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liste\Downloads\"/>
    </mc:Choice>
  </mc:AlternateContent>
  <bookViews>
    <workbookView xWindow="0" yWindow="0" windowWidth="16380" windowHeight="8190" tabRatio="932" firstSheet="7" activeTab="8"/>
  </bookViews>
  <sheets>
    <sheet name="Home" sheetId="1" r:id="rId1"/>
    <sheet name="Dashboard" sheetId="2" r:id="rId2"/>
    <sheet name="Settings" sheetId="3" r:id="rId3"/>
    <sheet name="Negative Stock" sheetId="32" r:id="rId4"/>
    <sheet name="Items" sheetId="4" r:id="rId5"/>
    <sheet name="StockTakeList" sheetId="5" r:id="rId6"/>
    <sheet name="StockTakeLines" sheetId="6" r:id="rId7"/>
    <sheet name="MonthendStock02.10.2026" sheetId="39" r:id="rId8"/>
    <sheet name="BaselineStock1" sheetId="37" r:id="rId9"/>
    <sheet name="PERPERTUAL SA" sheetId="35" r:id="rId10"/>
    <sheet name="Purchases" sheetId="7" r:id="rId11"/>
    <sheet name="Sales" sheetId="8" r:id="rId12"/>
    <sheet name="SALES SUMMARY" sheetId="31" r:id="rId13"/>
    <sheet name="WriteOffs" sheetId="9" r:id="rId14"/>
    <sheet name="Adjustments" sheetId="10" r:id="rId15"/>
  </sheets>
  <definedNames>
    <definedName name="_xlnm._FilterDatabase" localSheetId="8" hidden="1">BaselineStock1!$A$5:$H$2005</definedName>
    <definedName name="_xlnm._FilterDatabase" localSheetId="4" hidden="1">Items!$A$4:$S$2004</definedName>
    <definedName name="_xlnm._FilterDatabase" localSheetId="7" hidden="1">MonthendStock02.10.2026!$A$5:$H$2001</definedName>
    <definedName name="_xlnm._FilterDatabase" localSheetId="3" hidden="1">'Negative Stock'!$A$4:$I$33</definedName>
    <definedName name="_xlnm._FilterDatabase" localSheetId="9" hidden="1">'PERPERTUAL SA'!$A$5:$H$2005</definedName>
    <definedName name="_xlnm._FilterDatabase" localSheetId="12" hidden="1">'SALES SUMMARY'!$A$4:$J$376</definedName>
    <definedName name="_xlnm._FilterDatabase" localSheetId="6" hidden="1">StockTakeLines!$A$3:$K$28287</definedName>
    <definedName name="AdjDate">Adjustments!$A$4:$A$3003</definedName>
    <definedName name="AdjItem">Adjustments!$C$4:$C$3003</definedName>
    <definedName name="AdjQty">Adjustments!$D$4:$D$3003</definedName>
    <definedName name="BaseCur">Settings!$C$6</definedName>
    <definedName name="BaselineDate">Settings!$C$7</definedName>
    <definedName name="CostMethod">Settings!$C$5</definedName>
    <definedName name="CurCode">Settings!$B$14:$B$19</definedName>
    <definedName name="CurRate">Settings!$D$14:$D$19</definedName>
    <definedName name="ItemCostCol">Items!$I$5:$I$2004</definedName>
    <definedName name="ItemName">Items!$B$5:$B$2004</definedName>
    <definedName name="ItemPriceCol">Items!$J$5:$J$2004</definedName>
    <definedName name="LinDate">StockTakeLines!$A$4:$A$28287</definedName>
    <definedName name="LinID">StockTakeLines!$B$4:$B$28287</definedName>
    <definedName name="LinItem">StockTakeLines!$D$4:$D$28287</definedName>
    <definedName name="LinPosted">StockTakeLines!$J$4:$J$28287</definedName>
    <definedName name="LinVarQty">StockTakeLines!$G$4:$G$28287</definedName>
    <definedName name="LinVarVal">StockTakeLines!$I$4:$I$28287</definedName>
    <definedName name="LstID">StockTakeList!$B$5:$B$56</definedName>
    <definedName name="LstStatus">StockTakeList!$G$5:$G$56</definedName>
    <definedName name="_xlnm.Print_Area" localSheetId="7">MonthendStock02.10.2026!$A$5:$E$1229</definedName>
    <definedName name="PurCost">Purchases!$J$4:$J$6003</definedName>
    <definedName name="PurDate">Purchases!$A$4:$A$6003</definedName>
    <definedName name="PurItem">Purchases!$D$4:$D$6003</definedName>
    <definedName name="PurQty">Purchases!$E$4:$E$6003</definedName>
    <definedName name="PurRank">Purchases!$N$4:$N$6003</definedName>
    <definedName name="PurTotal">Purchases!$K$4:$K$6003</definedName>
    <definedName name="SalDate">Sales!$A$4:$A$20005</definedName>
    <definedName name="SalGP">Sales!$H$4:$H$20005</definedName>
    <definedName name="SalItem">Sales!$C$4:$C$20005</definedName>
    <definedName name="SalQty">Sales!$D$4:$D$20005</definedName>
    <definedName name="SalTotal">Sales!$F$4:$F$20005</definedName>
    <definedName name="WoDate">WriteOffs!$A$4:$A$3003</definedName>
    <definedName name="WoItem">WriteOffs!$C$4:$C$3003</definedName>
    <definedName name="WoQty">WriteOffs!$D$4:$D$3003</definedName>
    <definedName name="WoValue">WriteOffs!$F$4:$F$3003</definedName>
  </definedNames>
  <calcPr calcId="152511" iterateDelta="1E-4"/>
  <extLst>
    <ext xmlns:loext="http://schemas.libreoffice.org/" uri="{7626C862-2A13-11E5-B345-FEFF819CDC9F}">
      <loext:extCalcPr stringRefSyntax="ExcelA1"/>
    </ext>
  </extLst>
</workbook>
</file>

<file path=xl/calcChain.xml><?xml version="1.0" encoding="utf-8"?>
<calcChain xmlns="http://schemas.openxmlformats.org/spreadsheetml/2006/main">
  <c r="B75" i="39" l="1"/>
  <c r="E4" i="8"/>
  <c r="F4" i="8" s="1"/>
  <c r="H4" i="8" s="1"/>
  <c r="G4" i="8"/>
  <c r="J4" i="8"/>
  <c r="E5" i="8"/>
  <c r="F5" i="8" s="1"/>
  <c r="H5" i="8" s="1"/>
  <c r="G5" i="8"/>
  <c r="J5" i="8"/>
  <c r="E6" i="8"/>
  <c r="F6" i="8" s="1"/>
  <c r="H6" i="8" s="1"/>
  <c r="G6" i="8"/>
  <c r="J6" i="8"/>
  <c r="E7" i="8"/>
  <c r="F7" i="8"/>
  <c r="H7" i="8" s="1"/>
  <c r="G7" i="8"/>
  <c r="J7" i="8"/>
  <c r="E8" i="8"/>
  <c r="F8" i="8"/>
  <c r="H8" i="8" s="1"/>
  <c r="G8" i="8"/>
  <c r="J8" i="8"/>
  <c r="E9" i="8"/>
  <c r="F9" i="8" s="1"/>
  <c r="H9" i="8" s="1"/>
  <c r="G9" i="8"/>
  <c r="J9" i="8"/>
  <c r="E10" i="8"/>
  <c r="F10" i="8" s="1"/>
  <c r="H10" i="8" s="1"/>
  <c r="G10" i="8"/>
  <c r="J10" i="8"/>
  <c r="E11" i="8"/>
  <c r="F11" i="8"/>
  <c r="H11" i="8" s="1"/>
  <c r="G11" i="8"/>
  <c r="J11" i="8"/>
  <c r="E12" i="8"/>
  <c r="F12" i="8" s="1"/>
  <c r="H12" i="8" s="1"/>
  <c r="G12" i="8"/>
  <c r="J12" i="8"/>
  <c r="E13" i="8"/>
  <c r="F13" i="8" s="1"/>
  <c r="H13" i="8" s="1"/>
  <c r="G13" i="8"/>
  <c r="J13" i="8"/>
  <c r="E14" i="8"/>
  <c r="F14" i="8"/>
  <c r="H14" i="8" s="1"/>
  <c r="J14" i="8"/>
  <c r="E15" i="8"/>
  <c r="F15" i="8"/>
  <c r="G15" i="8"/>
  <c r="H15" i="8"/>
  <c r="J15" i="8"/>
  <c r="E16" i="8"/>
  <c r="F16" i="8" s="1"/>
  <c r="H16" i="8" s="1"/>
  <c r="G16" i="8"/>
  <c r="J16" i="8"/>
  <c r="E17" i="8"/>
  <c r="F17" i="8"/>
  <c r="H17" i="8" s="1"/>
  <c r="G17" i="8"/>
  <c r="J17" i="8"/>
  <c r="E18" i="8"/>
  <c r="F18" i="8" s="1"/>
  <c r="H18" i="8" s="1"/>
  <c r="G18" i="8"/>
  <c r="J18" i="8"/>
  <c r="E19" i="8"/>
  <c r="F19" i="8"/>
  <c r="G19" i="8"/>
  <c r="H19" i="8"/>
  <c r="J19" i="8"/>
  <c r="E20" i="8"/>
  <c r="F20" i="8" s="1"/>
  <c r="H20" i="8" s="1"/>
  <c r="G20" i="8"/>
  <c r="J20" i="8"/>
  <c r="E21" i="8"/>
  <c r="F21" i="8"/>
  <c r="H21" i="8" s="1"/>
  <c r="G21" i="8"/>
  <c r="J21" i="8"/>
  <c r="E22" i="8"/>
  <c r="F22" i="8" s="1"/>
  <c r="H22" i="8" s="1"/>
  <c r="G22" i="8"/>
  <c r="J22" i="8"/>
  <c r="E23" i="8"/>
  <c r="F23" i="8"/>
  <c r="G23" i="8"/>
  <c r="H23" i="8"/>
  <c r="J23" i="8"/>
  <c r="E24" i="8"/>
  <c r="F24" i="8" s="1"/>
  <c r="H24" i="8" s="1"/>
  <c r="G24" i="8"/>
  <c r="J24" i="8"/>
  <c r="E25" i="8"/>
  <c r="F25" i="8"/>
  <c r="H25" i="8" s="1"/>
  <c r="G25" i="8"/>
  <c r="J25" i="8"/>
  <c r="E26" i="8"/>
  <c r="F26" i="8" s="1"/>
  <c r="H26" i="8" s="1"/>
  <c r="G26" i="8"/>
  <c r="J26" i="8"/>
  <c r="E27" i="8"/>
  <c r="F27" i="8"/>
  <c r="G27" i="8"/>
  <c r="H27" i="8"/>
  <c r="J27" i="8"/>
  <c r="E28" i="8"/>
  <c r="F28" i="8" s="1"/>
  <c r="H28" i="8" s="1"/>
  <c r="G28" i="8"/>
  <c r="J28" i="8"/>
  <c r="E29" i="8"/>
  <c r="F29" i="8"/>
  <c r="H29" i="8" s="1"/>
  <c r="G29" i="8"/>
  <c r="J29" i="8"/>
  <c r="E30" i="8"/>
  <c r="F30" i="8" s="1"/>
  <c r="H30" i="8" s="1"/>
  <c r="G30" i="8"/>
  <c r="J30" i="8"/>
  <c r="E31" i="8"/>
  <c r="F31" i="8"/>
  <c r="G31" i="8"/>
  <c r="H31" i="8"/>
  <c r="J31" i="8"/>
  <c r="E32" i="8"/>
  <c r="F32" i="8" s="1"/>
  <c r="H32" i="8" s="1"/>
  <c r="G32" i="8"/>
  <c r="J32" i="8"/>
  <c r="E33" i="8"/>
  <c r="F33" i="8"/>
  <c r="H33" i="8" s="1"/>
  <c r="G33" i="8"/>
  <c r="J33" i="8"/>
  <c r="E34" i="8"/>
  <c r="F34" i="8"/>
  <c r="H34" i="8" s="1"/>
  <c r="G34" i="8"/>
  <c r="J34" i="8"/>
  <c r="E35" i="8"/>
  <c r="F35" i="8" s="1"/>
  <c r="H35" i="8" s="1"/>
  <c r="G35" i="8"/>
  <c r="J35" i="8"/>
  <c r="E36" i="8"/>
  <c r="F36" i="8" s="1"/>
  <c r="H36" i="8" s="1"/>
  <c r="G36" i="8"/>
  <c r="J36" i="8"/>
  <c r="E37" i="8"/>
  <c r="F37" i="8"/>
  <c r="H37" i="8" s="1"/>
  <c r="G37" i="8"/>
  <c r="J37" i="8"/>
  <c r="E38" i="8"/>
  <c r="F38" i="8"/>
  <c r="H38" i="8" s="1"/>
  <c r="J38" i="8"/>
  <c r="E39" i="8"/>
  <c r="F39" i="8"/>
  <c r="H39" i="8" s="1"/>
  <c r="G39" i="8"/>
  <c r="J39" i="8"/>
  <c r="E40" i="8"/>
  <c r="F40" i="8" s="1"/>
  <c r="H40" i="8" s="1"/>
  <c r="G40" i="8"/>
  <c r="J40" i="8"/>
  <c r="E41" i="8"/>
  <c r="F41" i="8" s="1"/>
  <c r="H41" i="8" s="1"/>
  <c r="G41" i="8"/>
  <c r="J41" i="8"/>
  <c r="E42" i="8"/>
  <c r="F42" i="8" s="1"/>
  <c r="H42" i="8" s="1"/>
  <c r="G42" i="8"/>
  <c r="J42" i="8"/>
  <c r="E43" i="8"/>
  <c r="F43" i="8"/>
  <c r="H43" i="8" s="1"/>
  <c r="G43" i="8"/>
  <c r="J43" i="8"/>
  <c r="E44" i="8"/>
  <c r="F44" i="8" s="1"/>
  <c r="H44" i="8" s="1"/>
  <c r="G44" i="8"/>
  <c r="J44" i="8"/>
  <c r="E45" i="8"/>
  <c r="F45" i="8"/>
  <c r="G45" i="8"/>
  <c r="H45" i="8"/>
  <c r="J45" i="8"/>
  <c r="E46" i="8"/>
  <c r="F46" i="8" s="1"/>
  <c r="H46" i="8" s="1"/>
  <c r="G46" i="8"/>
  <c r="J46" i="8"/>
  <c r="E47" i="8"/>
  <c r="F47" i="8"/>
  <c r="H47" i="8" s="1"/>
  <c r="G47" i="8"/>
  <c r="J47" i="8"/>
  <c r="E48" i="8"/>
  <c r="F48" i="8" s="1"/>
  <c r="H48" i="8" s="1"/>
  <c r="G48" i="8"/>
  <c r="J48" i="8"/>
  <c r="E49" i="8"/>
  <c r="F49" i="8"/>
  <c r="G49" i="8"/>
  <c r="H49" i="8"/>
  <c r="J49" i="8"/>
  <c r="E50" i="8"/>
  <c r="F50" i="8" s="1"/>
  <c r="H50" i="8" s="1"/>
  <c r="G50" i="8"/>
  <c r="J50" i="8"/>
  <c r="E51" i="8"/>
  <c r="F51" i="8"/>
  <c r="H51" i="8" s="1"/>
  <c r="G51" i="8"/>
  <c r="J51" i="8"/>
  <c r="E52" i="8"/>
  <c r="F52" i="8"/>
  <c r="H52" i="8" s="1"/>
  <c r="G52" i="8"/>
  <c r="J52" i="8"/>
  <c r="E53" i="8"/>
  <c r="F53" i="8" s="1"/>
  <c r="H53" i="8" s="1"/>
  <c r="G53" i="8"/>
  <c r="J53" i="8"/>
  <c r="E54" i="8"/>
  <c r="F54" i="8" s="1"/>
  <c r="H54" i="8" s="1"/>
  <c r="G54" i="8"/>
  <c r="J54" i="8"/>
  <c r="E55" i="8"/>
  <c r="F55" i="8"/>
  <c r="G55" i="8"/>
  <c r="H55" i="8" s="1"/>
  <c r="J55" i="8"/>
  <c r="E56" i="8"/>
  <c r="F56" i="8"/>
  <c r="H56" i="8" s="1"/>
  <c r="G56" i="8"/>
  <c r="J56" i="8"/>
  <c r="E57" i="8"/>
  <c r="F57" i="8" s="1"/>
  <c r="H57" i="8" s="1"/>
  <c r="G57" i="8"/>
  <c r="J57" i="8"/>
  <c r="E58" i="8"/>
  <c r="F58" i="8" s="1"/>
  <c r="H58" i="8" s="1"/>
  <c r="G58" i="8"/>
  <c r="J58" i="8"/>
  <c r="E59" i="8"/>
  <c r="F59" i="8"/>
  <c r="G59" i="8"/>
  <c r="H59" i="8" s="1"/>
  <c r="J59" i="8"/>
  <c r="E60" i="8"/>
  <c r="F60" i="8"/>
  <c r="H60" i="8" s="1"/>
  <c r="G60" i="8"/>
  <c r="J60" i="8"/>
  <c r="E61" i="8"/>
  <c r="F61" i="8" s="1"/>
  <c r="H61" i="8" s="1"/>
  <c r="G61" i="8"/>
  <c r="J61" i="8"/>
  <c r="E62" i="8"/>
  <c r="F62" i="8" s="1"/>
  <c r="H62" i="8" s="1"/>
  <c r="G62" i="8"/>
  <c r="J62" i="8"/>
  <c r="E63" i="8"/>
  <c r="F63" i="8"/>
  <c r="G63" i="8"/>
  <c r="H63" i="8" s="1"/>
  <c r="J63" i="8"/>
  <c r="E64" i="8"/>
  <c r="F64" i="8"/>
  <c r="H64" i="8" s="1"/>
  <c r="G64" i="8"/>
  <c r="J64" i="8"/>
  <c r="E65" i="8"/>
  <c r="F65" i="8" s="1"/>
  <c r="H65" i="8" s="1"/>
  <c r="G65" i="8"/>
  <c r="J65" i="8"/>
  <c r="E66" i="8"/>
  <c r="F66" i="8" s="1"/>
  <c r="H66" i="8" s="1"/>
  <c r="G66" i="8"/>
  <c r="J66" i="8"/>
  <c r="E67" i="8"/>
  <c r="F67" i="8"/>
  <c r="G67" i="8"/>
  <c r="H67" i="8" s="1"/>
  <c r="J67" i="8"/>
  <c r="E68" i="8"/>
  <c r="F68" i="8"/>
  <c r="H68" i="8" s="1"/>
  <c r="G68" i="8"/>
  <c r="J68" i="8"/>
  <c r="E69" i="8"/>
  <c r="F69" i="8" s="1"/>
  <c r="H69" i="8" s="1"/>
  <c r="G69" i="8"/>
  <c r="J69" i="8"/>
  <c r="E70" i="8"/>
  <c r="F70" i="8" s="1"/>
  <c r="H70" i="8" s="1"/>
  <c r="G70" i="8"/>
  <c r="J70" i="8"/>
  <c r="E71" i="8"/>
  <c r="F71" i="8"/>
  <c r="G71" i="8"/>
  <c r="H71" i="8" s="1"/>
  <c r="J71" i="8"/>
  <c r="E72" i="8"/>
  <c r="F72" i="8"/>
  <c r="H72" i="8" s="1"/>
  <c r="G72" i="8"/>
  <c r="J72" i="8"/>
  <c r="E73" i="8"/>
  <c r="F73" i="8" s="1"/>
  <c r="H73" i="8" s="1"/>
  <c r="G73" i="8"/>
  <c r="J73" i="8"/>
  <c r="E74" i="8"/>
  <c r="F74" i="8" s="1"/>
  <c r="H74" i="8" s="1"/>
  <c r="G74" i="8"/>
  <c r="J74" i="8"/>
  <c r="E75" i="8"/>
  <c r="F75" i="8"/>
  <c r="G75" i="8"/>
  <c r="H75" i="8" s="1"/>
  <c r="J75" i="8"/>
  <c r="E76" i="8"/>
  <c r="F76" i="8"/>
  <c r="H76" i="8" s="1"/>
  <c r="G76" i="8"/>
  <c r="J76" i="8"/>
  <c r="E77" i="8"/>
  <c r="F77" i="8" s="1"/>
  <c r="H77" i="8" s="1"/>
  <c r="G77" i="8"/>
  <c r="J77" i="8"/>
  <c r="E78" i="8"/>
  <c r="F78" i="8" s="1"/>
  <c r="H78" i="8" s="1"/>
  <c r="G78" i="8"/>
  <c r="J78" i="8"/>
  <c r="E79" i="8"/>
  <c r="F79" i="8"/>
  <c r="G79" i="8"/>
  <c r="H79" i="8" s="1"/>
  <c r="J79" i="8"/>
  <c r="E80" i="8"/>
  <c r="F80" i="8"/>
  <c r="H80" i="8" s="1"/>
  <c r="G80" i="8"/>
  <c r="J80" i="8"/>
  <c r="E81" i="8"/>
  <c r="F81" i="8" s="1"/>
  <c r="H81" i="8" s="1"/>
  <c r="G81" i="8"/>
  <c r="J81" i="8"/>
  <c r="E82" i="8"/>
  <c r="F82" i="8" s="1"/>
  <c r="H82" i="8" s="1"/>
  <c r="G82" i="8"/>
  <c r="J82" i="8"/>
  <c r="E83" i="8"/>
  <c r="F83" i="8"/>
  <c r="G83" i="8"/>
  <c r="H83" i="8" s="1"/>
  <c r="J83" i="8"/>
  <c r="E84" i="8"/>
  <c r="F84" i="8"/>
  <c r="H84" i="8" s="1"/>
  <c r="G84" i="8"/>
  <c r="J84" i="8"/>
  <c r="F85" i="8"/>
  <c r="H85" i="8" s="1"/>
  <c r="G85" i="8"/>
  <c r="J85" i="8"/>
  <c r="E86" i="8"/>
  <c r="F86" i="8" s="1"/>
  <c r="H86" i="8" s="1"/>
  <c r="G86" i="8"/>
  <c r="J86" i="8"/>
  <c r="E87" i="8"/>
  <c r="F87" i="8" s="1"/>
  <c r="H87" i="8" s="1"/>
  <c r="G87" i="8"/>
  <c r="J87" i="8"/>
  <c r="E88" i="8"/>
  <c r="F88" i="8"/>
  <c r="G88" i="8"/>
  <c r="H88" i="8" s="1"/>
  <c r="J88" i="8"/>
  <c r="E89" i="8"/>
  <c r="F89" i="8"/>
  <c r="H89" i="8" s="1"/>
  <c r="G89" i="8"/>
  <c r="J89" i="8"/>
  <c r="E90" i="8"/>
  <c r="F90" i="8" s="1"/>
  <c r="H90" i="8" s="1"/>
  <c r="G90" i="8"/>
  <c r="J90" i="8"/>
  <c r="E91" i="8"/>
  <c r="F91" i="8" s="1"/>
  <c r="H91" i="8" s="1"/>
  <c r="G91" i="8"/>
  <c r="J91" i="8"/>
  <c r="E92" i="8"/>
  <c r="F92" i="8"/>
  <c r="G92" i="8"/>
  <c r="H92" i="8" s="1"/>
  <c r="J92" i="8"/>
  <c r="E93" i="8"/>
  <c r="F93" i="8"/>
  <c r="H93" i="8" s="1"/>
  <c r="G93" i="8"/>
  <c r="J93" i="8"/>
  <c r="E94" i="8"/>
  <c r="F94" i="8" s="1"/>
  <c r="H94" i="8" s="1"/>
  <c r="G94" i="8"/>
  <c r="J94" i="8"/>
  <c r="E95" i="8"/>
  <c r="F95" i="8" s="1"/>
  <c r="H95" i="8" s="1"/>
  <c r="G95" i="8"/>
  <c r="J95" i="8"/>
  <c r="E96" i="8"/>
  <c r="F96" i="8"/>
  <c r="G96" i="8"/>
  <c r="H96" i="8" s="1"/>
  <c r="J96" i="8"/>
  <c r="E97" i="8"/>
  <c r="F97" i="8"/>
  <c r="H97" i="8" s="1"/>
  <c r="G97" i="8"/>
  <c r="J97" i="8"/>
  <c r="E98" i="8"/>
  <c r="F98" i="8" s="1"/>
  <c r="H98" i="8" s="1"/>
  <c r="G98" i="8"/>
  <c r="J98" i="8"/>
  <c r="E99" i="8"/>
  <c r="F99" i="8" s="1"/>
  <c r="H99" i="8" s="1"/>
  <c r="G99" i="8"/>
  <c r="J99" i="8"/>
  <c r="E100" i="8"/>
  <c r="F100" i="8"/>
  <c r="G100" i="8"/>
  <c r="H100" i="8" s="1"/>
  <c r="J100" i="8"/>
  <c r="E101" i="8"/>
  <c r="F101" i="8"/>
  <c r="H101" i="8" s="1"/>
  <c r="G101" i="8"/>
  <c r="J101" i="8"/>
  <c r="E102" i="8"/>
  <c r="F102" i="8" s="1"/>
  <c r="H102" i="8" s="1"/>
  <c r="G102" i="8"/>
  <c r="J102" i="8"/>
  <c r="E103" i="8"/>
  <c r="F103" i="8" s="1"/>
  <c r="H103" i="8" s="1"/>
  <c r="G103" i="8"/>
  <c r="J103" i="8"/>
  <c r="E104" i="8"/>
  <c r="F104" i="8"/>
  <c r="G104" i="8"/>
  <c r="H104" i="8" s="1"/>
  <c r="J104" i="8"/>
  <c r="E105" i="8"/>
  <c r="F105" i="8"/>
  <c r="H105" i="8" s="1"/>
  <c r="G105" i="8"/>
  <c r="J105" i="8"/>
  <c r="E106" i="8"/>
  <c r="F106" i="8" s="1"/>
  <c r="H106" i="8" s="1"/>
  <c r="G106" i="8"/>
  <c r="J106" i="8"/>
  <c r="E107" i="8"/>
  <c r="F107" i="8" s="1"/>
  <c r="H107" i="8" s="1"/>
  <c r="G107" i="8"/>
  <c r="J107" i="8"/>
  <c r="E108" i="8"/>
  <c r="F108" i="8"/>
  <c r="G108" i="8"/>
  <c r="H108" i="8" s="1"/>
  <c r="J108" i="8"/>
  <c r="E109" i="8"/>
  <c r="F109" i="8"/>
  <c r="H109" i="8" s="1"/>
  <c r="G109" i="8"/>
  <c r="J109" i="8"/>
  <c r="K109" i="8"/>
  <c r="E110" i="8"/>
  <c r="F110" i="8" s="1"/>
  <c r="H110" i="8" s="1"/>
  <c r="G110" i="8"/>
  <c r="J110" i="8"/>
  <c r="K110" i="8"/>
  <c r="E111" i="8"/>
  <c r="F111" i="8"/>
  <c r="H111" i="8" s="1"/>
  <c r="G111" i="8"/>
  <c r="J111" i="8"/>
  <c r="K111" i="8"/>
  <c r="K112" i="8" s="1"/>
  <c r="E112" i="8"/>
  <c r="F112" i="8" s="1"/>
  <c r="H112" i="8" s="1"/>
  <c r="G112" i="8"/>
  <c r="J112" i="8"/>
  <c r="E113" i="8"/>
  <c r="F113" i="8"/>
  <c r="H113" i="8" s="1"/>
  <c r="G113" i="8"/>
  <c r="J113" i="8"/>
  <c r="E114" i="8"/>
  <c r="F114" i="8" s="1"/>
  <c r="H114" i="8" s="1"/>
  <c r="G114" i="8"/>
  <c r="J114" i="8"/>
  <c r="E115" i="8"/>
  <c r="F115" i="8" s="1"/>
  <c r="H115" i="8" s="1"/>
  <c r="G115" i="8"/>
  <c r="J115" i="8"/>
  <c r="E116" i="8"/>
  <c r="F116" i="8"/>
  <c r="G116" i="8"/>
  <c r="H116" i="8" s="1"/>
  <c r="J116" i="8"/>
  <c r="E117" i="8"/>
  <c r="F117" i="8"/>
  <c r="H117" i="8" s="1"/>
  <c r="J117" i="8"/>
  <c r="E118" i="8"/>
  <c r="F118" i="8"/>
  <c r="H118" i="8" s="1"/>
  <c r="G118" i="8"/>
  <c r="J118" i="8"/>
  <c r="E119" i="8"/>
  <c r="F119" i="8" s="1"/>
  <c r="H119" i="8" s="1"/>
  <c r="G119" i="8"/>
  <c r="J119" i="8"/>
  <c r="E120" i="8"/>
  <c r="F120" i="8" s="1"/>
  <c r="H120" i="8" s="1"/>
  <c r="G120" i="8"/>
  <c r="J120" i="8"/>
  <c r="E121" i="8"/>
  <c r="F121" i="8"/>
  <c r="G121" i="8"/>
  <c r="H121" i="8" s="1"/>
  <c r="J121" i="8"/>
  <c r="E122" i="8"/>
  <c r="F122" i="8"/>
  <c r="H122" i="8" s="1"/>
  <c r="G122" i="8"/>
  <c r="J122" i="8"/>
  <c r="E123" i="8"/>
  <c r="F123" i="8" s="1"/>
  <c r="H123" i="8" s="1"/>
  <c r="G123" i="8"/>
  <c r="J123" i="8"/>
  <c r="E124" i="8"/>
  <c r="F124" i="8" s="1"/>
  <c r="H124" i="8" s="1"/>
  <c r="J124" i="8"/>
  <c r="E125" i="8"/>
  <c r="F125" i="8" s="1"/>
  <c r="H125" i="8" s="1"/>
  <c r="G125" i="8"/>
  <c r="J125" i="8"/>
  <c r="E126" i="8"/>
  <c r="F126" i="8"/>
  <c r="G126" i="8"/>
  <c r="H126" i="8" s="1"/>
  <c r="J126" i="8"/>
  <c r="E127" i="8"/>
  <c r="F127" i="8"/>
  <c r="H127" i="8" s="1"/>
  <c r="G127" i="8"/>
  <c r="J127" i="8"/>
  <c r="E128" i="8"/>
  <c r="F128" i="8" s="1"/>
  <c r="H128" i="8" s="1"/>
  <c r="G128" i="8"/>
  <c r="J128" i="8"/>
  <c r="E129" i="8"/>
  <c r="F129" i="8" s="1"/>
  <c r="H129" i="8" s="1"/>
  <c r="G129" i="8"/>
  <c r="J129" i="8"/>
  <c r="E130" i="8"/>
  <c r="F130" i="8"/>
  <c r="G130" i="8"/>
  <c r="H130" i="8" s="1"/>
  <c r="J130" i="8"/>
  <c r="E131" i="8"/>
  <c r="F131" i="8"/>
  <c r="H131" i="8" s="1"/>
  <c r="G131" i="8"/>
  <c r="J131" i="8"/>
  <c r="E132" i="8"/>
  <c r="F132" i="8" s="1"/>
  <c r="H132" i="8" s="1"/>
  <c r="G132" i="8"/>
  <c r="J132" i="8"/>
  <c r="E133" i="8"/>
  <c r="F133" i="8" s="1"/>
  <c r="H133" i="8" s="1"/>
  <c r="G133" i="8"/>
  <c r="J133" i="8"/>
  <c r="E134" i="8"/>
  <c r="F134" i="8"/>
  <c r="G134" i="8"/>
  <c r="H134" i="8" s="1"/>
  <c r="J134" i="8"/>
  <c r="E135" i="8"/>
  <c r="F135" i="8"/>
  <c r="H135" i="8" s="1"/>
  <c r="G135" i="8"/>
  <c r="J135" i="8"/>
  <c r="E136" i="8"/>
  <c r="F136" i="8" s="1"/>
  <c r="H136" i="8" s="1"/>
  <c r="G136" i="8"/>
  <c r="J136" i="8"/>
  <c r="E137" i="8"/>
  <c r="F137" i="8" s="1"/>
  <c r="H137" i="8" s="1"/>
  <c r="G137" i="8"/>
  <c r="J137" i="8"/>
  <c r="E138" i="8"/>
  <c r="F138" i="8"/>
  <c r="G138" i="8"/>
  <c r="H138" i="8" s="1"/>
  <c r="J138" i="8"/>
  <c r="E139" i="8"/>
  <c r="F139" i="8"/>
  <c r="H139" i="8" s="1"/>
  <c r="G139" i="8"/>
  <c r="J139" i="8"/>
  <c r="E140" i="8"/>
  <c r="F140" i="8" s="1"/>
  <c r="H140" i="8" s="1"/>
  <c r="G140" i="8"/>
  <c r="J140" i="8"/>
  <c r="E141" i="8"/>
  <c r="F141" i="8" s="1"/>
  <c r="H141" i="8" s="1"/>
  <c r="G141" i="8"/>
  <c r="J141" i="8"/>
  <c r="E142" i="8"/>
  <c r="F142" i="8"/>
  <c r="G142" i="8"/>
  <c r="H142" i="8" s="1"/>
  <c r="J142" i="8"/>
  <c r="E143" i="8"/>
  <c r="F143" i="8"/>
  <c r="H143" i="8" s="1"/>
  <c r="G143" i="8"/>
  <c r="J143" i="8"/>
  <c r="E144" i="8"/>
  <c r="F144" i="8" s="1"/>
  <c r="H144" i="8" s="1"/>
  <c r="G144" i="8"/>
  <c r="J144" i="8"/>
  <c r="E145" i="8"/>
  <c r="F145" i="8" s="1"/>
  <c r="H145" i="8" s="1"/>
  <c r="G145" i="8"/>
  <c r="J145" i="8"/>
  <c r="E146" i="8"/>
  <c r="F146" i="8" s="1"/>
  <c r="H146" i="8" s="1"/>
  <c r="G146" i="8"/>
  <c r="J146" i="8"/>
  <c r="E147" i="8"/>
  <c r="F147" i="8"/>
  <c r="G147" i="8"/>
  <c r="H147" i="8"/>
  <c r="J147" i="8"/>
  <c r="E148" i="8"/>
  <c r="F148" i="8" s="1"/>
  <c r="H148" i="8" s="1"/>
  <c r="G148" i="8"/>
  <c r="J148" i="8"/>
  <c r="E149" i="8"/>
  <c r="F149" i="8"/>
  <c r="H149" i="8" s="1"/>
  <c r="G149" i="8"/>
  <c r="J149" i="8"/>
  <c r="E150" i="8"/>
  <c r="F150" i="8" s="1"/>
  <c r="H150" i="8" s="1"/>
  <c r="G150" i="8"/>
  <c r="J150" i="8"/>
  <c r="E151" i="8"/>
  <c r="F151" i="8"/>
  <c r="G151" i="8"/>
  <c r="H151" i="8"/>
  <c r="J151" i="8"/>
  <c r="E152" i="8"/>
  <c r="F152" i="8" s="1"/>
  <c r="H152" i="8" s="1"/>
  <c r="G152" i="8"/>
  <c r="J152" i="8"/>
  <c r="E153" i="8"/>
  <c r="F153" i="8"/>
  <c r="H153" i="8" s="1"/>
  <c r="G153" i="8"/>
  <c r="J153" i="8"/>
  <c r="E154" i="8"/>
  <c r="F154" i="8" s="1"/>
  <c r="H154" i="8" s="1"/>
  <c r="G154" i="8"/>
  <c r="J154" i="8"/>
  <c r="E155" i="8"/>
  <c r="F155" i="8"/>
  <c r="G155" i="8"/>
  <c r="H155" i="8"/>
  <c r="J155" i="8"/>
  <c r="E156" i="8"/>
  <c r="F156" i="8" s="1"/>
  <c r="H156" i="8" s="1"/>
  <c r="G156" i="8"/>
  <c r="J156" i="8"/>
  <c r="E157" i="8"/>
  <c r="F157" i="8"/>
  <c r="H157" i="8" s="1"/>
  <c r="G157" i="8"/>
  <c r="J157" i="8"/>
  <c r="E158" i="8"/>
  <c r="F158" i="8" s="1"/>
  <c r="H158" i="8" s="1"/>
  <c r="G158" i="8"/>
  <c r="J158" i="8"/>
  <c r="E159" i="8"/>
  <c r="F159" i="8"/>
  <c r="G159" i="8"/>
  <c r="H159" i="8"/>
  <c r="J159" i="8"/>
  <c r="E160" i="8"/>
  <c r="F160" i="8"/>
  <c r="H160" i="8" s="1"/>
  <c r="G160" i="8"/>
  <c r="J160" i="8"/>
  <c r="E161" i="8"/>
  <c r="F161" i="8"/>
  <c r="H161" i="8" s="1"/>
  <c r="G161" i="8"/>
  <c r="J161" i="8"/>
  <c r="E162" i="8"/>
  <c r="F162" i="8" s="1"/>
  <c r="H162" i="8" s="1"/>
  <c r="G162" i="8"/>
  <c r="J162" i="8"/>
  <c r="E163" i="8"/>
  <c r="F163" i="8"/>
  <c r="G163" i="8"/>
  <c r="H163" i="8"/>
  <c r="J163" i="8"/>
  <c r="E164" i="8"/>
  <c r="F164" i="8"/>
  <c r="G164" i="8"/>
  <c r="J164" i="8"/>
  <c r="E165" i="8"/>
  <c r="F165" i="8"/>
  <c r="H165" i="8" s="1"/>
  <c r="G165" i="8"/>
  <c r="J165" i="8"/>
  <c r="E166" i="8"/>
  <c r="F166" i="8" s="1"/>
  <c r="H166" i="8" s="1"/>
  <c r="G166" i="8"/>
  <c r="J166" i="8"/>
  <c r="E167" i="8"/>
  <c r="F167" i="8"/>
  <c r="G167" i="8"/>
  <c r="H167" i="8"/>
  <c r="J167" i="8"/>
  <c r="E168" i="8"/>
  <c r="F168" i="8"/>
  <c r="G168" i="8"/>
  <c r="J168" i="8"/>
  <c r="E169" i="8"/>
  <c r="F169" i="8"/>
  <c r="H169" i="8" s="1"/>
  <c r="G169" i="8"/>
  <c r="J169" i="8"/>
  <c r="E170" i="8"/>
  <c r="F170" i="8" s="1"/>
  <c r="H170" i="8" s="1"/>
  <c r="G170" i="8"/>
  <c r="J170" i="8"/>
  <c r="E171" i="8"/>
  <c r="F171" i="8"/>
  <c r="G171" i="8"/>
  <c r="H171" i="8"/>
  <c r="J171" i="8"/>
  <c r="E172" i="8"/>
  <c r="F172" i="8"/>
  <c r="G172" i="8"/>
  <c r="J172" i="8"/>
  <c r="E173" i="8"/>
  <c r="F173" i="8"/>
  <c r="H173" i="8" s="1"/>
  <c r="G173" i="8"/>
  <c r="J173" i="8"/>
  <c r="E174" i="8"/>
  <c r="F174" i="8" s="1"/>
  <c r="H174" i="8" s="1"/>
  <c r="G174" i="8"/>
  <c r="J174" i="8"/>
  <c r="E175" i="8"/>
  <c r="F175" i="8"/>
  <c r="G175" i="8"/>
  <c r="H175" i="8"/>
  <c r="J175" i="8"/>
  <c r="E176" i="8"/>
  <c r="F176" i="8"/>
  <c r="G176" i="8"/>
  <c r="J176" i="8"/>
  <c r="E177" i="8"/>
  <c r="F177" i="8"/>
  <c r="H177" i="8" s="1"/>
  <c r="G177" i="8"/>
  <c r="J177" i="8"/>
  <c r="E178" i="8"/>
  <c r="F178" i="8" s="1"/>
  <c r="H178" i="8" s="1"/>
  <c r="G178" i="8"/>
  <c r="J178" i="8"/>
  <c r="E179" i="8"/>
  <c r="F179" i="8"/>
  <c r="G179" i="8"/>
  <c r="H179" i="8"/>
  <c r="J179" i="8"/>
  <c r="E180" i="8"/>
  <c r="F180" i="8"/>
  <c r="G180" i="8"/>
  <c r="J180" i="8"/>
  <c r="E181" i="8"/>
  <c r="F181" i="8"/>
  <c r="H181" i="8" s="1"/>
  <c r="G181" i="8"/>
  <c r="J181" i="8"/>
  <c r="E182" i="8"/>
  <c r="F182" i="8" s="1"/>
  <c r="H182" i="8" s="1"/>
  <c r="G182" i="8"/>
  <c r="J182" i="8"/>
  <c r="E183" i="8"/>
  <c r="F183" i="8"/>
  <c r="G183" i="8"/>
  <c r="H183" i="8"/>
  <c r="J183" i="8"/>
  <c r="E184" i="8"/>
  <c r="F184" i="8"/>
  <c r="G184" i="8"/>
  <c r="J184" i="8"/>
  <c r="E185" i="8"/>
  <c r="F185" i="8"/>
  <c r="H185" i="8" s="1"/>
  <c r="G185" i="8"/>
  <c r="J185" i="8"/>
  <c r="E186" i="8"/>
  <c r="F186" i="8" s="1"/>
  <c r="H186" i="8" s="1"/>
  <c r="G186" i="8"/>
  <c r="J186" i="8"/>
  <c r="E187" i="8"/>
  <c r="F187" i="8"/>
  <c r="G187" i="8"/>
  <c r="H187" i="8"/>
  <c r="J187" i="8"/>
  <c r="E188" i="8"/>
  <c r="F188" i="8"/>
  <c r="G188" i="8"/>
  <c r="J188" i="8"/>
  <c r="E189" i="8"/>
  <c r="F189" i="8"/>
  <c r="H189" i="8" s="1"/>
  <c r="G189" i="8"/>
  <c r="J189" i="8"/>
  <c r="E190" i="8"/>
  <c r="F190" i="8" s="1"/>
  <c r="H190" i="8" s="1"/>
  <c r="G190" i="8"/>
  <c r="J190" i="8"/>
  <c r="E191" i="8"/>
  <c r="F191" i="8"/>
  <c r="G191" i="8"/>
  <c r="H191" i="8"/>
  <c r="J191" i="8"/>
  <c r="E192" i="8"/>
  <c r="F192" i="8"/>
  <c r="G192" i="8"/>
  <c r="J192" i="8"/>
  <c r="E193" i="8"/>
  <c r="F193" i="8"/>
  <c r="H193" i="8" s="1"/>
  <c r="G193" i="8"/>
  <c r="J193" i="8"/>
  <c r="E194" i="8"/>
  <c r="F194" i="8" s="1"/>
  <c r="H194" i="8" s="1"/>
  <c r="G194" i="8"/>
  <c r="J194" i="8"/>
  <c r="E195" i="8"/>
  <c r="F195" i="8"/>
  <c r="G195" i="8"/>
  <c r="H195" i="8"/>
  <c r="J195" i="8"/>
  <c r="E196" i="8"/>
  <c r="F196" i="8"/>
  <c r="G196" i="8"/>
  <c r="J196" i="8"/>
  <c r="E197" i="8"/>
  <c r="F197" i="8"/>
  <c r="H197" i="8" s="1"/>
  <c r="G197" i="8"/>
  <c r="J197" i="8"/>
  <c r="E198" i="8"/>
  <c r="F198" i="8" s="1"/>
  <c r="H198" i="8" s="1"/>
  <c r="G198" i="8"/>
  <c r="J198" i="8"/>
  <c r="E199" i="8"/>
  <c r="F199" i="8"/>
  <c r="G199" i="8"/>
  <c r="H199" i="8"/>
  <c r="J199" i="8"/>
  <c r="E200" i="8"/>
  <c r="F200" i="8"/>
  <c r="G200" i="8"/>
  <c r="J200" i="8"/>
  <c r="E201" i="8"/>
  <c r="F201" i="8"/>
  <c r="H201" i="8" s="1"/>
  <c r="G201" i="8"/>
  <c r="J201" i="8"/>
  <c r="E202" i="8"/>
  <c r="F202" i="8" s="1"/>
  <c r="H202" i="8" s="1"/>
  <c r="G202" i="8"/>
  <c r="J202" i="8"/>
  <c r="E203" i="8"/>
  <c r="F203" i="8"/>
  <c r="G203" i="8"/>
  <c r="H203" i="8"/>
  <c r="J203" i="8"/>
  <c r="E204" i="8"/>
  <c r="F204" i="8"/>
  <c r="G204" i="8"/>
  <c r="J204" i="8"/>
  <c r="E205" i="8"/>
  <c r="F205" i="8"/>
  <c r="H205" i="8" s="1"/>
  <c r="G205" i="8"/>
  <c r="J205" i="8"/>
  <c r="E206" i="8"/>
  <c r="F206" i="8" s="1"/>
  <c r="G206" i="8"/>
  <c r="H206" i="8"/>
  <c r="J206" i="8"/>
  <c r="E207" i="8"/>
  <c r="F207" i="8"/>
  <c r="G207" i="8"/>
  <c r="H207" i="8" s="1"/>
  <c r="J207" i="8"/>
  <c r="E208" i="8"/>
  <c r="F208" i="8"/>
  <c r="H208" i="8" s="1"/>
  <c r="G208" i="8"/>
  <c r="J208" i="8"/>
  <c r="E209" i="8"/>
  <c r="F209" i="8"/>
  <c r="H209" i="8" s="1"/>
  <c r="G209" i="8"/>
  <c r="J209" i="8"/>
  <c r="E210" i="8"/>
  <c r="F210" i="8" s="1"/>
  <c r="G210" i="8"/>
  <c r="H210" i="8"/>
  <c r="J210" i="8"/>
  <c r="E211" i="8"/>
  <c r="F211" i="8"/>
  <c r="G211" i="8"/>
  <c r="H211" i="8"/>
  <c r="J211" i="8"/>
  <c r="E212" i="8"/>
  <c r="F212" i="8"/>
  <c r="G212" i="8"/>
  <c r="J212" i="8"/>
  <c r="E213" i="8"/>
  <c r="F213" i="8" s="1"/>
  <c r="H213" i="8" s="1"/>
  <c r="G213" i="8"/>
  <c r="J213" i="8"/>
  <c r="E214" i="8"/>
  <c r="F214" i="8" s="1"/>
  <c r="H214" i="8" s="1"/>
  <c r="G214" i="8"/>
  <c r="J214" i="8"/>
  <c r="E215" i="8"/>
  <c r="F215" i="8"/>
  <c r="H215" i="8" s="1"/>
  <c r="G215" i="8"/>
  <c r="J215" i="8"/>
  <c r="E216" i="8"/>
  <c r="F216" i="8"/>
  <c r="H216" i="8" s="1"/>
  <c r="G216" i="8"/>
  <c r="J216" i="8"/>
  <c r="E217" i="8"/>
  <c r="F217" i="8"/>
  <c r="G217" i="8"/>
  <c r="H217" i="8"/>
  <c r="J217" i="8"/>
  <c r="E218" i="8"/>
  <c r="F218" i="8" s="1"/>
  <c r="G218" i="8"/>
  <c r="H218" i="8"/>
  <c r="J218" i="8"/>
  <c r="E219" i="8"/>
  <c r="F219" i="8"/>
  <c r="G219" i="8"/>
  <c r="H219" i="8" s="1"/>
  <c r="J219" i="8"/>
  <c r="E220" i="8"/>
  <c r="F220" i="8"/>
  <c r="H220" i="8" s="1"/>
  <c r="G220" i="8"/>
  <c r="J220" i="8"/>
  <c r="E221" i="8"/>
  <c r="F221" i="8"/>
  <c r="H221" i="8" s="1"/>
  <c r="G221" i="8"/>
  <c r="J221" i="8"/>
  <c r="E222" i="8"/>
  <c r="F222" i="8" s="1"/>
  <c r="H222" i="8" s="1"/>
  <c r="G222" i="8"/>
  <c r="J222" i="8"/>
  <c r="E223" i="8"/>
  <c r="F223" i="8"/>
  <c r="G223" i="8"/>
  <c r="H223" i="8" s="1"/>
  <c r="J223" i="8"/>
  <c r="E224" i="8"/>
  <c r="F224" i="8"/>
  <c r="H224" i="8" s="1"/>
  <c r="G224" i="8"/>
  <c r="J224" i="8"/>
  <c r="E225" i="8"/>
  <c r="F225" i="8"/>
  <c r="G225" i="8"/>
  <c r="H225" i="8"/>
  <c r="J225" i="8"/>
  <c r="E226" i="8"/>
  <c r="F226" i="8" s="1"/>
  <c r="G226" i="8"/>
  <c r="H226" i="8"/>
  <c r="J226" i="8"/>
  <c r="E227" i="8"/>
  <c r="F227" i="8"/>
  <c r="G227" i="8"/>
  <c r="H227" i="8" s="1"/>
  <c r="J227" i="8"/>
  <c r="E228" i="8"/>
  <c r="F228" i="8"/>
  <c r="H228" i="8" s="1"/>
  <c r="G228" i="8"/>
  <c r="J228" i="8"/>
  <c r="E229" i="8"/>
  <c r="F229" i="8"/>
  <c r="H229" i="8" s="1"/>
  <c r="G229" i="8"/>
  <c r="J229" i="8"/>
  <c r="E230" i="8"/>
  <c r="F230" i="8" s="1"/>
  <c r="H230" i="8" s="1"/>
  <c r="G230" i="8"/>
  <c r="J230" i="8"/>
  <c r="E231" i="8"/>
  <c r="F231" i="8"/>
  <c r="G231" i="8"/>
  <c r="H231" i="8" s="1"/>
  <c r="J231" i="8"/>
  <c r="E232" i="8"/>
  <c r="F232" i="8"/>
  <c r="H232" i="8" s="1"/>
  <c r="G232" i="8"/>
  <c r="J232" i="8"/>
  <c r="E233" i="8"/>
  <c r="F233" i="8"/>
  <c r="G233" i="8"/>
  <c r="H233" i="8"/>
  <c r="J233" i="8"/>
  <c r="E234" i="8"/>
  <c r="F234" i="8" s="1"/>
  <c r="G234" i="8"/>
  <c r="H234" i="8"/>
  <c r="J234" i="8"/>
  <c r="E235" i="8"/>
  <c r="F235" i="8" s="1"/>
  <c r="H235" i="8" s="1"/>
  <c r="G235" i="8"/>
  <c r="J235" i="8"/>
  <c r="E236" i="8"/>
  <c r="F236" i="8"/>
  <c r="H236" i="8" s="1"/>
  <c r="G236" i="8"/>
  <c r="J236" i="8"/>
  <c r="E237" i="8"/>
  <c r="F237" i="8" s="1"/>
  <c r="H237" i="8" s="1"/>
  <c r="G237" i="8"/>
  <c r="J237" i="8"/>
  <c r="E238" i="8"/>
  <c r="F238" i="8"/>
  <c r="G238" i="8"/>
  <c r="H238" i="8"/>
  <c r="J238" i="8"/>
  <c r="E239" i="8"/>
  <c r="F239" i="8" s="1"/>
  <c r="H239" i="8" s="1"/>
  <c r="G239" i="8"/>
  <c r="J239" i="8"/>
  <c r="E240" i="8"/>
  <c r="F240" i="8"/>
  <c r="H240" i="8" s="1"/>
  <c r="G240" i="8"/>
  <c r="J240" i="8"/>
  <c r="E241" i="8"/>
  <c r="F241" i="8" s="1"/>
  <c r="H241" i="8" s="1"/>
  <c r="G241" i="8"/>
  <c r="J241" i="8"/>
  <c r="E242" i="8"/>
  <c r="F242" i="8"/>
  <c r="G242" i="8"/>
  <c r="H242" i="8"/>
  <c r="J242" i="8"/>
  <c r="E243" i="8"/>
  <c r="F243" i="8" s="1"/>
  <c r="H243" i="8" s="1"/>
  <c r="G243" i="8"/>
  <c r="J243" i="8"/>
  <c r="E244" i="8"/>
  <c r="F244" i="8"/>
  <c r="H244" i="8" s="1"/>
  <c r="G244" i="8"/>
  <c r="J244" i="8"/>
  <c r="E245" i="8"/>
  <c r="F245" i="8" s="1"/>
  <c r="H245" i="8" s="1"/>
  <c r="G245" i="8"/>
  <c r="J245" i="8"/>
  <c r="E246" i="8"/>
  <c r="F246" i="8"/>
  <c r="G246" i="8"/>
  <c r="H246" i="8"/>
  <c r="J246" i="8"/>
  <c r="E247" i="8"/>
  <c r="F247" i="8" s="1"/>
  <c r="H247" i="8" s="1"/>
  <c r="G247" i="8"/>
  <c r="J247" i="8"/>
  <c r="E248" i="8"/>
  <c r="F248" i="8"/>
  <c r="H248" i="8" s="1"/>
  <c r="G248" i="8"/>
  <c r="J248" i="8"/>
  <c r="E249" i="8"/>
  <c r="F249" i="8" s="1"/>
  <c r="H249" i="8" s="1"/>
  <c r="G249" i="8"/>
  <c r="J249" i="8"/>
  <c r="E250" i="8"/>
  <c r="F250" i="8" s="1"/>
  <c r="H250" i="8" s="1"/>
  <c r="G250" i="8"/>
  <c r="J250" i="8"/>
  <c r="E251" i="8"/>
  <c r="F251" i="8"/>
  <c r="G251" i="8"/>
  <c r="H251" i="8" s="1"/>
  <c r="J251" i="8"/>
  <c r="E252" i="8"/>
  <c r="F252" i="8"/>
  <c r="H252" i="8" s="1"/>
  <c r="G252" i="8"/>
  <c r="J252" i="8"/>
  <c r="E253" i="8"/>
  <c r="F253" i="8" s="1"/>
  <c r="H253" i="8" s="1"/>
  <c r="G253" i="8"/>
  <c r="J253" i="8"/>
  <c r="E254" i="8"/>
  <c r="F254" i="8" s="1"/>
  <c r="H254" i="8" s="1"/>
  <c r="G254" i="8"/>
  <c r="J254" i="8"/>
  <c r="E255" i="8"/>
  <c r="F255" i="8"/>
  <c r="G255" i="8"/>
  <c r="H255" i="8" s="1"/>
  <c r="J255" i="8"/>
  <c r="E256" i="8"/>
  <c r="F256" i="8"/>
  <c r="H256" i="8" s="1"/>
  <c r="G256" i="8"/>
  <c r="J256" i="8"/>
  <c r="E257" i="8"/>
  <c r="F257" i="8" s="1"/>
  <c r="H257" i="8" s="1"/>
  <c r="G257" i="8"/>
  <c r="J257" i="8"/>
  <c r="E258" i="8"/>
  <c r="F258" i="8" s="1"/>
  <c r="H258" i="8" s="1"/>
  <c r="G258" i="8"/>
  <c r="J258" i="8"/>
  <c r="E259" i="8"/>
  <c r="F259" i="8"/>
  <c r="G259" i="8"/>
  <c r="H259" i="8" s="1"/>
  <c r="J259" i="8"/>
  <c r="E260" i="8"/>
  <c r="F260" i="8"/>
  <c r="H260" i="8" s="1"/>
  <c r="G260" i="8"/>
  <c r="J260" i="8"/>
  <c r="E261" i="8"/>
  <c r="F261" i="8" s="1"/>
  <c r="H261" i="8" s="1"/>
  <c r="G261" i="8"/>
  <c r="J261" i="8"/>
  <c r="E262" i="8"/>
  <c r="F262" i="8" s="1"/>
  <c r="H262" i="8" s="1"/>
  <c r="G262" i="8"/>
  <c r="J262" i="8"/>
  <c r="E263" i="8"/>
  <c r="F263" i="8"/>
  <c r="G263" i="8"/>
  <c r="H263" i="8" s="1"/>
  <c r="J263" i="8"/>
  <c r="E264" i="8"/>
  <c r="F264" i="8"/>
  <c r="H264" i="8" s="1"/>
  <c r="G264" i="8"/>
  <c r="J264" i="8"/>
  <c r="E265" i="8"/>
  <c r="F265" i="8" s="1"/>
  <c r="H265" i="8" s="1"/>
  <c r="G265" i="8"/>
  <c r="J265" i="8"/>
  <c r="E266" i="8"/>
  <c r="F266" i="8" s="1"/>
  <c r="H266" i="8" s="1"/>
  <c r="G266" i="8"/>
  <c r="J266" i="8"/>
  <c r="E267" i="8"/>
  <c r="F267" i="8"/>
  <c r="G267" i="8"/>
  <c r="H267" i="8" s="1"/>
  <c r="J267" i="8"/>
  <c r="E268" i="8"/>
  <c r="F268" i="8"/>
  <c r="H268" i="8" s="1"/>
  <c r="G268" i="8"/>
  <c r="J268" i="8"/>
  <c r="E269" i="8"/>
  <c r="F269" i="8" s="1"/>
  <c r="H269" i="8" s="1"/>
  <c r="G269" i="8"/>
  <c r="J269" i="8"/>
  <c r="E270" i="8"/>
  <c r="F270" i="8" s="1"/>
  <c r="H270" i="8" s="1"/>
  <c r="G270" i="8"/>
  <c r="J270" i="8"/>
  <c r="E271" i="8"/>
  <c r="F271" i="8"/>
  <c r="G271" i="8"/>
  <c r="H271" i="8" s="1"/>
  <c r="J271" i="8"/>
  <c r="E272" i="8"/>
  <c r="F272" i="8"/>
  <c r="H272" i="8" s="1"/>
  <c r="G272" i="8"/>
  <c r="J272" i="8"/>
  <c r="E273" i="8"/>
  <c r="F273" i="8" s="1"/>
  <c r="H273" i="8" s="1"/>
  <c r="G273" i="8"/>
  <c r="J273" i="8"/>
  <c r="E274" i="8"/>
  <c r="F274" i="8" s="1"/>
  <c r="H274" i="8" s="1"/>
  <c r="G274" i="8"/>
  <c r="J274" i="8"/>
  <c r="E275" i="8"/>
  <c r="F275" i="8"/>
  <c r="G275" i="8"/>
  <c r="H275" i="8" s="1"/>
  <c r="J275" i="8"/>
  <c r="E276" i="8"/>
  <c r="F276" i="8"/>
  <c r="H276" i="8" s="1"/>
  <c r="G276" i="8"/>
  <c r="J276" i="8"/>
  <c r="E277" i="8"/>
  <c r="F277" i="8" s="1"/>
  <c r="H277" i="8" s="1"/>
  <c r="G277" i="8"/>
  <c r="J277" i="8"/>
  <c r="E278" i="8"/>
  <c r="F278" i="8" s="1"/>
  <c r="H278" i="8" s="1"/>
  <c r="G278" i="8"/>
  <c r="J278" i="8"/>
  <c r="E279" i="8"/>
  <c r="F279" i="8"/>
  <c r="G279" i="8"/>
  <c r="H279" i="8" s="1"/>
  <c r="J279" i="8"/>
  <c r="E280" i="8"/>
  <c r="F280" i="8"/>
  <c r="H280" i="8" s="1"/>
  <c r="G280" i="8"/>
  <c r="J280" i="8"/>
  <c r="E281" i="8"/>
  <c r="F281" i="8" s="1"/>
  <c r="H281" i="8" s="1"/>
  <c r="G281" i="8"/>
  <c r="J281" i="8"/>
  <c r="E282" i="8"/>
  <c r="F282" i="8" s="1"/>
  <c r="H282" i="8" s="1"/>
  <c r="G282" i="8"/>
  <c r="J282" i="8"/>
  <c r="E283" i="8"/>
  <c r="F283" i="8"/>
  <c r="G283" i="8"/>
  <c r="H283" i="8" s="1"/>
  <c r="J283" i="8"/>
  <c r="E284" i="8"/>
  <c r="F284" i="8"/>
  <c r="H284" i="8" s="1"/>
  <c r="G284" i="8"/>
  <c r="J284" i="8"/>
  <c r="E285" i="8"/>
  <c r="F285" i="8" s="1"/>
  <c r="H285" i="8" s="1"/>
  <c r="G285" i="8"/>
  <c r="J285" i="8"/>
  <c r="E286" i="8"/>
  <c r="F286" i="8" s="1"/>
  <c r="H286" i="8" s="1"/>
  <c r="G286" i="8"/>
  <c r="J286" i="8"/>
  <c r="E287" i="8"/>
  <c r="F287" i="8" s="1"/>
  <c r="H287" i="8" s="1"/>
  <c r="G287" i="8"/>
  <c r="J287" i="8"/>
  <c r="E288" i="8"/>
  <c r="F288" i="8"/>
  <c r="H288" i="8" s="1"/>
  <c r="G288" i="8"/>
  <c r="J288" i="8"/>
  <c r="E289" i="8"/>
  <c r="F289" i="8" s="1"/>
  <c r="H289" i="8" s="1"/>
  <c r="G289" i="8"/>
  <c r="J289" i="8"/>
  <c r="E290" i="8"/>
  <c r="F290" i="8"/>
  <c r="G290" i="8"/>
  <c r="H290" i="8"/>
  <c r="J290" i="8"/>
  <c r="E291" i="8"/>
  <c r="F291" i="8" s="1"/>
  <c r="H291" i="8" s="1"/>
  <c r="G291" i="8"/>
  <c r="J291" i="8"/>
  <c r="E292" i="8"/>
  <c r="F292" i="8"/>
  <c r="H292" i="8" s="1"/>
  <c r="G292" i="8"/>
  <c r="J292" i="8"/>
  <c r="E293" i="8"/>
  <c r="F293" i="8" s="1"/>
  <c r="H293" i="8" s="1"/>
  <c r="G293" i="8"/>
  <c r="J293" i="8"/>
  <c r="E294" i="8"/>
  <c r="F294" i="8"/>
  <c r="G294" i="8"/>
  <c r="H294" i="8"/>
  <c r="J294" i="8"/>
  <c r="E295" i="8"/>
  <c r="F295" i="8" s="1"/>
  <c r="H295" i="8" s="1"/>
  <c r="G295" i="8"/>
  <c r="J295" i="8"/>
  <c r="E296" i="8"/>
  <c r="F296" i="8"/>
  <c r="H296" i="8" s="1"/>
  <c r="G296" i="8"/>
  <c r="J296" i="8"/>
  <c r="E297" i="8"/>
  <c r="F297" i="8" s="1"/>
  <c r="H297" i="8" s="1"/>
  <c r="G297" i="8"/>
  <c r="J297" i="8"/>
  <c r="E298" i="8"/>
  <c r="F298" i="8"/>
  <c r="G298" i="8"/>
  <c r="H298" i="8"/>
  <c r="J298" i="8"/>
  <c r="E299" i="8"/>
  <c r="F299" i="8" s="1"/>
  <c r="H299" i="8" s="1"/>
  <c r="G299" i="8"/>
  <c r="J299" i="8"/>
  <c r="E300" i="8"/>
  <c r="F300" i="8"/>
  <c r="H300" i="8" s="1"/>
  <c r="G300" i="8"/>
  <c r="J300" i="8"/>
  <c r="E301" i="8"/>
  <c r="F301" i="8" s="1"/>
  <c r="H301" i="8" s="1"/>
  <c r="G301" i="8"/>
  <c r="J301" i="8"/>
  <c r="E302" i="8"/>
  <c r="F302" i="8"/>
  <c r="G302" i="8"/>
  <c r="H302" i="8"/>
  <c r="J302" i="8"/>
  <c r="E303" i="8"/>
  <c r="F303" i="8" s="1"/>
  <c r="H303" i="8" s="1"/>
  <c r="G303" i="8"/>
  <c r="J303" i="8"/>
  <c r="F304" i="8"/>
  <c r="G304" i="8"/>
  <c r="H304" i="8" s="1"/>
  <c r="J304" i="8"/>
  <c r="E305" i="8"/>
  <c r="F305" i="8"/>
  <c r="H305" i="8" s="1"/>
  <c r="G305" i="8"/>
  <c r="J305" i="8"/>
  <c r="E306" i="8"/>
  <c r="F306" i="8" s="1"/>
  <c r="H306" i="8" s="1"/>
  <c r="G306" i="8"/>
  <c r="J306" i="8"/>
  <c r="E307" i="8"/>
  <c r="F307" i="8"/>
  <c r="G307" i="8"/>
  <c r="H307" i="8"/>
  <c r="J307" i="8"/>
  <c r="E308" i="8"/>
  <c r="F308" i="8" s="1"/>
  <c r="H308" i="8" s="1"/>
  <c r="G308" i="8"/>
  <c r="J308" i="8"/>
  <c r="E309" i="8"/>
  <c r="F309" i="8"/>
  <c r="H309" i="8" s="1"/>
  <c r="G309" i="8"/>
  <c r="J309" i="8"/>
  <c r="E310" i="8"/>
  <c r="F310" i="8" s="1"/>
  <c r="H310" i="8" s="1"/>
  <c r="G310" i="8"/>
  <c r="J310" i="8"/>
  <c r="E311" i="8"/>
  <c r="F311" i="8"/>
  <c r="G311" i="8"/>
  <c r="H311" i="8"/>
  <c r="J311" i="8"/>
  <c r="E312" i="8"/>
  <c r="F312" i="8" s="1"/>
  <c r="H312" i="8" s="1"/>
  <c r="G312" i="8"/>
  <c r="J312" i="8"/>
  <c r="E313" i="8"/>
  <c r="F313" i="8"/>
  <c r="H313" i="8" s="1"/>
  <c r="G313" i="8"/>
  <c r="J313" i="8"/>
  <c r="E314" i="8"/>
  <c r="F314" i="8" s="1"/>
  <c r="H314" i="8" s="1"/>
  <c r="G314" i="8"/>
  <c r="J314" i="8"/>
  <c r="E315" i="8"/>
  <c r="F315" i="8"/>
  <c r="G315" i="8"/>
  <c r="H315" i="8"/>
  <c r="J315" i="8"/>
  <c r="E316" i="8"/>
  <c r="F316" i="8" s="1"/>
  <c r="H316" i="8" s="1"/>
  <c r="G316" i="8"/>
  <c r="J316" i="8"/>
  <c r="E317" i="8"/>
  <c r="F317" i="8"/>
  <c r="H317" i="8" s="1"/>
  <c r="G317" i="8"/>
  <c r="J317" i="8"/>
  <c r="E318" i="8"/>
  <c r="F318" i="8" s="1"/>
  <c r="H318" i="8" s="1"/>
  <c r="G318" i="8"/>
  <c r="J318" i="8"/>
  <c r="E319" i="8"/>
  <c r="F319" i="8"/>
  <c r="G319" i="8"/>
  <c r="H319" i="8"/>
  <c r="J319" i="8"/>
  <c r="E320" i="8"/>
  <c r="F320" i="8" s="1"/>
  <c r="H320" i="8" s="1"/>
  <c r="G320" i="8"/>
  <c r="J320" i="8"/>
  <c r="E321" i="8"/>
  <c r="F321" i="8"/>
  <c r="H321" i="8" s="1"/>
  <c r="G321" i="8"/>
  <c r="J321" i="8"/>
  <c r="E322" i="8"/>
  <c r="F322" i="8" s="1"/>
  <c r="H322" i="8" s="1"/>
  <c r="G322" i="8"/>
  <c r="J322" i="8"/>
  <c r="E323" i="8"/>
  <c r="F323" i="8"/>
  <c r="G323" i="8"/>
  <c r="H323" i="8"/>
  <c r="J323" i="8"/>
  <c r="E324" i="8"/>
  <c r="F324" i="8" s="1"/>
  <c r="H324" i="8" s="1"/>
  <c r="G324" i="8"/>
  <c r="J324" i="8"/>
  <c r="E325" i="8"/>
  <c r="F325" i="8"/>
  <c r="H325" i="8" s="1"/>
  <c r="G325" i="8"/>
  <c r="J325" i="8"/>
  <c r="E326" i="8"/>
  <c r="F326" i="8" s="1"/>
  <c r="H326" i="8" s="1"/>
  <c r="G326" i="8"/>
  <c r="J326" i="8"/>
  <c r="E327" i="8"/>
  <c r="F327" i="8"/>
  <c r="G327" i="8"/>
  <c r="H327" i="8"/>
  <c r="J327" i="8"/>
  <c r="E328" i="8"/>
  <c r="F328" i="8" s="1"/>
  <c r="H328" i="8" s="1"/>
  <c r="G328" i="8"/>
  <c r="J328" i="8"/>
  <c r="E329" i="8"/>
  <c r="F329" i="8"/>
  <c r="H329" i="8" s="1"/>
  <c r="G329" i="8"/>
  <c r="J329" i="8"/>
  <c r="E330" i="8"/>
  <c r="F330" i="8" s="1"/>
  <c r="H330" i="8" s="1"/>
  <c r="G330" i="8"/>
  <c r="J330" i="8"/>
  <c r="E331" i="8"/>
  <c r="F331" i="8"/>
  <c r="G331" i="8"/>
  <c r="H331" i="8"/>
  <c r="J331" i="8"/>
  <c r="E332" i="8"/>
  <c r="F332" i="8" s="1"/>
  <c r="H332" i="8" s="1"/>
  <c r="G332" i="8"/>
  <c r="J332" i="8"/>
  <c r="E333" i="8"/>
  <c r="F333" i="8"/>
  <c r="H333" i="8" s="1"/>
  <c r="G333" i="8"/>
  <c r="J333" i="8"/>
  <c r="E334" i="8"/>
  <c r="F334" i="8" s="1"/>
  <c r="H334" i="8" s="1"/>
  <c r="G334" i="8"/>
  <c r="J334" i="8"/>
  <c r="E335" i="8"/>
  <c r="F335" i="8"/>
  <c r="G335" i="8"/>
  <c r="H335" i="8"/>
  <c r="J335" i="8"/>
  <c r="E336" i="8"/>
  <c r="F336" i="8" s="1"/>
  <c r="H336" i="8" s="1"/>
  <c r="G336" i="8"/>
  <c r="J336" i="8"/>
  <c r="F337" i="8"/>
  <c r="G337" i="8"/>
  <c r="H337" i="8" s="1"/>
  <c r="J337" i="8"/>
  <c r="E338" i="8"/>
  <c r="F338" i="8"/>
  <c r="H338" i="8" s="1"/>
  <c r="G338" i="8"/>
  <c r="J338" i="8"/>
  <c r="E339" i="8"/>
  <c r="F339" i="8" s="1"/>
  <c r="H339" i="8" s="1"/>
  <c r="G339" i="8"/>
  <c r="J339" i="8"/>
  <c r="F340" i="8"/>
  <c r="H340" i="8" s="1"/>
  <c r="G340" i="8"/>
  <c r="J340" i="8"/>
  <c r="E341" i="8"/>
  <c r="F341" i="8"/>
  <c r="G341" i="8"/>
  <c r="H341" i="8"/>
  <c r="J341" i="8"/>
  <c r="E342" i="8"/>
  <c r="F342" i="8" s="1"/>
  <c r="H342" i="8" s="1"/>
  <c r="G342" i="8"/>
  <c r="J342" i="8"/>
  <c r="E343" i="8"/>
  <c r="F343" i="8"/>
  <c r="H343" i="8" s="1"/>
  <c r="G343" i="8"/>
  <c r="J343" i="8"/>
  <c r="E344" i="8"/>
  <c r="F344" i="8" s="1"/>
  <c r="H344" i="8" s="1"/>
  <c r="G344" i="8"/>
  <c r="J344" i="8"/>
  <c r="E345" i="8"/>
  <c r="F345" i="8"/>
  <c r="G345" i="8"/>
  <c r="H345" i="8"/>
  <c r="J345" i="8"/>
  <c r="E346" i="8"/>
  <c r="F346" i="8" s="1"/>
  <c r="H346" i="8" s="1"/>
  <c r="G346" i="8"/>
  <c r="J346" i="8"/>
  <c r="E347" i="8"/>
  <c r="F347" i="8"/>
  <c r="H347" i="8" s="1"/>
  <c r="G347" i="8"/>
  <c r="J347" i="8"/>
  <c r="E348" i="8"/>
  <c r="F348" i="8" s="1"/>
  <c r="H348" i="8" s="1"/>
  <c r="G348" i="8"/>
  <c r="J348" i="8"/>
  <c r="E349" i="8"/>
  <c r="F349" i="8"/>
  <c r="G349" i="8"/>
  <c r="H349" i="8"/>
  <c r="J349" i="8"/>
  <c r="E350" i="8"/>
  <c r="F350" i="8" s="1"/>
  <c r="H350" i="8" s="1"/>
  <c r="G350" i="8"/>
  <c r="J350" i="8"/>
  <c r="E351" i="8"/>
  <c r="F351" i="8"/>
  <c r="H351" i="8" s="1"/>
  <c r="G351" i="8"/>
  <c r="J351" i="8"/>
  <c r="E352" i="8"/>
  <c r="F352" i="8" s="1"/>
  <c r="H352" i="8" s="1"/>
  <c r="G352" i="8"/>
  <c r="J352" i="8"/>
  <c r="E353" i="8"/>
  <c r="F353" i="8"/>
  <c r="G353" i="8"/>
  <c r="H353" i="8"/>
  <c r="J353" i="8"/>
  <c r="E354" i="8"/>
  <c r="F354" i="8" s="1"/>
  <c r="H354" i="8" s="1"/>
  <c r="G354" i="8"/>
  <c r="J354" i="8"/>
  <c r="E355" i="8"/>
  <c r="F355" i="8"/>
  <c r="H355" i="8" s="1"/>
  <c r="G355" i="8"/>
  <c r="J355" i="8"/>
  <c r="E356" i="8"/>
  <c r="F356" i="8" s="1"/>
  <c r="H356" i="8" s="1"/>
  <c r="G356" i="8"/>
  <c r="J356" i="8"/>
  <c r="E357" i="8"/>
  <c r="F357" i="8"/>
  <c r="G357" i="8"/>
  <c r="H357" i="8"/>
  <c r="J357" i="8"/>
  <c r="E358" i="8"/>
  <c r="F358" i="8" s="1"/>
  <c r="H358" i="8" s="1"/>
  <c r="G358" i="8"/>
  <c r="J358" i="8"/>
  <c r="E359" i="8"/>
  <c r="F359" i="8"/>
  <c r="H359" i="8" s="1"/>
  <c r="G359" i="8"/>
  <c r="J359" i="8"/>
  <c r="E360" i="8"/>
  <c r="F360" i="8" s="1"/>
  <c r="H360" i="8" s="1"/>
  <c r="G360" i="8"/>
  <c r="J360" i="8"/>
  <c r="E361" i="8"/>
  <c r="F361" i="8"/>
  <c r="G361" i="8"/>
  <c r="H361" i="8"/>
  <c r="J361" i="8"/>
  <c r="E362" i="8"/>
  <c r="F362" i="8" s="1"/>
  <c r="H362" i="8" s="1"/>
  <c r="G362" i="8"/>
  <c r="J362" i="8"/>
  <c r="E363" i="8"/>
  <c r="F363" i="8"/>
  <c r="H363" i="8" s="1"/>
  <c r="G363" i="8"/>
  <c r="J363" i="8"/>
  <c r="E364" i="8"/>
  <c r="F364" i="8" s="1"/>
  <c r="H364" i="8" s="1"/>
  <c r="G364" i="8"/>
  <c r="J364" i="8"/>
  <c r="E365" i="8"/>
  <c r="F365" i="8"/>
  <c r="G365" i="8"/>
  <c r="H365" i="8"/>
  <c r="J365" i="8"/>
  <c r="E366" i="8"/>
  <c r="F366" i="8" s="1"/>
  <c r="H366" i="8" s="1"/>
  <c r="G366" i="8"/>
  <c r="J366" i="8"/>
  <c r="E367" i="8"/>
  <c r="F367" i="8"/>
  <c r="H367" i="8" s="1"/>
  <c r="G367" i="8"/>
  <c r="J367" i="8"/>
  <c r="E368" i="8"/>
  <c r="F368" i="8" s="1"/>
  <c r="H368" i="8" s="1"/>
  <c r="G368" i="8"/>
  <c r="J368" i="8"/>
  <c r="E369" i="8"/>
  <c r="F369" i="8"/>
  <c r="G369" i="8"/>
  <c r="H369" i="8"/>
  <c r="J369" i="8"/>
  <c r="E370" i="8"/>
  <c r="F370" i="8" s="1"/>
  <c r="H370" i="8" s="1"/>
  <c r="G370" i="8"/>
  <c r="J370" i="8"/>
  <c r="F371" i="8"/>
  <c r="G371" i="8"/>
  <c r="H371" i="8" s="1"/>
  <c r="J371" i="8"/>
  <c r="E372" i="8"/>
  <c r="F372" i="8"/>
  <c r="H372" i="8" s="1"/>
  <c r="G372" i="8"/>
  <c r="J372" i="8"/>
  <c r="E373" i="8"/>
  <c r="F373" i="8" s="1"/>
  <c r="H373" i="8" s="1"/>
  <c r="G373" i="8"/>
  <c r="J373" i="8"/>
  <c r="F374" i="8"/>
  <c r="H374" i="8" s="1"/>
  <c r="G374" i="8"/>
  <c r="J374" i="8"/>
  <c r="E375" i="8"/>
  <c r="F375" i="8"/>
  <c r="G375" i="8"/>
  <c r="H375" i="8"/>
  <c r="J375" i="8"/>
  <c r="E376" i="8"/>
  <c r="F376" i="8" s="1"/>
  <c r="H376" i="8" s="1"/>
  <c r="G376" i="8"/>
  <c r="J376" i="8"/>
  <c r="E377" i="8"/>
  <c r="F377" i="8"/>
  <c r="H377" i="8" s="1"/>
  <c r="G377" i="8"/>
  <c r="J377" i="8"/>
  <c r="E378" i="8"/>
  <c r="F378" i="8" s="1"/>
  <c r="H378" i="8" s="1"/>
  <c r="G378" i="8"/>
  <c r="J378" i="8"/>
  <c r="E379" i="8"/>
  <c r="F379" i="8" s="1"/>
  <c r="H379" i="8" s="1"/>
  <c r="G379" i="8"/>
  <c r="J379" i="8"/>
  <c r="E380" i="8"/>
  <c r="F380" i="8" s="1"/>
  <c r="H380" i="8" s="1"/>
  <c r="G380" i="8"/>
  <c r="J380" i="8"/>
  <c r="E381" i="8"/>
  <c r="F381" i="8"/>
  <c r="H381" i="8" s="1"/>
  <c r="G381" i="8"/>
  <c r="J381" i="8"/>
  <c r="E382" i="8"/>
  <c r="F382" i="8" s="1"/>
  <c r="H382" i="8" s="1"/>
  <c r="G382" i="8"/>
  <c r="J382" i="8"/>
  <c r="E383" i="8"/>
  <c r="F383" i="8" s="1"/>
  <c r="G383" i="8"/>
  <c r="H383" i="8"/>
  <c r="J383" i="8"/>
  <c r="E384" i="8"/>
  <c r="F384" i="8" s="1"/>
  <c r="G384" i="8"/>
  <c r="J384" i="8"/>
  <c r="E385" i="8"/>
  <c r="F385" i="8"/>
  <c r="H385" i="8" s="1"/>
  <c r="G385" i="8"/>
  <c r="J385" i="8"/>
  <c r="E386" i="8"/>
  <c r="F386" i="8" s="1"/>
  <c r="H386" i="8" s="1"/>
  <c r="G386" i="8"/>
  <c r="J386" i="8"/>
  <c r="E387" i="8"/>
  <c r="F387" i="8" s="1"/>
  <c r="H387" i="8" s="1"/>
  <c r="G387" i="8"/>
  <c r="J387" i="8"/>
  <c r="E388" i="8"/>
  <c r="F388" i="8"/>
  <c r="G388" i="8"/>
  <c r="H388" i="8" s="1"/>
  <c r="J388" i="8"/>
  <c r="E389" i="8"/>
  <c r="F389" i="8"/>
  <c r="H389" i="8" s="1"/>
  <c r="G389" i="8"/>
  <c r="J389" i="8"/>
  <c r="E390" i="8"/>
  <c r="F390" i="8" s="1"/>
  <c r="H390" i="8" s="1"/>
  <c r="G390" i="8"/>
  <c r="J390" i="8"/>
  <c r="E391" i="8"/>
  <c r="F391" i="8" s="1"/>
  <c r="G391" i="8"/>
  <c r="H391" i="8"/>
  <c r="J391" i="8"/>
  <c r="E392" i="8"/>
  <c r="F392" i="8"/>
  <c r="G392" i="8"/>
  <c r="H392" i="8" s="1"/>
  <c r="J392" i="8"/>
  <c r="E393" i="8"/>
  <c r="F393" i="8"/>
  <c r="G393" i="8"/>
  <c r="J393" i="8"/>
  <c r="E394" i="8"/>
  <c r="F394" i="8" s="1"/>
  <c r="H394" i="8" s="1"/>
  <c r="G394" i="8"/>
  <c r="J394" i="8"/>
  <c r="E395" i="8"/>
  <c r="F395" i="8" s="1"/>
  <c r="G395" i="8"/>
  <c r="H395" i="8"/>
  <c r="J395" i="8"/>
  <c r="E396" i="8"/>
  <c r="F396" i="8"/>
  <c r="G396" i="8"/>
  <c r="H396" i="8" s="1"/>
  <c r="J396" i="8"/>
  <c r="E397" i="8"/>
  <c r="F397" i="8"/>
  <c r="H397" i="8" s="1"/>
  <c r="G397" i="8"/>
  <c r="J397" i="8"/>
  <c r="E398" i="8"/>
  <c r="F398" i="8"/>
  <c r="H398" i="8" s="1"/>
  <c r="G398" i="8"/>
  <c r="J398" i="8"/>
  <c r="E399" i="8"/>
  <c r="F399" i="8" s="1"/>
  <c r="G399" i="8"/>
  <c r="H399" i="8" s="1"/>
  <c r="J399" i="8"/>
  <c r="E400" i="8"/>
  <c r="F400" i="8"/>
  <c r="H400" i="8" s="1"/>
  <c r="G400" i="8"/>
  <c r="J400" i="8"/>
  <c r="E401" i="8"/>
  <c r="F401" i="8" s="1"/>
  <c r="H401" i="8" s="1"/>
  <c r="G401" i="8"/>
  <c r="J401" i="8"/>
  <c r="E402" i="8"/>
  <c r="F402" i="8"/>
  <c r="G402" i="8"/>
  <c r="H402" i="8"/>
  <c r="J402" i="8"/>
  <c r="F403" i="8"/>
  <c r="G403" i="8"/>
  <c r="H403" i="8"/>
  <c r="J403" i="8"/>
  <c r="E404" i="8"/>
  <c r="F404" i="8" s="1"/>
  <c r="H404" i="8" s="1"/>
  <c r="G404" i="8"/>
  <c r="J404" i="8"/>
  <c r="E405" i="8"/>
  <c r="F405" i="8"/>
  <c r="H405" i="8" s="1"/>
  <c r="G405" i="8"/>
  <c r="J405" i="8"/>
  <c r="E406" i="8"/>
  <c r="F406" i="8" s="1"/>
  <c r="H406" i="8" s="1"/>
  <c r="G406" i="8"/>
  <c r="J406" i="8"/>
  <c r="E407" i="8"/>
  <c r="F407" i="8"/>
  <c r="G407" i="8"/>
  <c r="H407" i="8"/>
  <c r="J407" i="8"/>
  <c r="F408" i="8"/>
  <c r="G408" i="8"/>
  <c r="H408" i="8"/>
  <c r="J408" i="8"/>
  <c r="E409" i="8"/>
  <c r="F409" i="8" s="1"/>
  <c r="H409" i="8" s="1"/>
  <c r="G409" i="8"/>
  <c r="J409" i="8"/>
  <c r="E410" i="8"/>
  <c r="F410" i="8" s="1"/>
  <c r="H410" i="8" s="1"/>
  <c r="G410" i="8"/>
  <c r="J410" i="8"/>
  <c r="E411" i="8"/>
  <c r="F411" i="8"/>
  <c r="G411" i="8"/>
  <c r="H411" i="8"/>
  <c r="J411" i="8"/>
  <c r="E412" i="8"/>
  <c r="F412" i="8" s="1"/>
  <c r="H412" i="8" s="1"/>
  <c r="G412" i="8"/>
  <c r="J412" i="8"/>
  <c r="E413" i="8"/>
  <c r="F413" i="8"/>
  <c r="G413" i="8"/>
  <c r="H413" i="8"/>
  <c r="J413" i="8"/>
  <c r="E414" i="8"/>
  <c r="F414" i="8" s="1"/>
  <c r="H414" i="8" s="1"/>
  <c r="G414" i="8"/>
  <c r="J414" i="8"/>
  <c r="E415" i="8"/>
  <c r="F415" i="8"/>
  <c r="H415" i="8" s="1"/>
  <c r="G415" i="8"/>
  <c r="J415" i="8"/>
  <c r="E416" i="8"/>
  <c r="F416" i="8" s="1"/>
  <c r="H416" i="8" s="1"/>
  <c r="G416" i="8"/>
  <c r="J416" i="8"/>
  <c r="E417" i="8"/>
  <c r="F417" i="8"/>
  <c r="G417" i="8"/>
  <c r="H417" i="8" s="1"/>
  <c r="J417" i="8"/>
  <c r="E418" i="8"/>
  <c r="F418" i="8"/>
  <c r="H418" i="8" s="1"/>
  <c r="G418" i="8"/>
  <c r="J418" i="8"/>
  <c r="E419" i="8"/>
  <c r="F419" i="8" s="1"/>
  <c r="H419" i="8" s="1"/>
  <c r="G419" i="8"/>
  <c r="J419" i="8"/>
  <c r="E420" i="8"/>
  <c r="F420" i="8" s="1"/>
  <c r="H420" i="8" s="1"/>
  <c r="G420" i="8"/>
  <c r="J420" i="8"/>
  <c r="E421" i="8"/>
  <c r="F421" i="8" s="1"/>
  <c r="H421" i="8" s="1"/>
  <c r="G421" i="8"/>
  <c r="J421" i="8"/>
  <c r="E422" i="8"/>
  <c r="F422" i="8"/>
  <c r="G422" i="8"/>
  <c r="H422" i="8" s="1"/>
  <c r="J422" i="8"/>
  <c r="E423" i="8"/>
  <c r="F423" i="8"/>
  <c r="G423" i="8"/>
  <c r="H423" i="8"/>
  <c r="J423" i="8"/>
  <c r="E424" i="8"/>
  <c r="F424" i="8" s="1"/>
  <c r="H424" i="8" s="1"/>
  <c r="G424" i="8"/>
  <c r="J424" i="8"/>
  <c r="E425" i="8"/>
  <c r="F425" i="8"/>
  <c r="G425" i="8"/>
  <c r="H425" i="8"/>
  <c r="J425" i="8"/>
  <c r="E426" i="8"/>
  <c r="F426" i="8" s="1"/>
  <c r="H426" i="8" s="1"/>
  <c r="G426" i="8"/>
  <c r="J426" i="8"/>
  <c r="E427" i="8"/>
  <c r="F427" i="8"/>
  <c r="H427" i="8" s="1"/>
  <c r="G427" i="8"/>
  <c r="J427" i="8"/>
  <c r="E428" i="8"/>
  <c r="F428" i="8" s="1"/>
  <c r="H428" i="8" s="1"/>
  <c r="G428" i="8"/>
  <c r="J428" i="8"/>
  <c r="E429" i="8"/>
  <c r="F429" i="8"/>
  <c r="G429" i="8"/>
  <c r="H429" i="8"/>
  <c r="J429" i="8"/>
  <c r="E430" i="8"/>
  <c r="F430" i="8" s="1"/>
  <c r="H430" i="8" s="1"/>
  <c r="G430" i="8"/>
  <c r="J430" i="8"/>
  <c r="E431" i="8"/>
  <c r="F431" i="8"/>
  <c r="H431" i="8" s="1"/>
  <c r="G431" i="8"/>
  <c r="J431" i="8"/>
  <c r="E432" i="8"/>
  <c r="F432" i="8" s="1"/>
  <c r="H432" i="8" s="1"/>
  <c r="G432" i="8"/>
  <c r="J432" i="8"/>
  <c r="E433" i="8"/>
  <c r="F433" i="8"/>
  <c r="G433" i="8"/>
  <c r="H433" i="8"/>
  <c r="J433" i="8"/>
  <c r="E434" i="8"/>
  <c r="F434" i="8" s="1"/>
  <c r="H434" i="8" s="1"/>
  <c r="G434" i="8"/>
  <c r="J434" i="8"/>
  <c r="E435" i="8"/>
  <c r="F435" i="8"/>
  <c r="H435" i="8" s="1"/>
  <c r="G435" i="8"/>
  <c r="J435" i="8"/>
  <c r="F436" i="8"/>
  <c r="H436" i="8" s="1"/>
  <c r="G436" i="8"/>
  <c r="J436" i="8"/>
  <c r="E437" i="8"/>
  <c r="F437" i="8" s="1"/>
  <c r="H437" i="8" s="1"/>
  <c r="G437" i="8"/>
  <c r="J437" i="8"/>
  <c r="E438" i="8"/>
  <c r="F438" i="8"/>
  <c r="G438" i="8"/>
  <c r="H438" i="8"/>
  <c r="J438" i="8"/>
  <c r="E439" i="8"/>
  <c r="F439" i="8" s="1"/>
  <c r="H439" i="8" s="1"/>
  <c r="G439" i="8"/>
  <c r="J439" i="8"/>
  <c r="E440" i="8"/>
  <c r="F440" i="8"/>
  <c r="H440" i="8" s="1"/>
  <c r="G440" i="8"/>
  <c r="J440" i="8"/>
  <c r="E441" i="8"/>
  <c r="F441" i="8" s="1"/>
  <c r="H441" i="8" s="1"/>
  <c r="G441" i="8"/>
  <c r="J441" i="8"/>
  <c r="F442" i="8"/>
  <c r="G442" i="8"/>
  <c r="H442" i="8" s="1"/>
  <c r="J442" i="8"/>
  <c r="E443" i="8"/>
  <c r="F443" i="8"/>
  <c r="G443" i="8"/>
  <c r="H443" i="8"/>
  <c r="J443" i="8"/>
  <c r="E444" i="8"/>
  <c r="F444" i="8" s="1"/>
  <c r="H444" i="8" s="1"/>
  <c r="G444" i="8"/>
  <c r="J444" i="8"/>
  <c r="E445" i="8"/>
  <c r="F445" i="8"/>
  <c r="H445" i="8" s="1"/>
  <c r="G445" i="8"/>
  <c r="J445" i="8"/>
  <c r="E446" i="8"/>
  <c r="F446" i="8" s="1"/>
  <c r="H446" i="8" s="1"/>
  <c r="G446" i="8"/>
  <c r="J446" i="8"/>
  <c r="E447" i="8"/>
  <c r="F447" i="8"/>
  <c r="G447" i="8"/>
  <c r="H447" i="8"/>
  <c r="J447" i="8"/>
  <c r="E448" i="8"/>
  <c r="F448" i="8" s="1"/>
  <c r="H448" i="8" s="1"/>
  <c r="G448" i="8"/>
  <c r="J448" i="8"/>
  <c r="E449" i="8"/>
  <c r="F449" i="8"/>
  <c r="H449" i="8" s="1"/>
  <c r="G449" i="8"/>
  <c r="J449" i="8"/>
  <c r="E450" i="8"/>
  <c r="F450" i="8" s="1"/>
  <c r="H450" i="8" s="1"/>
  <c r="G450" i="8"/>
  <c r="J450" i="8"/>
  <c r="E451" i="8"/>
  <c r="F451" i="8"/>
  <c r="G451" i="8"/>
  <c r="H451" i="8"/>
  <c r="J451" i="8"/>
  <c r="E452" i="8"/>
  <c r="F452" i="8" s="1"/>
  <c r="H452" i="8" s="1"/>
  <c r="G452" i="8"/>
  <c r="J452" i="8"/>
  <c r="E453" i="8"/>
  <c r="F453" i="8"/>
  <c r="H453" i="8" s="1"/>
  <c r="G453" i="8"/>
  <c r="J453" i="8"/>
  <c r="E454" i="8"/>
  <c r="F454" i="8" s="1"/>
  <c r="H454" i="8" s="1"/>
  <c r="G454" i="8"/>
  <c r="J454" i="8"/>
  <c r="E455" i="8"/>
  <c r="F455" i="8"/>
  <c r="G455" i="8"/>
  <c r="H455" i="8"/>
  <c r="J455" i="8"/>
  <c r="E456" i="8"/>
  <c r="F456" i="8" s="1"/>
  <c r="H456" i="8" s="1"/>
  <c r="G456" i="8"/>
  <c r="J456" i="8"/>
  <c r="E457" i="8"/>
  <c r="F457" i="8"/>
  <c r="H457" i="8" s="1"/>
  <c r="G457" i="8"/>
  <c r="J457" i="8"/>
  <c r="E458" i="8"/>
  <c r="F458" i="8" s="1"/>
  <c r="H458" i="8" s="1"/>
  <c r="G458" i="8"/>
  <c r="J458" i="8"/>
  <c r="E459" i="8"/>
  <c r="F459" i="8"/>
  <c r="G459" i="8"/>
  <c r="H459" i="8"/>
  <c r="J459" i="8"/>
  <c r="E460" i="8"/>
  <c r="F460" i="8" s="1"/>
  <c r="H460" i="8" s="1"/>
  <c r="G460" i="8"/>
  <c r="J460" i="8"/>
  <c r="E461" i="8"/>
  <c r="F461" i="8"/>
  <c r="H461" i="8" s="1"/>
  <c r="G461" i="8"/>
  <c r="J461" i="8"/>
  <c r="E462" i="8"/>
  <c r="F462" i="8" s="1"/>
  <c r="H462" i="8" s="1"/>
  <c r="G462" i="8"/>
  <c r="J462" i="8"/>
  <c r="E463" i="8"/>
  <c r="F463" i="8"/>
  <c r="G463" i="8"/>
  <c r="H463" i="8"/>
  <c r="J463" i="8"/>
  <c r="E464" i="8"/>
  <c r="F464" i="8" s="1"/>
  <c r="H464" i="8" s="1"/>
  <c r="G464" i="8"/>
  <c r="J464" i="8"/>
  <c r="E465" i="8"/>
  <c r="F465" i="8"/>
  <c r="H465" i="8" s="1"/>
  <c r="G465" i="8"/>
  <c r="J465" i="8"/>
  <c r="E466" i="8"/>
  <c r="F466" i="8" s="1"/>
  <c r="H466" i="8" s="1"/>
  <c r="G466" i="8"/>
  <c r="J466" i="8"/>
  <c r="E467" i="8"/>
  <c r="F467" i="8"/>
  <c r="G467" i="8"/>
  <c r="H467" i="8"/>
  <c r="J467" i="8"/>
  <c r="E468" i="8"/>
  <c r="F468" i="8" s="1"/>
  <c r="H468" i="8" s="1"/>
  <c r="G468" i="8"/>
  <c r="J468" i="8"/>
  <c r="E469" i="8"/>
  <c r="F469" i="8"/>
  <c r="H469" i="8" s="1"/>
  <c r="G469" i="8"/>
  <c r="J469" i="8"/>
  <c r="E470" i="8"/>
  <c r="F470" i="8" s="1"/>
  <c r="H470" i="8" s="1"/>
  <c r="G470" i="8"/>
  <c r="J470" i="8"/>
  <c r="E471" i="8"/>
  <c r="F471" i="8"/>
  <c r="G471" i="8"/>
  <c r="H471" i="8"/>
  <c r="J471" i="8"/>
  <c r="E472" i="8"/>
  <c r="F472" i="8" s="1"/>
  <c r="H472" i="8" s="1"/>
  <c r="G472" i="8"/>
  <c r="J472" i="8"/>
  <c r="E473" i="8"/>
  <c r="F473" i="8"/>
  <c r="H473" i="8" s="1"/>
  <c r="G473" i="8"/>
  <c r="J473" i="8"/>
  <c r="E474" i="8"/>
  <c r="F474" i="8" s="1"/>
  <c r="H474" i="8" s="1"/>
  <c r="G474" i="8"/>
  <c r="J474" i="8"/>
  <c r="E475" i="8"/>
  <c r="F475" i="8"/>
  <c r="G475" i="8"/>
  <c r="H475" i="8"/>
  <c r="J475" i="8"/>
  <c r="F476" i="8"/>
  <c r="G476" i="8"/>
  <c r="H476" i="8"/>
  <c r="J476" i="8"/>
  <c r="E477" i="8"/>
  <c r="F477" i="8" s="1"/>
  <c r="H477" i="8" s="1"/>
  <c r="G477" i="8"/>
  <c r="J477" i="8"/>
  <c r="E478" i="8"/>
  <c r="F478" i="8"/>
  <c r="H478" i="8" s="1"/>
  <c r="G478" i="8"/>
  <c r="J478" i="8"/>
  <c r="E479" i="8"/>
  <c r="F479" i="8" s="1"/>
  <c r="H479" i="8" s="1"/>
  <c r="G479" i="8"/>
  <c r="J479" i="8"/>
  <c r="E480" i="8"/>
  <c r="F480" i="8" s="1"/>
  <c r="H480" i="8" s="1"/>
  <c r="G480" i="8"/>
  <c r="J480" i="8"/>
  <c r="E481" i="8"/>
  <c r="F481" i="8" s="1"/>
  <c r="H481" i="8" s="1"/>
  <c r="G481" i="8"/>
  <c r="J481" i="8"/>
  <c r="E482" i="8"/>
  <c r="F482" i="8"/>
  <c r="H482" i="8" s="1"/>
  <c r="G482" i="8"/>
  <c r="J482" i="8"/>
  <c r="E483" i="8"/>
  <c r="F483" i="8" s="1"/>
  <c r="H483" i="8" s="1"/>
  <c r="G483" i="8"/>
  <c r="J483" i="8"/>
  <c r="E484" i="8"/>
  <c r="F484" i="8"/>
  <c r="G484" i="8"/>
  <c r="H484" i="8"/>
  <c r="J484" i="8"/>
  <c r="E485" i="8"/>
  <c r="F485" i="8" s="1"/>
  <c r="H485" i="8" s="1"/>
  <c r="G485" i="8"/>
  <c r="J485" i="8"/>
  <c r="E486" i="8"/>
  <c r="F486" i="8"/>
  <c r="H486" i="8" s="1"/>
  <c r="G486" i="8"/>
  <c r="J486" i="8"/>
  <c r="E487" i="8"/>
  <c r="F487" i="8" s="1"/>
  <c r="H487" i="8" s="1"/>
  <c r="G487" i="8"/>
  <c r="J487" i="8"/>
  <c r="E488" i="8"/>
  <c r="F488" i="8"/>
  <c r="G488" i="8"/>
  <c r="H488" i="8"/>
  <c r="J488" i="8"/>
  <c r="E489" i="8"/>
  <c r="F489" i="8" s="1"/>
  <c r="H489" i="8" s="1"/>
  <c r="G489" i="8"/>
  <c r="J489" i="8"/>
  <c r="E490" i="8"/>
  <c r="F490" i="8"/>
  <c r="H490" i="8" s="1"/>
  <c r="G490" i="8"/>
  <c r="J490" i="8"/>
  <c r="E491" i="8"/>
  <c r="F491" i="8" s="1"/>
  <c r="H491" i="8" s="1"/>
  <c r="G491" i="8"/>
  <c r="J491" i="8"/>
  <c r="E492" i="8"/>
  <c r="F492" i="8"/>
  <c r="G492" i="8"/>
  <c r="H492" i="8"/>
  <c r="J492" i="8"/>
  <c r="E493" i="8"/>
  <c r="F493" i="8" s="1"/>
  <c r="H493" i="8" s="1"/>
  <c r="G493" i="8"/>
  <c r="J493" i="8"/>
  <c r="E494" i="8"/>
  <c r="F494" i="8"/>
  <c r="H494" i="8" s="1"/>
  <c r="G494" i="8"/>
  <c r="J494" i="8"/>
  <c r="E495" i="8"/>
  <c r="F495" i="8" s="1"/>
  <c r="H495" i="8" s="1"/>
  <c r="G495" i="8"/>
  <c r="J495" i="8"/>
  <c r="E496" i="8"/>
  <c r="F496" i="8"/>
  <c r="G496" i="8"/>
  <c r="H496" i="8"/>
  <c r="J496" i="8"/>
  <c r="E497" i="8"/>
  <c r="F497" i="8" s="1"/>
  <c r="H497" i="8" s="1"/>
  <c r="G497" i="8"/>
  <c r="J497" i="8"/>
  <c r="E498" i="8"/>
  <c r="F498" i="8"/>
  <c r="H498" i="8" s="1"/>
  <c r="G498" i="8"/>
  <c r="J498" i="8"/>
  <c r="E499" i="8"/>
  <c r="F499" i="8" s="1"/>
  <c r="H499" i="8" s="1"/>
  <c r="G499" i="8"/>
  <c r="J499" i="8"/>
  <c r="E500" i="8"/>
  <c r="F500" i="8"/>
  <c r="G500" i="8"/>
  <c r="H500" i="8"/>
  <c r="J500" i="8"/>
  <c r="E501" i="8"/>
  <c r="F501" i="8" s="1"/>
  <c r="H501" i="8" s="1"/>
  <c r="G501" i="8"/>
  <c r="J501" i="8"/>
  <c r="E502" i="8"/>
  <c r="F502" i="8"/>
  <c r="H502" i="8" s="1"/>
  <c r="G502" i="8"/>
  <c r="J502" i="8"/>
  <c r="E503" i="8"/>
  <c r="F503" i="8" s="1"/>
  <c r="H503" i="8" s="1"/>
  <c r="G503" i="8"/>
  <c r="J503" i="8"/>
  <c r="E504" i="8"/>
  <c r="F504" i="8"/>
  <c r="G504" i="8"/>
  <c r="H504" i="8"/>
  <c r="J504" i="8"/>
  <c r="E505" i="8"/>
  <c r="F505" i="8" s="1"/>
  <c r="H505" i="8" s="1"/>
  <c r="G505" i="8"/>
  <c r="J505" i="8"/>
  <c r="F506" i="8"/>
  <c r="G506" i="8"/>
  <c r="H506" i="8" s="1"/>
  <c r="J506" i="8"/>
  <c r="E507" i="8"/>
  <c r="F507" i="8"/>
  <c r="H507" i="8" s="1"/>
  <c r="G507" i="8"/>
  <c r="J507" i="8"/>
  <c r="E508" i="8"/>
  <c r="F508" i="8" s="1"/>
  <c r="H508" i="8" s="1"/>
  <c r="G508" i="8"/>
  <c r="J508" i="8"/>
  <c r="E509" i="8"/>
  <c r="F509" i="8"/>
  <c r="G509" i="8"/>
  <c r="H509" i="8"/>
  <c r="J509" i="8"/>
  <c r="E510" i="8"/>
  <c r="F510" i="8" s="1"/>
  <c r="H510" i="8" s="1"/>
  <c r="G510" i="8"/>
  <c r="J510" i="8"/>
  <c r="F511" i="8"/>
  <c r="G511" i="8"/>
  <c r="H511" i="8" s="1"/>
  <c r="J511" i="8"/>
  <c r="E512" i="8"/>
  <c r="F512" i="8"/>
  <c r="H512" i="8" s="1"/>
  <c r="G512" i="8"/>
  <c r="J512" i="8"/>
  <c r="E513" i="8"/>
  <c r="F513" i="8" s="1"/>
  <c r="H513" i="8" s="1"/>
  <c r="G513" i="8"/>
  <c r="J513" i="8"/>
  <c r="E514" i="8"/>
  <c r="F514" i="8"/>
  <c r="G514" i="8"/>
  <c r="H514" i="8"/>
  <c r="J514" i="8"/>
  <c r="E515" i="8"/>
  <c r="F515" i="8" s="1"/>
  <c r="H515" i="8" s="1"/>
  <c r="G515" i="8"/>
  <c r="J515" i="8"/>
  <c r="E516" i="8"/>
  <c r="F516" i="8"/>
  <c r="H516" i="8" s="1"/>
  <c r="G516" i="8"/>
  <c r="J516" i="8"/>
  <c r="E517" i="8"/>
  <c r="F517" i="8" s="1"/>
  <c r="H517" i="8" s="1"/>
  <c r="G517" i="8"/>
  <c r="J517" i="8"/>
  <c r="E518" i="8"/>
  <c r="F518" i="8"/>
  <c r="G518" i="8"/>
  <c r="H518" i="8"/>
  <c r="J518" i="8"/>
  <c r="E519" i="8"/>
  <c r="F519" i="8" s="1"/>
  <c r="H519" i="8" s="1"/>
  <c r="G519" i="8"/>
  <c r="J519" i="8"/>
  <c r="E520" i="8"/>
  <c r="F520" i="8"/>
  <c r="H520" i="8" s="1"/>
  <c r="G520" i="8"/>
  <c r="J520" i="8"/>
  <c r="E521" i="8"/>
  <c r="F521" i="8" s="1"/>
  <c r="H521" i="8" s="1"/>
  <c r="G521" i="8"/>
  <c r="J521" i="8"/>
  <c r="E522" i="8"/>
  <c r="F522" i="8"/>
  <c r="G522" i="8"/>
  <c r="H522" i="8"/>
  <c r="J522" i="8"/>
  <c r="E523" i="8"/>
  <c r="F523" i="8" s="1"/>
  <c r="H523" i="8" s="1"/>
  <c r="G523" i="8"/>
  <c r="J523" i="8"/>
  <c r="E524" i="8"/>
  <c r="F524" i="8"/>
  <c r="H524" i="8" s="1"/>
  <c r="G524" i="8"/>
  <c r="J524" i="8"/>
  <c r="E525" i="8"/>
  <c r="F525" i="8" s="1"/>
  <c r="H525" i="8" s="1"/>
  <c r="G525" i="8"/>
  <c r="J525" i="8"/>
  <c r="E526" i="8"/>
  <c r="F526" i="8"/>
  <c r="G526" i="8"/>
  <c r="H526" i="8"/>
  <c r="J526" i="8"/>
  <c r="E527" i="8"/>
  <c r="F527" i="8" s="1"/>
  <c r="H527" i="8" s="1"/>
  <c r="G527" i="8"/>
  <c r="J527" i="8"/>
  <c r="E528" i="8"/>
  <c r="F528" i="8"/>
  <c r="H528" i="8" s="1"/>
  <c r="G528" i="8"/>
  <c r="J528" i="8"/>
  <c r="E529" i="8"/>
  <c r="F529" i="8" s="1"/>
  <c r="H529" i="8" s="1"/>
  <c r="G529" i="8"/>
  <c r="J529" i="8"/>
  <c r="E530" i="8"/>
  <c r="F530" i="8"/>
  <c r="G530" i="8"/>
  <c r="H530" i="8"/>
  <c r="J530" i="8"/>
  <c r="E531" i="8"/>
  <c r="F531" i="8" s="1"/>
  <c r="H531" i="8" s="1"/>
  <c r="G531" i="8"/>
  <c r="J531" i="8"/>
  <c r="E532" i="8"/>
  <c r="F532" i="8"/>
  <c r="H532" i="8" s="1"/>
  <c r="G532" i="8"/>
  <c r="J532" i="8"/>
  <c r="E533" i="8"/>
  <c r="F533" i="8" s="1"/>
  <c r="H533" i="8" s="1"/>
  <c r="G533" i="8"/>
  <c r="J533" i="8"/>
  <c r="E534" i="8"/>
  <c r="F534" i="8"/>
  <c r="G534" i="8"/>
  <c r="H534" i="8"/>
  <c r="J534" i="8"/>
  <c r="E535" i="8"/>
  <c r="F535" i="8" s="1"/>
  <c r="H535" i="8" s="1"/>
  <c r="G535" i="8"/>
  <c r="J535" i="8"/>
  <c r="E536" i="8"/>
  <c r="F536" i="8"/>
  <c r="H536" i="8" s="1"/>
  <c r="G536" i="8"/>
  <c r="J536" i="8"/>
  <c r="E537" i="8"/>
  <c r="F537" i="8" s="1"/>
  <c r="H537" i="8" s="1"/>
  <c r="G537" i="8"/>
  <c r="J537" i="8"/>
  <c r="E538" i="8"/>
  <c r="F538" i="8"/>
  <c r="G538" i="8"/>
  <c r="H538" i="8"/>
  <c r="J538" i="8"/>
  <c r="E539" i="8"/>
  <c r="F539" i="8" s="1"/>
  <c r="H539" i="8" s="1"/>
  <c r="G539" i="8"/>
  <c r="J539" i="8"/>
  <c r="E540" i="8"/>
  <c r="F540" i="8"/>
  <c r="H540" i="8" s="1"/>
  <c r="G540" i="8"/>
  <c r="J540" i="8"/>
  <c r="E541" i="8"/>
  <c r="F541" i="8" s="1"/>
  <c r="H541" i="8" s="1"/>
  <c r="G541" i="8"/>
  <c r="J541" i="8"/>
  <c r="E542" i="8"/>
  <c r="F542" i="8"/>
  <c r="G542" i="8"/>
  <c r="H542" i="8"/>
  <c r="J542" i="8"/>
  <c r="E543" i="8"/>
  <c r="F543" i="8" s="1"/>
  <c r="H543" i="8" s="1"/>
  <c r="G543" i="8"/>
  <c r="J543" i="8"/>
  <c r="E544" i="8"/>
  <c r="F544" i="8"/>
  <c r="H544" i="8" s="1"/>
  <c r="G544" i="8"/>
  <c r="J544" i="8"/>
  <c r="E545" i="8"/>
  <c r="F545" i="8" s="1"/>
  <c r="H545" i="8" s="1"/>
  <c r="G545" i="8"/>
  <c r="J545" i="8"/>
  <c r="F546" i="8"/>
  <c r="H546" i="8" s="1"/>
  <c r="G546" i="8"/>
  <c r="J546" i="8"/>
  <c r="E547" i="8"/>
  <c r="F547" i="8"/>
  <c r="G547" i="8"/>
  <c r="H547" i="8"/>
  <c r="J547" i="8"/>
  <c r="E548" i="8"/>
  <c r="F548" i="8" s="1"/>
  <c r="H548" i="8" s="1"/>
  <c r="G548" i="8"/>
  <c r="J548" i="8"/>
  <c r="E549" i="8"/>
  <c r="F549" i="8"/>
  <c r="H549" i="8" s="1"/>
  <c r="G549" i="8"/>
  <c r="J549" i="8"/>
  <c r="E550" i="8"/>
  <c r="F550" i="8" s="1"/>
  <c r="H550" i="8" s="1"/>
  <c r="G550" i="8"/>
  <c r="J550" i="8"/>
  <c r="E551" i="8"/>
  <c r="F551" i="8"/>
  <c r="G551" i="8"/>
  <c r="H551" i="8"/>
  <c r="J551" i="8"/>
  <c r="E552" i="8"/>
  <c r="F552" i="8" s="1"/>
  <c r="H552" i="8" s="1"/>
  <c r="G552" i="8"/>
  <c r="J552" i="8"/>
  <c r="E553" i="8"/>
  <c r="F553" i="8"/>
  <c r="H553" i="8" s="1"/>
  <c r="G553" i="8"/>
  <c r="J553" i="8"/>
  <c r="E554" i="8"/>
  <c r="F554" i="8" s="1"/>
  <c r="H554" i="8" s="1"/>
  <c r="G554" i="8"/>
  <c r="J554" i="8"/>
  <c r="E555" i="8"/>
  <c r="F555" i="8"/>
  <c r="G555" i="8"/>
  <c r="H555" i="8"/>
  <c r="J555" i="8"/>
  <c r="E556" i="8"/>
  <c r="F556" i="8" s="1"/>
  <c r="H556" i="8" s="1"/>
  <c r="G556" i="8"/>
  <c r="J556" i="8"/>
  <c r="E557" i="8"/>
  <c r="F557" i="8"/>
  <c r="H557" i="8" s="1"/>
  <c r="G557" i="8"/>
  <c r="J557" i="8"/>
  <c r="E558" i="8"/>
  <c r="F558" i="8" s="1"/>
  <c r="H558" i="8" s="1"/>
  <c r="G558" i="8"/>
  <c r="J558" i="8"/>
  <c r="E559" i="8"/>
  <c r="F559" i="8"/>
  <c r="G559" i="8"/>
  <c r="H559" i="8"/>
  <c r="J559" i="8"/>
  <c r="E560" i="8"/>
  <c r="F560" i="8" s="1"/>
  <c r="H560" i="8" s="1"/>
  <c r="G560" i="8"/>
  <c r="J560" i="8"/>
  <c r="E561" i="8"/>
  <c r="F561" i="8"/>
  <c r="H561" i="8" s="1"/>
  <c r="G561" i="8"/>
  <c r="J561" i="8"/>
  <c r="E562" i="8"/>
  <c r="F562" i="8" s="1"/>
  <c r="H562" i="8" s="1"/>
  <c r="G562" i="8"/>
  <c r="J562" i="8"/>
  <c r="E563" i="8"/>
  <c r="F563" i="8"/>
  <c r="G563" i="8"/>
  <c r="H563" i="8"/>
  <c r="J563" i="8"/>
  <c r="E564" i="8"/>
  <c r="F564" i="8" s="1"/>
  <c r="G564" i="8"/>
  <c r="J564" i="8"/>
  <c r="E565" i="8"/>
  <c r="F565" i="8"/>
  <c r="H565" i="8" s="1"/>
  <c r="G565" i="8"/>
  <c r="J565" i="8"/>
  <c r="E566" i="8"/>
  <c r="F566" i="8" s="1"/>
  <c r="H566" i="8" s="1"/>
  <c r="G566" i="8"/>
  <c r="J566" i="8"/>
  <c r="E567" i="8"/>
  <c r="F567" i="8"/>
  <c r="G567" i="8"/>
  <c r="H567" i="8"/>
  <c r="J567" i="8"/>
  <c r="E568" i="8"/>
  <c r="F568" i="8" s="1"/>
  <c r="G568" i="8"/>
  <c r="J568" i="8"/>
  <c r="E569" i="8"/>
  <c r="F569" i="8"/>
  <c r="H569" i="8" s="1"/>
  <c r="G569" i="8"/>
  <c r="J569" i="8"/>
  <c r="F570" i="8"/>
  <c r="H570" i="8" s="1"/>
  <c r="G570" i="8"/>
  <c r="J570" i="8"/>
  <c r="E571" i="8"/>
  <c r="F571" i="8" s="1"/>
  <c r="H571" i="8" s="1"/>
  <c r="G571" i="8"/>
  <c r="J571" i="8"/>
  <c r="E572" i="8"/>
  <c r="F572" i="8"/>
  <c r="H572" i="8" s="1"/>
  <c r="G572" i="8"/>
  <c r="J572" i="8"/>
  <c r="E573" i="8"/>
  <c r="F573" i="8" s="1"/>
  <c r="H573" i="8" s="1"/>
  <c r="G573" i="8"/>
  <c r="J573" i="8"/>
  <c r="E574" i="8"/>
  <c r="F574" i="8"/>
  <c r="H574" i="8" s="1"/>
  <c r="G574" i="8"/>
  <c r="J574" i="8"/>
  <c r="E575" i="8"/>
  <c r="F575" i="8" s="1"/>
  <c r="H575" i="8" s="1"/>
  <c r="G575" i="8"/>
  <c r="J575" i="8"/>
  <c r="E576" i="8"/>
  <c r="F576" i="8"/>
  <c r="H576" i="8" s="1"/>
  <c r="G576" i="8"/>
  <c r="J576" i="8"/>
  <c r="E577" i="8"/>
  <c r="F577" i="8" s="1"/>
  <c r="H577" i="8" s="1"/>
  <c r="G577" i="8"/>
  <c r="J577" i="8"/>
  <c r="E578" i="8"/>
  <c r="F578" i="8"/>
  <c r="H578" i="8" s="1"/>
  <c r="G578" i="8"/>
  <c r="J578" i="8"/>
  <c r="E579" i="8"/>
  <c r="F579" i="8"/>
  <c r="H579" i="8" s="1"/>
  <c r="G579" i="8"/>
  <c r="J579" i="8"/>
  <c r="E580" i="8"/>
  <c r="F580" i="8"/>
  <c r="G580" i="8"/>
  <c r="H580" i="8"/>
  <c r="J580" i="8"/>
  <c r="E581" i="8"/>
  <c r="F581" i="8" s="1"/>
  <c r="G581" i="8"/>
  <c r="H581" i="8"/>
  <c r="J581" i="8"/>
  <c r="F582" i="8"/>
  <c r="G582" i="8"/>
  <c r="H582" i="8"/>
  <c r="J582" i="8"/>
  <c r="E583" i="8"/>
  <c r="F583" i="8"/>
  <c r="G583" i="8"/>
  <c r="H583" i="8" s="1"/>
  <c r="J583" i="8"/>
  <c r="E584" i="8"/>
  <c r="F584" i="8"/>
  <c r="H584" i="8" s="1"/>
  <c r="G584" i="8"/>
  <c r="J584" i="8"/>
  <c r="E585" i="8"/>
  <c r="F585" i="8"/>
  <c r="H585" i="8" s="1"/>
  <c r="G585" i="8"/>
  <c r="J585" i="8"/>
  <c r="E586" i="8"/>
  <c r="F586" i="8" s="1"/>
  <c r="H586" i="8" s="1"/>
  <c r="G586" i="8"/>
  <c r="J586" i="8"/>
  <c r="E587" i="8"/>
  <c r="F587" i="8" s="1"/>
  <c r="H587" i="8" s="1"/>
  <c r="G587" i="8"/>
  <c r="J587" i="8"/>
  <c r="E588" i="8"/>
  <c r="F588" i="8" s="1"/>
  <c r="H588" i="8" s="1"/>
  <c r="G588" i="8"/>
  <c r="J588" i="8"/>
  <c r="E589" i="8"/>
  <c r="F589" i="8"/>
  <c r="G589" i="8"/>
  <c r="H589" i="8" s="1"/>
  <c r="J589" i="8"/>
  <c r="E590" i="8"/>
  <c r="F590" i="8"/>
  <c r="H590" i="8" s="1"/>
  <c r="G590" i="8"/>
  <c r="J590" i="8"/>
  <c r="E591" i="8"/>
  <c r="G591" i="8"/>
  <c r="H591" i="8" s="1"/>
  <c r="J591" i="8"/>
  <c r="E592" i="8"/>
  <c r="F592" i="8" s="1"/>
  <c r="H592" i="8" s="1"/>
  <c r="G592" i="8"/>
  <c r="J592" i="8"/>
  <c r="E593" i="8"/>
  <c r="F593" i="8" s="1"/>
  <c r="H593" i="8" s="1"/>
  <c r="G593" i="8"/>
  <c r="J593" i="8"/>
  <c r="E594" i="8"/>
  <c r="F594" i="8"/>
  <c r="H594" i="8" s="1"/>
  <c r="G594" i="8"/>
  <c r="J594" i="8"/>
  <c r="E595" i="8"/>
  <c r="F595" i="8" s="1"/>
  <c r="H595" i="8" s="1"/>
  <c r="G595" i="8"/>
  <c r="J595" i="8"/>
  <c r="E596" i="8"/>
  <c r="F596" i="8" s="1"/>
  <c r="H596" i="8" s="1"/>
  <c r="G596" i="8"/>
  <c r="J596" i="8"/>
  <c r="E597" i="8"/>
  <c r="F597" i="8" s="1"/>
  <c r="H597" i="8" s="1"/>
  <c r="G597" i="8"/>
  <c r="J597" i="8"/>
  <c r="E598" i="8"/>
  <c r="F598" i="8"/>
  <c r="H598" i="8" s="1"/>
  <c r="G598" i="8"/>
  <c r="J598" i="8"/>
  <c r="E599" i="8"/>
  <c r="F599" i="8" s="1"/>
  <c r="H599" i="8" s="1"/>
  <c r="G599" i="8"/>
  <c r="J599" i="8"/>
  <c r="E600" i="8"/>
  <c r="F600" i="8" s="1"/>
  <c r="H600" i="8" s="1"/>
  <c r="G600" i="8"/>
  <c r="J600" i="8"/>
  <c r="E601" i="8"/>
  <c r="F601" i="8" s="1"/>
  <c r="H601" i="8" s="1"/>
  <c r="G601" i="8"/>
  <c r="J601" i="8"/>
  <c r="E602" i="8"/>
  <c r="F602" i="8"/>
  <c r="H602" i="8" s="1"/>
  <c r="G602" i="8"/>
  <c r="J602" i="8"/>
  <c r="E603" i="8"/>
  <c r="F603" i="8"/>
  <c r="H603" i="8" s="1"/>
  <c r="G603" i="8"/>
  <c r="J603" i="8"/>
  <c r="E604" i="8"/>
  <c r="F604" i="8" s="1"/>
  <c r="H604" i="8" s="1"/>
  <c r="G604" i="8"/>
  <c r="J604" i="8"/>
  <c r="F605" i="8"/>
  <c r="G605" i="8"/>
  <c r="H605" i="8"/>
  <c r="J605" i="8"/>
  <c r="E606" i="8"/>
  <c r="F606" i="8" s="1"/>
  <c r="H606" i="8" s="1"/>
  <c r="G606" i="8"/>
  <c r="J606" i="8"/>
  <c r="E607" i="8"/>
  <c r="F607" i="8"/>
  <c r="H607" i="8" s="1"/>
  <c r="G607" i="8"/>
  <c r="J607" i="8"/>
  <c r="E608" i="8"/>
  <c r="F608" i="8"/>
  <c r="H608" i="8" s="1"/>
  <c r="G608" i="8"/>
  <c r="J608" i="8"/>
  <c r="E609" i="8"/>
  <c r="F609" i="8" s="1"/>
  <c r="H609" i="8" s="1"/>
  <c r="G609" i="8"/>
  <c r="J609" i="8"/>
  <c r="E610" i="8"/>
  <c r="F610" i="8" s="1"/>
  <c r="H610" i="8" s="1"/>
  <c r="G610" i="8"/>
  <c r="J610" i="8"/>
  <c r="E611" i="8"/>
  <c r="F611" i="8"/>
  <c r="H611" i="8" s="1"/>
  <c r="G611" i="8"/>
  <c r="J611" i="8"/>
  <c r="E612" i="8"/>
  <c r="F612" i="8"/>
  <c r="H612" i="8" s="1"/>
  <c r="G612" i="8"/>
  <c r="J612" i="8"/>
  <c r="E613" i="8"/>
  <c r="F613" i="8" s="1"/>
  <c r="H613" i="8" s="1"/>
  <c r="G613" i="8"/>
  <c r="J613" i="8"/>
  <c r="E614" i="8"/>
  <c r="F614" i="8" s="1"/>
  <c r="H614" i="8" s="1"/>
  <c r="G614" i="8"/>
  <c r="J614" i="8"/>
  <c r="E615" i="8"/>
  <c r="F615" i="8"/>
  <c r="H615" i="8" s="1"/>
  <c r="G615" i="8"/>
  <c r="J615" i="8"/>
  <c r="E616" i="8"/>
  <c r="F616" i="8"/>
  <c r="H616" i="8" s="1"/>
  <c r="G616" i="8"/>
  <c r="J616" i="8"/>
  <c r="E617" i="8"/>
  <c r="F617" i="8" s="1"/>
  <c r="H617" i="8" s="1"/>
  <c r="G617" i="8"/>
  <c r="J617" i="8"/>
  <c r="E618" i="8"/>
  <c r="F618" i="8" s="1"/>
  <c r="H618" i="8" s="1"/>
  <c r="G618" i="8"/>
  <c r="J618" i="8"/>
  <c r="E619" i="8"/>
  <c r="F619" i="8"/>
  <c r="H619" i="8" s="1"/>
  <c r="G619" i="8"/>
  <c r="J619" i="8"/>
  <c r="E620" i="8"/>
  <c r="F620" i="8"/>
  <c r="H620" i="8" s="1"/>
  <c r="G620" i="8"/>
  <c r="J620" i="8"/>
  <c r="E621" i="8"/>
  <c r="F621" i="8" s="1"/>
  <c r="H621" i="8" s="1"/>
  <c r="G621" i="8"/>
  <c r="J621" i="8"/>
  <c r="E622" i="8"/>
  <c r="F622" i="8" s="1"/>
  <c r="H622" i="8" s="1"/>
  <c r="G622" i="8"/>
  <c r="J622" i="8"/>
  <c r="E623" i="8"/>
  <c r="F623" i="8"/>
  <c r="H623" i="8" s="1"/>
  <c r="G623" i="8"/>
  <c r="J623" i="8"/>
  <c r="E624" i="8"/>
  <c r="F624" i="8"/>
  <c r="H624" i="8" s="1"/>
  <c r="G624" i="8"/>
  <c r="J624" i="8"/>
  <c r="E625" i="8"/>
  <c r="F625" i="8" s="1"/>
  <c r="H625" i="8" s="1"/>
  <c r="G625" i="8"/>
  <c r="J625" i="8"/>
  <c r="E626" i="8"/>
  <c r="F626" i="8"/>
  <c r="G626" i="8"/>
  <c r="H626" i="8"/>
  <c r="J626" i="8"/>
  <c r="E627" i="8"/>
  <c r="F627" i="8" s="1"/>
  <c r="H627" i="8" s="1"/>
  <c r="G627" i="8"/>
  <c r="J627" i="8"/>
  <c r="E628" i="8"/>
  <c r="F628" i="8"/>
  <c r="H628" i="8" s="1"/>
  <c r="G628" i="8"/>
  <c r="J628" i="8"/>
  <c r="E629" i="8"/>
  <c r="F629" i="8" s="1"/>
  <c r="H629" i="8" s="1"/>
  <c r="G629" i="8"/>
  <c r="J629" i="8"/>
  <c r="E630" i="8"/>
  <c r="F630" i="8"/>
  <c r="G630" i="8"/>
  <c r="H630" i="8"/>
  <c r="J630" i="8"/>
  <c r="E631" i="8"/>
  <c r="F631" i="8" s="1"/>
  <c r="H631" i="8" s="1"/>
  <c r="G631" i="8"/>
  <c r="J631" i="8"/>
  <c r="E632" i="8"/>
  <c r="F632" i="8"/>
  <c r="H632" i="8" s="1"/>
  <c r="G632" i="8"/>
  <c r="J632" i="8"/>
  <c r="E633" i="8"/>
  <c r="F633" i="8" s="1"/>
  <c r="H633" i="8" s="1"/>
  <c r="G633" i="8"/>
  <c r="J633" i="8"/>
  <c r="E634" i="8"/>
  <c r="F634" i="8"/>
  <c r="G634" i="8"/>
  <c r="H634" i="8"/>
  <c r="J634" i="8"/>
  <c r="E635" i="8"/>
  <c r="F635" i="8" s="1"/>
  <c r="H635" i="8" s="1"/>
  <c r="G635" i="8"/>
  <c r="J635" i="8"/>
  <c r="E636" i="8"/>
  <c r="F636" i="8"/>
  <c r="H636" i="8" s="1"/>
  <c r="G636" i="8"/>
  <c r="J636" i="8"/>
  <c r="E637" i="8"/>
  <c r="F637" i="8" s="1"/>
  <c r="H637" i="8" s="1"/>
  <c r="G637" i="8"/>
  <c r="J637" i="8"/>
  <c r="E638" i="8"/>
  <c r="F638" i="8"/>
  <c r="G638" i="8"/>
  <c r="H638" i="8"/>
  <c r="J638" i="8"/>
  <c r="E639" i="8"/>
  <c r="F639" i="8" s="1"/>
  <c r="H639" i="8" s="1"/>
  <c r="G639" i="8"/>
  <c r="J639" i="8"/>
  <c r="E640" i="8"/>
  <c r="F640" i="8"/>
  <c r="H640" i="8" s="1"/>
  <c r="G640" i="8"/>
  <c r="J640" i="8"/>
  <c r="E641" i="8"/>
  <c r="F641" i="8" s="1"/>
  <c r="H641" i="8" s="1"/>
  <c r="G641" i="8"/>
  <c r="J641" i="8"/>
  <c r="E642" i="8"/>
  <c r="F642" i="8"/>
  <c r="G642" i="8"/>
  <c r="H642" i="8"/>
  <c r="J642" i="8"/>
  <c r="E643" i="8"/>
  <c r="F643" i="8" s="1"/>
  <c r="H643" i="8" s="1"/>
  <c r="G643" i="8"/>
  <c r="J643" i="8"/>
  <c r="E644" i="8"/>
  <c r="F644" i="8"/>
  <c r="H644" i="8" s="1"/>
  <c r="G644" i="8"/>
  <c r="J644" i="8"/>
  <c r="E645" i="8"/>
  <c r="F645" i="8" s="1"/>
  <c r="H645" i="8" s="1"/>
  <c r="G645" i="8"/>
  <c r="J645" i="8"/>
  <c r="E646" i="8"/>
  <c r="F646" i="8"/>
  <c r="G646" i="8"/>
  <c r="H646" i="8"/>
  <c r="J646" i="8"/>
  <c r="E647" i="8"/>
  <c r="F647" i="8" s="1"/>
  <c r="H647" i="8" s="1"/>
  <c r="G647" i="8"/>
  <c r="J647" i="8"/>
  <c r="E648" i="8"/>
  <c r="F648" i="8"/>
  <c r="H648" i="8" s="1"/>
  <c r="G648" i="8"/>
  <c r="J648" i="8"/>
  <c r="E649" i="8"/>
  <c r="F649" i="8" s="1"/>
  <c r="H649" i="8" s="1"/>
  <c r="G649" i="8"/>
  <c r="J649" i="8"/>
  <c r="E650" i="8"/>
  <c r="F650" i="8"/>
  <c r="G650" i="8"/>
  <c r="H650" i="8"/>
  <c r="J650" i="8"/>
  <c r="E651" i="8"/>
  <c r="F651" i="8" s="1"/>
  <c r="H651" i="8" s="1"/>
  <c r="G651" i="8"/>
  <c r="J651" i="8"/>
  <c r="E652" i="8"/>
  <c r="F652" i="8"/>
  <c r="H652" i="8" s="1"/>
  <c r="G652" i="8"/>
  <c r="J652" i="8"/>
  <c r="E653" i="8"/>
  <c r="F653" i="8" s="1"/>
  <c r="H653" i="8" s="1"/>
  <c r="G653" i="8"/>
  <c r="J653" i="8"/>
  <c r="E654" i="8"/>
  <c r="F654" i="8"/>
  <c r="G654" i="8"/>
  <c r="H654" i="8"/>
  <c r="J654" i="8"/>
  <c r="E655" i="8"/>
  <c r="F655" i="8" s="1"/>
  <c r="H655" i="8" s="1"/>
  <c r="G655" i="8"/>
  <c r="J655" i="8"/>
  <c r="E656" i="8"/>
  <c r="F656" i="8"/>
  <c r="H656" i="8" s="1"/>
  <c r="G656" i="8"/>
  <c r="J656" i="8"/>
  <c r="E657" i="8"/>
  <c r="F657" i="8" s="1"/>
  <c r="H657" i="8" s="1"/>
  <c r="G657" i="8"/>
  <c r="J657" i="8"/>
  <c r="E658" i="8"/>
  <c r="F658" i="8"/>
  <c r="G658" i="8"/>
  <c r="H658" i="8"/>
  <c r="J658" i="8"/>
  <c r="E659" i="8"/>
  <c r="F659" i="8" s="1"/>
  <c r="H659" i="8" s="1"/>
  <c r="G659" i="8"/>
  <c r="J659" i="8"/>
  <c r="E660" i="8"/>
  <c r="F660" i="8"/>
  <c r="H660" i="8" s="1"/>
  <c r="G660" i="8"/>
  <c r="J660" i="8"/>
  <c r="E661" i="8"/>
  <c r="F661" i="8" s="1"/>
  <c r="H661" i="8" s="1"/>
  <c r="G661" i="8"/>
  <c r="J661" i="8"/>
  <c r="E662" i="8"/>
  <c r="F662" i="8"/>
  <c r="G662" i="8"/>
  <c r="H662" i="8"/>
  <c r="J662" i="8"/>
  <c r="E663" i="8"/>
  <c r="F663" i="8" s="1"/>
  <c r="H663" i="8" s="1"/>
  <c r="G663" i="8"/>
  <c r="J663" i="8"/>
  <c r="E664" i="8"/>
  <c r="F664" i="8"/>
  <c r="H664" i="8" s="1"/>
  <c r="G664" i="8"/>
  <c r="J664" i="8"/>
  <c r="E665" i="8"/>
  <c r="F665" i="8" s="1"/>
  <c r="H665" i="8" s="1"/>
  <c r="G665" i="8"/>
  <c r="J665" i="8"/>
  <c r="E666" i="8"/>
  <c r="F666" i="8"/>
  <c r="G666" i="8"/>
  <c r="H666" i="8"/>
  <c r="J666" i="8"/>
  <c r="E667" i="8"/>
  <c r="F667" i="8" s="1"/>
  <c r="H667" i="8" s="1"/>
  <c r="G667" i="8"/>
  <c r="J667" i="8"/>
  <c r="E668" i="8"/>
  <c r="F668" i="8"/>
  <c r="H668" i="8" s="1"/>
  <c r="G668" i="8"/>
  <c r="J668" i="8"/>
  <c r="E669" i="8"/>
  <c r="F669" i="8" s="1"/>
  <c r="H669" i="8" s="1"/>
  <c r="G669" i="8"/>
  <c r="J669" i="8"/>
  <c r="E670" i="8"/>
  <c r="F670" i="8"/>
  <c r="G670" i="8"/>
  <c r="H670" i="8"/>
  <c r="J670" i="8"/>
  <c r="E671" i="8"/>
  <c r="F671" i="8"/>
  <c r="H671" i="8" s="1"/>
  <c r="G671" i="8"/>
  <c r="J671" i="8"/>
  <c r="E672" i="8"/>
  <c r="F672" i="8"/>
  <c r="H672" i="8" s="1"/>
  <c r="G672" i="8"/>
  <c r="J672" i="8"/>
  <c r="E673" i="8"/>
  <c r="F673" i="8" s="1"/>
  <c r="H673" i="8" s="1"/>
  <c r="G673" i="8"/>
  <c r="J673" i="8"/>
  <c r="E674" i="8"/>
  <c r="F674" i="8"/>
  <c r="G674" i="8"/>
  <c r="H674" i="8"/>
  <c r="J674" i="8"/>
  <c r="E675" i="8"/>
  <c r="F675" i="8"/>
  <c r="G675" i="8"/>
  <c r="H675" i="8"/>
  <c r="J675" i="8"/>
  <c r="E676" i="8"/>
  <c r="F676" i="8"/>
  <c r="H676" i="8" s="1"/>
  <c r="G676" i="8"/>
  <c r="J676" i="8"/>
  <c r="E677" i="8"/>
  <c r="F677" i="8"/>
  <c r="H677" i="8" s="1"/>
  <c r="G677" i="8"/>
  <c r="J677" i="8"/>
  <c r="E678" i="8"/>
  <c r="F678" i="8" s="1"/>
  <c r="H678" i="8" s="1"/>
  <c r="G678" i="8"/>
  <c r="J678" i="8"/>
  <c r="E679" i="8"/>
  <c r="F679" i="8"/>
  <c r="G679" i="8"/>
  <c r="H679" i="8"/>
  <c r="J679" i="8"/>
  <c r="E680" i="8"/>
  <c r="F680" i="8"/>
  <c r="H680" i="8" s="1"/>
  <c r="G680" i="8"/>
  <c r="J680" i="8"/>
  <c r="E681" i="8"/>
  <c r="F681" i="8"/>
  <c r="H681" i="8" s="1"/>
  <c r="G681" i="8"/>
  <c r="J681" i="8"/>
  <c r="E682" i="8"/>
  <c r="F682" i="8" s="1"/>
  <c r="H682" i="8" s="1"/>
  <c r="G682" i="8"/>
  <c r="J682" i="8"/>
  <c r="E683" i="8"/>
  <c r="F683" i="8"/>
  <c r="G683" i="8"/>
  <c r="H683" i="8"/>
  <c r="J683" i="8"/>
  <c r="E684" i="8"/>
  <c r="F684" i="8"/>
  <c r="H684" i="8" s="1"/>
  <c r="G684" i="8"/>
  <c r="J684" i="8"/>
  <c r="E685" i="8"/>
  <c r="F685" i="8"/>
  <c r="H685" i="8" s="1"/>
  <c r="G685" i="8"/>
  <c r="J685" i="8"/>
  <c r="E686" i="8"/>
  <c r="F686" i="8" s="1"/>
  <c r="H686" i="8" s="1"/>
  <c r="G686" i="8"/>
  <c r="J686" i="8"/>
  <c r="E687" i="8"/>
  <c r="F687" i="8"/>
  <c r="G687" i="8"/>
  <c r="H687" i="8"/>
  <c r="J687" i="8"/>
  <c r="E688" i="8"/>
  <c r="F688" i="8"/>
  <c r="H688" i="8" s="1"/>
  <c r="G688" i="8"/>
  <c r="J688" i="8"/>
  <c r="E689" i="8"/>
  <c r="F689" i="8"/>
  <c r="H689" i="8" s="1"/>
  <c r="G689" i="8"/>
  <c r="J689" i="8"/>
  <c r="E690" i="8"/>
  <c r="F690" i="8" s="1"/>
  <c r="H690" i="8" s="1"/>
  <c r="G690" i="8"/>
  <c r="J690" i="8"/>
  <c r="E691" i="8"/>
  <c r="F691" i="8"/>
  <c r="G691" i="8"/>
  <c r="H691" i="8"/>
  <c r="J691" i="8"/>
  <c r="E692" i="8"/>
  <c r="F692" i="8"/>
  <c r="H692" i="8" s="1"/>
  <c r="G692" i="8"/>
  <c r="J692" i="8"/>
  <c r="E693" i="8"/>
  <c r="F693" i="8"/>
  <c r="H693" i="8" s="1"/>
  <c r="G693" i="8"/>
  <c r="J693" i="8"/>
  <c r="E694" i="8"/>
  <c r="F694" i="8" s="1"/>
  <c r="H694" i="8" s="1"/>
  <c r="G694" i="8"/>
  <c r="J694" i="8"/>
  <c r="E695" i="8"/>
  <c r="F695" i="8"/>
  <c r="G695" i="8"/>
  <c r="H695" i="8"/>
  <c r="J695" i="8"/>
  <c r="E696" i="8"/>
  <c r="F696" i="8"/>
  <c r="H696" i="8" s="1"/>
  <c r="G696" i="8"/>
  <c r="J696" i="8"/>
  <c r="E697" i="8"/>
  <c r="F697" i="8"/>
  <c r="H697" i="8" s="1"/>
  <c r="G697" i="8"/>
  <c r="J697" i="8"/>
  <c r="E698" i="8"/>
  <c r="F698" i="8" s="1"/>
  <c r="H698" i="8" s="1"/>
  <c r="G698" i="8"/>
  <c r="J698" i="8"/>
  <c r="E699" i="8"/>
  <c r="F699" i="8"/>
  <c r="G699" i="8"/>
  <c r="H699" i="8"/>
  <c r="J699" i="8"/>
  <c r="E700" i="8"/>
  <c r="F700" i="8"/>
  <c r="H700" i="8" s="1"/>
  <c r="G700" i="8"/>
  <c r="J700" i="8"/>
  <c r="E701" i="8"/>
  <c r="F701" i="8"/>
  <c r="H701" i="8" s="1"/>
  <c r="G701" i="8"/>
  <c r="J701" i="8"/>
  <c r="E702" i="8"/>
  <c r="F702" i="8" s="1"/>
  <c r="H702" i="8" s="1"/>
  <c r="G702" i="8"/>
  <c r="J702" i="8"/>
  <c r="E703" i="8"/>
  <c r="F703" i="8"/>
  <c r="G703" i="8"/>
  <c r="H703" i="8"/>
  <c r="J703" i="8"/>
  <c r="E704" i="8"/>
  <c r="F704" i="8"/>
  <c r="H704" i="8" s="1"/>
  <c r="G704" i="8"/>
  <c r="J704" i="8"/>
  <c r="E705" i="8"/>
  <c r="F705" i="8"/>
  <c r="H705" i="8" s="1"/>
  <c r="G705" i="8"/>
  <c r="J705" i="8"/>
  <c r="E706" i="8"/>
  <c r="F706" i="8" s="1"/>
  <c r="H706" i="8" s="1"/>
  <c r="G706" i="8"/>
  <c r="J706" i="8"/>
  <c r="E707" i="8"/>
  <c r="F707" i="8"/>
  <c r="G707" i="8"/>
  <c r="H707" i="8"/>
  <c r="J707" i="8"/>
  <c r="E708" i="8"/>
  <c r="F708" i="8"/>
  <c r="H708" i="8" s="1"/>
  <c r="G708" i="8"/>
  <c r="J708" i="8"/>
  <c r="E709" i="8"/>
  <c r="F709" i="8"/>
  <c r="H709" i="8" s="1"/>
  <c r="G709" i="8"/>
  <c r="J709" i="8"/>
  <c r="E710" i="8"/>
  <c r="F710" i="8" s="1"/>
  <c r="H710" i="8" s="1"/>
  <c r="G710" i="8"/>
  <c r="J710" i="8"/>
  <c r="E711" i="8"/>
  <c r="F711" i="8"/>
  <c r="G711" i="8"/>
  <c r="H711" i="8"/>
  <c r="J711" i="8"/>
  <c r="E712" i="8"/>
  <c r="F712" i="8"/>
  <c r="H712" i="8" s="1"/>
  <c r="G712" i="8"/>
  <c r="J712" i="8"/>
  <c r="E713" i="8"/>
  <c r="F713" i="8"/>
  <c r="H713" i="8" s="1"/>
  <c r="G713" i="8"/>
  <c r="J713" i="8"/>
  <c r="E714" i="8"/>
  <c r="F714" i="8" s="1"/>
  <c r="H714" i="8" s="1"/>
  <c r="G714" i="8"/>
  <c r="J714" i="8"/>
  <c r="E715" i="8"/>
  <c r="F715" i="8"/>
  <c r="G715" i="8"/>
  <c r="H715" i="8"/>
  <c r="J715" i="8"/>
  <c r="E716" i="8"/>
  <c r="F716" i="8"/>
  <c r="H716" i="8" s="1"/>
  <c r="G716" i="8"/>
  <c r="J716" i="8"/>
  <c r="E717" i="8"/>
  <c r="F717" i="8"/>
  <c r="H717" i="8" s="1"/>
  <c r="G717" i="8"/>
  <c r="J717" i="8"/>
  <c r="E718" i="8"/>
  <c r="F718" i="8" s="1"/>
  <c r="H718" i="8" s="1"/>
  <c r="G718" i="8"/>
  <c r="J718" i="8"/>
  <c r="E719" i="8"/>
  <c r="F719" i="8"/>
  <c r="G719" i="8"/>
  <c r="H719" i="8"/>
  <c r="J719" i="8"/>
  <c r="E720" i="8"/>
  <c r="F720" i="8"/>
  <c r="H720" i="8" s="1"/>
  <c r="G720" i="8"/>
  <c r="J720" i="8"/>
  <c r="E721" i="8"/>
  <c r="F721" i="8"/>
  <c r="H721" i="8" s="1"/>
  <c r="G721" i="8"/>
  <c r="J721" i="8"/>
  <c r="E722" i="8"/>
  <c r="F722" i="8" s="1"/>
  <c r="H722" i="8" s="1"/>
  <c r="G722" i="8"/>
  <c r="J722" i="8"/>
  <c r="E723" i="8"/>
  <c r="F723" i="8" s="1"/>
  <c r="H723" i="8" s="1"/>
  <c r="G723" i="8"/>
  <c r="J723" i="8"/>
  <c r="E724" i="8"/>
  <c r="F724" i="8"/>
  <c r="H724" i="8" s="1"/>
  <c r="G724" i="8"/>
  <c r="J724" i="8"/>
  <c r="E725" i="8"/>
  <c r="F725" i="8"/>
  <c r="H725" i="8" s="1"/>
  <c r="G725" i="8"/>
  <c r="J725" i="8"/>
  <c r="E726" i="8"/>
  <c r="F726" i="8" s="1"/>
  <c r="H726" i="8" s="1"/>
  <c r="G726" i="8"/>
  <c r="J726" i="8"/>
  <c r="E727" i="8"/>
  <c r="F727" i="8"/>
  <c r="G727" i="8"/>
  <c r="H727" i="8"/>
  <c r="J727" i="8"/>
  <c r="E728" i="8"/>
  <c r="F728" i="8"/>
  <c r="H728" i="8" s="1"/>
  <c r="G728" i="8"/>
  <c r="J728" i="8"/>
  <c r="E729" i="8"/>
  <c r="F729" i="8"/>
  <c r="H729" i="8" s="1"/>
  <c r="G729" i="8"/>
  <c r="J729" i="8"/>
  <c r="E730" i="8"/>
  <c r="F730" i="8" s="1"/>
  <c r="H730" i="8" s="1"/>
  <c r="G730" i="8"/>
  <c r="J730" i="8"/>
  <c r="E731" i="8"/>
  <c r="F731" i="8"/>
  <c r="G731" i="8"/>
  <c r="H731" i="8"/>
  <c r="J731" i="8"/>
  <c r="E732" i="8"/>
  <c r="F732" i="8"/>
  <c r="H732" i="8" s="1"/>
  <c r="G732" i="8"/>
  <c r="J732" i="8"/>
  <c r="E733" i="8"/>
  <c r="F733" i="8"/>
  <c r="H733" i="8" s="1"/>
  <c r="G733" i="8"/>
  <c r="J733" i="8"/>
  <c r="E734" i="8"/>
  <c r="F734" i="8" s="1"/>
  <c r="H734" i="8" s="1"/>
  <c r="G734" i="8"/>
  <c r="J734" i="8"/>
  <c r="E735" i="8"/>
  <c r="F735" i="8"/>
  <c r="G735" i="8"/>
  <c r="H735" i="8"/>
  <c r="J735" i="8"/>
  <c r="E736" i="8"/>
  <c r="F736" i="8"/>
  <c r="H736" i="8" s="1"/>
  <c r="G736" i="8"/>
  <c r="J736" i="8"/>
  <c r="E737" i="8"/>
  <c r="F737" i="8"/>
  <c r="H737" i="8" s="1"/>
  <c r="G737" i="8"/>
  <c r="J737" i="8"/>
  <c r="E738" i="8"/>
  <c r="F738" i="8" s="1"/>
  <c r="H738" i="8" s="1"/>
  <c r="G738" i="8"/>
  <c r="J738" i="8"/>
  <c r="E739" i="8"/>
  <c r="F739" i="8"/>
  <c r="G739" i="8"/>
  <c r="H739" i="8"/>
  <c r="J739" i="8"/>
  <c r="E740" i="8"/>
  <c r="F740" i="8"/>
  <c r="H740" i="8" s="1"/>
  <c r="G740" i="8"/>
  <c r="J740" i="8"/>
  <c r="E741" i="8"/>
  <c r="F741" i="8"/>
  <c r="H741" i="8" s="1"/>
  <c r="G741" i="8"/>
  <c r="J741" i="8"/>
  <c r="E742" i="8"/>
  <c r="F742" i="8" s="1"/>
  <c r="H742" i="8" s="1"/>
  <c r="G742" i="8"/>
  <c r="J742" i="8"/>
  <c r="E743" i="8"/>
  <c r="F743" i="8"/>
  <c r="G743" i="8"/>
  <c r="H743" i="8"/>
  <c r="J743" i="8"/>
  <c r="E744" i="8"/>
  <c r="F744" i="8"/>
  <c r="H744" i="8" s="1"/>
  <c r="G744" i="8"/>
  <c r="J744" i="8"/>
  <c r="E745" i="8"/>
  <c r="F745" i="8"/>
  <c r="H745" i="8" s="1"/>
  <c r="G745" i="8"/>
  <c r="J745" i="8"/>
  <c r="E746" i="8"/>
  <c r="F746" i="8" s="1"/>
  <c r="H746" i="8" s="1"/>
  <c r="G746" i="8"/>
  <c r="J746" i="8"/>
  <c r="E747" i="8"/>
  <c r="F747" i="8"/>
  <c r="G747" i="8"/>
  <c r="H747" i="8"/>
  <c r="J747" i="8"/>
  <c r="E748" i="8"/>
  <c r="F748" i="8"/>
  <c r="H748" i="8" s="1"/>
  <c r="G748" i="8"/>
  <c r="J748" i="8"/>
  <c r="E749" i="8"/>
  <c r="F749" i="8"/>
  <c r="H749" i="8" s="1"/>
  <c r="G749" i="8"/>
  <c r="J749" i="8"/>
  <c r="E750" i="8"/>
  <c r="F750" i="8" s="1"/>
  <c r="H750" i="8" s="1"/>
  <c r="G750" i="8"/>
  <c r="J750" i="8"/>
  <c r="E751" i="8"/>
  <c r="F751" i="8"/>
  <c r="G751" i="8"/>
  <c r="H751" i="8"/>
  <c r="J751" i="8"/>
  <c r="E752" i="8"/>
  <c r="F752" i="8"/>
  <c r="H752" i="8" s="1"/>
  <c r="G752" i="8"/>
  <c r="J752" i="8"/>
  <c r="E753" i="8"/>
  <c r="F753" i="8"/>
  <c r="H753" i="8" s="1"/>
  <c r="G753" i="8"/>
  <c r="J753" i="8"/>
  <c r="E754" i="8"/>
  <c r="F754" i="8" s="1"/>
  <c r="H754" i="8" s="1"/>
  <c r="G754" i="8"/>
  <c r="J754" i="8"/>
  <c r="E755" i="8"/>
  <c r="F755" i="8"/>
  <c r="G755" i="8"/>
  <c r="H755" i="8"/>
  <c r="J755" i="8"/>
  <c r="E756" i="8"/>
  <c r="F756" i="8"/>
  <c r="H756" i="8" s="1"/>
  <c r="G756" i="8"/>
  <c r="J756" i="8"/>
  <c r="E757" i="8"/>
  <c r="F757" i="8"/>
  <c r="H757" i="8" s="1"/>
  <c r="G757" i="8"/>
  <c r="J757" i="8"/>
  <c r="E758" i="8"/>
  <c r="F758" i="8" s="1"/>
  <c r="H758" i="8" s="1"/>
  <c r="G758" i="8"/>
  <c r="J758" i="8"/>
  <c r="E759" i="8"/>
  <c r="F759" i="8"/>
  <c r="G759" i="8"/>
  <c r="H759" i="8"/>
  <c r="J759" i="8"/>
  <c r="E760" i="8"/>
  <c r="F760" i="8"/>
  <c r="H760" i="8" s="1"/>
  <c r="G760" i="8"/>
  <c r="J760" i="8"/>
  <c r="E761" i="8"/>
  <c r="F761" i="8"/>
  <c r="H761" i="8" s="1"/>
  <c r="G761" i="8"/>
  <c r="J761" i="8"/>
  <c r="E762" i="8"/>
  <c r="F762" i="8" s="1"/>
  <c r="H762" i="8" s="1"/>
  <c r="G762" i="8"/>
  <c r="J762" i="8"/>
  <c r="E763" i="8"/>
  <c r="F763" i="8"/>
  <c r="G763" i="8"/>
  <c r="H763" i="8"/>
  <c r="J763" i="8"/>
  <c r="E764" i="8"/>
  <c r="F764" i="8"/>
  <c r="H764" i="8" s="1"/>
  <c r="G764" i="8"/>
  <c r="J764" i="8"/>
  <c r="E765" i="8"/>
  <c r="F765" i="8"/>
  <c r="H765" i="8" s="1"/>
  <c r="G765" i="8"/>
  <c r="J765" i="8"/>
  <c r="E766" i="8"/>
  <c r="F766" i="8" s="1"/>
  <c r="H766" i="8" s="1"/>
  <c r="G766" i="8"/>
  <c r="J766" i="8"/>
  <c r="E767" i="8"/>
  <c r="F767" i="8"/>
  <c r="G767" i="8"/>
  <c r="H767" i="8"/>
  <c r="J767" i="8"/>
  <c r="E768" i="8"/>
  <c r="F768" i="8"/>
  <c r="H768" i="8" s="1"/>
  <c r="G768" i="8"/>
  <c r="J768" i="8"/>
  <c r="E769" i="8"/>
  <c r="F769" i="8"/>
  <c r="H769" i="8" s="1"/>
  <c r="G769" i="8"/>
  <c r="J769" i="8"/>
  <c r="E770" i="8"/>
  <c r="F770" i="8" s="1"/>
  <c r="H770" i="8" s="1"/>
  <c r="G770" i="8"/>
  <c r="J770" i="8"/>
  <c r="E771" i="8"/>
  <c r="F771" i="8"/>
  <c r="G771" i="8"/>
  <c r="H771" i="8"/>
  <c r="J771" i="8"/>
  <c r="E772" i="8"/>
  <c r="F772" i="8"/>
  <c r="H772" i="8" s="1"/>
  <c r="G772" i="8"/>
  <c r="J772" i="8"/>
  <c r="E773" i="8"/>
  <c r="F773" i="8"/>
  <c r="H773" i="8" s="1"/>
  <c r="G773" i="8"/>
  <c r="J773" i="8"/>
  <c r="E774" i="8"/>
  <c r="F774" i="8" s="1"/>
  <c r="H774" i="8" s="1"/>
  <c r="G774" i="8"/>
  <c r="J774" i="8"/>
  <c r="E775" i="8"/>
  <c r="F775" i="8"/>
  <c r="G775" i="8"/>
  <c r="H775" i="8"/>
  <c r="J775" i="8"/>
  <c r="E776" i="8"/>
  <c r="F776" i="8"/>
  <c r="H776" i="8" s="1"/>
  <c r="G776" i="8"/>
  <c r="J776" i="8"/>
  <c r="E777" i="8"/>
  <c r="F777" i="8"/>
  <c r="H777" i="8" s="1"/>
  <c r="G777" i="8"/>
  <c r="J777" i="8"/>
  <c r="E778" i="8"/>
  <c r="F778" i="8" s="1"/>
  <c r="H778" i="8" s="1"/>
  <c r="G778" i="8"/>
  <c r="J778" i="8"/>
  <c r="E779" i="8"/>
  <c r="F779" i="8"/>
  <c r="G779" i="8"/>
  <c r="H779" i="8"/>
  <c r="J779" i="8"/>
  <c r="E780" i="8"/>
  <c r="F780" i="8"/>
  <c r="H780" i="8" s="1"/>
  <c r="G780" i="8"/>
  <c r="J780" i="8"/>
  <c r="E781" i="8"/>
  <c r="F781" i="8"/>
  <c r="H781" i="8" s="1"/>
  <c r="G781" i="8"/>
  <c r="J781" i="8"/>
  <c r="E782" i="8"/>
  <c r="F782" i="8" s="1"/>
  <c r="H782" i="8" s="1"/>
  <c r="G782" i="8"/>
  <c r="J782" i="8"/>
  <c r="E783" i="8"/>
  <c r="F783" i="8"/>
  <c r="G783" i="8"/>
  <c r="H783" i="8"/>
  <c r="J783" i="8"/>
  <c r="E784" i="8"/>
  <c r="F784" i="8"/>
  <c r="H784" i="8" s="1"/>
  <c r="G784" i="8"/>
  <c r="J784" i="8"/>
  <c r="E785" i="8"/>
  <c r="F785" i="8"/>
  <c r="H785" i="8" s="1"/>
  <c r="G785" i="8"/>
  <c r="J785" i="8"/>
  <c r="E786" i="8"/>
  <c r="F786" i="8" s="1"/>
  <c r="H786" i="8" s="1"/>
  <c r="G786" i="8"/>
  <c r="J786" i="8"/>
  <c r="E787" i="8"/>
  <c r="F787" i="8"/>
  <c r="G787" i="8"/>
  <c r="H787" i="8"/>
  <c r="J787" i="8"/>
  <c r="E788" i="8"/>
  <c r="F788" i="8"/>
  <c r="H788" i="8" s="1"/>
  <c r="G788" i="8"/>
  <c r="J788" i="8"/>
  <c r="E789" i="8"/>
  <c r="F789" i="8"/>
  <c r="H789" i="8" s="1"/>
  <c r="G789" i="8"/>
  <c r="J789" i="8"/>
  <c r="E790" i="8"/>
  <c r="F790" i="8" s="1"/>
  <c r="H790" i="8" s="1"/>
  <c r="G790" i="8"/>
  <c r="J790" i="8"/>
  <c r="E791" i="8"/>
  <c r="F791" i="8"/>
  <c r="G791" i="8"/>
  <c r="H791" i="8"/>
  <c r="J791" i="8"/>
  <c r="E792" i="8"/>
  <c r="F792" i="8"/>
  <c r="H792" i="8" s="1"/>
  <c r="G792" i="8"/>
  <c r="J792" i="8"/>
  <c r="E793" i="8"/>
  <c r="F793" i="8"/>
  <c r="H793" i="8" s="1"/>
  <c r="G793" i="8"/>
  <c r="J793" i="8"/>
  <c r="E794" i="8"/>
  <c r="F794" i="8" s="1"/>
  <c r="H794" i="8" s="1"/>
  <c r="G794" i="8"/>
  <c r="J794" i="8"/>
  <c r="E795" i="8"/>
  <c r="F795" i="8"/>
  <c r="G795" i="8"/>
  <c r="H795" i="8"/>
  <c r="J795" i="8"/>
  <c r="E796" i="8"/>
  <c r="F796" i="8"/>
  <c r="G796" i="8"/>
  <c r="J796" i="8"/>
  <c r="E797" i="8"/>
  <c r="F797" i="8"/>
  <c r="H797" i="8" s="1"/>
  <c r="G797" i="8"/>
  <c r="J797" i="8"/>
  <c r="E798" i="8"/>
  <c r="F798" i="8" s="1"/>
  <c r="H798" i="8" s="1"/>
  <c r="G798" i="8"/>
  <c r="J798" i="8"/>
  <c r="E799" i="8"/>
  <c r="F799" i="8"/>
  <c r="G799" i="8"/>
  <c r="H799" i="8"/>
  <c r="J799" i="8"/>
  <c r="E800" i="8"/>
  <c r="F800" i="8"/>
  <c r="G800" i="8"/>
  <c r="J800" i="8"/>
  <c r="E801" i="8"/>
  <c r="F801" i="8"/>
  <c r="H801" i="8" s="1"/>
  <c r="G801" i="8"/>
  <c r="J801" i="8"/>
  <c r="E802" i="8"/>
  <c r="F802" i="8" s="1"/>
  <c r="H802" i="8" s="1"/>
  <c r="G802" i="8"/>
  <c r="J802" i="8"/>
  <c r="E803" i="8"/>
  <c r="F803" i="8"/>
  <c r="G803" i="8"/>
  <c r="H803" i="8"/>
  <c r="J803" i="8"/>
  <c r="E804" i="8"/>
  <c r="F804" i="8"/>
  <c r="G804" i="8"/>
  <c r="J804" i="8"/>
  <c r="E805" i="8"/>
  <c r="F805" i="8"/>
  <c r="H805" i="8" s="1"/>
  <c r="G805" i="8"/>
  <c r="J805" i="8"/>
  <c r="E806" i="8"/>
  <c r="F806" i="8" s="1"/>
  <c r="H806" i="8" s="1"/>
  <c r="G806" i="8"/>
  <c r="J806" i="8"/>
  <c r="E807" i="8"/>
  <c r="F807" i="8"/>
  <c r="G807" i="8"/>
  <c r="H807" i="8"/>
  <c r="J807" i="8"/>
  <c r="E808" i="8"/>
  <c r="F808" i="8"/>
  <c r="G808" i="8"/>
  <c r="J808" i="8"/>
  <c r="E809" i="8"/>
  <c r="F809" i="8"/>
  <c r="H809" i="8" s="1"/>
  <c r="G809" i="8"/>
  <c r="J809" i="8"/>
  <c r="E810" i="8"/>
  <c r="F810" i="8" s="1"/>
  <c r="H810" i="8" s="1"/>
  <c r="G810" i="8"/>
  <c r="J810" i="8"/>
  <c r="E811" i="8"/>
  <c r="F811" i="8"/>
  <c r="G811" i="8"/>
  <c r="H811" i="8"/>
  <c r="J811" i="8"/>
  <c r="E812" i="8"/>
  <c r="F812" i="8"/>
  <c r="G812" i="8"/>
  <c r="J812" i="8"/>
  <c r="E813" i="8"/>
  <c r="F813" i="8"/>
  <c r="H813" i="8" s="1"/>
  <c r="G813" i="8"/>
  <c r="J813" i="8"/>
  <c r="E814" i="8"/>
  <c r="F814" i="8" s="1"/>
  <c r="H814" i="8" s="1"/>
  <c r="G814" i="8"/>
  <c r="J814" i="8"/>
  <c r="E815" i="8"/>
  <c r="F815" i="8"/>
  <c r="G815" i="8"/>
  <c r="H815" i="8"/>
  <c r="J815" i="8"/>
  <c r="E816" i="8"/>
  <c r="F816" i="8"/>
  <c r="G816" i="8"/>
  <c r="J816" i="8"/>
  <c r="E817" i="8"/>
  <c r="F817" i="8"/>
  <c r="H817" i="8" s="1"/>
  <c r="G817" i="8"/>
  <c r="J817" i="8"/>
  <c r="E818" i="8"/>
  <c r="F818" i="8" s="1"/>
  <c r="H818" i="8" s="1"/>
  <c r="G818" i="8"/>
  <c r="J818" i="8"/>
  <c r="E819" i="8"/>
  <c r="F819" i="8"/>
  <c r="G819" i="8"/>
  <c r="H819" i="8"/>
  <c r="J819" i="8"/>
  <c r="E820" i="8"/>
  <c r="F820" i="8"/>
  <c r="G820" i="8"/>
  <c r="J820" i="8"/>
  <c r="E821" i="8"/>
  <c r="F821" i="8"/>
  <c r="H821" i="8" s="1"/>
  <c r="G821" i="8"/>
  <c r="J821" i="8"/>
  <c r="E822" i="8"/>
  <c r="F822" i="8" s="1"/>
  <c r="H822" i="8" s="1"/>
  <c r="G822" i="8"/>
  <c r="J822" i="8"/>
  <c r="E823" i="8"/>
  <c r="F823" i="8"/>
  <c r="G823" i="8"/>
  <c r="H823" i="8"/>
  <c r="J823" i="8"/>
  <c r="E824" i="8"/>
  <c r="F824" i="8"/>
  <c r="G824" i="8"/>
  <c r="J824" i="8"/>
  <c r="E825" i="8"/>
  <c r="F825" i="8"/>
  <c r="H825" i="8" s="1"/>
  <c r="G825" i="8"/>
  <c r="J825" i="8"/>
  <c r="E826" i="8"/>
  <c r="F826" i="8" s="1"/>
  <c r="H826" i="8" s="1"/>
  <c r="G826" i="8"/>
  <c r="J826" i="8"/>
  <c r="E827" i="8"/>
  <c r="F827" i="8" s="1"/>
  <c r="G827" i="8"/>
  <c r="H827" i="8"/>
  <c r="J827" i="8"/>
  <c r="E828" i="8"/>
  <c r="F828" i="8"/>
  <c r="H828" i="8" s="1"/>
  <c r="G828" i="8"/>
  <c r="J828" i="8"/>
  <c r="E829" i="8"/>
  <c r="F829" i="8"/>
  <c r="H829" i="8" s="1"/>
  <c r="G829" i="8"/>
  <c r="J829" i="8"/>
  <c r="E830" i="8"/>
  <c r="F830" i="8" s="1"/>
  <c r="G830" i="8"/>
  <c r="H830" i="8"/>
  <c r="J830" i="8"/>
  <c r="E831" i="8"/>
  <c r="F831" i="8" s="1"/>
  <c r="G831" i="8"/>
  <c r="H831" i="8" s="1"/>
  <c r="J831" i="8"/>
  <c r="E832" i="8"/>
  <c r="F832" i="8"/>
  <c r="H832" i="8" s="1"/>
  <c r="G832" i="8"/>
  <c r="J832" i="8"/>
  <c r="E833" i="8"/>
  <c r="F833" i="8"/>
  <c r="H833" i="8" s="1"/>
  <c r="G833" i="8"/>
  <c r="J833" i="8"/>
  <c r="E834" i="8"/>
  <c r="F834" i="8" s="1"/>
  <c r="G834" i="8"/>
  <c r="H834" i="8"/>
  <c r="J834" i="8"/>
  <c r="E835" i="8"/>
  <c r="F835" i="8" s="1"/>
  <c r="G835" i="8"/>
  <c r="H835" i="8" s="1"/>
  <c r="J835" i="8"/>
  <c r="E836" i="8"/>
  <c r="F836" i="8"/>
  <c r="H836" i="8" s="1"/>
  <c r="G836" i="8"/>
  <c r="J836" i="8"/>
  <c r="E837" i="8"/>
  <c r="F837" i="8"/>
  <c r="H837" i="8" s="1"/>
  <c r="G837" i="8"/>
  <c r="J837" i="8"/>
  <c r="E838" i="8"/>
  <c r="F838" i="8" s="1"/>
  <c r="H838" i="8" s="1"/>
  <c r="G838" i="8"/>
  <c r="J838" i="8"/>
  <c r="E839" i="8"/>
  <c r="F839" i="8" s="1"/>
  <c r="H839" i="8" s="1"/>
  <c r="G839" i="8"/>
  <c r="J839" i="8"/>
  <c r="E840" i="8"/>
  <c r="F840" i="8"/>
  <c r="G840" i="8"/>
  <c r="H840" i="8"/>
  <c r="J840" i="8"/>
  <c r="E841" i="8"/>
  <c r="F841" i="8" s="1"/>
  <c r="H841" i="8" s="1"/>
  <c r="G841" i="8"/>
  <c r="J841" i="8"/>
  <c r="E842" i="8"/>
  <c r="F842" i="8" s="1"/>
  <c r="H842" i="8" s="1"/>
  <c r="G842" i="8"/>
  <c r="J842" i="8"/>
  <c r="E843" i="8"/>
  <c r="F843" i="8" s="1"/>
  <c r="G843" i="8"/>
  <c r="H843" i="8" s="1"/>
  <c r="J843" i="8"/>
  <c r="E844" i="8"/>
  <c r="F844" i="8"/>
  <c r="H844" i="8" s="1"/>
  <c r="G844" i="8"/>
  <c r="J844" i="8"/>
  <c r="E845" i="8"/>
  <c r="F845" i="8" s="1"/>
  <c r="H845" i="8" s="1"/>
  <c r="G845" i="8"/>
  <c r="J845" i="8"/>
  <c r="E846" i="8"/>
  <c r="F846" i="8" s="1"/>
  <c r="H846" i="8" s="1"/>
  <c r="G846" i="8"/>
  <c r="J846" i="8"/>
  <c r="E847" i="8"/>
  <c r="F847" i="8" s="1"/>
  <c r="H847" i="8" s="1"/>
  <c r="G847" i="8"/>
  <c r="J847" i="8"/>
  <c r="E848" i="8"/>
  <c r="F848" i="8"/>
  <c r="G848" i="8"/>
  <c r="H848" i="8"/>
  <c r="J848" i="8"/>
  <c r="E849" i="8"/>
  <c r="F849" i="8" s="1"/>
  <c r="H849" i="8" s="1"/>
  <c r="G849" i="8"/>
  <c r="J849" i="8"/>
  <c r="E850" i="8"/>
  <c r="F850" i="8"/>
  <c r="H850" i="8" s="1"/>
  <c r="G850" i="8"/>
  <c r="J850" i="8"/>
  <c r="E851" i="8"/>
  <c r="F851" i="8" s="1"/>
  <c r="H851" i="8" s="1"/>
  <c r="G851" i="8"/>
  <c r="J851" i="8"/>
  <c r="E852" i="8"/>
  <c r="F852" i="8"/>
  <c r="G852" i="8"/>
  <c r="H852" i="8"/>
  <c r="J852" i="8"/>
  <c r="E853" i="8"/>
  <c r="F853" i="8" s="1"/>
  <c r="H853" i="8" s="1"/>
  <c r="G853" i="8"/>
  <c r="J853" i="8"/>
  <c r="E854" i="8"/>
  <c r="F854" i="8"/>
  <c r="H854" i="8" s="1"/>
  <c r="G854" i="8"/>
  <c r="J854" i="8"/>
  <c r="E855" i="8"/>
  <c r="F855" i="8" s="1"/>
  <c r="H855" i="8" s="1"/>
  <c r="G855" i="8"/>
  <c r="J855" i="8"/>
  <c r="E856" i="8"/>
  <c r="F856" i="8"/>
  <c r="G856" i="8"/>
  <c r="H856" i="8"/>
  <c r="J856" i="8"/>
  <c r="E857" i="8"/>
  <c r="F857" i="8" s="1"/>
  <c r="H857" i="8" s="1"/>
  <c r="G857" i="8"/>
  <c r="J857" i="8"/>
  <c r="E858" i="8"/>
  <c r="F858" i="8"/>
  <c r="H858" i="8" s="1"/>
  <c r="G858" i="8"/>
  <c r="J858" i="8"/>
  <c r="E859" i="8"/>
  <c r="F859" i="8" s="1"/>
  <c r="H859" i="8" s="1"/>
  <c r="G859" i="8"/>
  <c r="J859" i="8"/>
  <c r="E860" i="8"/>
  <c r="F860" i="8"/>
  <c r="G860" i="8"/>
  <c r="H860" i="8"/>
  <c r="J860" i="8"/>
  <c r="E861" i="8"/>
  <c r="F861" i="8" s="1"/>
  <c r="H861" i="8" s="1"/>
  <c r="G861" i="8"/>
  <c r="J861" i="8"/>
  <c r="E862" i="8"/>
  <c r="F862" i="8"/>
  <c r="H862" i="8" s="1"/>
  <c r="G862" i="8"/>
  <c r="J862" i="8"/>
  <c r="E863" i="8"/>
  <c r="F863" i="8" s="1"/>
  <c r="H863" i="8" s="1"/>
  <c r="G863" i="8"/>
  <c r="J863" i="8"/>
  <c r="E864" i="8"/>
  <c r="F864" i="8"/>
  <c r="G864" i="8"/>
  <c r="H864" i="8"/>
  <c r="J864" i="8"/>
  <c r="E865" i="8"/>
  <c r="F865" i="8" s="1"/>
  <c r="H865" i="8" s="1"/>
  <c r="G865" i="8"/>
  <c r="J865" i="8"/>
  <c r="E866" i="8"/>
  <c r="F866" i="8"/>
  <c r="H866" i="8" s="1"/>
  <c r="G866" i="8"/>
  <c r="J866" i="8"/>
  <c r="E867" i="8"/>
  <c r="F867" i="8" s="1"/>
  <c r="H867" i="8" s="1"/>
  <c r="G867" i="8"/>
  <c r="J867" i="8"/>
  <c r="E868" i="8"/>
  <c r="F868" i="8"/>
  <c r="G868" i="8"/>
  <c r="H868" i="8"/>
  <c r="J868" i="8"/>
  <c r="E869" i="8"/>
  <c r="F869" i="8" s="1"/>
  <c r="H869" i="8" s="1"/>
  <c r="G869" i="8"/>
  <c r="J869" i="8"/>
  <c r="E870" i="8"/>
  <c r="F870" i="8"/>
  <c r="H870" i="8" s="1"/>
  <c r="G870" i="8"/>
  <c r="J870" i="8"/>
  <c r="E871" i="8"/>
  <c r="F871" i="8" s="1"/>
  <c r="H871" i="8" s="1"/>
  <c r="G871" i="8"/>
  <c r="J871" i="8"/>
  <c r="E872" i="8"/>
  <c r="F872" i="8"/>
  <c r="G872" i="8"/>
  <c r="H872" i="8"/>
  <c r="J872" i="8"/>
  <c r="E873" i="8"/>
  <c r="F873" i="8" s="1"/>
  <c r="H873" i="8" s="1"/>
  <c r="G873" i="8"/>
  <c r="J873" i="8"/>
  <c r="E874" i="8"/>
  <c r="F874" i="8"/>
  <c r="H874" i="8" s="1"/>
  <c r="G874" i="8"/>
  <c r="J874" i="8"/>
  <c r="E875" i="8"/>
  <c r="F875" i="8" s="1"/>
  <c r="H875" i="8" s="1"/>
  <c r="G875" i="8"/>
  <c r="J875" i="8"/>
  <c r="E876" i="8"/>
  <c r="F876" i="8"/>
  <c r="G876" i="8"/>
  <c r="H876" i="8"/>
  <c r="J876" i="8"/>
  <c r="E877" i="8"/>
  <c r="F877" i="8" s="1"/>
  <c r="H877" i="8" s="1"/>
  <c r="G877" i="8"/>
  <c r="J877" i="8"/>
  <c r="E878" i="8"/>
  <c r="F878" i="8"/>
  <c r="H878" i="8" s="1"/>
  <c r="G878" i="8"/>
  <c r="J878" i="8"/>
  <c r="E879" i="8"/>
  <c r="F879" i="8" s="1"/>
  <c r="H879" i="8" s="1"/>
  <c r="G879" i="8"/>
  <c r="J879" i="8"/>
  <c r="E880" i="8"/>
  <c r="F880" i="8"/>
  <c r="G880" i="8"/>
  <c r="H880" i="8"/>
  <c r="J880" i="8"/>
  <c r="E881" i="8"/>
  <c r="F881" i="8" s="1"/>
  <c r="H881" i="8" s="1"/>
  <c r="G881" i="8"/>
  <c r="J881" i="8"/>
  <c r="E882" i="8"/>
  <c r="F882" i="8"/>
  <c r="H882" i="8" s="1"/>
  <c r="G882" i="8"/>
  <c r="J882" i="8"/>
  <c r="E883" i="8"/>
  <c r="F883" i="8" s="1"/>
  <c r="H883" i="8" s="1"/>
  <c r="G883" i="8"/>
  <c r="J883" i="8"/>
  <c r="E884" i="8"/>
  <c r="F884" i="8"/>
  <c r="G884" i="8"/>
  <c r="H884" i="8"/>
  <c r="J884" i="8"/>
  <c r="E885" i="8"/>
  <c r="F885" i="8" s="1"/>
  <c r="H885" i="8" s="1"/>
  <c r="G885" i="8"/>
  <c r="J885" i="8"/>
  <c r="E886" i="8"/>
  <c r="F886" i="8"/>
  <c r="H886" i="8" s="1"/>
  <c r="G886" i="8"/>
  <c r="J886" i="8"/>
  <c r="E887" i="8"/>
  <c r="F887" i="8" s="1"/>
  <c r="H887" i="8" s="1"/>
  <c r="G887" i="8"/>
  <c r="J887" i="8"/>
  <c r="E888" i="8"/>
  <c r="F888" i="8"/>
  <c r="G888" i="8"/>
  <c r="H888" i="8"/>
  <c r="J888" i="8"/>
  <c r="E889" i="8"/>
  <c r="F889" i="8" s="1"/>
  <c r="H889" i="8" s="1"/>
  <c r="G889" i="8"/>
  <c r="J889" i="8"/>
  <c r="E890" i="8"/>
  <c r="F890" i="8"/>
  <c r="H890" i="8" s="1"/>
  <c r="G890" i="8"/>
  <c r="J890" i="8"/>
  <c r="E891" i="8"/>
  <c r="F891" i="8" s="1"/>
  <c r="H891" i="8" s="1"/>
  <c r="G891" i="8"/>
  <c r="J891" i="8"/>
  <c r="E892" i="8"/>
  <c r="F892" i="8"/>
  <c r="G892" i="8"/>
  <c r="H892" i="8"/>
  <c r="J892" i="8"/>
  <c r="E893" i="8"/>
  <c r="F893" i="8" s="1"/>
  <c r="H893" i="8" s="1"/>
  <c r="G893" i="8"/>
  <c r="J893" i="8"/>
  <c r="E894" i="8"/>
  <c r="F894" i="8"/>
  <c r="H894" i="8" s="1"/>
  <c r="G894" i="8"/>
  <c r="J894" i="8"/>
  <c r="E895" i="8"/>
  <c r="F895" i="8" s="1"/>
  <c r="H895" i="8" s="1"/>
  <c r="G895" i="8"/>
  <c r="J895" i="8"/>
  <c r="E896" i="8"/>
  <c r="F896" i="8"/>
  <c r="G896" i="8"/>
  <c r="H896" i="8"/>
  <c r="J896" i="8"/>
  <c r="E897" i="8"/>
  <c r="F897" i="8" s="1"/>
  <c r="H897" i="8" s="1"/>
  <c r="G897" i="8"/>
  <c r="J897" i="8"/>
  <c r="E898" i="8"/>
  <c r="F898" i="8"/>
  <c r="H898" i="8" s="1"/>
  <c r="G898" i="8"/>
  <c r="J898" i="8"/>
  <c r="E899" i="8"/>
  <c r="F899" i="8" s="1"/>
  <c r="H899" i="8" s="1"/>
  <c r="G899" i="8"/>
  <c r="J899" i="8"/>
  <c r="E900" i="8"/>
  <c r="F900" i="8"/>
  <c r="G900" i="8"/>
  <c r="H900" i="8"/>
  <c r="J900" i="8"/>
  <c r="E901" i="8"/>
  <c r="F901" i="8" s="1"/>
  <c r="H901" i="8" s="1"/>
  <c r="G901" i="8"/>
  <c r="J901" i="8"/>
  <c r="E902" i="8"/>
  <c r="F902" i="8"/>
  <c r="H902" i="8" s="1"/>
  <c r="G902" i="8"/>
  <c r="J902" i="8"/>
  <c r="E903" i="8"/>
  <c r="F903" i="8" s="1"/>
  <c r="H903" i="8" s="1"/>
  <c r="G903" i="8"/>
  <c r="J903" i="8"/>
  <c r="E904" i="8"/>
  <c r="F904" i="8"/>
  <c r="G904" i="8"/>
  <c r="H904" i="8"/>
  <c r="J904" i="8"/>
  <c r="E905" i="8"/>
  <c r="F905" i="8" s="1"/>
  <c r="H905" i="8" s="1"/>
  <c r="G905" i="8"/>
  <c r="J905" i="8"/>
  <c r="E906" i="8"/>
  <c r="F906" i="8"/>
  <c r="H906" i="8" s="1"/>
  <c r="G906" i="8"/>
  <c r="J906" i="8"/>
  <c r="E907" i="8"/>
  <c r="F907" i="8" s="1"/>
  <c r="H907" i="8" s="1"/>
  <c r="G907" i="8"/>
  <c r="J907" i="8"/>
  <c r="E908" i="8"/>
  <c r="F908" i="8"/>
  <c r="G908" i="8"/>
  <c r="H908" i="8"/>
  <c r="J908" i="8"/>
  <c r="E909" i="8"/>
  <c r="F909" i="8" s="1"/>
  <c r="H909" i="8" s="1"/>
  <c r="G909" i="8"/>
  <c r="J909" i="8"/>
  <c r="E910" i="8"/>
  <c r="F910" i="8"/>
  <c r="H910" i="8" s="1"/>
  <c r="G910" i="8"/>
  <c r="J910" i="8"/>
  <c r="E911" i="8"/>
  <c r="F911" i="8" s="1"/>
  <c r="H911" i="8" s="1"/>
  <c r="G911" i="8"/>
  <c r="J911" i="8"/>
  <c r="E912" i="8"/>
  <c r="F912" i="8"/>
  <c r="G912" i="8"/>
  <c r="H912" i="8"/>
  <c r="J912" i="8"/>
  <c r="E913" i="8"/>
  <c r="F913" i="8" s="1"/>
  <c r="H913" i="8" s="1"/>
  <c r="G913" i="8"/>
  <c r="J913" i="8"/>
  <c r="E914" i="8"/>
  <c r="F914" i="8"/>
  <c r="H914" i="8" s="1"/>
  <c r="G914" i="8"/>
  <c r="J914" i="8"/>
  <c r="E915" i="8"/>
  <c r="F915" i="8" s="1"/>
  <c r="H915" i="8" s="1"/>
  <c r="G915" i="8"/>
  <c r="J915" i="8"/>
  <c r="E916" i="8"/>
  <c r="F916" i="8"/>
  <c r="G916" i="8"/>
  <c r="H916" i="8"/>
  <c r="J916" i="8"/>
  <c r="E917" i="8"/>
  <c r="F917" i="8" s="1"/>
  <c r="H917" i="8" s="1"/>
  <c r="G917" i="8"/>
  <c r="J917" i="8"/>
  <c r="E918" i="8"/>
  <c r="F918" i="8"/>
  <c r="H918" i="8" s="1"/>
  <c r="G918" i="8"/>
  <c r="J918" i="8"/>
  <c r="E919" i="8"/>
  <c r="F919" i="8" s="1"/>
  <c r="H919" i="8" s="1"/>
  <c r="G919" i="8"/>
  <c r="J919" i="8"/>
  <c r="E920" i="8"/>
  <c r="F920" i="8"/>
  <c r="G920" i="8"/>
  <c r="H920" i="8"/>
  <c r="J920" i="8"/>
  <c r="E921" i="8"/>
  <c r="F921" i="8" s="1"/>
  <c r="H921" i="8" s="1"/>
  <c r="G921" i="8"/>
  <c r="J921" i="8"/>
  <c r="E922" i="8"/>
  <c r="F922" i="8"/>
  <c r="H922" i="8" s="1"/>
  <c r="G922" i="8"/>
  <c r="J922" i="8"/>
  <c r="E923" i="8"/>
  <c r="F923" i="8" s="1"/>
  <c r="H923" i="8" s="1"/>
  <c r="G923" i="8"/>
  <c r="J923" i="8"/>
  <c r="E924" i="8"/>
  <c r="F924" i="8"/>
  <c r="G924" i="8"/>
  <c r="H924" i="8"/>
  <c r="J924" i="8"/>
  <c r="E925" i="8"/>
  <c r="F925" i="8" s="1"/>
  <c r="H925" i="8" s="1"/>
  <c r="G925" i="8"/>
  <c r="J925" i="8"/>
  <c r="E926" i="8"/>
  <c r="F926" i="8"/>
  <c r="H926" i="8" s="1"/>
  <c r="G926" i="8"/>
  <c r="J926" i="8"/>
  <c r="E927" i="8"/>
  <c r="F927" i="8" s="1"/>
  <c r="H927" i="8" s="1"/>
  <c r="G927" i="8"/>
  <c r="J927" i="8"/>
  <c r="E928" i="8"/>
  <c r="F928" i="8"/>
  <c r="G928" i="8"/>
  <c r="H928" i="8"/>
  <c r="J928" i="8"/>
  <c r="E929" i="8"/>
  <c r="F929" i="8" s="1"/>
  <c r="H929" i="8" s="1"/>
  <c r="G929" i="8"/>
  <c r="J929" i="8"/>
  <c r="E930" i="8"/>
  <c r="F930" i="8"/>
  <c r="H930" i="8" s="1"/>
  <c r="G930" i="8"/>
  <c r="J930" i="8"/>
  <c r="E931" i="8"/>
  <c r="F931" i="8" s="1"/>
  <c r="H931" i="8" s="1"/>
  <c r="G931" i="8"/>
  <c r="J931" i="8"/>
  <c r="E932" i="8"/>
  <c r="F932" i="8"/>
  <c r="G932" i="8"/>
  <c r="H932" i="8"/>
  <c r="J932" i="8"/>
  <c r="E933" i="8"/>
  <c r="F933" i="8" s="1"/>
  <c r="H933" i="8" s="1"/>
  <c r="G933" i="8"/>
  <c r="J933" i="8"/>
  <c r="E934" i="8"/>
  <c r="F934" i="8"/>
  <c r="H934" i="8" s="1"/>
  <c r="G934" i="8"/>
  <c r="J934" i="8"/>
  <c r="E935" i="8"/>
  <c r="F935" i="8" s="1"/>
  <c r="H935" i="8" s="1"/>
  <c r="G935" i="8"/>
  <c r="J935" i="8"/>
  <c r="E936" i="8"/>
  <c r="F936" i="8"/>
  <c r="G936" i="8"/>
  <c r="H936" i="8"/>
  <c r="J936" i="8"/>
  <c r="E937" i="8"/>
  <c r="F937" i="8" s="1"/>
  <c r="H937" i="8" s="1"/>
  <c r="G937" i="8"/>
  <c r="J937" i="8"/>
  <c r="E938" i="8"/>
  <c r="F938" i="8"/>
  <c r="H938" i="8" s="1"/>
  <c r="G938" i="8"/>
  <c r="J938" i="8"/>
  <c r="E939" i="8"/>
  <c r="F939" i="8" s="1"/>
  <c r="H939" i="8" s="1"/>
  <c r="G939" i="8"/>
  <c r="J939" i="8"/>
  <c r="E940" i="8"/>
  <c r="F940" i="8"/>
  <c r="G940" i="8"/>
  <c r="H940" i="8"/>
  <c r="J940" i="8"/>
  <c r="E941" i="8"/>
  <c r="F941" i="8" s="1"/>
  <c r="H941" i="8" s="1"/>
  <c r="G941" i="8"/>
  <c r="J941" i="8"/>
  <c r="E942" i="8"/>
  <c r="F942" i="8"/>
  <c r="H942" i="8" s="1"/>
  <c r="G942" i="8"/>
  <c r="J942" i="8"/>
  <c r="E943" i="8"/>
  <c r="F943" i="8" s="1"/>
  <c r="H943" i="8" s="1"/>
  <c r="G943" i="8"/>
  <c r="J943" i="8"/>
  <c r="E944" i="8"/>
  <c r="F944" i="8"/>
  <c r="G944" i="8"/>
  <c r="H944" i="8"/>
  <c r="J944" i="8"/>
  <c r="E945" i="8"/>
  <c r="F945" i="8" s="1"/>
  <c r="H945" i="8" s="1"/>
  <c r="G945" i="8"/>
  <c r="J945" i="8"/>
  <c r="E946" i="8"/>
  <c r="F946" i="8"/>
  <c r="H946" i="8" s="1"/>
  <c r="G946" i="8"/>
  <c r="J946" i="8"/>
  <c r="E947" i="8"/>
  <c r="F947" i="8" s="1"/>
  <c r="H947" i="8" s="1"/>
  <c r="G947" i="8"/>
  <c r="J947" i="8"/>
  <c r="E948" i="8"/>
  <c r="F948" i="8"/>
  <c r="G948" i="8"/>
  <c r="H948" i="8"/>
  <c r="J948" i="8"/>
  <c r="E949" i="8"/>
  <c r="F949" i="8" s="1"/>
  <c r="H949" i="8" s="1"/>
  <c r="G949" i="8"/>
  <c r="J949" i="8"/>
  <c r="E950" i="8"/>
  <c r="F950" i="8"/>
  <c r="H950" i="8" s="1"/>
  <c r="G950" i="8"/>
  <c r="J950" i="8"/>
  <c r="E951" i="8"/>
  <c r="F951" i="8" s="1"/>
  <c r="H951" i="8" s="1"/>
  <c r="G951" i="8"/>
  <c r="J951" i="8"/>
  <c r="E952" i="8"/>
  <c r="F952" i="8"/>
  <c r="G952" i="8"/>
  <c r="H952" i="8"/>
  <c r="J952" i="8"/>
  <c r="E953" i="8"/>
  <c r="F953" i="8" s="1"/>
  <c r="H953" i="8" s="1"/>
  <c r="G953" i="8"/>
  <c r="J953" i="8"/>
  <c r="E954" i="8"/>
  <c r="F954" i="8"/>
  <c r="H954" i="8" s="1"/>
  <c r="G954" i="8"/>
  <c r="J954" i="8"/>
  <c r="E955" i="8"/>
  <c r="F955" i="8" s="1"/>
  <c r="H955" i="8" s="1"/>
  <c r="G955" i="8"/>
  <c r="J955" i="8"/>
  <c r="E956" i="8"/>
  <c r="F956" i="8"/>
  <c r="G956" i="8"/>
  <c r="H956" i="8"/>
  <c r="J956" i="8"/>
  <c r="E957" i="8"/>
  <c r="F957" i="8" s="1"/>
  <c r="H957" i="8" s="1"/>
  <c r="G957" i="8"/>
  <c r="J957" i="8"/>
  <c r="E958" i="8"/>
  <c r="F958" i="8"/>
  <c r="H958" i="8" s="1"/>
  <c r="G958" i="8"/>
  <c r="J958" i="8"/>
  <c r="E959" i="8"/>
  <c r="F959" i="8" s="1"/>
  <c r="H959" i="8" s="1"/>
  <c r="G959" i="8"/>
  <c r="J959" i="8"/>
  <c r="E960" i="8"/>
  <c r="F960" i="8"/>
  <c r="G960" i="8"/>
  <c r="H960" i="8"/>
  <c r="J960" i="8"/>
  <c r="E961" i="8"/>
  <c r="F961" i="8" s="1"/>
  <c r="H961" i="8" s="1"/>
  <c r="G961" i="8"/>
  <c r="J961" i="8"/>
  <c r="E962" i="8"/>
  <c r="F962" i="8"/>
  <c r="H962" i="8" s="1"/>
  <c r="G962" i="8"/>
  <c r="J962" i="8"/>
  <c r="E963" i="8"/>
  <c r="F963" i="8" s="1"/>
  <c r="H963" i="8" s="1"/>
  <c r="G963" i="8"/>
  <c r="J963" i="8"/>
  <c r="E964" i="8"/>
  <c r="F964" i="8"/>
  <c r="G964" i="8"/>
  <c r="H964" i="8"/>
  <c r="J964" i="8"/>
  <c r="E965" i="8"/>
  <c r="F965" i="8"/>
  <c r="H965" i="8" s="1"/>
  <c r="G965" i="8"/>
  <c r="J965" i="8"/>
  <c r="E966" i="8"/>
  <c r="F966" i="8"/>
  <c r="H966" i="8" s="1"/>
  <c r="G966" i="8"/>
  <c r="J966" i="8"/>
  <c r="E967" i="8"/>
  <c r="F967" i="8" s="1"/>
  <c r="H967" i="8" s="1"/>
  <c r="G967" i="8"/>
  <c r="J967" i="8"/>
  <c r="E968" i="8"/>
  <c r="F968" i="8"/>
  <c r="G968" i="8"/>
  <c r="H968" i="8"/>
  <c r="J968" i="8"/>
  <c r="E969" i="8"/>
  <c r="F969" i="8"/>
  <c r="H969" i="8" s="1"/>
  <c r="G969" i="8"/>
  <c r="J969" i="8"/>
  <c r="E970" i="8"/>
  <c r="F970" i="8"/>
  <c r="H970" i="8" s="1"/>
  <c r="G970" i="8"/>
  <c r="J970" i="8"/>
  <c r="E971" i="8"/>
  <c r="F971" i="8" s="1"/>
  <c r="H971" i="8" s="1"/>
  <c r="G971" i="8"/>
  <c r="J971" i="8"/>
  <c r="E972" i="8"/>
  <c r="F972" i="8"/>
  <c r="G972" i="8"/>
  <c r="J972" i="8"/>
  <c r="E973" i="8"/>
  <c r="F973" i="8"/>
  <c r="G973" i="8"/>
  <c r="H973" i="8"/>
  <c r="J973" i="8"/>
  <c r="E974" i="8"/>
  <c r="F974" i="8"/>
  <c r="H974" i="8" s="1"/>
  <c r="G974" i="8"/>
  <c r="J974" i="8"/>
  <c r="E975" i="8"/>
  <c r="F975" i="8"/>
  <c r="H975" i="8" s="1"/>
  <c r="G975" i="8"/>
  <c r="J975" i="8"/>
  <c r="E976" i="8"/>
  <c r="F976" i="8" s="1"/>
  <c r="H976" i="8" s="1"/>
  <c r="G976" i="8"/>
  <c r="J976" i="8"/>
  <c r="E977" i="8"/>
  <c r="F977" i="8"/>
  <c r="G977" i="8"/>
  <c r="H977" i="8"/>
  <c r="J977" i="8"/>
  <c r="E978" i="8"/>
  <c r="F978" i="8" s="1"/>
  <c r="H978" i="8" s="1"/>
  <c r="G978" i="8"/>
  <c r="J978" i="8"/>
  <c r="E979" i="8"/>
  <c r="F979" i="8"/>
  <c r="H979" i="8" s="1"/>
  <c r="G979" i="8"/>
  <c r="J979" i="8"/>
  <c r="E980" i="8"/>
  <c r="F980" i="8" s="1"/>
  <c r="H980" i="8" s="1"/>
  <c r="G980" i="8"/>
  <c r="J980" i="8"/>
  <c r="E981" i="8"/>
  <c r="F981" i="8"/>
  <c r="G981" i="8"/>
  <c r="H981" i="8"/>
  <c r="J981" i="8"/>
  <c r="E982" i="8"/>
  <c r="F982" i="8" s="1"/>
  <c r="H982" i="8" s="1"/>
  <c r="G982" i="8"/>
  <c r="J982" i="8"/>
  <c r="E983" i="8"/>
  <c r="F983" i="8"/>
  <c r="H983" i="8" s="1"/>
  <c r="G983" i="8"/>
  <c r="J983" i="8"/>
  <c r="E984" i="8"/>
  <c r="F984" i="8" s="1"/>
  <c r="H984" i="8" s="1"/>
  <c r="G984" i="8"/>
  <c r="J984" i="8"/>
  <c r="E985" i="8"/>
  <c r="F985" i="8"/>
  <c r="G985" i="8"/>
  <c r="H985" i="8"/>
  <c r="J985" i="8"/>
  <c r="E986" i="8"/>
  <c r="F986" i="8" s="1"/>
  <c r="H986" i="8" s="1"/>
  <c r="G986" i="8"/>
  <c r="J986" i="8"/>
  <c r="E987" i="8"/>
  <c r="F987" i="8"/>
  <c r="H987" i="8" s="1"/>
  <c r="G987" i="8"/>
  <c r="J987" i="8"/>
  <c r="E988" i="8"/>
  <c r="F988" i="8" s="1"/>
  <c r="H988" i="8" s="1"/>
  <c r="G988" i="8"/>
  <c r="J988" i="8"/>
  <c r="E989" i="8"/>
  <c r="F989" i="8"/>
  <c r="G989" i="8"/>
  <c r="H989" i="8"/>
  <c r="J989" i="8"/>
  <c r="E990" i="8"/>
  <c r="F990" i="8" s="1"/>
  <c r="H990" i="8" s="1"/>
  <c r="G990" i="8"/>
  <c r="J990" i="8"/>
  <c r="E991" i="8"/>
  <c r="F991" i="8"/>
  <c r="H991" i="8" s="1"/>
  <c r="G991" i="8"/>
  <c r="J991" i="8"/>
  <c r="E992" i="8"/>
  <c r="F992" i="8" s="1"/>
  <c r="H992" i="8" s="1"/>
  <c r="G992" i="8"/>
  <c r="J992" i="8"/>
  <c r="E993" i="8"/>
  <c r="F993" i="8"/>
  <c r="G993" i="8"/>
  <c r="H993" i="8"/>
  <c r="J993" i="8"/>
  <c r="E994" i="8"/>
  <c r="F994" i="8" s="1"/>
  <c r="H994" i="8" s="1"/>
  <c r="G994" i="8"/>
  <c r="J994" i="8"/>
  <c r="E995" i="8"/>
  <c r="F995" i="8"/>
  <c r="H995" i="8" s="1"/>
  <c r="G995" i="8"/>
  <c r="J995" i="8"/>
  <c r="E996" i="8"/>
  <c r="F996" i="8" s="1"/>
  <c r="H996" i="8" s="1"/>
  <c r="G996" i="8"/>
  <c r="J996" i="8"/>
  <c r="E997" i="8"/>
  <c r="F997" i="8"/>
  <c r="G997" i="8"/>
  <c r="H997" i="8"/>
  <c r="J997" i="8"/>
  <c r="E998" i="8"/>
  <c r="F998" i="8" s="1"/>
  <c r="H998" i="8" s="1"/>
  <c r="G998" i="8"/>
  <c r="J998" i="8"/>
  <c r="E999" i="8"/>
  <c r="F999" i="8"/>
  <c r="H999" i="8" s="1"/>
  <c r="G999" i="8"/>
  <c r="J999" i="8"/>
  <c r="E1000" i="8"/>
  <c r="F1000" i="8" s="1"/>
  <c r="H1000" i="8" s="1"/>
  <c r="G1000" i="8"/>
  <c r="J1000" i="8"/>
  <c r="E1001" i="8"/>
  <c r="F1001" i="8"/>
  <c r="G1001" i="8"/>
  <c r="H1001" i="8"/>
  <c r="J1001" i="8"/>
  <c r="E1002" i="8"/>
  <c r="F1002" i="8" s="1"/>
  <c r="H1002" i="8" s="1"/>
  <c r="G1002" i="8"/>
  <c r="J1002" i="8"/>
  <c r="E1003" i="8"/>
  <c r="F1003" i="8"/>
  <c r="H1003" i="8" s="1"/>
  <c r="G1003" i="8"/>
  <c r="J1003" i="8"/>
  <c r="E1004" i="8"/>
  <c r="F1004" i="8" s="1"/>
  <c r="H1004" i="8" s="1"/>
  <c r="G1004" i="8"/>
  <c r="J1004" i="8"/>
  <c r="E1005" i="8"/>
  <c r="F1005" i="8"/>
  <c r="G1005" i="8"/>
  <c r="H1005" i="8"/>
  <c r="J1005" i="8"/>
  <c r="E1006" i="8"/>
  <c r="F1006" i="8" s="1"/>
  <c r="H1006" i="8" s="1"/>
  <c r="G1006" i="8"/>
  <c r="J1006" i="8"/>
  <c r="E1007" i="8"/>
  <c r="F1007" i="8"/>
  <c r="H1007" i="8" s="1"/>
  <c r="G1007" i="8"/>
  <c r="J1007" i="8"/>
  <c r="E1008" i="8"/>
  <c r="F1008" i="8" s="1"/>
  <c r="H1008" i="8" s="1"/>
  <c r="G1008" i="8"/>
  <c r="J1008" i="8"/>
  <c r="E1009" i="8"/>
  <c r="F1009" i="8"/>
  <c r="G1009" i="8"/>
  <c r="H1009" i="8"/>
  <c r="J1009" i="8"/>
  <c r="E1010" i="8"/>
  <c r="F1010" i="8" s="1"/>
  <c r="H1010" i="8" s="1"/>
  <c r="G1010" i="8"/>
  <c r="J1010" i="8"/>
  <c r="E1011" i="8"/>
  <c r="F1011" i="8"/>
  <c r="H1011" i="8" s="1"/>
  <c r="G1011" i="8"/>
  <c r="J1011" i="8"/>
  <c r="E1012" i="8"/>
  <c r="F1012" i="8" s="1"/>
  <c r="H1012" i="8" s="1"/>
  <c r="G1012" i="8"/>
  <c r="J1012" i="8"/>
  <c r="E1013" i="8"/>
  <c r="F1013" i="8"/>
  <c r="G1013" i="8"/>
  <c r="H1013" i="8"/>
  <c r="J1013" i="8"/>
  <c r="E1014" i="8"/>
  <c r="F1014" i="8" s="1"/>
  <c r="H1014" i="8" s="1"/>
  <c r="G1014" i="8"/>
  <c r="J1014" i="8"/>
  <c r="E1015" i="8"/>
  <c r="F1015" i="8"/>
  <c r="H1015" i="8" s="1"/>
  <c r="G1015" i="8"/>
  <c r="J1015" i="8"/>
  <c r="E1016" i="8"/>
  <c r="F1016" i="8" s="1"/>
  <c r="H1016" i="8" s="1"/>
  <c r="G1016" i="8"/>
  <c r="J1016" i="8"/>
  <c r="E1017" i="8"/>
  <c r="F1017" i="8"/>
  <c r="G1017" i="8"/>
  <c r="H1017" i="8"/>
  <c r="J1017" i="8"/>
  <c r="E1018" i="8"/>
  <c r="F1018" i="8" s="1"/>
  <c r="H1018" i="8" s="1"/>
  <c r="G1018" i="8"/>
  <c r="J1018" i="8"/>
  <c r="E1019" i="8"/>
  <c r="F1019" i="8"/>
  <c r="H1019" i="8" s="1"/>
  <c r="G1019" i="8"/>
  <c r="J1019" i="8"/>
  <c r="E1020" i="8"/>
  <c r="F1020" i="8" s="1"/>
  <c r="H1020" i="8" s="1"/>
  <c r="G1020" i="8"/>
  <c r="J1020" i="8"/>
  <c r="E1021" i="8"/>
  <c r="F1021" i="8"/>
  <c r="G1021" i="8"/>
  <c r="H1021" i="8"/>
  <c r="J1021" i="8"/>
  <c r="E1022" i="8"/>
  <c r="F1022" i="8" s="1"/>
  <c r="H1022" i="8" s="1"/>
  <c r="G1022" i="8"/>
  <c r="J1022" i="8"/>
  <c r="E1023" i="8"/>
  <c r="F1023" i="8"/>
  <c r="H1023" i="8" s="1"/>
  <c r="G1023" i="8"/>
  <c r="J1023" i="8"/>
  <c r="E1024" i="8"/>
  <c r="F1024" i="8" s="1"/>
  <c r="H1024" i="8" s="1"/>
  <c r="G1024" i="8"/>
  <c r="J1024" i="8"/>
  <c r="E1025" i="8"/>
  <c r="F1025" i="8"/>
  <c r="G1025" i="8"/>
  <c r="H1025" i="8"/>
  <c r="J1025" i="8"/>
  <c r="E1026" i="8"/>
  <c r="F1026" i="8" s="1"/>
  <c r="H1026" i="8" s="1"/>
  <c r="G1026" i="8"/>
  <c r="J1026" i="8"/>
  <c r="E1027" i="8"/>
  <c r="F1027" i="8"/>
  <c r="H1027" i="8" s="1"/>
  <c r="G1027" i="8"/>
  <c r="J1027" i="8"/>
  <c r="E1028" i="8"/>
  <c r="F1028" i="8" s="1"/>
  <c r="H1028" i="8" s="1"/>
  <c r="G1028" i="8"/>
  <c r="J1028" i="8"/>
  <c r="E1029" i="8"/>
  <c r="F1029" i="8"/>
  <c r="G1029" i="8"/>
  <c r="H1029" i="8"/>
  <c r="J1029" i="8"/>
  <c r="E1030" i="8"/>
  <c r="F1030" i="8" s="1"/>
  <c r="H1030" i="8" s="1"/>
  <c r="G1030" i="8"/>
  <c r="J1030" i="8"/>
  <c r="E1031" i="8"/>
  <c r="F1031" i="8"/>
  <c r="H1031" i="8" s="1"/>
  <c r="G1031" i="8"/>
  <c r="J1031" i="8"/>
  <c r="E1032" i="8"/>
  <c r="F1032" i="8" s="1"/>
  <c r="H1032" i="8" s="1"/>
  <c r="G1032" i="8"/>
  <c r="J1032" i="8"/>
  <c r="E1033" i="8"/>
  <c r="F1033" i="8" s="1"/>
  <c r="H1033" i="8" s="1"/>
  <c r="G1033" i="8"/>
  <c r="J1033" i="8"/>
  <c r="E1034" i="8"/>
  <c r="F1034" i="8" s="1"/>
  <c r="H1034" i="8" s="1"/>
  <c r="G1034" i="8"/>
  <c r="J1034" i="8"/>
  <c r="E1035" i="8"/>
  <c r="F1035" i="8"/>
  <c r="H1035" i="8" s="1"/>
  <c r="G1035" i="8"/>
  <c r="J1035" i="8"/>
  <c r="E1036" i="8"/>
  <c r="F1036" i="8"/>
  <c r="H1036" i="8" s="1"/>
  <c r="G1036" i="8"/>
  <c r="J1036" i="8"/>
  <c r="E1037" i="8"/>
  <c r="F1037" i="8" s="1"/>
  <c r="H1037" i="8" s="1"/>
  <c r="G1037" i="8"/>
  <c r="J1037" i="8"/>
  <c r="E1038" i="8"/>
  <c r="F1038" i="8" s="1"/>
  <c r="H1038" i="8" s="1"/>
  <c r="G1038" i="8"/>
  <c r="J1038" i="8"/>
  <c r="E1039" i="8"/>
  <c r="F1039" i="8"/>
  <c r="H1039" i="8" s="1"/>
  <c r="G1039" i="8"/>
  <c r="J1039" i="8"/>
  <c r="E1040" i="8"/>
  <c r="F1040" i="8"/>
  <c r="H1040" i="8" s="1"/>
  <c r="G1040" i="8"/>
  <c r="J1040" i="8"/>
  <c r="E1041" i="8"/>
  <c r="F1041" i="8" s="1"/>
  <c r="H1041" i="8" s="1"/>
  <c r="G1041" i="8"/>
  <c r="J1041" i="8"/>
  <c r="E1042" i="8"/>
  <c r="F1042" i="8"/>
  <c r="G1042" i="8"/>
  <c r="H1042" i="8"/>
  <c r="J1042" i="8"/>
  <c r="E1043" i="8"/>
  <c r="F1043" i="8"/>
  <c r="H1043" i="8" s="1"/>
  <c r="G1043" i="8"/>
  <c r="J1043" i="8"/>
  <c r="E1044" i="8"/>
  <c r="F1044" i="8"/>
  <c r="H1044" i="8" s="1"/>
  <c r="G1044" i="8"/>
  <c r="J1044" i="8"/>
  <c r="E1045" i="8"/>
  <c r="F1045" i="8" s="1"/>
  <c r="H1045" i="8" s="1"/>
  <c r="G1045" i="8"/>
  <c r="J1045" i="8"/>
  <c r="E1046" i="8"/>
  <c r="F1046" i="8" s="1"/>
  <c r="H1046" i="8" s="1"/>
  <c r="G1046" i="8"/>
  <c r="J1046" i="8"/>
  <c r="E1047" i="8"/>
  <c r="F1047" i="8"/>
  <c r="H1047" i="8" s="1"/>
  <c r="G1047" i="8"/>
  <c r="J1047" i="8"/>
  <c r="E1048" i="8"/>
  <c r="F1048" i="8"/>
  <c r="H1048" i="8" s="1"/>
  <c r="G1048" i="8"/>
  <c r="J1048" i="8"/>
  <c r="E1049" i="8"/>
  <c r="F1049" i="8" s="1"/>
  <c r="H1049" i="8" s="1"/>
  <c r="G1049" i="8"/>
  <c r="J1049" i="8"/>
  <c r="E1050" i="8"/>
  <c r="F1050" i="8" s="1"/>
  <c r="H1050" i="8" s="1"/>
  <c r="G1050" i="8"/>
  <c r="J1050" i="8"/>
  <c r="F1051" i="8"/>
  <c r="G1051" i="8"/>
  <c r="H1051" i="8"/>
  <c r="J1051" i="8"/>
  <c r="E1052" i="8"/>
  <c r="F1052" i="8"/>
  <c r="H1052" i="8" s="1"/>
  <c r="G1052" i="8"/>
  <c r="J1052" i="8"/>
  <c r="E1053" i="8"/>
  <c r="F1053" i="8"/>
  <c r="H1053" i="8" s="1"/>
  <c r="G1053" i="8"/>
  <c r="J1053" i="8"/>
  <c r="E1054" i="8"/>
  <c r="F1054" i="8" s="1"/>
  <c r="H1054" i="8" s="1"/>
  <c r="G1054" i="8"/>
  <c r="J1054" i="8"/>
  <c r="E1055" i="8"/>
  <c r="F1055" i="8" s="1"/>
  <c r="H1055" i="8" s="1"/>
  <c r="G1055" i="8"/>
  <c r="J1055" i="8"/>
  <c r="E1056" i="8"/>
  <c r="F1056" i="8"/>
  <c r="H1056" i="8" s="1"/>
  <c r="G1056" i="8"/>
  <c r="J1056" i="8"/>
  <c r="E1057" i="8"/>
  <c r="F1057" i="8"/>
  <c r="H1057" i="8" s="1"/>
  <c r="G1057" i="8"/>
  <c r="J1057" i="8"/>
  <c r="E1058" i="8"/>
  <c r="F1058" i="8" s="1"/>
  <c r="H1058" i="8" s="1"/>
  <c r="G1058" i="8"/>
  <c r="J1058" i="8"/>
  <c r="E1059" i="8"/>
  <c r="F1059" i="8" s="1"/>
  <c r="H1059" i="8" s="1"/>
  <c r="G1059" i="8"/>
  <c r="J1059" i="8"/>
  <c r="E1060" i="8"/>
  <c r="F1060" i="8"/>
  <c r="H1060" i="8" s="1"/>
  <c r="G1060" i="8"/>
  <c r="J1060" i="8"/>
  <c r="E1061" i="8"/>
  <c r="F1061" i="8"/>
  <c r="H1061" i="8" s="1"/>
  <c r="G1061" i="8"/>
  <c r="J1061" i="8"/>
  <c r="E1062" i="8"/>
  <c r="F1062" i="8" s="1"/>
  <c r="H1062" i="8" s="1"/>
  <c r="G1062" i="8"/>
  <c r="J1062" i="8"/>
  <c r="E1063" i="8"/>
  <c r="F1063" i="8" s="1"/>
  <c r="H1063" i="8" s="1"/>
  <c r="G1063" i="8"/>
  <c r="J1063" i="8"/>
  <c r="E1064" i="8"/>
  <c r="F1064" i="8"/>
  <c r="H1064" i="8" s="1"/>
  <c r="G1064" i="8"/>
  <c r="J1064" i="8"/>
  <c r="E1065" i="8"/>
  <c r="F1065" i="8"/>
  <c r="H1065" i="8" s="1"/>
  <c r="G1065" i="8"/>
  <c r="J1065" i="8"/>
  <c r="E1066" i="8"/>
  <c r="F1066" i="8" s="1"/>
  <c r="H1066" i="8" s="1"/>
  <c r="G1066" i="8"/>
  <c r="J1066" i="8"/>
  <c r="E1067" i="8"/>
  <c r="F1067" i="8" s="1"/>
  <c r="H1067" i="8" s="1"/>
  <c r="G1067" i="8"/>
  <c r="J1067" i="8"/>
  <c r="E1068" i="8"/>
  <c r="F1068" i="8"/>
  <c r="H1068" i="8" s="1"/>
  <c r="G1068" i="8"/>
  <c r="J1068" i="8"/>
  <c r="E1069" i="8"/>
  <c r="F1069" i="8"/>
  <c r="H1069" i="8" s="1"/>
  <c r="G1069" i="8"/>
  <c r="J1069" i="8"/>
  <c r="E1070" i="8"/>
  <c r="F1070" i="8" s="1"/>
  <c r="H1070" i="8" s="1"/>
  <c r="G1070" i="8"/>
  <c r="J1070" i="8"/>
  <c r="E1071" i="8"/>
  <c r="F1071" i="8" s="1"/>
  <c r="H1071" i="8" s="1"/>
  <c r="G1071" i="8"/>
  <c r="J1071" i="8"/>
  <c r="E1072" i="8"/>
  <c r="F1072" i="8"/>
  <c r="H1072" i="8" s="1"/>
  <c r="G1072" i="8"/>
  <c r="J1072" i="8"/>
  <c r="E1073" i="8"/>
  <c r="F1073" i="8"/>
  <c r="H1073" i="8" s="1"/>
  <c r="G1073" i="8"/>
  <c r="J1073" i="8"/>
  <c r="E1074" i="8"/>
  <c r="F1074" i="8" s="1"/>
  <c r="H1074" i="8" s="1"/>
  <c r="G1074" i="8"/>
  <c r="J1074" i="8"/>
  <c r="E1075" i="8"/>
  <c r="F1075" i="8" s="1"/>
  <c r="H1075" i="8" s="1"/>
  <c r="G1075" i="8"/>
  <c r="J1075" i="8"/>
  <c r="E1076" i="8"/>
  <c r="F1076" i="8"/>
  <c r="H1076" i="8" s="1"/>
  <c r="G1076" i="8"/>
  <c r="J1076" i="8"/>
  <c r="E1077" i="8"/>
  <c r="F1077" i="8"/>
  <c r="H1077" i="8" s="1"/>
  <c r="G1077" i="8"/>
  <c r="J1077" i="8"/>
  <c r="E1078" i="8"/>
  <c r="F1078" i="8" s="1"/>
  <c r="H1078" i="8" s="1"/>
  <c r="G1078" i="8"/>
  <c r="J1078" i="8"/>
  <c r="E1079" i="8"/>
  <c r="F1079" i="8" s="1"/>
  <c r="H1079" i="8" s="1"/>
  <c r="G1079" i="8"/>
  <c r="J1079" i="8"/>
  <c r="E1080" i="8"/>
  <c r="F1080" i="8"/>
  <c r="H1080" i="8" s="1"/>
  <c r="G1080" i="8"/>
  <c r="J1080" i="8"/>
  <c r="E1081" i="8"/>
  <c r="F1081" i="8"/>
  <c r="H1081" i="8" s="1"/>
  <c r="G1081" i="8"/>
  <c r="J1081" i="8"/>
  <c r="E1082" i="8"/>
  <c r="F1082" i="8" s="1"/>
  <c r="H1082" i="8" s="1"/>
  <c r="G1082" i="8"/>
  <c r="J1082" i="8"/>
  <c r="F1083" i="8"/>
  <c r="G1083" i="8"/>
  <c r="H1083" i="8"/>
  <c r="J1083" i="8"/>
  <c r="E1084" i="8"/>
  <c r="F1084" i="8"/>
  <c r="G1084" i="8"/>
  <c r="H1084" i="8"/>
  <c r="J1084" i="8"/>
  <c r="E1085" i="8"/>
  <c r="F1085" i="8"/>
  <c r="H1085" i="8" s="1"/>
  <c r="G1085" i="8"/>
  <c r="J1085" i="8"/>
  <c r="E1086" i="8"/>
  <c r="F1086" i="8"/>
  <c r="H1086" i="8" s="1"/>
  <c r="G1086" i="8"/>
  <c r="J1086" i="8"/>
  <c r="E1087" i="8"/>
  <c r="F1087" i="8" s="1"/>
  <c r="H1087" i="8" s="1"/>
  <c r="G1087" i="8"/>
  <c r="J1087" i="8"/>
  <c r="E1088" i="8"/>
  <c r="F1088" i="8"/>
  <c r="G1088" i="8"/>
  <c r="H1088" i="8"/>
  <c r="J1088" i="8"/>
  <c r="E1089" i="8"/>
  <c r="F1089" i="8"/>
  <c r="H1089" i="8" s="1"/>
  <c r="G1089" i="8"/>
  <c r="J1089" i="8"/>
  <c r="E1090" i="8"/>
  <c r="F1090" i="8"/>
  <c r="H1090" i="8" s="1"/>
  <c r="G1090" i="8"/>
  <c r="J1090" i="8"/>
  <c r="E1091" i="8"/>
  <c r="F1091" i="8" s="1"/>
  <c r="H1091" i="8" s="1"/>
  <c r="G1091" i="8"/>
  <c r="J1091" i="8"/>
  <c r="E1092" i="8"/>
  <c r="F1092" i="8" s="1"/>
  <c r="H1092" i="8" s="1"/>
  <c r="G1092" i="8"/>
  <c r="J1092" i="8"/>
  <c r="E1093" i="8"/>
  <c r="F1093" i="8"/>
  <c r="H1093" i="8" s="1"/>
  <c r="G1093" i="8"/>
  <c r="J1093" i="8"/>
  <c r="E1094" i="8"/>
  <c r="F1094" i="8"/>
  <c r="H1094" i="8" s="1"/>
  <c r="G1094" i="8"/>
  <c r="J1094" i="8"/>
  <c r="E1095" i="8"/>
  <c r="F1095" i="8" s="1"/>
  <c r="H1095" i="8" s="1"/>
  <c r="G1095" i="8"/>
  <c r="J1095" i="8"/>
  <c r="E1096" i="8"/>
  <c r="F1096" i="8" s="1"/>
  <c r="H1096" i="8" s="1"/>
  <c r="G1096" i="8"/>
  <c r="J1096" i="8"/>
  <c r="E1097" i="8"/>
  <c r="F1097" i="8"/>
  <c r="H1097" i="8" s="1"/>
  <c r="G1097" i="8"/>
  <c r="J1097" i="8"/>
  <c r="E1098" i="8"/>
  <c r="F1098" i="8"/>
  <c r="H1098" i="8" s="1"/>
  <c r="G1098" i="8"/>
  <c r="J1098" i="8"/>
  <c r="E1099" i="8"/>
  <c r="F1099" i="8" s="1"/>
  <c r="H1099" i="8" s="1"/>
  <c r="G1099" i="8"/>
  <c r="J1099" i="8"/>
  <c r="E1100" i="8"/>
  <c r="F1100" i="8" s="1"/>
  <c r="H1100" i="8" s="1"/>
  <c r="G1100" i="8"/>
  <c r="J1100" i="8"/>
  <c r="E1101" i="8"/>
  <c r="F1101" i="8"/>
  <c r="H1101" i="8" s="1"/>
  <c r="G1101" i="8"/>
  <c r="J1101" i="8"/>
  <c r="E1102" i="8"/>
  <c r="F1102" i="8"/>
  <c r="H1102" i="8" s="1"/>
  <c r="G1102" i="8"/>
  <c r="J1102" i="8"/>
  <c r="E1103" i="8"/>
  <c r="F1103" i="8" s="1"/>
  <c r="H1103" i="8" s="1"/>
  <c r="G1103" i="8"/>
  <c r="J1103" i="8"/>
  <c r="E1104" i="8"/>
  <c r="F1104" i="8" s="1"/>
  <c r="H1104" i="8" s="1"/>
  <c r="G1104" i="8"/>
  <c r="J1104" i="8"/>
  <c r="E1105" i="8"/>
  <c r="F1105" i="8"/>
  <c r="H1105" i="8" s="1"/>
  <c r="G1105" i="8"/>
  <c r="J1105" i="8"/>
  <c r="E1106" i="8"/>
  <c r="F1106" i="8"/>
  <c r="H1106" i="8" s="1"/>
  <c r="G1106" i="8"/>
  <c r="J1106" i="8"/>
  <c r="E1107" i="8"/>
  <c r="F1107" i="8" s="1"/>
  <c r="H1107" i="8" s="1"/>
  <c r="G1107" i="8"/>
  <c r="J1107" i="8"/>
  <c r="E1108" i="8"/>
  <c r="F1108" i="8"/>
  <c r="G1108" i="8"/>
  <c r="H1108" i="8"/>
  <c r="J1108" i="8"/>
  <c r="E1109" i="8"/>
  <c r="F1109" i="8"/>
  <c r="H1109" i="8" s="1"/>
  <c r="G1109" i="8"/>
  <c r="J1109" i="8"/>
  <c r="E1110" i="8"/>
  <c r="F1110" i="8"/>
  <c r="H1110" i="8" s="1"/>
  <c r="G1110" i="8"/>
  <c r="J1110" i="8"/>
  <c r="E1111" i="8"/>
  <c r="F1111" i="8" s="1"/>
  <c r="H1111" i="8" s="1"/>
  <c r="G1111" i="8"/>
  <c r="J1111" i="8"/>
  <c r="E1112" i="8"/>
  <c r="F1112" i="8"/>
  <c r="G1112" i="8"/>
  <c r="H1112" i="8"/>
  <c r="J1112" i="8"/>
  <c r="E1113" i="8"/>
  <c r="F1113" i="8"/>
  <c r="H1113" i="8" s="1"/>
  <c r="G1113" i="8"/>
  <c r="J1113" i="8"/>
  <c r="E1114" i="8"/>
  <c r="F1114" i="8"/>
  <c r="H1114" i="8" s="1"/>
  <c r="G1114" i="8"/>
  <c r="J1114" i="8"/>
  <c r="F1115" i="8"/>
  <c r="H1115" i="8" s="1"/>
  <c r="G1115" i="8"/>
  <c r="J1115" i="8"/>
  <c r="E1116" i="8"/>
  <c r="F1116" i="8" s="1"/>
  <c r="H1116" i="8" s="1"/>
  <c r="G1116" i="8"/>
  <c r="J1116" i="8"/>
  <c r="E1117" i="8"/>
  <c r="F1117" i="8"/>
  <c r="G1117" i="8"/>
  <c r="H1117" i="8"/>
  <c r="J1117" i="8"/>
  <c r="E1118" i="8"/>
  <c r="F1118" i="8"/>
  <c r="H1118" i="8" s="1"/>
  <c r="G1118" i="8"/>
  <c r="J1118" i="8"/>
  <c r="E1119" i="8"/>
  <c r="F1119" i="8"/>
  <c r="H1119" i="8" s="1"/>
  <c r="G1119" i="8"/>
  <c r="J1119" i="8"/>
  <c r="E1120" i="8"/>
  <c r="F1120" i="8" s="1"/>
  <c r="H1120" i="8" s="1"/>
  <c r="G1120" i="8"/>
  <c r="J1120" i="8"/>
  <c r="E1121" i="8"/>
  <c r="F1121" i="8"/>
  <c r="G1121" i="8"/>
  <c r="H1121" i="8"/>
  <c r="J1121" i="8"/>
  <c r="E1122" i="8"/>
  <c r="F1122" i="8"/>
  <c r="H1122" i="8" s="1"/>
  <c r="G1122" i="8"/>
  <c r="J1122" i="8"/>
  <c r="E1123" i="8"/>
  <c r="F1123" i="8"/>
  <c r="H1123" i="8" s="1"/>
  <c r="G1123" i="8"/>
  <c r="J1123" i="8"/>
  <c r="E1124" i="8"/>
  <c r="F1124" i="8" s="1"/>
  <c r="H1124" i="8" s="1"/>
  <c r="G1124" i="8"/>
  <c r="J1124" i="8"/>
  <c r="E1125" i="8"/>
  <c r="F1125" i="8"/>
  <c r="G1125" i="8"/>
  <c r="H1125" i="8"/>
  <c r="J1125" i="8"/>
  <c r="E1126" i="8"/>
  <c r="F1126" i="8"/>
  <c r="H1126" i="8" s="1"/>
  <c r="G1126" i="8"/>
  <c r="J1126" i="8"/>
  <c r="E1127" i="8"/>
  <c r="F1127" i="8"/>
  <c r="H1127" i="8" s="1"/>
  <c r="G1127" i="8"/>
  <c r="J1127" i="8"/>
  <c r="E1128" i="8"/>
  <c r="F1128" i="8" s="1"/>
  <c r="H1128" i="8" s="1"/>
  <c r="G1128" i="8"/>
  <c r="J1128" i="8"/>
  <c r="E1129" i="8"/>
  <c r="F1129" i="8"/>
  <c r="G1129" i="8"/>
  <c r="H1129" i="8"/>
  <c r="J1129" i="8"/>
  <c r="E1130" i="8"/>
  <c r="F1130" i="8"/>
  <c r="H1130" i="8" s="1"/>
  <c r="G1130" i="8"/>
  <c r="J1130" i="8"/>
  <c r="E1131" i="8"/>
  <c r="F1131" i="8"/>
  <c r="H1131" i="8" s="1"/>
  <c r="G1131" i="8"/>
  <c r="J1131" i="8"/>
  <c r="E1132" i="8"/>
  <c r="F1132" i="8" s="1"/>
  <c r="H1132" i="8" s="1"/>
  <c r="G1132" i="8"/>
  <c r="J1132" i="8"/>
  <c r="E1133" i="8"/>
  <c r="F1133" i="8"/>
  <c r="G1133" i="8"/>
  <c r="H1133" i="8"/>
  <c r="J1133" i="8"/>
  <c r="E1134" i="8"/>
  <c r="F1134" i="8"/>
  <c r="H1134" i="8" s="1"/>
  <c r="G1134" i="8"/>
  <c r="J1134" i="8"/>
  <c r="E1135" i="8"/>
  <c r="F1135" i="8"/>
  <c r="H1135" i="8" s="1"/>
  <c r="G1135" i="8"/>
  <c r="J1135" i="8"/>
  <c r="E1136" i="8"/>
  <c r="F1136" i="8" s="1"/>
  <c r="H1136" i="8" s="1"/>
  <c r="G1136" i="8"/>
  <c r="J1136" i="8"/>
  <c r="E1137" i="8"/>
  <c r="F1137" i="8"/>
  <c r="G1137" i="8"/>
  <c r="H1137" i="8"/>
  <c r="J1137" i="8"/>
  <c r="E1138" i="8"/>
  <c r="F1138" i="8"/>
  <c r="G1138" i="8"/>
  <c r="H1138" i="8" s="1"/>
  <c r="J1138" i="8"/>
  <c r="E1139" i="8"/>
  <c r="F1139" i="8"/>
  <c r="H1139" i="8" s="1"/>
  <c r="G1139" i="8"/>
  <c r="J1139" i="8"/>
  <c r="E1140" i="8"/>
  <c r="F1140" i="8" s="1"/>
  <c r="H1140" i="8" s="1"/>
  <c r="G1140" i="8"/>
  <c r="J1140" i="8"/>
  <c r="E1141" i="8"/>
  <c r="F1141" i="8"/>
  <c r="G1141" i="8"/>
  <c r="H1141" i="8"/>
  <c r="J1141" i="8"/>
  <c r="E1142" i="8"/>
  <c r="F1142" i="8" s="1"/>
  <c r="H1142" i="8" s="1"/>
  <c r="G1142" i="8"/>
  <c r="J1142" i="8"/>
  <c r="E1143" i="8"/>
  <c r="F1143" i="8"/>
  <c r="G1143" i="8"/>
  <c r="H1143" i="8"/>
  <c r="J1143" i="8"/>
  <c r="E1144" i="8"/>
  <c r="F1144" i="8" s="1"/>
  <c r="H1144" i="8" s="1"/>
  <c r="G1144" i="8"/>
  <c r="J1144" i="8"/>
  <c r="E1145" i="8"/>
  <c r="F1145" i="8"/>
  <c r="G1145" i="8"/>
  <c r="H1145" i="8"/>
  <c r="J1145" i="8"/>
  <c r="E1146" i="8"/>
  <c r="F1146" i="8" s="1"/>
  <c r="H1146" i="8" s="1"/>
  <c r="G1146" i="8"/>
  <c r="J1146" i="8"/>
  <c r="E1147" i="8"/>
  <c r="F1147" i="8"/>
  <c r="G1147" i="8"/>
  <c r="H1147" i="8"/>
  <c r="J1147" i="8"/>
  <c r="E1148" i="8"/>
  <c r="F1148" i="8" s="1"/>
  <c r="H1148" i="8" s="1"/>
  <c r="G1148" i="8"/>
  <c r="J1148" i="8"/>
  <c r="E1149" i="8"/>
  <c r="F1149" i="8"/>
  <c r="G1149" i="8"/>
  <c r="H1149" i="8"/>
  <c r="J1149" i="8"/>
  <c r="E1150" i="8"/>
  <c r="F1150" i="8" s="1"/>
  <c r="H1150" i="8" s="1"/>
  <c r="G1150" i="8"/>
  <c r="J1150" i="8"/>
  <c r="F1151" i="8"/>
  <c r="G1151" i="8"/>
  <c r="H1151" i="8" s="1"/>
  <c r="J1151" i="8"/>
  <c r="E1152" i="8"/>
  <c r="F1152" i="8"/>
  <c r="G1152" i="8"/>
  <c r="H1152" i="8"/>
  <c r="J1152" i="8"/>
  <c r="E1153" i="8"/>
  <c r="F1153" i="8" s="1"/>
  <c r="H1153" i="8" s="1"/>
  <c r="G1153" i="8"/>
  <c r="J1153" i="8"/>
  <c r="E1154" i="8"/>
  <c r="F1154" i="8"/>
  <c r="G1154" i="8"/>
  <c r="H1154" i="8"/>
  <c r="J1154" i="8"/>
  <c r="E1155" i="8"/>
  <c r="F1155" i="8" s="1"/>
  <c r="H1155" i="8" s="1"/>
  <c r="G1155" i="8"/>
  <c r="J1155" i="8"/>
  <c r="E1156" i="8"/>
  <c r="F1156" i="8"/>
  <c r="G1156" i="8"/>
  <c r="H1156" i="8"/>
  <c r="J1156" i="8"/>
  <c r="E1157" i="8"/>
  <c r="F1157" i="8" s="1"/>
  <c r="H1157" i="8" s="1"/>
  <c r="G1157" i="8"/>
  <c r="J1157" i="8"/>
  <c r="E1158" i="8"/>
  <c r="F1158" i="8"/>
  <c r="H1158" i="8" s="1"/>
  <c r="G1158" i="8"/>
  <c r="J1158" i="8"/>
  <c r="E1159" i="8"/>
  <c r="F1159" i="8" s="1"/>
  <c r="H1159" i="8" s="1"/>
  <c r="G1159" i="8"/>
  <c r="J1159" i="8"/>
  <c r="E1160" i="8"/>
  <c r="F1160" i="8"/>
  <c r="G1160" i="8"/>
  <c r="H1160" i="8"/>
  <c r="J1160" i="8"/>
  <c r="E1161" i="8"/>
  <c r="F1161" i="8" s="1"/>
  <c r="H1161" i="8" s="1"/>
  <c r="G1161" i="8"/>
  <c r="J1161" i="8"/>
  <c r="E1162" i="8"/>
  <c r="F1162" i="8"/>
  <c r="H1162" i="8" s="1"/>
  <c r="G1162" i="8"/>
  <c r="J1162" i="8"/>
  <c r="E1163" i="8"/>
  <c r="F1163" i="8" s="1"/>
  <c r="H1163" i="8" s="1"/>
  <c r="G1163" i="8"/>
  <c r="J1163" i="8"/>
  <c r="E1164" i="8"/>
  <c r="F1164" i="8"/>
  <c r="G1164" i="8"/>
  <c r="H1164" i="8"/>
  <c r="J1164" i="8"/>
  <c r="E1165" i="8"/>
  <c r="F1165" i="8" s="1"/>
  <c r="H1165" i="8" s="1"/>
  <c r="G1165" i="8"/>
  <c r="J1165" i="8"/>
  <c r="E1166" i="8"/>
  <c r="F1166" i="8"/>
  <c r="H1166" i="8" s="1"/>
  <c r="G1166" i="8"/>
  <c r="J1166" i="8"/>
  <c r="E1167" i="8"/>
  <c r="F1167" i="8" s="1"/>
  <c r="H1167" i="8" s="1"/>
  <c r="G1167" i="8"/>
  <c r="J1167" i="8"/>
  <c r="E1168" i="8"/>
  <c r="F1168" i="8"/>
  <c r="G1168" i="8"/>
  <c r="H1168" i="8"/>
  <c r="J1168" i="8"/>
  <c r="E1169" i="8"/>
  <c r="F1169" i="8" s="1"/>
  <c r="H1169" i="8" s="1"/>
  <c r="G1169" i="8"/>
  <c r="J1169" i="8"/>
  <c r="E1170" i="8"/>
  <c r="F1170" i="8"/>
  <c r="G1170" i="8"/>
  <c r="H1170" i="8"/>
  <c r="J1170" i="8"/>
  <c r="E1171" i="8"/>
  <c r="F1171" i="8" s="1"/>
  <c r="H1171" i="8" s="1"/>
  <c r="G1171" i="8"/>
  <c r="J1171" i="8"/>
  <c r="E1172" i="8"/>
  <c r="F1172" i="8"/>
  <c r="G1172" i="8"/>
  <c r="H1172" i="8"/>
  <c r="J1172" i="8"/>
  <c r="E1173" i="8"/>
  <c r="F1173" i="8" s="1"/>
  <c r="H1173" i="8" s="1"/>
  <c r="G1173" i="8"/>
  <c r="J1173" i="8"/>
  <c r="E1174" i="8"/>
  <c r="F1174" i="8"/>
  <c r="H1174" i="8" s="1"/>
  <c r="G1174" i="8"/>
  <c r="J1174" i="8"/>
  <c r="E1175" i="8"/>
  <c r="F1175" i="8" s="1"/>
  <c r="H1175" i="8" s="1"/>
  <c r="G1175" i="8"/>
  <c r="J1175" i="8"/>
  <c r="E1176" i="8"/>
  <c r="F1176" i="8"/>
  <c r="G1176" i="8"/>
  <c r="H1176" i="8"/>
  <c r="J1176" i="8"/>
  <c r="E1177" i="8"/>
  <c r="F1177" i="8" s="1"/>
  <c r="H1177" i="8" s="1"/>
  <c r="G1177" i="8"/>
  <c r="J1177" i="8"/>
  <c r="E1178" i="8"/>
  <c r="F1178" i="8"/>
  <c r="H1178" i="8" s="1"/>
  <c r="G1178" i="8"/>
  <c r="J1178" i="8"/>
  <c r="E1179" i="8"/>
  <c r="F1179" i="8" s="1"/>
  <c r="H1179" i="8" s="1"/>
  <c r="G1179" i="8"/>
  <c r="J1179" i="8"/>
  <c r="E1180" i="8"/>
  <c r="F1180" i="8"/>
  <c r="G1180" i="8"/>
  <c r="H1180" i="8"/>
  <c r="J1180" i="8"/>
  <c r="E1181" i="8"/>
  <c r="F1181" i="8" s="1"/>
  <c r="H1181" i="8" s="1"/>
  <c r="G1181" i="8"/>
  <c r="J1181" i="8"/>
  <c r="E1182" i="8"/>
  <c r="F1182" i="8"/>
  <c r="H1182" i="8" s="1"/>
  <c r="G1182" i="8"/>
  <c r="J1182" i="8"/>
  <c r="E1183" i="8"/>
  <c r="F1183" i="8" s="1"/>
  <c r="H1183" i="8" s="1"/>
  <c r="G1183" i="8"/>
  <c r="J1183" i="8"/>
  <c r="E1184" i="8"/>
  <c r="F1184" i="8"/>
  <c r="G1184" i="8"/>
  <c r="H1184" i="8"/>
  <c r="J1184" i="8"/>
  <c r="E1185" i="8"/>
  <c r="F1185" i="8" s="1"/>
  <c r="H1185" i="8" s="1"/>
  <c r="G1185" i="8"/>
  <c r="J1185" i="8"/>
  <c r="E1186" i="8"/>
  <c r="F1186" i="8"/>
  <c r="H1186" i="8" s="1"/>
  <c r="G1186" i="8"/>
  <c r="J1186" i="8"/>
  <c r="E1187" i="8"/>
  <c r="F1187" i="8" s="1"/>
  <c r="H1187" i="8" s="1"/>
  <c r="G1187" i="8"/>
  <c r="J1187" i="8"/>
  <c r="E1188" i="8"/>
  <c r="F1188" i="8"/>
  <c r="G1188" i="8"/>
  <c r="H1188" i="8"/>
  <c r="J1188" i="8"/>
  <c r="E1189" i="8"/>
  <c r="F1189" i="8" s="1"/>
  <c r="H1189" i="8" s="1"/>
  <c r="G1189" i="8"/>
  <c r="J1189" i="8"/>
  <c r="E1190" i="8"/>
  <c r="F1190" i="8"/>
  <c r="H1190" i="8" s="1"/>
  <c r="G1190" i="8"/>
  <c r="J1190" i="8"/>
  <c r="E1191" i="8"/>
  <c r="F1191" i="8" s="1"/>
  <c r="H1191" i="8" s="1"/>
  <c r="G1191" i="8"/>
  <c r="J1191" i="8"/>
  <c r="E1192" i="8"/>
  <c r="F1192" i="8" s="1"/>
  <c r="H1192" i="8" s="1"/>
  <c r="G1192" i="8"/>
  <c r="J1192" i="8"/>
  <c r="E1193" i="8"/>
  <c r="F1193" i="8"/>
  <c r="H1193" i="8" s="1"/>
  <c r="G1193" i="8"/>
  <c r="J1193" i="8"/>
  <c r="E1194" i="8"/>
  <c r="F1194" i="8"/>
  <c r="H1194" i="8" s="1"/>
  <c r="G1194" i="8"/>
  <c r="J1194" i="8"/>
  <c r="E1195" i="8"/>
  <c r="F1195" i="8" s="1"/>
  <c r="H1195" i="8" s="1"/>
  <c r="G1195" i="8"/>
  <c r="J1195" i="8"/>
  <c r="E1196" i="8"/>
  <c r="F1196" i="8"/>
  <c r="G1196" i="8"/>
  <c r="H1196" i="8"/>
  <c r="J1196" i="8"/>
  <c r="E1197" i="8"/>
  <c r="F1197" i="8"/>
  <c r="H1197" i="8" s="1"/>
  <c r="G1197" i="8"/>
  <c r="J1197" i="8"/>
  <c r="E1198" i="8"/>
  <c r="F1198" i="8"/>
  <c r="H1198" i="8" s="1"/>
  <c r="G1198" i="8"/>
  <c r="J1198" i="8"/>
  <c r="E1199" i="8"/>
  <c r="F1199" i="8" s="1"/>
  <c r="H1199" i="8" s="1"/>
  <c r="G1199" i="8"/>
  <c r="J1199" i="8"/>
  <c r="E1200" i="8"/>
  <c r="F1200" i="8"/>
  <c r="G1200" i="8"/>
  <c r="H1200" i="8"/>
  <c r="J1200" i="8"/>
  <c r="E1201" i="8"/>
  <c r="F1201" i="8" s="1"/>
  <c r="H1201" i="8" s="1"/>
  <c r="G1201" i="8"/>
  <c r="J1201" i="8"/>
  <c r="E1202" i="8"/>
  <c r="F1202" i="8"/>
  <c r="H1202" i="8" s="1"/>
  <c r="G1202" i="8"/>
  <c r="J1202" i="8"/>
  <c r="E1203" i="8"/>
  <c r="F1203" i="8" s="1"/>
  <c r="H1203" i="8" s="1"/>
  <c r="G1203" i="8"/>
  <c r="J1203" i="8"/>
  <c r="E1204" i="8"/>
  <c r="F1204" i="8"/>
  <c r="G1204" i="8"/>
  <c r="H1204" i="8"/>
  <c r="J1204" i="8"/>
  <c r="E1205" i="8"/>
  <c r="F1205" i="8"/>
  <c r="H1205" i="8" s="1"/>
  <c r="G1205" i="8"/>
  <c r="J1205" i="8"/>
  <c r="E1206" i="8"/>
  <c r="F1206" i="8"/>
  <c r="G1206" i="8"/>
  <c r="H1206" i="8"/>
  <c r="J1206" i="8"/>
  <c r="E1207" i="8"/>
  <c r="F1207" i="8" s="1"/>
  <c r="H1207" i="8" s="1"/>
  <c r="G1207" i="8"/>
  <c r="J1207" i="8"/>
  <c r="E1208" i="8"/>
  <c r="F1208" i="8"/>
  <c r="G1208" i="8"/>
  <c r="H1208" i="8" s="1"/>
  <c r="J1208" i="8"/>
  <c r="E1209" i="8"/>
  <c r="F1209" i="8"/>
  <c r="H1209" i="8" s="1"/>
  <c r="G1209" i="8"/>
  <c r="J1209" i="8"/>
  <c r="E1210" i="8"/>
  <c r="F1210" i="8" s="1"/>
  <c r="H1210" i="8" s="1"/>
  <c r="G1210" i="8"/>
  <c r="J1210" i="8"/>
  <c r="E1211" i="8"/>
  <c r="F1211" i="8" s="1"/>
  <c r="H1211" i="8" s="1"/>
  <c r="G1211" i="8"/>
  <c r="J1211" i="8"/>
  <c r="E1212" i="8"/>
  <c r="F1212" i="8"/>
  <c r="G1212" i="8"/>
  <c r="H1212" i="8"/>
  <c r="J1212" i="8"/>
  <c r="E1213" i="8"/>
  <c r="F1213" i="8" s="1"/>
  <c r="H1213" i="8" s="1"/>
  <c r="G1213" i="8"/>
  <c r="J1213" i="8"/>
  <c r="E1214" i="8"/>
  <c r="F1214" i="8"/>
  <c r="H1214" i="8" s="1"/>
  <c r="G1214" i="8"/>
  <c r="J1214" i="8"/>
  <c r="E1215" i="8"/>
  <c r="F1215" i="8" s="1"/>
  <c r="H1215" i="8" s="1"/>
  <c r="G1215" i="8"/>
  <c r="J1215" i="8"/>
  <c r="E1216" i="8"/>
  <c r="F1216" i="8"/>
  <c r="G1216" i="8"/>
  <c r="H1216" i="8"/>
  <c r="J1216" i="8"/>
  <c r="E1217" i="8"/>
  <c r="F1217" i="8" s="1"/>
  <c r="H1217" i="8" s="1"/>
  <c r="G1217" i="8"/>
  <c r="J1217" i="8"/>
  <c r="E1218" i="8"/>
  <c r="F1218" i="8"/>
  <c r="H1218" i="8" s="1"/>
  <c r="G1218" i="8"/>
  <c r="J1218" i="8"/>
  <c r="E1219" i="8"/>
  <c r="F1219" i="8" s="1"/>
  <c r="H1219" i="8" s="1"/>
  <c r="G1219" i="8"/>
  <c r="J1219" i="8"/>
  <c r="E1220" i="8"/>
  <c r="F1220" i="8"/>
  <c r="G1220" i="8"/>
  <c r="H1220" i="8"/>
  <c r="J1220" i="8"/>
  <c r="E1221" i="8"/>
  <c r="F1221" i="8" s="1"/>
  <c r="H1221" i="8" s="1"/>
  <c r="G1221" i="8"/>
  <c r="J1221" i="8"/>
  <c r="E1222" i="8"/>
  <c r="F1222" i="8"/>
  <c r="H1222" i="8" s="1"/>
  <c r="G1222" i="8"/>
  <c r="J1222" i="8"/>
  <c r="E1223" i="8"/>
  <c r="F1223" i="8" s="1"/>
  <c r="H1223" i="8" s="1"/>
  <c r="G1223" i="8"/>
  <c r="J1223" i="8"/>
  <c r="E1224" i="8"/>
  <c r="F1224" i="8"/>
  <c r="G1224" i="8"/>
  <c r="H1224" i="8"/>
  <c r="J1224" i="8"/>
  <c r="E1225" i="8"/>
  <c r="F1225" i="8" s="1"/>
  <c r="H1225" i="8" s="1"/>
  <c r="G1225" i="8"/>
  <c r="J1225" i="8"/>
  <c r="E1226" i="8"/>
  <c r="F1226" i="8"/>
  <c r="H1226" i="8" s="1"/>
  <c r="G1226" i="8"/>
  <c r="J1226" i="8"/>
  <c r="E1227" i="8"/>
  <c r="F1227" i="8" s="1"/>
  <c r="H1227" i="8" s="1"/>
  <c r="G1227" i="8"/>
  <c r="J1227" i="8"/>
  <c r="E1228" i="8"/>
  <c r="F1228" i="8"/>
  <c r="G1228" i="8"/>
  <c r="H1228" i="8"/>
  <c r="J1228" i="8"/>
  <c r="E1229" i="8"/>
  <c r="F1229" i="8" s="1"/>
  <c r="H1229" i="8" s="1"/>
  <c r="G1229" i="8"/>
  <c r="J1229" i="8"/>
  <c r="E1230" i="8"/>
  <c r="F1230" i="8"/>
  <c r="H1230" i="8" s="1"/>
  <c r="G1230" i="8"/>
  <c r="J1230" i="8"/>
  <c r="E1231" i="8"/>
  <c r="F1231" i="8" s="1"/>
  <c r="H1231" i="8" s="1"/>
  <c r="G1231" i="8"/>
  <c r="J1231" i="8"/>
  <c r="E1232" i="8"/>
  <c r="F1232" i="8"/>
  <c r="G1232" i="8"/>
  <c r="H1232" i="8"/>
  <c r="J1232" i="8"/>
  <c r="E1233" i="8"/>
  <c r="F1233" i="8" s="1"/>
  <c r="H1233" i="8" s="1"/>
  <c r="G1233" i="8"/>
  <c r="J1233" i="8"/>
  <c r="E1234" i="8"/>
  <c r="F1234" i="8"/>
  <c r="H1234" i="8" s="1"/>
  <c r="G1234" i="8"/>
  <c r="J1234" i="8"/>
  <c r="E1235" i="8"/>
  <c r="F1235" i="8" s="1"/>
  <c r="H1235" i="8" s="1"/>
  <c r="G1235" i="8"/>
  <c r="J1235" i="8"/>
  <c r="E1236" i="8"/>
  <c r="F1236" i="8"/>
  <c r="G1236" i="8"/>
  <c r="H1236" i="8"/>
  <c r="J1236" i="8"/>
  <c r="E1237" i="8"/>
  <c r="F1237" i="8" s="1"/>
  <c r="H1237" i="8" s="1"/>
  <c r="G1237" i="8"/>
  <c r="J1237" i="8"/>
  <c r="E1238" i="8"/>
  <c r="F1238" i="8"/>
  <c r="G1238" i="8"/>
  <c r="H1238" i="8"/>
  <c r="J1238" i="8"/>
  <c r="E1239" i="8"/>
  <c r="F1239" i="8" s="1"/>
  <c r="H1239" i="8" s="1"/>
  <c r="G1239" i="8"/>
  <c r="J1239" i="8"/>
  <c r="E1240" i="8"/>
  <c r="F1240" i="8"/>
  <c r="G1240" i="8"/>
  <c r="H1240" i="8"/>
  <c r="J1240" i="8"/>
  <c r="E1241" i="8"/>
  <c r="F1241" i="8" s="1"/>
  <c r="H1241" i="8" s="1"/>
  <c r="G1241" i="8"/>
  <c r="J1241" i="8"/>
  <c r="E1242" i="8"/>
  <c r="F1242" i="8"/>
  <c r="G1242" i="8"/>
  <c r="H1242" i="8"/>
  <c r="J1242" i="8"/>
  <c r="E1243" i="8"/>
  <c r="F1243" i="8" s="1"/>
  <c r="H1243" i="8" s="1"/>
  <c r="G1243" i="8"/>
  <c r="J1243" i="8"/>
  <c r="E1244" i="8"/>
  <c r="F1244" i="8"/>
  <c r="G1244" i="8"/>
  <c r="H1244" i="8"/>
  <c r="J1244" i="8"/>
  <c r="E1245" i="8"/>
  <c r="F1245" i="8" s="1"/>
  <c r="H1245" i="8" s="1"/>
  <c r="G1245" i="8"/>
  <c r="J1245" i="8"/>
  <c r="E1246" i="8"/>
  <c r="F1246" i="8"/>
  <c r="G1246" i="8"/>
  <c r="H1246" i="8"/>
  <c r="J1246" i="8"/>
  <c r="E1247" i="8"/>
  <c r="F1247" i="8" s="1"/>
  <c r="H1247" i="8" s="1"/>
  <c r="G1247" i="8"/>
  <c r="J1247" i="8"/>
  <c r="E1248" i="8"/>
  <c r="F1248" i="8"/>
  <c r="G1248" i="8"/>
  <c r="H1248" i="8"/>
  <c r="J1248" i="8"/>
  <c r="E1249" i="8"/>
  <c r="F1249" i="8"/>
  <c r="G1249" i="8"/>
  <c r="H1249" i="8" s="1"/>
  <c r="J1249" i="8"/>
  <c r="E1250" i="8"/>
  <c r="F1250" i="8"/>
  <c r="H1250" i="8" s="1"/>
  <c r="G1250" i="8"/>
  <c r="J1250" i="8"/>
  <c r="E1251" i="8"/>
  <c r="F1251" i="8" s="1"/>
  <c r="H1251" i="8" s="1"/>
  <c r="G1251" i="8"/>
  <c r="J1251" i="8"/>
  <c r="E1252" i="8"/>
  <c r="G1252" i="8"/>
  <c r="H1252" i="8"/>
  <c r="J1252" i="8"/>
  <c r="E1253" i="8"/>
  <c r="F1253" i="8" s="1"/>
  <c r="H1253" i="8" s="1"/>
  <c r="G1253" i="8"/>
  <c r="J1253" i="8"/>
  <c r="E1254" i="8"/>
  <c r="F1254" i="8"/>
  <c r="G1254" i="8"/>
  <c r="H1254" i="8" s="1"/>
  <c r="J1254" i="8"/>
  <c r="E1255" i="8"/>
  <c r="F1255" i="8"/>
  <c r="H1255" i="8" s="1"/>
  <c r="G1255" i="8"/>
  <c r="J1255" i="8"/>
  <c r="E1256" i="8"/>
  <c r="F1256" i="8" s="1"/>
  <c r="H1256" i="8" s="1"/>
  <c r="G1256" i="8"/>
  <c r="J1256" i="8"/>
  <c r="E1257" i="8"/>
  <c r="F1257" i="8" s="1"/>
  <c r="H1257" i="8" s="1"/>
  <c r="G1257" i="8"/>
  <c r="J1257" i="8"/>
  <c r="E1258" i="8"/>
  <c r="F1258" i="8"/>
  <c r="G1258" i="8"/>
  <c r="H1258" i="8" s="1"/>
  <c r="J1258" i="8"/>
  <c r="E1259" i="8"/>
  <c r="F1259" i="8"/>
  <c r="H1259" i="8" s="1"/>
  <c r="G1259" i="8"/>
  <c r="J1259" i="8"/>
  <c r="E1260" i="8"/>
  <c r="F1260" i="8" s="1"/>
  <c r="H1260" i="8" s="1"/>
  <c r="G1260" i="8"/>
  <c r="J1260" i="8"/>
  <c r="E1261" i="8"/>
  <c r="F1261" i="8" s="1"/>
  <c r="H1261" i="8" s="1"/>
  <c r="G1261" i="8"/>
  <c r="J1261" i="8"/>
  <c r="E1262" i="8"/>
  <c r="F1262" i="8"/>
  <c r="G1262" i="8"/>
  <c r="H1262" i="8" s="1"/>
  <c r="J1262" i="8"/>
  <c r="E1263" i="8"/>
  <c r="F1263" i="8"/>
  <c r="H1263" i="8" s="1"/>
  <c r="G1263" i="8"/>
  <c r="J1263" i="8"/>
  <c r="E1264" i="8"/>
  <c r="F1264" i="8" s="1"/>
  <c r="H1264" i="8" s="1"/>
  <c r="G1264" i="8"/>
  <c r="J1264" i="8"/>
  <c r="E1265" i="8"/>
  <c r="F1265" i="8"/>
  <c r="H1265" i="8" s="1"/>
  <c r="G1265" i="8"/>
  <c r="J1265" i="8"/>
  <c r="E1266" i="8"/>
  <c r="F1266" i="8" s="1"/>
  <c r="H1266" i="8" s="1"/>
  <c r="G1266" i="8"/>
  <c r="J1266" i="8"/>
  <c r="E1267" i="8"/>
  <c r="F1267" i="8"/>
  <c r="G1267" i="8"/>
  <c r="H1267" i="8"/>
  <c r="J1267" i="8"/>
  <c r="E1268" i="8"/>
  <c r="F1268" i="8" s="1"/>
  <c r="H1268" i="8" s="1"/>
  <c r="G1268" i="8"/>
  <c r="J1268" i="8"/>
  <c r="E1269" i="8"/>
  <c r="F1269" i="8"/>
  <c r="H1269" i="8" s="1"/>
  <c r="G1269" i="8"/>
  <c r="J1269" i="8"/>
  <c r="E1270" i="8"/>
  <c r="F1270" i="8" s="1"/>
  <c r="H1270" i="8" s="1"/>
  <c r="G1270" i="8"/>
  <c r="J1270" i="8"/>
  <c r="E1271" i="8"/>
  <c r="F1271" i="8"/>
  <c r="G1271" i="8"/>
  <c r="H1271" i="8"/>
  <c r="J1271" i="8"/>
  <c r="E1272" i="8"/>
  <c r="F1272" i="8" s="1"/>
  <c r="H1272" i="8" s="1"/>
  <c r="G1272" i="8"/>
  <c r="J1272" i="8"/>
  <c r="E1273" i="8"/>
  <c r="F1273" i="8"/>
  <c r="H1273" i="8" s="1"/>
  <c r="G1273" i="8"/>
  <c r="J1273" i="8"/>
  <c r="E1274" i="8"/>
  <c r="F1274" i="8" s="1"/>
  <c r="H1274" i="8" s="1"/>
  <c r="G1274" i="8"/>
  <c r="J1274" i="8"/>
  <c r="E1275" i="8"/>
  <c r="F1275" i="8"/>
  <c r="G1275" i="8"/>
  <c r="H1275" i="8"/>
  <c r="J1275" i="8"/>
  <c r="E1276" i="8"/>
  <c r="F1276" i="8" s="1"/>
  <c r="H1276" i="8" s="1"/>
  <c r="G1276" i="8"/>
  <c r="J1276" i="8"/>
  <c r="E1277" i="8"/>
  <c r="F1277" i="8"/>
  <c r="H1277" i="8" s="1"/>
  <c r="G1277" i="8"/>
  <c r="J1277" i="8"/>
  <c r="E1278" i="8"/>
  <c r="F1278" i="8" s="1"/>
  <c r="H1278" i="8" s="1"/>
  <c r="G1278" i="8"/>
  <c r="J1278" i="8"/>
  <c r="E1279" i="8"/>
  <c r="F1279" i="8"/>
  <c r="G1279" i="8"/>
  <c r="H1279" i="8"/>
  <c r="J1279" i="8"/>
  <c r="E1280" i="8"/>
  <c r="F1280" i="8" s="1"/>
  <c r="H1280" i="8" s="1"/>
  <c r="G1280" i="8"/>
  <c r="J1280" i="8"/>
  <c r="E1281" i="8"/>
  <c r="F1281" i="8"/>
  <c r="H1281" i="8" s="1"/>
  <c r="G1281" i="8"/>
  <c r="J1281" i="8"/>
  <c r="E1282" i="8"/>
  <c r="F1282" i="8" s="1"/>
  <c r="H1282" i="8" s="1"/>
  <c r="G1282" i="8"/>
  <c r="J1282" i="8"/>
  <c r="E1283" i="8"/>
  <c r="F1283" i="8"/>
  <c r="G1283" i="8"/>
  <c r="H1283" i="8"/>
  <c r="J1283" i="8"/>
  <c r="E1284" i="8"/>
  <c r="F1284" i="8" s="1"/>
  <c r="H1284" i="8" s="1"/>
  <c r="G1284" i="8"/>
  <c r="J1284" i="8"/>
  <c r="E1285" i="8"/>
  <c r="F1285" i="8"/>
  <c r="H1285" i="8" s="1"/>
  <c r="G1285" i="8"/>
  <c r="J1285" i="8"/>
  <c r="E1286" i="8"/>
  <c r="F1286" i="8" s="1"/>
  <c r="H1286" i="8" s="1"/>
  <c r="G1286" i="8"/>
  <c r="J1286" i="8"/>
  <c r="E1287" i="8"/>
  <c r="F1287" i="8"/>
  <c r="G1287" i="8"/>
  <c r="H1287" i="8"/>
  <c r="J1287" i="8"/>
  <c r="E1288" i="8"/>
  <c r="F1288" i="8" s="1"/>
  <c r="H1288" i="8" s="1"/>
  <c r="G1288" i="8"/>
  <c r="J1288" i="8"/>
  <c r="E1289" i="8"/>
  <c r="F1289" i="8"/>
  <c r="H1289" i="8" s="1"/>
  <c r="G1289" i="8"/>
  <c r="J1289" i="8"/>
  <c r="E1290" i="8"/>
  <c r="F1290" i="8" s="1"/>
  <c r="H1290" i="8" s="1"/>
  <c r="G1290" i="8"/>
  <c r="J1290" i="8"/>
  <c r="E1291" i="8"/>
  <c r="F1291" i="8"/>
  <c r="G1291" i="8"/>
  <c r="H1291" i="8"/>
  <c r="J1291" i="8"/>
  <c r="E1292" i="8"/>
  <c r="F1292" i="8" s="1"/>
  <c r="H1292" i="8" s="1"/>
  <c r="G1292" i="8"/>
  <c r="J1292" i="8"/>
  <c r="E1293" i="8"/>
  <c r="F1293" i="8"/>
  <c r="G1293" i="8"/>
  <c r="H1293" i="8"/>
  <c r="J1293" i="8"/>
  <c r="E1294" i="8"/>
  <c r="F1294" i="8" s="1"/>
  <c r="H1294" i="8" s="1"/>
  <c r="G1294" i="8"/>
  <c r="J1294" i="8"/>
  <c r="E1295" i="8"/>
  <c r="F1295" i="8"/>
  <c r="G1295" i="8"/>
  <c r="H1295" i="8"/>
  <c r="J1295" i="8"/>
  <c r="E1296" i="8"/>
  <c r="F1296" i="8" s="1"/>
  <c r="H1296" i="8" s="1"/>
  <c r="G1296" i="8"/>
  <c r="J1296" i="8"/>
  <c r="E1297" i="8"/>
  <c r="F1297" i="8"/>
  <c r="G1297" i="8"/>
  <c r="H1297" i="8"/>
  <c r="J1297" i="8"/>
  <c r="E1298" i="8"/>
  <c r="F1298" i="8" s="1"/>
  <c r="H1298" i="8" s="1"/>
  <c r="G1298" i="8"/>
  <c r="J1298" i="8"/>
  <c r="E1299" i="8"/>
  <c r="F1299" i="8"/>
  <c r="G1299" i="8"/>
  <c r="H1299" i="8"/>
  <c r="J1299" i="8"/>
  <c r="E1300" i="8"/>
  <c r="F1300" i="8" s="1"/>
  <c r="H1300" i="8" s="1"/>
  <c r="G1300" i="8"/>
  <c r="J1300" i="8"/>
  <c r="E1301" i="8"/>
  <c r="F1301" i="8"/>
  <c r="G1301" i="8"/>
  <c r="H1301" i="8"/>
  <c r="J1301" i="8"/>
  <c r="E1302" i="8"/>
  <c r="F1302" i="8" s="1"/>
  <c r="H1302" i="8" s="1"/>
  <c r="G1302" i="8"/>
  <c r="J1302" i="8"/>
  <c r="E1303" i="8"/>
  <c r="F1303" i="8"/>
  <c r="G1303" i="8"/>
  <c r="H1303" i="8"/>
  <c r="J1303" i="8"/>
  <c r="E1304" i="8"/>
  <c r="F1304" i="8" s="1"/>
  <c r="H1304" i="8" s="1"/>
  <c r="G1304" i="8"/>
  <c r="J1304" i="8"/>
  <c r="E1305" i="8"/>
  <c r="F1305" i="8"/>
  <c r="G1305" i="8"/>
  <c r="H1305" i="8"/>
  <c r="J1305" i="8"/>
  <c r="E1306" i="8"/>
  <c r="F1306" i="8" s="1"/>
  <c r="H1306" i="8" s="1"/>
  <c r="G1306" i="8"/>
  <c r="J1306" i="8"/>
  <c r="E1307" i="8"/>
  <c r="F1307" i="8"/>
  <c r="G1307" i="8"/>
  <c r="H1307" i="8"/>
  <c r="J1307" i="8"/>
  <c r="E1308" i="8"/>
  <c r="F1308" i="8" s="1"/>
  <c r="H1308" i="8" s="1"/>
  <c r="G1308" i="8"/>
  <c r="J1308" i="8"/>
  <c r="E1309" i="8"/>
  <c r="F1309" i="8"/>
  <c r="G1309" i="8"/>
  <c r="H1309" i="8"/>
  <c r="J1309" i="8"/>
  <c r="E1310" i="8"/>
  <c r="F1310" i="8" s="1"/>
  <c r="H1310" i="8" s="1"/>
  <c r="G1310" i="8"/>
  <c r="J1310" i="8"/>
  <c r="E1311" i="8"/>
  <c r="F1311" i="8"/>
  <c r="G1311" i="8"/>
  <c r="H1311" i="8"/>
  <c r="J1311" i="8"/>
  <c r="E1312" i="8"/>
  <c r="F1312" i="8" s="1"/>
  <c r="H1312" i="8" s="1"/>
  <c r="G1312" i="8"/>
  <c r="J1312" i="8"/>
  <c r="E1313" i="8"/>
  <c r="F1313" i="8"/>
  <c r="G1313" i="8"/>
  <c r="H1313" i="8"/>
  <c r="J1313" i="8"/>
  <c r="E1314" i="8"/>
  <c r="F1314" i="8" s="1"/>
  <c r="H1314" i="8" s="1"/>
  <c r="G1314" i="8"/>
  <c r="J1314" i="8"/>
  <c r="E1315" i="8"/>
  <c r="F1315" i="8" s="1"/>
  <c r="H1315" i="8" s="1"/>
  <c r="G1315" i="8"/>
  <c r="J1315" i="8"/>
  <c r="E1316" i="8"/>
  <c r="F1316" i="8" s="1"/>
  <c r="H1316" i="8" s="1"/>
  <c r="G1316" i="8"/>
  <c r="J1316" i="8"/>
  <c r="E1317" i="8"/>
  <c r="F1317" i="8"/>
  <c r="G1317" i="8"/>
  <c r="H1317" i="8"/>
  <c r="J1317" i="8"/>
  <c r="E1318" i="8"/>
  <c r="F1318" i="8" s="1"/>
  <c r="H1318" i="8" s="1"/>
  <c r="G1318" i="8"/>
  <c r="J1318" i="8"/>
  <c r="E1319" i="8"/>
  <c r="F1319" i="8"/>
  <c r="H1319" i="8" s="1"/>
  <c r="G1319" i="8"/>
  <c r="J1319" i="8"/>
  <c r="E1320" i="8"/>
  <c r="F1320" i="8" s="1"/>
  <c r="H1320" i="8" s="1"/>
  <c r="G1320" i="8"/>
  <c r="J1320" i="8"/>
  <c r="E1321" i="8"/>
  <c r="F1321" i="8"/>
  <c r="G1321" i="8"/>
  <c r="H1321" i="8"/>
  <c r="J1321" i="8"/>
  <c r="E1322" i="8"/>
  <c r="F1322" i="8" s="1"/>
  <c r="H1322" i="8" s="1"/>
  <c r="G1322" i="8"/>
  <c r="J1322" i="8"/>
  <c r="E1323" i="8"/>
  <c r="F1323" i="8"/>
  <c r="H1323" i="8" s="1"/>
  <c r="G1323" i="8"/>
  <c r="J1323" i="8"/>
  <c r="E1324" i="8"/>
  <c r="F1324" i="8" s="1"/>
  <c r="H1324" i="8" s="1"/>
  <c r="G1324" i="8"/>
  <c r="J1324" i="8"/>
  <c r="E1325" i="8"/>
  <c r="F1325" i="8"/>
  <c r="G1325" i="8"/>
  <c r="H1325" i="8"/>
  <c r="J1325" i="8"/>
  <c r="E1326" i="8"/>
  <c r="F1326" i="8" s="1"/>
  <c r="H1326" i="8" s="1"/>
  <c r="G1326" i="8"/>
  <c r="J1326" i="8"/>
  <c r="E1327" i="8"/>
  <c r="F1327" i="8"/>
  <c r="H1327" i="8" s="1"/>
  <c r="G1327" i="8"/>
  <c r="J1327" i="8"/>
  <c r="E1328" i="8"/>
  <c r="F1328" i="8" s="1"/>
  <c r="H1328" i="8" s="1"/>
  <c r="G1328" i="8"/>
  <c r="J1328" i="8"/>
  <c r="E1329" i="8"/>
  <c r="F1329" i="8"/>
  <c r="G1329" i="8"/>
  <c r="H1329" i="8"/>
  <c r="J1329" i="8"/>
  <c r="E1330" i="8"/>
  <c r="F1330" i="8" s="1"/>
  <c r="H1330" i="8" s="1"/>
  <c r="G1330" i="8"/>
  <c r="J1330" i="8"/>
  <c r="E1331" i="8"/>
  <c r="F1331" i="8"/>
  <c r="G1331" i="8"/>
  <c r="H1331" i="8"/>
  <c r="J1331" i="8"/>
  <c r="E1332" i="8"/>
  <c r="F1332" i="8" s="1"/>
  <c r="H1332" i="8" s="1"/>
  <c r="G1332" i="8"/>
  <c r="J1332" i="8"/>
  <c r="E1333" i="8"/>
  <c r="F1333" i="8"/>
  <c r="G1333" i="8"/>
  <c r="H1333" i="8"/>
  <c r="J1333" i="8"/>
  <c r="E1334" i="8"/>
  <c r="F1334" i="8" s="1"/>
  <c r="H1334" i="8" s="1"/>
  <c r="G1334" i="8"/>
  <c r="J1334" i="8"/>
  <c r="E1335" i="8"/>
  <c r="F1335" i="8"/>
  <c r="G1335" i="8"/>
  <c r="H1335" i="8"/>
  <c r="J1335" i="8"/>
  <c r="E1336" i="8"/>
  <c r="F1336" i="8" s="1"/>
  <c r="H1336" i="8" s="1"/>
  <c r="G1336" i="8"/>
  <c r="J1336" i="8"/>
  <c r="E1337" i="8"/>
  <c r="F1337" i="8"/>
  <c r="H1337" i="8" s="1"/>
  <c r="G1337" i="8"/>
  <c r="J1337" i="8"/>
  <c r="E1338" i="8"/>
  <c r="F1338" i="8" s="1"/>
  <c r="H1338" i="8" s="1"/>
  <c r="G1338" i="8"/>
  <c r="J1338" i="8"/>
  <c r="E1339" i="8"/>
  <c r="F1339" i="8"/>
  <c r="G1339" i="8"/>
  <c r="H1339" i="8"/>
  <c r="J1339" i="8"/>
  <c r="E1340" i="8"/>
  <c r="F1340" i="8" s="1"/>
  <c r="H1340" i="8" s="1"/>
  <c r="G1340" i="8"/>
  <c r="J1340" i="8"/>
  <c r="E1341" i="8"/>
  <c r="F1341" i="8"/>
  <c r="H1341" i="8" s="1"/>
  <c r="G1341" i="8"/>
  <c r="J1341" i="8"/>
  <c r="E1342" i="8"/>
  <c r="F1342" i="8" s="1"/>
  <c r="H1342" i="8" s="1"/>
  <c r="G1342" i="8"/>
  <c r="J1342" i="8"/>
  <c r="E1343" i="8"/>
  <c r="F1343" i="8"/>
  <c r="G1343" i="8"/>
  <c r="H1343" i="8"/>
  <c r="J1343" i="8"/>
  <c r="E1344" i="8"/>
  <c r="F1344" i="8" s="1"/>
  <c r="H1344" i="8" s="1"/>
  <c r="G1344" i="8"/>
  <c r="J1344" i="8"/>
  <c r="E1345" i="8"/>
  <c r="F1345" i="8"/>
  <c r="H1345" i="8" s="1"/>
  <c r="G1345" i="8"/>
  <c r="J1345" i="8"/>
  <c r="E1346" i="8"/>
  <c r="F1346" i="8" s="1"/>
  <c r="H1346" i="8" s="1"/>
  <c r="G1346" i="8"/>
  <c r="J1346" i="8"/>
  <c r="E1347" i="8"/>
  <c r="F1347" i="8"/>
  <c r="G1347" i="8"/>
  <c r="H1347" i="8"/>
  <c r="J1347" i="8"/>
  <c r="E1348" i="8"/>
  <c r="F1348" i="8" s="1"/>
  <c r="H1348" i="8" s="1"/>
  <c r="G1348" i="8"/>
  <c r="J1348" i="8"/>
  <c r="E1349" i="8"/>
  <c r="F1349" i="8"/>
  <c r="H1349" i="8" s="1"/>
  <c r="G1349" i="8"/>
  <c r="J1349" i="8"/>
  <c r="E1350" i="8"/>
  <c r="F1350" i="8" s="1"/>
  <c r="H1350" i="8" s="1"/>
  <c r="G1350" i="8"/>
  <c r="J1350" i="8"/>
  <c r="E1351" i="8"/>
  <c r="F1351" i="8"/>
  <c r="G1351" i="8"/>
  <c r="H1351" i="8"/>
  <c r="J1351" i="8"/>
  <c r="E1352" i="8"/>
  <c r="F1352" i="8" s="1"/>
  <c r="H1352" i="8" s="1"/>
  <c r="G1352" i="8"/>
  <c r="J1352" i="8"/>
  <c r="E1353" i="8"/>
  <c r="F1353" i="8"/>
  <c r="H1353" i="8" s="1"/>
  <c r="G1353" i="8"/>
  <c r="J1353" i="8"/>
  <c r="E1354" i="8"/>
  <c r="F1354" i="8" s="1"/>
  <c r="H1354" i="8" s="1"/>
  <c r="G1354" i="8"/>
  <c r="J1354" i="8"/>
  <c r="E1355" i="8"/>
  <c r="F1355" i="8" s="1"/>
  <c r="H1355" i="8" s="1"/>
  <c r="G1355" i="8"/>
  <c r="J1355" i="8"/>
  <c r="E1356" i="8"/>
  <c r="F1356" i="8" s="1"/>
  <c r="H1356" i="8" s="1"/>
  <c r="G1356" i="8"/>
  <c r="J1356" i="8"/>
  <c r="E1357" i="8"/>
  <c r="F1357" i="8"/>
  <c r="H1357" i="8" s="1"/>
  <c r="G1357" i="8"/>
  <c r="J1357" i="8"/>
  <c r="E1358" i="8"/>
  <c r="F1358" i="8" s="1"/>
  <c r="H1358" i="8" s="1"/>
  <c r="G1358" i="8"/>
  <c r="J1358" i="8"/>
  <c r="E1359" i="8"/>
  <c r="F1359" i="8" s="1"/>
  <c r="H1359" i="8" s="1"/>
  <c r="G1359" i="8"/>
  <c r="J1359" i="8"/>
  <c r="E1360" i="8"/>
  <c r="F1360" i="8" s="1"/>
  <c r="H1360" i="8" s="1"/>
  <c r="G1360" i="8"/>
  <c r="J1360" i="8"/>
  <c r="E1361" i="8"/>
  <c r="F1361" i="8"/>
  <c r="H1361" i="8" s="1"/>
  <c r="G1361" i="8"/>
  <c r="J1361" i="8"/>
  <c r="E1362" i="8"/>
  <c r="F1362" i="8" s="1"/>
  <c r="H1362" i="8" s="1"/>
  <c r="G1362" i="8"/>
  <c r="J1362" i="8"/>
  <c r="E1363" i="8"/>
  <c r="F1363" i="8" s="1"/>
  <c r="H1363" i="8" s="1"/>
  <c r="G1363" i="8"/>
  <c r="J1363" i="8"/>
  <c r="E1364" i="8"/>
  <c r="F1364" i="8"/>
  <c r="G1364" i="8"/>
  <c r="H1364" i="8" s="1"/>
  <c r="J1364" i="8"/>
  <c r="E1365" i="8"/>
  <c r="F1365" i="8"/>
  <c r="H1365" i="8" s="1"/>
  <c r="G1365" i="8"/>
  <c r="J1365" i="8"/>
  <c r="E1366" i="8"/>
  <c r="F1366" i="8" s="1"/>
  <c r="H1366" i="8" s="1"/>
  <c r="G1366" i="8"/>
  <c r="J1366" i="8"/>
  <c r="E1367" i="8"/>
  <c r="F1367" i="8" s="1"/>
  <c r="H1367" i="8" s="1"/>
  <c r="G1367" i="8"/>
  <c r="J1367" i="8"/>
  <c r="E1368" i="8"/>
  <c r="F1368" i="8"/>
  <c r="G1368" i="8"/>
  <c r="H1368" i="8" s="1"/>
  <c r="J1368" i="8"/>
  <c r="E1369" i="8"/>
  <c r="F1369" i="8"/>
  <c r="H1369" i="8" s="1"/>
  <c r="G1369" i="8"/>
  <c r="J1369" i="8"/>
  <c r="E1370" i="8"/>
  <c r="F1370" i="8" s="1"/>
  <c r="H1370" i="8" s="1"/>
  <c r="G1370" i="8"/>
  <c r="J1370" i="8"/>
  <c r="E1371" i="8"/>
  <c r="F1371" i="8" s="1"/>
  <c r="H1371" i="8" s="1"/>
  <c r="G1371" i="8"/>
  <c r="J1371" i="8"/>
  <c r="E1372" i="8"/>
  <c r="F1372" i="8" s="1"/>
  <c r="H1372" i="8" s="1"/>
  <c r="G1372" i="8"/>
  <c r="J1372" i="8"/>
  <c r="E1373" i="8"/>
  <c r="F1373" i="8"/>
  <c r="H1373" i="8" s="1"/>
  <c r="G1373" i="8"/>
  <c r="J1373" i="8"/>
  <c r="E1374" i="8"/>
  <c r="F1374" i="8" s="1"/>
  <c r="H1374" i="8" s="1"/>
  <c r="G1374" i="8"/>
  <c r="J1374" i="8"/>
  <c r="E1375" i="8"/>
  <c r="F1375" i="8" s="1"/>
  <c r="H1375" i="8" s="1"/>
  <c r="G1375" i="8"/>
  <c r="J1375" i="8"/>
  <c r="E1376" i="8"/>
  <c r="F1376" i="8" s="1"/>
  <c r="H1376" i="8" s="1"/>
  <c r="G1376" i="8"/>
  <c r="J1376" i="8"/>
  <c r="E1377" i="8"/>
  <c r="F1377" i="8"/>
  <c r="H1377" i="8" s="1"/>
  <c r="G1377" i="8"/>
  <c r="J1377" i="8"/>
  <c r="E1378" i="8"/>
  <c r="F1378" i="8" s="1"/>
  <c r="H1378" i="8" s="1"/>
  <c r="G1378" i="8"/>
  <c r="J1378" i="8"/>
  <c r="E1379" i="8"/>
  <c r="F1379" i="8"/>
  <c r="G1379" i="8"/>
  <c r="H1379" i="8"/>
  <c r="J1379" i="8"/>
  <c r="E1380" i="8"/>
  <c r="F1380" i="8" s="1"/>
  <c r="H1380" i="8" s="1"/>
  <c r="G1380" i="8"/>
  <c r="J1380" i="8"/>
  <c r="E1381" i="8"/>
  <c r="F1381" i="8"/>
  <c r="H1381" i="8" s="1"/>
  <c r="G1381" i="8"/>
  <c r="J1381" i="8"/>
  <c r="E1382" i="8"/>
  <c r="F1382" i="8" s="1"/>
  <c r="H1382" i="8" s="1"/>
  <c r="G1382" i="8"/>
  <c r="J1382" i="8"/>
  <c r="E1383" i="8"/>
  <c r="F1383" i="8"/>
  <c r="G1383" i="8"/>
  <c r="H1383" i="8"/>
  <c r="J1383" i="8"/>
  <c r="E1384" i="8"/>
  <c r="F1384" i="8" s="1"/>
  <c r="H1384" i="8" s="1"/>
  <c r="G1384" i="8"/>
  <c r="J1384" i="8"/>
  <c r="E1385" i="8"/>
  <c r="F1385" i="8"/>
  <c r="H1385" i="8" s="1"/>
  <c r="G1385" i="8"/>
  <c r="J1385" i="8"/>
  <c r="E1386" i="8"/>
  <c r="F1386" i="8" s="1"/>
  <c r="H1386" i="8" s="1"/>
  <c r="G1386" i="8"/>
  <c r="J1386" i="8"/>
  <c r="E1387" i="8"/>
  <c r="F1387" i="8"/>
  <c r="G1387" i="8"/>
  <c r="H1387" i="8"/>
  <c r="J1387" i="8"/>
  <c r="E1388" i="8"/>
  <c r="F1388" i="8" s="1"/>
  <c r="H1388" i="8" s="1"/>
  <c r="G1388" i="8"/>
  <c r="J1388" i="8"/>
  <c r="E1389" i="8"/>
  <c r="F1389" i="8"/>
  <c r="H1389" i="8" s="1"/>
  <c r="G1389" i="8"/>
  <c r="J1389" i="8"/>
  <c r="E1390" i="8"/>
  <c r="F1390" i="8" s="1"/>
  <c r="H1390" i="8" s="1"/>
  <c r="G1390" i="8"/>
  <c r="J1390" i="8"/>
  <c r="E1391" i="8"/>
  <c r="F1391" i="8"/>
  <c r="G1391" i="8"/>
  <c r="H1391" i="8"/>
  <c r="J1391" i="8"/>
  <c r="E1392" i="8"/>
  <c r="F1392" i="8" s="1"/>
  <c r="H1392" i="8" s="1"/>
  <c r="G1392" i="8"/>
  <c r="J1392" i="8"/>
  <c r="E1393" i="8"/>
  <c r="F1393" i="8"/>
  <c r="H1393" i="8" s="1"/>
  <c r="G1393" i="8"/>
  <c r="J1393" i="8"/>
  <c r="E1394" i="8"/>
  <c r="F1394" i="8" s="1"/>
  <c r="H1394" i="8" s="1"/>
  <c r="G1394" i="8"/>
  <c r="J1394" i="8"/>
  <c r="E1395" i="8"/>
  <c r="F1395" i="8"/>
  <c r="G1395" i="8"/>
  <c r="H1395" i="8"/>
  <c r="J1395" i="8"/>
  <c r="E1396" i="8"/>
  <c r="F1396" i="8" s="1"/>
  <c r="H1396" i="8" s="1"/>
  <c r="G1396" i="8"/>
  <c r="J1396" i="8"/>
  <c r="E1397" i="8"/>
  <c r="F1397" i="8"/>
  <c r="H1397" i="8" s="1"/>
  <c r="G1397" i="8"/>
  <c r="J1397" i="8"/>
  <c r="E1398" i="8"/>
  <c r="F1398" i="8" s="1"/>
  <c r="H1398" i="8" s="1"/>
  <c r="G1398" i="8"/>
  <c r="J1398" i="8"/>
  <c r="E1399" i="8"/>
  <c r="F1399" i="8"/>
  <c r="G1399" i="8"/>
  <c r="H1399" i="8"/>
  <c r="J1399" i="8"/>
  <c r="E1400" i="8"/>
  <c r="F1400" i="8" s="1"/>
  <c r="H1400" i="8" s="1"/>
  <c r="G1400" i="8"/>
  <c r="J1400" i="8"/>
  <c r="E1401" i="8"/>
  <c r="F1401" i="8"/>
  <c r="H1401" i="8" s="1"/>
  <c r="G1401" i="8"/>
  <c r="J1401" i="8"/>
  <c r="E1402" i="8"/>
  <c r="F1402" i="8" s="1"/>
  <c r="H1402" i="8" s="1"/>
  <c r="G1402" i="8"/>
  <c r="J1402" i="8"/>
  <c r="E1403" i="8"/>
  <c r="F1403" i="8"/>
  <c r="G1403" i="8"/>
  <c r="H1403" i="8"/>
  <c r="J1403" i="8"/>
  <c r="E1404" i="8"/>
  <c r="F1404" i="8"/>
  <c r="H1404" i="8" s="1"/>
  <c r="G1404" i="8"/>
  <c r="J1404" i="8"/>
  <c r="E1405" i="8"/>
  <c r="F1405" i="8"/>
  <c r="H1405" i="8" s="1"/>
  <c r="G1405" i="8"/>
  <c r="J1405" i="8"/>
  <c r="E1406" i="8"/>
  <c r="F1406" i="8" s="1"/>
  <c r="H1406" i="8" s="1"/>
  <c r="G1406" i="8"/>
  <c r="J1406" i="8"/>
  <c r="E1407" i="8"/>
  <c r="F1407" i="8"/>
  <c r="G1407" i="8"/>
  <c r="H1407" i="8"/>
  <c r="J1407" i="8"/>
  <c r="E1408" i="8"/>
  <c r="F1408" i="8"/>
  <c r="H1408" i="8" s="1"/>
  <c r="G1408" i="8"/>
  <c r="J1408" i="8"/>
  <c r="E1409" i="8"/>
  <c r="F1409" i="8"/>
  <c r="H1409" i="8" s="1"/>
  <c r="G1409" i="8"/>
  <c r="J1409" i="8"/>
  <c r="E1410" i="8"/>
  <c r="F1410" i="8" s="1"/>
  <c r="H1410" i="8" s="1"/>
  <c r="G1410" i="8"/>
  <c r="J1410" i="8"/>
  <c r="E1411" i="8"/>
  <c r="F1411" i="8"/>
  <c r="G1411" i="8"/>
  <c r="H1411" i="8"/>
  <c r="J1411" i="8"/>
  <c r="E1412" i="8"/>
  <c r="F1412" i="8"/>
  <c r="H1412" i="8" s="1"/>
  <c r="G1412" i="8"/>
  <c r="J1412" i="8"/>
  <c r="E1413" i="8"/>
  <c r="F1413" i="8"/>
  <c r="H1413" i="8" s="1"/>
  <c r="G1413" i="8"/>
  <c r="J1413" i="8"/>
  <c r="E1414" i="8"/>
  <c r="F1414" i="8" s="1"/>
  <c r="H1414" i="8" s="1"/>
  <c r="G1414" i="8"/>
  <c r="J1414" i="8"/>
  <c r="E1415" i="8"/>
  <c r="F1415" i="8"/>
  <c r="G1415" i="8"/>
  <c r="H1415" i="8"/>
  <c r="J1415" i="8"/>
  <c r="E1416" i="8"/>
  <c r="F1416" i="8"/>
  <c r="H1416" i="8" s="1"/>
  <c r="G1416" i="8"/>
  <c r="J1416" i="8"/>
  <c r="E1417" i="8"/>
  <c r="F1417" i="8"/>
  <c r="H1417" i="8" s="1"/>
  <c r="G1417" i="8"/>
  <c r="J1417" i="8"/>
  <c r="E1418" i="8"/>
  <c r="F1418" i="8" s="1"/>
  <c r="H1418" i="8" s="1"/>
  <c r="G1418" i="8"/>
  <c r="J1418" i="8"/>
  <c r="E1419" i="8"/>
  <c r="F1419" i="8"/>
  <c r="G1419" i="8"/>
  <c r="H1419" i="8"/>
  <c r="J1419" i="8"/>
  <c r="E1420" i="8"/>
  <c r="F1420" i="8"/>
  <c r="H1420" i="8" s="1"/>
  <c r="G1420" i="8"/>
  <c r="J1420" i="8"/>
  <c r="E1421" i="8"/>
  <c r="F1421" i="8"/>
  <c r="H1421" i="8" s="1"/>
  <c r="G1421" i="8"/>
  <c r="J1421" i="8"/>
  <c r="E1422" i="8"/>
  <c r="F1422" i="8" s="1"/>
  <c r="H1422" i="8" s="1"/>
  <c r="G1422" i="8"/>
  <c r="J1422" i="8"/>
  <c r="E1423" i="8"/>
  <c r="F1423" i="8"/>
  <c r="G1423" i="8"/>
  <c r="H1423" i="8"/>
  <c r="J1423" i="8"/>
  <c r="E1424" i="8"/>
  <c r="F1424" i="8"/>
  <c r="H1424" i="8" s="1"/>
  <c r="G1424" i="8"/>
  <c r="J1424" i="8"/>
  <c r="E1425" i="8"/>
  <c r="F1425" i="8"/>
  <c r="H1425" i="8" s="1"/>
  <c r="G1425" i="8"/>
  <c r="J1425" i="8"/>
  <c r="E1426" i="8"/>
  <c r="F1426" i="8" s="1"/>
  <c r="H1426" i="8" s="1"/>
  <c r="G1426" i="8"/>
  <c r="J1426" i="8"/>
  <c r="E1427" i="8"/>
  <c r="F1427" i="8"/>
  <c r="G1427" i="8"/>
  <c r="H1427" i="8"/>
  <c r="J1427" i="8"/>
  <c r="E1428" i="8"/>
  <c r="F1428" i="8" s="1"/>
  <c r="H1428" i="8" s="1"/>
  <c r="G1428" i="8"/>
  <c r="J1428" i="8"/>
  <c r="E1429" i="8"/>
  <c r="F1429" i="8"/>
  <c r="H1429" i="8" s="1"/>
  <c r="G1429" i="8"/>
  <c r="J1429" i="8"/>
  <c r="E1430" i="8"/>
  <c r="F1430" i="8" s="1"/>
  <c r="H1430" i="8" s="1"/>
  <c r="G1430" i="8"/>
  <c r="J1430" i="8"/>
  <c r="E1431" i="8"/>
  <c r="F1431" i="8"/>
  <c r="G1431" i="8"/>
  <c r="H1431" i="8" s="1"/>
  <c r="J1431" i="8"/>
  <c r="E1432" i="8"/>
  <c r="F1432" i="8"/>
  <c r="H1432" i="8" s="1"/>
  <c r="G1432" i="8"/>
  <c r="J1432" i="8"/>
  <c r="E1433" i="8"/>
  <c r="F1433" i="8" s="1"/>
  <c r="H1433" i="8" s="1"/>
  <c r="G1433" i="8"/>
  <c r="J1433" i="8"/>
  <c r="E1434" i="8"/>
  <c r="F1434" i="8" s="1"/>
  <c r="H1434" i="8" s="1"/>
  <c r="G1434" i="8"/>
  <c r="J1434" i="8"/>
  <c r="E1435" i="8"/>
  <c r="F1435" i="8"/>
  <c r="G1435" i="8"/>
  <c r="H1435" i="8" s="1"/>
  <c r="J1435" i="8"/>
  <c r="E1436" i="8"/>
  <c r="F1436" i="8"/>
  <c r="H1436" i="8" s="1"/>
  <c r="G1436" i="8"/>
  <c r="J1436" i="8"/>
  <c r="E1437" i="8"/>
  <c r="F1437" i="8" s="1"/>
  <c r="H1437" i="8" s="1"/>
  <c r="G1437" i="8"/>
  <c r="J1437" i="8"/>
  <c r="E1438" i="8"/>
  <c r="F1438" i="8" s="1"/>
  <c r="H1438" i="8" s="1"/>
  <c r="G1438" i="8"/>
  <c r="J1438" i="8"/>
  <c r="E1439" i="8"/>
  <c r="F1439" i="8"/>
  <c r="G1439" i="8"/>
  <c r="H1439" i="8"/>
  <c r="J1439" i="8"/>
  <c r="E1440" i="8"/>
  <c r="F1440" i="8"/>
  <c r="H1440" i="8" s="1"/>
  <c r="G1440" i="8"/>
  <c r="J1440" i="8"/>
  <c r="E1441" i="8"/>
  <c r="F1441" i="8"/>
  <c r="H1441" i="8" s="1"/>
  <c r="G1441" i="8"/>
  <c r="J1441" i="8"/>
  <c r="E1442" i="8"/>
  <c r="F1442" i="8" s="1"/>
  <c r="H1442" i="8" s="1"/>
  <c r="G1442" i="8"/>
  <c r="J1442" i="8"/>
  <c r="E1443" i="8"/>
  <c r="F1443" i="8"/>
  <c r="G1443" i="8"/>
  <c r="H1443" i="8"/>
  <c r="J1443" i="8"/>
  <c r="E1444" i="8"/>
  <c r="F1444" i="8"/>
  <c r="H1444" i="8" s="1"/>
  <c r="G1444" i="8"/>
  <c r="J1444" i="8"/>
  <c r="E1445" i="8"/>
  <c r="F1445" i="8" s="1"/>
  <c r="H1445" i="8" s="1"/>
  <c r="G1445" i="8"/>
  <c r="J1445" i="8"/>
  <c r="E1446" i="8"/>
  <c r="F1446" i="8" s="1"/>
  <c r="H1446" i="8" s="1"/>
  <c r="G1446" i="8"/>
  <c r="J1446" i="8"/>
  <c r="E1447" i="8"/>
  <c r="F1447" i="8" s="1"/>
  <c r="H1447" i="8" s="1"/>
  <c r="G1447" i="8"/>
  <c r="J1447" i="8"/>
  <c r="E1448" i="8"/>
  <c r="F1448" i="8"/>
  <c r="G1448" i="8"/>
  <c r="H1448" i="8" s="1"/>
  <c r="J1448" i="8"/>
  <c r="E1449" i="8"/>
  <c r="F1449" i="8"/>
  <c r="H1449" i="8" s="1"/>
  <c r="G1449" i="8"/>
  <c r="J1449" i="8"/>
  <c r="E1450" i="8"/>
  <c r="F1450" i="8" s="1"/>
  <c r="H1450" i="8" s="1"/>
  <c r="G1450" i="8"/>
  <c r="J1450" i="8"/>
  <c r="E1451" i="8"/>
  <c r="F1451" i="8" s="1"/>
  <c r="H1451" i="8" s="1"/>
  <c r="G1451" i="8"/>
  <c r="J1451" i="8"/>
  <c r="E1452" i="8"/>
  <c r="F1452" i="8" s="1"/>
  <c r="H1452" i="8" s="1"/>
  <c r="G1452" i="8"/>
  <c r="J1452" i="8"/>
  <c r="E1453" i="8"/>
  <c r="F1453" i="8"/>
  <c r="H1453" i="8" s="1"/>
  <c r="G1453" i="8"/>
  <c r="J1453" i="8"/>
  <c r="E1454" i="8"/>
  <c r="F1454" i="8" s="1"/>
  <c r="H1454" i="8" s="1"/>
  <c r="G1454" i="8"/>
  <c r="J1454" i="8"/>
  <c r="E1455" i="8"/>
  <c r="F1455" i="8" s="1"/>
  <c r="H1455" i="8" s="1"/>
  <c r="G1455" i="8"/>
  <c r="J1455" i="8"/>
  <c r="E1456" i="8"/>
  <c r="F1456" i="8" s="1"/>
  <c r="H1456" i="8" s="1"/>
  <c r="G1456" i="8"/>
  <c r="J1456" i="8"/>
  <c r="E1457" i="8"/>
  <c r="F1457" i="8"/>
  <c r="H1457" i="8" s="1"/>
  <c r="G1457" i="8"/>
  <c r="J1457" i="8"/>
  <c r="E1458" i="8"/>
  <c r="F1458" i="8" s="1"/>
  <c r="H1458" i="8" s="1"/>
  <c r="G1458" i="8"/>
  <c r="J1458" i="8"/>
  <c r="E1459" i="8"/>
  <c r="F1459" i="8" s="1"/>
  <c r="H1459" i="8" s="1"/>
  <c r="G1459" i="8"/>
  <c r="J1459" i="8"/>
  <c r="E1460" i="8"/>
  <c r="F1460" i="8" s="1"/>
  <c r="H1460" i="8" s="1"/>
  <c r="G1460" i="8"/>
  <c r="J1460" i="8"/>
  <c r="E1461" i="8"/>
  <c r="F1461" i="8"/>
  <c r="H1461" i="8" s="1"/>
  <c r="G1461" i="8"/>
  <c r="J1461" i="8"/>
  <c r="E1462" i="8"/>
  <c r="F1462" i="8" s="1"/>
  <c r="H1462" i="8" s="1"/>
  <c r="G1462" i="8"/>
  <c r="J1462" i="8"/>
  <c r="E1463" i="8"/>
  <c r="F1463" i="8" s="1"/>
  <c r="H1463" i="8" s="1"/>
  <c r="G1463" i="8"/>
  <c r="J1463" i="8"/>
  <c r="E1464" i="8"/>
  <c r="F1464" i="8" s="1"/>
  <c r="H1464" i="8" s="1"/>
  <c r="G1464" i="8"/>
  <c r="J1464" i="8"/>
  <c r="E1465" i="8"/>
  <c r="F1465" i="8"/>
  <c r="H1465" i="8" s="1"/>
  <c r="G1465" i="8"/>
  <c r="J1465" i="8"/>
  <c r="E1466" i="8"/>
  <c r="F1466" i="8" s="1"/>
  <c r="H1466" i="8" s="1"/>
  <c r="G1466" i="8"/>
  <c r="J1466" i="8"/>
  <c r="E1467" i="8"/>
  <c r="F1467" i="8" s="1"/>
  <c r="H1467" i="8" s="1"/>
  <c r="G1467" i="8"/>
  <c r="J1467" i="8"/>
  <c r="E1468" i="8"/>
  <c r="F1468" i="8" s="1"/>
  <c r="H1468" i="8" s="1"/>
  <c r="G1468" i="8"/>
  <c r="J1468" i="8"/>
  <c r="E1469" i="8"/>
  <c r="F1469" i="8"/>
  <c r="H1469" i="8" s="1"/>
  <c r="G1469" i="8"/>
  <c r="J1469" i="8"/>
  <c r="E1470" i="8"/>
  <c r="F1470" i="8" s="1"/>
  <c r="H1470" i="8" s="1"/>
  <c r="G1470" i="8"/>
  <c r="J1470" i="8"/>
  <c r="E1471" i="8"/>
  <c r="F1471" i="8"/>
  <c r="G1471" i="8"/>
  <c r="H1471" i="8"/>
  <c r="J1471" i="8"/>
  <c r="E1472" i="8"/>
  <c r="F1472" i="8" s="1"/>
  <c r="H1472" i="8" s="1"/>
  <c r="G1472" i="8"/>
  <c r="J1472" i="8"/>
  <c r="E1473" i="8"/>
  <c r="F1473" i="8"/>
  <c r="H1473" i="8" s="1"/>
  <c r="G1473" i="8"/>
  <c r="J1473" i="8"/>
  <c r="E1474" i="8"/>
  <c r="F1474" i="8" s="1"/>
  <c r="H1474" i="8" s="1"/>
  <c r="G1474" i="8"/>
  <c r="J1474" i="8"/>
  <c r="E1475" i="8"/>
  <c r="F1475" i="8"/>
  <c r="G1475" i="8"/>
  <c r="H1475" i="8"/>
  <c r="J1475" i="8"/>
  <c r="E1476" i="8"/>
  <c r="F1476" i="8" s="1"/>
  <c r="H1476" i="8" s="1"/>
  <c r="G1476" i="8"/>
  <c r="J1476" i="8"/>
  <c r="E1477" i="8"/>
  <c r="F1477" i="8"/>
  <c r="H1477" i="8" s="1"/>
  <c r="G1477" i="8"/>
  <c r="J1477" i="8"/>
  <c r="E1478" i="8"/>
  <c r="F1478" i="8" s="1"/>
  <c r="H1478" i="8" s="1"/>
  <c r="G1478" i="8"/>
  <c r="J1478" i="8"/>
  <c r="E1479" i="8"/>
  <c r="F1479" i="8"/>
  <c r="G1479" i="8"/>
  <c r="H1479" i="8"/>
  <c r="J1479" i="8"/>
  <c r="E1480" i="8"/>
  <c r="F1480" i="8" s="1"/>
  <c r="H1480" i="8" s="1"/>
  <c r="G1480" i="8"/>
  <c r="J1480" i="8"/>
  <c r="E1481" i="8"/>
  <c r="F1481" i="8"/>
  <c r="H1481" i="8" s="1"/>
  <c r="G1481" i="8"/>
  <c r="J1481" i="8"/>
  <c r="E1482" i="8"/>
  <c r="F1482" i="8" s="1"/>
  <c r="H1482" i="8" s="1"/>
  <c r="G1482" i="8"/>
  <c r="J1482" i="8"/>
  <c r="E1483" i="8"/>
  <c r="F1483" i="8"/>
  <c r="G1483" i="8"/>
  <c r="H1483" i="8"/>
  <c r="J1483" i="8"/>
  <c r="E1484" i="8"/>
  <c r="F1484" i="8" s="1"/>
  <c r="H1484" i="8" s="1"/>
  <c r="G1484" i="8"/>
  <c r="J1484" i="8"/>
  <c r="E1485" i="8"/>
  <c r="F1485" i="8"/>
  <c r="H1485" i="8" s="1"/>
  <c r="G1485" i="8"/>
  <c r="J1485" i="8"/>
  <c r="E1486" i="8"/>
  <c r="F1486" i="8" s="1"/>
  <c r="H1486" i="8" s="1"/>
  <c r="G1486" i="8"/>
  <c r="J1486" i="8"/>
  <c r="E1487" i="8"/>
  <c r="F1487" i="8"/>
  <c r="G1487" i="8"/>
  <c r="H1487" i="8"/>
  <c r="J1487" i="8"/>
  <c r="E1488" i="8"/>
  <c r="F1488" i="8" s="1"/>
  <c r="H1488" i="8" s="1"/>
  <c r="G1488" i="8"/>
  <c r="J1488" i="8"/>
  <c r="E1489" i="8"/>
  <c r="F1489" i="8"/>
  <c r="H1489" i="8" s="1"/>
  <c r="G1489" i="8"/>
  <c r="J1489" i="8"/>
  <c r="E1490" i="8"/>
  <c r="F1490" i="8" s="1"/>
  <c r="H1490" i="8" s="1"/>
  <c r="G1490" i="8"/>
  <c r="J1490" i="8"/>
  <c r="E1491" i="8"/>
  <c r="F1491" i="8" s="1"/>
  <c r="H1491" i="8" s="1"/>
  <c r="G1491" i="8"/>
  <c r="J1491" i="8"/>
  <c r="E1492" i="8"/>
  <c r="F1492" i="8" s="1"/>
  <c r="H1492" i="8" s="1"/>
  <c r="G1492" i="8"/>
  <c r="J1492" i="8"/>
  <c r="E1493" i="8"/>
  <c r="F1493" i="8"/>
  <c r="H1493" i="8" s="1"/>
  <c r="G1493" i="8"/>
  <c r="J1493" i="8"/>
  <c r="E1494" i="8"/>
  <c r="F1494" i="8" s="1"/>
  <c r="H1494" i="8" s="1"/>
  <c r="G1494" i="8"/>
  <c r="J1494" i="8"/>
  <c r="E1495" i="8"/>
  <c r="F1495" i="8" s="1"/>
  <c r="H1495" i="8" s="1"/>
  <c r="G1495" i="8"/>
  <c r="J1495" i="8"/>
  <c r="E1496" i="8"/>
  <c r="F1496" i="8" s="1"/>
  <c r="H1496" i="8" s="1"/>
  <c r="G1496" i="8"/>
  <c r="J1496" i="8"/>
  <c r="E1497" i="8"/>
  <c r="F1497" i="8"/>
  <c r="H1497" i="8" s="1"/>
  <c r="G1497" i="8"/>
  <c r="J1497" i="8"/>
  <c r="E1498" i="8"/>
  <c r="F1498" i="8" s="1"/>
  <c r="H1498" i="8" s="1"/>
  <c r="G1498" i="8"/>
  <c r="J1498" i="8"/>
  <c r="E1499" i="8"/>
  <c r="F1499" i="8"/>
  <c r="G1499" i="8"/>
  <c r="H1499" i="8"/>
  <c r="J1499" i="8"/>
  <c r="E1500" i="8"/>
  <c r="F1500" i="8" s="1"/>
  <c r="H1500" i="8" s="1"/>
  <c r="G1500" i="8"/>
  <c r="J1500" i="8"/>
  <c r="E1501" i="8"/>
  <c r="F1501" i="8"/>
  <c r="H1501" i="8" s="1"/>
  <c r="G1501" i="8"/>
  <c r="J1501" i="8"/>
  <c r="E1502" i="8"/>
  <c r="F1502" i="8" s="1"/>
  <c r="H1502" i="8" s="1"/>
  <c r="G1502" i="8"/>
  <c r="J1502" i="8"/>
  <c r="E1503" i="8"/>
  <c r="F1503" i="8"/>
  <c r="G1503" i="8"/>
  <c r="H1503" i="8"/>
  <c r="J1503" i="8"/>
  <c r="E1504" i="8"/>
  <c r="F1504" i="8" s="1"/>
  <c r="H1504" i="8" s="1"/>
  <c r="G1504" i="8"/>
  <c r="J1504" i="8"/>
  <c r="E1505" i="8"/>
  <c r="F1505" i="8"/>
  <c r="H1505" i="8" s="1"/>
  <c r="G1505" i="8"/>
  <c r="J1505" i="8"/>
  <c r="E1506" i="8"/>
  <c r="F1506" i="8" s="1"/>
  <c r="H1506" i="8" s="1"/>
  <c r="G1506" i="8"/>
  <c r="J1506" i="8"/>
  <c r="E1507" i="8"/>
  <c r="F1507" i="8"/>
  <c r="G1507" i="8"/>
  <c r="H1507" i="8"/>
  <c r="J1507" i="8"/>
  <c r="E1508" i="8"/>
  <c r="F1508" i="8" s="1"/>
  <c r="H1508" i="8" s="1"/>
  <c r="G1508" i="8"/>
  <c r="J1508" i="8"/>
  <c r="E1509" i="8"/>
  <c r="F1509" i="8"/>
  <c r="H1509" i="8" s="1"/>
  <c r="G1509" i="8"/>
  <c r="J1509" i="8"/>
  <c r="E1510" i="8"/>
  <c r="F1510" i="8" s="1"/>
  <c r="H1510" i="8" s="1"/>
  <c r="G1510" i="8"/>
  <c r="J1510" i="8"/>
  <c r="E1511" i="8"/>
  <c r="F1511" i="8" s="1"/>
  <c r="H1511" i="8" s="1"/>
  <c r="G1511" i="8"/>
  <c r="J1511" i="8"/>
  <c r="E1512" i="8"/>
  <c r="F1512" i="8"/>
  <c r="H1512" i="8" s="1"/>
  <c r="G1512" i="8"/>
  <c r="J1512" i="8"/>
  <c r="E1513" i="8"/>
  <c r="F1513" i="8"/>
  <c r="H1513" i="8" s="1"/>
  <c r="G1513" i="8"/>
  <c r="J1513" i="8"/>
  <c r="E1514" i="8"/>
  <c r="F1514" i="8" s="1"/>
  <c r="H1514" i="8" s="1"/>
  <c r="G1514" i="8"/>
  <c r="J1514" i="8"/>
  <c r="E1515" i="8"/>
  <c r="F1515" i="8"/>
  <c r="G1515" i="8"/>
  <c r="H1515" i="8"/>
  <c r="J1515" i="8"/>
  <c r="E1516" i="8"/>
  <c r="F1516" i="8" s="1"/>
  <c r="H1516" i="8" s="1"/>
  <c r="G1516" i="8"/>
  <c r="J1516" i="8"/>
  <c r="E1517" i="8"/>
  <c r="F1517" i="8"/>
  <c r="H1517" i="8" s="1"/>
  <c r="G1517" i="8"/>
  <c r="J1517" i="8"/>
  <c r="E1518" i="8"/>
  <c r="F1518" i="8" s="1"/>
  <c r="H1518" i="8" s="1"/>
  <c r="G1518" i="8"/>
  <c r="J1518" i="8"/>
  <c r="E1519" i="8"/>
  <c r="F1519" i="8"/>
  <c r="G1519" i="8"/>
  <c r="H1519" i="8"/>
  <c r="J1519" i="8"/>
  <c r="D1520" i="8"/>
  <c r="E1520" i="8"/>
  <c r="F1520" i="8"/>
  <c r="H1520" i="8" s="1"/>
  <c r="G1520" i="8"/>
  <c r="J1520" i="8"/>
  <c r="E1521" i="8"/>
  <c r="F1521" i="8" s="1"/>
  <c r="H1521" i="8" s="1"/>
  <c r="G1521" i="8"/>
  <c r="J1521" i="8"/>
  <c r="E1522" i="8"/>
  <c r="F1522" i="8" s="1"/>
  <c r="H1522" i="8" s="1"/>
  <c r="G1522" i="8"/>
  <c r="J1522" i="8"/>
  <c r="E1523" i="8"/>
  <c r="F1523" i="8"/>
  <c r="H1523" i="8" s="1"/>
  <c r="G1523" i="8"/>
  <c r="J1523" i="8"/>
  <c r="E1524" i="8"/>
  <c r="F1524" i="8"/>
  <c r="H1524" i="8" s="1"/>
  <c r="G1524" i="8"/>
  <c r="J1524" i="8"/>
  <c r="E1525" i="8"/>
  <c r="F1525" i="8" s="1"/>
  <c r="H1525" i="8" s="1"/>
  <c r="G1525" i="8"/>
  <c r="J1525" i="8"/>
  <c r="E1526" i="8"/>
  <c r="F1526" i="8" s="1"/>
  <c r="H1526" i="8" s="1"/>
  <c r="G1526" i="8"/>
  <c r="J1526" i="8"/>
  <c r="E1527" i="8"/>
  <c r="F1527" i="8"/>
  <c r="H1527" i="8" s="1"/>
  <c r="G1527" i="8"/>
  <c r="J1527" i="8"/>
  <c r="E1528" i="8"/>
  <c r="F1528" i="8"/>
  <c r="H1528" i="8" s="1"/>
  <c r="G1528" i="8"/>
  <c r="J1528" i="8"/>
  <c r="E1529" i="8"/>
  <c r="F1529" i="8" s="1"/>
  <c r="H1529" i="8" s="1"/>
  <c r="G1529" i="8"/>
  <c r="J1529" i="8"/>
  <c r="E1530" i="8"/>
  <c r="F1530" i="8" s="1"/>
  <c r="H1530" i="8" s="1"/>
  <c r="G1530" i="8"/>
  <c r="J1530" i="8"/>
  <c r="E1531" i="8"/>
  <c r="F1531" i="8"/>
  <c r="H1531" i="8" s="1"/>
  <c r="G1531" i="8"/>
  <c r="J1531" i="8"/>
  <c r="E1532" i="8"/>
  <c r="F1532" i="8"/>
  <c r="H1532" i="8" s="1"/>
  <c r="G1532" i="8"/>
  <c r="J1532" i="8"/>
  <c r="E1533" i="8"/>
  <c r="F1533" i="8" s="1"/>
  <c r="H1533" i="8" s="1"/>
  <c r="G1533" i="8"/>
  <c r="J1533" i="8"/>
  <c r="E1534" i="8"/>
  <c r="F1534" i="8" s="1"/>
  <c r="H1534" i="8" s="1"/>
  <c r="G1534" i="8"/>
  <c r="J1534" i="8"/>
  <c r="E1535" i="8"/>
  <c r="F1535" i="8"/>
  <c r="H1535" i="8" s="1"/>
  <c r="G1535" i="8"/>
  <c r="J1535" i="8"/>
  <c r="E1536" i="8"/>
  <c r="F1536" i="8"/>
  <c r="H1536" i="8" s="1"/>
  <c r="G1536" i="8"/>
  <c r="J1536" i="8"/>
  <c r="E1537" i="8"/>
  <c r="F1537" i="8" s="1"/>
  <c r="H1537" i="8" s="1"/>
  <c r="G1537" i="8"/>
  <c r="J1537" i="8"/>
  <c r="E1538" i="8"/>
  <c r="F1538" i="8"/>
  <c r="G1538" i="8"/>
  <c r="H1538" i="8"/>
  <c r="J1538" i="8"/>
  <c r="E1539" i="8"/>
  <c r="F1539" i="8" s="1"/>
  <c r="H1539" i="8" s="1"/>
  <c r="G1539" i="8"/>
  <c r="J1539" i="8"/>
  <c r="E1540" i="8"/>
  <c r="F1540" i="8"/>
  <c r="H1540" i="8" s="1"/>
  <c r="G1540" i="8"/>
  <c r="J1540" i="8"/>
  <c r="E1541" i="8"/>
  <c r="F1541" i="8" s="1"/>
  <c r="H1541" i="8" s="1"/>
  <c r="G1541" i="8"/>
  <c r="J1541" i="8"/>
  <c r="E1542" i="8"/>
  <c r="F1542" i="8"/>
  <c r="G1542" i="8"/>
  <c r="H1542" i="8"/>
  <c r="J1542" i="8"/>
  <c r="E1543" i="8"/>
  <c r="F1543" i="8" s="1"/>
  <c r="H1543" i="8" s="1"/>
  <c r="G1543" i="8"/>
  <c r="J1543" i="8"/>
  <c r="E1544" i="8"/>
  <c r="F1544" i="8"/>
  <c r="H1544" i="8" s="1"/>
  <c r="G1544" i="8"/>
  <c r="J1544" i="8"/>
  <c r="E1545" i="8"/>
  <c r="F1545" i="8" s="1"/>
  <c r="H1545" i="8" s="1"/>
  <c r="G1545" i="8"/>
  <c r="J1545" i="8"/>
  <c r="E1546" i="8"/>
  <c r="F1546" i="8"/>
  <c r="G1546" i="8"/>
  <c r="H1546" i="8"/>
  <c r="J1546" i="8"/>
  <c r="E1547" i="8"/>
  <c r="F1547" i="8" s="1"/>
  <c r="H1547" i="8" s="1"/>
  <c r="G1547" i="8"/>
  <c r="J1547" i="8"/>
  <c r="E1548" i="8"/>
  <c r="F1548" i="8"/>
  <c r="G1548" i="8"/>
  <c r="H1548" i="8"/>
  <c r="J1548" i="8"/>
  <c r="E1549" i="8"/>
  <c r="F1549" i="8" s="1"/>
  <c r="H1549" i="8" s="1"/>
  <c r="G1549" i="8"/>
  <c r="J1549" i="8"/>
  <c r="E1550" i="8"/>
  <c r="F1550" i="8"/>
  <c r="H1550" i="8" s="1"/>
  <c r="G1550" i="8"/>
  <c r="J1550" i="8"/>
  <c r="E1551" i="8"/>
  <c r="F1551" i="8" s="1"/>
  <c r="H1551" i="8" s="1"/>
  <c r="G1551" i="8"/>
  <c r="J1551" i="8"/>
  <c r="E1552" i="8"/>
  <c r="F1552" i="8"/>
  <c r="G1552" i="8"/>
  <c r="H1552" i="8"/>
  <c r="J1552" i="8"/>
  <c r="E1553" i="8"/>
  <c r="F1553" i="8" s="1"/>
  <c r="H1553" i="8" s="1"/>
  <c r="G1553" i="8"/>
  <c r="J1553" i="8"/>
  <c r="E1554" i="8"/>
  <c r="F1554" i="8"/>
  <c r="H1554" i="8" s="1"/>
  <c r="G1554" i="8"/>
  <c r="J1554" i="8"/>
  <c r="E1555" i="8"/>
  <c r="F1555" i="8" s="1"/>
  <c r="H1555" i="8" s="1"/>
  <c r="G1555" i="8"/>
  <c r="J1555" i="8"/>
  <c r="E1556" i="8"/>
  <c r="F1556" i="8"/>
  <c r="G1556" i="8"/>
  <c r="H1556" i="8"/>
  <c r="J1556" i="8"/>
  <c r="E1557" i="8"/>
  <c r="F1557" i="8" s="1"/>
  <c r="H1557" i="8" s="1"/>
  <c r="G1557" i="8"/>
  <c r="J1557" i="8"/>
  <c r="E1558" i="8"/>
  <c r="F1558" i="8"/>
  <c r="H1558" i="8" s="1"/>
  <c r="G1558" i="8"/>
  <c r="J1558" i="8"/>
  <c r="E1559" i="8"/>
  <c r="F1559" i="8" s="1"/>
  <c r="H1559" i="8" s="1"/>
  <c r="G1559" i="8"/>
  <c r="J1559" i="8"/>
  <c r="E1560" i="8"/>
  <c r="F1560" i="8"/>
  <c r="G1560" i="8"/>
  <c r="H1560" i="8"/>
  <c r="J1560" i="8"/>
  <c r="E1561" i="8"/>
  <c r="F1561" i="8" s="1"/>
  <c r="H1561" i="8" s="1"/>
  <c r="G1561" i="8"/>
  <c r="J1561" i="8"/>
  <c r="E1562" i="8"/>
  <c r="F1562" i="8"/>
  <c r="H1562" i="8" s="1"/>
  <c r="G1562" i="8"/>
  <c r="J1562" i="8"/>
  <c r="E1563" i="8"/>
  <c r="F1563" i="8" s="1"/>
  <c r="H1563" i="8" s="1"/>
  <c r="G1563" i="8"/>
  <c r="J1563" i="8"/>
  <c r="E1564" i="8"/>
  <c r="F1564" i="8"/>
  <c r="G1564" i="8"/>
  <c r="H1564" i="8"/>
  <c r="J1564" i="8"/>
  <c r="E1565" i="8"/>
  <c r="F1565" i="8" s="1"/>
  <c r="H1565" i="8" s="1"/>
  <c r="G1565" i="8"/>
  <c r="J1565" i="8"/>
  <c r="E1566" i="8"/>
  <c r="F1566" i="8"/>
  <c r="H1566" i="8" s="1"/>
  <c r="G1566" i="8"/>
  <c r="J1566" i="8"/>
  <c r="E1567" i="8"/>
  <c r="F1567" i="8" s="1"/>
  <c r="H1567" i="8" s="1"/>
  <c r="G1567" i="8"/>
  <c r="J1567" i="8"/>
  <c r="E1568" i="8"/>
  <c r="F1568" i="8"/>
  <c r="G1568" i="8"/>
  <c r="H1568" i="8"/>
  <c r="J1568" i="8"/>
  <c r="E1569" i="8"/>
  <c r="F1569" i="8" s="1"/>
  <c r="H1569" i="8" s="1"/>
  <c r="G1569" i="8"/>
  <c r="J1569" i="8"/>
  <c r="E1570" i="8"/>
  <c r="F1570" i="8"/>
  <c r="H1570" i="8" s="1"/>
  <c r="G1570" i="8"/>
  <c r="J1570" i="8"/>
  <c r="E1571" i="8"/>
  <c r="F1571" i="8" s="1"/>
  <c r="H1571" i="8" s="1"/>
  <c r="G1571" i="8"/>
  <c r="J1571" i="8"/>
  <c r="E1572" i="8"/>
  <c r="F1572" i="8"/>
  <c r="G1572" i="8"/>
  <c r="H1572" i="8"/>
  <c r="J1572" i="8"/>
  <c r="E1573" i="8"/>
  <c r="F1573" i="8" s="1"/>
  <c r="H1573" i="8" s="1"/>
  <c r="G1573" i="8"/>
  <c r="J1573" i="8"/>
  <c r="E1574" i="8"/>
  <c r="F1574" i="8"/>
  <c r="H1574" i="8" s="1"/>
  <c r="G1574" i="8"/>
  <c r="J1574" i="8"/>
  <c r="E1575" i="8"/>
  <c r="F1575" i="8" s="1"/>
  <c r="H1575" i="8" s="1"/>
  <c r="G1575" i="8"/>
  <c r="J1575" i="8"/>
  <c r="E1576" i="8"/>
  <c r="F1576" i="8" s="1"/>
  <c r="H1576" i="8" s="1"/>
  <c r="G1576" i="8"/>
  <c r="J1576" i="8"/>
  <c r="E1577" i="8"/>
  <c r="F1577" i="8" s="1"/>
  <c r="H1577" i="8" s="1"/>
  <c r="G1577" i="8"/>
  <c r="J1577" i="8"/>
  <c r="E1578" i="8"/>
  <c r="F1578" i="8"/>
  <c r="H1578" i="8" s="1"/>
  <c r="G1578" i="8"/>
  <c r="J1578" i="8"/>
  <c r="E1579" i="8"/>
  <c r="F1579" i="8" s="1"/>
  <c r="H1579" i="8" s="1"/>
  <c r="G1579" i="8"/>
  <c r="J1579" i="8"/>
  <c r="E1580" i="8"/>
  <c r="F1580" i="8"/>
  <c r="G1580" i="8"/>
  <c r="H1580" i="8"/>
  <c r="J1580" i="8"/>
  <c r="E1581" i="8"/>
  <c r="F1581" i="8" s="1"/>
  <c r="H1581" i="8" s="1"/>
  <c r="G1581" i="8"/>
  <c r="J1581" i="8"/>
  <c r="E1582" i="8"/>
  <c r="F1582" i="8"/>
  <c r="H1582" i="8" s="1"/>
  <c r="G1582" i="8"/>
  <c r="J1582" i="8"/>
  <c r="E1583" i="8"/>
  <c r="F1583" i="8" s="1"/>
  <c r="H1583" i="8" s="1"/>
  <c r="G1583" i="8"/>
  <c r="J1583" i="8"/>
  <c r="E1584" i="8"/>
  <c r="F1584" i="8" s="1"/>
  <c r="H1584" i="8" s="1"/>
  <c r="G1584" i="8"/>
  <c r="J1584" i="8"/>
  <c r="E1585" i="8"/>
  <c r="F1585" i="8" s="1"/>
  <c r="H1585" i="8" s="1"/>
  <c r="G1585" i="8"/>
  <c r="J1585" i="8"/>
  <c r="E1586" i="8"/>
  <c r="F1586" i="8"/>
  <c r="H1586" i="8" s="1"/>
  <c r="G1586" i="8"/>
  <c r="J1586" i="8"/>
  <c r="E1587" i="8"/>
  <c r="F1587" i="8" s="1"/>
  <c r="H1587" i="8" s="1"/>
  <c r="G1587" i="8"/>
  <c r="J1587" i="8"/>
  <c r="E1588" i="8"/>
  <c r="F1588" i="8" s="1"/>
  <c r="H1588" i="8" s="1"/>
  <c r="G1588" i="8"/>
  <c r="J1588" i="8"/>
  <c r="E1589" i="8"/>
  <c r="F1589" i="8" s="1"/>
  <c r="H1589" i="8" s="1"/>
  <c r="G1589" i="8"/>
  <c r="J1589" i="8"/>
  <c r="E1590" i="8"/>
  <c r="G1590" i="8"/>
  <c r="H1590" i="8" s="1"/>
  <c r="J1590" i="8"/>
  <c r="E1591" i="8"/>
  <c r="F1591" i="8"/>
  <c r="H1591" i="8" s="1"/>
  <c r="G1591" i="8"/>
  <c r="J1591" i="8"/>
  <c r="E1592" i="8"/>
  <c r="F1592" i="8" s="1"/>
  <c r="H1592" i="8" s="1"/>
  <c r="G1592" i="8"/>
  <c r="J1592" i="8"/>
  <c r="E1593" i="8"/>
  <c r="F1593" i="8"/>
  <c r="G1593" i="8"/>
  <c r="H1593" i="8"/>
  <c r="J1593" i="8"/>
  <c r="E1594" i="8"/>
  <c r="F1594" i="8" s="1"/>
  <c r="H1594" i="8" s="1"/>
  <c r="G1594" i="8"/>
  <c r="J1594" i="8"/>
  <c r="E1595" i="8"/>
  <c r="F1595" i="8"/>
  <c r="H1595" i="8" s="1"/>
  <c r="G1595" i="8"/>
  <c r="J1595" i="8"/>
  <c r="E1596" i="8"/>
  <c r="F1596" i="8" s="1"/>
  <c r="H1596" i="8" s="1"/>
  <c r="G1596" i="8"/>
  <c r="J1596" i="8"/>
  <c r="E1597" i="8"/>
  <c r="F1597" i="8"/>
  <c r="G1597" i="8"/>
  <c r="H1597" i="8"/>
  <c r="J1597" i="8"/>
  <c r="E1598" i="8"/>
  <c r="F1598" i="8" s="1"/>
  <c r="H1598" i="8" s="1"/>
  <c r="G1598" i="8"/>
  <c r="J1598" i="8"/>
  <c r="E1599" i="8"/>
  <c r="F1599" i="8"/>
  <c r="H1599" i="8" s="1"/>
  <c r="G1599" i="8"/>
  <c r="J1599" i="8"/>
  <c r="E1600" i="8"/>
  <c r="F1600" i="8" s="1"/>
  <c r="H1600" i="8" s="1"/>
  <c r="G1600" i="8"/>
  <c r="J1600" i="8"/>
  <c r="E1601" i="8"/>
  <c r="F1601" i="8"/>
  <c r="G1601" i="8"/>
  <c r="H1601" i="8"/>
  <c r="J1601" i="8"/>
  <c r="E1602" i="8"/>
  <c r="F1602" i="8" s="1"/>
  <c r="H1602" i="8" s="1"/>
  <c r="G1602" i="8"/>
  <c r="J1602" i="8"/>
  <c r="E1603" i="8"/>
  <c r="F1603" i="8"/>
  <c r="G1603" i="8"/>
  <c r="H1603" i="8"/>
  <c r="J1603" i="8"/>
  <c r="E1604" i="8"/>
  <c r="F1604" i="8" s="1"/>
  <c r="H1604" i="8" s="1"/>
  <c r="G1604" i="8"/>
  <c r="J1604" i="8"/>
  <c r="E1605" i="8"/>
  <c r="F1605" i="8"/>
  <c r="G1605" i="8"/>
  <c r="H1605" i="8"/>
  <c r="J1605" i="8"/>
  <c r="E1606" i="8"/>
  <c r="F1606" i="8" s="1"/>
  <c r="H1606" i="8" s="1"/>
  <c r="G1606" i="8"/>
  <c r="J1606" i="8"/>
  <c r="E1607" i="8"/>
  <c r="F1607" i="8"/>
  <c r="H1607" i="8" s="1"/>
  <c r="G1607" i="8"/>
  <c r="J1607" i="8"/>
  <c r="E1608" i="8"/>
  <c r="F1608" i="8" s="1"/>
  <c r="H1608" i="8" s="1"/>
  <c r="G1608" i="8"/>
  <c r="J1608" i="8"/>
  <c r="E1609" i="8"/>
  <c r="F1609" i="8"/>
  <c r="G1609" i="8"/>
  <c r="H1609" i="8"/>
  <c r="J1609" i="8"/>
  <c r="E1610" i="8"/>
  <c r="F1610" i="8" s="1"/>
  <c r="H1610" i="8" s="1"/>
  <c r="G1610" i="8"/>
  <c r="J1610" i="8"/>
  <c r="E1611" i="8"/>
  <c r="F1611" i="8"/>
  <c r="G1611" i="8"/>
  <c r="H1611" i="8"/>
  <c r="J1611" i="8"/>
  <c r="E1612" i="8"/>
  <c r="F1612" i="8" s="1"/>
  <c r="H1612" i="8" s="1"/>
  <c r="G1612" i="8"/>
  <c r="J1612" i="8"/>
  <c r="E1613" i="8"/>
  <c r="F1613" i="8"/>
  <c r="G1613" i="8"/>
  <c r="H1613" i="8"/>
  <c r="J1613" i="8"/>
  <c r="E1614" i="8"/>
  <c r="F1614" i="8" s="1"/>
  <c r="H1614" i="8" s="1"/>
  <c r="G1614" i="8"/>
  <c r="J1614" i="8"/>
  <c r="E1615" i="8"/>
  <c r="F1615" i="8"/>
  <c r="H1615" i="8" s="1"/>
  <c r="G1615" i="8"/>
  <c r="J1615" i="8"/>
  <c r="E1616" i="8"/>
  <c r="F1616" i="8" s="1"/>
  <c r="H1616" i="8" s="1"/>
  <c r="G1616" i="8"/>
  <c r="J1616" i="8"/>
  <c r="E1617" i="8"/>
  <c r="F1617" i="8"/>
  <c r="G1617" i="8"/>
  <c r="H1617" i="8"/>
  <c r="J1617" i="8"/>
  <c r="E1618" i="8"/>
  <c r="F1618" i="8" s="1"/>
  <c r="H1618" i="8" s="1"/>
  <c r="G1618" i="8"/>
  <c r="J1618" i="8"/>
  <c r="E1619" i="8"/>
  <c r="F1619" i="8"/>
  <c r="G1619" i="8"/>
  <c r="H1619" i="8"/>
  <c r="J1619" i="8"/>
  <c r="E1620" i="8"/>
  <c r="F1620" i="8" s="1"/>
  <c r="H1620" i="8" s="1"/>
  <c r="G1620" i="8"/>
  <c r="J1620" i="8"/>
  <c r="E1621" i="8"/>
  <c r="F1621" i="8"/>
  <c r="G1621" i="8"/>
  <c r="H1621" i="8"/>
  <c r="J1621" i="8"/>
  <c r="E1622" i="8"/>
  <c r="F1622" i="8" s="1"/>
  <c r="H1622" i="8" s="1"/>
  <c r="G1622" i="8"/>
  <c r="J1622" i="8"/>
  <c r="E1623" i="8"/>
  <c r="F1623" i="8"/>
  <c r="H1623" i="8" s="1"/>
  <c r="G1623" i="8"/>
  <c r="J1623" i="8"/>
  <c r="E1624" i="8"/>
  <c r="F1624" i="8" s="1"/>
  <c r="H1624" i="8" s="1"/>
  <c r="G1624" i="8"/>
  <c r="J1624" i="8"/>
  <c r="E1625" i="8"/>
  <c r="F1625" i="8"/>
  <c r="G1625" i="8"/>
  <c r="H1625" i="8"/>
  <c r="J1625" i="8"/>
  <c r="E1626" i="8"/>
  <c r="F1626" i="8" s="1"/>
  <c r="H1626" i="8" s="1"/>
  <c r="G1626" i="8"/>
  <c r="J1626" i="8"/>
  <c r="E1627" i="8"/>
  <c r="F1627" i="8"/>
  <c r="H1627" i="8" s="1"/>
  <c r="G1627" i="8"/>
  <c r="J1627" i="8"/>
  <c r="E1628" i="8"/>
  <c r="F1628" i="8" s="1"/>
  <c r="H1628" i="8" s="1"/>
  <c r="G1628" i="8"/>
  <c r="J1628" i="8"/>
  <c r="E1629" i="8"/>
  <c r="F1629" i="8"/>
  <c r="G1629" i="8"/>
  <c r="H1629" i="8"/>
  <c r="J1629" i="8"/>
  <c r="E1630" i="8"/>
  <c r="F1630" i="8" s="1"/>
  <c r="H1630" i="8" s="1"/>
  <c r="G1630" i="8"/>
  <c r="J1630" i="8"/>
  <c r="E1631" i="8"/>
  <c r="F1631" i="8"/>
  <c r="H1631" i="8" s="1"/>
  <c r="G1631" i="8"/>
  <c r="J1631" i="8"/>
  <c r="E1632" i="8"/>
  <c r="F1632" i="8" s="1"/>
  <c r="H1632" i="8" s="1"/>
  <c r="G1632" i="8"/>
  <c r="J1632" i="8"/>
  <c r="E1633" i="8"/>
  <c r="F1633" i="8"/>
  <c r="G1633" i="8"/>
  <c r="H1633" i="8"/>
  <c r="J1633" i="8"/>
  <c r="E1634" i="8"/>
  <c r="F1634" i="8" s="1"/>
  <c r="G1634" i="8"/>
  <c r="J1634" i="8"/>
  <c r="E1635" i="8"/>
  <c r="F1635" i="8"/>
  <c r="G1635" i="8"/>
  <c r="H1635" i="8"/>
  <c r="J1635" i="8"/>
  <c r="E1636" i="8"/>
  <c r="F1636" i="8" s="1"/>
  <c r="G1636" i="8"/>
  <c r="J1636" i="8"/>
  <c r="E1637" i="8"/>
  <c r="F1637" i="8"/>
  <c r="G1637" i="8"/>
  <c r="H1637" i="8"/>
  <c r="J1637" i="8"/>
  <c r="E1638" i="8"/>
  <c r="F1638" i="8" s="1"/>
  <c r="G1638" i="8"/>
  <c r="H1638" i="8"/>
  <c r="J1638" i="8"/>
  <c r="E1639" i="8"/>
  <c r="F1639" i="8"/>
  <c r="H1639" i="8" s="1"/>
  <c r="G1639" i="8"/>
  <c r="J1639" i="8"/>
  <c r="E1640" i="8"/>
  <c r="F1640" i="8"/>
  <c r="H1640" i="8" s="1"/>
  <c r="G1640" i="8"/>
  <c r="J1640" i="8"/>
  <c r="E1641" i="8"/>
  <c r="F1641" i="8" s="1"/>
  <c r="H1641" i="8" s="1"/>
  <c r="G1641" i="8"/>
  <c r="J1641" i="8"/>
  <c r="E1642" i="8"/>
  <c r="F1642" i="8" s="1"/>
  <c r="H1642" i="8" s="1"/>
  <c r="G1642" i="8"/>
  <c r="J1642" i="8"/>
  <c r="E1643" i="8"/>
  <c r="F1643" i="8"/>
  <c r="G1643" i="8"/>
  <c r="H1643" i="8"/>
  <c r="J1643" i="8"/>
  <c r="E1644" i="8"/>
  <c r="F1644" i="8" s="1"/>
  <c r="H1644" i="8" s="1"/>
  <c r="G1644" i="8"/>
  <c r="J1644" i="8"/>
  <c r="E1645" i="8"/>
  <c r="F1645" i="8"/>
  <c r="G1645" i="8"/>
  <c r="H1645" i="8"/>
  <c r="J1645" i="8"/>
  <c r="E1646" i="8"/>
  <c r="F1646" i="8" s="1"/>
  <c r="H1646" i="8" s="1"/>
  <c r="G1646" i="8"/>
  <c r="J1646" i="8"/>
  <c r="E1647" i="8"/>
  <c r="F1647" i="8"/>
  <c r="H1647" i="8" s="1"/>
  <c r="G1647" i="8"/>
  <c r="J1647" i="8"/>
  <c r="E1648" i="8"/>
  <c r="F1648" i="8" s="1"/>
  <c r="H1648" i="8" s="1"/>
  <c r="G1648" i="8"/>
  <c r="J1648" i="8"/>
  <c r="E1649" i="8"/>
  <c r="F1649" i="8"/>
  <c r="G1649" i="8"/>
  <c r="H1649" i="8"/>
  <c r="J1649" i="8"/>
  <c r="E1650" i="8"/>
  <c r="F1650" i="8" s="1"/>
  <c r="H1650" i="8" s="1"/>
  <c r="G1650" i="8"/>
  <c r="J1650" i="8"/>
  <c r="E1651" i="8"/>
  <c r="F1651" i="8"/>
  <c r="G1651" i="8"/>
  <c r="H1651" i="8"/>
  <c r="J1651" i="8"/>
  <c r="E1652" i="8"/>
  <c r="F1652" i="8" s="1"/>
  <c r="H1652" i="8" s="1"/>
  <c r="G1652" i="8"/>
  <c r="J1652" i="8"/>
  <c r="E1653" i="8"/>
  <c r="F1653" i="8"/>
  <c r="H1653" i="8" s="1"/>
  <c r="G1653" i="8"/>
  <c r="J1653" i="8"/>
  <c r="E1654" i="8"/>
  <c r="F1654" i="8" s="1"/>
  <c r="H1654" i="8" s="1"/>
  <c r="G1654" i="8"/>
  <c r="J1654" i="8"/>
  <c r="E1655" i="8"/>
  <c r="F1655" i="8"/>
  <c r="G1655" i="8"/>
  <c r="H1655" i="8"/>
  <c r="J1655" i="8"/>
  <c r="E1656" i="8"/>
  <c r="F1656" i="8" s="1"/>
  <c r="H1656" i="8" s="1"/>
  <c r="G1656" i="8"/>
  <c r="J1656" i="8"/>
  <c r="E1657" i="8"/>
  <c r="F1657" i="8"/>
  <c r="H1657" i="8" s="1"/>
  <c r="G1657" i="8"/>
  <c r="J1657" i="8"/>
  <c r="E1658" i="8"/>
  <c r="F1658" i="8" s="1"/>
  <c r="H1658" i="8" s="1"/>
  <c r="G1658" i="8"/>
  <c r="J1658" i="8"/>
  <c r="E1659" i="8"/>
  <c r="F1659" i="8"/>
  <c r="G1659" i="8"/>
  <c r="H1659" i="8"/>
  <c r="J1659" i="8"/>
  <c r="E1660" i="8"/>
  <c r="F1660" i="8" s="1"/>
  <c r="H1660" i="8" s="1"/>
  <c r="G1660" i="8"/>
  <c r="J1660" i="8"/>
  <c r="E1661" i="8"/>
  <c r="F1661" i="8"/>
  <c r="G1661" i="8"/>
  <c r="H1661" i="8"/>
  <c r="J1661" i="8"/>
  <c r="E1662" i="8"/>
  <c r="F1662" i="8" s="1"/>
  <c r="H1662" i="8" s="1"/>
  <c r="G1662" i="8"/>
  <c r="J1662" i="8"/>
  <c r="E1663" i="8"/>
  <c r="F1663" i="8"/>
  <c r="G1663" i="8"/>
  <c r="H1663" i="8"/>
  <c r="J1663" i="8"/>
  <c r="E1664" i="8"/>
  <c r="F1664" i="8" s="1"/>
  <c r="H1664" i="8" s="1"/>
  <c r="G1664" i="8"/>
  <c r="J1664" i="8"/>
  <c r="E1665" i="8"/>
  <c r="F1665" i="8"/>
  <c r="H1665" i="8" s="1"/>
  <c r="G1665" i="8"/>
  <c r="J1665" i="8"/>
  <c r="E1666" i="8"/>
  <c r="F1666" i="8" s="1"/>
  <c r="H1666" i="8" s="1"/>
  <c r="G1666" i="8"/>
  <c r="J1666" i="8"/>
  <c r="E1667" i="8"/>
  <c r="F1667" i="8"/>
  <c r="G1667" i="8"/>
  <c r="H1667" i="8"/>
  <c r="J1667" i="8"/>
  <c r="E1668" i="8"/>
  <c r="F1668" i="8" s="1"/>
  <c r="H1668" i="8" s="1"/>
  <c r="G1668" i="8"/>
  <c r="J1668" i="8"/>
  <c r="E1669" i="8"/>
  <c r="F1669" i="8"/>
  <c r="G1669" i="8"/>
  <c r="H1669" i="8"/>
  <c r="J1669" i="8"/>
  <c r="E1670" i="8"/>
  <c r="F1670" i="8" s="1"/>
  <c r="H1670" i="8" s="1"/>
  <c r="G1670" i="8"/>
  <c r="J1670" i="8"/>
  <c r="E1671" i="8"/>
  <c r="F1671" i="8"/>
  <c r="G1671" i="8"/>
  <c r="H1671" i="8"/>
  <c r="J1671" i="8"/>
  <c r="E1672" i="8"/>
  <c r="F1672" i="8" s="1"/>
  <c r="H1672" i="8" s="1"/>
  <c r="G1672" i="8"/>
  <c r="J1672" i="8"/>
  <c r="E1673" i="8"/>
  <c r="F1673" i="8"/>
  <c r="H1673" i="8" s="1"/>
  <c r="G1673" i="8"/>
  <c r="J1673" i="8"/>
  <c r="E1674" i="8"/>
  <c r="F1674" i="8" s="1"/>
  <c r="H1674" i="8" s="1"/>
  <c r="G1674" i="8"/>
  <c r="J1674" i="8"/>
  <c r="E1675" i="8"/>
  <c r="F1675" i="8"/>
  <c r="G1675" i="8"/>
  <c r="H1675" i="8"/>
  <c r="J1675" i="8"/>
  <c r="E1676" i="8"/>
  <c r="F1676" i="8" s="1"/>
  <c r="H1676" i="8" s="1"/>
  <c r="G1676" i="8"/>
  <c r="J1676" i="8"/>
  <c r="E1677" i="8"/>
  <c r="F1677" i="8"/>
  <c r="G1677" i="8"/>
  <c r="H1677" i="8"/>
  <c r="J1677" i="8"/>
  <c r="E1678" i="8"/>
  <c r="F1678" i="8" s="1"/>
  <c r="H1678" i="8" s="1"/>
  <c r="G1678" i="8"/>
  <c r="J1678" i="8"/>
  <c r="E1679" i="8"/>
  <c r="F1679" i="8"/>
  <c r="G1679" i="8"/>
  <c r="H1679" i="8"/>
  <c r="J1679" i="8"/>
  <c r="E1680" i="8"/>
  <c r="F1680" i="8" s="1"/>
  <c r="H1680" i="8" s="1"/>
  <c r="G1680" i="8"/>
  <c r="J1680" i="8"/>
  <c r="E1681" i="8"/>
  <c r="F1681" i="8"/>
  <c r="G1681" i="8"/>
  <c r="H1681" i="8"/>
  <c r="J1681" i="8"/>
  <c r="E1682" i="8"/>
  <c r="F1682" i="8" s="1"/>
  <c r="H1682" i="8" s="1"/>
  <c r="G1682" i="8"/>
  <c r="J1682" i="8"/>
  <c r="E1683" i="8"/>
  <c r="F1683" i="8"/>
  <c r="G1683" i="8"/>
  <c r="H1683" i="8"/>
  <c r="J1683" i="8"/>
  <c r="E1684" i="8"/>
  <c r="F1684" i="8" s="1"/>
  <c r="H1684" i="8" s="1"/>
  <c r="G1684" i="8"/>
  <c r="J1684" i="8"/>
  <c r="E1685" i="8"/>
  <c r="F1685" i="8"/>
  <c r="G1685" i="8"/>
  <c r="H1685" i="8"/>
  <c r="J1685" i="8"/>
  <c r="E1686" i="8"/>
  <c r="F1686" i="8" s="1"/>
  <c r="H1686" i="8" s="1"/>
  <c r="G1686" i="8"/>
  <c r="J1686" i="8"/>
  <c r="E1687" i="8"/>
  <c r="F1687" i="8"/>
  <c r="G1687" i="8"/>
  <c r="H1687" i="8"/>
  <c r="J1687" i="8"/>
  <c r="E1688" i="8"/>
  <c r="F1688" i="8" s="1"/>
  <c r="H1688" i="8" s="1"/>
  <c r="G1688" i="8"/>
  <c r="J1688" i="8"/>
  <c r="E1689" i="8"/>
  <c r="F1689" i="8"/>
  <c r="G1689" i="8"/>
  <c r="H1689" i="8"/>
  <c r="J1689" i="8"/>
  <c r="E1690" i="8"/>
  <c r="F1690" i="8" s="1"/>
  <c r="H1690" i="8" s="1"/>
  <c r="G1690" i="8"/>
  <c r="J1690" i="8"/>
  <c r="E1691" i="8"/>
  <c r="F1691" i="8"/>
  <c r="G1691" i="8"/>
  <c r="H1691" i="8"/>
  <c r="J1691" i="8"/>
  <c r="E1692" i="8"/>
  <c r="F1692" i="8" s="1"/>
  <c r="H1692" i="8" s="1"/>
  <c r="G1692" i="8"/>
  <c r="J1692" i="8"/>
  <c r="E1693" i="8"/>
  <c r="F1693" i="8"/>
  <c r="G1693" i="8"/>
  <c r="H1693" i="8"/>
  <c r="J1693" i="8"/>
  <c r="E1694" i="8"/>
  <c r="F1694" i="8" s="1"/>
  <c r="H1694" i="8" s="1"/>
  <c r="G1694" i="8"/>
  <c r="J1694" i="8"/>
  <c r="E1695" i="8"/>
  <c r="F1695" i="8"/>
  <c r="H1695" i="8" s="1"/>
  <c r="G1695" i="8"/>
  <c r="J1695" i="8"/>
  <c r="E1696" i="8"/>
  <c r="F1696" i="8" s="1"/>
  <c r="H1696" i="8" s="1"/>
  <c r="G1696" i="8"/>
  <c r="J1696" i="8"/>
  <c r="E1697" i="8"/>
  <c r="F1697" i="8"/>
  <c r="G1697" i="8"/>
  <c r="H1697" i="8"/>
  <c r="J1697" i="8"/>
  <c r="E1698" i="8"/>
  <c r="F1698" i="8" s="1"/>
  <c r="H1698" i="8" s="1"/>
  <c r="G1698" i="8"/>
  <c r="J1698" i="8"/>
  <c r="E1699" i="8"/>
  <c r="F1699" i="8"/>
  <c r="H1699" i="8" s="1"/>
  <c r="G1699" i="8"/>
  <c r="J1699" i="8"/>
  <c r="E1700" i="8"/>
  <c r="F1700" i="8" s="1"/>
  <c r="H1700" i="8" s="1"/>
  <c r="G1700" i="8"/>
  <c r="J1700" i="8"/>
  <c r="E1701" i="8"/>
  <c r="F1701" i="8"/>
  <c r="G1701" i="8"/>
  <c r="H1701" i="8"/>
  <c r="J1701" i="8"/>
  <c r="E1702" i="8"/>
  <c r="F1702" i="8" s="1"/>
  <c r="H1702" i="8" s="1"/>
  <c r="G1702" i="8"/>
  <c r="J1702" i="8"/>
  <c r="E1703" i="8"/>
  <c r="F1703" i="8"/>
  <c r="H1703" i="8" s="1"/>
  <c r="G1703" i="8"/>
  <c r="J1703" i="8"/>
  <c r="E1704" i="8"/>
  <c r="F1704" i="8" s="1"/>
  <c r="H1704" i="8" s="1"/>
  <c r="G1704" i="8"/>
  <c r="J1704" i="8"/>
  <c r="E1705" i="8"/>
  <c r="F1705" i="8"/>
  <c r="G1705" i="8"/>
  <c r="H1705" i="8"/>
  <c r="J1705" i="8"/>
  <c r="E1706" i="8"/>
  <c r="F1706" i="8" s="1"/>
  <c r="H1706" i="8" s="1"/>
  <c r="G1706" i="8"/>
  <c r="J1706" i="8"/>
  <c r="E1707" i="8"/>
  <c r="F1707" i="8"/>
  <c r="H1707" i="8" s="1"/>
  <c r="G1707" i="8"/>
  <c r="J1707" i="8"/>
  <c r="E1708" i="8"/>
  <c r="F1708" i="8" s="1"/>
  <c r="H1708" i="8" s="1"/>
  <c r="G1708" i="8"/>
  <c r="J1708" i="8"/>
  <c r="E1709" i="8"/>
  <c r="F1709" i="8"/>
  <c r="G1709" i="8"/>
  <c r="H1709" i="8"/>
  <c r="J1709" i="8"/>
  <c r="E1710" i="8"/>
  <c r="F1710" i="8" s="1"/>
  <c r="H1710" i="8" s="1"/>
  <c r="G1710" i="8"/>
  <c r="J1710" i="8"/>
  <c r="E1711" i="8"/>
  <c r="F1711" i="8"/>
  <c r="H1711" i="8" s="1"/>
  <c r="G1711" i="8"/>
  <c r="J1711" i="8"/>
  <c r="E1712" i="8"/>
  <c r="F1712" i="8" s="1"/>
  <c r="H1712" i="8" s="1"/>
  <c r="G1712" i="8"/>
  <c r="J1712" i="8"/>
  <c r="E1713" i="8"/>
  <c r="F1713" i="8"/>
  <c r="G1713" i="8"/>
  <c r="H1713" i="8"/>
  <c r="J1713" i="8"/>
  <c r="E1714" i="8"/>
  <c r="F1714" i="8" s="1"/>
  <c r="H1714" i="8" s="1"/>
  <c r="G1714" i="8"/>
  <c r="J1714" i="8"/>
  <c r="E1715" i="8"/>
  <c r="F1715" i="8"/>
  <c r="H1715" i="8" s="1"/>
  <c r="G1715" i="8"/>
  <c r="J1715" i="8"/>
  <c r="E1716" i="8"/>
  <c r="F1716" i="8" s="1"/>
  <c r="H1716" i="8" s="1"/>
  <c r="G1716" i="8"/>
  <c r="J1716" i="8"/>
  <c r="E1717" i="8"/>
  <c r="F1717" i="8"/>
  <c r="G1717" i="8"/>
  <c r="H1717" i="8"/>
  <c r="J1717" i="8"/>
  <c r="E1718" i="8"/>
  <c r="F1718" i="8" s="1"/>
  <c r="H1718" i="8" s="1"/>
  <c r="G1718" i="8"/>
  <c r="J1718" i="8"/>
  <c r="E1719" i="8"/>
  <c r="F1719" i="8"/>
  <c r="H1719" i="8" s="1"/>
  <c r="G1719" i="8"/>
  <c r="J1719" i="8"/>
  <c r="E1720" i="8"/>
  <c r="F1720" i="8" s="1"/>
  <c r="H1720" i="8" s="1"/>
  <c r="G1720" i="8"/>
  <c r="J1720" i="8"/>
  <c r="E1721" i="8"/>
  <c r="F1721" i="8"/>
  <c r="G1721" i="8"/>
  <c r="H1721" i="8"/>
  <c r="J1721" i="8"/>
  <c r="E1722" i="8"/>
  <c r="F1722" i="8" s="1"/>
  <c r="H1722" i="8" s="1"/>
  <c r="G1722" i="8"/>
  <c r="J1722" i="8"/>
  <c r="E1723" i="8"/>
  <c r="F1723" i="8"/>
  <c r="H1723" i="8" s="1"/>
  <c r="G1723" i="8"/>
  <c r="J1723" i="8"/>
  <c r="E1724" i="8"/>
  <c r="F1724" i="8" s="1"/>
  <c r="H1724" i="8" s="1"/>
  <c r="G1724" i="8"/>
  <c r="J1724" i="8"/>
  <c r="E1725" i="8"/>
  <c r="F1725" i="8"/>
  <c r="G1725" i="8"/>
  <c r="H1725" i="8"/>
  <c r="J1725" i="8"/>
  <c r="E1726" i="8"/>
  <c r="F1726" i="8" s="1"/>
  <c r="H1726" i="8" s="1"/>
  <c r="G1726" i="8"/>
  <c r="J1726" i="8"/>
  <c r="E1727" i="8"/>
  <c r="F1727" i="8"/>
  <c r="H1727" i="8" s="1"/>
  <c r="G1727" i="8"/>
  <c r="J1727" i="8"/>
  <c r="E1728" i="8"/>
  <c r="F1728" i="8" s="1"/>
  <c r="H1728" i="8" s="1"/>
  <c r="G1728" i="8"/>
  <c r="J1728" i="8"/>
  <c r="E1729" i="8"/>
  <c r="F1729" i="8"/>
  <c r="G1729" i="8"/>
  <c r="H1729" i="8"/>
  <c r="J1729" i="8"/>
  <c r="E1730" i="8"/>
  <c r="F1730" i="8" s="1"/>
  <c r="H1730" i="8" s="1"/>
  <c r="G1730" i="8"/>
  <c r="J1730" i="8"/>
  <c r="E1731" i="8"/>
  <c r="F1731" i="8"/>
  <c r="H1731" i="8" s="1"/>
  <c r="G1731" i="8"/>
  <c r="J1731" i="8"/>
  <c r="E1732" i="8"/>
  <c r="F1732" i="8" s="1"/>
  <c r="H1732" i="8" s="1"/>
  <c r="G1732" i="8"/>
  <c r="J1732" i="8"/>
  <c r="E1733" i="8"/>
  <c r="F1733" i="8"/>
  <c r="G1733" i="8"/>
  <c r="H1733" i="8"/>
  <c r="J1733" i="8"/>
  <c r="E1734" i="8"/>
  <c r="F1734" i="8" s="1"/>
  <c r="H1734" i="8" s="1"/>
  <c r="G1734" i="8"/>
  <c r="J1734" i="8"/>
  <c r="E1735" i="8"/>
  <c r="F1735" i="8"/>
  <c r="H1735" i="8" s="1"/>
  <c r="G1735" i="8"/>
  <c r="J1735" i="8"/>
  <c r="E1736" i="8"/>
  <c r="F1736" i="8" s="1"/>
  <c r="H1736" i="8" s="1"/>
  <c r="G1736" i="8"/>
  <c r="J1736" i="8"/>
  <c r="E1737" i="8"/>
  <c r="F1737" i="8"/>
  <c r="G1737" i="8"/>
  <c r="H1737" i="8"/>
  <c r="J1737" i="8"/>
  <c r="E1738" i="8"/>
  <c r="F1738" i="8" s="1"/>
  <c r="H1738" i="8" s="1"/>
  <c r="G1738" i="8"/>
  <c r="J1738" i="8"/>
  <c r="E1739" i="8"/>
  <c r="F1739" i="8"/>
  <c r="H1739" i="8" s="1"/>
  <c r="G1739" i="8"/>
  <c r="J1739" i="8"/>
  <c r="E1740" i="8"/>
  <c r="F1740" i="8" s="1"/>
  <c r="H1740" i="8" s="1"/>
  <c r="G1740" i="8"/>
  <c r="J1740" i="8"/>
  <c r="E1741" i="8"/>
  <c r="F1741" i="8"/>
  <c r="G1741" i="8"/>
  <c r="H1741" i="8"/>
  <c r="J1741" i="8"/>
  <c r="E1742" i="8"/>
  <c r="F1742" i="8" s="1"/>
  <c r="H1742" i="8" s="1"/>
  <c r="G1742" i="8"/>
  <c r="J1742" i="8"/>
  <c r="E1743" i="8"/>
  <c r="F1743" i="8"/>
  <c r="H1743" i="8" s="1"/>
  <c r="G1743" i="8"/>
  <c r="J1743" i="8"/>
  <c r="E1744" i="8"/>
  <c r="F1744" i="8" s="1"/>
  <c r="H1744" i="8" s="1"/>
  <c r="G1744" i="8"/>
  <c r="J1744" i="8"/>
  <c r="E1745" i="8"/>
  <c r="F1745" i="8"/>
  <c r="G1745" i="8"/>
  <c r="H1745" i="8"/>
  <c r="J1745" i="8"/>
  <c r="E1746" i="8"/>
  <c r="F1746" i="8" s="1"/>
  <c r="H1746" i="8" s="1"/>
  <c r="G1746" i="8"/>
  <c r="J1746" i="8"/>
  <c r="E1747" i="8"/>
  <c r="F1747" i="8"/>
  <c r="H1747" i="8" s="1"/>
  <c r="G1747" i="8"/>
  <c r="J1747" i="8"/>
  <c r="E1748" i="8"/>
  <c r="F1748" i="8" s="1"/>
  <c r="H1748" i="8" s="1"/>
  <c r="G1748" i="8"/>
  <c r="J1748" i="8"/>
  <c r="E1749" i="8"/>
  <c r="F1749" i="8"/>
  <c r="G1749" i="8"/>
  <c r="H1749" i="8"/>
  <c r="J1749" i="8"/>
  <c r="E1750" i="8"/>
  <c r="F1750" i="8" s="1"/>
  <c r="H1750" i="8" s="1"/>
  <c r="G1750" i="8"/>
  <c r="J1750" i="8"/>
  <c r="E1751" i="8"/>
  <c r="F1751" i="8"/>
  <c r="H1751" i="8" s="1"/>
  <c r="G1751" i="8"/>
  <c r="J1751" i="8"/>
  <c r="E1752" i="8"/>
  <c r="F1752" i="8" s="1"/>
  <c r="H1752" i="8" s="1"/>
  <c r="G1752" i="8"/>
  <c r="J1752" i="8"/>
  <c r="E1753" i="8"/>
  <c r="F1753" i="8"/>
  <c r="G1753" i="8"/>
  <c r="H1753" i="8"/>
  <c r="J1753" i="8"/>
  <c r="E1754" i="8"/>
  <c r="F1754" i="8" s="1"/>
  <c r="H1754" i="8" s="1"/>
  <c r="G1754" i="8"/>
  <c r="J1754" i="8"/>
  <c r="E1755" i="8"/>
  <c r="F1755" i="8"/>
  <c r="H1755" i="8" s="1"/>
  <c r="G1755" i="8"/>
  <c r="J1755" i="8"/>
  <c r="E1756" i="8"/>
  <c r="F1756" i="8" s="1"/>
  <c r="H1756" i="8" s="1"/>
  <c r="G1756" i="8"/>
  <c r="J1756" i="8"/>
  <c r="E1757" i="8"/>
  <c r="F1757" i="8"/>
  <c r="G1757" i="8"/>
  <c r="H1757" i="8"/>
  <c r="J1757" i="8"/>
  <c r="E1758" i="8"/>
  <c r="F1758" i="8" s="1"/>
  <c r="H1758" i="8" s="1"/>
  <c r="G1758" i="8"/>
  <c r="J1758" i="8"/>
  <c r="E1759" i="8"/>
  <c r="F1759" i="8"/>
  <c r="H1759" i="8" s="1"/>
  <c r="G1759" i="8"/>
  <c r="J1759" i="8"/>
  <c r="E1760" i="8"/>
  <c r="F1760" i="8" s="1"/>
  <c r="H1760" i="8" s="1"/>
  <c r="G1760" i="8"/>
  <c r="J1760" i="8"/>
  <c r="E1761" i="8"/>
  <c r="F1761" i="8"/>
  <c r="G1761" i="8"/>
  <c r="H1761" i="8"/>
  <c r="J1761" i="8"/>
  <c r="E1762" i="8"/>
  <c r="F1762" i="8" s="1"/>
  <c r="H1762" i="8" s="1"/>
  <c r="G1762" i="8"/>
  <c r="J1762" i="8"/>
  <c r="E1763" i="8"/>
  <c r="F1763" i="8"/>
  <c r="H1763" i="8" s="1"/>
  <c r="G1763" i="8"/>
  <c r="J1763" i="8"/>
  <c r="E1764" i="8"/>
  <c r="F1764" i="8" s="1"/>
  <c r="H1764" i="8" s="1"/>
  <c r="G1764" i="8"/>
  <c r="J1764" i="8"/>
  <c r="E1765" i="8"/>
  <c r="F1765" i="8"/>
  <c r="G1765" i="8"/>
  <c r="H1765" i="8"/>
  <c r="J1765" i="8"/>
  <c r="E1766" i="8"/>
  <c r="F1766" i="8" s="1"/>
  <c r="H1766" i="8" s="1"/>
  <c r="G1766" i="8"/>
  <c r="J1766" i="8"/>
  <c r="E1767" i="8"/>
  <c r="F1767" i="8"/>
  <c r="H1767" i="8" s="1"/>
  <c r="G1767" i="8"/>
  <c r="J1767" i="8"/>
  <c r="E1768" i="8"/>
  <c r="F1768" i="8" s="1"/>
  <c r="H1768" i="8" s="1"/>
  <c r="G1768" i="8"/>
  <c r="J1768" i="8"/>
  <c r="E1769" i="8"/>
  <c r="F1769" i="8"/>
  <c r="G1769" i="8"/>
  <c r="H1769" i="8"/>
  <c r="J1769" i="8"/>
  <c r="E1770" i="8"/>
  <c r="F1770" i="8" s="1"/>
  <c r="H1770" i="8" s="1"/>
  <c r="G1770" i="8"/>
  <c r="J1770" i="8"/>
  <c r="E1771" i="8"/>
  <c r="F1771" i="8"/>
  <c r="H1771" i="8" s="1"/>
  <c r="G1771" i="8"/>
  <c r="J1771" i="8"/>
  <c r="E1772" i="8"/>
  <c r="F1772" i="8" s="1"/>
  <c r="H1772" i="8" s="1"/>
  <c r="G1772" i="8"/>
  <c r="J1772" i="8"/>
  <c r="E1773" i="8"/>
  <c r="F1773" i="8"/>
  <c r="G1773" i="8"/>
  <c r="H1773" i="8"/>
  <c r="J1773" i="8"/>
  <c r="E1774" i="8"/>
  <c r="F1774" i="8" s="1"/>
  <c r="H1774" i="8" s="1"/>
  <c r="G1774" i="8"/>
  <c r="J1774" i="8"/>
  <c r="E1775" i="8"/>
  <c r="F1775" i="8"/>
  <c r="H1775" i="8" s="1"/>
  <c r="G1775" i="8"/>
  <c r="J1775" i="8"/>
  <c r="E1776" i="8"/>
  <c r="F1776" i="8" s="1"/>
  <c r="H1776" i="8" s="1"/>
  <c r="G1776" i="8"/>
  <c r="J1776" i="8"/>
  <c r="E1777" i="8"/>
  <c r="F1777" i="8"/>
  <c r="G1777" i="8"/>
  <c r="H1777" i="8"/>
  <c r="J1777" i="8"/>
  <c r="E1778" i="8"/>
  <c r="F1778" i="8" s="1"/>
  <c r="H1778" i="8" s="1"/>
  <c r="G1778" i="8"/>
  <c r="J1778" i="8"/>
  <c r="E1779" i="8"/>
  <c r="F1779" i="8"/>
  <c r="H1779" i="8" s="1"/>
  <c r="G1779" i="8"/>
  <c r="J1779" i="8"/>
  <c r="E1780" i="8"/>
  <c r="F1780" i="8" s="1"/>
  <c r="H1780" i="8" s="1"/>
  <c r="G1780" i="8"/>
  <c r="J1780" i="8"/>
  <c r="E1781" i="8"/>
  <c r="F1781" i="8"/>
  <c r="G1781" i="8"/>
  <c r="H1781" i="8"/>
  <c r="J1781" i="8"/>
  <c r="E1782" i="8"/>
  <c r="F1782" i="8" s="1"/>
  <c r="H1782" i="8" s="1"/>
  <c r="G1782" i="8"/>
  <c r="J1782" i="8"/>
  <c r="E1783" i="8"/>
  <c r="F1783" i="8"/>
  <c r="H1783" i="8" s="1"/>
  <c r="G1783" i="8"/>
  <c r="J1783" i="8"/>
  <c r="E1784" i="8"/>
  <c r="F1784" i="8" s="1"/>
  <c r="H1784" i="8" s="1"/>
  <c r="G1784" i="8"/>
  <c r="J1784" i="8"/>
  <c r="E1785" i="8"/>
  <c r="F1785" i="8" s="1"/>
  <c r="H1785" i="8" s="1"/>
  <c r="G1785" i="8"/>
  <c r="J1785" i="8"/>
  <c r="E1786" i="8"/>
  <c r="F1786" i="8" s="1"/>
  <c r="H1786" i="8" s="1"/>
  <c r="G1786" i="8"/>
  <c r="J1786" i="8"/>
  <c r="E1787" i="8"/>
  <c r="F1787" i="8"/>
  <c r="H1787" i="8" s="1"/>
  <c r="G1787" i="8"/>
  <c r="J1787" i="8"/>
  <c r="E1788" i="8"/>
  <c r="F1788" i="8" s="1"/>
  <c r="H1788" i="8" s="1"/>
  <c r="G1788" i="8"/>
  <c r="J1788" i="8"/>
  <c r="E1789" i="8"/>
  <c r="F1789" i="8"/>
  <c r="G1789" i="8"/>
  <c r="H1789" i="8"/>
  <c r="J1789" i="8"/>
  <c r="E1790" i="8"/>
  <c r="F1790" i="8" s="1"/>
  <c r="H1790" i="8" s="1"/>
  <c r="G1790" i="8"/>
  <c r="J1790" i="8"/>
  <c r="E1791" i="8"/>
  <c r="F1791" i="8"/>
  <c r="H1791" i="8" s="1"/>
  <c r="G1791" i="8"/>
  <c r="J1791" i="8"/>
  <c r="E1792" i="8"/>
  <c r="F1792" i="8" s="1"/>
  <c r="H1792" i="8" s="1"/>
  <c r="G1792" i="8"/>
  <c r="J1792" i="8"/>
  <c r="E1793" i="8"/>
  <c r="F1793" i="8" s="1"/>
  <c r="H1793" i="8" s="1"/>
  <c r="G1793" i="8"/>
  <c r="J1793" i="8"/>
  <c r="E1794" i="8"/>
  <c r="F1794" i="8" s="1"/>
  <c r="H1794" i="8" s="1"/>
  <c r="G1794" i="8"/>
  <c r="J1794" i="8"/>
  <c r="E1795" i="8"/>
  <c r="F1795" i="8"/>
  <c r="H1795" i="8" s="1"/>
  <c r="G1795" i="8"/>
  <c r="J1795" i="8"/>
  <c r="E1796" i="8"/>
  <c r="F1796" i="8" s="1"/>
  <c r="H1796" i="8" s="1"/>
  <c r="G1796" i="8"/>
  <c r="J1796" i="8"/>
  <c r="E1797" i="8"/>
  <c r="F1797" i="8" s="1"/>
  <c r="H1797" i="8" s="1"/>
  <c r="G1797" i="8"/>
  <c r="J1797" i="8"/>
  <c r="E1798" i="8"/>
  <c r="F1798" i="8" s="1"/>
  <c r="H1798" i="8" s="1"/>
  <c r="G1798" i="8"/>
  <c r="J1798" i="8"/>
  <c r="E1799" i="8"/>
  <c r="F1799" i="8"/>
  <c r="H1799" i="8" s="1"/>
  <c r="G1799" i="8"/>
  <c r="J1799" i="8"/>
  <c r="E1800" i="8"/>
  <c r="F1800" i="8" s="1"/>
  <c r="H1800" i="8" s="1"/>
  <c r="G1800" i="8"/>
  <c r="J1800" i="8"/>
  <c r="E1801" i="8"/>
  <c r="F1801" i="8"/>
  <c r="G1801" i="8"/>
  <c r="H1801" i="8"/>
  <c r="J1801" i="8"/>
  <c r="E1802" i="8"/>
  <c r="F1802" i="8" s="1"/>
  <c r="H1802" i="8" s="1"/>
  <c r="G1802" i="8"/>
  <c r="J1802" i="8"/>
  <c r="E1803" i="8"/>
  <c r="F1803" i="8"/>
  <c r="H1803" i="8" s="1"/>
  <c r="G1803" i="8"/>
  <c r="J1803" i="8"/>
  <c r="E1804" i="8"/>
  <c r="F1804" i="8" s="1"/>
  <c r="H1804" i="8" s="1"/>
  <c r="G1804" i="8"/>
  <c r="J1804" i="8"/>
  <c r="E1805" i="8"/>
  <c r="F1805" i="8" s="1"/>
  <c r="H1805" i="8" s="1"/>
  <c r="G1805" i="8"/>
  <c r="J1805" i="8"/>
  <c r="E1806" i="8"/>
  <c r="F1806" i="8" s="1"/>
  <c r="H1806" i="8" s="1"/>
  <c r="G1806" i="8"/>
  <c r="J1806" i="8"/>
  <c r="E1807" i="8"/>
  <c r="F1807" i="8"/>
  <c r="H1807" i="8" s="1"/>
  <c r="G1807" i="8"/>
  <c r="J1807" i="8"/>
  <c r="E1808" i="8"/>
  <c r="F1808" i="8" s="1"/>
  <c r="H1808" i="8" s="1"/>
  <c r="G1808" i="8"/>
  <c r="J1808" i="8"/>
  <c r="E1809" i="8"/>
  <c r="F1809" i="8"/>
  <c r="G1809" i="8"/>
  <c r="H1809" i="8"/>
  <c r="J1809" i="8"/>
  <c r="E1810" i="8"/>
  <c r="F1810" i="8" s="1"/>
  <c r="H1810" i="8" s="1"/>
  <c r="G1810" i="8"/>
  <c r="J1810" i="8"/>
  <c r="E1811" i="8"/>
  <c r="F1811" i="8"/>
  <c r="H1811" i="8" s="1"/>
  <c r="G1811" i="8"/>
  <c r="J1811" i="8"/>
  <c r="E1812" i="8"/>
  <c r="F1812" i="8" s="1"/>
  <c r="H1812" i="8" s="1"/>
  <c r="G1812" i="8"/>
  <c r="J1812" i="8"/>
  <c r="E1813" i="8"/>
  <c r="F1813" i="8"/>
  <c r="G1813" i="8"/>
  <c r="H1813" i="8"/>
  <c r="J1813" i="8"/>
  <c r="E1814" i="8"/>
  <c r="F1814" i="8" s="1"/>
  <c r="H1814" i="8" s="1"/>
  <c r="G1814" i="8"/>
  <c r="J1814" i="8"/>
  <c r="E1815" i="8"/>
  <c r="F1815" i="8"/>
  <c r="H1815" i="8" s="1"/>
  <c r="G1815" i="8"/>
  <c r="J1815" i="8"/>
  <c r="E1816" i="8"/>
  <c r="F1816" i="8" s="1"/>
  <c r="H1816" i="8" s="1"/>
  <c r="G1816" i="8"/>
  <c r="J1816" i="8"/>
  <c r="E1817" i="8"/>
  <c r="F1817" i="8"/>
  <c r="G1817" i="8"/>
  <c r="H1817" i="8"/>
  <c r="J1817" i="8"/>
  <c r="E1818" i="8"/>
  <c r="F1818" i="8" s="1"/>
  <c r="H1818" i="8" s="1"/>
  <c r="G1818" i="8"/>
  <c r="J1818" i="8"/>
  <c r="E1819" i="8"/>
  <c r="F1819" i="8"/>
  <c r="H1819" i="8" s="1"/>
  <c r="G1819" i="8"/>
  <c r="J1819" i="8"/>
  <c r="E1820" i="8"/>
  <c r="F1820" i="8" s="1"/>
  <c r="H1820" i="8" s="1"/>
  <c r="G1820" i="8"/>
  <c r="J1820" i="8"/>
  <c r="E1821" i="8"/>
  <c r="F1821" i="8"/>
  <c r="G1821" i="8"/>
  <c r="H1821" i="8"/>
  <c r="J1821" i="8"/>
  <c r="E1822" i="8"/>
  <c r="F1822" i="8"/>
  <c r="H1822" i="8" s="1"/>
  <c r="G1822" i="8"/>
  <c r="J1822" i="8"/>
  <c r="E1823" i="8"/>
  <c r="F1823" i="8"/>
  <c r="H1823" i="8" s="1"/>
  <c r="G1823" i="8"/>
  <c r="J1823" i="8"/>
  <c r="E1824" i="8"/>
  <c r="F1824" i="8" s="1"/>
  <c r="H1824" i="8" s="1"/>
  <c r="G1824" i="8"/>
  <c r="J1824" i="8"/>
  <c r="E1825" i="8"/>
  <c r="F1825" i="8" s="1"/>
  <c r="H1825" i="8" s="1"/>
  <c r="G1825" i="8"/>
  <c r="J1825" i="8"/>
  <c r="E1826" i="8"/>
  <c r="F1826" i="8"/>
  <c r="H1826" i="8" s="1"/>
  <c r="G1826" i="8"/>
  <c r="J1826" i="8"/>
  <c r="E1827" i="8"/>
  <c r="F1827" i="8"/>
  <c r="H1827" i="8" s="1"/>
  <c r="G1827" i="8"/>
  <c r="J1827" i="8"/>
  <c r="E1828" i="8"/>
  <c r="F1828" i="8" s="1"/>
  <c r="H1828" i="8" s="1"/>
  <c r="G1828" i="8"/>
  <c r="J1828" i="8"/>
  <c r="E1829" i="8"/>
  <c r="F1829" i="8" s="1"/>
  <c r="H1829" i="8" s="1"/>
  <c r="G1829" i="8"/>
  <c r="J1829" i="8"/>
  <c r="E1830" i="8"/>
  <c r="F1830" i="8"/>
  <c r="H1830" i="8" s="1"/>
  <c r="G1830" i="8"/>
  <c r="J1830" i="8"/>
  <c r="E1831" i="8"/>
  <c r="F1831" i="8"/>
  <c r="H1831" i="8" s="1"/>
  <c r="G1831" i="8"/>
  <c r="J1831" i="8"/>
  <c r="E1832" i="8"/>
  <c r="F1832" i="8" s="1"/>
  <c r="H1832" i="8" s="1"/>
  <c r="G1832" i="8"/>
  <c r="J1832" i="8"/>
  <c r="E1833" i="8"/>
  <c r="F1833" i="8" s="1"/>
  <c r="H1833" i="8" s="1"/>
  <c r="G1833" i="8"/>
  <c r="J1833" i="8"/>
  <c r="E1834" i="8"/>
  <c r="F1834" i="8"/>
  <c r="H1834" i="8" s="1"/>
  <c r="G1834" i="8"/>
  <c r="J1834" i="8"/>
  <c r="E1835" i="8"/>
  <c r="F1835" i="8"/>
  <c r="H1835" i="8" s="1"/>
  <c r="G1835" i="8"/>
  <c r="J1835" i="8"/>
  <c r="E1836" i="8"/>
  <c r="F1836" i="8" s="1"/>
  <c r="H1836" i="8" s="1"/>
  <c r="G1836" i="8"/>
  <c r="J1836" i="8"/>
  <c r="E1837" i="8"/>
  <c r="F1837" i="8" s="1"/>
  <c r="H1837" i="8" s="1"/>
  <c r="G1837" i="8"/>
  <c r="J1837" i="8"/>
  <c r="E1838" i="8"/>
  <c r="F1838" i="8"/>
  <c r="H1838" i="8" s="1"/>
  <c r="G1838" i="8"/>
  <c r="J1838" i="8"/>
  <c r="E1839" i="8"/>
  <c r="F1839" i="8"/>
  <c r="H1839" i="8" s="1"/>
  <c r="G1839" i="8"/>
  <c r="J1839" i="8"/>
  <c r="E1840" i="8"/>
  <c r="F1840" i="8" s="1"/>
  <c r="H1840" i="8" s="1"/>
  <c r="G1840" i="8"/>
  <c r="J1840" i="8"/>
  <c r="E1841" i="8"/>
  <c r="F1841" i="8" s="1"/>
  <c r="H1841" i="8" s="1"/>
  <c r="G1841" i="8"/>
  <c r="J1841" i="8"/>
  <c r="E1842" i="8"/>
  <c r="F1842" i="8"/>
  <c r="G1842" i="8"/>
  <c r="H1842" i="8" s="1"/>
  <c r="J1842" i="8"/>
  <c r="E1843" i="8"/>
  <c r="F1843" i="8"/>
  <c r="H1843" i="8" s="1"/>
  <c r="G1843" i="8"/>
  <c r="J1843" i="8"/>
  <c r="E1844" i="8"/>
  <c r="F1844" i="8" s="1"/>
  <c r="H1844" i="8" s="1"/>
  <c r="G1844" i="8"/>
  <c r="J1844" i="8"/>
  <c r="E1845" i="8"/>
  <c r="F1845" i="8" s="1"/>
  <c r="H1845" i="8" s="1"/>
  <c r="G1845" i="8"/>
  <c r="J1845" i="8"/>
  <c r="E1846" i="8"/>
  <c r="F1846" i="8"/>
  <c r="G1846" i="8"/>
  <c r="H1846" i="8" s="1"/>
  <c r="J1846" i="8"/>
  <c r="E1847" i="8"/>
  <c r="F1847" i="8"/>
  <c r="H1847" i="8" s="1"/>
  <c r="G1847" i="8"/>
  <c r="J1847" i="8"/>
  <c r="E1848" i="8"/>
  <c r="F1848" i="8" s="1"/>
  <c r="H1848" i="8" s="1"/>
  <c r="G1848" i="8"/>
  <c r="J1848" i="8"/>
  <c r="E1849" i="8"/>
  <c r="F1849" i="8" s="1"/>
  <c r="H1849" i="8" s="1"/>
  <c r="G1849" i="8"/>
  <c r="J1849" i="8"/>
  <c r="E1850" i="8"/>
  <c r="F1850" i="8" s="1"/>
  <c r="H1850" i="8" s="1"/>
  <c r="G1850" i="8"/>
  <c r="J1850" i="8"/>
  <c r="E1851" i="8"/>
  <c r="F1851" i="8"/>
  <c r="H1851" i="8" s="1"/>
  <c r="G1851" i="8"/>
  <c r="J1851" i="8"/>
  <c r="E1852" i="8"/>
  <c r="F1852" i="8" s="1"/>
  <c r="H1852" i="8" s="1"/>
  <c r="G1852" i="8"/>
  <c r="J1852" i="8"/>
  <c r="E1853" i="8"/>
  <c r="F1853" i="8"/>
  <c r="G1853" i="8"/>
  <c r="H1853" i="8"/>
  <c r="J1853" i="8"/>
  <c r="E1854" i="8"/>
  <c r="F1854" i="8" s="1"/>
  <c r="H1854" i="8" s="1"/>
  <c r="G1854" i="8"/>
  <c r="J1854" i="8"/>
  <c r="E1855" i="8"/>
  <c r="F1855" i="8"/>
  <c r="H1855" i="8" s="1"/>
  <c r="G1855" i="8"/>
  <c r="J1855" i="8"/>
  <c r="E1856" i="8"/>
  <c r="F1856" i="8" s="1"/>
  <c r="H1856" i="8" s="1"/>
  <c r="G1856" i="8"/>
  <c r="J1856" i="8"/>
  <c r="E1857" i="8"/>
  <c r="F1857" i="8"/>
  <c r="G1857" i="8"/>
  <c r="H1857" i="8"/>
  <c r="J1857" i="8"/>
  <c r="E1858" i="8"/>
  <c r="F1858" i="8" s="1"/>
  <c r="H1858" i="8" s="1"/>
  <c r="G1858" i="8"/>
  <c r="J1858" i="8"/>
  <c r="E1859" i="8"/>
  <c r="F1859" i="8"/>
  <c r="H1859" i="8" s="1"/>
  <c r="G1859" i="8"/>
  <c r="J1859" i="8"/>
  <c r="E1860" i="8"/>
  <c r="F1860" i="8" s="1"/>
  <c r="H1860" i="8" s="1"/>
  <c r="G1860" i="8"/>
  <c r="J1860" i="8"/>
  <c r="E1861" i="8"/>
  <c r="F1861" i="8"/>
  <c r="G1861" i="8"/>
  <c r="H1861" i="8"/>
  <c r="J1861" i="8"/>
  <c r="E1862" i="8"/>
  <c r="F1862" i="8" s="1"/>
  <c r="H1862" i="8" s="1"/>
  <c r="G1862" i="8"/>
  <c r="J1862" i="8"/>
  <c r="E1863" i="8"/>
  <c r="F1863" i="8"/>
  <c r="H1863" i="8" s="1"/>
  <c r="G1863" i="8"/>
  <c r="J1863" i="8"/>
  <c r="E1864" i="8"/>
  <c r="F1864" i="8" s="1"/>
  <c r="H1864" i="8" s="1"/>
  <c r="G1864" i="8"/>
  <c r="J1864" i="8"/>
  <c r="E1865" i="8"/>
  <c r="F1865" i="8"/>
  <c r="G1865" i="8"/>
  <c r="H1865" i="8"/>
  <c r="J1865" i="8"/>
  <c r="E1866" i="8"/>
  <c r="F1866" i="8" s="1"/>
  <c r="H1866" i="8" s="1"/>
  <c r="G1866" i="8"/>
  <c r="J1866" i="8"/>
  <c r="E1867" i="8"/>
  <c r="F1867" i="8"/>
  <c r="H1867" i="8" s="1"/>
  <c r="G1867" i="8"/>
  <c r="J1867" i="8"/>
  <c r="E1868" i="8"/>
  <c r="F1868" i="8" s="1"/>
  <c r="H1868" i="8" s="1"/>
  <c r="G1868" i="8"/>
  <c r="J1868" i="8"/>
  <c r="E1869" i="8"/>
  <c r="F1869" i="8"/>
  <c r="G1869" i="8"/>
  <c r="H1869" i="8"/>
  <c r="J1869" i="8"/>
  <c r="E1870" i="8"/>
  <c r="F1870" i="8" s="1"/>
  <c r="H1870" i="8" s="1"/>
  <c r="G1870" i="8"/>
  <c r="J1870" i="8"/>
  <c r="E1871" i="8"/>
  <c r="F1871" i="8"/>
  <c r="H1871" i="8" s="1"/>
  <c r="G1871" i="8"/>
  <c r="J1871" i="8"/>
  <c r="E1872" i="8"/>
  <c r="F1872" i="8" s="1"/>
  <c r="H1872" i="8" s="1"/>
  <c r="G1872" i="8"/>
  <c r="J1872" i="8"/>
  <c r="E1873" i="8"/>
  <c r="F1873" i="8"/>
  <c r="G1873" i="8"/>
  <c r="H1873" i="8"/>
  <c r="J1873" i="8"/>
  <c r="E1874" i="8"/>
  <c r="F1874" i="8" s="1"/>
  <c r="H1874" i="8" s="1"/>
  <c r="G1874" i="8"/>
  <c r="J1874" i="8"/>
  <c r="E1875" i="8"/>
  <c r="F1875" i="8"/>
  <c r="H1875" i="8" s="1"/>
  <c r="G1875" i="8"/>
  <c r="J1875" i="8"/>
  <c r="E1876" i="8"/>
  <c r="F1876" i="8" s="1"/>
  <c r="H1876" i="8" s="1"/>
  <c r="G1876" i="8"/>
  <c r="J1876" i="8"/>
  <c r="E1877" i="8"/>
  <c r="F1877" i="8"/>
  <c r="G1877" i="8"/>
  <c r="H1877" i="8"/>
  <c r="J1877" i="8"/>
  <c r="E1878" i="8"/>
  <c r="F1878" i="8" s="1"/>
  <c r="H1878" i="8" s="1"/>
  <c r="G1878" i="8"/>
  <c r="J1878" i="8"/>
  <c r="E1879" i="8"/>
  <c r="F1879" i="8"/>
  <c r="H1879" i="8" s="1"/>
  <c r="G1879" i="8"/>
  <c r="J1879" i="8"/>
  <c r="E1880" i="8"/>
  <c r="F1880" i="8" s="1"/>
  <c r="H1880" i="8" s="1"/>
  <c r="G1880" i="8"/>
  <c r="J1880" i="8"/>
  <c r="E1881" i="8"/>
  <c r="F1881" i="8"/>
  <c r="G1881" i="8"/>
  <c r="H1881" i="8"/>
  <c r="J1881" i="8"/>
  <c r="E1882" i="8"/>
  <c r="F1882" i="8" s="1"/>
  <c r="H1882" i="8" s="1"/>
  <c r="G1882" i="8"/>
  <c r="J1882" i="8"/>
  <c r="E1883" i="8"/>
  <c r="F1883" i="8"/>
  <c r="H1883" i="8" s="1"/>
  <c r="G1883" i="8"/>
  <c r="J1883" i="8"/>
  <c r="E1884" i="8"/>
  <c r="F1884" i="8" s="1"/>
  <c r="H1884" i="8" s="1"/>
  <c r="G1884" i="8"/>
  <c r="J1884" i="8"/>
  <c r="E1885" i="8"/>
  <c r="F1885" i="8"/>
  <c r="G1885" i="8"/>
  <c r="H1885" i="8"/>
  <c r="J1885" i="8"/>
  <c r="E1886" i="8"/>
  <c r="F1886" i="8" s="1"/>
  <c r="H1886" i="8" s="1"/>
  <c r="G1886" i="8"/>
  <c r="J1886" i="8"/>
  <c r="E1887" i="8"/>
  <c r="F1887" i="8"/>
  <c r="H1887" i="8" s="1"/>
  <c r="G1887" i="8"/>
  <c r="J1887" i="8"/>
  <c r="E1888" i="8"/>
  <c r="F1888" i="8" s="1"/>
  <c r="H1888" i="8" s="1"/>
  <c r="G1888" i="8"/>
  <c r="J1888" i="8"/>
  <c r="E1889" i="8"/>
  <c r="F1889" i="8"/>
  <c r="G1889" i="8"/>
  <c r="H1889" i="8"/>
  <c r="J1889" i="8"/>
  <c r="E1890" i="8"/>
  <c r="F1890" i="8" s="1"/>
  <c r="H1890" i="8" s="1"/>
  <c r="G1890" i="8"/>
  <c r="J1890" i="8"/>
  <c r="E1891" i="8"/>
  <c r="F1891" i="8"/>
  <c r="H1891" i="8" s="1"/>
  <c r="G1891" i="8"/>
  <c r="J1891" i="8"/>
  <c r="E1892" i="8"/>
  <c r="F1892" i="8" s="1"/>
  <c r="H1892" i="8" s="1"/>
  <c r="G1892" i="8"/>
  <c r="J1892" i="8"/>
  <c r="E1893" i="8"/>
  <c r="F1893" i="8" s="1"/>
  <c r="H1893" i="8" s="1"/>
  <c r="G1893" i="8"/>
  <c r="J1893" i="8"/>
  <c r="E1894" i="8"/>
  <c r="F1894" i="8"/>
  <c r="G1894" i="8"/>
  <c r="H1894" i="8" s="1"/>
  <c r="J1894" i="8"/>
  <c r="E1895" i="8"/>
  <c r="F1895" i="8"/>
  <c r="H1895" i="8" s="1"/>
  <c r="G1895" i="8"/>
  <c r="J1895" i="8"/>
  <c r="E1896" i="8"/>
  <c r="F1896" i="8" s="1"/>
  <c r="H1896" i="8" s="1"/>
  <c r="G1896" i="8"/>
  <c r="J1896" i="8"/>
  <c r="E1897" i="8"/>
  <c r="F1897" i="8" s="1"/>
  <c r="H1897" i="8" s="1"/>
  <c r="G1897" i="8"/>
  <c r="J1897" i="8"/>
  <c r="E1898" i="8"/>
  <c r="F1898" i="8"/>
  <c r="G1898" i="8"/>
  <c r="H1898" i="8" s="1"/>
  <c r="J1898" i="8"/>
  <c r="E1899" i="8"/>
  <c r="F1899" i="8"/>
  <c r="H1899" i="8" s="1"/>
  <c r="G1899" i="8"/>
  <c r="J1899" i="8"/>
  <c r="E1900" i="8"/>
  <c r="F1900" i="8" s="1"/>
  <c r="H1900" i="8" s="1"/>
  <c r="G1900" i="8"/>
  <c r="J1900" i="8"/>
  <c r="E1901" i="8"/>
  <c r="F1901" i="8" s="1"/>
  <c r="H1901" i="8" s="1"/>
  <c r="G1901" i="8"/>
  <c r="J1901" i="8"/>
  <c r="E1902" i="8"/>
  <c r="F1902" i="8"/>
  <c r="G1902" i="8"/>
  <c r="H1902" i="8" s="1"/>
  <c r="J1902" i="8"/>
  <c r="E1903" i="8"/>
  <c r="F1903" i="8"/>
  <c r="H1903" i="8" s="1"/>
  <c r="G1903" i="8"/>
  <c r="J1903" i="8"/>
  <c r="E1904" i="8"/>
  <c r="F1904" i="8" s="1"/>
  <c r="H1904" i="8" s="1"/>
  <c r="G1904" i="8"/>
  <c r="J1904" i="8"/>
  <c r="E1905" i="8"/>
  <c r="F1905" i="8" s="1"/>
  <c r="H1905" i="8" s="1"/>
  <c r="G1905" i="8"/>
  <c r="J1905" i="8"/>
  <c r="E1906" i="8"/>
  <c r="F1906" i="8" s="1"/>
  <c r="H1906" i="8" s="1"/>
  <c r="G1906" i="8"/>
  <c r="J1906" i="8"/>
  <c r="E1907" i="8"/>
  <c r="F1907" i="8"/>
  <c r="H1907" i="8" s="1"/>
  <c r="G1907" i="8"/>
  <c r="J1907" i="8"/>
  <c r="E1908" i="8"/>
  <c r="F1908" i="8" s="1"/>
  <c r="H1908" i="8" s="1"/>
  <c r="G1908" i="8"/>
  <c r="J1908" i="8"/>
  <c r="E1909" i="8"/>
  <c r="F1909" i="8" s="1"/>
  <c r="H1909" i="8" s="1"/>
  <c r="G1909" i="8"/>
  <c r="J1909" i="8"/>
  <c r="E1910" i="8"/>
  <c r="F1910" i="8" s="1"/>
  <c r="H1910" i="8" s="1"/>
  <c r="G1910" i="8"/>
  <c r="J1910" i="8"/>
  <c r="E1911" i="8"/>
  <c r="F1911" i="8"/>
  <c r="H1911" i="8" s="1"/>
  <c r="G1911" i="8"/>
  <c r="J1911" i="8"/>
  <c r="E1912" i="8"/>
  <c r="F1912" i="8" s="1"/>
  <c r="H1912" i="8" s="1"/>
  <c r="G1912" i="8"/>
  <c r="J1912" i="8"/>
  <c r="E1913" i="8"/>
  <c r="F1913" i="8"/>
  <c r="G1913" i="8"/>
  <c r="H1913" i="8"/>
  <c r="J1913" i="8"/>
  <c r="E1914" i="8"/>
  <c r="F1914" i="8" s="1"/>
  <c r="H1914" i="8" s="1"/>
  <c r="G1914" i="8"/>
  <c r="J1914" i="8"/>
  <c r="E1915" i="8"/>
  <c r="F1915" i="8" s="1"/>
  <c r="H1915" i="8" s="1"/>
  <c r="G1915" i="8"/>
  <c r="J1915" i="8"/>
  <c r="E1916" i="8"/>
  <c r="F1916" i="8" s="1"/>
  <c r="H1916" i="8" s="1"/>
  <c r="G1916" i="8"/>
  <c r="J1916" i="8"/>
  <c r="E1917" i="8"/>
  <c r="F1917" i="8"/>
  <c r="G1917" i="8"/>
  <c r="H1917" i="8" s="1"/>
  <c r="J1917" i="8"/>
  <c r="E1918" i="8"/>
  <c r="F1918" i="8"/>
  <c r="H1918" i="8" s="1"/>
  <c r="G1918" i="8"/>
  <c r="J1918" i="8"/>
  <c r="E1919" i="8"/>
  <c r="F1919" i="8" s="1"/>
  <c r="H1919" i="8" s="1"/>
  <c r="G1919" i="8"/>
  <c r="J1919" i="8"/>
  <c r="E1920" i="8"/>
  <c r="F1920" i="8" s="1"/>
  <c r="H1920" i="8" s="1"/>
  <c r="G1920" i="8"/>
  <c r="J1920" i="8"/>
  <c r="E1921" i="8"/>
  <c r="F1921" i="8"/>
  <c r="G1921" i="8"/>
  <c r="H1921" i="8" s="1"/>
  <c r="J1921" i="8"/>
  <c r="E1922" i="8"/>
  <c r="F1922" i="8"/>
  <c r="H1922" i="8" s="1"/>
  <c r="G1922" i="8"/>
  <c r="J1922" i="8"/>
  <c r="E1923" i="8"/>
  <c r="F1923" i="8" s="1"/>
  <c r="H1923" i="8" s="1"/>
  <c r="G1923" i="8"/>
  <c r="J1923" i="8"/>
  <c r="E1924" i="8"/>
  <c r="F1924" i="8" s="1"/>
  <c r="H1924" i="8" s="1"/>
  <c r="G1924" i="8"/>
  <c r="J1924" i="8"/>
  <c r="E1925" i="8"/>
  <c r="F1925" i="8" s="1"/>
  <c r="H1925" i="8" s="1"/>
  <c r="G1925" i="8"/>
  <c r="J1925" i="8"/>
  <c r="E1926" i="8"/>
  <c r="F1926" i="8"/>
  <c r="H1926" i="8" s="1"/>
  <c r="G1926" i="8"/>
  <c r="J1926" i="8"/>
  <c r="E1927" i="8"/>
  <c r="F1927" i="8" s="1"/>
  <c r="H1927" i="8" s="1"/>
  <c r="G1927" i="8"/>
  <c r="J1927" i="8"/>
  <c r="E1928" i="8"/>
  <c r="F1928" i="8" s="1"/>
  <c r="H1928" i="8" s="1"/>
  <c r="G1928" i="8"/>
  <c r="J1928" i="8"/>
  <c r="E1929" i="8"/>
  <c r="F1929" i="8"/>
  <c r="G1929" i="8"/>
  <c r="H1929" i="8" s="1"/>
  <c r="J1929" i="8"/>
  <c r="E1930" i="8"/>
  <c r="F1930" i="8"/>
  <c r="H1930" i="8" s="1"/>
  <c r="G1930" i="8"/>
  <c r="J1930" i="8"/>
  <c r="E1931" i="8"/>
  <c r="F1931" i="8" s="1"/>
  <c r="H1931" i="8" s="1"/>
  <c r="G1931" i="8"/>
  <c r="J1931" i="8"/>
  <c r="E1932" i="8"/>
  <c r="F1932" i="8" s="1"/>
  <c r="H1932" i="8" s="1"/>
  <c r="G1932" i="8"/>
  <c r="J1932" i="8"/>
  <c r="E1933" i="8"/>
  <c r="F1933" i="8"/>
  <c r="G1933" i="8"/>
  <c r="H1933" i="8" s="1"/>
  <c r="J1933" i="8"/>
  <c r="E1934" i="8"/>
  <c r="F1934" i="8"/>
  <c r="H1934" i="8" s="1"/>
  <c r="G1934" i="8"/>
  <c r="J1934" i="8"/>
  <c r="E1935" i="8"/>
  <c r="F1935" i="8" s="1"/>
  <c r="H1935" i="8" s="1"/>
  <c r="G1935" i="8"/>
  <c r="J1935" i="8"/>
  <c r="E1936" i="8"/>
  <c r="F1936" i="8" s="1"/>
  <c r="H1936" i="8" s="1"/>
  <c r="G1936" i="8"/>
  <c r="J1936" i="8"/>
  <c r="E1937" i="8"/>
  <c r="F1937" i="8"/>
  <c r="G1937" i="8"/>
  <c r="H1937" i="8" s="1"/>
  <c r="J1937" i="8"/>
  <c r="E1938" i="8"/>
  <c r="F1938" i="8"/>
  <c r="H1938" i="8" s="1"/>
  <c r="G1938" i="8"/>
  <c r="J1938" i="8"/>
  <c r="E1939" i="8"/>
  <c r="F1939" i="8" s="1"/>
  <c r="H1939" i="8" s="1"/>
  <c r="G1939" i="8"/>
  <c r="J1939" i="8"/>
  <c r="E1940" i="8"/>
  <c r="F1940" i="8" s="1"/>
  <c r="H1940" i="8" s="1"/>
  <c r="G1940" i="8"/>
  <c r="J1940" i="8"/>
  <c r="E1941" i="8"/>
  <c r="F1941" i="8"/>
  <c r="G1941" i="8"/>
  <c r="H1941" i="8" s="1"/>
  <c r="J1941" i="8"/>
  <c r="E1942" i="8"/>
  <c r="F1942" i="8"/>
  <c r="H1942" i="8" s="1"/>
  <c r="G1942" i="8"/>
  <c r="J1942" i="8"/>
  <c r="E1943" i="8"/>
  <c r="F1943" i="8" s="1"/>
  <c r="H1943" i="8" s="1"/>
  <c r="G1943" i="8"/>
  <c r="J1943" i="8"/>
  <c r="E1944" i="8"/>
  <c r="F1944" i="8" s="1"/>
  <c r="H1944" i="8" s="1"/>
  <c r="G1944" i="8"/>
  <c r="J1944" i="8"/>
  <c r="E1945" i="8"/>
  <c r="F1945" i="8"/>
  <c r="G1945" i="8"/>
  <c r="H1945" i="8" s="1"/>
  <c r="J1945" i="8"/>
  <c r="E1946" i="8"/>
  <c r="F1946" i="8"/>
  <c r="H1946" i="8" s="1"/>
  <c r="G1946" i="8"/>
  <c r="J1946" i="8"/>
  <c r="E1947" i="8"/>
  <c r="F1947" i="8" s="1"/>
  <c r="H1947" i="8" s="1"/>
  <c r="G1947" i="8"/>
  <c r="J1947" i="8"/>
  <c r="E1948" i="8"/>
  <c r="F1948" i="8" s="1"/>
  <c r="H1948" i="8" s="1"/>
  <c r="G1948" i="8"/>
  <c r="J1948" i="8"/>
  <c r="E1949" i="8"/>
  <c r="F1949" i="8"/>
  <c r="G1949" i="8"/>
  <c r="H1949" i="8" s="1"/>
  <c r="J1949" i="8"/>
  <c r="E1950" i="8"/>
  <c r="F1950" i="8"/>
  <c r="H1950" i="8" s="1"/>
  <c r="G1950" i="8"/>
  <c r="J1950" i="8"/>
  <c r="E1951" i="8"/>
  <c r="F1951" i="8" s="1"/>
  <c r="H1951" i="8" s="1"/>
  <c r="G1951" i="8"/>
  <c r="J1951" i="8"/>
  <c r="E1952" i="8"/>
  <c r="F1952" i="8" s="1"/>
  <c r="H1952" i="8" s="1"/>
  <c r="G1952" i="8"/>
  <c r="J1952" i="8"/>
  <c r="E1953" i="8"/>
  <c r="F1953" i="8"/>
  <c r="G1953" i="8"/>
  <c r="H1953" i="8" s="1"/>
  <c r="J1953" i="8"/>
  <c r="E1954" i="8"/>
  <c r="F1954" i="8"/>
  <c r="H1954" i="8" s="1"/>
  <c r="G1954" i="8"/>
  <c r="J1954" i="8"/>
  <c r="E1955" i="8"/>
  <c r="F1955" i="8" s="1"/>
  <c r="H1955" i="8" s="1"/>
  <c r="G1955" i="8"/>
  <c r="J1955" i="8"/>
  <c r="E1956" i="8"/>
  <c r="F1956" i="8" s="1"/>
  <c r="H1956" i="8" s="1"/>
  <c r="G1956" i="8"/>
  <c r="J1956" i="8"/>
  <c r="E1957" i="8"/>
  <c r="F1957" i="8"/>
  <c r="G1957" i="8"/>
  <c r="H1957" i="8" s="1"/>
  <c r="J1957" i="8"/>
  <c r="E1958" i="8"/>
  <c r="F1958" i="8"/>
  <c r="H1958" i="8" s="1"/>
  <c r="G1958" i="8"/>
  <c r="J1958" i="8"/>
  <c r="E1959" i="8"/>
  <c r="F1959" i="8" s="1"/>
  <c r="H1959" i="8" s="1"/>
  <c r="G1959" i="8"/>
  <c r="J1959" i="8"/>
  <c r="E1960" i="8"/>
  <c r="F1960" i="8" s="1"/>
  <c r="H1960" i="8" s="1"/>
  <c r="G1960" i="8"/>
  <c r="J1960" i="8"/>
  <c r="E1961" i="8"/>
  <c r="F1961" i="8"/>
  <c r="G1961" i="8"/>
  <c r="H1961" i="8" s="1"/>
  <c r="J1961" i="8"/>
  <c r="E1962" i="8"/>
  <c r="F1962" i="8"/>
  <c r="H1962" i="8" s="1"/>
  <c r="G1962" i="8"/>
  <c r="J1962" i="8"/>
  <c r="E1963" i="8"/>
  <c r="F1963" i="8" s="1"/>
  <c r="H1963" i="8" s="1"/>
  <c r="G1963" i="8"/>
  <c r="J1963" i="8"/>
  <c r="E1964" i="8"/>
  <c r="F1964" i="8" s="1"/>
  <c r="H1964" i="8" s="1"/>
  <c r="G1964" i="8"/>
  <c r="J1964" i="8"/>
  <c r="E1965" i="8"/>
  <c r="F1965" i="8"/>
  <c r="H1965" i="8" s="1"/>
  <c r="G1965" i="8"/>
  <c r="J1965" i="8"/>
  <c r="E1966" i="8"/>
  <c r="F1966" i="8"/>
  <c r="H1966" i="8" s="1"/>
  <c r="G1966" i="8"/>
  <c r="J1966" i="8"/>
  <c r="E1967" i="8"/>
  <c r="F1967" i="8" s="1"/>
  <c r="H1967" i="8" s="1"/>
  <c r="G1967" i="8"/>
  <c r="J1967" i="8"/>
  <c r="E1968" i="8"/>
  <c r="F1968" i="8" s="1"/>
  <c r="H1968" i="8" s="1"/>
  <c r="G1968" i="8"/>
  <c r="J1968" i="8"/>
  <c r="E1969" i="8"/>
  <c r="F1969" i="8"/>
  <c r="H1969" i="8" s="1"/>
  <c r="G1969" i="8"/>
  <c r="J1969" i="8"/>
  <c r="E1970" i="8"/>
  <c r="F1970" i="8"/>
  <c r="H1970" i="8" s="1"/>
  <c r="G1970" i="8"/>
  <c r="J1970" i="8"/>
  <c r="E1971" i="8"/>
  <c r="F1971" i="8" s="1"/>
  <c r="H1971" i="8" s="1"/>
  <c r="G1971" i="8"/>
  <c r="J1971" i="8"/>
  <c r="E1972" i="8"/>
  <c r="F1972" i="8"/>
  <c r="G1972" i="8"/>
  <c r="H1972" i="8"/>
  <c r="J1972" i="8"/>
  <c r="E1973" i="8"/>
  <c r="F1973" i="8" s="1"/>
  <c r="H1973" i="8" s="1"/>
  <c r="G1973" i="8"/>
  <c r="J1973" i="8"/>
  <c r="E1974" i="8"/>
  <c r="F1974" i="8"/>
  <c r="H1974" i="8" s="1"/>
  <c r="G1974" i="8"/>
  <c r="J1974" i="8"/>
  <c r="E1975" i="8"/>
  <c r="F1975" i="8"/>
  <c r="H1975" i="8" s="1"/>
  <c r="G1975" i="8"/>
  <c r="J1975" i="8"/>
  <c r="E1976" i="8"/>
  <c r="F1976" i="8" s="1"/>
  <c r="H1976" i="8" s="1"/>
  <c r="G1976" i="8"/>
  <c r="J1976" i="8"/>
  <c r="E1977" i="8"/>
  <c r="F1977" i="8" s="1"/>
  <c r="H1977" i="8" s="1"/>
  <c r="G1977" i="8"/>
  <c r="J1977" i="8"/>
  <c r="E1978" i="8"/>
  <c r="F1978" i="8"/>
  <c r="H1978" i="8" s="1"/>
  <c r="G1978" i="8"/>
  <c r="J1978" i="8"/>
  <c r="E1979" i="8"/>
  <c r="F1979" i="8"/>
  <c r="H1979" i="8" s="1"/>
  <c r="G1979" i="8"/>
  <c r="J1979" i="8"/>
  <c r="E1980" i="8"/>
  <c r="F1980" i="8" s="1"/>
  <c r="H1980" i="8" s="1"/>
  <c r="G1980" i="8"/>
  <c r="J1980" i="8"/>
  <c r="E1981" i="8"/>
  <c r="F1981" i="8" s="1"/>
  <c r="H1981" i="8" s="1"/>
  <c r="G1981" i="8"/>
  <c r="J1981" i="8"/>
  <c r="E1982" i="8"/>
  <c r="F1982" i="8"/>
  <c r="H1982" i="8" s="1"/>
  <c r="G1982" i="8"/>
  <c r="J1982" i="8"/>
  <c r="E1983" i="8"/>
  <c r="F1983" i="8"/>
  <c r="H1983" i="8" s="1"/>
  <c r="G1983" i="8"/>
  <c r="J1983" i="8"/>
  <c r="E1984" i="8"/>
  <c r="F1984" i="8" s="1"/>
  <c r="H1984" i="8" s="1"/>
  <c r="G1984" i="8"/>
  <c r="J1984" i="8"/>
  <c r="E1985" i="8"/>
  <c r="F1985" i="8" s="1"/>
  <c r="H1985" i="8" s="1"/>
  <c r="G1985" i="8"/>
  <c r="J1985" i="8"/>
  <c r="E1986" i="8"/>
  <c r="F1986" i="8"/>
  <c r="H1986" i="8" s="1"/>
  <c r="G1986" i="8"/>
  <c r="J1986" i="8"/>
  <c r="E1987" i="8"/>
  <c r="F1987" i="8"/>
  <c r="H1987" i="8" s="1"/>
  <c r="G1987" i="8"/>
  <c r="J1987" i="8"/>
  <c r="E1988" i="8"/>
  <c r="F1988" i="8" s="1"/>
  <c r="H1988" i="8" s="1"/>
  <c r="G1988" i="8"/>
  <c r="J1988" i="8"/>
  <c r="E1989" i="8"/>
  <c r="F1989" i="8" s="1"/>
  <c r="H1989" i="8" s="1"/>
  <c r="G1989" i="8"/>
  <c r="J1989" i="8"/>
  <c r="E1990" i="8"/>
  <c r="F1990" i="8"/>
  <c r="H1990" i="8" s="1"/>
  <c r="G1990" i="8"/>
  <c r="J1990" i="8"/>
  <c r="E1991" i="8"/>
  <c r="F1991" i="8"/>
  <c r="H1991" i="8" s="1"/>
  <c r="G1991" i="8"/>
  <c r="J1991" i="8"/>
  <c r="E1992" i="8"/>
  <c r="F1992" i="8" s="1"/>
  <c r="H1992" i="8" s="1"/>
  <c r="G1992" i="8"/>
  <c r="J1992" i="8"/>
  <c r="E1993" i="8"/>
  <c r="F1993" i="8"/>
  <c r="G1993" i="8"/>
  <c r="H1993" i="8"/>
  <c r="J1993" i="8"/>
  <c r="E1994" i="8"/>
  <c r="F1994" i="8" s="1"/>
  <c r="H1994" i="8" s="1"/>
  <c r="G1994" i="8"/>
  <c r="J1994" i="8"/>
  <c r="E1995" i="8"/>
  <c r="F1995" i="8"/>
  <c r="H1995" i="8" s="1"/>
  <c r="G1995" i="8"/>
  <c r="J1995" i="8"/>
  <c r="E1996" i="8"/>
  <c r="F1996" i="8" s="1"/>
  <c r="H1996" i="8" s="1"/>
  <c r="G1996" i="8"/>
  <c r="J1996" i="8"/>
  <c r="E1997" i="8"/>
  <c r="F1997" i="8"/>
  <c r="G1997" i="8"/>
  <c r="H1997" i="8"/>
  <c r="J1997" i="8"/>
  <c r="E1998" i="8"/>
  <c r="F1998" i="8" s="1"/>
  <c r="H1998" i="8" s="1"/>
  <c r="G1998" i="8"/>
  <c r="J1998" i="8"/>
  <c r="E1999" i="8"/>
  <c r="F1999" i="8"/>
  <c r="H1999" i="8" s="1"/>
  <c r="G1999" i="8"/>
  <c r="J1999" i="8"/>
  <c r="E2000" i="8"/>
  <c r="F2000" i="8" s="1"/>
  <c r="H2000" i="8" s="1"/>
  <c r="G2000" i="8"/>
  <c r="J2000" i="8"/>
  <c r="E2001" i="8"/>
  <c r="F2001" i="8"/>
  <c r="G2001" i="8"/>
  <c r="H2001" i="8"/>
  <c r="J2001" i="8"/>
  <c r="E2002" i="8"/>
  <c r="F2002" i="8" s="1"/>
  <c r="H2002" i="8" s="1"/>
  <c r="G2002" i="8"/>
  <c r="J2002" i="8"/>
  <c r="E2003" i="8"/>
  <c r="F2003" i="8"/>
  <c r="H2003" i="8" s="1"/>
  <c r="G2003" i="8"/>
  <c r="J2003" i="8"/>
  <c r="E2004" i="8"/>
  <c r="F2004" i="8" s="1"/>
  <c r="H2004" i="8" s="1"/>
  <c r="G2004" i="8"/>
  <c r="J2004" i="8"/>
  <c r="E2005" i="8"/>
  <c r="F2005" i="8"/>
  <c r="G2005" i="8"/>
  <c r="H2005" i="8"/>
  <c r="J2005" i="8"/>
  <c r="E2006" i="8"/>
  <c r="F2006" i="8" s="1"/>
  <c r="H2006" i="8" s="1"/>
  <c r="G2006" i="8"/>
  <c r="J2006" i="8"/>
  <c r="E2007" i="8"/>
  <c r="F2007" i="8"/>
  <c r="H2007" i="8" s="1"/>
  <c r="G2007" i="8"/>
  <c r="J2007" i="8"/>
  <c r="E2008" i="8"/>
  <c r="F2008" i="8" s="1"/>
  <c r="H2008" i="8" s="1"/>
  <c r="G2008" i="8"/>
  <c r="J2008" i="8"/>
  <c r="E2009" i="8"/>
  <c r="F2009" i="8"/>
  <c r="G2009" i="8"/>
  <c r="H2009" i="8"/>
  <c r="J2009" i="8"/>
  <c r="E2010" i="8"/>
  <c r="F2010" i="8" s="1"/>
  <c r="H2010" i="8" s="1"/>
  <c r="G2010" i="8"/>
  <c r="J2010" i="8"/>
  <c r="E2011" i="8"/>
  <c r="F2011" i="8"/>
  <c r="H2011" i="8" s="1"/>
  <c r="G2011" i="8"/>
  <c r="J2011" i="8"/>
  <c r="E2012" i="8"/>
  <c r="F2012" i="8" s="1"/>
  <c r="H2012" i="8" s="1"/>
  <c r="G2012" i="8"/>
  <c r="J2012" i="8"/>
  <c r="E2013" i="8"/>
  <c r="F2013" i="8" s="1"/>
  <c r="H2013" i="8" s="1"/>
  <c r="G2013" i="8"/>
  <c r="J2013" i="8"/>
  <c r="E2014" i="8"/>
  <c r="F2014" i="8" s="1"/>
  <c r="G2014" i="8"/>
  <c r="H2014" i="8"/>
  <c r="J2014" i="8"/>
  <c r="E2015" i="8"/>
  <c r="F2015" i="8"/>
  <c r="G2015" i="8"/>
  <c r="J2015" i="8"/>
  <c r="E2016" i="8"/>
  <c r="F2016" i="8"/>
  <c r="H2016" i="8" s="1"/>
  <c r="G2016" i="8"/>
  <c r="J2016" i="8"/>
  <c r="E2017" i="8"/>
  <c r="F2017" i="8" s="1"/>
  <c r="H2017" i="8" s="1"/>
  <c r="G2017" i="8"/>
  <c r="J2017" i="8"/>
  <c r="E2018" i="8"/>
  <c r="F2018" i="8" s="1"/>
  <c r="H2018" i="8" s="1"/>
  <c r="G2018" i="8"/>
  <c r="J2018" i="8"/>
  <c r="E2019" i="8"/>
  <c r="F2019" i="8"/>
  <c r="H2019" i="8" s="1"/>
  <c r="G2019" i="8"/>
  <c r="J2019" i="8"/>
  <c r="E2020" i="8"/>
  <c r="F2020" i="8"/>
  <c r="H2020" i="8" s="1"/>
  <c r="G2020" i="8"/>
  <c r="J2020" i="8"/>
  <c r="E2021" i="8"/>
  <c r="F2021" i="8" s="1"/>
  <c r="H2021" i="8" s="1"/>
  <c r="G2021" i="8"/>
  <c r="J2021" i="8"/>
  <c r="E2022" i="8"/>
  <c r="F2022" i="8" s="1"/>
  <c r="H2022" i="8" s="1"/>
  <c r="G2022" i="8"/>
  <c r="J2022" i="8"/>
  <c r="E2023" i="8"/>
  <c r="F2023" i="8"/>
  <c r="H2023" i="8" s="1"/>
  <c r="G2023" i="8"/>
  <c r="J2023" i="8"/>
  <c r="E2024" i="8"/>
  <c r="F2024" i="8"/>
  <c r="H2024" i="8" s="1"/>
  <c r="G2024" i="8"/>
  <c r="J2024" i="8"/>
  <c r="E2025" i="8"/>
  <c r="F2025" i="8" s="1"/>
  <c r="H2025" i="8" s="1"/>
  <c r="G2025" i="8"/>
  <c r="J2025" i="8"/>
  <c r="E2026" i="8"/>
  <c r="F2026" i="8" s="1"/>
  <c r="G2026" i="8"/>
  <c r="H2026" i="8"/>
  <c r="J2026" i="8"/>
  <c r="E2027" i="8"/>
  <c r="F2027" i="8"/>
  <c r="H2027" i="8" s="1"/>
  <c r="G2027" i="8"/>
  <c r="J2027" i="8"/>
  <c r="E2028" i="8"/>
  <c r="F2028" i="8"/>
  <c r="H2028" i="8" s="1"/>
  <c r="G2028" i="8"/>
  <c r="J2028" i="8"/>
  <c r="E2029" i="8"/>
  <c r="F2029" i="8" s="1"/>
  <c r="H2029" i="8" s="1"/>
  <c r="G2029" i="8"/>
  <c r="J2029" i="8"/>
  <c r="E2030" i="8"/>
  <c r="F2030" i="8" s="1"/>
  <c r="G2030" i="8"/>
  <c r="H2030" i="8"/>
  <c r="J2030" i="8"/>
  <c r="E2031" i="8"/>
  <c r="F2031" i="8"/>
  <c r="G2031" i="8"/>
  <c r="J2031" i="8"/>
  <c r="E2032" i="8"/>
  <c r="F2032" i="8"/>
  <c r="H2032" i="8" s="1"/>
  <c r="G2032" i="8"/>
  <c r="J2032" i="8"/>
  <c r="E2033" i="8"/>
  <c r="F2033" i="8" s="1"/>
  <c r="H2033" i="8" s="1"/>
  <c r="G2033" i="8"/>
  <c r="J2033" i="8"/>
  <c r="E2034" i="8"/>
  <c r="F2034" i="8"/>
  <c r="G2034" i="8"/>
  <c r="H2034" i="8"/>
  <c r="J2034" i="8"/>
  <c r="E2035" i="8"/>
  <c r="F2035" i="8" s="1"/>
  <c r="H2035" i="8" s="1"/>
  <c r="G2035" i="8"/>
  <c r="J2035" i="8"/>
  <c r="E2036" i="8"/>
  <c r="F2036" i="8"/>
  <c r="H2036" i="8" s="1"/>
  <c r="G2036" i="8"/>
  <c r="J2036" i="8"/>
  <c r="E2037" i="8"/>
  <c r="F2037" i="8" s="1"/>
  <c r="H2037" i="8" s="1"/>
  <c r="G2037" i="8"/>
  <c r="J2037" i="8"/>
  <c r="E2038" i="8"/>
  <c r="F2038" i="8"/>
  <c r="H2038" i="8" s="1"/>
  <c r="G2038" i="8"/>
  <c r="J2038" i="8"/>
  <c r="E2039" i="8"/>
  <c r="F2039" i="8" s="1"/>
  <c r="H2039" i="8" s="1"/>
  <c r="G2039" i="8"/>
  <c r="J2039" i="8"/>
  <c r="E2040" i="8"/>
  <c r="F2040" i="8"/>
  <c r="H2040" i="8" s="1"/>
  <c r="G2040" i="8"/>
  <c r="J2040" i="8"/>
  <c r="E2041" i="8"/>
  <c r="F2041" i="8" s="1"/>
  <c r="H2041" i="8" s="1"/>
  <c r="G2041" i="8"/>
  <c r="J2041" i="8"/>
  <c r="E2042" i="8"/>
  <c r="F2042" i="8"/>
  <c r="H2042" i="8" s="1"/>
  <c r="G2042" i="8"/>
  <c r="J2042" i="8"/>
  <c r="E2043" i="8"/>
  <c r="F2043" i="8" s="1"/>
  <c r="H2043" i="8" s="1"/>
  <c r="G2043" i="8"/>
  <c r="J2043" i="8"/>
  <c r="E2044" i="8"/>
  <c r="F2044" i="8"/>
  <c r="H2044" i="8" s="1"/>
  <c r="G2044" i="8"/>
  <c r="J2044" i="8"/>
  <c r="E2045" i="8"/>
  <c r="F2045" i="8" s="1"/>
  <c r="H2045" i="8" s="1"/>
  <c r="G2045" i="8"/>
  <c r="J2045" i="8"/>
  <c r="E2046" i="8"/>
  <c r="F2046" i="8"/>
  <c r="H2046" i="8" s="1"/>
  <c r="G2046" i="8"/>
  <c r="J2046" i="8"/>
  <c r="E2047" i="8"/>
  <c r="F2047" i="8" s="1"/>
  <c r="H2047" i="8" s="1"/>
  <c r="G2047" i="8"/>
  <c r="J2047" i="8"/>
  <c r="E2048" i="8"/>
  <c r="F2048" i="8"/>
  <c r="H2048" i="8" s="1"/>
  <c r="G2048" i="8"/>
  <c r="J2048" i="8"/>
  <c r="E2049" i="8"/>
  <c r="F2049" i="8" s="1"/>
  <c r="H2049" i="8" s="1"/>
  <c r="G2049" i="8"/>
  <c r="J2049" i="8"/>
  <c r="E2050" i="8"/>
  <c r="F2050" i="8"/>
  <c r="H2050" i="8" s="1"/>
  <c r="G2050" i="8"/>
  <c r="J2050" i="8"/>
  <c r="E2051" i="8"/>
  <c r="F2051" i="8" s="1"/>
  <c r="H2051" i="8" s="1"/>
  <c r="G2051" i="8"/>
  <c r="J2051" i="8"/>
  <c r="E2052" i="8"/>
  <c r="F2052" i="8"/>
  <c r="H2052" i="8" s="1"/>
  <c r="G2052" i="8"/>
  <c r="J2052" i="8"/>
  <c r="E2053" i="8"/>
  <c r="F2053" i="8" s="1"/>
  <c r="H2053" i="8" s="1"/>
  <c r="G2053" i="8"/>
  <c r="J2053" i="8"/>
  <c r="E2054" i="8"/>
  <c r="F2054" i="8"/>
  <c r="H2054" i="8" s="1"/>
  <c r="G2054" i="8"/>
  <c r="J2054" i="8"/>
  <c r="E2055" i="8"/>
  <c r="F2055" i="8" s="1"/>
  <c r="H2055" i="8" s="1"/>
  <c r="G2055" i="8"/>
  <c r="J2055" i="8"/>
  <c r="E2056" i="8"/>
  <c r="F2056" i="8"/>
  <c r="G2056" i="8"/>
  <c r="H2056" i="8"/>
  <c r="J2056" i="8"/>
  <c r="E2057" i="8"/>
  <c r="F2057" i="8" s="1"/>
  <c r="H2057" i="8" s="1"/>
  <c r="G2057" i="8"/>
  <c r="J2057" i="8"/>
  <c r="E2058" i="8"/>
  <c r="F2058" i="8" s="1"/>
  <c r="H2058" i="8" s="1"/>
  <c r="G2058" i="8"/>
  <c r="J2058" i="8"/>
  <c r="E2059" i="8"/>
  <c r="F2059" i="8"/>
  <c r="H2059" i="8" s="1"/>
  <c r="G2059" i="8"/>
  <c r="J2059" i="8"/>
  <c r="E2060" i="8"/>
  <c r="F2060" i="8" s="1"/>
  <c r="H2060" i="8" s="1"/>
  <c r="G2060" i="8"/>
  <c r="J2060" i="8"/>
  <c r="E2061" i="8"/>
  <c r="F2061" i="8" s="1"/>
  <c r="H2061" i="8" s="1"/>
  <c r="G2061" i="8"/>
  <c r="J2061" i="8"/>
  <c r="E2062" i="8"/>
  <c r="F2062" i="8" s="1"/>
  <c r="H2062" i="8" s="1"/>
  <c r="G2062" i="8"/>
  <c r="J2062" i="8"/>
  <c r="E2063" i="8"/>
  <c r="F2063" i="8"/>
  <c r="H2063" i="8" s="1"/>
  <c r="G2063" i="8"/>
  <c r="J2063" i="8"/>
  <c r="E2064" i="8"/>
  <c r="F2064" i="8" s="1"/>
  <c r="H2064" i="8" s="1"/>
  <c r="G2064" i="8"/>
  <c r="J2064" i="8"/>
  <c r="E2065" i="8"/>
  <c r="F2065" i="8" s="1"/>
  <c r="H2065" i="8" s="1"/>
  <c r="G2065" i="8"/>
  <c r="J2065" i="8"/>
  <c r="E2066" i="8"/>
  <c r="F2066" i="8" s="1"/>
  <c r="H2066" i="8" s="1"/>
  <c r="G2066" i="8"/>
  <c r="J2066" i="8"/>
  <c r="E2067" i="8"/>
  <c r="F2067" i="8"/>
  <c r="H2067" i="8" s="1"/>
  <c r="G2067" i="8"/>
  <c r="J2067" i="8"/>
  <c r="E2068" i="8"/>
  <c r="F2068" i="8" s="1"/>
  <c r="H2068" i="8" s="1"/>
  <c r="G2068" i="8"/>
  <c r="J2068" i="8"/>
  <c r="E2069" i="8"/>
  <c r="F2069" i="8" s="1"/>
  <c r="H2069" i="8" s="1"/>
  <c r="G2069" i="8"/>
  <c r="J2069" i="8"/>
  <c r="E2070" i="8"/>
  <c r="F2070" i="8"/>
  <c r="G2070" i="8"/>
  <c r="H2070" i="8" s="1"/>
  <c r="J2070" i="8"/>
  <c r="E2071" i="8"/>
  <c r="F2071" i="8"/>
  <c r="H2071" i="8" s="1"/>
  <c r="G2071" i="8"/>
  <c r="J2071" i="8"/>
  <c r="E2072" i="8"/>
  <c r="F2072" i="8" s="1"/>
  <c r="H2072" i="8" s="1"/>
  <c r="G2072" i="8"/>
  <c r="J2072" i="8"/>
  <c r="E2073" i="8"/>
  <c r="F2073" i="8" s="1"/>
  <c r="H2073" i="8" s="1"/>
  <c r="G2073" i="8"/>
  <c r="J2073" i="8"/>
  <c r="E2074" i="8"/>
  <c r="F2074" i="8"/>
  <c r="G2074" i="8"/>
  <c r="H2074" i="8" s="1"/>
  <c r="J2074" i="8"/>
  <c r="E2075" i="8"/>
  <c r="F2075" i="8"/>
  <c r="H2075" i="8" s="1"/>
  <c r="G2075" i="8"/>
  <c r="J2075" i="8"/>
  <c r="E2076" i="8"/>
  <c r="F2076" i="8" s="1"/>
  <c r="H2076" i="8" s="1"/>
  <c r="G2076" i="8"/>
  <c r="J2076" i="8"/>
  <c r="E2077" i="8"/>
  <c r="F2077" i="8" s="1"/>
  <c r="H2077" i="8" s="1"/>
  <c r="G2077" i="8"/>
  <c r="J2077" i="8"/>
  <c r="E2078" i="8"/>
  <c r="F2078" i="8"/>
  <c r="G2078" i="8"/>
  <c r="H2078" i="8" s="1"/>
  <c r="J2078" i="8"/>
  <c r="E2079" i="8"/>
  <c r="F2079" i="8"/>
  <c r="H2079" i="8" s="1"/>
  <c r="G2079" i="8"/>
  <c r="J2079" i="8"/>
  <c r="E2080" i="8"/>
  <c r="F2080" i="8" s="1"/>
  <c r="H2080" i="8" s="1"/>
  <c r="G2080" i="8"/>
  <c r="J2080" i="8"/>
  <c r="E2081" i="8"/>
  <c r="F2081" i="8" s="1"/>
  <c r="H2081" i="8" s="1"/>
  <c r="G2081" i="8"/>
  <c r="J2081" i="8"/>
  <c r="E2082" i="8"/>
  <c r="F2082" i="8"/>
  <c r="G2082" i="8"/>
  <c r="H2082" i="8" s="1"/>
  <c r="J2082" i="8"/>
  <c r="E2083" i="8"/>
  <c r="F2083" i="8"/>
  <c r="H2083" i="8" s="1"/>
  <c r="G2083" i="8"/>
  <c r="J2083" i="8"/>
  <c r="E2084" i="8"/>
  <c r="F2084" i="8" s="1"/>
  <c r="H2084" i="8" s="1"/>
  <c r="G2084" i="8"/>
  <c r="J2084" i="8"/>
  <c r="E2085" i="8"/>
  <c r="F2085" i="8" s="1"/>
  <c r="H2085" i="8" s="1"/>
  <c r="G2085" i="8"/>
  <c r="J2085" i="8"/>
  <c r="E2086" i="8"/>
  <c r="F2086" i="8"/>
  <c r="G2086" i="8"/>
  <c r="H2086" i="8" s="1"/>
  <c r="J2086" i="8"/>
  <c r="E2087" i="8"/>
  <c r="F2087" i="8"/>
  <c r="H2087" i="8" s="1"/>
  <c r="G2087" i="8"/>
  <c r="J2087" i="8"/>
  <c r="E2088" i="8"/>
  <c r="F2088" i="8" s="1"/>
  <c r="H2088" i="8" s="1"/>
  <c r="G2088" i="8"/>
  <c r="J2088" i="8"/>
  <c r="E2089" i="8"/>
  <c r="F2089" i="8" s="1"/>
  <c r="H2089" i="8" s="1"/>
  <c r="G2089" i="8"/>
  <c r="J2089" i="8"/>
  <c r="E2090" i="8"/>
  <c r="F2090" i="8"/>
  <c r="G2090" i="8"/>
  <c r="H2090" i="8" s="1"/>
  <c r="J2090" i="8"/>
  <c r="E2091" i="8"/>
  <c r="F2091" i="8"/>
  <c r="H2091" i="8" s="1"/>
  <c r="G2091" i="8"/>
  <c r="J2091" i="8"/>
  <c r="E2092" i="8"/>
  <c r="F2092" i="8" s="1"/>
  <c r="H2092" i="8" s="1"/>
  <c r="G2092" i="8"/>
  <c r="J2092" i="8"/>
  <c r="E2093" i="8"/>
  <c r="F2093" i="8" s="1"/>
  <c r="H2093" i="8" s="1"/>
  <c r="G2093" i="8"/>
  <c r="J2093" i="8"/>
  <c r="E2094" i="8"/>
  <c r="F2094" i="8"/>
  <c r="G2094" i="8"/>
  <c r="H2094" i="8" s="1"/>
  <c r="J2094" i="8"/>
  <c r="E2095" i="8"/>
  <c r="F2095" i="8"/>
  <c r="H2095" i="8" s="1"/>
  <c r="G2095" i="8"/>
  <c r="J2095" i="8"/>
  <c r="E2096" i="8"/>
  <c r="F2096" i="8" s="1"/>
  <c r="H2096" i="8" s="1"/>
  <c r="G2096" i="8"/>
  <c r="J2096" i="8"/>
  <c r="E2097" i="8"/>
  <c r="F2097" i="8" s="1"/>
  <c r="H2097" i="8" s="1"/>
  <c r="G2097" i="8"/>
  <c r="J2097" i="8"/>
  <c r="E2098" i="8"/>
  <c r="F2098" i="8"/>
  <c r="G2098" i="8"/>
  <c r="H2098" i="8" s="1"/>
  <c r="J2098" i="8"/>
  <c r="E2099" i="8"/>
  <c r="F2099" i="8"/>
  <c r="H2099" i="8" s="1"/>
  <c r="G2099" i="8"/>
  <c r="J2099" i="8"/>
  <c r="E2100" i="8"/>
  <c r="F2100" i="8" s="1"/>
  <c r="H2100" i="8" s="1"/>
  <c r="G2100" i="8"/>
  <c r="J2100" i="8"/>
  <c r="E2101" i="8"/>
  <c r="F2101" i="8" s="1"/>
  <c r="H2101" i="8" s="1"/>
  <c r="G2101" i="8"/>
  <c r="J2101" i="8"/>
  <c r="E2102" i="8"/>
  <c r="F2102" i="8"/>
  <c r="G2102" i="8"/>
  <c r="H2102" i="8" s="1"/>
  <c r="J2102" i="8"/>
  <c r="E2103" i="8"/>
  <c r="F2103" i="8"/>
  <c r="H2103" i="8" s="1"/>
  <c r="G2103" i="8"/>
  <c r="J2103" i="8"/>
  <c r="E2104" i="8"/>
  <c r="F2104" i="8" s="1"/>
  <c r="H2104" i="8" s="1"/>
  <c r="G2104" i="8"/>
  <c r="J2104" i="8"/>
  <c r="E2105" i="8"/>
  <c r="F2105" i="8"/>
  <c r="G2105" i="8"/>
  <c r="H2105" i="8"/>
  <c r="J2105" i="8"/>
  <c r="E2106" i="8"/>
  <c r="F2106" i="8" s="1"/>
  <c r="H2106" i="8" s="1"/>
  <c r="G2106" i="8"/>
  <c r="J2106" i="8"/>
  <c r="E2107" i="8"/>
  <c r="F2107" i="8"/>
  <c r="H2107" i="8" s="1"/>
  <c r="G2107" i="8"/>
  <c r="J2107" i="8"/>
  <c r="E2108" i="8"/>
  <c r="F2108" i="8" s="1"/>
  <c r="H2108" i="8" s="1"/>
  <c r="G2108" i="8"/>
  <c r="J2108" i="8"/>
  <c r="E2109" i="8"/>
  <c r="F2109" i="8"/>
  <c r="G2109" i="8"/>
  <c r="H2109" i="8"/>
  <c r="J2109" i="8"/>
  <c r="E2110" i="8"/>
  <c r="F2110" i="8" s="1"/>
  <c r="H2110" i="8" s="1"/>
  <c r="G2110" i="8"/>
  <c r="J2110" i="8"/>
  <c r="E2111" i="8"/>
  <c r="F2111" i="8"/>
  <c r="H2111" i="8" s="1"/>
  <c r="G2111" i="8"/>
  <c r="J2111" i="8"/>
  <c r="E2112" i="8"/>
  <c r="F2112" i="8" s="1"/>
  <c r="H2112" i="8" s="1"/>
  <c r="G2112" i="8"/>
  <c r="J2112" i="8"/>
  <c r="E2113" i="8"/>
  <c r="F2113" i="8"/>
  <c r="G2113" i="8"/>
  <c r="H2113" i="8"/>
  <c r="J2113" i="8"/>
  <c r="E2114" i="8"/>
  <c r="F2114" i="8" s="1"/>
  <c r="H2114" i="8" s="1"/>
  <c r="G2114" i="8"/>
  <c r="J2114" i="8"/>
  <c r="E2115" i="8"/>
  <c r="F2115" i="8"/>
  <c r="H2115" i="8" s="1"/>
  <c r="G2115" i="8"/>
  <c r="J2115" i="8"/>
  <c r="E2116" i="8"/>
  <c r="F2116" i="8" s="1"/>
  <c r="H2116" i="8" s="1"/>
  <c r="G2116" i="8"/>
  <c r="J2116" i="8"/>
  <c r="E2117" i="8"/>
  <c r="F2117" i="8"/>
  <c r="G2117" i="8"/>
  <c r="H2117" i="8"/>
  <c r="J2117" i="8"/>
  <c r="E2118" i="8"/>
  <c r="F2118" i="8" s="1"/>
  <c r="H2118" i="8" s="1"/>
  <c r="G2118" i="8"/>
  <c r="J2118" i="8"/>
  <c r="E2119" i="8"/>
  <c r="F2119" i="8"/>
  <c r="H2119" i="8" s="1"/>
  <c r="G2119" i="8"/>
  <c r="J2119" i="8"/>
  <c r="E2120" i="8"/>
  <c r="F2120" i="8" s="1"/>
  <c r="H2120" i="8" s="1"/>
  <c r="G2120" i="8"/>
  <c r="J2120" i="8"/>
  <c r="E2121" i="8"/>
  <c r="F2121" i="8"/>
  <c r="G2121" i="8"/>
  <c r="H2121" i="8"/>
  <c r="J2121" i="8"/>
  <c r="E2122" i="8"/>
  <c r="F2122" i="8" s="1"/>
  <c r="H2122" i="8" s="1"/>
  <c r="G2122" i="8"/>
  <c r="J2122" i="8"/>
  <c r="E2123" i="8"/>
  <c r="F2123" i="8"/>
  <c r="H2123" i="8" s="1"/>
  <c r="G2123" i="8"/>
  <c r="J2123" i="8"/>
  <c r="E2124" i="8"/>
  <c r="F2124" i="8" s="1"/>
  <c r="H2124" i="8" s="1"/>
  <c r="G2124" i="8"/>
  <c r="J2124" i="8"/>
  <c r="E2125" i="8"/>
  <c r="F2125" i="8"/>
  <c r="G2125" i="8"/>
  <c r="H2125" i="8"/>
  <c r="J2125" i="8"/>
  <c r="E2126" i="8"/>
  <c r="F2126" i="8" s="1"/>
  <c r="H2126" i="8" s="1"/>
  <c r="G2126" i="8"/>
  <c r="J2126" i="8"/>
  <c r="E2127" i="8"/>
  <c r="F2127" i="8"/>
  <c r="H2127" i="8" s="1"/>
  <c r="G2127" i="8"/>
  <c r="J2127" i="8"/>
  <c r="E2128" i="8"/>
  <c r="F2128" i="8" s="1"/>
  <c r="H2128" i="8" s="1"/>
  <c r="G2128" i="8"/>
  <c r="J2128" i="8"/>
  <c r="E2129" i="8"/>
  <c r="F2129" i="8"/>
  <c r="G2129" i="8"/>
  <c r="H2129" i="8"/>
  <c r="J2129" i="8"/>
  <c r="E2130" i="8"/>
  <c r="F2130" i="8" s="1"/>
  <c r="H2130" i="8" s="1"/>
  <c r="G2130" i="8"/>
  <c r="J2130" i="8"/>
  <c r="E2131" i="8"/>
  <c r="F2131" i="8"/>
  <c r="H2131" i="8" s="1"/>
  <c r="G2131" i="8"/>
  <c r="J2131" i="8"/>
  <c r="E2132" i="8"/>
  <c r="F2132" i="8" s="1"/>
  <c r="H2132" i="8" s="1"/>
  <c r="G2132" i="8"/>
  <c r="J2132" i="8"/>
  <c r="E2133" i="8"/>
  <c r="F2133" i="8"/>
  <c r="G2133" i="8"/>
  <c r="H2133" i="8"/>
  <c r="J2133" i="8"/>
  <c r="E2134" i="8"/>
  <c r="F2134" i="8" s="1"/>
  <c r="H2134" i="8" s="1"/>
  <c r="G2134" i="8"/>
  <c r="J2134" i="8"/>
  <c r="E2135" i="8"/>
  <c r="F2135" i="8"/>
  <c r="H2135" i="8" s="1"/>
  <c r="G2135" i="8"/>
  <c r="J2135" i="8"/>
  <c r="E2136" i="8"/>
  <c r="F2136" i="8" s="1"/>
  <c r="H2136" i="8" s="1"/>
  <c r="G2136" i="8"/>
  <c r="J2136" i="8"/>
  <c r="E2137" i="8"/>
  <c r="F2137" i="8"/>
  <c r="G2137" i="8"/>
  <c r="H2137" i="8"/>
  <c r="J2137" i="8"/>
  <c r="E2138" i="8"/>
  <c r="F2138" i="8" s="1"/>
  <c r="H2138" i="8" s="1"/>
  <c r="G2138" i="8"/>
  <c r="J2138" i="8"/>
  <c r="E2139" i="8"/>
  <c r="F2139" i="8"/>
  <c r="H2139" i="8" s="1"/>
  <c r="G2139" i="8"/>
  <c r="J2139" i="8"/>
  <c r="E2140" i="8"/>
  <c r="F2140" i="8" s="1"/>
  <c r="H2140" i="8" s="1"/>
  <c r="G2140" i="8"/>
  <c r="J2140" i="8"/>
  <c r="E2141" i="8"/>
  <c r="F2141" i="8"/>
  <c r="G2141" i="8"/>
  <c r="H2141" i="8"/>
  <c r="J2141" i="8"/>
  <c r="E2142" i="8"/>
  <c r="F2142" i="8" s="1"/>
  <c r="H2142" i="8" s="1"/>
  <c r="G2142" i="8"/>
  <c r="J2142" i="8"/>
  <c r="E2143" i="8"/>
  <c r="F2143" i="8"/>
  <c r="H2143" i="8" s="1"/>
  <c r="G2143" i="8"/>
  <c r="J2143" i="8"/>
  <c r="E2144" i="8"/>
  <c r="F2144" i="8" s="1"/>
  <c r="H2144" i="8" s="1"/>
  <c r="G2144" i="8"/>
  <c r="J2144" i="8"/>
  <c r="E2145" i="8"/>
  <c r="F2145" i="8"/>
  <c r="G2145" i="8"/>
  <c r="H2145" i="8"/>
  <c r="J2145" i="8"/>
  <c r="E2146" i="8"/>
  <c r="F2146" i="8" s="1"/>
  <c r="H2146" i="8" s="1"/>
  <c r="G2146" i="8"/>
  <c r="J2146" i="8"/>
  <c r="E2147" i="8"/>
  <c r="F2147" i="8"/>
  <c r="H2147" i="8" s="1"/>
  <c r="G2147" i="8"/>
  <c r="J2147" i="8"/>
  <c r="E2148" i="8"/>
  <c r="F2148" i="8" s="1"/>
  <c r="H2148" i="8" s="1"/>
  <c r="G2148" i="8"/>
  <c r="J2148" i="8"/>
  <c r="E2149" i="8"/>
  <c r="F2149" i="8"/>
  <c r="G2149" i="8"/>
  <c r="H2149" i="8"/>
  <c r="J2149" i="8"/>
  <c r="E2150" i="8"/>
  <c r="F2150" i="8" s="1"/>
  <c r="H2150" i="8" s="1"/>
  <c r="G2150" i="8"/>
  <c r="J2150" i="8"/>
  <c r="E2151" i="8"/>
  <c r="F2151" i="8"/>
  <c r="H2151" i="8" s="1"/>
  <c r="G2151" i="8"/>
  <c r="J2151" i="8"/>
  <c r="E2152" i="8"/>
  <c r="F2152" i="8" s="1"/>
  <c r="H2152" i="8" s="1"/>
  <c r="G2152" i="8"/>
  <c r="J2152" i="8"/>
  <c r="E2153" i="8"/>
  <c r="F2153" i="8"/>
  <c r="G2153" i="8"/>
  <c r="H2153" i="8"/>
  <c r="J2153" i="8"/>
  <c r="E2154" i="8"/>
  <c r="F2154" i="8"/>
  <c r="G2154" i="8"/>
  <c r="H2154" i="8" s="1"/>
  <c r="J2154" i="8"/>
  <c r="E2155" i="8"/>
  <c r="F2155" i="8"/>
  <c r="H2155" i="8" s="1"/>
  <c r="G2155" i="8"/>
  <c r="J2155" i="8"/>
  <c r="E2156" i="8"/>
  <c r="F2156" i="8" s="1"/>
  <c r="H2156" i="8" s="1"/>
  <c r="G2156" i="8"/>
  <c r="J2156" i="8"/>
  <c r="E2157" i="8"/>
  <c r="F2157" i="8" s="1"/>
  <c r="H2157" i="8" s="1"/>
  <c r="G2157" i="8"/>
  <c r="J2157" i="8"/>
  <c r="E2158" i="8"/>
  <c r="F2158" i="8"/>
  <c r="G2158" i="8"/>
  <c r="H2158" i="8" s="1"/>
  <c r="J2158" i="8"/>
  <c r="E2159" i="8"/>
  <c r="F2159" i="8"/>
  <c r="H2159" i="8" s="1"/>
  <c r="G2159" i="8"/>
  <c r="J2159" i="8"/>
  <c r="E2160" i="8"/>
  <c r="F2160" i="8" s="1"/>
  <c r="H2160" i="8" s="1"/>
  <c r="G2160" i="8"/>
  <c r="J2160" i="8"/>
  <c r="E2161" i="8"/>
  <c r="F2161" i="8" s="1"/>
  <c r="H2161" i="8" s="1"/>
  <c r="G2161" i="8"/>
  <c r="J2161" i="8"/>
  <c r="E2162" i="8"/>
  <c r="F2162" i="8"/>
  <c r="G2162" i="8"/>
  <c r="H2162" i="8" s="1"/>
  <c r="J2162" i="8"/>
  <c r="E2163" i="8"/>
  <c r="F2163" i="8"/>
  <c r="H2163" i="8" s="1"/>
  <c r="G2163" i="8"/>
  <c r="J2163" i="8"/>
  <c r="E2164" i="8"/>
  <c r="F2164" i="8" s="1"/>
  <c r="H2164" i="8" s="1"/>
  <c r="G2164" i="8"/>
  <c r="J2164" i="8"/>
  <c r="E2165" i="8"/>
  <c r="F2165" i="8" s="1"/>
  <c r="H2165" i="8" s="1"/>
  <c r="G2165" i="8"/>
  <c r="J2165" i="8"/>
  <c r="E2166" i="8"/>
  <c r="F2166" i="8"/>
  <c r="H2166" i="8" s="1"/>
  <c r="G2166" i="8"/>
  <c r="J2166" i="8"/>
  <c r="E2167" i="8"/>
  <c r="F2167" i="8"/>
  <c r="H2167" i="8" s="1"/>
  <c r="G2167" i="8"/>
  <c r="J2167" i="8"/>
  <c r="E2168" i="8"/>
  <c r="F2168" i="8" s="1"/>
  <c r="H2168" i="8" s="1"/>
  <c r="G2168" i="8"/>
  <c r="J2168" i="8"/>
  <c r="E2169" i="8"/>
  <c r="F2169" i="8"/>
  <c r="G2169" i="8"/>
  <c r="H2169" i="8"/>
  <c r="J2169" i="8"/>
  <c r="E2170" i="8"/>
  <c r="F2170" i="8"/>
  <c r="H2170" i="8" s="1"/>
  <c r="G2170" i="8"/>
  <c r="J2170" i="8"/>
  <c r="E2171" i="8"/>
  <c r="F2171" i="8"/>
  <c r="H2171" i="8" s="1"/>
  <c r="G2171" i="8"/>
  <c r="J2171" i="8"/>
  <c r="E2172" i="8"/>
  <c r="F2172" i="8" s="1"/>
  <c r="H2172" i="8" s="1"/>
  <c r="G2172" i="8"/>
  <c r="J2172" i="8"/>
  <c r="E2173" i="8"/>
  <c r="F2173" i="8"/>
  <c r="G2173" i="8"/>
  <c r="H2173" i="8"/>
  <c r="J2173" i="8"/>
  <c r="E2174" i="8"/>
  <c r="F2174" i="8" s="1"/>
  <c r="H2174" i="8" s="1"/>
  <c r="G2174" i="8"/>
  <c r="J2174" i="8"/>
  <c r="E2175" i="8"/>
  <c r="F2175" i="8"/>
  <c r="H2175" i="8" s="1"/>
  <c r="G2175" i="8"/>
  <c r="J2175" i="8"/>
  <c r="E2176" i="8"/>
  <c r="F2176" i="8" s="1"/>
  <c r="H2176" i="8" s="1"/>
  <c r="G2176" i="8"/>
  <c r="J2176" i="8"/>
  <c r="E2177" i="8"/>
  <c r="F2177" i="8"/>
  <c r="G2177" i="8"/>
  <c r="H2177" i="8"/>
  <c r="J2177" i="8"/>
  <c r="E2178" i="8"/>
  <c r="F2178" i="8" s="1"/>
  <c r="H2178" i="8" s="1"/>
  <c r="G2178" i="8"/>
  <c r="J2178" i="8"/>
  <c r="E2179" i="8"/>
  <c r="F2179" i="8"/>
  <c r="H2179" i="8" s="1"/>
  <c r="G2179" i="8"/>
  <c r="J2179" i="8"/>
  <c r="E2180" i="8"/>
  <c r="F2180" i="8" s="1"/>
  <c r="H2180" i="8" s="1"/>
  <c r="G2180" i="8"/>
  <c r="J2180" i="8"/>
  <c r="E2181" i="8"/>
  <c r="F2181" i="8"/>
  <c r="G2181" i="8"/>
  <c r="H2181" i="8"/>
  <c r="J2181" i="8"/>
  <c r="E2182" i="8"/>
  <c r="F2182" i="8" s="1"/>
  <c r="H2182" i="8" s="1"/>
  <c r="G2182" i="8"/>
  <c r="J2182" i="8"/>
  <c r="E2183" i="8"/>
  <c r="F2183" i="8"/>
  <c r="H2183" i="8" s="1"/>
  <c r="G2183" i="8"/>
  <c r="J2183" i="8"/>
  <c r="E2184" i="8"/>
  <c r="F2184" i="8" s="1"/>
  <c r="H2184" i="8" s="1"/>
  <c r="G2184" i="8"/>
  <c r="J2184" i="8"/>
  <c r="E2185" i="8"/>
  <c r="F2185" i="8"/>
  <c r="G2185" i="8"/>
  <c r="H2185" i="8"/>
  <c r="J2185" i="8"/>
  <c r="E2186" i="8"/>
  <c r="F2186" i="8" s="1"/>
  <c r="H2186" i="8" s="1"/>
  <c r="G2186" i="8"/>
  <c r="J2186" i="8"/>
  <c r="E2187" i="8"/>
  <c r="F2187" i="8"/>
  <c r="H2187" i="8" s="1"/>
  <c r="G2187" i="8"/>
  <c r="J2187" i="8"/>
  <c r="E2188" i="8"/>
  <c r="F2188" i="8" s="1"/>
  <c r="H2188" i="8" s="1"/>
  <c r="G2188" i="8"/>
  <c r="J2188" i="8"/>
  <c r="E2189" i="8"/>
  <c r="F2189" i="8"/>
  <c r="G2189" i="8"/>
  <c r="H2189" i="8"/>
  <c r="J2189" i="8"/>
  <c r="E2190" i="8"/>
  <c r="F2190" i="8" s="1"/>
  <c r="H2190" i="8" s="1"/>
  <c r="G2190" i="8"/>
  <c r="J2190" i="8"/>
  <c r="E2191" i="8"/>
  <c r="F2191" i="8"/>
  <c r="H2191" i="8" s="1"/>
  <c r="G2191" i="8"/>
  <c r="J2191" i="8"/>
  <c r="E2192" i="8"/>
  <c r="F2192" i="8" s="1"/>
  <c r="H2192" i="8" s="1"/>
  <c r="G2192" i="8"/>
  <c r="J2192" i="8"/>
  <c r="E2193" i="8"/>
  <c r="F2193" i="8"/>
  <c r="G2193" i="8"/>
  <c r="H2193" i="8"/>
  <c r="J2193" i="8"/>
  <c r="E2194" i="8"/>
  <c r="F2194" i="8" s="1"/>
  <c r="H2194" i="8" s="1"/>
  <c r="G2194" i="8"/>
  <c r="J2194" i="8"/>
  <c r="E2195" i="8"/>
  <c r="F2195" i="8"/>
  <c r="H2195" i="8" s="1"/>
  <c r="G2195" i="8"/>
  <c r="J2195" i="8"/>
  <c r="E2196" i="8"/>
  <c r="F2196" i="8" s="1"/>
  <c r="H2196" i="8" s="1"/>
  <c r="G2196" i="8"/>
  <c r="J2196" i="8"/>
  <c r="E2197" i="8"/>
  <c r="F2197" i="8"/>
  <c r="G2197" i="8"/>
  <c r="H2197" i="8"/>
  <c r="J2197" i="8"/>
  <c r="E2198" i="8"/>
  <c r="F2198" i="8" s="1"/>
  <c r="H2198" i="8" s="1"/>
  <c r="G2198" i="8"/>
  <c r="J2198" i="8"/>
  <c r="E2199" i="8"/>
  <c r="F2199" i="8"/>
  <c r="H2199" i="8" s="1"/>
  <c r="G2199" i="8"/>
  <c r="J2199" i="8"/>
  <c r="E2200" i="8"/>
  <c r="F2200" i="8" s="1"/>
  <c r="H2200" i="8" s="1"/>
  <c r="G2200" i="8"/>
  <c r="J2200" i="8"/>
  <c r="E2201" i="8"/>
  <c r="F2201" i="8"/>
  <c r="G2201" i="8"/>
  <c r="H2201" i="8"/>
  <c r="J2201" i="8"/>
  <c r="E2202" i="8"/>
  <c r="F2202" i="8" s="1"/>
  <c r="H2202" i="8" s="1"/>
  <c r="G2202" i="8"/>
  <c r="J2202" i="8"/>
  <c r="E2203" i="8"/>
  <c r="F2203" i="8"/>
  <c r="H2203" i="8" s="1"/>
  <c r="G2203" i="8"/>
  <c r="J2203" i="8"/>
  <c r="E2204" i="8"/>
  <c r="F2204" i="8" s="1"/>
  <c r="H2204" i="8" s="1"/>
  <c r="G2204" i="8"/>
  <c r="J2204" i="8"/>
  <c r="E2205" i="8"/>
  <c r="F2205" i="8"/>
  <c r="G2205" i="8"/>
  <c r="H2205" i="8"/>
  <c r="J2205" i="8"/>
  <c r="E2206" i="8"/>
  <c r="F2206" i="8" s="1"/>
  <c r="H2206" i="8" s="1"/>
  <c r="G2206" i="8"/>
  <c r="J2206" i="8"/>
  <c r="E2207" i="8"/>
  <c r="F2207" i="8"/>
  <c r="H2207" i="8" s="1"/>
  <c r="G2207" i="8"/>
  <c r="J2207" i="8"/>
  <c r="E2208" i="8"/>
  <c r="F2208" i="8" s="1"/>
  <c r="H2208" i="8" s="1"/>
  <c r="G2208" i="8"/>
  <c r="J2208" i="8"/>
  <c r="E2209" i="8"/>
  <c r="F2209" i="8"/>
  <c r="G2209" i="8"/>
  <c r="H2209" i="8"/>
  <c r="J2209" i="8"/>
  <c r="E2210" i="8"/>
  <c r="F2210" i="8" s="1"/>
  <c r="H2210" i="8" s="1"/>
  <c r="G2210" i="8"/>
  <c r="J2210" i="8"/>
  <c r="E2211" i="8"/>
  <c r="F2211" i="8"/>
  <c r="H2211" i="8" s="1"/>
  <c r="G2211" i="8"/>
  <c r="J2211" i="8"/>
  <c r="E2212" i="8"/>
  <c r="F2212" i="8" s="1"/>
  <c r="H2212" i="8" s="1"/>
  <c r="G2212" i="8"/>
  <c r="J2212" i="8"/>
  <c r="E2213" i="8"/>
  <c r="F2213" i="8"/>
  <c r="G2213" i="8"/>
  <c r="H2213" i="8"/>
  <c r="J2213" i="8"/>
  <c r="E2214" i="8"/>
  <c r="F2214" i="8" s="1"/>
  <c r="H2214" i="8" s="1"/>
  <c r="G2214" i="8"/>
  <c r="J2214" i="8"/>
  <c r="E2215" i="8"/>
  <c r="F2215" i="8"/>
  <c r="H2215" i="8" s="1"/>
  <c r="G2215" i="8"/>
  <c r="J2215" i="8"/>
  <c r="E2216" i="8"/>
  <c r="F2216" i="8" s="1"/>
  <c r="H2216" i="8" s="1"/>
  <c r="G2216" i="8"/>
  <c r="J2216" i="8"/>
  <c r="E2217" i="8"/>
  <c r="F2217" i="8" s="1"/>
  <c r="H2217" i="8" s="1"/>
  <c r="G2217" i="8"/>
  <c r="J2217" i="8"/>
  <c r="E2218" i="8"/>
  <c r="F2218" i="8" s="1"/>
  <c r="H2218" i="8" s="1"/>
  <c r="G2218" i="8"/>
  <c r="J2218" i="8"/>
  <c r="E2219" i="8"/>
  <c r="F2219" i="8"/>
  <c r="H2219" i="8" s="1"/>
  <c r="G2219" i="8"/>
  <c r="J2219" i="8"/>
  <c r="E2220" i="8"/>
  <c r="F2220" i="8" s="1"/>
  <c r="H2220" i="8" s="1"/>
  <c r="G2220" i="8"/>
  <c r="J2220" i="8"/>
  <c r="E2221" i="8"/>
  <c r="F2221" i="8" s="1"/>
  <c r="H2221" i="8" s="1"/>
  <c r="G2221" i="8"/>
  <c r="J2221" i="8"/>
  <c r="E2222" i="8"/>
  <c r="F2222" i="8"/>
  <c r="H2222" i="8" s="1"/>
  <c r="G2222" i="8"/>
  <c r="J2222" i="8"/>
  <c r="E2223" i="8"/>
  <c r="F2223" i="8"/>
  <c r="H2223" i="8" s="1"/>
  <c r="G2223" i="8"/>
  <c r="J2223" i="8"/>
  <c r="E2224" i="8"/>
  <c r="F2224" i="8" s="1"/>
  <c r="H2224" i="8" s="1"/>
  <c r="G2224" i="8"/>
  <c r="J2224" i="8"/>
  <c r="E2225" i="8"/>
  <c r="F2225" i="8" s="1"/>
  <c r="H2225" i="8" s="1"/>
  <c r="G2225" i="8"/>
  <c r="J2225" i="8"/>
  <c r="E2226" i="8"/>
  <c r="F2226" i="8"/>
  <c r="H2226" i="8" s="1"/>
  <c r="G2226" i="8"/>
  <c r="J2226" i="8"/>
  <c r="E2227" i="8"/>
  <c r="F2227" i="8"/>
  <c r="H2227" i="8" s="1"/>
  <c r="G2227" i="8"/>
  <c r="J2227" i="8"/>
  <c r="E2228" i="8"/>
  <c r="F2228" i="8" s="1"/>
  <c r="H2228" i="8" s="1"/>
  <c r="G2228" i="8"/>
  <c r="J2228" i="8"/>
  <c r="E2229" i="8"/>
  <c r="F2229" i="8" s="1"/>
  <c r="H2229" i="8" s="1"/>
  <c r="G2229" i="8"/>
  <c r="J2229" i="8"/>
  <c r="E2230" i="8"/>
  <c r="F2230" i="8"/>
  <c r="H2230" i="8" s="1"/>
  <c r="G2230" i="8"/>
  <c r="J2230" i="8"/>
  <c r="E2231" i="8"/>
  <c r="F2231" i="8"/>
  <c r="H2231" i="8" s="1"/>
  <c r="G2231" i="8"/>
  <c r="J2231" i="8"/>
  <c r="E2232" i="8"/>
  <c r="F2232" i="8" s="1"/>
  <c r="H2232" i="8" s="1"/>
  <c r="G2232" i="8"/>
  <c r="J2232" i="8"/>
  <c r="E2233" i="8"/>
  <c r="F2233" i="8" s="1"/>
  <c r="H2233" i="8" s="1"/>
  <c r="G2233" i="8"/>
  <c r="J2233" i="8"/>
  <c r="E2234" i="8"/>
  <c r="F2234" i="8"/>
  <c r="H2234" i="8" s="1"/>
  <c r="G2234" i="8"/>
  <c r="J2234" i="8"/>
  <c r="E2235" i="8"/>
  <c r="F2235" i="8"/>
  <c r="H2235" i="8" s="1"/>
  <c r="G2235" i="8"/>
  <c r="J2235" i="8"/>
  <c r="E2236" i="8"/>
  <c r="F2236" i="8" s="1"/>
  <c r="H2236" i="8" s="1"/>
  <c r="G2236" i="8"/>
  <c r="J2236" i="8"/>
  <c r="E2237" i="8"/>
  <c r="F2237" i="8" s="1"/>
  <c r="H2237" i="8" s="1"/>
  <c r="G2237" i="8"/>
  <c r="J2237" i="8"/>
  <c r="E2238" i="8"/>
  <c r="F2238" i="8"/>
  <c r="H2238" i="8" s="1"/>
  <c r="G2238" i="8"/>
  <c r="J2238" i="8"/>
  <c r="E2239" i="8"/>
  <c r="F2239" i="8"/>
  <c r="H2239" i="8" s="1"/>
  <c r="G2239" i="8"/>
  <c r="J2239" i="8"/>
  <c r="E2240" i="8"/>
  <c r="F2240" i="8" s="1"/>
  <c r="H2240" i="8" s="1"/>
  <c r="G2240" i="8"/>
  <c r="J2240" i="8"/>
  <c r="E2241" i="8"/>
  <c r="F2241" i="8" s="1"/>
  <c r="H2241" i="8" s="1"/>
  <c r="G2241" i="8"/>
  <c r="J2241" i="8"/>
  <c r="E2242" i="8"/>
  <c r="F2242" i="8"/>
  <c r="G2242" i="8"/>
  <c r="H2242" i="8" s="1"/>
  <c r="J2242" i="8"/>
  <c r="E2243" i="8"/>
  <c r="F2243" i="8"/>
  <c r="H2243" i="8" s="1"/>
  <c r="G2243" i="8"/>
  <c r="J2243" i="8"/>
  <c r="E2244" i="8"/>
  <c r="F2244" i="8" s="1"/>
  <c r="H2244" i="8" s="1"/>
  <c r="G2244" i="8"/>
  <c r="J2244" i="8"/>
  <c r="E2245" i="8"/>
  <c r="F2245" i="8" s="1"/>
  <c r="H2245" i="8" s="1"/>
  <c r="G2245" i="8"/>
  <c r="J2245" i="8"/>
  <c r="E2246" i="8"/>
  <c r="F2246" i="8" s="1"/>
  <c r="H2246" i="8" s="1"/>
  <c r="G2246" i="8"/>
  <c r="J2246" i="8"/>
  <c r="E2247" i="8"/>
  <c r="F2247" i="8"/>
  <c r="H2247" i="8" s="1"/>
  <c r="G2247" i="8"/>
  <c r="J2247" i="8"/>
  <c r="E2248" i="8"/>
  <c r="F2248" i="8" s="1"/>
  <c r="H2248" i="8" s="1"/>
  <c r="G2248" i="8"/>
  <c r="J2248" i="8"/>
  <c r="E2249" i="8"/>
  <c r="F2249" i="8" s="1"/>
  <c r="H2249" i="8" s="1"/>
  <c r="G2249" i="8"/>
  <c r="J2249" i="8"/>
  <c r="E2250" i="8"/>
  <c r="F2250" i="8"/>
  <c r="G2250" i="8"/>
  <c r="H2250" i="8"/>
  <c r="J2250" i="8"/>
  <c r="E2251" i="8"/>
  <c r="F2251" i="8"/>
  <c r="H2251" i="8" s="1"/>
  <c r="G2251" i="8"/>
  <c r="J2251" i="8"/>
  <c r="E2252" i="8"/>
  <c r="F2252" i="8"/>
  <c r="H2252" i="8" s="1"/>
  <c r="G2252" i="8"/>
  <c r="J2252" i="8"/>
  <c r="E2253" i="8"/>
  <c r="F2253" i="8" s="1"/>
  <c r="H2253" i="8" s="1"/>
  <c r="G2253" i="8"/>
  <c r="J2253" i="8"/>
  <c r="E2254" i="8"/>
  <c r="F2254" i="8" s="1"/>
  <c r="H2254" i="8" s="1"/>
  <c r="G2254" i="8"/>
  <c r="J2254" i="8"/>
  <c r="E2255" i="8"/>
  <c r="F2255" i="8"/>
  <c r="H2255" i="8" s="1"/>
  <c r="G2255" i="8"/>
  <c r="J2255" i="8"/>
  <c r="E2256" i="8"/>
  <c r="F2256" i="8"/>
  <c r="H2256" i="8" s="1"/>
  <c r="G2256" i="8"/>
  <c r="J2256" i="8"/>
  <c r="E2257" i="8"/>
  <c r="F2257" i="8" s="1"/>
  <c r="H2257" i="8" s="1"/>
  <c r="G2257" i="8"/>
  <c r="J2257" i="8"/>
  <c r="E2258" i="8"/>
  <c r="F2258" i="8" s="1"/>
  <c r="H2258" i="8" s="1"/>
  <c r="G2258" i="8"/>
  <c r="J2258" i="8"/>
  <c r="E2259" i="8"/>
  <c r="F2259" i="8"/>
  <c r="H2259" i="8" s="1"/>
  <c r="G2259" i="8"/>
  <c r="J2259" i="8"/>
  <c r="E2260" i="8"/>
  <c r="F2260" i="8"/>
  <c r="H2260" i="8" s="1"/>
  <c r="G2260" i="8"/>
  <c r="J2260" i="8"/>
  <c r="E2261" i="8"/>
  <c r="F2261" i="8" s="1"/>
  <c r="H2261" i="8" s="1"/>
  <c r="G2261" i="8"/>
  <c r="J2261" i="8"/>
  <c r="E2262" i="8"/>
  <c r="F2262" i="8" s="1"/>
  <c r="H2262" i="8" s="1"/>
  <c r="G2262" i="8"/>
  <c r="J2262" i="8"/>
  <c r="E2263" i="8"/>
  <c r="F2263" i="8"/>
  <c r="H2263" i="8" s="1"/>
  <c r="G2263" i="8"/>
  <c r="J2263" i="8"/>
  <c r="E2264" i="8"/>
  <c r="F2264" i="8"/>
  <c r="H2264" i="8" s="1"/>
  <c r="G2264" i="8"/>
  <c r="J2264" i="8"/>
  <c r="E2265" i="8"/>
  <c r="F2265" i="8" s="1"/>
  <c r="H2265" i="8" s="1"/>
  <c r="G2265" i="8"/>
  <c r="J2265" i="8"/>
  <c r="E2266" i="8"/>
  <c r="F2266" i="8" s="1"/>
  <c r="H2266" i="8" s="1"/>
  <c r="G2266" i="8"/>
  <c r="J2266" i="8"/>
  <c r="E2267" i="8"/>
  <c r="F2267" i="8"/>
  <c r="H2267" i="8" s="1"/>
  <c r="G2267" i="8"/>
  <c r="J2267" i="8"/>
  <c r="E2268" i="8"/>
  <c r="F2268" i="8"/>
  <c r="H2268" i="8" s="1"/>
  <c r="G2268" i="8"/>
  <c r="J2268" i="8"/>
  <c r="E2269" i="8"/>
  <c r="F2269" i="8" s="1"/>
  <c r="H2269" i="8" s="1"/>
  <c r="G2269" i="8"/>
  <c r="J2269" i="8"/>
  <c r="E2270" i="8"/>
  <c r="F2270" i="8" s="1"/>
  <c r="H2270" i="8" s="1"/>
  <c r="G2270" i="8"/>
  <c r="J2270" i="8"/>
  <c r="E2271" i="8"/>
  <c r="F2271" i="8"/>
  <c r="G2271" i="8"/>
  <c r="H2271" i="8" s="1"/>
  <c r="J2271" i="8"/>
  <c r="E2272" i="8"/>
  <c r="F2272" i="8"/>
  <c r="H2272" i="8" s="1"/>
  <c r="G2272" i="8"/>
  <c r="J2272" i="8"/>
  <c r="E2273" i="8"/>
  <c r="F2273" i="8" s="1"/>
  <c r="H2273" i="8" s="1"/>
  <c r="G2273" i="8"/>
  <c r="J2273" i="8"/>
  <c r="E2274" i="8"/>
  <c r="F2274" i="8" s="1"/>
  <c r="H2274" i="8" s="1"/>
  <c r="G2274" i="8"/>
  <c r="J2274" i="8"/>
  <c r="E2275" i="8"/>
  <c r="F2275" i="8"/>
  <c r="G2275" i="8"/>
  <c r="H2275" i="8" s="1"/>
  <c r="J2275" i="8"/>
  <c r="E2276" i="8"/>
  <c r="F2276" i="8"/>
  <c r="H2276" i="8" s="1"/>
  <c r="G2276" i="8"/>
  <c r="J2276" i="8"/>
  <c r="E2277" i="8"/>
  <c r="F2277" i="8" s="1"/>
  <c r="H2277" i="8" s="1"/>
  <c r="G2277" i="8"/>
  <c r="J2277" i="8"/>
  <c r="E2278" i="8"/>
  <c r="F2278" i="8" s="1"/>
  <c r="H2278" i="8" s="1"/>
  <c r="G2278" i="8"/>
  <c r="J2278" i="8"/>
  <c r="E2279" i="8"/>
  <c r="F2279" i="8"/>
  <c r="G2279" i="8"/>
  <c r="H2279" i="8" s="1"/>
  <c r="J2279" i="8"/>
  <c r="E2280" i="8"/>
  <c r="F2280" i="8"/>
  <c r="H2280" i="8" s="1"/>
  <c r="G2280" i="8"/>
  <c r="J2280" i="8"/>
  <c r="E2281" i="8"/>
  <c r="F2281" i="8" s="1"/>
  <c r="H2281" i="8" s="1"/>
  <c r="G2281" i="8"/>
  <c r="J2281" i="8"/>
  <c r="E2282" i="8"/>
  <c r="F2282" i="8" s="1"/>
  <c r="H2282" i="8" s="1"/>
  <c r="G2282" i="8"/>
  <c r="J2282" i="8"/>
  <c r="E2283" i="8"/>
  <c r="F2283" i="8"/>
  <c r="G2283" i="8"/>
  <c r="H2283" i="8" s="1"/>
  <c r="J2283" i="8"/>
  <c r="E2284" i="8"/>
  <c r="F2284" i="8"/>
  <c r="H2284" i="8" s="1"/>
  <c r="G2284" i="8"/>
  <c r="J2284" i="8"/>
  <c r="E2285" i="8"/>
  <c r="F2285" i="8" s="1"/>
  <c r="H2285" i="8" s="1"/>
  <c r="G2285" i="8"/>
  <c r="J2285" i="8"/>
  <c r="E2286" i="8"/>
  <c r="F2286" i="8" s="1"/>
  <c r="H2286" i="8" s="1"/>
  <c r="G2286" i="8"/>
  <c r="J2286" i="8"/>
  <c r="E2287" i="8"/>
  <c r="F2287" i="8"/>
  <c r="G2287" i="8"/>
  <c r="H2287" i="8" s="1"/>
  <c r="J2287" i="8"/>
  <c r="E2288" i="8"/>
  <c r="F2288" i="8"/>
  <c r="H2288" i="8" s="1"/>
  <c r="G2288" i="8"/>
  <c r="J2288" i="8"/>
  <c r="E2289" i="8"/>
  <c r="F2289" i="8" s="1"/>
  <c r="H2289" i="8" s="1"/>
  <c r="G2289" i="8"/>
  <c r="J2289" i="8"/>
  <c r="E2290" i="8"/>
  <c r="F2290" i="8" s="1"/>
  <c r="H2290" i="8" s="1"/>
  <c r="G2290" i="8"/>
  <c r="J2290" i="8"/>
  <c r="E2291" i="8"/>
  <c r="F2291" i="8"/>
  <c r="G2291" i="8"/>
  <c r="H2291" i="8" s="1"/>
  <c r="J2291" i="8"/>
  <c r="E2292" i="8"/>
  <c r="F2292" i="8"/>
  <c r="H2292" i="8" s="1"/>
  <c r="G2292" i="8"/>
  <c r="J2292" i="8"/>
  <c r="E2293" i="8"/>
  <c r="F2293" i="8" s="1"/>
  <c r="H2293" i="8" s="1"/>
  <c r="G2293" i="8"/>
  <c r="J2293" i="8"/>
  <c r="E2294" i="8"/>
  <c r="F2294" i="8" s="1"/>
  <c r="H2294" i="8" s="1"/>
  <c r="G2294" i="8"/>
  <c r="J2294" i="8"/>
  <c r="E2295" i="8"/>
  <c r="F2295" i="8"/>
  <c r="G2295" i="8"/>
  <c r="H2295" i="8" s="1"/>
  <c r="J2295" i="8"/>
  <c r="E2296" i="8"/>
  <c r="F2296" i="8"/>
  <c r="H2296" i="8" s="1"/>
  <c r="G2296" i="8"/>
  <c r="J2296" i="8"/>
  <c r="E2297" i="8"/>
  <c r="F2297" i="8" s="1"/>
  <c r="H2297" i="8" s="1"/>
  <c r="G2297" i="8"/>
  <c r="J2297" i="8"/>
  <c r="E2298" i="8"/>
  <c r="F2298" i="8" s="1"/>
  <c r="H2298" i="8" s="1"/>
  <c r="G2298" i="8"/>
  <c r="J2298" i="8"/>
  <c r="E2299" i="8"/>
  <c r="F2299" i="8"/>
  <c r="G2299" i="8"/>
  <c r="H2299" i="8" s="1"/>
  <c r="J2299" i="8"/>
  <c r="E2300" i="8"/>
  <c r="F2300" i="8"/>
  <c r="H2300" i="8" s="1"/>
  <c r="G2300" i="8"/>
  <c r="J2300" i="8"/>
  <c r="E2301" i="8"/>
  <c r="F2301" i="8" s="1"/>
  <c r="H2301" i="8" s="1"/>
  <c r="G2301" i="8"/>
  <c r="J2301" i="8"/>
  <c r="E2302" i="8"/>
  <c r="F2302" i="8" s="1"/>
  <c r="H2302" i="8" s="1"/>
  <c r="G2302" i="8"/>
  <c r="J2302" i="8"/>
  <c r="E2303" i="8"/>
  <c r="F2303" i="8"/>
  <c r="G2303" i="8"/>
  <c r="H2303" i="8" s="1"/>
  <c r="J2303" i="8"/>
  <c r="E2304" i="8"/>
  <c r="F2304" i="8"/>
  <c r="H2304" i="8" s="1"/>
  <c r="G2304" i="8"/>
  <c r="J2304" i="8"/>
  <c r="E2305" i="8"/>
  <c r="F2305" i="8" s="1"/>
  <c r="H2305" i="8" s="1"/>
  <c r="G2305" i="8"/>
  <c r="J2305" i="8"/>
  <c r="E2306" i="8"/>
  <c r="F2306" i="8" s="1"/>
  <c r="H2306" i="8" s="1"/>
  <c r="G2306" i="8"/>
  <c r="J2306" i="8"/>
  <c r="E2307" i="8"/>
  <c r="F2307" i="8"/>
  <c r="G2307" i="8"/>
  <c r="H2307" i="8"/>
  <c r="J2307" i="8"/>
  <c r="E2308" i="8"/>
  <c r="F2308" i="8" s="1"/>
  <c r="H2308" i="8" s="1"/>
  <c r="G2308" i="8"/>
  <c r="J2308" i="8"/>
  <c r="E2309" i="8"/>
  <c r="F2309" i="8"/>
  <c r="H2309" i="8" s="1"/>
  <c r="G2309" i="8"/>
  <c r="J2309" i="8"/>
  <c r="E2310" i="8"/>
  <c r="F2310" i="8" s="1"/>
  <c r="H2310" i="8" s="1"/>
  <c r="G2310" i="8"/>
  <c r="J2310" i="8"/>
  <c r="E2311" i="8"/>
  <c r="F2311" i="8"/>
  <c r="H2311" i="8" s="1"/>
  <c r="G2311" i="8"/>
  <c r="J2311" i="8"/>
  <c r="E2312" i="8"/>
  <c r="F2312" i="8"/>
  <c r="H2312" i="8" s="1"/>
  <c r="G2312" i="8"/>
  <c r="J2312" i="8"/>
  <c r="E2313" i="8"/>
  <c r="F2313" i="8" s="1"/>
  <c r="H2313" i="8" s="1"/>
  <c r="G2313" i="8"/>
  <c r="J2313" i="8"/>
  <c r="E2314" i="8"/>
  <c r="F2314" i="8" s="1"/>
  <c r="H2314" i="8" s="1"/>
  <c r="G2314" i="8"/>
  <c r="J2314" i="8"/>
  <c r="E2315" i="8"/>
  <c r="F2315" i="8"/>
  <c r="H2315" i="8" s="1"/>
  <c r="G2315" i="8"/>
  <c r="J2315" i="8"/>
  <c r="E2316" i="8"/>
  <c r="F2316" i="8"/>
  <c r="H2316" i="8" s="1"/>
  <c r="G2316" i="8"/>
  <c r="J2316" i="8"/>
  <c r="E2317" i="8"/>
  <c r="F2317" i="8" s="1"/>
  <c r="H2317" i="8" s="1"/>
  <c r="G2317" i="8"/>
  <c r="J2317" i="8"/>
  <c r="E2318" i="8"/>
  <c r="F2318" i="8" s="1"/>
  <c r="H2318" i="8" s="1"/>
  <c r="G2318" i="8"/>
  <c r="J2318" i="8"/>
  <c r="E2319" i="8"/>
  <c r="F2319" i="8"/>
  <c r="H2319" i="8" s="1"/>
  <c r="G2319" i="8"/>
  <c r="J2319" i="8"/>
  <c r="E2320" i="8"/>
  <c r="F2320" i="8"/>
  <c r="H2320" i="8" s="1"/>
  <c r="G2320" i="8"/>
  <c r="J2320" i="8"/>
  <c r="E2321" i="8"/>
  <c r="F2321" i="8" s="1"/>
  <c r="H2321" i="8" s="1"/>
  <c r="G2321" i="8"/>
  <c r="J2321" i="8"/>
  <c r="E2322" i="8"/>
  <c r="F2322" i="8"/>
  <c r="G2322" i="8"/>
  <c r="H2322" i="8"/>
  <c r="J2322" i="8"/>
  <c r="E2323" i="8"/>
  <c r="F2323" i="8" s="1"/>
  <c r="H2323" i="8" s="1"/>
  <c r="G2323" i="8"/>
  <c r="J2323" i="8"/>
  <c r="E2324" i="8"/>
  <c r="F2324" i="8"/>
  <c r="H2324" i="8" s="1"/>
  <c r="G2324" i="8"/>
  <c r="J2324" i="8"/>
  <c r="E2325" i="8"/>
  <c r="F2325" i="8" s="1"/>
  <c r="H2325" i="8" s="1"/>
  <c r="G2325" i="8"/>
  <c r="J2325" i="8"/>
  <c r="E2326" i="8"/>
  <c r="F2326" i="8"/>
  <c r="G2326" i="8"/>
  <c r="H2326" i="8" s="1"/>
  <c r="J2326" i="8"/>
  <c r="E2327" i="8"/>
  <c r="F2327" i="8" s="1"/>
  <c r="H2327" i="8" s="1"/>
  <c r="G2327" i="8"/>
  <c r="J2327" i="8"/>
  <c r="E2328" i="8"/>
  <c r="F2328" i="8" s="1"/>
  <c r="H2328" i="8" s="1"/>
  <c r="G2328" i="8"/>
  <c r="J2328" i="8"/>
  <c r="E2329" i="8"/>
  <c r="F2329" i="8"/>
  <c r="H2329" i="8" s="1"/>
  <c r="G2329" i="8"/>
  <c r="J2329" i="8"/>
  <c r="E2330" i="8"/>
  <c r="F2330" i="8" s="1"/>
  <c r="H2330" i="8" s="1"/>
  <c r="G2330" i="8"/>
  <c r="J2330" i="8"/>
  <c r="E2331" i="8"/>
  <c r="F2331" i="8" s="1"/>
  <c r="H2331" i="8" s="1"/>
  <c r="G2331" i="8"/>
  <c r="J2331" i="8"/>
  <c r="E2332" i="8"/>
  <c r="F2332" i="8" s="1"/>
  <c r="H2332" i="8" s="1"/>
  <c r="G2332" i="8"/>
  <c r="J2332" i="8"/>
  <c r="E2333" i="8"/>
  <c r="F2333" i="8"/>
  <c r="H2333" i="8" s="1"/>
  <c r="G2333" i="8"/>
  <c r="J2333" i="8"/>
  <c r="E2334" i="8"/>
  <c r="F2334" i="8"/>
  <c r="H2334" i="8" s="1"/>
  <c r="G2334" i="8"/>
  <c r="J2334" i="8"/>
  <c r="E2335" i="8"/>
  <c r="F2335" i="8" s="1"/>
  <c r="H2335" i="8" s="1"/>
  <c r="G2335" i="8"/>
  <c r="J2335" i="8"/>
  <c r="E2336" i="8"/>
  <c r="F2336" i="8" s="1"/>
  <c r="H2336" i="8" s="1"/>
  <c r="G2336" i="8"/>
  <c r="J2336" i="8"/>
  <c r="E2337" i="8"/>
  <c r="F2337" i="8"/>
  <c r="H2337" i="8" s="1"/>
  <c r="G2337" i="8"/>
  <c r="J2337" i="8"/>
  <c r="E2338" i="8"/>
  <c r="F2338" i="8"/>
  <c r="H2338" i="8" s="1"/>
  <c r="G2338" i="8"/>
  <c r="J2338" i="8"/>
  <c r="E2339" i="8"/>
  <c r="F2339" i="8" s="1"/>
  <c r="H2339" i="8" s="1"/>
  <c r="G2339" i="8"/>
  <c r="J2339" i="8"/>
  <c r="E2340" i="8"/>
  <c r="F2340" i="8" s="1"/>
  <c r="H2340" i="8" s="1"/>
  <c r="G2340" i="8"/>
  <c r="J2340" i="8"/>
  <c r="E2341" i="8"/>
  <c r="F2341" i="8"/>
  <c r="H2341" i="8" s="1"/>
  <c r="G2341" i="8"/>
  <c r="J2341" i="8"/>
  <c r="E2342" i="8"/>
  <c r="F2342" i="8"/>
  <c r="H2342" i="8" s="1"/>
  <c r="G2342" i="8"/>
  <c r="J2342" i="8"/>
  <c r="E2343" i="8"/>
  <c r="F2343" i="8" s="1"/>
  <c r="H2343" i="8" s="1"/>
  <c r="G2343" i="8"/>
  <c r="J2343" i="8"/>
  <c r="E2344" i="8"/>
  <c r="F2344" i="8" s="1"/>
  <c r="H2344" i="8" s="1"/>
  <c r="G2344" i="8"/>
  <c r="J2344" i="8"/>
  <c r="E2345" i="8"/>
  <c r="F2345" i="8"/>
  <c r="H2345" i="8" s="1"/>
  <c r="G2345" i="8"/>
  <c r="J2345" i="8"/>
  <c r="E2346" i="8"/>
  <c r="F2346" i="8"/>
  <c r="H2346" i="8" s="1"/>
  <c r="G2346" i="8"/>
  <c r="J2346" i="8"/>
  <c r="E2347" i="8"/>
  <c r="F2347" i="8" s="1"/>
  <c r="H2347" i="8" s="1"/>
  <c r="G2347" i="8"/>
  <c r="J2347" i="8"/>
  <c r="E2348" i="8"/>
  <c r="F2348" i="8"/>
  <c r="G2348" i="8"/>
  <c r="H2348" i="8"/>
  <c r="J2348" i="8"/>
  <c r="E2349" i="8"/>
  <c r="F2349" i="8"/>
  <c r="H2349" i="8" s="1"/>
  <c r="G2349" i="8"/>
  <c r="J2349" i="8"/>
  <c r="E2350" i="8"/>
  <c r="F2350" i="8"/>
  <c r="H2350" i="8" s="1"/>
  <c r="G2350" i="8"/>
  <c r="J2350" i="8"/>
  <c r="E2351" i="8"/>
  <c r="F2351" i="8" s="1"/>
  <c r="H2351" i="8" s="1"/>
  <c r="G2351" i="8"/>
  <c r="J2351" i="8"/>
  <c r="E2352" i="8"/>
  <c r="F2352" i="8"/>
  <c r="G2352" i="8"/>
  <c r="H2352" i="8"/>
  <c r="J2352" i="8"/>
  <c r="E2353" i="8"/>
  <c r="F2353" i="8"/>
  <c r="H2353" i="8" s="1"/>
  <c r="G2353" i="8"/>
  <c r="J2353" i="8"/>
  <c r="E2354" i="8"/>
  <c r="F2354" i="8"/>
  <c r="H2354" i="8" s="1"/>
  <c r="G2354" i="8"/>
  <c r="J2354" i="8"/>
  <c r="E2355" i="8"/>
  <c r="F2355" i="8" s="1"/>
  <c r="H2355" i="8" s="1"/>
  <c r="G2355" i="8"/>
  <c r="J2355" i="8"/>
  <c r="E2356" i="8"/>
  <c r="F2356" i="8"/>
  <c r="G2356" i="8"/>
  <c r="H2356" i="8"/>
  <c r="J2356" i="8"/>
  <c r="E2357" i="8"/>
  <c r="F2357" i="8"/>
  <c r="H2357" i="8" s="1"/>
  <c r="G2357" i="8"/>
  <c r="J2357" i="8"/>
  <c r="E2358" i="8"/>
  <c r="F2358" i="8"/>
  <c r="H2358" i="8" s="1"/>
  <c r="G2358" i="8"/>
  <c r="J2358" i="8"/>
  <c r="E2359" i="8"/>
  <c r="F2359" i="8" s="1"/>
  <c r="H2359" i="8" s="1"/>
  <c r="G2359" i="8"/>
  <c r="J2359" i="8"/>
  <c r="E2360" i="8"/>
  <c r="F2360" i="8"/>
  <c r="G2360" i="8"/>
  <c r="H2360" i="8"/>
  <c r="J2360" i="8"/>
  <c r="E2361" i="8"/>
  <c r="F2361" i="8"/>
  <c r="H2361" i="8" s="1"/>
  <c r="G2361" i="8"/>
  <c r="J2361" i="8"/>
  <c r="E2362" i="8"/>
  <c r="F2362" i="8"/>
  <c r="H2362" i="8" s="1"/>
  <c r="G2362" i="8"/>
  <c r="J2362" i="8"/>
  <c r="E2363" i="8"/>
  <c r="F2363" i="8" s="1"/>
  <c r="H2363" i="8" s="1"/>
  <c r="G2363" i="8"/>
  <c r="J2363" i="8"/>
  <c r="E2364" i="8"/>
  <c r="F2364" i="8"/>
  <c r="G2364" i="8"/>
  <c r="H2364" i="8"/>
  <c r="J2364" i="8"/>
  <c r="E2365" i="8"/>
  <c r="F2365" i="8"/>
  <c r="H2365" i="8" s="1"/>
  <c r="G2365" i="8"/>
  <c r="J2365" i="8"/>
  <c r="E2366" i="8"/>
  <c r="F2366" i="8"/>
  <c r="H2366" i="8" s="1"/>
  <c r="G2366" i="8"/>
  <c r="J2366" i="8"/>
  <c r="E2367" i="8"/>
  <c r="F2367" i="8" s="1"/>
  <c r="H2367" i="8" s="1"/>
  <c r="G2367" i="8"/>
  <c r="J2367" i="8"/>
  <c r="E2368" i="8"/>
  <c r="F2368" i="8"/>
  <c r="G2368" i="8"/>
  <c r="H2368" i="8"/>
  <c r="J2368" i="8"/>
  <c r="E2369" i="8"/>
  <c r="F2369" i="8"/>
  <c r="G2369" i="8"/>
  <c r="H2369" i="8" s="1"/>
  <c r="J2369" i="8"/>
  <c r="E2370" i="8"/>
  <c r="F2370" i="8"/>
  <c r="H2370" i="8" s="1"/>
  <c r="G2370" i="8"/>
  <c r="J2370" i="8"/>
  <c r="E2371" i="8"/>
  <c r="F2371" i="8" s="1"/>
  <c r="H2371" i="8" s="1"/>
  <c r="G2371" i="8"/>
  <c r="J2371" i="8"/>
  <c r="E2372" i="8"/>
  <c r="F2372" i="8"/>
  <c r="G2372" i="8"/>
  <c r="H2372" i="8"/>
  <c r="J2372" i="8"/>
  <c r="E2373" i="8"/>
  <c r="F2373" i="8"/>
  <c r="H2373" i="8" s="1"/>
  <c r="G2373" i="8"/>
  <c r="J2373" i="8"/>
  <c r="E2374" i="8"/>
  <c r="F2374" i="8"/>
  <c r="H2374" i="8" s="1"/>
  <c r="G2374" i="8"/>
  <c r="J2374" i="8"/>
  <c r="E2375" i="8"/>
  <c r="F2375" i="8" s="1"/>
  <c r="H2375" i="8" s="1"/>
  <c r="G2375" i="8"/>
  <c r="J2375" i="8"/>
  <c r="E2376" i="8"/>
  <c r="F2376" i="8"/>
  <c r="G2376" i="8"/>
  <c r="H2376" i="8"/>
  <c r="J2376" i="8"/>
  <c r="E2377" i="8"/>
  <c r="F2377" i="8"/>
  <c r="H2377" i="8" s="1"/>
  <c r="G2377" i="8"/>
  <c r="J2377" i="8"/>
  <c r="E2378" i="8"/>
  <c r="F2378" i="8"/>
  <c r="H2378" i="8" s="1"/>
  <c r="G2378" i="8"/>
  <c r="J2378" i="8"/>
  <c r="E2379" i="8"/>
  <c r="F2379" i="8"/>
  <c r="H2379" i="8" s="1"/>
  <c r="G2379" i="8"/>
  <c r="J2379" i="8"/>
  <c r="E2380" i="8"/>
  <c r="F2380" i="8" s="1"/>
  <c r="H2380" i="8" s="1"/>
  <c r="G2380" i="8"/>
  <c r="J2380" i="8"/>
  <c r="E2381" i="8"/>
  <c r="F2381" i="8" s="1"/>
  <c r="H2381" i="8" s="1"/>
  <c r="G2381" i="8"/>
  <c r="J2381" i="8"/>
  <c r="E2382" i="8"/>
  <c r="F2382" i="8"/>
  <c r="H2382" i="8" s="1"/>
  <c r="G2382" i="8"/>
  <c r="J2382" i="8"/>
  <c r="E2383" i="8"/>
  <c r="F2383" i="8"/>
  <c r="H2383" i="8" s="1"/>
  <c r="G2383" i="8"/>
  <c r="J2383" i="8"/>
  <c r="E2384" i="8"/>
  <c r="F2384" i="8" s="1"/>
  <c r="H2384" i="8" s="1"/>
  <c r="G2384" i="8"/>
  <c r="J2384" i="8"/>
  <c r="E2385" i="8"/>
  <c r="F2385" i="8" s="1"/>
  <c r="H2385" i="8" s="1"/>
  <c r="G2385" i="8"/>
  <c r="J2385" i="8"/>
  <c r="E2386" i="8"/>
  <c r="F2386" i="8"/>
  <c r="H2386" i="8" s="1"/>
  <c r="G2386" i="8"/>
  <c r="J2386" i="8"/>
  <c r="E2387" i="8"/>
  <c r="F2387" i="8"/>
  <c r="H2387" i="8" s="1"/>
  <c r="G2387" i="8"/>
  <c r="J2387" i="8"/>
  <c r="E2388" i="8"/>
  <c r="F2388" i="8" s="1"/>
  <c r="H2388" i="8" s="1"/>
  <c r="G2388" i="8"/>
  <c r="J2388" i="8"/>
  <c r="E2389" i="8"/>
  <c r="F2389" i="8" s="1"/>
  <c r="H2389" i="8" s="1"/>
  <c r="G2389" i="8"/>
  <c r="J2389" i="8"/>
  <c r="E2390" i="8"/>
  <c r="F2390" i="8"/>
  <c r="H2390" i="8" s="1"/>
  <c r="G2390" i="8"/>
  <c r="J2390" i="8"/>
  <c r="E2391" i="8"/>
  <c r="F2391" i="8"/>
  <c r="H2391" i="8" s="1"/>
  <c r="G2391" i="8"/>
  <c r="J2391" i="8"/>
  <c r="E2392" i="8"/>
  <c r="F2392" i="8" s="1"/>
  <c r="H2392" i="8" s="1"/>
  <c r="G2392" i="8"/>
  <c r="J2392" i="8"/>
  <c r="E2393" i="8"/>
  <c r="F2393" i="8" s="1"/>
  <c r="H2393" i="8" s="1"/>
  <c r="G2393" i="8"/>
  <c r="J2393" i="8"/>
  <c r="E2394" i="8"/>
  <c r="F2394" i="8"/>
  <c r="H2394" i="8" s="1"/>
  <c r="G2394" i="8"/>
  <c r="J2394" i="8"/>
  <c r="E2395" i="8"/>
  <c r="F2395" i="8"/>
  <c r="H2395" i="8" s="1"/>
  <c r="G2395" i="8"/>
  <c r="J2395" i="8"/>
  <c r="E2396" i="8"/>
  <c r="F2396" i="8" s="1"/>
  <c r="H2396" i="8" s="1"/>
  <c r="G2396" i="8"/>
  <c r="J2396" i="8"/>
  <c r="E2397" i="8"/>
  <c r="F2397" i="8" s="1"/>
  <c r="H2397" i="8" s="1"/>
  <c r="G2397" i="8"/>
  <c r="J2397" i="8"/>
  <c r="E2398" i="8"/>
  <c r="F2398" i="8"/>
  <c r="H2398" i="8" s="1"/>
  <c r="G2398" i="8"/>
  <c r="J2398" i="8"/>
  <c r="E2399" i="8"/>
  <c r="F2399" i="8"/>
  <c r="H2399" i="8" s="1"/>
  <c r="G2399" i="8"/>
  <c r="J2399" i="8"/>
  <c r="E2400" i="8"/>
  <c r="F2400" i="8" s="1"/>
  <c r="H2400" i="8" s="1"/>
  <c r="G2400" i="8"/>
  <c r="J2400" i="8"/>
  <c r="E2401" i="8"/>
  <c r="F2401" i="8" s="1"/>
  <c r="H2401" i="8" s="1"/>
  <c r="G2401" i="8"/>
  <c r="J2401" i="8"/>
  <c r="E2402" i="8"/>
  <c r="F2402" i="8"/>
  <c r="H2402" i="8" s="1"/>
  <c r="G2402" i="8"/>
  <c r="J2402" i="8"/>
  <c r="E2403" i="8"/>
  <c r="F2403" i="8"/>
  <c r="H2403" i="8" s="1"/>
  <c r="G2403" i="8"/>
  <c r="J2403" i="8"/>
  <c r="E2404" i="8"/>
  <c r="F2404" i="8" s="1"/>
  <c r="H2404" i="8" s="1"/>
  <c r="G2404" i="8"/>
  <c r="J2404" i="8"/>
  <c r="E2405" i="8"/>
  <c r="F2405" i="8" s="1"/>
  <c r="H2405" i="8" s="1"/>
  <c r="G2405" i="8"/>
  <c r="J2405" i="8"/>
  <c r="E2406" i="8"/>
  <c r="F2406" i="8"/>
  <c r="H2406" i="8" s="1"/>
  <c r="G2406" i="8"/>
  <c r="J2406" i="8"/>
  <c r="E2407" i="8"/>
  <c r="F2407" i="8"/>
  <c r="G2407" i="8"/>
  <c r="H2407" i="8"/>
  <c r="J2407" i="8"/>
  <c r="E2408" i="8"/>
  <c r="F2408" i="8" s="1"/>
  <c r="H2408" i="8" s="1"/>
  <c r="G2408" i="8"/>
  <c r="J2408" i="8"/>
  <c r="E2409" i="8"/>
  <c r="F2409" i="8"/>
  <c r="H2409" i="8" s="1"/>
  <c r="G2409" i="8"/>
  <c r="J2409" i="8"/>
  <c r="E2410" i="8"/>
  <c r="F2410" i="8"/>
  <c r="H2410" i="8" s="1"/>
  <c r="G2410" i="8"/>
  <c r="J2410" i="8"/>
  <c r="E2411" i="8"/>
  <c r="F2411" i="8" s="1"/>
  <c r="H2411" i="8" s="1"/>
  <c r="G2411" i="8"/>
  <c r="J2411" i="8"/>
  <c r="E2412" i="8"/>
  <c r="F2412" i="8"/>
  <c r="G2412" i="8"/>
  <c r="H2412" i="8"/>
  <c r="J2412" i="8"/>
  <c r="E2413" i="8"/>
  <c r="F2413" i="8"/>
  <c r="H2413" i="8" s="1"/>
  <c r="G2413" i="8"/>
  <c r="J2413" i="8"/>
  <c r="E2414" i="8"/>
  <c r="F2414" i="8"/>
  <c r="H2414" i="8" s="1"/>
  <c r="G2414" i="8"/>
  <c r="J2414" i="8"/>
  <c r="E2415" i="8"/>
  <c r="F2415" i="8" s="1"/>
  <c r="H2415" i="8" s="1"/>
  <c r="G2415" i="8"/>
  <c r="J2415" i="8"/>
  <c r="E2416" i="8"/>
  <c r="F2416" i="8"/>
  <c r="G2416" i="8"/>
  <c r="H2416" i="8"/>
  <c r="J2416" i="8"/>
  <c r="E2417" i="8"/>
  <c r="F2417" i="8"/>
  <c r="H2417" i="8" s="1"/>
  <c r="G2417" i="8"/>
  <c r="J2417" i="8"/>
  <c r="E2418" i="8"/>
  <c r="F2418" i="8"/>
  <c r="H2418" i="8" s="1"/>
  <c r="G2418" i="8"/>
  <c r="J2418" i="8"/>
  <c r="E2419" i="8"/>
  <c r="F2419" i="8" s="1"/>
  <c r="H2419" i="8" s="1"/>
  <c r="G2419" i="8"/>
  <c r="J2419" i="8"/>
  <c r="E2420" i="8"/>
  <c r="F2420" i="8"/>
  <c r="G2420" i="8"/>
  <c r="H2420" i="8"/>
  <c r="J2420" i="8"/>
  <c r="E2421" i="8"/>
  <c r="F2421" i="8"/>
  <c r="H2421" i="8" s="1"/>
  <c r="G2421" i="8"/>
  <c r="J2421" i="8"/>
  <c r="E2422" i="8"/>
  <c r="F2422" i="8"/>
  <c r="H2422" i="8" s="1"/>
  <c r="G2422" i="8"/>
  <c r="J2422" i="8"/>
  <c r="E2423" i="8"/>
  <c r="F2423" i="8" s="1"/>
  <c r="H2423" i="8" s="1"/>
  <c r="G2423" i="8"/>
  <c r="J2423" i="8"/>
  <c r="E2424" i="8"/>
  <c r="F2424" i="8"/>
  <c r="G2424" i="8"/>
  <c r="H2424" i="8"/>
  <c r="J2424" i="8"/>
  <c r="E2425" i="8"/>
  <c r="F2425" i="8" s="1"/>
  <c r="H2425" i="8" s="1"/>
  <c r="G2425" i="8"/>
  <c r="J2425" i="8"/>
  <c r="E2426" i="8"/>
  <c r="F2426" i="8"/>
  <c r="H2426" i="8" s="1"/>
  <c r="G2426" i="8"/>
  <c r="J2426" i="8"/>
  <c r="E2427" i="8"/>
  <c r="F2427" i="8" s="1"/>
  <c r="H2427" i="8" s="1"/>
  <c r="G2427" i="8"/>
  <c r="J2427" i="8"/>
  <c r="E2428" i="8"/>
  <c r="F2428" i="8" s="1"/>
  <c r="H2428" i="8" s="1"/>
  <c r="G2428" i="8"/>
  <c r="J2428" i="8"/>
  <c r="E2429" i="8"/>
  <c r="F2429" i="8" s="1"/>
  <c r="H2429" i="8" s="1"/>
  <c r="G2429" i="8"/>
  <c r="J2429" i="8"/>
  <c r="E2430" i="8"/>
  <c r="F2430" i="8" s="1"/>
  <c r="H2430" i="8" s="1"/>
  <c r="G2430" i="8"/>
  <c r="J2430" i="8"/>
  <c r="E2431" i="8"/>
  <c r="F2431" i="8"/>
  <c r="H2431" i="8" s="1"/>
  <c r="G2431" i="8"/>
  <c r="J2431" i="8"/>
  <c r="E2432" i="8"/>
  <c r="F2432" i="8" s="1"/>
  <c r="H2432" i="8" s="1"/>
  <c r="G2432" i="8"/>
  <c r="J2432" i="8"/>
  <c r="E2433" i="8"/>
  <c r="F2433" i="8"/>
  <c r="G2433" i="8"/>
  <c r="H2433" i="8"/>
  <c r="J2433" i="8"/>
  <c r="E2434" i="8"/>
  <c r="F2434" i="8" s="1"/>
  <c r="H2434" i="8" s="1"/>
  <c r="G2434" i="8"/>
  <c r="J2434" i="8"/>
  <c r="E2435" i="8"/>
  <c r="F2435" i="8"/>
  <c r="H2435" i="8" s="1"/>
  <c r="G2435" i="8"/>
  <c r="J2435" i="8"/>
  <c r="E2436" i="8"/>
  <c r="F2436" i="8" s="1"/>
  <c r="H2436" i="8" s="1"/>
  <c r="G2436" i="8"/>
  <c r="J2436" i="8"/>
  <c r="E2437" i="8"/>
  <c r="F2437" i="8"/>
  <c r="G2437" i="8"/>
  <c r="H2437" i="8"/>
  <c r="J2437" i="8"/>
  <c r="E2438" i="8"/>
  <c r="F2438" i="8" s="1"/>
  <c r="H2438" i="8" s="1"/>
  <c r="G2438" i="8"/>
  <c r="J2438" i="8"/>
  <c r="E2439" i="8"/>
  <c r="F2439" i="8"/>
  <c r="H2439" i="8" s="1"/>
  <c r="G2439" i="8"/>
  <c r="J2439" i="8"/>
  <c r="E2440" i="8"/>
  <c r="F2440" i="8" s="1"/>
  <c r="H2440" i="8" s="1"/>
  <c r="G2440" i="8"/>
  <c r="J2440" i="8"/>
  <c r="E2441" i="8"/>
  <c r="F2441" i="8"/>
  <c r="G2441" i="8"/>
  <c r="H2441" i="8"/>
  <c r="J2441" i="8"/>
  <c r="E2442" i="8"/>
  <c r="F2442" i="8" s="1"/>
  <c r="H2442" i="8" s="1"/>
  <c r="G2442" i="8"/>
  <c r="J2442" i="8"/>
  <c r="E2443" i="8"/>
  <c r="F2443" i="8"/>
  <c r="H2443" i="8" s="1"/>
  <c r="G2443" i="8"/>
  <c r="J2443" i="8"/>
  <c r="E2444" i="8"/>
  <c r="F2444" i="8" s="1"/>
  <c r="H2444" i="8" s="1"/>
  <c r="G2444" i="8"/>
  <c r="J2444" i="8"/>
  <c r="E2445" i="8"/>
  <c r="F2445" i="8"/>
  <c r="G2445" i="8"/>
  <c r="H2445" i="8"/>
  <c r="J2445" i="8"/>
  <c r="E2446" i="8"/>
  <c r="F2446" i="8" s="1"/>
  <c r="H2446" i="8" s="1"/>
  <c r="G2446" i="8"/>
  <c r="J2446" i="8"/>
  <c r="E2447" i="8"/>
  <c r="F2447" i="8"/>
  <c r="H2447" i="8" s="1"/>
  <c r="G2447" i="8"/>
  <c r="J2447" i="8"/>
  <c r="E2448" i="8"/>
  <c r="F2448" i="8" s="1"/>
  <c r="H2448" i="8" s="1"/>
  <c r="G2448" i="8"/>
  <c r="J2448" i="8"/>
  <c r="E2449" i="8"/>
  <c r="F2449" i="8"/>
  <c r="G2449" i="8"/>
  <c r="H2449" i="8"/>
  <c r="J2449" i="8"/>
  <c r="E2450" i="8"/>
  <c r="F2450" i="8" s="1"/>
  <c r="H2450" i="8" s="1"/>
  <c r="G2450" i="8"/>
  <c r="J2450" i="8"/>
  <c r="E2451" i="8"/>
  <c r="F2451" i="8"/>
  <c r="H2451" i="8" s="1"/>
  <c r="G2451" i="8"/>
  <c r="J2451" i="8"/>
  <c r="E2452" i="8"/>
  <c r="F2452" i="8" s="1"/>
  <c r="H2452" i="8" s="1"/>
  <c r="G2452" i="8"/>
  <c r="J2452" i="8"/>
  <c r="E2453" i="8"/>
  <c r="F2453" i="8"/>
  <c r="G2453" i="8"/>
  <c r="H2453" i="8"/>
  <c r="J2453" i="8"/>
  <c r="E2454" i="8"/>
  <c r="F2454" i="8" s="1"/>
  <c r="H2454" i="8" s="1"/>
  <c r="G2454" i="8"/>
  <c r="J2454" i="8"/>
  <c r="E2455" i="8"/>
  <c r="F2455" i="8"/>
  <c r="H2455" i="8" s="1"/>
  <c r="G2455" i="8"/>
  <c r="J2455" i="8"/>
  <c r="E2456" i="8"/>
  <c r="F2456" i="8" s="1"/>
  <c r="H2456" i="8" s="1"/>
  <c r="G2456" i="8"/>
  <c r="J2456" i="8"/>
  <c r="E2457" i="8"/>
  <c r="F2457" i="8"/>
  <c r="G2457" i="8"/>
  <c r="H2457" i="8"/>
  <c r="J2457" i="8"/>
  <c r="E2458" i="8"/>
  <c r="F2458" i="8" s="1"/>
  <c r="H2458" i="8" s="1"/>
  <c r="G2458" i="8"/>
  <c r="J2458" i="8"/>
  <c r="E2459" i="8"/>
  <c r="F2459" i="8"/>
  <c r="H2459" i="8" s="1"/>
  <c r="G2459" i="8"/>
  <c r="J2459" i="8"/>
  <c r="E2460" i="8"/>
  <c r="F2460" i="8" s="1"/>
  <c r="H2460" i="8" s="1"/>
  <c r="G2460" i="8"/>
  <c r="J2460" i="8"/>
  <c r="E2461" i="8"/>
  <c r="F2461" i="8"/>
  <c r="G2461" i="8"/>
  <c r="H2461" i="8"/>
  <c r="J2461" i="8"/>
  <c r="E2462" i="8"/>
  <c r="F2462" i="8" s="1"/>
  <c r="H2462" i="8" s="1"/>
  <c r="G2462" i="8"/>
  <c r="J2462" i="8"/>
  <c r="E2463" i="8"/>
  <c r="F2463" i="8"/>
  <c r="H2463" i="8" s="1"/>
  <c r="G2463" i="8"/>
  <c r="J2463" i="8"/>
  <c r="E2464" i="8"/>
  <c r="F2464" i="8" s="1"/>
  <c r="H2464" i="8" s="1"/>
  <c r="G2464" i="8"/>
  <c r="J2464" i="8"/>
  <c r="E2465" i="8"/>
  <c r="F2465" i="8"/>
  <c r="G2465" i="8"/>
  <c r="H2465" i="8"/>
  <c r="J2465" i="8"/>
  <c r="E2466" i="8"/>
  <c r="F2466" i="8" s="1"/>
  <c r="H2466" i="8" s="1"/>
  <c r="G2466" i="8"/>
  <c r="J2466" i="8"/>
  <c r="E2467" i="8"/>
  <c r="F2467" i="8"/>
  <c r="G2467" i="8"/>
  <c r="H2467" i="8"/>
  <c r="J2467" i="8"/>
  <c r="E2468" i="8"/>
  <c r="F2468" i="8" s="1"/>
  <c r="H2468" i="8" s="1"/>
  <c r="G2468" i="8"/>
  <c r="J2468" i="8"/>
  <c r="E2469" i="8"/>
  <c r="F2469" i="8"/>
  <c r="H2469" i="8" s="1"/>
  <c r="G2469" i="8"/>
  <c r="J2469" i="8"/>
  <c r="E2470" i="8"/>
  <c r="F2470" i="8" s="1"/>
  <c r="H2470" i="8" s="1"/>
  <c r="G2470" i="8"/>
  <c r="J2470" i="8"/>
  <c r="E2471" i="8"/>
  <c r="F2471" i="8"/>
  <c r="G2471" i="8"/>
  <c r="H2471" i="8"/>
  <c r="J2471" i="8"/>
  <c r="E2472" i="8"/>
  <c r="F2472" i="8" s="1"/>
  <c r="H2472" i="8" s="1"/>
  <c r="G2472" i="8"/>
  <c r="J2472" i="8"/>
  <c r="E2473" i="8"/>
  <c r="F2473" i="8"/>
  <c r="G2473" i="8"/>
  <c r="H2473" i="8"/>
  <c r="J2473" i="8"/>
  <c r="E2474" i="8"/>
  <c r="F2474" i="8" s="1"/>
  <c r="H2474" i="8" s="1"/>
  <c r="G2474" i="8"/>
  <c r="J2474" i="8"/>
  <c r="E2475" i="8"/>
  <c r="F2475" i="8"/>
  <c r="H2475" i="8" s="1"/>
  <c r="G2475" i="8"/>
  <c r="J2475" i="8"/>
  <c r="E2476" i="8"/>
  <c r="F2476" i="8" s="1"/>
  <c r="H2476" i="8" s="1"/>
  <c r="G2476" i="8"/>
  <c r="J2476" i="8"/>
  <c r="E2477" i="8"/>
  <c r="F2477" i="8"/>
  <c r="G2477" i="8"/>
  <c r="H2477" i="8"/>
  <c r="J2477" i="8"/>
  <c r="E2478" i="8"/>
  <c r="F2478" i="8" s="1"/>
  <c r="H2478" i="8" s="1"/>
  <c r="G2478" i="8"/>
  <c r="J2478" i="8"/>
  <c r="E2479" i="8"/>
  <c r="F2479" i="8"/>
  <c r="H2479" i="8" s="1"/>
  <c r="G2479" i="8"/>
  <c r="J2479" i="8"/>
  <c r="E2480" i="8"/>
  <c r="F2480" i="8" s="1"/>
  <c r="H2480" i="8" s="1"/>
  <c r="G2480" i="8"/>
  <c r="J2480" i="8"/>
  <c r="E2481" i="8"/>
  <c r="F2481" i="8"/>
  <c r="H2481" i="8" s="1"/>
  <c r="G2481" i="8"/>
  <c r="J2481" i="8"/>
  <c r="E2482" i="8"/>
  <c r="F2482" i="8" s="1"/>
  <c r="H2482" i="8" s="1"/>
  <c r="G2482" i="8"/>
  <c r="J2482" i="8"/>
  <c r="E2483" i="8"/>
  <c r="F2483" i="8" s="1"/>
  <c r="H2483" i="8" s="1"/>
  <c r="G2483" i="8"/>
  <c r="J2483" i="8"/>
  <c r="E2484" i="8"/>
  <c r="F2484" i="8" s="1"/>
  <c r="H2484" i="8" s="1"/>
  <c r="G2484" i="8"/>
  <c r="J2484" i="8"/>
  <c r="E2485" i="8"/>
  <c r="F2485" i="8"/>
  <c r="H2485" i="8" s="1"/>
  <c r="G2485" i="8"/>
  <c r="J2485" i="8"/>
  <c r="E2486" i="8"/>
  <c r="F2486" i="8" s="1"/>
  <c r="H2486" i="8" s="1"/>
  <c r="G2486" i="8"/>
  <c r="J2486" i="8"/>
  <c r="E2487" i="8"/>
  <c r="F2487" i="8" s="1"/>
  <c r="H2487" i="8" s="1"/>
  <c r="G2487" i="8"/>
  <c r="J2487" i="8"/>
  <c r="E2488" i="8"/>
  <c r="F2488" i="8" s="1"/>
  <c r="H2488" i="8" s="1"/>
  <c r="G2488" i="8"/>
  <c r="J2488" i="8"/>
  <c r="E2489" i="8"/>
  <c r="F2489" i="8"/>
  <c r="H2489" i="8" s="1"/>
  <c r="G2489" i="8"/>
  <c r="J2489" i="8"/>
  <c r="E2490" i="8"/>
  <c r="F2490" i="8" s="1"/>
  <c r="H2490" i="8" s="1"/>
  <c r="G2490" i="8"/>
  <c r="J2490" i="8"/>
  <c r="E2491" i="8"/>
  <c r="F2491" i="8" s="1"/>
  <c r="H2491" i="8" s="1"/>
  <c r="G2491" i="8"/>
  <c r="J2491" i="8"/>
  <c r="E2492" i="8"/>
  <c r="F2492" i="8" s="1"/>
  <c r="H2492" i="8" s="1"/>
  <c r="G2492" i="8"/>
  <c r="J2492" i="8"/>
  <c r="E2493" i="8"/>
  <c r="F2493" i="8"/>
  <c r="H2493" i="8" s="1"/>
  <c r="G2493" i="8"/>
  <c r="J2493" i="8"/>
  <c r="E2494" i="8"/>
  <c r="F2494" i="8" s="1"/>
  <c r="H2494" i="8" s="1"/>
  <c r="G2494" i="8"/>
  <c r="J2494" i="8"/>
  <c r="E2495" i="8"/>
  <c r="F2495" i="8" s="1"/>
  <c r="H2495" i="8" s="1"/>
  <c r="G2495" i="8"/>
  <c r="J2495" i="8"/>
  <c r="E2496" i="8"/>
  <c r="F2496" i="8" s="1"/>
  <c r="H2496" i="8" s="1"/>
  <c r="G2496" i="8"/>
  <c r="J2496" i="8"/>
  <c r="E2497" i="8"/>
  <c r="F2497" i="8"/>
  <c r="H2497" i="8" s="1"/>
  <c r="G2497" i="8"/>
  <c r="J2497" i="8"/>
  <c r="E2498" i="8"/>
  <c r="F2498" i="8" s="1"/>
  <c r="H2498" i="8" s="1"/>
  <c r="G2498" i="8"/>
  <c r="J2498" i="8"/>
  <c r="E2499" i="8"/>
  <c r="F2499" i="8" s="1"/>
  <c r="H2499" i="8" s="1"/>
  <c r="G2499" i="8"/>
  <c r="J2499" i="8"/>
  <c r="E2500" i="8"/>
  <c r="F2500" i="8" s="1"/>
  <c r="H2500" i="8" s="1"/>
  <c r="G2500" i="8"/>
  <c r="J2500" i="8"/>
  <c r="E2501" i="8"/>
  <c r="F2501" i="8"/>
  <c r="H2501" i="8" s="1"/>
  <c r="G2501" i="8"/>
  <c r="J2501" i="8"/>
  <c r="E2502" i="8"/>
  <c r="F2502" i="8" s="1"/>
  <c r="H2502" i="8" s="1"/>
  <c r="G2502" i="8"/>
  <c r="J2502" i="8"/>
  <c r="E2503" i="8"/>
  <c r="F2503" i="8" s="1"/>
  <c r="H2503" i="8" s="1"/>
  <c r="G2503" i="8"/>
  <c r="J2503" i="8"/>
  <c r="E2504" i="8"/>
  <c r="F2504" i="8" s="1"/>
  <c r="H2504" i="8" s="1"/>
  <c r="G2504" i="8"/>
  <c r="J2504" i="8"/>
  <c r="E2505" i="8"/>
  <c r="F2505" i="8"/>
  <c r="H2505" i="8" s="1"/>
  <c r="G2505" i="8"/>
  <c r="J2505" i="8"/>
  <c r="E2506" i="8"/>
  <c r="F2506" i="8" s="1"/>
  <c r="H2506" i="8" s="1"/>
  <c r="G2506" i="8"/>
  <c r="J2506" i="8"/>
  <c r="E2507" i="8"/>
  <c r="F2507" i="8" s="1"/>
  <c r="H2507" i="8" s="1"/>
  <c r="G2507" i="8"/>
  <c r="J2507" i="8"/>
  <c r="E2508" i="8"/>
  <c r="F2508" i="8" s="1"/>
  <c r="H2508" i="8" s="1"/>
  <c r="G2508" i="8"/>
  <c r="J2508" i="8"/>
  <c r="E2509" i="8"/>
  <c r="F2509" i="8"/>
  <c r="G2509" i="8"/>
  <c r="H2509" i="8"/>
  <c r="J2509" i="8"/>
  <c r="E2510" i="8"/>
  <c r="F2510" i="8" s="1"/>
  <c r="H2510" i="8" s="1"/>
  <c r="G2510" i="8"/>
  <c r="J2510" i="8"/>
  <c r="E2511" i="8"/>
  <c r="F2511" i="8"/>
  <c r="H2511" i="8" s="1"/>
  <c r="G2511" i="8"/>
  <c r="J2511" i="8"/>
  <c r="E2512" i="8"/>
  <c r="F2512" i="8" s="1"/>
  <c r="H2512" i="8" s="1"/>
  <c r="G2512" i="8"/>
  <c r="J2512" i="8"/>
  <c r="E2513" i="8"/>
  <c r="F2513" i="8" s="1"/>
  <c r="H2513" i="8" s="1"/>
  <c r="G2513" i="8"/>
  <c r="J2513" i="8"/>
  <c r="E2514" i="8"/>
  <c r="F2514" i="8"/>
  <c r="G2514" i="8"/>
  <c r="H2514" i="8" s="1"/>
  <c r="J2514" i="8"/>
  <c r="E2515" i="8"/>
  <c r="F2515" i="8"/>
  <c r="H2515" i="8" s="1"/>
  <c r="G2515" i="8"/>
  <c r="J2515" i="8"/>
  <c r="E2516" i="8"/>
  <c r="F2516" i="8" s="1"/>
  <c r="H2516" i="8" s="1"/>
  <c r="G2516" i="8"/>
  <c r="J2516" i="8"/>
  <c r="E2517" i="8"/>
  <c r="F2517" i="8"/>
  <c r="G2517" i="8"/>
  <c r="H2517" i="8"/>
  <c r="J2517" i="8"/>
  <c r="E2518" i="8"/>
  <c r="F2518" i="8" s="1"/>
  <c r="H2518" i="8" s="1"/>
  <c r="G2518" i="8"/>
  <c r="J2518" i="8"/>
  <c r="E2519" i="8"/>
  <c r="F2519" i="8"/>
  <c r="H2519" i="8" s="1"/>
  <c r="G2519" i="8"/>
  <c r="J2519" i="8"/>
  <c r="E2520" i="8"/>
  <c r="F2520" i="8" s="1"/>
  <c r="H2520" i="8" s="1"/>
  <c r="G2520" i="8"/>
  <c r="J2520" i="8"/>
  <c r="E2521" i="8"/>
  <c r="F2521" i="8"/>
  <c r="G2521" i="8"/>
  <c r="H2521" i="8"/>
  <c r="J2521" i="8"/>
  <c r="E2522" i="8"/>
  <c r="F2522" i="8" s="1"/>
  <c r="H2522" i="8" s="1"/>
  <c r="G2522" i="8"/>
  <c r="J2522" i="8"/>
  <c r="E2523" i="8"/>
  <c r="F2523" i="8"/>
  <c r="H2523" i="8" s="1"/>
  <c r="G2523" i="8"/>
  <c r="J2523" i="8"/>
  <c r="E2524" i="8"/>
  <c r="F2524" i="8" s="1"/>
  <c r="H2524" i="8" s="1"/>
  <c r="G2524" i="8"/>
  <c r="J2524" i="8"/>
  <c r="E2525" i="8"/>
  <c r="F2525" i="8"/>
  <c r="G2525" i="8"/>
  <c r="H2525" i="8"/>
  <c r="J2525" i="8"/>
  <c r="E2526" i="8"/>
  <c r="F2526" i="8" s="1"/>
  <c r="H2526" i="8" s="1"/>
  <c r="G2526" i="8"/>
  <c r="J2526" i="8"/>
  <c r="E2527" i="8"/>
  <c r="F2527" i="8"/>
  <c r="H2527" i="8" s="1"/>
  <c r="G2527" i="8"/>
  <c r="J2527" i="8"/>
  <c r="E2528" i="8"/>
  <c r="F2528" i="8" s="1"/>
  <c r="H2528" i="8" s="1"/>
  <c r="G2528" i="8"/>
  <c r="J2528" i="8"/>
  <c r="E2529" i="8"/>
  <c r="F2529" i="8"/>
  <c r="G2529" i="8"/>
  <c r="H2529" i="8"/>
  <c r="J2529" i="8"/>
  <c r="E2530" i="8"/>
  <c r="F2530" i="8"/>
  <c r="H2530" i="8" s="1"/>
  <c r="G2530" i="8"/>
  <c r="J2530" i="8"/>
  <c r="E2531" i="8"/>
  <c r="F2531" i="8"/>
  <c r="H2531" i="8" s="1"/>
  <c r="G2531" i="8"/>
  <c r="J2531" i="8"/>
  <c r="E2532" i="8"/>
  <c r="F2532" i="8" s="1"/>
  <c r="H2532" i="8" s="1"/>
  <c r="G2532" i="8"/>
  <c r="J2532" i="8"/>
  <c r="E2533" i="8"/>
  <c r="F2533" i="8"/>
  <c r="G2533" i="8"/>
  <c r="H2533" i="8"/>
  <c r="J2533" i="8"/>
  <c r="E2534" i="8"/>
  <c r="F2534" i="8"/>
  <c r="H2534" i="8" s="1"/>
  <c r="G2534" i="8"/>
  <c r="J2534" i="8"/>
  <c r="E2535" i="8"/>
  <c r="F2535" i="8"/>
  <c r="H2535" i="8" s="1"/>
  <c r="G2535" i="8"/>
  <c r="J2535" i="8"/>
  <c r="E2536" i="8"/>
  <c r="F2536" i="8" s="1"/>
  <c r="H2536" i="8" s="1"/>
  <c r="G2536" i="8"/>
  <c r="J2536" i="8"/>
  <c r="E2537" i="8"/>
  <c r="F2537" i="8"/>
  <c r="G2537" i="8"/>
  <c r="H2537" i="8"/>
  <c r="J2537" i="8"/>
  <c r="E2538" i="8"/>
  <c r="F2538" i="8"/>
  <c r="H2538" i="8" s="1"/>
  <c r="G2538" i="8"/>
  <c r="J2538" i="8"/>
  <c r="E2539" i="8"/>
  <c r="F2539" i="8"/>
  <c r="H2539" i="8" s="1"/>
  <c r="G2539" i="8"/>
  <c r="J2539" i="8"/>
  <c r="E2540" i="8"/>
  <c r="F2540" i="8" s="1"/>
  <c r="H2540" i="8" s="1"/>
  <c r="G2540" i="8"/>
  <c r="J2540" i="8"/>
  <c r="E2541" i="8"/>
  <c r="F2541" i="8"/>
  <c r="G2541" i="8"/>
  <c r="H2541" i="8"/>
  <c r="J2541" i="8"/>
  <c r="E2542" i="8"/>
  <c r="F2542" i="8"/>
  <c r="H2542" i="8" s="1"/>
  <c r="G2542" i="8"/>
  <c r="J2542" i="8"/>
  <c r="E2543" i="8"/>
  <c r="F2543" i="8"/>
  <c r="H2543" i="8" s="1"/>
  <c r="G2543" i="8"/>
  <c r="J2543" i="8"/>
  <c r="E2544" i="8"/>
  <c r="F2544" i="8" s="1"/>
  <c r="H2544" i="8" s="1"/>
  <c r="G2544" i="8"/>
  <c r="J2544" i="8"/>
  <c r="E2545" i="8"/>
  <c r="F2545" i="8"/>
  <c r="G2545" i="8"/>
  <c r="H2545" i="8"/>
  <c r="J2545" i="8"/>
  <c r="E2546" i="8"/>
  <c r="F2546" i="8"/>
  <c r="H2546" i="8" s="1"/>
  <c r="G2546" i="8"/>
  <c r="J2546" i="8"/>
  <c r="E2547" i="8"/>
  <c r="F2547" i="8"/>
  <c r="H2547" i="8" s="1"/>
  <c r="G2547" i="8"/>
  <c r="J2547" i="8"/>
  <c r="E2548" i="8"/>
  <c r="F2548" i="8" s="1"/>
  <c r="H2548" i="8" s="1"/>
  <c r="G2548" i="8"/>
  <c r="J2548" i="8"/>
  <c r="E2549" i="8"/>
  <c r="F2549" i="8"/>
  <c r="G2549" i="8"/>
  <c r="H2549" i="8"/>
  <c r="J2549" i="8"/>
  <c r="E2550" i="8"/>
  <c r="F2550" i="8"/>
  <c r="H2550" i="8" s="1"/>
  <c r="G2550" i="8"/>
  <c r="J2550" i="8"/>
  <c r="E2551" i="8"/>
  <c r="F2551" i="8"/>
  <c r="H2551" i="8" s="1"/>
  <c r="G2551" i="8"/>
  <c r="J2551" i="8"/>
  <c r="E2552" i="8"/>
  <c r="F2552" i="8" s="1"/>
  <c r="H2552" i="8" s="1"/>
  <c r="G2552" i="8"/>
  <c r="J2552" i="8"/>
  <c r="E2553" i="8"/>
  <c r="F2553" i="8"/>
  <c r="G2553" i="8"/>
  <c r="H2553" i="8"/>
  <c r="J2553" i="8"/>
  <c r="E2554" i="8"/>
  <c r="F2554" i="8"/>
  <c r="H2554" i="8" s="1"/>
  <c r="G2554" i="8"/>
  <c r="J2554" i="8"/>
  <c r="E2555" i="8"/>
  <c r="F2555" i="8"/>
  <c r="H2555" i="8" s="1"/>
  <c r="G2555" i="8"/>
  <c r="J2555" i="8"/>
  <c r="E2556" i="8"/>
  <c r="F2556" i="8" s="1"/>
  <c r="H2556" i="8" s="1"/>
  <c r="G2556" i="8"/>
  <c r="J2556" i="8"/>
  <c r="E2557" i="8"/>
  <c r="F2557" i="8"/>
  <c r="G2557" i="8"/>
  <c r="H2557" i="8"/>
  <c r="J2557" i="8"/>
  <c r="E2558" i="8"/>
  <c r="F2558" i="8"/>
  <c r="H2558" i="8" s="1"/>
  <c r="G2558" i="8"/>
  <c r="J2558" i="8"/>
  <c r="E2559" i="8"/>
  <c r="F2559" i="8"/>
  <c r="H2559" i="8" s="1"/>
  <c r="G2559" i="8"/>
  <c r="J2559" i="8"/>
  <c r="E2560" i="8"/>
  <c r="F2560" i="8" s="1"/>
  <c r="H2560" i="8" s="1"/>
  <c r="G2560" i="8"/>
  <c r="J2560" i="8"/>
  <c r="E2561" i="8"/>
  <c r="F2561" i="8"/>
  <c r="G2561" i="8"/>
  <c r="H2561" i="8"/>
  <c r="J2561" i="8"/>
  <c r="E2562" i="8"/>
  <c r="F2562" i="8"/>
  <c r="H2562" i="8" s="1"/>
  <c r="G2562" i="8"/>
  <c r="J2562" i="8"/>
  <c r="E2563" i="8"/>
  <c r="F2563" i="8"/>
  <c r="H2563" i="8" s="1"/>
  <c r="G2563" i="8"/>
  <c r="J2563" i="8"/>
  <c r="E2564" i="8"/>
  <c r="F2564" i="8" s="1"/>
  <c r="H2564" i="8" s="1"/>
  <c r="G2564" i="8"/>
  <c r="J2564" i="8"/>
  <c r="E2565" i="8"/>
  <c r="F2565" i="8"/>
  <c r="G2565" i="8"/>
  <c r="H2565" i="8"/>
  <c r="J2565" i="8"/>
  <c r="E2566" i="8"/>
  <c r="F2566" i="8"/>
  <c r="H2566" i="8" s="1"/>
  <c r="G2566" i="8"/>
  <c r="J2566" i="8"/>
  <c r="E2567" i="8"/>
  <c r="F2567" i="8"/>
  <c r="H2567" i="8" s="1"/>
  <c r="G2567" i="8"/>
  <c r="J2567" i="8"/>
  <c r="E2568" i="8"/>
  <c r="F2568" i="8" s="1"/>
  <c r="H2568" i="8" s="1"/>
  <c r="G2568" i="8"/>
  <c r="J2568" i="8"/>
  <c r="E2569" i="8"/>
  <c r="F2569" i="8"/>
  <c r="G2569" i="8"/>
  <c r="H2569" i="8"/>
  <c r="J2569" i="8"/>
  <c r="E2570" i="8"/>
  <c r="F2570" i="8"/>
  <c r="H2570" i="8" s="1"/>
  <c r="G2570" i="8"/>
  <c r="J2570" i="8"/>
  <c r="E2571" i="8"/>
  <c r="F2571" i="8"/>
  <c r="H2571" i="8" s="1"/>
  <c r="G2571" i="8"/>
  <c r="J2571" i="8"/>
  <c r="E2572" i="8"/>
  <c r="F2572" i="8" s="1"/>
  <c r="H2572" i="8" s="1"/>
  <c r="G2572" i="8"/>
  <c r="J2572" i="8"/>
  <c r="E2573" i="8"/>
  <c r="F2573" i="8"/>
  <c r="G2573" i="8"/>
  <c r="H2573" i="8"/>
  <c r="J2573" i="8"/>
  <c r="E2574" i="8"/>
  <c r="F2574" i="8"/>
  <c r="H2574" i="8" s="1"/>
  <c r="G2574" i="8"/>
  <c r="J2574" i="8"/>
  <c r="E2575" i="8"/>
  <c r="F2575" i="8"/>
  <c r="H2575" i="8" s="1"/>
  <c r="G2575" i="8"/>
  <c r="J2575" i="8"/>
  <c r="E2576" i="8"/>
  <c r="F2576" i="8" s="1"/>
  <c r="H2576" i="8" s="1"/>
  <c r="G2576" i="8"/>
  <c r="J2576" i="8"/>
  <c r="E2577" i="8"/>
  <c r="F2577" i="8"/>
  <c r="G2577" i="8"/>
  <c r="H2577" i="8" s="1"/>
  <c r="J2577" i="8"/>
  <c r="E2578" i="8"/>
  <c r="F2578" i="8"/>
  <c r="H2578" i="8" s="1"/>
  <c r="G2578" i="8"/>
  <c r="J2578" i="8"/>
  <c r="E2579" i="8"/>
  <c r="F2579" i="8" s="1"/>
  <c r="H2579" i="8" s="1"/>
  <c r="G2579" i="8"/>
  <c r="J2579" i="8"/>
  <c r="E2580" i="8"/>
  <c r="F2580" i="8"/>
  <c r="G2580" i="8"/>
  <c r="H2580" i="8"/>
  <c r="J2580" i="8"/>
  <c r="E2581" i="8"/>
  <c r="F2581" i="8" s="1"/>
  <c r="H2581" i="8" s="1"/>
  <c r="G2581" i="8"/>
  <c r="J2581" i="8"/>
  <c r="E2582" i="8"/>
  <c r="F2582" i="8"/>
  <c r="H2582" i="8" s="1"/>
  <c r="G2582" i="8"/>
  <c r="J2582" i="8"/>
  <c r="E2583" i="8"/>
  <c r="F2583" i="8" s="1"/>
  <c r="H2583" i="8" s="1"/>
  <c r="G2583" i="8"/>
  <c r="J2583" i="8"/>
  <c r="E2584" i="8"/>
  <c r="F2584" i="8"/>
  <c r="G2584" i="8"/>
  <c r="H2584" i="8"/>
  <c r="J2584" i="8"/>
  <c r="E2585" i="8"/>
  <c r="F2585" i="8" s="1"/>
  <c r="H2585" i="8" s="1"/>
  <c r="G2585" i="8"/>
  <c r="J2585" i="8"/>
  <c r="E2586" i="8"/>
  <c r="F2586" i="8"/>
  <c r="H2586" i="8" s="1"/>
  <c r="G2586" i="8"/>
  <c r="J2586" i="8"/>
  <c r="E2587" i="8"/>
  <c r="F2587" i="8" s="1"/>
  <c r="H2587" i="8" s="1"/>
  <c r="G2587" i="8"/>
  <c r="J2587" i="8"/>
  <c r="E2588" i="8"/>
  <c r="F2588" i="8"/>
  <c r="G2588" i="8"/>
  <c r="H2588" i="8"/>
  <c r="J2588" i="8"/>
  <c r="E2589" i="8"/>
  <c r="F2589" i="8" s="1"/>
  <c r="H2589" i="8" s="1"/>
  <c r="G2589" i="8"/>
  <c r="J2589" i="8"/>
  <c r="E2590" i="8"/>
  <c r="F2590" i="8"/>
  <c r="H2590" i="8" s="1"/>
  <c r="G2590" i="8"/>
  <c r="J2590" i="8"/>
  <c r="E2591" i="8"/>
  <c r="F2591" i="8" s="1"/>
  <c r="H2591" i="8" s="1"/>
  <c r="G2591" i="8"/>
  <c r="J2591" i="8"/>
  <c r="E2592" i="8"/>
  <c r="F2592" i="8"/>
  <c r="G2592" i="8"/>
  <c r="H2592" i="8"/>
  <c r="J2592" i="8"/>
  <c r="E2593" i="8"/>
  <c r="F2593" i="8" s="1"/>
  <c r="H2593" i="8" s="1"/>
  <c r="G2593" i="8"/>
  <c r="J2593" i="8"/>
  <c r="E2594" i="8"/>
  <c r="F2594" i="8"/>
  <c r="H2594" i="8" s="1"/>
  <c r="G2594" i="8"/>
  <c r="J2594" i="8"/>
  <c r="E2595" i="8"/>
  <c r="F2595" i="8" s="1"/>
  <c r="H2595" i="8" s="1"/>
  <c r="G2595" i="8"/>
  <c r="J2595" i="8"/>
  <c r="E2596" i="8"/>
  <c r="F2596" i="8"/>
  <c r="G2596" i="8"/>
  <c r="H2596" i="8"/>
  <c r="J2596" i="8"/>
  <c r="E2597" i="8"/>
  <c r="F2597" i="8" s="1"/>
  <c r="H2597" i="8" s="1"/>
  <c r="G2597" i="8"/>
  <c r="J2597" i="8"/>
  <c r="E2598" i="8"/>
  <c r="F2598" i="8"/>
  <c r="H2598" i="8" s="1"/>
  <c r="G2598" i="8"/>
  <c r="J2598" i="8"/>
  <c r="E2599" i="8"/>
  <c r="F2599" i="8" s="1"/>
  <c r="H2599" i="8" s="1"/>
  <c r="G2599" i="8"/>
  <c r="J2599" i="8"/>
  <c r="E2600" i="8"/>
  <c r="F2600" i="8"/>
  <c r="G2600" i="8"/>
  <c r="H2600" i="8"/>
  <c r="J2600" i="8"/>
  <c r="E2601" i="8"/>
  <c r="F2601" i="8" s="1"/>
  <c r="H2601" i="8" s="1"/>
  <c r="G2601" i="8"/>
  <c r="J2601" i="8"/>
  <c r="E2602" i="8"/>
  <c r="F2602" i="8"/>
  <c r="H2602" i="8" s="1"/>
  <c r="G2602" i="8"/>
  <c r="J2602" i="8"/>
  <c r="E2603" i="8"/>
  <c r="F2603" i="8" s="1"/>
  <c r="H2603" i="8" s="1"/>
  <c r="G2603" i="8"/>
  <c r="J2603" i="8"/>
  <c r="E2604" i="8"/>
  <c r="F2604" i="8"/>
  <c r="G2604" i="8"/>
  <c r="H2604" i="8"/>
  <c r="J2604" i="8"/>
  <c r="E2605" i="8"/>
  <c r="F2605" i="8" s="1"/>
  <c r="H2605" i="8" s="1"/>
  <c r="G2605" i="8"/>
  <c r="J2605" i="8"/>
  <c r="E2606" i="8"/>
  <c r="F2606" i="8"/>
  <c r="H2606" i="8" s="1"/>
  <c r="G2606" i="8"/>
  <c r="J2606" i="8"/>
  <c r="E2607" i="8"/>
  <c r="F2607" i="8" s="1"/>
  <c r="H2607" i="8" s="1"/>
  <c r="G2607" i="8"/>
  <c r="J2607" i="8"/>
  <c r="E2608" i="8"/>
  <c r="F2608" i="8"/>
  <c r="G2608" i="8"/>
  <c r="H2608" i="8"/>
  <c r="J2608" i="8"/>
  <c r="E2609" i="8"/>
  <c r="F2609" i="8" s="1"/>
  <c r="H2609" i="8" s="1"/>
  <c r="G2609" i="8"/>
  <c r="J2609" i="8"/>
  <c r="E2610" i="8"/>
  <c r="F2610" i="8"/>
  <c r="H2610" i="8" s="1"/>
  <c r="G2610" i="8"/>
  <c r="J2610" i="8"/>
  <c r="E2611" i="8"/>
  <c r="F2611" i="8" s="1"/>
  <c r="H2611" i="8" s="1"/>
  <c r="G2611" i="8"/>
  <c r="J2611" i="8"/>
  <c r="E2612" i="8"/>
  <c r="F2612" i="8"/>
  <c r="G2612" i="8"/>
  <c r="H2612" i="8"/>
  <c r="J2612" i="8"/>
  <c r="E2613" i="8"/>
  <c r="F2613" i="8"/>
  <c r="H2613" i="8" s="1"/>
  <c r="G2613" i="8"/>
  <c r="J2613" i="8"/>
  <c r="E2614" i="8"/>
  <c r="F2614" i="8"/>
  <c r="H2614" i="8" s="1"/>
  <c r="G2614" i="8"/>
  <c r="J2614" i="8"/>
  <c r="E2615" i="8"/>
  <c r="F2615" i="8" s="1"/>
  <c r="H2615" i="8" s="1"/>
  <c r="G2615" i="8"/>
  <c r="J2615" i="8"/>
  <c r="E2616" i="8"/>
  <c r="F2616" i="8" s="1"/>
  <c r="H2616" i="8" s="1"/>
  <c r="G2616" i="8"/>
  <c r="J2616" i="8"/>
  <c r="E2617" i="8"/>
  <c r="F2617" i="8"/>
  <c r="H2617" i="8" s="1"/>
  <c r="G2617" i="8"/>
  <c r="J2617" i="8"/>
  <c r="E2618" i="8"/>
  <c r="F2618" i="8"/>
  <c r="H2618" i="8" s="1"/>
  <c r="G2618" i="8"/>
  <c r="J2618" i="8"/>
  <c r="E2619" i="8"/>
  <c r="F2619" i="8" s="1"/>
  <c r="H2619" i="8" s="1"/>
  <c r="G2619" i="8"/>
  <c r="J2619" i="8"/>
  <c r="E2620" i="8"/>
  <c r="F2620" i="8"/>
  <c r="G2620" i="8"/>
  <c r="H2620" i="8"/>
  <c r="J2620" i="8"/>
  <c r="E2621" i="8"/>
  <c r="F2621" i="8"/>
  <c r="H2621" i="8" s="1"/>
  <c r="G2621" i="8"/>
  <c r="J2621" i="8"/>
  <c r="E2622" i="8"/>
  <c r="F2622" i="8"/>
  <c r="H2622" i="8" s="1"/>
  <c r="G2622" i="8"/>
  <c r="J2622" i="8"/>
  <c r="E2623" i="8"/>
  <c r="F2623" i="8" s="1"/>
  <c r="H2623" i="8" s="1"/>
  <c r="G2623" i="8"/>
  <c r="J2623" i="8"/>
  <c r="E2624" i="8"/>
  <c r="F2624" i="8" s="1"/>
  <c r="H2624" i="8" s="1"/>
  <c r="G2624" i="8"/>
  <c r="J2624" i="8"/>
  <c r="E2625" i="8"/>
  <c r="F2625" i="8"/>
  <c r="H2625" i="8" s="1"/>
  <c r="G2625" i="8"/>
  <c r="J2625" i="8"/>
  <c r="E2626" i="8"/>
  <c r="F2626" i="8"/>
  <c r="H2626" i="8" s="1"/>
  <c r="G2626" i="8"/>
  <c r="J2626" i="8"/>
  <c r="E2627" i="8"/>
  <c r="F2627" i="8" s="1"/>
  <c r="H2627" i="8" s="1"/>
  <c r="G2627" i="8"/>
  <c r="J2627" i="8"/>
  <c r="E2628" i="8"/>
  <c r="F2628" i="8" s="1"/>
  <c r="H2628" i="8" s="1"/>
  <c r="G2628" i="8"/>
  <c r="J2628" i="8"/>
  <c r="E2629" i="8"/>
  <c r="F2629" i="8"/>
  <c r="H2629" i="8" s="1"/>
  <c r="G2629" i="8"/>
  <c r="J2629" i="8"/>
  <c r="E2630" i="8"/>
  <c r="F2630" i="8"/>
  <c r="H2630" i="8" s="1"/>
  <c r="G2630" i="8"/>
  <c r="J2630" i="8"/>
  <c r="E2631" i="8"/>
  <c r="F2631" i="8" s="1"/>
  <c r="H2631" i="8" s="1"/>
  <c r="G2631" i="8"/>
  <c r="J2631" i="8"/>
  <c r="E2632" i="8"/>
  <c r="F2632" i="8" s="1"/>
  <c r="H2632" i="8" s="1"/>
  <c r="G2632" i="8"/>
  <c r="J2632" i="8"/>
  <c r="E2633" i="8"/>
  <c r="F2633" i="8"/>
  <c r="H2633" i="8" s="1"/>
  <c r="G2633" i="8"/>
  <c r="J2633" i="8"/>
  <c r="E2634" i="8"/>
  <c r="F2634" i="8"/>
  <c r="H2634" i="8" s="1"/>
  <c r="G2634" i="8"/>
  <c r="J2634" i="8"/>
  <c r="E2635" i="8"/>
  <c r="F2635" i="8" s="1"/>
  <c r="H2635" i="8" s="1"/>
  <c r="G2635" i="8"/>
  <c r="J2635" i="8"/>
  <c r="E2636" i="8"/>
  <c r="F2636" i="8" s="1"/>
  <c r="H2636" i="8" s="1"/>
  <c r="G2636" i="8"/>
  <c r="J2636" i="8"/>
  <c r="E2637" i="8"/>
  <c r="F2637" i="8"/>
  <c r="H2637" i="8" s="1"/>
  <c r="G2637" i="8"/>
  <c r="J2637" i="8"/>
  <c r="E2638" i="8"/>
  <c r="F2638" i="8"/>
  <c r="H2638" i="8" s="1"/>
  <c r="G2638" i="8"/>
  <c r="J2638" i="8"/>
  <c r="E2639" i="8"/>
  <c r="F2639" i="8" s="1"/>
  <c r="H2639" i="8" s="1"/>
  <c r="G2639" i="8"/>
  <c r="J2639" i="8"/>
  <c r="E2640" i="8"/>
  <c r="F2640" i="8" s="1"/>
  <c r="H2640" i="8" s="1"/>
  <c r="G2640" i="8"/>
  <c r="J2640" i="8"/>
  <c r="E2641" i="8"/>
  <c r="F2641" i="8"/>
  <c r="H2641" i="8" s="1"/>
  <c r="G2641" i="8"/>
  <c r="J2641" i="8"/>
  <c r="E2642" i="8"/>
  <c r="F2642" i="8"/>
  <c r="H2642" i="8" s="1"/>
  <c r="G2642" i="8"/>
  <c r="J2642" i="8"/>
  <c r="E2643" i="8"/>
  <c r="F2643" i="8" s="1"/>
  <c r="H2643" i="8" s="1"/>
  <c r="G2643" i="8"/>
  <c r="J2643" i="8"/>
  <c r="E2644" i="8"/>
  <c r="F2644" i="8"/>
  <c r="G2644" i="8"/>
  <c r="H2644" i="8"/>
  <c r="J2644" i="8"/>
  <c r="E2645" i="8"/>
  <c r="F2645" i="8"/>
  <c r="H2645" i="8" s="1"/>
  <c r="G2645" i="8"/>
  <c r="J2645" i="8"/>
  <c r="E2646" i="8"/>
  <c r="F2646" i="8"/>
  <c r="H2646" i="8" s="1"/>
  <c r="G2646" i="8"/>
  <c r="J2646" i="8"/>
  <c r="E2647" i="8"/>
  <c r="F2647" i="8" s="1"/>
  <c r="H2647" i="8" s="1"/>
  <c r="G2647" i="8"/>
  <c r="J2647" i="8"/>
  <c r="E2648" i="8"/>
  <c r="F2648" i="8"/>
  <c r="G2648" i="8"/>
  <c r="H2648" i="8"/>
  <c r="J2648" i="8"/>
  <c r="E2649" i="8"/>
  <c r="F2649" i="8"/>
  <c r="H2649" i="8" s="1"/>
  <c r="G2649" i="8"/>
  <c r="J2649" i="8"/>
  <c r="E2650" i="8"/>
  <c r="F2650" i="8"/>
  <c r="H2650" i="8" s="1"/>
  <c r="G2650" i="8"/>
  <c r="J2650" i="8"/>
  <c r="E2651" i="8"/>
  <c r="F2651" i="8" s="1"/>
  <c r="H2651" i="8" s="1"/>
  <c r="G2651" i="8"/>
  <c r="J2651" i="8"/>
  <c r="E2652" i="8"/>
  <c r="F2652" i="8"/>
  <c r="G2652" i="8"/>
  <c r="H2652" i="8"/>
  <c r="J2652" i="8"/>
  <c r="E2653" i="8"/>
  <c r="F2653" i="8"/>
  <c r="H2653" i="8" s="1"/>
  <c r="G2653" i="8"/>
  <c r="J2653" i="8"/>
  <c r="E2654" i="8"/>
  <c r="F2654" i="8"/>
  <c r="H2654" i="8" s="1"/>
  <c r="G2654" i="8"/>
  <c r="J2654" i="8"/>
  <c r="E2655" i="8"/>
  <c r="F2655" i="8" s="1"/>
  <c r="H2655" i="8" s="1"/>
  <c r="G2655" i="8"/>
  <c r="J2655" i="8"/>
  <c r="E2656" i="8"/>
  <c r="F2656" i="8"/>
  <c r="G2656" i="8"/>
  <c r="H2656" i="8"/>
  <c r="J2656" i="8"/>
  <c r="E2657" i="8"/>
  <c r="F2657" i="8"/>
  <c r="H2657" i="8" s="1"/>
  <c r="G2657" i="8"/>
  <c r="J2657" i="8"/>
  <c r="E2658" i="8"/>
  <c r="F2658" i="8"/>
  <c r="H2658" i="8" s="1"/>
  <c r="G2658" i="8"/>
  <c r="J2658" i="8"/>
  <c r="E2659" i="8"/>
  <c r="F2659" i="8" s="1"/>
  <c r="H2659" i="8" s="1"/>
  <c r="G2659" i="8"/>
  <c r="J2659" i="8"/>
  <c r="E2660" i="8"/>
  <c r="F2660" i="8"/>
  <c r="G2660" i="8"/>
  <c r="H2660" i="8"/>
  <c r="J2660" i="8"/>
  <c r="E2661" i="8"/>
  <c r="F2661" i="8"/>
  <c r="H2661" i="8" s="1"/>
  <c r="G2661" i="8"/>
  <c r="J2661" i="8"/>
  <c r="E2662" i="8"/>
  <c r="F2662" i="8"/>
  <c r="H2662" i="8" s="1"/>
  <c r="G2662" i="8"/>
  <c r="J2662" i="8"/>
  <c r="E2663" i="8"/>
  <c r="F2663" i="8" s="1"/>
  <c r="H2663" i="8" s="1"/>
  <c r="G2663" i="8"/>
  <c r="J2663" i="8"/>
  <c r="E2664" i="8"/>
  <c r="F2664" i="8"/>
  <c r="G2664" i="8"/>
  <c r="H2664" i="8"/>
  <c r="J2664" i="8"/>
  <c r="E2665" i="8"/>
  <c r="F2665" i="8"/>
  <c r="H2665" i="8" s="1"/>
  <c r="G2665" i="8"/>
  <c r="J2665" i="8"/>
  <c r="E2666" i="8"/>
  <c r="F2666" i="8"/>
  <c r="H2666" i="8" s="1"/>
  <c r="G2666" i="8"/>
  <c r="J2666" i="8"/>
  <c r="E2667" i="8"/>
  <c r="F2667" i="8" s="1"/>
  <c r="H2667" i="8" s="1"/>
  <c r="G2667" i="8"/>
  <c r="J2667" i="8"/>
  <c r="E2668" i="8"/>
  <c r="F2668" i="8"/>
  <c r="G2668" i="8"/>
  <c r="H2668" i="8"/>
  <c r="J2668" i="8"/>
  <c r="E2669" i="8"/>
  <c r="F2669" i="8"/>
  <c r="H2669" i="8" s="1"/>
  <c r="G2669" i="8"/>
  <c r="J2669" i="8"/>
  <c r="E2670" i="8"/>
  <c r="F2670" i="8"/>
  <c r="H2670" i="8" s="1"/>
  <c r="G2670" i="8"/>
  <c r="J2670" i="8"/>
  <c r="E2671" i="8"/>
  <c r="F2671" i="8" s="1"/>
  <c r="H2671" i="8" s="1"/>
  <c r="G2671" i="8"/>
  <c r="J2671" i="8"/>
  <c r="E2672" i="8"/>
  <c r="F2672" i="8"/>
  <c r="G2672" i="8"/>
  <c r="H2672" i="8"/>
  <c r="J2672" i="8"/>
  <c r="E2673" i="8"/>
  <c r="F2673" i="8"/>
  <c r="H2673" i="8" s="1"/>
  <c r="G2673" i="8"/>
  <c r="J2673" i="8"/>
  <c r="E2674" i="8"/>
  <c r="F2674" i="8"/>
  <c r="H2674" i="8" s="1"/>
  <c r="G2674" i="8"/>
  <c r="J2674" i="8"/>
  <c r="E2675" i="8"/>
  <c r="F2675" i="8" s="1"/>
  <c r="H2675" i="8" s="1"/>
  <c r="G2675" i="8"/>
  <c r="J2675" i="8"/>
  <c r="E2676" i="8"/>
  <c r="F2676" i="8"/>
  <c r="G2676" i="8"/>
  <c r="H2676" i="8"/>
  <c r="J2676" i="8"/>
  <c r="E2677" i="8"/>
  <c r="F2677" i="8"/>
  <c r="H2677" i="8" s="1"/>
  <c r="G2677" i="8"/>
  <c r="J2677" i="8"/>
  <c r="E2678" i="8"/>
  <c r="F2678" i="8"/>
  <c r="H2678" i="8" s="1"/>
  <c r="G2678" i="8"/>
  <c r="J2678" i="8"/>
  <c r="E2679" i="8"/>
  <c r="F2679" i="8" s="1"/>
  <c r="H2679" i="8" s="1"/>
  <c r="G2679" i="8"/>
  <c r="J2679" i="8"/>
  <c r="E2680" i="8"/>
  <c r="F2680" i="8"/>
  <c r="G2680" i="8"/>
  <c r="H2680" i="8"/>
  <c r="J2680" i="8"/>
  <c r="E2681" i="8"/>
  <c r="F2681" i="8"/>
  <c r="H2681" i="8" s="1"/>
  <c r="G2681" i="8"/>
  <c r="J2681" i="8"/>
  <c r="E2682" i="8"/>
  <c r="F2682" i="8"/>
  <c r="H2682" i="8" s="1"/>
  <c r="G2682" i="8"/>
  <c r="J2682" i="8"/>
  <c r="E2683" i="8"/>
  <c r="F2683" i="8" s="1"/>
  <c r="H2683" i="8" s="1"/>
  <c r="G2683" i="8"/>
  <c r="J2683" i="8"/>
  <c r="E2684" i="8"/>
  <c r="F2684" i="8"/>
  <c r="G2684" i="8"/>
  <c r="H2684" i="8"/>
  <c r="J2684" i="8"/>
  <c r="E2685" i="8"/>
  <c r="F2685" i="8" s="1"/>
  <c r="G2685" i="8"/>
  <c r="J2685" i="8"/>
  <c r="E2686" i="8"/>
  <c r="F2686" i="8"/>
  <c r="H2686" i="8" s="1"/>
  <c r="G2686" i="8"/>
  <c r="J2686" i="8"/>
  <c r="E2687" i="8"/>
  <c r="F2687" i="8" s="1"/>
  <c r="G2687" i="8"/>
  <c r="H2687" i="8"/>
  <c r="J2687" i="8"/>
  <c r="E2688" i="8"/>
  <c r="F2688" i="8"/>
  <c r="G2688" i="8"/>
  <c r="H2688" i="8" s="1"/>
  <c r="J2688" i="8"/>
  <c r="E2689" i="8"/>
  <c r="F2689" i="8"/>
  <c r="H2689" i="8" s="1"/>
  <c r="G2689" i="8"/>
  <c r="J2689" i="8"/>
  <c r="E2690" i="8"/>
  <c r="F2690" i="8"/>
  <c r="H2690" i="8" s="1"/>
  <c r="G2690" i="8"/>
  <c r="J2690" i="8"/>
  <c r="E2691" i="8"/>
  <c r="F2691" i="8" s="1"/>
  <c r="H2691" i="8" s="1"/>
  <c r="G2691" i="8"/>
  <c r="J2691" i="8"/>
  <c r="E2692" i="8"/>
  <c r="F2692" i="8"/>
  <c r="H2692" i="8" s="1"/>
  <c r="G2692" i="8"/>
  <c r="J2692" i="8"/>
  <c r="E2693" i="8"/>
  <c r="F2693" i="8" s="1"/>
  <c r="H2693" i="8" s="1"/>
  <c r="G2693" i="8"/>
  <c r="J2693" i="8"/>
  <c r="E2694" i="8"/>
  <c r="F2694" i="8" s="1"/>
  <c r="H2694" i="8" s="1"/>
  <c r="G2694" i="8"/>
  <c r="J2694" i="8"/>
  <c r="E2695" i="8"/>
  <c r="F2695" i="8" s="1"/>
  <c r="G2695" i="8"/>
  <c r="H2695" i="8"/>
  <c r="J2695" i="8"/>
  <c r="E2696" i="8"/>
  <c r="F2696" i="8"/>
  <c r="G2696" i="8"/>
  <c r="H2696" i="8" s="1"/>
  <c r="J2696" i="8"/>
  <c r="E2697" i="8"/>
  <c r="F2697" i="8"/>
  <c r="H2697" i="8" s="1"/>
  <c r="G2697" i="8"/>
  <c r="J2697" i="8"/>
  <c r="E2698" i="8"/>
  <c r="F2698" i="8"/>
  <c r="H2698" i="8" s="1"/>
  <c r="G2698" i="8"/>
  <c r="J2698" i="8"/>
  <c r="E2699" i="8"/>
  <c r="F2699" i="8" s="1"/>
  <c r="H2699" i="8" s="1"/>
  <c r="G2699" i="8"/>
  <c r="J2699" i="8"/>
  <c r="E2700" i="8"/>
  <c r="F2700" i="8"/>
  <c r="H2700" i="8" s="1"/>
  <c r="G2700" i="8"/>
  <c r="J2700" i="8"/>
  <c r="E2701" i="8"/>
  <c r="F2701" i="8" s="1"/>
  <c r="H2701" i="8" s="1"/>
  <c r="G2701" i="8"/>
  <c r="J2701" i="8"/>
  <c r="E2702" i="8"/>
  <c r="F2702" i="8" s="1"/>
  <c r="H2702" i="8" s="1"/>
  <c r="G2702" i="8"/>
  <c r="J2702" i="8"/>
  <c r="E2703" i="8"/>
  <c r="F2703" i="8" s="1"/>
  <c r="G2703" i="8"/>
  <c r="H2703" i="8"/>
  <c r="J2703" i="8"/>
  <c r="E2704" i="8"/>
  <c r="F2704" i="8"/>
  <c r="G2704" i="8"/>
  <c r="H2704" i="8" s="1"/>
  <c r="J2704" i="8"/>
  <c r="E2705" i="8"/>
  <c r="F2705" i="8"/>
  <c r="H2705" i="8" s="1"/>
  <c r="G2705" i="8"/>
  <c r="J2705" i="8"/>
  <c r="E2706" i="8"/>
  <c r="F2706" i="8"/>
  <c r="H2706" i="8" s="1"/>
  <c r="G2706" i="8"/>
  <c r="J2706" i="8"/>
  <c r="E2707" i="8"/>
  <c r="F2707" i="8" s="1"/>
  <c r="H2707" i="8" s="1"/>
  <c r="G2707" i="8"/>
  <c r="J2707" i="8"/>
  <c r="E2708" i="8"/>
  <c r="F2708" i="8"/>
  <c r="H2708" i="8" s="1"/>
  <c r="G2708" i="8"/>
  <c r="J2708" i="8"/>
  <c r="E2709" i="8"/>
  <c r="F2709" i="8" s="1"/>
  <c r="H2709" i="8" s="1"/>
  <c r="G2709" i="8"/>
  <c r="J2709" i="8"/>
  <c r="E2710" i="8"/>
  <c r="F2710" i="8" s="1"/>
  <c r="H2710" i="8" s="1"/>
  <c r="G2710" i="8"/>
  <c r="J2710" i="8"/>
  <c r="E2711" i="8"/>
  <c r="F2711" i="8" s="1"/>
  <c r="H2711" i="8" s="1"/>
  <c r="G2711" i="8"/>
  <c r="J2711" i="8"/>
  <c r="E2712" i="8"/>
  <c r="F2712" i="8"/>
  <c r="H2712" i="8" s="1"/>
  <c r="G2712" i="8"/>
  <c r="J2712" i="8"/>
  <c r="E2713" i="8"/>
  <c r="F2713" i="8" s="1"/>
  <c r="H2713" i="8" s="1"/>
  <c r="G2713" i="8"/>
  <c r="J2713" i="8"/>
  <c r="E2714" i="8"/>
  <c r="F2714" i="8" s="1"/>
  <c r="H2714" i="8" s="1"/>
  <c r="G2714" i="8"/>
  <c r="J2714" i="8"/>
  <c r="E2715" i="8"/>
  <c r="F2715" i="8" s="1"/>
  <c r="H2715" i="8" s="1"/>
  <c r="G2715" i="8"/>
  <c r="J2715" i="8"/>
  <c r="E2716" i="8"/>
  <c r="F2716" i="8"/>
  <c r="H2716" i="8" s="1"/>
  <c r="G2716" i="8"/>
  <c r="J2716" i="8"/>
  <c r="E2717" i="8"/>
  <c r="F2717" i="8" s="1"/>
  <c r="H2717" i="8" s="1"/>
  <c r="G2717" i="8"/>
  <c r="J2717" i="8"/>
  <c r="E2718" i="8"/>
  <c r="F2718" i="8" s="1"/>
  <c r="H2718" i="8" s="1"/>
  <c r="G2718" i="8"/>
  <c r="J2718" i="8"/>
  <c r="E2719" i="8"/>
  <c r="F2719" i="8" s="1"/>
  <c r="H2719" i="8" s="1"/>
  <c r="G2719" i="8"/>
  <c r="J2719" i="8"/>
  <c r="E2720" i="8"/>
  <c r="F2720" i="8"/>
  <c r="H2720" i="8" s="1"/>
  <c r="G2720" i="8"/>
  <c r="J2720" i="8"/>
  <c r="E2721" i="8"/>
  <c r="F2721" i="8" s="1"/>
  <c r="H2721" i="8" s="1"/>
  <c r="G2721" i="8"/>
  <c r="J2721" i="8"/>
  <c r="E2722" i="8"/>
  <c r="F2722" i="8" s="1"/>
  <c r="H2722" i="8" s="1"/>
  <c r="G2722" i="8"/>
  <c r="J2722" i="8"/>
  <c r="E2723" i="8"/>
  <c r="F2723" i="8" s="1"/>
  <c r="H2723" i="8" s="1"/>
  <c r="G2723" i="8"/>
  <c r="J2723" i="8"/>
  <c r="E2724" i="8"/>
  <c r="F2724" i="8"/>
  <c r="H2724" i="8" s="1"/>
  <c r="G2724" i="8"/>
  <c r="J2724" i="8"/>
  <c r="E2725" i="8"/>
  <c r="F2725" i="8" s="1"/>
  <c r="H2725" i="8" s="1"/>
  <c r="G2725" i="8"/>
  <c r="J2725" i="8"/>
  <c r="E2726" i="8"/>
  <c r="F2726" i="8" s="1"/>
  <c r="H2726" i="8" s="1"/>
  <c r="G2726" i="8"/>
  <c r="J2726" i="8"/>
  <c r="E2727" i="8"/>
  <c r="F2727" i="8" s="1"/>
  <c r="H2727" i="8" s="1"/>
  <c r="G2727" i="8"/>
  <c r="J2727" i="8"/>
  <c r="E2728" i="8"/>
  <c r="F2728" i="8"/>
  <c r="H2728" i="8" s="1"/>
  <c r="G2728" i="8"/>
  <c r="J2728" i="8"/>
  <c r="E2729" i="8"/>
  <c r="F2729" i="8" s="1"/>
  <c r="H2729" i="8" s="1"/>
  <c r="G2729" i="8"/>
  <c r="J2729" i="8"/>
  <c r="E2730" i="8"/>
  <c r="F2730" i="8" s="1"/>
  <c r="H2730" i="8" s="1"/>
  <c r="G2730" i="8"/>
  <c r="J2730" i="8"/>
  <c r="E2731" i="8"/>
  <c r="F2731" i="8" s="1"/>
  <c r="H2731" i="8" s="1"/>
  <c r="G2731" i="8"/>
  <c r="J2731" i="8"/>
  <c r="E2732" i="8"/>
  <c r="F2732" i="8"/>
  <c r="H2732" i="8" s="1"/>
  <c r="G2732" i="8"/>
  <c r="J2732" i="8"/>
  <c r="E2733" i="8"/>
  <c r="F2733" i="8" s="1"/>
  <c r="H2733" i="8" s="1"/>
  <c r="G2733" i="8"/>
  <c r="J2733" i="8"/>
  <c r="E2734" i="8"/>
  <c r="F2734" i="8" s="1"/>
  <c r="H2734" i="8" s="1"/>
  <c r="G2734" i="8"/>
  <c r="J2734" i="8"/>
  <c r="E2735" i="8"/>
  <c r="F2735" i="8" s="1"/>
  <c r="H2735" i="8" s="1"/>
  <c r="G2735" i="8"/>
  <c r="J2735" i="8"/>
  <c r="E2736" i="8"/>
  <c r="F2736" i="8"/>
  <c r="H2736" i="8" s="1"/>
  <c r="G2736" i="8"/>
  <c r="J2736" i="8"/>
  <c r="E2737" i="8"/>
  <c r="F2737" i="8" s="1"/>
  <c r="H2737" i="8" s="1"/>
  <c r="G2737" i="8"/>
  <c r="J2737" i="8"/>
  <c r="E2738" i="8"/>
  <c r="F2738" i="8" s="1"/>
  <c r="H2738" i="8" s="1"/>
  <c r="G2738" i="8"/>
  <c r="J2738" i="8"/>
  <c r="E2739" i="8"/>
  <c r="F2739" i="8" s="1"/>
  <c r="H2739" i="8" s="1"/>
  <c r="G2739" i="8"/>
  <c r="J2739" i="8"/>
  <c r="E2740" i="8"/>
  <c r="F2740" i="8"/>
  <c r="H2740" i="8" s="1"/>
  <c r="G2740" i="8"/>
  <c r="J2740" i="8"/>
  <c r="E2741" i="8"/>
  <c r="F2741" i="8" s="1"/>
  <c r="H2741" i="8" s="1"/>
  <c r="G2741" i="8"/>
  <c r="J2741" i="8"/>
  <c r="E2742" i="8"/>
  <c r="F2742" i="8" s="1"/>
  <c r="H2742" i="8" s="1"/>
  <c r="G2742" i="8"/>
  <c r="J2742" i="8"/>
  <c r="E2743" i="8"/>
  <c r="F2743" i="8"/>
  <c r="G2743" i="8"/>
  <c r="H2743" i="8" s="1"/>
  <c r="J2743" i="8"/>
  <c r="E2744" i="8"/>
  <c r="F2744" i="8"/>
  <c r="H2744" i="8" s="1"/>
  <c r="G2744" i="8"/>
  <c r="J2744" i="8"/>
  <c r="E2745" i="8"/>
  <c r="F2745" i="8" s="1"/>
  <c r="H2745" i="8" s="1"/>
  <c r="G2745" i="8"/>
  <c r="J2745" i="8"/>
  <c r="E2746" i="8"/>
  <c r="F2746" i="8" s="1"/>
  <c r="H2746" i="8" s="1"/>
  <c r="G2746" i="8"/>
  <c r="J2746" i="8"/>
  <c r="E2747" i="8"/>
  <c r="F2747" i="8"/>
  <c r="G2747" i="8"/>
  <c r="H2747" i="8" s="1"/>
  <c r="J2747" i="8"/>
  <c r="E2748" i="8"/>
  <c r="F2748" i="8"/>
  <c r="H2748" i="8" s="1"/>
  <c r="G2748" i="8"/>
  <c r="J2748" i="8"/>
  <c r="E2749" i="8"/>
  <c r="F2749" i="8" s="1"/>
  <c r="H2749" i="8" s="1"/>
  <c r="G2749" i="8"/>
  <c r="J2749" i="8"/>
  <c r="E2750" i="8"/>
  <c r="F2750" i="8" s="1"/>
  <c r="H2750" i="8" s="1"/>
  <c r="G2750" i="8"/>
  <c r="J2750" i="8"/>
  <c r="E2751" i="8"/>
  <c r="F2751" i="8"/>
  <c r="G2751" i="8"/>
  <c r="H2751" i="8" s="1"/>
  <c r="J2751" i="8"/>
  <c r="E2752" i="8"/>
  <c r="F2752" i="8"/>
  <c r="H2752" i="8" s="1"/>
  <c r="G2752" i="8"/>
  <c r="J2752" i="8"/>
  <c r="E2753" i="8"/>
  <c r="F2753" i="8" s="1"/>
  <c r="H2753" i="8" s="1"/>
  <c r="G2753" i="8"/>
  <c r="J2753" i="8"/>
  <c r="E2754" i="8"/>
  <c r="F2754" i="8" s="1"/>
  <c r="H2754" i="8" s="1"/>
  <c r="G2754" i="8"/>
  <c r="J2754" i="8"/>
  <c r="E2755" i="8"/>
  <c r="F2755" i="8"/>
  <c r="H2755" i="8" s="1"/>
  <c r="G2755" i="8"/>
  <c r="J2755" i="8"/>
  <c r="E2756" i="8"/>
  <c r="F2756" i="8"/>
  <c r="H2756" i="8" s="1"/>
  <c r="G2756" i="8"/>
  <c r="J2756" i="8"/>
  <c r="E2757" i="8"/>
  <c r="F2757" i="8" s="1"/>
  <c r="H2757" i="8" s="1"/>
  <c r="G2757" i="8"/>
  <c r="J2757" i="8"/>
  <c r="E2758" i="8"/>
  <c r="F2758" i="8" s="1"/>
  <c r="H2758" i="8" s="1"/>
  <c r="G2758" i="8"/>
  <c r="J2758" i="8"/>
  <c r="E2759" i="8"/>
  <c r="F2759" i="8"/>
  <c r="H2759" i="8" s="1"/>
  <c r="G2759" i="8"/>
  <c r="J2759" i="8"/>
  <c r="E2760" i="8"/>
  <c r="F2760" i="8"/>
  <c r="H2760" i="8" s="1"/>
  <c r="G2760" i="8"/>
  <c r="J2760" i="8"/>
  <c r="E2761" i="8"/>
  <c r="F2761" i="8" s="1"/>
  <c r="H2761" i="8" s="1"/>
  <c r="G2761" i="8"/>
  <c r="J2761" i="8"/>
  <c r="E2762" i="8"/>
  <c r="F2762" i="8" s="1"/>
  <c r="H2762" i="8" s="1"/>
  <c r="G2762" i="8"/>
  <c r="J2762" i="8"/>
  <c r="E2763" i="8"/>
  <c r="F2763" i="8"/>
  <c r="H2763" i="8" s="1"/>
  <c r="G2763" i="8"/>
  <c r="J2763" i="8"/>
  <c r="E2764" i="8"/>
  <c r="F2764" i="8"/>
  <c r="H2764" i="8" s="1"/>
  <c r="G2764" i="8"/>
  <c r="J2764" i="8"/>
  <c r="E2765" i="8"/>
  <c r="F2765" i="8" s="1"/>
  <c r="H2765" i="8" s="1"/>
  <c r="G2765" i="8"/>
  <c r="J2765" i="8"/>
  <c r="E2766" i="8"/>
  <c r="F2766" i="8" s="1"/>
  <c r="H2766" i="8" s="1"/>
  <c r="G2766" i="8"/>
  <c r="J2766" i="8"/>
  <c r="E2767" i="8"/>
  <c r="F2767" i="8"/>
  <c r="H2767" i="8" s="1"/>
  <c r="G2767" i="8"/>
  <c r="J2767" i="8"/>
  <c r="E2768" i="8"/>
  <c r="F2768" i="8" s="1"/>
  <c r="H2768" i="8" s="1"/>
  <c r="G2768" i="8"/>
  <c r="J2768" i="8"/>
  <c r="E2769" i="8"/>
  <c r="F2769" i="8" s="1"/>
  <c r="H2769" i="8" s="1"/>
  <c r="G2769" i="8"/>
  <c r="J2769" i="8"/>
  <c r="E2770" i="8"/>
  <c r="F2770" i="8" s="1"/>
  <c r="H2770" i="8" s="1"/>
  <c r="G2770" i="8"/>
  <c r="J2770" i="8"/>
  <c r="E2771" i="8"/>
  <c r="F2771" i="8"/>
  <c r="H2771" i="8" s="1"/>
  <c r="G2771" i="8"/>
  <c r="J2771" i="8"/>
  <c r="E2772" i="8"/>
  <c r="F2772" i="8" s="1"/>
  <c r="H2772" i="8" s="1"/>
  <c r="G2772" i="8"/>
  <c r="J2772" i="8"/>
  <c r="E2773" i="8"/>
  <c r="F2773" i="8" s="1"/>
  <c r="H2773" i="8" s="1"/>
  <c r="G2773" i="8"/>
  <c r="J2773" i="8"/>
  <c r="E2774" i="8"/>
  <c r="F2774" i="8" s="1"/>
  <c r="H2774" i="8" s="1"/>
  <c r="G2774" i="8"/>
  <c r="J2774" i="8"/>
  <c r="E2775" i="8"/>
  <c r="F2775" i="8"/>
  <c r="H2775" i="8" s="1"/>
  <c r="G2775" i="8"/>
  <c r="J2775" i="8"/>
  <c r="E2776" i="8"/>
  <c r="F2776" i="8" s="1"/>
  <c r="H2776" i="8" s="1"/>
  <c r="G2776" i="8"/>
  <c r="J2776" i="8"/>
  <c r="E2777" i="8"/>
  <c r="F2777" i="8" s="1"/>
  <c r="H2777" i="8" s="1"/>
  <c r="G2777" i="8"/>
  <c r="J2777" i="8"/>
  <c r="E2778" i="8"/>
  <c r="F2778" i="8"/>
  <c r="G2778" i="8"/>
  <c r="H2778" i="8" s="1"/>
  <c r="J2778" i="8"/>
  <c r="E2779" i="8"/>
  <c r="F2779" i="8"/>
  <c r="H2779" i="8" s="1"/>
  <c r="G2779" i="8"/>
  <c r="J2779" i="8"/>
  <c r="E2780" i="8"/>
  <c r="F2780" i="8" s="1"/>
  <c r="H2780" i="8" s="1"/>
  <c r="G2780" i="8"/>
  <c r="J2780" i="8"/>
  <c r="E2781" i="8"/>
  <c r="F2781" i="8" s="1"/>
  <c r="H2781" i="8" s="1"/>
  <c r="G2781" i="8"/>
  <c r="J2781" i="8"/>
  <c r="E2782" i="8"/>
  <c r="F2782" i="8"/>
  <c r="H2782" i="8" s="1"/>
  <c r="G2782" i="8"/>
  <c r="J2782" i="8"/>
  <c r="E2783" i="8"/>
  <c r="F2783" i="8"/>
  <c r="H2783" i="8" s="1"/>
  <c r="G2783" i="8"/>
  <c r="J2783" i="8"/>
  <c r="E2784" i="8"/>
  <c r="F2784" i="8" s="1"/>
  <c r="H2784" i="8" s="1"/>
  <c r="G2784" i="8"/>
  <c r="J2784" i="8"/>
  <c r="E2785" i="8"/>
  <c r="F2785" i="8" s="1"/>
  <c r="H2785" i="8" s="1"/>
  <c r="G2785" i="8"/>
  <c r="J2785" i="8"/>
  <c r="E2786" i="8"/>
  <c r="F2786" i="8"/>
  <c r="H2786" i="8" s="1"/>
  <c r="G2786" i="8"/>
  <c r="J2786" i="8"/>
  <c r="E2787" i="8"/>
  <c r="F2787" i="8"/>
  <c r="H2787" i="8" s="1"/>
  <c r="G2787" i="8"/>
  <c r="J2787" i="8"/>
  <c r="E2788" i="8"/>
  <c r="F2788" i="8" s="1"/>
  <c r="H2788" i="8" s="1"/>
  <c r="G2788" i="8"/>
  <c r="J2788" i="8"/>
  <c r="E2789" i="8"/>
  <c r="F2789" i="8" s="1"/>
  <c r="H2789" i="8" s="1"/>
  <c r="G2789" i="8"/>
  <c r="J2789" i="8"/>
  <c r="E2790" i="8"/>
  <c r="F2790" i="8"/>
  <c r="H2790" i="8" s="1"/>
  <c r="G2790" i="8"/>
  <c r="J2790" i="8"/>
  <c r="E2791" i="8"/>
  <c r="F2791" i="8"/>
  <c r="H2791" i="8" s="1"/>
  <c r="G2791" i="8"/>
  <c r="J2791" i="8"/>
  <c r="E2792" i="8"/>
  <c r="F2792" i="8" s="1"/>
  <c r="H2792" i="8" s="1"/>
  <c r="G2792" i="8"/>
  <c r="J2792" i="8"/>
  <c r="E2793" i="8"/>
  <c r="F2793" i="8" s="1"/>
  <c r="H2793" i="8" s="1"/>
  <c r="G2793" i="8"/>
  <c r="J2793" i="8"/>
  <c r="E2794" i="8"/>
  <c r="F2794" i="8"/>
  <c r="H2794" i="8" s="1"/>
  <c r="G2794" i="8"/>
  <c r="J2794" i="8"/>
  <c r="E2795" i="8"/>
  <c r="F2795" i="8"/>
  <c r="H2795" i="8" s="1"/>
  <c r="G2795" i="8"/>
  <c r="J2795" i="8"/>
  <c r="E2796" i="8"/>
  <c r="F2796" i="8" s="1"/>
  <c r="H2796" i="8" s="1"/>
  <c r="G2796" i="8"/>
  <c r="J2796" i="8"/>
  <c r="E2797" i="8"/>
  <c r="F2797" i="8" s="1"/>
  <c r="H2797" i="8" s="1"/>
  <c r="G2797" i="8"/>
  <c r="J2797" i="8"/>
  <c r="E2798" i="8"/>
  <c r="F2798" i="8"/>
  <c r="H2798" i="8" s="1"/>
  <c r="G2798" i="8"/>
  <c r="J2798" i="8"/>
  <c r="E2799" i="8"/>
  <c r="F2799" i="8"/>
  <c r="H2799" i="8" s="1"/>
  <c r="G2799" i="8"/>
  <c r="J2799" i="8"/>
  <c r="E2800" i="8"/>
  <c r="F2800" i="8" s="1"/>
  <c r="H2800" i="8" s="1"/>
  <c r="G2800" i="8"/>
  <c r="J2800" i="8"/>
  <c r="E2801" i="8"/>
  <c r="F2801" i="8" s="1"/>
  <c r="H2801" i="8" s="1"/>
  <c r="G2801" i="8"/>
  <c r="J2801" i="8"/>
  <c r="E2802" i="8"/>
  <c r="F2802" i="8"/>
  <c r="G2802" i="8"/>
  <c r="H2802" i="8" s="1"/>
  <c r="J2802" i="8"/>
  <c r="E2803" i="8"/>
  <c r="F2803" i="8"/>
  <c r="H2803" i="8" s="1"/>
  <c r="G2803" i="8"/>
  <c r="J2803" i="8"/>
  <c r="E2804" i="8"/>
  <c r="F2804" i="8" s="1"/>
  <c r="H2804" i="8" s="1"/>
  <c r="G2804" i="8"/>
  <c r="J2804" i="8"/>
  <c r="E2805" i="8"/>
  <c r="F2805" i="8" s="1"/>
  <c r="H2805" i="8" s="1"/>
  <c r="G2805" i="8"/>
  <c r="J2805" i="8"/>
  <c r="E2806" i="8"/>
  <c r="F2806" i="8" s="1"/>
  <c r="H2806" i="8" s="1"/>
  <c r="G2806" i="8"/>
  <c r="J2806" i="8"/>
  <c r="E2807" i="8"/>
  <c r="F2807" i="8"/>
  <c r="H2807" i="8" s="1"/>
  <c r="G2807" i="8"/>
  <c r="J2807" i="8"/>
  <c r="E2808" i="8"/>
  <c r="F2808" i="8" s="1"/>
  <c r="H2808" i="8" s="1"/>
  <c r="G2808" i="8"/>
  <c r="J2808" i="8"/>
  <c r="E2809" i="8"/>
  <c r="F2809" i="8" s="1"/>
  <c r="H2809" i="8" s="1"/>
  <c r="G2809" i="8"/>
  <c r="J2809" i="8"/>
  <c r="E2810" i="8"/>
  <c r="F2810" i="8" s="1"/>
  <c r="H2810" i="8" s="1"/>
  <c r="G2810" i="8"/>
  <c r="J2810" i="8"/>
  <c r="E2811" i="8"/>
  <c r="F2811" i="8"/>
  <c r="H2811" i="8" s="1"/>
  <c r="G2811" i="8"/>
  <c r="J2811" i="8"/>
  <c r="E2812" i="8"/>
  <c r="F2812" i="8" s="1"/>
  <c r="H2812" i="8" s="1"/>
  <c r="G2812" i="8"/>
  <c r="J2812" i="8"/>
  <c r="E2813" i="8"/>
  <c r="F2813" i="8" s="1"/>
  <c r="H2813" i="8" s="1"/>
  <c r="G2813" i="8"/>
  <c r="J2813" i="8"/>
  <c r="E2814" i="8"/>
  <c r="F2814" i="8" s="1"/>
  <c r="H2814" i="8" s="1"/>
  <c r="G2814" i="8"/>
  <c r="J2814" i="8"/>
  <c r="E2815" i="8"/>
  <c r="F2815" i="8"/>
  <c r="G2815" i="8"/>
  <c r="H2815" i="8"/>
  <c r="J2815" i="8"/>
  <c r="E2816" i="8"/>
  <c r="F2816" i="8" s="1"/>
  <c r="H2816" i="8" s="1"/>
  <c r="G2816" i="8"/>
  <c r="J2816" i="8"/>
  <c r="E2817" i="8"/>
  <c r="F2817" i="8"/>
  <c r="G2817" i="8"/>
  <c r="H2817" i="8"/>
  <c r="J2817" i="8"/>
  <c r="E2818" i="8"/>
  <c r="F2818" i="8" s="1"/>
  <c r="H2818" i="8" s="1"/>
  <c r="G2818" i="8"/>
  <c r="J2818" i="8"/>
  <c r="E2819" i="8"/>
  <c r="F2819" i="8"/>
  <c r="G2819" i="8"/>
  <c r="H2819" i="8"/>
  <c r="J2819" i="8"/>
  <c r="E2820" i="8"/>
  <c r="F2820" i="8" s="1"/>
  <c r="H2820" i="8" s="1"/>
  <c r="G2820" i="8"/>
  <c r="J2820" i="8"/>
  <c r="E2821" i="8"/>
  <c r="F2821" i="8"/>
  <c r="H2821" i="8" s="1"/>
  <c r="G2821" i="8"/>
  <c r="J2821" i="8"/>
  <c r="E2822" i="8"/>
  <c r="F2822" i="8" s="1"/>
  <c r="H2822" i="8" s="1"/>
  <c r="G2822" i="8"/>
  <c r="J2822" i="8"/>
  <c r="E2823" i="8"/>
  <c r="F2823" i="8" s="1"/>
  <c r="H2823" i="8" s="1"/>
  <c r="G2823" i="8"/>
  <c r="J2823" i="8"/>
  <c r="E2824" i="8"/>
  <c r="F2824" i="8"/>
  <c r="H2824" i="8" s="1"/>
  <c r="G2824" i="8"/>
  <c r="J2824" i="8"/>
  <c r="E2825" i="8"/>
  <c r="F2825" i="8" s="1"/>
  <c r="H2825" i="8" s="1"/>
  <c r="G2825" i="8"/>
  <c r="J2825" i="8"/>
  <c r="E2826" i="8"/>
  <c r="F2826" i="8" s="1"/>
  <c r="H2826" i="8" s="1"/>
  <c r="G2826" i="8"/>
  <c r="J2826" i="8"/>
  <c r="E2827" i="8"/>
  <c r="F2827" i="8" s="1"/>
  <c r="H2827" i="8" s="1"/>
  <c r="G2827" i="8"/>
  <c r="J2827" i="8"/>
  <c r="E2828" i="8"/>
  <c r="F2828" i="8"/>
  <c r="H2828" i="8" s="1"/>
  <c r="G2828" i="8"/>
  <c r="J2828" i="8"/>
  <c r="E2829" i="8"/>
  <c r="F2829" i="8" s="1"/>
  <c r="H2829" i="8" s="1"/>
  <c r="G2829" i="8"/>
  <c r="J2829" i="8"/>
  <c r="E2830" i="8"/>
  <c r="F2830" i="8" s="1"/>
  <c r="H2830" i="8" s="1"/>
  <c r="G2830" i="8"/>
  <c r="J2830" i="8"/>
  <c r="E2831" i="8"/>
  <c r="F2831" i="8" s="1"/>
  <c r="H2831" i="8" s="1"/>
  <c r="G2831" i="8"/>
  <c r="J2831" i="8"/>
  <c r="E2832" i="8"/>
  <c r="F2832" i="8"/>
  <c r="H2832" i="8" s="1"/>
  <c r="G2832" i="8"/>
  <c r="J2832" i="8"/>
  <c r="E2833" i="8"/>
  <c r="F2833" i="8" s="1"/>
  <c r="H2833" i="8" s="1"/>
  <c r="G2833" i="8"/>
  <c r="J2833" i="8"/>
  <c r="E2834" i="8"/>
  <c r="F2834" i="8" s="1"/>
  <c r="H2834" i="8" s="1"/>
  <c r="G2834" i="8"/>
  <c r="J2834" i="8"/>
  <c r="E2835" i="8"/>
  <c r="F2835" i="8" s="1"/>
  <c r="H2835" i="8" s="1"/>
  <c r="G2835" i="8"/>
  <c r="J2835" i="8"/>
  <c r="E2836" i="8"/>
  <c r="F2836" i="8"/>
  <c r="H2836" i="8" s="1"/>
  <c r="G2836" i="8"/>
  <c r="J2836" i="8"/>
  <c r="E2837" i="8"/>
  <c r="F2837" i="8" s="1"/>
  <c r="H2837" i="8" s="1"/>
  <c r="G2837" i="8"/>
  <c r="J2837" i="8"/>
  <c r="E2838" i="8"/>
  <c r="F2838" i="8" s="1"/>
  <c r="H2838" i="8" s="1"/>
  <c r="G2838" i="8"/>
  <c r="J2838" i="8"/>
  <c r="E2839" i="8"/>
  <c r="F2839" i="8" s="1"/>
  <c r="H2839" i="8" s="1"/>
  <c r="G2839" i="8"/>
  <c r="J2839" i="8"/>
  <c r="E2840" i="8"/>
  <c r="F2840" i="8"/>
  <c r="H2840" i="8" s="1"/>
  <c r="G2840" i="8"/>
  <c r="J2840" i="8"/>
  <c r="E2841" i="8"/>
  <c r="F2841" i="8" s="1"/>
  <c r="H2841" i="8" s="1"/>
  <c r="G2841" i="8"/>
  <c r="J2841" i="8"/>
  <c r="E2842" i="8"/>
  <c r="F2842" i="8" s="1"/>
  <c r="H2842" i="8" s="1"/>
  <c r="G2842" i="8"/>
  <c r="J2842" i="8"/>
  <c r="E2843" i="8"/>
  <c r="F2843" i="8" s="1"/>
  <c r="H2843" i="8" s="1"/>
  <c r="G2843" i="8"/>
  <c r="J2843" i="8"/>
  <c r="E2844" i="8"/>
  <c r="F2844" i="8"/>
  <c r="H2844" i="8" s="1"/>
  <c r="G2844" i="8"/>
  <c r="J2844" i="8"/>
  <c r="E2845" i="8"/>
  <c r="F2845" i="8" s="1"/>
  <c r="H2845" i="8" s="1"/>
  <c r="G2845" i="8"/>
  <c r="J2845" i="8"/>
  <c r="E2846" i="8"/>
  <c r="F2846" i="8" s="1"/>
  <c r="H2846" i="8" s="1"/>
  <c r="G2846" i="8"/>
  <c r="J2846" i="8"/>
  <c r="E2847" i="8"/>
  <c r="F2847" i="8" s="1"/>
  <c r="H2847" i="8" s="1"/>
  <c r="G2847" i="8"/>
  <c r="J2847" i="8"/>
  <c r="E2848" i="8"/>
  <c r="F2848" i="8"/>
  <c r="H2848" i="8" s="1"/>
  <c r="G2848" i="8"/>
  <c r="J2848" i="8"/>
  <c r="E2849" i="8"/>
  <c r="F2849" i="8" s="1"/>
  <c r="H2849" i="8" s="1"/>
  <c r="G2849" i="8"/>
  <c r="J2849" i="8"/>
  <c r="E2850" i="8"/>
  <c r="F2850" i="8" s="1"/>
  <c r="H2850" i="8" s="1"/>
  <c r="G2850" i="8"/>
  <c r="J2850" i="8"/>
  <c r="E2851" i="8"/>
  <c r="F2851" i="8" s="1"/>
  <c r="H2851" i="8" s="1"/>
  <c r="G2851" i="8"/>
  <c r="J2851" i="8"/>
  <c r="E2852" i="8"/>
  <c r="F2852" i="8"/>
  <c r="H2852" i="8" s="1"/>
  <c r="G2852" i="8"/>
  <c r="J2852" i="8"/>
  <c r="E2853" i="8"/>
  <c r="F2853" i="8" s="1"/>
  <c r="H2853" i="8" s="1"/>
  <c r="G2853" i="8"/>
  <c r="J2853" i="8"/>
  <c r="E2854" i="8"/>
  <c r="F2854" i="8" s="1"/>
  <c r="H2854" i="8" s="1"/>
  <c r="G2854" i="8"/>
  <c r="J2854" i="8"/>
  <c r="E2855" i="8"/>
  <c r="F2855" i="8" s="1"/>
  <c r="H2855" i="8" s="1"/>
  <c r="G2855" i="8"/>
  <c r="J2855" i="8"/>
  <c r="E2856" i="8"/>
  <c r="F2856" i="8"/>
  <c r="H2856" i="8" s="1"/>
  <c r="G2856" i="8"/>
  <c r="J2856" i="8"/>
  <c r="E2857" i="8"/>
  <c r="F2857" i="8" s="1"/>
  <c r="H2857" i="8" s="1"/>
  <c r="G2857" i="8"/>
  <c r="J2857" i="8"/>
  <c r="E2858" i="8"/>
  <c r="F2858" i="8" s="1"/>
  <c r="H2858" i="8" s="1"/>
  <c r="G2858" i="8"/>
  <c r="J2858" i="8"/>
  <c r="E2859" i="8"/>
  <c r="F2859" i="8" s="1"/>
  <c r="H2859" i="8" s="1"/>
  <c r="G2859" i="8"/>
  <c r="J2859" i="8"/>
  <c r="E2860" i="8"/>
  <c r="F2860" i="8"/>
  <c r="H2860" i="8" s="1"/>
  <c r="G2860" i="8"/>
  <c r="J2860" i="8"/>
  <c r="E2861" i="8"/>
  <c r="F2861" i="8" s="1"/>
  <c r="H2861" i="8" s="1"/>
  <c r="G2861" i="8"/>
  <c r="J2861" i="8"/>
  <c r="E2862" i="8"/>
  <c r="F2862" i="8" s="1"/>
  <c r="H2862" i="8" s="1"/>
  <c r="G2862" i="8"/>
  <c r="J2862" i="8"/>
  <c r="E2863" i="8"/>
  <c r="F2863" i="8" s="1"/>
  <c r="H2863" i="8" s="1"/>
  <c r="G2863" i="8"/>
  <c r="J2863" i="8"/>
  <c r="E2864" i="8"/>
  <c r="F2864" i="8"/>
  <c r="H2864" i="8" s="1"/>
  <c r="G2864" i="8"/>
  <c r="J2864" i="8"/>
  <c r="E2865" i="8"/>
  <c r="F2865" i="8" s="1"/>
  <c r="H2865" i="8" s="1"/>
  <c r="G2865" i="8"/>
  <c r="J2865" i="8"/>
  <c r="E2866" i="8"/>
  <c r="F2866" i="8" s="1"/>
  <c r="H2866" i="8" s="1"/>
  <c r="G2866" i="8"/>
  <c r="J2866" i="8"/>
  <c r="E2867" i="8"/>
  <c r="F2867" i="8" s="1"/>
  <c r="H2867" i="8" s="1"/>
  <c r="G2867" i="8"/>
  <c r="J2867" i="8"/>
  <c r="E2868" i="8"/>
  <c r="F2868" i="8"/>
  <c r="H2868" i="8" s="1"/>
  <c r="G2868" i="8"/>
  <c r="J2868" i="8"/>
  <c r="E2869" i="8"/>
  <c r="F2869" i="8" s="1"/>
  <c r="H2869" i="8" s="1"/>
  <c r="G2869" i="8"/>
  <c r="J2869" i="8"/>
  <c r="E2870" i="8"/>
  <c r="F2870" i="8" s="1"/>
  <c r="H2870" i="8" s="1"/>
  <c r="G2870" i="8"/>
  <c r="J2870" i="8"/>
  <c r="E2871" i="8"/>
  <c r="F2871" i="8" s="1"/>
  <c r="H2871" i="8" s="1"/>
  <c r="G2871" i="8"/>
  <c r="J2871" i="8"/>
  <c r="E2872" i="8"/>
  <c r="F2872" i="8" s="1"/>
  <c r="H2872" i="8" s="1"/>
  <c r="G2872" i="8"/>
  <c r="J2872" i="8"/>
  <c r="E2873" i="8"/>
  <c r="F2873" i="8"/>
  <c r="H2873" i="8" s="1"/>
  <c r="G2873" i="8"/>
  <c r="J2873" i="8"/>
  <c r="E2874" i="8"/>
  <c r="F2874" i="8" s="1"/>
  <c r="H2874" i="8" s="1"/>
  <c r="G2874" i="8"/>
  <c r="J2874" i="8"/>
  <c r="E2875" i="8"/>
  <c r="F2875" i="8" s="1"/>
  <c r="H2875" i="8" s="1"/>
  <c r="G2875" i="8"/>
  <c r="J2875" i="8"/>
  <c r="E2876" i="8"/>
  <c r="F2876" i="8" s="1"/>
  <c r="H2876" i="8" s="1"/>
  <c r="G2876" i="8"/>
  <c r="J2876" i="8"/>
  <c r="E2877" i="8"/>
  <c r="F2877" i="8"/>
  <c r="H2877" i="8" s="1"/>
  <c r="G2877" i="8"/>
  <c r="J2877" i="8"/>
  <c r="E2878" i="8"/>
  <c r="F2878" i="8" s="1"/>
  <c r="H2878" i="8" s="1"/>
  <c r="G2878" i="8"/>
  <c r="J2878" i="8"/>
  <c r="E2879" i="8"/>
  <c r="F2879" i="8" s="1"/>
  <c r="H2879" i="8" s="1"/>
  <c r="G2879" i="8"/>
  <c r="J2879" i="8"/>
  <c r="E2880" i="8"/>
  <c r="F2880" i="8"/>
  <c r="G2880" i="8"/>
  <c r="H2880" i="8"/>
  <c r="J2880" i="8"/>
  <c r="E2881" i="8"/>
  <c r="F2881" i="8" s="1"/>
  <c r="H2881" i="8" s="1"/>
  <c r="G2881" i="8"/>
  <c r="J2881" i="8"/>
  <c r="E2882" i="8"/>
  <c r="F2882" i="8"/>
  <c r="H2882" i="8" s="1"/>
  <c r="G2882" i="8"/>
  <c r="J2882" i="8"/>
  <c r="E2883" i="8"/>
  <c r="F2883" i="8" s="1"/>
  <c r="H2883" i="8" s="1"/>
  <c r="G2883" i="8"/>
  <c r="J2883" i="8"/>
  <c r="E2884" i="8"/>
  <c r="F2884" i="8" s="1"/>
  <c r="H2884" i="8" s="1"/>
  <c r="G2884" i="8"/>
  <c r="J2884" i="8"/>
  <c r="E2885" i="8"/>
  <c r="F2885" i="8" s="1"/>
  <c r="H2885" i="8" s="1"/>
  <c r="G2885" i="8"/>
  <c r="J2885" i="8"/>
  <c r="E2886" i="8"/>
  <c r="F2886" i="8"/>
  <c r="H2886" i="8" s="1"/>
  <c r="G2886" i="8"/>
  <c r="J2886" i="8"/>
  <c r="E2887" i="8"/>
  <c r="F2887" i="8" s="1"/>
  <c r="H2887" i="8" s="1"/>
  <c r="G2887" i="8"/>
  <c r="J2887" i="8"/>
  <c r="E2888" i="8"/>
  <c r="F2888" i="8" s="1"/>
  <c r="H2888" i="8" s="1"/>
  <c r="G2888" i="8"/>
  <c r="J2888" i="8"/>
  <c r="E2889" i="8"/>
  <c r="F2889" i="8" s="1"/>
  <c r="H2889" i="8" s="1"/>
  <c r="G2889" i="8"/>
  <c r="J2889" i="8"/>
  <c r="E2890" i="8"/>
  <c r="F2890" i="8"/>
  <c r="H2890" i="8" s="1"/>
  <c r="G2890" i="8"/>
  <c r="J2890" i="8"/>
  <c r="E2891" i="8"/>
  <c r="F2891" i="8" s="1"/>
  <c r="H2891" i="8" s="1"/>
  <c r="G2891" i="8"/>
  <c r="J2891" i="8"/>
  <c r="E2892" i="8"/>
  <c r="F2892" i="8"/>
  <c r="G2892" i="8"/>
  <c r="H2892" i="8"/>
  <c r="J2892" i="8"/>
  <c r="E2893" i="8"/>
  <c r="F2893" i="8"/>
  <c r="H2893" i="8" s="1"/>
  <c r="G2893" i="8"/>
  <c r="J2893" i="8"/>
  <c r="E2894" i="8"/>
  <c r="F2894" i="8"/>
  <c r="H2894" i="8" s="1"/>
  <c r="G2894" i="8"/>
  <c r="J2894" i="8"/>
  <c r="E2895" i="8"/>
  <c r="F2895" i="8" s="1"/>
  <c r="H2895" i="8" s="1"/>
  <c r="G2895" i="8"/>
  <c r="J2895" i="8"/>
  <c r="E2896" i="8"/>
  <c r="F2896" i="8"/>
  <c r="G2896" i="8"/>
  <c r="H2896" i="8" s="1"/>
  <c r="J2896" i="8"/>
  <c r="E2897" i="8"/>
  <c r="F2897" i="8"/>
  <c r="H2897" i="8" s="1"/>
  <c r="G2897" i="8"/>
  <c r="J2897" i="8"/>
  <c r="E2898" i="8"/>
  <c r="F2898" i="8" s="1"/>
  <c r="H2898" i="8" s="1"/>
  <c r="G2898" i="8"/>
  <c r="J2898" i="8"/>
  <c r="E2899" i="8"/>
  <c r="F2899" i="8" s="1"/>
  <c r="H2899" i="8" s="1"/>
  <c r="G2899" i="8"/>
  <c r="J2899" i="8"/>
  <c r="E2900" i="8"/>
  <c r="F2900" i="8"/>
  <c r="G2900" i="8"/>
  <c r="H2900" i="8" s="1"/>
  <c r="J2900" i="8"/>
  <c r="E2901" i="8"/>
  <c r="F2901" i="8"/>
  <c r="H2901" i="8" s="1"/>
  <c r="G2901" i="8"/>
  <c r="J2901" i="8"/>
  <c r="E2902" i="8"/>
  <c r="F2902" i="8" s="1"/>
  <c r="H2902" i="8" s="1"/>
  <c r="G2902" i="8"/>
  <c r="J2902" i="8"/>
  <c r="E2903" i="8"/>
  <c r="F2903" i="8" s="1"/>
  <c r="H2903" i="8" s="1"/>
  <c r="G2903" i="8"/>
  <c r="J2903" i="8"/>
  <c r="E2904" i="8"/>
  <c r="F2904" i="8"/>
  <c r="G2904" i="8"/>
  <c r="H2904" i="8" s="1"/>
  <c r="J2904" i="8"/>
  <c r="E2905" i="8"/>
  <c r="F2905" i="8"/>
  <c r="H2905" i="8" s="1"/>
  <c r="G2905" i="8"/>
  <c r="J2905" i="8"/>
  <c r="E2906" i="8"/>
  <c r="F2906" i="8" s="1"/>
  <c r="H2906" i="8" s="1"/>
  <c r="G2906" i="8"/>
  <c r="J2906" i="8"/>
  <c r="E2907" i="8"/>
  <c r="F2907" i="8" s="1"/>
  <c r="H2907" i="8" s="1"/>
  <c r="G2907" i="8"/>
  <c r="J2907" i="8"/>
  <c r="E2908" i="8"/>
  <c r="F2908" i="8"/>
  <c r="G2908" i="8"/>
  <c r="H2908" i="8" s="1"/>
  <c r="J2908" i="8"/>
  <c r="E2909" i="8"/>
  <c r="F2909" i="8"/>
  <c r="H2909" i="8" s="1"/>
  <c r="G2909" i="8"/>
  <c r="J2909" i="8"/>
  <c r="E2910" i="8"/>
  <c r="F2910" i="8" s="1"/>
  <c r="H2910" i="8" s="1"/>
  <c r="G2910" i="8"/>
  <c r="J2910" i="8"/>
  <c r="E2911" i="8"/>
  <c r="F2911" i="8" s="1"/>
  <c r="H2911" i="8" s="1"/>
  <c r="G2911" i="8"/>
  <c r="J2911" i="8"/>
  <c r="E2912" i="8"/>
  <c r="F2912" i="8"/>
  <c r="H2912" i="8" s="1"/>
  <c r="G2912" i="8"/>
  <c r="J2912" i="8"/>
  <c r="E2913" i="8"/>
  <c r="F2913" i="8"/>
  <c r="H2913" i="8" s="1"/>
  <c r="G2913" i="8"/>
  <c r="J2913" i="8"/>
  <c r="E2914" i="8"/>
  <c r="F2914" i="8" s="1"/>
  <c r="H2914" i="8" s="1"/>
  <c r="G2914" i="8"/>
  <c r="J2914" i="8"/>
  <c r="E2915" i="8"/>
  <c r="F2915" i="8" s="1"/>
  <c r="H2915" i="8" s="1"/>
  <c r="G2915" i="8"/>
  <c r="J2915" i="8"/>
  <c r="E2916" i="8"/>
  <c r="F2916" i="8"/>
  <c r="H2916" i="8" s="1"/>
  <c r="G2916" i="8"/>
  <c r="J2916" i="8"/>
  <c r="E2917" i="8"/>
  <c r="F2917" i="8"/>
  <c r="H2917" i="8" s="1"/>
  <c r="G2917" i="8"/>
  <c r="J2917" i="8"/>
  <c r="E2918" i="8"/>
  <c r="F2918" i="8" s="1"/>
  <c r="H2918" i="8" s="1"/>
  <c r="G2918" i="8"/>
  <c r="J2918" i="8"/>
  <c r="E2919" i="8"/>
  <c r="F2919" i="8" s="1"/>
  <c r="H2919" i="8" s="1"/>
  <c r="G2919" i="8"/>
  <c r="J2919" i="8"/>
  <c r="E2920" i="8"/>
  <c r="F2920" i="8"/>
  <c r="H2920" i="8" s="1"/>
  <c r="G2920" i="8"/>
  <c r="J2920" i="8"/>
  <c r="E2921" i="8"/>
  <c r="F2921" i="8"/>
  <c r="H2921" i="8" s="1"/>
  <c r="G2921" i="8"/>
  <c r="J2921" i="8"/>
  <c r="E2922" i="8"/>
  <c r="F2922" i="8" s="1"/>
  <c r="H2922" i="8" s="1"/>
  <c r="G2922" i="8"/>
  <c r="J2922" i="8"/>
  <c r="E2923" i="8"/>
  <c r="F2923" i="8" s="1"/>
  <c r="H2923" i="8" s="1"/>
  <c r="G2923" i="8"/>
  <c r="J2923" i="8"/>
  <c r="E2924" i="8"/>
  <c r="F2924" i="8"/>
  <c r="H2924" i="8" s="1"/>
  <c r="G2924" i="8"/>
  <c r="J2924" i="8"/>
  <c r="E2925" i="8"/>
  <c r="F2925" i="8"/>
  <c r="H2925" i="8" s="1"/>
  <c r="G2925" i="8"/>
  <c r="J2925" i="8"/>
  <c r="E2926" i="8"/>
  <c r="F2926" i="8" s="1"/>
  <c r="H2926" i="8" s="1"/>
  <c r="G2926" i="8"/>
  <c r="J2926" i="8"/>
  <c r="E2927" i="8"/>
  <c r="F2927" i="8"/>
  <c r="G2927" i="8"/>
  <c r="H2927" i="8"/>
  <c r="J2927" i="8"/>
  <c r="E2928" i="8"/>
  <c r="F2928" i="8"/>
  <c r="H2928" i="8" s="1"/>
  <c r="G2928" i="8"/>
  <c r="J2928" i="8"/>
  <c r="E2929" i="8"/>
  <c r="F2929" i="8"/>
  <c r="H2929" i="8" s="1"/>
  <c r="G2929" i="8"/>
  <c r="J2929" i="8"/>
  <c r="E2930" i="8"/>
  <c r="F2930" i="8" s="1"/>
  <c r="H2930" i="8" s="1"/>
  <c r="G2930" i="8"/>
  <c r="J2930" i="8"/>
  <c r="E2931" i="8"/>
  <c r="F2931" i="8"/>
  <c r="G2931" i="8"/>
  <c r="H2931" i="8"/>
  <c r="J2931" i="8"/>
  <c r="E2932" i="8"/>
  <c r="F2932" i="8"/>
  <c r="H2932" i="8" s="1"/>
  <c r="G2932" i="8"/>
  <c r="J2932" i="8"/>
  <c r="E2933" i="8"/>
  <c r="F2933" i="8"/>
  <c r="H2933" i="8" s="1"/>
  <c r="G2933" i="8"/>
  <c r="J2933" i="8"/>
  <c r="E2934" i="8"/>
  <c r="F2934" i="8" s="1"/>
  <c r="H2934" i="8" s="1"/>
  <c r="G2934" i="8"/>
  <c r="J2934" i="8"/>
  <c r="E2935" i="8"/>
  <c r="F2935" i="8"/>
  <c r="G2935" i="8"/>
  <c r="H2935" i="8"/>
  <c r="J2935" i="8"/>
  <c r="E2936" i="8"/>
  <c r="F2936" i="8"/>
  <c r="H2936" i="8" s="1"/>
  <c r="G2936" i="8"/>
  <c r="J2936" i="8"/>
  <c r="E2937" i="8"/>
  <c r="F2937" i="8"/>
  <c r="H2937" i="8" s="1"/>
  <c r="G2937" i="8"/>
  <c r="J2937" i="8"/>
  <c r="E2938" i="8"/>
  <c r="F2938" i="8" s="1"/>
  <c r="H2938" i="8" s="1"/>
  <c r="G2938" i="8"/>
  <c r="J2938" i="8"/>
  <c r="E2939" i="8"/>
  <c r="F2939" i="8"/>
  <c r="G2939" i="8"/>
  <c r="H2939" i="8"/>
  <c r="J2939" i="8"/>
  <c r="E2940" i="8"/>
  <c r="F2940" i="8"/>
  <c r="H2940" i="8" s="1"/>
  <c r="G2940" i="8"/>
  <c r="J2940" i="8"/>
  <c r="E2941" i="8"/>
  <c r="F2941" i="8"/>
  <c r="H2941" i="8" s="1"/>
  <c r="G2941" i="8"/>
  <c r="J2941" i="8"/>
  <c r="E2942" i="8"/>
  <c r="F2942" i="8" s="1"/>
  <c r="H2942" i="8" s="1"/>
  <c r="G2942" i="8"/>
  <c r="J2942" i="8"/>
  <c r="E2943" i="8"/>
  <c r="F2943" i="8"/>
  <c r="G2943" i="8"/>
  <c r="H2943" i="8"/>
  <c r="J2943" i="8"/>
  <c r="E2944" i="8"/>
  <c r="F2944" i="8"/>
  <c r="H2944" i="8" s="1"/>
  <c r="G2944" i="8"/>
  <c r="J2944" i="8"/>
  <c r="E2945" i="8"/>
  <c r="F2945" i="8"/>
  <c r="H2945" i="8" s="1"/>
  <c r="G2945" i="8"/>
  <c r="J2945" i="8"/>
  <c r="E2946" i="8"/>
  <c r="F2946" i="8" s="1"/>
  <c r="H2946" i="8" s="1"/>
  <c r="G2946" i="8"/>
  <c r="J2946" i="8"/>
  <c r="E2947" i="8"/>
  <c r="F2947" i="8"/>
  <c r="G2947" i="8"/>
  <c r="H2947" i="8"/>
  <c r="J2947" i="8"/>
  <c r="E2948" i="8"/>
  <c r="F2948" i="8"/>
  <c r="H2948" i="8" s="1"/>
  <c r="G2948" i="8"/>
  <c r="J2948" i="8"/>
  <c r="E2949" i="8"/>
  <c r="F2949" i="8"/>
  <c r="H2949" i="8" s="1"/>
  <c r="G2949" i="8"/>
  <c r="J2949" i="8"/>
  <c r="E2950" i="8"/>
  <c r="F2950" i="8" s="1"/>
  <c r="H2950" i="8" s="1"/>
  <c r="G2950" i="8"/>
  <c r="J2950" i="8"/>
  <c r="E2951" i="8"/>
  <c r="F2951" i="8"/>
  <c r="G2951" i="8"/>
  <c r="H2951" i="8"/>
  <c r="J2951" i="8"/>
  <c r="E2952" i="8"/>
  <c r="F2952" i="8"/>
  <c r="H2952" i="8" s="1"/>
  <c r="G2952" i="8"/>
  <c r="J2952" i="8"/>
  <c r="E2953" i="8"/>
  <c r="F2953" i="8"/>
  <c r="H2953" i="8" s="1"/>
  <c r="G2953" i="8"/>
  <c r="J2953" i="8"/>
  <c r="E2954" i="8"/>
  <c r="F2954" i="8" s="1"/>
  <c r="H2954" i="8" s="1"/>
  <c r="G2954" i="8"/>
  <c r="J2954" i="8"/>
  <c r="E2955" i="8"/>
  <c r="F2955" i="8"/>
  <c r="G2955" i="8"/>
  <c r="H2955" i="8"/>
  <c r="J2955" i="8"/>
  <c r="E2956" i="8"/>
  <c r="F2956" i="8"/>
  <c r="H2956" i="8" s="1"/>
  <c r="G2956" i="8"/>
  <c r="J2956" i="8"/>
  <c r="E2957" i="8"/>
  <c r="F2957" i="8"/>
  <c r="H2957" i="8" s="1"/>
  <c r="G2957" i="8"/>
  <c r="J2957" i="8"/>
  <c r="E2958" i="8"/>
  <c r="F2958" i="8" s="1"/>
  <c r="H2958" i="8" s="1"/>
  <c r="G2958" i="8"/>
  <c r="J2958" i="8"/>
  <c r="E2959" i="8"/>
  <c r="F2959" i="8"/>
  <c r="G2959" i="8"/>
  <c r="H2959" i="8"/>
  <c r="J2959" i="8"/>
  <c r="E2960" i="8"/>
  <c r="F2960" i="8"/>
  <c r="H2960" i="8" s="1"/>
  <c r="G2960" i="8"/>
  <c r="J2960" i="8"/>
  <c r="E2961" i="8"/>
  <c r="F2961" i="8"/>
  <c r="H2961" i="8" s="1"/>
  <c r="G2961" i="8"/>
  <c r="J2961" i="8"/>
  <c r="E2962" i="8"/>
  <c r="F2962" i="8" s="1"/>
  <c r="H2962" i="8" s="1"/>
  <c r="G2962" i="8"/>
  <c r="J2962" i="8"/>
  <c r="E2963" i="8"/>
  <c r="F2963" i="8"/>
  <c r="G2963" i="8"/>
  <c r="H2963" i="8"/>
  <c r="J2963" i="8"/>
  <c r="E2964" i="8"/>
  <c r="F2964" i="8"/>
  <c r="H2964" i="8" s="1"/>
  <c r="G2964" i="8"/>
  <c r="J2964" i="8"/>
  <c r="E2965" i="8"/>
  <c r="F2965" i="8"/>
  <c r="H2965" i="8" s="1"/>
  <c r="G2965" i="8"/>
  <c r="J2965" i="8"/>
  <c r="E2966" i="8"/>
  <c r="F2966" i="8" s="1"/>
  <c r="H2966" i="8" s="1"/>
  <c r="G2966" i="8"/>
  <c r="J2966" i="8"/>
  <c r="E2967" i="8"/>
  <c r="F2967" i="8"/>
  <c r="G2967" i="8"/>
  <c r="H2967" i="8" s="1"/>
  <c r="J2967" i="8"/>
  <c r="E2968" i="8"/>
  <c r="F2968" i="8"/>
  <c r="H2968" i="8" s="1"/>
  <c r="G2968" i="8"/>
  <c r="J2968" i="8"/>
  <c r="E2969" i="8"/>
  <c r="F2969" i="8" s="1"/>
  <c r="H2969" i="8" s="1"/>
  <c r="G2969" i="8"/>
  <c r="J2969" i="8"/>
  <c r="E2970" i="8"/>
  <c r="F2970" i="8" s="1"/>
  <c r="H2970" i="8" s="1"/>
  <c r="G2970" i="8"/>
  <c r="J2970" i="8"/>
  <c r="E2971" i="8"/>
  <c r="F2971" i="8" s="1"/>
  <c r="H2971" i="8" s="1"/>
  <c r="G2971" i="8"/>
  <c r="J2971" i="8"/>
  <c r="E2972" i="8"/>
  <c r="F2972" i="8"/>
  <c r="H2972" i="8" s="1"/>
  <c r="G2972" i="8"/>
  <c r="J2972" i="8"/>
  <c r="E2973" i="8"/>
  <c r="F2973" i="8" s="1"/>
  <c r="H2973" i="8" s="1"/>
  <c r="G2973" i="8"/>
  <c r="J2973" i="8"/>
  <c r="E2974" i="8"/>
  <c r="F2974" i="8" s="1"/>
  <c r="H2974" i="8" s="1"/>
  <c r="G2974" i="8"/>
  <c r="J2974" i="8"/>
  <c r="E2975" i="8"/>
  <c r="F2975" i="8" s="1"/>
  <c r="H2975" i="8" s="1"/>
  <c r="G2975" i="8"/>
  <c r="J2975" i="8"/>
  <c r="E2976" i="8"/>
  <c r="F2976" i="8"/>
  <c r="H2976" i="8" s="1"/>
  <c r="G2976" i="8"/>
  <c r="J2976" i="8"/>
  <c r="E2977" i="8"/>
  <c r="F2977" i="8" s="1"/>
  <c r="H2977" i="8" s="1"/>
  <c r="G2977" i="8"/>
  <c r="J2977" i="8"/>
  <c r="E2978" i="8"/>
  <c r="F2978" i="8" s="1"/>
  <c r="H2978" i="8" s="1"/>
  <c r="G2978" i="8"/>
  <c r="J2978" i="8"/>
  <c r="E2979" i="8"/>
  <c r="F2979" i="8"/>
  <c r="H2979" i="8" s="1"/>
  <c r="G2979" i="8"/>
  <c r="J2979" i="8"/>
  <c r="E2980" i="8"/>
  <c r="F2980" i="8"/>
  <c r="H2980" i="8" s="1"/>
  <c r="G2980" i="8"/>
  <c r="J2980" i="8"/>
  <c r="E2981" i="8"/>
  <c r="F2981" i="8" s="1"/>
  <c r="H2981" i="8" s="1"/>
  <c r="G2981" i="8"/>
  <c r="J2981" i="8"/>
  <c r="E2982" i="8"/>
  <c r="F2982" i="8"/>
  <c r="G2982" i="8"/>
  <c r="H2982" i="8"/>
  <c r="J2982" i="8"/>
  <c r="E2983" i="8"/>
  <c r="F2983" i="8" s="1"/>
  <c r="H2983" i="8" s="1"/>
  <c r="G2983" i="8"/>
  <c r="J2983" i="8"/>
  <c r="E2984" i="8"/>
  <c r="F2984" i="8"/>
  <c r="H2984" i="8" s="1"/>
  <c r="G2984" i="8"/>
  <c r="J2984" i="8"/>
  <c r="E2985" i="8"/>
  <c r="F2985" i="8" s="1"/>
  <c r="H2985" i="8" s="1"/>
  <c r="G2985" i="8"/>
  <c r="J2985" i="8"/>
  <c r="E2986" i="8"/>
  <c r="F2986" i="8"/>
  <c r="G2986" i="8"/>
  <c r="H2986" i="8"/>
  <c r="J2986" i="8"/>
  <c r="E2987" i="8"/>
  <c r="F2987" i="8" s="1"/>
  <c r="H2987" i="8" s="1"/>
  <c r="G2987" i="8"/>
  <c r="J2987" i="8"/>
  <c r="E2988" i="8"/>
  <c r="F2988" i="8"/>
  <c r="H2988" i="8" s="1"/>
  <c r="G2988" i="8"/>
  <c r="J2988" i="8"/>
  <c r="E2989" i="8"/>
  <c r="F2989" i="8" s="1"/>
  <c r="H2989" i="8" s="1"/>
  <c r="G2989" i="8"/>
  <c r="J2989" i="8"/>
  <c r="E2990" i="8"/>
  <c r="F2990" i="8"/>
  <c r="G2990" i="8"/>
  <c r="H2990" i="8"/>
  <c r="J2990" i="8"/>
  <c r="E2991" i="8"/>
  <c r="F2991" i="8" s="1"/>
  <c r="H2991" i="8" s="1"/>
  <c r="G2991" i="8"/>
  <c r="J2991" i="8"/>
  <c r="E2992" i="8"/>
  <c r="F2992" i="8"/>
  <c r="H2992" i="8" s="1"/>
  <c r="G2992" i="8"/>
  <c r="J2992" i="8"/>
  <c r="E2993" i="8"/>
  <c r="F2993" i="8" s="1"/>
  <c r="H2993" i="8" s="1"/>
  <c r="G2993" i="8"/>
  <c r="E2994" i="8"/>
  <c r="F2994" i="8" s="1"/>
  <c r="H2994" i="8" s="1"/>
  <c r="G2994" i="8"/>
  <c r="E2995" i="8"/>
  <c r="F2995" i="8" s="1"/>
  <c r="H2995" i="8" s="1"/>
  <c r="G2995" i="8"/>
  <c r="E2996" i="8"/>
  <c r="F2996" i="8" s="1"/>
  <c r="H2996" i="8" s="1"/>
  <c r="G2996" i="8"/>
  <c r="E2997" i="8"/>
  <c r="F2997" i="8" s="1"/>
  <c r="H2997" i="8" s="1"/>
  <c r="G2997" i="8"/>
  <c r="E2998" i="8"/>
  <c r="F2998" i="8" s="1"/>
  <c r="H2998" i="8" s="1"/>
  <c r="G2998" i="8"/>
  <c r="E2999" i="8"/>
  <c r="F2999" i="8" s="1"/>
  <c r="H2999" i="8" s="1"/>
  <c r="G2999" i="8"/>
  <c r="E3000" i="8"/>
  <c r="F3000" i="8" s="1"/>
  <c r="H3000" i="8" s="1"/>
  <c r="G3000" i="8"/>
  <c r="E3001" i="8"/>
  <c r="F3001" i="8" s="1"/>
  <c r="H3001" i="8" s="1"/>
  <c r="G3001" i="8"/>
  <c r="E3002" i="8"/>
  <c r="F3002" i="8" s="1"/>
  <c r="H3002" i="8" s="1"/>
  <c r="G3002" i="8"/>
  <c r="E3003" i="8"/>
  <c r="F3003" i="8" s="1"/>
  <c r="H3003" i="8" s="1"/>
  <c r="G3003" i="8"/>
  <c r="E3004" i="8"/>
  <c r="F3004" i="8" s="1"/>
  <c r="H3004" i="8" s="1"/>
  <c r="G3004" i="8"/>
  <c r="E3005" i="8"/>
  <c r="F3005" i="8" s="1"/>
  <c r="H3005" i="8" s="1"/>
  <c r="G3005" i="8"/>
  <c r="E3006" i="8"/>
  <c r="F3006" i="8" s="1"/>
  <c r="H3006" i="8" s="1"/>
  <c r="G3006" i="8"/>
  <c r="E3007" i="8"/>
  <c r="F3007" i="8" s="1"/>
  <c r="H3007" i="8" s="1"/>
  <c r="G3007" i="8"/>
  <c r="E3008" i="8"/>
  <c r="F3008" i="8" s="1"/>
  <c r="H3008" i="8" s="1"/>
  <c r="G3008" i="8"/>
  <c r="E3009" i="8"/>
  <c r="F3009" i="8" s="1"/>
  <c r="H3009" i="8" s="1"/>
  <c r="G3009" i="8"/>
  <c r="E3010" i="8"/>
  <c r="F3010" i="8" s="1"/>
  <c r="H3010" i="8" s="1"/>
  <c r="G3010" i="8"/>
  <c r="E3011" i="8"/>
  <c r="F3011" i="8" s="1"/>
  <c r="H3011" i="8" s="1"/>
  <c r="G3011" i="8"/>
  <c r="E3012" i="8"/>
  <c r="F3012" i="8" s="1"/>
  <c r="H3012" i="8" s="1"/>
  <c r="G3012" i="8"/>
  <c r="E3013" i="8"/>
  <c r="F3013" i="8" s="1"/>
  <c r="H3013" i="8" s="1"/>
  <c r="G3013" i="8"/>
  <c r="E3014" i="8"/>
  <c r="F3014" i="8" s="1"/>
  <c r="H3014" i="8" s="1"/>
  <c r="G3014" i="8"/>
  <c r="E3015" i="8"/>
  <c r="F3015" i="8" s="1"/>
  <c r="H3015" i="8" s="1"/>
  <c r="G3015" i="8"/>
  <c r="E3016" i="8"/>
  <c r="F3016" i="8" s="1"/>
  <c r="H3016" i="8" s="1"/>
  <c r="G3016" i="8"/>
  <c r="E3017" i="8"/>
  <c r="F3017" i="8" s="1"/>
  <c r="H3017" i="8" s="1"/>
  <c r="G3017" i="8"/>
  <c r="E3018" i="8"/>
  <c r="F3018" i="8" s="1"/>
  <c r="H3018" i="8" s="1"/>
  <c r="G3018" i="8"/>
  <c r="E3019" i="8"/>
  <c r="F3019" i="8" s="1"/>
  <c r="H3019" i="8" s="1"/>
  <c r="G3019" i="8"/>
  <c r="E3020" i="8"/>
  <c r="F3020" i="8" s="1"/>
  <c r="H3020" i="8" s="1"/>
  <c r="G3020" i="8"/>
  <c r="E3021" i="8"/>
  <c r="F3021" i="8" s="1"/>
  <c r="H3021" i="8" s="1"/>
  <c r="G3021" i="8"/>
  <c r="E3022" i="8"/>
  <c r="F3022" i="8" s="1"/>
  <c r="H3022" i="8" s="1"/>
  <c r="G3022" i="8"/>
  <c r="E3023" i="8"/>
  <c r="F3023" i="8" s="1"/>
  <c r="H3023" i="8" s="1"/>
  <c r="G3023" i="8"/>
  <c r="E3024" i="8"/>
  <c r="F3024" i="8" s="1"/>
  <c r="H3024" i="8" s="1"/>
  <c r="G3024" i="8"/>
  <c r="E3025" i="8"/>
  <c r="F3025" i="8" s="1"/>
  <c r="H3025" i="8" s="1"/>
  <c r="G3025" i="8"/>
  <c r="E3026" i="8"/>
  <c r="F3026" i="8" s="1"/>
  <c r="H3026" i="8" s="1"/>
  <c r="G3026" i="8"/>
  <c r="E3027" i="8"/>
  <c r="F3027" i="8" s="1"/>
  <c r="H3027" i="8" s="1"/>
  <c r="G3027" i="8"/>
  <c r="E3028" i="8"/>
  <c r="F3028" i="8" s="1"/>
  <c r="H3028" i="8" s="1"/>
  <c r="G3028" i="8"/>
  <c r="E3029" i="8"/>
  <c r="F3029" i="8" s="1"/>
  <c r="H3029" i="8" s="1"/>
  <c r="G3029" i="8"/>
  <c r="E3030" i="8"/>
  <c r="F3030" i="8" s="1"/>
  <c r="H3030" i="8" s="1"/>
  <c r="G3030" i="8"/>
  <c r="E3031" i="8"/>
  <c r="F3031" i="8" s="1"/>
  <c r="H3031" i="8" s="1"/>
  <c r="G3031" i="8"/>
  <c r="E3032" i="8"/>
  <c r="F3032" i="8" s="1"/>
  <c r="H3032" i="8" s="1"/>
  <c r="G3032" i="8"/>
  <c r="E3033" i="8"/>
  <c r="F3033" i="8" s="1"/>
  <c r="H3033" i="8" s="1"/>
  <c r="G3033" i="8"/>
  <c r="E3034" i="8"/>
  <c r="F3034" i="8" s="1"/>
  <c r="H3034" i="8" s="1"/>
  <c r="G3034" i="8"/>
  <c r="E3035" i="8"/>
  <c r="F3035" i="8" s="1"/>
  <c r="H3035" i="8" s="1"/>
  <c r="G3035" i="8"/>
  <c r="E3036" i="8"/>
  <c r="F3036" i="8" s="1"/>
  <c r="H3036" i="8" s="1"/>
  <c r="G3036" i="8"/>
  <c r="E3037" i="8"/>
  <c r="F3037" i="8" s="1"/>
  <c r="H3037" i="8" s="1"/>
  <c r="G3037" i="8"/>
  <c r="E3038" i="8"/>
  <c r="F3038" i="8" s="1"/>
  <c r="H3038" i="8" s="1"/>
  <c r="G3038" i="8"/>
  <c r="E3039" i="8"/>
  <c r="F3039" i="8" s="1"/>
  <c r="H3039" i="8" s="1"/>
  <c r="G3039" i="8"/>
  <c r="E3040" i="8"/>
  <c r="F3040" i="8" s="1"/>
  <c r="H3040" i="8" s="1"/>
  <c r="G3040" i="8"/>
  <c r="E3041" i="8"/>
  <c r="F3041" i="8" s="1"/>
  <c r="H3041" i="8" s="1"/>
  <c r="G3041" i="8"/>
  <c r="E3042" i="8"/>
  <c r="F3042" i="8" s="1"/>
  <c r="H3042" i="8" s="1"/>
  <c r="G3042" i="8"/>
  <c r="E3043" i="8"/>
  <c r="F3043" i="8" s="1"/>
  <c r="H3043" i="8" s="1"/>
  <c r="G3043" i="8"/>
  <c r="E3044" i="8"/>
  <c r="F3044" i="8" s="1"/>
  <c r="H3044" i="8" s="1"/>
  <c r="G3044" i="8"/>
  <c r="E3045" i="8"/>
  <c r="F3045" i="8" s="1"/>
  <c r="H3045" i="8" s="1"/>
  <c r="G3045" i="8"/>
  <c r="E3046" i="8"/>
  <c r="F3046" i="8" s="1"/>
  <c r="H3046" i="8" s="1"/>
  <c r="G3046" i="8"/>
  <c r="E3047" i="8"/>
  <c r="F3047" i="8" s="1"/>
  <c r="H3047" i="8" s="1"/>
  <c r="G3047" i="8"/>
  <c r="E3048" i="8"/>
  <c r="F3048" i="8" s="1"/>
  <c r="H3048" i="8" s="1"/>
  <c r="G3048" i="8"/>
  <c r="E3049" i="8"/>
  <c r="F3049" i="8" s="1"/>
  <c r="H3049" i="8" s="1"/>
  <c r="G3049" i="8"/>
  <c r="E3050" i="8"/>
  <c r="F3050" i="8" s="1"/>
  <c r="H3050" i="8" s="1"/>
  <c r="G3050" i="8"/>
  <c r="E3051" i="8"/>
  <c r="F3051" i="8" s="1"/>
  <c r="H3051" i="8" s="1"/>
  <c r="G3051" i="8"/>
  <c r="E3052" i="8"/>
  <c r="F3052" i="8" s="1"/>
  <c r="H3052" i="8" s="1"/>
  <c r="G3052" i="8"/>
  <c r="E3053" i="8"/>
  <c r="F3053" i="8" s="1"/>
  <c r="H3053" i="8" s="1"/>
  <c r="G3053" i="8"/>
  <c r="E3054" i="8"/>
  <c r="F3054" i="8" s="1"/>
  <c r="H3054" i="8" s="1"/>
  <c r="G3054" i="8"/>
  <c r="E3055" i="8"/>
  <c r="F3055" i="8" s="1"/>
  <c r="H3055" i="8" s="1"/>
  <c r="G3055" i="8"/>
  <c r="E3056" i="8"/>
  <c r="F3056" i="8" s="1"/>
  <c r="H3056" i="8" s="1"/>
  <c r="G3056" i="8"/>
  <c r="E3057" i="8"/>
  <c r="F3057" i="8" s="1"/>
  <c r="H3057" i="8" s="1"/>
  <c r="G3057" i="8"/>
  <c r="E3058" i="8"/>
  <c r="F3058" i="8" s="1"/>
  <c r="H3058" i="8" s="1"/>
  <c r="G3058" i="8"/>
  <c r="E3059" i="8"/>
  <c r="F3059" i="8" s="1"/>
  <c r="H3059" i="8" s="1"/>
  <c r="G3059" i="8"/>
  <c r="E3060" i="8"/>
  <c r="F3060" i="8" s="1"/>
  <c r="H3060" i="8" s="1"/>
  <c r="G3060" i="8"/>
  <c r="E3061" i="8"/>
  <c r="F3061" i="8" s="1"/>
  <c r="H3061" i="8" s="1"/>
  <c r="G3061" i="8"/>
  <c r="E3062" i="8"/>
  <c r="F3062" i="8" s="1"/>
  <c r="H3062" i="8" s="1"/>
  <c r="G3062" i="8"/>
  <c r="E3063" i="8"/>
  <c r="F3063" i="8" s="1"/>
  <c r="H3063" i="8" s="1"/>
  <c r="G3063" i="8"/>
  <c r="E3064" i="8"/>
  <c r="F3064" i="8" s="1"/>
  <c r="H3064" i="8" s="1"/>
  <c r="G3064" i="8"/>
  <c r="E3065" i="8"/>
  <c r="F3065" i="8" s="1"/>
  <c r="H3065" i="8" s="1"/>
  <c r="G3065" i="8"/>
  <c r="E3066" i="8"/>
  <c r="F3066" i="8" s="1"/>
  <c r="H3066" i="8" s="1"/>
  <c r="G3066" i="8"/>
  <c r="E3067" i="8"/>
  <c r="F3067" i="8" s="1"/>
  <c r="H3067" i="8" s="1"/>
  <c r="G3067" i="8"/>
  <c r="E3068" i="8"/>
  <c r="F3068" i="8" s="1"/>
  <c r="H3068" i="8" s="1"/>
  <c r="G3068" i="8"/>
  <c r="E3069" i="8"/>
  <c r="F3069" i="8" s="1"/>
  <c r="H3069" i="8" s="1"/>
  <c r="G3069" i="8"/>
  <c r="E3070" i="8"/>
  <c r="F3070" i="8" s="1"/>
  <c r="H3070" i="8" s="1"/>
  <c r="G3070" i="8"/>
  <c r="E3071" i="8"/>
  <c r="F3071" i="8" s="1"/>
  <c r="H3071" i="8" s="1"/>
  <c r="G3071" i="8"/>
  <c r="E3072" i="8"/>
  <c r="F3072" i="8" s="1"/>
  <c r="H3072" i="8" s="1"/>
  <c r="G3072" i="8"/>
  <c r="E3073" i="8"/>
  <c r="F3073" i="8" s="1"/>
  <c r="H3073" i="8" s="1"/>
  <c r="G3073" i="8"/>
  <c r="E3074" i="8"/>
  <c r="F3074" i="8" s="1"/>
  <c r="H3074" i="8" s="1"/>
  <c r="G3074" i="8"/>
  <c r="E3075" i="8"/>
  <c r="F3075" i="8" s="1"/>
  <c r="H3075" i="8" s="1"/>
  <c r="G3075" i="8"/>
  <c r="E3076" i="8"/>
  <c r="F3076" i="8" s="1"/>
  <c r="H3076" i="8" s="1"/>
  <c r="G3076" i="8"/>
  <c r="E3077" i="8"/>
  <c r="F3077" i="8" s="1"/>
  <c r="H3077" i="8" s="1"/>
  <c r="G3077" i="8"/>
  <c r="E3078" i="8"/>
  <c r="F3078" i="8" s="1"/>
  <c r="H3078" i="8" s="1"/>
  <c r="G3078" i="8"/>
  <c r="E3079" i="8"/>
  <c r="F3079" i="8" s="1"/>
  <c r="H3079" i="8" s="1"/>
  <c r="G3079" i="8"/>
  <c r="E3080" i="8"/>
  <c r="F3080" i="8" s="1"/>
  <c r="H3080" i="8" s="1"/>
  <c r="G3080" i="8"/>
  <c r="E3081" i="8"/>
  <c r="F3081" i="8" s="1"/>
  <c r="H3081" i="8" s="1"/>
  <c r="G3081" i="8"/>
  <c r="E3082" i="8"/>
  <c r="F3082" i="8" s="1"/>
  <c r="H3082" i="8" s="1"/>
  <c r="G3082" i="8"/>
  <c r="E3083" i="8"/>
  <c r="F3083" i="8" s="1"/>
  <c r="H3083" i="8" s="1"/>
  <c r="G3083" i="8"/>
  <c r="E3084" i="8"/>
  <c r="F3084" i="8" s="1"/>
  <c r="H3084" i="8" s="1"/>
  <c r="G3084" i="8"/>
  <c r="E3085" i="8"/>
  <c r="F3085" i="8" s="1"/>
  <c r="H3085" i="8" s="1"/>
  <c r="G3085" i="8"/>
  <c r="E3086" i="8"/>
  <c r="F3086" i="8" s="1"/>
  <c r="H3086" i="8" s="1"/>
  <c r="G3086" i="8"/>
  <c r="E3087" i="8"/>
  <c r="F3087" i="8" s="1"/>
  <c r="H3087" i="8" s="1"/>
  <c r="G3087" i="8"/>
  <c r="E3088" i="8"/>
  <c r="F3088" i="8" s="1"/>
  <c r="H3088" i="8" s="1"/>
  <c r="G3088" i="8"/>
  <c r="E3089" i="8"/>
  <c r="F3089" i="8" s="1"/>
  <c r="H3089" i="8" s="1"/>
  <c r="G3089" i="8"/>
  <c r="E3090" i="8"/>
  <c r="F3090" i="8" s="1"/>
  <c r="H3090" i="8" s="1"/>
  <c r="G3090" i="8"/>
  <c r="E3091" i="8"/>
  <c r="F3091" i="8" s="1"/>
  <c r="H3091" i="8" s="1"/>
  <c r="G3091" i="8"/>
  <c r="E3092" i="8"/>
  <c r="F3092" i="8" s="1"/>
  <c r="H3092" i="8" s="1"/>
  <c r="G3092" i="8"/>
  <c r="E3093" i="8"/>
  <c r="F3093" i="8" s="1"/>
  <c r="H3093" i="8" s="1"/>
  <c r="G3093" i="8"/>
  <c r="E3094" i="8"/>
  <c r="F3094" i="8" s="1"/>
  <c r="H3094" i="8" s="1"/>
  <c r="G3094" i="8"/>
  <c r="E3095" i="8"/>
  <c r="F3095" i="8" s="1"/>
  <c r="H3095" i="8" s="1"/>
  <c r="G3095" i="8"/>
  <c r="E3096" i="8"/>
  <c r="F3096" i="8" s="1"/>
  <c r="H3096" i="8" s="1"/>
  <c r="G3096" i="8"/>
  <c r="E3097" i="8"/>
  <c r="F3097" i="8" s="1"/>
  <c r="H3097" i="8" s="1"/>
  <c r="G3097" i="8"/>
  <c r="E3098" i="8"/>
  <c r="F3098" i="8" s="1"/>
  <c r="H3098" i="8" s="1"/>
  <c r="G3098" i="8"/>
  <c r="E3099" i="8"/>
  <c r="F3099" i="8" s="1"/>
  <c r="H3099" i="8" s="1"/>
  <c r="G3099" i="8"/>
  <c r="E3100" i="8"/>
  <c r="F3100" i="8" s="1"/>
  <c r="H3100" i="8" s="1"/>
  <c r="G3100" i="8"/>
  <c r="E3101" i="8"/>
  <c r="F3101" i="8" s="1"/>
  <c r="H3101" i="8" s="1"/>
  <c r="G3101" i="8"/>
  <c r="E3102" i="8"/>
  <c r="F3102" i="8" s="1"/>
  <c r="H3102" i="8" s="1"/>
  <c r="G3102" i="8"/>
  <c r="E3103" i="8"/>
  <c r="F3103" i="8" s="1"/>
  <c r="H3103" i="8" s="1"/>
  <c r="G3103" i="8"/>
  <c r="E3104" i="8"/>
  <c r="F3104" i="8" s="1"/>
  <c r="H3104" i="8" s="1"/>
  <c r="G3104" i="8"/>
  <c r="E3105" i="8"/>
  <c r="F3105" i="8" s="1"/>
  <c r="H3105" i="8" s="1"/>
  <c r="G3105" i="8"/>
  <c r="E3106" i="8"/>
  <c r="F3106" i="8" s="1"/>
  <c r="H3106" i="8" s="1"/>
  <c r="G3106" i="8"/>
  <c r="E3107" i="8"/>
  <c r="F3107" i="8" s="1"/>
  <c r="H3107" i="8" s="1"/>
  <c r="G3107" i="8"/>
  <c r="E3108" i="8"/>
  <c r="F3108" i="8" s="1"/>
  <c r="H3108" i="8" s="1"/>
  <c r="G3108" i="8"/>
  <c r="E3109" i="8"/>
  <c r="F3109" i="8" s="1"/>
  <c r="H3109" i="8" s="1"/>
  <c r="G3109" i="8"/>
  <c r="E3110" i="8"/>
  <c r="F3110" i="8" s="1"/>
  <c r="H3110" i="8" s="1"/>
  <c r="G3110" i="8"/>
  <c r="E3111" i="8"/>
  <c r="F3111" i="8" s="1"/>
  <c r="H3111" i="8" s="1"/>
  <c r="G3111" i="8"/>
  <c r="E3112" i="8"/>
  <c r="F3112" i="8" s="1"/>
  <c r="H3112" i="8" s="1"/>
  <c r="G3112" i="8"/>
  <c r="E3113" i="8"/>
  <c r="F3113" i="8" s="1"/>
  <c r="H3113" i="8" s="1"/>
  <c r="G3113" i="8"/>
  <c r="E3114" i="8"/>
  <c r="F3114" i="8" s="1"/>
  <c r="H3114" i="8" s="1"/>
  <c r="G3114" i="8"/>
  <c r="E3115" i="8"/>
  <c r="F3115" i="8" s="1"/>
  <c r="H3115" i="8" s="1"/>
  <c r="G3115" i="8"/>
  <c r="E3116" i="8"/>
  <c r="F3116" i="8" s="1"/>
  <c r="H3116" i="8" s="1"/>
  <c r="G3116" i="8"/>
  <c r="E3117" i="8"/>
  <c r="F3117" i="8" s="1"/>
  <c r="H3117" i="8" s="1"/>
  <c r="G3117" i="8"/>
  <c r="E3118" i="8"/>
  <c r="F3118" i="8" s="1"/>
  <c r="H3118" i="8" s="1"/>
  <c r="G3118" i="8"/>
  <c r="E3119" i="8"/>
  <c r="F3119" i="8" s="1"/>
  <c r="H3119" i="8" s="1"/>
  <c r="G3119" i="8"/>
  <c r="E3120" i="8"/>
  <c r="F3120" i="8" s="1"/>
  <c r="H3120" i="8" s="1"/>
  <c r="G3120" i="8"/>
  <c r="E3121" i="8"/>
  <c r="F3121" i="8" s="1"/>
  <c r="H3121" i="8" s="1"/>
  <c r="G3121" i="8"/>
  <c r="E3122" i="8"/>
  <c r="F3122" i="8" s="1"/>
  <c r="H3122" i="8" s="1"/>
  <c r="G3122" i="8"/>
  <c r="E3123" i="8"/>
  <c r="F3123" i="8" s="1"/>
  <c r="H3123" i="8" s="1"/>
  <c r="G3123" i="8"/>
  <c r="E3124" i="8"/>
  <c r="F3124" i="8" s="1"/>
  <c r="H3124" i="8" s="1"/>
  <c r="G3124" i="8"/>
  <c r="E3125" i="8"/>
  <c r="F3125" i="8" s="1"/>
  <c r="H3125" i="8" s="1"/>
  <c r="G3125" i="8"/>
  <c r="E3126" i="8"/>
  <c r="F3126" i="8" s="1"/>
  <c r="H3126" i="8" s="1"/>
  <c r="G3126" i="8"/>
  <c r="E3127" i="8"/>
  <c r="F3127" i="8" s="1"/>
  <c r="H3127" i="8" s="1"/>
  <c r="G3127" i="8"/>
  <c r="E3128" i="8"/>
  <c r="F3128" i="8" s="1"/>
  <c r="H3128" i="8" s="1"/>
  <c r="G3128" i="8"/>
  <c r="E3129" i="8"/>
  <c r="F3129" i="8" s="1"/>
  <c r="H3129" i="8" s="1"/>
  <c r="G3129" i="8"/>
  <c r="E3130" i="8"/>
  <c r="F3130" i="8" s="1"/>
  <c r="H3130" i="8" s="1"/>
  <c r="G3130" i="8"/>
  <c r="E3131" i="8"/>
  <c r="F3131" i="8" s="1"/>
  <c r="H3131" i="8" s="1"/>
  <c r="G3131" i="8"/>
  <c r="E3132" i="8"/>
  <c r="F3132" i="8" s="1"/>
  <c r="H3132" i="8" s="1"/>
  <c r="G3132" i="8"/>
  <c r="E3133" i="8"/>
  <c r="F3133" i="8" s="1"/>
  <c r="H3133" i="8" s="1"/>
  <c r="G3133" i="8"/>
  <c r="E3134" i="8"/>
  <c r="F3134" i="8" s="1"/>
  <c r="H3134" i="8" s="1"/>
  <c r="G3134" i="8"/>
  <c r="E3135" i="8"/>
  <c r="F3135" i="8" s="1"/>
  <c r="H3135" i="8" s="1"/>
  <c r="G3135" i="8"/>
  <c r="E3136" i="8"/>
  <c r="F3136" i="8" s="1"/>
  <c r="H3136" i="8" s="1"/>
  <c r="G3136" i="8"/>
  <c r="E3137" i="8"/>
  <c r="F3137" i="8" s="1"/>
  <c r="H3137" i="8" s="1"/>
  <c r="G3137" i="8"/>
  <c r="E3138" i="8"/>
  <c r="F3138" i="8" s="1"/>
  <c r="H3138" i="8" s="1"/>
  <c r="G3138" i="8"/>
  <c r="E3139" i="8"/>
  <c r="F3139" i="8" s="1"/>
  <c r="H3139" i="8" s="1"/>
  <c r="G3139" i="8"/>
  <c r="E3140" i="8"/>
  <c r="F3140" i="8" s="1"/>
  <c r="H3140" i="8" s="1"/>
  <c r="G3140" i="8"/>
  <c r="E3141" i="8"/>
  <c r="F3141" i="8" s="1"/>
  <c r="H3141" i="8" s="1"/>
  <c r="G3141" i="8"/>
  <c r="E3142" i="8"/>
  <c r="F3142" i="8" s="1"/>
  <c r="H3142" i="8" s="1"/>
  <c r="G3142" i="8"/>
  <c r="E3143" i="8"/>
  <c r="F3143" i="8" s="1"/>
  <c r="H3143" i="8" s="1"/>
  <c r="G3143" i="8"/>
  <c r="E3144" i="8"/>
  <c r="F3144" i="8" s="1"/>
  <c r="H3144" i="8" s="1"/>
  <c r="G3144" i="8"/>
  <c r="E3145" i="8"/>
  <c r="F3145" i="8" s="1"/>
  <c r="H3145" i="8" s="1"/>
  <c r="G3145" i="8"/>
  <c r="E3146" i="8"/>
  <c r="F3146" i="8" s="1"/>
  <c r="H3146" i="8" s="1"/>
  <c r="G3146" i="8"/>
  <c r="E3147" i="8"/>
  <c r="F3147" i="8" s="1"/>
  <c r="H3147" i="8" s="1"/>
  <c r="G3147" i="8"/>
  <c r="E3148" i="8"/>
  <c r="F3148" i="8" s="1"/>
  <c r="H3148" i="8" s="1"/>
  <c r="G3148" i="8"/>
  <c r="E3149" i="8"/>
  <c r="F3149" i="8" s="1"/>
  <c r="H3149" i="8" s="1"/>
  <c r="G3149" i="8"/>
  <c r="E3150" i="8"/>
  <c r="F3150" i="8" s="1"/>
  <c r="H3150" i="8" s="1"/>
  <c r="G3150" i="8"/>
  <c r="E3151" i="8"/>
  <c r="F3151" i="8" s="1"/>
  <c r="H3151" i="8" s="1"/>
  <c r="G3151" i="8"/>
  <c r="E3152" i="8"/>
  <c r="F3152" i="8" s="1"/>
  <c r="H3152" i="8" s="1"/>
  <c r="G3152" i="8"/>
  <c r="E3153" i="8"/>
  <c r="F3153" i="8" s="1"/>
  <c r="H3153" i="8" s="1"/>
  <c r="G3153" i="8"/>
  <c r="E3154" i="8"/>
  <c r="F3154" i="8" s="1"/>
  <c r="H3154" i="8" s="1"/>
  <c r="G3154" i="8"/>
  <c r="E3155" i="8"/>
  <c r="F3155" i="8" s="1"/>
  <c r="H3155" i="8" s="1"/>
  <c r="G3155" i="8"/>
  <c r="E3156" i="8"/>
  <c r="F3156" i="8" s="1"/>
  <c r="H3156" i="8" s="1"/>
  <c r="G3156" i="8"/>
  <c r="E3157" i="8"/>
  <c r="F3157" i="8" s="1"/>
  <c r="H3157" i="8" s="1"/>
  <c r="G3157" i="8"/>
  <c r="E3158" i="8"/>
  <c r="F3158" i="8" s="1"/>
  <c r="H3158" i="8" s="1"/>
  <c r="G3158" i="8"/>
  <c r="E3159" i="8"/>
  <c r="F3159" i="8" s="1"/>
  <c r="H3159" i="8" s="1"/>
  <c r="G3159" i="8"/>
  <c r="E3160" i="8"/>
  <c r="F3160" i="8" s="1"/>
  <c r="H3160" i="8" s="1"/>
  <c r="G3160" i="8"/>
  <c r="E3161" i="8"/>
  <c r="F3161" i="8" s="1"/>
  <c r="H3161" i="8" s="1"/>
  <c r="G3161" i="8"/>
  <c r="E3162" i="8"/>
  <c r="F3162" i="8" s="1"/>
  <c r="H3162" i="8" s="1"/>
  <c r="G3162" i="8"/>
  <c r="E3163" i="8"/>
  <c r="F3163" i="8" s="1"/>
  <c r="H3163" i="8" s="1"/>
  <c r="G3163" i="8"/>
  <c r="E3164" i="8"/>
  <c r="F3164" i="8" s="1"/>
  <c r="H3164" i="8" s="1"/>
  <c r="G3164" i="8"/>
  <c r="E3165" i="8"/>
  <c r="F3165" i="8" s="1"/>
  <c r="H3165" i="8" s="1"/>
  <c r="G3165" i="8"/>
  <c r="E3166" i="8"/>
  <c r="F3166" i="8" s="1"/>
  <c r="H3166" i="8" s="1"/>
  <c r="G3166" i="8"/>
  <c r="E3167" i="8"/>
  <c r="F3167" i="8" s="1"/>
  <c r="H3167" i="8" s="1"/>
  <c r="G3167" i="8"/>
  <c r="E3168" i="8"/>
  <c r="F3168" i="8" s="1"/>
  <c r="H3168" i="8" s="1"/>
  <c r="G3168" i="8"/>
  <c r="E3169" i="8"/>
  <c r="F3169" i="8" s="1"/>
  <c r="H3169" i="8" s="1"/>
  <c r="G3169" i="8"/>
  <c r="E3170" i="8"/>
  <c r="F3170" i="8" s="1"/>
  <c r="H3170" i="8" s="1"/>
  <c r="G3170" i="8"/>
  <c r="E3171" i="8"/>
  <c r="F3171" i="8" s="1"/>
  <c r="H3171" i="8" s="1"/>
  <c r="G3171" i="8"/>
  <c r="E3172" i="8"/>
  <c r="F3172" i="8" s="1"/>
  <c r="H3172" i="8" s="1"/>
  <c r="G3172" i="8"/>
  <c r="E3173" i="8"/>
  <c r="F3173" i="8" s="1"/>
  <c r="H3173" i="8" s="1"/>
  <c r="G3173" i="8"/>
  <c r="E3174" i="8"/>
  <c r="F3174" i="8" s="1"/>
  <c r="H3174" i="8" s="1"/>
  <c r="G3174" i="8"/>
  <c r="E3175" i="8"/>
  <c r="F3175" i="8" s="1"/>
  <c r="H3175" i="8" s="1"/>
  <c r="G3175" i="8"/>
  <c r="E3176" i="8"/>
  <c r="F3176" i="8" s="1"/>
  <c r="H3176" i="8" s="1"/>
  <c r="G3176" i="8"/>
  <c r="E3177" i="8"/>
  <c r="F3177" i="8" s="1"/>
  <c r="H3177" i="8" s="1"/>
  <c r="G3177" i="8"/>
  <c r="E3178" i="8"/>
  <c r="F3178" i="8" s="1"/>
  <c r="H3178" i="8" s="1"/>
  <c r="G3178" i="8"/>
  <c r="E3179" i="8"/>
  <c r="F3179" i="8" s="1"/>
  <c r="H3179" i="8" s="1"/>
  <c r="G3179" i="8"/>
  <c r="E3180" i="8"/>
  <c r="F3180" i="8" s="1"/>
  <c r="H3180" i="8" s="1"/>
  <c r="G3180" i="8"/>
  <c r="E3181" i="8"/>
  <c r="F3181" i="8" s="1"/>
  <c r="H3181" i="8" s="1"/>
  <c r="G3181" i="8"/>
  <c r="E3182" i="8"/>
  <c r="F3182" i="8" s="1"/>
  <c r="H3182" i="8" s="1"/>
  <c r="G3182" i="8"/>
  <c r="E3183" i="8"/>
  <c r="F3183" i="8" s="1"/>
  <c r="H3183" i="8" s="1"/>
  <c r="G3183" i="8"/>
  <c r="E3184" i="8"/>
  <c r="F3184" i="8" s="1"/>
  <c r="H3184" i="8" s="1"/>
  <c r="G3184" i="8"/>
  <c r="E3185" i="8"/>
  <c r="F3185" i="8" s="1"/>
  <c r="H3185" i="8" s="1"/>
  <c r="G3185" i="8"/>
  <c r="E3186" i="8"/>
  <c r="F3186" i="8" s="1"/>
  <c r="H3186" i="8" s="1"/>
  <c r="G3186" i="8"/>
  <c r="E3187" i="8"/>
  <c r="F3187" i="8" s="1"/>
  <c r="H3187" i="8" s="1"/>
  <c r="G3187" i="8"/>
  <c r="E3188" i="8"/>
  <c r="F3188" i="8" s="1"/>
  <c r="H3188" i="8" s="1"/>
  <c r="G3188" i="8"/>
  <c r="E3189" i="8"/>
  <c r="F3189" i="8" s="1"/>
  <c r="H3189" i="8" s="1"/>
  <c r="G3189" i="8"/>
  <c r="E3190" i="8"/>
  <c r="F3190" i="8" s="1"/>
  <c r="H3190" i="8" s="1"/>
  <c r="G3190" i="8"/>
  <c r="E3191" i="8"/>
  <c r="F3191" i="8" s="1"/>
  <c r="H3191" i="8" s="1"/>
  <c r="G3191" i="8"/>
  <c r="E3192" i="8"/>
  <c r="F3192" i="8" s="1"/>
  <c r="H3192" i="8" s="1"/>
  <c r="G3192" i="8"/>
  <c r="E3193" i="8"/>
  <c r="F3193" i="8" s="1"/>
  <c r="H3193" i="8" s="1"/>
  <c r="G3193" i="8"/>
  <c r="E3194" i="8"/>
  <c r="F3194" i="8" s="1"/>
  <c r="H3194" i="8" s="1"/>
  <c r="G3194" i="8"/>
  <c r="E3195" i="8"/>
  <c r="F3195" i="8" s="1"/>
  <c r="H3195" i="8" s="1"/>
  <c r="G3195" i="8"/>
  <c r="E3196" i="8"/>
  <c r="F3196" i="8" s="1"/>
  <c r="H3196" i="8" s="1"/>
  <c r="G3196" i="8"/>
  <c r="E3197" i="8"/>
  <c r="F3197" i="8" s="1"/>
  <c r="H3197" i="8" s="1"/>
  <c r="G3197" i="8"/>
  <c r="E3198" i="8"/>
  <c r="F3198" i="8" s="1"/>
  <c r="H3198" i="8" s="1"/>
  <c r="G3198" i="8"/>
  <c r="E3199" i="8"/>
  <c r="F3199" i="8" s="1"/>
  <c r="H3199" i="8" s="1"/>
  <c r="G3199" i="8"/>
  <c r="E3200" i="8"/>
  <c r="F3200" i="8" s="1"/>
  <c r="H3200" i="8" s="1"/>
  <c r="G3200" i="8"/>
  <c r="E3201" i="8"/>
  <c r="F3201" i="8" s="1"/>
  <c r="H3201" i="8" s="1"/>
  <c r="G3201" i="8"/>
  <c r="E3202" i="8"/>
  <c r="F3202" i="8" s="1"/>
  <c r="H3202" i="8" s="1"/>
  <c r="G3202" i="8"/>
  <c r="E3203" i="8"/>
  <c r="F3203" i="8" s="1"/>
  <c r="H3203" i="8" s="1"/>
  <c r="G3203" i="8"/>
  <c r="E3204" i="8"/>
  <c r="F3204" i="8" s="1"/>
  <c r="H3204" i="8" s="1"/>
  <c r="G3204" i="8"/>
  <c r="E3205" i="8"/>
  <c r="F3205" i="8" s="1"/>
  <c r="H3205" i="8" s="1"/>
  <c r="G3205" i="8"/>
  <c r="E3206" i="8"/>
  <c r="F3206" i="8" s="1"/>
  <c r="H3206" i="8" s="1"/>
  <c r="G3206" i="8"/>
  <c r="E3207" i="8"/>
  <c r="F3207" i="8" s="1"/>
  <c r="H3207" i="8" s="1"/>
  <c r="G3207" i="8"/>
  <c r="E3208" i="8"/>
  <c r="F3208" i="8" s="1"/>
  <c r="H3208" i="8" s="1"/>
  <c r="G3208" i="8"/>
  <c r="E3209" i="8"/>
  <c r="F3209" i="8" s="1"/>
  <c r="H3209" i="8" s="1"/>
  <c r="G3209" i="8"/>
  <c r="E3210" i="8"/>
  <c r="F3210" i="8" s="1"/>
  <c r="H3210" i="8" s="1"/>
  <c r="G3210" i="8"/>
  <c r="E3211" i="8"/>
  <c r="F3211" i="8" s="1"/>
  <c r="H3211" i="8" s="1"/>
  <c r="G3211" i="8"/>
  <c r="E3212" i="8"/>
  <c r="F3212" i="8" s="1"/>
  <c r="H3212" i="8" s="1"/>
  <c r="G3212" i="8"/>
  <c r="E3213" i="8"/>
  <c r="F3213" i="8" s="1"/>
  <c r="H3213" i="8" s="1"/>
  <c r="G3213" i="8"/>
  <c r="E3214" i="8"/>
  <c r="F3214" i="8" s="1"/>
  <c r="H3214" i="8" s="1"/>
  <c r="G3214" i="8"/>
  <c r="E3215" i="8"/>
  <c r="F3215" i="8" s="1"/>
  <c r="H3215" i="8" s="1"/>
  <c r="G3215" i="8"/>
  <c r="E3216" i="8"/>
  <c r="F3216" i="8"/>
  <c r="H3216" i="8" s="1"/>
  <c r="G3216" i="8"/>
  <c r="E3217" i="8"/>
  <c r="F3217" i="8" s="1"/>
  <c r="H3217" i="8" s="1"/>
  <c r="G3217" i="8"/>
  <c r="E3218" i="8"/>
  <c r="F3218" i="8"/>
  <c r="H3218" i="8" s="1"/>
  <c r="G3218" i="8"/>
  <c r="E3219" i="8"/>
  <c r="F3219" i="8" s="1"/>
  <c r="H3219" i="8" s="1"/>
  <c r="G3219" i="8"/>
  <c r="E3220" i="8"/>
  <c r="F3220" i="8"/>
  <c r="H3220" i="8" s="1"/>
  <c r="G3220" i="8"/>
  <c r="E3221" i="8"/>
  <c r="F3221" i="8" s="1"/>
  <c r="H3221" i="8" s="1"/>
  <c r="G3221" i="8"/>
  <c r="E3222" i="8"/>
  <c r="F3222" i="8"/>
  <c r="G3222" i="8"/>
  <c r="H3222" i="8"/>
  <c r="E3223" i="8"/>
  <c r="F3223" i="8"/>
  <c r="G3223" i="8"/>
  <c r="H3223" i="8"/>
  <c r="E3224" i="8"/>
  <c r="F3224" i="8"/>
  <c r="G3224" i="8"/>
  <c r="H3224" i="8"/>
  <c r="E3225" i="8"/>
  <c r="F3225" i="8"/>
  <c r="G3225" i="8"/>
  <c r="H3225" i="8"/>
  <c r="E3226" i="8"/>
  <c r="F3226" i="8"/>
  <c r="G3226" i="8"/>
  <c r="H3226" i="8"/>
  <c r="E3227" i="8"/>
  <c r="F3227" i="8"/>
  <c r="G3227" i="8"/>
  <c r="H3227" i="8"/>
  <c r="E3228" i="8"/>
  <c r="F3228" i="8"/>
  <c r="G3228" i="8"/>
  <c r="H3228" i="8"/>
  <c r="E3229" i="8"/>
  <c r="F3229" i="8"/>
  <c r="G3229" i="8"/>
  <c r="H3229" i="8"/>
  <c r="E3230" i="8"/>
  <c r="F3230" i="8"/>
  <c r="G3230" i="8"/>
  <c r="H3230" i="8"/>
  <c r="E3231" i="8"/>
  <c r="F3231" i="8"/>
  <c r="G3231" i="8"/>
  <c r="H3231" i="8"/>
  <c r="E3232" i="8"/>
  <c r="F3232" i="8"/>
  <c r="G3232" i="8"/>
  <c r="H3232" i="8"/>
  <c r="E3233" i="8"/>
  <c r="F3233" i="8"/>
  <c r="G3233" i="8"/>
  <c r="H3233" i="8"/>
  <c r="E3234" i="8"/>
  <c r="F3234" i="8"/>
  <c r="G3234" i="8"/>
  <c r="H3234" i="8"/>
  <c r="E3235" i="8"/>
  <c r="F3235" i="8"/>
  <c r="G3235" i="8"/>
  <c r="H3235" i="8"/>
  <c r="E3236" i="8"/>
  <c r="F3236" i="8"/>
  <c r="G3236" i="8"/>
  <c r="H3236" i="8"/>
  <c r="E3237" i="8"/>
  <c r="F3237" i="8"/>
  <c r="G3237" i="8"/>
  <c r="H3237" i="8"/>
  <c r="E3238" i="8"/>
  <c r="F3238" i="8"/>
  <c r="G3238" i="8"/>
  <c r="H3238" i="8"/>
  <c r="E3239" i="8"/>
  <c r="F3239" i="8"/>
  <c r="G3239" i="8"/>
  <c r="H3239" i="8"/>
  <c r="E3240" i="8"/>
  <c r="F3240" i="8"/>
  <c r="G3240" i="8"/>
  <c r="H3240" i="8"/>
  <c r="E3241" i="8"/>
  <c r="F3241" i="8"/>
  <c r="G3241" i="8"/>
  <c r="H3241" i="8"/>
  <c r="E3242" i="8"/>
  <c r="F3242" i="8"/>
  <c r="G3242" i="8"/>
  <c r="H3242" i="8"/>
  <c r="E3243" i="8"/>
  <c r="F3243" i="8"/>
  <c r="G3243" i="8"/>
  <c r="H3243" i="8"/>
  <c r="E3244" i="8"/>
  <c r="F3244" i="8"/>
  <c r="G3244" i="8"/>
  <c r="H3244" i="8"/>
  <c r="E3245" i="8"/>
  <c r="F3245" i="8"/>
  <c r="G3245" i="8"/>
  <c r="H3245" i="8"/>
  <c r="E3246" i="8"/>
  <c r="F3246" i="8"/>
  <c r="G3246" i="8"/>
  <c r="H3246" i="8"/>
  <c r="E3247" i="8"/>
  <c r="F3247" i="8"/>
  <c r="G3247" i="8"/>
  <c r="H3247" i="8"/>
  <c r="E3248" i="8"/>
  <c r="F3248" i="8"/>
  <c r="G3248" i="8"/>
  <c r="H3248" i="8"/>
  <c r="E3249" i="8"/>
  <c r="F3249" i="8"/>
  <c r="G3249" i="8"/>
  <c r="H3249" i="8"/>
  <c r="E3250" i="8"/>
  <c r="F3250" i="8"/>
  <c r="G3250" i="8"/>
  <c r="H3250" i="8"/>
  <c r="E3251" i="8"/>
  <c r="F3251" i="8"/>
  <c r="G3251" i="8"/>
  <c r="H3251" i="8"/>
  <c r="E3252" i="8"/>
  <c r="F3252" i="8"/>
  <c r="G3252" i="8"/>
  <c r="H3252" i="8"/>
  <c r="E3253" i="8"/>
  <c r="F3253" i="8"/>
  <c r="G3253" i="8"/>
  <c r="H3253" i="8"/>
  <c r="E3254" i="8"/>
  <c r="F3254" i="8"/>
  <c r="G3254" i="8"/>
  <c r="H3254" i="8"/>
  <c r="E3255" i="8"/>
  <c r="F3255" i="8"/>
  <c r="G3255" i="8"/>
  <c r="H3255" i="8"/>
  <c r="E3256" i="8"/>
  <c r="F3256" i="8"/>
  <c r="G3256" i="8"/>
  <c r="H3256" i="8"/>
  <c r="E3257" i="8"/>
  <c r="F3257" i="8"/>
  <c r="G3257" i="8"/>
  <c r="H3257" i="8"/>
  <c r="E3258" i="8"/>
  <c r="F3258" i="8"/>
  <c r="G3258" i="8"/>
  <c r="H3258" i="8"/>
  <c r="E3259" i="8"/>
  <c r="F3259" i="8"/>
  <c r="G3259" i="8"/>
  <c r="H3259" i="8"/>
  <c r="E3260" i="8"/>
  <c r="F3260" i="8"/>
  <c r="G3260" i="8"/>
  <c r="H3260" i="8"/>
  <c r="E3261" i="8"/>
  <c r="F3261" i="8"/>
  <c r="G3261" i="8"/>
  <c r="H3261" i="8"/>
  <c r="E3262" i="8"/>
  <c r="F3262" i="8"/>
  <c r="G3262" i="8"/>
  <c r="H3262" i="8"/>
  <c r="E3263" i="8"/>
  <c r="F3263" i="8"/>
  <c r="G3263" i="8"/>
  <c r="H3263" i="8"/>
  <c r="E3264" i="8"/>
  <c r="F3264" i="8"/>
  <c r="G3264" i="8"/>
  <c r="H3264" i="8"/>
  <c r="E3265" i="8"/>
  <c r="F3265" i="8"/>
  <c r="G3265" i="8"/>
  <c r="H3265" i="8"/>
  <c r="E3266" i="8"/>
  <c r="F3266" i="8"/>
  <c r="G3266" i="8"/>
  <c r="H3266" i="8"/>
  <c r="E3267" i="8"/>
  <c r="F3267" i="8"/>
  <c r="G3267" i="8"/>
  <c r="H3267" i="8"/>
  <c r="E3268" i="8"/>
  <c r="F3268" i="8"/>
  <c r="G3268" i="8"/>
  <c r="H3268" i="8"/>
  <c r="E3269" i="8"/>
  <c r="F3269" i="8"/>
  <c r="G3269" i="8"/>
  <c r="H3269" i="8"/>
  <c r="E3270" i="8"/>
  <c r="F3270" i="8"/>
  <c r="G3270" i="8"/>
  <c r="H3270" i="8"/>
  <c r="E3271" i="8"/>
  <c r="F3271" i="8"/>
  <c r="G3271" i="8"/>
  <c r="H3271" i="8"/>
  <c r="E3272" i="8"/>
  <c r="F3272" i="8"/>
  <c r="G3272" i="8"/>
  <c r="H3272" i="8"/>
  <c r="E3273" i="8"/>
  <c r="F3273" i="8"/>
  <c r="G3273" i="8"/>
  <c r="H3273" i="8"/>
  <c r="E3274" i="8"/>
  <c r="F3274" i="8"/>
  <c r="G3274" i="8"/>
  <c r="H3274" i="8"/>
  <c r="E3275" i="8"/>
  <c r="F3275" i="8"/>
  <c r="G3275" i="8"/>
  <c r="H3275" i="8"/>
  <c r="E3276" i="8"/>
  <c r="F3276" i="8"/>
  <c r="G3276" i="8"/>
  <c r="H3276" i="8"/>
  <c r="E3277" i="8"/>
  <c r="F3277" i="8"/>
  <c r="G3277" i="8"/>
  <c r="H3277" i="8"/>
  <c r="E3278" i="8"/>
  <c r="F3278" i="8"/>
  <c r="G3278" i="8"/>
  <c r="H3278" i="8"/>
  <c r="E3279" i="8"/>
  <c r="F3279" i="8"/>
  <c r="G3279" i="8"/>
  <c r="H3279" i="8"/>
  <c r="E3280" i="8"/>
  <c r="F3280" i="8"/>
  <c r="G3280" i="8"/>
  <c r="H3280" i="8"/>
  <c r="E3281" i="8"/>
  <c r="F3281" i="8"/>
  <c r="G3281" i="8"/>
  <c r="H3281" i="8"/>
  <c r="E3282" i="8"/>
  <c r="F3282" i="8"/>
  <c r="G3282" i="8"/>
  <c r="H3282" i="8"/>
  <c r="E3283" i="8"/>
  <c r="F3283" i="8"/>
  <c r="G3283" i="8"/>
  <c r="H3283" i="8"/>
  <c r="E3284" i="8"/>
  <c r="F3284" i="8"/>
  <c r="G3284" i="8"/>
  <c r="H3284" i="8"/>
  <c r="E3285" i="8"/>
  <c r="F3285" i="8"/>
  <c r="G3285" i="8"/>
  <c r="H3285" i="8"/>
  <c r="E3286" i="8"/>
  <c r="F3286" i="8"/>
  <c r="G3286" i="8"/>
  <c r="H3286" i="8"/>
  <c r="E3287" i="8"/>
  <c r="F3287" i="8"/>
  <c r="G3287" i="8"/>
  <c r="H3287" i="8"/>
  <c r="E3288" i="8"/>
  <c r="F3288" i="8"/>
  <c r="G3288" i="8"/>
  <c r="H3288" i="8"/>
  <c r="E3289" i="8"/>
  <c r="F3289" i="8"/>
  <c r="G3289" i="8"/>
  <c r="H3289" i="8"/>
  <c r="E3290" i="8"/>
  <c r="F3290" i="8"/>
  <c r="G3290" i="8"/>
  <c r="H3290" i="8"/>
  <c r="E3291" i="8"/>
  <c r="F3291" i="8"/>
  <c r="G3291" i="8"/>
  <c r="H3291" i="8"/>
  <c r="E3292" i="8"/>
  <c r="F3292" i="8"/>
  <c r="G3292" i="8"/>
  <c r="H3292" i="8"/>
  <c r="E3293" i="8"/>
  <c r="F3293" i="8"/>
  <c r="G3293" i="8"/>
  <c r="H3293" i="8"/>
  <c r="E3294" i="8"/>
  <c r="F3294" i="8"/>
  <c r="G3294" i="8"/>
  <c r="H3294" i="8"/>
  <c r="E3295" i="8"/>
  <c r="F3295" i="8"/>
  <c r="G3295" i="8"/>
  <c r="H3295" i="8"/>
  <c r="E3296" i="8"/>
  <c r="F3296" i="8"/>
  <c r="G3296" i="8"/>
  <c r="H3296" i="8"/>
  <c r="E3297" i="8"/>
  <c r="F3297" i="8"/>
  <c r="G3297" i="8"/>
  <c r="H3297" i="8"/>
  <c r="E3298" i="8"/>
  <c r="F3298" i="8"/>
  <c r="G3298" i="8"/>
  <c r="H3298" i="8"/>
  <c r="E3299" i="8"/>
  <c r="F3299" i="8"/>
  <c r="G3299" i="8"/>
  <c r="H3299" i="8"/>
  <c r="E3300" i="8"/>
  <c r="F3300" i="8"/>
  <c r="G3300" i="8"/>
  <c r="H3300" i="8"/>
  <c r="E3301" i="8"/>
  <c r="F3301" i="8"/>
  <c r="G3301" i="8"/>
  <c r="H3301" i="8"/>
  <c r="E3302" i="8"/>
  <c r="F3302" i="8"/>
  <c r="G3302" i="8"/>
  <c r="H3302" i="8"/>
  <c r="E3303" i="8"/>
  <c r="F3303" i="8"/>
  <c r="G3303" i="8"/>
  <c r="H3303" i="8"/>
  <c r="E3304" i="8"/>
  <c r="F3304" i="8"/>
  <c r="G3304" i="8"/>
  <c r="H3304" i="8"/>
  <c r="E3305" i="8"/>
  <c r="F3305" i="8"/>
  <c r="G3305" i="8"/>
  <c r="H3305" i="8"/>
  <c r="E3306" i="8"/>
  <c r="F3306" i="8"/>
  <c r="G3306" i="8"/>
  <c r="H3306" i="8"/>
  <c r="E3307" i="8"/>
  <c r="F3307" i="8"/>
  <c r="G3307" i="8"/>
  <c r="H3307" i="8"/>
  <c r="E3308" i="8"/>
  <c r="F3308" i="8"/>
  <c r="G3308" i="8"/>
  <c r="H3308" i="8"/>
  <c r="E3309" i="8"/>
  <c r="F3309" i="8"/>
  <c r="G3309" i="8"/>
  <c r="H3309" i="8"/>
  <c r="E3310" i="8"/>
  <c r="F3310" i="8"/>
  <c r="G3310" i="8"/>
  <c r="H3310" i="8"/>
  <c r="E3311" i="8"/>
  <c r="F3311" i="8"/>
  <c r="G3311" i="8"/>
  <c r="H3311" i="8"/>
  <c r="E3312" i="8"/>
  <c r="F3312" i="8"/>
  <c r="G3312" i="8"/>
  <c r="H3312" i="8"/>
  <c r="E3313" i="8"/>
  <c r="F3313" i="8"/>
  <c r="G3313" i="8"/>
  <c r="H3313" i="8"/>
  <c r="E3314" i="8"/>
  <c r="F3314" i="8"/>
  <c r="G3314" i="8"/>
  <c r="H3314" i="8"/>
  <c r="E3315" i="8"/>
  <c r="F3315" i="8"/>
  <c r="G3315" i="8"/>
  <c r="H3315" i="8"/>
  <c r="E3316" i="8"/>
  <c r="F3316" i="8"/>
  <c r="G3316" i="8"/>
  <c r="H3316" i="8"/>
  <c r="E3317" i="8"/>
  <c r="F3317" i="8"/>
  <c r="G3317" i="8"/>
  <c r="H3317" i="8"/>
  <c r="E3318" i="8"/>
  <c r="F3318" i="8"/>
  <c r="G3318" i="8"/>
  <c r="H3318" i="8"/>
  <c r="E3319" i="8"/>
  <c r="F3319" i="8"/>
  <c r="G3319" i="8"/>
  <c r="H3319" i="8"/>
  <c r="E3320" i="8"/>
  <c r="F3320" i="8"/>
  <c r="G3320" i="8"/>
  <c r="H3320" i="8"/>
  <c r="E3321" i="8"/>
  <c r="F3321" i="8"/>
  <c r="G3321" i="8"/>
  <c r="H3321" i="8"/>
  <c r="E3322" i="8"/>
  <c r="F3322" i="8"/>
  <c r="G3322" i="8"/>
  <c r="H3322" i="8"/>
  <c r="E3323" i="8"/>
  <c r="F3323" i="8"/>
  <c r="G3323" i="8"/>
  <c r="H3323" i="8"/>
  <c r="E3324" i="8"/>
  <c r="F3324" i="8"/>
  <c r="G3324" i="8"/>
  <c r="H3324" i="8"/>
  <c r="E3325" i="8"/>
  <c r="F3325" i="8"/>
  <c r="G3325" i="8"/>
  <c r="H3325" i="8"/>
  <c r="E3326" i="8"/>
  <c r="F3326" i="8"/>
  <c r="G3326" i="8"/>
  <c r="H3326" i="8"/>
  <c r="E3327" i="8"/>
  <c r="F3327" i="8"/>
  <c r="G3327" i="8"/>
  <c r="H3327" i="8"/>
  <c r="E3328" i="8"/>
  <c r="F3328" i="8"/>
  <c r="G3328" i="8"/>
  <c r="H3328" i="8"/>
  <c r="E3329" i="8"/>
  <c r="F3329" i="8"/>
  <c r="G3329" i="8"/>
  <c r="H3329" i="8"/>
  <c r="E3330" i="8"/>
  <c r="F3330" i="8"/>
  <c r="G3330" i="8"/>
  <c r="H3330" i="8"/>
  <c r="E3331" i="8"/>
  <c r="F3331" i="8"/>
  <c r="G3331" i="8"/>
  <c r="H3331" i="8"/>
  <c r="E3332" i="8"/>
  <c r="F3332" i="8"/>
  <c r="G3332" i="8"/>
  <c r="H3332" i="8"/>
  <c r="E3333" i="8"/>
  <c r="F3333" i="8"/>
  <c r="G3333" i="8"/>
  <c r="H3333" i="8"/>
  <c r="E3334" i="8"/>
  <c r="F3334" i="8"/>
  <c r="G3334" i="8"/>
  <c r="H3334" i="8"/>
  <c r="E3335" i="8"/>
  <c r="F3335" i="8"/>
  <c r="G3335" i="8"/>
  <c r="H3335" i="8"/>
  <c r="E3336" i="8"/>
  <c r="F3336" i="8"/>
  <c r="G3336" i="8"/>
  <c r="H3336" i="8"/>
  <c r="E3337" i="8"/>
  <c r="F3337" i="8"/>
  <c r="G3337" i="8"/>
  <c r="H3337" i="8"/>
  <c r="E3338" i="8"/>
  <c r="F3338" i="8"/>
  <c r="G3338" i="8"/>
  <c r="H3338" i="8"/>
  <c r="E3339" i="8"/>
  <c r="F3339" i="8"/>
  <c r="G3339" i="8"/>
  <c r="H3339" i="8"/>
  <c r="E3340" i="8"/>
  <c r="F3340" i="8"/>
  <c r="G3340" i="8"/>
  <c r="H3340" i="8"/>
  <c r="E3341" i="8"/>
  <c r="F3341" i="8"/>
  <c r="G3341" i="8"/>
  <c r="H3341" i="8"/>
  <c r="E3342" i="8"/>
  <c r="F3342" i="8"/>
  <c r="G3342" i="8"/>
  <c r="H3342" i="8"/>
  <c r="E3343" i="8"/>
  <c r="F3343" i="8"/>
  <c r="G3343" i="8"/>
  <c r="H3343" i="8"/>
  <c r="E3344" i="8"/>
  <c r="F3344" i="8"/>
  <c r="G3344" i="8"/>
  <c r="H3344" i="8"/>
  <c r="E3345" i="8"/>
  <c r="F3345" i="8"/>
  <c r="G3345" i="8"/>
  <c r="H3345" i="8"/>
  <c r="E3346" i="8"/>
  <c r="F3346" i="8"/>
  <c r="G3346" i="8"/>
  <c r="H3346" i="8"/>
  <c r="E3347" i="8"/>
  <c r="F3347" i="8"/>
  <c r="G3347" i="8"/>
  <c r="H3347" i="8"/>
  <c r="E3348" i="8"/>
  <c r="F3348" i="8"/>
  <c r="G3348" i="8"/>
  <c r="H3348" i="8"/>
  <c r="E3349" i="8"/>
  <c r="F3349" i="8"/>
  <c r="G3349" i="8"/>
  <c r="H3349" i="8"/>
  <c r="E3350" i="8"/>
  <c r="F3350" i="8"/>
  <c r="G3350" i="8"/>
  <c r="H3350" i="8"/>
  <c r="E3351" i="8"/>
  <c r="F3351" i="8"/>
  <c r="G3351" i="8"/>
  <c r="H3351" i="8"/>
  <c r="E3352" i="8"/>
  <c r="F3352" i="8"/>
  <c r="G3352" i="8"/>
  <c r="H3352" i="8"/>
  <c r="E3353" i="8"/>
  <c r="F3353" i="8"/>
  <c r="G3353" i="8"/>
  <c r="H3353" i="8"/>
  <c r="E3354" i="8"/>
  <c r="F3354" i="8"/>
  <c r="G3354" i="8"/>
  <c r="H3354" i="8"/>
  <c r="E3355" i="8"/>
  <c r="F3355" i="8"/>
  <c r="G3355" i="8"/>
  <c r="H3355" i="8"/>
  <c r="E3356" i="8"/>
  <c r="F3356" i="8"/>
  <c r="G3356" i="8"/>
  <c r="H3356" i="8"/>
  <c r="E3357" i="8"/>
  <c r="F3357" i="8"/>
  <c r="G3357" i="8"/>
  <c r="H3357" i="8"/>
  <c r="E3358" i="8"/>
  <c r="F3358" i="8"/>
  <c r="G3358" i="8"/>
  <c r="H3358" i="8"/>
  <c r="E3359" i="8"/>
  <c r="F3359" i="8"/>
  <c r="G3359" i="8"/>
  <c r="H3359" i="8"/>
  <c r="E3360" i="8"/>
  <c r="F3360" i="8"/>
  <c r="G3360" i="8"/>
  <c r="H3360" i="8"/>
  <c r="E3361" i="8"/>
  <c r="F3361" i="8"/>
  <c r="G3361" i="8"/>
  <c r="H3361" i="8"/>
  <c r="E3362" i="8"/>
  <c r="F3362" i="8"/>
  <c r="G3362" i="8"/>
  <c r="H3362" i="8"/>
  <c r="E3363" i="8"/>
  <c r="F3363" i="8"/>
  <c r="G3363" i="8"/>
  <c r="H3363" i="8"/>
  <c r="E3364" i="8"/>
  <c r="F3364" i="8"/>
  <c r="G3364" i="8"/>
  <c r="H3364" i="8"/>
  <c r="E3365" i="8"/>
  <c r="F3365" i="8"/>
  <c r="G3365" i="8"/>
  <c r="H3365" i="8"/>
  <c r="E3366" i="8"/>
  <c r="F3366" i="8"/>
  <c r="G3366" i="8"/>
  <c r="H3366" i="8"/>
  <c r="E3367" i="8"/>
  <c r="F3367" i="8"/>
  <c r="G3367" i="8"/>
  <c r="H3367" i="8"/>
  <c r="E3368" i="8"/>
  <c r="F3368" i="8"/>
  <c r="G3368" i="8"/>
  <c r="H3368" i="8"/>
  <c r="E3369" i="8"/>
  <c r="F3369" i="8"/>
  <c r="G3369" i="8"/>
  <c r="H3369" i="8"/>
  <c r="E3370" i="8"/>
  <c r="F3370" i="8"/>
  <c r="G3370" i="8"/>
  <c r="H3370" i="8"/>
  <c r="E3371" i="8"/>
  <c r="F3371" i="8"/>
  <c r="G3371" i="8"/>
  <c r="H3371" i="8"/>
  <c r="E3372" i="8"/>
  <c r="F3372" i="8"/>
  <c r="G3372" i="8"/>
  <c r="H3372" i="8"/>
  <c r="E3373" i="8"/>
  <c r="F3373" i="8"/>
  <c r="G3373" i="8"/>
  <c r="H3373" i="8"/>
  <c r="E3374" i="8"/>
  <c r="F3374" i="8"/>
  <c r="G3374" i="8"/>
  <c r="H3374" i="8"/>
  <c r="E3375" i="8"/>
  <c r="F3375" i="8"/>
  <c r="G3375" i="8"/>
  <c r="H3375" i="8"/>
  <c r="E3376" i="8"/>
  <c r="F3376" i="8"/>
  <c r="G3376" i="8"/>
  <c r="H3376" i="8"/>
  <c r="E3377" i="8"/>
  <c r="F3377" i="8"/>
  <c r="G3377" i="8"/>
  <c r="H3377" i="8"/>
  <c r="E3378" i="8"/>
  <c r="F3378" i="8"/>
  <c r="G3378" i="8"/>
  <c r="H3378" i="8"/>
  <c r="E3379" i="8"/>
  <c r="F3379" i="8"/>
  <c r="G3379" i="8"/>
  <c r="H3379" i="8"/>
  <c r="E3380" i="8"/>
  <c r="F3380" i="8"/>
  <c r="G3380" i="8"/>
  <c r="H3380" i="8"/>
  <c r="E3381" i="8"/>
  <c r="F3381" i="8"/>
  <c r="G3381" i="8"/>
  <c r="H3381" i="8"/>
  <c r="E3382" i="8"/>
  <c r="F3382" i="8"/>
  <c r="G3382" i="8"/>
  <c r="H3382" i="8"/>
  <c r="E3383" i="8"/>
  <c r="F3383" i="8"/>
  <c r="G3383" i="8"/>
  <c r="H3383" i="8"/>
  <c r="E3384" i="8"/>
  <c r="F3384" i="8"/>
  <c r="G3384" i="8"/>
  <c r="H3384" i="8"/>
  <c r="E3385" i="8"/>
  <c r="F3385" i="8"/>
  <c r="G3385" i="8"/>
  <c r="H3385" i="8"/>
  <c r="E3386" i="8"/>
  <c r="F3386" i="8"/>
  <c r="G3386" i="8"/>
  <c r="H3386" i="8"/>
  <c r="E3387" i="8"/>
  <c r="F3387" i="8"/>
  <c r="G3387" i="8"/>
  <c r="H3387" i="8"/>
  <c r="E3388" i="8"/>
  <c r="F3388" i="8"/>
  <c r="G3388" i="8"/>
  <c r="H3388" i="8"/>
  <c r="E3389" i="8"/>
  <c r="F3389" i="8"/>
  <c r="G3389" i="8"/>
  <c r="H3389" i="8"/>
  <c r="E3390" i="8"/>
  <c r="F3390" i="8"/>
  <c r="G3390" i="8"/>
  <c r="H3390" i="8"/>
  <c r="E3391" i="8"/>
  <c r="F3391" i="8"/>
  <c r="G3391" i="8"/>
  <c r="H3391" i="8"/>
  <c r="E3392" i="8"/>
  <c r="F3392" i="8"/>
  <c r="G3392" i="8"/>
  <c r="H3392" i="8"/>
  <c r="E3393" i="8"/>
  <c r="F3393" i="8"/>
  <c r="G3393" i="8"/>
  <c r="H3393" i="8"/>
  <c r="E3394" i="8"/>
  <c r="F3394" i="8"/>
  <c r="G3394" i="8"/>
  <c r="H3394" i="8"/>
  <c r="E3395" i="8"/>
  <c r="F3395" i="8"/>
  <c r="G3395" i="8"/>
  <c r="H3395" i="8"/>
  <c r="E3396" i="8"/>
  <c r="F3396" i="8"/>
  <c r="G3396" i="8"/>
  <c r="H3396" i="8"/>
  <c r="E3397" i="8"/>
  <c r="F3397" i="8"/>
  <c r="G3397" i="8"/>
  <c r="H3397" i="8"/>
  <c r="E3398" i="8"/>
  <c r="F3398" i="8"/>
  <c r="G3398" i="8"/>
  <c r="H3398" i="8"/>
  <c r="E3399" i="8"/>
  <c r="F3399" i="8"/>
  <c r="G3399" i="8"/>
  <c r="H3399" i="8"/>
  <c r="E3400" i="8"/>
  <c r="F3400" i="8"/>
  <c r="G3400" i="8"/>
  <c r="H3400" i="8"/>
  <c r="E3401" i="8"/>
  <c r="F3401" i="8"/>
  <c r="G3401" i="8"/>
  <c r="H3401" i="8"/>
  <c r="E3402" i="8"/>
  <c r="F3402" i="8"/>
  <c r="G3402" i="8"/>
  <c r="H3402" i="8"/>
  <c r="E3403" i="8"/>
  <c r="F3403" i="8"/>
  <c r="G3403" i="8"/>
  <c r="H3403" i="8"/>
  <c r="E3404" i="8"/>
  <c r="F3404" i="8"/>
  <c r="G3404" i="8"/>
  <c r="H3404" i="8"/>
  <c r="E3405" i="8"/>
  <c r="F3405" i="8"/>
  <c r="G3405" i="8"/>
  <c r="H3405" i="8"/>
  <c r="E3406" i="8"/>
  <c r="F3406" i="8"/>
  <c r="G3406" i="8"/>
  <c r="H3406" i="8"/>
  <c r="E3407" i="8"/>
  <c r="F3407" i="8"/>
  <c r="G3407" i="8"/>
  <c r="H3407" i="8"/>
  <c r="E3408" i="8"/>
  <c r="F3408" i="8"/>
  <c r="G3408" i="8"/>
  <c r="H3408" i="8"/>
  <c r="E3409" i="8"/>
  <c r="F3409" i="8"/>
  <c r="G3409" i="8"/>
  <c r="H3409" i="8"/>
  <c r="E3410" i="8"/>
  <c r="F3410" i="8"/>
  <c r="G3410" i="8"/>
  <c r="H3410" i="8"/>
  <c r="E3411" i="8"/>
  <c r="F3411" i="8"/>
  <c r="G3411" i="8"/>
  <c r="H3411" i="8"/>
  <c r="E3412" i="8"/>
  <c r="F3412" i="8"/>
  <c r="G3412" i="8"/>
  <c r="H3412" i="8"/>
  <c r="E3413" i="8"/>
  <c r="F3413" i="8"/>
  <c r="G3413" i="8"/>
  <c r="H3413" i="8"/>
  <c r="E3414" i="8"/>
  <c r="F3414" i="8"/>
  <c r="G3414" i="8"/>
  <c r="H3414" i="8"/>
  <c r="E3415" i="8"/>
  <c r="F3415" i="8"/>
  <c r="G3415" i="8"/>
  <c r="H3415" i="8"/>
  <c r="E3416" i="8"/>
  <c r="F3416" i="8"/>
  <c r="G3416" i="8"/>
  <c r="H3416" i="8"/>
  <c r="E3417" i="8"/>
  <c r="F3417" i="8"/>
  <c r="G3417" i="8"/>
  <c r="H3417" i="8"/>
  <c r="E3418" i="8"/>
  <c r="F3418" i="8"/>
  <c r="G3418" i="8"/>
  <c r="H3418" i="8"/>
  <c r="E3419" i="8"/>
  <c r="F3419" i="8"/>
  <c r="G3419" i="8"/>
  <c r="H3419" i="8"/>
  <c r="E3420" i="8"/>
  <c r="F3420" i="8"/>
  <c r="G3420" i="8"/>
  <c r="H3420" i="8"/>
  <c r="E3421" i="8"/>
  <c r="F3421" i="8"/>
  <c r="G3421" i="8"/>
  <c r="H3421" i="8"/>
  <c r="E3422" i="8"/>
  <c r="F3422" i="8"/>
  <c r="G3422" i="8"/>
  <c r="H3422" i="8"/>
  <c r="E3423" i="8"/>
  <c r="F3423" i="8"/>
  <c r="G3423" i="8"/>
  <c r="H3423" i="8"/>
  <c r="E3424" i="8"/>
  <c r="F3424" i="8"/>
  <c r="G3424" i="8"/>
  <c r="H3424" i="8"/>
  <c r="E3425" i="8"/>
  <c r="F3425" i="8"/>
  <c r="G3425" i="8"/>
  <c r="H3425" i="8"/>
  <c r="E3426" i="8"/>
  <c r="F3426" i="8"/>
  <c r="G3426" i="8"/>
  <c r="H3426" i="8"/>
  <c r="E3427" i="8"/>
  <c r="F3427" i="8"/>
  <c r="G3427" i="8"/>
  <c r="H3427" i="8"/>
  <c r="E3428" i="8"/>
  <c r="F3428" i="8"/>
  <c r="G3428" i="8"/>
  <c r="H3428" i="8"/>
  <c r="E3429" i="8"/>
  <c r="F3429" i="8"/>
  <c r="G3429" i="8"/>
  <c r="H3429" i="8"/>
  <c r="E3430" i="8"/>
  <c r="F3430" i="8"/>
  <c r="G3430" i="8"/>
  <c r="H3430" i="8"/>
  <c r="E3431" i="8"/>
  <c r="F3431" i="8"/>
  <c r="G3431" i="8"/>
  <c r="H3431" i="8"/>
  <c r="E3432" i="8"/>
  <c r="F3432" i="8"/>
  <c r="G3432" i="8"/>
  <c r="H3432" i="8"/>
  <c r="E3433" i="8"/>
  <c r="F3433" i="8"/>
  <c r="G3433" i="8"/>
  <c r="H3433" i="8"/>
  <c r="E3434" i="8"/>
  <c r="F3434" i="8"/>
  <c r="G3434" i="8"/>
  <c r="H3434" i="8"/>
  <c r="E3435" i="8"/>
  <c r="F3435" i="8"/>
  <c r="G3435" i="8"/>
  <c r="H3435" i="8"/>
  <c r="E3436" i="8"/>
  <c r="F3436" i="8"/>
  <c r="G3436" i="8"/>
  <c r="H3436" i="8"/>
  <c r="E3437" i="8"/>
  <c r="F3437" i="8"/>
  <c r="G3437" i="8"/>
  <c r="H3437" i="8"/>
  <c r="E3438" i="8"/>
  <c r="F3438" i="8"/>
  <c r="G3438" i="8"/>
  <c r="H3438" i="8"/>
  <c r="E3439" i="8"/>
  <c r="F3439" i="8"/>
  <c r="G3439" i="8"/>
  <c r="H3439" i="8"/>
  <c r="E3440" i="8"/>
  <c r="F3440" i="8"/>
  <c r="G3440" i="8"/>
  <c r="H3440" i="8"/>
  <c r="E3441" i="8"/>
  <c r="F3441" i="8"/>
  <c r="G3441" i="8"/>
  <c r="H3441" i="8"/>
  <c r="E3442" i="8"/>
  <c r="F3442" i="8"/>
  <c r="G3442" i="8"/>
  <c r="H3442" i="8"/>
  <c r="E3443" i="8"/>
  <c r="F3443" i="8"/>
  <c r="G3443" i="8"/>
  <c r="H3443" i="8"/>
  <c r="E3444" i="8"/>
  <c r="F3444" i="8"/>
  <c r="G3444" i="8"/>
  <c r="H3444" i="8"/>
  <c r="E3445" i="8"/>
  <c r="F3445" i="8"/>
  <c r="G3445" i="8"/>
  <c r="H3445" i="8"/>
  <c r="E3446" i="8"/>
  <c r="F3446" i="8"/>
  <c r="G3446" i="8"/>
  <c r="H3446" i="8"/>
  <c r="E3447" i="8"/>
  <c r="F3447" i="8"/>
  <c r="G3447" i="8"/>
  <c r="H3447" i="8"/>
  <c r="E3448" i="8"/>
  <c r="F3448" i="8"/>
  <c r="G3448" i="8"/>
  <c r="H3448" i="8"/>
  <c r="E3449" i="8"/>
  <c r="F3449" i="8"/>
  <c r="G3449" i="8"/>
  <c r="H3449" i="8"/>
  <c r="E3450" i="8"/>
  <c r="F3450" i="8"/>
  <c r="G3450" i="8"/>
  <c r="H3450" i="8"/>
  <c r="E3451" i="8"/>
  <c r="F3451" i="8"/>
  <c r="G3451" i="8"/>
  <c r="H3451" i="8"/>
  <c r="E3452" i="8"/>
  <c r="F3452" i="8"/>
  <c r="G3452" i="8"/>
  <c r="H3452" i="8"/>
  <c r="E3453" i="8"/>
  <c r="F3453" i="8"/>
  <c r="G3453" i="8"/>
  <c r="H3453" i="8"/>
  <c r="E3454" i="8"/>
  <c r="F3454" i="8"/>
  <c r="G3454" i="8"/>
  <c r="H3454" i="8"/>
  <c r="E3455" i="8"/>
  <c r="F3455" i="8"/>
  <c r="G3455" i="8"/>
  <c r="H3455" i="8"/>
  <c r="E3456" i="8"/>
  <c r="F3456" i="8"/>
  <c r="G3456" i="8"/>
  <c r="H3456" i="8"/>
  <c r="E3457" i="8"/>
  <c r="F3457" i="8"/>
  <c r="G3457" i="8"/>
  <c r="H3457" i="8"/>
  <c r="E3458" i="8"/>
  <c r="F3458" i="8"/>
  <c r="G3458" i="8"/>
  <c r="H3458" i="8"/>
  <c r="E3459" i="8"/>
  <c r="F3459" i="8"/>
  <c r="G3459" i="8"/>
  <c r="H3459" i="8"/>
  <c r="E3460" i="8"/>
  <c r="F3460" i="8"/>
  <c r="G3460" i="8"/>
  <c r="H3460" i="8"/>
  <c r="E3461" i="8"/>
  <c r="F3461" i="8"/>
  <c r="G3461" i="8"/>
  <c r="H3461" i="8"/>
  <c r="E3462" i="8"/>
  <c r="F3462" i="8"/>
  <c r="G3462" i="8"/>
  <c r="H3462" i="8"/>
  <c r="E3463" i="8"/>
  <c r="F3463" i="8"/>
  <c r="G3463" i="8"/>
  <c r="H3463" i="8"/>
  <c r="E3464" i="8"/>
  <c r="F3464" i="8"/>
  <c r="G3464" i="8"/>
  <c r="H3464" i="8"/>
  <c r="E3465" i="8"/>
  <c r="F3465" i="8"/>
  <c r="G3465" i="8"/>
  <c r="H3465" i="8"/>
  <c r="E3466" i="8"/>
  <c r="F3466" i="8"/>
  <c r="G3466" i="8"/>
  <c r="H3466" i="8"/>
  <c r="E3467" i="8"/>
  <c r="F3467" i="8"/>
  <c r="G3467" i="8"/>
  <c r="H3467" i="8"/>
  <c r="E3468" i="8"/>
  <c r="F3468" i="8"/>
  <c r="G3468" i="8"/>
  <c r="H3468" i="8"/>
  <c r="E3469" i="8"/>
  <c r="F3469" i="8"/>
  <c r="G3469" i="8"/>
  <c r="H3469" i="8"/>
  <c r="E3470" i="8"/>
  <c r="F3470" i="8"/>
  <c r="G3470" i="8"/>
  <c r="H3470" i="8"/>
  <c r="E3471" i="8"/>
  <c r="F3471" i="8"/>
  <c r="G3471" i="8"/>
  <c r="H3471" i="8"/>
  <c r="E3472" i="8"/>
  <c r="F3472" i="8"/>
  <c r="G3472" i="8"/>
  <c r="H3472" i="8"/>
  <c r="E3473" i="8"/>
  <c r="F3473" i="8"/>
  <c r="G3473" i="8"/>
  <c r="H3473" i="8"/>
  <c r="E3474" i="8"/>
  <c r="F3474" i="8"/>
  <c r="G3474" i="8"/>
  <c r="H3474" i="8"/>
  <c r="E3475" i="8"/>
  <c r="F3475" i="8"/>
  <c r="G3475" i="8"/>
  <c r="H3475" i="8"/>
  <c r="E3476" i="8"/>
  <c r="F3476" i="8"/>
  <c r="G3476" i="8"/>
  <c r="H3476" i="8"/>
  <c r="E3477" i="8"/>
  <c r="F3477" i="8"/>
  <c r="G3477" i="8"/>
  <c r="H3477" i="8"/>
  <c r="E3478" i="8"/>
  <c r="F3478" i="8"/>
  <c r="G3478" i="8"/>
  <c r="H3478" i="8"/>
  <c r="E3479" i="8"/>
  <c r="F3479" i="8"/>
  <c r="G3479" i="8"/>
  <c r="H3479" i="8"/>
  <c r="E3480" i="8"/>
  <c r="F3480" i="8"/>
  <c r="G3480" i="8"/>
  <c r="H3480" i="8"/>
  <c r="E3481" i="8"/>
  <c r="F3481" i="8"/>
  <c r="G3481" i="8"/>
  <c r="H3481" i="8"/>
  <c r="E3482" i="8"/>
  <c r="F3482" i="8"/>
  <c r="G3482" i="8"/>
  <c r="H3482" i="8"/>
  <c r="E3483" i="8"/>
  <c r="F3483" i="8"/>
  <c r="G3483" i="8"/>
  <c r="H3483" i="8"/>
  <c r="E3484" i="8"/>
  <c r="F3484" i="8"/>
  <c r="G3484" i="8"/>
  <c r="H3484" i="8"/>
  <c r="E3485" i="8"/>
  <c r="F3485" i="8"/>
  <c r="G3485" i="8"/>
  <c r="H3485" i="8"/>
  <c r="E3486" i="8"/>
  <c r="F3486" i="8"/>
  <c r="G3486" i="8"/>
  <c r="H3486" i="8"/>
  <c r="E3487" i="8"/>
  <c r="F3487" i="8"/>
  <c r="G3487" i="8"/>
  <c r="H3487" i="8"/>
  <c r="E3488" i="8"/>
  <c r="F3488" i="8"/>
  <c r="G3488" i="8"/>
  <c r="H3488" i="8"/>
  <c r="E3489" i="8"/>
  <c r="F3489" i="8"/>
  <c r="G3489" i="8"/>
  <c r="H3489" i="8"/>
  <c r="E3490" i="8"/>
  <c r="F3490" i="8"/>
  <c r="G3490" i="8"/>
  <c r="H3490" i="8"/>
  <c r="E3491" i="8"/>
  <c r="F3491" i="8"/>
  <c r="G3491" i="8"/>
  <c r="H3491" i="8"/>
  <c r="E3492" i="8"/>
  <c r="F3492" i="8"/>
  <c r="G3492" i="8"/>
  <c r="H3492" i="8"/>
  <c r="E3493" i="8"/>
  <c r="F3493" i="8"/>
  <c r="G3493" i="8"/>
  <c r="H3493" i="8"/>
  <c r="E3494" i="8"/>
  <c r="F3494" i="8"/>
  <c r="G3494" i="8"/>
  <c r="H3494" i="8"/>
  <c r="E3495" i="8"/>
  <c r="F3495" i="8"/>
  <c r="G3495" i="8"/>
  <c r="H3495" i="8"/>
  <c r="E3496" i="8"/>
  <c r="F3496" i="8"/>
  <c r="G3496" i="8"/>
  <c r="H3496" i="8"/>
  <c r="E3497" i="8"/>
  <c r="F3497" i="8"/>
  <c r="G3497" i="8"/>
  <c r="H3497" i="8"/>
  <c r="E3498" i="8"/>
  <c r="F3498" i="8"/>
  <c r="G3498" i="8"/>
  <c r="H3498" i="8"/>
  <c r="E3499" i="8"/>
  <c r="F3499" i="8"/>
  <c r="G3499" i="8"/>
  <c r="H3499" i="8"/>
  <c r="E3500" i="8"/>
  <c r="F3500" i="8"/>
  <c r="G3500" i="8"/>
  <c r="H3500" i="8"/>
  <c r="E3501" i="8"/>
  <c r="F3501" i="8"/>
  <c r="G3501" i="8"/>
  <c r="H3501" i="8"/>
  <c r="E3502" i="8"/>
  <c r="F3502" i="8"/>
  <c r="G3502" i="8"/>
  <c r="H3502" i="8"/>
  <c r="E3503" i="8"/>
  <c r="F3503" i="8"/>
  <c r="G3503" i="8"/>
  <c r="H3503" i="8"/>
  <c r="E3504" i="8"/>
  <c r="F3504" i="8"/>
  <c r="G3504" i="8"/>
  <c r="H3504" i="8"/>
  <c r="E3505" i="8"/>
  <c r="F3505" i="8"/>
  <c r="G3505" i="8"/>
  <c r="H3505" i="8"/>
  <c r="E3506" i="8"/>
  <c r="F3506" i="8"/>
  <c r="G3506" i="8"/>
  <c r="H3506" i="8"/>
  <c r="E3507" i="8"/>
  <c r="F3507" i="8"/>
  <c r="G3507" i="8"/>
  <c r="H3507" i="8"/>
  <c r="E3508" i="8"/>
  <c r="F3508" i="8"/>
  <c r="G3508" i="8"/>
  <c r="H3508" i="8"/>
  <c r="E3509" i="8"/>
  <c r="F3509" i="8"/>
  <c r="G3509" i="8"/>
  <c r="H3509" i="8"/>
  <c r="E3510" i="8"/>
  <c r="F3510" i="8"/>
  <c r="G3510" i="8"/>
  <c r="H3510" i="8"/>
  <c r="E3511" i="8"/>
  <c r="F3511" i="8"/>
  <c r="G3511" i="8"/>
  <c r="H3511" i="8"/>
  <c r="E3512" i="8"/>
  <c r="F3512" i="8"/>
  <c r="G3512" i="8"/>
  <c r="H3512" i="8"/>
  <c r="E3513" i="8"/>
  <c r="F3513" i="8"/>
  <c r="G3513" i="8"/>
  <c r="H3513" i="8"/>
  <c r="E3514" i="8"/>
  <c r="F3514" i="8"/>
  <c r="G3514" i="8"/>
  <c r="H3514" i="8"/>
  <c r="E3515" i="8"/>
  <c r="F3515" i="8"/>
  <c r="G3515" i="8"/>
  <c r="H3515" i="8"/>
  <c r="E3516" i="8"/>
  <c r="F3516" i="8"/>
  <c r="G3516" i="8"/>
  <c r="H3516" i="8"/>
  <c r="E3517" i="8"/>
  <c r="F3517" i="8"/>
  <c r="G3517" i="8"/>
  <c r="H3517" i="8"/>
  <c r="E3518" i="8"/>
  <c r="F3518" i="8"/>
  <c r="G3518" i="8"/>
  <c r="H3518" i="8"/>
  <c r="E3519" i="8"/>
  <c r="F3519" i="8"/>
  <c r="G3519" i="8"/>
  <c r="H3519" i="8"/>
  <c r="E3520" i="8"/>
  <c r="F3520" i="8"/>
  <c r="G3520" i="8"/>
  <c r="H3520" i="8"/>
  <c r="E3521" i="8"/>
  <c r="F3521" i="8"/>
  <c r="G3521" i="8"/>
  <c r="H3521" i="8"/>
  <c r="E3522" i="8"/>
  <c r="F3522" i="8"/>
  <c r="G3522" i="8"/>
  <c r="H3522" i="8"/>
  <c r="E3523" i="8"/>
  <c r="F3523" i="8"/>
  <c r="G3523" i="8"/>
  <c r="H3523" i="8"/>
  <c r="E3524" i="8"/>
  <c r="F3524" i="8"/>
  <c r="G3524" i="8"/>
  <c r="H3524" i="8"/>
  <c r="E3525" i="8"/>
  <c r="F3525" i="8"/>
  <c r="G3525" i="8"/>
  <c r="H3525" i="8"/>
  <c r="E3526" i="8"/>
  <c r="F3526" i="8"/>
  <c r="G3526" i="8"/>
  <c r="H3526" i="8"/>
  <c r="E3527" i="8"/>
  <c r="F3527" i="8"/>
  <c r="G3527" i="8"/>
  <c r="H3527" i="8"/>
  <c r="E3528" i="8"/>
  <c r="F3528" i="8"/>
  <c r="G3528" i="8"/>
  <c r="H3528" i="8"/>
  <c r="E3529" i="8"/>
  <c r="F3529" i="8"/>
  <c r="G3529" i="8"/>
  <c r="H3529" i="8"/>
  <c r="E3530" i="8"/>
  <c r="F3530" i="8"/>
  <c r="G3530" i="8"/>
  <c r="H3530" i="8"/>
  <c r="E3531" i="8"/>
  <c r="F3531" i="8"/>
  <c r="G3531" i="8"/>
  <c r="H3531" i="8"/>
  <c r="E3532" i="8"/>
  <c r="F3532" i="8"/>
  <c r="G3532" i="8"/>
  <c r="H3532" i="8"/>
  <c r="E3533" i="8"/>
  <c r="F3533" i="8"/>
  <c r="G3533" i="8"/>
  <c r="H3533" i="8"/>
  <c r="E3534" i="8"/>
  <c r="F3534" i="8"/>
  <c r="G3534" i="8"/>
  <c r="H3534" i="8"/>
  <c r="E3535" i="8"/>
  <c r="F3535" i="8"/>
  <c r="G3535" i="8"/>
  <c r="H3535" i="8"/>
  <c r="E3536" i="8"/>
  <c r="F3536" i="8"/>
  <c r="G3536" i="8"/>
  <c r="H3536" i="8"/>
  <c r="E3537" i="8"/>
  <c r="F3537" i="8"/>
  <c r="G3537" i="8"/>
  <c r="H3537" i="8"/>
  <c r="E3538" i="8"/>
  <c r="F3538" i="8"/>
  <c r="G3538" i="8"/>
  <c r="H3538" i="8"/>
  <c r="E3539" i="8"/>
  <c r="F3539" i="8"/>
  <c r="G3539" i="8"/>
  <c r="H3539" i="8"/>
  <c r="E3540" i="8"/>
  <c r="F3540" i="8"/>
  <c r="G3540" i="8"/>
  <c r="H3540" i="8"/>
  <c r="E3541" i="8"/>
  <c r="F3541" i="8"/>
  <c r="G3541" i="8"/>
  <c r="H3541" i="8"/>
  <c r="E3542" i="8"/>
  <c r="F3542" i="8"/>
  <c r="G3542" i="8"/>
  <c r="H3542" i="8"/>
  <c r="E3543" i="8"/>
  <c r="F3543" i="8"/>
  <c r="G3543" i="8"/>
  <c r="H3543" i="8"/>
  <c r="E3544" i="8"/>
  <c r="F3544" i="8"/>
  <c r="G3544" i="8"/>
  <c r="H3544" i="8"/>
  <c r="E3545" i="8"/>
  <c r="F3545" i="8"/>
  <c r="G3545" i="8"/>
  <c r="H3545" i="8"/>
  <c r="E3546" i="8"/>
  <c r="F3546" i="8"/>
  <c r="G3546" i="8"/>
  <c r="H3546" i="8"/>
  <c r="E3547" i="8"/>
  <c r="F3547" i="8"/>
  <c r="G3547" i="8"/>
  <c r="H3547" i="8"/>
  <c r="E3548" i="8"/>
  <c r="F3548" i="8"/>
  <c r="G3548" i="8"/>
  <c r="H3548" i="8"/>
  <c r="E3549" i="8"/>
  <c r="F3549" i="8"/>
  <c r="G3549" i="8"/>
  <c r="H3549" i="8"/>
  <c r="E3550" i="8"/>
  <c r="F3550" i="8"/>
  <c r="G3550" i="8"/>
  <c r="H3550" i="8"/>
  <c r="E3551" i="8"/>
  <c r="F3551" i="8"/>
  <c r="G3551" i="8"/>
  <c r="H3551" i="8"/>
  <c r="E3552" i="8"/>
  <c r="F3552" i="8"/>
  <c r="G3552" i="8"/>
  <c r="H3552" i="8"/>
  <c r="E3553" i="8"/>
  <c r="F3553" i="8"/>
  <c r="G3553" i="8"/>
  <c r="H3553" i="8"/>
  <c r="E3554" i="8"/>
  <c r="F3554" i="8"/>
  <c r="G3554" i="8"/>
  <c r="H3554" i="8"/>
  <c r="E3555" i="8"/>
  <c r="F3555" i="8"/>
  <c r="G3555" i="8"/>
  <c r="H3555" i="8"/>
  <c r="E3556" i="8"/>
  <c r="F3556" i="8"/>
  <c r="G3556" i="8"/>
  <c r="H3556" i="8"/>
  <c r="E3557" i="8"/>
  <c r="F3557" i="8"/>
  <c r="G3557" i="8"/>
  <c r="H3557" i="8"/>
  <c r="E3558" i="8"/>
  <c r="F3558" i="8"/>
  <c r="G3558" i="8"/>
  <c r="H3558" i="8"/>
  <c r="E3559" i="8"/>
  <c r="F3559" i="8"/>
  <c r="G3559" i="8"/>
  <c r="H3559" i="8"/>
  <c r="E3560" i="8"/>
  <c r="F3560" i="8"/>
  <c r="G3560" i="8"/>
  <c r="H3560" i="8"/>
  <c r="E3561" i="8"/>
  <c r="F3561" i="8"/>
  <c r="G3561" i="8"/>
  <c r="H3561" i="8"/>
  <c r="E3562" i="8"/>
  <c r="F3562" i="8"/>
  <c r="G3562" i="8"/>
  <c r="H3562" i="8"/>
  <c r="E3563" i="8"/>
  <c r="F3563" i="8"/>
  <c r="G3563" i="8"/>
  <c r="H3563" i="8"/>
  <c r="E3564" i="8"/>
  <c r="F3564" i="8"/>
  <c r="G3564" i="8"/>
  <c r="H3564" i="8"/>
  <c r="E3565" i="8"/>
  <c r="F3565" i="8"/>
  <c r="G3565" i="8"/>
  <c r="H3565" i="8"/>
  <c r="E3566" i="8"/>
  <c r="F3566" i="8"/>
  <c r="G3566" i="8"/>
  <c r="H3566" i="8"/>
  <c r="E3567" i="8"/>
  <c r="F3567" i="8"/>
  <c r="G3567" i="8"/>
  <c r="H3567" i="8"/>
  <c r="E3568" i="8"/>
  <c r="F3568" i="8"/>
  <c r="G3568" i="8"/>
  <c r="H3568" i="8"/>
  <c r="E3569" i="8"/>
  <c r="F3569" i="8"/>
  <c r="G3569" i="8"/>
  <c r="H3569" i="8"/>
  <c r="E3570" i="8"/>
  <c r="F3570" i="8"/>
  <c r="G3570" i="8"/>
  <c r="H3570" i="8"/>
  <c r="E3571" i="8"/>
  <c r="F3571" i="8"/>
  <c r="G3571" i="8"/>
  <c r="H3571" i="8"/>
  <c r="E3572" i="8"/>
  <c r="F3572" i="8"/>
  <c r="G3572" i="8"/>
  <c r="H3572" i="8"/>
  <c r="E3573" i="8"/>
  <c r="F3573" i="8"/>
  <c r="G3573" i="8"/>
  <c r="H3573" i="8"/>
  <c r="E3574" i="8"/>
  <c r="F3574" i="8"/>
  <c r="G3574" i="8"/>
  <c r="H3574" i="8"/>
  <c r="E3575" i="8"/>
  <c r="F3575" i="8"/>
  <c r="G3575" i="8"/>
  <c r="H3575" i="8"/>
  <c r="E3576" i="8"/>
  <c r="F3576" i="8"/>
  <c r="G3576" i="8"/>
  <c r="H3576" i="8"/>
  <c r="E3577" i="8"/>
  <c r="F3577" i="8"/>
  <c r="G3577" i="8"/>
  <c r="H3577" i="8"/>
  <c r="E3578" i="8"/>
  <c r="F3578" i="8"/>
  <c r="G3578" i="8"/>
  <c r="H3578" i="8"/>
  <c r="E3579" i="8"/>
  <c r="F3579" i="8"/>
  <c r="G3579" i="8"/>
  <c r="H3579" i="8"/>
  <c r="E3580" i="8"/>
  <c r="F3580" i="8"/>
  <c r="G3580" i="8"/>
  <c r="H3580" i="8"/>
  <c r="E3581" i="8"/>
  <c r="F3581" i="8"/>
  <c r="G3581" i="8"/>
  <c r="H3581" i="8"/>
  <c r="E3582" i="8"/>
  <c r="F3582" i="8"/>
  <c r="G3582" i="8"/>
  <c r="H3582" i="8"/>
  <c r="E3583" i="8"/>
  <c r="F3583" i="8"/>
  <c r="G3583" i="8"/>
  <c r="H3583" i="8"/>
  <c r="E3584" i="8"/>
  <c r="F3584" i="8"/>
  <c r="G3584" i="8"/>
  <c r="H3584" i="8"/>
  <c r="E3585" i="8"/>
  <c r="F3585" i="8"/>
  <c r="G3585" i="8"/>
  <c r="H3585" i="8"/>
  <c r="E3586" i="8"/>
  <c r="F3586" i="8"/>
  <c r="G3586" i="8"/>
  <c r="H3586" i="8"/>
  <c r="E3587" i="8"/>
  <c r="F3587" i="8"/>
  <c r="G3587" i="8"/>
  <c r="H3587" i="8"/>
  <c r="E3588" i="8"/>
  <c r="F3588" i="8"/>
  <c r="G3588" i="8"/>
  <c r="H3588" i="8"/>
  <c r="E3589" i="8"/>
  <c r="F3589" i="8"/>
  <c r="G3589" i="8"/>
  <c r="H3589" i="8"/>
  <c r="E3590" i="8"/>
  <c r="F3590" i="8"/>
  <c r="G3590" i="8"/>
  <c r="H3590" i="8"/>
  <c r="E3591" i="8"/>
  <c r="F3591" i="8"/>
  <c r="G3591" i="8"/>
  <c r="H3591" i="8"/>
  <c r="E3592" i="8"/>
  <c r="F3592" i="8"/>
  <c r="G3592" i="8"/>
  <c r="H3592" i="8"/>
  <c r="E3593" i="8"/>
  <c r="F3593" i="8"/>
  <c r="G3593" i="8"/>
  <c r="H3593" i="8"/>
  <c r="E3594" i="8"/>
  <c r="F3594" i="8"/>
  <c r="G3594" i="8"/>
  <c r="H3594" i="8"/>
  <c r="E3595" i="8"/>
  <c r="F3595" i="8"/>
  <c r="G3595" i="8"/>
  <c r="H3595" i="8"/>
  <c r="E3596" i="8"/>
  <c r="F3596" i="8"/>
  <c r="G3596" i="8"/>
  <c r="H3596" i="8"/>
  <c r="E3597" i="8"/>
  <c r="F3597" i="8"/>
  <c r="G3597" i="8"/>
  <c r="H3597" i="8"/>
  <c r="E3598" i="8"/>
  <c r="F3598" i="8"/>
  <c r="G3598" i="8"/>
  <c r="H3598" i="8"/>
  <c r="E3599" i="8"/>
  <c r="F3599" i="8"/>
  <c r="G3599" i="8"/>
  <c r="H3599" i="8"/>
  <c r="E3600" i="8"/>
  <c r="F3600" i="8"/>
  <c r="G3600" i="8"/>
  <c r="H3600" i="8"/>
  <c r="E3601" i="8"/>
  <c r="F3601" i="8"/>
  <c r="G3601" i="8"/>
  <c r="H3601" i="8"/>
  <c r="E3602" i="8"/>
  <c r="F3602" i="8"/>
  <c r="G3602" i="8"/>
  <c r="H3602" i="8"/>
  <c r="E3603" i="8"/>
  <c r="F3603" i="8"/>
  <c r="G3603" i="8"/>
  <c r="H3603" i="8"/>
  <c r="E3604" i="8"/>
  <c r="F3604" i="8"/>
  <c r="G3604" i="8"/>
  <c r="H3604" i="8"/>
  <c r="E3605" i="8"/>
  <c r="F3605" i="8"/>
  <c r="G3605" i="8"/>
  <c r="H3605" i="8"/>
  <c r="E3606" i="8"/>
  <c r="F3606" i="8"/>
  <c r="G3606" i="8"/>
  <c r="H3606" i="8"/>
  <c r="E3607" i="8"/>
  <c r="F3607" i="8"/>
  <c r="G3607" i="8"/>
  <c r="H3607" i="8"/>
  <c r="E3608" i="8"/>
  <c r="F3608" i="8"/>
  <c r="G3608" i="8"/>
  <c r="H3608" i="8"/>
  <c r="E3609" i="8"/>
  <c r="F3609" i="8"/>
  <c r="G3609" i="8"/>
  <c r="H3609" i="8"/>
  <c r="E3610" i="8"/>
  <c r="F3610" i="8"/>
  <c r="G3610" i="8"/>
  <c r="H3610" i="8"/>
  <c r="E3611" i="8"/>
  <c r="F3611" i="8"/>
  <c r="G3611" i="8"/>
  <c r="H3611" i="8"/>
  <c r="E3612" i="8"/>
  <c r="F3612" i="8"/>
  <c r="G3612" i="8"/>
  <c r="H3612" i="8"/>
  <c r="E3613" i="8"/>
  <c r="F3613" i="8"/>
  <c r="G3613" i="8"/>
  <c r="H3613" i="8"/>
  <c r="E3614" i="8"/>
  <c r="F3614" i="8"/>
  <c r="G3614" i="8"/>
  <c r="H3614" i="8"/>
  <c r="E3615" i="8"/>
  <c r="F3615" i="8"/>
  <c r="G3615" i="8"/>
  <c r="H3615" i="8"/>
  <c r="E3616" i="8"/>
  <c r="F3616" i="8"/>
  <c r="G3616" i="8"/>
  <c r="H3616" i="8"/>
  <c r="E3617" i="8"/>
  <c r="F3617" i="8"/>
  <c r="G3617" i="8"/>
  <c r="H3617" i="8"/>
  <c r="E3618" i="8"/>
  <c r="F3618" i="8"/>
  <c r="G3618" i="8"/>
  <c r="H3618" i="8"/>
  <c r="E3619" i="8"/>
  <c r="F3619" i="8"/>
  <c r="G3619" i="8"/>
  <c r="H3619" i="8"/>
  <c r="E3620" i="8"/>
  <c r="F3620" i="8"/>
  <c r="G3620" i="8"/>
  <c r="H3620" i="8"/>
  <c r="E3621" i="8"/>
  <c r="F3621" i="8"/>
  <c r="G3621" i="8"/>
  <c r="H3621" i="8"/>
  <c r="E3622" i="8"/>
  <c r="F3622" i="8"/>
  <c r="G3622" i="8"/>
  <c r="H3622" i="8"/>
  <c r="E3623" i="8"/>
  <c r="F3623" i="8"/>
  <c r="G3623" i="8"/>
  <c r="H3623" i="8"/>
  <c r="E3624" i="8"/>
  <c r="F3624" i="8"/>
  <c r="G3624" i="8"/>
  <c r="H3624" i="8"/>
  <c r="E3625" i="8"/>
  <c r="F3625" i="8"/>
  <c r="G3625" i="8"/>
  <c r="H3625" i="8"/>
  <c r="E3626" i="8"/>
  <c r="F3626" i="8"/>
  <c r="G3626" i="8"/>
  <c r="H3626" i="8"/>
  <c r="E3627" i="8"/>
  <c r="F3627" i="8"/>
  <c r="G3627" i="8"/>
  <c r="H3627" i="8"/>
  <c r="E3628" i="8"/>
  <c r="F3628" i="8"/>
  <c r="G3628" i="8"/>
  <c r="H3628" i="8"/>
  <c r="E3629" i="8"/>
  <c r="F3629" i="8"/>
  <c r="G3629" i="8"/>
  <c r="H3629" i="8"/>
  <c r="E3630" i="8"/>
  <c r="F3630" i="8"/>
  <c r="G3630" i="8"/>
  <c r="H3630" i="8"/>
  <c r="E3631" i="8"/>
  <c r="F3631" i="8"/>
  <c r="G3631" i="8"/>
  <c r="H3631" i="8"/>
  <c r="E3632" i="8"/>
  <c r="F3632" i="8"/>
  <c r="G3632" i="8"/>
  <c r="H3632" i="8"/>
  <c r="E3633" i="8"/>
  <c r="F3633" i="8"/>
  <c r="G3633" i="8"/>
  <c r="H3633" i="8"/>
  <c r="E3634" i="8"/>
  <c r="F3634" i="8"/>
  <c r="G3634" i="8"/>
  <c r="H3634" i="8"/>
  <c r="E3635" i="8"/>
  <c r="F3635" i="8"/>
  <c r="G3635" i="8"/>
  <c r="H3635" i="8"/>
  <c r="E3636" i="8"/>
  <c r="F3636" i="8"/>
  <c r="G3636" i="8"/>
  <c r="H3636" i="8"/>
  <c r="E3637" i="8"/>
  <c r="F3637" i="8"/>
  <c r="G3637" i="8"/>
  <c r="H3637" i="8"/>
  <c r="E3638" i="8"/>
  <c r="F3638" i="8"/>
  <c r="G3638" i="8"/>
  <c r="H3638" i="8"/>
  <c r="E3639" i="8"/>
  <c r="F3639" i="8"/>
  <c r="G3639" i="8"/>
  <c r="H3639" i="8"/>
  <c r="E3640" i="8"/>
  <c r="F3640" i="8"/>
  <c r="G3640" i="8"/>
  <c r="H3640" i="8"/>
  <c r="E3641" i="8"/>
  <c r="F3641" i="8"/>
  <c r="G3641" i="8"/>
  <c r="H3641" i="8"/>
  <c r="E3642" i="8"/>
  <c r="F3642" i="8"/>
  <c r="G3642" i="8"/>
  <c r="H3642" i="8"/>
  <c r="E3643" i="8"/>
  <c r="F3643" i="8"/>
  <c r="G3643" i="8"/>
  <c r="H3643" i="8"/>
  <c r="E3644" i="8"/>
  <c r="F3644" i="8"/>
  <c r="G3644" i="8"/>
  <c r="H3644" i="8"/>
  <c r="E3645" i="8"/>
  <c r="F3645" i="8"/>
  <c r="G3645" i="8"/>
  <c r="H3645" i="8"/>
  <c r="E3646" i="8"/>
  <c r="F3646" i="8"/>
  <c r="G3646" i="8"/>
  <c r="H3646" i="8"/>
  <c r="E3647" i="8"/>
  <c r="F3647" i="8"/>
  <c r="G3647" i="8"/>
  <c r="H3647" i="8"/>
  <c r="E3648" i="8"/>
  <c r="F3648" i="8"/>
  <c r="G3648" i="8"/>
  <c r="H3648" i="8"/>
  <c r="E3649" i="8"/>
  <c r="F3649" i="8"/>
  <c r="G3649" i="8"/>
  <c r="H3649" i="8"/>
  <c r="E3650" i="8"/>
  <c r="F3650" i="8"/>
  <c r="G3650" i="8"/>
  <c r="H3650" i="8"/>
  <c r="E3651" i="8"/>
  <c r="F3651" i="8"/>
  <c r="G3651" i="8"/>
  <c r="H3651" i="8"/>
  <c r="E3652" i="8"/>
  <c r="F3652" i="8"/>
  <c r="G3652" i="8"/>
  <c r="H3652" i="8"/>
  <c r="E3653" i="8"/>
  <c r="F3653" i="8"/>
  <c r="G3653" i="8"/>
  <c r="H3653" i="8"/>
  <c r="E3654" i="8"/>
  <c r="F3654" i="8"/>
  <c r="G3654" i="8"/>
  <c r="H3654" i="8"/>
  <c r="E3655" i="8"/>
  <c r="F3655" i="8"/>
  <c r="G3655" i="8"/>
  <c r="H3655" i="8"/>
  <c r="E3656" i="8"/>
  <c r="F3656" i="8"/>
  <c r="G3656" i="8"/>
  <c r="H3656" i="8"/>
  <c r="E3657" i="8"/>
  <c r="F3657" i="8"/>
  <c r="G3657" i="8"/>
  <c r="H3657" i="8"/>
  <c r="E3658" i="8"/>
  <c r="F3658" i="8"/>
  <c r="G3658" i="8"/>
  <c r="H3658" i="8"/>
  <c r="E3659" i="8"/>
  <c r="F3659" i="8"/>
  <c r="G3659" i="8"/>
  <c r="H3659" i="8"/>
  <c r="E3660" i="8"/>
  <c r="F3660" i="8"/>
  <c r="G3660" i="8"/>
  <c r="H3660" i="8"/>
  <c r="E3661" i="8"/>
  <c r="F3661" i="8"/>
  <c r="G3661" i="8"/>
  <c r="H3661" i="8"/>
  <c r="E3662" i="8"/>
  <c r="F3662" i="8"/>
  <c r="G3662" i="8"/>
  <c r="H3662" i="8"/>
  <c r="E3663" i="8"/>
  <c r="F3663" i="8"/>
  <c r="G3663" i="8"/>
  <c r="H3663" i="8"/>
  <c r="E3664" i="8"/>
  <c r="F3664" i="8"/>
  <c r="G3664" i="8"/>
  <c r="H3664" i="8"/>
  <c r="E3665" i="8"/>
  <c r="F3665" i="8"/>
  <c r="G3665" i="8"/>
  <c r="H3665" i="8"/>
  <c r="E3666" i="8"/>
  <c r="F3666" i="8"/>
  <c r="G3666" i="8"/>
  <c r="H3666" i="8"/>
  <c r="E3667" i="8"/>
  <c r="F3667" i="8"/>
  <c r="G3667" i="8"/>
  <c r="H3667" i="8"/>
  <c r="E3668" i="8"/>
  <c r="F3668" i="8"/>
  <c r="G3668" i="8"/>
  <c r="H3668" i="8"/>
  <c r="E3669" i="8"/>
  <c r="F3669" i="8"/>
  <c r="G3669" i="8"/>
  <c r="H3669" i="8"/>
  <c r="E3670" i="8"/>
  <c r="F3670" i="8"/>
  <c r="G3670" i="8"/>
  <c r="H3670" i="8"/>
  <c r="E3671" i="8"/>
  <c r="F3671" i="8"/>
  <c r="G3671" i="8"/>
  <c r="H3671" i="8"/>
  <c r="E3672" i="8"/>
  <c r="F3672" i="8"/>
  <c r="G3672" i="8"/>
  <c r="H3672" i="8"/>
  <c r="E3673" i="8"/>
  <c r="F3673" i="8"/>
  <c r="G3673" i="8"/>
  <c r="H3673" i="8"/>
  <c r="E3674" i="8"/>
  <c r="F3674" i="8"/>
  <c r="G3674" i="8"/>
  <c r="H3674" i="8"/>
  <c r="E3675" i="8"/>
  <c r="F3675" i="8"/>
  <c r="G3675" i="8"/>
  <c r="H3675" i="8"/>
  <c r="E3676" i="8"/>
  <c r="F3676" i="8"/>
  <c r="G3676" i="8"/>
  <c r="H3676" i="8"/>
  <c r="E3677" i="8"/>
  <c r="F3677" i="8"/>
  <c r="G3677" i="8"/>
  <c r="H3677" i="8"/>
  <c r="E3678" i="8"/>
  <c r="F3678" i="8"/>
  <c r="G3678" i="8"/>
  <c r="H3678" i="8"/>
  <c r="E3679" i="8"/>
  <c r="F3679" i="8"/>
  <c r="G3679" i="8"/>
  <c r="H3679" i="8"/>
  <c r="E3680" i="8"/>
  <c r="F3680" i="8"/>
  <c r="G3680" i="8"/>
  <c r="H3680" i="8"/>
  <c r="E3681" i="8"/>
  <c r="F3681" i="8"/>
  <c r="G3681" i="8"/>
  <c r="H3681" i="8"/>
  <c r="E3682" i="8"/>
  <c r="F3682" i="8"/>
  <c r="G3682" i="8"/>
  <c r="H3682" i="8"/>
  <c r="E3683" i="8"/>
  <c r="F3683" i="8"/>
  <c r="G3683" i="8"/>
  <c r="H3683" i="8"/>
  <c r="E3684" i="8"/>
  <c r="F3684" i="8"/>
  <c r="G3684" i="8"/>
  <c r="H3684" i="8"/>
  <c r="E3685" i="8"/>
  <c r="F3685" i="8"/>
  <c r="G3685" i="8"/>
  <c r="H3685" i="8"/>
  <c r="E3686" i="8"/>
  <c r="F3686" i="8"/>
  <c r="G3686" i="8"/>
  <c r="H3686" i="8"/>
  <c r="E3687" i="8"/>
  <c r="F3687" i="8"/>
  <c r="G3687" i="8"/>
  <c r="H3687" i="8"/>
  <c r="E3688" i="8"/>
  <c r="F3688" i="8"/>
  <c r="G3688" i="8"/>
  <c r="H3688" i="8"/>
  <c r="E3689" i="8"/>
  <c r="F3689" i="8"/>
  <c r="G3689" i="8"/>
  <c r="H3689" i="8"/>
  <c r="E3690" i="8"/>
  <c r="F3690" i="8"/>
  <c r="G3690" i="8"/>
  <c r="H3690" i="8"/>
  <c r="E3691" i="8"/>
  <c r="F3691" i="8"/>
  <c r="G3691" i="8"/>
  <c r="H3691" i="8"/>
  <c r="E3692" i="8"/>
  <c r="F3692" i="8"/>
  <c r="G3692" i="8"/>
  <c r="H3692" i="8"/>
  <c r="E3693" i="8"/>
  <c r="F3693" i="8"/>
  <c r="G3693" i="8"/>
  <c r="H3693" i="8"/>
  <c r="E3694" i="8"/>
  <c r="F3694" i="8"/>
  <c r="G3694" i="8"/>
  <c r="H3694" i="8"/>
  <c r="E3695" i="8"/>
  <c r="F3695" i="8"/>
  <c r="G3695" i="8"/>
  <c r="H3695" i="8"/>
  <c r="E3696" i="8"/>
  <c r="F3696" i="8"/>
  <c r="G3696" i="8"/>
  <c r="H3696" i="8"/>
  <c r="E3697" i="8"/>
  <c r="F3697" i="8"/>
  <c r="G3697" i="8"/>
  <c r="H3697" i="8"/>
  <c r="E3698" i="8"/>
  <c r="F3698" i="8"/>
  <c r="G3698" i="8"/>
  <c r="H3698" i="8"/>
  <c r="E3699" i="8"/>
  <c r="F3699" i="8"/>
  <c r="G3699" i="8"/>
  <c r="H3699" i="8"/>
  <c r="E3700" i="8"/>
  <c r="F3700" i="8"/>
  <c r="G3700" i="8"/>
  <c r="H3700" i="8"/>
  <c r="E3701" i="8"/>
  <c r="F3701" i="8"/>
  <c r="G3701" i="8"/>
  <c r="H3701" i="8"/>
  <c r="E3702" i="8"/>
  <c r="F3702" i="8"/>
  <c r="G3702" i="8"/>
  <c r="H3702" i="8"/>
  <c r="E3703" i="8"/>
  <c r="F3703" i="8"/>
  <c r="G3703" i="8"/>
  <c r="H3703" i="8"/>
  <c r="E3704" i="8"/>
  <c r="F3704" i="8"/>
  <c r="G3704" i="8"/>
  <c r="H3704" i="8"/>
  <c r="E3705" i="8"/>
  <c r="F3705" i="8"/>
  <c r="G3705" i="8"/>
  <c r="H3705" i="8"/>
  <c r="E3706" i="8"/>
  <c r="F3706" i="8"/>
  <c r="G3706" i="8"/>
  <c r="H3706" i="8"/>
  <c r="E3707" i="8"/>
  <c r="F3707" i="8"/>
  <c r="G3707" i="8"/>
  <c r="H3707" i="8"/>
  <c r="E3708" i="8"/>
  <c r="F3708" i="8"/>
  <c r="G3708" i="8"/>
  <c r="H3708" i="8"/>
  <c r="E3709" i="8"/>
  <c r="F3709" i="8"/>
  <c r="G3709" i="8"/>
  <c r="H3709" i="8"/>
  <c r="E3710" i="8"/>
  <c r="F3710" i="8"/>
  <c r="G3710" i="8"/>
  <c r="H3710" i="8"/>
  <c r="E3711" i="8"/>
  <c r="F3711" i="8"/>
  <c r="G3711" i="8"/>
  <c r="H3711" i="8"/>
  <c r="E3712" i="8"/>
  <c r="F3712" i="8"/>
  <c r="G3712" i="8"/>
  <c r="H3712" i="8"/>
  <c r="E3713" i="8"/>
  <c r="F3713" i="8"/>
  <c r="G3713" i="8"/>
  <c r="H3713" i="8"/>
  <c r="E3714" i="8"/>
  <c r="F3714" i="8"/>
  <c r="G3714" i="8"/>
  <c r="H3714" i="8"/>
  <c r="E3715" i="8"/>
  <c r="F3715" i="8"/>
  <c r="G3715" i="8"/>
  <c r="H3715" i="8"/>
  <c r="E3716" i="8"/>
  <c r="F3716" i="8"/>
  <c r="G3716" i="8"/>
  <c r="H3716" i="8"/>
  <c r="E3717" i="8"/>
  <c r="F3717" i="8"/>
  <c r="G3717" i="8"/>
  <c r="H3717" i="8"/>
  <c r="E3718" i="8"/>
  <c r="F3718" i="8"/>
  <c r="G3718" i="8"/>
  <c r="H3718" i="8"/>
  <c r="E3719" i="8"/>
  <c r="F3719" i="8"/>
  <c r="G3719" i="8"/>
  <c r="H3719" i="8"/>
  <c r="E3720" i="8"/>
  <c r="F3720" i="8"/>
  <c r="G3720" i="8"/>
  <c r="H3720" i="8"/>
  <c r="E3721" i="8"/>
  <c r="F3721" i="8"/>
  <c r="G3721" i="8"/>
  <c r="H3721" i="8"/>
  <c r="E3722" i="8"/>
  <c r="F3722" i="8"/>
  <c r="G3722" i="8"/>
  <c r="H3722" i="8"/>
  <c r="E3723" i="8"/>
  <c r="F3723" i="8"/>
  <c r="G3723" i="8"/>
  <c r="H3723" i="8"/>
  <c r="E3724" i="8"/>
  <c r="F3724" i="8"/>
  <c r="G3724" i="8"/>
  <c r="H3724" i="8"/>
  <c r="E3725" i="8"/>
  <c r="F3725" i="8"/>
  <c r="G3725" i="8"/>
  <c r="H3725" i="8"/>
  <c r="E3726" i="8"/>
  <c r="F3726" i="8"/>
  <c r="G3726" i="8"/>
  <c r="H3726" i="8"/>
  <c r="E3727" i="8"/>
  <c r="F3727" i="8"/>
  <c r="G3727" i="8"/>
  <c r="H3727" i="8"/>
  <c r="E3728" i="8"/>
  <c r="F3728" i="8"/>
  <c r="G3728" i="8"/>
  <c r="H3728" i="8"/>
  <c r="E3729" i="8"/>
  <c r="F3729" i="8"/>
  <c r="G3729" i="8"/>
  <c r="H3729" i="8"/>
  <c r="E3730" i="8"/>
  <c r="F3730" i="8"/>
  <c r="G3730" i="8"/>
  <c r="H3730" i="8"/>
  <c r="E3731" i="8"/>
  <c r="F3731" i="8"/>
  <c r="G3731" i="8"/>
  <c r="H3731" i="8"/>
  <c r="E3732" i="8"/>
  <c r="F3732" i="8"/>
  <c r="G3732" i="8"/>
  <c r="H3732" i="8"/>
  <c r="E3733" i="8"/>
  <c r="F3733" i="8"/>
  <c r="G3733" i="8"/>
  <c r="H3733" i="8"/>
  <c r="E3734" i="8"/>
  <c r="F3734" i="8"/>
  <c r="G3734" i="8"/>
  <c r="H3734" i="8"/>
  <c r="E3735" i="8"/>
  <c r="F3735" i="8"/>
  <c r="G3735" i="8"/>
  <c r="H3735" i="8"/>
  <c r="E3736" i="8"/>
  <c r="F3736" i="8"/>
  <c r="G3736" i="8"/>
  <c r="H3736" i="8"/>
  <c r="E3737" i="8"/>
  <c r="F3737" i="8"/>
  <c r="G3737" i="8"/>
  <c r="H3737" i="8"/>
  <c r="E3738" i="8"/>
  <c r="F3738" i="8"/>
  <c r="G3738" i="8"/>
  <c r="H3738" i="8"/>
  <c r="E3739" i="8"/>
  <c r="F3739" i="8"/>
  <c r="G3739" i="8"/>
  <c r="H3739" i="8"/>
  <c r="E3740" i="8"/>
  <c r="F3740" i="8"/>
  <c r="G3740" i="8"/>
  <c r="H3740" i="8"/>
  <c r="E3741" i="8"/>
  <c r="F3741" i="8"/>
  <c r="G3741" i="8"/>
  <c r="H3741" i="8"/>
  <c r="E3742" i="8"/>
  <c r="F3742" i="8"/>
  <c r="G3742" i="8"/>
  <c r="H3742" i="8"/>
  <c r="E3743" i="8"/>
  <c r="F3743" i="8"/>
  <c r="G3743" i="8"/>
  <c r="H3743" i="8"/>
  <c r="E3744" i="8"/>
  <c r="F3744" i="8"/>
  <c r="G3744" i="8"/>
  <c r="H3744" i="8"/>
  <c r="E3745" i="8"/>
  <c r="F3745" i="8"/>
  <c r="G3745" i="8"/>
  <c r="H3745" i="8"/>
  <c r="E3746" i="8"/>
  <c r="F3746" i="8"/>
  <c r="G3746" i="8"/>
  <c r="H3746" i="8"/>
  <c r="E3747" i="8"/>
  <c r="F3747" i="8"/>
  <c r="G3747" i="8"/>
  <c r="H3747" i="8"/>
  <c r="E3748" i="8"/>
  <c r="F3748" i="8"/>
  <c r="G3748" i="8"/>
  <c r="H3748" i="8"/>
  <c r="E3749" i="8"/>
  <c r="F3749" i="8"/>
  <c r="G3749" i="8"/>
  <c r="H3749" i="8"/>
  <c r="E3750" i="8"/>
  <c r="F3750" i="8"/>
  <c r="G3750" i="8"/>
  <c r="H3750" i="8"/>
  <c r="E3751" i="8"/>
  <c r="F3751" i="8"/>
  <c r="G3751" i="8"/>
  <c r="H3751" i="8"/>
  <c r="E3752" i="8"/>
  <c r="F3752" i="8"/>
  <c r="G3752" i="8"/>
  <c r="H3752" i="8"/>
  <c r="E3753" i="8"/>
  <c r="F3753" i="8"/>
  <c r="G3753" i="8"/>
  <c r="H3753" i="8"/>
  <c r="E3754" i="8"/>
  <c r="F3754" i="8"/>
  <c r="G3754" i="8"/>
  <c r="H3754" i="8"/>
  <c r="E3755" i="8"/>
  <c r="F3755" i="8"/>
  <c r="G3755" i="8"/>
  <c r="H3755" i="8"/>
  <c r="E3756" i="8"/>
  <c r="F3756" i="8"/>
  <c r="G3756" i="8"/>
  <c r="H3756" i="8"/>
  <c r="E3757" i="8"/>
  <c r="F3757" i="8"/>
  <c r="G3757" i="8"/>
  <c r="H3757" i="8"/>
  <c r="E3758" i="8"/>
  <c r="F3758" i="8"/>
  <c r="G3758" i="8"/>
  <c r="H3758" i="8"/>
  <c r="E3759" i="8"/>
  <c r="F3759" i="8"/>
  <c r="G3759" i="8"/>
  <c r="H3759" i="8"/>
  <c r="E3760" i="8"/>
  <c r="F3760" i="8"/>
  <c r="G3760" i="8"/>
  <c r="H3760" i="8"/>
  <c r="E3761" i="8"/>
  <c r="F3761" i="8"/>
  <c r="G3761" i="8"/>
  <c r="H3761" i="8"/>
  <c r="E3762" i="8"/>
  <c r="F3762" i="8"/>
  <c r="G3762" i="8"/>
  <c r="H3762" i="8"/>
  <c r="E3763" i="8"/>
  <c r="F3763" i="8"/>
  <c r="G3763" i="8"/>
  <c r="H3763" i="8"/>
  <c r="E3764" i="8"/>
  <c r="F3764" i="8"/>
  <c r="G3764" i="8"/>
  <c r="H3764" i="8"/>
  <c r="E3765" i="8"/>
  <c r="F3765" i="8"/>
  <c r="G3765" i="8"/>
  <c r="H3765" i="8"/>
  <c r="E3766" i="8"/>
  <c r="F3766" i="8"/>
  <c r="G3766" i="8"/>
  <c r="H3766" i="8"/>
  <c r="E3767" i="8"/>
  <c r="F3767" i="8"/>
  <c r="G3767" i="8"/>
  <c r="H3767" i="8"/>
  <c r="E3768" i="8"/>
  <c r="F3768" i="8"/>
  <c r="G3768" i="8"/>
  <c r="H3768" i="8"/>
  <c r="E3769" i="8"/>
  <c r="F3769" i="8"/>
  <c r="G3769" i="8"/>
  <c r="H3769" i="8"/>
  <c r="E3770" i="8"/>
  <c r="F3770" i="8"/>
  <c r="G3770" i="8"/>
  <c r="H3770" i="8"/>
  <c r="E3771" i="8"/>
  <c r="F3771" i="8"/>
  <c r="G3771" i="8"/>
  <c r="H3771" i="8"/>
  <c r="E3772" i="8"/>
  <c r="F3772" i="8"/>
  <c r="G3772" i="8"/>
  <c r="H3772" i="8"/>
  <c r="E3773" i="8"/>
  <c r="F3773" i="8"/>
  <c r="G3773" i="8"/>
  <c r="H3773" i="8"/>
  <c r="E3774" i="8"/>
  <c r="F3774" i="8"/>
  <c r="G3774" i="8"/>
  <c r="H3774" i="8"/>
  <c r="E3775" i="8"/>
  <c r="F3775" i="8"/>
  <c r="G3775" i="8"/>
  <c r="H3775" i="8"/>
  <c r="E3776" i="8"/>
  <c r="F3776" i="8"/>
  <c r="G3776" i="8"/>
  <c r="H3776" i="8"/>
  <c r="E3777" i="8"/>
  <c r="F3777" i="8"/>
  <c r="G3777" i="8"/>
  <c r="H3777" i="8"/>
  <c r="E3778" i="8"/>
  <c r="F3778" i="8"/>
  <c r="G3778" i="8"/>
  <c r="H3778" i="8"/>
  <c r="E3779" i="8"/>
  <c r="F3779" i="8"/>
  <c r="G3779" i="8"/>
  <c r="H3779" i="8"/>
  <c r="E3780" i="8"/>
  <c r="F3780" i="8"/>
  <c r="G3780" i="8"/>
  <c r="H3780" i="8"/>
  <c r="E3781" i="8"/>
  <c r="F3781" i="8"/>
  <c r="G3781" i="8"/>
  <c r="H3781" i="8"/>
  <c r="E3782" i="8"/>
  <c r="F3782" i="8"/>
  <c r="G3782" i="8"/>
  <c r="H3782" i="8"/>
  <c r="E3783" i="8"/>
  <c r="F3783" i="8"/>
  <c r="G3783" i="8"/>
  <c r="H3783" i="8"/>
  <c r="E3784" i="8"/>
  <c r="F3784" i="8"/>
  <c r="G3784" i="8"/>
  <c r="H3784" i="8"/>
  <c r="E3785" i="8"/>
  <c r="F3785" i="8"/>
  <c r="G3785" i="8"/>
  <c r="H3785" i="8"/>
  <c r="E3786" i="8"/>
  <c r="F3786" i="8"/>
  <c r="G3786" i="8"/>
  <c r="H3786" i="8"/>
  <c r="E3787" i="8"/>
  <c r="F3787" i="8"/>
  <c r="G3787" i="8"/>
  <c r="H3787" i="8"/>
  <c r="E3788" i="8"/>
  <c r="F3788" i="8"/>
  <c r="G3788" i="8"/>
  <c r="H3788" i="8"/>
  <c r="E3789" i="8"/>
  <c r="F3789" i="8"/>
  <c r="G3789" i="8"/>
  <c r="H3789" i="8"/>
  <c r="E3790" i="8"/>
  <c r="F3790" i="8"/>
  <c r="G3790" i="8"/>
  <c r="H3790" i="8"/>
  <c r="E3791" i="8"/>
  <c r="F3791" i="8"/>
  <c r="G3791" i="8"/>
  <c r="H3791" i="8"/>
  <c r="E3792" i="8"/>
  <c r="F3792" i="8"/>
  <c r="G3792" i="8"/>
  <c r="H3792" i="8"/>
  <c r="E3793" i="8"/>
  <c r="F3793" i="8"/>
  <c r="G3793" i="8"/>
  <c r="H3793" i="8"/>
  <c r="E3794" i="8"/>
  <c r="F3794" i="8"/>
  <c r="G3794" i="8"/>
  <c r="H3794" i="8"/>
  <c r="E3795" i="8"/>
  <c r="F3795" i="8"/>
  <c r="G3795" i="8"/>
  <c r="H3795" i="8"/>
  <c r="E3796" i="8"/>
  <c r="F3796" i="8"/>
  <c r="G3796" i="8"/>
  <c r="H3796" i="8"/>
  <c r="E3797" i="8"/>
  <c r="F3797" i="8"/>
  <c r="G3797" i="8"/>
  <c r="H3797" i="8"/>
  <c r="E3798" i="8"/>
  <c r="F3798" i="8"/>
  <c r="G3798" i="8"/>
  <c r="H3798" i="8"/>
  <c r="E3799" i="8"/>
  <c r="F3799" i="8"/>
  <c r="G3799" i="8"/>
  <c r="H3799" i="8"/>
  <c r="E3800" i="8"/>
  <c r="F3800" i="8"/>
  <c r="G3800" i="8"/>
  <c r="H3800" i="8"/>
  <c r="E3801" i="8"/>
  <c r="F3801" i="8"/>
  <c r="G3801" i="8"/>
  <c r="H3801" i="8"/>
  <c r="E3802" i="8"/>
  <c r="F3802" i="8"/>
  <c r="G3802" i="8"/>
  <c r="H3802" i="8"/>
  <c r="E3803" i="8"/>
  <c r="F3803" i="8"/>
  <c r="G3803" i="8"/>
  <c r="H3803" i="8"/>
  <c r="E3804" i="8"/>
  <c r="F3804" i="8"/>
  <c r="G3804" i="8"/>
  <c r="H3804" i="8"/>
  <c r="E3805" i="8"/>
  <c r="F3805" i="8"/>
  <c r="G3805" i="8"/>
  <c r="H3805" i="8"/>
  <c r="E3806" i="8"/>
  <c r="F3806" i="8"/>
  <c r="G3806" i="8"/>
  <c r="H3806" i="8"/>
  <c r="E3807" i="8"/>
  <c r="F3807" i="8"/>
  <c r="G3807" i="8"/>
  <c r="H3807" i="8"/>
  <c r="E3808" i="8"/>
  <c r="F3808" i="8"/>
  <c r="G3808" i="8"/>
  <c r="H3808" i="8"/>
  <c r="E3809" i="8"/>
  <c r="F3809" i="8"/>
  <c r="G3809" i="8"/>
  <c r="H3809" i="8"/>
  <c r="E3810" i="8"/>
  <c r="F3810" i="8"/>
  <c r="G3810" i="8"/>
  <c r="H3810" i="8"/>
  <c r="E3811" i="8"/>
  <c r="F3811" i="8"/>
  <c r="G3811" i="8"/>
  <c r="H3811" i="8"/>
  <c r="E3812" i="8"/>
  <c r="F3812" i="8"/>
  <c r="G3812" i="8"/>
  <c r="H3812" i="8"/>
  <c r="E3813" i="8"/>
  <c r="F3813" i="8"/>
  <c r="G3813" i="8"/>
  <c r="H3813" i="8"/>
  <c r="E3814" i="8"/>
  <c r="F3814" i="8"/>
  <c r="G3814" i="8"/>
  <c r="H3814" i="8"/>
  <c r="E3815" i="8"/>
  <c r="F3815" i="8"/>
  <c r="G3815" i="8"/>
  <c r="H3815" i="8"/>
  <c r="E3816" i="8"/>
  <c r="F3816" i="8"/>
  <c r="G3816" i="8"/>
  <c r="H3816" i="8"/>
  <c r="E3817" i="8"/>
  <c r="F3817" i="8"/>
  <c r="G3817" i="8"/>
  <c r="H3817" i="8"/>
  <c r="E3818" i="8"/>
  <c r="F3818" i="8"/>
  <c r="G3818" i="8"/>
  <c r="H3818" i="8"/>
  <c r="E3819" i="8"/>
  <c r="F3819" i="8"/>
  <c r="G3819" i="8"/>
  <c r="H3819" i="8"/>
  <c r="E3820" i="8"/>
  <c r="F3820" i="8"/>
  <c r="G3820" i="8"/>
  <c r="H3820" i="8"/>
  <c r="E3821" i="8"/>
  <c r="F3821" i="8"/>
  <c r="G3821" i="8"/>
  <c r="H3821" i="8"/>
  <c r="E3822" i="8"/>
  <c r="F3822" i="8"/>
  <c r="G3822" i="8"/>
  <c r="H3822" i="8"/>
  <c r="E3823" i="8"/>
  <c r="F3823" i="8"/>
  <c r="G3823" i="8"/>
  <c r="H3823" i="8"/>
  <c r="E3824" i="8"/>
  <c r="F3824" i="8"/>
  <c r="G3824" i="8"/>
  <c r="H3824" i="8"/>
  <c r="E3825" i="8"/>
  <c r="F3825" i="8"/>
  <c r="G3825" i="8"/>
  <c r="H3825" i="8"/>
  <c r="E3826" i="8"/>
  <c r="F3826" i="8"/>
  <c r="G3826" i="8"/>
  <c r="H3826" i="8"/>
  <c r="E3827" i="8"/>
  <c r="F3827" i="8"/>
  <c r="G3827" i="8"/>
  <c r="H3827" i="8"/>
  <c r="E3828" i="8"/>
  <c r="F3828" i="8"/>
  <c r="G3828" i="8"/>
  <c r="H3828" i="8"/>
  <c r="E3829" i="8"/>
  <c r="F3829" i="8"/>
  <c r="G3829" i="8"/>
  <c r="H3829" i="8"/>
  <c r="E3830" i="8"/>
  <c r="F3830" i="8"/>
  <c r="G3830" i="8"/>
  <c r="H3830" i="8"/>
  <c r="E3831" i="8"/>
  <c r="F3831" i="8"/>
  <c r="G3831" i="8"/>
  <c r="H3831" i="8"/>
  <c r="E3832" i="8"/>
  <c r="F3832" i="8"/>
  <c r="G3832" i="8"/>
  <c r="H3832" i="8"/>
  <c r="E3833" i="8"/>
  <c r="F3833" i="8"/>
  <c r="G3833" i="8"/>
  <c r="H3833" i="8"/>
  <c r="E3834" i="8"/>
  <c r="F3834" i="8"/>
  <c r="G3834" i="8"/>
  <c r="H3834" i="8"/>
  <c r="E3835" i="8"/>
  <c r="F3835" i="8"/>
  <c r="G3835" i="8"/>
  <c r="H3835" i="8"/>
  <c r="E3836" i="8"/>
  <c r="F3836" i="8"/>
  <c r="G3836" i="8"/>
  <c r="H3836" i="8"/>
  <c r="E3837" i="8"/>
  <c r="F3837" i="8"/>
  <c r="G3837" i="8"/>
  <c r="H3837" i="8"/>
  <c r="E3838" i="8"/>
  <c r="F3838" i="8"/>
  <c r="G3838" i="8"/>
  <c r="H3838" i="8"/>
  <c r="E3839" i="8"/>
  <c r="F3839" i="8"/>
  <c r="G3839" i="8"/>
  <c r="H3839" i="8"/>
  <c r="E3840" i="8"/>
  <c r="F3840" i="8"/>
  <c r="G3840" i="8"/>
  <c r="H3840" i="8"/>
  <c r="E3841" i="8"/>
  <c r="F3841" i="8"/>
  <c r="G3841" i="8"/>
  <c r="H3841" i="8"/>
  <c r="E3842" i="8"/>
  <c r="F3842" i="8"/>
  <c r="G3842" i="8"/>
  <c r="H3842" i="8"/>
  <c r="E3843" i="8"/>
  <c r="F3843" i="8"/>
  <c r="G3843" i="8"/>
  <c r="H3843" i="8"/>
  <c r="E3844" i="8"/>
  <c r="F3844" i="8"/>
  <c r="G3844" i="8"/>
  <c r="H3844" i="8"/>
  <c r="E3845" i="8"/>
  <c r="F3845" i="8"/>
  <c r="G3845" i="8"/>
  <c r="H3845" i="8"/>
  <c r="E3846" i="8"/>
  <c r="F3846" i="8"/>
  <c r="G3846" i="8"/>
  <c r="H3846" i="8"/>
  <c r="E3847" i="8"/>
  <c r="F3847" i="8"/>
  <c r="G3847" i="8"/>
  <c r="H3847" i="8"/>
  <c r="E3848" i="8"/>
  <c r="F3848" i="8"/>
  <c r="G3848" i="8"/>
  <c r="H3848" i="8"/>
  <c r="E3849" i="8"/>
  <c r="F3849" i="8"/>
  <c r="G3849" i="8"/>
  <c r="H3849" i="8"/>
  <c r="E3850" i="8"/>
  <c r="F3850" i="8"/>
  <c r="G3850" i="8"/>
  <c r="H3850" i="8"/>
  <c r="E3851" i="8"/>
  <c r="F3851" i="8"/>
  <c r="G3851" i="8"/>
  <c r="H3851" i="8"/>
  <c r="E3852" i="8"/>
  <c r="F3852" i="8"/>
  <c r="G3852" i="8"/>
  <c r="H3852" i="8"/>
  <c r="E3853" i="8"/>
  <c r="F3853" i="8"/>
  <c r="G3853" i="8"/>
  <c r="H3853" i="8"/>
  <c r="E3854" i="8"/>
  <c r="F3854" i="8"/>
  <c r="G3854" i="8"/>
  <c r="H3854" i="8"/>
  <c r="E3855" i="8"/>
  <c r="F3855" i="8"/>
  <c r="G3855" i="8"/>
  <c r="H3855" i="8"/>
  <c r="E3856" i="8"/>
  <c r="F3856" i="8"/>
  <c r="G3856" i="8"/>
  <c r="H3856" i="8"/>
  <c r="E3857" i="8"/>
  <c r="F3857" i="8"/>
  <c r="G3857" i="8"/>
  <c r="H3857" i="8"/>
  <c r="E3858" i="8"/>
  <c r="F3858" i="8"/>
  <c r="G3858" i="8"/>
  <c r="H3858" i="8"/>
  <c r="E3859" i="8"/>
  <c r="F3859" i="8"/>
  <c r="G3859" i="8"/>
  <c r="H3859" i="8"/>
  <c r="E3860" i="8"/>
  <c r="F3860" i="8"/>
  <c r="G3860" i="8"/>
  <c r="H3860" i="8"/>
  <c r="E3861" i="8"/>
  <c r="F3861" i="8"/>
  <c r="G3861" i="8"/>
  <c r="H3861" i="8"/>
  <c r="E3862" i="8"/>
  <c r="F3862" i="8"/>
  <c r="G3862" i="8"/>
  <c r="H3862" i="8"/>
  <c r="E3863" i="8"/>
  <c r="F3863" i="8"/>
  <c r="G3863" i="8"/>
  <c r="H3863" i="8"/>
  <c r="E3864" i="8"/>
  <c r="F3864" i="8"/>
  <c r="G3864" i="8"/>
  <c r="H3864" i="8"/>
  <c r="E3865" i="8"/>
  <c r="F3865" i="8"/>
  <c r="G3865" i="8"/>
  <c r="H3865" i="8"/>
  <c r="E3866" i="8"/>
  <c r="F3866" i="8"/>
  <c r="G3866" i="8"/>
  <c r="H3866" i="8"/>
  <c r="E3867" i="8"/>
  <c r="F3867" i="8"/>
  <c r="G3867" i="8"/>
  <c r="H3867" i="8"/>
  <c r="E3868" i="8"/>
  <c r="F3868" i="8"/>
  <c r="G3868" i="8"/>
  <c r="H3868" i="8"/>
  <c r="E3869" i="8"/>
  <c r="F3869" i="8"/>
  <c r="G3869" i="8"/>
  <c r="H3869" i="8"/>
  <c r="E3870" i="8"/>
  <c r="F3870" i="8"/>
  <c r="G3870" i="8"/>
  <c r="H3870" i="8"/>
  <c r="E3871" i="8"/>
  <c r="F3871" i="8"/>
  <c r="G3871" i="8"/>
  <c r="H3871" i="8"/>
  <c r="E3872" i="8"/>
  <c r="F3872" i="8"/>
  <c r="G3872" i="8"/>
  <c r="H3872" i="8"/>
  <c r="E3873" i="8"/>
  <c r="F3873" i="8"/>
  <c r="G3873" i="8"/>
  <c r="H3873" i="8"/>
  <c r="E3874" i="8"/>
  <c r="F3874" i="8"/>
  <c r="G3874" i="8"/>
  <c r="H3874" i="8"/>
  <c r="E3875" i="8"/>
  <c r="F3875" i="8"/>
  <c r="G3875" i="8"/>
  <c r="H3875" i="8"/>
  <c r="E3876" i="8"/>
  <c r="F3876" i="8"/>
  <c r="G3876" i="8"/>
  <c r="H3876" i="8"/>
  <c r="E3877" i="8"/>
  <c r="F3877" i="8"/>
  <c r="G3877" i="8"/>
  <c r="H3877" i="8"/>
  <c r="E3878" i="8"/>
  <c r="F3878" i="8"/>
  <c r="G3878" i="8"/>
  <c r="H3878" i="8"/>
  <c r="E3879" i="8"/>
  <c r="F3879" i="8"/>
  <c r="G3879" i="8"/>
  <c r="H3879" i="8"/>
  <c r="E3880" i="8"/>
  <c r="F3880" i="8"/>
  <c r="G3880" i="8"/>
  <c r="H3880" i="8"/>
  <c r="E3881" i="8"/>
  <c r="F3881" i="8"/>
  <c r="G3881" i="8"/>
  <c r="H3881" i="8"/>
  <c r="E3882" i="8"/>
  <c r="F3882" i="8"/>
  <c r="G3882" i="8"/>
  <c r="H3882" i="8"/>
  <c r="E3883" i="8"/>
  <c r="F3883" i="8"/>
  <c r="G3883" i="8"/>
  <c r="H3883" i="8"/>
  <c r="E3884" i="8"/>
  <c r="F3884" i="8"/>
  <c r="G3884" i="8"/>
  <c r="H3884" i="8"/>
  <c r="E3885" i="8"/>
  <c r="F3885" i="8"/>
  <c r="G3885" i="8"/>
  <c r="H3885" i="8"/>
  <c r="E3886" i="8"/>
  <c r="F3886" i="8"/>
  <c r="G3886" i="8"/>
  <c r="H3886" i="8"/>
  <c r="E3887" i="8"/>
  <c r="F3887" i="8"/>
  <c r="G3887" i="8"/>
  <c r="H3887" i="8"/>
  <c r="E3888" i="8"/>
  <c r="F3888" i="8"/>
  <c r="G3888" i="8"/>
  <c r="H3888" i="8"/>
  <c r="E3889" i="8"/>
  <c r="F3889" i="8"/>
  <c r="G3889" i="8"/>
  <c r="H3889" i="8"/>
  <c r="E3890" i="8"/>
  <c r="F3890" i="8"/>
  <c r="G3890" i="8"/>
  <c r="H3890" i="8"/>
  <c r="E3891" i="8"/>
  <c r="F3891" i="8"/>
  <c r="G3891" i="8"/>
  <c r="H3891" i="8"/>
  <c r="E3892" i="8"/>
  <c r="F3892" i="8"/>
  <c r="G3892" i="8"/>
  <c r="H3892" i="8"/>
  <c r="E3893" i="8"/>
  <c r="F3893" i="8"/>
  <c r="G3893" i="8"/>
  <c r="H3893" i="8"/>
  <c r="E3894" i="8"/>
  <c r="F3894" i="8"/>
  <c r="G3894" i="8"/>
  <c r="H3894" i="8"/>
  <c r="E3895" i="8"/>
  <c r="F3895" i="8"/>
  <c r="G3895" i="8"/>
  <c r="H3895" i="8"/>
  <c r="E3896" i="8"/>
  <c r="F3896" i="8"/>
  <c r="G3896" i="8"/>
  <c r="H3896" i="8"/>
  <c r="E3897" i="8"/>
  <c r="F3897" i="8"/>
  <c r="G3897" i="8"/>
  <c r="H3897" i="8"/>
  <c r="E3898" i="8"/>
  <c r="F3898" i="8"/>
  <c r="G3898" i="8"/>
  <c r="H3898" i="8"/>
  <c r="E3899" i="8"/>
  <c r="F3899" i="8"/>
  <c r="G3899" i="8"/>
  <c r="H3899" i="8"/>
  <c r="E3900" i="8"/>
  <c r="F3900" i="8"/>
  <c r="G3900" i="8"/>
  <c r="H3900" i="8"/>
  <c r="E3901" i="8"/>
  <c r="F3901" i="8"/>
  <c r="G3901" i="8"/>
  <c r="H3901" i="8"/>
  <c r="E3902" i="8"/>
  <c r="F3902" i="8"/>
  <c r="G3902" i="8"/>
  <c r="H3902" i="8"/>
  <c r="E3903" i="8"/>
  <c r="F3903" i="8"/>
  <c r="G3903" i="8"/>
  <c r="H3903" i="8"/>
  <c r="E3904" i="8"/>
  <c r="F3904" i="8"/>
  <c r="G3904" i="8"/>
  <c r="H3904" i="8"/>
  <c r="E3905" i="8"/>
  <c r="F3905" i="8"/>
  <c r="G3905" i="8"/>
  <c r="H3905" i="8"/>
  <c r="E3906" i="8"/>
  <c r="F3906" i="8"/>
  <c r="G3906" i="8"/>
  <c r="H3906" i="8"/>
  <c r="E3907" i="8"/>
  <c r="F3907" i="8"/>
  <c r="G3907" i="8"/>
  <c r="H3907" i="8"/>
  <c r="E3908" i="8"/>
  <c r="F3908" i="8"/>
  <c r="G3908" i="8"/>
  <c r="H3908" i="8"/>
  <c r="E3909" i="8"/>
  <c r="F3909" i="8"/>
  <c r="G3909" i="8"/>
  <c r="H3909" i="8"/>
  <c r="E3910" i="8"/>
  <c r="F3910" i="8"/>
  <c r="G3910" i="8"/>
  <c r="H3910" i="8"/>
  <c r="E3911" i="8"/>
  <c r="F3911" i="8"/>
  <c r="G3911" i="8"/>
  <c r="H3911" i="8"/>
  <c r="E3912" i="8"/>
  <c r="F3912" i="8"/>
  <c r="G3912" i="8"/>
  <c r="H3912" i="8"/>
  <c r="E3913" i="8"/>
  <c r="F3913" i="8"/>
  <c r="G3913" i="8"/>
  <c r="H3913" i="8"/>
  <c r="E3914" i="8"/>
  <c r="F3914" i="8"/>
  <c r="G3914" i="8"/>
  <c r="H3914" i="8"/>
  <c r="E3915" i="8"/>
  <c r="F3915" i="8"/>
  <c r="G3915" i="8"/>
  <c r="H3915" i="8"/>
  <c r="E3916" i="8"/>
  <c r="F3916" i="8"/>
  <c r="G3916" i="8"/>
  <c r="H3916" i="8"/>
  <c r="E3917" i="8"/>
  <c r="F3917" i="8"/>
  <c r="G3917" i="8"/>
  <c r="H3917" i="8"/>
  <c r="E3918" i="8"/>
  <c r="F3918" i="8"/>
  <c r="G3918" i="8"/>
  <c r="H3918" i="8"/>
  <c r="E3919" i="8"/>
  <c r="F3919" i="8"/>
  <c r="G3919" i="8"/>
  <c r="H3919" i="8"/>
  <c r="E3920" i="8"/>
  <c r="F3920" i="8"/>
  <c r="G3920" i="8"/>
  <c r="H3920" i="8"/>
  <c r="E3921" i="8"/>
  <c r="F3921" i="8"/>
  <c r="G3921" i="8"/>
  <c r="H3921" i="8"/>
  <c r="E3922" i="8"/>
  <c r="F3922" i="8"/>
  <c r="G3922" i="8"/>
  <c r="H3922" i="8"/>
  <c r="E3923" i="8"/>
  <c r="F3923" i="8"/>
  <c r="G3923" i="8"/>
  <c r="H3923" i="8"/>
  <c r="E3924" i="8"/>
  <c r="F3924" i="8"/>
  <c r="G3924" i="8"/>
  <c r="H3924" i="8"/>
  <c r="E3925" i="8"/>
  <c r="F3925" i="8"/>
  <c r="G3925" i="8"/>
  <c r="H3925" i="8"/>
  <c r="E3926" i="8"/>
  <c r="F3926" i="8"/>
  <c r="G3926" i="8"/>
  <c r="H3926" i="8"/>
  <c r="E3927" i="8"/>
  <c r="F3927" i="8"/>
  <c r="G3927" i="8"/>
  <c r="H3927" i="8"/>
  <c r="E3928" i="8"/>
  <c r="F3928" i="8"/>
  <c r="G3928" i="8"/>
  <c r="H3928" i="8"/>
  <c r="E3929" i="8"/>
  <c r="F3929" i="8"/>
  <c r="G3929" i="8"/>
  <c r="H3929" i="8"/>
  <c r="E3930" i="8"/>
  <c r="F3930" i="8"/>
  <c r="G3930" i="8"/>
  <c r="H3930" i="8"/>
  <c r="E3931" i="8"/>
  <c r="F3931" i="8"/>
  <c r="G3931" i="8"/>
  <c r="H3931" i="8"/>
  <c r="E3932" i="8"/>
  <c r="F3932" i="8"/>
  <c r="G3932" i="8"/>
  <c r="H3932" i="8"/>
  <c r="E3933" i="8"/>
  <c r="F3933" i="8"/>
  <c r="G3933" i="8"/>
  <c r="H3933" i="8"/>
  <c r="E3934" i="8"/>
  <c r="F3934" i="8"/>
  <c r="G3934" i="8"/>
  <c r="H3934" i="8"/>
  <c r="E3935" i="8"/>
  <c r="F3935" i="8"/>
  <c r="G3935" i="8"/>
  <c r="H3935" i="8"/>
  <c r="E3936" i="8"/>
  <c r="F3936" i="8"/>
  <c r="G3936" i="8"/>
  <c r="H3936" i="8"/>
  <c r="E3937" i="8"/>
  <c r="F3937" i="8"/>
  <c r="G3937" i="8"/>
  <c r="H3937" i="8"/>
  <c r="E3938" i="8"/>
  <c r="F3938" i="8"/>
  <c r="G3938" i="8"/>
  <c r="H3938" i="8"/>
  <c r="E3939" i="8"/>
  <c r="F3939" i="8"/>
  <c r="G3939" i="8"/>
  <c r="H3939" i="8"/>
  <c r="E3940" i="8"/>
  <c r="F3940" i="8"/>
  <c r="G3940" i="8"/>
  <c r="H3940" i="8"/>
  <c r="E3941" i="8"/>
  <c r="F3941" i="8"/>
  <c r="G3941" i="8"/>
  <c r="H3941" i="8"/>
  <c r="E3942" i="8"/>
  <c r="F3942" i="8"/>
  <c r="G3942" i="8"/>
  <c r="H3942" i="8"/>
  <c r="E3943" i="8"/>
  <c r="F3943" i="8"/>
  <c r="G3943" i="8"/>
  <c r="H3943" i="8"/>
  <c r="E3944" i="8"/>
  <c r="F3944" i="8"/>
  <c r="G3944" i="8"/>
  <c r="H3944" i="8"/>
  <c r="E3945" i="8"/>
  <c r="F3945" i="8"/>
  <c r="G3945" i="8"/>
  <c r="H3945" i="8"/>
  <c r="E3946" i="8"/>
  <c r="F3946" i="8"/>
  <c r="G3946" i="8"/>
  <c r="H3946" i="8"/>
  <c r="E3947" i="8"/>
  <c r="F3947" i="8"/>
  <c r="G3947" i="8"/>
  <c r="H3947" i="8"/>
  <c r="E3948" i="8"/>
  <c r="F3948" i="8"/>
  <c r="G3948" i="8"/>
  <c r="H3948" i="8"/>
  <c r="E3949" i="8"/>
  <c r="F3949" i="8"/>
  <c r="G3949" i="8"/>
  <c r="H3949" i="8"/>
  <c r="E3950" i="8"/>
  <c r="F3950" i="8"/>
  <c r="G3950" i="8"/>
  <c r="H3950" i="8"/>
  <c r="E3951" i="8"/>
  <c r="F3951" i="8"/>
  <c r="G3951" i="8"/>
  <c r="H3951" i="8"/>
  <c r="E3952" i="8"/>
  <c r="F3952" i="8"/>
  <c r="G3952" i="8"/>
  <c r="H3952" i="8"/>
  <c r="E3953" i="8"/>
  <c r="F3953" i="8"/>
  <c r="G3953" i="8"/>
  <c r="H3953" i="8"/>
  <c r="E3954" i="8"/>
  <c r="F3954" i="8"/>
  <c r="G3954" i="8"/>
  <c r="H3954" i="8"/>
  <c r="E3955" i="8"/>
  <c r="F3955" i="8"/>
  <c r="G3955" i="8"/>
  <c r="H3955" i="8"/>
  <c r="E3956" i="8"/>
  <c r="F3956" i="8"/>
  <c r="G3956" i="8"/>
  <c r="H3956" i="8"/>
  <c r="E3957" i="8"/>
  <c r="F3957" i="8"/>
  <c r="G3957" i="8"/>
  <c r="H3957" i="8"/>
  <c r="E3958" i="8"/>
  <c r="F3958" i="8"/>
  <c r="G3958" i="8"/>
  <c r="H3958" i="8"/>
  <c r="E3959" i="8"/>
  <c r="F3959" i="8"/>
  <c r="G3959" i="8"/>
  <c r="H3959" i="8"/>
  <c r="E3960" i="8"/>
  <c r="F3960" i="8"/>
  <c r="G3960" i="8"/>
  <c r="H3960" i="8"/>
  <c r="E3961" i="8"/>
  <c r="F3961" i="8"/>
  <c r="G3961" i="8"/>
  <c r="H3961" i="8"/>
  <c r="E3962" i="8"/>
  <c r="F3962" i="8"/>
  <c r="G3962" i="8"/>
  <c r="H3962" i="8"/>
  <c r="E3963" i="8"/>
  <c r="F3963" i="8"/>
  <c r="G3963" i="8"/>
  <c r="H3963" i="8"/>
  <c r="E3964" i="8"/>
  <c r="F3964" i="8"/>
  <c r="G3964" i="8"/>
  <c r="H3964" i="8"/>
  <c r="E3965" i="8"/>
  <c r="F3965" i="8"/>
  <c r="G3965" i="8"/>
  <c r="H3965" i="8"/>
  <c r="E3966" i="8"/>
  <c r="F3966" i="8"/>
  <c r="G3966" i="8"/>
  <c r="H3966" i="8"/>
  <c r="E3967" i="8"/>
  <c r="F3967" i="8"/>
  <c r="G3967" i="8"/>
  <c r="H3967" i="8"/>
  <c r="E3968" i="8"/>
  <c r="F3968" i="8"/>
  <c r="G3968" i="8"/>
  <c r="H3968" i="8"/>
  <c r="E3969" i="8"/>
  <c r="F3969" i="8"/>
  <c r="G3969" i="8"/>
  <c r="H3969" i="8"/>
  <c r="E3970" i="8"/>
  <c r="F3970" i="8"/>
  <c r="G3970" i="8"/>
  <c r="H3970" i="8"/>
  <c r="E3971" i="8"/>
  <c r="F3971" i="8"/>
  <c r="G3971" i="8"/>
  <c r="H3971" i="8"/>
  <c r="E3972" i="8"/>
  <c r="F3972" i="8"/>
  <c r="G3972" i="8"/>
  <c r="H3972" i="8"/>
  <c r="E3973" i="8"/>
  <c r="F3973" i="8"/>
  <c r="G3973" i="8"/>
  <c r="H3973" i="8"/>
  <c r="E3974" i="8"/>
  <c r="F3974" i="8"/>
  <c r="G3974" i="8"/>
  <c r="H3974" i="8"/>
  <c r="E3975" i="8"/>
  <c r="F3975" i="8"/>
  <c r="G3975" i="8"/>
  <c r="H3975" i="8"/>
  <c r="E3976" i="8"/>
  <c r="F3976" i="8"/>
  <c r="G3976" i="8"/>
  <c r="H3976" i="8"/>
  <c r="E3977" i="8"/>
  <c r="F3977" i="8"/>
  <c r="G3977" i="8"/>
  <c r="H3977" i="8"/>
  <c r="E3978" i="8"/>
  <c r="F3978" i="8"/>
  <c r="G3978" i="8"/>
  <c r="H3978" i="8"/>
  <c r="E3979" i="8"/>
  <c r="F3979" i="8"/>
  <c r="G3979" i="8"/>
  <c r="H3979" i="8"/>
  <c r="E3980" i="8"/>
  <c r="F3980" i="8"/>
  <c r="G3980" i="8"/>
  <c r="H3980" i="8"/>
  <c r="E3981" i="8"/>
  <c r="F3981" i="8"/>
  <c r="G3981" i="8"/>
  <c r="H3981" i="8"/>
  <c r="E3982" i="8"/>
  <c r="F3982" i="8"/>
  <c r="G3982" i="8"/>
  <c r="H3982" i="8"/>
  <c r="E3983" i="8"/>
  <c r="F3983" i="8"/>
  <c r="G3983" i="8"/>
  <c r="H3983" i="8"/>
  <c r="E3984" i="8"/>
  <c r="F3984" i="8"/>
  <c r="G3984" i="8"/>
  <c r="H3984" i="8"/>
  <c r="E3985" i="8"/>
  <c r="F3985" i="8"/>
  <c r="G3985" i="8"/>
  <c r="H3985" i="8"/>
  <c r="E3986" i="8"/>
  <c r="F3986" i="8"/>
  <c r="G3986" i="8"/>
  <c r="H3986" i="8"/>
  <c r="E3987" i="8"/>
  <c r="F3987" i="8"/>
  <c r="G3987" i="8"/>
  <c r="H3987" i="8"/>
  <c r="E3988" i="8"/>
  <c r="F3988" i="8"/>
  <c r="G3988" i="8"/>
  <c r="H3988" i="8"/>
  <c r="E3989" i="8"/>
  <c r="F3989" i="8"/>
  <c r="G3989" i="8"/>
  <c r="H3989" i="8"/>
  <c r="E3990" i="8"/>
  <c r="F3990" i="8"/>
  <c r="G3990" i="8"/>
  <c r="H3990" i="8"/>
  <c r="E3991" i="8"/>
  <c r="F3991" i="8"/>
  <c r="G3991" i="8"/>
  <c r="H3991" i="8"/>
  <c r="E3992" i="8"/>
  <c r="F3992" i="8"/>
  <c r="G3992" i="8"/>
  <c r="H3992" i="8"/>
  <c r="E3993" i="8"/>
  <c r="F3993" i="8"/>
  <c r="G3993" i="8"/>
  <c r="H3993" i="8"/>
  <c r="E3994" i="8"/>
  <c r="F3994" i="8"/>
  <c r="G3994" i="8"/>
  <c r="H3994" i="8"/>
  <c r="E3995" i="8"/>
  <c r="F3995" i="8"/>
  <c r="G3995" i="8"/>
  <c r="H3995" i="8"/>
  <c r="E3996" i="8"/>
  <c r="F3996" i="8"/>
  <c r="G3996" i="8"/>
  <c r="H3996" i="8"/>
  <c r="E3997" i="8"/>
  <c r="F3997" i="8"/>
  <c r="G3997" i="8"/>
  <c r="H3997" i="8"/>
  <c r="E3998" i="8"/>
  <c r="F3998" i="8"/>
  <c r="G3998" i="8"/>
  <c r="H3998" i="8"/>
  <c r="E3999" i="8"/>
  <c r="F3999" i="8"/>
  <c r="G3999" i="8"/>
  <c r="H3999" i="8"/>
  <c r="E4000" i="8"/>
  <c r="F4000" i="8"/>
  <c r="G4000" i="8"/>
  <c r="H4000" i="8"/>
  <c r="E4001" i="8"/>
  <c r="F4001" i="8"/>
  <c r="G4001" i="8"/>
  <c r="H4001" i="8"/>
  <c r="E4002" i="8"/>
  <c r="F4002" i="8"/>
  <c r="G4002" i="8"/>
  <c r="H4002" i="8"/>
  <c r="E4003" i="8"/>
  <c r="F4003" i="8"/>
  <c r="G4003" i="8"/>
  <c r="H4003" i="8"/>
  <c r="E4004" i="8"/>
  <c r="F4004" i="8"/>
  <c r="G4004" i="8"/>
  <c r="H4004" i="8"/>
  <c r="E4005" i="8"/>
  <c r="F4005" i="8"/>
  <c r="G4005" i="8"/>
  <c r="H4005" i="8"/>
  <c r="E4006" i="8"/>
  <c r="F4006" i="8"/>
  <c r="G4006" i="8"/>
  <c r="H4006" i="8"/>
  <c r="E4007" i="8"/>
  <c r="F4007" i="8"/>
  <c r="G4007" i="8"/>
  <c r="H4007" i="8"/>
  <c r="E4008" i="8"/>
  <c r="F4008" i="8"/>
  <c r="G4008" i="8"/>
  <c r="H4008" i="8"/>
  <c r="E4009" i="8"/>
  <c r="F4009" i="8"/>
  <c r="G4009" i="8"/>
  <c r="H4009" i="8"/>
  <c r="E4010" i="8"/>
  <c r="F4010" i="8"/>
  <c r="G4010" i="8"/>
  <c r="H4010" i="8"/>
  <c r="E4011" i="8"/>
  <c r="F4011" i="8"/>
  <c r="G4011" i="8"/>
  <c r="H4011" i="8"/>
  <c r="E4012" i="8"/>
  <c r="F4012" i="8"/>
  <c r="G4012" i="8"/>
  <c r="H4012" i="8"/>
  <c r="E4013" i="8"/>
  <c r="F4013" i="8"/>
  <c r="G4013" i="8"/>
  <c r="H4013" i="8"/>
  <c r="E4014" i="8"/>
  <c r="F4014" i="8"/>
  <c r="G4014" i="8"/>
  <c r="H4014" i="8"/>
  <c r="E4015" i="8"/>
  <c r="F4015" i="8"/>
  <c r="G4015" i="8"/>
  <c r="H4015" i="8"/>
  <c r="E4016" i="8"/>
  <c r="F4016" i="8"/>
  <c r="G4016" i="8"/>
  <c r="H4016" i="8"/>
  <c r="E4017" i="8"/>
  <c r="F4017" i="8"/>
  <c r="G4017" i="8"/>
  <c r="H4017" i="8"/>
  <c r="E4018" i="8"/>
  <c r="F4018" i="8"/>
  <c r="G4018" i="8"/>
  <c r="H4018" i="8"/>
  <c r="E4019" i="8"/>
  <c r="F4019" i="8"/>
  <c r="G4019" i="8"/>
  <c r="H4019" i="8"/>
  <c r="E4020" i="8"/>
  <c r="F4020" i="8"/>
  <c r="G4020" i="8"/>
  <c r="H4020" i="8"/>
  <c r="E4021" i="8"/>
  <c r="F4021" i="8"/>
  <c r="G4021" i="8"/>
  <c r="H4021" i="8"/>
  <c r="E4022" i="8"/>
  <c r="F4022" i="8"/>
  <c r="G4022" i="8"/>
  <c r="H4022" i="8"/>
  <c r="E4023" i="8"/>
  <c r="F4023" i="8"/>
  <c r="G4023" i="8"/>
  <c r="H4023" i="8"/>
  <c r="E4024" i="8"/>
  <c r="F4024" i="8"/>
  <c r="G4024" i="8"/>
  <c r="H4024" i="8"/>
  <c r="E4025" i="8"/>
  <c r="F4025" i="8"/>
  <c r="G4025" i="8"/>
  <c r="H4025" i="8"/>
  <c r="E4026" i="8"/>
  <c r="F4026" i="8"/>
  <c r="G4026" i="8"/>
  <c r="H4026" i="8"/>
  <c r="E4027" i="8"/>
  <c r="F4027" i="8"/>
  <c r="G4027" i="8"/>
  <c r="H4027" i="8"/>
  <c r="E4028" i="8"/>
  <c r="F4028" i="8"/>
  <c r="G4028" i="8"/>
  <c r="H4028" i="8"/>
  <c r="E4029" i="8"/>
  <c r="F4029" i="8"/>
  <c r="G4029" i="8"/>
  <c r="H4029" i="8"/>
  <c r="E4030" i="8"/>
  <c r="F4030" i="8"/>
  <c r="G4030" i="8"/>
  <c r="H4030" i="8"/>
  <c r="E4031" i="8"/>
  <c r="F4031" i="8"/>
  <c r="G4031" i="8"/>
  <c r="H4031" i="8"/>
  <c r="E4032" i="8"/>
  <c r="F4032" i="8"/>
  <c r="G4032" i="8"/>
  <c r="H4032" i="8"/>
  <c r="E4033" i="8"/>
  <c r="F4033" i="8"/>
  <c r="G4033" i="8"/>
  <c r="H4033" i="8"/>
  <c r="E4034" i="8"/>
  <c r="F4034" i="8"/>
  <c r="G4034" i="8"/>
  <c r="H4034" i="8"/>
  <c r="E4035" i="8"/>
  <c r="F4035" i="8"/>
  <c r="G4035" i="8"/>
  <c r="H4035" i="8"/>
  <c r="E4036" i="8"/>
  <c r="F4036" i="8"/>
  <c r="G4036" i="8"/>
  <c r="H4036" i="8"/>
  <c r="E4037" i="8"/>
  <c r="F4037" i="8"/>
  <c r="G4037" i="8"/>
  <c r="H4037" i="8"/>
  <c r="E4038" i="8"/>
  <c r="F4038" i="8"/>
  <c r="G4038" i="8"/>
  <c r="H4038" i="8"/>
  <c r="E4039" i="8"/>
  <c r="F4039" i="8"/>
  <c r="G4039" i="8"/>
  <c r="H4039" i="8"/>
  <c r="E4040" i="8"/>
  <c r="F4040" i="8"/>
  <c r="G4040" i="8"/>
  <c r="H4040" i="8"/>
  <c r="E4041" i="8"/>
  <c r="F4041" i="8"/>
  <c r="G4041" i="8"/>
  <c r="H4041" i="8"/>
  <c r="E4042" i="8"/>
  <c r="F4042" i="8"/>
  <c r="G4042" i="8"/>
  <c r="H4042" i="8"/>
  <c r="E4043" i="8"/>
  <c r="F4043" i="8"/>
  <c r="G4043" i="8"/>
  <c r="H4043" i="8"/>
  <c r="E4044" i="8"/>
  <c r="F4044" i="8"/>
  <c r="G4044" i="8"/>
  <c r="H4044" i="8"/>
  <c r="E4045" i="8"/>
  <c r="F4045" i="8"/>
  <c r="G4045" i="8"/>
  <c r="H4045" i="8"/>
  <c r="E4046" i="8"/>
  <c r="F4046" i="8"/>
  <c r="G4046" i="8"/>
  <c r="H4046" i="8"/>
  <c r="E4047" i="8"/>
  <c r="F4047" i="8"/>
  <c r="G4047" i="8"/>
  <c r="H4047" i="8"/>
  <c r="E4048" i="8"/>
  <c r="F4048" i="8"/>
  <c r="G4048" i="8"/>
  <c r="H4048" i="8"/>
  <c r="E4049" i="8"/>
  <c r="F4049" i="8"/>
  <c r="G4049" i="8"/>
  <c r="H4049" i="8"/>
  <c r="E4050" i="8"/>
  <c r="F4050" i="8"/>
  <c r="G4050" i="8"/>
  <c r="H4050" i="8"/>
  <c r="E4051" i="8"/>
  <c r="F4051" i="8"/>
  <c r="G4051" i="8"/>
  <c r="H4051" i="8"/>
  <c r="E4052" i="8"/>
  <c r="F4052" i="8"/>
  <c r="G4052" i="8"/>
  <c r="H4052" i="8"/>
  <c r="E4053" i="8"/>
  <c r="F4053" i="8"/>
  <c r="G4053" i="8"/>
  <c r="H4053" i="8"/>
  <c r="E4054" i="8"/>
  <c r="F4054" i="8"/>
  <c r="G4054" i="8"/>
  <c r="H4054" i="8"/>
  <c r="E4055" i="8"/>
  <c r="F4055" i="8"/>
  <c r="G4055" i="8"/>
  <c r="H4055" i="8"/>
  <c r="E4056" i="8"/>
  <c r="F4056" i="8"/>
  <c r="G4056" i="8"/>
  <c r="H4056" i="8"/>
  <c r="E4057" i="8"/>
  <c r="F4057" i="8"/>
  <c r="G4057" i="8"/>
  <c r="H4057" i="8"/>
  <c r="E4058" i="8"/>
  <c r="F4058" i="8"/>
  <c r="G4058" i="8"/>
  <c r="H4058" i="8"/>
  <c r="E4059" i="8"/>
  <c r="F4059" i="8"/>
  <c r="G4059" i="8"/>
  <c r="H4059" i="8"/>
  <c r="E4060" i="8"/>
  <c r="F4060" i="8"/>
  <c r="G4060" i="8"/>
  <c r="H4060" i="8"/>
  <c r="E4061" i="8"/>
  <c r="F4061" i="8"/>
  <c r="G4061" i="8"/>
  <c r="H4061" i="8"/>
  <c r="E4062" i="8"/>
  <c r="F4062" i="8"/>
  <c r="G4062" i="8"/>
  <c r="H4062" i="8"/>
  <c r="E4063" i="8"/>
  <c r="F4063" i="8"/>
  <c r="G4063" i="8"/>
  <c r="H4063" i="8"/>
  <c r="E4064" i="8"/>
  <c r="F4064" i="8"/>
  <c r="G4064" i="8"/>
  <c r="H4064" i="8"/>
  <c r="E4065" i="8"/>
  <c r="F4065" i="8"/>
  <c r="G4065" i="8"/>
  <c r="H4065" i="8"/>
  <c r="E4066" i="8"/>
  <c r="F4066" i="8"/>
  <c r="G4066" i="8"/>
  <c r="H4066" i="8"/>
  <c r="E4067" i="8"/>
  <c r="F4067" i="8"/>
  <c r="G4067" i="8"/>
  <c r="H4067" i="8"/>
  <c r="E4068" i="8"/>
  <c r="F4068" i="8"/>
  <c r="G4068" i="8"/>
  <c r="H4068" i="8"/>
  <c r="E4069" i="8"/>
  <c r="F4069" i="8"/>
  <c r="G4069" i="8"/>
  <c r="H4069" i="8"/>
  <c r="E4070" i="8"/>
  <c r="F4070" i="8"/>
  <c r="G4070" i="8"/>
  <c r="H4070" i="8"/>
  <c r="E4071" i="8"/>
  <c r="F4071" i="8"/>
  <c r="G4071" i="8"/>
  <c r="H4071" i="8"/>
  <c r="E4072" i="8"/>
  <c r="F4072" i="8"/>
  <c r="G4072" i="8"/>
  <c r="H4072" i="8"/>
  <c r="E4073" i="8"/>
  <c r="F4073" i="8"/>
  <c r="G4073" i="8"/>
  <c r="H4073" i="8"/>
  <c r="E4074" i="8"/>
  <c r="F4074" i="8"/>
  <c r="G4074" i="8"/>
  <c r="H4074" i="8"/>
  <c r="E4075" i="8"/>
  <c r="F4075" i="8"/>
  <c r="G4075" i="8"/>
  <c r="H4075" i="8"/>
  <c r="E4076" i="8"/>
  <c r="F4076" i="8"/>
  <c r="G4076" i="8"/>
  <c r="H4076" i="8"/>
  <c r="E4077" i="8"/>
  <c r="F4077" i="8"/>
  <c r="G4077" i="8"/>
  <c r="H4077" i="8"/>
  <c r="E4078" i="8"/>
  <c r="F4078" i="8"/>
  <c r="G4078" i="8"/>
  <c r="H4078" i="8"/>
  <c r="E4079" i="8"/>
  <c r="F4079" i="8"/>
  <c r="G4079" i="8"/>
  <c r="H4079" i="8"/>
  <c r="E4080" i="8"/>
  <c r="F4080" i="8"/>
  <c r="G4080" i="8"/>
  <c r="H4080" i="8"/>
  <c r="E4081" i="8"/>
  <c r="F4081" i="8"/>
  <c r="G4081" i="8"/>
  <c r="H4081" i="8"/>
  <c r="E4082" i="8"/>
  <c r="F4082" i="8"/>
  <c r="G4082" i="8"/>
  <c r="H4082" i="8"/>
  <c r="E4083" i="8"/>
  <c r="F4083" i="8"/>
  <c r="G4083" i="8"/>
  <c r="H4083" i="8"/>
  <c r="E4084" i="8"/>
  <c r="F4084" i="8"/>
  <c r="G4084" i="8"/>
  <c r="H4084" i="8"/>
  <c r="E4085" i="8"/>
  <c r="F4085" i="8"/>
  <c r="G4085" i="8"/>
  <c r="H4085" i="8"/>
  <c r="E4086" i="8"/>
  <c r="F4086" i="8"/>
  <c r="G4086" i="8"/>
  <c r="H4086" i="8"/>
  <c r="E4087" i="8"/>
  <c r="F4087" i="8"/>
  <c r="G4087" i="8"/>
  <c r="H4087" i="8"/>
  <c r="E4088" i="8"/>
  <c r="F4088" i="8"/>
  <c r="G4088" i="8"/>
  <c r="H4088" i="8"/>
  <c r="E4089" i="8"/>
  <c r="F4089" i="8"/>
  <c r="G4089" i="8"/>
  <c r="H4089" i="8"/>
  <c r="E4090" i="8"/>
  <c r="F4090" i="8"/>
  <c r="G4090" i="8"/>
  <c r="H4090" i="8"/>
  <c r="E4091" i="8"/>
  <c r="F4091" i="8"/>
  <c r="G4091" i="8"/>
  <c r="H4091" i="8"/>
  <c r="E4092" i="8"/>
  <c r="F4092" i="8"/>
  <c r="G4092" i="8"/>
  <c r="H4092" i="8"/>
  <c r="E4093" i="8"/>
  <c r="F4093" i="8"/>
  <c r="G4093" i="8"/>
  <c r="H4093" i="8"/>
  <c r="E4094" i="8"/>
  <c r="F4094" i="8"/>
  <c r="G4094" i="8"/>
  <c r="H4094" i="8"/>
  <c r="E4095" i="8"/>
  <c r="F4095" i="8"/>
  <c r="G4095" i="8"/>
  <c r="H4095" i="8"/>
  <c r="E4096" i="8"/>
  <c r="F4096" i="8"/>
  <c r="G4096" i="8"/>
  <c r="H4096" i="8"/>
  <c r="E4097" i="8"/>
  <c r="F4097" i="8"/>
  <c r="G4097" i="8"/>
  <c r="H4097" i="8"/>
  <c r="E4098" i="8"/>
  <c r="F4098" i="8"/>
  <c r="G4098" i="8"/>
  <c r="H4098" i="8"/>
  <c r="E4099" i="8"/>
  <c r="F4099" i="8"/>
  <c r="G4099" i="8"/>
  <c r="H4099" i="8"/>
  <c r="E4100" i="8"/>
  <c r="F4100" i="8"/>
  <c r="G4100" i="8"/>
  <c r="H4100" i="8"/>
  <c r="E4101" i="8"/>
  <c r="F4101" i="8"/>
  <c r="G4101" i="8"/>
  <c r="H4101" i="8"/>
  <c r="E4102" i="8"/>
  <c r="F4102" i="8"/>
  <c r="G4102" i="8"/>
  <c r="H4102" i="8"/>
  <c r="E4103" i="8"/>
  <c r="F4103" i="8"/>
  <c r="G4103" i="8"/>
  <c r="H4103" i="8"/>
  <c r="E4104" i="8"/>
  <c r="F4104" i="8"/>
  <c r="G4104" i="8"/>
  <c r="H4104" i="8"/>
  <c r="E4105" i="8"/>
  <c r="F4105" i="8"/>
  <c r="G4105" i="8"/>
  <c r="H4105" i="8"/>
  <c r="E4106" i="8"/>
  <c r="F4106" i="8"/>
  <c r="G4106" i="8"/>
  <c r="H4106" i="8"/>
  <c r="E4107" i="8"/>
  <c r="F4107" i="8"/>
  <c r="G4107" i="8"/>
  <c r="H4107" i="8"/>
  <c r="E4108" i="8"/>
  <c r="F4108" i="8"/>
  <c r="G4108" i="8"/>
  <c r="H4108" i="8"/>
  <c r="E4109" i="8"/>
  <c r="F4109" i="8"/>
  <c r="G4109" i="8"/>
  <c r="H4109" i="8"/>
  <c r="E4110" i="8"/>
  <c r="F4110" i="8"/>
  <c r="G4110" i="8"/>
  <c r="H4110" i="8"/>
  <c r="E4111" i="8"/>
  <c r="F4111" i="8"/>
  <c r="G4111" i="8"/>
  <c r="H4111" i="8"/>
  <c r="E4112" i="8"/>
  <c r="F4112" i="8"/>
  <c r="G4112" i="8"/>
  <c r="H4112" i="8"/>
  <c r="E4113" i="8"/>
  <c r="F4113" i="8"/>
  <c r="G4113" i="8"/>
  <c r="H4113" i="8"/>
  <c r="E4114" i="8"/>
  <c r="F4114" i="8"/>
  <c r="G4114" i="8"/>
  <c r="H4114" i="8"/>
  <c r="E4115" i="8"/>
  <c r="F4115" i="8"/>
  <c r="G4115" i="8"/>
  <c r="H4115" i="8"/>
  <c r="E4116" i="8"/>
  <c r="F4116" i="8"/>
  <c r="G4116" i="8"/>
  <c r="H4116" i="8"/>
  <c r="E4117" i="8"/>
  <c r="F4117" i="8"/>
  <c r="G4117" i="8"/>
  <c r="H4117" i="8"/>
  <c r="E4118" i="8"/>
  <c r="F4118" i="8"/>
  <c r="G4118" i="8"/>
  <c r="H4118" i="8"/>
  <c r="E4119" i="8"/>
  <c r="F4119" i="8"/>
  <c r="G4119" i="8"/>
  <c r="H4119" i="8"/>
  <c r="E4120" i="8"/>
  <c r="F4120" i="8"/>
  <c r="G4120" i="8"/>
  <c r="H4120" i="8"/>
  <c r="E4121" i="8"/>
  <c r="F4121" i="8"/>
  <c r="G4121" i="8"/>
  <c r="H4121" i="8"/>
  <c r="E4122" i="8"/>
  <c r="F4122" i="8"/>
  <c r="G4122" i="8"/>
  <c r="H4122" i="8"/>
  <c r="E4123" i="8"/>
  <c r="F4123" i="8"/>
  <c r="G4123" i="8"/>
  <c r="H4123" i="8"/>
  <c r="E4124" i="8"/>
  <c r="F4124" i="8"/>
  <c r="G4124" i="8"/>
  <c r="H4124" i="8"/>
  <c r="E4125" i="8"/>
  <c r="F4125" i="8"/>
  <c r="G4125" i="8"/>
  <c r="H4125" i="8"/>
  <c r="E4126" i="8"/>
  <c r="F4126" i="8"/>
  <c r="G4126" i="8"/>
  <c r="H4126" i="8"/>
  <c r="E4127" i="8"/>
  <c r="F4127" i="8"/>
  <c r="G4127" i="8"/>
  <c r="H4127" i="8"/>
  <c r="E4128" i="8"/>
  <c r="F4128" i="8"/>
  <c r="G4128" i="8"/>
  <c r="H4128" i="8"/>
  <c r="E4129" i="8"/>
  <c r="F4129" i="8"/>
  <c r="G4129" i="8"/>
  <c r="H4129" i="8"/>
  <c r="E4130" i="8"/>
  <c r="F4130" i="8"/>
  <c r="G4130" i="8"/>
  <c r="H4130" i="8"/>
  <c r="E4131" i="8"/>
  <c r="F4131" i="8"/>
  <c r="G4131" i="8"/>
  <c r="H4131" i="8"/>
  <c r="E4132" i="8"/>
  <c r="F4132" i="8"/>
  <c r="G4132" i="8"/>
  <c r="H4132" i="8"/>
  <c r="E4133" i="8"/>
  <c r="F4133" i="8"/>
  <c r="G4133" i="8"/>
  <c r="H4133" i="8"/>
  <c r="E4134" i="8"/>
  <c r="F4134" i="8"/>
  <c r="G4134" i="8"/>
  <c r="H4134" i="8"/>
  <c r="E4135" i="8"/>
  <c r="F4135" i="8"/>
  <c r="G4135" i="8"/>
  <c r="H4135" i="8"/>
  <c r="E4136" i="8"/>
  <c r="F4136" i="8"/>
  <c r="G4136" i="8"/>
  <c r="H4136" i="8"/>
  <c r="E4137" i="8"/>
  <c r="F4137" i="8"/>
  <c r="G4137" i="8"/>
  <c r="H4137" i="8"/>
  <c r="E4138" i="8"/>
  <c r="F4138" i="8"/>
  <c r="G4138" i="8"/>
  <c r="H4138" i="8"/>
  <c r="E4139" i="8"/>
  <c r="F4139" i="8"/>
  <c r="G4139" i="8"/>
  <c r="H4139" i="8"/>
  <c r="E4140" i="8"/>
  <c r="F4140" i="8"/>
  <c r="G4140" i="8"/>
  <c r="H4140" i="8"/>
  <c r="E4141" i="8"/>
  <c r="F4141" i="8"/>
  <c r="G4141" i="8"/>
  <c r="H4141" i="8"/>
  <c r="E4142" i="8"/>
  <c r="F4142" i="8"/>
  <c r="G4142" i="8"/>
  <c r="H4142" i="8"/>
  <c r="E4143" i="8"/>
  <c r="F4143" i="8"/>
  <c r="G4143" i="8"/>
  <c r="H4143" i="8"/>
  <c r="E4144" i="8"/>
  <c r="F4144" i="8"/>
  <c r="G4144" i="8"/>
  <c r="H4144" i="8"/>
  <c r="E4145" i="8"/>
  <c r="F4145" i="8"/>
  <c r="G4145" i="8"/>
  <c r="H4145" i="8"/>
  <c r="E4146" i="8"/>
  <c r="F4146" i="8"/>
  <c r="G4146" i="8"/>
  <c r="H4146" i="8"/>
  <c r="E4147" i="8"/>
  <c r="F4147" i="8"/>
  <c r="G4147" i="8"/>
  <c r="H4147" i="8"/>
  <c r="E4148" i="8"/>
  <c r="F4148" i="8"/>
  <c r="G4148" i="8"/>
  <c r="H4148" i="8"/>
  <c r="E4149" i="8"/>
  <c r="F4149" i="8"/>
  <c r="G4149" i="8"/>
  <c r="H4149" i="8"/>
  <c r="E4150" i="8"/>
  <c r="F4150" i="8"/>
  <c r="G4150" i="8"/>
  <c r="H4150" i="8"/>
  <c r="E4151" i="8"/>
  <c r="F4151" i="8"/>
  <c r="G4151" i="8"/>
  <c r="H4151" i="8"/>
  <c r="E4152" i="8"/>
  <c r="F4152" i="8"/>
  <c r="G4152" i="8"/>
  <c r="H4152" i="8"/>
  <c r="E4153" i="8"/>
  <c r="F4153" i="8"/>
  <c r="G4153" i="8"/>
  <c r="H4153" i="8"/>
  <c r="E4154" i="8"/>
  <c r="F4154" i="8"/>
  <c r="G4154" i="8"/>
  <c r="H4154" i="8"/>
  <c r="E4155" i="8"/>
  <c r="F4155" i="8"/>
  <c r="G4155" i="8"/>
  <c r="H4155" i="8"/>
  <c r="E4156" i="8"/>
  <c r="F4156" i="8"/>
  <c r="G4156" i="8"/>
  <c r="H4156" i="8"/>
  <c r="E4157" i="8"/>
  <c r="F4157" i="8"/>
  <c r="G4157" i="8"/>
  <c r="H4157" i="8"/>
  <c r="E4158" i="8"/>
  <c r="F4158" i="8"/>
  <c r="G4158" i="8"/>
  <c r="H4158" i="8"/>
  <c r="E4159" i="8"/>
  <c r="F4159" i="8"/>
  <c r="G4159" i="8"/>
  <c r="H4159" i="8"/>
  <c r="E4160" i="8"/>
  <c r="F4160" i="8"/>
  <c r="G4160" i="8"/>
  <c r="H4160" i="8"/>
  <c r="E4161" i="8"/>
  <c r="F4161" i="8"/>
  <c r="G4161" i="8"/>
  <c r="H4161" i="8"/>
  <c r="E4162" i="8"/>
  <c r="F4162" i="8"/>
  <c r="G4162" i="8"/>
  <c r="H4162" i="8"/>
  <c r="E4163" i="8"/>
  <c r="F4163" i="8"/>
  <c r="G4163" i="8"/>
  <c r="H4163" i="8"/>
  <c r="E4164" i="8"/>
  <c r="F4164" i="8"/>
  <c r="G4164" i="8"/>
  <c r="H4164" i="8"/>
  <c r="E4165" i="8"/>
  <c r="F4165" i="8"/>
  <c r="G4165" i="8"/>
  <c r="H4165" i="8"/>
  <c r="E4166" i="8"/>
  <c r="F4166" i="8"/>
  <c r="G4166" i="8"/>
  <c r="H4166" i="8"/>
  <c r="E4167" i="8"/>
  <c r="F4167" i="8"/>
  <c r="G4167" i="8"/>
  <c r="H4167" i="8"/>
  <c r="E4168" i="8"/>
  <c r="F4168" i="8"/>
  <c r="G4168" i="8"/>
  <c r="H4168" i="8"/>
  <c r="E4169" i="8"/>
  <c r="F4169" i="8"/>
  <c r="G4169" i="8"/>
  <c r="H4169" i="8"/>
  <c r="E4170" i="8"/>
  <c r="F4170" i="8"/>
  <c r="G4170" i="8"/>
  <c r="H4170" i="8"/>
  <c r="E4171" i="8"/>
  <c r="F4171" i="8"/>
  <c r="G4171" i="8"/>
  <c r="H4171" i="8"/>
  <c r="E4172" i="8"/>
  <c r="F4172" i="8"/>
  <c r="G4172" i="8"/>
  <c r="H4172" i="8"/>
  <c r="E4173" i="8"/>
  <c r="F4173" i="8"/>
  <c r="G4173" i="8"/>
  <c r="H4173" i="8"/>
  <c r="E4174" i="8"/>
  <c r="F4174" i="8"/>
  <c r="G4174" i="8"/>
  <c r="H4174" i="8"/>
  <c r="E4175" i="8"/>
  <c r="F4175" i="8"/>
  <c r="G4175" i="8"/>
  <c r="H4175" i="8"/>
  <c r="E4176" i="8"/>
  <c r="F4176" i="8"/>
  <c r="G4176" i="8"/>
  <c r="H4176" i="8"/>
  <c r="E4177" i="8"/>
  <c r="F4177" i="8"/>
  <c r="G4177" i="8"/>
  <c r="H4177" i="8"/>
  <c r="E4178" i="8"/>
  <c r="F4178" i="8"/>
  <c r="G4178" i="8"/>
  <c r="H4178" i="8"/>
  <c r="E4179" i="8"/>
  <c r="F4179" i="8"/>
  <c r="G4179" i="8"/>
  <c r="H4179" i="8"/>
  <c r="E4180" i="8"/>
  <c r="F4180" i="8"/>
  <c r="G4180" i="8"/>
  <c r="H4180" i="8"/>
  <c r="E4181" i="8"/>
  <c r="F4181" i="8"/>
  <c r="G4181" i="8"/>
  <c r="H4181" i="8"/>
  <c r="E4182" i="8"/>
  <c r="F4182" i="8"/>
  <c r="G4182" i="8"/>
  <c r="H4182" i="8"/>
  <c r="E4183" i="8"/>
  <c r="F4183" i="8"/>
  <c r="G4183" i="8"/>
  <c r="H4183" i="8"/>
  <c r="E4184" i="8"/>
  <c r="F4184" i="8"/>
  <c r="G4184" i="8"/>
  <c r="H4184" i="8"/>
  <c r="E4185" i="8"/>
  <c r="F4185" i="8"/>
  <c r="G4185" i="8"/>
  <c r="H4185" i="8"/>
  <c r="E4186" i="8"/>
  <c r="F4186" i="8"/>
  <c r="G4186" i="8"/>
  <c r="H4186" i="8"/>
  <c r="E4187" i="8"/>
  <c r="F4187" i="8"/>
  <c r="G4187" i="8"/>
  <c r="H4187" i="8"/>
  <c r="E4188" i="8"/>
  <c r="F4188" i="8"/>
  <c r="G4188" i="8"/>
  <c r="H4188" i="8"/>
  <c r="E4189" i="8"/>
  <c r="F4189" i="8"/>
  <c r="G4189" i="8"/>
  <c r="H4189" i="8"/>
  <c r="E4190" i="8"/>
  <c r="F4190" i="8"/>
  <c r="G4190" i="8"/>
  <c r="H4190" i="8"/>
  <c r="E4191" i="8"/>
  <c r="F4191" i="8"/>
  <c r="G4191" i="8"/>
  <c r="H4191" i="8"/>
  <c r="E4192" i="8"/>
  <c r="F4192" i="8"/>
  <c r="G4192" i="8"/>
  <c r="H4192" i="8"/>
  <c r="E4193" i="8"/>
  <c r="F4193" i="8"/>
  <c r="G4193" i="8"/>
  <c r="H4193" i="8"/>
  <c r="E4194" i="8"/>
  <c r="F4194" i="8"/>
  <c r="G4194" i="8"/>
  <c r="H4194" i="8"/>
  <c r="E4195" i="8"/>
  <c r="F4195" i="8"/>
  <c r="G4195" i="8"/>
  <c r="H4195" i="8"/>
  <c r="E4196" i="8"/>
  <c r="F4196" i="8"/>
  <c r="G4196" i="8"/>
  <c r="H4196" i="8"/>
  <c r="E4197" i="8"/>
  <c r="F4197" i="8"/>
  <c r="G4197" i="8"/>
  <c r="H4197" i="8"/>
  <c r="E4198" i="8"/>
  <c r="F4198" i="8"/>
  <c r="G4198" i="8"/>
  <c r="H4198" i="8"/>
  <c r="E4199" i="8"/>
  <c r="F4199" i="8"/>
  <c r="G4199" i="8"/>
  <c r="H4199" i="8"/>
  <c r="E4200" i="8"/>
  <c r="F4200" i="8"/>
  <c r="G4200" i="8"/>
  <c r="H4200" i="8"/>
  <c r="E4201" i="8"/>
  <c r="F4201" i="8"/>
  <c r="G4201" i="8"/>
  <c r="H4201" i="8"/>
  <c r="E4202" i="8"/>
  <c r="F4202" i="8"/>
  <c r="G4202" i="8"/>
  <c r="H4202" i="8"/>
  <c r="E4203" i="8"/>
  <c r="F4203" i="8"/>
  <c r="G4203" i="8"/>
  <c r="H4203" i="8"/>
  <c r="E4204" i="8"/>
  <c r="F4204" i="8"/>
  <c r="G4204" i="8"/>
  <c r="H4204" i="8"/>
  <c r="E4205" i="8"/>
  <c r="F4205" i="8"/>
  <c r="G4205" i="8"/>
  <c r="H4205" i="8"/>
  <c r="E4206" i="8"/>
  <c r="F4206" i="8"/>
  <c r="G4206" i="8"/>
  <c r="H4206" i="8"/>
  <c r="E4207" i="8"/>
  <c r="F4207" i="8"/>
  <c r="G4207" i="8"/>
  <c r="H4207" i="8"/>
  <c r="E4208" i="8"/>
  <c r="F4208" i="8"/>
  <c r="G4208" i="8"/>
  <c r="H4208" i="8"/>
  <c r="E4209" i="8"/>
  <c r="F4209" i="8"/>
  <c r="G4209" i="8"/>
  <c r="H4209" i="8"/>
  <c r="E4210" i="8"/>
  <c r="F4210" i="8"/>
  <c r="G4210" i="8"/>
  <c r="H4210" i="8"/>
  <c r="E4211" i="8"/>
  <c r="F4211" i="8"/>
  <c r="G4211" i="8"/>
  <c r="H4211" i="8"/>
  <c r="E4212" i="8"/>
  <c r="F4212" i="8"/>
  <c r="G4212" i="8"/>
  <c r="H4212" i="8"/>
  <c r="E4213" i="8"/>
  <c r="F4213" i="8"/>
  <c r="G4213" i="8"/>
  <c r="H4213" i="8"/>
  <c r="E4214" i="8"/>
  <c r="F4214" i="8"/>
  <c r="G4214" i="8"/>
  <c r="H4214" i="8"/>
  <c r="E4215" i="8"/>
  <c r="F4215" i="8"/>
  <c r="G4215" i="8"/>
  <c r="H4215" i="8"/>
  <c r="E4216" i="8"/>
  <c r="F4216" i="8"/>
  <c r="G4216" i="8"/>
  <c r="H4216" i="8"/>
  <c r="E4217" i="8"/>
  <c r="F4217" i="8"/>
  <c r="G4217" i="8"/>
  <c r="H4217" i="8"/>
  <c r="E4218" i="8"/>
  <c r="F4218" i="8"/>
  <c r="G4218" i="8"/>
  <c r="H4218" i="8"/>
  <c r="E4219" i="8"/>
  <c r="F4219" i="8"/>
  <c r="G4219" i="8"/>
  <c r="H4219" i="8"/>
  <c r="E4220" i="8"/>
  <c r="F4220" i="8"/>
  <c r="G4220" i="8"/>
  <c r="H4220" i="8"/>
  <c r="E4221" i="8"/>
  <c r="F4221" i="8"/>
  <c r="G4221" i="8"/>
  <c r="H4221" i="8"/>
  <c r="E4222" i="8"/>
  <c r="F4222" i="8"/>
  <c r="G4222" i="8"/>
  <c r="H4222" i="8"/>
  <c r="E4223" i="8"/>
  <c r="F4223" i="8"/>
  <c r="G4223" i="8"/>
  <c r="H4223" i="8"/>
  <c r="E4224" i="8"/>
  <c r="F4224" i="8"/>
  <c r="G4224" i="8"/>
  <c r="H4224" i="8"/>
  <c r="E4225" i="8"/>
  <c r="F4225" i="8"/>
  <c r="G4225" i="8"/>
  <c r="H4225" i="8"/>
  <c r="E4226" i="8"/>
  <c r="F4226" i="8"/>
  <c r="G4226" i="8"/>
  <c r="H4226" i="8"/>
  <c r="E4227" i="8"/>
  <c r="F4227" i="8"/>
  <c r="G4227" i="8"/>
  <c r="H4227" i="8"/>
  <c r="E4228" i="8"/>
  <c r="F4228" i="8"/>
  <c r="G4228" i="8"/>
  <c r="H4228" i="8"/>
  <c r="E4229" i="8"/>
  <c r="F4229" i="8"/>
  <c r="G4229" i="8"/>
  <c r="H4229" i="8"/>
  <c r="E4230" i="8"/>
  <c r="F4230" i="8"/>
  <c r="G4230" i="8"/>
  <c r="H4230" i="8"/>
  <c r="E4231" i="8"/>
  <c r="F4231" i="8"/>
  <c r="G4231" i="8"/>
  <c r="H4231" i="8"/>
  <c r="E4232" i="8"/>
  <c r="F4232" i="8"/>
  <c r="G4232" i="8"/>
  <c r="H4232" i="8"/>
  <c r="E4233" i="8"/>
  <c r="F4233" i="8"/>
  <c r="G4233" i="8"/>
  <c r="H4233" i="8"/>
  <c r="E4234" i="8"/>
  <c r="F4234" i="8"/>
  <c r="G4234" i="8"/>
  <c r="H4234" i="8"/>
  <c r="E4235" i="8"/>
  <c r="F4235" i="8"/>
  <c r="G4235" i="8"/>
  <c r="H4235" i="8"/>
  <c r="E4236" i="8"/>
  <c r="F4236" i="8"/>
  <c r="G4236" i="8"/>
  <c r="H4236" i="8"/>
  <c r="E4237" i="8"/>
  <c r="F4237" i="8"/>
  <c r="G4237" i="8"/>
  <c r="H4237" i="8"/>
  <c r="E4238" i="8"/>
  <c r="F4238" i="8"/>
  <c r="G4238" i="8"/>
  <c r="H4238" i="8"/>
  <c r="E4239" i="8"/>
  <c r="F4239" i="8"/>
  <c r="G4239" i="8"/>
  <c r="H4239" i="8"/>
  <c r="E4240" i="8"/>
  <c r="F4240" i="8"/>
  <c r="G4240" i="8"/>
  <c r="H4240" i="8"/>
  <c r="E4241" i="8"/>
  <c r="F4241" i="8"/>
  <c r="G4241" i="8"/>
  <c r="H4241" i="8"/>
  <c r="E4242" i="8"/>
  <c r="F4242" i="8"/>
  <c r="G4242" i="8"/>
  <c r="H4242" i="8"/>
  <c r="E4243" i="8"/>
  <c r="F4243" i="8"/>
  <c r="G4243" i="8"/>
  <c r="H4243" i="8"/>
  <c r="E4244" i="8"/>
  <c r="F4244" i="8"/>
  <c r="G4244" i="8"/>
  <c r="H4244" i="8"/>
  <c r="E4245" i="8"/>
  <c r="F4245" i="8"/>
  <c r="G4245" i="8"/>
  <c r="H4245" i="8"/>
  <c r="E4246" i="8"/>
  <c r="F4246" i="8"/>
  <c r="G4246" i="8"/>
  <c r="H4246" i="8"/>
  <c r="E4247" i="8"/>
  <c r="F4247" i="8"/>
  <c r="G4247" i="8"/>
  <c r="H4247" i="8"/>
  <c r="E4248" i="8"/>
  <c r="F4248" i="8"/>
  <c r="G4248" i="8"/>
  <c r="H4248" i="8"/>
  <c r="E4249" i="8"/>
  <c r="F4249" i="8"/>
  <c r="G4249" i="8"/>
  <c r="H4249" i="8"/>
  <c r="E4250" i="8"/>
  <c r="F4250" i="8"/>
  <c r="G4250" i="8"/>
  <c r="H4250" i="8"/>
  <c r="E4251" i="8"/>
  <c r="F4251" i="8"/>
  <c r="G4251" i="8"/>
  <c r="H4251" i="8"/>
  <c r="E4252" i="8"/>
  <c r="F4252" i="8"/>
  <c r="G4252" i="8"/>
  <c r="H4252" i="8"/>
  <c r="E4253" i="8"/>
  <c r="F4253" i="8"/>
  <c r="G4253" i="8"/>
  <c r="H4253" i="8"/>
  <c r="E4254" i="8"/>
  <c r="F4254" i="8"/>
  <c r="G4254" i="8"/>
  <c r="H4254" i="8"/>
  <c r="E4255" i="8"/>
  <c r="F4255" i="8"/>
  <c r="G4255" i="8"/>
  <c r="H4255" i="8"/>
  <c r="E4256" i="8"/>
  <c r="F4256" i="8"/>
  <c r="G4256" i="8"/>
  <c r="H4256" i="8"/>
  <c r="E4257" i="8"/>
  <c r="F4257" i="8"/>
  <c r="G4257" i="8"/>
  <c r="H4257" i="8"/>
  <c r="E4258" i="8"/>
  <c r="F4258" i="8"/>
  <c r="G4258" i="8"/>
  <c r="H4258" i="8"/>
  <c r="E4259" i="8"/>
  <c r="F4259" i="8"/>
  <c r="G4259" i="8"/>
  <c r="H4259" i="8"/>
  <c r="E4260" i="8"/>
  <c r="F4260" i="8"/>
  <c r="G4260" i="8"/>
  <c r="H4260" i="8"/>
  <c r="E4261" i="8"/>
  <c r="F4261" i="8"/>
  <c r="G4261" i="8"/>
  <c r="H4261" i="8"/>
  <c r="E4262" i="8"/>
  <c r="F4262" i="8"/>
  <c r="G4262" i="8"/>
  <c r="H4262" i="8"/>
  <c r="E4263" i="8"/>
  <c r="F4263" i="8"/>
  <c r="G4263" i="8"/>
  <c r="H4263" i="8"/>
  <c r="E4264" i="8"/>
  <c r="F4264" i="8"/>
  <c r="G4264" i="8"/>
  <c r="H4264" i="8"/>
  <c r="E4265" i="8"/>
  <c r="F4265" i="8"/>
  <c r="G4265" i="8"/>
  <c r="H4265" i="8"/>
  <c r="E4266" i="8"/>
  <c r="F4266" i="8"/>
  <c r="G4266" i="8"/>
  <c r="H4266" i="8"/>
  <c r="E4267" i="8"/>
  <c r="F4267" i="8"/>
  <c r="G4267" i="8"/>
  <c r="H4267" i="8"/>
  <c r="E4268" i="8"/>
  <c r="F4268" i="8"/>
  <c r="G4268" i="8"/>
  <c r="H4268" i="8"/>
  <c r="E4269" i="8"/>
  <c r="F4269" i="8"/>
  <c r="G4269" i="8"/>
  <c r="H4269" i="8"/>
  <c r="E4270" i="8"/>
  <c r="F4270" i="8"/>
  <c r="G4270" i="8"/>
  <c r="H4270" i="8"/>
  <c r="E4271" i="8"/>
  <c r="F4271" i="8"/>
  <c r="G4271" i="8"/>
  <c r="H4271" i="8"/>
  <c r="E4272" i="8"/>
  <c r="F4272" i="8"/>
  <c r="G4272" i="8"/>
  <c r="H4272" i="8"/>
  <c r="E4273" i="8"/>
  <c r="F4273" i="8"/>
  <c r="G4273" i="8"/>
  <c r="H4273" i="8"/>
  <c r="E4274" i="8"/>
  <c r="F4274" i="8"/>
  <c r="G4274" i="8"/>
  <c r="H4274" i="8"/>
  <c r="E4275" i="8"/>
  <c r="F4275" i="8"/>
  <c r="G4275" i="8"/>
  <c r="H4275" i="8"/>
  <c r="E4276" i="8"/>
  <c r="F4276" i="8"/>
  <c r="G4276" i="8"/>
  <c r="H4276" i="8"/>
  <c r="E4277" i="8"/>
  <c r="F4277" i="8"/>
  <c r="G4277" i="8"/>
  <c r="H4277" i="8"/>
  <c r="E4278" i="8"/>
  <c r="F4278" i="8"/>
  <c r="G4278" i="8"/>
  <c r="H4278" i="8"/>
  <c r="E4279" i="8"/>
  <c r="F4279" i="8"/>
  <c r="G4279" i="8"/>
  <c r="H4279" i="8"/>
  <c r="E4280" i="8"/>
  <c r="F4280" i="8"/>
  <c r="G4280" i="8"/>
  <c r="H4280" i="8"/>
  <c r="E4281" i="8"/>
  <c r="F4281" i="8"/>
  <c r="G4281" i="8"/>
  <c r="H4281" i="8"/>
  <c r="E4282" i="8"/>
  <c r="F4282" i="8"/>
  <c r="G4282" i="8"/>
  <c r="H4282" i="8"/>
  <c r="E4283" i="8"/>
  <c r="F4283" i="8"/>
  <c r="G4283" i="8"/>
  <c r="H4283" i="8"/>
  <c r="E4284" i="8"/>
  <c r="F4284" i="8"/>
  <c r="G4284" i="8"/>
  <c r="H4284" i="8"/>
  <c r="E4285" i="8"/>
  <c r="F4285" i="8"/>
  <c r="G4285" i="8"/>
  <c r="H4285" i="8"/>
  <c r="E4286" i="8"/>
  <c r="F4286" i="8"/>
  <c r="G4286" i="8"/>
  <c r="H4286" i="8"/>
  <c r="E4287" i="8"/>
  <c r="F4287" i="8"/>
  <c r="G4287" i="8"/>
  <c r="H4287" i="8"/>
  <c r="E4288" i="8"/>
  <c r="F4288" i="8"/>
  <c r="G4288" i="8"/>
  <c r="H4288" i="8"/>
  <c r="E4289" i="8"/>
  <c r="F4289" i="8"/>
  <c r="G4289" i="8"/>
  <c r="H4289" i="8"/>
  <c r="E4290" i="8"/>
  <c r="F4290" i="8"/>
  <c r="G4290" i="8"/>
  <c r="H4290" i="8"/>
  <c r="E4291" i="8"/>
  <c r="F4291" i="8"/>
  <c r="G4291" i="8"/>
  <c r="H4291" i="8"/>
  <c r="E4292" i="8"/>
  <c r="F4292" i="8"/>
  <c r="G4292" i="8"/>
  <c r="H4292" i="8"/>
  <c r="E4293" i="8"/>
  <c r="F4293" i="8"/>
  <c r="G4293" i="8"/>
  <c r="H4293" i="8"/>
  <c r="E4294" i="8"/>
  <c r="F4294" i="8"/>
  <c r="G4294" i="8"/>
  <c r="H4294" i="8"/>
  <c r="E4295" i="8"/>
  <c r="F4295" i="8"/>
  <c r="G4295" i="8"/>
  <c r="H4295" i="8"/>
  <c r="E4296" i="8"/>
  <c r="F4296" i="8"/>
  <c r="G4296" i="8"/>
  <c r="H4296" i="8"/>
  <c r="E4297" i="8"/>
  <c r="F4297" i="8"/>
  <c r="G4297" i="8"/>
  <c r="H4297" i="8"/>
  <c r="E4298" i="8"/>
  <c r="F4298" i="8"/>
  <c r="G4298" i="8"/>
  <c r="H4298" i="8"/>
  <c r="E4299" i="8"/>
  <c r="F4299" i="8"/>
  <c r="G4299" i="8"/>
  <c r="H4299" i="8"/>
  <c r="E4300" i="8"/>
  <c r="F4300" i="8"/>
  <c r="G4300" i="8"/>
  <c r="H4300" i="8"/>
  <c r="E4301" i="8"/>
  <c r="F4301" i="8"/>
  <c r="G4301" i="8"/>
  <c r="H4301" i="8"/>
  <c r="E4302" i="8"/>
  <c r="F4302" i="8"/>
  <c r="G4302" i="8"/>
  <c r="H4302" i="8"/>
  <c r="E4303" i="8"/>
  <c r="F4303" i="8"/>
  <c r="G4303" i="8"/>
  <c r="H4303" i="8"/>
  <c r="E4304" i="8"/>
  <c r="F4304" i="8"/>
  <c r="G4304" i="8"/>
  <c r="H4304" i="8"/>
  <c r="E4305" i="8"/>
  <c r="F4305" i="8"/>
  <c r="G4305" i="8"/>
  <c r="H4305" i="8"/>
  <c r="E4306" i="8"/>
  <c r="F4306" i="8"/>
  <c r="G4306" i="8"/>
  <c r="H4306" i="8"/>
  <c r="E4307" i="8"/>
  <c r="F4307" i="8"/>
  <c r="G4307" i="8"/>
  <c r="H4307" i="8"/>
  <c r="E4308" i="8"/>
  <c r="F4308" i="8"/>
  <c r="G4308" i="8"/>
  <c r="H4308" i="8"/>
  <c r="E4309" i="8"/>
  <c r="F4309" i="8"/>
  <c r="G4309" i="8"/>
  <c r="H4309" i="8"/>
  <c r="E4310" i="8"/>
  <c r="F4310" i="8"/>
  <c r="G4310" i="8"/>
  <c r="H4310" i="8"/>
  <c r="E4311" i="8"/>
  <c r="F4311" i="8"/>
  <c r="G4311" i="8"/>
  <c r="H4311" i="8"/>
  <c r="E4312" i="8"/>
  <c r="F4312" i="8"/>
  <c r="G4312" i="8"/>
  <c r="H4312" i="8"/>
  <c r="E4313" i="8"/>
  <c r="F4313" i="8"/>
  <c r="G4313" i="8"/>
  <c r="H4313" i="8"/>
  <c r="E4314" i="8"/>
  <c r="F4314" i="8"/>
  <c r="G4314" i="8"/>
  <c r="H4314" i="8"/>
  <c r="E4315" i="8"/>
  <c r="F4315" i="8"/>
  <c r="G4315" i="8"/>
  <c r="H4315" i="8"/>
  <c r="E4316" i="8"/>
  <c r="F4316" i="8"/>
  <c r="G4316" i="8"/>
  <c r="H4316" i="8"/>
  <c r="E4317" i="8"/>
  <c r="F4317" i="8"/>
  <c r="G4317" i="8"/>
  <c r="H4317" i="8"/>
  <c r="E4318" i="8"/>
  <c r="F4318" i="8"/>
  <c r="G4318" i="8"/>
  <c r="H4318" i="8"/>
  <c r="E4319" i="8"/>
  <c r="F4319" i="8"/>
  <c r="G4319" i="8"/>
  <c r="H4319" i="8"/>
  <c r="E4320" i="8"/>
  <c r="F4320" i="8"/>
  <c r="G4320" i="8"/>
  <c r="H4320" i="8"/>
  <c r="E4321" i="8"/>
  <c r="F4321" i="8"/>
  <c r="G4321" i="8"/>
  <c r="H4321" i="8"/>
  <c r="E4322" i="8"/>
  <c r="F4322" i="8"/>
  <c r="G4322" i="8"/>
  <c r="H4322" i="8"/>
  <c r="E4323" i="8"/>
  <c r="F4323" i="8"/>
  <c r="G4323" i="8"/>
  <c r="H4323" i="8"/>
  <c r="E4324" i="8"/>
  <c r="F4324" i="8"/>
  <c r="G4324" i="8"/>
  <c r="H4324" i="8"/>
  <c r="E4325" i="8"/>
  <c r="F4325" i="8"/>
  <c r="G4325" i="8"/>
  <c r="H4325" i="8"/>
  <c r="E4326" i="8"/>
  <c r="F4326" i="8"/>
  <c r="G4326" i="8"/>
  <c r="H4326" i="8"/>
  <c r="E4327" i="8"/>
  <c r="F4327" i="8"/>
  <c r="G4327" i="8"/>
  <c r="H4327" i="8"/>
  <c r="E4328" i="8"/>
  <c r="F4328" i="8"/>
  <c r="G4328" i="8"/>
  <c r="H4328" i="8"/>
  <c r="E4329" i="8"/>
  <c r="F4329" i="8"/>
  <c r="G4329" i="8"/>
  <c r="H4329" i="8"/>
  <c r="E4330" i="8"/>
  <c r="F4330" i="8"/>
  <c r="G4330" i="8"/>
  <c r="H4330" i="8"/>
  <c r="E4331" i="8"/>
  <c r="F4331" i="8"/>
  <c r="G4331" i="8"/>
  <c r="H4331" i="8"/>
  <c r="E4332" i="8"/>
  <c r="F4332" i="8"/>
  <c r="G4332" i="8"/>
  <c r="H4332" i="8"/>
  <c r="E4333" i="8"/>
  <c r="F4333" i="8"/>
  <c r="G4333" i="8"/>
  <c r="H4333" i="8"/>
  <c r="E4334" i="8"/>
  <c r="F4334" i="8"/>
  <c r="G4334" i="8"/>
  <c r="H4334" i="8"/>
  <c r="E4335" i="8"/>
  <c r="F4335" i="8"/>
  <c r="G4335" i="8"/>
  <c r="H4335" i="8"/>
  <c r="E4336" i="8"/>
  <c r="F4336" i="8"/>
  <c r="G4336" i="8"/>
  <c r="H4336" i="8"/>
  <c r="E4337" i="8"/>
  <c r="F4337" i="8"/>
  <c r="G4337" i="8"/>
  <c r="H4337" i="8"/>
  <c r="E4338" i="8"/>
  <c r="F4338" i="8"/>
  <c r="G4338" i="8"/>
  <c r="H4338" i="8"/>
  <c r="E4339" i="8"/>
  <c r="F4339" i="8"/>
  <c r="G4339" i="8"/>
  <c r="H4339" i="8"/>
  <c r="E4340" i="8"/>
  <c r="F4340" i="8"/>
  <c r="G4340" i="8"/>
  <c r="H4340" i="8"/>
  <c r="E4341" i="8"/>
  <c r="F4341" i="8"/>
  <c r="G4341" i="8"/>
  <c r="H4341" i="8"/>
  <c r="E4342" i="8"/>
  <c r="F4342" i="8"/>
  <c r="G4342" i="8"/>
  <c r="H4342" i="8"/>
  <c r="E4343" i="8"/>
  <c r="F4343" i="8"/>
  <c r="G4343" i="8"/>
  <c r="H4343" i="8"/>
  <c r="E4344" i="8"/>
  <c r="F4344" i="8"/>
  <c r="G4344" i="8"/>
  <c r="H4344" i="8"/>
  <c r="E4345" i="8"/>
  <c r="F4345" i="8"/>
  <c r="G4345" i="8"/>
  <c r="H4345" i="8"/>
  <c r="E4346" i="8"/>
  <c r="F4346" i="8"/>
  <c r="G4346" i="8"/>
  <c r="H4346" i="8"/>
  <c r="E4347" i="8"/>
  <c r="F4347" i="8"/>
  <c r="G4347" i="8"/>
  <c r="H4347" i="8"/>
  <c r="E4348" i="8"/>
  <c r="F4348" i="8"/>
  <c r="G4348" i="8"/>
  <c r="H4348" i="8"/>
  <c r="E4349" i="8"/>
  <c r="F4349" i="8"/>
  <c r="G4349" i="8"/>
  <c r="H4349" i="8"/>
  <c r="E4350" i="8"/>
  <c r="F4350" i="8"/>
  <c r="G4350" i="8"/>
  <c r="H4350" i="8"/>
  <c r="E4351" i="8"/>
  <c r="F4351" i="8"/>
  <c r="G4351" i="8"/>
  <c r="H4351" i="8"/>
  <c r="E4352" i="8"/>
  <c r="F4352" i="8"/>
  <c r="G4352" i="8"/>
  <c r="H4352" i="8"/>
  <c r="E4353" i="8"/>
  <c r="F4353" i="8"/>
  <c r="G4353" i="8"/>
  <c r="H4353" i="8"/>
  <c r="E4354" i="8"/>
  <c r="F4354" i="8"/>
  <c r="G4354" i="8"/>
  <c r="H4354" i="8"/>
  <c r="E4355" i="8"/>
  <c r="F4355" i="8"/>
  <c r="G4355" i="8"/>
  <c r="H4355" i="8"/>
  <c r="E4356" i="8"/>
  <c r="F4356" i="8"/>
  <c r="G4356" i="8"/>
  <c r="H4356" i="8"/>
  <c r="E4357" i="8"/>
  <c r="F4357" i="8"/>
  <c r="G4357" i="8"/>
  <c r="H4357" i="8"/>
  <c r="E4358" i="8"/>
  <c r="F4358" i="8"/>
  <c r="G4358" i="8"/>
  <c r="H4358" i="8"/>
  <c r="E4359" i="8"/>
  <c r="F4359" i="8"/>
  <c r="G4359" i="8"/>
  <c r="H4359" i="8"/>
  <c r="E4360" i="8"/>
  <c r="F4360" i="8"/>
  <c r="G4360" i="8"/>
  <c r="H4360" i="8"/>
  <c r="E4361" i="8"/>
  <c r="F4361" i="8"/>
  <c r="G4361" i="8"/>
  <c r="H4361" i="8"/>
  <c r="E4362" i="8"/>
  <c r="F4362" i="8"/>
  <c r="G4362" i="8"/>
  <c r="H4362" i="8"/>
  <c r="E4363" i="8"/>
  <c r="F4363" i="8"/>
  <c r="G4363" i="8"/>
  <c r="H4363" i="8"/>
  <c r="E4364" i="8"/>
  <c r="F4364" i="8"/>
  <c r="G4364" i="8"/>
  <c r="H4364" i="8"/>
  <c r="E4365" i="8"/>
  <c r="F4365" i="8"/>
  <c r="G4365" i="8"/>
  <c r="H4365" i="8"/>
  <c r="E4366" i="8"/>
  <c r="F4366" i="8"/>
  <c r="G4366" i="8"/>
  <c r="H4366" i="8"/>
  <c r="E4367" i="8"/>
  <c r="F4367" i="8"/>
  <c r="G4367" i="8"/>
  <c r="H4367" i="8"/>
  <c r="E4368" i="8"/>
  <c r="F4368" i="8"/>
  <c r="G4368" i="8"/>
  <c r="H4368" i="8"/>
  <c r="E4369" i="8"/>
  <c r="F4369" i="8"/>
  <c r="G4369" i="8"/>
  <c r="H4369" i="8"/>
  <c r="E4370" i="8"/>
  <c r="F4370" i="8"/>
  <c r="G4370" i="8"/>
  <c r="H4370" i="8"/>
  <c r="E4371" i="8"/>
  <c r="F4371" i="8"/>
  <c r="G4371" i="8"/>
  <c r="H4371" i="8"/>
  <c r="E4372" i="8"/>
  <c r="F4372" i="8"/>
  <c r="G4372" i="8"/>
  <c r="H4372" i="8"/>
  <c r="E4373" i="8"/>
  <c r="F4373" i="8"/>
  <c r="G4373" i="8"/>
  <c r="H4373" i="8"/>
  <c r="E4374" i="8"/>
  <c r="F4374" i="8"/>
  <c r="G4374" i="8"/>
  <c r="H4374" i="8"/>
  <c r="E4375" i="8"/>
  <c r="F4375" i="8"/>
  <c r="G4375" i="8"/>
  <c r="H4375" i="8"/>
  <c r="E4376" i="8"/>
  <c r="F4376" i="8"/>
  <c r="G4376" i="8"/>
  <c r="H4376" i="8"/>
  <c r="E4377" i="8"/>
  <c r="F4377" i="8"/>
  <c r="G4377" i="8"/>
  <c r="H4377" i="8"/>
  <c r="E4378" i="8"/>
  <c r="F4378" i="8"/>
  <c r="G4378" i="8"/>
  <c r="H4378" i="8"/>
  <c r="E4379" i="8"/>
  <c r="F4379" i="8"/>
  <c r="G4379" i="8"/>
  <c r="H4379" i="8"/>
  <c r="E4380" i="8"/>
  <c r="F4380" i="8"/>
  <c r="G4380" i="8"/>
  <c r="H4380" i="8"/>
  <c r="E4381" i="8"/>
  <c r="F4381" i="8"/>
  <c r="G4381" i="8"/>
  <c r="H4381" i="8"/>
  <c r="E4382" i="8"/>
  <c r="F4382" i="8"/>
  <c r="G4382" i="8"/>
  <c r="H4382" i="8"/>
  <c r="E4383" i="8"/>
  <c r="F4383" i="8"/>
  <c r="G4383" i="8"/>
  <c r="H4383" i="8"/>
  <c r="E4384" i="8"/>
  <c r="F4384" i="8"/>
  <c r="G4384" i="8"/>
  <c r="H4384" i="8"/>
  <c r="E4385" i="8"/>
  <c r="F4385" i="8"/>
  <c r="G4385" i="8"/>
  <c r="H4385" i="8"/>
  <c r="E4386" i="8"/>
  <c r="F4386" i="8"/>
  <c r="G4386" i="8"/>
  <c r="H4386" i="8"/>
  <c r="E4387" i="8"/>
  <c r="F4387" i="8"/>
  <c r="G4387" i="8"/>
  <c r="H4387" i="8"/>
  <c r="E4388" i="8"/>
  <c r="F4388" i="8"/>
  <c r="G4388" i="8"/>
  <c r="H4388" i="8"/>
  <c r="E4389" i="8"/>
  <c r="F4389" i="8"/>
  <c r="G4389" i="8"/>
  <c r="H4389" i="8"/>
  <c r="E4390" i="8"/>
  <c r="F4390" i="8"/>
  <c r="G4390" i="8"/>
  <c r="H4390" i="8"/>
  <c r="E4391" i="8"/>
  <c r="F4391" i="8"/>
  <c r="G4391" i="8"/>
  <c r="H4391" i="8"/>
  <c r="E4392" i="8"/>
  <c r="F4392" i="8"/>
  <c r="G4392" i="8"/>
  <c r="H4392" i="8"/>
  <c r="E4393" i="8"/>
  <c r="F4393" i="8"/>
  <c r="G4393" i="8"/>
  <c r="H4393" i="8"/>
  <c r="E4394" i="8"/>
  <c r="F4394" i="8"/>
  <c r="G4394" i="8"/>
  <c r="H4394" i="8"/>
  <c r="E4395" i="8"/>
  <c r="F4395" i="8"/>
  <c r="G4395" i="8"/>
  <c r="H4395" i="8"/>
  <c r="E4396" i="8"/>
  <c r="F4396" i="8"/>
  <c r="G4396" i="8"/>
  <c r="H4396" i="8"/>
  <c r="E4397" i="8"/>
  <c r="F4397" i="8"/>
  <c r="G4397" i="8"/>
  <c r="H4397" i="8"/>
  <c r="E4398" i="8"/>
  <c r="F4398" i="8"/>
  <c r="G4398" i="8"/>
  <c r="H4398" i="8"/>
  <c r="E4399" i="8"/>
  <c r="F4399" i="8"/>
  <c r="G4399" i="8"/>
  <c r="H4399" i="8"/>
  <c r="E4400" i="8"/>
  <c r="F4400" i="8"/>
  <c r="G4400" i="8"/>
  <c r="H4400" i="8"/>
  <c r="E4401" i="8"/>
  <c r="F4401" i="8"/>
  <c r="G4401" i="8"/>
  <c r="H4401" i="8"/>
  <c r="E4402" i="8"/>
  <c r="F4402" i="8"/>
  <c r="G4402" i="8"/>
  <c r="H4402" i="8"/>
  <c r="E4403" i="8"/>
  <c r="F4403" i="8"/>
  <c r="G4403" i="8"/>
  <c r="H4403" i="8"/>
  <c r="E4404" i="8"/>
  <c r="F4404" i="8"/>
  <c r="G4404" i="8"/>
  <c r="H4404" i="8"/>
  <c r="E4405" i="8"/>
  <c r="F4405" i="8"/>
  <c r="G4405" i="8"/>
  <c r="H4405" i="8"/>
  <c r="E4406" i="8"/>
  <c r="F4406" i="8"/>
  <c r="G4406" i="8"/>
  <c r="H4406" i="8"/>
  <c r="E4407" i="8"/>
  <c r="F4407" i="8"/>
  <c r="G4407" i="8"/>
  <c r="H4407" i="8"/>
  <c r="E4408" i="8"/>
  <c r="F4408" i="8"/>
  <c r="G4408" i="8"/>
  <c r="H4408" i="8"/>
  <c r="E4409" i="8"/>
  <c r="F4409" i="8"/>
  <c r="G4409" i="8"/>
  <c r="H4409" i="8"/>
  <c r="E4410" i="8"/>
  <c r="F4410" i="8"/>
  <c r="G4410" i="8"/>
  <c r="H4410" i="8"/>
  <c r="E4411" i="8"/>
  <c r="F4411" i="8"/>
  <c r="G4411" i="8"/>
  <c r="H4411" i="8"/>
  <c r="E4412" i="8"/>
  <c r="F4412" i="8"/>
  <c r="G4412" i="8"/>
  <c r="H4412" i="8"/>
  <c r="E4413" i="8"/>
  <c r="F4413" i="8"/>
  <c r="G4413" i="8"/>
  <c r="H4413" i="8"/>
  <c r="E4414" i="8"/>
  <c r="F4414" i="8"/>
  <c r="G4414" i="8"/>
  <c r="H4414" i="8"/>
  <c r="E4415" i="8"/>
  <c r="F4415" i="8"/>
  <c r="G4415" i="8"/>
  <c r="H4415" i="8"/>
  <c r="E4416" i="8"/>
  <c r="F4416" i="8"/>
  <c r="G4416" i="8"/>
  <c r="H4416" i="8"/>
  <c r="E4417" i="8"/>
  <c r="F4417" i="8"/>
  <c r="G4417" i="8"/>
  <c r="H4417" i="8"/>
  <c r="E4418" i="8"/>
  <c r="F4418" i="8"/>
  <c r="G4418" i="8"/>
  <c r="H4418" i="8"/>
  <c r="E4419" i="8"/>
  <c r="F4419" i="8"/>
  <c r="G4419" i="8"/>
  <c r="H4419" i="8"/>
  <c r="E4420" i="8"/>
  <c r="F4420" i="8"/>
  <c r="G4420" i="8"/>
  <c r="H4420" i="8"/>
  <c r="E4421" i="8"/>
  <c r="F4421" i="8"/>
  <c r="G4421" i="8"/>
  <c r="H4421" i="8"/>
  <c r="E4422" i="8"/>
  <c r="F4422" i="8"/>
  <c r="G4422" i="8"/>
  <c r="H4422" i="8"/>
  <c r="E4423" i="8"/>
  <c r="F4423" i="8"/>
  <c r="G4423" i="8"/>
  <c r="H4423" i="8"/>
  <c r="E4424" i="8"/>
  <c r="F4424" i="8"/>
  <c r="G4424" i="8"/>
  <c r="H4424" i="8"/>
  <c r="E4425" i="8"/>
  <c r="F4425" i="8"/>
  <c r="G4425" i="8"/>
  <c r="H4425" i="8"/>
  <c r="E4426" i="8"/>
  <c r="F4426" i="8"/>
  <c r="G4426" i="8"/>
  <c r="H4426" i="8"/>
  <c r="E4427" i="8"/>
  <c r="F4427" i="8"/>
  <c r="G4427" i="8"/>
  <c r="H4427" i="8"/>
  <c r="E4428" i="8"/>
  <c r="F4428" i="8"/>
  <c r="G4428" i="8"/>
  <c r="H4428" i="8"/>
  <c r="E4429" i="8"/>
  <c r="F4429" i="8"/>
  <c r="G4429" i="8"/>
  <c r="H4429" i="8"/>
  <c r="E4430" i="8"/>
  <c r="F4430" i="8"/>
  <c r="G4430" i="8"/>
  <c r="H4430" i="8"/>
  <c r="E4431" i="8"/>
  <c r="F4431" i="8"/>
  <c r="G4431" i="8"/>
  <c r="H4431" i="8"/>
  <c r="E4432" i="8"/>
  <c r="F4432" i="8"/>
  <c r="G4432" i="8"/>
  <c r="H4432" i="8"/>
  <c r="E4433" i="8"/>
  <c r="F4433" i="8"/>
  <c r="G4433" i="8"/>
  <c r="H4433" i="8"/>
  <c r="E4434" i="8"/>
  <c r="F4434" i="8"/>
  <c r="G4434" i="8"/>
  <c r="H4434" i="8"/>
  <c r="E4435" i="8"/>
  <c r="F4435" i="8"/>
  <c r="G4435" i="8"/>
  <c r="H4435" i="8"/>
  <c r="E4436" i="8"/>
  <c r="F4436" i="8"/>
  <c r="G4436" i="8"/>
  <c r="H4436" i="8"/>
  <c r="E4437" i="8"/>
  <c r="F4437" i="8"/>
  <c r="G4437" i="8"/>
  <c r="H4437" i="8"/>
  <c r="E4438" i="8"/>
  <c r="F4438" i="8"/>
  <c r="G4438" i="8"/>
  <c r="H4438" i="8"/>
  <c r="E4439" i="8"/>
  <c r="F4439" i="8"/>
  <c r="G4439" i="8"/>
  <c r="H4439" i="8"/>
  <c r="E4440" i="8"/>
  <c r="F4440" i="8"/>
  <c r="G4440" i="8"/>
  <c r="H4440" i="8"/>
  <c r="E4441" i="8"/>
  <c r="F4441" i="8"/>
  <c r="G4441" i="8"/>
  <c r="H4441" i="8"/>
  <c r="E4442" i="8"/>
  <c r="F4442" i="8"/>
  <c r="G4442" i="8"/>
  <c r="H4442" i="8"/>
  <c r="E4443" i="8"/>
  <c r="F4443" i="8"/>
  <c r="G4443" i="8"/>
  <c r="H4443" i="8"/>
  <c r="E4444" i="8"/>
  <c r="F4444" i="8"/>
  <c r="G4444" i="8"/>
  <c r="H4444" i="8"/>
  <c r="E4445" i="8"/>
  <c r="F4445" i="8"/>
  <c r="G4445" i="8"/>
  <c r="H4445" i="8"/>
  <c r="E4446" i="8"/>
  <c r="F4446" i="8"/>
  <c r="G4446" i="8"/>
  <c r="H4446" i="8"/>
  <c r="E4447" i="8"/>
  <c r="F4447" i="8"/>
  <c r="G4447" i="8"/>
  <c r="H4447" i="8"/>
  <c r="E4448" i="8"/>
  <c r="F4448" i="8"/>
  <c r="G4448" i="8"/>
  <c r="H4448" i="8"/>
  <c r="E4449" i="8"/>
  <c r="F4449" i="8"/>
  <c r="G4449" i="8"/>
  <c r="H4449" i="8"/>
  <c r="E4450" i="8"/>
  <c r="F4450" i="8"/>
  <c r="G4450" i="8"/>
  <c r="H4450" i="8"/>
  <c r="E4451" i="8"/>
  <c r="F4451" i="8"/>
  <c r="G4451" i="8"/>
  <c r="H4451" i="8"/>
  <c r="E4452" i="8"/>
  <c r="F4452" i="8"/>
  <c r="G4452" i="8"/>
  <c r="H4452" i="8"/>
  <c r="E4453" i="8"/>
  <c r="F4453" i="8"/>
  <c r="G4453" i="8"/>
  <c r="H4453" i="8"/>
  <c r="E4454" i="8"/>
  <c r="F4454" i="8"/>
  <c r="G4454" i="8"/>
  <c r="H4454" i="8"/>
  <c r="E4455" i="8"/>
  <c r="F4455" i="8"/>
  <c r="G4455" i="8"/>
  <c r="H4455" i="8"/>
  <c r="E4456" i="8"/>
  <c r="F4456" i="8"/>
  <c r="G4456" i="8"/>
  <c r="H4456" i="8"/>
  <c r="E4457" i="8"/>
  <c r="F4457" i="8"/>
  <c r="G4457" i="8"/>
  <c r="H4457" i="8"/>
  <c r="E4458" i="8"/>
  <c r="F4458" i="8"/>
  <c r="G4458" i="8"/>
  <c r="H4458" i="8"/>
  <c r="E4459" i="8"/>
  <c r="F4459" i="8"/>
  <c r="G4459" i="8"/>
  <c r="H4459" i="8"/>
  <c r="E4460" i="8"/>
  <c r="F4460" i="8"/>
  <c r="G4460" i="8"/>
  <c r="H4460" i="8"/>
  <c r="E4461" i="8"/>
  <c r="F4461" i="8"/>
  <c r="G4461" i="8"/>
  <c r="H4461" i="8"/>
  <c r="E4462" i="8"/>
  <c r="F4462" i="8"/>
  <c r="G4462" i="8"/>
  <c r="H4462" i="8"/>
  <c r="E4463" i="8"/>
  <c r="F4463" i="8"/>
  <c r="G4463" i="8"/>
  <c r="H4463" i="8"/>
  <c r="E4464" i="8"/>
  <c r="F4464" i="8"/>
  <c r="G4464" i="8"/>
  <c r="H4464" i="8"/>
  <c r="E4465" i="8"/>
  <c r="F4465" i="8"/>
  <c r="G4465" i="8"/>
  <c r="H4465" i="8"/>
  <c r="E4466" i="8"/>
  <c r="F4466" i="8"/>
  <c r="G4466" i="8"/>
  <c r="H4466" i="8"/>
  <c r="E4467" i="8"/>
  <c r="F4467" i="8"/>
  <c r="G4467" i="8"/>
  <c r="H4467" i="8"/>
  <c r="E4468" i="8"/>
  <c r="F4468" i="8"/>
  <c r="G4468" i="8"/>
  <c r="H4468" i="8"/>
  <c r="E4469" i="8"/>
  <c r="F4469" i="8"/>
  <c r="G4469" i="8"/>
  <c r="H4469" i="8"/>
  <c r="E4470" i="8"/>
  <c r="F4470" i="8"/>
  <c r="G4470" i="8"/>
  <c r="H4470" i="8"/>
  <c r="E4471" i="8"/>
  <c r="F4471" i="8"/>
  <c r="G4471" i="8"/>
  <c r="H4471" i="8"/>
  <c r="E4472" i="8"/>
  <c r="F4472" i="8"/>
  <c r="G4472" i="8"/>
  <c r="H4472" i="8"/>
  <c r="E4473" i="8"/>
  <c r="F4473" i="8"/>
  <c r="G4473" i="8"/>
  <c r="H4473" i="8"/>
  <c r="E4474" i="8"/>
  <c r="F4474" i="8"/>
  <c r="G4474" i="8"/>
  <c r="H4474" i="8"/>
  <c r="E4475" i="8"/>
  <c r="F4475" i="8"/>
  <c r="G4475" i="8"/>
  <c r="H4475" i="8"/>
  <c r="E4476" i="8"/>
  <c r="F4476" i="8"/>
  <c r="G4476" i="8"/>
  <c r="H4476" i="8"/>
  <c r="E4477" i="8"/>
  <c r="F4477" i="8"/>
  <c r="G4477" i="8"/>
  <c r="H4477" i="8"/>
  <c r="E4478" i="8"/>
  <c r="F4478" i="8"/>
  <c r="G4478" i="8"/>
  <c r="H4478" i="8"/>
  <c r="E4479" i="8"/>
  <c r="F4479" i="8"/>
  <c r="G4479" i="8"/>
  <c r="H4479" i="8"/>
  <c r="E4480" i="8"/>
  <c r="F4480" i="8"/>
  <c r="G4480" i="8"/>
  <c r="H4480" i="8"/>
  <c r="E4481" i="8"/>
  <c r="F4481" i="8"/>
  <c r="G4481" i="8"/>
  <c r="H4481" i="8"/>
  <c r="E4482" i="8"/>
  <c r="F4482" i="8"/>
  <c r="G4482" i="8"/>
  <c r="H4482" i="8"/>
  <c r="E4483" i="8"/>
  <c r="F4483" i="8"/>
  <c r="G4483" i="8"/>
  <c r="H4483" i="8"/>
  <c r="E4484" i="8"/>
  <c r="F4484" i="8"/>
  <c r="G4484" i="8"/>
  <c r="H4484" i="8"/>
  <c r="E4485" i="8"/>
  <c r="F4485" i="8"/>
  <c r="G4485" i="8"/>
  <c r="H4485" i="8"/>
  <c r="E4486" i="8"/>
  <c r="F4486" i="8"/>
  <c r="G4486" i="8"/>
  <c r="H4486" i="8"/>
  <c r="E4487" i="8"/>
  <c r="F4487" i="8"/>
  <c r="G4487" i="8"/>
  <c r="H4487" i="8"/>
  <c r="E4488" i="8"/>
  <c r="F4488" i="8"/>
  <c r="G4488" i="8"/>
  <c r="H4488" i="8"/>
  <c r="E4489" i="8"/>
  <c r="F4489" i="8"/>
  <c r="G4489" i="8"/>
  <c r="H4489" i="8"/>
  <c r="E4490" i="8"/>
  <c r="F4490" i="8"/>
  <c r="G4490" i="8"/>
  <c r="H4490" i="8"/>
  <c r="E4491" i="8"/>
  <c r="F4491" i="8"/>
  <c r="G4491" i="8"/>
  <c r="H4491" i="8"/>
  <c r="E4492" i="8"/>
  <c r="F4492" i="8"/>
  <c r="G4492" i="8"/>
  <c r="H4492" i="8"/>
  <c r="E4493" i="8"/>
  <c r="F4493" i="8"/>
  <c r="G4493" i="8"/>
  <c r="H4493" i="8"/>
  <c r="E4494" i="8"/>
  <c r="F4494" i="8"/>
  <c r="G4494" i="8"/>
  <c r="H4494" i="8"/>
  <c r="E4495" i="8"/>
  <c r="F4495" i="8"/>
  <c r="G4495" i="8"/>
  <c r="H4495" i="8"/>
  <c r="E4496" i="8"/>
  <c r="F4496" i="8"/>
  <c r="G4496" i="8"/>
  <c r="H4496" i="8"/>
  <c r="E4497" i="8"/>
  <c r="F4497" i="8"/>
  <c r="G4497" i="8"/>
  <c r="H4497" i="8"/>
  <c r="E4498" i="8"/>
  <c r="F4498" i="8"/>
  <c r="G4498" i="8"/>
  <c r="H4498" i="8"/>
  <c r="E4499" i="8"/>
  <c r="F4499" i="8"/>
  <c r="G4499" i="8"/>
  <c r="H4499" i="8"/>
  <c r="E4500" i="8"/>
  <c r="F4500" i="8"/>
  <c r="G4500" i="8"/>
  <c r="H4500" i="8"/>
  <c r="E4501" i="8"/>
  <c r="F4501" i="8"/>
  <c r="G4501" i="8"/>
  <c r="H4501" i="8"/>
  <c r="E4502" i="8"/>
  <c r="F4502" i="8"/>
  <c r="G4502" i="8"/>
  <c r="H4502" i="8"/>
  <c r="E4503" i="8"/>
  <c r="F4503" i="8"/>
  <c r="G4503" i="8"/>
  <c r="H4503" i="8"/>
  <c r="E4504" i="8"/>
  <c r="F4504" i="8"/>
  <c r="G4504" i="8"/>
  <c r="H4504" i="8"/>
  <c r="E4505" i="8"/>
  <c r="F4505" i="8"/>
  <c r="G4505" i="8"/>
  <c r="H4505" i="8"/>
  <c r="E4506" i="8"/>
  <c r="F4506" i="8"/>
  <c r="G4506" i="8"/>
  <c r="H4506" i="8"/>
  <c r="E4507" i="8"/>
  <c r="F4507" i="8"/>
  <c r="G4507" i="8"/>
  <c r="H4507" i="8"/>
  <c r="E4508" i="8"/>
  <c r="F4508" i="8"/>
  <c r="G4508" i="8"/>
  <c r="H4508" i="8"/>
  <c r="E4509" i="8"/>
  <c r="F4509" i="8"/>
  <c r="G4509" i="8"/>
  <c r="H4509" i="8"/>
  <c r="E4510" i="8"/>
  <c r="F4510" i="8"/>
  <c r="G4510" i="8"/>
  <c r="H4510" i="8"/>
  <c r="E4511" i="8"/>
  <c r="F4511" i="8"/>
  <c r="G4511" i="8"/>
  <c r="H4511" i="8"/>
  <c r="E4512" i="8"/>
  <c r="F4512" i="8"/>
  <c r="G4512" i="8"/>
  <c r="H4512" i="8"/>
  <c r="E4513" i="8"/>
  <c r="F4513" i="8"/>
  <c r="G4513" i="8"/>
  <c r="H4513" i="8"/>
  <c r="E4514" i="8"/>
  <c r="F4514" i="8"/>
  <c r="G4514" i="8"/>
  <c r="H4514" i="8"/>
  <c r="E4515" i="8"/>
  <c r="F4515" i="8"/>
  <c r="G4515" i="8"/>
  <c r="H4515" i="8"/>
  <c r="E4516" i="8"/>
  <c r="F4516" i="8"/>
  <c r="G4516" i="8"/>
  <c r="H4516" i="8"/>
  <c r="E4517" i="8"/>
  <c r="F4517" i="8"/>
  <c r="G4517" i="8"/>
  <c r="H4517" i="8"/>
  <c r="E4518" i="8"/>
  <c r="F4518" i="8"/>
  <c r="G4518" i="8"/>
  <c r="H4518" i="8"/>
  <c r="E4519" i="8"/>
  <c r="F4519" i="8"/>
  <c r="G4519" i="8"/>
  <c r="H4519" i="8"/>
  <c r="E4520" i="8"/>
  <c r="F4520" i="8"/>
  <c r="G4520" i="8"/>
  <c r="H4520" i="8"/>
  <c r="E4521" i="8"/>
  <c r="F4521" i="8"/>
  <c r="G4521" i="8"/>
  <c r="H4521" i="8"/>
  <c r="E4522" i="8"/>
  <c r="F4522" i="8"/>
  <c r="G4522" i="8"/>
  <c r="H4522" i="8"/>
  <c r="E4523" i="8"/>
  <c r="F4523" i="8"/>
  <c r="G4523" i="8"/>
  <c r="H4523" i="8"/>
  <c r="E4524" i="8"/>
  <c r="F4524" i="8"/>
  <c r="G4524" i="8"/>
  <c r="H4524" i="8"/>
  <c r="E4525" i="8"/>
  <c r="F4525" i="8"/>
  <c r="G4525" i="8"/>
  <c r="H4525" i="8"/>
  <c r="E4526" i="8"/>
  <c r="F4526" i="8"/>
  <c r="G4526" i="8"/>
  <c r="H4526" i="8"/>
  <c r="E4527" i="8"/>
  <c r="F4527" i="8"/>
  <c r="G4527" i="8"/>
  <c r="H4527" i="8"/>
  <c r="E4528" i="8"/>
  <c r="F4528" i="8"/>
  <c r="G4528" i="8"/>
  <c r="H4528" i="8"/>
  <c r="E4529" i="8"/>
  <c r="F4529" i="8"/>
  <c r="G4529" i="8"/>
  <c r="H4529" i="8"/>
  <c r="E4530" i="8"/>
  <c r="F4530" i="8"/>
  <c r="G4530" i="8"/>
  <c r="H4530" i="8"/>
  <c r="E4531" i="8"/>
  <c r="F4531" i="8"/>
  <c r="G4531" i="8"/>
  <c r="H4531" i="8"/>
  <c r="E4532" i="8"/>
  <c r="F4532" i="8"/>
  <c r="G4532" i="8"/>
  <c r="H4532" i="8"/>
  <c r="E4533" i="8"/>
  <c r="F4533" i="8"/>
  <c r="G4533" i="8"/>
  <c r="H4533" i="8"/>
  <c r="E4534" i="8"/>
  <c r="F4534" i="8"/>
  <c r="G4534" i="8"/>
  <c r="H4534" i="8"/>
  <c r="E4535" i="8"/>
  <c r="F4535" i="8"/>
  <c r="G4535" i="8"/>
  <c r="H4535" i="8"/>
  <c r="E4536" i="8"/>
  <c r="F4536" i="8"/>
  <c r="G4536" i="8"/>
  <c r="H4536" i="8"/>
  <c r="E4537" i="8"/>
  <c r="F4537" i="8"/>
  <c r="G4537" i="8"/>
  <c r="H4537" i="8"/>
  <c r="E4538" i="8"/>
  <c r="F4538" i="8"/>
  <c r="G4538" i="8"/>
  <c r="H4538" i="8"/>
  <c r="E4539" i="8"/>
  <c r="F4539" i="8"/>
  <c r="G4539" i="8"/>
  <c r="H4539" i="8"/>
  <c r="E4540" i="8"/>
  <c r="F4540" i="8"/>
  <c r="G4540" i="8"/>
  <c r="H4540" i="8"/>
  <c r="E4541" i="8"/>
  <c r="F4541" i="8"/>
  <c r="G4541" i="8"/>
  <c r="H4541" i="8"/>
  <c r="E4542" i="8"/>
  <c r="F4542" i="8"/>
  <c r="G4542" i="8"/>
  <c r="H4542" i="8"/>
  <c r="E4543" i="8"/>
  <c r="F4543" i="8"/>
  <c r="G4543" i="8"/>
  <c r="H4543" i="8"/>
  <c r="E4544" i="8"/>
  <c r="F4544" i="8"/>
  <c r="G4544" i="8"/>
  <c r="H4544" i="8"/>
  <c r="E4545" i="8"/>
  <c r="F4545" i="8"/>
  <c r="G4545" i="8"/>
  <c r="H4545" i="8"/>
  <c r="E4546" i="8"/>
  <c r="F4546" i="8"/>
  <c r="G4546" i="8"/>
  <c r="H4546" i="8"/>
  <c r="E4547" i="8"/>
  <c r="F4547" i="8"/>
  <c r="G4547" i="8"/>
  <c r="H4547" i="8"/>
  <c r="E4548" i="8"/>
  <c r="F4548" i="8"/>
  <c r="G4548" i="8"/>
  <c r="H4548" i="8"/>
  <c r="E4549" i="8"/>
  <c r="F4549" i="8"/>
  <c r="G4549" i="8"/>
  <c r="H4549" i="8"/>
  <c r="E4550" i="8"/>
  <c r="F4550" i="8"/>
  <c r="G4550" i="8"/>
  <c r="H4550" i="8"/>
  <c r="E4551" i="8"/>
  <c r="F4551" i="8"/>
  <c r="G4551" i="8"/>
  <c r="H4551" i="8"/>
  <c r="E4552" i="8"/>
  <c r="F4552" i="8"/>
  <c r="G4552" i="8"/>
  <c r="H4552" i="8"/>
  <c r="E4553" i="8"/>
  <c r="F4553" i="8"/>
  <c r="G4553" i="8"/>
  <c r="H4553" i="8"/>
  <c r="E4554" i="8"/>
  <c r="F4554" i="8"/>
  <c r="G4554" i="8"/>
  <c r="H4554" i="8"/>
  <c r="E4555" i="8"/>
  <c r="F4555" i="8"/>
  <c r="G4555" i="8"/>
  <c r="H4555" i="8"/>
  <c r="E4556" i="8"/>
  <c r="F4556" i="8"/>
  <c r="G4556" i="8"/>
  <c r="H4556" i="8"/>
  <c r="E4557" i="8"/>
  <c r="F4557" i="8"/>
  <c r="G4557" i="8"/>
  <c r="H4557" i="8"/>
  <c r="E4558" i="8"/>
  <c r="F4558" i="8"/>
  <c r="G4558" i="8"/>
  <c r="H4558" i="8"/>
  <c r="E4559" i="8"/>
  <c r="F4559" i="8"/>
  <c r="G4559" i="8"/>
  <c r="H4559" i="8"/>
  <c r="E4560" i="8"/>
  <c r="F4560" i="8"/>
  <c r="G4560" i="8"/>
  <c r="H4560" i="8"/>
  <c r="E4561" i="8"/>
  <c r="F4561" i="8"/>
  <c r="G4561" i="8"/>
  <c r="H4561" i="8"/>
  <c r="E4562" i="8"/>
  <c r="F4562" i="8"/>
  <c r="G4562" i="8"/>
  <c r="H4562" i="8"/>
  <c r="E4563" i="8"/>
  <c r="F4563" i="8"/>
  <c r="G4563" i="8"/>
  <c r="H4563" i="8"/>
  <c r="E4564" i="8"/>
  <c r="F4564" i="8"/>
  <c r="G4564" i="8"/>
  <c r="H4564" i="8"/>
  <c r="E4565" i="8"/>
  <c r="F4565" i="8"/>
  <c r="G4565" i="8"/>
  <c r="H4565" i="8"/>
  <c r="E4566" i="8"/>
  <c r="F4566" i="8"/>
  <c r="G4566" i="8"/>
  <c r="H4566" i="8"/>
  <c r="E4567" i="8"/>
  <c r="F4567" i="8"/>
  <c r="G4567" i="8"/>
  <c r="H4567" i="8"/>
  <c r="E4568" i="8"/>
  <c r="F4568" i="8"/>
  <c r="G4568" i="8"/>
  <c r="H4568" i="8"/>
  <c r="E4569" i="8"/>
  <c r="F4569" i="8"/>
  <c r="G4569" i="8"/>
  <c r="H4569" i="8"/>
  <c r="E4570" i="8"/>
  <c r="F4570" i="8"/>
  <c r="G4570" i="8"/>
  <c r="H4570" i="8"/>
  <c r="E4571" i="8"/>
  <c r="F4571" i="8"/>
  <c r="G4571" i="8"/>
  <c r="H4571" i="8"/>
  <c r="E4572" i="8"/>
  <c r="F4572" i="8"/>
  <c r="G4572" i="8"/>
  <c r="H4572" i="8"/>
  <c r="E4573" i="8"/>
  <c r="F4573" i="8"/>
  <c r="G4573" i="8"/>
  <c r="H4573" i="8"/>
  <c r="E4574" i="8"/>
  <c r="F4574" i="8"/>
  <c r="G4574" i="8"/>
  <c r="H4574" i="8"/>
  <c r="E4575" i="8"/>
  <c r="F4575" i="8"/>
  <c r="G4575" i="8"/>
  <c r="H4575" i="8"/>
  <c r="E4576" i="8"/>
  <c r="F4576" i="8"/>
  <c r="G4576" i="8"/>
  <c r="H4576" i="8"/>
  <c r="E4577" i="8"/>
  <c r="F4577" i="8"/>
  <c r="G4577" i="8"/>
  <c r="H4577" i="8"/>
  <c r="E4578" i="8"/>
  <c r="F4578" i="8"/>
  <c r="G4578" i="8"/>
  <c r="H4578" i="8"/>
  <c r="E4579" i="8"/>
  <c r="F4579" i="8"/>
  <c r="G4579" i="8"/>
  <c r="H4579" i="8"/>
  <c r="E4580" i="8"/>
  <c r="F4580" i="8"/>
  <c r="G4580" i="8"/>
  <c r="H4580" i="8"/>
  <c r="E4581" i="8"/>
  <c r="F4581" i="8"/>
  <c r="G4581" i="8"/>
  <c r="H4581" i="8"/>
  <c r="E4582" i="8"/>
  <c r="F4582" i="8"/>
  <c r="G4582" i="8"/>
  <c r="H4582" i="8"/>
  <c r="E4583" i="8"/>
  <c r="F4583" i="8"/>
  <c r="G4583" i="8"/>
  <c r="H4583" i="8"/>
  <c r="E4584" i="8"/>
  <c r="F4584" i="8"/>
  <c r="G4584" i="8"/>
  <c r="H4584" i="8"/>
  <c r="E4585" i="8"/>
  <c r="F4585" i="8"/>
  <c r="G4585" i="8"/>
  <c r="H4585" i="8"/>
  <c r="E4586" i="8"/>
  <c r="F4586" i="8"/>
  <c r="G4586" i="8"/>
  <c r="H4586" i="8"/>
  <c r="E4587" i="8"/>
  <c r="F4587" i="8"/>
  <c r="G4587" i="8"/>
  <c r="H4587" i="8"/>
  <c r="E4588" i="8"/>
  <c r="F4588" i="8"/>
  <c r="G4588" i="8"/>
  <c r="H4588" i="8"/>
  <c r="E4589" i="8"/>
  <c r="F4589" i="8"/>
  <c r="G4589" i="8"/>
  <c r="H4589" i="8"/>
  <c r="E4590" i="8"/>
  <c r="F4590" i="8"/>
  <c r="G4590" i="8"/>
  <c r="H4590" i="8"/>
  <c r="E4591" i="8"/>
  <c r="F4591" i="8"/>
  <c r="G4591" i="8"/>
  <c r="H4591" i="8"/>
  <c r="E4592" i="8"/>
  <c r="F4592" i="8"/>
  <c r="G4592" i="8"/>
  <c r="H4592" i="8"/>
  <c r="E4593" i="8"/>
  <c r="F4593" i="8"/>
  <c r="G4593" i="8"/>
  <c r="H4593" i="8"/>
  <c r="E4594" i="8"/>
  <c r="F4594" i="8"/>
  <c r="G4594" i="8"/>
  <c r="H4594" i="8"/>
  <c r="E4595" i="8"/>
  <c r="F4595" i="8"/>
  <c r="G4595" i="8"/>
  <c r="H4595" i="8"/>
  <c r="E4596" i="8"/>
  <c r="F4596" i="8"/>
  <c r="G4596" i="8"/>
  <c r="H4596" i="8"/>
  <c r="E4597" i="8"/>
  <c r="F4597" i="8"/>
  <c r="G4597" i="8"/>
  <c r="H4597" i="8"/>
  <c r="E4598" i="8"/>
  <c r="F4598" i="8"/>
  <c r="G4598" i="8"/>
  <c r="H4598" i="8"/>
  <c r="E4599" i="8"/>
  <c r="F4599" i="8"/>
  <c r="G4599" i="8"/>
  <c r="H4599" i="8"/>
  <c r="E4600" i="8"/>
  <c r="F4600" i="8"/>
  <c r="G4600" i="8"/>
  <c r="H4600" i="8"/>
  <c r="E4601" i="8"/>
  <c r="F4601" i="8"/>
  <c r="G4601" i="8"/>
  <c r="H4601" i="8"/>
  <c r="E4602" i="8"/>
  <c r="F4602" i="8"/>
  <c r="G4602" i="8"/>
  <c r="H4602" i="8"/>
  <c r="E4603" i="8"/>
  <c r="F4603" i="8"/>
  <c r="G4603" i="8"/>
  <c r="H4603" i="8"/>
  <c r="E4604" i="8"/>
  <c r="F4604" i="8"/>
  <c r="G4604" i="8"/>
  <c r="H4604" i="8"/>
  <c r="E4605" i="8"/>
  <c r="F4605" i="8"/>
  <c r="G4605" i="8"/>
  <c r="H4605" i="8"/>
  <c r="E4606" i="8"/>
  <c r="F4606" i="8"/>
  <c r="G4606" i="8"/>
  <c r="H4606" i="8"/>
  <c r="E4607" i="8"/>
  <c r="F4607" i="8"/>
  <c r="G4607" i="8"/>
  <c r="H4607" i="8"/>
  <c r="E4608" i="8"/>
  <c r="F4608" i="8"/>
  <c r="G4608" i="8"/>
  <c r="H4608" i="8"/>
  <c r="E4609" i="8"/>
  <c r="F4609" i="8"/>
  <c r="G4609" i="8"/>
  <c r="H4609" i="8"/>
  <c r="E4610" i="8"/>
  <c r="F4610" i="8"/>
  <c r="G4610" i="8"/>
  <c r="H4610" i="8"/>
  <c r="E4611" i="8"/>
  <c r="F4611" i="8"/>
  <c r="G4611" i="8"/>
  <c r="H4611" i="8"/>
  <c r="E4612" i="8"/>
  <c r="F4612" i="8"/>
  <c r="G4612" i="8"/>
  <c r="H4612" i="8"/>
  <c r="E4613" i="8"/>
  <c r="F4613" i="8"/>
  <c r="G4613" i="8"/>
  <c r="H4613" i="8"/>
  <c r="E4614" i="8"/>
  <c r="F4614" i="8"/>
  <c r="G4614" i="8"/>
  <c r="H4614" i="8"/>
  <c r="E4615" i="8"/>
  <c r="F4615" i="8"/>
  <c r="G4615" i="8"/>
  <c r="H4615" i="8"/>
  <c r="E4616" i="8"/>
  <c r="F4616" i="8"/>
  <c r="G4616" i="8"/>
  <c r="H4616" i="8"/>
  <c r="E4617" i="8"/>
  <c r="F4617" i="8"/>
  <c r="G4617" i="8"/>
  <c r="H4617" i="8"/>
  <c r="E4618" i="8"/>
  <c r="F4618" i="8"/>
  <c r="G4618" i="8"/>
  <c r="H4618" i="8"/>
  <c r="E4619" i="8"/>
  <c r="F4619" i="8"/>
  <c r="G4619" i="8"/>
  <c r="H4619" i="8"/>
  <c r="E4620" i="8"/>
  <c r="F4620" i="8"/>
  <c r="G4620" i="8"/>
  <c r="H4620" i="8"/>
  <c r="E4621" i="8"/>
  <c r="F4621" i="8"/>
  <c r="G4621" i="8"/>
  <c r="H4621" i="8"/>
  <c r="E4622" i="8"/>
  <c r="F4622" i="8"/>
  <c r="G4622" i="8"/>
  <c r="H4622" i="8"/>
  <c r="E4623" i="8"/>
  <c r="F4623" i="8"/>
  <c r="G4623" i="8"/>
  <c r="H4623" i="8"/>
  <c r="E4624" i="8"/>
  <c r="F4624" i="8"/>
  <c r="G4624" i="8"/>
  <c r="H4624" i="8"/>
  <c r="E4625" i="8"/>
  <c r="F4625" i="8"/>
  <c r="G4625" i="8"/>
  <c r="H4625" i="8"/>
  <c r="E4626" i="8"/>
  <c r="F4626" i="8"/>
  <c r="G4626" i="8"/>
  <c r="H4626" i="8"/>
  <c r="E4627" i="8"/>
  <c r="F4627" i="8"/>
  <c r="G4627" i="8"/>
  <c r="H4627" i="8"/>
  <c r="E4628" i="8"/>
  <c r="F4628" i="8"/>
  <c r="G4628" i="8"/>
  <c r="H4628" i="8"/>
  <c r="E4629" i="8"/>
  <c r="F4629" i="8"/>
  <c r="G4629" i="8"/>
  <c r="H4629" i="8"/>
  <c r="E4630" i="8"/>
  <c r="F4630" i="8"/>
  <c r="G4630" i="8"/>
  <c r="H4630" i="8"/>
  <c r="E4631" i="8"/>
  <c r="F4631" i="8"/>
  <c r="G4631" i="8"/>
  <c r="H4631" i="8"/>
  <c r="E4632" i="8"/>
  <c r="F4632" i="8"/>
  <c r="G4632" i="8"/>
  <c r="H4632" i="8"/>
  <c r="E4633" i="8"/>
  <c r="F4633" i="8"/>
  <c r="G4633" i="8"/>
  <c r="H4633" i="8"/>
  <c r="E4634" i="8"/>
  <c r="F4634" i="8"/>
  <c r="G4634" i="8"/>
  <c r="H4634" i="8"/>
  <c r="E4635" i="8"/>
  <c r="F4635" i="8"/>
  <c r="G4635" i="8"/>
  <c r="H4635" i="8"/>
  <c r="E4636" i="8"/>
  <c r="F4636" i="8"/>
  <c r="G4636" i="8"/>
  <c r="H4636" i="8"/>
  <c r="E4637" i="8"/>
  <c r="F4637" i="8"/>
  <c r="G4637" i="8"/>
  <c r="H4637" i="8"/>
  <c r="E4638" i="8"/>
  <c r="F4638" i="8"/>
  <c r="G4638" i="8"/>
  <c r="H4638" i="8"/>
  <c r="E4639" i="8"/>
  <c r="F4639" i="8"/>
  <c r="G4639" i="8"/>
  <c r="H4639" i="8"/>
  <c r="E4640" i="8"/>
  <c r="F4640" i="8"/>
  <c r="G4640" i="8"/>
  <c r="H4640" i="8"/>
  <c r="E4641" i="8"/>
  <c r="F4641" i="8"/>
  <c r="G4641" i="8"/>
  <c r="H4641" i="8"/>
  <c r="E4642" i="8"/>
  <c r="F4642" i="8"/>
  <c r="G4642" i="8"/>
  <c r="H4642" i="8"/>
  <c r="E4643" i="8"/>
  <c r="F4643" i="8"/>
  <c r="G4643" i="8"/>
  <c r="H4643" i="8"/>
  <c r="E4644" i="8"/>
  <c r="F4644" i="8"/>
  <c r="G4644" i="8"/>
  <c r="H4644" i="8"/>
  <c r="E4645" i="8"/>
  <c r="F4645" i="8"/>
  <c r="G4645" i="8"/>
  <c r="H4645" i="8"/>
  <c r="E4646" i="8"/>
  <c r="F4646" i="8"/>
  <c r="G4646" i="8"/>
  <c r="H4646" i="8"/>
  <c r="E4647" i="8"/>
  <c r="F4647" i="8"/>
  <c r="G4647" i="8"/>
  <c r="H4647" i="8"/>
  <c r="E4648" i="8"/>
  <c r="F4648" i="8"/>
  <c r="G4648" i="8"/>
  <c r="H4648" i="8"/>
  <c r="E4649" i="8"/>
  <c r="F4649" i="8"/>
  <c r="G4649" i="8"/>
  <c r="H4649" i="8"/>
  <c r="E4650" i="8"/>
  <c r="F4650" i="8"/>
  <c r="G4650" i="8"/>
  <c r="H4650" i="8"/>
  <c r="E4651" i="8"/>
  <c r="F4651" i="8"/>
  <c r="G4651" i="8"/>
  <c r="H4651" i="8"/>
  <c r="E4652" i="8"/>
  <c r="F4652" i="8"/>
  <c r="G4652" i="8"/>
  <c r="H4652" i="8"/>
  <c r="E4653" i="8"/>
  <c r="F4653" i="8"/>
  <c r="G4653" i="8"/>
  <c r="H4653" i="8"/>
  <c r="E4654" i="8"/>
  <c r="F4654" i="8"/>
  <c r="G4654" i="8"/>
  <c r="H4654" i="8"/>
  <c r="E4655" i="8"/>
  <c r="F4655" i="8"/>
  <c r="G4655" i="8"/>
  <c r="H4655" i="8"/>
  <c r="E4656" i="8"/>
  <c r="F4656" i="8"/>
  <c r="G4656" i="8"/>
  <c r="H4656" i="8"/>
  <c r="E4657" i="8"/>
  <c r="F4657" i="8"/>
  <c r="G4657" i="8"/>
  <c r="H4657" i="8"/>
  <c r="E4658" i="8"/>
  <c r="F4658" i="8"/>
  <c r="G4658" i="8"/>
  <c r="H4658" i="8"/>
  <c r="E4659" i="8"/>
  <c r="F4659" i="8"/>
  <c r="G4659" i="8"/>
  <c r="H4659" i="8"/>
  <c r="E4660" i="8"/>
  <c r="F4660" i="8"/>
  <c r="G4660" i="8"/>
  <c r="H4660" i="8"/>
  <c r="E4661" i="8"/>
  <c r="F4661" i="8"/>
  <c r="G4661" i="8"/>
  <c r="H4661" i="8"/>
  <c r="E4662" i="8"/>
  <c r="F4662" i="8"/>
  <c r="G4662" i="8"/>
  <c r="H4662" i="8"/>
  <c r="E4663" i="8"/>
  <c r="F4663" i="8"/>
  <c r="G4663" i="8"/>
  <c r="H4663" i="8"/>
  <c r="E4664" i="8"/>
  <c r="F4664" i="8"/>
  <c r="G4664" i="8"/>
  <c r="H4664" i="8"/>
  <c r="E4665" i="8"/>
  <c r="F4665" i="8"/>
  <c r="G4665" i="8"/>
  <c r="H4665" i="8"/>
  <c r="E4666" i="8"/>
  <c r="F4666" i="8"/>
  <c r="G4666" i="8"/>
  <c r="H4666" i="8"/>
  <c r="E4667" i="8"/>
  <c r="F4667" i="8"/>
  <c r="G4667" i="8"/>
  <c r="H4667" i="8"/>
  <c r="E4668" i="8"/>
  <c r="F4668" i="8"/>
  <c r="G4668" i="8"/>
  <c r="H4668" i="8"/>
  <c r="E4669" i="8"/>
  <c r="F4669" i="8"/>
  <c r="G4669" i="8"/>
  <c r="H4669" i="8"/>
  <c r="E4670" i="8"/>
  <c r="F4670" i="8"/>
  <c r="G4670" i="8"/>
  <c r="H4670" i="8"/>
  <c r="E4671" i="8"/>
  <c r="F4671" i="8"/>
  <c r="G4671" i="8"/>
  <c r="H4671" i="8"/>
  <c r="E4672" i="8"/>
  <c r="F4672" i="8"/>
  <c r="G4672" i="8"/>
  <c r="H4672" i="8"/>
  <c r="E4673" i="8"/>
  <c r="F4673" i="8"/>
  <c r="G4673" i="8"/>
  <c r="H4673" i="8"/>
  <c r="E4674" i="8"/>
  <c r="F4674" i="8"/>
  <c r="G4674" i="8"/>
  <c r="H4674" i="8"/>
  <c r="E4675" i="8"/>
  <c r="F4675" i="8"/>
  <c r="G4675" i="8"/>
  <c r="H4675" i="8"/>
  <c r="E4676" i="8"/>
  <c r="F4676" i="8"/>
  <c r="G4676" i="8"/>
  <c r="H4676" i="8"/>
  <c r="E4677" i="8"/>
  <c r="F4677" i="8"/>
  <c r="G4677" i="8"/>
  <c r="H4677" i="8"/>
  <c r="E4678" i="8"/>
  <c r="F4678" i="8"/>
  <c r="G4678" i="8"/>
  <c r="H4678" i="8"/>
  <c r="E4679" i="8"/>
  <c r="F4679" i="8"/>
  <c r="G4679" i="8"/>
  <c r="H4679" i="8"/>
  <c r="E4680" i="8"/>
  <c r="F4680" i="8"/>
  <c r="G4680" i="8"/>
  <c r="H4680" i="8"/>
  <c r="E4681" i="8"/>
  <c r="F4681" i="8"/>
  <c r="G4681" i="8"/>
  <c r="H4681" i="8"/>
  <c r="E4682" i="8"/>
  <c r="F4682" i="8"/>
  <c r="G4682" i="8"/>
  <c r="H4682" i="8"/>
  <c r="E4683" i="8"/>
  <c r="F4683" i="8"/>
  <c r="G4683" i="8"/>
  <c r="H4683" i="8"/>
  <c r="E4684" i="8"/>
  <c r="F4684" i="8"/>
  <c r="G4684" i="8"/>
  <c r="H4684" i="8"/>
  <c r="E4685" i="8"/>
  <c r="F4685" i="8"/>
  <c r="G4685" i="8"/>
  <c r="H4685" i="8"/>
  <c r="E4686" i="8"/>
  <c r="F4686" i="8"/>
  <c r="G4686" i="8"/>
  <c r="H4686" i="8"/>
  <c r="E4687" i="8"/>
  <c r="F4687" i="8"/>
  <c r="G4687" i="8"/>
  <c r="H4687" i="8"/>
  <c r="E4688" i="8"/>
  <c r="F4688" i="8"/>
  <c r="G4688" i="8"/>
  <c r="H4688" i="8"/>
  <c r="E4689" i="8"/>
  <c r="F4689" i="8"/>
  <c r="G4689" i="8"/>
  <c r="H4689" i="8"/>
  <c r="E4690" i="8"/>
  <c r="F4690" i="8"/>
  <c r="G4690" i="8"/>
  <c r="H4690" i="8"/>
  <c r="E4691" i="8"/>
  <c r="F4691" i="8"/>
  <c r="G4691" i="8"/>
  <c r="H4691" i="8"/>
  <c r="E4692" i="8"/>
  <c r="F4692" i="8"/>
  <c r="G4692" i="8"/>
  <c r="H4692" i="8"/>
  <c r="E4693" i="8"/>
  <c r="F4693" i="8"/>
  <c r="G4693" i="8"/>
  <c r="H4693" i="8"/>
  <c r="E4694" i="8"/>
  <c r="F4694" i="8"/>
  <c r="G4694" i="8"/>
  <c r="H4694" i="8"/>
  <c r="E4695" i="8"/>
  <c r="F4695" i="8"/>
  <c r="G4695" i="8"/>
  <c r="H4695" i="8"/>
  <c r="E4696" i="8"/>
  <c r="F4696" i="8"/>
  <c r="G4696" i="8"/>
  <c r="H4696" i="8"/>
  <c r="E4697" i="8"/>
  <c r="F4697" i="8"/>
  <c r="G4697" i="8"/>
  <c r="H4697" i="8"/>
  <c r="E4698" i="8"/>
  <c r="F4698" i="8"/>
  <c r="G4698" i="8"/>
  <c r="H4698" i="8"/>
  <c r="E4699" i="8"/>
  <c r="F4699" i="8"/>
  <c r="G4699" i="8"/>
  <c r="H4699" i="8"/>
  <c r="E4700" i="8"/>
  <c r="F4700" i="8"/>
  <c r="G4700" i="8"/>
  <c r="H4700" i="8"/>
  <c r="E4701" i="8"/>
  <c r="F4701" i="8"/>
  <c r="G4701" i="8"/>
  <c r="H4701" i="8"/>
  <c r="E4702" i="8"/>
  <c r="F4702" i="8"/>
  <c r="G4702" i="8"/>
  <c r="H4702" i="8"/>
  <c r="E4703" i="8"/>
  <c r="F4703" i="8"/>
  <c r="G4703" i="8"/>
  <c r="H4703" i="8"/>
  <c r="E4704" i="8"/>
  <c r="F4704" i="8"/>
  <c r="G4704" i="8"/>
  <c r="H4704" i="8"/>
  <c r="E4705" i="8"/>
  <c r="F4705" i="8"/>
  <c r="G4705" i="8"/>
  <c r="H4705" i="8"/>
  <c r="E4706" i="8"/>
  <c r="F4706" i="8"/>
  <c r="G4706" i="8"/>
  <c r="H4706" i="8"/>
  <c r="E4707" i="8"/>
  <c r="F4707" i="8"/>
  <c r="G4707" i="8"/>
  <c r="H4707" i="8"/>
  <c r="E4708" i="8"/>
  <c r="F4708" i="8"/>
  <c r="G4708" i="8"/>
  <c r="H4708" i="8"/>
  <c r="E4709" i="8"/>
  <c r="F4709" i="8"/>
  <c r="G4709" i="8"/>
  <c r="H4709" i="8"/>
  <c r="E4710" i="8"/>
  <c r="F4710" i="8"/>
  <c r="G4710" i="8"/>
  <c r="H4710" i="8"/>
  <c r="E4711" i="8"/>
  <c r="F4711" i="8"/>
  <c r="G4711" i="8"/>
  <c r="H4711" i="8"/>
  <c r="E4712" i="8"/>
  <c r="F4712" i="8"/>
  <c r="G4712" i="8"/>
  <c r="H4712" i="8"/>
  <c r="E4713" i="8"/>
  <c r="F4713" i="8"/>
  <c r="G4713" i="8"/>
  <c r="H4713" i="8"/>
  <c r="E4714" i="8"/>
  <c r="F4714" i="8"/>
  <c r="G4714" i="8"/>
  <c r="H4714" i="8"/>
  <c r="E4715" i="8"/>
  <c r="F4715" i="8"/>
  <c r="G4715" i="8"/>
  <c r="H4715" i="8"/>
  <c r="E4716" i="8"/>
  <c r="F4716" i="8"/>
  <c r="G4716" i="8"/>
  <c r="H4716" i="8"/>
  <c r="E4717" i="8"/>
  <c r="F4717" i="8"/>
  <c r="G4717" i="8"/>
  <c r="H4717" i="8"/>
  <c r="E4718" i="8"/>
  <c r="F4718" i="8"/>
  <c r="G4718" i="8"/>
  <c r="H4718" i="8"/>
  <c r="E4719" i="8"/>
  <c r="F4719" i="8"/>
  <c r="G4719" i="8"/>
  <c r="H4719" i="8"/>
  <c r="E4720" i="8"/>
  <c r="F4720" i="8"/>
  <c r="G4720" i="8"/>
  <c r="H4720" i="8"/>
  <c r="E4721" i="8"/>
  <c r="F4721" i="8"/>
  <c r="G4721" i="8"/>
  <c r="H4721" i="8"/>
  <c r="E4722" i="8"/>
  <c r="F4722" i="8"/>
  <c r="G4722" i="8"/>
  <c r="H4722" i="8"/>
  <c r="E4723" i="8"/>
  <c r="F4723" i="8"/>
  <c r="G4723" i="8"/>
  <c r="H4723" i="8"/>
  <c r="E4724" i="8"/>
  <c r="F4724" i="8"/>
  <c r="G4724" i="8"/>
  <c r="H4724" i="8"/>
  <c r="E4725" i="8"/>
  <c r="F4725" i="8"/>
  <c r="G4725" i="8"/>
  <c r="H4725" i="8"/>
  <c r="E4726" i="8"/>
  <c r="F4726" i="8" s="1"/>
  <c r="H4726" i="8" s="1"/>
  <c r="G4726" i="8"/>
  <c r="E4727" i="8"/>
  <c r="F4727" i="8" s="1"/>
  <c r="H4727" i="8" s="1"/>
  <c r="G4727" i="8"/>
  <c r="E4728" i="8"/>
  <c r="F4728" i="8" s="1"/>
  <c r="H4728" i="8" s="1"/>
  <c r="G4728" i="8"/>
  <c r="E4729" i="8"/>
  <c r="F4729" i="8" s="1"/>
  <c r="H4729" i="8" s="1"/>
  <c r="G4729" i="8"/>
  <c r="E4730" i="8"/>
  <c r="F4730" i="8" s="1"/>
  <c r="H4730" i="8" s="1"/>
  <c r="G4730" i="8"/>
  <c r="E4731" i="8"/>
  <c r="F4731" i="8" s="1"/>
  <c r="H4731" i="8" s="1"/>
  <c r="G4731" i="8"/>
  <c r="E4732" i="8"/>
  <c r="F4732" i="8" s="1"/>
  <c r="H4732" i="8" s="1"/>
  <c r="G4732" i="8"/>
  <c r="E4733" i="8"/>
  <c r="F4733" i="8" s="1"/>
  <c r="H4733" i="8" s="1"/>
  <c r="G4733" i="8"/>
  <c r="E4734" i="8"/>
  <c r="F4734" i="8" s="1"/>
  <c r="H4734" i="8" s="1"/>
  <c r="G4734" i="8"/>
  <c r="E4735" i="8"/>
  <c r="F4735" i="8" s="1"/>
  <c r="H4735" i="8" s="1"/>
  <c r="G4735" i="8"/>
  <c r="E4736" i="8"/>
  <c r="F4736" i="8" s="1"/>
  <c r="H4736" i="8" s="1"/>
  <c r="G4736" i="8"/>
  <c r="E4737" i="8"/>
  <c r="F4737" i="8" s="1"/>
  <c r="H4737" i="8" s="1"/>
  <c r="G4737" i="8"/>
  <c r="E4738" i="8"/>
  <c r="F4738" i="8" s="1"/>
  <c r="H4738" i="8" s="1"/>
  <c r="G4738" i="8"/>
  <c r="E4739" i="8"/>
  <c r="F4739" i="8" s="1"/>
  <c r="H4739" i="8" s="1"/>
  <c r="G4739" i="8"/>
  <c r="E4740" i="8"/>
  <c r="F4740" i="8" s="1"/>
  <c r="H4740" i="8" s="1"/>
  <c r="G4740" i="8"/>
  <c r="E4741" i="8"/>
  <c r="F4741" i="8" s="1"/>
  <c r="H4741" i="8" s="1"/>
  <c r="G4741" i="8"/>
  <c r="E4742" i="8"/>
  <c r="F4742" i="8" s="1"/>
  <c r="H4742" i="8" s="1"/>
  <c r="G4742" i="8"/>
  <c r="E4743" i="8"/>
  <c r="F4743" i="8" s="1"/>
  <c r="H4743" i="8" s="1"/>
  <c r="G4743" i="8"/>
  <c r="E4744" i="8"/>
  <c r="F4744" i="8" s="1"/>
  <c r="H4744" i="8" s="1"/>
  <c r="G4744" i="8"/>
  <c r="E4745" i="8"/>
  <c r="F4745" i="8" s="1"/>
  <c r="H4745" i="8" s="1"/>
  <c r="G4745" i="8"/>
  <c r="E4746" i="8"/>
  <c r="F4746" i="8" s="1"/>
  <c r="H4746" i="8" s="1"/>
  <c r="G4746" i="8"/>
  <c r="E4747" i="8"/>
  <c r="F4747" i="8" s="1"/>
  <c r="H4747" i="8" s="1"/>
  <c r="G4747" i="8"/>
  <c r="E4748" i="8"/>
  <c r="F4748" i="8" s="1"/>
  <c r="H4748" i="8" s="1"/>
  <c r="G4748" i="8"/>
  <c r="E4749" i="8"/>
  <c r="F4749" i="8" s="1"/>
  <c r="H4749" i="8" s="1"/>
  <c r="G4749" i="8"/>
  <c r="E4750" i="8"/>
  <c r="F4750" i="8" s="1"/>
  <c r="H4750" i="8" s="1"/>
  <c r="G4750" i="8"/>
  <c r="E4751" i="8"/>
  <c r="F4751" i="8" s="1"/>
  <c r="H4751" i="8" s="1"/>
  <c r="G4751" i="8"/>
  <c r="E4752" i="8"/>
  <c r="F4752" i="8" s="1"/>
  <c r="H4752" i="8" s="1"/>
  <c r="G4752" i="8"/>
  <c r="E4753" i="8"/>
  <c r="F4753" i="8" s="1"/>
  <c r="H4753" i="8" s="1"/>
  <c r="G4753" i="8"/>
  <c r="E4754" i="8"/>
  <c r="F4754" i="8" s="1"/>
  <c r="H4754" i="8" s="1"/>
  <c r="G4754" i="8"/>
  <c r="E4755" i="8"/>
  <c r="F4755" i="8" s="1"/>
  <c r="H4755" i="8" s="1"/>
  <c r="G4755" i="8"/>
  <c r="E4756" i="8"/>
  <c r="F4756" i="8" s="1"/>
  <c r="H4756" i="8" s="1"/>
  <c r="G4756" i="8"/>
  <c r="E4757" i="8"/>
  <c r="F4757" i="8" s="1"/>
  <c r="H4757" i="8" s="1"/>
  <c r="G4757" i="8"/>
  <c r="E4758" i="8"/>
  <c r="F4758" i="8" s="1"/>
  <c r="H4758" i="8" s="1"/>
  <c r="G4758" i="8"/>
  <c r="E4759" i="8"/>
  <c r="F4759" i="8" s="1"/>
  <c r="H4759" i="8" s="1"/>
  <c r="G4759" i="8"/>
  <c r="E4760" i="8"/>
  <c r="F4760" i="8" s="1"/>
  <c r="H4760" i="8" s="1"/>
  <c r="G4760" i="8"/>
  <c r="E4761" i="8"/>
  <c r="F4761" i="8" s="1"/>
  <c r="H4761" i="8" s="1"/>
  <c r="G4761" i="8"/>
  <c r="E4762" i="8"/>
  <c r="F4762" i="8" s="1"/>
  <c r="H4762" i="8" s="1"/>
  <c r="G4762" i="8"/>
  <c r="E4763" i="8"/>
  <c r="F4763" i="8" s="1"/>
  <c r="H4763" i="8" s="1"/>
  <c r="G4763" i="8"/>
  <c r="E4764" i="8"/>
  <c r="F4764" i="8" s="1"/>
  <c r="H4764" i="8" s="1"/>
  <c r="G4764" i="8"/>
  <c r="E4765" i="8"/>
  <c r="F4765" i="8" s="1"/>
  <c r="H4765" i="8" s="1"/>
  <c r="G4765" i="8"/>
  <c r="E4766" i="8"/>
  <c r="F4766" i="8" s="1"/>
  <c r="H4766" i="8" s="1"/>
  <c r="G4766" i="8"/>
  <c r="E4767" i="8"/>
  <c r="F4767" i="8" s="1"/>
  <c r="H4767" i="8" s="1"/>
  <c r="G4767" i="8"/>
  <c r="E4768" i="8"/>
  <c r="F4768" i="8" s="1"/>
  <c r="H4768" i="8" s="1"/>
  <c r="G4768" i="8"/>
  <c r="E4769" i="8"/>
  <c r="F4769" i="8" s="1"/>
  <c r="H4769" i="8" s="1"/>
  <c r="G4769" i="8"/>
  <c r="E4770" i="8"/>
  <c r="F4770" i="8" s="1"/>
  <c r="H4770" i="8" s="1"/>
  <c r="G4770" i="8"/>
  <c r="E4771" i="8"/>
  <c r="F4771" i="8" s="1"/>
  <c r="H4771" i="8" s="1"/>
  <c r="G4771" i="8"/>
  <c r="E4772" i="8"/>
  <c r="F4772" i="8" s="1"/>
  <c r="H4772" i="8" s="1"/>
  <c r="G4772" i="8"/>
  <c r="E4773" i="8"/>
  <c r="F4773" i="8" s="1"/>
  <c r="H4773" i="8" s="1"/>
  <c r="G4773" i="8"/>
  <c r="E4774" i="8"/>
  <c r="F4774" i="8" s="1"/>
  <c r="H4774" i="8" s="1"/>
  <c r="G4774" i="8"/>
  <c r="E4775" i="8"/>
  <c r="F4775" i="8" s="1"/>
  <c r="H4775" i="8" s="1"/>
  <c r="G4775" i="8"/>
  <c r="E4776" i="8"/>
  <c r="F4776" i="8" s="1"/>
  <c r="H4776" i="8" s="1"/>
  <c r="G4776" i="8"/>
  <c r="E4777" i="8"/>
  <c r="F4777" i="8" s="1"/>
  <c r="H4777" i="8" s="1"/>
  <c r="G4777" i="8"/>
  <c r="E4778" i="8"/>
  <c r="F4778" i="8" s="1"/>
  <c r="H4778" i="8" s="1"/>
  <c r="G4778" i="8"/>
  <c r="E4779" i="8"/>
  <c r="F4779" i="8" s="1"/>
  <c r="H4779" i="8" s="1"/>
  <c r="G4779" i="8"/>
  <c r="E4780" i="8"/>
  <c r="F4780" i="8" s="1"/>
  <c r="H4780" i="8" s="1"/>
  <c r="G4780" i="8"/>
  <c r="E4781" i="8"/>
  <c r="F4781" i="8" s="1"/>
  <c r="H4781" i="8" s="1"/>
  <c r="G4781" i="8"/>
  <c r="E4782" i="8"/>
  <c r="F4782" i="8" s="1"/>
  <c r="H4782" i="8" s="1"/>
  <c r="G4782" i="8"/>
  <c r="E4783" i="8"/>
  <c r="F4783" i="8" s="1"/>
  <c r="H4783" i="8" s="1"/>
  <c r="G4783" i="8"/>
  <c r="E4784" i="8"/>
  <c r="F4784" i="8" s="1"/>
  <c r="H4784" i="8" s="1"/>
  <c r="G4784" i="8"/>
  <c r="E4785" i="8"/>
  <c r="F4785" i="8" s="1"/>
  <c r="H4785" i="8" s="1"/>
  <c r="G4785" i="8"/>
  <c r="E4786" i="8"/>
  <c r="F4786" i="8" s="1"/>
  <c r="H4786" i="8" s="1"/>
  <c r="G4786" i="8"/>
  <c r="E4787" i="8"/>
  <c r="F4787" i="8" s="1"/>
  <c r="H4787" i="8" s="1"/>
  <c r="G4787" i="8"/>
  <c r="E4788" i="8"/>
  <c r="F4788" i="8" s="1"/>
  <c r="H4788" i="8" s="1"/>
  <c r="G4788" i="8"/>
  <c r="E4789" i="8"/>
  <c r="F4789" i="8" s="1"/>
  <c r="H4789" i="8" s="1"/>
  <c r="G4789" i="8"/>
  <c r="E4790" i="8"/>
  <c r="F4790" i="8" s="1"/>
  <c r="H4790" i="8" s="1"/>
  <c r="G4790" i="8"/>
  <c r="E4791" i="8"/>
  <c r="F4791" i="8" s="1"/>
  <c r="H4791" i="8" s="1"/>
  <c r="G4791" i="8"/>
  <c r="E4792" i="8"/>
  <c r="F4792" i="8" s="1"/>
  <c r="H4792" i="8" s="1"/>
  <c r="G4792" i="8"/>
  <c r="E4793" i="8"/>
  <c r="F4793" i="8" s="1"/>
  <c r="H4793" i="8" s="1"/>
  <c r="G4793" i="8"/>
  <c r="E4794" i="8"/>
  <c r="F4794" i="8" s="1"/>
  <c r="H4794" i="8" s="1"/>
  <c r="G4794" i="8"/>
  <c r="E4795" i="8"/>
  <c r="F4795" i="8" s="1"/>
  <c r="H4795" i="8" s="1"/>
  <c r="G4795" i="8"/>
  <c r="E4796" i="8"/>
  <c r="F4796" i="8" s="1"/>
  <c r="H4796" i="8" s="1"/>
  <c r="G4796" i="8"/>
  <c r="E4797" i="8"/>
  <c r="F4797" i="8" s="1"/>
  <c r="H4797" i="8" s="1"/>
  <c r="G4797" i="8"/>
  <c r="E4798" i="8"/>
  <c r="F4798" i="8" s="1"/>
  <c r="H4798" i="8" s="1"/>
  <c r="G4798" i="8"/>
  <c r="E4799" i="8"/>
  <c r="F4799" i="8" s="1"/>
  <c r="H4799" i="8" s="1"/>
  <c r="G4799" i="8"/>
  <c r="E4800" i="8"/>
  <c r="F4800" i="8" s="1"/>
  <c r="H4800" i="8" s="1"/>
  <c r="G4800" i="8"/>
  <c r="E4801" i="8"/>
  <c r="F4801" i="8" s="1"/>
  <c r="H4801" i="8" s="1"/>
  <c r="G4801" i="8"/>
  <c r="E4802" i="8"/>
  <c r="F4802" i="8" s="1"/>
  <c r="H4802" i="8" s="1"/>
  <c r="G4802" i="8"/>
  <c r="E4803" i="8"/>
  <c r="F4803" i="8" s="1"/>
  <c r="H4803" i="8" s="1"/>
  <c r="G4803" i="8"/>
  <c r="E4804" i="8"/>
  <c r="F4804" i="8" s="1"/>
  <c r="H4804" i="8" s="1"/>
  <c r="G4804" i="8"/>
  <c r="E4805" i="8"/>
  <c r="F4805" i="8" s="1"/>
  <c r="H4805" i="8" s="1"/>
  <c r="G4805" i="8"/>
  <c r="E4806" i="8"/>
  <c r="F4806" i="8" s="1"/>
  <c r="H4806" i="8" s="1"/>
  <c r="G4806" i="8"/>
  <c r="E4807" i="8"/>
  <c r="F4807" i="8" s="1"/>
  <c r="H4807" i="8" s="1"/>
  <c r="G4807" i="8"/>
  <c r="E4808" i="8"/>
  <c r="F4808" i="8" s="1"/>
  <c r="H4808" i="8" s="1"/>
  <c r="G4808" i="8"/>
  <c r="E4809" i="8"/>
  <c r="F4809" i="8" s="1"/>
  <c r="H4809" i="8" s="1"/>
  <c r="G4809" i="8"/>
  <c r="E4810" i="8"/>
  <c r="F4810" i="8" s="1"/>
  <c r="H4810" i="8" s="1"/>
  <c r="G4810" i="8"/>
  <c r="E4811" i="8"/>
  <c r="F4811" i="8" s="1"/>
  <c r="H4811" i="8" s="1"/>
  <c r="G4811" i="8"/>
  <c r="E4812" i="8"/>
  <c r="F4812" i="8" s="1"/>
  <c r="H4812" i="8" s="1"/>
  <c r="G4812" i="8"/>
  <c r="E4813" i="8"/>
  <c r="F4813" i="8" s="1"/>
  <c r="H4813" i="8" s="1"/>
  <c r="G4813" i="8"/>
  <c r="E4814" i="8"/>
  <c r="F4814" i="8" s="1"/>
  <c r="H4814" i="8" s="1"/>
  <c r="G4814" i="8"/>
  <c r="E4815" i="8"/>
  <c r="F4815" i="8" s="1"/>
  <c r="H4815" i="8" s="1"/>
  <c r="G4815" i="8"/>
  <c r="E4816" i="8"/>
  <c r="F4816" i="8" s="1"/>
  <c r="H4816" i="8" s="1"/>
  <c r="G4816" i="8"/>
  <c r="E4817" i="8"/>
  <c r="F4817" i="8" s="1"/>
  <c r="H4817" i="8" s="1"/>
  <c r="G4817" i="8"/>
  <c r="E4818" i="8"/>
  <c r="F4818" i="8" s="1"/>
  <c r="H4818" i="8" s="1"/>
  <c r="G4818" i="8"/>
  <c r="E4819" i="8"/>
  <c r="F4819" i="8" s="1"/>
  <c r="H4819" i="8" s="1"/>
  <c r="G4819" i="8"/>
  <c r="E4820" i="8"/>
  <c r="F4820" i="8" s="1"/>
  <c r="H4820" i="8" s="1"/>
  <c r="G4820" i="8"/>
  <c r="E4821" i="8"/>
  <c r="F4821" i="8" s="1"/>
  <c r="H4821" i="8" s="1"/>
  <c r="G4821" i="8"/>
  <c r="E4822" i="8"/>
  <c r="F4822" i="8" s="1"/>
  <c r="H4822" i="8" s="1"/>
  <c r="G4822" i="8"/>
  <c r="E4823" i="8"/>
  <c r="F4823" i="8" s="1"/>
  <c r="H4823" i="8" s="1"/>
  <c r="G4823" i="8"/>
  <c r="E4824" i="8"/>
  <c r="F4824" i="8" s="1"/>
  <c r="H4824" i="8" s="1"/>
  <c r="G4824" i="8"/>
  <c r="E4825" i="8"/>
  <c r="F4825" i="8" s="1"/>
  <c r="H4825" i="8" s="1"/>
  <c r="G4825" i="8"/>
  <c r="E4826" i="8"/>
  <c r="F4826" i="8" s="1"/>
  <c r="H4826" i="8" s="1"/>
  <c r="G4826" i="8"/>
  <c r="E4827" i="8"/>
  <c r="F4827" i="8" s="1"/>
  <c r="G4827" i="8"/>
  <c r="H4827" i="8"/>
  <c r="E4828" i="8"/>
  <c r="F4828" i="8" s="1"/>
  <c r="H4828" i="8" s="1"/>
  <c r="G4828" i="8"/>
  <c r="E4829" i="8"/>
  <c r="F4829" i="8" s="1"/>
  <c r="H4829" i="8" s="1"/>
  <c r="G4829" i="8"/>
  <c r="E4830" i="8"/>
  <c r="F4830" i="8" s="1"/>
  <c r="H4830" i="8" s="1"/>
  <c r="G4830" i="8"/>
  <c r="E4831" i="8"/>
  <c r="F4831" i="8" s="1"/>
  <c r="G4831" i="8"/>
  <c r="H4831" i="8"/>
  <c r="E4832" i="8"/>
  <c r="F4832" i="8" s="1"/>
  <c r="H4832" i="8" s="1"/>
  <c r="G4832" i="8"/>
  <c r="E4833" i="8"/>
  <c r="F4833" i="8" s="1"/>
  <c r="H4833" i="8" s="1"/>
  <c r="G4833" i="8"/>
  <c r="E4834" i="8"/>
  <c r="F4834" i="8" s="1"/>
  <c r="G4834" i="8"/>
  <c r="H4834" i="8"/>
  <c r="E4835" i="8"/>
  <c r="F4835" i="8" s="1"/>
  <c r="G4835" i="8"/>
  <c r="H4835" i="8"/>
  <c r="E4836" i="8"/>
  <c r="F4836" i="8" s="1"/>
  <c r="H4836" i="8" s="1"/>
  <c r="G4836" i="8"/>
  <c r="E4837" i="8"/>
  <c r="F4837" i="8" s="1"/>
  <c r="H4837" i="8" s="1"/>
  <c r="G4837" i="8"/>
  <c r="E4838" i="8"/>
  <c r="F4838" i="8" s="1"/>
  <c r="G4838" i="8"/>
  <c r="H4838" i="8"/>
  <c r="E4839" i="8"/>
  <c r="F4839" i="8" s="1"/>
  <c r="G4839" i="8"/>
  <c r="H4839" i="8"/>
  <c r="E4840" i="8"/>
  <c r="F4840" i="8" s="1"/>
  <c r="H4840" i="8" s="1"/>
  <c r="G4840" i="8"/>
  <c r="E4841" i="8"/>
  <c r="F4841" i="8" s="1"/>
  <c r="H4841" i="8" s="1"/>
  <c r="G4841" i="8"/>
  <c r="E4842" i="8"/>
  <c r="F4842" i="8" s="1"/>
  <c r="G4842" i="8"/>
  <c r="H4842" i="8"/>
  <c r="E4843" i="8"/>
  <c r="F4843" i="8" s="1"/>
  <c r="G4843" i="8"/>
  <c r="H4843" i="8"/>
  <c r="E4844" i="8"/>
  <c r="F4844" i="8" s="1"/>
  <c r="H4844" i="8" s="1"/>
  <c r="G4844" i="8"/>
  <c r="E4845" i="8"/>
  <c r="F4845" i="8" s="1"/>
  <c r="H4845" i="8" s="1"/>
  <c r="G4845" i="8"/>
  <c r="E4846" i="8"/>
  <c r="F4846" i="8" s="1"/>
  <c r="G4846" i="8"/>
  <c r="H4846" i="8"/>
  <c r="E4847" i="8"/>
  <c r="F4847" i="8" s="1"/>
  <c r="G4847" i="8"/>
  <c r="H4847" i="8"/>
  <c r="E4848" i="8"/>
  <c r="F4848" i="8" s="1"/>
  <c r="H4848" i="8" s="1"/>
  <c r="G4848" i="8"/>
  <c r="E4849" i="8"/>
  <c r="F4849" i="8" s="1"/>
  <c r="H4849" i="8" s="1"/>
  <c r="G4849" i="8"/>
  <c r="E4850" i="8"/>
  <c r="F4850" i="8" s="1"/>
  <c r="G4850" i="8"/>
  <c r="H4850" i="8"/>
  <c r="E4851" i="8"/>
  <c r="F4851" i="8" s="1"/>
  <c r="G4851" i="8"/>
  <c r="H4851" i="8"/>
  <c r="E4852" i="8"/>
  <c r="F4852" i="8" s="1"/>
  <c r="H4852" i="8" s="1"/>
  <c r="G4852" i="8"/>
  <c r="E4853" i="8"/>
  <c r="F4853" i="8" s="1"/>
  <c r="H4853" i="8" s="1"/>
  <c r="G4853" i="8"/>
  <c r="E4854" i="8"/>
  <c r="F4854" i="8" s="1"/>
  <c r="G4854" i="8"/>
  <c r="H4854" i="8"/>
  <c r="E4855" i="8"/>
  <c r="F4855" i="8" s="1"/>
  <c r="G4855" i="8"/>
  <c r="H4855" i="8"/>
  <c r="E4856" i="8"/>
  <c r="F4856" i="8" s="1"/>
  <c r="H4856" i="8" s="1"/>
  <c r="G4856" i="8"/>
  <c r="E4857" i="8"/>
  <c r="F4857" i="8" s="1"/>
  <c r="H4857" i="8" s="1"/>
  <c r="G4857" i="8"/>
  <c r="E4858" i="8"/>
  <c r="F4858" i="8" s="1"/>
  <c r="G4858" i="8"/>
  <c r="H4858" i="8" s="1"/>
  <c r="E4859" i="8"/>
  <c r="F4859" i="8" s="1"/>
  <c r="G4859" i="8"/>
  <c r="H4859" i="8"/>
  <c r="E4860" i="8"/>
  <c r="F4860" i="8" s="1"/>
  <c r="H4860" i="8" s="1"/>
  <c r="G4860" i="8"/>
  <c r="E4861" i="8"/>
  <c r="F4861" i="8" s="1"/>
  <c r="H4861" i="8" s="1"/>
  <c r="G4861" i="8"/>
  <c r="E4862" i="8"/>
  <c r="F4862" i="8" s="1"/>
  <c r="G4862" i="8"/>
  <c r="H4862" i="8" s="1"/>
  <c r="E4863" i="8"/>
  <c r="F4863" i="8" s="1"/>
  <c r="G4863" i="8"/>
  <c r="H4863" i="8"/>
  <c r="E4864" i="8"/>
  <c r="F4864" i="8" s="1"/>
  <c r="H4864" i="8" s="1"/>
  <c r="G4864" i="8"/>
  <c r="E4865" i="8"/>
  <c r="F4865" i="8" s="1"/>
  <c r="H4865" i="8" s="1"/>
  <c r="G4865" i="8"/>
  <c r="E4866" i="8"/>
  <c r="F4866" i="8" s="1"/>
  <c r="G4866" i="8"/>
  <c r="H4866" i="8" s="1"/>
  <c r="E4867" i="8"/>
  <c r="F4867" i="8" s="1"/>
  <c r="G4867" i="8"/>
  <c r="H4867" i="8"/>
  <c r="E4868" i="8"/>
  <c r="F4868" i="8" s="1"/>
  <c r="H4868" i="8" s="1"/>
  <c r="G4868" i="8"/>
  <c r="E4869" i="8"/>
  <c r="F4869" i="8" s="1"/>
  <c r="H4869" i="8" s="1"/>
  <c r="G4869" i="8"/>
  <c r="E4870" i="8"/>
  <c r="F4870" i="8" s="1"/>
  <c r="G4870" i="8"/>
  <c r="H4870" i="8" s="1"/>
  <c r="E4871" i="8"/>
  <c r="F4871" i="8" s="1"/>
  <c r="G4871" i="8"/>
  <c r="H4871" i="8"/>
  <c r="E4872" i="8"/>
  <c r="F4872" i="8" s="1"/>
  <c r="H4872" i="8" s="1"/>
  <c r="G4872" i="8"/>
  <c r="E4873" i="8"/>
  <c r="F4873" i="8" s="1"/>
  <c r="H4873" i="8" s="1"/>
  <c r="G4873" i="8"/>
  <c r="E4874" i="8"/>
  <c r="F4874" i="8" s="1"/>
  <c r="G4874" i="8"/>
  <c r="H4874" i="8" s="1"/>
  <c r="E4875" i="8"/>
  <c r="F4875" i="8" s="1"/>
  <c r="G4875" i="8"/>
  <c r="H4875" i="8"/>
  <c r="E4876" i="8"/>
  <c r="F4876" i="8" s="1"/>
  <c r="H4876" i="8" s="1"/>
  <c r="G4876" i="8"/>
  <c r="E4877" i="8"/>
  <c r="F4877" i="8" s="1"/>
  <c r="H4877" i="8" s="1"/>
  <c r="G4877" i="8"/>
  <c r="E4878" i="8"/>
  <c r="F4878" i="8" s="1"/>
  <c r="G4878" i="8"/>
  <c r="H4878" i="8" s="1"/>
  <c r="E4879" i="8"/>
  <c r="F4879" i="8" s="1"/>
  <c r="G4879" i="8"/>
  <c r="H4879" i="8"/>
  <c r="E4880" i="8"/>
  <c r="F4880" i="8" s="1"/>
  <c r="H4880" i="8" s="1"/>
  <c r="G4880" i="8"/>
  <c r="E4881" i="8"/>
  <c r="F4881" i="8" s="1"/>
  <c r="H4881" i="8" s="1"/>
  <c r="G4881" i="8"/>
  <c r="E4882" i="8"/>
  <c r="F4882" i="8" s="1"/>
  <c r="G4882" i="8"/>
  <c r="H4882" i="8" s="1"/>
  <c r="E4883" i="8"/>
  <c r="F4883" i="8" s="1"/>
  <c r="G4883" i="8"/>
  <c r="H4883" i="8"/>
  <c r="E4884" i="8"/>
  <c r="F4884" i="8" s="1"/>
  <c r="H4884" i="8" s="1"/>
  <c r="G4884" i="8"/>
  <c r="E4885" i="8"/>
  <c r="F4885" i="8" s="1"/>
  <c r="H4885" i="8" s="1"/>
  <c r="G4885" i="8"/>
  <c r="E4886" i="8"/>
  <c r="F4886" i="8" s="1"/>
  <c r="G4886" i="8"/>
  <c r="H4886" i="8" s="1"/>
  <c r="E4887" i="8"/>
  <c r="F4887" i="8" s="1"/>
  <c r="G4887" i="8"/>
  <c r="H4887" i="8"/>
  <c r="E4888" i="8"/>
  <c r="F4888" i="8" s="1"/>
  <c r="H4888" i="8" s="1"/>
  <c r="G4888" i="8"/>
  <c r="E4889" i="8"/>
  <c r="F4889" i="8" s="1"/>
  <c r="H4889" i="8" s="1"/>
  <c r="G4889" i="8"/>
  <c r="E4890" i="8"/>
  <c r="F4890" i="8" s="1"/>
  <c r="G4890" i="8"/>
  <c r="H4890" i="8" s="1"/>
  <c r="E4891" i="8"/>
  <c r="F4891" i="8" s="1"/>
  <c r="G4891" i="8"/>
  <c r="H4891" i="8"/>
  <c r="E4892" i="8"/>
  <c r="F4892" i="8" s="1"/>
  <c r="H4892" i="8" s="1"/>
  <c r="G4892" i="8"/>
  <c r="E4893" i="8"/>
  <c r="F4893" i="8" s="1"/>
  <c r="H4893" i="8" s="1"/>
  <c r="G4893" i="8"/>
  <c r="E4894" i="8"/>
  <c r="F4894" i="8" s="1"/>
  <c r="G4894" i="8"/>
  <c r="H4894" i="8" s="1"/>
  <c r="E4895" i="8"/>
  <c r="F4895" i="8" s="1"/>
  <c r="G4895" i="8"/>
  <c r="H4895" i="8"/>
  <c r="E4896" i="8"/>
  <c r="F4896" i="8" s="1"/>
  <c r="H4896" i="8" s="1"/>
  <c r="G4896" i="8"/>
  <c r="E4897" i="8"/>
  <c r="F4897" i="8" s="1"/>
  <c r="H4897" i="8" s="1"/>
  <c r="G4897" i="8"/>
  <c r="E4898" i="8"/>
  <c r="F4898" i="8" s="1"/>
  <c r="G4898" i="8"/>
  <c r="H4898" i="8" s="1"/>
  <c r="E4899" i="8"/>
  <c r="F4899" i="8" s="1"/>
  <c r="G4899" i="8"/>
  <c r="H4899" i="8"/>
  <c r="E4900" i="8"/>
  <c r="F4900" i="8" s="1"/>
  <c r="H4900" i="8" s="1"/>
  <c r="G4900" i="8"/>
  <c r="E4901" i="8"/>
  <c r="F4901" i="8" s="1"/>
  <c r="H4901" i="8" s="1"/>
  <c r="G4901" i="8"/>
  <c r="E4902" i="8"/>
  <c r="F4902" i="8" s="1"/>
  <c r="G4902" i="8"/>
  <c r="H4902" i="8" s="1"/>
  <c r="E4903" i="8"/>
  <c r="F4903" i="8" s="1"/>
  <c r="G4903" i="8"/>
  <c r="H4903" i="8"/>
  <c r="E4904" i="8"/>
  <c r="F4904" i="8" s="1"/>
  <c r="H4904" i="8" s="1"/>
  <c r="G4904" i="8"/>
  <c r="E4905" i="8"/>
  <c r="F4905" i="8" s="1"/>
  <c r="H4905" i="8" s="1"/>
  <c r="G4905" i="8"/>
  <c r="E4906" i="8"/>
  <c r="F4906" i="8" s="1"/>
  <c r="G4906" i="8"/>
  <c r="H4906" i="8" s="1"/>
  <c r="E4907" i="8"/>
  <c r="F4907" i="8" s="1"/>
  <c r="G4907" i="8"/>
  <c r="H4907" i="8"/>
  <c r="E4908" i="8"/>
  <c r="F4908" i="8" s="1"/>
  <c r="H4908" i="8" s="1"/>
  <c r="G4908" i="8"/>
  <c r="E4909" i="8"/>
  <c r="F4909" i="8" s="1"/>
  <c r="H4909" i="8" s="1"/>
  <c r="G4909" i="8"/>
  <c r="E4910" i="8"/>
  <c r="F4910" i="8" s="1"/>
  <c r="G4910" i="8"/>
  <c r="H4910" i="8" s="1"/>
  <c r="E4911" i="8"/>
  <c r="F4911" i="8" s="1"/>
  <c r="G4911" i="8"/>
  <c r="H4911" i="8"/>
  <c r="E4912" i="8"/>
  <c r="F4912" i="8" s="1"/>
  <c r="H4912" i="8" s="1"/>
  <c r="G4912" i="8"/>
  <c r="E4913" i="8"/>
  <c r="F4913" i="8" s="1"/>
  <c r="H4913" i="8" s="1"/>
  <c r="G4913" i="8"/>
  <c r="E4914" i="8"/>
  <c r="F4914" i="8" s="1"/>
  <c r="G4914" i="8"/>
  <c r="H4914" i="8" s="1"/>
  <c r="E4915" i="8"/>
  <c r="F4915" i="8" s="1"/>
  <c r="G4915" i="8"/>
  <c r="H4915" i="8"/>
  <c r="E4916" i="8"/>
  <c r="F4916" i="8" s="1"/>
  <c r="H4916" i="8" s="1"/>
  <c r="G4916" i="8"/>
  <c r="E4917" i="8"/>
  <c r="F4917" i="8" s="1"/>
  <c r="H4917" i="8" s="1"/>
  <c r="G4917" i="8"/>
  <c r="E4918" i="8"/>
  <c r="F4918" i="8" s="1"/>
  <c r="G4918" i="8"/>
  <c r="H4918" i="8" s="1"/>
  <c r="E4919" i="8"/>
  <c r="F4919" i="8" s="1"/>
  <c r="G4919" i="8"/>
  <c r="H4919" i="8"/>
  <c r="E4920" i="8"/>
  <c r="F4920" i="8" s="1"/>
  <c r="H4920" i="8" s="1"/>
  <c r="G4920" i="8"/>
  <c r="E4921" i="8"/>
  <c r="F4921" i="8" s="1"/>
  <c r="H4921" i="8" s="1"/>
  <c r="G4921" i="8"/>
  <c r="E4922" i="8"/>
  <c r="F4922" i="8" s="1"/>
  <c r="G4922" i="8"/>
  <c r="H4922" i="8" s="1"/>
  <c r="E4923" i="8"/>
  <c r="F4923" i="8" s="1"/>
  <c r="G4923" i="8"/>
  <c r="H4923" i="8"/>
  <c r="E4924" i="8"/>
  <c r="F4924" i="8" s="1"/>
  <c r="H4924" i="8" s="1"/>
  <c r="G4924" i="8"/>
  <c r="E4925" i="8"/>
  <c r="F4925" i="8" s="1"/>
  <c r="H4925" i="8" s="1"/>
  <c r="G4925" i="8"/>
  <c r="E4926" i="8"/>
  <c r="F4926" i="8" s="1"/>
  <c r="G4926" i="8"/>
  <c r="H4926" i="8" s="1"/>
  <c r="E4927" i="8"/>
  <c r="F4927" i="8" s="1"/>
  <c r="G4927" i="8"/>
  <c r="H4927" i="8"/>
  <c r="E4928" i="8"/>
  <c r="F4928" i="8" s="1"/>
  <c r="H4928" i="8" s="1"/>
  <c r="G4928" i="8"/>
  <c r="E4929" i="8"/>
  <c r="F4929" i="8" s="1"/>
  <c r="H4929" i="8" s="1"/>
  <c r="G4929" i="8"/>
  <c r="E4930" i="8"/>
  <c r="F4930" i="8" s="1"/>
  <c r="G4930" i="8"/>
  <c r="H4930" i="8" s="1"/>
  <c r="E4931" i="8"/>
  <c r="F4931" i="8" s="1"/>
  <c r="G4931" i="8"/>
  <c r="H4931" i="8"/>
  <c r="E4932" i="8"/>
  <c r="F4932" i="8" s="1"/>
  <c r="H4932" i="8" s="1"/>
  <c r="G4932" i="8"/>
  <c r="E4933" i="8"/>
  <c r="F4933" i="8" s="1"/>
  <c r="H4933" i="8" s="1"/>
  <c r="G4933" i="8"/>
  <c r="E4934" i="8"/>
  <c r="F4934" i="8" s="1"/>
  <c r="G4934" i="8"/>
  <c r="H4934" i="8" s="1"/>
  <c r="E4935" i="8"/>
  <c r="F4935" i="8" s="1"/>
  <c r="G4935" i="8"/>
  <c r="H4935" i="8"/>
  <c r="E4936" i="8"/>
  <c r="F4936" i="8" s="1"/>
  <c r="H4936" i="8" s="1"/>
  <c r="G4936" i="8"/>
  <c r="E4937" i="8"/>
  <c r="F4937" i="8" s="1"/>
  <c r="H4937" i="8" s="1"/>
  <c r="G4937" i="8"/>
  <c r="E4938" i="8"/>
  <c r="F4938" i="8" s="1"/>
  <c r="G4938" i="8"/>
  <c r="H4938" i="8" s="1"/>
  <c r="E4939" i="8"/>
  <c r="F4939" i="8" s="1"/>
  <c r="G4939" i="8"/>
  <c r="H4939" i="8"/>
  <c r="E4940" i="8"/>
  <c r="F4940" i="8" s="1"/>
  <c r="H4940" i="8" s="1"/>
  <c r="G4940" i="8"/>
  <c r="E4941" i="8"/>
  <c r="F4941" i="8" s="1"/>
  <c r="H4941" i="8" s="1"/>
  <c r="G4941" i="8"/>
  <c r="E4942" i="8"/>
  <c r="F4942" i="8" s="1"/>
  <c r="G4942" i="8"/>
  <c r="H4942" i="8" s="1"/>
  <c r="E4943" i="8"/>
  <c r="F4943" i="8" s="1"/>
  <c r="G4943" i="8"/>
  <c r="H4943" i="8"/>
  <c r="E4944" i="8"/>
  <c r="F4944" i="8" s="1"/>
  <c r="H4944" i="8" s="1"/>
  <c r="G4944" i="8"/>
  <c r="E4945" i="8"/>
  <c r="F4945" i="8" s="1"/>
  <c r="H4945" i="8" s="1"/>
  <c r="G4945" i="8"/>
  <c r="E4946" i="8"/>
  <c r="F4946" i="8" s="1"/>
  <c r="G4946" i="8"/>
  <c r="H4946" i="8" s="1"/>
  <c r="E4947" i="8"/>
  <c r="F4947" i="8" s="1"/>
  <c r="G4947" i="8"/>
  <c r="H4947" i="8"/>
  <c r="E4948" i="8"/>
  <c r="F4948" i="8" s="1"/>
  <c r="H4948" i="8" s="1"/>
  <c r="G4948" i="8"/>
  <c r="E4949" i="8"/>
  <c r="F4949" i="8" s="1"/>
  <c r="H4949" i="8" s="1"/>
  <c r="G4949" i="8"/>
  <c r="E4950" i="8"/>
  <c r="F4950" i="8" s="1"/>
  <c r="G4950" i="8"/>
  <c r="H4950" i="8" s="1"/>
  <c r="E4951" i="8"/>
  <c r="F4951" i="8" s="1"/>
  <c r="G4951" i="8"/>
  <c r="H4951" i="8"/>
  <c r="E4952" i="8"/>
  <c r="F4952" i="8" s="1"/>
  <c r="H4952" i="8" s="1"/>
  <c r="G4952" i="8"/>
  <c r="E4953" i="8"/>
  <c r="F4953" i="8" s="1"/>
  <c r="H4953" i="8" s="1"/>
  <c r="G4953" i="8"/>
  <c r="E4954" i="8"/>
  <c r="F4954" i="8" s="1"/>
  <c r="G4954" i="8"/>
  <c r="H4954" i="8" s="1"/>
  <c r="E4955" i="8"/>
  <c r="F4955" i="8" s="1"/>
  <c r="G4955" i="8"/>
  <c r="H4955" i="8"/>
  <c r="E4956" i="8"/>
  <c r="F4956" i="8" s="1"/>
  <c r="H4956" i="8" s="1"/>
  <c r="G4956" i="8"/>
  <c r="E4957" i="8"/>
  <c r="F4957" i="8" s="1"/>
  <c r="H4957" i="8" s="1"/>
  <c r="G4957" i="8"/>
  <c r="E4958" i="8"/>
  <c r="F4958" i="8" s="1"/>
  <c r="G4958" i="8"/>
  <c r="H4958" i="8" s="1"/>
  <c r="E4959" i="8"/>
  <c r="F4959" i="8" s="1"/>
  <c r="G4959" i="8"/>
  <c r="H4959" i="8"/>
  <c r="E4960" i="8"/>
  <c r="F4960" i="8" s="1"/>
  <c r="H4960" i="8" s="1"/>
  <c r="G4960" i="8"/>
  <c r="E4961" i="8"/>
  <c r="F4961" i="8" s="1"/>
  <c r="H4961" i="8" s="1"/>
  <c r="G4961" i="8"/>
  <c r="E4962" i="8"/>
  <c r="F4962" i="8" s="1"/>
  <c r="G4962" i="8"/>
  <c r="H4962" i="8" s="1"/>
  <c r="E4963" i="8"/>
  <c r="F4963" i="8" s="1"/>
  <c r="G4963" i="8"/>
  <c r="H4963" i="8"/>
  <c r="E4964" i="8"/>
  <c r="F4964" i="8" s="1"/>
  <c r="H4964" i="8" s="1"/>
  <c r="G4964" i="8"/>
  <c r="E4965" i="8"/>
  <c r="F4965" i="8" s="1"/>
  <c r="H4965" i="8" s="1"/>
  <c r="G4965" i="8"/>
  <c r="E4966" i="8"/>
  <c r="F4966" i="8" s="1"/>
  <c r="G4966" i="8"/>
  <c r="H4966" i="8" s="1"/>
  <c r="E4967" i="8"/>
  <c r="F4967" i="8" s="1"/>
  <c r="G4967" i="8"/>
  <c r="H4967" i="8"/>
  <c r="E4968" i="8"/>
  <c r="F4968" i="8" s="1"/>
  <c r="H4968" i="8" s="1"/>
  <c r="G4968" i="8"/>
  <c r="E4969" i="8"/>
  <c r="F4969" i="8" s="1"/>
  <c r="H4969" i="8" s="1"/>
  <c r="G4969" i="8"/>
  <c r="E4970" i="8"/>
  <c r="F4970" i="8" s="1"/>
  <c r="G4970" i="8"/>
  <c r="H4970" i="8" s="1"/>
  <c r="E4971" i="8"/>
  <c r="F4971" i="8" s="1"/>
  <c r="G4971" i="8"/>
  <c r="H4971" i="8"/>
  <c r="E4972" i="8"/>
  <c r="F4972" i="8" s="1"/>
  <c r="H4972" i="8" s="1"/>
  <c r="G4972" i="8"/>
  <c r="E4973" i="8"/>
  <c r="F4973" i="8" s="1"/>
  <c r="H4973" i="8" s="1"/>
  <c r="G4973" i="8"/>
  <c r="E4974" i="8"/>
  <c r="F4974" i="8" s="1"/>
  <c r="G4974" i="8"/>
  <c r="H4974" i="8" s="1"/>
  <c r="E4975" i="8"/>
  <c r="F4975" i="8" s="1"/>
  <c r="G4975" i="8"/>
  <c r="H4975" i="8"/>
  <c r="E4976" i="8"/>
  <c r="F4976" i="8" s="1"/>
  <c r="H4976" i="8" s="1"/>
  <c r="G4976" i="8"/>
  <c r="E4977" i="8"/>
  <c r="F4977" i="8" s="1"/>
  <c r="H4977" i="8" s="1"/>
  <c r="G4977" i="8"/>
  <c r="E4978" i="8"/>
  <c r="F4978" i="8" s="1"/>
  <c r="G4978" i="8"/>
  <c r="H4978" i="8" s="1"/>
  <c r="E4979" i="8"/>
  <c r="F4979" i="8" s="1"/>
  <c r="G4979" i="8"/>
  <c r="H4979" i="8"/>
  <c r="E4980" i="8"/>
  <c r="F4980" i="8" s="1"/>
  <c r="H4980" i="8" s="1"/>
  <c r="G4980" i="8"/>
  <c r="E4981" i="8"/>
  <c r="F4981" i="8" s="1"/>
  <c r="H4981" i="8" s="1"/>
  <c r="G4981" i="8"/>
  <c r="E4982" i="8"/>
  <c r="F4982" i="8" s="1"/>
  <c r="G4982" i="8"/>
  <c r="H4982" i="8" s="1"/>
  <c r="E4983" i="8"/>
  <c r="F4983" i="8" s="1"/>
  <c r="G4983" i="8"/>
  <c r="H4983" i="8"/>
  <c r="E4984" i="8"/>
  <c r="F4984" i="8" s="1"/>
  <c r="H4984" i="8" s="1"/>
  <c r="G4984" i="8"/>
  <c r="E4985" i="8"/>
  <c r="F4985" i="8" s="1"/>
  <c r="H4985" i="8" s="1"/>
  <c r="G4985" i="8"/>
  <c r="E4986" i="8"/>
  <c r="F4986" i="8" s="1"/>
  <c r="G4986" i="8"/>
  <c r="H4986" i="8" s="1"/>
  <c r="E4987" i="8"/>
  <c r="F4987" i="8" s="1"/>
  <c r="G4987" i="8"/>
  <c r="H4987" i="8"/>
  <c r="E4988" i="8"/>
  <c r="F4988" i="8" s="1"/>
  <c r="H4988" i="8" s="1"/>
  <c r="G4988" i="8"/>
  <c r="E4989" i="8"/>
  <c r="F4989" i="8" s="1"/>
  <c r="H4989" i="8" s="1"/>
  <c r="G4989" i="8"/>
  <c r="E4990" i="8"/>
  <c r="F4990" i="8" s="1"/>
  <c r="G4990" i="8"/>
  <c r="H4990" i="8" s="1"/>
  <c r="E4991" i="8"/>
  <c r="F4991" i="8" s="1"/>
  <c r="G4991" i="8"/>
  <c r="H4991" i="8"/>
  <c r="E4992" i="8"/>
  <c r="F4992" i="8" s="1"/>
  <c r="H4992" i="8" s="1"/>
  <c r="G4992" i="8"/>
  <c r="E4993" i="8"/>
  <c r="F4993" i="8" s="1"/>
  <c r="H4993" i="8" s="1"/>
  <c r="G4993" i="8"/>
  <c r="E4994" i="8"/>
  <c r="F4994" i="8" s="1"/>
  <c r="G4994" i="8"/>
  <c r="H4994" i="8" s="1"/>
  <c r="E4995" i="8"/>
  <c r="F4995" i="8" s="1"/>
  <c r="G4995" i="8"/>
  <c r="H4995" i="8"/>
  <c r="E4996" i="8"/>
  <c r="F4996" i="8" s="1"/>
  <c r="H4996" i="8" s="1"/>
  <c r="G4996" i="8"/>
  <c r="E4997" i="8"/>
  <c r="F4997" i="8" s="1"/>
  <c r="H4997" i="8" s="1"/>
  <c r="G4997" i="8"/>
  <c r="E4998" i="8"/>
  <c r="F4998" i="8" s="1"/>
  <c r="G4998" i="8"/>
  <c r="H4998" i="8" s="1"/>
  <c r="E4999" i="8"/>
  <c r="F4999" i="8" s="1"/>
  <c r="G4999" i="8"/>
  <c r="H4999" i="8"/>
  <c r="E5000" i="8"/>
  <c r="F5000" i="8" s="1"/>
  <c r="H5000" i="8" s="1"/>
  <c r="G5000" i="8"/>
  <c r="E5001" i="8"/>
  <c r="F5001" i="8" s="1"/>
  <c r="H5001" i="8" s="1"/>
  <c r="G5001" i="8"/>
  <c r="E5002" i="8"/>
  <c r="F5002" i="8" s="1"/>
  <c r="G5002" i="8"/>
  <c r="H5002" i="8" s="1"/>
  <c r="E5003" i="8"/>
  <c r="F5003" i="8" s="1"/>
  <c r="G5003" i="8"/>
  <c r="H5003" i="8"/>
  <c r="E5004" i="8"/>
  <c r="F5004" i="8" s="1"/>
  <c r="H5004" i="8" s="1"/>
  <c r="G5004" i="8"/>
  <c r="E5005" i="8"/>
  <c r="F5005" i="8" s="1"/>
  <c r="H5005" i="8" s="1"/>
  <c r="G5005" i="8"/>
  <c r="E5006" i="8"/>
  <c r="F5006" i="8" s="1"/>
  <c r="G5006" i="8"/>
  <c r="H5006" i="8" s="1"/>
  <c r="E5007" i="8"/>
  <c r="F5007" i="8" s="1"/>
  <c r="G5007" i="8"/>
  <c r="H5007" i="8"/>
  <c r="E5008" i="8"/>
  <c r="F5008" i="8" s="1"/>
  <c r="H5008" i="8" s="1"/>
  <c r="G5008" i="8"/>
  <c r="E5009" i="8"/>
  <c r="F5009" i="8" s="1"/>
  <c r="H5009" i="8" s="1"/>
  <c r="G5009" i="8"/>
  <c r="E5010" i="8"/>
  <c r="F5010" i="8" s="1"/>
  <c r="G5010" i="8"/>
  <c r="H5010" i="8" s="1"/>
  <c r="E5011" i="8"/>
  <c r="F5011" i="8" s="1"/>
  <c r="G5011" i="8"/>
  <c r="H5011" i="8"/>
  <c r="E5012" i="8"/>
  <c r="F5012" i="8" s="1"/>
  <c r="H5012" i="8" s="1"/>
  <c r="G5012" i="8"/>
  <c r="E5013" i="8"/>
  <c r="F5013" i="8" s="1"/>
  <c r="H5013" i="8" s="1"/>
  <c r="G5013" i="8"/>
  <c r="E5014" i="8"/>
  <c r="F5014" i="8" s="1"/>
  <c r="G5014" i="8"/>
  <c r="H5014" i="8" s="1"/>
  <c r="E5015" i="8"/>
  <c r="F5015" i="8" s="1"/>
  <c r="G5015" i="8"/>
  <c r="H5015" i="8"/>
  <c r="E5016" i="8"/>
  <c r="F5016" i="8" s="1"/>
  <c r="H5016" i="8" s="1"/>
  <c r="G5016" i="8"/>
  <c r="E5017" i="8"/>
  <c r="F5017" i="8" s="1"/>
  <c r="H5017" i="8" s="1"/>
  <c r="G5017" i="8"/>
  <c r="E5018" i="8"/>
  <c r="F5018" i="8" s="1"/>
  <c r="G5018" i="8"/>
  <c r="H5018" i="8" s="1"/>
  <c r="E5019" i="8"/>
  <c r="F5019" i="8" s="1"/>
  <c r="G5019" i="8"/>
  <c r="H5019" i="8"/>
  <c r="E5020" i="8"/>
  <c r="F5020" i="8" s="1"/>
  <c r="H5020" i="8" s="1"/>
  <c r="G5020" i="8"/>
  <c r="E5021" i="8"/>
  <c r="F5021" i="8" s="1"/>
  <c r="H5021" i="8" s="1"/>
  <c r="G5021" i="8"/>
  <c r="E5022" i="8"/>
  <c r="F5022" i="8" s="1"/>
  <c r="G5022" i="8"/>
  <c r="H5022" i="8" s="1"/>
  <c r="E5023" i="8"/>
  <c r="F5023" i="8" s="1"/>
  <c r="G5023" i="8"/>
  <c r="H5023" i="8"/>
  <c r="E5024" i="8"/>
  <c r="F5024" i="8" s="1"/>
  <c r="H5024" i="8" s="1"/>
  <c r="G5024" i="8"/>
  <c r="E5025" i="8"/>
  <c r="F5025" i="8" s="1"/>
  <c r="H5025" i="8" s="1"/>
  <c r="G5025" i="8"/>
  <c r="E5026" i="8"/>
  <c r="F5026" i="8" s="1"/>
  <c r="H5026" i="8" s="1"/>
  <c r="G5026" i="8"/>
  <c r="E5027" i="8"/>
  <c r="F5027" i="8" s="1"/>
  <c r="G5027" i="8"/>
  <c r="H5027" i="8"/>
  <c r="E5028" i="8"/>
  <c r="F5028" i="8" s="1"/>
  <c r="G5028" i="8"/>
  <c r="H5028" i="8" s="1"/>
  <c r="E5029" i="8"/>
  <c r="F5029" i="8" s="1"/>
  <c r="H5029" i="8" s="1"/>
  <c r="G5029" i="8"/>
  <c r="E5030" i="8"/>
  <c r="F5030" i="8" s="1"/>
  <c r="G5030" i="8"/>
  <c r="E5031" i="8"/>
  <c r="F5031" i="8" s="1"/>
  <c r="G5031" i="8"/>
  <c r="H5031" i="8"/>
  <c r="E5032" i="8"/>
  <c r="F5032" i="8" s="1"/>
  <c r="G5032" i="8"/>
  <c r="H5032" i="8" s="1"/>
  <c r="E5033" i="8"/>
  <c r="F5033" i="8" s="1"/>
  <c r="H5033" i="8" s="1"/>
  <c r="G5033" i="8"/>
  <c r="E5034" i="8"/>
  <c r="F5034" i="8" s="1"/>
  <c r="H5034" i="8" s="1"/>
  <c r="G5034" i="8"/>
  <c r="E5035" i="8"/>
  <c r="F5035" i="8" s="1"/>
  <c r="G5035" i="8"/>
  <c r="H5035" i="8"/>
  <c r="E5036" i="8"/>
  <c r="F5036" i="8" s="1"/>
  <c r="G5036" i="8"/>
  <c r="H5036" i="8" s="1"/>
  <c r="E5037" i="8"/>
  <c r="F5037" i="8" s="1"/>
  <c r="H5037" i="8" s="1"/>
  <c r="G5037" i="8"/>
  <c r="E5038" i="8"/>
  <c r="F5038" i="8" s="1"/>
  <c r="G5038" i="8"/>
  <c r="E5039" i="8"/>
  <c r="F5039" i="8" s="1"/>
  <c r="G5039" i="8"/>
  <c r="H5039" i="8"/>
  <c r="E5040" i="8"/>
  <c r="F5040" i="8" s="1"/>
  <c r="G5040" i="8"/>
  <c r="H5040" i="8" s="1"/>
  <c r="E5041" i="8"/>
  <c r="F5041" i="8" s="1"/>
  <c r="H5041" i="8" s="1"/>
  <c r="G5041" i="8"/>
  <c r="E5042" i="8"/>
  <c r="F5042" i="8" s="1"/>
  <c r="H5042" i="8" s="1"/>
  <c r="G5042" i="8"/>
  <c r="E5043" i="8"/>
  <c r="F5043" i="8" s="1"/>
  <c r="G5043" i="8"/>
  <c r="H5043" i="8"/>
  <c r="E5044" i="8"/>
  <c r="F5044" i="8" s="1"/>
  <c r="G5044" i="8"/>
  <c r="H5044" i="8" s="1"/>
  <c r="E5045" i="8"/>
  <c r="F5045" i="8" s="1"/>
  <c r="H5045" i="8" s="1"/>
  <c r="G5045" i="8"/>
  <c r="E5046" i="8"/>
  <c r="F5046" i="8" s="1"/>
  <c r="G5046" i="8"/>
  <c r="E5047" i="8"/>
  <c r="F5047" i="8" s="1"/>
  <c r="G5047" i="8"/>
  <c r="H5047" i="8"/>
  <c r="E5048" i="8"/>
  <c r="F5048" i="8" s="1"/>
  <c r="G5048" i="8"/>
  <c r="H5048" i="8" s="1"/>
  <c r="E5049" i="8"/>
  <c r="F5049" i="8" s="1"/>
  <c r="H5049" i="8" s="1"/>
  <c r="G5049" i="8"/>
  <c r="E5050" i="8"/>
  <c r="F5050" i="8" s="1"/>
  <c r="H5050" i="8" s="1"/>
  <c r="G5050" i="8"/>
  <c r="E5051" i="8"/>
  <c r="F5051" i="8" s="1"/>
  <c r="G5051" i="8"/>
  <c r="H5051" i="8"/>
  <c r="E5052" i="8"/>
  <c r="F5052" i="8" s="1"/>
  <c r="G5052" i="8"/>
  <c r="H5052" i="8" s="1"/>
  <c r="E5053" i="8"/>
  <c r="F5053" i="8" s="1"/>
  <c r="H5053" i="8" s="1"/>
  <c r="G5053" i="8"/>
  <c r="E5054" i="8"/>
  <c r="F5054" i="8" s="1"/>
  <c r="G5054" i="8"/>
  <c r="E5055" i="8"/>
  <c r="F5055" i="8" s="1"/>
  <c r="G5055" i="8"/>
  <c r="H5055" i="8"/>
  <c r="E5056" i="8"/>
  <c r="F5056" i="8" s="1"/>
  <c r="G5056" i="8"/>
  <c r="H5056" i="8" s="1"/>
  <c r="E5057" i="8"/>
  <c r="F5057" i="8" s="1"/>
  <c r="H5057" i="8" s="1"/>
  <c r="G5057" i="8"/>
  <c r="E5058" i="8"/>
  <c r="F5058" i="8" s="1"/>
  <c r="H5058" i="8" s="1"/>
  <c r="G5058" i="8"/>
  <c r="E5059" i="8"/>
  <c r="F5059" i="8" s="1"/>
  <c r="G5059" i="8"/>
  <c r="H5059" i="8"/>
  <c r="E5060" i="8"/>
  <c r="F5060" i="8" s="1"/>
  <c r="G5060" i="8"/>
  <c r="H5060" i="8" s="1"/>
  <c r="E5061" i="8"/>
  <c r="F5061" i="8" s="1"/>
  <c r="H5061" i="8" s="1"/>
  <c r="G5061" i="8"/>
  <c r="E5062" i="8"/>
  <c r="F5062" i="8" s="1"/>
  <c r="G5062" i="8"/>
  <c r="E5063" i="8"/>
  <c r="F5063" i="8" s="1"/>
  <c r="G5063" i="8"/>
  <c r="H5063" i="8"/>
  <c r="E5064" i="8"/>
  <c r="F5064" i="8" s="1"/>
  <c r="G5064" i="8"/>
  <c r="H5064" i="8" s="1"/>
  <c r="E5065" i="8"/>
  <c r="F5065" i="8" s="1"/>
  <c r="H5065" i="8" s="1"/>
  <c r="G5065" i="8"/>
  <c r="E5066" i="8"/>
  <c r="F5066" i="8" s="1"/>
  <c r="H5066" i="8" s="1"/>
  <c r="G5066" i="8"/>
  <c r="E5067" i="8"/>
  <c r="F5067" i="8" s="1"/>
  <c r="H5067" i="8" s="1"/>
  <c r="G5067" i="8"/>
  <c r="E5068" i="8"/>
  <c r="F5068" i="8" s="1"/>
  <c r="H5068" i="8" s="1"/>
  <c r="G5068" i="8"/>
  <c r="E5069" i="8"/>
  <c r="F5069" i="8" s="1"/>
  <c r="H5069" i="8" s="1"/>
  <c r="G5069" i="8"/>
  <c r="E5070" i="8"/>
  <c r="F5070" i="8" s="1"/>
  <c r="H5070" i="8" s="1"/>
  <c r="G5070" i="8"/>
  <c r="E5071" i="8"/>
  <c r="F5071" i="8" s="1"/>
  <c r="H5071" i="8" s="1"/>
  <c r="G5071" i="8"/>
  <c r="E5072" i="8"/>
  <c r="F5072" i="8" s="1"/>
  <c r="H5072" i="8" s="1"/>
  <c r="G5072" i="8"/>
  <c r="E5073" i="8"/>
  <c r="F5073" i="8" s="1"/>
  <c r="H5073" i="8" s="1"/>
  <c r="G5073" i="8"/>
  <c r="E5074" i="8"/>
  <c r="F5074" i="8" s="1"/>
  <c r="H5074" i="8" s="1"/>
  <c r="G5074" i="8"/>
  <c r="E5075" i="8"/>
  <c r="F5075" i="8" s="1"/>
  <c r="H5075" i="8" s="1"/>
  <c r="G5075" i="8"/>
  <c r="E5076" i="8"/>
  <c r="F5076" i="8" s="1"/>
  <c r="H5076" i="8" s="1"/>
  <c r="G5076" i="8"/>
  <c r="E5077" i="8"/>
  <c r="F5077" i="8" s="1"/>
  <c r="H5077" i="8" s="1"/>
  <c r="G5077" i="8"/>
  <c r="E5078" i="8"/>
  <c r="F5078" i="8" s="1"/>
  <c r="H5078" i="8" s="1"/>
  <c r="G5078" i="8"/>
  <c r="E5079" i="8"/>
  <c r="F5079" i="8" s="1"/>
  <c r="H5079" i="8" s="1"/>
  <c r="G5079" i="8"/>
  <c r="E5080" i="8"/>
  <c r="F5080" i="8" s="1"/>
  <c r="H5080" i="8" s="1"/>
  <c r="G5080" i="8"/>
  <c r="E5081" i="8"/>
  <c r="F5081" i="8" s="1"/>
  <c r="H5081" i="8" s="1"/>
  <c r="G5081" i="8"/>
  <c r="E5082" i="8"/>
  <c r="F5082" i="8" s="1"/>
  <c r="H5082" i="8" s="1"/>
  <c r="G5082" i="8"/>
  <c r="E5083" i="8"/>
  <c r="F5083" i="8" s="1"/>
  <c r="H5083" i="8" s="1"/>
  <c r="G5083" i="8"/>
  <c r="E5084" i="8"/>
  <c r="F5084" i="8" s="1"/>
  <c r="H5084" i="8" s="1"/>
  <c r="G5084" i="8"/>
  <c r="E5085" i="8"/>
  <c r="F5085" i="8" s="1"/>
  <c r="H5085" i="8" s="1"/>
  <c r="G5085" i="8"/>
  <c r="E5086" i="8"/>
  <c r="F5086" i="8" s="1"/>
  <c r="H5086" i="8" s="1"/>
  <c r="G5086" i="8"/>
  <c r="E5087" i="8"/>
  <c r="F5087" i="8" s="1"/>
  <c r="H5087" i="8" s="1"/>
  <c r="G5087" i="8"/>
  <c r="E5088" i="8"/>
  <c r="F5088" i="8" s="1"/>
  <c r="H5088" i="8" s="1"/>
  <c r="G5088" i="8"/>
  <c r="E5089" i="8"/>
  <c r="F5089" i="8" s="1"/>
  <c r="H5089" i="8" s="1"/>
  <c r="G5089" i="8"/>
  <c r="E5090" i="8"/>
  <c r="F5090" i="8" s="1"/>
  <c r="H5090" i="8" s="1"/>
  <c r="G5090" i="8"/>
  <c r="E5091" i="8"/>
  <c r="F5091" i="8" s="1"/>
  <c r="H5091" i="8" s="1"/>
  <c r="G5091" i="8"/>
  <c r="E5092" i="8"/>
  <c r="F5092" i="8" s="1"/>
  <c r="H5092" i="8" s="1"/>
  <c r="G5092" i="8"/>
  <c r="E5093" i="8"/>
  <c r="F5093" i="8" s="1"/>
  <c r="H5093" i="8" s="1"/>
  <c r="G5093" i="8"/>
  <c r="E5094" i="8"/>
  <c r="F5094" i="8" s="1"/>
  <c r="H5094" i="8" s="1"/>
  <c r="G5094" i="8"/>
  <c r="E5095" i="8"/>
  <c r="F5095" i="8" s="1"/>
  <c r="H5095" i="8" s="1"/>
  <c r="G5095" i="8"/>
  <c r="E5096" i="8"/>
  <c r="F5096" i="8" s="1"/>
  <c r="H5096" i="8" s="1"/>
  <c r="G5096" i="8"/>
  <c r="E5097" i="8"/>
  <c r="F5097" i="8" s="1"/>
  <c r="H5097" i="8" s="1"/>
  <c r="G5097" i="8"/>
  <c r="E5098" i="8"/>
  <c r="F5098" i="8" s="1"/>
  <c r="H5098" i="8" s="1"/>
  <c r="G5098" i="8"/>
  <c r="E5099" i="8"/>
  <c r="F5099" i="8" s="1"/>
  <c r="H5099" i="8" s="1"/>
  <c r="G5099" i="8"/>
  <c r="E5100" i="8"/>
  <c r="F5100" i="8" s="1"/>
  <c r="H5100" i="8" s="1"/>
  <c r="G5100" i="8"/>
  <c r="E5101" i="8"/>
  <c r="F5101" i="8" s="1"/>
  <c r="H5101" i="8" s="1"/>
  <c r="G5101" i="8"/>
  <c r="E5102" i="8"/>
  <c r="F5102" i="8" s="1"/>
  <c r="H5102" i="8" s="1"/>
  <c r="G5102" i="8"/>
  <c r="E5103" i="8"/>
  <c r="F5103" i="8" s="1"/>
  <c r="H5103" i="8" s="1"/>
  <c r="G5103" i="8"/>
  <c r="E5104" i="8"/>
  <c r="F5104" i="8" s="1"/>
  <c r="H5104" i="8" s="1"/>
  <c r="G5104" i="8"/>
  <c r="E5105" i="8"/>
  <c r="F5105" i="8" s="1"/>
  <c r="H5105" i="8" s="1"/>
  <c r="G5105" i="8"/>
  <c r="E5106" i="8"/>
  <c r="F5106" i="8" s="1"/>
  <c r="H5106" i="8" s="1"/>
  <c r="G5106" i="8"/>
  <c r="E5107" i="8"/>
  <c r="F5107" i="8" s="1"/>
  <c r="H5107" i="8" s="1"/>
  <c r="G5107" i="8"/>
  <c r="E5108" i="8"/>
  <c r="F5108" i="8" s="1"/>
  <c r="H5108" i="8" s="1"/>
  <c r="G5108" i="8"/>
  <c r="E5109" i="8"/>
  <c r="F5109" i="8" s="1"/>
  <c r="H5109" i="8" s="1"/>
  <c r="G5109" i="8"/>
  <c r="E5110" i="8"/>
  <c r="F5110" i="8" s="1"/>
  <c r="H5110" i="8" s="1"/>
  <c r="G5110" i="8"/>
  <c r="E5111" i="8"/>
  <c r="F5111" i="8" s="1"/>
  <c r="H5111" i="8" s="1"/>
  <c r="G5111" i="8"/>
  <c r="E5112" i="8"/>
  <c r="F5112" i="8" s="1"/>
  <c r="H5112" i="8" s="1"/>
  <c r="G5112" i="8"/>
  <c r="E5113" i="8"/>
  <c r="F5113" i="8" s="1"/>
  <c r="H5113" i="8" s="1"/>
  <c r="G5113" i="8"/>
  <c r="E5114" i="8"/>
  <c r="F5114" i="8" s="1"/>
  <c r="H5114" i="8" s="1"/>
  <c r="G5114" i="8"/>
  <c r="E5115" i="8"/>
  <c r="F5115" i="8" s="1"/>
  <c r="H5115" i="8" s="1"/>
  <c r="G5115" i="8"/>
  <c r="E5116" i="8"/>
  <c r="F5116" i="8" s="1"/>
  <c r="H5116" i="8" s="1"/>
  <c r="G5116" i="8"/>
  <c r="E5117" i="8"/>
  <c r="F5117" i="8" s="1"/>
  <c r="H5117" i="8" s="1"/>
  <c r="G5117" i="8"/>
  <c r="E5118" i="8"/>
  <c r="F5118" i="8" s="1"/>
  <c r="H5118" i="8" s="1"/>
  <c r="G5118" i="8"/>
  <c r="E5119" i="8"/>
  <c r="F5119" i="8" s="1"/>
  <c r="H5119" i="8" s="1"/>
  <c r="G5119" i="8"/>
  <c r="E5120" i="8"/>
  <c r="F5120" i="8" s="1"/>
  <c r="H5120" i="8" s="1"/>
  <c r="G5120" i="8"/>
  <c r="E5121" i="8"/>
  <c r="F5121" i="8" s="1"/>
  <c r="H5121" i="8" s="1"/>
  <c r="G5121" i="8"/>
  <c r="E5122" i="8"/>
  <c r="F5122" i="8" s="1"/>
  <c r="H5122" i="8" s="1"/>
  <c r="G5122" i="8"/>
  <c r="E5123" i="8"/>
  <c r="F5123" i="8" s="1"/>
  <c r="H5123" i="8" s="1"/>
  <c r="G5123" i="8"/>
  <c r="E5124" i="8"/>
  <c r="F5124" i="8" s="1"/>
  <c r="H5124" i="8" s="1"/>
  <c r="G5124" i="8"/>
  <c r="E5125" i="8"/>
  <c r="F5125" i="8" s="1"/>
  <c r="H5125" i="8" s="1"/>
  <c r="G5125" i="8"/>
  <c r="E5126" i="8"/>
  <c r="F5126" i="8" s="1"/>
  <c r="H5126" i="8" s="1"/>
  <c r="G5126" i="8"/>
  <c r="E5127" i="8"/>
  <c r="F5127" i="8" s="1"/>
  <c r="H5127" i="8" s="1"/>
  <c r="G5127" i="8"/>
  <c r="E5128" i="8"/>
  <c r="F5128" i="8" s="1"/>
  <c r="H5128" i="8" s="1"/>
  <c r="G5128" i="8"/>
  <c r="E5129" i="8"/>
  <c r="F5129" i="8" s="1"/>
  <c r="H5129" i="8" s="1"/>
  <c r="G5129" i="8"/>
  <c r="E5130" i="8"/>
  <c r="F5130" i="8" s="1"/>
  <c r="H5130" i="8" s="1"/>
  <c r="G5130" i="8"/>
  <c r="E5131" i="8"/>
  <c r="F5131" i="8" s="1"/>
  <c r="H5131" i="8" s="1"/>
  <c r="G5131" i="8"/>
  <c r="E5132" i="8"/>
  <c r="F5132" i="8" s="1"/>
  <c r="H5132" i="8" s="1"/>
  <c r="G5132" i="8"/>
  <c r="E5133" i="8"/>
  <c r="F5133" i="8" s="1"/>
  <c r="H5133" i="8" s="1"/>
  <c r="G5133" i="8"/>
  <c r="E5134" i="8"/>
  <c r="F5134" i="8" s="1"/>
  <c r="H5134" i="8" s="1"/>
  <c r="G5134" i="8"/>
  <c r="E5135" i="8"/>
  <c r="F5135" i="8" s="1"/>
  <c r="H5135" i="8" s="1"/>
  <c r="G5135" i="8"/>
  <c r="E5136" i="8"/>
  <c r="F5136" i="8" s="1"/>
  <c r="H5136" i="8" s="1"/>
  <c r="G5136" i="8"/>
  <c r="E5137" i="8"/>
  <c r="F5137" i="8" s="1"/>
  <c r="H5137" i="8" s="1"/>
  <c r="G5137" i="8"/>
  <c r="E5138" i="8"/>
  <c r="F5138" i="8" s="1"/>
  <c r="H5138" i="8" s="1"/>
  <c r="G5138" i="8"/>
  <c r="E5139" i="8"/>
  <c r="F5139" i="8" s="1"/>
  <c r="H5139" i="8" s="1"/>
  <c r="G5139" i="8"/>
  <c r="E5140" i="8"/>
  <c r="F5140" i="8" s="1"/>
  <c r="H5140" i="8" s="1"/>
  <c r="G5140" i="8"/>
  <c r="E5141" i="8"/>
  <c r="F5141" i="8" s="1"/>
  <c r="H5141" i="8" s="1"/>
  <c r="G5141" i="8"/>
  <c r="E5142" i="8"/>
  <c r="F5142" i="8" s="1"/>
  <c r="H5142" i="8" s="1"/>
  <c r="G5142" i="8"/>
  <c r="E5143" i="8"/>
  <c r="F5143" i="8" s="1"/>
  <c r="H5143" i="8" s="1"/>
  <c r="G5143" i="8"/>
  <c r="E5144" i="8"/>
  <c r="F5144" i="8" s="1"/>
  <c r="H5144" i="8" s="1"/>
  <c r="G5144" i="8"/>
  <c r="E5145" i="8"/>
  <c r="F5145" i="8" s="1"/>
  <c r="H5145" i="8" s="1"/>
  <c r="G5145" i="8"/>
  <c r="E5146" i="8"/>
  <c r="F5146" i="8" s="1"/>
  <c r="H5146" i="8" s="1"/>
  <c r="G5146" i="8"/>
  <c r="E5147" i="8"/>
  <c r="F5147" i="8" s="1"/>
  <c r="H5147" i="8" s="1"/>
  <c r="G5147" i="8"/>
  <c r="E5148" i="8"/>
  <c r="F5148" i="8" s="1"/>
  <c r="H5148" i="8" s="1"/>
  <c r="G5148" i="8"/>
  <c r="E5149" i="8"/>
  <c r="F5149" i="8" s="1"/>
  <c r="H5149" i="8" s="1"/>
  <c r="G5149" i="8"/>
  <c r="E5150" i="8"/>
  <c r="F5150" i="8" s="1"/>
  <c r="H5150" i="8" s="1"/>
  <c r="G5150" i="8"/>
  <c r="E5151" i="8"/>
  <c r="F5151" i="8" s="1"/>
  <c r="H5151" i="8" s="1"/>
  <c r="G5151" i="8"/>
  <c r="E5152" i="8"/>
  <c r="F5152" i="8" s="1"/>
  <c r="H5152" i="8" s="1"/>
  <c r="G5152" i="8"/>
  <c r="E5153" i="8"/>
  <c r="F5153" i="8" s="1"/>
  <c r="H5153" i="8" s="1"/>
  <c r="G5153" i="8"/>
  <c r="E5154" i="8"/>
  <c r="F5154" i="8" s="1"/>
  <c r="H5154" i="8" s="1"/>
  <c r="G5154" i="8"/>
  <c r="E5155" i="8"/>
  <c r="F5155" i="8" s="1"/>
  <c r="H5155" i="8" s="1"/>
  <c r="G5155" i="8"/>
  <c r="E5156" i="8"/>
  <c r="F5156" i="8" s="1"/>
  <c r="H5156" i="8" s="1"/>
  <c r="G5156" i="8"/>
  <c r="E5157" i="8"/>
  <c r="F5157" i="8" s="1"/>
  <c r="H5157" i="8" s="1"/>
  <c r="G5157" i="8"/>
  <c r="E5158" i="8"/>
  <c r="F5158" i="8" s="1"/>
  <c r="H5158" i="8" s="1"/>
  <c r="G5158" i="8"/>
  <c r="E5159" i="8"/>
  <c r="F5159" i="8" s="1"/>
  <c r="H5159" i="8" s="1"/>
  <c r="G5159" i="8"/>
  <c r="E5160" i="8"/>
  <c r="F5160" i="8" s="1"/>
  <c r="H5160" i="8" s="1"/>
  <c r="G5160" i="8"/>
  <c r="E5161" i="8"/>
  <c r="F5161" i="8" s="1"/>
  <c r="H5161" i="8" s="1"/>
  <c r="G5161" i="8"/>
  <c r="E5162" i="8"/>
  <c r="F5162" i="8" s="1"/>
  <c r="H5162" i="8" s="1"/>
  <c r="G5162" i="8"/>
  <c r="E5163" i="8"/>
  <c r="F5163" i="8" s="1"/>
  <c r="H5163" i="8" s="1"/>
  <c r="G5163" i="8"/>
  <c r="E5164" i="8"/>
  <c r="F5164" i="8" s="1"/>
  <c r="H5164" i="8" s="1"/>
  <c r="G5164" i="8"/>
  <c r="E5165" i="8"/>
  <c r="F5165" i="8" s="1"/>
  <c r="H5165" i="8" s="1"/>
  <c r="G5165" i="8"/>
  <c r="E5166" i="8"/>
  <c r="F5166" i="8" s="1"/>
  <c r="H5166" i="8" s="1"/>
  <c r="G5166" i="8"/>
  <c r="E5167" i="8"/>
  <c r="F5167" i="8" s="1"/>
  <c r="H5167" i="8" s="1"/>
  <c r="G5167" i="8"/>
  <c r="E5168" i="8"/>
  <c r="F5168" i="8" s="1"/>
  <c r="H5168" i="8" s="1"/>
  <c r="G5168" i="8"/>
  <c r="E5169" i="8"/>
  <c r="F5169" i="8" s="1"/>
  <c r="H5169" i="8" s="1"/>
  <c r="G5169" i="8"/>
  <c r="E5170" i="8"/>
  <c r="F5170" i="8" s="1"/>
  <c r="H5170" i="8" s="1"/>
  <c r="G5170" i="8"/>
  <c r="E5171" i="8"/>
  <c r="F5171" i="8" s="1"/>
  <c r="H5171" i="8" s="1"/>
  <c r="G5171" i="8"/>
  <c r="E5172" i="8"/>
  <c r="F5172" i="8" s="1"/>
  <c r="H5172" i="8" s="1"/>
  <c r="G5172" i="8"/>
  <c r="E5173" i="8"/>
  <c r="F5173" i="8" s="1"/>
  <c r="H5173" i="8" s="1"/>
  <c r="G5173" i="8"/>
  <c r="E5174" i="8"/>
  <c r="F5174" i="8" s="1"/>
  <c r="H5174" i="8" s="1"/>
  <c r="G5174" i="8"/>
  <c r="E5175" i="8"/>
  <c r="F5175" i="8" s="1"/>
  <c r="H5175" i="8" s="1"/>
  <c r="G5175" i="8"/>
  <c r="E5176" i="8"/>
  <c r="F5176" i="8" s="1"/>
  <c r="H5176" i="8" s="1"/>
  <c r="G5176" i="8"/>
  <c r="E5177" i="8"/>
  <c r="F5177" i="8" s="1"/>
  <c r="H5177" i="8" s="1"/>
  <c r="G5177" i="8"/>
  <c r="E5178" i="8"/>
  <c r="F5178" i="8" s="1"/>
  <c r="H5178" i="8" s="1"/>
  <c r="G5178" i="8"/>
  <c r="E5179" i="8"/>
  <c r="F5179" i="8" s="1"/>
  <c r="H5179" i="8" s="1"/>
  <c r="G5179" i="8"/>
  <c r="E5180" i="8"/>
  <c r="F5180" i="8" s="1"/>
  <c r="H5180" i="8" s="1"/>
  <c r="G5180" i="8"/>
  <c r="E5181" i="8"/>
  <c r="F5181" i="8" s="1"/>
  <c r="H5181" i="8" s="1"/>
  <c r="G5181" i="8"/>
  <c r="E5182" i="8"/>
  <c r="F5182" i="8" s="1"/>
  <c r="H5182" i="8" s="1"/>
  <c r="G5182" i="8"/>
  <c r="E5183" i="8"/>
  <c r="F5183" i="8" s="1"/>
  <c r="H5183" i="8" s="1"/>
  <c r="G5183" i="8"/>
  <c r="E5184" i="8"/>
  <c r="F5184" i="8" s="1"/>
  <c r="H5184" i="8" s="1"/>
  <c r="G5184" i="8"/>
  <c r="E5185" i="8"/>
  <c r="F5185" i="8" s="1"/>
  <c r="H5185" i="8" s="1"/>
  <c r="G5185" i="8"/>
  <c r="E5186" i="8"/>
  <c r="F5186" i="8" s="1"/>
  <c r="H5186" i="8" s="1"/>
  <c r="G5186" i="8"/>
  <c r="E5187" i="8"/>
  <c r="F5187" i="8" s="1"/>
  <c r="H5187" i="8" s="1"/>
  <c r="G5187" i="8"/>
  <c r="E5188" i="8"/>
  <c r="F5188" i="8" s="1"/>
  <c r="H5188" i="8" s="1"/>
  <c r="G5188" i="8"/>
  <c r="E5189" i="8"/>
  <c r="F5189" i="8" s="1"/>
  <c r="H5189" i="8" s="1"/>
  <c r="G5189" i="8"/>
  <c r="E5190" i="8"/>
  <c r="F5190" i="8" s="1"/>
  <c r="H5190" i="8" s="1"/>
  <c r="G5190" i="8"/>
  <c r="E5191" i="8"/>
  <c r="F5191" i="8" s="1"/>
  <c r="H5191" i="8" s="1"/>
  <c r="G5191" i="8"/>
  <c r="E5192" i="8"/>
  <c r="F5192" i="8" s="1"/>
  <c r="H5192" i="8" s="1"/>
  <c r="G5192" i="8"/>
  <c r="E5193" i="8"/>
  <c r="F5193" i="8" s="1"/>
  <c r="H5193" i="8" s="1"/>
  <c r="G5193" i="8"/>
  <c r="E5194" i="8"/>
  <c r="F5194" i="8" s="1"/>
  <c r="H5194" i="8" s="1"/>
  <c r="G5194" i="8"/>
  <c r="E5195" i="8"/>
  <c r="F5195" i="8" s="1"/>
  <c r="H5195" i="8" s="1"/>
  <c r="G5195" i="8"/>
  <c r="E5196" i="8"/>
  <c r="F5196" i="8" s="1"/>
  <c r="H5196" i="8" s="1"/>
  <c r="G5196" i="8"/>
  <c r="E5197" i="8"/>
  <c r="F5197" i="8" s="1"/>
  <c r="H5197" i="8" s="1"/>
  <c r="G5197" i="8"/>
  <c r="E5198" i="8"/>
  <c r="F5198" i="8" s="1"/>
  <c r="H5198" i="8" s="1"/>
  <c r="G5198" i="8"/>
  <c r="E5199" i="8"/>
  <c r="F5199" i="8" s="1"/>
  <c r="H5199" i="8" s="1"/>
  <c r="G5199" i="8"/>
  <c r="E5200" i="8"/>
  <c r="F5200" i="8" s="1"/>
  <c r="H5200" i="8" s="1"/>
  <c r="G5200" i="8"/>
  <c r="E5201" i="8"/>
  <c r="F5201" i="8" s="1"/>
  <c r="H5201" i="8" s="1"/>
  <c r="G5201" i="8"/>
  <c r="E5202" i="8"/>
  <c r="F5202" i="8" s="1"/>
  <c r="H5202" i="8" s="1"/>
  <c r="G5202" i="8"/>
  <c r="E5203" i="8"/>
  <c r="F5203" i="8" s="1"/>
  <c r="H5203" i="8" s="1"/>
  <c r="G5203" i="8"/>
  <c r="E5204" i="8"/>
  <c r="F5204" i="8" s="1"/>
  <c r="H5204" i="8" s="1"/>
  <c r="G5204" i="8"/>
  <c r="E5205" i="8"/>
  <c r="F5205" i="8" s="1"/>
  <c r="H5205" i="8" s="1"/>
  <c r="G5205" i="8"/>
  <c r="E5206" i="8"/>
  <c r="F5206" i="8" s="1"/>
  <c r="H5206" i="8" s="1"/>
  <c r="G5206" i="8"/>
  <c r="E5207" i="8"/>
  <c r="F5207" i="8" s="1"/>
  <c r="H5207" i="8" s="1"/>
  <c r="G5207" i="8"/>
  <c r="E5208" i="8"/>
  <c r="F5208" i="8" s="1"/>
  <c r="H5208" i="8" s="1"/>
  <c r="G5208" i="8"/>
  <c r="E5209" i="8"/>
  <c r="F5209" i="8" s="1"/>
  <c r="H5209" i="8" s="1"/>
  <c r="G5209" i="8"/>
  <c r="E5210" i="8"/>
  <c r="F5210" i="8" s="1"/>
  <c r="H5210" i="8" s="1"/>
  <c r="G5210" i="8"/>
  <c r="E5211" i="8"/>
  <c r="F5211" i="8" s="1"/>
  <c r="H5211" i="8" s="1"/>
  <c r="G5211" i="8"/>
  <c r="E5212" i="8"/>
  <c r="F5212" i="8" s="1"/>
  <c r="H5212" i="8" s="1"/>
  <c r="G5212" i="8"/>
  <c r="E5213" i="8"/>
  <c r="F5213" i="8" s="1"/>
  <c r="H5213" i="8" s="1"/>
  <c r="G5213" i="8"/>
  <c r="E5214" i="8"/>
  <c r="F5214" i="8" s="1"/>
  <c r="H5214" i="8" s="1"/>
  <c r="G5214" i="8"/>
  <c r="E5215" i="8"/>
  <c r="F5215" i="8" s="1"/>
  <c r="H5215" i="8" s="1"/>
  <c r="G5215" i="8"/>
  <c r="E5216" i="8"/>
  <c r="F5216" i="8" s="1"/>
  <c r="H5216" i="8" s="1"/>
  <c r="G5216" i="8"/>
  <c r="E5217" i="8"/>
  <c r="F5217" i="8" s="1"/>
  <c r="H5217" i="8" s="1"/>
  <c r="G5217" i="8"/>
  <c r="E5218" i="8"/>
  <c r="F5218" i="8" s="1"/>
  <c r="H5218" i="8" s="1"/>
  <c r="G5218" i="8"/>
  <c r="E5219" i="8"/>
  <c r="F5219" i="8" s="1"/>
  <c r="H5219" i="8" s="1"/>
  <c r="G5219" i="8"/>
  <c r="E5220" i="8"/>
  <c r="F5220" i="8" s="1"/>
  <c r="H5220" i="8" s="1"/>
  <c r="G5220" i="8"/>
  <c r="E5221" i="8"/>
  <c r="F5221" i="8" s="1"/>
  <c r="H5221" i="8" s="1"/>
  <c r="G5221" i="8"/>
  <c r="E5222" i="8"/>
  <c r="F5222" i="8" s="1"/>
  <c r="H5222" i="8" s="1"/>
  <c r="G5222" i="8"/>
  <c r="E5223" i="8"/>
  <c r="F5223" i="8" s="1"/>
  <c r="H5223" i="8" s="1"/>
  <c r="G5223" i="8"/>
  <c r="E5224" i="8"/>
  <c r="F5224" i="8" s="1"/>
  <c r="H5224" i="8" s="1"/>
  <c r="G5224" i="8"/>
  <c r="E5225" i="8"/>
  <c r="F5225" i="8" s="1"/>
  <c r="H5225" i="8" s="1"/>
  <c r="G5225" i="8"/>
  <c r="E5226" i="8"/>
  <c r="F5226" i="8" s="1"/>
  <c r="H5226" i="8" s="1"/>
  <c r="G5226" i="8"/>
  <c r="E5227" i="8"/>
  <c r="F5227" i="8" s="1"/>
  <c r="H5227" i="8" s="1"/>
  <c r="G5227" i="8"/>
  <c r="E5228" i="8"/>
  <c r="F5228" i="8" s="1"/>
  <c r="H5228" i="8" s="1"/>
  <c r="G5228" i="8"/>
  <c r="E5229" i="8"/>
  <c r="F5229" i="8" s="1"/>
  <c r="H5229" i="8" s="1"/>
  <c r="G5229" i="8"/>
  <c r="E5230" i="8"/>
  <c r="F5230" i="8" s="1"/>
  <c r="H5230" i="8" s="1"/>
  <c r="G5230" i="8"/>
  <c r="E5231" i="8"/>
  <c r="F5231" i="8" s="1"/>
  <c r="H5231" i="8" s="1"/>
  <c r="G5231" i="8"/>
  <c r="E5232" i="8"/>
  <c r="F5232" i="8" s="1"/>
  <c r="H5232" i="8" s="1"/>
  <c r="G5232" i="8"/>
  <c r="E5233" i="8"/>
  <c r="F5233" i="8" s="1"/>
  <c r="H5233" i="8" s="1"/>
  <c r="G5233" i="8"/>
  <c r="E5234" i="8"/>
  <c r="F5234" i="8" s="1"/>
  <c r="H5234" i="8" s="1"/>
  <c r="G5234" i="8"/>
  <c r="E5235" i="8"/>
  <c r="F5235" i="8" s="1"/>
  <c r="H5235" i="8" s="1"/>
  <c r="G5235" i="8"/>
  <c r="E5236" i="8"/>
  <c r="F5236" i="8" s="1"/>
  <c r="H5236" i="8" s="1"/>
  <c r="G5236" i="8"/>
  <c r="E5237" i="8"/>
  <c r="F5237" i="8" s="1"/>
  <c r="H5237" i="8" s="1"/>
  <c r="G5237" i="8"/>
  <c r="E5238" i="8"/>
  <c r="F5238" i="8" s="1"/>
  <c r="H5238" i="8" s="1"/>
  <c r="G5238" i="8"/>
  <c r="E5239" i="8"/>
  <c r="F5239" i="8" s="1"/>
  <c r="H5239" i="8" s="1"/>
  <c r="G5239" i="8"/>
  <c r="E5240" i="8"/>
  <c r="F5240" i="8" s="1"/>
  <c r="H5240" i="8" s="1"/>
  <c r="G5240" i="8"/>
  <c r="E5241" i="8"/>
  <c r="F5241" i="8" s="1"/>
  <c r="H5241" i="8" s="1"/>
  <c r="G5241" i="8"/>
  <c r="E5242" i="8"/>
  <c r="F5242" i="8" s="1"/>
  <c r="H5242" i="8" s="1"/>
  <c r="G5242" i="8"/>
  <c r="E5243" i="8"/>
  <c r="F5243" i="8" s="1"/>
  <c r="H5243" i="8" s="1"/>
  <c r="G5243" i="8"/>
  <c r="E5244" i="8"/>
  <c r="F5244" i="8" s="1"/>
  <c r="H5244" i="8" s="1"/>
  <c r="G5244" i="8"/>
  <c r="E5245" i="8"/>
  <c r="F5245" i="8" s="1"/>
  <c r="H5245" i="8" s="1"/>
  <c r="G5245" i="8"/>
  <c r="E5246" i="8"/>
  <c r="F5246" i="8" s="1"/>
  <c r="H5246" i="8" s="1"/>
  <c r="G5246" i="8"/>
  <c r="E5247" i="8"/>
  <c r="F5247" i="8" s="1"/>
  <c r="H5247" i="8" s="1"/>
  <c r="G5247" i="8"/>
  <c r="E5248" i="8"/>
  <c r="F5248" i="8" s="1"/>
  <c r="H5248" i="8" s="1"/>
  <c r="G5248" i="8"/>
  <c r="E5249" i="8"/>
  <c r="F5249" i="8" s="1"/>
  <c r="H5249" i="8" s="1"/>
  <c r="G5249" i="8"/>
  <c r="E5250" i="8"/>
  <c r="F5250" i="8" s="1"/>
  <c r="H5250" i="8" s="1"/>
  <c r="G5250" i="8"/>
  <c r="E5251" i="8"/>
  <c r="F5251" i="8" s="1"/>
  <c r="H5251" i="8" s="1"/>
  <c r="G5251" i="8"/>
  <c r="E5252" i="8"/>
  <c r="F5252" i="8" s="1"/>
  <c r="H5252" i="8" s="1"/>
  <c r="G5252" i="8"/>
  <c r="E5253" i="8"/>
  <c r="F5253" i="8" s="1"/>
  <c r="H5253" i="8" s="1"/>
  <c r="G5253" i="8"/>
  <c r="E5254" i="8"/>
  <c r="F5254" i="8" s="1"/>
  <c r="H5254" i="8" s="1"/>
  <c r="G5254" i="8"/>
  <c r="E5255" i="8"/>
  <c r="F5255" i="8" s="1"/>
  <c r="H5255" i="8" s="1"/>
  <c r="G5255" i="8"/>
  <c r="E5256" i="8"/>
  <c r="F5256" i="8" s="1"/>
  <c r="H5256" i="8" s="1"/>
  <c r="G5256" i="8"/>
  <c r="E5257" i="8"/>
  <c r="F5257" i="8" s="1"/>
  <c r="H5257" i="8" s="1"/>
  <c r="G5257" i="8"/>
  <c r="E5258" i="8"/>
  <c r="F5258" i="8" s="1"/>
  <c r="H5258" i="8" s="1"/>
  <c r="G5258" i="8"/>
  <c r="E5259" i="8"/>
  <c r="F5259" i="8" s="1"/>
  <c r="H5259" i="8" s="1"/>
  <c r="G5259" i="8"/>
  <c r="E5260" i="8"/>
  <c r="F5260" i="8" s="1"/>
  <c r="H5260" i="8" s="1"/>
  <c r="G5260" i="8"/>
  <c r="E5261" i="8"/>
  <c r="F5261" i="8" s="1"/>
  <c r="H5261" i="8" s="1"/>
  <c r="G5261" i="8"/>
  <c r="E5262" i="8"/>
  <c r="F5262" i="8" s="1"/>
  <c r="H5262" i="8" s="1"/>
  <c r="G5262" i="8"/>
  <c r="E5263" i="8"/>
  <c r="F5263" i="8" s="1"/>
  <c r="H5263" i="8" s="1"/>
  <c r="G5263" i="8"/>
  <c r="E5264" i="8"/>
  <c r="F5264" i="8" s="1"/>
  <c r="H5264" i="8" s="1"/>
  <c r="G5264" i="8"/>
  <c r="E5265" i="8"/>
  <c r="F5265" i="8" s="1"/>
  <c r="H5265" i="8" s="1"/>
  <c r="G5265" i="8"/>
  <c r="E5266" i="8"/>
  <c r="F5266" i="8" s="1"/>
  <c r="H5266" i="8" s="1"/>
  <c r="G5266" i="8"/>
  <c r="E5267" i="8"/>
  <c r="F5267" i="8" s="1"/>
  <c r="H5267" i="8" s="1"/>
  <c r="G5267" i="8"/>
  <c r="E5268" i="8"/>
  <c r="F5268" i="8" s="1"/>
  <c r="H5268" i="8" s="1"/>
  <c r="G5268" i="8"/>
  <c r="E5269" i="8"/>
  <c r="F5269" i="8" s="1"/>
  <c r="H5269" i="8" s="1"/>
  <c r="G5269" i="8"/>
  <c r="E5270" i="8"/>
  <c r="F5270" i="8" s="1"/>
  <c r="H5270" i="8" s="1"/>
  <c r="G5270" i="8"/>
  <c r="E5271" i="8"/>
  <c r="F5271" i="8" s="1"/>
  <c r="H5271" i="8" s="1"/>
  <c r="G5271" i="8"/>
  <c r="E5272" i="8"/>
  <c r="F5272" i="8" s="1"/>
  <c r="H5272" i="8" s="1"/>
  <c r="G5272" i="8"/>
  <c r="E5273" i="8"/>
  <c r="F5273" i="8" s="1"/>
  <c r="H5273" i="8" s="1"/>
  <c r="G5273" i="8"/>
  <c r="E5274" i="8"/>
  <c r="F5274" i="8" s="1"/>
  <c r="H5274" i="8" s="1"/>
  <c r="G5274" i="8"/>
  <c r="E5275" i="8"/>
  <c r="F5275" i="8" s="1"/>
  <c r="H5275" i="8" s="1"/>
  <c r="G5275" i="8"/>
  <c r="E5276" i="8"/>
  <c r="F5276" i="8" s="1"/>
  <c r="H5276" i="8" s="1"/>
  <c r="G5276" i="8"/>
  <c r="E5277" i="8"/>
  <c r="F5277" i="8" s="1"/>
  <c r="H5277" i="8" s="1"/>
  <c r="G5277" i="8"/>
  <c r="E5278" i="8"/>
  <c r="F5278" i="8" s="1"/>
  <c r="H5278" i="8" s="1"/>
  <c r="G5278" i="8"/>
  <c r="E5279" i="8"/>
  <c r="F5279" i="8" s="1"/>
  <c r="H5279" i="8" s="1"/>
  <c r="G5279" i="8"/>
  <c r="E5280" i="8"/>
  <c r="F5280" i="8" s="1"/>
  <c r="H5280" i="8" s="1"/>
  <c r="G5280" i="8"/>
  <c r="E5281" i="8"/>
  <c r="F5281" i="8" s="1"/>
  <c r="H5281" i="8" s="1"/>
  <c r="G5281" i="8"/>
  <c r="E5282" i="8"/>
  <c r="F5282" i="8" s="1"/>
  <c r="H5282" i="8" s="1"/>
  <c r="G5282" i="8"/>
  <c r="E5283" i="8"/>
  <c r="F5283" i="8" s="1"/>
  <c r="H5283" i="8" s="1"/>
  <c r="G5283" i="8"/>
  <c r="E5284" i="8"/>
  <c r="F5284" i="8" s="1"/>
  <c r="H5284" i="8" s="1"/>
  <c r="G5284" i="8"/>
  <c r="E5285" i="8"/>
  <c r="F5285" i="8" s="1"/>
  <c r="H5285" i="8" s="1"/>
  <c r="G5285" i="8"/>
  <c r="E5286" i="8"/>
  <c r="F5286" i="8" s="1"/>
  <c r="H5286" i="8" s="1"/>
  <c r="G5286" i="8"/>
  <c r="E5287" i="8"/>
  <c r="F5287" i="8" s="1"/>
  <c r="H5287" i="8" s="1"/>
  <c r="G5287" i="8"/>
  <c r="E5288" i="8"/>
  <c r="F5288" i="8" s="1"/>
  <c r="H5288" i="8" s="1"/>
  <c r="G5288" i="8"/>
  <c r="E5289" i="8"/>
  <c r="F5289" i="8" s="1"/>
  <c r="H5289" i="8" s="1"/>
  <c r="G5289" i="8"/>
  <c r="E5290" i="8"/>
  <c r="F5290" i="8" s="1"/>
  <c r="H5290" i="8" s="1"/>
  <c r="G5290" i="8"/>
  <c r="E5291" i="8"/>
  <c r="F5291" i="8" s="1"/>
  <c r="H5291" i="8" s="1"/>
  <c r="G5291" i="8"/>
  <c r="E5292" i="8"/>
  <c r="F5292" i="8" s="1"/>
  <c r="H5292" i="8" s="1"/>
  <c r="G5292" i="8"/>
  <c r="E5293" i="8"/>
  <c r="F5293" i="8" s="1"/>
  <c r="H5293" i="8" s="1"/>
  <c r="G5293" i="8"/>
  <c r="E5294" i="8"/>
  <c r="F5294" i="8" s="1"/>
  <c r="H5294" i="8" s="1"/>
  <c r="G5294" i="8"/>
  <c r="E5295" i="8"/>
  <c r="F5295" i="8" s="1"/>
  <c r="H5295" i="8" s="1"/>
  <c r="G5295" i="8"/>
  <c r="E5296" i="8"/>
  <c r="F5296" i="8" s="1"/>
  <c r="H5296" i="8" s="1"/>
  <c r="G5296" i="8"/>
  <c r="E5297" i="8"/>
  <c r="F5297" i="8" s="1"/>
  <c r="H5297" i="8" s="1"/>
  <c r="G5297" i="8"/>
  <c r="E5298" i="8"/>
  <c r="F5298" i="8" s="1"/>
  <c r="H5298" i="8" s="1"/>
  <c r="G5298" i="8"/>
  <c r="E5299" i="8"/>
  <c r="F5299" i="8" s="1"/>
  <c r="H5299" i="8" s="1"/>
  <c r="G5299" i="8"/>
  <c r="E5300" i="8"/>
  <c r="F5300" i="8" s="1"/>
  <c r="H5300" i="8" s="1"/>
  <c r="G5300" i="8"/>
  <c r="E5301" i="8"/>
  <c r="F5301" i="8" s="1"/>
  <c r="H5301" i="8" s="1"/>
  <c r="G5301" i="8"/>
  <c r="E5302" i="8"/>
  <c r="F5302" i="8" s="1"/>
  <c r="H5302" i="8" s="1"/>
  <c r="G5302" i="8"/>
  <c r="E5303" i="8"/>
  <c r="F5303" i="8" s="1"/>
  <c r="H5303" i="8" s="1"/>
  <c r="G5303" i="8"/>
  <c r="E5304" i="8"/>
  <c r="F5304" i="8" s="1"/>
  <c r="H5304" i="8" s="1"/>
  <c r="G5304" i="8"/>
  <c r="E5305" i="8"/>
  <c r="F5305" i="8" s="1"/>
  <c r="H5305" i="8" s="1"/>
  <c r="G5305" i="8"/>
  <c r="E5306" i="8"/>
  <c r="F5306" i="8" s="1"/>
  <c r="H5306" i="8" s="1"/>
  <c r="G5306" i="8"/>
  <c r="E5307" i="8"/>
  <c r="F5307" i="8" s="1"/>
  <c r="H5307" i="8" s="1"/>
  <c r="G5307" i="8"/>
  <c r="E5308" i="8"/>
  <c r="F5308" i="8" s="1"/>
  <c r="H5308" i="8" s="1"/>
  <c r="G5308" i="8"/>
  <c r="E5309" i="8"/>
  <c r="F5309" i="8" s="1"/>
  <c r="H5309" i="8" s="1"/>
  <c r="G5309" i="8"/>
  <c r="E5310" i="8"/>
  <c r="F5310" i="8" s="1"/>
  <c r="H5310" i="8" s="1"/>
  <c r="G5310" i="8"/>
  <c r="E5311" i="8"/>
  <c r="F5311" i="8" s="1"/>
  <c r="H5311" i="8" s="1"/>
  <c r="G5311" i="8"/>
  <c r="E5312" i="8"/>
  <c r="F5312" i="8" s="1"/>
  <c r="H5312" i="8" s="1"/>
  <c r="G5312" i="8"/>
  <c r="E5313" i="8"/>
  <c r="F5313" i="8" s="1"/>
  <c r="H5313" i="8" s="1"/>
  <c r="G5313" i="8"/>
  <c r="E5314" i="8"/>
  <c r="F5314" i="8" s="1"/>
  <c r="H5314" i="8" s="1"/>
  <c r="G5314" i="8"/>
  <c r="E5315" i="8"/>
  <c r="F5315" i="8" s="1"/>
  <c r="H5315" i="8" s="1"/>
  <c r="G5315" i="8"/>
  <c r="E5316" i="8"/>
  <c r="F5316" i="8" s="1"/>
  <c r="H5316" i="8" s="1"/>
  <c r="G5316" i="8"/>
  <c r="E5317" i="8"/>
  <c r="F5317" i="8" s="1"/>
  <c r="H5317" i="8" s="1"/>
  <c r="G5317" i="8"/>
  <c r="E5318" i="8"/>
  <c r="F5318" i="8" s="1"/>
  <c r="H5318" i="8" s="1"/>
  <c r="G5318" i="8"/>
  <c r="E5319" i="8"/>
  <c r="F5319" i="8" s="1"/>
  <c r="H5319" i="8" s="1"/>
  <c r="G5319" i="8"/>
  <c r="E5320" i="8"/>
  <c r="F5320" i="8" s="1"/>
  <c r="H5320" i="8" s="1"/>
  <c r="G5320" i="8"/>
  <c r="E5321" i="8"/>
  <c r="F5321" i="8" s="1"/>
  <c r="H5321" i="8" s="1"/>
  <c r="G5321" i="8"/>
  <c r="E5322" i="8"/>
  <c r="F5322" i="8" s="1"/>
  <c r="H5322" i="8" s="1"/>
  <c r="G5322" i="8"/>
  <c r="E5323" i="8"/>
  <c r="F5323" i="8" s="1"/>
  <c r="H5323" i="8" s="1"/>
  <c r="G5323" i="8"/>
  <c r="E5324" i="8"/>
  <c r="F5324" i="8" s="1"/>
  <c r="H5324" i="8" s="1"/>
  <c r="G5324" i="8"/>
  <c r="E5325" i="8"/>
  <c r="F5325" i="8" s="1"/>
  <c r="H5325" i="8" s="1"/>
  <c r="G5325" i="8"/>
  <c r="E5326" i="8"/>
  <c r="F5326" i="8" s="1"/>
  <c r="H5326" i="8" s="1"/>
  <c r="G5326" i="8"/>
  <c r="E5327" i="8"/>
  <c r="F5327" i="8" s="1"/>
  <c r="H5327" i="8" s="1"/>
  <c r="G5327" i="8"/>
  <c r="E5328" i="8"/>
  <c r="F5328" i="8" s="1"/>
  <c r="H5328" i="8" s="1"/>
  <c r="G5328" i="8"/>
  <c r="E5329" i="8"/>
  <c r="F5329" i="8" s="1"/>
  <c r="H5329" i="8" s="1"/>
  <c r="G5329" i="8"/>
  <c r="E5330" i="8"/>
  <c r="F5330" i="8" s="1"/>
  <c r="H5330" i="8" s="1"/>
  <c r="G5330" i="8"/>
  <c r="E5331" i="8"/>
  <c r="F5331" i="8" s="1"/>
  <c r="H5331" i="8" s="1"/>
  <c r="G5331" i="8"/>
  <c r="E5332" i="8"/>
  <c r="F5332" i="8" s="1"/>
  <c r="H5332" i="8" s="1"/>
  <c r="G5332" i="8"/>
  <c r="E5333" i="8"/>
  <c r="F5333" i="8" s="1"/>
  <c r="H5333" i="8" s="1"/>
  <c r="G5333" i="8"/>
  <c r="E5334" i="8"/>
  <c r="F5334" i="8" s="1"/>
  <c r="H5334" i="8" s="1"/>
  <c r="G5334" i="8"/>
  <c r="E5335" i="8"/>
  <c r="F5335" i="8" s="1"/>
  <c r="H5335" i="8" s="1"/>
  <c r="G5335" i="8"/>
  <c r="E5336" i="8"/>
  <c r="F5336" i="8" s="1"/>
  <c r="H5336" i="8" s="1"/>
  <c r="G5336" i="8"/>
  <c r="E5337" i="8"/>
  <c r="F5337" i="8" s="1"/>
  <c r="H5337" i="8" s="1"/>
  <c r="G5337" i="8"/>
  <c r="E5338" i="8"/>
  <c r="F5338" i="8" s="1"/>
  <c r="H5338" i="8" s="1"/>
  <c r="G5338" i="8"/>
  <c r="E5339" i="8"/>
  <c r="F5339" i="8" s="1"/>
  <c r="H5339" i="8" s="1"/>
  <c r="G5339" i="8"/>
  <c r="E5340" i="8"/>
  <c r="F5340" i="8" s="1"/>
  <c r="H5340" i="8" s="1"/>
  <c r="G5340" i="8"/>
  <c r="E5341" i="8"/>
  <c r="F5341" i="8" s="1"/>
  <c r="H5341" i="8" s="1"/>
  <c r="G5341" i="8"/>
  <c r="E5342" i="8"/>
  <c r="F5342" i="8" s="1"/>
  <c r="H5342" i="8" s="1"/>
  <c r="G5342" i="8"/>
  <c r="E5343" i="8"/>
  <c r="F5343" i="8" s="1"/>
  <c r="H5343" i="8" s="1"/>
  <c r="G5343" i="8"/>
  <c r="E5344" i="8"/>
  <c r="F5344" i="8" s="1"/>
  <c r="H5344" i="8" s="1"/>
  <c r="G5344" i="8"/>
  <c r="E5345" i="8"/>
  <c r="F5345" i="8" s="1"/>
  <c r="H5345" i="8" s="1"/>
  <c r="G5345" i="8"/>
  <c r="E5346" i="8"/>
  <c r="F5346" i="8" s="1"/>
  <c r="H5346" i="8" s="1"/>
  <c r="G5346" i="8"/>
  <c r="E5347" i="8"/>
  <c r="F5347" i="8" s="1"/>
  <c r="H5347" i="8" s="1"/>
  <c r="G5347" i="8"/>
  <c r="E5348" i="8"/>
  <c r="F5348" i="8" s="1"/>
  <c r="H5348" i="8" s="1"/>
  <c r="G5348" i="8"/>
  <c r="E5349" i="8"/>
  <c r="F5349" i="8" s="1"/>
  <c r="H5349" i="8" s="1"/>
  <c r="G5349" i="8"/>
  <c r="E5350" i="8"/>
  <c r="F5350" i="8" s="1"/>
  <c r="H5350" i="8" s="1"/>
  <c r="G5350" i="8"/>
  <c r="E5351" i="8"/>
  <c r="F5351" i="8" s="1"/>
  <c r="H5351" i="8" s="1"/>
  <c r="G5351" i="8"/>
  <c r="E5352" i="8"/>
  <c r="F5352" i="8" s="1"/>
  <c r="H5352" i="8" s="1"/>
  <c r="G5352" i="8"/>
  <c r="E5353" i="8"/>
  <c r="F5353" i="8" s="1"/>
  <c r="H5353" i="8" s="1"/>
  <c r="G5353" i="8"/>
  <c r="E5354" i="8"/>
  <c r="F5354" i="8" s="1"/>
  <c r="H5354" i="8" s="1"/>
  <c r="G5354" i="8"/>
  <c r="E5355" i="8"/>
  <c r="F5355" i="8" s="1"/>
  <c r="H5355" i="8" s="1"/>
  <c r="G5355" i="8"/>
  <c r="E5356" i="8"/>
  <c r="F5356" i="8" s="1"/>
  <c r="H5356" i="8" s="1"/>
  <c r="G5356" i="8"/>
  <c r="E5357" i="8"/>
  <c r="F5357" i="8" s="1"/>
  <c r="H5357" i="8" s="1"/>
  <c r="G5357" i="8"/>
  <c r="E5358" i="8"/>
  <c r="F5358" i="8" s="1"/>
  <c r="H5358" i="8" s="1"/>
  <c r="G5358" i="8"/>
  <c r="E5359" i="8"/>
  <c r="F5359" i="8" s="1"/>
  <c r="H5359" i="8" s="1"/>
  <c r="G5359" i="8"/>
  <c r="E5360" i="8"/>
  <c r="F5360" i="8" s="1"/>
  <c r="H5360" i="8" s="1"/>
  <c r="G5360" i="8"/>
  <c r="E5361" i="8"/>
  <c r="F5361" i="8" s="1"/>
  <c r="H5361" i="8" s="1"/>
  <c r="G5361" i="8"/>
  <c r="E5362" i="8"/>
  <c r="F5362" i="8" s="1"/>
  <c r="H5362" i="8" s="1"/>
  <c r="G5362" i="8"/>
  <c r="E5363" i="8"/>
  <c r="F5363" i="8" s="1"/>
  <c r="H5363" i="8" s="1"/>
  <c r="G5363" i="8"/>
  <c r="E5364" i="8"/>
  <c r="F5364" i="8" s="1"/>
  <c r="H5364" i="8" s="1"/>
  <c r="G5364" i="8"/>
  <c r="E5365" i="8"/>
  <c r="F5365" i="8" s="1"/>
  <c r="H5365" i="8" s="1"/>
  <c r="G5365" i="8"/>
  <c r="E5366" i="8"/>
  <c r="F5366" i="8" s="1"/>
  <c r="H5366" i="8" s="1"/>
  <c r="G5366" i="8"/>
  <c r="E5367" i="8"/>
  <c r="F5367" i="8" s="1"/>
  <c r="H5367" i="8" s="1"/>
  <c r="G5367" i="8"/>
  <c r="E5368" i="8"/>
  <c r="F5368" i="8" s="1"/>
  <c r="H5368" i="8" s="1"/>
  <c r="G5368" i="8"/>
  <c r="E5369" i="8"/>
  <c r="F5369" i="8" s="1"/>
  <c r="H5369" i="8" s="1"/>
  <c r="G5369" i="8"/>
  <c r="E5370" i="8"/>
  <c r="F5370" i="8" s="1"/>
  <c r="H5370" i="8" s="1"/>
  <c r="G5370" i="8"/>
  <c r="E5371" i="8"/>
  <c r="F5371" i="8" s="1"/>
  <c r="H5371" i="8" s="1"/>
  <c r="G5371" i="8"/>
  <c r="E5372" i="8"/>
  <c r="F5372" i="8" s="1"/>
  <c r="H5372" i="8" s="1"/>
  <c r="G5372" i="8"/>
  <c r="E5373" i="8"/>
  <c r="F5373" i="8" s="1"/>
  <c r="H5373" i="8" s="1"/>
  <c r="G5373" i="8"/>
  <c r="E5374" i="8"/>
  <c r="F5374" i="8" s="1"/>
  <c r="H5374" i="8" s="1"/>
  <c r="G5374" i="8"/>
  <c r="E5375" i="8"/>
  <c r="F5375" i="8" s="1"/>
  <c r="H5375" i="8" s="1"/>
  <c r="G5375" i="8"/>
  <c r="E5376" i="8"/>
  <c r="F5376" i="8" s="1"/>
  <c r="H5376" i="8" s="1"/>
  <c r="G5376" i="8"/>
  <c r="E5377" i="8"/>
  <c r="F5377" i="8" s="1"/>
  <c r="H5377" i="8" s="1"/>
  <c r="G5377" i="8"/>
  <c r="E5378" i="8"/>
  <c r="F5378" i="8" s="1"/>
  <c r="H5378" i="8" s="1"/>
  <c r="G5378" i="8"/>
  <c r="E5379" i="8"/>
  <c r="F5379" i="8" s="1"/>
  <c r="H5379" i="8" s="1"/>
  <c r="G5379" i="8"/>
  <c r="E5380" i="8"/>
  <c r="F5380" i="8" s="1"/>
  <c r="H5380" i="8" s="1"/>
  <c r="G5380" i="8"/>
  <c r="E5381" i="8"/>
  <c r="F5381" i="8" s="1"/>
  <c r="H5381" i="8" s="1"/>
  <c r="G5381" i="8"/>
  <c r="E5382" i="8"/>
  <c r="F5382" i="8" s="1"/>
  <c r="H5382" i="8" s="1"/>
  <c r="G5382" i="8"/>
  <c r="E5383" i="8"/>
  <c r="F5383" i="8" s="1"/>
  <c r="H5383" i="8" s="1"/>
  <c r="G5383" i="8"/>
  <c r="E5384" i="8"/>
  <c r="F5384" i="8" s="1"/>
  <c r="H5384" i="8" s="1"/>
  <c r="G5384" i="8"/>
  <c r="E5385" i="8"/>
  <c r="F5385" i="8" s="1"/>
  <c r="H5385" i="8" s="1"/>
  <c r="G5385" i="8"/>
  <c r="E5386" i="8"/>
  <c r="F5386" i="8" s="1"/>
  <c r="H5386" i="8" s="1"/>
  <c r="G5386" i="8"/>
  <c r="E5387" i="8"/>
  <c r="F5387" i="8" s="1"/>
  <c r="H5387" i="8" s="1"/>
  <c r="G5387" i="8"/>
  <c r="E5388" i="8"/>
  <c r="F5388" i="8" s="1"/>
  <c r="H5388" i="8" s="1"/>
  <c r="G5388" i="8"/>
  <c r="E5389" i="8"/>
  <c r="F5389" i="8" s="1"/>
  <c r="H5389" i="8" s="1"/>
  <c r="G5389" i="8"/>
  <c r="E5390" i="8"/>
  <c r="F5390" i="8" s="1"/>
  <c r="H5390" i="8" s="1"/>
  <c r="G5390" i="8"/>
  <c r="E5391" i="8"/>
  <c r="F5391" i="8" s="1"/>
  <c r="H5391" i="8" s="1"/>
  <c r="G5391" i="8"/>
  <c r="E5392" i="8"/>
  <c r="F5392" i="8" s="1"/>
  <c r="H5392" i="8" s="1"/>
  <c r="G5392" i="8"/>
  <c r="E5393" i="8"/>
  <c r="F5393" i="8" s="1"/>
  <c r="H5393" i="8" s="1"/>
  <c r="G5393" i="8"/>
  <c r="E5394" i="8"/>
  <c r="F5394" i="8" s="1"/>
  <c r="H5394" i="8" s="1"/>
  <c r="G5394" i="8"/>
  <c r="E5395" i="8"/>
  <c r="F5395" i="8" s="1"/>
  <c r="H5395" i="8" s="1"/>
  <c r="G5395" i="8"/>
  <c r="E5396" i="8"/>
  <c r="F5396" i="8" s="1"/>
  <c r="H5396" i="8" s="1"/>
  <c r="G5396" i="8"/>
  <c r="E5397" i="8"/>
  <c r="F5397" i="8" s="1"/>
  <c r="H5397" i="8" s="1"/>
  <c r="G5397" i="8"/>
  <c r="E5398" i="8"/>
  <c r="F5398" i="8" s="1"/>
  <c r="H5398" i="8" s="1"/>
  <c r="G5398" i="8"/>
  <c r="E5399" i="8"/>
  <c r="F5399" i="8" s="1"/>
  <c r="H5399" i="8" s="1"/>
  <c r="G5399" i="8"/>
  <c r="E5400" i="8"/>
  <c r="F5400" i="8" s="1"/>
  <c r="H5400" i="8" s="1"/>
  <c r="G5400" i="8"/>
  <c r="E5401" i="8"/>
  <c r="F5401" i="8" s="1"/>
  <c r="H5401" i="8" s="1"/>
  <c r="G5401" i="8"/>
  <c r="E5402" i="8"/>
  <c r="F5402" i="8" s="1"/>
  <c r="H5402" i="8" s="1"/>
  <c r="G5402" i="8"/>
  <c r="E5403" i="8"/>
  <c r="F5403" i="8" s="1"/>
  <c r="H5403" i="8" s="1"/>
  <c r="G5403" i="8"/>
  <c r="E5404" i="8"/>
  <c r="F5404" i="8" s="1"/>
  <c r="H5404" i="8" s="1"/>
  <c r="G5404" i="8"/>
  <c r="E5405" i="8"/>
  <c r="F5405" i="8" s="1"/>
  <c r="H5405" i="8" s="1"/>
  <c r="G5405" i="8"/>
  <c r="E5406" i="8"/>
  <c r="F5406" i="8" s="1"/>
  <c r="H5406" i="8" s="1"/>
  <c r="G5406" i="8"/>
  <c r="E5407" i="8"/>
  <c r="F5407" i="8" s="1"/>
  <c r="H5407" i="8" s="1"/>
  <c r="G5407" i="8"/>
  <c r="E5408" i="8"/>
  <c r="F5408" i="8" s="1"/>
  <c r="H5408" i="8" s="1"/>
  <c r="G5408" i="8"/>
  <c r="E5409" i="8"/>
  <c r="F5409" i="8" s="1"/>
  <c r="H5409" i="8" s="1"/>
  <c r="G5409" i="8"/>
  <c r="E5410" i="8"/>
  <c r="F5410" i="8" s="1"/>
  <c r="H5410" i="8" s="1"/>
  <c r="G5410" i="8"/>
  <c r="E5411" i="8"/>
  <c r="F5411" i="8" s="1"/>
  <c r="H5411" i="8" s="1"/>
  <c r="G5411" i="8"/>
  <c r="E5412" i="8"/>
  <c r="F5412" i="8" s="1"/>
  <c r="H5412" i="8" s="1"/>
  <c r="G5412" i="8"/>
  <c r="E5413" i="8"/>
  <c r="F5413" i="8" s="1"/>
  <c r="H5413" i="8" s="1"/>
  <c r="G5413" i="8"/>
  <c r="E5414" i="8"/>
  <c r="F5414" i="8" s="1"/>
  <c r="H5414" i="8" s="1"/>
  <c r="G5414" i="8"/>
  <c r="E5415" i="8"/>
  <c r="F5415" i="8" s="1"/>
  <c r="H5415" i="8" s="1"/>
  <c r="G5415" i="8"/>
  <c r="E5416" i="8"/>
  <c r="F5416" i="8" s="1"/>
  <c r="H5416" i="8" s="1"/>
  <c r="G5416" i="8"/>
  <c r="E5417" i="8"/>
  <c r="F5417" i="8" s="1"/>
  <c r="H5417" i="8" s="1"/>
  <c r="G5417" i="8"/>
  <c r="E5418" i="8"/>
  <c r="F5418" i="8" s="1"/>
  <c r="H5418" i="8" s="1"/>
  <c r="G5418" i="8"/>
  <c r="E5419" i="8"/>
  <c r="F5419" i="8" s="1"/>
  <c r="H5419" i="8" s="1"/>
  <c r="G5419" i="8"/>
  <c r="E5420" i="8"/>
  <c r="F5420" i="8" s="1"/>
  <c r="H5420" i="8" s="1"/>
  <c r="G5420" i="8"/>
  <c r="E5421" i="8"/>
  <c r="F5421" i="8" s="1"/>
  <c r="H5421" i="8" s="1"/>
  <c r="G5421" i="8"/>
  <c r="E5422" i="8"/>
  <c r="F5422" i="8" s="1"/>
  <c r="H5422" i="8" s="1"/>
  <c r="G5422" i="8"/>
  <c r="E5423" i="8"/>
  <c r="F5423" i="8" s="1"/>
  <c r="H5423" i="8" s="1"/>
  <c r="G5423" i="8"/>
  <c r="E5424" i="8"/>
  <c r="F5424" i="8" s="1"/>
  <c r="H5424" i="8" s="1"/>
  <c r="G5424" i="8"/>
  <c r="E5425" i="8"/>
  <c r="F5425" i="8" s="1"/>
  <c r="H5425" i="8" s="1"/>
  <c r="G5425" i="8"/>
  <c r="E5426" i="8"/>
  <c r="F5426" i="8" s="1"/>
  <c r="H5426" i="8" s="1"/>
  <c r="G5426" i="8"/>
  <c r="E5427" i="8"/>
  <c r="F5427" i="8" s="1"/>
  <c r="H5427" i="8" s="1"/>
  <c r="G5427" i="8"/>
  <c r="E5428" i="8"/>
  <c r="F5428" i="8" s="1"/>
  <c r="H5428" i="8" s="1"/>
  <c r="G5428" i="8"/>
  <c r="E5429" i="8"/>
  <c r="F5429" i="8" s="1"/>
  <c r="H5429" i="8" s="1"/>
  <c r="G5429" i="8"/>
  <c r="E5430" i="8"/>
  <c r="F5430" i="8" s="1"/>
  <c r="H5430" i="8" s="1"/>
  <c r="G5430" i="8"/>
  <c r="E5431" i="8"/>
  <c r="F5431" i="8" s="1"/>
  <c r="H5431" i="8" s="1"/>
  <c r="G5431" i="8"/>
  <c r="E5432" i="8"/>
  <c r="F5432" i="8" s="1"/>
  <c r="H5432" i="8" s="1"/>
  <c r="G5432" i="8"/>
  <c r="E5433" i="8"/>
  <c r="F5433" i="8" s="1"/>
  <c r="H5433" i="8" s="1"/>
  <c r="G5433" i="8"/>
  <c r="E5434" i="8"/>
  <c r="F5434" i="8" s="1"/>
  <c r="H5434" i="8" s="1"/>
  <c r="G5434" i="8"/>
  <c r="E5435" i="8"/>
  <c r="F5435" i="8" s="1"/>
  <c r="H5435" i="8" s="1"/>
  <c r="G5435" i="8"/>
  <c r="E5436" i="8"/>
  <c r="F5436" i="8" s="1"/>
  <c r="H5436" i="8" s="1"/>
  <c r="G5436" i="8"/>
  <c r="E5437" i="8"/>
  <c r="F5437" i="8" s="1"/>
  <c r="H5437" i="8" s="1"/>
  <c r="G5437" i="8"/>
  <c r="E5438" i="8"/>
  <c r="F5438" i="8" s="1"/>
  <c r="H5438" i="8" s="1"/>
  <c r="G5438" i="8"/>
  <c r="E5439" i="8"/>
  <c r="F5439" i="8" s="1"/>
  <c r="H5439" i="8" s="1"/>
  <c r="G5439" i="8"/>
  <c r="E5440" i="8"/>
  <c r="F5440" i="8" s="1"/>
  <c r="H5440" i="8" s="1"/>
  <c r="G5440" i="8"/>
  <c r="E5441" i="8"/>
  <c r="F5441" i="8" s="1"/>
  <c r="H5441" i="8" s="1"/>
  <c r="G5441" i="8"/>
  <c r="E5442" i="8"/>
  <c r="F5442" i="8" s="1"/>
  <c r="H5442" i="8" s="1"/>
  <c r="G5442" i="8"/>
  <c r="E5443" i="8"/>
  <c r="F5443" i="8" s="1"/>
  <c r="H5443" i="8" s="1"/>
  <c r="G5443" i="8"/>
  <c r="E5444" i="8"/>
  <c r="F5444" i="8" s="1"/>
  <c r="H5444" i="8" s="1"/>
  <c r="G5444" i="8"/>
  <c r="E5445" i="8"/>
  <c r="F5445" i="8" s="1"/>
  <c r="H5445" i="8" s="1"/>
  <c r="G5445" i="8"/>
  <c r="E5446" i="8"/>
  <c r="F5446" i="8" s="1"/>
  <c r="H5446" i="8" s="1"/>
  <c r="G5446" i="8"/>
  <c r="E5447" i="8"/>
  <c r="F5447" i="8" s="1"/>
  <c r="H5447" i="8" s="1"/>
  <c r="G5447" i="8"/>
  <c r="E5448" i="8"/>
  <c r="F5448" i="8" s="1"/>
  <c r="H5448" i="8" s="1"/>
  <c r="G5448" i="8"/>
  <c r="E5449" i="8"/>
  <c r="F5449" i="8" s="1"/>
  <c r="H5449" i="8" s="1"/>
  <c r="G5449" i="8"/>
  <c r="E5450" i="8"/>
  <c r="F5450" i="8" s="1"/>
  <c r="H5450" i="8" s="1"/>
  <c r="G5450" i="8"/>
  <c r="E5451" i="8"/>
  <c r="F5451" i="8" s="1"/>
  <c r="H5451" i="8" s="1"/>
  <c r="G5451" i="8"/>
  <c r="E5452" i="8"/>
  <c r="F5452" i="8" s="1"/>
  <c r="H5452" i="8" s="1"/>
  <c r="G5452" i="8"/>
  <c r="E5453" i="8"/>
  <c r="F5453" i="8" s="1"/>
  <c r="H5453" i="8" s="1"/>
  <c r="G5453" i="8"/>
  <c r="E5454" i="8"/>
  <c r="F5454" i="8" s="1"/>
  <c r="H5454" i="8" s="1"/>
  <c r="G5454" i="8"/>
  <c r="E5455" i="8"/>
  <c r="F5455" i="8" s="1"/>
  <c r="H5455" i="8" s="1"/>
  <c r="G5455" i="8"/>
  <c r="E5456" i="8"/>
  <c r="F5456" i="8" s="1"/>
  <c r="H5456" i="8" s="1"/>
  <c r="G5456" i="8"/>
  <c r="E5457" i="8"/>
  <c r="F5457" i="8" s="1"/>
  <c r="H5457" i="8" s="1"/>
  <c r="G5457" i="8"/>
  <c r="E5458" i="8"/>
  <c r="F5458" i="8" s="1"/>
  <c r="H5458" i="8" s="1"/>
  <c r="G5458" i="8"/>
  <c r="E5459" i="8"/>
  <c r="F5459" i="8" s="1"/>
  <c r="H5459" i="8" s="1"/>
  <c r="G5459" i="8"/>
  <c r="E5460" i="8"/>
  <c r="F5460" i="8" s="1"/>
  <c r="H5460" i="8" s="1"/>
  <c r="G5460" i="8"/>
  <c r="E5461" i="8"/>
  <c r="F5461" i="8" s="1"/>
  <c r="H5461" i="8" s="1"/>
  <c r="G5461" i="8"/>
  <c r="E5462" i="8"/>
  <c r="F5462" i="8" s="1"/>
  <c r="H5462" i="8" s="1"/>
  <c r="G5462" i="8"/>
  <c r="E5463" i="8"/>
  <c r="F5463" i="8" s="1"/>
  <c r="H5463" i="8" s="1"/>
  <c r="G5463" i="8"/>
  <c r="E5464" i="8"/>
  <c r="F5464" i="8" s="1"/>
  <c r="H5464" i="8" s="1"/>
  <c r="G5464" i="8"/>
  <c r="E5465" i="8"/>
  <c r="F5465" i="8" s="1"/>
  <c r="H5465" i="8" s="1"/>
  <c r="G5465" i="8"/>
  <c r="E5466" i="8"/>
  <c r="F5466" i="8" s="1"/>
  <c r="H5466" i="8" s="1"/>
  <c r="G5466" i="8"/>
  <c r="E5467" i="8"/>
  <c r="F5467" i="8" s="1"/>
  <c r="H5467" i="8" s="1"/>
  <c r="G5467" i="8"/>
  <c r="E5468" i="8"/>
  <c r="F5468" i="8" s="1"/>
  <c r="H5468" i="8" s="1"/>
  <c r="G5468" i="8"/>
  <c r="E5469" i="8"/>
  <c r="F5469" i="8" s="1"/>
  <c r="H5469" i="8" s="1"/>
  <c r="G5469" i="8"/>
  <c r="E5470" i="8"/>
  <c r="F5470" i="8" s="1"/>
  <c r="H5470" i="8" s="1"/>
  <c r="G5470" i="8"/>
  <c r="E5471" i="8"/>
  <c r="F5471" i="8" s="1"/>
  <c r="H5471" i="8" s="1"/>
  <c r="G5471" i="8"/>
  <c r="E5472" i="8"/>
  <c r="F5472" i="8" s="1"/>
  <c r="H5472" i="8" s="1"/>
  <c r="G5472" i="8"/>
  <c r="E5473" i="8"/>
  <c r="F5473" i="8" s="1"/>
  <c r="H5473" i="8" s="1"/>
  <c r="G5473" i="8"/>
  <c r="E5474" i="8"/>
  <c r="F5474" i="8" s="1"/>
  <c r="H5474" i="8" s="1"/>
  <c r="G5474" i="8"/>
  <c r="E5475" i="8"/>
  <c r="F5475" i="8" s="1"/>
  <c r="H5475" i="8" s="1"/>
  <c r="G5475" i="8"/>
  <c r="E5476" i="8"/>
  <c r="F5476" i="8" s="1"/>
  <c r="H5476" i="8" s="1"/>
  <c r="G5476" i="8"/>
  <c r="E5477" i="8"/>
  <c r="F5477" i="8" s="1"/>
  <c r="H5477" i="8" s="1"/>
  <c r="G5477" i="8"/>
  <c r="E5478" i="8"/>
  <c r="F5478" i="8" s="1"/>
  <c r="H5478" i="8" s="1"/>
  <c r="G5478" i="8"/>
  <c r="E5479" i="8"/>
  <c r="F5479" i="8" s="1"/>
  <c r="H5479" i="8" s="1"/>
  <c r="G5479" i="8"/>
  <c r="E5480" i="8"/>
  <c r="F5480" i="8" s="1"/>
  <c r="H5480" i="8" s="1"/>
  <c r="G5480" i="8"/>
  <c r="E5481" i="8"/>
  <c r="F5481" i="8" s="1"/>
  <c r="H5481" i="8" s="1"/>
  <c r="G5481" i="8"/>
  <c r="E5482" i="8"/>
  <c r="F5482" i="8" s="1"/>
  <c r="H5482" i="8" s="1"/>
  <c r="G5482" i="8"/>
  <c r="E5483" i="8"/>
  <c r="F5483" i="8" s="1"/>
  <c r="H5483" i="8" s="1"/>
  <c r="G5483" i="8"/>
  <c r="E5484" i="8"/>
  <c r="F5484" i="8" s="1"/>
  <c r="H5484" i="8" s="1"/>
  <c r="G5484" i="8"/>
  <c r="E5485" i="8"/>
  <c r="F5485" i="8" s="1"/>
  <c r="H5485" i="8" s="1"/>
  <c r="G5485" i="8"/>
  <c r="E5486" i="8"/>
  <c r="F5486" i="8" s="1"/>
  <c r="H5486" i="8" s="1"/>
  <c r="G5486" i="8"/>
  <c r="E5487" i="8"/>
  <c r="F5487" i="8" s="1"/>
  <c r="H5487" i="8" s="1"/>
  <c r="G5487" i="8"/>
  <c r="E5488" i="8"/>
  <c r="F5488" i="8" s="1"/>
  <c r="H5488" i="8" s="1"/>
  <c r="G5488" i="8"/>
  <c r="E5489" i="8"/>
  <c r="F5489" i="8" s="1"/>
  <c r="H5489" i="8" s="1"/>
  <c r="G5489" i="8"/>
  <c r="E5490" i="8"/>
  <c r="F5490" i="8" s="1"/>
  <c r="H5490" i="8" s="1"/>
  <c r="G5490" i="8"/>
  <c r="E5491" i="8"/>
  <c r="F5491" i="8" s="1"/>
  <c r="H5491" i="8" s="1"/>
  <c r="G5491" i="8"/>
  <c r="E5492" i="8"/>
  <c r="F5492" i="8" s="1"/>
  <c r="H5492" i="8" s="1"/>
  <c r="G5492" i="8"/>
  <c r="E5493" i="8"/>
  <c r="F5493" i="8" s="1"/>
  <c r="H5493" i="8" s="1"/>
  <c r="G5493" i="8"/>
  <c r="E5494" i="8"/>
  <c r="F5494" i="8" s="1"/>
  <c r="H5494" i="8" s="1"/>
  <c r="G5494" i="8"/>
  <c r="E5495" i="8"/>
  <c r="F5495" i="8" s="1"/>
  <c r="H5495" i="8" s="1"/>
  <c r="G5495" i="8"/>
  <c r="E5496" i="8"/>
  <c r="F5496" i="8" s="1"/>
  <c r="H5496" i="8" s="1"/>
  <c r="G5496" i="8"/>
  <c r="E5497" i="8"/>
  <c r="F5497" i="8" s="1"/>
  <c r="H5497" i="8" s="1"/>
  <c r="G5497" i="8"/>
  <c r="E5498" i="8"/>
  <c r="F5498" i="8" s="1"/>
  <c r="H5498" i="8" s="1"/>
  <c r="G5498" i="8"/>
  <c r="E5499" i="8"/>
  <c r="F5499" i="8" s="1"/>
  <c r="H5499" i="8" s="1"/>
  <c r="G5499" i="8"/>
  <c r="E5500" i="8"/>
  <c r="F5500" i="8" s="1"/>
  <c r="H5500" i="8" s="1"/>
  <c r="G5500" i="8"/>
  <c r="E5501" i="8"/>
  <c r="F5501" i="8" s="1"/>
  <c r="H5501" i="8" s="1"/>
  <c r="G5501" i="8"/>
  <c r="E5502" i="8"/>
  <c r="F5502" i="8" s="1"/>
  <c r="H5502" i="8" s="1"/>
  <c r="G5502" i="8"/>
  <c r="E5503" i="8"/>
  <c r="F5503" i="8" s="1"/>
  <c r="H5503" i="8" s="1"/>
  <c r="G5503" i="8"/>
  <c r="E5504" i="8"/>
  <c r="F5504" i="8" s="1"/>
  <c r="H5504" i="8" s="1"/>
  <c r="G5504" i="8"/>
  <c r="E5505" i="8"/>
  <c r="F5505" i="8" s="1"/>
  <c r="H5505" i="8" s="1"/>
  <c r="G5505" i="8"/>
  <c r="E5506" i="8"/>
  <c r="F5506" i="8" s="1"/>
  <c r="H5506" i="8" s="1"/>
  <c r="G5506" i="8"/>
  <c r="E5507" i="8"/>
  <c r="F5507" i="8" s="1"/>
  <c r="H5507" i="8" s="1"/>
  <c r="G5507" i="8"/>
  <c r="E5508" i="8"/>
  <c r="F5508" i="8" s="1"/>
  <c r="H5508" i="8" s="1"/>
  <c r="G5508" i="8"/>
  <c r="E5509" i="8"/>
  <c r="F5509" i="8" s="1"/>
  <c r="H5509" i="8" s="1"/>
  <c r="G5509" i="8"/>
  <c r="E5510" i="8"/>
  <c r="F5510" i="8" s="1"/>
  <c r="H5510" i="8" s="1"/>
  <c r="G5510" i="8"/>
  <c r="E5511" i="8"/>
  <c r="F5511" i="8" s="1"/>
  <c r="H5511" i="8" s="1"/>
  <c r="G5511" i="8"/>
  <c r="E5512" i="8"/>
  <c r="F5512" i="8" s="1"/>
  <c r="H5512" i="8" s="1"/>
  <c r="G5512" i="8"/>
  <c r="E5513" i="8"/>
  <c r="F5513" i="8" s="1"/>
  <c r="H5513" i="8" s="1"/>
  <c r="G5513" i="8"/>
  <c r="E5514" i="8"/>
  <c r="F5514" i="8" s="1"/>
  <c r="H5514" i="8" s="1"/>
  <c r="G5514" i="8"/>
  <c r="E5515" i="8"/>
  <c r="F5515" i="8" s="1"/>
  <c r="H5515" i="8" s="1"/>
  <c r="G5515" i="8"/>
  <c r="E5516" i="8"/>
  <c r="F5516" i="8" s="1"/>
  <c r="H5516" i="8" s="1"/>
  <c r="G5516" i="8"/>
  <c r="E5517" i="8"/>
  <c r="F5517" i="8" s="1"/>
  <c r="H5517" i="8" s="1"/>
  <c r="G5517" i="8"/>
  <c r="E5518" i="8"/>
  <c r="F5518" i="8" s="1"/>
  <c r="H5518" i="8" s="1"/>
  <c r="G5518" i="8"/>
  <c r="E5519" i="8"/>
  <c r="F5519" i="8" s="1"/>
  <c r="H5519" i="8" s="1"/>
  <c r="G5519" i="8"/>
  <c r="E5520" i="8"/>
  <c r="F5520" i="8" s="1"/>
  <c r="H5520" i="8" s="1"/>
  <c r="G5520" i="8"/>
  <c r="E5521" i="8"/>
  <c r="F5521" i="8" s="1"/>
  <c r="H5521" i="8" s="1"/>
  <c r="G5521" i="8"/>
  <c r="E5522" i="8"/>
  <c r="F5522" i="8" s="1"/>
  <c r="H5522" i="8" s="1"/>
  <c r="G5522" i="8"/>
  <c r="E5523" i="8"/>
  <c r="F5523" i="8" s="1"/>
  <c r="H5523" i="8" s="1"/>
  <c r="G5523" i="8"/>
  <c r="E5524" i="8"/>
  <c r="F5524" i="8" s="1"/>
  <c r="H5524" i="8" s="1"/>
  <c r="G5524" i="8"/>
  <c r="E5525" i="8"/>
  <c r="F5525" i="8" s="1"/>
  <c r="H5525" i="8" s="1"/>
  <c r="G5525" i="8"/>
  <c r="E5526" i="8"/>
  <c r="F5526" i="8" s="1"/>
  <c r="H5526" i="8" s="1"/>
  <c r="G5526" i="8"/>
  <c r="E5527" i="8"/>
  <c r="F5527" i="8" s="1"/>
  <c r="H5527" i="8" s="1"/>
  <c r="G5527" i="8"/>
  <c r="E5528" i="8"/>
  <c r="F5528" i="8" s="1"/>
  <c r="H5528" i="8" s="1"/>
  <c r="G5528" i="8"/>
  <c r="E5529" i="8"/>
  <c r="F5529" i="8" s="1"/>
  <c r="H5529" i="8" s="1"/>
  <c r="G5529" i="8"/>
  <c r="E5530" i="8"/>
  <c r="F5530" i="8" s="1"/>
  <c r="H5530" i="8" s="1"/>
  <c r="G5530" i="8"/>
  <c r="E5531" i="8"/>
  <c r="F5531" i="8" s="1"/>
  <c r="H5531" i="8" s="1"/>
  <c r="G5531" i="8"/>
  <c r="E5532" i="8"/>
  <c r="F5532" i="8" s="1"/>
  <c r="H5532" i="8" s="1"/>
  <c r="G5532" i="8"/>
  <c r="E5533" i="8"/>
  <c r="F5533" i="8" s="1"/>
  <c r="H5533" i="8" s="1"/>
  <c r="G5533" i="8"/>
  <c r="E5534" i="8"/>
  <c r="F5534" i="8" s="1"/>
  <c r="H5534" i="8" s="1"/>
  <c r="G5534" i="8"/>
  <c r="E5535" i="8"/>
  <c r="F5535" i="8" s="1"/>
  <c r="H5535" i="8" s="1"/>
  <c r="G5535" i="8"/>
  <c r="E5536" i="8"/>
  <c r="F5536" i="8" s="1"/>
  <c r="H5536" i="8" s="1"/>
  <c r="G5536" i="8"/>
  <c r="E5537" i="8"/>
  <c r="F5537" i="8" s="1"/>
  <c r="H5537" i="8" s="1"/>
  <c r="G5537" i="8"/>
  <c r="E5538" i="8"/>
  <c r="F5538" i="8" s="1"/>
  <c r="H5538" i="8" s="1"/>
  <c r="G5538" i="8"/>
  <c r="E5539" i="8"/>
  <c r="F5539" i="8" s="1"/>
  <c r="H5539" i="8" s="1"/>
  <c r="G5539" i="8"/>
  <c r="E5540" i="8"/>
  <c r="F5540" i="8" s="1"/>
  <c r="H5540" i="8" s="1"/>
  <c r="G5540" i="8"/>
  <c r="E5541" i="8"/>
  <c r="F5541" i="8" s="1"/>
  <c r="H5541" i="8" s="1"/>
  <c r="G5541" i="8"/>
  <c r="E5542" i="8"/>
  <c r="F5542" i="8" s="1"/>
  <c r="H5542" i="8" s="1"/>
  <c r="G5542" i="8"/>
  <c r="E5543" i="8"/>
  <c r="F5543" i="8" s="1"/>
  <c r="H5543" i="8" s="1"/>
  <c r="G5543" i="8"/>
  <c r="E5544" i="8"/>
  <c r="F5544" i="8" s="1"/>
  <c r="H5544" i="8" s="1"/>
  <c r="G5544" i="8"/>
  <c r="E5545" i="8"/>
  <c r="F5545" i="8" s="1"/>
  <c r="H5545" i="8" s="1"/>
  <c r="G5545" i="8"/>
  <c r="E5546" i="8"/>
  <c r="F5546" i="8" s="1"/>
  <c r="H5546" i="8" s="1"/>
  <c r="G5546" i="8"/>
  <c r="E5547" i="8"/>
  <c r="F5547" i="8" s="1"/>
  <c r="H5547" i="8" s="1"/>
  <c r="G5547" i="8"/>
  <c r="E5548" i="8"/>
  <c r="F5548" i="8" s="1"/>
  <c r="H5548" i="8" s="1"/>
  <c r="G5548" i="8"/>
  <c r="E5549" i="8"/>
  <c r="F5549" i="8" s="1"/>
  <c r="H5549" i="8" s="1"/>
  <c r="G5549" i="8"/>
  <c r="E5550" i="8"/>
  <c r="F5550" i="8" s="1"/>
  <c r="H5550" i="8" s="1"/>
  <c r="G5550" i="8"/>
  <c r="E5551" i="8"/>
  <c r="F5551" i="8" s="1"/>
  <c r="H5551" i="8" s="1"/>
  <c r="G5551" i="8"/>
  <c r="E5552" i="8"/>
  <c r="F5552" i="8" s="1"/>
  <c r="H5552" i="8" s="1"/>
  <c r="G5552" i="8"/>
  <c r="E5553" i="8"/>
  <c r="F5553" i="8" s="1"/>
  <c r="H5553" i="8" s="1"/>
  <c r="G5553" i="8"/>
  <c r="E5554" i="8"/>
  <c r="F5554" i="8" s="1"/>
  <c r="H5554" i="8" s="1"/>
  <c r="G5554" i="8"/>
  <c r="E5555" i="8"/>
  <c r="F5555" i="8" s="1"/>
  <c r="H5555" i="8" s="1"/>
  <c r="G5555" i="8"/>
  <c r="E5556" i="8"/>
  <c r="F5556" i="8" s="1"/>
  <c r="H5556" i="8" s="1"/>
  <c r="G5556" i="8"/>
  <c r="E5557" i="8"/>
  <c r="F5557" i="8" s="1"/>
  <c r="H5557" i="8" s="1"/>
  <c r="G5557" i="8"/>
  <c r="E5558" i="8"/>
  <c r="F5558" i="8" s="1"/>
  <c r="H5558" i="8" s="1"/>
  <c r="G5558" i="8"/>
  <c r="E5559" i="8"/>
  <c r="F5559" i="8" s="1"/>
  <c r="H5559" i="8" s="1"/>
  <c r="G5559" i="8"/>
  <c r="E5560" i="8"/>
  <c r="F5560" i="8" s="1"/>
  <c r="H5560" i="8" s="1"/>
  <c r="G5560" i="8"/>
  <c r="E5561" i="8"/>
  <c r="F5561" i="8" s="1"/>
  <c r="H5561" i="8" s="1"/>
  <c r="G5561" i="8"/>
  <c r="E5562" i="8"/>
  <c r="F5562" i="8" s="1"/>
  <c r="H5562" i="8" s="1"/>
  <c r="G5562" i="8"/>
  <c r="E5563" i="8"/>
  <c r="F5563" i="8" s="1"/>
  <c r="H5563" i="8" s="1"/>
  <c r="G5563" i="8"/>
  <c r="E5564" i="8"/>
  <c r="F5564" i="8" s="1"/>
  <c r="H5564" i="8" s="1"/>
  <c r="G5564" i="8"/>
  <c r="E5565" i="8"/>
  <c r="F5565" i="8" s="1"/>
  <c r="H5565" i="8" s="1"/>
  <c r="G5565" i="8"/>
  <c r="E5566" i="8"/>
  <c r="F5566" i="8" s="1"/>
  <c r="H5566" i="8" s="1"/>
  <c r="G5566" i="8"/>
  <c r="E5567" i="8"/>
  <c r="F5567" i="8" s="1"/>
  <c r="H5567" i="8" s="1"/>
  <c r="G5567" i="8"/>
  <c r="E5568" i="8"/>
  <c r="F5568" i="8" s="1"/>
  <c r="H5568" i="8" s="1"/>
  <c r="G5568" i="8"/>
  <c r="E5569" i="8"/>
  <c r="F5569" i="8" s="1"/>
  <c r="H5569" i="8" s="1"/>
  <c r="G5569" i="8"/>
  <c r="E5570" i="8"/>
  <c r="F5570" i="8" s="1"/>
  <c r="H5570" i="8" s="1"/>
  <c r="G5570" i="8"/>
  <c r="E5571" i="8"/>
  <c r="F5571" i="8" s="1"/>
  <c r="H5571" i="8" s="1"/>
  <c r="G5571" i="8"/>
  <c r="E5572" i="8"/>
  <c r="F5572" i="8" s="1"/>
  <c r="H5572" i="8" s="1"/>
  <c r="G5572" i="8"/>
  <c r="E5573" i="8"/>
  <c r="F5573" i="8" s="1"/>
  <c r="H5573" i="8" s="1"/>
  <c r="G5573" i="8"/>
  <c r="E5574" i="8"/>
  <c r="F5574" i="8" s="1"/>
  <c r="H5574" i="8" s="1"/>
  <c r="G5574" i="8"/>
  <c r="E5575" i="8"/>
  <c r="F5575" i="8" s="1"/>
  <c r="H5575" i="8" s="1"/>
  <c r="G5575" i="8"/>
  <c r="E5576" i="8"/>
  <c r="F5576" i="8" s="1"/>
  <c r="H5576" i="8" s="1"/>
  <c r="G5576" i="8"/>
  <c r="E5577" i="8"/>
  <c r="F5577" i="8" s="1"/>
  <c r="H5577" i="8" s="1"/>
  <c r="G5577" i="8"/>
  <c r="E5578" i="8"/>
  <c r="F5578" i="8" s="1"/>
  <c r="H5578" i="8" s="1"/>
  <c r="G5578" i="8"/>
  <c r="E5579" i="8"/>
  <c r="F5579" i="8" s="1"/>
  <c r="H5579" i="8" s="1"/>
  <c r="G5579" i="8"/>
  <c r="E5580" i="8"/>
  <c r="F5580" i="8" s="1"/>
  <c r="H5580" i="8" s="1"/>
  <c r="G5580" i="8"/>
  <c r="E5581" i="8"/>
  <c r="F5581" i="8" s="1"/>
  <c r="H5581" i="8" s="1"/>
  <c r="G5581" i="8"/>
  <c r="E5582" i="8"/>
  <c r="F5582" i="8" s="1"/>
  <c r="H5582" i="8" s="1"/>
  <c r="G5582" i="8"/>
  <c r="E5583" i="8"/>
  <c r="F5583" i="8" s="1"/>
  <c r="H5583" i="8" s="1"/>
  <c r="G5583" i="8"/>
  <c r="E5584" i="8"/>
  <c r="F5584" i="8" s="1"/>
  <c r="H5584" i="8" s="1"/>
  <c r="G5584" i="8"/>
  <c r="E5585" i="8"/>
  <c r="F5585" i="8" s="1"/>
  <c r="H5585" i="8" s="1"/>
  <c r="G5585" i="8"/>
  <c r="E5586" i="8"/>
  <c r="F5586" i="8" s="1"/>
  <c r="H5586" i="8" s="1"/>
  <c r="G5586" i="8"/>
  <c r="E5587" i="8"/>
  <c r="F5587" i="8" s="1"/>
  <c r="H5587" i="8" s="1"/>
  <c r="G5587" i="8"/>
  <c r="E5588" i="8"/>
  <c r="F5588" i="8" s="1"/>
  <c r="H5588" i="8" s="1"/>
  <c r="G5588" i="8"/>
  <c r="E5589" i="8"/>
  <c r="F5589" i="8" s="1"/>
  <c r="H5589" i="8" s="1"/>
  <c r="G5589" i="8"/>
  <c r="E5590" i="8"/>
  <c r="F5590" i="8" s="1"/>
  <c r="H5590" i="8" s="1"/>
  <c r="G5590" i="8"/>
  <c r="E5591" i="8"/>
  <c r="F5591" i="8" s="1"/>
  <c r="H5591" i="8" s="1"/>
  <c r="G5591" i="8"/>
  <c r="E5592" i="8"/>
  <c r="F5592" i="8" s="1"/>
  <c r="H5592" i="8" s="1"/>
  <c r="G5592" i="8"/>
  <c r="E5593" i="8"/>
  <c r="F5593" i="8" s="1"/>
  <c r="H5593" i="8" s="1"/>
  <c r="G5593" i="8"/>
  <c r="E5594" i="8"/>
  <c r="F5594" i="8" s="1"/>
  <c r="H5594" i="8" s="1"/>
  <c r="G5594" i="8"/>
  <c r="E5595" i="8"/>
  <c r="F5595" i="8" s="1"/>
  <c r="H5595" i="8" s="1"/>
  <c r="G5595" i="8"/>
  <c r="E5596" i="8"/>
  <c r="F5596" i="8" s="1"/>
  <c r="H5596" i="8" s="1"/>
  <c r="G5596" i="8"/>
  <c r="E5597" i="8"/>
  <c r="F5597" i="8" s="1"/>
  <c r="H5597" i="8" s="1"/>
  <c r="G5597" i="8"/>
  <c r="E5598" i="8"/>
  <c r="F5598" i="8" s="1"/>
  <c r="H5598" i="8" s="1"/>
  <c r="G5598" i="8"/>
  <c r="E5599" i="8"/>
  <c r="F5599" i="8" s="1"/>
  <c r="H5599" i="8" s="1"/>
  <c r="G5599" i="8"/>
  <c r="E5600" i="8"/>
  <c r="F5600" i="8" s="1"/>
  <c r="H5600" i="8" s="1"/>
  <c r="G5600" i="8"/>
  <c r="E5601" i="8"/>
  <c r="F5601" i="8" s="1"/>
  <c r="H5601" i="8" s="1"/>
  <c r="G5601" i="8"/>
  <c r="E5602" i="8"/>
  <c r="F5602" i="8" s="1"/>
  <c r="H5602" i="8" s="1"/>
  <c r="G5602" i="8"/>
  <c r="E5603" i="8"/>
  <c r="F5603" i="8" s="1"/>
  <c r="H5603" i="8" s="1"/>
  <c r="G5603" i="8"/>
  <c r="E5604" i="8"/>
  <c r="F5604" i="8" s="1"/>
  <c r="H5604" i="8" s="1"/>
  <c r="G5604" i="8"/>
  <c r="E5605" i="8"/>
  <c r="F5605" i="8" s="1"/>
  <c r="H5605" i="8" s="1"/>
  <c r="G5605" i="8"/>
  <c r="E5606" i="8"/>
  <c r="F5606" i="8" s="1"/>
  <c r="H5606" i="8" s="1"/>
  <c r="G5606" i="8"/>
  <c r="E5607" i="8"/>
  <c r="F5607" i="8" s="1"/>
  <c r="H5607" i="8" s="1"/>
  <c r="G5607" i="8"/>
  <c r="E5608" i="8"/>
  <c r="F5608" i="8" s="1"/>
  <c r="H5608" i="8" s="1"/>
  <c r="G5608" i="8"/>
  <c r="E5609" i="8"/>
  <c r="F5609" i="8" s="1"/>
  <c r="H5609" i="8" s="1"/>
  <c r="G5609" i="8"/>
  <c r="E5610" i="8"/>
  <c r="F5610" i="8" s="1"/>
  <c r="H5610" i="8" s="1"/>
  <c r="G5610" i="8"/>
  <c r="E5611" i="8"/>
  <c r="F5611" i="8" s="1"/>
  <c r="H5611" i="8" s="1"/>
  <c r="G5611" i="8"/>
  <c r="E5612" i="8"/>
  <c r="F5612" i="8" s="1"/>
  <c r="H5612" i="8" s="1"/>
  <c r="G5612" i="8"/>
  <c r="E5613" i="8"/>
  <c r="F5613" i="8" s="1"/>
  <c r="H5613" i="8" s="1"/>
  <c r="G5613" i="8"/>
  <c r="E5614" i="8"/>
  <c r="F5614" i="8" s="1"/>
  <c r="H5614" i="8" s="1"/>
  <c r="G5614" i="8"/>
  <c r="E5615" i="8"/>
  <c r="F5615" i="8" s="1"/>
  <c r="H5615" i="8" s="1"/>
  <c r="G5615" i="8"/>
  <c r="E5616" i="8"/>
  <c r="F5616" i="8" s="1"/>
  <c r="H5616" i="8" s="1"/>
  <c r="G5616" i="8"/>
  <c r="E5617" i="8"/>
  <c r="F5617" i="8" s="1"/>
  <c r="H5617" i="8" s="1"/>
  <c r="G5617" i="8"/>
  <c r="E5618" i="8"/>
  <c r="F5618" i="8" s="1"/>
  <c r="H5618" i="8" s="1"/>
  <c r="G5618" i="8"/>
  <c r="E5619" i="8"/>
  <c r="F5619" i="8" s="1"/>
  <c r="H5619" i="8" s="1"/>
  <c r="G5619" i="8"/>
  <c r="E5620" i="8"/>
  <c r="F5620" i="8" s="1"/>
  <c r="H5620" i="8" s="1"/>
  <c r="G5620" i="8"/>
  <c r="E5621" i="8"/>
  <c r="F5621" i="8" s="1"/>
  <c r="H5621" i="8" s="1"/>
  <c r="G5621" i="8"/>
  <c r="E5622" i="8"/>
  <c r="F5622" i="8" s="1"/>
  <c r="H5622" i="8" s="1"/>
  <c r="G5622" i="8"/>
  <c r="E5623" i="8"/>
  <c r="F5623" i="8" s="1"/>
  <c r="H5623" i="8" s="1"/>
  <c r="G5623" i="8"/>
  <c r="E5624" i="8"/>
  <c r="F5624" i="8" s="1"/>
  <c r="H5624" i="8" s="1"/>
  <c r="G5624" i="8"/>
  <c r="E5625" i="8"/>
  <c r="F5625" i="8" s="1"/>
  <c r="H5625" i="8" s="1"/>
  <c r="G5625" i="8"/>
  <c r="E5626" i="8"/>
  <c r="F5626" i="8" s="1"/>
  <c r="H5626" i="8" s="1"/>
  <c r="G5626" i="8"/>
  <c r="E5627" i="8"/>
  <c r="F5627" i="8" s="1"/>
  <c r="H5627" i="8" s="1"/>
  <c r="G5627" i="8"/>
  <c r="E5628" i="8"/>
  <c r="F5628" i="8" s="1"/>
  <c r="H5628" i="8" s="1"/>
  <c r="G5628" i="8"/>
  <c r="E5629" i="8"/>
  <c r="F5629" i="8" s="1"/>
  <c r="H5629" i="8" s="1"/>
  <c r="G5629" i="8"/>
  <c r="E5630" i="8"/>
  <c r="F5630" i="8" s="1"/>
  <c r="H5630" i="8" s="1"/>
  <c r="G5630" i="8"/>
  <c r="E5631" i="8"/>
  <c r="F5631" i="8" s="1"/>
  <c r="H5631" i="8" s="1"/>
  <c r="G5631" i="8"/>
  <c r="E5632" i="8"/>
  <c r="F5632" i="8" s="1"/>
  <c r="H5632" i="8" s="1"/>
  <c r="G5632" i="8"/>
  <c r="E5633" i="8"/>
  <c r="F5633" i="8" s="1"/>
  <c r="H5633" i="8" s="1"/>
  <c r="G5633" i="8"/>
  <c r="E5634" i="8"/>
  <c r="F5634" i="8" s="1"/>
  <c r="H5634" i="8" s="1"/>
  <c r="G5634" i="8"/>
  <c r="E5635" i="8"/>
  <c r="F5635" i="8" s="1"/>
  <c r="H5635" i="8" s="1"/>
  <c r="G5635" i="8"/>
  <c r="E5636" i="8"/>
  <c r="F5636" i="8" s="1"/>
  <c r="H5636" i="8" s="1"/>
  <c r="G5636" i="8"/>
  <c r="E5637" i="8"/>
  <c r="F5637" i="8" s="1"/>
  <c r="H5637" i="8" s="1"/>
  <c r="G5637" i="8"/>
  <c r="E5638" i="8"/>
  <c r="F5638" i="8" s="1"/>
  <c r="H5638" i="8" s="1"/>
  <c r="G5638" i="8"/>
  <c r="E5639" i="8"/>
  <c r="F5639" i="8" s="1"/>
  <c r="H5639" i="8" s="1"/>
  <c r="G5639" i="8"/>
  <c r="E5640" i="8"/>
  <c r="F5640" i="8" s="1"/>
  <c r="H5640" i="8" s="1"/>
  <c r="G5640" i="8"/>
  <c r="E5641" i="8"/>
  <c r="F5641" i="8" s="1"/>
  <c r="H5641" i="8" s="1"/>
  <c r="G5641" i="8"/>
  <c r="E5642" i="8"/>
  <c r="F5642" i="8" s="1"/>
  <c r="H5642" i="8" s="1"/>
  <c r="G5642" i="8"/>
  <c r="E5643" i="8"/>
  <c r="F5643" i="8" s="1"/>
  <c r="H5643" i="8" s="1"/>
  <c r="G5643" i="8"/>
  <c r="E5644" i="8"/>
  <c r="F5644" i="8" s="1"/>
  <c r="H5644" i="8" s="1"/>
  <c r="G5644" i="8"/>
  <c r="E5645" i="8"/>
  <c r="F5645" i="8" s="1"/>
  <c r="H5645" i="8" s="1"/>
  <c r="G5645" i="8"/>
  <c r="E5646" i="8"/>
  <c r="F5646" i="8" s="1"/>
  <c r="H5646" i="8" s="1"/>
  <c r="G5646" i="8"/>
  <c r="E5647" i="8"/>
  <c r="F5647" i="8" s="1"/>
  <c r="H5647" i="8" s="1"/>
  <c r="G5647" i="8"/>
  <c r="E5648" i="8"/>
  <c r="F5648" i="8" s="1"/>
  <c r="H5648" i="8" s="1"/>
  <c r="G5648" i="8"/>
  <c r="E5649" i="8"/>
  <c r="F5649" i="8" s="1"/>
  <c r="H5649" i="8" s="1"/>
  <c r="G5649" i="8"/>
  <c r="E5650" i="8"/>
  <c r="F5650" i="8" s="1"/>
  <c r="H5650" i="8" s="1"/>
  <c r="G5650" i="8"/>
  <c r="E5651" i="8"/>
  <c r="F5651" i="8" s="1"/>
  <c r="H5651" i="8" s="1"/>
  <c r="G5651" i="8"/>
  <c r="E5652" i="8"/>
  <c r="F5652" i="8" s="1"/>
  <c r="H5652" i="8" s="1"/>
  <c r="G5652" i="8"/>
  <c r="E5653" i="8"/>
  <c r="F5653" i="8" s="1"/>
  <c r="H5653" i="8" s="1"/>
  <c r="G5653" i="8"/>
  <c r="E5654" i="8"/>
  <c r="F5654" i="8" s="1"/>
  <c r="H5654" i="8" s="1"/>
  <c r="G5654" i="8"/>
  <c r="E5655" i="8"/>
  <c r="F5655" i="8" s="1"/>
  <c r="H5655" i="8" s="1"/>
  <c r="G5655" i="8"/>
  <c r="E5656" i="8"/>
  <c r="F5656" i="8" s="1"/>
  <c r="H5656" i="8" s="1"/>
  <c r="G5656" i="8"/>
  <c r="E5657" i="8"/>
  <c r="F5657" i="8" s="1"/>
  <c r="H5657" i="8" s="1"/>
  <c r="G5657" i="8"/>
  <c r="E5658" i="8"/>
  <c r="F5658" i="8" s="1"/>
  <c r="H5658" i="8" s="1"/>
  <c r="G5658" i="8"/>
  <c r="E5659" i="8"/>
  <c r="F5659" i="8" s="1"/>
  <c r="H5659" i="8" s="1"/>
  <c r="G5659" i="8"/>
  <c r="E5660" i="8"/>
  <c r="F5660" i="8" s="1"/>
  <c r="H5660" i="8" s="1"/>
  <c r="G5660" i="8"/>
  <c r="E5661" i="8"/>
  <c r="F5661" i="8" s="1"/>
  <c r="H5661" i="8" s="1"/>
  <c r="G5661" i="8"/>
  <c r="E5662" i="8"/>
  <c r="F5662" i="8" s="1"/>
  <c r="H5662" i="8" s="1"/>
  <c r="G5662" i="8"/>
  <c r="E5663" i="8"/>
  <c r="F5663" i="8" s="1"/>
  <c r="H5663" i="8" s="1"/>
  <c r="G5663" i="8"/>
  <c r="E5664" i="8"/>
  <c r="F5664" i="8" s="1"/>
  <c r="H5664" i="8" s="1"/>
  <c r="G5664" i="8"/>
  <c r="E5665" i="8"/>
  <c r="F5665" i="8" s="1"/>
  <c r="H5665" i="8" s="1"/>
  <c r="G5665" i="8"/>
  <c r="E5666" i="8"/>
  <c r="F5666" i="8" s="1"/>
  <c r="H5666" i="8" s="1"/>
  <c r="G5666" i="8"/>
  <c r="E5667" i="8"/>
  <c r="F5667" i="8" s="1"/>
  <c r="H5667" i="8" s="1"/>
  <c r="G5667" i="8"/>
  <c r="E5668" i="8"/>
  <c r="F5668" i="8" s="1"/>
  <c r="H5668" i="8" s="1"/>
  <c r="G5668" i="8"/>
  <c r="E5669" i="8"/>
  <c r="F5669" i="8" s="1"/>
  <c r="H5669" i="8" s="1"/>
  <c r="G5669" i="8"/>
  <c r="E5670" i="8"/>
  <c r="F5670" i="8" s="1"/>
  <c r="H5670" i="8" s="1"/>
  <c r="G5670" i="8"/>
  <c r="E5671" i="8"/>
  <c r="F5671" i="8" s="1"/>
  <c r="H5671" i="8" s="1"/>
  <c r="G5671" i="8"/>
  <c r="E5672" i="8"/>
  <c r="F5672" i="8" s="1"/>
  <c r="H5672" i="8" s="1"/>
  <c r="G5672" i="8"/>
  <c r="E5673" i="8"/>
  <c r="F5673" i="8" s="1"/>
  <c r="H5673" i="8" s="1"/>
  <c r="G5673" i="8"/>
  <c r="E5674" i="8"/>
  <c r="F5674" i="8" s="1"/>
  <c r="H5674" i="8" s="1"/>
  <c r="G5674" i="8"/>
  <c r="E5675" i="8"/>
  <c r="F5675" i="8" s="1"/>
  <c r="H5675" i="8" s="1"/>
  <c r="G5675" i="8"/>
  <c r="E5676" i="8"/>
  <c r="F5676" i="8" s="1"/>
  <c r="H5676" i="8" s="1"/>
  <c r="G5676" i="8"/>
  <c r="E5677" i="8"/>
  <c r="F5677" i="8" s="1"/>
  <c r="H5677" i="8" s="1"/>
  <c r="G5677" i="8"/>
  <c r="E5678" i="8"/>
  <c r="F5678" i="8" s="1"/>
  <c r="H5678" i="8" s="1"/>
  <c r="G5678" i="8"/>
  <c r="E5679" i="8"/>
  <c r="F5679" i="8" s="1"/>
  <c r="H5679" i="8" s="1"/>
  <c r="G5679" i="8"/>
  <c r="E5680" i="8"/>
  <c r="F5680" i="8" s="1"/>
  <c r="G5680" i="8"/>
  <c r="H5680" i="8" s="1"/>
  <c r="E5681" i="8"/>
  <c r="F5681" i="8" s="1"/>
  <c r="H5681" i="8" s="1"/>
  <c r="G5681" i="8"/>
  <c r="E5682" i="8"/>
  <c r="F5682" i="8" s="1"/>
  <c r="H5682" i="8" s="1"/>
  <c r="G5682" i="8"/>
  <c r="E5683" i="8"/>
  <c r="F5683" i="8" s="1"/>
  <c r="G5683" i="8"/>
  <c r="H5683" i="8"/>
  <c r="E5684" i="8"/>
  <c r="F5684" i="8" s="1"/>
  <c r="G5684" i="8"/>
  <c r="H5684" i="8" s="1"/>
  <c r="E5685" i="8"/>
  <c r="F5685" i="8" s="1"/>
  <c r="G5685" i="8"/>
  <c r="H5685" i="8"/>
  <c r="E5686" i="8"/>
  <c r="F5686" i="8" s="1"/>
  <c r="H5686" i="8" s="1"/>
  <c r="G5686" i="8"/>
  <c r="E5687" i="8"/>
  <c r="F5687" i="8" s="1"/>
  <c r="H5687" i="8" s="1"/>
  <c r="G5687" i="8"/>
  <c r="E5688" i="8"/>
  <c r="F5688" i="8" s="1"/>
  <c r="G5688" i="8"/>
  <c r="H5688" i="8" s="1"/>
  <c r="E5689" i="8"/>
  <c r="F5689" i="8" s="1"/>
  <c r="G5689" i="8"/>
  <c r="E5690" i="8"/>
  <c r="F5690" i="8" s="1"/>
  <c r="G5690" i="8"/>
  <c r="E5691" i="8"/>
  <c r="F5691" i="8" s="1"/>
  <c r="G5691" i="8"/>
  <c r="E5692" i="8"/>
  <c r="F5692" i="8" s="1"/>
  <c r="G5692" i="8"/>
  <c r="E5693" i="8"/>
  <c r="F5693" i="8" s="1"/>
  <c r="G5693" i="8"/>
  <c r="E5694" i="8"/>
  <c r="F5694" i="8" s="1"/>
  <c r="G5694" i="8"/>
  <c r="E5695" i="8"/>
  <c r="F5695" i="8" s="1"/>
  <c r="G5695" i="8"/>
  <c r="E5696" i="8"/>
  <c r="F5696" i="8" s="1"/>
  <c r="G5696" i="8"/>
  <c r="E5697" i="8"/>
  <c r="F5697" i="8" s="1"/>
  <c r="G5697" i="8"/>
  <c r="E5698" i="8"/>
  <c r="F5698" i="8" s="1"/>
  <c r="G5698" i="8"/>
  <c r="E5699" i="8"/>
  <c r="F5699" i="8" s="1"/>
  <c r="G5699" i="8"/>
  <c r="E5700" i="8"/>
  <c r="F5700" i="8" s="1"/>
  <c r="G5700" i="8"/>
  <c r="E5701" i="8"/>
  <c r="F5701" i="8" s="1"/>
  <c r="G5701" i="8"/>
  <c r="E5702" i="8"/>
  <c r="F5702" i="8" s="1"/>
  <c r="G5702" i="8"/>
  <c r="E5703" i="8"/>
  <c r="F5703" i="8" s="1"/>
  <c r="G5703" i="8"/>
  <c r="E5704" i="8"/>
  <c r="F5704" i="8" s="1"/>
  <c r="G5704" i="8"/>
  <c r="E5705" i="8"/>
  <c r="F5705" i="8" s="1"/>
  <c r="G5705" i="8"/>
  <c r="E5706" i="8"/>
  <c r="F5706" i="8" s="1"/>
  <c r="G5706" i="8"/>
  <c r="E5707" i="8"/>
  <c r="F5707" i="8" s="1"/>
  <c r="G5707" i="8"/>
  <c r="E5708" i="8"/>
  <c r="F5708" i="8" s="1"/>
  <c r="G5708" i="8"/>
  <c r="E5709" i="8"/>
  <c r="F5709" i="8" s="1"/>
  <c r="G5709" i="8"/>
  <c r="E5710" i="8"/>
  <c r="F5710" i="8" s="1"/>
  <c r="G5710" i="8"/>
  <c r="E5711" i="8"/>
  <c r="F5711" i="8" s="1"/>
  <c r="G5711" i="8"/>
  <c r="E5712" i="8"/>
  <c r="F5712" i="8" s="1"/>
  <c r="G5712" i="8"/>
  <c r="E5713" i="8"/>
  <c r="F5713" i="8" s="1"/>
  <c r="G5713" i="8"/>
  <c r="E5714" i="8"/>
  <c r="F5714" i="8" s="1"/>
  <c r="G5714" i="8"/>
  <c r="E5715" i="8"/>
  <c r="F5715" i="8" s="1"/>
  <c r="G5715" i="8"/>
  <c r="E5716" i="8"/>
  <c r="F5716" i="8" s="1"/>
  <c r="G5716" i="8"/>
  <c r="E5717" i="8"/>
  <c r="F5717" i="8" s="1"/>
  <c r="G5717" i="8"/>
  <c r="E5718" i="8"/>
  <c r="F5718" i="8" s="1"/>
  <c r="G5718" i="8"/>
  <c r="E5719" i="8"/>
  <c r="F5719" i="8" s="1"/>
  <c r="G5719" i="8"/>
  <c r="E5720" i="8"/>
  <c r="F5720" i="8" s="1"/>
  <c r="G5720" i="8"/>
  <c r="E5721" i="8"/>
  <c r="F5721" i="8" s="1"/>
  <c r="G5721" i="8"/>
  <c r="E5722" i="8"/>
  <c r="F5722" i="8" s="1"/>
  <c r="G5722" i="8"/>
  <c r="E5723" i="8"/>
  <c r="F5723" i="8" s="1"/>
  <c r="G5723" i="8"/>
  <c r="E5724" i="8"/>
  <c r="F5724" i="8" s="1"/>
  <c r="G5724" i="8"/>
  <c r="E5725" i="8"/>
  <c r="F5725" i="8" s="1"/>
  <c r="G5725" i="8"/>
  <c r="E5726" i="8"/>
  <c r="F5726" i="8" s="1"/>
  <c r="G5726" i="8"/>
  <c r="E5727" i="8"/>
  <c r="F5727" i="8" s="1"/>
  <c r="G5727" i="8"/>
  <c r="E5728" i="8"/>
  <c r="F5728" i="8" s="1"/>
  <c r="G5728" i="8"/>
  <c r="E5729" i="8"/>
  <c r="F5729" i="8" s="1"/>
  <c r="G5729" i="8"/>
  <c r="E5730" i="8"/>
  <c r="F5730" i="8" s="1"/>
  <c r="G5730" i="8"/>
  <c r="E5731" i="8"/>
  <c r="F5731" i="8" s="1"/>
  <c r="G5731" i="8"/>
  <c r="E5732" i="8"/>
  <c r="F5732" i="8" s="1"/>
  <c r="G5732" i="8"/>
  <c r="E5733" i="8"/>
  <c r="F5733" i="8" s="1"/>
  <c r="G5733" i="8"/>
  <c r="E5734" i="8"/>
  <c r="F5734" i="8" s="1"/>
  <c r="G5734" i="8"/>
  <c r="E5735" i="8"/>
  <c r="F5735" i="8" s="1"/>
  <c r="G5735" i="8"/>
  <c r="E5736" i="8"/>
  <c r="F5736" i="8" s="1"/>
  <c r="G5736" i="8"/>
  <c r="E5737" i="8"/>
  <c r="F5737" i="8" s="1"/>
  <c r="G5737" i="8"/>
  <c r="E5738" i="8"/>
  <c r="F5738" i="8" s="1"/>
  <c r="G5738" i="8"/>
  <c r="E5739" i="8"/>
  <c r="F5739" i="8" s="1"/>
  <c r="G5739" i="8"/>
  <c r="E5740" i="8"/>
  <c r="F5740" i="8" s="1"/>
  <c r="G5740" i="8"/>
  <c r="E5741" i="8"/>
  <c r="F5741" i="8" s="1"/>
  <c r="G5741" i="8"/>
  <c r="E5742" i="8"/>
  <c r="F5742" i="8" s="1"/>
  <c r="G5742" i="8"/>
  <c r="E5743" i="8"/>
  <c r="F5743" i="8" s="1"/>
  <c r="G5743" i="8"/>
  <c r="E5744" i="8"/>
  <c r="F5744" i="8" s="1"/>
  <c r="G5744" i="8"/>
  <c r="E5745" i="8"/>
  <c r="F5745" i="8" s="1"/>
  <c r="G5745" i="8"/>
  <c r="E5746" i="8"/>
  <c r="F5746" i="8" s="1"/>
  <c r="G5746" i="8"/>
  <c r="E5747" i="8"/>
  <c r="F5747" i="8" s="1"/>
  <c r="G5747" i="8"/>
  <c r="E5748" i="8"/>
  <c r="F5748" i="8" s="1"/>
  <c r="G5748" i="8"/>
  <c r="E5749" i="8"/>
  <c r="F5749" i="8" s="1"/>
  <c r="G5749" i="8"/>
  <c r="E5750" i="8"/>
  <c r="F5750" i="8" s="1"/>
  <c r="G5750" i="8"/>
  <c r="E5751" i="8"/>
  <c r="F5751" i="8" s="1"/>
  <c r="G5751" i="8"/>
  <c r="E5752" i="8"/>
  <c r="F5752" i="8" s="1"/>
  <c r="G5752" i="8"/>
  <c r="E5753" i="8"/>
  <c r="F5753" i="8" s="1"/>
  <c r="G5753" i="8"/>
  <c r="E5754" i="8"/>
  <c r="F5754" i="8" s="1"/>
  <c r="G5754" i="8"/>
  <c r="E5755" i="8"/>
  <c r="F5755" i="8" s="1"/>
  <c r="G5755" i="8"/>
  <c r="E5756" i="8"/>
  <c r="F5756" i="8" s="1"/>
  <c r="G5756" i="8"/>
  <c r="E5757" i="8"/>
  <c r="F5757" i="8" s="1"/>
  <c r="G5757" i="8"/>
  <c r="E5758" i="8"/>
  <c r="F5758" i="8" s="1"/>
  <c r="G5758" i="8"/>
  <c r="E5759" i="8"/>
  <c r="F5759" i="8" s="1"/>
  <c r="G5759" i="8"/>
  <c r="E5760" i="8"/>
  <c r="F5760" i="8" s="1"/>
  <c r="G5760" i="8"/>
  <c r="E5761" i="8"/>
  <c r="F5761" i="8" s="1"/>
  <c r="G5761" i="8"/>
  <c r="E5762" i="8"/>
  <c r="F5762" i="8" s="1"/>
  <c r="G5762" i="8"/>
  <c r="E5763" i="8"/>
  <c r="F5763" i="8" s="1"/>
  <c r="G5763" i="8"/>
  <c r="E5764" i="8"/>
  <c r="F5764" i="8" s="1"/>
  <c r="G5764" i="8"/>
  <c r="E5765" i="8"/>
  <c r="F5765" i="8" s="1"/>
  <c r="G5765" i="8"/>
  <c r="E5766" i="8"/>
  <c r="F5766" i="8" s="1"/>
  <c r="G5766" i="8"/>
  <c r="E5767" i="8"/>
  <c r="F5767" i="8" s="1"/>
  <c r="G5767" i="8"/>
  <c r="E5768" i="8"/>
  <c r="F5768" i="8" s="1"/>
  <c r="G5768" i="8"/>
  <c r="E5769" i="8"/>
  <c r="F5769" i="8" s="1"/>
  <c r="G5769" i="8"/>
  <c r="E5770" i="8"/>
  <c r="F5770" i="8" s="1"/>
  <c r="G5770" i="8"/>
  <c r="E5771" i="8"/>
  <c r="F5771" i="8" s="1"/>
  <c r="G5771" i="8"/>
  <c r="E5772" i="8"/>
  <c r="F5772" i="8" s="1"/>
  <c r="G5772" i="8"/>
  <c r="E5773" i="8"/>
  <c r="F5773" i="8" s="1"/>
  <c r="G5773" i="8"/>
  <c r="E5774" i="8"/>
  <c r="F5774" i="8" s="1"/>
  <c r="G5774" i="8"/>
  <c r="E5775" i="8"/>
  <c r="F5775" i="8" s="1"/>
  <c r="G5775" i="8"/>
  <c r="E5776" i="8"/>
  <c r="F5776" i="8" s="1"/>
  <c r="G5776" i="8"/>
  <c r="E5777" i="8"/>
  <c r="F5777" i="8" s="1"/>
  <c r="G5777" i="8"/>
  <c r="E5778" i="8"/>
  <c r="F5778" i="8" s="1"/>
  <c r="G5778" i="8"/>
  <c r="E5779" i="8"/>
  <c r="F5779" i="8" s="1"/>
  <c r="G5779" i="8"/>
  <c r="E5780" i="8"/>
  <c r="F5780" i="8" s="1"/>
  <c r="G5780" i="8"/>
  <c r="E5781" i="8"/>
  <c r="F5781" i="8" s="1"/>
  <c r="G5781" i="8"/>
  <c r="E5782" i="8"/>
  <c r="F5782" i="8" s="1"/>
  <c r="G5782" i="8"/>
  <c r="E5783" i="8"/>
  <c r="F5783" i="8" s="1"/>
  <c r="G5783" i="8"/>
  <c r="E5784" i="8"/>
  <c r="F5784" i="8" s="1"/>
  <c r="G5784" i="8"/>
  <c r="E5785" i="8"/>
  <c r="F5785" i="8" s="1"/>
  <c r="G5785" i="8"/>
  <c r="E5786" i="8"/>
  <c r="F5786" i="8" s="1"/>
  <c r="G5786" i="8"/>
  <c r="E5787" i="8"/>
  <c r="F5787" i="8" s="1"/>
  <c r="G5787" i="8"/>
  <c r="E5788" i="8"/>
  <c r="F5788" i="8" s="1"/>
  <c r="G5788" i="8"/>
  <c r="E5789" i="8"/>
  <c r="F5789" i="8" s="1"/>
  <c r="G5789" i="8"/>
  <c r="E5790" i="8"/>
  <c r="F5790" i="8" s="1"/>
  <c r="G5790" i="8"/>
  <c r="E5791" i="8"/>
  <c r="F5791" i="8" s="1"/>
  <c r="G5791" i="8"/>
  <c r="E5792" i="8"/>
  <c r="F5792" i="8" s="1"/>
  <c r="G5792" i="8"/>
  <c r="E5793" i="8"/>
  <c r="F5793" i="8" s="1"/>
  <c r="G5793" i="8"/>
  <c r="E5794" i="8"/>
  <c r="F5794" i="8" s="1"/>
  <c r="G5794" i="8"/>
  <c r="E5795" i="8"/>
  <c r="F5795" i="8" s="1"/>
  <c r="G5795" i="8"/>
  <c r="E5796" i="8"/>
  <c r="F5796" i="8" s="1"/>
  <c r="G5796" i="8"/>
  <c r="E5797" i="8"/>
  <c r="F5797" i="8" s="1"/>
  <c r="G5797" i="8"/>
  <c r="E5798" i="8"/>
  <c r="F5798" i="8" s="1"/>
  <c r="G5798" i="8"/>
  <c r="E5799" i="8"/>
  <c r="F5799" i="8" s="1"/>
  <c r="G5799" i="8"/>
  <c r="E5800" i="8"/>
  <c r="F5800" i="8" s="1"/>
  <c r="G5800" i="8"/>
  <c r="E5801" i="8"/>
  <c r="F5801" i="8" s="1"/>
  <c r="G5801" i="8"/>
  <c r="E5802" i="8"/>
  <c r="F5802" i="8" s="1"/>
  <c r="G5802" i="8"/>
  <c r="E5803" i="8"/>
  <c r="F5803" i="8" s="1"/>
  <c r="G5803" i="8"/>
  <c r="E5804" i="8"/>
  <c r="F5804" i="8" s="1"/>
  <c r="G5804" i="8"/>
  <c r="E5805" i="8"/>
  <c r="F5805" i="8" s="1"/>
  <c r="G5805" i="8"/>
  <c r="E5806" i="8"/>
  <c r="F5806" i="8" s="1"/>
  <c r="G5806" i="8"/>
  <c r="E5807" i="8"/>
  <c r="F5807" i="8" s="1"/>
  <c r="G5807" i="8"/>
  <c r="E5808" i="8"/>
  <c r="F5808" i="8" s="1"/>
  <c r="G5808" i="8"/>
  <c r="E5809" i="8"/>
  <c r="F5809" i="8" s="1"/>
  <c r="G5809" i="8"/>
  <c r="E5810" i="8"/>
  <c r="F5810" i="8" s="1"/>
  <c r="G5810" i="8"/>
  <c r="E5811" i="8"/>
  <c r="F5811" i="8" s="1"/>
  <c r="G5811" i="8"/>
  <c r="E5812" i="8"/>
  <c r="F5812" i="8" s="1"/>
  <c r="G5812" i="8"/>
  <c r="E5813" i="8"/>
  <c r="F5813" i="8" s="1"/>
  <c r="G5813" i="8"/>
  <c r="E5814" i="8"/>
  <c r="F5814" i="8" s="1"/>
  <c r="G5814" i="8"/>
  <c r="E5815" i="8"/>
  <c r="F5815" i="8" s="1"/>
  <c r="G5815" i="8"/>
  <c r="E5816" i="8"/>
  <c r="F5816" i="8" s="1"/>
  <c r="G5816" i="8"/>
  <c r="E5817" i="8"/>
  <c r="F5817" i="8" s="1"/>
  <c r="G5817" i="8"/>
  <c r="E5818" i="8"/>
  <c r="F5818" i="8" s="1"/>
  <c r="G5818" i="8"/>
  <c r="E5819" i="8"/>
  <c r="F5819" i="8" s="1"/>
  <c r="G5819" i="8"/>
  <c r="E5820" i="8"/>
  <c r="F5820" i="8" s="1"/>
  <c r="G5820" i="8"/>
  <c r="E5821" i="8"/>
  <c r="F5821" i="8" s="1"/>
  <c r="G5821" i="8"/>
  <c r="E5822" i="8"/>
  <c r="F5822" i="8" s="1"/>
  <c r="G5822" i="8"/>
  <c r="E5823" i="8"/>
  <c r="F5823" i="8" s="1"/>
  <c r="G5823" i="8"/>
  <c r="E5824" i="8"/>
  <c r="F5824" i="8" s="1"/>
  <c r="G5824" i="8"/>
  <c r="E5825" i="8"/>
  <c r="F5825" i="8" s="1"/>
  <c r="G5825" i="8"/>
  <c r="E5826" i="8"/>
  <c r="F5826" i="8" s="1"/>
  <c r="G5826" i="8"/>
  <c r="E5827" i="8"/>
  <c r="F5827" i="8" s="1"/>
  <c r="G5827" i="8"/>
  <c r="E5828" i="8"/>
  <c r="F5828" i="8" s="1"/>
  <c r="G5828" i="8"/>
  <c r="E5829" i="8"/>
  <c r="F5829" i="8" s="1"/>
  <c r="G5829" i="8"/>
  <c r="E5830" i="8"/>
  <c r="F5830" i="8" s="1"/>
  <c r="G5830" i="8"/>
  <c r="E5831" i="8"/>
  <c r="F5831" i="8" s="1"/>
  <c r="G5831" i="8"/>
  <c r="E5832" i="8"/>
  <c r="F5832" i="8" s="1"/>
  <c r="G5832" i="8"/>
  <c r="E5833" i="8"/>
  <c r="F5833" i="8" s="1"/>
  <c r="G5833" i="8"/>
  <c r="E5834" i="8"/>
  <c r="F5834" i="8" s="1"/>
  <c r="G5834" i="8"/>
  <c r="E5835" i="8"/>
  <c r="F5835" i="8" s="1"/>
  <c r="G5835" i="8"/>
  <c r="E5836" i="8"/>
  <c r="F5836" i="8" s="1"/>
  <c r="G5836" i="8"/>
  <c r="E5837" i="8"/>
  <c r="F5837" i="8" s="1"/>
  <c r="G5837" i="8"/>
  <c r="E5838" i="8"/>
  <c r="F5838" i="8" s="1"/>
  <c r="G5838" i="8"/>
  <c r="E5839" i="8"/>
  <c r="F5839" i="8" s="1"/>
  <c r="G5839" i="8"/>
  <c r="E5840" i="8"/>
  <c r="F5840" i="8" s="1"/>
  <c r="G5840" i="8"/>
  <c r="E5841" i="8"/>
  <c r="F5841" i="8" s="1"/>
  <c r="G5841" i="8"/>
  <c r="E5842" i="8"/>
  <c r="F5842" i="8" s="1"/>
  <c r="G5842" i="8"/>
  <c r="E5843" i="8"/>
  <c r="F5843" i="8" s="1"/>
  <c r="G5843" i="8"/>
  <c r="E5844" i="8"/>
  <c r="F5844" i="8" s="1"/>
  <c r="G5844" i="8"/>
  <c r="E5845" i="8"/>
  <c r="F5845" i="8" s="1"/>
  <c r="G5845" i="8"/>
  <c r="E5846" i="8"/>
  <c r="F5846" i="8" s="1"/>
  <c r="G5846" i="8"/>
  <c r="E5847" i="8"/>
  <c r="F5847" i="8" s="1"/>
  <c r="G5847" i="8"/>
  <c r="E5848" i="8"/>
  <c r="F5848" i="8" s="1"/>
  <c r="G5848" i="8"/>
  <c r="E5849" i="8"/>
  <c r="F5849" i="8" s="1"/>
  <c r="G5849" i="8"/>
  <c r="E5850" i="8"/>
  <c r="F5850" i="8" s="1"/>
  <c r="G5850" i="8"/>
  <c r="E5851" i="8"/>
  <c r="F5851" i="8" s="1"/>
  <c r="G5851" i="8"/>
  <c r="E5852" i="8"/>
  <c r="F5852" i="8" s="1"/>
  <c r="G5852" i="8"/>
  <c r="E5853" i="8"/>
  <c r="F5853" i="8" s="1"/>
  <c r="G5853" i="8"/>
  <c r="E5854" i="8"/>
  <c r="F5854" i="8" s="1"/>
  <c r="G5854" i="8"/>
  <c r="E5855" i="8"/>
  <c r="F5855" i="8" s="1"/>
  <c r="G5855" i="8"/>
  <c r="E5856" i="8"/>
  <c r="F5856" i="8" s="1"/>
  <c r="G5856" i="8"/>
  <c r="E5857" i="8"/>
  <c r="F5857" i="8" s="1"/>
  <c r="G5857" i="8"/>
  <c r="E5858" i="8"/>
  <c r="F5858" i="8" s="1"/>
  <c r="G5858" i="8"/>
  <c r="E5859" i="8"/>
  <c r="F5859" i="8" s="1"/>
  <c r="G5859" i="8"/>
  <c r="E5860" i="8"/>
  <c r="F5860" i="8" s="1"/>
  <c r="G5860" i="8"/>
  <c r="E5861" i="8"/>
  <c r="F5861" i="8" s="1"/>
  <c r="G5861" i="8"/>
  <c r="E5862" i="8"/>
  <c r="F5862" i="8" s="1"/>
  <c r="G5862" i="8"/>
  <c r="E5863" i="8"/>
  <c r="F5863" i="8" s="1"/>
  <c r="G5863" i="8"/>
  <c r="E5864" i="8"/>
  <c r="F5864" i="8" s="1"/>
  <c r="G5864" i="8"/>
  <c r="E5865" i="8"/>
  <c r="F5865" i="8" s="1"/>
  <c r="G5865" i="8"/>
  <c r="E5866" i="8"/>
  <c r="F5866" i="8" s="1"/>
  <c r="G5866" i="8"/>
  <c r="E5867" i="8"/>
  <c r="F5867" i="8" s="1"/>
  <c r="G5867" i="8"/>
  <c r="E5868" i="8"/>
  <c r="F5868" i="8" s="1"/>
  <c r="G5868" i="8"/>
  <c r="E5869" i="8"/>
  <c r="F5869" i="8" s="1"/>
  <c r="G5869" i="8"/>
  <c r="E5870" i="8"/>
  <c r="F5870" i="8" s="1"/>
  <c r="G5870" i="8"/>
  <c r="E5871" i="8"/>
  <c r="F5871" i="8" s="1"/>
  <c r="G5871" i="8"/>
  <c r="E5872" i="8"/>
  <c r="F5872" i="8" s="1"/>
  <c r="G5872" i="8"/>
  <c r="E5873" i="8"/>
  <c r="F5873" i="8" s="1"/>
  <c r="G5873" i="8"/>
  <c r="E5874" i="8"/>
  <c r="F5874" i="8" s="1"/>
  <c r="G5874" i="8"/>
  <c r="E5875" i="8"/>
  <c r="F5875" i="8" s="1"/>
  <c r="G5875" i="8"/>
  <c r="E5876" i="8"/>
  <c r="F5876" i="8" s="1"/>
  <c r="G5876" i="8"/>
  <c r="E5877" i="8"/>
  <c r="F5877" i="8" s="1"/>
  <c r="G5877" i="8"/>
  <c r="E5878" i="8"/>
  <c r="F5878" i="8" s="1"/>
  <c r="G5878" i="8"/>
  <c r="E5879" i="8"/>
  <c r="F5879" i="8" s="1"/>
  <c r="G5879" i="8"/>
  <c r="E5880" i="8"/>
  <c r="F5880" i="8" s="1"/>
  <c r="G5880" i="8"/>
  <c r="E5881" i="8"/>
  <c r="F5881" i="8" s="1"/>
  <c r="G5881" i="8"/>
  <c r="E5882" i="8"/>
  <c r="F5882" i="8" s="1"/>
  <c r="G5882" i="8"/>
  <c r="E5883" i="8"/>
  <c r="F5883" i="8" s="1"/>
  <c r="G5883" i="8"/>
  <c r="E5884" i="8"/>
  <c r="F5884" i="8" s="1"/>
  <c r="G5884" i="8"/>
  <c r="E5885" i="8"/>
  <c r="F5885" i="8" s="1"/>
  <c r="G5885" i="8"/>
  <c r="E5886" i="8"/>
  <c r="F5886" i="8" s="1"/>
  <c r="G5886" i="8"/>
  <c r="E5887" i="8"/>
  <c r="F5887" i="8" s="1"/>
  <c r="G5887" i="8"/>
  <c r="E5888" i="8"/>
  <c r="F5888" i="8" s="1"/>
  <c r="G5888" i="8"/>
  <c r="E5889" i="8"/>
  <c r="F5889" i="8" s="1"/>
  <c r="G5889" i="8"/>
  <c r="E5890" i="8"/>
  <c r="F5890" i="8" s="1"/>
  <c r="G5890" i="8"/>
  <c r="E5891" i="8"/>
  <c r="F5891" i="8" s="1"/>
  <c r="G5891" i="8"/>
  <c r="E5892" i="8"/>
  <c r="F5892" i="8" s="1"/>
  <c r="G5892" i="8"/>
  <c r="E5893" i="8"/>
  <c r="F5893" i="8" s="1"/>
  <c r="G5893" i="8"/>
  <c r="E5894" i="8"/>
  <c r="F5894" i="8" s="1"/>
  <c r="G5894" i="8"/>
  <c r="E5895" i="8"/>
  <c r="F5895" i="8" s="1"/>
  <c r="G5895" i="8"/>
  <c r="E5896" i="8"/>
  <c r="F5896" i="8" s="1"/>
  <c r="G5896" i="8"/>
  <c r="E5897" i="8"/>
  <c r="F5897" i="8" s="1"/>
  <c r="G5897" i="8"/>
  <c r="E5898" i="8"/>
  <c r="F5898" i="8" s="1"/>
  <c r="G5898" i="8"/>
  <c r="E5899" i="8"/>
  <c r="F5899" i="8" s="1"/>
  <c r="G5899" i="8"/>
  <c r="E5900" i="8"/>
  <c r="F5900" i="8" s="1"/>
  <c r="G5900" i="8"/>
  <c r="E5901" i="8"/>
  <c r="F5901" i="8" s="1"/>
  <c r="G5901" i="8"/>
  <c r="E5902" i="8"/>
  <c r="F5902" i="8" s="1"/>
  <c r="G5902" i="8"/>
  <c r="E5903" i="8"/>
  <c r="F5903" i="8" s="1"/>
  <c r="G5903" i="8"/>
  <c r="E5904" i="8"/>
  <c r="F5904" i="8" s="1"/>
  <c r="G5904" i="8"/>
  <c r="E5905" i="8"/>
  <c r="F5905" i="8" s="1"/>
  <c r="G5905" i="8"/>
  <c r="E5906" i="8"/>
  <c r="F5906" i="8" s="1"/>
  <c r="G5906" i="8"/>
  <c r="E5907" i="8"/>
  <c r="F5907" i="8" s="1"/>
  <c r="G5907" i="8"/>
  <c r="E5908" i="8"/>
  <c r="F5908" i="8" s="1"/>
  <c r="G5908" i="8"/>
  <c r="E5909" i="8"/>
  <c r="F5909" i="8" s="1"/>
  <c r="G5909" i="8"/>
  <c r="E5910" i="8"/>
  <c r="F5910" i="8" s="1"/>
  <c r="G5910" i="8"/>
  <c r="E5911" i="8"/>
  <c r="F5911" i="8" s="1"/>
  <c r="G5911" i="8"/>
  <c r="E5912" i="8"/>
  <c r="F5912" i="8" s="1"/>
  <c r="G5912" i="8"/>
  <c r="E5913" i="8"/>
  <c r="F5913" i="8" s="1"/>
  <c r="G5913" i="8"/>
  <c r="E5914" i="8"/>
  <c r="F5914" i="8" s="1"/>
  <c r="G5914" i="8"/>
  <c r="E5915" i="8"/>
  <c r="F5915" i="8" s="1"/>
  <c r="G5915" i="8"/>
  <c r="E5916" i="8"/>
  <c r="F5916" i="8" s="1"/>
  <c r="G5916" i="8"/>
  <c r="E5917" i="8"/>
  <c r="F5917" i="8" s="1"/>
  <c r="G5917" i="8"/>
  <c r="E5918" i="8"/>
  <c r="F5918" i="8" s="1"/>
  <c r="G5918" i="8"/>
  <c r="E5919" i="8"/>
  <c r="F5919" i="8" s="1"/>
  <c r="G5919" i="8"/>
  <c r="E5920" i="8"/>
  <c r="F5920" i="8" s="1"/>
  <c r="G5920" i="8"/>
  <c r="E5921" i="8"/>
  <c r="F5921" i="8" s="1"/>
  <c r="G5921" i="8"/>
  <c r="E5922" i="8"/>
  <c r="F5922" i="8" s="1"/>
  <c r="G5922" i="8"/>
  <c r="E5923" i="8"/>
  <c r="F5923" i="8" s="1"/>
  <c r="G5923" i="8"/>
  <c r="E5924" i="8"/>
  <c r="F5924" i="8" s="1"/>
  <c r="G5924" i="8"/>
  <c r="E5925" i="8"/>
  <c r="F5925" i="8" s="1"/>
  <c r="G5925" i="8"/>
  <c r="E5926" i="8"/>
  <c r="F5926" i="8" s="1"/>
  <c r="G5926" i="8"/>
  <c r="E5927" i="8"/>
  <c r="F5927" i="8" s="1"/>
  <c r="G5927" i="8"/>
  <c r="E5928" i="8"/>
  <c r="F5928" i="8" s="1"/>
  <c r="G5928" i="8"/>
  <c r="E5929" i="8"/>
  <c r="F5929" i="8" s="1"/>
  <c r="G5929" i="8"/>
  <c r="E5930" i="8"/>
  <c r="F5930" i="8" s="1"/>
  <c r="G5930" i="8"/>
  <c r="E5931" i="8"/>
  <c r="F5931" i="8" s="1"/>
  <c r="G5931" i="8"/>
  <c r="E5932" i="8"/>
  <c r="F5932" i="8" s="1"/>
  <c r="G5932" i="8"/>
  <c r="E5933" i="8"/>
  <c r="F5933" i="8" s="1"/>
  <c r="G5933" i="8"/>
  <c r="E5934" i="8"/>
  <c r="F5934" i="8" s="1"/>
  <c r="G5934" i="8"/>
  <c r="E5935" i="8"/>
  <c r="F5935" i="8" s="1"/>
  <c r="G5935" i="8"/>
  <c r="E5936" i="8"/>
  <c r="F5936" i="8" s="1"/>
  <c r="G5936" i="8"/>
  <c r="E5937" i="8"/>
  <c r="F5937" i="8" s="1"/>
  <c r="G5937" i="8"/>
  <c r="E5938" i="8"/>
  <c r="F5938" i="8" s="1"/>
  <c r="G5938" i="8"/>
  <c r="E5939" i="8"/>
  <c r="F5939" i="8" s="1"/>
  <c r="G5939" i="8"/>
  <c r="E5940" i="8"/>
  <c r="F5940" i="8" s="1"/>
  <c r="G5940" i="8"/>
  <c r="E5941" i="8"/>
  <c r="F5941" i="8" s="1"/>
  <c r="G5941" i="8"/>
  <c r="E5942" i="8"/>
  <c r="F5942" i="8" s="1"/>
  <c r="G5942" i="8"/>
  <c r="E5943" i="8"/>
  <c r="F5943" i="8" s="1"/>
  <c r="G5943" i="8"/>
  <c r="E5944" i="8"/>
  <c r="F5944" i="8" s="1"/>
  <c r="G5944" i="8"/>
  <c r="E5945" i="8"/>
  <c r="F5945" i="8" s="1"/>
  <c r="G5945" i="8"/>
  <c r="E5946" i="8"/>
  <c r="F5946" i="8" s="1"/>
  <c r="G5946" i="8"/>
  <c r="E5947" i="8"/>
  <c r="F5947" i="8" s="1"/>
  <c r="G5947" i="8"/>
  <c r="E5948" i="8"/>
  <c r="F5948" i="8" s="1"/>
  <c r="G5948" i="8"/>
  <c r="E5949" i="8"/>
  <c r="F5949" i="8" s="1"/>
  <c r="G5949" i="8"/>
  <c r="E5950" i="8"/>
  <c r="F5950" i="8" s="1"/>
  <c r="G5950" i="8"/>
  <c r="E5951" i="8"/>
  <c r="F5951" i="8" s="1"/>
  <c r="G5951" i="8"/>
  <c r="E5952" i="8"/>
  <c r="F5952" i="8" s="1"/>
  <c r="G5952" i="8"/>
  <c r="E5953" i="8"/>
  <c r="F5953" i="8" s="1"/>
  <c r="G5953" i="8"/>
  <c r="E5954" i="8"/>
  <c r="F5954" i="8" s="1"/>
  <c r="G5954" i="8"/>
  <c r="E5955" i="8"/>
  <c r="F5955" i="8" s="1"/>
  <c r="G5955" i="8"/>
  <c r="E5956" i="8"/>
  <c r="F5956" i="8" s="1"/>
  <c r="G5956" i="8"/>
  <c r="E5957" i="8"/>
  <c r="F5957" i="8" s="1"/>
  <c r="G5957" i="8"/>
  <c r="E5958" i="8"/>
  <c r="F5958" i="8" s="1"/>
  <c r="G5958" i="8"/>
  <c r="E5959" i="8"/>
  <c r="F5959" i="8" s="1"/>
  <c r="G5959" i="8"/>
  <c r="E5960" i="8"/>
  <c r="F5960" i="8" s="1"/>
  <c r="G5960" i="8"/>
  <c r="E5961" i="8"/>
  <c r="F5961" i="8" s="1"/>
  <c r="G5961" i="8"/>
  <c r="E5962" i="8"/>
  <c r="F5962" i="8" s="1"/>
  <c r="G5962" i="8"/>
  <c r="E5963" i="8"/>
  <c r="F5963" i="8" s="1"/>
  <c r="G5963" i="8"/>
  <c r="E5964" i="8"/>
  <c r="F5964" i="8" s="1"/>
  <c r="G5964" i="8"/>
  <c r="E5965" i="8"/>
  <c r="F5965" i="8" s="1"/>
  <c r="G5965" i="8"/>
  <c r="E5966" i="8"/>
  <c r="F5966" i="8" s="1"/>
  <c r="G5966" i="8"/>
  <c r="E5967" i="8"/>
  <c r="F5967" i="8" s="1"/>
  <c r="G5967" i="8"/>
  <c r="E5968" i="8"/>
  <c r="F5968" i="8" s="1"/>
  <c r="G5968" i="8"/>
  <c r="E5969" i="8"/>
  <c r="F5969" i="8" s="1"/>
  <c r="G5969" i="8"/>
  <c r="E5970" i="8"/>
  <c r="F5970" i="8" s="1"/>
  <c r="G5970" i="8"/>
  <c r="E5971" i="8"/>
  <c r="F5971" i="8" s="1"/>
  <c r="G5971" i="8"/>
  <c r="E5972" i="8"/>
  <c r="F5972" i="8" s="1"/>
  <c r="G5972" i="8"/>
  <c r="E5973" i="8"/>
  <c r="F5973" i="8" s="1"/>
  <c r="G5973" i="8"/>
  <c r="E5974" i="8"/>
  <c r="F5974" i="8" s="1"/>
  <c r="G5974" i="8"/>
  <c r="E5975" i="8"/>
  <c r="F5975" i="8" s="1"/>
  <c r="G5975" i="8"/>
  <c r="E5976" i="8"/>
  <c r="F5976" i="8" s="1"/>
  <c r="G5976" i="8"/>
  <c r="E5977" i="8"/>
  <c r="F5977" i="8" s="1"/>
  <c r="G5977" i="8"/>
  <c r="E5978" i="8"/>
  <c r="F5978" i="8" s="1"/>
  <c r="G5978" i="8"/>
  <c r="E5979" i="8"/>
  <c r="F5979" i="8" s="1"/>
  <c r="G5979" i="8"/>
  <c r="E5980" i="8"/>
  <c r="F5980" i="8" s="1"/>
  <c r="G5980" i="8"/>
  <c r="E5981" i="8"/>
  <c r="F5981" i="8" s="1"/>
  <c r="G5981" i="8"/>
  <c r="E5982" i="8"/>
  <c r="F5982" i="8" s="1"/>
  <c r="G5982" i="8"/>
  <c r="E5983" i="8"/>
  <c r="F5983" i="8" s="1"/>
  <c r="G5983" i="8"/>
  <c r="E5984" i="8"/>
  <c r="F5984" i="8" s="1"/>
  <c r="G5984" i="8"/>
  <c r="E5985" i="8"/>
  <c r="F5985" i="8" s="1"/>
  <c r="G5985" i="8"/>
  <c r="E5986" i="8"/>
  <c r="F5986" i="8" s="1"/>
  <c r="G5986" i="8"/>
  <c r="E5987" i="8"/>
  <c r="F5987" i="8" s="1"/>
  <c r="G5987" i="8"/>
  <c r="E5988" i="8"/>
  <c r="F5988" i="8" s="1"/>
  <c r="G5988" i="8"/>
  <c r="E5989" i="8"/>
  <c r="F5989" i="8" s="1"/>
  <c r="G5989" i="8"/>
  <c r="E5990" i="8"/>
  <c r="F5990" i="8" s="1"/>
  <c r="G5990" i="8"/>
  <c r="E5991" i="8"/>
  <c r="F5991" i="8" s="1"/>
  <c r="G5991" i="8"/>
  <c r="E5992" i="8"/>
  <c r="F5992" i="8" s="1"/>
  <c r="G5992" i="8"/>
  <c r="E5993" i="8"/>
  <c r="F5993" i="8" s="1"/>
  <c r="G5993" i="8"/>
  <c r="E5994" i="8"/>
  <c r="F5994" i="8" s="1"/>
  <c r="G5994" i="8"/>
  <c r="E5995" i="8"/>
  <c r="F5995" i="8" s="1"/>
  <c r="G5995" i="8"/>
  <c r="E5996" i="8"/>
  <c r="F5996" i="8" s="1"/>
  <c r="G5996" i="8"/>
  <c r="E5997" i="8"/>
  <c r="F5997" i="8" s="1"/>
  <c r="G5997" i="8"/>
  <c r="E5998" i="8"/>
  <c r="F5998" i="8" s="1"/>
  <c r="G5998" i="8"/>
  <c r="E5999" i="8"/>
  <c r="F5999" i="8" s="1"/>
  <c r="G5999" i="8"/>
  <c r="E6000" i="8"/>
  <c r="F6000" i="8" s="1"/>
  <c r="G6000" i="8"/>
  <c r="E6001" i="8"/>
  <c r="F6001" i="8" s="1"/>
  <c r="G6001" i="8"/>
  <c r="E6002" i="8"/>
  <c r="F6002" i="8" s="1"/>
  <c r="G6002" i="8"/>
  <c r="E6003" i="8"/>
  <c r="F6003" i="8" s="1"/>
  <c r="G6003" i="8"/>
  <c r="E6004" i="8"/>
  <c r="F6004" i="8" s="1"/>
  <c r="G6004" i="8"/>
  <c r="E6005" i="8"/>
  <c r="F6005" i="8" s="1"/>
  <c r="G6005" i="8"/>
  <c r="E6006" i="8"/>
  <c r="F6006" i="8" s="1"/>
  <c r="G6006" i="8"/>
  <c r="E6007" i="8"/>
  <c r="F6007" i="8" s="1"/>
  <c r="G6007" i="8"/>
  <c r="E6008" i="8"/>
  <c r="F6008" i="8" s="1"/>
  <c r="G6008" i="8"/>
  <c r="E6009" i="8"/>
  <c r="F6009" i="8" s="1"/>
  <c r="G6009" i="8"/>
  <c r="E6010" i="8"/>
  <c r="F6010" i="8" s="1"/>
  <c r="G6010" i="8"/>
  <c r="E6011" i="8"/>
  <c r="F6011" i="8" s="1"/>
  <c r="G6011" i="8"/>
  <c r="E6012" i="8"/>
  <c r="F6012" i="8" s="1"/>
  <c r="G6012" i="8"/>
  <c r="E6013" i="8"/>
  <c r="F6013" i="8" s="1"/>
  <c r="G6013" i="8"/>
  <c r="E6014" i="8"/>
  <c r="F6014" i="8" s="1"/>
  <c r="G6014" i="8"/>
  <c r="E6015" i="8"/>
  <c r="F6015" i="8" s="1"/>
  <c r="G6015" i="8"/>
  <c r="E6016" i="8"/>
  <c r="F6016" i="8" s="1"/>
  <c r="G6016" i="8"/>
  <c r="E6017" i="8"/>
  <c r="F6017" i="8" s="1"/>
  <c r="G6017" i="8"/>
  <c r="E6018" i="8"/>
  <c r="F6018" i="8" s="1"/>
  <c r="G6018" i="8"/>
  <c r="E6019" i="8"/>
  <c r="F6019" i="8" s="1"/>
  <c r="G6019" i="8"/>
  <c r="E6020" i="8"/>
  <c r="F6020" i="8" s="1"/>
  <c r="G6020" i="8"/>
  <c r="E6021" i="8"/>
  <c r="F6021" i="8" s="1"/>
  <c r="G6021" i="8"/>
  <c r="E6022" i="8"/>
  <c r="F6022" i="8" s="1"/>
  <c r="G6022" i="8"/>
  <c r="E6023" i="8"/>
  <c r="F6023" i="8" s="1"/>
  <c r="G6023" i="8"/>
  <c r="E6024" i="8"/>
  <c r="F6024" i="8" s="1"/>
  <c r="G6024" i="8"/>
  <c r="E6025" i="8"/>
  <c r="F6025" i="8" s="1"/>
  <c r="G6025" i="8"/>
  <c r="E6026" i="8"/>
  <c r="F6026" i="8" s="1"/>
  <c r="G6026" i="8"/>
  <c r="E6027" i="8"/>
  <c r="F6027" i="8" s="1"/>
  <c r="G6027" i="8"/>
  <c r="E6028" i="8"/>
  <c r="F6028" i="8" s="1"/>
  <c r="H6028" i="8" s="1"/>
  <c r="G6028" i="8"/>
  <c r="E6029" i="8"/>
  <c r="F6029" i="8" s="1"/>
  <c r="G6029" i="8"/>
  <c r="E6030" i="8"/>
  <c r="F6030" i="8" s="1"/>
  <c r="H6030" i="8" s="1"/>
  <c r="G6030" i="8"/>
  <c r="E6031" i="8"/>
  <c r="F6031" i="8" s="1"/>
  <c r="G6031" i="8"/>
  <c r="E6032" i="8"/>
  <c r="F6032" i="8" s="1"/>
  <c r="H6032" i="8" s="1"/>
  <c r="G6032" i="8"/>
  <c r="E6033" i="8"/>
  <c r="F6033" i="8" s="1"/>
  <c r="G6033" i="8"/>
  <c r="E6034" i="8"/>
  <c r="F6034" i="8" s="1"/>
  <c r="H6034" i="8" s="1"/>
  <c r="G6034" i="8"/>
  <c r="E6035" i="8"/>
  <c r="F6035" i="8" s="1"/>
  <c r="G6035" i="8"/>
  <c r="E6036" i="8"/>
  <c r="F6036" i="8" s="1"/>
  <c r="H6036" i="8" s="1"/>
  <c r="G6036" i="8"/>
  <c r="E6037" i="8"/>
  <c r="F6037" i="8" s="1"/>
  <c r="G6037" i="8"/>
  <c r="E6038" i="8"/>
  <c r="F6038" i="8" s="1"/>
  <c r="H6038" i="8" s="1"/>
  <c r="G6038" i="8"/>
  <c r="E6039" i="8"/>
  <c r="F6039" i="8" s="1"/>
  <c r="G6039" i="8"/>
  <c r="E6040" i="8"/>
  <c r="F6040" i="8" s="1"/>
  <c r="H6040" i="8" s="1"/>
  <c r="G6040" i="8"/>
  <c r="E6041" i="8"/>
  <c r="F6041" i="8" s="1"/>
  <c r="G6041" i="8"/>
  <c r="E6042" i="8"/>
  <c r="F6042" i="8" s="1"/>
  <c r="H6042" i="8" s="1"/>
  <c r="G6042" i="8"/>
  <c r="E6043" i="8"/>
  <c r="F6043" i="8" s="1"/>
  <c r="G6043" i="8"/>
  <c r="E6044" i="8"/>
  <c r="F6044" i="8" s="1"/>
  <c r="H6044" i="8" s="1"/>
  <c r="G6044" i="8"/>
  <c r="E6045" i="8"/>
  <c r="F6045" i="8" s="1"/>
  <c r="G6045" i="8"/>
  <c r="E6046" i="8"/>
  <c r="F6046" i="8" s="1"/>
  <c r="H6046" i="8" s="1"/>
  <c r="G6046" i="8"/>
  <c r="E6047" i="8"/>
  <c r="F6047" i="8" s="1"/>
  <c r="H6047" i="8" s="1"/>
  <c r="G6047" i="8"/>
  <c r="E6048" i="8"/>
  <c r="F6048" i="8" s="1"/>
  <c r="H6048" i="8" s="1"/>
  <c r="G6048" i="8"/>
  <c r="E6049" i="8"/>
  <c r="F6049" i="8" s="1"/>
  <c r="H6049" i="8" s="1"/>
  <c r="G6049" i="8"/>
  <c r="E6050" i="8"/>
  <c r="F6050" i="8" s="1"/>
  <c r="H6050" i="8" s="1"/>
  <c r="G6050" i="8"/>
  <c r="E6051" i="8"/>
  <c r="F6051" i="8" s="1"/>
  <c r="H6051" i="8" s="1"/>
  <c r="G6051" i="8"/>
  <c r="E6052" i="8"/>
  <c r="F6052" i="8" s="1"/>
  <c r="H6052" i="8" s="1"/>
  <c r="G6052" i="8"/>
  <c r="E6053" i="8"/>
  <c r="F6053" i="8" s="1"/>
  <c r="H6053" i="8" s="1"/>
  <c r="G6053" i="8"/>
  <c r="E6054" i="8"/>
  <c r="F6054" i="8" s="1"/>
  <c r="H6054" i="8" s="1"/>
  <c r="G6054" i="8"/>
  <c r="E6055" i="8"/>
  <c r="F6055" i="8" s="1"/>
  <c r="H6055" i="8" s="1"/>
  <c r="G6055" i="8"/>
  <c r="E6056" i="8"/>
  <c r="F6056" i="8" s="1"/>
  <c r="H6056" i="8" s="1"/>
  <c r="G6056" i="8"/>
  <c r="E6057" i="8"/>
  <c r="F6057" i="8" s="1"/>
  <c r="H6057" i="8" s="1"/>
  <c r="G6057" i="8"/>
  <c r="E6058" i="8"/>
  <c r="F6058" i="8" s="1"/>
  <c r="H6058" i="8" s="1"/>
  <c r="G6058" i="8"/>
  <c r="E6059" i="8"/>
  <c r="F6059" i="8" s="1"/>
  <c r="H6059" i="8" s="1"/>
  <c r="G6059" i="8"/>
  <c r="E6060" i="8"/>
  <c r="F6060" i="8" s="1"/>
  <c r="H6060" i="8" s="1"/>
  <c r="G6060" i="8"/>
  <c r="E6061" i="8"/>
  <c r="F6061" i="8" s="1"/>
  <c r="H6061" i="8" s="1"/>
  <c r="G6061" i="8"/>
  <c r="E6062" i="8"/>
  <c r="F6062" i="8" s="1"/>
  <c r="H6062" i="8" s="1"/>
  <c r="G6062" i="8"/>
  <c r="E6063" i="8"/>
  <c r="F6063" i="8" s="1"/>
  <c r="H6063" i="8" s="1"/>
  <c r="G6063" i="8"/>
  <c r="E6064" i="8"/>
  <c r="F6064" i="8" s="1"/>
  <c r="H6064" i="8" s="1"/>
  <c r="G6064" i="8"/>
  <c r="E6065" i="8"/>
  <c r="F6065" i="8" s="1"/>
  <c r="H6065" i="8" s="1"/>
  <c r="G6065" i="8"/>
  <c r="E6066" i="8"/>
  <c r="F6066" i="8" s="1"/>
  <c r="H6066" i="8" s="1"/>
  <c r="G6066" i="8"/>
  <c r="E6067" i="8"/>
  <c r="F6067" i="8" s="1"/>
  <c r="H6067" i="8" s="1"/>
  <c r="G6067" i="8"/>
  <c r="E6068" i="8"/>
  <c r="F6068" i="8" s="1"/>
  <c r="H6068" i="8" s="1"/>
  <c r="G6068" i="8"/>
  <c r="E6069" i="8"/>
  <c r="F6069" i="8" s="1"/>
  <c r="H6069" i="8" s="1"/>
  <c r="G6069" i="8"/>
  <c r="E6070" i="8"/>
  <c r="F6070" i="8" s="1"/>
  <c r="H6070" i="8" s="1"/>
  <c r="G6070" i="8"/>
  <c r="E6071" i="8"/>
  <c r="F6071" i="8" s="1"/>
  <c r="H6071" i="8" s="1"/>
  <c r="G6071" i="8"/>
  <c r="E6072" i="8"/>
  <c r="F6072" i="8" s="1"/>
  <c r="H6072" i="8" s="1"/>
  <c r="G6072" i="8"/>
  <c r="E6073" i="8"/>
  <c r="F6073" i="8" s="1"/>
  <c r="H6073" i="8" s="1"/>
  <c r="G6073" i="8"/>
  <c r="E6074" i="8"/>
  <c r="F6074" i="8" s="1"/>
  <c r="H6074" i="8" s="1"/>
  <c r="G6074" i="8"/>
  <c r="E6075" i="8"/>
  <c r="F6075" i="8" s="1"/>
  <c r="H6075" i="8" s="1"/>
  <c r="G6075" i="8"/>
  <c r="E6076" i="8"/>
  <c r="F6076" i="8" s="1"/>
  <c r="H6076" i="8" s="1"/>
  <c r="G6076" i="8"/>
  <c r="E6077" i="8"/>
  <c r="F6077" i="8" s="1"/>
  <c r="H6077" i="8" s="1"/>
  <c r="G6077" i="8"/>
  <c r="E6078" i="8"/>
  <c r="F6078" i="8" s="1"/>
  <c r="H6078" i="8" s="1"/>
  <c r="G6078" i="8"/>
  <c r="E6079" i="8"/>
  <c r="F6079" i="8" s="1"/>
  <c r="H6079" i="8" s="1"/>
  <c r="G6079" i="8"/>
  <c r="E6080" i="8"/>
  <c r="F6080" i="8" s="1"/>
  <c r="H6080" i="8" s="1"/>
  <c r="G6080" i="8"/>
  <c r="E6081" i="8"/>
  <c r="F6081" i="8" s="1"/>
  <c r="H6081" i="8" s="1"/>
  <c r="G6081" i="8"/>
  <c r="E6082" i="8"/>
  <c r="F6082" i="8" s="1"/>
  <c r="H6082" i="8" s="1"/>
  <c r="G6082" i="8"/>
  <c r="E6083" i="8"/>
  <c r="F6083" i="8" s="1"/>
  <c r="H6083" i="8" s="1"/>
  <c r="G6083" i="8"/>
  <c r="E6084" i="8"/>
  <c r="F6084" i="8" s="1"/>
  <c r="H6084" i="8" s="1"/>
  <c r="G6084" i="8"/>
  <c r="E6085" i="8"/>
  <c r="F6085" i="8" s="1"/>
  <c r="H6085" i="8" s="1"/>
  <c r="G6085" i="8"/>
  <c r="E6086" i="8"/>
  <c r="F6086" i="8" s="1"/>
  <c r="H6086" i="8" s="1"/>
  <c r="G6086" i="8"/>
  <c r="E6087" i="8"/>
  <c r="F6087" i="8" s="1"/>
  <c r="H6087" i="8" s="1"/>
  <c r="G6087" i="8"/>
  <c r="E6088" i="8"/>
  <c r="F6088" i="8" s="1"/>
  <c r="H6088" i="8" s="1"/>
  <c r="G6088" i="8"/>
  <c r="E6089" i="8"/>
  <c r="F6089" i="8" s="1"/>
  <c r="H6089" i="8" s="1"/>
  <c r="G6089" i="8"/>
  <c r="E6090" i="8"/>
  <c r="F6090" i="8" s="1"/>
  <c r="H6090" i="8" s="1"/>
  <c r="G6090" i="8"/>
  <c r="E6091" i="8"/>
  <c r="F6091" i="8" s="1"/>
  <c r="H6091" i="8" s="1"/>
  <c r="G6091" i="8"/>
  <c r="E6092" i="8"/>
  <c r="F6092" i="8" s="1"/>
  <c r="H6092" i="8" s="1"/>
  <c r="G6092" i="8"/>
  <c r="E6093" i="8"/>
  <c r="F6093" i="8" s="1"/>
  <c r="H6093" i="8" s="1"/>
  <c r="G6093" i="8"/>
  <c r="E6094" i="8"/>
  <c r="F6094" i="8" s="1"/>
  <c r="H6094" i="8" s="1"/>
  <c r="G6094" i="8"/>
  <c r="E6095" i="8"/>
  <c r="F6095" i="8" s="1"/>
  <c r="H6095" i="8" s="1"/>
  <c r="G6095" i="8"/>
  <c r="E6096" i="8"/>
  <c r="F6096" i="8" s="1"/>
  <c r="H6096" i="8" s="1"/>
  <c r="G6096" i="8"/>
  <c r="E6097" i="8"/>
  <c r="F6097" i="8" s="1"/>
  <c r="H6097" i="8" s="1"/>
  <c r="G6097" i="8"/>
  <c r="E6098" i="8"/>
  <c r="F6098" i="8" s="1"/>
  <c r="H6098" i="8" s="1"/>
  <c r="G6098" i="8"/>
  <c r="E6099" i="8"/>
  <c r="F6099" i="8" s="1"/>
  <c r="H6099" i="8" s="1"/>
  <c r="G6099" i="8"/>
  <c r="E6100" i="8"/>
  <c r="F6100" i="8" s="1"/>
  <c r="H6100" i="8" s="1"/>
  <c r="G6100" i="8"/>
  <c r="E6101" i="8"/>
  <c r="F6101" i="8" s="1"/>
  <c r="H6101" i="8" s="1"/>
  <c r="G6101" i="8"/>
  <c r="E6102" i="8"/>
  <c r="F6102" i="8" s="1"/>
  <c r="H6102" i="8" s="1"/>
  <c r="G6102" i="8"/>
  <c r="E6103" i="8"/>
  <c r="F6103" i="8" s="1"/>
  <c r="H6103" i="8" s="1"/>
  <c r="G6103" i="8"/>
  <c r="E6104" i="8"/>
  <c r="F6104" i="8" s="1"/>
  <c r="H6104" i="8" s="1"/>
  <c r="G6104" i="8"/>
  <c r="E6105" i="8"/>
  <c r="F6105" i="8" s="1"/>
  <c r="H6105" i="8" s="1"/>
  <c r="G6105" i="8"/>
  <c r="E6106" i="8"/>
  <c r="F6106" i="8" s="1"/>
  <c r="H6106" i="8" s="1"/>
  <c r="G6106" i="8"/>
  <c r="E6107" i="8"/>
  <c r="F6107" i="8" s="1"/>
  <c r="H6107" i="8" s="1"/>
  <c r="G6107" i="8"/>
  <c r="E6108" i="8"/>
  <c r="F6108" i="8" s="1"/>
  <c r="H6108" i="8" s="1"/>
  <c r="G6108" i="8"/>
  <c r="E6109" i="8"/>
  <c r="F6109" i="8" s="1"/>
  <c r="H6109" i="8" s="1"/>
  <c r="G6109" i="8"/>
  <c r="E6110" i="8"/>
  <c r="F6110" i="8" s="1"/>
  <c r="H6110" i="8" s="1"/>
  <c r="G6110" i="8"/>
  <c r="E6111" i="8"/>
  <c r="F6111" i="8" s="1"/>
  <c r="H6111" i="8" s="1"/>
  <c r="G6111" i="8"/>
  <c r="E6112" i="8"/>
  <c r="F6112" i="8" s="1"/>
  <c r="H6112" i="8" s="1"/>
  <c r="G6112" i="8"/>
  <c r="E6113" i="8"/>
  <c r="F6113" i="8" s="1"/>
  <c r="H6113" i="8" s="1"/>
  <c r="G6113" i="8"/>
  <c r="E6114" i="8"/>
  <c r="F6114" i="8" s="1"/>
  <c r="H6114" i="8" s="1"/>
  <c r="G6114" i="8"/>
  <c r="E6115" i="8"/>
  <c r="F6115" i="8" s="1"/>
  <c r="H6115" i="8" s="1"/>
  <c r="G6115" i="8"/>
  <c r="E6116" i="8"/>
  <c r="F6116" i="8" s="1"/>
  <c r="H6116" i="8" s="1"/>
  <c r="G6116" i="8"/>
  <c r="E6117" i="8"/>
  <c r="F6117" i="8" s="1"/>
  <c r="H6117" i="8" s="1"/>
  <c r="G6117" i="8"/>
  <c r="E6118" i="8"/>
  <c r="F6118" i="8" s="1"/>
  <c r="H6118" i="8" s="1"/>
  <c r="G6118" i="8"/>
  <c r="E6119" i="8"/>
  <c r="F6119" i="8" s="1"/>
  <c r="H6119" i="8" s="1"/>
  <c r="G6119" i="8"/>
  <c r="E6120" i="8"/>
  <c r="F6120" i="8" s="1"/>
  <c r="H6120" i="8" s="1"/>
  <c r="G6120" i="8"/>
  <c r="E6121" i="8"/>
  <c r="F6121" i="8" s="1"/>
  <c r="H6121" i="8" s="1"/>
  <c r="G6121" i="8"/>
  <c r="E6122" i="8"/>
  <c r="F6122" i="8" s="1"/>
  <c r="H6122" i="8" s="1"/>
  <c r="G6122" i="8"/>
  <c r="E6123" i="8"/>
  <c r="F6123" i="8" s="1"/>
  <c r="H6123" i="8" s="1"/>
  <c r="G6123" i="8"/>
  <c r="E6124" i="8"/>
  <c r="F6124" i="8" s="1"/>
  <c r="H6124" i="8" s="1"/>
  <c r="G6124" i="8"/>
  <c r="E6125" i="8"/>
  <c r="F6125" i="8" s="1"/>
  <c r="H6125" i="8" s="1"/>
  <c r="G6125" i="8"/>
  <c r="E6126" i="8"/>
  <c r="F6126" i="8" s="1"/>
  <c r="H6126" i="8" s="1"/>
  <c r="G6126" i="8"/>
  <c r="E6127" i="8"/>
  <c r="F6127" i="8" s="1"/>
  <c r="H6127" i="8" s="1"/>
  <c r="G6127" i="8"/>
  <c r="E6128" i="8"/>
  <c r="F6128" i="8" s="1"/>
  <c r="H6128" i="8" s="1"/>
  <c r="G6128" i="8"/>
  <c r="E6129" i="8"/>
  <c r="F6129" i="8" s="1"/>
  <c r="H6129" i="8" s="1"/>
  <c r="G6129" i="8"/>
  <c r="E6130" i="8"/>
  <c r="F6130" i="8" s="1"/>
  <c r="H6130" i="8" s="1"/>
  <c r="G6130" i="8"/>
  <c r="E6131" i="8"/>
  <c r="F6131" i="8" s="1"/>
  <c r="H6131" i="8" s="1"/>
  <c r="G6131" i="8"/>
  <c r="E6132" i="8"/>
  <c r="F6132" i="8" s="1"/>
  <c r="H6132" i="8" s="1"/>
  <c r="G6132" i="8"/>
  <c r="E6133" i="8"/>
  <c r="F6133" i="8" s="1"/>
  <c r="H6133" i="8" s="1"/>
  <c r="G6133" i="8"/>
  <c r="E6134" i="8"/>
  <c r="F6134" i="8" s="1"/>
  <c r="H6134" i="8" s="1"/>
  <c r="G6134" i="8"/>
  <c r="E6135" i="8"/>
  <c r="F6135" i="8" s="1"/>
  <c r="H6135" i="8" s="1"/>
  <c r="G6135" i="8"/>
  <c r="E6136" i="8"/>
  <c r="F6136" i="8" s="1"/>
  <c r="H6136" i="8" s="1"/>
  <c r="G6136" i="8"/>
  <c r="E6137" i="8"/>
  <c r="F6137" i="8" s="1"/>
  <c r="H6137" i="8" s="1"/>
  <c r="G6137" i="8"/>
  <c r="E6138" i="8"/>
  <c r="F6138" i="8" s="1"/>
  <c r="H6138" i="8" s="1"/>
  <c r="G6138" i="8"/>
  <c r="E6139" i="8"/>
  <c r="F6139" i="8" s="1"/>
  <c r="H6139" i="8" s="1"/>
  <c r="G6139" i="8"/>
  <c r="E6140" i="8"/>
  <c r="F6140" i="8" s="1"/>
  <c r="H6140" i="8" s="1"/>
  <c r="G6140" i="8"/>
  <c r="E6141" i="8"/>
  <c r="F6141" i="8" s="1"/>
  <c r="H6141" i="8" s="1"/>
  <c r="G6141" i="8"/>
  <c r="E6142" i="8"/>
  <c r="F6142" i="8" s="1"/>
  <c r="H6142" i="8" s="1"/>
  <c r="G6142" i="8"/>
  <c r="E6143" i="8"/>
  <c r="F6143" i="8" s="1"/>
  <c r="H6143" i="8" s="1"/>
  <c r="G6143" i="8"/>
  <c r="E6144" i="8"/>
  <c r="F6144" i="8" s="1"/>
  <c r="H6144" i="8" s="1"/>
  <c r="G6144" i="8"/>
  <c r="E6145" i="8"/>
  <c r="F6145" i="8" s="1"/>
  <c r="H6145" i="8" s="1"/>
  <c r="G6145" i="8"/>
  <c r="E6146" i="8"/>
  <c r="F6146" i="8" s="1"/>
  <c r="H6146" i="8" s="1"/>
  <c r="G6146" i="8"/>
  <c r="E6147" i="8"/>
  <c r="F6147" i="8" s="1"/>
  <c r="H6147" i="8" s="1"/>
  <c r="G6147" i="8"/>
  <c r="E6148" i="8"/>
  <c r="F6148" i="8" s="1"/>
  <c r="H6148" i="8" s="1"/>
  <c r="G6148" i="8"/>
  <c r="E6149" i="8"/>
  <c r="F6149" i="8" s="1"/>
  <c r="H6149" i="8" s="1"/>
  <c r="G6149" i="8"/>
  <c r="E6150" i="8"/>
  <c r="F6150" i="8" s="1"/>
  <c r="H6150" i="8" s="1"/>
  <c r="G6150" i="8"/>
  <c r="E6151" i="8"/>
  <c r="F6151" i="8" s="1"/>
  <c r="H6151" i="8" s="1"/>
  <c r="G6151" i="8"/>
  <c r="E6152" i="8"/>
  <c r="F6152" i="8" s="1"/>
  <c r="H6152" i="8" s="1"/>
  <c r="G6152" i="8"/>
  <c r="E6153" i="8"/>
  <c r="F6153" i="8" s="1"/>
  <c r="H6153" i="8" s="1"/>
  <c r="G6153" i="8"/>
  <c r="E6154" i="8"/>
  <c r="F6154" i="8" s="1"/>
  <c r="H6154" i="8" s="1"/>
  <c r="G6154" i="8"/>
  <c r="E6155" i="8"/>
  <c r="F6155" i="8" s="1"/>
  <c r="H6155" i="8" s="1"/>
  <c r="G6155" i="8"/>
  <c r="E6156" i="8"/>
  <c r="F6156" i="8" s="1"/>
  <c r="H6156" i="8" s="1"/>
  <c r="G6156" i="8"/>
  <c r="E6157" i="8"/>
  <c r="F6157" i="8" s="1"/>
  <c r="H6157" i="8" s="1"/>
  <c r="G6157" i="8"/>
  <c r="E6158" i="8"/>
  <c r="F6158" i="8" s="1"/>
  <c r="H6158" i="8" s="1"/>
  <c r="G6158" i="8"/>
  <c r="E6159" i="8"/>
  <c r="F6159" i="8" s="1"/>
  <c r="H6159" i="8" s="1"/>
  <c r="G6159" i="8"/>
  <c r="E6160" i="8"/>
  <c r="F6160" i="8" s="1"/>
  <c r="H6160" i="8" s="1"/>
  <c r="G6160" i="8"/>
  <c r="E6161" i="8"/>
  <c r="F6161" i="8" s="1"/>
  <c r="H6161" i="8" s="1"/>
  <c r="G6161" i="8"/>
  <c r="E6162" i="8"/>
  <c r="F6162" i="8" s="1"/>
  <c r="H6162" i="8" s="1"/>
  <c r="G6162" i="8"/>
  <c r="E6163" i="8"/>
  <c r="F6163" i="8" s="1"/>
  <c r="H6163" i="8" s="1"/>
  <c r="G6163" i="8"/>
  <c r="E6164" i="8"/>
  <c r="F6164" i="8" s="1"/>
  <c r="H6164" i="8" s="1"/>
  <c r="G6164" i="8"/>
  <c r="E6165" i="8"/>
  <c r="F6165" i="8" s="1"/>
  <c r="H6165" i="8" s="1"/>
  <c r="G6165" i="8"/>
  <c r="E6166" i="8"/>
  <c r="F6166" i="8" s="1"/>
  <c r="H6166" i="8" s="1"/>
  <c r="G6166" i="8"/>
  <c r="E6167" i="8"/>
  <c r="F6167" i="8" s="1"/>
  <c r="H6167" i="8" s="1"/>
  <c r="G6167" i="8"/>
  <c r="E6168" i="8"/>
  <c r="F6168" i="8" s="1"/>
  <c r="H6168" i="8" s="1"/>
  <c r="G6168" i="8"/>
  <c r="E6169" i="8"/>
  <c r="F6169" i="8" s="1"/>
  <c r="H6169" i="8" s="1"/>
  <c r="G6169" i="8"/>
  <c r="E6170" i="8"/>
  <c r="F6170" i="8" s="1"/>
  <c r="H6170" i="8" s="1"/>
  <c r="G6170" i="8"/>
  <c r="E6171" i="8"/>
  <c r="F6171" i="8" s="1"/>
  <c r="H6171" i="8" s="1"/>
  <c r="G6171" i="8"/>
  <c r="E6172" i="8"/>
  <c r="F6172" i="8" s="1"/>
  <c r="H6172" i="8" s="1"/>
  <c r="G6172" i="8"/>
  <c r="E6173" i="8"/>
  <c r="F6173" i="8" s="1"/>
  <c r="H6173" i="8" s="1"/>
  <c r="G6173" i="8"/>
  <c r="E6174" i="8"/>
  <c r="F6174" i="8" s="1"/>
  <c r="H6174" i="8" s="1"/>
  <c r="G6174" i="8"/>
  <c r="E6175" i="8"/>
  <c r="F6175" i="8" s="1"/>
  <c r="H6175" i="8" s="1"/>
  <c r="G6175" i="8"/>
  <c r="E6176" i="8"/>
  <c r="F6176" i="8" s="1"/>
  <c r="H6176" i="8" s="1"/>
  <c r="G6176" i="8"/>
  <c r="E6177" i="8"/>
  <c r="F6177" i="8" s="1"/>
  <c r="H6177" i="8" s="1"/>
  <c r="G6177" i="8"/>
  <c r="E6178" i="8"/>
  <c r="F6178" i="8" s="1"/>
  <c r="H6178" i="8" s="1"/>
  <c r="G6178" i="8"/>
  <c r="E6179" i="8"/>
  <c r="F6179" i="8" s="1"/>
  <c r="H6179" i="8" s="1"/>
  <c r="G6179" i="8"/>
  <c r="E6180" i="8"/>
  <c r="F6180" i="8" s="1"/>
  <c r="H6180" i="8" s="1"/>
  <c r="G6180" i="8"/>
  <c r="E6181" i="8"/>
  <c r="F6181" i="8" s="1"/>
  <c r="H6181" i="8" s="1"/>
  <c r="G6181" i="8"/>
  <c r="E6182" i="8"/>
  <c r="F6182" i="8" s="1"/>
  <c r="H6182" i="8" s="1"/>
  <c r="G6182" i="8"/>
  <c r="E6183" i="8"/>
  <c r="F6183" i="8" s="1"/>
  <c r="H6183" i="8" s="1"/>
  <c r="G6183" i="8"/>
  <c r="E6184" i="8"/>
  <c r="F6184" i="8" s="1"/>
  <c r="H6184" i="8" s="1"/>
  <c r="G6184" i="8"/>
  <c r="E6185" i="8"/>
  <c r="F6185" i="8" s="1"/>
  <c r="H6185" i="8" s="1"/>
  <c r="G6185" i="8"/>
  <c r="E6186" i="8"/>
  <c r="F6186" i="8" s="1"/>
  <c r="H6186" i="8" s="1"/>
  <c r="G6186" i="8"/>
  <c r="E6187" i="8"/>
  <c r="F6187" i="8" s="1"/>
  <c r="H6187" i="8" s="1"/>
  <c r="G6187" i="8"/>
  <c r="E6188" i="8"/>
  <c r="F6188" i="8" s="1"/>
  <c r="H6188" i="8" s="1"/>
  <c r="G6188" i="8"/>
  <c r="E6189" i="8"/>
  <c r="F6189" i="8" s="1"/>
  <c r="H6189" i="8" s="1"/>
  <c r="G6189" i="8"/>
  <c r="E6190" i="8"/>
  <c r="F6190" i="8" s="1"/>
  <c r="H6190" i="8" s="1"/>
  <c r="G6190" i="8"/>
  <c r="E6191" i="8"/>
  <c r="F6191" i="8" s="1"/>
  <c r="H6191" i="8" s="1"/>
  <c r="G6191" i="8"/>
  <c r="E6192" i="8"/>
  <c r="F6192" i="8" s="1"/>
  <c r="H6192" i="8" s="1"/>
  <c r="G6192" i="8"/>
  <c r="E6193" i="8"/>
  <c r="F6193" i="8" s="1"/>
  <c r="H6193" i="8" s="1"/>
  <c r="G6193" i="8"/>
  <c r="E6194" i="8"/>
  <c r="F6194" i="8" s="1"/>
  <c r="H6194" i="8" s="1"/>
  <c r="G6194" i="8"/>
  <c r="E6195" i="8"/>
  <c r="F6195" i="8" s="1"/>
  <c r="H6195" i="8" s="1"/>
  <c r="G6195" i="8"/>
  <c r="E6196" i="8"/>
  <c r="F6196" i="8" s="1"/>
  <c r="H6196" i="8" s="1"/>
  <c r="G6196" i="8"/>
  <c r="E6197" i="8"/>
  <c r="F6197" i="8" s="1"/>
  <c r="H6197" i="8" s="1"/>
  <c r="G6197" i="8"/>
  <c r="E6198" i="8"/>
  <c r="F6198" i="8" s="1"/>
  <c r="H6198" i="8" s="1"/>
  <c r="G6198" i="8"/>
  <c r="E6199" i="8"/>
  <c r="F6199" i="8" s="1"/>
  <c r="H6199" i="8" s="1"/>
  <c r="G6199" i="8"/>
  <c r="E6200" i="8"/>
  <c r="F6200" i="8" s="1"/>
  <c r="H6200" i="8" s="1"/>
  <c r="G6200" i="8"/>
  <c r="E6201" i="8"/>
  <c r="F6201" i="8" s="1"/>
  <c r="H6201" i="8" s="1"/>
  <c r="G6201" i="8"/>
  <c r="E6202" i="8"/>
  <c r="F6202" i="8" s="1"/>
  <c r="H6202" i="8" s="1"/>
  <c r="G6202" i="8"/>
  <c r="E6203" i="8"/>
  <c r="F6203" i="8" s="1"/>
  <c r="H6203" i="8" s="1"/>
  <c r="G6203" i="8"/>
  <c r="E6204" i="8"/>
  <c r="F6204" i="8" s="1"/>
  <c r="H6204" i="8" s="1"/>
  <c r="G6204" i="8"/>
  <c r="E6205" i="8"/>
  <c r="F6205" i="8" s="1"/>
  <c r="H6205" i="8" s="1"/>
  <c r="G6205" i="8"/>
  <c r="E6206" i="8"/>
  <c r="F6206" i="8" s="1"/>
  <c r="H6206" i="8" s="1"/>
  <c r="G6206" i="8"/>
  <c r="E6207" i="8"/>
  <c r="F6207" i="8" s="1"/>
  <c r="H6207" i="8" s="1"/>
  <c r="G6207" i="8"/>
  <c r="E6208" i="8"/>
  <c r="F6208" i="8" s="1"/>
  <c r="H6208" i="8" s="1"/>
  <c r="G6208" i="8"/>
  <c r="E6209" i="8"/>
  <c r="F6209" i="8" s="1"/>
  <c r="H6209" i="8" s="1"/>
  <c r="G6209" i="8"/>
  <c r="E6210" i="8"/>
  <c r="F6210" i="8" s="1"/>
  <c r="H6210" i="8" s="1"/>
  <c r="G6210" i="8"/>
  <c r="E6211" i="8"/>
  <c r="F6211" i="8" s="1"/>
  <c r="H6211" i="8" s="1"/>
  <c r="G6211" i="8"/>
  <c r="E6212" i="8"/>
  <c r="F6212" i="8" s="1"/>
  <c r="H6212" i="8" s="1"/>
  <c r="G6212" i="8"/>
  <c r="E6213" i="8"/>
  <c r="F6213" i="8" s="1"/>
  <c r="H6213" i="8" s="1"/>
  <c r="G6213" i="8"/>
  <c r="E6214" i="8"/>
  <c r="F6214" i="8" s="1"/>
  <c r="H6214" i="8" s="1"/>
  <c r="G6214" i="8"/>
  <c r="E6215" i="8"/>
  <c r="F6215" i="8" s="1"/>
  <c r="H6215" i="8" s="1"/>
  <c r="G6215" i="8"/>
  <c r="E6216" i="8"/>
  <c r="F6216" i="8" s="1"/>
  <c r="H6216" i="8" s="1"/>
  <c r="G6216" i="8"/>
  <c r="E6217" i="8"/>
  <c r="F6217" i="8" s="1"/>
  <c r="H6217" i="8" s="1"/>
  <c r="G6217" i="8"/>
  <c r="E6218" i="8"/>
  <c r="F6218" i="8" s="1"/>
  <c r="H6218" i="8" s="1"/>
  <c r="G6218" i="8"/>
  <c r="E6219" i="8"/>
  <c r="F6219" i="8" s="1"/>
  <c r="H6219" i="8" s="1"/>
  <c r="G6219" i="8"/>
  <c r="E6220" i="8"/>
  <c r="F6220" i="8" s="1"/>
  <c r="H6220" i="8" s="1"/>
  <c r="G6220" i="8"/>
  <c r="E6221" i="8"/>
  <c r="F6221" i="8" s="1"/>
  <c r="H6221" i="8" s="1"/>
  <c r="G6221" i="8"/>
  <c r="E6222" i="8"/>
  <c r="F6222" i="8" s="1"/>
  <c r="H6222" i="8" s="1"/>
  <c r="G6222" i="8"/>
  <c r="E6223" i="8"/>
  <c r="F6223" i="8" s="1"/>
  <c r="H6223" i="8" s="1"/>
  <c r="G6223" i="8"/>
  <c r="E6224" i="8"/>
  <c r="F6224" i="8" s="1"/>
  <c r="H6224" i="8" s="1"/>
  <c r="G6224" i="8"/>
  <c r="E6225" i="8"/>
  <c r="F6225" i="8" s="1"/>
  <c r="H6225" i="8" s="1"/>
  <c r="G6225" i="8"/>
  <c r="E6226" i="8"/>
  <c r="F6226" i="8" s="1"/>
  <c r="H6226" i="8" s="1"/>
  <c r="G6226" i="8"/>
  <c r="E6227" i="8"/>
  <c r="F6227" i="8" s="1"/>
  <c r="H6227" i="8" s="1"/>
  <c r="G6227" i="8"/>
  <c r="E6228" i="8"/>
  <c r="F6228" i="8" s="1"/>
  <c r="H6228" i="8" s="1"/>
  <c r="G6228" i="8"/>
  <c r="E6229" i="8"/>
  <c r="F6229" i="8" s="1"/>
  <c r="H6229" i="8" s="1"/>
  <c r="G6229" i="8"/>
  <c r="E6230" i="8"/>
  <c r="F6230" i="8" s="1"/>
  <c r="H6230" i="8" s="1"/>
  <c r="G6230" i="8"/>
  <c r="E6231" i="8"/>
  <c r="F6231" i="8" s="1"/>
  <c r="H6231" i="8" s="1"/>
  <c r="G6231" i="8"/>
  <c r="E6232" i="8"/>
  <c r="F6232" i="8" s="1"/>
  <c r="H6232" i="8" s="1"/>
  <c r="G6232" i="8"/>
  <c r="E6233" i="8"/>
  <c r="F6233" i="8" s="1"/>
  <c r="H6233" i="8" s="1"/>
  <c r="G6233" i="8"/>
  <c r="E6234" i="8"/>
  <c r="F6234" i="8" s="1"/>
  <c r="H6234" i="8" s="1"/>
  <c r="G6234" i="8"/>
  <c r="E6235" i="8"/>
  <c r="F6235" i="8" s="1"/>
  <c r="H6235" i="8" s="1"/>
  <c r="G6235" i="8"/>
  <c r="E6236" i="8"/>
  <c r="F6236" i="8" s="1"/>
  <c r="H6236" i="8" s="1"/>
  <c r="G6236" i="8"/>
  <c r="E6237" i="8"/>
  <c r="F6237" i="8" s="1"/>
  <c r="H6237" i="8" s="1"/>
  <c r="G6237" i="8"/>
  <c r="E6238" i="8"/>
  <c r="F6238" i="8" s="1"/>
  <c r="H6238" i="8" s="1"/>
  <c r="G6238" i="8"/>
  <c r="E6239" i="8"/>
  <c r="F6239" i="8" s="1"/>
  <c r="H6239" i="8" s="1"/>
  <c r="G6239" i="8"/>
  <c r="E6240" i="8"/>
  <c r="F6240" i="8" s="1"/>
  <c r="H6240" i="8" s="1"/>
  <c r="G6240" i="8"/>
  <c r="E6241" i="8"/>
  <c r="F6241" i="8" s="1"/>
  <c r="H6241" i="8" s="1"/>
  <c r="G6241" i="8"/>
  <c r="E6242" i="8"/>
  <c r="F6242" i="8" s="1"/>
  <c r="H6242" i="8" s="1"/>
  <c r="G6242" i="8"/>
  <c r="E6243" i="8"/>
  <c r="F6243" i="8" s="1"/>
  <c r="H6243" i="8" s="1"/>
  <c r="G6243" i="8"/>
  <c r="E6244" i="8"/>
  <c r="F6244" i="8" s="1"/>
  <c r="H6244" i="8" s="1"/>
  <c r="G6244" i="8"/>
  <c r="E6245" i="8"/>
  <c r="F6245" i="8" s="1"/>
  <c r="H6245" i="8" s="1"/>
  <c r="G6245" i="8"/>
  <c r="E6246" i="8"/>
  <c r="F6246" i="8" s="1"/>
  <c r="H6246" i="8" s="1"/>
  <c r="G6246" i="8"/>
  <c r="E6247" i="8"/>
  <c r="F6247" i="8" s="1"/>
  <c r="H6247" i="8" s="1"/>
  <c r="G6247" i="8"/>
  <c r="E6248" i="8"/>
  <c r="F6248" i="8" s="1"/>
  <c r="H6248" i="8" s="1"/>
  <c r="G6248" i="8"/>
  <c r="E6249" i="8"/>
  <c r="F6249" i="8" s="1"/>
  <c r="H6249" i="8" s="1"/>
  <c r="G6249" i="8"/>
  <c r="E6250" i="8"/>
  <c r="F6250" i="8" s="1"/>
  <c r="H6250" i="8" s="1"/>
  <c r="G6250" i="8"/>
  <c r="E6251" i="8"/>
  <c r="F6251" i="8" s="1"/>
  <c r="H6251" i="8" s="1"/>
  <c r="G6251" i="8"/>
  <c r="E6252" i="8"/>
  <c r="F6252" i="8" s="1"/>
  <c r="H6252" i="8" s="1"/>
  <c r="G6252" i="8"/>
  <c r="E6253" i="8"/>
  <c r="F6253" i="8" s="1"/>
  <c r="H6253" i="8" s="1"/>
  <c r="G6253" i="8"/>
  <c r="E6254" i="8"/>
  <c r="F6254" i="8" s="1"/>
  <c r="H6254" i="8" s="1"/>
  <c r="G6254" i="8"/>
  <c r="E6255" i="8"/>
  <c r="F6255" i="8" s="1"/>
  <c r="H6255" i="8" s="1"/>
  <c r="G6255" i="8"/>
  <c r="E6256" i="8"/>
  <c r="F6256" i="8" s="1"/>
  <c r="H6256" i="8" s="1"/>
  <c r="G6256" i="8"/>
  <c r="E6257" i="8"/>
  <c r="F6257" i="8" s="1"/>
  <c r="H6257" i="8" s="1"/>
  <c r="G6257" i="8"/>
  <c r="E6258" i="8"/>
  <c r="F6258" i="8" s="1"/>
  <c r="H6258" i="8" s="1"/>
  <c r="G6258" i="8"/>
  <c r="E6259" i="8"/>
  <c r="F6259" i="8" s="1"/>
  <c r="H6259" i="8" s="1"/>
  <c r="G6259" i="8"/>
  <c r="E6260" i="8"/>
  <c r="F6260" i="8" s="1"/>
  <c r="H6260" i="8" s="1"/>
  <c r="G6260" i="8"/>
  <c r="E6261" i="8"/>
  <c r="F6261" i="8" s="1"/>
  <c r="H6261" i="8" s="1"/>
  <c r="G6261" i="8"/>
  <c r="E6262" i="8"/>
  <c r="F6262" i="8" s="1"/>
  <c r="H6262" i="8" s="1"/>
  <c r="G6262" i="8"/>
  <c r="E6263" i="8"/>
  <c r="F6263" i="8" s="1"/>
  <c r="H6263" i="8" s="1"/>
  <c r="G6263" i="8"/>
  <c r="E6264" i="8"/>
  <c r="F6264" i="8" s="1"/>
  <c r="H6264" i="8" s="1"/>
  <c r="G6264" i="8"/>
  <c r="E6265" i="8"/>
  <c r="F6265" i="8" s="1"/>
  <c r="H6265" i="8" s="1"/>
  <c r="G6265" i="8"/>
  <c r="E6266" i="8"/>
  <c r="F6266" i="8" s="1"/>
  <c r="H6266" i="8" s="1"/>
  <c r="G6266" i="8"/>
  <c r="E6267" i="8"/>
  <c r="F6267" i="8" s="1"/>
  <c r="H6267" i="8" s="1"/>
  <c r="G6267" i="8"/>
  <c r="E6268" i="8"/>
  <c r="F6268" i="8" s="1"/>
  <c r="H6268" i="8" s="1"/>
  <c r="G6268" i="8"/>
  <c r="E6269" i="8"/>
  <c r="F6269" i="8" s="1"/>
  <c r="H6269" i="8" s="1"/>
  <c r="G6269" i="8"/>
  <c r="E6270" i="8"/>
  <c r="F6270" i="8" s="1"/>
  <c r="H6270" i="8" s="1"/>
  <c r="G6270" i="8"/>
  <c r="E6271" i="8"/>
  <c r="F6271" i="8" s="1"/>
  <c r="H6271" i="8" s="1"/>
  <c r="G6271" i="8"/>
  <c r="E6272" i="8"/>
  <c r="F6272" i="8" s="1"/>
  <c r="H6272" i="8" s="1"/>
  <c r="G6272" i="8"/>
  <c r="E6273" i="8"/>
  <c r="F6273" i="8" s="1"/>
  <c r="H6273" i="8" s="1"/>
  <c r="G6273" i="8"/>
  <c r="E6274" i="8"/>
  <c r="F6274" i="8" s="1"/>
  <c r="H6274" i="8" s="1"/>
  <c r="G6274" i="8"/>
  <c r="E6275" i="8"/>
  <c r="F6275" i="8" s="1"/>
  <c r="H6275" i="8" s="1"/>
  <c r="G6275" i="8"/>
  <c r="E6276" i="8"/>
  <c r="F6276" i="8" s="1"/>
  <c r="H6276" i="8" s="1"/>
  <c r="G6276" i="8"/>
  <c r="E6277" i="8"/>
  <c r="F6277" i="8" s="1"/>
  <c r="H6277" i="8" s="1"/>
  <c r="G6277" i="8"/>
  <c r="E6278" i="8"/>
  <c r="F6278" i="8" s="1"/>
  <c r="H6278" i="8" s="1"/>
  <c r="G6278" i="8"/>
  <c r="E6279" i="8"/>
  <c r="F6279" i="8" s="1"/>
  <c r="H6279" i="8" s="1"/>
  <c r="G6279" i="8"/>
  <c r="E6280" i="8"/>
  <c r="F6280" i="8" s="1"/>
  <c r="H6280" i="8" s="1"/>
  <c r="G6280" i="8"/>
  <c r="E6281" i="8"/>
  <c r="F6281" i="8" s="1"/>
  <c r="H6281" i="8" s="1"/>
  <c r="G6281" i="8"/>
  <c r="E6282" i="8"/>
  <c r="F6282" i="8" s="1"/>
  <c r="H6282" i="8" s="1"/>
  <c r="G6282" i="8"/>
  <c r="E6283" i="8"/>
  <c r="F6283" i="8" s="1"/>
  <c r="H6283" i="8" s="1"/>
  <c r="G6283" i="8"/>
  <c r="E6284" i="8"/>
  <c r="F6284" i="8" s="1"/>
  <c r="H6284" i="8" s="1"/>
  <c r="G6284" i="8"/>
  <c r="E6285" i="8"/>
  <c r="F6285" i="8" s="1"/>
  <c r="H6285" i="8" s="1"/>
  <c r="G6285" i="8"/>
  <c r="E6286" i="8"/>
  <c r="F6286" i="8" s="1"/>
  <c r="H6286" i="8" s="1"/>
  <c r="G6286" i="8"/>
  <c r="E6287" i="8"/>
  <c r="F6287" i="8" s="1"/>
  <c r="H6287" i="8" s="1"/>
  <c r="G6287" i="8"/>
  <c r="E6288" i="8"/>
  <c r="F6288" i="8" s="1"/>
  <c r="H6288" i="8" s="1"/>
  <c r="G6288" i="8"/>
  <c r="E6289" i="8"/>
  <c r="F6289" i="8" s="1"/>
  <c r="H6289" i="8" s="1"/>
  <c r="G6289" i="8"/>
  <c r="E6290" i="8"/>
  <c r="F6290" i="8" s="1"/>
  <c r="H6290" i="8" s="1"/>
  <c r="G6290" i="8"/>
  <c r="E6291" i="8"/>
  <c r="F6291" i="8" s="1"/>
  <c r="H6291" i="8" s="1"/>
  <c r="G6291" i="8"/>
  <c r="E6292" i="8"/>
  <c r="F6292" i="8" s="1"/>
  <c r="H6292" i="8" s="1"/>
  <c r="G6292" i="8"/>
  <c r="E6293" i="8"/>
  <c r="F6293" i="8" s="1"/>
  <c r="H6293" i="8" s="1"/>
  <c r="G6293" i="8"/>
  <c r="E6294" i="8"/>
  <c r="F6294" i="8" s="1"/>
  <c r="H6294" i="8" s="1"/>
  <c r="G6294" i="8"/>
  <c r="E6295" i="8"/>
  <c r="F6295" i="8" s="1"/>
  <c r="H6295" i="8" s="1"/>
  <c r="G6295" i="8"/>
  <c r="E6296" i="8"/>
  <c r="F6296" i="8" s="1"/>
  <c r="H6296" i="8" s="1"/>
  <c r="G6296" i="8"/>
  <c r="E6297" i="8"/>
  <c r="F6297" i="8" s="1"/>
  <c r="H6297" i="8" s="1"/>
  <c r="G6297" i="8"/>
  <c r="E6298" i="8"/>
  <c r="F6298" i="8" s="1"/>
  <c r="H6298" i="8" s="1"/>
  <c r="G6298" i="8"/>
  <c r="E6299" i="8"/>
  <c r="F6299" i="8" s="1"/>
  <c r="H6299" i="8" s="1"/>
  <c r="G6299" i="8"/>
  <c r="E6300" i="8"/>
  <c r="F6300" i="8" s="1"/>
  <c r="H6300" i="8" s="1"/>
  <c r="G6300" i="8"/>
  <c r="E6301" i="8"/>
  <c r="F6301" i="8" s="1"/>
  <c r="H6301" i="8" s="1"/>
  <c r="G6301" i="8"/>
  <c r="E6302" i="8"/>
  <c r="F6302" i="8" s="1"/>
  <c r="H6302" i="8" s="1"/>
  <c r="G6302" i="8"/>
  <c r="E6303" i="8"/>
  <c r="F6303" i="8" s="1"/>
  <c r="H6303" i="8" s="1"/>
  <c r="G6303" i="8"/>
  <c r="E6304" i="8"/>
  <c r="F6304" i="8" s="1"/>
  <c r="H6304" i="8" s="1"/>
  <c r="G6304" i="8"/>
  <c r="E6305" i="8"/>
  <c r="F6305" i="8" s="1"/>
  <c r="H6305" i="8" s="1"/>
  <c r="G6305" i="8"/>
  <c r="E6306" i="8"/>
  <c r="F6306" i="8" s="1"/>
  <c r="H6306" i="8" s="1"/>
  <c r="G6306" i="8"/>
  <c r="E6307" i="8"/>
  <c r="F6307" i="8" s="1"/>
  <c r="H6307" i="8" s="1"/>
  <c r="G6307" i="8"/>
  <c r="E6308" i="8"/>
  <c r="F6308" i="8" s="1"/>
  <c r="H6308" i="8" s="1"/>
  <c r="G6308" i="8"/>
  <c r="E6309" i="8"/>
  <c r="F6309" i="8" s="1"/>
  <c r="H6309" i="8" s="1"/>
  <c r="G6309" i="8"/>
  <c r="E6310" i="8"/>
  <c r="F6310" i="8" s="1"/>
  <c r="H6310" i="8" s="1"/>
  <c r="G6310" i="8"/>
  <c r="E6311" i="8"/>
  <c r="F6311" i="8" s="1"/>
  <c r="H6311" i="8" s="1"/>
  <c r="G6311" i="8"/>
  <c r="E6312" i="8"/>
  <c r="F6312" i="8" s="1"/>
  <c r="H6312" i="8" s="1"/>
  <c r="G6312" i="8"/>
  <c r="E6313" i="8"/>
  <c r="F6313" i="8" s="1"/>
  <c r="H6313" i="8" s="1"/>
  <c r="G6313" i="8"/>
  <c r="E6314" i="8"/>
  <c r="F6314" i="8" s="1"/>
  <c r="H6314" i="8" s="1"/>
  <c r="G6314" i="8"/>
  <c r="E6315" i="8"/>
  <c r="F6315" i="8" s="1"/>
  <c r="H6315" i="8" s="1"/>
  <c r="G6315" i="8"/>
  <c r="E6316" i="8"/>
  <c r="F6316" i="8" s="1"/>
  <c r="H6316" i="8" s="1"/>
  <c r="G6316" i="8"/>
  <c r="E6317" i="8"/>
  <c r="F6317" i="8" s="1"/>
  <c r="H6317" i="8" s="1"/>
  <c r="G6317" i="8"/>
  <c r="E6318" i="8"/>
  <c r="F6318" i="8" s="1"/>
  <c r="H6318" i="8" s="1"/>
  <c r="G6318" i="8"/>
  <c r="E6319" i="8"/>
  <c r="F6319" i="8" s="1"/>
  <c r="H6319" i="8" s="1"/>
  <c r="G6319" i="8"/>
  <c r="E6320" i="8"/>
  <c r="F6320" i="8" s="1"/>
  <c r="H6320" i="8" s="1"/>
  <c r="G6320" i="8"/>
  <c r="E6321" i="8"/>
  <c r="F6321" i="8" s="1"/>
  <c r="H6321" i="8" s="1"/>
  <c r="G6321" i="8"/>
  <c r="E6322" i="8"/>
  <c r="F6322" i="8" s="1"/>
  <c r="H6322" i="8" s="1"/>
  <c r="G6322" i="8"/>
  <c r="E6323" i="8"/>
  <c r="F6323" i="8" s="1"/>
  <c r="H6323" i="8" s="1"/>
  <c r="G6323" i="8"/>
  <c r="E6324" i="8"/>
  <c r="F6324" i="8" s="1"/>
  <c r="H6324" i="8" s="1"/>
  <c r="G6324" i="8"/>
  <c r="E6325" i="8"/>
  <c r="F6325" i="8" s="1"/>
  <c r="H6325" i="8" s="1"/>
  <c r="G6325" i="8"/>
  <c r="E6326" i="8"/>
  <c r="F6326" i="8" s="1"/>
  <c r="H6326" i="8" s="1"/>
  <c r="G6326" i="8"/>
  <c r="E6327" i="8"/>
  <c r="F6327" i="8" s="1"/>
  <c r="H6327" i="8" s="1"/>
  <c r="G6327" i="8"/>
  <c r="E6328" i="8"/>
  <c r="F6328" i="8" s="1"/>
  <c r="H6328" i="8" s="1"/>
  <c r="G6328" i="8"/>
  <c r="E6329" i="8"/>
  <c r="F6329" i="8" s="1"/>
  <c r="H6329" i="8" s="1"/>
  <c r="G6329" i="8"/>
  <c r="E6330" i="8"/>
  <c r="F6330" i="8" s="1"/>
  <c r="H6330" i="8" s="1"/>
  <c r="G6330" i="8"/>
  <c r="E6331" i="8"/>
  <c r="F6331" i="8" s="1"/>
  <c r="H6331" i="8" s="1"/>
  <c r="G6331" i="8"/>
  <c r="E6332" i="8"/>
  <c r="F6332" i="8" s="1"/>
  <c r="H6332" i="8" s="1"/>
  <c r="G6332" i="8"/>
  <c r="E6333" i="8"/>
  <c r="F6333" i="8" s="1"/>
  <c r="H6333" i="8" s="1"/>
  <c r="G6333" i="8"/>
  <c r="E6334" i="8"/>
  <c r="F6334" i="8" s="1"/>
  <c r="H6334" i="8" s="1"/>
  <c r="G6334" i="8"/>
  <c r="E6335" i="8"/>
  <c r="F6335" i="8" s="1"/>
  <c r="H6335" i="8" s="1"/>
  <c r="G6335" i="8"/>
  <c r="E6336" i="8"/>
  <c r="F6336" i="8" s="1"/>
  <c r="H6336" i="8" s="1"/>
  <c r="G6336" i="8"/>
  <c r="E6337" i="8"/>
  <c r="F6337" i="8" s="1"/>
  <c r="H6337" i="8" s="1"/>
  <c r="G6337" i="8"/>
  <c r="E6338" i="8"/>
  <c r="F6338" i="8" s="1"/>
  <c r="H6338" i="8" s="1"/>
  <c r="G6338" i="8"/>
  <c r="E6339" i="8"/>
  <c r="F6339" i="8" s="1"/>
  <c r="H6339" i="8" s="1"/>
  <c r="G6339" i="8"/>
  <c r="E6340" i="8"/>
  <c r="F6340" i="8" s="1"/>
  <c r="H6340" i="8" s="1"/>
  <c r="G6340" i="8"/>
  <c r="E6341" i="8"/>
  <c r="F6341" i="8" s="1"/>
  <c r="H6341" i="8" s="1"/>
  <c r="G6341" i="8"/>
  <c r="E6342" i="8"/>
  <c r="F6342" i="8" s="1"/>
  <c r="H6342" i="8" s="1"/>
  <c r="G6342" i="8"/>
  <c r="E6343" i="8"/>
  <c r="F6343" i="8" s="1"/>
  <c r="H6343" i="8" s="1"/>
  <c r="G6343" i="8"/>
  <c r="E6344" i="8"/>
  <c r="F6344" i="8" s="1"/>
  <c r="H6344" i="8" s="1"/>
  <c r="G6344" i="8"/>
  <c r="E6345" i="8"/>
  <c r="F6345" i="8" s="1"/>
  <c r="H6345" i="8" s="1"/>
  <c r="G6345" i="8"/>
  <c r="E6346" i="8"/>
  <c r="F6346" i="8" s="1"/>
  <c r="H6346" i="8" s="1"/>
  <c r="G6346" i="8"/>
  <c r="E6347" i="8"/>
  <c r="F6347" i="8" s="1"/>
  <c r="H6347" i="8" s="1"/>
  <c r="G6347" i="8"/>
  <c r="E6348" i="8"/>
  <c r="F6348" i="8" s="1"/>
  <c r="H6348" i="8" s="1"/>
  <c r="G6348" i="8"/>
  <c r="E6349" i="8"/>
  <c r="F6349" i="8" s="1"/>
  <c r="H6349" i="8" s="1"/>
  <c r="G6349" i="8"/>
  <c r="E6350" i="8"/>
  <c r="F6350" i="8" s="1"/>
  <c r="H6350" i="8" s="1"/>
  <c r="G6350" i="8"/>
  <c r="E6351" i="8"/>
  <c r="F6351" i="8" s="1"/>
  <c r="H6351" i="8" s="1"/>
  <c r="G6351" i="8"/>
  <c r="E6352" i="8"/>
  <c r="F6352" i="8" s="1"/>
  <c r="H6352" i="8" s="1"/>
  <c r="G6352" i="8"/>
  <c r="E6353" i="8"/>
  <c r="F6353" i="8" s="1"/>
  <c r="H6353" i="8" s="1"/>
  <c r="G6353" i="8"/>
  <c r="E6354" i="8"/>
  <c r="F6354" i="8" s="1"/>
  <c r="H6354" i="8" s="1"/>
  <c r="G6354" i="8"/>
  <c r="E6355" i="8"/>
  <c r="F6355" i="8" s="1"/>
  <c r="H6355" i="8" s="1"/>
  <c r="G6355" i="8"/>
  <c r="E6356" i="8"/>
  <c r="F6356" i="8" s="1"/>
  <c r="H6356" i="8" s="1"/>
  <c r="G6356" i="8"/>
  <c r="E6357" i="8"/>
  <c r="F6357" i="8" s="1"/>
  <c r="H6357" i="8" s="1"/>
  <c r="G6357" i="8"/>
  <c r="E6358" i="8"/>
  <c r="F6358" i="8" s="1"/>
  <c r="H6358" i="8" s="1"/>
  <c r="G6358" i="8"/>
  <c r="E6359" i="8"/>
  <c r="F6359" i="8" s="1"/>
  <c r="H6359" i="8" s="1"/>
  <c r="G6359" i="8"/>
  <c r="E6360" i="8"/>
  <c r="F6360" i="8" s="1"/>
  <c r="H6360" i="8" s="1"/>
  <c r="G6360" i="8"/>
  <c r="E6361" i="8"/>
  <c r="F6361" i="8" s="1"/>
  <c r="H6361" i="8" s="1"/>
  <c r="G6361" i="8"/>
  <c r="E6362" i="8"/>
  <c r="F6362" i="8" s="1"/>
  <c r="H6362" i="8" s="1"/>
  <c r="G6362" i="8"/>
  <c r="E6363" i="8"/>
  <c r="F6363" i="8" s="1"/>
  <c r="H6363" i="8" s="1"/>
  <c r="G6363" i="8"/>
  <c r="E6364" i="8"/>
  <c r="F6364" i="8" s="1"/>
  <c r="H6364" i="8" s="1"/>
  <c r="G6364" i="8"/>
  <c r="E6365" i="8"/>
  <c r="F6365" i="8" s="1"/>
  <c r="H6365" i="8" s="1"/>
  <c r="G6365" i="8"/>
  <c r="E6366" i="8"/>
  <c r="F6366" i="8" s="1"/>
  <c r="G6366" i="8"/>
  <c r="E6367" i="8"/>
  <c r="F6367" i="8" s="1"/>
  <c r="H6367" i="8" s="1"/>
  <c r="G6367" i="8"/>
  <c r="E6368" i="8"/>
  <c r="F6368" i="8" s="1"/>
  <c r="G6368" i="8"/>
  <c r="H6368" i="8" s="1"/>
  <c r="E6369" i="8"/>
  <c r="F6369" i="8" s="1"/>
  <c r="G6369" i="8"/>
  <c r="H6369" i="8"/>
  <c r="E6370" i="8"/>
  <c r="F6370" i="8" s="1"/>
  <c r="H6370" i="8" s="1"/>
  <c r="G6370" i="8"/>
  <c r="E6371" i="8"/>
  <c r="F6371" i="8" s="1"/>
  <c r="G6371" i="8"/>
  <c r="H6371" i="8"/>
  <c r="E6372" i="8"/>
  <c r="F6372" i="8" s="1"/>
  <c r="G6372" i="8"/>
  <c r="H6372" i="8" s="1"/>
  <c r="E6373" i="8"/>
  <c r="F6373" i="8" s="1"/>
  <c r="H6373" i="8" s="1"/>
  <c r="G6373" i="8"/>
  <c r="E6374" i="8"/>
  <c r="F6374" i="8" s="1"/>
  <c r="G6374" i="8"/>
  <c r="E6375" i="8"/>
  <c r="F6375" i="8" s="1"/>
  <c r="H6375" i="8" s="1"/>
  <c r="G6375" i="8"/>
  <c r="E6376" i="8"/>
  <c r="F6376" i="8" s="1"/>
  <c r="G6376" i="8"/>
  <c r="H6376" i="8" s="1"/>
  <c r="E6377" i="8"/>
  <c r="F6377" i="8" s="1"/>
  <c r="G6377" i="8"/>
  <c r="H6377" i="8"/>
  <c r="E6378" i="8"/>
  <c r="F6378" i="8" s="1"/>
  <c r="H6378" i="8" s="1"/>
  <c r="G6378" i="8"/>
  <c r="E6379" i="8"/>
  <c r="F6379" i="8" s="1"/>
  <c r="G6379" i="8"/>
  <c r="E6380" i="8"/>
  <c r="F6380" i="8" s="1"/>
  <c r="H6380" i="8" s="1"/>
  <c r="G6380" i="8"/>
  <c r="E6381" i="8"/>
  <c r="F6381" i="8" s="1"/>
  <c r="G6381" i="8"/>
  <c r="E6382" i="8"/>
  <c r="F6382" i="8" s="1"/>
  <c r="H6382" i="8" s="1"/>
  <c r="G6382" i="8"/>
  <c r="E6383" i="8"/>
  <c r="F6383" i="8" s="1"/>
  <c r="G6383" i="8"/>
  <c r="E6384" i="8"/>
  <c r="F6384" i="8" s="1"/>
  <c r="H6384" i="8" s="1"/>
  <c r="G6384" i="8"/>
  <c r="E6385" i="8"/>
  <c r="F6385" i="8" s="1"/>
  <c r="G6385" i="8"/>
  <c r="E6386" i="8"/>
  <c r="F6386" i="8" s="1"/>
  <c r="H6386" i="8" s="1"/>
  <c r="G6386" i="8"/>
  <c r="E6387" i="8"/>
  <c r="F6387" i="8" s="1"/>
  <c r="G6387" i="8"/>
  <c r="E6388" i="8"/>
  <c r="F6388" i="8" s="1"/>
  <c r="H6388" i="8" s="1"/>
  <c r="G6388" i="8"/>
  <c r="E6389" i="8"/>
  <c r="F6389" i="8" s="1"/>
  <c r="G6389" i="8"/>
  <c r="E6390" i="8"/>
  <c r="F6390" i="8" s="1"/>
  <c r="H6390" i="8" s="1"/>
  <c r="G6390" i="8"/>
  <c r="E6391" i="8"/>
  <c r="F6391" i="8" s="1"/>
  <c r="G6391" i="8"/>
  <c r="E6392" i="8"/>
  <c r="F6392" i="8" s="1"/>
  <c r="H6392" i="8" s="1"/>
  <c r="G6392" i="8"/>
  <c r="E6393" i="8"/>
  <c r="F6393" i="8" s="1"/>
  <c r="G6393" i="8"/>
  <c r="E6394" i="8"/>
  <c r="F6394" i="8" s="1"/>
  <c r="H6394" i="8" s="1"/>
  <c r="G6394" i="8"/>
  <c r="E6395" i="8"/>
  <c r="F6395" i="8" s="1"/>
  <c r="G6395" i="8"/>
  <c r="E6396" i="8"/>
  <c r="F6396" i="8" s="1"/>
  <c r="H6396" i="8" s="1"/>
  <c r="G6396" i="8"/>
  <c r="E6397" i="8"/>
  <c r="F6397" i="8" s="1"/>
  <c r="G6397" i="8"/>
  <c r="E6398" i="8"/>
  <c r="F6398" i="8" s="1"/>
  <c r="H6398" i="8" s="1"/>
  <c r="G6398" i="8"/>
  <c r="E6399" i="8"/>
  <c r="F6399" i="8" s="1"/>
  <c r="G6399" i="8"/>
  <c r="E6400" i="8"/>
  <c r="F6400" i="8" s="1"/>
  <c r="H6400" i="8" s="1"/>
  <c r="G6400" i="8"/>
  <c r="E6401" i="8"/>
  <c r="F6401" i="8" s="1"/>
  <c r="G6401" i="8"/>
  <c r="E6402" i="8"/>
  <c r="F6402" i="8" s="1"/>
  <c r="H6402" i="8" s="1"/>
  <c r="G6402" i="8"/>
  <c r="E6403" i="8"/>
  <c r="F6403" i="8" s="1"/>
  <c r="G6403" i="8"/>
  <c r="E6404" i="8"/>
  <c r="F6404" i="8" s="1"/>
  <c r="H6404" i="8" s="1"/>
  <c r="G6404" i="8"/>
  <c r="E6405" i="8"/>
  <c r="F6405" i="8" s="1"/>
  <c r="G6405" i="8"/>
  <c r="E6406" i="8"/>
  <c r="F6406" i="8" s="1"/>
  <c r="H6406" i="8" s="1"/>
  <c r="G6406" i="8"/>
  <c r="E6407" i="8"/>
  <c r="F6407" i="8" s="1"/>
  <c r="G6407" i="8"/>
  <c r="E6408" i="8"/>
  <c r="F6408" i="8" s="1"/>
  <c r="H6408" i="8" s="1"/>
  <c r="G6408" i="8"/>
  <c r="E6409" i="8"/>
  <c r="F6409" i="8" s="1"/>
  <c r="G6409" i="8"/>
  <c r="E6410" i="8"/>
  <c r="F6410" i="8" s="1"/>
  <c r="H6410" i="8" s="1"/>
  <c r="G6410" i="8"/>
  <c r="E6411" i="8"/>
  <c r="F6411" i="8" s="1"/>
  <c r="G6411" i="8"/>
  <c r="E6412" i="8"/>
  <c r="F6412" i="8" s="1"/>
  <c r="H6412" i="8" s="1"/>
  <c r="G6412" i="8"/>
  <c r="E6413" i="8"/>
  <c r="F6413" i="8" s="1"/>
  <c r="G6413" i="8"/>
  <c r="E6414" i="8"/>
  <c r="F6414" i="8" s="1"/>
  <c r="H6414" i="8" s="1"/>
  <c r="G6414" i="8"/>
  <c r="E6415" i="8"/>
  <c r="F6415" i="8" s="1"/>
  <c r="G6415" i="8"/>
  <c r="E6416" i="8"/>
  <c r="F6416" i="8" s="1"/>
  <c r="H6416" i="8" s="1"/>
  <c r="G6416" i="8"/>
  <c r="E6417" i="8"/>
  <c r="F6417" i="8" s="1"/>
  <c r="G6417" i="8"/>
  <c r="E6418" i="8"/>
  <c r="F6418" i="8" s="1"/>
  <c r="H6418" i="8" s="1"/>
  <c r="G6418" i="8"/>
  <c r="E6419" i="8"/>
  <c r="F6419" i="8" s="1"/>
  <c r="G6419" i="8"/>
  <c r="E6420" i="8"/>
  <c r="F6420" i="8" s="1"/>
  <c r="H6420" i="8" s="1"/>
  <c r="G6420" i="8"/>
  <c r="E6421" i="8"/>
  <c r="F6421" i="8" s="1"/>
  <c r="G6421" i="8"/>
  <c r="E6422" i="8"/>
  <c r="F6422" i="8" s="1"/>
  <c r="H6422" i="8" s="1"/>
  <c r="G6422" i="8"/>
  <c r="E6423" i="8"/>
  <c r="F6423" i="8" s="1"/>
  <c r="G6423" i="8"/>
  <c r="E6424" i="8"/>
  <c r="F6424" i="8" s="1"/>
  <c r="H6424" i="8" s="1"/>
  <c r="G6424" i="8"/>
  <c r="E6425" i="8"/>
  <c r="F6425" i="8" s="1"/>
  <c r="G6425" i="8"/>
  <c r="E6426" i="8"/>
  <c r="F6426" i="8" s="1"/>
  <c r="H6426" i="8" s="1"/>
  <c r="G6426" i="8"/>
  <c r="E6427" i="8"/>
  <c r="F6427" i="8" s="1"/>
  <c r="G6427" i="8"/>
  <c r="E6428" i="8"/>
  <c r="F6428" i="8" s="1"/>
  <c r="H6428" i="8" s="1"/>
  <c r="G6428" i="8"/>
  <c r="E6429" i="8"/>
  <c r="F6429" i="8" s="1"/>
  <c r="G6429" i="8"/>
  <c r="E6430" i="8"/>
  <c r="F6430" i="8" s="1"/>
  <c r="H6430" i="8" s="1"/>
  <c r="G6430" i="8"/>
  <c r="E6431" i="8"/>
  <c r="F6431" i="8" s="1"/>
  <c r="G6431" i="8"/>
  <c r="E6432" i="8"/>
  <c r="F6432" i="8" s="1"/>
  <c r="H6432" i="8" s="1"/>
  <c r="G6432" i="8"/>
  <c r="E6433" i="8"/>
  <c r="F6433" i="8" s="1"/>
  <c r="G6433" i="8"/>
  <c r="E6434" i="8"/>
  <c r="F6434" i="8" s="1"/>
  <c r="H6434" i="8" s="1"/>
  <c r="G6434" i="8"/>
  <c r="E6435" i="8"/>
  <c r="F6435" i="8" s="1"/>
  <c r="G6435" i="8"/>
  <c r="E6436" i="8"/>
  <c r="F6436" i="8" s="1"/>
  <c r="H6436" i="8" s="1"/>
  <c r="G6436" i="8"/>
  <c r="E6437" i="8"/>
  <c r="F6437" i="8" s="1"/>
  <c r="G6437" i="8"/>
  <c r="E6438" i="8"/>
  <c r="F6438" i="8" s="1"/>
  <c r="H6438" i="8" s="1"/>
  <c r="G6438" i="8"/>
  <c r="E6439" i="8"/>
  <c r="F6439" i="8" s="1"/>
  <c r="G6439" i="8"/>
  <c r="E6440" i="8"/>
  <c r="F6440" i="8" s="1"/>
  <c r="H6440" i="8" s="1"/>
  <c r="G6440" i="8"/>
  <c r="E6441" i="8"/>
  <c r="F6441" i="8" s="1"/>
  <c r="G6441" i="8"/>
  <c r="E6442" i="8"/>
  <c r="F6442" i="8" s="1"/>
  <c r="H6442" i="8" s="1"/>
  <c r="G6442" i="8"/>
  <c r="E6443" i="8"/>
  <c r="F6443" i="8" s="1"/>
  <c r="G6443" i="8"/>
  <c r="E6444" i="8"/>
  <c r="F6444" i="8" s="1"/>
  <c r="H6444" i="8" s="1"/>
  <c r="G6444" i="8"/>
  <c r="E6445" i="8"/>
  <c r="F6445" i="8" s="1"/>
  <c r="G6445" i="8"/>
  <c r="E6446" i="8"/>
  <c r="F6446" i="8" s="1"/>
  <c r="H6446" i="8" s="1"/>
  <c r="G6446" i="8"/>
  <c r="E6447" i="8"/>
  <c r="F6447" i="8" s="1"/>
  <c r="G6447" i="8"/>
  <c r="E6448" i="8"/>
  <c r="F6448" i="8" s="1"/>
  <c r="H6448" i="8" s="1"/>
  <c r="G6448" i="8"/>
  <c r="E6449" i="8"/>
  <c r="F6449" i="8" s="1"/>
  <c r="G6449" i="8"/>
  <c r="E6450" i="8"/>
  <c r="F6450" i="8" s="1"/>
  <c r="H6450" i="8" s="1"/>
  <c r="G6450" i="8"/>
  <c r="E6451" i="8"/>
  <c r="F6451" i="8" s="1"/>
  <c r="G6451" i="8"/>
  <c r="E6452" i="8"/>
  <c r="F6452" i="8" s="1"/>
  <c r="H6452" i="8" s="1"/>
  <c r="G6452" i="8"/>
  <c r="E6453" i="8"/>
  <c r="F6453" i="8" s="1"/>
  <c r="G6453" i="8"/>
  <c r="E6454" i="8"/>
  <c r="F6454" i="8" s="1"/>
  <c r="H6454" i="8" s="1"/>
  <c r="G6454" i="8"/>
  <c r="E6455" i="8"/>
  <c r="F6455" i="8" s="1"/>
  <c r="G6455" i="8"/>
  <c r="E6456" i="8"/>
  <c r="F6456" i="8" s="1"/>
  <c r="H6456" i="8" s="1"/>
  <c r="G6456" i="8"/>
  <c r="E6457" i="8"/>
  <c r="F6457" i="8" s="1"/>
  <c r="G6457" i="8"/>
  <c r="E6458" i="8"/>
  <c r="F6458" i="8" s="1"/>
  <c r="H6458" i="8" s="1"/>
  <c r="G6458" i="8"/>
  <c r="E6459" i="8"/>
  <c r="F6459" i="8" s="1"/>
  <c r="G6459" i="8"/>
  <c r="E6460" i="8"/>
  <c r="F6460" i="8" s="1"/>
  <c r="H6460" i="8" s="1"/>
  <c r="G6460" i="8"/>
  <c r="E6461" i="8"/>
  <c r="F6461" i="8" s="1"/>
  <c r="G6461" i="8"/>
  <c r="E6462" i="8"/>
  <c r="F6462" i="8" s="1"/>
  <c r="H6462" i="8" s="1"/>
  <c r="G6462" i="8"/>
  <c r="E6463" i="8"/>
  <c r="F6463" i="8" s="1"/>
  <c r="G6463" i="8"/>
  <c r="E6464" i="8"/>
  <c r="F6464" i="8" s="1"/>
  <c r="H6464" i="8" s="1"/>
  <c r="G6464" i="8"/>
  <c r="E6465" i="8"/>
  <c r="F6465" i="8" s="1"/>
  <c r="G6465" i="8"/>
  <c r="E6466" i="8"/>
  <c r="F6466" i="8" s="1"/>
  <c r="H6466" i="8" s="1"/>
  <c r="G6466" i="8"/>
  <c r="E6467" i="8"/>
  <c r="F6467" i="8" s="1"/>
  <c r="G6467" i="8"/>
  <c r="E6468" i="8"/>
  <c r="F6468" i="8" s="1"/>
  <c r="H6468" i="8" s="1"/>
  <c r="G6468" i="8"/>
  <c r="E6469" i="8"/>
  <c r="F6469" i="8" s="1"/>
  <c r="G6469" i="8"/>
  <c r="E6470" i="8"/>
  <c r="F6470" i="8" s="1"/>
  <c r="H6470" i="8" s="1"/>
  <c r="G6470" i="8"/>
  <c r="E6471" i="8"/>
  <c r="F6471" i="8" s="1"/>
  <c r="G6471" i="8"/>
  <c r="E6472" i="8"/>
  <c r="F6472" i="8" s="1"/>
  <c r="H6472" i="8" s="1"/>
  <c r="G6472" i="8"/>
  <c r="E6473" i="8"/>
  <c r="F6473" i="8" s="1"/>
  <c r="G6473" i="8"/>
  <c r="E6474" i="8"/>
  <c r="F6474" i="8" s="1"/>
  <c r="H6474" i="8" s="1"/>
  <c r="G6474" i="8"/>
  <c r="E6475" i="8"/>
  <c r="F6475" i="8" s="1"/>
  <c r="G6475" i="8"/>
  <c r="E6476" i="8"/>
  <c r="F6476" i="8" s="1"/>
  <c r="H6476" i="8" s="1"/>
  <c r="G6476" i="8"/>
  <c r="E6477" i="8"/>
  <c r="F6477" i="8" s="1"/>
  <c r="G6477" i="8"/>
  <c r="E6478" i="8"/>
  <c r="F6478" i="8" s="1"/>
  <c r="H6478" i="8" s="1"/>
  <c r="G6478" i="8"/>
  <c r="E6479" i="8"/>
  <c r="F6479" i="8" s="1"/>
  <c r="G6479" i="8"/>
  <c r="E6480" i="8"/>
  <c r="F6480" i="8" s="1"/>
  <c r="H6480" i="8" s="1"/>
  <c r="G6480" i="8"/>
  <c r="E6481" i="8"/>
  <c r="F6481" i="8" s="1"/>
  <c r="G6481" i="8"/>
  <c r="E6482" i="8"/>
  <c r="F6482" i="8" s="1"/>
  <c r="H6482" i="8" s="1"/>
  <c r="G6482" i="8"/>
  <c r="E6483" i="8"/>
  <c r="F6483" i="8" s="1"/>
  <c r="G6483" i="8"/>
  <c r="E6484" i="8"/>
  <c r="F6484" i="8" s="1"/>
  <c r="H6484" i="8" s="1"/>
  <c r="G6484" i="8"/>
  <c r="E6485" i="8"/>
  <c r="F6485" i="8" s="1"/>
  <c r="G6485" i="8"/>
  <c r="E6486" i="8"/>
  <c r="F6486" i="8" s="1"/>
  <c r="H6486" i="8" s="1"/>
  <c r="G6486" i="8"/>
  <c r="E6487" i="8"/>
  <c r="F6487" i="8" s="1"/>
  <c r="G6487" i="8"/>
  <c r="E6488" i="8"/>
  <c r="F6488" i="8" s="1"/>
  <c r="H6488" i="8" s="1"/>
  <c r="G6488" i="8"/>
  <c r="E6489" i="8"/>
  <c r="F6489" i="8" s="1"/>
  <c r="G6489" i="8"/>
  <c r="E6490" i="8"/>
  <c r="F6490" i="8" s="1"/>
  <c r="H6490" i="8" s="1"/>
  <c r="G6490" i="8"/>
  <c r="E6491" i="8"/>
  <c r="F6491" i="8" s="1"/>
  <c r="G6491" i="8"/>
  <c r="E6492" i="8"/>
  <c r="F6492" i="8" s="1"/>
  <c r="H6492" i="8" s="1"/>
  <c r="G6492" i="8"/>
  <c r="E6493" i="8"/>
  <c r="F6493" i="8" s="1"/>
  <c r="G6493" i="8"/>
  <c r="E6494" i="8"/>
  <c r="F6494" i="8" s="1"/>
  <c r="H6494" i="8" s="1"/>
  <c r="G6494" i="8"/>
  <c r="E6495" i="8"/>
  <c r="F6495" i="8" s="1"/>
  <c r="G6495" i="8"/>
  <c r="E6496" i="8"/>
  <c r="F6496" i="8" s="1"/>
  <c r="H6496" i="8" s="1"/>
  <c r="G6496" i="8"/>
  <c r="E6497" i="8"/>
  <c r="F6497" i="8" s="1"/>
  <c r="G6497" i="8"/>
  <c r="E6498" i="8"/>
  <c r="F6498" i="8" s="1"/>
  <c r="H6498" i="8" s="1"/>
  <c r="G6498" i="8"/>
  <c r="E6499" i="8"/>
  <c r="F6499" i="8" s="1"/>
  <c r="G6499" i="8"/>
  <c r="E6500" i="8"/>
  <c r="F6500" i="8" s="1"/>
  <c r="H6500" i="8" s="1"/>
  <c r="G6500" i="8"/>
  <c r="E6501" i="8"/>
  <c r="F6501" i="8" s="1"/>
  <c r="G6501" i="8"/>
  <c r="E6502" i="8"/>
  <c r="F6502" i="8" s="1"/>
  <c r="H6502" i="8" s="1"/>
  <c r="G6502" i="8"/>
  <c r="E6503" i="8"/>
  <c r="F6503" i="8" s="1"/>
  <c r="G6503" i="8"/>
  <c r="E6504" i="8"/>
  <c r="F6504" i="8" s="1"/>
  <c r="H6504" i="8" s="1"/>
  <c r="G6504" i="8"/>
  <c r="E6505" i="8"/>
  <c r="F6505" i="8" s="1"/>
  <c r="G6505" i="8"/>
  <c r="E6506" i="8"/>
  <c r="F6506" i="8" s="1"/>
  <c r="H6506" i="8" s="1"/>
  <c r="G6506" i="8"/>
  <c r="E6507" i="8"/>
  <c r="F6507" i="8" s="1"/>
  <c r="G6507" i="8"/>
  <c r="E6508" i="8"/>
  <c r="F6508" i="8" s="1"/>
  <c r="H6508" i="8" s="1"/>
  <c r="G6508" i="8"/>
  <c r="E6509" i="8"/>
  <c r="F6509" i="8" s="1"/>
  <c r="G6509" i="8"/>
  <c r="E6510" i="8"/>
  <c r="F6510" i="8" s="1"/>
  <c r="H6510" i="8" s="1"/>
  <c r="G6510" i="8"/>
  <c r="E6511" i="8"/>
  <c r="F6511" i="8" s="1"/>
  <c r="G6511" i="8"/>
  <c r="E6512" i="8"/>
  <c r="F6512" i="8" s="1"/>
  <c r="H6512" i="8" s="1"/>
  <c r="G6512" i="8"/>
  <c r="E6513" i="8"/>
  <c r="F6513" i="8" s="1"/>
  <c r="G6513" i="8"/>
  <c r="E6514" i="8"/>
  <c r="F6514" i="8" s="1"/>
  <c r="H6514" i="8" s="1"/>
  <c r="G6514" i="8"/>
  <c r="E6515" i="8"/>
  <c r="F6515" i="8" s="1"/>
  <c r="G6515" i="8"/>
  <c r="E6516" i="8"/>
  <c r="F6516" i="8" s="1"/>
  <c r="H6516" i="8" s="1"/>
  <c r="G6516" i="8"/>
  <c r="E6517" i="8"/>
  <c r="F6517" i="8" s="1"/>
  <c r="G6517" i="8"/>
  <c r="E6518" i="8"/>
  <c r="F6518" i="8" s="1"/>
  <c r="H6518" i="8" s="1"/>
  <c r="G6518" i="8"/>
  <c r="E6519" i="8"/>
  <c r="F6519" i="8" s="1"/>
  <c r="G6519" i="8"/>
  <c r="E6520" i="8"/>
  <c r="F6520" i="8" s="1"/>
  <c r="H6520" i="8" s="1"/>
  <c r="G6520" i="8"/>
  <c r="E6521" i="8"/>
  <c r="F6521" i="8" s="1"/>
  <c r="G6521" i="8"/>
  <c r="E6522" i="8"/>
  <c r="F6522" i="8" s="1"/>
  <c r="H6522" i="8" s="1"/>
  <c r="G6522" i="8"/>
  <c r="E6523" i="8"/>
  <c r="F6523" i="8" s="1"/>
  <c r="G6523" i="8"/>
  <c r="E6524" i="8"/>
  <c r="F6524" i="8" s="1"/>
  <c r="H6524" i="8" s="1"/>
  <c r="G6524" i="8"/>
  <c r="E6525" i="8"/>
  <c r="F6525" i="8" s="1"/>
  <c r="G6525" i="8"/>
  <c r="E6526" i="8"/>
  <c r="F6526" i="8" s="1"/>
  <c r="H6526" i="8" s="1"/>
  <c r="G6526" i="8"/>
  <c r="E6527" i="8"/>
  <c r="F6527" i="8" s="1"/>
  <c r="G6527" i="8"/>
  <c r="E6528" i="8"/>
  <c r="F6528" i="8" s="1"/>
  <c r="H6528" i="8" s="1"/>
  <c r="G6528" i="8"/>
  <c r="E6529" i="8"/>
  <c r="F6529" i="8" s="1"/>
  <c r="G6529" i="8"/>
  <c r="E6530" i="8"/>
  <c r="F6530" i="8" s="1"/>
  <c r="H6530" i="8" s="1"/>
  <c r="G6530" i="8"/>
  <c r="E6531" i="8"/>
  <c r="F6531" i="8" s="1"/>
  <c r="G6531" i="8"/>
  <c r="E6532" i="8"/>
  <c r="F6532" i="8" s="1"/>
  <c r="H6532" i="8" s="1"/>
  <c r="G6532" i="8"/>
  <c r="E6533" i="8"/>
  <c r="F6533" i="8" s="1"/>
  <c r="H6533" i="8" s="1"/>
  <c r="G6533" i="8"/>
  <c r="E6534" i="8"/>
  <c r="F6534" i="8" s="1"/>
  <c r="H6534" i="8" s="1"/>
  <c r="G6534" i="8"/>
  <c r="E6535" i="8"/>
  <c r="F6535" i="8" s="1"/>
  <c r="H6535" i="8" s="1"/>
  <c r="G6535" i="8"/>
  <c r="E6536" i="8"/>
  <c r="F6536" i="8" s="1"/>
  <c r="H6536" i="8" s="1"/>
  <c r="G6536" i="8"/>
  <c r="E6537" i="8"/>
  <c r="F6537" i="8" s="1"/>
  <c r="H6537" i="8" s="1"/>
  <c r="G6537" i="8"/>
  <c r="E6538" i="8"/>
  <c r="F6538" i="8" s="1"/>
  <c r="H6538" i="8" s="1"/>
  <c r="G6538" i="8"/>
  <c r="E6539" i="8"/>
  <c r="F6539" i="8" s="1"/>
  <c r="H6539" i="8" s="1"/>
  <c r="G6539" i="8"/>
  <c r="E6540" i="8"/>
  <c r="F6540" i="8" s="1"/>
  <c r="H6540" i="8" s="1"/>
  <c r="G6540" i="8"/>
  <c r="E6541" i="8"/>
  <c r="F6541" i="8" s="1"/>
  <c r="H6541" i="8" s="1"/>
  <c r="G6541" i="8"/>
  <c r="E6542" i="8"/>
  <c r="F6542" i="8" s="1"/>
  <c r="H6542" i="8" s="1"/>
  <c r="G6542" i="8"/>
  <c r="E6543" i="8"/>
  <c r="F6543" i="8" s="1"/>
  <c r="H6543" i="8" s="1"/>
  <c r="G6543" i="8"/>
  <c r="E6544" i="8"/>
  <c r="F6544" i="8" s="1"/>
  <c r="H6544" i="8" s="1"/>
  <c r="G6544" i="8"/>
  <c r="E6545" i="8"/>
  <c r="F6545" i="8" s="1"/>
  <c r="H6545" i="8" s="1"/>
  <c r="G6545" i="8"/>
  <c r="E6546" i="8"/>
  <c r="F6546" i="8" s="1"/>
  <c r="H6546" i="8" s="1"/>
  <c r="G6546" i="8"/>
  <c r="E6547" i="8"/>
  <c r="F6547" i="8" s="1"/>
  <c r="H6547" i="8" s="1"/>
  <c r="G6547" i="8"/>
  <c r="E6548" i="8"/>
  <c r="F6548" i="8" s="1"/>
  <c r="H6548" i="8" s="1"/>
  <c r="G6548" i="8"/>
  <c r="E6549" i="8"/>
  <c r="F6549" i="8" s="1"/>
  <c r="H6549" i="8" s="1"/>
  <c r="G6549" i="8"/>
  <c r="E6550" i="8"/>
  <c r="F6550" i="8" s="1"/>
  <c r="H6550" i="8" s="1"/>
  <c r="G6550" i="8"/>
  <c r="E6551" i="8"/>
  <c r="F6551" i="8" s="1"/>
  <c r="H6551" i="8" s="1"/>
  <c r="G6551" i="8"/>
  <c r="E6552" i="8"/>
  <c r="F6552" i="8" s="1"/>
  <c r="H6552" i="8" s="1"/>
  <c r="G6552" i="8"/>
  <c r="E6553" i="8"/>
  <c r="F6553" i="8" s="1"/>
  <c r="H6553" i="8" s="1"/>
  <c r="G6553" i="8"/>
  <c r="E6554" i="8"/>
  <c r="F6554" i="8" s="1"/>
  <c r="H6554" i="8" s="1"/>
  <c r="G6554" i="8"/>
  <c r="E6555" i="8"/>
  <c r="F6555" i="8" s="1"/>
  <c r="H6555" i="8" s="1"/>
  <c r="G6555" i="8"/>
  <c r="E6556" i="8"/>
  <c r="F6556" i="8" s="1"/>
  <c r="H6556" i="8" s="1"/>
  <c r="G6556" i="8"/>
  <c r="E6557" i="8"/>
  <c r="F6557" i="8" s="1"/>
  <c r="H6557" i="8" s="1"/>
  <c r="G6557" i="8"/>
  <c r="E6558" i="8"/>
  <c r="F6558" i="8" s="1"/>
  <c r="H6558" i="8" s="1"/>
  <c r="G6558" i="8"/>
  <c r="E6559" i="8"/>
  <c r="F6559" i="8" s="1"/>
  <c r="H6559" i="8" s="1"/>
  <c r="G6559" i="8"/>
  <c r="E6560" i="8"/>
  <c r="F6560" i="8" s="1"/>
  <c r="H6560" i="8" s="1"/>
  <c r="G6560" i="8"/>
  <c r="E6561" i="8"/>
  <c r="F6561" i="8" s="1"/>
  <c r="H6561" i="8" s="1"/>
  <c r="G6561" i="8"/>
  <c r="E6562" i="8"/>
  <c r="F6562" i="8" s="1"/>
  <c r="H6562" i="8" s="1"/>
  <c r="G6562" i="8"/>
  <c r="E6563" i="8"/>
  <c r="F6563" i="8" s="1"/>
  <c r="H6563" i="8" s="1"/>
  <c r="G6563" i="8"/>
  <c r="E6564" i="8"/>
  <c r="F6564" i="8" s="1"/>
  <c r="H6564" i="8" s="1"/>
  <c r="G6564" i="8"/>
  <c r="E6565" i="8"/>
  <c r="F6565" i="8" s="1"/>
  <c r="H6565" i="8" s="1"/>
  <c r="G6565" i="8"/>
  <c r="E6566" i="8"/>
  <c r="F6566" i="8" s="1"/>
  <c r="H6566" i="8" s="1"/>
  <c r="G6566" i="8"/>
  <c r="E6567" i="8"/>
  <c r="F6567" i="8" s="1"/>
  <c r="H6567" i="8" s="1"/>
  <c r="G6567" i="8"/>
  <c r="E6568" i="8"/>
  <c r="F6568" i="8" s="1"/>
  <c r="H6568" i="8" s="1"/>
  <c r="G6568" i="8"/>
  <c r="E6569" i="8"/>
  <c r="F6569" i="8" s="1"/>
  <c r="H6569" i="8" s="1"/>
  <c r="G6569" i="8"/>
  <c r="E6570" i="8"/>
  <c r="F6570" i="8" s="1"/>
  <c r="H6570" i="8" s="1"/>
  <c r="G6570" i="8"/>
  <c r="E6571" i="8"/>
  <c r="F6571" i="8" s="1"/>
  <c r="H6571" i="8" s="1"/>
  <c r="G6571" i="8"/>
  <c r="E6572" i="8"/>
  <c r="F6572" i="8" s="1"/>
  <c r="H6572" i="8" s="1"/>
  <c r="G6572" i="8"/>
  <c r="E6573" i="8"/>
  <c r="F6573" i="8" s="1"/>
  <c r="H6573" i="8" s="1"/>
  <c r="G6573" i="8"/>
  <c r="E6574" i="8"/>
  <c r="F6574" i="8" s="1"/>
  <c r="H6574" i="8" s="1"/>
  <c r="G6574" i="8"/>
  <c r="E6575" i="8"/>
  <c r="F6575" i="8" s="1"/>
  <c r="H6575" i="8" s="1"/>
  <c r="G6575" i="8"/>
  <c r="E6576" i="8"/>
  <c r="F6576" i="8" s="1"/>
  <c r="H6576" i="8" s="1"/>
  <c r="G6576" i="8"/>
  <c r="E6577" i="8"/>
  <c r="F6577" i="8" s="1"/>
  <c r="H6577" i="8" s="1"/>
  <c r="G6577" i="8"/>
  <c r="E6578" i="8"/>
  <c r="F6578" i="8" s="1"/>
  <c r="H6578" i="8" s="1"/>
  <c r="G6578" i="8"/>
  <c r="E6579" i="8"/>
  <c r="F6579" i="8" s="1"/>
  <c r="H6579" i="8" s="1"/>
  <c r="G6579" i="8"/>
  <c r="E6580" i="8"/>
  <c r="F6580" i="8" s="1"/>
  <c r="H6580" i="8" s="1"/>
  <c r="G6580" i="8"/>
  <c r="E6581" i="8"/>
  <c r="F6581" i="8" s="1"/>
  <c r="H6581" i="8" s="1"/>
  <c r="G6581" i="8"/>
  <c r="E6582" i="8"/>
  <c r="F6582" i="8" s="1"/>
  <c r="H6582" i="8" s="1"/>
  <c r="G6582" i="8"/>
  <c r="E6583" i="8"/>
  <c r="F6583" i="8" s="1"/>
  <c r="H6583" i="8" s="1"/>
  <c r="G6583" i="8"/>
  <c r="E6584" i="8"/>
  <c r="F6584" i="8" s="1"/>
  <c r="H6584" i="8" s="1"/>
  <c r="G6584" i="8"/>
  <c r="E6585" i="8"/>
  <c r="F6585" i="8" s="1"/>
  <c r="H6585" i="8" s="1"/>
  <c r="G6585" i="8"/>
  <c r="E6586" i="8"/>
  <c r="F6586" i="8" s="1"/>
  <c r="H6586" i="8" s="1"/>
  <c r="G6586" i="8"/>
  <c r="E6587" i="8"/>
  <c r="F6587" i="8" s="1"/>
  <c r="H6587" i="8" s="1"/>
  <c r="G6587" i="8"/>
  <c r="E6588" i="8"/>
  <c r="F6588" i="8" s="1"/>
  <c r="H6588" i="8" s="1"/>
  <c r="G6588" i="8"/>
  <c r="E6589" i="8"/>
  <c r="F6589" i="8" s="1"/>
  <c r="H6589" i="8" s="1"/>
  <c r="G6589" i="8"/>
  <c r="E6590" i="8"/>
  <c r="F6590" i="8" s="1"/>
  <c r="H6590" i="8" s="1"/>
  <c r="G6590" i="8"/>
  <c r="E6591" i="8"/>
  <c r="F6591" i="8" s="1"/>
  <c r="H6591" i="8" s="1"/>
  <c r="G6591" i="8"/>
  <c r="E6592" i="8"/>
  <c r="F6592" i="8" s="1"/>
  <c r="H6592" i="8" s="1"/>
  <c r="G6592" i="8"/>
  <c r="E6593" i="8"/>
  <c r="F6593" i="8" s="1"/>
  <c r="H6593" i="8" s="1"/>
  <c r="G6593" i="8"/>
  <c r="E6594" i="8"/>
  <c r="F6594" i="8" s="1"/>
  <c r="H6594" i="8" s="1"/>
  <c r="G6594" i="8"/>
  <c r="E6595" i="8"/>
  <c r="F6595" i="8" s="1"/>
  <c r="H6595" i="8" s="1"/>
  <c r="G6595" i="8"/>
  <c r="E6596" i="8"/>
  <c r="F6596" i="8" s="1"/>
  <c r="H6596" i="8" s="1"/>
  <c r="G6596" i="8"/>
  <c r="E6597" i="8"/>
  <c r="F6597" i="8" s="1"/>
  <c r="H6597" i="8" s="1"/>
  <c r="G6597" i="8"/>
  <c r="E6598" i="8"/>
  <c r="F6598" i="8" s="1"/>
  <c r="H6598" i="8" s="1"/>
  <c r="G6598" i="8"/>
  <c r="E6599" i="8"/>
  <c r="F6599" i="8" s="1"/>
  <c r="H6599" i="8" s="1"/>
  <c r="G6599" i="8"/>
  <c r="E6600" i="8"/>
  <c r="F6600" i="8" s="1"/>
  <c r="H6600" i="8" s="1"/>
  <c r="G6600" i="8"/>
  <c r="E6601" i="8"/>
  <c r="F6601" i="8" s="1"/>
  <c r="H6601" i="8" s="1"/>
  <c r="G6601" i="8"/>
  <c r="E6602" i="8"/>
  <c r="F6602" i="8" s="1"/>
  <c r="H6602" i="8" s="1"/>
  <c r="G6602" i="8"/>
  <c r="E6603" i="8"/>
  <c r="F6603" i="8" s="1"/>
  <c r="H6603" i="8" s="1"/>
  <c r="G6603" i="8"/>
  <c r="E6604" i="8"/>
  <c r="F6604" i="8" s="1"/>
  <c r="H6604" i="8" s="1"/>
  <c r="G6604" i="8"/>
  <c r="E6605" i="8"/>
  <c r="F6605" i="8" s="1"/>
  <c r="H6605" i="8" s="1"/>
  <c r="G6605" i="8"/>
  <c r="E6606" i="8"/>
  <c r="F6606" i="8" s="1"/>
  <c r="H6606" i="8" s="1"/>
  <c r="G6606" i="8"/>
  <c r="E6607" i="8"/>
  <c r="F6607" i="8" s="1"/>
  <c r="H6607" i="8" s="1"/>
  <c r="G6607" i="8"/>
  <c r="E6608" i="8"/>
  <c r="F6608" i="8" s="1"/>
  <c r="H6608" i="8" s="1"/>
  <c r="G6608" i="8"/>
  <c r="E6609" i="8"/>
  <c r="F6609" i="8" s="1"/>
  <c r="H6609" i="8" s="1"/>
  <c r="G6609" i="8"/>
  <c r="E6610" i="8"/>
  <c r="F6610" i="8" s="1"/>
  <c r="H6610" i="8" s="1"/>
  <c r="G6610" i="8"/>
  <c r="E6611" i="8"/>
  <c r="F6611" i="8" s="1"/>
  <c r="H6611" i="8" s="1"/>
  <c r="G6611" i="8"/>
  <c r="E6612" i="8"/>
  <c r="F6612" i="8" s="1"/>
  <c r="H6612" i="8" s="1"/>
  <c r="G6612" i="8"/>
  <c r="E6613" i="8"/>
  <c r="F6613" i="8" s="1"/>
  <c r="H6613" i="8" s="1"/>
  <c r="G6613" i="8"/>
  <c r="E6614" i="8"/>
  <c r="F6614" i="8" s="1"/>
  <c r="H6614" i="8" s="1"/>
  <c r="G6614" i="8"/>
  <c r="E6615" i="8"/>
  <c r="F6615" i="8" s="1"/>
  <c r="H6615" i="8" s="1"/>
  <c r="G6615" i="8"/>
  <c r="E6616" i="8"/>
  <c r="F6616" i="8" s="1"/>
  <c r="H6616" i="8" s="1"/>
  <c r="G6616" i="8"/>
  <c r="E6617" i="8"/>
  <c r="F6617" i="8" s="1"/>
  <c r="H6617" i="8" s="1"/>
  <c r="G6617" i="8"/>
  <c r="E6618" i="8"/>
  <c r="F6618" i="8" s="1"/>
  <c r="H6618" i="8" s="1"/>
  <c r="G6618" i="8"/>
  <c r="E6619" i="8"/>
  <c r="F6619" i="8" s="1"/>
  <c r="H6619" i="8" s="1"/>
  <c r="G6619" i="8"/>
  <c r="E6620" i="8"/>
  <c r="F6620" i="8" s="1"/>
  <c r="H6620" i="8" s="1"/>
  <c r="G6620" i="8"/>
  <c r="E6621" i="8"/>
  <c r="F6621" i="8" s="1"/>
  <c r="H6621" i="8" s="1"/>
  <c r="G6621" i="8"/>
  <c r="E6622" i="8"/>
  <c r="F6622" i="8" s="1"/>
  <c r="H6622" i="8" s="1"/>
  <c r="G6622" i="8"/>
  <c r="E6623" i="8"/>
  <c r="F6623" i="8" s="1"/>
  <c r="H6623" i="8" s="1"/>
  <c r="G6623" i="8"/>
  <c r="E6624" i="8"/>
  <c r="F6624" i="8" s="1"/>
  <c r="H6624" i="8" s="1"/>
  <c r="G6624" i="8"/>
  <c r="E6625" i="8"/>
  <c r="F6625" i="8" s="1"/>
  <c r="H6625" i="8" s="1"/>
  <c r="G6625" i="8"/>
  <c r="E6626" i="8"/>
  <c r="F6626" i="8" s="1"/>
  <c r="H6626" i="8" s="1"/>
  <c r="G6626" i="8"/>
  <c r="E6627" i="8"/>
  <c r="F6627" i="8" s="1"/>
  <c r="H6627" i="8" s="1"/>
  <c r="G6627" i="8"/>
  <c r="E6628" i="8"/>
  <c r="F6628" i="8" s="1"/>
  <c r="H6628" i="8" s="1"/>
  <c r="G6628" i="8"/>
  <c r="E6629" i="8"/>
  <c r="F6629" i="8" s="1"/>
  <c r="H6629" i="8" s="1"/>
  <c r="G6629" i="8"/>
  <c r="E6630" i="8"/>
  <c r="F6630" i="8" s="1"/>
  <c r="H6630" i="8" s="1"/>
  <c r="G6630" i="8"/>
  <c r="E6631" i="8"/>
  <c r="F6631" i="8" s="1"/>
  <c r="H6631" i="8" s="1"/>
  <c r="G6631" i="8"/>
  <c r="E6632" i="8"/>
  <c r="F6632" i="8" s="1"/>
  <c r="H6632" i="8" s="1"/>
  <c r="G6632" i="8"/>
  <c r="E6633" i="8"/>
  <c r="F6633" i="8" s="1"/>
  <c r="H6633" i="8" s="1"/>
  <c r="G6633" i="8"/>
  <c r="E6634" i="8"/>
  <c r="F6634" i="8" s="1"/>
  <c r="H6634" i="8" s="1"/>
  <c r="G6634" i="8"/>
  <c r="E6635" i="8"/>
  <c r="F6635" i="8" s="1"/>
  <c r="H6635" i="8" s="1"/>
  <c r="G6635" i="8"/>
  <c r="E6636" i="8"/>
  <c r="F6636" i="8" s="1"/>
  <c r="H6636" i="8" s="1"/>
  <c r="G6636" i="8"/>
  <c r="E6637" i="8"/>
  <c r="F6637" i="8" s="1"/>
  <c r="H6637" i="8" s="1"/>
  <c r="G6637" i="8"/>
  <c r="E6638" i="8"/>
  <c r="F6638" i="8" s="1"/>
  <c r="H6638" i="8" s="1"/>
  <c r="G6638" i="8"/>
  <c r="E6639" i="8"/>
  <c r="F6639" i="8" s="1"/>
  <c r="H6639" i="8" s="1"/>
  <c r="G6639" i="8"/>
  <c r="E6640" i="8"/>
  <c r="F6640" i="8" s="1"/>
  <c r="H6640" i="8" s="1"/>
  <c r="G6640" i="8"/>
  <c r="E6641" i="8"/>
  <c r="F6641" i="8" s="1"/>
  <c r="H6641" i="8" s="1"/>
  <c r="G6641" i="8"/>
  <c r="E6642" i="8"/>
  <c r="F6642" i="8" s="1"/>
  <c r="H6642" i="8" s="1"/>
  <c r="G6642" i="8"/>
  <c r="E6643" i="8"/>
  <c r="F6643" i="8" s="1"/>
  <c r="H6643" i="8" s="1"/>
  <c r="G6643" i="8"/>
  <c r="E6644" i="8"/>
  <c r="F6644" i="8" s="1"/>
  <c r="H6644" i="8" s="1"/>
  <c r="G6644" i="8"/>
  <c r="E6645" i="8"/>
  <c r="F6645" i="8"/>
  <c r="H6645" i="8" s="1"/>
  <c r="G6645" i="8"/>
  <c r="E6646" i="8"/>
  <c r="F6646" i="8" s="1"/>
  <c r="H6646" i="8" s="1"/>
  <c r="G6646" i="8"/>
  <c r="E6647" i="8"/>
  <c r="F6647" i="8" s="1"/>
  <c r="H6647" i="8" s="1"/>
  <c r="G6647" i="8"/>
  <c r="E6648" i="8"/>
  <c r="F6648" i="8" s="1"/>
  <c r="H6648" i="8" s="1"/>
  <c r="G6648" i="8"/>
  <c r="E6649" i="8"/>
  <c r="F6649" i="8"/>
  <c r="H6649" i="8" s="1"/>
  <c r="G6649" i="8"/>
  <c r="E6650" i="8"/>
  <c r="F6650" i="8" s="1"/>
  <c r="G6650" i="8"/>
  <c r="E6651" i="8"/>
  <c r="F6651" i="8" s="1"/>
  <c r="H6651" i="8" s="1"/>
  <c r="G6651" i="8"/>
  <c r="E6652" i="8"/>
  <c r="F6652" i="8" s="1"/>
  <c r="H6652" i="8" s="1"/>
  <c r="G6652" i="8"/>
  <c r="E6653" i="8"/>
  <c r="F6653" i="8"/>
  <c r="H6653" i="8" s="1"/>
  <c r="G6653" i="8"/>
  <c r="E6654" i="8"/>
  <c r="F6654" i="8" s="1"/>
  <c r="G6654" i="8"/>
  <c r="E6655" i="8"/>
  <c r="F6655" i="8" s="1"/>
  <c r="H6655" i="8" s="1"/>
  <c r="G6655" i="8"/>
  <c r="E6656" i="8"/>
  <c r="F6656" i="8" s="1"/>
  <c r="H6656" i="8" s="1"/>
  <c r="G6656" i="8"/>
  <c r="E6657" i="8"/>
  <c r="F6657" i="8"/>
  <c r="H6657" i="8" s="1"/>
  <c r="G6657" i="8"/>
  <c r="E6658" i="8"/>
  <c r="F6658" i="8" s="1"/>
  <c r="H6658" i="8" s="1"/>
  <c r="G6658" i="8"/>
  <c r="E6659" i="8"/>
  <c r="F6659" i="8" s="1"/>
  <c r="H6659" i="8" s="1"/>
  <c r="G6659" i="8"/>
  <c r="E6660" i="8"/>
  <c r="F6660" i="8" s="1"/>
  <c r="H6660" i="8" s="1"/>
  <c r="G6660" i="8"/>
  <c r="E6661" i="8"/>
  <c r="F6661" i="8"/>
  <c r="H6661" i="8" s="1"/>
  <c r="G6661" i="8"/>
  <c r="E6662" i="8"/>
  <c r="F6662" i="8" s="1"/>
  <c r="H6662" i="8" s="1"/>
  <c r="G6662" i="8"/>
  <c r="E6663" i="8"/>
  <c r="F6663" i="8" s="1"/>
  <c r="H6663" i="8" s="1"/>
  <c r="G6663" i="8"/>
  <c r="E6664" i="8"/>
  <c r="F6664" i="8" s="1"/>
  <c r="H6664" i="8" s="1"/>
  <c r="G6664" i="8"/>
  <c r="E6665" i="8"/>
  <c r="F6665" i="8"/>
  <c r="H6665" i="8" s="1"/>
  <c r="G6665" i="8"/>
  <c r="E6666" i="8"/>
  <c r="F6666" i="8" s="1"/>
  <c r="G6666" i="8"/>
  <c r="E6667" i="8"/>
  <c r="F6667" i="8" s="1"/>
  <c r="H6667" i="8" s="1"/>
  <c r="G6667" i="8"/>
  <c r="E6668" i="8"/>
  <c r="F6668" i="8" s="1"/>
  <c r="H6668" i="8" s="1"/>
  <c r="G6668" i="8"/>
  <c r="E6669" i="8"/>
  <c r="F6669" i="8"/>
  <c r="H6669" i="8" s="1"/>
  <c r="G6669" i="8"/>
  <c r="E6670" i="8"/>
  <c r="F6670" i="8" s="1"/>
  <c r="G6670" i="8"/>
  <c r="E6671" i="8"/>
  <c r="F6671" i="8" s="1"/>
  <c r="H6671" i="8" s="1"/>
  <c r="G6671" i="8"/>
  <c r="E6672" i="8"/>
  <c r="F6672" i="8" s="1"/>
  <c r="H6672" i="8" s="1"/>
  <c r="G6672" i="8"/>
  <c r="E6673" i="8"/>
  <c r="F6673" i="8"/>
  <c r="H6673" i="8" s="1"/>
  <c r="G6673" i="8"/>
  <c r="E6674" i="8"/>
  <c r="F6674" i="8" s="1"/>
  <c r="H6674" i="8" s="1"/>
  <c r="G6674" i="8"/>
  <c r="E6675" i="8"/>
  <c r="F6675" i="8" s="1"/>
  <c r="H6675" i="8" s="1"/>
  <c r="G6675" i="8"/>
  <c r="E6676" i="8"/>
  <c r="F6676" i="8" s="1"/>
  <c r="H6676" i="8" s="1"/>
  <c r="G6676" i="8"/>
  <c r="E6677" i="8"/>
  <c r="F6677" i="8"/>
  <c r="H6677" i="8" s="1"/>
  <c r="G6677" i="8"/>
  <c r="E6678" i="8"/>
  <c r="F6678" i="8" s="1"/>
  <c r="H6678" i="8" s="1"/>
  <c r="G6678" i="8"/>
  <c r="E6679" i="8"/>
  <c r="F6679" i="8" s="1"/>
  <c r="H6679" i="8" s="1"/>
  <c r="G6679" i="8"/>
  <c r="E6680" i="8"/>
  <c r="F6680" i="8" s="1"/>
  <c r="H6680" i="8" s="1"/>
  <c r="G6680" i="8"/>
  <c r="E6681" i="8"/>
  <c r="F6681" i="8"/>
  <c r="H6681" i="8" s="1"/>
  <c r="G6681" i="8"/>
  <c r="E6682" i="8"/>
  <c r="F6682" i="8" s="1"/>
  <c r="G6682" i="8"/>
  <c r="E6683" i="8"/>
  <c r="F6683" i="8" s="1"/>
  <c r="H6683" i="8" s="1"/>
  <c r="G6683" i="8"/>
  <c r="E6684" i="8"/>
  <c r="F6684" i="8" s="1"/>
  <c r="H6684" i="8" s="1"/>
  <c r="G6684" i="8"/>
  <c r="E6685" i="8"/>
  <c r="F6685" i="8"/>
  <c r="H6685" i="8" s="1"/>
  <c r="G6685" i="8"/>
  <c r="E6686" i="8"/>
  <c r="F6686" i="8" s="1"/>
  <c r="G6686" i="8"/>
  <c r="E6687" i="8"/>
  <c r="F6687" i="8" s="1"/>
  <c r="H6687" i="8" s="1"/>
  <c r="G6687" i="8"/>
  <c r="E6688" i="8"/>
  <c r="F6688" i="8" s="1"/>
  <c r="H6688" i="8" s="1"/>
  <c r="G6688" i="8"/>
  <c r="E6689" i="8"/>
  <c r="F6689" i="8"/>
  <c r="H6689" i="8" s="1"/>
  <c r="G6689" i="8"/>
  <c r="E6690" i="8"/>
  <c r="F6690" i="8" s="1"/>
  <c r="H6690" i="8" s="1"/>
  <c r="G6690" i="8"/>
  <c r="E6691" i="8"/>
  <c r="F6691" i="8" s="1"/>
  <c r="H6691" i="8" s="1"/>
  <c r="G6691" i="8"/>
  <c r="E6692" i="8"/>
  <c r="F6692" i="8" s="1"/>
  <c r="H6692" i="8" s="1"/>
  <c r="G6692" i="8"/>
  <c r="E6693" i="8"/>
  <c r="F6693" i="8"/>
  <c r="H6693" i="8" s="1"/>
  <c r="G6693" i="8"/>
  <c r="E6694" i="8"/>
  <c r="F6694" i="8" s="1"/>
  <c r="H6694" i="8" s="1"/>
  <c r="G6694" i="8"/>
  <c r="E6695" i="8"/>
  <c r="F6695" i="8" s="1"/>
  <c r="H6695" i="8" s="1"/>
  <c r="G6695" i="8"/>
  <c r="E6696" i="8"/>
  <c r="F6696" i="8" s="1"/>
  <c r="H6696" i="8" s="1"/>
  <c r="G6696" i="8"/>
  <c r="E6697" i="8"/>
  <c r="F6697" i="8"/>
  <c r="H6697" i="8" s="1"/>
  <c r="G6697" i="8"/>
  <c r="E6698" i="8"/>
  <c r="F6698" i="8" s="1"/>
  <c r="G6698" i="8"/>
  <c r="E6699" i="8"/>
  <c r="F6699" i="8" s="1"/>
  <c r="H6699" i="8" s="1"/>
  <c r="G6699" i="8"/>
  <c r="E6700" i="8"/>
  <c r="F6700" i="8" s="1"/>
  <c r="H6700" i="8" s="1"/>
  <c r="G6700" i="8"/>
  <c r="E6701" i="8"/>
  <c r="F6701" i="8"/>
  <c r="H6701" i="8" s="1"/>
  <c r="G6701" i="8"/>
  <c r="E6702" i="8"/>
  <c r="F6702" i="8" s="1"/>
  <c r="G6702" i="8"/>
  <c r="E6703" i="8"/>
  <c r="F6703" i="8" s="1"/>
  <c r="H6703" i="8" s="1"/>
  <c r="G6703" i="8"/>
  <c r="E6704" i="8"/>
  <c r="F6704" i="8" s="1"/>
  <c r="H6704" i="8" s="1"/>
  <c r="G6704" i="8"/>
  <c r="E6705" i="8"/>
  <c r="F6705" i="8"/>
  <c r="H6705" i="8" s="1"/>
  <c r="G6705" i="8"/>
  <c r="E6706" i="8"/>
  <c r="F6706" i="8" s="1"/>
  <c r="H6706" i="8" s="1"/>
  <c r="G6706" i="8"/>
  <c r="E6707" i="8"/>
  <c r="F6707" i="8" s="1"/>
  <c r="H6707" i="8" s="1"/>
  <c r="G6707" i="8"/>
  <c r="E6708" i="8"/>
  <c r="F6708" i="8" s="1"/>
  <c r="H6708" i="8" s="1"/>
  <c r="G6708" i="8"/>
  <c r="E6709" i="8"/>
  <c r="F6709" i="8"/>
  <c r="H6709" i="8" s="1"/>
  <c r="G6709" i="8"/>
  <c r="E6710" i="8"/>
  <c r="F6710" i="8" s="1"/>
  <c r="H6710" i="8" s="1"/>
  <c r="G6710" i="8"/>
  <c r="E6711" i="8"/>
  <c r="F6711" i="8" s="1"/>
  <c r="H6711" i="8" s="1"/>
  <c r="G6711" i="8"/>
  <c r="E6712" i="8"/>
  <c r="F6712" i="8" s="1"/>
  <c r="H6712" i="8" s="1"/>
  <c r="G6712" i="8"/>
  <c r="E6713" i="8"/>
  <c r="F6713" i="8"/>
  <c r="H6713" i="8" s="1"/>
  <c r="G6713" i="8"/>
  <c r="E6714" i="8"/>
  <c r="F6714" i="8" s="1"/>
  <c r="G6714" i="8"/>
  <c r="E6715" i="8"/>
  <c r="F6715" i="8" s="1"/>
  <c r="H6715" i="8" s="1"/>
  <c r="G6715" i="8"/>
  <c r="E6716" i="8"/>
  <c r="F6716" i="8" s="1"/>
  <c r="G6716" i="8"/>
  <c r="E6717" i="8"/>
  <c r="F6717" i="8" s="1"/>
  <c r="H6717" i="8" s="1"/>
  <c r="G6717" i="8"/>
  <c r="E6718" i="8"/>
  <c r="F6718" i="8" s="1"/>
  <c r="G6718" i="8"/>
  <c r="E6719" i="8"/>
  <c r="F6719" i="8" s="1"/>
  <c r="H6719" i="8" s="1"/>
  <c r="G6719" i="8"/>
  <c r="E6720" i="8"/>
  <c r="F6720" i="8" s="1"/>
  <c r="G6720" i="8"/>
  <c r="E6721" i="8"/>
  <c r="F6721" i="8" s="1"/>
  <c r="H6721" i="8" s="1"/>
  <c r="G6721" i="8"/>
  <c r="E6722" i="8"/>
  <c r="F6722" i="8" s="1"/>
  <c r="G6722" i="8"/>
  <c r="E6723" i="8"/>
  <c r="F6723" i="8" s="1"/>
  <c r="H6723" i="8" s="1"/>
  <c r="G6723" i="8"/>
  <c r="E6724" i="8"/>
  <c r="F6724" i="8" s="1"/>
  <c r="G6724" i="8"/>
  <c r="E6725" i="8"/>
  <c r="F6725" i="8" s="1"/>
  <c r="H6725" i="8" s="1"/>
  <c r="G6725" i="8"/>
  <c r="E6726" i="8"/>
  <c r="F6726" i="8" s="1"/>
  <c r="G6726" i="8"/>
  <c r="E6727" i="8"/>
  <c r="F6727" i="8" s="1"/>
  <c r="H6727" i="8" s="1"/>
  <c r="G6727" i="8"/>
  <c r="E6728" i="8"/>
  <c r="F6728" i="8" s="1"/>
  <c r="G6728" i="8"/>
  <c r="E6729" i="8"/>
  <c r="F6729" i="8" s="1"/>
  <c r="H6729" i="8" s="1"/>
  <c r="G6729" i="8"/>
  <c r="E6730" i="8"/>
  <c r="F6730" i="8" s="1"/>
  <c r="G6730" i="8"/>
  <c r="E6731" i="8"/>
  <c r="F6731" i="8" s="1"/>
  <c r="H6731" i="8" s="1"/>
  <c r="G6731" i="8"/>
  <c r="E6732" i="8"/>
  <c r="F6732" i="8" s="1"/>
  <c r="G6732" i="8"/>
  <c r="E6733" i="8"/>
  <c r="F6733" i="8" s="1"/>
  <c r="H6733" i="8" s="1"/>
  <c r="G6733" i="8"/>
  <c r="E6734" i="8"/>
  <c r="F6734" i="8" s="1"/>
  <c r="G6734" i="8"/>
  <c r="E6735" i="8"/>
  <c r="F6735" i="8" s="1"/>
  <c r="H6735" i="8" s="1"/>
  <c r="G6735" i="8"/>
  <c r="E6736" i="8"/>
  <c r="F6736" i="8" s="1"/>
  <c r="G6736" i="8"/>
  <c r="E6737" i="8"/>
  <c r="F6737" i="8" s="1"/>
  <c r="H6737" i="8" s="1"/>
  <c r="G6737" i="8"/>
  <c r="E6738" i="8"/>
  <c r="F6738" i="8" s="1"/>
  <c r="G6738" i="8"/>
  <c r="E6739" i="8"/>
  <c r="F6739" i="8" s="1"/>
  <c r="H6739" i="8" s="1"/>
  <c r="G6739" i="8"/>
  <c r="E6740" i="8"/>
  <c r="F6740" i="8" s="1"/>
  <c r="G6740" i="8"/>
  <c r="E6741" i="8"/>
  <c r="F6741" i="8" s="1"/>
  <c r="H6741" i="8" s="1"/>
  <c r="G6741" i="8"/>
  <c r="E6742" i="8"/>
  <c r="F6742" i="8" s="1"/>
  <c r="G6742" i="8"/>
  <c r="E6743" i="8"/>
  <c r="F6743" i="8" s="1"/>
  <c r="H6743" i="8" s="1"/>
  <c r="G6743" i="8"/>
  <c r="E6744" i="8"/>
  <c r="F6744" i="8" s="1"/>
  <c r="G6744" i="8"/>
  <c r="E6745" i="8"/>
  <c r="F6745" i="8" s="1"/>
  <c r="H6745" i="8" s="1"/>
  <c r="G6745" i="8"/>
  <c r="E6746" i="8"/>
  <c r="F6746" i="8" s="1"/>
  <c r="G6746" i="8"/>
  <c r="E6747" i="8"/>
  <c r="F6747" i="8" s="1"/>
  <c r="H6747" i="8" s="1"/>
  <c r="G6747" i="8"/>
  <c r="E6748" i="8"/>
  <c r="F6748" i="8" s="1"/>
  <c r="G6748" i="8"/>
  <c r="E6749" i="8"/>
  <c r="F6749" i="8" s="1"/>
  <c r="H6749" i="8" s="1"/>
  <c r="G6749" i="8"/>
  <c r="E6750" i="8"/>
  <c r="F6750" i="8" s="1"/>
  <c r="G6750" i="8"/>
  <c r="E6751" i="8"/>
  <c r="F6751" i="8" s="1"/>
  <c r="H6751" i="8" s="1"/>
  <c r="G6751" i="8"/>
  <c r="E6752" i="8"/>
  <c r="F6752" i="8" s="1"/>
  <c r="G6752" i="8"/>
  <c r="E6753" i="8"/>
  <c r="F6753" i="8" s="1"/>
  <c r="H6753" i="8" s="1"/>
  <c r="G6753" i="8"/>
  <c r="E6754" i="8"/>
  <c r="F6754" i="8" s="1"/>
  <c r="G6754" i="8"/>
  <c r="E6755" i="8"/>
  <c r="F6755" i="8" s="1"/>
  <c r="H6755" i="8" s="1"/>
  <c r="G6755" i="8"/>
  <c r="E6756" i="8"/>
  <c r="F6756" i="8" s="1"/>
  <c r="G6756" i="8"/>
  <c r="E6757" i="8"/>
  <c r="F6757" i="8" s="1"/>
  <c r="H6757" i="8" s="1"/>
  <c r="G6757" i="8"/>
  <c r="E6758" i="8"/>
  <c r="F6758" i="8" s="1"/>
  <c r="G6758" i="8"/>
  <c r="E6759" i="8"/>
  <c r="F6759" i="8" s="1"/>
  <c r="H6759" i="8" s="1"/>
  <c r="G6759" i="8"/>
  <c r="E6760" i="8"/>
  <c r="F6760" i="8" s="1"/>
  <c r="G6760" i="8"/>
  <c r="E6761" i="8"/>
  <c r="F6761" i="8" s="1"/>
  <c r="H6761" i="8" s="1"/>
  <c r="G6761" i="8"/>
  <c r="E6762" i="8"/>
  <c r="F6762" i="8" s="1"/>
  <c r="G6762" i="8"/>
  <c r="E6763" i="8"/>
  <c r="F6763" i="8" s="1"/>
  <c r="H6763" i="8" s="1"/>
  <c r="G6763" i="8"/>
  <c r="E6764" i="8"/>
  <c r="F6764" i="8" s="1"/>
  <c r="G6764" i="8"/>
  <c r="E6765" i="8"/>
  <c r="F6765" i="8" s="1"/>
  <c r="H6765" i="8" s="1"/>
  <c r="G6765" i="8"/>
  <c r="E6766" i="8"/>
  <c r="F6766" i="8" s="1"/>
  <c r="G6766" i="8"/>
  <c r="E6767" i="8"/>
  <c r="F6767" i="8" s="1"/>
  <c r="H6767" i="8" s="1"/>
  <c r="G6767" i="8"/>
  <c r="E6768" i="8"/>
  <c r="F6768" i="8" s="1"/>
  <c r="G6768" i="8"/>
  <c r="E6769" i="8"/>
  <c r="F6769" i="8" s="1"/>
  <c r="H6769" i="8" s="1"/>
  <c r="G6769" i="8"/>
  <c r="E6770" i="8"/>
  <c r="F6770" i="8" s="1"/>
  <c r="G6770" i="8"/>
  <c r="E6771" i="8"/>
  <c r="F6771" i="8" s="1"/>
  <c r="H6771" i="8" s="1"/>
  <c r="G6771" i="8"/>
  <c r="E6772" i="8"/>
  <c r="F6772" i="8" s="1"/>
  <c r="G6772" i="8"/>
  <c r="E6773" i="8"/>
  <c r="F6773" i="8" s="1"/>
  <c r="H6773" i="8" s="1"/>
  <c r="G6773" i="8"/>
  <c r="E6774" i="8"/>
  <c r="F6774" i="8" s="1"/>
  <c r="G6774" i="8"/>
  <c r="E6775" i="8"/>
  <c r="F6775" i="8" s="1"/>
  <c r="H6775" i="8" s="1"/>
  <c r="G6775" i="8"/>
  <c r="E6776" i="8"/>
  <c r="F6776" i="8" s="1"/>
  <c r="G6776" i="8"/>
  <c r="E6777" i="8"/>
  <c r="F6777" i="8" s="1"/>
  <c r="H6777" i="8" s="1"/>
  <c r="G6777" i="8"/>
  <c r="E6778" i="8"/>
  <c r="F6778" i="8" s="1"/>
  <c r="G6778" i="8"/>
  <c r="E6779" i="8"/>
  <c r="F6779" i="8" s="1"/>
  <c r="H6779" i="8" s="1"/>
  <c r="G6779" i="8"/>
  <c r="E6780" i="8"/>
  <c r="F6780" i="8" s="1"/>
  <c r="G6780" i="8"/>
  <c r="E6781" i="8"/>
  <c r="F6781" i="8" s="1"/>
  <c r="H6781" i="8" s="1"/>
  <c r="G6781" i="8"/>
  <c r="E6782" i="8"/>
  <c r="F6782" i="8" s="1"/>
  <c r="G6782" i="8"/>
  <c r="E6783" i="8"/>
  <c r="F6783" i="8" s="1"/>
  <c r="H6783" i="8" s="1"/>
  <c r="G6783" i="8"/>
  <c r="E6784" i="8"/>
  <c r="F6784" i="8" s="1"/>
  <c r="G6784" i="8"/>
  <c r="E6785" i="8"/>
  <c r="F6785" i="8" s="1"/>
  <c r="H6785" i="8" s="1"/>
  <c r="G6785" i="8"/>
  <c r="E6786" i="8"/>
  <c r="F6786" i="8" s="1"/>
  <c r="G6786" i="8"/>
  <c r="E6787" i="8"/>
  <c r="F6787" i="8" s="1"/>
  <c r="H6787" i="8" s="1"/>
  <c r="G6787" i="8"/>
  <c r="E6788" i="8"/>
  <c r="F6788" i="8" s="1"/>
  <c r="G6788" i="8"/>
  <c r="E6789" i="8"/>
  <c r="F6789" i="8" s="1"/>
  <c r="H6789" i="8" s="1"/>
  <c r="G6789" i="8"/>
  <c r="E6790" i="8"/>
  <c r="F6790" i="8" s="1"/>
  <c r="G6790" i="8"/>
  <c r="E6791" i="8"/>
  <c r="F6791" i="8" s="1"/>
  <c r="H6791" i="8" s="1"/>
  <c r="G6791" i="8"/>
  <c r="E6792" i="8"/>
  <c r="F6792" i="8" s="1"/>
  <c r="G6792" i="8"/>
  <c r="E6793" i="8"/>
  <c r="F6793" i="8" s="1"/>
  <c r="H6793" i="8" s="1"/>
  <c r="G6793" i="8"/>
  <c r="E6794" i="8"/>
  <c r="F6794" i="8" s="1"/>
  <c r="G6794" i="8"/>
  <c r="E6795" i="8"/>
  <c r="F6795" i="8" s="1"/>
  <c r="H6795" i="8" s="1"/>
  <c r="G6795" i="8"/>
  <c r="E6796" i="8"/>
  <c r="F6796" i="8" s="1"/>
  <c r="G6796" i="8"/>
  <c r="E6797" i="8"/>
  <c r="F6797" i="8" s="1"/>
  <c r="H6797" i="8" s="1"/>
  <c r="G6797" i="8"/>
  <c r="E6798" i="8"/>
  <c r="F6798" i="8" s="1"/>
  <c r="G6798" i="8"/>
  <c r="E6799" i="8"/>
  <c r="F6799" i="8" s="1"/>
  <c r="H6799" i="8" s="1"/>
  <c r="G6799" i="8"/>
  <c r="E6800" i="8"/>
  <c r="F6800" i="8" s="1"/>
  <c r="G6800" i="8"/>
  <c r="E6801" i="8"/>
  <c r="F6801" i="8" s="1"/>
  <c r="H6801" i="8" s="1"/>
  <c r="G6801" i="8"/>
  <c r="E6802" i="8"/>
  <c r="F6802" i="8" s="1"/>
  <c r="G6802" i="8"/>
  <c r="E6803" i="8"/>
  <c r="F6803" i="8" s="1"/>
  <c r="H6803" i="8" s="1"/>
  <c r="G6803" i="8"/>
  <c r="E6804" i="8"/>
  <c r="F6804" i="8" s="1"/>
  <c r="G6804" i="8"/>
  <c r="E6805" i="8"/>
  <c r="F6805" i="8" s="1"/>
  <c r="H6805" i="8" s="1"/>
  <c r="G6805" i="8"/>
  <c r="E6806" i="8"/>
  <c r="F6806" i="8" s="1"/>
  <c r="G6806" i="8"/>
  <c r="E6807" i="8"/>
  <c r="F6807" i="8" s="1"/>
  <c r="H6807" i="8" s="1"/>
  <c r="G6807" i="8"/>
  <c r="E6808" i="8"/>
  <c r="F6808" i="8" s="1"/>
  <c r="G6808" i="8"/>
  <c r="E6809" i="8"/>
  <c r="F6809" i="8" s="1"/>
  <c r="H6809" i="8" s="1"/>
  <c r="G6809" i="8"/>
  <c r="E6810" i="8"/>
  <c r="F6810" i="8" s="1"/>
  <c r="G6810" i="8"/>
  <c r="E6811" i="8"/>
  <c r="F6811" i="8" s="1"/>
  <c r="H6811" i="8" s="1"/>
  <c r="G6811" i="8"/>
  <c r="E6812" i="8"/>
  <c r="F6812" i="8" s="1"/>
  <c r="H6812" i="8" s="1"/>
  <c r="G6812" i="8"/>
  <c r="E6813" i="8"/>
  <c r="F6813" i="8" s="1"/>
  <c r="H6813" i="8" s="1"/>
  <c r="G6813" i="8"/>
  <c r="E6814" i="8"/>
  <c r="F6814" i="8" s="1"/>
  <c r="H6814" i="8" s="1"/>
  <c r="G6814" i="8"/>
  <c r="E6815" i="8"/>
  <c r="F6815" i="8" s="1"/>
  <c r="H6815" i="8" s="1"/>
  <c r="G6815" i="8"/>
  <c r="E6816" i="8"/>
  <c r="F6816" i="8" s="1"/>
  <c r="H6816" i="8" s="1"/>
  <c r="G6816" i="8"/>
  <c r="E6817" i="8"/>
  <c r="F6817" i="8" s="1"/>
  <c r="G6817" i="8"/>
  <c r="H6817" i="8"/>
  <c r="E6818" i="8"/>
  <c r="F6818" i="8" s="1"/>
  <c r="G6818" i="8"/>
  <c r="H6818" i="8" s="1"/>
  <c r="E6819" i="8"/>
  <c r="F6819" i="8" s="1"/>
  <c r="H6819" i="8" s="1"/>
  <c r="G6819" i="8"/>
  <c r="E6820" i="8"/>
  <c r="F6820" i="8" s="1"/>
  <c r="H6820" i="8" s="1"/>
  <c r="G6820" i="8"/>
  <c r="E6821" i="8"/>
  <c r="F6821" i="8" s="1"/>
  <c r="G6821" i="8"/>
  <c r="H6821" i="8"/>
  <c r="E6822" i="8"/>
  <c r="F6822" i="8" s="1"/>
  <c r="G6822" i="8"/>
  <c r="H6822" i="8" s="1"/>
  <c r="E6823" i="8"/>
  <c r="F6823" i="8" s="1"/>
  <c r="H6823" i="8" s="1"/>
  <c r="G6823" i="8"/>
  <c r="E6824" i="8"/>
  <c r="F6824" i="8" s="1"/>
  <c r="H6824" i="8" s="1"/>
  <c r="G6824" i="8"/>
  <c r="E6825" i="8"/>
  <c r="F6825" i="8" s="1"/>
  <c r="G6825" i="8"/>
  <c r="H6825" i="8"/>
  <c r="E6826" i="8"/>
  <c r="F6826" i="8" s="1"/>
  <c r="G6826" i="8"/>
  <c r="H6826" i="8" s="1"/>
  <c r="E6827" i="8"/>
  <c r="F6827" i="8" s="1"/>
  <c r="H6827" i="8" s="1"/>
  <c r="G6827" i="8"/>
  <c r="E6828" i="8"/>
  <c r="F6828" i="8" s="1"/>
  <c r="H6828" i="8" s="1"/>
  <c r="G6828" i="8"/>
  <c r="E6829" i="8"/>
  <c r="F6829" i="8" s="1"/>
  <c r="G6829" i="8"/>
  <c r="H6829" i="8"/>
  <c r="E6830" i="8"/>
  <c r="F6830" i="8" s="1"/>
  <c r="G6830" i="8"/>
  <c r="H6830" i="8" s="1"/>
  <c r="E6831" i="8"/>
  <c r="F6831" i="8" s="1"/>
  <c r="H6831" i="8" s="1"/>
  <c r="G6831" i="8"/>
  <c r="E6832" i="8"/>
  <c r="F6832" i="8" s="1"/>
  <c r="H6832" i="8" s="1"/>
  <c r="G6832" i="8"/>
  <c r="E6833" i="8"/>
  <c r="F6833" i="8" s="1"/>
  <c r="G6833" i="8"/>
  <c r="H6833" i="8"/>
  <c r="E6834" i="8"/>
  <c r="F6834" i="8" s="1"/>
  <c r="G6834" i="8"/>
  <c r="H6834" i="8" s="1"/>
  <c r="E6835" i="8"/>
  <c r="F6835" i="8" s="1"/>
  <c r="H6835" i="8" s="1"/>
  <c r="G6835" i="8"/>
  <c r="E6836" i="8"/>
  <c r="F6836" i="8" s="1"/>
  <c r="H6836" i="8" s="1"/>
  <c r="G6836" i="8"/>
  <c r="E6837" i="8"/>
  <c r="F6837" i="8" s="1"/>
  <c r="G6837" i="8"/>
  <c r="H6837" i="8"/>
  <c r="E6838" i="8"/>
  <c r="F6838" i="8" s="1"/>
  <c r="G6838" i="8"/>
  <c r="H6838" i="8" s="1"/>
  <c r="E6839" i="8"/>
  <c r="F6839" i="8" s="1"/>
  <c r="H6839" i="8" s="1"/>
  <c r="G6839" i="8"/>
  <c r="E6840" i="8"/>
  <c r="F6840" i="8" s="1"/>
  <c r="H6840" i="8" s="1"/>
  <c r="G6840" i="8"/>
  <c r="E6841" i="8"/>
  <c r="F6841" i="8" s="1"/>
  <c r="G6841" i="8"/>
  <c r="H6841" i="8"/>
  <c r="E6842" i="8"/>
  <c r="F6842" i="8" s="1"/>
  <c r="G6842" i="8"/>
  <c r="H6842" i="8" s="1"/>
  <c r="E6843" i="8"/>
  <c r="F6843" i="8" s="1"/>
  <c r="H6843" i="8" s="1"/>
  <c r="G6843" i="8"/>
  <c r="E6844" i="8"/>
  <c r="F6844" i="8" s="1"/>
  <c r="H6844" i="8" s="1"/>
  <c r="G6844" i="8"/>
  <c r="E6845" i="8"/>
  <c r="F6845" i="8" s="1"/>
  <c r="G6845" i="8"/>
  <c r="H6845" i="8"/>
  <c r="E6846" i="8"/>
  <c r="F6846" i="8" s="1"/>
  <c r="G6846" i="8"/>
  <c r="H6846" i="8" s="1"/>
  <c r="E6847" i="8"/>
  <c r="F6847" i="8" s="1"/>
  <c r="H6847" i="8" s="1"/>
  <c r="G6847" i="8"/>
  <c r="E6848" i="8"/>
  <c r="F6848" i="8" s="1"/>
  <c r="H6848" i="8" s="1"/>
  <c r="G6848" i="8"/>
  <c r="E6849" i="8"/>
  <c r="F6849" i="8" s="1"/>
  <c r="G6849" i="8"/>
  <c r="H6849" i="8"/>
  <c r="E6850" i="8"/>
  <c r="F6850" i="8" s="1"/>
  <c r="G6850" i="8"/>
  <c r="H6850" i="8" s="1"/>
  <c r="E6851" i="8"/>
  <c r="F6851" i="8" s="1"/>
  <c r="H6851" i="8" s="1"/>
  <c r="G6851" i="8"/>
  <c r="E6852" i="8"/>
  <c r="F6852" i="8" s="1"/>
  <c r="H6852" i="8" s="1"/>
  <c r="G6852" i="8"/>
  <c r="E6853" i="8"/>
  <c r="F6853" i="8" s="1"/>
  <c r="G6853" i="8"/>
  <c r="H6853" i="8"/>
  <c r="E6854" i="8"/>
  <c r="F6854" i="8" s="1"/>
  <c r="G6854" i="8"/>
  <c r="H6854" i="8" s="1"/>
  <c r="E6855" i="8"/>
  <c r="F6855" i="8" s="1"/>
  <c r="H6855" i="8" s="1"/>
  <c r="G6855" i="8"/>
  <c r="E6856" i="8"/>
  <c r="F6856" i="8" s="1"/>
  <c r="H6856" i="8" s="1"/>
  <c r="G6856" i="8"/>
  <c r="E6857" i="8"/>
  <c r="F6857" i="8" s="1"/>
  <c r="G6857" i="8"/>
  <c r="H6857" i="8"/>
  <c r="E6858" i="8"/>
  <c r="F6858" i="8" s="1"/>
  <c r="G6858" i="8"/>
  <c r="H6858" i="8" s="1"/>
  <c r="E6859" i="8"/>
  <c r="F6859" i="8" s="1"/>
  <c r="H6859" i="8" s="1"/>
  <c r="G6859" i="8"/>
  <c r="E6860" i="8"/>
  <c r="F6860" i="8" s="1"/>
  <c r="H6860" i="8" s="1"/>
  <c r="G6860" i="8"/>
  <c r="E6861" i="8"/>
  <c r="F6861" i="8" s="1"/>
  <c r="G6861" i="8"/>
  <c r="H6861" i="8"/>
  <c r="E6862" i="8"/>
  <c r="F6862" i="8" s="1"/>
  <c r="G6862" i="8"/>
  <c r="H6862" i="8" s="1"/>
  <c r="E6863" i="8"/>
  <c r="F6863" i="8" s="1"/>
  <c r="H6863" i="8" s="1"/>
  <c r="G6863" i="8"/>
  <c r="E6864" i="8"/>
  <c r="F6864" i="8" s="1"/>
  <c r="H6864" i="8" s="1"/>
  <c r="G6864" i="8"/>
  <c r="E6865" i="8"/>
  <c r="F6865" i="8" s="1"/>
  <c r="G6865" i="8"/>
  <c r="H6865" i="8"/>
  <c r="E6866" i="8"/>
  <c r="F6866" i="8" s="1"/>
  <c r="G6866" i="8"/>
  <c r="H6866" i="8" s="1"/>
  <c r="E6867" i="8"/>
  <c r="F6867" i="8" s="1"/>
  <c r="H6867" i="8" s="1"/>
  <c r="G6867" i="8"/>
  <c r="E6868" i="8"/>
  <c r="F6868" i="8" s="1"/>
  <c r="H6868" i="8" s="1"/>
  <c r="G6868" i="8"/>
  <c r="E6869" i="8"/>
  <c r="F6869" i="8" s="1"/>
  <c r="G6869" i="8"/>
  <c r="H6869" i="8"/>
  <c r="E6870" i="8"/>
  <c r="F6870" i="8" s="1"/>
  <c r="G6870" i="8"/>
  <c r="H6870" i="8" s="1"/>
  <c r="E6871" i="8"/>
  <c r="F6871" i="8" s="1"/>
  <c r="H6871" i="8" s="1"/>
  <c r="G6871" i="8"/>
  <c r="E6872" i="8"/>
  <c r="F6872" i="8" s="1"/>
  <c r="H6872" i="8" s="1"/>
  <c r="G6872" i="8"/>
  <c r="E6873" i="8"/>
  <c r="F6873" i="8" s="1"/>
  <c r="G6873" i="8"/>
  <c r="H6873" i="8"/>
  <c r="E6874" i="8"/>
  <c r="F6874" i="8" s="1"/>
  <c r="G6874" i="8"/>
  <c r="H6874" i="8" s="1"/>
  <c r="E6875" i="8"/>
  <c r="F6875" i="8" s="1"/>
  <c r="H6875" i="8" s="1"/>
  <c r="G6875" i="8"/>
  <c r="E6876" i="8"/>
  <c r="F6876" i="8" s="1"/>
  <c r="H6876" i="8" s="1"/>
  <c r="G6876" i="8"/>
  <c r="E6877" i="8"/>
  <c r="F6877" i="8" s="1"/>
  <c r="G6877" i="8"/>
  <c r="H6877" i="8"/>
  <c r="E6878" i="8"/>
  <c r="F6878" i="8" s="1"/>
  <c r="G6878" i="8"/>
  <c r="H6878" i="8"/>
  <c r="E6879" i="8"/>
  <c r="F6879" i="8" s="1"/>
  <c r="H6879" i="8" s="1"/>
  <c r="G6879" i="8"/>
  <c r="E6880" i="8"/>
  <c r="F6880" i="8" s="1"/>
  <c r="H6880" i="8" s="1"/>
  <c r="G6880" i="8"/>
  <c r="E6881" i="8"/>
  <c r="F6881" i="8" s="1"/>
  <c r="G6881" i="8"/>
  <c r="H6881" i="8"/>
  <c r="E6882" i="8"/>
  <c r="F6882" i="8" s="1"/>
  <c r="G6882" i="8"/>
  <c r="H6882" i="8"/>
  <c r="E6883" i="8"/>
  <c r="F6883" i="8" s="1"/>
  <c r="H6883" i="8" s="1"/>
  <c r="G6883" i="8"/>
  <c r="E6884" i="8"/>
  <c r="F6884" i="8" s="1"/>
  <c r="H6884" i="8" s="1"/>
  <c r="G6884" i="8"/>
  <c r="E6885" i="8"/>
  <c r="F6885" i="8" s="1"/>
  <c r="G6885" i="8"/>
  <c r="H6885" i="8"/>
  <c r="E6886" i="8"/>
  <c r="F6886" i="8" s="1"/>
  <c r="G6886" i="8"/>
  <c r="H6886" i="8"/>
  <c r="E6887" i="8"/>
  <c r="F6887" i="8" s="1"/>
  <c r="H6887" i="8" s="1"/>
  <c r="G6887" i="8"/>
  <c r="E6888" i="8"/>
  <c r="F6888" i="8" s="1"/>
  <c r="H6888" i="8" s="1"/>
  <c r="G6888" i="8"/>
  <c r="E6889" i="8"/>
  <c r="F6889" i="8" s="1"/>
  <c r="G6889" i="8"/>
  <c r="H6889" i="8"/>
  <c r="E6890" i="8"/>
  <c r="F6890" i="8" s="1"/>
  <c r="G6890" i="8"/>
  <c r="H6890" i="8"/>
  <c r="E6891" i="8"/>
  <c r="F6891" i="8" s="1"/>
  <c r="H6891" i="8" s="1"/>
  <c r="G6891" i="8"/>
  <c r="E6892" i="8"/>
  <c r="F6892" i="8" s="1"/>
  <c r="H6892" i="8" s="1"/>
  <c r="G6892" i="8"/>
  <c r="E6893" i="8"/>
  <c r="F6893" i="8" s="1"/>
  <c r="G6893" i="8"/>
  <c r="H6893" i="8"/>
  <c r="E6894" i="8"/>
  <c r="F6894" i="8" s="1"/>
  <c r="G6894" i="8"/>
  <c r="H6894" i="8"/>
  <c r="E6895" i="8"/>
  <c r="F6895" i="8" s="1"/>
  <c r="H6895" i="8" s="1"/>
  <c r="G6895" i="8"/>
  <c r="E6896" i="8"/>
  <c r="F6896" i="8" s="1"/>
  <c r="H6896" i="8" s="1"/>
  <c r="G6896" i="8"/>
  <c r="E6897" i="8"/>
  <c r="F6897" i="8" s="1"/>
  <c r="G6897" i="8"/>
  <c r="H6897" i="8"/>
  <c r="E6898" i="8"/>
  <c r="F6898" i="8" s="1"/>
  <c r="G6898" i="8"/>
  <c r="H6898" i="8"/>
  <c r="E6899" i="8"/>
  <c r="F6899" i="8" s="1"/>
  <c r="H6899" i="8" s="1"/>
  <c r="G6899" i="8"/>
  <c r="E6900" i="8"/>
  <c r="F6900" i="8" s="1"/>
  <c r="H6900" i="8" s="1"/>
  <c r="G6900" i="8"/>
  <c r="E6901" i="8"/>
  <c r="F6901" i="8" s="1"/>
  <c r="G6901" i="8"/>
  <c r="H6901" i="8"/>
  <c r="E6902" i="8"/>
  <c r="F6902" i="8" s="1"/>
  <c r="G6902" i="8"/>
  <c r="H6902" i="8"/>
  <c r="E6903" i="8"/>
  <c r="F6903" i="8" s="1"/>
  <c r="H6903" i="8" s="1"/>
  <c r="G6903" i="8"/>
  <c r="E6904" i="8"/>
  <c r="F6904" i="8" s="1"/>
  <c r="H6904" i="8" s="1"/>
  <c r="G6904" i="8"/>
  <c r="E6905" i="8"/>
  <c r="F6905" i="8" s="1"/>
  <c r="G6905" i="8"/>
  <c r="H6905" i="8"/>
  <c r="E6906" i="8"/>
  <c r="F6906" i="8" s="1"/>
  <c r="G6906" i="8"/>
  <c r="H6906" i="8"/>
  <c r="E6907" i="8"/>
  <c r="F6907" i="8" s="1"/>
  <c r="H6907" i="8" s="1"/>
  <c r="G6907" i="8"/>
  <c r="E6908" i="8"/>
  <c r="F6908" i="8" s="1"/>
  <c r="H6908" i="8" s="1"/>
  <c r="G6908" i="8"/>
  <c r="E6909" i="8"/>
  <c r="F6909" i="8" s="1"/>
  <c r="G6909" i="8"/>
  <c r="H6909" i="8"/>
  <c r="E6910" i="8"/>
  <c r="F6910" i="8" s="1"/>
  <c r="G6910" i="8"/>
  <c r="H6910" i="8"/>
  <c r="E6911" i="8"/>
  <c r="F6911" i="8" s="1"/>
  <c r="H6911" i="8" s="1"/>
  <c r="G6911" i="8"/>
  <c r="E6912" i="8"/>
  <c r="F6912" i="8" s="1"/>
  <c r="H6912" i="8" s="1"/>
  <c r="G6912" i="8"/>
  <c r="E6913" i="8"/>
  <c r="F6913" i="8" s="1"/>
  <c r="G6913" i="8"/>
  <c r="H6913" i="8"/>
  <c r="E6914" i="8"/>
  <c r="F6914" i="8" s="1"/>
  <c r="G6914" i="8"/>
  <c r="H6914" i="8"/>
  <c r="E6915" i="8"/>
  <c r="F6915" i="8" s="1"/>
  <c r="H6915" i="8" s="1"/>
  <c r="G6915" i="8"/>
  <c r="E6916" i="8"/>
  <c r="F6916" i="8" s="1"/>
  <c r="H6916" i="8" s="1"/>
  <c r="G6916" i="8"/>
  <c r="E6917" i="8"/>
  <c r="F6917" i="8" s="1"/>
  <c r="G6917" i="8"/>
  <c r="H6917" i="8"/>
  <c r="E6918" i="8"/>
  <c r="F6918" i="8" s="1"/>
  <c r="G6918" i="8"/>
  <c r="H6918" i="8"/>
  <c r="E6919" i="8"/>
  <c r="F6919" i="8" s="1"/>
  <c r="H6919" i="8" s="1"/>
  <c r="G6919" i="8"/>
  <c r="E6920" i="8"/>
  <c r="F6920" i="8" s="1"/>
  <c r="H6920" i="8" s="1"/>
  <c r="G6920" i="8"/>
  <c r="E6921" i="8"/>
  <c r="F6921" i="8" s="1"/>
  <c r="G6921" i="8"/>
  <c r="H6921" i="8"/>
  <c r="E6922" i="8"/>
  <c r="F6922" i="8" s="1"/>
  <c r="G6922" i="8"/>
  <c r="H6922" i="8"/>
  <c r="E6923" i="8"/>
  <c r="F6923" i="8" s="1"/>
  <c r="H6923" i="8" s="1"/>
  <c r="G6923" i="8"/>
  <c r="E6924" i="8"/>
  <c r="F6924" i="8" s="1"/>
  <c r="H6924" i="8" s="1"/>
  <c r="G6924" i="8"/>
  <c r="E6925" i="8"/>
  <c r="F6925" i="8" s="1"/>
  <c r="G6925" i="8"/>
  <c r="H6925" i="8"/>
  <c r="E6926" i="8"/>
  <c r="F6926" i="8" s="1"/>
  <c r="G6926" i="8"/>
  <c r="H6926" i="8"/>
  <c r="E6927" i="8"/>
  <c r="F6927" i="8" s="1"/>
  <c r="H6927" i="8" s="1"/>
  <c r="G6927" i="8"/>
  <c r="E6928" i="8"/>
  <c r="F6928" i="8" s="1"/>
  <c r="H6928" i="8" s="1"/>
  <c r="G6928" i="8"/>
  <c r="E6929" i="8"/>
  <c r="F6929" i="8" s="1"/>
  <c r="G6929" i="8"/>
  <c r="H6929" i="8"/>
  <c r="E6930" i="8"/>
  <c r="F6930" i="8" s="1"/>
  <c r="G6930" i="8"/>
  <c r="H6930" i="8"/>
  <c r="E6931" i="8"/>
  <c r="F6931" i="8" s="1"/>
  <c r="H6931" i="8" s="1"/>
  <c r="G6931" i="8"/>
  <c r="E6932" i="8"/>
  <c r="F6932" i="8" s="1"/>
  <c r="H6932" i="8" s="1"/>
  <c r="G6932" i="8"/>
  <c r="E6933" i="8"/>
  <c r="F6933" i="8" s="1"/>
  <c r="G6933" i="8"/>
  <c r="H6933" i="8"/>
  <c r="E6934" i="8"/>
  <c r="F6934" i="8" s="1"/>
  <c r="G6934" i="8"/>
  <c r="H6934" i="8"/>
  <c r="E6935" i="8"/>
  <c r="F6935" i="8" s="1"/>
  <c r="H6935" i="8" s="1"/>
  <c r="G6935" i="8"/>
  <c r="E6936" i="8"/>
  <c r="F6936" i="8" s="1"/>
  <c r="H6936" i="8" s="1"/>
  <c r="G6936" i="8"/>
  <c r="E6937" i="8"/>
  <c r="F6937" i="8" s="1"/>
  <c r="G6937" i="8"/>
  <c r="H6937" i="8"/>
  <c r="E6938" i="8"/>
  <c r="F6938" i="8" s="1"/>
  <c r="G6938" i="8"/>
  <c r="H6938" i="8"/>
  <c r="E6939" i="8"/>
  <c r="F6939" i="8" s="1"/>
  <c r="H6939" i="8" s="1"/>
  <c r="G6939" i="8"/>
  <c r="E6940" i="8"/>
  <c r="F6940" i="8" s="1"/>
  <c r="H6940" i="8" s="1"/>
  <c r="G6940" i="8"/>
  <c r="E6941" i="8"/>
  <c r="F6941" i="8" s="1"/>
  <c r="G6941" i="8"/>
  <c r="H6941" i="8"/>
  <c r="E6942" i="8"/>
  <c r="F6942" i="8" s="1"/>
  <c r="H6942" i="8" s="1"/>
  <c r="G6942" i="8"/>
  <c r="E6943" i="8"/>
  <c r="F6943" i="8" s="1"/>
  <c r="H6943" i="8" s="1"/>
  <c r="G6943" i="8"/>
  <c r="E6944" i="8"/>
  <c r="F6944" i="8" s="1"/>
  <c r="G6944" i="8"/>
  <c r="H6944" i="8" s="1"/>
  <c r="E6945" i="8"/>
  <c r="F6945" i="8" s="1"/>
  <c r="G6945" i="8"/>
  <c r="H6945" i="8"/>
  <c r="E6946" i="8"/>
  <c r="F6946" i="8" s="1"/>
  <c r="H6946" i="8" s="1"/>
  <c r="G6946" i="8"/>
  <c r="E6947" i="8"/>
  <c r="F6947" i="8" s="1"/>
  <c r="H6947" i="8" s="1"/>
  <c r="G6947" i="8"/>
  <c r="E6948" i="8"/>
  <c r="F6948" i="8" s="1"/>
  <c r="G6948" i="8"/>
  <c r="H6948" i="8" s="1"/>
  <c r="E6949" i="8"/>
  <c r="F6949" i="8" s="1"/>
  <c r="G6949" i="8"/>
  <c r="H6949" i="8"/>
  <c r="E6950" i="8"/>
  <c r="F6950" i="8" s="1"/>
  <c r="H6950" i="8" s="1"/>
  <c r="G6950" i="8"/>
  <c r="E6951" i="8"/>
  <c r="F6951" i="8" s="1"/>
  <c r="H6951" i="8" s="1"/>
  <c r="G6951" i="8"/>
  <c r="E6952" i="8"/>
  <c r="F6952" i="8" s="1"/>
  <c r="G6952" i="8"/>
  <c r="H6952" i="8" s="1"/>
  <c r="E6953" i="8"/>
  <c r="F6953" i="8" s="1"/>
  <c r="G6953" i="8"/>
  <c r="H6953" i="8"/>
  <c r="E6954" i="8"/>
  <c r="F6954" i="8" s="1"/>
  <c r="H6954" i="8" s="1"/>
  <c r="G6954" i="8"/>
  <c r="E6955" i="8"/>
  <c r="F6955" i="8" s="1"/>
  <c r="H6955" i="8" s="1"/>
  <c r="G6955" i="8"/>
  <c r="E6956" i="8"/>
  <c r="F6956" i="8" s="1"/>
  <c r="G6956" i="8"/>
  <c r="H6956" i="8" s="1"/>
  <c r="E6957" i="8"/>
  <c r="F6957" i="8" s="1"/>
  <c r="G6957" i="8"/>
  <c r="H6957" i="8"/>
  <c r="E6958" i="8"/>
  <c r="F6958" i="8" s="1"/>
  <c r="H6958" i="8" s="1"/>
  <c r="G6958" i="8"/>
  <c r="E6959" i="8"/>
  <c r="F6959" i="8" s="1"/>
  <c r="H6959" i="8" s="1"/>
  <c r="G6959" i="8"/>
  <c r="E6960" i="8"/>
  <c r="F6960" i="8" s="1"/>
  <c r="G6960" i="8"/>
  <c r="H6960" i="8" s="1"/>
  <c r="E6961" i="8"/>
  <c r="F6961" i="8" s="1"/>
  <c r="G6961" i="8"/>
  <c r="H6961" i="8"/>
  <c r="E6962" i="8"/>
  <c r="F6962" i="8" s="1"/>
  <c r="H6962" i="8" s="1"/>
  <c r="G6962" i="8"/>
  <c r="E6963" i="8"/>
  <c r="F6963" i="8" s="1"/>
  <c r="H6963" i="8" s="1"/>
  <c r="G6963" i="8"/>
  <c r="E6964" i="8"/>
  <c r="F6964" i="8" s="1"/>
  <c r="G6964" i="8"/>
  <c r="H6964" i="8" s="1"/>
  <c r="E6965" i="8"/>
  <c r="F6965" i="8" s="1"/>
  <c r="G6965" i="8"/>
  <c r="H6965" i="8"/>
  <c r="E6966" i="8"/>
  <c r="F6966" i="8" s="1"/>
  <c r="H6966" i="8" s="1"/>
  <c r="G6966" i="8"/>
  <c r="E6967" i="8"/>
  <c r="F6967" i="8" s="1"/>
  <c r="H6967" i="8" s="1"/>
  <c r="G6967" i="8"/>
  <c r="E6968" i="8"/>
  <c r="F6968" i="8" s="1"/>
  <c r="G6968" i="8"/>
  <c r="H6968" i="8" s="1"/>
  <c r="E6969" i="8"/>
  <c r="F6969" i="8" s="1"/>
  <c r="G6969" i="8"/>
  <c r="H6969" i="8"/>
  <c r="E6970" i="8"/>
  <c r="F6970" i="8" s="1"/>
  <c r="H6970" i="8" s="1"/>
  <c r="G6970" i="8"/>
  <c r="E6971" i="8"/>
  <c r="F6971" i="8" s="1"/>
  <c r="H6971" i="8" s="1"/>
  <c r="G6971" i="8"/>
  <c r="E6972" i="8"/>
  <c r="F6972" i="8" s="1"/>
  <c r="G6972" i="8"/>
  <c r="H6972" i="8" s="1"/>
  <c r="E6973" i="8"/>
  <c r="F6973" i="8" s="1"/>
  <c r="G6973" i="8"/>
  <c r="H6973" i="8"/>
  <c r="E6974" i="8"/>
  <c r="F6974" i="8" s="1"/>
  <c r="H6974" i="8" s="1"/>
  <c r="G6974" i="8"/>
  <c r="E6975" i="8"/>
  <c r="F6975" i="8" s="1"/>
  <c r="H6975" i="8" s="1"/>
  <c r="G6975" i="8"/>
  <c r="E6976" i="8"/>
  <c r="F6976" i="8" s="1"/>
  <c r="G6976" i="8"/>
  <c r="H6976" i="8" s="1"/>
  <c r="E6977" i="8"/>
  <c r="F6977" i="8" s="1"/>
  <c r="G6977" i="8"/>
  <c r="H6977" i="8"/>
  <c r="E6978" i="8"/>
  <c r="F6978" i="8" s="1"/>
  <c r="H6978" i="8" s="1"/>
  <c r="G6978" i="8"/>
  <c r="E6979" i="8"/>
  <c r="F6979" i="8" s="1"/>
  <c r="H6979" i="8" s="1"/>
  <c r="G6979" i="8"/>
  <c r="E6980" i="8"/>
  <c r="F6980" i="8" s="1"/>
  <c r="G6980" i="8"/>
  <c r="H6980" i="8" s="1"/>
  <c r="E6981" i="8"/>
  <c r="F6981" i="8" s="1"/>
  <c r="G6981" i="8"/>
  <c r="H6981" i="8"/>
  <c r="E6982" i="8"/>
  <c r="F6982" i="8" s="1"/>
  <c r="H6982" i="8" s="1"/>
  <c r="G6982" i="8"/>
  <c r="E6983" i="8"/>
  <c r="F6983" i="8" s="1"/>
  <c r="H6983" i="8" s="1"/>
  <c r="G6983" i="8"/>
  <c r="E6984" i="8"/>
  <c r="F6984" i="8" s="1"/>
  <c r="G6984" i="8"/>
  <c r="H6984" i="8" s="1"/>
  <c r="E6985" i="8"/>
  <c r="F6985" i="8" s="1"/>
  <c r="G6985" i="8"/>
  <c r="H6985" i="8"/>
  <c r="E6986" i="8"/>
  <c r="F6986" i="8" s="1"/>
  <c r="H6986" i="8" s="1"/>
  <c r="G6986" i="8"/>
  <c r="E6987" i="8"/>
  <c r="F6987" i="8" s="1"/>
  <c r="H6987" i="8" s="1"/>
  <c r="G6987" i="8"/>
  <c r="E6988" i="8"/>
  <c r="F6988" i="8" s="1"/>
  <c r="G6988" i="8"/>
  <c r="H6988" i="8" s="1"/>
  <c r="E6989" i="8"/>
  <c r="F6989" i="8" s="1"/>
  <c r="G6989" i="8"/>
  <c r="H6989" i="8"/>
  <c r="E6990" i="8"/>
  <c r="F6990" i="8" s="1"/>
  <c r="H6990" i="8" s="1"/>
  <c r="G6990" i="8"/>
  <c r="E6991" i="8"/>
  <c r="F6991" i="8" s="1"/>
  <c r="H6991" i="8" s="1"/>
  <c r="G6991" i="8"/>
  <c r="E6992" i="8"/>
  <c r="F6992" i="8" s="1"/>
  <c r="G6992" i="8"/>
  <c r="H6992" i="8" s="1"/>
  <c r="E6993" i="8"/>
  <c r="F6993" i="8" s="1"/>
  <c r="G6993" i="8"/>
  <c r="H6993" i="8"/>
  <c r="E6994" i="8"/>
  <c r="F6994" i="8" s="1"/>
  <c r="H6994" i="8" s="1"/>
  <c r="G6994" i="8"/>
  <c r="E6995" i="8"/>
  <c r="F6995" i="8" s="1"/>
  <c r="H6995" i="8" s="1"/>
  <c r="G6995" i="8"/>
  <c r="E6996" i="8"/>
  <c r="F6996" i="8" s="1"/>
  <c r="G6996" i="8"/>
  <c r="H6996" i="8" s="1"/>
  <c r="E6997" i="8"/>
  <c r="F6997" i="8" s="1"/>
  <c r="G6997" i="8"/>
  <c r="H6997" i="8"/>
  <c r="E6998" i="8"/>
  <c r="F6998" i="8" s="1"/>
  <c r="H6998" i="8" s="1"/>
  <c r="G6998" i="8"/>
  <c r="E6999" i="8"/>
  <c r="F6999" i="8" s="1"/>
  <c r="H6999" i="8" s="1"/>
  <c r="G6999" i="8"/>
  <c r="E7000" i="8"/>
  <c r="F7000" i="8" s="1"/>
  <c r="G7000" i="8"/>
  <c r="H7000" i="8" s="1"/>
  <c r="E7001" i="8"/>
  <c r="F7001" i="8" s="1"/>
  <c r="G7001" i="8"/>
  <c r="H7001" i="8"/>
  <c r="E7002" i="8"/>
  <c r="F7002" i="8" s="1"/>
  <c r="H7002" i="8" s="1"/>
  <c r="G7002" i="8"/>
  <c r="E7003" i="8"/>
  <c r="F7003" i="8" s="1"/>
  <c r="H7003" i="8" s="1"/>
  <c r="G7003" i="8"/>
  <c r="E7004" i="8"/>
  <c r="F7004" i="8" s="1"/>
  <c r="H7004" i="8" s="1"/>
  <c r="G7004" i="8"/>
  <c r="E7005" i="8"/>
  <c r="F7005" i="8" s="1"/>
  <c r="G7005" i="8"/>
  <c r="H7005" i="8"/>
  <c r="E7006" i="8"/>
  <c r="F7006" i="8" s="1"/>
  <c r="H7006" i="8" s="1"/>
  <c r="G7006" i="8"/>
  <c r="E7007" i="8"/>
  <c r="F7007" i="8" s="1"/>
  <c r="H7007" i="8" s="1"/>
  <c r="G7007" i="8"/>
  <c r="E7008" i="8"/>
  <c r="F7008" i="8" s="1"/>
  <c r="G7008" i="8"/>
  <c r="H7008" i="8" s="1"/>
  <c r="E7009" i="8"/>
  <c r="F7009" i="8" s="1"/>
  <c r="G7009" i="8"/>
  <c r="H7009" i="8"/>
  <c r="E7010" i="8"/>
  <c r="F7010" i="8" s="1"/>
  <c r="H7010" i="8" s="1"/>
  <c r="G7010" i="8"/>
  <c r="E7011" i="8"/>
  <c r="F7011" i="8" s="1"/>
  <c r="H7011" i="8" s="1"/>
  <c r="G7011" i="8"/>
  <c r="E7012" i="8"/>
  <c r="F7012" i="8" s="1"/>
  <c r="G7012" i="8"/>
  <c r="H7012" i="8" s="1"/>
  <c r="E7013" i="8"/>
  <c r="F7013" i="8" s="1"/>
  <c r="G7013" i="8"/>
  <c r="H7013" i="8"/>
  <c r="E7014" i="8"/>
  <c r="F7014" i="8" s="1"/>
  <c r="H7014" i="8" s="1"/>
  <c r="G7014" i="8"/>
  <c r="E7015" i="8"/>
  <c r="F7015" i="8" s="1"/>
  <c r="H7015" i="8" s="1"/>
  <c r="G7015" i="8"/>
  <c r="E7016" i="8"/>
  <c r="F7016" i="8" s="1"/>
  <c r="G7016" i="8"/>
  <c r="H7016" i="8" s="1"/>
  <c r="E7017" i="8"/>
  <c r="F7017" i="8" s="1"/>
  <c r="G7017" i="8"/>
  <c r="H7017" i="8"/>
  <c r="E7018" i="8"/>
  <c r="F7018" i="8" s="1"/>
  <c r="H7018" i="8" s="1"/>
  <c r="G7018" i="8"/>
  <c r="E7019" i="8"/>
  <c r="F7019" i="8" s="1"/>
  <c r="H7019" i="8" s="1"/>
  <c r="G7019" i="8"/>
  <c r="E7020" i="8"/>
  <c r="F7020" i="8" s="1"/>
  <c r="G7020" i="8"/>
  <c r="H7020" i="8" s="1"/>
  <c r="E7021" i="8"/>
  <c r="F7021" i="8" s="1"/>
  <c r="G7021" i="8"/>
  <c r="H7021" i="8"/>
  <c r="E7022" i="8"/>
  <c r="F7022" i="8" s="1"/>
  <c r="H7022" i="8" s="1"/>
  <c r="G7022" i="8"/>
  <c r="E7023" i="8"/>
  <c r="F7023" i="8" s="1"/>
  <c r="H7023" i="8" s="1"/>
  <c r="G7023" i="8"/>
  <c r="E7024" i="8"/>
  <c r="F7024" i="8" s="1"/>
  <c r="G7024" i="8"/>
  <c r="H7024" i="8" s="1"/>
  <c r="E7025" i="8"/>
  <c r="F7025" i="8" s="1"/>
  <c r="G7025" i="8"/>
  <c r="H7025" i="8"/>
  <c r="E7026" i="8"/>
  <c r="F7026" i="8" s="1"/>
  <c r="H7026" i="8" s="1"/>
  <c r="G7026" i="8"/>
  <c r="E7027" i="8"/>
  <c r="F7027" i="8" s="1"/>
  <c r="H7027" i="8" s="1"/>
  <c r="G7027" i="8"/>
  <c r="E7028" i="8"/>
  <c r="F7028" i="8" s="1"/>
  <c r="G7028" i="8"/>
  <c r="H7028" i="8" s="1"/>
  <c r="E7029" i="8"/>
  <c r="F7029" i="8" s="1"/>
  <c r="G7029" i="8"/>
  <c r="H7029" i="8"/>
  <c r="E7030" i="8"/>
  <c r="F7030" i="8" s="1"/>
  <c r="H7030" i="8" s="1"/>
  <c r="G7030" i="8"/>
  <c r="E7031" i="8"/>
  <c r="F7031" i="8" s="1"/>
  <c r="H7031" i="8" s="1"/>
  <c r="G7031" i="8"/>
  <c r="E7032" i="8"/>
  <c r="F7032" i="8" s="1"/>
  <c r="G7032" i="8"/>
  <c r="H7032" i="8" s="1"/>
  <c r="E7033" i="8"/>
  <c r="F7033" i="8" s="1"/>
  <c r="G7033" i="8"/>
  <c r="H7033" i="8"/>
  <c r="E7034" i="8"/>
  <c r="F7034" i="8" s="1"/>
  <c r="H7034" i="8" s="1"/>
  <c r="G7034" i="8"/>
  <c r="E7035" i="8"/>
  <c r="F7035" i="8" s="1"/>
  <c r="H7035" i="8" s="1"/>
  <c r="G7035" i="8"/>
  <c r="E7036" i="8"/>
  <c r="F7036" i="8" s="1"/>
  <c r="G7036" i="8"/>
  <c r="H7036" i="8" s="1"/>
  <c r="E7037" i="8"/>
  <c r="F7037" i="8" s="1"/>
  <c r="G7037" i="8"/>
  <c r="H7037" i="8"/>
  <c r="E7038" i="8"/>
  <c r="F7038" i="8" s="1"/>
  <c r="H7038" i="8" s="1"/>
  <c r="G7038" i="8"/>
  <c r="E7039" i="8"/>
  <c r="F7039" i="8" s="1"/>
  <c r="H7039" i="8" s="1"/>
  <c r="G7039" i="8"/>
  <c r="E7040" i="8"/>
  <c r="F7040" i="8" s="1"/>
  <c r="G7040" i="8"/>
  <c r="H7040" i="8" s="1"/>
  <c r="E7041" i="8"/>
  <c r="F7041" i="8" s="1"/>
  <c r="G7041" i="8"/>
  <c r="H7041" i="8"/>
  <c r="E7042" i="8"/>
  <c r="F7042" i="8" s="1"/>
  <c r="H7042" i="8" s="1"/>
  <c r="G7042" i="8"/>
  <c r="E7043" i="8"/>
  <c r="F7043" i="8" s="1"/>
  <c r="H7043" i="8" s="1"/>
  <c r="G7043" i="8"/>
  <c r="E7044" i="8"/>
  <c r="F7044" i="8" s="1"/>
  <c r="G7044" i="8"/>
  <c r="H7044" i="8" s="1"/>
  <c r="E7045" i="8"/>
  <c r="F7045" i="8" s="1"/>
  <c r="G7045" i="8"/>
  <c r="H7045" i="8"/>
  <c r="E7046" i="8"/>
  <c r="F7046" i="8" s="1"/>
  <c r="H7046" i="8" s="1"/>
  <c r="G7046" i="8"/>
  <c r="E7047" i="8"/>
  <c r="F7047" i="8" s="1"/>
  <c r="H7047" i="8" s="1"/>
  <c r="G7047" i="8"/>
  <c r="E7048" i="8"/>
  <c r="F7048" i="8" s="1"/>
  <c r="G7048" i="8"/>
  <c r="H7048" i="8" s="1"/>
  <c r="E7049" i="8"/>
  <c r="F7049" i="8" s="1"/>
  <c r="G7049" i="8"/>
  <c r="H7049" i="8"/>
  <c r="E7050" i="8"/>
  <c r="F7050" i="8" s="1"/>
  <c r="H7050" i="8" s="1"/>
  <c r="G7050" i="8"/>
  <c r="E7051" i="8"/>
  <c r="F7051" i="8" s="1"/>
  <c r="H7051" i="8" s="1"/>
  <c r="G7051" i="8"/>
  <c r="E7052" i="8"/>
  <c r="F7052" i="8" s="1"/>
  <c r="G7052" i="8"/>
  <c r="H7052" i="8" s="1"/>
  <c r="E7053" i="8"/>
  <c r="F7053" i="8" s="1"/>
  <c r="G7053" i="8"/>
  <c r="H7053" i="8"/>
  <c r="E7054" i="8"/>
  <c r="F7054" i="8" s="1"/>
  <c r="H7054" i="8" s="1"/>
  <c r="G7054" i="8"/>
  <c r="E7055" i="8"/>
  <c r="F7055" i="8" s="1"/>
  <c r="H7055" i="8" s="1"/>
  <c r="G7055" i="8"/>
  <c r="E7056" i="8"/>
  <c r="F7056" i="8" s="1"/>
  <c r="G7056" i="8"/>
  <c r="H7056" i="8" s="1"/>
  <c r="E7057" i="8"/>
  <c r="F7057" i="8" s="1"/>
  <c r="G7057" i="8"/>
  <c r="H7057" i="8"/>
  <c r="E7058" i="8"/>
  <c r="F7058" i="8" s="1"/>
  <c r="H7058" i="8" s="1"/>
  <c r="G7058" i="8"/>
  <c r="E7059" i="8"/>
  <c r="F7059" i="8" s="1"/>
  <c r="H7059" i="8" s="1"/>
  <c r="G7059" i="8"/>
  <c r="E7060" i="8"/>
  <c r="F7060" i="8" s="1"/>
  <c r="G7060" i="8"/>
  <c r="H7060" i="8" s="1"/>
  <c r="E7061" i="8"/>
  <c r="F7061" i="8" s="1"/>
  <c r="G7061" i="8"/>
  <c r="H7061" i="8"/>
  <c r="E7062" i="8"/>
  <c r="F7062" i="8" s="1"/>
  <c r="H7062" i="8" s="1"/>
  <c r="G7062" i="8"/>
  <c r="E7063" i="8"/>
  <c r="F7063" i="8" s="1"/>
  <c r="H7063" i="8" s="1"/>
  <c r="G7063" i="8"/>
  <c r="E7064" i="8"/>
  <c r="F7064" i="8" s="1"/>
  <c r="G7064" i="8"/>
  <c r="H7064" i="8" s="1"/>
  <c r="E7065" i="8"/>
  <c r="F7065" i="8" s="1"/>
  <c r="G7065" i="8"/>
  <c r="H7065" i="8"/>
  <c r="E7066" i="8"/>
  <c r="F7066" i="8" s="1"/>
  <c r="H7066" i="8" s="1"/>
  <c r="G7066" i="8"/>
  <c r="E7067" i="8"/>
  <c r="F7067" i="8" s="1"/>
  <c r="H7067" i="8" s="1"/>
  <c r="G7067" i="8"/>
  <c r="E7068" i="8"/>
  <c r="F7068" i="8" s="1"/>
  <c r="H7068" i="8" s="1"/>
  <c r="G7068" i="8"/>
  <c r="E7069" i="8"/>
  <c r="F7069" i="8" s="1"/>
  <c r="G7069" i="8"/>
  <c r="H7069" i="8"/>
  <c r="E7070" i="8"/>
  <c r="F7070" i="8" s="1"/>
  <c r="G7070" i="8"/>
  <c r="H7070" i="8"/>
  <c r="E7071" i="8"/>
  <c r="F7071" i="8" s="1"/>
  <c r="H7071" i="8" s="1"/>
  <c r="G7071" i="8"/>
  <c r="E7072" i="8"/>
  <c r="F7072" i="8" s="1"/>
  <c r="H7072" i="8" s="1"/>
  <c r="G7072" i="8"/>
  <c r="E7073" i="8"/>
  <c r="F7073" i="8" s="1"/>
  <c r="G7073" i="8"/>
  <c r="H7073" i="8"/>
  <c r="E7074" i="8"/>
  <c r="F7074" i="8" s="1"/>
  <c r="G7074" i="8"/>
  <c r="H7074" i="8"/>
  <c r="E7075" i="8"/>
  <c r="F7075" i="8" s="1"/>
  <c r="H7075" i="8" s="1"/>
  <c r="G7075" i="8"/>
  <c r="E7076" i="8"/>
  <c r="F7076" i="8" s="1"/>
  <c r="H7076" i="8" s="1"/>
  <c r="G7076" i="8"/>
  <c r="E7077" i="8"/>
  <c r="F7077" i="8" s="1"/>
  <c r="G7077" i="8"/>
  <c r="H7077" i="8"/>
  <c r="E7078" i="8"/>
  <c r="F7078" i="8" s="1"/>
  <c r="G7078" i="8"/>
  <c r="H7078" i="8"/>
  <c r="E7079" i="8"/>
  <c r="F7079" i="8" s="1"/>
  <c r="H7079" i="8" s="1"/>
  <c r="G7079" i="8"/>
  <c r="E7080" i="8"/>
  <c r="F7080" i="8" s="1"/>
  <c r="H7080" i="8" s="1"/>
  <c r="G7080" i="8"/>
  <c r="E7081" i="8"/>
  <c r="F7081" i="8" s="1"/>
  <c r="G7081" i="8"/>
  <c r="H7081" i="8"/>
  <c r="E7082" i="8"/>
  <c r="F7082" i="8" s="1"/>
  <c r="G7082" i="8"/>
  <c r="H7082" i="8"/>
  <c r="E7083" i="8"/>
  <c r="F7083" i="8" s="1"/>
  <c r="H7083" i="8" s="1"/>
  <c r="G7083" i="8"/>
  <c r="E7084" i="8"/>
  <c r="F7084" i="8" s="1"/>
  <c r="H7084" i="8" s="1"/>
  <c r="G7084" i="8"/>
  <c r="E7085" i="8"/>
  <c r="F7085" i="8" s="1"/>
  <c r="G7085" i="8"/>
  <c r="H7085" i="8"/>
  <c r="E7086" i="8"/>
  <c r="F7086" i="8" s="1"/>
  <c r="G7086" i="8"/>
  <c r="H7086" i="8"/>
  <c r="E7087" i="8"/>
  <c r="F7087" i="8" s="1"/>
  <c r="H7087" i="8" s="1"/>
  <c r="G7087" i="8"/>
  <c r="E7088" i="8"/>
  <c r="F7088" i="8" s="1"/>
  <c r="H7088" i="8" s="1"/>
  <c r="G7088" i="8"/>
  <c r="E7089" i="8"/>
  <c r="F7089" i="8" s="1"/>
  <c r="G7089" i="8"/>
  <c r="H7089" i="8"/>
  <c r="E7090" i="8"/>
  <c r="F7090" i="8" s="1"/>
  <c r="G7090" i="8"/>
  <c r="H7090" i="8"/>
  <c r="E7091" i="8"/>
  <c r="F7091" i="8" s="1"/>
  <c r="H7091" i="8" s="1"/>
  <c r="G7091" i="8"/>
  <c r="E7092" i="8"/>
  <c r="F7092" i="8" s="1"/>
  <c r="H7092" i="8" s="1"/>
  <c r="G7092" i="8"/>
  <c r="E7093" i="8"/>
  <c r="F7093" i="8" s="1"/>
  <c r="G7093" i="8"/>
  <c r="H7093" i="8"/>
  <c r="E7094" i="8"/>
  <c r="F7094" i="8" s="1"/>
  <c r="G7094" i="8"/>
  <c r="H7094" i="8"/>
  <c r="E7095" i="8"/>
  <c r="F7095" i="8" s="1"/>
  <c r="H7095" i="8" s="1"/>
  <c r="G7095" i="8"/>
  <c r="E7096" i="8"/>
  <c r="F7096" i="8" s="1"/>
  <c r="H7096" i="8" s="1"/>
  <c r="G7096" i="8"/>
  <c r="E7097" i="8"/>
  <c r="F7097" i="8" s="1"/>
  <c r="G7097" i="8"/>
  <c r="H7097" i="8"/>
  <c r="E7098" i="8"/>
  <c r="F7098" i="8" s="1"/>
  <c r="G7098" i="8"/>
  <c r="H7098" i="8"/>
  <c r="E7099" i="8"/>
  <c r="F7099" i="8" s="1"/>
  <c r="H7099" i="8" s="1"/>
  <c r="G7099" i="8"/>
  <c r="E7100" i="8"/>
  <c r="F7100" i="8" s="1"/>
  <c r="H7100" i="8" s="1"/>
  <c r="G7100" i="8"/>
  <c r="E7101" i="8"/>
  <c r="F7101" i="8" s="1"/>
  <c r="G7101" i="8"/>
  <c r="H7101" i="8"/>
  <c r="E7102" i="8"/>
  <c r="F7102" i="8" s="1"/>
  <c r="G7102" i="8"/>
  <c r="H7102" i="8"/>
  <c r="E7103" i="8"/>
  <c r="F7103" i="8" s="1"/>
  <c r="H7103" i="8" s="1"/>
  <c r="G7103" i="8"/>
  <c r="E7104" i="8"/>
  <c r="F7104" i="8" s="1"/>
  <c r="H7104" i="8" s="1"/>
  <c r="G7104" i="8"/>
  <c r="E7105" i="8"/>
  <c r="F7105" i="8" s="1"/>
  <c r="G7105" i="8"/>
  <c r="H7105" i="8"/>
  <c r="E7106" i="8"/>
  <c r="F7106" i="8" s="1"/>
  <c r="G7106" i="8"/>
  <c r="H7106" i="8"/>
  <c r="E7107" i="8"/>
  <c r="F7107" i="8" s="1"/>
  <c r="H7107" i="8" s="1"/>
  <c r="G7107" i="8"/>
  <c r="E7108" i="8"/>
  <c r="F7108" i="8" s="1"/>
  <c r="H7108" i="8" s="1"/>
  <c r="G7108" i="8"/>
  <c r="E7109" i="8"/>
  <c r="F7109" i="8" s="1"/>
  <c r="G7109" i="8"/>
  <c r="H7109" i="8"/>
  <c r="E7110" i="8"/>
  <c r="F7110" i="8" s="1"/>
  <c r="G7110" i="8"/>
  <c r="H7110" i="8"/>
  <c r="E7111" i="8"/>
  <c r="F7111" i="8" s="1"/>
  <c r="H7111" i="8" s="1"/>
  <c r="G7111" i="8"/>
  <c r="E7112" i="8"/>
  <c r="F7112" i="8" s="1"/>
  <c r="H7112" i="8" s="1"/>
  <c r="G7112" i="8"/>
  <c r="E7113" i="8"/>
  <c r="F7113" i="8" s="1"/>
  <c r="G7113" i="8"/>
  <c r="H7113" i="8"/>
  <c r="E7114" i="8"/>
  <c r="F7114" i="8" s="1"/>
  <c r="G7114" i="8"/>
  <c r="H7114" i="8"/>
  <c r="E7115" i="8"/>
  <c r="F7115" i="8" s="1"/>
  <c r="H7115" i="8" s="1"/>
  <c r="G7115" i="8"/>
  <c r="E7116" i="8"/>
  <c r="F7116" i="8" s="1"/>
  <c r="H7116" i="8" s="1"/>
  <c r="G7116" i="8"/>
  <c r="E7117" i="8"/>
  <c r="F7117" i="8" s="1"/>
  <c r="G7117" i="8"/>
  <c r="H7117" i="8"/>
  <c r="E7118" i="8"/>
  <c r="F7118" i="8" s="1"/>
  <c r="G7118" i="8"/>
  <c r="H7118" i="8"/>
  <c r="E7119" i="8"/>
  <c r="F7119" i="8" s="1"/>
  <c r="H7119" i="8" s="1"/>
  <c r="G7119" i="8"/>
  <c r="E7120" i="8"/>
  <c r="F7120" i="8" s="1"/>
  <c r="H7120" i="8" s="1"/>
  <c r="G7120" i="8"/>
  <c r="E7121" i="8"/>
  <c r="F7121" i="8" s="1"/>
  <c r="G7121" i="8"/>
  <c r="H7121" i="8"/>
  <c r="E7122" i="8"/>
  <c r="F7122" i="8" s="1"/>
  <c r="G7122" i="8"/>
  <c r="H7122" i="8"/>
  <c r="E7123" i="8"/>
  <c r="F7123" i="8" s="1"/>
  <c r="H7123" i="8" s="1"/>
  <c r="G7123" i="8"/>
  <c r="E7124" i="8"/>
  <c r="F7124" i="8" s="1"/>
  <c r="H7124" i="8" s="1"/>
  <c r="G7124" i="8"/>
  <c r="E7125" i="8"/>
  <c r="F7125" i="8" s="1"/>
  <c r="G7125" i="8"/>
  <c r="H7125" i="8"/>
  <c r="E7126" i="8"/>
  <c r="F7126" i="8" s="1"/>
  <c r="G7126" i="8"/>
  <c r="H7126" i="8"/>
  <c r="E7127" i="8"/>
  <c r="F7127" i="8" s="1"/>
  <c r="H7127" i="8" s="1"/>
  <c r="G7127" i="8"/>
  <c r="E7128" i="8"/>
  <c r="F7128" i="8" s="1"/>
  <c r="H7128" i="8" s="1"/>
  <c r="G7128" i="8"/>
  <c r="E7129" i="8"/>
  <c r="F7129" i="8" s="1"/>
  <c r="G7129" i="8"/>
  <c r="H7129" i="8"/>
  <c r="E7130" i="8"/>
  <c r="F7130" i="8" s="1"/>
  <c r="G7130" i="8"/>
  <c r="H7130" i="8"/>
  <c r="E7131" i="8"/>
  <c r="F7131" i="8" s="1"/>
  <c r="H7131" i="8" s="1"/>
  <c r="G7131" i="8"/>
  <c r="E7132" i="8"/>
  <c r="F7132" i="8" s="1"/>
  <c r="H7132" i="8" s="1"/>
  <c r="G7132" i="8"/>
  <c r="E7133" i="8"/>
  <c r="F7133" i="8" s="1"/>
  <c r="G7133" i="8"/>
  <c r="H7133" i="8"/>
  <c r="E7134" i="8"/>
  <c r="F7134" i="8" s="1"/>
  <c r="G7134" i="8"/>
  <c r="H7134" i="8"/>
  <c r="E7135" i="8"/>
  <c r="F7135" i="8" s="1"/>
  <c r="H7135" i="8" s="1"/>
  <c r="G7135" i="8"/>
  <c r="E7136" i="8"/>
  <c r="F7136" i="8" s="1"/>
  <c r="H7136" i="8" s="1"/>
  <c r="G7136" i="8"/>
  <c r="E7137" i="8"/>
  <c r="F7137" i="8" s="1"/>
  <c r="G7137" i="8"/>
  <c r="H7137" i="8"/>
  <c r="E7138" i="8"/>
  <c r="F7138" i="8" s="1"/>
  <c r="G7138" i="8"/>
  <c r="H7138" i="8"/>
  <c r="E7139" i="8"/>
  <c r="F7139" i="8" s="1"/>
  <c r="H7139" i="8" s="1"/>
  <c r="G7139" i="8"/>
  <c r="E7140" i="8"/>
  <c r="F7140" i="8" s="1"/>
  <c r="H7140" i="8" s="1"/>
  <c r="G7140" i="8"/>
  <c r="E7141" i="8"/>
  <c r="F7141" i="8" s="1"/>
  <c r="G7141" i="8"/>
  <c r="H7141" i="8"/>
  <c r="E7142" i="8"/>
  <c r="F7142" i="8" s="1"/>
  <c r="G7142" i="8"/>
  <c r="H7142" i="8"/>
  <c r="E7143" i="8"/>
  <c r="F7143" i="8" s="1"/>
  <c r="H7143" i="8" s="1"/>
  <c r="G7143" i="8"/>
  <c r="E7144" i="8"/>
  <c r="F7144" i="8" s="1"/>
  <c r="H7144" i="8" s="1"/>
  <c r="G7144" i="8"/>
  <c r="E7145" i="8"/>
  <c r="F7145" i="8" s="1"/>
  <c r="G7145" i="8"/>
  <c r="H7145" i="8"/>
  <c r="E7146" i="8"/>
  <c r="F7146" i="8" s="1"/>
  <c r="G7146" i="8"/>
  <c r="H7146" i="8"/>
  <c r="E7147" i="8"/>
  <c r="F7147" i="8" s="1"/>
  <c r="H7147" i="8" s="1"/>
  <c r="G7147" i="8"/>
  <c r="E7148" i="8"/>
  <c r="F7148" i="8" s="1"/>
  <c r="H7148" i="8" s="1"/>
  <c r="G7148" i="8"/>
  <c r="E7149" i="8"/>
  <c r="F7149" i="8" s="1"/>
  <c r="G7149" i="8"/>
  <c r="H7149" i="8"/>
  <c r="E7150" i="8"/>
  <c r="F7150" i="8" s="1"/>
  <c r="G7150" i="8"/>
  <c r="H7150" i="8"/>
  <c r="E7151" i="8"/>
  <c r="F7151" i="8" s="1"/>
  <c r="H7151" i="8" s="1"/>
  <c r="G7151" i="8"/>
  <c r="E7152" i="8"/>
  <c r="F7152" i="8" s="1"/>
  <c r="H7152" i="8" s="1"/>
  <c r="G7152" i="8"/>
  <c r="E7153" i="8"/>
  <c r="F7153" i="8" s="1"/>
  <c r="G7153" i="8"/>
  <c r="H7153" i="8"/>
  <c r="E7154" i="8"/>
  <c r="F7154" i="8" s="1"/>
  <c r="G7154" i="8"/>
  <c r="H7154" i="8"/>
  <c r="E7155" i="8"/>
  <c r="F7155" i="8" s="1"/>
  <c r="H7155" i="8" s="1"/>
  <c r="G7155" i="8"/>
  <c r="E7156" i="8"/>
  <c r="F7156" i="8" s="1"/>
  <c r="H7156" i="8" s="1"/>
  <c r="G7156" i="8"/>
  <c r="E7157" i="8"/>
  <c r="F7157" i="8" s="1"/>
  <c r="G7157" i="8"/>
  <c r="H7157" i="8"/>
  <c r="E7158" i="8"/>
  <c r="F7158" i="8" s="1"/>
  <c r="G7158" i="8"/>
  <c r="H7158" i="8"/>
  <c r="E7159" i="8"/>
  <c r="F7159" i="8" s="1"/>
  <c r="H7159" i="8" s="1"/>
  <c r="G7159" i="8"/>
  <c r="E7160" i="8"/>
  <c r="F7160" i="8" s="1"/>
  <c r="H7160" i="8" s="1"/>
  <c r="G7160" i="8"/>
  <c r="E7161" i="8"/>
  <c r="F7161" i="8" s="1"/>
  <c r="G7161" i="8"/>
  <c r="H7161" i="8"/>
  <c r="E7162" i="8"/>
  <c r="F7162" i="8" s="1"/>
  <c r="G7162" i="8"/>
  <c r="H7162" i="8"/>
  <c r="E7163" i="8"/>
  <c r="F7163" i="8" s="1"/>
  <c r="H7163" i="8" s="1"/>
  <c r="G7163" i="8"/>
  <c r="E7164" i="8"/>
  <c r="F7164" i="8" s="1"/>
  <c r="H7164" i="8" s="1"/>
  <c r="G7164" i="8"/>
  <c r="E7165" i="8"/>
  <c r="F7165" i="8" s="1"/>
  <c r="G7165" i="8"/>
  <c r="H7165" i="8"/>
  <c r="E7166" i="8"/>
  <c r="F7166" i="8" s="1"/>
  <c r="G7166" i="8"/>
  <c r="H7166" i="8"/>
  <c r="E7167" i="8"/>
  <c r="F7167" i="8" s="1"/>
  <c r="H7167" i="8" s="1"/>
  <c r="G7167" i="8"/>
  <c r="E7168" i="8"/>
  <c r="F7168" i="8" s="1"/>
  <c r="H7168" i="8" s="1"/>
  <c r="G7168" i="8"/>
  <c r="E7169" i="8"/>
  <c r="F7169" i="8" s="1"/>
  <c r="G7169" i="8"/>
  <c r="H7169" i="8"/>
  <c r="E7170" i="8"/>
  <c r="F7170" i="8" s="1"/>
  <c r="G7170" i="8"/>
  <c r="H7170" i="8"/>
  <c r="E7171" i="8"/>
  <c r="F7171" i="8" s="1"/>
  <c r="H7171" i="8" s="1"/>
  <c r="G7171" i="8"/>
  <c r="E7172" i="8"/>
  <c r="F7172" i="8" s="1"/>
  <c r="H7172" i="8" s="1"/>
  <c r="G7172" i="8"/>
  <c r="E7173" i="8"/>
  <c r="F7173" i="8" s="1"/>
  <c r="G7173" i="8"/>
  <c r="H7173" i="8"/>
  <c r="E7174" i="8"/>
  <c r="F7174" i="8" s="1"/>
  <c r="G7174" i="8"/>
  <c r="H7174" i="8"/>
  <c r="E7175" i="8"/>
  <c r="F7175" i="8" s="1"/>
  <c r="H7175" i="8" s="1"/>
  <c r="G7175" i="8"/>
  <c r="E7176" i="8"/>
  <c r="F7176" i="8" s="1"/>
  <c r="H7176" i="8" s="1"/>
  <c r="G7176" i="8"/>
  <c r="E7177" i="8"/>
  <c r="F7177" i="8" s="1"/>
  <c r="G7177" i="8"/>
  <c r="H7177" i="8"/>
  <c r="E7178" i="8"/>
  <c r="F7178" i="8" s="1"/>
  <c r="G7178" i="8"/>
  <c r="H7178" i="8"/>
  <c r="E7179" i="8"/>
  <c r="F7179" i="8" s="1"/>
  <c r="H7179" i="8" s="1"/>
  <c r="G7179" i="8"/>
  <c r="E7180" i="8"/>
  <c r="F7180" i="8" s="1"/>
  <c r="H7180" i="8" s="1"/>
  <c r="G7180" i="8"/>
  <c r="E7181" i="8"/>
  <c r="F7181" i="8" s="1"/>
  <c r="G7181" i="8"/>
  <c r="H7181" i="8"/>
  <c r="E7182" i="8"/>
  <c r="F7182" i="8" s="1"/>
  <c r="G7182" i="8"/>
  <c r="H7182" i="8"/>
  <c r="E7183" i="8"/>
  <c r="F7183" i="8" s="1"/>
  <c r="H7183" i="8" s="1"/>
  <c r="G7183" i="8"/>
  <c r="E7184" i="8"/>
  <c r="F7184" i="8" s="1"/>
  <c r="H7184" i="8" s="1"/>
  <c r="G7184" i="8"/>
  <c r="E7185" i="8"/>
  <c r="F7185" i="8" s="1"/>
  <c r="G7185" i="8"/>
  <c r="H7185" i="8"/>
  <c r="E7186" i="8"/>
  <c r="F7186" i="8" s="1"/>
  <c r="G7186" i="8"/>
  <c r="H7186" i="8"/>
  <c r="E7187" i="8"/>
  <c r="F7187" i="8" s="1"/>
  <c r="H7187" i="8" s="1"/>
  <c r="G7187" i="8"/>
  <c r="E7188" i="8"/>
  <c r="F7188" i="8" s="1"/>
  <c r="H7188" i="8" s="1"/>
  <c r="G7188" i="8"/>
  <c r="E7189" i="8"/>
  <c r="F7189" i="8" s="1"/>
  <c r="G7189" i="8"/>
  <c r="H7189" i="8"/>
  <c r="E7190" i="8"/>
  <c r="F7190" i="8" s="1"/>
  <c r="G7190" i="8"/>
  <c r="H7190" i="8"/>
  <c r="E7191" i="8"/>
  <c r="F7191" i="8" s="1"/>
  <c r="H7191" i="8" s="1"/>
  <c r="G7191" i="8"/>
  <c r="E7192" i="8"/>
  <c r="F7192" i="8" s="1"/>
  <c r="H7192" i="8" s="1"/>
  <c r="G7192" i="8"/>
  <c r="E7193" i="8"/>
  <c r="F7193" i="8" s="1"/>
  <c r="G7193" i="8"/>
  <c r="H7193" i="8"/>
  <c r="E7194" i="8"/>
  <c r="F7194" i="8" s="1"/>
  <c r="G7194" i="8"/>
  <c r="H7194" i="8"/>
  <c r="E7195" i="8"/>
  <c r="F7195" i="8" s="1"/>
  <c r="H7195" i="8" s="1"/>
  <c r="G7195" i="8"/>
  <c r="E7196" i="8"/>
  <c r="F7196" i="8" s="1"/>
  <c r="H7196" i="8" s="1"/>
  <c r="G7196" i="8"/>
  <c r="E7197" i="8"/>
  <c r="F7197" i="8" s="1"/>
  <c r="G7197" i="8"/>
  <c r="H7197" i="8"/>
  <c r="E7198" i="8"/>
  <c r="F7198" i="8" s="1"/>
  <c r="G7198" i="8"/>
  <c r="H7198" i="8"/>
  <c r="E7199" i="8"/>
  <c r="F7199" i="8" s="1"/>
  <c r="H7199" i="8" s="1"/>
  <c r="G7199" i="8"/>
  <c r="E7200" i="8"/>
  <c r="F7200" i="8" s="1"/>
  <c r="H7200" i="8" s="1"/>
  <c r="G7200" i="8"/>
  <c r="E7201" i="8"/>
  <c r="F7201" i="8" s="1"/>
  <c r="G7201" i="8"/>
  <c r="H7201" i="8"/>
  <c r="E7202" i="8"/>
  <c r="F7202" i="8" s="1"/>
  <c r="G7202" i="8"/>
  <c r="H7202" i="8"/>
  <c r="E7203" i="8"/>
  <c r="F7203" i="8" s="1"/>
  <c r="H7203" i="8" s="1"/>
  <c r="G7203" i="8"/>
  <c r="E7204" i="8"/>
  <c r="F7204" i="8" s="1"/>
  <c r="H7204" i="8" s="1"/>
  <c r="G7204" i="8"/>
  <c r="E7205" i="8"/>
  <c r="F7205" i="8" s="1"/>
  <c r="G7205" i="8"/>
  <c r="H7205" i="8"/>
  <c r="E7206" i="8"/>
  <c r="F7206" i="8" s="1"/>
  <c r="G7206" i="8"/>
  <c r="H7206" i="8"/>
  <c r="E7207" i="8"/>
  <c r="F7207" i="8" s="1"/>
  <c r="H7207" i="8" s="1"/>
  <c r="G7207" i="8"/>
  <c r="E7208" i="8"/>
  <c r="F7208" i="8" s="1"/>
  <c r="H7208" i="8" s="1"/>
  <c r="G7208" i="8"/>
  <c r="E7209" i="8"/>
  <c r="F7209" i="8" s="1"/>
  <c r="G7209" i="8"/>
  <c r="H7209" i="8"/>
  <c r="E7210" i="8"/>
  <c r="F7210" i="8" s="1"/>
  <c r="G7210" i="8"/>
  <c r="H7210" i="8"/>
  <c r="E7211" i="8"/>
  <c r="F7211" i="8" s="1"/>
  <c r="H7211" i="8" s="1"/>
  <c r="G7211" i="8"/>
  <c r="E7212" i="8"/>
  <c r="F7212" i="8" s="1"/>
  <c r="H7212" i="8" s="1"/>
  <c r="G7212" i="8"/>
  <c r="E7213" i="8"/>
  <c r="F7213" i="8" s="1"/>
  <c r="G7213" i="8"/>
  <c r="H7213" i="8"/>
  <c r="E7214" i="8"/>
  <c r="F7214" i="8" s="1"/>
  <c r="G7214" i="8"/>
  <c r="H7214" i="8"/>
  <c r="E7215" i="8"/>
  <c r="F7215" i="8" s="1"/>
  <c r="H7215" i="8" s="1"/>
  <c r="G7215" i="8"/>
  <c r="E7216" i="8"/>
  <c r="F7216" i="8" s="1"/>
  <c r="H7216" i="8" s="1"/>
  <c r="G7216" i="8"/>
  <c r="E7217" i="8"/>
  <c r="F7217" i="8" s="1"/>
  <c r="G7217" i="8"/>
  <c r="H7217" i="8"/>
  <c r="E7218" i="8"/>
  <c r="F7218" i="8" s="1"/>
  <c r="G7218" i="8"/>
  <c r="H7218" i="8"/>
  <c r="E7219" i="8"/>
  <c r="F7219" i="8" s="1"/>
  <c r="H7219" i="8" s="1"/>
  <c r="G7219" i="8"/>
  <c r="E7220" i="8"/>
  <c r="F7220" i="8" s="1"/>
  <c r="H7220" i="8" s="1"/>
  <c r="G7220" i="8"/>
  <c r="E7221" i="8"/>
  <c r="F7221" i="8" s="1"/>
  <c r="G7221" i="8"/>
  <c r="H7221" i="8"/>
  <c r="E7222" i="8"/>
  <c r="F7222" i="8" s="1"/>
  <c r="G7222" i="8"/>
  <c r="H7222" i="8"/>
  <c r="E7223" i="8"/>
  <c r="F7223" i="8" s="1"/>
  <c r="H7223" i="8" s="1"/>
  <c r="G7223" i="8"/>
  <c r="E7224" i="8"/>
  <c r="F7224" i="8" s="1"/>
  <c r="H7224" i="8" s="1"/>
  <c r="G7224" i="8"/>
  <c r="E7225" i="8"/>
  <c r="F7225" i="8" s="1"/>
  <c r="G7225" i="8"/>
  <c r="H7225" i="8"/>
  <c r="E7226" i="8"/>
  <c r="F7226" i="8" s="1"/>
  <c r="G7226" i="8"/>
  <c r="H7226" i="8"/>
  <c r="E7227" i="8"/>
  <c r="F7227" i="8" s="1"/>
  <c r="H7227" i="8" s="1"/>
  <c r="G7227" i="8"/>
  <c r="E7228" i="8"/>
  <c r="F7228" i="8" s="1"/>
  <c r="H7228" i="8" s="1"/>
  <c r="G7228" i="8"/>
  <c r="E7229" i="8"/>
  <c r="F7229" i="8" s="1"/>
  <c r="G7229" i="8"/>
  <c r="H7229" i="8"/>
  <c r="E7230" i="8"/>
  <c r="F7230" i="8" s="1"/>
  <c r="G7230" i="8"/>
  <c r="H7230" i="8"/>
  <c r="E7231" i="8"/>
  <c r="F7231" i="8" s="1"/>
  <c r="H7231" i="8" s="1"/>
  <c r="G7231" i="8"/>
  <c r="E7232" i="8"/>
  <c r="F7232" i="8" s="1"/>
  <c r="H7232" i="8" s="1"/>
  <c r="G7232" i="8"/>
  <c r="E7233" i="8"/>
  <c r="F7233" i="8" s="1"/>
  <c r="G7233" i="8"/>
  <c r="H7233" i="8"/>
  <c r="E7234" i="8"/>
  <c r="F7234" i="8" s="1"/>
  <c r="G7234" i="8"/>
  <c r="H7234" i="8"/>
  <c r="E7235" i="8"/>
  <c r="F7235" i="8" s="1"/>
  <c r="H7235" i="8" s="1"/>
  <c r="G7235" i="8"/>
  <c r="E7236" i="8"/>
  <c r="F7236" i="8" s="1"/>
  <c r="H7236" i="8" s="1"/>
  <c r="G7236" i="8"/>
  <c r="E7237" i="8"/>
  <c r="F7237" i="8" s="1"/>
  <c r="G7237" i="8"/>
  <c r="H7237" i="8"/>
  <c r="E7238" i="8"/>
  <c r="F7238" i="8" s="1"/>
  <c r="G7238" i="8"/>
  <c r="H7238" i="8"/>
  <c r="E7239" i="8"/>
  <c r="F7239" i="8" s="1"/>
  <c r="H7239" i="8" s="1"/>
  <c r="G7239" i="8"/>
  <c r="E7240" i="8"/>
  <c r="F7240" i="8" s="1"/>
  <c r="H7240" i="8" s="1"/>
  <c r="G7240" i="8"/>
  <c r="E7241" i="8"/>
  <c r="F7241" i="8" s="1"/>
  <c r="G7241" i="8"/>
  <c r="H7241" i="8"/>
  <c r="E7242" i="8"/>
  <c r="F7242" i="8" s="1"/>
  <c r="G7242" i="8"/>
  <c r="H7242" i="8"/>
  <c r="E7243" i="8"/>
  <c r="F7243" i="8" s="1"/>
  <c r="H7243" i="8" s="1"/>
  <c r="G7243" i="8"/>
  <c r="E7244" i="8"/>
  <c r="F7244" i="8" s="1"/>
  <c r="H7244" i="8" s="1"/>
  <c r="G7244" i="8"/>
  <c r="E7245" i="8"/>
  <c r="F7245" i="8" s="1"/>
  <c r="G7245" i="8"/>
  <c r="H7245" i="8"/>
  <c r="E7246" i="8"/>
  <c r="F7246" i="8" s="1"/>
  <c r="G7246" i="8"/>
  <c r="H7246" i="8"/>
  <c r="E7247" i="8"/>
  <c r="F7247" i="8" s="1"/>
  <c r="H7247" i="8" s="1"/>
  <c r="G7247" i="8"/>
  <c r="E7248" i="8"/>
  <c r="F7248" i="8" s="1"/>
  <c r="H7248" i="8" s="1"/>
  <c r="G7248" i="8"/>
  <c r="E7249" i="8"/>
  <c r="F7249" i="8" s="1"/>
  <c r="G7249" i="8"/>
  <c r="H7249" i="8"/>
  <c r="E7250" i="8"/>
  <c r="F7250" i="8" s="1"/>
  <c r="G7250" i="8"/>
  <c r="H7250" i="8"/>
  <c r="E7251" i="8"/>
  <c r="F7251" i="8" s="1"/>
  <c r="H7251" i="8" s="1"/>
  <c r="G7251" i="8"/>
  <c r="E7252" i="8"/>
  <c r="F7252" i="8" s="1"/>
  <c r="H7252" i="8" s="1"/>
  <c r="G7252" i="8"/>
  <c r="E7253" i="8"/>
  <c r="F7253" i="8" s="1"/>
  <c r="G7253" i="8"/>
  <c r="H7253" i="8"/>
  <c r="E7254" i="8"/>
  <c r="F7254" i="8" s="1"/>
  <c r="G7254" i="8"/>
  <c r="H7254" i="8"/>
  <c r="E7255" i="8"/>
  <c r="F7255" i="8" s="1"/>
  <c r="H7255" i="8" s="1"/>
  <c r="G7255" i="8"/>
  <c r="E7256" i="8"/>
  <c r="F7256" i="8" s="1"/>
  <c r="H7256" i="8" s="1"/>
  <c r="G7256" i="8"/>
  <c r="E7257" i="8"/>
  <c r="F7257" i="8" s="1"/>
  <c r="G7257" i="8"/>
  <c r="H7257" i="8"/>
  <c r="E7258" i="8"/>
  <c r="F7258" i="8" s="1"/>
  <c r="G7258" i="8"/>
  <c r="H7258" i="8"/>
  <c r="E7259" i="8"/>
  <c r="F7259" i="8" s="1"/>
  <c r="H7259" i="8" s="1"/>
  <c r="G7259" i="8"/>
  <c r="E7260" i="8"/>
  <c r="F7260" i="8" s="1"/>
  <c r="H7260" i="8" s="1"/>
  <c r="G7260" i="8"/>
  <c r="E7261" i="8"/>
  <c r="F7261" i="8" s="1"/>
  <c r="G7261" i="8"/>
  <c r="H7261" i="8"/>
  <c r="E7262" i="8"/>
  <c r="F7262" i="8" s="1"/>
  <c r="G7262" i="8"/>
  <c r="H7262" i="8"/>
  <c r="E7263" i="8"/>
  <c r="F7263" i="8" s="1"/>
  <c r="H7263" i="8" s="1"/>
  <c r="G7263" i="8"/>
  <c r="E7264" i="8"/>
  <c r="F7264" i="8" s="1"/>
  <c r="H7264" i="8" s="1"/>
  <c r="G7264" i="8"/>
  <c r="E7265" i="8"/>
  <c r="F7265" i="8" s="1"/>
  <c r="G7265" i="8"/>
  <c r="H7265" i="8"/>
  <c r="E7266" i="8"/>
  <c r="F7266" i="8" s="1"/>
  <c r="G7266" i="8"/>
  <c r="H7266" i="8"/>
  <c r="E7267" i="8"/>
  <c r="F7267" i="8" s="1"/>
  <c r="H7267" i="8" s="1"/>
  <c r="G7267" i="8"/>
  <c r="E7268" i="8"/>
  <c r="F7268" i="8" s="1"/>
  <c r="H7268" i="8" s="1"/>
  <c r="G7268" i="8"/>
  <c r="E7269" i="8"/>
  <c r="F7269" i="8" s="1"/>
  <c r="G7269" i="8"/>
  <c r="H7269" i="8"/>
  <c r="E7270" i="8"/>
  <c r="F7270" i="8" s="1"/>
  <c r="G7270" i="8"/>
  <c r="H7270" i="8"/>
  <c r="E7271" i="8"/>
  <c r="F7271" i="8" s="1"/>
  <c r="H7271" i="8" s="1"/>
  <c r="G7271" i="8"/>
  <c r="E7272" i="8"/>
  <c r="F7272" i="8" s="1"/>
  <c r="H7272" i="8" s="1"/>
  <c r="G7272" i="8"/>
  <c r="E7273" i="8"/>
  <c r="F7273" i="8" s="1"/>
  <c r="G7273" i="8"/>
  <c r="H7273" i="8"/>
  <c r="E7274" i="8"/>
  <c r="F7274" i="8" s="1"/>
  <c r="G7274" i="8"/>
  <c r="H7274" i="8"/>
  <c r="E7275" i="8"/>
  <c r="F7275" i="8" s="1"/>
  <c r="H7275" i="8" s="1"/>
  <c r="G7275" i="8"/>
  <c r="E7276" i="8"/>
  <c r="F7276" i="8" s="1"/>
  <c r="H7276" i="8" s="1"/>
  <c r="G7276" i="8"/>
  <c r="E7277" i="8"/>
  <c r="F7277" i="8" s="1"/>
  <c r="G7277" i="8"/>
  <c r="H7277" i="8"/>
  <c r="E7278" i="8"/>
  <c r="F7278" i="8" s="1"/>
  <c r="G7278" i="8"/>
  <c r="H7278" i="8"/>
  <c r="E7279" i="8"/>
  <c r="F7279" i="8" s="1"/>
  <c r="H7279" i="8" s="1"/>
  <c r="G7279" i="8"/>
  <c r="E7280" i="8"/>
  <c r="F7280" i="8" s="1"/>
  <c r="H7280" i="8" s="1"/>
  <c r="G7280" i="8"/>
  <c r="E7281" i="8"/>
  <c r="F7281" i="8" s="1"/>
  <c r="G7281" i="8"/>
  <c r="H7281" i="8"/>
  <c r="E7282" i="8"/>
  <c r="F7282" i="8" s="1"/>
  <c r="G7282" i="8"/>
  <c r="H7282" i="8"/>
  <c r="E7283" i="8"/>
  <c r="F7283" i="8" s="1"/>
  <c r="H7283" i="8" s="1"/>
  <c r="G7283" i="8"/>
  <c r="E7284" i="8"/>
  <c r="F7284" i="8" s="1"/>
  <c r="H7284" i="8" s="1"/>
  <c r="G7284" i="8"/>
  <c r="E7285" i="8"/>
  <c r="F7285" i="8" s="1"/>
  <c r="G7285" i="8"/>
  <c r="H7285" i="8"/>
  <c r="E7286" i="8"/>
  <c r="F7286" i="8" s="1"/>
  <c r="G7286" i="8"/>
  <c r="H7286" i="8"/>
  <c r="E7287" i="8"/>
  <c r="F7287" i="8" s="1"/>
  <c r="H7287" i="8" s="1"/>
  <c r="G7287" i="8"/>
  <c r="E7288" i="8"/>
  <c r="F7288" i="8" s="1"/>
  <c r="G7288" i="8"/>
  <c r="H7288" i="8" s="1"/>
  <c r="E7289" i="8"/>
  <c r="F7289" i="8" s="1"/>
  <c r="G7289" i="8"/>
  <c r="H7289" i="8"/>
  <c r="E7290" i="8"/>
  <c r="F7290" i="8" s="1"/>
  <c r="H7290" i="8" s="1"/>
  <c r="G7290" i="8"/>
  <c r="E7291" i="8"/>
  <c r="F7291" i="8" s="1"/>
  <c r="H7291" i="8" s="1"/>
  <c r="G7291" i="8"/>
  <c r="E7292" i="8"/>
  <c r="F7292" i="8" s="1"/>
  <c r="G7292" i="8"/>
  <c r="H7292" i="8" s="1"/>
  <c r="E7293" i="8"/>
  <c r="F7293" i="8" s="1"/>
  <c r="G7293" i="8"/>
  <c r="H7293" i="8"/>
  <c r="E7294" i="8"/>
  <c r="F7294" i="8" s="1"/>
  <c r="H7294" i="8" s="1"/>
  <c r="G7294" i="8"/>
  <c r="E7295" i="8"/>
  <c r="F7295" i="8" s="1"/>
  <c r="H7295" i="8" s="1"/>
  <c r="G7295" i="8"/>
  <c r="E7296" i="8"/>
  <c r="F7296" i="8" s="1"/>
  <c r="G7296" i="8"/>
  <c r="H7296" i="8" s="1"/>
  <c r="E7297" i="8"/>
  <c r="F7297" i="8" s="1"/>
  <c r="G7297" i="8"/>
  <c r="H7297" i="8"/>
  <c r="E7298" i="8"/>
  <c r="F7298" i="8" s="1"/>
  <c r="H7298" i="8" s="1"/>
  <c r="G7298" i="8"/>
  <c r="E7299" i="8"/>
  <c r="F7299" i="8" s="1"/>
  <c r="H7299" i="8" s="1"/>
  <c r="G7299" i="8"/>
  <c r="E7300" i="8"/>
  <c r="F7300" i="8" s="1"/>
  <c r="G7300" i="8"/>
  <c r="H7300" i="8" s="1"/>
  <c r="E7301" i="8"/>
  <c r="F7301" i="8" s="1"/>
  <c r="G7301" i="8"/>
  <c r="H7301" i="8"/>
  <c r="E7302" i="8"/>
  <c r="F7302" i="8" s="1"/>
  <c r="H7302" i="8" s="1"/>
  <c r="G7302" i="8"/>
  <c r="E7303" i="8"/>
  <c r="F7303" i="8" s="1"/>
  <c r="H7303" i="8" s="1"/>
  <c r="G7303" i="8"/>
  <c r="E7304" i="8"/>
  <c r="F7304" i="8" s="1"/>
  <c r="G7304" i="8"/>
  <c r="H7304" i="8" s="1"/>
  <c r="E7305" i="8"/>
  <c r="F7305" i="8" s="1"/>
  <c r="G7305" i="8"/>
  <c r="H7305" i="8"/>
  <c r="E7306" i="8"/>
  <c r="F7306" i="8" s="1"/>
  <c r="H7306" i="8" s="1"/>
  <c r="G7306" i="8"/>
  <c r="E7307" i="8"/>
  <c r="F7307" i="8" s="1"/>
  <c r="H7307" i="8" s="1"/>
  <c r="G7307" i="8"/>
  <c r="E7308" i="8"/>
  <c r="F7308" i="8" s="1"/>
  <c r="G7308" i="8"/>
  <c r="H7308" i="8" s="1"/>
  <c r="E7309" i="8"/>
  <c r="F7309" i="8" s="1"/>
  <c r="G7309" i="8"/>
  <c r="H7309" i="8"/>
  <c r="E7310" i="8"/>
  <c r="F7310" i="8" s="1"/>
  <c r="H7310" i="8" s="1"/>
  <c r="G7310" i="8"/>
  <c r="E7311" i="8"/>
  <c r="F7311" i="8" s="1"/>
  <c r="H7311" i="8" s="1"/>
  <c r="G7311" i="8"/>
  <c r="E7312" i="8"/>
  <c r="F7312" i="8" s="1"/>
  <c r="G7312" i="8"/>
  <c r="H7312" i="8" s="1"/>
  <c r="E7313" i="8"/>
  <c r="F7313" i="8" s="1"/>
  <c r="G7313" i="8"/>
  <c r="H7313" i="8"/>
  <c r="E7314" i="8"/>
  <c r="F7314" i="8" s="1"/>
  <c r="H7314" i="8" s="1"/>
  <c r="G7314" i="8"/>
  <c r="E7315" i="8"/>
  <c r="F7315" i="8" s="1"/>
  <c r="H7315" i="8" s="1"/>
  <c r="G7315" i="8"/>
  <c r="E7316" i="8"/>
  <c r="F7316" i="8" s="1"/>
  <c r="G7316" i="8"/>
  <c r="H7316" i="8" s="1"/>
  <c r="E7317" i="8"/>
  <c r="F7317" i="8" s="1"/>
  <c r="G7317" i="8"/>
  <c r="H7317" i="8"/>
  <c r="E7318" i="8"/>
  <c r="F7318" i="8" s="1"/>
  <c r="H7318" i="8" s="1"/>
  <c r="G7318" i="8"/>
  <c r="E7319" i="8"/>
  <c r="F7319" i="8" s="1"/>
  <c r="H7319" i="8" s="1"/>
  <c r="G7319" i="8"/>
  <c r="E7320" i="8"/>
  <c r="F7320" i="8" s="1"/>
  <c r="G7320" i="8"/>
  <c r="H7320" i="8" s="1"/>
  <c r="E7321" i="8"/>
  <c r="F7321" i="8" s="1"/>
  <c r="G7321" i="8"/>
  <c r="H7321" i="8"/>
  <c r="E7322" i="8"/>
  <c r="F7322" i="8" s="1"/>
  <c r="H7322" i="8" s="1"/>
  <c r="G7322" i="8"/>
  <c r="E7323" i="8"/>
  <c r="F7323" i="8" s="1"/>
  <c r="H7323" i="8" s="1"/>
  <c r="G7323" i="8"/>
  <c r="E7324" i="8"/>
  <c r="F7324" i="8" s="1"/>
  <c r="G7324" i="8"/>
  <c r="H7324" i="8" s="1"/>
  <c r="E7325" i="8"/>
  <c r="F7325" i="8" s="1"/>
  <c r="G7325" i="8"/>
  <c r="H7325" i="8"/>
  <c r="E7326" i="8"/>
  <c r="F7326" i="8" s="1"/>
  <c r="H7326" i="8" s="1"/>
  <c r="G7326" i="8"/>
  <c r="E7327" i="8"/>
  <c r="F7327" i="8" s="1"/>
  <c r="H7327" i="8" s="1"/>
  <c r="G7327" i="8"/>
  <c r="E7328" i="8"/>
  <c r="F7328" i="8" s="1"/>
  <c r="G7328" i="8"/>
  <c r="H7328" i="8" s="1"/>
  <c r="E7329" i="8"/>
  <c r="F7329" i="8" s="1"/>
  <c r="G7329" i="8"/>
  <c r="H7329" i="8"/>
  <c r="E7330" i="8"/>
  <c r="F7330" i="8" s="1"/>
  <c r="H7330" i="8" s="1"/>
  <c r="G7330" i="8"/>
  <c r="E7331" i="8"/>
  <c r="F7331" i="8" s="1"/>
  <c r="H7331" i="8" s="1"/>
  <c r="G7331" i="8"/>
  <c r="E7332" i="8"/>
  <c r="F7332" i="8" s="1"/>
  <c r="G7332" i="8"/>
  <c r="H7332" i="8" s="1"/>
  <c r="E7333" i="8"/>
  <c r="F7333" i="8" s="1"/>
  <c r="G7333" i="8"/>
  <c r="H7333" i="8"/>
  <c r="E7334" i="8"/>
  <c r="F7334" i="8" s="1"/>
  <c r="H7334" i="8" s="1"/>
  <c r="G7334" i="8"/>
  <c r="E7335" i="8"/>
  <c r="F7335" i="8" s="1"/>
  <c r="H7335" i="8" s="1"/>
  <c r="G7335" i="8"/>
  <c r="E7336" i="8"/>
  <c r="F7336" i="8" s="1"/>
  <c r="G7336" i="8"/>
  <c r="H7336" i="8" s="1"/>
  <c r="E7337" i="8"/>
  <c r="F7337" i="8" s="1"/>
  <c r="G7337" i="8"/>
  <c r="H7337" i="8"/>
  <c r="E7338" i="8"/>
  <c r="F7338" i="8" s="1"/>
  <c r="H7338" i="8" s="1"/>
  <c r="G7338" i="8"/>
  <c r="E7339" i="8"/>
  <c r="F7339" i="8" s="1"/>
  <c r="H7339" i="8" s="1"/>
  <c r="G7339" i="8"/>
  <c r="E7340" i="8"/>
  <c r="F7340" i="8" s="1"/>
  <c r="G7340" i="8"/>
  <c r="H7340" i="8" s="1"/>
  <c r="E7341" i="8"/>
  <c r="F7341" i="8" s="1"/>
  <c r="G7341" i="8"/>
  <c r="H7341" i="8"/>
  <c r="E7342" i="8"/>
  <c r="F7342" i="8" s="1"/>
  <c r="H7342" i="8" s="1"/>
  <c r="G7342" i="8"/>
  <c r="E7343" i="8"/>
  <c r="F7343" i="8" s="1"/>
  <c r="H7343" i="8" s="1"/>
  <c r="G7343" i="8"/>
  <c r="E7344" i="8"/>
  <c r="F7344" i="8" s="1"/>
  <c r="G7344" i="8"/>
  <c r="H7344" i="8" s="1"/>
  <c r="E7345" i="8"/>
  <c r="F7345" i="8" s="1"/>
  <c r="G7345" i="8"/>
  <c r="H7345" i="8"/>
  <c r="E7346" i="8"/>
  <c r="F7346" i="8" s="1"/>
  <c r="H7346" i="8" s="1"/>
  <c r="G7346" i="8"/>
  <c r="E7347" i="8"/>
  <c r="F7347" i="8" s="1"/>
  <c r="H7347" i="8" s="1"/>
  <c r="G7347" i="8"/>
  <c r="E7348" i="8"/>
  <c r="F7348" i="8" s="1"/>
  <c r="G7348" i="8"/>
  <c r="H7348" i="8" s="1"/>
  <c r="E7349" i="8"/>
  <c r="F7349" i="8" s="1"/>
  <c r="G7349" i="8"/>
  <c r="H7349" i="8"/>
  <c r="E7350" i="8"/>
  <c r="F7350" i="8" s="1"/>
  <c r="H7350" i="8" s="1"/>
  <c r="G7350" i="8"/>
  <c r="E7351" i="8"/>
  <c r="F7351" i="8" s="1"/>
  <c r="H7351" i="8" s="1"/>
  <c r="G7351" i="8"/>
  <c r="E7352" i="8"/>
  <c r="F7352" i="8" s="1"/>
  <c r="H7352" i="8" s="1"/>
  <c r="G7352" i="8"/>
  <c r="E7353" i="8"/>
  <c r="F7353" i="8" s="1"/>
  <c r="G7353" i="8"/>
  <c r="H7353" i="8" s="1"/>
  <c r="E7354" i="8"/>
  <c r="F7354" i="8" s="1"/>
  <c r="H7354" i="8" s="1"/>
  <c r="G7354" i="8"/>
  <c r="E7355" i="8"/>
  <c r="F7355" i="8" s="1"/>
  <c r="H7355" i="8" s="1"/>
  <c r="G7355" i="8"/>
  <c r="E7356" i="8"/>
  <c r="F7356" i="8" s="1"/>
  <c r="G7356" i="8"/>
  <c r="H7356" i="8"/>
  <c r="E7357" i="8"/>
  <c r="F7357" i="8" s="1"/>
  <c r="G7357" i="8"/>
  <c r="H7357" i="8" s="1"/>
  <c r="E7358" i="8"/>
  <c r="F7358" i="8" s="1"/>
  <c r="H7358" i="8" s="1"/>
  <c r="G7358" i="8"/>
  <c r="E7359" i="8"/>
  <c r="F7359" i="8" s="1"/>
  <c r="H7359" i="8" s="1"/>
  <c r="G7359" i="8"/>
  <c r="E7360" i="8"/>
  <c r="F7360" i="8" s="1"/>
  <c r="G7360" i="8"/>
  <c r="H7360" i="8"/>
  <c r="E7361" i="8"/>
  <c r="F7361" i="8" s="1"/>
  <c r="G7361" i="8"/>
  <c r="H7361" i="8" s="1"/>
  <c r="E7362" i="8"/>
  <c r="F7362" i="8" s="1"/>
  <c r="H7362" i="8" s="1"/>
  <c r="G7362" i="8"/>
  <c r="E7363" i="8"/>
  <c r="F7363" i="8" s="1"/>
  <c r="H7363" i="8" s="1"/>
  <c r="G7363" i="8"/>
  <c r="E7364" i="8"/>
  <c r="F7364" i="8" s="1"/>
  <c r="G7364" i="8"/>
  <c r="H7364" i="8"/>
  <c r="E7365" i="8"/>
  <c r="F7365" i="8" s="1"/>
  <c r="G7365" i="8"/>
  <c r="H7365" i="8" s="1"/>
  <c r="E7366" i="8"/>
  <c r="F7366" i="8" s="1"/>
  <c r="H7366" i="8" s="1"/>
  <c r="G7366" i="8"/>
  <c r="E7367" i="8"/>
  <c r="F7367" i="8" s="1"/>
  <c r="H7367" i="8" s="1"/>
  <c r="G7367" i="8"/>
  <c r="E7368" i="8"/>
  <c r="F7368" i="8" s="1"/>
  <c r="G7368" i="8"/>
  <c r="H7368" i="8"/>
  <c r="E7369" i="8"/>
  <c r="F7369" i="8" s="1"/>
  <c r="G7369" i="8"/>
  <c r="H7369" i="8" s="1"/>
  <c r="E7370" i="8"/>
  <c r="F7370" i="8" s="1"/>
  <c r="H7370" i="8" s="1"/>
  <c r="G7370" i="8"/>
  <c r="E7371" i="8"/>
  <c r="F7371" i="8" s="1"/>
  <c r="H7371" i="8" s="1"/>
  <c r="G7371" i="8"/>
  <c r="E7372" i="8"/>
  <c r="F7372" i="8" s="1"/>
  <c r="G7372" i="8"/>
  <c r="H7372" i="8"/>
  <c r="E7373" i="8"/>
  <c r="F7373" i="8" s="1"/>
  <c r="G7373" i="8"/>
  <c r="H7373" i="8" s="1"/>
  <c r="E7374" i="8"/>
  <c r="F7374" i="8" s="1"/>
  <c r="H7374" i="8" s="1"/>
  <c r="G7374" i="8"/>
  <c r="E7375" i="8"/>
  <c r="F7375" i="8" s="1"/>
  <c r="H7375" i="8" s="1"/>
  <c r="G7375" i="8"/>
  <c r="E7376" i="8"/>
  <c r="F7376" i="8" s="1"/>
  <c r="G7376" i="8"/>
  <c r="H7376" i="8"/>
  <c r="E7377" i="8"/>
  <c r="F7377" i="8" s="1"/>
  <c r="G7377" i="8"/>
  <c r="H7377" i="8" s="1"/>
  <c r="E7378" i="8"/>
  <c r="F7378" i="8" s="1"/>
  <c r="H7378" i="8" s="1"/>
  <c r="G7378" i="8"/>
  <c r="E7379" i="8"/>
  <c r="F7379" i="8"/>
  <c r="H7379" i="8" s="1"/>
  <c r="G7379" i="8"/>
  <c r="E7380" i="8"/>
  <c r="F7380" i="8"/>
  <c r="H7380" i="8" s="1"/>
  <c r="G7380" i="8"/>
  <c r="E7381" i="8"/>
  <c r="F7381" i="8"/>
  <c r="H7381" i="8" s="1"/>
  <c r="G7381" i="8"/>
  <c r="E7382" i="8"/>
  <c r="F7382" i="8"/>
  <c r="H7382" i="8" s="1"/>
  <c r="G7382" i="8"/>
  <c r="E7383" i="8"/>
  <c r="F7383" i="8"/>
  <c r="H7383" i="8" s="1"/>
  <c r="G7383" i="8"/>
  <c r="E7384" i="8"/>
  <c r="F7384" i="8"/>
  <c r="H7384" i="8" s="1"/>
  <c r="G7384" i="8"/>
  <c r="E7385" i="8"/>
  <c r="F7385" i="8"/>
  <c r="H7385" i="8" s="1"/>
  <c r="G7385" i="8"/>
  <c r="E7386" i="8"/>
  <c r="F7386" i="8"/>
  <c r="H7386" i="8" s="1"/>
  <c r="G7386" i="8"/>
  <c r="E7387" i="8"/>
  <c r="F7387" i="8"/>
  <c r="H7387" i="8" s="1"/>
  <c r="G7387" i="8"/>
  <c r="E7388" i="8"/>
  <c r="F7388" i="8"/>
  <c r="H7388" i="8" s="1"/>
  <c r="G7388" i="8"/>
  <c r="E7389" i="8"/>
  <c r="F7389" i="8"/>
  <c r="H7389" i="8" s="1"/>
  <c r="G7389" i="8"/>
  <c r="E7390" i="8"/>
  <c r="F7390" i="8"/>
  <c r="H7390" i="8" s="1"/>
  <c r="G7390" i="8"/>
  <c r="E7391" i="8"/>
  <c r="F7391" i="8"/>
  <c r="H7391" i="8" s="1"/>
  <c r="G7391" i="8"/>
  <c r="E7392" i="8"/>
  <c r="F7392" i="8"/>
  <c r="H7392" i="8" s="1"/>
  <c r="G7392" i="8"/>
  <c r="E7393" i="8"/>
  <c r="F7393" i="8"/>
  <c r="H7393" i="8" s="1"/>
  <c r="G7393" i="8"/>
  <c r="E7394" i="8"/>
  <c r="F7394" i="8"/>
  <c r="H7394" i="8" s="1"/>
  <c r="G7394" i="8"/>
  <c r="E7395" i="8"/>
  <c r="F7395" i="8"/>
  <c r="H7395" i="8" s="1"/>
  <c r="G7395" i="8"/>
  <c r="E7396" i="8"/>
  <c r="F7396" i="8"/>
  <c r="H7396" i="8" s="1"/>
  <c r="G7396" i="8"/>
  <c r="E7397" i="8"/>
  <c r="F7397" i="8"/>
  <c r="H7397" i="8" s="1"/>
  <c r="G7397" i="8"/>
  <c r="E7398" i="8"/>
  <c r="F7398" i="8"/>
  <c r="H7398" i="8" s="1"/>
  <c r="G7398" i="8"/>
  <c r="E7399" i="8"/>
  <c r="F7399" i="8"/>
  <c r="H7399" i="8" s="1"/>
  <c r="G7399" i="8"/>
  <c r="E7400" i="8"/>
  <c r="F7400" i="8"/>
  <c r="H7400" i="8" s="1"/>
  <c r="G7400" i="8"/>
  <c r="E7401" i="8"/>
  <c r="F7401" i="8"/>
  <c r="H7401" i="8" s="1"/>
  <c r="G7401" i="8"/>
  <c r="E7402" i="8"/>
  <c r="F7402" i="8"/>
  <c r="H7402" i="8" s="1"/>
  <c r="G7402" i="8"/>
  <c r="E7403" i="8"/>
  <c r="F7403" i="8"/>
  <c r="H7403" i="8" s="1"/>
  <c r="G7403" i="8"/>
  <c r="E7404" i="8"/>
  <c r="F7404" i="8"/>
  <c r="H7404" i="8" s="1"/>
  <c r="G7404" i="8"/>
  <c r="E7405" i="8"/>
  <c r="F7405" i="8"/>
  <c r="H7405" i="8" s="1"/>
  <c r="G7405" i="8"/>
  <c r="E7406" i="8"/>
  <c r="F7406" i="8"/>
  <c r="H7406" i="8" s="1"/>
  <c r="G7406" i="8"/>
  <c r="E7407" i="8"/>
  <c r="F7407" i="8"/>
  <c r="H7407" i="8" s="1"/>
  <c r="G7407" i="8"/>
  <c r="E7408" i="8"/>
  <c r="F7408" i="8"/>
  <c r="H7408" i="8" s="1"/>
  <c r="G7408" i="8"/>
  <c r="E7409" i="8"/>
  <c r="F7409" i="8"/>
  <c r="H7409" i="8" s="1"/>
  <c r="G7409" i="8"/>
  <c r="E7410" i="8"/>
  <c r="F7410" i="8"/>
  <c r="H7410" i="8" s="1"/>
  <c r="G7410" i="8"/>
  <c r="E7411" i="8"/>
  <c r="F7411" i="8"/>
  <c r="H7411" i="8" s="1"/>
  <c r="G7411" i="8"/>
  <c r="E7412" i="8"/>
  <c r="F7412" i="8"/>
  <c r="H7412" i="8" s="1"/>
  <c r="G7412" i="8"/>
  <c r="E7413" i="8"/>
  <c r="F7413" i="8"/>
  <c r="H7413" i="8" s="1"/>
  <c r="G7413" i="8"/>
  <c r="E7414" i="8"/>
  <c r="F7414" i="8"/>
  <c r="H7414" i="8" s="1"/>
  <c r="G7414" i="8"/>
  <c r="E7415" i="8"/>
  <c r="F7415" i="8"/>
  <c r="H7415" i="8" s="1"/>
  <c r="G7415" i="8"/>
  <c r="E7416" i="8"/>
  <c r="F7416" i="8"/>
  <c r="H7416" i="8" s="1"/>
  <c r="G7416" i="8"/>
  <c r="E7417" i="8"/>
  <c r="F7417" i="8"/>
  <c r="H7417" i="8" s="1"/>
  <c r="G7417" i="8"/>
  <c r="E7418" i="8"/>
  <c r="F7418" i="8"/>
  <c r="H7418" i="8" s="1"/>
  <c r="G7418" i="8"/>
  <c r="E7419" i="8"/>
  <c r="F7419" i="8"/>
  <c r="H7419" i="8" s="1"/>
  <c r="G7419" i="8"/>
  <c r="E7420" i="8"/>
  <c r="F7420" i="8"/>
  <c r="H7420" i="8" s="1"/>
  <c r="G7420" i="8"/>
  <c r="E7421" i="8"/>
  <c r="F7421" i="8"/>
  <c r="H7421" i="8" s="1"/>
  <c r="G7421" i="8"/>
  <c r="E7422" i="8"/>
  <c r="F7422" i="8"/>
  <c r="H7422" i="8" s="1"/>
  <c r="G7422" i="8"/>
  <c r="E7423" i="8"/>
  <c r="F7423" i="8"/>
  <c r="H7423" i="8" s="1"/>
  <c r="G7423" i="8"/>
  <c r="E7424" i="8"/>
  <c r="F7424" i="8"/>
  <c r="H7424" i="8" s="1"/>
  <c r="G7424" i="8"/>
  <c r="E7425" i="8"/>
  <c r="F7425" i="8"/>
  <c r="H7425" i="8" s="1"/>
  <c r="G7425" i="8"/>
  <c r="E7426" i="8"/>
  <c r="F7426" i="8"/>
  <c r="H7426" i="8" s="1"/>
  <c r="G7426" i="8"/>
  <c r="E7427" i="8"/>
  <c r="F7427" i="8"/>
  <c r="H7427" i="8" s="1"/>
  <c r="G7427" i="8"/>
  <c r="E7428" i="8"/>
  <c r="F7428" i="8"/>
  <c r="H7428" i="8" s="1"/>
  <c r="G7428" i="8"/>
  <c r="E7429" i="8"/>
  <c r="F7429" i="8"/>
  <c r="H7429" i="8" s="1"/>
  <c r="G7429" i="8"/>
  <c r="E7430" i="8"/>
  <c r="F7430" i="8"/>
  <c r="H7430" i="8" s="1"/>
  <c r="G7430" i="8"/>
  <c r="E7431" i="8"/>
  <c r="F7431" i="8"/>
  <c r="H7431" i="8" s="1"/>
  <c r="G7431" i="8"/>
  <c r="E7432" i="8"/>
  <c r="F7432" i="8"/>
  <c r="H7432" i="8" s="1"/>
  <c r="G7432" i="8"/>
  <c r="E7433" i="8"/>
  <c r="F7433" i="8"/>
  <c r="H7433" i="8" s="1"/>
  <c r="G7433" i="8"/>
  <c r="E7434" i="8"/>
  <c r="F7434" i="8"/>
  <c r="H7434" i="8" s="1"/>
  <c r="G7434" i="8"/>
  <c r="E7435" i="8"/>
  <c r="F7435" i="8"/>
  <c r="H7435" i="8" s="1"/>
  <c r="G7435" i="8"/>
  <c r="E7436" i="8"/>
  <c r="F7436" i="8"/>
  <c r="H7436" i="8" s="1"/>
  <c r="G7436" i="8"/>
  <c r="E7437" i="8"/>
  <c r="F7437" i="8"/>
  <c r="H7437" i="8" s="1"/>
  <c r="G7437" i="8"/>
  <c r="E7438" i="8"/>
  <c r="F7438" i="8"/>
  <c r="H7438" i="8" s="1"/>
  <c r="G7438" i="8"/>
  <c r="E7439" i="8"/>
  <c r="F7439" i="8"/>
  <c r="H7439" i="8" s="1"/>
  <c r="G7439" i="8"/>
  <c r="E7440" i="8"/>
  <c r="F7440" i="8"/>
  <c r="H7440" i="8" s="1"/>
  <c r="G7440" i="8"/>
  <c r="E7441" i="8"/>
  <c r="F7441" i="8"/>
  <c r="H7441" i="8" s="1"/>
  <c r="G7441" i="8"/>
  <c r="E7442" i="8"/>
  <c r="F7442" i="8"/>
  <c r="H7442" i="8" s="1"/>
  <c r="G7442" i="8"/>
  <c r="E7443" i="8"/>
  <c r="F7443" i="8"/>
  <c r="H7443" i="8" s="1"/>
  <c r="G7443" i="8"/>
  <c r="E7444" i="8"/>
  <c r="F7444" i="8"/>
  <c r="H7444" i="8" s="1"/>
  <c r="G7444" i="8"/>
  <c r="E7445" i="8"/>
  <c r="F7445" i="8"/>
  <c r="H7445" i="8" s="1"/>
  <c r="G7445" i="8"/>
  <c r="E7446" i="8"/>
  <c r="F7446" i="8"/>
  <c r="H7446" i="8" s="1"/>
  <c r="G7446" i="8"/>
  <c r="E7447" i="8"/>
  <c r="F7447" i="8"/>
  <c r="H7447" i="8" s="1"/>
  <c r="G7447" i="8"/>
  <c r="E7448" i="8"/>
  <c r="F7448" i="8"/>
  <c r="H7448" i="8" s="1"/>
  <c r="G7448" i="8"/>
  <c r="E7449" i="8"/>
  <c r="F7449" i="8"/>
  <c r="H7449" i="8" s="1"/>
  <c r="G7449" i="8"/>
  <c r="E7450" i="8"/>
  <c r="F7450" i="8"/>
  <c r="H7450" i="8" s="1"/>
  <c r="G7450" i="8"/>
  <c r="E7451" i="8"/>
  <c r="F7451" i="8"/>
  <c r="H7451" i="8" s="1"/>
  <c r="G7451" i="8"/>
  <c r="E7452" i="8"/>
  <c r="F7452" i="8"/>
  <c r="H7452" i="8" s="1"/>
  <c r="G7452" i="8"/>
  <c r="E7453" i="8"/>
  <c r="F7453" i="8"/>
  <c r="H7453" i="8" s="1"/>
  <c r="G7453" i="8"/>
  <c r="E7454" i="8"/>
  <c r="F7454" i="8"/>
  <c r="H7454" i="8" s="1"/>
  <c r="G7454" i="8"/>
  <c r="E7455" i="8"/>
  <c r="F7455" i="8"/>
  <c r="H7455" i="8" s="1"/>
  <c r="G7455" i="8"/>
  <c r="E7456" i="8"/>
  <c r="F7456" i="8"/>
  <c r="H7456" i="8" s="1"/>
  <c r="G7456" i="8"/>
  <c r="E7457" i="8"/>
  <c r="F7457" i="8"/>
  <c r="H7457" i="8" s="1"/>
  <c r="G7457" i="8"/>
  <c r="E7458" i="8"/>
  <c r="F7458" i="8"/>
  <c r="H7458" i="8" s="1"/>
  <c r="G7458" i="8"/>
  <c r="E7459" i="8"/>
  <c r="F7459" i="8"/>
  <c r="H7459" i="8" s="1"/>
  <c r="G7459" i="8"/>
  <c r="E7460" i="8"/>
  <c r="F7460" i="8"/>
  <c r="H7460" i="8" s="1"/>
  <c r="G7460" i="8"/>
  <c r="E7461" i="8"/>
  <c r="F7461" i="8"/>
  <c r="H7461" i="8" s="1"/>
  <c r="G7461" i="8"/>
  <c r="E7462" i="8"/>
  <c r="F7462" i="8"/>
  <c r="H7462" i="8" s="1"/>
  <c r="G7462" i="8"/>
  <c r="E7463" i="8"/>
  <c r="F7463" i="8"/>
  <c r="H7463" i="8" s="1"/>
  <c r="G7463" i="8"/>
  <c r="E7464" i="8"/>
  <c r="F7464" i="8"/>
  <c r="H7464" i="8" s="1"/>
  <c r="G7464" i="8"/>
  <c r="E7465" i="8"/>
  <c r="F7465" i="8"/>
  <c r="H7465" i="8" s="1"/>
  <c r="G7465" i="8"/>
  <c r="E7466" i="8"/>
  <c r="F7466" i="8"/>
  <c r="H7466" i="8" s="1"/>
  <c r="G7466" i="8"/>
  <c r="E7467" i="8"/>
  <c r="F7467" i="8"/>
  <c r="H7467" i="8" s="1"/>
  <c r="G7467" i="8"/>
  <c r="E7468" i="8"/>
  <c r="F7468" i="8"/>
  <c r="H7468" i="8" s="1"/>
  <c r="G7468" i="8"/>
  <c r="E7469" i="8"/>
  <c r="F7469" i="8"/>
  <c r="H7469" i="8" s="1"/>
  <c r="G7469" i="8"/>
  <c r="E7470" i="8"/>
  <c r="F7470" i="8"/>
  <c r="H7470" i="8" s="1"/>
  <c r="G7470" i="8"/>
  <c r="E7471" i="8"/>
  <c r="F7471" i="8"/>
  <c r="H7471" i="8" s="1"/>
  <c r="G7471" i="8"/>
  <c r="E7472" i="8"/>
  <c r="F7472" i="8"/>
  <c r="H7472" i="8" s="1"/>
  <c r="G7472" i="8"/>
  <c r="E7473" i="8"/>
  <c r="F7473" i="8"/>
  <c r="H7473" i="8" s="1"/>
  <c r="G7473" i="8"/>
  <c r="E7474" i="8"/>
  <c r="F7474" i="8"/>
  <c r="H7474" i="8" s="1"/>
  <c r="G7474" i="8"/>
  <c r="E7475" i="8"/>
  <c r="F7475" i="8"/>
  <c r="H7475" i="8" s="1"/>
  <c r="G7475" i="8"/>
  <c r="E7476" i="8"/>
  <c r="F7476" i="8"/>
  <c r="H7476" i="8" s="1"/>
  <c r="G7476" i="8"/>
  <c r="E7477" i="8"/>
  <c r="F7477" i="8"/>
  <c r="H7477" i="8" s="1"/>
  <c r="G7477" i="8"/>
  <c r="E7478" i="8"/>
  <c r="F7478" i="8"/>
  <c r="H7478" i="8" s="1"/>
  <c r="G7478" i="8"/>
  <c r="E7479" i="8"/>
  <c r="F7479" i="8"/>
  <c r="H7479" i="8" s="1"/>
  <c r="G7479" i="8"/>
  <c r="E7480" i="8"/>
  <c r="F7480" i="8"/>
  <c r="H7480" i="8" s="1"/>
  <c r="G7480" i="8"/>
  <c r="E7481" i="8"/>
  <c r="F7481" i="8"/>
  <c r="H7481" i="8" s="1"/>
  <c r="G7481" i="8"/>
  <c r="E7482" i="8"/>
  <c r="F7482" i="8"/>
  <c r="H7482" i="8" s="1"/>
  <c r="G7482" i="8"/>
  <c r="E7483" i="8"/>
  <c r="F7483" i="8"/>
  <c r="H7483" i="8" s="1"/>
  <c r="G7483" i="8"/>
  <c r="E7484" i="8"/>
  <c r="F7484" i="8"/>
  <c r="H7484" i="8" s="1"/>
  <c r="G7484" i="8"/>
  <c r="E7485" i="8"/>
  <c r="F7485" i="8"/>
  <c r="H7485" i="8" s="1"/>
  <c r="G7485" i="8"/>
  <c r="E7486" i="8"/>
  <c r="F7486" i="8"/>
  <c r="H7486" i="8" s="1"/>
  <c r="G7486" i="8"/>
  <c r="E7487" i="8"/>
  <c r="F7487" i="8"/>
  <c r="H7487" i="8" s="1"/>
  <c r="G7487" i="8"/>
  <c r="E7488" i="8"/>
  <c r="F7488" i="8"/>
  <c r="H7488" i="8" s="1"/>
  <c r="G7488" i="8"/>
  <c r="E7489" i="8"/>
  <c r="F7489" i="8"/>
  <c r="H7489" i="8" s="1"/>
  <c r="G7489" i="8"/>
  <c r="E7490" i="8"/>
  <c r="F7490" i="8"/>
  <c r="H7490" i="8" s="1"/>
  <c r="G7490" i="8"/>
  <c r="E7491" i="8"/>
  <c r="F7491" i="8"/>
  <c r="H7491" i="8" s="1"/>
  <c r="G7491" i="8"/>
  <c r="E7492" i="8"/>
  <c r="F7492" i="8"/>
  <c r="H7492" i="8" s="1"/>
  <c r="G7492" i="8"/>
  <c r="E7493" i="8"/>
  <c r="F7493" i="8"/>
  <c r="H7493" i="8" s="1"/>
  <c r="G7493" i="8"/>
  <c r="E7494" i="8"/>
  <c r="F7494" i="8"/>
  <c r="H7494" i="8" s="1"/>
  <c r="G7494" i="8"/>
  <c r="E7495" i="8"/>
  <c r="F7495" i="8"/>
  <c r="H7495" i="8" s="1"/>
  <c r="G7495" i="8"/>
  <c r="E7496" i="8"/>
  <c r="F7496" i="8"/>
  <c r="H7496" i="8" s="1"/>
  <c r="G7496" i="8"/>
  <c r="E7497" i="8"/>
  <c r="F7497" i="8"/>
  <c r="H7497" i="8" s="1"/>
  <c r="G7497" i="8"/>
  <c r="E7498" i="8"/>
  <c r="F7498" i="8"/>
  <c r="H7498" i="8" s="1"/>
  <c r="G7498" i="8"/>
  <c r="E7499" i="8"/>
  <c r="F7499" i="8"/>
  <c r="H7499" i="8" s="1"/>
  <c r="G7499" i="8"/>
  <c r="E7500" i="8"/>
  <c r="F7500" i="8"/>
  <c r="H7500" i="8" s="1"/>
  <c r="G7500" i="8"/>
  <c r="E7501" i="8"/>
  <c r="F7501" i="8"/>
  <c r="H7501" i="8" s="1"/>
  <c r="G7501" i="8"/>
  <c r="E7502" i="8"/>
  <c r="F7502" i="8"/>
  <c r="H7502" i="8" s="1"/>
  <c r="G7502" i="8"/>
  <c r="E7503" i="8"/>
  <c r="F7503" i="8"/>
  <c r="H7503" i="8" s="1"/>
  <c r="G7503" i="8"/>
  <c r="E7504" i="8"/>
  <c r="F7504" i="8"/>
  <c r="H7504" i="8" s="1"/>
  <c r="G7504" i="8"/>
  <c r="E7505" i="8"/>
  <c r="F7505" i="8"/>
  <c r="H7505" i="8" s="1"/>
  <c r="G7505" i="8"/>
  <c r="E7506" i="8"/>
  <c r="F7506" i="8"/>
  <c r="H7506" i="8" s="1"/>
  <c r="G7506" i="8"/>
  <c r="E7507" i="8"/>
  <c r="F7507" i="8"/>
  <c r="H7507" i="8" s="1"/>
  <c r="G7507" i="8"/>
  <c r="E7508" i="8"/>
  <c r="F7508" i="8"/>
  <c r="H7508" i="8" s="1"/>
  <c r="G7508" i="8"/>
  <c r="E7509" i="8"/>
  <c r="F7509" i="8"/>
  <c r="H7509" i="8" s="1"/>
  <c r="G7509" i="8"/>
  <c r="E7510" i="8"/>
  <c r="F7510" i="8"/>
  <c r="H7510" i="8" s="1"/>
  <c r="G7510" i="8"/>
  <c r="E7511" i="8"/>
  <c r="F7511" i="8"/>
  <c r="H7511" i="8" s="1"/>
  <c r="G7511" i="8"/>
  <c r="E7512" i="8"/>
  <c r="F7512" i="8"/>
  <c r="H7512" i="8" s="1"/>
  <c r="G7512" i="8"/>
  <c r="E7513" i="8"/>
  <c r="F7513" i="8"/>
  <c r="H7513" i="8" s="1"/>
  <c r="G7513" i="8"/>
  <c r="E7514" i="8"/>
  <c r="F7514" i="8"/>
  <c r="H7514" i="8" s="1"/>
  <c r="G7514" i="8"/>
  <c r="E7515" i="8"/>
  <c r="F7515" i="8"/>
  <c r="H7515" i="8" s="1"/>
  <c r="G7515" i="8"/>
  <c r="E7516" i="8"/>
  <c r="F7516" i="8"/>
  <c r="H7516" i="8" s="1"/>
  <c r="G7516" i="8"/>
  <c r="E7517" i="8"/>
  <c r="F7517" i="8"/>
  <c r="H7517" i="8" s="1"/>
  <c r="G7517" i="8"/>
  <c r="E7518" i="8"/>
  <c r="F7518" i="8"/>
  <c r="H7518" i="8" s="1"/>
  <c r="G7518" i="8"/>
  <c r="E7519" i="8"/>
  <c r="F7519" i="8"/>
  <c r="H7519" i="8" s="1"/>
  <c r="G7519" i="8"/>
  <c r="E7520" i="8"/>
  <c r="F7520" i="8"/>
  <c r="H7520" i="8" s="1"/>
  <c r="G7520" i="8"/>
  <c r="E7521" i="8"/>
  <c r="F7521" i="8"/>
  <c r="H7521" i="8" s="1"/>
  <c r="G7521" i="8"/>
  <c r="E7522" i="8"/>
  <c r="F7522" i="8"/>
  <c r="H7522" i="8" s="1"/>
  <c r="G7522" i="8"/>
  <c r="E7523" i="8"/>
  <c r="F7523" i="8"/>
  <c r="H7523" i="8" s="1"/>
  <c r="G7523" i="8"/>
  <c r="E7524" i="8"/>
  <c r="F7524" i="8"/>
  <c r="H7524" i="8" s="1"/>
  <c r="G7524" i="8"/>
  <c r="E7525" i="8"/>
  <c r="F7525" i="8"/>
  <c r="H7525" i="8" s="1"/>
  <c r="G7525" i="8"/>
  <c r="E7526" i="8"/>
  <c r="F7526" i="8"/>
  <c r="H7526" i="8" s="1"/>
  <c r="G7526" i="8"/>
  <c r="E7527" i="8"/>
  <c r="F7527" i="8"/>
  <c r="H7527" i="8" s="1"/>
  <c r="G7527" i="8"/>
  <c r="E7528" i="8"/>
  <c r="F7528" i="8"/>
  <c r="H7528" i="8" s="1"/>
  <c r="G7528" i="8"/>
  <c r="E7529" i="8"/>
  <c r="F7529" i="8"/>
  <c r="H7529" i="8" s="1"/>
  <c r="G7529" i="8"/>
  <c r="E7530" i="8"/>
  <c r="F7530" i="8"/>
  <c r="H7530" i="8" s="1"/>
  <c r="G7530" i="8"/>
  <c r="E7531" i="8"/>
  <c r="F7531" i="8"/>
  <c r="H7531" i="8" s="1"/>
  <c r="G7531" i="8"/>
  <c r="E7532" i="8"/>
  <c r="F7532" i="8"/>
  <c r="H7532" i="8" s="1"/>
  <c r="G7532" i="8"/>
  <c r="E7533" i="8"/>
  <c r="F7533" i="8"/>
  <c r="H7533" i="8" s="1"/>
  <c r="G7533" i="8"/>
  <c r="E7534" i="8"/>
  <c r="F7534" i="8"/>
  <c r="H7534" i="8" s="1"/>
  <c r="G7534" i="8"/>
  <c r="E7535" i="8"/>
  <c r="F7535" i="8"/>
  <c r="H7535" i="8" s="1"/>
  <c r="G7535" i="8"/>
  <c r="E7536" i="8"/>
  <c r="F7536" i="8"/>
  <c r="H7536" i="8" s="1"/>
  <c r="G7536" i="8"/>
  <c r="E7537" i="8"/>
  <c r="F7537" i="8"/>
  <c r="H7537" i="8" s="1"/>
  <c r="G7537" i="8"/>
  <c r="E7538" i="8"/>
  <c r="F7538" i="8"/>
  <c r="H7538" i="8" s="1"/>
  <c r="G7538" i="8"/>
  <c r="E7539" i="8"/>
  <c r="F7539" i="8"/>
  <c r="H7539" i="8" s="1"/>
  <c r="G7539" i="8"/>
  <c r="E7540" i="8"/>
  <c r="F7540" i="8"/>
  <c r="H7540" i="8" s="1"/>
  <c r="G7540" i="8"/>
  <c r="E7541" i="8"/>
  <c r="F7541" i="8"/>
  <c r="H7541" i="8" s="1"/>
  <c r="G7541" i="8"/>
  <c r="E7542" i="8"/>
  <c r="F7542" i="8"/>
  <c r="H7542" i="8" s="1"/>
  <c r="G7542" i="8"/>
  <c r="E7543" i="8"/>
  <c r="F7543" i="8"/>
  <c r="H7543" i="8" s="1"/>
  <c r="G7543" i="8"/>
  <c r="E7544" i="8"/>
  <c r="F7544" i="8"/>
  <c r="H7544" i="8" s="1"/>
  <c r="G7544" i="8"/>
  <c r="E7545" i="8"/>
  <c r="F7545" i="8"/>
  <c r="H7545" i="8" s="1"/>
  <c r="G7545" i="8"/>
  <c r="E7546" i="8"/>
  <c r="F7546" i="8"/>
  <c r="H7546" i="8" s="1"/>
  <c r="G7546" i="8"/>
  <c r="E7547" i="8"/>
  <c r="F7547" i="8"/>
  <c r="H7547" i="8" s="1"/>
  <c r="G7547" i="8"/>
  <c r="E7548" i="8"/>
  <c r="F7548" i="8"/>
  <c r="H7548" i="8" s="1"/>
  <c r="G7548" i="8"/>
  <c r="E7549" i="8"/>
  <c r="F7549" i="8"/>
  <c r="H7549" i="8" s="1"/>
  <c r="G7549" i="8"/>
  <c r="E7550" i="8"/>
  <c r="F7550" i="8"/>
  <c r="H7550" i="8" s="1"/>
  <c r="G7550" i="8"/>
  <c r="E7551" i="8"/>
  <c r="F7551" i="8"/>
  <c r="H7551" i="8" s="1"/>
  <c r="G7551" i="8"/>
  <c r="E7552" i="8"/>
  <c r="F7552" i="8"/>
  <c r="H7552" i="8" s="1"/>
  <c r="G7552" i="8"/>
  <c r="E7553" i="8"/>
  <c r="F7553" i="8"/>
  <c r="H7553" i="8" s="1"/>
  <c r="G7553" i="8"/>
  <c r="E7554" i="8"/>
  <c r="F7554" i="8"/>
  <c r="H7554" i="8" s="1"/>
  <c r="G7554" i="8"/>
  <c r="E7555" i="8"/>
  <c r="F7555" i="8"/>
  <c r="H7555" i="8" s="1"/>
  <c r="G7555" i="8"/>
  <c r="E7556" i="8"/>
  <c r="F7556" i="8"/>
  <c r="H7556" i="8" s="1"/>
  <c r="G7556" i="8"/>
  <c r="E7557" i="8"/>
  <c r="F7557" i="8"/>
  <c r="H7557" i="8" s="1"/>
  <c r="G7557" i="8"/>
  <c r="E7558" i="8"/>
  <c r="F7558" i="8"/>
  <c r="H7558" i="8" s="1"/>
  <c r="G7558" i="8"/>
  <c r="E7559" i="8"/>
  <c r="F7559" i="8"/>
  <c r="H7559" i="8" s="1"/>
  <c r="G7559" i="8"/>
  <c r="E7560" i="8"/>
  <c r="F7560" i="8"/>
  <c r="H7560" i="8" s="1"/>
  <c r="G7560" i="8"/>
  <c r="E7561" i="8"/>
  <c r="F7561" i="8"/>
  <c r="H7561" i="8" s="1"/>
  <c r="G7561" i="8"/>
  <c r="E7562" i="8"/>
  <c r="F7562" i="8"/>
  <c r="H7562" i="8" s="1"/>
  <c r="G7562" i="8"/>
  <c r="E7563" i="8"/>
  <c r="F7563" i="8"/>
  <c r="H7563" i="8" s="1"/>
  <c r="G7563" i="8"/>
  <c r="E7564" i="8"/>
  <c r="F7564" i="8"/>
  <c r="H7564" i="8" s="1"/>
  <c r="G7564" i="8"/>
  <c r="E7565" i="8"/>
  <c r="F7565" i="8"/>
  <c r="H7565" i="8" s="1"/>
  <c r="G7565" i="8"/>
  <c r="E7566" i="8"/>
  <c r="F7566" i="8"/>
  <c r="H7566" i="8" s="1"/>
  <c r="G7566" i="8"/>
  <c r="E7567" i="8"/>
  <c r="F7567" i="8"/>
  <c r="H7567" i="8" s="1"/>
  <c r="G7567" i="8"/>
  <c r="E7568" i="8"/>
  <c r="F7568" i="8"/>
  <c r="H7568" i="8" s="1"/>
  <c r="G7568" i="8"/>
  <c r="E7569" i="8"/>
  <c r="F7569" i="8"/>
  <c r="H7569" i="8" s="1"/>
  <c r="G7569" i="8"/>
  <c r="E7570" i="8"/>
  <c r="F7570" i="8"/>
  <c r="H7570" i="8" s="1"/>
  <c r="G7570" i="8"/>
  <c r="E7571" i="8"/>
  <c r="F7571" i="8"/>
  <c r="H7571" i="8" s="1"/>
  <c r="G7571" i="8"/>
  <c r="E7572" i="8"/>
  <c r="F7572" i="8"/>
  <c r="H7572" i="8" s="1"/>
  <c r="G7572" i="8"/>
  <c r="E7573" i="8"/>
  <c r="F7573" i="8"/>
  <c r="H7573" i="8" s="1"/>
  <c r="G7573" i="8"/>
  <c r="E7574" i="8"/>
  <c r="F7574" i="8"/>
  <c r="H7574" i="8" s="1"/>
  <c r="G7574" i="8"/>
  <c r="E7575" i="8"/>
  <c r="F7575" i="8"/>
  <c r="H7575" i="8" s="1"/>
  <c r="G7575" i="8"/>
  <c r="E7576" i="8"/>
  <c r="F7576" i="8"/>
  <c r="H7576" i="8" s="1"/>
  <c r="G7576" i="8"/>
  <c r="E7577" i="8"/>
  <c r="F7577" i="8"/>
  <c r="H7577" i="8" s="1"/>
  <c r="G7577" i="8"/>
  <c r="E7578" i="8"/>
  <c r="F7578" i="8"/>
  <c r="H7578" i="8" s="1"/>
  <c r="G7578" i="8"/>
  <c r="E7579" i="8"/>
  <c r="F7579" i="8"/>
  <c r="H7579" i="8" s="1"/>
  <c r="G7579" i="8"/>
  <c r="E7580" i="8"/>
  <c r="F7580" i="8"/>
  <c r="H7580" i="8" s="1"/>
  <c r="G7580" i="8"/>
  <c r="E7581" i="8"/>
  <c r="F7581" i="8"/>
  <c r="H7581" i="8" s="1"/>
  <c r="G7581" i="8"/>
  <c r="E7582" i="8"/>
  <c r="F7582" i="8"/>
  <c r="H7582" i="8" s="1"/>
  <c r="G7582" i="8"/>
  <c r="E7583" i="8"/>
  <c r="F7583" i="8"/>
  <c r="H7583" i="8" s="1"/>
  <c r="G7583" i="8"/>
  <c r="E7584" i="8"/>
  <c r="F7584" i="8"/>
  <c r="H7584" i="8" s="1"/>
  <c r="G7584" i="8"/>
  <c r="E7585" i="8"/>
  <c r="F7585" i="8"/>
  <c r="H7585" i="8" s="1"/>
  <c r="G7585" i="8"/>
  <c r="E7586" i="8"/>
  <c r="F7586" i="8"/>
  <c r="H7586" i="8" s="1"/>
  <c r="G7586" i="8"/>
  <c r="E7587" i="8"/>
  <c r="F7587" i="8"/>
  <c r="H7587" i="8" s="1"/>
  <c r="G7587" i="8"/>
  <c r="E7588" i="8"/>
  <c r="F7588" i="8"/>
  <c r="H7588" i="8" s="1"/>
  <c r="G7588" i="8"/>
  <c r="E7589" i="8"/>
  <c r="F7589" i="8"/>
  <c r="H7589" i="8" s="1"/>
  <c r="G7589" i="8"/>
  <c r="E7590" i="8"/>
  <c r="F7590" i="8"/>
  <c r="H7590" i="8" s="1"/>
  <c r="G7590" i="8"/>
  <c r="E7591" i="8"/>
  <c r="F7591" i="8"/>
  <c r="H7591" i="8" s="1"/>
  <c r="G7591" i="8"/>
  <c r="E7592" i="8"/>
  <c r="F7592" i="8"/>
  <c r="H7592" i="8" s="1"/>
  <c r="G7592" i="8"/>
  <c r="E7593" i="8"/>
  <c r="F7593" i="8"/>
  <c r="H7593" i="8" s="1"/>
  <c r="G7593" i="8"/>
  <c r="E7594" i="8"/>
  <c r="F7594" i="8"/>
  <c r="H7594" i="8" s="1"/>
  <c r="G7594" i="8"/>
  <c r="E7595" i="8"/>
  <c r="F7595" i="8"/>
  <c r="H7595" i="8" s="1"/>
  <c r="G7595" i="8"/>
  <c r="E7596" i="8"/>
  <c r="F7596" i="8"/>
  <c r="H7596" i="8" s="1"/>
  <c r="G7596" i="8"/>
  <c r="E7597" i="8"/>
  <c r="F7597" i="8"/>
  <c r="H7597" i="8" s="1"/>
  <c r="G7597" i="8"/>
  <c r="E7598" i="8"/>
  <c r="F7598" i="8"/>
  <c r="H7598" i="8" s="1"/>
  <c r="G7598" i="8"/>
  <c r="E7599" i="8"/>
  <c r="F7599" i="8"/>
  <c r="H7599" i="8" s="1"/>
  <c r="G7599" i="8"/>
  <c r="E7600" i="8"/>
  <c r="F7600" i="8"/>
  <c r="H7600" i="8" s="1"/>
  <c r="G7600" i="8"/>
  <c r="E7601" i="8"/>
  <c r="F7601" i="8"/>
  <c r="H7601" i="8" s="1"/>
  <c r="G7601" i="8"/>
  <c r="E7602" i="8"/>
  <c r="F7602" i="8"/>
  <c r="H7602" i="8" s="1"/>
  <c r="G7602" i="8"/>
  <c r="E7603" i="8"/>
  <c r="F7603" i="8"/>
  <c r="H7603" i="8" s="1"/>
  <c r="G7603" i="8"/>
  <c r="E7604" i="8"/>
  <c r="F7604" i="8"/>
  <c r="H7604" i="8" s="1"/>
  <c r="G7604" i="8"/>
  <c r="E7605" i="8"/>
  <c r="F7605" i="8"/>
  <c r="H7605" i="8" s="1"/>
  <c r="G7605" i="8"/>
  <c r="E7606" i="8"/>
  <c r="F7606" i="8"/>
  <c r="H7606" i="8" s="1"/>
  <c r="G7606" i="8"/>
  <c r="E7607" i="8"/>
  <c r="F7607" i="8"/>
  <c r="H7607" i="8" s="1"/>
  <c r="G7607" i="8"/>
  <c r="E7608" i="8"/>
  <c r="F7608" i="8"/>
  <c r="H7608" i="8" s="1"/>
  <c r="G7608" i="8"/>
  <c r="E7609" i="8"/>
  <c r="F7609" i="8"/>
  <c r="H7609" i="8" s="1"/>
  <c r="G7609" i="8"/>
  <c r="E7610" i="8"/>
  <c r="F7610" i="8"/>
  <c r="H7610" i="8" s="1"/>
  <c r="G7610" i="8"/>
  <c r="E7611" i="8"/>
  <c r="F7611" i="8"/>
  <c r="H7611" i="8" s="1"/>
  <c r="G7611" i="8"/>
  <c r="E7612" i="8"/>
  <c r="F7612" i="8"/>
  <c r="H7612" i="8" s="1"/>
  <c r="G7612" i="8"/>
  <c r="E7613" i="8"/>
  <c r="F7613" i="8"/>
  <c r="H7613" i="8" s="1"/>
  <c r="G7613" i="8"/>
  <c r="E7614" i="8"/>
  <c r="F7614" i="8"/>
  <c r="H7614" i="8" s="1"/>
  <c r="G7614" i="8"/>
  <c r="E7615" i="8"/>
  <c r="F7615" i="8"/>
  <c r="H7615" i="8" s="1"/>
  <c r="G7615" i="8"/>
  <c r="E7616" i="8"/>
  <c r="F7616" i="8"/>
  <c r="H7616" i="8" s="1"/>
  <c r="G7616" i="8"/>
  <c r="E7617" i="8"/>
  <c r="F7617" i="8"/>
  <c r="H7617" i="8" s="1"/>
  <c r="G7617" i="8"/>
  <c r="E7618" i="8"/>
  <c r="F7618" i="8"/>
  <c r="H7618" i="8" s="1"/>
  <c r="G7618" i="8"/>
  <c r="E7619" i="8"/>
  <c r="F7619" i="8"/>
  <c r="H7619" i="8" s="1"/>
  <c r="G7619" i="8"/>
  <c r="E7620" i="8"/>
  <c r="F7620" i="8"/>
  <c r="H7620" i="8" s="1"/>
  <c r="G7620" i="8"/>
  <c r="E7621" i="8"/>
  <c r="F7621" i="8"/>
  <c r="H7621" i="8" s="1"/>
  <c r="G7621" i="8"/>
  <c r="E7622" i="8"/>
  <c r="F7622" i="8"/>
  <c r="H7622" i="8" s="1"/>
  <c r="G7622" i="8"/>
  <c r="E7623" i="8"/>
  <c r="F7623" i="8"/>
  <c r="G7623" i="8"/>
  <c r="E7624" i="8"/>
  <c r="F7624" i="8"/>
  <c r="H7624" i="8" s="1"/>
  <c r="G7624" i="8"/>
  <c r="E7625" i="8"/>
  <c r="F7625" i="8"/>
  <c r="G7625" i="8"/>
  <c r="E7626" i="8"/>
  <c r="F7626" i="8"/>
  <c r="H7626" i="8" s="1"/>
  <c r="G7626" i="8"/>
  <c r="E7627" i="8"/>
  <c r="F7627" i="8"/>
  <c r="G7627" i="8"/>
  <c r="E7628" i="8"/>
  <c r="F7628" i="8"/>
  <c r="H7628" i="8" s="1"/>
  <c r="G7628" i="8"/>
  <c r="E7629" i="8"/>
  <c r="F7629" i="8" s="1"/>
  <c r="H7629" i="8" s="1"/>
  <c r="G7629" i="8"/>
  <c r="E7630" i="8"/>
  <c r="F7630" i="8"/>
  <c r="H7630" i="8" s="1"/>
  <c r="G7630" i="8"/>
  <c r="E7631" i="8"/>
  <c r="F7631" i="8" s="1"/>
  <c r="H7631" i="8" s="1"/>
  <c r="G7631" i="8"/>
  <c r="E7632" i="8"/>
  <c r="F7632" i="8"/>
  <c r="H7632" i="8" s="1"/>
  <c r="G7632" i="8"/>
  <c r="E7633" i="8"/>
  <c r="F7633" i="8" s="1"/>
  <c r="H7633" i="8" s="1"/>
  <c r="G7633" i="8"/>
  <c r="E7634" i="8"/>
  <c r="F7634" i="8"/>
  <c r="H7634" i="8" s="1"/>
  <c r="G7634" i="8"/>
  <c r="E7635" i="8"/>
  <c r="F7635" i="8" s="1"/>
  <c r="H7635" i="8" s="1"/>
  <c r="G7635" i="8"/>
  <c r="E7636" i="8"/>
  <c r="F7636" i="8"/>
  <c r="H7636" i="8" s="1"/>
  <c r="G7636" i="8"/>
  <c r="E7637" i="8"/>
  <c r="F7637" i="8" s="1"/>
  <c r="H7637" i="8" s="1"/>
  <c r="G7637" i="8"/>
  <c r="E7638" i="8"/>
  <c r="F7638" i="8"/>
  <c r="H7638" i="8" s="1"/>
  <c r="G7638" i="8"/>
  <c r="E7639" i="8"/>
  <c r="F7639" i="8" s="1"/>
  <c r="H7639" i="8" s="1"/>
  <c r="G7639" i="8"/>
  <c r="E7640" i="8"/>
  <c r="F7640" i="8"/>
  <c r="H7640" i="8" s="1"/>
  <c r="G7640" i="8"/>
  <c r="E7641" i="8"/>
  <c r="F7641" i="8" s="1"/>
  <c r="H7641" i="8" s="1"/>
  <c r="G7641" i="8"/>
  <c r="E7642" i="8"/>
  <c r="F7642" i="8"/>
  <c r="H7642" i="8" s="1"/>
  <c r="G7642" i="8"/>
  <c r="E7643" i="8"/>
  <c r="F7643" i="8" s="1"/>
  <c r="H7643" i="8" s="1"/>
  <c r="G7643" i="8"/>
  <c r="E7644" i="8"/>
  <c r="F7644" i="8"/>
  <c r="H7644" i="8" s="1"/>
  <c r="G7644" i="8"/>
  <c r="E7645" i="8"/>
  <c r="F7645" i="8" s="1"/>
  <c r="H7645" i="8" s="1"/>
  <c r="G7645" i="8"/>
  <c r="E7646" i="8"/>
  <c r="F7646" i="8"/>
  <c r="H7646" i="8" s="1"/>
  <c r="G7646" i="8"/>
  <c r="E7647" i="8"/>
  <c r="F7647" i="8" s="1"/>
  <c r="H7647" i="8" s="1"/>
  <c r="G7647" i="8"/>
  <c r="E7648" i="8"/>
  <c r="F7648" i="8"/>
  <c r="H7648" i="8" s="1"/>
  <c r="G7648" i="8"/>
  <c r="E7649" i="8"/>
  <c r="F7649" i="8" s="1"/>
  <c r="H7649" i="8" s="1"/>
  <c r="G7649" i="8"/>
  <c r="E7650" i="8"/>
  <c r="F7650" i="8"/>
  <c r="H7650" i="8" s="1"/>
  <c r="G7650" i="8"/>
  <c r="E7651" i="8"/>
  <c r="F7651" i="8" s="1"/>
  <c r="H7651" i="8" s="1"/>
  <c r="G7651" i="8"/>
  <c r="E7652" i="8"/>
  <c r="F7652" i="8"/>
  <c r="H7652" i="8" s="1"/>
  <c r="G7652" i="8"/>
  <c r="E7653" i="8"/>
  <c r="F7653" i="8" s="1"/>
  <c r="H7653" i="8" s="1"/>
  <c r="G7653" i="8"/>
  <c r="E7654" i="8"/>
  <c r="F7654" i="8"/>
  <c r="H7654" i="8" s="1"/>
  <c r="G7654" i="8"/>
  <c r="E7655" i="8"/>
  <c r="F7655" i="8" s="1"/>
  <c r="H7655" i="8" s="1"/>
  <c r="G7655" i="8"/>
  <c r="E7656" i="8"/>
  <c r="F7656" i="8"/>
  <c r="H7656" i="8" s="1"/>
  <c r="G7656" i="8"/>
  <c r="E7657" i="8"/>
  <c r="F7657" i="8" s="1"/>
  <c r="H7657" i="8" s="1"/>
  <c r="G7657" i="8"/>
  <c r="E7658" i="8"/>
  <c r="F7658" i="8"/>
  <c r="H7658" i="8" s="1"/>
  <c r="G7658" i="8"/>
  <c r="E7659" i="8"/>
  <c r="F7659" i="8" s="1"/>
  <c r="H7659" i="8" s="1"/>
  <c r="G7659" i="8"/>
  <c r="E7660" i="8"/>
  <c r="F7660" i="8"/>
  <c r="H7660" i="8" s="1"/>
  <c r="G7660" i="8"/>
  <c r="E7661" i="8"/>
  <c r="F7661" i="8" s="1"/>
  <c r="H7661" i="8" s="1"/>
  <c r="G7661" i="8"/>
  <c r="E7662" i="8"/>
  <c r="F7662" i="8"/>
  <c r="H7662" i="8" s="1"/>
  <c r="G7662" i="8"/>
  <c r="E7663" i="8"/>
  <c r="F7663" i="8" s="1"/>
  <c r="H7663" i="8" s="1"/>
  <c r="G7663" i="8"/>
  <c r="E7664" i="8"/>
  <c r="F7664" i="8"/>
  <c r="H7664" i="8" s="1"/>
  <c r="G7664" i="8"/>
  <c r="E7665" i="8"/>
  <c r="F7665" i="8" s="1"/>
  <c r="H7665" i="8" s="1"/>
  <c r="G7665" i="8"/>
  <c r="E7666" i="8"/>
  <c r="F7666" i="8"/>
  <c r="H7666" i="8" s="1"/>
  <c r="G7666" i="8"/>
  <c r="E7667" i="8"/>
  <c r="F7667" i="8" s="1"/>
  <c r="H7667" i="8" s="1"/>
  <c r="G7667" i="8"/>
  <c r="E7668" i="8"/>
  <c r="F7668" i="8"/>
  <c r="H7668" i="8" s="1"/>
  <c r="G7668" i="8"/>
  <c r="E7669" i="8"/>
  <c r="F7669" i="8" s="1"/>
  <c r="H7669" i="8" s="1"/>
  <c r="G7669" i="8"/>
  <c r="E7670" i="8"/>
  <c r="F7670" i="8"/>
  <c r="H7670" i="8" s="1"/>
  <c r="G7670" i="8"/>
  <c r="E7671" i="8"/>
  <c r="F7671" i="8" s="1"/>
  <c r="H7671" i="8" s="1"/>
  <c r="G7671" i="8"/>
  <c r="E7672" i="8"/>
  <c r="F7672" i="8"/>
  <c r="H7672" i="8" s="1"/>
  <c r="G7672" i="8"/>
  <c r="E7673" i="8"/>
  <c r="F7673" i="8" s="1"/>
  <c r="H7673" i="8" s="1"/>
  <c r="G7673" i="8"/>
  <c r="E7674" i="8"/>
  <c r="F7674" i="8"/>
  <c r="H7674" i="8" s="1"/>
  <c r="G7674" i="8"/>
  <c r="E7675" i="8"/>
  <c r="F7675" i="8" s="1"/>
  <c r="H7675" i="8" s="1"/>
  <c r="G7675" i="8"/>
  <c r="E7676" i="8"/>
  <c r="F7676" i="8"/>
  <c r="H7676" i="8" s="1"/>
  <c r="G7676" i="8"/>
  <c r="E7677" i="8"/>
  <c r="F7677" i="8" s="1"/>
  <c r="H7677" i="8" s="1"/>
  <c r="G7677" i="8"/>
  <c r="E7678" i="8"/>
  <c r="F7678" i="8"/>
  <c r="H7678" i="8" s="1"/>
  <c r="G7678" i="8"/>
  <c r="E7679" i="8"/>
  <c r="F7679" i="8" s="1"/>
  <c r="H7679" i="8" s="1"/>
  <c r="G7679" i="8"/>
  <c r="E7680" i="8"/>
  <c r="F7680" i="8"/>
  <c r="H7680" i="8" s="1"/>
  <c r="G7680" i="8"/>
  <c r="E7681" i="8"/>
  <c r="F7681" i="8" s="1"/>
  <c r="H7681" i="8" s="1"/>
  <c r="G7681" i="8"/>
  <c r="E7682" i="8"/>
  <c r="F7682" i="8"/>
  <c r="H7682" i="8" s="1"/>
  <c r="G7682" i="8"/>
  <c r="E7683" i="8"/>
  <c r="F7683" i="8" s="1"/>
  <c r="H7683" i="8" s="1"/>
  <c r="G7683" i="8"/>
  <c r="E7684" i="8"/>
  <c r="F7684" i="8"/>
  <c r="H7684" i="8" s="1"/>
  <c r="G7684" i="8"/>
  <c r="E7685" i="8"/>
  <c r="F7685" i="8" s="1"/>
  <c r="H7685" i="8" s="1"/>
  <c r="G7685" i="8"/>
  <c r="E7686" i="8"/>
  <c r="F7686" i="8"/>
  <c r="H7686" i="8" s="1"/>
  <c r="G7686" i="8"/>
  <c r="E7687" i="8"/>
  <c r="F7687" i="8" s="1"/>
  <c r="H7687" i="8" s="1"/>
  <c r="G7687" i="8"/>
  <c r="E7688" i="8"/>
  <c r="F7688" i="8"/>
  <c r="H7688" i="8" s="1"/>
  <c r="G7688" i="8"/>
  <c r="E7689" i="8"/>
  <c r="F7689" i="8" s="1"/>
  <c r="H7689" i="8" s="1"/>
  <c r="G7689" i="8"/>
  <c r="E7690" i="8"/>
  <c r="F7690" i="8"/>
  <c r="H7690" i="8" s="1"/>
  <c r="G7690" i="8"/>
  <c r="E7691" i="8"/>
  <c r="F7691" i="8" s="1"/>
  <c r="H7691" i="8" s="1"/>
  <c r="G7691" i="8"/>
  <c r="E7692" i="8"/>
  <c r="F7692" i="8"/>
  <c r="H7692" i="8" s="1"/>
  <c r="G7692" i="8"/>
  <c r="E7693" i="8"/>
  <c r="F7693" i="8" s="1"/>
  <c r="H7693" i="8" s="1"/>
  <c r="G7693" i="8"/>
  <c r="E7694" i="8"/>
  <c r="F7694" i="8"/>
  <c r="H7694" i="8" s="1"/>
  <c r="G7694" i="8"/>
  <c r="E7695" i="8"/>
  <c r="F7695" i="8" s="1"/>
  <c r="H7695" i="8" s="1"/>
  <c r="G7695" i="8"/>
  <c r="E7696" i="8"/>
  <c r="F7696" i="8"/>
  <c r="H7696" i="8" s="1"/>
  <c r="G7696" i="8"/>
  <c r="E7697" i="8"/>
  <c r="F7697" i="8" s="1"/>
  <c r="H7697" i="8" s="1"/>
  <c r="G7697" i="8"/>
  <c r="E7698" i="8"/>
  <c r="F7698" i="8"/>
  <c r="H7698" i="8" s="1"/>
  <c r="G7698" i="8"/>
  <c r="E7699" i="8"/>
  <c r="F7699" i="8" s="1"/>
  <c r="H7699" i="8" s="1"/>
  <c r="G7699" i="8"/>
  <c r="E7700" i="8"/>
  <c r="F7700" i="8"/>
  <c r="H7700" i="8" s="1"/>
  <c r="G7700" i="8"/>
  <c r="E7701" i="8"/>
  <c r="F7701" i="8" s="1"/>
  <c r="H7701" i="8" s="1"/>
  <c r="G7701" i="8"/>
  <c r="E7702" i="8"/>
  <c r="F7702" i="8"/>
  <c r="H7702" i="8" s="1"/>
  <c r="G7702" i="8"/>
  <c r="E7703" i="8"/>
  <c r="F7703" i="8" s="1"/>
  <c r="H7703" i="8" s="1"/>
  <c r="G7703" i="8"/>
  <c r="E7704" i="8"/>
  <c r="F7704" i="8"/>
  <c r="H7704" i="8" s="1"/>
  <c r="G7704" i="8"/>
  <c r="E7705" i="8"/>
  <c r="F7705" i="8" s="1"/>
  <c r="H7705" i="8" s="1"/>
  <c r="G7705" i="8"/>
  <c r="E7706" i="8"/>
  <c r="F7706" i="8"/>
  <c r="H7706" i="8" s="1"/>
  <c r="G7706" i="8"/>
  <c r="E7707" i="8"/>
  <c r="F7707" i="8" s="1"/>
  <c r="H7707" i="8" s="1"/>
  <c r="G7707" i="8"/>
  <c r="E7708" i="8"/>
  <c r="F7708" i="8"/>
  <c r="H7708" i="8" s="1"/>
  <c r="G7708" i="8"/>
  <c r="E7709" i="8"/>
  <c r="F7709" i="8" s="1"/>
  <c r="H7709" i="8" s="1"/>
  <c r="G7709" i="8"/>
  <c r="E7710" i="8"/>
  <c r="F7710" i="8"/>
  <c r="H7710" i="8" s="1"/>
  <c r="G7710" i="8"/>
  <c r="E7711" i="8"/>
  <c r="F7711" i="8" s="1"/>
  <c r="H7711" i="8" s="1"/>
  <c r="G7711" i="8"/>
  <c r="E7712" i="8"/>
  <c r="F7712" i="8"/>
  <c r="H7712" i="8" s="1"/>
  <c r="G7712" i="8"/>
  <c r="E7713" i="8"/>
  <c r="F7713" i="8" s="1"/>
  <c r="H7713" i="8" s="1"/>
  <c r="G7713" i="8"/>
  <c r="E7714" i="8"/>
  <c r="F7714" i="8"/>
  <c r="H7714" i="8" s="1"/>
  <c r="G7714" i="8"/>
  <c r="E7715" i="8"/>
  <c r="F7715" i="8" s="1"/>
  <c r="H7715" i="8" s="1"/>
  <c r="G7715" i="8"/>
  <c r="E7716" i="8"/>
  <c r="F7716" i="8"/>
  <c r="H7716" i="8" s="1"/>
  <c r="G7716" i="8"/>
  <c r="E7717" i="8"/>
  <c r="F7717" i="8" s="1"/>
  <c r="H7717" i="8" s="1"/>
  <c r="G7717" i="8"/>
  <c r="E7718" i="8"/>
  <c r="F7718" i="8"/>
  <c r="H7718" i="8" s="1"/>
  <c r="G7718" i="8"/>
  <c r="E7719" i="8"/>
  <c r="F7719" i="8" s="1"/>
  <c r="H7719" i="8" s="1"/>
  <c r="G7719" i="8"/>
  <c r="E7720" i="8"/>
  <c r="F7720" i="8"/>
  <c r="H7720" i="8" s="1"/>
  <c r="G7720" i="8"/>
  <c r="E7721" i="8"/>
  <c r="F7721" i="8" s="1"/>
  <c r="H7721" i="8" s="1"/>
  <c r="G7721" i="8"/>
  <c r="E7722" i="8"/>
  <c r="F7722" i="8"/>
  <c r="H7722" i="8" s="1"/>
  <c r="G7722" i="8"/>
  <c r="E7723" i="8"/>
  <c r="F7723" i="8" s="1"/>
  <c r="H7723" i="8" s="1"/>
  <c r="G7723" i="8"/>
  <c r="E7724" i="8"/>
  <c r="F7724" i="8"/>
  <c r="H7724" i="8" s="1"/>
  <c r="G7724" i="8"/>
  <c r="E7725" i="8"/>
  <c r="F7725" i="8" s="1"/>
  <c r="H7725" i="8" s="1"/>
  <c r="G7725" i="8"/>
  <c r="E7726" i="8"/>
  <c r="F7726" i="8"/>
  <c r="H7726" i="8" s="1"/>
  <c r="G7726" i="8"/>
  <c r="E7727" i="8"/>
  <c r="F7727" i="8" s="1"/>
  <c r="H7727" i="8" s="1"/>
  <c r="G7727" i="8"/>
  <c r="E7728" i="8"/>
  <c r="F7728" i="8"/>
  <c r="H7728" i="8" s="1"/>
  <c r="G7728" i="8"/>
  <c r="E7729" i="8"/>
  <c r="F7729" i="8" s="1"/>
  <c r="H7729" i="8" s="1"/>
  <c r="G7729" i="8"/>
  <c r="E7730" i="8"/>
  <c r="F7730" i="8"/>
  <c r="H7730" i="8" s="1"/>
  <c r="G7730" i="8"/>
  <c r="E7731" i="8"/>
  <c r="F7731" i="8" s="1"/>
  <c r="H7731" i="8" s="1"/>
  <c r="G7731" i="8"/>
  <c r="E7732" i="8"/>
  <c r="F7732" i="8"/>
  <c r="H7732" i="8" s="1"/>
  <c r="G7732" i="8"/>
  <c r="E7733" i="8"/>
  <c r="F7733" i="8" s="1"/>
  <c r="H7733" i="8" s="1"/>
  <c r="G7733" i="8"/>
  <c r="E7734" i="8"/>
  <c r="F7734" i="8"/>
  <c r="H7734" i="8" s="1"/>
  <c r="G7734" i="8"/>
  <c r="E7735" i="8"/>
  <c r="F7735" i="8" s="1"/>
  <c r="H7735" i="8" s="1"/>
  <c r="G7735" i="8"/>
  <c r="E7736" i="8"/>
  <c r="F7736" i="8"/>
  <c r="H7736" i="8" s="1"/>
  <c r="G7736" i="8"/>
  <c r="E7737" i="8"/>
  <c r="F7737" i="8" s="1"/>
  <c r="H7737" i="8" s="1"/>
  <c r="G7737" i="8"/>
  <c r="E7738" i="8"/>
  <c r="F7738" i="8"/>
  <c r="H7738" i="8" s="1"/>
  <c r="G7738" i="8"/>
  <c r="E7739" i="8"/>
  <c r="F7739" i="8" s="1"/>
  <c r="H7739" i="8" s="1"/>
  <c r="G7739" i="8"/>
  <c r="E7740" i="8"/>
  <c r="F7740" i="8"/>
  <c r="H7740" i="8" s="1"/>
  <c r="G7740" i="8"/>
  <c r="E7741" i="8"/>
  <c r="F7741" i="8" s="1"/>
  <c r="H7741" i="8" s="1"/>
  <c r="G7741" i="8"/>
  <c r="E7742" i="8"/>
  <c r="F7742" i="8"/>
  <c r="H7742" i="8" s="1"/>
  <c r="G7742" i="8"/>
  <c r="E7743" i="8"/>
  <c r="F7743" i="8" s="1"/>
  <c r="H7743" i="8" s="1"/>
  <c r="G7743" i="8"/>
  <c r="E7744" i="8"/>
  <c r="F7744" i="8"/>
  <c r="H7744" i="8" s="1"/>
  <c r="G7744" i="8"/>
  <c r="E7745" i="8"/>
  <c r="F7745" i="8" s="1"/>
  <c r="H7745" i="8" s="1"/>
  <c r="G7745" i="8"/>
  <c r="E7746" i="8"/>
  <c r="F7746" i="8"/>
  <c r="H7746" i="8" s="1"/>
  <c r="G7746" i="8"/>
  <c r="E7747" i="8"/>
  <c r="F7747" i="8" s="1"/>
  <c r="H7747" i="8" s="1"/>
  <c r="G7747" i="8"/>
  <c r="E7748" i="8"/>
  <c r="F7748" i="8"/>
  <c r="H7748" i="8" s="1"/>
  <c r="G7748" i="8"/>
  <c r="E7749" i="8"/>
  <c r="F7749" i="8" s="1"/>
  <c r="H7749" i="8" s="1"/>
  <c r="G7749" i="8"/>
  <c r="E7750" i="8"/>
  <c r="F7750" i="8"/>
  <c r="H7750" i="8" s="1"/>
  <c r="G7750" i="8"/>
  <c r="E7751" i="8"/>
  <c r="F7751" i="8" s="1"/>
  <c r="H7751" i="8" s="1"/>
  <c r="G7751" i="8"/>
  <c r="E7752" i="8"/>
  <c r="F7752" i="8"/>
  <c r="H7752" i="8" s="1"/>
  <c r="G7752" i="8"/>
  <c r="E7753" i="8"/>
  <c r="F7753" i="8" s="1"/>
  <c r="H7753" i="8" s="1"/>
  <c r="G7753" i="8"/>
  <c r="E7754" i="8"/>
  <c r="F7754" i="8"/>
  <c r="H7754" i="8" s="1"/>
  <c r="G7754" i="8"/>
  <c r="E7755" i="8"/>
  <c r="F7755" i="8" s="1"/>
  <c r="H7755" i="8" s="1"/>
  <c r="G7755" i="8"/>
  <c r="E7756" i="8"/>
  <c r="F7756" i="8"/>
  <c r="H7756" i="8" s="1"/>
  <c r="G7756" i="8"/>
  <c r="E7757" i="8"/>
  <c r="F7757" i="8" s="1"/>
  <c r="H7757" i="8" s="1"/>
  <c r="G7757" i="8"/>
  <c r="E7758" i="8"/>
  <c r="F7758" i="8"/>
  <c r="H7758" i="8" s="1"/>
  <c r="G7758" i="8"/>
  <c r="E7759" i="8"/>
  <c r="F7759" i="8" s="1"/>
  <c r="H7759" i="8" s="1"/>
  <c r="G7759" i="8"/>
  <c r="E7760" i="8"/>
  <c r="F7760" i="8"/>
  <c r="H7760" i="8" s="1"/>
  <c r="G7760" i="8"/>
  <c r="E7761" i="8"/>
  <c r="F7761" i="8" s="1"/>
  <c r="H7761" i="8" s="1"/>
  <c r="G7761" i="8"/>
  <c r="E7762" i="8"/>
  <c r="F7762" i="8"/>
  <c r="H7762" i="8" s="1"/>
  <c r="G7762" i="8"/>
  <c r="E7763" i="8"/>
  <c r="F7763" i="8" s="1"/>
  <c r="H7763" i="8" s="1"/>
  <c r="G7763" i="8"/>
  <c r="E7764" i="8"/>
  <c r="F7764" i="8"/>
  <c r="H7764" i="8" s="1"/>
  <c r="G7764" i="8"/>
  <c r="E7765" i="8"/>
  <c r="F7765" i="8" s="1"/>
  <c r="H7765" i="8" s="1"/>
  <c r="G7765" i="8"/>
  <c r="E7766" i="8"/>
  <c r="F7766" i="8"/>
  <c r="H7766" i="8" s="1"/>
  <c r="G7766" i="8"/>
  <c r="E7767" i="8"/>
  <c r="F7767" i="8" s="1"/>
  <c r="H7767" i="8" s="1"/>
  <c r="G7767" i="8"/>
  <c r="E7768" i="8"/>
  <c r="F7768" i="8"/>
  <c r="H7768" i="8" s="1"/>
  <c r="G7768" i="8"/>
  <c r="E7769" i="8"/>
  <c r="F7769" i="8" s="1"/>
  <c r="H7769" i="8" s="1"/>
  <c r="G7769" i="8"/>
  <c r="E7770" i="8"/>
  <c r="F7770" i="8"/>
  <c r="H7770" i="8" s="1"/>
  <c r="G7770" i="8"/>
  <c r="E7771" i="8"/>
  <c r="F7771" i="8" s="1"/>
  <c r="H7771" i="8" s="1"/>
  <c r="G7771" i="8"/>
  <c r="E7772" i="8"/>
  <c r="F7772" i="8"/>
  <c r="H7772" i="8" s="1"/>
  <c r="G7772" i="8"/>
  <c r="E7773" i="8"/>
  <c r="F7773" i="8" s="1"/>
  <c r="H7773" i="8" s="1"/>
  <c r="G7773" i="8"/>
  <c r="E7774" i="8"/>
  <c r="F7774" i="8"/>
  <c r="H7774" i="8" s="1"/>
  <c r="G7774" i="8"/>
  <c r="E7775" i="8"/>
  <c r="F7775" i="8" s="1"/>
  <c r="H7775" i="8" s="1"/>
  <c r="G7775" i="8"/>
  <c r="E7776" i="8"/>
  <c r="F7776" i="8"/>
  <c r="H7776" i="8" s="1"/>
  <c r="G7776" i="8"/>
  <c r="E7777" i="8"/>
  <c r="F7777" i="8" s="1"/>
  <c r="H7777" i="8" s="1"/>
  <c r="G7777" i="8"/>
  <c r="E7778" i="8"/>
  <c r="F7778" i="8"/>
  <c r="H7778" i="8" s="1"/>
  <c r="G7778" i="8"/>
  <c r="E7779" i="8"/>
  <c r="F7779" i="8" s="1"/>
  <c r="H7779" i="8" s="1"/>
  <c r="G7779" i="8"/>
  <c r="E7780" i="8"/>
  <c r="F7780" i="8"/>
  <c r="H7780" i="8" s="1"/>
  <c r="G7780" i="8"/>
  <c r="E7781" i="8"/>
  <c r="F7781" i="8" s="1"/>
  <c r="H7781" i="8" s="1"/>
  <c r="G7781" i="8"/>
  <c r="E7782" i="8"/>
  <c r="F7782" i="8"/>
  <c r="H7782" i="8" s="1"/>
  <c r="G7782" i="8"/>
  <c r="E7783" i="8"/>
  <c r="F7783" i="8" s="1"/>
  <c r="H7783" i="8" s="1"/>
  <c r="G7783" i="8"/>
  <c r="E7784" i="8"/>
  <c r="F7784" i="8"/>
  <c r="H7784" i="8" s="1"/>
  <c r="G7784" i="8"/>
  <c r="E7785" i="8"/>
  <c r="F7785" i="8" s="1"/>
  <c r="H7785" i="8" s="1"/>
  <c r="G7785" i="8"/>
  <c r="E7786" i="8"/>
  <c r="F7786" i="8"/>
  <c r="H7786" i="8" s="1"/>
  <c r="G7786" i="8"/>
  <c r="E7787" i="8"/>
  <c r="F7787" i="8" s="1"/>
  <c r="H7787" i="8" s="1"/>
  <c r="G7787" i="8"/>
  <c r="E7788" i="8"/>
  <c r="F7788" i="8"/>
  <c r="H7788" i="8" s="1"/>
  <c r="G7788" i="8"/>
  <c r="E7789" i="8"/>
  <c r="F7789" i="8" s="1"/>
  <c r="H7789" i="8" s="1"/>
  <c r="G7789" i="8"/>
  <c r="E7790" i="8"/>
  <c r="F7790" i="8"/>
  <c r="H7790" i="8" s="1"/>
  <c r="G7790" i="8"/>
  <c r="E7791" i="8"/>
  <c r="F7791" i="8" s="1"/>
  <c r="H7791" i="8" s="1"/>
  <c r="G7791" i="8"/>
  <c r="E7792" i="8"/>
  <c r="F7792" i="8"/>
  <c r="H7792" i="8" s="1"/>
  <c r="G7792" i="8"/>
  <c r="E7793" i="8"/>
  <c r="F7793" i="8" s="1"/>
  <c r="H7793" i="8" s="1"/>
  <c r="G7793" i="8"/>
  <c r="E7794" i="8"/>
  <c r="F7794" i="8"/>
  <c r="H7794" i="8" s="1"/>
  <c r="G7794" i="8"/>
  <c r="E7795" i="8"/>
  <c r="F7795" i="8" s="1"/>
  <c r="H7795" i="8" s="1"/>
  <c r="G7795" i="8"/>
  <c r="E7796" i="8"/>
  <c r="F7796" i="8"/>
  <c r="H7796" i="8" s="1"/>
  <c r="G7796" i="8"/>
  <c r="E7797" i="8"/>
  <c r="F7797" i="8" s="1"/>
  <c r="H7797" i="8" s="1"/>
  <c r="G7797" i="8"/>
  <c r="E7798" i="8"/>
  <c r="F7798" i="8"/>
  <c r="H7798" i="8" s="1"/>
  <c r="G7798" i="8"/>
  <c r="E7799" i="8"/>
  <c r="F7799" i="8" s="1"/>
  <c r="H7799" i="8" s="1"/>
  <c r="G7799" i="8"/>
  <c r="E7800" i="8"/>
  <c r="F7800" i="8"/>
  <c r="H7800" i="8" s="1"/>
  <c r="G7800" i="8"/>
  <c r="E7801" i="8"/>
  <c r="F7801" i="8" s="1"/>
  <c r="H7801" i="8" s="1"/>
  <c r="G7801" i="8"/>
  <c r="E7802" i="8"/>
  <c r="F7802" i="8"/>
  <c r="H7802" i="8" s="1"/>
  <c r="G7802" i="8"/>
  <c r="E7803" i="8"/>
  <c r="F7803" i="8" s="1"/>
  <c r="H7803" i="8" s="1"/>
  <c r="G7803" i="8"/>
  <c r="E7804" i="8"/>
  <c r="F7804" i="8"/>
  <c r="H7804" i="8" s="1"/>
  <c r="G7804" i="8"/>
  <c r="E7805" i="8"/>
  <c r="F7805" i="8" s="1"/>
  <c r="H7805" i="8" s="1"/>
  <c r="G7805" i="8"/>
  <c r="E7806" i="8"/>
  <c r="F7806" i="8"/>
  <c r="H7806" i="8" s="1"/>
  <c r="G7806" i="8"/>
  <c r="E7807" i="8"/>
  <c r="F7807" i="8" s="1"/>
  <c r="H7807" i="8" s="1"/>
  <c r="G7807" i="8"/>
  <c r="E7808" i="8"/>
  <c r="F7808" i="8"/>
  <c r="H7808" i="8" s="1"/>
  <c r="G7808" i="8"/>
  <c r="E7809" i="8"/>
  <c r="F7809" i="8" s="1"/>
  <c r="H7809" i="8" s="1"/>
  <c r="G7809" i="8"/>
  <c r="E7810" i="8"/>
  <c r="F7810" i="8"/>
  <c r="H7810" i="8" s="1"/>
  <c r="G7810" i="8"/>
  <c r="E7811" i="8"/>
  <c r="F7811" i="8" s="1"/>
  <c r="H7811" i="8" s="1"/>
  <c r="G7811" i="8"/>
  <c r="E7812" i="8"/>
  <c r="F7812" i="8"/>
  <c r="H7812" i="8" s="1"/>
  <c r="G7812" i="8"/>
  <c r="E7813" i="8"/>
  <c r="F7813" i="8" s="1"/>
  <c r="H7813" i="8" s="1"/>
  <c r="G7813" i="8"/>
  <c r="E7814" i="8"/>
  <c r="F7814" i="8"/>
  <c r="H7814" i="8" s="1"/>
  <c r="G7814" i="8"/>
  <c r="E7815" i="8"/>
  <c r="F7815" i="8" s="1"/>
  <c r="H7815" i="8" s="1"/>
  <c r="G7815" i="8"/>
  <c r="E7816" i="8"/>
  <c r="F7816" i="8"/>
  <c r="H7816" i="8" s="1"/>
  <c r="G7816" i="8"/>
  <c r="E7817" i="8"/>
  <c r="F7817" i="8" s="1"/>
  <c r="H7817" i="8" s="1"/>
  <c r="G7817" i="8"/>
  <c r="E7818" i="8"/>
  <c r="F7818" i="8"/>
  <c r="H7818" i="8" s="1"/>
  <c r="G7818" i="8"/>
  <c r="E7819" i="8"/>
  <c r="F7819" i="8" s="1"/>
  <c r="H7819" i="8" s="1"/>
  <c r="G7819" i="8"/>
  <c r="E7820" i="8"/>
  <c r="F7820" i="8"/>
  <c r="H7820" i="8" s="1"/>
  <c r="G7820" i="8"/>
  <c r="E7821" i="8"/>
  <c r="F7821" i="8" s="1"/>
  <c r="H7821" i="8" s="1"/>
  <c r="G7821" i="8"/>
  <c r="E7822" i="8"/>
  <c r="F7822" i="8"/>
  <c r="H7822" i="8" s="1"/>
  <c r="G7822" i="8"/>
  <c r="E7823" i="8"/>
  <c r="F7823" i="8" s="1"/>
  <c r="H7823" i="8" s="1"/>
  <c r="G7823" i="8"/>
  <c r="E7824" i="8"/>
  <c r="F7824" i="8"/>
  <c r="H7824" i="8" s="1"/>
  <c r="G7824" i="8"/>
  <c r="E7825" i="8"/>
  <c r="F7825" i="8" s="1"/>
  <c r="H7825" i="8" s="1"/>
  <c r="G7825" i="8"/>
  <c r="E7826" i="8"/>
  <c r="F7826" i="8"/>
  <c r="H7826" i="8" s="1"/>
  <c r="G7826" i="8"/>
  <c r="E7827" i="8"/>
  <c r="F7827" i="8" s="1"/>
  <c r="H7827" i="8" s="1"/>
  <c r="G7827" i="8"/>
  <c r="E7828" i="8"/>
  <c r="F7828" i="8"/>
  <c r="H7828" i="8" s="1"/>
  <c r="G7828" i="8"/>
  <c r="E7829" i="8"/>
  <c r="F7829" i="8" s="1"/>
  <c r="H7829" i="8" s="1"/>
  <c r="G7829" i="8"/>
  <c r="E7830" i="8"/>
  <c r="F7830" i="8"/>
  <c r="H7830" i="8" s="1"/>
  <c r="G7830" i="8"/>
  <c r="E7831" i="8"/>
  <c r="F7831" i="8" s="1"/>
  <c r="H7831" i="8" s="1"/>
  <c r="G7831" i="8"/>
  <c r="E7832" i="8"/>
  <c r="F7832" i="8"/>
  <c r="H7832" i="8" s="1"/>
  <c r="G7832" i="8"/>
  <c r="E7833" i="8"/>
  <c r="F7833" i="8" s="1"/>
  <c r="H7833" i="8" s="1"/>
  <c r="G7833" i="8"/>
  <c r="E7834" i="8"/>
  <c r="F7834" i="8"/>
  <c r="H7834" i="8" s="1"/>
  <c r="G7834" i="8"/>
  <c r="E7835" i="8"/>
  <c r="F7835" i="8" s="1"/>
  <c r="H7835" i="8" s="1"/>
  <c r="G7835" i="8"/>
  <c r="E7836" i="8"/>
  <c r="F7836" i="8"/>
  <c r="H7836" i="8" s="1"/>
  <c r="G7836" i="8"/>
  <c r="E7837" i="8"/>
  <c r="F7837" i="8" s="1"/>
  <c r="H7837" i="8" s="1"/>
  <c r="G7837" i="8"/>
  <c r="E7838" i="8"/>
  <c r="F7838" i="8"/>
  <c r="H7838" i="8" s="1"/>
  <c r="G7838" i="8"/>
  <c r="E7839" i="8"/>
  <c r="F7839" i="8" s="1"/>
  <c r="H7839" i="8" s="1"/>
  <c r="G7839" i="8"/>
  <c r="E7840" i="8"/>
  <c r="F7840" i="8"/>
  <c r="H7840" i="8" s="1"/>
  <c r="G7840" i="8"/>
  <c r="E7841" i="8"/>
  <c r="F7841" i="8" s="1"/>
  <c r="H7841" i="8" s="1"/>
  <c r="G7841" i="8"/>
  <c r="E7842" i="8"/>
  <c r="F7842" i="8"/>
  <c r="H7842" i="8" s="1"/>
  <c r="G7842" i="8"/>
  <c r="E7843" i="8"/>
  <c r="F7843" i="8" s="1"/>
  <c r="H7843" i="8" s="1"/>
  <c r="G7843" i="8"/>
  <c r="E7844" i="8"/>
  <c r="F7844" i="8"/>
  <c r="H7844" i="8" s="1"/>
  <c r="G7844" i="8"/>
  <c r="E7845" i="8"/>
  <c r="F7845" i="8" s="1"/>
  <c r="H7845" i="8" s="1"/>
  <c r="G7845" i="8"/>
  <c r="E7846" i="8"/>
  <c r="F7846" i="8"/>
  <c r="H7846" i="8" s="1"/>
  <c r="G7846" i="8"/>
  <c r="E7847" i="8"/>
  <c r="F7847" i="8" s="1"/>
  <c r="H7847" i="8" s="1"/>
  <c r="G7847" i="8"/>
  <c r="E7848" i="8"/>
  <c r="F7848" i="8"/>
  <c r="H7848" i="8" s="1"/>
  <c r="G7848" i="8"/>
  <c r="E7849" i="8"/>
  <c r="F7849" i="8" s="1"/>
  <c r="H7849" i="8" s="1"/>
  <c r="G7849" i="8"/>
  <c r="E7850" i="8"/>
  <c r="F7850" i="8"/>
  <c r="H7850" i="8" s="1"/>
  <c r="G7850" i="8"/>
  <c r="E7851" i="8"/>
  <c r="F7851" i="8" s="1"/>
  <c r="H7851" i="8" s="1"/>
  <c r="G7851" i="8"/>
  <c r="E7852" i="8"/>
  <c r="F7852" i="8"/>
  <c r="H7852" i="8" s="1"/>
  <c r="G7852" i="8"/>
  <c r="E7853" i="8"/>
  <c r="F7853" i="8" s="1"/>
  <c r="H7853" i="8" s="1"/>
  <c r="G7853" i="8"/>
  <c r="E7854" i="8"/>
  <c r="F7854" i="8"/>
  <c r="H7854" i="8" s="1"/>
  <c r="G7854" i="8"/>
  <c r="E7855" i="8"/>
  <c r="F7855" i="8" s="1"/>
  <c r="H7855" i="8" s="1"/>
  <c r="G7855" i="8"/>
  <c r="E7856" i="8"/>
  <c r="F7856" i="8"/>
  <c r="H7856" i="8" s="1"/>
  <c r="G7856" i="8"/>
  <c r="E7857" i="8"/>
  <c r="F7857" i="8" s="1"/>
  <c r="H7857" i="8" s="1"/>
  <c r="G7857" i="8"/>
  <c r="E7858" i="8"/>
  <c r="F7858" i="8"/>
  <c r="H7858" i="8" s="1"/>
  <c r="G7858" i="8"/>
  <c r="E7859" i="8"/>
  <c r="F7859" i="8" s="1"/>
  <c r="H7859" i="8" s="1"/>
  <c r="G7859" i="8"/>
  <c r="E7860" i="8"/>
  <c r="F7860" i="8"/>
  <c r="H7860" i="8" s="1"/>
  <c r="G7860" i="8"/>
  <c r="E7861" i="8"/>
  <c r="F7861" i="8" s="1"/>
  <c r="H7861" i="8" s="1"/>
  <c r="G7861" i="8"/>
  <c r="E7862" i="8"/>
  <c r="F7862" i="8"/>
  <c r="H7862" i="8" s="1"/>
  <c r="G7862" i="8"/>
  <c r="E7863" i="8"/>
  <c r="F7863" i="8" s="1"/>
  <c r="H7863" i="8" s="1"/>
  <c r="G7863" i="8"/>
  <c r="E7864" i="8"/>
  <c r="F7864" i="8"/>
  <c r="H7864" i="8" s="1"/>
  <c r="G7864" i="8"/>
  <c r="E7865" i="8"/>
  <c r="F7865" i="8" s="1"/>
  <c r="H7865" i="8" s="1"/>
  <c r="G7865" i="8"/>
  <c r="E7866" i="8"/>
  <c r="F7866" i="8"/>
  <c r="H7866" i="8" s="1"/>
  <c r="G7866" i="8"/>
  <c r="E7867" i="8"/>
  <c r="F7867" i="8" s="1"/>
  <c r="H7867" i="8" s="1"/>
  <c r="G7867" i="8"/>
  <c r="E7868" i="8"/>
  <c r="F7868" i="8"/>
  <c r="H7868" i="8" s="1"/>
  <c r="G7868" i="8"/>
  <c r="E7869" i="8"/>
  <c r="F7869" i="8" s="1"/>
  <c r="H7869" i="8" s="1"/>
  <c r="G7869" i="8"/>
  <c r="E7870" i="8"/>
  <c r="F7870" i="8"/>
  <c r="H7870" i="8" s="1"/>
  <c r="G7870" i="8"/>
  <c r="E7871" i="8"/>
  <c r="F7871" i="8" s="1"/>
  <c r="H7871" i="8" s="1"/>
  <c r="G7871" i="8"/>
  <c r="E7872" i="8"/>
  <c r="F7872" i="8"/>
  <c r="H7872" i="8" s="1"/>
  <c r="G7872" i="8"/>
  <c r="E7873" i="8"/>
  <c r="F7873" i="8" s="1"/>
  <c r="H7873" i="8" s="1"/>
  <c r="G7873" i="8"/>
  <c r="E7874" i="8"/>
  <c r="F7874" i="8"/>
  <c r="H7874" i="8" s="1"/>
  <c r="G7874" i="8"/>
  <c r="E7875" i="8"/>
  <c r="F7875" i="8" s="1"/>
  <c r="H7875" i="8" s="1"/>
  <c r="G7875" i="8"/>
  <c r="E7876" i="8"/>
  <c r="F7876" i="8"/>
  <c r="H7876" i="8" s="1"/>
  <c r="G7876" i="8"/>
  <c r="E7877" i="8"/>
  <c r="F7877" i="8" s="1"/>
  <c r="H7877" i="8" s="1"/>
  <c r="G7877" i="8"/>
  <c r="E7878" i="8"/>
  <c r="F7878" i="8"/>
  <c r="H7878" i="8" s="1"/>
  <c r="G7878" i="8"/>
  <c r="E7879" i="8"/>
  <c r="F7879" i="8" s="1"/>
  <c r="H7879" i="8" s="1"/>
  <c r="G7879" i="8"/>
  <c r="E7880" i="8"/>
  <c r="F7880" i="8"/>
  <c r="H7880" i="8" s="1"/>
  <c r="G7880" i="8"/>
  <c r="E7881" i="8"/>
  <c r="F7881" i="8" s="1"/>
  <c r="H7881" i="8" s="1"/>
  <c r="G7881" i="8"/>
  <c r="E7882" i="8"/>
  <c r="F7882" i="8"/>
  <c r="H7882" i="8" s="1"/>
  <c r="G7882" i="8"/>
  <c r="E7883" i="8"/>
  <c r="F7883" i="8" s="1"/>
  <c r="H7883" i="8" s="1"/>
  <c r="G7883" i="8"/>
  <c r="E7884" i="8"/>
  <c r="F7884" i="8"/>
  <c r="H7884" i="8" s="1"/>
  <c r="G7884" i="8"/>
  <c r="E7885" i="8"/>
  <c r="F7885" i="8" s="1"/>
  <c r="H7885" i="8" s="1"/>
  <c r="G7885" i="8"/>
  <c r="E7886" i="8"/>
  <c r="F7886" i="8"/>
  <c r="H7886" i="8" s="1"/>
  <c r="G7886" i="8"/>
  <c r="E7887" i="8"/>
  <c r="F7887" i="8" s="1"/>
  <c r="H7887" i="8" s="1"/>
  <c r="G7887" i="8"/>
  <c r="E7888" i="8"/>
  <c r="F7888" i="8"/>
  <c r="H7888" i="8" s="1"/>
  <c r="G7888" i="8"/>
  <c r="E7889" i="8"/>
  <c r="F7889" i="8" s="1"/>
  <c r="H7889" i="8" s="1"/>
  <c r="G7889" i="8"/>
  <c r="E7890" i="8"/>
  <c r="F7890" i="8"/>
  <c r="H7890" i="8" s="1"/>
  <c r="G7890" i="8"/>
  <c r="E7891" i="8"/>
  <c r="F7891" i="8" s="1"/>
  <c r="H7891" i="8" s="1"/>
  <c r="G7891" i="8"/>
  <c r="E7892" i="8"/>
  <c r="F7892" i="8"/>
  <c r="H7892" i="8" s="1"/>
  <c r="G7892" i="8"/>
  <c r="E7893" i="8"/>
  <c r="F7893" i="8" s="1"/>
  <c r="H7893" i="8" s="1"/>
  <c r="G7893" i="8"/>
  <c r="E7894" i="8"/>
  <c r="F7894" i="8"/>
  <c r="H7894" i="8" s="1"/>
  <c r="G7894" i="8"/>
  <c r="E7895" i="8"/>
  <c r="F7895" i="8" s="1"/>
  <c r="H7895" i="8" s="1"/>
  <c r="G7895" i="8"/>
  <c r="E7896" i="8"/>
  <c r="F7896" i="8"/>
  <c r="H7896" i="8" s="1"/>
  <c r="G7896" i="8"/>
  <c r="E7897" i="8"/>
  <c r="F7897" i="8" s="1"/>
  <c r="H7897" i="8" s="1"/>
  <c r="G7897" i="8"/>
  <c r="E7898" i="8"/>
  <c r="F7898" i="8"/>
  <c r="H7898" i="8" s="1"/>
  <c r="G7898" i="8"/>
  <c r="E7899" i="8"/>
  <c r="F7899" i="8" s="1"/>
  <c r="H7899" i="8" s="1"/>
  <c r="G7899" i="8"/>
  <c r="E7900" i="8"/>
  <c r="F7900" i="8"/>
  <c r="H7900" i="8" s="1"/>
  <c r="G7900" i="8"/>
  <c r="E7901" i="8"/>
  <c r="F7901" i="8" s="1"/>
  <c r="H7901" i="8" s="1"/>
  <c r="G7901" i="8"/>
  <c r="E7902" i="8"/>
  <c r="F7902" i="8"/>
  <c r="H7902" i="8" s="1"/>
  <c r="G7902" i="8"/>
  <c r="E7903" i="8"/>
  <c r="F7903" i="8" s="1"/>
  <c r="H7903" i="8" s="1"/>
  <c r="G7903" i="8"/>
  <c r="E7904" i="8"/>
  <c r="F7904" i="8"/>
  <c r="H7904" i="8" s="1"/>
  <c r="G7904" i="8"/>
  <c r="E7905" i="8"/>
  <c r="F7905" i="8" s="1"/>
  <c r="H7905" i="8" s="1"/>
  <c r="G7905" i="8"/>
  <c r="E7906" i="8"/>
  <c r="F7906" i="8"/>
  <c r="H7906" i="8" s="1"/>
  <c r="G7906" i="8"/>
  <c r="E7907" i="8"/>
  <c r="F7907" i="8" s="1"/>
  <c r="H7907" i="8" s="1"/>
  <c r="G7907" i="8"/>
  <c r="E7908" i="8"/>
  <c r="F7908" i="8"/>
  <c r="H7908" i="8" s="1"/>
  <c r="G7908" i="8"/>
  <c r="E7909" i="8"/>
  <c r="F7909" i="8" s="1"/>
  <c r="H7909" i="8" s="1"/>
  <c r="G7909" i="8"/>
  <c r="E7910" i="8"/>
  <c r="F7910" i="8"/>
  <c r="H7910" i="8" s="1"/>
  <c r="G7910" i="8"/>
  <c r="E7911" i="8"/>
  <c r="F7911" i="8" s="1"/>
  <c r="H7911" i="8" s="1"/>
  <c r="G7911" i="8"/>
  <c r="E7912" i="8"/>
  <c r="F7912" i="8"/>
  <c r="H7912" i="8" s="1"/>
  <c r="G7912" i="8"/>
  <c r="E7913" i="8"/>
  <c r="F7913" i="8" s="1"/>
  <c r="H7913" i="8" s="1"/>
  <c r="G7913" i="8"/>
  <c r="E7914" i="8"/>
  <c r="F7914" i="8"/>
  <c r="H7914" i="8" s="1"/>
  <c r="G7914" i="8"/>
  <c r="E7915" i="8"/>
  <c r="F7915" i="8" s="1"/>
  <c r="H7915" i="8" s="1"/>
  <c r="G7915" i="8"/>
  <c r="E7916" i="8"/>
  <c r="F7916" i="8"/>
  <c r="H7916" i="8" s="1"/>
  <c r="G7916" i="8"/>
  <c r="E7917" i="8"/>
  <c r="F7917" i="8" s="1"/>
  <c r="H7917" i="8" s="1"/>
  <c r="G7917" i="8"/>
  <c r="E7918" i="8"/>
  <c r="F7918" i="8"/>
  <c r="H7918" i="8" s="1"/>
  <c r="G7918" i="8"/>
  <c r="E7919" i="8"/>
  <c r="F7919" i="8" s="1"/>
  <c r="H7919" i="8" s="1"/>
  <c r="G7919" i="8"/>
  <c r="E7920" i="8"/>
  <c r="F7920" i="8"/>
  <c r="H7920" i="8" s="1"/>
  <c r="G7920" i="8"/>
  <c r="E7921" i="8"/>
  <c r="F7921" i="8" s="1"/>
  <c r="H7921" i="8" s="1"/>
  <c r="G7921" i="8"/>
  <c r="E7922" i="8"/>
  <c r="F7922" i="8"/>
  <c r="H7922" i="8" s="1"/>
  <c r="G7922" i="8"/>
  <c r="E7923" i="8"/>
  <c r="F7923" i="8" s="1"/>
  <c r="H7923" i="8" s="1"/>
  <c r="G7923" i="8"/>
  <c r="E7924" i="8"/>
  <c r="F7924" i="8"/>
  <c r="H7924" i="8" s="1"/>
  <c r="G7924" i="8"/>
  <c r="E7925" i="8"/>
  <c r="F7925" i="8" s="1"/>
  <c r="H7925" i="8" s="1"/>
  <c r="G7925" i="8"/>
  <c r="E7926" i="8"/>
  <c r="F7926" i="8"/>
  <c r="H7926" i="8" s="1"/>
  <c r="G7926" i="8"/>
  <c r="E7927" i="8"/>
  <c r="F7927" i="8" s="1"/>
  <c r="H7927" i="8" s="1"/>
  <c r="G7927" i="8"/>
  <c r="E7928" i="8"/>
  <c r="F7928" i="8"/>
  <c r="H7928" i="8" s="1"/>
  <c r="G7928" i="8"/>
  <c r="E7929" i="8"/>
  <c r="F7929" i="8" s="1"/>
  <c r="H7929" i="8" s="1"/>
  <c r="G7929" i="8"/>
  <c r="E7930" i="8"/>
  <c r="F7930" i="8"/>
  <c r="H7930" i="8" s="1"/>
  <c r="G7930" i="8"/>
  <c r="E7931" i="8"/>
  <c r="F7931" i="8" s="1"/>
  <c r="H7931" i="8" s="1"/>
  <c r="G7931" i="8"/>
  <c r="E7932" i="8"/>
  <c r="F7932" i="8"/>
  <c r="H7932" i="8" s="1"/>
  <c r="G7932" i="8"/>
  <c r="E7933" i="8"/>
  <c r="F7933" i="8" s="1"/>
  <c r="H7933" i="8" s="1"/>
  <c r="G7933" i="8"/>
  <c r="E7934" i="8"/>
  <c r="F7934" i="8"/>
  <c r="H7934" i="8" s="1"/>
  <c r="G7934" i="8"/>
  <c r="E7935" i="8"/>
  <c r="F7935" i="8" s="1"/>
  <c r="H7935" i="8" s="1"/>
  <c r="G7935" i="8"/>
  <c r="E7936" i="8"/>
  <c r="F7936" i="8"/>
  <c r="H7936" i="8" s="1"/>
  <c r="G7936" i="8"/>
  <c r="E7937" i="8"/>
  <c r="F7937" i="8" s="1"/>
  <c r="H7937" i="8" s="1"/>
  <c r="G7937" i="8"/>
  <c r="E7938" i="8"/>
  <c r="F7938" i="8"/>
  <c r="H7938" i="8" s="1"/>
  <c r="G7938" i="8"/>
  <c r="E7939" i="8"/>
  <c r="F7939" i="8" s="1"/>
  <c r="H7939" i="8" s="1"/>
  <c r="G7939" i="8"/>
  <c r="E7940" i="8"/>
  <c r="F7940" i="8"/>
  <c r="H7940" i="8" s="1"/>
  <c r="G7940" i="8"/>
  <c r="E7941" i="8"/>
  <c r="F7941" i="8" s="1"/>
  <c r="H7941" i="8" s="1"/>
  <c r="G7941" i="8"/>
  <c r="E7942" i="8"/>
  <c r="F7942" i="8"/>
  <c r="H7942" i="8" s="1"/>
  <c r="G7942" i="8"/>
  <c r="E7943" i="8"/>
  <c r="F7943" i="8" s="1"/>
  <c r="H7943" i="8" s="1"/>
  <c r="G7943" i="8"/>
  <c r="E7944" i="8"/>
  <c r="F7944" i="8"/>
  <c r="H7944" i="8" s="1"/>
  <c r="G7944" i="8"/>
  <c r="E7945" i="8"/>
  <c r="F7945" i="8" s="1"/>
  <c r="H7945" i="8" s="1"/>
  <c r="G7945" i="8"/>
  <c r="E7946" i="8"/>
  <c r="F7946" i="8"/>
  <c r="H7946" i="8" s="1"/>
  <c r="G7946" i="8"/>
  <c r="E7947" i="8"/>
  <c r="F7947" i="8" s="1"/>
  <c r="H7947" i="8" s="1"/>
  <c r="G7947" i="8"/>
  <c r="E7948" i="8"/>
  <c r="F7948" i="8"/>
  <c r="H7948" i="8" s="1"/>
  <c r="G7948" i="8"/>
  <c r="E7949" i="8"/>
  <c r="F7949" i="8" s="1"/>
  <c r="H7949" i="8" s="1"/>
  <c r="G7949" i="8"/>
  <c r="E7950" i="8"/>
  <c r="F7950" i="8"/>
  <c r="H7950" i="8" s="1"/>
  <c r="G7950" i="8"/>
  <c r="E7951" i="8"/>
  <c r="F7951" i="8" s="1"/>
  <c r="H7951" i="8" s="1"/>
  <c r="G7951" i="8"/>
  <c r="E7952" i="8"/>
  <c r="F7952" i="8"/>
  <c r="H7952" i="8" s="1"/>
  <c r="G7952" i="8"/>
  <c r="E7953" i="8"/>
  <c r="F7953" i="8" s="1"/>
  <c r="H7953" i="8" s="1"/>
  <c r="G7953" i="8"/>
  <c r="E7954" i="8"/>
  <c r="F7954" i="8"/>
  <c r="H7954" i="8" s="1"/>
  <c r="G7954" i="8"/>
  <c r="E7955" i="8"/>
  <c r="F7955" i="8" s="1"/>
  <c r="H7955" i="8" s="1"/>
  <c r="G7955" i="8"/>
  <c r="E7956" i="8"/>
  <c r="F7956" i="8"/>
  <c r="H7956" i="8" s="1"/>
  <c r="G7956" i="8"/>
  <c r="E7957" i="8"/>
  <c r="F7957" i="8" s="1"/>
  <c r="H7957" i="8" s="1"/>
  <c r="G7957" i="8"/>
  <c r="E7958" i="8"/>
  <c r="F7958" i="8"/>
  <c r="H7958" i="8" s="1"/>
  <c r="G7958" i="8"/>
  <c r="E7959" i="8"/>
  <c r="F7959" i="8" s="1"/>
  <c r="H7959" i="8" s="1"/>
  <c r="G7959" i="8"/>
  <c r="E7960" i="8"/>
  <c r="F7960" i="8"/>
  <c r="H7960" i="8" s="1"/>
  <c r="G7960" i="8"/>
  <c r="E7961" i="8"/>
  <c r="F7961" i="8" s="1"/>
  <c r="H7961" i="8" s="1"/>
  <c r="G7961" i="8"/>
  <c r="E7962" i="8"/>
  <c r="F7962" i="8"/>
  <c r="H7962" i="8" s="1"/>
  <c r="G7962" i="8"/>
  <c r="E7963" i="8"/>
  <c r="F7963" i="8" s="1"/>
  <c r="H7963" i="8" s="1"/>
  <c r="G7963" i="8"/>
  <c r="E7964" i="8"/>
  <c r="F7964" i="8"/>
  <c r="H7964" i="8" s="1"/>
  <c r="G7964" i="8"/>
  <c r="E7965" i="8"/>
  <c r="F7965" i="8" s="1"/>
  <c r="H7965" i="8" s="1"/>
  <c r="G7965" i="8"/>
  <c r="E7966" i="8"/>
  <c r="F7966" i="8"/>
  <c r="H7966" i="8" s="1"/>
  <c r="G7966" i="8"/>
  <c r="E7967" i="8"/>
  <c r="F7967" i="8" s="1"/>
  <c r="H7967" i="8" s="1"/>
  <c r="G7967" i="8"/>
  <c r="E7968" i="8"/>
  <c r="F7968" i="8"/>
  <c r="H7968" i="8" s="1"/>
  <c r="G7968" i="8"/>
  <c r="E7969" i="8"/>
  <c r="F7969" i="8" s="1"/>
  <c r="H7969" i="8" s="1"/>
  <c r="G7969" i="8"/>
  <c r="E7970" i="8"/>
  <c r="F7970" i="8"/>
  <c r="H7970" i="8" s="1"/>
  <c r="G7970" i="8"/>
  <c r="E7971" i="8"/>
  <c r="F7971" i="8" s="1"/>
  <c r="H7971" i="8" s="1"/>
  <c r="G7971" i="8"/>
  <c r="E7972" i="8"/>
  <c r="F7972" i="8"/>
  <c r="H7972" i="8" s="1"/>
  <c r="G7972" i="8"/>
  <c r="E7973" i="8"/>
  <c r="F7973" i="8" s="1"/>
  <c r="H7973" i="8" s="1"/>
  <c r="G7973" i="8"/>
  <c r="E7974" i="8"/>
  <c r="F7974" i="8"/>
  <c r="H7974" i="8" s="1"/>
  <c r="G7974" i="8"/>
  <c r="E7975" i="8"/>
  <c r="F7975" i="8" s="1"/>
  <c r="H7975" i="8" s="1"/>
  <c r="G7975" i="8"/>
  <c r="E7976" i="8"/>
  <c r="F7976" i="8"/>
  <c r="H7976" i="8" s="1"/>
  <c r="G7976" i="8"/>
  <c r="E7977" i="8"/>
  <c r="F7977" i="8" s="1"/>
  <c r="H7977" i="8" s="1"/>
  <c r="G7977" i="8"/>
  <c r="E7978" i="8"/>
  <c r="F7978" i="8"/>
  <c r="H7978" i="8" s="1"/>
  <c r="G7978" i="8"/>
  <c r="E7979" i="8"/>
  <c r="F7979" i="8" s="1"/>
  <c r="H7979" i="8" s="1"/>
  <c r="G7979" i="8"/>
  <c r="E7980" i="8"/>
  <c r="F7980" i="8"/>
  <c r="H7980" i="8" s="1"/>
  <c r="G7980" i="8"/>
  <c r="E7981" i="8"/>
  <c r="F7981" i="8" s="1"/>
  <c r="H7981" i="8" s="1"/>
  <c r="G7981" i="8"/>
  <c r="E7982" i="8"/>
  <c r="F7982" i="8"/>
  <c r="H7982" i="8" s="1"/>
  <c r="G7982" i="8"/>
  <c r="E7983" i="8"/>
  <c r="F7983" i="8" s="1"/>
  <c r="H7983" i="8" s="1"/>
  <c r="G7983" i="8"/>
  <c r="E7984" i="8"/>
  <c r="F7984" i="8"/>
  <c r="H7984" i="8" s="1"/>
  <c r="G7984" i="8"/>
  <c r="E7985" i="8"/>
  <c r="F7985" i="8" s="1"/>
  <c r="H7985" i="8" s="1"/>
  <c r="G7985" i="8"/>
  <c r="E7986" i="8"/>
  <c r="F7986" i="8"/>
  <c r="H7986" i="8" s="1"/>
  <c r="G7986" i="8"/>
  <c r="E7987" i="8"/>
  <c r="F7987" i="8" s="1"/>
  <c r="H7987" i="8" s="1"/>
  <c r="G7987" i="8"/>
  <c r="E7988" i="8"/>
  <c r="F7988" i="8"/>
  <c r="H7988" i="8" s="1"/>
  <c r="G7988" i="8"/>
  <c r="E7989" i="8"/>
  <c r="F7989" i="8" s="1"/>
  <c r="H7989" i="8" s="1"/>
  <c r="G7989" i="8"/>
  <c r="E7990" i="8"/>
  <c r="F7990" i="8"/>
  <c r="H7990" i="8" s="1"/>
  <c r="G7990" i="8"/>
  <c r="E7991" i="8"/>
  <c r="F7991" i="8" s="1"/>
  <c r="H7991" i="8" s="1"/>
  <c r="G7991" i="8"/>
  <c r="E7992" i="8"/>
  <c r="F7992" i="8"/>
  <c r="H7992" i="8" s="1"/>
  <c r="G7992" i="8"/>
  <c r="E7993" i="8"/>
  <c r="F7993" i="8" s="1"/>
  <c r="H7993" i="8" s="1"/>
  <c r="G7993" i="8"/>
  <c r="E7994" i="8"/>
  <c r="F7994" i="8"/>
  <c r="H7994" i="8" s="1"/>
  <c r="G7994" i="8"/>
  <c r="E7995" i="8"/>
  <c r="F7995" i="8" s="1"/>
  <c r="H7995" i="8" s="1"/>
  <c r="G7995" i="8"/>
  <c r="E7996" i="8"/>
  <c r="F7996" i="8"/>
  <c r="H7996" i="8" s="1"/>
  <c r="G7996" i="8"/>
  <c r="E7997" i="8"/>
  <c r="F7997" i="8" s="1"/>
  <c r="H7997" i="8" s="1"/>
  <c r="G7997" i="8"/>
  <c r="E7998" i="8"/>
  <c r="F7998" i="8"/>
  <c r="H7998" i="8" s="1"/>
  <c r="G7998" i="8"/>
  <c r="E7999" i="8"/>
  <c r="F7999" i="8" s="1"/>
  <c r="H7999" i="8" s="1"/>
  <c r="G7999" i="8"/>
  <c r="E8000" i="8"/>
  <c r="F8000" i="8"/>
  <c r="H8000" i="8" s="1"/>
  <c r="G8000" i="8"/>
  <c r="E8001" i="8"/>
  <c r="F8001" i="8" s="1"/>
  <c r="H8001" i="8" s="1"/>
  <c r="G8001" i="8"/>
  <c r="E8002" i="8"/>
  <c r="F8002" i="8"/>
  <c r="H8002" i="8" s="1"/>
  <c r="G8002" i="8"/>
  <c r="E8003" i="8"/>
  <c r="F8003" i="8" s="1"/>
  <c r="H8003" i="8" s="1"/>
  <c r="G8003" i="8"/>
  <c r="E8004" i="8"/>
  <c r="F8004" i="8"/>
  <c r="H8004" i="8" s="1"/>
  <c r="G8004" i="8"/>
  <c r="E8005" i="8"/>
  <c r="F8005" i="8" s="1"/>
  <c r="H8005" i="8" s="1"/>
  <c r="G8005" i="8"/>
  <c r="E8006" i="8"/>
  <c r="F8006" i="8"/>
  <c r="H8006" i="8" s="1"/>
  <c r="G8006" i="8"/>
  <c r="E8007" i="8"/>
  <c r="F8007" i="8" s="1"/>
  <c r="H8007" i="8" s="1"/>
  <c r="G8007" i="8"/>
  <c r="E8008" i="8"/>
  <c r="F8008" i="8"/>
  <c r="H8008" i="8" s="1"/>
  <c r="G8008" i="8"/>
  <c r="E8009" i="8"/>
  <c r="F8009" i="8" s="1"/>
  <c r="H8009" i="8" s="1"/>
  <c r="G8009" i="8"/>
  <c r="E8010" i="8"/>
  <c r="F8010" i="8"/>
  <c r="H8010" i="8" s="1"/>
  <c r="G8010" i="8"/>
  <c r="E8011" i="8"/>
  <c r="F8011" i="8" s="1"/>
  <c r="H8011" i="8" s="1"/>
  <c r="G8011" i="8"/>
  <c r="E8012" i="8"/>
  <c r="F8012" i="8"/>
  <c r="H8012" i="8" s="1"/>
  <c r="G8012" i="8"/>
  <c r="E8013" i="8"/>
  <c r="F8013" i="8" s="1"/>
  <c r="H8013" i="8" s="1"/>
  <c r="G8013" i="8"/>
  <c r="E8014" i="8"/>
  <c r="F8014" i="8"/>
  <c r="H8014" i="8" s="1"/>
  <c r="G8014" i="8"/>
  <c r="E8015" i="8"/>
  <c r="F8015" i="8" s="1"/>
  <c r="H8015" i="8" s="1"/>
  <c r="G8015" i="8"/>
  <c r="E8016" i="8"/>
  <c r="F8016" i="8"/>
  <c r="H8016" i="8" s="1"/>
  <c r="G8016" i="8"/>
  <c r="E8017" i="8"/>
  <c r="F8017" i="8" s="1"/>
  <c r="H8017" i="8" s="1"/>
  <c r="G8017" i="8"/>
  <c r="E8018" i="8"/>
  <c r="F8018" i="8"/>
  <c r="H8018" i="8" s="1"/>
  <c r="G8018" i="8"/>
  <c r="E8019" i="8"/>
  <c r="F8019" i="8" s="1"/>
  <c r="H8019" i="8" s="1"/>
  <c r="G8019" i="8"/>
  <c r="E8020" i="8"/>
  <c r="F8020" i="8"/>
  <c r="H8020" i="8" s="1"/>
  <c r="G8020" i="8"/>
  <c r="E8021" i="8"/>
  <c r="F8021" i="8" s="1"/>
  <c r="H8021" i="8" s="1"/>
  <c r="G8021" i="8"/>
  <c r="E8022" i="8"/>
  <c r="F8022" i="8"/>
  <c r="H8022" i="8" s="1"/>
  <c r="G8022" i="8"/>
  <c r="E8023" i="8"/>
  <c r="F8023" i="8" s="1"/>
  <c r="H8023" i="8" s="1"/>
  <c r="G8023" i="8"/>
  <c r="E8024" i="8"/>
  <c r="F8024" i="8"/>
  <c r="H8024" i="8" s="1"/>
  <c r="G8024" i="8"/>
  <c r="E8025" i="8"/>
  <c r="F8025" i="8" s="1"/>
  <c r="H8025" i="8" s="1"/>
  <c r="G8025" i="8"/>
  <c r="E8026" i="8"/>
  <c r="F8026" i="8"/>
  <c r="H8026" i="8" s="1"/>
  <c r="G8026" i="8"/>
  <c r="E8027" i="8"/>
  <c r="F8027" i="8" s="1"/>
  <c r="H8027" i="8" s="1"/>
  <c r="G8027" i="8"/>
  <c r="E8028" i="8"/>
  <c r="F8028" i="8"/>
  <c r="H8028" i="8" s="1"/>
  <c r="G8028" i="8"/>
  <c r="E8029" i="8"/>
  <c r="F8029" i="8" s="1"/>
  <c r="H8029" i="8" s="1"/>
  <c r="G8029" i="8"/>
  <c r="E8030" i="8"/>
  <c r="F8030" i="8"/>
  <c r="H8030" i="8" s="1"/>
  <c r="G8030" i="8"/>
  <c r="E8031" i="8"/>
  <c r="F8031" i="8" s="1"/>
  <c r="H8031" i="8" s="1"/>
  <c r="G8031" i="8"/>
  <c r="E8032" i="8"/>
  <c r="F8032" i="8"/>
  <c r="H8032" i="8" s="1"/>
  <c r="G8032" i="8"/>
  <c r="E8033" i="8"/>
  <c r="F8033" i="8" s="1"/>
  <c r="H8033" i="8" s="1"/>
  <c r="G8033" i="8"/>
  <c r="E8034" i="8"/>
  <c r="F8034" i="8"/>
  <c r="H8034" i="8" s="1"/>
  <c r="G8034" i="8"/>
  <c r="E8035" i="8"/>
  <c r="F8035" i="8" s="1"/>
  <c r="H8035" i="8" s="1"/>
  <c r="G8035" i="8"/>
  <c r="E8036" i="8"/>
  <c r="F8036" i="8"/>
  <c r="H8036" i="8" s="1"/>
  <c r="G8036" i="8"/>
  <c r="E8037" i="8"/>
  <c r="F8037" i="8" s="1"/>
  <c r="H8037" i="8" s="1"/>
  <c r="G8037" i="8"/>
  <c r="E8038" i="8"/>
  <c r="F8038" i="8"/>
  <c r="H8038" i="8" s="1"/>
  <c r="G8038" i="8"/>
  <c r="E8039" i="8"/>
  <c r="F8039" i="8" s="1"/>
  <c r="H8039" i="8" s="1"/>
  <c r="G8039" i="8"/>
  <c r="E8040" i="8"/>
  <c r="F8040" i="8"/>
  <c r="H8040" i="8" s="1"/>
  <c r="G8040" i="8"/>
  <c r="E8041" i="8"/>
  <c r="F8041" i="8" s="1"/>
  <c r="H8041" i="8" s="1"/>
  <c r="G8041" i="8"/>
  <c r="E8042" i="8"/>
  <c r="F8042" i="8"/>
  <c r="H8042" i="8" s="1"/>
  <c r="G8042" i="8"/>
  <c r="E8043" i="8"/>
  <c r="F8043" i="8" s="1"/>
  <c r="H8043" i="8" s="1"/>
  <c r="G8043" i="8"/>
  <c r="E8044" i="8"/>
  <c r="F8044" i="8"/>
  <c r="H8044" i="8" s="1"/>
  <c r="G8044" i="8"/>
  <c r="E8045" i="8"/>
  <c r="F8045" i="8" s="1"/>
  <c r="H8045" i="8" s="1"/>
  <c r="G8045" i="8"/>
  <c r="E8046" i="8"/>
  <c r="F8046" i="8"/>
  <c r="H8046" i="8" s="1"/>
  <c r="G8046" i="8"/>
  <c r="E8047" i="8"/>
  <c r="F8047" i="8" s="1"/>
  <c r="H8047" i="8" s="1"/>
  <c r="G8047" i="8"/>
  <c r="E8048" i="8"/>
  <c r="F8048" i="8"/>
  <c r="H8048" i="8" s="1"/>
  <c r="G8048" i="8"/>
  <c r="E8049" i="8"/>
  <c r="F8049" i="8" s="1"/>
  <c r="H8049" i="8" s="1"/>
  <c r="G8049" i="8"/>
  <c r="E8050" i="8"/>
  <c r="F8050" i="8"/>
  <c r="H8050" i="8" s="1"/>
  <c r="G8050" i="8"/>
  <c r="E8051" i="8"/>
  <c r="F8051" i="8" s="1"/>
  <c r="H8051" i="8" s="1"/>
  <c r="G8051" i="8"/>
  <c r="E8052" i="8"/>
  <c r="F8052" i="8"/>
  <c r="H8052" i="8" s="1"/>
  <c r="G8052" i="8"/>
  <c r="E8053" i="8"/>
  <c r="F8053" i="8" s="1"/>
  <c r="H8053" i="8" s="1"/>
  <c r="G8053" i="8"/>
  <c r="E8054" i="8"/>
  <c r="F8054" i="8"/>
  <c r="H8054" i="8" s="1"/>
  <c r="G8054" i="8"/>
  <c r="E8055" i="8"/>
  <c r="F8055" i="8" s="1"/>
  <c r="H8055" i="8" s="1"/>
  <c r="G8055" i="8"/>
  <c r="E8056" i="8"/>
  <c r="F8056" i="8"/>
  <c r="H8056" i="8" s="1"/>
  <c r="G8056" i="8"/>
  <c r="E8057" i="8"/>
  <c r="F8057" i="8" s="1"/>
  <c r="H8057" i="8" s="1"/>
  <c r="G8057" i="8"/>
  <c r="E8058" i="8"/>
  <c r="F8058" i="8"/>
  <c r="H8058" i="8" s="1"/>
  <c r="G8058" i="8"/>
  <c r="E8059" i="8"/>
  <c r="F8059" i="8" s="1"/>
  <c r="H8059" i="8" s="1"/>
  <c r="G8059" i="8"/>
  <c r="E8060" i="8"/>
  <c r="F8060" i="8"/>
  <c r="H8060" i="8" s="1"/>
  <c r="G8060" i="8"/>
  <c r="E8061" i="8"/>
  <c r="F8061" i="8" s="1"/>
  <c r="H8061" i="8" s="1"/>
  <c r="G8061" i="8"/>
  <c r="E8062" i="8"/>
  <c r="F8062" i="8"/>
  <c r="H8062" i="8" s="1"/>
  <c r="G8062" i="8"/>
  <c r="E8063" i="8"/>
  <c r="F8063" i="8" s="1"/>
  <c r="H8063" i="8" s="1"/>
  <c r="G8063" i="8"/>
  <c r="E8064" i="8"/>
  <c r="F8064" i="8"/>
  <c r="H8064" i="8" s="1"/>
  <c r="G8064" i="8"/>
  <c r="E8065" i="8"/>
  <c r="F8065" i="8" s="1"/>
  <c r="H8065" i="8" s="1"/>
  <c r="G8065" i="8"/>
  <c r="E8066" i="8"/>
  <c r="F8066" i="8"/>
  <c r="H8066" i="8" s="1"/>
  <c r="G8066" i="8"/>
  <c r="E8067" i="8"/>
  <c r="F8067" i="8" s="1"/>
  <c r="H8067" i="8" s="1"/>
  <c r="G8067" i="8"/>
  <c r="E8068" i="8"/>
  <c r="F8068" i="8"/>
  <c r="H8068" i="8" s="1"/>
  <c r="G8068" i="8"/>
  <c r="E8069" i="8"/>
  <c r="F8069" i="8" s="1"/>
  <c r="H8069" i="8" s="1"/>
  <c r="G8069" i="8"/>
  <c r="E8070" i="8"/>
  <c r="F8070" i="8"/>
  <c r="H8070" i="8" s="1"/>
  <c r="G8070" i="8"/>
  <c r="E8071" i="8"/>
  <c r="F8071" i="8" s="1"/>
  <c r="H8071" i="8" s="1"/>
  <c r="G8071" i="8"/>
  <c r="E8072" i="8"/>
  <c r="F8072" i="8"/>
  <c r="H8072" i="8" s="1"/>
  <c r="G8072" i="8"/>
  <c r="E8073" i="8"/>
  <c r="F8073" i="8" s="1"/>
  <c r="H8073" i="8" s="1"/>
  <c r="G8073" i="8"/>
  <c r="E8074" i="8"/>
  <c r="F8074" i="8"/>
  <c r="H8074" i="8" s="1"/>
  <c r="G8074" i="8"/>
  <c r="E8075" i="8"/>
  <c r="F8075" i="8" s="1"/>
  <c r="H8075" i="8" s="1"/>
  <c r="G8075" i="8"/>
  <c r="E8076" i="8"/>
  <c r="F8076" i="8"/>
  <c r="H8076" i="8" s="1"/>
  <c r="G8076" i="8"/>
  <c r="E8077" i="8"/>
  <c r="F8077" i="8" s="1"/>
  <c r="H8077" i="8" s="1"/>
  <c r="G8077" i="8"/>
  <c r="E8078" i="8"/>
  <c r="F8078" i="8"/>
  <c r="H8078" i="8" s="1"/>
  <c r="G8078" i="8"/>
  <c r="E8079" i="8"/>
  <c r="F8079" i="8" s="1"/>
  <c r="H8079" i="8" s="1"/>
  <c r="G8079" i="8"/>
  <c r="E8080" i="8"/>
  <c r="F8080" i="8"/>
  <c r="H8080" i="8" s="1"/>
  <c r="G8080" i="8"/>
  <c r="E8081" i="8"/>
  <c r="F8081" i="8" s="1"/>
  <c r="H8081" i="8" s="1"/>
  <c r="G8081" i="8"/>
  <c r="E8082" i="8"/>
  <c r="F8082" i="8"/>
  <c r="H8082" i="8" s="1"/>
  <c r="G8082" i="8"/>
  <c r="E8083" i="8"/>
  <c r="F8083" i="8" s="1"/>
  <c r="H8083" i="8" s="1"/>
  <c r="G8083" i="8"/>
  <c r="E8084" i="8"/>
  <c r="F8084" i="8"/>
  <c r="H8084" i="8" s="1"/>
  <c r="G8084" i="8"/>
  <c r="E8085" i="8"/>
  <c r="F8085" i="8" s="1"/>
  <c r="H8085" i="8" s="1"/>
  <c r="G8085" i="8"/>
  <c r="E8086" i="8"/>
  <c r="F8086" i="8"/>
  <c r="H8086" i="8" s="1"/>
  <c r="G8086" i="8"/>
  <c r="E8087" i="8"/>
  <c r="F8087" i="8" s="1"/>
  <c r="H8087" i="8" s="1"/>
  <c r="G8087" i="8"/>
  <c r="E8088" i="8"/>
  <c r="F8088" i="8"/>
  <c r="H8088" i="8" s="1"/>
  <c r="G8088" i="8"/>
  <c r="E8089" i="8"/>
  <c r="F8089" i="8" s="1"/>
  <c r="H8089" i="8" s="1"/>
  <c r="G8089" i="8"/>
  <c r="E8090" i="8"/>
  <c r="F8090" i="8"/>
  <c r="H8090" i="8" s="1"/>
  <c r="G8090" i="8"/>
  <c r="E8091" i="8"/>
  <c r="F8091" i="8" s="1"/>
  <c r="H8091" i="8" s="1"/>
  <c r="G8091" i="8"/>
  <c r="E8092" i="8"/>
  <c r="F8092" i="8"/>
  <c r="H8092" i="8" s="1"/>
  <c r="G8092" i="8"/>
  <c r="E8093" i="8"/>
  <c r="F8093" i="8" s="1"/>
  <c r="H8093" i="8" s="1"/>
  <c r="G8093" i="8"/>
  <c r="E8094" i="8"/>
  <c r="F8094" i="8"/>
  <c r="H8094" i="8" s="1"/>
  <c r="G8094" i="8"/>
  <c r="E8095" i="8"/>
  <c r="F8095" i="8" s="1"/>
  <c r="H8095" i="8" s="1"/>
  <c r="G8095" i="8"/>
  <c r="E8096" i="8"/>
  <c r="F8096" i="8"/>
  <c r="H8096" i="8" s="1"/>
  <c r="G8096" i="8"/>
  <c r="E8097" i="8"/>
  <c r="F8097" i="8" s="1"/>
  <c r="H8097" i="8" s="1"/>
  <c r="G8097" i="8"/>
  <c r="E8098" i="8"/>
  <c r="F8098" i="8"/>
  <c r="H8098" i="8" s="1"/>
  <c r="G8098" i="8"/>
  <c r="E8099" i="8"/>
  <c r="F8099" i="8" s="1"/>
  <c r="H8099" i="8" s="1"/>
  <c r="G8099" i="8"/>
  <c r="E8100" i="8"/>
  <c r="F8100" i="8"/>
  <c r="H8100" i="8" s="1"/>
  <c r="G8100" i="8"/>
  <c r="E8101" i="8"/>
  <c r="F8101" i="8" s="1"/>
  <c r="H8101" i="8" s="1"/>
  <c r="G8101" i="8"/>
  <c r="E8102" i="8"/>
  <c r="F8102" i="8"/>
  <c r="H8102" i="8" s="1"/>
  <c r="G8102" i="8"/>
  <c r="E8103" i="8"/>
  <c r="F8103" i="8" s="1"/>
  <c r="H8103" i="8" s="1"/>
  <c r="G8103" i="8"/>
  <c r="E8104" i="8"/>
  <c r="F8104" i="8"/>
  <c r="H8104" i="8" s="1"/>
  <c r="G8104" i="8"/>
  <c r="E8105" i="8"/>
  <c r="F8105" i="8" s="1"/>
  <c r="H8105" i="8" s="1"/>
  <c r="G8105" i="8"/>
  <c r="E8106" i="8"/>
  <c r="F8106" i="8"/>
  <c r="H8106" i="8" s="1"/>
  <c r="G8106" i="8"/>
  <c r="E8107" i="8"/>
  <c r="F8107" i="8" s="1"/>
  <c r="H8107" i="8" s="1"/>
  <c r="G8107" i="8"/>
  <c r="E8108" i="8"/>
  <c r="F8108" i="8"/>
  <c r="H8108" i="8" s="1"/>
  <c r="G8108" i="8"/>
  <c r="E8109" i="8"/>
  <c r="F8109" i="8" s="1"/>
  <c r="H8109" i="8" s="1"/>
  <c r="G8109" i="8"/>
  <c r="E8110" i="8"/>
  <c r="F8110" i="8"/>
  <c r="H8110" i="8" s="1"/>
  <c r="G8110" i="8"/>
  <c r="E8111" i="8"/>
  <c r="F8111" i="8" s="1"/>
  <c r="H8111" i="8" s="1"/>
  <c r="G8111" i="8"/>
  <c r="E8112" i="8"/>
  <c r="F8112" i="8"/>
  <c r="H8112" i="8" s="1"/>
  <c r="G8112" i="8"/>
  <c r="E8113" i="8"/>
  <c r="F8113" i="8" s="1"/>
  <c r="H8113" i="8" s="1"/>
  <c r="G8113" i="8"/>
  <c r="E8114" i="8"/>
  <c r="F8114" i="8"/>
  <c r="H8114" i="8" s="1"/>
  <c r="G8114" i="8"/>
  <c r="E8115" i="8"/>
  <c r="F8115" i="8" s="1"/>
  <c r="H8115" i="8" s="1"/>
  <c r="G8115" i="8"/>
  <c r="E8116" i="8"/>
  <c r="F8116" i="8"/>
  <c r="H8116" i="8" s="1"/>
  <c r="G8116" i="8"/>
  <c r="E8117" i="8"/>
  <c r="F8117" i="8" s="1"/>
  <c r="H8117" i="8" s="1"/>
  <c r="G8117" i="8"/>
  <c r="E8118" i="8"/>
  <c r="F8118" i="8"/>
  <c r="H8118" i="8" s="1"/>
  <c r="G8118" i="8"/>
  <c r="E8119" i="8"/>
  <c r="F8119" i="8" s="1"/>
  <c r="H8119" i="8" s="1"/>
  <c r="G8119" i="8"/>
  <c r="E8120" i="8"/>
  <c r="F8120" i="8"/>
  <c r="H8120" i="8" s="1"/>
  <c r="G8120" i="8"/>
  <c r="E8121" i="8"/>
  <c r="F8121" i="8" s="1"/>
  <c r="H8121" i="8" s="1"/>
  <c r="G8121" i="8"/>
  <c r="E8122" i="8"/>
  <c r="F8122" i="8"/>
  <c r="H8122" i="8" s="1"/>
  <c r="G8122" i="8"/>
  <c r="E8123" i="8"/>
  <c r="F8123" i="8" s="1"/>
  <c r="H8123" i="8" s="1"/>
  <c r="G8123" i="8"/>
  <c r="E8124" i="8"/>
  <c r="F8124" i="8"/>
  <c r="H8124" i="8" s="1"/>
  <c r="G8124" i="8"/>
  <c r="E8125" i="8"/>
  <c r="F8125" i="8" s="1"/>
  <c r="H8125" i="8" s="1"/>
  <c r="G8125" i="8"/>
  <c r="E8126" i="8"/>
  <c r="F8126" i="8"/>
  <c r="H8126" i="8" s="1"/>
  <c r="G8126" i="8"/>
  <c r="E8127" i="8"/>
  <c r="F8127" i="8" s="1"/>
  <c r="H8127" i="8" s="1"/>
  <c r="G8127" i="8"/>
  <c r="E8128" i="8"/>
  <c r="F8128" i="8"/>
  <c r="H8128" i="8" s="1"/>
  <c r="G8128" i="8"/>
  <c r="E8129" i="8"/>
  <c r="F8129" i="8" s="1"/>
  <c r="H8129" i="8" s="1"/>
  <c r="G8129" i="8"/>
  <c r="E8130" i="8"/>
  <c r="F8130" i="8"/>
  <c r="H8130" i="8" s="1"/>
  <c r="G8130" i="8"/>
  <c r="E8131" i="8"/>
  <c r="F8131" i="8" s="1"/>
  <c r="H8131" i="8" s="1"/>
  <c r="G8131" i="8"/>
  <c r="E8132" i="8"/>
  <c r="F8132" i="8"/>
  <c r="H8132" i="8" s="1"/>
  <c r="G8132" i="8"/>
  <c r="E8133" i="8"/>
  <c r="F8133" i="8" s="1"/>
  <c r="H8133" i="8" s="1"/>
  <c r="G8133" i="8"/>
  <c r="E8134" i="8"/>
  <c r="F8134" i="8"/>
  <c r="H8134" i="8" s="1"/>
  <c r="G8134" i="8"/>
  <c r="E8135" i="8"/>
  <c r="F8135" i="8" s="1"/>
  <c r="H8135" i="8" s="1"/>
  <c r="G8135" i="8"/>
  <c r="E8136" i="8"/>
  <c r="F8136" i="8"/>
  <c r="H8136" i="8" s="1"/>
  <c r="G8136" i="8"/>
  <c r="E8137" i="8"/>
  <c r="F8137" i="8" s="1"/>
  <c r="H8137" i="8" s="1"/>
  <c r="G8137" i="8"/>
  <c r="E8138" i="8"/>
  <c r="F8138" i="8"/>
  <c r="H8138" i="8" s="1"/>
  <c r="G8138" i="8"/>
  <c r="E8139" i="8"/>
  <c r="F8139" i="8" s="1"/>
  <c r="H8139" i="8" s="1"/>
  <c r="G8139" i="8"/>
  <c r="E8140" i="8"/>
  <c r="F8140" i="8"/>
  <c r="H8140" i="8" s="1"/>
  <c r="G8140" i="8"/>
  <c r="E8141" i="8"/>
  <c r="F8141" i="8" s="1"/>
  <c r="H8141" i="8" s="1"/>
  <c r="G8141" i="8"/>
  <c r="E8142" i="8"/>
  <c r="F8142" i="8"/>
  <c r="H8142" i="8" s="1"/>
  <c r="G8142" i="8"/>
  <c r="E8143" i="8"/>
  <c r="F8143" i="8" s="1"/>
  <c r="H8143" i="8" s="1"/>
  <c r="G8143" i="8"/>
  <c r="E8144" i="8"/>
  <c r="F8144" i="8"/>
  <c r="H8144" i="8" s="1"/>
  <c r="G8144" i="8"/>
  <c r="E8145" i="8"/>
  <c r="F8145" i="8" s="1"/>
  <c r="H8145" i="8" s="1"/>
  <c r="G8145" i="8"/>
  <c r="E8146" i="8"/>
  <c r="F8146" i="8"/>
  <c r="H8146" i="8" s="1"/>
  <c r="G8146" i="8"/>
  <c r="E8147" i="8"/>
  <c r="F8147" i="8" s="1"/>
  <c r="H8147" i="8" s="1"/>
  <c r="G8147" i="8"/>
  <c r="E8148" i="8"/>
  <c r="F8148" i="8"/>
  <c r="H8148" i="8" s="1"/>
  <c r="G8148" i="8"/>
  <c r="E8149" i="8"/>
  <c r="F8149" i="8" s="1"/>
  <c r="H8149" i="8" s="1"/>
  <c r="G8149" i="8"/>
  <c r="E8150" i="8"/>
  <c r="F8150" i="8"/>
  <c r="H8150" i="8" s="1"/>
  <c r="G8150" i="8"/>
  <c r="E8151" i="8"/>
  <c r="F8151" i="8" s="1"/>
  <c r="H8151" i="8" s="1"/>
  <c r="G8151" i="8"/>
  <c r="E8152" i="8"/>
  <c r="F8152" i="8"/>
  <c r="H8152" i="8" s="1"/>
  <c r="G8152" i="8"/>
  <c r="E8153" i="8"/>
  <c r="F8153" i="8" s="1"/>
  <c r="H8153" i="8" s="1"/>
  <c r="G8153" i="8"/>
  <c r="E8154" i="8"/>
  <c r="F8154" i="8"/>
  <c r="H8154" i="8" s="1"/>
  <c r="G8154" i="8"/>
  <c r="E8155" i="8"/>
  <c r="F8155" i="8" s="1"/>
  <c r="H8155" i="8" s="1"/>
  <c r="G8155" i="8"/>
  <c r="E8156" i="8"/>
  <c r="F8156" i="8"/>
  <c r="H8156" i="8" s="1"/>
  <c r="G8156" i="8"/>
  <c r="E8157" i="8"/>
  <c r="F8157" i="8" s="1"/>
  <c r="H8157" i="8" s="1"/>
  <c r="G8157" i="8"/>
  <c r="E8158" i="8"/>
  <c r="F8158" i="8"/>
  <c r="H8158" i="8" s="1"/>
  <c r="G8158" i="8"/>
  <c r="E8159" i="8"/>
  <c r="F8159" i="8" s="1"/>
  <c r="H8159" i="8" s="1"/>
  <c r="G8159" i="8"/>
  <c r="E8160" i="8"/>
  <c r="F8160" i="8"/>
  <c r="H8160" i="8" s="1"/>
  <c r="G8160" i="8"/>
  <c r="E8161" i="8"/>
  <c r="F8161" i="8" s="1"/>
  <c r="H8161" i="8" s="1"/>
  <c r="G8161" i="8"/>
  <c r="E8162" i="8"/>
  <c r="F8162" i="8"/>
  <c r="H8162" i="8" s="1"/>
  <c r="G8162" i="8"/>
  <c r="E8163" i="8"/>
  <c r="F8163" i="8" s="1"/>
  <c r="H8163" i="8" s="1"/>
  <c r="G8163" i="8"/>
  <c r="E8164" i="8"/>
  <c r="F8164" i="8"/>
  <c r="H8164" i="8" s="1"/>
  <c r="G8164" i="8"/>
  <c r="E8165" i="8"/>
  <c r="F8165" i="8" s="1"/>
  <c r="H8165" i="8" s="1"/>
  <c r="G8165" i="8"/>
  <c r="E8166" i="8"/>
  <c r="F8166" i="8"/>
  <c r="H8166" i="8" s="1"/>
  <c r="G8166" i="8"/>
  <c r="E8167" i="8"/>
  <c r="F8167" i="8" s="1"/>
  <c r="H8167" i="8" s="1"/>
  <c r="G8167" i="8"/>
  <c r="E8168" i="8"/>
  <c r="F8168" i="8"/>
  <c r="H8168" i="8" s="1"/>
  <c r="G8168" i="8"/>
  <c r="E8169" i="8"/>
  <c r="F8169" i="8" s="1"/>
  <c r="H8169" i="8" s="1"/>
  <c r="G8169" i="8"/>
  <c r="E8170" i="8"/>
  <c r="F8170" i="8"/>
  <c r="H8170" i="8" s="1"/>
  <c r="G8170" i="8"/>
  <c r="E8171" i="8"/>
  <c r="F8171" i="8" s="1"/>
  <c r="H8171" i="8" s="1"/>
  <c r="G8171" i="8"/>
  <c r="E8172" i="8"/>
  <c r="F8172" i="8"/>
  <c r="H8172" i="8" s="1"/>
  <c r="G8172" i="8"/>
  <c r="E8173" i="8"/>
  <c r="F8173" i="8" s="1"/>
  <c r="H8173" i="8" s="1"/>
  <c r="G8173" i="8"/>
  <c r="E8174" i="8"/>
  <c r="F8174" i="8"/>
  <c r="H8174" i="8" s="1"/>
  <c r="G8174" i="8"/>
  <c r="E8175" i="8"/>
  <c r="F8175" i="8" s="1"/>
  <c r="H8175" i="8" s="1"/>
  <c r="G8175" i="8"/>
  <c r="E8176" i="8"/>
  <c r="F8176" i="8"/>
  <c r="H8176" i="8" s="1"/>
  <c r="G8176" i="8"/>
  <c r="E8177" i="8"/>
  <c r="F8177" i="8" s="1"/>
  <c r="H8177" i="8" s="1"/>
  <c r="G8177" i="8"/>
  <c r="E8178" i="8"/>
  <c r="F8178" i="8"/>
  <c r="H8178" i="8" s="1"/>
  <c r="G8178" i="8"/>
  <c r="E8179" i="8"/>
  <c r="F8179" i="8" s="1"/>
  <c r="H8179" i="8" s="1"/>
  <c r="G8179" i="8"/>
  <c r="E8180" i="8"/>
  <c r="F8180" i="8"/>
  <c r="H8180" i="8" s="1"/>
  <c r="G8180" i="8"/>
  <c r="E8181" i="8"/>
  <c r="F8181" i="8" s="1"/>
  <c r="H8181" i="8" s="1"/>
  <c r="G8181" i="8"/>
  <c r="E8182" i="8"/>
  <c r="F8182" i="8"/>
  <c r="H8182" i="8" s="1"/>
  <c r="G8182" i="8"/>
  <c r="E8183" i="8"/>
  <c r="F8183" i="8" s="1"/>
  <c r="H8183" i="8" s="1"/>
  <c r="G8183" i="8"/>
  <c r="E8184" i="8"/>
  <c r="F8184" i="8"/>
  <c r="H8184" i="8" s="1"/>
  <c r="G8184" i="8"/>
  <c r="E8185" i="8"/>
  <c r="F8185" i="8" s="1"/>
  <c r="H8185" i="8" s="1"/>
  <c r="G8185" i="8"/>
  <c r="E8186" i="8"/>
  <c r="F8186" i="8"/>
  <c r="H8186" i="8" s="1"/>
  <c r="G8186" i="8"/>
  <c r="E8187" i="8"/>
  <c r="F8187" i="8" s="1"/>
  <c r="H8187" i="8" s="1"/>
  <c r="G8187" i="8"/>
  <c r="E8188" i="8"/>
  <c r="F8188" i="8"/>
  <c r="H8188" i="8" s="1"/>
  <c r="G8188" i="8"/>
  <c r="E8189" i="8"/>
  <c r="F8189" i="8" s="1"/>
  <c r="H8189" i="8" s="1"/>
  <c r="G8189" i="8"/>
  <c r="E8190" i="8"/>
  <c r="F8190" i="8"/>
  <c r="H8190" i="8" s="1"/>
  <c r="G8190" i="8"/>
  <c r="E8191" i="8"/>
  <c r="F8191" i="8" s="1"/>
  <c r="H8191" i="8" s="1"/>
  <c r="G8191" i="8"/>
  <c r="E8192" i="8"/>
  <c r="F8192" i="8"/>
  <c r="H8192" i="8" s="1"/>
  <c r="G8192" i="8"/>
  <c r="E8193" i="8"/>
  <c r="F8193" i="8" s="1"/>
  <c r="H8193" i="8" s="1"/>
  <c r="G8193" i="8"/>
  <c r="E8194" i="8"/>
  <c r="F8194" i="8"/>
  <c r="H8194" i="8" s="1"/>
  <c r="G8194" i="8"/>
  <c r="E8195" i="8"/>
  <c r="F8195" i="8" s="1"/>
  <c r="H8195" i="8" s="1"/>
  <c r="G8195" i="8"/>
  <c r="E8196" i="8"/>
  <c r="F8196" i="8"/>
  <c r="H8196" i="8" s="1"/>
  <c r="G8196" i="8"/>
  <c r="E8197" i="8"/>
  <c r="F8197" i="8" s="1"/>
  <c r="H8197" i="8" s="1"/>
  <c r="G8197" i="8"/>
  <c r="E8198" i="8"/>
  <c r="F8198" i="8"/>
  <c r="H8198" i="8" s="1"/>
  <c r="G8198" i="8"/>
  <c r="E8199" i="8"/>
  <c r="F8199" i="8" s="1"/>
  <c r="H8199" i="8" s="1"/>
  <c r="G8199" i="8"/>
  <c r="E8200" i="8"/>
  <c r="F8200" i="8"/>
  <c r="H8200" i="8" s="1"/>
  <c r="G8200" i="8"/>
  <c r="E8201" i="8"/>
  <c r="F8201" i="8" s="1"/>
  <c r="H8201" i="8" s="1"/>
  <c r="G8201" i="8"/>
  <c r="E8202" i="8"/>
  <c r="F8202" i="8"/>
  <c r="H8202" i="8" s="1"/>
  <c r="G8202" i="8"/>
  <c r="E8203" i="8"/>
  <c r="F8203" i="8" s="1"/>
  <c r="H8203" i="8" s="1"/>
  <c r="G8203" i="8"/>
  <c r="E8204" i="8"/>
  <c r="F8204" i="8"/>
  <c r="H8204" i="8" s="1"/>
  <c r="G8204" i="8"/>
  <c r="E8205" i="8"/>
  <c r="F8205" i="8" s="1"/>
  <c r="H8205" i="8" s="1"/>
  <c r="G8205" i="8"/>
  <c r="E8206" i="8"/>
  <c r="F8206" i="8"/>
  <c r="H8206" i="8" s="1"/>
  <c r="G8206" i="8"/>
  <c r="E8207" i="8"/>
  <c r="F8207" i="8" s="1"/>
  <c r="H8207" i="8" s="1"/>
  <c r="G8207" i="8"/>
  <c r="E8208" i="8"/>
  <c r="F8208" i="8"/>
  <c r="H8208" i="8" s="1"/>
  <c r="G8208" i="8"/>
  <c r="E8209" i="8"/>
  <c r="F8209" i="8" s="1"/>
  <c r="H8209" i="8" s="1"/>
  <c r="G8209" i="8"/>
  <c r="E8210" i="8"/>
  <c r="F8210" i="8"/>
  <c r="H8210" i="8" s="1"/>
  <c r="G8210" i="8"/>
  <c r="E8211" i="8"/>
  <c r="F8211" i="8" s="1"/>
  <c r="H8211" i="8" s="1"/>
  <c r="G8211" i="8"/>
  <c r="E8212" i="8"/>
  <c r="F8212" i="8"/>
  <c r="H8212" i="8" s="1"/>
  <c r="G8212" i="8"/>
  <c r="E8213" i="8"/>
  <c r="F8213" i="8" s="1"/>
  <c r="H8213" i="8" s="1"/>
  <c r="G8213" i="8"/>
  <c r="E8214" i="8"/>
  <c r="F8214" i="8"/>
  <c r="H8214" i="8" s="1"/>
  <c r="G8214" i="8"/>
  <c r="E8215" i="8"/>
  <c r="F8215" i="8" s="1"/>
  <c r="H8215" i="8" s="1"/>
  <c r="G8215" i="8"/>
  <c r="E8216" i="8"/>
  <c r="F8216" i="8"/>
  <c r="H8216" i="8" s="1"/>
  <c r="G8216" i="8"/>
  <c r="E8217" i="8"/>
  <c r="F8217" i="8" s="1"/>
  <c r="H8217" i="8" s="1"/>
  <c r="G8217" i="8"/>
  <c r="E8218" i="8"/>
  <c r="F8218" i="8"/>
  <c r="H8218" i="8" s="1"/>
  <c r="G8218" i="8"/>
  <c r="E8219" i="8"/>
  <c r="F8219" i="8" s="1"/>
  <c r="H8219" i="8" s="1"/>
  <c r="G8219" i="8"/>
  <c r="E8220" i="8"/>
  <c r="F8220" i="8"/>
  <c r="H8220" i="8" s="1"/>
  <c r="G8220" i="8"/>
  <c r="E8221" i="8"/>
  <c r="F8221" i="8" s="1"/>
  <c r="H8221" i="8" s="1"/>
  <c r="G8221" i="8"/>
  <c r="E8222" i="8"/>
  <c r="F8222" i="8"/>
  <c r="H8222" i="8" s="1"/>
  <c r="G8222" i="8"/>
  <c r="E8223" i="8"/>
  <c r="F8223" i="8" s="1"/>
  <c r="H8223" i="8" s="1"/>
  <c r="G8223" i="8"/>
  <c r="E8224" i="8"/>
  <c r="F8224" i="8"/>
  <c r="H8224" i="8" s="1"/>
  <c r="G8224" i="8"/>
  <c r="E8225" i="8"/>
  <c r="F8225" i="8" s="1"/>
  <c r="H8225" i="8" s="1"/>
  <c r="G8225" i="8"/>
  <c r="E8226" i="8"/>
  <c r="F8226" i="8"/>
  <c r="H8226" i="8" s="1"/>
  <c r="G8226" i="8"/>
  <c r="E8227" i="8"/>
  <c r="F8227" i="8" s="1"/>
  <c r="H8227" i="8" s="1"/>
  <c r="G8227" i="8"/>
  <c r="E8228" i="8"/>
  <c r="F8228" i="8"/>
  <c r="H8228" i="8" s="1"/>
  <c r="G8228" i="8"/>
  <c r="E8229" i="8"/>
  <c r="F8229" i="8" s="1"/>
  <c r="H8229" i="8" s="1"/>
  <c r="G8229" i="8"/>
  <c r="E8230" i="8"/>
  <c r="F8230" i="8"/>
  <c r="H8230" i="8" s="1"/>
  <c r="G8230" i="8"/>
  <c r="E8231" i="8"/>
  <c r="F8231" i="8" s="1"/>
  <c r="H8231" i="8" s="1"/>
  <c r="G8231" i="8"/>
  <c r="E8232" i="8"/>
  <c r="F8232" i="8"/>
  <c r="H8232" i="8" s="1"/>
  <c r="G8232" i="8"/>
  <c r="E8233" i="8"/>
  <c r="F8233" i="8" s="1"/>
  <c r="H8233" i="8" s="1"/>
  <c r="G8233" i="8"/>
  <c r="E8234" i="8"/>
  <c r="F8234" i="8"/>
  <c r="H8234" i="8" s="1"/>
  <c r="G8234" i="8"/>
  <c r="E8235" i="8"/>
  <c r="F8235" i="8" s="1"/>
  <c r="H8235" i="8" s="1"/>
  <c r="G8235" i="8"/>
  <c r="E8236" i="8"/>
  <c r="F8236" i="8"/>
  <c r="H8236" i="8" s="1"/>
  <c r="G8236" i="8"/>
  <c r="E8237" i="8"/>
  <c r="F8237" i="8" s="1"/>
  <c r="H8237" i="8" s="1"/>
  <c r="G8237" i="8"/>
  <c r="E8238" i="8"/>
  <c r="F8238" i="8"/>
  <c r="H8238" i="8" s="1"/>
  <c r="G8238" i="8"/>
  <c r="E8239" i="8"/>
  <c r="F8239" i="8" s="1"/>
  <c r="H8239" i="8" s="1"/>
  <c r="G8239" i="8"/>
  <c r="E8240" i="8"/>
  <c r="F8240" i="8"/>
  <c r="H8240" i="8" s="1"/>
  <c r="G8240" i="8"/>
  <c r="E8241" i="8"/>
  <c r="F8241" i="8" s="1"/>
  <c r="H8241" i="8" s="1"/>
  <c r="G8241" i="8"/>
  <c r="E8242" i="8"/>
  <c r="F8242" i="8"/>
  <c r="H8242" i="8" s="1"/>
  <c r="G8242" i="8"/>
  <c r="E8243" i="8"/>
  <c r="F8243" i="8" s="1"/>
  <c r="H8243" i="8" s="1"/>
  <c r="G8243" i="8"/>
  <c r="E8244" i="8"/>
  <c r="F8244" i="8"/>
  <c r="H8244" i="8" s="1"/>
  <c r="G8244" i="8"/>
  <c r="E8245" i="8"/>
  <c r="F8245" i="8" s="1"/>
  <c r="H8245" i="8" s="1"/>
  <c r="G8245" i="8"/>
  <c r="E8246" i="8"/>
  <c r="F8246" i="8"/>
  <c r="H8246" i="8" s="1"/>
  <c r="G8246" i="8"/>
  <c r="E8247" i="8"/>
  <c r="F8247" i="8" s="1"/>
  <c r="H8247" i="8" s="1"/>
  <c r="G8247" i="8"/>
  <c r="E8248" i="8"/>
  <c r="F8248" i="8"/>
  <c r="H8248" i="8" s="1"/>
  <c r="G8248" i="8"/>
  <c r="E8249" i="8"/>
  <c r="F8249" i="8" s="1"/>
  <c r="H8249" i="8" s="1"/>
  <c r="G8249" i="8"/>
  <c r="E8250" i="8"/>
  <c r="F8250" i="8"/>
  <c r="H8250" i="8" s="1"/>
  <c r="G8250" i="8"/>
  <c r="E8251" i="8"/>
  <c r="F8251" i="8" s="1"/>
  <c r="H8251" i="8" s="1"/>
  <c r="G8251" i="8"/>
  <c r="E8252" i="8"/>
  <c r="F8252" i="8"/>
  <c r="H8252" i="8" s="1"/>
  <c r="G8252" i="8"/>
  <c r="E8253" i="8"/>
  <c r="F8253" i="8" s="1"/>
  <c r="H8253" i="8" s="1"/>
  <c r="G8253" i="8"/>
  <c r="E8254" i="8"/>
  <c r="F8254" i="8"/>
  <c r="H8254" i="8" s="1"/>
  <c r="G8254" i="8"/>
  <c r="E8255" i="8"/>
  <c r="F8255" i="8" s="1"/>
  <c r="H8255" i="8" s="1"/>
  <c r="G8255" i="8"/>
  <c r="E8256" i="8"/>
  <c r="F8256" i="8"/>
  <c r="H8256" i="8" s="1"/>
  <c r="G8256" i="8"/>
  <c r="E8257" i="8"/>
  <c r="F8257" i="8" s="1"/>
  <c r="H8257" i="8" s="1"/>
  <c r="G8257" i="8"/>
  <c r="E8258" i="8"/>
  <c r="F8258" i="8"/>
  <c r="H8258" i="8" s="1"/>
  <c r="G8258" i="8"/>
  <c r="E8259" i="8"/>
  <c r="F8259" i="8" s="1"/>
  <c r="H8259" i="8" s="1"/>
  <c r="G8259" i="8"/>
  <c r="E8260" i="8"/>
  <c r="F8260" i="8"/>
  <c r="H8260" i="8" s="1"/>
  <c r="G8260" i="8"/>
  <c r="E8261" i="8"/>
  <c r="F8261" i="8" s="1"/>
  <c r="H8261" i="8" s="1"/>
  <c r="G8261" i="8"/>
  <c r="E8262" i="8"/>
  <c r="F8262" i="8"/>
  <c r="H8262" i="8" s="1"/>
  <c r="G8262" i="8"/>
  <c r="E8263" i="8"/>
  <c r="F8263" i="8" s="1"/>
  <c r="H8263" i="8" s="1"/>
  <c r="G8263" i="8"/>
  <c r="E8264" i="8"/>
  <c r="F8264" i="8"/>
  <c r="H8264" i="8" s="1"/>
  <c r="G8264" i="8"/>
  <c r="E8265" i="8"/>
  <c r="F8265" i="8" s="1"/>
  <c r="H8265" i="8" s="1"/>
  <c r="G8265" i="8"/>
  <c r="E8266" i="8"/>
  <c r="F8266" i="8"/>
  <c r="H8266" i="8" s="1"/>
  <c r="G8266" i="8"/>
  <c r="E8267" i="8"/>
  <c r="F8267" i="8" s="1"/>
  <c r="H8267" i="8" s="1"/>
  <c r="G8267" i="8"/>
  <c r="E8268" i="8"/>
  <c r="F8268" i="8"/>
  <c r="H8268" i="8" s="1"/>
  <c r="G8268" i="8"/>
  <c r="E8269" i="8"/>
  <c r="F8269" i="8" s="1"/>
  <c r="H8269" i="8" s="1"/>
  <c r="G8269" i="8"/>
  <c r="E8270" i="8"/>
  <c r="F8270" i="8"/>
  <c r="H8270" i="8" s="1"/>
  <c r="G8270" i="8"/>
  <c r="E8271" i="8"/>
  <c r="F8271" i="8" s="1"/>
  <c r="H8271" i="8" s="1"/>
  <c r="G8271" i="8"/>
  <c r="E8272" i="8"/>
  <c r="F8272" i="8"/>
  <c r="H8272" i="8" s="1"/>
  <c r="G8272" i="8"/>
  <c r="E8273" i="8"/>
  <c r="F8273" i="8" s="1"/>
  <c r="H8273" i="8" s="1"/>
  <c r="G8273" i="8"/>
  <c r="E8274" i="8"/>
  <c r="F8274" i="8"/>
  <c r="H8274" i="8" s="1"/>
  <c r="G8274" i="8"/>
  <c r="E8275" i="8"/>
  <c r="F8275" i="8" s="1"/>
  <c r="H8275" i="8" s="1"/>
  <c r="G8275" i="8"/>
  <c r="E8276" i="8"/>
  <c r="F8276" i="8"/>
  <c r="H8276" i="8" s="1"/>
  <c r="G8276" i="8"/>
  <c r="E8277" i="8"/>
  <c r="F8277" i="8" s="1"/>
  <c r="H8277" i="8" s="1"/>
  <c r="G8277" i="8"/>
  <c r="E8278" i="8"/>
  <c r="F8278" i="8"/>
  <c r="H8278" i="8" s="1"/>
  <c r="G8278" i="8"/>
  <c r="E8279" i="8"/>
  <c r="F8279" i="8" s="1"/>
  <c r="H8279" i="8" s="1"/>
  <c r="G8279" i="8"/>
  <c r="E8280" i="8"/>
  <c r="F8280" i="8"/>
  <c r="H8280" i="8" s="1"/>
  <c r="G8280" i="8"/>
  <c r="E8281" i="8"/>
  <c r="F8281" i="8" s="1"/>
  <c r="H8281" i="8" s="1"/>
  <c r="G8281" i="8"/>
  <c r="E8282" i="8"/>
  <c r="F8282" i="8"/>
  <c r="H8282" i="8" s="1"/>
  <c r="G8282" i="8"/>
  <c r="E8283" i="8"/>
  <c r="F8283" i="8" s="1"/>
  <c r="H8283" i="8" s="1"/>
  <c r="G8283" i="8"/>
  <c r="E8284" i="8"/>
  <c r="F8284" i="8"/>
  <c r="H8284" i="8" s="1"/>
  <c r="G8284" i="8"/>
  <c r="E8285" i="8"/>
  <c r="F8285" i="8" s="1"/>
  <c r="H8285" i="8" s="1"/>
  <c r="G8285" i="8"/>
  <c r="E8286" i="8"/>
  <c r="F8286" i="8"/>
  <c r="H8286" i="8" s="1"/>
  <c r="G8286" i="8"/>
  <c r="E8287" i="8"/>
  <c r="F8287" i="8" s="1"/>
  <c r="H8287" i="8" s="1"/>
  <c r="G8287" i="8"/>
  <c r="E8288" i="8"/>
  <c r="F8288" i="8"/>
  <c r="H8288" i="8" s="1"/>
  <c r="G8288" i="8"/>
  <c r="E8289" i="8"/>
  <c r="F8289" i="8" s="1"/>
  <c r="H8289" i="8" s="1"/>
  <c r="G8289" i="8"/>
  <c r="E8290" i="8"/>
  <c r="F8290" i="8"/>
  <c r="H8290" i="8" s="1"/>
  <c r="G8290" i="8"/>
  <c r="E8291" i="8"/>
  <c r="F8291" i="8" s="1"/>
  <c r="H8291" i="8" s="1"/>
  <c r="G8291" i="8"/>
  <c r="E8292" i="8"/>
  <c r="F8292" i="8"/>
  <c r="H8292" i="8" s="1"/>
  <c r="G8292" i="8"/>
  <c r="E8293" i="8"/>
  <c r="F8293" i="8" s="1"/>
  <c r="H8293" i="8" s="1"/>
  <c r="G8293" i="8"/>
  <c r="E8294" i="8"/>
  <c r="F8294" i="8"/>
  <c r="H8294" i="8" s="1"/>
  <c r="G8294" i="8"/>
  <c r="E8295" i="8"/>
  <c r="F8295" i="8" s="1"/>
  <c r="H8295" i="8" s="1"/>
  <c r="G8295" i="8"/>
  <c r="E8296" i="8"/>
  <c r="F8296" i="8"/>
  <c r="H8296" i="8" s="1"/>
  <c r="G8296" i="8"/>
  <c r="E8297" i="8"/>
  <c r="F8297" i="8" s="1"/>
  <c r="H8297" i="8" s="1"/>
  <c r="G8297" i="8"/>
  <c r="E8298" i="8"/>
  <c r="F8298" i="8"/>
  <c r="H8298" i="8" s="1"/>
  <c r="G8298" i="8"/>
  <c r="E8299" i="8"/>
  <c r="F8299" i="8" s="1"/>
  <c r="H8299" i="8" s="1"/>
  <c r="G8299" i="8"/>
  <c r="E8300" i="8"/>
  <c r="F8300" i="8"/>
  <c r="H8300" i="8" s="1"/>
  <c r="G8300" i="8"/>
  <c r="E8301" i="8"/>
  <c r="F8301" i="8" s="1"/>
  <c r="H8301" i="8" s="1"/>
  <c r="G8301" i="8"/>
  <c r="E8302" i="8"/>
  <c r="F8302" i="8"/>
  <c r="H8302" i="8" s="1"/>
  <c r="G8302" i="8"/>
  <c r="E8303" i="8"/>
  <c r="F8303" i="8" s="1"/>
  <c r="H8303" i="8" s="1"/>
  <c r="G8303" i="8"/>
  <c r="E8304" i="8"/>
  <c r="F8304" i="8"/>
  <c r="H8304" i="8" s="1"/>
  <c r="G8304" i="8"/>
  <c r="E8305" i="8"/>
  <c r="F8305" i="8" s="1"/>
  <c r="H8305" i="8" s="1"/>
  <c r="G8305" i="8"/>
  <c r="E8306" i="8"/>
  <c r="F8306" i="8"/>
  <c r="H8306" i="8" s="1"/>
  <c r="G8306" i="8"/>
  <c r="E8307" i="8"/>
  <c r="F8307" i="8" s="1"/>
  <c r="H8307" i="8" s="1"/>
  <c r="G8307" i="8"/>
  <c r="E8308" i="8"/>
  <c r="F8308" i="8"/>
  <c r="H8308" i="8" s="1"/>
  <c r="G8308" i="8"/>
  <c r="E8309" i="8"/>
  <c r="F8309" i="8" s="1"/>
  <c r="H8309" i="8" s="1"/>
  <c r="G8309" i="8"/>
  <c r="E8310" i="8"/>
  <c r="F8310" i="8"/>
  <c r="H8310" i="8" s="1"/>
  <c r="G8310" i="8"/>
  <c r="E8311" i="8"/>
  <c r="F8311" i="8" s="1"/>
  <c r="H8311" i="8" s="1"/>
  <c r="G8311" i="8"/>
  <c r="E8312" i="8"/>
  <c r="F8312" i="8"/>
  <c r="H8312" i="8" s="1"/>
  <c r="G8312" i="8"/>
  <c r="E8313" i="8"/>
  <c r="F8313" i="8" s="1"/>
  <c r="H8313" i="8" s="1"/>
  <c r="G8313" i="8"/>
  <c r="E8314" i="8"/>
  <c r="F8314" i="8"/>
  <c r="H8314" i="8" s="1"/>
  <c r="G8314" i="8"/>
  <c r="E8315" i="8"/>
  <c r="F8315" i="8" s="1"/>
  <c r="H8315" i="8" s="1"/>
  <c r="G8315" i="8"/>
  <c r="E8316" i="8"/>
  <c r="F8316" i="8"/>
  <c r="H8316" i="8" s="1"/>
  <c r="G8316" i="8"/>
  <c r="E8317" i="8"/>
  <c r="F8317" i="8" s="1"/>
  <c r="H8317" i="8" s="1"/>
  <c r="G8317" i="8"/>
  <c r="E8318" i="8"/>
  <c r="F8318" i="8"/>
  <c r="H8318" i="8" s="1"/>
  <c r="G8318" i="8"/>
  <c r="E8319" i="8"/>
  <c r="F8319" i="8" s="1"/>
  <c r="H8319" i="8" s="1"/>
  <c r="G8319" i="8"/>
  <c r="E8320" i="8"/>
  <c r="F8320" i="8"/>
  <c r="H8320" i="8" s="1"/>
  <c r="G8320" i="8"/>
  <c r="E8321" i="8"/>
  <c r="F8321" i="8" s="1"/>
  <c r="H8321" i="8" s="1"/>
  <c r="G8321" i="8"/>
  <c r="E8322" i="8"/>
  <c r="F8322" i="8"/>
  <c r="H8322" i="8" s="1"/>
  <c r="G8322" i="8"/>
  <c r="E8323" i="8"/>
  <c r="F8323" i="8" s="1"/>
  <c r="H8323" i="8" s="1"/>
  <c r="G8323" i="8"/>
  <c r="E8324" i="8"/>
  <c r="F8324" i="8"/>
  <c r="H8324" i="8" s="1"/>
  <c r="G8324" i="8"/>
  <c r="E8325" i="8"/>
  <c r="F8325" i="8" s="1"/>
  <c r="H8325" i="8" s="1"/>
  <c r="G8325" i="8"/>
  <c r="E8326" i="8"/>
  <c r="F8326" i="8"/>
  <c r="H8326" i="8" s="1"/>
  <c r="G8326" i="8"/>
  <c r="E8327" i="8"/>
  <c r="F8327" i="8" s="1"/>
  <c r="H8327" i="8" s="1"/>
  <c r="G8327" i="8"/>
  <c r="E8328" i="8"/>
  <c r="F8328" i="8"/>
  <c r="H8328" i="8" s="1"/>
  <c r="G8328" i="8"/>
  <c r="E8329" i="8"/>
  <c r="F8329" i="8" s="1"/>
  <c r="H8329" i="8" s="1"/>
  <c r="G8329" i="8"/>
  <c r="E8330" i="8"/>
  <c r="F8330" i="8"/>
  <c r="H8330" i="8" s="1"/>
  <c r="G8330" i="8"/>
  <c r="E8331" i="8"/>
  <c r="F8331" i="8" s="1"/>
  <c r="H8331" i="8" s="1"/>
  <c r="G8331" i="8"/>
  <c r="E8332" i="8"/>
  <c r="F8332" i="8"/>
  <c r="H8332" i="8" s="1"/>
  <c r="G8332" i="8"/>
  <c r="E8333" i="8"/>
  <c r="F8333" i="8" s="1"/>
  <c r="H8333" i="8" s="1"/>
  <c r="G8333" i="8"/>
  <c r="E8334" i="8"/>
  <c r="F8334" i="8"/>
  <c r="H8334" i="8" s="1"/>
  <c r="G8334" i="8"/>
  <c r="E8335" i="8"/>
  <c r="F8335" i="8" s="1"/>
  <c r="H8335" i="8" s="1"/>
  <c r="G8335" i="8"/>
  <c r="E8336" i="8"/>
  <c r="F8336" i="8"/>
  <c r="H8336" i="8" s="1"/>
  <c r="G8336" i="8"/>
  <c r="E8337" i="8"/>
  <c r="F8337" i="8" s="1"/>
  <c r="H8337" i="8" s="1"/>
  <c r="G8337" i="8"/>
  <c r="E8338" i="8"/>
  <c r="F8338" i="8"/>
  <c r="H8338" i="8" s="1"/>
  <c r="G8338" i="8"/>
  <c r="E8339" i="8"/>
  <c r="F8339" i="8" s="1"/>
  <c r="H8339" i="8" s="1"/>
  <c r="G8339" i="8"/>
  <c r="E8340" i="8"/>
  <c r="F8340" i="8"/>
  <c r="H8340" i="8" s="1"/>
  <c r="G8340" i="8"/>
  <c r="E8341" i="8"/>
  <c r="F8341" i="8" s="1"/>
  <c r="H8341" i="8" s="1"/>
  <c r="G8341" i="8"/>
  <c r="E8342" i="8"/>
  <c r="F8342" i="8"/>
  <c r="H8342" i="8" s="1"/>
  <c r="G8342" i="8"/>
  <c r="E8343" i="8"/>
  <c r="F8343" i="8" s="1"/>
  <c r="H8343" i="8" s="1"/>
  <c r="G8343" i="8"/>
  <c r="E8344" i="8"/>
  <c r="F8344" i="8"/>
  <c r="H8344" i="8" s="1"/>
  <c r="G8344" i="8"/>
  <c r="E8345" i="8"/>
  <c r="F8345" i="8" s="1"/>
  <c r="H8345" i="8" s="1"/>
  <c r="G8345" i="8"/>
  <c r="E8346" i="8"/>
  <c r="F8346" i="8"/>
  <c r="H8346" i="8" s="1"/>
  <c r="G8346" i="8"/>
  <c r="E8347" i="8"/>
  <c r="F8347" i="8" s="1"/>
  <c r="H8347" i="8" s="1"/>
  <c r="G8347" i="8"/>
  <c r="E8348" i="8"/>
  <c r="F8348" i="8"/>
  <c r="H8348" i="8" s="1"/>
  <c r="G8348" i="8"/>
  <c r="E8349" i="8"/>
  <c r="F8349" i="8" s="1"/>
  <c r="H8349" i="8" s="1"/>
  <c r="G8349" i="8"/>
  <c r="E8350" i="8"/>
  <c r="F8350" i="8"/>
  <c r="H8350" i="8" s="1"/>
  <c r="G8350" i="8"/>
  <c r="E8351" i="8"/>
  <c r="F8351" i="8" s="1"/>
  <c r="H8351" i="8" s="1"/>
  <c r="G8351" i="8"/>
  <c r="E8352" i="8"/>
  <c r="F8352" i="8"/>
  <c r="H8352" i="8" s="1"/>
  <c r="G8352" i="8"/>
  <c r="E8353" i="8"/>
  <c r="F8353" i="8" s="1"/>
  <c r="H8353" i="8" s="1"/>
  <c r="G8353" i="8"/>
  <c r="E8354" i="8"/>
  <c r="F8354" i="8"/>
  <c r="H8354" i="8" s="1"/>
  <c r="G8354" i="8"/>
  <c r="E8355" i="8"/>
  <c r="F8355" i="8" s="1"/>
  <c r="H8355" i="8" s="1"/>
  <c r="G8355" i="8"/>
  <c r="E8356" i="8"/>
  <c r="F8356" i="8"/>
  <c r="H8356" i="8" s="1"/>
  <c r="G8356" i="8"/>
  <c r="E8357" i="8"/>
  <c r="F8357" i="8" s="1"/>
  <c r="H8357" i="8" s="1"/>
  <c r="G8357" i="8"/>
  <c r="E8358" i="8"/>
  <c r="F8358" i="8"/>
  <c r="H8358" i="8" s="1"/>
  <c r="G8358" i="8"/>
  <c r="E8359" i="8"/>
  <c r="F8359" i="8" s="1"/>
  <c r="H8359" i="8" s="1"/>
  <c r="G8359" i="8"/>
  <c r="E8360" i="8"/>
  <c r="F8360" i="8"/>
  <c r="H8360" i="8" s="1"/>
  <c r="G8360" i="8"/>
  <c r="E8361" i="8"/>
  <c r="F8361" i="8" s="1"/>
  <c r="H8361" i="8" s="1"/>
  <c r="G8361" i="8"/>
  <c r="E8362" i="8"/>
  <c r="F8362" i="8"/>
  <c r="H8362" i="8" s="1"/>
  <c r="G8362" i="8"/>
  <c r="E8363" i="8"/>
  <c r="F8363" i="8" s="1"/>
  <c r="H8363" i="8" s="1"/>
  <c r="G8363" i="8"/>
  <c r="E8364" i="8"/>
  <c r="F8364" i="8"/>
  <c r="H8364" i="8" s="1"/>
  <c r="G8364" i="8"/>
  <c r="E8365" i="8"/>
  <c r="F8365" i="8" s="1"/>
  <c r="H8365" i="8" s="1"/>
  <c r="G8365" i="8"/>
  <c r="E8366" i="8"/>
  <c r="F8366" i="8"/>
  <c r="H8366" i="8" s="1"/>
  <c r="G8366" i="8"/>
  <c r="E8367" i="8"/>
  <c r="F8367" i="8" s="1"/>
  <c r="H8367" i="8" s="1"/>
  <c r="G8367" i="8"/>
  <c r="E8368" i="8"/>
  <c r="F8368" i="8"/>
  <c r="H8368" i="8" s="1"/>
  <c r="G8368" i="8"/>
  <c r="E8369" i="8"/>
  <c r="F8369" i="8" s="1"/>
  <c r="H8369" i="8" s="1"/>
  <c r="G8369" i="8"/>
  <c r="E8370" i="8"/>
  <c r="F8370" i="8"/>
  <c r="H8370" i="8" s="1"/>
  <c r="G8370" i="8"/>
  <c r="E8371" i="8"/>
  <c r="F8371" i="8" s="1"/>
  <c r="H8371" i="8" s="1"/>
  <c r="G8371" i="8"/>
  <c r="E8372" i="8"/>
  <c r="F8372" i="8"/>
  <c r="H8372" i="8" s="1"/>
  <c r="G8372" i="8"/>
  <c r="E8373" i="8"/>
  <c r="F8373" i="8" s="1"/>
  <c r="H8373" i="8" s="1"/>
  <c r="G8373" i="8"/>
  <c r="E8374" i="8"/>
  <c r="F8374" i="8"/>
  <c r="H8374" i="8" s="1"/>
  <c r="G8374" i="8"/>
  <c r="E8375" i="8"/>
  <c r="F8375" i="8" s="1"/>
  <c r="H8375" i="8" s="1"/>
  <c r="G8375" i="8"/>
  <c r="E8376" i="8"/>
  <c r="F8376" i="8"/>
  <c r="H8376" i="8" s="1"/>
  <c r="G8376" i="8"/>
  <c r="E8377" i="8"/>
  <c r="F8377" i="8" s="1"/>
  <c r="H8377" i="8" s="1"/>
  <c r="G8377" i="8"/>
  <c r="E8378" i="8"/>
  <c r="F8378" i="8"/>
  <c r="H8378" i="8" s="1"/>
  <c r="G8378" i="8"/>
  <c r="E8379" i="8"/>
  <c r="F8379" i="8" s="1"/>
  <c r="H8379" i="8" s="1"/>
  <c r="G8379" i="8"/>
  <c r="E8380" i="8"/>
  <c r="F8380" i="8"/>
  <c r="H8380" i="8" s="1"/>
  <c r="G8380" i="8"/>
  <c r="E8381" i="8"/>
  <c r="F8381" i="8" s="1"/>
  <c r="H8381" i="8" s="1"/>
  <c r="G8381" i="8"/>
  <c r="E8382" i="8"/>
  <c r="F8382" i="8"/>
  <c r="H8382" i="8" s="1"/>
  <c r="G8382" i="8"/>
  <c r="E8383" i="8"/>
  <c r="F8383" i="8" s="1"/>
  <c r="H8383" i="8" s="1"/>
  <c r="G8383" i="8"/>
  <c r="E8384" i="8"/>
  <c r="F8384" i="8"/>
  <c r="H8384" i="8" s="1"/>
  <c r="G8384" i="8"/>
  <c r="E8385" i="8"/>
  <c r="F8385" i="8" s="1"/>
  <c r="H8385" i="8" s="1"/>
  <c r="G8385" i="8"/>
  <c r="E8386" i="8"/>
  <c r="F8386" i="8"/>
  <c r="H8386" i="8" s="1"/>
  <c r="G8386" i="8"/>
  <c r="E8387" i="8"/>
  <c r="F8387" i="8" s="1"/>
  <c r="H8387" i="8" s="1"/>
  <c r="G8387" i="8"/>
  <c r="E8388" i="8"/>
  <c r="F8388" i="8"/>
  <c r="H8388" i="8" s="1"/>
  <c r="G8388" i="8"/>
  <c r="E8389" i="8"/>
  <c r="F8389" i="8" s="1"/>
  <c r="H8389" i="8" s="1"/>
  <c r="G8389" i="8"/>
  <c r="E8390" i="8"/>
  <c r="F8390" i="8"/>
  <c r="H8390" i="8" s="1"/>
  <c r="G8390" i="8"/>
  <c r="E8391" i="8"/>
  <c r="F8391" i="8" s="1"/>
  <c r="H8391" i="8" s="1"/>
  <c r="G8391" i="8"/>
  <c r="E8392" i="8"/>
  <c r="F8392" i="8"/>
  <c r="H8392" i="8" s="1"/>
  <c r="G8392" i="8"/>
  <c r="E8393" i="8"/>
  <c r="F8393" i="8" s="1"/>
  <c r="H8393" i="8" s="1"/>
  <c r="G8393" i="8"/>
  <c r="E8394" i="8"/>
  <c r="F8394" i="8"/>
  <c r="H8394" i="8" s="1"/>
  <c r="G8394" i="8"/>
  <c r="E8395" i="8"/>
  <c r="F8395" i="8" s="1"/>
  <c r="H8395" i="8" s="1"/>
  <c r="G8395" i="8"/>
  <c r="E8396" i="8"/>
  <c r="F8396" i="8"/>
  <c r="H8396" i="8" s="1"/>
  <c r="G8396" i="8"/>
  <c r="E8397" i="8"/>
  <c r="F8397" i="8" s="1"/>
  <c r="H8397" i="8" s="1"/>
  <c r="G8397" i="8"/>
  <c r="E8398" i="8"/>
  <c r="F8398" i="8"/>
  <c r="H8398" i="8" s="1"/>
  <c r="G8398" i="8"/>
  <c r="E8399" i="8"/>
  <c r="F8399" i="8" s="1"/>
  <c r="H8399" i="8" s="1"/>
  <c r="G8399" i="8"/>
  <c r="E8400" i="8"/>
  <c r="F8400" i="8"/>
  <c r="H8400" i="8" s="1"/>
  <c r="G8400" i="8"/>
  <c r="E8401" i="8"/>
  <c r="F8401" i="8" s="1"/>
  <c r="H8401" i="8" s="1"/>
  <c r="G8401" i="8"/>
  <c r="E8402" i="8"/>
  <c r="F8402" i="8"/>
  <c r="H8402" i="8" s="1"/>
  <c r="G8402" i="8"/>
  <c r="E8403" i="8"/>
  <c r="F8403" i="8" s="1"/>
  <c r="H8403" i="8" s="1"/>
  <c r="G8403" i="8"/>
  <c r="E8404" i="8"/>
  <c r="F8404" i="8"/>
  <c r="H8404" i="8" s="1"/>
  <c r="G8404" i="8"/>
  <c r="E8405" i="8"/>
  <c r="F8405" i="8" s="1"/>
  <c r="H8405" i="8" s="1"/>
  <c r="G8405" i="8"/>
  <c r="E8406" i="8"/>
  <c r="F8406" i="8"/>
  <c r="H8406" i="8" s="1"/>
  <c r="G8406" i="8"/>
  <c r="E8407" i="8"/>
  <c r="F8407" i="8" s="1"/>
  <c r="H8407" i="8" s="1"/>
  <c r="G8407" i="8"/>
  <c r="E8408" i="8"/>
  <c r="F8408" i="8"/>
  <c r="H8408" i="8" s="1"/>
  <c r="G8408" i="8"/>
  <c r="E8409" i="8"/>
  <c r="F8409" i="8" s="1"/>
  <c r="H8409" i="8" s="1"/>
  <c r="G8409" i="8"/>
  <c r="E8410" i="8"/>
  <c r="F8410" i="8"/>
  <c r="H8410" i="8" s="1"/>
  <c r="G8410" i="8"/>
  <c r="E8411" i="8"/>
  <c r="F8411" i="8" s="1"/>
  <c r="H8411" i="8" s="1"/>
  <c r="G8411" i="8"/>
  <c r="E8412" i="8"/>
  <c r="F8412" i="8"/>
  <c r="H8412" i="8" s="1"/>
  <c r="G8412" i="8"/>
  <c r="E8413" i="8"/>
  <c r="F8413" i="8" s="1"/>
  <c r="H8413" i="8" s="1"/>
  <c r="G8413" i="8"/>
  <c r="E8414" i="8"/>
  <c r="F8414" i="8"/>
  <c r="H8414" i="8" s="1"/>
  <c r="G8414" i="8"/>
  <c r="E8415" i="8"/>
  <c r="F8415" i="8" s="1"/>
  <c r="H8415" i="8" s="1"/>
  <c r="G8415" i="8"/>
  <c r="E8416" i="8"/>
  <c r="F8416" i="8"/>
  <c r="H8416" i="8" s="1"/>
  <c r="G8416" i="8"/>
  <c r="E8417" i="8"/>
  <c r="F8417" i="8" s="1"/>
  <c r="H8417" i="8" s="1"/>
  <c r="G8417" i="8"/>
  <c r="E8418" i="8"/>
  <c r="F8418" i="8"/>
  <c r="H8418" i="8" s="1"/>
  <c r="G8418" i="8"/>
  <c r="E8419" i="8"/>
  <c r="F8419" i="8" s="1"/>
  <c r="H8419" i="8" s="1"/>
  <c r="G8419" i="8"/>
  <c r="E8420" i="8"/>
  <c r="F8420" i="8"/>
  <c r="H8420" i="8" s="1"/>
  <c r="G8420" i="8"/>
  <c r="E8421" i="8"/>
  <c r="F8421" i="8" s="1"/>
  <c r="H8421" i="8" s="1"/>
  <c r="G8421" i="8"/>
  <c r="E8422" i="8"/>
  <c r="F8422" i="8"/>
  <c r="H8422" i="8" s="1"/>
  <c r="G8422" i="8"/>
  <c r="E8423" i="8"/>
  <c r="F8423" i="8" s="1"/>
  <c r="H8423" i="8" s="1"/>
  <c r="G8423" i="8"/>
  <c r="E8424" i="8"/>
  <c r="F8424" i="8"/>
  <c r="H8424" i="8" s="1"/>
  <c r="G8424" i="8"/>
  <c r="E8425" i="8"/>
  <c r="F8425" i="8" s="1"/>
  <c r="H8425" i="8" s="1"/>
  <c r="G8425" i="8"/>
  <c r="E8426" i="8"/>
  <c r="F8426" i="8"/>
  <c r="H8426" i="8" s="1"/>
  <c r="G8426" i="8"/>
  <c r="E8427" i="8"/>
  <c r="F8427" i="8" s="1"/>
  <c r="H8427" i="8" s="1"/>
  <c r="G8427" i="8"/>
  <c r="E8428" i="8"/>
  <c r="F8428" i="8"/>
  <c r="H8428" i="8" s="1"/>
  <c r="G8428" i="8"/>
  <c r="E8429" i="8"/>
  <c r="F8429" i="8" s="1"/>
  <c r="H8429" i="8" s="1"/>
  <c r="G8429" i="8"/>
  <c r="E8430" i="8"/>
  <c r="F8430" i="8"/>
  <c r="H8430" i="8" s="1"/>
  <c r="G8430" i="8"/>
  <c r="E8431" i="8"/>
  <c r="F8431" i="8" s="1"/>
  <c r="H8431" i="8" s="1"/>
  <c r="G8431" i="8"/>
  <c r="E8432" i="8"/>
  <c r="F8432" i="8"/>
  <c r="H8432" i="8" s="1"/>
  <c r="G8432" i="8"/>
  <c r="E8433" i="8"/>
  <c r="F8433" i="8" s="1"/>
  <c r="H8433" i="8" s="1"/>
  <c r="G8433" i="8"/>
  <c r="E8434" i="8"/>
  <c r="F8434" i="8"/>
  <c r="H8434" i="8" s="1"/>
  <c r="G8434" i="8"/>
  <c r="E8435" i="8"/>
  <c r="F8435" i="8" s="1"/>
  <c r="H8435" i="8" s="1"/>
  <c r="G8435" i="8"/>
  <c r="E8436" i="8"/>
  <c r="F8436" i="8"/>
  <c r="H8436" i="8" s="1"/>
  <c r="G8436" i="8"/>
  <c r="E8437" i="8"/>
  <c r="F8437" i="8" s="1"/>
  <c r="H8437" i="8" s="1"/>
  <c r="G8437" i="8"/>
  <c r="E8438" i="8"/>
  <c r="F8438" i="8"/>
  <c r="H8438" i="8" s="1"/>
  <c r="G8438" i="8"/>
  <c r="E8439" i="8"/>
  <c r="F8439" i="8" s="1"/>
  <c r="H8439" i="8" s="1"/>
  <c r="G8439" i="8"/>
  <c r="E8440" i="8"/>
  <c r="F8440" i="8"/>
  <c r="H8440" i="8" s="1"/>
  <c r="G8440" i="8"/>
  <c r="E8441" i="8"/>
  <c r="F8441" i="8" s="1"/>
  <c r="H8441" i="8" s="1"/>
  <c r="G8441" i="8"/>
  <c r="E8442" i="8"/>
  <c r="F8442" i="8"/>
  <c r="H8442" i="8" s="1"/>
  <c r="G8442" i="8"/>
  <c r="E8443" i="8"/>
  <c r="F8443" i="8" s="1"/>
  <c r="H8443" i="8" s="1"/>
  <c r="G8443" i="8"/>
  <c r="E8444" i="8"/>
  <c r="F8444" i="8"/>
  <c r="H8444" i="8" s="1"/>
  <c r="G8444" i="8"/>
  <c r="E8445" i="8"/>
  <c r="F8445" i="8" s="1"/>
  <c r="H8445" i="8" s="1"/>
  <c r="G8445" i="8"/>
  <c r="E8446" i="8"/>
  <c r="F8446" i="8"/>
  <c r="H8446" i="8" s="1"/>
  <c r="G8446" i="8"/>
  <c r="E8447" i="8"/>
  <c r="F8447" i="8" s="1"/>
  <c r="H8447" i="8" s="1"/>
  <c r="G8447" i="8"/>
  <c r="E8448" i="8"/>
  <c r="F8448" i="8"/>
  <c r="H8448" i="8" s="1"/>
  <c r="G8448" i="8"/>
  <c r="E8449" i="8"/>
  <c r="F8449" i="8" s="1"/>
  <c r="H8449" i="8" s="1"/>
  <c r="G8449" i="8"/>
  <c r="E8450" i="8"/>
  <c r="F8450" i="8"/>
  <c r="H8450" i="8" s="1"/>
  <c r="G8450" i="8"/>
  <c r="E8451" i="8"/>
  <c r="F8451" i="8" s="1"/>
  <c r="H8451" i="8" s="1"/>
  <c r="G8451" i="8"/>
  <c r="E8452" i="8"/>
  <c r="F8452" i="8"/>
  <c r="H8452" i="8" s="1"/>
  <c r="G8452" i="8"/>
  <c r="E8453" i="8"/>
  <c r="F8453" i="8" s="1"/>
  <c r="H8453" i="8" s="1"/>
  <c r="G8453" i="8"/>
  <c r="E8454" i="8"/>
  <c r="F8454" i="8"/>
  <c r="H8454" i="8" s="1"/>
  <c r="G8454" i="8"/>
  <c r="E8455" i="8"/>
  <c r="F8455" i="8" s="1"/>
  <c r="H8455" i="8" s="1"/>
  <c r="G8455" i="8"/>
  <c r="E8456" i="8"/>
  <c r="F8456" i="8"/>
  <c r="H8456" i="8" s="1"/>
  <c r="G8456" i="8"/>
  <c r="E8457" i="8"/>
  <c r="F8457" i="8" s="1"/>
  <c r="H8457" i="8" s="1"/>
  <c r="G8457" i="8"/>
  <c r="E8458" i="8"/>
  <c r="F8458" i="8"/>
  <c r="H8458" i="8" s="1"/>
  <c r="G8458" i="8"/>
  <c r="E8459" i="8"/>
  <c r="F8459" i="8" s="1"/>
  <c r="H8459" i="8" s="1"/>
  <c r="G8459" i="8"/>
  <c r="E8460" i="8"/>
  <c r="F8460" i="8"/>
  <c r="H8460" i="8" s="1"/>
  <c r="G8460" i="8"/>
  <c r="E8461" i="8"/>
  <c r="F8461" i="8" s="1"/>
  <c r="H8461" i="8" s="1"/>
  <c r="G8461" i="8"/>
  <c r="E8462" i="8"/>
  <c r="F8462" i="8"/>
  <c r="H8462" i="8" s="1"/>
  <c r="G8462" i="8"/>
  <c r="E8463" i="8"/>
  <c r="F8463" i="8" s="1"/>
  <c r="H8463" i="8" s="1"/>
  <c r="G8463" i="8"/>
  <c r="E8464" i="8"/>
  <c r="F8464" i="8"/>
  <c r="H8464" i="8" s="1"/>
  <c r="G8464" i="8"/>
  <c r="E8465" i="8"/>
  <c r="F8465" i="8" s="1"/>
  <c r="H8465" i="8" s="1"/>
  <c r="G8465" i="8"/>
  <c r="E8466" i="8"/>
  <c r="F8466" i="8"/>
  <c r="H8466" i="8" s="1"/>
  <c r="G8466" i="8"/>
  <c r="E8467" i="8"/>
  <c r="F8467" i="8" s="1"/>
  <c r="H8467" i="8" s="1"/>
  <c r="G8467" i="8"/>
  <c r="E8468" i="8"/>
  <c r="F8468" i="8"/>
  <c r="H8468" i="8" s="1"/>
  <c r="G8468" i="8"/>
  <c r="E8469" i="8"/>
  <c r="F8469" i="8" s="1"/>
  <c r="H8469" i="8" s="1"/>
  <c r="G8469" i="8"/>
  <c r="E8470" i="8"/>
  <c r="F8470" i="8"/>
  <c r="H8470" i="8" s="1"/>
  <c r="G8470" i="8"/>
  <c r="E8471" i="8"/>
  <c r="F8471" i="8" s="1"/>
  <c r="H8471" i="8" s="1"/>
  <c r="G8471" i="8"/>
  <c r="E8472" i="8"/>
  <c r="F8472" i="8"/>
  <c r="H8472" i="8" s="1"/>
  <c r="G8472" i="8"/>
  <c r="E8473" i="8"/>
  <c r="F8473" i="8" s="1"/>
  <c r="H8473" i="8" s="1"/>
  <c r="G8473" i="8"/>
  <c r="E8474" i="8"/>
  <c r="F8474" i="8"/>
  <c r="H8474" i="8" s="1"/>
  <c r="G8474" i="8"/>
  <c r="E8475" i="8"/>
  <c r="F8475" i="8" s="1"/>
  <c r="H8475" i="8" s="1"/>
  <c r="G8475" i="8"/>
  <c r="E8476" i="8"/>
  <c r="F8476" i="8"/>
  <c r="H8476" i="8" s="1"/>
  <c r="G8476" i="8"/>
  <c r="E8477" i="8"/>
  <c r="F8477" i="8" s="1"/>
  <c r="H8477" i="8" s="1"/>
  <c r="G8477" i="8"/>
  <c r="E8478" i="8"/>
  <c r="F8478" i="8"/>
  <c r="H8478" i="8" s="1"/>
  <c r="G8478" i="8"/>
  <c r="E8479" i="8"/>
  <c r="F8479" i="8" s="1"/>
  <c r="H8479" i="8" s="1"/>
  <c r="G8479" i="8"/>
  <c r="E8480" i="8"/>
  <c r="F8480" i="8"/>
  <c r="H8480" i="8" s="1"/>
  <c r="G8480" i="8"/>
  <c r="E8481" i="8"/>
  <c r="F8481" i="8" s="1"/>
  <c r="H8481" i="8" s="1"/>
  <c r="G8481" i="8"/>
  <c r="E8482" i="8"/>
  <c r="F8482" i="8"/>
  <c r="H8482" i="8" s="1"/>
  <c r="G8482" i="8"/>
  <c r="E8483" i="8"/>
  <c r="F8483" i="8" s="1"/>
  <c r="H8483" i="8" s="1"/>
  <c r="G8483" i="8"/>
  <c r="E8484" i="8"/>
  <c r="F8484" i="8"/>
  <c r="H8484" i="8" s="1"/>
  <c r="G8484" i="8"/>
  <c r="E8485" i="8"/>
  <c r="F8485" i="8" s="1"/>
  <c r="H8485" i="8" s="1"/>
  <c r="G8485" i="8"/>
  <c r="E8486" i="8"/>
  <c r="F8486" i="8"/>
  <c r="H8486" i="8" s="1"/>
  <c r="G8486" i="8"/>
  <c r="E8487" i="8"/>
  <c r="F8487" i="8" s="1"/>
  <c r="H8487" i="8" s="1"/>
  <c r="G8487" i="8"/>
  <c r="E8488" i="8"/>
  <c r="F8488" i="8"/>
  <c r="H8488" i="8" s="1"/>
  <c r="G8488" i="8"/>
  <c r="E8489" i="8"/>
  <c r="F8489" i="8" s="1"/>
  <c r="H8489" i="8" s="1"/>
  <c r="G8489" i="8"/>
  <c r="E8490" i="8"/>
  <c r="F8490" i="8"/>
  <c r="H8490" i="8" s="1"/>
  <c r="G8490" i="8"/>
  <c r="E8491" i="8"/>
  <c r="F8491" i="8" s="1"/>
  <c r="H8491" i="8" s="1"/>
  <c r="G8491" i="8"/>
  <c r="E8492" i="8"/>
  <c r="F8492" i="8"/>
  <c r="H8492" i="8" s="1"/>
  <c r="G8492" i="8"/>
  <c r="E8493" i="8"/>
  <c r="F8493" i="8" s="1"/>
  <c r="H8493" i="8" s="1"/>
  <c r="G8493" i="8"/>
  <c r="E8494" i="8"/>
  <c r="F8494" i="8"/>
  <c r="H8494" i="8" s="1"/>
  <c r="G8494" i="8"/>
  <c r="E8495" i="8"/>
  <c r="F8495" i="8" s="1"/>
  <c r="H8495" i="8" s="1"/>
  <c r="G8495" i="8"/>
  <c r="E8496" i="8"/>
  <c r="F8496" i="8"/>
  <c r="H8496" i="8" s="1"/>
  <c r="G8496" i="8"/>
  <c r="E8497" i="8"/>
  <c r="F8497" i="8" s="1"/>
  <c r="H8497" i="8" s="1"/>
  <c r="G8497" i="8"/>
  <c r="E8498" i="8"/>
  <c r="F8498" i="8"/>
  <c r="H8498" i="8" s="1"/>
  <c r="G8498" i="8"/>
  <c r="E8499" i="8"/>
  <c r="F8499" i="8" s="1"/>
  <c r="H8499" i="8" s="1"/>
  <c r="G8499" i="8"/>
  <c r="E8500" i="8"/>
  <c r="F8500" i="8"/>
  <c r="H8500" i="8" s="1"/>
  <c r="G8500" i="8"/>
  <c r="E8501" i="8"/>
  <c r="F8501" i="8" s="1"/>
  <c r="H8501" i="8" s="1"/>
  <c r="G8501" i="8"/>
  <c r="E8502" i="8"/>
  <c r="F8502" i="8"/>
  <c r="H8502" i="8" s="1"/>
  <c r="G8502" i="8"/>
  <c r="E8503" i="8"/>
  <c r="F8503" i="8" s="1"/>
  <c r="H8503" i="8" s="1"/>
  <c r="G8503" i="8"/>
  <c r="E8504" i="8"/>
  <c r="F8504" i="8"/>
  <c r="H8504" i="8" s="1"/>
  <c r="G8504" i="8"/>
  <c r="E8505" i="8"/>
  <c r="F8505" i="8" s="1"/>
  <c r="H8505" i="8" s="1"/>
  <c r="G8505" i="8"/>
  <c r="E8506" i="8"/>
  <c r="F8506" i="8"/>
  <c r="H8506" i="8" s="1"/>
  <c r="G8506" i="8"/>
  <c r="E8507" i="8"/>
  <c r="F8507" i="8" s="1"/>
  <c r="H8507" i="8" s="1"/>
  <c r="G8507" i="8"/>
  <c r="E8508" i="8"/>
  <c r="F8508" i="8"/>
  <c r="H8508" i="8" s="1"/>
  <c r="G8508" i="8"/>
  <c r="E8509" i="8"/>
  <c r="F8509" i="8" s="1"/>
  <c r="H8509" i="8" s="1"/>
  <c r="G8509" i="8"/>
  <c r="E8510" i="8"/>
  <c r="F8510" i="8"/>
  <c r="H8510" i="8" s="1"/>
  <c r="G8510" i="8"/>
  <c r="E8511" i="8"/>
  <c r="F8511" i="8" s="1"/>
  <c r="H8511" i="8" s="1"/>
  <c r="G8511" i="8"/>
  <c r="E8512" i="8"/>
  <c r="F8512" i="8"/>
  <c r="H8512" i="8" s="1"/>
  <c r="G8512" i="8"/>
  <c r="E8513" i="8"/>
  <c r="F8513" i="8" s="1"/>
  <c r="H8513" i="8" s="1"/>
  <c r="G8513" i="8"/>
  <c r="E8514" i="8"/>
  <c r="F8514" i="8"/>
  <c r="H8514" i="8" s="1"/>
  <c r="G8514" i="8"/>
  <c r="E8515" i="8"/>
  <c r="F8515" i="8" s="1"/>
  <c r="H8515" i="8" s="1"/>
  <c r="G8515" i="8"/>
  <c r="E8516" i="8"/>
  <c r="F8516" i="8"/>
  <c r="H8516" i="8" s="1"/>
  <c r="G8516" i="8"/>
  <c r="E8517" i="8"/>
  <c r="F8517" i="8" s="1"/>
  <c r="H8517" i="8" s="1"/>
  <c r="G8517" i="8"/>
  <c r="E8518" i="8"/>
  <c r="F8518" i="8"/>
  <c r="H8518" i="8" s="1"/>
  <c r="G8518" i="8"/>
  <c r="E8519" i="8"/>
  <c r="F8519" i="8" s="1"/>
  <c r="H8519" i="8" s="1"/>
  <c r="G8519" i="8"/>
  <c r="E8520" i="8"/>
  <c r="F8520" i="8"/>
  <c r="H8520" i="8" s="1"/>
  <c r="G8520" i="8"/>
  <c r="E8521" i="8"/>
  <c r="F8521" i="8" s="1"/>
  <c r="H8521" i="8" s="1"/>
  <c r="G8521" i="8"/>
  <c r="E8522" i="8"/>
  <c r="F8522" i="8"/>
  <c r="H8522" i="8" s="1"/>
  <c r="G8522" i="8"/>
  <c r="E8523" i="8"/>
  <c r="F8523" i="8" s="1"/>
  <c r="H8523" i="8" s="1"/>
  <c r="G8523" i="8"/>
  <c r="E8524" i="8"/>
  <c r="F8524" i="8"/>
  <c r="H8524" i="8" s="1"/>
  <c r="G8524" i="8"/>
  <c r="E8525" i="8"/>
  <c r="F8525" i="8" s="1"/>
  <c r="H8525" i="8" s="1"/>
  <c r="G8525" i="8"/>
  <c r="E8526" i="8"/>
  <c r="F8526" i="8"/>
  <c r="H8526" i="8" s="1"/>
  <c r="G8526" i="8"/>
  <c r="E8527" i="8"/>
  <c r="F8527" i="8" s="1"/>
  <c r="H8527" i="8" s="1"/>
  <c r="G8527" i="8"/>
  <c r="E8528" i="8"/>
  <c r="F8528" i="8"/>
  <c r="H8528" i="8" s="1"/>
  <c r="G8528" i="8"/>
  <c r="E8529" i="8"/>
  <c r="F8529" i="8" s="1"/>
  <c r="H8529" i="8" s="1"/>
  <c r="G8529" i="8"/>
  <c r="E8530" i="8"/>
  <c r="F8530" i="8"/>
  <c r="H8530" i="8" s="1"/>
  <c r="G8530" i="8"/>
  <c r="E8531" i="8"/>
  <c r="F8531" i="8" s="1"/>
  <c r="H8531" i="8" s="1"/>
  <c r="G8531" i="8"/>
  <c r="E8532" i="8"/>
  <c r="F8532" i="8"/>
  <c r="H8532" i="8" s="1"/>
  <c r="G8532" i="8"/>
  <c r="E8533" i="8"/>
  <c r="F8533" i="8" s="1"/>
  <c r="H8533" i="8" s="1"/>
  <c r="G8533" i="8"/>
  <c r="E8534" i="8"/>
  <c r="F8534" i="8"/>
  <c r="H8534" i="8" s="1"/>
  <c r="G8534" i="8"/>
  <c r="E8535" i="8"/>
  <c r="F8535" i="8" s="1"/>
  <c r="H8535" i="8" s="1"/>
  <c r="G8535" i="8"/>
  <c r="E8536" i="8"/>
  <c r="F8536" i="8"/>
  <c r="H8536" i="8" s="1"/>
  <c r="G8536" i="8"/>
  <c r="E8537" i="8"/>
  <c r="F8537" i="8" s="1"/>
  <c r="H8537" i="8" s="1"/>
  <c r="G8537" i="8"/>
  <c r="E8538" i="8"/>
  <c r="F8538" i="8"/>
  <c r="H8538" i="8" s="1"/>
  <c r="G8538" i="8"/>
  <c r="E8539" i="8"/>
  <c r="F8539" i="8" s="1"/>
  <c r="H8539" i="8" s="1"/>
  <c r="G8539" i="8"/>
  <c r="E8540" i="8"/>
  <c r="F8540" i="8"/>
  <c r="H8540" i="8" s="1"/>
  <c r="G8540" i="8"/>
  <c r="E8541" i="8"/>
  <c r="F8541" i="8" s="1"/>
  <c r="H8541" i="8" s="1"/>
  <c r="G8541" i="8"/>
  <c r="E8542" i="8"/>
  <c r="F8542" i="8"/>
  <c r="H8542" i="8" s="1"/>
  <c r="G8542" i="8"/>
  <c r="E8543" i="8"/>
  <c r="F8543" i="8" s="1"/>
  <c r="H8543" i="8" s="1"/>
  <c r="G8543" i="8"/>
  <c r="E8544" i="8"/>
  <c r="F8544" i="8"/>
  <c r="H8544" i="8" s="1"/>
  <c r="G8544" i="8"/>
  <c r="E8545" i="8"/>
  <c r="F8545" i="8" s="1"/>
  <c r="H8545" i="8" s="1"/>
  <c r="G8545" i="8"/>
  <c r="E8546" i="8"/>
  <c r="F8546" i="8"/>
  <c r="H8546" i="8" s="1"/>
  <c r="G8546" i="8"/>
  <c r="E8547" i="8"/>
  <c r="F8547" i="8" s="1"/>
  <c r="H8547" i="8" s="1"/>
  <c r="G8547" i="8"/>
  <c r="E8548" i="8"/>
  <c r="F8548" i="8"/>
  <c r="H8548" i="8" s="1"/>
  <c r="G8548" i="8"/>
  <c r="E8549" i="8"/>
  <c r="F8549" i="8" s="1"/>
  <c r="H8549" i="8" s="1"/>
  <c r="G8549" i="8"/>
  <c r="E8550" i="8"/>
  <c r="F8550" i="8"/>
  <c r="H8550" i="8" s="1"/>
  <c r="G8550" i="8"/>
  <c r="E8551" i="8"/>
  <c r="F8551" i="8" s="1"/>
  <c r="H8551" i="8" s="1"/>
  <c r="G8551" i="8"/>
  <c r="E8552" i="8"/>
  <c r="F8552" i="8"/>
  <c r="H8552" i="8" s="1"/>
  <c r="G8552" i="8"/>
  <c r="E8553" i="8"/>
  <c r="F8553" i="8" s="1"/>
  <c r="H8553" i="8" s="1"/>
  <c r="G8553" i="8"/>
  <c r="E8554" i="8"/>
  <c r="F8554" i="8"/>
  <c r="H8554" i="8" s="1"/>
  <c r="G8554" i="8"/>
  <c r="E8555" i="8"/>
  <c r="F8555" i="8" s="1"/>
  <c r="H8555" i="8" s="1"/>
  <c r="G8555" i="8"/>
  <c r="E8556" i="8"/>
  <c r="F8556" i="8"/>
  <c r="H8556" i="8" s="1"/>
  <c r="G8556" i="8"/>
  <c r="E8557" i="8"/>
  <c r="F8557" i="8" s="1"/>
  <c r="H8557" i="8" s="1"/>
  <c r="G8557" i="8"/>
  <c r="E8558" i="8"/>
  <c r="F8558" i="8"/>
  <c r="H8558" i="8" s="1"/>
  <c r="G8558" i="8"/>
  <c r="E8559" i="8"/>
  <c r="F8559" i="8" s="1"/>
  <c r="H8559" i="8" s="1"/>
  <c r="G8559" i="8"/>
  <c r="E8560" i="8"/>
  <c r="F8560" i="8"/>
  <c r="H8560" i="8" s="1"/>
  <c r="G8560" i="8"/>
  <c r="E8561" i="8"/>
  <c r="F8561" i="8" s="1"/>
  <c r="H8561" i="8" s="1"/>
  <c r="G8561" i="8"/>
  <c r="E8562" i="8"/>
  <c r="F8562" i="8"/>
  <c r="H8562" i="8" s="1"/>
  <c r="G8562" i="8"/>
  <c r="E8563" i="8"/>
  <c r="F8563" i="8" s="1"/>
  <c r="H8563" i="8" s="1"/>
  <c r="G8563" i="8"/>
  <c r="E8564" i="8"/>
  <c r="F8564" i="8"/>
  <c r="H8564" i="8" s="1"/>
  <c r="G8564" i="8"/>
  <c r="E8565" i="8"/>
  <c r="F8565" i="8" s="1"/>
  <c r="H8565" i="8" s="1"/>
  <c r="G8565" i="8"/>
  <c r="E8566" i="8"/>
  <c r="F8566" i="8"/>
  <c r="H8566" i="8" s="1"/>
  <c r="G8566" i="8"/>
  <c r="E8567" i="8"/>
  <c r="F8567" i="8" s="1"/>
  <c r="H8567" i="8" s="1"/>
  <c r="G8567" i="8"/>
  <c r="E8568" i="8"/>
  <c r="F8568" i="8"/>
  <c r="H8568" i="8" s="1"/>
  <c r="G8568" i="8"/>
  <c r="E8569" i="8"/>
  <c r="F8569" i="8" s="1"/>
  <c r="H8569" i="8" s="1"/>
  <c r="G8569" i="8"/>
  <c r="E8570" i="8"/>
  <c r="F8570" i="8"/>
  <c r="H8570" i="8" s="1"/>
  <c r="G8570" i="8"/>
  <c r="E8571" i="8"/>
  <c r="F8571" i="8" s="1"/>
  <c r="H8571" i="8" s="1"/>
  <c r="G8571" i="8"/>
  <c r="E8572" i="8"/>
  <c r="F8572" i="8"/>
  <c r="H8572" i="8" s="1"/>
  <c r="G8572" i="8"/>
  <c r="E8573" i="8"/>
  <c r="F8573" i="8" s="1"/>
  <c r="H8573" i="8" s="1"/>
  <c r="G8573" i="8"/>
  <c r="E8574" i="8"/>
  <c r="F8574" i="8"/>
  <c r="H8574" i="8" s="1"/>
  <c r="G8574" i="8"/>
  <c r="E8575" i="8"/>
  <c r="F8575" i="8" s="1"/>
  <c r="H8575" i="8" s="1"/>
  <c r="G8575" i="8"/>
  <c r="E8576" i="8"/>
  <c r="F8576" i="8"/>
  <c r="H8576" i="8" s="1"/>
  <c r="G8576" i="8"/>
  <c r="E8577" i="8"/>
  <c r="F8577" i="8" s="1"/>
  <c r="H8577" i="8" s="1"/>
  <c r="G8577" i="8"/>
  <c r="E8578" i="8"/>
  <c r="F8578" i="8"/>
  <c r="H8578" i="8" s="1"/>
  <c r="G8578" i="8"/>
  <c r="E8579" i="8"/>
  <c r="F8579" i="8" s="1"/>
  <c r="H8579" i="8" s="1"/>
  <c r="G8579" i="8"/>
  <c r="E8580" i="8"/>
  <c r="F8580" i="8"/>
  <c r="H8580" i="8" s="1"/>
  <c r="G8580" i="8"/>
  <c r="E8581" i="8"/>
  <c r="F8581" i="8" s="1"/>
  <c r="H8581" i="8" s="1"/>
  <c r="G8581" i="8"/>
  <c r="E8582" i="8"/>
  <c r="F8582" i="8"/>
  <c r="H8582" i="8" s="1"/>
  <c r="G8582" i="8"/>
  <c r="E8583" i="8"/>
  <c r="F8583" i="8" s="1"/>
  <c r="H8583" i="8" s="1"/>
  <c r="G8583" i="8"/>
  <c r="E8584" i="8"/>
  <c r="F8584" i="8"/>
  <c r="H8584" i="8" s="1"/>
  <c r="G8584" i="8"/>
  <c r="E8585" i="8"/>
  <c r="F8585" i="8" s="1"/>
  <c r="H8585" i="8" s="1"/>
  <c r="G8585" i="8"/>
  <c r="E8586" i="8"/>
  <c r="F8586" i="8"/>
  <c r="H8586" i="8" s="1"/>
  <c r="G8586" i="8"/>
  <c r="E8587" i="8"/>
  <c r="F8587" i="8" s="1"/>
  <c r="H8587" i="8" s="1"/>
  <c r="G8587" i="8"/>
  <c r="E8588" i="8"/>
  <c r="F8588" i="8"/>
  <c r="H8588" i="8" s="1"/>
  <c r="G8588" i="8"/>
  <c r="E8589" i="8"/>
  <c r="F8589" i="8" s="1"/>
  <c r="H8589" i="8" s="1"/>
  <c r="G8589" i="8"/>
  <c r="E8590" i="8"/>
  <c r="F8590" i="8"/>
  <c r="H8590" i="8" s="1"/>
  <c r="G8590" i="8"/>
  <c r="E8591" i="8"/>
  <c r="F8591" i="8" s="1"/>
  <c r="H8591" i="8" s="1"/>
  <c r="G8591" i="8"/>
  <c r="E8592" i="8"/>
  <c r="F8592" i="8"/>
  <c r="H8592" i="8" s="1"/>
  <c r="G8592" i="8"/>
  <c r="E8593" i="8"/>
  <c r="F8593" i="8" s="1"/>
  <c r="H8593" i="8" s="1"/>
  <c r="G8593" i="8"/>
  <c r="E8594" i="8"/>
  <c r="F8594" i="8"/>
  <c r="H8594" i="8" s="1"/>
  <c r="G8594" i="8"/>
  <c r="E8595" i="8"/>
  <c r="F8595" i="8" s="1"/>
  <c r="H8595" i="8" s="1"/>
  <c r="G8595" i="8"/>
  <c r="E8596" i="8"/>
  <c r="F8596" i="8"/>
  <c r="H8596" i="8" s="1"/>
  <c r="G8596" i="8"/>
  <c r="E8597" i="8"/>
  <c r="F8597" i="8" s="1"/>
  <c r="H8597" i="8" s="1"/>
  <c r="G8597" i="8"/>
  <c r="E8598" i="8"/>
  <c r="F8598" i="8"/>
  <c r="H8598" i="8" s="1"/>
  <c r="G8598" i="8"/>
  <c r="E8599" i="8"/>
  <c r="F8599" i="8" s="1"/>
  <c r="H8599" i="8" s="1"/>
  <c r="G8599" i="8"/>
  <c r="E8600" i="8"/>
  <c r="F8600" i="8"/>
  <c r="H8600" i="8" s="1"/>
  <c r="G8600" i="8"/>
  <c r="E8601" i="8"/>
  <c r="F8601" i="8" s="1"/>
  <c r="H8601" i="8" s="1"/>
  <c r="G8601" i="8"/>
  <c r="E8602" i="8"/>
  <c r="F8602" i="8"/>
  <c r="H8602" i="8" s="1"/>
  <c r="G8602" i="8"/>
  <c r="E8603" i="8"/>
  <c r="F8603" i="8" s="1"/>
  <c r="H8603" i="8" s="1"/>
  <c r="G8603" i="8"/>
  <c r="E8604" i="8"/>
  <c r="F8604" i="8"/>
  <c r="H8604" i="8" s="1"/>
  <c r="G8604" i="8"/>
  <c r="E8605" i="8"/>
  <c r="F8605" i="8" s="1"/>
  <c r="H8605" i="8" s="1"/>
  <c r="G8605" i="8"/>
  <c r="E8606" i="8"/>
  <c r="F8606" i="8"/>
  <c r="H8606" i="8" s="1"/>
  <c r="G8606" i="8"/>
  <c r="E8607" i="8"/>
  <c r="F8607" i="8" s="1"/>
  <c r="H8607" i="8" s="1"/>
  <c r="G8607" i="8"/>
  <c r="E8608" i="8"/>
  <c r="F8608" i="8"/>
  <c r="H8608" i="8" s="1"/>
  <c r="G8608" i="8"/>
  <c r="E8609" i="8"/>
  <c r="F8609" i="8" s="1"/>
  <c r="H8609" i="8" s="1"/>
  <c r="G8609" i="8"/>
  <c r="E8610" i="8"/>
  <c r="F8610" i="8"/>
  <c r="H8610" i="8" s="1"/>
  <c r="G8610" i="8"/>
  <c r="E8611" i="8"/>
  <c r="F8611" i="8" s="1"/>
  <c r="H8611" i="8" s="1"/>
  <c r="G8611" i="8"/>
  <c r="E8612" i="8"/>
  <c r="F8612" i="8"/>
  <c r="H8612" i="8" s="1"/>
  <c r="G8612" i="8"/>
  <c r="E8613" i="8"/>
  <c r="F8613" i="8" s="1"/>
  <c r="H8613" i="8" s="1"/>
  <c r="G8613" i="8"/>
  <c r="E8614" i="8"/>
  <c r="F8614" i="8"/>
  <c r="H8614" i="8" s="1"/>
  <c r="G8614" i="8"/>
  <c r="E8615" i="8"/>
  <c r="F8615" i="8" s="1"/>
  <c r="H8615" i="8" s="1"/>
  <c r="G8615" i="8"/>
  <c r="E8616" i="8"/>
  <c r="F8616" i="8"/>
  <c r="H8616" i="8" s="1"/>
  <c r="G8616" i="8"/>
  <c r="E8617" i="8"/>
  <c r="F8617" i="8" s="1"/>
  <c r="H8617" i="8" s="1"/>
  <c r="G8617" i="8"/>
  <c r="E8618" i="8"/>
  <c r="F8618" i="8"/>
  <c r="H8618" i="8" s="1"/>
  <c r="G8618" i="8"/>
  <c r="E8619" i="8"/>
  <c r="F8619" i="8" s="1"/>
  <c r="H8619" i="8" s="1"/>
  <c r="G8619" i="8"/>
  <c r="E8620" i="8"/>
  <c r="F8620" i="8"/>
  <c r="H8620" i="8" s="1"/>
  <c r="G8620" i="8"/>
  <c r="E8621" i="8"/>
  <c r="F8621" i="8" s="1"/>
  <c r="H8621" i="8" s="1"/>
  <c r="G8621" i="8"/>
  <c r="E8622" i="8"/>
  <c r="F8622" i="8"/>
  <c r="H8622" i="8" s="1"/>
  <c r="G8622" i="8"/>
  <c r="E8623" i="8"/>
  <c r="F8623" i="8" s="1"/>
  <c r="H8623" i="8" s="1"/>
  <c r="G8623" i="8"/>
  <c r="E8624" i="8"/>
  <c r="F8624" i="8"/>
  <c r="H8624" i="8" s="1"/>
  <c r="G8624" i="8"/>
  <c r="E8625" i="8"/>
  <c r="F8625" i="8" s="1"/>
  <c r="H8625" i="8" s="1"/>
  <c r="G8625" i="8"/>
  <c r="E8626" i="8"/>
  <c r="F8626" i="8"/>
  <c r="H8626" i="8" s="1"/>
  <c r="G8626" i="8"/>
  <c r="E8627" i="8"/>
  <c r="F8627" i="8" s="1"/>
  <c r="H8627" i="8" s="1"/>
  <c r="G8627" i="8"/>
  <c r="E8628" i="8"/>
  <c r="F8628" i="8"/>
  <c r="H8628" i="8" s="1"/>
  <c r="G8628" i="8"/>
  <c r="E8629" i="8"/>
  <c r="F8629" i="8" s="1"/>
  <c r="H8629" i="8" s="1"/>
  <c r="G8629" i="8"/>
  <c r="E8630" i="8"/>
  <c r="F8630" i="8"/>
  <c r="H8630" i="8" s="1"/>
  <c r="G8630" i="8"/>
  <c r="E8631" i="8"/>
  <c r="F8631" i="8" s="1"/>
  <c r="H8631" i="8" s="1"/>
  <c r="G8631" i="8"/>
  <c r="E8632" i="8"/>
  <c r="F8632" i="8"/>
  <c r="H8632" i="8" s="1"/>
  <c r="G8632" i="8"/>
  <c r="E8633" i="8"/>
  <c r="F8633" i="8" s="1"/>
  <c r="H8633" i="8" s="1"/>
  <c r="G8633" i="8"/>
  <c r="E8634" i="8"/>
  <c r="F8634" i="8"/>
  <c r="H8634" i="8" s="1"/>
  <c r="G8634" i="8"/>
  <c r="E8635" i="8"/>
  <c r="F8635" i="8" s="1"/>
  <c r="H8635" i="8" s="1"/>
  <c r="G8635" i="8"/>
  <c r="E8636" i="8"/>
  <c r="F8636" i="8"/>
  <c r="H8636" i="8" s="1"/>
  <c r="G8636" i="8"/>
  <c r="E8637" i="8"/>
  <c r="F8637" i="8" s="1"/>
  <c r="H8637" i="8" s="1"/>
  <c r="G8637" i="8"/>
  <c r="E8638" i="8"/>
  <c r="F8638" i="8"/>
  <c r="H8638" i="8" s="1"/>
  <c r="G8638" i="8"/>
  <c r="E8639" i="8"/>
  <c r="F8639" i="8" s="1"/>
  <c r="H8639" i="8" s="1"/>
  <c r="G8639" i="8"/>
  <c r="E8640" i="8"/>
  <c r="F8640" i="8"/>
  <c r="H8640" i="8" s="1"/>
  <c r="G8640" i="8"/>
  <c r="E8641" i="8"/>
  <c r="F8641" i="8" s="1"/>
  <c r="H8641" i="8" s="1"/>
  <c r="G8641" i="8"/>
  <c r="E8642" i="8"/>
  <c r="F8642" i="8"/>
  <c r="H8642" i="8" s="1"/>
  <c r="G8642" i="8"/>
  <c r="E8643" i="8"/>
  <c r="F8643" i="8" s="1"/>
  <c r="H8643" i="8" s="1"/>
  <c r="G8643" i="8"/>
  <c r="E8644" i="8"/>
  <c r="F8644" i="8"/>
  <c r="H8644" i="8" s="1"/>
  <c r="G8644" i="8"/>
  <c r="E8645" i="8"/>
  <c r="F8645" i="8" s="1"/>
  <c r="H8645" i="8" s="1"/>
  <c r="G8645" i="8"/>
  <c r="E8646" i="8"/>
  <c r="F8646" i="8"/>
  <c r="H8646" i="8" s="1"/>
  <c r="G8646" i="8"/>
  <c r="E8647" i="8"/>
  <c r="F8647" i="8" s="1"/>
  <c r="H8647" i="8" s="1"/>
  <c r="G8647" i="8"/>
  <c r="E8648" i="8"/>
  <c r="F8648" i="8"/>
  <c r="H8648" i="8" s="1"/>
  <c r="G8648" i="8"/>
  <c r="E8649" i="8"/>
  <c r="F8649" i="8" s="1"/>
  <c r="H8649" i="8" s="1"/>
  <c r="G8649" i="8"/>
  <c r="E8650" i="8"/>
  <c r="F8650" i="8"/>
  <c r="H8650" i="8" s="1"/>
  <c r="G8650" i="8"/>
  <c r="E8651" i="8"/>
  <c r="F8651" i="8" s="1"/>
  <c r="H8651" i="8" s="1"/>
  <c r="G8651" i="8"/>
  <c r="E8652" i="8"/>
  <c r="F8652" i="8"/>
  <c r="H8652" i="8" s="1"/>
  <c r="G8652" i="8"/>
  <c r="E8653" i="8"/>
  <c r="F8653" i="8" s="1"/>
  <c r="H8653" i="8" s="1"/>
  <c r="G8653" i="8"/>
  <c r="E8654" i="8"/>
  <c r="F8654" i="8"/>
  <c r="H8654" i="8" s="1"/>
  <c r="G8654" i="8"/>
  <c r="E8655" i="8"/>
  <c r="F8655" i="8" s="1"/>
  <c r="H8655" i="8" s="1"/>
  <c r="G8655" i="8"/>
  <c r="E8656" i="8"/>
  <c r="F8656" i="8"/>
  <c r="H8656" i="8" s="1"/>
  <c r="G8656" i="8"/>
  <c r="E8657" i="8"/>
  <c r="F8657" i="8" s="1"/>
  <c r="H8657" i="8" s="1"/>
  <c r="G8657" i="8"/>
  <c r="E8658" i="8"/>
  <c r="F8658" i="8"/>
  <c r="H8658" i="8" s="1"/>
  <c r="G8658" i="8"/>
  <c r="E8659" i="8"/>
  <c r="F8659" i="8" s="1"/>
  <c r="H8659" i="8" s="1"/>
  <c r="G8659" i="8"/>
  <c r="E8660" i="8"/>
  <c r="F8660" i="8"/>
  <c r="H8660" i="8" s="1"/>
  <c r="G8660" i="8"/>
  <c r="E8661" i="8"/>
  <c r="F8661" i="8" s="1"/>
  <c r="H8661" i="8" s="1"/>
  <c r="G8661" i="8"/>
  <c r="E8662" i="8"/>
  <c r="F8662" i="8"/>
  <c r="H8662" i="8" s="1"/>
  <c r="G8662" i="8"/>
  <c r="E8663" i="8"/>
  <c r="F8663" i="8" s="1"/>
  <c r="H8663" i="8" s="1"/>
  <c r="G8663" i="8"/>
  <c r="E8664" i="8"/>
  <c r="F8664" i="8"/>
  <c r="H8664" i="8" s="1"/>
  <c r="G8664" i="8"/>
  <c r="E8665" i="8"/>
  <c r="F8665" i="8" s="1"/>
  <c r="H8665" i="8" s="1"/>
  <c r="G8665" i="8"/>
  <c r="E8666" i="8"/>
  <c r="F8666" i="8"/>
  <c r="H8666" i="8" s="1"/>
  <c r="G8666" i="8"/>
  <c r="E8667" i="8"/>
  <c r="F8667" i="8" s="1"/>
  <c r="H8667" i="8" s="1"/>
  <c r="G8667" i="8"/>
  <c r="E8668" i="8"/>
  <c r="F8668" i="8"/>
  <c r="H8668" i="8" s="1"/>
  <c r="G8668" i="8"/>
  <c r="E8669" i="8"/>
  <c r="F8669" i="8" s="1"/>
  <c r="H8669" i="8" s="1"/>
  <c r="G8669" i="8"/>
  <c r="E8670" i="8"/>
  <c r="F8670" i="8"/>
  <c r="H8670" i="8" s="1"/>
  <c r="G8670" i="8"/>
  <c r="E8671" i="8"/>
  <c r="F8671" i="8"/>
  <c r="H8671" i="8" s="1"/>
  <c r="G8671" i="8"/>
  <c r="E8672" i="8"/>
  <c r="F8672" i="8"/>
  <c r="H8672" i="8" s="1"/>
  <c r="G8672" i="8"/>
  <c r="E8673" i="8"/>
  <c r="F8673" i="8"/>
  <c r="H8673" i="8" s="1"/>
  <c r="G8673" i="8"/>
  <c r="E8674" i="8"/>
  <c r="F8674" i="8"/>
  <c r="H8674" i="8" s="1"/>
  <c r="G8674" i="8"/>
  <c r="E8675" i="8"/>
  <c r="F8675" i="8"/>
  <c r="H8675" i="8" s="1"/>
  <c r="G8675" i="8"/>
  <c r="E8676" i="8"/>
  <c r="F8676" i="8"/>
  <c r="H8676" i="8" s="1"/>
  <c r="G8676" i="8"/>
  <c r="E8677" i="8"/>
  <c r="F8677" i="8"/>
  <c r="H8677" i="8" s="1"/>
  <c r="G8677" i="8"/>
  <c r="E8678" i="8"/>
  <c r="F8678" i="8"/>
  <c r="H8678" i="8" s="1"/>
  <c r="G8678" i="8"/>
  <c r="E8679" i="8"/>
  <c r="F8679" i="8"/>
  <c r="H8679" i="8" s="1"/>
  <c r="G8679" i="8"/>
  <c r="E8680" i="8"/>
  <c r="F8680" i="8"/>
  <c r="H8680" i="8" s="1"/>
  <c r="G8680" i="8"/>
  <c r="E8681" i="8"/>
  <c r="F8681" i="8"/>
  <c r="H8681" i="8" s="1"/>
  <c r="G8681" i="8"/>
  <c r="E8682" i="8"/>
  <c r="F8682" i="8"/>
  <c r="H8682" i="8" s="1"/>
  <c r="G8682" i="8"/>
  <c r="E8683" i="8"/>
  <c r="F8683" i="8"/>
  <c r="H8683" i="8" s="1"/>
  <c r="G8683" i="8"/>
  <c r="E8684" i="8"/>
  <c r="F8684" i="8"/>
  <c r="H8684" i="8" s="1"/>
  <c r="G8684" i="8"/>
  <c r="E8685" i="8"/>
  <c r="F8685" i="8"/>
  <c r="H8685" i="8" s="1"/>
  <c r="G8685" i="8"/>
  <c r="E8686" i="8"/>
  <c r="F8686" i="8"/>
  <c r="H8686" i="8" s="1"/>
  <c r="G8686" i="8"/>
  <c r="E8687" i="8"/>
  <c r="F8687" i="8"/>
  <c r="H8687" i="8" s="1"/>
  <c r="G8687" i="8"/>
  <c r="E8688" i="8"/>
  <c r="F8688" i="8"/>
  <c r="H8688" i="8" s="1"/>
  <c r="G8688" i="8"/>
  <c r="E8689" i="8"/>
  <c r="F8689" i="8"/>
  <c r="H8689" i="8" s="1"/>
  <c r="G8689" i="8"/>
  <c r="E8690" i="8"/>
  <c r="F8690" i="8"/>
  <c r="H8690" i="8" s="1"/>
  <c r="G8690" i="8"/>
  <c r="E8691" i="8"/>
  <c r="F8691" i="8"/>
  <c r="H8691" i="8" s="1"/>
  <c r="G8691" i="8"/>
  <c r="E8692" i="8"/>
  <c r="F8692" i="8"/>
  <c r="H8692" i="8" s="1"/>
  <c r="G8692" i="8"/>
  <c r="E8693" i="8"/>
  <c r="F8693" i="8"/>
  <c r="H8693" i="8" s="1"/>
  <c r="G8693" i="8"/>
  <c r="E8694" i="8"/>
  <c r="F8694" i="8"/>
  <c r="H8694" i="8" s="1"/>
  <c r="G8694" i="8"/>
  <c r="E8695" i="8"/>
  <c r="F8695" i="8"/>
  <c r="H8695" i="8" s="1"/>
  <c r="G8695" i="8"/>
  <c r="E8696" i="8"/>
  <c r="F8696" i="8"/>
  <c r="H8696" i="8" s="1"/>
  <c r="G8696" i="8"/>
  <c r="E8697" i="8"/>
  <c r="F8697" i="8"/>
  <c r="H8697" i="8" s="1"/>
  <c r="G8697" i="8"/>
  <c r="E8698" i="8"/>
  <c r="F8698" i="8"/>
  <c r="H8698" i="8" s="1"/>
  <c r="G8698" i="8"/>
  <c r="E8699" i="8"/>
  <c r="F8699" i="8"/>
  <c r="H8699" i="8" s="1"/>
  <c r="G8699" i="8"/>
  <c r="E8700" i="8"/>
  <c r="F8700" i="8"/>
  <c r="H8700" i="8" s="1"/>
  <c r="G8700" i="8"/>
  <c r="E8701" i="8"/>
  <c r="F8701" i="8"/>
  <c r="H8701" i="8" s="1"/>
  <c r="G8701" i="8"/>
  <c r="E8702" i="8"/>
  <c r="F8702" i="8"/>
  <c r="H8702" i="8" s="1"/>
  <c r="G8702" i="8"/>
  <c r="E8703" i="8"/>
  <c r="F8703" i="8"/>
  <c r="H8703" i="8" s="1"/>
  <c r="G8703" i="8"/>
  <c r="E8704" i="8"/>
  <c r="F8704" i="8"/>
  <c r="H8704" i="8" s="1"/>
  <c r="G8704" i="8"/>
  <c r="E8705" i="8"/>
  <c r="F8705" i="8"/>
  <c r="H8705" i="8" s="1"/>
  <c r="G8705" i="8"/>
  <c r="E8706" i="8"/>
  <c r="F8706" i="8"/>
  <c r="H8706" i="8" s="1"/>
  <c r="G8706" i="8"/>
  <c r="E8707" i="8"/>
  <c r="F8707" i="8"/>
  <c r="H8707" i="8" s="1"/>
  <c r="G8707" i="8"/>
  <c r="E8708" i="8"/>
  <c r="F8708" i="8"/>
  <c r="H8708" i="8" s="1"/>
  <c r="G8708" i="8"/>
  <c r="E8709" i="8"/>
  <c r="F8709" i="8"/>
  <c r="H8709" i="8" s="1"/>
  <c r="G8709" i="8"/>
  <c r="E8710" i="8"/>
  <c r="F8710" i="8"/>
  <c r="H8710" i="8" s="1"/>
  <c r="G8710" i="8"/>
  <c r="E8711" i="8"/>
  <c r="F8711" i="8"/>
  <c r="H8711" i="8" s="1"/>
  <c r="G8711" i="8"/>
  <c r="E8712" i="8"/>
  <c r="F8712" i="8"/>
  <c r="H8712" i="8" s="1"/>
  <c r="G8712" i="8"/>
  <c r="E8713" i="8"/>
  <c r="F8713" i="8"/>
  <c r="H8713" i="8" s="1"/>
  <c r="G8713" i="8"/>
  <c r="E8714" i="8"/>
  <c r="F8714" i="8"/>
  <c r="H8714" i="8" s="1"/>
  <c r="G8714" i="8"/>
  <c r="E8715" i="8"/>
  <c r="F8715" i="8"/>
  <c r="H8715" i="8" s="1"/>
  <c r="G8715" i="8"/>
  <c r="E8716" i="8"/>
  <c r="F8716" i="8"/>
  <c r="H8716" i="8" s="1"/>
  <c r="G8716" i="8"/>
  <c r="E8717" i="8"/>
  <c r="F8717" i="8"/>
  <c r="H8717" i="8" s="1"/>
  <c r="G8717" i="8"/>
  <c r="E8718" i="8"/>
  <c r="F8718" i="8"/>
  <c r="H8718" i="8" s="1"/>
  <c r="G8718" i="8"/>
  <c r="E8719" i="8"/>
  <c r="F8719" i="8"/>
  <c r="H8719" i="8" s="1"/>
  <c r="G8719" i="8"/>
  <c r="E8720" i="8"/>
  <c r="F8720" i="8"/>
  <c r="H8720" i="8" s="1"/>
  <c r="G8720" i="8"/>
  <c r="E8721" i="8"/>
  <c r="F8721" i="8"/>
  <c r="H8721" i="8" s="1"/>
  <c r="G8721" i="8"/>
  <c r="E8722" i="8"/>
  <c r="F8722" i="8"/>
  <c r="H8722" i="8" s="1"/>
  <c r="G8722" i="8"/>
  <c r="E8723" i="8"/>
  <c r="F8723" i="8"/>
  <c r="H8723" i="8" s="1"/>
  <c r="G8723" i="8"/>
  <c r="E8724" i="8"/>
  <c r="F8724" i="8"/>
  <c r="H8724" i="8" s="1"/>
  <c r="G8724" i="8"/>
  <c r="E8725" i="8"/>
  <c r="F8725" i="8"/>
  <c r="H8725" i="8" s="1"/>
  <c r="G8725" i="8"/>
  <c r="E8726" i="8"/>
  <c r="F8726" i="8"/>
  <c r="H8726" i="8" s="1"/>
  <c r="G8726" i="8"/>
  <c r="E8727" i="8"/>
  <c r="F8727" i="8"/>
  <c r="H8727" i="8" s="1"/>
  <c r="G8727" i="8"/>
  <c r="E8728" i="8"/>
  <c r="F8728" i="8"/>
  <c r="H8728" i="8" s="1"/>
  <c r="G8728" i="8"/>
  <c r="E8729" i="8"/>
  <c r="F8729" i="8"/>
  <c r="H8729" i="8" s="1"/>
  <c r="G8729" i="8"/>
  <c r="E8730" i="8"/>
  <c r="F8730" i="8"/>
  <c r="H8730" i="8" s="1"/>
  <c r="G8730" i="8"/>
  <c r="E8731" i="8"/>
  <c r="F8731" i="8"/>
  <c r="H8731" i="8" s="1"/>
  <c r="G8731" i="8"/>
  <c r="E8732" i="8"/>
  <c r="F8732" i="8"/>
  <c r="H8732" i="8" s="1"/>
  <c r="G8732" i="8"/>
  <c r="E8733" i="8"/>
  <c r="F8733" i="8"/>
  <c r="H8733" i="8" s="1"/>
  <c r="G8733" i="8"/>
  <c r="E8734" i="8"/>
  <c r="F8734" i="8"/>
  <c r="H8734" i="8" s="1"/>
  <c r="G8734" i="8"/>
  <c r="E8735" i="8"/>
  <c r="F8735" i="8"/>
  <c r="H8735" i="8" s="1"/>
  <c r="G8735" i="8"/>
  <c r="E8736" i="8"/>
  <c r="F8736" i="8"/>
  <c r="H8736" i="8" s="1"/>
  <c r="G8736" i="8"/>
  <c r="E8737" i="8"/>
  <c r="F8737" i="8"/>
  <c r="H8737" i="8" s="1"/>
  <c r="G8737" i="8"/>
  <c r="E8738" i="8"/>
  <c r="F8738" i="8"/>
  <c r="H8738" i="8" s="1"/>
  <c r="G8738" i="8"/>
  <c r="E8739" i="8"/>
  <c r="F8739" i="8"/>
  <c r="H8739" i="8" s="1"/>
  <c r="G8739" i="8"/>
  <c r="E8740" i="8"/>
  <c r="F8740" i="8"/>
  <c r="H8740" i="8" s="1"/>
  <c r="G8740" i="8"/>
  <c r="E8741" i="8"/>
  <c r="F8741" i="8"/>
  <c r="H8741" i="8" s="1"/>
  <c r="G8741" i="8"/>
  <c r="E8742" i="8"/>
  <c r="F8742" i="8"/>
  <c r="H8742" i="8" s="1"/>
  <c r="G8742" i="8"/>
  <c r="E8743" i="8"/>
  <c r="F8743" i="8"/>
  <c r="H8743" i="8" s="1"/>
  <c r="G8743" i="8"/>
  <c r="E8744" i="8"/>
  <c r="F8744" i="8"/>
  <c r="H8744" i="8" s="1"/>
  <c r="G8744" i="8"/>
  <c r="E8745" i="8"/>
  <c r="F8745" i="8"/>
  <c r="H8745" i="8" s="1"/>
  <c r="G8745" i="8"/>
  <c r="E8746" i="8"/>
  <c r="F8746" i="8"/>
  <c r="H8746" i="8" s="1"/>
  <c r="G8746" i="8"/>
  <c r="E8747" i="8"/>
  <c r="F8747" i="8"/>
  <c r="H8747" i="8" s="1"/>
  <c r="G8747" i="8"/>
  <c r="E8748" i="8"/>
  <c r="F8748" i="8"/>
  <c r="H8748" i="8" s="1"/>
  <c r="G8748" i="8"/>
  <c r="E8749" i="8"/>
  <c r="F8749" i="8"/>
  <c r="H8749" i="8" s="1"/>
  <c r="G8749" i="8"/>
  <c r="E8750" i="8"/>
  <c r="F8750" i="8"/>
  <c r="H8750" i="8" s="1"/>
  <c r="G8750" i="8"/>
  <c r="E8751" i="8"/>
  <c r="F8751" i="8"/>
  <c r="H8751" i="8" s="1"/>
  <c r="G8751" i="8"/>
  <c r="E8752" i="8"/>
  <c r="F8752" i="8"/>
  <c r="H8752" i="8" s="1"/>
  <c r="G8752" i="8"/>
  <c r="E8753" i="8"/>
  <c r="F8753" i="8"/>
  <c r="H8753" i="8" s="1"/>
  <c r="G8753" i="8"/>
  <c r="E8754" i="8"/>
  <c r="F8754" i="8"/>
  <c r="H8754" i="8" s="1"/>
  <c r="G8754" i="8"/>
  <c r="E8755" i="8"/>
  <c r="F8755" i="8"/>
  <c r="H8755" i="8" s="1"/>
  <c r="G8755" i="8"/>
  <c r="E8756" i="8"/>
  <c r="F8756" i="8"/>
  <c r="H8756" i="8" s="1"/>
  <c r="G8756" i="8"/>
  <c r="E8757" i="8"/>
  <c r="F8757" i="8"/>
  <c r="H8757" i="8" s="1"/>
  <c r="G8757" i="8"/>
  <c r="E8758" i="8"/>
  <c r="F8758" i="8"/>
  <c r="H8758" i="8" s="1"/>
  <c r="G8758" i="8"/>
  <c r="E8759" i="8"/>
  <c r="F8759" i="8"/>
  <c r="H8759" i="8" s="1"/>
  <c r="G8759" i="8"/>
  <c r="E8760" i="8"/>
  <c r="F8760" i="8"/>
  <c r="H8760" i="8" s="1"/>
  <c r="G8760" i="8"/>
  <c r="E8761" i="8"/>
  <c r="F8761" i="8"/>
  <c r="H8761" i="8" s="1"/>
  <c r="G8761" i="8"/>
  <c r="E8762" i="8"/>
  <c r="F8762" i="8"/>
  <c r="H8762" i="8" s="1"/>
  <c r="G8762" i="8"/>
  <c r="E8763" i="8"/>
  <c r="F8763" i="8"/>
  <c r="H8763" i="8" s="1"/>
  <c r="G8763" i="8"/>
  <c r="E8764" i="8"/>
  <c r="F8764" i="8"/>
  <c r="H8764" i="8" s="1"/>
  <c r="G8764" i="8"/>
  <c r="E8765" i="8"/>
  <c r="F8765" i="8"/>
  <c r="H8765" i="8" s="1"/>
  <c r="G8765" i="8"/>
  <c r="E8766" i="8"/>
  <c r="F8766" i="8"/>
  <c r="H8766" i="8" s="1"/>
  <c r="G8766" i="8"/>
  <c r="E8767" i="8"/>
  <c r="F8767" i="8"/>
  <c r="H8767" i="8" s="1"/>
  <c r="G8767" i="8"/>
  <c r="E8768" i="8"/>
  <c r="F8768" i="8"/>
  <c r="H8768" i="8" s="1"/>
  <c r="G8768" i="8"/>
  <c r="E8769" i="8"/>
  <c r="F8769" i="8"/>
  <c r="H8769" i="8" s="1"/>
  <c r="G8769" i="8"/>
  <c r="E8770" i="8"/>
  <c r="F8770" i="8"/>
  <c r="H8770" i="8" s="1"/>
  <c r="G8770" i="8"/>
  <c r="E8771" i="8"/>
  <c r="F8771" i="8"/>
  <c r="H8771" i="8" s="1"/>
  <c r="G8771" i="8"/>
  <c r="E8772" i="8"/>
  <c r="F8772" i="8"/>
  <c r="H8772" i="8" s="1"/>
  <c r="G8772" i="8"/>
  <c r="E8773" i="8"/>
  <c r="F8773" i="8"/>
  <c r="H8773" i="8" s="1"/>
  <c r="G8773" i="8"/>
  <c r="E8774" i="8"/>
  <c r="F8774" i="8"/>
  <c r="H8774" i="8" s="1"/>
  <c r="G8774" i="8"/>
  <c r="E8775" i="8"/>
  <c r="F8775" i="8"/>
  <c r="H8775" i="8" s="1"/>
  <c r="G8775" i="8"/>
  <c r="E8776" i="8"/>
  <c r="F8776" i="8"/>
  <c r="H8776" i="8" s="1"/>
  <c r="G8776" i="8"/>
  <c r="E8777" i="8"/>
  <c r="F8777" i="8"/>
  <c r="H8777" i="8" s="1"/>
  <c r="G8777" i="8"/>
  <c r="E8778" i="8"/>
  <c r="F8778" i="8"/>
  <c r="H8778" i="8" s="1"/>
  <c r="G8778" i="8"/>
  <c r="E8779" i="8"/>
  <c r="F8779" i="8"/>
  <c r="H8779" i="8" s="1"/>
  <c r="G8779" i="8"/>
  <c r="E8780" i="8"/>
  <c r="F8780" i="8"/>
  <c r="H8780" i="8" s="1"/>
  <c r="G8780" i="8"/>
  <c r="E8781" i="8"/>
  <c r="F8781" i="8"/>
  <c r="H8781" i="8" s="1"/>
  <c r="G8781" i="8"/>
  <c r="E8782" i="8"/>
  <c r="F8782" i="8"/>
  <c r="H8782" i="8" s="1"/>
  <c r="G8782" i="8"/>
  <c r="E8783" i="8"/>
  <c r="F8783" i="8"/>
  <c r="H8783" i="8" s="1"/>
  <c r="G8783" i="8"/>
  <c r="E8784" i="8"/>
  <c r="F8784" i="8"/>
  <c r="H8784" i="8" s="1"/>
  <c r="G8784" i="8"/>
  <c r="E8785" i="8"/>
  <c r="F8785" i="8"/>
  <c r="H8785" i="8" s="1"/>
  <c r="G8785" i="8"/>
  <c r="E8786" i="8"/>
  <c r="F8786" i="8"/>
  <c r="H8786" i="8" s="1"/>
  <c r="G8786" i="8"/>
  <c r="E8787" i="8"/>
  <c r="F8787" i="8"/>
  <c r="H8787" i="8" s="1"/>
  <c r="G8787" i="8"/>
  <c r="E8788" i="8"/>
  <c r="F8788" i="8"/>
  <c r="H8788" i="8" s="1"/>
  <c r="G8788" i="8"/>
  <c r="E8789" i="8"/>
  <c r="F8789" i="8"/>
  <c r="H8789" i="8" s="1"/>
  <c r="G8789" i="8"/>
  <c r="E8790" i="8"/>
  <c r="F8790" i="8"/>
  <c r="H8790" i="8" s="1"/>
  <c r="G8790" i="8"/>
  <c r="E8791" i="8"/>
  <c r="F8791" i="8"/>
  <c r="H8791" i="8" s="1"/>
  <c r="G8791" i="8"/>
  <c r="E8792" i="8"/>
  <c r="F8792" i="8"/>
  <c r="H8792" i="8" s="1"/>
  <c r="G8792" i="8"/>
  <c r="E8793" i="8"/>
  <c r="F8793" i="8"/>
  <c r="H8793" i="8" s="1"/>
  <c r="G8793" i="8"/>
  <c r="E8794" i="8"/>
  <c r="F8794" i="8"/>
  <c r="H8794" i="8" s="1"/>
  <c r="G8794" i="8"/>
  <c r="E8795" i="8"/>
  <c r="F8795" i="8"/>
  <c r="H8795" i="8" s="1"/>
  <c r="G8795" i="8"/>
  <c r="E8796" i="8"/>
  <c r="F8796" i="8"/>
  <c r="H8796" i="8" s="1"/>
  <c r="G8796" i="8"/>
  <c r="E8797" i="8"/>
  <c r="F8797" i="8"/>
  <c r="H8797" i="8" s="1"/>
  <c r="G8797" i="8"/>
  <c r="E8798" i="8"/>
  <c r="F8798" i="8"/>
  <c r="H8798" i="8" s="1"/>
  <c r="G8798" i="8"/>
  <c r="E8799" i="8"/>
  <c r="F8799" i="8"/>
  <c r="H8799" i="8" s="1"/>
  <c r="G8799" i="8"/>
  <c r="E8800" i="8"/>
  <c r="F8800" i="8"/>
  <c r="H8800" i="8" s="1"/>
  <c r="G8800" i="8"/>
  <c r="E8801" i="8"/>
  <c r="F8801" i="8"/>
  <c r="H8801" i="8" s="1"/>
  <c r="G8801" i="8"/>
  <c r="E8802" i="8"/>
  <c r="F8802" i="8"/>
  <c r="H8802" i="8" s="1"/>
  <c r="G8802" i="8"/>
  <c r="E8803" i="8"/>
  <c r="F8803" i="8"/>
  <c r="H8803" i="8" s="1"/>
  <c r="G8803" i="8"/>
  <c r="E8804" i="8"/>
  <c r="F8804" i="8"/>
  <c r="H8804" i="8" s="1"/>
  <c r="G8804" i="8"/>
  <c r="E8805" i="8"/>
  <c r="F8805" i="8"/>
  <c r="H8805" i="8" s="1"/>
  <c r="G8805" i="8"/>
  <c r="E8806" i="8"/>
  <c r="F8806" i="8"/>
  <c r="H8806" i="8" s="1"/>
  <c r="G8806" i="8"/>
  <c r="E8807" i="8"/>
  <c r="F8807" i="8"/>
  <c r="H8807" i="8" s="1"/>
  <c r="G8807" i="8"/>
  <c r="E8808" i="8"/>
  <c r="F8808" i="8"/>
  <c r="H8808" i="8" s="1"/>
  <c r="G8808" i="8"/>
  <c r="E8809" i="8"/>
  <c r="F8809" i="8"/>
  <c r="H8809" i="8" s="1"/>
  <c r="G8809" i="8"/>
  <c r="E8810" i="8"/>
  <c r="F8810" i="8"/>
  <c r="H8810" i="8" s="1"/>
  <c r="G8810" i="8"/>
  <c r="E8811" i="8"/>
  <c r="F8811" i="8"/>
  <c r="H8811" i="8" s="1"/>
  <c r="G8811" i="8"/>
  <c r="E8812" i="8"/>
  <c r="F8812" i="8"/>
  <c r="H8812" i="8" s="1"/>
  <c r="G8812" i="8"/>
  <c r="E8813" i="8"/>
  <c r="F8813" i="8"/>
  <c r="H8813" i="8" s="1"/>
  <c r="G8813" i="8"/>
  <c r="E8814" i="8"/>
  <c r="F8814" i="8"/>
  <c r="H8814" i="8" s="1"/>
  <c r="G8814" i="8"/>
  <c r="E8815" i="8"/>
  <c r="F8815" i="8"/>
  <c r="H8815" i="8" s="1"/>
  <c r="G8815" i="8"/>
  <c r="E8816" i="8"/>
  <c r="F8816" i="8"/>
  <c r="H8816" i="8" s="1"/>
  <c r="G8816" i="8"/>
  <c r="E8817" i="8"/>
  <c r="F8817" i="8"/>
  <c r="H8817" i="8" s="1"/>
  <c r="G8817" i="8"/>
  <c r="E8818" i="8"/>
  <c r="F8818" i="8"/>
  <c r="H8818" i="8" s="1"/>
  <c r="G8818" i="8"/>
  <c r="E8819" i="8"/>
  <c r="F8819" i="8"/>
  <c r="H8819" i="8" s="1"/>
  <c r="G8819" i="8"/>
  <c r="E8820" i="8"/>
  <c r="F8820" i="8"/>
  <c r="H8820" i="8" s="1"/>
  <c r="G8820" i="8"/>
  <c r="E8821" i="8"/>
  <c r="F8821" i="8"/>
  <c r="H8821" i="8" s="1"/>
  <c r="G8821" i="8"/>
  <c r="E8822" i="8"/>
  <c r="F8822" i="8"/>
  <c r="H8822" i="8" s="1"/>
  <c r="G8822" i="8"/>
  <c r="E8823" i="8"/>
  <c r="F8823" i="8"/>
  <c r="H8823" i="8" s="1"/>
  <c r="G8823" i="8"/>
  <c r="E8824" i="8"/>
  <c r="F8824" i="8"/>
  <c r="H8824" i="8" s="1"/>
  <c r="G8824" i="8"/>
  <c r="E8825" i="8"/>
  <c r="F8825" i="8"/>
  <c r="H8825" i="8" s="1"/>
  <c r="G8825" i="8"/>
  <c r="E8826" i="8"/>
  <c r="F8826" i="8"/>
  <c r="H8826" i="8" s="1"/>
  <c r="G8826" i="8"/>
  <c r="E8827" i="8"/>
  <c r="F8827" i="8"/>
  <c r="H8827" i="8" s="1"/>
  <c r="G8827" i="8"/>
  <c r="E8828" i="8"/>
  <c r="F8828" i="8"/>
  <c r="H8828" i="8" s="1"/>
  <c r="G8828" i="8"/>
  <c r="E8829" i="8"/>
  <c r="F8829" i="8"/>
  <c r="H8829" i="8" s="1"/>
  <c r="G8829" i="8"/>
  <c r="E8830" i="8"/>
  <c r="F8830" i="8"/>
  <c r="H8830" i="8" s="1"/>
  <c r="G8830" i="8"/>
  <c r="E8831" i="8"/>
  <c r="F8831" i="8"/>
  <c r="H8831" i="8" s="1"/>
  <c r="G8831" i="8"/>
  <c r="E8832" i="8"/>
  <c r="F8832" i="8"/>
  <c r="H8832" i="8" s="1"/>
  <c r="G8832" i="8"/>
  <c r="E8833" i="8"/>
  <c r="F8833" i="8"/>
  <c r="H8833" i="8" s="1"/>
  <c r="G8833" i="8"/>
  <c r="E8834" i="8"/>
  <c r="F8834" i="8"/>
  <c r="H8834" i="8" s="1"/>
  <c r="G8834" i="8"/>
  <c r="E8835" i="8"/>
  <c r="F8835" i="8"/>
  <c r="H8835" i="8" s="1"/>
  <c r="G8835" i="8"/>
  <c r="E8836" i="8"/>
  <c r="F8836" i="8"/>
  <c r="H8836" i="8" s="1"/>
  <c r="G8836" i="8"/>
  <c r="E8837" i="8"/>
  <c r="F8837" i="8"/>
  <c r="H8837" i="8" s="1"/>
  <c r="G8837" i="8"/>
  <c r="E8838" i="8"/>
  <c r="F8838" i="8"/>
  <c r="H8838" i="8" s="1"/>
  <c r="G8838" i="8"/>
  <c r="E8839" i="8"/>
  <c r="F8839" i="8"/>
  <c r="H8839" i="8" s="1"/>
  <c r="G8839" i="8"/>
  <c r="E8840" i="8"/>
  <c r="F8840" i="8"/>
  <c r="H8840" i="8" s="1"/>
  <c r="G8840" i="8"/>
  <c r="E8841" i="8"/>
  <c r="F8841" i="8"/>
  <c r="H8841" i="8" s="1"/>
  <c r="G8841" i="8"/>
  <c r="E8842" i="8"/>
  <c r="F8842" i="8"/>
  <c r="H8842" i="8" s="1"/>
  <c r="G8842" i="8"/>
  <c r="E8843" i="8"/>
  <c r="F8843" i="8"/>
  <c r="H8843" i="8" s="1"/>
  <c r="G8843" i="8"/>
  <c r="E8844" i="8"/>
  <c r="F8844" i="8"/>
  <c r="H8844" i="8" s="1"/>
  <c r="G8844" i="8"/>
  <c r="E8845" i="8"/>
  <c r="F8845" i="8"/>
  <c r="H8845" i="8" s="1"/>
  <c r="G8845" i="8"/>
  <c r="E8846" i="8"/>
  <c r="F8846" i="8"/>
  <c r="H8846" i="8" s="1"/>
  <c r="G8846" i="8"/>
  <c r="E8847" i="8"/>
  <c r="F8847" i="8"/>
  <c r="H8847" i="8" s="1"/>
  <c r="G8847" i="8"/>
  <c r="E8848" i="8"/>
  <c r="F8848" i="8"/>
  <c r="H8848" i="8" s="1"/>
  <c r="G8848" i="8"/>
  <c r="E8849" i="8"/>
  <c r="F8849" i="8"/>
  <c r="H8849" i="8" s="1"/>
  <c r="G8849" i="8"/>
  <c r="E8850" i="8"/>
  <c r="F8850" i="8"/>
  <c r="H8850" i="8" s="1"/>
  <c r="G8850" i="8"/>
  <c r="E8851" i="8"/>
  <c r="F8851" i="8"/>
  <c r="H8851" i="8" s="1"/>
  <c r="G8851" i="8"/>
  <c r="E8852" i="8"/>
  <c r="F8852" i="8"/>
  <c r="H8852" i="8" s="1"/>
  <c r="G8852" i="8"/>
  <c r="E8853" i="8"/>
  <c r="F8853" i="8"/>
  <c r="H8853" i="8" s="1"/>
  <c r="G8853" i="8"/>
  <c r="E8854" i="8"/>
  <c r="F8854" i="8"/>
  <c r="H8854" i="8" s="1"/>
  <c r="G8854" i="8"/>
  <c r="E8855" i="8"/>
  <c r="F8855" i="8"/>
  <c r="H8855" i="8" s="1"/>
  <c r="G8855" i="8"/>
  <c r="E8856" i="8"/>
  <c r="F8856" i="8"/>
  <c r="H8856" i="8" s="1"/>
  <c r="G8856" i="8"/>
  <c r="E8857" i="8"/>
  <c r="F8857" i="8"/>
  <c r="H8857" i="8" s="1"/>
  <c r="G8857" i="8"/>
  <c r="E8858" i="8"/>
  <c r="F8858" i="8"/>
  <c r="H8858" i="8" s="1"/>
  <c r="G8858" i="8"/>
  <c r="E8859" i="8"/>
  <c r="F8859" i="8"/>
  <c r="H8859" i="8" s="1"/>
  <c r="G8859" i="8"/>
  <c r="E8860" i="8"/>
  <c r="F8860" i="8"/>
  <c r="H8860" i="8" s="1"/>
  <c r="G8860" i="8"/>
  <c r="E8861" i="8"/>
  <c r="F8861" i="8" s="1"/>
  <c r="H8861" i="8" s="1"/>
  <c r="G8861" i="8"/>
  <c r="E8862" i="8"/>
  <c r="F8862" i="8" s="1"/>
  <c r="H8862" i="8" s="1"/>
  <c r="G8862" i="8"/>
  <c r="E8863" i="8"/>
  <c r="F8863" i="8" s="1"/>
  <c r="H8863" i="8" s="1"/>
  <c r="G8863" i="8"/>
  <c r="E8864" i="8"/>
  <c r="F8864" i="8" s="1"/>
  <c r="H8864" i="8" s="1"/>
  <c r="G8864" i="8"/>
  <c r="E8865" i="8"/>
  <c r="F8865" i="8" s="1"/>
  <c r="H8865" i="8" s="1"/>
  <c r="G8865" i="8"/>
  <c r="E8866" i="8"/>
  <c r="F8866" i="8" s="1"/>
  <c r="H8866" i="8" s="1"/>
  <c r="G8866" i="8"/>
  <c r="E8867" i="8"/>
  <c r="F8867" i="8" s="1"/>
  <c r="H8867" i="8" s="1"/>
  <c r="G8867" i="8"/>
  <c r="E8868" i="8"/>
  <c r="F8868" i="8" s="1"/>
  <c r="H8868" i="8" s="1"/>
  <c r="G8868" i="8"/>
  <c r="E8869" i="8"/>
  <c r="F8869" i="8" s="1"/>
  <c r="H8869" i="8" s="1"/>
  <c r="G8869" i="8"/>
  <c r="E8870" i="8"/>
  <c r="F8870" i="8" s="1"/>
  <c r="H8870" i="8" s="1"/>
  <c r="G8870" i="8"/>
  <c r="E8871" i="8"/>
  <c r="F8871" i="8" s="1"/>
  <c r="H8871" i="8" s="1"/>
  <c r="G8871" i="8"/>
  <c r="E8872" i="8"/>
  <c r="F8872" i="8" s="1"/>
  <c r="H8872" i="8" s="1"/>
  <c r="G8872" i="8"/>
  <c r="E8873" i="8"/>
  <c r="F8873" i="8" s="1"/>
  <c r="H8873" i="8" s="1"/>
  <c r="G8873" i="8"/>
  <c r="E8874" i="8"/>
  <c r="F8874" i="8" s="1"/>
  <c r="H8874" i="8" s="1"/>
  <c r="G8874" i="8"/>
  <c r="E8875" i="8"/>
  <c r="F8875" i="8" s="1"/>
  <c r="H8875" i="8" s="1"/>
  <c r="G8875" i="8"/>
  <c r="E8876" i="8"/>
  <c r="F8876" i="8" s="1"/>
  <c r="H8876" i="8" s="1"/>
  <c r="G8876" i="8"/>
  <c r="E8877" i="8"/>
  <c r="F8877" i="8" s="1"/>
  <c r="H8877" i="8" s="1"/>
  <c r="G8877" i="8"/>
  <c r="E8878" i="8"/>
  <c r="F8878" i="8" s="1"/>
  <c r="H8878" i="8" s="1"/>
  <c r="G8878" i="8"/>
  <c r="E8879" i="8"/>
  <c r="F8879" i="8" s="1"/>
  <c r="H8879" i="8" s="1"/>
  <c r="G8879" i="8"/>
  <c r="E8880" i="8"/>
  <c r="F8880" i="8" s="1"/>
  <c r="H8880" i="8" s="1"/>
  <c r="G8880" i="8"/>
  <c r="E8881" i="8"/>
  <c r="F8881" i="8" s="1"/>
  <c r="H8881" i="8" s="1"/>
  <c r="G8881" i="8"/>
  <c r="E8882" i="8"/>
  <c r="F8882" i="8" s="1"/>
  <c r="H8882" i="8" s="1"/>
  <c r="G8882" i="8"/>
  <c r="E8883" i="8"/>
  <c r="F8883" i="8" s="1"/>
  <c r="H8883" i="8" s="1"/>
  <c r="G8883" i="8"/>
  <c r="E8884" i="8"/>
  <c r="F8884" i="8" s="1"/>
  <c r="H8884" i="8" s="1"/>
  <c r="G8884" i="8"/>
  <c r="E8885" i="8"/>
  <c r="F8885" i="8" s="1"/>
  <c r="H8885" i="8" s="1"/>
  <c r="G8885" i="8"/>
  <c r="E8886" i="8"/>
  <c r="F8886" i="8" s="1"/>
  <c r="H8886" i="8" s="1"/>
  <c r="G8886" i="8"/>
  <c r="E8887" i="8"/>
  <c r="F8887" i="8" s="1"/>
  <c r="H8887" i="8" s="1"/>
  <c r="G8887" i="8"/>
  <c r="E8888" i="8"/>
  <c r="F8888" i="8" s="1"/>
  <c r="H8888" i="8" s="1"/>
  <c r="G8888" i="8"/>
  <c r="E8889" i="8"/>
  <c r="F8889" i="8" s="1"/>
  <c r="H8889" i="8" s="1"/>
  <c r="G8889" i="8"/>
  <c r="E8890" i="8"/>
  <c r="F8890" i="8" s="1"/>
  <c r="H8890" i="8" s="1"/>
  <c r="G8890" i="8"/>
  <c r="E8891" i="8"/>
  <c r="F8891" i="8" s="1"/>
  <c r="H8891" i="8" s="1"/>
  <c r="G8891" i="8"/>
  <c r="E8892" i="8"/>
  <c r="F8892" i="8" s="1"/>
  <c r="H8892" i="8" s="1"/>
  <c r="G8892" i="8"/>
  <c r="E8893" i="8"/>
  <c r="F8893" i="8" s="1"/>
  <c r="H8893" i="8" s="1"/>
  <c r="G8893" i="8"/>
  <c r="E8894" i="8"/>
  <c r="F8894" i="8" s="1"/>
  <c r="H8894" i="8" s="1"/>
  <c r="G8894" i="8"/>
  <c r="E8895" i="8"/>
  <c r="F8895" i="8" s="1"/>
  <c r="H8895" i="8" s="1"/>
  <c r="G8895" i="8"/>
  <c r="E8896" i="8"/>
  <c r="F8896" i="8" s="1"/>
  <c r="H8896" i="8" s="1"/>
  <c r="G8896" i="8"/>
  <c r="E8897" i="8"/>
  <c r="F8897" i="8" s="1"/>
  <c r="H8897" i="8" s="1"/>
  <c r="G8897" i="8"/>
  <c r="E8898" i="8"/>
  <c r="F8898" i="8" s="1"/>
  <c r="H8898" i="8" s="1"/>
  <c r="G8898" i="8"/>
  <c r="E8899" i="8"/>
  <c r="F8899" i="8" s="1"/>
  <c r="H8899" i="8" s="1"/>
  <c r="G8899" i="8"/>
  <c r="E8900" i="8"/>
  <c r="F8900" i="8" s="1"/>
  <c r="H8900" i="8" s="1"/>
  <c r="G8900" i="8"/>
  <c r="E8901" i="8"/>
  <c r="F8901" i="8" s="1"/>
  <c r="H8901" i="8" s="1"/>
  <c r="G8901" i="8"/>
  <c r="E8902" i="8"/>
  <c r="F8902" i="8" s="1"/>
  <c r="H8902" i="8" s="1"/>
  <c r="G8902" i="8"/>
  <c r="E8903" i="8"/>
  <c r="F8903" i="8" s="1"/>
  <c r="H8903" i="8" s="1"/>
  <c r="G8903" i="8"/>
  <c r="E8904" i="8"/>
  <c r="F8904" i="8" s="1"/>
  <c r="H8904" i="8" s="1"/>
  <c r="G8904" i="8"/>
  <c r="E8905" i="8"/>
  <c r="F8905" i="8" s="1"/>
  <c r="H8905" i="8" s="1"/>
  <c r="G8905" i="8"/>
  <c r="E8906" i="8"/>
  <c r="F8906" i="8" s="1"/>
  <c r="H8906" i="8" s="1"/>
  <c r="G8906" i="8"/>
  <c r="E8907" i="8"/>
  <c r="F8907" i="8" s="1"/>
  <c r="H8907" i="8" s="1"/>
  <c r="G8907" i="8"/>
  <c r="E8908" i="8"/>
  <c r="F8908" i="8" s="1"/>
  <c r="H8908" i="8" s="1"/>
  <c r="G8908" i="8"/>
  <c r="E8909" i="8"/>
  <c r="F8909" i="8" s="1"/>
  <c r="H8909" i="8" s="1"/>
  <c r="G8909" i="8"/>
  <c r="E8910" i="8"/>
  <c r="F8910" i="8" s="1"/>
  <c r="H8910" i="8" s="1"/>
  <c r="G8910" i="8"/>
  <c r="E8911" i="8"/>
  <c r="F8911" i="8" s="1"/>
  <c r="H8911" i="8" s="1"/>
  <c r="G8911" i="8"/>
  <c r="E8912" i="8"/>
  <c r="F8912" i="8" s="1"/>
  <c r="H8912" i="8" s="1"/>
  <c r="G8912" i="8"/>
  <c r="E8913" i="8"/>
  <c r="F8913" i="8" s="1"/>
  <c r="H8913" i="8" s="1"/>
  <c r="G8913" i="8"/>
  <c r="E8914" i="8"/>
  <c r="F8914" i="8" s="1"/>
  <c r="H8914" i="8" s="1"/>
  <c r="G8914" i="8"/>
  <c r="E8915" i="8"/>
  <c r="F8915" i="8" s="1"/>
  <c r="H8915" i="8" s="1"/>
  <c r="G8915" i="8"/>
  <c r="E8916" i="8"/>
  <c r="F8916" i="8" s="1"/>
  <c r="H8916" i="8" s="1"/>
  <c r="G8916" i="8"/>
  <c r="E8917" i="8"/>
  <c r="F8917" i="8" s="1"/>
  <c r="H8917" i="8" s="1"/>
  <c r="G8917" i="8"/>
  <c r="E8918" i="8"/>
  <c r="F8918" i="8" s="1"/>
  <c r="H8918" i="8" s="1"/>
  <c r="G8918" i="8"/>
  <c r="E8919" i="8"/>
  <c r="F8919" i="8" s="1"/>
  <c r="H8919" i="8" s="1"/>
  <c r="G8919" i="8"/>
  <c r="E8920" i="8"/>
  <c r="F8920" i="8" s="1"/>
  <c r="H8920" i="8" s="1"/>
  <c r="G8920" i="8"/>
  <c r="E8921" i="8"/>
  <c r="F8921" i="8" s="1"/>
  <c r="H8921" i="8" s="1"/>
  <c r="G8921" i="8"/>
  <c r="E8922" i="8"/>
  <c r="F8922" i="8" s="1"/>
  <c r="H8922" i="8" s="1"/>
  <c r="G8922" i="8"/>
  <c r="E8923" i="8"/>
  <c r="F8923" i="8" s="1"/>
  <c r="H8923" i="8" s="1"/>
  <c r="G8923" i="8"/>
  <c r="E8924" i="8"/>
  <c r="F8924" i="8" s="1"/>
  <c r="H8924" i="8" s="1"/>
  <c r="G8924" i="8"/>
  <c r="E8925" i="8"/>
  <c r="F8925" i="8" s="1"/>
  <c r="H8925" i="8" s="1"/>
  <c r="G8925" i="8"/>
  <c r="E8926" i="8"/>
  <c r="F8926" i="8" s="1"/>
  <c r="H8926" i="8" s="1"/>
  <c r="G8926" i="8"/>
  <c r="E8927" i="8"/>
  <c r="F8927" i="8" s="1"/>
  <c r="H8927" i="8" s="1"/>
  <c r="G8927" i="8"/>
  <c r="E8928" i="8"/>
  <c r="F8928" i="8" s="1"/>
  <c r="H8928" i="8" s="1"/>
  <c r="G8928" i="8"/>
  <c r="E8929" i="8"/>
  <c r="F8929" i="8" s="1"/>
  <c r="H8929" i="8" s="1"/>
  <c r="G8929" i="8"/>
  <c r="E8930" i="8"/>
  <c r="F8930" i="8" s="1"/>
  <c r="H8930" i="8" s="1"/>
  <c r="G8930" i="8"/>
  <c r="E8931" i="8"/>
  <c r="F8931" i="8" s="1"/>
  <c r="H8931" i="8" s="1"/>
  <c r="G8931" i="8"/>
  <c r="E8932" i="8"/>
  <c r="F8932" i="8" s="1"/>
  <c r="H8932" i="8" s="1"/>
  <c r="G8932" i="8"/>
  <c r="E8933" i="8"/>
  <c r="F8933" i="8" s="1"/>
  <c r="H8933" i="8" s="1"/>
  <c r="G8933" i="8"/>
  <c r="E8934" i="8"/>
  <c r="F8934" i="8" s="1"/>
  <c r="H8934" i="8" s="1"/>
  <c r="G8934" i="8"/>
  <c r="E8935" i="8"/>
  <c r="F8935" i="8" s="1"/>
  <c r="H8935" i="8" s="1"/>
  <c r="G8935" i="8"/>
  <c r="E8936" i="8"/>
  <c r="F8936" i="8" s="1"/>
  <c r="H8936" i="8" s="1"/>
  <c r="G8936" i="8"/>
  <c r="E8937" i="8"/>
  <c r="F8937" i="8" s="1"/>
  <c r="H8937" i="8" s="1"/>
  <c r="G8937" i="8"/>
  <c r="E8938" i="8"/>
  <c r="F8938" i="8" s="1"/>
  <c r="H8938" i="8" s="1"/>
  <c r="G8938" i="8"/>
  <c r="E8939" i="8"/>
  <c r="F8939" i="8" s="1"/>
  <c r="H8939" i="8" s="1"/>
  <c r="G8939" i="8"/>
  <c r="E8940" i="8"/>
  <c r="F8940" i="8" s="1"/>
  <c r="H8940" i="8" s="1"/>
  <c r="G8940" i="8"/>
  <c r="E8941" i="8"/>
  <c r="F8941" i="8" s="1"/>
  <c r="H8941" i="8" s="1"/>
  <c r="G8941" i="8"/>
  <c r="E8942" i="8"/>
  <c r="F8942" i="8" s="1"/>
  <c r="H8942" i="8" s="1"/>
  <c r="G8942" i="8"/>
  <c r="E8943" i="8"/>
  <c r="F8943" i="8" s="1"/>
  <c r="H8943" i="8" s="1"/>
  <c r="G8943" i="8"/>
  <c r="E8944" i="8"/>
  <c r="F8944" i="8" s="1"/>
  <c r="H8944" i="8" s="1"/>
  <c r="G8944" i="8"/>
  <c r="E8945" i="8"/>
  <c r="F8945" i="8" s="1"/>
  <c r="H8945" i="8" s="1"/>
  <c r="G8945" i="8"/>
  <c r="E8946" i="8"/>
  <c r="F8946" i="8" s="1"/>
  <c r="H8946" i="8" s="1"/>
  <c r="G8946" i="8"/>
  <c r="E8947" i="8"/>
  <c r="F8947" i="8" s="1"/>
  <c r="H8947" i="8" s="1"/>
  <c r="G8947" i="8"/>
  <c r="E8948" i="8"/>
  <c r="F8948" i="8" s="1"/>
  <c r="H8948" i="8" s="1"/>
  <c r="G8948" i="8"/>
  <c r="E8949" i="8"/>
  <c r="F8949" i="8" s="1"/>
  <c r="H8949" i="8" s="1"/>
  <c r="G8949" i="8"/>
  <c r="E8950" i="8"/>
  <c r="F8950" i="8" s="1"/>
  <c r="H8950" i="8" s="1"/>
  <c r="G8950" i="8"/>
  <c r="E8951" i="8"/>
  <c r="F8951" i="8" s="1"/>
  <c r="H8951" i="8" s="1"/>
  <c r="G8951" i="8"/>
  <c r="E8952" i="8"/>
  <c r="F8952" i="8" s="1"/>
  <c r="H8952" i="8" s="1"/>
  <c r="G8952" i="8"/>
  <c r="E8953" i="8"/>
  <c r="F8953" i="8" s="1"/>
  <c r="H8953" i="8" s="1"/>
  <c r="G8953" i="8"/>
  <c r="E8954" i="8"/>
  <c r="F8954" i="8" s="1"/>
  <c r="H8954" i="8" s="1"/>
  <c r="G8954" i="8"/>
  <c r="E8955" i="8"/>
  <c r="F8955" i="8" s="1"/>
  <c r="H8955" i="8" s="1"/>
  <c r="G8955" i="8"/>
  <c r="E8956" i="8"/>
  <c r="F8956" i="8" s="1"/>
  <c r="H8956" i="8" s="1"/>
  <c r="G8956" i="8"/>
  <c r="E8957" i="8"/>
  <c r="F8957" i="8" s="1"/>
  <c r="H8957" i="8" s="1"/>
  <c r="G8957" i="8"/>
  <c r="E8958" i="8"/>
  <c r="F8958" i="8" s="1"/>
  <c r="H8958" i="8" s="1"/>
  <c r="G8958" i="8"/>
  <c r="E8959" i="8"/>
  <c r="F8959" i="8" s="1"/>
  <c r="H8959" i="8" s="1"/>
  <c r="G8959" i="8"/>
  <c r="E8960" i="8"/>
  <c r="F8960" i="8" s="1"/>
  <c r="H8960" i="8" s="1"/>
  <c r="G8960" i="8"/>
  <c r="E8961" i="8"/>
  <c r="F8961" i="8" s="1"/>
  <c r="H8961" i="8" s="1"/>
  <c r="G8961" i="8"/>
  <c r="E8962" i="8"/>
  <c r="F8962" i="8" s="1"/>
  <c r="H8962" i="8" s="1"/>
  <c r="G8962" i="8"/>
  <c r="E8963" i="8"/>
  <c r="F8963" i="8" s="1"/>
  <c r="H8963" i="8" s="1"/>
  <c r="G8963" i="8"/>
  <c r="E8964" i="8"/>
  <c r="F8964" i="8" s="1"/>
  <c r="H8964" i="8" s="1"/>
  <c r="G8964" i="8"/>
  <c r="E8965" i="8"/>
  <c r="F8965" i="8" s="1"/>
  <c r="H8965" i="8" s="1"/>
  <c r="G8965" i="8"/>
  <c r="E8966" i="8"/>
  <c r="F8966" i="8" s="1"/>
  <c r="H8966" i="8" s="1"/>
  <c r="G8966" i="8"/>
  <c r="E8967" i="8"/>
  <c r="F8967" i="8" s="1"/>
  <c r="H8967" i="8" s="1"/>
  <c r="G8967" i="8"/>
  <c r="E8968" i="8"/>
  <c r="F8968" i="8" s="1"/>
  <c r="H8968" i="8" s="1"/>
  <c r="G8968" i="8"/>
  <c r="E8969" i="8"/>
  <c r="F8969" i="8" s="1"/>
  <c r="H8969" i="8" s="1"/>
  <c r="G8969" i="8"/>
  <c r="E8970" i="8"/>
  <c r="F8970" i="8" s="1"/>
  <c r="H8970" i="8" s="1"/>
  <c r="G8970" i="8"/>
  <c r="E8971" i="8"/>
  <c r="F8971" i="8" s="1"/>
  <c r="H8971" i="8" s="1"/>
  <c r="G8971" i="8"/>
  <c r="E8972" i="8"/>
  <c r="F8972" i="8" s="1"/>
  <c r="H8972" i="8" s="1"/>
  <c r="G8972" i="8"/>
  <c r="E8973" i="8"/>
  <c r="F8973" i="8" s="1"/>
  <c r="H8973" i="8" s="1"/>
  <c r="G8973" i="8"/>
  <c r="E8974" i="8"/>
  <c r="F8974" i="8" s="1"/>
  <c r="H8974" i="8" s="1"/>
  <c r="G8974" i="8"/>
  <c r="E8975" i="8"/>
  <c r="F8975" i="8" s="1"/>
  <c r="H8975" i="8" s="1"/>
  <c r="G8975" i="8"/>
  <c r="E8976" i="8"/>
  <c r="F8976" i="8" s="1"/>
  <c r="H8976" i="8" s="1"/>
  <c r="G8976" i="8"/>
  <c r="E8977" i="8"/>
  <c r="F8977" i="8" s="1"/>
  <c r="H8977" i="8" s="1"/>
  <c r="G8977" i="8"/>
  <c r="E8978" i="8"/>
  <c r="F8978" i="8" s="1"/>
  <c r="H8978" i="8" s="1"/>
  <c r="G8978" i="8"/>
  <c r="E8979" i="8"/>
  <c r="F8979" i="8" s="1"/>
  <c r="H8979" i="8" s="1"/>
  <c r="G8979" i="8"/>
  <c r="E8980" i="8"/>
  <c r="F8980" i="8" s="1"/>
  <c r="H8980" i="8" s="1"/>
  <c r="G8980" i="8"/>
  <c r="E8981" i="8"/>
  <c r="F8981" i="8" s="1"/>
  <c r="H8981" i="8" s="1"/>
  <c r="G8981" i="8"/>
  <c r="E8982" i="8"/>
  <c r="F8982" i="8" s="1"/>
  <c r="H8982" i="8" s="1"/>
  <c r="G8982" i="8"/>
  <c r="E8983" i="8"/>
  <c r="F8983" i="8" s="1"/>
  <c r="H8983" i="8" s="1"/>
  <c r="G8983" i="8"/>
  <c r="E8984" i="8"/>
  <c r="F8984" i="8" s="1"/>
  <c r="H8984" i="8" s="1"/>
  <c r="G8984" i="8"/>
  <c r="E8985" i="8"/>
  <c r="F8985" i="8" s="1"/>
  <c r="H8985" i="8" s="1"/>
  <c r="G8985" i="8"/>
  <c r="E8986" i="8"/>
  <c r="F8986" i="8" s="1"/>
  <c r="H8986" i="8" s="1"/>
  <c r="G8986" i="8"/>
  <c r="E8987" i="8"/>
  <c r="F8987" i="8" s="1"/>
  <c r="H8987" i="8" s="1"/>
  <c r="G8987" i="8"/>
  <c r="E8988" i="8"/>
  <c r="F8988" i="8" s="1"/>
  <c r="H8988" i="8" s="1"/>
  <c r="G8988" i="8"/>
  <c r="E8989" i="8"/>
  <c r="F8989" i="8" s="1"/>
  <c r="H8989" i="8" s="1"/>
  <c r="G8989" i="8"/>
  <c r="E8990" i="8"/>
  <c r="F8990" i="8" s="1"/>
  <c r="H8990" i="8" s="1"/>
  <c r="G8990" i="8"/>
  <c r="E8991" i="8"/>
  <c r="F8991" i="8" s="1"/>
  <c r="H8991" i="8" s="1"/>
  <c r="G8991" i="8"/>
  <c r="E8992" i="8"/>
  <c r="F8992" i="8" s="1"/>
  <c r="H8992" i="8" s="1"/>
  <c r="G8992" i="8"/>
  <c r="E8993" i="8"/>
  <c r="F8993" i="8" s="1"/>
  <c r="H8993" i="8" s="1"/>
  <c r="G8993" i="8"/>
  <c r="E8994" i="8"/>
  <c r="F8994" i="8" s="1"/>
  <c r="H8994" i="8" s="1"/>
  <c r="G8994" i="8"/>
  <c r="E8995" i="8"/>
  <c r="F8995" i="8" s="1"/>
  <c r="H8995" i="8" s="1"/>
  <c r="G8995" i="8"/>
  <c r="E8996" i="8"/>
  <c r="F8996" i="8" s="1"/>
  <c r="H8996" i="8" s="1"/>
  <c r="G8996" i="8"/>
  <c r="E8997" i="8"/>
  <c r="F8997" i="8" s="1"/>
  <c r="H8997" i="8" s="1"/>
  <c r="G8997" i="8"/>
  <c r="E8998" i="8"/>
  <c r="F8998" i="8" s="1"/>
  <c r="H8998" i="8" s="1"/>
  <c r="G8998" i="8"/>
  <c r="E8999" i="8"/>
  <c r="F8999" i="8" s="1"/>
  <c r="H8999" i="8" s="1"/>
  <c r="G8999" i="8"/>
  <c r="E9000" i="8"/>
  <c r="F9000" i="8" s="1"/>
  <c r="H9000" i="8" s="1"/>
  <c r="G9000" i="8"/>
  <c r="E9001" i="8"/>
  <c r="F9001" i="8" s="1"/>
  <c r="H9001" i="8" s="1"/>
  <c r="G9001" i="8"/>
  <c r="E9002" i="8"/>
  <c r="F9002" i="8" s="1"/>
  <c r="H9002" i="8" s="1"/>
  <c r="G9002" i="8"/>
  <c r="E9003" i="8"/>
  <c r="F9003" i="8" s="1"/>
  <c r="H9003" i="8" s="1"/>
  <c r="G9003" i="8"/>
  <c r="E9004" i="8"/>
  <c r="F9004" i="8" s="1"/>
  <c r="H9004" i="8" s="1"/>
  <c r="G9004" i="8"/>
  <c r="E9005" i="8"/>
  <c r="F9005" i="8" s="1"/>
  <c r="H9005" i="8" s="1"/>
  <c r="G9005" i="8"/>
  <c r="E9006" i="8"/>
  <c r="F9006" i="8" s="1"/>
  <c r="H9006" i="8" s="1"/>
  <c r="G9006" i="8"/>
  <c r="E9007" i="8"/>
  <c r="F9007" i="8" s="1"/>
  <c r="H9007" i="8" s="1"/>
  <c r="G9007" i="8"/>
  <c r="E9008" i="8"/>
  <c r="F9008" i="8" s="1"/>
  <c r="H9008" i="8" s="1"/>
  <c r="G9008" i="8"/>
  <c r="E9009" i="8"/>
  <c r="F9009" i="8" s="1"/>
  <c r="H9009" i="8" s="1"/>
  <c r="G9009" i="8"/>
  <c r="E9010" i="8"/>
  <c r="F9010" i="8" s="1"/>
  <c r="H9010" i="8" s="1"/>
  <c r="G9010" i="8"/>
  <c r="E9011" i="8"/>
  <c r="F9011" i="8" s="1"/>
  <c r="H9011" i="8" s="1"/>
  <c r="G9011" i="8"/>
  <c r="E9012" i="8"/>
  <c r="F9012" i="8" s="1"/>
  <c r="H9012" i="8" s="1"/>
  <c r="G9012" i="8"/>
  <c r="E9013" i="8"/>
  <c r="F9013" i="8" s="1"/>
  <c r="H9013" i="8" s="1"/>
  <c r="G9013" i="8"/>
  <c r="E9014" i="8"/>
  <c r="F9014" i="8" s="1"/>
  <c r="H9014" i="8" s="1"/>
  <c r="G9014" i="8"/>
  <c r="E9015" i="8"/>
  <c r="F9015" i="8" s="1"/>
  <c r="H9015" i="8" s="1"/>
  <c r="G9015" i="8"/>
  <c r="E9016" i="8"/>
  <c r="F9016" i="8" s="1"/>
  <c r="H9016" i="8" s="1"/>
  <c r="G9016" i="8"/>
  <c r="E9017" i="8"/>
  <c r="F9017" i="8" s="1"/>
  <c r="H9017" i="8" s="1"/>
  <c r="G9017" i="8"/>
  <c r="E9018" i="8"/>
  <c r="F9018" i="8" s="1"/>
  <c r="H9018" i="8" s="1"/>
  <c r="G9018" i="8"/>
  <c r="E9019" i="8"/>
  <c r="F9019" i="8" s="1"/>
  <c r="H9019" i="8" s="1"/>
  <c r="G9019" i="8"/>
  <c r="E9020" i="8"/>
  <c r="F9020" i="8" s="1"/>
  <c r="H9020" i="8" s="1"/>
  <c r="G9020" i="8"/>
  <c r="E9021" i="8"/>
  <c r="F9021" i="8" s="1"/>
  <c r="H9021" i="8" s="1"/>
  <c r="G9021" i="8"/>
  <c r="E9022" i="8"/>
  <c r="F9022" i="8" s="1"/>
  <c r="H9022" i="8" s="1"/>
  <c r="G9022" i="8"/>
  <c r="E9023" i="8"/>
  <c r="F9023" i="8" s="1"/>
  <c r="H9023" i="8" s="1"/>
  <c r="G9023" i="8"/>
  <c r="E9024" i="8"/>
  <c r="F9024" i="8" s="1"/>
  <c r="H9024" i="8" s="1"/>
  <c r="G9024" i="8"/>
  <c r="E9025" i="8"/>
  <c r="F9025" i="8" s="1"/>
  <c r="H9025" i="8" s="1"/>
  <c r="G9025" i="8"/>
  <c r="E9026" i="8"/>
  <c r="F9026" i="8" s="1"/>
  <c r="H9026" i="8" s="1"/>
  <c r="G9026" i="8"/>
  <c r="E9027" i="8"/>
  <c r="F9027" i="8" s="1"/>
  <c r="H9027" i="8" s="1"/>
  <c r="G9027" i="8"/>
  <c r="E9028" i="8"/>
  <c r="F9028" i="8" s="1"/>
  <c r="H9028" i="8" s="1"/>
  <c r="G9028" i="8"/>
  <c r="E9029" i="8"/>
  <c r="F9029" i="8" s="1"/>
  <c r="H9029" i="8" s="1"/>
  <c r="G9029" i="8"/>
  <c r="E9030" i="8"/>
  <c r="F9030" i="8" s="1"/>
  <c r="H9030" i="8" s="1"/>
  <c r="G9030" i="8"/>
  <c r="E9031" i="8"/>
  <c r="F9031" i="8" s="1"/>
  <c r="H9031" i="8" s="1"/>
  <c r="G9031" i="8"/>
  <c r="E9032" i="8"/>
  <c r="F9032" i="8" s="1"/>
  <c r="H9032" i="8" s="1"/>
  <c r="G9032" i="8"/>
  <c r="E9033" i="8"/>
  <c r="F9033" i="8" s="1"/>
  <c r="H9033" i="8" s="1"/>
  <c r="G9033" i="8"/>
  <c r="E9034" i="8"/>
  <c r="F9034" i="8" s="1"/>
  <c r="H9034" i="8" s="1"/>
  <c r="G9034" i="8"/>
  <c r="E9035" i="8"/>
  <c r="F9035" i="8" s="1"/>
  <c r="H9035" i="8" s="1"/>
  <c r="G9035" i="8"/>
  <c r="E9036" i="8"/>
  <c r="F9036" i="8" s="1"/>
  <c r="H9036" i="8" s="1"/>
  <c r="G9036" i="8"/>
  <c r="E9037" i="8"/>
  <c r="F9037" i="8" s="1"/>
  <c r="H9037" i="8" s="1"/>
  <c r="G9037" i="8"/>
  <c r="E9038" i="8"/>
  <c r="F9038" i="8" s="1"/>
  <c r="H9038" i="8" s="1"/>
  <c r="G9038" i="8"/>
  <c r="E9039" i="8"/>
  <c r="F9039" i="8" s="1"/>
  <c r="H9039" i="8" s="1"/>
  <c r="G9039" i="8"/>
  <c r="E9040" i="8"/>
  <c r="F9040" i="8" s="1"/>
  <c r="H9040" i="8" s="1"/>
  <c r="G9040" i="8"/>
  <c r="E9041" i="8"/>
  <c r="F9041" i="8" s="1"/>
  <c r="H9041" i="8" s="1"/>
  <c r="G9041" i="8"/>
  <c r="E9042" i="8"/>
  <c r="F9042" i="8" s="1"/>
  <c r="H9042" i="8" s="1"/>
  <c r="G9042" i="8"/>
  <c r="E9043" i="8"/>
  <c r="F9043" i="8" s="1"/>
  <c r="H9043" i="8" s="1"/>
  <c r="G9043" i="8"/>
  <c r="E9044" i="8"/>
  <c r="F9044" i="8" s="1"/>
  <c r="H9044" i="8" s="1"/>
  <c r="G9044" i="8"/>
  <c r="E9045" i="8"/>
  <c r="F9045" i="8" s="1"/>
  <c r="H9045" i="8" s="1"/>
  <c r="G9045" i="8"/>
  <c r="E9046" i="8"/>
  <c r="F9046" i="8" s="1"/>
  <c r="H9046" i="8" s="1"/>
  <c r="G9046" i="8"/>
  <c r="E9047" i="8"/>
  <c r="F9047" i="8" s="1"/>
  <c r="H9047" i="8" s="1"/>
  <c r="G9047" i="8"/>
  <c r="E9048" i="8"/>
  <c r="F9048" i="8" s="1"/>
  <c r="H9048" i="8" s="1"/>
  <c r="G9048" i="8"/>
  <c r="E9049" i="8"/>
  <c r="F9049" i="8" s="1"/>
  <c r="H9049" i="8" s="1"/>
  <c r="G9049" i="8"/>
  <c r="E9050" i="8"/>
  <c r="F9050" i="8" s="1"/>
  <c r="H9050" i="8" s="1"/>
  <c r="G9050" i="8"/>
  <c r="E9051" i="8"/>
  <c r="F9051" i="8" s="1"/>
  <c r="H9051" i="8" s="1"/>
  <c r="G9051" i="8"/>
  <c r="E9052" i="8"/>
  <c r="F9052" i="8" s="1"/>
  <c r="H9052" i="8" s="1"/>
  <c r="G9052" i="8"/>
  <c r="E9053" i="8"/>
  <c r="F9053" i="8" s="1"/>
  <c r="H9053" i="8" s="1"/>
  <c r="G9053" i="8"/>
  <c r="E9054" i="8"/>
  <c r="F9054" i="8" s="1"/>
  <c r="H9054" i="8" s="1"/>
  <c r="G9054" i="8"/>
  <c r="E9055" i="8"/>
  <c r="F9055" i="8" s="1"/>
  <c r="H9055" i="8" s="1"/>
  <c r="G9055" i="8"/>
  <c r="E9056" i="8"/>
  <c r="F9056" i="8" s="1"/>
  <c r="H9056" i="8" s="1"/>
  <c r="G9056" i="8"/>
  <c r="E9057" i="8"/>
  <c r="F9057" i="8" s="1"/>
  <c r="H9057" i="8" s="1"/>
  <c r="G9057" i="8"/>
  <c r="E9058" i="8"/>
  <c r="F9058" i="8" s="1"/>
  <c r="H9058" i="8" s="1"/>
  <c r="G9058" i="8"/>
  <c r="E9059" i="8"/>
  <c r="F9059" i="8" s="1"/>
  <c r="H9059" i="8" s="1"/>
  <c r="G9059" i="8"/>
  <c r="E9060" i="8"/>
  <c r="F9060" i="8" s="1"/>
  <c r="H9060" i="8" s="1"/>
  <c r="G9060" i="8"/>
  <c r="E9061" i="8"/>
  <c r="F9061" i="8" s="1"/>
  <c r="H9061" i="8" s="1"/>
  <c r="G9061" i="8"/>
  <c r="E9062" i="8"/>
  <c r="F9062" i="8" s="1"/>
  <c r="H9062" i="8" s="1"/>
  <c r="G9062" i="8"/>
  <c r="E9063" i="8"/>
  <c r="F9063" i="8" s="1"/>
  <c r="H9063" i="8" s="1"/>
  <c r="G9063" i="8"/>
  <c r="E9064" i="8"/>
  <c r="F9064" i="8" s="1"/>
  <c r="H9064" i="8" s="1"/>
  <c r="G9064" i="8"/>
  <c r="E9065" i="8"/>
  <c r="F9065" i="8" s="1"/>
  <c r="H9065" i="8" s="1"/>
  <c r="G9065" i="8"/>
  <c r="E9066" i="8"/>
  <c r="F9066" i="8" s="1"/>
  <c r="H9066" i="8" s="1"/>
  <c r="G9066" i="8"/>
  <c r="E9067" i="8"/>
  <c r="F9067" i="8" s="1"/>
  <c r="H9067" i="8" s="1"/>
  <c r="G9067" i="8"/>
  <c r="E9068" i="8"/>
  <c r="F9068" i="8" s="1"/>
  <c r="H9068" i="8" s="1"/>
  <c r="G9068" i="8"/>
  <c r="E9069" i="8"/>
  <c r="F9069" i="8" s="1"/>
  <c r="H9069" i="8" s="1"/>
  <c r="G9069" i="8"/>
  <c r="E9070" i="8"/>
  <c r="F9070" i="8" s="1"/>
  <c r="H9070" i="8" s="1"/>
  <c r="G9070" i="8"/>
  <c r="E9071" i="8"/>
  <c r="F9071" i="8" s="1"/>
  <c r="H9071" i="8" s="1"/>
  <c r="G9071" i="8"/>
  <c r="E9072" i="8"/>
  <c r="F9072" i="8" s="1"/>
  <c r="H9072" i="8" s="1"/>
  <c r="G9072" i="8"/>
  <c r="E9073" i="8"/>
  <c r="F9073" i="8" s="1"/>
  <c r="H9073" i="8" s="1"/>
  <c r="G9073" i="8"/>
  <c r="E9074" i="8"/>
  <c r="F9074" i="8" s="1"/>
  <c r="H9074" i="8" s="1"/>
  <c r="G9074" i="8"/>
  <c r="E9075" i="8"/>
  <c r="F9075" i="8" s="1"/>
  <c r="H9075" i="8" s="1"/>
  <c r="G9075" i="8"/>
  <c r="E9076" i="8"/>
  <c r="F9076" i="8" s="1"/>
  <c r="H9076" i="8" s="1"/>
  <c r="G9076" i="8"/>
  <c r="E9077" i="8"/>
  <c r="F9077" i="8" s="1"/>
  <c r="H9077" i="8" s="1"/>
  <c r="G9077" i="8"/>
  <c r="E9078" i="8"/>
  <c r="F9078" i="8" s="1"/>
  <c r="H9078" i="8" s="1"/>
  <c r="G9078" i="8"/>
  <c r="E9079" i="8"/>
  <c r="F9079" i="8" s="1"/>
  <c r="H9079" i="8" s="1"/>
  <c r="G9079" i="8"/>
  <c r="E9080" i="8"/>
  <c r="F9080" i="8" s="1"/>
  <c r="H9080" i="8" s="1"/>
  <c r="G9080" i="8"/>
  <c r="E9081" i="8"/>
  <c r="F9081" i="8" s="1"/>
  <c r="H9081" i="8" s="1"/>
  <c r="G9081" i="8"/>
  <c r="E9082" i="8"/>
  <c r="F9082" i="8" s="1"/>
  <c r="H9082" i="8" s="1"/>
  <c r="G9082" i="8"/>
  <c r="E9083" i="8"/>
  <c r="F9083" i="8" s="1"/>
  <c r="H9083" i="8" s="1"/>
  <c r="G9083" i="8"/>
  <c r="E9084" i="8"/>
  <c r="F9084" i="8" s="1"/>
  <c r="H9084" i="8" s="1"/>
  <c r="G9084" i="8"/>
  <c r="E9085" i="8"/>
  <c r="F9085" i="8" s="1"/>
  <c r="H9085" i="8" s="1"/>
  <c r="G9085" i="8"/>
  <c r="E9086" i="8"/>
  <c r="F9086" i="8" s="1"/>
  <c r="H9086" i="8" s="1"/>
  <c r="G9086" i="8"/>
  <c r="E9087" i="8"/>
  <c r="F9087" i="8" s="1"/>
  <c r="H9087" i="8" s="1"/>
  <c r="G9087" i="8"/>
  <c r="E9088" i="8"/>
  <c r="F9088" i="8" s="1"/>
  <c r="H9088" i="8" s="1"/>
  <c r="G9088" i="8"/>
  <c r="E9089" i="8"/>
  <c r="F9089" i="8" s="1"/>
  <c r="H9089" i="8" s="1"/>
  <c r="G9089" i="8"/>
  <c r="E9090" i="8"/>
  <c r="F9090" i="8" s="1"/>
  <c r="H9090" i="8" s="1"/>
  <c r="G9090" i="8"/>
  <c r="E9091" i="8"/>
  <c r="F9091" i="8" s="1"/>
  <c r="H9091" i="8" s="1"/>
  <c r="G9091" i="8"/>
  <c r="E9092" i="8"/>
  <c r="F9092" i="8" s="1"/>
  <c r="H9092" i="8" s="1"/>
  <c r="G9092" i="8"/>
  <c r="E9093" i="8"/>
  <c r="F9093" i="8" s="1"/>
  <c r="H9093" i="8" s="1"/>
  <c r="G9093" i="8"/>
  <c r="E9094" i="8"/>
  <c r="F9094" i="8" s="1"/>
  <c r="H9094" i="8" s="1"/>
  <c r="G9094" i="8"/>
  <c r="E9095" i="8"/>
  <c r="F9095" i="8" s="1"/>
  <c r="H9095" i="8" s="1"/>
  <c r="G9095" i="8"/>
  <c r="E9096" i="8"/>
  <c r="F9096" i="8" s="1"/>
  <c r="H9096" i="8" s="1"/>
  <c r="G9096" i="8"/>
  <c r="E9097" i="8"/>
  <c r="F9097" i="8" s="1"/>
  <c r="H9097" i="8" s="1"/>
  <c r="G9097" i="8"/>
  <c r="E9098" i="8"/>
  <c r="F9098" i="8" s="1"/>
  <c r="H9098" i="8" s="1"/>
  <c r="G9098" i="8"/>
  <c r="E9099" i="8"/>
  <c r="F9099" i="8" s="1"/>
  <c r="H9099" i="8" s="1"/>
  <c r="G9099" i="8"/>
  <c r="E9100" i="8"/>
  <c r="F9100" i="8" s="1"/>
  <c r="H9100" i="8" s="1"/>
  <c r="G9100" i="8"/>
  <c r="E9101" i="8"/>
  <c r="F9101" i="8" s="1"/>
  <c r="H9101" i="8" s="1"/>
  <c r="G9101" i="8"/>
  <c r="E9102" i="8"/>
  <c r="F9102" i="8" s="1"/>
  <c r="H9102" i="8" s="1"/>
  <c r="G9102" i="8"/>
  <c r="E9103" i="8"/>
  <c r="F9103" i="8" s="1"/>
  <c r="H9103" i="8" s="1"/>
  <c r="G9103" i="8"/>
  <c r="E9104" i="8"/>
  <c r="F9104" i="8" s="1"/>
  <c r="H9104" i="8" s="1"/>
  <c r="G9104" i="8"/>
  <c r="E9105" i="8"/>
  <c r="F9105" i="8" s="1"/>
  <c r="H9105" i="8" s="1"/>
  <c r="G9105" i="8"/>
  <c r="E9106" i="8"/>
  <c r="F9106" i="8" s="1"/>
  <c r="H9106" i="8" s="1"/>
  <c r="G9106" i="8"/>
  <c r="E9107" i="8"/>
  <c r="F9107" i="8" s="1"/>
  <c r="H9107" i="8" s="1"/>
  <c r="G9107" i="8"/>
  <c r="E9108" i="8"/>
  <c r="F9108" i="8" s="1"/>
  <c r="H9108" i="8" s="1"/>
  <c r="G9108" i="8"/>
  <c r="E9109" i="8"/>
  <c r="F9109" i="8" s="1"/>
  <c r="H9109" i="8" s="1"/>
  <c r="G9109" i="8"/>
  <c r="E9110" i="8"/>
  <c r="F9110" i="8" s="1"/>
  <c r="H9110" i="8" s="1"/>
  <c r="G9110" i="8"/>
  <c r="E9111" i="8"/>
  <c r="F9111" i="8" s="1"/>
  <c r="H9111" i="8" s="1"/>
  <c r="G9111" i="8"/>
  <c r="E9112" i="8"/>
  <c r="F9112" i="8" s="1"/>
  <c r="H9112" i="8" s="1"/>
  <c r="G9112" i="8"/>
  <c r="E9113" i="8"/>
  <c r="F9113" i="8" s="1"/>
  <c r="H9113" i="8" s="1"/>
  <c r="G9113" i="8"/>
  <c r="E9114" i="8"/>
  <c r="F9114" i="8" s="1"/>
  <c r="H9114" i="8" s="1"/>
  <c r="G9114" i="8"/>
  <c r="E9115" i="8"/>
  <c r="F9115" i="8" s="1"/>
  <c r="H9115" i="8" s="1"/>
  <c r="G9115" i="8"/>
  <c r="E9116" i="8"/>
  <c r="F9116" i="8" s="1"/>
  <c r="H9116" i="8" s="1"/>
  <c r="G9116" i="8"/>
  <c r="E9117" i="8"/>
  <c r="F9117" i="8" s="1"/>
  <c r="H9117" i="8" s="1"/>
  <c r="G9117" i="8"/>
  <c r="E9118" i="8"/>
  <c r="F9118" i="8" s="1"/>
  <c r="H9118" i="8" s="1"/>
  <c r="G9118" i="8"/>
  <c r="E9119" i="8"/>
  <c r="F9119" i="8" s="1"/>
  <c r="H9119" i="8" s="1"/>
  <c r="G9119" i="8"/>
  <c r="E9120" i="8"/>
  <c r="F9120" i="8" s="1"/>
  <c r="H9120" i="8" s="1"/>
  <c r="G9120" i="8"/>
  <c r="E9121" i="8"/>
  <c r="F9121" i="8" s="1"/>
  <c r="H9121" i="8" s="1"/>
  <c r="G9121" i="8"/>
  <c r="E9122" i="8"/>
  <c r="F9122" i="8" s="1"/>
  <c r="H9122" i="8" s="1"/>
  <c r="G9122" i="8"/>
  <c r="E9123" i="8"/>
  <c r="F9123" i="8" s="1"/>
  <c r="H9123" i="8" s="1"/>
  <c r="G9123" i="8"/>
  <c r="E9124" i="8"/>
  <c r="F9124" i="8" s="1"/>
  <c r="H9124" i="8" s="1"/>
  <c r="G9124" i="8"/>
  <c r="E9125" i="8"/>
  <c r="F9125" i="8" s="1"/>
  <c r="H9125" i="8" s="1"/>
  <c r="G9125" i="8"/>
  <c r="E9126" i="8"/>
  <c r="F9126" i="8" s="1"/>
  <c r="H9126" i="8" s="1"/>
  <c r="G9126" i="8"/>
  <c r="E9127" i="8"/>
  <c r="F9127" i="8" s="1"/>
  <c r="H9127" i="8" s="1"/>
  <c r="G9127" i="8"/>
  <c r="E9128" i="8"/>
  <c r="F9128" i="8" s="1"/>
  <c r="H9128" i="8" s="1"/>
  <c r="G9128" i="8"/>
  <c r="E9129" i="8"/>
  <c r="F9129" i="8" s="1"/>
  <c r="H9129" i="8" s="1"/>
  <c r="G9129" i="8"/>
  <c r="E9130" i="8"/>
  <c r="F9130" i="8" s="1"/>
  <c r="H9130" i="8" s="1"/>
  <c r="G9130" i="8"/>
  <c r="E9131" i="8"/>
  <c r="F9131" i="8" s="1"/>
  <c r="H9131" i="8" s="1"/>
  <c r="G9131" i="8"/>
  <c r="E9132" i="8"/>
  <c r="F9132" i="8" s="1"/>
  <c r="H9132" i="8" s="1"/>
  <c r="G9132" i="8"/>
  <c r="E9133" i="8"/>
  <c r="F9133" i="8" s="1"/>
  <c r="H9133" i="8" s="1"/>
  <c r="G9133" i="8"/>
  <c r="E9134" i="8"/>
  <c r="F9134" i="8" s="1"/>
  <c r="H9134" i="8" s="1"/>
  <c r="G9134" i="8"/>
  <c r="E9135" i="8"/>
  <c r="F9135" i="8" s="1"/>
  <c r="H9135" i="8" s="1"/>
  <c r="G9135" i="8"/>
  <c r="E9136" i="8"/>
  <c r="F9136" i="8" s="1"/>
  <c r="H9136" i="8" s="1"/>
  <c r="G9136" i="8"/>
  <c r="E9137" i="8"/>
  <c r="F9137" i="8" s="1"/>
  <c r="H9137" i="8" s="1"/>
  <c r="G9137" i="8"/>
  <c r="E9138" i="8"/>
  <c r="F9138" i="8" s="1"/>
  <c r="H9138" i="8" s="1"/>
  <c r="G9138" i="8"/>
  <c r="E9139" i="8"/>
  <c r="F9139" i="8" s="1"/>
  <c r="H9139" i="8" s="1"/>
  <c r="G9139" i="8"/>
  <c r="E9140" i="8"/>
  <c r="F9140" i="8" s="1"/>
  <c r="H9140" i="8" s="1"/>
  <c r="G9140" i="8"/>
  <c r="E9141" i="8"/>
  <c r="F9141" i="8" s="1"/>
  <c r="H9141" i="8" s="1"/>
  <c r="G9141" i="8"/>
  <c r="E9142" i="8"/>
  <c r="F9142" i="8" s="1"/>
  <c r="H9142" i="8" s="1"/>
  <c r="G9142" i="8"/>
  <c r="E9143" i="8"/>
  <c r="F9143" i="8" s="1"/>
  <c r="H9143" i="8" s="1"/>
  <c r="G9143" i="8"/>
  <c r="E9144" i="8"/>
  <c r="F9144" i="8" s="1"/>
  <c r="H9144" i="8" s="1"/>
  <c r="G9144" i="8"/>
  <c r="E9145" i="8"/>
  <c r="F9145" i="8" s="1"/>
  <c r="H9145" i="8" s="1"/>
  <c r="G9145" i="8"/>
  <c r="E9146" i="8"/>
  <c r="F9146" i="8" s="1"/>
  <c r="H9146" i="8" s="1"/>
  <c r="G9146" i="8"/>
  <c r="E9147" i="8"/>
  <c r="F9147" i="8" s="1"/>
  <c r="H9147" i="8" s="1"/>
  <c r="G9147" i="8"/>
  <c r="E9148" i="8"/>
  <c r="F9148" i="8" s="1"/>
  <c r="H9148" i="8" s="1"/>
  <c r="G9148" i="8"/>
  <c r="E9149" i="8"/>
  <c r="F9149" i="8" s="1"/>
  <c r="H9149" i="8" s="1"/>
  <c r="G9149" i="8"/>
  <c r="E9150" i="8"/>
  <c r="F9150" i="8" s="1"/>
  <c r="H9150" i="8" s="1"/>
  <c r="G9150" i="8"/>
  <c r="E9151" i="8"/>
  <c r="F9151" i="8" s="1"/>
  <c r="H9151" i="8" s="1"/>
  <c r="G9151" i="8"/>
  <c r="E9152" i="8"/>
  <c r="F9152" i="8" s="1"/>
  <c r="H9152" i="8" s="1"/>
  <c r="G9152" i="8"/>
  <c r="E9153" i="8"/>
  <c r="F9153" i="8" s="1"/>
  <c r="H9153" i="8" s="1"/>
  <c r="G9153" i="8"/>
  <c r="E9154" i="8"/>
  <c r="F9154" i="8" s="1"/>
  <c r="H9154" i="8" s="1"/>
  <c r="G9154" i="8"/>
  <c r="E9155" i="8"/>
  <c r="F9155" i="8" s="1"/>
  <c r="H9155" i="8" s="1"/>
  <c r="G9155" i="8"/>
  <c r="E9156" i="8"/>
  <c r="F9156" i="8" s="1"/>
  <c r="H9156" i="8" s="1"/>
  <c r="G9156" i="8"/>
  <c r="E9157" i="8"/>
  <c r="F9157" i="8" s="1"/>
  <c r="H9157" i="8" s="1"/>
  <c r="G9157" i="8"/>
  <c r="E9158" i="8"/>
  <c r="F9158" i="8" s="1"/>
  <c r="H9158" i="8" s="1"/>
  <c r="G9158" i="8"/>
  <c r="E9159" i="8"/>
  <c r="F9159" i="8" s="1"/>
  <c r="H9159" i="8" s="1"/>
  <c r="G9159" i="8"/>
  <c r="E9160" i="8"/>
  <c r="F9160" i="8" s="1"/>
  <c r="H9160" i="8" s="1"/>
  <c r="G9160" i="8"/>
  <c r="E9161" i="8"/>
  <c r="F9161" i="8" s="1"/>
  <c r="H9161" i="8" s="1"/>
  <c r="G9161" i="8"/>
  <c r="E9162" i="8"/>
  <c r="F9162" i="8" s="1"/>
  <c r="H9162" i="8" s="1"/>
  <c r="G9162" i="8"/>
  <c r="E9163" i="8"/>
  <c r="F9163" i="8" s="1"/>
  <c r="H9163" i="8" s="1"/>
  <c r="G9163" i="8"/>
  <c r="E9164" i="8"/>
  <c r="F9164" i="8" s="1"/>
  <c r="H9164" i="8" s="1"/>
  <c r="G9164" i="8"/>
  <c r="E9165" i="8"/>
  <c r="F9165" i="8" s="1"/>
  <c r="H9165" i="8" s="1"/>
  <c r="G9165" i="8"/>
  <c r="E9166" i="8"/>
  <c r="F9166" i="8" s="1"/>
  <c r="H9166" i="8" s="1"/>
  <c r="G9166" i="8"/>
  <c r="E9167" i="8"/>
  <c r="F9167" i="8" s="1"/>
  <c r="H9167" i="8" s="1"/>
  <c r="G9167" i="8"/>
  <c r="E9168" i="8"/>
  <c r="F9168" i="8" s="1"/>
  <c r="H9168" i="8" s="1"/>
  <c r="G9168" i="8"/>
  <c r="E9169" i="8"/>
  <c r="F9169" i="8" s="1"/>
  <c r="H9169" i="8" s="1"/>
  <c r="G9169" i="8"/>
  <c r="E9170" i="8"/>
  <c r="F9170" i="8" s="1"/>
  <c r="H9170" i="8" s="1"/>
  <c r="G9170" i="8"/>
  <c r="E9171" i="8"/>
  <c r="F9171" i="8" s="1"/>
  <c r="H9171" i="8" s="1"/>
  <c r="G9171" i="8"/>
  <c r="E9172" i="8"/>
  <c r="F9172" i="8" s="1"/>
  <c r="H9172" i="8" s="1"/>
  <c r="G9172" i="8"/>
  <c r="E9173" i="8"/>
  <c r="F9173" i="8" s="1"/>
  <c r="H9173" i="8" s="1"/>
  <c r="G9173" i="8"/>
  <c r="E9174" i="8"/>
  <c r="F9174" i="8" s="1"/>
  <c r="H9174" i="8" s="1"/>
  <c r="G9174" i="8"/>
  <c r="E9175" i="8"/>
  <c r="F9175" i="8" s="1"/>
  <c r="H9175" i="8" s="1"/>
  <c r="G9175" i="8"/>
  <c r="E9176" i="8"/>
  <c r="F9176" i="8" s="1"/>
  <c r="H9176" i="8" s="1"/>
  <c r="G9176" i="8"/>
  <c r="E9177" i="8"/>
  <c r="F9177" i="8" s="1"/>
  <c r="H9177" i="8" s="1"/>
  <c r="G9177" i="8"/>
  <c r="E9178" i="8"/>
  <c r="F9178" i="8" s="1"/>
  <c r="H9178" i="8" s="1"/>
  <c r="G9178" i="8"/>
  <c r="E9179" i="8"/>
  <c r="F9179" i="8" s="1"/>
  <c r="H9179" i="8" s="1"/>
  <c r="G9179" i="8"/>
  <c r="E9180" i="8"/>
  <c r="F9180" i="8" s="1"/>
  <c r="H9180" i="8" s="1"/>
  <c r="G9180" i="8"/>
  <c r="E9181" i="8"/>
  <c r="F9181" i="8" s="1"/>
  <c r="H9181" i="8" s="1"/>
  <c r="G9181" i="8"/>
  <c r="E9182" i="8"/>
  <c r="F9182" i="8" s="1"/>
  <c r="H9182" i="8" s="1"/>
  <c r="G9182" i="8"/>
  <c r="E9183" i="8"/>
  <c r="F9183" i="8" s="1"/>
  <c r="H9183" i="8" s="1"/>
  <c r="G9183" i="8"/>
  <c r="E9184" i="8"/>
  <c r="F9184" i="8" s="1"/>
  <c r="H9184" i="8" s="1"/>
  <c r="G9184" i="8"/>
  <c r="E9185" i="8"/>
  <c r="F9185" i="8" s="1"/>
  <c r="H9185" i="8" s="1"/>
  <c r="G9185" i="8"/>
  <c r="E9186" i="8"/>
  <c r="F9186" i="8" s="1"/>
  <c r="H9186" i="8" s="1"/>
  <c r="G9186" i="8"/>
  <c r="E9187" i="8"/>
  <c r="F9187" i="8" s="1"/>
  <c r="H9187" i="8" s="1"/>
  <c r="G9187" i="8"/>
  <c r="E9188" i="8"/>
  <c r="F9188" i="8" s="1"/>
  <c r="H9188" i="8" s="1"/>
  <c r="G9188" i="8"/>
  <c r="E9189" i="8"/>
  <c r="F9189" i="8" s="1"/>
  <c r="H9189" i="8" s="1"/>
  <c r="G9189" i="8"/>
  <c r="E9190" i="8"/>
  <c r="F9190" i="8" s="1"/>
  <c r="H9190" i="8" s="1"/>
  <c r="G9190" i="8"/>
  <c r="E9191" i="8"/>
  <c r="F9191" i="8" s="1"/>
  <c r="H9191" i="8" s="1"/>
  <c r="G9191" i="8"/>
  <c r="E9192" i="8"/>
  <c r="F9192" i="8" s="1"/>
  <c r="H9192" i="8" s="1"/>
  <c r="G9192" i="8"/>
  <c r="E9193" i="8"/>
  <c r="F9193" i="8" s="1"/>
  <c r="H9193" i="8" s="1"/>
  <c r="G9193" i="8"/>
  <c r="E9194" i="8"/>
  <c r="F9194" i="8" s="1"/>
  <c r="H9194" i="8" s="1"/>
  <c r="G9194" i="8"/>
  <c r="E9195" i="8"/>
  <c r="F9195" i="8" s="1"/>
  <c r="H9195" i="8" s="1"/>
  <c r="G9195" i="8"/>
  <c r="E9196" i="8"/>
  <c r="F9196" i="8" s="1"/>
  <c r="H9196" i="8" s="1"/>
  <c r="G9196" i="8"/>
  <c r="E9197" i="8"/>
  <c r="F9197" i="8" s="1"/>
  <c r="H9197" i="8" s="1"/>
  <c r="G9197" i="8"/>
  <c r="E9198" i="8"/>
  <c r="F9198" i="8" s="1"/>
  <c r="H9198" i="8" s="1"/>
  <c r="G9198" i="8"/>
  <c r="E9199" i="8"/>
  <c r="F9199" i="8" s="1"/>
  <c r="H9199" i="8" s="1"/>
  <c r="G9199" i="8"/>
  <c r="E9200" i="8"/>
  <c r="F9200" i="8" s="1"/>
  <c r="H9200" i="8" s="1"/>
  <c r="G9200" i="8"/>
  <c r="E9201" i="8"/>
  <c r="F9201" i="8" s="1"/>
  <c r="H9201" i="8" s="1"/>
  <c r="G9201" i="8"/>
  <c r="E9202" i="8"/>
  <c r="F9202" i="8" s="1"/>
  <c r="H9202" i="8" s="1"/>
  <c r="G9202" i="8"/>
  <c r="E9203" i="8"/>
  <c r="F9203" i="8"/>
  <c r="H9203" i="8" s="1"/>
  <c r="G9203" i="8"/>
  <c r="E9204" i="8"/>
  <c r="F9204" i="8" s="1"/>
  <c r="H9204" i="8" s="1"/>
  <c r="G9204" i="8"/>
  <c r="E9205" i="8"/>
  <c r="F9205" i="8"/>
  <c r="H9205" i="8" s="1"/>
  <c r="G9205" i="8"/>
  <c r="E9206" i="8"/>
  <c r="F9206" i="8" s="1"/>
  <c r="H9206" i="8" s="1"/>
  <c r="G9206" i="8"/>
  <c r="E9207" i="8"/>
  <c r="F9207" i="8"/>
  <c r="H9207" i="8" s="1"/>
  <c r="G9207" i="8"/>
  <c r="E9208" i="8"/>
  <c r="F9208" i="8" s="1"/>
  <c r="H9208" i="8" s="1"/>
  <c r="G9208" i="8"/>
  <c r="E9209" i="8"/>
  <c r="F9209" i="8"/>
  <c r="H9209" i="8" s="1"/>
  <c r="G9209" i="8"/>
  <c r="E9210" i="8"/>
  <c r="F9210" i="8" s="1"/>
  <c r="H9210" i="8" s="1"/>
  <c r="G9210" i="8"/>
  <c r="E9211" i="8"/>
  <c r="F9211" i="8"/>
  <c r="H9211" i="8" s="1"/>
  <c r="G9211" i="8"/>
  <c r="E9212" i="8"/>
  <c r="F9212" i="8" s="1"/>
  <c r="H9212" i="8" s="1"/>
  <c r="G9212" i="8"/>
  <c r="E9213" i="8"/>
  <c r="F9213" i="8"/>
  <c r="H9213" i="8" s="1"/>
  <c r="G9213" i="8"/>
  <c r="E9214" i="8"/>
  <c r="F9214" i="8" s="1"/>
  <c r="H9214" i="8" s="1"/>
  <c r="G9214" i="8"/>
  <c r="E9215" i="8"/>
  <c r="F9215" i="8"/>
  <c r="H9215" i="8" s="1"/>
  <c r="G9215" i="8"/>
  <c r="E9216" i="8"/>
  <c r="F9216" i="8" s="1"/>
  <c r="H9216" i="8" s="1"/>
  <c r="G9216" i="8"/>
  <c r="E9217" i="8"/>
  <c r="F9217" i="8"/>
  <c r="H9217" i="8" s="1"/>
  <c r="G9217" i="8"/>
  <c r="E9218" i="8"/>
  <c r="F9218" i="8" s="1"/>
  <c r="H9218" i="8" s="1"/>
  <c r="G9218" i="8"/>
  <c r="E9219" i="8"/>
  <c r="F9219" i="8"/>
  <c r="H9219" i="8" s="1"/>
  <c r="G9219" i="8"/>
  <c r="E9220" i="8"/>
  <c r="F9220" i="8" s="1"/>
  <c r="H9220" i="8" s="1"/>
  <c r="G9220" i="8"/>
  <c r="E9221" i="8"/>
  <c r="F9221" i="8"/>
  <c r="H9221" i="8" s="1"/>
  <c r="G9221" i="8"/>
  <c r="E9222" i="8"/>
  <c r="F9222" i="8" s="1"/>
  <c r="H9222" i="8" s="1"/>
  <c r="G9222" i="8"/>
  <c r="E9223" i="8"/>
  <c r="F9223" i="8"/>
  <c r="H9223" i="8" s="1"/>
  <c r="G9223" i="8"/>
  <c r="E9224" i="8"/>
  <c r="F9224" i="8" s="1"/>
  <c r="H9224" i="8" s="1"/>
  <c r="G9224" i="8"/>
  <c r="E9225" i="8"/>
  <c r="F9225" i="8"/>
  <c r="H9225" i="8" s="1"/>
  <c r="G9225" i="8"/>
  <c r="E9226" i="8"/>
  <c r="F9226" i="8" s="1"/>
  <c r="H9226" i="8" s="1"/>
  <c r="G9226" i="8"/>
  <c r="E9227" i="8"/>
  <c r="F9227" i="8"/>
  <c r="H9227" i="8" s="1"/>
  <c r="G9227" i="8"/>
  <c r="E9228" i="8"/>
  <c r="F9228" i="8" s="1"/>
  <c r="H9228" i="8" s="1"/>
  <c r="G9228" i="8"/>
  <c r="E9229" i="8"/>
  <c r="F9229" i="8"/>
  <c r="H9229" i="8" s="1"/>
  <c r="G9229" i="8"/>
  <c r="E9230" i="8"/>
  <c r="F9230" i="8" s="1"/>
  <c r="H9230" i="8" s="1"/>
  <c r="G9230" i="8"/>
  <c r="E9231" i="8"/>
  <c r="F9231" i="8"/>
  <c r="H9231" i="8" s="1"/>
  <c r="G9231" i="8"/>
  <c r="E9232" i="8"/>
  <c r="F9232" i="8" s="1"/>
  <c r="H9232" i="8" s="1"/>
  <c r="G9232" i="8"/>
  <c r="E9233" i="8"/>
  <c r="F9233" i="8"/>
  <c r="H9233" i="8" s="1"/>
  <c r="G9233" i="8"/>
  <c r="E9234" i="8"/>
  <c r="F9234" i="8" s="1"/>
  <c r="H9234" i="8" s="1"/>
  <c r="G9234" i="8"/>
  <c r="E9235" i="8"/>
  <c r="F9235" i="8"/>
  <c r="H9235" i="8" s="1"/>
  <c r="G9235" i="8"/>
  <c r="E9236" i="8"/>
  <c r="F9236" i="8" s="1"/>
  <c r="H9236" i="8" s="1"/>
  <c r="G9236" i="8"/>
  <c r="E9237" i="8"/>
  <c r="F9237" i="8"/>
  <c r="H9237" i="8" s="1"/>
  <c r="G9237" i="8"/>
  <c r="E9238" i="8"/>
  <c r="F9238" i="8" s="1"/>
  <c r="H9238" i="8" s="1"/>
  <c r="G9238" i="8"/>
  <c r="E9239" i="8"/>
  <c r="F9239" i="8"/>
  <c r="H9239" i="8" s="1"/>
  <c r="G9239" i="8"/>
  <c r="E9240" i="8"/>
  <c r="F9240" i="8" s="1"/>
  <c r="H9240" i="8" s="1"/>
  <c r="G9240" i="8"/>
  <c r="E9241" i="8"/>
  <c r="F9241" i="8"/>
  <c r="H9241" i="8" s="1"/>
  <c r="G9241" i="8"/>
  <c r="E9242" i="8"/>
  <c r="F9242" i="8" s="1"/>
  <c r="H9242" i="8" s="1"/>
  <c r="G9242" i="8"/>
  <c r="E9243" i="8"/>
  <c r="F9243" i="8"/>
  <c r="H9243" i="8" s="1"/>
  <c r="G9243" i="8"/>
  <c r="E9244" i="8"/>
  <c r="F9244" i="8" s="1"/>
  <c r="H9244" i="8" s="1"/>
  <c r="G9244" i="8"/>
  <c r="E9245" i="8"/>
  <c r="F9245" i="8"/>
  <c r="H9245" i="8" s="1"/>
  <c r="G9245" i="8"/>
  <c r="E9246" i="8"/>
  <c r="F9246" i="8" s="1"/>
  <c r="H9246" i="8" s="1"/>
  <c r="G9246" i="8"/>
  <c r="E9247" i="8"/>
  <c r="F9247" i="8"/>
  <c r="H9247" i="8" s="1"/>
  <c r="G9247" i="8"/>
  <c r="E9248" i="8"/>
  <c r="F9248" i="8" s="1"/>
  <c r="H9248" i="8" s="1"/>
  <c r="G9248" i="8"/>
  <c r="E9249" i="8"/>
  <c r="F9249" i="8"/>
  <c r="H9249" i="8" s="1"/>
  <c r="G9249" i="8"/>
  <c r="E9250" i="8"/>
  <c r="F9250" i="8" s="1"/>
  <c r="H9250" i="8" s="1"/>
  <c r="G9250" i="8"/>
  <c r="E9251" i="8"/>
  <c r="F9251" i="8"/>
  <c r="H9251" i="8" s="1"/>
  <c r="G9251" i="8"/>
  <c r="E9252" i="8"/>
  <c r="F9252" i="8" s="1"/>
  <c r="H9252" i="8" s="1"/>
  <c r="G9252" i="8"/>
  <c r="E9253" i="8"/>
  <c r="F9253" i="8"/>
  <c r="H9253" i="8" s="1"/>
  <c r="G9253" i="8"/>
  <c r="E9254" i="8"/>
  <c r="F9254" i="8" s="1"/>
  <c r="H9254" i="8" s="1"/>
  <c r="G9254" i="8"/>
  <c r="E9255" i="8"/>
  <c r="F9255" i="8"/>
  <c r="H9255" i="8" s="1"/>
  <c r="G9255" i="8"/>
  <c r="E9256" i="8"/>
  <c r="F9256" i="8" s="1"/>
  <c r="H9256" i="8" s="1"/>
  <c r="G9256" i="8"/>
  <c r="E9257" i="8"/>
  <c r="F9257" i="8"/>
  <c r="H9257" i="8" s="1"/>
  <c r="G9257" i="8"/>
  <c r="E9258" i="8"/>
  <c r="F9258" i="8" s="1"/>
  <c r="H9258" i="8" s="1"/>
  <c r="G9258" i="8"/>
  <c r="E9259" i="8"/>
  <c r="F9259" i="8"/>
  <c r="H9259" i="8" s="1"/>
  <c r="G9259" i="8"/>
  <c r="E9260" i="8"/>
  <c r="F9260" i="8" s="1"/>
  <c r="H9260" i="8" s="1"/>
  <c r="G9260" i="8"/>
  <c r="E9261" i="8"/>
  <c r="F9261" i="8"/>
  <c r="H9261" i="8" s="1"/>
  <c r="G9261" i="8"/>
  <c r="E9262" i="8"/>
  <c r="F9262" i="8" s="1"/>
  <c r="H9262" i="8" s="1"/>
  <c r="G9262" i="8"/>
  <c r="E9263" i="8"/>
  <c r="F9263" i="8"/>
  <c r="H9263" i="8" s="1"/>
  <c r="G9263" i="8"/>
  <c r="E9264" i="8"/>
  <c r="F9264" i="8" s="1"/>
  <c r="H9264" i="8" s="1"/>
  <c r="G9264" i="8"/>
  <c r="E9265" i="8"/>
  <c r="F9265" i="8"/>
  <c r="H9265" i="8" s="1"/>
  <c r="G9265" i="8"/>
  <c r="E9266" i="8"/>
  <c r="F9266" i="8" s="1"/>
  <c r="H9266" i="8" s="1"/>
  <c r="G9266" i="8"/>
  <c r="E9267" i="8"/>
  <c r="F9267" i="8"/>
  <c r="H9267" i="8" s="1"/>
  <c r="G9267" i="8"/>
  <c r="E9268" i="8"/>
  <c r="F9268" i="8" s="1"/>
  <c r="H9268" i="8" s="1"/>
  <c r="G9268" i="8"/>
  <c r="E9269" i="8"/>
  <c r="F9269" i="8"/>
  <c r="H9269" i="8" s="1"/>
  <c r="G9269" i="8"/>
  <c r="E9270" i="8"/>
  <c r="F9270" i="8" s="1"/>
  <c r="H9270" i="8" s="1"/>
  <c r="G9270" i="8"/>
  <c r="E9271" i="8"/>
  <c r="F9271" i="8"/>
  <c r="H9271" i="8" s="1"/>
  <c r="G9271" i="8"/>
  <c r="E9272" i="8"/>
  <c r="F9272" i="8" s="1"/>
  <c r="H9272" i="8" s="1"/>
  <c r="G9272" i="8"/>
  <c r="E9273" i="8"/>
  <c r="F9273" i="8"/>
  <c r="H9273" i="8" s="1"/>
  <c r="G9273" i="8"/>
  <c r="E9274" i="8"/>
  <c r="F9274" i="8" s="1"/>
  <c r="H9274" i="8" s="1"/>
  <c r="G9274" i="8"/>
  <c r="E9275" i="8"/>
  <c r="F9275" i="8"/>
  <c r="H9275" i="8" s="1"/>
  <c r="G9275" i="8"/>
  <c r="E9276" i="8"/>
  <c r="F9276" i="8" s="1"/>
  <c r="H9276" i="8" s="1"/>
  <c r="G9276" i="8"/>
  <c r="E9277" i="8"/>
  <c r="F9277" i="8"/>
  <c r="H9277" i="8" s="1"/>
  <c r="G9277" i="8"/>
  <c r="E9278" i="8"/>
  <c r="F9278" i="8" s="1"/>
  <c r="H9278" i="8" s="1"/>
  <c r="G9278" i="8"/>
  <c r="E9279" i="8"/>
  <c r="F9279" i="8"/>
  <c r="H9279" i="8" s="1"/>
  <c r="G9279" i="8"/>
  <c r="E9280" i="8"/>
  <c r="F9280" i="8" s="1"/>
  <c r="H9280" i="8" s="1"/>
  <c r="G9280" i="8"/>
  <c r="E9281" i="8"/>
  <c r="F9281" i="8"/>
  <c r="H9281" i="8" s="1"/>
  <c r="G9281" i="8"/>
  <c r="E9282" i="8"/>
  <c r="F9282" i="8" s="1"/>
  <c r="H9282" i="8" s="1"/>
  <c r="G9282" i="8"/>
  <c r="E9283" i="8"/>
  <c r="F9283" i="8"/>
  <c r="H9283" i="8" s="1"/>
  <c r="G9283" i="8"/>
  <c r="E9284" i="8"/>
  <c r="F9284" i="8" s="1"/>
  <c r="H9284" i="8" s="1"/>
  <c r="G9284" i="8"/>
  <c r="E9285" i="8"/>
  <c r="F9285" i="8"/>
  <c r="H9285" i="8" s="1"/>
  <c r="G9285" i="8"/>
  <c r="E9286" i="8"/>
  <c r="F9286" i="8" s="1"/>
  <c r="H9286" i="8" s="1"/>
  <c r="G9286" i="8"/>
  <c r="E9287" i="8"/>
  <c r="F9287" i="8"/>
  <c r="H9287" i="8" s="1"/>
  <c r="G9287" i="8"/>
  <c r="E9288" i="8"/>
  <c r="F9288" i="8" s="1"/>
  <c r="H9288" i="8" s="1"/>
  <c r="G9288" i="8"/>
  <c r="E9289" i="8"/>
  <c r="F9289" i="8"/>
  <c r="H9289" i="8" s="1"/>
  <c r="G9289" i="8"/>
  <c r="E9290" i="8"/>
  <c r="F9290" i="8" s="1"/>
  <c r="H9290" i="8" s="1"/>
  <c r="G9290" i="8"/>
  <c r="E9291" i="8"/>
  <c r="F9291" i="8"/>
  <c r="H9291" i="8" s="1"/>
  <c r="G9291" i="8"/>
  <c r="E9292" i="8"/>
  <c r="F9292" i="8" s="1"/>
  <c r="H9292" i="8" s="1"/>
  <c r="G9292" i="8"/>
  <c r="E9293" i="8"/>
  <c r="F9293" i="8"/>
  <c r="H9293" i="8" s="1"/>
  <c r="G9293" i="8"/>
  <c r="E9294" i="8"/>
  <c r="F9294" i="8" s="1"/>
  <c r="H9294" i="8" s="1"/>
  <c r="G9294" i="8"/>
  <c r="E9295" i="8"/>
  <c r="F9295" i="8"/>
  <c r="H9295" i="8" s="1"/>
  <c r="G9295" i="8"/>
  <c r="E9296" i="8"/>
  <c r="F9296" i="8" s="1"/>
  <c r="H9296" i="8" s="1"/>
  <c r="G9296" i="8"/>
  <c r="E9297" i="8"/>
  <c r="F9297" i="8"/>
  <c r="H9297" i="8" s="1"/>
  <c r="G9297" i="8"/>
  <c r="E9298" i="8"/>
  <c r="F9298" i="8" s="1"/>
  <c r="H9298" i="8" s="1"/>
  <c r="G9298" i="8"/>
  <c r="E9299" i="8"/>
  <c r="F9299" i="8"/>
  <c r="H9299" i="8" s="1"/>
  <c r="G9299" i="8"/>
  <c r="E9300" i="8"/>
  <c r="F9300" i="8" s="1"/>
  <c r="H9300" i="8" s="1"/>
  <c r="G9300" i="8"/>
  <c r="E9301" i="8"/>
  <c r="F9301" i="8"/>
  <c r="H9301" i="8" s="1"/>
  <c r="G9301" i="8"/>
  <c r="E9302" i="8"/>
  <c r="F9302" i="8" s="1"/>
  <c r="H9302" i="8" s="1"/>
  <c r="G9302" i="8"/>
  <c r="E9303" i="8"/>
  <c r="F9303" i="8"/>
  <c r="H9303" i="8" s="1"/>
  <c r="G9303" i="8"/>
  <c r="E9304" i="8"/>
  <c r="F9304" i="8" s="1"/>
  <c r="H9304" i="8" s="1"/>
  <c r="G9304" i="8"/>
  <c r="E9305" i="8"/>
  <c r="F9305" i="8"/>
  <c r="H9305" i="8" s="1"/>
  <c r="G9305" i="8"/>
  <c r="E9306" i="8"/>
  <c r="F9306" i="8" s="1"/>
  <c r="H9306" i="8" s="1"/>
  <c r="G9306" i="8"/>
  <c r="E9307" i="8"/>
  <c r="F9307" i="8"/>
  <c r="H9307" i="8" s="1"/>
  <c r="G9307" i="8"/>
  <c r="E9308" i="8"/>
  <c r="F9308" i="8" s="1"/>
  <c r="H9308" i="8" s="1"/>
  <c r="G9308" i="8"/>
  <c r="E9309" i="8"/>
  <c r="F9309" i="8"/>
  <c r="H9309" i="8" s="1"/>
  <c r="G9309" i="8"/>
  <c r="E9310" i="8"/>
  <c r="F9310" i="8" s="1"/>
  <c r="H9310" i="8" s="1"/>
  <c r="G9310" i="8"/>
  <c r="E9311" i="8"/>
  <c r="F9311" i="8"/>
  <c r="H9311" i="8" s="1"/>
  <c r="G9311" i="8"/>
  <c r="E9312" i="8"/>
  <c r="F9312" i="8" s="1"/>
  <c r="H9312" i="8" s="1"/>
  <c r="G9312" i="8"/>
  <c r="E9313" i="8"/>
  <c r="F9313" i="8"/>
  <c r="H9313" i="8" s="1"/>
  <c r="G9313" i="8"/>
  <c r="E9314" i="8"/>
  <c r="F9314" i="8" s="1"/>
  <c r="H9314" i="8" s="1"/>
  <c r="G9314" i="8"/>
  <c r="E9315" i="8"/>
  <c r="F9315" i="8"/>
  <c r="H9315" i="8" s="1"/>
  <c r="G9315" i="8"/>
  <c r="E9316" i="8"/>
  <c r="F9316" i="8" s="1"/>
  <c r="H9316" i="8" s="1"/>
  <c r="G9316" i="8"/>
  <c r="E9317" i="8"/>
  <c r="F9317" i="8"/>
  <c r="H9317" i="8" s="1"/>
  <c r="G9317" i="8"/>
  <c r="E9318" i="8"/>
  <c r="F9318" i="8" s="1"/>
  <c r="H9318" i="8" s="1"/>
  <c r="G9318" i="8"/>
  <c r="E9319" i="8"/>
  <c r="F9319" i="8"/>
  <c r="H9319" i="8" s="1"/>
  <c r="G9319" i="8"/>
  <c r="E9320" i="8"/>
  <c r="F9320" i="8" s="1"/>
  <c r="H9320" i="8" s="1"/>
  <c r="G9320" i="8"/>
  <c r="E9321" i="8"/>
  <c r="F9321" i="8"/>
  <c r="H9321" i="8" s="1"/>
  <c r="G9321" i="8"/>
  <c r="E9322" i="8"/>
  <c r="F9322" i="8" s="1"/>
  <c r="H9322" i="8" s="1"/>
  <c r="G9322" i="8"/>
  <c r="E9323" i="8"/>
  <c r="F9323" i="8"/>
  <c r="H9323" i="8" s="1"/>
  <c r="G9323" i="8"/>
  <c r="E9324" i="8"/>
  <c r="F9324" i="8" s="1"/>
  <c r="H9324" i="8" s="1"/>
  <c r="G9324" i="8"/>
  <c r="E9325" i="8"/>
  <c r="F9325" i="8"/>
  <c r="H9325" i="8" s="1"/>
  <c r="G9325" i="8"/>
  <c r="E9326" i="8"/>
  <c r="F9326" i="8" s="1"/>
  <c r="H9326" i="8" s="1"/>
  <c r="G9326" i="8"/>
  <c r="E9327" i="8"/>
  <c r="F9327" i="8"/>
  <c r="H9327" i="8" s="1"/>
  <c r="G9327" i="8"/>
  <c r="E9328" i="8"/>
  <c r="F9328" i="8" s="1"/>
  <c r="H9328" i="8" s="1"/>
  <c r="G9328" i="8"/>
  <c r="E9329" i="8"/>
  <c r="F9329" i="8"/>
  <c r="H9329" i="8" s="1"/>
  <c r="G9329" i="8"/>
  <c r="E9330" i="8"/>
  <c r="F9330" i="8" s="1"/>
  <c r="H9330" i="8" s="1"/>
  <c r="G9330" i="8"/>
  <c r="E9331" i="8"/>
  <c r="F9331" i="8"/>
  <c r="H9331" i="8" s="1"/>
  <c r="G9331" i="8"/>
  <c r="E9332" i="8"/>
  <c r="F9332" i="8" s="1"/>
  <c r="H9332" i="8" s="1"/>
  <c r="G9332" i="8"/>
  <c r="E9333" i="8"/>
  <c r="F9333" i="8"/>
  <c r="H9333" i="8" s="1"/>
  <c r="G9333" i="8"/>
  <c r="E9334" i="8"/>
  <c r="F9334" i="8" s="1"/>
  <c r="H9334" i="8" s="1"/>
  <c r="G9334" i="8"/>
  <c r="E9335" i="8"/>
  <c r="F9335" i="8"/>
  <c r="H9335" i="8" s="1"/>
  <c r="G9335" i="8"/>
  <c r="E9336" i="8"/>
  <c r="F9336" i="8" s="1"/>
  <c r="H9336" i="8" s="1"/>
  <c r="G9336" i="8"/>
  <c r="E9337" i="8"/>
  <c r="F9337" i="8"/>
  <c r="H9337" i="8" s="1"/>
  <c r="G9337" i="8"/>
  <c r="E9338" i="8"/>
  <c r="F9338" i="8" s="1"/>
  <c r="H9338" i="8" s="1"/>
  <c r="G9338" i="8"/>
  <c r="E9339" i="8"/>
  <c r="F9339" i="8"/>
  <c r="H9339" i="8" s="1"/>
  <c r="G9339" i="8"/>
  <c r="E9340" i="8"/>
  <c r="F9340" i="8" s="1"/>
  <c r="H9340" i="8" s="1"/>
  <c r="G9340" i="8"/>
  <c r="E9341" i="8"/>
  <c r="F9341" i="8"/>
  <c r="H9341" i="8" s="1"/>
  <c r="G9341" i="8"/>
  <c r="E9342" i="8"/>
  <c r="F9342" i="8" s="1"/>
  <c r="H9342" i="8" s="1"/>
  <c r="G9342" i="8"/>
  <c r="E9343" i="8"/>
  <c r="F9343" i="8"/>
  <c r="H9343" i="8" s="1"/>
  <c r="G9343" i="8"/>
  <c r="E9344" i="8"/>
  <c r="F9344" i="8" s="1"/>
  <c r="H9344" i="8" s="1"/>
  <c r="G9344" i="8"/>
  <c r="E9345" i="8"/>
  <c r="F9345" i="8"/>
  <c r="H9345" i="8" s="1"/>
  <c r="G9345" i="8"/>
  <c r="E9346" i="8"/>
  <c r="F9346" i="8" s="1"/>
  <c r="H9346" i="8" s="1"/>
  <c r="G9346" i="8"/>
  <c r="E9347" i="8"/>
  <c r="F9347" i="8"/>
  <c r="H9347" i="8" s="1"/>
  <c r="G9347" i="8"/>
  <c r="E9348" i="8"/>
  <c r="F9348" i="8" s="1"/>
  <c r="H9348" i="8" s="1"/>
  <c r="G9348" i="8"/>
  <c r="E9349" i="8"/>
  <c r="F9349" i="8"/>
  <c r="H9349" i="8" s="1"/>
  <c r="G9349" i="8"/>
  <c r="E9350" i="8"/>
  <c r="F9350" i="8" s="1"/>
  <c r="H9350" i="8" s="1"/>
  <c r="G9350" i="8"/>
  <c r="E9351" i="8"/>
  <c r="F9351" i="8"/>
  <c r="H9351" i="8" s="1"/>
  <c r="G9351" i="8"/>
  <c r="E9352" i="8"/>
  <c r="F9352" i="8" s="1"/>
  <c r="H9352" i="8" s="1"/>
  <c r="G9352" i="8"/>
  <c r="E9353" i="8"/>
  <c r="F9353" i="8"/>
  <c r="H9353" i="8" s="1"/>
  <c r="G9353" i="8"/>
  <c r="E9354" i="8"/>
  <c r="F9354" i="8" s="1"/>
  <c r="H9354" i="8" s="1"/>
  <c r="G9354" i="8"/>
  <c r="E9355" i="8"/>
  <c r="F9355" i="8"/>
  <c r="H9355" i="8" s="1"/>
  <c r="G9355" i="8"/>
  <c r="E9356" i="8"/>
  <c r="F9356" i="8" s="1"/>
  <c r="H9356" i="8" s="1"/>
  <c r="G9356" i="8"/>
  <c r="E9357" i="8"/>
  <c r="F9357" i="8"/>
  <c r="H9357" i="8" s="1"/>
  <c r="G9357" i="8"/>
  <c r="E9358" i="8"/>
  <c r="F9358" i="8" s="1"/>
  <c r="H9358" i="8" s="1"/>
  <c r="G9358" i="8"/>
  <c r="E9359" i="8"/>
  <c r="F9359" i="8"/>
  <c r="H9359" i="8" s="1"/>
  <c r="G9359" i="8"/>
  <c r="E9360" i="8"/>
  <c r="F9360" i="8" s="1"/>
  <c r="H9360" i="8" s="1"/>
  <c r="G9360" i="8"/>
  <c r="E9361" i="8"/>
  <c r="F9361" i="8"/>
  <c r="H9361" i="8" s="1"/>
  <c r="G9361" i="8"/>
  <c r="E9362" i="8"/>
  <c r="F9362" i="8" s="1"/>
  <c r="H9362" i="8" s="1"/>
  <c r="G9362" i="8"/>
  <c r="E9363" i="8"/>
  <c r="F9363" i="8"/>
  <c r="H9363" i="8" s="1"/>
  <c r="G9363" i="8"/>
  <c r="E9364" i="8"/>
  <c r="F9364" i="8" s="1"/>
  <c r="H9364" i="8" s="1"/>
  <c r="G9364" i="8"/>
  <c r="E9365" i="8"/>
  <c r="F9365" i="8"/>
  <c r="H9365" i="8" s="1"/>
  <c r="G9365" i="8"/>
  <c r="E9366" i="8"/>
  <c r="F9366" i="8" s="1"/>
  <c r="H9366" i="8" s="1"/>
  <c r="G9366" i="8"/>
  <c r="E9367" i="8"/>
  <c r="F9367" i="8"/>
  <c r="H9367" i="8" s="1"/>
  <c r="G9367" i="8"/>
  <c r="E9368" i="8"/>
  <c r="F9368" i="8" s="1"/>
  <c r="H9368" i="8" s="1"/>
  <c r="G9368" i="8"/>
  <c r="E9369" i="8"/>
  <c r="F9369" i="8"/>
  <c r="H9369" i="8" s="1"/>
  <c r="G9369" i="8"/>
  <c r="E9370" i="8"/>
  <c r="F9370" i="8" s="1"/>
  <c r="H9370" i="8" s="1"/>
  <c r="G9370" i="8"/>
  <c r="E9371" i="8"/>
  <c r="F9371" i="8"/>
  <c r="H9371" i="8" s="1"/>
  <c r="G9371" i="8"/>
  <c r="E9372" i="8"/>
  <c r="F9372" i="8" s="1"/>
  <c r="H9372" i="8" s="1"/>
  <c r="G9372" i="8"/>
  <c r="E9373" i="8"/>
  <c r="F9373" i="8"/>
  <c r="H9373" i="8" s="1"/>
  <c r="G9373" i="8"/>
  <c r="E9374" i="8"/>
  <c r="F9374" i="8" s="1"/>
  <c r="H9374" i="8" s="1"/>
  <c r="G9374" i="8"/>
  <c r="E9375" i="8"/>
  <c r="F9375" i="8"/>
  <c r="H9375" i="8" s="1"/>
  <c r="G9375" i="8"/>
  <c r="E9376" i="8"/>
  <c r="F9376" i="8" s="1"/>
  <c r="H9376" i="8" s="1"/>
  <c r="G9376" i="8"/>
  <c r="E9377" i="8"/>
  <c r="F9377" i="8"/>
  <c r="H9377" i="8" s="1"/>
  <c r="G9377" i="8"/>
  <c r="E9378" i="8"/>
  <c r="F9378" i="8" s="1"/>
  <c r="H9378" i="8" s="1"/>
  <c r="G9378" i="8"/>
  <c r="E9379" i="8"/>
  <c r="F9379" i="8"/>
  <c r="H9379" i="8" s="1"/>
  <c r="G9379" i="8"/>
  <c r="E9380" i="8"/>
  <c r="F9380" i="8" s="1"/>
  <c r="H9380" i="8" s="1"/>
  <c r="G9380" i="8"/>
  <c r="E9381" i="8"/>
  <c r="F9381" i="8"/>
  <c r="H9381" i="8" s="1"/>
  <c r="G9381" i="8"/>
  <c r="E9382" i="8"/>
  <c r="F9382" i="8" s="1"/>
  <c r="H9382" i="8" s="1"/>
  <c r="G9382" i="8"/>
  <c r="E9383" i="8"/>
  <c r="F9383" i="8"/>
  <c r="H9383" i="8" s="1"/>
  <c r="G9383" i="8"/>
  <c r="E9384" i="8"/>
  <c r="F9384" i="8" s="1"/>
  <c r="H9384" i="8" s="1"/>
  <c r="G9384" i="8"/>
  <c r="E9385" i="8"/>
  <c r="F9385" i="8"/>
  <c r="H9385" i="8" s="1"/>
  <c r="G9385" i="8"/>
  <c r="E9386" i="8"/>
  <c r="F9386" i="8" s="1"/>
  <c r="H9386" i="8" s="1"/>
  <c r="G9386" i="8"/>
  <c r="E9387" i="8"/>
  <c r="F9387" i="8"/>
  <c r="H9387" i="8" s="1"/>
  <c r="G9387" i="8"/>
  <c r="E9388" i="8"/>
  <c r="F9388" i="8" s="1"/>
  <c r="H9388" i="8" s="1"/>
  <c r="G9388" i="8"/>
  <c r="E9389" i="8"/>
  <c r="F9389" i="8"/>
  <c r="H9389" i="8" s="1"/>
  <c r="G9389" i="8"/>
  <c r="E9390" i="8"/>
  <c r="F9390" i="8" s="1"/>
  <c r="H9390" i="8" s="1"/>
  <c r="G9390" i="8"/>
  <c r="E9391" i="8"/>
  <c r="F9391" i="8"/>
  <c r="H9391" i="8" s="1"/>
  <c r="G9391" i="8"/>
  <c r="E9392" i="8"/>
  <c r="F9392" i="8" s="1"/>
  <c r="H9392" i="8" s="1"/>
  <c r="G9392" i="8"/>
  <c r="E9393" i="8"/>
  <c r="F9393" i="8"/>
  <c r="H9393" i="8" s="1"/>
  <c r="G9393" i="8"/>
  <c r="E9394" i="8"/>
  <c r="F9394" i="8" s="1"/>
  <c r="H9394" i="8" s="1"/>
  <c r="G9394" i="8"/>
  <c r="E9395" i="8"/>
  <c r="F9395" i="8"/>
  <c r="H9395" i="8" s="1"/>
  <c r="G9395" i="8"/>
  <c r="E9396" i="8"/>
  <c r="F9396" i="8" s="1"/>
  <c r="H9396" i="8" s="1"/>
  <c r="G9396" i="8"/>
  <c r="E9397" i="8"/>
  <c r="F9397" i="8"/>
  <c r="H9397" i="8" s="1"/>
  <c r="G9397" i="8"/>
  <c r="E9398" i="8"/>
  <c r="F9398" i="8" s="1"/>
  <c r="H9398" i="8" s="1"/>
  <c r="G9398" i="8"/>
  <c r="E9399" i="8"/>
  <c r="F9399" i="8"/>
  <c r="H9399" i="8" s="1"/>
  <c r="G9399" i="8"/>
  <c r="E9400" i="8"/>
  <c r="F9400" i="8" s="1"/>
  <c r="H9400" i="8" s="1"/>
  <c r="G9400" i="8"/>
  <c r="E9401" i="8"/>
  <c r="F9401" i="8"/>
  <c r="H9401" i="8" s="1"/>
  <c r="G9401" i="8"/>
  <c r="E9402" i="8"/>
  <c r="F9402" i="8" s="1"/>
  <c r="H9402" i="8" s="1"/>
  <c r="G9402" i="8"/>
  <c r="E9403" i="8"/>
  <c r="F9403" i="8"/>
  <c r="H9403" i="8" s="1"/>
  <c r="G9403" i="8"/>
  <c r="E9404" i="8"/>
  <c r="F9404" i="8" s="1"/>
  <c r="H9404" i="8" s="1"/>
  <c r="G9404" i="8"/>
  <c r="E9405" i="8"/>
  <c r="F9405" i="8"/>
  <c r="H9405" i="8" s="1"/>
  <c r="G9405" i="8"/>
  <c r="E9406" i="8"/>
  <c r="F9406" i="8" s="1"/>
  <c r="H9406" i="8" s="1"/>
  <c r="G9406" i="8"/>
  <c r="E9407" i="8"/>
  <c r="F9407" i="8"/>
  <c r="H9407" i="8" s="1"/>
  <c r="G9407" i="8"/>
  <c r="E9408" i="8"/>
  <c r="F9408" i="8" s="1"/>
  <c r="H9408" i="8" s="1"/>
  <c r="G9408" i="8"/>
  <c r="E9409" i="8"/>
  <c r="F9409" i="8"/>
  <c r="H9409" i="8" s="1"/>
  <c r="G9409" i="8"/>
  <c r="E9410" i="8"/>
  <c r="F9410" i="8" s="1"/>
  <c r="H9410" i="8" s="1"/>
  <c r="G9410" i="8"/>
  <c r="E9411" i="8"/>
  <c r="F9411" i="8"/>
  <c r="H9411" i="8" s="1"/>
  <c r="G9411" i="8"/>
  <c r="E9412" i="8"/>
  <c r="F9412" i="8" s="1"/>
  <c r="H9412" i="8" s="1"/>
  <c r="G9412" i="8"/>
  <c r="E9413" i="8"/>
  <c r="F9413" i="8"/>
  <c r="H9413" i="8" s="1"/>
  <c r="G9413" i="8"/>
  <c r="E9414" i="8"/>
  <c r="F9414" i="8" s="1"/>
  <c r="H9414" i="8" s="1"/>
  <c r="G9414" i="8"/>
  <c r="E9415" i="8"/>
  <c r="F9415" i="8"/>
  <c r="H9415" i="8" s="1"/>
  <c r="G9415" i="8"/>
  <c r="E9416" i="8"/>
  <c r="F9416" i="8" s="1"/>
  <c r="H9416" i="8" s="1"/>
  <c r="G9416" i="8"/>
  <c r="E9417" i="8"/>
  <c r="F9417" i="8"/>
  <c r="H9417" i="8" s="1"/>
  <c r="G9417" i="8"/>
  <c r="E9418" i="8"/>
  <c r="F9418" i="8" s="1"/>
  <c r="H9418" i="8" s="1"/>
  <c r="G9418" i="8"/>
  <c r="E9419" i="8"/>
  <c r="F9419" i="8"/>
  <c r="H9419" i="8" s="1"/>
  <c r="G9419" i="8"/>
  <c r="E9420" i="8"/>
  <c r="F9420" i="8" s="1"/>
  <c r="H9420" i="8" s="1"/>
  <c r="G9420" i="8"/>
  <c r="E9421" i="8"/>
  <c r="F9421" i="8"/>
  <c r="H9421" i="8" s="1"/>
  <c r="G9421" i="8"/>
  <c r="E9422" i="8"/>
  <c r="F9422" i="8" s="1"/>
  <c r="H9422" i="8" s="1"/>
  <c r="G9422" i="8"/>
  <c r="E9423" i="8"/>
  <c r="F9423" i="8"/>
  <c r="H9423" i="8" s="1"/>
  <c r="G9423" i="8"/>
  <c r="E9424" i="8"/>
  <c r="F9424" i="8" s="1"/>
  <c r="H9424" i="8" s="1"/>
  <c r="G9424" i="8"/>
  <c r="E9425" i="8"/>
  <c r="F9425" i="8"/>
  <c r="H9425" i="8" s="1"/>
  <c r="G9425" i="8"/>
  <c r="E9426" i="8"/>
  <c r="F9426" i="8" s="1"/>
  <c r="H9426" i="8" s="1"/>
  <c r="G9426" i="8"/>
  <c r="E9427" i="8"/>
  <c r="F9427" i="8"/>
  <c r="H9427" i="8" s="1"/>
  <c r="G9427" i="8"/>
  <c r="E9428" i="8"/>
  <c r="F9428" i="8" s="1"/>
  <c r="H9428" i="8" s="1"/>
  <c r="G9428" i="8"/>
  <c r="E9429" i="8"/>
  <c r="F9429" i="8"/>
  <c r="H9429" i="8" s="1"/>
  <c r="G9429" i="8"/>
  <c r="E9430" i="8"/>
  <c r="F9430" i="8" s="1"/>
  <c r="H9430" i="8" s="1"/>
  <c r="G9430" i="8"/>
  <c r="E9431" i="8"/>
  <c r="F9431" i="8"/>
  <c r="H9431" i="8" s="1"/>
  <c r="G9431" i="8"/>
  <c r="E9432" i="8"/>
  <c r="F9432" i="8" s="1"/>
  <c r="H9432" i="8" s="1"/>
  <c r="G9432" i="8"/>
  <c r="E9433" i="8"/>
  <c r="F9433" i="8"/>
  <c r="H9433" i="8" s="1"/>
  <c r="G9433" i="8"/>
  <c r="E9434" i="8"/>
  <c r="F9434" i="8" s="1"/>
  <c r="H9434" i="8" s="1"/>
  <c r="G9434" i="8"/>
  <c r="E9435" i="8"/>
  <c r="F9435" i="8"/>
  <c r="H9435" i="8" s="1"/>
  <c r="G9435" i="8"/>
  <c r="E9436" i="8"/>
  <c r="F9436" i="8" s="1"/>
  <c r="H9436" i="8" s="1"/>
  <c r="G9436" i="8"/>
  <c r="E9437" i="8"/>
  <c r="F9437" i="8"/>
  <c r="H9437" i="8" s="1"/>
  <c r="G9437" i="8"/>
  <c r="E9438" i="8"/>
  <c r="F9438" i="8" s="1"/>
  <c r="H9438" i="8" s="1"/>
  <c r="G9438" i="8"/>
  <c r="E9439" i="8"/>
  <c r="F9439" i="8"/>
  <c r="H9439" i="8" s="1"/>
  <c r="G9439" i="8"/>
  <c r="E9440" i="8"/>
  <c r="F9440" i="8" s="1"/>
  <c r="H9440" i="8" s="1"/>
  <c r="G9440" i="8"/>
  <c r="E9441" i="8"/>
  <c r="F9441" i="8"/>
  <c r="H9441" i="8" s="1"/>
  <c r="G9441" i="8"/>
  <c r="E9442" i="8"/>
  <c r="F9442" i="8" s="1"/>
  <c r="H9442" i="8" s="1"/>
  <c r="G9442" i="8"/>
  <c r="E9443" i="8"/>
  <c r="F9443" i="8"/>
  <c r="H9443" i="8" s="1"/>
  <c r="G9443" i="8"/>
  <c r="E9444" i="8"/>
  <c r="F9444" i="8" s="1"/>
  <c r="H9444" i="8" s="1"/>
  <c r="G9444" i="8"/>
  <c r="E9445" i="8"/>
  <c r="F9445" i="8"/>
  <c r="H9445" i="8" s="1"/>
  <c r="G9445" i="8"/>
  <c r="E9446" i="8"/>
  <c r="F9446" i="8" s="1"/>
  <c r="H9446" i="8" s="1"/>
  <c r="G9446" i="8"/>
  <c r="E9447" i="8"/>
  <c r="F9447" i="8"/>
  <c r="H9447" i="8" s="1"/>
  <c r="G9447" i="8"/>
  <c r="E9448" i="8"/>
  <c r="F9448" i="8" s="1"/>
  <c r="H9448" i="8" s="1"/>
  <c r="G9448" i="8"/>
  <c r="E9449" i="8"/>
  <c r="F9449" i="8"/>
  <c r="H9449" i="8" s="1"/>
  <c r="G9449" i="8"/>
  <c r="E9450" i="8"/>
  <c r="F9450" i="8" s="1"/>
  <c r="H9450" i="8" s="1"/>
  <c r="G9450" i="8"/>
  <c r="E9451" i="8"/>
  <c r="F9451" i="8"/>
  <c r="H9451" i="8" s="1"/>
  <c r="G9451" i="8"/>
  <c r="E9452" i="8"/>
  <c r="F9452" i="8" s="1"/>
  <c r="H9452" i="8" s="1"/>
  <c r="G9452" i="8"/>
  <c r="E9453" i="8"/>
  <c r="F9453" i="8"/>
  <c r="H9453" i="8" s="1"/>
  <c r="G9453" i="8"/>
  <c r="E9454" i="8"/>
  <c r="F9454" i="8" s="1"/>
  <c r="H9454" i="8" s="1"/>
  <c r="G9454" i="8"/>
  <c r="E9455" i="8"/>
  <c r="F9455" i="8"/>
  <c r="H9455" i="8" s="1"/>
  <c r="G9455" i="8"/>
  <c r="E9456" i="8"/>
  <c r="F9456" i="8" s="1"/>
  <c r="H9456" i="8" s="1"/>
  <c r="G9456" i="8"/>
  <c r="E9457" i="8"/>
  <c r="F9457" i="8"/>
  <c r="H9457" i="8" s="1"/>
  <c r="G9457" i="8"/>
  <c r="E9458" i="8"/>
  <c r="F9458" i="8" s="1"/>
  <c r="H9458" i="8" s="1"/>
  <c r="G9458" i="8"/>
  <c r="E9459" i="8"/>
  <c r="F9459" i="8"/>
  <c r="H9459" i="8" s="1"/>
  <c r="G9459" i="8"/>
  <c r="E9460" i="8"/>
  <c r="F9460" i="8" s="1"/>
  <c r="H9460" i="8" s="1"/>
  <c r="G9460" i="8"/>
  <c r="E9461" i="8"/>
  <c r="F9461" i="8"/>
  <c r="H9461" i="8" s="1"/>
  <c r="G9461" i="8"/>
  <c r="E9462" i="8"/>
  <c r="F9462" i="8" s="1"/>
  <c r="H9462" i="8" s="1"/>
  <c r="G9462" i="8"/>
  <c r="E9463" i="8"/>
  <c r="F9463" i="8"/>
  <c r="H9463" i="8" s="1"/>
  <c r="G9463" i="8"/>
  <c r="E9464" i="8"/>
  <c r="F9464" i="8" s="1"/>
  <c r="H9464" i="8" s="1"/>
  <c r="G9464" i="8"/>
  <c r="E9465" i="8"/>
  <c r="F9465" i="8"/>
  <c r="H9465" i="8" s="1"/>
  <c r="G9465" i="8"/>
  <c r="E9466" i="8"/>
  <c r="F9466" i="8" s="1"/>
  <c r="H9466" i="8" s="1"/>
  <c r="G9466" i="8"/>
  <c r="E9467" i="8"/>
  <c r="F9467" i="8"/>
  <c r="H9467" i="8" s="1"/>
  <c r="G9467" i="8"/>
  <c r="E9468" i="8"/>
  <c r="F9468" i="8" s="1"/>
  <c r="H9468" i="8" s="1"/>
  <c r="G9468" i="8"/>
  <c r="E9469" i="8"/>
  <c r="F9469" i="8"/>
  <c r="H9469" i="8" s="1"/>
  <c r="G9469" i="8"/>
  <c r="E9470" i="8"/>
  <c r="F9470" i="8" s="1"/>
  <c r="H9470" i="8" s="1"/>
  <c r="G9470" i="8"/>
  <c r="E9471" i="8"/>
  <c r="F9471" i="8"/>
  <c r="H9471" i="8" s="1"/>
  <c r="G9471" i="8"/>
  <c r="E9472" i="8"/>
  <c r="F9472" i="8" s="1"/>
  <c r="H9472" i="8" s="1"/>
  <c r="G9472" i="8"/>
  <c r="E9473" i="8"/>
  <c r="F9473" i="8"/>
  <c r="H9473" i="8" s="1"/>
  <c r="G9473" i="8"/>
  <c r="E9474" i="8"/>
  <c r="F9474" i="8" s="1"/>
  <c r="H9474" i="8" s="1"/>
  <c r="G9474" i="8"/>
  <c r="E9475" i="8"/>
  <c r="F9475" i="8"/>
  <c r="H9475" i="8" s="1"/>
  <c r="G9475" i="8"/>
  <c r="E9476" i="8"/>
  <c r="F9476" i="8" s="1"/>
  <c r="H9476" i="8" s="1"/>
  <c r="G9476" i="8"/>
  <c r="E9477" i="8"/>
  <c r="F9477" i="8"/>
  <c r="H9477" i="8" s="1"/>
  <c r="G9477" i="8"/>
  <c r="E9478" i="8"/>
  <c r="F9478" i="8" s="1"/>
  <c r="H9478" i="8" s="1"/>
  <c r="G9478" i="8"/>
  <c r="E9479" i="8"/>
  <c r="F9479" i="8"/>
  <c r="H9479" i="8" s="1"/>
  <c r="G9479" i="8"/>
  <c r="E9480" i="8"/>
  <c r="F9480" i="8" s="1"/>
  <c r="H9480" i="8" s="1"/>
  <c r="G9480" i="8"/>
  <c r="E9481" i="8"/>
  <c r="F9481" i="8"/>
  <c r="H9481" i="8" s="1"/>
  <c r="G9481" i="8"/>
  <c r="E9482" i="8"/>
  <c r="F9482" i="8" s="1"/>
  <c r="H9482" i="8" s="1"/>
  <c r="G9482" i="8"/>
  <c r="E9483" i="8"/>
  <c r="F9483" i="8"/>
  <c r="H9483" i="8" s="1"/>
  <c r="G9483" i="8"/>
  <c r="E9484" i="8"/>
  <c r="F9484" i="8" s="1"/>
  <c r="H9484" i="8" s="1"/>
  <c r="G9484" i="8"/>
  <c r="E9485" i="8"/>
  <c r="F9485" i="8"/>
  <c r="H9485" i="8" s="1"/>
  <c r="G9485" i="8"/>
  <c r="E9486" i="8"/>
  <c r="F9486" i="8" s="1"/>
  <c r="H9486" i="8" s="1"/>
  <c r="G9486" i="8"/>
  <c r="E9487" i="8"/>
  <c r="F9487" i="8"/>
  <c r="H9487" i="8" s="1"/>
  <c r="G9487" i="8"/>
  <c r="E9488" i="8"/>
  <c r="F9488" i="8" s="1"/>
  <c r="H9488" i="8" s="1"/>
  <c r="G9488" i="8"/>
  <c r="E9489" i="8"/>
  <c r="F9489" i="8"/>
  <c r="H9489" i="8" s="1"/>
  <c r="G9489" i="8"/>
  <c r="E9490" i="8"/>
  <c r="F9490" i="8" s="1"/>
  <c r="H9490" i="8" s="1"/>
  <c r="G9490" i="8"/>
  <c r="E9491" i="8"/>
  <c r="F9491" i="8"/>
  <c r="H9491" i="8" s="1"/>
  <c r="G9491" i="8"/>
  <c r="E9492" i="8"/>
  <c r="F9492" i="8" s="1"/>
  <c r="H9492" i="8" s="1"/>
  <c r="G9492" i="8"/>
  <c r="E9493" i="8"/>
  <c r="F9493" i="8"/>
  <c r="H9493" i="8" s="1"/>
  <c r="G9493" i="8"/>
  <c r="E9494" i="8"/>
  <c r="F9494" i="8" s="1"/>
  <c r="H9494" i="8" s="1"/>
  <c r="G9494" i="8"/>
  <c r="E9495" i="8"/>
  <c r="F9495" i="8"/>
  <c r="H9495" i="8" s="1"/>
  <c r="G9495" i="8"/>
  <c r="E9496" i="8"/>
  <c r="F9496" i="8" s="1"/>
  <c r="H9496" i="8" s="1"/>
  <c r="G9496" i="8"/>
  <c r="E9497" i="8"/>
  <c r="F9497" i="8"/>
  <c r="H9497" i="8" s="1"/>
  <c r="G9497" i="8"/>
  <c r="E9498" i="8"/>
  <c r="F9498" i="8" s="1"/>
  <c r="H9498" i="8" s="1"/>
  <c r="G9498" i="8"/>
  <c r="E9499" i="8"/>
  <c r="F9499" i="8"/>
  <c r="H9499" i="8" s="1"/>
  <c r="G9499" i="8"/>
  <c r="E9500" i="8"/>
  <c r="F9500" i="8" s="1"/>
  <c r="H9500" i="8" s="1"/>
  <c r="G9500" i="8"/>
  <c r="E9501" i="8"/>
  <c r="F9501" i="8"/>
  <c r="H9501" i="8" s="1"/>
  <c r="G9501" i="8"/>
  <c r="E9502" i="8"/>
  <c r="F9502" i="8" s="1"/>
  <c r="H9502" i="8" s="1"/>
  <c r="G9502" i="8"/>
  <c r="E9503" i="8"/>
  <c r="F9503" i="8"/>
  <c r="H9503" i="8" s="1"/>
  <c r="G9503" i="8"/>
  <c r="E9504" i="8"/>
  <c r="F9504" i="8" s="1"/>
  <c r="H9504" i="8" s="1"/>
  <c r="G9504" i="8"/>
  <c r="E9505" i="8"/>
  <c r="F9505" i="8"/>
  <c r="H9505" i="8" s="1"/>
  <c r="G9505" i="8"/>
  <c r="E9506" i="8"/>
  <c r="F9506" i="8" s="1"/>
  <c r="H9506" i="8" s="1"/>
  <c r="G9506" i="8"/>
  <c r="E9507" i="8"/>
  <c r="F9507" i="8"/>
  <c r="H9507" i="8" s="1"/>
  <c r="G9507" i="8"/>
  <c r="E9508" i="8"/>
  <c r="F9508" i="8" s="1"/>
  <c r="H9508" i="8" s="1"/>
  <c r="G9508" i="8"/>
  <c r="E9509" i="8"/>
  <c r="F9509" i="8"/>
  <c r="H9509" i="8" s="1"/>
  <c r="G9509" i="8"/>
  <c r="E9510" i="8"/>
  <c r="F9510" i="8" s="1"/>
  <c r="H9510" i="8" s="1"/>
  <c r="G9510" i="8"/>
  <c r="E9511" i="8"/>
  <c r="F9511" i="8"/>
  <c r="H9511" i="8" s="1"/>
  <c r="G9511" i="8"/>
  <c r="E9512" i="8"/>
  <c r="F9512" i="8" s="1"/>
  <c r="H9512" i="8" s="1"/>
  <c r="G9512" i="8"/>
  <c r="E9513" i="8"/>
  <c r="F9513" i="8"/>
  <c r="H9513" i="8" s="1"/>
  <c r="G9513" i="8"/>
  <c r="E9514" i="8"/>
  <c r="F9514" i="8" s="1"/>
  <c r="H9514" i="8" s="1"/>
  <c r="G9514" i="8"/>
  <c r="E9515" i="8"/>
  <c r="F9515" i="8"/>
  <c r="H9515" i="8" s="1"/>
  <c r="G9515" i="8"/>
  <c r="E9516" i="8"/>
  <c r="F9516" i="8" s="1"/>
  <c r="H9516" i="8" s="1"/>
  <c r="G9516" i="8"/>
  <c r="E9517" i="8"/>
  <c r="F9517" i="8"/>
  <c r="H9517" i="8" s="1"/>
  <c r="G9517" i="8"/>
  <c r="E9518" i="8"/>
  <c r="F9518" i="8" s="1"/>
  <c r="H9518" i="8" s="1"/>
  <c r="G9518" i="8"/>
  <c r="E9519" i="8"/>
  <c r="F9519" i="8"/>
  <c r="H9519" i="8" s="1"/>
  <c r="G9519" i="8"/>
  <c r="E9520" i="8"/>
  <c r="F9520" i="8" s="1"/>
  <c r="H9520" i="8" s="1"/>
  <c r="G9520" i="8"/>
  <c r="E9521" i="8"/>
  <c r="F9521" i="8"/>
  <c r="H9521" i="8" s="1"/>
  <c r="G9521" i="8"/>
  <c r="E9522" i="8"/>
  <c r="F9522" i="8" s="1"/>
  <c r="H9522" i="8" s="1"/>
  <c r="G9522" i="8"/>
  <c r="E9523" i="8"/>
  <c r="F9523" i="8"/>
  <c r="H9523" i="8" s="1"/>
  <c r="G9523" i="8"/>
  <c r="E9524" i="8"/>
  <c r="F9524" i="8" s="1"/>
  <c r="H9524" i="8" s="1"/>
  <c r="G9524" i="8"/>
  <c r="E9525" i="8"/>
  <c r="F9525" i="8"/>
  <c r="H9525" i="8" s="1"/>
  <c r="G9525" i="8"/>
  <c r="E9526" i="8"/>
  <c r="F9526" i="8" s="1"/>
  <c r="H9526" i="8" s="1"/>
  <c r="G9526" i="8"/>
  <c r="E9527" i="8"/>
  <c r="F9527" i="8"/>
  <c r="H9527" i="8" s="1"/>
  <c r="G9527" i="8"/>
  <c r="E9528" i="8"/>
  <c r="F9528" i="8" s="1"/>
  <c r="H9528" i="8" s="1"/>
  <c r="G9528" i="8"/>
  <c r="E9529" i="8"/>
  <c r="F9529" i="8"/>
  <c r="H9529" i="8" s="1"/>
  <c r="G9529" i="8"/>
  <c r="E9530" i="8"/>
  <c r="F9530" i="8" s="1"/>
  <c r="H9530" i="8" s="1"/>
  <c r="G9530" i="8"/>
  <c r="E9531" i="8"/>
  <c r="F9531" i="8"/>
  <c r="H9531" i="8" s="1"/>
  <c r="G9531" i="8"/>
  <c r="E9532" i="8"/>
  <c r="F9532" i="8" s="1"/>
  <c r="H9532" i="8" s="1"/>
  <c r="G9532" i="8"/>
  <c r="E9533" i="8"/>
  <c r="F9533" i="8"/>
  <c r="H9533" i="8" s="1"/>
  <c r="G9533" i="8"/>
  <c r="E9534" i="8"/>
  <c r="F9534" i="8" s="1"/>
  <c r="H9534" i="8" s="1"/>
  <c r="G9534" i="8"/>
  <c r="E9535" i="8"/>
  <c r="F9535" i="8"/>
  <c r="H9535" i="8" s="1"/>
  <c r="G9535" i="8"/>
  <c r="E9536" i="8"/>
  <c r="F9536" i="8" s="1"/>
  <c r="H9536" i="8" s="1"/>
  <c r="G9536" i="8"/>
  <c r="E9537" i="8"/>
  <c r="F9537" i="8"/>
  <c r="H9537" i="8" s="1"/>
  <c r="G9537" i="8"/>
  <c r="E9538" i="8"/>
  <c r="F9538" i="8" s="1"/>
  <c r="H9538" i="8" s="1"/>
  <c r="G9538" i="8"/>
  <c r="E9539" i="8"/>
  <c r="F9539" i="8"/>
  <c r="H9539" i="8" s="1"/>
  <c r="G9539" i="8"/>
  <c r="E9540" i="8"/>
  <c r="F9540" i="8" s="1"/>
  <c r="H9540" i="8" s="1"/>
  <c r="G9540" i="8"/>
  <c r="E9541" i="8"/>
  <c r="F9541" i="8"/>
  <c r="H9541" i="8" s="1"/>
  <c r="G9541" i="8"/>
  <c r="E9542" i="8"/>
  <c r="F9542" i="8" s="1"/>
  <c r="H9542" i="8" s="1"/>
  <c r="G9542" i="8"/>
  <c r="E9543" i="8"/>
  <c r="F9543" i="8"/>
  <c r="H9543" i="8" s="1"/>
  <c r="G9543" i="8"/>
  <c r="E9544" i="8"/>
  <c r="F9544" i="8" s="1"/>
  <c r="H9544" i="8" s="1"/>
  <c r="G9544" i="8"/>
  <c r="E9545" i="8"/>
  <c r="F9545" i="8"/>
  <c r="H9545" i="8" s="1"/>
  <c r="G9545" i="8"/>
  <c r="E9546" i="8"/>
  <c r="F9546" i="8" s="1"/>
  <c r="H9546" i="8" s="1"/>
  <c r="G9546" i="8"/>
  <c r="E9547" i="8"/>
  <c r="F9547" i="8"/>
  <c r="H9547" i="8" s="1"/>
  <c r="G9547" i="8"/>
  <c r="E9548" i="8"/>
  <c r="F9548" i="8" s="1"/>
  <c r="H9548" i="8" s="1"/>
  <c r="G9548" i="8"/>
  <c r="E9549" i="8"/>
  <c r="F9549" i="8"/>
  <c r="H9549" i="8" s="1"/>
  <c r="G9549" i="8"/>
  <c r="E9550" i="8"/>
  <c r="F9550" i="8" s="1"/>
  <c r="H9550" i="8" s="1"/>
  <c r="G9550" i="8"/>
  <c r="E9551" i="8"/>
  <c r="F9551" i="8"/>
  <c r="H9551" i="8" s="1"/>
  <c r="G9551" i="8"/>
  <c r="E9552" i="8"/>
  <c r="F9552" i="8" s="1"/>
  <c r="H9552" i="8" s="1"/>
  <c r="G9552" i="8"/>
  <c r="E9553" i="8"/>
  <c r="F9553" i="8"/>
  <c r="H9553" i="8" s="1"/>
  <c r="G9553" i="8"/>
  <c r="E9554" i="8"/>
  <c r="F9554" i="8" s="1"/>
  <c r="H9554" i="8" s="1"/>
  <c r="G9554" i="8"/>
  <c r="E9555" i="8"/>
  <c r="F9555" i="8"/>
  <c r="H9555" i="8" s="1"/>
  <c r="G9555" i="8"/>
  <c r="E9556" i="8"/>
  <c r="F9556" i="8" s="1"/>
  <c r="H9556" i="8" s="1"/>
  <c r="G9556" i="8"/>
  <c r="E9557" i="8"/>
  <c r="F9557" i="8"/>
  <c r="H9557" i="8" s="1"/>
  <c r="G9557" i="8"/>
  <c r="E9558" i="8"/>
  <c r="F9558" i="8" s="1"/>
  <c r="H9558" i="8" s="1"/>
  <c r="G9558" i="8"/>
  <c r="E9559" i="8"/>
  <c r="F9559" i="8"/>
  <c r="H9559" i="8" s="1"/>
  <c r="G9559" i="8"/>
  <c r="E9560" i="8"/>
  <c r="F9560" i="8" s="1"/>
  <c r="H9560" i="8" s="1"/>
  <c r="G9560" i="8"/>
  <c r="E9561" i="8"/>
  <c r="F9561" i="8"/>
  <c r="H9561" i="8" s="1"/>
  <c r="G9561" i="8"/>
  <c r="E9562" i="8"/>
  <c r="F9562" i="8" s="1"/>
  <c r="H9562" i="8" s="1"/>
  <c r="G9562" i="8"/>
  <c r="E9563" i="8"/>
  <c r="F9563" i="8"/>
  <c r="H9563" i="8" s="1"/>
  <c r="G9563" i="8"/>
  <c r="E9564" i="8"/>
  <c r="F9564" i="8" s="1"/>
  <c r="H9564" i="8" s="1"/>
  <c r="G9564" i="8"/>
  <c r="E9565" i="8"/>
  <c r="F9565" i="8"/>
  <c r="H9565" i="8" s="1"/>
  <c r="G9565" i="8"/>
  <c r="E9566" i="8"/>
  <c r="F9566" i="8" s="1"/>
  <c r="H9566" i="8" s="1"/>
  <c r="G9566" i="8"/>
  <c r="E9567" i="8"/>
  <c r="F9567" i="8"/>
  <c r="H9567" i="8" s="1"/>
  <c r="G9567" i="8"/>
  <c r="E9568" i="8"/>
  <c r="F9568" i="8" s="1"/>
  <c r="H9568" i="8" s="1"/>
  <c r="G9568" i="8"/>
  <c r="E9569" i="8"/>
  <c r="F9569" i="8"/>
  <c r="H9569" i="8" s="1"/>
  <c r="G9569" i="8"/>
  <c r="E9570" i="8"/>
  <c r="F9570" i="8" s="1"/>
  <c r="H9570" i="8" s="1"/>
  <c r="G9570" i="8"/>
  <c r="E9571" i="8"/>
  <c r="F9571" i="8"/>
  <c r="H9571" i="8" s="1"/>
  <c r="G9571" i="8"/>
  <c r="E9572" i="8"/>
  <c r="F9572" i="8" s="1"/>
  <c r="H9572" i="8" s="1"/>
  <c r="G9572" i="8"/>
  <c r="E9573" i="8"/>
  <c r="F9573" i="8"/>
  <c r="H9573" i="8" s="1"/>
  <c r="G9573" i="8"/>
  <c r="E9574" i="8"/>
  <c r="F9574" i="8" s="1"/>
  <c r="H9574" i="8" s="1"/>
  <c r="G9574" i="8"/>
  <c r="E9575" i="8"/>
  <c r="F9575" i="8"/>
  <c r="H9575" i="8" s="1"/>
  <c r="G9575" i="8"/>
  <c r="E9576" i="8"/>
  <c r="F9576" i="8" s="1"/>
  <c r="H9576" i="8" s="1"/>
  <c r="G9576" i="8"/>
  <c r="E9577" i="8"/>
  <c r="F9577" i="8"/>
  <c r="H9577" i="8" s="1"/>
  <c r="G9577" i="8"/>
  <c r="E9578" i="8"/>
  <c r="F9578" i="8" s="1"/>
  <c r="H9578" i="8" s="1"/>
  <c r="G9578" i="8"/>
  <c r="E9579" i="8"/>
  <c r="F9579" i="8"/>
  <c r="H9579" i="8" s="1"/>
  <c r="G9579" i="8"/>
  <c r="E9580" i="8"/>
  <c r="F9580" i="8" s="1"/>
  <c r="H9580" i="8" s="1"/>
  <c r="G9580" i="8"/>
  <c r="E9581" i="8"/>
  <c r="F9581" i="8"/>
  <c r="H9581" i="8" s="1"/>
  <c r="G9581" i="8"/>
  <c r="E9582" i="8"/>
  <c r="F9582" i="8" s="1"/>
  <c r="H9582" i="8" s="1"/>
  <c r="G9582" i="8"/>
  <c r="E9583" i="8"/>
  <c r="F9583" i="8"/>
  <c r="H9583" i="8" s="1"/>
  <c r="G9583" i="8"/>
  <c r="E9584" i="8"/>
  <c r="F9584" i="8" s="1"/>
  <c r="H9584" i="8" s="1"/>
  <c r="G9584" i="8"/>
  <c r="E9585" i="8"/>
  <c r="F9585" i="8"/>
  <c r="H9585" i="8" s="1"/>
  <c r="G9585" i="8"/>
  <c r="E9586" i="8"/>
  <c r="F9586" i="8" s="1"/>
  <c r="H9586" i="8" s="1"/>
  <c r="G9586" i="8"/>
  <c r="E9587" i="8"/>
  <c r="F9587" i="8"/>
  <c r="H9587" i="8" s="1"/>
  <c r="G9587" i="8"/>
  <c r="E9588" i="8"/>
  <c r="F9588" i="8" s="1"/>
  <c r="H9588" i="8" s="1"/>
  <c r="G9588" i="8"/>
  <c r="E9589" i="8"/>
  <c r="F9589" i="8"/>
  <c r="H9589" i="8" s="1"/>
  <c r="G9589" i="8"/>
  <c r="E9590" i="8"/>
  <c r="F9590" i="8" s="1"/>
  <c r="H9590" i="8" s="1"/>
  <c r="G9590" i="8"/>
  <c r="E9591" i="8"/>
  <c r="F9591" i="8"/>
  <c r="H9591" i="8" s="1"/>
  <c r="G9591" i="8"/>
  <c r="E9592" i="8"/>
  <c r="F9592" i="8" s="1"/>
  <c r="H9592" i="8" s="1"/>
  <c r="G9592" i="8"/>
  <c r="E9593" i="8"/>
  <c r="F9593" i="8"/>
  <c r="H9593" i="8" s="1"/>
  <c r="G9593" i="8"/>
  <c r="E9594" i="8"/>
  <c r="F9594" i="8" s="1"/>
  <c r="H9594" i="8" s="1"/>
  <c r="G9594" i="8"/>
  <c r="E9595" i="8"/>
  <c r="F9595" i="8"/>
  <c r="H9595" i="8" s="1"/>
  <c r="G9595" i="8"/>
  <c r="E9596" i="8"/>
  <c r="F9596" i="8" s="1"/>
  <c r="H9596" i="8" s="1"/>
  <c r="G9596" i="8"/>
  <c r="E9597" i="8"/>
  <c r="F9597" i="8"/>
  <c r="H9597" i="8" s="1"/>
  <c r="G9597" i="8"/>
  <c r="E9598" i="8"/>
  <c r="F9598" i="8" s="1"/>
  <c r="H9598" i="8" s="1"/>
  <c r="G9598" i="8"/>
  <c r="E9599" i="8"/>
  <c r="F9599" i="8"/>
  <c r="H9599" i="8" s="1"/>
  <c r="G9599" i="8"/>
  <c r="E9600" i="8"/>
  <c r="F9600" i="8" s="1"/>
  <c r="H9600" i="8" s="1"/>
  <c r="G9600" i="8"/>
  <c r="E9601" i="8"/>
  <c r="F9601" i="8"/>
  <c r="H9601" i="8" s="1"/>
  <c r="G9601" i="8"/>
  <c r="E9602" i="8"/>
  <c r="F9602" i="8" s="1"/>
  <c r="H9602" i="8" s="1"/>
  <c r="G9602" i="8"/>
  <c r="E9603" i="8"/>
  <c r="F9603" i="8"/>
  <c r="H9603" i="8" s="1"/>
  <c r="G9603" i="8"/>
  <c r="E9604" i="8"/>
  <c r="F9604" i="8" s="1"/>
  <c r="H9604" i="8" s="1"/>
  <c r="G9604" i="8"/>
  <c r="E9605" i="8"/>
  <c r="F9605" i="8"/>
  <c r="H9605" i="8" s="1"/>
  <c r="G9605" i="8"/>
  <c r="E9606" i="8"/>
  <c r="F9606" i="8" s="1"/>
  <c r="H9606" i="8" s="1"/>
  <c r="G9606" i="8"/>
  <c r="E9607" i="8"/>
  <c r="F9607" i="8"/>
  <c r="H9607" i="8" s="1"/>
  <c r="G9607" i="8"/>
  <c r="E9608" i="8"/>
  <c r="F9608" i="8" s="1"/>
  <c r="H9608" i="8" s="1"/>
  <c r="G9608" i="8"/>
  <c r="E9609" i="8"/>
  <c r="F9609" i="8"/>
  <c r="H9609" i="8" s="1"/>
  <c r="G9609" i="8"/>
  <c r="E9610" i="8"/>
  <c r="F9610" i="8" s="1"/>
  <c r="H9610" i="8" s="1"/>
  <c r="G9610" i="8"/>
  <c r="E9611" i="8"/>
  <c r="F9611" i="8"/>
  <c r="H9611" i="8" s="1"/>
  <c r="G9611" i="8"/>
  <c r="E9612" i="8"/>
  <c r="F9612" i="8" s="1"/>
  <c r="H9612" i="8" s="1"/>
  <c r="G9612" i="8"/>
  <c r="E9613" i="8"/>
  <c r="F9613" i="8"/>
  <c r="H9613" i="8" s="1"/>
  <c r="G9613" i="8"/>
  <c r="E9614" i="8"/>
  <c r="F9614" i="8" s="1"/>
  <c r="H9614" i="8" s="1"/>
  <c r="G9614" i="8"/>
  <c r="E9615" i="8"/>
  <c r="F9615" i="8"/>
  <c r="H9615" i="8" s="1"/>
  <c r="G9615" i="8"/>
  <c r="E9616" i="8"/>
  <c r="F9616" i="8" s="1"/>
  <c r="H9616" i="8" s="1"/>
  <c r="G9616" i="8"/>
  <c r="E9617" i="8"/>
  <c r="F9617" i="8"/>
  <c r="H9617" i="8" s="1"/>
  <c r="G9617" i="8"/>
  <c r="E9618" i="8"/>
  <c r="F9618" i="8" s="1"/>
  <c r="H9618" i="8" s="1"/>
  <c r="G9618" i="8"/>
  <c r="E9619" i="8"/>
  <c r="F9619" i="8"/>
  <c r="H9619" i="8" s="1"/>
  <c r="G9619" i="8"/>
  <c r="E9620" i="8"/>
  <c r="F9620" i="8" s="1"/>
  <c r="H9620" i="8" s="1"/>
  <c r="G9620" i="8"/>
  <c r="E9621" i="8"/>
  <c r="F9621" i="8"/>
  <c r="H9621" i="8" s="1"/>
  <c r="G9621" i="8"/>
  <c r="E9622" i="8"/>
  <c r="F9622" i="8" s="1"/>
  <c r="H9622" i="8" s="1"/>
  <c r="G9622" i="8"/>
  <c r="E9623" i="8"/>
  <c r="F9623" i="8"/>
  <c r="H9623" i="8" s="1"/>
  <c r="G9623" i="8"/>
  <c r="E9624" i="8"/>
  <c r="F9624" i="8" s="1"/>
  <c r="H9624" i="8" s="1"/>
  <c r="G9624" i="8"/>
  <c r="E9625" i="8"/>
  <c r="F9625" i="8"/>
  <c r="H9625" i="8" s="1"/>
  <c r="G9625" i="8"/>
  <c r="E9626" i="8"/>
  <c r="F9626" i="8" s="1"/>
  <c r="H9626" i="8" s="1"/>
  <c r="G9626" i="8"/>
  <c r="E9627" i="8"/>
  <c r="F9627" i="8"/>
  <c r="H9627" i="8" s="1"/>
  <c r="G9627" i="8"/>
  <c r="E9628" i="8"/>
  <c r="F9628" i="8" s="1"/>
  <c r="H9628" i="8" s="1"/>
  <c r="G9628" i="8"/>
  <c r="E9629" i="8"/>
  <c r="F9629" i="8"/>
  <c r="H9629" i="8" s="1"/>
  <c r="G9629" i="8"/>
  <c r="E9630" i="8"/>
  <c r="F9630" i="8" s="1"/>
  <c r="H9630" i="8" s="1"/>
  <c r="G9630" i="8"/>
  <c r="E9631" i="8"/>
  <c r="F9631" i="8"/>
  <c r="H9631" i="8" s="1"/>
  <c r="G9631" i="8"/>
  <c r="E9632" i="8"/>
  <c r="F9632" i="8" s="1"/>
  <c r="H9632" i="8" s="1"/>
  <c r="G9632" i="8"/>
  <c r="E9633" i="8"/>
  <c r="F9633" i="8"/>
  <c r="H9633" i="8" s="1"/>
  <c r="G9633" i="8"/>
  <c r="E9634" i="8"/>
  <c r="F9634" i="8" s="1"/>
  <c r="H9634" i="8" s="1"/>
  <c r="G9634" i="8"/>
  <c r="E9635" i="8"/>
  <c r="F9635" i="8"/>
  <c r="H9635" i="8" s="1"/>
  <c r="G9635" i="8"/>
  <c r="E9636" i="8"/>
  <c r="F9636" i="8" s="1"/>
  <c r="H9636" i="8" s="1"/>
  <c r="G9636" i="8"/>
  <c r="E9637" i="8"/>
  <c r="F9637" i="8"/>
  <c r="H9637" i="8" s="1"/>
  <c r="G9637" i="8"/>
  <c r="E9638" i="8"/>
  <c r="F9638" i="8" s="1"/>
  <c r="H9638" i="8" s="1"/>
  <c r="G9638" i="8"/>
  <c r="E9639" i="8"/>
  <c r="F9639" i="8"/>
  <c r="H9639" i="8" s="1"/>
  <c r="G9639" i="8"/>
  <c r="E9640" i="8"/>
  <c r="F9640" i="8" s="1"/>
  <c r="H9640" i="8" s="1"/>
  <c r="G9640" i="8"/>
  <c r="E9641" i="8"/>
  <c r="F9641" i="8"/>
  <c r="H9641" i="8" s="1"/>
  <c r="G9641" i="8"/>
  <c r="E9642" i="8"/>
  <c r="F9642" i="8" s="1"/>
  <c r="H9642" i="8" s="1"/>
  <c r="G9642" i="8"/>
  <c r="E9643" i="8"/>
  <c r="F9643" i="8"/>
  <c r="H9643" i="8" s="1"/>
  <c r="G9643" i="8"/>
  <c r="E9644" i="8"/>
  <c r="F9644" i="8" s="1"/>
  <c r="H9644" i="8" s="1"/>
  <c r="G9644" i="8"/>
  <c r="E9645" i="8"/>
  <c r="F9645" i="8"/>
  <c r="H9645" i="8" s="1"/>
  <c r="G9645" i="8"/>
  <c r="E9646" i="8"/>
  <c r="F9646" i="8" s="1"/>
  <c r="H9646" i="8" s="1"/>
  <c r="G9646" i="8"/>
  <c r="E9647" i="8"/>
  <c r="F9647" i="8"/>
  <c r="H9647" i="8" s="1"/>
  <c r="G9647" i="8"/>
  <c r="E9648" i="8"/>
  <c r="F9648" i="8" s="1"/>
  <c r="H9648" i="8" s="1"/>
  <c r="G9648" i="8"/>
  <c r="E9649" i="8"/>
  <c r="F9649" i="8"/>
  <c r="H9649" i="8" s="1"/>
  <c r="G9649" i="8"/>
  <c r="E9650" i="8"/>
  <c r="F9650" i="8" s="1"/>
  <c r="H9650" i="8" s="1"/>
  <c r="G9650" i="8"/>
  <c r="E9651" i="8"/>
  <c r="F9651" i="8"/>
  <c r="H9651" i="8" s="1"/>
  <c r="G9651" i="8"/>
  <c r="E9652" i="8"/>
  <c r="F9652" i="8" s="1"/>
  <c r="H9652" i="8" s="1"/>
  <c r="G9652" i="8"/>
  <c r="E9653" i="8"/>
  <c r="F9653" i="8"/>
  <c r="H9653" i="8" s="1"/>
  <c r="G9653" i="8"/>
  <c r="E9654" i="8"/>
  <c r="F9654" i="8" s="1"/>
  <c r="H9654" i="8" s="1"/>
  <c r="G9654" i="8"/>
  <c r="E9655" i="8"/>
  <c r="F9655" i="8"/>
  <c r="H9655" i="8" s="1"/>
  <c r="G9655" i="8"/>
  <c r="E9656" i="8"/>
  <c r="F9656" i="8" s="1"/>
  <c r="H9656" i="8" s="1"/>
  <c r="G9656" i="8"/>
  <c r="E9657" i="8"/>
  <c r="F9657" i="8"/>
  <c r="H9657" i="8" s="1"/>
  <c r="G9657" i="8"/>
  <c r="E9658" i="8"/>
  <c r="F9658" i="8" s="1"/>
  <c r="H9658" i="8" s="1"/>
  <c r="G9658" i="8"/>
  <c r="E9659" i="8"/>
  <c r="F9659" i="8"/>
  <c r="H9659" i="8" s="1"/>
  <c r="G9659" i="8"/>
  <c r="E9660" i="8"/>
  <c r="F9660" i="8" s="1"/>
  <c r="H9660" i="8" s="1"/>
  <c r="G9660" i="8"/>
  <c r="E9661" i="8"/>
  <c r="F9661" i="8"/>
  <c r="H9661" i="8" s="1"/>
  <c r="G9661" i="8"/>
  <c r="E9662" i="8"/>
  <c r="F9662" i="8" s="1"/>
  <c r="H9662" i="8" s="1"/>
  <c r="G9662" i="8"/>
  <c r="E9663" i="8"/>
  <c r="F9663" i="8"/>
  <c r="H9663" i="8" s="1"/>
  <c r="G9663" i="8"/>
  <c r="E9664" i="8"/>
  <c r="F9664" i="8" s="1"/>
  <c r="H9664" i="8" s="1"/>
  <c r="G9664" i="8"/>
  <c r="E9665" i="8"/>
  <c r="F9665" i="8"/>
  <c r="H9665" i="8" s="1"/>
  <c r="G9665" i="8"/>
  <c r="E9666" i="8"/>
  <c r="F9666" i="8" s="1"/>
  <c r="H9666" i="8" s="1"/>
  <c r="G9666" i="8"/>
  <c r="E9667" i="8"/>
  <c r="F9667" i="8"/>
  <c r="H9667" i="8" s="1"/>
  <c r="G9667" i="8"/>
  <c r="E9668" i="8"/>
  <c r="F9668" i="8" s="1"/>
  <c r="H9668" i="8" s="1"/>
  <c r="G9668" i="8"/>
  <c r="E9669" i="8"/>
  <c r="F9669" i="8"/>
  <c r="H9669" i="8" s="1"/>
  <c r="G9669" i="8"/>
  <c r="E9670" i="8"/>
  <c r="F9670" i="8" s="1"/>
  <c r="H9670" i="8" s="1"/>
  <c r="G9670" i="8"/>
  <c r="E9671" i="8"/>
  <c r="F9671" i="8"/>
  <c r="H9671" i="8" s="1"/>
  <c r="G9671" i="8"/>
  <c r="E9672" i="8"/>
  <c r="F9672" i="8" s="1"/>
  <c r="H9672" i="8" s="1"/>
  <c r="G9672" i="8"/>
  <c r="E9673" i="8"/>
  <c r="F9673" i="8"/>
  <c r="H9673" i="8" s="1"/>
  <c r="G9673" i="8"/>
  <c r="E9674" i="8"/>
  <c r="F9674" i="8" s="1"/>
  <c r="H9674" i="8" s="1"/>
  <c r="G9674" i="8"/>
  <c r="E9675" i="8"/>
  <c r="F9675" i="8"/>
  <c r="H9675" i="8" s="1"/>
  <c r="G9675" i="8"/>
  <c r="E9676" i="8"/>
  <c r="F9676" i="8" s="1"/>
  <c r="H9676" i="8" s="1"/>
  <c r="G9676" i="8"/>
  <c r="E9677" i="8"/>
  <c r="F9677" i="8"/>
  <c r="H9677" i="8" s="1"/>
  <c r="G9677" i="8"/>
  <c r="E9678" i="8"/>
  <c r="F9678" i="8" s="1"/>
  <c r="H9678" i="8" s="1"/>
  <c r="G9678" i="8"/>
  <c r="E9679" i="8"/>
  <c r="F9679" i="8"/>
  <c r="H9679" i="8" s="1"/>
  <c r="G9679" i="8"/>
  <c r="E9680" i="8"/>
  <c r="F9680" i="8" s="1"/>
  <c r="H9680" i="8" s="1"/>
  <c r="G9680" i="8"/>
  <c r="E9681" i="8"/>
  <c r="F9681" i="8"/>
  <c r="H9681" i="8" s="1"/>
  <c r="G9681" i="8"/>
  <c r="E9682" i="8"/>
  <c r="F9682" i="8" s="1"/>
  <c r="H9682" i="8" s="1"/>
  <c r="G9682" i="8"/>
  <c r="E9683" i="8"/>
  <c r="F9683" i="8"/>
  <c r="H9683" i="8" s="1"/>
  <c r="G9683" i="8"/>
  <c r="E9684" i="8"/>
  <c r="F9684" i="8" s="1"/>
  <c r="H9684" i="8" s="1"/>
  <c r="G9684" i="8"/>
  <c r="E9685" i="8"/>
  <c r="F9685" i="8"/>
  <c r="H9685" i="8" s="1"/>
  <c r="G9685" i="8"/>
  <c r="E9686" i="8"/>
  <c r="F9686" i="8" s="1"/>
  <c r="H9686" i="8" s="1"/>
  <c r="G9686" i="8"/>
  <c r="E9687" i="8"/>
  <c r="F9687" i="8"/>
  <c r="H9687" i="8" s="1"/>
  <c r="G9687" i="8"/>
  <c r="E9688" i="8"/>
  <c r="F9688" i="8" s="1"/>
  <c r="H9688" i="8" s="1"/>
  <c r="G9688" i="8"/>
  <c r="E9689" i="8"/>
  <c r="F9689" i="8"/>
  <c r="H9689" i="8" s="1"/>
  <c r="G9689" i="8"/>
  <c r="E9690" i="8"/>
  <c r="F9690" i="8" s="1"/>
  <c r="H9690" i="8" s="1"/>
  <c r="G9690" i="8"/>
  <c r="E9691" i="8"/>
  <c r="F9691" i="8"/>
  <c r="H9691" i="8" s="1"/>
  <c r="G9691" i="8"/>
  <c r="E9692" i="8"/>
  <c r="F9692" i="8" s="1"/>
  <c r="H9692" i="8" s="1"/>
  <c r="G9692" i="8"/>
  <c r="E9693" i="8"/>
  <c r="F9693" i="8"/>
  <c r="H9693" i="8" s="1"/>
  <c r="G9693" i="8"/>
  <c r="E9694" i="8"/>
  <c r="F9694" i="8" s="1"/>
  <c r="H9694" i="8" s="1"/>
  <c r="G9694" i="8"/>
  <c r="E9695" i="8"/>
  <c r="F9695" i="8"/>
  <c r="H9695" i="8" s="1"/>
  <c r="G9695" i="8"/>
  <c r="E9696" i="8"/>
  <c r="F9696" i="8" s="1"/>
  <c r="H9696" i="8" s="1"/>
  <c r="G9696" i="8"/>
  <c r="E9697" i="8"/>
  <c r="F9697" i="8"/>
  <c r="H9697" i="8" s="1"/>
  <c r="G9697" i="8"/>
  <c r="E9698" i="8"/>
  <c r="F9698" i="8" s="1"/>
  <c r="H9698" i="8" s="1"/>
  <c r="G9698" i="8"/>
  <c r="E9699" i="8"/>
  <c r="F9699" i="8"/>
  <c r="H9699" i="8" s="1"/>
  <c r="G9699" i="8"/>
  <c r="E9700" i="8"/>
  <c r="F9700" i="8" s="1"/>
  <c r="H9700" i="8" s="1"/>
  <c r="G9700" i="8"/>
  <c r="E9701" i="8"/>
  <c r="F9701" i="8"/>
  <c r="H9701" i="8" s="1"/>
  <c r="G9701" i="8"/>
  <c r="E9702" i="8"/>
  <c r="F9702" i="8" s="1"/>
  <c r="H9702" i="8" s="1"/>
  <c r="G9702" i="8"/>
  <c r="E9703" i="8"/>
  <c r="F9703" i="8"/>
  <c r="H9703" i="8" s="1"/>
  <c r="G9703" i="8"/>
  <c r="E9704" i="8"/>
  <c r="F9704" i="8" s="1"/>
  <c r="H9704" i="8" s="1"/>
  <c r="G9704" i="8"/>
  <c r="E9705" i="8"/>
  <c r="F9705" i="8"/>
  <c r="H9705" i="8" s="1"/>
  <c r="G9705" i="8"/>
  <c r="E9706" i="8"/>
  <c r="F9706" i="8" s="1"/>
  <c r="H9706" i="8" s="1"/>
  <c r="G9706" i="8"/>
  <c r="E9707" i="8"/>
  <c r="F9707" i="8"/>
  <c r="H9707" i="8" s="1"/>
  <c r="G9707" i="8"/>
  <c r="E9708" i="8"/>
  <c r="F9708" i="8" s="1"/>
  <c r="H9708" i="8" s="1"/>
  <c r="G9708" i="8"/>
  <c r="E9709" i="8"/>
  <c r="F9709" i="8"/>
  <c r="H9709" i="8" s="1"/>
  <c r="G9709" i="8"/>
  <c r="E9710" i="8"/>
  <c r="F9710" i="8" s="1"/>
  <c r="H9710" i="8" s="1"/>
  <c r="G9710" i="8"/>
  <c r="E9711" i="8"/>
  <c r="F9711" i="8"/>
  <c r="H9711" i="8" s="1"/>
  <c r="G9711" i="8"/>
  <c r="E9712" i="8"/>
  <c r="F9712" i="8" s="1"/>
  <c r="H9712" i="8" s="1"/>
  <c r="G9712" i="8"/>
  <c r="E9713" i="8"/>
  <c r="F9713" i="8"/>
  <c r="H9713" i="8" s="1"/>
  <c r="G9713" i="8"/>
  <c r="E9714" i="8"/>
  <c r="F9714" i="8" s="1"/>
  <c r="H9714" i="8" s="1"/>
  <c r="G9714" i="8"/>
  <c r="E9715" i="8"/>
  <c r="F9715" i="8"/>
  <c r="H9715" i="8" s="1"/>
  <c r="G9715" i="8"/>
  <c r="E9716" i="8"/>
  <c r="F9716" i="8" s="1"/>
  <c r="H9716" i="8" s="1"/>
  <c r="G9716" i="8"/>
  <c r="E9717" i="8"/>
  <c r="F9717" i="8"/>
  <c r="H9717" i="8" s="1"/>
  <c r="G9717" i="8"/>
  <c r="E9718" i="8"/>
  <c r="F9718" i="8" s="1"/>
  <c r="H9718" i="8" s="1"/>
  <c r="G9718" i="8"/>
  <c r="E9719" i="8"/>
  <c r="F9719" i="8"/>
  <c r="H9719" i="8" s="1"/>
  <c r="G9719" i="8"/>
  <c r="E9720" i="8"/>
  <c r="F9720" i="8" s="1"/>
  <c r="H9720" i="8" s="1"/>
  <c r="G9720" i="8"/>
  <c r="E9721" i="8"/>
  <c r="F9721" i="8"/>
  <c r="H9721" i="8" s="1"/>
  <c r="G9721" i="8"/>
  <c r="E9722" i="8"/>
  <c r="F9722" i="8" s="1"/>
  <c r="H9722" i="8" s="1"/>
  <c r="G9722" i="8"/>
  <c r="E9723" i="8"/>
  <c r="F9723" i="8"/>
  <c r="H9723" i="8" s="1"/>
  <c r="G9723" i="8"/>
  <c r="E9724" i="8"/>
  <c r="F9724" i="8" s="1"/>
  <c r="H9724" i="8" s="1"/>
  <c r="G9724" i="8"/>
  <c r="E9725" i="8"/>
  <c r="F9725" i="8"/>
  <c r="H9725" i="8" s="1"/>
  <c r="G9725" i="8"/>
  <c r="E9726" i="8"/>
  <c r="F9726" i="8" s="1"/>
  <c r="H9726" i="8" s="1"/>
  <c r="G9726" i="8"/>
  <c r="E9727" i="8"/>
  <c r="F9727" i="8"/>
  <c r="H9727" i="8" s="1"/>
  <c r="G9727" i="8"/>
  <c r="E9728" i="8"/>
  <c r="F9728" i="8" s="1"/>
  <c r="H9728" i="8" s="1"/>
  <c r="G9728" i="8"/>
  <c r="E9729" i="8"/>
  <c r="F9729" i="8"/>
  <c r="H9729" i="8" s="1"/>
  <c r="G9729" i="8"/>
  <c r="E9730" i="8"/>
  <c r="F9730" i="8" s="1"/>
  <c r="H9730" i="8" s="1"/>
  <c r="G9730" i="8"/>
  <c r="E9731" i="8"/>
  <c r="F9731" i="8"/>
  <c r="H9731" i="8" s="1"/>
  <c r="G9731" i="8"/>
  <c r="E9732" i="8"/>
  <c r="F9732" i="8" s="1"/>
  <c r="H9732" i="8" s="1"/>
  <c r="G9732" i="8"/>
  <c r="E9733" i="8"/>
  <c r="F9733" i="8"/>
  <c r="H9733" i="8" s="1"/>
  <c r="G9733" i="8"/>
  <c r="E9734" i="8"/>
  <c r="F9734" i="8" s="1"/>
  <c r="H9734" i="8" s="1"/>
  <c r="G9734" i="8"/>
  <c r="E9735" i="8"/>
  <c r="F9735" i="8"/>
  <c r="H9735" i="8" s="1"/>
  <c r="G9735" i="8"/>
  <c r="E9736" i="8"/>
  <c r="F9736" i="8" s="1"/>
  <c r="H9736" i="8" s="1"/>
  <c r="G9736" i="8"/>
  <c r="E9737" i="8"/>
  <c r="F9737" i="8"/>
  <c r="H9737" i="8" s="1"/>
  <c r="G9737" i="8"/>
  <c r="E9738" i="8"/>
  <c r="F9738" i="8" s="1"/>
  <c r="H9738" i="8" s="1"/>
  <c r="G9738" i="8"/>
  <c r="E9739" i="8"/>
  <c r="F9739" i="8"/>
  <c r="H9739" i="8" s="1"/>
  <c r="G9739" i="8"/>
  <c r="E9740" i="8"/>
  <c r="F9740" i="8" s="1"/>
  <c r="H9740" i="8" s="1"/>
  <c r="G9740" i="8"/>
  <c r="E9741" i="8"/>
  <c r="F9741" i="8"/>
  <c r="H9741" i="8" s="1"/>
  <c r="G9741" i="8"/>
  <c r="E9742" i="8"/>
  <c r="F9742" i="8" s="1"/>
  <c r="H9742" i="8" s="1"/>
  <c r="G9742" i="8"/>
  <c r="E9743" i="8"/>
  <c r="F9743" i="8"/>
  <c r="H9743" i="8" s="1"/>
  <c r="G9743" i="8"/>
  <c r="E9744" i="8"/>
  <c r="F9744" i="8" s="1"/>
  <c r="H9744" i="8" s="1"/>
  <c r="G9744" i="8"/>
  <c r="E9745" i="8"/>
  <c r="F9745" i="8"/>
  <c r="H9745" i="8" s="1"/>
  <c r="G9745" i="8"/>
  <c r="E9746" i="8"/>
  <c r="F9746" i="8" s="1"/>
  <c r="H9746" i="8" s="1"/>
  <c r="G9746" i="8"/>
  <c r="E9747" i="8"/>
  <c r="F9747" i="8"/>
  <c r="H9747" i="8" s="1"/>
  <c r="G9747" i="8"/>
  <c r="E9748" i="8"/>
  <c r="F9748" i="8" s="1"/>
  <c r="H9748" i="8" s="1"/>
  <c r="G9748" i="8"/>
  <c r="E9749" i="8"/>
  <c r="F9749" i="8"/>
  <c r="H9749" i="8" s="1"/>
  <c r="G9749" i="8"/>
  <c r="E9750" i="8"/>
  <c r="F9750" i="8" s="1"/>
  <c r="H9750" i="8" s="1"/>
  <c r="G9750" i="8"/>
  <c r="E9751" i="8"/>
  <c r="F9751" i="8"/>
  <c r="H9751" i="8" s="1"/>
  <c r="G9751" i="8"/>
  <c r="E9752" i="8"/>
  <c r="F9752" i="8" s="1"/>
  <c r="H9752" i="8" s="1"/>
  <c r="G9752" i="8"/>
  <c r="E9753" i="8"/>
  <c r="F9753" i="8"/>
  <c r="H9753" i="8" s="1"/>
  <c r="G9753" i="8"/>
  <c r="E9754" i="8"/>
  <c r="F9754" i="8" s="1"/>
  <c r="H9754" i="8" s="1"/>
  <c r="G9754" i="8"/>
  <c r="E9755" i="8"/>
  <c r="F9755" i="8"/>
  <c r="H9755" i="8" s="1"/>
  <c r="G9755" i="8"/>
  <c r="E9756" i="8"/>
  <c r="F9756" i="8" s="1"/>
  <c r="H9756" i="8" s="1"/>
  <c r="G9756" i="8"/>
  <c r="E9757" i="8"/>
  <c r="F9757" i="8"/>
  <c r="H9757" i="8" s="1"/>
  <c r="G9757" i="8"/>
  <c r="E9758" i="8"/>
  <c r="F9758" i="8" s="1"/>
  <c r="H9758" i="8" s="1"/>
  <c r="G9758" i="8"/>
  <c r="E9759" i="8"/>
  <c r="F9759" i="8"/>
  <c r="H9759" i="8" s="1"/>
  <c r="G9759" i="8"/>
  <c r="E9760" i="8"/>
  <c r="F9760" i="8" s="1"/>
  <c r="H9760" i="8" s="1"/>
  <c r="G9760" i="8"/>
  <c r="E9761" i="8"/>
  <c r="F9761" i="8"/>
  <c r="H9761" i="8" s="1"/>
  <c r="G9761" i="8"/>
  <c r="E9762" i="8"/>
  <c r="F9762" i="8" s="1"/>
  <c r="H9762" i="8" s="1"/>
  <c r="G9762" i="8"/>
  <c r="E9763" i="8"/>
  <c r="F9763" i="8"/>
  <c r="H9763" i="8" s="1"/>
  <c r="G9763" i="8"/>
  <c r="E9764" i="8"/>
  <c r="F9764" i="8" s="1"/>
  <c r="H9764" i="8" s="1"/>
  <c r="G9764" i="8"/>
  <c r="E9765" i="8"/>
  <c r="F9765" i="8"/>
  <c r="H9765" i="8" s="1"/>
  <c r="G9765" i="8"/>
  <c r="E9766" i="8"/>
  <c r="F9766" i="8" s="1"/>
  <c r="H9766" i="8" s="1"/>
  <c r="G9766" i="8"/>
  <c r="E9767" i="8"/>
  <c r="F9767" i="8"/>
  <c r="H9767" i="8" s="1"/>
  <c r="G9767" i="8"/>
  <c r="E9768" i="8"/>
  <c r="F9768" i="8" s="1"/>
  <c r="H9768" i="8" s="1"/>
  <c r="G9768" i="8"/>
  <c r="E9769" i="8"/>
  <c r="F9769" i="8"/>
  <c r="H9769" i="8" s="1"/>
  <c r="G9769" i="8"/>
  <c r="E9770" i="8"/>
  <c r="F9770" i="8" s="1"/>
  <c r="H9770" i="8" s="1"/>
  <c r="G9770" i="8"/>
  <c r="E9771" i="8"/>
  <c r="F9771" i="8"/>
  <c r="H9771" i="8" s="1"/>
  <c r="G9771" i="8"/>
  <c r="E9772" i="8"/>
  <c r="F9772" i="8" s="1"/>
  <c r="H9772" i="8" s="1"/>
  <c r="G9772" i="8"/>
  <c r="E9773" i="8"/>
  <c r="F9773" i="8"/>
  <c r="H9773" i="8" s="1"/>
  <c r="G9773" i="8"/>
  <c r="E9774" i="8"/>
  <c r="F9774" i="8" s="1"/>
  <c r="H9774" i="8" s="1"/>
  <c r="G9774" i="8"/>
  <c r="E9775" i="8"/>
  <c r="F9775" i="8"/>
  <c r="H9775" i="8" s="1"/>
  <c r="G9775" i="8"/>
  <c r="E9776" i="8"/>
  <c r="F9776" i="8" s="1"/>
  <c r="H9776" i="8" s="1"/>
  <c r="G9776" i="8"/>
  <c r="E9777" i="8"/>
  <c r="F9777" i="8"/>
  <c r="H9777" i="8" s="1"/>
  <c r="G9777" i="8"/>
  <c r="E9778" i="8"/>
  <c r="F9778" i="8" s="1"/>
  <c r="H9778" i="8" s="1"/>
  <c r="G9778" i="8"/>
  <c r="E9779" i="8"/>
  <c r="F9779" i="8"/>
  <c r="H9779" i="8" s="1"/>
  <c r="G9779" i="8"/>
  <c r="E9780" i="8"/>
  <c r="F9780" i="8" s="1"/>
  <c r="H9780" i="8" s="1"/>
  <c r="G9780" i="8"/>
  <c r="E9781" i="8"/>
  <c r="F9781" i="8"/>
  <c r="H9781" i="8" s="1"/>
  <c r="G9781" i="8"/>
  <c r="E9782" i="8"/>
  <c r="F9782" i="8" s="1"/>
  <c r="H9782" i="8" s="1"/>
  <c r="G9782" i="8"/>
  <c r="E9783" i="8"/>
  <c r="F9783" i="8"/>
  <c r="H9783" i="8" s="1"/>
  <c r="G9783" i="8"/>
  <c r="E9784" i="8"/>
  <c r="F9784" i="8" s="1"/>
  <c r="H9784" i="8" s="1"/>
  <c r="G9784" i="8"/>
  <c r="E9785" i="8"/>
  <c r="F9785" i="8"/>
  <c r="H9785" i="8" s="1"/>
  <c r="G9785" i="8"/>
  <c r="E9786" i="8"/>
  <c r="F9786" i="8" s="1"/>
  <c r="H9786" i="8" s="1"/>
  <c r="G9786" i="8"/>
  <c r="E9787" i="8"/>
  <c r="F9787" i="8"/>
  <c r="H9787" i="8" s="1"/>
  <c r="G9787" i="8"/>
  <c r="E9788" i="8"/>
  <c r="F9788" i="8" s="1"/>
  <c r="H9788" i="8" s="1"/>
  <c r="G9788" i="8"/>
  <c r="E9789" i="8"/>
  <c r="F9789" i="8"/>
  <c r="H9789" i="8" s="1"/>
  <c r="G9789" i="8"/>
  <c r="E9790" i="8"/>
  <c r="F9790" i="8" s="1"/>
  <c r="H9790" i="8" s="1"/>
  <c r="G9790" i="8"/>
  <c r="E9791" i="8"/>
  <c r="F9791" i="8"/>
  <c r="H9791" i="8" s="1"/>
  <c r="G9791" i="8"/>
  <c r="E9792" i="8"/>
  <c r="F9792" i="8" s="1"/>
  <c r="H9792" i="8" s="1"/>
  <c r="G9792" i="8"/>
  <c r="E9793" i="8"/>
  <c r="F9793" i="8"/>
  <c r="H9793" i="8" s="1"/>
  <c r="G9793" i="8"/>
  <c r="E9794" i="8"/>
  <c r="F9794" i="8" s="1"/>
  <c r="H9794" i="8" s="1"/>
  <c r="G9794" i="8"/>
  <c r="E9795" i="8"/>
  <c r="F9795" i="8"/>
  <c r="H9795" i="8" s="1"/>
  <c r="G9795" i="8"/>
  <c r="E9796" i="8"/>
  <c r="F9796" i="8" s="1"/>
  <c r="H9796" i="8" s="1"/>
  <c r="G9796" i="8"/>
  <c r="E9797" i="8"/>
  <c r="F9797" i="8"/>
  <c r="H9797" i="8" s="1"/>
  <c r="G9797" i="8"/>
  <c r="E9798" i="8"/>
  <c r="F9798" i="8" s="1"/>
  <c r="H9798" i="8" s="1"/>
  <c r="G9798" i="8"/>
  <c r="E9799" i="8"/>
  <c r="F9799" i="8"/>
  <c r="H9799" i="8" s="1"/>
  <c r="G9799" i="8"/>
  <c r="E9800" i="8"/>
  <c r="F9800" i="8" s="1"/>
  <c r="H9800" i="8" s="1"/>
  <c r="G9800" i="8"/>
  <c r="E9801" i="8"/>
  <c r="F9801" i="8"/>
  <c r="H9801" i="8" s="1"/>
  <c r="G9801" i="8"/>
  <c r="E9802" i="8"/>
  <c r="F9802" i="8" s="1"/>
  <c r="H9802" i="8" s="1"/>
  <c r="G9802" i="8"/>
  <c r="E9803" i="8"/>
  <c r="F9803" i="8"/>
  <c r="H9803" i="8" s="1"/>
  <c r="G9803" i="8"/>
  <c r="E9804" i="8"/>
  <c r="F9804" i="8" s="1"/>
  <c r="H9804" i="8" s="1"/>
  <c r="G9804" i="8"/>
  <c r="E9805" i="8"/>
  <c r="F9805" i="8"/>
  <c r="H9805" i="8" s="1"/>
  <c r="G9805" i="8"/>
  <c r="E9806" i="8"/>
  <c r="F9806" i="8" s="1"/>
  <c r="H9806" i="8" s="1"/>
  <c r="G9806" i="8"/>
  <c r="E9807" i="8"/>
  <c r="F9807" i="8"/>
  <c r="H9807" i="8" s="1"/>
  <c r="G9807" i="8"/>
  <c r="E9808" i="8"/>
  <c r="F9808" i="8" s="1"/>
  <c r="H9808" i="8" s="1"/>
  <c r="G9808" i="8"/>
  <c r="E9809" i="8"/>
  <c r="F9809" i="8"/>
  <c r="H9809" i="8" s="1"/>
  <c r="G9809" i="8"/>
  <c r="E9810" i="8"/>
  <c r="F9810" i="8" s="1"/>
  <c r="H9810" i="8" s="1"/>
  <c r="G9810" i="8"/>
  <c r="E9811" i="8"/>
  <c r="F9811" i="8"/>
  <c r="H9811" i="8" s="1"/>
  <c r="G9811" i="8"/>
  <c r="E9812" i="8"/>
  <c r="F9812" i="8" s="1"/>
  <c r="H9812" i="8" s="1"/>
  <c r="G9812" i="8"/>
  <c r="E9813" i="8"/>
  <c r="F9813" i="8"/>
  <c r="H9813" i="8" s="1"/>
  <c r="G9813" i="8"/>
  <c r="E9814" i="8"/>
  <c r="F9814" i="8" s="1"/>
  <c r="H9814" i="8" s="1"/>
  <c r="G9814" i="8"/>
  <c r="E9815" i="8"/>
  <c r="F9815" i="8"/>
  <c r="H9815" i="8" s="1"/>
  <c r="G9815" i="8"/>
  <c r="E9816" i="8"/>
  <c r="F9816" i="8" s="1"/>
  <c r="H9816" i="8" s="1"/>
  <c r="G9816" i="8"/>
  <c r="E9817" i="8"/>
  <c r="F9817" i="8"/>
  <c r="H9817" i="8" s="1"/>
  <c r="G9817" i="8"/>
  <c r="E9818" i="8"/>
  <c r="F9818" i="8" s="1"/>
  <c r="H9818" i="8" s="1"/>
  <c r="G9818" i="8"/>
  <c r="E9819" i="8"/>
  <c r="F9819" i="8"/>
  <c r="H9819" i="8" s="1"/>
  <c r="G9819" i="8"/>
  <c r="E9820" i="8"/>
  <c r="F9820" i="8" s="1"/>
  <c r="H9820" i="8" s="1"/>
  <c r="G9820" i="8"/>
  <c r="E9821" i="8"/>
  <c r="F9821" i="8"/>
  <c r="H9821" i="8" s="1"/>
  <c r="G9821" i="8"/>
  <c r="E9822" i="8"/>
  <c r="F9822" i="8" s="1"/>
  <c r="H9822" i="8" s="1"/>
  <c r="G9822" i="8"/>
  <c r="E9823" i="8"/>
  <c r="F9823" i="8"/>
  <c r="H9823" i="8" s="1"/>
  <c r="G9823" i="8"/>
  <c r="E9824" i="8"/>
  <c r="F9824" i="8" s="1"/>
  <c r="H9824" i="8" s="1"/>
  <c r="G9824" i="8"/>
  <c r="E9825" i="8"/>
  <c r="F9825" i="8"/>
  <c r="H9825" i="8" s="1"/>
  <c r="G9825" i="8"/>
  <c r="E9826" i="8"/>
  <c r="F9826" i="8" s="1"/>
  <c r="H9826" i="8" s="1"/>
  <c r="G9826" i="8"/>
  <c r="E9827" i="8"/>
  <c r="F9827" i="8"/>
  <c r="H9827" i="8" s="1"/>
  <c r="G9827" i="8"/>
  <c r="E9828" i="8"/>
  <c r="F9828" i="8" s="1"/>
  <c r="H9828" i="8" s="1"/>
  <c r="G9828" i="8"/>
  <c r="E9829" i="8"/>
  <c r="F9829" i="8"/>
  <c r="H9829" i="8" s="1"/>
  <c r="G9829" i="8"/>
  <c r="E9830" i="8"/>
  <c r="F9830" i="8" s="1"/>
  <c r="H9830" i="8" s="1"/>
  <c r="G9830" i="8"/>
  <c r="E9831" i="8"/>
  <c r="F9831" i="8"/>
  <c r="H9831" i="8" s="1"/>
  <c r="G9831" i="8"/>
  <c r="E9832" i="8"/>
  <c r="F9832" i="8" s="1"/>
  <c r="H9832" i="8" s="1"/>
  <c r="G9832" i="8"/>
  <c r="E9833" i="8"/>
  <c r="F9833" i="8"/>
  <c r="H9833" i="8" s="1"/>
  <c r="G9833" i="8"/>
  <c r="E9834" i="8"/>
  <c r="F9834" i="8" s="1"/>
  <c r="H9834" i="8" s="1"/>
  <c r="G9834" i="8"/>
  <c r="E9835" i="8"/>
  <c r="F9835" i="8"/>
  <c r="H9835" i="8" s="1"/>
  <c r="G9835" i="8"/>
  <c r="E9836" i="8"/>
  <c r="F9836" i="8" s="1"/>
  <c r="H9836" i="8" s="1"/>
  <c r="G9836" i="8"/>
  <c r="E9837" i="8"/>
  <c r="F9837" i="8"/>
  <c r="H9837" i="8" s="1"/>
  <c r="G9837" i="8"/>
  <c r="E9838" i="8"/>
  <c r="F9838" i="8" s="1"/>
  <c r="H9838" i="8" s="1"/>
  <c r="G9838" i="8"/>
  <c r="E9839" i="8"/>
  <c r="F9839" i="8"/>
  <c r="H9839" i="8" s="1"/>
  <c r="G9839" i="8"/>
  <c r="E9840" i="8"/>
  <c r="F9840" i="8" s="1"/>
  <c r="H9840" i="8" s="1"/>
  <c r="G9840" i="8"/>
  <c r="E9841" i="8"/>
  <c r="F9841" i="8"/>
  <c r="H9841" i="8" s="1"/>
  <c r="G9841" i="8"/>
  <c r="E9842" i="8"/>
  <c r="F9842" i="8" s="1"/>
  <c r="H9842" i="8" s="1"/>
  <c r="G9842" i="8"/>
  <c r="E9843" i="8"/>
  <c r="F9843" i="8"/>
  <c r="H9843" i="8" s="1"/>
  <c r="G9843" i="8"/>
  <c r="E9844" i="8"/>
  <c r="F9844" i="8" s="1"/>
  <c r="H9844" i="8" s="1"/>
  <c r="G9844" i="8"/>
  <c r="E9845" i="8"/>
  <c r="F9845" i="8"/>
  <c r="H9845" i="8" s="1"/>
  <c r="G9845" i="8"/>
  <c r="E9846" i="8"/>
  <c r="F9846" i="8" s="1"/>
  <c r="H9846" i="8" s="1"/>
  <c r="G9846" i="8"/>
  <c r="E9847" i="8"/>
  <c r="F9847" i="8"/>
  <c r="H9847" i="8" s="1"/>
  <c r="G9847" i="8"/>
  <c r="E9848" i="8"/>
  <c r="F9848" i="8" s="1"/>
  <c r="H9848" i="8" s="1"/>
  <c r="G9848" i="8"/>
  <c r="E9849" i="8"/>
  <c r="F9849" i="8"/>
  <c r="H9849" i="8" s="1"/>
  <c r="G9849" i="8"/>
  <c r="E9850" i="8"/>
  <c r="F9850" i="8" s="1"/>
  <c r="H9850" i="8" s="1"/>
  <c r="G9850" i="8"/>
  <c r="E9851" i="8"/>
  <c r="F9851" i="8"/>
  <c r="H9851" i="8" s="1"/>
  <c r="G9851" i="8"/>
  <c r="E9852" i="8"/>
  <c r="F9852" i="8" s="1"/>
  <c r="H9852" i="8" s="1"/>
  <c r="G9852" i="8"/>
  <c r="E9853" i="8"/>
  <c r="F9853" i="8"/>
  <c r="H9853" i="8" s="1"/>
  <c r="G9853" i="8"/>
  <c r="E9854" i="8"/>
  <c r="F9854" i="8" s="1"/>
  <c r="H9854" i="8" s="1"/>
  <c r="G9854" i="8"/>
  <c r="E9855" i="8"/>
  <c r="F9855" i="8"/>
  <c r="H9855" i="8" s="1"/>
  <c r="G9855" i="8"/>
  <c r="E9856" i="8"/>
  <c r="F9856" i="8" s="1"/>
  <c r="H9856" i="8" s="1"/>
  <c r="G9856" i="8"/>
  <c r="E9857" i="8"/>
  <c r="F9857" i="8"/>
  <c r="H9857" i="8" s="1"/>
  <c r="G9857" i="8"/>
  <c r="E9858" i="8"/>
  <c r="F9858" i="8" s="1"/>
  <c r="H9858" i="8" s="1"/>
  <c r="G9858" i="8"/>
  <c r="E9859" i="8"/>
  <c r="F9859" i="8"/>
  <c r="H9859" i="8" s="1"/>
  <c r="G9859" i="8"/>
  <c r="E9860" i="8"/>
  <c r="F9860" i="8" s="1"/>
  <c r="H9860" i="8" s="1"/>
  <c r="G9860" i="8"/>
  <c r="E9861" i="8"/>
  <c r="F9861" i="8"/>
  <c r="H9861" i="8" s="1"/>
  <c r="G9861" i="8"/>
  <c r="E9862" i="8"/>
  <c r="F9862" i="8" s="1"/>
  <c r="H9862" i="8" s="1"/>
  <c r="G9862" i="8"/>
  <c r="E9863" i="8"/>
  <c r="F9863" i="8"/>
  <c r="H9863" i="8" s="1"/>
  <c r="G9863" i="8"/>
  <c r="E9864" i="8"/>
  <c r="F9864" i="8" s="1"/>
  <c r="H9864" i="8" s="1"/>
  <c r="G9864" i="8"/>
  <c r="E9865" i="8"/>
  <c r="F9865" i="8"/>
  <c r="H9865" i="8" s="1"/>
  <c r="G9865" i="8"/>
  <c r="E9866" i="8"/>
  <c r="F9866" i="8" s="1"/>
  <c r="H9866" i="8" s="1"/>
  <c r="G9866" i="8"/>
  <c r="E9867" i="8"/>
  <c r="F9867" i="8"/>
  <c r="H9867" i="8" s="1"/>
  <c r="G9867" i="8"/>
  <c r="E9868" i="8"/>
  <c r="F9868" i="8" s="1"/>
  <c r="H9868" i="8" s="1"/>
  <c r="G9868" i="8"/>
  <c r="E9869" i="8"/>
  <c r="F9869" i="8"/>
  <c r="H9869" i="8" s="1"/>
  <c r="G9869" i="8"/>
  <c r="E9870" i="8"/>
  <c r="F9870" i="8" s="1"/>
  <c r="H9870" i="8" s="1"/>
  <c r="G9870" i="8"/>
  <c r="E9871" i="8"/>
  <c r="F9871" i="8"/>
  <c r="H9871" i="8" s="1"/>
  <c r="G9871" i="8"/>
  <c r="E9872" i="8"/>
  <c r="F9872" i="8" s="1"/>
  <c r="H9872" i="8" s="1"/>
  <c r="G9872" i="8"/>
  <c r="E9873" i="8"/>
  <c r="F9873" i="8"/>
  <c r="H9873" i="8" s="1"/>
  <c r="G9873" i="8"/>
  <c r="E9874" i="8"/>
  <c r="F9874" i="8" s="1"/>
  <c r="H9874" i="8" s="1"/>
  <c r="G9874" i="8"/>
  <c r="E9875" i="8"/>
  <c r="F9875" i="8"/>
  <c r="H9875" i="8" s="1"/>
  <c r="G9875" i="8"/>
  <c r="E9876" i="8"/>
  <c r="F9876" i="8" s="1"/>
  <c r="H9876" i="8" s="1"/>
  <c r="G9876" i="8"/>
  <c r="E9877" i="8"/>
  <c r="F9877" i="8"/>
  <c r="H9877" i="8" s="1"/>
  <c r="G9877" i="8"/>
  <c r="E9878" i="8"/>
  <c r="F9878" i="8" s="1"/>
  <c r="H9878" i="8" s="1"/>
  <c r="G9878" i="8"/>
  <c r="E9879" i="8"/>
  <c r="F9879" i="8"/>
  <c r="H9879" i="8" s="1"/>
  <c r="G9879" i="8"/>
  <c r="E9880" i="8"/>
  <c r="F9880" i="8" s="1"/>
  <c r="H9880" i="8" s="1"/>
  <c r="G9880" i="8"/>
  <c r="E9881" i="8"/>
  <c r="F9881" i="8"/>
  <c r="H9881" i="8" s="1"/>
  <c r="G9881" i="8"/>
  <c r="E9882" i="8"/>
  <c r="F9882" i="8" s="1"/>
  <c r="H9882" i="8" s="1"/>
  <c r="G9882" i="8"/>
  <c r="E9883" i="8"/>
  <c r="F9883" i="8"/>
  <c r="H9883" i="8" s="1"/>
  <c r="G9883" i="8"/>
  <c r="E9884" i="8"/>
  <c r="F9884" i="8" s="1"/>
  <c r="H9884" i="8" s="1"/>
  <c r="G9884" i="8"/>
  <c r="E9885" i="8"/>
  <c r="F9885" i="8"/>
  <c r="H9885" i="8" s="1"/>
  <c r="G9885" i="8"/>
  <c r="E9886" i="8"/>
  <c r="F9886" i="8" s="1"/>
  <c r="H9886" i="8" s="1"/>
  <c r="G9886" i="8"/>
  <c r="E9887" i="8"/>
  <c r="F9887" i="8"/>
  <c r="H9887" i="8" s="1"/>
  <c r="G9887" i="8"/>
  <c r="E9888" i="8"/>
  <c r="F9888" i="8" s="1"/>
  <c r="H9888" i="8" s="1"/>
  <c r="G9888" i="8"/>
  <c r="E9889" i="8"/>
  <c r="F9889" i="8"/>
  <c r="H9889" i="8" s="1"/>
  <c r="G9889" i="8"/>
  <c r="E9890" i="8"/>
  <c r="F9890" i="8" s="1"/>
  <c r="H9890" i="8" s="1"/>
  <c r="G9890" i="8"/>
  <c r="E9891" i="8"/>
  <c r="F9891" i="8"/>
  <c r="H9891" i="8" s="1"/>
  <c r="G9891" i="8"/>
  <c r="E9892" i="8"/>
  <c r="F9892" i="8" s="1"/>
  <c r="H9892" i="8" s="1"/>
  <c r="G9892" i="8"/>
  <c r="E9893" i="8"/>
  <c r="F9893" i="8"/>
  <c r="H9893" i="8" s="1"/>
  <c r="G9893" i="8"/>
  <c r="E9894" i="8"/>
  <c r="F9894" i="8" s="1"/>
  <c r="H9894" i="8" s="1"/>
  <c r="G9894" i="8"/>
  <c r="E9895" i="8"/>
  <c r="F9895" i="8"/>
  <c r="H9895" i="8" s="1"/>
  <c r="G9895" i="8"/>
  <c r="E9896" i="8"/>
  <c r="F9896" i="8" s="1"/>
  <c r="H9896" i="8" s="1"/>
  <c r="G9896" i="8"/>
  <c r="E9897" i="8"/>
  <c r="F9897" i="8"/>
  <c r="H9897" i="8" s="1"/>
  <c r="G9897" i="8"/>
  <c r="E9898" i="8"/>
  <c r="F9898" i="8" s="1"/>
  <c r="H9898" i="8" s="1"/>
  <c r="G9898" i="8"/>
  <c r="E9899" i="8"/>
  <c r="F9899" i="8"/>
  <c r="H9899" i="8" s="1"/>
  <c r="G9899" i="8"/>
  <c r="E9900" i="8"/>
  <c r="F9900" i="8" s="1"/>
  <c r="H9900" i="8" s="1"/>
  <c r="G9900" i="8"/>
  <c r="E9901" i="8"/>
  <c r="F9901" i="8"/>
  <c r="H9901" i="8" s="1"/>
  <c r="G9901" i="8"/>
  <c r="E9902" i="8"/>
  <c r="F9902" i="8" s="1"/>
  <c r="H9902" i="8" s="1"/>
  <c r="G9902" i="8"/>
  <c r="E9903" i="8"/>
  <c r="F9903" i="8"/>
  <c r="H9903" i="8" s="1"/>
  <c r="G9903" i="8"/>
  <c r="E9904" i="8"/>
  <c r="F9904" i="8" s="1"/>
  <c r="H9904" i="8" s="1"/>
  <c r="G9904" i="8"/>
  <c r="E9905" i="8"/>
  <c r="F9905" i="8"/>
  <c r="H9905" i="8" s="1"/>
  <c r="G9905" i="8"/>
  <c r="E9906" i="8"/>
  <c r="F9906" i="8" s="1"/>
  <c r="H9906" i="8" s="1"/>
  <c r="G9906" i="8"/>
  <c r="E9907" i="8"/>
  <c r="F9907" i="8"/>
  <c r="H9907" i="8" s="1"/>
  <c r="G9907" i="8"/>
  <c r="E9908" i="8"/>
  <c r="F9908" i="8" s="1"/>
  <c r="H9908" i="8" s="1"/>
  <c r="G9908" i="8"/>
  <c r="E9909" i="8"/>
  <c r="F9909" i="8"/>
  <c r="H9909" i="8" s="1"/>
  <c r="G9909" i="8"/>
  <c r="E9910" i="8"/>
  <c r="F9910" i="8" s="1"/>
  <c r="H9910" i="8" s="1"/>
  <c r="G9910" i="8"/>
  <c r="E9911" i="8"/>
  <c r="F9911" i="8"/>
  <c r="H9911" i="8" s="1"/>
  <c r="G9911" i="8"/>
  <c r="E9912" i="8"/>
  <c r="F9912" i="8" s="1"/>
  <c r="H9912" i="8" s="1"/>
  <c r="G9912" i="8"/>
  <c r="E9913" i="8"/>
  <c r="F9913" i="8"/>
  <c r="H9913" i="8" s="1"/>
  <c r="G9913" i="8"/>
  <c r="E9914" i="8"/>
  <c r="F9914" i="8" s="1"/>
  <c r="H9914" i="8" s="1"/>
  <c r="G9914" i="8"/>
  <c r="E9915" i="8"/>
  <c r="F9915" i="8"/>
  <c r="H9915" i="8" s="1"/>
  <c r="G9915" i="8"/>
  <c r="E9916" i="8"/>
  <c r="F9916" i="8" s="1"/>
  <c r="H9916" i="8" s="1"/>
  <c r="G9916" i="8"/>
  <c r="E9917" i="8"/>
  <c r="F9917" i="8"/>
  <c r="H9917" i="8" s="1"/>
  <c r="G9917" i="8"/>
  <c r="E9918" i="8"/>
  <c r="F9918" i="8" s="1"/>
  <c r="H9918" i="8" s="1"/>
  <c r="G9918" i="8"/>
  <c r="E9919" i="8"/>
  <c r="F9919" i="8"/>
  <c r="H9919" i="8" s="1"/>
  <c r="G9919" i="8"/>
  <c r="E9920" i="8"/>
  <c r="F9920" i="8" s="1"/>
  <c r="H9920" i="8" s="1"/>
  <c r="G9920" i="8"/>
  <c r="E9921" i="8"/>
  <c r="F9921" i="8"/>
  <c r="H9921" i="8" s="1"/>
  <c r="G9921" i="8"/>
  <c r="E9922" i="8"/>
  <c r="F9922" i="8" s="1"/>
  <c r="H9922" i="8" s="1"/>
  <c r="G9922" i="8"/>
  <c r="E9923" i="8"/>
  <c r="F9923" i="8"/>
  <c r="H9923" i="8" s="1"/>
  <c r="G9923" i="8"/>
  <c r="E9924" i="8"/>
  <c r="F9924" i="8" s="1"/>
  <c r="H9924" i="8" s="1"/>
  <c r="G9924" i="8"/>
  <c r="E9925" i="8"/>
  <c r="F9925" i="8"/>
  <c r="H9925" i="8" s="1"/>
  <c r="G9925" i="8"/>
  <c r="E9926" i="8"/>
  <c r="F9926" i="8" s="1"/>
  <c r="H9926" i="8" s="1"/>
  <c r="G9926" i="8"/>
  <c r="E9927" i="8"/>
  <c r="F9927" i="8"/>
  <c r="H9927" i="8" s="1"/>
  <c r="G9927" i="8"/>
  <c r="E9928" i="8"/>
  <c r="F9928" i="8" s="1"/>
  <c r="H9928" i="8" s="1"/>
  <c r="G9928" i="8"/>
  <c r="E9929" i="8"/>
  <c r="F9929" i="8"/>
  <c r="H9929" i="8" s="1"/>
  <c r="G9929" i="8"/>
  <c r="E9930" i="8"/>
  <c r="F9930" i="8" s="1"/>
  <c r="H9930" i="8" s="1"/>
  <c r="G9930" i="8"/>
  <c r="E9931" i="8"/>
  <c r="F9931" i="8"/>
  <c r="H9931" i="8" s="1"/>
  <c r="G9931" i="8"/>
  <c r="E9932" i="8"/>
  <c r="F9932" i="8" s="1"/>
  <c r="H9932" i="8" s="1"/>
  <c r="G9932" i="8"/>
  <c r="E9933" i="8"/>
  <c r="F9933" i="8"/>
  <c r="H9933" i="8" s="1"/>
  <c r="G9933" i="8"/>
  <c r="E9934" i="8"/>
  <c r="F9934" i="8" s="1"/>
  <c r="H9934" i="8" s="1"/>
  <c r="G9934" i="8"/>
  <c r="E9935" i="8"/>
  <c r="F9935" i="8"/>
  <c r="H9935" i="8" s="1"/>
  <c r="G9935" i="8"/>
  <c r="E9936" i="8"/>
  <c r="F9936" i="8" s="1"/>
  <c r="H9936" i="8" s="1"/>
  <c r="G9936" i="8"/>
  <c r="E9937" i="8"/>
  <c r="F9937" i="8"/>
  <c r="H9937" i="8" s="1"/>
  <c r="G9937" i="8"/>
  <c r="E9938" i="8"/>
  <c r="F9938" i="8" s="1"/>
  <c r="H9938" i="8" s="1"/>
  <c r="G9938" i="8"/>
  <c r="E9939" i="8"/>
  <c r="F9939" i="8"/>
  <c r="H9939" i="8" s="1"/>
  <c r="G9939" i="8"/>
  <c r="E9940" i="8"/>
  <c r="F9940" i="8" s="1"/>
  <c r="H9940" i="8" s="1"/>
  <c r="G9940" i="8"/>
  <c r="E9941" i="8"/>
  <c r="F9941" i="8"/>
  <c r="H9941" i="8" s="1"/>
  <c r="G9941" i="8"/>
  <c r="E9942" i="8"/>
  <c r="F9942" i="8" s="1"/>
  <c r="H9942" i="8" s="1"/>
  <c r="G9942" i="8"/>
  <c r="E9943" i="8"/>
  <c r="F9943" i="8"/>
  <c r="H9943" i="8" s="1"/>
  <c r="G9943" i="8"/>
  <c r="E9944" i="8"/>
  <c r="F9944" i="8" s="1"/>
  <c r="H9944" i="8" s="1"/>
  <c r="G9944" i="8"/>
  <c r="E9945" i="8"/>
  <c r="F9945" i="8"/>
  <c r="H9945" i="8" s="1"/>
  <c r="G9945" i="8"/>
  <c r="E9946" i="8"/>
  <c r="F9946" i="8" s="1"/>
  <c r="H9946" i="8" s="1"/>
  <c r="G9946" i="8"/>
  <c r="E9947" i="8"/>
  <c r="F9947" i="8"/>
  <c r="H9947" i="8" s="1"/>
  <c r="G9947" i="8"/>
  <c r="E9948" i="8"/>
  <c r="F9948" i="8" s="1"/>
  <c r="H9948" i="8" s="1"/>
  <c r="G9948" i="8"/>
  <c r="E9949" i="8"/>
  <c r="F9949" i="8"/>
  <c r="H9949" i="8" s="1"/>
  <c r="G9949" i="8"/>
  <c r="E9950" i="8"/>
  <c r="F9950" i="8" s="1"/>
  <c r="H9950" i="8" s="1"/>
  <c r="G9950" i="8"/>
  <c r="E9951" i="8"/>
  <c r="F9951" i="8"/>
  <c r="H9951" i="8" s="1"/>
  <c r="G9951" i="8"/>
  <c r="E9952" i="8"/>
  <c r="F9952" i="8" s="1"/>
  <c r="H9952" i="8" s="1"/>
  <c r="G9952" i="8"/>
  <c r="E9953" i="8"/>
  <c r="F9953" i="8"/>
  <c r="H9953" i="8" s="1"/>
  <c r="G9953" i="8"/>
  <c r="E9954" i="8"/>
  <c r="F9954" i="8" s="1"/>
  <c r="H9954" i="8" s="1"/>
  <c r="G9954" i="8"/>
  <c r="E9955" i="8"/>
  <c r="F9955" i="8"/>
  <c r="H9955" i="8" s="1"/>
  <c r="G9955" i="8"/>
  <c r="E9956" i="8"/>
  <c r="F9956" i="8" s="1"/>
  <c r="H9956" i="8" s="1"/>
  <c r="G9956" i="8"/>
  <c r="E9957" i="8"/>
  <c r="F9957" i="8"/>
  <c r="H9957" i="8" s="1"/>
  <c r="G9957" i="8"/>
  <c r="E9958" i="8"/>
  <c r="F9958" i="8" s="1"/>
  <c r="H9958" i="8" s="1"/>
  <c r="G9958" i="8"/>
  <c r="E9959" i="8"/>
  <c r="F9959" i="8"/>
  <c r="H9959" i="8" s="1"/>
  <c r="G9959" i="8"/>
  <c r="E9960" i="8"/>
  <c r="F9960" i="8" s="1"/>
  <c r="H9960" i="8" s="1"/>
  <c r="G9960" i="8"/>
  <c r="E9961" i="8"/>
  <c r="F9961" i="8"/>
  <c r="H9961" i="8" s="1"/>
  <c r="G9961" i="8"/>
  <c r="E9962" i="8"/>
  <c r="F9962" i="8" s="1"/>
  <c r="H9962" i="8" s="1"/>
  <c r="G9962" i="8"/>
  <c r="E9963" i="8"/>
  <c r="F9963" i="8"/>
  <c r="H9963" i="8" s="1"/>
  <c r="G9963" i="8"/>
  <c r="E9964" i="8"/>
  <c r="F9964" i="8" s="1"/>
  <c r="H9964" i="8" s="1"/>
  <c r="G9964" i="8"/>
  <c r="E9965" i="8"/>
  <c r="F9965" i="8"/>
  <c r="H9965" i="8" s="1"/>
  <c r="G9965" i="8"/>
  <c r="E9966" i="8"/>
  <c r="F9966" i="8" s="1"/>
  <c r="H9966" i="8" s="1"/>
  <c r="G9966" i="8"/>
  <c r="E9967" i="8"/>
  <c r="F9967" i="8"/>
  <c r="H9967" i="8" s="1"/>
  <c r="G9967" i="8"/>
  <c r="E9968" i="8"/>
  <c r="F9968" i="8" s="1"/>
  <c r="H9968" i="8" s="1"/>
  <c r="G9968" i="8"/>
  <c r="E9969" i="8"/>
  <c r="F9969" i="8"/>
  <c r="H9969" i="8" s="1"/>
  <c r="G9969" i="8"/>
  <c r="E9970" i="8"/>
  <c r="F9970" i="8" s="1"/>
  <c r="H9970" i="8" s="1"/>
  <c r="G9970" i="8"/>
  <c r="E9971" i="8"/>
  <c r="F9971" i="8"/>
  <c r="H9971" i="8" s="1"/>
  <c r="G9971" i="8"/>
  <c r="E9972" i="8"/>
  <c r="F9972" i="8" s="1"/>
  <c r="H9972" i="8" s="1"/>
  <c r="G9972" i="8"/>
  <c r="E9973" i="8"/>
  <c r="F9973" i="8"/>
  <c r="H9973" i="8" s="1"/>
  <c r="G9973" i="8"/>
  <c r="E9974" i="8"/>
  <c r="F9974" i="8" s="1"/>
  <c r="H9974" i="8" s="1"/>
  <c r="G9974" i="8"/>
  <c r="E9975" i="8"/>
  <c r="F9975" i="8"/>
  <c r="H9975" i="8" s="1"/>
  <c r="G9975" i="8"/>
  <c r="E9976" i="8"/>
  <c r="F9976" i="8" s="1"/>
  <c r="H9976" i="8" s="1"/>
  <c r="G9976" i="8"/>
  <c r="E9977" i="8"/>
  <c r="F9977" i="8"/>
  <c r="H9977" i="8" s="1"/>
  <c r="G9977" i="8"/>
  <c r="E9978" i="8"/>
  <c r="F9978" i="8" s="1"/>
  <c r="H9978" i="8" s="1"/>
  <c r="G9978" i="8"/>
  <c r="E9979" i="8"/>
  <c r="F9979" i="8"/>
  <c r="H9979" i="8" s="1"/>
  <c r="G9979" i="8"/>
  <c r="E9980" i="8"/>
  <c r="F9980" i="8" s="1"/>
  <c r="H9980" i="8" s="1"/>
  <c r="G9980" i="8"/>
  <c r="E9981" i="8"/>
  <c r="F9981" i="8"/>
  <c r="H9981" i="8" s="1"/>
  <c r="G9981" i="8"/>
  <c r="E9982" i="8"/>
  <c r="F9982" i="8" s="1"/>
  <c r="H9982" i="8" s="1"/>
  <c r="G9982" i="8"/>
  <c r="E9983" i="8"/>
  <c r="F9983" i="8"/>
  <c r="H9983" i="8" s="1"/>
  <c r="G9983" i="8"/>
  <c r="E9984" i="8"/>
  <c r="F9984" i="8" s="1"/>
  <c r="H9984" i="8" s="1"/>
  <c r="G9984" i="8"/>
  <c r="E9985" i="8"/>
  <c r="F9985" i="8"/>
  <c r="H9985" i="8" s="1"/>
  <c r="G9985" i="8"/>
  <c r="E9986" i="8"/>
  <c r="F9986" i="8" s="1"/>
  <c r="H9986" i="8" s="1"/>
  <c r="G9986" i="8"/>
  <c r="E9987" i="8"/>
  <c r="F9987" i="8"/>
  <c r="H9987" i="8" s="1"/>
  <c r="G9987" i="8"/>
  <c r="E9988" i="8"/>
  <c r="F9988" i="8" s="1"/>
  <c r="H9988" i="8" s="1"/>
  <c r="G9988" i="8"/>
  <c r="E9989" i="8"/>
  <c r="F9989" i="8"/>
  <c r="H9989" i="8" s="1"/>
  <c r="G9989" i="8"/>
  <c r="E9990" i="8"/>
  <c r="F9990" i="8" s="1"/>
  <c r="H9990" i="8" s="1"/>
  <c r="G9990" i="8"/>
  <c r="E9991" i="8"/>
  <c r="F9991" i="8"/>
  <c r="H9991" i="8" s="1"/>
  <c r="G9991" i="8"/>
  <c r="E9992" i="8"/>
  <c r="F9992" i="8" s="1"/>
  <c r="H9992" i="8" s="1"/>
  <c r="G9992" i="8"/>
  <c r="E9993" i="8"/>
  <c r="F9993" i="8"/>
  <c r="H9993" i="8" s="1"/>
  <c r="G9993" i="8"/>
  <c r="E9994" i="8"/>
  <c r="F9994" i="8" s="1"/>
  <c r="H9994" i="8" s="1"/>
  <c r="G9994" i="8"/>
  <c r="E9995" i="8"/>
  <c r="F9995" i="8"/>
  <c r="H9995" i="8" s="1"/>
  <c r="G9995" i="8"/>
  <c r="E9996" i="8"/>
  <c r="F9996" i="8" s="1"/>
  <c r="H9996" i="8" s="1"/>
  <c r="G9996" i="8"/>
  <c r="E9997" i="8"/>
  <c r="F9997" i="8"/>
  <c r="H9997" i="8" s="1"/>
  <c r="G9997" i="8"/>
  <c r="E9998" i="8"/>
  <c r="F9998" i="8" s="1"/>
  <c r="H9998" i="8" s="1"/>
  <c r="G9998" i="8"/>
  <c r="E9999" i="8"/>
  <c r="F9999" i="8"/>
  <c r="H9999" i="8" s="1"/>
  <c r="G9999" i="8"/>
  <c r="E10000" i="8"/>
  <c r="F10000" i="8" s="1"/>
  <c r="H10000" i="8" s="1"/>
  <c r="G10000" i="8"/>
  <c r="E10001" i="8"/>
  <c r="F10001" i="8"/>
  <c r="H10001" i="8" s="1"/>
  <c r="G10001" i="8"/>
  <c r="E10002" i="8"/>
  <c r="F10002" i="8" s="1"/>
  <c r="H10002" i="8" s="1"/>
  <c r="G10002" i="8"/>
  <c r="E10003" i="8"/>
  <c r="F10003" i="8"/>
  <c r="H10003" i="8" s="1"/>
  <c r="G10003" i="8"/>
  <c r="E10004" i="8"/>
  <c r="F10004" i="8" s="1"/>
  <c r="H10004" i="8" s="1"/>
  <c r="G10004" i="8"/>
  <c r="E10005" i="8"/>
  <c r="F10005" i="8"/>
  <c r="H10005" i="8" s="1"/>
  <c r="G10005" i="8"/>
  <c r="E10006" i="8"/>
  <c r="F10006" i="8"/>
  <c r="H10006" i="8" s="1"/>
  <c r="G10006" i="8"/>
  <c r="E10007" i="8"/>
  <c r="F10007" i="8"/>
  <c r="H10007" i="8" s="1"/>
  <c r="G10007" i="8"/>
  <c r="E10008" i="8"/>
  <c r="F10008" i="8"/>
  <c r="H10008" i="8" s="1"/>
  <c r="G10008" i="8"/>
  <c r="E10009" i="8"/>
  <c r="F10009" i="8"/>
  <c r="H10009" i="8" s="1"/>
  <c r="G10009" i="8"/>
  <c r="E10010" i="8"/>
  <c r="F10010" i="8"/>
  <c r="H10010" i="8" s="1"/>
  <c r="G10010" i="8"/>
  <c r="E10011" i="8"/>
  <c r="F10011" i="8"/>
  <c r="H10011" i="8" s="1"/>
  <c r="G10011" i="8"/>
  <c r="E10012" i="8"/>
  <c r="F10012" i="8"/>
  <c r="H10012" i="8" s="1"/>
  <c r="G10012" i="8"/>
  <c r="E10013" i="8"/>
  <c r="F10013" i="8"/>
  <c r="H10013" i="8" s="1"/>
  <c r="G10013" i="8"/>
  <c r="E10014" i="8"/>
  <c r="F10014" i="8"/>
  <c r="H10014" i="8" s="1"/>
  <c r="G10014" i="8"/>
  <c r="E10015" i="8"/>
  <c r="F10015" i="8"/>
  <c r="H10015" i="8" s="1"/>
  <c r="G10015" i="8"/>
  <c r="E10016" i="8"/>
  <c r="F10016" i="8"/>
  <c r="H10016" i="8" s="1"/>
  <c r="G10016" i="8"/>
  <c r="E10017" i="8"/>
  <c r="F10017" i="8"/>
  <c r="H10017" i="8" s="1"/>
  <c r="G10017" i="8"/>
  <c r="E10018" i="8"/>
  <c r="F10018" i="8"/>
  <c r="H10018" i="8" s="1"/>
  <c r="G10018" i="8"/>
  <c r="E10019" i="8"/>
  <c r="F10019" i="8"/>
  <c r="H10019" i="8" s="1"/>
  <c r="G10019" i="8"/>
  <c r="E10020" i="8"/>
  <c r="F10020" i="8"/>
  <c r="H10020" i="8" s="1"/>
  <c r="G10020" i="8"/>
  <c r="E10021" i="8"/>
  <c r="F10021" i="8"/>
  <c r="H10021" i="8" s="1"/>
  <c r="G10021" i="8"/>
  <c r="E10022" i="8"/>
  <c r="F10022" i="8"/>
  <c r="H10022" i="8" s="1"/>
  <c r="G10022" i="8"/>
  <c r="E10023" i="8"/>
  <c r="F10023" i="8"/>
  <c r="H10023" i="8" s="1"/>
  <c r="G10023" i="8"/>
  <c r="E10024" i="8"/>
  <c r="F10024" i="8"/>
  <c r="H10024" i="8" s="1"/>
  <c r="G10024" i="8"/>
  <c r="E10025" i="8"/>
  <c r="F10025" i="8"/>
  <c r="H10025" i="8" s="1"/>
  <c r="G10025" i="8"/>
  <c r="E10026" i="8"/>
  <c r="F10026" i="8"/>
  <c r="H10026" i="8" s="1"/>
  <c r="G10026" i="8"/>
  <c r="E10027" i="8"/>
  <c r="F10027" i="8"/>
  <c r="H10027" i="8" s="1"/>
  <c r="G10027" i="8"/>
  <c r="E10028" i="8"/>
  <c r="F10028" i="8"/>
  <c r="H10028" i="8" s="1"/>
  <c r="G10028" i="8"/>
  <c r="E10029" i="8"/>
  <c r="F10029" i="8"/>
  <c r="H10029" i="8" s="1"/>
  <c r="G10029" i="8"/>
  <c r="E10030" i="8"/>
  <c r="F10030" i="8"/>
  <c r="H10030" i="8" s="1"/>
  <c r="G10030" i="8"/>
  <c r="E10031" i="8"/>
  <c r="F10031" i="8"/>
  <c r="H10031" i="8" s="1"/>
  <c r="G10031" i="8"/>
  <c r="E10032" i="8"/>
  <c r="F10032" i="8"/>
  <c r="H10032" i="8" s="1"/>
  <c r="G10032" i="8"/>
  <c r="E10033" i="8"/>
  <c r="F10033" i="8"/>
  <c r="H10033" i="8" s="1"/>
  <c r="G10033" i="8"/>
  <c r="E10034" i="8"/>
  <c r="F10034" i="8"/>
  <c r="H10034" i="8" s="1"/>
  <c r="G10034" i="8"/>
  <c r="E10035" i="8"/>
  <c r="F10035" i="8"/>
  <c r="H10035" i="8" s="1"/>
  <c r="G10035" i="8"/>
  <c r="E10036" i="8"/>
  <c r="F10036" i="8"/>
  <c r="H10036" i="8" s="1"/>
  <c r="G10036" i="8"/>
  <c r="E10037" i="8"/>
  <c r="F10037" i="8"/>
  <c r="H10037" i="8" s="1"/>
  <c r="G10037" i="8"/>
  <c r="E10038" i="8"/>
  <c r="F10038" i="8"/>
  <c r="H10038" i="8" s="1"/>
  <c r="G10038" i="8"/>
  <c r="E10039" i="8"/>
  <c r="F10039" i="8"/>
  <c r="H10039" i="8" s="1"/>
  <c r="G10039" i="8"/>
  <c r="E10040" i="8"/>
  <c r="F10040" i="8"/>
  <c r="H10040" i="8" s="1"/>
  <c r="G10040" i="8"/>
  <c r="E10041" i="8"/>
  <c r="F10041" i="8"/>
  <c r="H10041" i="8" s="1"/>
  <c r="G10041" i="8"/>
  <c r="E10042" i="8"/>
  <c r="F10042" i="8"/>
  <c r="H10042" i="8" s="1"/>
  <c r="G10042" i="8"/>
  <c r="E10043" i="8"/>
  <c r="F10043" i="8"/>
  <c r="H10043" i="8" s="1"/>
  <c r="G10043" i="8"/>
  <c r="E10044" i="8"/>
  <c r="F10044" i="8"/>
  <c r="H10044" i="8" s="1"/>
  <c r="G10044" i="8"/>
  <c r="E10045" i="8"/>
  <c r="F10045" i="8"/>
  <c r="H10045" i="8" s="1"/>
  <c r="G10045" i="8"/>
  <c r="E10046" i="8"/>
  <c r="F10046" i="8"/>
  <c r="H10046" i="8" s="1"/>
  <c r="G10046" i="8"/>
  <c r="E10047" i="8"/>
  <c r="F10047" i="8"/>
  <c r="H10047" i="8" s="1"/>
  <c r="G10047" i="8"/>
  <c r="E10048" i="8"/>
  <c r="F10048" i="8"/>
  <c r="H10048" i="8" s="1"/>
  <c r="G10048" i="8"/>
  <c r="E10049" i="8"/>
  <c r="F10049" i="8"/>
  <c r="H10049" i="8" s="1"/>
  <c r="G10049" i="8"/>
  <c r="E10050" i="8"/>
  <c r="F10050" i="8"/>
  <c r="H10050" i="8" s="1"/>
  <c r="G10050" i="8"/>
  <c r="E10051" i="8"/>
  <c r="F10051" i="8"/>
  <c r="H10051" i="8" s="1"/>
  <c r="G10051" i="8"/>
  <c r="E10052" i="8"/>
  <c r="F10052" i="8"/>
  <c r="H10052" i="8" s="1"/>
  <c r="G10052" i="8"/>
  <c r="E10053" i="8"/>
  <c r="F10053" i="8"/>
  <c r="H10053" i="8" s="1"/>
  <c r="G10053" i="8"/>
  <c r="E10054" i="8"/>
  <c r="F10054" i="8"/>
  <c r="H10054" i="8" s="1"/>
  <c r="G10054" i="8"/>
  <c r="E10055" i="8"/>
  <c r="F10055" i="8"/>
  <c r="H10055" i="8" s="1"/>
  <c r="G10055" i="8"/>
  <c r="E10056" i="8"/>
  <c r="F10056" i="8"/>
  <c r="H10056" i="8" s="1"/>
  <c r="G10056" i="8"/>
  <c r="E10057" i="8"/>
  <c r="F10057" i="8"/>
  <c r="H10057" i="8" s="1"/>
  <c r="G10057" i="8"/>
  <c r="E10058" i="8"/>
  <c r="F10058" i="8"/>
  <c r="H10058" i="8" s="1"/>
  <c r="G10058" i="8"/>
  <c r="E10059" i="8"/>
  <c r="F10059" i="8"/>
  <c r="H10059" i="8" s="1"/>
  <c r="G10059" i="8"/>
  <c r="E10060" i="8"/>
  <c r="F10060" i="8"/>
  <c r="H10060" i="8" s="1"/>
  <c r="G10060" i="8"/>
  <c r="E10061" i="8"/>
  <c r="F10061" i="8"/>
  <c r="H10061" i="8" s="1"/>
  <c r="G10061" i="8"/>
  <c r="E10062" i="8"/>
  <c r="F10062" i="8"/>
  <c r="H10062" i="8" s="1"/>
  <c r="G10062" i="8"/>
  <c r="E10063" i="8"/>
  <c r="F10063" i="8"/>
  <c r="H10063" i="8" s="1"/>
  <c r="G10063" i="8"/>
  <c r="E10064" i="8"/>
  <c r="F10064" i="8"/>
  <c r="H10064" i="8" s="1"/>
  <c r="G10064" i="8"/>
  <c r="E10065" i="8"/>
  <c r="F10065" i="8"/>
  <c r="H10065" i="8" s="1"/>
  <c r="G10065" i="8"/>
  <c r="E10066" i="8"/>
  <c r="F10066" i="8"/>
  <c r="H10066" i="8" s="1"/>
  <c r="G10066" i="8"/>
  <c r="E10067" i="8"/>
  <c r="F10067" i="8"/>
  <c r="H10067" i="8" s="1"/>
  <c r="G10067" i="8"/>
  <c r="E10068" i="8"/>
  <c r="F10068" i="8"/>
  <c r="H10068" i="8" s="1"/>
  <c r="G10068" i="8"/>
  <c r="E10069" i="8"/>
  <c r="F10069" i="8"/>
  <c r="H10069" i="8" s="1"/>
  <c r="G10069" i="8"/>
  <c r="E10070" i="8"/>
  <c r="F10070" i="8"/>
  <c r="H10070" i="8" s="1"/>
  <c r="G10070" i="8"/>
  <c r="E10071" i="8"/>
  <c r="F10071" i="8"/>
  <c r="H10071" i="8" s="1"/>
  <c r="G10071" i="8"/>
  <c r="E10072" i="8"/>
  <c r="F10072" i="8"/>
  <c r="H10072" i="8" s="1"/>
  <c r="G10072" i="8"/>
  <c r="E10073" i="8"/>
  <c r="F10073" i="8"/>
  <c r="H10073" i="8" s="1"/>
  <c r="G10073" i="8"/>
  <c r="E10074" i="8"/>
  <c r="F10074" i="8"/>
  <c r="H10074" i="8" s="1"/>
  <c r="G10074" i="8"/>
  <c r="E10075" i="8"/>
  <c r="F10075" i="8"/>
  <c r="H10075" i="8" s="1"/>
  <c r="G10075" i="8"/>
  <c r="E10076" i="8"/>
  <c r="F10076" i="8"/>
  <c r="H10076" i="8" s="1"/>
  <c r="G10076" i="8"/>
  <c r="E10077" i="8"/>
  <c r="F10077" i="8"/>
  <c r="H10077" i="8" s="1"/>
  <c r="G10077" i="8"/>
  <c r="E10078" i="8"/>
  <c r="F10078" i="8"/>
  <c r="H10078" i="8" s="1"/>
  <c r="G10078" i="8"/>
  <c r="E10079" i="8"/>
  <c r="F10079" i="8"/>
  <c r="H10079" i="8" s="1"/>
  <c r="G10079" i="8"/>
  <c r="E10080" i="8"/>
  <c r="F10080" i="8"/>
  <c r="H10080" i="8" s="1"/>
  <c r="G10080" i="8"/>
  <c r="E10081" i="8"/>
  <c r="F10081" i="8"/>
  <c r="H10081" i="8" s="1"/>
  <c r="G10081" i="8"/>
  <c r="E10082" i="8"/>
  <c r="F10082" i="8"/>
  <c r="H10082" i="8" s="1"/>
  <c r="G10082" i="8"/>
  <c r="E10083" i="8"/>
  <c r="F10083" i="8"/>
  <c r="H10083" i="8" s="1"/>
  <c r="G10083" i="8"/>
  <c r="E10084" i="8"/>
  <c r="F10084" i="8"/>
  <c r="H10084" i="8" s="1"/>
  <c r="G10084" i="8"/>
  <c r="E10085" i="8"/>
  <c r="F10085" i="8"/>
  <c r="H10085" i="8" s="1"/>
  <c r="G10085" i="8"/>
  <c r="E10086" i="8"/>
  <c r="F10086" i="8"/>
  <c r="H10086" i="8" s="1"/>
  <c r="G10086" i="8"/>
  <c r="E10087" i="8"/>
  <c r="F10087" i="8"/>
  <c r="H10087" i="8" s="1"/>
  <c r="G10087" i="8"/>
  <c r="E10088" i="8"/>
  <c r="F10088" i="8"/>
  <c r="H10088" i="8" s="1"/>
  <c r="G10088" i="8"/>
  <c r="E10089" i="8"/>
  <c r="F10089" i="8"/>
  <c r="H10089" i="8" s="1"/>
  <c r="G10089" i="8"/>
  <c r="E10090" i="8"/>
  <c r="F10090" i="8"/>
  <c r="H10090" i="8" s="1"/>
  <c r="G10090" i="8"/>
  <c r="E10091" i="8"/>
  <c r="F10091" i="8"/>
  <c r="H10091" i="8" s="1"/>
  <c r="G10091" i="8"/>
  <c r="E10092" i="8"/>
  <c r="F10092" i="8"/>
  <c r="H10092" i="8" s="1"/>
  <c r="G10092" i="8"/>
  <c r="E10093" i="8"/>
  <c r="F10093" i="8"/>
  <c r="H10093" i="8" s="1"/>
  <c r="G10093" i="8"/>
  <c r="E10094" i="8"/>
  <c r="F10094" i="8"/>
  <c r="H10094" i="8" s="1"/>
  <c r="G10094" i="8"/>
  <c r="E10095" i="8"/>
  <c r="F10095" i="8"/>
  <c r="H10095" i="8" s="1"/>
  <c r="G10095" i="8"/>
  <c r="E10096" i="8"/>
  <c r="F10096" i="8"/>
  <c r="H10096" i="8" s="1"/>
  <c r="G10096" i="8"/>
  <c r="E10097" i="8"/>
  <c r="F10097" i="8"/>
  <c r="H10097" i="8" s="1"/>
  <c r="G10097" i="8"/>
  <c r="E10098" i="8"/>
  <c r="F10098" i="8"/>
  <c r="H10098" i="8" s="1"/>
  <c r="G10098" i="8"/>
  <c r="E10099" i="8"/>
  <c r="F10099" i="8"/>
  <c r="H10099" i="8" s="1"/>
  <c r="G10099" i="8"/>
  <c r="E10100" i="8"/>
  <c r="F10100" i="8"/>
  <c r="H10100" i="8" s="1"/>
  <c r="G10100" i="8"/>
  <c r="E10101" i="8"/>
  <c r="F10101" i="8"/>
  <c r="H10101" i="8" s="1"/>
  <c r="G10101" i="8"/>
  <c r="E10102" i="8"/>
  <c r="F10102" i="8"/>
  <c r="H10102" i="8" s="1"/>
  <c r="G10102" i="8"/>
  <c r="E10103" i="8"/>
  <c r="F10103" i="8"/>
  <c r="H10103" i="8" s="1"/>
  <c r="G10103" i="8"/>
  <c r="E10104" i="8"/>
  <c r="F10104" i="8"/>
  <c r="H10104" i="8" s="1"/>
  <c r="G10104" i="8"/>
  <c r="E10105" i="8"/>
  <c r="F10105" i="8"/>
  <c r="H10105" i="8" s="1"/>
  <c r="G10105" i="8"/>
  <c r="E10106" i="8"/>
  <c r="F10106" i="8"/>
  <c r="H10106" i="8" s="1"/>
  <c r="G10106" i="8"/>
  <c r="E10107" i="8"/>
  <c r="F10107" i="8"/>
  <c r="H10107" i="8" s="1"/>
  <c r="G10107" i="8"/>
  <c r="E10108" i="8"/>
  <c r="F10108" i="8"/>
  <c r="H10108" i="8" s="1"/>
  <c r="G10108" i="8"/>
  <c r="E10109" i="8"/>
  <c r="F10109" i="8"/>
  <c r="H10109" i="8" s="1"/>
  <c r="G10109" i="8"/>
  <c r="E10110" i="8"/>
  <c r="F10110" i="8"/>
  <c r="H10110" i="8" s="1"/>
  <c r="G10110" i="8"/>
  <c r="E10111" i="8"/>
  <c r="F10111" i="8"/>
  <c r="H10111" i="8" s="1"/>
  <c r="G10111" i="8"/>
  <c r="E10112" i="8"/>
  <c r="F10112" i="8"/>
  <c r="H10112" i="8" s="1"/>
  <c r="G10112" i="8"/>
  <c r="E10113" i="8"/>
  <c r="F10113" i="8"/>
  <c r="H10113" i="8" s="1"/>
  <c r="G10113" i="8"/>
  <c r="E10114" i="8"/>
  <c r="F10114" i="8"/>
  <c r="H10114" i="8" s="1"/>
  <c r="G10114" i="8"/>
  <c r="E10115" i="8"/>
  <c r="F10115" i="8"/>
  <c r="H10115" i="8" s="1"/>
  <c r="G10115" i="8"/>
  <c r="E10116" i="8"/>
  <c r="F10116" i="8"/>
  <c r="H10116" i="8" s="1"/>
  <c r="G10116" i="8"/>
  <c r="E10117" i="8"/>
  <c r="F10117" i="8"/>
  <c r="H10117" i="8" s="1"/>
  <c r="G10117" i="8"/>
  <c r="E10118" i="8"/>
  <c r="F10118" i="8"/>
  <c r="H10118" i="8" s="1"/>
  <c r="G10118" i="8"/>
  <c r="E10119" i="8"/>
  <c r="F10119" i="8"/>
  <c r="H10119" i="8" s="1"/>
  <c r="G10119" i="8"/>
  <c r="E10120" i="8"/>
  <c r="F10120" i="8"/>
  <c r="H10120" i="8" s="1"/>
  <c r="G10120" i="8"/>
  <c r="E10121" i="8"/>
  <c r="F10121" i="8"/>
  <c r="H10121" i="8" s="1"/>
  <c r="G10121" i="8"/>
  <c r="E10122" i="8"/>
  <c r="F10122" i="8"/>
  <c r="H10122" i="8" s="1"/>
  <c r="G10122" i="8"/>
  <c r="E10123" i="8"/>
  <c r="F10123" i="8"/>
  <c r="H10123" i="8" s="1"/>
  <c r="G10123" i="8"/>
  <c r="E10124" i="8"/>
  <c r="F10124" i="8"/>
  <c r="H10124" i="8" s="1"/>
  <c r="G10124" i="8"/>
  <c r="E10125" i="8"/>
  <c r="F10125" i="8"/>
  <c r="H10125" i="8" s="1"/>
  <c r="G10125" i="8"/>
  <c r="E10126" i="8"/>
  <c r="F10126" i="8"/>
  <c r="H10126" i="8" s="1"/>
  <c r="G10126" i="8"/>
  <c r="E10127" i="8"/>
  <c r="F10127" i="8"/>
  <c r="H10127" i="8" s="1"/>
  <c r="G10127" i="8"/>
  <c r="E10128" i="8"/>
  <c r="F10128" i="8"/>
  <c r="H10128" i="8" s="1"/>
  <c r="G10128" i="8"/>
  <c r="E10129" i="8"/>
  <c r="F10129" i="8"/>
  <c r="H10129" i="8" s="1"/>
  <c r="G10129" i="8"/>
  <c r="E10130" i="8"/>
  <c r="F10130" i="8"/>
  <c r="H10130" i="8" s="1"/>
  <c r="G10130" i="8"/>
  <c r="E10131" i="8"/>
  <c r="F10131" i="8"/>
  <c r="H10131" i="8" s="1"/>
  <c r="G10131" i="8"/>
  <c r="E10132" i="8"/>
  <c r="F10132" i="8"/>
  <c r="H10132" i="8" s="1"/>
  <c r="G10132" i="8"/>
  <c r="E10133" i="8"/>
  <c r="F10133" i="8"/>
  <c r="H10133" i="8" s="1"/>
  <c r="G10133" i="8"/>
  <c r="E10134" i="8"/>
  <c r="F10134" i="8"/>
  <c r="H10134" i="8" s="1"/>
  <c r="G10134" i="8"/>
  <c r="E10135" i="8"/>
  <c r="F10135" i="8"/>
  <c r="H10135" i="8" s="1"/>
  <c r="G10135" i="8"/>
  <c r="E10136" i="8"/>
  <c r="F10136" i="8"/>
  <c r="H10136" i="8" s="1"/>
  <c r="G10136" i="8"/>
  <c r="E10137" i="8"/>
  <c r="F10137" i="8"/>
  <c r="H10137" i="8" s="1"/>
  <c r="G10137" i="8"/>
  <c r="E10138" i="8"/>
  <c r="F10138" i="8"/>
  <c r="H10138" i="8" s="1"/>
  <c r="G10138" i="8"/>
  <c r="E10139" i="8"/>
  <c r="F10139" i="8"/>
  <c r="H10139" i="8" s="1"/>
  <c r="G10139" i="8"/>
  <c r="E10140" i="8"/>
  <c r="F10140" i="8"/>
  <c r="H10140" i="8" s="1"/>
  <c r="G10140" i="8"/>
  <c r="E10141" i="8"/>
  <c r="F10141" i="8"/>
  <c r="H10141" i="8" s="1"/>
  <c r="G10141" i="8"/>
  <c r="E10142" i="8"/>
  <c r="F10142" i="8"/>
  <c r="H10142" i="8" s="1"/>
  <c r="G10142" i="8"/>
  <c r="E10143" i="8"/>
  <c r="F10143" i="8"/>
  <c r="H10143" i="8" s="1"/>
  <c r="G10143" i="8"/>
  <c r="E10144" i="8"/>
  <c r="F10144" i="8"/>
  <c r="H10144" i="8" s="1"/>
  <c r="G10144" i="8"/>
  <c r="E10145" i="8"/>
  <c r="F10145" i="8"/>
  <c r="H10145" i="8" s="1"/>
  <c r="G10145" i="8"/>
  <c r="E10146" i="8"/>
  <c r="F10146" i="8"/>
  <c r="H10146" i="8" s="1"/>
  <c r="G10146" i="8"/>
  <c r="E10147" i="8"/>
  <c r="F10147" i="8"/>
  <c r="H10147" i="8" s="1"/>
  <c r="G10147" i="8"/>
  <c r="E10148" i="8"/>
  <c r="F10148" i="8"/>
  <c r="H10148" i="8" s="1"/>
  <c r="G10148" i="8"/>
  <c r="E10149" i="8"/>
  <c r="F10149" i="8"/>
  <c r="H10149" i="8" s="1"/>
  <c r="G10149" i="8"/>
  <c r="E10150" i="8"/>
  <c r="F10150" i="8"/>
  <c r="H10150" i="8" s="1"/>
  <c r="G10150" i="8"/>
  <c r="E10151" i="8"/>
  <c r="F10151" i="8"/>
  <c r="H10151" i="8" s="1"/>
  <c r="G10151" i="8"/>
  <c r="E10152" i="8"/>
  <c r="F10152" i="8"/>
  <c r="H10152" i="8" s="1"/>
  <c r="G10152" i="8"/>
  <c r="E10153" i="8"/>
  <c r="F10153" i="8"/>
  <c r="H10153" i="8" s="1"/>
  <c r="G10153" i="8"/>
  <c r="E10154" i="8"/>
  <c r="F10154" i="8"/>
  <c r="H10154" i="8" s="1"/>
  <c r="G10154" i="8"/>
  <c r="E10155" i="8"/>
  <c r="F10155" i="8"/>
  <c r="H10155" i="8" s="1"/>
  <c r="G10155" i="8"/>
  <c r="E10156" i="8"/>
  <c r="F10156" i="8"/>
  <c r="H10156" i="8" s="1"/>
  <c r="G10156" i="8"/>
  <c r="E10157" i="8"/>
  <c r="F10157" i="8"/>
  <c r="H10157" i="8" s="1"/>
  <c r="G10157" i="8"/>
  <c r="E10158" i="8"/>
  <c r="F10158" i="8"/>
  <c r="H10158" i="8" s="1"/>
  <c r="G10158" i="8"/>
  <c r="E10159" i="8"/>
  <c r="F10159" i="8"/>
  <c r="H10159" i="8" s="1"/>
  <c r="G10159" i="8"/>
  <c r="E10160" i="8"/>
  <c r="F10160" i="8"/>
  <c r="H10160" i="8" s="1"/>
  <c r="G10160" i="8"/>
  <c r="E10161" i="8"/>
  <c r="F10161" i="8"/>
  <c r="H10161" i="8" s="1"/>
  <c r="G10161" i="8"/>
  <c r="E10162" i="8"/>
  <c r="F10162" i="8"/>
  <c r="H10162" i="8" s="1"/>
  <c r="G10162" i="8"/>
  <c r="E10163" i="8"/>
  <c r="F10163" i="8"/>
  <c r="H10163" i="8" s="1"/>
  <c r="G10163" i="8"/>
  <c r="E10164" i="8"/>
  <c r="F10164" i="8"/>
  <c r="H10164" i="8" s="1"/>
  <c r="G10164" i="8"/>
  <c r="E10165" i="8"/>
  <c r="F10165" i="8"/>
  <c r="H10165" i="8" s="1"/>
  <c r="G10165" i="8"/>
  <c r="E10166" i="8"/>
  <c r="F10166" i="8"/>
  <c r="H10166" i="8" s="1"/>
  <c r="G10166" i="8"/>
  <c r="E10167" i="8"/>
  <c r="F10167" i="8"/>
  <c r="H10167" i="8" s="1"/>
  <c r="G10167" i="8"/>
  <c r="E10168" i="8"/>
  <c r="F10168" i="8"/>
  <c r="H10168" i="8" s="1"/>
  <c r="G10168" i="8"/>
  <c r="E10169" i="8"/>
  <c r="F10169" i="8"/>
  <c r="H10169" i="8" s="1"/>
  <c r="G10169" i="8"/>
  <c r="E10170" i="8"/>
  <c r="F10170" i="8"/>
  <c r="H10170" i="8" s="1"/>
  <c r="G10170" i="8"/>
  <c r="E10171" i="8"/>
  <c r="F10171" i="8"/>
  <c r="H10171" i="8" s="1"/>
  <c r="G10171" i="8"/>
  <c r="E10172" i="8"/>
  <c r="F10172" i="8"/>
  <c r="H10172" i="8" s="1"/>
  <c r="G10172" i="8"/>
  <c r="E10173" i="8"/>
  <c r="F10173" i="8"/>
  <c r="H10173" i="8" s="1"/>
  <c r="G10173" i="8"/>
  <c r="E10174" i="8"/>
  <c r="F10174" i="8"/>
  <c r="H10174" i="8" s="1"/>
  <c r="G10174" i="8"/>
  <c r="E10175" i="8"/>
  <c r="F10175" i="8"/>
  <c r="H10175" i="8" s="1"/>
  <c r="G10175" i="8"/>
  <c r="E10176" i="8"/>
  <c r="F10176" i="8"/>
  <c r="H10176" i="8" s="1"/>
  <c r="G10176" i="8"/>
  <c r="E10177" i="8"/>
  <c r="F10177" i="8"/>
  <c r="H10177" i="8" s="1"/>
  <c r="G10177" i="8"/>
  <c r="E10178" i="8"/>
  <c r="F10178" i="8"/>
  <c r="H10178" i="8" s="1"/>
  <c r="G10178" i="8"/>
  <c r="E10179" i="8"/>
  <c r="F10179" i="8"/>
  <c r="H10179" i="8" s="1"/>
  <c r="G10179" i="8"/>
  <c r="E10180" i="8"/>
  <c r="F10180" i="8"/>
  <c r="H10180" i="8" s="1"/>
  <c r="G10180" i="8"/>
  <c r="E10181" i="8"/>
  <c r="F10181" i="8"/>
  <c r="H10181" i="8" s="1"/>
  <c r="G10181" i="8"/>
  <c r="E10182" i="8"/>
  <c r="F10182" i="8"/>
  <c r="H10182" i="8" s="1"/>
  <c r="G10182" i="8"/>
  <c r="E10183" i="8"/>
  <c r="F10183" i="8"/>
  <c r="H10183" i="8" s="1"/>
  <c r="G10183" i="8"/>
  <c r="E10184" i="8"/>
  <c r="F10184" i="8"/>
  <c r="H10184" i="8" s="1"/>
  <c r="G10184" i="8"/>
  <c r="E10185" i="8"/>
  <c r="F10185" i="8"/>
  <c r="H10185" i="8" s="1"/>
  <c r="G10185" i="8"/>
  <c r="E10186" i="8"/>
  <c r="F10186" i="8"/>
  <c r="H10186" i="8" s="1"/>
  <c r="G10186" i="8"/>
  <c r="E10187" i="8"/>
  <c r="F10187" i="8"/>
  <c r="H10187" i="8" s="1"/>
  <c r="G10187" i="8"/>
  <c r="E10188" i="8"/>
  <c r="F10188" i="8"/>
  <c r="H10188" i="8" s="1"/>
  <c r="G10188" i="8"/>
  <c r="E10189" i="8"/>
  <c r="F10189" i="8"/>
  <c r="H10189" i="8" s="1"/>
  <c r="G10189" i="8"/>
  <c r="E10190" i="8"/>
  <c r="F10190" i="8"/>
  <c r="H10190" i="8" s="1"/>
  <c r="G10190" i="8"/>
  <c r="E10191" i="8"/>
  <c r="F10191" i="8"/>
  <c r="H10191" i="8" s="1"/>
  <c r="G10191" i="8"/>
  <c r="E10192" i="8"/>
  <c r="F10192" i="8"/>
  <c r="H10192" i="8" s="1"/>
  <c r="G10192" i="8"/>
  <c r="E10193" i="8"/>
  <c r="F10193" i="8"/>
  <c r="H10193" i="8" s="1"/>
  <c r="G10193" i="8"/>
  <c r="E10194" i="8"/>
  <c r="F10194" i="8"/>
  <c r="H10194" i="8" s="1"/>
  <c r="G10194" i="8"/>
  <c r="E10195" i="8"/>
  <c r="F10195" i="8"/>
  <c r="H10195" i="8" s="1"/>
  <c r="G10195" i="8"/>
  <c r="E10196" i="8"/>
  <c r="F10196" i="8"/>
  <c r="H10196" i="8" s="1"/>
  <c r="G10196" i="8"/>
  <c r="E10197" i="8"/>
  <c r="F10197" i="8"/>
  <c r="H10197" i="8" s="1"/>
  <c r="G10197" i="8"/>
  <c r="E10198" i="8"/>
  <c r="F10198" i="8"/>
  <c r="H10198" i="8" s="1"/>
  <c r="G10198" i="8"/>
  <c r="E10199" i="8"/>
  <c r="F10199" i="8"/>
  <c r="H10199" i="8" s="1"/>
  <c r="G10199" i="8"/>
  <c r="E10200" i="8"/>
  <c r="F10200" i="8"/>
  <c r="H10200" i="8" s="1"/>
  <c r="G10200" i="8"/>
  <c r="E10201" i="8"/>
  <c r="F10201" i="8"/>
  <c r="H10201" i="8" s="1"/>
  <c r="G10201" i="8"/>
  <c r="E10202" i="8"/>
  <c r="F10202" i="8"/>
  <c r="H10202" i="8" s="1"/>
  <c r="G10202" i="8"/>
  <c r="E10203" i="8"/>
  <c r="F10203" i="8"/>
  <c r="H10203" i="8" s="1"/>
  <c r="G10203" i="8"/>
  <c r="E10204" i="8"/>
  <c r="F10204" i="8"/>
  <c r="H10204" i="8" s="1"/>
  <c r="G10204" i="8"/>
  <c r="E10205" i="8"/>
  <c r="F10205" i="8"/>
  <c r="H10205" i="8" s="1"/>
  <c r="G10205" i="8"/>
  <c r="E10206" i="8"/>
  <c r="F10206" i="8"/>
  <c r="H10206" i="8" s="1"/>
  <c r="G10206" i="8"/>
  <c r="E10207" i="8"/>
  <c r="F10207" i="8"/>
  <c r="H10207" i="8" s="1"/>
  <c r="G10207" i="8"/>
  <c r="E10208" i="8"/>
  <c r="F10208" i="8"/>
  <c r="H10208" i="8" s="1"/>
  <c r="G10208" i="8"/>
  <c r="E10209" i="8"/>
  <c r="F10209" i="8"/>
  <c r="H10209" i="8" s="1"/>
  <c r="G10209" i="8"/>
  <c r="E10210" i="8"/>
  <c r="F10210" i="8"/>
  <c r="H10210" i="8" s="1"/>
  <c r="G10210" i="8"/>
  <c r="E10211" i="8"/>
  <c r="F10211" i="8"/>
  <c r="H10211" i="8" s="1"/>
  <c r="G10211" i="8"/>
  <c r="E10212" i="8"/>
  <c r="F10212" i="8"/>
  <c r="H10212" i="8" s="1"/>
  <c r="G10212" i="8"/>
  <c r="E10213" i="8"/>
  <c r="F10213" i="8"/>
  <c r="H10213" i="8" s="1"/>
  <c r="G10213" i="8"/>
  <c r="E10214" i="8"/>
  <c r="F10214" i="8"/>
  <c r="H10214" i="8" s="1"/>
  <c r="G10214" i="8"/>
  <c r="E10215" i="8"/>
  <c r="F10215" i="8"/>
  <c r="H10215" i="8" s="1"/>
  <c r="G10215" i="8"/>
  <c r="E10216" i="8"/>
  <c r="F10216" i="8"/>
  <c r="H10216" i="8" s="1"/>
  <c r="G10216" i="8"/>
  <c r="E10217" i="8"/>
  <c r="F10217" i="8"/>
  <c r="H10217" i="8" s="1"/>
  <c r="G10217" i="8"/>
  <c r="E10218" i="8"/>
  <c r="F10218" i="8"/>
  <c r="H10218" i="8" s="1"/>
  <c r="G10218" i="8"/>
  <c r="E10219" i="8"/>
  <c r="F10219" i="8"/>
  <c r="H10219" i="8" s="1"/>
  <c r="G10219" i="8"/>
  <c r="E10220" i="8"/>
  <c r="F10220" i="8"/>
  <c r="H10220" i="8" s="1"/>
  <c r="G10220" i="8"/>
  <c r="E10221" i="8"/>
  <c r="F10221" i="8"/>
  <c r="H10221" i="8" s="1"/>
  <c r="G10221" i="8"/>
  <c r="E10222" i="8"/>
  <c r="F10222" i="8"/>
  <c r="H10222" i="8" s="1"/>
  <c r="G10222" i="8"/>
  <c r="E10223" i="8"/>
  <c r="F10223" i="8"/>
  <c r="H10223" i="8" s="1"/>
  <c r="G10223" i="8"/>
  <c r="E10224" i="8"/>
  <c r="F10224" i="8"/>
  <c r="H10224" i="8" s="1"/>
  <c r="G10224" i="8"/>
  <c r="E10225" i="8"/>
  <c r="F10225" i="8"/>
  <c r="H10225" i="8" s="1"/>
  <c r="G10225" i="8"/>
  <c r="E10226" i="8"/>
  <c r="F10226" i="8"/>
  <c r="H10226" i="8" s="1"/>
  <c r="G10226" i="8"/>
  <c r="E10227" i="8"/>
  <c r="F10227" i="8"/>
  <c r="H10227" i="8" s="1"/>
  <c r="G10227" i="8"/>
  <c r="E10228" i="8"/>
  <c r="F10228" i="8"/>
  <c r="H10228" i="8" s="1"/>
  <c r="G10228" i="8"/>
  <c r="E10229" i="8"/>
  <c r="F10229" i="8"/>
  <c r="H10229" i="8" s="1"/>
  <c r="G10229" i="8"/>
  <c r="E10230" i="8"/>
  <c r="F10230" i="8"/>
  <c r="H10230" i="8" s="1"/>
  <c r="G10230" i="8"/>
  <c r="E10231" i="8"/>
  <c r="F10231" i="8"/>
  <c r="H10231" i="8" s="1"/>
  <c r="G10231" i="8"/>
  <c r="E10232" i="8"/>
  <c r="F10232" i="8"/>
  <c r="H10232" i="8" s="1"/>
  <c r="G10232" i="8"/>
  <c r="E10233" i="8"/>
  <c r="F10233" i="8"/>
  <c r="H10233" i="8" s="1"/>
  <c r="G10233" i="8"/>
  <c r="E10234" i="8"/>
  <c r="F10234" i="8"/>
  <c r="H10234" i="8" s="1"/>
  <c r="G10234" i="8"/>
  <c r="E10235" i="8"/>
  <c r="F10235" i="8"/>
  <c r="H10235" i="8" s="1"/>
  <c r="G10235" i="8"/>
  <c r="E10236" i="8"/>
  <c r="F10236" i="8"/>
  <c r="H10236" i="8" s="1"/>
  <c r="G10236" i="8"/>
  <c r="E10237" i="8"/>
  <c r="F10237" i="8"/>
  <c r="H10237" i="8" s="1"/>
  <c r="G10237" i="8"/>
  <c r="E10238" i="8"/>
  <c r="F10238" i="8"/>
  <c r="H10238" i="8" s="1"/>
  <c r="G10238" i="8"/>
  <c r="E10239" i="8"/>
  <c r="F10239" i="8"/>
  <c r="H10239" i="8" s="1"/>
  <c r="G10239" i="8"/>
  <c r="E10240" i="8"/>
  <c r="F10240" i="8"/>
  <c r="H10240" i="8" s="1"/>
  <c r="G10240" i="8"/>
  <c r="E10241" i="8"/>
  <c r="F10241" i="8"/>
  <c r="H10241" i="8" s="1"/>
  <c r="G10241" i="8"/>
  <c r="E10242" i="8"/>
  <c r="F10242" i="8"/>
  <c r="H10242" i="8" s="1"/>
  <c r="G10242" i="8"/>
  <c r="E10243" i="8"/>
  <c r="F10243" i="8"/>
  <c r="H10243" i="8" s="1"/>
  <c r="G10243" i="8"/>
  <c r="E10244" i="8"/>
  <c r="F10244" i="8"/>
  <c r="H10244" i="8" s="1"/>
  <c r="G10244" i="8"/>
  <c r="E10245" i="8"/>
  <c r="F10245" i="8"/>
  <c r="H10245" i="8" s="1"/>
  <c r="G10245" i="8"/>
  <c r="E10246" i="8"/>
  <c r="F10246" i="8"/>
  <c r="H10246" i="8" s="1"/>
  <c r="G10246" i="8"/>
  <c r="E10247" i="8"/>
  <c r="F10247" i="8"/>
  <c r="H10247" i="8" s="1"/>
  <c r="G10247" i="8"/>
  <c r="E10248" i="8"/>
  <c r="F10248" i="8"/>
  <c r="H10248" i="8" s="1"/>
  <c r="G10248" i="8"/>
  <c r="E10249" i="8"/>
  <c r="F10249" i="8"/>
  <c r="H10249" i="8" s="1"/>
  <c r="G10249" i="8"/>
  <c r="E10250" i="8"/>
  <c r="F10250" i="8"/>
  <c r="H10250" i="8" s="1"/>
  <c r="G10250" i="8"/>
  <c r="E10251" i="8"/>
  <c r="F10251" i="8"/>
  <c r="H10251" i="8" s="1"/>
  <c r="G10251" i="8"/>
  <c r="E10252" i="8"/>
  <c r="F10252" i="8"/>
  <c r="H10252" i="8" s="1"/>
  <c r="G10252" i="8"/>
  <c r="E10253" i="8"/>
  <c r="F10253" i="8"/>
  <c r="H10253" i="8" s="1"/>
  <c r="G10253" i="8"/>
  <c r="E10254" i="8"/>
  <c r="F10254" i="8"/>
  <c r="H10254" i="8" s="1"/>
  <c r="G10254" i="8"/>
  <c r="E10255" i="8"/>
  <c r="F10255" i="8"/>
  <c r="H10255" i="8" s="1"/>
  <c r="G10255" i="8"/>
  <c r="E10256" i="8"/>
  <c r="F10256" i="8"/>
  <c r="H10256" i="8" s="1"/>
  <c r="G10256" i="8"/>
  <c r="E10257" i="8"/>
  <c r="F10257" i="8"/>
  <c r="H10257" i="8" s="1"/>
  <c r="G10257" i="8"/>
  <c r="E10258" i="8"/>
  <c r="F10258" i="8"/>
  <c r="H10258" i="8" s="1"/>
  <c r="G10258" i="8"/>
  <c r="E10259" i="8"/>
  <c r="F10259" i="8"/>
  <c r="H10259" i="8" s="1"/>
  <c r="G10259" i="8"/>
  <c r="E10260" i="8"/>
  <c r="F10260" i="8"/>
  <c r="H10260" i="8" s="1"/>
  <c r="G10260" i="8"/>
  <c r="E10261" i="8"/>
  <c r="F10261" i="8"/>
  <c r="H10261" i="8" s="1"/>
  <c r="G10261" i="8"/>
  <c r="E10262" i="8"/>
  <c r="F10262" i="8"/>
  <c r="H10262" i="8" s="1"/>
  <c r="G10262" i="8"/>
  <c r="E10263" i="8"/>
  <c r="F10263" i="8"/>
  <c r="H10263" i="8" s="1"/>
  <c r="G10263" i="8"/>
  <c r="E10264" i="8"/>
  <c r="F10264" i="8"/>
  <c r="H10264" i="8" s="1"/>
  <c r="G10264" i="8"/>
  <c r="E10265" i="8"/>
  <c r="F10265" i="8"/>
  <c r="H10265" i="8" s="1"/>
  <c r="G10265" i="8"/>
  <c r="E10266" i="8"/>
  <c r="F10266" i="8"/>
  <c r="H10266" i="8" s="1"/>
  <c r="G10266" i="8"/>
  <c r="E10267" i="8"/>
  <c r="F10267" i="8"/>
  <c r="H10267" i="8" s="1"/>
  <c r="G10267" i="8"/>
  <c r="E10268" i="8"/>
  <c r="F10268" i="8"/>
  <c r="H10268" i="8" s="1"/>
  <c r="G10268" i="8"/>
  <c r="E10269" i="8"/>
  <c r="F10269" i="8"/>
  <c r="H10269" i="8" s="1"/>
  <c r="G10269" i="8"/>
  <c r="E10270" i="8"/>
  <c r="F10270" i="8"/>
  <c r="H10270" i="8" s="1"/>
  <c r="G10270" i="8"/>
  <c r="E10271" i="8"/>
  <c r="F10271" i="8"/>
  <c r="H10271" i="8" s="1"/>
  <c r="G10271" i="8"/>
  <c r="E10272" i="8"/>
  <c r="F10272" i="8"/>
  <c r="H10272" i="8" s="1"/>
  <c r="G10272" i="8"/>
  <c r="E10273" i="8"/>
  <c r="F10273" i="8"/>
  <c r="H10273" i="8" s="1"/>
  <c r="G10273" i="8"/>
  <c r="E10274" i="8"/>
  <c r="F10274" i="8"/>
  <c r="H10274" i="8" s="1"/>
  <c r="G10274" i="8"/>
  <c r="E10275" i="8"/>
  <c r="F10275" i="8"/>
  <c r="H10275" i="8" s="1"/>
  <c r="G10275" i="8"/>
  <c r="E10276" i="8"/>
  <c r="F10276" i="8"/>
  <c r="H10276" i="8" s="1"/>
  <c r="G10276" i="8"/>
  <c r="E10277" i="8"/>
  <c r="F10277" i="8"/>
  <c r="H10277" i="8" s="1"/>
  <c r="G10277" i="8"/>
  <c r="E10278" i="8"/>
  <c r="F10278" i="8"/>
  <c r="H10278" i="8" s="1"/>
  <c r="G10278" i="8"/>
  <c r="E10279" i="8"/>
  <c r="F10279" i="8"/>
  <c r="H10279" i="8" s="1"/>
  <c r="G10279" i="8"/>
  <c r="E10280" i="8"/>
  <c r="F10280" i="8"/>
  <c r="H10280" i="8" s="1"/>
  <c r="G10280" i="8"/>
  <c r="E10281" i="8"/>
  <c r="F10281" i="8"/>
  <c r="H10281" i="8" s="1"/>
  <c r="G10281" i="8"/>
  <c r="E10282" i="8"/>
  <c r="F10282" i="8"/>
  <c r="H10282" i="8" s="1"/>
  <c r="G10282" i="8"/>
  <c r="E10283" i="8"/>
  <c r="F10283" i="8"/>
  <c r="H10283" i="8" s="1"/>
  <c r="G10283" i="8"/>
  <c r="E10284" i="8"/>
  <c r="F10284" i="8"/>
  <c r="H10284" i="8" s="1"/>
  <c r="G10284" i="8"/>
  <c r="E10285" i="8"/>
  <c r="F10285" i="8"/>
  <c r="H10285" i="8" s="1"/>
  <c r="G10285" i="8"/>
  <c r="E10286" i="8"/>
  <c r="F10286" i="8"/>
  <c r="H10286" i="8" s="1"/>
  <c r="G10286" i="8"/>
  <c r="E10287" i="8"/>
  <c r="F10287" i="8"/>
  <c r="H10287" i="8" s="1"/>
  <c r="G10287" i="8"/>
  <c r="E10288" i="8"/>
  <c r="F10288" i="8"/>
  <c r="H10288" i="8" s="1"/>
  <c r="G10288" i="8"/>
  <c r="E10289" i="8"/>
  <c r="F10289" i="8"/>
  <c r="H10289" i="8" s="1"/>
  <c r="G10289" i="8"/>
  <c r="E10290" i="8"/>
  <c r="F10290" i="8"/>
  <c r="H10290" i="8" s="1"/>
  <c r="G10290" i="8"/>
  <c r="E10291" i="8"/>
  <c r="F10291" i="8"/>
  <c r="H10291" i="8" s="1"/>
  <c r="G10291" i="8"/>
  <c r="E10292" i="8"/>
  <c r="F10292" i="8"/>
  <c r="H10292" i="8" s="1"/>
  <c r="G10292" i="8"/>
  <c r="E10293" i="8"/>
  <c r="F10293" i="8"/>
  <c r="H10293" i="8" s="1"/>
  <c r="G10293" i="8"/>
  <c r="E10294" i="8"/>
  <c r="F10294" i="8"/>
  <c r="H10294" i="8" s="1"/>
  <c r="G10294" i="8"/>
  <c r="E10295" i="8"/>
  <c r="F10295" i="8"/>
  <c r="H10295" i="8" s="1"/>
  <c r="G10295" i="8"/>
  <c r="E10296" i="8"/>
  <c r="F10296" i="8"/>
  <c r="H10296" i="8" s="1"/>
  <c r="G10296" i="8"/>
  <c r="E10297" i="8"/>
  <c r="F10297" i="8"/>
  <c r="H10297" i="8" s="1"/>
  <c r="G10297" i="8"/>
  <c r="E10298" i="8"/>
  <c r="F10298" i="8"/>
  <c r="H10298" i="8" s="1"/>
  <c r="G10298" i="8"/>
  <c r="E10299" i="8"/>
  <c r="F10299" i="8"/>
  <c r="H10299" i="8" s="1"/>
  <c r="G10299" i="8"/>
  <c r="E10300" i="8"/>
  <c r="F10300" i="8"/>
  <c r="H10300" i="8" s="1"/>
  <c r="G10300" i="8"/>
  <c r="E10301" i="8"/>
  <c r="F10301" i="8"/>
  <c r="H10301" i="8" s="1"/>
  <c r="G10301" i="8"/>
  <c r="E10302" i="8"/>
  <c r="F10302" i="8"/>
  <c r="H10302" i="8" s="1"/>
  <c r="G10302" i="8"/>
  <c r="E10303" i="8"/>
  <c r="F10303" i="8"/>
  <c r="H10303" i="8" s="1"/>
  <c r="G10303" i="8"/>
  <c r="E10304" i="8"/>
  <c r="F10304" i="8"/>
  <c r="H10304" i="8" s="1"/>
  <c r="G10304" i="8"/>
  <c r="E10305" i="8"/>
  <c r="F10305" i="8"/>
  <c r="H10305" i="8" s="1"/>
  <c r="G10305" i="8"/>
  <c r="E10306" i="8"/>
  <c r="F10306" i="8"/>
  <c r="H10306" i="8" s="1"/>
  <c r="G10306" i="8"/>
  <c r="E10307" i="8"/>
  <c r="F10307" i="8"/>
  <c r="H10307" i="8" s="1"/>
  <c r="G10307" i="8"/>
  <c r="E10308" i="8"/>
  <c r="F10308" i="8"/>
  <c r="H10308" i="8" s="1"/>
  <c r="G10308" i="8"/>
  <c r="E10309" i="8"/>
  <c r="F10309" i="8"/>
  <c r="H10309" i="8" s="1"/>
  <c r="G10309" i="8"/>
  <c r="E10310" i="8"/>
  <c r="F10310" i="8"/>
  <c r="H10310" i="8" s="1"/>
  <c r="G10310" i="8"/>
  <c r="E10311" i="8"/>
  <c r="F10311" i="8"/>
  <c r="H10311" i="8" s="1"/>
  <c r="G10311" i="8"/>
  <c r="E10312" i="8"/>
  <c r="F10312" i="8"/>
  <c r="H10312" i="8" s="1"/>
  <c r="G10312" i="8"/>
  <c r="E10313" i="8"/>
  <c r="F10313" i="8"/>
  <c r="H10313" i="8" s="1"/>
  <c r="G10313" i="8"/>
  <c r="E10314" i="8"/>
  <c r="F10314" i="8"/>
  <c r="H10314" i="8" s="1"/>
  <c r="G10314" i="8"/>
  <c r="E10315" i="8"/>
  <c r="F10315" i="8"/>
  <c r="H10315" i="8" s="1"/>
  <c r="G10315" i="8"/>
  <c r="E10316" i="8"/>
  <c r="F10316" i="8"/>
  <c r="H10316" i="8" s="1"/>
  <c r="G10316" i="8"/>
  <c r="E10317" i="8"/>
  <c r="F10317" i="8"/>
  <c r="H10317" i="8" s="1"/>
  <c r="G10317" i="8"/>
  <c r="E10318" i="8"/>
  <c r="F10318" i="8"/>
  <c r="H10318" i="8" s="1"/>
  <c r="G10318" i="8"/>
  <c r="E10319" i="8"/>
  <c r="F10319" i="8"/>
  <c r="H10319" i="8" s="1"/>
  <c r="G10319" i="8"/>
  <c r="E10320" i="8"/>
  <c r="F10320" i="8"/>
  <c r="H10320" i="8" s="1"/>
  <c r="G10320" i="8"/>
  <c r="E10321" i="8"/>
  <c r="F10321" i="8"/>
  <c r="H10321" i="8" s="1"/>
  <c r="G10321" i="8"/>
  <c r="E10322" i="8"/>
  <c r="F10322" i="8"/>
  <c r="H10322" i="8" s="1"/>
  <c r="G10322" i="8"/>
  <c r="E10323" i="8"/>
  <c r="F10323" i="8"/>
  <c r="H10323" i="8" s="1"/>
  <c r="G10323" i="8"/>
  <c r="E10324" i="8"/>
  <c r="F10324" i="8"/>
  <c r="H10324" i="8" s="1"/>
  <c r="G10324" i="8"/>
  <c r="E10325" i="8"/>
  <c r="F10325" i="8"/>
  <c r="H10325" i="8" s="1"/>
  <c r="G10325" i="8"/>
  <c r="E10326" i="8"/>
  <c r="F10326" i="8"/>
  <c r="H10326" i="8" s="1"/>
  <c r="G10326" i="8"/>
  <c r="E10327" i="8"/>
  <c r="F10327" i="8"/>
  <c r="H10327" i="8" s="1"/>
  <c r="G10327" i="8"/>
  <c r="E10328" i="8"/>
  <c r="F10328" i="8"/>
  <c r="H10328" i="8" s="1"/>
  <c r="G10328" i="8"/>
  <c r="E10329" i="8"/>
  <c r="F10329" i="8"/>
  <c r="H10329" i="8" s="1"/>
  <c r="G10329" i="8"/>
  <c r="E10330" i="8"/>
  <c r="F10330" i="8"/>
  <c r="H10330" i="8" s="1"/>
  <c r="G10330" i="8"/>
  <c r="E10331" i="8"/>
  <c r="F10331" i="8"/>
  <c r="H10331" i="8" s="1"/>
  <c r="G10331" i="8"/>
  <c r="E10332" i="8"/>
  <c r="F10332" i="8"/>
  <c r="H10332" i="8" s="1"/>
  <c r="G10332" i="8"/>
  <c r="E10333" i="8"/>
  <c r="F10333" i="8"/>
  <c r="H10333" i="8" s="1"/>
  <c r="G10333" i="8"/>
  <c r="E10334" i="8"/>
  <c r="F10334" i="8"/>
  <c r="H10334" i="8" s="1"/>
  <c r="G10334" i="8"/>
  <c r="E10335" i="8"/>
  <c r="F10335" i="8"/>
  <c r="H10335" i="8" s="1"/>
  <c r="G10335" i="8"/>
  <c r="E10336" i="8"/>
  <c r="F10336" i="8"/>
  <c r="H10336" i="8" s="1"/>
  <c r="G10336" i="8"/>
  <c r="E10337" i="8"/>
  <c r="F10337" i="8"/>
  <c r="H10337" i="8" s="1"/>
  <c r="G10337" i="8"/>
  <c r="E10338" i="8"/>
  <c r="F10338" i="8"/>
  <c r="H10338" i="8" s="1"/>
  <c r="G10338" i="8"/>
  <c r="E10339" i="8"/>
  <c r="F10339" i="8"/>
  <c r="H10339" i="8" s="1"/>
  <c r="G10339" i="8"/>
  <c r="E10340" i="8"/>
  <c r="F10340" i="8"/>
  <c r="H10340" i="8" s="1"/>
  <c r="G10340" i="8"/>
  <c r="E10341" i="8"/>
  <c r="F10341" i="8"/>
  <c r="H10341" i="8" s="1"/>
  <c r="G10341" i="8"/>
  <c r="E10342" i="8"/>
  <c r="F10342" i="8"/>
  <c r="H10342" i="8" s="1"/>
  <c r="G10342" i="8"/>
  <c r="E10343" i="8"/>
  <c r="F10343" i="8"/>
  <c r="H10343" i="8" s="1"/>
  <c r="G10343" i="8"/>
  <c r="E10344" i="8"/>
  <c r="F10344" i="8"/>
  <c r="H10344" i="8" s="1"/>
  <c r="G10344" i="8"/>
  <c r="E10345" i="8"/>
  <c r="F10345" i="8"/>
  <c r="H10345" i="8" s="1"/>
  <c r="G10345" i="8"/>
  <c r="E10346" i="8"/>
  <c r="F10346" i="8"/>
  <c r="H10346" i="8" s="1"/>
  <c r="G10346" i="8"/>
  <c r="E10347" i="8"/>
  <c r="F10347" i="8"/>
  <c r="H10347" i="8" s="1"/>
  <c r="G10347" i="8"/>
  <c r="E10348" i="8"/>
  <c r="F10348" i="8"/>
  <c r="H10348" i="8" s="1"/>
  <c r="G10348" i="8"/>
  <c r="E10349" i="8"/>
  <c r="F10349" i="8"/>
  <c r="H10349" i="8" s="1"/>
  <c r="G10349" i="8"/>
  <c r="E10350" i="8"/>
  <c r="F10350" i="8"/>
  <c r="H10350" i="8" s="1"/>
  <c r="G10350" i="8"/>
  <c r="E10351" i="8"/>
  <c r="F10351" i="8"/>
  <c r="H10351" i="8" s="1"/>
  <c r="G10351" i="8"/>
  <c r="E10352" i="8"/>
  <c r="F10352" i="8"/>
  <c r="H10352" i="8" s="1"/>
  <c r="G10352" i="8"/>
  <c r="E10353" i="8"/>
  <c r="F10353" i="8"/>
  <c r="H10353" i="8" s="1"/>
  <c r="G10353" i="8"/>
  <c r="E10354" i="8"/>
  <c r="F10354" i="8"/>
  <c r="H10354" i="8" s="1"/>
  <c r="G10354" i="8"/>
  <c r="E10355" i="8"/>
  <c r="F10355" i="8"/>
  <c r="H10355" i="8" s="1"/>
  <c r="G10355" i="8"/>
  <c r="E10356" i="8"/>
  <c r="F10356" i="8"/>
  <c r="H10356" i="8" s="1"/>
  <c r="G10356" i="8"/>
  <c r="E10357" i="8"/>
  <c r="F10357" i="8"/>
  <c r="H10357" i="8" s="1"/>
  <c r="G10357" i="8"/>
  <c r="E10358" i="8"/>
  <c r="F10358" i="8"/>
  <c r="H10358" i="8" s="1"/>
  <c r="G10358" i="8"/>
  <c r="E10359" i="8"/>
  <c r="F10359" i="8"/>
  <c r="H10359" i="8" s="1"/>
  <c r="G10359" i="8"/>
  <c r="E10360" i="8"/>
  <c r="F10360" i="8"/>
  <c r="H10360" i="8" s="1"/>
  <c r="G10360" i="8"/>
  <c r="E10361" i="8"/>
  <c r="F10361" i="8"/>
  <c r="H10361" i="8" s="1"/>
  <c r="G10361" i="8"/>
  <c r="E10362" i="8"/>
  <c r="F10362" i="8"/>
  <c r="H10362" i="8" s="1"/>
  <c r="G10362" i="8"/>
  <c r="E10363" i="8"/>
  <c r="F10363" i="8"/>
  <c r="H10363" i="8" s="1"/>
  <c r="G10363" i="8"/>
  <c r="E10364" i="8"/>
  <c r="F10364" i="8"/>
  <c r="H10364" i="8" s="1"/>
  <c r="G10364" i="8"/>
  <c r="E10365" i="8"/>
  <c r="F10365" i="8"/>
  <c r="H10365" i="8" s="1"/>
  <c r="G10365" i="8"/>
  <c r="E10366" i="8"/>
  <c r="F10366" i="8"/>
  <c r="H10366" i="8" s="1"/>
  <c r="G10366" i="8"/>
  <c r="E10367" i="8"/>
  <c r="F10367" i="8"/>
  <c r="H10367" i="8" s="1"/>
  <c r="G10367" i="8"/>
  <c r="E10368" i="8"/>
  <c r="F10368" i="8"/>
  <c r="H10368" i="8" s="1"/>
  <c r="G10368" i="8"/>
  <c r="E10369" i="8"/>
  <c r="F10369" i="8"/>
  <c r="H10369" i="8" s="1"/>
  <c r="G10369" i="8"/>
  <c r="E10370" i="8"/>
  <c r="F10370" i="8"/>
  <c r="H10370" i="8" s="1"/>
  <c r="G10370" i="8"/>
  <c r="E10371" i="8"/>
  <c r="F10371" i="8"/>
  <c r="H10371" i="8" s="1"/>
  <c r="G10371" i="8"/>
  <c r="E10372" i="8"/>
  <c r="F10372" i="8"/>
  <c r="H10372" i="8" s="1"/>
  <c r="G10372" i="8"/>
  <c r="E10373" i="8"/>
  <c r="F10373" i="8"/>
  <c r="H10373" i="8" s="1"/>
  <c r="G10373" i="8"/>
  <c r="E10374" i="8"/>
  <c r="F10374" i="8"/>
  <c r="H10374" i="8" s="1"/>
  <c r="G10374" i="8"/>
  <c r="E10375" i="8"/>
  <c r="F10375" i="8"/>
  <c r="H10375" i="8" s="1"/>
  <c r="G10375" i="8"/>
  <c r="E10376" i="8"/>
  <c r="F10376" i="8"/>
  <c r="H10376" i="8" s="1"/>
  <c r="G10376" i="8"/>
  <c r="E10377" i="8"/>
  <c r="F10377" i="8"/>
  <c r="H10377" i="8" s="1"/>
  <c r="G10377" i="8"/>
  <c r="E10378" i="8"/>
  <c r="F10378" i="8"/>
  <c r="H10378" i="8" s="1"/>
  <c r="G10378" i="8"/>
  <c r="E10379" i="8"/>
  <c r="F10379" i="8"/>
  <c r="H10379" i="8" s="1"/>
  <c r="G10379" i="8"/>
  <c r="E10380" i="8"/>
  <c r="F10380" i="8"/>
  <c r="H10380" i="8" s="1"/>
  <c r="G10380" i="8"/>
  <c r="E10381" i="8"/>
  <c r="F10381" i="8"/>
  <c r="H10381" i="8" s="1"/>
  <c r="G10381" i="8"/>
  <c r="E10382" i="8"/>
  <c r="F10382" i="8"/>
  <c r="H10382" i="8" s="1"/>
  <c r="G10382" i="8"/>
  <c r="E10383" i="8"/>
  <c r="F10383" i="8"/>
  <c r="H10383" i="8" s="1"/>
  <c r="G10383" i="8"/>
  <c r="E10384" i="8"/>
  <c r="F10384" i="8"/>
  <c r="H10384" i="8" s="1"/>
  <c r="G10384" i="8"/>
  <c r="E10385" i="8"/>
  <c r="F10385" i="8"/>
  <c r="H10385" i="8" s="1"/>
  <c r="G10385" i="8"/>
  <c r="E10386" i="8"/>
  <c r="F10386" i="8"/>
  <c r="H10386" i="8" s="1"/>
  <c r="G10386" i="8"/>
  <c r="E10387" i="8"/>
  <c r="F10387" i="8"/>
  <c r="H10387" i="8" s="1"/>
  <c r="G10387" i="8"/>
  <c r="E10388" i="8"/>
  <c r="F10388" i="8"/>
  <c r="H10388" i="8" s="1"/>
  <c r="G10388" i="8"/>
  <c r="E10389" i="8"/>
  <c r="F10389" i="8"/>
  <c r="H10389" i="8" s="1"/>
  <c r="G10389" i="8"/>
  <c r="E10390" i="8"/>
  <c r="F10390" i="8"/>
  <c r="H10390" i="8" s="1"/>
  <c r="G10390" i="8"/>
  <c r="E10391" i="8"/>
  <c r="F10391" i="8"/>
  <c r="H10391" i="8" s="1"/>
  <c r="G10391" i="8"/>
  <c r="E10392" i="8"/>
  <c r="F10392" i="8"/>
  <c r="H10392" i="8" s="1"/>
  <c r="G10392" i="8"/>
  <c r="E10393" i="8"/>
  <c r="F10393" i="8"/>
  <c r="H10393" i="8" s="1"/>
  <c r="G10393" i="8"/>
  <c r="E10394" i="8"/>
  <c r="F10394" i="8"/>
  <c r="H10394" i="8" s="1"/>
  <c r="G10394" i="8"/>
  <c r="E10395" i="8"/>
  <c r="F10395" i="8"/>
  <c r="H10395" i="8" s="1"/>
  <c r="G10395" i="8"/>
  <c r="E10396" i="8"/>
  <c r="F10396" i="8"/>
  <c r="H10396" i="8" s="1"/>
  <c r="G10396" i="8"/>
  <c r="E10397" i="8"/>
  <c r="F10397" i="8"/>
  <c r="H10397" i="8" s="1"/>
  <c r="G10397" i="8"/>
  <c r="E10398" i="8"/>
  <c r="F10398" i="8"/>
  <c r="H10398" i="8" s="1"/>
  <c r="G10398" i="8"/>
  <c r="E10399" i="8"/>
  <c r="F10399" i="8"/>
  <c r="H10399" i="8" s="1"/>
  <c r="G10399" i="8"/>
  <c r="E10400" i="8"/>
  <c r="F10400" i="8"/>
  <c r="H10400" i="8" s="1"/>
  <c r="G10400" i="8"/>
  <c r="E10401" i="8"/>
  <c r="F10401" i="8"/>
  <c r="H10401" i="8" s="1"/>
  <c r="G10401" i="8"/>
  <c r="E10402" i="8"/>
  <c r="F10402" i="8"/>
  <c r="H10402" i="8" s="1"/>
  <c r="G10402" i="8"/>
  <c r="E10403" i="8"/>
  <c r="F10403" i="8"/>
  <c r="H10403" i="8" s="1"/>
  <c r="G10403" i="8"/>
  <c r="E10404" i="8"/>
  <c r="F10404" i="8"/>
  <c r="H10404" i="8" s="1"/>
  <c r="G10404" i="8"/>
  <c r="E10405" i="8"/>
  <c r="F10405" i="8"/>
  <c r="H10405" i="8" s="1"/>
  <c r="G10405" i="8"/>
  <c r="E10406" i="8"/>
  <c r="F10406" i="8"/>
  <c r="H10406" i="8" s="1"/>
  <c r="G10406" i="8"/>
  <c r="E10407" i="8"/>
  <c r="F10407" i="8"/>
  <c r="H10407" i="8" s="1"/>
  <c r="G10407" i="8"/>
  <c r="E10408" i="8"/>
  <c r="F10408" i="8"/>
  <c r="H10408" i="8" s="1"/>
  <c r="G10408" i="8"/>
  <c r="E10409" i="8"/>
  <c r="F10409" i="8"/>
  <c r="H10409" i="8" s="1"/>
  <c r="G10409" i="8"/>
  <c r="E10410" i="8"/>
  <c r="F10410" i="8"/>
  <c r="H10410" i="8" s="1"/>
  <c r="G10410" i="8"/>
  <c r="E10411" i="8"/>
  <c r="F10411" i="8"/>
  <c r="H10411" i="8" s="1"/>
  <c r="G10411" i="8"/>
  <c r="E10412" i="8"/>
  <c r="F10412" i="8"/>
  <c r="H10412" i="8" s="1"/>
  <c r="G10412" i="8"/>
  <c r="E10413" i="8"/>
  <c r="F10413" i="8"/>
  <c r="H10413" i="8" s="1"/>
  <c r="G10413" i="8"/>
  <c r="E10414" i="8"/>
  <c r="F10414" i="8"/>
  <c r="H10414" i="8" s="1"/>
  <c r="G10414" i="8"/>
  <c r="E10415" i="8"/>
  <c r="F10415" i="8"/>
  <c r="H10415" i="8" s="1"/>
  <c r="G10415" i="8"/>
  <c r="E10416" i="8"/>
  <c r="F10416" i="8"/>
  <c r="H10416" i="8" s="1"/>
  <c r="G10416" i="8"/>
  <c r="E10417" i="8"/>
  <c r="F10417" i="8"/>
  <c r="H10417" i="8" s="1"/>
  <c r="G10417" i="8"/>
  <c r="E10418" i="8"/>
  <c r="F10418" i="8"/>
  <c r="H10418" i="8" s="1"/>
  <c r="G10418" i="8"/>
  <c r="E10419" i="8"/>
  <c r="F10419" i="8"/>
  <c r="H10419" i="8" s="1"/>
  <c r="G10419" i="8"/>
  <c r="E10420" i="8"/>
  <c r="F10420" i="8"/>
  <c r="H10420" i="8" s="1"/>
  <c r="G10420" i="8"/>
  <c r="E10421" i="8"/>
  <c r="F10421" i="8"/>
  <c r="H10421" i="8" s="1"/>
  <c r="G10421" i="8"/>
  <c r="E10422" i="8"/>
  <c r="F10422" i="8"/>
  <c r="H10422" i="8" s="1"/>
  <c r="G10422" i="8"/>
  <c r="E10423" i="8"/>
  <c r="F10423" i="8"/>
  <c r="H10423" i="8" s="1"/>
  <c r="G10423" i="8"/>
  <c r="E10424" i="8"/>
  <c r="F10424" i="8"/>
  <c r="H10424" i="8" s="1"/>
  <c r="G10424" i="8"/>
  <c r="E10425" i="8"/>
  <c r="F10425" i="8"/>
  <c r="H10425" i="8" s="1"/>
  <c r="G10425" i="8"/>
  <c r="E10426" i="8"/>
  <c r="F10426" i="8"/>
  <c r="H10426" i="8" s="1"/>
  <c r="G10426" i="8"/>
  <c r="E10427" i="8"/>
  <c r="F10427" i="8"/>
  <c r="H10427" i="8" s="1"/>
  <c r="G10427" i="8"/>
  <c r="E10428" i="8"/>
  <c r="F10428" i="8"/>
  <c r="H10428" i="8" s="1"/>
  <c r="G10428" i="8"/>
  <c r="E10429" i="8"/>
  <c r="F10429" i="8"/>
  <c r="H10429" i="8" s="1"/>
  <c r="G10429" i="8"/>
  <c r="E10430" i="8"/>
  <c r="F10430" i="8"/>
  <c r="H10430" i="8" s="1"/>
  <c r="G10430" i="8"/>
  <c r="E10431" i="8"/>
  <c r="F10431" i="8"/>
  <c r="H10431" i="8" s="1"/>
  <c r="G10431" i="8"/>
  <c r="E10432" i="8"/>
  <c r="F10432" i="8"/>
  <c r="H10432" i="8" s="1"/>
  <c r="G10432" i="8"/>
  <c r="E10433" i="8"/>
  <c r="F10433" i="8"/>
  <c r="H10433" i="8" s="1"/>
  <c r="G10433" i="8"/>
  <c r="E10434" i="8"/>
  <c r="F10434" i="8"/>
  <c r="H10434" i="8" s="1"/>
  <c r="G10434" i="8"/>
  <c r="E10435" i="8"/>
  <c r="F10435" i="8"/>
  <c r="H10435" i="8" s="1"/>
  <c r="G10435" i="8"/>
  <c r="E10436" i="8"/>
  <c r="F10436" i="8"/>
  <c r="H10436" i="8" s="1"/>
  <c r="G10436" i="8"/>
  <c r="E10437" i="8"/>
  <c r="F10437" i="8"/>
  <c r="H10437" i="8" s="1"/>
  <c r="G10437" i="8"/>
  <c r="E10438" i="8"/>
  <c r="F10438" i="8"/>
  <c r="H10438" i="8" s="1"/>
  <c r="G10438" i="8"/>
  <c r="E10439" i="8"/>
  <c r="F10439" i="8"/>
  <c r="H10439" i="8" s="1"/>
  <c r="G10439" i="8"/>
  <c r="E10440" i="8"/>
  <c r="F10440" i="8"/>
  <c r="H10440" i="8" s="1"/>
  <c r="G10440" i="8"/>
  <c r="E10441" i="8"/>
  <c r="F10441" i="8"/>
  <c r="H10441" i="8" s="1"/>
  <c r="G10441" i="8"/>
  <c r="E10442" i="8"/>
  <c r="F10442" i="8"/>
  <c r="H10442" i="8" s="1"/>
  <c r="G10442" i="8"/>
  <c r="E10443" i="8"/>
  <c r="F10443" i="8"/>
  <c r="H10443" i="8" s="1"/>
  <c r="G10443" i="8"/>
  <c r="E10444" i="8"/>
  <c r="F10444" i="8"/>
  <c r="H10444" i="8" s="1"/>
  <c r="G10444" i="8"/>
  <c r="E10445" i="8"/>
  <c r="F10445" i="8"/>
  <c r="H10445" i="8" s="1"/>
  <c r="G10445" i="8"/>
  <c r="E10446" i="8"/>
  <c r="F10446" i="8"/>
  <c r="H10446" i="8" s="1"/>
  <c r="G10446" i="8"/>
  <c r="E10447" i="8"/>
  <c r="F10447" i="8"/>
  <c r="H10447" i="8" s="1"/>
  <c r="G10447" i="8"/>
  <c r="E10448" i="8"/>
  <c r="F10448" i="8"/>
  <c r="H10448" i="8" s="1"/>
  <c r="G10448" i="8"/>
  <c r="E10449" i="8"/>
  <c r="F10449" i="8"/>
  <c r="H10449" i="8" s="1"/>
  <c r="G10449" i="8"/>
  <c r="E10450" i="8"/>
  <c r="F10450" i="8"/>
  <c r="H10450" i="8" s="1"/>
  <c r="G10450" i="8"/>
  <c r="E10451" i="8"/>
  <c r="F10451" i="8"/>
  <c r="H10451" i="8" s="1"/>
  <c r="G10451" i="8"/>
  <c r="E10452" i="8"/>
  <c r="F10452" i="8"/>
  <c r="H10452" i="8" s="1"/>
  <c r="G10452" i="8"/>
  <c r="E10453" i="8"/>
  <c r="F10453" i="8"/>
  <c r="H10453" i="8" s="1"/>
  <c r="G10453" i="8"/>
  <c r="E10454" i="8"/>
  <c r="F10454" i="8"/>
  <c r="H10454" i="8" s="1"/>
  <c r="G10454" i="8"/>
  <c r="E10455" i="8"/>
  <c r="F10455" i="8"/>
  <c r="H10455" i="8" s="1"/>
  <c r="G10455" i="8"/>
  <c r="E10456" i="8"/>
  <c r="F10456" i="8"/>
  <c r="H10456" i="8" s="1"/>
  <c r="G10456" i="8"/>
  <c r="E10457" i="8"/>
  <c r="F10457" i="8"/>
  <c r="H10457" i="8" s="1"/>
  <c r="G10457" i="8"/>
  <c r="E10458" i="8"/>
  <c r="F10458" i="8"/>
  <c r="H10458" i="8" s="1"/>
  <c r="G10458" i="8"/>
  <c r="E10459" i="8"/>
  <c r="F10459" i="8"/>
  <c r="H10459" i="8" s="1"/>
  <c r="G10459" i="8"/>
  <c r="E10460" i="8"/>
  <c r="F10460" i="8"/>
  <c r="H10460" i="8" s="1"/>
  <c r="G10460" i="8"/>
  <c r="E10461" i="8"/>
  <c r="F10461" i="8"/>
  <c r="H10461" i="8" s="1"/>
  <c r="G10461" i="8"/>
  <c r="E10462" i="8"/>
  <c r="F10462" i="8"/>
  <c r="H10462" i="8" s="1"/>
  <c r="G10462" i="8"/>
  <c r="E10463" i="8"/>
  <c r="F10463" i="8"/>
  <c r="H10463" i="8" s="1"/>
  <c r="G10463" i="8"/>
  <c r="E10464" i="8"/>
  <c r="F10464" i="8"/>
  <c r="H10464" i="8" s="1"/>
  <c r="G10464" i="8"/>
  <c r="E10465" i="8"/>
  <c r="F10465" i="8"/>
  <c r="H10465" i="8" s="1"/>
  <c r="G10465" i="8"/>
  <c r="E10466" i="8"/>
  <c r="F10466" i="8"/>
  <c r="H10466" i="8" s="1"/>
  <c r="G10466" i="8"/>
  <c r="E10467" i="8"/>
  <c r="F10467" i="8"/>
  <c r="H10467" i="8" s="1"/>
  <c r="G10467" i="8"/>
  <c r="E10468" i="8"/>
  <c r="F10468" i="8"/>
  <c r="H10468" i="8" s="1"/>
  <c r="G10468" i="8"/>
  <c r="E10469" i="8"/>
  <c r="F10469" i="8"/>
  <c r="H10469" i="8" s="1"/>
  <c r="G10469" i="8"/>
  <c r="E10470" i="8"/>
  <c r="F10470" i="8"/>
  <c r="H10470" i="8" s="1"/>
  <c r="G10470" i="8"/>
  <c r="E10471" i="8"/>
  <c r="F10471" i="8"/>
  <c r="H10471" i="8" s="1"/>
  <c r="G10471" i="8"/>
  <c r="E10472" i="8"/>
  <c r="F10472" i="8"/>
  <c r="H10472" i="8" s="1"/>
  <c r="G10472" i="8"/>
  <c r="E10473" i="8"/>
  <c r="F10473" i="8"/>
  <c r="H10473" i="8" s="1"/>
  <c r="G10473" i="8"/>
  <c r="E10474" i="8"/>
  <c r="F10474" i="8"/>
  <c r="H10474" i="8" s="1"/>
  <c r="G10474" i="8"/>
  <c r="E10475" i="8"/>
  <c r="F10475" i="8"/>
  <c r="H10475" i="8" s="1"/>
  <c r="G10475" i="8"/>
  <c r="E10476" i="8"/>
  <c r="F10476" i="8"/>
  <c r="H10476" i="8" s="1"/>
  <c r="G10476" i="8"/>
  <c r="E10477" i="8"/>
  <c r="F10477" i="8"/>
  <c r="H10477" i="8" s="1"/>
  <c r="G10477" i="8"/>
  <c r="E10478" i="8"/>
  <c r="F10478" i="8"/>
  <c r="H10478" i="8" s="1"/>
  <c r="G10478" i="8"/>
  <c r="E10479" i="8"/>
  <c r="F10479" i="8"/>
  <c r="H10479" i="8" s="1"/>
  <c r="G10479" i="8"/>
  <c r="E10480" i="8"/>
  <c r="F10480" i="8"/>
  <c r="H10480" i="8" s="1"/>
  <c r="G10480" i="8"/>
  <c r="E10481" i="8"/>
  <c r="F10481" i="8"/>
  <c r="H10481" i="8" s="1"/>
  <c r="G10481" i="8"/>
  <c r="E10482" i="8"/>
  <c r="F10482" i="8"/>
  <c r="H10482" i="8" s="1"/>
  <c r="G10482" i="8"/>
  <c r="E10483" i="8"/>
  <c r="F10483" i="8"/>
  <c r="H10483" i="8" s="1"/>
  <c r="G10483" i="8"/>
  <c r="E10484" i="8"/>
  <c r="F10484" i="8"/>
  <c r="H10484" i="8" s="1"/>
  <c r="G10484" i="8"/>
  <c r="E10485" i="8"/>
  <c r="F10485" i="8"/>
  <c r="H10485" i="8" s="1"/>
  <c r="G10485" i="8"/>
  <c r="E10486" i="8"/>
  <c r="F10486" i="8"/>
  <c r="H10486" i="8" s="1"/>
  <c r="G10486" i="8"/>
  <c r="E10487" i="8"/>
  <c r="F10487" i="8"/>
  <c r="H10487" i="8" s="1"/>
  <c r="G10487" i="8"/>
  <c r="E10488" i="8"/>
  <c r="F10488" i="8"/>
  <c r="H10488" i="8" s="1"/>
  <c r="G10488" i="8"/>
  <c r="E10489" i="8"/>
  <c r="F10489" i="8"/>
  <c r="H10489" i="8" s="1"/>
  <c r="G10489" i="8"/>
  <c r="E10490" i="8"/>
  <c r="F10490" i="8"/>
  <c r="H10490" i="8" s="1"/>
  <c r="G10490" i="8"/>
  <c r="E10491" i="8"/>
  <c r="F10491" i="8"/>
  <c r="H10491" i="8" s="1"/>
  <c r="G10491" i="8"/>
  <c r="E10492" i="8"/>
  <c r="F10492" i="8"/>
  <c r="H10492" i="8" s="1"/>
  <c r="G10492" i="8"/>
  <c r="E10493" i="8"/>
  <c r="F10493" i="8"/>
  <c r="H10493" i="8" s="1"/>
  <c r="G10493" i="8"/>
  <c r="E10494" i="8"/>
  <c r="F10494" i="8"/>
  <c r="H10494" i="8" s="1"/>
  <c r="G10494" i="8"/>
  <c r="E10495" i="8"/>
  <c r="F10495" i="8"/>
  <c r="H10495" i="8" s="1"/>
  <c r="G10495" i="8"/>
  <c r="E10496" i="8"/>
  <c r="F10496" i="8"/>
  <c r="H10496" i="8" s="1"/>
  <c r="G10496" i="8"/>
  <c r="E10497" i="8"/>
  <c r="F10497" i="8"/>
  <c r="H10497" i="8" s="1"/>
  <c r="G10497" i="8"/>
  <c r="E10498" i="8"/>
  <c r="F10498" i="8"/>
  <c r="H10498" i="8" s="1"/>
  <c r="G10498" i="8"/>
  <c r="E10499" i="8"/>
  <c r="F10499" i="8"/>
  <c r="H10499" i="8" s="1"/>
  <c r="G10499" i="8"/>
  <c r="E10500" i="8"/>
  <c r="F10500" i="8"/>
  <c r="H10500" i="8" s="1"/>
  <c r="G10500" i="8"/>
  <c r="E10501" i="8"/>
  <c r="F10501" i="8"/>
  <c r="H10501" i="8" s="1"/>
  <c r="G10501" i="8"/>
  <c r="E10502" i="8"/>
  <c r="F10502" i="8"/>
  <c r="H10502" i="8" s="1"/>
  <c r="G10502" i="8"/>
  <c r="E10503" i="8"/>
  <c r="F10503" i="8"/>
  <c r="H10503" i="8" s="1"/>
  <c r="G10503" i="8"/>
  <c r="E10504" i="8"/>
  <c r="F10504" i="8"/>
  <c r="H10504" i="8" s="1"/>
  <c r="G10504" i="8"/>
  <c r="E10505" i="8"/>
  <c r="F10505" i="8"/>
  <c r="H10505" i="8" s="1"/>
  <c r="G10505" i="8"/>
  <c r="E10506" i="8"/>
  <c r="F10506" i="8"/>
  <c r="H10506" i="8" s="1"/>
  <c r="G10506" i="8"/>
  <c r="E10507" i="8"/>
  <c r="F10507" i="8"/>
  <c r="H10507" i="8" s="1"/>
  <c r="G10507" i="8"/>
  <c r="E10508" i="8"/>
  <c r="F10508" i="8"/>
  <c r="H10508" i="8" s="1"/>
  <c r="G10508" i="8"/>
  <c r="E10509" i="8"/>
  <c r="F10509" i="8"/>
  <c r="H10509" i="8" s="1"/>
  <c r="G10509" i="8"/>
  <c r="E10510" i="8"/>
  <c r="F10510" i="8"/>
  <c r="H10510" i="8" s="1"/>
  <c r="G10510" i="8"/>
  <c r="E10511" i="8"/>
  <c r="F10511" i="8"/>
  <c r="H10511" i="8" s="1"/>
  <c r="G10511" i="8"/>
  <c r="E10512" i="8"/>
  <c r="F10512" i="8"/>
  <c r="H10512" i="8" s="1"/>
  <c r="G10512" i="8"/>
  <c r="E10513" i="8"/>
  <c r="F10513" i="8"/>
  <c r="H10513" i="8" s="1"/>
  <c r="G10513" i="8"/>
  <c r="E10514" i="8"/>
  <c r="F10514" i="8"/>
  <c r="H10514" i="8" s="1"/>
  <c r="G10514" i="8"/>
  <c r="E10515" i="8"/>
  <c r="F10515" i="8"/>
  <c r="H10515" i="8" s="1"/>
  <c r="G10515" i="8"/>
  <c r="E10516" i="8"/>
  <c r="F10516" i="8"/>
  <c r="H10516" i="8" s="1"/>
  <c r="G10516" i="8"/>
  <c r="E10517" i="8"/>
  <c r="F10517" i="8"/>
  <c r="H10517" i="8" s="1"/>
  <c r="G10517" i="8"/>
  <c r="E10518" i="8"/>
  <c r="F10518" i="8"/>
  <c r="H10518" i="8" s="1"/>
  <c r="G10518" i="8"/>
  <c r="E10519" i="8"/>
  <c r="F10519" i="8"/>
  <c r="H10519" i="8" s="1"/>
  <c r="G10519" i="8"/>
  <c r="E10520" i="8"/>
  <c r="F10520" i="8"/>
  <c r="H10520" i="8" s="1"/>
  <c r="G10520" i="8"/>
  <c r="E10521" i="8"/>
  <c r="F10521" i="8"/>
  <c r="H10521" i="8" s="1"/>
  <c r="G10521" i="8"/>
  <c r="E10522" i="8"/>
  <c r="F10522" i="8"/>
  <c r="H10522" i="8" s="1"/>
  <c r="G10522" i="8"/>
  <c r="E10523" i="8"/>
  <c r="F10523" i="8"/>
  <c r="H10523" i="8" s="1"/>
  <c r="G10523" i="8"/>
  <c r="E10524" i="8"/>
  <c r="F10524" i="8"/>
  <c r="H10524" i="8" s="1"/>
  <c r="G10524" i="8"/>
  <c r="E10525" i="8"/>
  <c r="F10525" i="8"/>
  <c r="H10525" i="8" s="1"/>
  <c r="G10525" i="8"/>
  <c r="E10526" i="8"/>
  <c r="F10526" i="8"/>
  <c r="H10526" i="8" s="1"/>
  <c r="G10526" i="8"/>
  <c r="E10527" i="8"/>
  <c r="F10527" i="8"/>
  <c r="H10527" i="8" s="1"/>
  <c r="G10527" i="8"/>
  <c r="E10528" i="8"/>
  <c r="F10528" i="8"/>
  <c r="H10528" i="8" s="1"/>
  <c r="G10528" i="8"/>
  <c r="E10529" i="8"/>
  <c r="F10529" i="8"/>
  <c r="H10529" i="8" s="1"/>
  <c r="G10529" i="8"/>
  <c r="E10530" i="8"/>
  <c r="F10530" i="8"/>
  <c r="H10530" i="8" s="1"/>
  <c r="G10530" i="8"/>
  <c r="E10531" i="8"/>
  <c r="F10531" i="8"/>
  <c r="H10531" i="8" s="1"/>
  <c r="G10531" i="8"/>
  <c r="E10532" i="8"/>
  <c r="F10532" i="8"/>
  <c r="H10532" i="8" s="1"/>
  <c r="G10532" i="8"/>
  <c r="E10533" i="8"/>
  <c r="F10533" i="8"/>
  <c r="H10533" i="8" s="1"/>
  <c r="G10533" i="8"/>
  <c r="E10534" i="8"/>
  <c r="F10534" i="8"/>
  <c r="H10534" i="8" s="1"/>
  <c r="G10534" i="8"/>
  <c r="E10535" i="8"/>
  <c r="F10535" i="8"/>
  <c r="H10535" i="8" s="1"/>
  <c r="G10535" i="8"/>
  <c r="E10536" i="8"/>
  <c r="F10536" i="8"/>
  <c r="H10536" i="8" s="1"/>
  <c r="G10536" i="8"/>
  <c r="E10537" i="8"/>
  <c r="F10537" i="8"/>
  <c r="H10537" i="8" s="1"/>
  <c r="G10537" i="8"/>
  <c r="E10538" i="8"/>
  <c r="F10538" i="8"/>
  <c r="H10538" i="8" s="1"/>
  <c r="G10538" i="8"/>
  <c r="E10539" i="8"/>
  <c r="F10539" i="8"/>
  <c r="H10539" i="8" s="1"/>
  <c r="G10539" i="8"/>
  <c r="E10540" i="8"/>
  <c r="F10540" i="8"/>
  <c r="H10540" i="8" s="1"/>
  <c r="G10540" i="8"/>
  <c r="E10541" i="8"/>
  <c r="F10541" i="8"/>
  <c r="H10541" i="8" s="1"/>
  <c r="G10541" i="8"/>
  <c r="E10542" i="8"/>
  <c r="F10542" i="8"/>
  <c r="H10542" i="8" s="1"/>
  <c r="G10542" i="8"/>
  <c r="E10543" i="8"/>
  <c r="F10543" i="8"/>
  <c r="H10543" i="8" s="1"/>
  <c r="G10543" i="8"/>
  <c r="E10544" i="8"/>
  <c r="F10544" i="8"/>
  <c r="H10544" i="8" s="1"/>
  <c r="G10544" i="8"/>
  <c r="E10545" i="8"/>
  <c r="F10545" i="8"/>
  <c r="H10545" i="8" s="1"/>
  <c r="G10545" i="8"/>
  <c r="E10546" i="8"/>
  <c r="F10546" i="8"/>
  <c r="H10546" i="8" s="1"/>
  <c r="G10546" i="8"/>
  <c r="E10547" i="8"/>
  <c r="F10547" i="8"/>
  <c r="H10547" i="8" s="1"/>
  <c r="G10547" i="8"/>
  <c r="E10548" i="8"/>
  <c r="F10548" i="8"/>
  <c r="H10548" i="8" s="1"/>
  <c r="G10548" i="8"/>
  <c r="E10549" i="8"/>
  <c r="F10549" i="8"/>
  <c r="H10549" i="8" s="1"/>
  <c r="G10549" i="8"/>
  <c r="E10550" i="8"/>
  <c r="F10550" i="8"/>
  <c r="H10550" i="8" s="1"/>
  <c r="G10550" i="8"/>
  <c r="E10551" i="8"/>
  <c r="F10551" i="8"/>
  <c r="H10551" i="8" s="1"/>
  <c r="G10551" i="8"/>
  <c r="E10552" i="8"/>
  <c r="F10552" i="8"/>
  <c r="H10552" i="8" s="1"/>
  <c r="G10552" i="8"/>
  <c r="E10553" i="8"/>
  <c r="F10553" i="8"/>
  <c r="H10553" i="8" s="1"/>
  <c r="G10553" i="8"/>
  <c r="E10554" i="8"/>
  <c r="F10554" i="8"/>
  <c r="H10554" i="8" s="1"/>
  <c r="G10554" i="8"/>
  <c r="E10555" i="8"/>
  <c r="F10555" i="8"/>
  <c r="H10555" i="8" s="1"/>
  <c r="G10555" i="8"/>
  <c r="E10556" i="8"/>
  <c r="F10556" i="8"/>
  <c r="H10556" i="8" s="1"/>
  <c r="G10556" i="8"/>
  <c r="E10557" i="8"/>
  <c r="F10557" i="8"/>
  <c r="H10557" i="8" s="1"/>
  <c r="G10557" i="8"/>
  <c r="E10558" i="8"/>
  <c r="F10558" i="8"/>
  <c r="H10558" i="8" s="1"/>
  <c r="G10558" i="8"/>
  <c r="E10559" i="8"/>
  <c r="F10559" i="8"/>
  <c r="H10559" i="8" s="1"/>
  <c r="G10559" i="8"/>
  <c r="E10560" i="8"/>
  <c r="F10560" i="8"/>
  <c r="H10560" i="8" s="1"/>
  <c r="G10560" i="8"/>
  <c r="E10561" i="8"/>
  <c r="F10561" i="8"/>
  <c r="H10561" i="8" s="1"/>
  <c r="G10561" i="8"/>
  <c r="E10562" i="8"/>
  <c r="F10562" i="8"/>
  <c r="H10562" i="8" s="1"/>
  <c r="G10562" i="8"/>
  <c r="E10563" i="8"/>
  <c r="F10563" i="8"/>
  <c r="H10563" i="8" s="1"/>
  <c r="G10563" i="8"/>
  <c r="E10564" i="8"/>
  <c r="F10564" i="8"/>
  <c r="H10564" i="8" s="1"/>
  <c r="G10564" i="8"/>
  <c r="E10565" i="8"/>
  <c r="F10565" i="8"/>
  <c r="H10565" i="8" s="1"/>
  <c r="G10565" i="8"/>
  <c r="E10566" i="8"/>
  <c r="F10566" i="8"/>
  <c r="H10566" i="8" s="1"/>
  <c r="G10566" i="8"/>
  <c r="E10567" i="8"/>
  <c r="F10567" i="8"/>
  <c r="H10567" i="8" s="1"/>
  <c r="G10567" i="8"/>
  <c r="E10568" i="8"/>
  <c r="F10568" i="8"/>
  <c r="H10568" i="8" s="1"/>
  <c r="G10568" i="8"/>
  <c r="E10569" i="8"/>
  <c r="F10569" i="8"/>
  <c r="H10569" i="8" s="1"/>
  <c r="G10569" i="8"/>
  <c r="E10570" i="8"/>
  <c r="F10570" i="8"/>
  <c r="H10570" i="8" s="1"/>
  <c r="G10570" i="8"/>
  <c r="E10571" i="8"/>
  <c r="F10571" i="8"/>
  <c r="H10571" i="8" s="1"/>
  <c r="G10571" i="8"/>
  <c r="E10572" i="8"/>
  <c r="F10572" i="8"/>
  <c r="H10572" i="8" s="1"/>
  <c r="G10572" i="8"/>
  <c r="E10573" i="8"/>
  <c r="F10573" i="8"/>
  <c r="H10573" i="8" s="1"/>
  <c r="G10573" i="8"/>
  <c r="E10574" i="8"/>
  <c r="F10574" i="8"/>
  <c r="H10574" i="8" s="1"/>
  <c r="G10574" i="8"/>
  <c r="E10575" i="8"/>
  <c r="F10575" i="8"/>
  <c r="H10575" i="8" s="1"/>
  <c r="G10575" i="8"/>
  <c r="E10576" i="8"/>
  <c r="F10576" i="8"/>
  <c r="H10576" i="8" s="1"/>
  <c r="G10576" i="8"/>
  <c r="E10577" i="8"/>
  <c r="F10577" i="8"/>
  <c r="H10577" i="8" s="1"/>
  <c r="G10577" i="8"/>
  <c r="E10578" i="8"/>
  <c r="F10578" i="8"/>
  <c r="H10578" i="8" s="1"/>
  <c r="G10578" i="8"/>
  <c r="E10579" i="8"/>
  <c r="F10579" i="8"/>
  <c r="H10579" i="8" s="1"/>
  <c r="G10579" i="8"/>
  <c r="E10580" i="8"/>
  <c r="F10580" i="8"/>
  <c r="H10580" i="8" s="1"/>
  <c r="G10580" i="8"/>
  <c r="E10581" i="8"/>
  <c r="F10581" i="8"/>
  <c r="H10581" i="8" s="1"/>
  <c r="G10581" i="8"/>
  <c r="E10582" i="8"/>
  <c r="F10582" i="8"/>
  <c r="H10582" i="8" s="1"/>
  <c r="G10582" i="8"/>
  <c r="E10583" i="8"/>
  <c r="F10583" i="8"/>
  <c r="H10583" i="8" s="1"/>
  <c r="G10583" i="8"/>
  <c r="E10584" i="8"/>
  <c r="F10584" i="8"/>
  <c r="H10584" i="8" s="1"/>
  <c r="G10584" i="8"/>
  <c r="E10585" i="8"/>
  <c r="F10585" i="8"/>
  <c r="H10585" i="8" s="1"/>
  <c r="G10585" i="8"/>
  <c r="E10586" i="8"/>
  <c r="F10586" i="8"/>
  <c r="H10586" i="8" s="1"/>
  <c r="G10586" i="8"/>
  <c r="E10587" i="8"/>
  <c r="F10587" i="8"/>
  <c r="H10587" i="8" s="1"/>
  <c r="G10587" i="8"/>
  <c r="E10588" i="8"/>
  <c r="F10588" i="8"/>
  <c r="H10588" i="8" s="1"/>
  <c r="G10588" i="8"/>
  <c r="E10589" i="8"/>
  <c r="F10589" i="8"/>
  <c r="H10589" i="8" s="1"/>
  <c r="G10589" i="8"/>
  <c r="E10590" i="8"/>
  <c r="F10590" i="8"/>
  <c r="H10590" i="8" s="1"/>
  <c r="G10590" i="8"/>
  <c r="E10591" i="8"/>
  <c r="F10591" i="8"/>
  <c r="H10591" i="8" s="1"/>
  <c r="G10591" i="8"/>
  <c r="E10592" i="8"/>
  <c r="F10592" i="8"/>
  <c r="H10592" i="8" s="1"/>
  <c r="G10592" i="8"/>
  <c r="E10593" i="8"/>
  <c r="F10593" i="8"/>
  <c r="H10593" i="8" s="1"/>
  <c r="G10593" i="8"/>
  <c r="E10594" i="8"/>
  <c r="F10594" i="8"/>
  <c r="H10594" i="8" s="1"/>
  <c r="G10594" i="8"/>
  <c r="E10595" i="8"/>
  <c r="F10595" i="8"/>
  <c r="H10595" i="8" s="1"/>
  <c r="G10595" i="8"/>
  <c r="E10596" i="8"/>
  <c r="F10596" i="8"/>
  <c r="H10596" i="8" s="1"/>
  <c r="G10596" i="8"/>
  <c r="E10597" i="8"/>
  <c r="F10597" i="8"/>
  <c r="H10597" i="8" s="1"/>
  <c r="G10597" i="8"/>
  <c r="E10598" i="8"/>
  <c r="F10598" i="8"/>
  <c r="H10598" i="8" s="1"/>
  <c r="G10598" i="8"/>
  <c r="E10599" i="8"/>
  <c r="F10599" i="8"/>
  <c r="H10599" i="8" s="1"/>
  <c r="G10599" i="8"/>
  <c r="E10600" i="8"/>
  <c r="F10600" i="8"/>
  <c r="H10600" i="8" s="1"/>
  <c r="G10600" i="8"/>
  <c r="E10601" i="8"/>
  <c r="F10601" i="8"/>
  <c r="H10601" i="8" s="1"/>
  <c r="G10601" i="8"/>
  <c r="E10602" i="8"/>
  <c r="F10602" i="8"/>
  <c r="H10602" i="8" s="1"/>
  <c r="G10602" i="8"/>
  <c r="E10603" i="8"/>
  <c r="F10603" i="8"/>
  <c r="H10603" i="8" s="1"/>
  <c r="G10603" i="8"/>
  <c r="E10604" i="8"/>
  <c r="F10604" i="8"/>
  <c r="H10604" i="8" s="1"/>
  <c r="G10604" i="8"/>
  <c r="E10605" i="8"/>
  <c r="F10605" i="8"/>
  <c r="H10605" i="8" s="1"/>
  <c r="G10605" i="8"/>
  <c r="E10606" i="8"/>
  <c r="F10606" i="8"/>
  <c r="H10606" i="8" s="1"/>
  <c r="G10606" i="8"/>
  <c r="E10607" i="8"/>
  <c r="F10607" i="8"/>
  <c r="H10607" i="8" s="1"/>
  <c r="G10607" i="8"/>
  <c r="E10608" i="8"/>
  <c r="F10608" i="8"/>
  <c r="H10608" i="8" s="1"/>
  <c r="G10608" i="8"/>
  <c r="E10609" i="8"/>
  <c r="F10609" i="8"/>
  <c r="H10609" i="8" s="1"/>
  <c r="G10609" i="8"/>
  <c r="E10610" i="8"/>
  <c r="F10610" i="8"/>
  <c r="H10610" i="8" s="1"/>
  <c r="G10610" i="8"/>
  <c r="E10611" i="8"/>
  <c r="F10611" i="8"/>
  <c r="H10611" i="8" s="1"/>
  <c r="G10611" i="8"/>
  <c r="E10612" i="8"/>
  <c r="F10612" i="8"/>
  <c r="H10612" i="8" s="1"/>
  <c r="G10612" i="8"/>
  <c r="E10613" i="8"/>
  <c r="F10613" i="8"/>
  <c r="H10613" i="8" s="1"/>
  <c r="G10613" i="8"/>
  <c r="E10614" i="8"/>
  <c r="F10614" i="8"/>
  <c r="H10614" i="8" s="1"/>
  <c r="G10614" i="8"/>
  <c r="E10615" i="8"/>
  <c r="F10615" i="8"/>
  <c r="H10615" i="8" s="1"/>
  <c r="G10615" i="8"/>
  <c r="E10616" i="8"/>
  <c r="F10616" i="8"/>
  <c r="H10616" i="8" s="1"/>
  <c r="G10616" i="8"/>
  <c r="E10617" i="8"/>
  <c r="F10617" i="8"/>
  <c r="H10617" i="8" s="1"/>
  <c r="G10617" i="8"/>
  <c r="E10618" i="8"/>
  <c r="F10618" i="8"/>
  <c r="H10618" i="8" s="1"/>
  <c r="G10618" i="8"/>
  <c r="E10619" i="8"/>
  <c r="F10619" i="8"/>
  <c r="H10619" i="8" s="1"/>
  <c r="G10619" i="8"/>
  <c r="E10620" i="8"/>
  <c r="F10620" i="8"/>
  <c r="H10620" i="8" s="1"/>
  <c r="G10620" i="8"/>
  <c r="E10621" i="8"/>
  <c r="F10621" i="8"/>
  <c r="H10621" i="8" s="1"/>
  <c r="G10621" i="8"/>
  <c r="E10622" i="8"/>
  <c r="F10622" i="8"/>
  <c r="H10622" i="8" s="1"/>
  <c r="G10622" i="8"/>
  <c r="E10623" i="8"/>
  <c r="F10623" i="8"/>
  <c r="H10623" i="8" s="1"/>
  <c r="G10623" i="8"/>
  <c r="E10624" i="8"/>
  <c r="F10624" i="8"/>
  <c r="H10624" i="8" s="1"/>
  <c r="G10624" i="8"/>
  <c r="E10625" i="8"/>
  <c r="F10625" i="8"/>
  <c r="H10625" i="8" s="1"/>
  <c r="G10625" i="8"/>
  <c r="E10626" i="8"/>
  <c r="F10626" i="8"/>
  <c r="H10626" i="8" s="1"/>
  <c r="G10626" i="8"/>
  <c r="E10627" i="8"/>
  <c r="F10627" i="8"/>
  <c r="H10627" i="8" s="1"/>
  <c r="G10627" i="8"/>
  <c r="E10628" i="8"/>
  <c r="F10628" i="8"/>
  <c r="H10628" i="8" s="1"/>
  <c r="G10628" i="8"/>
  <c r="E10629" i="8"/>
  <c r="F10629" i="8"/>
  <c r="H10629" i="8" s="1"/>
  <c r="G10629" i="8"/>
  <c r="E10630" i="8"/>
  <c r="F10630" i="8"/>
  <c r="H10630" i="8" s="1"/>
  <c r="G10630" i="8"/>
  <c r="E10631" i="8"/>
  <c r="F10631" i="8"/>
  <c r="H10631" i="8" s="1"/>
  <c r="G10631" i="8"/>
  <c r="E10632" i="8"/>
  <c r="F10632" i="8"/>
  <c r="H10632" i="8" s="1"/>
  <c r="G10632" i="8"/>
  <c r="E10633" i="8"/>
  <c r="F10633" i="8"/>
  <c r="H10633" i="8" s="1"/>
  <c r="G10633" i="8"/>
  <c r="E10634" i="8"/>
  <c r="F10634" i="8"/>
  <c r="H10634" i="8" s="1"/>
  <c r="G10634" i="8"/>
  <c r="E10635" i="8"/>
  <c r="F10635" i="8"/>
  <c r="H10635" i="8" s="1"/>
  <c r="G10635" i="8"/>
  <c r="E10636" i="8"/>
  <c r="F10636" i="8"/>
  <c r="H10636" i="8" s="1"/>
  <c r="G10636" i="8"/>
  <c r="E10637" i="8"/>
  <c r="F10637" i="8"/>
  <c r="H10637" i="8" s="1"/>
  <c r="G10637" i="8"/>
  <c r="E10638" i="8"/>
  <c r="F10638" i="8"/>
  <c r="H10638" i="8" s="1"/>
  <c r="G10638" i="8"/>
  <c r="E10639" i="8"/>
  <c r="F10639" i="8"/>
  <c r="H10639" i="8" s="1"/>
  <c r="G10639" i="8"/>
  <c r="E10640" i="8"/>
  <c r="F10640" i="8"/>
  <c r="H10640" i="8" s="1"/>
  <c r="G10640" i="8"/>
  <c r="E10641" i="8"/>
  <c r="F10641" i="8"/>
  <c r="H10641" i="8" s="1"/>
  <c r="G10641" i="8"/>
  <c r="E10642" i="8"/>
  <c r="F10642" i="8"/>
  <c r="H10642" i="8" s="1"/>
  <c r="G10642" i="8"/>
  <c r="E10643" i="8"/>
  <c r="F10643" i="8"/>
  <c r="H10643" i="8" s="1"/>
  <c r="G10643" i="8"/>
  <c r="E10644" i="8"/>
  <c r="F10644" i="8"/>
  <c r="H10644" i="8" s="1"/>
  <c r="G10644" i="8"/>
  <c r="E10645" i="8"/>
  <c r="F10645" i="8"/>
  <c r="H10645" i="8" s="1"/>
  <c r="G10645" i="8"/>
  <c r="E10646" i="8"/>
  <c r="F10646" i="8"/>
  <c r="H10646" i="8" s="1"/>
  <c r="G10646" i="8"/>
  <c r="E10647" i="8"/>
  <c r="F10647" i="8"/>
  <c r="H10647" i="8" s="1"/>
  <c r="G10647" i="8"/>
  <c r="E10648" i="8"/>
  <c r="F10648" i="8"/>
  <c r="H10648" i="8" s="1"/>
  <c r="G10648" i="8"/>
  <c r="E10649" i="8"/>
  <c r="F10649" i="8"/>
  <c r="H10649" i="8" s="1"/>
  <c r="G10649" i="8"/>
  <c r="E10650" i="8"/>
  <c r="F10650" i="8"/>
  <c r="H10650" i="8" s="1"/>
  <c r="G10650" i="8"/>
  <c r="E10651" i="8"/>
  <c r="F10651" i="8"/>
  <c r="H10651" i="8" s="1"/>
  <c r="G10651" i="8"/>
  <c r="E10652" i="8"/>
  <c r="F10652" i="8"/>
  <c r="H10652" i="8" s="1"/>
  <c r="G10652" i="8"/>
  <c r="E10653" i="8"/>
  <c r="F10653" i="8"/>
  <c r="H10653" i="8" s="1"/>
  <c r="G10653" i="8"/>
  <c r="E10654" i="8"/>
  <c r="F10654" i="8"/>
  <c r="H10654" i="8" s="1"/>
  <c r="G10654" i="8"/>
  <c r="E10655" i="8"/>
  <c r="F10655" i="8"/>
  <c r="H10655" i="8" s="1"/>
  <c r="G10655" i="8"/>
  <c r="E10656" i="8"/>
  <c r="F10656" i="8"/>
  <c r="H10656" i="8" s="1"/>
  <c r="G10656" i="8"/>
  <c r="E10657" i="8"/>
  <c r="F10657" i="8"/>
  <c r="H10657" i="8" s="1"/>
  <c r="G10657" i="8"/>
  <c r="E10658" i="8"/>
  <c r="F10658" i="8"/>
  <c r="H10658" i="8" s="1"/>
  <c r="G10658" i="8"/>
  <c r="E10659" i="8"/>
  <c r="F10659" i="8"/>
  <c r="H10659" i="8" s="1"/>
  <c r="G10659" i="8"/>
  <c r="E10660" i="8"/>
  <c r="F10660" i="8"/>
  <c r="H10660" i="8" s="1"/>
  <c r="G10660" i="8"/>
  <c r="E10661" i="8"/>
  <c r="F10661" i="8"/>
  <c r="H10661" i="8" s="1"/>
  <c r="G10661" i="8"/>
  <c r="E10662" i="8"/>
  <c r="F10662" i="8"/>
  <c r="H10662" i="8" s="1"/>
  <c r="G10662" i="8"/>
  <c r="E10663" i="8"/>
  <c r="F10663" i="8"/>
  <c r="H10663" i="8" s="1"/>
  <c r="G10663" i="8"/>
  <c r="E10664" i="8"/>
  <c r="F10664" i="8"/>
  <c r="H10664" i="8" s="1"/>
  <c r="G10664" i="8"/>
  <c r="E10665" i="8"/>
  <c r="F10665" i="8"/>
  <c r="H10665" i="8" s="1"/>
  <c r="G10665" i="8"/>
  <c r="E10666" i="8"/>
  <c r="F10666" i="8"/>
  <c r="H10666" i="8" s="1"/>
  <c r="G10666" i="8"/>
  <c r="E10667" i="8"/>
  <c r="F10667" i="8"/>
  <c r="H10667" i="8" s="1"/>
  <c r="G10667" i="8"/>
  <c r="E10668" i="8"/>
  <c r="F10668" i="8"/>
  <c r="H10668" i="8" s="1"/>
  <c r="G10668" i="8"/>
  <c r="E10669" i="8"/>
  <c r="F10669" i="8"/>
  <c r="H10669" i="8" s="1"/>
  <c r="G10669" i="8"/>
  <c r="E10670" i="8"/>
  <c r="F10670" i="8"/>
  <c r="H10670" i="8" s="1"/>
  <c r="G10670" i="8"/>
  <c r="E10671" i="8"/>
  <c r="F10671" i="8"/>
  <c r="H10671" i="8" s="1"/>
  <c r="G10671" i="8"/>
  <c r="E10672" i="8"/>
  <c r="F10672" i="8"/>
  <c r="H10672" i="8" s="1"/>
  <c r="G10672" i="8"/>
  <c r="E10673" i="8"/>
  <c r="F10673" i="8"/>
  <c r="H10673" i="8" s="1"/>
  <c r="G10673" i="8"/>
  <c r="E10674" i="8"/>
  <c r="F10674" i="8"/>
  <c r="H10674" i="8" s="1"/>
  <c r="G10674" i="8"/>
  <c r="E10675" i="8"/>
  <c r="F10675" i="8"/>
  <c r="H10675" i="8" s="1"/>
  <c r="G10675" i="8"/>
  <c r="E10676" i="8"/>
  <c r="F10676" i="8"/>
  <c r="H10676" i="8" s="1"/>
  <c r="G10676" i="8"/>
  <c r="E10677" i="8"/>
  <c r="F10677" i="8"/>
  <c r="H10677" i="8" s="1"/>
  <c r="G10677" i="8"/>
  <c r="E10678" i="8"/>
  <c r="F10678" i="8"/>
  <c r="H10678" i="8" s="1"/>
  <c r="G10678" i="8"/>
  <c r="E10679" i="8"/>
  <c r="F10679" i="8"/>
  <c r="H10679" i="8" s="1"/>
  <c r="G10679" i="8"/>
  <c r="E10680" i="8"/>
  <c r="F10680" i="8"/>
  <c r="H10680" i="8" s="1"/>
  <c r="G10680" i="8"/>
  <c r="E10681" i="8"/>
  <c r="F10681" i="8"/>
  <c r="H10681" i="8" s="1"/>
  <c r="G10681" i="8"/>
  <c r="E10682" i="8"/>
  <c r="F10682" i="8"/>
  <c r="H10682" i="8" s="1"/>
  <c r="G10682" i="8"/>
  <c r="E10683" i="8"/>
  <c r="F10683" i="8"/>
  <c r="H10683" i="8" s="1"/>
  <c r="G10683" i="8"/>
  <c r="E10684" i="8"/>
  <c r="F10684" i="8"/>
  <c r="H10684" i="8" s="1"/>
  <c r="G10684" i="8"/>
  <c r="E10685" i="8"/>
  <c r="F10685" i="8"/>
  <c r="H10685" i="8" s="1"/>
  <c r="G10685" i="8"/>
  <c r="E10686" i="8"/>
  <c r="F10686" i="8"/>
  <c r="H10686" i="8" s="1"/>
  <c r="G10686" i="8"/>
  <c r="E10687" i="8"/>
  <c r="F10687" i="8"/>
  <c r="H10687" i="8" s="1"/>
  <c r="G10687" i="8"/>
  <c r="E10688" i="8"/>
  <c r="F10688" i="8"/>
  <c r="H10688" i="8" s="1"/>
  <c r="G10688" i="8"/>
  <c r="E10689" i="8"/>
  <c r="F10689" i="8"/>
  <c r="H10689" i="8" s="1"/>
  <c r="G10689" i="8"/>
  <c r="E10690" i="8"/>
  <c r="F10690" i="8"/>
  <c r="H10690" i="8" s="1"/>
  <c r="G10690" i="8"/>
  <c r="E10691" i="8"/>
  <c r="F10691" i="8"/>
  <c r="H10691" i="8" s="1"/>
  <c r="G10691" i="8"/>
  <c r="E10692" i="8"/>
  <c r="F10692" i="8"/>
  <c r="H10692" i="8" s="1"/>
  <c r="G10692" i="8"/>
  <c r="E10693" i="8"/>
  <c r="F10693" i="8"/>
  <c r="H10693" i="8" s="1"/>
  <c r="G10693" i="8"/>
  <c r="E10694" i="8"/>
  <c r="F10694" i="8"/>
  <c r="H10694" i="8" s="1"/>
  <c r="G10694" i="8"/>
  <c r="E10695" i="8"/>
  <c r="F10695" i="8"/>
  <c r="H10695" i="8" s="1"/>
  <c r="G10695" i="8"/>
  <c r="E10696" i="8"/>
  <c r="F10696" i="8"/>
  <c r="H10696" i="8" s="1"/>
  <c r="G10696" i="8"/>
  <c r="E10697" i="8"/>
  <c r="F10697" i="8"/>
  <c r="H10697" i="8" s="1"/>
  <c r="G10697" i="8"/>
  <c r="E10698" i="8"/>
  <c r="F10698" i="8"/>
  <c r="H10698" i="8" s="1"/>
  <c r="G10698" i="8"/>
  <c r="E10699" i="8"/>
  <c r="F10699" i="8"/>
  <c r="H10699" i="8" s="1"/>
  <c r="G10699" i="8"/>
  <c r="E10700" i="8"/>
  <c r="F10700" i="8"/>
  <c r="H10700" i="8" s="1"/>
  <c r="G10700" i="8"/>
  <c r="E10701" i="8"/>
  <c r="F10701" i="8"/>
  <c r="H10701" i="8" s="1"/>
  <c r="G10701" i="8"/>
  <c r="E10702" i="8"/>
  <c r="F10702" i="8"/>
  <c r="H10702" i="8" s="1"/>
  <c r="G10702" i="8"/>
  <c r="E10703" i="8"/>
  <c r="F10703" i="8"/>
  <c r="H10703" i="8" s="1"/>
  <c r="G10703" i="8"/>
  <c r="E10704" i="8"/>
  <c r="F10704" i="8"/>
  <c r="H10704" i="8" s="1"/>
  <c r="G10704" i="8"/>
  <c r="E10705" i="8"/>
  <c r="F10705" i="8"/>
  <c r="H10705" i="8" s="1"/>
  <c r="G10705" i="8"/>
  <c r="E10706" i="8"/>
  <c r="F10706" i="8"/>
  <c r="H10706" i="8" s="1"/>
  <c r="G10706" i="8"/>
  <c r="E10707" i="8"/>
  <c r="F10707" i="8"/>
  <c r="H10707" i="8" s="1"/>
  <c r="G10707" i="8"/>
  <c r="E10708" i="8"/>
  <c r="F10708" i="8"/>
  <c r="H10708" i="8" s="1"/>
  <c r="G10708" i="8"/>
  <c r="E10709" i="8"/>
  <c r="F10709" i="8"/>
  <c r="H10709" i="8" s="1"/>
  <c r="G10709" i="8"/>
  <c r="E10710" i="8"/>
  <c r="F10710" i="8"/>
  <c r="H10710" i="8" s="1"/>
  <c r="G10710" i="8"/>
  <c r="E10711" i="8"/>
  <c r="F10711" i="8"/>
  <c r="H10711" i="8" s="1"/>
  <c r="G10711" i="8"/>
  <c r="E10712" i="8"/>
  <c r="F10712" i="8"/>
  <c r="H10712" i="8" s="1"/>
  <c r="G10712" i="8"/>
  <c r="E10713" i="8"/>
  <c r="F10713" i="8"/>
  <c r="H10713" i="8" s="1"/>
  <c r="G10713" i="8"/>
  <c r="E10714" i="8"/>
  <c r="F10714" i="8"/>
  <c r="H10714" i="8" s="1"/>
  <c r="G10714" i="8"/>
  <c r="E10715" i="8"/>
  <c r="F10715" i="8"/>
  <c r="H10715" i="8" s="1"/>
  <c r="G10715" i="8"/>
  <c r="E10716" i="8"/>
  <c r="F10716" i="8"/>
  <c r="H10716" i="8" s="1"/>
  <c r="G10716" i="8"/>
  <c r="E10717" i="8"/>
  <c r="F10717" i="8"/>
  <c r="H10717" i="8" s="1"/>
  <c r="G10717" i="8"/>
  <c r="E10718" i="8"/>
  <c r="F10718" i="8"/>
  <c r="H10718" i="8" s="1"/>
  <c r="G10718" i="8"/>
  <c r="E10719" i="8"/>
  <c r="F10719" i="8"/>
  <c r="H10719" i="8" s="1"/>
  <c r="G10719" i="8"/>
  <c r="E10720" i="8"/>
  <c r="F10720" i="8"/>
  <c r="H10720" i="8" s="1"/>
  <c r="G10720" i="8"/>
  <c r="E10721" i="8"/>
  <c r="F10721" i="8"/>
  <c r="H10721" i="8" s="1"/>
  <c r="G10721" i="8"/>
  <c r="E10722" i="8"/>
  <c r="F10722" i="8"/>
  <c r="H10722" i="8" s="1"/>
  <c r="G10722" i="8"/>
  <c r="E10723" i="8"/>
  <c r="F10723" i="8"/>
  <c r="H10723" i="8" s="1"/>
  <c r="G10723" i="8"/>
  <c r="E10724" i="8"/>
  <c r="F10724" i="8"/>
  <c r="H10724" i="8" s="1"/>
  <c r="G10724" i="8"/>
  <c r="E10725" i="8"/>
  <c r="F10725" i="8"/>
  <c r="H10725" i="8" s="1"/>
  <c r="G10725" i="8"/>
  <c r="E10726" i="8"/>
  <c r="F10726" i="8"/>
  <c r="H10726" i="8" s="1"/>
  <c r="G10726" i="8"/>
  <c r="E10727" i="8"/>
  <c r="F10727" i="8"/>
  <c r="H10727" i="8" s="1"/>
  <c r="G10727" i="8"/>
  <c r="E10728" i="8"/>
  <c r="F10728" i="8"/>
  <c r="H10728" i="8" s="1"/>
  <c r="G10728" i="8"/>
  <c r="E10729" i="8"/>
  <c r="F10729" i="8"/>
  <c r="H10729" i="8" s="1"/>
  <c r="G10729" i="8"/>
  <c r="E10730" i="8"/>
  <c r="F10730" i="8"/>
  <c r="H10730" i="8" s="1"/>
  <c r="G10730" i="8"/>
  <c r="E10731" i="8"/>
  <c r="F10731" i="8"/>
  <c r="G10731" i="8"/>
  <c r="E10732" i="8"/>
  <c r="F10732" i="8"/>
  <c r="H10732" i="8" s="1"/>
  <c r="G10732" i="8"/>
  <c r="E10733" i="8"/>
  <c r="F10733" i="8"/>
  <c r="G10733" i="8"/>
  <c r="E10734" i="8"/>
  <c r="F10734" i="8"/>
  <c r="H10734" i="8" s="1"/>
  <c r="G10734" i="8"/>
  <c r="E10735" i="8"/>
  <c r="F10735" i="8"/>
  <c r="G10735" i="8"/>
  <c r="E10736" i="8"/>
  <c r="F10736" i="8"/>
  <c r="H10736" i="8" s="1"/>
  <c r="G10736" i="8"/>
  <c r="E10737" i="8"/>
  <c r="F10737" i="8"/>
  <c r="G10737" i="8"/>
  <c r="E10738" i="8"/>
  <c r="F10738" i="8"/>
  <c r="H10738" i="8" s="1"/>
  <c r="G10738" i="8"/>
  <c r="E10739" i="8"/>
  <c r="F10739" i="8"/>
  <c r="G10739" i="8"/>
  <c r="E10740" i="8"/>
  <c r="F10740" i="8"/>
  <c r="H10740" i="8" s="1"/>
  <c r="G10740" i="8"/>
  <c r="E10741" i="8"/>
  <c r="F10741" i="8" s="1"/>
  <c r="H10741" i="8" s="1"/>
  <c r="G10741" i="8"/>
  <c r="E10742" i="8"/>
  <c r="F10742" i="8"/>
  <c r="H10742" i="8" s="1"/>
  <c r="G10742" i="8"/>
  <c r="E10743" i="8"/>
  <c r="F10743" i="8" s="1"/>
  <c r="H10743" i="8" s="1"/>
  <c r="G10743" i="8"/>
  <c r="E10744" i="8"/>
  <c r="F10744" i="8"/>
  <c r="H10744" i="8" s="1"/>
  <c r="G10744" i="8"/>
  <c r="E10745" i="8"/>
  <c r="F10745" i="8" s="1"/>
  <c r="H10745" i="8" s="1"/>
  <c r="G10745" i="8"/>
  <c r="E10746" i="8"/>
  <c r="F10746" i="8"/>
  <c r="H10746" i="8" s="1"/>
  <c r="G10746" i="8"/>
  <c r="E10747" i="8"/>
  <c r="F10747" i="8" s="1"/>
  <c r="H10747" i="8" s="1"/>
  <c r="G10747" i="8"/>
  <c r="E10748" i="8"/>
  <c r="F10748" i="8"/>
  <c r="H10748" i="8" s="1"/>
  <c r="G10748" i="8"/>
  <c r="E10749" i="8"/>
  <c r="F10749" i="8" s="1"/>
  <c r="H10749" i="8" s="1"/>
  <c r="G10749" i="8"/>
  <c r="E10750" i="8"/>
  <c r="F10750" i="8"/>
  <c r="H10750" i="8" s="1"/>
  <c r="G10750" i="8"/>
  <c r="E10751" i="8"/>
  <c r="F10751" i="8" s="1"/>
  <c r="H10751" i="8" s="1"/>
  <c r="G10751" i="8"/>
  <c r="E10752" i="8"/>
  <c r="F10752" i="8"/>
  <c r="H10752" i="8" s="1"/>
  <c r="G10752" i="8"/>
  <c r="E10753" i="8"/>
  <c r="F10753" i="8" s="1"/>
  <c r="H10753" i="8" s="1"/>
  <c r="G10753" i="8"/>
  <c r="E10754" i="8"/>
  <c r="F10754" i="8"/>
  <c r="H10754" i="8" s="1"/>
  <c r="G10754" i="8"/>
  <c r="E10755" i="8"/>
  <c r="F10755" i="8" s="1"/>
  <c r="H10755" i="8" s="1"/>
  <c r="G10755" i="8"/>
  <c r="E10756" i="8"/>
  <c r="F10756" i="8"/>
  <c r="H10756" i="8" s="1"/>
  <c r="G10756" i="8"/>
  <c r="E10757" i="8"/>
  <c r="F10757" i="8" s="1"/>
  <c r="H10757" i="8" s="1"/>
  <c r="G10757" i="8"/>
  <c r="E10758" i="8"/>
  <c r="F10758" i="8"/>
  <c r="H10758" i="8" s="1"/>
  <c r="G10758" i="8"/>
  <c r="E10759" i="8"/>
  <c r="F10759" i="8" s="1"/>
  <c r="H10759" i="8" s="1"/>
  <c r="G10759" i="8"/>
  <c r="E10760" i="8"/>
  <c r="F10760" i="8"/>
  <c r="H10760" i="8" s="1"/>
  <c r="G10760" i="8"/>
  <c r="E10761" i="8"/>
  <c r="F10761" i="8" s="1"/>
  <c r="H10761" i="8" s="1"/>
  <c r="G10761" i="8"/>
  <c r="E10762" i="8"/>
  <c r="F10762" i="8"/>
  <c r="H10762" i="8" s="1"/>
  <c r="G10762" i="8"/>
  <c r="E10763" i="8"/>
  <c r="F10763" i="8" s="1"/>
  <c r="H10763" i="8" s="1"/>
  <c r="G10763" i="8"/>
  <c r="E10764" i="8"/>
  <c r="F10764" i="8"/>
  <c r="H10764" i="8" s="1"/>
  <c r="G10764" i="8"/>
  <c r="E10765" i="8"/>
  <c r="F10765" i="8" s="1"/>
  <c r="H10765" i="8" s="1"/>
  <c r="G10765" i="8"/>
  <c r="E10766" i="8"/>
  <c r="F10766" i="8"/>
  <c r="H10766" i="8" s="1"/>
  <c r="G10766" i="8"/>
  <c r="E10767" i="8"/>
  <c r="F10767" i="8" s="1"/>
  <c r="H10767" i="8" s="1"/>
  <c r="G10767" i="8"/>
  <c r="E10768" i="8"/>
  <c r="F10768" i="8"/>
  <c r="H10768" i="8" s="1"/>
  <c r="G10768" i="8"/>
  <c r="E10769" i="8"/>
  <c r="F10769" i="8" s="1"/>
  <c r="H10769" i="8" s="1"/>
  <c r="G10769" i="8"/>
  <c r="E10770" i="8"/>
  <c r="F10770" i="8"/>
  <c r="H10770" i="8" s="1"/>
  <c r="G10770" i="8"/>
  <c r="E10771" i="8"/>
  <c r="F10771" i="8" s="1"/>
  <c r="H10771" i="8" s="1"/>
  <c r="G10771" i="8"/>
  <c r="E10772" i="8"/>
  <c r="F10772" i="8"/>
  <c r="H10772" i="8" s="1"/>
  <c r="G10772" i="8"/>
  <c r="E10773" i="8"/>
  <c r="F10773" i="8" s="1"/>
  <c r="H10773" i="8" s="1"/>
  <c r="G10773" i="8"/>
  <c r="E10774" i="8"/>
  <c r="F10774" i="8"/>
  <c r="H10774" i="8" s="1"/>
  <c r="G10774" i="8"/>
  <c r="E10775" i="8"/>
  <c r="F10775" i="8" s="1"/>
  <c r="H10775" i="8" s="1"/>
  <c r="G10775" i="8"/>
  <c r="E10776" i="8"/>
  <c r="F10776" i="8"/>
  <c r="H10776" i="8" s="1"/>
  <c r="G10776" i="8"/>
  <c r="E10777" i="8"/>
  <c r="F10777" i="8" s="1"/>
  <c r="H10777" i="8" s="1"/>
  <c r="G10777" i="8"/>
  <c r="E10778" i="8"/>
  <c r="F10778" i="8"/>
  <c r="H10778" i="8" s="1"/>
  <c r="G10778" i="8"/>
  <c r="E10779" i="8"/>
  <c r="F10779" i="8" s="1"/>
  <c r="H10779" i="8" s="1"/>
  <c r="G10779" i="8"/>
  <c r="E10780" i="8"/>
  <c r="F10780" i="8"/>
  <c r="H10780" i="8" s="1"/>
  <c r="G10780" i="8"/>
  <c r="E10781" i="8"/>
  <c r="F10781" i="8" s="1"/>
  <c r="H10781" i="8" s="1"/>
  <c r="G10781" i="8"/>
  <c r="E10782" i="8"/>
  <c r="F10782" i="8"/>
  <c r="H10782" i="8" s="1"/>
  <c r="G10782" i="8"/>
  <c r="E10783" i="8"/>
  <c r="F10783" i="8" s="1"/>
  <c r="H10783" i="8" s="1"/>
  <c r="G10783" i="8"/>
  <c r="E10784" i="8"/>
  <c r="F10784" i="8"/>
  <c r="H10784" i="8" s="1"/>
  <c r="G10784" i="8"/>
  <c r="E10785" i="8"/>
  <c r="F10785" i="8" s="1"/>
  <c r="H10785" i="8" s="1"/>
  <c r="G10785" i="8"/>
  <c r="E10786" i="8"/>
  <c r="F10786" i="8"/>
  <c r="H10786" i="8" s="1"/>
  <c r="G10786" i="8"/>
  <c r="E10787" i="8"/>
  <c r="F10787" i="8" s="1"/>
  <c r="H10787" i="8" s="1"/>
  <c r="G10787" i="8"/>
  <c r="E10788" i="8"/>
  <c r="F10788" i="8"/>
  <c r="H10788" i="8" s="1"/>
  <c r="G10788" i="8"/>
  <c r="E10789" i="8"/>
  <c r="F10789" i="8" s="1"/>
  <c r="H10789" i="8" s="1"/>
  <c r="G10789" i="8"/>
  <c r="E10790" i="8"/>
  <c r="F10790" i="8"/>
  <c r="H10790" i="8" s="1"/>
  <c r="G10790" i="8"/>
  <c r="E10791" i="8"/>
  <c r="F10791" i="8" s="1"/>
  <c r="H10791" i="8" s="1"/>
  <c r="G10791" i="8"/>
  <c r="E10792" i="8"/>
  <c r="F10792" i="8"/>
  <c r="H10792" i="8" s="1"/>
  <c r="G10792" i="8"/>
  <c r="E10793" i="8"/>
  <c r="F10793" i="8" s="1"/>
  <c r="H10793" i="8" s="1"/>
  <c r="G10793" i="8"/>
  <c r="E10794" i="8"/>
  <c r="F10794" i="8"/>
  <c r="H10794" i="8" s="1"/>
  <c r="G10794" i="8"/>
  <c r="E10795" i="8"/>
  <c r="F10795" i="8" s="1"/>
  <c r="H10795" i="8" s="1"/>
  <c r="G10795" i="8"/>
  <c r="E10796" i="8"/>
  <c r="F10796" i="8"/>
  <c r="H10796" i="8" s="1"/>
  <c r="G10796" i="8"/>
  <c r="E10797" i="8"/>
  <c r="F10797" i="8" s="1"/>
  <c r="H10797" i="8" s="1"/>
  <c r="G10797" i="8"/>
  <c r="E10798" i="8"/>
  <c r="F10798" i="8"/>
  <c r="H10798" i="8" s="1"/>
  <c r="G10798" i="8"/>
  <c r="E10799" i="8"/>
  <c r="F10799" i="8" s="1"/>
  <c r="H10799" i="8" s="1"/>
  <c r="G10799" i="8"/>
  <c r="E10800" i="8"/>
  <c r="F10800" i="8"/>
  <c r="H10800" i="8" s="1"/>
  <c r="G10800" i="8"/>
  <c r="E10801" i="8"/>
  <c r="F10801" i="8" s="1"/>
  <c r="H10801" i="8" s="1"/>
  <c r="G10801" i="8"/>
  <c r="E10802" i="8"/>
  <c r="F10802" i="8"/>
  <c r="H10802" i="8" s="1"/>
  <c r="G10802" i="8"/>
  <c r="E10803" i="8"/>
  <c r="F10803" i="8" s="1"/>
  <c r="H10803" i="8" s="1"/>
  <c r="G10803" i="8"/>
  <c r="E10804" i="8"/>
  <c r="F10804" i="8"/>
  <c r="H10804" i="8" s="1"/>
  <c r="G10804" i="8"/>
  <c r="E10805" i="8"/>
  <c r="F10805" i="8" s="1"/>
  <c r="H10805" i="8" s="1"/>
  <c r="G10805" i="8"/>
  <c r="E10806" i="8"/>
  <c r="F10806" i="8"/>
  <c r="H10806" i="8" s="1"/>
  <c r="G10806" i="8"/>
  <c r="E10807" i="8"/>
  <c r="F10807" i="8" s="1"/>
  <c r="H10807" i="8" s="1"/>
  <c r="G10807" i="8"/>
  <c r="E10808" i="8"/>
  <c r="F10808" i="8"/>
  <c r="H10808" i="8" s="1"/>
  <c r="G10808" i="8"/>
  <c r="E10809" i="8"/>
  <c r="F10809" i="8" s="1"/>
  <c r="H10809" i="8" s="1"/>
  <c r="G10809" i="8"/>
  <c r="E10810" i="8"/>
  <c r="F10810" i="8"/>
  <c r="H10810" i="8" s="1"/>
  <c r="G10810" i="8"/>
  <c r="E10811" i="8"/>
  <c r="F10811" i="8" s="1"/>
  <c r="H10811" i="8" s="1"/>
  <c r="G10811" i="8"/>
  <c r="E10812" i="8"/>
  <c r="F10812" i="8"/>
  <c r="H10812" i="8" s="1"/>
  <c r="G10812" i="8"/>
  <c r="E10813" i="8"/>
  <c r="F10813" i="8" s="1"/>
  <c r="H10813" i="8" s="1"/>
  <c r="G10813" i="8"/>
  <c r="E10814" i="8"/>
  <c r="F10814" i="8"/>
  <c r="H10814" i="8" s="1"/>
  <c r="G10814" i="8"/>
  <c r="E10815" i="8"/>
  <c r="F10815" i="8" s="1"/>
  <c r="H10815" i="8" s="1"/>
  <c r="G10815" i="8"/>
  <c r="E10816" i="8"/>
  <c r="F10816" i="8"/>
  <c r="H10816" i="8" s="1"/>
  <c r="G10816" i="8"/>
  <c r="E10817" i="8"/>
  <c r="F10817" i="8" s="1"/>
  <c r="H10817" i="8" s="1"/>
  <c r="G10817" i="8"/>
  <c r="E10818" i="8"/>
  <c r="F10818" i="8"/>
  <c r="H10818" i="8" s="1"/>
  <c r="G10818" i="8"/>
  <c r="E10819" i="8"/>
  <c r="F10819" i="8" s="1"/>
  <c r="H10819" i="8" s="1"/>
  <c r="G10819" i="8"/>
  <c r="E10820" i="8"/>
  <c r="F10820" i="8"/>
  <c r="H10820" i="8" s="1"/>
  <c r="G10820" i="8"/>
  <c r="E10821" i="8"/>
  <c r="F10821" i="8" s="1"/>
  <c r="H10821" i="8" s="1"/>
  <c r="G10821" i="8"/>
  <c r="E10822" i="8"/>
  <c r="F10822" i="8"/>
  <c r="H10822" i="8" s="1"/>
  <c r="G10822" i="8"/>
  <c r="E10823" i="8"/>
  <c r="F10823" i="8" s="1"/>
  <c r="H10823" i="8" s="1"/>
  <c r="G10823" i="8"/>
  <c r="E10824" i="8"/>
  <c r="F10824" i="8"/>
  <c r="H10824" i="8" s="1"/>
  <c r="G10824" i="8"/>
  <c r="E10825" i="8"/>
  <c r="F10825" i="8" s="1"/>
  <c r="H10825" i="8" s="1"/>
  <c r="G10825" i="8"/>
  <c r="E10826" i="8"/>
  <c r="F10826" i="8"/>
  <c r="H10826" i="8" s="1"/>
  <c r="G10826" i="8"/>
  <c r="E10827" i="8"/>
  <c r="F10827" i="8" s="1"/>
  <c r="H10827" i="8" s="1"/>
  <c r="G10827" i="8"/>
  <c r="E10828" i="8"/>
  <c r="F10828" i="8"/>
  <c r="H10828" i="8" s="1"/>
  <c r="G10828" i="8"/>
  <c r="E10829" i="8"/>
  <c r="F10829" i="8" s="1"/>
  <c r="H10829" i="8" s="1"/>
  <c r="G10829" i="8"/>
  <c r="E10830" i="8"/>
  <c r="F10830" i="8"/>
  <c r="H10830" i="8" s="1"/>
  <c r="G10830" i="8"/>
  <c r="E10831" i="8"/>
  <c r="F10831" i="8" s="1"/>
  <c r="H10831" i="8" s="1"/>
  <c r="G10831" i="8"/>
  <c r="E10832" i="8"/>
  <c r="F10832" i="8"/>
  <c r="H10832" i="8" s="1"/>
  <c r="G10832" i="8"/>
  <c r="E10833" i="8"/>
  <c r="F10833" i="8" s="1"/>
  <c r="H10833" i="8" s="1"/>
  <c r="G10833" i="8"/>
  <c r="E10834" i="8"/>
  <c r="F10834" i="8"/>
  <c r="H10834" i="8" s="1"/>
  <c r="G10834" i="8"/>
  <c r="E10835" i="8"/>
  <c r="F10835" i="8" s="1"/>
  <c r="H10835" i="8" s="1"/>
  <c r="G10835" i="8"/>
  <c r="E10836" i="8"/>
  <c r="F10836" i="8"/>
  <c r="H10836" i="8" s="1"/>
  <c r="G10836" i="8"/>
  <c r="E10837" i="8"/>
  <c r="F10837" i="8" s="1"/>
  <c r="H10837" i="8" s="1"/>
  <c r="G10837" i="8"/>
  <c r="E10838" i="8"/>
  <c r="F10838" i="8"/>
  <c r="H10838" i="8" s="1"/>
  <c r="G10838" i="8"/>
  <c r="E10839" i="8"/>
  <c r="F10839" i="8" s="1"/>
  <c r="H10839" i="8" s="1"/>
  <c r="G10839" i="8"/>
  <c r="E10840" i="8"/>
  <c r="F10840" i="8"/>
  <c r="H10840" i="8" s="1"/>
  <c r="G10840" i="8"/>
  <c r="E10841" i="8"/>
  <c r="F10841" i="8" s="1"/>
  <c r="H10841" i="8" s="1"/>
  <c r="G10841" i="8"/>
  <c r="E10842" i="8"/>
  <c r="F10842" i="8"/>
  <c r="H10842" i="8" s="1"/>
  <c r="G10842" i="8"/>
  <c r="E10843" i="8"/>
  <c r="F10843" i="8" s="1"/>
  <c r="H10843" i="8" s="1"/>
  <c r="G10843" i="8"/>
  <c r="E10844" i="8"/>
  <c r="F10844" i="8"/>
  <c r="H10844" i="8" s="1"/>
  <c r="G10844" i="8"/>
  <c r="E10845" i="8"/>
  <c r="F10845" i="8" s="1"/>
  <c r="H10845" i="8" s="1"/>
  <c r="G10845" i="8"/>
  <c r="E10846" i="8"/>
  <c r="F10846" i="8"/>
  <c r="H10846" i="8" s="1"/>
  <c r="G10846" i="8"/>
  <c r="E10847" i="8"/>
  <c r="F10847" i="8" s="1"/>
  <c r="H10847" i="8" s="1"/>
  <c r="G10847" i="8"/>
  <c r="E10848" i="8"/>
  <c r="F10848" i="8"/>
  <c r="H10848" i="8" s="1"/>
  <c r="G10848" i="8"/>
  <c r="E10849" i="8"/>
  <c r="F10849" i="8" s="1"/>
  <c r="H10849" i="8" s="1"/>
  <c r="G10849" i="8"/>
  <c r="E10850" i="8"/>
  <c r="F10850" i="8"/>
  <c r="H10850" i="8" s="1"/>
  <c r="G10850" i="8"/>
  <c r="E10851" i="8"/>
  <c r="F10851" i="8" s="1"/>
  <c r="H10851" i="8" s="1"/>
  <c r="G10851" i="8"/>
  <c r="E10852" i="8"/>
  <c r="F10852" i="8"/>
  <c r="H10852" i="8" s="1"/>
  <c r="G10852" i="8"/>
  <c r="E10853" i="8"/>
  <c r="F10853" i="8" s="1"/>
  <c r="H10853" i="8" s="1"/>
  <c r="G10853" i="8"/>
  <c r="E10854" i="8"/>
  <c r="F10854" i="8"/>
  <c r="H10854" i="8" s="1"/>
  <c r="G10854" i="8"/>
  <c r="E10855" i="8"/>
  <c r="F10855" i="8" s="1"/>
  <c r="H10855" i="8" s="1"/>
  <c r="G10855" i="8"/>
  <c r="E10856" i="8"/>
  <c r="F10856" i="8"/>
  <c r="H10856" i="8" s="1"/>
  <c r="G10856" i="8"/>
  <c r="E10857" i="8"/>
  <c r="F10857" i="8" s="1"/>
  <c r="H10857" i="8" s="1"/>
  <c r="G10857" i="8"/>
  <c r="E10858" i="8"/>
  <c r="F10858" i="8"/>
  <c r="H10858" i="8" s="1"/>
  <c r="G10858" i="8"/>
  <c r="E10859" i="8"/>
  <c r="F10859" i="8" s="1"/>
  <c r="H10859" i="8" s="1"/>
  <c r="G10859" i="8"/>
  <c r="E10860" i="8"/>
  <c r="F10860" i="8"/>
  <c r="H10860" i="8" s="1"/>
  <c r="G10860" i="8"/>
  <c r="E10861" i="8"/>
  <c r="F10861" i="8" s="1"/>
  <c r="H10861" i="8" s="1"/>
  <c r="G10861" i="8"/>
  <c r="E10862" i="8"/>
  <c r="F10862" i="8"/>
  <c r="H10862" i="8" s="1"/>
  <c r="G10862" i="8"/>
  <c r="E10863" i="8"/>
  <c r="F10863" i="8" s="1"/>
  <c r="H10863" i="8" s="1"/>
  <c r="G10863" i="8"/>
  <c r="E10864" i="8"/>
  <c r="F10864" i="8"/>
  <c r="H10864" i="8" s="1"/>
  <c r="G10864" i="8"/>
  <c r="E10865" i="8"/>
  <c r="F10865" i="8" s="1"/>
  <c r="H10865" i="8" s="1"/>
  <c r="G10865" i="8"/>
  <c r="E10866" i="8"/>
  <c r="F10866" i="8"/>
  <c r="G10866" i="8"/>
  <c r="E10867" i="8"/>
  <c r="F10867" i="8" s="1"/>
  <c r="H10867" i="8" s="1"/>
  <c r="G10867" i="8"/>
  <c r="E10868" i="8"/>
  <c r="F10868" i="8" s="1"/>
  <c r="H10868" i="8" s="1"/>
  <c r="G10868" i="8"/>
  <c r="E10869" i="8"/>
  <c r="F10869" i="8"/>
  <c r="H10869" i="8" s="1"/>
  <c r="G10869" i="8"/>
  <c r="E10870" i="8"/>
  <c r="F10870" i="8"/>
  <c r="G10870" i="8"/>
  <c r="E10871" i="8"/>
  <c r="F10871" i="8" s="1"/>
  <c r="H10871" i="8" s="1"/>
  <c r="G10871" i="8"/>
  <c r="E10872" i="8"/>
  <c r="F10872" i="8" s="1"/>
  <c r="H10872" i="8" s="1"/>
  <c r="G10872" i="8"/>
  <c r="E10873" i="8"/>
  <c r="F10873" i="8"/>
  <c r="H10873" i="8" s="1"/>
  <c r="G10873" i="8"/>
  <c r="E10874" i="8"/>
  <c r="F10874" i="8"/>
  <c r="G10874" i="8"/>
  <c r="E10875" i="8"/>
  <c r="F10875" i="8" s="1"/>
  <c r="H10875" i="8" s="1"/>
  <c r="G10875" i="8"/>
  <c r="E10876" i="8"/>
  <c r="F10876" i="8" s="1"/>
  <c r="H10876" i="8" s="1"/>
  <c r="G10876" i="8"/>
  <c r="E10877" i="8"/>
  <c r="F10877" i="8"/>
  <c r="H10877" i="8" s="1"/>
  <c r="G10877" i="8"/>
  <c r="E10878" i="8"/>
  <c r="F10878" i="8"/>
  <c r="G10878" i="8"/>
  <c r="E10879" i="8"/>
  <c r="F10879" i="8" s="1"/>
  <c r="H10879" i="8" s="1"/>
  <c r="G10879" i="8"/>
  <c r="E10880" i="8"/>
  <c r="F10880" i="8" s="1"/>
  <c r="H10880" i="8" s="1"/>
  <c r="G10880" i="8"/>
  <c r="E10881" i="8"/>
  <c r="F10881" i="8"/>
  <c r="H10881" i="8" s="1"/>
  <c r="G10881" i="8"/>
  <c r="E10882" i="8"/>
  <c r="F10882" i="8"/>
  <c r="G10882" i="8"/>
  <c r="E10883" i="8"/>
  <c r="F10883" i="8" s="1"/>
  <c r="H10883" i="8" s="1"/>
  <c r="G10883" i="8"/>
  <c r="E10884" i="8"/>
  <c r="F10884" i="8" s="1"/>
  <c r="H10884" i="8" s="1"/>
  <c r="G10884" i="8"/>
  <c r="E10885" i="8"/>
  <c r="F10885" i="8"/>
  <c r="H10885" i="8" s="1"/>
  <c r="G10885" i="8"/>
  <c r="E10886" i="8"/>
  <c r="F10886" i="8"/>
  <c r="G10886" i="8"/>
  <c r="E10887" i="8"/>
  <c r="F10887" i="8" s="1"/>
  <c r="H10887" i="8" s="1"/>
  <c r="G10887" i="8"/>
  <c r="E10888" i="8"/>
  <c r="F10888" i="8" s="1"/>
  <c r="H10888" i="8" s="1"/>
  <c r="G10888" i="8"/>
  <c r="E10889" i="8"/>
  <c r="F10889" i="8"/>
  <c r="H10889" i="8" s="1"/>
  <c r="G10889" i="8"/>
  <c r="E10890" i="8"/>
  <c r="F10890" i="8"/>
  <c r="G10890" i="8"/>
  <c r="E10891" i="8"/>
  <c r="F10891" i="8" s="1"/>
  <c r="H10891" i="8" s="1"/>
  <c r="G10891" i="8"/>
  <c r="E10892" i="8"/>
  <c r="F10892" i="8" s="1"/>
  <c r="H10892" i="8" s="1"/>
  <c r="G10892" i="8"/>
  <c r="E10893" i="8"/>
  <c r="F10893" i="8"/>
  <c r="H10893" i="8" s="1"/>
  <c r="G10893" i="8"/>
  <c r="E10894" i="8"/>
  <c r="F10894" i="8"/>
  <c r="G10894" i="8"/>
  <c r="E10895" i="8"/>
  <c r="F10895" i="8" s="1"/>
  <c r="H10895" i="8" s="1"/>
  <c r="G10895" i="8"/>
  <c r="E10896" i="8"/>
  <c r="F10896" i="8" s="1"/>
  <c r="H10896" i="8" s="1"/>
  <c r="G10896" i="8"/>
  <c r="E10897" i="8"/>
  <c r="F10897" i="8"/>
  <c r="H10897" i="8" s="1"/>
  <c r="G10897" i="8"/>
  <c r="E10898" i="8"/>
  <c r="F10898" i="8"/>
  <c r="G10898" i="8"/>
  <c r="E10899" i="8"/>
  <c r="F10899" i="8" s="1"/>
  <c r="H10899" i="8" s="1"/>
  <c r="G10899" i="8"/>
  <c r="E10900" i="8"/>
  <c r="F10900" i="8" s="1"/>
  <c r="H10900" i="8" s="1"/>
  <c r="G10900" i="8"/>
  <c r="E10901" i="8"/>
  <c r="F10901" i="8"/>
  <c r="H10901" i="8" s="1"/>
  <c r="G10901" i="8"/>
  <c r="E10902" i="8"/>
  <c r="F10902" i="8"/>
  <c r="G10902" i="8"/>
  <c r="E10903" i="8"/>
  <c r="F10903" i="8" s="1"/>
  <c r="H10903" i="8" s="1"/>
  <c r="G10903" i="8"/>
  <c r="E10904" i="8"/>
  <c r="F10904" i="8" s="1"/>
  <c r="H10904" i="8" s="1"/>
  <c r="G10904" i="8"/>
  <c r="E10905" i="8"/>
  <c r="F10905" i="8"/>
  <c r="H10905" i="8" s="1"/>
  <c r="G10905" i="8"/>
  <c r="E10906" i="8"/>
  <c r="F10906" i="8"/>
  <c r="G10906" i="8"/>
  <c r="E10907" i="8"/>
  <c r="F10907" i="8" s="1"/>
  <c r="H10907" i="8" s="1"/>
  <c r="G10907" i="8"/>
  <c r="E10908" i="8"/>
  <c r="F10908" i="8" s="1"/>
  <c r="H10908" i="8" s="1"/>
  <c r="G10908" i="8"/>
  <c r="E10909" i="8"/>
  <c r="F10909" i="8"/>
  <c r="H10909" i="8" s="1"/>
  <c r="G10909" i="8"/>
  <c r="E10910" i="8"/>
  <c r="F10910" i="8"/>
  <c r="G10910" i="8"/>
  <c r="E10911" i="8"/>
  <c r="F10911" i="8" s="1"/>
  <c r="H10911" i="8" s="1"/>
  <c r="G10911" i="8"/>
  <c r="E10912" i="8"/>
  <c r="F10912" i="8" s="1"/>
  <c r="H10912" i="8" s="1"/>
  <c r="G10912" i="8"/>
  <c r="E10913" i="8"/>
  <c r="F10913" i="8"/>
  <c r="H10913" i="8" s="1"/>
  <c r="G10913" i="8"/>
  <c r="E10914" i="8"/>
  <c r="F10914" i="8"/>
  <c r="G10914" i="8"/>
  <c r="E10915" i="8"/>
  <c r="F10915" i="8" s="1"/>
  <c r="H10915" i="8" s="1"/>
  <c r="G10915" i="8"/>
  <c r="E10916" i="8"/>
  <c r="F10916" i="8" s="1"/>
  <c r="H10916" i="8" s="1"/>
  <c r="G10916" i="8"/>
  <c r="E10917" i="8"/>
  <c r="F10917" i="8"/>
  <c r="H10917" i="8" s="1"/>
  <c r="G10917" i="8"/>
  <c r="E10918" i="8"/>
  <c r="F10918" i="8"/>
  <c r="G10918" i="8"/>
  <c r="E10919" i="8"/>
  <c r="F10919" i="8" s="1"/>
  <c r="H10919" i="8" s="1"/>
  <c r="G10919" i="8"/>
  <c r="E10920" i="8"/>
  <c r="F10920" i="8" s="1"/>
  <c r="H10920" i="8" s="1"/>
  <c r="G10920" i="8"/>
  <c r="E10921" i="8"/>
  <c r="F10921" i="8"/>
  <c r="H10921" i="8" s="1"/>
  <c r="G10921" i="8"/>
  <c r="E10922" i="8"/>
  <c r="F10922" i="8"/>
  <c r="G10922" i="8"/>
  <c r="E10923" i="8"/>
  <c r="F10923" i="8" s="1"/>
  <c r="H10923" i="8" s="1"/>
  <c r="G10923" i="8"/>
  <c r="E10924" i="8"/>
  <c r="F10924" i="8" s="1"/>
  <c r="H10924" i="8" s="1"/>
  <c r="G10924" i="8"/>
  <c r="E10925" i="8"/>
  <c r="F10925" i="8"/>
  <c r="H10925" i="8" s="1"/>
  <c r="G10925" i="8"/>
  <c r="E10926" i="8"/>
  <c r="F10926" i="8"/>
  <c r="G10926" i="8"/>
  <c r="E10927" i="8"/>
  <c r="F10927" i="8" s="1"/>
  <c r="H10927" i="8" s="1"/>
  <c r="G10927" i="8"/>
  <c r="E10928" i="8"/>
  <c r="F10928" i="8" s="1"/>
  <c r="H10928" i="8" s="1"/>
  <c r="G10928" i="8"/>
  <c r="E10929" i="8"/>
  <c r="F10929" i="8"/>
  <c r="H10929" i="8" s="1"/>
  <c r="G10929" i="8"/>
  <c r="E10930" i="8"/>
  <c r="F10930" i="8"/>
  <c r="G10930" i="8"/>
  <c r="E10931" i="8"/>
  <c r="F10931" i="8" s="1"/>
  <c r="H10931" i="8" s="1"/>
  <c r="G10931" i="8"/>
  <c r="E10932" i="8"/>
  <c r="F10932" i="8" s="1"/>
  <c r="H10932" i="8" s="1"/>
  <c r="G10932" i="8"/>
  <c r="E10933" i="8"/>
  <c r="F10933" i="8"/>
  <c r="H10933" i="8" s="1"/>
  <c r="G10933" i="8"/>
  <c r="E10934" i="8"/>
  <c r="F10934" i="8"/>
  <c r="G10934" i="8"/>
  <c r="E10935" i="8"/>
  <c r="F10935" i="8" s="1"/>
  <c r="H10935" i="8" s="1"/>
  <c r="G10935" i="8"/>
  <c r="E10936" i="8"/>
  <c r="F10936" i="8" s="1"/>
  <c r="H10936" i="8" s="1"/>
  <c r="G10936" i="8"/>
  <c r="E10937" i="8"/>
  <c r="F10937" i="8"/>
  <c r="H10937" i="8" s="1"/>
  <c r="G10937" i="8"/>
  <c r="E10938" i="8"/>
  <c r="F10938" i="8"/>
  <c r="G10938" i="8"/>
  <c r="E10939" i="8"/>
  <c r="F10939" i="8" s="1"/>
  <c r="H10939" i="8" s="1"/>
  <c r="G10939" i="8"/>
  <c r="E10940" i="8"/>
  <c r="F10940" i="8" s="1"/>
  <c r="H10940" i="8" s="1"/>
  <c r="G10940" i="8"/>
  <c r="E10941" i="8"/>
  <c r="F10941" i="8"/>
  <c r="H10941" i="8" s="1"/>
  <c r="G10941" i="8"/>
  <c r="E10942" i="8"/>
  <c r="F10942" i="8"/>
  <c r="G10942" i="8"/>
  <c r="E10943" i="8"/>
  <c r="F10943" i="8" s="1"/>
  <c r="H10943" i="8" s="1"/>
  <c r="G10943" i="8"/>
  <c r="E10944" i="8"/>
  <c r="F10944" i="8" s="1"/>
  <c r="H10944" i="8" s="1"/>
  <c r="G10944" i="8"/>
  <c r="E10945" i="8"/>
  <c r="F10945" i="8"/>
  <c r="H10945" i="8" s="1"/>
  <c r="G10945" i="8"/>
  <c r="E10946" i="8"/>
  <c r="F10946" i="8"/>
  <c r="G10946" i="8"/>
  <c r="E10947" i="8"/>
  <c r="F10947" i="8" s="1"/>
  <c r="H10947" i="8" s="1"/>
  <c r="G10947" i="8"/>
  <c r="E10948" i="8"/>
  <c r="F10948" i="8" s="1"/>
  <c r="H10948" i="8" s="1"/>
  <c r="G10948" i="8"/>
  <c r="E10949" i="8"/>
  <c r="F10949" i="8"/>
  <c r="H10949" i="8" s="1"/>
  <c r="G10949" i="8"/>
  <c r="E10950" i="8"/>
  <c r="F10950" i="8"/>
  <c r="G10950" i="8"/>
  <c r="E10951" i="8"/>
  <c r="F10951" i="8" s="1"/>
  <c r="H10951" i="8" s="1"/>
  <c r="G10951" i="8"/>
  <c r="E10952" i="8"/>
  <c r="F10952" i="8" s="1"/>
  <c r="H10952" i="8" s="1"/>
  <c r="G10952" i="8"/>
  <c r="E10953" i="8"/>
  <c r="F10953" i="8"/>
  <c r="H10953" i="8" s="1"/>
  <c r="G10953" i="8"/>
  <c r="E10954" i="8"/>
  <c r="F10954" i="8"/>
  <c r="G10954" i="8"/>
  <c r="E10955" i="8"/>
  <c r="F10955" i="8" s="1"/>
  <c r="H10955" i="8" s="1"/>
  <c r="G10955" i="8"/>
  <c r="E10956" i="8"/>
  <c r="F10956" i="8" s="1"/>
  <c r="H10956" i="8" s="1"/>
  <c r="G10956" i="8"/>
  <c r="E10957" i="8"/>
  <c r="F10957" i="8"/>
  <c r="H10957" i="8" s="1"/>
  <c r="G10957" i="8"/>
  <c r="E10958" i="8"/>
  <c r="F10958" i="8"/>
  <c r="G10958" i="8"/>
  <c r="E10959" i="8"/>
  <c r="F10959" i="8" s="1"/>
  <c r="H10959" i="8" s="1"/>
  <c r="G10959" i="8"/>
  <c r="E10960" i="8"/>
  <c r="F10960" i="8" s="1"/>
  <c r="H10960" i="8" s="1"/>
  <c r="G10960" i="8"/>
  <c r="E10961" i="8"/>
  <c r="F10961" i="8"/>
  <c r="H10961" i="8" s="1"/>
  <c r="G10961" i="8"/>
  <c r="E10962" i="8"/>
  <c r="F10962" i="8"/>
  <c r="G10962" i="8"/>
  <c r="E10963" i="8"/>
  <c r="F10963" i="8" s="1"/>
  <c r="H10963" i="8" s="1"/>
  <c r="G10963" i="8"/>
  <c r="E10964" i="8"/>
  <c r="F10964" i="8" s="1"/>
  <c r="H10964" i="8" s="1"/>
  <c r="G10964" i="8"/>
  <c r="E10965" i="8"/>
  <c r="F10965" i="8"/>
  <c r="H10965" i="8" s="1"/>
  <c r="G10965" i="8"/>
  <c r="E10966" i="8"/>
  <c r="F10966" i="8"/>
  <c r="G10966" i="8"/>
  <c r="E10967" i="8"/>
  <c r="F10967" i="8" s="1"/>
  <c r="H10967" i="8" s="1"/>
  <c r="G10967" i="8"/>
  <c r="E10968" i="8"/>
  <c r="F10968" i="8" s="1"/>
  <c r="H10968" i="8" s="1"/>
  <c r="G10968" i="8"/>
  <c r="E10969" i="8"/>
  <c r="F10969" i="8"/>
  <c r="H10969" i="8" s="1"/>
  <c r="G10969" i="8"/>
  <c r="E10970" i="8"/>
  <c r="F10970" i="8"/>
  <c r="G10970" i="8"/>
  <c r="E10971" i="8"/>
  <c r="F10971" i="8" s="1"/>
  <c r="H10971" i="8" s="1"/>
  <c r="G10971" i="8"/>
  <c r="E10972" i="8"/>
  <c r="F10972" i="8" s="1"/>
  <c r="H10972" i="8" s="1"/>
  <c r="G10972" i="8"/>
  <c r="E10973" i="8"/>
  <c r="F10973" i="8"/>
  <c r="H10973" i="8" s="1"/>
  <c r="G10973" i="8"/>
  <c r="E10974" i="8"/>
  <c r="F10974" i="8"/>
  <c r="G10974" i="8"/>
  <c r="E10975" i="8"/>
  <c r="F10975" i="8" s="1"/>
  <c r="H10975" i="8" s="1"/>
  <c r="G10975" i="8"/>
  <c r="E10976" i="8"/>
  <c r="F10976" i="8" s="1"/>
  <c r="H10976" i="8" s="1"/>
  <c r="G10976" i="8"/>
  <c r="E10977" i="8"/>
  <c r="F10977" i="8"/>
  <c r="H10977" i="8" s="1"/>
  <c r="G10977" i="8"/>
  <c r="E10978" i="8"/>
  <c r="F10978" i="8"/>
  <c r="G10978" i="8"/>
  <c r="E10979" i="8"/>
  <c r="F10979" i="8" s="1"/>
  <c r="H10979" i="8" s="1"/>
  <c r="G10979" i="8"/>
  <c r="E10980" i="8"/>
  <c r="F10980" i="8" s="1"/>
  <c r="H10980" i="8" s="1"/>
  <c r="G10980" i="8"/>
  <c r="E10981" i="8"/>
  <c r="F10981" i="8"/>
  <c r="H10981" i="8" s="1"/>
  <c r="G10981" i="8"/>
  <c r="E10982" i="8"/>
  <c r="F10982" i="8"/>
  <c r="G10982" i="8"/>
  <c r="E10983" i="8"/>
  <c r="F10983" i="8" s="1"/>
  <c r="H10983" i="8" s="1"/>
  <c r="G10983" i="8"/>
  <c r="E10984" i="8"/>
  <c r="F10984" i="8" s="1"/>
  <c r="H10984" i="8" s="1"/>
  <c r="G10984" i="8"/>
  <c r="E10985" i="8"/>
  <c r="F10985" i="8"/>
  <c r="H10985" i="8" s="1"/>
  <c r="G10985" i="8"/>
  <c r="E10986" i="8"/>
  <c r="F10986" i="8"/>
  <c r="G10986" i="8"/>
  <c r="E10987" i="8"/>
  <c r="F10987" i="8" s="1"/>
  <c r="H10987" i="8" s="1"/>
  <c r="G10987" i="8"/>
  <c r="E10988" i="8"/>
  <c r="F10988" i="8" s="1"/>
  <c r="H10988" i="8" s="1"/>
  <c r="G10988" i="8"/>
  <c r="E10989" i="8"/>
  <c r="F10989" i="8"/>
  <c r="H10989" i="8" s="1"/>
  <c r="G10989" i="8"/>
  <c r="E10990" i="8"/>
  <c r="F10990" i="8"/>
  <c r="G10990" i="8"/>
  <c r="E10991" i="8"/>
  <c r="F10991" i="8" s="1"/>
  <c r="H10991" i="8" s="1"/>
  <c r="G10991" i="8"/>
  <c r="E10992" i="8"/>
  <c r="F10992" i="8" s="1"/>
  <c r="H10992" i="8" s="1"/>
  <c r="G10992" i="8"/>
  <c r="E10993" i="8"/>
  <c r="F10993" i="8"/>
  <c r="H10993" i="8" s="1"/>
  <c r="G10993" i="8"/>
  <c r="E10994" i="8"/>
  <c r="F10994" i="8"/>
  <c r="G10994" i="8"/>
  <c r="E10995" i="8"/>
  <c r="F10995" i="8" s="1"/>
  <c r="H10995" i="8" s="1"/>
  <c r="G10995" i="8"/>
  <c r="E10996" i="8"/>
  <c r="F10996" i="8" s="1"/>
  <c r="H10996" i="8" s="1"/>
  <c r="G10996" i="8"/>
  <c r="E10997" i="8"/>
  <c r="F10997" i="8"/>
  <c r="H10997" i="8" s="1"/>
  <c r="G10997" i="8"/>
  <c r="E10998" i="8"/>
  <c r="F10998" i="8"/>
  <c r="G10998" i="8"/>
  <c r="E10999" i="8"/>
  <c r="F10999" i="8" s="1"/>
  <c r="H10999" i="8" s="1"/>
  <c r="G10999" i="8"/>
  <c r="E11000" i="8"/>
  <c r="F11000" i="8" s="1"/>
  <c r="H11000" i="8" s="1"/>
  <c r="G11000" i="8"/>
  <c r="E11001" i="8"/>
  <c r="F11001" i="8"/>
  <c r="H11001" i="8" s="1"/>
  <c r="G11001" i="8"/>
  <c r="E11002" i="8"/>
  <c r="F11002" i="8"/>
  <c r="G11002" i="8"/>
  <c r="E11003" i="8"/>
  <c r="F11003" i="8" s="1"/>
  <c r="H11003" i="8" s="1"/>
  <c r="G11003" i="8"/>
  <c r="E11004" i="8"/>
  <c r="F11004" i="8" s="1"/>
  <c r="H11004" i="8" s="1"/>
  <c r="G11004" i="8"/>
  <c r="E11005" i="8"/>
  <c r="F11005" i="8"/>
  <c r="H11005" i="8" s="1"/>
  <c r="G11005" i="8"/>
  <c r="E11006" i="8"/>
  <c r="F11006" i="8"/>
  <c r="G11006" i="8"/>
  <c r="E11007" i="8"/>
  <c r="F11007" i="8" s="1"/>
  <c r="H11007" i="8" s="1"/>
  <c r="G11007" i="8"/>
  <c r="E11008" i="8"/>
  <c r="F11008" i="8" s="1"/>
  <c r="H11008" i="8" s="1"/>
  <c r="G11008" i="8"/>
  <c r="E11009" i="8"/>
  <c r="F11009" i="8"/>
  <c r="H11009" i="8" s="1"/>
  <c r="G11009" i="8"/>
  <c r="E11010" i="8"/>
  <c r="F11010" i="8"/>
  <c r="G11010" i="8"/>
  <c r="E11011" i="8"/>
  <c r="F11011" i="8" s="1"/>
  <c r="H11011" i="8" s="1"/>
  <c r="G11011" i="8"/>
  <c r="E11012" i="8"/>
  <c r="F11012" i="8" s="1"/>
  <c r="H11012" i="8" s="1"/>
  <c r="G11012" i="8"/>
  <c r="E11013" i="8"/>
  <c r="F11013" i="8"/>
  <c r="H11013" i="8" s="1"/>
  <c r="G11013" i="8"/>
  <c r="E11014" i="8"/>
  <c r="F11014" i="8"/>
  <c r="G11014" i="8"/>
  <c r="E11015" i="8"/>
  <c r="F11015" i="8" s="1"/>
  <c r="H11015" i="8" s="1"/>
  <c r="G11015" i="8"/>
  <c r="E11016" i="8"/>
  <c r="F11016" i="8" s="1"/>
  <c r="H11016" i="8" s="1"/>
  <c r="G11016" i="8"/>
  <c r="E11017" i="8"/>
  <c r="F11017" i="8"/>
  <c r="H11017" i="8" s="1"/>
  <c r="G11017" i="8"/>
  <c r="E11018" i="8"/>
  <c r="F11018" i="8"/>
  <c r="G11018" i="8"/>
  <c r="E11019" i="8"/>
  <c r="F11019" i="8" s="1"/>
  <c r="H11019" i="8" s="1"/>
  <c r="G11019" i="8"/>
  <c r="E11020" i="8"/>
  <c r="F11020" i="8" s="1"/>
  <c r="H11020" i="8" s="1"/>
  <c r="G11020" i="8"/>
  <c r="E11021" i="8"/>
  <c r="F11021" i="8"/>
  <c r="H11021" i="8" s="1"/>
  <c r="G11021" i="8"/>
  <c r="E11022" i="8"/>
  <c r="F11022" i="8"/>
  <c r="G11022" i="8"/>
  <c r="E11023" i="8"/>
  <c r="F11023" i="8" s="1"/>
  <c r="H11023" i="8" s="1"/>
  <c r="G11023" i="8"/>
  <c r="E11024" i="8"/>
  <c r="F11024" i="8" s="1"/>
  <c r="H11024" i="8" s="1"/>
  <c r="G11024" i="8"/>
  <c r="E11025" i="8"/>
  <c r="F11025" i="8"/>
  <c r="H11025" i="8" s="1"/>
  <c r="G11025" i="8"/>
  <c r="E11026" i="8"/>
  <c r="F11026" i="8"/>
  <c r="G11026" i="8"/>
  <c r="E11027" i="8"/>
  <c r="F11027" i="8" s="1"/>
  <c r="H11027" i="8" s="1"/>
  <c r="G11027" i="8"/>
  <c r="E11028" i="8"/>
  <c r="F11028" i="8" s="1"/>
  <c r="H11028" i="8" s="1"/>
  <c r="G11028" i="8"/>
  <c r="E11029" i="8"/>
  <c r="F11029" i="8"/>
  <c r="H11029" i="8" s="1"/>
  <c r="G11029" i="8"/>
  <c r="E11030" i="8"/>
  <c r="F11030" i="8"/>
  <c r="G11030" i="8"/>
  <c r="E11031" i="8"/>
  <c r="F11031" i="8" s="1"/>
  <c r="H11031" i="8" s="1"/>
  <c r="G11031" i="8"/>
  <c r="E11032" i="8"/>
  <c r="F11032" i="8" s="1"/>
  <c r="H11032" i="8" s="1"/>
  <c r="G11032" i="8"/>
  <c r="E11033" i="8"/>
  <c r="F11033" i="8"/>
  <c r="H11033" i="8" s="1"/>
  <c r="G11033" i="8"/>
  <c r="E11034" i="8"/>
  <c r="F11034" i="8"/>
  <c r="G11034" i="8"/>
  <c r="E11035" i="8"/>
  <c r="F11035" i="8" s="1"/>
  <c r="H11035" i="8" s="1"/>
  <c r="G11035" i="8"/>
  <c r="E11036" i="8"/>
  <c r="F11036" i="8" s="1"/>
  <c r="H11036" i="8" s="1"/>
  <c r="G11036" i="8"/>
  <c r="E11037" i="8"/>
  <c r="F11037" i="8"/>
  <c r="H11037" i="8" s="1"/>
  <c r="G11037" i="8"/>
  <c r="E11038" i="8"/>
  <c r="F11038" i="8"/>
  <c r="G11038" i="8"/>
  <c r="E11039" i="8"/>
  <c r="F11039" i="8" s="1"/>
  <c r="H11039" i="8" s="1"/>
  <c r="G11039" i="8"/>
  <c r="E11040" i="8"/>
  <c r="F11040" i="8" s="1"/>
  <c r="H11040" i="8" s="1"/>
  <c r="G11040" i="8"/>
  <c r="E11041" i="8"/>
  <c r="F11041" i="8"/>
  <c r="H11041" i="8" s="1"/>
  <c r="G11041" i="8"/>
  <c r="E11042" i="8"/>
  <c r="F11042" i="8"/>
  <c r="G11042" i="8"/>
  <c r="E11043" i="8"/>
  <c r="F11043" i="8" s="1"/>
  <c r="H11043" i="8" s="1"/>
  <c r="G11043" i="8"/>
  <c r="E11044" i="8"/>
  <c r="F11044" i="8" s="1"/>
  <c r="H11044" i="8" s="1"/>
  <c r="G11044" i="8"/>
  <c r="E11045" i="8"/>
  <c r="F11045" i="8"/>
  <c r="H11045" i="8" s="1"/>
  <c r="G11045" i="8"/>
  <c r="E11046" i="8"/>
  <c r="F11046" i="8"/>
  <c r="G11046" i="8"/>
  <c r="E11047" i="8"/>
  <c r="F11047" i="8" s="1"/>
  <c r="H11047" i="8" s="1"/>
  <c r="G11047" i="8"/>
  <c r="E11048" i="8"/>
  <c r="F11048" i="8" s="1"/>
  <c r="H11048" i="8" s="1"/>
  <c r="G11048" i="8"/>
  <c r="E11049" i="8"/>
  <c r="F11049" i="8"/>
  <c r="H11049" i="8" s="1"/>
  <c r="G11049" i="8"/>
  <c r="E11050" i="8"/>
  <c r="F11050" i="8"/>
  <c r="G11050" i="8"/>
  <c r="E11051" i="8"/>
  <c r="F11051" i="8" s="1"/>
  <c r="H11051" i="8" s="1"/>
  <c r="G11051" i="8"/>
  <c r="E11052" i="8"/>
  <c r="F11052" i="8" s="1"/>
  <c r="H11052" i="8" s="1"/>
  <c r="G11052" i="8"/>
  <c r="E11053" i="8"/>
  <c r="F11053" i="8"/>
  <c r="H11053" i="8" s="1"/>
  <c r="G11053" i="8"/>
  <c r="E11054" i="8"/>
  <c r="F11054" i="8"/>
  <c r="G11054" i="8"/>
  <c r="E11055" i="8"/>
  <c r="F11055" i="8" s="1"/>
  <c r="H11055" i="8" s="1"/>
  <c r="G11055" i="8"/>
  <c r="E11056" i="8"/>
  <c r="F11056" i="8" s="1"/>
  <c r="H11056" i="8" s="1"/>
  <c r="G11056" i="8"/>
  <c r="E11057" i="8"/>
  <c r="F11057" i="8"/>
  <c r="H11057" i="8" s="1"/>
  <c r="G11057" i="8"/>
  <c r="E11058" i="8"/>
  <c r="F11058" i="8"/>
  <c r="G11058" i="8"/>
  <c r="E11059" i="8"/>
  <c r="F11059" i="8" s="1"/>
  <c r="H11059" i="8" s="1"/>
  <c r="G11059" i="8"/>
  <c r="E11060" i="8"/>
  <c r="F11060" i="8" s="1"/>
  <c r="H11060" i="8" s="1"/>
  <c r="G11060" i="8"/>
  <c r="E11061" i="8"/>
  <c r="F11061" i="8"/>
  <c r="H11061" i="8" s="1"/>
  <c r="G11061" i="8"/>
  <c r="E11062" i="8"/>
  <c r="F11062" i="8"/>
  <c r="G11062" i="8"/>
  <c r="E11063" i="8"/>
  <c r="F11063" i="8" s="1"/>
  <c r="H11063" i="8" s="1"/>
  <c r="G11063" i="8"/>
  <c r="E11064" i="8"/>
  <c r="F11064" i="8" s="1"/>
  <c r="H11064" i="8" s="1"/>
  <c r="G11064" i="8"/>
  <c r="E11065" i="8"/>
  <c r="F11065" i="8"/>
  <c r="H11065" i="8" s="1"/>
  <c r="G11065" i="8"/>
  <c r="E11066" i="8"/>
  <c r="F11066" i="8"/>
  <c r="G11066" i="8"/>
  <c r="E11067" i="8"/>
  <c r="F11067" i="8" s="1"/>
  <c r="H11067" i="8" s="1"/>
  <c r="G11067" i="8"/>
  <c r="E11068" i="8"/>
  <c r="F11068" i="8" s="1"/>
  <c r="H11068" i="8" s="1"/>
  <c r="G11068" i="8"/>
  <c r="E11069" i="8"/>
  <c r="F11069" i="8"/>
  <c r="H11069" i="8" s="1"/>
  <c r="G11069" i="8"/>
  <c r="E11070" i="8"/>
  <c r="F11070" i="8"/>
  <c r="G11070" i="8"/>
  <c r="E11071" i="8"/>
  <c r="F11071" i="8" s="1"/>
  <c r="H11071" i="8" s="1"/>
  <c r="G11071" i="8"/>
  <c r="E11072" i="8"/>
  <c r="F11072" i="8" s="1"/>
  <c r="H11072" i="8" s="1"/>
  <c r="G11072" i="8"/>
  <c r="E11073" i="8"/>
  <c r="F11073" i="8"/>
  <c r="H11073" i="8" s="1"/>
  <c r="G11073" i="8"/>
  <c r="E11074" i="8"/>
  <c r="F11074" i="8"/>
  <c r="G11074" i="8"/>
  <c r="E11075" i="8"/>
  <c r="F11075" i="8" s="1"/>
  <c r="H11075" i="8" s="1"/>
  <c r="G11075" i="8"/>
  <c r="E11076" i="8"/>
  <c r="F11076" i="8" s="1"/>
  <c r="H11076" i="8" s="1"/>
  <c r="G11076" i="8"/>
  <c r="E11077" i="8"/>
  <c r="F11077" i="8"/>
  <c r="H11077" i="8" s="1"/>
  <c r="G11077" i="8"/>
  <c r="E11078" i="8"/>
  <c r="F11078" i="8"/>
  <c r="G11078" i="8"/>
  <c r="E11079" i="8"/>
  <c r="F11079" i="8" s="1"/>
  <c r="H11079" i="8" s="1"/>
  <c r="G11079" i="8"/>
  <c r="E11080" i="8"/>
  <c r="F11080" i="8" s="1"/>
  <c r="H11080" i="8" s="1"/>
  <c r="G11080" i="8"/>
  <c r="E11081" i="8"/>
  <c r="F11081" i="8"/>
  <c r="H11081" i="8" s="1"/>
  <c r="G11081" i="8"/>
  <c r="E11082" i="8"/>
  <c r="F11082" i="8"/>
  <c r="G11082" i="8"/>
  <c r="E11083" i="8"/>
  <c r="F11083" i="8" s="1"/>
  <c r="H11083" i="8" s="1"/>
  <c r="G11083" i="8"/>
  <c r="E11084" i="8"/>
  <c r="F11084" i="8" s="1"/>
  <c r="H11084" i="8" s="1"/>
  <c r="G11084" i="8"/>
  <c r="E11085" i="8"/>
  <c r="F11085" i="8"/>
  <c r="H11085" i="8" s="1"/>
  <c r="G11085" i="8"/>
  <c r="E11086" i="8"/>
  <c r="F11086" i="8"/>
  <c r="G11086" i="8"/>
  <c r="E11087" i="8"/>
  <c r="F11087" i="8" s="1"/>
  <c r="H11087" i="8" s="1"/>
  <c r="G11087" i="8"/>
  <c r="E11088" i="8"/>
  <c r="F11088" i="8" s="1"/>
  <c r="H11088" i="8" s="1"/>
  <c r="G11088" i="8"/>
  <c r="E11089" i="8"/>
  <c r="F11089" i="8"/>
  <c r="H11089" i="8" s="1"/>
  <c r="G11089" i="8"/>
  <c r="E11090" i="8"/>
  <c r="F11090" i="8"/>
  <c r="G11090" i="8"/>
  <c r="E11091" i="8"/>
  <c r="F11091" i="8" s="1"/>
  <c r="H11091" i="8" s="1"/>
  <c r="G11091" i="8"/>
  <c r="E11092" i="8"/>
  <c r="F11092" i="8" s="1"/>
  <c r="H11092" i="8" s="1"/>
  <c r="G11092" i="8"/>
  <c r="E11093" i="8"/>
  <c r="F11093" i="8"/>
  <c r="H11093" i="8" s="1"/>
  <c r="G11093" i="8"/>
  <c r="E11094" i="8"/>
  <c r="F11094" i="8"/>
  <c r="G11094" i="8"/>
  <c r="E11095" i="8"/>
  <c r="F11095" i="8" s="1"/>
  <c r="H11095" i="8" s="1"/>
  <c r="G11095" i="8"/>
  <c r="E11096" i="8"/>
  <c r="F11096" i="8" s="1"/>
  <c r="H11096" i="8" s="1"/>
  <c r="G11096" i="8"/>
  <c r="E11097" i="8"/>
  <c r="F11097" i="8"/>
  <c r="H11097" i="8" s="1"/>
  <c r="G11097" i="8"/>
  <c r="E11098" i="8"/>
  <c r="F11098" i="8"/>
  <c r="G11098" i="8"/>
  <c r="E11099" i="8"/>
  <c r="F11099" i="8" s="1"/>
  <c r="H11099" i="8" s="1"/>
  <c r="G11099" i="8"/>
  <c r="E11100" i="8"/>
  <c r="F11100" i="8" s="1"/>
  <c r="H11100" i="8" s="1"/>
  <c r="G11100" i="8"/>
  <c r="E11101" i="8"/>
  <c r="F11101" i="8"/>
  <c r="H11101" i="8" s="1"/>
  <c r="G11101" i="8"/>
  <c r="E11102" i="8"/>
  <c r="F11102" i="8"/>
  <c r="G11102" i="8"/>
  <c r="E11103" i="8"/>
  <c r="F11103" i="8" s="1"/>
  <c r="H11103" i="8" s="1"/>
  <c r="G11103" i="8"/>
  <c r="E11104" i="8"/>
  <c r="F11104" i="8" s="1"/>
  <c r="H11104" i="8" s="1"/>
  <c r="G11104" i="8"/>
  <c r="E11105" i="8"/>
  <c r="F11105" i="8"/>
  <c r="H11105" i="8" s="1"/>
  <c r="G11105" i="8"/>
  <c r="E11106" i="8"/>
  <c r="F11106" i="8"/>
  <c r="G11106" i="8"/>
  <c r="E11107" i="8"/>
  <c r="F11107" i="8" s="1"/>
  <c r="H11107" i="8" s="1"/>
  <c r="G11107" i="8"/>
  <c r="E11108" i="8"/>
  <c r="F11108" i="8" s="1"/>
  <c r="H11108" i="8" s="1"/>
  <c r="G11108" i="8"/>
  <c r="E11109" i="8"/>
  <c r="F11109" i="8"/>
  <c r="H11109" i="8" s="1"/>
  <c r="G11109" i="8"/>
  <c r="E11110" i="8"/>
  <c r="F11110" i="8"/>
  <c r="G11110" i="8"/>
  <c r="E11111" i="8"/>
  <c r="F11111" i="8" s="1"/>
  <c r="H11111" i="8" s="1"/>
  <c r="G11111" i="8"/>
  <c r="E11112" i="8"/>
  <c r="F11112" i="8" s="1"/>
  <c r="H11112" i="8" s="1"/>
  <c r="G11112" i="8"/>
  <c r="E11113" i="8"/>
  <c r="F11113" i="8"/>
  <c r="H11113" i="8" s="1"/>
  <c r="G11113" i="8"/>
  <c r="E11114" i="8"/>
  <c r="F11114" i="8"/>
  <c r="G11114" i="8"/>
  <c r="E11115" i="8"/>
  <c r="F11115" i="8" s="1"/>
  <c r="H11115" i="8" s="1"/>
  <c r="G11115" i="8"/>
  <c r="E11116" i="8"/>
  <c r="F11116" i="8" s="1"/>
  <c r="H11116" i="8" s="1"/>
  <c r="G11116" i="8"/>
  <c r="E11117" i="8"/>
  <c r="F11117" i="8"/>
  <c r="H11117" i="8" s="1"/>
  <c r="G11117" i="8"/>
  <c r="E11118" i="8"/>
  <c r="F11118" i="8"/>
  <c r="G11118" i="8"/>
  <c r="E11119" i="8"/>
  <c r="F11119" i="8" s="1"/>
  <c r="H11119" i="8" s="1"/>
  <c r="G11119" i="8"/>
  <c r="E11120" i="8"/>
  <c r="F11120" i="8" s="1"/>
  <c r="H11120" i="8" s="1"/>
  <c r="G11120" i="8"/>
  <c r="E11121" i="8"/>
  <c r="F11121" i="8"/>
  <c r="H11121" i="8" s="1"/>
  <c r="G11121" i="8"/>
  <c r="E11122" i="8"/>
  <c r="F11122" i="8"/>
  <c r="G11122" i="8"/>
  <c r="E11123" i="8"/>
  <c r="F11123" i="8" s="1"/>
  <c r="H11123" i="8" s="1"/>
  <c r="G11123" i="8"/>
  <c r="E11124" i="8"/>
  <c r="F11124" i="8" s="1"/>
  <c r="H11124" i="8" s="1"/>
  <c r="G11124" i="8"/>
  <c r="E11125" i="8"/>
  <c r="F11125" i="8"/>
  <c r="H11125" i="8" s="1"/>
  <c r="G11125" i="8"/>
  <c r="E11126" i="8"/>
  <c r="F11126" i="8"/>
  <c r="G11126" i="8"/>
  <c r="E11127" i="8"/>
  <c r="F11127" i="8" s="1"/>
  <c r="H11127" i="8" s="1"/>
  <c r="G11127" i="8"/>
  <c r="E11128" i="8"/>
  <c r="F11128" i="8" s="1"/>
  <c r="H11128" i="8" s="1"/>
  <c r="G11128" i="8"/>
  <c r="E11129" i="8"/>
  <c r="F11129" i="8"/>
  <c r="H11129" i="8" s="1"/>
  <c r="G11129" i="8"/>
  <c r="E11130" i="8"/>
  <c r="F11130" i="8"/>
  <c r="G11130" i="8"/>
  <c r="E11131" i="8"/>
  <c r="F11131" i="8" s="1"/>
  <c r="H11131" i="8" s="1"/>
  <c r="G11131" i="8"/>
  <c r="E11132" i="8"/>
  <c r="F11132" i="8" s="1"/>
  <c r="H11132" i="8" s="1"/>
  <c r="G11132" i="8"/>
  <c r="E11133" i="8"/>
  <c r="F11133" i="8"/>
  <c r="H11133" i="8" s="1"/>
  <c r="G11133" i="8"/>
  <c r="E11134" i="8"/>
  <c r="F11134" i="8"/>
  <c r="G11134" i="8"/>
  <c r="E11135" i="8"/>
  <c r="F11135" i="8" s="1"/>
  <c r="H11135" i="8" s="1"/>
  <c r="G11135" i="8"/>
  <c r="E11136" i="8"/>
  <c r="F11136" i="8" s="1"/>
  <c r="H11136" i="8" s="1"/>
  <c r="G11136" i="8"/>
  <c r="E11137" i="8"/>
  <c r="F11137" i="8"/>
  <c r="H11137" i="8" s="1"/>
  <c r="G11137" i="8"/>
  <c r="E11138" i="8"/>
  <c r="F11138" i="8"/>
  <c r="G11138" i="8"/>
  <c r="E11139" i="8"/>
  <c r="F11139" i="8" s="1"/>
  <c r="H11139" i="8" s="1"/>
  <c r="G11139" i="8"/>
  <c r="E11140" i="8"/>
  <c r="F11140" i="8" s="1"/>
  <c r="H11140" i="8" s="1"/>
  <c r="G11140" i="8"/>
  <c r="E11141" i="8"/>
  <c r="F11141" i="8"/>
  <c r="H11141" i="8" s="1"/>
  <c r="G11141" i="8"/>
  <c r="E11142" i="8"/>
  <c r="F11142" i="8"/>
  <c r="G11142" i="8"/>
  <c r="E11143" i="8"/>
  <c r="F11143" i="8" s="1"/>
  <c r="H11143" i="8" s="1"/>
  <c r="G11143" i="8"/>
  <c r="E11144" i="8"/>
  <c r="F11144" i="8" s="1"/>
  <c r="H11144" i="8" s="1"/>
  <c r="G11144" i="8"/>
  <c r="E11145" i="8"/>
  <c r="F11145" i="8"/>
  <c r="H11145" i="8" s="1"/>
  <c r="G11145" i="8"/>
  <c r="E11146" i="8"/>
  <c r="F11146" i="8"/>
  <c r="G11146" i="8"/>
  <c r="E11147" i="8"/>
  <c r="F11147" i="8" s="1"/>
  <c r="H11147" i="8" s="1"/>
  <c r="G11147" i="8"/>
  <c r="E11148" i="8"/>
  <c r="F11148" i="8" s="1"/>
  <c r="H11148" i="8" s="1"/>
  <c r="G11148" i="8"/>
  <c r="E11149" i="8"/>
  <c r="F11149" i="8"/>
  <c r="H11149" i="8" s="1"/>
  <c r="G11149" i="8"/>
  <c r="E11150" i="8"/>
  <c r="F11150" i="8"/>
  <c r="G11150" i="8"/>
  <c r="E11151" i="8"/>
  <c r="F11151" i="8" s="1"/>
  <c r="H11151" i="8" s="1"/>
  <c r="G11151" i="8"/>
  <c r="E11152" i="8"/>
  <c r="F11152" i="8" s="1"/>
  <c r="H11152" i="8" s="1"/>
  <c r="G11152" i="8"/>
  <c r="E11153" i="8"/>
  <c r="F11153" i="8"/>
  <c r="H11153" i="8" s="1"/>
  <c r="G11153" i="8"/>
  <c r="E11154" i="8"/>
  <c r="F11154" i="8"/>
  <c r="G11154" i="8"/>
  <c r="E11155" i="8"/>
  <c r="F11155" i="8" s="1"/>
  <c r="H11155" i="8" s="1"/>
  <c r="G11155" i="8"/>
  <c r="E11156" i="8"/>
  <c r="F11156" i="8" s="1"/>
  <c r="H11156" i="8" s="1"/>
  <c r="G11156" i="8"/>
  <c r="E11157" i="8"/>
  <c r="F11157" i="8"/>
  <c r="H11157" i="8" s="1"/>
  <c r="G11157" i="8"/>
  <c r="E11158" i="8"/>
  <c r="F11158" i="8"/>
  <c r="G11158" i="8"/>
  <c r="E11159" i="8"/>
  <c r="F11159" i="8" s="1"/>
  <c r="H11159" i="8" s="1"/>
  <c r="G11159" i="8"/>
  <c r="E11160" i="8"/>
  <c r="F11160" i="8" s="1"/>
  <c r="H11160" i="8" s="1"/>
  <c r="G11160" i="8"/>
  <c r="E11161" i="8"/>
  <c r="F11161" i="8"/>
  <c r="H11161" i="8" s="1"/>
  <c r="G11161" i="8"/>
  <c r="E11162" i="8"/>
  <c r="F11162" i="8"/>
  <c r="G11162" i="8"/>
  <c r="E11163" i="8"/>
  <c r="F11163" i="8" s="1"/>
  <c r="H11163" i="8" s="1"/>
  <c r="G11163" i="8"/>
  <c r="E11164" i="8"/>
  <c r="F11164" i="8" s="1"/>
  <c r="H11164" i="8" s="1"/>
  <c r="G11164" i="8"/>
  <c r="E11165" i="8"/>
  <c r="F11165" i="8"/>
  <c r="H11165" i="8" s="1"/>
  <c r="G11165" i="8"/>
  <c r="E11166" i="8"/>
  <c r="F11166" i="8"/>
  <c r="G11166" i="8"/>
  <c r="E11167" i="8"/>
  <c r="F11167" i="8" s="1"/>
  <c r="H11167" i="8" s="1"/>
  <c r="G11167" i="8"/>
  <c r="E11168" i="8"/>
  <c r="F11168" i="8" s="1"/>
  <c r="H11168" i="8" s="1"/>
  <c r="G11168" i="8"/>
  <c r="E11169" i="8"/>
  <c r="F11169" i="8"/>
  <c r="H11169" i="8" s="1"/>
  <c r="G11169" i="8"/>
  <c r="E11170" i="8"/>
  <c r="F11170" i="8"/>
  <c r="G11170" i="8"/>
  <c r="E11171" i="8"/>
  <c r="F11171" i="8" s="1"/>
  <c r="H11171" i="8" s="1"/>
  <c r="G11171" i="8"/>
  <c r="E11172" i="8"/>
  <c r="F11172" i="8" s="1"/>
  <c r="H11172" i="8" s="1"/>
  <c r="G11172" i="8"/>
  <c r="E11173" i="8"/>
  <c r="F11173" i="8"/>
  <c r="H11173" i="8" s="1"/>
  <c r="G11173" i="8"/>
  <c r="E11174" i="8"/>
  <c r="F11174" i="8"/>
  <c r="G11174" i="8"/>
  <c r="E11175" i="8"/>
  <c r="F11175" i="8" s="1"/>
  <c r="H11175" i="8" s="1"/>
  <c r="G11175" i="8"/>
  <c r="E11176" i="8"/>
  <c r="F11176" i="8" s="1"/>
  <c r="H11176" i="8" s="1"/>
  <c r="G11176" i="8"/>
  <c r="E11177" i="8"/>
  <c r="F11177" i="8"/>
  <c r="H11177" i="8" s="1"/>
  <c r="G11177" i="8"/>
  <c r="E11178" i="8"/>
  <c r="F11178" i="8"/>
  <c r="G11178" i="8"/>
  <c r="E11179" i="8"/>
  <c r="F11179" i="8" s="1"/>
  <c r="H11179" i="8" s="1"/>
  <c r="G11179" i="8"/>
  <c r="E11180" i="8"/>
  <c r="F11180" i="8" s="1"/>
  <c r="H11180" i="8" s="1"/>
  <c r="G11180" i="8"/>
  <c r="E11181" i="8"/>
  <c r="F11181" i="8"/>
  <c r="H11181" i="8" s="1"/>
  <c r="G11181" i="8"/>
  <c r="E11182" i="8"/>
  <c r="F11182" i="8"/>
  <c r="G11182" i="8"/>
  <c r="E11183" i="8"/>
  <c r="F11183" i="8" s="1"/>
  <c r="H11183" i="8" s="1"/>
  <c r="G11183" i="8"/>
  <c r="E11184" i="8"/>
  <c r="F11184" i="8" s="1"/>
  <c r="H11184" i="8" s="1"/>
  <c r="G11184" i="8"/>
  <c r="E11185" i="8"/>
  <c r="F11185" i="8"/>
  <c r="H11185" i="8" s="1"/>
  <c r="G11185" i="8"/>
  <c r="E11186" i="8"/>
  <c r="F11186" i="8"/>
  <c r="G11186" i="8"/>
  <c r="E11187" i="8"/>
  <c r="F11187" i="8" s="1"/>
  <c r="H11187" i="8" s="1"/>
  <c r="G11187" i="8"/>
  <c r="E11188" i="8"/>
  <c r="F11188" i="8" s="1"/>
  <c r="H11188" i="8" s="1"/>
  <c r="G11188" i="8"/>
  <c r="E11189" i="8"/>
  <c r="F11189" i="8"/>
  <c r="H11189" i="8" s="1"/>
  <c r="G11189" i="8"/>
  <c r="E11190" i="8"/>
  <c r="F11190" i="8"/>
  <c r="G11190" i="8"/>
  <c r="E11191" i="8"/>
  <c r="F11191" i="8" s="1"/>
  <c r="H11191" i="8" s="1"/>
  <c r="G11191" i="8"/>
  <c r="E11192" i="8"/>
  <c r="F11192" i="8" s="1"/>
  <c r="H11192" i="8" s="1"/>
  <c r="G11192" i="8"/>
  <c r="E11193" i="8"/>
  <c r="F11193" i="8"/>
  <c r="H11193" i="8" s="1"/>
  <c r="G11193" i="8"/>
  <c r="E11194" i="8"/>
  <c r="F11194" i="8"/>
  <c r="G11194" i="8"/>
  <c r="E11195" i="8"/>
  <c r="F11195" i="8" s="1"/>
  <c r="H11195" i="8" s="1"/>
  <c r="G11195" i="8"/>
  <c r="E11196" i="8"/>
  <c r="F11196" i="8" s="1"/>
  <c r="H11196" i="8" s="1"/>
  <c r="G11196" i="8"/>
  <c r="E11197" i="8"/>
  <c r="F11197" i="8"/>
  <c r="H11197" i="8" s="1"/>
  <c r="G11197" i="8"/>
  <c r="E11198" i="8"/>
  <c r="F11198" i="8"/>
  <c r="G11198" i="8"/>
  <c r="E11199" i="8"/>
  <c r="F11199" i="8" s="1"/>
  <c r="H11199" i="8" s="1"/>
  <c r="G11199" i="8"/>
  <c r="E11200" i="8"/>
  <c r="F11200" i="8" s="1"/>
  <c r="H11200" i="8" s="1"/>
  <c r="G11200" i="8"/>
  <c r="E11201" i="8"/>
  <c r="F11201" i="8"/>
  <c r="H11201" i="8" s="1"/>
  <c r="G11201" i="8"/>
  <c r="E11202" i="8"/>
  <c r="F11202" i="8"/>
  <c r="G11202" i="8"/>
  <c r="E11203" i="8"/>
  <c r="F11203" i="8" s="1"/>
  <c r="H11203" i="8" s="1"/>
  <c r="G11203" i="8"/>
  <c r="E11204" i="8"/>
  <c r="F11204" i="8" s="1"/>
  <c r="H11204" i="8" s="1"/>
  <c r="G11204" i="8"/>
  <c r="E11205" i="8"/>
  <c r="F11205" i="8"/>
  <c r="H11205" i="8" s="1"/>
  <c r="G11205" i="8"/>
  <c r="E11206" i="8"/>
  <c r="F11206" i="8"/>
  <c r="G11206" i="8"/>
  <c r="E11207" i="8"/>
  <c r="F11207" i="8" s="1"/>
  <c r="H11207" i="8" s="1"/>
  <c r="G11207" i="8"/>
  <c r="E11208" i="8"/>
  <c r="F11208" i="8" s="1"/>
  <c r="H11208" i="8" s="1"/>
  <c r="G11208" i="8"/>
  <c r="E11209" i="8"/>
  <c r="F11209" i="8"/>
  <c r="H11209" i="8" s="1"/>
  <c r="G11209" i="8"/>
  <c r="E11210" i="8"/>
  <c r="F11210" i="8"/>
  <c r="G11210" i="8"/>
  <c r="E11211" i="8"/>
  <c r="F11211" i="8" s="1"/>
  <c r="H11211" i="8" s="1"/>
  <c r="G11211" i="8"/>
  <c r="E11212" i="8"/>
  <c r="F11212" i="8" s="1"/>
  <c r="H11212" i="8" s="1"/>
  <c r="G11212" i="8"/>
  <c r="E11213" i="8"/>
  <c r="F11213" i="8"/>
  <c r="H11213" i="8" s="1"/>
  <c r="G11213" i="8"/>
  <c r="E11214" i="8"/>
  <c r="F11214" i="8"/>
  <c r="G11214" i="8"/>
  <c r="E11215" i="8"/>
  <c r="F11215" i="8" s="1"/>
  <c r="H11215" i="8" s="1"/>
  <c r="G11215" i="8"/>
  <c r="E11216" i="8"/>
  <c r="F11216" i="8" s="1"/>
  <c r="H11216" i="8" s="1"/>
  <c r="G11216" i="8"/>
  <c r="E11217" i="8"/>
  <c r="F11217" i="8"/>
  <c r="H11217" i="8" s="1"/>
  <c r="G11217" i="8"/>
  <c r="E11218" i="8"/>
  <c r="F11218" i="8"/>
  <c r="G11218" i="8"/>
  <c r="E11219" i="8"/>
  <c r="F11219" i="8" s="1"/>
  <c r="H11219" i="8" s="1"/>
  <c r="G11219" i="8"/>
  <c r="E11220" i="8"/>
  <c r="F11220" i="8" s="1"/>
  <c r="H11220" i="8" s="1"/>
  <c r="G11220" i="8"/>
  <c r="E11221" i="8"/>
  <c r="F11221" i="8"/>
  <c r="H11221" i="8" s="1"/>
  <c r="G11221" i="8"/>
  <c r="E11222" i="8"/>
  <c r="F11222" i="8"/>
  <c r="G11222" i="8"/>
  <c r="E11223" i="8"/>
  <c r="F11223" i="8" s="1"/>
  <c r="H11223" i="8" s="1"/>
  <c r="G11223" i="8"/>
  <c r="E11224" i="8"/>
  <c r="F11224" i="8" s="1"/>
  <c r="H11224" i="8" s="1"/>
  <c r="G11224" i="8"/>
  <c r="E11225" i="8"/>
  <c r="F11225" i="8"/>
  <c r="H11225" i="8" s="1"/>
  <c r="G11225" i="8"/>
  <c r="E11226" i="8"/>
  <c r="F11226" i="8"/>
  <c r="G11226" i="8"/>
  <c r="E11227" i="8"/>
  <c r="F11227" i="8" s="1"/>
  <c r="H11227" i="8" s="1"/>
  <c r="G11227" i="8"/>
  <c r="E11228" i="8"/>
  <c r="F11228" i="8" s="1"/>
  <c r="H11228" i="8" s="1"/>
  <c r="G11228" i="8"/>
  <c r="E11229" i="8"/>
  <c r="F11229" i="8"/>
  <c r="H11229" i="8" s="1"/>
  <c r="G11229" i="8"/>
  <c r="E11230" i="8"/>
  <c r="F11230" i="8"/>
  <c r="G11230" i="8"/>
  <c r="E11231" i="8"/>
  <c r="F11231" i="8"/>
  <c r="G11231" i="8"/>
  <c r="E11232" i="8"/>
  <c r="F11232" i="8" s="1"/>
  <c r="H11232" i="8" s="1"/>
  <c r="G11232" i="8"/>
  <c r="E11233" i="8"/>
  <c r="F11233" i="8"/>
  <c r="H11233" i="8" s="1"/>
  <c r="G11233" i="8"/>
  <c r="E11234" i="8"/>
  <c r="F11234" i="8"/>
  <c r="G11234" i="8"/>
  <c r="E11235" i="8"/>
  <c r="F11235" i="8"/>
  <c r="G11235" i="8"/>
  <c r="E11236" i="8"/>
  <c r="F11236" i="8" s="1"/>
  <c r="H11236" i="8" s="1"/>
  <c r="G11236" i="8"/>
  <c r="E11237" i="8"/>
  <c r="F11237" i="8"/>
  <c r="H11237" i="8" s="1"/>
  <c r="G11237" i="8"/>
  <c r="E11238" i="8"/>
  <c r="F11238" i="8"/>
  <c r="G11238" i="8"/>
  <c r="E11239" i="8"/>
  <c r="F11239" i="8" s="1"/>
  <c r="H11239" i="8" s="1"/>
  <c r="G11239" i="8"/>
  <c r="E11240" i="8"/>
  <c r="F11240" i="8" s="1"/>
  <c r="H11240" i="8" s="1"/>
  <c r="G11240" i="8"/>
  <c r="E11241" i="8"/>
  <c r="F11241" i="8"/>
  <c r="H11241" i="8" s="1"/>
  <c r="G11241" i="8"/>
  <c r="E11242" i="8"/>
  <c r="F11242" i="8"/>
  <c r="G11242" i="8"/>
  <c r="E11243" i="8"/>
  <c r="F11243" i="8" s="1"/>
  <c r="H11243" i="8" s="1"/>
  <c r="G11243" i="8"/>
  <c r="E11244" i="8"/>
  <c r="F11244" i="8" s="1"/>
  <c r="H11244" i="8" s="1"/>
  <c r="G11244" i="8"/>
  <c r="E11245" i="8"/>
  <c r="F11245" i="8"/>
  <c r="H11245" i="8" s="1"/>
  <c r="G11245" i="8"/>
  <c r="E11246" i="8"/>
  <c r="F11246" i="8"/>
  <c r="G11246" i="8"/>
  <c r="E11247" i="8"/>
  <c r="F11247" i="8" s="1"/>
  <c r="H11247" i="8" s="1"/>
  <c r="G11247" i="8"/>
  <c r="E11248" i="8"/>
  <c r="F11248" i="8" s="1"/>
  <c r="H11248" i="8" s="1"/>
  <c r="G11248" i="8"/>
  <c r="E11249" i="8"/>
  <c r="F11249" i="8"/>
  <c r="H11249" i="8" s="1"/>
  <c r="G11249" i="8"/>
  <c r="E11250" i="8"/>
  <c r="F11250" i="8"/>
  <c r="G11250" i="8"/>
  <c r="E11251" i="8"/>
  <c r="F11251" i="8" s="1"/>
  <c r="H11251" i="8" s="1"/>
  <c r="G11251" i="8"/>
  <c r="E11252" i="8"/>
  <c r="F11252" i="8" s="1"/>
  <c r="H11252" i="8" s="1"/>
  <c r="G11252" i="8"/>
  <c r="E11253" i="8"/>
  <c r="F11253" i="8"/>
  <c r="H11253" i="8" s="1"/>
  <c r="G11253" i="8"/>
  <c r="E11254" i="8"/>
  <c r="F11254" i="8"/>
  <c r="G11254" i="8"/>
  <c r="E11255" i="8"/>
  <c r="F11255" i="8" s="1"/>
  <c r="H11255" i="8" s="1"/>
  <c r="G11255" i="8"/>
  <c r="E11256" i="8"/>
  <c r="F11256" i="8" s="1"/>
  <c r="H11256" i="8" s="1"/>
  <c r="G11256" i="8"/>
  <c r="E11257" i="8"/>
  <c r="F11257" i="8"/>
  <c r="H11257" i="8" s="1"/>
  <c r="G11257" i="8"/>
  <c r="E11258" i="8"/>
  <c r="F11258" i="8"/>
  <c r="G11258" i="8"/>
  <c r="E11259" i="8"/>
  <c r="F11259" i="8" s="1"/>
  <c r="H11259" i="8" s="1"/>
  <c r="G11259" i="8"/>
  <c r="E11260" i="8"/>
  <c r="F11260" i="8" s="1"/>
  <c r="H11260" i="8" s="1"/>
  <c r="G11260" i="8"/>
  <c r="E11261" i="8"/>
  <c r="F11261" i="8"/>
  <c r="H11261" i="8" s="1"/>
  <c r="G11261" i="8"/>
  <c r="E11262" i="8"/>
  <c r="F11262" i="8"/>
  <c r="G11262" i="8"/>
  <c r="E11263" i="8"/>
  <c r="F11263" i="8" s="1"/>
  <c r="H11263" i="8" s="1"/>
  <c r="G11263" i="8"/>
  <c r="E11264" i="8"/>
  <c r="F11264" i="8" s="1"/>
  <c r="H11264" i="8" s="1"/>
  <c r="G11264" i="8"/>
  <c r="E11265" i="8"/>
  <c r="F11265" i="8"/>
  <c r="H11265" i="8" s="1"/>
  <c r="G11265" i="8"/>
  <c r="E11266" i="8"/>
  <c r="F11266" i="8"/>
  <c r="G11266" i="8"/>
  <c r="E11267" i="8"/>
  <c r="F11267" i="8" s="1"/>
  <c r="H11267" i="8" s="1"/>
  <c r="G11267" i="8"/>
  <c r="E11268" i="8"/>
  <c r="F11268" i="8" s="1"/>
  <c r="H11268" i="8" s="1"/>
  <c r="G11268" i="8"/>
  <c r="E11269" i="8"/>
  <c r="F11269" i="8"/>
  <c r="H11269" i="8" s="1"/>
  <c r="G11269" i="8"/>
  <c r="E11270" i="8"/>
  <c r="F11270" i="8"/>
  <c r="G11270" i="8"/>
  <c r="E11271" i="8"/>
  <c r="F11271" i="8" s="1"/>
  <c r="H11271" i="8" s="1"/>
  <c r="G11271" i="8"/>
  <c r="E11272" i="8"/>
  <c r="F11272" i="8" s="1"/>
  <c r="H11272" i="8" s="1"/>
  <c r="G11272" i="8"/>
  <c r="E11273" i="8"/>
  <c r="F11273" i="8"/>
  <c r="H11273" i="8" s="1"/>
  <c r="G11273" i="8"/>
  <c r="E11274" i="8"/>
  <c r="F11274" i="8"/>
  <c r="G11274" i="8"/>
  <c r="E11275" i="8"/>
  <c r="F11275" i="8" s="1"/>
  <c r="H11275" i="8" s="1"/>
  <c r="G11275" i="8"/>
  <c r="E11276" i="8"/>
  <c r="F11276" i="8" s="1"/>
  <c r="H11276" i="8" s="1"/>
  <c r="G11276" i="8"/>
  <c r="E11277" i="8"/>
  <c r="F11277" i="8"/>
  <c r="H11277" i="8" s="1"/>
  <c r="G11277" i="8"/>
  <c r="E11278" i="8"/>
  <c r="F11278" i="8"/>
  <c r="G11278" i="8"/>
  <c r="E11279" i="8"/>
  <c r="F11279" i="8" s="1"/>
  <c r="H11279" i="8" s="1"/>
  <c r="G11279" i="8"/>
  <c r="E11280" i="8"/>
  <c r="F11280" i="8" s="1"/>
  <c r="H11280" i="8" s="1"/>
  <c r="G11280" i="8"/>
  <c r="E11281" i="8"/>
  <c r="F11281" i="8"/>
  <c r="H11281" i="8" s="1"/>
  <c r="G11281" i="8"/>
  <c r="E11282" i="8"/>
  <c r="F11282" i="8"/>
  <c r="G11282" i="8"/>
  <c r="E11283" i="8"/>
  <c r="F11283" i="8" s="1"/>
  <c r="H11283" i="8" s="1"/>
  <c r="G11283" i="8"/>
  <c r="E11284" i="8"/>
  <c r="F11284" i="8" s="1"/>
  <c r="H11284" i="8" s="1"/>
  <c r="G11284" i="8"/>
  <c r="E11285" i="8"/>
  <c r="F11285" i="8"/>
  <c r="H11285" i="8" s="1"/>
  <c r="G11285" i="8"/>
  <c r="E11286" i="8"/>
  <c r="F11286" i="8"/>
  <c r="G11286" i="8"/>
  <c r="E11287" i="8"/>
  <c r="F11287" i="8" s="1"/>
  <c r="H11287" i="8" s="1"/>
  <c r="G11287" i="8"/>
  <c r="E11288" i="8"/>
  <c r="F11288" i="8" s="1"/>
  <c r="H11288" i="8" s="1"/>
  <c r="G11288" i="8"/>
  <c r="E11289" i="8"/>
  <c r="F11289" i="8"/>
  <c r="H11289" i="8" s="1"/>
  <c r="G11289" i="8"/>
  <c r="E11290" i="8"/>
  <c r="F11290" i="8"/>
  <c r="G11290" i="8"/>
  <c r="E11291" i="8"/>
  <c r="F11291" i="8" s="1"/>
  <c r="H11291" i="8" s="1"/>
  <c r="G11291" i="8"/>
  <c r="E11292" i="8"/>
  <c r="F11292" i="8" s="1"/>
  <c r="H11292" i="8" s="1"/>
  <c r="G11292" i="8"/>
  <c r="E11293" i="8"/>
  <c r="F11293" i="8"/>
  <c r="H11293" i="8" s="1"/>
  <c r="G11293" i="8"/>
  <c r="E11294" i="8"/>
  <c r="F11294" i="8"/>
  <c r="G11294" i="8"/>
  <c r="E11295" i="8"/>
  <c r="F11295" i="8" s="1"/>
  <c r="H11295" i="8" s="1"/>
  <c r="G11295" i="8"/>
  <c r="E11296" i="8"/>
  <c r="F11296" i="8" s="1"/>
  <c r="H11296" i="8" s="1"/>
  <c r="G11296" i="8"/>
  <c r="E11297" i="8"/>
  <c r="F11297" i="8"/>
  <c r="H11297" i="8" s="1"/>
  <c r="G11297" i="8"/>
  <c r="E11298" i="8"/>
  <c r="F11298" i="8"/>
  <c r="G11298" i="8"/>
  <c r="E11299" i="8"/>
  <c r="F11299" i="8" s="1"/>
  <c r="H11299" i="8" s="1"/>
  <c r="G11299" i="8"/>
  <c r="E11300" i="8"/>
  <c r="F11300" i="8" s="1"/>
  <c r="H11300" i="8" s="1"/>
  <c r="G11300" i="8"/>
  <c r="E11301" i="8"/>
  <c r="F11301" i="8"/>
  <c r="H11301" i="8" s="1"/>
  <c r="G11301" i="8"/>
  <c r="E11302" i="8"/>
  <c r="F11302" i="8"/>
  <c r="G11302" i="8"/>
  <c r="E11303" i="8"/>
  <c r="F11303" i="8" s="1"/>
  <c r="H11303" i="8" s="1"/>
  <c r="G11303" i="8"/>
  <c r="E11304" i="8"/>
  <c r="F11304" i="8" s="1"/>
  <c r="H11304" i="8" s="1"/>
  <c r="G11304" i="8"/>
  <c r="E11305" i="8"/>
  <c r="F11305" i="8"/>
  <c r="H11305" i="8" s="1"/>
  <c r="G11305" i="8"/>
  <c r="E11306" i="8"/>
  <c r="F11306" i="8"/>
  <c r="G11306" i="8"/>
  <c r="E11307" i="8"/>
  <c r="F11307" i="8" s="1"/>
  <c r="H11307" i="8" s="1"/>
  <c r="G11307" i="8"/>
  <c r="E11308" i="8"/>
  <c r="F11308" i="8" s="1"/>
  <c r="H11308" i="8" s="1"/>
  <c r="G11308" i="8"/>
  <c r="E11309" i="8"/>
  <c r="F11309" i="8"/>
  <c r="H11309" i="8" s="1"/>
  <c r="G11309" i="8"/>
  <c r="E11310" i="8"/>
  <c r="F11310" i="8"/>
  <c r="G11310" i="8"/>
  <c r="E11311" i="8"/>
  <c r="F11311" i="8" s="1"/>
  <c r="H11311" i="8" s="1"/>
  <c r="G11311" i="8"/>
  <c r="E11312" i="8"/>
  <c r="F11312" i="8" s="1"/>
  <c r="H11312" i="8" s="1"/>
  <c r="G11312" i="8"/>
  <c r="E11313" i="8"/>
  <c r="F11313" i="8"/>
  <c r="H11313" i="8" s="1"/>
  <c r="G11313" i="8"/>
  <c r="E11314" i="8"/>
  <c r="F11314" i="8"/>
  <c r="G11314" i="8"/>
  <c r="E11315" i="8"/>
  <c r="F11315" i="8" s="1"/>
  <c r="H11315" i="8" s="1"/>
  <c r="G11315" i="8"/>
  <c r="E11316" i="8"/>
  <c r="F11316" i="8" s="1"/>
  <c r="H11316" i="8" s="1"/>
  <c r="G11316" i="8"/>
  <c r="E11317" i="8"/>
  <c r="F11317" i="8"/>
  <c r="H11317" i="8" s="1"/>
  <c r="G11317" i="8"/>
  <c r="E11318" i="8"/>
  <c r="F11318" i="8"/>
  <c r="G11318" i="8"/>
  <c r="E11319" i="8"/>
  <c r="F11319" i="8" s="1"/>
  <c r="H11319" i="8" s="1"/>
  <c r="G11319" i="8"/>
  <c r="E11320" i="8"/>
  <c r="F11320" i="8" s="1"/>
  <c r="H11320" i="8" s="1"/>
  <c r="G11320" i="8"/>
  <c r="E11321" i="8"/>
  <c r="F11321" i="8"/>
  <c r="H11321" i="8" s="1"/>
  <c r="G11321" i="8"/>
  <c r="E11322" i="8"/>
  <c r="F11322" i="8"/>
  <c r="G11322" i="8"/>
  <c r="E11323" i="8"/>
  <c r="F11323" i="8" s="1"/>
  <c r="H11323" i="8" s="1"/>
  <c r="G11323" i="8"/>
  <c r="E11324" i="8"/>
  <c r="F11324" i="8" s="1"/>
  <c r="H11324" i="8" s="1"/>
  <c r="G11324" i="8"/>
  <c r="E11325" i="8"/>
  <c r="F11325" i="8"/>
  <c r="H11325" i="8" s="1"/>
  <c r="G11325" i="8"/>
  <c r="E11326" i="8"/>
  <c r="F11326" i="8"/>
  <c r="G11326" i="8"/>
  <c r="E11327" i="8"/>
  <c r="F11327" i="8" s="1"/>
  <c r="H11327" i="8" s="1"/>
  <c r="G11327" i="8"/>
  <c r="E11328" i="8"/>
  <c r="F11328" i="8" s="1"/>
  <c r="H11328" i="8" s="1"/>
  <c r="G11328" i="8"/>
  <c r="E11329" i="8"/>
  <c r="F11329" i="8"/>
  <c r="H11329" i="8" s="1"/>
  <c r="G11329" i="8"/>
  <c r="E11330" i="8"/>
  <c r="F11330" i="8"/>
  <c r="G11330" i="8"/>
  <c r="E11331" i="8"/>
  <c r="F11331" i="8" s="1"/>
  <c r="H11331" i="8" s="1"/>
  <c r="G11331" i="8"/>
  <c r="E11332" i="8"/>
  <c r="F11332" i="8" s="1"/>
  <c r="H11332" i="8" s="1"/>
  <c r="G11332" i="8"/>
  <c r="E11333" i="8"/>
  <c r="F11333" i="8"/>
  <c r="H11333" i="8" s="1"/>
  <c r="G11333" i="8"/>
  <c r="E11334" i="8"/>
  <c r="F11334" i="8"/>
  <c r="G11334" i="8"/>
  <c r="E11335" i="8"/>
  <c r="F11335" i="8" s="1"/>
  <c r="H11335" i="8" s="1"/>
  <c r="G11335" i="8"/>
  <c r="E11336" i="8"/>
  <c r="F11336" i="8" s="1"/>
  <c r="H11336" i="8" s="1"/>
  <c r="G11336" i="8"/>
  <c r="E11337" i="8"/>
  <c r="F11337" i="8"/>
  <c r="H11337" i="8" s="1"/>
  <c r="G11337" i="8"/>
  <c r="E11338" i="8"/>
  <c r="F11338" i="8"/>
  <c r="G11338" i="8"/>
  <c r="E11339" i="8"/>
  <c r="F11339" i="8" s="1"/>
  <c r="H11339" i="8" s="1"/>
  <c r="G11339" i="8"/>
  <c r="E11340" i="8"/>
  <c r="F11340" i="8" s="1"/>
  <c r="H11340" i="8" s="1"/>
  <c r="G11340" i="8"/>
  <c r="E11341" i="8"/>
  <c r="F11341" i="8"/>
  <c r="H11341" i="8" s="1"/>
  <c r="G11341" i="8"/>
  <c r="E11342" i="8"/>
  <c r="F11342" i="8"/>
  <c r="G11342" i="8"/>
  <c r="E11343" i="8"/>
  <c r="F11343" i="8" s="1"/>
  <c r="H11343" i="8" s="1"/>
  <c r="G11343" i="8"/>
  <c r="E11344" i="8"/>
  <c r="F11344" i="8" s="1"/>
  <c r="H11344" i="8" s="1"/>
  <c r="G11344" i="8"/>
  <c r="E11345" i="8"/>
  <c r="F11345" i="8"/>
  <c r="H11345" i="8" s="1"/>
  <c r="G11345" i="8"/>
  <c r="E11346" i="8"/>
  <c r="F11346" i="8"/>
  <c r="G11346" i="8"/>
  <c r="E11347" i="8"/>
  <c r="F11347" i="8" s="1"/>
  <c r="H11347" i="8" s="1"/>
  <c r="G11347" i="8"/>
  <c r="E11348" i="8"/>
  <c r="F11348" i="8" s="1"/>
  <c r="H11348" i="8" s="1"/>
  <c r="G11348" i="8"/>
  <c r="E11349" i="8"/>
  <c r="F11349" i="8"/>
  <c r="H11349" i="8" s="1"/>
  <c r="G11349" i="8"/>
  <c r="E11350" i="8"/>
  <c r="F11350" i="8"/>
  <c r="G11350" i="8"/>
  <c r="E11351" i="8"/>
  <c r="F11351" i="8" s="1"/>
  <c r="H11351" i="8" s="1"/>
  <c r="G11351" i="8"/>
  <c r="E11352" i="8"/>
  <c r="F11352" i="8" s="1"/>
  <c r="H11352" i="8" s="1"/>
  <c r="G11352" i="8"/>
  <c r="E11353" i="8"/>
  <c r="F11353" i="8"/>
  <c r="H11353" i="8" s="1"/>
  <c r="G11353" i="8"/>
  <c r="E11354" i="8"/>
  <c r="F11354" i="8"/>
  <c r="G11354" i="8"/>
  <c r="E11355" i="8"/>
  <c r="F11355" i="8" s="1"/>
  <c r="H11355" i="8" s="1"/>
  <c r="G11355" i="8"/>
  <c r="E11356" i="8"/>
  <c r="F11356" i="8" s="1"/>
  <c r="H11356" i="8" s="1"/>
  <c r="G11356" i="8"/>
  <c r="E11357" i="8"/>
  <c r="F11357" i="8"/>
  <c r="H11357" i="8" s="1"/>
  <c r="G11357" i="8"/>
  <c r="E11358" i="8"/>
  <c r="F11358" i="8"/>
  <c r="G11358" i="8"/>
  <c r="E11359" i="8"/>
  <c r="F11359" i="8" s="1"/>
  <c r="H11359" i="8" s="1"/>
  <c r="G11359" i="8"/>
  <c r="E11360" i="8"/>
  <c r="F11360" i="8" s="1"/>
  <c r="H11360" i="8" s="1"/>
  <c r="G11360" i="8"/>
  <c r="E11361" i="8"/>
  <c r="F11361" i="8"/>
  <c r="H11361" i="8" s="1"/>
  <c r="G11361" i="8"/>
  <c r="E11362" i="8"/>
  <c r="F11362" i="8"/>
  <c r="G11362" i="8"/>
  <c r="E11363" i="8"/>
  <c r="F11363" i="8" s="1"/>
  <c r="H11363" i="8" s="1"/>
  <c r="G11363" i="8"/>
  <c r="E11364" i="8"/>
  <c r="F11364" i="8" s="1"/>
  <c r="H11364" i="8" s="1"/>
  <c r="G11364" i="8"/>
  <c r="E11365" i="8"/>
  <c r="F11365" i="8"/>
  <c r="H11365" i="8" s="1"/>
  <c r="G11365" i="8"/>
  <c r="E11366" i="8"/>
  <c r="F11366" i="8"/>
  <c r="G11366" i="8"/>
  <c r="E11367" i="8"/>
  <c r="F11367" i="8" s="1"/>
  <c r="H11367" i="8" s="1"/>
  <c r="G11367" i="8"/>
  <c r="E11368" i="8"/>
  <c r="F11368" i="8" s="1"/>
  <c r="H11368" i="8" s="1"/>
  <c r="G11368" i="8"/>
  <c r="E11369" i="8"/>
  <c r="F11369" i="8"/>
  <c r="H11369" i="8" s="1"/>
  <c r="G11369" i="8"/>
  <c r="E11370" i="8"/>
  <c r="F11370" i="8"/>
  <c r="G11370" i="8"/>
  <c r="H11370" i="8" s="1"/>
  <c r="E11371" i="8"/>
  <c r="F11371" i="8"/>
  <c r="G11371" i="8"/>
  <c r="H11371" i="8" s="1"/>
  <c r="E11372" i="8"/>
  <c r="F11372" i="8"/>
  <c r="G11372" i="8"/>
  <c r="H11372" i="8" s="1"/>
  <c r="E11373" i="8"/>
  <c r="F11373" i="8"/>
  <c r="G11373" i="8"/>
  <c r="H11373" i="8" s="1"/>
  <c r="E11374" i="8"/>
  <c r="F11374" i="8"/>
  <c r="G11374" i="8"/>
  <c r="H11374" i="8" s="1"/>
  <c r="E11375" i="8"/>
  <c r="F11375" i="8"/>
  <c r="G11375" i="8"/>
  <c r="H11375" i="8" s="1"/>
  <c r="E11376" i="8"/>
  <c r="F11376" i="8"/>
  <c r="G11376" i="8"/>
  <c r="H11376" i="8" s="1"/>
  <c r="E11377" i="8"/>
  <c r="F11377" i="8"/>
  <c r="G11377" i="8"/>
  <c r="H11377" i="8" s="1"/>
  <c r="E11378" i="8"/>
  <c r="F11378" i="8"/>
  <c r="G11378" i="8"/>
  <c r="H11378" i="8" s="1"/>
  <c r="E11379" i="8"/>
  <c r="F11379" i="8"/>
  <c r="G11379" i="8"/>
  <c r="H11379" i="8" s="1"/>
  <c r="E11380" i="8"/>
  <c r="F11380" i="8"/>
  <c r="G11380" i="8"/>
  <c r="H11380" i="8" s="1"/>
  <c r="E11381" i="8"/>
  <c r="F11381" i="8"/>
  <c r="G11381" i="8"/>
  <c r="H11381" i="8" s="1"/>
  <c r="E11382" i="8"/>
  <c r="F11382" i="8"/>
  <c r="G11382" i="8"/>
  <c r="H11382" i="8" s="1"/>
  <c r="E11383" i="8"/>
  <c r="F11383" i="8"/>
  <c r="G11383" i="8"/>
  <c r="H11383" i="8" s="1"/>
  <c r="E11384" i="8"/>
  <c r="F11384" i="8"/>
  <c r="G11384" i="8"/>
  <c r="H11384" i="8" s="1"/>
  <c r="E11385" i="8"/>
  <c r="F11385" i="8"/>
  <c r="G11385" i="8"/>
  <c r="H11385" i="8" s="1"/>
  <c r="E11386" i="8"/>
  <c r="F11386" i="8"/>
  <c r="G11386" i="8"/>
  <c r="H11386" i="8" s="1"/>
  <c r="E11387" i="8"/>
  <c r="F11387" i="8"/>
  <c r="G11387" i="8"/>
  <c r="H11387" i="8" s="1"/>
  <c r="E11388" i="8"/>
  <c r="F11388" i="8"/>
  <c r="G11388" i="8"/>
  <c r="H11388" i="8" s="1"/>
  <c r="E11389" i="8"/>
  <c r="F11389" i="8"/>
  <c r="G11389" i="8"/>
  <c r="H11389" i="8" s="1"/>
  <c r="E11390" i="8"/>
  <c r="F11390" i="8"/>
  <c r="G11390" i="8"/>
  <c r="H11390" i="8" s="1"/>
  <c r="E11391" i="8"/>
  <c r="F11391" i="8"/>
  <c r="G11391" i="8"/>
  <c r="H11391" i="8" s="1"/>
  <c r="E11392" i="8"/>
  <c r="F11392" i="8"/>
  <c r="G11392" i="8"/>
  <c r="H11392" i="8" s="1"/>
  <c r="E11393" i="8"/>
  <c r="F11393" i="8"/>
  <c r="G11393" i="8"/>
  <c r="H11393" i="8" s="1"/>
  <c r="E11394" i="8"/>
  <c r="F11394" i="8"/>
  <c r="G11394" i="8"/>
  <c r="H11394" i="8" s="1"/>
  <c r="E11395" i="8"/>
  <c r="F11395" i="8"/>
  <c r="G11395" i="8"/>
  <c r="H11395" i="8" s="1"/>
  <c r="E11396" i="8"/>
  <c r="F11396" i="8"/>
  <c r="G11396" i="8"/>
  <c r="H11396" i="8" s="1"/>
  <c r="E11397" i="8"/>
  <c r="F11397" i="8"/>
  <c r="G11397" i="8"/>
  <c r="H11397" i="8" s="1"/>
  <c r="E11398" i="8"/>
  <c r="F11398" i="8"/>
  <c r="G11398" i="8"/>
  <c r="H11398" i="8" s="1"/>
  <c r="E11399" i="8"/>
  <c r="F11399" i="8"/>
  <c r="G11399" i="8"/>
  <c r="H11399" i="8" s="1"/>
  <c r="E11400" i="8"/>
  <c r="F11400" i="8"/>
  <c r="G11400" i="8"/>
  <c r="H11400" i="8" s="1"/>
  <c r="E11401" i="8"/>
  <c r="F11401" i="8"/>
  <c r="G11401" i="8"/>
  <c r="H11401" i="8" s="1"/>
  <c r="E11402" i="8"/>
  <c r="F11402" i="8"/>
  <c r="G11402" i="8"/>
  <c r="H11402" i="8" s="1"/>
  <c r="E11403" i="8"/>
  <c r="F11403" i="8"/>
  <c r="G11403" i="8"/>
  <c r="H11403" i="8" s="1"/>
  <c r="E11404" i="8"/>
  <c r="F11404" i="8"/>
  <c r="G11404" i="8"/>
  <c r="H11404" i="8" s="1"/>
  <c r="E11405" i="8"/>
  <c r="F11405" i="8"/>
  <c r="G11405" i="8"/>
  <c r="H11405" i="8" s="1"/>
  <c r="E11406" i="8"/>
  <c r="F11406" i="8"/>
  <c r="G11406" i="8"/>
  <c r="H11406" i="8" s="1"/>
  <c r="E11407" i="8"/>
  <c r="F11407" i="8"/>
  <c r="G11407" i="8"/>
  <c r="H11407" i="8" s="1"/>
  <c r="E11408" i="8"/>
  <c r="F11408" i="8"/>
  <c r="G11408" i="8"/>
  <c r="H11408" i="8" s="1"/>
  <c r="E11409" i="8"/>
  <c r="F11409" i="8"/>
  <c r="G11409" i="8"/>
  <c r="H11409" i="8" s="1"/>
  <c r="E11410" i="8"/>
  <c r="F11410" i="8"/>
  <c r="G11410" i="8"/>
  <c r="H11410" i="8" s="1"/>
  <c r="E11411" i="8"/>
  <c r="F11411" i="8"/>
  <c r="G11411" i="8"/>
  <c r="H11411" i="8" s="1"/>
  <c r="E11412" i="8"/>
  <c r="F11412" i="8"/>
  <c r="G11412" i="8"/>
  <c r="H11412" i="8" s="1"/>
  <c r="E11413" i="8"/>
  <c r="F11413" i="8"/>
  <c r="G11413" i="8"/>
  <c r="H11413" i="8" s="1"/>
  <c r="E11414" i="8"/>
  <c r="F11414" i="8"/>
  <c r="G11414" i="8"/>
  <c r="H11414" i="8" s="1"/>
  <c r="E11415" i="8"/>
  <c r="F11415" i="8"/>
  <c r="G11415" i="8"/>
  <c r="H11415" i="8" s="1"/>
  <c r="E11416" i="8"/>
  <c r="F11416" i="8"/>
  <c r="G11416" i="8"/>
  <c r="H11416" i="8" s="1"/>
  <c r="E11417" i="8"/>
  <c r="F11417" i="8"/>
  <c r="G11417" i="8"/>
  <c r="H11417" i="8" s="1"/>
  <c r="E11418" i="8"/>
  <c r="F11418" i="8"/>
  <c r="G11418" i="8"/>
  <c r="H11418" i="8" s="1"/>
  <c r="E11419" i="8"/>
  <c r="F11419" i="8"/>
  <c r="G11419" i="8"/>
  <c r="H11419" i="8" s="1"/>
  <c r="E11420" i="8"/>
  <c r="F11420" i="8"/>
  <c r="G11420" i="8"/>
  <c r="H11420" i="8" s="1"/>
  <c r="E11421" i="8"/>
  <c r="F11421" i="8"/>
  <c r="G11421" i="8"/>
  <c r="H11421" i="8" s="1"/>
  <c r="E11422" i="8"/>
  <c r="F11422" i="8"/>
  <c r="G11422" i="8"/>
  <c r="H11422" i="8" s="1"/>
  <c r="E11423" i="8"/>
  <c r="F11423" i="8"/>
  <c r="G11423" i="8"/>
  <c r="H11423" i="8" s="1"/>
  <c r="E11424" i="8"/>
  <c r="F11424" i="8"/>
  <c r="G11424" i="8"/>
  <c r="H11424" i="8" s="1"/>
  <c r="E11425" i="8"/>
  <c r="F11425" i="8"/>
  <c r="G11425" i="8"/>
  <c r="H11425" i="8" s="1"/>
  <c r="E11426" i="8"/>
  <c r="F11426" i="8"/>
  <c r="G11426" i="8"/>
  <c r="H11426" i="8" s="1"/>
  <c r="E11427" i="8"/>
  <c r="F11427" i="8"/>
  <c r="G11427" i="8"/>
  <c r="H11427" i="8" s="1"/>
  <c r="E11428" i="8"/>
  <c r="F11428" i="8"/>
  <c r="G11428" i="8"/>
  <c r="H11428" i="8" s="1"/>
  <c r="E11429" i="8"/>
  <c r="F11429" i="8"/>
  <c r="G11429" i="8"/>
  <c r="H11429" i="8" s="1"/>
  <c r="E11430" i="8"/>
  <c r="F11430" i="8"/>
  <c r="G11430" i="8"/>
  <c r="H11430" i="8" s="1"/>
  <c r="E11431" i="8"/>
  <c r="F11431" i="8"/>
  <c r="G11431" i="8"/>
  <c r="H11431" i="8" s="1"/>
  <c r="E11432" i="8"/>
  <c r="F11432" i="8"/>
  <c r="G11432" i="8"/>
  <c r="H11432" i="8" s="1"/>
  <c r="E11433" i="8"/>
  <c r="F11433" i="8"/>
  <c r="G11433" i="8"/>
  <c r="H11433" i="8" s="1"/>
  <c r="E11434" i="8"/>
  <c r="F11434" i="8"/>
  <c r="G11434" i="8"/>
  <c r="H11434" i="8" s="1"/>
  <c r="E11435" i="8"/>
  <c r="F11435" i="8"/>
  <c r="G11435" i="8"/>
  <c r="H11435" i="8" s="1"/>
  <c r="E11436" i="8"/>
  <c r="F11436" i="8"/>
  <c r="G11436" i="8"/>
  <c r="H11436" i="8" s="1"/>
  <c r="E11437" i="8"/>
  <c r="F11437" i="8"/>
  <c r="G11437" i="8"/>
  <c r="H11437" i="8" s="1"/>
  <c r="E11438" i="8"/>
  <c r="F11438" i="8"/>
  <c r="G11438" i="8"/>
  <c r="H11438" i="8" s="1"/>
  <c r="E11439" i="8"/>
  <c r="F11439" i="8"/>
  <c r="G11439" i="8"/>
  <c r="H11439" i="8" s="1"/>
  <c r="E11440" i="8"/>
  <c r="F11440" i="8"/>
  <c r="G11440" i="8"/>
  <c r="H11440" i="8" s="1"/>
  <c r="E11441" i="8"/>
  <c r="F11441" i="8"/>
  <c r="G11441" i="8"/>
  <c r="H11441" i="8" s="1"/>
  <c r="E11442" i="8"/>
  <c r="F11442" i="8"/>
  <c r="G11442" i="8"/>
  <c r="H11442" i="8" s="1"/>
  <c r="E11443" i="8"/>
  <c r="F11443" i="8"/>
  <c r="G11443" i="8"/>
  <c r="H11443" i="8" s="1"/>
  <c r="E11444" i="8"/>
  <c r="F11444" i="8"/>
  <c r="G11444" i="8"/>
  <c r="H11444" i="8" s="1"/>
  <c r="E11445" i="8"/>
  <c r="F11445" i="8"/>
  <c r="G11445" i="8"/>
  <c r="H11445" i="8" s="1"/>
  <c r="E11446" i="8"/>
  <c r="F11446" i="8"/>
  <c r="G11446" i="8"/>
  <c r="H11446" i="8" s="1"/>
  <c r="E11447" i="8"/>
  <c r="F11447" i="8"/>
  <c r="G11447" i="8"/>
  <c r="H11447" i="8" s="1"/>
  <c r="E11448" i="8"/>
  <c r="F11448" i="8"/>
  <c r="G11448" i="8"/>
  <c r="H11448" i="8" s="1"/>
  <c r="E11449" i="8"/>
  <c r="F11449" i="8"/>
  <c r="G11449" i="8"/>
  <c r="H11449" i="8" s="1"/>
  <c r="E11450" i="8"/>
  <c r="F11450" i="8"/>
  <c r="G11450" i="8"/>
  <c r="H11450" i="8" s="1"/>
  <c r="E11451" i="8"/>
  <c r="F11451" i="8"/>
  <c r="G11451" i="8"/>
  <c r="H11451" i="8" s="1"/>
  <c r="E11452" i="8"/>
  <c r="F11452" i="8"/>
  <c r="G11452" i="8"/>
  <c r="H11452" i="8" s="1"/>
  <c r="E11453" i="8"/>
  <c r="F11453" i="8"/>
  <c r="G11453" i="8"/>
  <c r="H11453" i="8" s="1"/>
  <c r="E11454" i="8"/>
  <c r="F11454" i="8"/>
  <c r="G11454" i="8"/>
  <c r="H11454" i="8" s="1"/>
  <c r="E11455" i="8"/>
  <c r="F11455" i="8"/>
  <c r="G11455" i="8"/>
  <c r="H11455" i="8" s="1"/>
  <c r="E11456" i="8"/>
  <c r="F11456" i="8"/>
  <c r="G11456" i="8"/>
  <c r="H11456" i="8" s="1"/>
  <c r="E11457" i="8"/>
  <c r="F11457" i="8"/>
  <c r="G11457" i="8"/>
  <c r="H11457" i="8" s="1"/>
  <c r="E11458" i="8"/>
  <c r="F11458" i="8"/>
  <c r="G11458" i="8"/>
  <c r="H11458" i="8" s="1"/>
  <c r="E11459" i="8"/>
  <c r="F11459" i="8"/>
  <c r="G11459" i="8"/>
  <c r="H11459" i="8" s="1"/>
  <c r="E11460" i="8"/>
  <c r="F11460" i="8"/>
  <c r="G11460" i="8"/>
  <c r="H11460" i="8" s="1"/>
  <c r="E11461" i="8"/>
  <c r="F11461" i="8"/>
  <c r="G11461" i="8"/>
  <c r="H11461" i="8" s="1"/>
  <c r="E11462" i="8"/>
  <c r="F11462" i="8"/>
  <c r="G11462" i="8"/>
  <c r="H11462" i="8" s="1"/>
  <c r="E11463" i="8"/>
  <c r="F11463" i="8"/>
  <c r="G11463" i="8"/>
  <c r="H11463" i="8" s="1"/>
  <c r="E11464" i="8"/>
  <c r="F11464" i="8"/>
  <c r="G11464" i="8"/>
  <c r="H11464" i="8" s="1"/>
  <c r="E11465" i="8"/>
  <c r="F11465" i="8"/>
  <c r="G11465" i="8"/>
  <c r="H11465" i="8" s="1"/>
  <c r="E11466" i="8"/>
  <c r="F11466" i="8"/>
  <c r="G11466" i="8"/>
  <c r="H11466" i="8" s="1"/>
  <c r="E11467" i="8"/>
  <c r="F11467" i="8"/>
  <c r="G11467" i="8"/>
  <c r="H11467" i="8" s="1"/>
  <c r="E11468" i="8"/>
  <c r="F11468" i="8"/>
  <c r="G11468" i="8"/>
  <c r="H11468" i="8" s="1"/>
  <c r="E11469" i="8"/>
  <c r="F11469" i="8"/>
  <c r="G11469" i="8"/>
  <c r="H11469" i="8" s="1"/>
  <c r="E11470" i="8"/>
  <c r="F11470" i="8"/>
  <c r="G11470" i="8"/>
  <c r="H11470" i="8" s="1"/>
  <c r="E11471" i="8"/>
  <c r="F11471" i="8"/>
  <c r="G11471" i="8"/>
  <c r="H11471" i="8" s="1"/>
  <c r="E11472" i="8"/>
  <c r="F11472" i="8"/>
  <c r="G11472" i="8"/>
  <c r="H11472" i="8" s="1"/>
  <c r="E11473" i="8"/>
  <c r="F11473" i="8"/>
  <c r="G11473" i="8"/>
  <c r="H11473" i="8" s="1"/>
  <c r="E11474" i="8"/>
  <c r="F11474" i="8"/>
  <c r="G11474" i="8"/>
  <c r="H11474" i="8" s="1"/>
  <c r="E11475" i="8"/>
  <c r="F11475" i="8"/>
  <c r="G11475" i="8"/>
  <c r="H11475" i="8" s="1"/>
  <c r="E11476" i="8"/>
  <c r="F11476" i="8"/>
  <c r="G11476" i="8"/>
  <c r="H11476" i="8" s="1"/>
  <c r="E11477" i="8"/>
  <c r="F11477" i="8"/>
  <c r="G11477" i="8"/>
  <c r="H11477" i="8" s="1"/>
  <c r="E11478" i="8"/>
  <c r="F11478" i="8"/>
  <c r="G11478" i="8"/>
  <c r="H11478" i="8" s="1"/>
  <c r="E11479" i="8"/>
  <c r="F11479" i="8"/>
  <c r="G11479" i="8"/>
  <c r="H11479" i="8" s="1"/>
  <c r="E11480" i="8"/>
  <c r="F11480" i="8"/>
  <c r="G11480" i="8"/>
  <c r="H11480" i="8" s="1"/>
  <c r="E11481" i="8"/>
  <c r="F11481" i="8"/>
  <c r="G11481" i="8"/>
  <c r="H11481" i="8" s="1"/>
  <c r="E11482" i="8"/>
  <c r="F11482" i="8"/>
  <c r="G11482" i="8"/>
  <c r="H11482" i="8" s="1"/>
  <c r="E11483" i="8"/>
  <c r="F11483" i="8"/>
  <c r="G11483" i="8"/>
  <c r="H11483" i="8" s="1"/>
  <c r="E11484" i="8"/>
  <c r="F11484" i="8"/>
  <c r="G11484" i="8"/>
  <c r="H11484" i="8" s="1"/>
  <c r="E11485" i="8"/>
  <c r="F11485" i="8"/>
  <c r="G11485" i="8"/>
  <c r="H11485" i="8" s="1"/>
  <c r="E11486" i="8"/>
  <c r="F11486" i="8"/>
  <c r="G11486" i="8"/>
  <c r="H11486" i="8" s="1"/>
  <c r="E11487" i="8"/>
  <c r="F11487" i="8"/>
  <c r="G11487" i="8"/>
  <c r="H11487" i="8" s="1"/>
  <c r="E11488" i="8"/>
  <c r="F11488" i="8"/>
  <c r="G11488" i="8"/>
  <c r="H11488" i="8" s="1"/>
  <c r="E11489" i="8"/>
  <c r="F11489" i="8"/>
  <c r="G11489" i="8"/>
  <c r="H11489" i="8" s="1"/>
  <c r="E11490" i="8"/>
  <c r="F11490" i="8"/>
  <c r="G11490" i="8"/>
  <c r="H11490" i="8" s="1"/>
  <c r="E11491" i="8"/>
  <c r="F11491" i="8"/>
  <c r="G11491" i="8"/>
  <c r="H11491" i="8" s="1"/>
  <c r="E11492" i="8"/>
  <c r="F11492" i="8"/>
  <c r="G11492" i="8"/>
  <c r="H11492" i="8" s="1"/>
  <c r="E11493" i="8"/>
  <c r="F11493" i="8"/>
  <c r="G11493" i="8"/>
  <c r="H11493" i="8" s="1"/>
  <c r="E11494" i="8"/>
  <c r="F11494" i="8"/>
  <c r="G11494" i="8"/>
  <c r="H11494" i="8" s="1"/>
  <c r="E11495" i="8"/>
  <c r="F11495" i="8"/>
  <c r="G11495" i="8"/>
  <c r="H11495" i="8" s="1"/>
  <c r="E11496" i="8"/>
  <c r="F11496" i="8"/>
  <c r="G11496" i="8"/>
  <c r="H11496" i="8" s="1"/>
  <c r="E11497" i="8"/>
  <c r="F11497" i="8"/>
  <c r="G11497" i="8"/>
  <c r="H11497" i="8" s="1"/>
  <c r="E11498" i="8"/>
  <c r="F11498" i="8"/>
  <c r="G11498" i="8"/>
  <c r="H11498" i="8" s="1"/>
  <c r="E11499" i="8"/>
  <c r="F11499" i="8"/>
  <c r="G11499" i="8"/>
  <c r="H11499" i="8" s="1"/>
  <c r="E11500" i="8"/>
  <c r="F11500" i="8"/>
  <c r="G11500" i="8"/>
  <c r="H11500" i="8" s="1"/>
  <c r="E11501" i="8"/>
  <c r="F11501" i="8"/>
  <c r="G11501" i="8"/>
  <c r="H11501" i="8" s="1"/>
  <c r="E11502" i="8"/>
  <c r="F11502" i="8"/>
  <c r="G11502" i="8"/>
  <c r="H11502" i="8" s="1"/>
  <c r="E11503" i="8"/>
  <c r="F11503" i="8"/>
  <c r="G11503" i="8"/>
  <c r="H11503" i="8" s="1"/>
  <c r="E11504" i="8"/>
  <c r="F11504" i="8"/>
  <c r="G11504" i="8"/>
  <c r="H11504" i="8" s="1"/>
  <c r="E11505" i="8"/>
  <c r="F11505" i="8"/>
  <c r="G11505" i="8"/>
  <c r="H11505" i="8" s="1"/>
  <c r="E11506" i="8"/>
  <c r="F11506" i="8"/>
  <c r="G11506" i="8"/>
  <c r="H11506" i="8" s="1"/>
  <c r="E11507" i="8"/>
  <c r="F11507" i="8"/>
  <c r="G11507" i="8"/>
  <c r="H11507" i="8" s="1"/>
  <c r="E11508" i="8"/>
  <c r="F11508" i="8"/>
  <c r="G11508" i="8"/>
  <c r="H11508" i="8" s="1"/>
  <c r="E11509" i="8"/>
  <c r="F11509" i="8"/>
  <c r="G11509" i="8"/>
  <c r="H11509" i="8" s="1"/>
  <c r="E11510" i="8"/>
  <c r="F11510" i="8"/>
  <c r="H11510" i="8" s="1"/>
  <c r="G11510" i="8"/>
  <c r="E11511" i="8"/>
  <c r="F11511" i="8"/>
  <c r="H11511" i="8" s="1"/>
  <c r="G11511" i="8"/>
  <c r="E11512" i="8"/>
  <c r="F11512" i="8"/>
  <c r="H11512" i="8" s="1"/>
  <c r="G11512" i="8"/>
  <c r="E11513" i="8"/>
  <c r="F11513" i="8"/>
  <c r="H11513" i="8" s="1"/>
  <c r="G11513" i="8"/>
  <c r="E11514" i="8"/>
  <c r="F11514" i="8"/>
  <c r="H11514" i="8" s="1"/>
  <c r="G11514" i="8"/>
  <c r="E11515" i="8"/>
  <c r="F11515" i="8"/>
  <c r="H11515" i="8" s="1"/>
  <c r="G11515" i="8"/>
  <c r="E11516" i="8"/>
  <c r="F11516" i="8"/>
  <c r="H11516" i="8" s="1"/>
  <c r="G11516" i="8"/>
  <c r="E11517" i="8"/>
  <c r="F11517" i="8"/>
  <c r="H11517" i="8" s="1"/>
  <c r="G11517" i="8"/>
  <c r="E11518" i="8"/>
  <c r="F11518" i="8"/>
  <c r="H11518" i="8" s="1"/>
  <c r="G11518" i="8"/>
  <c r="E11519" i="8"/>
  <c r="F11519" i="8"/>
  <c r="H11519" i="8" s="1"/>
  <c r="G11519" i="8"/>
  <c r="E11520" i="8"/>
  <c r="F11520" i="8"/>
  <c r="H11520" i="8" s="1"/>
  <c r="G11520" i="8"/>
  <c r="E11521" i="8"/>
  <c r="F11521" i="8"/>
  <c r="H11521" i="8" s="1"/>
  <c r="G11521" i="8"/>
  <c r="E11522" i="8"/>
  <c r="F11522" i="8"/>
  <c r="H11522" i="8" s="1"/>
  <c r="G11522" i="8"/>
  <c r="E11523" i="8"/>
  <c r="F11523" i="8"/>
  <c r="H11523" i="8" s="1"/>
  <c r="G11523" i="8"/>
  <c r="E11524" i="8"/>
  <c r="F11524" i="8"/>
  <c r="H11524" i="8" s="1"/>
  <c r="G11524" i="8"/>
  <c r="E11525" i="8"/>
  <c r="F11525" i="8"/>
  <c r="H11525" i="8" s="1"/>
  <c r="G11525" i="8"/>
  <c r="E11526" i="8"/>
  <c r="F11526" i="8"/>
  <c r="H11526" i="8" s="1"/>
  <c r="G11526" i="8"/>
  <c r="E11527" i="8"/>
  <c r="F11527" i="8"/>
  <c r="H11527" i="8" s="1"/>
  <c r="G11527" i="8"/>
  <c r="E11528" i="8"/>
  <c r="F11528" i="8"/>
  <c r="H11528" i="8" s="1"/>
  <c r="G11528" i="8"/>
  <c r="E11529" i="8"/>
  <c r="F11529" i="8"/>
  <c r="H11529" i="8" s="1"/>
  <c r="G11529" i="8"/>
  <c r="E11530" i="8"/>
  <c r="F11530" i="8"/>
  <c r="H11530" i="8" s="1"/>
  <c r="G11530" i="8"/>
  <c r="E11531" i="8"/>
  <c r="F11531" i="8"/>
  <c r="H11531" i="8" s="1"/>
  <c r="G11531" i="8"/>
  <c r="E11532" i="8"/>
  <c r="F11532" i="8"/>
  <c r="H11532" i="8" s="1"/>
  <c r="G11532" i="8"/>
  <c r="E11533" i="8"/>
  <c r="F11533" i="8"/>
  <c r="H11533" i="8" s="1"/>
  <c r="G11533" i="8"/>
  <c r="E11534" i="8"/>
  <c r="F11534" i="8"/>
  <c r="H11534" i="8" s="1"/>
  <c r="G11534" i="8"/>
  <c r="E11535" i="8"/>
  <c r="F11535" i="8"/>
  <c r="H11535" i="8" s="1"/>
  <c r="G11535" i="8"/>
  <c r="E11536" i="8"/>
  <c r="F11536" i="8"/>
  <c r="H11536" i="8" s="1"/>
  <c r="G11536" i="8"/>
  <c r="E11537" i="8"/>
  <c r="F11537" i="8"/>
  <c r="H11537" i="8" s="1"/>
  <c r="G11537" i="8"/>
  <c r="E11538" i="8"/>
  <c r="F11538" i="8"/>
  <c r="H11538" i="8" s="1"/>
  <c r="G11538" i="8"/>
  <c r="E11539" i="8"/>
  <c r="F11539" i="8"/>
  <c r="H11539" i="8" s="1"/>
  <c r="G11539" i="8"/>
  <c r="E11540" i="8"/>
  <c r="F11540" i="8"/>
  <c r="H11540" i="8" s="1"/>
  <c r="G11540" i="8"/>
  <c r="E11541" i="8"/>
  <c r="F11541" i="8"/>
  <c r="H11541" i="8" s="1"/>
  <c r="G11541" i="8"/>
  <c r="E11542" i="8"/>
  <c r="F11542" i="8"/>
  <c r="H11542" i="8" s="1"/>
  <c r="G11542" i="8"/>
  <c r="E11543" i="8"/>
  <c r="F11543" i="8"/>
  <c r="H11543" i="8" s="1"/>
  <c r="G11543" i="8"/>
  <c r="E11544" i="8"/>
  <c r="F11544" i="8"/>
  <c r="H11544" i="8" s="1"/>
  <c r="G11544" i="8"/>
  <c r="E11545" i="8"/>
  <c r="F11545" i="8"/>
  <c r="H11545" i="8" s="1"/>
  <c r="G11545" i="8"/>
  <c r="E11546" i="8"/>
  <c r="F11546" i="8"/>
  <c r="H11546" i="8" s="1"/>
  <c r="G11546" i="8"/>
  <c r="E11547" i="8"/>
  <c r="F11547" i="8"/>
  <c r="H11547" i="8" s="1"/>
  <c r="G11547" i="8"/>
  <c r="E11548" i="8"/>
  <c r="F11548" i="8"/>
  <c r="H11548" i="8" s="1"/>
  <c r="G11548" i="8"/>
  <c r="E11549" i="8"/>
  <c r="F11549" i="8"/>
  <c r="H11549" i="8" s="1"/>
  <c r="G11549" i="8"/>
  <c r="E11550" i="8"/>
  <c r="F11550" i="8"/>
  <c r="H11550" i="8" s="1"/>
  <c r="G11550" i="8"/>
  <c r="E11551" i="8"/>
  <c r="F11551" i="8"/>
  <c r="H11551" i="8" s="1"/>
  <c r="G11551" i="8"/>
  <c r="E11552" i="8"/>
  <c r="F11552" i="8"/>
  <c r="H11552" i="8" s="1"/>
  <c r="G11552" i="8"/>
  <c r="E11553" i="8"/>
  <c r="F11553" i="8"/>
  <c r="H11553" i="8" s="1"/>
  <c r="G11553" i="8"/>
  <c r="E11554" i="8"/>
  <c r="F11554" i="8"/>
  <c r="H11554" i="8" s="1"/>
  <c r="G11554" i="8"/>
  <c r="E11555" i="8"/>
  <c r="F11555" i="8"/>
  <c r="H11555" i="8" s="1"/>
  <c r="G11555" i="8"/>
  <c r="E11556" i="8"/>
  <c r="F11556" i="8"/>
  <c r="H11556" i="8" s="1"/>
  <c r="G11556" i="8"/>
  <c r="E11557" i="8"/>
  <c r="F11557" i="8"/>
  <c r="H11557" i="8" s="1"/>
  <c r="G11557" i="8"/>
  <c r="E11558" i="8"/>
  <c r="F11558" i="8"/>
  <c r="H11558" i="8" s="1"/>
  <c r="G11558" i="8"/>
  <c r="E11559" i="8"/>
  <c r="F11559" i="8"/>
  <c r="H11559" i="8" s="1"/>
  <c r="G11559" i="8"/>
  <c r="E11560" i="8"/>
  <c r="F11560" i="8"/>
  <c r="H11560" i="8" s="1"/>
  <c r="G11560" i="8"/>
  <c r="E11561" i="8"/>
  <c r="F11561" i="8"/>
  <c r="H11561" i="8" s="1"/>
  <c r="G11561" i="8"/>
  <c r="E11562" i="8"/>
  <c r="F11562" i="8"/>
  <c r="H11562" i="8" s="1"/>
  <c r="G11562" i="8"/>
  <c r="E11563" i="8"/>
  <c r="F11563" i="8"/>
  <c r="H11563" i="8" s="1"/>
  <c r="G11563" i="8"/>
  <c r="E11564" i="8"/>
  <c r="F11564" i="8"/>
  <c r="H11564" i="8" s="1"/>
  <c r="G11564" i="8"/>
  <c r="E11565" i="8"/>
  <c r="F11565" i="8"/>
  <c r="H11565" i="8" s="1"/>
  <c r="G11565" i="8"/>
  <c r="E11566" i="8"/>
  <c r="F11566" i="8"/>
  <c r="H11566" i="8" s="1"/>
  <c r="G11566" i="8"/>
  <c r="E11567" i="8"/>
  <c r="F11567" i="8"/>
  <c r="H11567" i="8" s="1"/>
  <c r="G11567" i="8"/>
  <c r="E11568" i="8"/>
  <c r="F11568" i="8"/>
  <c r="H11568" i="8" s="1"/>
  <c r="G11568" i="8"/>
  <c r="E11569" i="8"/>
  <c r="F11569" i="8"/>
  <c r="H11569" i="8" s="1"/>
  <c r="G11569" i="8"/>
  <c r="E11570" i="8"/>
  <c r="F11570" i="8"/>
  <c r="H11570" i="8" s="1"/>
  <c r="G11570" i="8"/>
  <c r="E11571" i="8"/>
  <c r="F11571" i="8"/>
  <c r="H11571" i="8" s="1"/>
  <c r="G11571" i="8"/>
  <c r="E11572" i="8"/>
  <c r="F11572" i="8"/>
  <c r="H11572" i="8" s="1"/>
  <c r="G11572" i="8"/>
  <c r="E11573" i="8"/>
  <c r="F11573" i="8"/>
  <c r="H11573" i="8" s="1"/>
  <c r="G11573" i="8"/>
  <c r="E11574" i="8"/>
  <c r="F11574" i="8"/>
  <c r="H11574" i="8" s="1"/>
  <c r="G11574" i="8"/>
  <c r="E11575" i="8"/>
  <c r="F11575" i="8"/>
  <c r="H11575" i="8" s="1"/>
  <c r="G11575" i="8"/>
  <c r="E11576" i="8"/>
  <c r="F11576" i="8"/>
  <c r="H11576" i="8" s="1"/>
  <c r="G11576" i="8"/>
  <c r="E11577" i="8"/>
  <c r="F11577" i="8"/>
  <c r="H11577" i="8" s="1"/>
  <c r="G11577" i="8"/>
  <c r="E11578" i="8"/>
  <c r="F11578" i="8"/>
  <c r="H11578" i="8" s="1"/>
  <c r="G11578" i="8"/>
  <c r="E11579" i="8"/>
  <c r="F11579" i="8"/>
  <c r="H11579" i="8" s="1"/>
  <c r="G11579" i="8"/>
  <c r="E11580" i="8"/>
  <c r="F11580" i="8"/>
  <c r="H11580" i="8" s="1"/>
  <c r="G11580" i="8"/>
  <c r="E11581" i="8"/>
  <c r="F11581" i="8"/>
  <c r="H11581" i="8" s="1"/>
  <c r="G11581" i="8"/>
  <c r="E11582" i="8"/>
  <c r="F11582" i="8"/>
  <c r="H11582" i="8" s="1"/>
  <c r="G11582" i="8"/>
  <c r="E11583" i="8"/>
  <c r="F11583" i="8"/>
  <c r="H11583" i="8" s="1"/>
  <c r="G11583" i="8"/>
  <c r="E11584" i="8"/>
  <c r="F11584" i="8"/>
  <c r="H11584" i="8" s="1"/>
  <c r="G11584" i="8"/>
  <c r="E11585" i="8"/>
  <c r="F11585" i="8"/>
  <c r="H11585" i="8" s="1"/>
  <c r="G11585" i="8"/>
  <c r="E11586" i="8"/>
  <c r="F11586" i="8"/>
  <c r="H11586" i="8" s="1"/>
  <c r="G11586" i="8"/>
  <c r="E11587" i="8"/>
  <c r="F11587" i="8"/>
  <c r="H11587" i="8" s="1"/>
  <c r="G11587" i="8"/>
  <c r="E11588" i="8"/>
  <c r="F11588" i="8"/>
  <c r="H11588" i="8" s="1"/>
  <c r="G11588" i="8"/>
  <c r="E11589" i="8"/>
  <c r="F11589" i="8"/>
  <c r="H11589" i="8" s="1"/>
  <c r="G11589" i="8"/>
  <c r="E11590" i="8"/>
  <c r="F11590" i="8"/>
  <c r="H11590" i="8" s="1"/>
  <c r="G11590" i="8"/>
  <c r="E11591" i="8"/>
  <c r="F11591" i="8"/>
  <c r="H11591" i="8" s="1"/>
  <c r="G11591" i="8"/>
  <c r="E11592" i="8"/>
  <c r="F11592" i="8"/>
  <c r="H11592" i="8" s="1"/>
  <c r="G11592" i="8"/>
  <c r="E11593" i="8"/>
  <c r="F11593" i="8"/>
  <c r="H11593" i="8" s="1"/>
  <c r="G11593" i="8"/>
  <c r="E11594" i="8"/>
  <c r="F11594" i="8"/>
  <c r="H11594" i="8" s="1"/>
  <c r="G11594" i="8"/>
  <c r="E11595" i="8"/>
  <c r="F11595" i="8"/>
  <c r="H11595" i="8" s="1"/>
  <c r="G11595" i="8"/>
  <c r="E11596" i="8"/>
  <c r="F11596" i="8"/>
  <c r="H11596" i="8" s="1"/>
  <c r="G11596" i="8"/>
  <c r="E11597" i="8"/>
  <c r="F11597" i="8"/>
  <c r="H11597" i="8" s="1"/>
  <c r="G11597" i="8"/>
  <c r="E11598" i="8"/>
  <c r="F11598" i="8"/>
  <c r="H11598" i="8" s="1"/>
  <c r="G11598" i="8"/>
  <c r="E11599" i="8"/>
  <c r="F11599" i="8"/>
  <c r="H11599" i="8" s="1"/>
  <c r="G11599" i="8"/>
  <c r="E11600" i="8"/>
  <c r="F11600" i="8"/>
  <c r="H11600" i="8" s="1"/>
  <c r="G11600" i="8"/>
  <c r="E11601" i="8"/>
  <c r="F11601" i="8"/>
  <c r="H11601" i="8" s="1"/>
  <c r="G11601" i="8"/>
  <c r="E11602" i="8"/>
  <c r="F11602" i="8"/>
  <c r="H11602" i="8" s="1"/>
  <c r="G11602" i="8"/>
  <c r="E11603" i="8"/>
  <c r="F11603" i="8"/>
  <c r="H11603" i="8" s="1"/>
  <c r="G11603" i="8"/>
  <c r="E11604" i="8"/>
  <c r="F11604" i="8"/>
  <c r="H11604" i="8" s="1"/>
  <c r="G11604" i="8"/>
  <c r="E11605" i="8"/>
  <c r="F11605" i="8"/>
  <c r="H11605" i="8" s="1"/>
  <c r="G11605" i="8"/>
  <c r="E11606" i="8"/>
  <c r="F11606" i="8"/>
  <c r="H11606" i="8" s="1"/>
  <c r="G11606" i="8"/>
  <c r="E11607" i="8"/>
  <c r="F11607" i="8"/>
  <c r="H11607" i="8" s="1"/>
  <c r="G11607" i="8"/>
  <c r="E11608" i="8"/>
  <c r="F11608" i="8"/>
  <c r="H11608" i="8" s="1"/>
  <c r="G11608" i="8"/>
  <c r="E11609" i="8"/>
  <c r="F11609" i="8"/>
  <c r="H11609" i="8" s="1"/>
  <c r="G11609" i="8"/>
  <c r="E11610" i="8"/>
  <c r="F11610" i="8"/>
  <c r="H11610" i="8" s="1"/>
  <c r="G11610" i="8"/>
  <c r="E11611" i="8"/>
  <c r="F11611" i="8"/>
  <c r="H11611" i="8" s="1"/>
  <c r="G11611" i="8"/>
  <c r="E11612" i="8"/>
  <c r="F11612" i="8"/>
  <c r="H11612" i="8" s="1"/>
  <c r="G11612" i="8"/>
  <c r="E11613" i="8"/>
  <c r="F11613" i="8"/>
  <c r="H11613" i="8" s="1"/>
  <c r="G11613" i="8"/>
  <c r="E11614" i="8"/>
  <c r="F11614" i="8"/>
  <c r="H11614" i="8" s="1"/>
  <c r="G11614" i="8"/>
  <c r="E11615" i="8"/>
  <c r="F11615" i="8"/>
  <c r="H11615" i="8" s="1"/>
  <c r="G11615" i="8"/>
  <c r="E11616" i="8"/>
  <c r="F11616" i="8"/>
  <c r="H11616" i="8" s="1"/>
  <c r="G11616" i="8"/>
  <c r="E11617" i="8"/>
  <c r="F11617" i="8"/>
  <c r="H11617" i="8" s="1"/>
  <c r="G11617" i="8"/>
  <c r="E11618" i="8"/>
  <c r="F11618" i="8"/>
  <c r="H11618" i="8" s="1"/>
  <c r="G11618" i="8"/>
  <c r="E11619" i="8"/>
  <c r="F11619" i="8"/>
  <c r="H11619" i="8" s="1"/>
  <c r="G11619" i="8"/>
  <c r="E11620" i="8"/>
  <c r="F11620" i="8"/>
  <c r="H11620" i="8" s="1"/>
  <c r="G11620" i="8"/>
  <c r="E11621" i="8"/>
  <c r="F11621" i="8"/>
  <c r="H11621" i="8" s="1"/>
  <c r="G11621" i="8"/>
  <c r="E11622" i="8"/>
  <c r="F11622" i="8"/>
  <c r="H11622" i="8" s="1"/>
  <c r="G11622" i="8"/>
  <c r="E11623" i="8"/>
  <c r="F11623" i="8"/>
  <c r="H11623" i="8" s="1"/>
  <c r="G11623" i="8"/>
  <c r="E11624" i="8"/>
  <c r="F11624" i="8"/>
  <c r="H11624" i="8" s="1"/>
  <c r="G11624" i="8"/>
  <c r="E11625" i="8"/>
  <c r="F11625" i="8"/>
  <c r="H11625" i="8" s="1"/>
  <c r="G11625" i="8"/>
  <c r="E11626" i="8"/>
  <c r="F11626" i="8"/>
  <c r="H11626" i="8" s="1"/>
  <c r="G11626" i="8"/>
  <c r="E11627" i="8"/>
  <c r="F11627" i="8"/>
  <c r="H11627" i="8" s="1"/>
  <c r="G11627" i="8"/>
  <c r="E11628" i="8"/>
  <c r="F11628" i="8"/>
  <c r="H11628" i="8" s="1"/>
  <c r="G11628" i="8"/>
  <c r="E11629" i="8"/>
  <c r="F11629" i="8"/>
  <c r="H11629" i="8" s="1"/>
  <c r="G11629" i="8"/>
  <c r="E11630" i="8"/>
  <c r="F11630" i="8"/>
  <c r="H11630" i="8" s="1"/>
  <c r="G11630" i="8"/>
  <c r="E11631" i="8"/>
  <c r="F11631" i="8"/>
  <c r="H11631" i="8" s="1"/>
  <c r="G11631" i="8"/>
  <c r="E11632" i="8"/>
  <c r="F11632" i="8"/>
  <c r="H11632" i="8" s="1"/>
  <c r="G11632" i="8"/>
  <c r="E11633" i="8"/>
  <c r="F11633" i="8"/>
  <c r="H11633" i="8" s="1"/>
  <c r="G11633" i="8"/>
  <c r="E11634" i="8"/>
  <c r="F11634" i="8"/>
  <c r="H11634" i="8" s="1"/>
  <c r="G11634" i="8"/>
  <c r="E11635" i="8"/>
  <c r="F11635" i="8"/>
  <c r="H11635" i="8" s="1"/>
  <c r="G11635" i="8"/>
  <c r="E11636" i="8"/>
  <c r="F11636" i="8"/>
  <c r="H11636" i="8" s="1"/>
  <c r="G11636" i="8"/>
  <c r="E11637" i="8"/>
  <c r="F11637" i="8"/>
  <c r="H11637" i="8" s="1"/>
  <c r="G11637" i="8"/>
  <c r="E11638" i="8"/>
  <c r="F11638" i="8"/>
  <c r="H11638" i="8" s="1"/>
  <c r="G11638" i="8"/>
  <c r="E11639" i="8"/>
  <c r="F11639" i="8"/>
  <c r="H11639" i="8" s="1"/>
  <c r="G11639" i="8"/>
  <c r="E11640" i="8"/>
  <c r="F11640" i="8"/>
  <c r="H11640" i="8" s="1"/>
  <c r="G11640" i="8"/>
  <c r="E11641" i="8"/>
  <c r="F11641" i="8"/>
  <c r="H11641" i="8" s="1"/>
  <c r="G11641" i="8"/>
  <c r="E11642" i="8"/>
  <c r="F11642" i="8"/>
  <c r="H11642" i="8" s="1"/>
  <c r="G11642" i="8"/>
  <c r="E11643" i="8"/>
  <c r="F11643" i="8"/>
  <c r="H11643" i="8" s="1"/>
  <c r="G11643" i="8"/>
  <c r="E11644" i="8"/>
  <c r="F11644" i="8"/>
  <c r="H11644" i="8" s="1"/>
  <c r="G11644" i="8"/>
  <c r="E11645" i="8"/>
  <c r="F11645" i="8"/>
  <c r="H11645" i="8" s="1"/>
  <c r="G11645" i="8"/>
  <c r="E11646" i="8"/>
  <c r="F11646" i="8"/>
  <c r="H11646" i="8" s="1"/>
  <c r="G11646" i="8"/>
  <c r="E11647" i="8"/>
  <c r="F11647" i="8"/>
  <c r="H11647" i="8" s="1"/>
  <c r="G11647" i="8"/>
  <c r="E11648" i="8"/>
  <c r="F11648" i="8"/>
  <c r="H11648" i="8" s="1"/>
  <c r="G11648" i="8"/>
  <c r="E11649" i="8"/>
  <c r="F11649" i="8"/>
  <c r="H11649" i="8" s="1"/>
  <c r="G11649" i="8"/>
  <c r="E11650" i="8"/>
  <c r="F11650" i="8"/>
  <c r="H11650" i="8" s="1"/>
  <c r="G11650" i="8"/>
  <c r="E11651" i="8"/>
  <c r="F11651" i="8"/>
  <c r="H11651" i="8" s="1"/>
  <c r="G11651" i="8"/>
  <c r="E11652" i="8"/>
  <c r="F11652" i="8"/>
  <c r="H11652" i="8" s="1"/>
  <c r="G11652" i="8"/>
  <c r="E11653" i="8"/>
  <c r="F11653" i="8"/>
  <c r="H11653" i="8" s="1"/>
  <c r="G11653" i="8"/>
  <c r="E11654" i="8"/>
  <c r="F11654" i="8"/>
  <c r="H11654" i="8" s="1"/>
  <c r="G11654" i="8"/>
  <c r="E11655" i="8"/>
  <c r="F11655" i="8"/>
  <c r="H11655" i="8" s="1"/>
  <c r="G11655" i="8"/>
  <c r="E11656" i="8"/>
  <c r="F11656" i="8"/>
  <c r="H11656" i="8" s="1"/>
  <c r="G11656" i="8"/>
  <c r="E11657" i="8"/>
  <c r="F11657" i="8"/>
  <c r="H11657" i="8" s="1"/>
  <c r="G11657" i="8"/>
  <c r="E11658" i="8"/>
  <c r="F11658" i="8"/>
  <c r="H11658" i="8" s="1"/>
  <c r="G11658" i="8"/>
  <c r="E11659" i="8"/>
  <c r="F11659" i="8"/>
  <c r="H11659" i="8" s="1"/>
  <c r="G11659" i="8"/>
  <c r="E11660" i="8"/>
  <c r="F11660" i="8"/>
  <c r="H11660" i="8" s="1"/>
  <c r="G11660" i="8"/>
  <c r="E11661" i="8"/>
  <c r="F11661" i="8"/>
  <c r="H11661" i="8" s="1"/>
  <c r="G11661" i="8"/>
  <c r="E11662" i="8"/>
  <c r="F11662" i="8"/>
  <c r="H11662" i="8" s="1"/>
  <c r="G11662" i="8"/>
  <c r="E11663" i="8"/>
  <c r="F11663" i="8"/>
  <c r="H11663" i="8" s="1"/>
  <c r="G11663" i="8"/>
  <c r="E11664" i="8"/>
  <c r="F11664" i="8"/>
  <c r="H11664" i="8" s="1"/>
  <c r="G11664" i="8"/>
  <c r="E11665" i="8"/>
  <c r="F11665" i="8"/>
  <c r="H11665" i="8" s="1"/>
  <c r="G11665" i="8"/>
  <c r="E11666" i="8"/>
  <c r="F11666" i="8"/>
  <c r="H11666" i="8" s="1"/>
  <c r="G11666" i="8"/>
  <c r="E11667" i="8"/>
  <c r="F11667" i="8"/>
  <c r="H11667" i="8" s="1"/>
  <c r="G11667" i="8"/>
  <c r="E11668" i="8"/>
  <c r="F11668" i="8"/>
  <c r="H11668" i="8" s="1"/>
  <c r="G11668" i="8"/>
  <c r="E11669" i="8"/>
  <c r="F11669" i="8"/>
  <c r="H11669" i="8" s="1"/>
  <c r="G11669" i="8"/>
  <c r="E11670" i="8"/>
  <c r="F11670" i="8"/>
  <c r="H11670" i="8" s="1"/>
  <c r="G11670" i="8"/>
  <c r="E11671" i="8"/>
  <c r="F11671" i="8"/>
  <c r="H11671" i="8" s="1"/>
  <c r="G11671" i="8"/>
  <c r="E11672" i="8"/>
  <c r="F11672" i="8"/>
  <c r="H11672" i="8" s="1"/>
  <c r="G11672" i="8"/>
  <c r="E11673" i="8"/>
  <c r="F11673" i="8"/>
  <c r="H11673" i="8" s="1"/>
  <c r="G11673" i="8"/>
  <c r="E11674" i="8"/>
  <c r="F11674" i="8"/>
  <c r="H11674" i="8" s="1"/>
  <c r="G11674" i="8"/>
  <c r="E11675" i="8"/>
  <c r="F11675" i="8"/>
  <c r="H11675" i="8" s="1"/>
  <c r="G11675" i="8"/>
  <c r="E11676" i="8"/>
  <c r="F11676" i="8"/>
  <c r="H11676" i="8" s="1"/>
  <c r="G11676" i="8"/>
  <c r="E11677" i="8"/>
  <c r="F11677" i="8"/>
  <c r="H11677" i="8" s="1"/>
  <c r="G11677" i="8"/>
  <c r="E11678" i="8"/>
  <c r="F11678" i="8"/>
  <c r="H11678" i="8" s="1"/>
  <c r="G11678" i="8"/>
  <c r="E11679" i="8"/>
  <c r="F11679" i="8"/>
  <c r="H11679" i="8" s="1"/>
  <c r="G11679" i="8"/>
  <c r="E11680" i="8"/>
  <c r="F11680" i="8"/>
  <c r="H11680" i="8" s="1"/>
  <c r="G11680" i="8"/>
  <c r="E11681" i="8"/>
  <c r="F11681" i="8"/>
  <c r="H11681" i="8" s="1"/>
  <c r="G11681" i="8"/>
  <c r="E11682" i="8"/>
  <c r="F11682" i="8"/>
  <c r="H11682" i="8" s="1"/>
  <c r="G11682" i="8"/>
  <c r="E11683" i="8"/>
  <c r="F11683" i="8"/>
  <c r="H11683" i="8" s="1"/>
  <c r="G11683" i="8"/>
  <c r="E11684" i="8"/>
  <c r="F11684" i="8"/>
  <c r="H11684" i="8" s="1"/>
  <c r="G11684" i="8"/>
  <c r="E11685" i="8"/>
  <c r="F11685" i="8"/>
  <c r="H11685" i="8" s="1"/>
  <c r="G11685" i="8"/>
  <c r="E11686" i="8"/>
  <c r="F11686" i="8"/>
  <c r="H11686" i="8" s="1"/>
  <c r="G11686" i="8"/>
  <c r="E11687" i="8"/>
  <c r="F11687" i="8"/>
  <c r="H11687" i="8" s="1"/>
  <c r="G11687" i="8"/>
  <c r="E11688" i="8"/>
  <c r="F11688" i="8"/>
  <c r="H11688" i="8" s="1"/>
  <c r="G11688" i="8"/>
  <c r="E11689" i="8"/>
  <c r="F11689" i="8"/>
  <c r="H11689" i="8" s="1"/>
  <c r="G11689" i="8"/>
  <c r="E11690" i="8"/>
  <c r="F11690" i="8"/>
  <c r="H11690" i="8" s="1"/>
  <c r="G11690" i="8"/>
  <c r="E11691" i="8"/>
  <c r="F11691" i="8"/>
  <c r="H11691" i="8" s="1"/>
  <c r="G11691" i="8"/>
  <c r="E11692" i="8"/>
  <c r="F11692" i="8"/>
  <c r="H11692" i="8" s="1"/>
  <c r="G11692" i="8"/>
  <c r="E11693" i="8"/>
  <c r="F11693" i="8"/>
  <c r="H11693" i="8" s="1"/>
  <c r="G11693" i="8"/>
  <c r="E11694" i="8"/>
  <c r="F11694" i="8"/>
  <c r="H11694" i="8" s="1"/>
  <c r="G11694" i="8"/>
  <c r="E11695" i="8"/>
  <c r="F11695" i="8"/>
  <c r="H11695" i="8" s="1"/>
  <c r="G11695" i="8"/>
  <c r="E11696" i="8"/>
  <c r="F11696" i="8"/>
  <c r="H11696" i="8" s="1"/>
  <c r="G11696" i="8"/>
  <c r="E11697" i="8"/>
  <c r="F11697" i="8"/>
  <c r="H11697" i="8" s="1"/>
  <c r="G11697" i="8"/>
  <c r="E11698" i="8"/>
  <c r="F11698" i="8"/>
  <c r="H11698" i="8" s="1"/>
  <c r="G11698" i="8"/>
  <c r="E11699" i="8"/>
  <c r="F11699" i="8"/>
  <c r="H11699" i="8" s="1"/>
  <c r="G11699" i="8"/>
  <c r="E11700" i="8"/>
  <c r="F11700" i="8"/>
  <c r="H11700" i="8" s="1"/>
  <c r="G11700" i="8"/>
  <c r="E11701" i="8"/>
  <c r="F11701" i="8"/>
  <c r="H11701" i="8" s="1"/>
  <c r="G11701" i="8"/>
  <c r="E11702" i="8"/>
  <c r="F11702" i="8"/>
  <c r="H11702" i="8" s="1"/>
  <c r="G11702" i="8"/>
  <c r="E11703" i="8"/>
  <c r="F11703" i="8"/>
  <c r="H11703" i="8" s="1"/>
  <c r="G11703" i="8"/>
  <c r="E11704" i="8"/>
  <c r="F11704" i="8"/>
  <c r="H11704" i="8" s="1"/>
  <c r="G11704" i="8"/>
  <c r="E11705" i="8"/>
  <c r="F11705" i="8"/>
  <c r="H11705" i="8" s="1"/>
  <c r="G11705" i="8"/>
  <c r="E11706" i="8"/>
  <c r="F11706" i="8"/>
  <c r="H11706" i="8" s="1"/>
  <c r="G11706" i="8"/>
  <c r="E11707" i="8"/>
  <c r="F11707" i="8"/>
  <c r="H11707" i="8" s="1"/>
  <c r="G11707" i="8"/>
  <c r="E11708" i="8"/>
  <c r="F11708" i="8"/>
  <c r="H11708" i="8" s="1"/>
  <c r="G11708" i="8"/>
  <c r="E11709" i="8"/>
  <c r="F11709" i="8"/>
  <c r="H11709" i="8" s="1"/>
  <c r="G11709" i="8"/>
  <c r="E11710" i="8"/>
  <c r="F11710" i="8"/>
  <c r="H11710" i="8" s="1"/>
  <c r="G11710" i="8"/>
  <c r="E11711" i="8"/>
  <c r="F11711" i="8"/>
  <c r="H11711" i="8" s="1"/>
  <c r="G11711" i="8"/>
  <c r="E11712" i="8"/>
  <c r="F11712" i="8"/>
  <c r="H11712" i="8" s="1"/>
  <c r="G11712" i="8"/>
  <c r="E11713" i="8"/>
  <c r="F11713" i="8"/>
  <c r="H11713" i="8" s="1"/>
  <c r="G11713" i="8"/>
  <c r="E11714" i="8"/>
  <c r="F11714" i="8"/>
  <c r="H11714" i="8" s="1"/>
  <c r="G11714" i="8"/>
  <c r="E11715" i="8"/>
  <c r="F11715" i="8"/>
  <c r="H11715" i="8" s="1"/>
  <c r="G11715" i="8"/>
  <c r="E11716" i="8"/>
  <c r="F11716" i="8"/>
  <c r="H11716" i="8" s="1"/>
  <c r="G11716" i="8"/>
  <c r="E11717" i="8"/>
  <c r="F11717" i="8"/>
  <c r="H11717" i="8" s="1"/>
  <c r="G11717" i="8"/>
  <c r="E11718" i="8"/>
  <c r="F11718" i="8"/>
  <c r="H11718" i="8" s="1"/>
  <c r="G11718" i="8"/>
  <c r="E11719" i="8"/>
  <c r="F11719" i="8"/>
  <c r="H11719" i="8" s="1"/>
  <c r="G11719" i="8"/>
  <c r="E11720" i="8"/>
  <c r="F11720" i="8"/>
  <c r="H11720" i="8" s="1"/>
  <c r="G11720" i="8"/>
  <c r="E11721" i="8"/>
  <c r="F11721" i="8"/>
  <c r="H11721" i="8" s="1"/>
  <c r="G11721" i="8"/>
  <c r="E11722" i="8"/>
  <c r="F11722" i="8"/>
  <c r="H11722" i="8" s="1"/>
  <c r="G11722" i="8"/>
  <c r="E11723" i="8"/>
  <c r="F11723" i="8"/>
  <c r="H11723" i="8" s="1"/>
  <c r="G11723" i="8"/>
  <c r="E11724" i="8"/>
  <c r="F11724" i="8"/>
  <c r="H11724" i="8" s="1"/>
  <c r="G11724" i="8"/>
  <c r="E11725" i="8"/>
  <c r="F11725" i="8"/>
  <c r="H11725" i="8" s="1"/>
  <c r="G11725" i="8"/>
  <c r="E11726" i="8"/>
  <c r="F11726" i="8"/>
  <c r="H11726" i="8" s="1"/>
  <c r="G11726" i="8"/>
  <c r="E11727" i="8"/>
  <c r="F11727" i="8"/>
  <c r="H11727" i="8" s="1"/>
  <c r="G11727" i="8"/>
  <c r="E11728" i="8"/>
  <c r="F11728" i="8"/>
  <c r="H11728" i="8" s="1"/>
  <c r="G11728" i="8"/>
  <c r="E11729" i="8"/>
  <c r="F11729" i="8"/>
  <c r="H11729" i="8" s="1"/>
  <c r="G11729" i="8"/>
  <c r="E11730" i="8"/>
  <c r="F11730" i="8"/>
  <c r="H11730" i="8" s="1"/>
  <c r="G11730" i="8"/>
  <c r="E11731" i="8"/>
  <c r="F11731" i="8"/>
  <c r="H11731" i="8" s="1"/>
  <c r="G11731" i="8"/>
  <c r="E11732" i="8"/>
  <c r="F11732" i="8"/>
  <c r="H11732" i="8" s="1"/>
  <c r="G11732" i="8"/>
  <c r="E11733" i="8"/>
  <c r="F11733" i="8"/>
  <c r="H11733" i="8" s="1"/>
  <c r="G11733" i="8"/>
  <c r="E11734" i="8"/>
  <c r="F11734" i="8"/>
  <c r="H11734" i="8" s="1"/>
  <c r="G11734" i="8"/>
  <c r="E11735" i="8"/>
  <c r="F11735" i="8"/>
  <c r="H11735" i="8" s="1"/>
  <c r="G11735" i="8"/>
  <c r="E11736" i="8"/>
  <c r="F11736" i="8"/>
  <c r="H11736" i="8" s="1"/>
  <c r="G11736" i="8"/>
  <c r="E11737" i="8"/>
  <c r="F11737" i="8"/>
  <c r="H11737" i="8" s="1"/>
  <c r="G11737" i="8"/>
  <c r="E11738" i="8"/>
  <c r="F11738" i="8"/>
  <c r="H11738" i="8" s="1"/>
  <c r="G11738" i="8"/>
  <c r="E11739" i="8"/>
  <c r="F11739" i="8"/>
  <c r="H11739" i="8" s="1"/>
  <c r="G11739" i="8"/>
  <c r="E11740" i="8"/>
  <c r="F11740" i="8"/>
  <c r="H11740" i="8" s="1"/>
  <c r="G11740" i="8"/>
  <c r="E11741" i="8"/>
  <c r="F11741" i="8"/>
  <c r="H11741" i="8" s="1"/>
  <c r="G11741" i="8"/>
  <c r="E11742" i="8"/>
  <c r="F11742" i="8"/>
  <c r="H11742" i="8" s="1"/>
  <c r="G11742" i="8"/>
  <c r="E11743" i="8"/>
  <c r="F11743" i="8"/>
  <c r="H11743" i="8" s="1"/>
  <c r="G11743" i="8"/>
  <c r="E11744" i="8"/>
  <c r="F11744" i="8"/>
  <c r="H11744" i="8" s="1"/>
  <c r="G11744" i="8"/>
  <c r="E11745" i="8"/>
  <c r="F11745" i="8"/>
  <c r="H11745" i="8" s="1"/>
  <c r="G11745" i="8"/>
  <c r="E11746" i="8"/>
  <c r="F11746" i="8"/>
  <c r="H11746" i="8" s="1"/>
  <c r="G11746" i="8"/>
  <c r="E11747" i="8"/>
  <c r="F11747" i="8"/>
  <c r="H11747" i="8" s="1"/>
  <c r="G11747" i="8"/>
  <c r="E11748" i="8"/>
  <c r="F11748" i="8"/>
  <c r="H11748" i="8" s="1"/>
  <c r="G11748" i="8"/>
  <c r="E11749" i="8"/>
  <c r="F11749" i="8"/>
  <c r="H11749" i="8" s="1"/>
  <c r="G11749" i="8"/>
  <c r="E11750" i="8"/>
  <c r="F11750" i="8"/>
  <c r="H11750" i="8" s="1"/>
  <c r="G11750" i="8"/>
  <c r="E11751" i="8"/>
  <c r="F11751" i="8"/>
  <c r="H11751" i="8" s="1"/>
  <c r="G11751" i="8"/>
  <c r="E11752" i="8"/>
  <c r="F11752" i="8"/>
  <c r="H11752" i="8" s="1"/>
  <c r="G11752" i="8"/>
  <c r="E11753" i="8"/>
  <c r="F11753" i="8"/>
  <c r="H11753" i="8" s="1"/>
  <c r="G11753" i="8"/>
  <c r="E11754" i="8"/>
  <c r="F11754" i="8"/>
  <c r="H11754" i="8" s="1"/>
  <c r="G11754" i="8"/>
  <c r="E11755" i="8"/>
  <c r="F11755" i="8"/>
  <c r="H11755" i="8" s="1"/>
  <c r="G11755" i="8"/>
  <c r="E11756" i="8"/>
  <c r="F11756" i="8"/>
  <c r="H11756" i="8" s="1"/>
  <c r="G11756" i="8"/>
  <c r="E11757" i="8"/>
  <c r="F11757" i="8"/>
  <c r="H11757" i="8" s="1"/>
  <c r="G11757" i="8"/>
  <c r="E11758" i="8"/>
  <c r="F11758" i="8"/>
  <c r="H11758" i="8" s="1"/>
  <c r="G11758" i="8"/>
  <c r="E11759" i="8"/>
  <c r="F11759" i="8"/>
  <c r="H11759" i="8" s="1"/>
  <c r="G11759" i="8"/>
  <c r="E11760" i="8"/>
  <c r="F11760" i="8"/>
  <c r="H11760" i="8" s="1"/>
  <c r="G11760" i="8"/>
  <c r="E11761" i="8"/>
  <c r="F11761" i="8"/>
  <c r="H11761" i="8" s="1"/>
  <c r="G11761" i="8"/>
  <c r="E11762" i="8"/>
  <c r="F11762" i="8"/>
  <c r="H11762" i="8" s="1"/>
  <c r="G11762" i="8"/>
  <c r="E11763" i="8"/>
  <c r="F11763" i="8"/>
  <c r="H11763" i="8" s="1"/>
  <c r="G11763" i="8"/>
  <c r="E11764" i="8"/>
  <c r="F11764" i="8"/>
  <c r="H11764" i="8" s="1"/>
  <c r="G11764" i="8"/>
  <c r="E11765" i="8"/>
  <c r="F11765" i="8"/>
  <c r="H11765" i="8" s="1"/>
  <c r="G11765" i="8"/>
  <c r="E11766" i="8"/>
  <c r="F11766" i="8"/>
  <c r="H11766" i="8" s="1"/>
  <c r="G11766" i="8"/>
  <c r="E11767" i="8"/>
  <c r="F11767" i="8"/>
  <c r="H11767" i="8" s="1"/>
  <c r="G11767" i="8"/>
  <c r="E11768" i="8"/>
  <c r="F11768" i="8"/>
  <c r="H11768" i="8" s="1"/>
  <c r="G11768" i="8"/>
  <c r="E11769" i="8"/>
  <c r="F11769" i="8"/>
  <c r="H11769" i="8" s="1"/>
  <c r="G11769" i="8"/>
  <c r="E11770" i="8"/>
  <c r="F11770" i="8"/>
  <c r="H11770" i="8" s="1"/>
  <c r="G11770" i="8"/>
  <c r="E11771" i="8"/>
  <c r="F11771" i="8"/>
  <c r="H11771" i="8" s="1"/>
  <c r="G11771" i="8"/>
  <c r="E11772" i="8"/>
  <c r="F11772" i="8"/>
  <c r="H11772" i="8" s="1"/>
  <c r="G11772" i="8"/>
  <c r="E11773" i="8"/>
  <c r="F11773" i="8"/>
  <c r="H11773" i="8" s="1"/>
  <c r="G11773" i="8"/>
  <c r="E11774" i="8"/>
  <c r="F11774" i="8"/>
  <c r="H11774" i="8" s="1"/>
  <c r="G11774" i="8"/>
  <c r="E11775" i="8"/>
  <c r="F11775" i="8"/>
  <c r="H11775" i="8" s="1"/>
  <c r="G11775" i="8"/>
  <c r="E11776" i="8"/>
  <c r="F11776" i="8"/>
  <c r="H11776" i="8" s="1"/>
  <c r="G11776" i="8"/>
  <c r="E11777" i="8"/>
  <c r="F11777" i="8"/>
  <c r="H11777" i="8" s="1"/>
  <c r="G11777" i="8"/>
  <c r="E11778" i="8"/>
  <c r="F11778" i="8"/>
  <c r="H11778" i="8" s="1"/>
  <c r="G11778" i="8"/>
  <c r="E11779" i="8"/>
  <c r="F11779" i="8"/>
  <c r="H11779" i="8" s="1"/>
  <c r="G11779" i="8"/>
  <c r="E11780" i="8"/>
  <c r="F11780" i="8"/>
  <c r="H11780" i="8" s="1"/>
  <c r="G11780" i="8"/>
  <c r="E11781" i="8"/>
  <c r="F11781" i="8"/>
  <c r="H11781" i="8" s="1"/>
  <c r="G11781" i="8"/>
  <c r="E11782" i="8"/>
  <c r="F11782" i="8"/>
  <c r="H11782" i="8" s="1"/>
  <c r="G11782" i="8"/>
  <c r="E11783" i="8"/>
  <c r="F11783" i="8"/>
  <c r="H11783" i="8" s="1"/>
  <c r="G11783" i="8"/>
  <c r="E11784" i="8"/>
  <c r="F11784" i="8"/>
  <c r="H11784" i="8" s="1"/>
  <c r="G11784" i="8"/>
  <c r="E11785" i="8"/>
  <c r="F11785" i="8"/>
  <c r="H11785" i="8" s="1"/>
  <c r="G11785" i="8"/>
  <c r="E11786" i="8"/>
  <c r="F11786" i="8"/>
  <c r="H11786" i="8" s="1"/>
  <c r="G11786" i="8"/>
  <c r="E11787" i="8"/>
  <c r="F11787" i="8"/>
  <c r="H11787" i="8" s="1"/>
  <c r="G11787" i="8"/>
  <c r="E11788" i="8"/>
  <c r="F11788" i="8"/>
  <c r="H11788" i="8" s="1"/>
  <c r="G11788" i="8"/>
  <c r="E11789" i="8"/>
  <c r="F11789" i="8"/>
  <c r="H11789" i="8" s="1"/>
  <c r="G11789" i="8"/>
  <c r="E11790" i="8"/>
  <c r="F11790" i="8"/>
  <c r="H11790" i="8" s="1"/>
  <c r="G11790" i="8"/>
  <c r="E11791" i="8"/>
  <c r="F11791" i="8"/>
  <c r="H11791" i="8" s="1"/>
  <c r="G11791" i="8"/>
  <c r="E11792" i="8"/>
  <c r="F11792" i="8"/>
  <c r="H11792" i="8" s="1"/>
  <c r="G11792" i="8"/>
  <c r="E11793" i="8"/>
  <c r="F11793" i="8"/>
  <c r="H11793" i="8" s="1"/>
  <c r="G11793" i="8"/>
  <c r="E11794" i="8"/>
  <c r="F11794" i="8"/>
  <c r="H11794" i="8" s="1"/>
  <c r="G11794" i="8"/>
  <c r="E11795" i="8"/>
  <c r="F11795" i="8"/>
  <c r="H11795" i="8" s="1"/>
  <c r="G11795" i="8"/>
  <c r="E11796" i="8"/>
  <c r="F11796" i="8"/>
  <c r="H11796" i="8" s="1"/>
  <c r="G11796" i="8"/>
  <c r="E11797" i="8"/>
  <c r="F11797" i="8"/>
  <c r="H11797" i="8" s="1"/>
  <c r="G11797" i="8"/>
  <c r="E11798" i="8"/>
  <c r="F11798" i="8"/>
  <c r="H11798" i="8" s="1"/>
  <c r="G11798" i="8"/>
  <c r="E11799" i="8"/>
  <c r="F11799" i="8"/>
  <c r="H11799" i="8" s="1"/>
  <c r="G11799" i="8"/>
  <c r="E11800" i="8"/>
  <c r="F11800" i="8"/>
  <c r="H11800" i="8" s="1"/>
  <c r="G11800" i="8"/>
  <c r="E11801" i="8"/>
  <c r="F11801" i="8"/>
  <c r="H11801" i="8" s="1"/>
  <c r="G11801" i="8"/>
  <c r="E11802" i="8"/>
  <c r="F11802" i="8"/>
  <c r="H11802" i="8" s="1"/>
  <c r="G11802" i="8"/>
  <c r="E11803" i="8"/>
  <c r="F11803" i="8"/>
  <c r="H11803" i="8" s="1"/>
  <c r="G11803" i="8"/>
  <c r="E11804" i="8"/>
  <c r="F11804" i="8"/>
  <c r="H11804" i="8" s="1"/>
  <c r="G11804" i="8"/>
  <c r="E11805" i="8"/>
  <c r="F11805" i="8"/>
  <c r="H11805" i="8" s="1"/>
  <c r="G11805" i="8"/>
  <c r="E11806" i="8"/>
  <c r="F11806" i="8"/>
  <c r="H11806" i="8" s="1"/>
  <c r="G11806" i="8"/>
  <c r="E11807" i="8"/>
  <c r="F11807" i="8"/>
  <c r="H11807" i="8" s="1"/>
  <c r="G11807" i="8"/>
  <c r="E11808" i="8"/>
  <c r="F11808" i="8"/>
  <c r="H11808" i="8" s="1"/>
  <c r="G11808" i="8"/>
  <c r="E11809" i="8"/>
  <c r="F11809" i="8"/>
  <c r="H11809" i="8" s="1"/>
  <c r="G11809" i="8"/>
  <c r="E11810" i="8"/>
  <c r="F11810" i="8"/>
  <c r="H11810" i="8" s="1"/>
  <c r="G11810" i="8"/>
  <c r="E11811" i="8"/>
  <c r="F11811" i="8"/>
  <c r="H11811" i="8" s="1"/>
  <c r="G11811" i="8"/>
  <c r="E11812" i="8"/>
  <c r="F11812" i="8"/>
  <c r="H11812" i="8" s="1"/>
  <c r="G11812" i="8"/>
  <c r="E11813" i="8"/>
  <c r="F11813" i="8"/>
  <c r="H11813" i="8" s="1"/>
  <c r="G11813" i="8"/>
  <c r="E11814" i="8"/>
  <c r="F11814" i="8"/>
  <c r="H11814" i="8" s="1"/>
  <c r="G11814" i="8"/>
  <c r="E11815" i="8"/>
  <c r="F11815" i="8"/>
  <c r="H11815" i="8" s="1"/>
  <c r="G11815" i="8"/>
  <c r="E11816" i="8"/>
  <c r="F11816" i="8"/>
  <c r="H11816" i="8" s="1"/>
  <c r="G11816" i="8"/>
  <c r="E11817" i="8"/>
  <c r="F11817" i="8"/>
  <c r="H11817" i="8" s="1"/>
  <c r="G11817" i="8"/>
  <c r="E11818" i="8"/>
  <c r="F11818" i="8"/>
  <c r="H11818" i="8" s="1"/>
  <c r="G11818" i="8"/>
  <c r="E11819" i="8"/>
  <c r="F11819" i="8"/>
  <c r="H11819" i="8" s="1"/>
  <c r="G11819" i="8"/>
  <c r="E11820" i="8"/>
  <c r="F11820" i="8"/>
  <c r="H11820" i="8" s="1"/>
  <c r="G11820" i="8"/>
  <c r="E11821" i="8"/>
  <c r="F11821" i="8"/>
  <c r="H11821" i="8" s="1"/>
  <c r="G11821" i="8"/>
  <c r="E11822" i="8"/>
  <c r="F11822" i="8"/>
  <c r="H11822" i="8" s="1"/>
  <c r="G11822" i="8"/>
  <c r="E11823" i="8"/>
  <c r="F11823" i="8"/>
  <c r="H11823" i="8" s="1"/>
  <c r="G11823" i="8"/>
  <c r="E11824" i="8"/>
  <c r="F11824" i="8"/>
  <c r="H11824" i="8" s="1"/>
  <c r="G11824" i="8"/>
  <c r="E11825" i="8"/>
  <c r="F11825" i="8"/>
  <c r="H11825" i="8" s="1"/>
  <c r="G11825" i="8"/>
  <c r="E11826" i="8"/>
  <c r="F11826" i="8"/>
  <c r="H11826" i="8" s="1"/>
  <c r="G11826" i="8"/>
  <c r="E11827" i="8"/>
  <c r="F11827" i="8"/>
  <c r="H11827" i="8" s="1"/>
  <c r="G11827" i="8"/>
  <c r="E11828" i="8"/>
  <c r="F11828" i="8"/>
  <c r="H11828" i="8" s="1"/>
  <c r="G11828" i="8"/>
  <c r="E11829" i="8"/>
  <c r="F11829" i="8"/>
  <c r="H11829" i="8" s="1"/>
  <c r="G11829" i="8"/>
  <c r="E11830" i="8"/>
  <c r="F11830" i="8"/>
  <c r="H11830" i="8" s="1"/>
  <c r="G11830" i="8"/>
  <c r="E11831" i="8"/>
  <c r="F11831" i="8"/>
  <c r="H11831" i="8" s="1"/>
  <c r="G11831" i="8"/>
  <c r="E11832" i="8"/>
  <c r="F11832" i="8"/>
  <c r="H11832" i="8" s="1"/>
  <c r="G11832" i="8"/>
  <c r="E11833" i="8"/>
  <c r="F11833" i="8"/>
  <c r="H11833" i="8" s="1"/>
  <c r="G11833" i="8"/>
  <c r="E11834" i="8"/>
  <c r="F11834" i="8"/>
  <c r="H11834" i="8" s="1"/>
  <c r="G11834" i="8"/>
  <c r="E11835" i="8"/>
  <c r="F11835" i="8"/>
  <c r="H11835" i="8" s="1"/>
  <c r="G11835" i="8"/>
  <c r="E11836" i="8"/>
  <c r="F11836" i="8"/>
  <c r="H11836" i="8" s="1"/>
  <c r="G11836" i="8"/>
  <c r="E11837" i="8"/>
  <c r="F11837" i="8"/>
  <c r="H11837" i="8" s="1"/>
  <c r="G11837" i="8"/>
  <c r="E11838" i="8"/>
  <c r="F11838" i="8"/>
  <c r="H11838" i="8" s="1"/>
  <c r="G11838" i="8"/>
  <c r="E11839" i="8"/>
  <c r="F11839" i="8"/>
  <c r="H11839" i="8" s="1"/>
  <c r="G11839" i="8"/>
  <c r="E11840" i="8"/>
  <c r="F11840" i="8"/>
  <c r="H11840" i="8" s="1"/>
  <c r="G11840" i="8"/>
  <c r="E11841" i="8"/>
  <c r="F11841" i="8"/>
  <c r="H11841" i="8" s="1"/>
  <c r="G11841" i="8"/>
  <c r="E11842" i="8"/>
  <c r="F11842" i="8"/>
  <c r="H11842" i="8" s="1"/>
  <c r="G11842" i="8"/>
  <c r="E11843" i="8"/>
  <c r="F11843" i="8"/>
  <c r="H11843" i="8" s="1"/>
  <c r="G11843" i="8"/>
  <c r="E11844" i="8"/>
  <c r="F11844" i="8"/>
  <c r="H11844" i="8" s="1"/>
  <c r="G11844" i="8"/>
  <c r="E11845" i="8"/>
  <c r="F11845" i="8"/>
  <c r="H11845" i="8" s="1"/>
  <c r="G11845" i="8"/>
  <c r="E11846" i="8"/>
  <c r="F11846" i="8"/>
  <c r="H11846" i="8" s="1"/>
  <c r="G11846" i="8"/>
  <c r="E11847" i="8"/>
  <c r="F11847" i="8"/>
  <c r="H11847" i="8" s="1"/>
  <c r="G11847" i="8"/>
  <c r="E11848" i="8"/>
  <c r="F11848" i="8"/>
  <c r="H11848" i="8" s="1"/>
  <c r="G11848" i="8"/>
  <c r="E11849" i="8"/>
  <c r="F11849" i="8"/>
  <c r="H11849" i="8" s="1"/>
  <c r="G11849" i="8"/>
  <c r="E11850" i="8"/>
  <c r="F11850" i="8"/>
  <c r="H11850" i="8" s="1"/>
  <c r="G11850" i="8"/>
  <c r="E11851" i="8"/>
  <c r="F11851" i="8"/>
  <c r="H11851" i="8" s="1"/>
  <c r="G11851" i="8"/>
  <c r="E11852" i="8"/>
  <c r="F11852" i="8"/>
  <c r="H11852" i="8" s="1"/>
  <c r="G11852" i="8"/>
  <c r="E11853" i="8"/>
  <c r="F11853" i="8"/>
  <c r="H11853" i="8" s="1"/>
  <c r="G11853" i="8"/>
  <c r="E11854" i="8"/>
  <c r="F11854" i="8"/>
  <c r="H11854" i="8" s="1"/>
  <c r="G11854" i="8"/>
  <c r="E11855" i="8"/>
  <c r="F11855" i="8"/>
  <c r="H11855" i="8" s="1"/>
  <c r="G11855" i="8"/>
  <c r="E11856" i="8"/>
  <c r="F11856" i="8"/>
  <c r="H11856" i="8" s="1"/>
  <c r="G11856" i="8"/>
  <c r="E11857" i="8"/>
  <c r="F11857" i="8"/>
  <c r="H11857" i="8" s="1"/>
  <c r="G11857" i="8"/>
  <c r="E11858" i="8"/>
  <c r="F11858" i="8"/>
  <c r="H11858" i="8" s="1"/>
  <c r="G11858" i="8"/>
  <c r="E11859" i="8"/>
  <c r="F11859" i="8"/>
  <c r="H11859" i="8" s="1"/>
  <c r="G11859" i="8"/>
  <c r="E11860" i="8"/>
  <c r="F11860" i="8"/>
  <c r="H11860" i="8" s="1"/>
  <c r="G11860" i="8"/>
  <c r="E11861" i="8"/>
  <c r="F11861" i="8"/>
  <c r="H11861" i="8" s="1"/>
  <c r="G11861" i="8"/>
  <c r="E11862" i="8"/>
  <c r="F11862" i="8"/>
  <c r="H11862" i="8" s="1"/>
  <c r="G11862" i="8"/>
  <c r="E11863" i="8"/>
  <c r="F11863" i="8"/>
  <c r="H11863" i="8" s="1"/>
  <c r="G11863" i="8"/>
  <c r="E11864" i="8"/>
  <c r="F11864" i="8"/>
  <c r="H11864" i="8" s="1"/>
  <c r="G11864" i="8"/>
  <c r="E11865" i="8"/>
  <c r="F11865" i="8"/>
  <c r="H11865" i="8" s="1"/>
  <c r="G11865" i="8"/>
  <c r="E11866" i="8"/>
  <c r="F11866" i="8"/>
  <c r="H11866" i="8" s="1"/>
  <c r="G11866" i="8"/>
  <c r="E11867" i="8"/>
  <c r="F11867" i="8"/>
  <c r="H11867" i="8" s="1"/>
  <c r="G11867" i="8"/>
  <c r="E11868" i="8"/>
  <c r="F11868" i="8"/>
  <c r="H11868" i="8" s="1"/>
  <c r="G11868" i="8"/>
  <c r="E11869" i="8"/>
  <c r="F11869" i="8"/>
  <c r="H11869" i="8" s="1"/>
  <c r="G11869" i="8"/>
  <c r="E11870" i="8"/>
  <c r="F11870" i="8"/>
  <c r="H11870" i="8" s="1"/>
  <c r="G11870" i="8"/>
  <c r="E11871" i="8"/>
  <c r="F11871" i="8"/>
  <c r="H11871" i="8" s="1"/>
  <c r="G11871" i="8"/>
  <c r="E11872" i="8"/>
  <c r="F11872" i="8"/>
  <c r="H11872" i="8" s="1"/>
  <c r="G11872" i="8"/>
  <c r="E11873" i="8"/>
  <c r="F11873" i="8"/>
  <c r="H11873" i="8" s="1"/>
  <c r="G11873" i="8"/>
  <c r="E11874" i="8"/>
  <c r="F11874" i="8"/>
  <c r="H11874" i="8" s="1"/>
  <c r="G11874" i="8"/>
  <c r="E11875" i="8"/>
  <c r="F11875" i="8"/>
  <c r="H11875" i="8" s="1"/>
  <c r="G11875" i="8"/>
  <c r="E11876" i="8"/>
  <c r="F11876" i="8"/>
  <c r="H11876" i="8" s="1"/>
  <c r="G11876" i="8"/>
  <c r="E11877" i="8"/>
  <c r="F11877" i="8"/>
  <c r="H11877" i="8" s="1"/>
  <c r="G11877" i="8"/>
  <c r="E11878" i="8"/>
  <c r="F11878" i="8"/>
  <c r="H11878" i="8" s="1"/>
  <c r="G11878" i="8"/>
  <c r="E11879" i="8"/>
  <c r="F11879" i="8"/>
  <c r="H11879" i="8" s="1"/>
  <c r="G11879" i="8"/>
  <c r="E11880" i="8"/>
  <c r="F11880" i="8"/>
  <c r="H11880" i="8" s="1"/>
  <c r="G11880" i="8"/>
  <c r="E11881" i="8"/>
  <c r="F11881" i="8"/>
  <c r="H11881" i="8" s="1"/>
  <c r="G11881" i="8"/>
  <c r="E11882" i="8"/>
  <c r="F11882" i="8"/>
  <c r="H11882" i="8" s="1"/>
  <c r="G11882" i="8"/>
  <c r="E11883" i="8"/>
  <c r="F11883" i="8"/>
  <c r="H11883" i="8" s="1"/>
  <c r="G11883" i="8"/>
  <c r="E11884" i="8"/>
  <c r="F11884" i="8"/>
  <c r="H11884" i="8" s="1"/>
  <c r="G11884" i="8"/>
  <c r="E11885" i="8"/>
  <c r="F11885" i="8"/>
  <c r="H11885" i="8" s="1"/>
  <c r="G11885" i="8"/>
  <c r="E11886" i="8"/>
  <c r="F11886" i="8"/>
  <c r="H11886" i="8" s="1"/>
  <c r="G11886" i="8"/>
  <c r="E11887" i="8"/>
  <c r="F11887" i="8"/>
  <c r="H11887" i="8" s="1"/>
  <c r="G11887" i="8"/>
  <c r="E11888" i="8"/>
  <c r="F11888" i="8"/>
  <c r="H11888" i="8" s="1"/>
  <c r="G11888" i="8"/>
  <c r="E11889" i="8"/>
  <c r="F11889" i="8"/>
  <c r="H11889" i="8" s="1"/>
  <c r="G11889" i="8"/>
  <c r="E11890" i="8"/>
  <c r="F11890" i="8"/>
  <c r="H11890" i="8" s="1"/>
  <c r="G11890" i="8"/>
  <c r="E11891" i="8"/>
  <c r="F11891" i="8"/>
  <c r="H11891" i="8" s="1"/>
  <c r="G11891" i="8"/>
  <c r="E11892" i="8"/>
  <c r="F11892" i="8"/>
  <c r="H11892" i="8" s="1"/>
  <c r="G11892" i="8"/>
  <c r="E11893" i="8"/>
  <c r="F11893" i="8"/>
  <c r="H11893" i="8" s="1"/>
  <c r="G11893" i="8"/>
  <c r="E11894" i="8"/>
  <c r="F11894" i="8"/>
  <c r="H11894" i="8" s="1"/>
  <c r="G11894" i="8"/>
  <c r="E11895" i="8"/>
  <c r="F11895" i="8"/>
  <c r="H11895" i="8" s="1"/>
  <c r="G11895" i="8"/>
  <c r="E11896" i="8"/>
  <c r="F11896" i="8"/>
  <c r="H11896" i="8" s="1"/>
  <c r="G11896" i="8"/>
  <c r="E11897" i="8"/>
  <c r="F11897" i="8"/>
  <c r="H11897" i="8" s="1"/>
  <c r="G11897" i="8"/>
  <c r="E11898" i="8"/>
  <c r="F11898" i="8"/>
  <c r="H11898" i="8" s="1"/>
  <c r="G11898" i="8"/>
  <c r="E11899" i="8"/>
  <c r="F11899" i="8"/>
  <c r="H11899" i="8" s="1"/>
  <c r="G11899" i="8"/>
  <c r="E11900" i="8"/>
  <c r="F11900" i="8"/>
  <c r="H11900" i="8" s="1"/>
  <c r="G11900" i="8"/>
  <c r="E11901" i="8"/>
  <c r="F11901" i="8"/>
  <c r="H11901" i="8" s="1"/>
  <c r="G11901" i="8"/>
  <c r="E11902" i="8"/>
  <c r="F11902" i="8"/>
  <c r="H11902" i="8" s="1"/>
  <c r="G11902" i="8"/>
  <c r="E11903" i="8"/>
  <c r="F11903" i="8"/>
  <c r="H11903" i="8" s="1"/>
  <c r="G11903" i="8"/>
  <c r="E11904" i="8"/>
  <c r="F11904" i="8"/>
  <c r="H11904" i="8" s="1"/>
  <c r="G11904" i="8"/>
  <c r="E11905" i="8"/>
  <c r="F11905" i="8"/>
  <c r="H11905" i="8" s="1"/>
  <c r="G11905" i="8"/>
  <c r="E11906" i="8"/>
  <c r="F11906" i="8"/>
  <c r="H11906" i="8" s="1"/>
  <c r="G11906" i="8"/>
  <c r="E11907" i="8"/>
  <c r="F11907" i="8"/>
  <c r="H11907" i="8" s="1"/>
  <c r="G11907" i="8"/>
  <c r="E11908" i="8"/>
  <c r="F11908" i="8"/>
  <c r="H11908" i="8" s="1"/>
  <c r="G11908" i="8"/>
  <c r="E11909" i="8"/>
  <c r="F11909" i="8"/>
  <c r="H11909" i="8" s="1"/>
  <c r="G11909" i="8"/>
  <c r="E11910" i="8"/>
  <c r="F11910" i="8"/>
  <c r="H11910" i="8" s="1"/>
  <c r="G11910" i="8"/>
  <c r="E11911" i="8"/>
  <c r="F11911" i="8"/>
  <c r="H11911" i="8" s="1"/>
  <c r="G11911" i="8"/>
  <c r="E11912" i="8"/>
  <c r="F11912" i="8"/>
  <c r="H11912" i="8" s="1"/>
  <c r="G11912" i="8"/>
  <c r="E11913" i="8"/>
  <c r="F11913" i="8"/>
  <c r="H11913" i="8" s="1"/>
  <c r="G11913" i="8"/>
  <c r="E11914" i="8"/>
  <c r="F11914" i="8"/>
  <c r="H11914" i="8" s="1"/>
  <c r="G11914" i="8"/>
  <c r="E11915" i="8"/>
  <c r="F11915" i="8"/>
  <c r="H11915" i="8" s="1"/>
  <c r="G11915" i="8"/>
  <c r="E11916" i="8"/>
  <c r="F11916" i="8"/>
  <c r="H11916" i="8" s="1"/>
  <c r="G11916" i="8"/>
  <c r="E11917" i="8"/>
  <c r="F11917" i="8"/>
  <c r="H11917" i="8" s="1"/>
  <c r="G11917" i="8"/>
  <c r="E11918" i="8"/>
  <c r="F11918" i="8"/>
  <c r="H11918" i="8" s="1"/>
  <c r="G11918" i="8"/>
  <c r="E11919" i="8"/>
  <c r="F11919" i="8"/>
  <c r="H11919" i="8" s="1"/>
  <c r="G11919" i="8"/>
  <c r="E11920" i="8"/>
  <c r="F11920" i="8"/>
  <c r="H11920" i="8" s="1"/>
  <c r="G11920" i="8"/>
  <c r="E11921" i="8"/>
  <c r="F11921" i="8"/>
  <c r="H11921" i="8" s="1"/>
  <c r="G11921" i="8"/>
  <c r="E11922" i="8"/>
  <c r="F11922" i="8"/>
  <c r="H11922" i="8" s="1"/>
  <c r="G11922" i="8"/>
  <c r="E11923" i="8"/>
  <c r="F11923" i="8"/>
  <c r="H11923" i="8" s="1"/>
  <c r="G11923" i="8"/>
  <c r="E11924" i="8"/>
  <c r="F11924" i="8"/>
  <c r="H11924" i="8" s="1"/>
  <c r="G11924" i="8"/>
  <c r="E11925" i="8"/>
  <c r="F11925" i="8"/>
  <c r="H11925" i="8" s="1"/>
  <c r="G11925" i="8"/>
  <c r="E11926" i="8"/>
  <c r="F11926" i="8"/>
  <c r="H11926" i="8" s="1"/>
  <c r="G11926" i="8"/>
  <c r="E11927" i="8"/>
  <c r="F11927" i="8"/>
  <c r="H11927" i="8" s="1"/>
  <c r="G11927" i="8"/>
  <c r="E11928" i="8"/>
  <c r="F11928" i="8"/>
  <c r="H11928" i="8" s="1"/>
  <c r="G11928" i="8"/>
  <c r="E11929" i="8"/>
  <c r="F11929" i="8"/>
  <c r="H11929" i="8" s="1"/>
  <c r="G11929" i="8"/>
  <c r="E11930" i="8"/>
  <c r="F11930" i="8"/>
  <c r="H11930" i="8" s="1"/>
  <c r="G11930" i="8"/>
  <c r="E11931" i="8"/>
  <c r="F11931" i="8"/>
  <c r="H11931" i="8" s="1"/>
  <c r="G11931" i="8"/>
  <c r="E11932" i="8"/>
  <c r="F11932" i="8"/>
  <c r="H11932" i="8" s="1"/>
  <c r="G11932" i="8"/>
  <c r="E11933" i="8"/>
  <c r="F11933" i="8"/>
  <c r="H11933" i="8" s="1"/>
  <c r="G11933" i="8"/>
  <c r="E11934" i="8"/>
  <c r="F11934" i="8"/>
  <c r="H11934" i="8" s="1"/>
  <c r="G11934" i="8"/>
  <c r="E11935" i="8"/>
  <c r="F11935" i="8"/>
  <c r="H11935" i="8" s="1"/>
  <c r="G11935" i="8"/>
  <c r="E11936" i="8"/>
  <c r="F11936" i="8"/>
  <c r="H11936" i="8" s="1"/>
  <c r="G11936" i="8"/>
  <c r="E11937" i="8"/>
  <c r="F11937" i="8"/>
  <c r="H11937" i="8" s="1"/>
  <c r="G11937" i="8"/>
  <c r="E11938" i="8"/>
  <c r="F11938" i="8"/>
  <c r="H11938" i="8" s="1"/>
  <c r="G11938" i="8"/>
  <c r="E11939" i="8"/>
  <c r="F11939" i="8"/>
  <c r="H11939" i="8" s="1"/>
  <c r="G11939" i="8"/>
  <c r="E11940" i="8"/>
  <c r="F11940" i="8"/>
  <c r="H11940" i="8" s="1"/>
  <c r="G11940" i="8"/>
  <c r="E11941" i="8"/>
  <c r="F11941" i="8"/>
  <c r="H11941" i="8" s="1"/>
  <c r="G11941" i="8"/>
  <c r="E11942" i="8"/>
  <c r="F11942" i="8"/>
  <c r="H11942" i="8" s="1"/>
  <c r="G11942" i="8"/>
  <c r="E11943" i="8"/>
  <c r="F11943" i="8"/>
  <c r="H11943" i="8" s="1"/>
  <c r="G11943" i="8"/>
  <c r="E11944" i="8"/>
  <c r="F11944" i="8"/>
  <c r="H11944" i="8" s="1"/>
  <c r="G11944" i="8"/>
  <c r="E11945" i="8"/>
  <c r="F11945" i="8"/>
  <c r="H11945" i="8" s="1"/>
  <c r="G11945" i="8"/>
  <c r="E11946" i="8"/>
  <c r="F11946" i="8"/>
  <c r="H11946" i="8" s="1"/>
  <c r="G11946" i="8"/>
  <c r="E11947" i="8"/>
  <c r="F11947" i="8"/>
  <c r="H11947" i="8" s="1"/>
  <c r="G11947" i="8"/>
  <c r="E11948" i="8"/>
  <c r="F11948" i="8"/>
  <c r="H11948" i="8" s="1"/>
  <c r="G11948" i="8"/>
  <c r="E11949" i="8"/>
  <c r="F11949" i="8"/>
  <c r="H11949" i="8" s="1"/>
  <c r="G11949" i="8"/>
  <c r="E11950" i="8"/>
  <c r="F11950" i="8"/>
  <c r="H11950" i="8" s="1"/>
  <c r="G11950" i="8"/>
  <c r="E11951" i="8"/>
  <c r="F11951" i="8"/>
  <c r="H11951" i="8" s="1"/>
  <c r="G11951" i="8"/>
  <c r="E11952" i="8"/>
  <c r="F11952" i="8"/>
  <c r="H11952" i="8" s="1"/>
  <c r="G11952" i="8"/>
  <c r="E11953" i="8"/>
  <c r="F11953" i="8"/>
  <c r="H11953" i="8" s="1"/>
  <c r="G11953" i="8"/>
  <c r="E11954" i="8"/>
  <c r="F11954" i="8"/>
  <c r="H11954" i="8" s="1"/>
  <c r="G11954" i="8"/>
  <c r="E11955" i="8"/>
  <c r="F11955" i="8"/>
  <c r="H11955" i="8" s="1"/>
  <c r="G11955" i="8"/>
  <c r="E11956" i="8"/>
  <c r="F11956" i="8"/>
  <c r="H11956" i="8" s="1"/>
  <c r="G11956" i="8"/>
  <c r="E11957" i="8"/>
  <c r="F11957" i="8"/>
  <c r="H11957" i="8" s="1"/>
  <c r="G11957" i="8"/>
  <c r="E11958" i="8"/>
  <c r="F11958" i="8"/>
  <c r="H11958" i="8" s="1"/>
  <c r="G11958" i="8"/>
  <c r="E11959" i="8"/>
  <c r="F11959" i="8"/>
  <c r="H11959" i="8" s="1"/>
  <c r="G11959" i="8"/>
  <c r="E11960" i="8"/>
  <c r="F11960" i="8"/>
  <c r="H11960" i="8" s="1"/>
  <c r="G11960" i="8"/>
  <c r="E11961" i="8"/>
  <c r="F11961" i="8"/>
  <c r="H11961" i="8" s="1"/>
  <c r="G11961" i="8"/>
  <c r="E11962" i="8"/>
  <c r="F11962" i="8"/>
  <c r="H11962" i="8" s="1"/>
  <c r="G11962" i="8"/>
  <c r="E11963" i="8"/>
  <c r="F11963" i="8"/>
  <c r="H11963" i="8" s="1"/>
  <c r="G11963" i="8"/>
  <c r="E11964" i="8"/>
  <c r="F11964" i="8"/>
  <c r="H11964" i="8" s="1"/>
  <c r="G11964" i="8"/>
  <c r="E11965" i="8"/>
  <c r="F11965" i="8"/>
  <c r="H11965" i="8" s="1"/>
  <c r="G11965" i="8"/>
  <c r="E11966" i="8"/>
  <c r="F11966" i="8"/>
  <c r="H11966" i="8" s="1"/>
  <c r="G11966" i="8"/>
  <c r="E11967" i="8"/>
  <c r="F11967" i="8"/>
  <c r="H11967" i="8" s="1"/>
  <c r="G11967" i="8"/>
  <c r="E11968" i="8"/>
  <c r="F11968" i="8"/>
  <c r="H11968" i="8" s="1"/>
  <c r="G11968" i="8"/>
  <c r="E11969" i="8"/>
  <c r="F11969" i="8"/>
  <c r="H11969" i="8" s="1"/>
  <c r="G11969" i="8"/>
  <c r="E11970" i="8"/>
  <c r="F11970" i="8"/>
  <c r="H11970" i="8" s="1"/>
  <c r="G11970" i="8"/>
  <c r="E11971" i="8"/>
  <c r="F11971" i="8"/>
  <c r="H11971" i="8" s="1"/>
  <c r="G11971" i="8"/>
  <c r="E11972" i="8"/>
  <c r="F11972" i="8"/>
  <c r="H11972" i="8" s="1"/>
  <c r="G11972" i="8"/>
  <c r="E11973" i="8"/>
  <c r="F11973" i="8"/>
  <c r="H11973" i="8" s="1"/>
  <c r="G11973" i="8"/>
  <c r="E11974" i="8"/>
  <c r="F11974" i="8"/>
  <c r="H11974" i="8" s="1"/>
  <c r="G11974" i="8"/>
  <c r="E11975" i="8"/>
  <c r="F11975" i="8"/>
  <c r="H11975" i="8" s="1"/>
  <c r="G11975" i="8"/>
  <c r="E11976" i="8"/>
  <c r="F11976" i="8"/>
  <c r="H11976" i="8" s="1"/>
  <c r="G11976" i="8"/>
  <c r="E11977" i="8"/>
  <c r="F11977" i="8"/>
  <c r="H11977" i="8" s="1"/>
  <c r="G11977" i="8"/>
  <c r="E11978" i="8"/>
  <c r="F11978" i="8"/>
  <c r="H11978" i="8" s="1"/>
  <c r="G11978" i="8"/>
  <c r="E11979" i="8"/>
  <c r="F11979" i="8"/>
  <c r="H11979" i="8" s="1"/>
  <c r="G11979" i="8"/>
  <c r="E11980" i="8"/>
  <c r="F11980" i="8"/>
  <c r="H11980" i="8" s="1"/>
  <c r="G11980" i="8"/>
  <c r="E11981" i="8"/>
  <c r="F11981" i="8"/>
  <c r="H11981" i="8" s="1"/>
  <c r="G11981" i="8"/>
  <c r="E11982" i="8"/>
  <c r="F11982" i="8"/>
  <c r="H11982" i="8" s="1"/>
  <c r="G11982" i="8"/>
  <c r="E11983" i="8"/>
  <c r="F11983" i="8"/>
  <c r="H11983" i="8" s="1"/>
  <c r="G11983" i="8"/>
  <c r="E11984" i="8"/>
  <c r="F11984" i="8"/>
  <c r="H11984" i="8" s="1"/>
  <c r="G11984" i="8"/>
  <c r="E11985" i="8"/>
  <c r="F11985" i="8"/>
  <c r="H11985" i="8" s="1"/>
  <c r="G11985" i="8"/>
  <c r="E11986" i="8"/>
  <c r="F11986" i="8"/>
  <c r="H11986" i="8" s="1"/>
  <c r="G11986" i="8"/>
  <c r="E11987" i="8"/>
  <c r="F11987" i="8"/>
  <c r="H11987" i="8" s="1"/>
  <c r="G11987" i="8"/>
  <c r="E11988" i="8"/>
  <c r="F11988" i="8"/>
  <c r="H11988" i="8" s="1"/>
  <c r="G11988" i="8"/>
  <c r="E11989" i="8"/>
  <c r="F11989" i="8"/>
  <c r="H11989" i="8" s="1"/>
  <c r="G11989" i="8"/>
  <c r="E11990" i="8"/>
  <c r="F11990" i="8"/>
  <c r="H11990" i="8" s="1"/>
  <c r="G11990" i="8"/>
  <c r="E11991" i="8"/>
  <c r="F11991" i="8"/>
  <c r="H11991" i="8" s="1"/>
  <c r="G11991" i="8"/>
  <c r="E11992" i="8"/>
  <c r="F11992" i="8"/>
  <c r="H11992" i="8" s="1"/>
  <c r="G11992" i="8"/>
  <c r="E11993" i="8"/>
  <c r="F11993" i="8"/>
  <c r="H11993" i="8" s="1"/>
  <c r="G11993" i="8"/>
  <c r="E11994" i="8"/>
  <c r="F11994" i="8"/>
  <c r="H11994" i="8" s="1"/>
  <c r="G11994" i="8"/>
  <c r="E11995" i="8"/>
  <c r="F11995" i="8"/>
  <c r="H11995" i="8" s="1"/>
  <c r="G11995" i="8"/>
  <c r="E11996" i="8"/>
  <c r="F11996" i="8"/>
  <c r="H11996" i="8" s="1"/>
  <c r="G11996" i="8"/>
  <c r="E11997" i="8"/>
  <c r="F11997" i="8"/>
  <c r="H11997" i="8" s="1"/>
  <c r="G11997" i="8"/>
  <c r="E11998" i="8"/>
  <c r="F11998" i="8"/>
  <c r="H11998" i="8" s="1"/>
  <c r="G11998" i="8"/>
  <c r="E11999" i="8"/>
  <c r="F11999" i="8"/>
  <c r="H11999" i="8" s="1"/>
  <c r="G11999" i="8"/>
  <c r="E12000" i="8"/>
  <c r="F12000" i="8"/>
  <c r="H12000" i="8" s="1"/>
  <c r="G12000" i="8"/>
  <c r="E12001" i="8"/>
  <c r="F12001" i="8"/>
  <c r="H12001" i="8" s="1"/>
  <c r="G12001" i="8"/>
  <c r="E12002" i="8"/>
  <c r="F12002" i="8"/>
  <c r="H12002" i="8" s="1"/>
  <c r="G12002" i="8"/>
  <c r="E12003" i="8"/>
  <c r="F12003" i="8"/>
  <c r="H12003" i="8" s="1"/>
  <c r="G12003" i="8"/>
  <c r="E12004" i="8"/>
  <c r="F12004" i="8"/>
  <c r="H12004" i="8" s="1"/>
  <c r="G12004" i="8"/>
  <c r="E12005" i="8"/>
  <c r="F12005" i="8"/>
  <c r="H12005" i="8" s="1"/>
  <c r="G12005" i="8"/>
  <c r="E12006" i="8"/>
  <c r="F12006" i="8"/>
  <c r="H12006" i="8" s="1"/>
  <c r="G12006" i="8"/>
  <c r="E12007" i="8"/>
  <c r="F12007" i="8"/>
  <c r="H12007" i="8" s="1"/>
  <c r="G12007" i="8"/>
  <c r="E12008" i="8"/>
  <c r="F12008" i="8"/>
  <c r="H12008" i="8" s="1"/>
  <c r="G12008" i="8"/>
  <c r="E12009" i="8"/>
  <c r="F12009" i="8"/>
  <c r="H12009" i="8" s="1"/>
  <c r="G12009" i="8"/>
  <c r="E12010" i="8"/>
  <c r="F12010" i="8"/>
  <c r="H12010" i="8" s="1"/>
  <c r="G12010" i="8"/>
  <c r="E12011" i="8"/>
  <c r="F12011" i="8"/>
  <c r="H12011" i="8" s="1"/>
  <c r="G12011" i="8"/>
  <c r="E12012" i="8"/>
  <c r="F12012" i="8"/>
  <c r="H12012" i="8" s="1"/>
  <c r="G12012" i="8"/>
  <c r="E12013" i="8"/>
  <c r="F12013" i="8"/>
  <c r="H12013" i="8" s="1"/>
  <c r="G12013" i="8"/>
  <c r="E12014" i="8"/>
  <c r="F12014" i="8"/>
  <c r="H12014" i="8" s="1"/>
  <c r="G12014" i="8"/>
  <c r="E12015" i="8"/>
  <c r="F12015" i="8"/>
  <c r="H12015" i="8" s="1"/>
  <c r="G12015" i="8"/>
  <c r="E12016" i="8"/>
  <c r="F12016" i="8"/>
  <c r="H12016" i="8" s="1"/>
  <c r="G12016" i="8"/>
  <c r="E12017" i="8"/>
  <c r="F12017" i="8"/>
  <c r="H12017" i="8" s="1"/>
  <c r="G12017" i="8"/>
  <c r="E12018" i="8"/>
  <c r="F12018" i="8"/>
  <c r="H12018" i="8" s="1"/>
  <c r="G12018" i="8"/>
  <c r="E12019" i="8"/>
  <c r="F12019" i="8"/>
  <c r="H12019" i="8" s="1"/>
  <c r="G12019" i="8"/>
  <c r="E12020" i="8"/>
  <c r="F12020" i="8"/>
  <c r="H12020" i="8" s="1"/>
  <c r="G12020" i="8"/>
  <c r="E12021" i="8"/>
  <c r="F12021" i="8"/>
  <c r="H12021" i="8" s="1"/>
  <c r="G12021" i="8"/>
  <c r="E12022" i="8"/>
  <c r="F12022" i="8"/>
  <c r="H12022" i="8" s="1"/>
  <c r="G12022" i="8"/>
  <c r="E12023" i="8"/>
  <c r="F12023" i="8"/>
  <c r="G12023" i="8"/>
  <c r="E12024" i="8"/>
  <c r="F12024" i="8"/>
  <c r="H12024" i="8" s="1"/>
  <c r="G12024" i="8"/>
  <c r="E12025" i="8"/>
  <c r="F12025" i="8"/>
  <c r="G12025" i="8"/>
  <c r="E12026" i="8"/>
  <c r="F12026" i="8"/>
  <c r="H12026" i="8" s="1"/>
  <c r="G12026" i="8"/>
  <c r="E12027" i="8"/>
  <c r="F12027" i="8"/>
  <c r="G12027" i="8"/>
  <c r="E12028" i="8"/>
  <c r="F12028" i="8"/>
  <c r="H12028" i="8" s="1"/>
  <c r="G12028" i="8"/>
  <c r="E12029" i="8"/>
  <c r="F12029" i="8"/>
  <c r="G12029" i="8"/>
  <c r="E12030" i="8"/>
  <c r="F12030" i="8"/>
  <c r="H12030" i="8" s="1"/>
  <c r="G12030" i="8"/>
  <c r="E12031" i="8"/>
  <c r="F12031" i="8"/>
  <c r="G12031" i="8"/>
  <c r="E12032" i="8"/>
  <c r="F12032" i="8"/>
  <c r="H12032" i="8" s="1"/>
  <c r="G12032" i="8"/>
  <c r="E12033" i="8"/>
  <c r="F12033" i="8"/>
  <c r="G12033" i="8"/>
  <c r="E12034" i="8"/>
  <c r="F12034" i="8"/>
  <c r="H12034" i="8" s="1"/>
  <c r="G12034" i="8"/>
  <c r="E12035" i="8"/>
  <c r="F12035" i="8"/>
  <c r="G12035" i="8"/>
  <c r="E12036" i="8"/>
  <c r="F12036" i="8"/>
  <c r="H12036" i="8" s="1"/>
  <c r="G12036" i="8"/>
  <c r="E12037" i="8"/>
  <c r="F12037" i="8"/>
  <c r="G12037" i="8"/>
  <c r="E12038" i="8"/>
  <c r="F12038" i="8"/>
  <c r="H12038" i="8" s="1"/>
  <c r="G12038" i="8"/>
  <c r="E12039" i="8"/>
  <c r="F12039" i="8"/>
  <c r="G12039" i="8"/>
  <c r="E12040" i="8"/>
  <c r="F12040" i="8"/>
  <c r="H12040" i="8" s="1"/>
  <c r="G12040" i="8"/>
  <c r="E12041" i="8"/>
  <c r="F12041" i="8"/>
  <c r="G12041" i="8"/>
  <c r="E12042" i="8"/>
  <c r="F12042" i="8"/>
  <c r="H12042" i="8" s="1"/>
  <c r="G12042" i="8"/>
  <c r="E12043" i="8"/>
  <c r="F12043" i="8"/>
  <c r="G12043" i="8"/>
  <c r="E12044" i="8"/>
  <c r="F12044" i="8"/>
  <c r="H12044" i="8" s="1"/>
  <c r="G12044" i="8"/>
  <c r="E12045" i="8"/>
  <c r="F12045" i="8"/>
  <c r="G12045" i="8"/>
  <c r="E12046" i="8"/>
  <c r="F12046" i="8"/>
  <c r="H12046" i="8" s="1"/>
  <c r="G12046" i="8"/>
  <c r="E12047" i="8"/>
  <c r="F12047" i="8"/>
  <c r="G12047" i="8"/>
  <c r="E12048" i="8"/>
  <c r="F12048" i="8"/>
  <c r="H12048" i="8" s="1"/>
  <c r="G12048" i="8"/>
  <c r="E12049" i="8"/>
  <c r="F12049" i="8"/>
  <c r="G12049" i="8"/>
  <c r="E12050" i="8"/>
  <c r="F12050" i="8"/>
  <c r="H12050" i="8" s="1"/>
  <c r="G12050" i="8"/>
  <c r="E12051" i="8"/>
  <c r="F12051" i="8"/>
  <c r="G12051" i="8"/>
  <c r="E12052" i="8"/>
  <c r="F12052" i="8"/>
  <c r="H12052" i="8" s="1"/>
  <c r="G12052" i="8"/>
  <c r="E12053" i="8"/>
  <c r="F12053" i="8"/>
  <c r="G12053" i="8"/>
  <c r="E12054" i="8"/>
  <c r="F12054" i="8"/>
  <c r="H12054" i="8" s="1"/>
  <c r="G12054" i="8"/>
  <c r="E12055" i="8"/>
  <c r="F12055" i="8"/>
  <c r="G12055" i="8"/>
  <c r="E12056" i="8"/>
  <c r="F12056" i="8"/>
  <c r="H12056" i="8" s="1"/>
  <c r="G12056" i="8"/>
  <c r="E12057" i="8"/>
  <c r="F12057" i="8"/>
  <c r="G12057" i="8"/>
  <c r="E12058" i="8"/>
  <c r="F12058" i="8"/>
  <c r="H12058" i="8" s="1"/>
  <c r="G12058" i="8"/>
  <c r="E12059" i="8"/>
  <c r="F12059" i="8"/>
  <c r="G12059" i="8"/>
  <c r="E12060" i="8"/>
  <c r="F12060" i="8"/>
  <c r="H12060" i="8" s="1"/>
  <c r="G12060" i="8"/>
  <c r="E12061" i="8"/>
  <c r="F12061" i="8"/>
  <c r="G12061" i="8"/>
  <c r="E12062" i="8"/>
  <c r="F12062" i="8"/>
  <c r="H12062" i="8" s="1"/>
  <c r="G12062" i="8"/>
  <c r="E12063" i="8"/>
  <c r="F12063" i="8"/>
  <c r="G12063" i="8"/>
  <c r="E12064" i="8"/>
  <c r="F12064" i="8"/>
  <c r="H12064" i="8" s="1"/>
  <c r="G12064" i="8"/>
  <c r="E12065" i="8"/>
  <c r="F12065" i="8"/>
  <c r="G12065" i="8"/>
  <c r="E12066" i="8"/>
  <c r="F12066" i="8"/>
  <c r="H12066" i="8" s="1"/>
  <c r="G12066" i="8"/>
  <c r="E12067" i="8"/>
  <c r="F12067" i="8"/>
  <c r="G12067" i="8"/>
  <c r="E12068" i="8"/>
  <c r="F12068" i="8"/>
  <c r="H12068" i="8" s="1"/>
  <c r="G12068" i="8"/>
  <c r="E12069" i="8"/>
  <c r="F12069" i="8"/>
  <c r="G12069" i="8"/>
  <c r="E12070" i="8"/>
  <c r="F12070" i="8"/>
  <c r="H12070" i="8" s="1"/>
  <c r="G12070" i="8"/>
  <c r="E12071" i="8"/>
  <c r="F12071" i="8"/>
  <c r="G12071" i="8"/>
  <c r="E12072" i="8"/>
  <c r="F12072" i="8"/>
  <c r="H12072" i="8" s="1"/>
  <c r="G12072" i="8"/>
  <c r="E12073" i="8"/>
  <c r="F12073" i="8"/>
  <c r="G12073" i="8"/>
  <c r="E12074" i="8"/>
  <c r="F12074" i="8"/>
  <c r="H12074" i="8" s="1"/>
  <c r="G12074" i="8"/>
  <c r="E12075" i="8"/>
  <c r="F12075" i="8"/>
  <c r="G12075" i="8"/>
  <c r="E12076" i="8"/>
  <c r="F12076" i="8"/>
  <c r="H12076" i="8" s="1"/>
  <c r="G12076" i="8"/>
  <c r="E12077" i="8"/>
  <c r="F12077" i="8"/>
  <c r="G12077" i="8"/>
  <c r="E12078" i="8"/>
  <c r="F12078" i="8"/>
  <c r="H12078" i="8" s="1"/>
  <c r="G12078" i="8"/>
  <c r="E12079" i="8"/>
  <c r="F12079" i="8"/>
  <c r="G12079" i="8"/>
  <c r="E12080" i="8"/>
  <c r="F12080" i="8"/>
  <c r="H12080" i="8" s="1"/>
  <c r="G12080" i="8"/>
  <c r="E12081" i="8"/>
  <c r="F12081" i="8"/>
  <c r="G12081" i="8"/>
  <c r="E12082" i="8"/>
  <c r="F12082" i="8"/>
  <c r="H12082" i="8" s="1"/>
  <c r="G12082" i="8"/>
  <c r="E12083" i="8"/>
  <c r="F12083" i="8"/>
  <c r="G12083" i="8"/>
  <c r="E12084" i="8"/>
  <c r="F12084" i="8"/>
  <c r="H12084" i="8" s="1"/>
  <c r="G12084" i="8"/>
  <c r="E12085" i="8"/>
  <c r="F12085" i="8"/>
  <c r="G12085" i="8"/>
  <c r="E12086" i="8"/>
  <c r="F12086" i="8"/>
  <c r="H12086" i="8" s="1"/>
  <c r="G12086" i="8"/>
  <c r="E12087" i="8"/>
  <c r="F12087" i="8"/>
  <c r="G12087" i="8"/>
  <c r="E12088" i="8"/>
  <c r="F12088" i="8"/>
  <c r="H12088" i="8" s="1"/>
  <c r="G12088" i="8"/>
  <c r="E12089" i="8"/>
  <c r="F12089" i="8"/>
  <c r="G12089" i="8"/>
  <c r="E12090" i="8"/>
  <c r="F12090" i="8"/>
  <c r="H12090" i="8" s="1"/>
  <c r="G12090" i="8"/>
  <c r="E12091" i="8"/>
  <c r="F12091" i="8"/>
  <c r="G12091" i="8"/>
  <c r="E12092" i="8"/>
  <c r="F12092" i="8"/>
  <c r="H12092" i="8" s="1"/>
  <c r="G12092" i="8"/>
  <c r="E12093" i="8"/>
  <c r="F12093" i="8"/>
  <c r="G12093" i="8"/>
  <c r="E12094" i="8"/>
  <c r="F12094" i="8"/>
  <c r="H12094" i="8" s="1"/>
  <c r="G12094" i="8"/>
  <c r="E12095" i="8"/>
  <c r="F12095" i="8"/>
  <c r="G12095" i="8"/>
  <c r="E12096" i="8"/>
  <c r="F12096" i="8"/>
  <c r="H12096" i="8" s="1"/>
  <c r="G12096" i="8"/>
  <c r="E12097" i="8"/>
  <c r="F12097" i="8"/>
  <c r="G12097" i="8"/>
  <c r="E12098" i="8"/>
  <c r="F12098" i="8"/>
  <c r="H12098" i="8" s="1"/>
  <c r="G12098" i="8"/>
  <c r="E12099" i="8"/>
  <c r="F12099" i="8"/>
  <c r="G12099" i="8"/>
  <c r="E12100" i="8"/>
  <c r="F12100" i="8"/>
  <c r="H12100" i="8" s="1"/>
  <c r="G12100" i="8"/>
  <c r="E12101" i="8"/>
  <c r="F12101" i="8"/>
  <c r="G12101" i="8"/>
  <c r="E12102" i="8"/>
  <c r="F12102" i="8"/>
  <c r="H12102" i="8" s="1"/>
  <c r="G12102" i="8"/>
  <c r="E12103" i="8"/>
  <c r="F12103" i="8"/>
  <c r="G12103" i="8"/>
  <c r="E12104" i="8"/>
  <c r="F12104" i="8"/>
  <c r="H12104" i="8" s="1"/>
  <c r="G12104" i="8"/>
  <c r="E12105" i="8"/>
  <c r="F12105" i="8"/>
  <c r="G12105" i="8"/>
  <c r="E12106" i="8"/>
  <c r="F12106" i="8"/>
  <c r="H12106" i="8" s="1"/>
  <c r="G12106" i="8"/>
  <c r="E12107" i="8"/>
  <c r="F12107" i="8"/>
  <c r="G12107" i="8"/>
  <c r="E12108" i="8"/>
  <c r="F12108" i="8"/>
  <c r="H12108" i="8" s="1"/>
  <c r="G12108" i="8"/>
  <c r="E12109" i="8"/>
  <c r="F12109" i="8"/>
  <c r="G12109" i="8"/>
  <c r="E12110" i="8"/>
  <c r="F12110" i="8"/>
  <c r="H12110" i="8" s="1"/>
  <c r="G12110" i="8"/>
  <c r="E12111" i="8"/>
  <c r="F12111" i="8"/>
  <c r="G12111" i="8"/>
  <c r="E12112" i="8"/>
  <c r="F12112" i="8"/>
  <c r="H12112" i="8" s="1"/>
  <c r="G12112" i="8"/>
  <c r="E12113" i="8"/>
  <c r="F12113" i="8"/>
  <c r="G12113" i="8"/>
  <c r="E12114" i="8"/>
  <c r="F12114" i="8"/>
  <c r="H12114" i="8" s="1"/>
  <c r="G12114" i="8"/>
  <c r="E12115" i="8"/>
  <c r="F12115" i="8"/>
  <c r="G12115" i="8"/>
  <c r="E12116" i="8"/>
  <c r="F12116" i="8"/>
  <c r="H12116" i="8" s="1"/>
  <c r="G12116" i="8"/>
  <c r="E12117" i="8"/>
  <c r="F12117" i="8"/>
  <c r="G12117" i="8"/>
  <c r="E12118" i="8"/>
  <c r="F12118" i="8"/>
  <c r="H12118" i="8" s="1"/>
  <c r="G12118" i="8"/>
  <c r="E12119" i="8"/>
  <c r="F12119" i="8"/>
  <c r="G12119" i="8"/>
  <c r="E12120" i="8"/>
  <c r="F12120" i="8"/>
  <c r="H12120" i="8" s="1"/>
  <c r="G12120" i="8"/>
  <c r="E12121" i="8"/>
  <c r="F12121" i="8"/>
  <c r="G12121" i="8"/>
  <c r="E12122" i="8"/>
  <c r="F12122" i="8"/>
  <c r="H12122" i="8" s="1"/>
  <c r="G12122" i="8"/>
  <c r="E12123" i="8"/>
  <c r="F12123" i="8"/>
  <c r="G12123" i="8"/>
  <c r="E12124" i="8"/>
  <c r="F12124" i="8"/>
  <c r="H12124" i="8" s="1"/>
  <c r="G12124" i="8"/>
  <c r="E12125" i="8"/>
  <c r="F12125" i="8"/>
  <c r="G12125" i="8"/>
  <c r="E12126" i="8"/>
  <c r="F12126" i="8"/>
  <c r="H12126" i="8" s="1"/>
  <c r="G12126" i="8"/>
  <c r="E12127" i="8"/>
  <c r="F12127" i="8"/>
  <c r="G12127" i="8"/>
  <c r="E12128" i="8"/>
  <c r="F12128" i="8"/>
  <c r="H12128" i="8" s="1"/>
  <c r="G12128" i="8"/>
  <c r="E12129" i="8"/>
  <c r="F12129" i="8"/>
  <c r="G12129" i="8"/>
  <c r="E12130" i="8"/>
  <c r="F12130" i="8"/>
  <c r="H12130" i="8" s="1"/>
  <c r="G12130" i="8"/>
  <c r="E12131" i="8"/>
  <c r="F12131" i="8"/>
  <c r="G12131" i="8"/>
  <c r="E12132" i="8"/>
  <c r="F12132" i="8"/>
  <c r="H12132" i="8" s="1"/>
  <c r="G12132" i="8"/>
  <c r="E12133" i="8"/>
  <c r="F12133" i="8"/>
  <c r="G12133" i="8"/>
  <c r="E12134" i="8"/>
  <c r="F12134" i="8"/>
  <c r="H12134" i="8" s="1"/>
  <c r="G12134" i="8"/>
  <c r="E12135" i="8"/>
  <c r="F12135" i="8" s="1"/>
  <c r="H12135" i="8" s="1"/>
  <c r="G12135" i="8"/>
  <c r="E12136" i="8"/>
  <c r="F12136" i="8"/>
  <c r="H12136" i="8" s="1"/>
  <c r="G12136" i="8"/>
  <c r="E12137" i="8"/>
  <c r="F12137" i="8" s="1"/>
  <c r="H12137" i="8" s="1"/>
  <c r="G12137" i="8"/>
  <c r="E12138" i="8"/>
  <c r="F12138" i="8"/>
  <c r="H12138" i="8" s="1"/>
  <c r="G12138" i="8"/>
  <c r="E12139" i="8"/>
  <c r="F12139" i="8" s="1"/>
  <c r="H12139" i="8" s="1"/>
  <c r="G12139" i="8"/>
  <c r="E12140" i="8"/>
  <c r="F12140" i="8"/>
  <c r="H12140" i="8" s="1"/>
  <c r="G12140" i="8"/>
  <c r="E12141" i="8"/>
  <c r="F12141" i="8" s="1"/>
  <c r="H12141" i="8" s="1"/>
  <c r="G12141" i="8"/>
  <c r="E12142" i="8"/>
  <c r="F12142" i="8"/>
  <c r="H12142" i="8" s="1"/>
  <c r="G12142" i="8"/>
  <c r="E12143" i="8"/>
  <c r="F12143" i="8" s="1"/>
  <c r="H12143" i="8" s="1"/>
  <c r="G12143" i="8"/>
  <c r="E12144" i="8"/>
  <c r="F12144" i="8"/>
  <c r="H12144" i="8" s="1"/>
  <c r="G12144" i="8"/>
  <c r="E12145" i="8"/>
  <c r="F12145" i="8" s="1"/>
  <c r="H12145" i="8" s="1"/>
  <c r="G12145" i="8"/>
  <c r="E12146" i="8"/>
  <c r="F12146" i="8"/>
  <c r="H12146" i="8" s="1"/>
  <c r="G12146" i="8"/>
  <c r="E12147" i="8"/>
  <c r="F12147" i="8" s="1"/>
  <c r="H12147" i="8" s="1"/>
  <c r="G12147" i="8"/>
  <c r="E12148" i="8"/>
  <c r="F12148" i="8"/>
  <c r="H12148" i="8" s="1"/>
  <c r="G12148" i="8"/>
  <c r="E12149" i="8"/>
  <c r="F12149" i="8" s="1"/>
  <c r="H12149" i="8" s="1"/>
  <c r="G12149" i="8"/>
  <c r="E12150" i="8"/>
  <c r="F12150" i="8"/>
  <c r="H12150" i="8" s="1"/>
  <c r="G12150" i="8"/>
  <c r="E12151" i="8"/>
  <c r="F12151" i="8" s="1"/>
  <c r="H12151" i="8" s="1"/>
  <c r="G12151" i="8"/>
  <c r="E12152" i="8"/>
  <c r="F12152" i="8"/>
  <c r="H12152" i="8" s="1"/>
  <c r="G12152" i="8"/>
  <c r="E12153" i="8"/>
  <c r="F12153" i="8" s="1"/>
  <c r="H12153" i="8" s="1"/>
  <c r="G12153" i="8"/>
  <c r="E12154" i="8"/>
  <c r="F12154" i="8"/>
  <c r="H12154" i="8" s="1"/>
  <c r="G12154" i="8"/>
  <c r="E12155" i="8"/>
  <c r="F12155" i="8" s="1"/>
  <c r="H12155" i="8" s="1"/>
  <c r="G12155" i="8"/>
  <c r="E12156" i="8"/>
  <c r="F12156" i="8"/>
  <c r="H12156" i="8" s="1"/>
  <c r="G12156" i="8"/>
  <c r="E12157" i="8"/>
  <c r="F12157" i="8" s="1"/>
  <c r="H12157" i="8" s="1"/>
  <c r="G12157" i="8"/>
  <c r="E12158" i="8"/>
  <c r="F12158" i="8"/>
  <c r="H12158" i="8" s="1"/>
  <c r="G12158" i="8"/>
  <c r="E12159" i="8"/>
  <c r="F12159" i="8" s="1"/>
  <c r="H12159" i="8" s="1"/>
  <c r="G12159" i="8"/>
  <c r="E12160" i="8"/>
  <c r="F12160" i="8"/>
  <c r="H12160" i="8" s="1"/>
  <c r="G12160" i="8"/>
  <c r="E12161" i="8"/>
  <c r="F12161" i="8" s="1"/>
  <c r="H12161" i="8" s="1"/>
  <c r="G12161" i="8"/>
  <c r="E12162" i="8"/>
  <c r="F12162" i="8"/>
  <c r="H12162" i="8" s="1"/>
  <c r="G12162" i="8"/>
  <c r="E12163" i="8"/>
  <c r="F12163" i="8" s="1"/>
  <c r="H12163" i="8" s="1"/>
  <c r="G12163" i="8"/>
  <c r="E12164" i="8"/>
  <c r="F12164" i="8"/>
  <c r="H12164" i="8" s="1"/>
  <c r="G12164" i="8"/>
  <c r="E12165" i="8"/>
  <c r="F12165" i="8" s="1"/>
  <c r="H12165" i="8" s="1"/>
  <c r="G12165" i="8"/>
  <c r="E12166" i="8"/>
  <c r="F12166" i="8"/>
  <c r="H12166" i="8" s="1"/>
  <c r="G12166" i="8"/>
  <c r="E12167" i="8"/>
  <c r="F12167" i="8" s="1"/>
  <c r="H12167" i="8" s="1"/>
  <c r="G12167" i="8"/>
  <c r="E12168" i="8"/>
  <c r="F12168" i="8"/>
  <c r="H12168" i="8" s="1"/>
  <c r="G12168" i="8"/>
  <c r="E12169" i="8"/>
  <c r="F12169" i="8" s="1"/>
  <c r="H12169" i="8" s="1"/>
  <c r="G12169" i="8"/>
  <c r="E12170" i="8"/>
  <c r="F12170" i="8"/>
  <c r="H12170" i="8" s="1"/>
  <c r="G12170" i="8"/>
  <c r="E12171" i="8"/>
  <c r="F12171" i="8" s="1"/>
  <c r="H12171" i="8" s="1"/>
  <c r="G12171" i="8"/>
  <c r="E12172" i="8"/>
  <c r="F12172" i="8"/>
  <c r="H12172" i="8" s="1"/>
  <c r="G12172" i="8"/>
  <c r="E12173" i="8"/>
  <c r="F12173" i="8" s="1"/>
  <c r="H12173" i="8" s="1"/>
  <c r="G12173" i="8"/>
  <c r="E12174" i="8"/>
  <c r="F12174" i="8"/>
  <c r="H12174" i="8" s="1"/>
  <c r="G12174" i="8"/>
  <c r="E12175" i="8"/>
  <c r="F12175" i="8" s="1"/>
  <c r="H12175" i="8" s="1"/>
  <c r="G12175" i="8"/>
  <c r="E12176" i="8"/>
  <c r="F12176" i="8"/>
  <c r="H12176" i="8" s="1"/>
  <c r="G12176" i="8"/>
  <c r="E12177" i="8"/>
  <c r="F12177" i="8" s="1"/>
  <c r="H12177" i="8" s="1"/>
  <c r="G12177" i="8"/>
  <c r="E12178" i="8"/>
  <c r="F12178" i="8"/>
  <c r="H12178" i="8" s="1"/>
  <c r="G12178" i="8"/>
  <c r="E12179" i="8"/>
  <c r="F12179" i="8" s="1"/>
  <c r="H12179" i="8" s="1"/>
  <c r="G12179" i="8"/>
  <c r="E12180" i="8"/>
  <c r="F12180" i="8"/>
  <c r="H12180" i="8" s="1"/>
  <c r="G12180" i="8"/>
  <c r="E12181" i="8"/>
  <c r="F12181" i="8" s="1"/>
  <c r="H12181" i="8" s="1"/>
  <c r="G12181" i="8"/>
  <c r="E12182" i="8"/>
  <c r="F12182" i="8"/>
  <c r="H12182" i="8" s="1"/>
  <c r="G12182" i="8"/>
  <c r="E12183" i="8"/>
  <c r="F12183" i="8" s="1"/>
  <c r="H12183" i="8" s="1"/>
  <c r="G12183" i="8"/>
  <c r="E12184" i="8"/>
  <c r="F12184" i="8"/>
  <c r="H12184" i="8" s="1"/>
  <c r="G12184" i="8"/>
  <c r="E12185" i="8"/>
  <c r="F12185" i="8" s="1"/>
  <c r="H12185" i="8" s="1"/>
  <c r="G12185" i="8"/>
  <c r="E12186" i="8"/>
  <c r="F12186" i="8"/>
  <c r="H12186" i="8" s="1"/>
  <c r="G12186" i="8"/>
  <c r="E12187" i="8"/>
  <c r="F12187" i="8" s="1"/>
  <c r="H12187" i="8" s="1"/>
  <c r="G12187" i="8"/>
  <c r="E12188" i="8"/>
  <c r="F12188" i="8"/>
  <c r="H12188" i="8" s="1"/>
  <c r="G12188" i="8"/>
  <c r="E12189" i="8"/>
  <c r="F12189" i="8" s="1"/>
  <c r="H12189" i="8" s="1"/>
  <c r="G12189" i="8"/>
  <c r="E12190" i="8"/>
  <c r="F12190" i="8"/>
  <c r="H12190" i="8" s="1"/>
  <c r="G12190" i="8"/>
  <c r="E12191" i="8"/>
  <c r="F12191" i="8" s="1"/>
  <c r="H12191" i="8" s="1"/>
  <c r="G12191" i="8"/>
  <c r="E12192" i="8"/>
  <c r="F12192" i="8"/>
  <c r="H12192" i="8" s="1"/>
  <c r="G12192" i="8"/>
  <c r="E12193" i="8"/>
  <c r="F12193" i="8" s="1"/>
  <c r="H12193" i="8" s="1"/>
  <c r="G12193" i="8"/>
  <c r="E12194" i="8"/>
  <c r="F12194" i="8"/>
  <c r="H12194" i="8" s="1"/>
  <c r="G12194" i="8"/>
  <c r="E12195" i="8"/>
  <c r="F12195" i="8" s="1"/>
  <c r="H12195" i="8" s="1"/>
  <c r="G12195" i="8"/>
  <c r="E12196" i="8"/>
  <c r="F12196" i="8"/>
  <c r="H12196" i="8" s="1"/>
  <c r="G12196" i="8"/>
  <c r="E12197" i="8"/>
  <c r="F12197" i="8" s="1"/>
  <c r="H12197" i="8" s="1"/>
  <c r="G12197" i="8"/>
  <c r="E12198" i="8"/>
  <c r="F12198" i="8"/>
  <c r="H12198" i="8" s="1"/>
  <c r="G12198" i="8"/>
  <c r="E12199" i="8"/>
  <c r="F12199" i="8" s="1"/>
  <c r="H12199" i="8" s="1"/>
  <c r="G12199" i="8"/>
  <c r="E12200" i="8"/>
  <c r="F12200" i="8"/>
  <c r="H12200" i="8" s="1"/>
  <c r="G12200" i="8"/>
  <c r="E12201" i="8"/>
  <c r="F12201" i="8" s="1"/>
  <c r="H12201" i="8" s="1"/>
  <c r="G12201" i="8"/>
  <c r="E12202" i="8"/>
  <c r="F12202" i="8"/>
  <c r="H12202" i="8" s="1"/>
  <c r="G12202" i="8"/>
  <c r="E12203" i="8"/>
  <c r="F12203" i="8" s="1"/>
  <c r="H12203" i="8" s="1"/>
  <c r="G12203" i="8"/>
  <c r="E12204" i="8"/>
  <c r="F12204" i="8"/>
  <c r="H12204" i="8" s="1"/>
  <c r="G12204" i="8"/>
  <c r="E12205" i="8"/>
  <c r="F12205" i="8" s="1"/>
  <c r="H12205" i="8" s="1"/>
  <c r="G12205" i="8"/>
  <c r="E12206" i="8"/>
  <c r="F12206" i="8"/>
  <c r="H12206" i="8" s="1"/>
  <c r="G12206" i="8"/>
  <c r="E12207" i="8"/>
  <c r="F12207" i="8" s="1"/>
  <c r="H12207" i="8" s="1"/>
  <c r="G12207" i="8"/>
  <c r="E12208" i="8"/>
  <c r="F12208" i="8"/>
  <c r="H12208" i="8" s="1"/>
  <c r="G12208" i="8"/>
  <c r="E12209" i="8"/>
  <c r="F12209" i="8" s="1"/>
  <c r="H12209" i="8" s="1"/>
  <c r="G12209" i="8"/>
  <c r="E12210" i="8"/>
  <c r="F12210" i="8"/>
  <c r="H12210" i="8" s="1"/>
  <c r="G12210" i="8"/>
  <c r="E12211" i="8"/>
  <c r="F12211" i="8" s="1"/>
  <c r="H12211" i="8" s="1"/>
  <c r="G12211" i="8"/>
  <c r="E12212" i="8"/>
  <c r="F12212" i="8"/>
  <c r="H12212" i="8" s="1"/>
  <c r="G12212" i="8"/>
  <c r="E12213" i="8"/>
  <c r="F12213" i="8" s="1"/>
  <c r="H12213" i="8" s="1"/>
  <c r="G12213" i="8"/>
  <c r="E12214" i="8"/>
  <c r="F12214" i="8"/>
  <c r="H12214" i="8" s="1"/>
  <c r="G12214" i="8"/>
  <c r="E12215" i="8"/>
  <c r="F12215" i="8" s="1"/>
  <c r="H12215" i="8" s="1"/>
  <c r="G12215" i="8"/>
  <c r="E12216" i="8"/>
  <c r="F12216" i="8"/>
  <c r="H12216" i="8" s="1"/>
  <c r="G12216" i="8"/>
  <c r="E12217" i="8"/>
  <c r="F12217" i="8" s="1"/>
  <c r="H12217" i="8" s="1"/>
  <c r="G12217" i="8"/>
  <c r="E12218" i="8"/>
  <c r="F12218" i="8"/>
  <c r="H12218" i="8" s="1"/>
  <c r="G12218" i="8"/>
  <c r="E12219" i="8"/>
  <c r="F12219" i="8" s="1"/>
  <c r="H12219" i="8" s="1"/>
  <c r="G12219" i="8"/>
  <c r="E12220" i="8"/>
  <c r="F12220" i="8"/>
  <c r="H12220" i="8" s="1"/>
  <c r="G12220" i="8"/>
  <c r="E12221" i="8"/>
  <c r="F12221" i="8" s="1"/>
  <c r="H12221" i="8" s="1"/>
  <c r="G12221" i="8"/>
  <c r="E12222" i="8"/>
  <c r="F12222" i="8"/>
  <c r="H12222" i="8" s="1"/>
  <c r="G12222" i="8"/>
  <c r="E12223" i="8"/>
  <c r="F12223" i="8" s="1"/>
  <c r="H12223" i="8" s="1"/>
  <c r="G12223" i="8"/>
  <c r="E12224" i="8"/>
  <c r="F12224" i="8"/>
  <c r="H12224" i="8" s="1"/>
  <c r="G12224" i="8"/>
  <c r="E12225" i="8"/>
  <c r="F12225" i="8" s="1"/>
  <c r="H12225" i="8" s="1"/>
  <c r="G12225" i="8"/>
  <c r="E12226" i="8"/>
  <c r="F12226" i="8"/>
  <c r="H12226" i="8" s="1"/>
  <c r="G12226" i="8"/>
  <c r="E12227" i="8"/>
  <c r="F12227" i="8" s="1"/>
  <c r="H12227" i="8" s="1"/>
  <c r="G12227" i="8"/>
  <c r="E12228" i="8"/>
  <c r="F12228" i="8"/>
  <c r="H12228" i="8" s="1"/>
  <c r="G12228" i="8"/>
  <c r="E12229" i="8"/>
  <c r="F12229" i="8" s="1"/>
  <c r="H12229" i="8" s="1"/>
  <c r="G12229" i="8"/>
  <c r="E12230" i="8"/>
  <c r="F12230" i="8"/>
  <c r="H12230" i="8" s="1"/>
  <c r="G12230" i="8"/>
  <c r="E12231" i="8"/>
  <c r="F12231" i="8" s="1"/>
  <c r="H12231" i="8" s="1"/>
  <c r="G12231" i="8"/>
  <c r="E12232" i="8"/>
  <c r="F12232" i="8"/>
  <c r="H12232" i="8" s="1"/>
  <c r="G12232" i="8"/>
  <c r="E12233" i="8"/>
  <c r="F12233" i="8" s="1"/>
  <c r="H12233" i="8" s="1"/>
  <c r="G12233" i="8"/>
  <c r="E12234" i="8"/>
  <c r="F12234" i="8"/>
  <c r="H12234" i="8" s="1"/>
  <c r="G12234" i="8"/>
  <c r="E12235" i="8"/>
  <c r="F12235" i="8" s="1"/>
  <c r="H12235" i="8" s="1"/>
  <c r="G12235" i="8"/>
  <c r="E12236" i="8"/>
  <c r="F12236" i="8"/>
  <c r="H12236" i="8" s="1"/>
  <c r="G12236" i="8"/>
  <c r="E12237" i="8"/>
  <c r="F12237" i="8" s="1"/>
  <c r="H12237" i="8" s="1"/>
  <c r="G12237" i="8"/>
  <c r="E12238" i="8"/>
  <c r="F12238" i="8"/>
  <c r="H12238" i="8" s="1"/>
  <c r="G12238" i="8"/>
  <c r="E12239" i="8"/>
  <c r="F12239" i="8" s="1"/>
  <c r="H12239" i="8" s="1"/>
  <c r="G12239" i="8"/>
  <c r="E12240" i="8"/>
  <c r="F12240" i="8"/>
  <c r="H12240" i="8" s="1"/>
  <c r="G12240" i="8"/>
  <c r="E12241" i="8"/>
  <c r="F12241" i="8" s="1"/>
  <c r="H12241" i="8" s="1"/>
  <c r="G12241" i="8"/>
  <c r="E12242" i="8"/>
  <c r="F12242" i="8"/>
  <c r="H12242" i="8" s="1"/>
  <c r="G12242" i="8"/>
  <c r="E12243" i="8"/>
  <c r="F12243" i="8" s="1"/>
  <c r="H12243" i="8" s="1"/>
  <c r="G12243" i="8"/>
  <c r="E12244" i="8"/>
  <c r="F12244" i="8"/>
  <c r="H12244" i="8" s="1"/>
  <c r="G12244" i="8"/>
  <c r="E12245" i="8"/>
  <c r="F12245" i="8" s="1"/>
  <c r="H12245" i="8" s="1"/>
  <c r="G12245" i="8"/>
  <c r="E12246" i="8"/>
  <c r="F12246" i="8"/>
  <c r="H12246" i="8" s="1"/>
  <c r="G12246" i="8"/>
  <c r="E12247" i="8"/>
  <c r="F12247" i="8" s="1"/>
  <c r="H12247" i="8" s="1"/>
  <c r="G12247" i="8"/>
  <c r="E12248" i="8"/>
  <c r="F12248" i="8"/>
  <c r="H12248" i="8" s="1"/>
  <c r="G12248" i="8"/>
  <c r="E12249" i="8"/>
  <c r="F12249" i="8" s="1"/>
  <c r="H12249" i="8" s="1"/>
  <c r="G12249" i="8"/>
  <c r="E12250" i="8"/>
  <c r="F12250" i="8"/>
  <c r="H12250" i="8" s="1"/>
  <c r="G12250" i="8"/>
  <c r="E12251" i="8"/>
  <c r="F12251" i="8" s="1"/>
  <c r="H12251" i="8" s="1"/>
  <c r="G12251" i="8"/>
  <c r="E12252" i="8"/>
  <c r="F12252" i="8"/>
  <c r="H12252" i="8" s="1"/>
  <c r="G12252" i="8"/>
  <c r="E12253" i="8"/>
  <c r="F12253" i="8" s="1"/>
  <c r="H12253" i="8" s="1"/>
  <c r="G12253" i="8"/>
  <c r="E12254" i="8"/>
  <c r="F12254" i="8"/>
  <c r="H12254" i="8" s="1"/>
  <c r="G12254" i="8"/>
  <c r="E12255" i="8"/>
  <c r="F12255" i="8" s="1"/>
  <c r="H12255" i="8" s="1"/>
  <c r="G12255" i="8"/>
  <c r="E12256" i="8"/>
  <c r="F12256" i="8"/>
  <c r="H12256" i="8" s="1"/>
  <c r="G12256" i="8"/>
  <c r="E12257" i="8"/>
  <c r="F12257" i="8" s="1"/>
  <c r="H12257" i="8" s="1"/>
  <c r="G12257" i="8"/>
  <c r="E12258" i="8"/>
  <c r="F12258" i="8"/>
  <c r="H12258" i="8" s="1"/>
  <c r="G12258" i="8"/>
  <c r="E12259" i="8"/>
  <c r="F12259" i="8" s="1"/>
  <c r="H12259" i="8" s="1"/>
  <c r="G12259" i="8"/>
  <c r="E12260" i="8"/>
  <c r="F12260" i="8"/>
  <c r="H12260" i="8" s="1"/>
  <c r="G12260" i="8"/>
  <c r="E12261" i="8"/>
  <c r="F12261" i="8" s="1"/>
  <c r="H12261" i="8" s="1"/>
  <c r="G12261" i="8"/>
  <c r="E12262" i="8"/>
  <c r="F12262" i="8"/>
  <c r="H12262" i="8" s="1"/>
  <c r="G12262" i="8"/>
  <c r="E12263" i="8"/>
  <c r="F12263" i="8" s="1"/>
  <c r="H12263" i="8" s="1"/>
  <c r="G12263" i="8"/>
  <c r="E12264" i="8"/>
  <c r="F12264" i="8"/>
  <c r="H12264" i="8" s="1"/>
  <c r="G12264" i="8"/>
  <c r="E12265" i="8"/>
  <c r="F12265" i="8" s="1"/>
  <c r="H12265" i="8" s="1"/>
  <c r="G12265" i="8"/>
  <c r="E12266" i="8"/>
  <c r="F12266" i="8"/>
  <c r="H12266" i="8" s="1"/>
  <c r="G12266" i="8"/>
  <c r="E12267" i="8"/>
  <c r="F12267" i="8" s="1"/>
  <c r="H12267" i="8" s="1"/>
  <c r="G12267" i="8"/>
  <c r="E12268" i="8"/>
  <c r="F12268" i="8"/>
  <c r="H12268" i="8" s="1"/>
  <c r="G12268" i="8"/>
  <c r="E12269" i="8"/>
  <c r="F12269" i="8" s="1"/>
  <c r="H12269" i="8" s="1"/>
  <c r="G12269" i="8"/>
  <c r="E12270" i="8"/>
  <c r="F12270" i="8"/>
  <c r="H12270" i="8" s="1"/>
  <c r="G12270" i="8"/>
  <c r="E12271" i="8"/>
  <c r="F12271" i="8" s="1"/>
  <c r="H12271" i="8" s="1"/>
  <c r="G12271" i="8"/>
  <c r="E12272" i="8"/>
  <c r="F12272" i="8"/>
  <c r="H12272" i="8" s="1"/>
  <c r="G12272" i="8"/>
  <c r="E12273" i="8"/>
  <c r="F12273" i="8" s="1"/>
  <c r="H12273" i="8" s="1"/>
  <c r="G12273" i="8"/>
  <c r="E12274" i="8"/>
  <c r="F12274" i="8"/>
  <c r="H12274" i="8" s="1"/>
  <c r="G12274" i="8"/>
  <c r="E12275" i="8"/>
  <c r="F12275" i="8" s="1"/>
  <c r="H12275" i="8" s="1"/>
  <c r="G12275" i="8"/>
  <c r="E12276" i="8"/>
  <c r="F12276" i="8"/>
  <c r="H12276" i="8" s="1"/>
  <c r="G12276" i="8"/>
  <c r="E12277" i="8"/>
  <c r="F12277" i="8" s="1"/>
  <c r="H12277" i="8" s="1"/>
  <c r="G12277" i="8"/>
  <c r="E12278" i="8"/>
  <c r="F12278" i="8"/>
  <c r="H12278" i="8" s="1"/>
  <c r="G12278" i="8"/>
  <c r="E12279" i="8"/>
  <c r="F12279" i="8" s="1"/>
  <c r="H12279" i="8" s="1"/>
  <c r="G12279" i="8"/>
  <c r="E12280" i="8"/>
  <c r="F12280" i="8"/>
  <c r="H12280" i="8" s="1"/>
  <c r="G12280" i="8"/>
  <c r="E12281" i="8"/>
  <c r="F12281" i="8" s="1"/>
  <c r="H12281" i="8" s="1"/>
  <c r="G12281" i="8"/>
  <c r="E12282" i="8"/>
  <c r="F12282" i="8"/>
  <c r="H12282" i="8" s="1"/>
  <c r="G12282" i="8"/>
  <c r="E12283" i="8"/>
  <c r="F12283" i="8" s="1"/>
  <c r="H12283" i="8" s="1"/>
  <c r="G12283" i="8"/>
  <c r="E12284" i="8"/>
  <c r="F12284" i="8"/>
  <c r="H12284" i="8" s="1"/>
  <c r="G12284" i="8"/>
  <c r="E12285" i="8"/>
  <c r="F12285" i="8" s="1"/>
  <c r="H12285" i="8" s="1"/>
  <c r="G12285" i="8"/>
  <c r="E12286" i="8"/>
  <c r="F12286" i="8"/>
  <c r="H12286" i="8" s="1"/>
  <c r="G12286" i="8"/>
  <c r="E12287" i="8"/>
  <c r="F12287" i="8" s="1"/>
  <c r="H12287" i="8" s="1"/>
  <c r="G12287" i="8"/>
  <c r="E12288" i="8"/>
  <c r="F12288" i="8"/>
  <c r="H12288" i="8" s="1"/>
  <c r="G12288" i="8"/>
  <c r="E12289" i="8"/>
  <c r="F12289" i="8" s="1"/>
  <c r="H12289" i="8" s="1"/>
  <c r="G12289" i="8"/>
  <c r="E12290" i="8"/>
  <c r="F12290" i="8"/>
  <c r="H12290" i="8" s="1"/>
  <c r="G12290" i="8"/>
  <c r="E12291" i="8"/>
  <c r="F12291" i="8" s="1"/>
  <c r="H12291" i="8" s="1"/>
  <c r="G12291" i="8"/>
  <c r="E12292" i="8"/>
  <c r="F12292" i="8"/>
  <c r="H12292" i="8" s="1"/>
  <c r="G12292" i="8"/>
  <c r="E12293" i="8"/>
  <c r="F12293" i="8" s="1"/>
  <c r="H12293" i="8" s="1"/>
  <c r="G12293" i="8"/>
  <c r="E12294" i="8"/>
  <c r="F12294" i="8"/>
  <c r="H12294" i="8" s="1"/>
  <c r="G12294" i="8"/>
  <c r="E12295" i="8"/>
  <c r="F12295" i="8" s="1"/>
  <c r="H12295" i="8" s="1"/>
  <c r="G12295" i="8"/>
  <c r="E12296" i="8"/>
  <c r="F12296" i="8"/>
  <c r="H12296" i="8" s="1"/>
  <c r="G12296" i="8"/>
  <c r="E12297" i="8"/>
  <c r="F12297" i="8" s="1"/>
  <c r="H12297" i="8" s="1"/>
  <c r="G12297" i="8"/>
  <c r="E12298" i="8"/>
  <c r="F12298" i="8"/>
  <c r="H12298" i="8" s="1"/>
  <c r="G12298" i="8"/>
  <c r="E12299" i="8"/>
  <c r="F12299" i="8" s="1"/>
  <c r="H12299" i="8" s="1"/>
  <c r="G12299" i="8"/>
  <c r="E12300" i="8"/>
  <c r="F12300" i="8"/>
  <c r="H12300" i="8" s="1"/>
  <c r="G12300" i="8"/>
  <c r="E12301" i="8"/>
  <c r="F12301" i="8" s="1"/>
  <c r="H12301" i="8" s="1"/>
  <c r="G12301" i="8"/>
  <c r="E12302" i="8"/>
  <c r="F12302" i="8"/>
  <c r="H12302" i="8" s="1"/>
  <c r="G12302" i="8"/>
  <c r="E12303" i="8"/>
  <c r="F12303" i="8" s="1"/>
  <c r="H12303" i="8" s="1"/>
  <c r="G12303" i="8"/>
  <c r="E12304" i="8"/>
  <c r="F12304" i="8"/>
  <c r="H12304" i="8" s="1"/>
  <c r="G12304" i="8"/>
  <c r="E12305" i="8"/>
  <c r="F12305" i="8" s="1"/>
  <c r="H12305" i="8" s="1"/>
  <c r="G12305" i="8"/>
  <c r="E12306" i="8"/>
  <c r="F12306" i="8"/>
  <c r="H12306" i="8" s="1"/>
  <c r="G12306" i="8"/>
  <c r="E12307" i="8"/>
  <c r="F12307" i="8" s="1"/>
  <c r="H12307" i="8" s="1"/>
  <c r="G12307" i="8"/>
  <c r="E12308" i="8"/>
  <c r="F12308" i="8"/>
  <c r="H12308" i="8" s="1"/>
  <c r="G12308" i="8"/>
  <c r="E12309" i="8"/>
  <c r="F12309" i="8" s="1"/>
  <c r="H12309" i="8" s="1"/>
  <c r="G12309" i="8"/>
  <c r="E12310" i="8"/>
  <c r="F12310" i="8"/>
  <c r="H12310" i="8" s="1"/>
  <c r="G12310" i="8"/>
  <c r="E12311" i="8"/>
  <c r="F12311" i="8" s="1"/>
  <c r="H12311" i="8" s="1"/>
  <c r="G12311" i="8"/>
  <c r="E12312" i="8"/>
  <c r="F12312" i="8"/>
  <c r="H12312" i="8" s="1"/>
  <c r="G12312" i="8"/>
  <c r="E12313" i="8"/>
  <c r="F12313" i="8" s="1"/>
  <c r="H12313" i="8" s="1"/>
  <c r="G12313" i="8"/>
  <c r="E12314" i="8"/>
  <c r="F12314" i="8"/>
  <c r="H12314" i="8" s="1"/>
  <c r="G12314" i="8"/>
  <c r="E12315" i="8"/>
  <c r="F12315" i="8" s="1"/>
  <c r="H12315" i="8" s="1"/>
  <c r="G12315" i="8"/>
  <c r="E12316" i="8"/>
  <c r="F12316" i="8"/>
  <c r="H12316" i="8" s="1"/>
  <c r="G12316" i="8"/>
  <c r="E12317" i="8"/>
  <c r="F12317" i="8" s="1"/>
  <c r="H12317" i="8" s="1"/>
  <c r="G12317" i="8"/>
  <c r="E12318" i="8"/>
  <c r="F12318" i="8"/>
  <c r="H12318" i="8" s="1"/>
  <c r="G12318" i="8"/>
  <c r="E12319" i="8"/>
  <c r="F12319" i="8" s="1"/>
  <c r="H12319" i="8" s="1"/>
  <c r="G12319" i="8"/>
  <c r="E12320" i="8"/>
  <c r="F12320" i="8"/>
  <c r="H12320" i="8" s="1"/>
  <c r="G12320" i="8"/>
  <c r="E12321" i="8"/>
  <c r="F12321" i="8" s="1"/>
  <c r="H12321" i="8" s="1"/>
  <c r="G12321" i="8"/>
  <c r="E12322" i="8"/>
  <c r="F12322" i="8"/>
  <c r="H12322" i="8" s="1"/>
  <c r="G12322" i="8"/>
  <c r="E12323" i="8"/>
  <c r="F12323" i="8" s="1"/>
  <c r="H12323" i="8" s="1"/>
  <c r="G12323" i="8"/>
  <c r="E12324" i="8"/>
  <c r="F12324" i="8"/>
  <c r="H12324" i="8" s="1"/>
  <c r="G12324" i="8"/>
  <c r="E12325" i="8"/>
  <c r="F12325" i="8" s="1"/>
  <c r="H12325" i="8" s="1"/>
  <c r="G12325" i="8"/>
  <c r="E12326" i="8"/>
  <c r="F12326" i="8"/>
  <c r="H12326" i="8" s="1"/>
  <c r="G12326" i="8"/>
  <c r="E12327" i="8"/>
  <c r="F12327" i="8" s="1"/>
  <c r="H12327" i="8" s="1"/>
  <c r="G12327" i="8"/>
  <c r="E12328" i="8"/>
  <c r="F12328" i="8"/>
  <c r="H12328" i="8" s="1"/>
  <c r="G12328" i="8"/>
  <c r="E12329" i="8"/>
  <c r="F12329" i="8" s="1"/>
  <c r="H12329" i="8" s="1"/>
  <c r="G12329" i="8"/>
  <c r="E12330" i="8"/>
  <c r="F12330" i="8"/>
  <c r="H12330" i="8" s="1"/>
  <c r="G12330" i="8"/>
  <c r="E12331" i="8"/>
  <c r="F12331" i="8" s="1"/>
  <c r="H12331" i="8" s="1"/>
  <c r="G12331" i="8"/>
  <c r="E12332" i="8"/>
  <c r="F12332" i="8"/>
  <c r="H12332" i="8" s="1"/>
  <c r="G12332" i="8"/>
  <c r="E12333" i="8"/>
  <c r="F12333" i="8" s="1"/>
  <c r="H12333" i="8" s="1"/>
  <c r="G12333" i="8"/>
  <c r="E12334" i="8"/>
  <c r="F12334" i="8"/>
  <c r="H12334" i="8" s="1"/>
  <c r="G12334" i="8"/>
  <c r="E12335" i="8"/>
  <c r="F12335" i="8" s="1"/>
  <c r="H12335" i="8" s="1"/>
  <c r="G12335" i="8"/>
  <c r="E12336" i="8"/>
  <c r="F12336" i="8"/>
  <c r="H12336" i="8" s="1"/>
  <c r="G12336" i="8"/>
  <c r="E12337" i="8"/>
  <c r="F12337" i="8" s="1"/>
  <c r="H12337" i="8" s="1"/>
  <c r="G12337" i="8"/>
  <c r="E12338" i="8"/>
  <c r="F12338" i="8"/>
  <c r="H12338" i="8" s="1"/>
  <c r="G12338" i="8"/>
  <c r="E12339" i="8"/>
  <c r="F12339" i="8" s="1"/>
  <c r="H12339" i="8" s="1"/>
  <c r="G12339" i="8"/>
  <c r="E12340" i="8"/>
  <c r="F12340" i="8"/>
  <c r="H12340" i="8" s="1"/>
  <c r="G12340" i="8"/>
  <c r="E12341" i="8"/>
  <c r="F12341" i="8" s="1"/>
  <c r="H12341" i="8" s="1"/>
  <c r="G12341" i="8"/>
  <c r="E12342" i="8"/>
  <c r="F12342" i="8"/>
  <c r="H12342" i="8" s="1"/>
  <c r="G12342" i="8"/>
  <c r="E12343" i="8"/>
  <c r="F12343" i="8" s="1"/>
  <c r="H12343" i="8" s="1"/>
  <c r="G12343" i="8"/>
  <c r="E12344" i="8"/>
  <c r="F12344" i="8"/>
  <c r="H12344" i="8" s="1"/>
  <c r="G12344" i="8"/>
  <c r="E12345" i="8"/>
  <c r="F12345" i="8" s="1"/>
  <c r="H12345" i="8" s="1"/>
  <c r="G12345" i="8"/>
  <c r="E12346" i="8"/>
  <c r="F12346" i="8"/>
  <c r="H12346" i="8" s="1"/>
  <c r="G12346" i="8"/>
  <c r="E12347" i="8"/>
  <c r="F12347" i="8" s="1"/>
  <c r="H12347" i="8" s="1"/>
  <c r="G12347" i="8"/>
  <c r="E12348" i="8"/>
  <c r="F12348" i="8"/>
  <c r="H12348" i="8" s="1"/>
  <c r="G12348" i="8"/>
  <c r="E12349" i="8"/>
  <c r="F12349" i="8" s="1"/>
  <c r="H12349" i="8" s="1"/>
  <c r="G12349" i="8"/>
  <c r="E12350" i="8"/>
  <c r="F12350" i="8"/>
  <c r="H12350" i="8" s="1"/>
  <c r="G12350" i="8"/>
  <c r="E12351" i="8"/>
  <c r="F12351" i="8" s="1"/>
  <c r="H12351" i="8" s="1"/>
  <c r="G12351" i="8"/>
  <c r="E12352" i="8"/>
  <c r="F12352" i="8"/>
  <c r="H12352" i="8" s="1"/>
  <c r="G12352" i="8"/>
  <c r="E12353" i="8"/>
  <c r="F12353" i="8" s="1"/>
  <c r="H12353" i="8" s="1"/>
  <c r="G12353" i="8"/>
  <c r="E12354" i="8"/>
  <c r="F12354" i="8"/>
  <c r="H12354" i="8" s="1"/>
  <c r="G12354" i="8"/>
  <c r="E12355" i="8"/>
  <c r="F12355" i="8" s="1"/>
  <c r="H12355" i="8" s="1"/>
  <c r="G12355" i="8"/>
  <c r="E12356" i="8"/>
  <c r="F12356" i="8"/>
  <c r="H12356" i="8" s="1"/>
  <c r="G12356" i="8"/>
  <c r="E12357" i="8"/>
  <c r="F12357" i="8" s="1"/>
  <c r="H12357" i="8" s="1"/>
  <c r="G12357" i="8"/>
  <c r="E12358" i="8"/>
  <c r="F12358" i="8"/>
  <c r="H12358" i="8" s="1"/>
  <c r="G12358" i="8"/>
  <c r="E12359" i="8"/>
  <c r="F12359" i="8" s="1"/>
  <c r="H12359" i="8" s="1"/>
  <c r="G12359" i="8"/>
  <c r="E12360" i="8"/>
  <c r="F12360" i="8"/>
  <c r="H12360" i="8" s="1"/>
  <c r="G12360" i="8"/>
  <c r="E12361" i="8"/>
  <c r="F12361" i="8" s="1"/>
  <c r="H12361" i="8" s="1"/>
  <c r="G12361" i="8"/>
  <c r="E12362" i="8"/>
  <c r="F12362" i="8"/>
  <c r="H12362" i="8" s="1"/>
  <c r="G12362" i="8"/>
  <c r="E12363" i="8"/>
  <c r="F12363" i="8" s="1"/>
  <c r="H12363" i="8" s="1"/>
  <c r="G12363" i="8"/>
  <c r="E12364" i="8"/>
  <c r="F12364" i="8"/>
  <c r="H12364" i="8" s="1"/>
  <c r="G12364" i="8"/>
  <c r="E12365" i="8"/>
  <c r="F12365" i="8" s="1"/>
  <c r="H12365" i="8" s="1"/>
  <c r="G12365" i="8"/>
  <c r="E12366" i="8"/>
  <c r="F12366" i="8"/>
  <c r="H12366" i="8" s="1"/>
  <c r="G12366" i="8"/>
  <c r="E12367" i="8"/>
  <c r="F12367" i="8" s="1"/>
  <c r="H12367" i="8" s="1"/>
  <c r="G12367" i="8"/>
  <c r="E12368" i="8"/>
  <c r="F12368" i="8"/>
  <c r="H12368" i="8" s="1"/>
  <c r="G12368" i="8"/>
  <c r="E12369" i="8"/>
  <c r="F12369" i="8" s="1"/>
  <c r="H12369" i="8" s="1"/>
  <c r="G12369" i="8"/>
  <c r="E12370" i="8"/>
  <c r="F12370" i="8"/>
  <c r="H12370" i="8" s="1"/>
  <c r="G12370" i="8"/>
  <c r="E12371" i="8"/>
  <c r="F12371" i="8" s="1"/>
  <c r="H12371" i="8" s="1"/>
  <c r="G12371" i="8"/>
  <c r="E12372" i="8"/>
  <c r="F12372" i="8"/>
  <c r="H12372" i="8" s="1"/>
  <c r="G12372" i="8"/>
  <c r="E12373" i="8"/>
  <c r="F12373" i="8" s="1"/>
  <c r="H12373" i="8" s="1"/>
  <c r="G12373" i="8"/>
  <c r="E12374" i="8"/>
  <c r="F12374" i="8"/>
  <c r="H12374" i="8" s="1"/>
  <c r="G12374" i="8"/>
  <c r="E12375" i="8"/>
  <c r="F12375" i="8" s="1"/>
  <c r="H12375" i="8" s="1"/>
  <c r="G12375" i="8"/>
  <c r="E12376" i="8"/>
  <c r="F12376" i="8"/>
  <c r="H12376" i="8" s="1"/>
  <c r="G12376" i="8"/>
  <c r="E12377" i="8"/>
  <c r="F12377" i="8" s="1"/>
  <c r="H12377" i="8" s="1"/>
  <c r="G12377" i="8"/>
  <c r="E12378" i="8"/>
  <c r="F12378" i="8"/>
  <c r="H12378" i="8" s="1"/>
  <c r="G12378" i="8"/>
  <c r="E12379" i="8"/>
  <c r="F12379" i="8" s="1"/>
  <c r="H12379" i="8" s="1"/>
  <c r="G12379" i="8"/>
  <c r="E12380" i="8"/>
  <c r="F12380" i="8"/>
  <c r="H12380" i="8" s="1"/>
  <c r="G12380" i="8"/>
  <c r="E12381" i="8"/>
  <c r="F12381" i="8" s="1"/>
  <c r="H12381" i="8" s="1"/>
  <c r="G12381" i="8"/>
  <c r="E12382" i="8"/>
  <c r="F12382" i="8"/>
  <c r="H12382" i="8" s="1"/>
  <c r="G12382" i="8"/>
  <c r="E12383" i="8"/>
  <c r="F12383" i="8" s="1"/>
  <c r="H12383" i="8" s="1"/>
  <c r="G12383" i="8"/>
  <c r="E12384" i="8"/>
  <c r="F12384" i="8"/>
  <c r="H12384" i="8" s="1"/>
  <c r="G12384" i="8"/>
  <c r="E12385" i="8"/>
  <c r="F12385" i="8" s="1"/>
  <c r="H12385" i="8" s="1"/>
  <c r="G12385" i="8"/>
  <c r="E12386" i="8"/>
  <c r="F12386" i="8"/>
  <c r="H12386" i="8" s="1"/>
  <c r="G12386" i="8"/>
  <c r="E12387" i="8"/>
  <c r="F12387" i="8" s="1"/>
  <c r="H12387" i="8" s="1"/>
  <c r="G12387" i="8"/>
  <c r="E12388" i="8"/>
  <c r="F12388" i="8"/>
  <c r="H12388" i="8" s="1"/>
  <c r="G12388" i="8"/>
  <c r="E12389" i="8"/>
  <c r="F12389" i="8" s="1"/>
  <c r="H12389" i="8" s="1"/>
  <c r="G12389" i="8"/>
  <c r="E12390" i="8"/>
  <c r="F12390" i="8"/>
  <c r="H12390" i="8" s="1"/>
  <c r="G12390" i="8"/>
  <c r="E12391" i="8"/>
  <c r="F12391" i="8" s="1"/>
  <c r="H12391" i="8" s="1"/>
  <c r="G12391" i="8"/>
  <c r="E12392" i="8"/>
  <c r="F12392" i="8"/>
  <c r="H12392" i="8" s="1"/>
  <c r="G12392" i="8"/>
  <c r="E12393" i="8"/>
  <c r="F12393" i="8" s="1"/>
  <c r="H12393" i="8" s="1"/>
  <c r="G12393" i="8"/>
  <c r="E12394" i="8"/>
  <c r="F12394" i="8"/>
  <c r="H12394" i="8" s="1"/>
  <c r="G12394" i="8"/>
  <c r="E12395" i="8"/>
  <c r="F12395" i="8" s="1"/>
  <c r="H12395" i="8" s="1"/>
  <c r="G12395" i="8"/>
  <c r="E12396" i="8"/>
  <c r="F12396" i="8"/>
  <c r="H12396" i="8" s="1"/>
  <c r="G12396" i="8"/>
  <c r="E12397" i="8"/>
  <c r="F12397" i="8" s="1"/>
  <c r="H12397" i="8" s="1"/>
  <c r="G12397" i="8"/>
  <c r="E12398" i="8"/>
  <c r="F12398" i="8"/>
  <c r="H12398" i="8" s="1"/>
  <c r="G12398" i="8"/>
  <c r="E12399" i="8"/>
  <c r="F12399" i="8" s="1"/>
  <c r="H12399" i="8" s="1"/>
  <c r="G12399" i="8"/>
  <c r="E12400" i="8"/>
  <c r="F12400" i="8"/>
  <c r="H12400" i="8" s="1"/>
  <c r="G12400" i="8"/>
  <c r="E12401" i="8"/>
  <c r="F12401" i="8" s="1"/>
  <c r="H12401" i="8" s="1"/>
  <c r="G12401" i="8"/>
  <c r="E12402" i="8"/>
  <c r="F12402" i="8"/>
  <c r="H12402" i="8" s="1"/>
  <c r="G12402" i="8"/>
  <c r="E12403" i="8"/>
  <c r="F12403" i="8" s="1"/>
  <c r="H12403" i="8" s="1"/>
  <c r="G12403" i="8"/>
  <c r="E12404" i="8"/>
  <c r="F12404" i="8"/>
  <c r="H12404" i="8" s="1"/>
  <c r="G12404" i="8"/>
  <c r="E12405" i="8"/>
  <c r="F12405" i="8" s="1"/>
  <c r="H12405" i="8" s="1"/>
  <c r="G12405" i="8"/>
  <c r="E12406" i="8"/>
  <c r="F12406" i="8"/>
  <c r="H12406" i="8" s="1"/>
  <c r="G12406" i="8"/>
  <c r="E12407" i="8"/>
  <c r="F12407" i="8" s="1"/>
  <c r="H12407" i="8" s="1"/>
  <c r="G12407" i="8"/>
  <c r="E12408" i="8"/>
  <c r="F12408" i="8"/>
  <c r="H12408" i="8" s="1"/>
  <c r="G12408" i="8"/>
  <c r="E12409" i="8"/>
  <c r="F12409" i="8" s="1"/>
  <c r="H12409" i="8" s="1"/>
  <c r="G12409" i="8"/>
  <c r="E12410" i="8"/>
  <c r="F12410" i="8"/>
  <c r="H12410" i="8" s="1"/>
  <c r="G12410" i="8"/>
  <c r="E12411" i="8"/>
  <c r="F12411" i="8" s="1"/>
  <c r="H12411" i="8" s="1"/>
  <c r="G12411" i="8"/>
  <c r="E12412" i="8"/>
  <c r="F12412" i="8"/>
  <c r="H12412" i="8" s="1"/>
  <c r="G12412" i="8"/>
  <c r="E12413" i="8"/>
  <c r="F12413" i="8" s="1"/>
  <c r="H12413" i="8" s="1"/>
  <c r="G12413" i="8"/>
  <c r="E12414" i="8"/>
  <c r="F12414" i="8"/>
  <c r="H12414" i="8" s="1"/>
  <c r="G12414" i="8"/>
  <c r="E12415" i="8"/>
  <c r="F12415" i="8" s="1"/>
  <c r="H12415" i="8" s="1"/>
  <c r="G12415" i="8"/>
  <c r="E12416" i="8"/>
  <c r="F12416" i="8"/>
  <c r="H12416" i="8" s="1"/>
  <c r="G12416" i="8"/>
  <c r="E12417" i="8"/>
  <c r="F12417" i="8" s="1"/>
  <c r="H12417" i="8" s="1"/>
  <c r="G12417" i="8"/>
  <c r="E12418" i="8"/>
  <c r="F12418" i="8"/>
  <c r="H12418" i="8" s="1"/>
  <c r="G12418" i="8"/>
  <c r="E12419" i="8"/>
  <c r="F12419" i="8" s="1"/>
  <c r="H12419" i="8" s="1"/>
  <c r="G12419" i="8"/>
  <c r="E12420" i="8"/>
  <c r="F12420" i="8"/>
  <c r="H12420" i="8" s="1"/>
  <c r="G12420" i="8"/>
  <c r="E12421" i="8"/>
  <c r="F12421" i="8" s="1"/>
  <c r="H12421" i="8" s="1"/>
  <c r="G12421" i="8"/>
  <c r="E12422" i="8"/>
  <c r="F12422" i="8"/>
  <c r="H12422" i="8" s="1"/>
  <c r="G12422" i="8"/>
  <c r="E12423" i="8"/>
  <c r="F12423" i="8" s="1"/>
  <c r="H12423" i="8" s="1"/>
  <c r="G12423" i="8"/>
  <c r="E12424" i="8"/>
  <c r="F12424" i="8"/>
  <c r="H12424" i="8" s="1"/>
  <c r="G12424" i="8"/>
  <c r="E12425" i="8"/>
  <c r="F12425" i="8" s="1"/>
  <c r="H12425" i="8" s="1"/>
  <c r="G12425" i="8"/>
  <c r="E12426" i="8"/>
  <c r="F12426" i="8"/>
  <c r="H12426" i="8" s="1"/>
  <c r="G12426" i="8"/>
  <c r="E12427" i="8"/>
  <c r="F12427" i="8" s="1"/>
  <c r="H12427" i="8" s="1"/>
  <c r="G12427" i="8"/>
  <c r="E12428" i="8"/>
  <c r="F12428" i="8"/>
  <c r="H12428" i="8" s="1"/>
  <c r="G12428" i="8"/>
  <c r="E12429" i="8"/>
  <c r="F12429" i="8" s="1"/>
  <c r="H12429" i="8" s="1"/>
  <c r="G12429" i="8"/>
  <c r="E12430" i="8"/>
  <c r="F12430" i="8"/>
  <c r="H12430" i="8" s="1"/>
  <c r="G12430" i="8"/>
  <c r="E12431" i="8"/>
  <c r="F12431" i="8" s="1"/>
  <c r="H12431" i="8" s="1"/>
  <c r="G12431" i="8"/>
  <c r="E12432" i="8"/>
  <c r="F12432" i="8"/>
  <c r="H12432" i="8" s="1"/>
  <c r="G12432" i="8"/>
  <c r="E12433" i="8"/>
  <c r="F12433" i="8" s="1"/>
  <c r="H12433" i="8" s="1"/>
  <c r="G12433" i="8"/>
  <c r="E12434" i="8"/>
  <c r="F12434" i="8"/>
  <c r="H12434" i="8" s="1"/>
  <c r="G12434" i="8"/>
  <c r="E12435" i="8"/>
  <c r="F12435" i="8" s="1"/>
  <c r="H12435" i="8" s="1"/>
  <c r="G12435" i="8"/>
  <c r="E12436" i="8"/>
  <c r="F12436" i="8"/>
  <c r="H12436" i="8" s="1"/>
  <c r="G12436" i="8"/>
  <c r="E12437" i="8"/>
  <c r="F12437" i="8" s="1"/>
  <c r="H12437" i="8" s="1"/>
  <c r="G12437" i="8"/>
  <c r="E12438" i="8"/>
  <c r="F12438" i="8"/>
  <c r="H12438" i="8" s="1"/>
  <c r="G12438" i="8"/>
  <c r="E12439" i="8"/>
  <c r="F12439" i="8" s="1"/>
  <c r="H12439" i="8" s="1"/>
  <c r="G12439" i="8"/>
  <c r="E12440" i="8"/>
  <c r="F12440" i="8"/>
  <c r="H12440" i="8" s="1"/>
  <c r="G12440" i="8"/>
  <c r="E12441" i="8"/>
  <c r="F12441" i="8" s="1"/>
  <c r="H12441" i="8" s="1"/>
  <c r="G12441" i="8"/>
  <c r="E12442" i="8"/>
  <c r="F12442" i="8"/>
  <c r="H12442" i="8" s="1"/>
  <c r="G12442" i="8"/>
  <c r="E12443" i="8"/>
  <c r="F12443" i="8" s="1"/>
  <c r="H12443" i="8" s="1"/>
  <c r="G12443" i="8"/>
  <c r="E12444" i="8"/>
  <c r="F12444" i="8"/>
  <c r="H12444" i="8" s="1"/>
  <c r="G12444" i="8"/>
  <c r="E12445" i="8"/>
  <c r="F12445" i="8" s="1"/>
  <c r="H12445" i="8" s="1"/>
  <c r="G12445" i="8"/>
  <c r="E12446" i="8"/>
  <c r="F12446" i="8"/>
  <c r="H12446" i="8" s="1"/>
  <c r="G12446" i="8"/>
  <c r="E12447" i="8"/>
  <c r="F12447" i="8" s="1"/>
  <c r="H12447" i="8" s="1"/>
  <c r="G12447" i="8"/>
  <c r="E12448" i="8"/>
  <c r="F12448" i="8"/>
  <c r="H12448" i="8" s="1"/>
  <c r="G12448" i="8"/>
  <c r="E12449" i="8"/>
  <c r="F12449" i="8" s="1"/>
  <c r="H12449" i="8" s="1"/>
  <c r="G12449" i="8"/>
  <c r="E12450" i="8"/>
  <c r="F12450" i="8"/>
  <c r="H12450" i="8" s="1"/>
  <c r="G12450" i="8"/>
  <c r="E12451" i="8"/>
  <c r="F12451" i="8" s="1"/>
  <c r="H12451" i="8" s="1"/>
  <c r="G12451" i="8"/>
  <c r="E12452" i="8"/>
  <c r="F12452" i="8"/>
  <c r="H12452" i="8" s="1"/>
  <c r="G12452" i="8"/>
  <c r="E12453" i="8"/>
  <c r="F12453" i="8" s="1"/>
  <c r="H12453" i="8" s="1"/>
  <c r="G12453" i="8"/>
  <c r="E12454" i="8"/>
  <c r="F12454" i="8"/>
  <c r="H12454" i="8" s="1"/>
  <c r="G12454" i="8"/>
  <c r="E12455" i="8"/>
  <c r="F12455" i="8" s="1"/>
  <c r="H12455" i="8" s="1"/>
  <c r="G12455" i="8"/>
  <c r="E12456" i="8"/>
  <c r="F12456" i="8"/>
  <c r="H12456" i="8" s="1"/>
  <c r="G12456" i="8"/>
  <c r="E12457" i="8"/>
  <c r="F12457" i="8" s="1"/>
  <c r="H12457" i="8" s="1"/>
  <c r="G12457" i="8"/>
  <c r="E12458" i="8"/>
  <c r="F12458" i="8"/>
  <c r="H12458" i="8" s="1"/>
  <c r="G12458" i="8"/>
  <c r="E12459" i="8"/>
  <c r="F12459" i="8" s="1"/>
  <c r="H12459" i="8" s="1"/>
  <c r="G12459" i="8"/>
  <c r="E12460" i="8"/>
  <c r="F12460" i="8"/>
  <c r="H12460" i="8" s="1"/>
  <c r="G12460" i="8"/>
  <c r="E12461" i="8"/>
  <c r="F12461" i="8" s="1"/>
  <c r="H12461" i="8" s="1"/>
  <c r="G12461" i="8"/>
  <c r="E12462" i="8"/>
  <c r="F12462" i="8"/>
  <c r="H12462" i="8" s="1"/>
  <c r="G12462" i="8"/>
  <c r="E12463" i="8"/>
  <c r="F12463" i="8" s="1"/>
  <c r="H12463" i="8" s="1"/>
  <c r="G12463" i="8"/>
  <c r="E12464" i="8"/>
  <c r="F12464" i="8"/>
  <c r="H12464" i="8" s="1"/>
  <c r="G12464" i="8"/>
  <c r="E12465" i="8"/>
  <c r="F12465" i="8" s="1"/>
  <c r="H12465" i="8" s="1"/>
  <c r="G12465" i="8"/>
  <c r="E12466" i="8"/>
  <c r="F12466" i="8"/>
  <c r="H12466" i="8" s="1"/>
  <c r="G12466" i="8"/>
  <c r="E12467" i="8"/>
  <c r="F12467" i="8" s="1"/>
  <c r="H12467" i="8" s="1"/>
  <c r="G12467" i="8"/>
  <c r="E12468" i="8"/>
  <c r="F12468" i="8"/>
  <c r="H12468" i="8" s="1"/>
  <c r="G12468" i="8"/>
  <c r="E12469" i="8"/>
  <c r="F12469" i="8" s="1"/>
  <c r="H12469" i="8" s="1"/>
  <c r="G12469" i="8"/>
  <c r="E12470" i="8"/>
  <c r="F12470" i="8"/>
  <c r="H12470" i="8" s="1"/>
  <c r="G12470" i="8"/>
  <c r="E12471" i="8"/>
  <c r="F12471" i="8" s="1"/>
  <c r="H12471" i="8" s="1"/>
  <c r="G12471" i="8"/>
  <c r="E12472" i="8"/>
  <c r="F12472" i="8"/>
  <c r="H12472" i="8" s="1"/>
  <c r="G12472" i="8"/>
  <c r="E12473" i="8"/>
  <c r="F12473" i="8" s="1"/>
  <c r="H12473" i="8" s="1"/>
  <c r="G12473" i="8"/>
  <c r="E12474" i="8"/>
  <c r="F12474" i="8"/>
  <c r="H12474" i="8" s="1"/>
  <c r="G12474" i="8"/>
  <c r="E12475" i="8"/>
  <c r="F12475" i="8" s="1"/>
  <c r="H12475" i="8" s="1"/>
  <c r="G12475" i="8"/>
  <c r="E12476" i="8"/>
  <c r="F12476" i="8"/>
  <c r="H12476" i="8" s="1"/>
  <c r="G12476" i="8"/>
  <c r="E12477" i="8"/>
  <c r="F12477" i="8" s="1"/>
  <c r="H12477" i="8" s="1"/>
  <c r="G12477" i="8"/>
  <c r="E12478" i="8"/>
  <c r="F12478" i="8"/>
  <c r="H12478" i="8" s="1"/>
  <c r="G12478" i="8"/>
  <c r="E12479" i="8"/>
  <c r="F12479" i="8" s="1"/>
  <c r="H12479" i="8" s="1"/>
  <c r="G12479" i="8"/>
  <c r="E12480" i="8"/>
  <c r="F12480" i="8"/>
  <c r="H12480" i="8" s="1"/>
  <c r="G12480" i="8"/>
  <c r="E12481" i="8"/>
  <c r="F12481" i="8" s="1"/>
  <c r="H12481" i="8" s="1"/>
  <c r="G12481" i="8"/>
  <c r="E12482" i="8"/>
  <c r="F12482" i="8"/>
  <c r="H12482" i="8" s="1"/>
  <c r="G12482" i="8"/>
  <c r="E12483" i="8"/>
  <c r="F12483" i="8" s="1"/>
  <c r="H12483" i="8" s="1"/>
  <c r="G12483" i="8"/>
  <c r="E12484" i="8"/>
  <c r="F12484" i="8"/>
  <c r="H12484" i="8" s="1"/>
  <c r="G12484" i="8"/>
  <c r="E12485" i="8"/>
  <c r="F12485" i="8" s="1"/>
  <c r="H12485" i="8" s="1"/>
  <c r="G12485" i="8"/>
  <c r="E12486" i="8"/>
  <c r="F12486" i="8"/>
  <c r="H12486" i="8" s="1"/>
  <c r="G12486" i="8"/>
  <c r="E12487" i="8"/>
  <c r="F12487" i="8" s="1"/>
  <c r="H12487" i="8" s="1"/>
  <c r="G12487" i="8"/>
  <c r="E12488" i="8"/>
  <c r="F12488" i="8"/>
  <c r="H12488" i="8" s="1"/>
  <c r="G12488" i="8"/>
  <c r="E12489" i="8"/>
  <c r="F12489" i="8" s="1"/>
  <c r="H12489" i="8" s="1"/>
  <c r="G12489" i="8"/>
  <c r="E12490" i="8"/>
  <c r="F12490" i="8"/>
  <c r="H12490" i="8" s="1"/>
  <c r="G12490" i="8"/>
  <c r="E12491" i="8"/>
  <c r="F12491" i="8" s="1"/>
  <c r="H12491" i="8" s="1"/>
  <c r="G12491" i="8"/>
  <c r="E12492" i="8"/>
  <c r="F12492" i="8"/>
  <c r="H12492" i="8" s="1"/>
  <c r="G12492" i="8"/>
  <c r="E12493" i="8"/>
  <c r="F12493" i="8" s="1"/>
  <c r="H12493" i="8" s="1"/>
  <c r="G12493" i="8"/>
  <c r="E12494" i="8"/>
  <c r="F12494" i="8"/>
  <c r="H12494" i="8" s="1"/>
  <c r="G12494" i="8"/>
  <c r="E12495" i="8"/>
  <c r="F12495" i="8" s="1"/>
  <c r="H12495" i="8" s="1"/>
  <c r="G12495" i="8"/>
  <c r="E12496" i="8"/>
  <c r="F12496" i="8"/>
  <c r="H12496" i="8" s="1"/>
  <c r="G12496" i="8"/>
  <c r="E12497" i="8"/>
  <c r="F12497" i="8" s="1"/>
  <c r="H12497" i="8" s="1"/>
  <c r="G12497" i="8"/>
  <c r="E12498" i="8"/>
  <c r="F12498" i="8"/>
  <c r="H12498" i="8" s="1"/>
  <c r="G12498" i="8"/>
  <c r="E12499" i="8"/>
  <c r="F12499" i="8" s="1"/>
  <c r="H12499" i="8" s="1"/>
  <c r="G12499" i="8"/>
  <c r="E12500" i="8"/>
  <c r="F12500" i="8"/>
  <c r="H12500" i="8" s="1"/>
  <c r="G12500" i="8"/>
  <c r="E12501" i="8"/>
  <c r="F12501" i="8" s="1"/>
  <c r="H12501" i="8" s="1"/>
  <c r="G12501" i="8"/>
  <c r="E12502" i="8"/>
  <c r="F12502" i="8"/>
  <c r="H12502" i="8" s="1"/>
  <c r="G12502" i="8"/>
  <c r="E12503" i="8"/>
  <c r="F12503" i="8" s="1"/>
  <c r="H12503" i="8" s="1"/>
  <c r="G12503" i="8"/>
  <c r="E12504" i="8"/>
  <c r="F12504" i="8"/>
  <c r="H12504" i="8" s="1"/>
  <c r="G12504" i="8"/>
  <c r="E12505" i="8"/>
  <c r="F12505" i="8" s="1"/>
  <c r="H12505" i="8" s="1"/>
  <c r="G12505" i="8"/>
  <c r="E12506" i="8"/>
  <c r="F12506" i="8"/>
  <c r="H12506" i="8" s="1"/>
  <c r="G12506" i="8"/>
  <c r="E12507" i="8"/>
  <c r="F12507" i="8" s="1"/>
  <c r="H12507" i="8" s="1"/>
  <c r="G12507" i="8"/>
  <c r="E12508" i="8"/>
  <c r="F12508" i="8"/>
  <c r="H12508" i="8" s="1"/>
  <c r="G12508" i="8"/>
  <c r="E12509" i="8"/>
  <c r="F12509" i="8" s="1"/>
  <c r="H12509" i="8" s="1"/>
  <c r="G12509" i="8"/>
  <c r="E12510" i="8"/>
  <c r="F12510" i="8"/>
  <c r="H12510" i="8" s="1"/>
  <c r="G12510" i="8"/>
  <c r="E12511" i="8"/>
  <c r="F12511" i="8" s="1"/>
  <c r="H12511" i="8" s="1"/>
  <c r="G12511" i="8"/>
  <c r="E12512" i="8"/>
  <c r="F12512" i="8"/>
  <c r="H12512" i="8" s="1"/>
  <c r="G12512" i="8"/>
  <c r="E12513" i="8"/>
  <c r="F12513" i="8" s="1"/>
  <c r="H12513" i="8" s="1"/>
  <c r="G12513" i="8"/>
  <c r="E12514" i="8"/>
  <c r="F12514" i="8"/>
  <c r="H12514" i="8" s="1"/>
  <c r="G12514" i="8"/>
  <c r="E12515" i="8"/>
  <c r="F12515" i="8" s="1"/>
  <c r="H12515" i="8" s="1"/>
  <c r="G12515" i="8"/>
  <c r="E12516" i="8"/>
  <c r="F12516" i="8"/>
  <c r="H12516" i="8" s="1"/>
  <c r="G12516" i="8"/>
  <c r="E12517" i="8"/>
  <c r="F12517" i="8" s="1"/>
  <c r="H12517" i="8" s="1"/>
  <c r="G12517" i="8"/>
  <c r="E12518" i="8"/>
  <c r="F12518" i="8"/>
  <c r="H12518" i="8" s="1"/>
  <c r="G12518" i="8"/>
  <c r="E12519" i="8"/>
  <c r="F12519" i="8" s="1"/>
  <c r="H12519" i="8" s="1"/>
  <c r="G12519" i="8"/>
  <c r="E12520" i="8"/>
  <c r="F12520" i="8"/>
  <c r="H12520" i="8" s="1"/>
  <c r="G12520" i="8"/>
  <c r="E12521" i="8"/>
  <c r="F12521" i="8" s="1"/>
  <c r="H12521" i="8" s="1"/>
  <c r="G12521" i="8"/>
  <c r="E12522" i="8"/>
  <c r="F12522" i="8"/>
  <c r="H12522" i="8" s="1"/>
  <c r="G12522" i="8"/>
  <c r="E12523" i="8"/>
  <c r="F12523" i="8" s="1"/>
  <c r="H12523" i="8" s="1"/>
  <c r="G12523" i="8"/>
  <c r="E12524" i="8"/>
  <c r="F12524" i="8"/>
  <c r="H12524" i="8" s="1"/>
  <c r="G12524" i="8"/>
  <c r="E12525" i="8"/>
  <c r="F12525" i="8" s="1"/>
  <c r="H12525" i="8" s="1"/>
  <c r="G12525" i="8"/>
  <c r="E12526" i="8"/>
  <c r="F12526" i="8"/>
  <c r="H12526" i="8" s="1"/>
  <c r="G12526" i="8"/>
  <c r="E12527" i="8"/>
  <c r="F12527" i="8" s="1"/>
  <c r="H12527" i="8" s="1"/>
  <c r="G12527" i="8"/>
  <c r="E12528" i="8"/>
  <c r="F12528" i="8"/>
  <c r="H12528" i="8" s="1"/>
  <c r="G12528" i="8"/>
  <c r="E12529" i="8"/>
  <c r="F12529" i="8" s="1"/>
  <c r="H12529" i="8" s="1"/>
  <c r="G12529" i="8"/>
  <c r="E12530" i="8"/>
  <c r="F12530" i="8"/>
  <c r="H12530" i="8" s="1"/>
  <c r="G12530" i="8"/>
  <c r="E12531" i="8"/>
  <c r="F12531" i="8" s="1"/>
  <c r="H12531" i="8" s="1"/>
  <c r="G12531" i="8"/>
  <c r="E12532" i="8"/>
  <c r="F12532" i="8"/>
  <c r="H12532" i="8" s="1"/>
  <c r="G12532" i="8"/>
  <c r="E12533" i="8"/>
  <c r="F12533" i="8" s="1"/>
  <c r="H12533" i="8" s="1"/>
  <c r="G12533" i="8"/>
  <c r="E12534" i="8"/>
  <c r="F12534" i="8"/>
  <c r="H12534" i="8" s="1"/>
  <c r="G12534" i="8"/>
  <c r="E12535" i="8"/>
  <c r="F12535" i="8" s="1"/>
  <c r="H12535" i="8" s="1"/>
  <c r="G12535" i="8"/>
  <c r="E12536" i="8"/>
  <c r="F12536" i="8"/>
  <c r="H12536" i="8" s="1"/>
  <c r="G12536" i="8"/>
  <c r="E12537" i="8"/>
  <c r="F12537" i="8" s="1"/>
  <c r="H12537" i="8" s="1"/>
  <c r="G12537" i="8"/>
  <c r="E12538" i="8"/>
  <c r="F12538" i="8"/>
  <c r="H12538" i="8" s="1"/>
  <c r="G12538" i="8"/>
  <c r="E12539" i="8"/>
  <c r="F12539" i="8" s="1"/>
  <c r="H12539" i="8" s="1"/>
  <c r="G12539" i="8"/>
  <c r="E12540" i="8"/>
  <c r="F12540" i="8"/>
  <c r="H12540" i="8" s="1"/>
  <c r="G12540" i="8"/>
  <c r="E12541" i="8"/>
  <c r="F12541" i="8" s="1"/>
  <c r="H12541" i="8" s="1"/>
  <c r="G12541" i="8"/>
  <c r="E12542" i="8"/>
  <c r="F12542" i="8"/>
  <c r="H12542" i="8" s="1"/>
  <c r="G12542" i="8"/>
  <c r="E12543" i="8"/>
  <c r="F12543" i="8" s="1"/>
  <c r="H12543" i="8" s="1"/>
  <c r="G12543" i="8"/>
  <c r="E12544" i="8"/>
  <c r="F12544" i="8"/>
  <c r="H12544" i="8" s="1"/>
  <c r="G12544" i="8"/>
  <c r="E12545" i="8"/>
  <c r="F12545" i="8" s="1"/>
  <c r="H12545" i="8" s="1"/>
  <c r="G12545" i="8"/>
  <c r="E12546" i="8"/>
  <c r="F12546" i="8"/>
  <c r="H12546" i="8" s="1"/>
  <c r="G12546" i="8"/>
  <c r="E12547" i="8"/>
  <c r="F12547" i="8" s="1"/>
  <c r="H12547" i="8" s="1"/>
  <c r="G12547" i="8"/>
  <c r="E12548" i="8"/>
  <c r="F12548" i="8"/>
  <c r="H12548" i="8" s="1"/>
  <c r="G12548" i="8"/>
  <c r="E12549" i="8"/>
  <c r="F12549" i="8" s="1"/>
  <c r="H12549" i="8" s="1"/>
  <c r="G12549" i="8"/>
  <c r="E12550" i="8"/>
  <c r="F12550" i="8"/>
  <c r="H12550" i="8" s="1"/>
  <c r="G12550" i="8"/>
  <c r="E12551" i="8"/>
  <c r="F12551" i="8" s="1"/>
  <c r="H12551" i="8" s="1"/>
  <c r="G12551" i="8"/>
  <c r="E12552" i="8"/>
  <c r="F12552" i="8"/>
  <c r="H12552" i="8" s="1"/>
  <c r="G12552" i="8"/>
  <c r="E12553" i="8"/>
  <c r="F12553" i="8" s="1"/>
  <c r="H12553" i="8" s="1"/>
  <c r="G12553" i="8"/>
  <c r="E12554" i="8"/>
  <c r="F12554" i="8"/>
  <c r="H12554" i="8" s="1"/>
  <c r="G12554" i="8"/>
  <c r="E12555" i="8"/>
  <c r="F12555" i="8" s="1"/>
  <c r="H12555" i="8" s="1"/>
  <c r="G12555" i="8"/>
  <c r="E12556" i="8"/>
  <c r="F12556" i="8"/>
  <c r="H12556" i="8" s="1"/>
  <c r="G12556" i="8"/>
  <c r="E12557" i="8"/>
  <c r="F12557" i="8" s="1"/>
  <c r="H12557" i="8" s="1"/>
  <c r="G12557" i="8"/>
  <c r="E12558" i="8"/>
  <c r="F12558" i="8"/>
  <c r="H12558" i="8" s="1"/>
  <c r="G12558" i="8"/>
  <c r="E12559" i="8"/>
  <c r="F12559" i="8" s="1"/>
  <c r="H12559" i="8" s="1"/>
  <c r="G12559" i="8"/>
  <c r="E12560" i="8"/>
  <c r="F12560" i="8"/>
  <c r="H12560" i="8" s="1"/>
  <c r="G12560" i="8"/>
  <c r="E12561" i="8"/>
  <c r="F12561" i="8" s="1"/>
  <c r="H12561" i="8" s="1"/>
  <c r="G12561" i="8"/>
  <c r="E12562" i="8"/>
  <c r="F12562" i="8"/>
  <c r="H12562" i="8" s="1"/>
  <c r="G12562" i="8"/>
  <c r="E12563" i="8"/>
  <c r="F12563" i="8" s="1"/>
  <c r="H12563" i="8" s="1"/>
  <c r="G12563" i="8"/>
  <c r="E12564" i="8"/>
  <c r="F12564" i="8"/>
  <c r="H12564" i="8" s="1"/>
  <c r="G12564" i="8"/>
  <c r="E12565" i="8"/>
  <c r="F12565" i="8" s="1"/>
  <c r="H12565" i="8" s="1"/>
  <c r="G12565" i="8"/>
  <c r="E12566" i="8"/>
  <c r="F12566" i="8"/>
  <c r="H12566" i="8" s="1"/>
  <c r="G12566" i="8"/>
  <c r="E12567" i="8"/>
  <c r="F12567" i="8" s="1"/>
  <c r="H12567" i="8" s="1"/>
  <c r="G12567" i="8"/>
  <c r="E12568" i="8"/>
  <c r="F12568" i="8"/>
  <c r="H12568" i="8" s="1"/>
  <c r="G12568" i="8"/>
  <c r="E12569" i="8"/>
  <c r="F12569" i="8" s="1"/>
  <c r="H12569" i="8" s="1"/>
  <c r="G12569" i="8"/>
  <c r="E12570" i="8"/>
  <c r="F12570" i="8"/>
  <c r="H12570" i="8" s="1"/>
  <c r="G12570" i="8"/>
  <c r="E12571" i="8"/>
  <c r="F12571" i="8" s="1"/>
  <c r="H12571" i="8" s="1"/>
  <c r="G12571" i="8"/>
  <c r="E12572" i="8"/>
  <c r="F12572" i="8"/>
  <c r="H12572" i="8" s="1"/>
  <c r="G12572" i="8"/>
  <c r="E12573" i="8"/>
  <c r="F12573" i="8" s="1"/>
  <c r="H12573" i="8" s="1"/>
  <c r="G12573" i="8"/>
  <c r="E12574" i="8"/>
  <c r="F12574" i="8"/>
  <c r="H12574" i="8" s="1"/>
  <c r="G12574" i="8"/>
  <c r="E12575" i="8"/>
  <c r="F12575" i="8" s="1"/>
  <c r="H12575" i="8" s="1"/>
  <c r="G12575" i="8"/>
  <c r="E12576" i="8"/>
  <c r="F12576" i="8"/>
  <c r="H12576" i="8" s="1"/>
  <c r="G12576" i="8"/>
  <c r="E12577" i="8"/>
  <c r="F12577" i="8" s="1"/>
  <c r="H12577" i="8" s="1"/>
  <c r="G12577" i="8"/>
  <c r="E12578" i="8"/>
  <c r="F12578" i="8"/>
  <c r="H12578" i="8" s="1"/>
  <c r="G12578" i="8"/>
  <c r="E12579" i="8"/>
  <c r="F12579" i="8" s="1"/>
  <c r="H12579" i="8" s="1"/>
  <c r="G12579" i="8"/>
  <c r="E12580" i="8"/>
  <c r="F12580" i="8"/>
  <c r="H12580" i="8" s="1"/>
  <c r="G12580" i="8"/>
  <c r="E12581" i="8"/>
  <c r="F12581" i="8" s="1"/>
  <c r="H12581" i="8" s="1"/>
  <c r="G12581" i="8"/>
  <c r="E12582" i="8"/>
  <c r="F12582" i="8"/>
  <c r="H12582" i="8" s="1"/>
  <c r="G12582" i="8"/>
  <c r="E12583" i="8"/>
  <c r="F12583" i="8" s="1"/>
  <c r="H12583" i="8" s="1"/>
  <c r="G12583" i="8"/>
  <c r="E12584" i="8"/>
  <c r="F12584" i="8"/>
  <c r="H12584" i="8" s="1"/>
  <c r="G12584" i="8"/>
  <c r="E12585" i="8"/>
  <c r="F12585" i="8" s="1"/>
  <c r="H12585" i="8" s="1"/>
  <c r="G12585" i="8"/>
  <c r="E12586" i="8"/>
  <c r="F12586" i="8"/>
  <c r="H12586" i="8" s="1"/>
  <c r="G12586" i="8"/>
  <c r="E12587" i="8"/>
  <c r="F12587" i="8" s="1"/>
  <c r="H12587" i="8" s="1"/>
  <c r="G12587" i="8"/>
  <c r="E12588" i="8"/>
  <c r="F12588" i="8"/>
  <c r="H12588" i="8" s="1"/>
  <c r="G12588" i="8"/>
  <c r="E12589" i="8"/>
  <c r="F12589" i="8" s="1"/>
  <c r="H12589" i="8" s="1"/>
  <c r="G12589" i="8"/>
  <c r="E12590" i="8"/>
  <c r="F12590" i="8"/>
  <c r="H12590" i="8" s="1"/>
  <c r="G12590" i="8"/>
  <c r="E12591" i="8"/>
  <c r="F12591" i="8" s="1"/>
  <c r="H12591" i="8" s="1"/>
  <c r="G12591" i="8"/>
  <c r="E12592" i="8"/>
  <c r="F12592" i="8"/>
  <c r="H12592" i="8" s="1"/>
  <c r="G12592" i="8"/>
  <c r="E12593" i="8"/>
  <c r="F12593" i="8" s="1"/>
  <c r="H12593" i="8" s="1"/>
  <c r="G12593" i="8"/>
  <c r="E12594" i="8"/>
  <c r="F12594" i="8"/>
  <c r="H12594" i="8" s="1"/>
  <c r="G12594" i="8"/>
  <c r="E12595" i="8"/>
  <c r="F12595" i="8" s="1"/>
  <c r="H12595" i="8" s="1"/>
  <c r="G12595" i="8"/>
  <c r="E12596" i="8"/>
  <c r="F12596" i="8"/>
  <c r="H12596" i="8" s="1"/>
  <c r="G12596" i="8"/>
  <c r="E12597" i="8"/>
  <c r="F12597" i="8" s="1"/>
  <c r="H12597" i="8" s="1"/>
  <c r="G12597" i="8"/>
  <c r="E12598" i="8"/>
  <c r="F12598" i="8"/>
  <c r="H12598" i="8" s="1"/>
  <c r="G12598" i="8"/>
  <c r="E12599" i="8"/>
  <c r="F12599" i="8" s="1"/>
  <c r="H12599" i="8" s="1"/>
  <c r="G12599" i="8"/>
  <c r="E12600" i="8"/>
  <c r="F12600" i="8"/>
  <c r="H12600" i="8" s="1"/>
  <c r="G12600" i="8"/>
  <c r="E12601" i="8"/>
  <c r="F12601" i="8" s="1"/>
  <c r="H12601" i="8" s="1"/>
  <c r="G12601" i="8"/>
  <c r="E12602" i="8"/>
  <c r="F12602" i="8"/>
  <c r="H12602" i="8" s="1"/>
  <c r="G12602" i="8"/>
  <c r="E12603" i="8"/>
  <c r="F12603" i="8" s="1"/>
  <c r="H12603" i="8" s="1"/>
  <c r="G12603" i="8"/>
  <c r="E12604" i="8"/>
  <c r="F12604" i="8"/>
  <c r="H12604" i="8" s="1"/>
  <c r="G12604" i="8"/>
  <c r="E12605" i="8"/>
  <c r="F12605" i="8" s="1"/>
  <c r="H12605" i="8" s="1"/>
  <c r="G12605" i="8"/>
  <c r="E12606" i="8"/>
  <c r="F12606" i="8"/>
  <c r="H12606" i="8" s="1"/>
  <c r="G12606" i="8"/>
  <c r="E12607" i="8"/>
  <c r="F12607" i="8" s="1"/>
  <c r="H12607" i="8" s="1"/>
  <c r="G12607" i="8"/>
  <c r="E12608" i="8"/>
  <c r="F12608" i="8"/>
  <c r="H12608" i="8" s="1"/>
  <c r="G12608" i="8"/>
  <c r="E12609" i="8"/>
  <c r="F12609" i="8" s="1"/>
  <c r="H12609" i="8" s="1"/>
  <c r="G12609" i="8"/>
  <c r="E12610" i="8"/>
  <c r="F12610" i="8"/>
  <c r="H12610" i="8" s="1"/>
  <c r="G12610" i="8"/>
  <c r="E12611" i="8"/>
  <c r="F12611" i="8" s="1"/>
  <c r="H12611" i="8" s="1"/>
  <c r="G12611" i="8"/>
  <c r="E12612" i="8"/>
  <c r="F12612" i="8"/>
  <c r="H12612" i="8" s="1"/>
  <c r="G12612" i="8"/>
  <c r="E12613" i="8"/>
  <c r="F12613" i="8" s="1"/>
  <c r="H12613" i="8" s="1"/>
  <c r="G12613" i="8"/>
  <c r="E12614" i="8"/>
  <c r="F12614" i="8"/>
  <c r="H12614" i="8" s="1"/>
  <c r="G12614" i="8"/>
  <c r="E12615" i="8"/>
  <c r="F12615" i="8" s="1"/>
  <c r="H12615" i="8" s="1"/>
  <c r="G12615" i="8"/>
  <c r="E12616" i="8"/>
  <c r="F12616" i="8"/>
  <c r="H12616" i="8" s="1"/>
  <c r="G12616" i="8"/>
  <c r="E12617" i="8"/>
  <c r="F12617" i="8" s="1"/>
  <c r="H12617" i="8" s="1"/>
  <c r="G12617" i="8"/>
  <c r="E12618" i="8"/>
  <c r="F12618" i="8"/>
  <c r="H12618" i="8" s="1"/>
  <c r="G12618" i="8"/>
  <c r="E12619" i="8"/>
  <c r="F12619" i="8" s="1"/>
  <c r="H12619" i="8" s="1"/>
  <c r="G12619" i="8"/>
  <c r="E12620" i="8"/>
  <c r="F12620" i="8"/>
  <c r="H12620" i="8" s="1"/>
  <c r="G12620" i="8"/>
  <c r="E12621" i="8"/>
  <c r="F12621" i="8" s="1"/>
  <c r="H12621" i="8" s="1"/>
  <c r="G12621" i="8"/>
  <c r="E12622" i="8"/>
  <c r="F12622" i="8"/>
  <c r="H12622" i="8" s="1"/>
  <c r="G12622" i="8"/>
  <c r="E12623" i="8"/>
  <c r="F12623" i="8" s="1"/>
  <c r="H12623" i="8" s="1"/>
  <c r="G12623" i="8"/>
  <c r="E12624" i="8"/>
  <c r="F12624" i="8"/>
  <c r="H12624" i="8" s="1"/>
  <c r="G12624" i="8"/>
  <c r="E12625" i="8"/>
  <c r="F12625" i="8" s="1"/>
  <c r="H12625" i="8" s="1"/>
  <c r="G12625" i="8"/>
  <c r="E12626" i="8"/>
  <c r="F12626" i="8"/>
  <c r="H12626" i="8" s="1"/>
  <c r="G12626" i="8"/>
  <c r="E12627" i="8"/>
  <c r="F12627" i="8" s="1"/>
  <c r="H12627" i="8" s="1"/>
  <c r="G12627" i="8"/>
  <c r="E12628" i="8"/>
  <c r="F12628" i="8"/>
  <c r="H12628" i="8" s="1"/>
  <c r="G12628" i="8"/>
  <c r="E12629" i="8"/>
  <c r="F12629" i="8" s="1"/>
  <c r="H12629" i="8" s="1"/>
  <c r="G12629" i="8"/>
  <c r="E12630" i="8"/>
  <c r="F12630" i="8"/>
  <c r="H12630" i="8" s="1"/>
  <c r="G12630" i="8"/>
  <c r="E12631" i="8"/>
  <c r="F12631" i="8" s="1"/>
  <c r="H12631" i="8" s="1"/>
  <c r="G12631" i="8"/>
  <c r="E12632" i="8"/>
  <c r="F12632" i="8"/>
  <c r="H12632" i="8" s="1"/>
  <c r="G12632" i="8"/>
  <c r="E12633" i="8"/>
  <c r="F12633" i="8" s="1"/>
  <c r="H12633" i="8" s="1"/>
  <c r="G12633" i="8"/>
  <c r="E12634" i="8"/>
  <c r="F12634" i="8"/>
  <c r="H12634" i="8" s="1"/>
  <c r="G12634" i="8"/>
  <c r="E12635" i="8"/>
  <c r="F12635" i="8" s="1"/>
  <c r="H12635" i="8" s="1"/>
  <c r="G12635" i="8"/>
  <c r="E12636" i="8"/>
  <c r="F12636" i="8"/>
  <c r="H12636" i="8" s="1"/>
  <c r="G12636" i="8"/>
  <c r="E12637" i="8"/>
  <c r="F12637" i="8" s="1"/>
  <c r="H12637" i="8" s="1"/>
  <c r="G12637" i="8"/>
  <c r="E12638" i="8"/>
  <c r="F12638" i="8"/>
  <c r="H12638" i="8" s="1"/>
  <c r="G12638" i="8"/>
  <c r="E12639" i="8"/>
  <c r="F12639" i="8" s="1"/>
  <c r="H12639" i="8" s="1"/>
  <c r="G12639" i="8"/>
  <c r="E12640" i="8"/>
  <c r="F12640" i="8"/>
  <c r="H12640" i="8" s="1"/>
  <c r="G12640" i="8"/>
  <c r="E12641" i="8"/>
  <c r="F12641" i="8" s="1"/>
  <c r="H12641" i="8" s="1"/>
  <c r="G12641" i="8"/>
  <c r="E12642" i="8"/>
  <c r="F12642" i="8"/>
  <c r="H12642" i="8" s="1"/>
  <c r="G12642" i="8"/>
  <c r="E12643" i="8"/>
  <c r="F12643" i="8" s="1"/>
  <c r="H12643" i="8" s="1"/>
  <c r="G12643" i="8"/>
  <c r="E12644" i="8"/>
  <c r="F12644" i="8"/>
  <c r="H12644" i="8" s="1"/>
  <c r="G12644" i="8"/>
  <c r="E12645" i="8"/>
  <c r="F12645" i="8" s="1"/>
  <c r="H12645" i="8" s="1"/>
  <c r="G12645" i="8"/>
  <c r="E12646" i="8"/>
  <c r="F12646" i="8"/>
  <c r="H12646" i="8" s="1"/>
  <c r="G12646" i="8"/>
  <c r="E12647" i="8"/>
  <c r="F12647" i="8" s="1"/>
  <c r="H12647" i="8" s="1"/>
  <c r="G12647" i="8"/>
  <c r="E12648" i="8"/>
  <c r="F12648" i="8"/>
  <c r="H12648" i="8" s="1"/>
  <c r="G12648" i="8"/>
  <c r="E12649" i="8"/>
  <c r="F12649" i="8" s="1"/>
  <c r="H12649" i="8" s="1"/>
  <c r="G12649" i="8"/>
  <c r="E12650" i="8"/>
  <c r="F12650" i="8"/>
  <c r="H12650" i="8" s="1"/>
  <c r="G12650" i="8"/>
  <c r="E12651" i="8"/>
  <c r="F12651" i="8" s="1"/>
  <c r="H12651" i="8" s="1"/>
  <c r="G12651" i="8"/>
  <c r="E12652" i="8"/>
  <c r="F12652" i="8"/>
  <c r="H12652" i="8" s="1"/>
  <c r="G12652" i="8"/>
  <c r="E12653" i="8"/>
  <c r="F12653" i="8" s="1"/>
  <c r="H12653" i="8" s="1"/>
  <c r="G12653" i="8"/>
  <c r="E12654" i="8"/>
  <c r="F12654" i="8"/>
  <c r="H12654" i="8" s="1"/>
  <c r="G12654" i="8"/>
  <c r="E12655" i="8"/>
  <c r="F12655" i="8" s="1"/>
  <c r="H12655" i="8" s="1"/>
  <c r="G12655" i="8"/>
  <c r="E12656" i="8"/>
  <c r="F12656" i="8"/>
  <c r="H12656" i="8" s="1"/>
  <c r="G12656" i="8"/>
  <c r="E12657" i="8"/>
  <c r="F12657" i="8" s="1"/>
  <c r="H12657" i="8" s="1"/>
  <c r="G12657" i="8"/>
  <c r="E12658" i="8"/>
  <c r="F12658" i="8"/>
  <c r="H12658" i="8" s="1"/>
  <c r="G12658" i="8"/>
  <c r="E12659" i="8"/>
  <c r="F12659" i="8" s="1"/>
  <c r="H12659" i="8" s="1"/>
  <c r="G12659" i="8"/>
  <c r="E12660" i="8"/>
  <c r="F12660" i="8"/>
  <c r="H12660" i="8" s="1"/>
  <c r="G12660" i="8"/>
  <c r="E12661" i="8"/>
  <c r="F12661" i="8" s="1"/>
  <c r="H12661" i="8" s="1"/>
  <c r="G12661" i="8"/>
  <c r="E12662" i="8"/>
  <c r="F12662" i="8"/>
  <c r="H12662" i="8" s="1"/>
  <c r="G12662" i="8"/>
  <c r="E12663" i="8"/>
  <c r="F12663" i="8" s="1"/>
  <c r="H12663" i="8" s="1"/>
  <c r="G12663" i="8"/>
  <c r="E12664" i="8"/>
  <c r="F12664" i="8"/>
  <c r="H12664" i="8" s="1"/>
  <c r="G12664" i="8"/>
  <c r="E12665" i="8"/>
  <c r="F12665" i="8" s="1"/>
  <c r="H12665" i="8" s="1"/>
  <c r="G12665" i="8"/>
  <c r="E12666" i="8"/>
  <c r="F12666" i="8"/>
  <c r="H12666" i="8" s="1"/>
  <c r="G12666" i="8"/>
  <c r="E12667" i="8"/>
  <c r="F12667" i="8" s="1"/>
  <c r="H12667" i="8" s="1"/>
  <c r="G12667" i="8"/>
  <c r="E12668" i="8"/>
  <c r="F12668" i="8"/>
  <c r="H12668" i="8" s="1"/>
  <c r="G12668" i="8"/>
  <c r="E12669" i="8"/>
  <c r="F12669" i="8" s="1"/>
  <c r="H12669" i="8" s="1"/>
  <c r="G12669" i="8"/>
  <c r="E12670" i="8"/>
  <c r="F12670" i="8"/>
  <c r="H12670" i="8" s="1"/>
  <c r="G12670" i="8"/>
  <c r="E12671" i="8"/>
  <c r="F12671" i="8" s="1"/>
  <c r="H12671" i="8" s="1"/>
  <c r="G12671" i="8"/>
  <c r="E12672" i="8"/>
  <c r="F12672" i="8"/>
  <c r="H12672" i="8" s="1"/>
  <c r="G12672" i="8"/>
  <c r="E12673" i="8"/>
  <c r="F12673" i="8" s="1"/>
  <c r="H12673" i="8" s="1"/>
  <c r="G12673" i="8"/>
  <c r="E12674" i="8"/>
  <c r="F12674" i="8"/>
  <c r="H12674" i="8" s="1"/>
  <c r="G12674" i="8"/>
  <c r="E12675" i="8"/>
  <c r="F12675" i="8" s="1"/>
  <c r="H12675" i="8" s="1"/>
  <c r="G12675" i="8"/>
  <c r="E12676" i="8"/>
  <c r="F12676" i="8"/>
  <c r="H12676" i="8" s="1"/>
  <c r="G12676" i="8"/>
  <c r="E12677" i="8"/>
  <c r="F12677" i="8" s="1"/>
  <c r="H12677" i="8" s="1"/>
  <c r="G12677" i="8"/>
  <c r="E12678" i="8"/>
  <c r="F12678" i="8"/>
  <c r="H12678" i="8" s="1"/>
  <c r="G12678" i="8"/>
  <c r="E12679" i="8"/>
  <c r="F12679" i="8" s="1"/>
  <c r="H12679" i="8" s="1"/>
  <c r="G12679" i="8"/>
  <c r="E12680" i="8"/>
  <c r="F12680" i="8"/>
  <c r="H12680" i="8" s="1"/>
  <c r="G12680" i="8"/>
  <c r="E12681" i="8"/>
  <c r="F12681" i="8" s="1"/>
  <c r="H12681" i="8" s="1"/>
  <c r="G12681" i="8"/>
  <c r="E12682" i="8"/>
  <c r="F12682" i="8"/>
  <c r="H12682" i="8" s="1"/>
  <c r="G12682" i="8"/>
  <c r="E12683" i="8"/>
  <c r="F12683" i="8" s="1"/>
  <c r="H12683" i="8" s="1"/>
  <c r="G12683" i="8"/>
  <c r="E12684" i="8"/>
  <c r="F12684" i="8"/>
  <c r="H12684" i="8" s="1"/>
  <c r="G12684" i="8"/>
  <c r="E12685" i="8"/>
  <c r="F12685" i="8" s="1"/>
  <c r="H12685" i="8" s="1"/>
  <c r="G12685" i="8"/>
  <c r="E12686" i="8"/>
  <c r="F12686" i="8"/>
  <c r="H12686" i="8" s="1"/>
  <c r="G12686" i="8"/>
  <c r="E12687" i="8"/>
  <c r="F12687" i="8" s="1"/>
  <c r="H12687" i="8" s="1"/>
  <c r="G12687" i="8"/>
  <c r="E12688" i="8"/>
  <c r="F12688" i="8"/>
  <c r="H12688" i="8" s="1"/>
  <c r="G12688" i="8"/>
  <c r="E12689" i="8"/>
  <c r="F12689" i="8" s="1"/>
  <c r="H12689" i="8" s="1"/>
  <c r="G12689" i="8"/>
  <c r="E12690" i="8"/>
  <c r="F12690" i="8"/>
  <c r="H12690" i="8" s="1"/>
  <c r="G12690" i="8"/>
  <c r="E12691" i="8"/>
  <c r="F12691" i="8" s="1"/>
  <c r="H12691" i="8" s="1"/>
  <c r="G12691" i="8"/>
  <c r="E12692" i="8"/>
  <c r="F12692" i="8"/>
  <c r="H12692" i="8" s="1"/>
  <c r="G12692" i="8"/>
  <c r="E12693" i="8"/>
  <c r="F12693" i="8" s="1"/>
  <c r="H12693" i="8" s="1"/>
  <c r="G12693" i="8"/>
  <c r="E12694" i="8"/>
  <c r="F12694" i="8"/>
  <c r="H12694" i="8" s="1"/>
  <c r="G12694" i="8"/>
  <c r="E12695" i="8"/>
  <c r="F12695" i="8" s="1"/>
  <c r="H12695" i="8" s="1"/>
  <c r="G12695" i="8"/>
  <c r="E12696" i="8"/>
  <c r="F12696" i="8"/>
  <c r="H12696" i="8" s="1"/>
  <c r="G12696" i="8"/>
  <c r="E12697" i="8"/>
  <c r="F12697" i="8" s="1"/>
  <c r="H12697" i="8" s="1"/>
  <c r="G12697" i="8"/>
  <c r="E12698" i="8"/>
  <c r="F12698" i="8"/>
  <c r="H12698" i="8" s="1"/>
  <c r="G12698" i="8"/>
  <c r="E12699" i="8"/>
  <c r="F12699" i="8" s="1"/>
  <c r="H12699" i="8" s="1"/>
  <c r="G12699" i="8"/>
  <c r="E12700" i="8"/>
  <c r="F12700" i="8"/>
  <c r="H12700" i="8" s="1"/>
  <c r="G12700" i="8"/>
  <c r="E12701" i="8"/>
  <c r="F12701" i="8" s="1"/>
  <c r="H12701" i="8" s="1"/>
  <c r="G12701" i="8"/>
  <c r="E12702" i="8"/>
  <c r="F12702" i="8"/>
  <c r="H12702" i="8" s="1"/>
  <c r="G12702" i="8"/>
  <c r="E12703" i="8"/>
  <c r="F12703" i="8" s="1"/>
  <c r="H12703" i="8" s="1"/>
  <c r="G12703" i="8"/>
  <c r="E12704" i="8"/>
  <c r="F12704" i="8"/>
  <c r="H12704" i="8" s="1"/>
  <c r="G12704" i="8"/>
  <c r="E12705" i="8"/>
  <c r="F12705" i="8" s="1"/>
  <c r="H12705" i="8" s="1"/>
  <c r="G12705" i="8"/>
  <c r="E12706" i="8"/>
  <c r="F12706" i="8"/>
  <c r="H12706" i="8" s="1"/>
  <c r="G12706" i="8"/>
  <c r="E12707" i="8"/>
  <c r="F12707" i="8" s="1"/>
  <c r="H12707" i="8" s="1"/>
  <c r="G12707" i="8"/>
  <c r="E12708" i="8"/>
  <c r="F12708" i="8"/>
  <c r="H12708" i="8" s="1"/>
  <c r="G12708" i="8"/>
  <c r="E12709" i="8"/>
  <c r="F12709" i="8" s="1"/>
  <c r="H12709" i="8" s="1"/>
  <c r="G12709" i="8"/>
  <c r="E12710" i="8"/>
  <c r="F12710" i="8"/>
  <c r="H12710" i="8" s="1"/>
  <c r="G12710" i="8"/>
  <c r="E12711" i="8"/>
  <c r="F12711" i="8" s="1"/>
  <c r="H12711" i="8" s="1"/>
  <c r="G12711" i="8"/>
  <c r="E12712" i="8"/>
  <c r="F12712" i="8"/>
  <c r="H12712" i="8" s="1"/>
  <c r="G12712" i="8"/>
  <c r="E12713" i="8"/>
  <c r="F12713" i="8" s="1"/>
  <c r="H12713" i="8" s="1"/>
  <c r="G12713" i="8"/>
  <c r="E12714" i="8"/>
  <c r="F12714" i="8"/>
  <c r="H12714" i="8" s="1"/>
  <c r="G12714" i="8"/>
  <c r="E12715" i="8"/>
  <c r="F12715" i="8" s="1"/>
  <c r="H12715" i="8" s="1"/>
  <c r="G12715" i="8"/>
  <c r="E12716" i="8"/>
  <c r="F12716" i="8"/>
  <c r="H12716" i="8" s="1"/>
  <c r="G12716" i="8"/>
  <c r="E12717" i="8"/>
  <c r="F12717" i="8" s="1"/>
  <c r="H12717" i="8" s="1"/>
  <c r="G12717" i="8"/>
  <c r="E12718" i="8"/>
  <c r="F12718" i="8"/>
  <c r="H12718" i="8" s="1"/>
  <c r="G12718" i="8"/>
  <c r="E12719" i="8"/>
  <c r="F12719" i="8" s="1"/>
  <c r="H12719" i="8" s="1"/>
  <c r="G12719" i="8"/>
  <c r="E12720" i="8"/>
  <c r="F12720" i="8"/>
  <c r="H12720" i="8" s="1"/>
  <c r="G12720" i="8"/>
  <c r="E12721" i="8"/>
  <c r="F12721" i="8" s="1"/>
  <c r="H12721" i="8" s="1"/>
  <c r="G12721" i="8"/>
  <c r="E12722" i="8"/>
  <c r="F12722" i="8"/>
  <c r="H12722" i="8" s="1"/>
  <c r="G12722" i="8"/>
  <c r="E12723" i="8"/>
  <c r="F12723" i="8" s="1"/>
  <c r="H12723" i="8" s="1"/>
  <c r="G12723" i="8"/>
  <c r="E12724" i="8"/>
  <c r="F12724" i="8"/>
  <c r="H12724" i="8" s="1"/>
  <c r="G12724" i="8"/>
  <c r="E12725" i="8"/>
  <c r="F12725" i="8" s="1"/>
  <c r="H12725" i="8" s="1"/>
  <c r="G12725" i="8"/>
  <c r="E12726" i="8"/>
  <c r="F12726" i="8"/>
  <c r="H12726" i="8" s="1"/>
  <c r="G12726" i="8"/>
  <c r="E12727" i="8"/>
  <c r="F12727" i="8" s="1"/>
  <c r="H12727" i="8" s="1"/>
  <c r="G12727" i="8"/>
  <c r="E12728" i="8"/>
  <c r="F12728" i="8"/>
  <c r="H12728" i="8" s="1"/>
  <c r="G12728" i="8"/>
  <c r="E12729" i="8"/>
  <c r="F12729" i="8" s="1"/>
  <c r="H12729" i="8" s="1"/>
  <c r="G12729" i="8"/>
  <c r="E12730" i="8"/>
  <c r="F12730" i="8"/>
  <c r="H12730" i="8" s="1"/>
  <c r="G12730" i="8"/>
  <c r="E12731" i="8"/>
  <c r="F12731" i="8" s="1"/>
  <c r="H12731" i="8" s="1"/>
  <c r="G12731" i="8"/>
  <c r="E12732" i="8"/>
  <c r="F12732" i="8"/>
  <c r="H12732" i="8" s="1"/>
  <c r="G12732" i="8"/>
  <c r="E12733" i="8"/>
  <c r="F12733" i="8" s="1"/>
  <c r="H12733" i="8" s="1"/>
  <c r="G12733" i="8"/>
  <c r="E12734" i="8"/>
  <c r="F12734" i="8"/>
  <c r="H12734" i="8" s="1"/>
  <c r="G12734" i="8"/>
  <c r="E12735" i="8"/>
  <c r="F12735" i="8" s="1"/>
  <c r="H12735" i="8" s="1"/>
  <c r="G12735" i="8"/>
  <c r="E12736" i="8"/>
  <c r="F12736" i="8"/>
  <c r="H12736" i="8" s="1"/>
  <c r="G12736" i="8"/>
  <c r="E12737" i="8"/>
  <c r="F12737" i="8" s="1"/>
  <c r="H12737" i="8" s="1"/>
  <c r="G12737" i="8"/>
  <c r="E12738" i="8"/>
  <c r="F12738" i="8"/>
  <c r="H12738" i="8" s="1"/>
  <c r="G12738" i="8"/>
  <c r="E12739" i="8"/>
  <c r="F12739" i="8" s="1"/>
  <c r="H12739" i="8" s="1"/>
  <c r="G12739" i="8"/>
  <c r="E12740" i="8"/>
  <c r="F12740" i="8"/>
  <c r="H12740" i="8" s="1"/>
  <c r="G12740" i="8"/>
  <c r="E12741" i="8"/>
  <c r="F12741" i="8" s="1"/>
  <c r="H12741" i="8" s="1"/>
  <c r="G12741" i="8"/>
  <c r="E12742" i="8"/>
  <c r="F12742" i="8"/>
  <c r="H12742" i="8" s="1"/>
  <c r="G12742" i="8"/>
  <c r="E12743" i="8"/>
  <c r="F12743" i="8" s="1"/>
  <c r="H12743" i="8" s="1"/>
  <c r="G12743" i="8"/>
  <c r="E12744" i="8"/>
  <c r="F12744" i="8"/>
  <c r="H12744" i="8" s="1"/>
  <c r="G12744" i="8"/>
  <c r="E12745" i="8"/>
  <c r="F12745" i="8" s="1"/>
  <c r="H12745" i="8" s="1"/>
  <c r="G12745" i="8"/>
  <c r="E12746" i="8"/>
  <c r="F12746" i="8"/>
  <c r="H12746" i="8" s="1"/>
  <c r="G12746" i="8"/>
  <c r="E12747" i="8"/>
  <c r="F12747" i="8" s="1"/>
  <c r="H12747" i="8" s="1"/>
  <c r="G12747" i="8"/>
  <c r="E12748" i="8"/>
  <c r="F12748" i="8"/>
  <c r="H12748" i="8" s="1"/>
  <c r="G12748" i="8"/>
  <c r="E12749" i="8"/>
  <c r="F12749" i="8" s="1"/>
  <c r="H12749" i="8" s="1"/>
  <c r="G12749" i="8"/>
  <c r="E12750" i="8"/>
  <c r="F12750" i="8"/>
  <c r="H12750" i="8" s="1"/>
  <c r="G12750" i="8"/>
  <c r="E12751" i="8"/>
  <c r="F12751" i="8" s="1"/>
  <c r="H12751" i="8" s="1"/>
  <c r="G12751" i="8"/>
  <c r="E12752" i="8"/>
  <c r="F12752" i="8"/>
  <c r="H12752" i="8" s="1"/>
  <c r="G12752" i="8"/>
  <c r="E12753" i="8"/>
  <c r="F12753" i="8" s="1"/>
  <c r="H12753" i="8" s="1"/>
  <c r="G12753" i="8"/>
  <c r="E12754" i="8"/>
  <c r="F12754" i="8"/>
  <c r="H12754" i="8" s="1"/>
  <c r="G12754" i="8"/>
  <c r="E12755" i="8"/>
  <c r="F12755" i="8" s="1"/>
  <c r="H12755" i="8" s="1"/>
  <c r="G12755" i="8"/>
  <c r="E12756" i="8"/>
  <c r="F12756" i="8"/>
  <c r="H12756" i="8" s="1"/>
  <c r="G12756" i="8"/>
  <c r="E12757" i="8"/>
  <c r="F12757" i="8" s="1"/>
  <c r="H12757" i="8" s="1"/>
  <c r="G12757" i="8"/>
  <c r="E12758" i="8"/>
  <c r="F12758" i="8"/>
  <c r="H12758" i="8" s="1"/>
  <c r="G12758" i="8"/>
  <c r="E12759" i="8"/>
  <c r="F12759" i="8" s="1"/>
  <c r="H12759" i="8" s="1"/>
  <c r="G12759" i="8"/>
  <c r="E12760" i="8"/>
  <c r="F12760" i="8"/>
  <c r="H12760" i="8" s="1"/>
  <c r="G12760" i="8"/>
  <c r="E12761" i="8"/>
  <c r="F12761" i="8" s="1"/>
  <c r="H12761" i="8" s="1"/>
  <c r="G12761" i="8"/>
  <c r="E12762" i="8"/>
  <c r="F12762" i="8"/>
  <c r="H12762" i="8" s="1"/>
  <c r="G12762" i="8"/>
  <c r="E12763" i="8"/>
  <c r="F12763" i="8" s="1"/>
  <c r="H12763" i="8" s="1"/>
  <c r="G12763" i="8"/>
  <c r="E12764" i="8"/>
  <c r="F12764" i="8"/>
  <c r="H12764" i="8" s="1"/>
  <c r="G12764" i="8"/>
  <c r="E12765" i="8"/>
  <c r="F12765" i="8" s="1"/>
  <c r="H12765" i="8" s="1"/>
  <c r="G12765" i="8"/>
  <c r="E12766" i="8"/>
  <c r="F12766" i="8"/>
  <c r="H12766" i="8" s="1"/>
  <c r="G12766" i="8"/>
  <c r="E12767" i="8"/>
  <c r="F12767" i="8" s="1"/>
  <c r="H12767" i="8" s="1"/>
  <c r="G12767" i="8"/>
  <c r="E12768" i="8"/>
  <c r="F12768" i="8"/>
  <c r="H12768" i="8" s="1"/>
  <c r="G12768" i="8"/>
  <c r="E12769" i="8"/>
  <c r="F12769" i="8" s="1"/>
  <c r="H12769" i="8" s="1"/>
  <c r="G12769" i="8"/>
  <c r="E12770" i="8"/>
  <c r="F12770" i="8"/>
  <c r="H12770" i="8" s="1"/>
  <c r="G12770" i="8"/>
  <c r="E12771" i="8"/>
  <c r="F12771" i="8" s="1"/>
  <c r="H12771" i="8" s="1"/>
  <c r="G12771" i="8"/>
  <c r="E12772" i="8"/>
  <c r="F12772" i="8"/>
  <c r="H12772" i="8" s="1"/>
  <c r="G12772" i="8"/>
  <c r="E12773" i="8"/>
  <c r="F12773" i="8" s="1"/>
  <c r="H12773" i="8" s="1"/>
  <c r="G12773" i="8"/>
  <c r="E12774" i="8"/>
  <c r="F12774" i="8"/>
  <c r="H12774" i="8" s="1"/>
  <c r="G12774" i="8"/>
  <c r="E12775" i="8"/>
  <c r="F12775" i="8" s="1"/>
  <c r="H12775" i="8" s="1"/>
  <c r="G12775" i="8"/>
  <c r="E12776" i="8"/>
  <c r="F12776" i="8"/>
  <c r="H12776" i="8" s="1"/>
  <c r="G12776" i="8"/>
  <c r="E12777" i="8"/>
  <c r="F12777" i="8" s="1"/>
  <c r="H12777" i="8" s="1"/>
  <c r="G12777" i="8"/>
  <c r="E12778" i="8"/>
  <c r="F12778" i="8"/>
  <c r="H12778" i="8" s="1"/>
  <c r="G12778" i="8"/>
  <c r="E12779" i="8"/>
  <c r="F12779" i="8" s="1"/>
  <c r="H12779" i="8" s="1"/>
  <c r="G12779" i="8"/>
  <c r="E12780" i="8"/>
  <c r="F12780" i="8"/>
  <c r="H12780" i="8" s="1"/>
  <c r="G12780" i="8"/>
  <c r="E12781" i="8"/>
  <c r="F12781" i="8" s="1"/>
  <c r="H12781" i="8" s="1"/>
  <c r="G12781" i="8"/>
  <c r="E12782" i="8"/>
  <c r="F12782" i="8"/>
  <c r="H12782" i="8" s="1"/>
  <c r="G12782" i="8"/>
  <c r="E12783" i="8"/>
  <c r="F12783" i="8" s="1"/>
  <c r="H12783" i="8" s="1"/>
  <c r="G12783" i="8"/>
  <c r="E12784" i="8"/>
  <c r="F12784" i="8"/>
  <c r="H12784" i="8" s="1"/>
  <c r="G12784" i="8"/>
  <c r="E12785" i="8"/>
  <c r="F12785" i="8" s="1"/>
  <c r="H12785" i="8" s="1"/>
  <c r="G12785" i="8"/>
  <c r="E12786" i="8"/>
  <c r="F12786" i="8"/>
  <c r="H12786" i="8" s="1"/>
  <c r="G12786" i="8"/>
  <c r="E12787" i="8"/>
  <c r="F12787" i="8" s="1"/>
  <c r="H12787" i="8" s="1"/>
  <c r="G12787" i="8"/>
  <c r="E12788" i="8"/>
  <c r="F12788" i="8"/>
  <c r="H12788" i="8" s="1"/>
  <c r="G12788" i="8"/>
  <c r="E12789" i="8"/>
  <c r="F12789" i="8" s="1"/>
  <c r="H12789" i="8" s="1"/>
  <c r="G12789" i="8"/>
  <c r="E12790" i="8"/>
  <c r="F12790" i="8"/>
  <c r="H12790" i="8" s="1"/>
  <c r="G12790" i="8"/>
  <c r="E12791" i="8"/>
  <c r="F12791" i="8" s="1"/>
  <c r="H12791" i="8" s="1"/>
  <c r="G12791" i="8"/>
  <c r="E12792" i="8"/>
  <c r="F12792" i="8"/>
  <c r="H12792" i="8" s="1"/>
  <c r="G12792" i="8"/>
  <c r="E12793" i="8"/>
  <c r="F12793" i="8" s="1"/>
  <c r="H12793" i="8" s="1"/>
  <c r="G12793" i="8"/>
  <c r="E12794" i="8"/>
  <c r="F12794" i="8"/>
  <c r="H12794" i="8" s="1"/>
  <c r="G12794" i="8"/>
  <c r="E12795" i="8"/>
  <c r="F12795" i="8" s="1"/>
  <c r="H12795" i="8" s="1"/>
  <c r="G12795" i="8"/>
  <c r="E12796" i="8"/>
  <c r="F12796" i="8"/>
  <c r="H12796" i="8" s="1"/>
  <c r="G12796" i="8"/>
  <c r="E12797" i="8"/>
  <c r="F12797" i="8" s="1"/>
  <c r="H12797" i="8" s="1"/>
  <c r="G12797" i="8"/>
  <c r="E12798" i="8"/>
  <c r="F12798" i="8"/>
  <c r="H12798" i="8" s="1"/>
  <c r="G12798" i="8"/>
  <c r="E12799" i="8"/>
  <c r="F12799" i="8" s="1"/>
  <c r="H12799" i="8" s="1"/>
  <c r="G12799" i="8"/>
  <c r="E12800" i="8"/>
  <c r="F12800" i="8"/>
  <c r="H12800" i="8" s="1"/>
  <c r="G12800" i="8"/>
  <c r="E12801" i="8"/>
  <c r="F12801" i="8" s="1"/>
  <c r="H12801" i="8" s="1"/>
  <c r="G12801" i="8"/>
  <c r="E12802" i="8"/>
  <c r="F12802" i="8"/>
  <c r="H12802" i="8" s="1"/>
  <c r="G12802" i="8"/>
  <c r="E12803" i="8"/>
  <c r="F12803" i="8" s="1"/>
  <c r="H12803" i="8" s="1"/>
  <c r="G12803" i="8"/>
  <c r="E12804" i="8"/>
  <c r="F12804" i="8"/>
  <c r="H12804" i="8" s="1"/>
  <c r="G12804" i="8"/>
  <c r="E12805" i="8"/>
  <c r="F12805" i="8" s="1"/>
  <c r="H12805" i="8" s="1"/>
  <c r="G12805" i="8"/>
  <c r="E12806" i="8"/>
  <c r="F12806" i="8"/>
  <c r="H12806" i="8" s="1"/>
  <c r="G12806" i="8"/>
  <c r="E12807" i="8"/>
  <c r="F12807" i="8" s="1"/>
  <c r="H12807" i="8" s="1"/>
  <c r="G12807" i="8"/>
  <c r="E12808" i="8"/>
  <c r="F12808" i="8"/>
  <c r="H12808" i="8" s="1"/>
  <c r="G12808" i="8"/>
  <c r="E12809" i="8"/>
  <c r="F12809" i="8" s="1"/>
  <c r="H12809" i="8" s="1"/>
  <c r="G12809" i="8"/>
  <c r="E12810" i="8"/>
  <c r="F12810" i="8"/>
  <c r="H12810" i="8" s="1"/>
  <c r="G12810" i="8"/>
  <c r="E12811" i="8"/>
  <c r="F12811" i="8" s="1"/>
  <c r="H12811" i="8" s="1"/>
  <c r="G12811" i="8"/>
  <c r="E12812" i="8"/>
  <c r="F12812" i="8"/>
  <c r="H12812" i="8" s="1"/>
  <c r="G12812" i="8"/>
  <c r="E12813" i="8"/>
  <c r="F12813" i="8" s="1"/>
  <c r="H12813" i="8" s="1"/>
  <c r="G12813" i="8"/>
  <c r="E12814" i="8"/>
  <c r="F12814" i="8"/>
  <c r="H12814" i="8" s="1"/>
  <c r="G12814" i="8"/>
  <c r="E12815" i="8"/>
  <c r="F12815" i="8" s="1"/>
  <c r="H12815" i="8" s="1"/>
  <c r="G12815" i="8"/>
  <c r="E12816" i="8"/>
  <c r="F12816" i="8"/>
  <c r="H12816" i="8" s="1"/>
  <c r="G12816" i="8"/>
  <c r="E12817" i="8"/>
  <c r="F12817" i="8" s="1"/>
  <c r="H12817" i="8" s="1"/>
  <c r="G12817" i="8"/>
  <c r="E12818" i="8"/>
  <c r="F12818" i="8"/>
  <c r="H12818" i="8" s="1"/>
  <c r="G12818" i="8"/>
  <c r="E12819" i="8"/>
  <c r="F12819" i="8" s="1"/>
  <c r="H12819" i="8" s="1"/>
  <c r="G12819" i="8"/>
  <c r="E12820" i="8"/>
  <c r="F12820" i="8"/>
  <c r="H12820" i="8" s="1"/>
  <c r="G12820" i="8"/>
  <c r="E12821" i="8"/>
  <c r="F12821" i="8" s="1"/>
  <c r="H12821" i="8" s="1"/>
  <c r="G12821" i="8"/>
  <c r="E12822" i="8"/>
  <c r="F12822" i="8"/>
  <c r="H12822" i="8" s="1"/>
  <c r="G12822" i="8"/>
  <c r="E12823" i="8"/>
  <c r="F12823" i="8" s="1"/>
  <c r="H12823" i="8" s="1"/>
  <c r="G12823" i="8"/>
  <c r="E12824" i="8"/>
  <c r="F12824" i="8"/>
  <c r="H12824" i="8" s="1"/>
  <c r="G12824" i="8"/>
  <c r="E12825" i="8"/>
  <c r="F12825" i="8" s="1"/>
  <c r="H12825" i="8" s="1"/>
  <c r="G12825" i="8"/>
  <c r="E12826" i="8"/>
  <c r="F12826" i="8"/>
  <c r="H12826" i="8" s="1"/>
  <c r="G12826" i="8"/>
  <c r="E12827" i="8"/>
  <c r="F12827" i="8" s="1"/>
  <c r="H12827" i="8" s="1"/>
  <c r="G12827" i="8"/>
  <c r="E12828" i="8"/>
  <c r="F12828" i="8"/>
  <c r="H12828" i="8" s="1"/>
  <c r="G12828" i="8"/>
  <c r="E12829" i="8"/>
  <c r="F12829" i="8" s="1"/>
  <c r="H12829" i="8" s="1"/>
  <c r="G12829" i="8"/>
  <c r="E12830" i="8"/>
  <c r="F12830" i="8"/>
  <c r="H12830" i="8" s="1"/>
  <c r="G12830" i="8"/>
  <c r="E12831" i="8"/>
  <c r="F12831" i="8" s="1"/>
  <c r="H12831" i="8" s="1"/>
  <c r="G12831" i="8"/>
  <c r="E12832" i="8"/>
  <c r="F12832" i="8"/>
  <c r="H12832" i="8" s="1"/>
  <c r="G12832" i="8"/>
  <c r="E12833" i="8"/>
  <c r="F12833" i="8" s="1"/>
  <c r="H12833" i="8" s="1"/>
  <c r="G12833" i="8"/>
  <c r="E12834" i="8"/>
  <c r="F12834" i="8"/>
  <c r="H12834" i="8" s="1"/>
  <c r="G12834" i="8"/>
  <c r="E12835" i="8"/>
  <c r="F12835" i="8" s="1"/>
  <c r="H12835" i="8" s="1"/>
  <c r="G12835" i="8"/>
  <c r="E12836" i="8"/>
  <c r="F12836" i="8"/>
  <c r="H12836" i="8" s="1"/>
  <c r="G12836" i="8"/>
  <c r="E12837" i="8"/>
  <c r="F12837" i="8" s="1"/>
  <c r="H12837" i="8" s="1"/>
  <c r="G12837" i="8"/>
  <c r="E12838" i="8"/>
  <c r="F12838" i="8"/>
  <c r="H12838" i="8" s="1"/>
  <c r="G12838" i="8"/>
  <c r="E12839" i="8"/>
  <c r="F12839" i="8" s="1"/>
  <c r="H12839" i="8" s="1"/>
  <c r="G12839" i="8"/>
  <c r="E12840" i="8"/>
  <c r="F12840" i="8"/>
  <c r="H12840" i="8" s="1"/>
  <c r="G12840" i="8"/>
  <c r="E12841" i="8"/>
  <c r="F12841" i="8" s="1"/>
  <c r="H12841" i="8" s="1"/>
  <c r="G12841" i="8"/>
  <c r="E12842" i="8"/>
  <c r="F12842" i="8"/>
  <c r="H12842" i="8" s="1"/>
  <c r="G12842" i="8"/>
  <c r="E12843" i="8"/>
  <c r="F12843" i="8" s="1"/>
  <c r="H12843" i="8" s="1"/>
  <c r="G12843" i="8"/>
  <c r="E12844" i="8"/>
  <c r="F12844" i="8"/>
  <c r="H12844" i="8" s="1"/>
  <c r="G12844" i="8"/>
  <c r="E12845" i="8"/>
  <c r="F12845" i="8" s="1"/>
  <c r="H12845" i="8" s="1"/>
  <c r="G12845" i="8"/>
  <c r="E12846" i="8"/>
  <c r="F12846" i="8"/>
  <c r="H12846" i="8" s="1"/>
  <c r="G12846" i="8"/>
  <c r="E12847" i="8"/>
  <c r="F12847" i="8" s="1"/>
  <c r="H12847" i="8" s="1"/>
  <c r="G12847" i="8"/>
  <c r="E12848" i="8"/>
  <c r="F12848" i="8"/>
  <c r="H12848" i="8" s="1"/>
  <c r="G12848" i="8"/>
  <c r="E12849" i="8"/>
  <c r="F12849" i="8" s="1"/>
  <c r="H12849" i="8" s="1"/>
  <c r="G12849" i="8"/>
  <c r="E12850" i="8"/>
  <c r="F12850" i="8"/>
  <c r="H12850" i="8" s="1"/>
  <c r="G12850" i="8"/>
  <c r="E12851" i="8"/>
  <c r="F12851" i="8" s="1"/>
  <c r="H12851" i="8" s="1"/>
  <c r="G12851" i="8"/>
  <c r="E12852" i="8"/>
  <c r="F12852" i="8"/>
  <c r="H12852" i="8" s="1"/>
  <c r="G12852" i="8"/>
  <c r="E12853" i="8"/>
  <c r="F12853" i="8" s="1"/>
  <c r="H12853" i="8" s="1"/>
  <c r="G12853" i="8"/>
  <c r="E12854" i="8"/>
  <c r="F12854" i="8"/>
  <c r="H12854" i="8" s="1"/>
  <c r="G12854" i="8"/>
  <c r="E12855" i="8"/>
  <c r="F12855" i="8" s="1"/>
  <c r="H12855" i="8" s="1"/>
  <c r="G12855" i="8"/>
  <c r="E12856" i="8"/>
  <c r="F12856" i="8"/>
  <c r="H12856" i="8" s="1"/>
  <c r="G12856" i="8"/>
  <c r="E12857" i="8"/>
  <c r="F12857" i="8" s="1"/>
  <c r="H12857" i="8" s="1"/>
  <c r="G12857" i="8"/>
  <c r="E12858" i="8"/>
  <c r="F12858" i="8"/>
  <c r="H12858" i="8" s="1"/>
  <c r="G12858" i="8"/>
  <c r="E12859" i="8"/>
  <c r="F12859" i="8" s="1"/>
  <c r="H12859" i="8" s="1"/>
  <c r="G12859" i="8"/>
  <c r="E12860" i="8"/>
  <c r="F12860" i="8"/>
  <c r="H12860" i="8" s="1"/>
  <c r="G12860" i="8"/>
  <c r="E12861" i="8"/>
  <c r="F12861" i="8" s="1"/>
  <c r="H12861" i="8" s="1"/>
  <c r="G12861" i="8"/>
  <c r="E12862" i="8"/>
  <c r="F12862" i="8"/>
  <c r="H12862" i="8" s="1"/>
  <c r="G12862" i="8"/>
  <c r="E12863" i="8"/>
  <c r="F12863" i="8" s="1"/>
  <c r="H12863" i="8" s="1"/>
  <c r="G12863" i="8"/>
  <c r="E12864" i="8"/>
  <c r="F12864" i="8"/>
  <c r="H12864" i="8" s="1"/>
  <c r="G12864" i="8"/>
  <c r="E12865" i="8"/>
  <c r="F12865" i="8" s="1"/>
  <c r="H12865" i="8" s="1"/>
  <c r="G12865" i="8"/>
  <c r="E12866" i="8"/>
  <c r="F12866" i="8"/>
  <c r="H12866" i="8" s="1"/>
  <c r="G12866" i="8"/>
  <c r="E12867" i="8"/>
  <c r="F12867" i="8" s="1"/>
  <c r="H12867" i="8" s="1"/>
  <c r="G12867" i="8"/>
  <c r="E12868" i="8"/>
  <c r="F12868" i="8"/>
  <c r="H12868" i="8" s="1"/>
  <c r="G12868" i="8"/>
  <c r="E12869" i="8"/>
  <c r="F12869" i="8" s="1"/>
  <c r="H12869" i="8" s="1"/>
  <c r="G12869" i="8"/>
  <c r="E12870" i="8"/>
  <c r="F12870" i="8"/>
  <c r="H12870" i="8" s="1"/>
  <c r="G12870" i="8"/>
  <c r="E12871" i="8"/>
  <c r="F12871" i="8" s="1"/>
  <c r="H12871" i="8" s="1"/>
  <c r="G12871" i="8"/>
  <c r="E12872" i="8"/>
  <c r="F12872" i="8"/>
  <c r="H12872" i="8" s="1"/>
  <c r="G12872" i="8"/>
  <c r="E12873" i="8"/>
  <c r="F12873" i="8" s="1"/>
  <c r="H12873" i="8" s="1"/>
  <c r="G12873" i="8"/>
  <c r="E12874" i="8"/>
  <c r="F12874" i="8"/>
  <c r="H12874" i="8" s="1"/>
  <c r="G12874" i="8"/>
  <c r="E12875" i="8"/>
  <c r="F12875" i="8" s="1"/>
  <c r="H12875" i="8" s="1"/>
  <c r="G12875" i="8"/>
  <c r="E12876" i="8"/>
  <c r="F12876" i="8"/>
  <c r="H12876" i="8" s="1"/>
  <c r="G12876" i="8"/>
  <c r="E12877" i="8"/>
  <c r="F12877" i="8" s="1"/>
  <c r="H12877" i="8" s="1"/>
  <c r="G12877" i="8"/>
  <c r="E12878" i="8"/>
  <c r="F12878" i="8"/>
  <c r="H12878" i="8" s="1"/>
  <c r="G12878" i="8"/>
  <c r="E12879" i="8"/>
  <c r="F12879" i="8" s="1"/>
  <c r="H12879" i="8" s="1"/>
  <c r="G12879" i="8"/>
  <c r="E12880" i="8"/>
  <c r="F12880" i="8"/>
  <c r="H12880" i="8" s="1"/>
  <c r="G12880" i="8"/>
  <c r="E12881" i="8"/>
  <c r="F12881" i="8" s="1"/>
  <c r="H12881" i="8" s="1"/>
  <c r="G12881" i="8"/>
  <c r="E12882" i="8"/>
  <c r="F12882" i="8"/>
  <c r="H12882" i="8" s="1"/>
  <c r="G12882" i="8"/>
  <c r="E12883" i="8"/>
  <c r="F12883" i="8" s="1"/>
  <c r="H12883" i="8" s="1"/>
  <c r="G12883" i="8"/>
  <c r="E12884" i="8"/>
  <c r="F12884" i="8"/>
  <c r="H12884" i="8" s="1"/>
  <c r="G12884" i="8"/>
  <c r="E12885" i="8"/>
  <c r="F12885" i="8" s="1"/>
  <c r="H12885" i="8" s="1"/>
  <c r="G12885" i="8"/>
  <c r="E12886" i="8"/>
  <c r="F12886" i="8"/>
  <c r="H12886" i="8" s="1"/>
  <c r="G12886" i="8"/>
  <c r="E12887" i="8"/>
  <c r="F12887" i="8" s="1"/>
  <c r="H12887" i="8" s="1"/>
  <c r="G12887" i="8"/>
  <c r="E12888" i="8"/>
  <c r="F12888" i="8"/>
  <c r="H12888" i="8" s="1"/>
  <c r="G12888" i="8"/>
  <c r="E12889" i="8"/>
  <c r="F12889" i="8" s="1"/>
  <c r="H12889" i="8" s="1"/>
  <c r="G12889" i="8"/>
  <c r="E12890" i="8"/>
  <c r="F12890" i="8"/>
  <c r="H12890" i="8" s="1"/>
  <c r="G12890" i="8"/>
  <c r="E12891" i="8"/>
  <c r="F12891" i="8" s="1"/>
  <c r="H12891" i="8" s="1"/>
  <c r="G12891" i="8"/>
  <c r="E12892" i="8"/>
  <c r="F12892" i="8"/>
  <c r="H12892" i="8" s="1"/>
  <c r="G12892" i="8"/>
  <c r="E12893" i="8"/>
  <c r="F12893" i="8" s="1"/>
  <c r="H12893" i="8" s="1"/>
  <c r="G12893" i="8"/>
  <c r="E12894" i="8"/>
  <c r="F12894" i="8"/>
  <c r="H12894" i="8" s="1"/>
  <c r="G12894" i="8"/>
  <c r="E12895" i="8"/>
  <c r="F12895" i="8" s="1"/>
  <c r="H12895" i="8" s="1"/>
  <c r="G12895" i="8"/>
  <c r="E12896" i="8"/>
  <c r="F12896" i="8"/>
  <c r="H12896" i="8" s="1"/>
  <c r="G12896" i="8"/>
  <c r="E12897" i="8"/>
  <c r="F12897" i="8" s="1"/>
  <c r="H12897" i="8" s="1"/>
  <c r="G12897" i="8"/>
  <c r="E12898" i="8"/>
  <c r="F12898" i="8"/>
  <c r="H12898" i="8" s="1"/>
  <c r="G12898" i="8"/>
  <c r="E12899" i="8"/>
  <c r="F12899" i="8" s="1"/>
  <c r="H12899" i="8" s="1"/>
  <c r="G12899" i="8"/>
  <c r="E12900" i="8"/>
  <c r="F12900" i="8"/>
  <c r="H12900" i="8" s="1"/>
  <c r="G12900" i="8"/>
  <c r="E12901" i="8"/>
  <c r="F12901" i="8" s="1"/>
  <c r="H12901" i="8" s="1"/>
  <c r="G12901" i="8"/>
  <c r="E12902" i="8"/>
  <c r="F12902" i="8"/>
  <c r="H12902" i="8" s="1"/>
  <c r="G12902" i="8"/>
  <c r="E12903" i="8"/>
  <c r="F12903" i="8" s="1"/>
  <c r="H12903" i="8" s="1"/>
  <c r="G12903" i="8"/>
  <c r="E12904" i="8"/>
  <c r="F12904" i="8"/>
  <c r="H12904" i="8" s="1"/>
  <c r="G12904" i="8"/>
  <c r="E12905" i="8"/>
  <c r="F12905" i="8" s="1"/>
  <c r="H12905" i="8" s="1"/>
  <c r="G12905" i="8"/>
  <c r="E12906" i="8"/>
  <c r="F12906" i="8"/>
  <c r="H12906" i="8" s="1"/>
  <c r="G12906" i="8"/>
  <c r="E12907" i="8"/>
  <c r="F12907" i="8" s="1"/>
  <c r="H12907" i="8" s="1"/>
  <c r="G12907" i="8"/>
  <c r="E12908" i="8"/>
  <c r="F12908" i="8"/>
  <c r="H12908" i="8" s="1"/>
  <c r="G12908" i="8"/>
  <c r="E12909" i="8"/>
  <c r="F12909" i="8" s="1"/>
  <c r="H12909" i="8" s="1"/>
  <c r="G12909" i="8"/>
  <c r="E12910" i="8"/>
  <c r="F12910" i="8"/>
  <c r="H12910" i="8" s="1"/>
  <c r="G12910" i="8"/>
  <c r="E12911" i="8"/>
  <c r="F12911" i="8" s="1"/>
  <c r="H12911" i="8" s="1"/>
  <c r="G12911" i="8"/>
  <c r="E12912" i="8"/>
  <c r="F12912" i="8"/>
  <c r="H12912" i="8" s="1"/>
  <c r="G12912" i="8"/>
  <c r="E12913" i="8"/>
  <c r="F12913" i="8" s="1"/>
  <c r="H12913" i="8" s="1"/>
  <c r="G12913" i="8"/>
  <c r="E12914" i="8"/>
  <c r="F12914" i="8"/>
  <c r="H12914" i="8" s="1"/>
  <c r="G12914" i="8"/>
  <c r="E12915" i="8"/>
  <c r="F12915" i="8" s="1"/>
  <c r="H12915" i="8" s="1"/>
  <c r="G12915" i="8"/>
  <c r="E12916" i="8"/>
  <c r="F12916" i="8"/>
  <c r="H12916" i="8" s="1"/>
  <c r="G12916" i="8"/>
  <c r="E12917" i="8"/>
  <c r="F12917" i="8" s="1"/>
  <c r="H12917" i="8" s="1"/>
  <c r="G12917" i="8"/>
  <c r="E12918" i="8"/>
  <c r="F12918" i="8"/>
  <c r="H12918" i="8" s="1"/>
  <c r="G12918" i="8"/>
  <c r="E12919" i="8"/>
  <c r="F12919" i="8" s="1"/>
  <c r="H12919" i="8" s="1"/>
  <c r="G12919" i="8"/>
  <c r="E12920" i="8"/>
  <c r="F12920" i="8"/>
  <c r="H12920" i="8" s="1"/>
  <c r="G12920" i="8"/>
  <c r="E12921" i="8"/>
  <c r="F12921" i="8" s="1"/>
  <c r="H12921" i="8" s="1"/>
  <c r="G12921" i="8"/>
  <c r="E12922" i="8"/>
  <c r="F12922" i="8"/>
  <c r="H12922" i="8" s="1"/>
  <c r="G12922" i="8"/>
  <c r="E12923" i="8"/>
  <c r="F12923" i="8" s="1"/>
  <c r="H12923" i="8" s="1"/>
  <c r="G12923" i="8"/>
  <c r="E12924" i="8"/>
  <c r="F12924" i="8"/>
  <c r="H12924" i="8" s="1"/>
  <c r="G12924" i="8"/>
  <c r="E12925" i="8"/>
  <c r="F12925" i="8" s="1"/>
  <c r="H12925" i="8" s="1"/>
  <c r="G12925" i="8"/>
  <c r="E12926" i="8"/>
  <c r="F12926" i="8"/>
  <c r="H12926" i="8" s="1"/>
  <c r="G12926" i="8"/>
  <c r="E12927" i="8"/>
  <c r="F12927" i="8" s="1"/>
  <c r="H12927" i="8" s="1"/>
  <c r="G12927" i="8"/>
  <c r="E12928" i="8"/>
  <c r="F12928" i="8"/>
  <c r="H12928" i="8" s="1"/>
  <c r="G12928" i="8"/>
  <c r="E12929" i="8"/>
  <c r="F12929" i="8" s="1"/>
  <c r="H12929" i="8" s="1"/>
  <c r="G12929" i="8"/>
  <c r="E12930" i="8"/>
  <c r="F12930" i="8"/>
  <c r="H12930" i="8" s="1"/>
  <c r="G12930" i="8"/>
  <c r="E12931" i="8"/>
  <c r="F12931" i="8" s="1"/>
  <c r="H12931" i="8" s="1"/>
  <c r="G12931" i="8"/>
  <c r="E12932" i="8"/>
  <c r="F12932" i="8"/>
  <c r="H12932" i="8" s="1"/>
  <c r="G12932" i="8"/>
  <c r="E12933" i="8"/>
  <c r="F12933" i="8" s="1"/>
  <c r="H12933" i="8" s="1"/>
  <c r="G12933" i="8"/>
  <c r="E12934" i="8"/>
  <c r="F12934" i="8"/>
  <c r="H12934" i="8" s="1"/>
  <c r="G12934" i="8"/>
  <c r="E12935" i="8"/>
  <c r="F12935" i="8" s="1"/>
  <c r="H12935" i="8" s="1"/>
  <c r="G12935" i="8"/>
  <c r="E12936" i="8"/>
  <c r="F12936" i="8"/>
  <c r="H12936" i="8" s="1"/>
  <c r="G12936" i="8"/>
  <c r="E12937" i="8"/>
  <c r="F12937" i="8" s="1"/>
  <c r="H12937" i="8" s="1"/>
  <c r="G12937" i="8"/>
  <c r="E12938" i="8"/>
  <c r="F12938" i="8"/>
  <c r="H12938" i="8" s="1"/>
  <c r="G12938" i="8"/>
  <c r="E12939" i="8"/>
  <c r="F12939" i="8" s="1"/>
  <c r="H12939" i="8" s="1"/>
  <c r="G12939" i="8"/>
  <c r="E12940" i="8"/>
  <c r="F12940" i="8"/>
  <c r="H12940" i="8" s="1"/>
  <c r="G12940" i="8"/>
  <c r="E12941" i="8"/>
  <c r="F12941" i="8" s="1"/>
  <c r="H12941" i="8" s="1"/>
  <c r="G12941" i="8"/>
  <c r="E12942" i="8"/>
  <c r="F12942" i="8"/>
  <c r="H12942" i="8" s="1"/>
  <c r="G12942" i="8"/>
  <c r="E12943" i="8"/>
  <c r="F12943" i="8" s="1"/>
  <c r="H12943" i="8" s="1"/>
  <c r="G12943" i="8"/>
  <c r="E12944" i="8"/>
  <c r="F12944" i="8"/>
  <c r="H12944" i="8" s="1"/>
  <c r="G12944" i="8"/>
  <c r="E12945" i="8"/>
  <c r="F12945" i="8" s="1"/>
  <c r="H12945" i="8" s="1"/>
  <c r="G12945" i="8"/>
  <c r="E12946" i="8"/>
  <c r="F12946" i="8"/>
  <c r="H12946" i="8" s="1"/>
  <c r="G12946" i="8"/>
  <c r="E12947" i="8"/>
  <c r="F12947" i="8" s="1"/>
  <c r="H12947" i="8" s="1"/>
  <c r="G12947" i="8"/>
  <c r="E12948" i="8"/>
  <c r="F12948" i="8"/>
  <c r="H12948" i="8" s="1"/>
  <c r="G12948" i="8"/>
  <c r="E12949" i="8"/>
  <c r="F12949" i="8" s="1"/>
  <c r="H12949" i="8" s="1"/>
  <c r="G12949" i="8"/>
  <c r="E12950" i="8"/>
  <c r="F12950" i="8"/>
  <c r="H12950" i="8" s="1"/>
  <c r="G12950" i="8"/>
  <c r="E12951" i="8"/>
  <c r="F12951" i="8" s="1"/>
  <c r="H12951" i="8" s="1"/>
  <c r="G12951" i="8"/>
  <c r="E12952" i="8"/>
  <c r="F12952" i="8"/>
  <c r="H12952" i="8" s="1"/>
  <c r="G12952" i="8"/>
  <c r="E12953" i="8"/>
  <c r="F12953" i="8" s="1"/>
  <c r="H12953" i="8" s="1"/>
  <c r="G12953" i="8"/>
  <c r="E12954" i="8"/>
  <c r="F12954" i="8"/>
  <c r="H12954" i="8" s="1"/>
  <c r="G12954" i="8"/>
  <c r="E12955" i="8"/>
  <c r="F12955" i="8" s="1"/>
  <c r="H12955" i="8" s="1"/>
  <c r="G12955" i="8"/>
  <c r="E12956" i="8"/>
  <c r="F12956" i="8"/>
  <c r="H12956" i="8" s="1"/>
  <c r="G12956" i="8"/>
  <c r="E12957" i="8"/>
  <c r="F12957" i="8" s="1"/>
  <c r="H12957" i="8" s="1"/>
  <c r="G12957" i="8"/>
  <c r="E12958" i="8"/>
  <c r="F12958" i="8"/>
  <c r="H12958" i="8" s="1"/>
  <c r="G12958" i="8"/>
  <c r="E12959" i="8"/>
  <c r="F12959" i="8" s="1"/>
  <c r="H12959" i="8" s="1"/>
  <c r="G12959" i="8"/>
  <c r="E12960" i="8"/>
  <c r="F12960" i="8"/>
  <c r="H12960" i="8" s="1"/>
  <c r="G12960" i="8"/>
  <c r="E12961" i="8"/>
  <c r="F12961" i="8" s="1"/>
  <c r="H12961" i="8" s="1"/>
  <c r="G12961" i="8"/>
  <c r="E12962" i="8"/>
  <c r="F12962" i="8"/>
  <c r="H12962" i="8" s="1"/>
  <c r="G12962" i="8"/>
  <c r="E12963" i="8"/>
  <c r="F12963" i="8" s="1"/>
  <c r="H12963" i="8" s="1"/>
  <c r="G12963" i="8"/>
  <c r="E12964" i="8"/>
  <c r="F12964" i="8"/>
  <c r="H12964" i="8" s="1"/>
  <c r="G12964" i="8"/>
  <c r="E12965" i="8"/>
  <c r="F12965" i="8" s="1"/>
  <c r="H12965" i="8" s="1"/>
  <c r="G12965" i="8"/>
  <c r="E12966" i="8"/>
  <c r="F12966" i="8"/>
  <c r="H12966" i="8" s="1"/>
  <c r="G12966" i="8"/>
  <c r="E12967" i="8"/>
  <c r="F12967" i="8" s="1"/>
  <c r="H12967" i="8" s="1"/>
  <c r="G12967" i="8"/>
  <c r="E12968" i="8"/>
  <c r="F12968" i="8"/>
  <c r="H12968" i="8" s="1"/>
  <c r="G12968" i="8"/>
  <c r="E12969" i="8"/>
  <c r="F12969" i="8" s="1"/>
  <c r="H12969" i="8" s="1"/>
  <c r="G12969" i="8"/>
  <c r="E12970" i="8"/>
  <c r="F12970" i="8"/>
  <c r="H12970" i="8" s="1"/>
  <c r="G12970" i="8"/>
  <c r="E12971" i="8"/>
  <c r="F12971" i="8" s="1"/>
  <c r="H12971" i="8" s="1"/>
  <c r="G12971" i="8"/>
  <c r="E12972" i="8"/>
  <c r="F12972" i="8"/>
  <c r="H12972" i="8" s="1"/>
  <c r="G12972" i="8"/>
  <c r="E12973" i="8"/>
  <c r="F12973" i="8" s="1"/>
  <c r="H12973" i="8" s="1"/>
  <c r="G12973" i="8"/>
  <c r="E12974" i="8"/>
  <c r="F12974" i="8"/>
  <c r="H12974" i="8" s="1"/>
  <c r="G12974" i="8"/>
  <c r="E12975" i="8"/>
  <c r="F12975" i="8" s="1"/>
  <c r="H12975" i="8" s="1"/>
  <c r="G12975" i="8"/>
  <c r="E12976" i="8"/>
  <c r="F12976" i="8"/>
  <c r="H12976" i="8" s="1"/>
  <c r="G12976" i="8"/>
  <c r="E12977" i="8"/>
  <c r="F12977" i="8" s="1"/>
  <c r="H12977" i="8" s="1"/>
  <c r="G12977" i="8"/>
  <c r="E12978" i="8"/>
  <c r="F12978" i="8"/>
  <c r="H12978" i="8" s="1"/>
  <c r="G12978" i="8"/>
  <c r="E12979" i="8"/>
  <c r="F12979" i="8" s="1"/>
  <c r="H12979" i="8" s="1"/>
  <c r="G12979" i="8"/>
  <c r="E12980" i="8"/>
  <c r="F12980" i="8"/>
  <c r="H12980" i="8" s="1"/>
  <c r="G12980" i="8"/>
  <c r="E12981" i="8"/>
  <c r="F12981" i="8" s="1"/>
  <c r="H12981" i="8" s="1"/>
  <c r="G12981" i="8"/>
  <c r="E12982" i="8"/>
  <c r="F12982" i="8"/>
  <c r="H12982" i="8" s="1"/>
  <c r="G12982" i="8"/>
  <c r="E12983" i="8"/>
  <c r="F12983" i="8" s="1"/>
  <c r="H12983" i="8" s="1"/>
  <c r="G12983" i="8"/>
  <c r="E12984" i="8"/>
  <c r="F12984" i="8"/>
  <c r="H12984" i="8" s="1"/>
  <c r="G12984" i="8"/>
  <c r="E12985" i="8"/>
  <c r="F12985" i="8" s="1"/>
  <c r="H12985" i="8" s="1"/>
  <c r="G12985" i="8"/>
  <c r="E12986" i="8"/>
  <c r="F12986" i="8"/>
  <c r="H12986" i="8" s="1"/>
  <c r="G12986" i="8"/>
  <c r="E12987" i="8"/>
  <c r="F12987" i="8" s="1"/>
  <c r="H12987" i="8" s="1"/>
  <c r="G12987" i="8"/>
  <c r="E12988" i="8"/>
  <c r="F12988" i="8"/>
  <c r="H12988" i="8" s="1"/>
  <c r="G12988" i="8"/>
  <c r="E12989" i="8"/>
  <c r="F12989" i="8" s="1"/>
  <c r="H12989" i="8" s="1"/>
  <c r="G12989" i="8"/>
  <c r="E12990" i="8"/>
  <c r="F12990" i="8"/>
  <c r="H12990" i="8" s="1"/>
  <c r="G12990" i="8"/>
  <c r="E12991" i="8"/>
  <c r="F12991" i="8" s="1"/>
  <c r="H12991" i="8" s="1"/>
  <c r="G12991" i="8"/>
  <c r="E12992" i="8"/>
  <c r="F12992" i="8"/>
  <c r="H12992" i="8" s="1"/>
  <c r="G12992" i="8"/>
  <c r="E12993" i="8"/>
  <c r="F12993" i="8" s="1"/>
  <c r="H12993" i="8" s="1"/>
  <c r="G12993" i="8"/>
  <c r="E12994" i="8"/>
  <c r="F12994" i="8"/>
  <c r="H12994" i="8" s="1"/>
  <c r="G12994" i="8"/>
  <c r="E12995" i="8"/>
  <c r="F12995" i="8" s="1"/>
  <c r="H12995" i="8" s="1"/>
  <c r="G12995" i="8"/>
  <c r="E12996" i="8"/>
  <c r="F12996" i="8"/>
  <c r="H12996" i="8" s="1"/>
  <c r="G12996" i="8"/>
  <c r="E12997" i="8"/>
  <c r="F12997" i="8" s="1"/>
  <c r="H12997" i="8" s="1"/>
  <c r="G12997" i="8"/>
  <c r="E12998" i="8"/>
  <c r="F12998" i="8"/>
  <c r="H12998" i="8" s="1"/>
  <c r="G12998" i="8"/>
  <c r="E12999" i="8"/>
  <c r="F12999" i="8" s="1"/>
  <c r="H12999" i="8" s="1"/>
  <c r="G12999" i="8"/>
  <c r="E13000" i="8"/>
  <c r="F13000" i="8"/>
  <c r="H13000" i="8" s="1"/>
  <c r="G13000" i="8"/>
  <c r="E13001" i="8"/>
  <c r="F13001" i="8" s="1"/>
  <c r="H13001" i="8" s="1"/>
  <c r="G13001" i="8"/>
  <c r="E13002" i="8"/>
  <c r="F13002" i="8"/>
  <c r="H13002" i="8" s="1"/>
  <c r="G13002" i="8"/>
  <c r="E13003" i="8"/>
  <c r="F13003" i="8" s="1"/>
  <c r="H13003" i="8" s="1"/>
  <c r="G13003" i="8"/>
  <c r="E13004" i="8"/>
  <c r="F13004" i="8"/>
  <c r="H13004" i="8" s="1"/>
  <c r="G13004" i="8"/>
  <c r="E13005" i="8"/>
  <c r="F13005" i="8" s="1"/>
  <c r="H13005" i="8" s="1"/>
  <c r="G13005" i="8"/>
  <c r="E13006" i="8"/>
  <c r="F13006" i="8"/>
  <c r="H13006" i="8" s="1"/>
  <c r="G13006" i="8"/>
  <c r="E13007" i="8"/>
  <c r="F13007" i="8" s="1"/>
  <c r="H13007" i="8" s="1"/>
  <c r="G13007" i="8"/>
  <c r="E13008" i="8"/>
  <c r="F13008" i="8"/>
  <c r="H13008" i="8" s="1"/>
  <c r="G13008" i="8"/>
  <c r="E13009" i="8"/>
  <c r="F13009" i="8" s="1"/>
  <c r="H13009" i="8" s="1"/>
  <c r="G13009" i="8"/>
  <c r="E13010" i="8"/>
  <c r="F13010" i="8"/>
  <c r="H13010" i="8" s="1"/>
  <c r="G13010" i="8"/>
  <c r="E13011" i="8"/>
  <c r="F13011" i="8" s="1"/>
  <c r="H13011" i="8" s="1"/>
  <c r="G13011" i="8"/>
  <c r="E13012" i="8"/>
  <c r="F13012" i="8"/>
  <c r="H13012" i="8" s="1"/>
  <c r="G13012" i="8"/>
  <c r="E13013" i="8"/>
  <c r="F13013" i="8" s="1"/>
  <c r="H13013" i="8" s="1"/>
  <c r="G13013" i="8"/>
  <c r="E13014" i="8"/>
  <c r="F13014" i="8"/>
  <c r="H13014" i="8" s="1"/>
  <c r="G13014" i="8"/>
  <c r="E13015" i="8"/>
  <c r="F13015" i="8" s="1"/>
  <c r="H13015" i="8" s="1"/>
  <c r="G13015" i="8"/>
  <c r="E13016" i="8"/>
  <c r="F13016" i="8"/>
  <c r="H13016" i="8" s="1"/>
  <c r="G13016" i="8"/>
  <c r="E13017" i="8"/>
  <c r="F13017" i="8" s="1"/>
  <c r="H13017" i="8" s="1"/>
  <c r="G13017" i="8"/>
  <c r="E13018" i="8"/>
  <c r="F13018" i="8"/>
  <c r="H13018" i="8" s="1"/>
  <c r="G13018" i="8"/>
  <c r="E13019" i="8"/>
  <c r="F13019" i="8" s="1"/>
  <c r="H13019" i="8" s="1"/>
  <c r="G13019" i="8"/>
  <c r="E13020" i="8"/>
  <c r="F13020" i="8"/>
  <c r="H13020" i="8" s="1"/>
  <c r="G13020" i="8"/>
  <c r="E13021" i="8"/>
  <c r="F13021" i="8" s="1"/>
  <c r="H13021" i="8" s="1"/>
  <c r="G13021" i="8"/>
  <c r="E13022" i="8"/>
  <c r="F13022" i="8"/>
  <c r="H13022" i="8" s="1"/>
  <c r="G13022" i="8"/>
  <c r="E13023" i="8"/>
  <c r="F13023" i="8" s="1"/>
  <c r="H13023" i="8" s="1"/>
  <c r="G13023" i="8"/>
  <c r="E13024" i="8"/>
  <c r="F13024" i="8"/>
  <c r="H13024" i="8" s="1"/>
  <c r="G13024" i="8"/>
  <c r="E13025" i="8"/>
  <c r="F13025" i="8" s="1"/>
  <c r="H13025" i="8" s="1"/>
  <c r="G13025" i="8"/>
  <c r="E13026" i="8"/>
  <c r="F13026" i="8"/>
  <c r="H13026" i="8" s="1"/>
  <c r="G13026" i="8"/>
  <c r="E13027" i="8"/>
  <c r="F13027" i="8" s="1"/>
  <c r="H13027" i="8" s="1"/>
  <c r="G13027" i="8"/>
  <c r="E13028" i="8"/>
  <c r="F13028" i="8"/>
  <c r="H13028" i="8" s="1"/>
  <c r="G13028" i="8"/>
  <c r="E13029" i="8"/>
  <c r="F13029" i="8" s="1"/>
  <c r="H13029" i="8" s="1"/>
  <c r="G13029" i="8"/>
  <c r="E13030" i="8"/>
  <c r="F13030" i="8"/>
  <c r="H13030" i="8" s="1"/>
  <c r="G13030" i="8"/>
  <c r="E13031" i="8"/>
  <c r="F13031" i="8" s="1"/>
  <c r="H13031" i="8" s="1"/>
  <c r="G13031" i="8"/>
  <c r="E13032" i="8"/>
  <c r="F13032" i="8"/>
  <c r="H13032" i="8" s="1"/>
  <c r="G13032" i="8"/>
  <c r="E13033" i="8"/>
  <c r="F13033" i="8" s="1"/>
  <c r="H13033" i="8" s="1"/>
  <c r="G13033" i="8"/>
  <c r="E13034" i="8"/>
  <c r="F13034" i="8"/>
  <c r="H13034" i="8" s="1"/>
  <c r="G13034" i="8"/>
  <c r="E13035" i="8"/>
  <c r="F13035" i="8" s="1"/>
  <c r="H13035" i="8" s="1"/>
  <c r="G13035" i="8"/>
  <c r="E13036" i="8"/>
  <c r="F13036" i="8"/>
  <c r="H13036" i="8" s="1"/>
  <c r="G13036" i="8"/>
  <c r="E13037" i="8"/>
  <c r="F13037" i="8" s="1"/>
  <c r="H13037" i="8" s="1"/>
  <c r="G13037" i="8"/>
  <c r="E13038" i="8"/>
  <c r="F13038" i="8"/>
  <c r="H13038" i="8" s="1"/>
  <c r="G13038" i="8"/>
  <c r="E13039" i="8"/>
  <c r="F13039" i="8" s="1"/>
  <c r="H13039" i="8" s="1"/>
  <c r="G13039" i="8"/>
  <c r="E13040" i="8"/>
  <c r="F13040" i="8"/>
  <c r="H13040" i="8" s="1"/>
  <c r="G13040" i="8"/>
  <c r="E13041" i="8"/>
  <c r="F13041" i="8" s="1"/>
  <c r="H13041" i="8" s="1"/>
  <c r="G13041" i="8"/>
  <c r="E13042" i="8"/>
  <c r="F13042" i="8"/>
  <c r="H13042" i="8" s="1"/>
  <c r="G13042" i="8"/>
  <c r="E13043" i="8"/>
  <c r="F13043" i="8" s="1"/>
  <c r="H13043" i="8" s="1"/>
  <c r="G13043" i="8"/>
  <c r="E13044" i="8"/>
  <c r="F13044" i="8"/>
  <c r="H13044" i="8" s="1"/>
  <c r="G13044" i="8"/>
  <c r="E13045" i="8"/>
  <c r="F13045" i="8" s="1"/>
  <c r="H13045" i="8" s="1"/>
  <c r="G13045" i="8"/>
  <c r="E13046" i="8"/>
  <c r="F13046" i="8"/>
  <c r="H13046" i="8" s="1"/>
  <c r="G13046" i="8"/>
  <c r="E13047" i="8"/>
  <c r="F13047" i="8" s="1"/>
  <c r="H13047" i="8" s="1"/>
  <c r="G13047" i="8"/>
  <c r="E13048" i="8"/>
  <c r="F13048" i="8"/>
  <c r="H13048" i="8" s="1"/>
  <c r="G13048" i="8"/>
  <c r="E13049" i="8"/>
  <c r="F13049" i="8" s="1"/>
  <c r="H13049" i="8" s="1"/>
  <c r="G13049" i="8"/>
  <c r="E13050" i="8"/>
  <c r="F13050" i="8"/>
  <c r="H13050" i="8" s="1"/>
  <c r="G13050" i="8"/>
  <c r="E13051" i="8"/>
  <c r="F13051" i="8" s="1"/>
  <c r="H13051" i="8" s="1"/>
  <c r="G13051" i="8"/>
  <c r="E13052" i="8"/>
  <c r="F13052" i="8"/>
  <c r="H13052" i="8" s="1"/>
  <c r="G13052" i="8"/>
  <c r="E13053" i="8"/>
  <c r="F13053" i="8" s="1"/>
  <c r="H13053" i="8" s="1"/>
  <c r="G13053" i="8"/>
  <c r="E13054" i="8"/>
  <c r="F13054" i="8"/>
  <c r="H13054" i="8" s="1"/>
  <c r="G13054" i="8"/>
  <c r="E13055" i="8"/>
  <c r="F13055" i="8" s="1"/>
  <c r="H13055" i="8" s="1"/>
  <c r="G13055" i="8"/>
  <c r="E13056" i="8"/>
  <c r="F13056" i="8"/>
  <c r="H13056" i="8" s="1"/>
  <c r="G13056" i="8"/>
  <c r="E13057" i="8"/>
  <c r="F13057" i="8" s="1"/>
  <c r="H13057" i="8" s="1"/>
  <c r="G13057" i="8"/>
  <c r="E13058" i="8"/>
  <c r="F13058" i="8"/>
  <c r="H13058" i="8" s="1"/>
  <c r="G13058" i="8"/>
  <c r="E13059" i="8"/>
  <c r="F13059" i="8" s="1"/>
  <c r="H13059" i="8" s="1"/>
  <c r="G13059" i="8"/>
  <c r="E13060" i="8"/>
  <c r="F13060" i="8"/>
  <c r="H13060" i="8" s="1"/>
  <c r="G13060" i="8"/>
  <c r="E13061" i="8"/>
  <c r="F13061" i="8" s="1"/>
  <c r="H13061" i="8" s="1"/>
  <c r="G13061" i="8"/>
  <c r="E13062" i="8"/>
  <c r="F13062" i="8"/>
  <c r="H13062" i="8" s="1"/>
  <c r="G13062" i="8"/>
  <c r="E13063" i="8"/>
  <c r="F13063" i="8" s="1"/>
  <c r="H13063" i="8" s="1"/>
  <c r="G13063" i="8"/>
  <c r="E13064" i="8"/>
  <c r="F13064" i="8"/>
  <c r="H13064" i="8" s="1"/>
  <c r="G13064" i="8"/>
  <c r="E13065" i="8"/>
  <c r="F13065" i="8" s="1"/>
  <c r="H13065" i="8" s="1"/>
  <c r="G13065" i="8"/>
  <c r="E13066" i="8"/>
  <c r="F13066" i="8"/>
  <c r="H13066" i="8" s="1"/>
  <c r="G13066" i="8"/>
  <c r="E13067" i="8"/>
  <c r="F13067" i="8" s="1"/>
  <c r="H13067" i="8" s="1"/>
  <c r="G13067" i="8"/>
  <c r="E13068" i="8"/>
  <c r="F13068" i="8"/>
  <c r="H13068" i="8" s="1"/>
  <c r="G13068" i="8"/>
  <c r="E13069" i="8"/>
  <c r="F13069" i="8" s="1"/>
  <c r="H13069" i="8" s="1"/>
  <c r="G13069" i="8"/>
  <c r="E13070" i="8"/>
  <c r="F13070" i="8"/>
  <c r="H13070" i="8" s="1"/>
  <c r="G13070" i="8"/>
  <c r="E13071" i="8"/>
  <c r="F13071" i="8" s="1"/>
  <c r="H13071" i="8" s="1"/>
  <c r="G13071" i="8"/>
  <c r="E13072" i="8"/>
  <c r="F13072" i="8"/>
  <c r="H13072" i="8" s="1"/>
  <c r="G13072" i="8"/>
  <c r="E13073" i="8"/>
  <c r="F13073" i="8" s="1"/>
  <c r="H13073" i="8" s="1"/>
  <c r="G13073" i="8"/>
  <c r="E13074" i="8"/>
  <c r="F13074" i="8"/>
  <c r="H13074" i="8" s="1"/>
  <c r="G13074" i="8"/>
  <c r="E13075" i="8"/>
  <c r="F13075" i="8" s="1"/>
  <c r="H13075" i="8" s="1"/>
  <c r="G13075" i="8"/>
  <c r="E13076" i="8"/>
  <c r="F13076" i="8"/>
  <c r="H13076" i="8" s="1"/>
  <c r="G13076" i="8"/>
  <c r="E13077" i="8"/>
  <c r="F13077" i="8" s="1"/>
  <c r="H13077" i="8" s="1"/>
  <c r="G13077" i="8"/>
  <c r="E13078" i="8"/>
  <c r="F13078" i="8"/>
  <c r="H13078" i="8" s="1"/>
  <c r="G13078" i="8"/>
  <c r="E13079" i="8"/>
  <c r="F13079" i="8" s="1"/>
  <c r="H13079" i="8" s="1"/>
  <c r="G13079" i="8"/>
  <c r="E13080" i="8"/>
  <c r="F13080" i="8"/>
  <c r="H13080" i="8" s="1"/>
  <c r="G13080" i="8"/>
  <c r="E13081" i="8"/>
  <c r="F13081" i="8" s="1"/>
  <c r="H13081" i="8" s="1"/>
  <c r="G13081" i="8"/>
  <c r="E13082" i="8"/>
  <c r="F13082" i="8"/>
  <c r="H13082" i="8" s="1"/>
  <c r="G13082" i="8"/>
  <c r="E13083" i="8"/>
  <c r="F13083" i="8" s="1"/>
  <c r="H13083" i="8" s="1"/>
  <c r="G13083" i="8"/>
  <c r="E13084" i="8"/>
  <c r="F13084" i="8"/>
  <c r="H13084" i="8" s="1"/>
  <c r="G13084" i="8"/>
  <c r="E13085" i="8"/>
  <c r="F13085" i="8" s="1"/>
  <c r="H13085" i="8" s="1"/>
  <c r="G13085" i="8"/>
  <c r="E13086" i="8"/>
  <c r="F13086" i="8"/>
  <c r="H13086" i="8" s="1"/>
  <c r="G13086" i="8"/>
  <c r="E13087" i="8"/>
  <c r="F13087" i="8" s="1"/>
  <c r="H13087" i="8" s="1"/>
  <c r="G13087" i="8"/>
  <c r="E13088" i="8"/>
  <c r="F13088" i="8"/>
  <c r="H13088" i="8" s="1"/>
  <c r="G13088" i="8"/>
  <c r="E13089" i="8"/>
  <c r="F13089" i="8" s="1"/>
  <c r="H13089" i="8" s="1"/>
  <c r="G13089" i="8"/>
  <c r="E13090" i="8"/>
  <c r="F13090" i="8"/>
  <c r="H13090" i="8" s="1"/>
  <c r="G13090" i="8"/>
  <c r="E13091" i="8"/>
  <c r="F13091" i="8" s="1"/>
  <c r="H13091" i="8" s="1"/>
  <c r="G13091" i="8"/>
  <c r="E13092" i="8"/>
  <c r="F13092" i="8"/>
  <c r="H13092" i="8" s="1"/>
  <c r="G13092" i="8"/>
  <c r="E13093" i="8"/>
  <c r="F13093" i="8" s="1"/>
  <c r="H13093" i="8" s="1"/>
  <c r="G13093" i="8"/>
  <c r="E13094" i="8"/>
  <c r="F13094" i="8"/>
  <c r="H13094" i="8" s="1"/>
  <c r="G13094" i="8"/>
  <c r="E13095" i="8"/>
  <c r="F13095" i="8" s="1"/>
  <c r="H13095" i="8" s="1"/>
  <c r="G13095" i="8"/>
  <c r="E13096" i="8"/>
  <c r="F13096" i="8"/>
  <c r="H13096" i="8" s="1"/>
  <c r="G13096" i="8"/>
  <c r="E13097" i="8"/>
  <c r="F13097" i="8" s="1"/>
  <c r="H13097" i="8" s="1"/>
  <c r="G13097" i="8"/>
  <c r="E13098" i="8"/>
  <c r="F13098" i="8"/>
  <c r="H13098" i="8" s="1"/>
  <c r="G13098" i="8"/>
  <c r="E13099" i="8"/>
  <c r="F13099" i="8" s="1"/>
  <c r="H13099" i="8" s="1"/>
  <c r="G13099" i="8"/>
  <c r="E13100" i="8"/>
  <c r="F13100" i="8"/>
  <c r="H13100" i="8" s="1"/>
  <c r="G13100" i="8"/>
  <c r="E13101" i="8"/>
  <c r="F13101" i="8" s="1"/>
  <c r="H13101" i="8" s="1"/>
  <c r="G13101" i="8"/>
  <c r="E13102" i="8"/>
  <c r="F13102" i="8"/>
  <c r="H13102" i="8" s="1"/>
  <c r="G13102" i="8"/>
  <c r="E13103" i="8"/>
  <c r="F13103" i="8" s="1"/>
  <c r="H13103" i="8" s="1"/>
  <c r="G13103" i="8"/>
  <c r="E13104" i="8"/>
  <c r="F13104" i="8"/>
  <c r="H13104" i="8" s="1"/>
  <c r="G13104" i="8"/>
  <c r="E13105" i="8"/>
  <c r="F13105" i="8" s="1"/>
  <c r="H13105" i="8" s="1"/>
  <c r="G13105" i="8"/>
  <c r="E13106" i="8"/>
  <c r="F13106" i="8"/>
  <c r="H13106" i="8" s="1"/>
  <c r="G13106" i="8"/>
  <c r="E13107" i="8"/>
  <c r="F13107" i="8" s="1"/>
  <c r="H13107" i="8" s="1"/>
  <c r="G13107" i="8"/>
  <c r="E13108" i="8"/>
  <c r="F13108" i="8"/>
  <c r="H13108" i="8" s="1"/>
  <c r="G13108" i="8"/>
  <c r="E13109" i="8"/>
  <c r="F13109" i="8" s="1"/>
  <c r="H13109" i="8" s="1"/>
  <c r="G13109" i="8"/>
  <c r="E13110" i="8"/>
  <c r="F13110" i="8"/>
  <c r="H13110" i="8" s="1"/>
  <c r="G13110" i="8"/>
  <c r="E13111" i="8"/>
  <c r="F13111" i="8" s="1"/>
  <c r="H13111" i="8" s="1"/>
  <c r="G13111" i="8"/>
  <c r="E13112" i="8"/>
  <c r="F13112" i="8"/>
  <c r="H13112" i="8" s="1"/>
  <c r="G13112" i="8"/>
  <c r="E13113" i="8"/>
  <c r="F13113" i="8" s="1"/>
  <c r="H13113" i="8" s="1"/>
  <c r="G13113" i="8"/>
  <c r="E13114" i="8"/>
  <c r="F13114" i="8"/>
  <c r="H13114" i="8" s="1"/>
  <c r="G13114" i="8"/>
  <c r="E13115" i="8"/>
  <c r="F13115" i="8" s="1"/>
  <c r="H13115" i="8" s="1"/>
  <c r="G13115" i="8"/>
  <c r="E13116" i="8"/>
  <c r="F13116" i="8"/>
  <c r="H13116" i="8" s="1"/>
  <c r="G13116" i="8"/>
  <c r="E13117" i="8"/>
  <c r="F13117" i="8" s="1"/>
  <c r="H13117" i="8" s="1"/>
  <c r="G13117" i="8"/>
  <c r="E13118" i="8"/>
  <c r="F13118" i="8"/>
  <c r="H13118" i="8" s="1"/>
  <c r="G13118" i="8"/>
  <c r="E13119" i="8"/>
  <c r="F13119" i="8" s="1"/>
  <c r="H13119" i="8" s="1"/>
  <c r="G13119" i="8"/>
  <c r="E13120" i="8"/>
  <c r="F13120" i="8"/>
  <c r="H13120" i="8" s="1"/>
  <c r="G13120" i="8"/>
  <c r="E13121" i="8"/>
  <c r="F13121" i="8" s="1"/>
  <c r="H13121" i="8" s="1"/>
  <c r="G13121" i="8"/>
  <c r="E13122" i="8"/>
  <c r="F13122" i="8"/>
  <c r="H13122" i="8" s="1"/>
  <c r="G13122" i="8"/>
  <c r="E13123" i="8"/>
  <c r="F13123" i="8" s="1"/>
  <c r="H13123" i="8" s="1"/>
  <c r="G13123" i="8"/>
  <c r="E13124" i="8"/>
  <c r="F13124" i="8"/>
  <c r="H13124" i="8" s="1"/>
  <c r="G13124" i="8"/>
  <c r="E13125" i="8"/>
  <c r="F13125" i="8" s="1"/>
  <c r="H13125" i="8" s="1"/>
  <c r="G13125" i="8"/>
  <c r="E13126" i="8"/>
  <c r="F13126" i="8"/>
  <c r="H13126" i="8" s="1"/>
  <c r="G13126" i="8"/>
  <c r="E13127" i="8"/>
  <c r="F13127" i="8" s="1"/>
  <c r="H13127" i="8" s="1"/>
  <c r="G13127" i="8"/>
  <c r="E13128" i="8"/>
  <c r="F13128" i="8"/>
  <c r="H13128" i="8" s="1"/>
  <c r="G13128" i="8"/>
  <c r="E13129" i="8"/>
  <c r="F13129" i="8" s="1"/>
  <c r="H13129" i="8" s="1"/>
  <c r="G13129" i="8"/>
  <c r="E13130" i="8"/>
  <c r="F13130" i="8"/>
  <c r="H13130" i="8" s="1"/>
  <c r="G13130" i="8"/>
  <c r="E13131" i="8"/>
  <c r="F13131" i="8" s="1"/>
  <c r="H13131" i="8" s="1"/>
  <c r="G13131" i="8"/>
  <c r="E13132" i="8"/>
  <c r="F13132" i="8"/>
  <c r="H13132" i="8" s="1"/>
  <c r="G13132" i="8"/>
  <c r="E13133" i="8"/>
  <c r="F13133" i="8" s="1"/>
  <c r="H13133" i="8" s="1"/>
  <c r="G13133" i="8"/>
  <c r="E13134" i="8"/>
  <c r="F13134" i="8"/>
  <c r="H13134" i="8" s="1"/>
  <c r="G13134" i="8"/>
  <c r="E13135" i="8"/>
  <c r="F13135" i="8" s="1"/>
  <c r="H13135" i="8" s="1"/>
  <c r="G13135" i="8"/>
  <c r="E13136" i="8"/>
  <c r="F13136" i="8"/>
  <c r="H13136" i="8" s="1"/>
  <c r="G13136" i="8"/>
  <c r="E13137" i="8"/>
  <c r="F13137" i="8" s="1"/>
  <c r="H13137" i="8" s="1"/>
  <c r="G13137" i="8"/>
  <c r="E13138" i="8"/>
  <c r="F13138" i="8"/>
  <c r="H13138" i="8" s="1"/>
  <c r="G13138" i="8"/>
  <c r="E13139" i="8"/>
  <c r="F13139" i="8" s="1"/>
  <c r="H13139" i="8" s="1"/>
  <c r="G13139" i="8"/>
  <c r="E13140" i="8"/>
  <c r="F13140" i="8"/>
  <c r="H13140" i="8" s="1"/>
  <c r="G13140" i="8"/>
  <c r="E13141" i="8"/>
  <c r="F13141" i="8" s="1"/>
  <c r="H13141" i="8" s="1"/>
  <c r="G13141" i="8"/>
  <c r="E13142" i="8"/>
  <c r="F13142" i="8"/>
  <c r="H13142" i="8" s="1"/>
  <c r="G13142" i="8"/>
  <c r="E13143" i="8"/>
  <c r="F13143" i="8" s="1"/>
  <c r="H13143" i="8" s="1"/>
  <c r="G13143" i="8"/>
  <c r="E13144" i="8"/>
  <c r="F13144" i="8"/>
  <c r="H13144" i="8" s="1"/>
  <c r="G13144" i="8"/>
  <c r="E13145" i="8"/>
  <c r="F13145" i="8" s="1"/>
  <c r="H13145" i="8" s="1"/>
  <c r="G13145" i="8"/>
  <c r="E13146" i="8"/>
  <c r="F13146" i="8"/>
  <c r="H13146" i="8" s="1"/>
  <c r="G13146" i="8"/>
  <c r="E13147" i="8"/>
  <c r="F13147" i="8" s="1"/>
  <c r="H13147" i="8" s="1"/>
  <c r="G13147" i="8"/>
  <c r="E13148" i="8"/>
  <c r="F13148" i="8"/>
  <c r="H13148" i="8" s="1"/>
  <c r="G13148" i="8"/>
  <c r="E13149" i="8"/>
  <c r="F13149" i="8" s="1"/>
  <c r="H13149" i="8" s="1"/>
  <c r="G13149" i="8"/>
  <c r="E13150" i="8"/>
  <c r="F13150" i="8"/>
  <c r="H13150" i="8" s="1"/>
  <c r="G13150" i="8"/>
  <c r="E13151" i="8"/>
  <c r="F13151" i="8" s="1"/>
  <c r="H13151" i="8" s="1"/>
  <c r="G13151" i="8"/>
  <c r="E13152" i="8"/>
  <c r="F13152" i="8"/>
  <c r="H13152" i="8" s="1"/>
  <c r="G13152" i="8"/>
  <c r="E13153" i="8"/>
  <c r="F13153" i="8" s="1"/>
  <c r="H13153" i="8" s="1"/>
  <c r="G13153" i="8"/>
  <c r="E13154" i="8"/>
  <c r="F13154" i="8"/>
  <c r="H13154" i="8" s="1"/>
  <c r="G13154" i="8"/>
  <c r="E13155" i="8"/>
  <c r="F13155" i="8" s="1"/>
  <c r="H13155" i="8" s="1"/>
  <c r="G13155" i="8"/>
  <c r="E13156" i="8"/>
  <c r="F13156" i="8"/>
  <c r="H13156" i="8" s="1"/>
  <c r="G13156" i="8"/>
  <c r="E13157" i="8"/>
  <c r="F13157" i="8" s="1"/>
  <c r="H13157" i="8" s="1"/>
  <c r="G13157" i="8"/>
  <c r="E13158" i="8"/>
  <c r="F13158" i="8"/>
  <c r="H13158" i="8" s="1"/>
  <c r="G13158" i="8"/>
  <c r="E13159" i="8"/>
  <c r="F13159" i="8" s="1"/>
  <c r="H13159" i="8" s="1"/>
  <c r="G13159" i="8"/>
  <c r="E13160" i="8"/>
  <c r="F13160" i="8"/>
  <c r="H13160" i="8" s="1"/>
  <c r="G13160" i="8"/>
  <c r="E13161" i="8"/>
  <c r="F13161" i="8" s="1"/>
  <c r="H13161" i="8" s="1"/>
  <c r="G13161" i="8"/>
  <c r="E13162" i="8"/>
  <c r="F13162" i="8"/>
  <c r="H13162" i="8" s="1"/>
  <c r="G13162" i="8"/>
  <c r="E13163" i="8"/>
  <c r="F13163" i="8" s="1"/>
  <c r="H13163" i="8" s="1"/>
  <c r="G13163" i="8"/>
  <c r="E13164" i="8"/>
  <c r="F13164" i="8"/>
  <c r="H13164" i="8" s="1"/>
  <c r="G13164" i="8"/>
  <c r="E13165" i="8"/>
  <c r="F13165" i="8" s="1"/>
  <c r="H13165" i="8" s="1"/>
  <c r="G13165" i="8"/>
  <c r="E13166" i="8"/>
  <c r="F13166" i="8"/>
  <c r="H13166" i="8" s="1"/>
  <c r="G13166" i="8"/>
  <c r="E13167" i="8"/>
  <c r="F13167" i="8" s="1"/>
  <c r="H13167" i="8" s="1"/>
  <c r="G13167" i="8"/>
  <c r="E13168" i="8"/>
  <c r="F13168" i="8"/>
  <c r="H13168" i="8" s="1"/>
  <c r="G13168" i="8"/>
  <c r="E13169" i="8"/>
  <c r="F13169" i="8" s="1"/>
  <c r="H13169" i="8" s="1"/>
  <c r="G13169" i="8"/>
  <c r="E13170" i="8"/>
  <c r="F13170" i="8"/>
  <c r="H13170" i="8" s="1"/>
  <c r="G13170" i="8"/>
  <c r="E13171" i="8"/>
  <c r="F13171" i="8" s="1"/>
  <c r="H13171" i="8" s="1"/>
  <c r="G13171" i="8"/>
  <c r="E13172" i="8"/>
  <c r="F13172" i="8"/>
  <c r="H13172" i="8" s="1"/>
  <c r="G13172" i="8"/>
  <c r="E13173" i="8"/>
  <c r="F13173" i="8" s="1"/>
  <c r="H13173" i="8" s="1"/>
  <c r="G13173" i="8"/>
  <c r="E13174" i="8"/>
  <c r="F13174" i="8"/>
  <c r="H13174" i="8" s="1"/>
  <c r="G13174" i="8"/>
  <c r="E13175" i="8"/>
  <c r="F13175" i="8" s="1"/>
  <c r="H13175" i="8" s="1"/>
  <c r="G13175" i="8"/>
  <c r="E13176" i="8"/>
  <c r="F13176" i="8"/>
  <c r="H13176" i="8" s="1"/>
  <c r="G13176" i="8"/>
  <c r="E13177" i="8"/>
  <c r="F13177" i="8" s="1"/>
  <c r="H13177" i="8" s="1"/>
  <c r="G13177" i="8"/>
  <c r="E13178" i="8"/>
  <c r="F13178" i="8"/>
  <c r="H13178" i="8" s="1"/>
  <c r="G13178" i="8"/>
  <c r="E13179" i="8"/>
  <c r="F13179" i="8" s="1"/>
  <c r="H13179" i="8" s="1"/>
  <c r="G13179" i="8"/>
  <c r="E13180" i="8"/>
  <c r="F13180" i="8"/>
  <c r="H13180" i="8" s="1"/>
  <c r="G13180" i="8"/>
  <c r="E13181" i="8"/>
  <c r="F13181" i="8" s="1"/>
  <c r="H13181" i="8" s="1"/>
  <c r="G13181" i="8"/>
  <c r="E13182" i="8"/>
  <c r="F13182" i="8"/>
  <c r="H13182" i="8" s="1"/>
  <c r="G13182" i="8"/>
  <c r="E13183" i="8"/>
  <c r="F13183" i="8" s="1"/>
  <c r="H13183" i="8" s="1"/>
  <c r="G13183" i="8"/>
  <c r="E13184" i="8"/>
  <c r="F13184" i="8"/>
  <c r="H13184" i="8" s="1"/>
  <c r="G13184" i="8"/>
  <c r="E13185" i="8"/>
  <c r="F13185" i="8" s="1"/>
  <c r="H13185" i="8" s="1"/>
  <c r="G13185" i="8"/>
  <c r="E13186" i="8"/>
  <c r="F13186" i="8"/>
  <c r="H13186" i="8" s="1"/>
  <c r="G13186" i="8"/>
  <c r="E13187" i="8"/>
  <c r="F13187" i="8" s="1"/>
  <c r="H13187" i="8" s="1"/>
  <c r="G13187" i="8"/>
  <c r="E13188" i="8"/>
  <c r="F13188" i="8"/>
  <c r="H13188" i="8" s="1"/>
  <c r="G13188" i="8"/>
  <c r="E13189" i="8"/>
  <c r="F13189" i="8" s="1"/>
  <c r="H13189" i="8" s="1"/>
  <c r="G13189" i="8"/>
  <c r="E13190" i="8"/>
  <c r="F13190" i="8"/>
  <c r="H13190" i="8" s="1"/>
  <c r="G13190" i="8"/>
  <c r="E13191" i="8"/>
  <c r="F13191" i="8" s="1"/>
  <c r="H13191" i="8" s="1"/>
  <c r="G13191" i="8"/>
  <c r="E13192" i="8"/>
  <c r="F13192" i="8"/>
  <c r="H13192" i="8" s="1"/>
  <c r="G13192" i="8"/>
  <c r="E13193" i="8"/>
  <c r="F13193" i="8" s="1"/>
  <c r="H13193" i="8" s="1"/>
  <c r="G13193" i="8"/>
  <c r="E13194" i="8"/>
  <c r="F13194" i="8"/>
  <c r="H13194" i="8" s="1"/>
  <c r="G13194" i="8"/>
  <c r="E13195" i="8"/>
  <c r="F13195" i="8" s="1"/>
  <c r="H13195" i="8" s="1"/>
  <c r="G13195" i="8"/>
  <c r="E13196" i="8"/>
  <c r="F13196" i="8"/>
  <c r="H13196" i="8" s="1"/>
  <c r="G13196" i="8"/>
  <c r="E13197" i="8"/>
  <c r="F13197" i="8" s="1"/>
  <c r="H13197" i="8" s="1"/>
  <c r="G13197" i="8"/>
  <c r="E13198" i="8"/>
  <c r="F13198" i="8"/>
  <c r="H13198" i="8" s="1"/>
  <c r="G13198" i="8"/>
  <c r="E13199" i="8"/>
  <c r="F13199" i="8" s="1"/>
  <c r="H13199" i="8" s="1"/>
  <c r="G13199" i="8"/>
  <c r="E13200" i="8"/>
  <c r="F13200" i="8"/>
  <c r="H13200" i="8" s="1"/>
  <c r="G13200" i="8"/>
  <c r="E13201" i="8"/>
  <c r="F13201" i="8" s="1"/>
  <c r="H13201" i="8" s="1"/>
  <c r="G13201" i="8"/>
  <c r="E13202" i="8"/>
  <c r="F13202" i="8"/>
  <c r="H13202" i="8" s="1"/>
  <c r="G13202" i="8"/>
  <c r="E13203" i="8"/>
  <c r="F13203" i="8" s="1"/>
  <c r="H13203" i="8" s="1"/>
  <c r="G13203" i="8"/>
  <c r="E13204" i="8"/>
  <c r="F13204" i="8"/>
  <c r="H13204" i="8" s="1"/>
  <c r="G13204" i="8"/>
  <c r="E13205" i="8"/>
  <c r="F13205" i="8" s="1"/>
  <c r="H13205" i="8" s="1"/>
  <c r="G13205" i="8"/>
  <c r="E13206" i="8"/>
  <c r="F13206" i="8"/>
  <c r="H13206" i="8" s="1"/>
  <c r="G13206" i="8"/>
  <c r="E13207" i="8"/>
  <c r="F13207" i="8" s="1"/>
  <c r="H13207" i="8" s="1"/>
  <c r="G13207" i="8"/>
  <c r="E13208" i="8"/>
  <c r="F13208" i="8"/>
  <c r="H13208" i="8" s="1"/>
  <c r="G13208" i="8"/>
  <c r="E13209" i="8"/>
  <c r="F13209" i="8" s="1"/>
  <c r="H13209" i="8" s="1"/>
  <c r="G13209" i="8"/>
  <c r="E13210" i="8"/>
  <c r="F13210" i="8"/>
  <c r="H13210" i="8" s="1"/>
  <c r="G13210" i="8"/>
  <c r="E13211" i="8"/>
  <c r="F13211" i="8" s="1"/>
  <c r="H13211" i="8" s="1"/>
  <c r="G13211" i="8"/>
  <c r="E13212" i="8"/>
  <c r="F13212" i="8"/>
  <c r="H13212" i="8" s="1"/>
  <c r="G13212" i="8"/>
  <c r="E13213" i="8"/>
  <c r="F13213" i="8" s="1"/>
  <c r="H13213" i="8" s="1"/>
  <c r="G13213" i="8"/>
  <c r="E13214" i="8"/>
  <c r="F13214" i="8"/>
  <c r="H13214" i="8" s="1"/>
  <c r="G13214" i="8"/>
  <c r="E13215" i="8"/>
  <c r="F13215" i="8" s="1"/>
  <c r="H13215" i="8" s="1"/>
  <c r="G13215" i="8"/>
  <c r="E13216" i="8"/>
  <c r="F13216" i="8"/>
  <c r="H13216" i="8" s="1"/>
  <c r="G13216" i="8"/>
  <c r="E13217" i="8"/>
  <c r="F13217" i="8" s="1"/>
  <c r="H13217" i="8" s="1"/>
  <c r="G13217" i="8"/>
  <c r="E13218" i="8"/>
  <c r="F13218" i="8"/>
  <c r="H13218" i="8" s="1"/>
  <c r="G13218" i="8"/>
  <c r="E13219" i="8"/>
  <c r="F13219" i="8" s="1"/>
  <c r="H13219" i="8" s="1"/>
  <c r="G13219" i="8"/>
  <c r="E13220" i="8"/>
  <c r="F13220" i="8"/>
  <c r="H13220" i="8" s="1"/>
  <c r="G13220" i="8"/>
  <c r="E13221" i="8"/>
  <c r="F13221" i="8" s="1"/>
  <c r="H13221" i="8" s="1"/>
  <c r="G13221" i="8"/>
  <c r="E13222" i="8"/>
  <c r="F13222" i="8"/>
  <c r="H13222" i="8" s="1"/>
  <c r="G13222" i="8"/>
  <c r="E13223" i="8"/>
  <c r="F13223" i="8" s="1"/>
  <c r="H13223" i="8" s="1"/>
  <c r="G13223" i="8"/>
  <c r="E13224" i="8"/>
  <c r="F13224" i="8"/>
  <c r="H13224" i="8" s="1"/>
  <c r="G13224" i="8"/>
  <c r="E13225" i="8"/>
  <c r="F13225" i="8" s="1"/>
  <c r="H13225" i="8" s="1"/>
  <c r="G13225" i="8"/>
  <c r="E13226" i="8"/>
  <c r="F13226" i="8"/>
  <c r="H13226" i="8" s="1"/>
  <c r="G13226" i="8"/>
  <c r="E13227" i="8"/>
  <c r="F13227" i="8" s="1"/>
  <c r="H13227" i="8" s="1"/>
  <c r="G13227" i="8"/>
  <c r="E13228" i="8"/>
  <c r="F13228" i="8"/>
  <c r="H13228" i="8" s="1"/>
  <c r="G13228" i="8"/>
  <c r="E13229" i="8"/>
  <c r="F13229" i="8" s="1"/>
  <c r="H13229" i="8" s="1"/>
  <c r="G13229" i="8"/>
  <c r="E13230" i="8"/>
  <c r="F13230" i="8"/>
  <c r="H13230" i="8" s="1"/>
  <c r="G13230" i="8"/>
  <c r="E13231" i="8"/>
  <c r="F13231" i="8" s="1"/>
  <c r="H13231" i="8" s="1"/>
  <c r="G13231" i="8"/>
  <c r="E13232" i="8"/>
  <c r="F13232" i="8"/>
  <c r="H13232" i="8" s="1"/>
  <c r="G13232" i="8"/>
  <c r="E13233" i="8"/>
  <c r="F13233" i="8" s="1"/>
  <c r="H13233" i="8" s="1"/>
  <c r="G13233" i="8"/>
  <c r="E13234" i="8"/>
  <c r="F13234" i="8"/>
  <c r="H13234" i="8" s="1"/>
  <c r="G13234" i="8"/>
  <c r="E13235" i="8"/>
  <c r="F13235" i="8" s="1"/>
  <c r="H13235" i="8" s="1"/>
  <c r="G13235" i="8"/>
  <c r="E13236" i="8"/>
  <c r="F13236" i="8"/>
  <c r="H13236" i="8" s="1"/>
  <c r="G13236" i="8"/>
  <c r="E13237" i="8"/>
  <c r="F13237" i="8" s="1"/>
  <c r="H13237" i="8" s="1"/>
  <c r="G13237" i="8"/>
  <c r="E13238" i="8"/>
  <c r="F13238" i="8"/>
  <c r="H13238" i="8" s="1"/>
  <c r="G13238" i="8"/>
  <c r="E13239" i="8"/>
  <c r="F13239" i="8" s="1"/>
  <c r="H13239" i="8" s="1"/>
  <c r="G13239" i="8"/>
  <c r="E13240" i="8"/>
  <c r="F13240" i="8"/>
  <c r="H13240" i="8" s="1"/>
  <c r="G13240" i="8"/>
  <c r="E13241" i="8"/>
  <c r="F13241" i="8" s="1"/>
  <c r="H13241" i="8" s="1"/>
  <c r="G13241" i="8"/>
  <c r="E13242" i="8"/>
  <c r="F13242" i="8"/>
  <c r="H13242" i="8" s="1"/>
  <c r="G13242" i="8"/>
  <c r="E13243" i="8"/>
  <c r="F13243" i="8" s="1"/>
  <c r="H13243" i="8" s="1"/>
  <c r="G13243" i="8"/>
  <c r="E13244" i="8"/>
  <c r="F13244" i="8"/>
  <c r="H13244" i="8" s="1"/>
  <c r="G13244" i="8"/>
  <c r="E13245" i="8"/>
  <c r="F13245" i="8" s="1"/>
  <c r="H13245" i="8" s="1"/>
  <c r="G13245" i="8"/>
  <c r="E13246" i="8"/>
  <c r="F13246" i="8"/>
  <c r="H13246" i="8" s="1"/>
  <c r="G13246" i="8"/>
  <c r="E13247" i="8"/>
  <c r="F13247" i="8" s="1"/>
  <c r="H13247" i="8" s="1"/>
  <c r="G13247" i="8"/>
  <c r="E13248" i="8"/>
  <c r="F13248" i="8"/>
  <c r="H13248" i="8" s="1"/>
  <c r="G13248" i="8"/>
  <c r="E13249" i="8"/>
  <c r="F13249" i="8" s="1"/>
  <c r="H13249" i="8" s="1"/>
  <c r="G13249" i="8"/>
  <c r="E13250" i="8"/>
  <c r="F13250" i="8"/>
  <c r="H13250" i="8" s="1"/>
  <c r="G13250" i="8"/>
  <c r="E13251" i="8"/>
  <c r="F13251" i="8" s="1"/>
  <c r="H13251" i="8" s="1"/>
  <c r="G13251" i="8"/>
  <c r="E13252" i="8"/>
  <c r="F13252" i="8"/>
  <c r="H13252" i="8" s="1"/>
  <c r="G13252" i="8"/>
  <c r="E13253" i="8"/>
  <c r="F13253" i="8" s="1"/>
  <c r="H13253" i="8" s="1"/>
  <c r="G13253" i="8"/>
  <c r="E13254" i="8"/>
  <c r="F13254" i="8"/>
  <c r="H13254" i="8" s="1"/>
  <c r="G13254" i="8"/>
  <c r="E13255" i="8"/>
  <c r="F13255" i="8" s="1"/>
  <c r="H13255" i="8" s="1"/>
  <c r="G13255" i="8"/>
  <c r="E13256" i="8"/>
  <c r="F13256" i="8"/>
  <c r="H13256" i="8" s="1"/>
  <c r="G13256" i="8"/>
  <c r="E13257" i="8"/>
  <c r="F13257" i="8" s="1"/>
  <c r="H13257" i="8" s="1"/>
  <c r="G13257" i="8"/>
  <c r="E13258" i="8"/>
  <c r="F13258" i="8"/>
  <c r="H13258" i="8" s="1"/>
  <c r="G13258" i="8"/>
  <c r="E13259" i="8"/>
  <c r="F13259" i="8" s="1"/>
  <c r="H13259" i="8" s="1"/>
  <c r="G13259" i="8"/>
  <c r="E13260" i="8"/>
  <c r="F13260" i="8"/>
  <c r="H13260" i="8" s="1"/>
  <c r="G13260" i="8"/>
  <c r="E13261" i="8"/>
  <c r="F13261" i="8" s="1"/>
  <c r="H13261" i="8" s="1"/>
  <c r="G13261" i="8"/>
  <c r="E13262" i="8"/>
  <c r="F13262" i="8"/>
  <c r="H13262" i="8" s="1"/>
  <c r="G13262" i="8"/>
  <c r="E13263" i="8"/>
  <c r="F13263" i="8" s="1"/>
  <c r="H13263" i="8" s="1"/>
  <c r="G13263" i="8"/>
  <c r="E13264" i="8"/>
  <c r="F13264" i="8"/>
  <c r="H13264" i="8" s="1"/>
  <c r="G13264" i="8"/>
  <c r="E13265" i="8"/>
  <c r="F13265" i="8" s="1"/>
  <c r="H13265" i="8" s="1"/>
  <c r="G13265" i="8"/>
  <c r="E13266" i="8"/>
  <c r="F13266" i="8"/>
  <c r="H13266" i="8" s="1"/>
  <c r="G13266" i="8"/>
  <c r="E13267" i="8"/>
  <c r="F13267" i="8" s="1"/>
  <c r="H13267" i="8" s="1"/>
  <c r="G13267" i="8"/>
  <c r="E13268" i="8"/>
  <c r="F13268" i="8"/>
  <c r="H13268" i="8" s="1"/>
  <c r="G13268" i="8"/>
  <c r="E13269" i="8"/>
  <c r="F13269" i="8" s="1"/>
  <c r="H13269" i="8" s="1"/>
  <c r="G13269" i="8"/>
  <c r="E13270" i="8"/>
  <c r="F13270" i="8"/>
  <c r="H13270" i="8" s="1"/>
  <c r="G13270" i="8"/>
  <c r="E13271" i="8"/>
  <c r="F13271" i="8" s="1"/>
  <c r="H13271" i="8" s="1"/>
  <c r="G13271" i="8"/>
  <c r="E13272" i="8"/>
  <c r="F13272" i="8"/>
  <c r="H13272" i="8" s="1"/>
  <c r="G13272" i="8"/>
  <c r="E13273" i="8"/>
  <c r="F13273" i="8" s="1"/>
  <c r="H13273" i="8" s="1"/>
  <c r="G13273" i="8"/>
  <c r="E13274" i="8"/>
  <c r="F13274" i="8"/>
  <c r="H13274" i="8" s="1"/>
  <c r="G13274" i="8"/>
  <c r="E13275" i="8"/>
  <c r="F13275" i="8" s="1"/>
  <c r="H13275" i="8" s="1"/>
  <c r="G13275" i="8"/>
  <c r="E13276" i="8"/>
  <c r="F13276" i="8"/>
  <c r="H13276" i="8" s="1"/>
  <c r="G13276" i="8"/>
  <c r="E13277" i="8"/>
  <c r="F13277" i="8" s="1"/>
  <c r="H13277" i="8" s="1"/>
  <c r="G13277" i="8"/>
  <c r="E13278" i="8"/>
  <c r="F13278" i="8"/>
  <c r="H13278" i="8" s="1"/>
  <c r="G13278" i="8"/>
  <c r="E13279" i="8"/>
  <c r="F13279" i="8" s="1"/>
  <c r="H13279" i="8" s="1"/>
  <c r="G13279" i="8"/>
  <c r="E13280" i="8"/>
  <c r="F13280" i="8"/>
  <c r="H13280" i="8" s="1"/>
  <c r="G13280" i="8"/>
  <c r="E13281" i="8"/>
  <c r="F13281" i="8" s="1"/>
  <c r="H13281" i="8" s="1"/>
  <c r="G13281" i="8"/>
  <c r="E13282" i="8"/>
  <c r="F13282" i="8"/>
  <c r="H13282" i="8" s="1"/>
  <c r="G13282" i="8"/>
  <c r="E13283" i="8"/>
  <c r="F13283" i="8" s="1"/>
  <c r="H13283" i="8" s="1"/>
  <c r="G13283" i="8"/>
  <c r="E13284" i="8"/>
  <c r="F13284" i="8"/>
  <c r="H13284" i="8" s="1"/>
  <c r="G13284" i="8"/>
  <c r="E13285" i="8"/>
  <c r="F13285" i="8" s="1"/>
  <c r="H13285" i="8" s="1"/>
  <c r="G13285" i="8"/>
  <c r="E13286" i="8"/>
  <c r="F13286" i="8"/>
  <c r="H13286" i="8" s="1"/>
  <c r="G13286" i="8"/>
  <c r="E13287" i="8"/>
  <c r="F13287" i="8" s="1"/>
  <c r="H13287" i="8" s="1"/>
  <c r="G13287" i="8"/>
  <c r="E13288" i="8"/>
  <c r="F13288" i="8"/>
  <c r="H13288" i="8" s="1"/>
  <c r="G13288" i="8"/>
  <c r="E13289" i="8"/>
  <c r="F13289" i="8" s="1"/>
  <c r="H13289" i="8" s="1"/>
  <c r="G13289" i="8"/>
  <c r="E13290" i="8"/>
  <c r="F13290" i="8"/>
  <c r="H13290" i="8" s="1"/>
  <c r="G13290" i="8"/>
  <c r="E13291" i="8"/>
  <c r="F13291" i="8" s="1"/>
  <c r="H13291" i="8" s="1"/>
  <c r="G13291" i="8"/>
  <c r="E13292" i="8"/>
  <c r="F13292" i="8"/>
  <c r="H13292" i="8" s="1"/>
  <c r="G13292" i="8"/>
  <c r="E13293" i="8"/>
  <c r="F13293" i="8" s="1"/>
  <c r="H13293" i="8" s="1"/>
  <c r="G13293" i="8"/>
  <c r="E13294" i="8"/>
  <c r="F13294" i="8"/>
  <c r="H13294" i="8" s="1"/>
  <c r="G13294" i="8"/>
  <c r="E13295" i="8"/>
  <c r="F13295" i="8" s="1"/>
  <c r="H13295" i="8" s="1"/>
  <c r="G13295" i="8"/>
  <c r="E13296" i="8"/>
  <c r="F13296" i="8"/>
  <c r="H13296" i="8" s="1"/>
  <c r="G13296" i="8"/>
  <c r="E13297" i="8"/>
  <c r="F13297" i="8" s="1"/>
  <c r="H13297" i="8" s="1"/>
  <c r="G13297" i="8"/>
  <c r="E13298" i="8"/>
  <c r="F13298" i="8"/>
  <c r="H13298" i="8" s="1"/>
  <c r="G13298" i="8"/>
  <c r="E13299" i="8"/>
  <c r="F13299" i="8" s="1"/>
  <c r="H13299" i="8" s="1"/>
  <c r="G13299" i="8"/>
  <c r="E13300" i="8"/>
  <c r="F13300" i="8"/>
  <c r="H13300" i="8" s="1"/>
  <c r="G13300" i="8"/>
  <c r="E13301" i="8"/>
  <c r="F13301" i="8" s="1"/>
  <c r="H13301" i="8" s="1"/>
  <c r="G13301" i="8"/>
  <c r="E13302" i="8"/>
  <c r="F13302" i="8"/>
  <c r="H13302" i="8" s="1"/>
  <c r="G13302" i="8"/>
  <c r="E13303" i="8"/>
  <c r="F13303" i="8" s="1"/>
  <c r="H13303" i="8" s="1"/>
  <c r="G13303" i="8"/>
  <c r="E13304" i="8"/>
  <c r="F13304" i="8"/>
  <c r="H13304" i="8" s="1"/>
  <c r="G13304" i="8"/>
  <c r="E13305" i="8"/>
  <c r="F13305" i="8" s="1"/>
  <c r="H13305" i="8" s="1"/>
  <c r="G13305" i="8"/>
  <c r="E13306" i="8"/>
  <c r="F13306" i="8"/>
  <c r="H13306" i="8" s="1"/>
  <c r="G13306" i="8"/>
  <c r="E13307" i="8"/>
  <c r="F13307" i="8" s="1"/>
  <c r="H13307" i="8" s="1"/>
  <c r="G13307" i="8"/>
  <c r="E13308" i="8"/>
  <c r="F13308" i="8"/>
  <c r="H13308" i="8" s="1"/>
  <c r="G13308" i="8"/>
  <c r="E13309" i="8"/>
  <c r="F13309" i="8" s="1"/>
  <c r="H13309" i="8" s="1"/>
  <c r="G13309" i="8"/>
  <c r="E13310" i="8"/>
  <c r="F13310" i="8"/>
  <c r="H13310" i="8" s="1"/>
  <c r="G13310" i="8"/>
  <c r="E13311" i="8"/>
  <c r="F13311" i="8" s="1"/>
  <c r="H13311" i="8" s="1"/>
  <c r="G13311" i="8"/>
  <c r="E13312" i="8"/>
  <c r="F13312" i="8"/>
  <c r="H13312" i="8" s="1"/>
  <c r="G13312" i="8"/>
  <c r="E13313" i="8"/>
  <c r="F13313" i="8" s="1"/>
  <c r="H13313" i="8" s="1"/>
  <c r="G13313" i="8"/>
  <c r="E13314" i="8"/>
  <c r="F13314" i="8"/>
  <c r="H13314" i="8" s="1"/>
  <c r="G13314" i="8"/>
  <c r="E13315" i="8"/>
  <c r="F13315" i="8" s="1"/>
  <c r="H13315" i="8" s="1"/>
  <c r="G13315" i="8"/>
  <c r="E13316" i="8"/>
  <c r="F13316" i="8"/>
  <c r="H13316" i="8" s="1"/>
  <c r="G13316" i="8"/>
  <c r="E13317" i="8"/>
  <c r="F13317" i="8" s="1"/>
  <c r="H13317" i="8" s="1"/>
  <c r="G13317" i="8"/>
  <c r="E13318" i="8"/>
  <c r="F13318" i="8"/>
  <c r="H13318" i="8" s="1"/>
  <c r="G13318" i="8"/>
  <c r="E13319" i="8"/>
  <c r="F13319" i="8" s="1"/>
  <c r="H13319" i="8" s="1"/>
  <c r="G13319" i="8"/>
  <c r="E13320" i="8"/>
  <c r="F13320" i="8"/>
  <c r="H13320" i="8" s="1"/>
  <c r="G13320" i="8"/>
  <c r="E13321" i="8"/>
  <c r="F13321" i="8" s="1"/>
  <c r="H13321" i="8" s="1"/>
  <c r="G13321" i="8"/>
  <c r="E13322" i="8"/>
  <c r="F13322" i="8"/>
  <c r="H13322" i="8" s="1"/>
  <c r="G13322" i="8"/>
  <c r="E13323" i="8"/>
  <c r="F13323" i="8" s="1"/>
  <c r="H13323" i="8" s="1"/>
  <c r="G13323" i="8"/>
  <c r="E13324" i="8"/>
  <c r="F13324" i="8"/>
  <c r="H13324" i="8" s="1"/>
  <c r="G13324" i="8"/>
  <c r="E13325" i="8"/>
  <c r="F13325" i="8" s="1"/>
  <c r="H13325" i="8" s="1"/>
  <c r="G13325" i="8"/>
  <c r="E13326" i="8"/>
  <c r="F13326" i="8"/>
  <c r="H13326" i="8" s="1"/>
  <c r="G13326" i="8"/>
  <c r="E13327" i="8"/>
  <c r="F13327" i="8" s="1"/>
  <c r="H13327" i="8" s="1"/>
  <c r="G13327" i="8"/>
  <c r="E13328" i="8"/>
  <c r="F13328" i="8"/>
  <c r="H13328" i="8" s="1"/>
  <c r="G13328" i="8"/>
  <c r="E13329" i="8"/>
  <c r="F13329" i="8" s="1"/>
  <c r="H13329" i="8" s="1"/>
  <c r="G13329" i="8"/>
  <c r="E13330" i="8"/>
  <c r="F13330" i="8"/>
  <c r="H13330" i="8" s="1"/>
  <c r="G13330" i="8"/>
  <c r="E13331" i="8"/>
  <c r="F13331" i="8" s="1"/>
  <c r="H13331" i="8" s="1"/>
  <c r="G13331" i="8"/>
  <c r="E13332" i="8"/>
  <c r="F13332" i="8"/>
  <c r="H13332" i="8" s="1"/>
  <c r="G13332" i="8"/>
  <c r="E13333" i="8"/>
  <c r="F13333" i="8" s="1"/>
  <c r="H13333" i="8" s="1"/>
  <c r="G13333" i="8"/>
  <c r="E13334" i="8"/>
  <c r="F13334" i="8"/>
  <c r="H13334" i="8" s="1"/>
  <c r="G13334" i="8"/>
  <c r="E13335" i="8"/>
  <c r="F13335" i="8" s="1"/>
  <c r="H13335" i="8" s="1"/>
  <c r="G13335" i="8"/>
  <c r="E13336" i="8"/>
  <c r="F13336" i="8"/>
  <c r="H13336" i="8" s="1"/>
  <c r="G13336" i="8"/>
  <c r="E13337" i="8"/>
  <c r="F13337" i="8" s="1"/>
  <c r="H13337" i="8" s="1"/>
  <c r="G13337" i="8"/>
  <c r="E13338" i="8"/>
  <c r="F13338" i="8"/>
  <c r="H13338" i="8" s="1"/>
  <c r="G13338" i="8"/>
  <c r="E13339" i="8"/>
  <c r="F13339" i="8" s="1"/>
  <c r="H13339" i="8" s="1"/>
  <c r="G13339" i="8"/>
  <c r="E13340" i="8"/>
  <c r="F13340" i="8"/>
  <c r="H13340" i="8" s="1"/>
  <c r="G13340" i="8"/>
  <c r="E13341" i="8"/>
  <c r="F13341" i="8" s="1"/>
  <c r="H13341" i="8" s="1"/>
  <c r="G13341" i="8"/>
  <c r="E13342" i="8"/>
  <c r="F13342" i="8"/>
  <c r="H13342" i="8" s="1"/>
  <c r="G13342" i="8"/>
  <c r="E13343" i="8"/>
  <c r="F13343" i="8" s="1"/>
  <c r="H13343" i="8" s="1"/>
  <c r="G13343" i="8"/>
  <c r="E13344" i="8"/>
  <c r="F13344" i="8"/>
  <c r="H13344" i="8" s="1"/>
  <c r="G13344" i="8"/>
  <c r="E13345" i="8"/>
  <c r="F13345" i="8" s="1"/>
  <c r="H13345" i="8" s="1"/>
  <c r="G13345" i="8"/>
  <c r="E13346" i="8"/>
  <c r="F13346" i="8"/>
  <c r="H13346" i="8" s="1"/>
  <c r="G13346" i="8"/>
  <c r="E13347" i="8"/>
  <c r="F13347" i="8" s="1"/>
  <c r="H13347" i="8" s="1"/>
  <c r="G13347" i="8"/>
  <c r="E13348" i="8"/>
  <c r="F13348" i="8"/>
  <c r="H13348" i="8" s="1"/>
  <c r="G13348" i="8"/>
  <c r="E13349" i="8"/>
  <c r="F13349" i="8" s="1"/>
  <c r="H13349" i="8" s="1"/>
  <c r="G13349" i="8"/>
  <c r="E13350" i="8"/>
  <c r="F13350" i="8"/>
  <c r="H13350" i="8" s="1"/>
  <c r="G13350" i="8"/>
  <c r="E13351" i="8"/>
  <c r="F13351" i="8" s="1"/>
  <c r="H13351" i="8" s="1"/>
  <c r="G13351" i="8"/>
  <c r="E13352" i="8"/>
  <c r="F13352" i="8"/>
  <c r="H13352" i="8" s="1"/>
  <c r="G13352" i="8"/>
  <c r="E13353" i="8"/>
  <c r="F13353" i="8" s="1"/>
  <c r="H13353" i="8" s="1"/>
  <c r="G13353" i="8"/>
  <c r="E13354" i="8"/>
  <c r="F13354" i="8"/>
  <c r="H13354" i="8" s="1"/>
  <c r="G13354" i="8"/>
  <c r="E13355" i="8"/>
  <c r="F13355" i="8" s="1"/>
  <c r="H13355" i="8" s="1"/>
  <c r="G13355" i="8"/>
  <c r="E13356" i="8"/>
  <c r="F13356" i="8"/>
  <c r="H13356" i="8" s="1"/>
  <c r="G13356" i="8"/>
  <c r="E13357" i="8"/>
  <c r="F13357" i="8" s="1"/>
  <c r="H13357" i="8" s="1"/>
  <c r="G13357" i="8"/>
  <c r="E13358" i="8"/>
  <c r="F13358" i="8"/>
  <c r="H13358" i="8" s="1"/>
  <c r="G13358" i="8"/>
  <c r="E13359" i="8"/>
  <c r="F13359" i="8" s="1"/>
  <c r="H13359" i="8" s="1"/>
  <c r="G13359" i="8"/>
  <c r="E13360" i="8"/>
  <c r="F13360" i="8"/>
  <c r="H13360" i="8" s="1"/>
  <c r="G13360" i="8"/>
  <c r="E13361" i="8"/>
  <c r="F13361" i="8" s="1"/>
  <c r="H13361" i="8" s="1"/>
  <c r="G13361" i="8"/>
  <c r="E13362" i="8"/>
  <c r="F13362" i="8"/>
  <c r="H13362" i="8" s="1"/>
  <c r="G13362" i="8"/>
  <c r="E13363" i="8"/>
  <c r="F13363" i="8" s="1"/>
  <c r="H13363" i="8" s="1"/>
  <c r="G13363" i="8"/>
  <c r="E13364" i="8"/>
  <c r="F13364" i="8"/>
  <c r="H13364" i="8" s="1"/>
  <c r="G13364" i="8"/>
  <c r="E13365" i="8"/>
  <c r="F13365" i="8" s="1"/>
  <c r="H13365" i="8" s="1"/>
  <c r="G13365" i="8"/>
  <c r="E13366" i="8"/>
  <c r="F13366" i="8"/>
  <c r="H13366" i="8" s="1"/>
  <c r="G13366" i="8"/>
  <c r="E13367" i="8"/>
  <c r="F13367" i="8" s="1"/>
  <c r="H13367" i="8" s="1"/>
  <c r="G13367" i="8"/>
  <c r="E13368" i="8"/>
  <c r="F13368" i="8"/>
  <c r="H13368" i="8" s="1"/>
  <c r="G13368" i="8"/>
  <c r="E13369" i="8"/>
  <c r="F13369" i="8" s="1"/>
  <c r="H13369" i="8" s="1"/>
  <c r="G13369" i="8"/>
  <c r="E13370" i="8"/>
  <c r="F13370" i="8"/>
  <c r="H13370" i="8" s="1"/>
  <c r="G13370" i="8"/>
  <c r="E13371" i="8"/>
  <c r="F13371" i="8" s="1"/>
  <c r="H13371" i="8" s="1"/>
  <c r="G13371" i="8"/>
  <c r="E13372" i="8"/>
  <c r="F13372" i="8"/>
  <c r="H13372" i="8" s="1"/>
  <c r="G13372" i="8"/>
  <c r="E13373" i="8"/>
  <c r="F13373" i="8" s="1"/>
  <c r="H13373" i="8" s="1"/>
  <c r="G13373" i="8"/>
  <c r="E13374" i="8"/>
  <c r="F13374" i="8"/>
  <c r="H13374" i="8" s="1"/>
  <c r="G13374" i="8"/>
  <c r="E13375" i="8"/>
  <c r="F13375" i="8" s="1"/>
  <c r="H13375" i="8" s="1"/>
  <c r="G13375" i="8"/>
  <c r="E13376" i="8"/>
  <c r="F13376" i="8"/>
  <c r="H13376" i="8" s="1"/>
  <c r="G13376" i="8"/>
  <c r="E13377" i="8"/>
  <c r="F13377" i="8" s="1"/>
  <c r="H13377" i="8" s="1"/>
  <c r="G13377" i="8"/>
  <c r="E13378" i="8"/>
  <c r="F13378" i="8"/>
  <c r="H13378" i="8" s="1"/>
  <c r="G13378" i="8"/>
  <c r="E13379" i="8"/>
  <c r="F13379" i="8" s="1"/>
  <c r="H13379" i="8" s="1"/>
  <c r="G13379" i="8"/>
  <c r="E13380" i="8"/>
  <c r="F13380" i="8"/>
  <c r="H13380" i="8" s="1"/>
  <c r="G13380" i="8"/>
  <c r="E13381" i="8"/>
  <c r="F13381" i="8" s="1"/>
  <c r="H13381" i="8" s="1"/>
  <c r="G13381" i="8"/>
  <c r="E13382" i="8"/>
  <c r="F13382" i="8"/>
  <c r="H13382" i="8" s="1"/>
  <c r="G13382" i="8"/>
  <c r="E13383" i="8"/>
  <c r="F13383" i="8" s="1"/>
  <c r="H13383" i="8" s="1"/>
  <c r="G13383" i="8"/>
  <c r="E13384" i="8"/>
  <c r="F13384" i="8"/>
  <c r="H13384" i="8" s="1"/>
  <c r="G13384" i="8"/>
  <c r="E13385" i="8"/>
  <c r="F13385" i="8" s="1"/>
  <c r="H13385" i="8" s="1"/>
  <c r="G13385" i="8"/>
  <c r="E13386" i="8"/>
  <c r="F13386" i="8"/>
  <c r="H13386" i="8" s="1"/>
  <c r="G13386" i="8"/>
  <c r="E13387" i="8"/>
  <c r="F13387" i="8" s="1"/>
  <c r="H13387" i="8" s="1"/>
  <c r="G13387" i="8"/>
  <c r="E13388" i="8"/>
  <c r="F13388" i="8"/>
  <c r="H13388" i="8" s="1"/>
  <c r="G13388" i="8"/>
  <c r="E13389" i="8"/>
  <c r="F13389" i="8" s="1"/>
  <c r="H13389" i="8" s="1"/>
  <c r="G13389" i="8"/>
  <c r="E13390" i="8"/>
  <c r="F13390" i="8"/>
  <c r="H13390" i="8" s="1"/>
  <c r="G13390" i="8"/>
  <c r="E13391" i="8"/>
  <c r="F13391" i="8" s="1"/>
  <c r="H13391" i="8" s="1"/>
  <c r="G13391" i="8"/>
  <c r="E13392" i="8"/>
  <c r="F13392" i="8"/>
  <c r="H13392" i="8" s="1"/>
  <c r="G13392" i="8"/>
  <c r="E13393" i="8"/>
  <c r="F13393" i="8" s="1"/>
  <c r="H13393" i="8" s="1"/>
  <c r="G13393" i="8"/>
  <c r="E13394" i="8"/>
  <c r="F13394" i="8"/>
  <c r="H13394" i="8" s="1"/>
  <c r="G13394" i="8"/>
  <c r="E13395" i="8"/>
  <c r="F13395" i="8" s="1"/>
  <c r="H13395" i="8" s="1"/>
  <c r="G13395" i="8"/>
  <c r="E13396" i="8"/>
  <c r="F13396" i="8"/>
  <c r="H13396" i="8" s="1"/>
  <c r="G13396" i="8"/>
  <c r="E13397" i="8"/>
  <c r="F13397" i="8" s="1"/>
  <c r="H13397" i="8" s="1"/>
  <c r="G13397" i="8"/>
  <c r="E13398" i="8"/>
  <c r="F13398" i="8"/>
  <c r="H13398" i="8" s="1"/>
  <c r="G13398" i="8"/>
  <c r="E13399" i="8"/>
  <c r="F13399" i="8" s="1"/>
  <c r="H13399" i="8" s="1"/>
  <c r="G13399" i="8"/>
  <c r="E13400" i="8"/>
  <c r="F13400" i="8"/>
  <c r="H13400" i="8" s="1"/>
  <c r="G13400" i="8"/>
  <c r="E13401" i="8"/>
  <c r="F13401" i="8" s="1"/>
  <c r="H13401" i="8" s="1"/>
  <c r="G13401" i="8"/>
  <c r="E13402" i="8"/>
  <c r="F13402" i="8"/>
  <c r="H13402" i="8" s="1"/>
  <c r="G13402" i="8"/>
  <c r="E13403" i="8"/>
  <c r="F13403" i="8" s="1"/>
  <c r="H13403" i="8" s="1"/>
  <c r="G13403" i="8"/>
  <c r="E13404" i="8"/>
  <c r="F13404" i="8"/>
  <c r="H13404" i="8" s="1"/>
  <c r="G13404" i="8"/>
  <c r="E13405" i="8"/>
  <c r="F13405" i="8" s="1"/>
  <c r="H13405" i="8" s="1"/>
  <c r="G13405" i="8"/>
  <c r="E13406" i="8"/>
  <c r="F13406" i="8"/>
  <c r="H13406" i="8" s="1"/>
  <c r="G13406" i="8"/>
  <c r="E13407" i="8"/>
  <c r="F13407" i="8" s="1"/>
  <c r="H13407" i="8" s="1"/>
  <c r="G13407" i="8"/>
  <c r="E13408" i="8"/>
  <c r="F13408" i="8"/>
  <c r="H13408" i="8" s="1"/>
  <c r="G13408" i="8"/>
  <c r="E13409" i="8"/>
  <c r="F13409" i="8" s="1"/>
  <c r="H13409" i="8" s="1"/>
  <c r="G13409" i="8"/>
  <c r="E13410" i="8"/>
  <c r="F13410" i="8"/>
  <c r="H13410" i="8" s="1"/>
  <c r="G13410" i="8"/>
  <c r="E13411" i="8"/>
  <c r="F13411" i="8" s="1"/>
  <c r="H13411" i="8" s="1"/>
  <c r="G13411" i="8"/>
  <c r="E13412" i="8"/>
  <c r="F13412" i="8"/>
  <c r="H13412" i="8" s="1"/>
  <c r="G13412" i="8"/>
  <c r="E13413" i="8"/>
  <c r="F13413" i="8" s="1"/>
  <c r="H13413" i="8" s="1"/>
  <c r="G13413" i="8"/>
  <c r="E13414" i="8"/>
  <c r="F13414" i="8"/>
  <c r="H13414" i="8" s="1"/>
  <c r="G13414" i="8"/>
  <c r="E13415" i="8"/>
  <c r="F13415" i="8" s="1"/>
  <c r="H13415" i="8" s="1"/>
  <c r="G13415" i="8"/>
  <c r="E13416" i="8"/>
  <c r="F13416" i="8"/>
  <c r="H13416" i="8" s="1"/>
  <c r="G13416" i="8"/>
  <c r="E13417" i="8"/>
  <c r="F13417" i="8" s="1"/>
  <c r="H13417" i="8" s="1"/>
  <c r="G13417" i="8"/>
  <c r="E13418" i="8"/>
  <c r="F13418" i="8"/>
  <c r="H13418" i="8" s="1"/>
  <c r="G13418" i="8"/>
  <c r="E13419" i="8"/>
  <c r="F13419" i="8" s="1"/>
  <c r="H13419" i="8" s="1"/>
  <c r="G13419" i="8"/>
  <c r="E13420" i="8"/>
  <c r="F13420" i="8"/>
  <c r="H13420" i="8" s="1"/>
  <c r="G13420" i="8"/>
  <c r="E13421" i="8"/>
  <c r="F13421" i="8" s="1"/>
  <c r="H13421" i="8" s="1"/>
  <c r="G13421" i="8"/>
  <c r="E13422" i="8"/>
  <c r="F13422" i="8"/>
  <c r="H13422" i="8" s="1"/>
  <c r="G13422" i="8"/>
  <c r="E13423" i="8"/>
  <c r="F13423" i="8" s="1"/>
  <c r="H13423" i="8" s="1"/>
  <c r="G13423" i="8"/>
  <c r="E13424" i="8"/>
  <c r="F13424" i="8"/>
  <c r="H13424" i="8" s="1"/>
  <c r="G13424" i="8"/>
  <c r="E13425" i="8"/>
  <c r="F13425" i="8" s="1"/>
  <c r="H13425" i="8" s="1"/>
  <c r="G13425" i="8"/>
  <c r="E13426" i="8"/>
  <c r="F13426" i="8"/>
  <c r="H13426" i="8" s="1"/>
  <c r="G13426" i="8"/>
  <c r="E13427" i="8"/>
  <c r="F13427" i="8" s="1"/>
  <c r="H13427" i="8" s="1"/>
  <c r="G13427" i="8"/>
  <c r="E13428" i="8"/>
  <c r="F13428" i="8"/>
  <c r="H13428" i="8" s="1"/>
  <c r="G13428" i="8"/>
  <c r="E13429" i="8"/>
  <c r="F13429" i="8" s="1"/>
  <c r="H13429" i="8" s="1"/>
  <c r="G13429" i="8"/>
  <c r="E13430" i="8"/>
  <c r="F13430" i="8"/>
  <c r="H13430" i="8" s="1"/>
  <c r="G13430" i="8"/>
  <c r="E13431" i="8"/>
  <c r="F13431" i="8" s="1"/>
  <c r="H13431" i="8" s="1"/>
  <c r="G13431" i="8"/>
  <c r="E13432" i="8"/>
  <c r="F13432" i="8"/>
  <c r="H13432" i="8" s="1"/>
  <c r="G13432" i="8"/>
  <c r="E13433" i="8"/>
  <c r="F13433" i="8" s="1"/>
  <c r="H13433" i="8" s="1"/>
  <c r="G13433" i="8"/>
  <c r="E13434" i="8"/>
  <c r="F13434" i="8"/>
  <c r="H13434" i="8" s="1"/>
  <c r="G13434" i="8"/>
  <c r="E13435" i="8"/>
  <c r="F13435" i="8" s="1"/>
  <c r="H13435" i="8" s="1"/>
  <c r="G13435" i="8"/>
  <c r="E13436" i="8"/>
  <c r="F13436" i="8"/>
  <c r="H13436" i="8" s="1"/>
  <c r="G13436" i="8"/>
  <c r="E13437" i="8"/>
  <c r="F13437" i="8" s="1"/>
  <c r="H13437" i="8" s="1"/>
  <c r="G13437" i="8"/>
  <c r="E13438" i="8"/>
  <c r="F13438" i="8"/>
  <c r="H13438" i="8" s="1"/>
  <c r="G13438" i="8"/>
  <c r="E13439" i="8"/>
  <c r="F13439" i="8" s="1"/>
  <c r="H13439" i="8" s="1"/>
  <c r="G13439" i="8"/>
  <c r="E13440" i="8"/>
  <c r="F13440" i="8"/>
  <c r="H13440" i="8" s="1"/>
  <c r="G13440" i="8"/>
  <c r="E13441" i="8"/>
  <c r="F13441" i="8" s="1"/>
  <c r="H13441" i="8" s="1"/>
  <c r="G13441" i="8"/>
  <c r="E13442" i="8"/>
  <c r="F13442" i="8"/>
  <c r="H13442" i="8" s="1"/>
  <c r="G13442" i="8"/>
  <c r="E13443" i="8"/>
  <c r="F13443" i="8" s="1"/>
  <c r="H13443" i="8" s="1"/>
  <c r="G13443" i="8"/>
  <c r="E13444" i="8"/>
  <c r="F13444" i="8"/>
  <c r="H13444" i="8" s="1"/>
  <c r="G13444" i="8"/>
  <c r="E13445" i="8"/>
  <c r="F13445" i="8" s="1"/>
  <c r="H13445" i="8" s="1"/>
  <c r="G13445" i="8"/>
  <c r="E13446" i="8"/>
  <c r="F13446" i="8"/>
  <c r="H13446" i="8" s="1"/>
  <c r="G13446" i="8"/>
  <c r="E13447" i="8"/>
  <c r="F13447" i="8" s="1"/>
  <c r="H13447" i="8" s="1"/>
  <c r="G13447" i="8"/>
  <c r="E13448" i="8"/>
  <c r="F13448" i="8"/>
  <c r="H13448" i="8" s="1"/>
  <c r="G13448" i="8"/>
  <c r="E13449" i="8"/>
  <c r="F13449" i="8" s="1"/>
  <c r="H13449" i="8" s="1"/>
  <c r="G13449" i="8"/>
  <c r="E13450" i="8"/>
  <c r="F13450" i="8"/>
  <c r="H13450" i="8" s="1"/>
  <c r="G13450" i="8"/>
  <c r="E13451" i="8"/>
  <c r="F13451" i="8" s="1"/>
  <c r="H13451" i="8" s="1"/>
  <c r="G13451" i="8"/>
  <c r="E13452" i="8"/>
  <c r="F13452" i="8"/>
  <c r="H13452" i="8" s="1"/>
  <c r="G13452" i="8"/>
  <c r="E13453" i="8"/>
  <c r="F13453" i="8" s="1"/>
  <c r="H13453" i="8" s="1"/>
  <c r="G13453" i="8"/>
  <c r="E13454" i="8"/>
  <c r="F13454" i="8"/>
  <c r="H13454" i="8" s="1"/>
  <c r="G13454" i="8"/>
  <c r="E13455" i="8"/>
  <c r="F13455" i="8" s="1"/>
  <c r="H13455" i="8" s="1"/>
  <c r="G13455" i="8"/>
  <c r="E13456" i="8"/>
  <c r="F13456" i="8"/>
  <c r="H13456" i="8" s="1"/>
  <c r="G13456" i="8"/>
  <c r="E13457" i="8"/>
  <c r="F13457" i="8" s="1"/>
  <c r="H13457" i="8" s="1"/>
  <c r="G13457" i="8"/>
  <c r="E13458" i="8"/>
  <c r="F13458" i="8"/>
  <c r="H13458" i="8" s="1"/>
  <c r="G13458" i="8"/>
  <c r="E13459" i="8"/>
  <c r="F13459" i="8" s="1"/>
  <c r="H13459" i="8" s="1"/>
  <c r="G13459" i="8"/>
  <c r="E13460" i="8"/>
  <c r="F13460" i="8"/>
  <c r="H13460" i="8" s="1"/>
  <c r="G13460" i="8"/>
  <c r="E13461" i="8"/>
  <c r="F13461" i="8" s="1"/>
  <c r="H13461" i="8" s="1"/>
  <c r="G13461" i="8"/>
  <c r="E13462" i="8"/>
  <c r="F13462" i="8"/>
  <c r="H13462" i="8" s="1"/>
  <c r="G13462" i="8"/>
  <c r="E13463" i="8"/>
  <c r="F13463" i="8" s="1"/>
  <c r="H13463" i="8" s="1"/>
  <c r="G13463" i="8"/>
  <c r="E13464" i="8"/>
  <c r="F13464" i="8"/>
  <c r="H13464" i="8" s="1"/>
  <c r="G13464" i="8"/>
  <c r="E13465" i="8"/>
  <c r="F13465" i="8" s="1"/>
  <c r="H13465" i="8" s="1"/>
  <c r="G13465" i="8"/>
  <c r="E13466" i="8"/>
  <c r="F13466" i="8"/>
  <c r="H13466" i="8" s="1"/>
  <c r="G13466" i="8"/>
  <c r="E13467" i="8"/>
  <c r="F13467" i="8" s="1"/>
  <c r="H13467" i="8" s="1"/>
  <c r="G13467" i="8"/>
  <c r="E13468" i="8"/>
  <c r="F13468" i="8"/>
  <c r="H13468" i="8" s="1"/>
  <c r="G13468" i="8"/>
  <c r="E13469" i="8"/>
  <c r="F13469" i="8" s="1"/>
  <c r="H13469" i="8" s="1"/>
  <c r="G13469" i="8"/>
  <c r="E13470" i="8"/>
  <c r="F13470" i="8"/>
  <c r="H13470" i="8" s="1"/>
  <c r="G13470" i="8"/>
  <c r="E13471" i="8"/>
  <c r="F13471" i="8" s="1"/>
  <c r="H13471" i="8" s="1"/>
  <c r="G13471" i="8"/>
  <c r="E13472" i="8"/>
  <c r="F13472" i="8"/>
  <c r="H13472" i="8" s="1"/>
  <c r="G13472" i="8"/>
  <c r="E13473" i="8"/>
  <c r="F13473" i="8" s="1"/>
  <c r="H13473" i="8" s="1"/>
  <c r="G13473" i="8"/>
  <c r="E13474" i="8"/>
  <c r="F13474" i="8"/>
  <c r="H13474" i="8" s="1"/>
  <c r="G13474" i="8"/>
  <c r="E13475" i="8"/>
  <c r="F13475" i="8" s="1"/>
  <c r="H13475" i="8" s="1"/>
  <c r="G13475" i="8"/>
  <c r="E13476" i="8"/>
  <c r="F13476" i="8"/>
  <c r="H13476" i="8" s="1"/>
  <c r="G13476" i="8"/>
  <c r="E13477" i="8"/>
  <c r="F13477" i="8" s="1"/>
  <c r="H13477" i="8" s="1"/>
  <c r="G13477" i="8"/>
  <c r="E13478" i="8"/>
  <c r="F13478" i="8"/>
  <c r="H13478" i="8" s="1"/>
  <c r="G13478" i="8"/>
  <c r="E13479" i="8"/>
  <c r="F13479" i="8" s="1"/>
  <c r="H13479" i="8" s="1"/>
  <c r="G13479" i="8"/>
  <c r="E13480" i="8"/>
  <c r="F13480" i="8"/>
  <c r="H13480" i="8" s="1"/>
  <c r="G13480" i="8"/>
  <c r="E13481" i="8"/>
  <c r="F13481" i="8" s="1"/>
  <c r="H13481" i="8" s="1"/>
  <c r="G13481" i="8"/>
  <c r="E13482" i="8"/>
  <c r="F13482" i="8"/>
  <c r="H13482" i="8" s="1"/>
  <c r="G13482" i="8"/>
  <c r="E13483" i="8"/>
  <c r="F13483" i="8" s="1"/>
  <c r="H13483" i="8" s="1"/>
  <c r="G13483" i="8"/>
  <c r="E13484" i="8"/>
  <c r="F13484" i="8"/>
  <c r="H13484" i="8" s="1"/>
  <c r="G13484" i="8"/>
  <c r="E13485" i="8"/>
  <c r="F13485" i="8" s="1"/>
  <c r="H13485" i="8" s="1"/>
  <c r="G13485" i="8"/>
  <c r="E13486" i="8"/>
  <c r="F13486" i="8"/>
  <c r="H13486" i="8" s="1"/>
  <c r="G13486" i="8"/>
  <c r="E13487" i="8"/>
  <c r="F13487" i="8" s="1"/>
  <c r="H13487" i="8" s="1"/>
  <c r="G13487" i="8"/>
  <c r="E13488" i="8"/>
  <c r="F13488" i="8"/>
  <c r="H13488" i="8" s="1"/>
  <c r="G13488" i="8"/>
  <c r="E13489" i="8"/>
  <c r="F13489" i="8" s="1"/>
  <c r="H13489" i="8" s="1"/>
  <c r="G13489" i="8"/>
  <c r="E13490" i="8"/>
  <c r="F13490" i="8"/>
  <c r="H13490" i="8" s="1"/>
  <c r="G13490" i="8"/>
  <c r="E13491" i="8"/>
  <c r="F13491" i="8" s="1"/>
  <c r="H13491" i="8" s="1"/>
  <c r="G13491" i="8"/>
  <c r="E13492" i="8"/>
  <c r="F13492" i="8"/>
  <c r="H13492" i="8" s="1"/>
  <c r="G13492" i="8"/>
  <c r="E13493" i="8"/>
  <c r="F13493" i="8" s="1"/>
  <c r="H13493" i="8" s="1"/>
  <c r="G13493" i="8"/>
  <c r="E13494" i="8"/>
  <c r="F13494" i="8"/>
  <c r="H13494" i="8" s="1"/>
  <c r="G13494" i="8"/>
  <c r="E13495" i="8"/>
  <c r="F13495" i="8" s="1"/>
  <c r="H13495" i="8" s="1"/>
  <c r="G13495" i="8"/>
  <c r="E13496" i="8"/>
  <c r="F13496" i="8"/>
  <c r="H13496" i="8" s="1"/>
  <c r="G13496" i="8"/>
  <c r="E13497" i="8"/>
  <c r="F13497" i="8" s="1"/>
  <c r="H13497" i="8" s="1"/>
  <c r="G13497" i="8"/>
  <c r="E13498" i="8"/>
  <c r="F13498" i="8"/>
  <c r="H13498" i="8" s="1"/>
  <c r="G13498" i="8"/>
  <c r="E13499" i="8"/>
  <c r="F13499" i="8" s="1"/>
  <c r="H13499" i="8" s="1"/>
  <c r="G13499" i="8"/>
  <c r="E13500" i="8"/>
  <c r="F13500" i="8"/>
  <c r="H13500" i="8" s="1"/>
  <c r="G13500" i="8"/>
  <c r="E13501" i="8"/>
  <c r="F13501" i="8" s="1"/>
  <c r="H13501" i="8" s="1"/>
  <c r="G13501" i="8"/>
  <c r="E13502" i="8"/>
  <c r="F13502" i="8"/>
  <c r="H13502" i="8" s="1"/>
  <c r="G13502" i="8"/>
  <c r="E13503" i="8"/>
  <c r="F13503" i="8" s="1"/>
  <c r="H13503" i="8" s="1"/>
  <c r="G13503" i="8"/>
  <c r="E13504" i="8"/>
  <c r="F13504" i="8"/>
  <c r="H13504" i="8" s="1"/>
  <c r="G13504" i="8"/>
  <c r="E13505" i="8"/>
  <c r="F13505" i="8" s="1"/>
  <c r="H13505" i="8" s="1"/>
  <c r="G13505" i="8"/>
  <c r="E13506" i="8"/>
  <c r="F13506" i="8"/>
  <c r="H13506" i="8" s="1"/>
  <c r="G13506" i="8"/>
  <c r="E13507" i="8"/>
  <c r="F13507" i="8" s="1"/>
  <c r="H13507" i="8" s="1"/>
  <c r="G13507" i="8"/>
  <c r="E13508" i="8"/>
  <c r="F13508" i="8"/>
  <c r="H13508" i="8" s="1"/>
  <c r="G13508" i="8"/>
  <c r="E13509" i="8"/>
  <c r="F13509" i="8" s="1"/>
  <c r="H13509" i="8" s="1"/>
  <c r="G13509" i="8"/>
  <c r="E13510" i="8"/>
  <c r="F13510" i="8"/>
  <c r="H13510" i="8" s="1"/>
  <c r="G13510" i="8"/>
  <c r="E13511" i="8"/>
  <c r="F13511" i="8" s="1"/>
  <c r="H13511" i="8" s="1"/>
  <c r="G13511" i="8"/>
  <c r="E13512" i="8"/>
  <c r="F13512" i="8"/>
  <c r="H13512" i="8" s="1"/>
  <c r="G13512" i="8"/>
  <c r="E13513" i="8"/>
  <c r="F13513" i="8" s="1"/>
  <c r="H13513" i="8" s="1"/>
  <c r="G13513" i="8"/>
  <c r="E13514" i="8"/>
  <c r="F13514" i="8"/>
  <c r="H13514" i="8" s="1"/>
  <c r="G13514" i="8"/>
  <c r="E13515" i="8"/>
  <c r="F13515" i="8" s="1"/>
  <c r="H13515" i="8" s="1"/>
  <c r="G13515" i="8"/>
  <c r="E13516" i="8"/>
  <c r="F13516" i="8"/>
  <c r="H13516" i="8" s="1"/>
  <c r="G13516" i="8"/>
  <c r="E13517" i="8"/>
  <c r="F13517" i="8" s="1"/>
  <c r="H13517" i="8" s="1"/>
  <c r="G13517" i="8"/>
  <c r="E13518" i="8"/>
  <c r="F13518" i="8"/>
  <c r="H13518" i="8" s="1"/>
  <c r="G13518" i="8"/>
  <c r="E13519" i="8"/>
  <c r="F13519" i="8" s="1"/>
  <c r="H13519" i="8" s="1"/>
  <c r="G13519" i="8"/>
  <c r="E13520" i="8"/>
  <c r="F13520" i="8"/>
  <c r="H13520" i="8" s="1"/>
  <c r="G13520" i="8"/>
  <c r="E13521" i="8"/>
  <c r="F13521" i="8" s="1"/>
  <c r="H13521" i="8" s="1"/>
  <c r="G13521" i="8"/>
  <c r="E13522" i="8"/>
  <c r="F13522" i="8"/>
  <c r="H13522" i="8" s="1"/>
  <c r="G13522" i="8"/>
  <c r="E13523" i="8"/>
  <c r="F13523" i="8" s="1"/>
  <c r="H13523" i="8" s="1"/>
  <c r="G13523" i="8"/>
  <c r="E13524" i="8"/>
  <c r="F13524" i="8"/>
  <c r="H13524" i="8" s="1"/>
  <c r="G13524" i="8"/>
  <c r="E13525" i="8"/>
  <c r="F13525" i="8" s="1"/>
  <c r="H13525" i="8" s="1"/>
  <c r="G13525" i="8"/>
  <c r="E13526" i="8"/>
  <c r="F13526" i="8"/>
  <c r="H13526" i="8" s="1"/>
  <c r="G13526" i="8"/>
  <c r="E13527" i="8"/>
  <c r="F13527" i="8" s="1"/>
  <c r="H13527" i="8" s="1"/>
  <c r="G13527" i="8"/>
  <c r="E13528" i="8"/>
  <c r="F13528" i="8"/>
  <c r="H13528" i="8" s="1"/>
  <c r="G13528" i="8"/>
  <c r="E13529" i="8"/>
  <c r="F13529" i="8" s="1"/>
  <c r="H13529" i="8" s="1"/>
  <c r="G13529" i="8"/>
  <c r="E13530" i="8"/>
  <c r="F13530" i="8"/>
  <c r="H13530" i="8" s="1"/>
  <c r="G13530" i="8"/>
  <c r="E13531" i="8"/>
  <c r="F13531" i="8" s="1"/>
  <c r="H13531" i="8" s="1"/>
  <c r="G13531" i="8"/>
  <c r="E13532" i="8"/>
  <c r="F13532" i="8"/>
  <c r="H13532" i="8" s="1"/>
  <c r="G13532" i="8"/>
  <c r="E13533" i="8"/>
  <c r="F13533" i="8" s="1"/>
  <c r="H13533" i="8" s="1"/>
  <c r="G13533" i="8"/>
  <c r="E13534" i="8"/>
  <c r="F13534" i="8"/>
  <c r="H13534" i="8" s="1"/>
  <c r="G13534" i="8"/>
  <c r="E13535" i="8"/>
  <c r="F13535" i="8" s="1"/>
  <c r="H13535" i="8" s="1"/>
  <c r="G13535" i="8"/>
  <c r="E13536" i="8"/>
  <c r="F13536" i="8"/>
  <c r="H13536" i="8" s="1"/>
  <c r="G13536" i="8"/>
  <c r="E13537" i="8"/>
  <c r="F13537" i="8" s="1"/>
  <c r="H13537" i="8" s="1"/>
  <c r="G13537" i="8"/>
  <c r="E13538" i="8"/>
  <c r="F13538" i="8"/>
  <c r="H13538" i="8" s="1"/>
  <c r="G13538" i="8"/>
  <c r="E13539" i="8"/>
  <c r="F13539" i="8" s="1"/>
  <c r="H13539" i="8" s="1"/>
  <c r="G13539" i="8"/>
  <c r="E13540" i="8"/>
  <c r="F13540" i="8"/>
  <c r="H13540" i="8" s="1"/>
  <c r="G13540" i="8"/>
  <c r="E13541" i="8"/>
  <c r="F13541" i="8" s="1"/>
  <c r="H13541" i="8" s="1"/>
  <c r="G13541" i="8"/>
  <c r="E13542" i="8"/>
  <c r="F13542" i="8"/>
  <c r="H13542" i="8" s="1"/>
  <c r="G13542" i="8"/>
  <c r="E13543" i="8"/>
  <c r="F13543" i="8" s="1"/>
  <c r="H13543" i="8" s="1"/>
  <c r="G13543" i="8"/>
  <c r="E13544" i="8"/>
  <c r="F13544" i="8"/>
  <c r="H13544" i="8" s="1"/>
  <c r="G13544" i="8"/>
  <c r="E13545" i="8"/>
  <c r="F13545" i="8" s="1"/>
  <c r="H13545" i="8" s="1"/>
  <c r="G13545" i="8"/>
  <c r="E13546" i="8"/>
  <c r="F13546" i="8"/>
  <c r="H13546" i="8" s="1"/>
  <c r="G13546" i="8"/>
  <c r="E13547" i="8"/>
  <c r="F13547" i="8" s="1"/>
  <c r="H13547" i="8" s="1"/>
  <c r="G13547" i="8"/>
  <c r="E13548" i="8"/>
  <c r="F13548" i="8"/>
  <c r="H13548" i="8" s="1"/>
  <c r="G13548" i="8"/>
  <c r="E13549" i="8"/>
  <c r="F13549" i="8" s="1"/>
  <c r="H13549" i="8" s="1"/>
  <c r="G13549" i="8"/>
  <c r="E13550" i="8"/>
  <c r="F13550" i="8"/>
  <c r="H13550" i="8" s="1"/>
  <c r="G13550" i="8"/>
  <c r="E13551" i="8"/>
  <c r="F13551" i="8" s="1"/>
  <c r="H13551" i="8" s="1"/>
  <c r="G13551" i="8"/>
  <c r="E13552" i="8"/>
  <c r="F13552" i="8"/>
  <c r="H13552" i="8" s="1"/>
  <c r="G13552" i="8"/>
  <c r="E13553" i="8"/>
  <c r="F13553" i="8" s="1"/>
  <c r="H13553" i="8" s="1"/>
  <c r="G13553" i="8"/>
  <c r="E13554" i="8"/>
  <c r="F13554" i="8"/>
  <c r="H13554" i="8" s="1"/>
  <c r="G13554" i="8"/>
  <c r="E13555" i="8"/>
  <c r="F13555" i="8" s="1"/>
  <c r="H13555" i="8" s="1"/>
  <c r="G13555" i="8"/>
  <c r="E13556" i="8"/>
  <c r="F13556" i="8"/>
  <c r="H13556" i="8" s="1"/>
  <c r="G13556" i="8"/>
  <c r="E13557" i="8"/>
  <c r="F13557" i="8" s="1"/>
  <c r="H13557" i="8" s="1"/>
  <c r="G13557" i="8"/>
  <c r="E13558" i="8"/>
  <c r="F13558" i="8"/>
  <c r="H13558" i="8" s="1"/>
  <c r="G13558" i="8"/>
  <c r="E13559" i="8"/>
  <c r="F13559" i="8" s="1"/>
  <c r="H13559" i="8" s="1"/>
  <c r="G13559" i="8"/>
  <c r="E13560" i="8"/>
  <c r="F13560" i="8"/>
  <c r="H13560" i="8" s="1"/>
  <c r="G13560" i="8"/>
  <c r="E13561" i="8"/>
  <c r="F13561" i="8" s="1"/>
  <c r="H13561" i="8" s="1"/>
  <c r="G13561" i="8"/>
  <c r="E13562" i="8"/>
  <c r="F13562" i="8"/>
  <c r="H13562" i="8" s="1"/>
  <c r="G13562" i="8"/>
  <c r="E13563" i="8"/>
  <c r="F13563" i="8" s="1"/>
  <c r="H13563" i="8" s="1"/>
  <c r="G13563" i="8"/>
  <c r="E13564" i="8"/>
  <c r="F13564" i="8"/>
  <c r="H13564" i="8" s="1"/>
  <c r="G13564" i="8"/>
  <c r="E13565" i="8"/>
  <c r="F13565" i="8" s="1"/>
  <c r="H13565" i="8" s="1"/>
  <c r="G13565" i="8"/>
  <c r="E13566" i="8"/>
  <c r="F13566" i="8"/>
  <c r="H13566" i="8" s="1"/>
  <c r="G13566" i="8"/>
  <c r="E13567" i="8"/>
  <c r="F13567" i="8" s="1"/>
  <c r="H13567" i="8" s="1"/>
  <c r="G13567" i="8"/>
  <c r="E13568" i="8"/>
  <c r="F13568" i="8"/>
  <c r="H13568" i="8" s="1"/>
  <c r="G13568" i="8"/>
  <c r="E13569" i="8"/>
  <c r="F13569" i="8" s="1"/>
  <c r="H13569" i="8" s="1"/>
  <c r="G13569" i="8"/>
  <c r="E13570" i="8"/>
  <c r="F13570" i="8"/>
  <c r="H13570" i="8" s="1"/>
  <c r="G13570" i="8"/>
  <c r="E13571" i="8"/>
  <c r="F13571" i="8" s="1"/>
  <c r="H13571" i="8" s="1"/>
  <c r="G13571" i="8"/>
  <c r="E13572" i="8"/>
  <c r="F13572" i="8"/>
  <c r="H13572" i="8" s="1"/>
  <c r="G13572" i="8"/>
  <c r="E13573" i="8"/>
  <c r="F13573" i="8" s="1"/>
  <c r="H13573" i="8" s="1"/>
  <c r="G13573" i="8"/>
  <c r="E13574" i="8"/>
  <c r="F13574" i="8"/>
  <c r="H13574" i="8" s="1"/>
  <c r="G13574" i="8"/>
  <c r="E13575" i="8"/>
  <c r="F13575" i="8" s="1"/>
  <c r="H13575" i="8" s="1"/>
  <c r="G13575" i="8"/>
  <c r="E13576" i="8"/>
  <c r="F13576" i="8"/>
  <c r="H13576" i="8" s="1"/>
  <c r="G13576" i="8"/>
  <c r="E13577" i="8"/>
  <c r="F13577" i="8" s="1"/>
  <c r="H13577" i="8" s="1"/>
  <c r="G13577" i="8"/>
  <c r="E13578" i="8"/>
  <c r="F13578" i="8"/>
  <c r="H13578" i="8" s="1"/>
  <c r="G13578" i="8"/>
  <c r="E13579" i="8"/>
  <c r="F13579" i="8" s="1"/>
  <c r="H13579" i="8" s="1"/>
  <c r="G13579" i="8"/>
  <c r="E13580" i="8"/>
  <c r="F13580" i="8"/>
  <c r="H13580" i="8" s="1"/>
  <c r="G13580" i="8"/>
  <c r="E13581" i="8"/>
  <c r="F13581" i="8" s="1"/>
  <c r="H13581" i="8" s="1"/>
  <c r="G13581" i="8"/>
  <c r="E13582" i="8"/>
  <c r="F13582" i="8"/>
  <c r="H13582" i="8" s="1"/>
  <c r="G13582" i="8"/>
  <c r="E13583" i="8"/>
  <c r="F13583" i="8" s="1"/>
  <c r="H13583" i="8" s="1"/>
  <c r="G13583" i="8"/>
  <c r="E13584" i="8"/>
  <c r="F13584" i="8"/>
  <c r="H13584" i="8" s="1"/>
  <c r="G13584" i="8"/>
  <c r="E13585" i="8"/>
  <c r="F13585" i="8" s="1"/>
  <c r="H13585" i="8" s="1"/>
  <c r="G13585" i="8"/>
  <c r="E13586" i="8"/>
  <c r="F13586" i="8"/>
  <c r="H13586" i="8" s="1"/>
  <c r="G13586" i="8"/>
  <c r="E13587" i="8"/>
  <c r="F13587" i="8" s="1"/>
  <c r="H13587" i="8" s="1"/>
  <c r="G13587" i="8"/>
  <c r="E13588" i="8"/>
  <c r="F13588" i="8"/>
  <c r="H13588" i="8" s="1"/>
  <c r="G13588" i="8"/>
  <c r="E13589" i="8"/>
  <c r="F13589" i="8" s="1"/>
  <c r="H13589" i="8" s="1"/>
  <c r="G13589" i="8"/>
  <c r="E13590" i="8"/>
  <c r="F13590" i="8"/>
  <c r="H13590" i="8" s="1"/>
  <c r="G13590" i="8"/>
  <c r="E13591" i="8"/>
  <c r="F13591" i="8" s="1"/>
  <c r="H13591" i="8" s="1"/>
  <c r="G13591" i="8"/>
  <c r="E13592" i="8"/>
  <c r="F13592" i="8"/>
  <c r="H13592" i="8" s="1"/>
  <c r="G13592" i="8"/>
  <c r="E13593" i="8"/>
  <c r="F13593" i="8" s="1"/>
  <c r="H13593" i="8" s="1"/>
  <c r="G13593" i="8"/>
  <c r="E13594" i="8"/>
  <c r="F13594" i="8"/>
  <c r="H13594" i="8" s="1"/>
  <c r="G13594" i="8"/>
  <c r="E13595" i="8"/>
  <c r="F13595" i="8" s="1"/>
  <c r="H13595" i="8" s="1"/>
  <c r="G13595" i="8"/>
  <c r="E13596" i="8"/>
  <c r="F13596" i="8"/>
  <c r="H13596" i="8" s="1"/>
  <c r="G13596" i="8"/>
  <c r="E13597" i="8"/>
  <c r="F13597" i="8" s="1"/>
  <c r="H13597" i="8" s="1"/>
  <c r="G13597" i="8"/>
  <c r="E13598" i="8"/>
  <c r="F13598" i="8"/>
  <c r="H13598" i="8" s="1"/>
  <c r="G13598" i="8"/>
  <c r="E13599" i="8"/>
  <c r="F13599" i="8" s="1"/>
  <c r="H13599" i="8" s="1"/>
  <c r="G13599" i="8"/>
  <c r="E13600" i="8"/>
  <c r="F13600" i="8"/>
  <c r="H13600" i="8" s="1"/>
  <c r="G13600" i="8"/>
  <c r="E13601" i="8"/>
  <c r="F13601" i="8" s="1"/>
  <c r="H13601" i="8" s="1"/>
  <c r="G13601" i="8"/>
  <c r="E13602" i="8"/>
  <c r="F13602" i="8"/>
  <c r="H13602" i="8" s="1"/>
  <c r="G13602" i="8"/>
  <c r="E13603" i="8"/>
  <c r="F13603" i="8" s="1"/>
  <c r="H13603" i="8" s="1"/>
  <c r="G13603" i="8"/>
  <c r="E13604" i="8"/>
  <c r="F13604" i="8"/>
  <c r="H13604" i="8" s="1"/>
  <c r="G13604" i="8"/>
  <c r="E13605" i="8"/>
  <c r="F13605" i="8" s="1"/>
  <c r="H13605" i="8" s="1"/>
  <c r="G13605" i="8"/>
  <c r="E13606" i="8"/>
  <c r="F13606" i="8"/>
  <c r="H13606" i="8" s="1"/>
  <c r="G13606" i="8"/>
  <c r="E13607" i="8"/>
  <c r="F13607" i="8" s="1"/>
  <c r="H13607" i="8" s="1"/>
  <c r="G13607" i="8"/>
  <c r="E13608" i="8"/>
  <c r="F13608" i="8"/>
  <c r="H13608" i="8" s="1"/>
  <c r="G13608" i="8"/>
  <c r="E13609" i="8"/>
  <c r="F13609" i="8" s="1"/>
  <c r="H13609" i="8" s="1"/>
  <c r="G13609" i="8"/>
  <c r="E13610" i="8"/>
  <c r="F13610" i="8"/>
  <c r="H13610" i="8" s="1"/>
  <c r="G13610" i="8"/>
  <c r="E13611" i="8"/>
  <c r="F13611" i="8" s="1"/>
  <c r="H13611" i="8" s="1"/>
  <c r="G13611" i="8"/>
  <c r="E13612" i="8"/>
  <c r="F13612" i="8"/>
  <c r="H13612" i="8" s="1"/>
  <c r="G13612" i="8"/>
  <c r="E13613" i="8"/>
  <c r="F13613" i="8" s="1"/>
  <c r="H13613" i="8" s="1"/>
  <c r="G13613" i="8"/>
  <c r="E13614" i="8"/>
  <c r="F13614" i="8"/>
  <c r="H13614" i="8" s="1"/>
  <c r="G13614" i="8"/>
  <c r="E13615" i="8"/>
  <c r="F13615" i="8" s="1"/>
  <c r="H13615" i="8" s="1"/>
  <c r="G13615" i="8"/>
  <c r="E13616" i="8"/>
  <c r="F13616" i="8"/>
  <c r="H13616" i="8" s="1"/>
  <c r="G13616" i="8"/>
  <c r="E13617" i="8"/>
  <c r="F13617" i="8" s="1"/>
  <c r="H13617" i="8" s="1"/>
  <c r="G13617" i="8"/>
  <c r="E13618" i="8"/>
  <c r="F13618" i="8"/>
  <c r="H13618" i="8" s="1"/>
  <c r="G13618" i="8"/>
  <c r="E13619" i="8"/>
  <c r="F13619" i="8" s="1"/>
  <c r="H13619" i="8" s="1"/>
  <c r="G13619" i="8"/>
  <c r="E13620" i="8"/>
  <c r="F13620" i="8"/>
  <c r="H13620" i="8" s="1"/>
  <c r="G13620" i="8"/>
  <c r="E13621" i="8"/>
  <c r="F13621" i="8" s="1"/>
  <c r="H13621" i="8" s="1"/>
  <c r="G13621" i="8"/>
  <c r="E13622" i="8"/>
  <c r="F13622" i="8"/>
  <c r="H13622" i="8" s="1"/>
  <c r="G13622" i="8"/>
  <c r="E13623" i="8"/>
  <c r="F13623" i="8" s="1"/>
  <c r="H13623" i="8" s="1"/>
  <c r="G13623" i="8"/>
  <c r="E13624" i="8"/>
  <c r="F13624" i="8"/>
  <c r="H13624" i="8" s="1"/>
  <c r="G13624" i="8"/>
  <c r="E13625" i="8"/>
  <c r="F13625" i="8" s="1"/>
  <c r="H13625" i="8" s="1"/>
  <c r="G13625" i="8"/>
  <c r="E13626" i="8"/>
  <c r="F13626" i="8"/>
  <c r="H13626" i="8" s="1"/>
  <c r="G13626" i="8"/>
  <c r="E13627" i="8"/>
  <c r="F13627" i="8" s="1"/>
  <c r="H13627" i="8" s="1"/>
  <c r="G13627" i="8"/>
  <c r="E13628" i="8"/>
  <c r="F13628" i="8"/>
  <c r="H13628" i="8" s="1"/>
  <c r="G13628" i="8"/>
  <c r="E13629" i="8"/>
  <c r="F13629" i="8" s="1"/>
  <c r="H13629" i="8" s="1"/>
  <c r="G13629" i="8"/>
  <c r="E13630" i="8"/>
  <c r="F13630" i="8"/>
  <c r="H13630" i="8" s="1"/>
  <c r="G13630" i="8"/>
  <c r="E13631" i="8"/>
  <c r="F13631" i="8" s="1"/>
  <c r="H13631" i="8" s="1"/>
  <c r="G13631" i="8"/>
  <c r="E13632" i="8"/>
  <c r="F13632" i="8"/>
  <c r="H13632" i="8" s="1"/>
  <c r="G13632" i="8"/>
  <c r="E13633" i="8"/>
  <c r="F13633" i="8" s="1"/>
  <c r="H13633" i="8" s="1"/>
  <c r="G13633" i="8"/>
  <c r="E13634" i="8"/>
  <c r="F13634" i="8"/>
  <c r="H13634" i="8" s="1"/>
  <c r="G13634" i="8"/>
  <c r="E13635" i="8"/>
  <c r="F13635" i="8" s="1"/>
  <c r="H13635" i="8" s="1"/>
  <c r="G13635" i="8"/>
  <c r="E13636" i="8"/>
  <c r="F13636" i="8"/>
  <c r="H13636" i="8" s="1"/>
  <c r="G13636" i="8"/>
  <c r="E13637" i="8"/>
  <c r="F13637" i="8" s="1"/>
  <c r="H13637" i="8" s="1"/>
  <c r="G13637" i="8"/>
  <c r="E13638" i="8"/>
  <c r="F13638" i="8"/>
  <c r="H13638" i="8" s="1"/>
  <c r="G13638" i="8"/>
  <c r="E13639" i="8"/>
  <c r="F13639" i="8" s="1"/>
  <c r="H13639" i="8" s="1"/>
  <c r="G13639" i="8"/>
  <c r="E13640" i="8"/>
  <c r="F13640" i="8"/>
  <c r="H13640" i="8" s="1"/>
  <c r="G13640" i="8"/>
  <c r="E13641" i="8"/>
  <c r="F13641" i="8" s="1"/>
  <c r="H13641" i="8" s="1"/>
  <c r="G13641" i="8"/>
  <c r="E13642" i="8"/>
  <c r="F13642" i="8"/>
  <c r="H13642" i="8" s="1"/>
  <c r="G13642" i="8"/>
  <c r="E13643" i="8"/>
  <c r="F13643" i="8" s="1"/>
  <c r="H13643" i="8" s="1"/>
  <c r="G13643" i="8"/>
  <c r="E13644" i="8"/>
  <c r="F13644" i="8"/>
  <c r="H13644" i="8" s="1"/>
  <c r="G13644" i="8"/>
  <c r="E13645" i="8"/>
  <c r="F13645" i="8" s="1"/>
  <c r="H13645" i="8" s="1"/>
  <c r="G13645" i="8"/>
  <c r="E13646" i="8"/>
  <c r="F13646" i="8"/>
  <c r="H13646" i="8" s="1"/>
  <c r="G13646" i="8"/>
  <c r="E13647" i="8"/>
  <c r="F13647" i="8" s="1"/>
  <c r="H13647" i="8" s="1"/>
  <c r="G13647" i="8"/>
  <c r="E13648" i="8"/>
  <c r="F13648" i="8"/>
  <c r="H13648" i="8" s="1"/>
  <c r="G13648" i="8"/>
  <c r="E13649" i="8"/>
  <c r="F13649" i="8" s="1"/>
  <c r="H13649" i="8" s="1"/>
  <c r="G13649" i="8"/>
  <c r="E13650" i="8"/>
  <c r="F13650" i="8"/>
  <c r="H13650" i="8" s="1"/>
  <c r="G13650" i="8"/>
  <c r="E13651" i="8"/>
  <c r="F13651" i="8" s="1"/>
  <c r="H13651" i="8" s="1"/>
  <c r="G13651" i="8"/>
  <c r="E13652" i="8"/>
  <c r="F13652" i="8"/>
  <c r="H13652" i="8" s="1"/>
  <c r="G13652" i="8"/>
  <c r="E13653" i="8"/>
  <c r="F13653" i="8" s="1"/>
  <c r="H13653" i="8" s="1"/>
  <c r="G13653" i="8"/>
  <c r="E13654" i="8"/>
  <c r="F13654" i="8"/>
  <c r="H13654" i="8" s="1"/>
  <c r="G13654" i="8"/>
  <c r="E13655" i="8"/>
  <c r="F13655" i="8" s="1"/>
  <c r="H13655" i="8" s="1"/>
  <c r="G13655" i="8"/>
  <c r="E13656" i="8"/>
  <c r="F13656" i="8"/>
  <c r="H13656" i="8" s="1"/>
  <c r="G13656" i="8"/>
  <c r="E13657" i="8"/>
  <c r="F13657" i="8" s="1"/>
  <c r="H13657" i="8" s="1"/>
  <c r="G13657" i="8"/>
  <c r="E13658" i="8"/>
  <c r="F13658" i="8"/>
  <c r="H13658" i="8" s="1"/>
  <c r="G13658" i="8"/>
  <c r="E13659" i="8"/>
  <c r="F13659" i="8" s="1"/>
  <c r="H13659" i="8" s="1"/>
  <c r="G13659" i="8"/>
  <c r="E13660" i="8"/>
  <c r="F13660" i="8"/>
  <c r="H13660" i="8" s="1"/>
  <c r="G13660" i="8"/>
  <c r="E13661" i="8"/>
  <c r="F13661" i="8" s="1"/>
  <c r="H13661" i="8" s="1"/>
  <c r="G13661" i="8"/>
  <c r="E13662" i="8"/>
  <c r="F13662" i="8"/>
  <c r="H13662" i="8" s="1"/>
  <c r="G13662" i="8"/>
  <c r="E13663" i="8"/>
  <c r="F13663" i="8" s="1"/>
  <c r="H13663" i="8" s="1"/>
  <c r="G13663" i="8"/>
  <c r="E13664" i="8"/>
  <c r="F13664" i="8"/>
  <c r="H13664" i="8" s="1"/>
  <c r="G13664" i="8"/>
  <c r="E13665" i="8"/>
  <c r="F13665" i="8" s="1"/>
  <c r="H13665" i="8" s="1"/>
  <c r="G13665" i="8"/>
  <c r="E13666" i="8"/>
  <c r="F13666" i="8"/>
  <c r="H13666" i="8" s="1"/>
  <c r="G13666" i="8"/>
  <c r="E13667" i="8"/>
  <c r="F13667" i="8" s="1"/>
  <c r="H13667" i="8" s="1"/>
  <c r="G13667" i="8"/>
  <c r="E13668" i="8"/>
  <c r="F13668" i="8"/>
  <c r="H13668" i="8" s="1"/>
  <c r="G13668" i="8"/>
  <c r="E13669" i="8"/>
  <c r="F13669" i="8" s="1"/>
  <c r="H13669" i="8" s="1"/>
  <c r="G13669" i="8"/>
  <c r="E13670" i="8"/>
  <c r="F13670" i="8"/>
  <c r="H13670" i="8" s="1"/>
  <c r="G13670" i="8"/>
  <c r="E13671" i="8"/>
  <c r="F13671" i="8" s="1"/>
  <c r="H13671" i="8" s="1"/>
  <c r="G13671" i="8"/>
  <c r="E13672" i="8"/>
  <c r="F13672" i="8"/>
  <c r="H13672" i="8" s="1"/>
  <c r="G13672" i="8"/>
  <c r="E13673" i="8"/>
  <c r="F13673" i="8" s="1"/>
  <c r="H13673" i="8" s="1"/>
  <c r="G13673" i="8"/>
  <c r="E13674" i="8"/>
  <c r="F13674" i="8"/>
  <c r="H13674" i="8" s="1"/>
  <c r="G13674" i="8"/>
  <c r="E13675" i="8"/>
  <c r="F13675" i="8" s="1"/>
  <c r="H13675" i="8" s="1"/>
  <c r="G13675" i="8"/>
  <c r="E13676" i="8"/>
  <c r="F13676" i="8"/>
  <c r="H13676" i="8" s="1"/>
  <c r="G13676" i="8"/>
  <c r="E13677" i="8"/>
  <c r="F13677" i="8" s="1"/>
  <c r="H13677" i="8" s="1"/>
  <c r="G13677" i="8"/>
  <c r="E13678" i="8"/>
  <c r="F13678" i="8"/>
  <c r="H13678" i="8" s="1"/>
  <c r="G13678" i="8"/>
  <c r="E13679" i="8"/>
  <c r="F13679" i="8" s="1"/>
  <c r="H13679" i="8" s="1"/>
  <c r="G13679" i="8"/>
  <c r="E13680" i="8"/>
  <c r="F13680" i="8"/>
  <c r="H13680" i="8" s="1"/>
  <c r="G13680" i="8"/>
  <c r="E13681" i="8"/>
  <c r="F13681" i="8" s="1"/>
  <c r="H13681" i="8" s="1"/>
  <c r="G13681" i="8"/>
  <c r="E13682" i="8"/>
  <c r="F13682" i="8"/>
  <c r="H13682" i="8" s="1"/>
  <c r="G13682" i="8"/>
  <c r="E13683" i="8"/>
  <c r="F13683" i="8" s="1"/>
  <c r="H13683" i="8" s="1"/>
  <c r="G13683" i="8"/>
  <c r="E13684" i="8"/>
  <c r="F13684" i="8"/>
  <c r="H13684" i="8" s="1"/>
  <c r="G13684" i="8"/>
  <c r="E13685" i="8"/>
  <c r="F13685" i="8" s="1"/>
  <c r="H13685" i="8" s="1"/>
  <c r="G13685" i="8"/>
  <c r="E13686" i="8"/>
  <c r="F13686" i="8"/>
  <c r="H13686" i="8" s="1"/>
  <c r="G13686" i="8"/>
  <c r="E13687" i="8"/>
  <c r="F13687" i="8" s="1"/>
  <c r="H13687" i="8" s="1"/>
  <c r="G13687" i="8"/>
  <c r="E13688" i="8"/>
  <c r="F13688" i="8"/>
  <c r="H13688" i="8" s="1"/>
  <c r="G13688" i="8"/>
  <c r="E13689" i="8"/>
  <c r="F13689" i="8" s="1"/>
  <c r="H13689" i="8" s="1"/>
  <c r="G13689" i="8"/>
  <c r="E13690" i="8"/>
  <c r="F13690" i="8"/>
  <c r="H13690" i="8" s="1"/>
  <c r="G13690" i="8"/>
  <c r="E13691" i="8"/>
  <c r="F13691" i="8" s="1"/>
  <c r="H13691" i="8" s="1"/>
  <c r="G13691" i="8"/>
  <c r="E13692" i="8"/>
  <c r="F13692" i="8"/>
  <c r="H13692" i="8" s="1"/>
  <c r="G13692" i="8"/>
  <c r="E13693" i="8"/>
  <c r="F13693" i="8" s="1"/>
  <c r="H13693" i="8" s="1"/>
  <c r="G13693" i="8"/>
  <c r="E13694" i="8"/>
  <c r="F13694" i="8"/>
  <c r="H13694" i="8" s="1"/>
  <c r="G13694" i="8"/>
  <c r="E13695" i="8"/>
  <c r="F13695" i="8" s="1"/>
  <c r="H13695" i="8" s="1"/>
  <c r="G13695" i="8"/>
  <c r="E13696" i="8"/>
  <c r="F13696" i="8"/>
  <c r="H13696" i="8" s="1"/>
  <c r="G13696" i="8"/>
  <c r="E13697" i="8"/>
  <c r="F13697" i="8" s="1"/>
  <c r="H13697" i="8" s="1"/>
  <c r="G13697" i="8"/>
  <c r="E13698" i="8"/>
  <c r="F13698" i="8"/>
  <c r="H13698" i="8" s="1"/>
  <c r="G13698" i="8"/>
  <c r="E13699" i="8"/>
  <c r="F13699" i="8" s="1"/>
  <c r="H13699" i="8" s="1"/>
  <c r="G13699" i="8"/>
  <c r="E13700" i="8"/>
  <c r="F13700" i="8"/>
  <c r="H13700" i="8" s="1"/>
  <c r="G13700" i="8"/>
  <c r="E13701" i="8"/>
  <c r="F13701" i="8" s="1"/>
  <c r="H13701" i="8" s="1"/>
  <c r="G13701" i="8"/>
  <c r="E13702" i="8"/>
  <c r="F13702" i="8"/>
  <c r="H13702" i="8" s="1"/>
  <c r="G13702" i="8"/>
  <c r="E13703" i="8"/>
  <c r="F13703" i="8" s="1"/>
  <c r="H13703" i="8" s="1"/>
  <c r="G13703" i="8"/>
  <c r="E13704" i="8"/>
  <c r="F13704" i="8"/>
  <c r="H13704" i="8" s="1"/>
  <c r="G13704" i="8"/>
  <c r="E13705" i="8"/>
  <c r="F13705" i="8" s="1"/>
  <c r="H13705" i="8" s="1"/>
  <c r="G13705" i="8"/>
  <c r="E13706" i="8"/>
  <c r="F13706" i="8"/>
  <c r="H13706" i="8" s="1"/>
  <c r="G13706" i="8"/>
  <c r="E13707" i="8"/>
  <c r="F13707" i="8" s="1"/>
  <c r="H13707" i="8" s="1"/>
  <c r="G13707" i="8"/>
  <c r="E13708" i="8"/>
  <c r="F13708" i="8"/>
  <c r="H13708" i="8" s="1"/>
  <c r="G13708" i="8"/>
  <c r="E13709" i="8"/>
  <c r="F13709" i="8" s="1"/>
  <c r="H13709" i="8" s="1"/>
  <c r="G13709" i="8"/>
  <c r="E13710" i="8"/>
  <c r="F13710" i="8"/>
  <c r="H13710" i="8" s="1"/>
  <c r="G13710" i="8"/>
  <c r="E13711" i="8"/>
  <c r="F13711" i="8" s="1"/>
  <c r="H13711" i="8" s="1"/>
  <c r="G13711" i="8"/>
  <c r="E13712" i="8"/>
  <c r="F13712" i="8"/>
  <c r="H13712" i="8" s="1"/>
  <c r="G13712" i="8"/>
  <c r="E13713" i="8"/>
  <c r="F13713" i="8" s="1"/>
  <c r="H13713" i="8" s="1"/>
  <c r="G13713" i="8"/>
  <c r="E13714" i="8"/>
  <c r="F13714" i="8"/>
  <c r="H13714" i="8" s="1"/>
  <c r="G13714" i="8"/>
  <c r="E13715" i="8"/>
  <c r="F13715" i="8" s="1"/>
  <c r="H13715" i="8" s="1"/>
  <c r="G13715" i="8"/>
  <c r="E13716" i="8"/>
  <c r="F13716" i="8"/>
  <c r="H13716" i="8" s="1"/>
  <c r="G13716" i="8"/>
  <c r="E13717" i="8"/>
  <c r="F13717" i="8" s="1"/>
  <c r="H13717" i="8" s="1"/>
  <c r="G13717" i="8"/>
  <c r="E13718" i="8"/>
  <c r="F13718" i="8"/>
  <c r="H13718" i="8" s="1"/>
  <c r="G13718" i="8"/>
  <c r="E13719" i="8"/>
  <c r="F13719" i="8" s="1"/>
  <c r="H13719" i="8" s="1"/>
  <c r="G13719" i="8"/>
  <c r="E13720" i="8"/>
  <c r="F13720" i="8"/>
  <c r="H13720" i="8" s="1"/>
  <c r="G13720" i="8"/>
  <c r="E13721" i="8"/>
  <c r="F13721" i="8" s="1"/>
  <c r="H13721" i="8" s="1"/>
  <c r="G13721" i="8"/>
  <c r="E13722" i="8"/>
  <c r="F13722" i="8"/>
  <c r="H13722" i="8" s="1"/>
  <c r="G13722" i="8"/>
  <c r="E13723" i="8"/>
  <c r="F13723" i="8" s="1"/>
  <c r="H13723" i="8" s="1"/>
  <c r="G13723" i="8"/>
  <c r="E13724" i="8"/>
  <c r="F13724" i="8"/>
  <c r="H13724" i="8" s="1"/>
  <c r="G13724" i="8"/>
  <c r="E13725" i="8"/>
  <c r="F13725" i="8" s="1"/>
  <c r="H13725" i="8" s="1"/>
  <c r="G13725" i="8"/>
  <c r="E13726" i="8"/>
  <c r="F13726" i="8"/>
  <c r="H13726" i="8" s="1"/>
  <c r="G13726" i="8"/>
  <c r="E13727" i="8"/>
  <c r="F13727" i="8" s="1"/>
  <c r="H13727" i="8" s="1"/>
  <c r="G13727" i="8"/>
  <c r="E13728" i="8"/>
  <c r="F13728" i="8"/>
  <c r="H13728" i="8" s="1"/>
  <c r="G13728" i="8"/>
  <c r="E13729" i="8"/>
  <c r="F13729" i="8" s="1"/>
  <c r="H13729" i="8" s="1"/>
  <c r="G13729" i="8"/>
  <c r="E13730" i="8"/>
  <c r="F13730" i="8"/>
  <c r="H13730" i="8" s="1"/>
  <c r="G13730" i="8"/>
  <c r="E13731" i="8"/>
  <c r="F13731" i="8" s="1"/>
  <c r="H13731" i="8" s="1"/>
  <c r="G13731" i="8"/>
  <c r="E13732" i="8"/>
  <c r="F13732" i="8"/>
  <c r="H13732" i="8" s="1"/>
  <c r="G13732" i="8"/>
  <c r="E13733" i="8"/>
  <c r="F13733" i="8" s="1"/>
  <c r="H13733" i="8" s="1"/>
  <c r="G13733" i="8"/>
  <c r="E13734" i="8"/>
  <c r="F13734" i="8"/>
  <c r="H13734" i="8" s="1"/>
  <c r="G13734" i="8"/>
  <c r="E13735" i="8"/>
  <c r="F13735" i="8" s="1"/>
  <c r="H13735" i="8" s="1"/>
  <c r="G13735" i="8"/>
  <c r="E13736" i="8"/>
  <c r="F13736" i="8"/>
  <c r="H13736" i="8" s="1"/>
  <c r="G13736" i="8"/>
  <c r="E13737" i="8"/>
  <c r="F13737" i="8" s="1"/>
  <c r="H13737" i="8" s="1"/>
  <c r="G13737" i="8"/>
  <c r="E13738" i="8"/>
  <c r="F13738" i="8"/>
  <c r="H13738" i="8" s="1"/>
  <c r="G13738" i="8"/>
  <c r="E13739" i="8"/>
  <c r="F13739" i="8" s="1"/>
  <c r="H13739" i="8" s="1"/>
  <c r="G13739" i="8"/>
  <c r="E13740" i="8"/>
  <c r="F13740" i="8"/>
  <c r="H13740" i="8" s="1"/>
  <c r="G13740" i="8"/>
  <c r="E13741" i="8"/>
  <c r="F13741" i="8" s="1"/>
  <c r="H13741" i="8" s="1"/>
  <c r="G13741" i="8"/>
  <c r="E13742" i="8"/>
  <c r="F13742" i="8"/>
  <c r="H13742" i="8" s="1"/>
  <c r="G13742" i="8"/>
  <c r="E13743" i="8"/>
  <c r="F13743" i="8" s="1"/>
  <c r="H13743" i="8" s="1"/>
  <c r="G13743" i="8"/>
  <c r="E13744" i="8"/>
  <c r="F13744" i="8"/>
  <c r="H13744" i="8" s="1"/>
  <c r="G13744" i="8"/>
  <c r="E13745" i="8"/>
  <c r="F13745" i="8" s="1"/>
  <c r="H13745" i="8" s="1"/>
  <c r="G13745" i="8"/>
  <c r="E13746" i="8"/>
  <c r="F13746" i="8"/>
  <c r="H13746" i="8" s="1"/>
  <c r="G13746" i="8"/>
  <c r="E13747" i="8"/>
  <c r="F13747" i="8" s="1"/>
  <c r="H13747" i="8" s="1"/>
  <c r="G13747" i="8"/>
  <c r="E13748" i="8"/>
  <c r="F13748" i="8"/>
  <c r="H13748" i="8" s="1"/>
  <c r="G13748" i="8"/>
  <c r="E13749" i="8"/>
  <c r="F13749" i="8" s="1"/>
  <c r="H13749" i="8" s="1"/>
  <c r="G13749" i="8"/>
  <c r="E13750" i="8"/>
  <c r="F13750" i="8"/>
  <c r="H13750" i="8" s="1"/>
  <c r="G13750" i="8"/>
  <c r="E13751" i="8"/>
  <c r="F13751" i="8" s="1"/>
  <c r="H13751" i="8" s="1"/>
  <c r="G13751" i="8"/>
  <c r="E13752" i="8"/>
  <c r="F13752" i="8"/>
  <c r="H13752" i="8" s="1"/>
  <c r="G13752" i="8"/>
  <c r="E13753" i="8"/>
  <c r="F13753" i="8" s="1"/>
  <c r="H13753" i="8" s="1"/>
  <c r="G13753" i="8"/>
  <c r="E13754" i="8"/>
  <c r="F13754" i="8"/>
  <c r="H13754" i="8" s="1"/>
  <c r="G13754" i="8"/>
  <c r="E13755" i="8"/>
  <c r="F13755" i="8" s="1"/>
  <c r="H13755" i="8" s="1"/>
  <c r="G13755" i="8"/>
  <c r="E13756" i="8"/>
  <c r="F13756" i="8"/>
  <c r="H13756" i="8" s="1"/>
  <c r="G13756" i="8"/>
  <c r="E13757" i="8"/>
  <c r="F13757" i="8" s="1"/>
  <c r="H13757" i="8" s="1"/>
  <c r="G13757" i="8"/>
  <c r="E13758" i="8"/>
  <c r="F13758" i="8"/>
  <c r="H13758" i="8" s="1"/>
  <c r="G13758" i="8"/>
  <c r="E13759" i="8"/>
  <c r="F13759" i="8" s="1"/>
  <c r="H13759" i="8" s="1"/>
  <c r="G13759" i="8"/>
  <c r="E13760" i="8"/>
  <c r="F13760" i="8"/>
  <c r="H13760" i="8" s="1"/>
  <c r="G13760" i="8"/>
  <c r="E13761" i="8"/>
  <c r="F13761" i="8" s="1"/>
  <c r="H13761" i="8" s="1"/>
  <c r="G13761" i="8"/>
  <c r="E13762" i="8"/>
  <c r="F13762" i="8"/>
  <c r="H13762" i="8" s="1"/>
  <c r="G13762" i="8"/>
  <c r="E13763" i="8"/>
  <c r="F13763" i="8" s="1"/>
  <c r="H13763" i="8" s="1"/>
  <c r="G13763" i="8"/>
  <c r="E13764" i="8"/>
  <c r="F13764" i="8"/>
  <c r="H13764" i="8" s="1"/>
  <c r="G13764" i="8"/>
  <c r="E13765" i="8"/>
  <c r="F13765" i="8" s="1"/>
  <c r="H13765" i="8" s="1"/>
  <c r="G13765" i="8"/>
  <c r="E13766" i="8"/>
  <c r="F13766" i="8"/>
  <c r="H13766" i="8" s="1"/>
  <c r="G13766" i="8"/>
  <c r="E13767" i="8"/>
  <c r="F13767" i="8" s="1"/>
  <c r="H13767" i="8" s="1"/>
  <c r="G13767" i="8"/>
  <c r="E13768" i="8"/>
  <c r="F13768" i="8"/>
  <c r="H13768" i="8" s="1"/>
  <c r="G13768" i="8"/>
  <c r="E13769" i="8"/>
  <c r="F13769" i="8" s="1"/>
  <c r="H13769" i="8" s="1"/>
  <c r="G13769" i="8"/>
  <c r="E13770" i="8"/>
  <c r="F13770" i="8"/>
  <c r="H13770" i="8" s="1"/>
  <c r="G13770" i="8"/>
  <c r="E13771" i="8"/>
  <c r="F13771" i="8" s="1"/>
  <c r="H13771" i="8" s="1"/>
  <c r="G13771" i="8"/>
  <c r="E13772" i="8"/>
  <c r="F13772" i="8"/>
  <c r="H13772" i="8" s="1"/>
  <c r="G13772" i="8"/>
  <c r="E13773" i="8"/>
  <c r="F13773" i="8" s="1"/>
  <c r="H13773" i="8" s="1"/>
  <c r="G13773" i="8"/>
  <c r="E13774" i="8"/>
  <c r="F13774" i="8"/>
  <c r="H13774" i="8" s="1"/>
  <c r="G13774" i="8"/>
  <c r="E13775" i="8"/>
  <c r="F13775" i="8" s="1"/>
  <c r="H13775" i="8" s="1"/>
  <c r="G13775" i="8"/>
  <c r="E13776" i="8"/>
  <c r="F13776" i="8"/>
  <c r="H13776" i="8" s="1"/>
  <c r="G13776" i="8"/>
  <c r="E13777" i="8"/>
  <c r="F13777" i="8" s="1"/>
  <c r="H13777" i="8" s="1"/>
  <c r="G13777" i="8"/>
  <c r="E13778" i="8"/>
  <c r="F13778" i="8"/>
  <c r="H13778" i="8" s="1"/>
  <c r="G13778" i="8"/>
  <c r="E13779" i="8"/>
  <c r="F13779" i="8" s="1"/>
  <c r="H13779" i="8" s="1"/>
  <c r="G13779" i="8"/>
  <c r="E13780" i="8"/>
  <c r="F13780" i="8"/>
  <c r="H13780" i="8" s="1"/>
  <c r="G13780" i="8"/>
  <c r="E13781" i="8"/>
  <c r="F13781" i="8" s="1"/>
  <c r="H13781" i="8" s="1"/>
  <c r="G13781" i="8"/>
  <c r="E13782" i="8"/>
  <c r="F13782" i="8"/>
  <c r="H13782" i="8" s="1"/>
  <c r="G13782" i="8"/>
  <c r="E13783" i="8"/>
  <c r="F13783" i="8" s="1"/>
  <c r="H13783" i="8" s="1"/>
  <c r="G13783" i="8"/>
  <c r="E13784" i="8"/>
  <c r="F13784" i="8"/>
  <c r="H13784" i="8" s="1"/>
  <c r="G13784" i="8"/>
  <c r="E13785" i="8"/>
  <c r="F13785" i="8" s="1"/>
  <c r="H13785" i="8" s="1"/>
  <c r="G13785" i="8"/>
  <c r="E13786" i="8"/>
  <c r="F13786" i="8"/>
  <c r="H13786" i="8" s="1"/>
  <c r="G13786" i="8"/>
  <c r="E13787" i="8"/>
  <c r="F13787" i="8" s="1"/>
  <c r="H13787" i="8" s="1"/>
  <c r="G13787" i="8"/>
  <c r="E13788" i="8"/>
  <c r="F13788" i="8"/>
  <c r="H13788" i="8" s="1"/>
  <c r="G13788" i="8"/>
  <c r="E13789" i="8"/>
  <c r="F13789" i="8" s="1"/>
  <c r="H13789" i="8" s="1"/>
  <c r="G13789" i="8"/>
  <c r="E13790" i="8"/>
  <c r="F13790" i="8"/>
  <c r="H13790" i="8" s="1"/>
  <c r="G13790" i="8"/>
  <c r="E13791" i="8"/>
  <c r="F13791" i="8" s="1"/>
  <c r="H13791" i="8" s="1"/>
  <c r="G13791" i="8"/>
  <c r="E13792" i="8"/>
  <c r="F13792" i="8"/>
  <c r="H13792" i="8" s="1"/>
  <c r="G13792" i="8"/>
  <c r="E13793" i="8"/>
  <c r="F13793" i="8" s="1"/>
  <c r="H13793" i="8" s="1"/>
  <c r="G13793" i="8"/>
  <c r="E13794" i="8"/>
  <c r="F13794" i="8"/>
  <c r="H13794" i="8" s="1"/>
  <c r="G13794" i="8"/>
  <c r="E13795" i="8"/>
  <c r="F13795" i="8" s="1"/>
  <c r="H13795" i="8" s="1"/>
  <c r="G13795" i="8"/>
  <c r="E13796" i="8"/>
  <c r="F13796" i="8"/>
  <c r="H13796" i="8" s="1"/>
  <c r="G13796" i="8"/>
  <c r="E13797" i="8"/>
  <c r="F13797" i="8" s="1"/>
  <c r="H13797" i="8" s="1"/>
  <c r="G13797" i="8"/>
  <c r="E13798" i="8"/>
  <c r="F13798" i="8"/>
  <c r="H13798" i="8" s="1"/>
  <c r="G13798" i="8"/>
  <c r="E13799" i="8"/>
  <c r="F13799" i="8" s="1"/>
  <c r="H13799" i="8" s="1"/>
  <c r="G13799" i="8"/>
  <c r="E13800" i="8"/>
  <c r="F13800" i="8"/>
  <c r="H13800" i="8" s="1"/>
  <c r="G13800" i="8"/>
  <c r="E13801" i="8"/>
  <c r="F13801" i="8" s="1"/>
  <c r="H13801" i="8" s="1"/>
  <c r="G13801" i="8"/>
  <c r="E13802" i="8"/>
  <c r="F13802" i="8"/>
  <c r="H13802" i="8" s="1"/>
  <c r="G13802" i="8"/>
  <c r="E13803" i="8"/>
  <c r="F13803" i="8" s="1"/>
  <c r="H13803" i="8" s="1"/>
  <c r="G13803" i="8"/>
  <c r="E13804" i="8"/>
  <c r="F13804" i="8"/>
  <c r="H13804" i="8" s="1"/>
  <c r="G13804" i="8"/>
  <c r="E13805" i="8"/>
  <c r="F13805" i="8" s="1"/>
  <c r="H13805" i="8" s="1"/>
  <c r="G13805" i="8"/>
  <c r="E13806" i="8"/>
  <c r="F13806" i="8"/>
  <c r="H13806" i="8" s="1"/>
  <c r="G13806" i="8"/>
  <c r="E13807" i="8"/>
  <c r="F13807" i="8" s="1"/>
  <c r="H13807" i="8" s="1"/>
  <c r="G13807" i="8"/>
  <c r="E13808" i="8"/>
  <c r="F13808" i="8"/>
  <c r="H13808" i="8" s="1"/>
  <c r="G13808" i="8"/>
  <c r="E13809" i="8"/>
  <c r="F13809" i="8" s="1"/>
  <c r="H13809" i="8" s="1"/>
  <c r="G13809" i="8"/>
  <c r="E13810" i="8"/>
  <c r="F13810" i="8"/>
  <c r="H13810" i="8" s="1"/>
  <c r="G13810" i="8"/>
  <c r="E13811" i="8"/>
  <c r="F13811" i="8" s="1"/>
  <c r="H13811" i="8" s="1"/>
  <c r="G13811" i="8"/>
  <c r="E13812" i="8"/>
  <c r="F13812" i="8"/>
  <c r="H13812" i="8" s="1"/>
  <c r="G13812" i="8"/>
  <c r="E13813" i="8"/>
  <c r="F13813" i="8" s="1"/>
  <c r="H13813" i="8" s="1"/>
  <c r="G13813" i="8"/>
  <c r="E13814" i="8"/>
  <c r="F13814" i="8"/>
  <c r="H13814" i="8" s="1"/>
  <c r="G13814" i="8"/>
  <c r="E13815" i="8"/>
  <c r="F13815" i="8" s="1"/>
  <c r="H13815" i="8" s="1"/>
  <c r="G13815" i="8"/>
  <c r="E13816" i="8"/>
  <c r="F13816" i="8"/>
  <c r="H13816" i="8" s="1"/>
  <c r="G13816" i="8"/>
  <c r="E13817" i="8"/>
  <c r="F13817" i="8" s="1"/>
  <c r="H13817" i="8" s="1"/>
  <c r="G13817" i="8"/>
  <c r="E13818" i="8"/>
  <c r="F13818" i="8"/>
  <c r="H13818" i="8" s="1"/>
  <c r="G13818" i="8"/>
  <c r="E13819" i="8"/>
  <c r="F13819" i="8" s="1"/>
  <c r="H13819" i="8" s="1"/>
  <c r="G13819" i="8"/>
  <c r="E13820" i="8"/>
  <c r="F13820" i="8"/>
  <c r="H13820" i="8" s="1"/>
  <c r="G13820" i="8"/>
  <c r="E13821" i="8"/>
  <c r="F13821" i="8" s="1"/>
  <c r="H13821" i="8" s="1"/>
  <c r="G13821" i="8"/>
  <c r="E13822" i="8"/>
  <c r="F13822" i="8"/>
  <c r="H13822" i="8" s="1"/>
  <c r="G13822" i="8"/>
  <c r="E13823" i="8"/>
  <c r="F13823" i="8" s="1"/>
  <c r="H13823" i="8" s="1"/>
  <c r="G13823" i="8"/>
  <c r="E13824" i="8"/>
  <c r="F13824" i="8"/>
  <c r="H13824" i="8" s="1"/>
  <c r="G13824" i="8"/>
  <c r="E13825" i="8"/>
  <c r="F13825" i="8" s="1"/>
  <c r="H13825" i="8" s="1"/>
  <c r="G13825" i="8"/>
  <c r="E13826" i="8"/>
  <c r="F13826" i="8"/>
  <c r="H13826" i="8" s="1"/>
  <c r="G13826" i="8"/>
  <c r="E13827" i="8"/>
  <c r="F13827" i="8" s="1"/>
  <c r="H13827" i="8" s="1"/>
  <c r="G13827" i="8"/>
  <c r="E13828" i="8"/>
  <c r="F13828" i="8"/>
  <c r="H13828" i="8" s="1"/>
  <c r="G13828" i="8"/>
  <c r="E13829" i="8"/>
  <c r="F13829" i="8" s="1"/>
  <c r="H13829" i="8" s="1"/>
  <c r="G13829" i="8"/>
  <c r="E13830" i="8"/>
  <c r="F13830" i="8"/>
  <c r="H13830" i="8" s="1"/>
  <c r="G13830" i="8"/>
  <c r="E13831" i="8"/>
  <c r="F13831" i="8" s="1"/>
  <c r="H13831" i="8" s="1"/>
  <c r="G13831" i="8"/>
  <c r="E13832" i="8"/>
  <c r="F13832" i="8"/>
  <c r="H13832" i="8" s="1"/>
  <c r="G13832" i="8"/>
  <c r="E13833" i="8"/>
  <c r="F13833" i="8" s="1"/>
  <c r="H13833" i="8" s="1"/>
  <c r="G13833" i="8"/>
  <c r="E13834" i="8"/>
  <c r="F13834" i="8"/>
  <c r="H13834" i="8" s="1"/>
  <c r="G13834" i="8"/>
  <c r="E13835" i="8"/>
  <c r="F13835" i="8" s="1"/>
  <c r="H13835" i="8" s="1"/>
  <c r="G13835" i="8"/>
  <c r="E13836" i="8"/>
  <c r="F13836" i="8"/>
  <c r="H13836" i="8" s="1"/>
  <c r="G13836" i="8"/>
  <c r="E13837" i="8"/>
  <c r="F13837" i="8" s="1"/>
  <c r="H13837" i="8" s="1"/>
  <c r="G13837" i="8"/>
  <c r="E13838" i="8"/>
  <c r="F13838" i="8"/>
  <c r="H13838" i="8" s="1"/>
  <c r="G13838" i="8"/>
  <c r="E13839" i="8"/>
  <c r="F13839" i="8" s="1"/>
  <c r="H13839" i="8" s="1"/>
  <c r="G13839" i="8"/>
  <c r="E13840" i="8"/>
  <c r="F13840" i="8"/>
  <c r="H13840" i="8" s="1"/>
  <c r="G13840" i="8"/>
  <c r="E13841" i="8"/>
  <c r="F13841" i="8" s="1"/>
  <c r="H13841" i="8" s="1"/>
  <c r="G13841" i="8"/>
  <c r="E13842" i="8"/>
  <c r="F13842" i="8"/>
  <c r="H13842" i="8" s="1"/>
  <c r="G13842" i="8"/>
  <c r="E13843" i="8"/>
  <c r="F13843" i="8" s="1"/>
  <c r="H13843" i="8" s="1"/>
  <c r="G13843" i="8"/>
  <c r="E13844" i="8"/>
  <c r="F13844" i="8"/>
  <c r="H13844" i="8" s="1"/>
  <c r="G13844" i="8"/>
  <c r="E13845" i="8"/>
  <c r="F13845" i="8" s="1"/>
  <c r="H13845" i="8" s="1"/>
  <c r="G13845" i="8"/>
  <c r="E13846" i="8"/>
  <c r="F13846" i="8"/>
  <c r="H13846" i="8" s="1"/>
  <c r="G13846" i="8"/>
  <c r="E13847" i="8"/>
  <c r="F13847" i="8" s="1"/>
  <c r="H13847" i="8" s="1"/>
  <c r="G13847" i="8"/>
  <c r="E13848" i="8"/>
  <c r="F13848" i="8"/>
  <c r="H13848" i="8" s="1"/>
  <c r="G13848" i="8"/>
  <c r="E13849" i="8"/>
  <c r="F13849" i="8" s="1"/>
  <c r="H13849" i="8" s="1"/>
  <c r="G13849" i="8"/>
  <c r="E13850" i="8"/>
  <c r="F13850" i="8"/>
  <c r="H13850" i="8" s="1"/>
  <c r="G13850" i="8"/>
  <c r="E13851" i="8"/>
  <c r="F13851" i="8" s="1"/>
  <c r="H13851" i="8" s="1"/>
  <c r="G13851" i="8"/>
  <c r="E13852" i="8"/>
  <c r="F13852" i="8"/>
  <c r="H13852" i="8" s="1"/>
  <c r="G13852" i="8"/>
  <c r="E13853" i="8"/>
  <c r="F13853" i="8" s="1"/>
  <c r="H13853" i="8" s="1"/>
  <c r="G13853" i="8"/>
  <c r="E13854" i="8"/>
  <c r="F13854" i="8"/>
  <c r="H13854" i="8" s="1"/>
  <c r="G13854" i="8"/>
  <c r="E13855" i="8"/>
  <c r="F13855" i="8" s="1"/>
  <c r="H13855" i="8" s="1"/>
  <c r="G13855" i="8"/>
  <c r="E13856" i="8"/>
  <c r="F13856" i="8"/>
  <c r="H13856" i="8" s="1"/>
  <c r="G13856" i="8"/>
  <c r="E13857" i="8"/>
  <c r="F13857" i="8" s="1"/>
  <c r="H13857" i="8" s="1"/>
  <c r="G13857" i="8"/>
  <c r="E13858" i="8"/>
  <c r="F13858" i="8"/>
  <c r="H13858" i="8" s="1"/>
  <c r="G13858" i="8"/>
  <c r="E13859" i="8"/>
  <c r="F13859" i="8" s="1"/>
  <c r="H13859" i="8" s="1"/>
  <c r="G13859" i="8"/>
  <c r="E13860" i="8"/>
  <c r="F13860" i="8"/>
  <c r="H13860" i="8" s="1"/>
  <c r="G13860" i="8"/>
  <c r="E13861" i="8"/>
  <c r="F13861" i="8" s="1"/>
  <c r="H13861" i="8" s="1"/>
  <c r="G13861" i="8"/>
  <c r="E13862" i="8"/>
  <c r="F13862" i="8"/>
  <c r="H13862" i="8" s="1"/>
  <c r="G13862" i="8"/>
  <c r="E13863" i="8"/>
  <c r="F13863" i="8" s="1"/>
  <c r="H13863" i="8" s="1"/>
  <c r="G13863" i="8"/>
  <c r="E13864" i="8"/>
  <c r="F13864" i="8"/>
  <c r="H13864" i="8" s="1"/>
  <c r="G13864" i="8"/>
  <c r="E13865" i="8"/>
  <c r="F13865" i="8" s="1"/>
  <c r="H13865" i="8" s="1"/>
  <c r="G13865" i="8"/>
  <c r="E13866" i="8"/>
  <c r="F13866" i="8"/>
  <c r="H13866" i="8" s="1"/>
  <c r="G13866" i="8"/>
  <c r="E13867" i="8"/>
  <c r="F13867" i="8" s="1"/>
  <c r="H13867" i="8" s="1"/>
  <c r="G13867" i="8"/>
  <c r="E13868" i="8"/>
  <c r="F13868" i="8"/>
  <c r="H13868" i="8" s="1"/>
  <c r="G13868" i="8"/>
  <c r="E13869" i="8"/>
  <c r="F13869" i="8" s="1"/>
  <c r="H13869" i="8" s="1"/>
  <c r="G13869" i="8"/>
  <c r="E13870" i="8"/>
  <c r="F13870" i="8"/>
  <c r="H13870" i="8" s="1"/>
  <c r="G13870" i="8"/>
  <c r="E13871" i="8"/>
  <c r="F13871" i="8" s="1"/>
  <c r="H13871" i="8" s="1"/>
  <c r="G13871" i="8"/>
  <c r="E13872" i="8"/>
  <c r="F13872" i="8"/>
  <c r="H13872" i="8" s="1"/>
  <c r="G13872" i="8"/>
  <c r="E13873" i="8"/>
  <c r="F13873" i="8" s="1"/>
  <c r="H13873" i="8" s="1"/>
  <c r="G13873" i="8"/>
  <c r="E13874" i="8"/>
  <c r="F13874" i="8"/>
  <c r="H13874" i="8" s="1"/>
  <c r="G13874" i="8"/>
  <c r="E13875" i="8"/>
  <c r="F13875" i="8" s="1"/>
  <c r="H13875" i="8" s="1"/>
  <c r="G13875" i="8"/>
  <c r="E13876" i="8"/>
  <c r="F13876" i="8"/>
  <c r="H13876" i="8" s="1"/>
  <c r="G13876" i="8"/>
  <c r="E13877" i="8"/>
  <c r="F13877" i="8" s="1"/>
  <c r="H13877" i="8" s="1"/>
  <c r="G13877" i="8"/>
  <c r="E13878" i="8"/>
  <c r="F13878" i="8"/>
  <c r="H13878" i="8" s="1"/>
  <c r="G13878" i="8"/>
  <c r="E13879" i="8"/>
  <c r="F13879" i="8" s="1"/>
  <c r="H13879" i="8" s="1"/>
  <c r="G13879" i="8"/>
  <c r="E13880" i="8"/>
  <c r="F13880" i="8"/>
  <c r="H13880" i="8" s="1"/>
  <c r="G13880" i="8"/>
  <c r="E13881" i="8"/>
  <c r="F13881" i="8" s="1"/>
  <c r="H13881" i="8" s="1"/>
  <c r="G13881" i="8"/>
  <c r="E13882" i="8"/>
  <c r="F13882" i="8"/>
  <c r="H13882" i="8" s="1"/>
  <c r="G13882" i="8"/>
  <c r="E13883" i="8"/>
  <c r="F13883" i="8" s="1"/>
  <c r="H13883" i="8" s="1"/>
  <c r="G13883" i="8"/>
  <c r="E13884" i="8"/>
  <c r="F13884" i="8"/>
  <c r="H13884" i="8" s="1"/>
  <c r="G13884" i="8"/>
  <c r="E13885" i="8"/>
  <c r="F13885" i="8" s="1"/>
  <c r="H13885" i="8" s="1"/>
  <c r="G13885" i="8"/>
  <c r="E13886" i="8"/>
  <c r="F13886" i="8"/>
  <c r="H13886" i="8" s="1"/>
  <c r="G13886" i="8"/>
  <c r="E13887" i="8"/>
  <c r="F13887" i="8" s="1"/>
  <c r="H13887" i="8" s="1"/>
  <c r="G13887" i="8"/>
  <c r="E13888" i="8"/>
  <c r="F13888" i="8"/>
  <c r="H13888" i="8" s="1"/>
  <c r="G13888" i="8"/>
  <c r="E13889" i="8"/>
  <c r="F13889" i="8" s="1"/>
  <c r="H13889" i="8" s="1"/>
  <c r="G13889" i="8"/>
  <c r="E13890" i="8"/>
  <c r="F13890" i="8"/>
  <c r="H13890" i="8" s="1"/>
  <c r="G13890" i="8"/>
  <c r="E13891" i="8"/>
  <c r="F13891" i="8" s="1"/>
  <c r="H13891" i="8" s="1"/>
  <c r="G13891" i="8"/>
  <c r="E13892" i="8"/>
  <c r="F13892" i="8"/>
  <c r="H13892" i="8" s="1"/>
  <c r="G13892" i="8"/>
  <c r="E13893" i="8"/>
  <c r="F13893" i="8" s="1"/>
  <c r="H13893" i="8" s="1"/>
  <c r="G13893" i="8"/>
  <c r="E13894" i="8"/>
  <c r="F13894" i="8"/>
  <c r="H13894" i="8" s="1"/>
  <c r="G13894" i="8"/>
  <c r="E13895" i="8"/>
  <c r="F13895" i="8" s="1"/>
  <c r="H13895" i="8" s="1"/>
  <c r="G13895" i="8"/>
  <c r="E13896" i="8"/>
  <c r="F13896" i="8"/>
  <c r="H13896" i="8" s="1"/>
  <c r="G13896" i="8"/>
  <c r="E13897" i="8"/>
  <c r="F13897" i="8" s="1"/>
  <c r="H13897" i="8" s="1"/>
  <c r="G13897" i="8"/>
  <c r="E13898" i="8"/>
  <c r="F13898" i="8"/>
  <c r="H13898" i="8" s="1"/>
  <c r="G13898" i="8"/>
  <c r="E13899" i="8"/>
  <c r="F13899" i="8" s="1"/>
  <c r="H13899" i="8" s="1"/>
  <c r="G13899" i="8"/>
  <c r="E13900" i="8"/>
  <c r="F13900" i="8"/>
  <c r="H13900" i="8" s="1"/>
  <c r="G13900" i="8"/>
  <c r="E13901" i="8"/>
  <c r="F13901" i="8" s="1"/>
  <c r="H13901" i="8" s="1"/>
  <c r="G13901" i="8"/>
  <c r="E13902" i="8"/>
  <c r="F13902" i="8"/>
  <c r="H13902" i="8" s="1"/>
  <c r="G13902" i="8"/>
  <c r="E13903" i="8"/>
  <c r="F13903" i="8" s="1"/>
  <c r="H13903" i="8" s="1"/>
  <c r="G13903" i="8"/>
  <c r="E13904" i="8"/>
  <c r="F13904" i="8"/>
  <c r="H13904" i="8" s="1"/>
  <c r="G13904" i="8"/>
  <c r="E13905" i="8"/>
  <c r="F13905" i="8" s="1"/>
  <c r="H13905" i="8" s="1"/>
  <c r="G13905" i="8"/>
  <c r="E13906" i="8"/>
  <c r="F13906" i="8"/>
  <c r="H13906" i="8" s="1"/>
  <c r="G13906" i="8"/>
  <c r="E13907" i="8"/>
  <c r="F13907" i="8" s="1"/>
  <c r="H13907" i="8" s="1"/>
  <c r="G13907" i="8"/>
  <c r="E13908" i="8"/>
  <c r="F13908" i="8"/>
  <c r="H13908" i="8" s="1"/>
  <c r="G13908" i="8"/>
  <c r="E13909" i="8"/>
  <c r="F13909" i="8" s="1"/>
  <c r="H13909" i="8" s="1"/>
  <c r="G13909" i="8"/>
  <c r="E13910" i="8"/>
  <c r="F13910" i="8"/>
  <c r="H13910" i="8" s="1"/>
  <c r="G13910" i="8"/>
  <c r="E13911" i="8"/>
  <c r="F13911" i="8" s="1"/>
  <c r="H13911" i="8" s="1"/>
  <c r="G13911" i="8"/>
  <c r="E13912" i="8"/>
  <c r="F13912" i="8"/>
  <c r="H13912" i="8" s="1"/>
  <c r="G13912" i="8"/>
  <c r="E13913" i="8"/>
  <c r="F13913" i="8" s="1"/>
  <c r="H13913" i="8" s="1"/>
  <c r="G13913" i="8"/>
  <c r="E13914" i="8"/>
  <c r="F13914" i="8"/>
  <c r="H13914" i="8" s="1"/>
  <c r="G13914" i="8"/>
  <c r="E13915" i="8"/>
  <c r="F13915" i="8" s="1"/>
  <c r="H13915" i="8" s="1"/>
  <c r="G13915" i="8"/>
  <c r="E13916" i="8"/>
  <c r="F13916" i="8"/>
  <c r="H13916" i="8" s="1"/>
  <c r="G13916" i="8"/>
  <c r="E13917" i="8"/>
  <c r="F13917" i="8" s="1"/>
  <c r="H13917" i="8" s="1"/>
  <c r="G13917" i="8"/>
  <c r="E13918" i="8"/>
  <c r="F13918" i="8"/>
  <c r="H13918" i="8" s="1"/>
  <c r="G13918" i="8"/>
  <c r="E13919" i="8"/>
  <c r="F13919" i="8" s="1"/>
  <c r="H13919" i="8" s="1"/>
  <c r="G13919" i="8"/>
  <c r="E13920" i="8"/>
  <c r="F13920" i="8"/>
  <c r="H13920" i="8" s="1"/>
  <c r="G13920" i="8"/>
  <c r="E13921" i="8"/>
  <c r="F13921" i="8" s="1"/>
  <c r="H13921" i="8" s="1"/>
  <c r="G13921" i="8"/>
  <c r="E13922" i="8"/>
  <c r="F13922" i="8"/>
  <c r="H13922" i="8" s="1"/>
  <c r="G13922" i="8"/>
  <c r="E13923" i="8"/>
  <c r="F13923" i="8" s="1"/>
  <c r="H13923" i="8" s="1"/>
  <c r="G13923" i="8"/>
  <c r="E13924" i="8"/>
  <c r="F13924" i="8"/>
  <c r="H13924" i="8" s="1"/>
  <c r="G13924" i="8"/>
  <c r="E13925" i="8"/>
  <c r="F13925" i="8" s="1"/>
  <c r="H13925" i="8" s="1"/>
  <c r="G13925" i="8"/>
  <c r="E13926" i="8"/>
  <c r="F13926" i="8"/>
  <c r="H13926" i="8" s="1"/>
  <c r="G13926" i="8"/>
  <c r="E13927" i="8"/>
  <c r="F13927" i="8" s="1"/>
  <c r="H13927" i="8" s="1"/>
  <c r="G13927" i="8"/>
  <c r="E13928" i="8"/>
  <c r="F13928" i="8"/>
  <c r="H13928" i="8" s="1"/>
  <c r="G13928" i="8"/>
  <c r="E13929" i="8"/>
  <c r="F13929" i="8" s="1"/>
  <c r="H13929" i="8" s="1"/>
  <c r="G13929" i="8"/>
  <c r="E13930" i="8"/>
  <c r="F13930" i="8"/>
  <c r="H13930" i="8" s="1"/>
  <c r="G13930" i="8"/>
  <c r="E13931" i="8"/>
  <c r="F13931" i="8" s="1"/>
  <c r="H13931" i="8" s="1"/>
  <c r="G13931" i="8"/>
  <c r="E13932" i="8"/>
  <c r="F13932" i="8"/>
  <c r="H13932" i="8" s="1"/>
  <c r="G13932" i="8"/>
  <c r="E13933" i="8"/>
  <c r="F13933" i="8" s="1"/>
  <c r="H13933" i="8" s="1"/>
  <c r="G13933" i="8"/>
  <c r="E13934" i="8"/>
  <c r="F13934" i="8"/>
  <c r="H13934" i="8" s="1"/>
  <c r="G13934" i="8"/>
  <c r="E13935" i="8"/>
  <c r="F13935" i="8" s="1"/>
  <c r="H13935" i="8" s="1"/>
  <c r="G13935" i="8"/>
  <c r="E13936" i="8"/>
  <c r="F13936" i="8"/>
  <c r="H13936" i="8" s="1"/>
  <c r="G13936" i="8"/>
  <c r="E13937" i="8"/>
  <c r="F13937" i="8" s="1"/>
  <c r="H13937" i="8" s="1"/>
  <c r="G13937" i="8"/>
  <c r="E13938" i="8"/>
  <c r="F13938" i="8"/>
  <c r="H13938" i="8" s="1"/>
  <c r="G13938" i="8"/>
  <c r="E13939" i="8"/>
  <c r="F13939" i="8" s="1"/>
  <c r="H13939" i="8" s="1"/>
  <c r="G13939" i="8"/>
  <c r="E13940" i="8"/>
  <c r="F13940" i="8"/>
  <c r="H13940" i="8" s="1"/>
  <c r="G13940" i="8"/>
  <c r="E13941" i="8"/>
  <c r="F13941" i="8" s="1"/>
  <c r="H13941" i="8" s="1"/>
  <c r="G13941" i="8"/>
  <c r="E13942" i="8"/>
  <c r="F13942" i="8"/>
  <c r="H13942" i="8" s="1"/>
  <c r="G13942" i="8"/>
  <c r="E13943" i="8"/>
  <c r="F13943" i="8" s="1"/>
  <c r="H13943" i="8" s="1"/>
  <c r="G13943" i="8"/>
  <c r="E13944" i="8"/>
  <c r="F13944" i="8"/>
  <c r="H13944" i="8" s="1"/>
  <c r="G13944" i="8"/>
  <c r="E13945" i="8"/>
  <c r="F13945" i="8" s="1"/>
  <c r="H13945" i="8" s="1"/>
  <c r="G13945" i="8"/>
  <c r="E13946" i="8"/>
  <c r="F13946" i="8"/>
  <c r="H13946" i="8" s="1"/>
  <c r="G13946" i="8"/>
  <c r="E13947" i="8"/>
  <c r="F13947" i="8" s="1"/>
  <c r="H13947" i="8" s="1"/>
  <c r="G13947" i="8"/>
  <c r="E13948" i="8"/>
  <c r="F13948" i="8"/>
  <c r="H13948" i="8" s="1"/>
  <c r="G13948" i="8"/>
  <c r="E13949" i="8"/>
  <c r="F13949" i="8" s="1"/>
  <c r="H13949" i="8" s="1"/>
  <c r="G13949" i="8"/>
  <c r="E13950" i="8"/>
  <c r="F13950" i="8"/>
  <c r="H13950" i="8" s="1"/>
  <c r="G13950" i="8"/>
  <c r="E13951" i="8"/>
  <c r="F13951" i="8" s="1"/>
  <c r="H13951" i="8" s="1"/>
  <c r="G13951" i="8"/>
  <c r="E13952" i="8"/>
  <c r="F13952" i="8"/>
  <c r="H13952" i="8" s="1"/>
  <c r="G13952" i="8"/>
  <c r="E13953" i="8"/>
  <c r="F13953" i="8" s="1"/>
  <c r="H13953" i="8" s="1"/>
  <c r="G13953" i="8"/>
  <c r="E13954" i="8"/>
  <c r="F13954" i="8"/>
  <c r="H13954" i="8" s="1"/>
  <c r="G13954" i="8"/>
  <c r="E13955" i="8"/>
  <c r="F13955" i="8" s="1"/>
  <c r="H13955" i="8" s="1"/>
  <c r="G13955" i="8"/>
  <c r="E13956" i="8"/>
  <c r="F13956" i="8"/>
  <c r="H13956" i="8" s="1"/>
  <c r="G13956" i="8"/>
  <c r="E13957" i="8"/>
  <c r="F13957" i="8" s="1"/>
  <c r="H13957" i="8" s="1"/>
  <c r="G13957" i="8"/>
  <c r="E13958" i="8"/>
  <c r="F13958" i="8"/>
  <c r="H13958" i="8" s="1"/>
  <c r="G13958" i="8"/>
  <c r="E13959" i="8"/>
  <c r="F13959" i="8" s="1"/>
  <c r="H13959" i="8" s="1"/>
  <c r="G13959" i="8"/>
  <c r="E13960" i="8"/>
  <c r="F13960" i="8"/>
  <c r="H13960" i="8" s="1"/>
  <c r="G13960" i="8"/>
  <c r="E13961" i="8"/>
  <c r="F13961" i="8" s="1"/>
  <c r="H13961" i="8" s="1"/>
  <c r="G13961" i="8"/>
  <c r="E13962" i="8"/>
  <c r="F13962" i="8"/>
  <c r="H13962" i="8" s="1"/>
  <c r="G13962" i="8"/>
  <c r="E13963" i="8"/>
  <c r="F13963" i="8" s="1"/>
  <c r="H13963" i="8" s="1"/>
  <c r="G13963" i="8"/>
  <c r="E13964" i="8"/>
  <c r="F13964" i="8"/>
  <c r="H13964" i="8" s="1"/>
  <c r="G13964" i="8"/>
  <c r="E13965" i="8"/>
  <c r="F13965" i="8" s="1"/>
  <c r="H13965" i="8" s="1"/>
  <c r="G13965" i="8"/>
  <c r="E13966" i="8"/>
  <c r="F13966" i="8"/>
  <c r="H13966" i="8" s="1"/>
  <c r="G13966" i="8"/>
  <c r="E13967" i="8"/>
  <c r="F13967" i="8" s="1"/>
  <c r="H13967" i="8" s="1"/>
  <c r="G13967" i="8"/>
  <c r="E13968" i="8"/>
  <c r="F13968" i="8"/>
  <c r="H13968" i="8" s="1"/>
  <c r="G13968" i="8"/>
  <c r="E13969" i="8"/>
  <c r="F13969" i="8" s="1"/>
  <c r="H13969" i="8" s="1"/>
  <c r="G13969" i="8"/>
  <c r="E13970" i="8"/>
  <c r="F13970" i="8"/>
  <c r="H13970" i="8" s="1"/>
  <c r="G13970" i="8"/>
  <c r="E13971" i="8"/>
  <c r="F13971" i="8" s="1"/>
  <c r="H13971" i="8" s="1"/>
  <c r="G13971" i="8"/>
  <c r="E13972" i="8"/>
  <c r="F13972" i="8"/>
  <c r="H13972" i="8" s="1"/>
  <c r="G13972" i="8"/>
  <c r="E13973" i="8"/>
  <c r="F13973" i="8" s="1"/>
  <c r="H13973" i="8" s="1"/>
  <c r="G13973" i="8"/>
  <c r="E13974" i="8"/>
  <c r="F13974" i="8"/>
  <c r="H13974" i="8" s="1"/>
  <c r="G13974" i="8"/>
  <c r="E13975" i="8"/>
  <c r="F13975" i="8"/>
  <c r="H13975" i="8" s="1"/>
  <c r="G13975" i="8"/>
  <c r="E13976" i="8"/>
  <c r="F13976" i="8"/>
  <c r="H13976" i="8" s="1"/>
  <c r="G13976" i="8"/>
  <c r="E13977" i="8"/>
  <c r="F13977" i="8"/>
  <c r="H13977" i="8" s="1"/>
  <c r="G13977" i="8"/>
  <c r="E13978" i="8"/>
  <c r="F13978" i="8"/>
  <c r="H13978" i="8" s="1"/>
  <c r="G13978" i="8"/>
  <c r="E13979" i="8"/>
  <c r="F13979" i="8"/>
  <c r="H13979" i="8" s="1"/>
  <c r="G13979" i="8"/>
  <c r="E13980" i="8"/>
  <c r="F13980" i="8"/>
  <c r="H13980" i="8" s="1"/>
  <c r="G13980" i="8"/>
  <c r="E13981" i="8"/>
  <c r="F13981" i="8"/>
  <c r="H13981" i="8" s="1"/>
  <c r="G13981" i="8"/>
  <c r="E13982" i="8"/>
  <c r="F13982" i="8"/>
  <c r="H13982" i="8" s="1"/>
  <c r="G13982" i="8"/>
  <c r="E13983" i="8"/>
  <c r="F13983" i="8"/>
  <c r="H13983" i="8" s="1"/>
  <c r="G13983" i="8"/>
  <c r="E13984" i="8"/>
  <c r="F13984" i="8"/>
  <c r="H13984" i="8" s="1"/>
  <c r="G13984" i="8"/>
  <c r="E13985" i="8"/>
  <c r="F13985" i="8"/>
  <c r="H13985" i="8" s="1"/>
  <c r="G13985" i="8"/>
  <c r="E13986" i="8"/>
  <c r="F13986" i="8"/>
  <c r="H13986" i="8" s="1"/>
  <c r="G13986" i="8"/>
  <c r="E13987" i="8"/>
  <c r="F13987" i="8"/>
  <c r="H13987" i="8" s="1"/>
  <c r="G13987" i="8"/>
  <c r="E13988" i="8"/>
  <c r="F13988" i="8"/>
  <c r="H13988" i="8" s="1"/>
  <c r="G13988" i="8"/>
  <c r="E13989" i="8"/>
  <c r="F13989" i="8"/>
  <c r="H13989" i="8" s="1"/>
  <c r="G13989" i="8"/>
  <c r="E13990" i="8"/>
  <c r="F13990" i="8"/>
  <c r="H13990" i="8" s="1"/>
  <c r="G13990" i="8"/>
  <c r="E13991" i="8"/>
  <c r="F13991" i="8"/>
  <c r="H13991" i="8" s="1"/>
  <c r="G13991" i="8"/>
  <c r="E13992" i="8"/>
  <c r="F13992" i="8"/>
  <c r="H13992" i="8" s="1"/>
  <c r="G13992" i="8"/>
  <c r="E13993" i="8"/>
  <c r="F13993" i="8"/>
  <c r="H13993" i="8" s="1"/>
  <c r="G13993" i="8"/>
  <c r="E13994" i="8"/>
  <c r="F13994" i="8"/>
  <c r="H13994" i="8" s="1"/>
  <c r="G13994" i="8"/>
  <c r="E13995" i="8"/>
  <c r="F13995" i="8"/>
  <c r="H13995" i="8" s="1"/>
  <c r="G13995" i="8"/>
  <c r="E13996" i="8"/>
  <c r="F13996" i="8"/>
  <c r="H13996" i="8" s="1"/>
  <c r="G13996" i="8"/>
  <c r="E13997" i="8"/>
  <c r="F13997" i="8"/>
  <c r="H13997" i="8" s="1"/>
  <c r="G13997" i="8"/>
  <c r="E13998" i="8"/>
  <c r="F13998" i="8"/>
  <c r="H13998" i="8" s="1"/>
  <c r="G13998" i="8"/>
  <c r="E13999" i="8"/>
  <c r="F13999" i="8"/>
  <c r="H13999" i="8" s="1"/>
  <c r="G13999" i="8"/>
  <c r="E14000" i="8"/>
  <c r="F14000" i="8"/>
  <c r="H14000" i="8" s="1"/>
  <c r="G14000" i="8"/>
  <c r="E14001" i="8"/>
  <c r="F14001" i="8"/>
  <c r="H14001" i="8" s="1"/>
  <c r="G14001" i="8"/>
  <c r="E14002" i="8"/>
  <c r="F14002" i="8"/>
  <c r="H14002" i="8" s="1"/>
  <c r="G14002" i="8"/>
  <c r="E14003" i="8"/>
  <c r="F14003" i="8"/>
  <c r="H14003" i="8" s="1"/>
  <c r="G14003" i="8"/>
  <c r="E14004" i="8"/>
  <c r="F14004" i="8"/>
  <c r="H14004" i="8" s="1"/>
  <c r="G14004" i="8"/>
  <c r="E14005" i="8"/>
  <c r="F14005" i="8"/>
  <c r="H14005" i="8" s="1"/>
  <c r="G14005" i="8"/>
  <c r="E14006" i="8"/>
  <c r="F14006" i="8"/>
  <c r="H14006" i="8" s="1"/>
  <c r="G14006" i="8"/>
  <c r="E14007" i="8"/>
  <c r="F14007" i="8"/>
  <c r="H14007" i="8" s="1"/>
  <c r="G14007" i="8"/>
  <c r="E14008" i="8"/>
  <c r="F14008" i="8"/>
  <c r="H14008" i="8" s="1"/>
  <c r="G14008" i="8"/>
  <c r="E14009" i="8"/>
  <c r="F14009" i="8"/>
  <c r="H14009" i="8" s="1"/>
  <c r="G14009" i="8"/>
  <c r="E14010" i="8"/>
  <c r="F14010" i="8"/>
  <c r="H14010" i="8" s="1"/>
  <c r="G14010" i="8"/>
  <c r="E14011" i="8"/>
  <c r="F14011" i="8"/>
  <c r="H14011" i="8" s="1"/>
  <c r="G14011" i="8"/>
  <c r="E14012" i="8"/>
  <c r="F14012" i="8"/>
  <c r="H14012" i="8" s="1"/>
  <c r="G14012" i="8"/>
  <c r="E14013" i="8"/>
  <c r="F14013" i="8"/>
  <c r="H14013" i="8" s="1"/>
  <c r="G14013" i="8"/>
  <c r="E14014" i="8"/>
  <c r="F14014" i="8"/>
  <c r="H14014" i="8" s="1"/>
  <c r="G14014" i="8"/>
  <c r="E14015" i="8"/>
  <c r="F14015" i="8"/>
  <c r="H14015" i="8" s="1"/>
  <c r="G14015" i="8"/>
  <c r="E14016" i="8"/>
  <c r="F14016" i="8"/>
  <c r="H14016" i="8" s="1"/>
  <c r="G14016" i="8"/>
  <c r="E14017" i="8"/>
  <c r="F14017" i="8"/>
  <c r="H14017" i="8" s="1"/>
  <c r="G14017" i="8"/>
  <c r="E14018" i="8"/>
  <c r="F14018" i="8"/>
  <c r="H14018" i="8" s="1"/>
  <c r="G14018" i="8"/>
  <c r="E14019" i="8"/>
  <c r="F14019" i="8"/>
  <c r="H14019" i="8" s="1"/>
  <c r="G14019" i="8"/>
  <c r="E14020" i="8"/>
  <c r="F14020" i="8"/>
  <c r="H14020" i="8" s="1"/>
  <c r="G14020" i="8"/>
  <c r="E14021" i="8"/>
  <c r="F14021" i="8"/>
  <c r="H14021" i="8" s="1"/>
  <c r="G14021" i="8"/>
  <c r="E14022" i="8"/>
  <c r="F14022" i="8"/>
  <c r="H14022" i="8" s="1"/>
  <c r="G14022" i="8"/>
  <c r="E14023" i="8"/>
  <c r="F14023" i="8"/>
  <c r="H14023" i="8" s="1"/>
  <c r="G14023" i="8"/>
  <c r="E14024" i="8"/>
  <c r="F14024" i="8"/>
  <c r="H14024" i="8" s="1"/>
  <c r="G14024" i="8"/>
  <c r="E14025" i="8"/>
  <c r="F14025" i="8"/>
  <c r="H14025" i="8" s="1"/>
  <c r="G14025" i="8"/>
  <c r="E14026" i="8"/>
  <c r="F14026" i="8"/>
  <c r="H14026" i="8" s="1"/>
  <c r="G14026" i="8"/>
  <c r="E14027" i="8"/>
  <c r="F14027" i="8"/>
  <c r="H14027" i="8" s="1"/>
  <c r="G14027" i="8"/>
  <c r="E14028" i="8"/>
  <c r="F14028" i="8"/>
  <c r="H14028" i="8" s="1"/>
  <c r="G14028" i="8"/>
  <c r="E14029" i="8"/>
  <c r="F14029" i="8"/>
  <c r="H14029" i="8" s="1"/>
  <c r="G14029" i="8"/>
  <c r="E14030" i="8"/>
  <c r="F14030" i="8"/>
  <c r="H14030" i="8" s="1"/>
  <c r="G14030" i="8"/>
  <c r="E14031" i="8"/>
  <c r="F14031" i="8"/>
  <c r="H14031" i="8" s="1"/>
  <c r="G14031" i="8"/>
  <c r="E14032" i="8"/>
  <c r="F14032" i="8"/>
  <c r="H14032" i="8" s="1"/>
  <c r="G14032" i="8"/>
  <c r="E14033" i="8"/>
  <c r="F14033" i="8"/>
  <c r="H14033" i="8" s="1"/>
  <c r="G14033" i="8"/>
  <c r="E14034" i="8"/>
  <c r="F14034" i="8"/>
  <c r="H14034" i="8" s="1"/>
  <c r="G14034" i="8"/>
  <c r="E14035" i="8"/>
  <c r="F14035" i="8"/>
  <c r="H14035" i="8" s="1"/>
  <c r="G14035" i="8"/>
  <c r="E14036" i="8"/>
  <c r="F14036" i="8"/>
  <c r="H14036" i="8" s="1"/>
  <c r="G14036" i="8"/>
  <c r="E14037" i="8"/>
  <c r="F14037" i="8"/>
  <c r="H14037" i="8" s="1"/>
  <c r="G14037" i="8"/>
  <c r="E14038" i="8"/>
  <c r="F14038" i="8"/>
  <c r="H14038" i="8" s="1"/>
  <c r="G14038" i="8"/>
  <c r="E14039" i="8"/>
  <c r="F14039" i="8"/>
  <c r="H14039" i="8" s="1"/>
  <c r="G14039" i="8"/>
  <c r="E14040" i="8"/>
  <c r="F14040" i="8"/>
  <c r="H14040" i="8" s="1"/>
  <c r="G14040" i="8"/>
  <c r="E14041" i="8"/>
  <c r="F14041" i="8"/>
  <c r="H14041" i="8" s="1"/>
  <c r="G14041" i="8"/>
  <c r="E14042" i="8"/>
  <c r="F14042" i="8"/>
  <c r="H14042" i="8" s="1"/>
  <c r="G14042" i="8"/>
  <c r="E14043" i="8"/>
  <c r="F14043" i="8"/>
  <c r="H14043" i="8" s="1"/>
  <c r="G14043" i="8"/>
  <c r="E14044" i="8"/>
  <c r="F14044" i="8"/>
  <c r="H14044" i="8" s="1"/>
  <c r="G14044" i="8"/>
  <c r="E14045" i="8"/>
  <c r="F14045" i="8"/>
  <c r="H14045" i="8" s="1"/>
  <c r="G14045" i="8"/>
  <c r="E14046" i="8"/>
  <c r="F14046" i="8"/>
  <c r="H14046" i="8" s="1"/>
  <c r="G14046" i="8"/>
  <c r="E14047" i="8"/>
  <c r="F14047" i="8"/>
  <c r="H14047" i="8" s="1"/>
  <c r="G14047" i="8"/>
  <c r="E14048" i="8"/>
  <c r="F14048" i="8"/>
  <c r="H14048" i="8" s="1"/>
  <c r="G14048" i="8"/>
  <c r="E14049" i="8"/>
  <c r="F14049" i="8"/>
  <c r="H14049" i="8" s="1"/>
  <c r="G14049" i="8"/>
  <c r="E14050" i="8"/>
  <c r="F14050" i="8"/>
  <c r="H14050" i="8" s="1"/>
  <c r="G14050" i="8"/>
  <c r="E14051" i="8"/>
  <c r="F14051" i="8"/>
  <c r="H14051" i="8" s="1"/>
  <c r="G14051" i="8"/>
  <c r="E14052" i="8"/>
  <c r="F14052" i="8"/>
  <c r="H14052" i="8" s="1"/>
  <c r="G14052" i="8"/>
  <c r="E14053" i="8"/>
  <c r="F14053" i="8"/>
  <c r="H14053" i="8" s="1"/>
  <c r="G14053" i="8"/>
  <c r="E14054" i="8"/>
  <c r="F14054" i="8"/>
  <c r="H14054" i="8" s="1"/>
  <c r="G14054" i="8"/>
  <c r="E14055" i="8"/>
  <c r="F14055" i="8"/>
  <c r="H14055" i="8" s="1"/>
  <c r="G14055" i="8"/>
  <c r="E14056" i="8"/>
  <c r="F14056" i="8"/>
  <c r="H14056" i="8" s="1"/>
  <c r="G14056" i="8"/>
  <c r="E14057" i="8"/>
  <c r="F14057" i="8"/>
  <c r="H14057" i="8" s="1"/>
  <c r="G14057" i="8"/>
  <c r="E14058" i="8"/>
  <c r="F14058" i="8"/>
  <c r="H14058" i="8" s="1"/>
  <c r="G14058" i="8"/>
  <c r="E14059" i="8"/>
  <c r="F14059" i="8"/>
  <c r="H14059" i="8" s="1"/>
  <c r="G14059" i="8"/>
  <c r="E14060" i="8"/>
  <c r="F14060" i="8"/>
  <c r="H14060" i="8" s="1"/>
  <c r="G14060" i="8"/>
  <c r="E14061" i="8"/>
  <c r="F14061" i="8"/>
  <c r="H14061" i="8" s="1"/>
  <c r="G14061" i="8"/>
  <c r="E14062" i="8"/>
  <c r="F14062" i="8"/>
  <c r="H14062" i="8" s="1"/>
  <c r="G14062" i="8"/>
  <c r="E14063" i="8"/>
  <c r="F14063" i="8"/>
  <c r="H14063" i="8" s="1"/>
  <c r="G14063" i="8"/>
  <c r="E14064" i="8"/>
  <c r="F14064" i="8"/>
  <c r="H14064" i="8" s="1"/>
  <c r="G14064" i="8"/>
  <c r="E14065" i="8"/>
  <c r="F14065" i="8"/>
  <c r="H14065" i="8" s="1"/>
  <c r="G14065" i="8"/>
  <c r="E14066" i="8"/>
  <c r="F14066" i="8"/>
  <c r="H14066" i="8" s="1"/>
  <c r="G14066" i="8"/>
  <c r="E14067" i="8"/>
  <c r="F14067" i="8"/>
  <c r="H14067" i="8" s="1"/>
  <c r="G14067" i="8"/>
  <c r="E14068" i="8"/>
  <c r="F14068" i="8"/>
  <c r="H14068" i="8" s="1"/>
  <c r="G14068" i="8"/>
  <c r="E14069" i="8"/>
  <c r="F14069" i="8"/>
  <c r="H14069" i="8" s="1"/>
  <c r="G14069" i="8"/>
  <c r="E14070" i="8"/>
  <c r="F14070" i="8"/>
  <c r="H14070" i="8" s="1"/>
  <c r="G14070" i="8"/>
  <c r="E14071" i="8"/>
  <c r="F14071" i="8"/>
  <c r="H14071" i="8" s="1"/>
  <c r="G14071" i="8"/>
  <c r="E14072" i="8"/>
  <c r="F14072" i="8"/>
  <c r="H14072" i="8" s="1"/>
  <c r="G14072" i="8"/>
  <c r="E14073" i="8"/>
  <c r="F14073" i="8"/>
  <c r="H14073" i="8" s="1"/>
  <c r="G14073" i="8"/>
  <c r="E14074" i="8"/>
  <c r="F14074" i="8"/>
  <c r="H14074" i="8" s="1"/>
  <c r="G14074" i="8"/>
  <c r="E14075" i="8"/>
  <c r="F14075" i="8"/>
  <c r="H14075" i="8" s="1"/>
  <c r="G14075" i="8"/>
  <c r="E14076" i="8"/>
  <c r="F14076" i="8"/>
  <c r="H14076" i="8" s="1"/>
  <c r="G14076" i="8"/>
  <c r="E14077" i="8"/>
  <c r="F14077" i="8"/>
  <c r="H14077" i="8" s="1"/>
  <c r="G14077" i="8"/>
  <c r="E14078" i="8"/>
  <c r="F14078" i="8"/>
  <c r="H14078" i="8" s="1"/>
  <c r="G14078" i="8"/>
  <c r="E14079" i="8"/>
  <c r="F14079" i="8"/>
  <c r="H14079" i="8" s="1"/>
  <c r="G14079" i="8"/>
  <c r="E14080" i="8"/>
  <c r="F14080" i="8"/>
  <c r="H14080" i="8" s="1"/>
  <c r="G14080" i="8"/>
  <c r="E14081" i="8"/>
  <c r="F14081" i="8"/>
  <c r="H14081" i="8" s="1"/>
  <c r="G14081" i="8"/>
  <c r="E14082" i="8"/>
  <c r="F14082" i="8"/>
  <c r="H14082" i="8" s="1"/>
  <c r="G14082" i="8"/>
  <c r="E14083" i="8"/>
  <c r="F14083" i="8"/>
  <c r="H14083" i="8" s="1"/>
  <c r="G14083" i="8"/>
  <c r="E14084" i="8"/>
  <c r="F14084" i="8"/>
  <c r="H14084" i="8" s="1"/>
  <c r="G14084" i="8"/>
  <c r="E14085" i="8"/>
  <c r="F14085" i="8"/>
  <c r="H14085" i="8" s="1"/>
  <c r="G14085" i="8"/>
  <c r="E14086" i="8"/>
  <c r="F14086" i="8"/>
  <c r="H14086" i="8" s="1"/>
  <c r="G14086" i="8"/>
  <c r="E14087" i="8"/>
  <c r="F14087" i="8"/>
  <c r="H14087" i="8" s="1"/>
  <c r="G14087" i="8"/>
  <c r="E14088" i="8"/>
  <c r="F14088" i="8"/>
  <c r="H14088" i="8" s="1"/>
  <c r="G14088" i="8"/>
  <c r="E14089" i="8"/>
  <c r="F14089" i="8"/>
  <c r="H14089" i="8" s="1"/>
  <c r="G14089" i="8"/>
  <c r="E14090" i="8"/>
  <c r="F14090" i="8"/>
  <c r="H14090" i="8" s="1"/>
  <c r="G14090" i="8"/>
  <c r="E14091" i="8"/>
  <c r="F14091" i="8"/>
  <c r="H14091" i="8" s="1"/>
  <c r="G14091" i="8"/>
  <c r="E14092" i="8"/>
  <c r="F14092" i="8"/>
  <c r="H14092" i="8" s="1"/>
  <c r="G14092" i="8"/>
  <c r="E14093" i="8"/>
  <c r="F14093" i="8"/>
  <c r="H14093" i="8" s="1"/>
  <c r="G14093" i="8"/>
  <c r="E14094" i="8"/>
  <c r="F14094" i="8"/>
  <c r="H14094" i="8" s="1"/>
  <c r="G14094" i="8"/>
  <c r="E14095" i="8"/>
  <c r="F14095" i="8"/>
  <c r="H14095" i="8" s="1"/>
  <c r="G14095" i="8"/>
  <c r="E14096" i="8"/>
  <c r="F14096" i="8"/>
  <c r="H14096" i="8" s="1"/>
  <c r="G14096" i="8"/>
  <c r="E14097" i="8"/>
  <c r="F14097" i="8"/>
  <c r="H14097" i="8" s="1"/>
  <c r="G14097" i="8"/>
  <c r="E14098" i="8"/>
  <c r="F14098" i="8"/>
  <c r="H14098" i="8" s="1"/>
  <c r="G14098" i="8"/>
  <c r="E14099" i="8"/>
  <c r="F14099" i="8"/>
  <c r="H14099" i="8" s="1"/>
  <c r="G14099" i="8"/>
  <c r="E14100" i="8"/>
  <c r="F14100" i="8"/>
  <c r="H14100" i="8" s="1"/>
  <c r="G14100" i="8"/>
  <c r="E14101" i="8"/>
  <c r="F14101" i="8"/>
  <c r="H14101" i="8" s="1"/>
  <c r="G14101" i="8"/>
  <c r="E14102" i="8"/>
  <c r="F14102" i="8"/>
  <c r="H14102" i="8" s="1"/>
  <c r="G14102" i="8"/>
  <c r="E14103" i="8"/>
  <c r="F14103" i="8"/>
  <c r="H14103" i="8" s="1"/>
  <c r="G14103" i="8"/>
  <c r="E14104" i="8"/>
  <c r="F14104" i="8"/>
  <c r="H14104" i="8" s="1"/>
  <c r="G14104" i="8"/>
  <c r="E14105" i="8"/>
  <c r="F14105" i="8"/>
  <c r="H14105" i="8" s="1"/>
  <c r="G14105" i="8"/>
  <c r="E14106" i="8"/>
  <c r="F14106" i="8"/>
  <c r="H14106" i="8" s="1"/>
  <c r="G14106" i="8"/>
  <c r="E14107" i="8"/>
  <c r="F14107" i="8"/>
  <c r="H14107" i="8" s="1"/>
  <c r="G14107" i="8"/>
  <c r="E14108" i="8"/>
  <c r="F14108" i="8"/>
  <c r="H14108" i="8" s="1"/>
  <c r="G14108" i="8"/>
  <c r="E14109" i="8"/>
  <c r="F14109" i="8"/>
  <c r="H14109" i="8" s="1"/>
  <c r="G14109" i="8"/>
  <c r="E14110" i="8"/>
  <c r="F14110" i="8"/>
  <c r="H14110" i="8" s="1"/>
  <c r="G14110" i="8"/>
  <c r="E14111" i="8"/>
  <c r="F14111" i="8"/>
  <c r="H14111" i="8" s="1"/>
  <c r="G14111" i="8"/>
  <c r="E14112" i="8"/>
  <c r="F14112" i="8"/>
  <c r="H14112" i="8" s="1"/>
  <c r="G14112" i="8"/>
  <c r="E14113" i="8"/>
  <c r="F14113" i="8"/>
  <c r="H14113" i="8" s="1"/>
  <c r="G14113" i="8"/>
  <c r="E14114" i="8"/>
  <c r="F14114" i="8"/>
  <c r="H14114" i="8" s="1"/>
  <c r="G14114" i="8"/>
  <c r="E14115" i="8"/>
  <c r="F14115" i="8"/>
  <c r="H14115" i="8" s="1"/>
  <c r="G14115" i="8"/>
  <c r="E14116" i="8"/>
  <c r="F14116" i="8"/>
  <c r="H14116" i="8" s="1"/>
  <c r="G14116" i="8"/>
  <c r="E14117" i="8"/>
  <c r="F14117" i="8"/>
  <c r="H14117" i="8" s="1"/>
  <c r="G14117" i="8"/>
  <c r="E14118" i="8"/>
  <c r="F14118" i="8"/>
  <c r="H14118" i="8" s="1"/>
  <c r="G14118" i="8"/>
  <c r="E14119" i="8"/>
  <c r="F14119" i="8"/>
  <c r="H14119" i="8" s="1"/>
  <c r="G14119" i="8"/>
  <c r="E14120" i="8"/>
  <c r="F14120" i="8"/>
  <c r="H14120" i="8" s="1"/>
  <c r="G14120" i="8"/>
  <c r="E14121" i="8"/>
  <c r="F14121" i="8"/>
  <c r="H14121" i="8" s="1"/>
  <c r="G14121" i="8"/>
  <c r="E14122" i="8"/>
  <c r="F14122" i="8"/>
  <c r="H14122" i="8" s="1"/>
  <c r="G14122" i="8"/>
  <c r="E14123" i="8"/>
  <c r="F14123" i="8"/>
  <c r="H14123" i="8" s="1"/>
  <c r="G14123" i="8"/>
  <c r="E14124" i="8"/>
  <c r="F14124" i="8"/>
  <c r="H14124" i="8" s="1"/>
  <c r="G14124" i="8"/>
  <c r="E14125" i="8"/>
  <c r="F14125" i="8"/>
  <c r="H14125" i="8" s="1"/>
  <c r="G14125" i="8"/>
  <c r="E14126" i="8"/>
  <c r="F14126" i="8"/>
  <c r="H14126" i="8" s="1"/>
  <c r="G14126" i="8"/>
  <c r="E14127" i="8"/>
  <c r="F14127" i="8"/>
  <c r="H14127" i="8" s="1"/>
  <c r="G14127" i="8"/>
  <c r="E14128" i="8"/>
  <c r="F14128" i="8"/>
  <c r="H14128" i="8" s="1"/>
  <c r="G14128" i="8"/>
  <c r="E14129" i="8"/>
  <c r="F14129" i="8"/>
  <c r="H14129" i="8" s="1"/>
  <c r="G14129" i="8"/>
  <c r="E14130" i="8"/>
  <c r="F14130" i="8"/>
  <c r="H14130" i="8" s="1"/>
  <c r="G14130" i="8"/>
  <c r="E14131" i="8"/>
  <c r="F14131" i="8"/>
  <c r="H14131" i="8" s="1"/>
  <c r="G14131" i="8"/>
  <c r="E14132" i="8"/>
  <c r="F14132" i="8"/>
  <c r="H14132" i="8" s="1"/>
  <c r="G14132" i="8"/>
  <c r="E14133" i="8"/>
  <c r="F14133" i="8"/>
  <c r="H14133" i="8" s="1"/>
  <c r="G14133" i="8"/>
  <c r="E14134" i="8"/>
  <c r="F14134" i="8"/>
  <c r="H14134" i="8" s="1"/>
  <c r="G14134" i="8"/>
  <c r="E14135" i="8"/>
  <c r="F14135" i="8"/>
  <c r="H14135" i="8" s="1"/>
  <c r="G14135" i="8"/>
  <c r="E14136" i="8"/>
  <c r="F14136" i="8"/>
  <c r="H14136" i="8" s="1"/>
  <c r="G14136" i="8"/>
  <c r="E14137" i="8"/>
  <c r="F14137" i="8"/>
  <c r="H14137" i="8" s="1"/>
  <c r="G14137" i="8"/>
  <c r="E14138" i="8"/>
  <c r="F14138" i="8"/>
  <c r="H14138" i="8" s="1"/>
  <c r="G14138" i="8"/>
  <c r="E14139" i="8"/>
  <c r="F14139" i="8"/>
  <c r="H14139" i="8" s="1"/>
  <c r="G14139" i="8"/>
  <c r="E14140" i="8"/>
  <c r="F14140" i="8"/>
  <c r="H14140" i="8" s="1"/>
  <c r="G14140" i="8"/>
  <c r="E14141" i="8"/>
  <c r="F14141" i="8"/>
  <c r="H14141" i="8" s="1"/>
  <c r="G14141" i="8"/>
  <c r="E14142" i="8"/>
  <c r="F14142" i="8"/>
  <c r="H14142" i="8" s="1"/>
  <c r="G14142" i="8"/>
  <c r="E14143" i="8"/>
  <c r="F14143" i="8"/>
  <c r="H14143" i="8" s="1"/>
  <c r="G14143" i="8"/>
  <c r="E14144" i="8"/>
  <c r="F14144" i="8"/>
  <c r="H14144" i="8" s="1"/>
  <c r="G14144" i="8"/>
  <c r="E14145" i="8"/>
  <c r="F14145" i="8"/>
  <c r="H14145" i="8" s="1"/>
  <c r="G14145" i="8"/>
  <c r="E14146" i="8"/>
  <c r="F14146" i="8"/>
  <c r="H14146" i="8" s="1"/>
  <c r="G14146" i="8"/>
  <c r="E14147" i="8"/>
  <c r="F14147" i="8"/>
  <c r="H14147" i="8" s="1"/>
  <c r="G14147" i="8"/>
  <c r="E14148" i="8"/>
  <c r="F14148" i="8"/>
  <c r="H14148" i="8" s="1"/>
  <c r="G14148" i="8"/>
  <c r="E14149" i="8"/>
  <c r="F14149" i="8"/>
  <c r="H14149" i="8" s="1"/>
  <c r="G14149" i="8"/>
  <c r="E14150" i="8"/>
  <c r="F14150" i="8"/>
  <c r="H14150" i="8" s="1"/>
  <c r="G14150" i="8"/>
  <c r="E14151" i="8"/>
  <c r="F14151" i="8"/>
  <c r="H14151" i="8" s="1"/>
  <c r="G14151" i="8"/>
  <c r="E14152" i="8"/>
  <c r="F14152" i="8"/>
  <c r="H14152" i="8" s="1"/>
  <c r="G14152" i="8"/>
  <c r="E14153" i="8"/>
  <c r="F14153" i="8"/>
  <c r="H14153" i="8" s="1"/>
  <c r="G14153" i="8"/>
  <c r="E14154" i="8"/>
  <c r="F14154" i="8"/>
  <c r="H14154" i="8" s="1"/>
  <c r="G14154" i="8"/>
  <c r="E14155" i="8"/>
  <c r="F14155" i="8"/>
  <c r="H14155" i="8" s="1"/>
  <c r="G14155" i="8"/>
  <c r="E14156" i="8"/>
  <c r="F14156" i="8"/>
  <c r="H14156" i="8" s="1"/>
  <c r="G14156" i="8"/>
  <c r="E14157" i="8"/>
  <c r="F14157" i="8"/>
  <c r="H14157" i="8" s="1"/>
  <c r="G14157" i="8"/>
  <c r="E14158" i="8"/>
  <c r="F14158" i="8"/>
  <c r="H14158" i="8" s="1"/>
  <c r="G14158" i="8"/>
  <c r="E14159" i="8"/>
  <c r="F14159" i="8"/>
  <c r="H14159" i="8" s="1"/>
  <c r="G14159" i="8"/>
  <c r="E14160" i="8"/>
  <c r="F14160" i="8"/>
  <c r="H14160" i="8" s="1"/>
  <c r="G14160" i="8"/>
  <c r="E14161" i="8"/>
  <c r="F14161" i="8"/>
  <c r="H14161" i="8" s="1"/>
  <c r="G14161" i="8"/>
  <c r="E14162" i="8"/>
  <c r="F14162" i="8"/>
  <c r="H14162" i="8" s="1"/>
  <c r="G14162" i="8"/>
  <c r="E14163" i="8"/>
  <c r="F14163" i="8"/>
  <c r="H14163" i="8" s="1"/>
  <c r="G14163" i="8"/>
  <c r="E14164" i="8"/>
  <c r="F14164" i="8"/>
  <c r="H14164" i="8" s="1"/>
  <c r="G14164" i="8"/>
  <c r="E14165" i="8"/>
  <c r="F14165" i="8"/>
  <c r="H14165" i="8" s="1"/>
  <c r="G14165" i="8"/>
  <c r="E14166" i="8"/>
  <c r="F14166" i="8"/>
  <c r="H14166" i="8" s="1"/>
  <c r="G14166" i="8"/>
  <c r="E14167" i="8"/>
  <c r="F14167" i="8"/>
  <c r="H14167" i="8" s="1"/>
  <c r="G14167" i="8"/>
  <c r="E14168" i="8"/>
  <c r="F14168" i="8"/>
  <c r="H14168" i="8" s="1"/>
  <c r="G14168" i="8"/>
  <c r="E14169" i="8"/>
  <c r="F14169" i="8"/>
  <c r="H14169" i="8" s="1"/>
  <c r="G14169" i="8"/>
  <c r="E14170" i="8"/>
  <c r="F14170" i="8"/>
  <c r="H14170" i="8" s="1"/>
  <c r="G14170" i="8"/>
  <c r="E14171" i="8"/>
  <c r="F14171" i="8"/>
  <c r="H14171" i="8" s="1"/>
  <c r="G14171" i="8"/>
  <c r="E14172" i="8"/>
  <c r="F14172" i="8"/>
  <c r="H14172" i="8" s="1"/>
  <c r="G14172" i="8"/>
  <c r="E14173" i="8"/>
  <c r="F14173" i="8"/>
  <c r="H14173" i="8" s="1"/>
  <c r="G14173" i="8"/>
  <c r="E14174" i="8"/>
  <c r="F14174" i="8"/>
  <c r="H14174" i="8" s="1"/>
  <c r="G14174" i="8"/>
  <c r="E14175" i="8"/>
  <c r="F14175" i="8"/>
  <c r="H14175" i="8" s="1"/>
  <c r="G14175" i="8"/>
  <c r="E14176" i="8"/>
  <c r="F14176" i="8"/>
  <c r="H14176" i="8" s="1"/>
  <c r="G14176" i="8"/>
  <c r="E14177" i="8"/>
  <c r="F14177" i="8"/>
  <c r="H14177" i="8" s="1"/>
  <c r="G14177" i="8"/>
  <c r="E14178" i="8"/>
  <c r="F14178" i="8"/>
  <c r="H14178" i="8" s="1"/>
  <c r="G14178" i="8"/>
  <c r="E14179" i="8"/>
  <c r="F14179" i="8"/>
  <c r="H14179" i="8" s="1"/>
  <c r="G14179" i="8"/>
  <c r="E14180" i="8"/>
  <c r="F14180" i="8"/>
  <c r="H14180" i="8" s="1"/>
  <c r="G14180" i="8"/>
  <c r="E14181" i="8"/>
  <c r="F14181" i="8"/>
  <c r="H14181" i="8" s="1"/>
  <c r="G14181" i="8"/>
  <c r="E14182" i="8"/>
  <c r="F14182" i="8"/>
  <c r="H14182" i="8" s="1"/>
  <c r="G14182" i="8"/>
  <c r="E14183" i="8"/>
  <c r="F14183" i="8"/>
  <c r="H14183" i="8" s="1"/>
  <c r="G14183" i="8"/>
  <c r="E14184" i="8"/>
  <c r="F14184" i="8"/>
  <c r="H14184" i="8" s="1"/>
  <c r="G14184" i="8"/>
  <c r="E14185" i="8"/>
  <c r="F14185" i="8"/>
  <c r="H14185" i="8" s="1"/>
  <c r="G14185" i="8"/>
  <c r="E14186" i="8"/>
  <c r="F14186" i="8"/>
  <c r="H14186" i="8" s="1"/>
  <c r="G14186" i="8"/>
  <c r="E14187" i="8"/>
  <c r="F14187" i="8"/>
  <c r="H14187" i="8" s="1"/>
  <c r="G14187" i="8"/>
  <c r="E14188" i="8"/>
  <c r="F14188" i="8"/>
  <c r="H14188" i="8" s="1"/>
  <c r="G14188" i="8"/>
  <c r="E14189" i="8"/>
  <c r="F14189" i="8"/>
  <c r="H14189" i="8" s="1"/>
  <c r="G14189" i="8"/>
  <c r="E14190" i="8"/>
  <c r="F14190" i="8"/>
  <c r="H14190" i="8" s="1"/>
  <c r="G14190" i="8"/>
  <c r="E14191" i="8"/>
  <c r="F14191" i="8"/>
  <c r="H14191" i="8" s="1"/>
  <c r="G14191" i="8"/>
  <c r="E14192" i="8"/>
  <c r="F14192" i="8"/>
  <c r="H14192" i="8" s="1"/>
  <c r="G14192" i="8"/>
  <c r="E14193" i="8"/>
  <c r="F14193" i="8"/>
  <c r="H14193" i="8" s="1"/>
  <c r="G14193" i="8"/>
  <c r="E14194" i="8"/>
  <c r="F14194" i="8"/>
  <c r="H14194" i="8" s="1"/>
  <c r="G14194" i="8"/>
  <c r="E14195" i="8"/>
  <c r="F14195" i="8"/>
  <c r="H14195" i="8" s="1"/>
  <c r="G14195" i="8"/>
  <c r="E14196" i="8"/>
  <c r="F14196" i="8"/>
  <c r="H14196" i="8" s="1"/>
  <c r="G14196" i="8"/>
  <c r="E14197" i="8"/>
  <c r="F14197" i="8"/>
  <c r="H14197" i="8" s="1"/>
  <c r="G14197" i="8"/>
  <c r="E14198" i="8"/>
  <c r="F14198" i="8"/>
  <c r="H14198" i="8" s="1"/>
  <c r="G14198" i="8"/>
  <c r="E14199" i="8"/>
  <c r="F14199" i="8"/>
  <c r="H14199" i="8" s="1"/>
  <c r="G14199" i="8"/>
  <c r="E14200" i="8"/>
  <c r="F14200" i="8"/>
  <c r="H14200" i="8" s="1"/>
  <c r="G14200" i="8"/>
  <c r="E14201" i="8"/>
  <c r="F14201" i="8"/>
  <c r="H14201" i="8" s="1"/>
  <c r="G14201" i="8"/>
  <c r="E14202" i="8"/>
  <c r="F14202" i="8"/>
  <c r="H14202" i="8" s="1"/>
  <c r="G14202" i="8"/>
  <c r="E14203" i="8"/>
  <c r="F14203" i="8"/>
  <c r="H14203" i="8" s="1"/>
  <c r="G14203" i="8"/>
  <c r="E14204" i="8"/>
  <c r="F14204" i="8"/>
  <c r="H14204" i="8" s="1"/>
  <c r="G14204" i="8"/>
  <c r="E14205" i="8"/>
  <c r="F14205" i="8"/>
  <c r="H14205" i="8" s="1"/>
  <c r="G14205" i="8"/>
  <c r="E14206" i="8"/>
  <c r="F14206" i="8"/>
  <c r="H14206" i="8" s="1"/>
  <c r="G14206" i="8"/>
  <c r="E14207" i="8"/>
  <c r="F14207" i="8"/>
  <c r="H14207" i="8" s="1"/>
  <c r="G14207" i="8"/>
  <c r="E14208" i="8"/>
  <c r="F14208" i="8"/>
  <c r="H14208" i="8" s="1"/>
  <c r="G14208" i="8"/>
  <c r="E14209" i="8"/>
  <c r="F14209" i="8"/>
  <c r="H14209" i="8" s="1"/>
  <c r="G14209" i="8"/>
  <c r="E14210" i="8"/>
  <c r="F14210" i="8"/>
  <c r="H14210" i="8" s="1"/>
  <c r="G14210" i="8"/>
  <c r="E14211" i="8"/>
  <c r="F14211" i="8"/>
  <c r="H14211" i="8" s="1"/>
  <c r="G14211" i="8"/>
  <c r="E14212" i="8"/>
  <c r="F14212" i="8"/>
  <c r="H14212" i="8" s="1"/>
  <c r="G14212" i="8"/>
  <c r="E14213" i="8"/>
  <c r="F14213" i="8"/>
  <c r="H14213" i="8" s="1"/>
  <c r="G14213" i="8"/>
  <c r="E14214" i="8"/>
  <c r="F14214" i="8"/>
  <c r="H14214" i="8" s="1"/>
  <c r="G14214" i="8"/>
  <c r="E14215" i="8"/>
  <c r="F14215" i="8"/>
  <c r="H14215" i="8" s="1"/>
  <c r="G14215" i="8"/>
  <c r="E14216" i="8"/>
  <c r="F14216" i="8"/>
  <c r="H14216" i="8" s="1"/>
  <c r="G14216" i="8"/>
  <c r="E14217" i="8"/>
  <c r="F14217" i="8"/>
  <c r="H14217" i="8" s="1"/>
  <c r="G14217" i="8"/>
  <c r="E14218" i="8"/>
  <c r="F14218" i="8"/>
  <c r="H14218" i="8" s="1"/>
  <c r="G14218" i="8"/>
  <c r="E14219" i="8"/>
  <c r="F14219" i="8"/>
  <c r="H14219" i="8" s="1"/>
  <c r="G14219" i="8"/>
  <c r="E14220" i="8"/>
  <c r="F14220" i="8"/>
  <c r="H14220" i="8" s="1"/>
  <c r="G14220" i="8"/>
  <c r="E14221" i="8"/>
  <c r="F14221" i="8"/>
  <c r="H14221" i="8" s="1"/>
  <c r="G14221" i="8"/>
  <c r="E14222" i="8"/>
  <c r="F14222" i="8"/>
  <c r="H14222" i="8" s="1"/>
  <c r="G14222" i="8"/>
  <c r="E14223" i="8"/>
  <c r="F14223" i="8"/>
  <c r="H14223" i="8" s="1"/>
  <c r="G14223" i="8"/>
  <c r="E14224" i="8"/>
  <c r="F14224" i="8"/>
  <c r="H14224" i="8" s="1"/>
  <c r="G14224" i="8"/>
  <c r="E14225" i="8"/>
  <c r="F14225" i="8"/>
  <c r="H14225" i="8" s="1"/>
  <c r="G14225" i="8"/>
  <c r="E14226" i="8"/>
  <c r="F14226" i="8"/>
  <c r="H14226" i="8" s="1"/>
  <c r="G14226" i="8"/>
  <c r="E14227" i="8"/>
  <c r="F14227" i="8"/>
  <c r="H14227" i="8" s="1"/>
  <c r="G14227" i="8"/>
  <c r="E14228" i="8"/>
  <c r="F14228" i="8"/>
  <c r="H14228" i="8" s="1"/>
  <c r="G14228" i="8"/>
  <c r="E14229" i="8"/>
  <c r="F14229" i="8"/>
  <c r="H14229" i="8" s="1"/>
  <c r="G14229" i="8"/>
  <c r="E14230" i="8"/>
  <c r="F14230" i="8"/>
  <c r="H14230" i="8" s="1"/>
  <c r="G14230" i="8"/>
  <c r="E14231" i="8"/>
  <c r="F14231" i="8"/>
  <c r="H14231" i="8" s="1"/>
  <c r="G14231" i="8"/>
  <c r="E14232" i="8"/>
  <c r="F14232" i="8"/>
  <c r="H14232" i="8" s="1"/>
  <c r="G14232" i="8"/>
  <c r="E14233" i="8"/>
  <c r="F14233" i="8"/>
  <c r="H14233" i="8" s="1"/>
  <c r="G14233" i="8"/>
  <c r="E14234" i="8"/>
  <c r="F14234" i="8"/>
  <c r="H14234" i="8" s="1"/>
  <c r="G14234" i="8"/>
  <c r="E14235" i="8"/>
  <c r="F14235" i="8"/>
  <c r="H14235" i="8" s="1"/>
  <c r="G14235" i="8"/>
  <c r="E14236" i="8"/>
  <c r="F14236" i="8"/>
  <c r="H14236" i="8" s="1"/>
  <c r="G14236" i="8"/>
  <c r="E14237" i="8"/>
  <c r="F14237" i="8"/>
  <c r="H14237" i="8" s="1"/>
  <c r="G14237" i="8"/>
  <c r="E14238" i="8"/>
  <c r="F14238" i="8"/>
  <c r="H14238" i="8" s="1"/>
  <c r="G14238" i="8"/>
  <c r="E14239" i="8"/>
  <c r="F14239" i="8"/>
  <c r="H14239" i="8" s="1"/>
  <c r="G14239" i="8"/>
  <c r="E14240" i="8"/>
  <c r="F14240" i="8"/>
  <c r="H14240" i="8" s="1"/>
  <c r="G14240" i="8"/>
  <c r="E14241" i="8"/>
  <c r="F14241" i="8"/>
  <c r="H14241" i="8" s="1"/>
  <c r="G14241" i="8"/>
  <c r="E14242" i="8"/>
  <c r="F14242" i="8"/>
  <c r="H14242" i="8" s="1"/>
  <c r="G14242" i="8"/>
  <c r="E14243" i="8"/>
  <c r="F14243" i="8"/>
  <c r="H14243" i="8" s="1"/>
  <c r="G14243" i="8"/>
  <c r="E14244" i="8"/>
  <c r="F14244" i="8"/>
  <c r="H14244" i="8" s="1"/>
  <c r="G14244" i="8"/>
  <c r="E14245" i="8"/>
  <c r="F14245" i="8"/>
  <c r="H14245" i="8" s="1"/>
  <c r="G14245" i="8"/>
  <c r="E14246" i="8"/>
  <c r="F14246" i="8"/>
  <c r="H14246" i="8" s="1"/>
  <c r="G14246" i="8"/>
  <c r="E14247" i="8"/>
  <c r="F14247" i="8"/>
  <c r="H14247" i="8" s="1"/>
  <c r="G14247" i="8"/>
  <c r="E14248" i="8"/>
  <c r="F14248" i="8"/>
  <c r="H14248" i="8" s="1"/>
  <c r="G14248" i="8"/>
  <c r="E14249" i="8"/>
  <c r="F14249" i="8"/>
  <c r="H14249" i="8" s="1"/>
  <c r="G14249" i="8"/>
  <c r="E14250" i="8"/>
  <c r="F14250" i="8"/>
  <c r="H14250" i="8" s="1"/>
  <c r="G14250" i="8"/>
  <c r="E14251" i="8"/>
  <c r="F14251" i="8"/>
  <c r="H14251" i="8" s="1"/>
  <c r="G14251" i="8"/>
  <c r="E14252" i="8"/>
  <c r="F14252" i="8"/>
  <c r="H14252" i="8" s="1"/>
  <c r="G14252" i="8"/>
  <c r="E14253" i="8"/>
  <c r="F14253" i="8"/>
  <c r="H14253" i="8" s="1"/>
  <c r="G14253" i="8"/>
  <c r="E14254" i="8"/>
  <c r="F14254" i="8"/>
  <c r="H14254" i="8" s="1"/>
  <c r="G14254" i="8"/>
  <c r="E14255" i="8"/>
  <c r="F14255" i="8"/>
  <c r="H14255" i="8" s="1"/>
  <c r="G14255" i="8"/>
  <c r="E14256" i="8"/>
  <c r="F14256" i="8"/>
  <c r="H14256" i="8" s="1"/>
  <c r="G14256" i="8"/>
  <c r="E14257" i="8"/>
  <c r="F14257" i="8"/>
  <c r="H14257" i="8" s="1"/>
  <c r="G14257" i="8"/>
  <c r="E14258" i="8"/>
  <c r="F14258" i="8"/>
  <c r="H14258" i="8" s="1"/>
  <c r="G14258" i="8"/>
  <c r="E14259" i="8"/>
  <c r="F14259" i="8"/>
  <c r="H14259" i="8" s="1"/>
  <c r="G14259" i="8"/>
  <c r="E14260" i="8"/>
  <c r="F14260" i="8"/>
  <c r="H14260" i="8" s="1"/>
  <c r="G14260" i="8"/>
  <c r="E14261" i="8"/>
  <c r="F14261" i="8"/>
  <c r="H14261" i="8" s="1"/>
  <c r="G14261" i="8"/>
  <c r="E14262" i="8"/>
  <c r="F14262" i="8"/>
  <c r="H14262" i="8" s="1"/>
  <c r="G14262" i="8"/>
  <c r="E14263" i="8"/>
  <c r="F14263" i="8"/>
  <c r="H14263" i="8" s="1"/>
  <c r="G14263" i="8"/>
  <c r="E14264" i="8"/>
  <c r="F14264" i="8"/>
  <c r="H14264" i="8" s="1"/>
  <c r="G14264" i="8"/>
  <c r="E14265" i="8"/>
  <c r="F14265" i="8"/>
  <c r="H14265" i="8" s="1"/>
  <c r="G14265" i="8"/>
  <c r="E14266" i="8"/>
  <c r="F14266" i="8"/>
  <c r="H14266" i="8" s="1"/>
  <c r="G14266" i="8"/>
  <c r="E14267" i="8"/>
  <c r="F14267" i="8"/>
  <c r="H14267" i="8" s="1"/>
  <c r="G14267" i="8"/>
  <c r="E14268" i="8"/>
  <c r="F14268" i="8"/>
  <c r="H14268" i="8" s="1"/>
  <c r="G14268" i="8"/>
  <c r="E14269" i="8"/>
  <c r="F14269" i="8"/>
  <c r="H14269" i="8" s="1"/>
  <c r="G14269" i="8"/>
  <c r="E14270" i="8"/>
  <c r="F14270" i="8"/>
  <c r="H14270" i="8" s="1"/>
  <c r="G14270" i="8"/>
  <c r="E14271" i="8"/>
  <c r="F14271" i="8"/>
  <c r="H14271" i="8" s="1"/>
  <c r="G14271" i="8"/>
  <c r="E14272" i="8"/>
  <c r="F14272" i="8"/>
  <c r="H14272" i="8" s="1"/>
  <c r="G14272" i="8"/>
  <c r="E14273" i="8"/>
  <c r="F14273" i="8"/>
  <c r="H14273" i="8" s="1"/>
  <c r="G14273" i="8"/>
  <c r="E14274" i="8"/>
  <c r="F14274" i="8"/>
  <c r="H14274" i="8" s="1"/>
  <c r="G14274" i="8"/>
  <c r="E14275" i="8"/>
  <c r="F14275" i="8"/>
  <c r="H14275" i="8" s="1"/>
  <c r="G14275" i="8"/>
  <c r="E14276" i="8"/>
  <c r="F14276" i="8"/>
  <c r="H14276" i="8" s="1"/>
  <c r="G14276" i="8"/>
  <c r="E14277" i="8"/>
  <c r="F14277" i="8"/>
  <c r="H14277" i="8" s="1"/>
  <c r="G14277" i="8"/>
  <c r="E14278" i="8"/>
  <c r="F14278" i="8"/>
  <c r="H14278" i="8" s="1"/>
  <c r="G14278" i="8"/>
  <c r="E14279" i="8"/>
  <c r="F14279" i="8"/>
  <c r="H14279" i="8" s="1"/>
  <c r="G14279" i="8"/>
  <c r="E14280" i="8"/>
  <c r="F14280" i="8"/>
  <c r="H14280" i="8" s="1"/>
  <c r="G14280" i="8"/>
  <c r="E14281" i="8"/>
  <c r="F14281" i="8"/>
  <c r="H14281" i="8" s="1"/>
  <c r="G14281" i="8"/>
  <c r="E14282" i="8"/>
  <c r="F14282" i="8"/>
  <c r="H14282" i="8" s="1"/>
  <c r="G14282" i="8"/>
  <c r="E14283" i="8"/>
  <c r="F14283" i="8"/>
  <c r="H14283" i="8" s="1"/>
  <c r="G14283" i="8"/>
  <c r="E14284" i="8"/>
  <c r="F14284" i="8"/>
  <c r="H14284" i="8" s="1"/>
  <c r="G14284" i="8"/>
  <c r="E14285" i="8"/>
  <c r="F14285" i="8"/>
  <c r="H14285" i="8" s="1"/>
  <c r="G14285" i="8"/>
  <c r="E14286" i="8"/>
  <c r="F14286" i="8"/>
  <c r="H14286" i="8" s="1"/>
  <c r="G14286" i="8"/>
  <c r="E14287" i="8"/>
  <c r="F14287" i="8"/>
  <c r="H14287" i="8" s="1"/>
  <c r="G14287" i="8"/>
  <c r="E14288" i="8"/>
  <c r="F14288" i="8"/>
  <c r="H14288" i="8" s="1"/>
  <c r="G14288" i="8"/>
  <c r="E14289" i="8"/>
  <c r="F14289" i="8"/>
  <c r="H14289" i="8" s="1"/>
  <c r="G14289" i="8"/>
  <c r="E14290" i="8"/>
  <c r="F14290" i="8"/>
  <c r="H14290" i="8" s="1"/>
  <c r="G14290" i="8"/>
  <c r="E14291" i="8"/>
  <c r="F14291" i="8"/>
  <c r="H14291" i="8" s="1"/>
  <c r="G14291" i="8"/>
  <c r="E14292" i="8"/>
  <c r="F14292" i="8"/>
  <c r="H14292" i="8" s="1"/>
  <c r="G14292" i="8"/>
  <c r="E14293" i="8"/>
  <c r="F14293" i="8"/>
  <c r="H14293" i="8" s="1"/>
  <c r="G14293" i="8"/>
  <c r="E14294" i="8"/>
  <c r="F14294" i="8"/>
  <c r="H14294" i="8" s="1"/>
  <c r="G14294" i="8"/>
  <c r="E14295" i="8"/>
  <c r="F14295" i="8"/>
  <c r="H14295" i="8" s="1"/>
  <c r="G14295" i="8"/>
  <c r="E14296" i="8"/>
  <c r="F14296" i="8"/>
  <c r="H14296" i="8" s="1"/>
  <c r="G14296" i="8"/>
  <c r="E14297" i="8"/>
  <c r="F14297" i="8"/>
  <c r="H14297" i="8" s="1"/>
  <c r="G14297" i="8"/>
  <c r="E14298" i="8"/>
  <c r="F14298" i="8"/>
  <c r="H14298" i="8" s="1"/>
  <c r="G14298" i="8"/>
  <c r="E14299" i="8"/>
  <c r="F14299" i="8"/>
  <c r="H14299" i="8" s="1"/>
  <c r="G14299" i="8"/>
  <c r="E14300" i="8"/>
  <c r="F14300" i="8"/>
  <c r="H14300" i="8" s="1"/>
  <c r="G14300" i="8"/>
  <c r="E14301" i="8"/>
  <c r="F14301" i="8"/>
  <c r="H14301" i="8" s="1"/>
  <c r="G14301" i="8"/>
  <c r="E14302" i="8"/>
  <c r="F14302" i="8"/>
  <c r="H14302" i="8" s="1"/>
  <c r="G14302" i="8"/>
  <c r="E14303" i="8"/>
  <c r="F14303" i="8"/>
  <c r="H14303" i="8" s="1"/>
  <c r="G14303" i="8"/>
  <c r="E14304" i="8"/>
  <c r="F14304" i="8"/>
  <c r="H14304" i="8" s="1"/>
  <c r="G14304" i="8"/>
  <c r="E14305" i="8"/>
  <c r="F14305" i="8"/>
  <c r="H14305" i="8" s="1"/>
  <c r="G14305" i="8"/>
  <c r="E14306" i="8"/>
  <c r="F14306" i="8"/>
  <c r="H14306" i="8" s="1"/>
  <c r="G14306" i="8"/>
  <c r="E14307" i="8"/>
  <c r="F14307" i="8"/>
  <c r="H14307" i="8" s="1"/>
  <c r="G14307" i="8"/>
  <c r="E14308" i="8"/>
  <c r="F14308" i="8"/>
  <c r="H14308" i="8" s="1"/>
  <c r="G14308" i="8"/>
  <c r="E14309" i="8"/>
  <c r="F14309" i="8"/>
  <c r="H14309" i="8" s="1"/>
  <c r="G14309" i="8"/>
  <c r="E14310" i="8"/>
  <c r="F14310" i="8"/>
  <c r="H14310" i="8" s="1"/>
  <c r="G14310" i="8"/>
  <c r="E14311" i="8"/>
  <c r="F14311" i="8"/>
  <c r="H14311" i="8" s="1"/>
  <c r="G14311" i="8"/>
  <c r="E14312" i="8"/>
  <c r="F14312" i="8"/>
  <c r="H14312" i="8" s="1"/>
  <c r="G14312" i="8"/>
  <c r="E14313" i="8"/>
  <c r="F14313" i="8"/>
  <c r="H14313" i="8" s="1"/>
  <c r="G14313" i="8"/>
  <c r="E14314" i="8"/>
  <c r="F14314" i="8"/>
  <c r="H14314" i="8" s="1"/>
  <c r="G14314" i="8"/>
  <c r="E14315" i="8"/>
  <c r="F14315" i="8"/>
  <c r="H14315" i="8" s="1"/>
  <c r="G14315" i="8"/>
  <c r="E14316" i="8"/>
  <c r="F14316" i="8"/>
  <c r="H14316" i="8" s="1"/>
  <c r="G14316" i="8"/>
  <c r="E14317" i="8"/>
  <c r="F14317" i="8"/>
  <c r="H14317" i="8" s="1"/>
  <c r="G14317" i="8"/>
  <c r="E14318" i="8"/>
  <c r="F14318" i="8"/>
  <c r="H14318" i="8" s="1"/>
  <c r="G14318" i="8"/>
  <c r="E14319" i="8"/>
  <c r="F14319" i="8"/>
  <c r="H14319" i="8" s="1"/>
  <c r="G14319" i="8"/>
  <c r="E14320" i="8"/>
  <c r="F14320" i="8"/>
  <c r="H14320" i="8" s="1"/>
  <c r="G14320" i="8"/>
  <c r="E14321" i="8"/>
  <c r="F14321" i="8"/>
  <c r="H14321" i="8" s="1"/>
  <c r="G14321" i="8"/>
  <c r="E14322" i="8"/>
  <c r="F14322" i="8"/>
  <c r="H14322" i="8" s="1"/>
  <c r="G14322" i="8"/>
  <c r="E14323" i="8"/>
  <c r="F14323" i="8"/>
  <c r="H14323" i="8" s="1"/>
  <c r="G14323" i="8"/>
  <c r="E14324" i="8"/>
  <c r="F14324" i="8"/>
  <c r="H14324" i="8" s="1"/>
  <c r="G14324" i="8"/>
  <c r="E14325" i="8"/>
  <c r="F14325" i="8"/>
  <c r="H14325" i="8" s="1"/>
  <c r="G14325" i="8"/>
  <c r="E14326" i="8"/>
  <c r="F14326" i="8"/>
  <c r="H14326" i="8" s="1"/>
  <c r="G14326" i="8"/>
  <c r="E14327" i="8"/>
  <c r="F14327" i="8"/>
  <c r="H14327" i="8" s="1"/>
  <c r="G14327" i="8"/>
  <c r="E14328" i="8"/>
  <c r="F14328" i="8"/>
  <c r="H14328" i="8" s="1"/>
  <c r="G14328" i="8"/>
  <c r="E14329" i="8"/>
  <c r="F14329" i="8"/>
  <c r="H14329" i="8" s="1"/>
  <c r="G14329" i="8"/>
  <c r="E14330" i="8"/>
  <c r="F14330" i="8"/>
  <c r="H14330" i="8" s="1"/>
  <c r="G14330" i="8"/>
  <c r="E14331" i="8"/>
  <c r="F14331" i="8"/>
  <c r="H14331" i="8" s="1"/>
  <c r="G14331" i="8"/>
  <c r="E14332" i="8"/>
  <c r="F14332" i="8"/>
  <c r="H14332" i="8" s="1"/>
  <c r="G14332" i="8"/>
  <c r="E14333" i="8"/>
  <c r="F14333" i="8"/>
  <c r="H14333" i="8" s="1"/>
  <c r="G14333" i="8"/>
  <c r="E14334" i="8"/>
  <c r="F14334" i="8"/>
  <c r="H14334" i="8" s="1"/>
  <c r="G14334" i="8"/>
  <c r="E14335" i="8"/>
  <c r="F14335" i="8"/>
  <c r="H14335" i="8" s="1"/>
  <c r="G14335" i="8"/>
  <c r="E14336" i="8"/>
  <c r="F14336" i="8"/>
  <c r="H14336" i="8" s="1"/>
  <c r="G14336" i="8"/>
  <c r="E14337" i="8"/>
  <c r="F14337" i="8"/>
  <c r="H14337" i="8" s="1"/>
  <c r="G14337" i="8"/>
  <c r="E14338" i="8"/>
  <c r="F14338" i="8"/>
  <c r="H14338" i="8" s="1"/>
  <c r="G14338" i="8"/>
  <c r="E14339" i="8"/>
  <c r="F14339" i="8"/>
  <c r="H14339" i="8" s="1"/>
  <c r="G14339" i="8"/>
  <c r="E14340" i="8"/>
  <c r="F14340" i="8"/>
  <c r="H14340" i="8" s="1"/>
  <c r="G14340" i="8"/>
  <c r="E14341" i="8"/>
  <c r="F14341" i="8"/>
  <c r="H14341" i="8" s="1"/>
  <c r="G14341" i="8"/>
  <c r="E14342" i="8"/>
  <c r="F14342" i="8"/>
  <c r="H14342" i="8" s="1"/>
  <c r="G14342" i="8"/>
  <c r="E14343" i="8"/>
  <c r="F14343" i="8"/>
  <c r="H14343" i="8" s="1"/>
  <c r="G14343" i="8"/>
  <c r="E14344" i="8"/>
  <c r="F14344" i="8"/>
  <c r="H14344" i="8" s="1"/>
  <c r="G14344" i="8"/>
  <c r="E14345" i="8"/>
  <c r="F14345" i="8"/>
  <c r="H14345" i="8" s="1"/>
  <c r="G14345" i="8"/>
  <c r="E14346" i="8"/>
  <c r="F14346" i="8"/>
  <c r="H14346" i="8" s="1"/>
  <c r="G14346" i="8"/>
  <c r="E14347" i="8"/>
  <c r="F14347" i="8"/>
  <c r="H14347" i="8" s="1"/>
  <c r="G14347" i="8"/>
  <c r="E14348" i="8"/>
  <c r="F14348" i="8"/>
  <c r="H14348" i="8" s="1"/>
  <c r="G14348" i="8"/>
  <c r="E14349" i="8"/>
  <c r="F14349" i="8"/>
  <c r="H14349" i="8" s="1"/>
  <c r="G14349" i="8"/>
  <c r="E14350" i="8"/>
  <c r="F14350" i="8"/>
  <c r="H14350" i="8" s="1"/>
  <c r="G14350" i="8"/>
  <c r="E14351" i="8"/>
  <c r="F14351" i="8"/>
  <c r="H14351" i="8" s="1"/>
  <c r="G14351" i="8"/>
  <c r="E14352" i="8"/>
  <c r="F14352" i="8"/>
  <c r="H14352" i="8" s="1"/>
  <c r="G14352" i="8"/>
  <c r="E14353" i="8"/>
  <c r="F14353" i="8"/>
  <c r="H14353" i="8" s="1"/>
  <c r="G14353" i="8"/>
  <c r="E14354" i="8"/>
  <c r="F14354" i="8"/>
  <c r="H14354" i="8" s="1"/>
  <c r="G14354" i="8"/>
  <c r="E14355" i="8"/>
  <c r="F14355" i="8"/>
  <c r="H14355" i="8" s="1"/>
  <c r="G14355" i="8"/>
  <c r="E14356" i="8"/>
  <c r="F14356" i="8"/>
  <c r="H14356" i="8" s="1"/>
  <c r="G14356" i="8"/>
  <c r="E14357" i="8"/>
  <c r="F14357" i="8"/>
  <c r="H14357" i="8" s="1"/>
  <c r="G14357" i="8"/>
  <c r="E14358" i="8"/>
  <c r="F14358" i="8"/>
  <c r="H14358" i="8" s="1"/>
  <c r="G14358" i="8"/>
  <c r="E14359" i="8"/>
  <c r="F14359" i="8"/>
  <c r="H14359" i="8" s="1"/>
  <c r="G14359" i="8"/>
  <c r="E14360" i="8"/>
  <c r="F14360" i="8"/>
  <c r="H14360" i="8" s="1"/>
  <c r="G14360" i="8"/>
  <c r="E14361" i="8"/>
  <c r="F14361" i="8"/>
  <c r="H14361" i="8" s="1"/>
  <c r="G14361" i="8"/>
  <c r="E14362" i="8"/>
  <c r="F14362" i="8"/>
  <c r="H14362" i="8" s="1"/>
  <c r="G14362" i="8"/>
  <c r="E14363" i="8"/>
  <c r="F14363" i="8"/>
  <c r="H14363" i="8" s="1"/>
  <c r="G14363" i="8"/>
  <c r="E14364" i="8"/>
  <c r="F14364" i="8"/>
  <c r="H14364" i="8" s="1"/>
  <c r="G14364" i="8"/>
  <c r="E14365" i="8"/>
  <c r="F14365" i="8"/>
  <c r="H14365" i="8" s="1"/>
  <c r="G14365" i="8"/>
  <c r="E14366" i="8"/>
  <c r="F14366" i="8"/>
  <c r="H14366" i="8" s="1"/>
  <c r="G14366" i="8"/>
  <c r="E14367" i="8"/>
  <c r="F14367" i="8"/>
  <c r="H14367" i="8" s="1"/>
  <c r="G14367" i="8"/>
  <c r="E14368" i="8"/>
  <c r="F14368" i="8"/>
  <c r="H14368" i="8" s="1"/>
  <c r="G14368" i="8"/>
  <c r="E14369" i="8"/>
  <c r="F14369" i="8"/>
  <c r="H14369" i="8" s="1"/>
  <c r="G14369" i="8"/>
  <c r="E14370" i="8"/>
  <c r="F14370" i="8"/>
  <c r="H14370" i="8" s="1"/>
  <c r="G14370" i="8"/>
  <c r="E14371" i="8"/>
  <c r="F14371" i="8"/>
  <c r="H14371" i="8" s="1"/>
  <c r="G14371" i="8"/>
  <c r="E14372" i="8"/>
  <c r="F14372" i="8"/>
  <c r="H14372" i="8" s="1"/>
  <c r="G14372" i="8"/>
  <c r="E14373" i="8"/>
  <c r="F14373" i="8"/>
  <c r="H14373" i="8" s="1"/>
  <c r="G14373" i="8"/>
  <c r="E14374" i="8"/>
  <c r="F14374" i="8"/>
  <c r="H14374" i="8" s="1"/>
  <c r="G14374" i="8"/>
  <c r="E14375" i="8"/>
  <c r="F14375" i="8"/>
  <c r="H14375" i="8" s="1"/>
  <c r="G14375" i="8"/>
  <c r="E14376" i="8"/>
  <c r="F14376" i="8"/>
  <c r="H14376" i="8" s="1"/>
  <c r="G14376" i="8"/>
  <c r="E14377" i="8"/>
  <c r="F14377" i="8"/>
  <c r="H14377" i="8" s="1"/>
  <c r="G14377" i="8"/>
  <c r="E14378" i="8"/>
  <c r="F14378" i="8"/>
  <c r="H14378" i="8" s="1"/>
  <c r="G14378" i="8"/>
  <c r="E14379" i="8"/>
  <c r="F14379" i="8"/>
  <c r="H14379" i="8" s="1"/>
  <c r="G14379" i="8"/>
  <c r="E14380" i="8"/>
  <c r="F14380" i="8"/>
  <c r="H14380" i="8" s="1"/>
  <c r="G14380" i="8"/>
  <c r="E14381" i="8"/>
  <c r="F14381" i="8"/>
  <c r="H14381" i="8" s="1"/>
  <c r="G14381" i="8"/>
  <c r="E14382" i="8"/>
  <c r="F14382" i="8"/>
  <c r="H14382" i="8" s="1"/>
  <c r="G14382" i="8"/>
  <c r="E14383" i="8"/>
  <c r="F14383" i="8"/>
  <c r="H14383" i="8" s="1"/>
  <c r="G14383" i="8"/>
  <c r="E14384" i="8"/>
  <c r="F14384" i="8"/>
  <c r="H14384" i="8" s="1"/>
  <c r="G14384" i="8"/>
  <c r="E14385" i="8"/>
  <c r="F14385" i="8"/>
  <c r="H14385" i="8" s="1"/>
  <c r="G14385" i="8"/>
  <c r="E14386" i="8"/>
  <c r="F14386" i="8"/>
  <c r="H14386" i="8" s="1"/>
  <c r="G14386" i="8"/>
  <c r="E14387" i="8"/>
  <c r="F14387" i="8"/>
  <c r="H14387" i="8" s="1"/>
  <c r="G14387" i="8"/>
  <c r="E14388" i="8"/>
  <c r="F14388" i="8"/>
  <c r="H14388" i="8" s="1"/>
  <c r="G14388" i="8"/>
  <c r="E14389" i="8"/>
  <c r="F14389" i="8"/>
  <c r="H14389" i="8" s="1"/>
  <c r="G14389" i="8"/>
  <c r="E14390" i="8"/>
  <c r="F14390" i="8"/>
  <c r="H14390" i="8" s="1"/>
  <c r="G14390" i="8"/>
  <c r="E14391" i="8"/>
  <c r="F14391" i="8"/>
  <c r="H14391" i="8" s="1"/>
  <c r="G14391" i="8"/>
  <c r="E14392" i="8"/>
  <c r="F14392" i="8"/>
  <c r="H14392" i="8" s="1"/>
  <c r="G14392" i="8"/>
  <c r="E14393" i="8"/>
  <c r="F14393" i="8"/>
  <c r="H14393" i="8" s="1"/>
  <c r="G14393" i="8"/>
  <c r="E14394" i="8"/>
  <c r="F14394" i="8"/>
  <c r="H14394" i="8" s="1"/>
  <c r="G14394" i="8"/>
  <c r="E14395" i="8"/>
  <c r="F14395" i="8"/>
  <c r="H14395" i="8" s="1"/>
  <c r="G14395" i="8"/>
  <c r="E14396" i="8"/>
  <c r="F14396" i="8"/>
  <c r="H14396" i="8" s="1"/>
  <c r="G14396" i="8"/>
  <c r="E14397" i="8"/>
  <c r="F14397" i="8"/>
  <c r="H14397" i="8" s="1"/>
  <c r="G14397" i="8"/>
  <c r="E14398" i="8"/>
  <c r="F14398" i="8"/>
  <c r="H14398" i="8" s="1"/>
  <c r="G14398" i="8"/>
  <c r="E14399" i="8"/>
  <c r="F14399" i="8"/>
  <c r="H14399" i="8" s="1"/>
  <c r="G14399" i="8"/>
  <c r="E14400" i="8"/>
  <c r="F14400" i="8"/>
  <c r="H14400" i="8" s="1"/>
  <c r="G14400" i="8"/>
  <c r="E14401" i="8"/>
  <c r="F14401" i="8"/>
  <c r="H14401" i="8" s="1"/>
  <c r="G14401" i="8"/>
  <c r="E14402" i="8"/>
  <c r="F14402" i="8"/>
  <c r="H14402" i="8" s="1"/>
  <c r="G14402" i="8"/>
  <c r="E14403" i="8"/>
  <c r="F14403" i="8"/>
  <c r="H14403" i="8" s="1"/>
  <c r="G14403" i="8"/>
  <c r="E14404" i="8"/>
  <c r="F14404" i="8"/>
  <c r="H14404" i="8" s="1"/>
  <c r="G14404" i="8"/>
  <c r="E14405" i="8"/>
  <c r="F14405" i="8"/>
  <c r="H14405" i="8" s="1"/>
  <c r="G14405" i="8"/>
  <c r="E14406" i="8"/>
  <c r="F14406" i="8"/>
  <c r="H14406" i="8" s="1"/>
  <c r="G14406" i="8"/>
  <c r="E14407" i="8"/>
  <c r="F14407" i="8"/>
  <c r="H14407" i="8" s="1"/>
  <c r="G14407" i="8"/>
  <c r="E14408" i="8"/>
  <c r="F14408" i="8"/>
  <c r="H14408" i="8" s="1"/>
  <c r="G14408" i="8"/>
  <c r="E14409" i="8"/>
  <c r="F14409" i="8"/>
  <c r="H14409" i="8" s="1"/>
  <c r="G14409" i="8"/>
  <c r="E14410" i="8"/>
  <c r="F14410" i="8"/>
  <c r="H14410" i="8" s="1"/>
  <c r="G14410" i="8"/>
  <c r="E14411" i="8"/>
  <c r="F14411" i="8"/>
  <c r="H14411" i="8" s="1"/>
  <c r="G14411" i="8"/>
  <c r="E14412" i="8"/>
  <c r="F14412" i="8"/>
  <c r="H14412" i="8" s="1"/>
  <c r="G14412" i="8"/>
  <c r="E14413" i="8"/>
  <c r="F14413" i="8"/>
  <c r="H14413" i="8" s="1"/>
  <c r="G14413" i="8"/>
  <c r="E14414" i="8"/>
  <c r="F14414" i="8"/>
  <c r="H14414" i="8" s="1"/>
  <c r="G14414" i="8"/>
  <c r="E14415" i="8"/>
  <c r="F14415" i="8"/>
  <c r="H14415" i="8" s="1"/>
  <c r="G14415" i="8"/>
  <c r="E14416" i="8"/>
  <c r="F14416" i="8"/>
  <c r="H14416" i="8" s="1"/>
  <c r="G14416" i="8"/>
  <c r="E14417" i="8"/>
  <c r="F14417" i="8"/>
  <c r="H14417" i="8" s="1"/>
  <c r="G14417" i="8"/>
  <c r="E14418" i="8"/>
  <c r="F14418" i="8"/>
  <c r="H14418" i="8" s="1"/>
  <c r="G14418" i="8"/>
  <c r="E14419" i="8"/>
  <c r="F14419" i="8"/>
  <c r="H14419" i="8" s="1"/>
  <c r="G14419" i="8"/>
  <c r="E14420" i="8"/>
  <c r="F14420" i="8"/>
  <c r="H14420" i="8" s="1"/>
  <c r="G14420" i="8"/>
  <c r="E14421" i="8"/>
  <c r="F14421" i="8"/>
  <c r="H14421" i="8" s="1"/>
  <c r="G14421" i="8"/>
  <c r="E14422" i="8"/>
  <c r="F14422" i="8"/>
  <c r="H14422" i="8" s="1"/>
  <c r="G14422" i="8"/>
  <c r="E14423" i="8"/>
  <c r="F14423" i="8"/>
  <c r="H14423" i="8" s="1"/>
  <c r="G14423" i="8"/>
  <c r="E14424" i="8"/>
  <c r="F14424" i="8"/>
  <c r="H14424" i="8" s="1"/>
  <c r="G14424" i="8"/>
  <c r="E14425" i="8"/>
  <c r="F14425" i="8"/>
  <c r="H14425" i="8" s="1"/>
  <c r="G14425" i="8"/>
  <c r="E14426" i="8"/>
  <c r="F14426" i="8"/>
  <c r="H14426" i="8" s="1"/>
  <c r="G14426" i="8"/>
  <c r="E14427" i="8"/>
  <c r="F14427" i="8"/>
  <c r="H14427" i="8" s="1"/>
  <c r="G14427" i="8"/>
  <c r="E14428" i="8"/>
  <c r="F14428" i="8"/>
  <c r="H14428" i="8" s="1"/>
  <c r="G14428" i="8"/>
  <c r="E14429" i="8"/>
  <c r="F14429" i="8"/>
  <c r="H14429" i="8" s="1"/>
  <c r="G14429" i="8"/>
  <c r="E14430" i="8"/>
  <c r="F14430" i="8"/>
  <c r="H14430" i="8" s="1"/>
  <c r="G14430" i="8"/>
  <c r="E14431" i="8"/>
  <c r="F14431" i="8"/>
  <c r="H14431" i="8" s="1"/>
  <c r="G14431" i="8"/>
  <c r="E14432" i="8"/>
  <c r="F14432" i="8"/>
  <c r="H14432" i="8" s="1"/>
  <c r="G14432" i="8"/>
  <c r="E14433" i="8"/>
  <c r="F14433" i="8"/>
  <c r="H14433" i="8" s="1"/>
  <c r="G14433" i="8"/>
  <c r="E14434" i="8"/>
  <c r="F14434" i="8"/>
  <c r="H14434" i="8" s="1"/>
  <c r="G14434" i="8"/>
  <c r="E14435" i="8"/>
  <c r="F14435" i="8"/>
  <c r="H14435" i="8" s="1"/>
  <c r="G14435" i="8"/>
  <c r="E14436" i="8"/>
  <c r="F14436" i="8"/>
  <c r="H14436" i="8" s="1"/>
  <c r="G14436" i="8"/>
  <c r="E14437" i="8"/>
  <c r="F14437" i="8"/>
  <c r="H14437" i="8" s="1"/>
  <c r="G14437" i="8"/>
  <c r="E14438" i="8"/>
  <c r="F14438" i="8"/>
  <c r="H14438" i="8" s="1"/>
  <c r="G14438" i="8"/>
  <c r="E14439" i="8"/>
  <c r="F14439" i="8"/>
  <c r="H14439" i="8" s="1"/>
  <c r="G14439" i="8"/>
  <c r="E14440" i="8"/>
  <c r="F14440" i="8"/>
  <c r="H14440" i="8" s="1"/>
  <c r="G14440" i="8"/>
  <c r="E14441" i="8"/>
  <c r="F14441" i="8"/>
  <c r="H14441" i="8" s="1"/>
  <c r="G14441" i="8"/>
  <c r="E14442" i="8"/>
  <c r="F14442" i="8"/>
  <c r="H14442" i="8" s="1"/>
  <c r="G14442" i="8"/>
  <c r="E14443" i="8"/>
  <c r="F14443" i="8"/>
  <c r="H14443" i="8" s="1"/>
  <c r="G14443" i="8"/>
  <c r="E14444" i="8"/>
  <c r="F14444" i="8"/>
  <c r="H14444" i="8" s="1"/>
  <c r="G14444" i="8"/>
  <c r="E14445" i="8"/>
  <c r="F14445" i="8"/>
  <c r="H14445" i="8" s="1"/>
  <c r="G14445" i="8"/>
  <c r="E14446" i="8"/>
  <c r="F14446" i="8"/>
  <c r="H14446" i="8" s="1"/>
  <c r="G14446" i="8"/>
  <c r="E14447" i="8"/>
  <c r="F14447" i="8"/>
  <c r="H14447" i="8" s="1"/>
  <c r="G14447" i="8"/>
  <c r="E14448" i="8"/>
  <c r="F14448" i="8"/>
  <c r="H14448" i="8" s="1"/>
  <c r="G14448" i="8"/>
  <c r="E14449" i="8"/>
  <c r="F14449" i="8"/>
  <c r="H14449" i="8" s="1"/>
  <c r="G14449" i="8"/>
  <c r="E14450" i="8"/>
  <c r="F14450" i="8"/>
  <c r="H14450" i="8" s="1"/>
  <c r="G14450" i="8"/>
  <c r="E14451" i="8"/>
  <c r="F14451" i="8"/>
  <c r="H14451" i="8" s="1"/>
  <c r="G14451" i="8"/>
  <c r="E14452" i="8"/>
  <c r="F14452" i="8"/>
  <c r="H14452" i="8" s="1"/>
  <c r="G14452" i="8"/>
  <c r="E14453" i="8"/>
  <c r="F14453" i="8"/>
  <c r="H14453" i="8" s="1"/>
  <c r="G14453" i="8"/>
  <c r="E14454" i="8"/>
  <c r="F14454" i="8"/>
  <c r="H14454" i="8" s="1"/>
  <c r="G14454" i="8"/>
  <c r="E14455" i="8"/>
  <c r="F14455" i="8"/>
  <c r="H14455" i="8" s="1"/>
  <c r="G14455" i="8"/>
  <c r="E14456" i="8"/>
  <c r="F14456" i="8"/>
  <c r="H14456" i="8" s="1"/>
  <c r="G14456" i="8"/>
  <c r="E14457" i="8"/>
  <c r="F14457" i="8"/>
  <c r="H14457" i="8" s="1"/>
  <c r="G14457" i="8"/>
  <c r="E14458" i="8"/>
  <c r="F14458" i="8"/>
  <c r="H14458" i="8" s="1"/>
  <c r="G14458" i="8"/>
  <c r="E14459" i="8"/>
  <c r="F14459" i="8"/>
  <c r="H14459" i="8" s="1"/>
  <c r="G14459" i="8"/>
  <c r="E14460" i="8"/>
  <c r="F14460" i="8"/>
  <c r="H14460" i="8" s="1"/>
  <c r="G14460" i="8"/>
  <c r="E14461" i="8"/>
  <c r="F14461" i="8"/>
  <c r="H14461" i="8" s="1"/>
  <c r="G14461" i="8"/>
  <c r="E14462" i="8"/>
  <c r="F14462" i="8"/>
  <c r="H14462" i="8" s="1"/>
  <c r="G14462" i="8"/>
  <c r="E14463" i="8"/>
  <c r="F14463" i="8"/>
  <c r="H14463" i="8" s="1"/>
  <c r="G14463" i="8"/>
  <c r="E14464" i="8"/>
  <c r="F14464" i="8"/>
  <c r="H14464" i="8" s="1"/>
  <c r="G14464" i="8"/>
  <c r="E14465" i="8"/>
  <c r="F14465" i="8"/>
  <c r="H14465" i="8" s="1"/>
  <c r="G14465" i="8"/>
  <c r="E14466" i="8"/>
  <c r="F14466" i="8"/>
  <c r="H14466" i="8" s="1"/>
  <c r="G14466" i="8"/>
  <c r="E14467" i="8"/>
  <c r="F14467" i="8"/>
  <c r="H14467" i="8" s="1"/>
  <c r="G14467" i="8"/>
  <c r="E14468" i="8"/>
  <c r="F14468" i="8"/>
  <c r="H14468" i="8" s="1"/>
  <c r="G14468" i="8"/>
  <c r="E14469" i="8"/>
  <c r="F14469" i="8"/>
  <c r="H14469" i="8" s="1"/>
  <c r="G14469" i="8"/>
  <c r="E14470" i="8"/>
  <c r="F14470" i="8"/>
  <c r="H14470" i="8" s="1"/>
  <c r="G14470" i="8"/>
  <c r="E14471" i="8"/>
  <c r="F14471" i="8"/>
  <c r="H14471" i="8" s="1"/>
  <c r="G14471" i="8"/>
  <c r="E14472" i="8"/>
  <c r="F14472" i="8"/>
  <c r="H14472" i="8" s="1"/>
  <c r="G14472" i="8"/>
  <c r="E14473" i="8"/>
  <c r="F14473" i="8"/>
  <c r="H14473" i="8" s="1"/>
  <c r="G14473" i="8"/>
  <c r="E14474" i="8"/>
  <c r="F14474" i="8"/>
  <c r="H14474" i="8" s="1"/>
  <c r="G14474" i="8"/>
  <c r="E14475" i="8"/>
  <c r="F14475" i="8"/>
  <c r="H14475" i="8" s="1"/>
  <c r="G14475" i="8"/>
  <c r="E14476" i="8"/>
  <c r="F14476" i="8"/>
  <c r="H14476" i="8" s="1"/>
  <c r="G14476" i="8"/>
  <c r="E14477" i="8"/>
  <c r="F14477" i="8"/>
  <c r="H14477" i="8" s="1"/>
  <c r="G14477" i="8"/>
  <c r="E14478" i="8"/>
  <c r="F14478" i="8"/>
  <c r="H14478" i="8" s="1"/>
  <c r="G14478" i="8"/>
  <c r="E14479" i="8"/>
  <c r="F14479" i="8"/>
  <c r="H14479" i="8" s="1"/>
  <c r="G14479" i="8"/>
  <c r="E14480" i="8"/>
  <c r="F14480" i="8"/>
  <c r="H14480" i="8" s="1"/>
  <c r="G14480" i="8"/>
  <c r="E14481" i="8"/>
  <c r="F14481" i="8"/>
  <c r="H14481" i="8" s="1"/>
  <c r="G14481" i="8"/>
  <c r="E14482" i="8"/>
  <c r="F14482" i="8"/>
  <c r="H14482" i="8" s="1"/>
  <c r="G14482" i="8"/>
  <c r="E14483" i="8"/>
  <c r="F14483" i="8"/>
  <c r="H14483" i="8" s="1"/>
  <c r="G14483" i="8"/>
  <c r="E14484" i="8"/>
  <c r="F14484" i="8"/>
  <c r="H14484" i="8" s="1"/>
  <c r="G14484" i="8"/>
  <c r="E14485" i="8"/>
  <c r="F14485" i="8"/>
  <c r="H14485" i="8" s="1"/>
  <c r="G14485" i="8"/>
  <c r="E14486" i="8"/>
  <c r="F14486" i="8"/>
  <c r="H14486" i="8" s="1"/>
  <c r="G14486" i="8"/>
  <c r="E14487" i="8"/>
  <c r="F14487" i="8"/>
  <c r="H14487" i="8" s="1"/>
  <c r="G14487" i="8"/>
  <c r="E14488" i="8"/>
  <c r="F14488" i="8"/>
  <c r="H14488" i="8" s="1"/>
  <c r="G14488" i="8"/>
  <c r="E14489" i="8"/>
  <c r="F14489" i="8"/>
  <c r="H14489" i="8" s="1"/>
  <c r="G14489" i="8"/>
  <c r="E14490" i="8"/>
  <c r="F14490" i="8"/>
  <c r="H14490" i="8" s="1"/>
  <c r="G14490" i="8"/>
  <c r="E14491" i="8"/>
  <c r="F14491" i="8"/>
  <c r="H14491" i="8" s="1"/>
  <c r="G14491" i="8"/>
  <c r="E14492" i="8"/>
  <c r="F14492" i="8"/>
  <c r="H14492" i="8" s="1"/>
  <c r="G14492" i="8"/>
  <c r="E14493" i="8"/>
  <c r="F14493" i="8"/>
  <c r="H14493" i="8" s="1"/>
  <c r="G14493" i="8"/>
  <c r="E14494" i="8"/>
  <c r="F14494" i="8"/>
  <c r="H14494" i="8" s="1"/>
  <c r="G14494" i="8"/>
  <c r="E14495" i="8"/>
  <c r="F14495" i="8"/>
  <c r="H14495" i="8" s="1"/>
  <c r="G14495" i="8"/>
  <c r="E14496" i="8"/>
  <c r="F14496" i="8"/>
  <c r="H14496" i="8" s="1"/>
  <c r="G14496" i="8"/>
  <c r="E14497" i="8"/>
  <c r="F14497" i="8"/>
  <c r="H14497" i="8" s="1"/>
  <c r="G14497" i="8"/>
  <c r="E14498" i="8"/>
  <c r="F14498" i="8"/>
  <c r="H14498" i="8" s="1"/>
  <c r="G14498" i="8"/>
  <c r="E14499" i="8"/>
  <c r="F14499" i="8"/>
  <c r="H14499" i="8" s="1"/>
  <c r="G14499" i="8"/>
  <c r="E14500" i="8"/>
  <c r="F14500" i="8"/>
  <c r="H14500" i="8" s="1"/>
  <c r="G14500" i="8"/>
  <c r="E14501" i="8"/>
  <c r="F14501" i="8"/>
  <c r="H14501" i="8" s="1"/>
  <c r="G14501" i="8"/>
  <c r="E14502" i="8"/>
  <c r="F14502" i="8"/>
  <c r="H14502" i="8" s="1"/>
  <c r="G14502" i="8"/>
  <c r="E14503" i="8"/>
  <c r="F14503" i="8"/>
  <c r="H14503" i="8" s="1"/>
  <c r="G14503" i="8"/>
  <c r="E14504" i="8"/>
  <c r="F14504" i="8"/>
  <c r="H14504" i="8" s="1"/>
  <c r="G14504" i="8"/>
  <c r="E14505" i="8"/>
  <c r="F14505" i="8"/>
  <c r="H14505" i="8" s="1"/>
  <c r="G14505" i="8"/>
  <c r="E14506" i="8"/>
  <c r="F14506" i="8"/>
  <c r="H14506" i="8" s="1"/>
  <c r="G14506" i="8"/>
  <c r="E14507" i="8"/>
  <c r="F14507" i="8"/>
  <c r="H14507" i="8" s="1"/>
  <c r="G14507" i="8"/>
  <c r="E14508" i="8"/>
  <c r="F14508" i="8"/>
  <c r="H14508" i="8" s="1"/>
  <c r="G14508" i="8"/>
  <c r="E14509" i="8"/>
  <c r="F14509" i="8"/>
  <c r="H14509" i="8" s="1"/>
  <c r="G14509" i="8"/>
  <c r="E14510" i="8"/>
  <c r="F14510" i="8"/>
  <c r="H14510" i="8" s="1"/>
  <c r="G14510" i="8"/>
  <c r="E14511" i="8"/>
  <c r="F14511" i="8"/>
  <c r="H14511" i="8" s="1"/>
  <c r="G14511" i="8"/>
  <c r="E14512" i="8"/>
  <c r="F14512" i="8"/>
  <c r="H14512" i="8" s="1"/>
  <c r="G14512" i="8"/>
  <c r="E14513" i="8"/>
  <c r="F14513" i="8"/>
  <c r="H14513" i="8" s="1"/>
  <c r="G14513" i="8"/>
  <c r="E14514" i="8"/>
  <c r="F14514" i="8"/>
  <c r="H14514" i="8" s="1"/>
  <c r="G14514" i="8"/>
  <c r="E14515" i="8"/>
  <c r="F14515" i="8"/>
  <c r="H14515" i="8" s="1"/>
  <c r="G14515" i="8"/>
  <c r="E14516" i="8"/>
  <c r="F14516" i="8"/>
  <c r="H14516" i="8" s="1"/>
  <c r="G14516" i="8"/>
  <c r="E14517" i="8"/>
  <c r="F14517" i="8"/>
  <c r="H14517" i="8" s="1"/>
  <c r="G14517" i="8"/>
  <c r="E14518" i="8"/>
  <c r="F14518" i="8"/>
  <c r="H14518" i="8" s="1"/>
  <c r="G14518" i="8"/>
  <c r="E14519" i="8"/>
  <c r="F14519" i="8"/>
  <c r="H14519" i="8" s="1"/>
  <c r="G14519" i="8"/>
  <c r="E14520" i="8"/>
  <c r="F14520" i="8"/>
  <c r="H14520" i="8" s="1"/>
  <c r="G14520" i="8"/>
  <c r="E14521" i="8"/>
  <c r="F14521" i="8"/>
  <c r="H14521" i="8" s="1"/>
  <c r="G14521" i="8"/>
  <c r="E14522" i="8"/>
  <c r="F14522" i="8"/>
  <c r="H14522" i="8" s="1"/>
  <c r="G14522" i="8"/>
  <c r="E14523" i="8"/>
  <c r="F14523" i="8"/>
  <c r="H14523" i="8" s="1"/>
  <c r="G14523" i="8"/>
  <c r="E14524" i="8"/>
  <c r="F14524" i="8"/>
  <c r="H14524" i="8" s="1"/>
  <c r="G14524" i="8"/>
  <c r="E14525" i="8"/>
  <c r="F14525" i="8"/>
  <c r="H14525" i="8" s="1"/>
  <c r="G14525" i="8"/>
  <c r="E14526" i="8"/>
  <c r="F14526" i="8"/>
  <c r="H14526" i="8" s="1"/>
  <c r="G14526" i="8"/>
  <c r="E14527" i="8"/>
  <c r="F14527" i="8"/>
  <c r="H14527" i="8" s="1"/>
  <c r="G14527" i="8"/>
  <c r="E14528" i="8"/>
  <c r="F14528" i="8"/>
  <c r="H14528" i="8" s="1"/>
  <c r="G14528" i="8"/>
  <c r="E14529" i="8"/>
  <c r="F14529" i="8"/>
  <c r="H14529" i="8" s="1"/>
  <c r="G14529" i="8"/>
  <c r="E14530" i="8"/>
  <c r="F14530" i="8"/>
  <c r="H14530" i="8" s="1"/>
  <c r="G14530" i="8"/>
  <c r="E14531" i="8"/>
  <c r="F14531" i="8"/>
  <c r="H14531" i="8" s="1"/>
  <c r="G14531" i="8"/>
  <c r="E14532" i="8"/>
  <c r="F14532" i="8"/>
  <c r="H14532" i="8" s="1"/>
  <c r="G14532" i="8"/>
  <c r="E14533" i="8"/>
  <c r="F14533" i="8"/>
  <c r="H14533" i="8" s="1"/>
  <c r="G14533" i="8"/>
  <c r="E14534" i="8"/>
  <c r="F14534" i="8"/>
  <c r="H14534" i="8" s="1"/>
  <c r="G14534" i="8"/>
  <c r="E14535" i="8"/>
  <c r="F14535" i="8"/>
  <c r="H14535" i="8" s="1"/>
  <c r="G14535" i="8"/>
  <c r="E14536" i="8"/>
  <c r="F14536" i="8" s="1"/>
  <c r="H14536" i="8" s="1"/>
  <c r="G14536" i="8"/>
  <c r="E14537" i="8"/>
  <c r="F14537" i="8" s="1"/>
  <c r="H14537" i="8" s="1"/>
  <c r="G14537" i="8"/>
  <c r="E14538" i="8"/>
  <c r="F14538" i="8"/>
  <c r="H14538" i="8" s="1"/>
  <c r="G14538" i="8"/>
  <c r="E14539" i="8"/>
  <c r="F14539" i="8"/>
  <c r="H14539" i="8" s="1"/>
  <c r="G14539" i="8"/>
  <c r="E14540" i="8"/>
  <c r="F14540" i="8" s="1"/>
  <c r="H14540" i="8" s="1"/>
  <c r="G14540" i="8"/>
  <c r="E14541" i="8"/>
  <c r="F14541" i="8" s="1"/>
  <c r="H14541" i="8" s="1"/>
  <c r="G14541" i="8"/>
  <c r="E14542" i="8"/>
  <c r="F14542" i="8"/>
  <c r="H14542" i="8" s="1"/>
  <c r="G14542" i="8"/>
  <c r="E14543" i="8"/>
  <c r="F14543" i="8"/>
  <c r="H14543" i="8" s="1"/>
  <c r="G14543" i="8"/>
  <c r="E14544" i="8"/>
  <c r="F14544" i="8" s="1"/>
  <c r="H14544" i="8" s="1"/>
  <c r="G14544" i="8"/>
  <c r="E14545" i="8"/>
  <c r="F14545" i="8" s="1"/>
  <c r="H14545" i="8" s="1"/>
  <c r="G14545" i="8"/>
  <c r="E14546" i="8"/>
  <c r="F14546" i="8"/>
  <c r="H14546" i="8" s="1"/>
  <c r="G14546" i="8"/>
  <c r="E14547" i="8"/>
  <c r="F14547" i="8"/>
  <c r="G14547" i="8"/>
  <c r="E14548" i="8"/>
  <c r="F14548" i="8" s="1"/>
  <c r="H14548" i="8" s="1"/>
  <c r="G14548" i="8"/>
  <c r="E14549" i="8"/>
  <c r="F14549" i="8" s="1"/>
  <c r="H14549" i="8" s="1"/>
  <c r="G14549" i="8"/>
  <c r="E14550" i="8"/>
  <c r="F14550" i="8"/>
  <c r="H14550" i="8" s="1"/>
  <c r="G14550" i="8"/>
  <c r="E14551" i="8"/>
  <c r="F14551" i="8"/>
  <c r="G14551" i="8"/>
  <c r="E14552" i="8"/>
  <c r="F14552" i="8" s="1"/>
  <c r="H14552" i="8" s="1"/>
  <c r="G14552" i="8"/>
  <c r="E14553" i="8"/>
  <c r="F14553" i="8" s="1"/>
  <c r="H14553" i="8" s="1"/>
  <c r="G14553" i="8"/>
  <c r="E14554" i="8"/>
  <c r="F14554" i="8"/>
  <c r="H14554" i="8" s="1"/>
  <c r="G14554" i="8"/>
  <c r="E14555" i="8"/>
  <c r="F14555" i="8"/>
  <c r="G14555" i="8"/>
  <c r="E14556" i="8"/>
  <c r="F14556" i="8" s="1"/>
  <c r="H14556" i="8" s="1"/>
  <c r="G14556" i="8"/>
  <c r="E14557" i="8"/>
  <c r="F14557" i="8" s="1"/>
  <c r="H14557" i="8" s="1"/>
  <c r="G14557" i="8"/>
  <c r="E14558" i="8"/>
  <c r="F14558" i="8"/>
  <c r="H14558" i="8" s="1"/>
  <c r="G14558" i="8"/>
  <c r="E14559" i="8"/>
  <c r="F14559" i="8"/>
  <c r="G14559" i="8"/>
  <c r="E14560" i="8"/>
  <c r="F14560" i="8" s="1"/>
  <c r="H14560" i="8" s="1"/>
  <c r="G14560" i="8"/>
  <c r="E14561" i="8"/>
  <c r="F14561" i="8" s="1"/>
  <c r="H14561" i="8" s="1"/>
  <c r="G14561" i="8"/>
  <c r="E14562" i="8"/>
  <c r="F14562" i="8"/>
  <c r="H14562" i="8" s="1"/>
  <c r="G14562" i="8"/>
  <c r="E14563" i="8"/>
  <c r="F14563" i="8"/>
  <c r="G14563" i="8"/>
  <c r="E14564" i="8"/>
  <c r="F14564" i="8" s="1"/>
  <c r="H14564" i="8" s="1"/>
  <c r="G14564" i="8"/>
  <c r="E14565" i="8"/>
  <c r="F14565" i="8" s="1"/>
  <c r="H14565" i="8" s="1"/>
  <c r="G14565" i="8"/>
  <c r="E14566" i="8"/>
  <c r="F14566" i="8"/>
  <c r="H14566" i="8" s="1"/>
  <c r="G14566" i="8"/>
  <c r="E14567" i="8"/>
  <c r="F14567" i="8"/>
  <c r="G14567" i="8"/>
  <c r="E14568" i="8"/>
  <c r="F14568" i="8" s="1"/>
  <c r="H14568" i="8" s="1"/>
  <c r="G14568" i="8"/>
  <c r="E14569" i="8"/>
  <c r="F14569" i="8" s="1"/>
  <c r="H14569" i="8" s="1"/>
  <c r="G14569" i="8"/>
  <c r="E14570" i="8"/>
  <c r="F14570" i="8"/>
  <c r="H14570" i="8" s="1"/>
  <c r="G14570" i="8"/>
  <c r="E14571" i="8"/>
  <c r="F14571" i="8"/>
  <c r="G14571" i="8"/>
  <c r="E14572" i="8"/>
  <c r="F14572" i="8" s="1"/>
  <c r="H14572" i="8" s="1"/>
  <c r="G14572" i="8"/>
  <c r="E14573" i="8"/>
  <c r="F14573" i="8" s="1"/>
  <c r="H14573" i="8" s="1"/>
  <c r="G14573" i="8"/>
  <c r="E14574" i="8"/>
  <c r="F14574" i="8"/>
  <c r="H14574" i="8" s="1"/>
  <c r="G14574" i="8"/>
  <c r="E14575" i="8"/>
  <c r="F14575" i="8"/>
  <c r="G14575" i="8"/>
  <c r="E14576" i="8"/>
  <c r="F14576" i="8" s="1"/>
  <c r="H14576" i="8" s="1"/>
  <c r="G14576" i="8"/>
  <c r="E14577" i="8"/>
  <c r="F14577" i="8" s="1"/>
  <c r="H14577" i="8" s="1"/>
  <c r="G14577" i="8"/>
  <c r="E14578" i="8"/>
  <c r="F14578" i="8"/>
  <c r="H14578" i="8" s="1"/>
  <c r="G14578" i="8"/>
  <c r="E14579" i="8"/>
  <c r="F14579" i="8"/>
  <c r="G14579" i="8"/>
  <c r="E14580" i="8"/>
  <c r="F14580" i="8" s="1"/>
  <c r="H14580" i="8" s="1"/>
  <c r="G14580" i="8"/>
  <c r="E14581" i="8"/>
  <c r="F14581" i="8" s="1"/>
  <c r="H14581" i="8" s="1"/>
  <c r="G14581" i="8"/>
  <c r="E14582" i="8"/>
  <c r="F14582" i="8"/>
  <c r="H14582" i="8" s="1"/>
  <c r="G14582" i="8"/>
  <c r="E14583" i="8"/>
  <c r="F14583" i="8"/>
  <c r="G14583" i="8"/>
  <c r="E14584" i="8"/>
  <c r="F14584" i="8" s="1"/>
  <c r="H14584" i="8" s="1"/>
  <c r="G14584" i="8"/>
  <c r="E14585" i="8"/>
  <c r="F14585" i="8" s="1"/>
  <c r="H14585" i="8" s="1"/>
  <c r="G14585" i="8"/>
  <c r="E14586" i="8"/>
  <c r="F14586" i="8"/>
  <c r="H14586" i="8" s="1"/>
  <c r="G14586" i="8"/>
  <c r="E14587" i="8"/>
  <c r="F14587" i="8"/>
  <c r="G14587" i="8"/>
  <c r="E14588" i="8"/>
  <c r="F14588" i="8" s="1"/>
  <c r="H14588" i="8" s="1"/>
  <c r="G14588" i="8"/>
  <c r="E14589" i="8"/>
  <c r="F14589" i="8" s="1"/>
  <c r="H14589" i="8" s="1"/>
  <c r="G14589" i="8"/>
  <c r="E14590" i="8"/>
  <c r="F14590" i="8"/>
  <c r="H14590" i="8" s="1"/>
  <c r="G14590" i="8"/>
  <c r="E14591" i="8"/>
  <c r="F14591" i="8"/>
  <c r="G14591" i="8"/>
  <c r="E14592" i="8"/>
  <c r="F14592" i="8" s="1"/>
  <c r="H14592" i="8" s="1"/>
  <c r="G14592" i="8"/>
  <c r="E14593" i="8"/>
  <c r="F14593" i="8" s="1"/>
  <c r="H14593" i="8" s="1"/>
  <c r="G14593" i="8"/>
  <c r="E14594" i="8"/>
  <c r="F14594" i="8"/>
  <c r="H14594" i="8" s="1"/>
  <c r="G14594" i="8"/>
  <c r="E14595" i="8"/>
  <c r="F14595" i="8"/>
  <c r="G14595" i="8"/>
  <c r="E14596" i="8"/>
  <c r="F14596" i="8" s="1"/>
  <c r="H14596" i="8" s="1"/>
  <c r="G14596" i="8"/>
  <c r="E14597" i="8"/>
  <c r="F14597" i="8" s="1"/>
  <c r="H14597" i="8" s="1"/>
  <c r="G14597" i="8"/>
  <c r="E14598" i="8"/>
  <c r="F14598" i="8"/>
  <c r="H14598" i="8" s="1"/>
  <c r="G14598" i="8"/>
  <c r="E14599" i="8"/>
  <c r="F14599" i="8"/>
  <c r="G14599" i="8"/>
  <c r="E14600" i="8"/>
  <c r="F14600" i="8" s="1"/>
  <c r="H14600" i="8" s="1"/>
  <c r="G14600" i="8"/>
  <c r="E14601" i="8"/>
  <c r="F14601" i="8" s="1"/>
  <c r="H14601" i="8" s="1"/>
  <c r="G14601" i="8"/>
  <c r="E14602" i="8"/>
  <c r="F14602" i="8"/>
  <c r="H14602" i="8" s="1"/>
  <c r="G14602" i="8"/>
  <c r="E14603" i="8"/>
  <c r="F14603" i="8"/>
  <c r="G14603" i="8"/>
  <c r="E14604" i="8"/>
  <c r="F14604" i="8" s="1"/>
  <c r="H14604" i="8" s="1"/>
  <c r="G14604" i="8"/>
  <c r="E14605" i="8"/>
  <c r="F14605" i="8" s="1"/>
  <c r="H14605" i="8" s="1"/>
  <c r="G14605" i="8"/>
  <c r="E14606" i="8"/>
  <c r="F14606" i="8"/>
  <c r="H14606" i="8" s="1"/>
  <c r="G14606" i="8"/>
  <c r="E14607" i="8"/>
  <c r="F14607" i="8"/>
  <c r="G14607" i="8"/>
  <c r="E14608" i="8"/>
  <c r="F14608" i="8" s="1"/>
  <c r="H14608" i="8" s="1"/>
  <c r="G14608" i="8"/>
  <c r="E14609" i="8"/>
  <c r="F14609" i="8" s="1"/>
  <c r="H14609" i="8" s="1"/>
  <c r="G14609" i="8"/>
  <c r="E14610" i="8"/>
  <c r="F14610" i="8"/>
  <c r="H14610" i="8" s="1"/>
  <c r="G14610" i="8"/>
  <c r="E14611" i="8"/>
  <c r="F14611" i="8"/>
  <c r="G14611" i="8"/>
  <c r="E14612" i="8"/>
  <c r="F14612" i="8" s="1"/>
  <c r="H14612" i="8" s="1"/>
  <c r="G14612" i="8"/>
  <c r="E14613" i="8"/>
  <c r="F14613" i="8" s="1"/>
  <c r="H14613" i="8" s="1"/>
  <c r="G14613" i="8"/>
  <c r="E14614" i="8"/>
  <c r="F14614" i="8"/>
  <c r="H14614" i="8" s="1"/>
  <c r="G14614" i="8"/>
  <c r="E14615" i="8"/>
  <c r="F14615" i="8"/>
  <c r="G14615" i="8"/>
  <c r="E14616" i="8"/>
  <c r="F14616" i="8" s="1"/>
  <c r="H14616" i="8" s="1"/>
  <c r="G14616" i="8"/>
  <c r="E14617" i="8"/>
  <c r="F14617" i="8" s="1"/>
  <c r="H14617" i="8" s="1"/>
  <c r="G14617" i="8"/>
  <c r="E14618" i="8"/>
  <c r="F14618" i="8"/>
  <c r="H14618" i="8" s="1"/>
  <c r="G14618" i="8"/>
  <c r="E14619" i="8"/>
  <c r="F14619" i="8"/>
  <c r="G14619" i="8"/>
  <c r="E14620" i="8"/>
  <c r="F14620" i="8" s="1"/>
  <c r="H14620" i="8" s="1"/>
  <c r="G14620" i="8"/>
  <c r="E14621" i="8"/>
  <c r="F14621" i="8" s="1"/>
  <c r="H14621" i="8" s="1"/>
  <c r="G14621" i="8"/>
  <c r="E14622" i="8"/>
  <c r="F14622" i="8"/>
  <c r="H14622" i="8" s="1"/>
  <c r="G14622" i="8"/>
  <c r="E14623" i="8"/>
  <c r="F14623" i="8"/>
  <c r="G14623" i="8"/>
  <c r="E14624" i="8"/>
  <c r="F14624" i="8" s="1"/>
  <c r="H14624" i="8" s="1"/>
  <c r="G14624" i="8"/>
  <c r="E14625" i="8"/>
  <c r="F14625" i="8" s="1"/>
  <c r="H14625" i="8" s="1"/>
  <c r="G14625" i="8"/>
  <c r="E14626" i="8"/>
  <c r="F14626" i="8"/>
  <c r="H14626" i="8" s="1"/>
  <c r="G14626" i="8"/>
  <c r="E14627" i="8"/>
  <c r="F14627" i="8"/>
  <c r="G14627" i="8"/>
  <c r="E14628" i="8"/>
  <c r="F14628" i="8" s="1"/>
  <c r="H14628" i="8" s="1"/>
  <c r="G14628" i="8"/>
  <c r="E14629" i="8"/>
  <c r="F14629" i="8" s="1"/>
  <c r="H14629" i="8" s="1"/>
  <c r="G14629" i="8"/>
  <c r="E14630" i="8"/>
  <c r="F14630" i="8"/>
  <c r="H14630" i="8" s="1"/>
  <c r="G14630" i="8"/>
  <c r="E14631" i="8"/>
  <c r="F14631" i="8"/>
  <c r="G14631" i="8"/>
  <c r="E14632" i="8"/>
  <c r="F14632" i="8" s="1"/>
  <c r="H14632" i="8" s="1"/>
  <c r="G14632" i="8"/>
  <c r="E14633" i="8"/>
  <c r="F14633" i="8" s="1"/>
  <c r="H14633" i="8" s="1"/>
  <c r="G14633" i="8"/>
  <c r="E14634" i="8"/>
  <c r="F14634" i="8"/>
  <c r="H14634" i="8" s="1"/>
  <c r="G14634" i="8"/>
  <c r="E14635" i="8"/>
  <c r="F14635" i="8"/>
  <c r="G14635" i="8"/>
  <c r="E14636" i="8"/>
  <c r="F14636" i="8" s="1"/>
  <c r="H14636" i="8" s="1"/>
  <c r="G14636" i="8"/>
  <c r="E14637" i="8"/>
  <c r="F14637" i="8" s="1"/>
  <c r="H14637" i="8" s="1"/>
  <c r="G14637" i="8"/>
  <c r="E14638" i="8"/>
  <c r="F14638" i="8"/>
  <c r="H14638" i="8" s="1"/>
  <c r="G14638" i="8"/>
  <c r="E14639" i="8"/>
  <c r="F14639" i="8"/>
  <c r="G14639" i="8"/>
  <c r="E14640" i="8"/>
  <c r="F14640" i="8" s="1"/>
  <c r="H14640" i="8" s="1"/>
  <c r="G14640" i="8"/>
  <c r="E14641" i="8"/>
  <c r="F14641" i="8" s="1"/>
  <c r="H14641" i="8" s="1"/>
  <c r="G14641" i="8"/>
  <c r="E14642" i="8"/>
  <c r="F14642" i="8"/>
  <c r="H14642" i="8" s="1"/>
  <c r="G14642" i="8"/>
  <c r="E14643" i="8"/>
  <c r="F14643" i="8"/>
  <c r="G14643" i="8"/>
  <c r="E14644" i="8"/>
  <c r="F14644" i="8" s="1"/>
  <c r="H14644" i="8" s="1"/>
  <c r="G14644" i="8"/>
  <c r="E14645" i="8"/>
  <c r="F14645" i="8" s="1"/>
  <c r="H14645" i="8" s="1"/>
  <c r="G14645" i="8"/>
  <c r="E14646" i="8"/>
  <c r="F14646" i="8"/>
  <c r="H14646" i="8" s="1"/>
  <c r="G14646" i="8"/>
  <c r="E14647" i="8"/>
  <c r="F14647" i="8"/>
  <c r="G14647" i="8"/>
  <c r="E14648" i="8"/>
  <c r="F14648" i="8" s="1"/>
  <c r="H14648" i="8" s="1"/>
  <c r="G14648" i="8"/>
  <c r="E14649" i="8"/>
  <c r="F14649" i="8" s="1"/>
  <c r="H14649" i="8" s="1"/>
  <c r="G14649" i="8"/>
  <c r="E14650" i="8"/>
  <c r="F14650" i="8"/>
  <c r="H14650" i="8" s="1"/>
  <c r="G14650" i="8"/>
  <c r="E14651" i="8"/>
  <c r="F14651" i="8"/>
  <c r="G14651" i="8"/>
  <c r="E14652" i="8"/>
  <c r="F14652" i="8" s="1"/>
  <c r="H14652" i="8" s="1"/>
  <c r="G14652" i="8"/>
  <c r="E14653" i="8"/>
  <c r="F14653" i="8" s="1"/>
  <c r="H14653" i="8" s="1"/>
  <c r="G14653" i="8"/>
  <c r="E14654" i="8"/>
  <c r="F14654" i="8"/>
  <c r="H14654" i="8" s="1"/>
  <c r="G14654" i="8"/>
  <c r="E14655" i="8"/>
  <c r="F14655" i="8"/>
  <c r="G14655" i="8"/>
  <c r="E14656" i="8"/>
  <c r="F14656" i="8" s="1"/>
  <c r="H14656" i="8" s="1"/>
  <c r="G14656" i="8"/>
  <c r="E14657" i="8"/>
  <c r="F14657" i="8" s="1"/>
  <c r="H14657" i="8" s="1"/>
  <c r="G14657" i="8"/>
  <c r="E14658" i="8"/>
  <c r="F14658" i="8"/>
  <c r="H14658" i="8" s="1"/>
  <c r="G14658" i="8"/>
  <c r="E14659" i="8"/>
  <c r="F14659" i="8"/>
  <c r="G14659" i="8"/>
  <c r="E14660" i="8"/>
  <c r="F14660" i="8" s="1"/>
  <c r="H14660" i="8" s="1"/>
  <c r="G14660" i="8"/>
  <c r="E14661" i="8"/>
  <c r="F14661" i="8" s="1"/>
  <c r="H14661" i="8" s="1"/>
  <c r="G14661" i="8"/>
  <c r="E14662" i="8"/>
  <c r="F14662" i="8"/>
  <c r="H14662" i="8" s="1"/>
  <c r="G14662" i="8"/>
  <c r="E14663" i="8"/>
  <c r="F14663" i="8" s="1"/>
  <c r="H14663" i="8" s="1"/>
  <c r="G14663" i="8"/>
  <c r="E14664" i="8"/>
  <c r="F14664" i="8" s="1"/>
  <c r="H14664" i="8" s="1"/>
  <c r="G14664" i="8"/>
  <c r="E14665" i="8"/>
  <c r="F14665" i="8" s="1"/>
  <c r="H14665" i="8" s="1"/>
  <c r="G14665" i="8"/>
  <c r="E14666" i="8"/>
  <c r="F14666" i="8"/>
  <c r="H14666" i="8" s="1"/>
  <c r="G14666" i="8"/>
  <c r="E14667" i="8"/>
  <c r="F14667" i="8" s="1"/>
  <c r="H14667" i="8" s="1"/>
  <c r="G14667" i="8"/>
  <c r="E14668" i="8"/>
  <c r="F14668" i="8" s="1"/>
  <c r="H14668" i="8" s="1"/>
  <c r="G14668" i="8"/>
  <c r="E14669" i="8"/>
  <c r="F14669" i="8" s="1"/>
  <c r="H14669" i="8" s="1"/>
  <c r="G14669" i="8"/>
  <c r="E14670" i="8"/>
  <c r="F14670" i="8"/>
  <c r="H14670" i="8" s="1"/>
  <c r="G14670" i="8"/>
  <c r="E14671" i="8"/>
  <c r="F14671" i="8" s="1"/>
  <c r="H14671" i="8" s="1"/>
  <c r="G14671" i="8"/>
  <c r="E14672" i="8"/>
  <c r="F14672" i="8" s="1"/>
  <c r="H14672" i="8" s="1"/>
  <c r="G14672" i="8"/>
  <c r="E14673" i="8"/>
  <c r="F14673" i="8" s="1"/>
  <c r="H14673" i="8" s="1"/>
  <c r="G14673" i="8"/>
  <c r="E14674" i="8"/>
  <c r="F14674" i="8"/>
  <c r="H14674" i="8" s="1"/>
  <c r="G14674" i="8"/>
  <c r="E14675" i="8"/>
  <c r="F14675" i="8" s="1"/>
  <c r="H14675" i="8" s="1"/>
  <c r="G14675" i="8"/>
  <c r="E14676" i="8"/>
  <c r="F14676" i="8" s="1"/>
  <c r="H14676" i="8" s="1"/>
  <c r="G14676" i="8"/>
  <c r="E14677" i="8"/>
  <c r="F14677" i="8" s="1"/>
  <c r="H14677" i="8" s="1"/>
  <c r="G14677" i="8"/>
  <c r="E14678" i="8"/>
  <c r="F14678" i="8"/>
  <c r="H14678" i="8" s="1"/>
  <c r="G14678" i="8"/>
  <c r="E14679" i="8"/>
  <c r="F14679" i="8" s="1"/>
  <c r="H14679" i="8" s="1"/>
  <c r="G14679" i="8"/>
  <c r="E14680" i="8"/>
  <c r="F14680" i="8" s="1"/>
  <c r="H14680" i="8" s="1"/>
  <c r="G14680" i="8"/>
  <c r="E14681" i="8"/>
  <c r="F14681" i="8" s="1"/>
  <c r="H14681" i="8" s="1"/>
  <c r="G14681" i="8"/>
  <c r="E14682" i="8"/>
  <c r="F14682" i="8"/>
  <c r="H14682" i="8" s="1"/>
  <c r="G14682" i="8"/>
  <c r="E14683" i="8"/>
  <c r="F14683" i="8" s="1"/>
  <c r="H14683" i="8" s="1"/>
  <c r="G14683" i="8"/>
  <c r="E14684" i="8"/>
  <c r="F14684" i="8" s="1"/>
  <c r="H14684" i="8" s="1"/>
  <c r="G14684" i="8"/>
  <c r="E14685" i="8"/>
  <c r="F14685" i="8" s="1"/>
  <c r="H14685" i="8" s="1"/>
  <c r="G14685" i="8"/>
  <c r="E14686" i="8"/>
  <c r="F14686" i="8"/>
  <c r="H14686" i="8" s="1"/>
  <c r="G14686" i="8"/>
  <c r="E14687" i="8"/>
  <c r="F14687" i="8" s="1"/>
  <c r="H14687" i="8" s="1"/>
  <c r="G14687" i="8"/>
  <c r="E14688" i="8"/>
  <c r="F14688" i="8" s="1"/>
  <c r="H14688" i="8" s="1"/>
  <c r="G14688" i="8"/>
  <c r="E14689" i="8"/>
  <c r="F14689" i="8" s="1"/>
  <c r="H14689" i="8" s="1"/>
  <c r="G14689" i="8"/>
  <c r="E14690" i="8"/>
  <c r="F14690" i="8"/>
  <c r="H14690" i="8" s="1"/>
  <c r="G14690" i="8"/>
  <c r="E14691" i="8"/>
  <c r="F14691" i="8" s="1"/>
  <c r="H14691" i="8" s="1"/>
  <c r="G14691" i="8"/>
  <c r="E14692" i="8"/>
  <c r="F14692" i="8" s="1"/>
  <c r="H14692" i="8" s="1"/>
  <c r="G14692" i="8"/>
  <c r="E14693" i="8"/>
  <c r="F14693" i="8" s="1"/>
  <c r="H14693" i="8" s="1"/>
  <c r="G14693" i="8"/>
  <c r="E14694" i="8"/>
  <c r="F14694" i="8"/>
  <c r="H14694" i="8" s="1"/>
  <c r="G14694" i="8"/>
  <c r="E14695" i="8"/>
  <c r="F14695" i="8" s="1"/>
  <c r="H14695" i="8" s="1"/>
  <c r="G14695" i="8"/>
  <c r="E14696" i="8"/>
  <c r="F14696" i="8" s="1"/>
  <c r="H14696" i="8" s="1"/>
  <c r="G14696" i="8"/>
  <c r="E14697" i="8"/>
  <c r="F14697" i="8" s="1"/>
  <c r="H14697" i="8" s="1"/>
  <c r="G14697" i="8"/>
  <c r="E14698" i="8"/>
  <c r="F14698" i="8"/>
  <c r="H14698" i="8" s="1"/>
  <c r="G14698" i="8"/>
  <c r="E14699" i="8"/>
  <c r="F14699" i="8" s="1"/>
  <c r="H14699" i="8" s="1"/>
  <c r="G14699" i="8"/>
  <c r="E14700" i="8"/>
  <c r="F14700" i="8" s="1"/>
  <c r="H14700" i="8" s="1"/>
  <c r="G14700" i="8"/>
  <c r="E14701" i="8"/>
  <c r="F14701" i="8" s="1"/>
  <c r="H14701" i="8" s="1"/>
  <c r="G14701" i="8"/>
  <c r="E14702" i="8"/>
  <c r="F14702" i="8"/>
  <c r="H14702" i="8" s="1"/>
  <c r="G14702" i="8"/>
  <c r="E14703" i="8"/>
  <c r="F14703" i="8" s="1"/>
  <c r="H14703" i="8" s="1"/>
  <c r="G14703" i="8"/>
  <c r="E14704" i="8"/>
  <c r="F14704" i="8" s="1"/>
  <c r="H14704" i="8" s="1"/>
  <c r="G14704" i="8"/>
  <c r="E14705" i="8"/>
  <c r="F14705" i="8" s="1"/>
  <c r="H14705" i="8" s="1"/>
  <c r="G14705" i="8"/>
  <c r="E14706" i="8"/>
  <c r="F14706" i="8"/>
  <c r="H14706" i="8" s="1"/>
  <c r="G14706" i="8"/>
  <c r="E14707" i="8"/>
  <c r="F14707" i="8" s="1"/>
  <c r="H14707" i="8" s="1"/>
  <c r="G14707" i="8"/>
  <c r="E14708" i="8"/>
  <c r="F14708" i="8" s="1"/>
  <c r="H14708" i="8" s="1"/>
  <c r="G14708" i="8"/>
  <c r="E14709" i="8"/>
  <c r="F14709" i="8" s="1"/>
  <c r="H14709" i="8" s="1"/>
  <c r="G14709" i="8"/>
  <c r="E14710" i="8"/>
  <c r="F14710" i="8"/>
  <c r="H14710" i="8" s="1"/>
  <c r="G14710" i="8"/>
  <c r="E14711" i="8"/>
  <c r="F14711" i="8" s="1"/>
  <c r="H14711" i="8" s="1"/>
  <c r="G14711" i="8"/>
  <c r="E14712" i="8"/>
  <c r="F14712" i="8" s="1"/>
  <c r="H14712" i="8" s="1"/>
  <c r="G14712" i="8"/>
  <c r="E14713" i="8"/>
  <c r="F14713" i="8" s="1"/>
  <c r="H14713" i="8" s="1"/>
  <c r="G14713" i="8"/>
  <c r="E14714" i="8"/>
  <c r="F14714" i="8"/>
  <c r="H14714" i="8" s="1"/>
  <c r="G14714" i="8"/>
  <c r="E14715" i="8"/>
  <c r="F14715" i="8" s="1"/>
  <c r="H14715" i="8" s="1"/>
  <c r="G14715" i="8"/>
  <c r="E14716" i="8"/>
  <c r="F14716" i="8" s="1"/>
  <c r="H14716" i="8" s="1"/>
  <c r="G14716" i="8"/>
  <c r="E14717" i="8"/>
  <c r="F14717" i="8" s="1"/>
  <c r="H14717" i="8" s="1"/>
  <c r="G14717" i="8"/>
  <c r="E14718" i="8"/>
  <c r="F14718" i="8"/>
  <c r="H14718" i="8" s="1"/>
  <c r="G14718" i="8"/>
  <c r="E14719" i="8"/>
  <c r="F14719" i="8" s="1"/>
  <c r="H14719" i="8" s="1"/>
  <c r="G14719" i="8"/>
  <c r="E14720" i="8"/>
  <c r="F14720" i="8" s="1"/>
  <c r="H14720" i="8" s="1"/>
  <c r="G14720" i="8"/>
  <c r="E14721" i="8"/>
  <c r="F14721" i="8" s="1"/>
  <c r="H14721" i="8" s="1"/>
  <c r="G14721" i="8"/>
  <c r="E14722" i="8"/>
  <c r="F14722" i="8"/>
  <c r="H14722" i="8" s="1"/>
  <c r="G14722" i="8"/>
  <c r="E14723" i="8"/>
  <c r="F14723" i="8" s="1"/>
  <c r="H14723" i="8" s="1"/>
  <c r="G14723" i="8"/>
  <c r="E14724" i="8"/>
  <c r="F14724" i="8" s="1"/>
  <c r="H14724" i="8" s="1"/>
  <c r="G14724" i="8"/>
  <c r="E14725" i="8"/>
  <c r="F14725" i="8" s="1"/>
  <c r="H14725" i="8" s="1"/>
  <c r="G14725" i="8"/>
  <c r="E14726" i="8"/>
  <c r="F14726" i="8"/>
  <c r="H14726" i="8" s="1"/>
  <c r="G14726" i="8"/>
  <c r="E14727" i="8"/>
  <c r="F14727" i="8" s="1"/>
  <c r="H14727" i="8" s="1"/>
  <c r="G14727" i="8"/>
  <c r="E14728" i="8"/>
  <c r="F14728" i="8" s="1"/>
  <c r="H14728" i="8" s="1"/>
  <c r="G14728" i="8"/>
  <c r="E14729" i="8"/>
  <c r="F14729" i="8" s="1"/>
  <c r="H14729" i="8" s="1"/>
  <c r="G14729" i="8"/>
  <c r="E14730" i="8"/>
  <c r="F14730" i="8"/>
  <c r="H14730" i="8" s="1"/>
  <c r="G14730" i="8"/>
  <c r="E14731" i="8"/>
  <c r="F14731" i="8" s="1"/>
  <c r="H14731" i="8" s="1"/>
  <c r="G14731" i="8"/>
  <c r="E14732" i="8"/>
  <c r="F14732" i="8" s="1"/>
  <c r="H14732" i="8" s="1"/>
  <c r="G14732" i="8"/>
  <c r="E14733" i="8"/>
  <c r="F14733" i="8" s="1"/>
  <c r="H14733" i="8" s="1"/>
  <c r="G14733" i="8"/>
  <c r="E14734" i="8"/>
  <c r="F14734" i="8"/>
  <c r="H14734" i="8" s="1"/>
  <c r="G14734" i="8"/>
  <c r="E14735" i="8"/>
  <c r="F14735" i="8" s="1"/>
  <c r="H14735" i="8" s="1"/>
  <c r="G14735" i="8"/>
  <c r="E14736" i="8"/>
  <c r="F14736" i="8" s="1"/>
  <c r="H14736" i="8" s="1"/>
  <c r="G14736" i="8"/>
  <c r="E14737" i="8"/>
  <c r="F14737" i="8" s="1"/>
  <c r="H14737" i="8" s="1"/>
  <c r="G14737" i="8"/>
  <c r="E14738" i="8"/>
  <c r="F14738" i="8"/>
  <c r="H14738" i="8" s="1"/>
  <c r="G14738" i="8"/>
  <c r="E14739" i="8"/>
  <c r="F14739" i="8" s="1"/>
  <c r="H14739" i="8" s="1"/>
  <c r="G14739" i="8"/>
  <c r="E14740" i="8"/>
  <c r="F14740" i="8" s="1"/>
  <c r="H14740" i="8" s="1"/>
  <c r="G14740" i="8"/>
  <c r="E14741" i="8"/>
  <c r="F14741" i="8" s="1"/>
  <c r="H14741" i="8" s="1"/>
  <c r="G14741" i="8"/>
  <c r="E14742" i="8"/>
  <c r="F14742" i="8"/>
  <c r="H14742" i="8" s="1"/>
  <c r="G14742" i="8"/>
  <c r="E14743" i="8"/>
  <c r="F14743" i="8" s="1"/>
  <c r="H14743" i="8" s="1"/>
  <c r="G14743" i="8"/>
  <c r="E14744" i="8"/>
  <c r="F14744" i="8" s="1"/>
  <c r="H14744" i="8" s="1"/>
  <c r="G14744" i="8"/>
  <c r="E14745" i="8"/>
  <c r="F14745" i="8" s="1"/>
  <c r="H14745" i="8" s="1"/>
  <c r="G14745" i="8"/>
  <c r="E14746" i="8"/>
  <c r="F14746" i="8"/>
  <c r="H14746" i="8" s="1"/>
  <c r="G14746" i="8"/>
  <c r="E14747" i="8"/>
  <c r="F14747" i="8"/>
  <c r="G14747" i="8"/>
  <c r="E14748" i="8"/>
  <c r="F14748" i="8" s="1"/>
  <c r="H14748" i="8" s="1"/>
  <c r="G14748" i="8"/>
  <c r="E14749" i="8"/>
  <c r="F14749" i="8" s="1"/>
  <c r="H14749" i="8" s="1"/>
  <c r="G14749" i="8"/>
  <c r="E14750" i="8"/>
  <c r="F14750" i="8"/>
  <c r="H14750" i="8" s="1"/>
  <c r="G14750" i="8"/>
  <c r="E14751" i="8"/>
  <c r="F14751" i="8"/>
  <c r="G14751" i="8"/>
  <c r="E14752" i="8"/>
  <c r="F14752" i="8" s="1"/>
  <c r="H14752" i="8" s="1"/>
  <c r="G14752" i="8"/>
  <c r="E14753" i="8"/>
  <c r="F14753" i="8" s="1"/>
  <c r="H14753" i="8" s="1"/>
  <c r="G14753" i="8"/>
  <c r="E14754" i="8"/>
  <c r="F14754" i="8"/>
  <c r="H14754" i="8" s="1"/>
  <c r="G14754" i="8"/>
  <c r="E14755" i="8"/>
  <c r="F14755" i="8"/>
  <c r="G14755" i="8"/>
  <c r="E14756" i="8"/>
  <c r="F14756" i="8" s="1"/>
  <c r="H14756" i="8" s="1"/>
  <c r="G14756" i="8"/>
  <c r="E14757" i="8"/>
  <c r="F14757" i="8" s="1"/>
  <c r="H14757" i="8" s="1"/>
  <c r="G14757" i="8"/>
  <c r="E14758" i="8"/>
  <c r="F14758" i="8"/>
  <c r="H14758" i="8" s="1"/>
  <c r="G14758" i="8"/>
  <c r="E14759" i="8"/>
  <c r="F14759" i="8"/>
  <c r="G14759" i="8"/>
  <c r="E14760" i="8"/>
  <c r="F14760" i="8" s="1"/>
  <c r="H14760" i="8" s="1"/>
  <c r="G14760" i="8"/>
  <c r="E14761" i="8"/>
  <c r="F14761" i="8" s="1"/>
  <c r="H14761" i="8" s="1"/>
  <c r="G14761" i="8"/>
  <c r="E14762" i="8"/>
  <c r="F14762" i="8"/>
  <c r="H14762" i="8" s="1"/>
  <c r="G14762" i="8"/>
  <c r="E14763" i="8"/>
  <c r="F14763" i="8"/>
  <c r="G14763" i="8"/>
  <c r="E14764" i="8"/>
  <c r="F14764" i="8" s="1"/>
  <c r="H14764" i="8" s="1"/>
  <c r="G14764" i="8"/>
  <c r="E14765" i="8"/>
  <c r="F14765" i="8" s="1"/>
  <c r="H14765" i="8" s="1"/>
  <c r="G14765" i="8"/>
  <c r="E14766" i="8"/>
  <c r="F14766" i="8"/>
  <c r="H14766" i="8" s="1"/>
  <c r="G14766" i="8"/>
  <c r="E14767" i="8"/>
  <c r="F14767" i="8"/>
  <c r="G14767" i="8"/>
  <c r="E14768" i="8"/>
  <c r="F14768" i="8" s="1"/>
  <c r="H14768" i="8" s="1"/>
  <c r="G14768" i="8"/>
  <c r="E14769" i="8"/>
  <c r="F14769" i="8" s="1"/>
  <c r="H14769" i="8" s="1"/>
  <c r="G14769" i="8"/>
  <c r="E14770" i="8"/>
  <c r="F14770" i="8"/>
  <c r="H14770" i="8" s="1"/>
  <c r="G14770" i="8"/>
  <c r="E14771" i="8"/>
  <c r="F14771" i="8"/>
  <c r="G14771" i="8"/>
  <c r="E14772" i="8"/>
  <c r="F14772" i="8" s="1"/>
  <c r="H14772" i="8" s="1"/>
  <c r="G14772" i="8"/>
  <c r="E14773" i="8"/>
  <c r="F14773" i="8" s="1"/>
  <c r="H14773" i="8" s="1"/>
  <c r="G14773" i="8"/>
  <c r="E14774" i="8"/>
  <c r="F14774" i="8"/>
  <c r="H14774" i="8" s="1"/>
  <c r="G14774" i="8"/>
  <c r="E14775" i="8"/>
  <c r="F14775" i="8"/>
  <c r="G14775" i="8"/>
  <c r="E14776" i="8"/>
  <c r="F14776" i="8" s="1"/>
  <c r="H14776" i="8" s="1"/>
  <c r="G14776" i="8"/>
  <c r="E14777" i="8"/>
  <c r="F14777" i="8" s="1"/>
  <c r="H14777" i="8" s="1"/>
  <c r="G14777" i="8"/>
  <c r="E14778" i="8"/>
  <c r="F14778" i="8"/>
  <c r="H14778" i="8" s="1"/>
  <c r="G14778" i="8"/>
  <c r="E14779" i="8"/>
  <c r="F14779" i="8"/>
  <c r="G14779" i="8"/>
  <c r="E14780" i="8"/>
  <c r="F14780" i="8" s="1"/>
  <c r="H14780" i="8" s="1"/>
  <c r="G14780" i="8"/>
  <c r="E14781" i="8"/>
  <c r="F14781" i="8" s="1"/>
  <c r="H14781" i="8" s="1"/>
  <c r="G14781" i="8"/>
  <c r="E14782" i="8"/>
  <c r="F14782" i="8"/>
  <c r="H14782" i="8" s="1"/>
  <c r="G14782" i="8"/>
  <c r="E14783" i="8"/>
  <c r="F14783" i="8"/>
  <c r="G14783" i="8"/>
  <c r="E14784" i="8"/>
  <c r="F14784" i="8" s="1"/>
  <c r="H14784" i="8" s="1"/>
  <c r="G14784" i="8"/>
  <c r="E14785" i="8"/>
  <c r="F14785" i="8" s="1"/>
  <c r="H14785" i="8" s="1"/>
  <c r="G14785" i="8"/>
  <c r="E14786" i="8"/>
  <c r="F14786" i="8"/>
  <c r="H14786" i="8" s="1"/>
  <c r="G14786" i="8"/>
  <c r="E14787" i="8"/>
  <c r="F14787" i="8"/>
  <c r="G14787" i="8"/>
  <c r="E14788" i="8"/>
  <c r="F14788" i="8" s="1"/>
  <c r="H14788" i="8" s="1"/>
  <c r="G14788" i="8"/>
  <c r="E14789" i="8"/>
  <c r="F14789" i="8" s="1"/>
  <c r="H14789" i="8" s="1"/>
  <c r="G14789" i="8"/>
  <c r="E14790" i="8"/>
  <c r="F14790" i="8"/>
  <c r="H14790" i="8" s="1"/>
  <c r="G14790" i="8"/>
  <c r="E14791" i="8"/>
  <c r="F14791" i="8"/>
  <c r="G14791" i="8"/>
  <c r="E14792" i="8"/>
  <c r="F14792" i="8" s="1"/>
  <c r="H14792" i="8" s="1"/>
  <c r="G14792" i="8"/>
  <c r="E14793" i="8"/>
  <c r="F14793" i="8" s="1"/>
  <c r="H14793" i="8" s="1"/>
  <c r="G14793" i="8"/>
  <c r="E14794" i="8"/>
  <c r="F14794" i="8"/>
  <c r="H14794" i="8" s="1"/>
  <c r="G14794" i="8"/>
  <c r="E14795" i="8"/>
  <c r="F14795" i="8"/>
  <c r="G14795" i="8"/>
  <c r="E14796" i="8"/>
  <c r="F14796" i="8" s="1"/>
  <c r="H14796" i="8" s="1"/>
  <c r="G14796" i="8"/>
  <c r="E14797" i="8"/>
  <c r="F14797" i="8" s="1"/>
  <c r="H14797" i="8" s="1"/>
  <c r="G14797" i="8"/>
  <c r="E14798" i="8"/>
  <c r="F14798" i="8"/>
  <c r="H14798" i="8" s="1"/>
  <c r="G14798" i="8"/>
  <c r="E14799" i="8"/>
  <c r="F14799" i="8"/>
  <c r="G14799" i="8"/>
  <c r="E14800" i="8"/>
  <c r="F14800" i="8" s="1"/>
  <c r="H14800" i="8" s="1"/>
  <c r="G14800" i="8"/>
  <c r="E14801" i="8"/>
  <c r="F14801" i="8" s="1"/>
  <c r="H14801" i="8" s="1"/>
  <c r="G14801" i="8"/>
  <c r="E14802" i="8"/>
  <c r="F14802" i="8"/>
  <c r="H14802" i="8" s="1"/>
  <c r="G14802" i="8"/>
  <c r="E14803" i="8"/>
  <c r="F14803" i="8"/>
  <c r="G14803" i="8"/>
  <c r="E14804" i="8"/>
  <c r="F14804" i="8" s="1"/>
  <c r="H14804" i="8" s="1"/>
  <c r="G14804" i="8"/>
  <c r="E14805" i="8"/>
  <c r="F14805" i="8" s="1"/>
  <c r="H14805" i="8" s="1"/>
  <c r="G14805" i="8"/>
  <c r="E14806" i="8"/>
  <c r="F14806" i="8"/>
  <c r="H14806" i="8" s="1"/>
  <c r="G14806" i="8"/>
  <c r="E14807" i="8"/>
  <c r="F14807" i="8"/>
  <c r="G14807" i="8"/>
  <c r="E14808" i="8"/>
  <c r="F14808" i="8" s="1"/>
  <c r="H14808" i="8" s="1"/>
  <c r="G14808" i="8"/>
  <c r="E14809" i="8"/>
  <c r="F14809" i="8" s="1"/>
  <c r="H14809" i="8" s="1"/>
  <c r="G14809" i="8"/>
  <c r="E14810" i="8"/>
  <c r="F14810" i="8"/>
  <c r="H14810" i="8" s="1"/>
  <c r="G14810" i="8"/>
  <c r="E14811" i="8"/>
  <c r="F14811" i="8"/>
  <c r="G14811" i="8"/>
  <c r="E14812" i="8"/>
  <c r="F14812" i="8" s="1"/>
  <c r="H14812" i="8" s="1"/>
  <c r="G14812" i="8"/>
  <c r="E14813" i="8"/>
  <c r="F14813" i="8" s="1"/>
  <c r="H14813" i="8" s="1"/>
  <c r="G14813" i="8"/>
  <c r="E14814" i="8"/>
  <c r="F14814" i="8"/>
  <c r="H14814" i="8" s="1"/>
  <c r="G14814" i="8"/>
  <c r="E14815" i="8"/>
  <c r="F14815" i="8"/>
  <c r="G14815" i="8"/>
  <c r="E14816" i="8"/>
  <c r="F14816" i="8" s="1"/>
  <c r="H14816" i="8" s="1"/>
  <c r="G14816" i="8"/>
  <c r="E14817" i="8"/>
  <c r="F14817" i="8" s="1"/>
  <c r="H14817" i="8" s="1"/>
  <c r="G14817" i="8"/>
  <c r="E14818" i="8"/>
  <c r="F14818" i="8"/>
  <c r="H14818" i="8" s="1"/>
  <c r="G14818" i="8"/>
  <c r="E14819" i="8"/>
  <c r="F14819" i="8"/>
  <c r="G14819" i="8"/>
  <c r="E14820" i="8"/>
  <c r="F14820" i="8" s="1"/>
  <c r="H14820" i="8" s="1"/>
  <c r="G14820" i="8"/>
  <c r="E14821" i="8"/>
  <c r="F14821" i="8" s="1"/>
  <c r="H14821" i="8" s="1"/>
  <c r="G14821" i="8"/>
  <c r="E14822" i="8"/>
  <c r="F14822" i="8"/>
  <c r="H14822" i="8" s="1"/>
  <c r="G14822" i="8"/>
  <c r="E14823" i="8"/>
  <c r="F14823" i="8"/>
  <c r="G14823" i="8"/>
  <c r="E14824" i="8"/>
  <c r="F14824" i="8" s="1"/>
  <c r="H14824" i="8" s="1"/>
  <c r="G14824" i="8"/>
  <c r="E14825" i="8"/>
  <c r="F14825" i="8" s="1"/>
  <c r="H14825" i="8" s="1"/>
  <c r="G14825" i="8"/>
  <c r="E14826" i="8"/>
  <c r="F14826" i="8" s="1"/>
  <c r="H14826" i="8" s="1"/>
  <c r="G14826" i="8"/>
  <c r="E14827" i="8"/>
  <c r="F14827" i="8"/>
  <c r="H14827" i="8" s="1"/>
  <c r="G14827" i="8"/>
  <c r="E14828" i="8"/>
  <c r="F14828" i="8" s="1"/>
  <c r="H14828" i="8" s="1"/>
  <c r="G14828" i="8"/>
  <c r="E14829" i="8"/>
  <c r="F14829" i="8" s="1"/>
  <c r="H14829" i="8" s="1"/>
  <c r="G14829" i="8"/>
  <c r="E14830" i="8"/>
  <c r="F14830" i="8" s="1"/>
  <c r="H14830" i="8" s="1"/>
  <c r="G14830" i="8"/>
  <c r="E14831" i="8"/>
  <c r="F14831" i="8"/>
  <c r="H14831" i="8" s="1"/>
  <c r="G14831" i="8"/>
  <c r="E14832" i="8"/>
  <c r="F14832" i="8" s="1"/>
  <c r="H14832" i="8" s="1"/>
  <c r="G14832" i="8"/>
  <c r="E14833" i="8"/>
  <c r="F14833" i="8" s="1"/>
  <c r="H14833" i="8" s="1"/>
  <c r="G14833" i="8"/>
  <c r="E14834" i="8"/>
  <c r="F14834" i="8" s="1"/>
  <c r="H14834" i="8" s="1"/>
  <c r="G14834" i="8"/>
  <c r="E14835" i="8"/>
  <c r="F14835" i="8"/>
  <c r="H14835" i="8" s="1"/>
  <c r="G14835" i="8"/>
  <c r="E14836" i="8"/>
  <c r="F14836" i="8" s="1"/>
  <c r="H14836" i="8" s="1"/>
  <c r="G14836" i="8"/>
  <c r="E14837" i="8"/>
  <c r="F14837" i="8" s="1"/>
  <c r="H14837" i="8" s="1"/>
  <c r="G14837" i="8"/>
  <c r="E14838" i="8"/>
  <c r="F14838" i="8" s="1"/>
  <c r="H14838" i="8" s="1"/>
  <c r="G14838" i="8"/>
  <c r="E14839" i="8"/>
  <c r="F14839" i="8"/>
  <c r="H14839" i="8" s="1"/>
  <c r="G14839" i="8"/>
  <c r="E14840" i="8"/>
  <c r="F14840" i="8" s="1"/>
  <c r="H14840" i="8" s="1"/>
  <c r="G14840" i="8"/>
  <c r="E14841" i="8"/>
  <c r="F14841" i="8" s="1"/>
  <c r="H14841" i="8" s="1"/>
  <c r="G14841" i="8"/>
  <c r="E14842" i="8"/>
  <c r="F14842" i="8" s="1"/>
  <c r="H14842" i="8" s="1"/>
  <c r="G14842" i="8"/>
  <c r="E14843" i="8"/>
  <c r="F14843" i="8"/>
  <c r="H14843" i="8" s="1"/>
  <c r="G14843" i="8"/>
  <c r="E14844" i="8"/>
  <c r="F14844" i="8" s="1"/>
  <c r="H14844" i="8" s="1"/>
  <c r="G14844" i="8"/>
  <c r="E14845" i="8"/>
  <c r="F14845" i="8" s="1"/>
  <c r="H14845" i="8" s="1"/>
  <c r="G14845" i="8"/>
  <c r="E14846" i="8"/>
  <c r="F14846" i="8" s="1"/>
  <c r="H14846" i="8" s="1"/>
  <c r="G14846" i="8"/>
  <c r="E14847" i="8"/>
  <c r="F14847" i="8"/>
  <c r="H14847" i="8" s="1"/>
  <c r="G14847" i="8"/>
  <c r="E14848" i="8"/>
  <c r="F14848" i="8" s="1"/>
  <c r="H14848" i="8" s="1"/>
  <c r="G14848" i="8"/>
  <c r="E14849" i="8"/>
  <c r="F14849" i="8" s="1"/>
  <c r="H14849" i="8" s="1"/>
  <c r="G14849" i="8"/>
  <c r="E14850" i="8"/>
  <c r="F14850" i="8" s="1"/>
  <c r="H14850" i="8" s="1"/>
  <c r="G14850" i="8"/>
  <c r="E14851" i="8"/>
  <c r="F14851" i="8"/>
  <c r="H14851" i="8" s="1"/>
  <c r="G14851" i="8"/>
  <c r="E14852" i="8"/>
  <c r="F14852" i="8" s="1"/>
  <c r="H14852" i="8" s="1"/>
  <c r="G14852" i="8"/>
  <c r="E14853" i="8"/>
  <c r="F14853" i="8" s="1"/>
  <c r="H14853" i="8" s="1"/>
  <c r="G14853" i="8"/>
  <c r="E14854" i="8"/>
  <c r="F14854" i="8" s="1"/>
  <c r="H14854" i="8" s="1"/>
  <c r="G14854" i="8"/>
  <c r="E14855" i="8"/>
  <c r="F14855" i="8"/>
  <c r="H14855" i="8" s="1"/>
  <c r="G14855" i="8"/>
  <c r="E14856" i="8"/>
  <c r="F14856" i="8" s="1"/>
  <c r="H14856" i="8" s="1"/>
  <c r="G14856" i="8"/>
  <c r="E14857" i="8"/>
  <c r="F14857" i="8" s="1"/>
  <c r="H14857" i="8" s="1"/>
  <c r="G14857" i="8"/>
  <c r="E14858" i="8"/>
  <c r="F14858" i="8" s="1"/>
  <c r="H14858" i="8" s="1"/>
  <c r="G14858" i="8"/>
  <c r="E14859" i="8"/>
  <c r="F14859" i="8"/>
  <c r="H14859" i="8" s="1"/>
  <c r="G14859" i="8"/>
  <c r="E14860" i="8"/>
  <c r="F14860" i="8" s="1"/>
  <c r="H14860" i="8" s="1"/>
  <c r="G14860" i="8"/>
  <c r="E14861" i="8"/>
  <c r="F14861" i="8" s="1"/>
  <c r="H14861" i="8" s="1"/>
  <c r="G14861" i="8"/>
  <c r="E14862" i="8"/>
  <c r="F14862" i="8" s="1"/>
  <c r="H14862" i="8" s="1"/>
  <c r="G14862" i="8"/>
  <c r="E14863" i="8"/>
  <c r="F14863" i="8"/>
  <c r="H14863" i="8" s="1"/>
  <c r="G14863" i="8"/>
  <c r="E14864" i="8"/>
  <c r="F14864" i="8" s="1"/>
  <c r="H14864" i="8" s="1"/>
  <c r="G14864" i="8"/>
  <c r="E14865" i="8"/>
  <c r="F14865" i="8" s="1"/>
  <c r="H14865" i="8" s="1"/>
  <c r="G14865" i="8"/>
  <c r="E14866" i="8"/>
  <c r="F14866" i="8" s="1"/>
  <c r="H14866" i="8" s="1"/>
  <c r="G14866" i="8"/>
  <c r="E14867" i="8"/>
  <c r="F14867" i="8"/>
  <c r="H14867" i="8" s="1"/>
  <c r="G14867" i="8"/>
  <c r="E14868" i="8"/>
  <c r="F14868" i="8" s="1"/>
  <c r="H14868" i="8" s="1"/>
  <c r="G14868" i="8"/>
  <c r="E14869" i="8"/>
  <c r="F14869" i="8" s="1"/>
  <c r="H14869" i="8" s="1"/>
  <c r="G14869" i="8"/>
  <c r="E14870" i="8"/>
  <c r="F14870" i="8" s="1"/>
  <c r="H14870" i="8" s="1"/>
  <c r="G14870" i="8"/>
  <c r="E14871" i="8"/>
  <c r="F14871" i="8"/>
  <c r="H14871" i="8" s="1"/>
  <c r="G14871" i="8"/>
  <c r="E14872" i="8"/>
  <c r="F14872" i="8" s="1"/>
  <c r="H14872" i="8" s="1"/>
  <c r="G14872" i="8"/>
  <c r="E14873" i="8"/>
  <c r="F14873" i="8" s="1"/>
  <c r="H14873" i="8" s="1"/>
  <c r="G14873" i="8"/>
  <c r="E14874" i="8"/>
  <c r="F14874" i="8" s="1"/>
  <c r="H14874" i="8" s="1"/>
  <c r="G14874" i="8"/>
  <c r="E14875" i="8"/>
  <c r="F14875" i="8"/>
  <c r="H14875" i="8" s="1"/>
  <c r="G14875" i="8"/>
  <c r="E14876" i="8"/>
  <c r="F14876" i="8" s="1"/>
  <c r="H14876" i="8" s="1"/>
  <c r="G14876" i="8"/>
  <c r="E14877" i="8"/>
  <c r="F14877" i="8" s="1"/>
  <c r="H14877" i="8" s="1"/>
  <c r="G14877" i="8"/>
  <c r="E14878" i="8"/>
  <c r="F14878" i="8" s="1"/>
  <c r="H14878" i="8" s="1"/>
  <c r="G14878" i="8"/>
  <c r="E14879" i="8"/>
  <c r="F14879" i="8"/>
  <c r="H14879" i="8" s="1"/>
  <c r="G14879" i="8"/>
  <c r="E14880" i="8"/>
  <c r="F14880" i="8" s="1"/>
  <c r="H14880" i="8" s="1"/>
  <c r="G14880" i="8"/>
  <c r="E14881" i="8"/>
  <c r="F14881" i="8" s="1"/>
  <c r="H14881" i="8" s="1"/>
  <c r="G14881" i="8"/>
  <c r="E14882" i="8"/>
  <c r="F14882" i="8" s="1"/>
  <c r="H14882" i="8" s="1"/>
  <c r="G14882" i="8"/>
  <c r="E14883" i="8"/>
  <c r="F14883" i="8"/>
  <c r="H14883" i="8" s="1"/>
  <c r="G14883" i="8"/>
  <c r="E14884" i="8"/>
  <c r="F14884" i="8" s="1"/>
  <c r="H14884" i="8" s="1"/>
  <c r="G14884" i="8"/>
  <c r="E14885" i="8"/>
  <c r="F14885" i="8" s="1"/>
  <c r="H14885" i="8" s="1"/>
  <c r="G14885" i="8"/>
  <c r="E14886" i="8"/>
  <c r="F14886" i="8" s="1"/>
  <c r="H14886" i="8" s="1"/>
  <c r="G14886" i="8"/>
  <c r="E14887" i="8"/>
  <c r="F14887" i="8"/>
  <c r="H14887" i="8" s="1"/>
  <c r="G14887" i="8"/>
  <c r="E14888" i="8"/>
  <c r="F14888" i="8" s="1"/>
  <c r="H14888" i="8" s="1"/>
  <c r="G14888" i="8"/>
  <c r="E14889" i="8"/>
  <c r="F14889" i="8" s="1"/>
  <c r="H14889" i="8" s="1"/>
  <c r="G14889" i="8"/>
  <c r="E14890" i="8"/>
  <c r="F14890" i="8" s="1"/>
  <c r="H14890" i="8" s="1"/>
  <c r="G14890" i="8"/>
  <c r="E14891" i="8"/>
  <c r="F14891" i="8"/>
  <c r="H14891" i="8" s="1"/>
  <c r="G14891" i="8"/>
  <c r="E14892" i="8"/>
  <c r="F14892" i="8" s="1"/>
  <c r="H14892" i="8" s="1"/>
  <c r="G14892" i="8"/>
  <c r="E14893" i="8"/>
  <c r="F14893" i="8" s="1"/>
  <c r="H14893" i="8" s="1"/>
  <c r="G14893" i="8"/>
  <c r="E14894" i="8"/>
  <c r="F14894" i="8" s="1"/>
  <c r="H14894" i="8" s="1"/>
  <c r="G14894" i="8"/>
  <c r="E14895" i="8"/>
  <c r="F14895" i="8"/>
  <c r="H14895" i="8" s="1"/>
  <c r="G14895" i="8"/>
  <c r="E14896" i="8"/>
  <c r="F14896" i="8" s="1"/>
  <c r="H14896" i="8" s="1"/>
  <c r="G14896" i="8"/>
  <c r="E14897" i="8"/>
  <c r="F14897" i="8" s="1"/>
  <c r="H14897" i="8" s="1"/>
  <c r="G14897" i="8"/>
  <c r="E14898" i="8"/>
  <c r="F14898" i="8" s="1"/>
  <c r="H14898" i="8" s="1"/>
  <c r="G14898" i="8"/>
  <c r="E14899" i="8"/>
  <c r="F14899" i="8"/>
  <c r="H14899" i="8" s="1"/>
  <c r="G14899" i="8"/>
  <c r="E14900" i="8"/>
  <c r="F14900" i="8" s="1"/>
  <c r="H14900" i="8" s="1"/>
  <c r="G14900" i="8"/>
  <c r="E14901" i="8"/>
  <c r="F14901" i="8" s="1"/>
  <c r="H14901" i="8" s="1"/>
  <c r="G14901" i="8"/>
  <c r="E14902" i="8"/>
  <c r="F14902" i="8" s="1"/>
  <c r="H14902" i="8" s="1"/>
  <c r="G14902" i="8"/>
  <c r="E14903" i="8"/>
  <c r="F14903" i="8"/>
  <c r="H14903" i="8" s="1"/>
  <c r="G14903" i="8"/>
  <c r="E14904" i="8"/>
  <c r="F14904" i="8" s="1"/>
  <c r="H14904" i="8" s="1"/>
  <c r="G14904" i="8"/>
  <c r="E14905" i="8"/>
  <c r="F14905" i="8" s="1"/>
  <c r="H14905" i="8" s="1"/>
  <c r="G14905" i="8"/>
  <c r="E14906" i="8"/>
  <c r="F14906" i="8" s="1"/>
  <c r="H14906" i="8" s="1"/>
  <c r="G14906" i="8"/>
  <c r="E14907" i="8"/>
  <c r="F14907" i="8"/>
  <c r="H14907" i="8" s="1"/>
  <c r="G14907" i="8"/>
  <c r="E14908" i="8"/>
  <c r="F14908" i="8" s="1"/>
  <c r="H14908" i="8" s="1"/>
  <c r="G14908" i="8"/>
  <c r="E14909" i="8"/>
  <c r="F14909" i="8" s="1"/>
  <c r="H14909" i="8" s="1"/>
  <c r="G14909" i="8"/>
  <c r="E14910" i="8"/>
  <c r="F14910" i="8" s="1"/>
  <c r="H14910" i="8" s="1"/>
  <c r="G14910" i="8"/>
  <c r="E14911" i="8"/>
  <c r="F14911" i="8"/>
  <c r="H14911" i="8" s="1"/>
  <c r="G14911" i="8"/>
  <c r="E14912" i="8"/>
  <c r="F14912" i="8" s="1"/>
  <c r="H14912" i="8" s="1"/>
  <c r="G14912" i="8"/>
  <c r="E14913" i="8"/>
  <c r="F14913" i="8" s="1"/>
  <c r="H14913" i="8" s="1"/>
  <c r="G14913" i="8"/>
  <c r="E14914" i="8"/>
  <c r="F14914" i="8" s="1"/>
  <c r="H14914" i="8" s="1"/>
  <c r="G14914" i="8"/>
  <c r="E14915" i="8"/>
  <c r="F14915" i="8"/>
  <c r="H14915" i="8" s="1"/>
  <c r="G14915" i="8"/>
  <c r="E14916" i="8"/>
  <c r="F14916" i="8" s="1"/>
  <c r="H14916" i="8" s="1"/>
  <c r="G14916" i="8"/>
  <c r="E14917" i="8"/>
  <c r="F14917" i="8" s="1"/>
  <c r="H14917" i="8" s="1"/>
  <c r="G14917" i="8"/>
  <c r="E14918" i="8"/>
  <c r="F14918" i="8" s="1"/>
  <c r="H14918" i="8" s="1"/>
  <c r="G14918" i="8"/>
  <c r="E14919" i="8"/>
  <c r="F14919" i="8"/>
  <c r="H14919" i="8" s="1"/>
  <c r="G14919" i="8"/>
  <c r="E14920" i="8"/>
  <c r="F14920" i="8" s="1"/>
  <c r="H14920" i="8" s="1"/>
  <c r="G14920" i="8"/>
  <c r="E14921" i="8"/>
  <c r="F14921" i="8" s="1"/>
  <c r="H14921" i="8" s="1"/>
  <c r="G14921" i="8"/>
  <c r="E14922" i="8"/>
  <c r="F14922" i="8" s="1"/>
  <c r="H14922" i="8" s="1"/>
  <c r="G14922" i="8"/>
  <c r="E14923" i="8"/>
  <c r="F14923" i="8"/>
  <c r="H14923" i="8" s="1"/>
  <c r="G14923" i="8"/>
  <c r="E14924" i="8"/>
  <c r="F14924" i="8" s="1"/>
  <c r="H14924" i="8" s="1"/>
  <c r="G14924" i="8"/>
  <c r="E14925" i="8"/>
  <c r="F14925" i="8" s="1"/>
  <c r="H14925" i="8" s="1"/>
  <c r="G14925" i="8"/>
  <c r="E14926" i="8"/>
  <c r="F14926" i="8" s="1"/>
  <c r="H14926" i="8" s="1"/>
  <c r="G14926" i="8"/>
  <c r="E14927" i="8"/>
  <c r="F14927" i="8"/>
  <c r="H14927" i="8" s="1"/>
  <c r="G14927" i="8"/>
  <c r="E14928" i="8"/>
  <c r="F14928" i="8" s="1"/>
  <c r="H14928" i="8" s="1"/>
  <c r="G14928" i="8"/>
  <c r="E14929" i="8"/>
  <c r="F14929" i="8" s="1"/>
  <c r="H14929" i="8" s="1"/>
  <c r="G14929" i="8"/>
  <c r="E14930" i="8"/>
  <c r="F14930" i="8" s="1"/>
  <c r="H14930" i="8" s="1"/>
  <c r="G14930" i="8"/>
  <c r="E14931" i="8"/>
  <c r="F14931" i="8"/>
  <c r="H14931" i="8" s="1"/>
  <c r="G14931" i="8"/>
  <c r="E14932" i="8"/>
  <c r="F14932" i="8" s="1"/>
  <c r="H14932" i="8" s="1"/>
  <c r="G14932" i="8"/>
  <c r="E14933" i="8"/>
  <c r="F14933" i="8" s="1"/>
  <c r="H14933" i="8" s="1"/>
  <c r="G14933" i="8"/>
  <c r="E14934" i="8"/>
  <c r="F14934" i="8" s="1"/>
  <c r="H14934" i="8" s="1"/>
  <c r="G14934" i="8"/>
  <c r="E14935" i="8"/>
  <c r="F14935" i="8"/>
  <c r="H14935" i="8" s="1"/>
  <c r="G14935" i="8"/>
  <c r="E14936" i="8"/>
  <c r="F14936" i="8" s="1"/>
  <c r="H14936" i="8" s="1"/>
  <c r="G14936" i="8"/>
  <c r="E14937" i="8"/>
  <c r="F14937" i="8" s="1"/>
  <c r="H14937" i="8" s="1"/>
  <c r="G14937" i="8"/>
  <c r="E14938" i="8"/>
  <c r="F14938" i="8" s="1"/>
  <c r="H14938" i="8" s="1"/>
  <c r="G14938" i="8"/>
  <c r="E14939" i="8"/>
  <c r="F14939" i="8"/>
  <c r="H14939" i="8" s="1"/>
  <c r="G14939" i="8"/>
  <c r="E14940" i="8"/>
  <c r="F14940" i="8" s="1"/>
  <c r="H14940" i="8" s="1"/>
  <c r="G14940" i="8"/>
  <c r="E14941" i="8"/>
  <c r="F14941" i="8" s="1"/>
  <c r="H14941" i="8" s="1"/>
  <c r="G14941" i="8"/>
  <c r="E14942" i="8"/>
  <c r="F14942" i="8" s="1"/>
  <c r="H14942" i="8" s="1"/>
  <c r="G14942" i="8"/>
  <c r="E14943" i="8"/>
  <c r="F14943" i="8"/>
  <c r="H14943" i="8" s="1"/>
  <c r="G14943" i="8"/>
  <c r="E14944" i="8"/>
  <c r="F14944" i="8" s="1"/>
  <c r="H14944" i="8" s="1"/>
  <c r="G14944" i="8"/>
  <c r="E14945" i="8"/>
  <c r="F14945" i="8" s="1"/>
  <c r="H14945" i="8" s="1"/>
  <c r="G14945" i="8"/>
  <c r="E14946" i="8"/>
  <c r="F14946" i="8" s="1"/>
  <c r="H14946" i="8" s="1"/>
  <c r="G14946" i="8"/>
  <c r="E14947" i="8"/>
  <c r="F14947" i="8"/>
  <c r="H14947" i="8" s="1"/>
  <c r="G14947" i="8"/>
  <c r="E14948" i="8"/>
  <c r="F14948" i="8" s="1"/>
  <c r="H14948" i="8" s="1"/>
  <c r="G14948" i="8"/>
  <c r="E14949" i="8"/>
  <c r="F14949" i="8" s="1"/>
  <c r="H14949" i="8" s="1"/>
  <c r="G14949" i="8"/>
  <c r="E14950" i="8"/>
  <c r="F14950" i="8" s="1"/>
  <c r="H14950" i="8" s="1"/>
  <c r="G14950" i="8"/>
  <c r="E14951" i="8"/>
  <c r="F14951" i="8"/>
  <c r="H14951" i="8" s="1"/>
  <c r="G14951" i="8"/>
  <c r="E14952" i="8"/>
  <c r="F14952" i="8" s="1"/>
  <c r="H14952" i="8" s="1"/>
  <c r="G14952" i="8"/>
  <c r="E14953" i="8"/>
  <c r="F14953" i="8" s="1"/>
  <c r="H14953" i="8" s="1"/>
  <c r="G14953" i="8"/>
  <c r="E14954" i="8"/>
  <c r="F14954" i="8" s="1"/>
  <c r="H14954" i="8" s="1"/>
  <c r="G14954" i="8"/>
  <c r="E14955" i="8"/>
  <c r="F14955" i="8"/>
  <c r="H14955" i="8" s="1"/>
  <c r="G14955" i="8"/>
  <c r="E14956" i="8"/>
  <c r="F14956" i="8" s="1"/>
  <c r="H14956" i="8" s="1"/>
  <c r="G14956" i="8"/>
  <c r="E14957" i="8"/>
  <c r="F14957" i="8" s="1"/>
  <c r="H14957" i="8" s="1"/>
  <c r="G14957" i="8"/>
  <c r="E14958" i="8"/>
  <c r="F14958" i="8" s="1"/>
  <c r="H14958" i="8" s="1"/>
  <c r="G14958" i="8"/>
  <c r="E14959" i="8"/>
  <c r="F14959" i="8"/>
  <c r="H14959" i="8" s="1"/>
  <c r="G14959" i="8"/>
  <c r="E14960" i="8"/>
  <c r="F14960" i="8" s="1"/>
  <c r="H14960" i="8" s="1"/>
  <c r="G14960" i="8"/>
  <c r="E14961" i="8"/>
  <c r="F14961" i="8" s="1"/>
  <c r="H14961" i="8" s="1"/>
  <c r="G14961" i="8"/>
  <c r="E14962" i="8"/>
  <c r="F14962" i="8" s="1"/>
  <c r="H14962" i="8" s="1"/>
  <c r="G14962" i="8"/>
  <c r="E14963" i="8"/>
  <c r="F14963" i="8"/>
  <c r="H14963" i="8" s="1"/>
  <c r="G14963" i="8"/>
  <c r="E14964" i="8"/>
  <c r="F14964" i="8" s="1"/>
  <c r="H14964" i="8" s="1"/>
  <c r="G14964" i="8"/>
  <c r="E14965" i="8"/>
  <c r="F14965" i="8" s="1"/>
  <c r="H14965" i="8" s="1"/>
  <c r="G14965" i="8"/>
  <c r="E14966" i="8"/>
  <c r="F14966" i="8" s="1"/>
  <c r="H14966" i="8" s="1"/>
  <c r="G14966" i="8"/>
  <c r="E14967" i="8"/>
  <c r="F14967" i="8"/>
  <c r="H14967" i="8" s="1"/>
  <c r="G14967" i="8"/>
  <c r="E14968" i="8"/>
  <c r="F14968" i="8" s="1"/>
  <c r="H14968" i="8" s="1"/>
  <c r="G14968" i="8"/>
  <c r="E14969" i="8"/>
  <c r="F14969" i="8" s="1"/>
  <c r="H14969" i="8" s="1"/>
  <c r="G14969" i="8"/>
  <c r="E14970" i="8"/>
  <c r="F14970" i="8" s="1"/>
  <c r="H14970" i="8" s="1"/>
  <c r="G14970" i="8"/>
  <c r="E14971" i="8"/>
  <c r="F14971" i="8"/>
  <c r="H14971" i="8" s="1"/>
  <c r="G14971" i="8"/>
  <c r="E14972" i="8"/>
  <c r="F14972" i="8" s="1"/>
  <c r="H14972" i="8" s="1"/>
  <c r="G14972" i="8"/>
  <c r="E14973" i="8"/>
  <c r="F14973" i="8" s="1"/>
  <c r="H14973" i="8" s="1"/>
  <c r="G14973" i="8"/>
  <c r="E14974" i="8"/>
  <c r="F14974" i="8" s="1"/>
  <c r="H14974" i="8" s="1"/>
  <c r="G14974" i="8"/>
  <c r="E14975" i="8"/>
  <c r="F14975" i="8"/>
  <c r="H14975" i="8" s="1"/>
  <c r="G14975" i="8"/>
  <c r="E14976" i="8"/>
  <c r="F14976" i="8" s="1"/>
  <c r="H14976" i="8" s="1"/>
  <c r="G14976" i="8"/>
  <c r="E14977" i="8"/>
  <c r="F14977" i="8" s="1"/>
  <c r="H14977" i="8" s="1"/>
  <c r="G14977" i="8"/>
  <c r="E14978" i="8"/>
  <c r="F14978" i="8" s="1"/>
  <c r="H14978" i="8" s="1"/>
  <c r="G14978" i="8"/>
  <c r="E14979" i="8"/>
  <c r="F14979" i="8"/>
  <c r="H14979" i="8" s="1"/>
  <c r="G14979" i="8"/>
  <c r="E14980" i="8"/>
  <c r="F14980" i="8" s="1"/>
  <c r="H14980" i="8" s="1"/>
  <c r="G14980" i="8"/>
  <c r="E14981" i="8"/>
  <c r="F14981" i="8" s="1"/>
  <c r="H14981" i="8" s="1"/>
  <c r="G14981" i="8"/>
  <c r="E14982" i="8"/>
  <c r="F14982" i="8" s="1"/>
  <c r="H14982" i="8" s="1"/>
  <c r="G14982" i="8"/>
  <c r="E14983" i="8"/>
  <c r="F14983" i="8"/>
  <c r="H14983" i="8" s="1"/>
  <c r="G14983" i="8"/>
  <c r="E14984" i="8"/>
  <c r="F14984" i="8" s="1"/>
  <c r="H14984" i="8" s="1"/>
  <c r="G14984" i="8"/>
  <c r="E14985" i="8"/>
  <c r="F14985" i="8" s="1"/>
  <c r="H14985" i="8" s="1"/>
  <c r="G14985" i="8"/>
  <c r="E14986" i="8"/>
  <c r="F14986" i="8" s="1"/>
  <c r="H14986" i="8" s="1"/>
  <c r="G14986" i="8"/>
  <c r="E14987" i="8"/>
  <c r="F14987" i="8"/>
  <c r="H14987" i="8" s="1"/>
  <c r="G14987" i="8"/>
  <c r="E14988" i="8"/>
  <c r="F14988" i="8" s="1"/>
  <c r="H14988" i="8" s="1"/>
  <c r="G14988" i="8"/>
  <c r="E14989" i="8"/>
  <c r="F14989" i="8" s="1"/>
  <c r="H14989" i="8" s="1"/>
  <c r="G14989" i="8"/>
  <c r="E14990" i="8"/>
  <c r="F14990" i="8" s="1"/>
  <c r="H14990" i="8" s="1"/>
  <c r="G14990" i="8"/>
  <c r="E14991" i="8"/>
  <c r="F14991" i="8"/>
  <c r="H14991" i="8" s="1"/>
  <c r="G14991" i="8"/>
  <c r="E14992" i="8"/>
  <c r="F14992" i="8" s="1"/>
  <c r="H14992" i="8" s="1"/>
  <c r="G14992" i="8"/>
  <c r="E14993" i="8"/>
  <c r="F14993" i="8" s="1"/>
  <c r="H14993" i="8" s="1"/>
  <c r="G14993" i="8"/>
  <c r="E14994" i="8"/>
  <c r="F14994" i="8" s="1"/>
  <c r="H14994" i="8" s="1"/>
  <c r="G14994" i="8"/>
  <c r="E14995" i="8"/>
  <c r="F14995" i="8"/>
  <c r="H14995" i="8" s="1"/>
  <c r="G14995" i="8"/>
  <c r="E14996" i="8"/>
  <c r="F14996" i="8" s="1"/>
  <c r="H14996" i="8" s="1"/>
  <c r="G14996" i="8"/>
  <c r="E14997" i="8"/>
  <c r="F14997" i="8" s="1"/>
  <c r="H14997" i="8" s="1"/>
  <c r="G14997" i="8"/>
  <c r="E14998" i="8"/>
  <c r="F14998" i="8" s="1"/>
  <c r="H14998" i="8" s="1"/>
  <c r="G14998" i="8"/>
  <c r="E14999" i="8"/>
  <c r="F14999" i="8"/>
  <c r="H14999" i="8" s="1"/>
  <c r="G14999" i="8"/>
  <c r="E15000" i="8"/>
  <c r="F15000" i="8" s="1"/>
  <c r="H15000" i="8" s="1"/>
  <c r="G15000" i="8"/>
  <c r="E15001" i="8"/>
  <c r="F15001" i="8" s="1"/>
  <c r="H15001" i="8" s="1"/>
  <c r="G15001" i="8"/>
  <c r="E15002" i="8"/>
  <c r="F15002" i="8" s="1"/>
  <c r="H15002" i="8" s="1"/>
  <c r="G15002" i="8"/>
  <c r="E15003" i="8"/>
  <c r="F15003" i="8"/>
  <c r="H15003" i="8" s="1"/>
  <c r="G15003" i="8"/>
  <c r="E15004" i="8"/>
  <c r="F15004" i="8" s="1"/>
  <c r="H15004" i="8" s="1"/>
  <c r="G15004" i="8"/>
  <c r="E15005" i="8"/>
  <c r="F15005" i="8" s="1"/>
  <c r="H15005" i="8" s="1"/>
  <c r="G15005" i="8"/>
  <c r="E15006" i="8"/>
  <c r="F15006" i="8" s="1"/>
  <c r="H15006" i="8" s="1"/>
  <c r="G15006" i="8"/>
  <c r="E15007" i="8"/>
  <c r="F15007" i="8"/>
  <c r="H15007" i="8" s="1"/>
  <c r="G15007" i="8"/>
  <c r="E15008" i="8"/>
  <c r="F15008" i="8" s="1"/>
  <c r="H15008" i="8" s="1"/>
  <c r="G15008" i="8"/>
  <c r="E15009" i="8"/>
  <c r="F15009" i="8" s="1"/>
  <c r="H15009" i="8" s="1"/>
  <c r="G15009" i="8"/>
  <c r="E15010" i="8"/>
  <c r="F15010" i="8" s="1"/>
  <c r="H15010" i="8" s="1"/>
  <c r="G15010" i="8"/>
  <c r="E15011" i="8"/>
  <c r="F15011" i="8"/>
  <c r="H15011" i="8" s="1"/>
  <c r="G15011" i="8"/>
  <c r="E15012" i="8"/>
  <c r="F15012" i="8" s="1"/>
  <c r="H15012" i="8" s="1"/>
  <c r="G15012" i="8"/>
  <c r="E15013" i="8"/>
  <c r="F15013" i="8" s="1"/>
  <c r="H15013" i="8" s="1"/>
  <c r="G15013" i="8"/>
  <c r="E15014" i="8"/>
  <c r="F15014" i="8" s="1"/>
  <c r="H15014" i="8" s="1"/>
  <c r="G15014" i="8"/>
  <c r="E15015" i="8"/>
  <c r="F15015" i="8"/>
  <c r="H15015" i="8" s="1"/>
  <c r="G15015" i="8"/>
  <c r="E15016" i="8"/>
  <c r="F15016" i="8" s="1"/>
  <c r="H15016" i="8" s="1"/>
  <c r="G15016" i="8"/>
  <c r="E15017" i="8"/>
  <c r="F15017" i="8" s="1"/>
  <c r="H15017" i="8" s="1"/>
  <c r="G15017" i="8"/>
  <c r="E15018" i="8"/>
  <c r="F15018" i="8" s="1"/>
  <c r="H15018" i="8" s="1"/>
  <c r="G15018" i="8"/>
  <c r="E15019" i="8"/>
  <c r="F15019" i="8"/>
  <c r="H15019" i="8" s="1"/>
  <c r="G15019" i="8"/>
  <c r="E15020" i="8"/>
  <c r="F15020" i="8" s="1"/>
  <c r="H15020" i="8" s="1"/>
  <c r="G15020" i="8"/>
  <c r="E15021" i="8"/>
  <c r="F15021" i="8" s="1"/>
  <c r="H15021" i="8" s="1"/>
  <c r="G15021" i="8"/>
  <c r="E15022" i="8"/>
  <c r="F15022" i="8" s="1"/>
  <c r="H15022" i="8" s="1"/>
  <c r="G15022" i="8"/>
  <c r="E15023" i="8"/>
  <c r="F15023" i="8"/>
  <c r="H15023" i="8" s="1"/>
  <c r="G15023" i="8"/>
  <c r="E15024" i="8"/>
  <c r="F15024" i="8" s="1"/>
  <c r="H15024" i="8" s="1"/>
  <c r="G15024" i="8"/>
  <c r="E15025" i="8"/>
  <c r="F15025" i="8" s="1"/>
  <c r="H15025" i="8" s="1"/>
  <c r="G15025" i="8"/>
  <c r="E15026" i="8"/>
  <c r="F15026" i="8" s="1"/>
  <c r="H15026" i="8" s="1"/>
  <c r="G15026" i="8"/>
  <c r="E15027" i="8"/>
  <c r="F15027" i="8"/>
  <c r="H15027" i="8" s="1"/>
  <c r="G15027" i="8"/>
  <c r="E15028" i="8"/>
  <c r="F15028" i="8" s="1"/>
  <c r="H15028" i="8" s="1"/>
  <c r="G15028" i="8"/>
  <c r="E15029" i="8"/>
  <c r="F15029" i="8" s="1"/>
  <c r="H15029" i="8" s="1"/>
  <c r="G15029" i="8"/>
  <c r="E15030" i="8"/>
  <c r="F15030" i="8" s="1"/>
  <c r="H15030" i="8" s="1"/>
  <c r="G15030" i="8"/>
  <c r="E15031" i="8"/>
  <c r="F15031" i="8"/>
  <c r="H15031" i="8" s="1"/>
  <c r="G15031" i="8"/>
  <c r="E15032" i="8"/>
  <c r="F15032" i="8" s="1"/>
  <c r="H15032" i="8" s="1"/>
  <c r="G15032" i="8"/>
  <c r="E15033" i="8"/>
  <c r="F15033" i="8" s="1"/>
  <c r="H15033" i="8" s="1"/>
  <c r="G15033" i="8"/>
  <c r="E15034" i="8"/>
  <c r="F15034" i="8" s="1"/>
  <c r="H15034" i="8" s="1"/>
  <c r="G15034" i="8"/>
  <c r="E15035" i="8"/>
  <c r="F15035" i="8"/>
  <c r="H15035" i="8" s="1"/>
  <c r="G15035" i="8"/>
  <c r="E15036" i="8"/>
  <c r="F15036" i="8" s="1"/>
  <c r="H15036" i="8" s="1"/>
  <c r="G15036" i="8"/>
  <c r="E15037" i="8"/>
  <c r="F15037" i="8" s="1"/>
  <c r="H15037" i="8" s="1"/>
  <c r="G15037" i="8"/>
  <c r="E15038" i="8"/>
  <c r="F15038" i="8" s="1"/>
  <c r="H15038" i="8" s="1"/>
  <c r="G15038" i="8"/>
  <c r="E15039" i="8"/>
  <c r="F15039" i="8"/>
  <c r="H15039" i="8" s="1"/>
  <c r="G15039" i="8"/>
  <c r="E15040" i="8"/>
  <c r="F15040" i="8" s="1"/>
  <c r="H15040" i="8" s="1"/>
  <c r="G15040" i="8"/>
  <c r="E15041" i="8"/>
  <c r="F15041" i="8" s="1"/>
  <c r="H15041" i="8" s="1"/>
  <c r="G15041" i="8"/>
  <c r="E15042" i="8"/>
  <c r="F15042" i="8" s="1"/>
  <c r="H15042" i="8" s="1"/>
  <c r="G15042" i="8"/>
  <c r="E15043" i="8"/>
  <c r="F15043" i="8"/>
  <c r="H15043" i="8" s="1"/>
  <c r="G15043" i="8"/>
  <c r="E15044" i="8"/>
  <c r="F15044" i="8" s="1"/>
  <c r="H15044" i="8" s="1"/>
  <c r="G15044" i="8"/>
  <c r="E15045" i="8"/>
  <c r="F15045" i="8" s="1"/>
  <c r="H15045" i="8" s="1"/>
  <c r="G15045" i="8"/>
  <c r="E15046" i="8"/>
  <c r="F15046" i="8" s="1"/>
  <c r="H15046" i="8" s="1"/>
  <c r="G15046" i="8"/>
  <c r="E15047" i="8"/>
  <c r="F15047" i="8"/>
  <c r="H15047" i="8" s="1"/>
  <c r="G15047" i="8"/>
  <c r="E15048" i="8"/>
  <c r="F15048" i="8" s="1"/>
  <c r="H15048" i="8" s="1"/>
  <c r="G15048" i="8"/>
  <c r="E15049" i="8"/>
  <c r="F15049" i="8" s="1"/>
  <c r="H15049" i="8" s="1"/>
  <c r="G15049" i="8"/>
  <c r="E15050" i="8"/>
  <c r="F15050" i="8" s="1"/>
  <c r="H15050" i="8" s="1"/>
  <c r="G15050" i="8"/>
  <c r="E15051" i="8"/>
  <c r="F15051" i="8"/>
  <c r="H15051" i="8" s="1"/>
  <c r="G15051" i="8"/>
  <c r="E15052" i="8"/>
  <c r="F15052" i="8" s="1"/>
  <c r="H15052" i="8" s="1"/>
  <c r="G15052" i="8"/>
  <c r="E15053" i="8"/>
  <c r="F15053" i="8" s="1"/>
  <c r="H15053" i="8" s="1"/>
  <c r="G15053" i="8"/>
  <c r="E15054" i="8"/>
  <c r="F15054" i="8" s="1"/>
  <c r="H15054" i="8" s="1"/>
  <c r="G15054" i="8"/>
  <c r="E15055" i="8"/>
  <c r="F15055" i="8"/>
  <c r="H15055" i="8" s="1"/>
  <c r="G15055" i="8"/>
  <c r="E15056" i="8"/>
  <c r="F15056" i="8" s="1"/>
  <c r="H15056" i="8" s="1"/>
  <c r="G15056" i="8"/>
  <c r="E15057" i="8"/>
  <c r="F15057" i="8" s="1"/>
  <c r="H15057" i="8" s="1"/>
  <c r="G15057" i="8"/>
  <c r="E15058" i="8"/>
  <c r="F15058" i="8" s="1"/>
  <c r="H15058" i="8" s="1"/>
  <c r="G15058" i="8"/>
  <c r="E15059" i="8"/>
  <c r="F15059" i="8"/>
  <c r="H15059" i="8" s="1"/>
  <c r="G15059" i="8"/>
  <c r="E15060" i="8"/>
  <c r="F15060" i="8" s="1"/>
  <c r="H15060" i="8" s="1"/>
  <c r="G15060" i="8"/>
  <c r="E15061" i="8"/>
  <c r="F15061" i="8" s="1"/>
  <c r="H15061" i="8" s="1"/>
  <c r="G15061" i="8"/>
  <c r="E15062" i="8"/>
  <c r="F15062" i="8" s="1"/>
  <c r="H15062" i="8" s="1"/>
  <c r="G15062" i="8"/>
  <c r="E15063" i="8"/>
  <c r="F15063" i="8"/>
  <c r="H15063" i="8" s="1"/>
  <c r="G15063" i="8"/>
  <c r="E15064" i="8"/>
  <c r="F15064" i="8" s="1"/>
  <c r="H15064" i="8" s="1"/>
  <c r="G15064" i="8"/>
  <c r="E15065" i="8"/>
  <c r="F15065" i="8" s="1"/>
  <c r="H15065" i="8" s="1"/>
  <c r="G15065" i="8"/>
  <c r="E15066" i="8"/>
  <c r="F15066" i="8" s="1"/>
  <c r="H15066" i="8" s="1"/>
  <c r="G15066" i="8"/>
  <c r="E15067" i="8"/>
  <c r="F15067" i="8"/>
  <c r="H15067" i="8" s="1"/>
  <c r="G15067" i="8"/>
  <c r="E15068" i="8"/>
  <c r="F15068" i="8" s="1"/>
  <c r="H15068" i="8" s="1"/>
  <c r="G15068" i="8"/>
  <c r="E15069" i="8"/>
  <c r="F15069" i="8" s="1"/>
  <c r="H15069" i="8" s="1"/>
  <c r="G15069" i="8"/>
  <c r="E15070" i="8"/>
  <c r="F15070" i="8" s="1"/>
  <c r="H15070" i="8" s="1"/>
  <c r="G15070" i="8"/>
  <c r="E15071" i="8"/>
  <c r="F15071" i="8"/>
  <c r="H15071" i="8" s="1"/>
  <c r="G15071" i="8"/>
  <c r="E15072" i="8"/>
  <c r="F15072" i="8" s="1"/>
  <c r="H15072" i="8" s="1"/>
  <c r="G15072" i="8"/>
  <c r="E15073" i="8"/>
  <c r="F15073" i="8" s="1"/>
  <c r="H15073" i="8" s="1"/>
  <c r="G15073" i="8"/>
  <c r="E15074" i="8"/>
  <c r="F15074" i="8" s="1"/>
  <c r="H15074" i="8" s="1"/>
  <c r="G15074" i="8"/>
  <c r="E15075" i="8"/>
  <c r="F15075" i="8"/>
  <c r="H15075" i="8" s="1"/>
  <c r="G15075" i="8"/>
  <c r="E15076" i="8"/>
  <c r="F15076" i="8" s="1"/>
  <c r="H15076" i="8" s="1"/>
  <c r="G15076" i="8"/>
  <c r="E15077" i="8"/>
  <c r="F15077" i="8" s="1"/>
  <c r="H15077" i="8" s="1"/>
  <c r="G15077" i="8"/>
  <c r="E15078" i="8"/>
  <c r="F15078" i="8" s="1"/>
  <c r="H15078" i="8" s="1"/>
  <c r="G15078" i="8"/>
  <c r="E15079" i="8"/>
  <c r="F15079" i="8"/>
  <c r="H15079" i="8" s="1"/>
  <c r="G15079" i="8"/>
  <c r="E15080" i="8"/>
  <c r="F15080" i="8" s="1"/>
  <c r="H15080" i="8" s="1"/>
  <c r="G15080" i="8"/>
  <c r="E15081" i="8"/>
  <c r="F15081" i="8" s="1"/>
  <c r="H15081" i="8" s="1"/>
  <c r="G15081" i="8"/>
  <c r="E15082" i="8"/>
  <c r="F15082" i="8" s="1"/>
  <c r="H15082" i="8" s="1"/>
  <c r="G15082" i="8"/>
  <c r="E15083" i="8"/>
  <c r="F15083" i="8"/>
  <c r="H15083" i="8" s="1"/>
  <c r="G15083" i="8"/>
  <c r="E15084" i="8"/>
  <c r="F15084" i="8" s="1"/>
  <c r="H15084" i="8" s="1"/>
  <c r="G15084" i="8"/>
  <c r="E15085" i="8"/>
  <c r="F15085" i="8" s="1"/>
  <c r="H15085" i="8" s="1"/>
  <c r="G15085" i="8"/>
  <c r="E15086" i="8"/>
  <c r="F15086" i="8" s="1"/>
  <c r="H15086" i="8" s="1"/>
  <c r="G15086" i="8"/>
  <c r="E15087" i="8"/>
  <c r="F15087" i="8"/>
  <c r="H15087" i="8" s="1"/>
  <c r="G15087" i="8"/>
  <c r="E15088" i="8"/>
  <c r="F15088" i="8" s="1"/>
  <c r="H15088" i="8" s="1"/>
  <c r="G15088" i="8"/>
  <c r="E15089" i="8"/>
  <c r="F15089" i="8" s="1"/>
  <c r="H15089" i="8" s="1"/>
  <c r="G15089" i="8"/>
  <c r="E15090" i="8"/>
  <c r="F15090" i="8" s="1"/>
  <c r="H15090" i="8" s="1"/>
  <c r="G15090" i="8"/>
  <c r="E15091" i="8"/>
  <c r="F15091" i="8"/>
  <c r="H15091" i="8" s="1"/>
  <c r="G15091" i="8"/>
  <c r="E15092" i="8"/>
  <c r="F15092" i="8" s="1"/>
  <c r="H15092" i="8" s="1"/>
  <c r="G15092" i="8"/>
  <c r="E15093" i="8"/>
  <c r="F15093" i="8" s="1"/>
  <c r="H15093" i="8" s="1"/>
  <c r="G15093" i="8"/>
  <c r="E15094" i="8"/>
  <c r="F15094" i="8" s="1"/>
  <c r="H15094" i="8" s="1"/>
  <c r="G15094" i="8"/>
  <c r="E15095" i="8"/>
  <c r="F15095" i="8"/>
  <c r="H15095" i="8" s="1"/>
  <c r="G15095" i="8"/>
  <c r="E15096" i="8"/>
  <c r="F15096" i="8" s="1"/>
  <c r="H15096" i="8" s="1"/>
  <c r="G15096" i="8"/>
  <c r="E15097" i="8"/>
  <c r="F15097" i="8" s="1"/>
  <c r="H15097" i="8" s="1"/>
  <c r="G15097" i="8"/>
  <c r="E15098" i="8"/>
  <c r="F15098" i="8" s="1"/>
  <c r="H15098" i="8" s="1"/>
  <c r="G15098" i="8"/>
  <c r="E15099" i="8"/>
  <c r="F15099" i="8"/>
  <c r="H15099" i="8" s="1"/>
  <c r="G15099" i="8"/>
  <c r="E15100" i="8"/>
  <c r="F15100" i="8" s="1"/>
  <c r="H15100" i="8" s="1"/>
  <c r="G15100" i="8"/>
  <c r="E15101" i="8"/>
  <c r="F15101" i="8" s="1"/>
  <c r="H15101" i="8" s="1"/>
  <c r="G15101" i="8"/>
  <c r="E15102" i="8"/>
  <c r="F15102" i="8" s="1"/>
  <c r="H15102" i="8" s="1"/>
  <c r="G15102" i="8"/>
  <c r="E15103" i="8"/>
  <c r="F15103" i="8"/>
  <c r="H15103" i="8" s="1"/>
  <c r="G15103" i="8"/>
  <c r="E15104" i="8"/>
  <c r="F15104" i="8" s="1"/>
  <c r="H15104" i="8" s="1"/>
  <c r="G15104" i="8"/>
  <c r="E15105" i="8"/>
  <c r="F15105" i="8" s="1"/>
  <c r="H15105" i="8" s="1"/>
  <c r="G15105" i="8"/>
  <c r="E15106" i="8"/>
  <c r="F15106" i="8" s="1"/>
  <c r="H15106" i="8" s="1"/>
  <c r="G15106" i="8"/>
  <c r="E15107" i="8"/>
  <c r="F15107" i="8"/>
  <c r="H15107" i="8" s="1"/>
  <c r="G15107" i="8"/>
  <c r="E15108" i="8"/>
  <c r="F15108" i="8" s="1"/>
  <c r="H15108" i="8" s="1"/>
  <c r="G15108" i="8"/>
  <c r="E15109" i="8"/>
  <c r="F15109" i="8" s="1"/>
  <c r="H15109" i="8" s="1"/>
  <c r="G15109" i="8"/>
  <c r="E15110" i="8"/>
  <c r="F15110" i="8" s="1"/>
  <c r="H15110" i="8" s="1"/>
  <c r="G15110" i="8"/>
  <c r="E15111" i="8"/>
  <c r="F15111" i="8"/>
  <c r="H15111" i="8" s="1"/>
  <c r="G15111" i="8"/>
  <c r="E15112" i="8"/>
  <c r="F15112" i="8" s="1"/>
  <c r="H15112" i="8" s="1"/>
  <c r="G15112" i="8"/>
  <c r="E15113" i="8"/>
  <c r="F15113" i="8" s="1"/>
  <c r="H15113" i="8" s="1"/>
  <c r="G15113" i="8"/>
  <c r="E15114" i="8"/>
  <c r="F15114" i="8" s="1"/>
  <c r="H15114" i="8" s="1"/>
  <c r="G15114" i="8"/>
  <c r="E15115" i="8"/>
  <c r="F15115" i="8"/>
  <c r="H15115" i="8" s="1"/>
  <c r="G15115" i="8"/>
  <c r="E15116" i="8"/>
  <c r="F15116" i="8" s="1"/>
  <c r="H15116" i="8" s="1"/>
  <c r="G15116" i="8"/>
  <c r="E15117" i="8"/>
  <c r="F15117" i="8" s="1"/>
  <c r="H15117" i="8" s="1"/>
  <c r="G15117" i="8"/>
  <c r="E15118" i="8"/>
  <c r="F15118" i="8" s="1"/>
  <c r="H15118" i="8" s="1"/>
  <c r="G15118" i="8"/>
  <c r="E15119" i="8"/>
  <c r="F15119" i="8"/>
  <c r="H15119" i="8" s="1"/>
  <c r="G15119" i="8"/>
  <c r="E15120" i="8"/>
  <c r="F15120" i="8" s="1"/>
  <c r="H15120" i="8" s="1"/>
  <c r="G15120" i="8"/>
  <c r="E15121" i="8"/>
  <c r="F15121" i="8" s="1"/>
  <c r="H15121" i="8" s="1"/>
  <c r="G15121" i="8"/>
  <c r="E15122" i="8"/>
  <c r="F15122" i="8" s="1"/>
  <c r="H15122" i="8" s="1"/>
  <c r="G15122" i="8"/>
  <c r="E15123" i="8"/>
  <c r="F15123" i="8"/>
  <c r="H15123" i="8" s="1"/>
  <c r="G15123" i="8"/>
  <c r="E15124" i="8"/>
  <c r="F15124" i="8" s="1"/>
  <c r="H15124" i="8" s="1"/>
  <c r="G15124" i="8"/>
  <c r="E15125" i="8"/>
  <c r="F15125" i="8" s="1"/>
  <c r="H15125" i="8" s="1"/>
  <c r="G15125" i="8"/>
  <c r="E15126" i="8"/>
  <c r="F15126" i="8" s="1"/>
  <c r="H15126" i="8" s="1"/>
  <c r="G15126" i="8"/>
  <c r="E15127" i="8"/>
  <c r="F15127" i="8"/>
  <c r="H15127" i="8" s="1"/>
  <c r="G15127" i="8"/>
  <c r="E15128" i="8"/>
  <c r="F15128" i="8" s="1"/>
  <c r="H15128" i="8" s="1"/>
  <c r="G15128" i="8"/>
  <c r="E15129" i="8"/>
  <c r="F15129" i="8" s="1"/>
  <c r="H15129" i="8" s="1"/>
  <c r="G15129" i="8"/>
  <c r="E15130" i="8"/>
  <c r="F15130" i="8" s="1"/>
  <c r="H15130" i="8" s="1"/>
  <c r="G15130" i="8"/>
  <c r="E15131" i="8"/>
  <c r="F15131" i="8"/>
  <c r="H15131" i="8" s="1"/>
  <c r="G15131" i="8"/>
  <c r="E15132" i="8"/>
  <c r="F15132" i="8" s="1"/>
  <c r="H15132" i="8" s="1"/>
  <c r="G15132" i="8"/>
  <c r="E15133" i="8"/>
  <c r="F15133" i="8" s="1"/>
  <c r="H15133" i="8" s="1"/>
  <c r="G15133" i="8"/>
  <c r="E15134" i="8"/>
  <c r="F15134" i="8" s="1"/>
  <c r="H15134" i="8" s="1"/>
  <c r="G15134" i="8"/>
  <c r="E15135" i="8"/>
  <c r="F15135" i="8"/>
  <c r="H15135" i="8" s="1"/>
  <c r="G15135" i="8"/>
  <c r="E15136" i="8"/>
  <c r="F15136" i="8" s="1"/>
  <c r="H15136" i="8" s="1"/>
  <c r="G15136" i="8"/>
  <c r="E15137" i="8"/>
  <c r="F15137" i="8" s="1"/>
  <c r="H15137" i="8" s="1"/>
  <c r="G15137" i="8"/>
  <c r="E15138" i="8"/>
  <c r="F15138" i="8" s="1"/>
  <c r="H15138" i="8" s="1"/>
  <c r="G15138" i="8"/>
  <c r="E15139" i="8"/>
  <c r="F15139" i="8"/>
  <c r="H15139" i="8" s="1"/>
  <c r="G15139" i="8"/>
  <c r="E15140" i="8"/>
  <c r="F15140" i="8" s="1"/>
  <c r="H15140" i="8" s="1"/>
  <c r="G15140" i="8"/>
  <c r="E15141" i="8"/>
  <c r="F15141" i="8"/>
  <c r="H15141" i="8" s="1"/>
  <c r="G15141" i="8"/>
  <c r="E15142" i="8"/>
  <c r="F15142" i="8" s="1"/>
  <c r="H15142" i="8" s="1"/>
  <c r="G15142" i="8"/>
  <c r="E15143" i="8"/>
  <c r="F15143" i="8"/>
  <c r="H15143" i="8" s="1"/>
  <c r="G15143" i="8"/>
  <c r="E15144" i="8"/>
  <c r="F15144" i="8" s="1"/>
  <c r="H15144" i="8" s="1"/>
  <c r="G15144" i="8"/>
  <c r="E15145" i="8"/>
  <c r="F15145" i="8"/>
  <c r="H15145" i="8" s="1"/>
  <c r="G15145" i="8"/>
  <c r="E15146" i="8"/>
  <c r="F15146" i="8" s="1"/>
  <c r="H15146" i="8" s="1"/>
  <c r="G15146" i="8"/>
  <c r="E15147" i="8"/>
  <c r="F15147" i="8"/>
  <c r="H15147" i="8" s="1"/>
  <c r="G15147" i="8"/>
  <c r="E15148" i="8"/>
  <c r="F15148" i="8" s="1"/>
  <c r="H15148" i="8" s="1"/>
  <c r="G15148" i="8"/>
  <c r="E15149" i="8"/>
  <c r="F15149" i="8"/>
  <c r="H15149" i="8" s="1"/>
  <c r="G15149" i="8"/>
  <c r="E15150" i="8"/>
  <c r="F15150" i="8" s="1"/>
  <c r="H15150" i="8" s="1"/>
  <c r="G15150" i="8"/>
  <c r="E15151" i="8"/>
  <c r="F15151" i="8"/>
  <c r="H15151" i="8" s="1"/>
  <c r="G15151" i="8"/>
  <c r="E15152" i="8"/>
  <c r="F15152" i="8" s="1"/>
  <c r="H15152" i="8" s="1"/>
  <c r="G15152" i="8"/>
  <c r="E15153" i="8"/>
  <c r="F15153" i="8"/>
  <c r="H15153" i="8" s="1"/>
  <c r="G15153" i="8"/>
  <c r="E15154" i="8"/>
  <c r="F15154" i="8" s="1"/>
  <c r="H15154" i="8" s="1"/>
  <c r="G15154" i="8"/>
  <c r="E15155" i="8"/>
  <c r="F15155" i="8"/>
  <c r="H15155" i="8" s="1"/>
  <c r="G15155" i="8"/>
  <c r="E15156" i="8"/>
  <c r="F15156" i="8" s="1"/>
  <c r="H15156" i="8" s="1"/>
  <c r="G15156" i="8"/>
  <c r="E15157" i="8"/>
  <c r="F15157" i="8"/>
  <c r="H15157" i="8" s="1"/>
  <c r="G15157" i="8"/>
  <c r="E15158" i="8"/>
  <c r="F15158" i="8" s="1"/>
  <c r="H15158" i="8" s="1"/>
  <c r="G15158" i="8"/>
  <c r="E15159" i="8"/>
  <c r="F15159" i="8"/>
  <c r="H15159" i="8" s="1"/>
  <c r="G15159" i="8"/>
  <c r="E15160" i="8"/>
  <c r="F15160" i="8" s="1"/>
  <c r="H15160" i="8" s="1"/>
  <c r="G15160" i="8"/>
  <c r="E15161" i="8"/>
  <c r="F15161" i="8"/>
  <c r="H15161" i="8" s="1"/>
  <c r="G15161" i="8"/>
  <c r="E15162" i="8"/>
  <c r="F15162" i="8" s="1"/>
  <c r="H15162" i="8" s="1"/>
  <c r="G15162" i="8"/>
  <c r="E15163" i="8"/>
  <c r="F15163" i="8"/>
  <c r="H15163" i="8" s="1"/>
  <c r="G15163" i="8"/>
  <c r="E15164" i="8"/>
  <c r="F15164" i="8" s="1"/>
  <c r="H15164" i="8" s="1"/>
  <c r="G15164" i="8"/>
  <c r="E15165" i="8"/>
  <c r="F15165" i="8"/>
  <c r="H15165" i="8" s="1"/>
  <c r="G15165" i="8"/>
  <c r="E15166" i="8"/>
  <c r="F15166" i="8" s="1"/>
  <c r="H15166" i="8" s="1"/>
  <c r="G15166" i="8"/>
  <c r="E15167" i="8"/>
  <c r="F15167" i="8"/>
  <c r="H15167" i="8" s="1"/>
  <c r="G15167" i="8"/>
  <c r="E15168" i="8"/>
  <c r="F15168" i="8" s="1"/>
  <c r="H15168" i="8" s="1"/>
  <c r="G15168" i="8"/>
  <c r="E15169" i="8"/>
  <c r="F15169" i="8"/>
  <c r="H15169" i="8" s="1"/>
  <c r="G15169" i="8"/>
  <c r="E15170" i="8"/>
  <c r="F15170" i="8" s="1"/>
  <c r="H15170" i="8" s="1"/>
  <c r="G15170" i="8"/>
  <c r="E15171" i="8"/>
  <c r="F15171" i="8"/>
  <c r="H15171" i="8" s="1"/>
  <c r="G15171" i="8"/>
  <c r="E15172" i="8"/>
  <c r="F15172" i="8" s="1"/>
  <c r="H15172" i="8" s="1"/>
  <c r="G15172" i="8"/>
  <c r="E15173" i="8"/>
  <c r="F15173" i="8"/>
  <c r="H15173" i="8" s="1"/>
  <c r="G15173" i="8"/>
  <c r="E15174" i="8"/>
  <c r="F15174" i="8" s="1"/>
  <c r="H15174" i="8" s="1"/>
  <c r="G15174" i="8"/>
  <c r="E15175" i="8"/>
  <c r="F15175" i="8"/>
  <c r="H15175" i="8" s="1"/>
  <c r="G15175" i="8"/>
  <c r="E15176" i="8"/>
  <c r="F15176" i="8" s="1"/>
  <c r="H15176" i="8" s="1"/>
  <c r="G15176" i="8"/>
  <c r="E15177" i="8"/>
  <c r="F15177" i="8"/>
  <c r="H15177" i="8" s="1"/>
  <c r="G15177" i="8"/>
  <c r="E15178" i="8"/>
  <c r="F15178" i="8" s="1"/>
  <c r="H15178" i="8" s="1"/>
  <c r="G15178" i="8"/>
  <c r="E15179" i="8"/>
  <c r="F15179" i="8"/>
  <c r="H15179" i="8" s="1"/>
  <c r="G15179" i="8"/>
  <c r="E15180" i="8"/>
  <c r="F15180" i="8" s="1"/>
  <c r="H15180" i="8" s="1"/>
  <c r="G15180" i="8"/>
  <c r="E15181" i="8"/>
  <c r="F15181" i="8"/>
  <c r="H15181" i="8" s="1"/>
  <c r="G15181" i="8"/>
  <c r="E15182" i="8"/>
  <c r="F15182" i="8" s="1"/>
  <c r="H15182" i="8" s="1"/>
  <c r="G15182" i="8"/>
  <c r="E15183" i="8"/>
  <c r="F15183" i="8"/>
  <c r="H15183" i="8" s="1"/>
  <c r="G15183" i="8"/>
  <c r="E15184" i="8"/>
  <c r="F15184" i="8" s="1"/>
  <c r="H15184" i="8" s="1"/>
  <c r="G15184" i="8"/>
  <c r="E15185" i="8"/>
  <c r="F15185" i="8"/>
  <c r="H15185" i="8" s="1"/>
  <c r="G15185" i="8"/>
  <c r="E15186" i="8"/>
  <c r="F15186" i="8" s="1"/>
  <c r="H15186" i="8" s="1"/>
  <c r="G15186" i="8"/>
  <c r="E15187" i="8"/>
  <c r="F15187" i="8"/>
  <c r="H15187" i="8" s="1"/>
  <c r="G15187" i="8"/>
  <c r="E15188" i="8"/>
  <c r="F15188" i="8" s="1"/>
  <c r="H15188" i="8" s="1"/>
  <c r="G15188" i="8"/>
  <c r="E15189" i="8"/>
  <c r="F15189" i="8"/>
  <c r="H15189" i="8" s="1"/>
  <c r="G15189" i="8"/>
  <c r="E15190" i="8"/>
  <c r="F15190" i="8" s="1"/>
  <c r="H15190" i="8" s="1"/>
  <c r="G15190" i="8"/>
  <c r="E15191" i="8"/>
  <c r="F15191" i="8"/>
  <c r="H15191" i="8" s="1"/>
  <c r="G15191" i="8"/>
  <c r="E15192" i="8"/>
  <c r="F15192" i="8" s="1"/>
  <c r="H15192" i="8" s="1"/>
  <c r="G15192" i="8"/>
  <c r="E15193" i="8"/>
  <c r="F15193" i="8"/>
  <c r="H15193" i="8" s="1"/>
  <c r="G15193" i="8"/>
  <c r="E15194" i="8"/>
  <c r="F15194" i="8" s="1"/>
  <c r="H15194" i="8" s="1"/>
  <c r="G15194" i="8"/>
  <c r="E15195" i="8"/>
  <c r="F15195" i="8"/>
  <c r="H15195" i="8" s="1"/>
  <c r="G15195" i="8"/>
  <c r="E15196" i="8"/>
  <c r="F15196" i="8" s="1"/>
  <c r="H15196" i="8" s="1"/>
  <c r="G15196" i="8"/>
  <c r="E15197" i="8"/>
  <c r="F15197" i="8"/>
  <c r="H15197" i="8" s="1"/>
  <c r="G15197" i="8"/>
  <c r="E15198" i="8"/>
  <c r="F15198" i="8" s="1"/>
  <c r="H15198" i="8" s="1"/>
  <c r="G15198" i="8"/>
  <c r="E15199" i="8"/>
  <c r="F15199" i="8"/>
  <c r="H15199" i="8" s="1"/>
  <c r="G15199" i="8"/>
  <c r="E15200" i="8"/>
  <c r="F15200" i="8" s="1"/>
  <c r="H15200" i="8" s="1"/>
  <c r="G15200" i="8"/>
  <c r="E15201" i="8"/>
  <c r="F15201" i="8"/>
  <c r="H15201" i="8" s="1"/>
  <c r="G15201" i="8"/>
  <c r="E15202" i="8"/>
  <c r="F15202" i="8" s="1"/>
  <c r="H15202" i="8" s="1"/>
  <c r="G15202" i="8"/>
  <c r="E15203" i="8"/>
  <c r="F15203" i="8"/>
  <c r="H15203" i="8" s="1"/>
  <c r="G15203" i="8"/>
  <c r="E15204" i="8"/>
  <c r="F15204" i="8" s="1"/>
  <c r="H15204" i="8" s="1"/>
  <c r="G15204" i="8"/>
  <c r="E15205" i="8"/>
  <c r="F15205" i="8"/>
  <c r="H15205" i="8" s="1"/>
  <c r="G15205" i="8"/>
  <c r="E15206" i="8"/>
  <c r="F15206" i="8" s="1"/>
  <c r="H15206" i="8" s="1"/>
  <c r="G15206" i="8"/>
  <c r="E15207" i="8"/>
  <c r="F15207" i="8"/>
  <c r="H15207" i="8" s="1"/>
  <c r="G15207" i="8"/>
  <c r="E15208" i="8"/>
  <c r="F15208" i="8" s="1"/>
  <c r="H15208" i="8" s="1"/>
  <c r="G15208" i="8"/>
  <c r="E15209" i="8"/>
  <c r="F15209" i="8"/>
  <c r="H15209" i="8" s="1"/>
  <c r="G15209" i="8"/>
  <c r="E15210" i="8"/>
  <c r="F15210" i="8" s="1"/>
  <c r="H15210" i="8" s="1"/>
  <c r="G15210" i="8"/>
  <c r="E15211" i="8"/>
  <c r="F15211" i="8"/>
  <c r="H15211" i="8" s="1"/>
  <c r="G15211" i="8"/>
  <c r="E15212" i="8"/>
  <c r="F15212" i="8" s="1"/>
  <c r="H15212" i="8" s="1"/>
  <c r="G15212" i="8"/>
  <c r="E15213" i="8"/>
  <c r="F15213" i="8"/>
  <c r="H15213" i="8" s="1"/>
  <c r="G15213" i="8"/>
  <c r="E15214" i="8"/>
  <c r="F15214" i="8" s="1"/>
  <c r="H15214" i="8" s="1"/>
  <c r="G15214" i="8"/>
  <c r="E15215" i="8"/>
  <c r="F15215" i="8"/>
  <c r="H15215" i="8" s="1"/>
  <c r="G15215" i="8"/>
  <c r="E15216" i="8"/>
  <c r="F15216" i="8" s="1"/>
  <c r="H15216" i="8" s="1"/>
  <c r="G15216" i="8"/>
  <c r="E15217" i="8"/>
  <c r="F15217" i="8"/>
  <c r="H15217" i="8" s="1"/>
  <c r="G15217" i="8"/>
  <c r="E15218" i="8"/>
  <c r="F15218" i="8" s="1"/>
  <c r="H15218" i="8" s="1"/>
  <c r="G15218" i="8"/>
  <c r="E15219" i="8"/>
  <c r="F15219" i="8"/>
  <c r="H15219" i="8" s="1"/>
  <c r="G15219" i="8"/>
  <c r="E15220" i="8"/>
  <c r="F15220" i="8" s="1"/>
  <c r="H15220" i="8" s="1"/>
  <c r="G15220" i="8"/>
  <c r="E15221" i="8"/>
  <c r="F15221" i="8"/>
  <c r="H15221" i="8" s="1"/>
  <c r="G15221" i="8"/>
  <c r="E15222" i="8"/>
  <c r="F15222" i="8" s="1"/>
  <c r="H15222" i="8" s="1"/>
  <c r="G15222" i="8"/>
  <c r="E15223" i="8"/>
  <c r="F15223" i="8"/>
  <c r="H15223" i="8" s="1"/>
  <c r="G15223" i="8"/>
  <c r="E15224" i="8"/>
  <c r="F15224" i="8" s="1"/>
  <c r="H15224" i="8" s="1"/>
  <c r="G15224" i="8"/>
  <c r="E15225" i="8"/>
  <c r="F15225" i="8"/>
  <c r="H15225" i="8" s="1"/>
  <c r="G15225" i="8"/>
  <c r="E15226" i="8"/>
  <c r="F15226" i="8" s="1"/>
  <c r="H15226" i="8" s="1"/>
  <c r="G15226" i="8"/>
  <c r="E15227" i="8"/>
  <c r="F15227" i="8"/>
  <c r="H15227" i="8" s="1"/>
  <c r="G15227" i="8"/>
  <c r="E15228" i="8"/>
  <c r="F15228" i="8" s="1"/>
  <c r="H15228" i="8" s="1"/>
  <c r="G15228" i="8"/>
  <c r="E15229" i="8"/>
  <c r="F15229" i="8"/>
  <c r="H15229" i="8" s="1"/>
  <c r="G15229" i="8"/>
  <c r="E15230" i="8"/>
  <c r="F15230" i="8" s="1"/>
  <c r="H15230" i="8" s="1"/>
  <c r="G15230" i="8"/>
  <c r="E15231" i="8"/>
  <c r="F15231" i="8"/>
  <c r="H15231" i="8" s="1"/>
  <c r="G15231" i="8"/>
  <c r="E15232" i="8"/>
  <c r="F15232" i="8" s="1"/>
  <c r="H15232" i="8" s="1"/>
  <c r="G15232" i="8"/>
  <c r="E15233" i="8"/>
  <c r="F15233" i="8"/>
  <c r="H15233" i="8" s="1"/>
  <c r="G15233" i="8"/>
  <c r="E15234" i="8"/>
  <c r="F15234" i="8" s="1"/>
  <c r="H15234" i="8" s="1"/>
  <c r="G15234" i="8"/>
  <c r="E15235" i="8"/>
  <c r="F15235" i="8"/>
  <c r="H15235" i="8" s="1"/>
  <c r="G15235" i="8"/>
  <c r="E15236" i="8"/>
  <c r="F15236" i="8" s="1"/>
  <c r="H15236" i="8" s="1"/>
  <c r="G15236" i="8"/>
  <c r="E15237" i="8"/>
  <c r="F15237" i="8"/>
  <c r="H15237" i="8" s="1"/>
  <c r="G15237" i="8"/>
  <c r="E15238" i="8"/>
  <c r="F15238" i="8" s="1"/>
  <c r="H15238" i="8" s="1"/>
  <c r="G15238" i="8"/>
  <c r="E15239" i="8"/>
  <c r="F15239" i="8"/>
  <c r="H15239" i="8" s="1"/>
  <c r="G15239" i="8"/>
  <c r="E15240" i="8"/>
  <c r="F15240" i="8" s="1"/>
  <c r="H15240" i="8" s="1"/>
  <c r="G15240" i="8"/>
  <c r="E15241" i="8"/>
  <c r="F15241" i="8"/>
  <c r="H15241" i="8" s="1"/>
  <c r="G15241" i="8"/>
  <c r="E15242" i="8"/>
  <c r="F15242" i="8" s="1"/>
  <c r="H15242" i="8" s="1"/>
  <c r="G15242" i="8"/>
  <c r="E15243" i="8"/>
  <c r="F15243" i="8"/>
  <c r="H15243" i="8" s="1"/>
  <c r="G15243" i="8"/>
  <c r="E15244" i="8"/>
  <c r="F15244" i="8" s="1"/>
  <c r="H15244" i="8" s="1"/>
  <c r="G15244" i="8"/>
  <c r="E15245" i="8"/>
  <c r="F15245" i="8"/>
  <c r="H15245" i="8" s="1"/>
  <c r="G15245" i="8"/>
  <c r="E15246" i="8"/>
  <c r="F15246" i="8" s="1"/>
  <c r="H15246" i="8" s="1"/>
  <c r="G15246" i="8"/>
  <c r="E15247" i="8"/>
  <c r="F15247" i="8"/>
  <c r="H15247" i="8" s="1"/>
  <c r="G15247" i="8"/>
  <c r="E15248" i="8"/>
  <c r="F15248" i="8" s="1"/>
  <c r="H15248" i="8" s="1"/>
  <c r="G15248" i="8"/>
  <c r="E15249" i="8"/>
  <c r="F15249" i="8"/>
  <c r="H15249" i="8" s="1"/>
  <c r="G15249" i="8"/>
  <c r="E15250" i="8"/>
  <c r="F15250" i="8" s="1"/>
  <c r="H15250" i="8" s="1"/>
  <c r="G15250" i="8"/>
  <c r="E15251" i="8"/>
  <c r="F15251" i="8"/>
  <c r="H15251" i="8" s="1"/>
  <c r="G15251" i="8"/>
  <c r="E15252" i="8"/>
  <c r="F15252" i="8" s="1"/>
  <c r="H15252" i="8" s="1"/>
  <c r="G15252" i="8"/>
  <c r="E15253" i="8"/>
  <c r="F15253" i="8"/>
  <c r="H15253" i="8" s="1"/>
  <c r="G15253" i="8"/>
  <c r="E15254" i="8"/>
  <c r="F15254" i="8" s="1"/>
  <c r="H15254" i="8" s="1"/>
  <c r="G15254" i="8"/>
  <c r="E15255" i="8"/>
  <c r="F15255" i="8"/>
  <c r="H15255" i="8" s="1"/>
  <c r="G15255" i="8"/>
  <c r="E15256" i="8"/>
  <c r="F15256" i="8" s="1"/>
  <c r="H15256" i="8" s="1"/>
  <c r="G15256" i="8"/>
  <c r="E15257" i="8"/>
  <c r="F15257" i="8"/>
  <c r="H15257" i="8" s="1"/>
  <c r="G15257" i="8"/>
  <c r="E15258" i="8"/>
  <c r="F15258" i="8" s="1"/>
  <c r="H15258" i="8" s="1"/>
  <c r="G15258" i="8"/>
  <c r="E15259" i="8"/>
  <c r="F15259" i="8"/>
  <c r="H15259" i="8" s="1"/>
  <c r="G15259" i="8"/>
  <c r="E15260" i="8"/>
  <c r="F15260" i="8" s="1"/>
  <c r="H15260" i="8" s="1"/>
  <c r="G15260" i="8"/>
  <c r="E15261" i="8"/>
  <c r="F15261" i="8"/>
  <c r="H15261" i="8" s="1"/>
  <c r="G15261" i="8"/>
  <c r="E15262" i="8"/>
  <c r="F15262" i="8" s="1"/>
  <c r="H15262" i="8" s="1"/>
  <c r="G15262" i="8"/>
  <c r="E15263" i="8"/>
  <c r="F15263" i="8"/>
  <c r="H15263" i="8" s="1"/>
  <c r="G15263" i="8"/>
  <c r="E15264" i="8"/>
  <c r="F15264" i="8" s="1"/>
  <c r="H15264" i="8" s="1"/>
  <c r="G15264" i="8"/>
  <c r="E15265" i="8"/>
  <c r="F15265" i="8"/>
  <c r="H15265" i="8" s="1"/>
  <c r="G15265" i="8"/>
  <c r="E15266" i="8"/>
  <c r="F15266" i="8" s="1"/>
  <c r="H15266" i="8" s="1"/>
  <c r="G15266" i="8"/>
  <c r="E15267" i="8"/>
  <c r="F15267" i="8"/>
  <c r="H15267" i="8" s="1"/>
  <c r="G15267" i="8"/>
  <c r="E15268" i="8"/>
  <c r="F15268" i="8" s="1"/>
  <c r="H15268" i="8" s="1"/>
  <c r="G15268" i="8"/>
  <c r="E15269" i="8"/>
  <c r="F15269" i="8"/>
  <c r="H15269" i="8" s="1"/>
  <c r="G15269" i="8"/>
  <c r="E15270" i="8"/>
  <c r="F15270" i="8" s="1"/>
  <c r="H15270" i="8" s="1"/>
  <c r="G15270" i="8"/>
  <c r="E15271" i="8"/>
  <c r="F15271" i="8"/>
  <c r="H15271" i="8" s="1"/>
  <c r="G15271" i="8"/>
  <c r="E15272" i="8"/>
  <c r="F15272" i="8" s="1"/>
  <c r="H15272" i="8" s="1"/>
  <c r="G15272" i="8"/>
  <c r="E15273" i="8"/>
  <c r="F15273" i="8"/>
  <c r="H15273" i="8" s="1"/>
  <c r="G15273" i="8"/>
  <c r="E15274" i="8"/>
  <c r="F15274" i="8" s="1"/>
  <c r="H15274" i="8" s="1"/>
  <c r="G15274" i="8"/>
  <c r="E15275" i="8"/>
  <c r="F15275" i="8"/>
  <c r="H15275" i="8" s="1"/>
  <c r="G15275" i="8"/>
  <c r="E15276" i="8"/>
  <c r="F15276" i="8" s="1"/>
  <c r="H15276" i="8" s="1"/>
  <c r="G15276" i="8"/>
  <c r="E15277" i="8"/>
  <c r="F15277" i="8"/>
  <c r="H15277" i="8" s="1"/>
  <c r="G15277" i="8"/>
  <c r="E15278" i="8"/>
  <c r="F15278" i="8" s="1"/>
  <c r="H15278" i="8" s="1"/>
  <c r="G15278" i="8"/>
  <c r="E15279" i="8"/>
  <c r="F15279" i="8"/>
  <c r="H15279" i="8" s="1"/>
  <c r="G15279" i="8"/>
  <c r="E15280" i="8"/>
  <c r="F15280" i="8" s="1"/>
  <c r="H15280" i="8" s="1"/>
  <c r="G15280" i="8"/>
  <c r="E15281" i="8"/>
  <c r="F15281" i="8"/>
  <c r="H15281" i="8" s="1"/>
  <c r="G15281" i="8"/>
  <c r="E15282" i="8"/>
  <c r="F15282" i="8" s="1"/>
  <c r="H15282" i="8" s="1"/>
  <c r="G15282" i="8"/>
  <c r="E15283" i="8"/>
  <c r="F15283" i="8"/>
  <c r="H15283" i="8" s="1"/>
  <c r="G15283" i="8"/>
  <c r="E15284" i="8"/>
  <c r="F15284" i="8" s="1"/>
  <c r="H15284" i="8" s="1"/>
  <c r="G15284" i="8"/>
  <c r="E15285" i="8"/>
  <c r="F15285" i="8"/>
  <c r="H15285" i="8" s="1"/>
  <c r="G15285" i="8"/>
  <c r="E15286" i="8"/>
  <c r="F15286" i="8" s="1"/>
  <c r="H15286" i="8" s="1"/>
  <c r="G15286" i="8"/>
  <c r="E15287" i="8"/>
  <c r="F15287" i="8"/>
  <c r="H15287" i="8" s="1"/>
  <c r="G15287" i="8"/>
  <c r="E15288" i="8"/>
  <c r="F15288" i="8" s="1"/>
  <c r="H15288" i="8" s="1"/>
  <c r="G15288" i="8"/>
  <c r="E15289" i="8"/>
  <c r="F15289" i="8"/>
  <c r="H15289" i="8" s="1"/>
  <c r="G15289" i="8"/>
  <c r="E15290" i="8"/>
  <c r="F15290" i="8" s="1"/>
  <c r="H15290" i="8" s="1"/>
  <c r="G15290" i="8"/>
  <c r="E15291" i="8"/>
  <c r="F15291" i="8"/>
  <c r="H15291" i="8" s="1"/>
  <c r="G15291" i="8"/>
  <c r="E15292" i="8"/>
  <c r="F15292" i="8" s="1"/>
  <c r="H15292" i="8" s="1"/>
  <c r="G15292" i="8"/>
  <c r="E15293" i="8"/>
  <c r="F15293" i="8"/>
  <c r="H15293" i="8" s="1"/>
  <c r="G15293" i="8"/>
  <c r="E15294" i="8"/>
  <c r="F15294" i="8" s="1"/>
  <c r="H15294" i="8" s="1"/>
  <c r="G15294" i="8"/>
  <c r="E15295" i="8"/>
  <c r="F15295" i="8"/>
  <c r="H15295" i="8" s="1"/>
  <c r="G15295" i="8"/>
  <c r="E15296" i="8"/>
  <c r="F15296" i="8" s="1"/>
  <c r="H15296" i="8" s="1"/>
  <c r="G15296" i="8"/>
  <c r="E15297" i="8"/>
  <c r="F15297" i="8"/>
  <c r="H15297" i="8" s="1"/>
  <c r="G15297" i="8"/>
  <c r="E15298" i="8"/>
  <c r="F15298" i="8" s="1"/>
  <c r="H15298" i="8" s="1"/>
  <c r="G15298" i="8"/>
  <c r="E15299" i="8"/>
  <c r="F15299" i="8"/>
  <c r="H15299" i="8" s="1"/>
  <c r="G15299" i="8"/>
  <c r="E15300" i="8"/>
  <c r="F15300" i="8" s="1"/>
  <c r="H15300" i="8" s="1"/>
  <c r="G15300" i="8"/>
  <c r="E15301" i="8"/>
  <c r="F15301" i="8"/>
  <c r="H15301" i="8" s="1"/>
  <c r="G15301" i="8"/>
  <c r="E15302" i="8"/>
  <c r="F15302" i="8" s="1"/>
  <c r="H15302" i="8" s="1"/>
  <c r="G15302" i="8"/>
  <c r="E15303" i="8"/>
  <c r="F15303" i="8"/>
  <c r="H15303" i="8" s="1"/>
  <c r="G15303" i="8"/>
  <c r="E15304" i="8"/>
  <c r="F15304" i="8" s="1"/>
  <c r="H15304" i="8" s="1"/>
  <c r="G15304" i="8"/>
  <c r="E15305" i="8"/>
  <c r="F15305" i="8"/>
  <c r="H15305" i="8" s="1"/>
  <c r="G15305" i="8"/>
  <c r="E15306" i="8"/>
  <c r="F15306" i="8" s="1"/>
  <c r="H15306" i="8" s="1"/>
  <c r="G15306" i="8"/>
  <c r="E15307" i="8"/>
  <c r="F15307" i="8"/>
  <c r="H15307" i="8" s="1"/>
  <c r="G15307" i="8"/>
  <c r="E15308" i="8"/>
  <c r="F15308" i="8" s="1"/>
  <c r="H15308" i="8" s="1"/>
  <c r="G15308" i="8"/>
  <c r="E15309" i="8"/>
  <c r="F15309" i="8"/>
  <c r="H15309" i="8" s="1"/>
  <c r="G15309" i="8"/>
  <c r="E15310" i="8"/>
  <c r="F15310" i="8" s="1"/>
  <c r="H15310" i="8" s="1"/>
  <c r="G15310" i="8"/>
  <c r="E15311" i="8"/>
  <c r="F15311" i="8"/>
  <c r="H15311" i="8" s="1"/>
  <c r="G15311" i="8"/>
  <c r="E15312" i="8"/>
  <c r="F15312" i="8" s="1"/>
  <c r="H15312" i="8" s="1"/>
  <c r="G15312" i="8"/>
  <c r="E15313" i="8"/>
  <c r="F15313" i="8"/>
  <c r="H15313" i="8" s="1"/>
  <c r="G15313" i="8"/>
  <c r="E15314" i="8"/>
  <c r="F15314" i="8" s="1"/>
  <c r="H15314" i="8" s="1"/>
  <c r="G15314" i="8"/>
  <c r="E15315" i="8"/>
  <c r="F15315" i="8"/>
  <c r="H15315" i="8" s="1"/>
  <c r="G15315" i="8"/>
  <c r="E15316" i="8"/>
  <c r="F15316" i="8" s="1"/>
  <c r="H15316" i="8" s="1"/>
  <c r="G15316" i="8"/>
  <c r="E15317" i="8"/>
  <c r="F15317" i="8"/>
  <c r="H15317" i="8" s="1"/>
  <c r="G15317" i="8"/>
  <c r="E15318" i="8"/>
  <c r="F15318" i="8" s="1"/>
  <c r="H15318" i="8" s="1"/>
  <c r="G15318" i="8"/>
  <c r="E15319" i="8"/>
  <c r="F15319" i="8"/>
  <c r="H15319" i="8" s="1"/>
  <c r="G15319" i="8"/>
  <c r="E15320" i="8"/>
  <c r="F15320" i="8" s="1"/>
  <c r="H15320" i="8" s="1"/>
  <c r="G15320" i="8"/>
  <c r="E15321" i="8"/>
  <c r="F15321" i="8"/>
  <c r="H15321" i="8" s="1"/>
  <c r="G15321" i="8"/>
  <c r="E15322" i="8"/>
  <c r="F15322" i="8" s="1"/>
  <c r="H15322" i="8" s="1"/>
  <c r="G15322" i="8"/>
  <c r="E15323" i="8"/>
  <c r="F15323" i="8"/>
  <c r="H15323" i="8" s="1"/>
  <c r="G15323" i="8"/>
  <c r="E15324" i="8"/>
  <c r="F15324" i="8" s="1"/>
  <c r="H15324" i="8" s="1"/>
  <c r="G15324" i="8"/>
  <c r="E15325" i="8"/>
  <c r="F15325" i="8"/>
  <c r="H15325" i="8" s="1"/>
  <c r="G15325" i="8"/>
  <c r="E15326" i="8"/>
  <c r="F15326" i="8" s="1"/>
  <c r="H15326" i="8" s="1"/>
  <c r="G15326" i="8"/>
  <c r="E15327" i="8"/>
  <c r="F15327" i="8"/>
  <c r="H15327" i="8" s="1"/>
  <c r="G15327" i="8"/>
  <c r="E15328" i="8"/>
  <c r="F15328" i="8" s="1"/>
  <c r="H15328" i="8" s="1"/>
  <c r="G15328" i="8"/>
  <c r="E15329" i="8"/>
  <c r="F15329" i="8"/>
  <c r="H15329" i="8" s="1"/>
  <c r="G15329" i="8"/>
  <c r="E15330" i="8"/>
  <c r="F15330" i="8" s="1"/>
  <c r="H15330" i="8" s="1"/>
  <c r="G15330" i="8"/>
  <c r="E15331" i="8"/>
  <c r="F15331" i="8"/>
  <c r="H15331" i="8" s="1"/>
  <c r="G15331" i="8"/>
  <c r="E15332" i="8"/>
  <c r="F15332" i="8" s="1"/>
  <c r="H15332" i="8" s="1"/>
  <c r="G15332" i="8"/>
  <c r="E15333" i="8"/>
  <c r="F15333" i="8"/>
  <c r="H15333" i="8" s="1"/>
  <c r="G15333" i="8"/>
  <c r="E15334" i="8"/>
  <c r="F15334" i="8" s="1"/>
  <c r="H15334" i="8" s="1"/>
  <c r="G15334" i="8"/>
  <c r="E15335" i="8"/>
  <c r="F15335" i="8"/>
  <c r="H15335" i="8" s="1"/>
  <c r="G15335" i="8"/>
  <c r="E15336" i="8"/>
  <c r="F15336" i="8" s="1"/>
  <c r="H15336" i="8" s="1"/>
  <c r="G15336" i="8"/>
  <c r="E15337" i="8"/>
  <c r="F15337" i="8"/>
  <c r="H15337" i="8" s="1"/>
  <c r="G15337" i="8"/>
  <c r="E15338" i="8"/>
  <c r="F15338" i="8" s="1"/>
  <c r="H15338" i="8" s="1"/>
  <c r="G15338" i="8"/>
  <c r="E15339" i="8"/>
  <c r="F15339" i="8"/>
  <c r="H15339" i="8" s="1"/>
  <c r="G15339" i="8"/>
  <c r="E15340" i="8"/>
  <c r="F15340" i="8" s="1"/>
  <c r="H15340" i="8" s="1"/>
  <c r="G15340" i="8"/>
  <c r="E15341" i="8"/>
  <c r="F15341" i="8"/>
  <c r="H15341" i="8" s="1"/>
  <c r="G15341" i="8"/>
  <c r="E15342" i="8"/>
  <c r="F15342" i="8" s="1"/>
  <c r="H15342" i="8" s="1"/>
  <c r="G15342" i="8"/>
  <c r="E15343" i="8"/>
  <c r="F15343" i="8"/>
  <c r="H15343" i="8" s="1"/>
  <c r="G15343" i="8"/>
  <c r="E15344" i="8"/>
  <c r="F15344" i="8" s="1"/>
  <c r="H15344" i="8" s="1"/>
  <c r="G15344" i="8"/>
  <c r="E15345" i="8"/>
  <c r="F15345" i="8"/>
  <c r="H15345" i="8" s="1"/>
  <c r="G15345" i="8"/>
  <c r="E15346" i="8"/>
  <c r="F15346" i="8" s="1"/>
  <c r="H15346" i="8" s="1"/>
  <c r="G15346" i="8"/>
  <c r="E15347" i="8"/>
  <c r="F15347" i="8"/>
  <c r="H15347" i="8" s="1"/>
  <c r="G15347" i="8"/>
  <c r="E15348" i="8"/>
  <c r="F15348" i="8" s="1"/>
  <c r="H15348" i="8" s="1"/>
  <c r="G15348" i="8"/>
  <c r="E15349" i="8"/>
  <c r="F15349" i="8"/>
  <c r="H15349" i="8" s="1"/>
  <c r="G15349" i="8"/>
  <c r="E15350" i="8"/>
  <c r="F15350" i="8" s="1"/>
  <c r="H15350" i="8" s="1"/>
  <c r="G15350" i="8"/>
  <c r="E15351" i="8"/>
  <c r="F15351" i="8"/>
  <c r="H15351" i="8" s="1"/>
  <c r="G15351" i="8"/>
  <c r="E15352" i="8"/>
  <c r="F15352" i="8" s="1"/>
  <c r="H15352" i="8" s="1"/>
  <c r="G15352" i="8"/>
  <c r="E15353" i="8"/>
  <c r="F15353" i="8"/>
  <c r="H15353" i="8" s="1"/>
  <c r="G15353" i="8"/>
  <c r="E15354" i="8"/>
  <c r="F15354" i="8" s="1"/>
  <c r="H15354" i="8" s="1"/>
  <c r="G15354" i="8"/>
  <c r="E15355" i="8"/>
  <c r="F15355" i="8"/>
  <c r="H15355" i="8" s="1"/>
  <c r="G15355" i="8"/>
  <c r="E15356" i="8"/>
  <c r="F15356" i="8" s="1"/>
  <c r="H15356" i="8" s="1"/>
  <c r="G15356" i="8"/>
  <c r="E15357" i="8"/>
  <c r="F15357" i="8"/>
  <c r="H15357" i="8" s="1"/>
  <c r="G15357" i="8"/>
  <c r="E15358" i="8"/>
  <c r="F15358" i="8" s="1"/>
  <c r="H15358" i="8" s="1"/>
  <c r="G15358" i="8"/>
  <c r="E15359" i="8"/>
  <c r="F15359" i="8"/>
  <c r="H15359" i="8" s="1"/>
  <c r="G15359" i="8"/>
  <c r="E15360" i="8"/>
  <c r="F15360" i="8" s="1"/>
  <c r="H15360" i="8" s="1"/>
  <c r="G15360" i="8"/>
  <c r="E15361" i="8"/>
  <c r="F15361" i="8"/>
  <c r="H15361" i="8" s="1"/>
  <c r="G15361" i="8"/>
  <c r="E15362" i="8"/>
  <c r="F15362" i="8" s="1"/>
  <c r="H15362" i="8" s="1"/>
  <c r="G15362" i="8"/>
  <c r="E15363" i="8"/>
  <c r="F15363" i="8"/>
  <c r="H15363" i="8" s="1"/>
  <c r="G15363" i="8"/>
  <c r="E15364" i="8"/>
  <c r="F15364" i="8" s="1"/>
  <c r="H15364" i="8" s="1"/>
  <c r="G15364" i="8"/>
  <c r="E15365" i="8"/>
  <c r="F15365" i="8"/>
  <c r="H15365" i="8" s="1"/>
  <c r="G15365" i="8"/>
  <c r="E15366" i="8"/>
  <c r="F15366" i="8" s="1"/>
  <c r="H15366" i="8" s="1"/>
  <c r="G15366" i="8"/>
  <c r="E15367" i="8"/>
  <c r="F15367" i="8"/>
  <c r="H15367" i="8" s="1"/>
  <c r="G15367" i="8"/>
  <c r="E15368" i="8"/>
  <c r="F15368" i="8" s="1"/>
  <c r="H15368" i="8" s="1"/>
  <c r="G15368" i="8"/>
  <c r="E15369" i="8"/>
  <c r="F15369" i="8"/>
  <c r="H15369" i="8" s="1"/>
  <c r="G15369" i="8"/>
  <c r="E15370" i="8"/>
  <c r="F15370" i="8" s="1"/>
  <c r="H15370" i="8" s="1"/>
  <c r="G15370" i="8"/>
  <c r="E15371" i="8"/>
  <c r="F15371" i="8"/>
  <c r="H15371" i="8" s="1"/>
  <c r="G15371" i="8"/>
  <c r="E15372" i="8"/>
  <c r="F15372" i="8" s="1"/>
  <c r="H15372" i="8" s="1"/>
  <c r="G15372" i="8"/>
  <c r="E15373" i="8"/>
  <c r="F15373" i="8"/>
  <c r="H15373" i="8" s="1"/>
  <c r="G15373" i="8"/>
  <c r="E15374" i="8"/>
  <c r="F15374" i="8" s="1"/>
  <c r="H15374" i="8" s="1"/>
  <c r="G15374" i="8"/>
  <c r="E15375" i="8"/>
  <c r="F15375" i="8"/>
  <c r="H15375" i="8" s="1"/>
  <c r="G15375" i="8"/>
  <c r="E15376" i="8"/>
  <c r="F15376" i="8" s="1"/>
  <c r="H15376" i="8" s="1"/>
  <c r="G15376" i="8"/>
  <c r="E15377" i="8"/>
  <c r="F15377" i="8"/>
  <c r="H15377" i="8" s="1"/>
  <c r="G15377" i="8"/>
  <c r="E15378" i="8"/>
  <c r="F15378" i="8" s="1"/>
  <c r="H15378" i="8" s="1"/>
  <c r="G15378" i="8"/>
  <c r="E15379" i="8"/>
  <c r="F15379" i="8"/>
  <c r="H15379" i="8" s="1"/>
  <c r="G15379" i="8"/>
  <c r="E15380" i="8"/>
  <c r="F15380" i="8" s="1"/>
  <c r="H15380" i="8" s="1"/>
  <c r="G15380" i="8"/>
  <c r="E15381" i="8"/>
  <c r="F15381" i="8"/>
  <c r="H15381" i="8" s="1"/>
  <c r="G15381" i="8"/>
  <c r="E15382" i="8"/>
  <c r="F15382" i="8" s="1"/>
  <c r="H15382" i="8" s="1"/>
  <c r="G15382" i="8"/>
  <c r="E15383" i="8"/>
  <c r="F15383" i="8"/>
  <c r="H15383" i="8" s="1"/>
  <c r="G15383" i="8"/>
  <c r="E15384" i="8"/>
  <c r="F15384" i="8" s="1"/>
  <c r="H15384" i="8" s="1"/>
  <c r="G15384" i="8"/>
  <c r="E15385" i="8"/>
  <c r="F15385" i="8"/>
  <c r="H15385" i="8" s="1"/>
  <c r="G15385" i="8"/>
  <c r="E15386" i="8"/>
  <c r="F15386" i="8" s="1"/>
  <c r="H15386" i="8" s="1"/>
  <c r="G15386" i="8"/>
  <c r="E15387" i="8"/>
  <c r="F15387" i="8"/>
  <c r="H15387" i="8" s="1"/>
  <c r="G15387" i="8"/>
  <c r="E15388" i="8"/>
  <c r="F15388" i="8" s="1"/>
  <c r="H15388" i="8" s="1"/>
  <c r="G15388" i="8"/>
  <c r="E15389" i="8"/>
  <c r="F15389" i="8"/>
  <c r="H15389" i="8" s="1"/>
  <c r="G15389" i="8"/>
  <c r="E15390" i="8"/>
  <c r="F15390" i="8" s="1"/>
  <c r="H15390" i="8" s="1"/>
  <c r="G15390" i="8"/>
  <c r="E15391" i="8"/>
  <c r="F15391" i="8"/>
  <c r="H15391" i="8" s="1"/>
  <c r="G15391" i="8"/>
  <c r="E15392" i="8"/>
  <c r="F15392" i="8" s="1"/>
  <c r="H15392" i="8" s="1"/>
  <c r="G15392" i="8"/>
  <c r="E15393" i="8"/>
  <c r="F15393" i="8"/>
  <c r="H15393" i="8" s="1"/>
  <c r="G15393" i="8"/>
  <c r="E15394" i="8"/>
  <c r="F15394" i="8" s="1"/>
  <c r="H15394" i="8" s="1"/>
  <c r="G15394" i="8"/>
  <c r="E15395" i="8"/>
  <c r="F15395" i="8"/>
  <c r="H15395" i="8" s="1"/>
  <c r="G15395" i="8"/>
  <c r="E15396" i="8"/>
  <c r="F15396" i="8" s="1"/>
  <c r="H15396" i="8" s="1"/>
  <c r="G15396" i="8"/>
  <c r="E15397" i="8"/>
  <c r="F15397" i="8"/>
  <c r="H15397" i="8" s="1"/>
  <c r="G15397" i="8"/>
  <c r="E15398" i="8"/>
  <c r="F15398" i="8" s="1"/>
  <c r="H15398" i="8" s="1"/>
  <c r="G15398" i="8"/>
  <c r="E15399" i="8"/>
  <c r="F15399" i="8"/>
  <c r="H15399" i="8" s="1"/>
  <c r="G15399" i="8"/>
  <c r="E15400" i="8"/>
  <c r="F15400" i="8" s="1"/>
  <c r="H15400" i="8" s="1"/>
  <c r="G15400" i="8"/>
  <c r="E15401" i="8"/>
  <c r="F15401" i="8"/>
  <c r="H15401" i="8" s="1"/>
  <c r="G15401" i="8"/>
  <c r="E15402" i="8"/>
  <c r="F15402" i="8" s="1"/>
  <c r="H15402" i="8" s="1"/>
  <c r="G15402" i="8"/>
  <c r="E15403" i="8"/>
  <c r="F15403" i="8"/>
  <c r="H15403" i="8" s="1"/>
  <c r="G15403" i="8"/>
  <c r="E15404" i="8"/>
  <c r="F15404" i="8" s="1"/>
  <c r="H15404" i="8" s="1"/>
  <c r="G15404" i="8"/>
  <c r="E15405" i="8"/>
  <c r="F15405" i="8"/>
  <c r="H15405" i="8" s="1"/>
  <c r="G15405" i="8"/>
  <c r="E15406" i="8"/>
  <c r="F15406" i="8" s="1"/>
  <c r="H15406" i="8" s="1"/>
  <c r="G15406" i="8"/>
  <c r="E15407" i="8"/>
  <c r="F15407" i="8"/>
  <c r="H15407" i="8" s="1"/>
  <c r="G15407" i="8"/>
  <c r="E15408" i="8"/>
  <c r="F15408" i="8" s="1"/>
  <c r="H15408" i="8" s="1"/>
  <c r="G15408" i="8"/>
  <c r="E15409" i="8"/>
  <c r="F15409" i="8"/>
  <c r="H15409" i="8" s="1"/>
  <c r="G15409" i="8"/>
  <c r="E15410" i="8"/>
  <c r="F15410" i="8" s="1"/>
  <c r="H15410" i="8" s="1"/>
  <c r="G15410" i="8"/>
  <c r="E15411" i="8"/>
  <c r="F15411" i="8"/>
  <c r="H15411" i="8" s="1"/>
  <c r="G15411" i="8"/>
  <c r="E15412" i="8"/>
  <c r="F15412" i="8" s="1"/>
  <c r="H15412" i="8" s="1"/>
  <c r="G15412" i="8"/>
  <c r="E15413" i="8"/>
  <c r="F15413" i="8"/>
  <c r="H15413" i="8" s="1"/>
  <c r="G15413" i="8"/>
  <c r="E15414" i="8"/>
  <c r="F15414" i="8" s="1"/>
  <c r="H15414" i="8" s="1"/>
  <c r="G15414" i="8"/>
  <c r="E15415" i="8"/>
  <c r="F15415" i="8"/>
  <c r="H15415" i="8" s="1"/>
  <c r="G15415" i="8"/>
  <c r="E15416" i="8"/>
  <c r="F15416" i="8" s="1"/>
  <c r="H15416" i="8" s="1"/>
  <c r="G15416" i="8"/>
  <c r="E15417" i="8"/>
  <c r="F15417" i="8"/>
  <c r="H15417" i="8" s="1"/>
  <c r="G15417" i="8"/>
  <c r="E15418" i="8"/>
  <c r="F15418" i="8" s="1"/>
  <c r="H15418" i="8" s="1"/>
  <c r="G15418" i="8"/>
  <c r="E15419" i="8"/>
  <c r="F15419" i="8"/>
  <c r="H15419" i="8" s="1"/>
  <c r="G15419" i="8"/>
  <c r="E15420" i="8"/>
  <c r="F15420" i="8" s="1"/>
  <c r="H15420" i="8" s="1"/>
  <c r="G15420" i="8"/>
  <c r="E15421" i="8"/>
  <c r="F15421" i="8"/>
  <c r="H15421" i="8" s="1"/>
  <c r="G15421" i="8"/>
  <c r="E15422" i="8"/>
  <c r="F15422" i="8" s="1"/>
  <c r="H15422" i="8" s="1"/>
  <c r="G15422" i="8"/>
  <c r="E15423" i="8"/>
  <c r="F15423" i="8"/>
  <c r="H15423" i="8" s="1"/>
  <c r="G15423" i="8"/>
  <c r="E15424" i="8"/>
  <c r="F15424" i="8" s="1"/>
  <c r="H15424" i="8" s="1"/>
  <c r="G15424" i="8"/>
  <c r="E15425" i="8"/>
  <c r="F15425" i="8"/>
  <c r="H15425" i="8" s="1"/>
  <c r="G15425" i="8"/>
  <c r="E15426" i="8"/>
  <c r="F15426" i="8" s="1"/>
  <c r="H15426" i="8" s="1"/>
  <c r="G15426" i="8"/>
  <c r="E15427" i="8"/>
  <c r="F15427" i="8"/>
  <c r="H15427" i="8" s="1"/>
  <c r="G15427" i="8"/>
  <c r="E15428" i="8"/>
  <c r="F15428" i="8" s="1"/>
  <c r="H15428" i="8" s="1"/>
  <c r="G15428" i="8"/>
  <c r="E15429" i="8"/>
  <c r="F15429" i="8"/>
  <c r="H15429" i="8" s="1"/>
  <c r="G15429" i="8"/>
  <c r="E15430" i="8"/>
  <c r="F15430" i="8" s="1"/>
  <c r="H15430" i="8" s="1"/>
  <c r="G15430" i="8"/>
  <c r="E15431" i="8"/>
  <c r="F15431" i="8"/>
  <c r="H15431" i="8" s="1"/>
  <c r="G15431" i="8"/>
  <c r="E15432" i="8"/>
  <c r="F15432" i="8" s="1"/>
  <c r="H15432" i="8" s="1"/>
  <c r="G15432" i="8"/>
  <c r="E15433" i="8"/>
  <c r="F15433" i="8"/>
  <c r="H15433" i="8" s="1"/>
  <c r="G15433" i="8"/>
  <c r="E15434" i="8"/>
  <c r="F15434" i="8" s="1"/>
  <c r="H15434" i="8" s="1"/>
  <c r="G15434" i="8"/>
  <c r="E15435" i="8"/>
  <c r="F15435" i="8"/>
  <c r="H15435" i="8" s="1"/>
  <c r="G15435" i="8"/>
  <c r="E15436" i="8"/>
  <c r="F15436" i="8" s="1"/>
  <c r="H15436" i="8" s="1"/>
  <c r="G15436" i="8"/>
  <c r="E15437" i="8"/>
  <c r="F15437" i="8"/>
  <c r="H15437" i="8" s="1"/>
  <c r="G15437" i="8"/>
  <c r="E15438" i="8"/>
  <c r="F15438" i="8" s="1"/>
  <c r="H15438" i="8" s="1"/>
  <c r="G15438" i="8"/>
  <c r="E15439" i="8"/>
  <c r="F15439" i="8"/>
  <c r="H15439" i="8" s="1"/>
  <c r="G15439" i="8"/>
  <c r="E15440" i="8"/>
  <c r="F15440" i="8" s="1"/>
  <c r="H15440" i="8" s="1"/>
  <c r="G15440" i="8"/>
  <c r="E15441" i="8"/>
  <c r="F15441" i="8"/>
  <c r="H15441" i="8" s="1"/>
  <c r="G15441" i="8"/>
  <c r="E15442" i="8"/>
  <c r="F15442" i="8" s="1"/>
  <c r="H15442" i="8" s="1"/>
  <c r="G15442" i="8"/>
  <c r="E15443" i="8"/>
  <c r="F15443" i="8"/>
  <c r="H15443" i="8" s="1"/>
  <c r="G15443" i="8"/>
  <c r="E15444" i="8"/>
  <c r="F15444" i="8" s="1"/>
  <c r="H15444" i="8" s="1"/>
  <c r="G15444" i="8"/>
  <c r="E15445" i="8"/>
  <c r="F15445" i="8"/>
  <c r="H15445" i="8" s="1"/>
  <c r="G15445" i="8"/>
  <c r="E15446" i="8"/>
  <c r="F15446" i="8" s="1"/>
  <c r="H15446" i="8" s="1"/>
  <c r="G15446" i="8"/>
  <c r="E15447" i="8"/>
  <c r="F15447" i="8"/>
  <c r="H15447" i="8" s="1"/>
  <c r="G15447" i="8"/>
  <c r="E15448" i="8"/>
  <c r="F15448" i="8" s="1"/>
  <c r="H15448" i="8" s="1"/>
  <c r="G15448" i="8"/>
  <c r="E15449" i="8"/>
  <c r="F15449" i="8"/>
  <c r="H15449" i="8" s="1"/>
  <c r="G15449" i="8"/>
  <c r="E15450" i="8"/>
  <c r="F15450" i="8" s="1"/>
  <c r="H15450" i="8" s="1"/>
  <c r="G15450" i="8"/>
  <c r="E15451" i="8"/>
  <c r="F15451" i="8"/>
  <c r="H15451" i="8" s="1"/>
  <c r="G15451" i="8"/>
  <c r="E15452" i="8"/>
  <c r="F15452" i="8" s="1"/>
  <c r="H15452" i="8" s="1"/>
  <c r="G15452" i="8"/>
  <c r="E15453" i="8"/>
  <c r="F15453" i="8"/>
  <c r="H15453" i="8" s="1"/>
  <c r="G15453" i="8"/>
  <c r="E15454" i="8"/>
  <c r="F15454" i="8" s="1"/>
  <c r="H15454" i="8" s="1"/>
  <c r="G15454" i="8"/>
  <c r="E15455" i="8"/>
  <c r="F15455" i="8"/>
  <c r="H15455" i="8" s="1"/>
  <c r="G15455" i="8"/>
  <c r="E15456" i="8"/>
  <c r="F15456" i="8" s="1"/>
  <c r="H15456" i="8" s="1"/>
  <c r="G15456" i="8"/>
  <c r="E15457" i="8"/>
  <c r="F15457" i="8"/>
  <c r="H15457" i="8" s="1"/>
  <c r="G15457" i="8"/>
  <c r="E15458" i="8"/>
  <c r="F15458" i="8" s="1"/>
  <c r="H15458" i="8" s="1"/>
  <c r="G15458" i="8"/>
  <c r="E15459" i="8"/>
  <c r="F15459" i="8"/>
  <c r="H15459" i="8" s="1"/>
  <c r="G15459" i="8"/>
  <c r="E15460" i="8"/>
  <c r="F15460" i="8" s="1"/>
  <c r="H15460" i="8" s="1"/>
  <c r="G15460" i="8"/>
  <c r="E15461" i="8"/>
  <c r="F15461" i="8"/>
  <c r="H15461" i="8" s="1"/>
  <c r="G15461" i="8"/>
  <c r="E15462" i="8"/>
  <c r="F15462" i="8" s="1"/>
  <c r="H15462" i="8" s="1"/>
  <c r="G15462" i="8"/>
  <c r="E15463" i="8"/>
  <c r="F15463" i="8"/>
  <c r="H15463" i="8" s="1"/>
  <c r="G15463" i="8"/>
  <c r="E15464" i="8"/>
  <c r="F15464" i="8" s="1"/>
  <c r="H15464" i="8" s="1"/>
  <c r="G15464" i="8"/>
  <c r="E15465" i="8"/>
  <c r="F15465" i="8"/>
  <c r="H15465" i="8" s="1"/>
  <c r="G15465" i="8"/>
  <c r="E15466" i="8"/>
  <c r="F15466" i="8" s="1"/>
  <c r="H15466" i="8" s="1"/>
  <c r="G15466" i="8"/>
  <c r="E15467" i="8"/>
  <c r="F15467" i="8"/>
  <c r="H15467" i="8" s="1"/>
  <c r="G15467" i="8"/>
  <c r="E15468" i="8"/>
  <c r="F15468" i="8" s="1"/>
  <c r="H15468" i="8" s="1"/>
  <c r="G15468" i="8"/>
  <c r="E15469" i="8"/>
  <c r="F15469" i="8"/>
  <c r="H15469" i="8" s="1"/>
  <c r="G15469" i="8"/>
  <c r="E15470" i="8"/>
  <c r="F15470" i="8" s="1"/>
  <c r="H15470" i="8" s="1"/>
  <c r="G15470" i="8"/>
  <c r="E15471" i="8"/>
  <c r="F15471" i="8"/>
  <c r="H15471" i="8" s="1"/>
  <c r="G15471" i="8"/>
  <c r="E15472" i="8"/>
  <c r="F15472" i="8" s="1"/>
  <c r="H15472" i="8" s="1"/>
  <c r="G15472" i="8"/>
  <c r="E15473" i="8"/>
  <c r="F15473" i="8"/>
  <c r="H15473" i="8" s="1"/>
  <c r="G15473" i="8"/>
  <c r="E15474" i="8"/>
  <c r="F15474" i="8" s="1"/>
  <c r="H15474" i="8" s="1"/>
  <c r="G15474" i="8"/>
  <c r="E15475" i="8"/>
  <c r="F15475" i="8"/>
  <c r="H15475" i="8" s="1"/>
  <c r="G15475" i="8"/>
  <c r="E15476" i="8"/>
  <c r="F15476" i="8" s="1"/>
  <c r="H15476" i="8" s="1"/>
  <c r="G15476" i="8"/>
  <c r="E15477" i="8"/>
  <c r="F15477" i="8"/>
  <c r="H15477" i="8" s="1"/>
  <c r="G15477" i="8"/>
  <c r="E15478" i="8"/>
  <c r="F15478" i="8" s="1"/>
  <c r="H15478" i="8" s="1"/>
  <c r="G15478" i="8"/>
  <c r="E15479" i="8"/>
  <c r="F15479" i="8"/>
  <c r="H15479" i="8" s="1"/>
  <c r="G15479" i="8"/>
  <c r="E15480" i="8"/>
  <c r="F15480" i="8" s="1"/>
  <c r="H15480" i="8" s="1"/>
  <c r="G15480" i="8"/>
  <c r="E15481" i="8"/>
  <c r="F15481" i="8"/>
  <c r="H15481" i="8" s="1"/>
  <c r="G15481" i="8"/>
  <c r="E15482" i="8"/>
  <c r="F15482" i="8" s="1"/>
  <c r="H15482" i="8" s="1"/>
  <c r="G15482" i="8"/>
  <c r="E15483" i="8"/>
  <c r="F15483" i="8"/>
  <c r="H15483" i="8" s="1"/>
  <c r="G15483" i="8"/>
  <c r="E15484" i="8"/>
  <c r="F15484" i="8" s="1"/>
  <c r="H15484" i="8" s="1"/>
  <c r="G15484" i="8"/>
  <c r="E15485" i="8"/>
  <c r="F15485" i="8"/>
  <c r="H15485" i="8" s="1"/>
  <c r="G15485" i="8"/>
  <c r="E15486" i="8"/>
  <c r="F15486" i="8" s="1"/>
  <c r="H15486" i="8" s="1"/>
  <c r="G15486" i="8"/>
  <c r="E15487" i="8"/>
  <c r="F15487" i="8"/>
  <c r="H15487" i="8" s="1"/>
  <c r="G15487" i="8"/>
  <c r="E15488" i="8"/>
  <c r="F15488" i="8" s="1"/>
  <c r="H15488" i="8" s="1"/>
  <c r="G15488" i="8"/>
  <c r="E15489" i="8"/>
  <c r="F15489" i="8"/>
  <c r="H15489" i="8" s="1"/>
  <c r="G15489" i="8"/>
  <c r="E15490" i="8"/>
  <c r="F15490" i="8" s="1"/>
  <c r="H15490" i="8" s="1"/>
  <c r="G15490" i="8"/>
  <c r="E15491" i="8"/>
  <c r="F15491" i="8"/>
  <c r="H15491" i="8" s="1"/>
  <c r="G15491" i="8"/>
  <c r="E15492" i="8"/>
  <c r="F15492" i="8" s="1"/>
  <c r="H15492" i="8" s="1"/>
  <c r="G15492" i="8"/>
  <c r="E15493" i="8"/>
  <c r="F15493" i="8"/>
  <c r="H15493" i="8" s="1"/>
  <c r="G15493" i="8"/>
  <c r="E15494" i="8"/>
  <c r="F15494" i="8" s="1"/>
  <c r="H15494" i="8" s="1"/>
  <c r="G15494" i="8"/>
  <c r="E15495" i="8"/>
  <c r="F15495" i="8"/>
  <c r="H15495" i="8" s="1"/>
  <c r="G15495" i="8"/>
  <c r="E15496" i="8"/>
  <c r="F15496" i="8" s="1"/>
  <c r="H15496" i="8" s="1"/>
  <c r="G15496" i="8"/>
  <c r="E15497" i="8"/>
  <c r="F15497" i="8"/>
  <c r="H15497" i="8" s="1"/>
  <c r="G15497" i="8"/>
  <c r="E15498" i="8"/>
  <c r="F15498" i="8" s="1"/>
  <c r="H15498" i="8" s="1"/>
  <c r="G15498" i="8"/>
  <c r="E15499" i="8"/>
  <c r="F15499" i="8"/>
  <c r="H15499" i="8" s="1"/>
  <c r="G15499" i="8"/>
  <c r="E15500" i="8"/>
  <c r="F15500" i="8" s="1"/>
  <c r="H15500" i="8" s="1"/>
  <c r="G15500" i="8"/>
  <c r="E15501" i="8"/>
  <c r="F15501" i="8"/>
  <c r="H15501" i="8" s="1"/>
  <c r="G15501" i="8"/>
  <c r="E15502" i="8"/>
  <c r="F15502" i="8" s="1"/>
  <c r="H15502" i="8" s="1"/>
  <c r="G15502" i="8"/>
  <c r="E15503" i="8"/>
  <c r="F15503" i="8"/>
  <c r="H15503" i="8" s="1"/>
  <c r="G15503" i="8"/>
  <c r="E15504" i="8"/>
  <c r="F15504" i="8" s="1"/>
  <c r="H15504" i="8" s="1"/>
  <c r="G15504" i="8"/>
  <c r="E15505" i="8"/>
  <c r="F15505" i="8"/>
  <c r="H15505" i="8" s="1"/>
  <c r="G15505" i="8"/>
  <c r="E15506" i="8"/>
  <c r="F15506" i="8" s="1"/>
  <c r="H15506" i="8" s="1"/>
  <c r="G15506" i="8"/>
  <c r="E15507" i="8"/>
  <c r="F15507" i="8"/>
  <c r="H15507" i="8" s="1"/>
  <c r="G15507" i="8"/>
  <c r="E15508" i="8"/>
  <c r="F15508" i="8" s="1"/>
  <c r="H15508" i="8" s="1"/>
  <c r="G15508" i="8"/>
  <c r="E15509" i="8"/>
  <c r="F15509" i="8"/>
  <c r="H15509" i="8" s="1"/>
  <c r="G15509" i="8"/>
  <c r="E15510" i="8"/>
  <c r="F15510" i="8" s="1"/>
  <c r="H15510" i="8" s="1"/>
  <c r="G15510" i="8"/>
  <c r="E15511" i="8"/>
  <c r="F15511" i="8"/>
  <c r="H15511" i="8" s="1"/>
  <c r="G15511" i="8"/>
  <c r="E15512" i="8"/>
  <c r="F15512" i="8" s="1"/>
  <c r="H15512" i="8" s="1"/>
  <c r="G15512" i="8"/>
  <c r="E15513" i="8"/>
  <c r="F15513" i="8"/>
  <c r="H15513" i="8" s="1"/>
  <c r="G15513" i="8"/>
  <c r="E15514" i="8"/>
  <c r="F15514" i="8" s="1"/>
  <c r="H15514" i="8" s="1"/>
  <c r="G15514" i="8"/>
  <c r="E15515" i="8"/>
  <c r="F15515" i="8"/>
  <c r="H15515" i="8" s="1"/>
  <c r="G15515" i="8"/>
  <c r="E15516" i="8"/>
  <c r="F15516" i="8" s="1"/>
  <c r="H15516" i="8" s="1"/>
  <c r="G15516" i="8"/>
  <c r="E15517" i="8"/>
  <c r="F15517" i="8"/>
  <c r="H15517" i="8" s="1"/>
  <c r="G15517" i="8"/>
  <c r="E15518" i="8"/>
  <c r="F15518" i="8" s="1"/>
  <c r="H15518" i="8" s="1"/>
  <c r="G15518" i="8"/>
  <c r="E15519" i="8"/>
  <c r="F15519" i="8"/>
  <c r="H15519" i="8" s="1"/>
  <c r="G15519" i="8"/>
  <c r="E15520" i="8"/>
  <c r="F15520" i="8" s="1"/>
  <c r="H15520" i="8" s="1"/>
  <c r="G15520" i="8"/>
  <c r="E15521" i="8"/>
  <c r="F15521" i="8"/>
  <c r="H15521" i="8" s="1"/>
  <c r="G15521" i="8"/>
  <c r="E15522" i="8"/>
  <c r="F15522" i="8" s="1"/>
  <c r="H15522" i="8" s="1"/>
  <c r="G15522" i="8"/>
  <c r="E15523" i="8"/>
  <c r="F15523" i="8"/>
  <c r="H15523" i="8" s="1"/>
  <c r="G15523" i="8"/>
  <c r="E15524" i="8"/>
  <c r="F15524" i="8" s="1"/>
  <c r="H15524" i="8" s="1"/>
  <c r="G15524" i="8"/>
  <c r="E15525" i="8"/>
  <c r="F15525" i="8"/>
  <c r="H15525" i="8" s="1"/>
  <c r="G15525" i="8"/>
  <c r="E15526" i="8"/>
  <c r="F15526" i="8" s="1"/>
  <c r="H15526" i="8" s="1"/>
  <c r="G15526" i="8"/>
  <c r="E15527" i="8"/>
  <c r="F15527" i="8"/>
  <c r="H15527" i="8" s="1"/>
  <c r="G15527" i="8"/>
  <c r="E15528" i="8"/>
  <c r="F15528" i="8" s="1"/>
  <c r="H15528" i="8" s="1"/>
  <c r="G15528" i="8"/>
  <c r="E15529" i="8"/>
  <c r="F15529" i="8"/>
  <c r="H15529" i="8" s="1"/>
  <c r="G15529" i="8"/>
  <c r="E15530" i="8"/>
  <c r="F15530" i="8" s="1"/>
  <c r="H15530" i="8" s="1"/>
  <c r="G15530" i="8"/>
  <c r="E15531" i="8"/>
  <c r="F15531" i="8"/>
  <c r="H15531" i="8" s="1"/>
  <c r="G15531" i="8"/>
  <c r="E15532" i="8"/>
  <c r="F15532" i="8" s="1"/>
  <c r="H15532" i="8" s="1"/>
  <c r="G15532" i="8"/>
  <c r="E15533" i="8"/>
  <c r="F15533" i="8"/>
  <c r="H15533" i="8" s="1"/>
  <c r="G15533" i="8"/>
  <c r="E15534" i="8"/>
  <c r="F15534" i="8" s="1"/>
  <c r="H15534" i="8" s="1"/>
  <c r="G15534" i="8"/>
  <c r="E15535" i="8"/>
  <c r="F15535" i="8"/>
  <c r="H15535" i="8" s="1"/>
  <c r="G15535" i="8"/>
  <c r="E15536" i="8"/>
  <c r="F15536" i="8" s="1"/>
  <c r="H15536" i="8" s="1"/>
  <c r="G15536" i="8"/>
  <c r="E15537" i="8"/>
  <c r="F15537" i="8"/>
  <c r="H15537" i="8" s="1"/>
  <c r="G15537" i="8"/>
  <c r="E15538" i="8"/>
  <c r="F15538" i="8" s="1"/>
  <c r="H15538" i="8" s="1"/>
  <c r="G15538" i="8"/>
  <c r="E15539" i="8"/>
  <c r="F15539" i="8"/>
  <c r="H15539" i="8" s="1"/>
  <c r="G15539" i="8"/>
  <c r="E15540" i="8"/>
  <c r="F15540" i="8" s="1"/>
  <c r="H15540" i="8" s="1"/>
  <c r="G15540" i="8"/>
  <c r="E15541" i="8"/>
  <c r="F15541" i="8"/>
  <c r="H15541" i="8" s="1"/>
  <c r="G15541" i="8"/>
  <c r="E15542" i="8"/>
  <c r="F15542" i="8" s="1"/>
  <c r="H15542" i="8" s="1"/>
  <c r="G15542" i="8"/>
  <c r="E15543" i="8"/>
  <c r="F15543" i="8"/>
  <c r="H15543" i="8" s="1"/>
  <c r="G15543" i="8"/>
  <c r="E15544" i="8"/>
  <c r="F15544" i="8" s="1"/>
  <c r="H15544" i="8" s="1"/>
  <c r="G15544" i="8"/>
  <c r="E15545" i="8"/>
  <c r="F15545" i="8"/>
  <c r="H15545" i="8" s="1"/>
  <c r="G15545" i="8"/>
  <c r="E15546" i="8"/>
  <c r="F15546" i="8" s="1"/>
  <c r="H15546" i="8" s="1"/>
  <c r="G15546" i="8"/>
  <c r="E15547" i="8"/>
  <c r="F15547" i="8"/>
  <c r="H15547" i="8" s="1"/>
  <c r="G15547" i="8"/>
  <c r="E15548" i="8"/>
  <c r="F15548" i="8" s="1"/>
  <c r="H15548" i="8" s="1"/>
  <c r="G15548" i="8"/>
  <c r="E15549" i="8"/>
  <c r="F15549" i="8"/>
  <c r="H15549" i="8" s="1"/>
  <c r="G15549" i="8"/>
  <c r="E15550" i="8"/>
  <c r="F15550" i="8" s="1"/>
  <c r="H15550" i="8" s="1"/>
  <c r="G15550" i="8"/>
  <c r="E15551" i="8"/>
  <c r="F15551" i="8"/>
  <c r="H15551" i="8" s="1"/>
  <c r="G15551" i="8"/>
  <c r="E15552" i="8"/>
  <c r="F15552" i="8" s="1"/>
  <c r="H15552" i="8" s="1"/>
  <c r="G15552" i="8"/>
  <c r="E15553" i="8"/>
  <c r="F15553" i="8"/>
  <c r="H15553" i="8" s="1"/>
  <c r="G15553" i="8"/>
  <c r="E15554" i="8"/>
  <c r="F15554" i="8" s="1"/>
  <c r="H15554" i="8" s="1"/>
  <c r="G15554" i="8"/>
  <c r="E15555" i="8"/>
  <c r="F15555" i="8"/>
  <c r="H15555" i="8" s="1"/>
  <c r="G15555" i="8"/>
  <c r="E15556" i="8"/>
  <c r="F15556" i="8" s="1"/>
  <c r="H15556" i="8" s="1"/>
  <c r="G15556" i="8"/>
  <c r="E15557" i="8"/>
  <c r="F15557" i="8"/>
  <c r="H15557" i="8" s="1"/>
  <c r="G15557" i="8"/>
  <c r="E15558" i="8"/>
  <c r="F15558" i="8" s="1"/>
  <c r="H15558" i="8" s="1"/>
  <c r="G15558" i="8"/>
  <c r="E15559" i="8"/>
  <c r="F15559" i="8"/>
  <c r="H15559" i="8" s="1"/>
  <c r="G15559" i="8"/>
  <c r="E15560" i="8"/>
  <c r="F15560" i="8" s="1"/>
  <c r="H15560" i="8" s="1"/>
  <c r="G15560" i="8"/>
  <c r="E15561" i="8"/>
  <c r="F15561" i="8"/>
  <c r="H15561" i="8" s="1"/>
  <c r="G15561" i="8"/>
  <c r="E15562" i="8"/>
  <c r="F15562" i="8" s="1"/>
  <c r="H15562" i="8" s="1"/>
  <c r="G15562" i="8"/>
  <c r="E15563" i="8"/>
  <c r="F15563" i="8"/>
  <c r="H15563" i="8" s="1"/>
  <c r="G15563" i="8"/>
  <c r="E15564" i="8"/>
  <c r="F15564" i="8" s="1"/>
  <c r="H15564" i="8" s="1"/>
  <c r="G15564" i="8"/>
  <c r="E15565" i="8"/>
  <c r="F15565" i="8"/>
  <c r="H15565" i="8" s="1"/>
  <c r="G15565" i="8"/>
  <c r="E15566" i="8"/>
  <c r="F15566" i="8" s="1"/>
  <c r="H15566" i="8" s="1"/>
  <c r="G15566" i="8"/>
  <c r="E15567" i="8"/>
  <c r="F15567" i="8"/>
  <c r="H15567" i="8" s="1"/>
  <c r="G15567" i="8"/>
  <c r="E15568" i="8"/>
  <c r="F15568" i="8" s="1"/>
  <c r="H15568" i="8" s="1"/>
  <c r="G15568" i="8"/>
  <c r="E15569" i="8"/>
  <c r="F15569" i="8"/>
  <c r="H15569" i="8" s="1"/>
  <c r="G15569" i="8"/>
  <c r="E15570" i="8"/>
  <c r="F15570" i="8" s="1"/>
  <c r="H15570" i="8" s="1"/>
  <c r="G15570" i="8"/>
  <c r="E15571" i="8"/>
  <c r="F15571" i="8"/>
  <c r="H15571" i="8" s="1"/>
  <c r="G15571" i="8"/>
  <c r="E15572" i="8"/>
  <c r="F15572" i="8" s="1"/>
  <c r="H15572" i="8" s="1"/>
  <c r="G15572" i="8"/>
  <c r="E15573" i="8"/>
  <c r="F15573" i="8"/>
  <c r="H15573" i="8" s="1"/>
  <c r="G15573" i="8"/>
  <c r="E15574" i="8"/>
  <c r="F15574" i="8" s="1"/>
  <c r="H15574" i="8" s="1"/>
  <c r="G15574" i="8"/>
  <c r="E15575" i="8"/>
  <c r="F15575" i="8"/>
  <c r="H15575" i="8" s="1"/>
  <c r="G15575" i="8"/>
  <c r="E15576" i="8"/>
  <c r="F15576" i="8" s="1"/>
  <c r="H15576" i="8" s="1"/>
  <c r="G15576" i="8"/>
  <c r="E15577" i="8"/>
  <c r="F15577" i="8"/>
  <c r="H15577" i="8" s="1"/>
  <c r="G15577" i="8"/>
  <c r="E15578" i="8"/>
  <c r="F15578" i="8" s="1"/>
  <c r="H15578" i="8" s="1"/>
  <c r="G15578" i="8"/>
  <c r="E15579" i="8"/>
  <c r="F15579" i="8"/>
  <c r="H15579" i="8" s="1"/>
  <c r="G15579" i="8"/>
  <c r="E15580" i="8"/>
  <c r="F15580" i="8" s="1"/>
  <c r="H15580" i="8" s="1"/>
  <c r="G15580" i="8"/>
  <c r="E15581" i="8"/>
  <c r="F15581" i="8"/>
  <c r="H15581" i="8" s="1"/>
  <c r="G15581" i="8"/>
  <c r="E15582" i="8"/>
  <c r="F15582" i="8" s="1"/>
  <c r="H15582" i="8" s="1"/>
  <c r="G15582" i="8"/>
  <c r="E15583" i="8"/>
  <c r="F15583" i="8"/>
  <c r="H15583" i="8" s="1"/>
  <c r="G15583" i="8"/>
  <c r="E15584" i="8"/>
  <c r="F15584" i="8" s="1"/>
  <c r="H15584" i="8" s="1"/>
  <c r="G15584" i="8"/>
  <c r="E15585" i="8"/>
  <c r="F15585" i="8"/>
  <c r="H15585" i="8" s="1"/>
  <c r="G15585" i="8"/>
  <c r="E15586" i="8"/>
  <c r="F15586" i="8" s="1"/>
  <c r="H15586" i="8" s="1"/>
  <c r="G15586" i="8"/>
  <c r="E15587" i="8"/>
  <c r="F15587" i="8"/>
  <c r="H15587" i="8" s="1"/>
  <c r="G15587" i="8"/>
  <c r="E15588" i="8"/>
  <c r="F15588" i="8" s="1"/>
  <c r="H15588" i="8" s="1"/>
  <c r="G15588" i="8"/>
  <c r="E15589" i="8"/>
  <c r="F15589" i="8"/>
  <c r="H15589" i="8" s="1"/>
  <c r="G15589" i="8"/>
  <c r="E15590" i="8"/>
  <c r="F15590" i="8" s="1"/>
  <c r="H15590" i="8" s="1"/>
  <c r="G15590" i="8"/>
  <c r="E15591" i="8"/>
  <c r="F15591" i="8"/>
  <c r="H15591" i="8" s="1"/>
  <c r="G15591" i="8"/>
  <c r="E15592" i="8"/>
  <c r="F15592" i="8" s="1"/>
  <c r="H15592" i="8" s="1"/>
  <c r="G15592" i="8"/>
  <c r="E15593" i="8"/>
  <c r="F15593" i="8"/>
  <c r="H15593" i="8" s="1"/>
  <c r="G15593" i="8"/>
  <c r="E15594" i="8"/>
  <c r="F15594" i="8" s="1"/>
  <c r="H15594" i="8" s="1"/>
  <c r="G15594" i="8"/>
  <c r="E15595" i="8"/>
  <c r="F15595" i="8"/>
  <c r="H15595" i="8" s="1"/>
  <c r="G15595" i="8"/>
  <c r="E15596" i="8"/>
  <c r="F15596" i="8" s="1"/>
  <c r="H15596" i="8" s="1"/>
  <c r="G15596" i="8"/>
  <c r="E15597" i="8"/>
  <c r="F15597" i="8"/>
  <c r="H15597" i="8" s="1"/>
  <c r="G15597" i="8"/>
  <c r="E15598" i="8"/>
  <c r="F15598" i="8" s="1"/>
  <c r="H15598" i="8" s="1"/>
  <c r="G15598" i="8"/>
  <c r="E15599" i="8"/>
  <c r="F15599" i="8"/>
  <c r="H15599" i="8" s="1"/>
  <c r="G15599" i="8"/>
  <c r="E15600" i="8"/>
  <c r="F15600" i="8" s="1"/>
  <c r="H15600" i="8" s="1"/>
  <c r="G15600" i="8"/>
  <c r="E15601" i="8"/>
  <c r="F15601" i="8"/>
  <c r="H15601" i="8" s="1"/>
  <c r="G15601" i="8"/>
  <c r="E15602" i="8"/>
  <c r="F15602" i="8" s="1"/>
  <c r="H15602" i="8" s="1"/>
  <c r="G15602" i="8"/>
  <c r="E15603" i="8"/>
  <c r="F15603" i="8"/>
  <c r="H15603" i="8" s="1"/>
  <c r="G15603" i="8"/>
  <c r="E15604" i="8"/>
  <c r="F15604" i="8" s="1"/>
  <c r="H15604" i="8" s="1"/>
  <c r="G15604" i="8"/>
  <c r="E15605" i="8"/>
  <c r="F15605" i="8"/>
  <c r="H15605" i="8" s="1"/>
  <c r="G15605" i="8"/>
  <c r="E15606" i="8"/>
  <c r="F15606" i="8" s="1"/>
  <c r="H15606" i="8" s="1"/>
  <c r="G15606" i="8"/>
  <c r="E15607" i="8"/>
  <c r="F15607" i="8"/>
  <c r="H15607" i="8" s="1"/>
  <c r="G15607" i="8"/>
  <c r="E15608" i="8"/>
  <c r="F15608" i="8" s="1"/>
  <c r="H15608" i="8" s="1"/>
  <c r="G15608" i="8"/>
  <c r="E15609" i="8"/>
  <c r="F15609" i="8"/>
  <c r="H15609" i="8" s="1"/>
  <c r="G15609" i="8"/>
  <c r="E15610" i="8"/>
  <c r="F15610" i="8" s="1"/>
  <c r="H15610" i="8" s="1"/>
  <c r="G15610" i="8"/>
  <c r="E15611" i="8"/>
  <c r="F15611" i="8"/>
  <c r="H15611" i="8" s="1"/>
  <c r="G15611" i="8"/>
  <c r="E15612" i="8"/>
  <c r="F15612" i="8" s="1"/>
  <c r="H15612" i="8" s="1"/>
  <c r="G15612" i="8"/>
  <c r="E15613" i="8"/>
  <c r="F15613" i="8"/>
  <c r="H15613" i="8" s="1"/>
  <c r="G15613" i="8"/>
  <c r="E15614" i="8"/>
  <c r="F15614" i="8" s="1"/>
  <c r="H15614" i="8" s="1"/>
  <c r="G15614" i="8"/>
  <c r="E15615" i="8"/>
  <c r="F15615" i="8"/>
  <c r="H15615" i="8" s="1"/>
  <c r="G15615" i="8"/>
  <c r="E15616" i="8"/>
  <c r="F15616" i="8" s="1"/>
  <c r="H15616" i="8" s="1"/>
  <c r="G15616" i="8"/>
  <c r="E15617" i="8"/>
  <c r="F15617" i="8"/>
  <c r="H15617" i="8" s="1"/>
  <c r="G15617" i="8"/>
  <c r="E15618" i="8"/>
  <c r="F15618" i="8" s="1"/>
  <c r="H15618" i="8" s="1"/>
  <c r="G15618" i="8"/>
  <c r="E15619" i="8"/>
  <c r="F15619" i="8"/>
  <c r="H15619" i="8" s="1"/>
  <c r="G15619" i="8"/>
  <c r="E15620" i="8"/>
  <c r="F15620" i="8" s="1"/>
  <c r="H15620" i="8" s="1"/>
  <c r="G15620" i="8"/>
  <c r="E15621" i="8"/>
  <c r="F15621" i="8"/>
  <c r="H15621" i="8" s="1"/>
  <c r="G15621" i="8"/>
  <c r="E15622" i="8"/>
  <c r="F15622" i="8" s="1"/>
  <c r="H15622" i="8" s="1"/>
  <c r="G15622" i="8"/>
  <c r="E15623" i="8"/>
  <c r="F15623" i="8"/>
  <c r="H15623" i="8" s="1"/>
  <c r="G15623" i="8"/>
  <c r="E15624" i="8"/>
  <c r="F15624" i="8" s="1"/>
  <c r="H15624" i="8" s="1"/>
  <c r="G15624" i="8"/>
  <c r="E15625" i="8"/>
  <c r="F15625" i="8"/>
  <c r="H15625" i="8" s="1"/>
  <c r="G15625" i="8"/>
  <c r="E15626" i="8"/>
  <c r="F15626" i="8" s="1"/>
  <c r="H15626" i="8" s="1"/>
  <c r="G15626" i="8"/>
  <c r="E15627" i="8"/>
  <c r="F15627" i="8"/>
  <c r="H15627" i="8" s="1"/>
  <c r="G15627" i="8"/>
  <c r="E15628" i="8"/>
  <c r="F15628" i="8" s="1"/>
  <c r="H15628" i="8" s="1"/>
  <c r="G15628" i="8"/>
  <c r="E15629" i="8"/>
  <c r="F15629" i="8"/>
  <c r="H15629" i="8" s="1"/>
  <c r="G15629" i="8"/>
  <c r="E15630" i="8"/>
  <c r="F15630" i="8" s="1"/>
  <c r="H15630" i="8" s="1"/>
  <c r="G15630" i="8"/>
  <c r="E15631" i="8"/>
  <c r="F15631" i="8"/>
  <c r="H15631" i="8" s="1"/>
  <c r="G15631" i="8"/>
  <c r="E15632" i="8"/>
  <c r="F15632" i="8" s="1"/>
  <c r="H15632" i="8" s="1"/>
  <c r="G15632" i="8"/>
  <c r="E15633" i="8"/>
  <c r="F15633" i="8"/>
  <c r="H15633" i="8" s="1"/>
  <c r="G15633" i="8"/>
  <c r="E15634" i="8"/>
  <c r="F15634" i="8" s="1"/>
  <c r="H15634" i="8" s="1"/>
  <c r="G15634" i="8"/>
  <c r="E15635" i="8"/>
  <c r="F15635" i="8"/>
  <c r="H15635" i="8" s="1"/>
  <c r="G15635" i="8"/>
  <c r="E15636" i="8"/>
  <c r="F15636" i="8" s="1"/>
  <c r="H15636" i="8" s="1"/>
  <c r="G15636" i="8"/>
  <c r="E15637" i="8"/>
  <c r="F15637" i="8"/>
  <c r="H15637" i="8" s="1"/>
  <c r="G15637" i="8"/>
  <c r="E15638" i="8"/>
  <c r="F15638" i="8" s="1"/>
  <c r="H15638" i="8" s="1"/>
  <c r="G15638" i="8"/>
  <c r="E15639" i="8"/>
  <c r="F15639" i="8"/>
  <c r="H15639" i="8" s="1"/>
  <c r="G15639" i="8"/>
  <c r="E15640" i="8"/>
  <c r="F15640" i="8" s="1"/>
  <c r="H15640" i="8" s="1"/>
  <c r="G15640" i="8"/>
  <c r="E15641" i="8"/>
  <c r="F15641" i="8"/>
  <c r="H15641" i="8" s="1"/>
  <c r="G15641" i="8"/>
  <c r="E15642" i="8"/>
  <c r="F15642" i="8" s="1"/>
  <c r="H15642" i="8" s="1"/>
  <c r="G15642" i="8"/>
  <c r="E15643" i="8"/>
  <c r="F15643" i="8"/>
  <c r="H15643" i="8" s="1"/>
  <c r="G15643" i="8"/>
  <c r="E15644" i="8"/>
  <c r="F15644" i="8" s="1"/>
  <c r="H15644" i="8" s="1"/>
  <c r="G15644" i="8"/>
  <c r="E15645" i="8"/>
  <c r="F15645" i="8"/>
  <c r="H15645" i="8" s="1"/>
  <c r="G15645" i="8"/>
  <c r="E15646" i="8"/>
  <c r="F15646" i="8" s="1"/>
  <c r="H15646" i="8" s="1"/>
  <c r="G15646" i="8"/>
  <c r="E15647" i="8"/>
  <c r="F15647" i="8"/>
  <c r="H15647" i="8" s="1"/>
  <c r="G15647" i="8"/>
  <c r="E15648" i="8"/>
  <c r="F15648" i="8" s="1"/>
  <c r="H15648" i="8" s="1"/>
  <c r="G15648" i="8"/>
  <c r="E15649" i="8"/>
  <c r="F15649" i="8"/>
  <c r="H15649" i="8" s="1"/>
  <c r="G15649" i="8"/>
  <c r="E15650" i="8"/>
  <c r="F15650" i="8" s="1"/>
  <c r="H15650" i="8" s="1"/>
  <c r="G15650" i="8"/>
  <c r="E15651" i="8"/>
  <c r="F15651" i="8"/>
  <c r="H15651" i="8" s="1"/>
  <c r="G15651" i="8"/>
  <c r="E15652" i="8"/>
  <c r="F15652" i="8" s="1"/>
  <c r="H15652" i="8" s="1"/>
  <c r="G15652" i="8"/>
  <c r="E15653" i="8"/>
  <c r="F15653" i="8"/>
  <c r="H15653" i="8" s="1"/>
  <c r="G15653" i="8"/>
  <c r="E15654" i="8"/>
  <c r="F15654" i="8" s="1"/>
  <c r="H15654" i="8" s="1"/>
  <c r="G15654" i="8"/>
  <c r="E15655" i="8"/>
  <c r="F15655" i="8"/>
  <c r="H15655" i="8" s="1"/>
  <c r="G15655" i="8"/>
  <c r="E15656" i="8"/>
  <c r="F15656" i="8" s="1"/>
  <c r="H15656" i="8" s="1"/>
  <c r="G15656" i="8"/>
  <c r="E15657" i="8"/>
  <c r="F15657" i="8"/>
  <c r="H15657" i="8" s="1"/>
  <c r="G15657" i="8"/>
  <c r="E15658" i="8"/>
  <c r="F15658" i="8" s="1"/>
  <c r="H15658" i="8" s="1"/>
  <c r="G15658" i="8"/>
  <c r="E15659" i="8"/>
  <c r="F15659" i="8"/>
  <c r="H15659" i="8" s="1"/>
  <c r="G15659" i="8"/>
  <c r="E15660" i="8"/>
  <c r="F15660" i="8" s="1"/>
  <c r="H15660" i="8" s="1"/>
  <c r="G15660" i="8"/>
  <c r="E15661" i="8"/>
  <c r="F15661" i="8"/>
  <c r="H15661" i="8" s="1"/>
  <c r="G15661" i="8"/>
  <c r="E15662" i="8"/>
  <c r="F15662" i="8" s="1"/>
  <c r="H15662" i="8" s="1"/>
  <c r="G15662" i="8"/>
  <c r="E15663" i="8"/>
  <c r="F15663" i="8"/>
  <c r="H15663" i="8" s="1"/>
  <c r="G15663" i="8"/>
  <c r="E15664" i="8"/>
  <c r="F15664" i="8" s="1"/>
  <c r="H15664" i="8" s="1"/>
  <c r="G15664" i="8"/>
  <c r="E15665" i="8"/>
  <c r="F15665" i="8"/>
  <c r="H15665" i="8" s="1"/>
  <c r="G15665" i="8"/>
  <c r="E15666" i="8"/>
  <c r="F15666" i="8" s="1"/>
  <c r="H15666" i="8" s="1"/>
  <c r="G15666" i="8"/>
  <c r="E15667" i="8"/>
  <c r="F15667" i="8"/>
  <c r="H15667" i="8" s="1"/>
  <c r="G15667" i="8"/>
  <c r="E15668" i="8"/>
  <c r="F15668" i="8" s="1"/>
  <c r="H15668" i="8" s="1"/>
  <c r="G15668" i="8"/>
  <c r="E15669" i="8"/>
  <c r="F15669" i="8"/>
  <c r="H15669" i="8" s="1"/>
  <c r="G15669" i="8"/>
  <c r="E15670" i="8"/>
  <c r="F15670" i="8" s="1"/>
  <c r="H15670" i="8" s="1"/>
  <c r="G15670" i="8"/>
  <c r="E15671" i="8"/>
  <c r="F15671" i="8"/>
  <c r="H15671" i="8" s="1"/>
  <c r="G15671" i="8"/>
  <c r="E15672" i="8"/>
  <c r="F15672" i="8" s="1"/>
  <c r="H15672" i="8" s="1"/>
  <c r="G15672" i="8"/>
  <c r="E15673" i="8"/>
  <c r="F15673" i="8"/>
  <c r="H15673" i="8" s="1"/>
  <c r="G15673" i="8"/>
  <c r="E15674" i="8"/>
  <c r="F15674" i="8" s="1"/>
  <c r="H15674" i="8" s="1"/>
  <c r="G15674" i="8"/>
  <c r="E15675" i="8"/>
  <c r="F15675" i="8"/>
  <c r="H15675" i="8" s="1"/>
  <c r="G15675" i="8"/>
  <c r="E15676" i="8"/>
  <c r="F15676" i="8" s="1"/>
  <c r="H15676" i="8" s="1"/>
  <c r="G15676" i="8"/>
  <c r="E15677" i="8"/>
  <c r="F15677" i="8"/>
  <c r="H15677" i="8" s="1"/>
  <c r="G15677" i="8"/>
  <c r="E15678" i="8"/>
  <c r="F15678" i="8" s="1"/>
  <c r="H15678" i="8" s="1"/>
  <c r="G15678" i="8"/>
  <c r="E15679" i="8"/>
  <c r="F15679" i="8"/>
  <c r="H15679" i="8" s="1"/>
  <c r="G15679" i="8"/>
  <c r="E15680" i="8"/>
  <c r="F15680" i="8" s="1"/>
  <c r="H15680" i="8" s="1"/>
  <c r="G15680" i="8"/>
  <c r="E15681" i="8"/>
  <c r="F15681" i="8"/>
  <c r="H15681" i="8" s="1"/>
  <c r="G15681" i="8"/>
  <c r="E15682" i="8"/>
  <c r="F15682" i="8" s="1"/>
  <c r="H15682" i="8" s="1"/>
  <c r="G15682" i="8"/>
  <c r="E15683" i="8"/>
  <c r="F15683" i="8"/>
  <c r="H15683" i="8" s="1"/>
  <c r="G15683" i="8"/>
  <c r="E15684" i="8"/>
  <c r="F15684" i="8" s="1"/>
  <c r="H15684" i="8" s="1"/>
  <c r="G15684" i="8"/>
  <c r="E15685" i="8"/>
  <c r="F15685" i="8"/>
  <c r="H15685" i="8" s="1"/>
  <c r="G15685" i="8"/>
  <c r="E15686" i="8"/>
  <c r="F15686" i="8" s="1"/>
  <c r="H15686" i="8" s="1"/>
  <c r="G15686" i="8"/>
  <c r="E15687" i="8"/>
  <c r="F15687" i="8"/>
  <c r="H15687" i="8" s="1"/>
  <c r="G15687" i="8"/>
  <c r="E15688" i="8"/>
  <c r="F15688" i="8" s="1"/>
  <c r="H15688" i="8" s="1"/>
  <c r="G15688" i="8"/>
  <c r="E15689" i="8"/>
  <c r="F15689" i="8"/>
  <c r="H15689" i="8" s="1"/>
  <c r="G15689" i="8"/>
  <c r="E15690" i="8"/>
  <c r="F15690" i="8" s="1"/>
  <c r="H15690" i="8" s="1"/>
  <c r="G15690" i="8"/>
  <c r="E15691" i="8"/>
  <c r="F15691" i="8"/>
  <c r="H15691" i="8" s="1"/>
  <c r="G15691" i="8"/>
  <c r="E15692" i="8"/>
  <c r="F15692" i="8" s="1"/>
  <c r="H15692" i="8" s="1"/>
  <c r="G15692" i="8"/>
  <c r="E15693" i="8"/>
  <c r="F15693" i="8"/>
  <c r="H15693" i="8" s="1"/>
  <c r="G15693" i="8"/>
  <c r="E15694" i="8"/>
  <c r="F15694" i="8" s="1"/>
  <c r="H15694" i="8" s="1"/>
  <c r="G15694" i="8"/>
  <c r="E15695" i="8"/>
  <c r="F15695" i="8"/>
  <c r="H15695" i="8" s="1"/>
  <c r="G15695" i="8"/>
  <c r="E15696" i="8"/>
  <c r="F15696" i="8" s="1"/>
  <c r="H15696" i="8" s="1"/>
  <c r="G15696" i="8"/>
  <c r="E15697" i="8"/>
  <c r="F15697" i="8"/>
  <c r="H15697" i="8" s="1"/>
  <c r="G15697" i="8"/>
  <c r="E15698" i="8"/>
  <c r="F15698" i="8" s="1"/>
  <c r="H15698" i="8" s="1"/>
  <c r="G15698" i="8"/>
  <c r="E15699" i="8"/>
  <c r="F15699" i="8"/>
  <c r="H15699" i="8" s="1"/>
  <c r="G15699" i="8"/>
  <c r="E15700" i="8"/>
  <c r="F15700" i="8" s="1"/>
  <c r="H15700" i="8" s="1"/>
  <c r="G15700" i="8"/>
  <c r="E15701" i="8"/>
  <c r="F15701" i="8"/>
  <c r="H15701" i="8" s="1"/>
  <c r="G15701" i="8"/>
  <c r="E15702" i="8"/>
  <c r="F15702" i="8" s="1"/>
  <c r="H15702" i="8" s="1"/>
  <c r="G15702" i="8"/>
  <c r="E15703" i="8"/>
  <c r="F15703" i="8"/>
  <c r="H15703" i="8" s="1"/>
  <c r="G15703" i="8"/>
  <c r="E15704" i="8"/>
  <c r="F15704" i="8" s="1"/>
  <c r="H15704" i="8" s="1"/>
  <c r="G15704" i="8"/>
  <c r="E15705" i="8"/>
  <c r="F15705" i="8"/>
  <c r="H15705" i="8" s="1"/>
  <c r="G15705" i="8"/>
  <c r="E15706" i="8"/>
  <c r="F15706" i="8" s="1"/>
  <c r="H15706" i="8" s="1"/>
  <c r="G15706" i="8"/>
  <c r="E15707" i="8"/>
  <c r="F15707" i="8"/>
  <c r="H15707" i="8" s="1"/>
  <c r="G15707" i="8"/>
  <c r="E15708" i="8"/>
  <c r="F15708" i="8" s="1"/>
  <c r="H15708" i="8" s="1"/>
  <c r="G15708" i="8"/>
  <c r="E15709" i="8"/>
  <c r="F15709" i="8"/>
  <c r="H15709" i="8" s="1"/>
  <c r="G15709" i="8"/>
  <c r="E15710" i="8"/>
  <c r="F15710" i="8" s="1"/>
  <c r="H15710" i="8" s="1"/>
  <c r="G15710" i="8"/>
  <c r="E15711" i="8"/>
  <c r="F15711" i="8"/>
  <c r="H15711" i="8" s="1"/>
  <c r="G15711" i="8"/>
  <c r="E15712" i="8"/>
  <c r="F15712" i="8" s="1"/>
  <c r="H15712" i="8" s="1"/>
  <c r="G15712" i="8"/>
  <c r="E15713" i="8"/>
  <c r="F15713" i="8"/>
  <c r="H15713" i="8" s="1"/>
  <c r="G15713" i="8"/>
  <c r="E15714" i="8"/>
  <c r="F15714" i="8" s="1"/>
  <c r="H15714" i="8" s="1"/>
  <c r="G15714" i="8"/>
  <c r="E15715" i="8"/>
  <c r="F15715" i="8"/>
  <c r="H15715" i="8" s="1"/>
  <c r="G15715" i="8"/>
  <c r="E15716" i="8"/>
  <c r="F15716" i="8" s="1"/>
  <c r="H15716" i="8" s="1"/>
  <c r="G15716" i="8"/>
  <c r="E15717" i="8"/>
  <c r="F15717" i="8"/>
  <c r="H15717" i="8" s="1"/>
  <c r="G15717" i="8"/>
  <c r="E15718" i="8"/>
  <c r="F15718" i="8" s="1"/>
  <c r="H15718" i="8" s="1"/>
  <c r="G15718" i="8"/>
  <c r="E15719" i="8"/>
  <c r="F15719" i="8"/>
  <c r="H15719" i="8" s="1"/>
  <c r="G15719" i="8"/>
  <c r="E15720" i="8"/>
  <c r="F15720" i="8" s="1"/>
  <c r="H15720" i="8" s="1"/>
  <c r="G15720" i="8"/>
  <c r="E15721" i="8"/>
  <c r="F15721" i="8"/>
  <c r="H15721" i="8" s="1"/>
  <c r="G15721" i="8"/>
  <c r="E15722" i="8"/>
  <c r="F15722" i="8" s="1"/>
  <c r="H15722" i="8" s="1"/>
  <c r="G15722" i="8"/>
  <c r="E15723" i="8"/>
  <c r="F15723" i="8"/>
  <c r="H15723" i="8" s="1"/>
  <c r="G15723" i="8"/>
  <c r="E15724" i="8"/>
  <c r="F15724" i="8" s="1"/>
  <c r="H15724" i="8" s="1"/>
  <c r="G15724" i="8"/>
  <c r="E15725" i="8"/>
  <c r="F15725" i="8"/>
  <c r="H15725" i="8" s="1"/>
  <c r="G15725" i="8"/>
  <c r="E15726" i="8"/>
  <c r="F15726" i="8" s="1"/>
  <c r="H15726" i="8" s="1"/>
  <c r="G15726" i="8"/>
  <c r="E15727" i="8"/>
  <c r="F15727" i="8"/>
  <c r="H15727" i="8" s="1"/>
  <c r="G15727" i="8"/>
  <c r="E15728" i="8"/>
  <c r="F15728" i="8" s="1"/>
  <c r="H15728" i="8" s="1"/>
  <c r="G15728" i="8"/>
  <c r="E15729" i="8"/>
  <c r="F15729" i="8"/>
  <c r="H15729" i="8" s="1"/>
  <c r="G15729" i="8"/>
  <c r="E15730" i="8"/>
  <c r="F15730" i="8" s="1"/>
  <c r="H15730" i="8" s="1"/>
  <c r="G15730" i="8"/>
  <c r="E15731" i="8"/>
  <c r="F15731" i="8"/>
  <c r="H15731" i="8" s="1"/>
  <c r="G15731" i="8"/>
  <c r="E15732" i="8"/>
  <c r="F15732" i="8" s="1"/>
  <c r="H15732" i="8" s="1"/>
  <c r="G15732" i="8"/>
  <c r="E15733" i="8"/>
  <c r="F15733" i="8"/>
  <c r="H15733" i="8" s="1"/>
  <c r="G15733" i="8"/>
  <c r="E15734" i="8"/>
  <c r="F15734" i="8" s="1"/>
  <c r="H15734" i="8" s="1"/>
  <c r="G15734" i="8"/>
  <c r="E15735" i="8"/>
  <c r="F15735" i="8"/>
  <c r="H15735" i="8" s="1"/>
  <c r="G15735" i="8"/>
  <c r="E15736" i="8"/>
  <c r="F15736" i="8" s="1"/>
  <c r="H15736" i="8" s="1"/>
  <c r="G15736" i="8"/>
  <c r="E15737" i="8"/>
  <c r="F15737" i="8"/>
  <c r="H15737" i="8" s="1"/>
  <c r="G15737" i="8"/>
  <c r="E15738" i="8"/>
  <c r="F15738" i="8" s="1"/>
  <c r="H15738" i="8" s="1"/>
  <c r="G15738" i="8"/>
  <c r="E15739" i="8"/>
  <c r="F15739" i="8"/>
  <c r="H15739" i="8" s="1"/>
  <c r="G15739" i="8"/>
  <c r="E15740" i="8"/>
  <c r="F15740" i="8" s="1"/>
  <c r="H15740" i="8" s="1"/>
  <c r="G15740" i="8"/>
  <c r="E15741" i="8"/>
  <c r="F15741" i="8"/>
  <c r="H15741" i="8" s="1"/>
  <c r="G15741" i="8"/>
  <c r="E15742" i="8"/>
  <c r="F15742" i="8" s="1"/>
  <c r="H15742" i="8" s="1"/>
  <c r="G15742" i="8"/>
  <c r="E15743" i="8"/>
  <c r="F15743" i="8"/>
  <c r="H15743" i="8" s="1"/>
  <c r="G15743" i="8"/>
  <c r="E15744" i="8"/>
  <c r="F15744" i="8" s="1"/>
  <c r="H15744" i="8" s="1"/>
  <c r="G15744" i="8"/>
  <c r="E15745" i="8"/>
  <c r="F15745" i="8"/>
  <c r="H15745" i="8" s="1"/>
  <c r="G15745" i="8"/>
  <c r="E15746" i="8"/>
  <c r="F15746" i="8" s="1"/>
  <c r="H15746" i="8" s="1"/>
  <c r="G15746" i="8"/>
  <c r="E15747" i="8"/>
  <c r="F15747" i="8"/>
  <c r="H15747" i="8" s="1"/>
  <c r="G15747" i="8"/>
  <c r="E15748" i="8"/>
  <c r="F15748" i="8" s="1"/>
  <c r="H15748" i="8" s="1"/>
  <c r="G15748" i="8"/>
  <c r="E15749" i="8"/>
  <c r="F15749" i="8"/>
  <c r="H15749" i="8" s="1"/>
  <c r="G15749" i="8"/>
  <c r="E15750" i="8"/>
  <c r="F15750" i="8" s="1"/>
  <c r="H15750" i="8" s="1"/>
  <c r="G15750" i="8"/>
  <c r="E15751" i="8"/>
  <c r="F15751" i="8"/>
  <c r="H15751" i="8" s="1"/>
  <c r="G15751" i="8"/>
  <c r="E15752" i="8"/>
  <c r="F15752" i="8" s="1"/>
  <c r="H15752" i="8" s="1"/>
  <c r="G15752" i="8"/>
  <c r="E15753" i="8"/>
  <c r="F15753" i="8"/>
  <c r="H15753" i="8" s="1"/>
  <c r="G15753" i="8"/>
  <c r="E15754" i="8"/>
  <c r="F15754" i="8" s="1"/>
  <c r="H15754" i="8" s="1"/>
  <c r="G15754" i="8"/>
  <c r="E15755" i="8"/>
  <c r="F15755" i="8"/>
  <c r="H15755" i="8" s="1"/>
  <c r="G15755" i="8"/>
  <c r="E15756" i="8"/>
  <c r="F15756" i="8" s="1"/>
  <c r="H15756" i="8" s="1"/>
  <c r="G15756" i="8"/>
  <c r="E15757" i="8"/>
  <c r="F15757" i="8"/>
  <c r="H15757" i="8" s="1"/>
  <c r="G15757" i="8"/>
  <c r="E15758" i="8"/>
  <c r="F15758" i="8" s="1"/>
  <c r="H15758" i="8" s="1"/>
  <c r="G15758" i="8"/>
  <c r="E15759" i="8"/>
  <c r="F15759" i="8"/>
  <c r="H15759" i="8" s="1"/>
  <c r="G15759" i="8"/>
  <c r="E15760" i="8"/>
  <c r="F15760" i="8" s="1"/>
  <c r="H15760" i="8" s="1"/>
  <c r="G15760" i="8"/>
  <c r="E15761" i="8"/>
  <c r="F15761" i="8"/>
  <c r="H15761" i="8" s="1"/>
  <c r="G15761" i="8"/>
  <c r="E15762" i="8"/>
  <c r="F15762" i="8" s="1"/>
  <c r="H15762" i="8" s="1"/>
  <c r="G15762" i="8"/>
  <c r="E15763" i="8"/>
  <c r="F15763" i="8"/>
  <c r="H15763" i="8" s="1"/>
  <c r="G15763" i="8"/>
  <c r="E15764" i="8"/>
  <c r="F15764" i="8" s="1"/>
  <c r="H15764" i="8" s="1"/>
  <c r="G15764" i="8"/>
  <c r="E15765" i="8"/>
  <c r="F15765" i="8"/>
  <c r="H15765" i="8" s="1"/>
  <c r="G15765" i="8"/>
  <c r="E15766" i="8"/>
  <c r="F15766" i="8" s="1"/>
  <c r="H15766" i="8" s="1"/>
  <c r="G15766" i="8"/>
  <c r="E15767" i="8"/>
  <c r="F15767" i="8"/>
  <c r="H15767" i="8" s="1"/>
  <c r="G15767" i="8"/>
  <c r="E15768" i="8"/>
  <c r="F15768" i="8" s="1"/>
  <c r="H15768" i="8" s="1"/>
  <c r="G15768" i="8"/>
  <c r="E15769" i="8"/>
  <c r="F15769" i="8"/>
  <c r="H15769" i="8" s="1"/>
  <c r="G15769" i="8"/>
  <c r="E15770" i="8"/>
  <c r="F15770" i="8" s="1"/>
  <c r="H15770" i="8" s="1"/>
  <c r="G15770" i="8"/>
  <c r="E15771" i="8"/>
  <c r="F15771" i="8"/>
  <c r="H15771" i="8" s="1"/>
  <c r="G15771" i="8"/>
  <c r="E15772" i="8"/>
  <c r="F15772" i="8" s="1"/>
  <c r="H15772" i="8" s="1"/>
  <c r="G15772" i="8"/>
  <c r="E15773" i="8"/>
  <c r="F15773" i="8"/>
  <c r="H15773" i="8" s="1"/>
  <c r="G15773" i="8"/>
  <c r="E15774" i="8"/>
  <c r="F15774" i="8" s="1"/>
  <c r="H15774" i="8" s="1"/>
  <c r="G15774" i="8"/>
  <c r="E15775" i="8"/>
  <c r="F15775" i="8"/>
  <c r="H15775" i="8" s="1"/>
  <c r="G15775" i="8"/>
  <c r="E15776" i="8"/>
  <c r="F15776" i="8" s="1"/>
  <c r="H15776" i="8" s="1"/>
  <c r="G15776" i="8"/>
  <c r="E15777" i="8"/>
  <c r="F15777" i="8"/>
  <c r="H15777" i="8" s="1"/>
  <c r="G15777" i="8"/>
  <c r="E15778" i="8"/>
  <c r="F15778" i="8" s="1"/>
  <c r="H15778" i="8" s="1"/>
  <c r="G15778" i="8"/>
  <c r="E15779" i="8"/>
  <c r="F15779" i="8"/>
  <c r="H15779" i="8" s="1"/>
  <c r="G15779" i="8"/>
  <c r="E15780" i="8"/>
  <c r="F15780" i="8" s="1"/>
  <c r="H15780" i="8" s="1"/>
  <c r="G15780" i="8"/>
  <c r="E15781" i="8"/>
  <c r="F15781" i="8"/>
  <c r="H15781" i="8" s="1"/>
  <c r="G15781" i="8"/>
  <c r="E15782" i="8"/>
  <c r="F15782" i="8" s="1"/>
  <c r="H15782" i="8" s="1"/>
  <c r="G15782" i="8"/>
  <c r="E15783" i="8"/>
  <c r="F15783" i="8"/>
  <c r="H15783" i="8" s="1"/>
  <c r="G15783" i="8"/>
  <c r="E15784" i="8"/>
  <c r="F15784" i="8" s="1"/>
  <c r="H15784" i="8" s="1"/>
  <c r="G15784" i="8"/>
  <c r="E15785" i="8"/>
  <c r="F15785" i="8"/>
  <c r="H15785" i="8" s="1"/>
  <c r="G15785" i="8"/>
  <c r="E15786" i="8"/>
  <c r="F15786" i="8" s="1"/>
  <c r="H15786" i="8" s="1"/>
  <c r="G15786" i="8"/>
  <c r="E15787" i="8"/>
  <c r="F15787" i="8"/>
  <c r="H15787" i="8" s="1"/>
  <c r="G15787" i="8"/>
  <c r="E15788" i="8"/>
  <c r="F15788" i="8" s="1"/>
  <c r="H15788" i="8" s="1"/>
  <c r="G15788" i="8"/>
  <c r="E15789" i="8"/>
  <c r="F15789" i="8"/>
  <c r="H15789" i="8" s="1"/>
  <c r="G15789" i="8"/>
  <c r="E15790" i="8"/>
  <c r="F15790" i="8" s="1"/>
  <c r="H15790" i="8" s="1"/>
  <c r="G15790" i="8"/>
  <c r="E15791" i="8"/>
  <c r="F15791" i="8"/>
  <c r="H15791" i="8" s="1"/>
  <c r="G15791" i="8"/>
  <c r="E15792" i="8"/>
  <c r="F15792" i="8" s="1"/>
  <c r="H15792" i="8" s="1"/>
  <c r="G15792" i="8"/>
  <c r="E15793" i="8"/>
  <c r="F15793" i="8"/>
  <c r="H15793" i="8" s="1"/>
  <c r="G15793" i="8"/>
  <c r="E15794" i="8"/>
  <c r="F15794" i="8" s="1"/>
  <c r="H15794" i="8" s="1"/>
  <c r="G15794" i="8"/>
  <c r="E15795" i="8"/>
  <c r="F15795" i="8"/>
  <c r="H15795" i="8" s="1"/>
  <c r="G15795" i="8"/>
  <c r="E15796" i="8"/>
  <c r="F15796" i="8" s="1"/>
  <c r="H15796" i="8" s="1"/>
  <c r="G15796" i="8"/>
  <c r="E15797" i="8"/>
  <c r="F15797" i="8"/>
  <c r="H15797" i="8" s="1"/>
  <c r="G15797" i="8"/>
  <c r="E15798" i="8"/>
  <c r="F15798" i="8" s="1"/>
  <c r="H15798" i="8" s="1"/>
  <c r="G15798" i="8"/>
  <c r="E15799" i="8"/>
  <c r="F15799" i="8"/>
  <c r="H15799" i="8" s="1"/>
  <c r="G15799" i="8"/>
  <c r="E15800" i="8"/>
  <c r="F15800" i="8" s="1"/>
  <c r="H15800" i="8" s="1"/>
  <c r="G15800" i="8"/>
  <c r="E15801" i="8"/>
  <c r="F15801" i="8"/>
  <c r="H15801" i="8" s="1"/>
  <c r="G15801" i="8"/>
  <c r="E15802" i="8"/>
  <c r="F15802" i="8" s="1"/>
  <c r="H15802" i="8" s="1"/>
  <c r="G15802" i="8"/>
  <c r="E15803" i="8"/>
  <c r="F15803" i="8"/>
  <c r="H15803" i="8" s="1"/>
  <c r="G15803" i="8"/>
  <c r="E15804" i="8"/>
  <c r="F15804" i="8" s="1"/>
  <c r="H15804" i="8" s="1"/>
  <c r="G15804" i="8"/>
  <c r="E15805" i="8"/>
  <c r="F15805" i="8"/>
  <c r="H15805" i="8" s="1"/>
  <c r="G15805" i="8"/>
  <c r="E15806" i="8"/>
  <c r="F15806" i="8" s="1"/>
  <c r="H15806" i="8" s="1"/>
  <c r="G15806" i="8"/>
  <c r="E15807" i="8"/>
  <c r="F15807" i="8"/>
  <c r="H15807" i="8" s="1"/>
  <c r="G15807" i="8"/>
  <c r="E15808" i="8"/>
  <c r="F15808" i="8" s="1"/>
  <c r="H15808" i="8" s="1"/>
  <c r="G15808" i="8"/>
  <c r="E15809" i="8"/>
  <c r="F15809" i="8"/>
  <c r="H15809" i="8" s="1"/>
  <c r="G15809" i="8"/>
  <c r="E15810" i="8"/>
  <c r="F15810" i="8" s="1"/>
  <c r="H15810" i="8" s="1"/>
  <c r="G15810" i="8"/>
  <c r="E15811" i="8"/>
  <c r="F15811" i="8"/>
  <c r="H15811" i="8" s="1"/>
  <c r="G15811" i="8"/>
  <c r="E15812" i="8"/>
  <c r="F15812" i="8" s="1"/>
  <c r="H15812" i="8" s="1"/>
  <c r="G15812" i="8"/>
  <c r="E15813" i="8"/>
  <c r="F15813" i="8"/>
  <c r="H15813" i="8" s="1"/>
  <c r="G15813" i="8"/>
  <c r="E15814" i="8"/>
  <c r="F15814" i="8" s="1"/>
  <c r="H15814" i="8" s="1"/>
  <c r="G15814" i="8"/>
  <c r="E15815" i="8"/>
  <c r="F15815" i="8"/>
  <c r="H15815" i="8" s="1"/>
  <c r="G15815" i="8"/>
  <c r="E15816" i="8"/>
  <c r="F15816" i="8" s="1"/>
  <c r="H15816" i="8" s="1"/>
  <c r="G15816" i="8"/>
  <c r="E15817" i="8"/>
  <c r="F15817" i="8"/>
  <c r="H15817" i="8" s="1"/>
  <c r="G15817" i="8"/>
  <c r="E15818" i="8"/>
  <c r="F15818" i="8" s="1"/>
  <c r="H15818" i="8" s="1"/>
  <c r="G15818" i="8"/>
  <c r="E15819" i="8"/>
  <c r="F15819" i="8"/>
  <c r="H15819" i="8" s="1"/>
  <c r="G15819" i="8"/>
  <c r="E15820" i="8"/>
  <c r="F15820" i="8" s="1"/>
  <c r="H15820" i="8" s="1"/>
  <c r="G15820" i="8"/>
  <c r="E15821" i="8"/>
  <c r="F15821" i="8"/>
  <c r="H15821" i="8" s="1"/>
  <c r="G15821" i="8"/>
  <c r="E15822" i="8"/>
  <c r="F15822" i="8" s="1"/>
  <c r="H15822" i="8" s="1"/>
  <c r="G15822" i="8"/>
  <c r="E15823" i="8"/>
  <c r="F15823" i="8"/>
  <c r="H15823" i="8" s="1"/>
  <c r="G15823" i="8"/>
  <c r="E15824" i="8"/>
  <c r="F15824" i="8" s="1"/>
  <c r="H15824" i="8" s="1"/>
  <c r="G15824" i="8"/>
  <c r="E15825" i="8"/>
  <c r="F15825" i="8"/>
  <c r="H15825" i="8" s="1"/>
  <c r="G15825" i="8"/>
  <c r="E15826" i="8"/>
  <c r="F15826" i="8" s="1"/>
  <c r="H15826" i="8" s="1"/>
  <c r="G15826" i="8"/>
  <c r="E15827" i="8"/>
  <c r="F15827" i="8"/>
  <c r="H15827" i="8" s="1"/>
  <c r="G15827" i="8"/>
  <c r="E15828" i="8"/>
  <c r="F15828" i="8" s="1"/>
  <c r="H15828" i="8" s="1"/>
  <c r="G15828" i="8"/>
  <c r="E15829" i="8"/>
  <c r="F15829" i="8"/>
  <c r="H15829" i="8" s="1"/>
  <c r="G15829" i="8"/>
  <c r="E15830" i="8"/>
  <c r="F15830" i="8" s="1"/>
  <c r="H15830" i="8" s="1"/>
  <c r="G15830" i="8"/>
  <c r="E15831" i="8"/>
  <c r="F15831" i="8"/>
  <c r="H15831" i="8" s="1"/>
  <c r="G15831" i="8"/>
  <c r="E15832" i="8"/>
  <c r="F15832" i="8" s="1"/>
  <c r="H15832" i="8" s="1"/>
  <c r="G15832" i="8"/>
  <c r="E15833" i="8"/>
  <c r="F15833" i="8"/>
  <c r="H15833" i="8" s="1"/>
  <c r="G15833" i="8"/>
  <c r="E15834" i="8"/>
  <c r="F15834" i="8" s="1"/>
  <c r="H15834" i="8" s="1"/>
  <c r="G15834" i="8"/>
  <c r="E15835" i="8"/>
  <c r="F15835" i="8"/>
  <c r="H15835" i="8" s="1"/>
  <c r="G15835" i="8"/>
  <c r="E15836" i="8"/>
  <c r="F15836" i="8" s="1"/>
  <c r="H15836" i="8" s="1"/>
  <c r="G15836" i="8"/>
  <c r="E15837" i="8"/>
  <c r="F15837" i="8"/>
  <c r="H15837" i="8" s="1"/>
  <c r="G15837" i="8"/>
  <c r="E15838" i="8"/>
  <c r="F15838" i="8" s="1"/>
  <c r="H15838" i="8" s="1"/>
  <c r="G15838" i="8"/>
  <c r="E15839" i="8"/>
  <c r="F15839" i="8"/>
  <c r="H15839" i="8" s="1"/>
  <c r="G15839" i="8"/>
  <c r="E15840" i="8"/>
  <c r="F15840" i="8" s="1"/>
  <c r="H15840" i="8" s="1"/>
  <c r="G15840" i="8"/>
  <c r="E15841" i="8"/>
  <c r="F15841" i="8"/>
  <c r="H15841" i="8" s="1"/>
  <c r="G15841" i="8"/>
  <c r="E15842" i="8"/>
  <c r="F15842" i="8" s="1"/>
  <c r="H15842" i="8" s="1"/>
  <c r="G15842" i="8"/>
  <c r="E15843" i="8"/>
  <c r="F15843" i="8"/>
  <c r="H15843" i="8" s="1"/>
  <c r="G15843" i="8"/>
  <c r="E15844" i="8"/>
  <c r="F15844" i="8" s="1"/>
  <c r="H15844" i="8" s="1"/>
  <c r="G15844" i="8"/>
  <c r="E15845" i="8"/>
  <c r="F15845" i="8"/>
  <c r="H15845" i="8" s="1"/>
  <c r="G15845" i="8"/>
  <c r="E15846" i="8"/>
  <c r="F15846" i="8" s="1"/>
  <c r="H15846" i="8" s="1"/>
  <c r="G15846" i="8"/>
  <c r="E15847" i="8"/>
  <c r="F15847" i="8"/>
  <c r="H15847" i="8" s="1"/>
  <c r="G15847" i="8"/>
  <c r="E15848" i="8"/>
  <c r="F15848" i="8" s="1"/>
  <c r="H15848" i="8" s="1"/>
  <c r="G15848" i="8"/>
  <c r="E15849" i="8"/>
  <c r="F15849" i="8"/>
  <c r="H15849" i="8" s="1"/>
  <c r="G15849" i="8"/>
  <c r="E15850" i="8"/>
  <c r="F15850" i="8" s="1"/>
  <c r="H15850" i="8" s="1"/>
  <c r="G15850" i="8"/>
  <c r="E15851" i="8"/>
  <c r="F15851" i="8"/>
  <c r="H15851" i="8" s="1"/>
  <c r="G15851" i="8"/>
  <c r="E15852" i="8"/>
  <c r="F15852" i="8" s="1"/>
  <c r="H15852" i="8" s="1"/>
  <c r="G15852" i="8"/>
  <c r="E15853" i="8"/>
  <c r="F15853" i="8"/>
  <c r="H15853" i="8" s="1"/>
  <c r="G15853" i="8"/>
  <c r="E15854" i="8"/>
  <c r="F15854" i="8" s="1"/>
  <c r="H15854" i="8" s="1"/>
  <c r="G15854" i="8"/>
  <c r="E15855" i="8"/>
  <c r="F15855" i="8"/>
  <c r="H15855" i="8" s="1"/>
  <c r="G15855" i="8"/>
  <c r="E15856" i="8"/>
  <c r="F15856" i="8" s="1"/>
  <c r="H15856" i="8" s="1"/>
  <c r="G15856" i="8"/>
  <c r="E15857" i="8"/>
  <c r="F15857" i="8"/>
  <c r="H15857" i="8" s="1"/>
  <c r="G15857" i="8"/>
  <c r="E15858" i="8"/>
  <c r="F15858" i="8" s="1"/>
  <c r="H15858" i="8" s="1"/>
  <c r="G15858" i="8"/>
  <c r="E15859" i="8"/>
  <c r="F15859" i="8"/>
  <c r="H15859" i="8" s="1"/>
  <c r="G15859" i="8"/>
  <c r="E15860" i="8"/>
  <c r="F15860" i="8" s="1"/>
  <c r="H15860" i="8" s="1"/>
  <c r="G15860" i="8"/>
  <c r="E15861" i="8"/>
  <c r="F15861" i="8"/>
  <c r="H15861" i="8" s="1"/>
  <c r="G15861" i="8"/>
  <c r="E15862" i="8"/>
  <c r="F15862" i="8" s="1"/>
  <c r="H15862" i="8" s="1"/>
  <c r="G15862" i="8"/>
  <c r="E15863" i="8"/>
  <c r="F15863" i="8"/>
  <c r="H15863" i="8" s="1"/>
  <c r="G15863" i="8"/>
  <c r="E15864" i="8"/>
  <c r="F15864" i="8" s="1"/>
  <c r="H15864" i="8" s="1"/>
  <c r="G15864" i="8"/>
  <c r="E15865" i="8"/>
  <c r="F15865" i="8"/>
  <c r="H15865" i="8" s="1"/>
  <c r="G15865" i="8"/>
  <c r="E15866" i="8"/>
  <c r="F15866" i="8" s="1"/>
  <c r="H15866" i="8" s="1"/>
  <c r="G15866" i="8"/>
  <c r="E15867" i="8"/>
  <c r="F15867" i="8"/>
  <c r="H15867" i="8" s="1"/>
  <c r="G15867" i="8"/>
  <c r="E15868" i="8"/>
  <c r="F15868" i="8" s="1"/>
  <c r="H15868" i="8" s="1"/>
  <c r="G15868" i="8"/>
  <c r="E15869" i="8"/>
  <c r="F15869" i="8"/>
  <c r="H15869" i="8" s="1"/>
  <c r="G15869" i="8"/>
  <c r="E15870" i="8"/>
  <c r="F15870" i="8" s="1"/>
  <c r="H15870" i="8" s="1"/>
  <c r="G15870" i="8"/>
  <c r="E15871" i="8"/>
  <c r="F15871" i="8"/>
  <c r="H15871" i="8" s="1"/>
  <c r="G15871" i="8"/>
  <c r="E15872" i="8"/>
  <c r="F15872" i="8" s="1"/>
  <c r="H15872" i="8" s="1"/>
  <c r="G15872" i="8"/>
  <c r="E15873" i="8"/>
  <c r="F15873" i="8"/>
  <c r="H15873" i="8" s="1"/>
  <c r="G15873" i="8"/>
  <c r="E15874" i="8"/>
  <c r="F15874" i="8" s="1"/>
  <c r="H15874" i="8" s="1"/>
  <c r="G15874" i="8"/>
  <c r="E15875" i="8"/>
  <c r="F15875" i="8"/>
  <c r="H15875" i="8" s="1"/>
  <c r="G15875" i="8"/>
  <c r="E15876" i="8"/>
  <c r="F15876" i="8" s="1"/>
  <c r="H15876" i="8" s="1"/>
  <c r="G15876" i="8"/>
  <c r="E15877" i="8"/>
  <c r="F15877" i="8"/>
  <c r="H15877" i="8" s="1"/>
  <c r="G15877" i="8"/>
  <c r="E15878" i="8"/>
  <c r="F15878" i="8" s="1"/>
  <c r="H15878" i="8" s="1"/>
  <c r="G15878" i="8"/>
  <c r="E15879" i="8"/>
  <c r="F15879" i="8"/>
  <c r="H15879" i="8" s="1"/>
  <c r="G15879" i="8"/>
  <c r="E15880" i="8"/>
  <c r="F15880" i="8" s="1"/>
  <c r="H15880" i="8" s="1"/>
  <c r="G15880" i="8"/>
  <c r="E15881" i="8"/>
  <c r="F15881" i="8"/>
  <c r="H15881" i="8" s="1"/>
  <c r="G15881" i="8"/>
  <c r="E15882" i="8"/>
  <c r="F15882" i="8" s="1"/>
  <c r="H15882" i="8" s="1"/>
  <c r="G15882" i="8"/>
  <c r="E15883" i="8"/>
  <c r="F15883" i="8"/>
  <c r="H15883" i="8" s="1"/>
  <c r="G15883" i="8"/>
  <c r="E15884" i="8"/>
  <c r="F15884" i="8" s="1"/>
  <c r="H15884" i="8" s="1"/>
  <c r="G15884" i="8"/>
  <c r="E15885" i="8"/>
  <c r="F15885" i="8"/>
  <c r="H15885" i="8" s="1"/>
  <c r="G15885" i="8"/>
  <c r="E15886" i="8"/>
  <c r="F15886" i="8" s="1"/>
  <c r="H15886" i="8" s="1"/>
  <c r="G15886" i="8"/>
  <c r="E15887" i="8"/>
  <c r="F15887" i="8"/>
  <c r="H15887" i="8" s="1"/>
  <c r="G15887" i="8"/>
  <c r="E15888" i="8"/>
  <c r="F15888" i="8" s="1"/>
  <c r="H15888" i="8" s="1"/>
  <c r="G15888" i="8"/>
  <c r="E15889" i="8"/>
  <c r="F15889" i="8"/>
  <c r="H15889" i="8" s="1"/>
  <c r="G15889" i="8"/>
  <c r="E15890" i="8"/>
  <c r="F15890" i="8" s="1"/>
  <c r="H15890" i="8" s="1"/>
  <c r="G15890" i="8"/>
  <c r="E15891" i="8"/>
  <c r="F15891" i="8"/>
  <c r="H15891" i="8" s="1"/>
  <c r="G15891" i="8"/>
  <c r="E15892" i="8"/>
  <c r="F15892" i="8" s="1"/>
  <c r="H15892" i="8" s="1"/>
  <c r="G15892" i="8"/>
  <c r="E15893" i="8"/>
  <c r="F15893" i="8"/>
  <c r="H15893" i="8" s="1"/>
  <c r="G15893" i="8"/>
  <c r="E15894" i="8"/>
  <c r="F15894" i="8" s="1"/>
  <c r="H15894" i="8" s="1"/>
  <c r="G15894" i="8"/>
  <c r="E15895" i="8"/>
  <c r="F15895" i="8"/>
  <c r="H15895" i="8" s="1"/>
  <c r="G15895" i="8"/>
  <c r="E15896" i="8"/>
  <c r="F15896" i="8" s="1"/>
  <c r="H15896" i="8" s="1"/>
  <c r="G15896" i="8"/>
  <c r="E15897" i="8"/>
  <c r="F15897" i="8"/>
  <c r="H15897" i="8" s="1"/>
  <c r="G15897" i="8"/>
  <c r="E15898" i="8"/>
  <c r="F15898" i="8" s="1"/>
  <c r="H15898" i="8" s="1"/>
  <c r="G15898" i="8"/>
  <c r="E15899" i="8"/>
  <c r="F15899" i="8"/>
  <c r="H15899" i="8" s="1"/>
  <c r="G15899" i="8"/>
  <c r="E15900" i="8"/>
  <c r="F15900" i="8" s="1"/>
  <c r="H15900" i="8" s="1"/>
  <c r="G15900" i="8"/>
  <c r="E15901" i="8"/>
  <c r="F15901" i="8"/>
  <c r="H15901" i="8" s="1"/>
  <c r="G15901" i="8"/>
  <c r="E15902" i="8"/>
  <c r="F15902" i="8" s="1"/>
  <c r="H15902" i="8" s="1"/>
  <c r="G15902" i="8"/>
  <c r="E15903" i="8"/>
  <c r="F15903" i="8"/>
  <c r="H15903" i="8" s="1"/>
  <c r="G15903" i="8"/>
  <c r="E15904" i="8"/>
  <c r="F15904" i="8" s="1"/>
  <c r="H15904" i="8" s="1"/>
  <c r="G15904" i="8"/>
  <c r="E15905" i="8"/>
  <c r="F15905" i="8"/>
  <c r="H15905" i="8" s="1"/>
  <c r="G15905" i="8"/>
  <c r="E15906" i="8"/>
  <c r="F15906" i="8" s="1"/>
  <c r="H15906" i="8" s="1"/>
  <c r="G15906" i="8"/>
  <c r="E15907" i="8"/>
  <c r="F15907" i="8"/>
  <c r="H15907" i="8" s="1"/>
  <c r="G15907" i="8"/>
  <c r="E15908" i="8"/>
  <c r="F15908" i="8" s="1"/>
  <c r="H15908" i="8" s="1"/>
  <c r="G15908" i="8"/>
  <c r="E15909" i="8"/>
  <c r="F15909" i="8"/>
  <c r="H15909" i="8" s="1"/>
  <c r="G15909" i="8"/>
  <c r="E15910" i="8"/>
  <c r="F15910" i="8" s="1"/>
  <c r="H15910" i="8" s="1"/>
  <c r="G15910" i="8"/>
  <c r="E15911" i="8"/>
  <c r="F15911" i="8"/>
  <c r="H15911" i="8" s="1"/>
  <c r="G15911" i="8"/>
  <c r="E15912" i="8"/>
  <c r="F15912" i="8" s="1"/>
  <c r="H15912" i="8" s="1"/>
  <c r="G15912" i="8"/>
  <c r="E15913" i="8"/>
  <c r="F15913" i="8"/>
  <c r="H15913" i="8" s="1"/>
  <c r="G15913" i="8"/>
  <c r="E15914" i="8"/>
  <c r="F15914" i="8" s="1"/>
  <c r="H15914" i="8" s="1"/>
  <c r="G15914" i="8"/>
  <c r="E15915" i="8"/>
  <c r="F15915" i="8"/>
  <c r="H15915" i="8" s="1"/>
  <c r="G15915" i="8"/>
  <c r="E15916" i="8"/>
  <c r="F15916" i="8" s="1"/>
  <c r="H15916" i="8" s="1"/>
  <c r="G15916" i="8"/>
  <c r="E15917" i="8"/>
  <c r="F15917" i="8"/>
  <c r="H15917" i="8" s="1"/>
  <c r="G15917" i="8"/>
  <c r="E15918" i="8"/>
  <c r="F15918" i="8" s="1"/>
  <c r="H15918" i="8" s="1"/>
  <c r="G15918" i="8"/>
  <c r="E15919" i="8"/>
  <c r="F15919" i="8"/>
  <c r="H15919" i="8" s="1"/>
  <c r="G15919" i="8"/>
  <c r="E15920" i="8"/>
  <c r="F15920" i="8" s="1"/>
  <c r="H15920" i="8" s="1"/>
  <c r="G15920" i="8"/>
  <c r="E15921" i="8"/>
  <c r="F15921" i="8"/>
  <c r="H15921" i="8" s="1"/>
  <c r="G15921" i="8"/>
  <c r="E15922" i="8"/>
  <c r="F15922" i="8" s="1"/>
  <c r="H15922" i="8" s="1"/>
  <c r="G15922" i="8"/>
  <c r="E15923" i="8"/>
  <c r="F15923" i="8"/>
  <c r="H15923" i="8" s="1"/>
  <c r="G15923" i="8"/>
  <c r="E15924" i="8"/>
  <c r="F15924" i="8" s="1"/>
  <c r="H15924" i="8" s="1"/>
  <c r="G15924" i="8"/>
  <c r="E15925" i="8"/>
  <c r="F15925" i="8"/>
  <c r="H15925" i="8" s="1"/>
  <c r="G15925" i="8"/>
  <c r="E15926" i="8"/>
  <c r="F15926" i="8" s="1"/>
  <c r="H15926" i="8" s="1"/>
  <c r="G15926" i="8"/>
  <c r="E15927" i="8"/>
  <c r="F15927" i="8"/>
  <c r="H15927" i="8" s="1"/>
  <c r="G15927" i="8"/>
  <c r="E15928" i="8"/>
  <c r="F15928" i="8" s="1"/>
  <c r="H15928" i="8" s="1"/>
  <c r="G15928" i="8"/>
  <c r="E15929" i="8"/>
  <c r="F15929" i="8"/>
  <c r="H15929" i="8" s="1"/>
  <c r="G15929" i="8"/>
  <c r="E15930" i="8"/>
  <c r="F15930" i="8" s="1"/>
  <c r="H15930" i="8" s="1"/>
  <c r="G15930" i="8"/>
  <c r="E15931" i="8"/>
  <c r="F15931" i="8"/>
  <c r="H15931" i="8" s="1"/>
  <c r="G15931" i="8"/>
  <c r="E15932" i="8"/>
  <c r="F15932" i="8" s="1"/>
  <c r="H15932" i="8" s="1"/>
  <c r="G15932" i="8"/>
  <c r="E15933" i="8"/>
  <c r="F15933" i="8"/>
  <c r="H15933" i="8" s="1"/>
  <c r="G15933" i="8"/>
  <c r="E15934" i="8"/>
  <c r="F15934" i="8" s="1"/>
  <c r="H15934" i="8" s="1"/>
  <c r="G15934" i="8"/>
  <c r="E15935" i="8"/>
  <c r="F15935" i="8"/>
  <c r="H15935" i="8" s="1"/>
  <c r="G15935" i="8"/>
  <c r="E15936" i="8"/>
  <c r="F15936" i="8" s="1"/>
  <c r="H15936" i="8" s="1"/>
  <c r="G15936" i="8"/>
  <c r="E15937" i="8"/>
  <c r="F15937" i="8"/>
  <c r="H15937" i="8" s="1"/>
  <c r="G15937" i="8"/>
  <c r="E15938" i="8"/>
  <c r="F15938" i="8" s="1"/>
  <c r="H15938" i="8" s="1"/>
  <c r="G15938" i="8"/>
  <c r="E15939" i="8"/>
  <c r="F15939" i="8"/>
  <c r="H15939" i="8" s="1"/>
  <c r="G15939" i="8"/>
  <c r="E15940" i="8"/>
  <c r="F15940" i="8" s="1"/>
  <c r="H15940" i="8" s="1"/>
  <c r="G15940" i="8"/>
  <c r="E15941" i="8"/>
  <c r="F15941" i="8"/>
  <c r="H15941" i="8" s="1"/>
  <c r="G15941" i="8"/>
  <c r="E15942" i="8"/>
  <c r="F15942" i="8" s="1"/>
  <c r="H15942" i="8" s="1"/>
  <c r="G15942" i="8"/>
  <c r="E15943" i="8"/>
  <c r="F15943" i="8"/>
  <c r="H15943" i="8" s="1"/>
  <c r="G15943" i="8"/>
  <c r="E15944" i="8"/>
  <c r="F15944" i="8" s="1"/>
  <c r="H15944" i="8" s="1"/>
  <c r="G15944" i="8"/>
  <c r="E15945" i="8"/>
  <c r="F15945" i="8"/>
  <c r="H15945" i="8" s="1"/>
  <c r="G15945" i="8"/>
  <c r="E15946" i="8"/>
  <c r="F15946" i="8" s="1"/>
  <c r="H15946" i="8" s="1"/>
  <c r="G15946" i="8"/>
  <c r="E15947" i="8"/>
  <c r="F15947" i="8"/>
  <c r="H15947" i="8" s="1"/>
  <c r="G15947" i="8"/>
  <c r="E15948" i="8"/>
  <c r="F15948" i="8" s="1"/>
  <c r="H15948" i="8" s="1"/>
  <c r="G15948" i="8"/>
  <c r="E15949" i="8"/>
  <c r="F15949" i="8"/>
  <c r="H15949" i="8" s="1"/>
  <c r="G15949" i="8"/>
  <c r="E15950" i="8"/>
  <c r="F15950" i="8" s="1"/>
  <c r="H15950" i="8" s="1"/>
  <c r="G15950" i="8"/>
  <c r="E15951" i="8"/>
  <c r="F15951" i="8"/>
  <c r="H15951" i="8" s="1"/>
  <c r="G15951" i="8"/>
  <c r="E15952" i="8"/>
  <c r="F15952" i="8" s="1"/>
  <c r="H15952" i="8" s="1"/>
  <c r="G15952" i="8"/>
  <c r="E15953" i="8"/>
  <c r="F15953" i="8"/>
  <c r="H15953" i="8" s="1"/>
  <c r="G15953" i="8"/>
  <c r="E15954" i="8"/>
  <c r="F15954" i="8" s="1"/>
  <c r="H15954" i="8" s="1"/>
  <c r="G15954" i="8"/>
  <c r="E15955" i="8"/>
  <c r="F15955" i="8"/>
  <c r="H15955" i="8" s="1"/>
  <c r="G15955" i="8"/>
  <c r="E15956" i="8"/>
  <c r="F15956" i="8" s="1"/>
  <c r="H15956" i="8" s="1"/>
  <c r="G15956" i="8"/>
  <c r="E15957" i="8"/>
  <c r="F15957" i="8"/>
  <c r="H15957" i="8" s="1"/>
  <c r="G15957" i="8"/>
  <c r="E15958" i="8"/>
  <c r="F15958" i="8" s="1"/>
  <c r="H15958" i="8" s="1"/>
  <c r="G15958" i="8"/>
  <c r="E15959" i="8"/>
  <c r="F15959" i="8"/>
  <c r="H15959" i="8" s="1"/>
  <c r="G15959" i="8"/>
  <c r="E15960" i="8"/>
  <c r="F15960" i="8" s="1"/>
  <c r="H15960" i="8" s="1"/>
  <c r="G15960" i="8"/>
  <c r="E15961" i="8"/>
  <c r="F15961" i="8"/>
  <c r="H15961" i="8" s="1"/>
  <c r="G15961" i="8"/>
  <c r="E15962" i="8"/>
  <c r="F15962" i="8" s="1"/>
  <c r="H15962" i="8" s="1"/>
  <c r="G15962" i="8"/>
  <c r="E15963" i="8"/>
  <c r="F15963" i="8"/>
  <c r="H15963" i="8" s="1"/>
  <c r="G15963" i="8"/>
  <c r="E15964" i="8"/>
  <c r="F15964" i="8" s="1"/>
  <c r="H15964" i="8" s="1"/>
  <c r="G15964" i="8"/>
  <c r="E15965" i="8"/>
  <c r="F15965" i="8"/>
  <c r="H15965" i="8" s="1"/>
  <c r="G15965" i="8"/>
  <c r="E15966" i="8"/>
  <c r="F15966" i="8" s="1"/>
  <c r="H15966" i="8" s="1"/>
  <c r="G15966" i="8"/>
  <c r="E15967" i="8"/>
  <c r="F15967" i="8"/>
  <c r="H15967" i="8" s="1"/>
  <c r="G15967" i="8"/>
  <c r="E15968" i="8"/>
  <c r="F15968" i="8" s="1"/>
  <c r="H15968" i="8" s="1"/>
  <c r="G15968" i="8"/>
  <c r="E15969" i="8"/>
  <c r="F15969" i="8"/>
  <c r="H15969" i="8" s="1"/>
  <c r="G15969" i="8"/>
  <c r="E15970" i="8"/>
  <c r="F15970" i="8" s="1"/>
  <c r="H15970" i="8" s="1"/>
  <c r="G15970" i="8"/>
  <c r="E15971" i="8"/>
  <c r="F15971" i="8"/>
  <c r="H15971" i="8" s="1"/>
  <c r="G15971" i="8"/>
  <c r="E15972" i="8"/>
  <c r="F15972" i="8" s="1"/>
  <c r="H15972" i="8" s="1"/>
  <c r="G15972" i="8"/>
  <c r="E15973" i="8"/>
  <c r="F15973" i="8"/>
  <c r="H15973" i="8" s="1"/>
  <c r="G15973" i="8"/>
  <c r="E15974" i="8"/>
  <c r="F15974" i="8" s="1"/>
  <c r="H15974" i="8" s="1"/>
  <c r="G15974" i="8"/>
  <c r="E15975" i="8"/>
  <c r="F15975" i="8"/>
  <c r="H15975" i="8" s="1"/>
  <c r="G15975" i="8"/>
  <c r="E15976" i="8"/>
  <c r="F15976" i="8" s="1"/>
  <c r="H15976" i="8" s="1"/>
  <c r="G15976" i="8"/>
  <c r="E15977" i="8"/>
  <c r="F15977" i="8"/>
  <c r="H15977" i="8" s="1"/>
  <c r="G15977" i="8"/>
  <c r="E15978" i="8"/>
  <c r="F15978" i="8" s="1"/>
  <c r="H15978" i="8" s="1"/>
  <c r="G15978" i="8"/>
  <c r="E15979" i="8"/>
  <c r="F15979" i="8"/>
  <c r="H15979" i="8" s="1"/>
  <c r="G15979" i="8"/>
  <c r="E15980" i="8"/>
  <c r="F15980" i="8" s="1"/>
  <c r="H15980" i="8" s="1"/>
  <c r="G15980" i="8"/>
  <c r="E15981" i="8"/>
  <c r="F15981" i="8"/>
  <c r="H15981" i="8" s="1"/>
  <c r="G15981" i="8"/>
  <c r="E15982" i="8"/>
  <c r="F15982" i="8" s="1"/>
  <c r="H15982" i="8" s="1"/>
  <c r="G15982" i="8"/>
  <c r="E15983" i="8"/>
  <c r="F15983" i="8"/>
  <c r="H15983" i="8" s="1"/>
  <c r="G15983" i="8"/>
  <c r="E15984" i="8"/>
  <c r="F15984" i="8" s="1"/>
  <c r="H15984" i="8" s="1"/>
  <c r="G15984" i="8"/>
  <c r="E15985" i="8"/>
  <c r="F15985" i="8"/>
  <c r="H15985" i="8" s="1"/>
  <c r="G15985" i="8"/>
  <c r="E15986" i="8"/>
  <c r="F15986" i="8" s="1"/>
  <c r="H15986" i="8" s="1"/>
  <c r="G15986" i="8"/>
  <c r="E15987" i="8"/>
  <c r="F15987" i="8"/>
  <c r="H15987" i="8" s="1"/>
  <c r="G15987" i="8"/>
  <c r="E15988" i="8"/>
  <c r="F15988" i="8" s="1"/>
  <c r="H15988" i="8" s="1"/>
  <c r="G15988" i="8"/>
  <c r="E15989" i="8"/>
  <c r="F15989" i="8"/>
  <c r="H15989" i="8" s="1"/>
  <c r="G15989" i="8"/>
  <c r="E15990" i="8"/>
  <c r="F15990" i="8" s="1"/>
  <c r="H15990" i="8" s="1"/>
  <c r="G15990" i="8"/>
  <c r="E15991" i="8"/>
  <c r="F15991" i="8"/>
  <c r="H15991" i="8" s="1"/>
  <c r="G15991" i="8"/>
  <c r="E15992" i="8"/>
  <c r="F15992" i="8" s="1"/>
  <c r="H15992" i="8" s="1"/>
  <c r="G15992" i="8"/>
  <c r="E15993" i="8"/>
  <c r="F15993" i="8"/>
  <c r="H15993" i="8" s="1"/>
  <c r="G15993" i="8"/>
  <c r="E15994" i="8"/>
  <c r="F15994" i="8" s="1"/>
  <c r="H15994" i="8" s="1"/>
  <c r="G15994" i="8"/>
  <c r="E15995" i="8"/>
  <c r="F15995" i="8"/>
  <c r="H15995" i="8" s="1"/>
  <c r="G15995" i="8"/>
  <c r="E15996" i="8"/>
  <c r="F15996" i="8" s="1"/>
  <c r="H15996" i="8" s="1"/>
  <c r="G15996" i="8"/>
  <c r="E15997" i="8"/>
  <c r="F15997" i="8"/>
  <c r="H15997" i="8" s="1"/>
  <c r="G15997" i="8"/>
  <c r="E15998" i="8"/>
  <c r="F15998" i="8" s="1"/>
  <c r="H15998" i="8" s="1"/>
  <c r="G15998" i="8"/>
  <c r="E15999" i="8"/>
  <c r="F15999" i="8"/>
  <c r="H15999" i="8" s="1"/>
  <c r="G15999" i="8"/>
  <c r="E16000" i="8"/>
  <c r="F16000" i="8" s="1"/>
  <c r="H16000" i="8" s="1"/>
  <c r="G16000" i="8"/>
  <c r="E16001" i="8"/>
  <c r="F16001" i="8"/>
  <c r="H16001" i="8" s="1"/>
  <c r="G16001" i="8"/>
  <c r="E16002" i="8"/>
  <c r="F16002" i="8" s="1"/>
  <c r="H16002" i="8" s="1"/>
  <c r="G16002" i="8"/>
  <c r="E16003" i="8"/>
  <c r="F16003" i="8"/>
  <c r="H16003" i="8" s="1"/>
  <c r="G16003" i="8"/>
  <c r="E16004" i="8"/>
  <c r="F16004" i="8" s="1"/>
  <c r="H16004" i="8" s="1"/>
  <c r="G16004" i="8"/>
  <c r="E16005" i="8"/>
  <c r="F16005" i="8"/>
  <c r="H16005" i="8" s="1"/>
  <c r="G16005" i="8"/>
  <c r="E16006" i="8"/>
  <c r="F16006" i="8" s="1"/>
  <c r="H16006" i="8" s="1"/>
  <c r="G16006" i="8"/>
  <c r="E16007" i="8"/>
  <c r="F16007" i="8"/>
  <c r="H16007" i="8" s="1"/>
  <c r="G16007" i="8"/>
  <c r="E16008" i="8"/>
  <c r="F16008" i="8" s="1"/>
  <c r="H16008" i="8" s="1"/>
  <c r="G16008" i="8"/>
  <c r="E16009" i="8"/>
  <c r="F16009" i="8"/>
  <c r="H16009" i="8" s="1"/>
  <c r="G16009" i="8"/>
  <c r="E16010" i="8"/>
  <c r="F16010" i="8" s="1"/>
  <c r="H16010" i="8" s="1"/>
  <c r="G16010" i="8"/>
  <c r="E16011" i="8"/>
  <c r="F16011" i="8"/>
  <c r="H16011" i="8" s="1"/>
  <c r="G16011" i="8"/>
  <c r="E16012" i="8"/>
  <c r="F16012" i="8" s="1"/>
  <c r="H16012" i="8" s="1"/>
  <c r="G16012" i="8"/>
  <c r="E16013" i="8"/>
  <c r="F16013" i="8"/>
  <c r="H16013" i="8" s="1"/>
  <c r="G16013" i="8"/>
  <c r="E16014" i="8"/>
  <c r="F16014" i="8" s="1"/>
  <c r="H16014" i="8" s="1"/>
  <c r="G16014" i="8"/>
  <c r="E16015" i="8"/>
  <c r="F16015" i="8"/>
  <c r="H16015" i="8" s="1"/>
  <c r="G16015" i="8"/>
  <c r="E16016" i="8"/>
  <c r="F16016" i="8" s="1"/>
  <c r="H16016" i="8" s="1"/>
  <c r="G16016" i="8"/>
  <c r="E16017" i="8"/>
  <c r="F16017" i="8"/>
  <c r="H16017" i="8" s="1"/>
  <c r="G16017" i="8"/>
  <c r="E16018" i="8"/>
  <c r="F16018" i="8" s="1"/>
  <c r="H16018" i="8" s="1"/>
  <c r="G16018" i="8"/>
  <c r="E16019" i="8"/>
  <c r="F16019" i="8"/>
  <c r="H16019" i="8" s="1"/>
  <c r="G16019" i="8"/>
  <c r="E16020" i="8"/>
  <c r="F16020" i="8" s="1"/>
  <c r="H16020" i="8" s="1"/>
  <c r="G16020" i="8"/>
  <c r="E16021" i="8"/>
  <c r="F16021" i="8"/>
  <c r="H16021" i="8" s="1"/>
  <c r="G16021" i="8"/>
  <c r="E16022" i="8"/>
  <c r="F16022" i="8" s="1"/>
  <c r="H16022" i="8" s="1"/>
  <c r="G16022" i="8"/>
  <c r="E16023" i="8"/>
  <c r="F16023" i="8"/>
  <c r="H16023" i="8" s="1"/>
  <c r="G16023" i="8"/>
  <c r="E16024" i="8"/>
  <c r="F16024" i="8" s="1"/>
  <c r="H16024" i="8" s="1"/>
  <c r="G16024" i="8"/>
  <c r="E16025" i="8"/>
  <c r="F16025" i="8"/>
  <c r="H16025" i="8" s="1"/>
  <c r="G16025" i="8"/>
  <c r="E16026" i="8"/>
  <c r="F16026" i="8" s="1"/>
  <c r="H16026" i="8" s="1"/>
  <c r="G16026" i="8"/>
  <c r="E16027" i="8"/>
  <c r="F16027" i="8"/>
  <c r="H16027" i="8" s="1"/>
  <c r="G16027" i="8"/>
  <c r="E16028" i="8"/>
  <c r="F16028" i="8" s="1"/>
  <c r="H16028" i="8" s="1"/>
  <c r="G16028" i="8"/>
  <c r="E16029" i="8"/>
  <c r="F16029" i="8"/>
  <c r="H16029" i="8" s="1"/>
  <c r="G16029" i="8"/>
  <c r="E16030" i="8"/>
  <c r="F16030" i="8" s="1"/>
  <c r="H16030" i="8" s="1"/>
  <c r="G16030" i="8"/>
  <c r="E16031" i="8"/>
  <c r="F16031" i="8"/>
  <c r="H16031" i="8" s="1"/>
  <c r="G16031" i="8"/>
  <c r="E16032" i="8"/>
  <c r="F16032" i="8" s="1"/>
  <c r="H16032" i="8" s="1"/>
  <c r="G16032" i="8"/>
  <c r="E16033" i="8"/>
  <c r="F16033" i="8"/>
  <c r="H16033" i="8" s="1"/>
  <c r="G16033" i="8"/>
  <c r="E16034" i="8"/>
  <c r="F16034" i="8" s="1"/>
  <c r="H16034" i="8" s="1"/>
  <c r="G16034" i="8"/>
  <c r="E16035" i="8"/>
  <c r="F16035" i="8"/>
  <c r="H16035" i="8" s="1"/>
  <c r="G16035" i="8"/>
  <c r="E16036" i="8"/>
  <c r="F16036" i="8" s="1"/>
  <c r="H16036" i="8" s="1"/>
  <c r="G16036" i="8"/>
  <c r="E16037" i="8"/>
  <c r="F16037" i="8"/>
  <c r="H16037" i="8" s="1"/>
  <c r="G16037" i="8"/>
  <c r="E16038" i="8"/>
  <c r="F16038" i="8" s="1"/>
  <c r="H16038" i="8" s="1"/>
  <c r="G16038" i="8"/>
  <c r="E16039" i="8"/>
  <c r="F16039" i="8"/>
  <c r="H16039" i="8" s="1"/>
  <c r="G16039" i="8"/>
  <c r="E16040" i="8"/>
  <c r="F16040" i="8" s="1"/>
  <c r="H16040" i="8" s="1"/>
  <c r="G16040" i="8"/>
  <c r="E16041" i="8"/>
  <c r="F16041" i="8"/>
  <c r="H16041" i="8" s="1"/>
  <c r="G16041" i="8"/>
  <c r="E16042" i="8"/>
  <c r="F16042" i="8" s="1"/>
  <c r="H16042" i="8" s="1"/>
  <c r="G16042" i="8"/>
  <c r="E16043" i="8"/>
  <c r="F16043" i="8"/>
  <c r="H16043" i="8" s="1"/>
  <c r="G16043" i="8"/>
  <c r="E16044" i="8"/>
  <c r="F16044" i="8" s="1"/>
  <c r="H16044" i="8" s="1"/>
  <c r="G16044" i="8"/>
  <c r="E16045" i="8"/>
  <c r="F16045" i="8"/>
  <c r="H16045" i="8" s="1"/>
  <c r="G16045" i="8"/>
  <c r="E16046" i="8"/>
  <c r="F16046" i="8" s="1"/>
  <c r="H16046" i="8" s="1"/>
  <c r="G16046" i="8"/>
  <c r="E16047" i="8"/>
  <c r="F16047" i="8"/>
  <c r="H16047" i="8" s="1"/>
  <c r="G16047" i="8"/>
  <c r="E16048" i="8"/>
  <c r="F16048" i="8" s="1"/>
  <c r="H16048" i="8" s="1"/>
  <c r="G16048" i="8"/>
  <c r="E16049" i="8"/>
  <c r="F16049" i="8"/>
  <c r="H16049" i="8" s="1"/>
  <c r="G16049" i="8"/>
  <c r="E16050" i="8"/>
  <c r="F16050" i="8" s="1"/>
  <c r="H16050" i="8" s="1"/>
  <c r="G16050" i="8"/>
  <c r="E16051" i="8"/>
  <c r="F16051" i="8"/>
  <c r="H16051" i="8" s="1"/>
  <c r="G16051" i="8"/>
  <c r="E16052" i="8"/>
  <c r="F16052" i="8" s="1"/>
  <c r="H16052" i="8" s="1"/>
  <c r="G16052" i="8"/>
  <c r="E16053" i="8"/>
  <c r="F16053" i="8"/>
  <c r="H16053" i="8" s="1"/>
  <c r="G16053" i="8"/>
  <c r="E16054" i="8"/>
  <c r="F16054" i="8" s="1"/>
  <c r="H16054" i="8" s="1"/>
  <c r="G16054" i="8"/>
  <c r="E16055" i="8"/>
  <c r="F16055" i="8"/>
  <c r="H16055" i="8" s="1"/>
  <c r="G16055" i="8"/>
  <c r="E16056" i="8"/>
  <c r="F16056" i="8" s="1"/>
  <c r="H16056" i="8" s="1"/>
  <c r="G16056" i="8"/>
  <c r="E16057" i="8"/>
  <c r="F16057" i="8"/>
  <c r="H16057" i="8" s="1"/>
  <c r="G16057" i="8"/>
  <c r="E16058" i="8"/>
  <c r="F16058" i="8" s="1"/>
  <c r="H16058" i="8" s="1"/>
  <c r="G16058" i="8"/>
  <c r="E16059" i="8"/>
  <c r="F16059" i="8"/>
  <c r="H16059" i="8" s="1"/>
  <c r="G16059" i="8"/>
  <c r="E16060" i="8"/>
  <c r="F16060" i="8" s="1"/>
  <c r="H16060" i="8" s="1"/>
  <c r="G16060" i="8"/>
  <c r="E16061" i="8"/>
  <c r="F16061" i="8"/>
  <c r="H16061" i="8" s="1"/>
  <c r="G16061" i="8"/>
  <c r="E16062" i="8"/>
  <c r="F16062" i="8" s="1"/>
  <c r="H16062" i="8" s="1"/>
  <c r="G16062" i="8"/>
  <c r="E16063" i="8"/>
  <c r="F16063" i="8"/>
  <c r="H16063" i="8" s="1"/>
  <c r="G16063" i="8"/>
  <c r="E16064" i="8"/>
  <c r="F16064" i="8" s="1"/>
  <c r="H16064" i="8" s="1"/>
  <c r="G16064" i="8"/>
  <c r="E16065" i="8"/>
  <c r="F16065" i="8"/>
  <c r="H16065" i="8" s="1"/>
  <c r="G16065" i="8"/>
  <c r="E16066" i="8"/>
  <c r="F16066" i="8" s="1"/>
  <c r="H16066" i="8" s="1"/>
  <c r="G16066" i="8"/>
  <c r="E16067" i="8"/>
  <c r="F16067" i="8"/>
  <c r="H16067" i="8" s="1"/>
  <c r="G16067" i="8"/>
  <c r="E16068" i="8"/>
  <c r="F16068" i="8" s="1"/>
  <c r="H16068" i="8" s="1"/>
  <c r="G16068" i="8"/>
  <c r="E16069" i="8"/>
  <c r="F16069" i="8"/>
  <c r="H16069" i="8" s="1"/>
  <c r="G16069" i="8"/>
  <c r="E16070" i="8"/>
  <c r="F16070" i="8" s="1"/>
  <c r="H16070" i="8" s="1"/>
  <c r="G16070" i="8"/>
  <c r="E16071" i="8"/>
  <c r="F16071" i="8"/>
  <c r="H16071" i="8" s="1"/>
  <c r="G16071" i="8"/>
  <c r="E16072" i="8"/>
  <c r="F16072" i="8" s="1"/>
  <c r="H16072" i="8" s="1"/>
  <c r="G16072" i="8"/>
  <c r="E16073" i="8"/>
  <c r="F16073" i="8"/>
  <c r="H16073" i="8" s="1"/>
  <c r="G16073" i="8"/>
  <c r="E16074" i="8"/>
  <c r="F16074" i="8" s="1"/>
  <c r="H16074" i="8" s="1"/>
  <c r="G16074" i="8"/>
  <c r="E16075" i="8"/>
  <c r="F16075" i="8"/>
  <c r="H16075" i="8" s="1"/>
  <c r="G16075" i="8"/>
  <c r="E16076" i="8"/>
  <c r="F16076" i="8" s="1"/>
  <c r="H16076" i="8" s="1"/>
  <c r="G16076" i="8"/>
  <c r="E16077" i="8"/>
  <c r="F16077" i="8"/>
  <c r="H16077" i="8" s="1"/>
  <c r="G16077" i="8"/>
  <c r="E16078" i="8"/>
  <c r="F16078" i="8" s="1"/>
  <c r="H16078" i="8" s="1"/>
  <c r="G16078" i="8"/>
  <c r="E16079" i="8"/>
  <c r="F16079" i="8"/>
  <c r="H16079" i="8" s="1"/>
  <c r="G16079" i="8"/>
  <c r="E16080" i="8"/>
  <c r="F16080" i="8" s="1"/>
  <c r="H16080" i="8" s="1"/>
  <c r="G16080" i="8"/>
  <c r="E16081" i="8"/>
  <c r="F16081" i="8"/>
  <c r="H16081" i="8" s="1"/>
  <c r="G16081" i="8"/>
  <c r="E16082" i="8"/>
  <c r="F16082" i="8" s="1"/>
  <c r="H16082" i="8" s="1"/>
  <c r="G16082" i="8"/>
  <c r="E16083" i="8"/>
  <c r="F16083" i="8"/>
  <c r="H16083" i="8" s="1"/>
  <c r="G16083" i="8"/>
  <c r="E16084" i="8"/>
  <c r="F16084" i="8" s="1"/>
  <c r="H16084" i="8" s="1"/>
  <c r="G16084" i="8"/>
  <c r="E16085" i="8"/>
  <c r="F16085" i="8"/>
  <c r="H16085" i="8" s="1"/>
  <c r="G16085" i="8"/>
  <c r="E16086" i="8"/>
  <c r="F16086" i="8" s="1"/>
  <c r="H16086" i="8" s="1"/>
  <c r="G16086" i="8"/>
  <c r="E16087" i="8"/>
  <c r="F16087" i="8"/>
  <c r="H16087" i="8" s="1"/>
  <c r="G16087" i="8"/>
  <c r="E16088" i="8"/>
  <c r="F16088" i="8" s="1"/>
  <c r="H16088" i="8" s="1"/>
  <c r="G16088" i="8"/>
  <c r="E16089" i="8"/>
  <c r="F16089" i="8"/>
  <c r="H16089" i="8" s="1"/>
  <c r="G16089" i="8"/>
  <c r="E16090" i="8"/>
  <c r="F16090" i="8" s="1"/>
  <c r="H16090" i="8" s="1"/>
  <c r="G16090" i="8"/>
  <c r="E16091" i="8"/>
  <c r="F16091" i="8"/>
  <c r="H16091" i="8" s="1"/>
  <c r="G16091" i="8"/>
  <c r="E16092" i="8"/>
  <c r="F16092" i="8" s="1"/>
  <c r="H16092" i="8" s="1"/>
  <c r="G16092" i="8"/>
  <c r="E16093" i="8"/>
  <c r="F16093" i="8"/>
  <c r="H16093" i="8" s="1"/>
  <c r="G16093" i="8"/>
  <c r="E16094" i="8"/>
  <c r="F16094" i="8" s="1"/>
  <c r="H16094" i="8" s="1"/>
  <c r="G16094" i="8"/>
  <c r="E16095" i="8"/>
  <c r="F16095" i="8"/>
  <c r="H16095" i="8" s="1"/>
  <c r="G16095" i="8"/>
  <c r="E16096" i="8"/>
  <c r="F16096" i="8" s="1"/>
  <c r="H16096" i="8" s="1"/>
  <c r="G16096" i="8"/>
  <c r="E16097" i="8"/>
  <c r="F16097" i="8"/>
  <c r="H16097" i="8" s="1"/>
  <c r="G16097" i="8"/>
  <c r="E16098" i="8"/>
  <c r="F16098" i="8" s="1"/>
  <c r="H16098" i="8" s="1"/>
  <c r="G16098" i="8"/>
  <c r="E16099" i="8"/>
  <c r="F16099" i="8"/>
  <c r="H16099" i="8" s="1"/>
  <c r="G16099" i="8"/>
  <c r="E16100" i="8"/>
  <c r="F16100" i="8" s="1"/>
  <c r="H16100" i="8" s="1"/>
  <c r="G16100" i="8"/>
  <c r="E16101" i="8"/>
  <c r="F16101" i="8"/>
  <c r="H16101" i="8" s="1"/>
  <c r="G16101" i="8"/>
  <c r="E16102" i="8"/>
  <c r="F16102" i="8" s="1"/>
  <c r="H16102" i="8" s="1"/>
  <c r="G16102" i="8"/>
  <c r="E16103" i="8"/>
  <c r="F16103" i="8"/>
  <c r="H16103" i="8" s="1"/>
  <c r="G16103" i="8"/>
  <c r="E16104" i="8"/>
  <c r="F16104" i="8" s="1"/>
  <c r="H16104" i="8" s="1"/>
  <c r="G16104" i="8"/>
  <c r="E16105" i="8"/>
  <c r="F16105" i="8"/>
  <c r="H16105" i="8" s="1"/>
  <c r="G16105" i="8"/>
  <c r="E16106" i="8"/>
  <c r="F16106" i="8" s="1"/>
  <c r="H16106" i="8" s="1"/>
  <c r="G16106" i="8"/>
  <c r="E16107" i="8"/>
  <c r="F16107" i="8"/>
  <c r="H16107" i="8" s="1"/>
  <c r="G16107" i="8"/>
  <c r="E16108" i="8"/>
  <c r="F16108" i="8" s="1"/>
  <c r="H16108" i="8" s="1"/>
  <c r="G16108" i="8"/>
  <c r="E16109" i="8"/>
  <c r="F16109" i="8"/>
  <c r="H16109" i="8" s="1"/>
  <c r="G16109" i="8"/>
  <c r="E16110" i="8"/>
  <c r="F16110" i="8" s="1"/>
  <c r="H16110" i="8" s="1"/>
  <c r="G16110" i="8"/>
  <c r="E16111" i="8"/>
  <c r="F16111" i="8"/>
  <c r="H16111" i="8" s="1"/>
  <c r="G16111" i="8"/>
  <c r="E16112" i="8"/>
  <c r="F16112" i="8" s="1"/>
  <c r="H16112" i="8" s="1"/>
  <c r="G16112" i="8"/>
  <c r="E16113" i="8"/>
  <c r="F16113" i="8"/>
  <c r="H16113" i="8" s="1"/>
  <c r="G16113" i="8"/>
  <c r="E16114" i="8"/>
  <c r="F16114" i="8" s="1"/>
  <c r="H16114" i="8" s="1"/>
  <c r="G16114" i="8"/>
  <c r="E16115" i="8"/>
  <c r="F16115" i="8"/>
  <c r="H16115" i="8" s="1"/>
  <c r="G16115" i="8"/>
  <c r="E16116" i="8"/>
  <c r="F16116" i="8" s="1"/>
  <c r="H16116" i="8" s="1"/>
  <c r="G16116" i="8"/>
  <c r="E16117" i="8"/>
  <c r="F16117" i="8"/>
  <c r="H16117" i="8" s="1"/>
  <c r="G16117" i="8"/>
  <c r="E16118" i="8"/>
  <c r="F16118" i="8" s="1"/>
  <c r="H16118" i="8" s="1"/>
  <c r="G16118" i="8"/>
  <c r="E16119" i="8"/>
  <c r="F16119" i="8"/>
  <c r="H16119" i="8" s="1"/>
  <c r="G16119" i="8"/>
  <c r="E16120" i="8"/>
  <c r="F16120" i="8" s="1"/>
  <c r="H16120" i="8" s="1"/>
  <c r="G16120" i="8"/>
  <c r="E16121" i="8"/>
  <c r="F16121" i="8"/>
  <c r="H16121" i="8" s="1"/>
  <c r="G16121" i="8"/>
  <c r="E16122" i="8"/>
  <c r="F16122" i="8" s="1"/>
  <c r="H16122" i="8" s="1"/>
  <c r="G16122" i="8"/>
  <c r="E16123" i="8"/>
  <c r="F16123" i="8"/>
  <c r="H16123" i="8" s="1"/>
  <c r="G16123" i="8"/>
  <c r="E16124" i="8"/>
  <c r="F16124" i="8" s="1"/>
  <c r="H16124" i="8" s="1"/>
  <c r="G16124" i="8"/>
  <c r="E16125" i="8"/>
  <c r="F16125" i="8"/>
  <c r="H16125" i="8" s="1"/>
  <c r="G16125" i="8"/>
  <c r="E16126" i="8"/>
  <c r="F16126" i="8" s="1"/>
  <c r="H16126" i="8" s="1"/>
  <c r="G16126" i="8"/>
  <c r="E16127" i="8"/>
  <c r="F16127" i="8"/>
  <c r="H16127" i="8" s="1"/>
  <c r="G16127" i="8"/>
  <c r="E16128" i="8"/>
  <c r="F16128" i="8" s="1"/>
  <c r="H16128" i="8" s="1"/>
  <c r="G16128" i="8"/>
  <c r="E16129" i="8"/>
  <c r="F16129" i="8"/>
  <c r="H16129" i="8" s="1"/>
  <c r="G16129" i="8"/>
  <c r="E16130" i="8"/>
  <c r="F16130" i="8" s="1"/>
  <c r="H16130" i="8" s="1"/>
  <c r="G16130" i="8"/>
  <c r="E16131" i="8"/>
  <c r="F16131" i="8"/>
  <c r="H16131" i="8" s="1"/>
  <c r="G16131" i="8"/>
  <c r="E16132" i="8"/>
  <c r="F16132" i="8" s="1"/>
  <c r="H16132" i="8" s="1"/>
  <c r="G16132" i="8"/>
  <c r="E16133" i="8"/>
  <c r="F16133" i="8"/>
  <c r="H16133" i="8" s="1"/>
  <c r="G16133" i="8"/>
  <c r="E16134" i="8"/>
  <c r="F16134" i="8" s="1"/>
  <c r="H16134" i="8" s="1"/>
  <c r="G16134" i="8"/>
  <c r="E16135" i="8"/>
  <c r="F16135" i="8"/>
  <c r="H16135" i="8" s="1"/>
  <c r="G16135" i="8"/>
  <c r="E16136" i="8"/>
  <c r="F16136" i="8" s="1"/>
  <c r="H16136" i="8" s="1"/>
  <c r="G16136" i="8"/>
  <c r="E16137" i="8"/>
  <c r="F16137" i="8"/>
  <c r="H16137" i="8" s="1"/>
  <c r="G16137" i="8"/>
  <c r="E16138" i="8"/>
  <c r="F16138" i="8" s="1"/>
  <c r="H16138" i="8" s="1"/>
  <c r="G16138" i="8"/>
  <c r="E16139" i="8"/>
  <c r="F16139" i="8"/>
  <c r="H16139" i="8" s="1"/>
  <c r="G16139" i="8"/>
  <c r="E16140" i="8"/>
  <c r="F16140" i="8" s="1"/>
  <c r="H16140" i="8" s="1"/>
  <c r="G16140" i="8"/>
  <c r="E16141" i="8"/>
  <c r="F16141" i="8"/>
  <c r="H16141" i="8" s="1"/>
  <c r="G16141" i="8"/>
  <c r="E16142" i="8"/>
  <c r="F16142" i="8" s="1"/>
  <c r="H16142" i="8" s="1"/>
  <c r="G16142" i="8"/>
  <c r="E16143" i="8"/>
  <c r="F16143" i="8"/>
  <c r="H16143" i="8" s="1"/>
  <c r="G16143" i="8"/>
  <c r="E16144" i="8"/>
  <c r="F16144" i="8" s="1"/>
  <c r="H16144" i="8" s="1"/>
  <c r="G16144" i="8"/>
  <c r="E16145" i="8"/>
  <c r="F16145" i="8"/>
  <c r="H16145" i="8" s="1"/>
  <c r="G16145" i="8"/>
  <c r="E16146" i="8"/>
  <c r="F16146" i="8" s="1"/>
  <c r="H16146" i="8" s="1"/>
  <c r="G16146" i="8"/>
  <c r="E16147" i="8"/>
  <c r="F16147" i="8"/>
  <c r="H16147" i="8" s="1"/>
  <c r="G16147" i="8"/>
  <c r="E16148" i="8"/>
  <c r="F16148" i="8" s="1"/>
  <c r="H16148" i="8" s="1"/>
  <c r="G16148" i="8"/>
  <c r="E16149" i="8"/>
  <c r="F16149" i="8"/>
  <c r="H16149" i="8" s="1"/>
  <c r="G16149" i="8"/>
  <c r="E16150" i="8"/>
  <c r="F16150" i="8" s="1"/>
  <c r="H16150" i="8" s="1"/>
  <c r="G16150" i="8"/>
  <c r="E16151" i="8"/>
  <c r="F16151" i="8"/>
  <c r="H16151" i="8" s="1"/>
  <c r="G16151" i="8"/>
  <c r="E16152" i="8"/>
  <c r="F16152" i="8" s="1"/>
  <c r="H16152" i="8" s="1"/>
  <c r="G16152" i="8"/>
  <c r="E16153" i="8"/>
  <c r="F16153" i="8"/>
  <c r="H16153" i="8" s="1"/>
  <c r="G16153" i="8"/>
  <c r="E16154" i="8"/>
  <c r="F16154" i="8" s="1"/>
  <c r="H16154" i="8" s="1"/>
  <c r="G16154" i="8"/>
  <c r="E16155" i="8"/>
  <c r="F16155" i="8"/>
  <c r="H16155" i="8" s="1"/>
  <c r="G16155" i="8"/>
  <c r="E16156" i="8"/>
  <c r="F16156" i="8" s="1"/>
  <c r="H16156" i="8" s="1"/>
  <c r="G16156" i="8"/>
  <c r="E16157" i="8"/>
  <c r="F16157" i="8"/>
  <c r="H16157" i="8" s="1"/>
  <c r="G16157" i="8"/>
  <c r="E16158" i="8"/>
  <c r="F16158" i="8" s="1"/>
  <c r="H16158" i="8" s="1"/>
  <c r="G16158" i="8"/>
  <c r="E16159" i="8"/>
  <c r="F16159" i="8"/>
  <c r="H16159" i="8" s="1"/>
  <c r="G16159" i="8"/>
  <c r="E16160" i="8"/>
  <c r="F16160" i="8" s="1"/>
  <c r="H16160" i="8" s="1"/>
  <c r="G16160" i="8"/>
  <c r="E16161" i="8"/>
  <c r="F16161" i="8"/>
  <c r="H16161" i="8" s="1"/>
  <c r="G16161" i="8"/>
  <c r="E16162" i="8"/>
  <c r="F16162" i="8" s="1"/>
  <c r="H16162" i="8" s="1"/>
  <c r="G16162" i="8"/>
  <c r="E16163" i="8"/>
  <c r="F16163" i="8"/>
  <c r="H16163" i="8" s="1"/>
  <c r="G16163" i="8"/>
  <c r="E16164" i="8"/>
  <c r="F16164" i="8" s="1"/>
  <c r="H16164" i="8" s="1"/>
  <c r="G16164" i="8"/>
  <c r="E16165" i="8"/>
  <c r="F16165" i="8"/>
  <c r="H16165" i="8" s="1"/>
  <c r="G16165" i="8"/>
  <c r="E16166" i="8"/>
  <c r="F16166" i="8" s="1"/>
  <c r="H16166" i="8" s="1"/>
  <c r="G16166" i="8"/>
  <c r="E16167" i="8"/>
  <c r="F16167" i="8"/>
  <c r="H16167" i="8" s="1"/>
  <c r="G16167" i="8"/>
  <c r="E16168" i="8"/>
  <c r="F16168" i="8" s="1"/>
  <c r="H16168" i="8" s="1"/>
  <c r="G16168" i="8"/>
  <c r="E16169" i="8"/>
  <c r="F16169" i="8"/>
  <c r="H16169" i="8" s="1"/>
  <c r="G16169" i="8"/>
  <c r="E16170" i="8"/>
  <c r="F16170" i="8" s="1"/>
  <c r="H16170" i="8" s="1"/>
  <c r="G16170" i="8"/>
  <c r="E16171" i="8"/>
  <c r="F16171" i="8"/>
  <c r="H16171" i="8" s="1"/>
  <c r="G16171" i="8"/>
  <c r="E16172" i="8"/>
  <c r="F16172" i="8" s="1"/>
  <c r="H16172" i="8" s="1"/>
  <c r="G16172" i="8"/>
  <c r="E16173" i="8"/>
  <c r="F16173" i="8"/>
  <c r="H16173" i="8" s="1"/>
  <c r="G16173" i="8"/>
  <c r="E16174" i="8"/>
  <c r="F16174" i="8" s="1"/>
  <c r="H16174" i="8" s="1"/>
  <c r="G16174" i="8"/>
  <c r="E16175" i="8"/>
  <c r="F16175" i="8"/>
  <c r="H16175" i="8" s="1"/>
  <c r="G16175" i="8"/>
  <c r="E16176" i="8"/>
  <c r="F16176" i="8" s="1"/>
  <c r="H16176" i="8" s="1"/>
  <c r="G16176" i="8"/>
  <c r="E16177" i="8"/>
  <c r="F16177" i="8"/>
  <c r="H16177" i="8" s="1"/>
  <c r="G16177" i="8"/>
  <c r="E16178" i="8"/>
  <c r="F16178" i="8" s="1"/>
  <c r="H16178" i="8" s="1"/>
  <c r="G16178" i="8"/>
  <c r="E16179" i="8"/>
  <c r="F16179" i="8"/>
  <c r="H16179" i="8" s="1"/>
  <c r="G16179" i="8"/>
  <c r="E16180" i="8"/>
  <c r="F16180" i="8" s="1"/>
  <c r="H16180" i="8" s="1"/>
  <c r="G16180" i="8"/>
  <c r="E16181" i="8"/>
  <c r="F16181" i="8"/>
  <c r="H16181" i="8" s="1"/>
  <c r="G16181" i="8"/>
  <c r="E16182" i="8"/>
  <c r="F16182" i="8" s="1"/>
  <c r="H16182" i="8" s="1"/>
  <c r="G16182" i="8"/>
  <c r="E16183" i="8"/>
  <c r="F16183" i="8"/>
  <c r="H16183" i="8" s="1"/>
  <c r="G16183" i="8"/>
  <c r="E16184" i="8"/>
  <c r="F16184" i="8" s="1"/>
  <c r="H16184" i="8" s="1"/>
  <c r="G16184" i="8"/>
  <c r="E16185" i="8"/>
  <c r="F16185" i="8"/>
  <c r="H16185" i="8" s="1"/>
  <c r="G16185" i="8"/>
  <c r="E16186" i="8"/>
  <c r="F16186" i="8" s="1"/>
  <c r="H16186" i="8" s="1"/>
  <c r="G16186" i="8"/>
  <c r="E16187" i="8"/>
  <c r="F16187" i="8"/>
  <c r="H16187" i="8" s="1"/>
  <c r="G16187" i="8"/>
  <c r="E16188" i="8"/>
  <c r="F16188" i="8" s="1"/>
  <c r="H16188" i="8" s="1"/>
  <c r="G16188" i="8"/>
  <c r="E16189" i="8"/>
  <c r="F16189" i="8"/>
  <c r="H16189" i="8" s="1"/>
  <c r="G16189" i="8"/>
  <c r="E16190" i="8"/>
  <c r="F16190" i="8" s="1"/>
  <c r="H16190" i="8" s="1"/>
  <c r="G16190" i="8"/>
  <c r="E16191" i="8"/>
  <c r="F16191" i="8"/>
  <c r="H16191" i="8" s="1"/>
  <c r="G16191" i="8"/>
  <c r="E16192" i="8"/>
  <c r="F16192" i="8" s="1"/>
  <c r="H16192" i="8" s="1"/>
  <c r="G16192" i="8"/>
  <c r="E16193" i="8"/>
  <c r="F16193" i="8"/>
  <c r="H16193" i="8" s="1"/>
  <c r="G16193" i="8"/>
  <c r="E16194" i="8"/>
  <c r="F16194" i="8" s="1"/>
  <c r="H16194" i="8" s="1"/>
  <c r="G16194" i="8"/>
  <c r="E16195" i="8"/>
  <c r="F16195" i="8"/>
  <c r="H16195" i="8" s="1"/>
  <c r="G16195" i="8"/>
  <c r="E16196" i="8"/>
  <c r="F16196" i="8" s="1"/>
  <c r="H16196" i="8" s="1"/>
  <c r="G16196" i="8"/>
  <c r="E16197" i="8"/>
  <c r="F16197" i="8"/>
  <c r="H16197" i="8" s="1"/>
  <c r="G16197" i="8"/>
  <c r="E16198" i="8"/>
  <c r="F16198" i="8" s="1"/>
  <c r="H16198" i="8" s="1"/>
  <c r="G16198" i="8"/>
  <c r="E16199" i="8"/>
  <c r="F16199" i="8"/>
  <c r="H16199" i="8" s="1"/>
  <c r="G16199" i="8"/>
  <c r="E16200" i="8"/>
  <c r="F16200" i="8" s="1"/>
  <c r="H16200" i="8" s="1"/>
  <c r="G16200" i="8"/>
  <c r="E16201" i="8"/>
  <c r="F16201" i="8"/>
  <c r="H16201" i="8" s="1"/>
  <c r="G16201" i="8"/>
  <c r="E16202" i="8"/>
  <c r="F16202" i="8" s="1"/>
  <c r="H16202" i="8" s="1"/>
  <c r="G16202" i="8"/>
  <c r="E16203" i="8"/>
  <c r="F16203" i="8"/>
  <c r="H16203" i="8" s="1"/>
  <c r="G16203" i="8"/>
  <c r="E16204" i="8"/>
  <c r="F16204" i="8" s="1"/>
  <c r="H16204" i="8" s="1"/>
  <c r="G16204" i="8"/>
  <c r="E16205" i="8"/>
  <c r="F16205" i="8"/>
  <c r="H16205" i="8" s="1"/>
  <c r="G16205" i="8"/>
  <c r="E16206" i="8"/>
  <c r="F16206" i="8" s="1"/>
  <c r="H16206" i="8" s="1"/>
  <c r="G16206" i="8"/>
  <c r="E16207" i="8"/>
  <c r="F16207" i="8"/>
  <c r="H16207" i="8" s="1"/>
  <c r="G16207" i="8"/>
  <c r="E16208" i="8"/>
  <c r="F16208" i="8" s="1"/>
  <c r="H16208" i="8" s="1"/>
  <c r="G16208" i="8"/>
  <c r="E16209" i="8"/>
  <c r="F16209" i="8"/>
  <c r="H16209" i="8" s="1"/>
  <c r="G16209" i="8"/>
  <c r="E16210" i="8"/>
  <c r="F16210" i="8" s="1"/>
  <c r="H16210" i="8" s="1"/>
  <c r="G16210" i="8"/>
  <c r="E16211" i="8"/>
  <c r="F16211" i="8"/>
  <c r="H16211" i="8" s="1"/>
  <c r="G16211" i="8"/>
  <c r="E16212" i="8"/>
  <c r="F16212" i="8" s="1"/>
  <c r="H16212" i="8" s="1"/>
  <c r="G16212" i="8"/>
  <c r="E16213" i="8"/>
  <c r="F16213" i="8"/>
  <c r="H16213" i="8" s="1"/>
  <c r="G16213" i="8"/>
  <c r="E16214" i="8"/>
  <c r="F16214" i="8" s="1"/>
  <c r="H16214" i="8" s="1"/>
  <c r="G16214" i="8"/>
  <c r="E16215" i="8"/>
  <c r="F16215" i="8"/>
  <c r="H16215" i="8" s="1"/>
  <c r="G16215" i="8"/>
  <c r="E16216" i="8"/>
  <c r="F16216" i="8" s="1"/>
  <c r="H16216" i="8" s="1"/>
  <c r="G16216" i="8"/>
  <c r="E16217" i="8"/>
  <c r="F16217" i="8"/>
  <c r="H16217" i="8" s="1"/>
  <c r="G16217" i="8"/>
  <c r="E16218" i="8"/>
  <c r="F16218" i="8" s="1"/>
  <c r="H16218" i="8" s="1"/>
  <c r="G16218" i="8"/>
  <c r="E16219" i="8"/>
  <c r="F16219" i="8"/>
  <c r="H16219" i="8" s="1"/>
  <c r="G16219" i="8"/>
  <c r="E16220" i="8"/>
  <c r="F16220" i="8" s="1"/>
  <c r="H16220" i="8" s="1"/>
  <c r="G16220" i="8"/>
  <c r="E16221" i="8"/>
  <c r="F16221" i="8"/>
  <c r="H16221" i="8" s="1"/>
  <c r="G16221" i="8"/>
  <c r="E16222" i="8"/>
  <c r="F16222" i="8" s="1"/>
  <c r="H16222" i="8" s="1"/>
  <c r="G16222" i="8"/>
  <c r="E16223" i="8"/>
  <c r="F16223" i="8"/>
  <c r="H16223" i="8" s="1"/>
  <c r="G16223" i="8"/>
  <c r="E16224" i="8"/>
  <c r="F16224" i="8" s="1"/>
  <c r="H16224" i="8" s="1"/>
  <c r="G16224" i="8"/>
  <c r="E16225" i="8"/>
  <c r="F16225" i="8"/>
  <c r="H16225" i="8" s="1"/>
  <c r="G16225" i="8"/>
  <c r="E16226" i="8"/>
  <c r="F16226" i="8" s="1"/>
  <c r="H16226" i="8" s="1"/>
  <c r="G16226" i="8"/>
  <c r="E16227" i="8"/>
  <c r="F16227" i="8"/>
  <c r="H16227" i="8" s="1"/>
  <c r="G16227" i="8"/>
  <c r="E16228" i="8"/>
  <c r="F16228" i="8" s="1"/>
  <c r="H16228" i="8" s="1"/>
  <c r="G16228" i="8"/>
  <c r="E16229" i="8"/>
  <c r="F16229" i="8"/>
  <c r="H16229" i="8" s="1"/>
  <c r="G16229" i="8"/>
  <c r="E16230" i="8"/>
  <c r="F16230" i="8" s="1"/>
  <c r="H16230" i="8" s="1"/>
  <c r="G16230" i="8"/>
  <c r="E16231" i="8"/>
  <c r="F16231" i="8"/>
  <c r="H16231" i="8" s="1"/>
  <c r="G16231" i="8"/>
  <c r="E16232" i="8"/>
  <c r="F16232" i="8" s="1"/>
  <c r="H16232" i="8" s="1"/>
  <c r="G16232" i="8"/>
  <c r="E16233" i="8"/>
  <c r="F16233" i="8"/>
  <c r="H16233" i="8" s="1"/>
  <c r="G16233" i="8"/>
  <c r="E16234" i="8"/>
  <c r="F16234" i="8" s="1"/>
  <c r="H16234" i="8" s="1"/>
  <c r="G16234" i="8"/>
  <c r="E16235" i="8"/>
  <c r="F16235" i="8"/>
  <c r="H16235" i="8" s="1"/>
  <c r="G16235" i="8"/>
  <c r="E16236" i="8"/>
  <c r="F16236" i="8" s="1"/>
  <c r="H16236" i="8" s="1"/>
  <c r="G16236" i="8"/>
  <c r="E16237" i="8"/>
  <c r="F16237" i="8"/>
  <c r="H16237" i="8" s="1"/>
  <c r="G16237" i="8"/>
  <c r="E16238" i="8"/>
  <c r="F16238" i="8" s="1"/>
  <c r="H16238" i="8" s="1"/>
  <c r="G16238" i="8"/>
  <c r="E16239" i="8"/>
  <c r="F16239" i="8"/>
  <c r="H16239" i="8" s="1"/>
  <c r="G16239" i="8"/>
  <c r="E16240" i="8"/>
  <c r="F16240" i="8" s="1"/>
  <c r="H16240" i="8" s="1"/>
  <c r="G16240" i="8"/>
  <c r="E16241" i="8"/>
  <c r="F16241" i="8"/>
  <c r="H16241" i="8" s="1"/>
  <c r="G16241" i="8"/>
  <c r="E16242" i="8"/>
  <c r="F16242" i="8" s="1"/>
  <c r="H16242" i="8" s="1"/>
  <c r="G16242" i="8"/>
  <c r="E16243" i="8"/>
  <c r="F16243" i="8"/>
  <c r="H16243" i="8" s="1"/>
  <c r="G16243" i="8"/>
  <c r="E16244" i="8"/>
  <c r="F16244" i="8" s="1"/>
  <c r="H16244" i="8" s="1"/>
  <c r="G16244" i="8"/>
  <c r="E16245" i="8"/>
  <c r="F16245" i="8"/>
  <c r="H16245" i="8" s="1"/>
  <c r="G16245" i="8"/>
  <c r="E16246" i="8"/>
  <c r="F16246" i="8" s="1"/>
  <c r="H16246" i="8" s="1"/>
  <c r="G16246" i="8"/>
  <c r="E16247" i="8"/>
  <c r="F16247" i="8"/>
  <c r="H16247" i="8" s="1"/>
  <c r="G16247" i="8"/>
  <c r="E16248" i="8"/>
  <c r="F16248" i="8" s="1"/>
  <c r="H16248" i="8" s="1"/>
  <c r="G16248" i="8"/>
  <c r="E16249" i="8"/>
  <c r="F16249" i="8"/>
  <c r="H16249" i="8" s="1"/>
  <c r="G16249" i="8"/>
  <c r="E16250" i="8"/>
  <c r="F16250" i="8" s="1"/>
  <c r="H16250" i="8" s="1"/>
  <c r="G16250" i="8"/>
  <c r="E16251" i="8"/>
  <c r="F16251" i="8"/>
  <c r="H16251" i="8" s="1"/>
  <c r="G16251" i="8"/>
  <c r="E16252" i="8"/>
  <c r="F16252" i="8" s="1"/>
  <c r="H16252" i="8" s="1"/>
  <c r="G16252" i="8"/>
  <c r="E16253" i="8"/>
  <c r="F16253" i="8"/>
  <c r="H16253" i="8" s="1"/>
  <c r="G16253" i="8"/>
  <c r="E16254" i="8"/>
  <c r="F16254" i="8" s="1"/>
  <c r="H16254" i="8" s="1"/>
  <c r="G16254" i="8"/>
  <c r="E16255" i="8"/>
  <c r="F16255" i="8"/>
  <c r="H16255" i="8" s="1"/>
  <c r="G16255" i="8"/>
  <c r="E16256" i="8"/>
  <c r="F16256" i="8" s="1"/>
  <c r="H16256" i="8" s="1"/>
  <c r="G16256" i="8"/>
  <c r="E16257" i="8"/>
  <c r="F16257" i="8"/>
  <c r="H16257" i="8" s="1"/>
  <c r="G16257" i="8"/>
  <c r="E16258" i="8"/>
  <c r="F16258" i="8" s="1"/>
  <c r="H16258" i="8" s="1"/>
  <c r="G16258" i="8"/>
  <c r="E16259" i="8"/>
  <c r="F16259" i="8"/>
  <c r="H16259" i="8" s="1"/>
  <c r="G16259" i="8"/>
  <c r="E16260" i="8"/>
  <c r="F16260" i="8" s="1"/>
  <c r="H16260" i="8" s="1"/>
  <c r="G16260" i="8"/>
  <c r="E16261" i="8"/>
  <c r="F16261" i="8"/>
  <c r="H16261" i="8" s="1"/>
  <c r="G16261" i="8"/>
  <c r="E16262" i="8"/>
  <c r="F16262" i="8" s="1"/>
  <c r="H16262" i="8" s="1"/>
  <c r="G16262" i="8"/>
  <c r="E16263" i="8"/>
  <c r="F16263" i="8"/>
  <c r="H16263" i="8" s="1"/>
  <c r="G16263" i="8"/>
  <c r="E16264" i="8"/>
  <c r="F16264" i="8" s="1"/>
  <c r="H16264" i="8" s="1"/>
  <c r="G16264" i="8"/>
  <c r="E16265" i="8"/>
  <c r="F16265" i="8"/>
  <c r="H16265" i="8" s="1"/>
  <c r="G16265" i="8"/>
  <c r="E16266" i="8"/>
  <c r="F16266" i="8" s="1"/>
  <c r="H16266" i="8" s="1"/>
  <c r="G16266" i="8"/>
  <c r="E16267" i="8"/>
  <c r="F16267" i="8"/>
  <c r="H16267" i="8" s="1"/>
  <c r="G16267" i="8"/>
  <c r="E16268" i="8"/>
  <c r="F16268" i="8" s="1"/>
  <c r="H16268" i="8" s="1"/>
  <c r="G16268" i="8"/>
  <c r="E16269" i="8"/>
  <c r="F16269" i="8"/>
  <c r="H16269" i="8" s="1"/>
  <c r="G16269" i="8"/>
  <c r="E16270" i="8"/>
  <c r="F16270" i="8" s="1"/>
  <c r="H16270" i="8" s="1"/>
  <c r="G16270" i="8"/>
  <c r="E16271" i="8"/>
  <c r="F16271" i="8"/>
  <c r="H16271" i="8" s="1"/>
  <c r="G16271" i="8"/>
  <c r="E16272" i="8"/>
  <c r="F16272" i="8" s="1"/>
  <c r="H16272" i="8" s="1"/>
  <c r="G16272" i="8"/>
  <c r="E16273" i="8"/>
  <c r="F16273" i="8"/>
  <c r="H16273" i="8" s="1"/>
  <c r="G16273" i="8"/>
  <c r="E16274" i="8"/>
  <c r="F16274" i="8" s="1"/>
  <c r="H16274" i="8" s="1"/>
  <c r="G16274" i="8"/>
  <c r="E16275" i="8"/>
  <c r="F16275" i="8"/>
  <c r="H16275" i="8" s="1"/>
  <c r="G16275" i="8"/>
  <c r="E16276" i="8"/>
  <c r="F16276" i="8" s="1"/>
  <c r="H16276" i="8" s="1"/>
  <c r="G16276" i="8"/>
  <c r="E16277" i="8"/>
  <c r="F16277" i="8"/>
  <c r="H16277" i="8" s="1"/>
  <c r="G16277" i="8"/>
  <c r="E16278" i="8"/>
  <c r="F16278" i="8" s="1"/>
  <c r="H16278" i="8" s="1"/>
  <c r="G16278" i="8"/>
  <c r="E16279" i="8"/>
  <c r="F16279" i="8"/>
  <c r="H16279" i="8" s="1"/>
  <c r="G16279" i="8"/>
  <c r="E16280" i="8"/>
  <c r="F16280" i="8" s="1"/>
  <c r="H16280" i="8" s="1"/>
  <c r="G16280" i="8"/>
  <c r="E16281" i="8"/>
  <c r="F16281" i="8"/>
  <c r="H16281" i="8" s="1"/>
  <c r="G16281" i="8"/>
  <c r="E16282" i="8"/>
  <c r="F16282" i="8" s="1"/>
  <c r="H16282" i="8" s="1"/>
  <c r="G16282" i="8"/>
  <c r="E16283" i="8"/>
  <c r="F16283" i="8"/>
  <c r="H16283" i="8" s="1"/>
  <c r="G16283" i="8"/>
  <c r="E16284" i="8"/>
  <c r="F16284" i="8" s="1"/>
  <c r="H16284" i="8" s="1"/>
  <c r="G16284" i="8"/>
  <c r="E16285" i="8"/>
  <c r="F16285" i="8"/>
  <c r="H16285" i="8" s="1"/>
  <c r="G16285" i="8"/>
  <c r="E16286" i="8"/>
  <c r="F16286" i="8" s="1"/>
  <c r="H16286" i="8" s="1"/>
  <c r="G16286" i="8"/>
  <c r="E16287" i="8"/>
  <c r="F16287" i="8"/>
  <c r="H16287" i="8" s="1"/>
  <c r="G16287" i="8"/>
  <c r="E16288" i="8"/>
  <c r="F16288" i="8" s="1"/>
  <c r="H16288" i="8" s="1"/>
  <c r="G16288" i="8"/>
  <c r="E16289" i="8"/>
  <c r="F16289" i="8"/>
  <c r="H16289" i="8" s="1"/>
  <c r="G16289" i="8"/>
  <c r="E16290" i="8"/>
  <c r="F16290" i="8" s="1"/>
  <c r="H16290" i="8" s="1"/>
  <c r="G16290" i="8"/>
  <c r="E16291" i="8"/>
  <c r="F16291" i="8"/>
  <c r="H16291" i="8" s="1"/>
  <c r="G16291" i="8"/>
  <c r="E16292" i="8"/>
  <c r="F16292" i="8" s="1"/>
  <c r="H16292" i="8" s="1"/>
  <c r="G16292" i="8"/>
  <c r="E16293" i="8"/>
  <c r="F16293" i="8"/>
  <c r="H16293" i="8" s="1"/>
  <c r="G16293" i="8"/>
  <c r="E16294" i="8"/>
  <c r="F16294" i="8" s="1"/>
  <c r="H16294" i="8" s="1"/>
  <c r="G16294" i="8"/>
  <c r="E16295" i="8"/>
  <c r="F16295" i="8"/>
  <c r="H16295" i="8" s="1"/>
  <c r="G16295" i="8"/>
  <c r="E16296" i="8"/>
  <c r="F16296" i="8" s="1"/>
  <c r="H16296" i="8" s="1"/>
  <c r="G16296" i="8"/>
  <c r="E16297" i="8"/>
  <c r="F16297" i="8"/>
  <c r="H16297" i="8" s="1"/>
  <c r="G16297" i="8"/>
  <c r="E16298" i="8"/>
  <c r="F16298" i="8" s="1"/>
  <c r="H16298" i="8" s="1"/>
  <c r="G16298" i="8"/>
  <c r="E16299" i="8"/>
  <c r="F16299" i="8"/>
  <c r="H16299" i="8" s="1"/>
  <c r="G16299" i="8"/>
  <c r="E16300" i="8"/>
  <c r="F16300" i="8" s="1"/>
  <c r="H16300" i="8" s="1"/>
  <c r="G16300" i="8"/>
  <c r="E16301" i="8"/>
  <c r="F16301" i="8"/>
  <c r="H16301" i="8" s="1"/>
  <c r="G16301" i="8"/>
  <c r="E16302" i="8"/>
  <c r="F16302" i="8" s="1"/>
  <c r="H16302" i="8" s="1"/>
  <c r="G16302" i="8"/>
  <c r="E16303" i="8"/>
  <c r="F16303" i="8"/>
  <c r="H16303" i="8" s="1"/>
  <c r="G16303" i="8"/>
  <c r="E16304" i="8"/>
  <c r="F16304" i="8" s="1"/>
  <c r="H16304" i="8" s="1"/>
  <c r="G16304" i="8"/>
  <c r="E16305" i="8"/>
  <c r="F16305" i="8"/>
  <c r="H16305" i="8" s="1"/>
  <c r="G16305" i="8"/>
  <c r="E16306" i="8"/>
  <c r="F16306" i="8" s="1"/>
  <c r="H16306" i="8" s="1"/>
  <c r="G16306" i="8"/>
  <c r="E16307" i="8"/>
  <c r="F16307" i="8"/>
  <c r="H16307" i="8" s="1"/>
  <c r="G16307" i="8"/>
  <c r="E16308" i="8"/>
  <c r="F16308" i="8" s="1"/>
  <c r="H16308" i="8" s="1"/>
  <c r="G16308" i="8"/>
  <c r="E16309" i="8"/>
  <c r="F16309" i="8"/>
  <c r="H16309" i="8" s="1"/>
  <c r="G16309" i="8"/>
  <c r="E16310" i="8"/>
  <c r="F16310" i="8" s="1"/>
  <c r="H16310" i="8" s="1"/>
  <c r="G16310" i="8"/>
  <c r="E16311" i="8"/>
  <c r="F16311" i="8"/>
  <c r="H16311" i="8" s="1"/>
  <c r="G16311" i="8"/>
  <c r="E16312" i="8"/>
  <c r="F16312" i="8" s="1"/>
  <c r="H16312" i="8" s="1"/>
  <c r="G16312" i="8"/>
  <c r="E16313" i="8"/>
  <c r="F16313" i="8"/>
  <c r="H16313" i="8" s="1"/>
  <c r="G16313" i="8"/>
  <c r="E16314" i="8"/>
  <c r="F16314" i="8" s="1"/>
  <c r="H16314" i="8" s="1"/>
  <c r="G16314" i="8"/>
  <c r="E16315" i="8"/>
  <c r="F16315" i="8"/>
  <c r="H16315" i="8" s="1"/>
  <c r="G16315" i="8"/>
  <c r="E16316" i="8"/>
  <c r="F16316" i="8" s="1"/>
  <c r="H16316" i="8" s="1"/>
  <c r="G16316" i="8"/>
  <c r="E16317" i="8"/>
  <c r="F16317" i="8"/>
  <c r="H16317" i="8" s="1"/>
  <c r="G16317" i="8"/>
  <c r="E16318" i="8"/>
  <c r="F16318" i="8" s="1"/>
  <c r="H16318" i="8" s="1"/>
  <c r="G16318" i="8"/>
  <c r="E16319" i="8"/>
  <c r="F16319" i="8"/>
  <c r="H16319" i="8" s="1"/>
  <c r="G16319" i="8"/>
  <c r="E16320" i="8"/>
  <c r="F16320" i="8" s="1"/>
  <c r="H16320" i="8" s="1"/>
  <c r="G16320" i="8"/>
  <c r="E16321" i="8"/>
  <c r="F16321" i="8"/>
  <c r="H16321" i="8" s="1"/>
  <c r="G16321" i="8"/>
  <c r="E16322" i="8"/>
  <c r="F16322" i="8" s="1"/>
  <c r="H16322" i="8" s="1"/>
  <c r="G16322" i="8"/>
  <c r="E16323" i="8"/>
  <c r="F16323" i="8"/>
  <c r="H16323" i="8" s="1"/>
  <c r="G16323" i="8"/>
  <c r="E16324" i="8"/>
  <c r="F16324" i="8" s="1"/>
  <c r="H16324" i="8" s="1"/>
  <c r="G16324" i="8"/>
  <c r="E16325" i="8"/>
  <c r="F16325" i="8"/>
  <c r="H16325" i="8" s="1"/>
  <c r="G16325" i="8"/>
  <c r="E16326" i="8"/>
  <c r="F16326" i="8" s="1"/>
  <c r="H16326" i="8" s="1"/>
  <c r="G16326" i="8"/>
  <c r="E16327" i="8"/>
  <c r="F16327" i="8"/>
  <c r="H16327" i="8" s="1"/>
  <c r="G16327" i="8"/>
  <c r="E16328" i="8"/>
  <c r="F16328" i="8" s="1"/>
  <c r="H16328" i="8" s="1"/>
  <c r="G16328" i="8"/>
  <c r="E16329" i="8"/>
  <c r="F16329" i="8"/>
  <c r="H16329" i="8" s="1"/>
  <c r="G16329" i="8"/>
  <c r="E16330" i="8"/>
  <c r="F16330" i="8" s="1"/>
  <c r="H16330" i="8" s="1"/>
  <c r="G16330" i="8"/>
  <c r="E16331" i="8"/>
  <c r="F16331" i="8"/>
  <c r="H16331" i="8" s="1"/>
  <c r="G16331" i="8"/>
  <c r="E16332" i="8"/>
  <c r="F16332" i="8" s="1"/>
  <c r="H16332" i="8" s="1"/>
  <c r="G16332" i="8"/>
  <c r="E16333" i="8"/>
  <c r="F16333" i="8"/>
  <c r="H16333" i="8" s="1"/>
  <c r="G16333" i="8"/>
  <c r="E16334" i="8"/>
  <c r="F16334" i="8" s="1"/>
  <c r="H16334" i="8" s="1"/>
  <c r="G16334" i="8"/>
  <c r="E16335" i="8"/>
  <c r="F16335" i="8"/>
  <c r="H16335" i="8" s="1"/>
  <c r="G16335" i="8"/>
  <c r="E16336" i="8"/>
  <c r="F16336" i="8" s="1"/>
  <c r="H16336" i="8" s="1"/>
  <c r="G16336" i="8"/>
  <c r="E16337" i="8"/>
  <c r="F16337" i="8"/>
  <c r="H16337" i="8" s="1"/>
  <c r="G16337" i="8"/>
  <c r="E16338" i="8"/>
  <c r="F16338" i="8" s="1"/>
  <c r="H16338" i="8" s="1"/>
  <c r="G16338" i="8"/>
  <c r="E16339" i="8"/>
  <c r="F16339" i="8"/>
  <c r="H16339" i="8" s="1"/>
  <c r="G16339" i="8"/>
  <c r="E16340" i="8"/>
  <c r="F16340" i="8" s="1"/>
  <c r="H16340" i="8" s="1"/>
  <c r="G16340" i="8"/>
  <c r="E16341" i="8"/>
  <c r="F16341" i="8"/>
  <c r="H16341" i="8" s="1"/>
  <c r="G16341" i="8"/>
  <c r="E16342" i="8"/>
  <c r="F16342" i="8" s="1"/>
  <c r="H16342" i="8" s="1"/>
  <c r="G16342" i="8"/>
  <c r="E16343" i="8"/>
  <c r="F16343" i="8"/>
  <c r="H16343" i="8" s="1"/>
  <c r="G16343" i="8"/>
  <c r="E16344" i="8"/>
  <c r="F16344" i="8" s="1"/>
  <c r="H16344" i="8" s="1"/>
  <c r="G16344" i="8"/>
  <c r="E16345" i="8"/>
  <c r="F16345" i="8"/>
  <c r="H16345" i="8" s="1"/>
  <c r="G16345" i="8"/>
  <c r="E16346" i="8"/>
  <c r="F16346" i="8" s="1"/>
  <c r="H16346" i="8" s="1"/>
  <c r="G16346" i="8"/>
  <c r="E16347" i="8"/>
  <c r="F16347" i="8"/>
  <c r="H16347" i="8" s="1"/>
  <c r="G16347" i="8"/>
  <c r="E16348" i="8"/>
  <c r="F16348" i="8" s="1"/>
  <c r="H16348" i="8" s="1"/>
  <c r="G16348" i="8"/>
  <c r="E16349" i="8"/>
  <c r="F16349" i="8"/>
  <c r="H16349" i="8" s="1"/>
  <c r="G16349" i="8"/>
  <c r="E16350" i="8"/>
  <c r="F16350" i="8" s="1"/>
  <c r="H16350" i="8" s="1"/>
  <c r="G16350" i="8"/>
  <c r="E16351" i="8"/>
  <c r="F16351" i="8"/>
  <c r="H16351" i="8" s="1"/>
  <c r="G16351" i="8"/>
  <c r="E16352" i="8"/>
  <c r="F16352" i="8" s="1"/>
  <c r="H16352" i="8" s="1"/>
  <c r="G16352" i="8"/>
  <c r="E16353" i="8"/>
  <c r="F16353" i="8"/>
  <c r="H16353" i="8" s="1"/>
  <c r="G16353" i="8"/>
  <c r="E16354" i="8"/>
  <c r="F16354" i="8" s="1"/>
  <c r="H16354" i="8" s="1"/>
  <c r="G16354" i="8"/>
  <c r="E16355" i="8"/>
  <c r="F16355" i="8"/>
  <c r="H16355" i="8" s="1"/>
  <c r="G16355" i="8"/>
  <c r="E16356" i="8"/>
  <c r="F16356" i="8" s="1"/>
  <c r="H16356" i="8" s="1"/>
  <c r="G16356" i="8"/>
  <c r="E16357" i="8"/>
  <c r="F16357" i="8"/>
  <c r="H16357" i="8" s="1"/>
  <c r="G16357" i="8"/>
  <c r="E16358" i="8"/>
  <c r="F16358" i="8" s="1"/>
  <c r="H16358" i="8" s="1"/>
  <c r="G16358" i="8"/>
  <c r="E16359" i="8"/>
  <c r="F16359" i="8"/>
  <c r="H16359" i="8" s="1"/>
  <c r="G16359" i="8"/>
  <c r="E16360" i="8"/>
  <c r="F16360" i="8" s="1"/>
  <c r="H16360" i="8" s="1"/>
  <c r="G16360" i="8"/>
  <c r="E16361" i="8"/>
  <c r="F16361" i="8"/>
  <c r="H16361" i="8" s="1"/>
  <c r="G16361" i="8"/>
  <c r="E16362" i="8"/>
  <c r="F16362" i="8" s="1"/>
  <c r="H16362" i="8" s="1"/>
  <c r="G16362" i="8"/>
  <c r="E16363" i="8"/>
  <c r="F16363" i="8"/>
  <c r="H16363" i="8" s="1"/>
  <c r="G16363" i="8"/>
  <c r="E16364" i="8"/>
  <c r="F16364" i="8" s="1"/>
  <c r="H16364" i="8" s="1"/>
  <c r="G16364" i="8"/>
  <c r="E16365" i="8"/>
  <c r="F16365" i="8"/>
  <c r="H16365" i="8" s="1"/>
  <c r="G16365" i="8"/>
  <c r="E16366" i="8"/>
  <c r="F16366" i="8" s="1"/>
  <c r="H16366" i="8" s="1"/>
  <c r="G16366" i="8"/>
  <c r="E16367" i="8"/>
  <c r="F16367" i="8"/>
  <c r="H16367" i="8" s="1"/>
  <c r="G16367" i="8"/>
  <c r="E16368" i="8"/>
  <c r="F16368" i="8" s="1"/>
  <c r="H16368" i="8" s="1"/>
  <c r="G16368" i="8"/>
  <c r="E16369" i="8"/>
  <c r="F16369" i="8"/>
  <c r="H16369" i="8" s="1"/>
  <c r="G16369" i="8"/>
  <c r="E16370" i="8"/>
  <c r="F16370" i="8" s="1"/>
  <c r="H16370" i="8" s="1"/>
  <c r="G16370" i="8"/>
  <c r="E16371" i="8"/>
  <c r="F16371" i="8"/>
  <c r="H16371" i="8" s="1"/>
  <c r="G16371" i="8"/>
  <c r="E16372" i="8"/>
  <c r="F16372" i="8" s="1"/>
  <c r="H16372" i="8" s="1"/>
  <c r="G16372" i="8"/>
  <c r="E16373" i="8"/>
  <c r="F16373" i="8"/>
  <c r="H16373" i="8" s="1"/>
  <c r="G16373" i="8"/>
  <c r="E16374" i="8"/>
  <c r="F16374" i="8" s="1"/>
  <c r="H16374" i="8" s="1"/>
  <c r="G16374" i="8"/>
  <c r="E16375" i="8"/>
  <c r="F16375" i="8"/>
  <c r="H16375" i="8" s="1"/>
  <c r="G16375" i="8"/>
  <c r="E16376" i="8"/>
  <c r="F16376" i="8" s="1"/>
  <c r="H16376" i="8" s="1"/>
  <c r="G16376" i="8"/>
  <c r="E16377" i="8"/>
  <c r="F16377" i="8"/>
  <c r="H16377" i="8" s="1"/>
  <c r="G16377" i="8"/>
  <c r="E16378" i="8"/>
  <c r="F16378" i="8" s="1"/>
  <c r="H16378" i="8" s="1"/>
  <c r="G16378" i="8"/>
  <c r="E16379" i="8"/>
  <c r="F16379" i="8"/>
  <c r="H16379" i="8" s="1"/>
  <c r="G16379" i="8"/>
  <c r="E16380" i="8"/>
  <c r="F16380" i="8" s="1"/>
  <c r="H16380" i="8" s="1"/>
  <c r="G16380" i="8"/>
  <c r="E16381" i="8"/>
  <c r="F16381" i="8"/>
  <c r="H16381" i="8" s="1"/>
  <c r="G16381" i="8"/>
  <c r="E16382" i="8"/>
  <c r="F16382" i="8" s="1"/>
  <c r="H16382" i="8" s="1"/>
  <c r="G16382" i="8"/>
  <c r="E16383" i="8"/>
  <c r="F16383" i="8"/>
  <c r="H16383" i="8" s="1"/>
  <c r="G16383" i="8"/>
  <c r="E16384" i="8"/>
  <c r="F16384" i="8" s="1"/>
  <c r="H16384" i="8" s="1"/>
  <c r="G16384" i="8"/>
  <c r="E16385" i="8"/>
  <c r="F16385" i="8"/>
  <c r="H16385" i="8" s="1"/>
  <c r="G16385" i="8"/>
  <c r="E16386" i="8"/>
  <c r="F16386" i="8" s="1"/>
  <c r="H16386" i="8" s="1"/>
  <c r="G16386" i="8"/>
  <c r="E16387" i="8"/>
  <c r="F16387" i="8"/>
  <c r="H16387" i="8" s="1"/>
  <c r="G16387" i="8"/>
  <c r="E16388" i="8"/>
  <c r="F16388" i="8" s="1"/>
  <c r="H16388" i="8" s="1"/>
  <c r="G16388" i="8"/>
  <c r="E16389" i="8"/>
  <c r="F16389" i="8"/>
  <c r="H16389" i="8" s="1"/>
  <c r="G16389" i="8"/>
  <c r="E16390" i="8"/>
  <c r="F16390" i="8" s="1"/>
  <c r="H16390" i="8" s="1"/>
  <c r="G16390" i="8"/>
  <c r="E16391" i="8"/>
  <c r="F16391" i="8"/>
  <c r="H16391" i="8" s="1"/>
  <c r="G16391" i="8"/>
  <c r="E16392" i="8"/>
  <c r="F16392" i="8" s="1"/>
  <c r="H16392" i="8" s="1"/>
  <c r="G16392" i="8"/>
  <c r="E16393" i="8"/>
  <c r="F16393" i="8"/>
  <c r="H16393" i="8" s="1"/>
  <c r="G16393" i="8"/>
  <c r="E16394" i="8"/>
  <c r="F16394" i="8" s="1"/>
  <c r="H16394" i="8" s="1"/>
  <c r="G16394" i="8"/>
  <c r="E16395" i="8"/>
  <c r="F16395" i="8"/>
  <c r="H16395" i="8" s="1"/>
  <c r="G16395" i="8"/>
  <c r="E16396" i="8"/>
  <c r="F16396" i="8" s="1"/>
  <c r="H16396" i="8" s="1"/>
  <c r="G16396" i="8"/>
  <c r="E16397" i="8"/>
  <c r="F16397" i="8"/>
  <c r="H16397" i="8" s="1"/>
  <c r="G16397" i="8"/>
  <c r="E16398" i="8"/>
  <c r="F16398" i="8" s="1"/>
  <c r="H16398" i="8" s="1"/>
  <c r="G16398" i="8"/>
  <c r="E16399" i="8"/>
  <c r="F16399" i="8"/>
  <c r="H16399" i="8" s="1"/>
  <c r="G16399" i="8"/>
  <c r="E16400" i="8"/>
  <c r="F16400" i="8" s="1"/>
  <c r="H16400" i="8" s="1"/>
  <c r="G16400" i="8"/>
  <c r="E16401" i="8"/>
  <c r="F16401" i="8"/>
  <c r="H16401" i="8" s="1"/>
  <c r="G16401" i="8"/>
  <c r="E16402" i="8"/>
  <c r="F16402" i="8" s="1"/>
  <c r="H16402" i="8" s="1"/>
  <c r="G16402" i="8"/>
  <c r="E16403" i="8"/>
  <c r="F16403" i="8"/>
  <c r="H16403" i="8" s="1"/>
  <c r="G16403" i="8"/>
  <c r="E16404" i="8"/>
  <c r="F16404" i="8" s="1"/>
  <c r="H16404" i="8" s="1"/>
  <c r="G16404" i="8"/>
  <c r="E16405" i="8"/>
  <c r="F16405" i="8"/>
  <c r="H16405" i="8" s="1"/>
  <c r="G16405" i="8"/>
  <c r="E16406" i="8"/>
  <c r="F16406" i="8" s="1"/>
  <c r="H16406" i="8" s="1"/>
  <c r="G16406" i="8"/>
  <c r="E16407" i="8"/>
  <c r="F16407" i="8"/>
  <c r="H16407" i="8" s="1"/>
  <c r="G16407" i="8"/>
  <c r="E16408" i="8"/>
  <c r="F16408" i="8" s="1"/>
  <c r="H16408" i="8" s="1"/>
  <c r="G16408" i="8"/>
  <c r="E16409" i="8"/>
  <c r="F16409" i="8"/>
  <c r="H16409" i="8" s="1"/>
  <c r="G16409" i="8"/>
  <c r="E16410" i="8"/>
  <c r="F16410" i="8" s="1"/>
  <c r="H16410" i="8" s="1"/>
  <c r="G16410" i="8"/>
  <c r="E16411" i="8"/>
  <c r="F16411" i="8"/>
  <c r="H16411" i="8" s="1"/>
  <c r="G16411" i="8"/>
  <c r="E16412" i="8"/>
  <c r="F16412" i="8" s="1"/>
  <c r="H16412" i="8" s="1"/>
  <c r="G16412" i="8"/>
  <c r="E16413" i="8"/>
  <c r="F16413" i="8"/>
  <c r="H16413" i="8" s="1"/>
  <c r="G16413" i="8"/>
  <c r="E16414" i="8"/>
  <c r="F16414" i="8" s="1"/>
  <c r="H16414" i="8" s="1"/>
  <c r="G16414" i="8"/>
  <c r="E16415" i="8"/>
  <c r="F16415" i="8"/>
  <c r="H16415" i="8" s="1"/>
  <c r="G16415" i="8"/>
  <c r="E16416" i="8"/>
  <c r="F16416" i="8" s="1"/>
  <c r="H16416" i="8" s="1"/>
  <c r="G16416" i="8"/>
  <c r="E16417" i="8"/>
  <c r="F16417" i="8"/>
  <c r="H16417" i="8" s="1"/>
  <c r="G16417" i="8"/>
  <c r="E16418" i="8"/>
  <c r="F16418" i="8" s="1"/>
  <c r="H16418" i="8" s="1"/>
  <c r="G16418" i="8"/>
  <c r="E16419" i="8"/>
  <c r="F16419" i="8"/>
  <c r="H16419" i="8" s="1"/>
  <c r="G16419" i="8"/>
  <c r="E16420" i="8"/>
  <c r="F16420" i="8" s="1"/>
  <c r="H16420" i="8" s="1"/>
  <c r="G16420" i="8"/>
  <c r="E16421" i="8"/>
  <c r="F16421" i="8"/>
  <c r="H16421" i="8" s="1"/>
  <c r="G16421" i="8"/>
  <c r="E16422" i="8"/>
  <c r="F16422" i="8" s="1"/>
  <c r="H16422" i="8" s="1"/>
  <c r="G16422" i="8"/>
  <c r="E16423" i="8"/>
  <c r="F16423" i="8"/>
  <c r="H16423" i="8" s="1"/>
  <c r="G16423" i="8"/>
  <c r="E16424" i="8"/>
  <c r="F16424" i="8" s="1"/>
  <c r="H16424" i="8" s="1"/>
  <c r="G16424" i="8"/>
  <c r="E16425" i="8"/>
  <c r="F16425" i="8"/>
  <c r="H16425" i="8" s="1"/>
  <c r="G16425" i="8"/>
  <c r="E16426" i="8"/>
  <c r="F16426" i="8" s="1"/>
  <c r="H16426" i="8" s="1"/>
  <c r="G16426" i="8"/>
  <c r="E16427" i="8"/>
  <c r="F16427" i="8"/>
  <c r="H16427" i="8" s="1"/>
  <c r="G16427" i="8"/>
  <c r="E16428" i="8"/>
  <c r="F16428" i="8" s="1"/>
  <c r="H16428" i="8" s="1"/>
  <c r="G16428" i="8"/>
  <c r="E16429" i="8"/>
  <c r="F16429" i="8"/>
  <c r="H16429" i="8" s="1"/>
  <c r="G16429" i="8"/>
  <c r="E16430" i="8"/>
  <c r="F16430" i="8" s="1"/>
  <c r="H16430" i="8" s="1"/>
  <c r="G16430" i="8"/>
  <c r="E16431" i="8"/>
  <c r="F16431" i="8"/>
  <c r="H16431" i="8" s="1"/>
  <c r="G16431" i="8"/>
  <c r="E16432" i="8"/>
  <c r="F16432" i="8" s="1"/>
  <c r="H16432" i="8" s="1"/>
  <c r="G16432" i="8"/>
  <c r="E16433" i="8"/>
  <c r="F16433" i="8"/>
  <c r="H16433" i="8" s="1"/>
  <c r="G16433" i="8"/>
  <c r="E16434" i="8"/>
  <c r="F16434" i="8" s="1"/>
  <c r="H16434" i="8" s="1"/>
  <c r="G16434" i="8"/>
  <c r="E16435" i="8"/>
  <c r="F16435" i="8"/>
  <c r="H16435" i="8" s="1"/>
  <c r="G16435" i="8"/>
  <c r="E16436" i="8"/>
  <c r="F16436" i="8" s="1"/>
  <c r="H16436" i="8" s="1"/>
  <c r="G16436" i="8"/>
  <c r="E16437" i="8"/>
  <c r="F16437" i="8"/>
  <c r="H16437" i="8" s="1"/>
  <c r="G16437" i="8"/>
  <c r="E16438" i="8"/>
  <c r="F16438" i="8" s="1"/>
  <c r="H16438" i="8" s="1"/>
  <c r="G16438" i="8"/>
  <c r="E16439" i="8"/>
  <c r="F16439" i="8"/>
  <c r="H16439" i="8" s="1"/>
  <c r="G16439" i="8"/>
  <c r="E16440" i="8"/>
  <c r="F16440" i="8" s="1"/>
  <c r="H16440" i="8" s="1"/>
  <c r="G16440" i="8"/>
  <c r="E16441" i="8"/>
  <c r="F16441" i="8"/>
  <c r="H16441" i="8" s="1"/>
  <c r="G16441" i="8"/>
  <c r="E16442" i="8"/>
  <c r="F16442" i="8" s="1"/>
  <c r="H16442" i="8" s="1"/>
  <c r="G16442" i="8"/>
  <c r="E16443" i="8"/>
  <c r="F16443" i="8"/>
  <c r="H16443" i="8" s="1"/>
  <c r="G16443" i="8"/>
  <c r="E16444" i="8"/>
  <c r="F16444" i="8" s="1"/>
  <c r="H16444" i="8" s="1"/>
  <c r="G16444" i="8"/>
  <c r="E16445" i="8"/>
  <c r="F16445" i="8"/>
  <c r="H16445" i="8" s="1"/>
  <c r="G16445" i="8"/>
  <c r="E16446" i="8"/>
  <c r="F16446" i="8" s="1"/>
  <c r="H16446" i="8" s="1"/>
  <c r="G16446" i="8"/>
  <c r="E16447" i="8"/>
  <c r="F16447" i="8"/>
  <c r="H16447" i="8" s="1"/>
  <c r="G16447" i="8"/>
  <c r="E16448" i="8"/>
  <c r="F16448" i="8" s="1"/>
  <c r="H16448" i="8" s="1"/>
  <c r="G16448" i="8"/>
  <c r="E16449" i="8"/>
  <c r="F16449" i="8"/>
  <c r="H16449" i="8" s="1"/>
  <c r="G16449" i="8"/>
  <c r="E16450" i="8"/>
  <c r="F16450" i="8" s="1"/>
  <c r="H16450" i="8" s="1"/>
  <c r="G16450" i="8"/>
  <c r="E16451" i="8"/>
  <c r="F16451" i="8"/>
  <c r="H16451" i="8" s="1"/>
  <c r="G16451" i="8"/>
  <c r="E16452" i="8"/>
  <c r="F16452" i="8" s="1"/>
  <c r="H16452" i="8" s="1"/>
  <c r="G16452" i="8"/>
  <c r="E16453" i="8"/>
  <c r="F16453" i="8"/>
  <c r="H16453" i="8" s="1"/>
  <c r="G16453" i="8"/>
  <c r="E16454" i="8"/>
  <c r="F16454" i="8" s="1"/>
  <c r="H16454" i="8" s="1"/>
  <c r="G16454" i="8"/>
  <c r="E16455" i="8"/>
  <c r="F16455" i="8"/>
  <c r="H16455" i="8" s="1"/>
  <c r="G16455" i="8"/>
  <c r="E16456" i="8"/>
  <c r="F16456" i="8" s="1"/>
  <c r="H16456" i="8" s="1"/>
  <c r="G16456" i="8"/>
  <c r="E16457" i="8"/>
  <c r="F16457" i="8"/>
  <c r="H16457" i="8" s="1"/>
  <c r="G16457" i="8"/>
  <c r="E16458" i="8"/>
  <c r="F16458" i="8" s="1"/>
  <c r="H16458" i="8" s="1"/>
  <c r="G16458" i="8"/>
  <c r="E16459" i="8"/>
  <c r="F16459" i="8"/>
  <c r="H16459" i="8" s="1"/>
  <c r="G16459" i="8"/>
  <c r="E16460" i="8"/>
  <c r="F16460" i="8" s="1"/>
  <c r="H16460" i="8" s="1"/>
  <c r="G16460" i="8"/>
  <c r="E16461" i="8"/>
  <c r="F16461" i="8"/>
  <c r="H16461" i="8" s="1"/>
  <c r="G16461" i="8"/>
  <c r="E16462" i="8"/>
  <c r="F16462" i="8" s="1"/>
  <c r="H16462" i="8" s="1"/>
  <c r="G16462" i="8"/>
  <c r="E16463" i="8"/>
  <c r="F16463" i="8"/>
  <c r="H16463" i="8" s="1"/>
  <c r="G16463" i="8"/>
  <c r="E16464" i="8"/>
  <c r="F16464" i="8" s="1"/>
  <c r="H16464" i="8" s="1"/>
  <c r="G16464" i="8"/>
  <c r="E16465" i="8"/>
  <c r="F16465" i="8"/>
  <c r="H16465" i="8" s="1"/>
  <c r="G16465" i="8"/>
  <c r="E16466" i="8"/>
  <c r="F16466" i="8" s="1"/>
  <c r="H16466" i="8" s="1"/>
  <c r="G16466" i="8"/>
  <c r="E16467" i="8"/>
  <c r="F16467" i="8"/>
  <c r="H16467" i="8" s="1"/>
  <c r="G16467" i="8"/>
  <c r="E16468" i="8"/>
  <c r="F16468" i="8" s="1"/>
  <c r="H16468" i="8" s="1"/>
  <c r="G16468" i="8"/>
  <c r="E16469" i="8"/>
  <c r="F16469" i="8"/>
  <c r="H16469" i="8" s="1"/>
  <c r="G16469" i="8"/>
  <c r="E16470" i="8"/>
  <c r="F16470" i="8" s="1"/>
  <c r="H16470" i="8" s="1"/>
  <c r="G16470" i="8"/>
  <c r="E16471" i="8"/>
  <c r="F16471" i="8"/>
  <c r="H16471" i="8" s="1"/>
  <c r="G16471" i="8"/>
  <c r="E16472" i="8"/>
  <c r="F16472" i="8" s="1"/>
  <c r="H16472" i="8" s="1"/>
  <c r="G16472" i="8"/>
  <c r="E16473" i="8"/>
  <c r="F16473" i="8"/>
  <c r="H16473" i="8" s="1"/>
  <c r="G16473" i="8"/>
  <c r="E16474" i="8"/>
  <c r="F16474" i="8" s="1"/>
  <c r="H16474" i="8" s="1"/>
  <c r="G16474" i="8"/>
  <c r="E16475" i="8"/>
  <c r="F16475" i="8"/>
  <c r="H16475" i="8" s="1"/>
  <c r="G16475" i="8"/>
  <c r="E16476" i="8"/>
  <c r="F16476" i="8" s="1"/>
  <c r="H16476" i="8" s="1"/>
  <c r="G16476" i="8"/>
  <c r="E16477" i="8"/>
  <c r="F16477" i="8"/>
  <c r="H16477" i="8" s="1"/>
  <c r="G16477" i="8"/>
  <c r="E16478" i="8"/>
  <c r="F16478" i="8" s="1"/>
  <c r="H16478" i="8" s="1"/>
  <c r="G16478" i="8"/>
  <c r="E16479" i="8"/>
  <c r="F16479" i="8"/>
  <c r="H16479" i="8" s="1"/>
  <c r="G16479" i="8"/>
  <c r="E16480" i="8"/>
  <c r="F16480" i="8" s="1"/>
  <c r="H16480" i="8" s="1"/>
  <c r="G16480" i="8"/>
  <c r="E16481" i="8"/>
  <c r="F16481" i="8"/>
  <c r="H16481" i="8" s="1"/>
  <c r="G16481" i="8"/>
  <c r="E16482" i="8"/>
  <c r="F16482" i="8" s="1"/>
  <c r="H16482" i="8" s="1"/>
  <c r="G16482" i="8"/>
  <c r="E16483" i="8"/>
  <c r="F16483" i="8"/>
  <c r="H16483" i="8" s="1"/>
  <c r="G16483" i="8"/>
  <c r="E16484" i="8"/>
  <c r="F16484" i="8" s="1"/>
  <c r="H16484" i="8" s="1"/>
  <c r="G16484" i="8"/>
  <c r="E16485" i="8"/>
  <c r="F16485" i="8"/>
  <c r="H16485" i="8" s="1"/>
  <c r="G16485" i="8"/>
  <c r="E16486" i="8"/>
  <c r="F16486" i="8" s="1"/>
  <c r="H16486" i="8" s="1"/>
  <c r="G16486" i="8"/>
  <c r="E16487" i="8"/>
  <c r="F16487" i="8"/>
  <c r="H16487" i="8" s="1"/>
  <c r="G16487" i="8"/>
  <c r="E16488" i="8"/>
  <c r="F16488" i="8" s="1"/>
  <c r="H16488" i="8" s="1"/>
  <c r="G16488" i="8"/>
  <c r="E16489" i="8"/>
  <c r="F16489" i="8"/>
  <c r="H16489" i="8" s="1"/>
  <c r="G16489" i="8"/>
  <c r="E16490" i="8"/>
  <c r="F16490" i="8" s="1"/>
  <c r="H16490" i="8" s="1"/>
  <c r="G16490" i="8"/>
  <c r="E16491" i="8"/>
  <c r="F16491" i="8"/>
  <c r="H16491" i="8" s="1"/>
  <c r="G16491" i="8"/>
  <c r="E16492" i="8"/>
  <c r="F16492" i="8" s="1"/>
  <c r="H16492" i="8" s="1"/>
  <c r="G16492" i="8"/>
  <c r="E16493" i="8"/>
  <c r="F16493" i="8"/>
  <c r="H16493" i="8" s="1"/>
  <c r="G16493" i="8"/>
  <c r="E16494" i="8"/>
  <c r="F16494" i="8" s="1"/>
  <c r="H16494" i="8" s="1"/>
  <c r="G16494" i="8"/>
  <c r="E16495" i="8"/>
  <c r="F16495" i="8"/>
  <c r="H16495" i="8" s="1"/>
  <c r="G16495" i="8"/>
  <c r="E16496" i="8"/>
  <c r="F16496" i="8" s="1"/>
  <c r="H16496" i="8" s="1"/>
  <c r="G16496" i="8"/>
  <c r="E16497" i="8"/>
  <c r="F16497" i="8"/>
  <c r="H16497" i="8" s="1"/>
  <c r="G16497" i="8"/>
  <c r="E16498" i="8"/>
  <c r="F16498" i="8" s="1"/>
  <c r="H16498" i="8" s="1"/>
  <c r="G16498" i="8"/>
  <c r="E16499" i="8"/>
  <c r="F16499" i="8"/>
  <c r="H16499" i="8" s="1"/>
  <c r="G16499" i="8"/>
  <c r="E16500" i="8"/>
  <c r="F16500" i="8" s="1"/>
  <c r="H16500" i="8" s="1"/>
  <c r="G16500" i="8"/>
  <c r="E16501" i="8"/>
  <c r="F16501" i="8"/>
  <c r="H16501" i="8" s="1"/>
  <c r="G16501" i="8"/>
  <c r="E16502" i="8"/>
  <c r="F16502" i="8" s="1"/>
  <c r="H16502" i="8" s="1"/>
  <c r="G16502" i="8"/>
  <c r="E16503" i="8"/>
  <c r="F16503" i="8"/>
  <c r="H16503" i="8" s="1"/>
  <c r="G16503" i="8"/>
  <c r="E16504" i="8"/>
  <c r="F16504" i="8" s="1"/>
  <c r="H16504" i="8" s="1"/>
  <c r="G16504" i="8"/>
  <c r="E16505" i="8"/>
  <c r="F16505" i="8"/>
  <c r="H16505" i="8" s="1"/>
  <c r="G16505" i="8"/>
  <c r="E16506" i="8"/>
  <c r="F16506" i="8" s="1"/>
  <c r="H16506" i="8" s="1"/>
  <c r="G16506" i="8"/>
  <c r="E16507" i="8"/>
  <c r="F16507" i="8"/>
  <c r="H16507" i="8" s="1"/>
  <c r="G16507" i="8"/>
  <c r="E16508" i="8"/>
  <c r="F16508" i="8" s="1"/>
  <c r="H16508" i="8" s="1"/>
  <c r="G16508" i="8"/>
  <c r="E16509" i="8"/>
  <c r="F16509" i="8"/>
  <c r="H16509" i="8" s="1"/>
  <c r="G16509" i="8"/>
  <c r="E16510" i="8"/>
  <c r="F16510" i="8" s="1"/>
  <c r="H16510" i="8" s="1"/>
  <c r="G16510" i="8"/>
  <c r="E16511" i="8"/>
  <c r="F16511" i="8"/>
  <c r="H16511" i="8" s="1"/>
  <c r="G16511" i="8"/>
  <c r="E16512" i="8"/>
  <c r="F16512" i="8" s="1"/>
  <c r="H16512" i="8" s="1"/>
  <c r="G16512" i="8"/>
  <c r="E16513" i="8"/>
  <c r="F16513" i="8"/>
  <c r="H16513" i="8" s="1"/>
  <c r="G16513" i="8"/>
  <c r="E16514" i="8"/>
  <c r="F16514" i="8" s="1"/>
  <c r="H16514" i="8" s="1"/>
  <c r="G16514" i="8"/>
  <c r="E16515" i="8"/>
  <c r="F16515" i="8"/>
  <c r="H16515" i="8" s="1"/>
  <c r="G16515" i="8"/>
  <c r="E16516" i="8"/>
  <c r="F16516" i="8" s="1"/>
  <c r="H16516" i="8" s="1"/>
  <c r="G16516" i="8"/>
  <c r="E16517" i="8"/>
  <c r="F16517" i="8"/>
  <c r="H16517" i="8" s="1"/>
  <c r="G16517" i="8"/>
  <c r="E16518" i="8"/>
  <c r="F16518" i="8" s="1"/>
  <c r="H16518" i="8" s="1"/>
  <c r="G16518" i="8"/>
  <c r="E16519" i="8"/>
  <c r="F16519" i="8"/>
  <c r="H16519" i="8" s="1"/>
  <c r="G16519" i="8"/>
  <c r="E16520" i="8"/>
  <c r="F16520" i="8" s="1"/>
  <c r="H16520" i="8" s="1"/>
  <c r="G16520" i="8"/>
  <c r="E16521" i="8"/>
  <c r="F16521" i="8"/>
  <c r="H16521" i="8" s="1"/>
  <c r="G16521" i="8"/>
  <c r="E16522" i="8"/>
  <c r="F16522" i="8" s="1"/>
  <c r="H16522" i="8" s="1"/>
  <c r="G16522" i="8"/>
  <c r="E16523" i="8"/>
  <c r="F16523" i="8"/>
  <c r="H16523" i="8" s="1"/>
  <c r="G16523" i="8"/>
  <c r="E16524" i="8"/>
  <c r="F16524" i="8" s="1"/>
  <c r="G16524" i="8"/>
  <c r="E16525" i="8"/>
  <c r="F16525" i="8"/>
  <c r="H16525" i="8" s="1"/>
  <c r="G16525" i="8"/>
  <c r="E16526" i="8"/>
  <c r="F16526" i="8" s="1"/>
  <c r="H16526" i="8" s="1"/>
  <c r="G16526" i="8"/>
  <c r="E16527" i="8"/>
  <c r="F16527" i="8"/>
  <c r="H16527" i="8" s="1"/>
  <c r="G16527" i="8"/>
  <c r="E16528" i="8"/>
  <c r="F16528" i="8" s="1"/>
  <c r="H16528" i="8" s="1"/>
  <c r="G16528" i="8"/>
  <c r="E16529" i="8"/>
  <c r="F16529" i="8"/>
  <c r="H16529" i="8" s="1"/>
  <c r="G16529" i="8"/>
  <c r="E16530" i="8"/>
  <c r="F16530" i="8" s="1"/>
  <c r="H16530" i="8" s="1"/>
  <c r="G16530" i="8"/>
  <c r="E16531" i="8"/>
  <c r="F16531" i="8"/>
  <c r="H16531" i="8" s="1"/>
  <c r="G16531" i="8"/>
  <c r="E16532" i="8"/>
  <c r="F16532" i="8" s="1"/>
  <c r="G16532" i="8"/>
  <c r="E16533" i="8"/>
  <c r="F16533" i="8"/>
  <c r="H16533" i="8" s="1"/>
  <c r="G16533" i="8"/>
  <c r="E16534" i="8"/>
  <c r="F16534" i="8" s="1"/>
  <c r="H16534" i="8" s="1"/>
  <c r="G16534" i="8"/>
  <c r="E16535" i="8"/>
  <c r="F16535" i="8"/>
  <c r="H16535" i="8" s="1"/>
  <c r="G16535" i="8"/>
  <c r="E16536" i="8"/>
  <c r="F16536" i="8" s="1"/>
  <c r="H16536" i="8" s="1"/>
  <c r="G16536" i="8"/>
  <c r="E16537" i="8"/>
  <c r="F16537" i="8"/>
  <c r="H16537" i="8" s="1"/>
  <c r="G16537" i="8"/>
  <c r="E16538" i="8"/>
  <c r="F16538" i="8" s="1"/>
  <c r="H16538" i="8" s="1"/>
  <c r="G16538" i="8"/>
  <c r="E16539" i="8"/>
  <c r="F16539" i="8"/>
  <c r="H16539" i="8" s="1"/>
  <c r="G16539" i="8"/>
  <c r="E16540" i="8"/>
  <c r="F16540" i="8" s="1"/>
  <c r="G16540" i="8"/>
  <c r="E16541" i="8"/>
  <c r="F16541" i="8"/>
  <c r="H16541" i="8" s="1"/>
  <c r="G16541" i="8"/>
  <c r="E16542" i="8"/>
  <c r="F16542" i="8" s="1"/>
  <c r="H16542" i="8" s="1"/>
  <c r="G16542" i="8"/>
  <c r="E16543" i="8"/>
  <c r="F16543" i="8"/>
  <c r="H16543" i="8" s="1"/>
  <c r="G16543" i="8"/>
  <c r="E16544" i="8"/>
  <c r="F16544" i="8" s="1"/>
  <c r="H16544" i="8" s="1"/>
  <c r="G16544" i="8"/>
  <c r="E16545" i="8"/>
  <c r="F16545" i="8"/>
  <c r="H16545" i="8" s="1"/>
  <c r="G16545" i="8"/>
  <c r="E16546" i="8"/>
  <c r="F16546" i="8" s="1"/>
  <c r="H16546" i="8" s="1"/>
  <c r="G16546" i="8"/>
  <c r="E16547" i="8"/>
  <c r="F16547" i="8"/>
  <c r="H16547" i="8" s="1"/>
  <c r="G16547" i="8"/>
  <c r="E16548" i="8"/>
  <c r="F16548" i="8" s="1"/>
  <c r="G16548" i="8"/>
  <c r="E16549" i="8"/>
  <c r="F16549" i="8"/>
  <c r="H16549" i="8" s="1"/>
  <c r="G16549" i="8"/>
  <c r="E16550" i="8"/>
  <c r="F16550" i="8" s="1"/>
  <c r="H16550" i="8" s="1"/>
  <c r="G16550" i="8"/>
  <c r="E16551" i="8"/>
  <c r="F16551" i="8"/>
  <c r="H16551" i="8" s="1"/>
  <c r="G16551" i="8"/>
  <c r="E16552" i="8"/>
  <c r="F16552" i="8" s="1"/>
  <c r="H16552" i="8" s="1"/>
  <c r="G16552" i="8"/>
  <c r="E16553" i="8"/>
  <c r="F16553" i="8"/>
  <c r="H16553" i="8" s="1"/>
  <c r="G16553" i="8"/>
  <c r="E16554" i="8"/>
  <c r="F16554" i="8" s="1"/>
  <c r="H16554" i="8" s="1"/>
  <c r="G16554" i="8"/>
  <c r="E16555" i="8"/>
  <c r="F16555" i="8"/>
  <c r="H16555" i="8" s="1"/>
  <c r="G16555" i="8"/>
  <c r="E16556" i="8"/>
  <c r="F16556" i="8" s="1"/>
  <c r="G16556" i="8"/>
  <c r="E16557" i="8"/>
  <c r="F16557" i="8"/>
  <c r="H16557" i="8" s="1"/>
  <c r="G16557" i="8"/>
  <c r="E16558" i="8"/>
  <c r="F16558" i="8" s="1"/>
  <c r="H16558" i="8" s="1"/>
  <c r="G16558" i="8"/>
  <c r="E16559" i="8"/>
  <c r="F16559" i="8"/>
  <c r="H16559" i="8" s="1"/>
  <c r="G16559" i="8"/>
  <c r="E16560" i="8"/>
  <c r="F16560" i="8" s="1"/>
  <c r="H16560" i="8" s="1"/>
  <c r="G16560" i="8"/>
  <c r="E16561" i="8"/>
  <c r="F16561" i="8"/>
  <c r="H16561" i="8" s="1"/>
  <c r="G16561" i="8"/>
  <c r="E16562" i="8"/>
  <c r="F16562" i="8" s="1"/>
  <c r="H16562" i="8" s="1"/>
  <c r="G16562" i="8"/>
  <c r="E16563" i="8"/>
  <c r="F16563" i="8"/>
  <c r="H16563" i="8" s="1"/>
  <c r="G16563" i="8"/>
  <c r="E16564" i="8"/>
  <c r="F16564" i="8" s="1"/>
  <c r="G16564" i="8"/>
  <c r="E16565" i="8"/>
  <c r="F16565" i="8"/>
  <c r="H16565" i="8" s="1"/>
  <c r="G16565" i="8"/>
  <c r="E16566" i="8"/>
  <c r="F16566" i="8" s="1"/>
  <c r="H16566" i="8" s="1"/>
  <c r="G16566" i="8"/>
  <c r="E16567" i="8"/>
  <c r="F16567" i="8"/>
  <c r="H16567" i="8" s="1"/>
  <c r="G16567" i="8"/>
  <c r="E16568" i="8"/>
  <c r="F16568" i="8" s="1"/>
  <c r="H16568" i="8" s="1"/>
  <c r="G16568" i="8"/>
  <c r="E16569" i="8"/>
  <c r="F16569" i="8"/>
  <c r="H16569" i="8" s="1"/>
  <c r="G16569" i="8"/>
  <c r="E16570" i="8"/>
  <c r="F16570" i="8" s="1"/>
  <c r="H16570" i="8" s="1"/>
  <c r="G16570" i="8"/>
  <c r="E16571" i="8"/>
  <c r="F16571" i="8"/>
  <c r="H16571" i="8" s="1"/>
  <c r="G16571" i="8"/>
  <c r="E16572" i="8"/>
  <c r="F16572" i="8" s="1"/>
  <c r="G16572" i="8"/>
  <c r="E16573" i="8"/>
  <c r="F16573" i="8"/>
  <c r="H16573" i="8" s="1"/>
  <c r="G16573" i="8"/>
  <c r="E16574" i="8"/>
  <c r="F16574" i="8" s="1"/>
  <c r="H16574" i="8" s="1"/>
  <c r="G16574" i="8"/>
  <c r="E16575" i="8"/>
  <c r="F16575" i="8"/>
  <c r="H16575" i="8" s="1"/>
  <c r="G16575" i="8"/>
  <c r="E16576" i="8"/>
  <c r="F16576" i="8" s="1"/>
  <c r="H16576" i="8" s="1"/>
  <c r="G16576" i="8"/>
  <c r="E16577" i="8"/>
  <c r="F16577" i="8"/>
  <c r="H16577" i="8" s="1"/>
  <c r="G16577" i="8"/>
  <c r="E16578" i="8"/>
  <c r="F16578" i="8" s="1"/>
  <c r="G16578" i="8"/>
  <c r="E16579" i="8"/>
  <c r="F16579" i="8"/>
  <c r="H16579" i="8" s="1"/>
  <c r="G16579" i="8"/>
  <c r="E16580" i="8"/>
  <c r="F16580" i="8" s="1"/>
  <c r="G16580" i="8"/>
  <c r="E16581" i="8"/>
  <c r="F16581" i="8"/>
  <c r="H16581" i="8" s="1"/>
  <c r="G16581" i="8"/>
  <c r="E16582" i="8"/>
  <c r="F16582" i="8" s="1"/>
  <c r="H16582" i="8" s="1"/>
  <c r="G16582" i="8"/>
  <c r="E16583" i="8"/>
  <c r="F16583" i="8"/>
  <c r="H16583" i="8" s="1"/>
  <c r="G16583" i="8"/>
  <c r="E16584" i="8"/>
  <c r="F16584" i="8" s="1"/>
  <c r="H16584" i="8" s="1"/>
  <c r="G16584" i="8"/>
  <c r="E16585" i="8"/>
  <c r="F16585" i="8"/>
  <c r="H16585" i="8" s="1"/>
  <c r="G16585" i="8"/>
  <c r="E16586" i="8"/>
  <c r="F16586" i="8" s="1"/>
  <c r="H16586" i="8" s="1"/>
  <c r="G16586" i="8"/>
  <c r="E16587" i="8"/>
  <c r="F16587" i="8"/>
  <c r="H16587" i="8" s="1"/>
  <c r="G16587" i="8"/>
  <c r="E16588" i="8"/>
  <c r="F16588" i="8" s="1"/>
  <c r="G16588" i="8"/>
  <c r="E16589" i="8"/>
  <c r="F16589" i="8"/>
  <c r="H16589" i="8" s="1"/>
  <c r="G16589" i="8"/>
  <c r="E16590" i="8"/>
  <c r="F16590" i="8" s="1"/>
  <c r="H16590" i="8" s="1"/>
  <c r="G16590" i="8"/>
  <c r="E16591" i="8"/>
  <c r="F16591" i="8"/>
  <c r="H16591" i="8" s="1"/>
  <c r="G16591" i="8"/>
  <c r="E16592" i="8"/>
  <c r="F16592" i="8" s="1"/>
  <c r="H16592" i="8" s="1"/>
  <c r="G16592" i="8"/>
  <c r="E16593" i="8"/>
  <c r="F16593" i="8"/>
  <c r="H16593" i="8" s="1"/>
  <c r="G16593" i="8"/>
  <c r="E16594" i="8"/>
  <c r="F16594" i="8" s="1"/>
  <c r="H16594" i="8" s="1"/>
  <c r="G16594" i="8"/>
  <c r="E16595" i="8"/>
  <c r="F16595" i="8"/>
  <c r="H16595" i="8" s="1"/>
  <c r="G16595" i="8"/>
  <c r="E16596" i="8"/>
  <c r="F16596" i="8" s="1"/>
  <c r="G16596" i="8"/>
  <c r="E16597" i="8"/>
  <c r="F16597" i="8"/>
  <c r="H16597" i="8" s="1"/>
  <c r="G16597" i="8"/>
  <c r="E16598" i="8"/>
  <c r="F16598" i="8" s="1"/>
  <c r="H16598" i="8" s="1"/>
  <c r="G16598" i="8"/>
  <c r="E16599" i="8"/>
  <c r="F16599" i="8"/>
  <c r="H16599" i="8" s="1"/>
  <c r="G16599" i="8"/>
  <c r="E16600" i="8"/>
  <c r="F16600" i="8" s="1"/>
  <c r="H16600" i="8" s="1"/>
  <c r="G16600" i="8"/>
  <c r="E16601" i="8"/>
  <c r="F16601" i="8"/>
  <c r="H16601" i="8" s="1"/>
  <c r="G16601" i="8"/>
  <c r="E16602" i="8"/>
  <c r="F16602" i="8" s="1"/>
  <c r="G16602" i="8"/>
  <c r="E16603" i="8"/>
  <c r="F16603" i="8"/>
  <c r="H16603" i="8" s="1"/>
  <c r="G16603" i="8"/>
  <c r="E16604" i="8"/>
  <c r="F16604" i="8" s="1"/>
  <c r="G16604" i="8"/>
  <c r="E16605" i="8"/>
  <c r="F16605" i="8"/>
  <c r="H16605" i="8" s="1"/>
  <c r="G16605" i="8"/>
  <c r="E16606" i="8"/>
  <c r="F16606" i="8" s="1"/>
  <c r="H16606" i="8" s="1"/>
  <c r="G16606" i="8"/>
  <c r="E16607" i="8"/>
  <c r="F16607" i="8"/>
  <c r="H16607" i="8" s="1"/>
  <c r="G16607" i="8"/>
  <c r="E16608" i="8"/>
  <c r="F16608" i="8" s="1"/>
  <c r="H16608" i="8" s="1"/>
  <c r="G16608" i="8"/>
  <c r="E16609" i="8"/>
  <c r="F16609" i="8"/>
  <c r="H16609" i="8" s="1"/>
  <c r="G16609" i="8"/>
  <c r="E16610" i="8"/>
  <c r="F16610" i="8" s="1"/>
  <c r="G16610" i="8"/>
  <c r="E16611" i="8"/>
  <c r="F16611" i="8"/>
  <c r="H16611" i="8" s="1"/>
  <c r="G16611" i="8"/>
  <c r="E16612" i="8"/>
  <c r="F16612" i="8" s="1"/>
  <c r="G16612" i="8"/>
  <c r="E16613" i="8"/>
  <c r="F16613" i="8"/>
  <c r="H16613" i="8" s="1"/>
  <c r="G16613" i="8"/>
  <c r="E16614" i="8"/>
  <c r="F16614" i="8" s="1"/>
  <c r="H16614" i="8" s="1"/>
  <c r="G16614" i="8"/>
  <c r="E16615" i="8"/>
  <c r="F16615" i="8"/>
  <c r="H16615" i="8" s="1"/>
  <c r="G16615" i="8"/>
  <c r="E16616" i="8"/>
  <c r="F16616" i="8" s="1"/>
  <c r="H16616" i="8" s="1"/>
  <c r="G16616" i="8"/>
  <c r="E16617" i="8"/>
  <c r="F16617" i="8"/>
  <c r="H16617" i="8" s="1"/>
  <c r="G16617" i="8"/>
  <c r="E16618" i="8"/>
  <c r="F16618" i="8" s="1"/>
  <c r="G16618" i="8"/>
  <c r="E16619" i="8"/>
  <c r="F16619" i="8"/>
  <c r="H16619" i="8" s="1"/>
  <c r="G16619" i="8"/>
  <c r="E16620" i="8"/>
  <c r="F16620" i="8" s="1"/>
  <c r="G16620" i="8"/>
  <c r="E16621" i="8"/>
  <c r="F16621" i="8"/>
  <c r="H16621" i="8" s="1"/>
  <c r="G16621" i="8"/>
  <c r="E16622" i="8"/>
  <c r="F16622" i="8" s="1"/>
  <c r="H16622" i="8" s="1"/>
  <c r="G16622" i="8"/>
  <c r="E16623" i="8"/>
  <c r="F16623" i="8"/>
  <c r="H16623" i="8" s="1"/>
  <c r="G16623" i="8"/>
  <c r="E16624" i="8"/>
  <c r="F16624" i="8" s="1"/>
  <c r="H16624" i="8" s="1"/>
  <c r="G16624" i="8"/>
  <c r="E16625" i="8"/>
  <c r="F16625" i="8"/>
  <c r="H16625" i="8" s="1"/>
  <c r="G16625" i="8"/>
  <c r="E16626" i="8"/>
  <c r="F16626" i="8" s="1"/>
  <c r="G16626" i="8"/>
  <c r="E16627" i="8"/>
  <c r="F16627" i="8"/>
  <c r="H16627" i="8" s="1"/>
  <c r="G16627" i="8"/>
  <c r="E16628" i="8"/>
  <c r="F16628" i="8" s="1"/>
  <c r="G16628" i="8"/>
  <c r="E16629" i="8"/>
  <c r="F16629" i="8"/>
  <c r="H16629" i="8" s="1"/>
  <c r="G16629" i="8"/>
  <c r="E16630" i="8"/>
  <c r="F16630" i="8" s="1"/>
  <c r="H16630" i="8" s="1"/>
  <c r="G16630" i="8"/>
  <c r="E16631" i="8"/>
  <c r="F16631" i="8"/>
  <c r="H16631" i="8" s="1"/>
  <c r="G16631" i="8"/>
  <c r="E16632" i="8"/>
  <c r="F16632" i="8" s="1"/>
  <c r="H16632" i="8" s="1"/>
  <c r="G16632" i="8"/>
  <c r="E16633" i="8"/>
  <c r="F16633" i="8"/>
  <c r="H16633" i="8" s="1"/>
  <c r="G16633" i="8"/>
  <c r="E16634" i="8"/>
  <c r="F16634" i="8" s="1"/>
  <c r="G16634" i="8"/>
  <c r="E16635" i="8"/>
  <c r="F16635" i="8"/>
  <c r="H16635" i="8" s="1"/>
  <c r="G16635" i="8"/>
  <c r="E16636" i="8"/>
  <c r="F16636" i="8" s="1"/>
  <c r="G16636" i="8"/>
  <c r="E16637" i="8"/>
  <c r="F16637" i="8"/>
  <c r="H16637" i="8" s="1"/>
  <c r="G16637" i="8"/>
  <c r="E16638" i="8"/>
  <c r="F16638" i="8" s="1"/>
  <c r="H16638" i="8" s="1"/>
  <c r="G16638" i="8"/>
  <c r="E16639" i="8"/>
  <c r="F16639" i="8"/>
  <c r="H16639" i="8" s="1"/>
  <c r="G16639" i="8"/>
  <c r="E16640" i="8"/>
  <c r="F16640" i="8" s="1"/>
  <c r="H16640" i="8" s="1"/>
  <c r="G16640" i="8"/>
  <c r="E16641" i="8"/>
  <c r="F16641" i="8"/>
  <c r="H16641" i="8" s="1"/>
  <c r="G16641" i="8"/>
  <c r="E16642" i="8"/>
  <c r="F16642" i="8" s="1"/>
  <c r="G16642" i="8"/>
  <c r="E16643" i="8"/>
  <c r="F16643" i="8"/>
  <c r="H16643" i="8" s="1"/>
  <c r="G16643" i="8"/>
  <c r="E16644" i="8"/>
  <c r="F16644" i="8" s="1"/>
  <c r="G16644" i="8"/>
  <c r="E16645" i="8"/>
  <c r="F16645" i="8"/>
  <c r="H16645" i="8" s="1"/>
  <c r="G16645" i="8"/>
  <c r="E16646" i="8"/>
  <c r="F16646" i="8" s="1"/>
  <c r="H16646" i="8" s="1"/>
  <c r="G16646" i="8"/>
  <c r="E16647" i="8"/>
  <c r="F16647" i="8"/>
  <c r="H16647" i="8" s="1"/>
  <c r="G16647" i="8"/>
  <c r="E16648" i="8"/>
  <c r="F16648" i="8" s="1"/>
  <c r="H16648" i="8" s="1"/>
  <c r="G16648" i="8"/>
  <c r="E16649" i="8"/>
  <c r="F16649" i="8"/>
  <c r="H16649" i="8" s="1"/>
  <c r="G16649" i="8"/>
  <c r="E16650" i="8"/>
  <c r="F16650" i="8" s="1"/>
  <c r="G16650" i="8"/>
  <c r="E16651" i="8"/>
  <c r="F16651" i="8"/>
  <c r="H16651" i="8" s="1"/>
  <c r="G16651" i="8"/>
  <c r="E16652" i="8"/>
  <c r="F16652" i="8" s="1"/>
  <c r="G16652" i="8"/>
  <c r="E16653" i="8"/>
  <c r="F16653" i="8"/>
  <c r="H16653" i="8" s="1"/>
  <c r="G16653" i="8"/>
  <c r="E16654" i="8"/>
  <c r="F16654" i="8" s="1"/>
  <c r="H16654" i="8" s="1"/>
  <c r="G16654" i="8"/>
  <c r="E16655" i="8"/>
  <c r="F16655" i="8"/>
  <c r="H16655" i="8" s="1"/>
  <c r="G16655" i="8"/>
  <c r="E16656" i="8"/>
  <c r="F16656" i="8" s="1"/>
  <c r="H16656" i="8" s="1"/>
  <c r="G16656" i="8"/>
  <c r="E16657" i="8"/>
  <c r="F16657" i="8"/>
  <c r="H16657" i="8" s="1"/>
  <c r="G16657" i="8"/>
  <c r="E16658" i="8"/>
  <c r="F16658" i="8" s="1"/>
  <c r="G16658" i="8"/>
  <c r="E16659" i="8"/>
  <c r="F16659" i="8"/>
  <c r="H16659" i="8" s="1"/>
  <c r="G16659" i="8"/>
  <c r="E16660" i="8"/>
  <c r="F16660" i="8" s="1"/>
  <c r="G16660" i="8"/>
  <c r="E16661" i="8"/>
  <c r="F16661" i="8"/>
  <c r="H16661" i="8" s="1"/>
  <c r="G16661" i="8"/>
  <c r="E16662" i="8"/>
  <c r="F16662" i="8" s="1"/>
  <c r="H16662" i="8" s="1"/>
  <c r="G16662" i="8"/>
  <c r="E16663" i="8"/>
  <c r="F16663" i="8"/>
  <c r="H16663" i="8" s="1"/>
  <c r="G16663" i="8"/>
  <c r="E16664" i="8"/>
  <c r="F16664" i="8" s="1"/>
  <c r="H16664" i="8" s="1"/>
  <c r="G16664" i="8"/>
  <c r="E16665" i="8"/>
  <c r="F16665" i="8"/>
  <c r="H16665" i="8" s="1"/>
  <c r="G16665" i="8"/>
  <c r="E16666" i="8"/>
  <c r="F16666" i="8" s="1"/>
  <c r="G16666" i="8"/>
  <c r="E16667" i="8"/>
  <c r="F16667" i="8"/>
  <c r="H16667" i="8" s="1"/>
  <c r="G16667" i="8"/>
  <c r="E16668" i="8"/>
  <c r="F16668" i="8" s="1"/>
  <c r="G16668" i="8"/>
  <c r="E16669" i="8"/>
  <c r="F16669" i="8"/>
  <c r="H16669" i="8" s="1"/>
  <c r="G16669" i="8"/>
  <c r="E16670" i="8"/>
  <c r="F16670" i="8" s="1"/>
  <c r="H16670" i="8" s="1"/>
  <c r="G16670" i="8"/>
  <c r="E16671" i="8"/>
  <c r="F16671" i="8"/>
  <c r="H16671" i="8" s="1"/>
  <c r="G16671" i="8"/>
  <c r="E16672" i="8"/>
  <c r="F16672" i="8" s="1"/>
  <c r="H16672" i="8" s="1"/>
  <c r="G16672" i="8"/>
  <c r="E16673" i="8"/>
  <c r="F16673" i="8"/>
  <c r="H16673" i="8" s="1"/>
  <c r="G16673" i="8"/>
  <c r="E16674" i="8"/>
  <c r="F16674" i="8" s="1"/>
  <c r="G16674" i="8"/>
  <c r="E16675" i="8"/>
  <c r="F16675" i="8"/>
  <c r="H16675" i="8" s="1"/>
  <c r="G16675" i="8"/>
  <c r="E16676" i="8"/>
  <c r="F16676" i="8" s="1"/>
  <c r="G16676" i="8"/>
  <c r="E16677" i="8"/>
  <c r="F16677" i="8"/>
  <c r="H16677" i="8" s="1"/>
  <c r="G16677" i="8"/>
  <c r="E16678" i="8"/>
  <c r="F16678" i="8" s="1"/>
  <c r="H16678" i="8" s="1"/>
  <c r="G16678" i="8"/>
  <c r="E16679" i="8"/>
  <c r="F16679" i="8"/>
  <c r="H16679" i="8" s="1"/>
  <c r="G16679" i="8"/>
  <c r="E16680" i="8"/>
  <c r="F16680" i="8" s="1"/>
  <c r="H16680" i="8" s="1"/>
  <c r="G16680" i="8"/>
  <c r="E16681" i="8"/>
  <c r="F16681" i="8"/>
  <c r="H16681" i="8" s="1"/>
  <c r="G16681" i="8"/>
  <c r="E16682" i="8"/>
  <c r="F16682" i="8" s="1"/>
  <c r="G16682" i="8"/>
  <c r="E16683" i="8"/>
  <c r="F16683" i="8"/>
  <c r="H16683" i="8" s="1"/>
  <c r="G16683" i="8"/>
  <c r="E16684" i="8"/>
  <c r="F16684" i="8" s="1"/>
  <c r="G16684" i="8"/>
  <c r="E16685" i="8"/>
  <c r="F16685" i="8"/>
  <c r="H16685" i="8" s="1"/>
  <c r="G16685" i="8"/>
  <c r="E16686" i="8"/>
  <c r="F16686" i="8" s="1"/>
  <c r="H16686" i="8" s="1"/>
  <c r="G16686" i="8"/>
  <c r="E16687" i="8"/>
  <c r="F16687" i="8"/>
  <c r="H16687" i="8" s="1"/>
  <c r="G16687" i="8"/>
  <c r="E16688" i="8"/>
  <c r="F16688" i="8" s="1"/>
  <c r="H16688" i="8" s="1"/>
  <c r="G16688" i="8"/>
  <c r="E16689" i="8"/>
  <c r="F16689" i="8"/>
  <c r="H16689" i="8" s="1"/>
  <c r="G16689" i="8"/>
  <c r="E16690" i="8"/>
  <c r="F16690" i="8" s="1"/>
  <c r="G16690" i="8"/>
  <c r="E16691" i="8"/>
  <c r="F16691" i="8"/>
  <c r="H16691" i="8" s="1"/>
  <c r="G16691" i="8"/>
  <c r="E16692" i="8"/>
  <c r="F16692" i="8" s="1"/>
  <c r="G16692" i="8"/>
  <c r="E16693" i="8"/>
  <c r="F16693" i="8"/>
  <c r="H16693" i="8" s="1"/>
  <c r="G16693" i="8"/>
  <c r="E16694" i="8"/>
  <c r="F16694" i="8" s="1"/>
  <c r="H16694" i="8" s="1"/>
  <c r="G16694" i="8"/>
  <c r="E16695" i="8"/>
  <c r="F16695" i="8"/>
  <c r="H16695" i="8" s="1"/>
  <c r="G16695" i="8"/>
  <c r="E16696" i="8"/>
  <c r="F16696" i="8" s="1"/>
  <c r="H16696" i="8" s="1"/>
  <c r="G16696" i="8"/>
  <c r="E16697" i="8"/>
  <c r="F16697" i="8"/>
  <c r="H16697" i="8" s="1"/>
  <c r="G16697" i="8"/>
  <c r="E16698" i="8"/>
  <c r="F16698" i="8" s="1"/>
  <c r="G16698" i="8"/>
  <c r="E16699" i="8"/>
  <c r="F16699" i="8"/>
  <c r="H16699" i="8" s="1"/>
  <c r="G16699" i="8"/>
  <c r="E16700" i="8"/>
  <c r="F16700" i="8" s="1"/>
  <c r="G16700" i="8"/>
  <c r="E16701" i="8"/>
  <c r="F16701" i="8"/>
  <c r="H16701" i="8" s="1"/>
  <c r="G16701" i="8"/>
  <c r="E16702" i="8"/>
  <c r="F16702" i="8" s="1"/>
  <c r="H16702" i="8" s="1"/>
  <c r="G16702" i="8"/>
  <c r="E16703" i="8"/>
  <c r="F16703" i="8"/>
  <c r="H16703" i="8" s="1"/>
  <c r="G16703" i="8"/>
  <c r="E16704" i="8"/>
  <c r="F16704" i="8" s="1"/>
  <c r="H16704" i="8" s="1"/>
  <c r="G16704" i="8"/>
  <c r="E16705" i="8"/>
  <c r="F16705" i="8" s="1"/>
  <c r="G16705" i="8"/>
  <c r="E16706" i="8"/>
  <c r="F16706" i="8" s="1"/>
  <c r="H16706" i="8" s="1"/>
  <c r="G16706" i="8"/>
  <c r="E16707" i="8"/>
  <c r="F16707" i="8" s="1"/>
  <c r="G16707" i="8"/>
  <c r="E16708" i="8"/>
  <c r="F16708" i="8" s="1"/>
  <c r="H16708" i="8" s="1"/>
  <c r="G16708" i="8"/>
  <c r="E16709" i="8"/>
  <c r="F16709" i="8" s="1"/>
  <c r="H16709" i="8" s="1"/>
  <c r="G16709" i="8"/>
  <c r="E16710" i="8"/>
  <c r="F16710" i="8" s="1"/>
  <c r="H16710" i="8" s="1"/>
  <c r="G16710" i="8"/>
  <c r="E16711" i="8"/>
  <c r="F16711" i="8" s="1"/>
  <c r="H16711" i="8" s="1"/>
  <c r="G16711" i="8"/>
  <c r="E16712" i="8"/>
  <c r="F16712" i="8" s="1"/>
  <c r="H16712" i="8" s="1"/>
  <c r="G16712" i="8"/>
  <c r="E16713" i="8"/>
  <c r="F16713" i="8" s="1"/>
  <c r="H16713" i="8" s="1"/>
  <c r="G16713" i="8"/>
  <c r="E16714" i="8"/>
  <c r="F16714" i="8" s="1"/>
  <c r="H16714" i="8" s="1"/>
  <c r="G16714" i="8"/>
  <c r="E16715" i="8"/>
  <c r="F16715" i="8" s="1"/>
  <c r="H16715" i="8" s="1"/>
  <c r="G16715" i="8"/>
  <c r="E16716" i="8"/>
  <c r="F16716" i="8" s="1"/>
  <c r="H16716" i="8" s="1"/>
  <c r="G16716" i="8"/>
  <c r="E16717" i="8"/>
  <c r="F16717" i="8" s="1"/>
  <c r="H16717" i="8" s="1"/>
  <c r="G16717" i="8"/>
  <c r="E16718" i="8"/>
  <c r="F16718" i="8" s="1"/>
  <c r="H16718" i="8" s="1"/>
  <c r="G16718" i="8"/>
  <c r="E16719" i="8"/>
  <c r="F16719" i="8" s="1"/>
  <c r="H16719" i="8" s="1"/>
  <c r="G16719" i="8"/>
  <c r="E16720" i="8"/>
  <c r="F16720" i="8" s="1"/>
  <c r="H16720" i="8" s="1"/>
  <c r="G16720" i="8"/>
  <c r="E16721" i="8"/>
  <c r="F16721" i="8" s="1"/>
  <c r="H16721" i="8" s="1"/>
  <c r="G16721" i="8"/>
  <c r="E16722" i="8"/>
  <c r="F16722" i="8" s="1"/>
  <c r="H16722" i="8" s="1"/>
  <c r="G16722" i="8"/>
  <c r="E16723" i="8"/>
  <c r="F16723" i="8" s="1"/>
  <c r="H16723" i="8" s="1"/>
  <c r="G16723" i="8"/>
  <c r="E16724" i="8"/>
  <c r="F16724" i="8" s="1"/>
  <c r="H16724" i="8" s="1"/>
  <c r="G16724" i="8"/>
  <c r="E16725" i="8"/>
  <c r="F16725" i="8" s="1"/>
  <c r="H16725" i="8" s="1"/>
  <c r="G16725" i="8"/>
  <c r="E16726" i="8"/>
  <c r="F16726" i="8" s="1"/>
  <c r="H16726" i="8" s="1"/>
  <c r="G16726" i="8"/>
  <c r="E16727" i="8"/>
  <c r="F16727" i="8" s="1"/>
  <c r="H16727" i="8" s="1"/>
  <c r="G16727" i="8"/>
  <c r="E16728" i="8"/>
  <c r="F16728" i="8" s="1"/>
  <c r="H16728" i="8" s="1"/>
  <c r="G16728" i="8"/>
  <c r="E16729" i="8"/>
  <c r="F16729" i="8" s="1"/>
  <c r="H16729" i="8" s="1"/>
  <c r="G16729" i="8"/>
  <c r="E16730" i="8"/>
  <c r="F16730" i="8" s="1"/>
  <c r="H16730" i="8" s="1"/>
  <c r="G16730" i="8"/>
  <c r="E16731" i="8"/>
  <c r="F16731" i="8" s="1"/>
  <c r="H16731" i="8" s="1"/>
  <c r="G16731" i="8"/>
  <c r="E16732" i="8"/>
  <c r="F16732" i="8" s="1"/>
  <c r="H16732" i="8" s="1"/>
  <c r="G16732" i="8"/>
  <c r="E16733" i="8"/>
  <c r="F16733" i="8" s="1"/>
  <c r="H16733" i="8" s="1"/>
  <c r="G16733" i="8"/>
  <c r="E16734" i="8"/>
  <c r="F16734" i="8" s="1"/>
  <c r="H16734" i="8" s="1"/>
  <c r="G16734" i="8"/>
  <c r="E16735" i="8"/>
  <c r="F16735" i="8" s="1"/>
  <c r="H16735" i="8" s="1"/>
  <c r="G16735" i="8"/>
  <c r="E16736" i="8"/>
  <c r="F16736" i="8" s="1"/>
  <c r="H16736" i="8" s="1"/>
  <c r="G16736" i="8"/>
  <c r="E16737" i="8"/>
  <c r="F16737" i="8" s="1"/>
  <c r="H16737" i="8" s="1"/>
  <c r="G16737" i="8"/>
  <c r="E16738" i="8"/>
  <c r="F16738" i="8" s="1"/>
  <c r="H16738" i="8" s="1"/>
  <c r="G16738" i="8"/>
  <c r="E16739" i="8"/>
  <c r="F16739" i="8" s="1"/>
  <c r="H16739" i="8" s="1"/>
  <c r="G16739" i="8"/>
  <c r="E16740" i="8"/>
  <c r="F16740" i="8" s="1"/>
  <c r="H16740" i="8" s="1"/>
  <c r="G16740" i="8"/>
  <c r="E16741" i="8"/>
  <c r="F16741" i="8" s="1"/>
  <c r="H16741" i="8" s="1"/>
  <c r="G16741" i="8"/>
  <c r="E16742" i="8"/>
  <c r="F16742" i="8" s="1"/>
  <c r="H16742" i="8" s="1"/>
  <c r="G16742" i="8"/>
  <c r="E16743" i="8"/>
  <c r="F16743" i="8" s="1"/>
  <c r="H16743" i="8" s="1"/>
  <c r="G16743" i="8"/>
  <c r="E16744" i="8"/>
  <c r="F16744" i="8" s="1"/>
  <c r="H16744" i="8" s="1"/>
  <c r="G16744" i="8"/>
  <c r="E16745" i="8"/>
  <c r="F16745" i="8" s="1"/>
  <c r="H16745" i="8" s="1"/>
  <c r="G16745" i="8"/>
  <c r="E16746" i="8"/>
  <c r="F16746" i="8" s="1"/>
  <c r="H16746" i="8" s="1"/>
  <c r="G16746" i="8"/>
  <c r="E16747" i="8"/>
  <c r="F16747" i="8" s="1"/>
  <c r="H16747" i="8" s="1"/>
  <c r="G16747" i="8"/>
  <c r="E16748" i="8"/>
  <c r="F16748" i="8" s="1"/>
  <c r="H16748" i="8" s="1"/>
  <c r="G16748" i="8"/>
  <c r="E16749" i="8"/>
  <c r="F16749" i="8" s="1"/>
  <c r="H16749" i="8" s="1"/>
  <c r="G16749" i="8"/>
  <c r="E16750" i="8"/>
  <c r="F16750" i="8" s="1"/>
  <c r="H16750" i="8" s="1"/>
  <c r="G16750" i="8"/>
  <c r="E16751" i="8"/>
  <c r="F16751" i="8" s="1"/>
  <c r="H16751" i="8" s="1"/>
  <c r="G16751" i="8"/>
  <c r="E16752" i="8"/>
  <c r="F16752" i="8" s="1"/>
  <c r="H16752" i="8" s="1"/>
  <c r="G16752" i="8"/>
  <c r="E16753" i="8"/>
  <c r="F16753" i="8" s="1"/>
  <c r="H16753" i="8" s="1"/>
  <c r="G16753" i="8"/>
  <c r="E16754" i="8"/>
  <c r="F16754" i="8" s="1"/>
  <c r="H16754" i="8" s="1"/>
  <c r="G16754" i="8"/>
  <c r="E16755" i="8"/>
  <c r="F16755" i="8" s="1"/>
  <c r="H16755" i="8" s="1"/>
  <c r="G16755" i="8"/>
  <c r="E16756" i="8"/>
  <c r="F16756" i="8" s="1"/>
  <c r="H16756" i="8" s="1"/>
  <c r="G16756" i="8"/>
  <c r="E16757" i="8"/>
  <c r="F16757" i="8" s="1"/>
  <c r="H16757" i="8" s="1"/>
  <c r="G16757" i="8"/>
  <c r="E16758" i="8"/>
  <c r="F16758" i="8" s="1"/>
  <c r="H16758" i="8" s="1"/>
  <c r="G16758" i="8"/>
  <c r="E16759" i="8"/>
  <c r="F16759" i="8" s="1"/>
  <c r="H16759" i="8" s="1"/>
  <c r="G16759" i="8"/>
  <c r="E16760" i="8"/>
  <c r="F16760" i="8" s="1"/>
  <c r="H16760" i="8" s="1"/>
  <c r="G16760" i="8"/>
  <c r="E16761" i="8"/>
  <c r="F16761" i="8" s="1"/>
  <c r="H16761" i="8" s="1"/>
  <c r="G16761" i="8"/>
  <c r="E16762" i="8"/>
  <c r="F16762" i="8" s="1"/>
  <c r="H16762" i="8" s="1"/>
  <c r="G16762" i="8"/>
  <c r="E16763" i="8"/>
  <c r="F16763" i="8" s="1"/>
  <c r="H16763" i="8" s="1"/>
  <c r="G16763" i="8"/>
  <c r="E16764" i="8"/>
  <c r="F16764" i="8" s="1"/>
  <c r="H16764" i="8" s="1"/>
  <c r="G16764" i="8"/>
  <c r="E16765" i="8"/>
  <c r="F16765" i="8" s="1"/>
  <c r="H16765" i="8" s="1"/>
  <c r="G16765" i="8"/>
  <c r="E16766" i="8"/>
  <c r="F16766" i="8" s="1"/>
  <c r="H16766" i="8" s="1"/>
  <c r="G16766" i="8"/>
  <c r="E16767" i="8"/>
  <c r="F16767" i="8" s="1"/>
  <c r="H16767" i="8" s="1"/>
  <c r="G16767" i="8"/>
  <c r="E16768" i="8"/>
  <c r="F16768" i="8" s="1"/>
  <c r="H16768" i="8" s="1"/>
  <c r="G16768" i="8"/>
  <c r="E16769" i="8"/>
  <c r="F16769" i="8" s="1"/>
  <c r="H16769" i="8" s="1"/>
  <c r="G16769" i="8"/>
  <c r="E16770" i="8"/>
  <c r="F16770" i="8" s="1"/>
  <c r="H16770" i="8" s="1"/>
  <c r="G16770" i="8"/>
  <c r="E16771" i="8"/>
  <c r="F16771" i="8" s="1"/>
  <c r="H16771" i="8" s="1"/>
  <c r="G16771" i="8"/>
  <c r="E16772" i="8"/>
  <c r="F16772" i="8" s="1"/>
  <c r="H16772" i="8" s="1"/>
  <c r="G16772" i="8"/>
  <c r="E16773" i="8"/>
  <c r="F16773" i="8" s="1"/>
  <c r="H16773" i="8" s="1"/>
  <c r="G16773" i="8"/>
  <c r="E16774" i="8"/>
  <c r="F16774" i="8" s="1"/>
  <c r="H16774" i="8" s="1"/>
  <c r="G16774" i="8"/>
  <c r="E16775" i="8"/>
  <c r="F16775" i="8" s="1"/>
  <c r="H16775" i="8" s="1"/>
  <c r="G16775" i="8"/>
  <c r="E16776" i="8"/>
  <c r="F16776" i="8" s="1"/>
  <c r="H16776" i="8" s="1"/>
  <c r="G16776" i="8"/>
  <c r="E16777" i="8"/>
  <c r="F16777" i="8" s="1"/>
  <c r="H16777" i="8" s="1"/>
  <c r="G16777" i="8"/>
  <c r="E16778" i="8"/>
  <c r="F16778" i="8" s="1"/>
  <c r="H16778" i="8" s="1"/>
  <c r="G16778" i="8"/>
  <c r="E16779" i="8"/>
  <c r="F16779" i="8" s="1"/>
  <c r="H16779" i="8" s="1"/>
  <c r="G16779" i="8"/>
  <c r="E16780" i="8"/>
  <c r="F16780" i="8" s="1"/>
  <c r="H16780" i="8" s="1"/>
  <c r="G16780" i="8"/>
  <c r="E16781" i="8"/>
  <c r="F16781" i="8" s="1"/>
  <c r="H16781" i="8" s="1"/>
  <c r="G16781" i="8"/>
  <c r="E16782" i="8"/>
  <c r="F16782" i="8" s="1"/>
  <c r="H16782" i="8" s="1"/>
  <c r="G16782" i="8"/>
  <c r="E16783" i="8"/>
  <c r="F16783" i="8" s="1"/>
  <c r="H16783" i="8" s="1"/>
  <c r="G16783" i="8"/>
  <c r="E16784" i="8"/>
  <c r="F16784" i="8" s="1"/>
  <c r="H16784" i="8" s="1"/>
  <c r="G16784" i="8"/>
  <c r="E16785" i="8"/>
  <c r="F16785" i="8" s="1"/>
  <c r="H16785" i="8" s="1"/>
  <c r="G16785" i="8"/>
  <c r="E16786" i="8"/>
  <c r="F16786" i="8" s="1"/>
  <c r="H16786" i="8" s="1"/>
  <c r="G16786" i="8"/>
  <c r="E16787" i="8"/>
  <c r="F16787" i="8" s="1"/>
  <c r="H16787" i="8" s="1"/>
  <c r="G16787" i="8"/>
  <c r="E16788" i="8"/>
  <c r="F16788" i="8" s="1"/>
  <c r="H16788" i="8" s="1"/>
  <c r="G16788" i="8"/>
  <c r="E16789" i="8"/>
  <c r="F16789" i="8" s="1"/>
  <c r="H16789" i="8" s="1"/>
  <c r="G16789" i="8"/>
  <c r="E16790" i="8"/>
  <c r="F16790" i="8" s="1"/>
  <c r="H16790" i="8" s="1"/>
  <c r="G16790" i="8"/>
  <c r="E16791" i="8"/>
  <c r="F16791" i="8" s="1"/>
  <c r="H16791" i="8" s="1"/>
  <c r="G16791" i="8"/>
  <c r="E16792" i="8"/>
  <c r="F16792" i="8" s="1"/>
  <c r="H16792" i="8" s="1"/>
  <c r="G16792" i="8"/>
  <c r="E16793" i="8"/>
  <c r="F16793" i="8" s="1"/>
  <c r="H16793" i="8" s="1"/>
  <c r="G16793" i="8"/>
  <c r="E16794" i="8"/>
  <c r="F16794" i="8" s="1"/>
  <c r="H16794" i="8" s="1"/>
  <c r="G16794" i="8"/>
  <c r="E16795" i="8"/>
  <c r="F16795" i="8" s="1"/>
  <c r="H16795" i="8" s="1"/>
  <c r="G16795" i="8"/>
  <c r="E16796" i="8"/>
  <c r="F16796" i="8" s="1"/>
  <c r="H16796" i="8" s="1"/>
  <c r="G16796" i="8"/>
  <c r="E16797" i="8"/>
  <c r="F16797" i="8" s="1"/>
  <c r="H16797" i="8" s="1"/>
  <c r="G16797" i="8"/>
  <c r="E16798" i="8"/>
  <c r="F16798" i="8" s="1"/>
  <c r="H16798" i="8" s="1"/>
  <c r="G16798" i="8"/>
  <c r="E16799" i="8"/>
  <c r="F16799" i="8" s="1"/>
  <c r="H16799" i="8" s="1"/>
  <c r="G16799" i="8"/>
  <c r="E16800" i="8"/>
  <c r="F16800" i="8" s="1"/>
  <c r="H16800" i="8" s="1"/>
  <c r="G16800" i="8"/>
  <c r="E16801" i="8"/>
  <c r="F16801" i="8" s="1"/>
  <c r="H16801" i="8" s="1"/>
  <c r="G16801" i="8"/>
  <c r="E16802" i="8"/>
  <c r="F16802" i="8" s="1"/>
  <c r="H16802" i="8" s="1"/>
  <c r="G16802" i="8"/>
  <c r="E16803" i="8"/>
  <c r="F16803" i="8" s="1"/>
  <c r="H16803" i="8" s="1"/>
  <c r="G16803" i="8"/>
  <c r="E16804" i="8"/>
  <c r="F16804" i="8" s="1"/>
  <c r="H16804" i="8" s="1"/>
  <c r="G16804" i="8"/>
  <c r="E16805" i="8"/>
  <c r="F16805" i="8" s="1"/>
  <c r="H16805" i="8" s="1"/>
  <c r="G16805" i="8"/>
  <c r="E16806" i="8"/>
  <c r="F16806" i="8" s="1"/>
  <c r="H16806" i="8" s="1"/>
  <c r="G16806" i="8"/>
  <c r="E16807" i="8"/>
  <c r="F16807" i="8" s="1"/>
  <c r="H16807" i="8" s="1"/>
  <c r="G16807" i="8"/>
  <c r="E16808" i="8"/>
  <c r="F16808" i="8" s="1"/>
  <c r="H16808" i="8" s="1"/>
  <c r="G16808" i="8"/>
  <c r="E16809" i="8"/>
  <c r="F16809" i="8" s="1"/>
  <c r="H16809" i="8" s="1"/>
  <c r="G16809" i="8"/>
  <c r="E16810" i="8"/>
  <c r="F16810" i="8" s="1"/>
  <c r="H16810" i="8" s="1"/>
  <c r="G16810" i="8"/>
  <c r="E16811" i="8"/>
  <c r="F16811" i="8" s="1"/>
  <c r="H16811" i="8" s="1"/>
  <c r="G16811" i="8"/>
  <c r="E16812" i="8"/>
  <c r="F16812" i="8" s="1"/>
  <c r="H16812" i="8" s="1"/>
  <c r="G16812" i="8"/>
  <c r="E16813" i="8"/>
  <c r="F16813" i="8" s="1"/>
  <c r="H16813" i="8" s="1"/>
  <c r="G16813" i="8"/>
  <c r="E16814" i="8"/>
  <c r="F16814" i="8" s="1"/>
  <c r="H16814" i="8" s="1"/>
  <c r="G16814" i="8"/>
  <c r="E16815" i="8"/>
  <c r="F16815" i="8" s="1"/>
  <c r="H16815" i="8" s="1"/>
  <c r="G16815" i="8"/>
  <c r="E16816" i="8"/>
  <c r="F16816" i="8" s="1"/>
  <c r="H16816" i="8" s="1"/>
  <c r="G16816" i="8"/>
  <c r="E16817" i="8"/>
  <c r="F16817" i="8" s="1"/>
  <c r="H16817" i="8" s="1"/>
  <c r="G16817" i="8"/>
  <c r="E16818" i="8"/>
  <c r="F16818" i="8" s="1"/>
  <c r="H16818" i="8" s="1"/>
  <c r="G16818" i="8"/>
  <c r="E16819" i="8"/>
  <c r="F16819" i="8" s="1"/>
  <c r="H16819" i="8" s="1"/>
  <c r="G16819" i="8"/>
  <c r="E16820" i="8"/>
  <c r="F16820" i="8" s="1"/>
  <c r="H16820" i="8" s="1"/>
  <c r="G16820" i="8"/>
  <c r="E16821" i="8"/>
  <c r="F16821" i="8" s="1"/>
  <c r="H16821" i="8" s="1"/>
  <c r="G16821" i="8"/>
  <c r="E16822" i="8"/>
  <c r="F16822" i="8" s="1"/>
  <c r="H16822" i="8" s="1"/>
  <c r="G16822" i="8"/>
  <c r="E16823" i="8"/>
  <c r="F16823" i="8" s="1"/>
  <c r="H16823" i="8" s="1"/>
  <c r="G16823" i="8"/>
  <c r="E16824" i="8"/>
  <c r="F16824" i="8" s="1"/>
  <c r="H16824" i="8" s="1"/>
  <c r="G16824" i="8"/>
  <c r="E16825" i="8"/>
  <c r="F16825" i="8" s="1"/>
  <c r="H16825" i="8" s="1"/>
  <c r="G16825" i="8"/>
  <c r="E16826" i="8"/>
  <c r="F16826" i="8" s="1"/>
  <c r="H16826" i="8" s="1"/>
  <c r="G16826" i="8"/>
  <c r="E16827" i="8"/>
  <c r="F16827" i="8" s="1"/>
  <c r="H16827" i="8" s="1"/>
  <c r="G16827" i="8"/>
  <c r="E16828" i="8"/>
  <c r="F16828" i="8" s="1"/>
  <c r="H16828" i="8" s="1"/>
  <c r="G16828" i="8"/>
  <c r="E16829" i="8"/>
  <c r="F16829" i="8" s="1"/>
  <c r="H16829" i="8" s="1"/>
  <c r="G16829" i="8"/>
  <c r="E16830" i="8"/>
  <c r="F16830" i="8" s="1"/>
  <c r="H16830" i="8" s="1"/>
  <c r="G16830" i="8"/>
  <c r="E16831" i="8"/>
  <c r="F16831" i="8" s="1"/>
  <c r="H16831" i="8" s="1"/>
  <c r="G16831" i="8"/>
  <c r="E16832" i="8"/>
  <c r="F16832" i="8" s="1"/>
  <c r="H16832" i="8" s="1"/>
  <c r="G16832" i="8"/>
  <c r="E16833" i="8"/>
  <c r="F16833" i="8" s="1"/>
  <c r="H16833" i="8" s="1"/>
  <c r="G16833" i="8"/>
  <c r="E16834" i="8"/>
  <c r="F16834" i="8" s="1"/>
  <c r="H16834" i="8" s="1"/>
  <c r="G16834" i="8"/>
  <c r="E16835" i="8"/>
  <c r="F16835" i="8" s="1"/>
  <c r="H16835" i="8" s="1"/>
  <c r="G16835" i="8"/>
  <c r="E16836" i="8"/>
  <c r="F16836" i="8" s="1"/>
  <c r="H16836" i="8" s="1"/>
  <c r="G16836" i="8"/>
  <c r="E16837" i="8"/>
  <c r="F16837" i="8" s="1"/>
  <c r="H16837" i="8" s="1"/>
  <c r="G16837" i="8"/>
  <c r="E16838" i="8"/>
  <c r="F16838" i="8" s="1"/>
  <c r="H16838" i="8" s="1"/>
  <c r="G16838" i="8"/>
  <c r="E16839" i="8"/>
  <c r="F16839" i="8" s="1"/>
  <c r="H16839" i="8" s="1"/>
  <c r="G16839" i="8"/>
  <c r="E16840" i="8"/>
  <c r="F16840" i="8" s="1"/>
  <c r="H16840" i="8" s="1"/>
  <c r="G16840" i="8"/>
  <c r="E16841" i="8"/>
  <c r="F16841" i="8" s="1"/>
  <c r="H16841" i="8" s="1"/>
  <c r="G16841" i="8"/>
  <c r="E16842" i="8"/>
  <c r="F16842" i="8" s="1"/>
  <c r="H16842" i="8" s="1"/>
  <c r="G16842" i="8"/>
  <c r="E16843" i="8"/>
  <c r="F16843" i="8" s="1"/>
  <c r="H16843" i="8" s="1"/>
  <c r="G16843" i="8"/>
  <c r="E16844" i="8"/>
  <c r="F16844" i="8" s="1"/>
  <c r="H16844" i="8" s="1"/>
  <c r="G16844" i="8"/>
  <c r="E16845" i="8"/>
  <c r="F16845" i="8" s="1"/>
  <c r="H16845" i="8" s="1"/>
  <c r="G16845" i="8"/>
  <c r="E16846" i="8"/>
  <c r="F16846" i="8" s="1"/>
  <c r="H16846" i="8" s="1"/>
  <c r="G16846" i="8"/>
  <c r="E16847" i="8"/>
  <c r="F16847" i="8" s="1"/>
  <c r="H16847" i="8" s="1"/>
  <c r="G16847" i="8"/>
  <c r="E16848" i="8"/>
  <c r="F16848" i="8" s="1"/>
  <c r="H16848" i="8" s="1"/>
  <c r="G16848" i="8"/>
  <c r="E16849" i="8"/>
  <c r="F16849" i="8" s="1"/>
  <c r="H16849" i="8" s="1"/>
  <c r="G16849" i="8"/>
  <c r="E16850" i="8"/>
  <c r="F16850" i="8" s="1"/>
  <c r="H16850" i="8" s="1"/>
  <c r="G16850" i="8"/>
  <c r="E16851" i="8"/>
  <c r="F16851" i="8" s="1"/>
  <c r="H16851" i="8" s="1"/>
  <c r="G16851" i="8"/>
  <c r="E16852" i="8"/>
  <c r="F16852" i="8" s="1"/>
  <c r="H16852" i="8" s="1"/>
  <c r="G16852" i="8"/>
  <c r="E16853" i="8"/>
  <c r="F16853" i="8" s="1"/>
  <c r="H16853" i="8" s="1"/>
  <c r="G16853" i="8"/>
  <c r="E16854" i="8"/>
  <c r="F16854" i="8" s="1"/>
  <c r="H16854" i="8" s="1"/>
  <c r="G16854" i="8"/>
  <c r="E16855" i="8"/>
  <c r="F16855" i="8" s="1"/>
  <c r="H16855" i="8" s="1"/>
  <c r="G16855" i="8"/>
  <c r="E16856" i="8"/>
  <c r="F16856" i="8" s="1"/>
  <c r="H16856" i="8" s="1"/>
  <c r="G16856" i="8"/>
  <c r="E16857" i="8"/>
  <c r="F16857" i="8" s="1"/>
  <c r="H16857" i="8" s="1"/>
  <c r="G16857" i="8"/>
  <c r="E16858" i="8"/>
  <c r="F16858" i="8" s="1"/>
  <c r="H16858" i="8" s="1"/>
  <c r="G16858" i="8"/>
  <c r="E16859" i="8"/>
  <c r="F16859" i="8" s="1"/>
  <c r="H16859" i="8" s="1"/>
  <c r="G16859" i="8"/>
  <c r="E16860" i="8"/>
  <c r="F16860" i="8" s="1"/>
  <c r="H16860" i="8" s="1"/>
  <c r="G16860" i="8"/>
  <c r="E16861" i="8"/>
  <c r="F16861" i="8" s="1"/>
  <c r="H16861" i="8" s="1"/>
  <c r="G16861" i="8"/>
  <c r="E16862" i="8"/>
  <c r="F16862" i="8" s="1"/>
  <c r="H16862" i="8" s="1"/>
  <c r="G16862" i="8"/>
  <c r="E16863" i="8"/>
  <c r="F16863" i="8" s="1"/>
  <c r="H16863" i="8" s="1"/>
  <c r="G16863" i="8"/>
  <c r="E16864" i="8"/>
  <c r="F16864" i="8" s="1"/>
  <c r="H16864" i="8" s="1"/>
  <c r="G16864" i="8"/>
  <c r="E16865" i="8"/>
  <c r="F16865" i="8" s="1"/>
  <c r="H16865" i="8" s="1"/>
  <c r="G16865" i="8"/>
  <c r="E16866" i="8"/>
  <c r="F16866" i="8" s="1"/>
  <c r="H16866" i="8" s="1"/>
  <c r="G16866" i="8"/>
  <c r="E16867" i="8"/>
  <c r="F16867" i="8" s="1"/>
  <c r="H16867" i="8" s="1"/>
  <c r="G16867" i="8"/>
  <c r="E16868" i="8"/>
  <c r="F16868" i="8" s="1"/>
  <c r="H16868" i="8" s="1"/>
  <c r="G16868" i="8"/>
  <c r="E16869" i="8"/>
  <c r="F16869" i="8" s="1"/>
  <c r="H16869" i="8" s="1"/>
  <c r="G16869" i="8"/>
  <c r="E16870" i="8"/>
  <c r="F16870" i="8" s="1"/>
  <c r="H16870" i="8" s="1"/>
  <c r="G16870" i="8"/>
  <c r="E16871" i="8"/>
  <c r="F16871" i="8" s="1"/>
  <c r="H16871" i="8" s="1"/>
  <c r="G16871" i="8"/>
  <c r="E16872" i="8"/>
  <c r="F16872" i="8" s="1"/>
  <c r="H16872" i="8" s="1"/>
  <c r="G16872" i="8"/>
  <c r="E16873" i="8"/>
  <c r="F16873" i="8" s="1"/>
  <c r="H16873" i="8" s="1"/>
  <c r="G16873" i="8"/>
  <c r="E16874" i="8"/>
  <c r="F16874" i="8" s="1"/>
  <c r="H16874" i="8" s="1"/>
  <c r="G16874" i="8"/>
  <c r="E16875" i="8"/>
  <c r="F16875" i="8" s="1"/>
  <c r="H16875" i="8" s="1"/>
  <c r="G16875" i="8"/>
  <c r="E16876" i="8"/>
  <c r="F16876" i="8" s="1"/>
  <c r="H16876" i="8" s="1"/>
  <c r="G16876" i="8"/>
  <c r="E16877" i="8"/>
  <c r="F16877" i="8" s="1"/>
  <c r="H16877" i="8" s="1"/>
  <c r="G16877" i="8"/>
  <c r="E16878" i="8"/>
  <c r="F16878" i="8" s="1"/>
  <c r="H16878" i="8" s="1"/>
  <c r="G16878" i="8"/>
  <c r="E16879" i="8"/>
  <c r="F16879" i="8" s="1"/>
  <c r="H16879" i="8" s="1"/>
  <c r="G16879" i="8"/>
  <c r="E16880" i="8"/>
  <c r="F16880" i="8" s="1"/>
  <c r="H16880" i="8" s="1"/>
  <c r="G16880" i="8"/>
  <c r="E16881" i="8"/>
  <c r="F16881" i="8" s="1"/>
  <c r="H16881" i="8" s="1"/>
  <c r="G16881" i="8"/>
  <c r="E16882" i="8"/>
  <c r="F16882" i="8" s="1"/>
  <c r="H16882" i="8" s="1"/>
  <c r="G16882" i="8"/>
  <c r="E16883" i="8"/>
  <c r="F16883" i="8" s="1"/>
  <c r="H16883" i="8" s="1"/>
  <c r="G16883" i="8"/>
  <c r="E16884" i="8"/>
  <c r="F16884" i="8" s="1"/>
  <c r="H16884" i="8" s="1"/>
  <c r="G16884" i="8"/>
  <c r="E16885" i="8"/>
  <c r="F16885" i="8" s="1"/>
  <c r="H16885" i="8" s="1"/>
  <c r="G16885" i="8"/>
  <c r="E16886" i="8"/>
  <c r="F16886" i="8" s="1"/>
  <c r="H16886" i="8" s="1"/>
  <c r="G16886" i="8"/>
  <c r="E16887" i="8"/>
  <c r="F16887" i="8" s="1"/>
  <c r="H16887" i="8" s="1"/>
  <c r="G16887" i="8"/>
  <c r="E16888" i="8"/>
  <c r="F16888" i="8" s="1"/>
  <c r="H16888" i="8" s="1"/>
  <c r="G16888" i="8"/>
  <c r="E16889" i="8"/>
  <c r="F16889" i="8" s="1"/>
  <c r="H16889" i="8" s="1"/>
  <c r="G16889" i="8"/>
  <c r="E16890" i="8"/>
  <c r="F16890" i="8" s="1"/>
  <c r="H16890" i="8" s="1"/>
  <c r="G16890" i="8"/>
  <c r="E16891" i="8"/>
  <c r="F16891" i="8" s="1"/>
  <c r="H16891" i="8" s="1"/>
  <c r="G16891" i="8"/>
  <c r="E16892" i="8"/>
  <c r="F16892" i="8" s="1"/>
  <c r="H16892" i="8" s="1"/>
  <c r="G16892" i="8"/>
  <c r="E16893" i="8"/>
  <c r="F16893" i="8" s="1"/>
  <c r="H16893" i="8" s="1"/>
  <c r="G16893" i="8"/>
  <c r="E16894" i="8"/>
  <c r="F16894" i="8" s="1"/>
  <c r="H16894" i="8" s="1"/>
  <c r="G16894" i="8"/>
  <c r="E16895" i="8"/>
  <c r="F16895" i="8" s="1"/>
  <c r="H16895" i="8" s="1"/>
  <c r="G16895" i="8"/>
  <c r="E16896" i="8"/>
  <c r="F16896" i="8" s="1"/>
  <c r="H16896" i="8" s="1"/>
  <c r="G16896" i="8"/>
  <c r="E16897" i="8"/>
  <c r="F16897" i="8" s="1"/>
  <c r="H16897" i="8" s="1"/>
  <c r="G16897" i="8"/>
  <c r="E16898" i="8"/>
  <c r="F16898" i="8" s="1"/>
  <c r="H16898" i="8" s="1"/>
  <c r="G16898" i="8"/>
  <c r="E16899" i="8"/>
  <c r="F16899" i="8" s="1"/>
  <c r="H16899" i="8" s="1"/>
  <c r="G16899" i="8"/>
  <c r="E16900" i="8"/>
  <c r="F16900" i="8" s="1"/>
  <c r="H16900" i="8" s="1"/>
  <c r="G16900" i="8"/>
  <c r="E16901" i="8"/>
  <c r="F16901" i="8" s="1"/>
  <c r="H16901" i="8" s="1"/>
  <c r="G16901" i="8"/>
  <c r="E16902" i="8"/>
  <c r="F16902" i="8" s="1"/>
  <c r="H16902" i="8" s="1"/>
  <c r="G16902" i="8"/>
  <c r="E16903" i="8"/>
  <c r="F16903" i="8" s="1"/>
  <c r="H16903" i="8" s="1"/>
  <c r="G16903" i="8"/>
  <c r="E16904" i="8"/>
  <c r="F16904" i="8" s="1"/>
  <c r="H16904" i="8" s="1"/>
  <c r="G16904" i="8"/>
  <c r="E16905" i="8"/>
  <c r="F16905" i="8" s="1"/>
  <c r="H16905" i="8" s="1"/>
  <c r="G16905" i="8"/>
  <c r="E16906" i="8"/>
  <c r="F16906" i="8" s="1"/>
  <c r="H16906" i="8" s="1"/>
  <c r="G16906" i="8"/>
  <c r="E16907" i="8"/>
  <c r="F16907" i="8" s="1"/>
  <c r="H16907" i="8" s="1"/>
  <c r="G16907" i="8"/>
  <c r="E16908" i="8"/>
  <c r="F16908" i="8" s="1"/>
  <c r="H16908" i="8" s="1"/>
  <c r="G16908" i="8"/>
  <c r="E16909" i="8"/>
  <c r="F16909" i="8" s="1"/>
  <c r="H16909" i="8" s="1"/>
  <c r="G16909" i="8"/>
  <c r="E16910" i="8"/>
  <c r="F16910" i="8" s="1"/>
  <c r="H16910" i="8" s="1"/>
  <c r="G16910" i="8"/>
  <c r="E16911" i="8"/>
  <c r="F16911" i="8" s="1"/>
  <c r="H16911" i="8" s="1"/>
  <c r="G16911" i="8"/>
  <c r="E16912" i="8"/>
  <c r="F16912" i="8" s="1"/>
  <c r="H16912" i="8" s="1"/>
  <c r="G16912" i="8"/>
  <c r="E16913" i="8"/>
  <c r="F16913" i="8" s="1"/>
  <c r="H16913" i="8" s="1"/>
  <c r="G16913" i="8"/>
  <c r="E16914" i="8"/>
  <c r="F16914" i="8" s="1"/>
  <c r="H16914" i="8" s="1"/>
  <c r="G16914" i="8"/>
  <c r="E16915" i="8"/>
  <c r="F16915" i="8" s="1"/>
  <c r="H16915" i="8" s="1"/>
  <c r="G16915" i="8"/>
  <c r="E16916" i="8"/>
  <c r="F16916" i="8" s="1"/>
  <c r="H16916" i="8" s="1"/>
  <c r="G16916" i="8"/>
  <c r="E16917" i="8"/>
  <c r="F16917" i="8" s="1"/>
  <c r="H16917" i="8" s="1"/>
  <c r="G16917" i="8"/>
  <c r="E16918" i="8"/>
  <c r="F16918" i="8" s="1"/>
  <c r="H16918" i="8" s="1"/>
  <c r="G16918" i="8"/>
  <c r="E16919" i="8"/>
  <c r="F16919" i="8" s="1"/>
  <c r="H16919" i="8" s="1"/>
  <c r="G16919" i="8"/>
  <c r="E16920" i="8"/>
  <c r="F16920" i="8" s="1"/>
  <c r="H16920" i="8" s="1"/>
  <c r="G16920" i="8"/>
  <c r="E16921" i="8"/>
  <c r="F16921" i="8" s="1"/>
  <c r="H16921" i="8" s="1"/>
  <c r="G16921" i="8"/>
  <c r="E16922" i="8"/>
  <c r="F16922" i="8" s="1"/>
  <c r="H16922" i="8" s="1"/>
  <c r="G16922" i="8"/>
  <c r="E16923" i="8"/>
  <c r="F16923" i="8" s="1"/>
  <c r="H16923" i="8" s="1"/>
  <c r="G16923" i="8"/>
  <c r="E16924" i="8"/>
  <c r="F16924" i="8" s="1"/>
  <c r="H16924" i="8" s="1"/>
  <c r="G16924" i="8"/>
  <c r="E16925" i="8"/>
  <c r="F16925" i="8" s="1"/>
  <c r="H16925" i="8" s="1"/>
  <c r="G16925" i="8"/>
  <c r="E16926" i="8"/>
  <c r="F16926" i="8" s="1"/>
  <c r="H16926" i="8" s="1"/>
  <c r="G16926" i="8"/>
  <c r="E16927" i="8"/>
  <c r="F16927" i="8" s="1"/>
  <c r="H16927" i="8" s="1"/>
  <c r="G16927" i="8"/>
  <c r="E16928" i="8"/>
  <c r="F16928" i="8" s="1"/>
  <c r="H16928" i="8" s="1"/>
  <c r="G16928" i="8"/>
  <c r="E16929" i="8"/>
  <c r="F16929" i="8" s="1"/>
  <c r="H16929" i="8" s="1"/>
  <c r="G16929" i="8"/>
  <c r="E16930" i="8"/>
  <c r="F16930" i="8" s="1"/>
  <c r="H16930" i="8" s="1"/>
  <c r="G16930" i="8"/>
  <c r="E16931" i="8"/>
  <c r="F16931" i="8" s="1"/>
  <c r="H16931" i="8" s="1"/>
  <c r="G16931" i="8"/>
  <c r="E16932" i="8"/>
  <c r="F16932" i="8" s="1"/>
  <c r="H16932" i="8" s="1"/>
  <c r="G16932" i="8"/>
  <c r="E16933" i="8"/>
  <c r="F16933" i="8" s="1"/>
  <c r="H16933" i="8" s="1"/>
  <c r="G16933" i="8"/>
  <c r="E16934" i="8"/>
  <c r="F16934" i="8" s="1"/>
  <c r="H16934" i="8" s="1"/>
  <c r="G16934" i="8"/>
  <c r="E16935" i="8"/>
  <c r="F16935" i="8" s="1"/>
  <c r="H16935" i="8" s="1"/>
  <c r="G16935" i="8"/>
  <c r="E16936" i="8"/>
  <c r="F16936" i="8" s="1"/>
  <c r="H16936" i="8" s="1"/>
  <c r="G16936" i="8"/>
  <c r="E16937" i="8"/>
  <c r="F16937" i="8" s="1"/>
  <c r="H16937" i="8" s="1"/>
  <c r="G16937" i="8"/>
  <c r="E16938" i="8"/>
  <c r="F16938" i="8" s="1"/>
  <c r="H16938" i="8" s="1"/>
  <c r="G16938" i="8"/>
  <c r="E16939" i="8"/>
  <c r="F16939" i="8" s="1"/>
  <c r="H16939" i="8" s="1"/>
  <c r="G16939" i="8"/>
  <c r="E16940" i="8"/>
  <c r="F16940" i="8" s="1"/>
  <c r="H16940" i="8" s="1"/>
  <c r="G16940" i="8"/>
  <c r="E16941" i="8"/>
  <c r="F16941" i="8" s="1"/>
  <c r="H16941" i="8" s="1"/>
  <c r="G16941" i="8"/>
  <c r="E16942" i="8"/>
  <c r="F16942" i="8" s="1"/>
  <c r="H16942" i="8" s="1"/>
  <c r="G16942" i="8"/>
  <c r="E16943" i="8"/>
  <c r="F16943" i="8" s="1"/>
  <c r="H16943" i="8" s="1"/>
  <c r="G16943" i="8"/>
  <c r="E16944" i="8"/>
  <c r="F16944" i="8" s="1"/>
  <c r="H16944" i="8" s="1"/>
  <c r="G16944" i="8"/>
  <c r="E16945" i="8"/>
  <c r="F16945" i="8" s="1"/>
  <c r="H16945" i="8" s="1"/>
  <c r="G16945" i="8"/>
  <c r="E16946" i="8"/>
  <c r="F16946" i="8" s="1"/>
  <c r="H16946" i="8" s="1"/>
  <c r="G16946" i="8"/>
  <c r="E16947" i="8"/>
  <c r="F16947" i="8" s="1"/>
  <c r="H16947" i="8" s="1"/>
  <c r="G16947" i="8"/>
  <c r="E16948" i="8"/>
  <c r="F16948" i="8" s="1"/>
  <c r="H16948" i="8" s="1"/>
  <c r="G16948" i="8"/>
  <c r="E16949" i="8"/>
  <c r="F16949" i="8" s="1"/>
  <c r="H16949" i="8" s="1"/>
  <c r="G16949" i="8"/>
  <c r="E16950" i="8"/>
  <c r="F16950" i="8" s="1"/>
  <c r="H16950" i="8" s="1"/>
  <c r="G16950" i="8"/>
  <c r="E16951" i="8"/>
  <c r="F16951" i="8" s="1"/>
  <c r="H16951" i="8" s="1"/>
  <c r="G16951" i="8"/>
  <c r="E16952" i="8"/>
  <c r="F16952" i="8" s="1"/>
  <c r="H16952" i="8" s="1"/>
  <c r="G16952" i="8"/>
  <c r="E16953" i="8"/>
  <c r="F16953" i="8" s="1"/>
  <c r="H16953" i="8" s="1"/>
  <c r="G16953" i="8"/>
  <c r="E16954" i="8"/>
  <c r="F16954" i="8" s="1"/>
  <c r="H16954" i="8" s="1"/>
  <c r="G16954" i="8"/>
  <c r="E16955" i="8"/>
  <c r="F16955" i="8" s="1"/>
  <c r="H16955" i="8" s="1"/>
  <c r="G16955" i="8"/>
  <c r="E16956" i="8"/>
  <c r="F16956" i="8" s="1"/>
  <c r="H16956" i="8" s="1"/>
  <c r="G16956" i="8"/>
  <c r="E16957" i="8"/>
  <c r="F16957" i="8" s="1"/>
  <c r="H16957" i="8" s="1"/>
  <c r="G16957" i="8"/>
  <c r="E16958" i="8"/>
  <c r="F16958" i="8" s="1"/>
  <c r="H16958" i="8" s="1"/>
  <c r="G16958" i="8"/>
  <c r="E16959" i="8"/>
  <c r="F16959" i="8" s="1"/>
  <c r="H16959" i="8" s="1"/>
  <c r="G16959" i="8"/>
  <c r="E16960" i="8"/>
  <c r="F16960" i="8" s="1"/>
  <c r="H16960" i="8" s="1"/>
  <c r="G16960" i="8"/>
  <c r="E16961" i="8"/>
  <c r="F16961" i="8" s="1"/>
  <c r="H16961" i="8" s="1"/>
  <c r="G16961" i="8"/>
  <c r="E16962" i="8"/>
  <c r="F16962" i="8" s="1"/>
  <c r="H16962" i="8" s="1"/>
  <c r="G16962" i="8"/>
  <c r="E16963" i="8"/>
  <c r="F16963" i="8" s="1"/>
  <c r="H16963" i="8" s="1"/>
  <c r="G16963" i="8"/>
  <c r="E16964" i="8"/>
  <c r="F16964" i="8" s="1"/>
  <c r="H16964" i="8" s="1"/>
  <c r="G16964" i="8"/>
  <c r="E16965" i="8"/>
  <c r="F16965" i="8" s="1"/>
  <c r="H16965" i="8" s="1"/>
  <c r="G16965" i="8"/>
  <c r="E16966" i="8"/>
  <c r="F16966" i="8" s="1"/>
  <c r="H16966" i="8" s="1"/>
  <c r="G16966" i="8"/>
  <c r="E16967" i="8"/>
  <c r="F16967" i="8" s="1"/>
  <c r="H16967" i="8" s="1"/>
  <c r="G16967" i="8"/>
  <c r="E16968" i="8"/>
  <c r="F16968" i="8" s="1"/>
  <c r="H16968" i="8" s="1"/>
  <c r="G16968" i="8"/>
  <c r="E16969" i="8"/>
  <c r="F16969" i="8" s="1"/>
  <c r="H16969" i="8" s="1"/>
  <c r="G16969" i="8"/>
  <c r="E16970" i="8"/>
  <c r="F16970" i="8" s="1"/>
  <c r="H16970" i="8" s="1"/>
  <c r="G16970" i="8"/>
  <c r="E16971" i="8"/>
  <c r="F16971" i="8" s="1"/>
  <c r="H16971" i="8" s="1"/>
  <c r="G16971" i="8"/>
  <c r="E16972" i="8"/>
  <c r="F16972" i="8" s="1"/>
  <c r="H16972" i="8" s="1"/>
  <c r="G16972" i="8"/>
  <c r="E16973" i="8"/>
  <c r="F16973" i="8" s="1"/>
  <c r="H16973" i="8" s="1"/>
  <c r="G16973" i="8"/>
  <c r="E16974" i="8"/>
  <c r="F16974" i="8" s="1"/>
  <c r="H16974" i="8" s="1"/>
  <c r="G16974" i="8"/>
  <c r="E16975" i="8"/>
  <c r="F16975" i="8" s="1"/>
  <c r="H16975" i="8" s="1"/>
  <c r="G16975" i="8"/>
  <c r="E16976" i="8"/>
  <c r="F16976" i="8" s="1"/>
  <c r="H16976" i="8" s="1"/>
  <c r="G16976" i="8"/>
  <c r="E16977" i="8"/>
  <c r="F16977" i="8" s="1"/>
  <c r="H16977" i="8" s="1"/>
  <c r="G16977" i="8"/>
  <c r="E16978" i="8"/>
  <c r="F16978" i="8" s="1"/>
  <c r="H16978" i="8" s="1"/>
  <c r="G16978" i="8"/>
  <c r="E16979" i="8"/>
  <c r="F16979" i="8" s="1"/>
  <c r="H16979" i="8" s="1"/>
  <c r="G16979" i="8"/>
  <c r="E16980" i="8"/>
  <c r="F16980" i="8" s="1"/>
  <c r="H16980" i="8" s="1"/>
  <c r="G16980" i="8"/>
  <c r="E16981" i="8"/>
  <c r="F16981" i="8" s="1"/>
  <c r="H16981" i="8" s="1"/>
  <c r="G16981" i="8"/>
  <c r="E16982" i="8"/>
  <c r="F16982" i="8" s="1"/>
  <c r="H16982" i="8" s="1"/>
  <c r="G16982" i="8"/>
  <c r="E16983" i="8"/>
  <c r="F16983" i="8" s="1"/>
  <c r="H16983" i="8" s="1"/>
  <c r="G16983" i="8"/>
  <c r="E16984" i="8"/>
  <c r="F16984" i="8" s="1"/>
  <c r="H16984" i="8" s="1"/>
  <c r="G16984" i="8"/>
  <c r="E16985" i="8"/>
  <c r="F16985" i="8" s="1"/>
  <c r="H16985" i="8" s="1"/>
  <c r="G16985" i="8"/>
  <c r="E16986" i="8"/>
  <c r="F16986" i="8" s="1"/>
  <c r="H16986" i="8" s="1"/>
  <c r="G16986" i="8"/>
  <c r="E16987" i="8"/>
  <c r="F16987" i="8" s="1"/>
  <c r="H16987" i="8" s="1"/>
  <c r="G16987" i="8"/>
  <c r="E16988" i="8"/>
  <c r="F16988" i="8" s="1"/>
  <c r="H16988" i="8" s="1"/>
  <c r="G16988" i="8"/>
  <c r="E16989" i="8"/>
  <c r="F16989" i="8" s="1"/>
  <c r="H16989" i="8" s="1"/>
  <c r="G16989" i="8"/>
  <c r="E16990" i="8"/>
  <c r="F16990" i="8" s="1"/>
  <c r="H16990" i="8" s="1"/>
  <c r="G16990" i="8"/>
  <c r="E16991" i="8"/>
  <c r="F16991" i="8" s="1"/>
  <c r="H16991" i="8" s="1"/>
  <c r="G16991" i="8"/>
  <c r="E16992" i="8"/>
  <c r="F16992" i="8" s="1"/>
  <c r="H16992" i="8" s="1"/>
  <c r="G16992" i="8"/>
  <c r="E16993" i="8"/>
  <c r="F16993" i="8" s="1"/>
  <c r="H16993" i="8" s="1"/>
  <c r="G16993" i="8"/>
  <c r="E16994" i="8"/>
  <c r="F16994" i="8" s="1"/>
  <c r="H16994" i="8" s="1"/>
  <c r="G16994" i="8"/>
  <c r="E16995" i="8"/>
  <c r="F16995" i="8" s="1"/>
  <c r="H16995" i="8" s="1"/>
  <c r="G16995" i="8"/>
  <c r="E16996" i="8"/>
  <c r="F16996" i="8" s="1"/>
  <c r="H16996" i="8" s="1"/>
  <c r="G16996" i="8"/>
  <c r="E16997" i="8"/>
  <c r="F16997" i="8" s="1"/>
  <c r="H16997" i="8" s="1"/>
  <c r="G16997" i="8"/>
  <c r="E16998" i="8"/>
  <c r="F16998" i="8" s="1"/>
  <c r="H16998" i="8" s="1"/>
  <c r="G16998" i="8"/>
  <c r="E16999" i="8"/>
  <c r="F16999" i="8" s="1"/>
  <c r="H16999" i="8" s="1"/>
  <c r="G16999" i="8"/>
  <c r="E17000" i="8"/>
  <c r="F17000" i="8" s="1"/>
  <c r="H17000" i="8" s="1"/>
  <c r="G17000" i="8"/>
  <c r="E17001" i="8"/>
  <c r="F17001" i="8"/>
  <c r="H17001" i="8" s="1"/>
  <c r="G17001" i="8"/>
  <c r="E17002" i="8"/>
  <c r="F17002" i="8" s="1"/>
  <c r="H17002" i="8" s="1"/>
  <c r="G17002" i="8"/>
  <c r="E17003" i="8"/>
  <c r="F17003" i="8"/>
  <c r="H17003" i="8" s="1"/>
  <c r="G17003" i="8"/>
  <c r="E17004" i="8"/>
  <c r="F17004" i="8" s="1"/>
  <c r="H17004" i="8" s="1"/>
  <c r="G17004" i="8"/>
  <c r="E17005" i="8"/>
  <c r="F17005" i="8"/>
  <c r="H17005" i="8" s="1"/>
  <c r="G17005" i="8"/>
  <c r="E17006" i="8"/>
  <c r="F17006" i="8" s="1"/>
  <c r="H17006" i="8" s="1"/>
  <c r="G17006" i="8"/>
  <c r="E17007" i="8"/>
  <c r="F17007" i="8"/>
  <c r="H17007" i="8" s="1"/>
  <c r="G17007" i="8"/>
  <c r="E17008" i="8"/>
  <c r="F17008" i="8" s="1"/>
  <c r="H17008" i="8" s="1"/>
  <c r="G17008" i="8"/>
  <c r="E17009" i="8"/>
  <c r="F17009" i="8"/>
  <c r="H17009" i="8" s="1"/>
  <c r="G17009" i="8"/>
  <c r="E17010" i="8"/>
  <c r="F17010" i="8" s="1"/>
  <c r="H17010" i="8" s="1"/>
  <c r="G17010" i="8"/>
  <c r="E17011" i="8"/>
  <c r="F17011" i="8"/>
  <c r="H17011" i="8" s="1"/>
  <c r="G17011" i="8"/>
  <c r="E17012" i="8"/>
  <c r="F17012" i="8" s="1"/>
  <c r="H17012" i="8" s="1"/>
  <c r="G17012" i="8"/>
  <c r="E17013" i="8"/>
  <c r="F17013" i="8"/>
  <c r="H17013" i="8" s="1"/>
  <c r="G17013" i="8"/>
  <c r="E17014" i="8"/>
  <c r="F17014" i="8" s="1"/>
  <c r="H17014" i="8" s="1"/>
  <c r="G17014" i="8"/>
  <c r="E17015" i="8"/>
  <c r="F17015" i="8"/>
  <c r="H17015" i="8" s="1"/>
  <c r="G17015" i="8"/>
  <c r="E17016" i="8"/>
  <c r="F17016" i="8" s="1"/>
  <c r="H17016" i="8" s="1"/>
  <c r="G17016" i="8"/>
  <c r="E17017" i="8"/>
  <c r="F17017" i="8"/>
  <c r="H17017" i="8" s="1"/>
  <c r="G17017" i="8"/>
  <c r="E17018" i="8"/>
  <c r="F17018" i="8" s="1"/>
  <c r="H17018" i="8" s="1"/>
  <c r="G17018" i="8"/>
  <c r="E17019" i="8"/>
  <c r="F17019" i="8"/>
  <c r="H17019" i="8" s="1"/>
  <c r="G17019" i="8"/>
  <c r="E17020" i="8"/>
  <c r="F17020" i="8" s="1"/>
  <c r="H17020" i="8" s="1"/>
  <c r="G17020" i="8"/>
  <c r="E17021" i="8"/>
  <c r="F17021" i="8"/>
  <c r="H17021" i="8" s="1"/>
  <c r="G17021" i="8"/>
  <c r="E17022" i="8"/>
  <c r="F17022" i="8" s="1"/>
  <c r="H17022" i="8" s="1"/>
  <c r="G17022" i="8"/>
  <c r="E17023" i="8"/>
  <c r="F17023" i="8"/>
  <c r="H17023" i="8" s="1"/>
  <c r="G17023" i="8"/>
  <c r="E17024" i="8"/>
  <c r="F17024" i="8" s="1"/>
  <c r="H17024" i="8" s="1"/>
  <c r="G17024" i="8"/>
  <c r="E17025" i="8"/>
  <c r="F17025" i="8"/>
  <c r="H17025" i="8" s="1"/>
  <c r="G17025" i="8"/>
  <c r="E17026" i="8"/>
  <c r="F17026" i="8" s="1"/>
  <c r="H17026" i="8" s="1"/>
  <c r="G17026" i="8"/>
  <c r="E17027" i="8"/>
  <c r="F17027" i="8"/>
  <c r="H17027" i="8" s="1"/>
  <c r="G17027" i="8"/>
  <c r="E17028" i="8"/>
  <c r="F17028" i="8" s="1"/>
  <c r="H17028" i="8" s="1"/>
  <c r="G17028" i="8"/>
  <c r="E17029" i="8"/>
  <c r="F17029" i="8"/>
  <c r="H17029" i="8" s="1"/>
  <c r="G17029" i="8"/>
  <c r="E17030" i="8"/>
  <c r="F17030" i="8" s="1"/>
  <c r="H17030" i="8" s="1"/>
  <c r="G17030" i="8"/>
  <c r="E17031" i="8"/>
  <c r="F17031" i="8"/>
  <c r="H17031" i="8" s="1"/>
  <c r="G17031" i="8"/>
  <c r="E17032" i="8"/>
  <c r="F17032" i="8" s="1"/>
  <c r="H17032" i="8" s="1"/>
  <c r="G17032" i="8"/>
  <c r="E17033" i="8"/>
  <c r="F17033" i="8"/>
  <c r="H17033" i="8" s="1"/>
  <c r="G17033" i="8"/>
  <c r="E17034" i="8"/>
  <c r="F17034" i="8" s="1"/>
  <c r="H17034" i="8" s="1"/>
  <c r="G17034" i="8"/>
  <c r="E17035" i="8"/>
  <c r="F17035" i="8"/>
  <c r="H17035" i="8" s="1"/>
  <c r="G17035" i="8"/>
  <c r="E17036" i="8"/>
  <c r="F17036" i="8" s="1"/>
  <c r="H17036" i="8" s="1"/>
  <c r="G17036" i="8"/>
  <c r="E17037" i="8"/>
  <c r="F17037" i="8"/>
  <c r="H17037" i="8" s="1"/>
  <c r="G17037" i="8"/>
  <c r="E17038" i="8"/>
  <c r="F17038" i="8" s="1"/>
  <c r="H17038" i="8" s="1"/>
  <c r="G17038" i="8"/>
  <c r="E17039" i="8"/>
  <c r="F17039" i="8"/>
  <c r="H17039" i="8" s="1"/>
  <c r="G17039" i="8"/>
  <c r="E17040" i="8"/>
  <c r="F17040" i="8" s="1"/>
  <c r="H17040" i="8" s="1"/>
  <c r="G17040" i="8"/>
  <c r="E17041" i="8"/>
  <c r="F17041" i="8"/>
  <c r="H17041" i="8" s="1"/>
  <c r="G17041" i="8"/>
  <c r="E17042" i="8"/>
  <c r="F17042" i="8" s="1"/>
  <c r="H17042" i="8" s="1"/>
  <c r="G17042" i="8"/>
  <c r="E17043" i="8"/>
  <c r="F17043" i="8"/>
  <c r="H17043" i="8" s="1"/>
  <c r="G17043" i="8"/>
  <c r="E17044" i="8"/>
  <c r="F17044" i="8" s="1"/>
  <c r="H17044" i="8" s="1"/>
  <c r="G17044" i="8"/>
  <c r="E17045" i="8"/>
  <c r="F17045" i="8"/>
  <c r="H17045" i="8" s="1"/>
  <c r="G17045" i="8"/>
  <c r="E17046" i="8"/>
  <c r="F17046" i="8" s="1"/>
  <c r="H17046" i="8" s="1"/>
  <c r="G17046" i="8"/>
  <c r="E17047" i="8"/>
  <c r="F17047" i="8"/>
  <c r="H17047" i="8" s="1"/>
  <c r="G17047" i="8"/>
  <c r="E17048" i="8"/>
  <c r="F17048" i="8" s="1"/>
  <c r="H17048" i="8" s="1"/>
  <c r="G17048" i="8"/>
  <c r="E17049" i="8"/>
  <c r="F17049" i="8"/>
  <c r="H17049" i="8" s="1"/>
  <c r="G17049" i="8"/>
  <c r="E17050" i="8"/>
  <c r="F17050" i="8" s="1"/>
  <c r="H17050" i="8" s="1"/>
  <c r="G17050" i="8"/>
  <c r="E17051" i="8"/>
  <c r="F17051" i="8"/>
  <c r="H17051" i="8" s="1"/>
  <c r="G17051" i="8"/>
  <c r="E17052" i="8"/>
  <c r="F17052" i="8" s="1"/>
  <c r="H17052" i="8" s="1"/>
  <c r="G17052" i="8"/>
  <c r="E17053" i="8"/>
  <c r="F17053" i="8"/>
  <c r="H17053" i="8" s="1"/>
  <c r="G17053" i="8"/>
  <c r="E17054" i="8"/>
  <c r="F17054" i="8" s="1"/>
  <c r="H17054" i="8" s="1"/>
  <c r="G17054" i="8"/>
  <c r="E17055" i="8"/>
  <c r="F17055" i="8"/>
  <c r="H17055" i="8" s="1"/>
  <c r="G17055" i="8"/>
  <c r="E17056" i="8"/>
  <c r="F17056" i="8" s="1"/>
  <c r="H17056" i="8" s="1"/>
  <c r="G17056" i="8"/>
  <c r="E17057" i="8"/>
  <c r="F17057" i="8"/>
  <c r="H17057" i="8" s="1"/>
  <c r="G17057" i="8"/>
  <c r="E17058" i="8"/>
  <c r="F17058" i="8" s="1"/>
  <c r="H17058" i="8" s="1"/>
  <c r="G17058" i="8"/>
  <c r="E17059" i="8"/>
  <c r="F17059" i="8"/>
  <c r="H17059" i="8" s="1"/>
  <c r="G17059" i="8"/>
  <c r="E17060" i="8"/>
  <c r="F17060" i="8" s="1"/>
  <c r="H17060" i="8" s="1"/>
  <c r="G17060" i="8"/>
  <c r="E17061" i="8"/>
  <c r="F17061" i="8"/>
  <c r="H17061" i="8" s="1"/>
  <c r="G17061" i="8"/>
  <c r="E17062" i="8"/>
  <c r="F17062" i="8" s="1"/>
  <c r="H17062" i="8" s="1"/>
  <c r="G17062" i="8"/>
  <c r="E17063" i="8"/>
  <c r="F17063" i="8"/>
  <c r="H17063" i="8" s="1"/>
  <c r="G17063" i="8"/>
  <c r="E17064" i="8"/>
  <c r="F17064" i="8" s="1"/>
  <c r="H17064" i="8" s="1"/>
  <c r="G17064" i="8"/>
  <c r="E17065" i="8"/>
  <c r="F17065" i="8"/>
  <c r="H17065" i="8" s="1"/>
  <c r="G17065" i="8"/>
  <c r="E17066" i="8"/>
  <c r="F17066" i="8" s="1"/>
  <c r="H17066" i="8" s="1"/>
  <c r="G17066" i="8"/>
  <c r="E17067" i="8"/>
  <c r="F17067" i="8"/>
  <c r="H17067" i="8" s="1"/>
  <c r="G17067" i="8"/>
  <c r="E17068" i="8"/>
  <c r="F17068" i="8" s="1"/>
  <c r="H17068" i="8" s="1"/>
  <c r="G17068" i="8"/>
  <c r="E17069" i="8"/>
  <c r="F17069" i="8"/>
  <c r="H17069" i="8" s="1"/>
  <c r="G17069" i="8"/>
  <c r="E17070" i="8"/>
  <c r="F17070" i="8" s="1"/>
  <c r="H17070" i="8" s="1"/>
  <c r="G17070" i="8"/>
  <c r="E17071" i="8"/>
  <c r="F17071" i="8"/>
  <c r="H17071" i="8" s="1"/>
  <c r="G17071" i="8"/>
  <c r="E17072" i="8"/>
  <c r="F17072" i="8" s="1"/>
  <c r="H17072" i="8" s="1"/>
  <c r="G17072" i="8"/>
  <c r="E17073" i="8"/>
  <c r="F17073" i="8"/>
  <c r="H17073" i="8" s="1"/>
  <c r="G17073" i="8"/>
  <c r="E17074" i="8"/>
  <c r="F17074" i="8" s="1"/>
  <c r="H17074" i="8" s="1"/>
  <c r="G17074" i="8"/>
  <c r="E17075" i="8"/>
  <c r="F17075" i="8"/>
  <c r="H17075" i="8" s="1"/>
  <c r="G17075" i="8"/>
  <c r="E17076" i="8"/>
  <c r="F17076" i="8" s="1"/>
  <c r="H17076" i="8" s="1"/>
  <c r="G17076" i="8"/>
  <c r="E17077" i="8"/>
  <c r="F17077" i="8"/>
  <c r="H17077" i="8" s="1"/>
  <c r="G17077" i="8"/>
  <c r="E17078" i="8"/>
  <c r="F17078" i="8" s="1"/>
  <c r="H17078" i="8" s="1"/>
  <c r="G17078" i="8"/>
  <c r="E17079" i="8"/>
  <c r="F17079" i="8"/>
  <c r="H17079" i="8" s="1"/>
  <c r="G17079" i="8"/>
  <c r="E17080" i="8"/>
  <c r="F17080" i="8" s="1"/>
  <c r="H17080" i="8" s="1"/>
  <c r="G17080" i="8"/>
  <c r="E17081" i="8"/>
  <c r="F17081" i="8"/>
  <c r="H17081" i="8" s="1"/>
  <c r="G17081" i="8"/>
  <c r="E17082" i="8"/>
  <c r="F17082" i="8" s="1"/>
  <c r="H17082" i="8" s="1"/>
  <c r="G17082" i="8"/>
  <c r="E17083" i="8"/>
  <c r="F17083" i="8"/>
  <c r="H17083" i="8" s="1"/>
  <c r="G17083" i="8"/>
  <c r="E17084" i="8"/>
  <c r="F17084" i="8" s="1"/>
  <c r="H17084" i="8" s="1"/>
  <c r="G17084" i="8"/>
  <c r="E17085" i="8"/>
  <c r="F17085" i="8"/>
  <c r="H17085" i="8" s="1"/>
  <c r="G17085" i="8"/>
  <c r="E17086" i="8"/>
  <c r="F17086" i="8" s="1"/>
  <c r="H17086" i="8" s="1"/>
  <c r="G17086" i="8"/>
  <c r="E17087" i="8"/>
  <c r="F17087" i="8"/>
  <c r="H17087" i="8" s="1"/>
  <c r="G17087" i="8"/>
  <c r="E17088" i="8"/>
  <c r="F17088" i="8" s="1"/>
  <c r="H17088" i="8" s="1"/>
  <c r="G17088" i="8"/>
  <c r="E17089" i="8"/>
  <c r="F17089" i="8"/>
  <c r="H17089" i="8" s="1"/>
  <c r="G17089" i="8"/>
  <c r="E17090" i="8"/>
  <c r="F17090" i="8" s="1"/>
  <c r="H17090" i="8" s="1"/>
  <c r="G17090" i="8"/>
  <c r="E17091" i="8"/>
  <c r="F17091" i="8"/>
  <c r="H17091" i="8" s="1"/>
  <c r="G17091" i="8"/>
  <c r="E17092" i="8"/>
  <c r="F17092" i="8" s="1"/>
  <c r="H17092" i="8" s="1"/>
  <c r="G17092" i="8"/>
  <c r="E17093" i="8"/>
  <c r="F17093" i="8"/>
  <c r="H17093" i="8" s="1"/>
  <c r="G17093" i="8"/>
  <c r="E17094" i="8"/>
  <c r="F17094" i="8" s="1"/>
  <c r="H17094" i="8" s="1"/>
  <c r="G17094" i="8"/>
  <c r="E17095" i="8"/>
  <c r="F17095" i="8"/>
  <c r="H17095" i="8" s="1"/>
  <c r="G17095" i="8"/>
  <c r="E17096" i="8"/>
  <c r="F17096" i="8" s="1"/>
  <c r="H17096" i="8" s="1"/>
  <c r="G17096" i="8"/>
  <c r="E17097" i="8"/>
  <c r="F17097" i="8"/>
  <c r="H17097" i="8" s="1"/>
  <c r="G17097" i="8"/>
  <c r="E17098" i="8"/>
  <c r="F17098" i="8" s="1"/>
  <c r="H17098" i="8" s="1"/>
  <c r="G17098" i="8"/>
  <c r="E17099" i="8"/>
  <c r="F17099" i="8"/>
  <c r="H17099" i="8" s="1"/>
  <c r="G17099" i="8"/>
  <c r="E17100" i="8"/>
  <c r="F17100" i="8" s="1"/>
  <c r="H17100" i="8" s="1"/>
  <c r="G17100" i="8"/>
  <c r="E17101" i="8"/>
  <c r="F17101" i="8"/>
  <c r="H17101" i="8" s="1"/>
  <c r="G17101" i="8"/>
  <c r="E17102" i="8"/>
  <c r="F17102" i="8" s="1"/>
  <c r="H17102" i="8" s="1"/>
  <c r="G17102" i="8"/>
  <c r="E17103" i="8"/>
  <c r="F17103" i="8"/>
  <c r="H17103" i="8" s="1"/>
  <c r="G17103" i="8"/>
  <c r="E17104" i="8"/>
  <c r="F17104" i="8" s="1"/>
  <c r="H17104" i="8" s="1"/>
  <c r="G17104" i="8"/>
  <c r="E17105" i="8"/>
  <c r="F17105" i="8"/>
  <c r="H17105" i="8" s="1"/>
  <c r="G17105" i="8"/>
  <c r="E17106" i="8"/>
  <c r="F17106" i="8" s="1"/>
  <c r="H17106" i="8" s="1"/>
  <c r="G17106" i="8"/>
  <c r="E17107" i="8"/>
  <c r="F17107" i="8"/>
  <c r="H17107" i="8" s="1"/>
  <c r="G17107" i="8"/>
  <c r="E17108" i="8"/>
  <c r="F17108" i="8" s="1"/>
  <c r="H17108" i="8" s="1"/>
  <c r="G17108" i="8"/>
  <c r="E17109" i="8"/>
  <c r="F17109" i="8"/>
  <c r="H17109" i="8" s="1"/>
  <c r="G17109" i="8"/>
  <c r="E17110" i="8"/>
  <c r="F17110" i="8" s="1"/>
  <c r="H17110" i="8" s="1"/>
  <c r="G17110" i="8"/>
  <c r="E17111" i="8"/>
  <c r="F17111" i="8"/>
  <c r="H17111" i="8" s="1"/>
  <c r="G17111" i="8"/>
  <c r="E17112" i="8"/>
  <c r="F17112" i="8" s="1"/>
  <c r="H17112" i="8" s="1"/>
  <c r="G17112" i="8"/>
  <c r="E17113" i="8"/>
  <c r="F17113" i="8"/>
  <c r="H17113" i="8" s="1"/>
  <c r="G17113" i="8"/>
  <c r="E17114" i="8"/>
  <c r="F17114" i="8" s="1"/>
  <c r="H17114" i="8" s="1"/>
  <c r="G17114" i="8"/>
  <c r="E17115" i="8"/>
  <c r="F17115" i="8"/>
  <c r="H17115" i="8" s="1"/>
  <c r="G17115" i="8"/>
  <c r="E17116" i="8"/>
  <c r="F17116" i="8" s="1"/>
  <c r="H17116" i="8" s="1"/>
  <c r="G17116" i="8"/>
  <c r="E17117" i="8"/>
  <c r="F17117" i="8"/>
  <c r="H17117" i="8" s="1"/>
  <c r="G17117" i="8"/>
  <c r="E17118" i="8"/>
  <c r="F17118" i="8" s="1"/>
  <c r="H17118" i="8" s="1"/>
  <c r="G17118" i="8"/>
  <c r="E17119" i="8"/>
  <c r="F17119" i="8"/>
  <c r="H17119" i="8" s="1"/>
  <c r="G17119" i="8"/>
  <c r="E17120" i="8"/>
  <c r="F17120" i="8" s="1"/>
  <c r="H17120" i="8" s="1"/>
  <c r="G17120" i="8"/>
  <c r="E17121" i="8"/>
  <c r="F17121" i="8"/>
  <c r="H17121" i="8" s="1"/>
  <c r="G17121" i="8"/>
  <c r="E17122" i="8"/>
  <c r="F17122" i="8" s="1"/>
  <c r="H17122" i="8" s="1"/>
  <c r="G17122" i="8"/>
  <c r="E17123" i="8"/>
  <c r="F17123" i="8"/>
  <c r="H17123" i="8" s="1"/>
  <c r="G17123" i="8"/>
  <c r="E17124" i="8"/>
  <c r="F17124" i="8" s="1"/>
  <c r="H17124" i="8" s="1"/>
  <c r="G17124" i="8"/>
  <c r="E17125" i="8"/>
  <c r="F17125" i="8"/>
  <c r="H17125" i="8" s="1"/>
  <c r="G17125" i="8"/>
  <c r="E17126" i="8"/>
  <c r="F17126" i="8" s="1"/>
  <c r="H17126" i="8" s="1"/>
  <c r="G17126" i="8"/>
  <c r="E17127" i="8"/>
  <c r="F17127" i="8"/>
  <c r="H17127" i="8" s="1"/>
  <c r="G17127" i="8"/>
  <c r="E17128" i="8"/>
  <c r="F17128" i="8" s="1"/>
  <c r="H17128" i="8" s="1"/>
  <c r="G17128" i="8"/>
  <c r="E17129" i="8"/>
  <c r="F17129" i="8"/>
  <c r="H17129" i="8" s="1"/>
  <c r="G17129" i="8"/>
  <c r="E17130" i="8"/>
  <c r="F17130" i="8" s="1"/>
  <c r="H17130" i="8" s="1"/>
  <c r="G17130" i="8"/>
  <c r="E17131" i="8"/>
  <c r="F17131" i="8"/>
  <c r="H17131" i="8" s="1"/>
  <c r="G17131" i="8"/>
  <c r="E17132" i="8"/>
  <c r="F17132" i="8" s="1"/>
  <c r="H17132" i="8" s="1"/>
  <c r="G17132" i="8"/>
  <c r="E17133" i="8"/>
  <c r="F17133" i="8"/>
  <c r="H17133" i="8" s="1"/>
  <c r="G17133" i="8"/>
  <c r="E17134" i="8"/>
  <c r="F17134" i="8" s="1"/>
  <c r="H17134" i="8" s="1"/>
  <c r="G17134" i="8"/>
  <c r="E17135" i="8"/>
  <c r="F17135" i="8"/>
  <c r="H17135" i="8" s="1"/>
  <c r="G17135" i="8"/>
  <c r="E17136" i="8"/>
  <c r="F17136" i="8" s="1"/>
  <c r="H17136" i="8" s="1"/>
  <c r="G17136" i="8"/>
  <c r="E17137" i="8"/>
  <c r="F17137" i="8"/>
  <c r="H17137" i="8" s="1"/>
  <c r="G17137" i="8"/>
  <c r="E17138" i="8"/>
  <c r="F17138" i="8" s="1"/>
  <c r="H17138" i="8" s="1"/>
  <c r="G17138" i="8"/>
  <c r="E17139" i="8"/>
  <c r="F17139" i="8"/>
  <c r="H17139" i="8" s="1"/>
  <c r="G17139" i="8"/>
  <c r="E17140" i="8"/>
  <c r="F17140" i="8" s="1"/>
  <c r="H17140" i="8" s="1"/>
  <c r="G17140" i="8"/>
  <c r="E17141" i="8"/>
  <c r="F17141" i="8"/>
  <c r="H17141" i="8" s="1"/>
  <c r="G17141" i="8"/>
  <c r="E17142" i="8"/>
  <c r="F17142" i="8" s="1"/>
  <c r="H17142" i="8" s="1"/>
  <c r="G17142" i="8"/>
  <c r="E17143" i="8"/>
  <c r="F17143" i="8"/>
  <c r="H17143" i="8" s="1"/>
  <c r="G17143" i="8"/>
  <c r="E17144" i="8"/>
  <c r="F17144" i="8" s="1"/>
  <c r="H17144" i="8" s="1"/>
  <c r="G17144" i="8"/>
  <c r="E17145" i="8"/>
  <c r="F17145" i="8"/>
  <c r="H17145" i="8" s="1"/>
  <c r="G17145" i="8"/>
  <c r="E17146" i="8"/>
  <c r="F17146" i="8" s="1"/>
  <c r="H17146" i="8" s="1"/>
  <c r="G17146" i="8"/>
  <c r="E17147" i="8"/>
  <c r="F17147" i="8"/>
  <c r="H17147" i="8" s="1"/>
  <c r="G17147" i="8"/>
  <c r="E17148" i="8"/>
  <c r="F17148" i="8" s="1"/>
  <c r="H17148" i="8" s="1"/>
  <c r="G17148" i="8"/>
  <c r="E17149" i="8"/>
  <c r="F17149" i="8"/>
  <c r="H17149" i="8" s="1"/>
  <c r="G17149" i="8"/>
  <c r="E17150" i="8"/>
  <c r="F17150" i="8" s="1"/>
  <c r="H17150" i="8" s="1"/>
  <c r="G17150" i="8"/>
  <c r="E17151" i="8"/>
  <c r="F17151" i="8"/>
  <c r="H17151" i="8" s="1"/>
  <c r="G17151" i="8"/>
  <c r="E17152" i="8"/>
  <c r="F17152" i="8" s="1"/>
  <c r="H17152" i="8" s="1"/>
  <c r="G17152" i="8"/>
  <c r="E17153" i="8"/>
  <c r="F17153" i="8"/>
  <c r="H17153" i="8" s="1"/>
  <c r="G17153" i="8"/>
  <c r="E17154" i="8"/>
  <c r="F17154" i="8" s="1"/>
  <c r="H17154" i="8" s="1"/>
  <c r="G17154" i="8"/>
  <c r="E17155" i="8"/>
  <c r="F17155" i="8"/>
  <c r="H17155" i="8" s="1"/>
  <c r="G17155" i="8"/>
  <c r="E17156" i="8"/>
  <c r="F17156" i="8" s="1"/>
  <c r="H17156" i="8" s="1"/>
  <c r="G17156" i="8"/>
  <c r="E17157" i="8"/>
  <c r="F17157" i="8"/>
  <c r="H17157" i="8" s="1"/>
  <c r="G17157" i="8"/>
  <c r="E17158" i="8"/>
  <c r="F17158" i="8" s="1"/>
  <c r="H17158" i="8" s="1"/>
  <c r="G17158" i="8"/>
  <c r="E17159" i="8"/>
  <c r="F17159" i="8"/>
  <c r="H17159" i="8" s="1"/>
  <c r="G17159" i="8"/>
  <c r="E17160" i="8"/>
  <c r="F17160" i="8" s="1"/>
  <c r="H17160" i="8" s="1"/>
  <c r="G17160" i="8"/>
  <c r="E17161" i="8"/>
  <c r="F17161" i="8"/>
  <c r="H17161" i="8" s="1"/>
  <c r="G17161" i="8"/>
  <c r="E17162" i="8"/>
  <c r="F17162" i="8" s="1"/>
  <c r="H17162" i="8" s="1"/>
  <c r="G17162" i="8"/>
  <c r="E17163" i="8"/>
  <c r="F17163" i="8"/>
  <c r="H17163" i="8" s="1"/>
  <c r="G17163" i="8"/>
  <c r="E17164" i="8"/>
  <c r="F17164" i="8" s="1"/>
  <c r="H17164" i="8" s="1"/>
  <c r="G17164" i="8"/>
  <c r="E17165" i="8"/>
  <c r="F17165" i="8"/>
  <c r="H17165" i="8" s="1"/>
  <c r="G17165" i="8"/>
  <c r="E17166" i="8"/>
  <c r="F17166" i="8" s="1"/>
  <c r="H17166" i="8" s="1"/>
  <c r="G17166" i="8"/>
  <c r="E17167" i="8"/>
  <c r="F17167" i="8"/>
  <c r="H17167" i="8" s="1"/>
  <c r="G17167" i="8"/>
  <c r="E17168" i="8"/>
  <c r="F17168" i="8" s="1"/>
  <c r="H17168" i="8" s="1"/>
  <c r="G17168" i="8"/>
  <c r="E17169" i="8"/>
  <c r="F17169" i="8"/>
  <c r="H17169" i="8" s="1"/>
  <c r="G17169" i="8"/>
  <c r="E17170" i="8"/>
  <c r="F17170" i="8" s="1"/>
  <c r="H17170" i="8" s="1"/>
  <c r="G17170" i="8"/>
  <c r="E17171" i="8"/>
  <c r="F17171" i="8"/>
  <c r="H17171" i="8" s="1"/>
  <c r="G17171" i="8"/>
  <c r="E17172" i="8"/>
  <c r="F17172" i="8" s="1"/>
  <c r="H17172" i="8" s="1"/>
  <c r="G17172" i="8"/>
  <c r="E17173" i="8"/>
  <c r="F17173" i="8"/>
  <c r="H17173" i="8" s="1"/>
  <c r="G17173" i="8"/>
  <c r="E17174" i="8"/>
  <c r="F17174" i="8" s="1"/>
  <c r="H17174" i="8" s="1"/>
  <c r="G17174" i="8"/>
  <c r="E17175" i="8"/>
  <c r="F17175" i="8"/>
  <c r="H17175" i="8" s="1"/>
  <c r="G17175" i="8"/>
  <c r="E17176" i="8"/>
  <c r="F17176" i="8" s="1"/>
  <c r="H17176" i="8" s="1"/>
  <c r="G17176" i="8"/>
  <c r="E17177" i="8"/>
  <c r="F17177" i="8"/>
  <c r="H17177" i="8" s="1"/>
  <c r="G17177" i="8"/>
  <c r="E17178" i="8"/>
  <c r="F17178" i="8" s="1"/>
  <c r="H17178" i="8" s="1"/>
  <c r="G17178" i="8"/>
  <c r="E17179" i="8"/>
  <c r="F17179" i="8"/>
  <c r="H17179" i="8" s="1"/>
  <c r="G17179" i="8"/>
  <c r="E17180" i="8"/>
  <c r="F17180" i="8" s="1"/>
  <c r="H17180" i="8" s="1"/>
  <c r="G17180" i="8"/>
  <c r="E17181" i="8"/>
  <c r="F17181" i="8"/>
  <c r="H17181" i="8" s="1"/>
  <c r="G17181" i="8"/>
  <c r="E17182" i="8"/>
  <c r="F17182" i="8" s="1"/>
  <c r="H17182" i="8" s="1"/>
  <c r="G17182" i="8"/>
  <c r="E17183" i="8"/>
  <c r="F17183" i="8"/>
  <c r="H17183" i="8" s="1"/>
  <c r="G17183" i="8"/>
  <c r="E17184" i="8"/>
  <c r="F17184" i="8" s="1"/>
  <c r="H17184" i="8" s="1"/>
  <c r="G17184" i="8"/>
  <c r="E17185" i="8"/>
  <c r="F17185" i="8"/>
  <c r="H17185" i="8" s="1"/>
  <c r="G17185" i="8"/>
  <c r="E17186" i="8"/>
  <c r="F17186" i="8" s="1"/>
  <c r="H17186" i="8" s="1"/>
  <c r="G17186" i="8"/>
  <c r="E17187" i="8"/>
  <c r="F17187" i="8"/>
  <c r="H17187" i="8" s="1"/>
  <c r="G17187" i="8"/>
  <c r="E17188" i="8"/>
  <c r="F17188" i="8" s="1"/>
  <c r="H17188" i="8" s="1"/>
  <c r="G17188" i="8"/>
  <c r="E17189" i="8"/>
  <c r="F17189" i="8"/>
  <c r="H17189" i="8" s="1"/>
  <c r="G17189" i="8"/>
  <c r="E17190" i="8"/>
  <c r="F17190" i="8" s="1"/>
  <c r="H17190" i="8" s="1"/>
  <c r="G17190" i="8"/>
  <c r="E17191" i="8"/>
  <c r="F17191" i="8"/>
  <c r="H17191" i="8" s="1"/>
  <c r="G17191" i="8"/>
  <c r="E17192" i="8"/>
  <c r="F17192" i="8" s="1"/>
  <c r="H17192" i="8" s="1"/>
  <c r="G17192" i="8"/>
  <c r="E17193" i="8"/>
  <c r="F17193" i="8"/>
  <c r="H17193" i="8" s="1"/>
  <c r="G17193" i="8"/>
  <c r="E17194" i="8"/>
  <c r="F17194" i="8" s="1"/>
  <c r="H17194" i="8" s="1"/>
  <c r="G17194" i="8"/>
  <c r="E17195" i="8"/>
  <c r="F17195" i="8"/>
  <c r="H17195" i="8" s="1"/>
  <c r="G17195" i="8"/>
  <c r="E17196" i="8"/>
  <c r="F17196" i="8" s="1"/>
  <c r="H17196" i="8" s="1"/>
  <c r="G17196" i="8"/>
  <c r="E17197" i="8"/>
  <c r="F17197" i="8"/>
  <c r="H17197" i="8" s="1"/>
  <c r="G17197" i="8"/>
  <c r="E17198" i="8"/>
  <c r="F17198" i="8" s="1"/>
  <c r="H17198" i="8" s="1"/>
  <c r="G17198" i="8"/>
  <c r="E17199" i="8"/>
  <c r="F17199" i="8"/>
  <c r="H17199" i="8" s="1"/>
  <c r="G17199" i="8"/>
  <c r="E17200" i="8"/>
  <c r="F17200" i="8" s="1"/>
  <c r="H17200" i="8" s="1"/>
  <c r="G17200" i="8"/>
  <c r="E17201" i="8"/>
  <c r="F17201" i="8"/>
  <c r="H17201" i="8" s="1"/>
  <c r="G17201" i="8"/>
  <c r="E17202" i="8"/>
  <c r="F17202" i="8" s="1"/>
  <c r="H17202" i="8" s="1"/>
  <c r="G17202" i="8"/>
  <c r="E17203" i="8"/>
  <c r="F17203" i="8"/>
  <c r="H17203" i="8" s="1"/>
  <c r="G17203" i="8"/>
  <c r="E17204" i="8"/>
  <c r="F17204" i="8" s="1"/>
  <c r="H17204" i="8" s="1"/>
  <c r="G17204" i="8"/>
  <c r="E17205" i="8"/>
  <c r="F17205" i="8"/>
  <c r="H17205" i="8" s="1"/>
  <c r="G17205" i="8"/>
  <c r="E17206" i="8"/>
  <c r="F17206" i="8" s="1"/>
  <c r="H17206" i="8" s="1"/>
  <c r="G17206" i="8"/>
  <c r="E17207" i="8"/>
  <c r="F17207" i="8"/>
  <c r="H17207" i="8" s="1"/>
  <c r="G17207" i="8"/>
  <c r="E17208" i="8"/>
  <c r="F17208" i="8" s="1"/>
  <c r="H17208" i="8" s="1"/>
  <c r="G17208" i="8"/>
  <c r="E17209" i="8"/>
  <c r="F17209" i="8"/>
  <c r="H17209" i="8" s="1"/>
  <c r="G17209" i="8"/>
  <c r="E17210" i="8"/>
  <c r="F17210" i="8" s="1"/>
  <c r="H17210" i="8" s="1"/>
  <c r="G17210" i="8"/>
  <c r="E17211" i="8"/>
  <c r="F17211" i="8"/>
  <c r="H17211" i="8" s="1"/>
  <c r="G17211" i="8"/>
  <c r="E17212" i="8"/>
  <c r="F17212" i="8" s="1"/>
  <c r="H17212" i="8" s="1"/>
  <c r="G17212" i="8"/>
  <c r="E17213" i="8"/>
  <c r="F17213" i="8"/>
  <c r="H17213" i="8" s="1"/>
  <c r="G17213" i="8"/>
  <c r="E17214" i="8"/>
  <c r="F17214" i="8" s="1"/>
  <c r="H17214" i="8" s="1"/>
  <c r="G17214" i="8"/>
  <c r="E17215" i="8"/>
  <c r="F17215" i="8"/>
  <c r="H17215" i="8" s="1"/>
  <c r="G17215" i="8"/>
  <c r="E17216" i="8"/>
  <c r="F17216" i="8" s="1"/>
  <c r="H17216" i="8" s="1"/>
  <c r="G17216" i="8"/>
  <c r="E17217" i="8"/>
  <c r="F17217" i="8"/>
  <c r="H17217" i="8" s="1"/>
  <c r="G17217" i="8"/>
  <c r="E17218" i="8"/>
  <c r="F17218" i="8" s="1"/>
  <c r="H17218" i="8" s="1"/>
  <c r="G17218" i="8"/>
  <c r="E17219" i="8"/>
  <c r="F17219" i="8"/>
  <c r="H17219" i="8" s="1"/>
  <c r="G17219" i="8"/>
  <c r="E17220" i="8"/>
  <c r="F17220" i="8" s="1"/>
  <c r="H17220" i="8" s="1"/>
  <c r="G17220" i="8"/>
  <c r="E17221" i="8"/>
  <c r="F17221" i="8"/>
  <c r="H17221" i="8" s="1"/>
  <c r="G17221" i="8"/>
  <c r="E17222" i="8"/>
  <c r="F17222" i="8" s="1"/>
  <c r="H17222" i="8" s="1"/>
  <c r="G17222" i="8"/>
  <c r="E17223" i="8"/>
  <c r="F17223" i="8"/>
  <c r="H17223" i="8" s="1"/>
  <c r="G17223" i="8"/>
  <c r="E17224" i="8"/>
  <c r="F17224" i="8" s="1"/>
  <c r="H17224" i="8" s="1"/>
  <c r="G17224" i="8"/>
  <c r="E17225" i="8"/>
  <c r="F17225" i="8"/>
  <c r="H17225" i="8" s="1"/>
  <c r="G17225" i="8"/>
  <c r="E17226" i="8"/>
  <c r="F17226" i="8" s="1"/>
  <c r="H17226" i="8" s="1"/>
  <c r="G17226" i="8"/>
  <c r="E17227" i="8"/>
  <c r="F17227" i="8"/>
  <c r="H17227" i="8" s="1"/>
  <c r="G17227" i="8"/>
  <c r="E17228" i="8"/>
  <c r="F17228" i="8" s="1"/>
  <c r="H17228" i="8" s="1"/>
  <c r="G17228" i="8"/>
  <c r="E17229" i="8"/>
  <c r="F17229" i="8"/>
  <c r="H17229" i="8" s="1"/>
  <c r="G17229" i="8"/>
  <c r="E17230" i="8"/>
  <c r="F17230" i="8" s="1"/>
  <c r="H17230" i="8" s="1"/>
  <c r="G17230" i="8"/>
  <c r="E17231" i="8"/>
  <c r="F17231" i="8"/>
  <c r="H17231" i="8" s="1"/>
  <c r="G17231" i="8"/>
  <c r="E17232" i="8"/>
  <c r="F17232" i="8" s="1"/>
  <c r="H17232" i="8" s="1"/>
  <c r="G17232" i="8"/>
  <c r="E17233" i="8"/>
  <c r="F17233" i="8"/>
  <c r="H17233" i="8" s="1"/>
  <c r="G17233" i="8"/>
  <c r="E17234" i="8"/>
  <c r="F17234" i="8" s="1"/>
  <c r="H17234" i="8" s="1"/>
  <c r="G17234" i="8"/>
  <c r="E17235" i="8"/>
  <c r="F17235" i="8"/>
  <c r="H17235" i="8" s="1"/>
  <c r="G17235" i="8"/>
  <c r="E17236" i="8"/>
  <c r="F17236" i="8" s="1"/>
  <c r="H17236" i="8" s="1"/>
  <c r="G17236" i="8"/>
  <c r="E17237" i="8"/>
  <c r="F17237" i="8"/>
  <c r="H17237" i="8" s="1"/>
  <c r="G17237" i="8"/>
  <c r="E17238" i="8"/>
  <c r="F17238" i="8" s="1"/>
  <c r="H17238" i="8" s="1"/>
  <c r="G17238" i="8"/>
  <c r="E17239" i="8"/>
  <c r="F17239" i="8"/>
  <c r="H17239" i="8" s="1"/>
  <c r="G17239" i="8"/>
  <c r="E17240" i="8"/>
  <c r="F17240" i="8" s="1"/>
  <c r="H17240" i="8" s="1"/>
  <c r="G17240" i="8"/>
  <c r="E17241" i="8"/>
  <c r="F17241" i="8"/>
  <c r="H17241" i="8" s="1"/>
  <c r="G17241" i="8"/>
  <c r="E17242" i="8"/>
  <c r="F17242" i="8" s="1"/>
  <c r="H17242" i="8" s="1"/>
  <c r="G17242" i="8"/>
  <c r="E17243" i="8"/>
  <c r="F17243" i="8"/>
  <c r="H17243" i="8" s="1"/>
  <c r="G17243" i="8"/>
  <c r="E17244" i="8"/>
  <c r="F17244" i="8" s="1"/>
  <c r="H17244" i="8" s="1"/>
  <c r="G17244" i="8"/>
  <c r="E17245" i="8"/>
  <c r="F17245" i="8"/>
  <c r="H17245" i="8" s="1"/>
  <c r="G17245" i="8"/>
  <c r="E17246" i="8"/>
  <c r="F17246" i="8" s="1"/>
  <c r="H17246" i="8" s="1"/>
  <c r="G17246" i="8"/>
  <c r="E17247" i="8"/>
  <c r="F17247" i="8"/>
  <c r="H17247" i="8" s="1"/>
  <c r="G17247" i="8"/>
  <c r="E17248" i="8"/>
  <c r="F17248" i="8" s="1"/>
  <c r="H17248" i="8" s="1"/>
  <c r="G17248" i="8"/>
  <c r="E17249" i="8"/>
  <c r="F17249" i="8"/>
  <c r="H17249" i="8" s="1"/>
  <c r="G17249" i="8"/>
  <c r="E17250" i="8"/>
  <c r="F17250" i="8" s="1"/>
  <c r="H17250" i="8" s="1"/>
  <c r="G17250" i="8"/>
  <c r="E17251" i="8"/>
  <c r="F17251" i="8"/>
  <c r="H17251" i="8" s="1"/>
  <c r="G17251" i="8"/>
  <c r="E17252" i="8"/>
  <c r="F17252" i="8" s="1"/>
  <c r="H17252" i="8" s="1"/>
  <c r="G17252" i="8"/>
  <c r="E17253" i="8"/>
  <c r="F17253" i="8"/>
  <c r="H17253" i="8" s="1"/>
  <c r="G17253" i="8"/>
  <c r="E17254" i="8"/>
  <c r="F17254" i="8" s="1"/>
  <c r="H17254" i="8" s="1"/>
  <c r="G17254" i="8"/>
  <c r="E17255" i="8"/>
  <c r="F17255" i="8"/>
  <c r="H17255" i="8" s="1"/>
  <c r="G17255" i="8"/>
  <c r="E17256" i="8"/>
  <c r="F17256" i="8" s="1"/>
  <c r="H17256" i="8" s="1"/>
  <c r="G17256" i="8"/>
  <c r="E17257" i="8"/>
  <c r="F17257" i="8"/>
  <c r="H17257" i="8" s="1"/>
  <c r="G17257" i="8"/>
  <c r="E17258" i="8"/>
  <c r="F17258" i="8" s="1"/>
  <c r="H17258" i="8" s="1"/>
  <c r="G17258" i="8"/>
  <c r="E17259" i="8"/>
  <c r="F17259" i="8"/>
  <c r="H17259" i="8" s="1"/>
  <c r="G17259" i="8"/>
  <c r="E17260" i="8"/>
  <c r="F17260" i="8" s="1"/>
  <c r="H17260" i="8" s="1"/>
  <c r="G17260" i="8"/>
  <c r="E17261" i="8"/>
  <c r="F17261" i="8"/>
  <c r="H17261" i="8" s="1"/>
  <c r="G17261" i="8"/>
  <c r="E17262" i="8"/>
  <c r="F17262" i="8" s="1"/>
  <c r="H17262" i="8" s="1"/>
  <c r="G17262" i="8"/>
  <c r="E17263" i="8"/>
  <c r="F17263" i="8"/>
  <c r="H17263" i="8" s="1"/>
  <c r="G17263" i="8"/>
  <c r="E17264" i="8"/>
  <c r="F17264" i="8" s="1"/>
  <c r="H17264" i="8" s="1"/>
  <c r="G17264" i="8"/>
  <c r="E17265" i="8"/>
  <c r="F17265" i="8"/>
  <c r="H17265" i="8" s="1"/>
  <c r="G17265" i="8"/>
  <c r="E17266" i="8"/>
  <c r="F17266" i="8" s="1"/>
  <c r="H17266" i="8" s="1"/>
  <c r="G17266" i="8"/>
  <c r="E17267" i="8"/>
  <c r="F17267" i="8"/>
  <c r="H17267" i="8" s="1"/>
  <c r="G17267" i="8"/>
  <c r="E17268" i="8"/>
  <c r="F17268" i="8" s="1"/>
  <c r="H17268" i="8" s="1"/>
  <c r="G17268" i="8"/>
  <c r="E17269" i="8"/>
  <c r="F17269" i="8"/>
  <c r="H17269" i="8" s="1"/>
  <c r="G17269" i="8"/>
  <c r="E17270" i="8"/>
  <c r="F17270" i="8" s="1"/>
  <c r="H17270" i="8" s="1"/>
  <c r="G17270" i="8"/>
  <c r="E17271" i="8"/>
  <c r="F17271" i="8"/>
  <c r="H17271" i="8" s="1"/>
  <c r="G17271" i="8"/>
  <c r="E17272" i="8"/>
  <c r="F17272" i="8" s="1"/>
  <c r="H17272" i="8" s="1"/>
  <c r="G17272" i="8"/>
  <c r="E17273" i="8"/>
  <c r="F17273" i="8"/>
  <c r="H17273" i="8" s="1"/>
  <c r="G17273" i="8"/>
  <c r="E17274" i="8"/>
  <c r="F17274" i="8" s="1"/>
  <c r="H17274" i="8" s="1"/>
  <c r="G17274" i="8"/>
  <c r="E17275" i="8"/>
  <c r="F17275" i="8"/>
  <c r="H17275" i="8" s="1"/>
  <c r="G17275" i="8"/>
  <c r="E17276" i="8"/>
  <c r="F17276" i="8" s="1"/>
  <c r="H17276" i="8" s="1"/>
  <c r="G17276" i="8"/>
  <c r="E17277" i="8"/>
  <c r="F17277" i="8"/>
  <c r="H17277" i="8" s="1"/>
  <c r="G17277" i="8"/>
  <c r="E17278" i="8"/>
  <c r="F17278" i="8" s="1"/>
  <c r="H17278" i="8" s="1"/>
  <c r="G17278" i="8"/>
  <c r="E17279" i="8"/>
  <c r="F17279" i="8"/>
  <c r="H17279" i="8" s="1"/>
  <c r="G17279" i="8"/>
  <c r="E17280" i="8"/>
  <c r="F17280" i="8" s="1"/>
  <c r="H17280" i="8" s="1"/>
  <c r="G17280" i="8"/>
  <c r="E17281" i="8"/>
  <c r="F17281" i="8"/>
  <c r="H17281" i="8" s="1"/>
  <c r="G17281" i="8"/>
  <c r="E17282" i="8"/>
  <c r="F17282" i="8" s="1"/>
  <c r="H17282" i="8" s="1"/>
  <c r="G17282" i="8"/>
  <c r="E17283" i="8"/>
  <c r="F17283" i="8"/>
  <c r="H17283" i="8" s="1"/>
  <c r="G17283" i="8"/>
  <c r="E17284" i="8"/>
  <c r="F17284" i="8" s="1"/>
  <c r="H17284" i="8" s="1"/>
  <c r="G17284" i="8"/>
  <c r="E17285" i="8"/>
  <c r="F17285" i="8"/>
  <c r="H17285" i="8" s="1"/>
  <c r="G17285" i="8"/>
  <c r="E17286" i="8"/>
  <c r="F17286" i="8" s="1"/>
  <c r="H17286" i="8" s="1"/>
  <c r="G17286" i="8"/>
  <c r="E17287" i="8"/>
  <c r="F17287" i="8"/>
  <c r="H17287" i="8" s="1"/>
  <c r="G17287" i="8"/>
  <c r="E17288" i="8"/>
  <c r="F17288" i="8" s="1"/>
  <c r="H17288" i="8" s="1"/>
  <c r="G17288" i="8"/>
  <c r="E17289" i="8"/>
  <c r="F17289" i="8"/>
  <c r="H17289" i="8" s="1"/>
  <c r="G17289" i="8"/>
  <c r="E17290" i="8"/>
  <c r="F17290" i="8" s="1"/>
  <c r="H17290" i="8" s="1"/>
  <c r="G17290" i="8"/>
  <c r="E17291" i="8"/>
  <c r="F17291" i="8"/>
  <c r="H17291" i="8" s="1"/>
  <c r="G17291" i="8"/>
  <c r="E17292" i="8"/>
  <c r="F17292" i="8" s="1"/>
  <c r="H17292" i="8" s="1"/>
  <c r="G17292" i="8"/>
  <c r="E17293" i="8"/>
  <c r="F17293" i="8"/>
  <c r="H17293" i="8" s="1"/>
  <c r="G17293" i="8"/>
  <c r="E17294" i="8"/>
  <c r="F17294" i="8" s="1"/>
  <c r="H17294" i="8" s="1"/>
  <c r="G17294" i="8"/>
  <c r="E17295" i="8"/>
  <c r="F17295" i="8"/>
  <c r="H17295" i="8" s="1"/>
  <c r="G17295" i="8"/>
  <c r="E17296" i="8"/>
  <c r="F17296" i="8" s="1"/>
  <c r="H17296" i="8" s="1"/>
  <c r="G17296" i="8"/>
  <c r="E17297" i="8"/>
  <c r="F17297" i="8"/>
  <c r="H17297" i="8" s="1"/>
  <c r="G17297" i="8"/>
  <c r="E17298" i="8"/>
  <c r="F17298" i="8" s="1"/>
  <c r="H17298" i="8" s="1"/>
  <c r="G17298" i="8"/>
  <c r="E17299" i="8"/>
  <c r="F17299" i="8"/>
  <c r="H17299" i="8" s="1"/>
  <c r="G17299" i="8"/>
  <c r="E17300" i="8"/>
  <c r="F17300" i="8" s="1"/>
  <c r="H17300" i="8" s="1"/>
  <c r="G17300" i="8"/>
  <c r="E17301" i="8"/>
  <c r="F17301" i="8"/>
  <c r="H17301" i="8" s="1"/>
  <c r="G17301" i="8"/>
  <c r="E17302" i="8"/>
  <c r="F17302" i="8" s="1"/>
  <c r="H17302" i="8" s="1"/>
  <c r="G17302" i="8"/>
  <c r="E17303" i="8"/>
  <c r="F17303" i="8"/>
  <c r="H17303" i="8" s="1"/>
  <c r="G17303" i="8"/>
  <c r="E17304" i="8"/>
  <c r="F17304" i="8" s="1"/>
  <c r="H17304" i="8" s="1"/>
  <c r="G17304" i="8"/>
  <c r="E17305" i="8"/>
  <c r="F17305" i="8"/>
  <c r="H17305" i="8" s="1"/>
  <c r="G17305" i="8"/>
  <c r="E17306" i="8"/>
  <c r="F17306" i="8" s="1"/>
  <c r="H17306" i="8" s="1"/>
  <c r="G17306" i="8"/>
  <c r="E17307" i="8"/>
  <c r="F17307" i="8"/>
  <c r="H17307" i="8" s="1"/>
  <c r="G17307" i="8"/>
  <c r="E17308" i="8"/>
  <c r="F17308" i="8" s="1"/>
  <c r="H17308" i="8" s="1"/>
  <c r="G17308" i="8"/>
  <c r="E17309" i="8"/>
  <c r="F17309" i="8"/>
  <c r="H17309" i="8" s="1"/>
  <c r="G17309" i="8"/>
  <c r="E17310" i="8"/>
  <c r="F17310" i="8" s="1"/>
  <c r="H17310" i="8" s="1"/>
  <c r="G17310" i="8"/>
  <c r="E17311" i="8"/>
  <c r="F17311" i="8"/>
  <c r="H17311" i="8" s="1"/>
  <c r="G17311" i="8"/>
  <c r="E17312" i="8"/>
  <c r="F17312" i="8" s="1"/>
  <c r="H17312" i="8" s="1"/>
  <c r="G17312" i="8"/>
  <c r="E17313" i="8"/>
  <c r="F17313" i="8"/>
  <c r="H17313" i="8" s="1"/>
  <c r="G17313" i="8"/>
  <c r="E17314" i="8"/>
  <c r="F17314" i="8" s="1"/>
  <c r="H17314" i="8" s="1"/>
  <c r="G17314" i="8"/>
  <c r="E17315" i="8"/>
  <c r="F17315" i="8"/>
  <c r="H17315" i="8" s="1"/>
  <c r="G17315" i="8"/>
  <c r="E17316" i="8"/>
  <c r="F17316" i="8" s="1"/>
  <c r="H17316" i="8" s="1"/>
  <c r="G17316" i="8"/>
  <c r="E17317" i="8"/>
  <c r="F17317" i="8"/>
  <c r="H17317" i="8" s="1"/>
  <c r="G17317" i="8"/>
  <c r="E17318" i="8"/>
  <c r="F17318" i="8" s="1"/>
  <c r="H17318" i="8" s="1"/>
  <c r="G17318" i="8"/>
  <c r="E17319" i="8"/>
  <c r="F17319" i="8"/>
  <c r="H17319" i="8" s="1"/>
  <c r="G17319" i="8"/>
  <c r="E17320" i="8"/>
  <c r="F17320" i="8" s="1"/>
  <c r="H17320" i="8" s="1"/>
  <c r="G17320" i="8"/>
  <c r="E17321" i="8"/>
  <c r="F17321" i="8"/>
  <c r="H17321" i="8" s="1"/>
  <c r="G17321" i="8"/>
  <c r="E17322" i="8"/>
  <c r="F17322" i="8" s="1"/>
  <c r="H17322" i="8" s="1"/>
  <c r="G17322" i="8"/>
  <c r="E17323" i="8"/>
  <c r="F17323" i="8"/>
  <c r="H17323" i="8" s="1"/>
  <c r="G17323" i="8"/>
  <c r="E17324" i="8"/>
  <c r="F17324" i="8" s="1"/>
  <c r="H17324" i="8" s="1"/>
  <c r="G17324" i="8"/>
  <c r="E17325" i="8"/>
  <c r="F17325" i="8"/>
  <c r="H17325" i="8" s="1"/>
  <c r="G17325" i="8"/>
  <c r="E17326" i="8"/>
  <c r="F17326" i="8" s="1"/>
  <c r="H17326" i="8" s="1"/>
  <c r="G17326" i="8"/>
  <c r="E17327" i="8"/>
  <c r="F17327" i="8"/>
  <c r="H17327" i="8" s="1"/>
  <c r="G17327" i="8"/>
  <c r="E17328" i="8"/>
  <c r="F17328" i="8" s="1"/>
  <c r="H17328" i="8" s="1"/>
  <c r="G17328" i="8"/>
  <c r="E17329" i="8"/>
  <c r="F17329" i="8"/>
  <c r="H17329" i="8" s="1"/>
  <c r="G17329" i="8"/>
  <c r="E17330" i="8"/>
  <c r="F17330" i="8" s="1"/>
  <c r="H17330" i="8" s="1"/>
  <c r="G17330" i="8"/>
  <c r="E17331" i="8"/>
  <c r="F17331" i="8"/>
  <c r="H17331" i="8" s="1"/>
  <c r="G17331" i="8"/>
  <c r="E17332" i="8"/>
  <c r="F17332" i="8" s="1"/>
  <c r="H17332" i="8" s="1"/>
  <c r="G17332" i="8"/>
  <c r="E17333" i="8"/>
  <c r="F17333" i="8"/>
  <c r="H17333" i="8" s="1"/>
  <c r="G17333" i="8"/>
  <c r="E17334" i="8"/>
  <c r="F17334" i="8" s="1"/>
  <c r="H17334" i="8" s="1"/>
  <c r="G17334" i="8"/>
  <c r="E17335" i="8"/>
  <c r="F17335" i="8"/>
  <c r="H17335" i="8" s="1"/>
  <c r="G17335" i="8"/>
  <c r="E17336" i="8"/>
  <c r="F17336" i="8" s="1"/>
  <c r="H17336" i="8" s="1"/>
  <c r="G17336" i="8"/>
  <c r="E17337" i="8"/>
  <c r="F17337" i="8"/>
  <c r="H17337" i="8" s="1"/>
  <c r="G17337" i="8"/>
  <c r="E17338" i="8"/>
  <c r="F17338" i="8" s="1"/>
  <c r="H17338" i="8" s="1"/>
  <c r="G17338" i="8"/>
  <c r="E17339" i="8"/>
  <c r="F17339" i="8"/>
  <c r="H17339" i="8" s="1"/>
  <c r="G17339" i="8"/>
  <c r="E17340" i="8"/>
  <c r="F17340" i="8" s="1"/>
  <c r="H17340" i="8" s="1"/>
  <c r="G17340" i="8"/>
  <c r="E17341" i="8"/>
  <c r="F17341" i="8"/>
  <c r="H17341" i="8" s="1"/>
  <c r="G17341" i="8"/>
  <c r="E17342" i="8"/>
  <c r="F17342" i="8" s="1"/>
  <c r="H17342" i="8" s="1"/>
  <c r="G17342" i="8"/>
  <c r="E17343" i="8"/>
  <c r="F17343" i="8"/>
  <c r="H17343" i="8" s="1"/>
  <c r="G17343" i="8"/>
  <c r="E17344" i="8"/>
  <c r="F17344" i="8" s="1"/>
  <c r="H17344" i="8" s="1"/>
  <c r="G17344" i="8"/>
  <c r="E17345" i="8"/>
  <c r="F17345" i="8"/>
  <c r="H17345" i="8" s="1"/>
  <c r="G17345" i="8"/>
  <c r="E17346" i="8"/>
  <c r="F17346" i="8" s="1"/>
  <c r="H17346" i="8" s="1"/>
  <c r="G17346" i="8"/>
  <c r="E17347" i="8"/>
  <c r="F17347" i="8"/>
  <c r="H17347" i="8" s="1"/>
  <c r="G17347" i="8"/>
  <c r="E17348" i="8"/>
  <c r="F17348" i="8" s="1"/>
  <c r="H17348" i="8" s="1"/>
  <c r="G17348" i="8"/>
  <c r="E17349" i="8"/>
  <c r="F17349" i="8"/>
  <c r="H17349" i="8" s="1"/>
  <c r="G17349" i="8"/>
  <c r="E17350" i="8"/>
  <c r="F17350" i="8" s="1"/>
  <c r="H17350" i="8" s="1"/>
  <c r="G17350" i="8"/>
  <c r="E17351" i="8"/>
  <c r="F17351" i="8"/>
  <c r="H17351" i="8" s="1"/>
  <c r="G17351" i="8"/>
  <c r="E17352" i="8"/>
  <c r="F17352" i="8" s="1"/>
  <c r="H17352" i="8" s="1"/>
  <c r="G17352" i="8"/>
  <c r="E17353" i="8"/>
  <c r="F17353" i="8"/>
  <c r="H17353" i="8" s="1"/>
  <c r="G17353" i="8"/>
  <c r="E17354" i="8"/>
  <c r="F17354" i="8" s="1"/>
  <c r="H17354" i="8" s="1"/>
  <c r="G17354" i="8"/>
  <c r="E17355" i="8"/>
  <c r="F17355" i="8"/>
  <c r="H17355" i="8" s="1"/>
  <c r="G17355" i="8"/>
  <c r="E17356" i="8"/>
  <c r="F17356" i="8" s="1"/>
  <c r="H17356" i="8" s="1"/>
  <c r="G17356" i="8"/>
  <c r="E17357" i="8"/>
  <c r="F17357" i="8"/>
  <c r="H17357" i="8" s="1"/>
  <c r="G17357" i="8"/>
  <c r="E17358" i="8"/>
  <c r="F17358" i="8" s="1"/>
  <c r="H17358" i="8" s="1"/>
  <c r="G17358" i="8"/>
  <c r="E17359" i="8"/>
  <c r="F17359" i="8"/>
  <c r="H17359" i="8" s="1"/>
  <c r="G17359" i="8"/>
  <c r="E17360" i="8"/>
  <c r="F17360" i="8" s="1"/>
  <c r="H17360" i="8" s="1"/>
  <c r="G17360" i="8"/>
  <c r="E17361" i="8"/>
  <c r="F17361" i="8"/>
  <c r="H17361" i="8" s="1"/>
  <c r="G17361" i="8"/>
  <c r="E17362" i="8"/>
  <c r="F17362" i="8" s="1"/>
  <c r="H17362" i="8" s="1"/>
  <c r="G17362" i="8"/>
  <c r="E17363" i="8"/>
  <c r="F17363" i="8"/>
  <c r="H17363" i="8" s="1"/>
  <c r="G17363" i="8"/>
  <c r="E17364" i="8"/>
  <c r="F17364" i="8" s="1"/>
  <c r="H17364" i="8" s="1"/>
  <c r="G17364" i="8"/>
  <c r="E17365" i="8"/>
  <c r="F17365" i="8"/>
  <c r="H17365" i="8" s="1"/>
  <c r="G17365" i="8"/>
  <c r="E17366" i="8"/>
  <c r="F17366" i="8" s="1"/>
  <c r="H17366" i="8" s="1"/>
  <c r="G17366" i="8"/>
  <c r="E17367" i="8"/>
  <c r="F17367" i="8"/>
  <c r="H17367" i="8" s="1"/>
  <c r="G17367" i="8"/>
  <c r="E17368" i="8"/>
  <c r="F17368" i="8" s="1"/>
  <c r="H17368" i="8" s="1"/>
  <c r="G17368" i="8"/>
  <c r="E17369" i="8"/>
  <c r="F17369" i="8"/>
  <c r="H17369" i="8" s="1"/>
  <c r="G17369" i="8"/>
  <c r="E17370" i="8"/>
  <c r="F17370" i="8" s="1"/>
  <c r="H17370" i="8" s="1"/>
  <c r="G17370" i="8"/>
  <c r="E17371" i="8"/>
  <c r="F17371" i="8"/>
  <c r="H17371" i="8" s="1"/>
  <c r="G17371" i="8"/>
  <c r="E17372" i="8"/>
  <c r="F17372" i="8" s="1"/>
  <c r="H17372" i="8" s="1"/>
  <c r="G17372" i="8"/>
  <c r="E17373" i="8"/>
  <c r="F17373" i="8"/>
  <c r="H17373" i="8" s="1"/>
  <c r="G17373" i="8"/>
  <c r="E17374" i="8"/>
  <c r="F17374" i="8" s="1"/>
  <c r="H17374" i="8" s="1"/>
  <c r="G17374" i="8"/>
  <c r="E17375" i="8"/>
  <c r="F17375" i="8"/>
  <c r="H17375" i="8" s="1"/>
  <c r="G17375" i="8"/>
  <c r="E17376" i="8"/>
  <c r="F17376" i="8" s="1"/>
  <c r="H17376" i="8" s="1"/>
  <c r="G17376" i="8"/>
  <c r="E17377" i="8"/>
  <c r="F17377" i="8"/>
  <c r="H17377" i="8" s="1"/>
  <c r="G17377" i="8"/>
  <c r="E17378" i="8"/>
  <c r="F17378" i="8" s="1"/>
  <c r="H17378" i="8" s="1"/>
  <c r="G17378" i="8"/>
  <c r="E17379" i="8"/>
  <c r="F17379" i="8"/>
  <c r="H17379" i="8" s="1"/>
  <c r="G17379" i="8"/>
  <c r="E17380" i="8"/>
  <c r="F17380" i="8" s="1"/>
  <c r="H17380" i="8" s="1"/>
  <c r="G17380" i="8"/>
  <c r="E17381" i="8"/>
  <c r="F17381" i="8"/>
  <c r="H17381" i="8" s="1"/>
  <c r="G17381" i="8"/>
  <c r="E17382" i="8"/>
  <c r="F17382" i="8" s="1"/>
  <c r="H17382" i="8" s="1"/>
  <c r="G17382" i="8"/>
  <c r="E17383" i="8"/>
  <c r="F17383" i="8"/>
  <c r="H17383" i="8" s="1"/>
  <c r="G17383" i="8"/>
  <c r="E17384" i="8"/>
  <c r="F17384" i="8" s="1"/>
  <c r="H17384" i="8" s="1"/>
  <c r="G17384" i="8"/>
  <c r="E17385" i="8"/>
  <c r="F17385" i="8"/>
  <c r="H17385" i="8" s="1"/>
  <c r="G17385" i="8"/>
  <c r="E17386" i="8"/>
  <c r="F17386" i="8" s="1"/>
  <c r="H17386" i="8" s="1"/>
  <c r="G17386" i="8"/>
  <c r="E17387" i="8"/>
  <c r="F17387" i="8"/>
  <c r="H17387" i="8" s="1"/>
  <c r="G17387" i="8"/>
  <c r="E17388" i="8"/>
  <c r="F17388" i="8" s="1"/>
  <c r="H17388" i="8" s="1"/>
  <c r="G17388" i="8"/>
  <c r="E17389" i="8"/>
  <c r="F17389" i="8"/>
  <c r="H17389" i="8" s="1"/>
  <c r="G17389" i="8"/>
  <c r="E17390" i="8"/>
  <c r="F17390" i="8" s="1"/>
  <c r="H17390" i="8" s="1"/>
  <c r="G17390" i="8"/>
  <c r="E17391" i="8"/>
  <c r="F17391" i="8"/>
  <c r="H17391" i="8" s="1"/>
  <c r="G17391" i="8"/>
  <c r="E17392" i="8"/>
  <c r="F17392" i="8" s="1"/>
  <c r="H17392" i="8" s="1"/>
  <c r="G17392" i="8"/>
  <c r="E17393" i="8"/>
  <c r="F17393" i="8"/>
  <c r="H17393" i="8" s="1"/>
  <c r="G17393" i="8"/>
  <c r="E17394" i="8"/>
  <c r="F17394" i="8" s="1"/>
  <c r="H17394" i="8" s="1"/>
  <c r="G17394" i="8"/>
  <c r="E17395" i="8"/>
  <c r="F17395" i="8"/>
  <c r="H17395" i="8" s="1"/>
  <c r="G17395" i="8"/>
  <c r="E17396" i="8"/>
  <c r="F17396" i="8" s="1"/>
  <c r="H17396" i="8" s="1"/>
  <c r="G17396" i="8"/>
  <c r="E17397" i="8"/>
  <c r="F17397" i="8"/>
  <c r="H17397" i="8" s="1"/>
  <c r="G17397" i="8"/>
  <c r="E17398" i="8"/>
  <c r="F17398" i="8" s="1"/>
  <c r="H17398" i="8" s="1"/>
  <c r="G17398" i="8"/>
  <c r="E17399" i="8"/>
  <c r="F17399" i="8"/>
  <c r="H17399" i="8" s="1"/>
  <c r="G17399" i="8"/>
  <c r="E17400" i="8"/>
  <c r="F17400" i="8" s="1"/>
  <c r="H17400" i="8" s="1"/>
  <c r="G17400" i="8"/>
  <c r="E17401" i="8"/>
  <c r="F17401" i="8"/>
  <c r="H17401" i="8" s="1"/>
  <c r="G17401" i="8"/>
  <c r="E17402" i="8"/>
  <c r="F17402" i="8" s="1"/>
  <c r="H17402" i="8" s="1"/>
  <c r="G17402" i="8"/>
  <c r="E17403" i="8"/>
  <c r="F17403" i="8"/>
  <c r="H17403" i="8" s="1"/>
  <c r="G17403" i="8"/>
  <c r="E17404" i="8"/>
  <c r="F17404" i="8" s="1"/>
  <c r="H17404" i="8" s="1"/>
  <c r="G17404" i="8"/>
  <c r="E17405" i="8"/>
  <c r="F17405" i="8"/>
  <c r="H17405" i="8" s="1"/>
  <c r="G17405" i="8"/>
  <c r="E17406" i="8"/>
  <c r="F17406" i="8" s="1"/>
  <c r="H17406" i="8" s="1"/>
  <c r="G17406" i="8"/>
  <c r="E17407" i="8"/>
  <c r="F17407" i="8"/>
  <c r="H17407" i="8" s="1"/>
  <c r="G17407" i="8"/>
  <c r="E17408" i="8"/>
  <c r="F17408" i="8" s="1"/>
  <c r="H17408" i="8" s="1"/>
  <c r="G17408" i="8"/>
  <c r="E17409" i="8"/>
  <c r="F17409" i="8"/>
  <c r="H17409" i="8" s="1"/>
  <c r="G17409" i="8"/>
  <c r="E17410" i="8"/>
  <c r="F17410" i="8" s="1"/>
  <c r="H17410" i="8" s="1"/>
  <c r="G17410" i="8"/>
  <c r="E17411" i="8"/>
  <c r="F17411" i="8"/>
  <c r="H17411" i="8" s="1"/>
  <c r="G17411" i="8"/>
  <c r="E17412" i="8"/>
  <c r="F17412" i="8" s="1"/>
  <c r="H17412" i="8" s="1"/>
  <c r="G17412" i="8"/>
  <c r="E17413" i="8"/>
  <c r="F17413" i="8"/>
  <c r="H17413" i="8" s="1"/>
  <c r="G17413" i="8"/>
  <c r="E17414" i="8"/>
  <c r="F17414" i="8" s="1"/>
  <c r="H17414" i="8" s="1"/>
  <c r="G17414" i="8"/>
  <c r="E17415" i="8"/>
  <c r="F17415" i="8"/>
  <c r="H17415" i="8" s="1"/>
  <c r="G17415" i="8"/>
  <c r="E17416" i="8"/>
  <c r="F17416" i="8" s="1"/>
  <c r="H17416" i="8" s="1"/>
  <c r="G17416" i="8"/>
  <c r="E17417" i="8"/>
  <c r="F17417" i="8"/>
  <c r="H17417" i="8" s="1"/>
  <c r="G17417" i="8"/>
  <c r="E17418" i="8"/>
  <c r="F17418" i="8" s="1"/>
  <c r="H17418" i="8" s="1"/>
  <c r="G17418" i="8"/>
  <c r="E17419" i="8"/>
  <c r="F17419" i="8"/>
  <c r="H17419" i="8" s="1"/>
  <c r="G17419" i="8"/>
  <c r="E17420" i="8"/>
  <c r="F17420" i="8" s="1"/>
  <c r="H17420" i="8" s="1"/>
  <c r="G17420" i="8"/>
  <c r="E17421" i="8"/>
  <c r="F17421" i="8"/>
  <c r="H17421" i="8" s="1"/>
  <c r="G17421" i="8"/>
  <c r="E17422" i="8"/>
  <c r="F17422" i="8" s="1"/>
  <c r="H17422" i="8" s="1"/>
  <c r="G17422" i="8"/>
  <c r="E17423" i="8"/>
  <c r="F17423" i="8"/>
  <c r="H17423" i="8" s="1"/>
  <c r="G17423" i="8"/>
  <c r="E17424" i="8"/>
  <c r="F17424" i="8" s="1"/>
  <c r="H17424" i="8" s="1"/>
  <c r="G17424" i="8"/>
  <c r="E17425" i="8"/>
  <c r="F17425" i="8"/>
  <c r="H17425" i="8" s="1"/>
  <c r="G17425" i="8"/>
  <c r="E17426" i="8"/>
  <c r="F17426" i="8" s="1"/>
  <c r="H17426" i="8" s="1"/>
  <c r="G17426" i="8"/>
  <c r="E17427" i="8"/>
  <c r="F17427" i="8"/>
  <c r="H17427" i="8" s="1"/>
  <c r="G17427" i="8"/>
  <c r="E17428" i="8"/>
  <c r="F17428" i="8" s="1"/>
  <c r="H17428" i="8" s="1"/>
  <c r="G17428" i="8"/>
  <c r="E17429" i="8"/>
  <c r="F17429" i="8"/>
  <c r="H17429" i="8" s="1"/>
  <c r="G17429" i="8"/>
  <c r="E17430" i="8"/>
  <c r="F17430" i="8" s="1"/>
  <c r="H17430" i="8" s="1"/>
  <c r="G17430" i="8"/>
  <c r="E17431" i="8"/>
  <c r="F17431" i="8"/>
  <c r="H17431" i="8" s="1"/>
  <c r="G17431" i="8"/>
  <c r="E17432" i="8"/>
  <c r="F17432" i="8" s="1"/>
  <c r="H17432" i="8" s="1"/>
  <c r="G17432" i="8"/>
  <c r="E17433" i="8"/>
  <c r="F17433" i="8"/>
  <c r="H17433" i="8" s="1"/>
  <c r="G17433" i="8"/>
  <c r="E17434" i="8"/>
  <c r="F17434" i="8" s="1"/>
  <c r="H17434" i="8" s="1"/>
  <c r="G17434" i="8"/>
  <c r="E17435" i="8"/>
  <c r="F17435" i="8"/>
  <c r="H17435" i="8" s="1"/>
  <c r="G17435" i="8"/>
  <c r="E17436" i="8"/>
  <c r="F17436" i="8" s="1"/>
  <c r="H17436" i="8" s="1"/>
  <c r="G17436" i="8"/>
  <c r="E17437" i="8"/>
  <c r="F17437" i="8"/>
  <c r="H17437" i="8" s="1"/>
  <c r="G17437" i="8"/>
  <c r="E17438" i="8"/>
  <c r="F17438" i="8" s="1"/>
  <c r="H17438" i="8" s="1"/>
  <c r="G17438" i="8"/>
  <c r="E17439" i="8"/>
  <c r="F17439" i="8"/>
  <c r="H17439" i="8" s="1"/>
  <c r="G17439" i="8"/>
  <c r="E17440" i="8"/>
  <c r="F17440" i="8" s="1"/>
  <c r="H17440" i="8" s="1"/>
  <c r="G17440" i="8"/>
  <c r="E17441" i="8"/>
  <c r="F17441" i="8"/>
  <c r="H17441" i="8" s="1"/>
  <c r="G17441" i="8"/>
  <c r="E17442" i="8"/>
  <c r="F17442" i="8" s="1"/>
  <c r="H17442" i="8" s="1"/>
  <c r="G17442" i="8"/>
  <c r="E17443" i="8"/>
  <c r="F17443" i="8"/>
  <c r="H17443" i="8" s="1"/>
  <c r="G17443" i="8"/>
  <c r="E17444" i="8"/>
  <c r="F17444" i="8" s="1"/>
  <c r="H17444" i="8" s="1"/>
  <c r="G17444" i="8"/>
  <c r="E17445" i="8"/>
  <c r="F17445" i="8"/>
  <c r="H17445" i="8" s="1"/>
  <c r="G17445" i="8"/>
  <c r="E17446" i="8"/>
  <c r="F17446" i="8" s="1"/>
  <c r="H17446" i="8" s="1"/>
  <c r="G17446" i="8"/>
  <c r="E17447" i="8"/>
  <c r="F17447" i="8"/>
  <c r="H17447" i="8" s="1"/>
  <c r="G17447" i="8"/>
  <c r="E17448" i="8"/>
  <c r="F17448" i="8" s="1"/>
  <c r="H17448" i="8" s="1"/>
  <c r="G17448" i="8"/>
  <c r="E17449" i="8"/>
  <c r="F17449" i="8"/>
  <c r="H17449" i="8" s="1"/>
  <c r="G17449" i="8"/>
  <c r="E17450" i="8"/>
  <c r="F17450" i="8" s="1"/>
  <c r="H17450" i="8" s="1"/>
  <c r="G17450" i="8"/>
  <c r="E17451" i="8"/>
  <c r="F17451" i="8"/>
  <c r="H17451" i="8" s="1"/>
  <c r="G17451" i="8"/>
  <c r="E17452" i="8"/>
  <c r="F17452" i="8" s="1"/>
  <c r="H17452" i="8" s="1"/>
  <c r="G17452" i="8"/>
  <c r="E17453" i="8"/>
  <c r="F17453" i="8"/>
  <c r="H17453" i="8" s="1"/>
  <c r="G17453" i="8"/>
  <c r="E17454" i="8"/>
  <c r="F17454" i="8" s="1"/>
  <c r="H17454" i="8" s="1"/>
  <c r="G17454" i="8"/>
  <c r="E17455" i="8"/>
  <c r="F17455" i="8"/>
  <c r="H17455" i="8" s="1"/>
  <c r="G17455" i="8"/>
  <c r="E17456" i="8"/>
  <c r="F17456" i="8" s="1"/>
  <c r="H17456" i="8" s="1"/>
  <c r="G17456" i="8"/>
  <c r="E17457" i="8"/>
  <c r="F17457" i="8"/>
  <c r="H17457" i="8" s="1"/>
  <c r="G17457" i="8"/>
  <c r="E17458" i="8"/>
  <c r="F17458" i="8" s="1"/>
  <c r="H17458" i="8" s="1"/>
  <c r="G17458" i="8"/>
  <c r="E17459" i="8"/>
  <c r="F17459" i="8"/>
  <c r="H17459" i="8" s="1"/>
  <c r="G17459" i="8"/>
  <c r="E17460" i="8"/>
  <c r="F17460" i="8" s="1"/>
  <c r="H17460" i="8" s="1"/>
  <c r="G17460" i="8"/>
  <c r="E17461" i="8"/>
  <c r="F17461" i="8"/>
  <c r="H17461" i="8" s="1"/>
  <c r="G17461" i="8"/>
  <c r="E17462" i="8"/>
  <c r="F17462" i="8" s="1"/>
  <c r="H17462" i="8" s="1"/>
  <c r="G17462" i="8"/>
  <c r="E17463" i="8"/>
  <c r="F17463" i="8"/>
  <c r="H17463" i="8" s="1"/>
  <c r="G17463" i="8"/>
  <c r="E17464" i="8"/>
  <c r="F17464" i="8" s="1"/>
  <c r="H17464" i="8" s="1"/>
  <c r="G17464" i="8"/>
  <c r="E17465" i="8"/>
  <c r="F17465" i="8"/>
  <c r="H17465" i="8" s="1"/>
  <c r="G17465" i="8"/>
  <c r="E17466" i="8"/>
  <c r="F17466" i="8" s="1"/>
  <c r="H17466" i="8" s="1"/>
  <c r="G17466" i="8"/>
  <c r="E17467" i="8"/>
  <c r="F17467" i="8"/>
  <c r="H17467" i="8" s="1"/>
  <c r="G17467" i="8"/>
  <c r="E17468" i="8"/>
  <c r="F17468" i="8" s="1"/>
  <c r="H17468" i="8" s="1"/>
  <c r="G17468" i="8"/>
  <c r="E17469" i="8"/>
  <c r="F17469" i="8"/>
  <c r="H17469" i="8" s="1"/>
  <c r="G17469" i="8"/>
  <c r="E17470" i="8"/>
  <c r="F17470" i="8" s="1"/>
  <c r="H17470" i="8" s="1"/>
  <c r="G17470" i="8"/>
  <c r="E17471" i="8"/>
  <c r="F17471" i="8"/>
  <c r="H17471" i="8" s="1"/>
  <c r="G17471" i="8"/>
  <c r="E17472" i="8"/>
  <c r="F17472" i="8" s="1"/>
  <c r="H17472" i="8" s="1"/>
  <c r="G17472" i="8"/>
  <c r="E17473" i="8"/>
  <c r="F17473" i="8"/>
  <c r="H17473" i="8" s="1"/>
  <c r="G17473" i="8"/>
  <c r="E17474" i="8"/>
  <c r="F17474" i="8" s="1"/>
  <c r="H17474" i="8" s="1"/>
  <c r="G17474" i="8"/>
  <c r="E17475" i="8"/>
  <c r="F17475" i="8"/>
  <c r="H17475" i="8" s="1"/>
  <c r="G17475" i="8"/>
  <c r="E17476" i="8"/>
  <c r="F17476" i="8" s="1"/>
  <c r="H17476" i="8" s="1"/>
  <c r="G17476" i="8"/>
  <c r="E17477" i="8"/>
  <c r="F17477" i="8"/>
  <c r="H17477" i="8" s="1"/>
  <c r="G17477" i="8"/>
  <c r="E17478" i="8"/>
  <c r="F17478" i="8" s="1"/>
  <c r="H17478" i="8" s="1"/>
  <c r="G17478" i="8"/>
  <c r="E17479" i="8"/>
  <c r="F17479" i="8"/>
  <c r="H17479" i="8" s="1"/>
  <c r="G17479" i="8"/>
  <c r="E17480" i="8"/>
  <c r="F17480" i="8" s="1"/>
  <c r="H17480" i="8" s="1"/>
  <c r="G17480" i="8"/>
  <c r="E17481" i="8"/>
  <c r="F17481" i="8"/>
  <c r="H17481" i="8" s="1"/>
  <c r="G17481" i="8"/>
  <c r="E17482" i="8"/>
  <c r="F17482" i="8" s="1"/>
  <c r="H17482" i="8" s="1"/>
  <c r="G17482" i="8"/>
  <c r="E17483" i="8"/>
  <c r="F17483" i="8"/>
  <c r="H17483" i="8" s="1"/>
  <c r="G17483" i="8"/>
  <c r="E17484" i="8"/>
  <c r="F17484" i="8" s="1"/>
  <c r="H17484" i="8" s="1"/>
  <c r="G17484" i="8"/>
  <c r="E17485" i="8"/>
  <c r="F17485" i="8"/>
  <c r="H17485" i="8" s="1"/>
  <c r="G17485" i="8"/>
  <c r="E17486" i="8"/>
  <c r="F17486" i="8" s="1"/>
  <c r="H17486" i="8" s="1"/>
  <c r="G17486" i="8"/>
  <c r="E17487" i="8"/>
  <c r="F17487" i="8"/>
  <c r="H17487" i="8" s="1"/>
  <c r="G17487" i="8"/>
  <c r="E17488" i="8"/>
  <c r="F17488" i="8" s="1"/>
  <c r="H17488" i="8" s="1"/>
  <c r="G17488" i="8"/>
  <c r="E17489" i="8"/>
  <c r="F17489" i="8"/>
  <c r="H17489" i="8" s="1"/>
  <c r="G17489" i="8"/>
  <c r="E17490" i="8"/>
  <c r="F17490" i="8" s="1"/>
  <c r="H17490" i="8" s="1"/>
  <c r="G17490" i="8"/>
  <c r="E17491" i="8"/>
  <c r="F17491" i="8"/>
  <c r="H17491" i="8" s="1"/>
  <c r="G17491" i="8"/>
  <c r="E17492" i="8"/>
  <c r="F17492" i="8" s="1"/>
  <c r="H17492" i="8" s="1"/>
  <c r="G17492" i="8"/>
  <c r="E17493" i="8"/>
  <c r="F17493" i="8"/>
  <c r="H17493" i="8" s="1"/>
  <c r="G17493" i="8"/>
  <c r="E17494" i="8"/>
  <c r="F17494" i="8" s="1"/>
  <c r="H17494" i="8" s="1"/>
  <c r="G17494" i="8"/>
  <c r="E17495" i="8"/>
  <c r="F17495" i="8"/>
  <c r="H17495" i="8" s="1"/>
  <c r="G17495" i="8"/>
  <c r="E17496" i="8"/>
  <c r="F17496" i="8" s="1"/>
  <c r="H17496" i="8" s="1"/>
  <c r="G17496" i="8"/>
  <c r="E17497" i="8"/>
  <c r="F17497" i="8"/>
  <c r="H17497" i="8" s="1"/>
  <c r="G17497" i="8"/>
  <c r="E17498" i="8"/>
  <c r="F17498" i="8" s="1"/>
  <c r="H17498" i="8" s="1"/>
  <c r="G17498" i="8"/>
  <c r="E17499" i="8"/>
  <c r="F17499" i="8"/>
  <c r="H17499" i="8" s="1"/>
  <c r="G17499" i="8"/>
  <c r="E17500" i="8"/>
  <c r="F17500" i="8" s="1"/>
  <c r="H17500" i="8" s="1"/>
  <c r="G17500" i="8"/>
  <c r="E17501" i="8"/>
  <c r="F17501" i="8"/>
  <c r="H17501" i="8" s="1"/>
  <c r="G17501" i="8"/>
  <c r="E17502" i="8"/>
  <c r="F17502" i="8" s="1"/>
  <c r="H17502" i="8" s="1"/>
  <c r="G17502" i="8"/>
  <c r="E17503" i="8"/>
  <c r="F17503" i="8"/>
  <c r="H17503" i="8" s="1"/>
  <c r="G17503" i="8"/>
  <c r="E17504" i="8"/>
  <c r="F17504" i="8" s="1"/>
  <c r="H17504" i="8" s="1"/>
  <c r="G17504" i="8"/>
  <c r="E17505" i="8"/>
  <c r="F17505" i="8"/>
  <c r="H17505" i="8" s="1"/>
  <c r="G17505" i="8"/>
  <c r="E17506" i="8"/>
  <c r="F17506" i="8" s="1"/>
  <c r="H17506" i="8" s="1"/>
  <c r="G17506" i="8"/>
  <c r="E17507" i="8"/>
  <c r="F17507" i="8"/>
  <c r="H17507" i="8" s="1"/>
  <c r="G17507" i="8"/>
  <c r="E17508" i="8"/>
  <c r="F17508" i="8" s="1"/>
  <c r="H17508" i="8" s="1"/>
  <c r="G17508" i="8"/>
  <c r="E17509" i="8"/>
  <c r="F17509" i="8"/>
  <c r="H17509" i="8" s="1"/>
  <c r="G17509" i="8"/>
  <c r="E17510" i="8"/>
  <c r="F17510" i="8" s="1"/>
  <c r="H17510" i="8" s="1"/>
  <c r="G17510" i="8"/>
  <c r="E17511" i="8"/>
  <c r="F17511" i="8"/>
  <c r="H17511" i="8" s="1"/>
  <c r="G17511" i="8"/>
  <c r="E17512" i="8"/>
  <c r="F17512" i="8" s="1"/>
  <c r="H17512" i="8" s="1"/>
  <c r="G17512" i="8"/>
  <c r="E17513" i="8"/>
  <c r="F17513" i="8"/>
  <c r="H17513" i="8" s="1"/>
  <c r="G17513" i="8"/>
  <c r="E17514" i="8"/>
  <c r="F17514" i="8" s="1"/>
  <c r="H17514" i="8" s="1"/>
  <c r="G17514" i="8"/>
  <c r="E17515" i="8"/>
  <c r="F17515" i="8"/>
  <c r="H17515" i="8" s="1"/>
  <c r="G17515" i="8"/>
  <c r="E17516" i="8"/>
  <c r="F17516" i="8" s="1"/>
  <c r="H17516" i="8" s="1"/>
  <c r="G17516" i="8"/>
  <c r="E17517" i="8"/>
  <c r="F17517" i="8"/>
  <c r="H17517" i="8" s="1"/>
  <c r="G17517" i="8"/>
  <c r="E17518" i="8"/>
  <c r="F17518" i="8" s="1"/>
  <c r="H17518" i="8" s="1"/>
  <c r="G17518" i="8"/>
  <c r="E17519" i="8"/>
  <c r="F17519" i="8"/>
  <c r="H17519" i="8" s="1"/>
  <c r="G17519" i="8"/>
  <c r="E17520" i="8"/>
  <c r="F17520" i="8" s="1"/>
  <c r="H17520" i="8" s="1"/>
  <c r="G17520" i="8"/>
  <c r="E17521" i="8"/>
  <c r="F17521" i="8"/>
  <c r="H17521" i="8" s="1"/>
  <c r="G17521" i="8"/>
  <c r="E17522" i="8"/>
  <c r="F17522" i="8" s="1"/>
  <c r="H17522" i="8" s="1"/>
  <c r="G17522" i="8"/>
  <c r="E17523" i="8"/>
  <c r="F17523" i="8"/>
  <c r="H17523" i="8" s="1"/>
  <c r="G17523" i="8"/>
  <c r="E17524" i="8"/>
  <c r="F17524" i="8" s="1"/>
  <c r="H17524" i="8" s="1"/>
  <c r="G17524" i="8"/>
  <c r="E17525" i="8"/>
  <c r="F17525" i="8"/>
  <c r="H17525" i="8" s="1"/>
  <c r="G17525" i="8"/>
  <c r="E17526" i="8"/>
  <c r="F17526" i="8" s="1"/>
  <c r="H17526" i="8" s="1"/>
  <c r="G17526" i="8"/>
  <c r="E17527" i="8"/>
  <c r="F17527" i="8"/>
  <c r="H17527" i="8" s="1"/>
  <c r="G17527" i="8"/>
  <c r="E17528" i="8"/>
  <c r="F17528" i="8" s="1"/>
  <c r="H17528" i="8" s="1"/>
  <c r="G17528" i="8"/>
  <c r="E17529" i="8"/>
  <c r="F17529" i="8"/>
  <c r="H17529" i="8" s="1"/>
  <c r="G17529" i="8"/>
  <c r="E17530" i="8"/>
  <c r="F17530" i="8" s="1"/>
  <c r="H17530" i="8" s="1"/>
  <c r="G17530" i="8"/>
  <c r="E17531" i="8"/>
  <c r="F17531" i="8"/>
  <c r="H17531" i="8" s="1"/>
  <c r="G17531" i="8"/>
  <c r="E17532" i="8"/>
  <c r="F17532" i="8" s="1"/>
  <c r="H17532" i="8" s="1"/>
  <c r="G17532" i="8"/>
  <c r="E17533" i="8"/>
  <c r="F17533" i="8"/>
  <c r="H17533" i="8" s="1"/>
  <c r="G17533" i="8"/>
  <c r="E17534" i="8"/>
  <c r="F17534" i="8" s="1"/>
  <c r="H17534" i="8" s="1"/>
  <c r="G17534" i="8"/>
  <c r="E17535" i="8"/>
  <c r="F17535" i="8"/>
  <c r="H17535" i="8" s="1"/>
  <c r="G17535" i="8"/>
  <c r="E17536" i="8"/>
  <c r="F17536" i="8" s="1"/>
  <c r="H17536" i="8" s="1"/>
  <c r="G17536" i="8"/>
  <c r="E17537" i="8"/>
  <c r="F17537" i="8"/>
  <c r="H17537" i="8" s="1"/>
  <c r="G17537" i="8"/>
  <c r="E17538" i="8"/>
  <c r="F17538" i="8" s="1"/>
  <c r="H17538" i="8" s="1"/>
  <c r="G17538" i="8"/>
  <c r="E17539" i="8"/>
  <c r="F17539" i="8"/>
  <c r="H17539" i="8" s="1"/>
  <c r="G17539" i="8"/>
  <c r="E17540" i="8"/>
  <c r="F17540" i="8" s="1"/>
  <c r="H17540" i="8" s="1"/>
  <c r="G17540" i="8"/>
  <c r="E17541" i="8"/>
  <c r="F17541" i="8"/>
  <c r="H17541" i="8" s="1"/>
  <c r="G17541" i="8"/>
  <c r="E17542" i="8"/>
  <c r="F17542" i="8" s="1"/>
  <c r="H17542" i="8" s="1"/>
  <c r="G17542" i="8"/>
  <c r="E17543" i="8"/>
  <c r="F17543" i="8"/>
  <c r="H17543" i="8" s="1"/>
  <c r="G17543" i="8"/>
  <c r="E17544" i="8"/>
  <c r="F17544" i="8" s="1"/>
  <c r="H17544" i="8" s="1"/>
  <c r="G17544" i="8"/>
  <c r="E17545" i="8"/>
  <c r="F17545" i="8"/>
  <c r="H17545" i="8" s="1"/>
  <c r="G17545" i="8"/>
  <c r="E17546" i="8"/>
  <c r="F17546" i="8" s="1"/>
  <c r="H17546" i="8" s="1"/>
  <c r="G17546" i="8"/>
  <c r="E17547" i="8"/>
  <c r="F17547" i="8"/>
  <c r="H17547" i="8" s="1"/>
  <c r="G17547" i="8"/>
  <c r="E17548" i="8"/>
  <c r="F17548" i="8" s="1"/>
  <c r="H17548" i="8" s="1"/>
  <c r="G17548" i="8"/>
  <c r="E17549" i="8"/>
  <c r="F17549" i="8"/>
  <c r="H17549" i="8" s="1"/>
  <c r="G17549" i="8"/>
  <c r="E17550" i="8"/>
  <c r="F17550" i="8" s="1"/>
  <c r="H17550" i="8" s="1"/>
  <c r="G17550" i="8"/>
  <c r="E17551" i="8"/>
  <c r="F17551" i="8"/>
  <c r="H17551" i="8" s="1"/>
  <c r="G17551" i="8"/>
  <c r="E17552" i="8"/>
  <c r="F17552" i="8" s="1"/>
  <c r="H17552" i="8" s="1"/>
  <c r="G17552" i="8"/>
  <c r="E17553" i="8"/>
  <c r="F17553" i="8"/>
  <c r="H17553" i="8" s="1"/>
  <c r="G17553" i="8"/>
  <c r="E17554" i="8"/>
  <c r="F17554" i="8" s="1"/>
  <c r="H17554" i="8" s="1"/>
  <c r="G17554" i="8"/>
  <c r="E17555" i="8"/>
  <c r="F17555" i="8"/>
  <c r="H17555" i="8" s="1"/>
  <c r="G17555" i="8"/>
  <c r="E17556" i="8"/>
  <c r="F17556" i="8" s="1"/>
  <c r="H17556" i="8" s="1"/>
  <c r="G17556" i="8"/>
  <c r="E17557" i="8"/>
  <c r="F17557" i="8"/>
  <c r="H17557" i="8" s="1"/>
  <c r="G17557" i="8"/>
  <c r="E17558" i="8"/>
  <c r="F17558" i="8" s="1"/>
  <c r="H17558" i="8" s="1"/>
  <c r="G17558" i="8"/>
  <c r="E17559" i="8"/>
  <c r="F17559" i="8"/>
  <c r="H17559" i="8" s="1"/>
  <c r="G17559" i="8"/>
  <c r="E17560" i="8"/>
  <c r="F17560" i="8" s="1"/>
  <c r="H17560" i="8" s="1"/>
  <c r="G17560" i="8"/>
  <c r="E17561" i="8"/>
  <c r="F17561" i="8"/>
  <c r="H17561" i="8" s="1"/>
  <c r="G17561" i="8"/>
  <c r="E17562" i="8"/>
  <c r="F17562" i="8" s="1"/>
  <c r="H17562" i="8" s="1"/>
  <c r="G17562" i="8"/>
  <c r="E17563" i="8"/>
  <c r="F17563" i="8"/>
  <c r="H17563" i="8" s="1"/>
  <c r="G17563" i="8"/>
  <c r="E17564" i="8"/>
  <c r="F17564" i="8" s="1"/>
  <c r="H17564" i="8" s="1"/>
  <c r="G17564" i="8"/>
  <c r="E17565" i="8"/>
  <c r="F17565" i="8"/>
  <c r="H17565" i="8" s="1"/>
  <c r="G17565" i="8"/>
  <c r="E17566" i="8"/>
  <c r="F17566" i="8" s="1"/>
  <c r="H17566" i="8" s="1"/>
  <c r="G17566" i="8"/>
  <c r="E17567" i="8"/>
  <c r="F17567" i="8"/>
  <c r="H17567" i="8" s="1"/>
  <c r="G17567" i="8"/>
  <c r="E17568" i="8"/>
  <c r="F17568" i="8" s="1"/>
  <c r="H17568" i="8" s="1"/>
  <c r="G17568" i="8"/>
  <c r="E17569" i="8"/>
  <c r="F17569" i="8"/>
  <c r="H17569" i="8" s="1"/>
  <c r="G17569" i="8"/>
  <c r="E17570" i="8"/>
  <c r="F17570" i="8" s="1"/>
  <c r="H17570" i="8" s="1"/>
  <c r="G17570" i="8"/>
  <c r="E17571" i="8"/>
  <c r="F17571" i="8"/>
  <c r="H17571" i="8" s="1"/>
  <c r="G17571" i="8"/>
  <c r="E17572" i="8"/>
  <c r="F17572" i="8" s="1"/>
  <c r="H17572" i="8" s="1"/>
  <c r="G17572" i="8"/>
  <c r="E17573" i="8"/>
  <c r="F17573" i="8"/>
  <c r="H17573" i="8" s="1"/>
  <c r="G17573" i="8"/>
  <c r="E17574" i="8"/>
  <c r="F17574" i="8" s="1"/>
  <c r="H17574" i="8" s="1"/>
  <c r="G17574" i="8"/>
  <c r="E17575" i="8"/>
  <c r="F17575" i="8"/>
  <c r="H17575" i="8" s="1"/>
  <c r="G17575" i="8"/>
  <c r="E17576" i="8"/>
  <c r="F17576" i="8" s="1"/>
  <c r="H17576" i="8" s="1"/>
  <c r="G17576" i="8"/>
  <c r="E17577" i="8"/>
  <c r="F17577" i="8"/>
  <c r="H17577" i="8" s="1"/>
  <c r="G17577" i="8"/>
  <c r="E17578" i="8"/>
  <c r="F17578" i="8" s="1"/>
  <c r="H17578" i="8" s="1"/>
  <c r="G17578" i="8"/>
  <c r="E17579" i="8"/>
  <c r="F17579" i="8"/>
  <c r="H17579" i="8" s="1"/>
  <c r="G17579" i="8"/>
  <c r="E17580" i="8"/>
  <c r="F17580" i="8" s="1"/>
  <c r="H17580" i="8" s="1"/>
  <c r="G17580" i="8"/>
  <c r="E17581" i="8"/>
  <c r="F17581" i="8"/>
  <c r="H17581" i="8" s="1"/>
  <c r="G17581" i="8"/>
  <c r="E17582" i="8"/>
  <c r="F17582" i="8" s="1"/>
  <c r="H17582" i="8" s="1"/>
  <c r="G17582" i="8"/>
  <c r="E17583" i="8"/>
  <c r="F17583" i="8"/>
  <c r="H17583" i="8" s="1"/>
  <c r="G17583" i="8"/>
  <c r="E17584" i="8"/>
  <c r="F17584" i="8" s="1"/>
  <c r="H17584" i="8" s="1"/>
  <c r="G17584" i="8"/>
  <c r="E17585" i="8"/>
  <c r="F17585" i="8"/>
  <c r="H17585" i="8" s="1"/>
  <c r="G17585" i="8"/>
  <c r="E17586" i="8"/>
  <c r="F17586" i="8" s="1"/>
  <c r="H17586" i="8" s="1"/>
  <c r="G17586" i="8"/>
  <c r="E17587" i="8"/>
  <c r="F17587" i="8"/>
  <c r="H17587" i="8" s="1"/>
  <c r="G17587" i="8"/>
  <c r="E17588" i="8"/>
  <c r="F17588" i="8" s="1"/>
  <c r="H17588" i="8" s="1"/>
  <c r="G17588" i="8"/>
  <c r="E17589" i="8"/>
  <c r="F17589" i="8"/>
  <c r="H17589" i="8" s="1"/>
  <c r="G17589" i="8"/>
  <c r="E17590" i="8"/>
  <c r="F17590" i="8" s="1"/>
  <c r="H17590" i="8" s="1"/>
  <c r="G17590" i="8"/>
  <c r="E17591" i="8"/>
  <c r="F17591" i="8"/>
  <c r="H17591" i="8" s="1"/>
  <c r="G17591" i="8"/>
  <c r="E17592" i="8"/>
  <c r="F17592" i="8" s="1"/>
  <c r="H17592" i="8" s="1"/>
  <c r="G17592" i="8"/>
  <c r="E17593" i="8"/>
  <c r="F17593" i="8"/>
  <c r="H17593" i="8" s="1"/>
  <c r="G17593" i="8"/>
  <c r="E17594" i="8"/>
  <c r="F17594" i="8" s="1"/>
  <c r="H17594" i="8" s="1"/>
  <c r="G17594" i="8"/>
  <c r="E17595" i="8"/>
  <c r="F17595" i="8"/>
  <c r="H17595" i="8" s="1"/>
  <c r="G17595" i="8"/>
  <c r="E17596" i="8"/>
  <c r="F17596" i="8" s="1"/>
  <c r="H17596" i="8" s="1"/>
  <c r="G17596" i="8"/>
  <c r="E17597" i="8"/>
  <c r="F17597" i="8"/>
  <c r="H17597" i="8" s="1"/>
  <c r="G17597" i="8"/>
  <c r="E17598" i="8"/>
  <c r="F17598" i="8" s="1"/>
  <c r="H17598" i="8" s="1"/>
  <c r="G17598" i="8"/>
  <c r="E17599" i="8"/>
  <c r="F17599" i="8"/>
  <c r="H17599" i="8" s="1"/>
  <c r="G17599" i="8"/>
  <c r="E17600" i="8"/>
  <c r="F17600" i="8"/>
  <c r="H17600" i="8" s="1"/>
  <c r="G17600" i="8"/>
  <c r="E17601" i="8"/>
  <c r="F17601" i="8"/>
  <c r="H17601" i="8" s="1"/>
  <c r="G17601" i="8"/>
  <c r="E17602" i="8"/>
  <c r="F17602" i="8"/>
  <c r="H17602" i="8" s="1"/>
  <c r="G17602" i="8"/>
  <c r="E17603" i="8"/>
  <c r="F17603" i="8"/>
  <c r="H17603" i="8" s="1"/>
  <c r="G17603" i="8"/>
  <c r="E17604" i="8"/>
  <c r="F17604" i="8"/>
  <c r="H17604" i="8" s="1"/>
  <c r="G17604" i="8"/>
  <c r="E17605" i="8"/>
  <c r="F17605" i="8"/>
  <c r="H17605" i="8" s="1"/>
  <c r="G17605" i="8"/>
  <c r="E17606" i="8"/>
  <c r="F17606" i="8"/>
  <c r="H17606" i="8" s="1"/>
  <c r="G17606" i="8"/>
  <c r="E17607" i="8"/>
  <c r="F17607" i="8"/>
  <c r="H17607" i="8" s="1"/>
  <c r="G17607" i="8"/>
  <c r="E17608" i="8"/>
  <c r="F17608" i="8"/>
  <c r="H17608" i="8" s="1"/>
  <c r="G17608" i="8"/>
  <c r="E17609" i="8"/>
  <c r="F17609" i="8"/>
  <c r="H17609" i="8" s="1"/>
  <c r="G17609" i="8"/>
  <c r="E17610" i="8"/>
  <c r="F17610" i="8"/>
  <c r="H17610" i="8" s="1"/>
  <c r="G17610" i="8"/>
  <c r="E17611" i="8"/>
  <c r="F17611" i="8"/>
  <c r="H17611" i="8" s="1"/>
  <c r="G17611" i="8"/>
  <c r="E17612" i="8"/>
  <c r="F17612" i="8"/>
  <c r="H17612" i="8" s="1"/>
  <c r="G17612" i="8"/>
  <c r="E17613" i="8"/>
  <c r="F17613" i="8"/>
  <c r="H17613" i="8" s="1"/>
  <c r="G17613" i="8"/>
  <c r="E17614" i="8"/>
  <c r="F17614" i="8"/>
  <c r="H17614" i="8" s="1"/>
  <c r="G17614" i="8"/>
  <c r="E17615" i="8"/>
  <c r="F17615" i="8"/>
  <c r="H17615" i="8" s="1"/>
  <c r="G17615" i="8"/>
  <c r="E17616" i="8"/>
  <c r="F17616" i="8"/>
  <c r="H17616" i="8" s="1"/>
  <c r="G17616" i="8"/>
  <c r="E17617" i="8"/>
  <c r="F17617" i="8"/>
  <c r="H17617" i="8" s="1"/>
  <c r="G17617" i="8"/>
  <c r="E17618" i="8"/>
  <c r="F17618" i="8"/>
  <c r="H17618" i="8" s="1"/>
  <c r="G17618" i="8"/>
  <c r="E17619" i="8"/>
  <c r="F17619" i="8"/>
  <c r="H17619" i="8" s="1"/>
  <c r="G17619" i="8"/>
  <c r="E17620" i="8"/>
  <c r="F17620" i="8"/>
  <c r="H17620" i="8" s="1"/>
  <c r="G17620" i="8"/>
  <c r="E17621" i="8"/>
  <c r="F17621" i="8"/>
  <c r="H17621" i="8" s="1"/>
  <c r="G17621" i="8"/>
  <c r="E17622" i="8"/>
  <c r="F17622" i="8"/>
  <c r="H17622" i="8" s="1"/>
  <c r="G17622" i="8"/>
  <c r="E17623" i="8"/>
  <c r="F17623" i="8"/>
  <c r="H17623" i="8" s="1"/>
  <c r="G17623" i="8"/>
  <c r="E17624" i="8"/>
  <c r="F17624" i="8"/>
  <c r="H17624" i="8" s="1"/>
  <c r="G17624" i="8"/>
  <c r="E17625" i="8"/>
  <c r="F17625" i="8"/>
  <c r="H17625" i="8" s="1"/>
  <c r="G17625" i="8"/>
  <c r="E17626" i="8"/>
  <c r="F17626" i="8"/>
  <c r="H17626" i="8" s="1"/>
  <c r="G17626" i="8"/>
  <c r="E17627" i="8"/>
  <c r="F17627" i="8"/>
  <c r="H17627" i="8" s="1"/>
  <c r="G17627" i="8"/>
  <c r="E17628" i="8"/>
  <c r="F17628" i="8"/>
  <c r="H17628" i="8" s="1"/>
  <c r="G17628" i="8"/>
  <c r="E17629" i="8"/>
  <c r="F17629" i="8"/>
  <c r="H17629" i="8" s="1"/>
  <c r="G17629" i="8"/>
  <c r="E17630" i="8"/>
  <c r="F17630" i="8"/>
  <c r="H17630" i="8" s="1"/>
  <c r="G17630" i="8"/>
  <c r="E17631" i="8"/>
  <c r="F17631" i="8"/>
  <c r="H17631" i="8" s="1"/>
  <c r="G17631" i="8"/>
  <c r="E17632" i="8"/>
  <c r="F17632" i="8"/>
  <c r="H17632" i="8" s="1"/>
  <c r="G17632" i="8"/>
  <c r="E17633" i="8"/>
  <c r="F17633" i="8"/>
  <c r="H17633" i="8" s="1"/>
  <c r="G17633" i="8"/>
  <c r="E17634" i="8"/>
  <c r="F17634" i="8"/>
  <c r="H17634" i="8" s="1"/>
  <c r="G17634" i="8"/>
  <c r="E17635" i="8"/>
  <c r="F17635" i="8"/>
  <c r="H17635" i="8" s="1"/>
  <c r="G17635" i="8"/>
  <c r="E17636" i="8"/>
  <c r="F17636" i="8"/>
  <c r="H17636" i="8" s="1"/>
  <c r="G17636" i="8"/>
  <c r="E17637" i="8"/>
  <c r="F17637" i="8"/>
  <c r="H17637" i="8" s="1"/>
  <c r="G17637" i="8"/>
  <c r="E17638" i="8"/>
  <c r="F17638" i="8"/>
  <c r="H17638" i="8" s="1"/>
  <c r="G17638" i="8"/>
  <c r="E17639" i="8"/>
  <c r="F17639" i="8"/>
  <c r="H17639" i="8" s="1"/>
  <c r="G17639" i="8"/>
  <c r="E17640" i="8"/>
  <c r="F17640" i="8"/>
  <c r="H17640" i="8" s="1"/>
  <c r="G17640" i="8"/>
  <c r="E17641" i="8"/>
  <c r="F17641" i="8"/>
  <c r="H17641" i="8" s="1"/>
  <c r="G17641" i="8"/>
  <c r="E17642" i="8"/>
  <c r="F17642" i="8"/>
  <c r="H17642" i="8" s="1"/>
  <c r="G17642" i="8"/>
  <c r="E17643" i="8"/>
  <c r="F17643" i="8"/>
  <c r="H17643" i="8" s="1"/>
  <c r="G17643" i="8"/>
  <c r="E17644" i="8"/>
  <c r="F17644" i="8"/>
  <c r="H17644" i="8" s="1"/>
  <c r="G17644" i="8"/>
  <c r="E17645" i="8"/>
  <c r="F17645" i="8"/>
  <c r="H17645" i="8" s="1"/>
  <c r="G17645" i="8"/>
  <c r="E17646" i="8"/>
  <c r="F17646" i="8"/>
  <c r="H17646" i="8" s="1"/>
  <c r="G17646" i="8"/>
  <c r="E17647" i="8"/>
  <c r="F17647" i="8"/>
  <c r="H17647" i="8" s="1"/>
  <c r="G17647" i="8"/>
  <c r="E17648" i="8"/>
  <c r="F17648" i="8"/>
  <c r="H17648" i="8" s="1"/>
  <c r="G17648" i="8"/>
  <c r="E17649" i="8"/>
  <c r="F17649" i="8"/>
  <c r="H17649" i="8" s="1"/>
  <c r="G17649" i="8"/>
  <c r="E17650" i="8"/>
  <c r="F17650" i="8"/>
  <c r="H17650" i="8" s="1"/>
  <c r="G17650" i="8"/>
  <c r="E17651" i="8"/>
  <c r="F17651" i="8"/>
  <c r="H17651" i="8" s="1"/>
  <c r="G17651" i="8"/>
  <c r="E17652" i="8"/>
  <c r="F17652" i="8"/>
  <c r="H17652" i="8" s="1"/>
  <c r="G17652" i="8"/>
  <c r="E17653" i="8"/>
  <c r="F17653" i="8"/>
  <c r="H17653" i="8" s="1"/>
  <c r="G17653" i="8"/>
  <c r="E17654" i="8"/>
  <c r="F17654" i="8"/>
  <c r="H17654" i="8" s="1"/>
  <c r="G17654" i="8"/>
  <c r="E17655" i="8"/>
  <c r="F17655" i="8"/>
  <c r="H17655" i="8" s="1"/>
  <c r="G17655" i="8"/>
  <c r="E17656" i="8"/>
  <c r="F17656" i="8"/>
  <c r="H17656" i="8" s="1"/>
  <c r="G17656" i="8"/>
  <c r="E17657" i="8"/>
  <c r="F17657" i="8"/>
  <c r="H17657" i="8" s="1"/>
  <c r="G17657" i="8"/>
  <c r="E17658" i="8"/>
  <c r="F17658" i="8"/>
  <c r="H17658" i="8" s="1"/>
  <c r="G17658" i="8"/>
  <c r="E17659" i="8"/>
  <c r="F17659" i="8"/>
  <c r="H17659" i="8" s="1"/>
  <c r="G17659" i="8"/>
  <c r="E17660" i="8"/>
  <c r="F17660" i="8"/>
  <c r="H17660" i="8" s="1"/>
  <c r="G17660" i="8"/>
  <c r="E17661" i="8"/>
  <c r="F17661" i="8"/>
  <c r="H17661" i="8" s="1"/>
  <c r="G17661" i="8"/>
  <c r="E17662" i="8"/>
  <c r="F17662" i="8"/>
  <c r="H17662" i="8" s="1"/>
  <c r="G17662" i="8"/>
  <c r="E17663" i="8"/>
  <c r="F17663" i="8"/>
  <c r="H17663" i="8" s="1"/>
  <c r="G17663" i="8"/>
  <c r="E17664" i="8"/>
  <c r="F17664" i="8"/>
  <c r="H17664" i="8" s="1"/>
  <c r="G17664" i="8"/>
  <c r="E17665" i="8"/>
  <c r="F17665" i="8"/>
  <c r="H17665" i="8" s="1"/>
  <c r="G17665" i="8"/>
  <c r="E17666" i="8"/>
  <c r="F17666" i="8"/>
  <c r="H17666" i="8" s="1"/>
  <c r="G17666" i="8"/>
  <c r="E17667" i="8"/>
  <c r="F17667" i="8"/>
  <c r="H17667" i="8" s="1"/>
  <c r="G17667" i="8"/>
  <c r="E17668" i="8"/>
  <c r="F17668" i="8"/>
  <c r="H17668" i="8" s="1"/>
  <c r="G17668" i="8"/>
  <c r="E17669" i="8"/>
  <c r="F17669" i="8"/>
  <c r="H17669" i="8" s="1"/>
  <c r="G17669" i="8"/>
  <c r="E17670" i="8"/>
  <c r="F17670" i="8"/>
  <c r="H17670" i="8" s="1"/>
  <c r="G17670" i="8"/>
  <c r="E17671" i="8"/>
  <c r="F17671" i="8"/>
  <c r="H17671" i="8" s="1"/>
  <c r="G17671" i="8"/>
  <c r="E17672" i="8"/>
  <c r="F17672" i="8"/>
  <c r="H17672" i="8" s="1"/>
  <c r="G17672" i="8"/>
  <c r="E17673" i="8"/>
  <c r="F17673" i="8"/>
  <c r="H17673" i="8" s="1"/>
  <c r="G17673" i="8"/>
  <c r="E17674" i="8"/>
  <c r="F17674" i="8"/>
  <c r="H17674" i="8" s="1"/>
  <c r="G17674" i="8"/>
  <c r="E17675" i="8"/>
  <c r="F17675" i="8"/>
  <c r="H17675" i="8" s="1"/>
  <c r="G17675" i="8"/>
  <c r="E17676" i="8"/>
  <c r="F17676" i="8"/>
  <c r="H17676" i="8" s="1"/>
  <c r="G17676" i="8"/>
  <c r="E17677" i="8"/>
  <c r="F17677" i="8"/>
  <c r="H17677" i="8" s="1"/>
  <c r="G17677" i="8"/>
  <c r="E17678" i="8"/>
  <c r="F17678" i="8"/>
  <c r="H17678" i="8" s="1"/>
  <c r="G17678" i="8"/>
  <c r="E17679" i="8"/>
  <c r="F17679" i="8"/>
  <c r="H17679" i="8" s="1"/>
  <c r="G17679" i="8"/>
  <c r="E17680" i="8"/>
  <c r="F17680" i="8"/>
  <c r="H17680" i="8" s="1"/>
  <c r="G17680" i="8"/>
  <c r="E17681" i="8"/>
  <c r="F17681" i="8"/>
  <c r="H17681" i="8" s="1"/>
  <c r="G17681" i="8"/>
  <c r="E17682" i="8"/>
  <c r="F17682" i="8"/>
  <c r="H17682" i="8" s="1"/>
  <c r="G17682" i="8"/>
  <c r="E17683" i="8"/>
  <c r="F17683" i="8"/>
  <c r="H17683" i="8" s="1"/>
  <c r="G17683" i="8"/>
  <c r="E17684" i="8"/>
  <c r="F17684" i="8"/>
  <c r="H17684" i="8" s="1"/>
  <c r="G17684" i="8"/>
  <c r="E17685" i="8"/>
  <c r="F17685" i="8"/>
  <c r="H17685" i="8" s="1"/>
  <c r="G17685" i="8"/>
  <c r="E17686" i="8"/>
  <c r="F17686" i="8"/>
  <c r="H17686" i="8" s="1"/>
  <c r="G17686" i="8"/>
  <c r="E17687" i="8"/>
  <c r="F17687" i="8"/>
  <c r="H17687" i="8" s="1"/>
  <c r="G17687" i="8"/>
  <c r="E17688" i="8"/>
  <c r="F17688" i="8"/>
  <c r="H17688" i="8" s="1"/>
  <c r="G17688" i="8"/>
  <c r="E17689" i="8"/>
  <c r="F17689" i="8"/>
  <c r="H17689" i="8" s="1"/>
  <c r="G17689" i="8"/>
  <c r="E17690" i="8"/>
  <c r="F17690" i="8"/>
  <c r="H17690" i="8" s="1"/>
  <c r="G17690" i="8"/>
  <c r="E17691" i="8"/>
  <c r="F17691" i="8"/>
  <c r="H17691" i="8" s="1"/>
  <c r="G17691" i="8"/>
  <c r="E17692" i="8"/>
  <c r="F17692" i="8"/>
  <c r="H17692" i="8" s="1"/>
  <c r="G17692" i="8"/>
  <c r="E17693" i="8"/>
  <c r="F17693" i="8"/>
  <c r="H17693" i="8" s="1"/>
  <c r="G17693" i="8"/>
  <c r="E17694" i="8"/>
  <c r="F17694" i="8"/>
  <c r="H17694" i="8" s="1"/>
  <c r="G17694" i="8"/>
  <c r="E17695" i="8"/>
  <c r="F17695" i="8"/>
  <c r="H17695" i="8" s="1"/>
  <c r="G17695" i="8"/>
  <c r="E17696" i="8"/>
  <c r="F17696" i="8"/>
  <c r="H17696" i="8" s="1"/>
  <c r="G17696" i="8"/>
  <c r="E17697" i="8"/>
  <c r="F17697" i="8"/>
  <c r="H17697" i="8" s="1"/>
  <c r="G17697" i="8"/>
  <c r="E17698" i="8"/>
  <c r="F17698" i="8"/>
  <c r="H17698" i="8" s="1"/>
  <c r="G17698" i="8"/>
  <c r="E17699" i="8"/>
  <c r="F17699" i="8"/>
  <c r="H17699" i="8" s="1"/>
  <c r="G17699" i="8"/>
  <c r="E17700" i="8"/>
  <c r="F17700" i="8"/>
  <c r="H17700" i="8" s="1"/>
  <c r="G17700" i="8"/>
  <c r="E17701" i="8"/>
  <c r="F17701" i="8"/>
  <c r="H17701" i="8" s="1"/>
  <c r="G17701" i="8"/>
  <c r="E17702" i="8"/>
  <c r="F17702" i="8"/>
  <c r="H17702" i="8" s="1"/>
  <c r="G17702" i="8"/>
  <c r="E17703" i="8"/>
  <c r="F17703" i="8"/>
  <c r="H17703" i="8" s="1"/>
  <c r="G17703" i="8"/>
  <c r="E17704" i="8"/>
  <c r="F17704" i="8"/>
  <c r="H17704" i="8" s="1"/>
  <c r="G17704" i="8"/>
  <c r="E17705" i="8"/>
  <c r="F17705" i="8"/>
  <c r="H17705" i="8" s="1"/>
  <c r="G17705" i="8"/>
  <c r="E17706" i="8"/>
  <c r="F17706" i="8"/>
  <c r="H17706" i="8" s="1"/>
  <c r="G17706" i="8"/>
  <c r="E17707" i="8"/>
  <c r="F17707" i="8"/>
  <c r="H17707" i="8" s="1"/>
  <c r="G17707" i="8"/>
  <c r="E17708" i="8"/>
  <c r="F17708" i="8"/>
  <c r="H17708" i="8" s="1"/>
  <c r="G17708" i="8"/>
  <c r="E17709" i="8"/>
  <c r="F17709" i="8"/>
  <c r="H17709" i="8" s="1"/>
  <c r="G17709" i="8"/>
  <c r="E17710" i="8"/>
  <c r="F17710" i="8"/>
  <c r="H17710" i="8" s="1"/>
  <c r="G17710" i="8"/>
  <c r="E17711" i="8"/>
  <c r="F17711" i="8"/>
  <c r="H17711" i="8" s="1"/>
  <c r="G17711" i="8"/>
  <c r="E17712" i="8"/>
  <c r="F17712" i="8"/>
  <c r="H17712" i="8" s="1"/>
  <c r="G17712" i="8"/>
  <c r="E17713" i="8"/>
  <c r="F17713" i="8"/>
  <c r="H17713" i="8" s="1"/>
  <c r="G17713" i="8"/>
  <c r="E17714" i="8"/>
  <c r="F17714" i="8"/>
  <c r="H17714" i="8" s="1"/>
  <c r="G17714" i="8"/>
  <c r="E17715" i="8"/>
  <c r="F17715" i="8"/>
  <c r="H17715" i="8" s="1"/>
  <c r="G17715" i="8"/>
  <c r="E17716" i="8"/>
  <c r="F17716" i="8"/>
  <c r="H17716" i="8" s="1"/>
  <c r="G17716" i="8"/>
  <c r="E17717" i="8"/>
  <c r="F17717" i="8"/>
  <c r="H17717" i="8" s="1"/>
  <c r="G17717" i="8"/>
  <c r="E17718" i="8"/>
  <c r="F17718" i="8"/>
  <c r="H17718" i="8" s="1"/>
  <c r="G17718" i="8"/>
  <c r="E17719" i="8"/>
  <c r="F17719" i="8"/>
  <c r="H17719" i="8" s="1"/>
  <c r="G17719" i="8"/>
  <c r="E17720" i="8"/>
  <c r="F17720" i="8"/>
  <c r="H17720" i="8" s="1"/>
  <c r="G17720" i="8"/>
  <c r="E17721" i="8"/>
  <c r="F17721" i="8"/>
  <c r="H17721" i="8" s="1"/>
  <c r="G17721" i="8"/>
  <c r="E17722" i="8"/>
  <c r="F17722" i="8"/>
  <c r="H17722" i="8" s="1"/>
  <c r="G17722" i="8"/>
  <c r="E17723" i="8"/>
  <c r="F17723" i="8"/>
  <c r="H17723" i="8" s="1"/>
  <c r="G17723" i="8"/>
  <c r="E17724" i="8"/>
  <c r="F17724" i="8"/>
  <c r="H17724" i="8" s="1"/>
  <c r="G17724" i="8"/>
  <c r="E17725" i="8"/>
  <c r="F17725" i="8"/>
  <c r="H17725" i="8" s="1"/>
  <c r="G17725" i="8"/>
  <c r="E17726" i="8"/>
  <c r="F17726" i="8"/>
  <c r="H17726" i="8" s="1"/>
  <c r="G17726" i="8"/>
  <c r="E17727" i="8"/>
  <c r="F17727" i="8"/>
  <c r="H17727" i="8" s="1"/>
  <c r="G17727" i="8"/>
  <c r="E17728" i="8"/>
  <c r="F17728" i="8"/>
  <c r="H17728" i="8" s="1"/>
  <c r="G17728" i="8"/>
  <c r="E17729" i="8"/>
  <c r="F17729" i="8"/>
  <c r="H17729" i="8" s="1"/>
  <c r="G17729" i="8"/>
  <c r="E17730" i="8"/>
  <c r="F17730" i="8"/>
  <c r="H17730" i="8" s="1"/>
  <c r="G17730" i="8"/>
  <c r="E17731" i="8"/>
  <c r="F17731" i="8"/>
  <c r="H17731" i="8" s="1"/>
  <c r="G17731" i="8"/>
  <c r="E17732" i="8"/>
  <c r="F17732" i="8"/>
  <c r="H17732" i="8" s="1"/>
  <c r="G17732" i="8"/>
  <c r="E17733" i="8"/>
  <c r="F17733" i="8"/>
  <c r="H17733" i="8" s="1"/>
  <c r="G17733" i="8"/>
  <c r="E17734" i="8"/>
  <c r="F17734" i="8"/>
  <c r="H17734" i="8" s="1"/>
  <c r="G17734" i="8"/>
  <c r="E17735" i="8"/>
  <c r="F17735" i="8"/>
  <c r="H17735" i="8" s="1"/>
  <c r="G17735" i="8"/>
  <c r="E17736" i="8"/>
  <c r="F17736" i="8"/>
  <c r="H17736" i="8" s="1"/>
  <c r="G17736" i="8"/>
  <c r="E17737" i="8"/>
  <c r="F17737" i="8"/>
  <c r="H17737" i="8" s="1"/>
  <c r="G17737" i="8"/>
  <c r="E17738" i="8"/>
  <c r="F17738" i="8"/>
  <c r="H17738" i="8" s="1"/>
  <c r="G17738" i="8"/>
  <c r="E17739" i="8"/>
  <c r="F17739" i="8"/>
  <c r="H17739" i="8" s="1"/>
  <c r="G17739" i="8"/>
  <c r="E17740" i="8"/>
  <c r="F17740" i="8"/>
  <c r="H17740" i="8" s="1"/>
  <c r="G17740" i="8"/>
  <c r="E17741" i="8"/>
  <c r="F17741" i="8"/>
  <c r="H17741" i="8" s="1"/>
  <c r="G17741" i="8"/>
  <c r="E17742" i="8"/>
  <c r="F17742" i="8"/>
  <c r="H17742" i="8" s="1"/>
  <c r="G17742" i="8"/>
  <c r="E17743" i="8"/>
  <c r="F17743" i="8"/>
  <c r="H17743" i="8" s="1"/>
  <c r="G17743" i="8"/>
  <c r="E17744" i="8"/>
  <c r="F17744" i="8"/>
  <c r="H17744" i="8" s="1"/>
  <c r="G17744" i="8"/>
  <c r="E17745" i="8"/>
  <c r="F17745" i="8"/>
  <c r="H17745" i="8" s="1"/>
  <c r="G17745" i="8"/>
  <c r="E17746" i="8"/>
  <c r="F17746" i="8"/>
  <c r="H17746" i="8" s="1"/>
  <c r="G17746" i="8"/>
  <c r="E17747" i="8"/>
  <c r="F17747" i="8"/>
  <c r="H17747" i="8" s="1"/>
  <c r="G17747" i="8"/>
  <c r="E17748" i="8"/>
  <c r="F17748" i="8"/>
  <c r="H17748" i="8" s="1"/>
  <c r="G17748" i="8"/>
  <c r="E17749" i="8"/>
  <c r="F17749" i="8"/>
  <c r="H17749" i="8" s="1"/>
  <c r="G17749" i="8"/>
  <c r="E17750" i="8"/>
  <c r="F17750" i="8"/>
  <c r="H17750" i="8" s="1"/>
  <c r="G17750" i="8"/>
  <c r="E17751" i="8"/>
  <c r="F17751" i="8"/>
  <c r="H17751" i="8" s="1"/>
  <c r="G17751" i="8"/>
  <c r="E17752" i="8"/>
  <c r="F17752" i="8"/>
  <c r="H17752" i="8" s="1"/>
  <c r="G17752" i="8"/>
  <c r="E17753" i="8"/>
  <c r="F17753" i="8"/>
  <c r="H17753" i="8" s="1"/>
  <c r="G17753" i="8"/>
  <c r="E17754" i="8"/>
  <c r="F17754" i="8"/>
  <c r="H17754" i="8" s="1"/>
  <c r="G17754" i="8"/>
  <c r="E17755" i="8"/>
  <c r="F17755" i="8"/>
  <c r="H17755" i="8" s="1"/>
  <c r="G17755" i="8"/>
  <c r="E17756" i="8"/>
  <c r="F17756" i="8"/>
  <c r="H17756" i="8" s="1"/>
  <c r="G17756" i="8"/>
  <c r="E17757" i="8"/>
  <c r="F17757" i="8"/>
  <c r="H17757" i="8" s="1"/>
  <c r="G17757" i="8"/>
  <c r="E17758" i="8"/>
  <c r="F17758" i="8"/>
  <c r="H17758" i="8" s="1"/>
  <c r="G17758" i="8"/>
  <c r="E17759" i="8"/>
  <c r="F17759" i="8"/>
  <c r="H17759" i="8" s="1"/>
  <c r="G17759" i="8"/>
  <c r="E17760" i="8"/>
  <c r="F17760" i="8"/>
  <c r="H17760" i="8" s="1"/>
  <c r="G17760" i="8"/>
  <c r="E17761" i="8"/>
  <c r="F17761" i="8"/>
  <c r="H17761" i="8" s="1"/>
  <c r="G17761" i="8"/>
  <c r="E17762" i="8"/>
  <c r="F17762" i="8"/>
  <c r="H17762" i="8" s="1"/>
  <c r="G17762" i="8"/>
  <c r="E17763" i="8"/>
  <c r="F17763" i="8"/>
  <c r="H17763" i="8" s="1"/>
  <c r="G17763" i="8"/>
  <c r="E17764" i="8"/>
  <c r="F17764" i="8"/>
  <c r="H17764" i="8" s="1"/>
  <c r="G17764" i="8"/>
  <c r="E17765" i="8"/>
  <c r="F17765" i="8"/>
  <c r="H17765" i="8" s="1"/>
  <c r="G17765" i="8"/>
  <c r="E17766" i="8"/>
  <c r="F17766" i="8"/>
  <c r="H17766" i="8" s="1"/>
  <c r="G17766" i="8"/>
  <c r="E17767" i="8"/>
  <c r="F17767" i="8"/>
  <c r="H17767" i="8" s="1"/>
  <c r="G17767" i="8"/>
  <c r="E17768" i="8"/>
  <c r="F17768" i="8"/>
  <c r="H17768" i="8" s="1"/>
  <c r="G17768" i="8"/>
  <c r="E17769" i="8"/>
  <c r="F17769" i="8"/>
  <c r="H17769" i="8" s="1"/>
  <c r="G17769" i="8"/>
  <c r="E17770" i="8"/>
  <c r="F17770" i="8"/>
  <c r="H17770" i="8" s="1"/>
  <c r="G17770" i="8"/>
  <c r="E17771" i="8"/>
  <c r="F17771" i="8"/>
  <c r="H17771" i="8" s="1"/>
  <c r="G17771" i="8"/>
  <c r="E17772" i="8"/>
  <c r="F17772" i="8"/>
  <c r="H17772" i="8" s="1"/>
  <c r="G17772" i="8"/>
  <c r="E17773" i="8"/>
  <c r="F17773" i="8"/>
  <c r="H17773" i="8" s="1"/>
  <c r="G17773" i="8"/>
  <c r="E17774" i="8"/>
  <c r="F17774" i="8"/>
  <c r="H17774" i="8" s="1"/>
  <c r="G17774" i="8"/>
  <c r="E17775" i="8"/>
  <c r="F17775" i="8"/>
  <c r="H17775" i="8" s="1"/>
  <c r="G17775" i="8"/>
  <c r="E17776" i="8"/>
  <c r="F17776" i="8"/>
  <c r="H17776" i="8" s="1"/>
  <c r="G17776" i="8"/>
  <c r="E17777" i="8"/>
  <c r="F17777" i="8"/>
  <c r="H17777" i="8" s="1"/>
  <c r="G17777" i="8"/>
  <c r="E17778" i="8"/>
  <c r="F17778" i="8"/>
  <c r="H17778" i="8" s="1"/>
  <c r="G17778" i="8"/>
  <c r="E17779" i="8"/>
  <c r="F17779" i="8"/>
  <c r="H17779" i="8" s="1"/>
  <c r="G17779" i="8"/>
  <c r="E17780" i="8"/>
  <c r="F17780" i="8"/>
  <c r="H17780" i="8" s="1"/>
  <c r="G17780" i="8"/>
  <c r="E17781" i="8"/>
  <c r="F17781" i="8"/>
  <c r="H17781" i="8" s="1"/>
  <c r="G17781" i="8"/>
  <c r="E17782" i="8"/>
  <c r="F17782" i="8"/>
  <c r="H17782" i="8" s="1"/>
  <c r="G17782" i="8"/>
  <c r="E17783" i="8"/>
  <c r="F17783" i="8"/>
  <c r="H17783" i="8" s="1"/>
  <c r="G17783" i="8"/>
  <c r="E17784" i="8"/>
  <c r="F17784" i="8"/>
  <c r="H17784" i="8" s="1"/>
  <c r="G17784" i="8"/>
  <c r="E17785" i="8"/>
  <c r="F17785" i="8"/>
  <c r="H17785" i="8" s="1"/>
  <c r="G17785" i="8"/>
  <c r="E17786" i="8"/>
  <c r="F17786" i="8"/>
  <c r="H17786" i="8" s="1"/>
  <c r="G17786" i="8"/>
  <c r="E17787" i="8"/>
  <c r="F17787" i="8"/>
  <c r="H17787" i="8" s="1"/>
  <c r="G17787" i="8"/>
  <c r="E17788" i="8"/>
  <c r="F17788" i="8"/>
  <c r="H17788" i="8" s="1"/>
  <c r="G17788" i="8"/>
  <c r="E17789" i="8"/>
  <c r="F17789" i="8"/>
  <c r="H17789" i="8" s="1"/>
  <c r="G17789" i="8"/>
  <c r="E17790" i="8"/>
  <c r="F17790" i="8"/>
  <c r="H17790" i="8" s="1"/>
  <c r="G17790" i="8"/>
  <c r="E17791" i="8"/>
  <c r="F17791" i="8"/>
  <c r="H17791" i="8" s="1"/>
  <c r="G17791" i="8"/>
  <c r="E17792" i="8"/>
  <c r="F17792" i="8"/>
  <c r="H17792" i="8" s="1"/>
  <c r="G17792" i="8"/>
  <c r="E17793" i="8"/>
  <c r="F17793" i="8"/>
  <c r="H17793" i="8" s="1"/>
  <c r="G17793" i="8"/>
  <c r="E17794" i="8"/>
  <c r="F17794" i="8"/>
  <c r="H17794" i="8" s="1"/>
  <c r="G17794" i="8"/>
  <c r="E17795" i="8"/>
  <c r="F17795" i="8"/>
  <c r="H17795" i="8" s="1"/>
  <c r="G17795" i="8"/>
  <c r="E17796" i="8"/>
  <c r="F17796" i="8"/>
  <c r="H17796" i="8" s="1"/>
  <c r="G17796" i="8"/>
  <c r="E17797" i="8"/>
  <c r="F17797" i="8"/>
  <c r="H17797" i="8" s="1"/>
  <c r="G17797" i="8"/>
  <c r="E17798" i="8"/>
  <c r="F17798" i="8"/>
  <c r="H17798" i="8" s="1"/>
  <c r="G17798" i="8"/>
  <c r="E17799" i="8"/>
  <c r="F17799" i="8"/>
  <c r="H17799" i="8" s="1"/>
  <c r="G17799" i="8"/>
  <c r="E17800" i="8"/>
  <c r="F17800" i="8"/>
  <c r="H17800" i="8" s="1"/>
  <c r="G17800" i="8"/>
  <c r="E17801" i="8"/>
  <c r="F17801" i="8"/>
  <c r="H17801" i="8" s="1"/>
  <c r="G17801" i="8"/>
  <c r="E17802" i="8"/>
  <c r="F17802" i="8"/>
  <c r="H17802" i="8" s="1"/>
  <c r="G17802" i="8"/>
  <c r="E17803" i="8"/>
  <c r="F17803" i="8"/>
  <c r="H17803" i="8" s="1"/>
  <c r="G17803" i="8"/>
  <c r="E17804" i="8"/>
  <c r="F17804" i="8"/>
  <c r="H17804" i="8" s="1"/>
  <c r="G17804" i="8"/>
  <c r="E17805" i="8"/>
  <c r="F17805" i="8"/>
  <c r="H17805" i="8" s="1"/>
  <c r="G17805" i="8"/>
  <c r="E17806" i="8"/>
  <c r="F17806" i="8"/>
  <c r="H17806" i="8" s="1"/>
  <c r="G17806" i="8"/>
  <c r="E17807" i="8"/>
  <c r="F17807" i="8"/>
  <c r="H17807" i="8" s="1"/>
  <c r="G17807" i="8"/>
  <c r="E17808" i="8"/>
  <c r="F17808" i="8"/>
  <c r="H17808" i="8" s="1"/>
  <c r="G17808" i="8"/>
  <c r="E17809" i="8"/>
  <c r="F17809" i="8"/>
  <c r="H17809" i="8" s="1"/>
  <c r="G17809" i="8"/>
  <c r="E17810" i="8"/>
  <c r="F17810" i="8"/>
  <c r="H17810" i="8" s="1"/>
  <c r="G17810" i="8"/>
  <c r="E17811" i="8"/>
  <c r="F17811" i="8"/>
  <c r="H17811" i="8" s="1"/>
  <c r="G17811" i="8"/>
  <c r="E17812" i="8"/>
  <c r="F17812" i="8"/>
  <c r="H17812" i="8" s="1"/>
  <c r="G17812" i="8"/>
  <c r="E17813" i="8"/>
  <c r="F17813" i="8"/>
  <c r="H17813" i="8" s="1"/>
  <c r="G17813" i="8"/>
  <c r="E17814" i="8"/>
  <c r="F17814" i="8"/>
  <c r="H17814" i="8" s="1"/>
  <c r="G17814" i="8"/>
  <c r="E17815" i="8"/>
  <c r="F17815" i="8"/>
  <c r="H17815" i="8" s="1"/>
  <c r="G17815" i="8"/>
  <c r="E17816" i="8"/>
  <c r="F17816" i="8"/>
  <c r="H17816" i="8" s="1"/>
  <c r="G17816" i="8"/>
  <c r="E17817" i="8"/>
  <c r="F17817" i="8"/>
  <c r="H17817" i="8" s="1"/>
  <c r="G17817" i="8"/>
  <c r="E17818" i="8"/>
  <c r="F17818" i="8"/>
  <c r="H17818" i="8" s="1"/>
  <c r="G17818" i="8"/>
  <c r="E17819" i="8"/>
  <c r="F17819" i="8"/>
  <c r="H17819" i="8" s="1"/>
  <c r="G17819" i="8"/>
  <c r="E17820" i="8"/>
  <c r="F17820" i="8"/>
  <c r="H17820" i="8" s="1"/>
  <c r="G17820" i="8"/>
  <c r="E17821" i="8"/>
  <c r="F17821" i="8"/>
  <c r="H17821" i="8" s="1"/>
  <c r="G17821" i="8"/>
  <c r="E17822" i="8"/>
  <c r="F17822" i="8"/>
  <c r="H17822" i="8" s="1"/>
  <c r="G17822" i="8"/>
  <c r="E17823" i="8"/>
  <c r="F17823" i="8"/>
  <c r="H17823" i="8" s="1"/>
  <c r="G17823" i="8"/>
  <c r="E17824" i="8"/>
  <c r="F17824" i="8"/>
  <c r="H17824" i="8" s="1"/>
  <c r="G17824" i="8"/>
  <c r="E17825" i="8"/>
  <c r="F17825" i="8"/>
  <c r="H17825" i="8" s="1"/>
  <c r="G17825" i="8"/>
  <c r="E17826" i="8"/>
  <c r="F17826" i="8"/>
  <c r="H17826" i="8" s="1"/>
  <c r="G17826" i="8"/>
  <c r="E17827" i="8"/>
  <c r="F17827" i="8"/>
  <c r="H17827" i="8" s="1"/>
  <c r="G17827" i="8"/>
  <c r="E17828" i="8"/>
  <c r="F17828" i="8"/>
  <c r="H17828" i="8" s="1"/>
  <c r="G17828" i="8"/>
  <c r="E17829" i="8"/>
  <c r="F17829" i="8"/>
  <c r="H17829" i="8" s="1"/>
  <c r="G17829" i="8"/>
  <c r="E17830" i="8"/>
  <c r="F17830" i="8"/>
  <c r="H17830" i="8" s="1"/>
  <c r="G17830" i="8"/>
  <c r="E17831" i="8"/>
  <c r="F17831" i="8"/>
  <c r="H17831" i="8" s="1"/>
  <c r="G17831" i="8"/>
  <c r="E17832" i="8"/>
  <c r="F17832" i="8"/>
  <c r="H17832" i="8" s="1"/>
  <c r="G17832" i="8"/>
  <c r="E17833" i="8"/>
  <c r="F17833" i="8"/>
  <c r="H17833" i="8" s="1"/>
  <c r="G17833" i="8"/>
  <c r="E17834" i="8"/>
  <c r="F17834" i="8"/>
  <c r="H17834" i="8" s="1"/>
  <c r="G17834" i="8"/>
  <c r="E17835" i="8"/>
  <c r="F17835" i="8"/>
  <c r="H17835" i="8" s="1"/>
  <c r="G17835" i="8"/>
  <c r="E17836" i="8"/>
  <c r="F17836" i="8"/>
  <c r="H17836" i="8" s="1"/>
  <c r="G17836" i="8"/>
  <c r="E17837" i="8"/>
  <c r="F17837" i="8"/>
  <c r="H17837" i="8" s="1"/>
  <c r="G17837" i="8"/>
  <c r="E17838" i="8"/>
  <c r="F17838" i="8"/>
  <c r="H17838" i="8" s="1"/>
  <c r="G17838" i="8"/>
  <c r="E17839" i="8"/>
  <c r="F17839" i="8"/>
  <c r="H17839" i="8" s="1"/>
  <c r="G17839" i="8"/>
  <c r="E17840" i="8"/>
  <c r="F17840" i="8"/>
  <c r="H17840" i="8" s="1"/>
  <c r="G17840" i="8"/>
  <c r="E17841" i="8"/>
  <c r="F17841" i="8"/>
  <c r="H17841" i="8" s="1"/>
  <c r="G17841" i="8"/>
  <c r="E17842" i="8"/>
  <c r="F17842" i="8"/>
  <c r="H17842" i="8" s="1"/>
  <c r="G17842" i="8"/>
  <c r="E17843" i="8"/>
  <c r="F17843" i="8"/>
  <c r="H17843" i="8" s="1"/>
  <c r="G17843" i="8"/>
  <c r="E17844" i="8"/>
  <c r="F17844" i="8"/>
  <c r="H17844" i="8" s="1"/>
  <c r="G17844" i="8"/>
  <c r="E17845" i="8"/>
  <c r="F17845" i="8"/>
  <c r="H17845" i="8" s="1"/>
  <c r="G17845" i="8"/>
  <c r="E17846" i="8"/>
  <c r="F17846" i="8"/>
  <c r="H17846" i="8" s="1"/>
  <c r="G17846" i="8"/>
  <c r="E17847" i="8"/>
  <c r="F17847" i="8"/>
  <c r="H17847" i="8" s="1"/>
  <c r="G17847" i="8"/>
  <c r="E17848" i="8"/>
  <c r="F17848" i="8"/>
  <c r="H17848" i="8" s="1"/>
  <c r="G17848" i="8"/>
  <c r="E17849" i="8"/>
  <c r="F17849" i="8"/>
  <c r="H17849" i="8" s="1"/>
  <c r="G17849" i="8"/>
  <c r="E17850" i="8"/>
  <c r="F17850" i="8"/>
  <c r="H17850" i="8" s="1"/>
  <c r="G17850" i="8"/>
  <c r="E17851" i="8"/>
  <c r="F17851" i="8"/>
  <c r="H17851" i="8" s="1"/>
  <c r="G17851" i="8"/>
  <c r="E17852" i="8"/>
  <c r="F17852" i="8"/>
  <c r="H17852" i="8" s="1"/>
  <c r="G17852" i="8"/>
  <c r="E17853" i="8"/>
  <c r="F17853" i="8"/>
  <c r="H17853" i="8" s="1"/>
  <c r="G17853" i="8"/>
  <c r="E17854" i="8"/>
  <c r="F17854" i="8"/>
  <c r="H17854" i="8" s="1"/>
  <c r="G17854" i="8"/>
  <c r="E17855" i="8"/>
  <c r="F17855" i="8"/>
  <c r="H17855" i="8" s="1"/>
  <c r="G17855" i="8"/>
  <c r="E17856" i="8"/>
  <c r="F17856" i="8"/>
  <c r="H17856" i="8" s="1"/>
  <c r="G17856" i="8"/>
  <c r="E17857" i="8"/>
  <c r="F17857" i="8"/>
  <c r="H17857" i="8" s="1"/>
  <c r="G17857" i="8"/>
  <c r="E17858" i="8"/>
  <c r="F17858" i="8"/>
  <c r="H17858" i="8" s="1"/>
  <c r="G17858" i="8"/>
  <c r="E17859" i="8"/>
  <c r="F17859" i="8"/>
  <c r="H17859" i="8" s="1"/>
  <c r="G17859" i="8"/>
  <c r="E17860" i="8"/>
  <c r="F17860" i="8"/>
  <c r="H17860" i="8" s="1"/>
  <c r="G17860" i="8"/>
  <c r="E17861" i="8"/>
  <c r="F17861" i="8"/>
  <c r="H17861" i="8" s="1"/>
  <c r="G17861" i="8"/>
  <c r="E17862" i="8"/>
  <c r="F17862" i="8"/>
  <c r="H17862" i="8" s="1"/>
  <c r="G17862" i="8"/>
  <c r="E17863" i="8"/>
  <c r="F17863" i="8"/>
  <c r="H17863" i="8" s="1"/>
  <c r="G17863" i="8"/>
  <c r="E17864" i="8"/>
  <c r="F17864" i="8"/>
  <c r="H17864" i="8" s="1"/>
  <c r="G17864" i="8"/>
  <c r="E17865" i="8"/>
  <c r="F17865" i="8"/>
  <c r="H17865" i="8" s="1"/>
  <c r="G17865" i="8"/>
  <c r="E17866" i="8"/>
  <c r="F17866" i="8"/>
  <c r="H17866" i="8" s="1"/>
  <c r="G17866" i="8"/>
  <c r="E17867" i="8"/>
  <c r="F17867" i="8"/>
  <c r="H17867" i="8" s="1"/>
  <c r="G17867" i="8"/>
  <c r="E17868" i="8"/>
  <c r="F17868" i="8"/>
  <c r="H17868" i="8" s="1"/>
  <c r="G17868" i="8"/>
  <c r="E17869" i="8"/>
  <c r="F17869" i="8"/>
  <c r="H17869" i="8" s="1"/>
  <c r="G17869" i="8"/>
  <c r="E17870" i="8"/>
  <c r="F17870" i="8"/>
  <c r="H17870" i="8" s="1"/>
  <c r="G17870" i="8"/>
  <c r="E17871" i="8"/>
  <c r="F17871" i="8"/>
  <c r="H17871" i="8" s="1"/>
  <c r="G17871" i="8"/>
  <c r="E17872" i="8"/>
  <c r="F17872" i="8"/>
  <c r="H17872" i="8" s="1"/>
  <c r="G17872" i="8"/>
  <c r="E17873" i="8"/>
  <c r="F17873" i="8"/>
  <c r="H17873" i="8" s="1"/>
  <c r="G17873" i="8"/>
  <c r="E17874" i="8"/>
  <c r="F17874" i="8"/>
  <c r="H17874" i="8" s="1"/>
  <c r="G17874" i="8"/>
  <c r="E17875" i="8"/>
  <c r="F17875" i="8"/>
  <c r="H17875" i="8" s="1"/>
  <c r="G17875" i="8"/>
  <c r="E17876" i="8"/>
  <c r="F17876" i="8"/>
  <c r="H17876" i="8" s="1"/>
  <c r="G17876" i="8"/>
  <c r="E17877" i="8"/>
  <c r="F17877" i="8"/>
  <c r="H17877" i="8" s="1"/>
  <c r="G17877" i="8"/>
  <c r="E17878" i="8"/>
  <c r="F17878" i="8"/>
  <c r="H17878" i="8" s="1"/>
  <c r="G17878" i="8"/>
  <c r="E17879" i="8"/>
  <c r="F17879" i="8"/>
  <c r="H17879" i="8" s="1"/>
  <c r="G17879" i="8"/>
  <c r="E17880" i="8"/>
  <c r="F17880" i="8"/>
  <c r="H17880" i="8" s="1"/>
  <c r="G17880" i="8"/>
  <c r="E17881" i="8"/>
  <c r="F17881" i="8"/>
  <c r="H17881" i="8" s="1"/>
  <c r="G17881" i="8"/>
  <c r="E17882" i="8"/>
  <c r="F17882" i="8"/>
  <c r="H17882" i="8" s="1"/>
  <c r="G17882" i="8"/>
  <c r="E17883" i="8"/>
  <c r="F17883" i="8"/>
  <c r="H17883" i="8" s="1"/>
  <c r="G17883" i="8"/>
  <c r="E17884" i="8"/>
  <c r="F17884" i="8"/>
  <c r="H17884" i="8" s="1"/>
  <c r="G17884" i="8"/>
  <c r="E17885" i="8"/>
  <c r="F17885" i="8"/>
  <c r="H17885" i="8" s="1"/>
  <c r="G17885" i="8"/>
  <c r="E17886" i="8"/>
  <c r="F17886" i="8"/>
  <c r="H17886" i="8" s="1"/>
  <c r="G17886" i="8"/>
  <c r="E17887" i="8"/>
  <c r="F17887" i="8"/>
  <c r="H17887" i="8" s="1"/>
  <c r="G17887" i="8"/>
  <c r="E17888" i="8"/>
  <c r="F17888" i="8"/>
  <c r="H17888" i="8" s="1"/>
  <c r="G17888" i="8"/>
  <c r="E17889" i="8"/>
  <c r="F17889" i="8"/>
  <c r="H17889" i="8" s="1"/>
  <c r="G17889" i="8"/>
  <c r="E17890" i="8"/>
  <c r="F17890" i="8"/>
  <c r="H17890" i="8" s="1"/>
  <c r="G17890" i="8"/>
  <c r="E17891" i="8"/>
  <c r="F17891" i="8"/>
  <c r="H17891" i="8" s="1"/>
  <c r="G17891" i="8"/>
  <c r="E17892" i="8"/>
  <c r="F17892" i="8"/>
  <c r="H17892" i="8" s="1"/>
  <c r="G17892" i="8"/>
  <c r="E17893" i="8"/>
  <c r="F17893" i="8"/>
  <c r="H17893" i="8" s="1"/>
  <c r="G17893" i="8"/>
  <c r="E17894" i="8"/>
  <c r="F17894" i="8"/>
  <c r="H17894" i="8" s="1"/>
  <c r="G17894" i="8"/>
  <c r="E17895" i="8"/>
  <c r="F17895" i="8"/>
  <c r="H17895" i="8" s="1"/>
  <c r="G17895" i="8"/>
  <c r="E17896" i="8"/>
  <c r="F17896" i="8"/>
  <c r="H17896" i="8" s="1"/>
  <c r="G17896" i="8"/>
  <c r="E17897" i="8"/>
  <c r="F17897" i="8"/>
  <c r="H17897" i="8" s="1"/>
  <c r="G17897" i="8"/>
  <c r="E17898" i="8"/>
  <c r="F17898" i="8"/>
  <c r="H17898" i="8" s="1"/>
  <c r="G17898" i="8"/>
  <c r="E17899" i="8"/>
  <c r="F17899" i="8"/>
  <c r="H17899" i="8" s="1"/>
  <c r="G17899" i="8"/>
  <c r="E17900" i="8"/>
  <c r="F17900" i="8"/>
  <c r="H17900" i="8" s="1"/>
  <c r="G17900" i="8"/>
  <c r="E17901" i="8"/>
  <c r="F17901" i="8"/>
  <c r="H17901" i="8" s="1"/>
  <c r="G17901" i="8"/>
  <c r="E17902" i="8"/>
  <c r="F17902" i="8"/>
  <c r="H17902" i="8" s="1"/>
  <c r="G17902" i="8"/>
  <c r="E17903" i="8"/>
  <c r="F17903" i="8"/>
  <c r="H17903" i="8" s="1"/>
  <c r="G17903" i="8"/>
  <c r="E17904" i="8"/>
  <c r="F17904" i="8"/>
  <c r="H17904" i="8" s="1"/>
  <c r="G17904" i="8"/>
  <c r="E17905" i="8"/>
  <c r="F17905" i="8"/>
  <c r="H17905" i="8" s="1"/>
  <c r="G17905" i="8"/>
  <c r="E17906" i="8"/>
  <c r="F17906" i="8"/>
  <c r="H17906" i="8" s="1"/>
  <c r="G17906" i="8"/>
  <c r="E17907" i="8"/>
  <c r="F17907" i="8"/>
  <c r="H17907" i="8" s="1"/>
  <c r="G17907" i="8"/>
  <c r="E17908" i="8"/>
  <c r="F17908" i="8"/>
  <c r="H17908" i="8" s="1"/>
  <c r="G17908" i="8"/>
  <c r="E17909" i="8"/>
  <c r="F17909" i="8"/>
  <c r="H17909" i="8" s="1"/>
  <c r="G17909" i="8"/>
  <c r="E17910" i="8"/>
  <c r="F17910" i="8"/>
  <c r="H17910" i="8" s="1"/>
  <c r="G17910" i="8"/>
  <c r="E17911" i="8"/>
  <c r="F17911" i="8"/>
  <c r="H17911" i="8" s="1"/>
  <c r="G17911" i="8"/>
  <c r="E17912" i="8"/>
  <c r="F17912" i="8"/>
  <c r="H17912" i="8" s="1"/>
  <c r="G17912" i="8"/>
  <c r="E17913" i="8"/>
  <c r="F17913" i="8"/>
  <c r="H17913" i="8" s="1"/>
  <c r="G17913" i="8"/>
  <c r="E17914" i="8"/>
  <c r="F17914" i="8"/>
  <c r="H17914" i="8" s="1"/>
  <c r="G17914" i="8"/>
  <c r="E17915" i="8"/>
  <c r="F17915" i="8"/>
  <c r="H17915" i="8" s="1"/>
  <c r="G17915" i="8"/>
  <c r="E17916" i="8"/>
  <c r="F17916" i="8"/>
  <c r="H17916" i="8" s="1"/>
  <c r="G17916" i="8"/>
  <c r="E17917" i="8"/>
  <c r="F17917" i="8"/>
  <c r="H17917" i="8" s="1"/>
  <c r="G17917" i="8"/>
  <c r="E17918" i="8"/>
  <c r="F17918" i="8"/>
  <c r="H17918" i="8" s="1"/>
  <c r="G17918" i="8"/>
  <c r="E17919" i="8"/>
  <c r="F17919" i="8"/>
  <c r="H17919" i="8" s="1"/>
  <c r="G17919" i="8"/>
  <c r="E17920" i="8"/>
  <c r="F17920" i="8"/>
  <c r="H17920" i="8" s="1"/>
  <c r="G17920" i="8"/>
  <c r="E17921" i="8"/>
  <c r="F17921" i="8"/>
  <c r="H17921" i="8" s="1"/>
  <c r="G17921" i="8"/>
  <c r="E17922" i="8"/>
  <c r="F17922" i="8"/>
  <c r="H17922" i="8" s="1"/>
  <c r="G17922" i="8"/>
  <c r="E17923" i="8"/>
  <c r="F17923" i="8"/>
  <c r="H17923" i="8" s="1"/>
  <c r="G17923" i="8"/>
  <c r="E17924" i="8"/>
  <c r="F17924" i="8"/>
  <c r="H17924" i="8" s="1"/>
  <c r="G17924" i="8"/>
  <c r="E17925" i="8"/>
  <c r="F17925" i="8"/>
  <c r="H17925" i="8" s="1"/>
  <c r="G17925" i="8"/>
  <c r="E17926" i="8"/>
  <c r="F17926" i="8"/>
  <c r="H17926" i="8" s="1"/>
  <c r="G17926" i="8"/>
  <c r="E17927" i="8"/>
  <c r="F17927" i="8"/>
  <c r="H17927" i="8" s="1"/>
  <c r="G17927" i="8"/>
  <c r="E17928" i="8"/>
  <c r="F17928" i="8"/>
  <c r="H17928" i="8" s="1"/>
  <c r="G17928" i="8"/>
  <c r="E17929" i="8"/>
  <c r="F17929" i="8"/>
  <c r="H17929" i="8" s="1"/>
  <c r="G17929" i="8"/>
  <c r="E17930" i="8"/>
  <c r="F17930" i="8"/>
  <c r="H17930" i="8" s="1"/>
  <c r="G17930" i="8"/>
  <c r="E17931" i="8"/>
  <c r="F17931" i="8"/>
  <c r="H17931" i="8" s="1"/>
  <c r="G17931" i="8"/>
  <c r="E17932" i="8"/>
  <c r="F17932" i="8"/>
  <c r="H17932" i="8" s="1"/>
  <c r="G17932" i="8"/>
  <c r="E17933" i="8"/>
  <c r="F17933" i="8"/>
  <c r="H17933" i="8" s="1"/>
  <c r="G17933" i="8"/>
  <c r="E17934" i="8"/>
  <c r="F17934" i="8"/>
  <c r="H17934" i="8" s="1"/>
  <c r="G17934" i="8"/>
  <c r="E17935" i="8"/>
  <c r="F17935" i="8"/>
  <c r="H17935" i="8" s="1"/>
  <c r="G17935" i="8"/>
  <c r="E17936" i="8"/>
  <c r="F17936" i="8"/>
  <c r="H17936" i="8" s="1"/>
  <c r="G17936" i="8"/>
  <c r="E17937" i="8"/>
  <c r="F17937" i="8"/>
  <c r="H17937" i="8" s="1"/>
  <c r="G17937" i="8"/>
  <c r="E17938" i="8"/>
  <c r="F17938" i="8"/>
  <c r="H17938" i="8" s="1"/>
  <c r="G17938" i="8"/>
  <c r="E17939" i="8"/>
  <c r="F17939" i="8"/>
  <c r="H17939" i="8" s="1"/>
  <c r="G17939" i="8"/>
  <c r="E17940" i="8"/>
  <c r="F17940" i="8"/>
  <c r="H17940" i="8" s="1"/>
  <c r="G17940" i="8"/>
  <c r="E17941" i="8"/>
  <c r="F17941" i="8"/>
  <c r="H17941" i="8" s="1"/>
  <c r="G17941" i="8"/>
  <c r="E17942" i="8"/>
  <c r="F17942" i="8"/>
  <c r="H17942" i="8" s="1"/>
  <c r="G17942" i="8"/>
  <c r="E17943" i="8"/>
  <c r="F17943" i="8"/>
  <c r="H17943" i="8" s="1"/>
  <c r="G17943" i="8"/>
  <c r="E17944" i="8"/>
  <c r="F17944" i="8"/>
  <c r="H17944" i="8" s="1"/>
  <c r="G17944" i="8"/>
  <c r="E17945" i="8"/>
  <c r="F17945" i="8"/>
  <c r="H17945" i="8" s="1"/>
  <c r="G17945" i="8"/>
  <c r="E17946" i="8"/>
  <c r="F17946" i="8"/>
  <c r="H17946" i="8" s="1"/>
  <c r="G17946" i="8"/>
  <c r="E17947" i="8"/>
  <c r="F17947" i="8"/>
  <c r="H17947" i="8" s="1"/>
  <c r="G17947" i="8"/>
  <c r="E17948" i="8"/>
  <c r="F17948" i="8"/>
  <c r="H17948" i="8" s="1"/>
  <c r="G17948" i="8"/>
  <c r="E17949" i="8"/>
  <c r="F17949" i="8"/>
  <c r="H17949" i="8" s="1"/>
  <c r="G17949" i="8"/>
  <c r="E17950" i="8"/>
  <c r="F17950" i="8"/>
  <c r="H17950" i="8" s="1"/>
  <c r="G17950" i="8"/>
  <c r="E17951" i="8"/>
  <c r="F17951" i="8"/>
  <c r="H17951" i="8" s="1"/>
  <c r="G17951" i="8"/>
  <c r="E17952" i="8"/>
  <c r="F17952" i="8"/>
  <c r="H17952" i="8" s="1"/>
  <c r="G17952" i="8"/>
  <c r="E17953" i="8"/>
  <c r="F17953" i="8"/>
  <c r="H17953" i="8" s="1"/>
  <c r="G17953" i="8"/>
  <c r="E17954" i="8"/>
  <c r="F17954" i="8"/>
  <c r="H17954" i="8" s="1"/>
  <c r="G17954" i="8"/>
  <c r="E17955" i="8"/>
  <c r="F17955" i="8"/>
  <c r="H17955" i="8" s="1"/>
  <c r="G17955" i="8"/>
  <c r="E17956" i="8"/>
  <c r="F17956" i="8"/>
  <c r="H17956" i="8" s="1"/>
  <c r="G17956" i="8"/>
  <c r="E17957" i="8"/>
  <c r="F17957" i="8"/>
  <c r="H17957" i="8" s="1"/>
  <c r="G17957" i="8"/>
  <c r="E17958" i="8"/>
  <c r="F17958" i="8"/>
  <c r="H17958" i="8" s="1"/>
  <c r="G17958" i="8"/>
  <c r="E17959" i="8"/>
  <c r="F17959" i="8"/>
  <c r="H17959" i="8" s="1"/>
  <c r="G17959" i="8"/>
  <c r="E17960" i="8"/>
  <c r="F17960" i="8"/>
  <c r="H17960" i="8" s="1"/>
  <c r="G17960" i="8"/>
  <c r="E17961" i="8"/>
  <c r="F17961" i="8"/>
  <c r="H17961" i="8" s="1"/>
  <c r="G17961" i="8"/>
  <c r="E17962" i="8"/>
  <c r="F17962" i="8"/>
  <c r="H17962" i="8" s="1"/>
  <c r="G17962" i="8"/>
  <c r="E17963" i="8"/>
  <c r="F17963" i="8"/>
  <c r="H17963" i="8" s="1"/>
  <c r="G17963" i="8"/>
  <c r="E17964" i="8"/>
  <c r="F17964" i="8"/>
  <c r="H17964" i="8" s="1"/>
  <c r="G17964" i="8"/>
  <c r="E17965" i="8"/>
  <c r="F17965" i="8"/>
  <c r="H17965" i="8" s="1"/>
  <c r="G17965" i="8"/>
  <c r="E17966" i="8"/>
  <c r="F17966" i="8"/>
  <c r="H17966" i="8" s="1"/>
  <c r="G17966" i="8"/>
  <c r="E17967" i="8"/>
  <c r="F17967" i="8"/>
  <c r="H17967" i="8" s="1"/>
  <c r="G17967" i="8"/>
  <c r="E17968" i="8"/>
  <c r="F17968" i="8"/>
  <c r="H17968" i="8" s="1"/>
  <c r="G17968" i="8"/>
  <c r="E17969" i="8"/>
  <c r="F17969" i="8"/>
  <c r="H17969" i="8" s="1"/>
  <c r="G17969" i="8"/>
  <c r="E17970" i="8"/>
  <c r="F17970" i="8"/>
  <c r="H17970" i="8" s="1"/>
  <c r="G17970" i="8"/>
  <c r="E17971" i="8"/>
  <c r="F17971" i="8"/>
  <c r="H17971" i="8" s="1"/>
  <c r="G17971" i="8"/>
  <c r="E17972" i="8"/>
  <c r="F17972" i="8"/>
  <c r="H17972" i="8" s="1"/>
  <c r="G17972" i="8"/>
  <c r="E17973" i="8"/>
  <c r="F17973" i="8"/>
  <c r="H17973" i="8" s="1"/>
  <c r="G17973" i="8"/>
  <c r="E17974" i="8"/>
  <c r="F17974" i="8"/>
  <c r="H17974" i="8" s="1"/>
  <c r="G17974" i="8"/>
  <c r="E17975" i="8"/>
  <c r="F17975" i="8"/>
  <c r="H17975" i="8" s="1"/>
  <c r="G17975" i="8"/>
  <c r="E17976" i="8"/>
  <c r="F17976" i="8"/>
  <c r="H17976" i="8" s="1"/>
  <c r="G17976" i="8"/>
  <c r="E17977" i="8"/>
  <c r="F17977" i="8"/>
  <c r="H17977" i="8" s="1"/>
  <c r="G17977" i="8"/>
  <c r="E17978" i="8"/>
  <c r="F17978" i="8"/>
  <c r="H17978" i="8" s="1"/>
  <c r="G17978" i="8"/>
  <c r="E17979" i="8"/>
  <c r="F17979" i="8"/>
  <c r="H17979" i="8" s="1"/>
  <c r="G17979" i="8"/>
  <c r="E17980" i="8"/>
  <c r="F17980" i="8"/>
  <c r="H17980" i="8" s="1"/>
  <c r="G17980" i="8"/>
  <c r="E17981" i="8"/>
  <c r="F17981" i="8"/>
  <c r="H17981" i="8" s="1"/>
  <c r="G17981" i="8"/>
  <c r="E17982" i="8"/>
  <c r="F17982" i="8"/>
  <c r="H17982" i="8" s="1"/>
  <c r="G17982" i="8"/>
  <c r="E17983" i="8"/>
  <c r="F17983" i="8"/>
  <c r="H17983" i="8" s="1"/>
  <c r="G17983" i="8"/>
  <c r="E17984" i="8"/>
  <c r="F17984" i="8"/>
  <c r="H17984" i="8" s="1"/>
  <c r="G17984" i="8"/>
  <c r="E17985" i="8"/>
  <c r="F17985" i="8"/>
  <c r="H17985" i="8" s="1"/>
  <c r="G17985" i="8"/>
  <c r="E17986" i="8"/>
  <c r="F17986" i="8"/>
  <c r="H17986" i="8" s="1"/>
  <c r="G17986" i="8"/>
  <c r="E17987" i="8"/>
  <c r="F17987" i="8"/>
  <c r="H17987" i="8" s="1"/>
  <c r="G17987" i="8"/>
  <c r="E17988" i="8"/>
  <c r="F17988" i="8"/>
  <c r="H17988" i="8" s="1"/>
  <c r="G17988" i="8"/>
  <c r="E17989" i="8"/>
  <c r="F17989" i="8"/>
  <c r="H17989" i="8" s="1"/>
  <c r="G17989" i="8"/>
  <c r="E17990" i="8"/>
  <c r="F17990" i="8"/>
  <c r="H17990" i="8" s="1"/>
  <c r="G17990" i="8"/>
  <c r="E17991" i="8"/>
  <c r="F17991" i="8"/>
  <c r="H17991" i="8" s="1"/>
  <c r="G17991" i="8"/>
  <c r="E17992" i="8"/>
  <c r="F17992" i="8"/>
  <c r="H17992" i="8" s="1"/>
  <c r="G17992" i="8"/>
  <c r="E17993" i="8"/>
  <c r="F17993" i="8"/>
  <c r="H17993" i="8" s="1"/>
  <c r="G17993" i="8"/>
  <c r="E17994" i="8"/>
  <c r="F17994" i="8"/>
  <c r="H17994" i="8" s="1"/>
  <c r="G17994" i="8"/>
  <c r="E17995" i="8"/>
  <c r="F17995" i="8"/>
  <c r="H17995" i="8" s="1"/>
  <c r="G17995" i="8"/>
  <c r="E17996" i="8"/>
  <c r="F17996" i="8"/>
  <c r="H17996" i="8" s="1"/>
  <c r="G17996" i="8"/>
  <c r="E17997" i="8"/>
  <c r="F17997" i="8"/>
  <c r="H17997" i="8" s="1"/>
  <c r="G17997" i="8"/>
  <c r="E17998" i="8"/>
  <c r="F17998" i="8"/>
  <c r="H17998" i="8" s="1"/>
  <c r="G17998" i="8"/>
  <c r="E17999" i="8"/>
  <c r="F17999" i="8"/>
  <c r="H17999" i="8" s="1"/>
  <c r="G17999" i="8"/>
  <c r="E18000" i="8"/>
  <c r="F18000" i="8"/>
  <c r="H18000" i="8" s="1"/>
  <c r="G18000" i="8"/>
  <c r="E18001" i="8"/>
  <c r="F18001" i="8"/>
  <c r="H18001" i="8" s="1"/>
  <c r="G18001" i="8"/>
  <c r="E18002" i="8"/>
  <c r="F18002" i="8"/>
  <c r="H18002" i="8" s="1"/>
  <c r="G18002" i="8"/>
  <c r="E18003" i="8"/>
  <c r="F18003" i="8"/>
  <c r="H18003" i="8" s="1"/>
  <c r="G18003" i="8"/>
  <c r="E18004" i="8"/>
  <c r="F18004" i="8"/>
  <c r="H18004" i="8" s="1"/>
  <c r="G18004" i="8"/>
  <c r="E18005" i="8"/>
  <c r="F18005" i="8"/>
  <c r="H18005" i="8" s="1"/>
  <c r="G18005" i="8"/>
  <c r="E18006" i="8"/>
  <c r="F18006" i="8"/>
  <c r="H18006" i="8" s="1"/>
  <c r="G18006" i="8"/>
  <c r="E18007" i="8"/>
  <c r="F18007" i="8"/>
  <c r="H18007" i="8" s="1"/>
  <c r="G18007" i="8"/>
  <c r="E18008" i="8"/>
  <c r="F18008" i="8"/>
  <c r="H18008" i="8" s="1"/>
  <c r="G18008" i="8"/>
  <c r="E18009" i="8"/>
  <c r="F18009" i="8"/>
  <c r="H18009" i="8" s="1"/>
  <c r="G18009" i="8"/>
  <c r="E18010" i="8"/>
  <c r="F18010" i="8"/>
  <c r="H18010" i="8" s="1"/>
  <c r="G18010" i="8"/>
  <c r="E18011" i="8"/>
  <c r="F18011" i="8"/>
  <c r="H18011" i="8" s="1"/>
  <c r="G18011" i="8"/>
  <c r="E18012" i="8"/>
  <c r="F18012" i="8"/>
  <c r="H18012" i="8" s="1"/>
  <c r="G18012" i="8"/>
  <c r="E18013" i="8"/>
  <c r="F18013" i="8"/>
  <c r="H18013" i="8" s="1"/>
  <c r="G18013" i="8"/>
  <c r="E18014" i="8"/>
  <c r="F18014" i="8"/>
  <c r="H18014" i="8" s="1"/>
  <c r="G18014" i="8"/>
  <c r="E18015" i="8"/>
  <c r="F18015" i="8"/>
  <c r="H18015" i="8" s="1"/>
  <c r="G18015" i="8"/>
  <c r="E18016" i="8"/>
  <c r="F18016" i="8"/>
  <c r="H18016" i="8" s="1"/>
  <c r="G18016" i="8"/>
  <c r="E18017" i="8"/>
  <c r="F18017" i="8"/>
  <c r="H18017" i="8" s="1"/>
  <c r="G18017" i="8"/>
  <c r="E18018" i="8"/>
  <c r="F18018" i="8"/>
  <c r="H18018" i="8" s="1"/>
  <c r="G18018" i="8"/>
  <c r="E18019" i="8"/>
  <c r="F18019" i="8"/>
  <c r="H18019" i="8" s="1"/>
  <c r="G18019" i="8"/>
  <c r="E18020" i="8"/>
  <c r="F18020" i="8"/>
  <c r="H18020" i="8" s="1"/>
  <c r="G18020" i="8"/>
  <c r="E18021" i="8"/>
  <c r="F18021" i="8"/>
  <c r="H18021" i="8" s="1"/>
  <c r="G18021" i="8"/>
  <c r="E18022" i="8"/>
  <c r="F18022" i="8"/>
  <c r="H18022" i="8" s="1"/>
  <c r="G18022" i="8"/>
  <c r="E18023" i="8"/>
  <c r="F18023" i="8"/>
  <c r="H18023" i="8" s="1"/>
  <c r="G18023" i="8"/>
  <c r="E18024" i="8"/>
  <c r="F18024" i="8"/>
  <c r="H18024" i="8" s="1"/>
  <c r="G18024" i="8"/>
  <c r="E18025" i="8"/>
  <c r="F18025" i="8"/>
  <c r="H18025" i="8" s="1"/>
  <c r="G18025" i="8"/>
  <c r="E18026" i="8"/>
  <c r="F18026" i="8"/>
  <c r="H18026" i="8" s="1"/>
  <c r="G18026" i="8"/>
  <c r="E18027" i="8"/>
  <c r="F18027" i="8"/>
  <c r="H18027" i="8" s="1"/>
  <c r="G18027" i="8"/>
  <c r="E18028" i="8"/>
  <c r="F18028" i="8"/>
  <c r="H18028" i="8" s="1"/>
  <c r="G18028" i="8"/>
  <c r="E18029" i="8"/>
  <c r="F18029" i="8"/>
  <c r="H18029" i="8" s="1"/>
  <c r="G18029" i="8"/>
  <c r="E18030" i="8"/>
  <c r="F18030" i="8"/>
  <c r="H18030" i="8" s="1"/>
  <c r="G18030" i="8"/>
  <c r="E18031" i="8"/>
  <c r="F18031" i="8"/>
  <c r="H18031" i="8" s="1"/>
  <c r="G18031" i="8"/>
  <c r="E18032" i="8"/>
  <c r="F18032" i="8"/>
  <c r="H18032" i="8" s="1"/>
  <c r="G18032" i="8"/>
  <c r="E18033" i="8"/>
  <c r="F18033" i="8"/>
  <c r="H18033" i="8" s="1"/>
  <c r="G18033" i="8"/>
  <c r="E18034" i="8"/>
  <c r="F18034" i="8"/>
  <c r="H18034" i="8" s="1"/>
  <c r="G18034" i="8"/>
  <c r="E18035" i="8"/>
  <c r="F18035" i="8"/>
  <c r="H18035" i="8" s="1"/>
  <c r="G18035" i="8"/>
  <c r="E18036" i="8"/>
  <c r="F18036" i="8"/>
  <c r="H18036" i="8" s="1"/>
  <c r="G18036" i="8"/>
  <c r="E18037" i="8"/>
  <c r="F18037" i="8"/>
  <c r="H18037" i="8" s="1"/>
  <c r="G18037" i="8"/>
  <c r="E18038" i="8"/>
  <c r="F18038" i="8"/>
  <c r="H18038" i="8" s="1"/>
  <c r="G18038" i="8"/>
  <c r="E18039" i="8"/>
  <c r="F18039" i="8"/>
  <c r="H18039" i="8" s="1"/>
  <c r="G18039" i="8"/>
  <c r="E18040" i="8"/>
  <c r="F18040" i="8"/>
  <c r="H18040" i="8" s="1"/>
  <c r="G18040" i="8"/>
  <c r="E18041" i="8"/>
  <c r="F18041" i="8"/>
  <c r="H18041" i="8" s="1"/>
  <c r="G18041" i="8"/>
  <c r="E18042" i="8"/>
  <c r="F18042" i="8"/>
  <c r="H18042" i="8" s="1"/>
  <c r="G18042" i="8"/>
  <c r="E18043" i="8"/>
  <c r="F18043" i="8"/>
  <c r="H18043" i="8" s="1"/>
  <c r="G18043" i="8"/>
  <c r="E18044" i="8"/>
  <c r="F18044" i="8"/>
  <c r="H18044" i="8" s="1"/>
  <c r="G18044" i="8"/>
  <c r="E18045" i="8"/>
  <c r="F18045" i="8"/>
  <c r="H18045" i="8" s="1"/>
  <c r="G18045" i="8"/>
  <c r="E18046" i="8"/>
  <c r="F18046" i="8"/>
  <c r="H18046" i="8" s="1"/>
  <c r="G18046" i="8"/>
  <c r="E18047" i="8"/>
  <c r="F18047" i="8"/>
  <c r="H18047" i="8" s="1"/>
  <c r="G18047" i="8"/>
  <c r="E18048" i="8"/>
  <c r="F18048" i="8"/>
  <c r="H18048" i="8" s="1"/>
  <c r="G18048" i="8"/>
  <c r="E18049" i="8"/>
  <c r="F18049" i="8"/>
  <c r="H18049" i="8" s="1"/>
  <c r="G18049" i="8"/>
  <c r="E18050" i="8"/>
  <c r="F18050" i="8"/>
  <c r="H18050" i="8" s="1"/>
  <c r="G18050" i="8"/>
  <c r="E18051" i="8"/>
  <c r="F18051" i="8"/>
  <c r="H18051" i="8" s="1"/>
  <c r="G18051" i="8"/>
  <c r="E18052" i="8"/>
  <c r="F18052" i="8"/>
  <c r="H18052" i="8" s="1"/>
  <c r="G18052" i="8"/>
  <c r="E18053" i="8"/>
  <c r="F18053" i="8"/>
  <c r="H18053" i="8" s="1"/>
  <c r="G18053" i="8"/>
  <c r="E18054" i="8"/>
  <c r="F18054" i="8"/>
  <c r="H18054" i="8" s="1"/>
  <c r="G18054" i="8"/>
  <c r="E18055" i="8"/>
  <c r="F18055" i="8"/>
  <c r="H18055" i="8" s="1"/>
  <c r="G18055" i="8"/>
  <c r="E18056" i="8"/>
  <c r="F18056" i="8"/>
  <c r="H18056" i="8" s="1"/>
  <c r="G18056" i="8"/>
  <c r="E18057" i="8"/>
  <c r="F18057" i="8"/>
  <c r="H18057" i="8" s="1"/>
  <c r="G18057" i="8"/>
  <c r="E18058" i="8"/>
  <c r="F18058" i="8"/>
  <c r="H18058" i="8" s="1"/>
  <c r="G18058" i="8"/>
  <c r="E18059" i="8"/>
  <c r="F18059" i="8"/>
  <c r="H18059" i="8" s="1"/>
  <c r="G18059" i="8"/>
  <c r="E18060" i="8"/>
  <c r="F18060" i="8"/>
  <c r="H18060" i="8" s="1"/>
  <c r="G18060" i="8"/>
  <c r="E18061" i="8"/>
  <c r="F18061" i="8"/>
  <c r="H18061" i="8" s="1"/>
  <c r="G18061" i="8"/>
  <c r="E18062" i="8"/>
  <c r="F18062" i="8"/>
  <c r="H18062" i="8" s="1"/>
  <c r="G18062" i="8"/>
  <c r="E18063" i="8"/>
  <c r="F18063" i="8"/>
  <c r="H18063" i="8" s="1"/>
  <c r="G18063" i="8"/>
  <c r="E18064" i="8"/>
  <c r="F18064" i="8"/>
  <c r="H18064" i="8" s="1"/>
  <c r="G18064" i="8"/>
  <c r="E18065" i="8"/>
  <c r="F18065" i="8"/>
  <c r="H18065" i="8" s="1"/>
  <c r="G18065" i="8"/>
  <c r="E18066" i="8"/>
  <c r="F18066" i="8"/>
  <c r="H18066" i="8" s="1"/>
  <c r="G18066" i="8"/>
  <c r="E18067" i="8"/>
  <c r="F18067" i="8"/>
  <c r="H18067" i="8" s="1"/>
  <c r="G18067" i="8"/>
  <c r="E18068" i="8"/>
  <c r="F18068" i="8"/>
  <c r="H18068" i="8" s="1"/>
  <c r="G18068" i="8"/>
  <c r="E18069" i="8"/>
  <c r="F18069" i="8"/>
  <c r="H18069" i="8" s="1"/>
  <c r="G18069" i="8"/>
  <c r="E18070" i="8"/>
  <c r="F18070" i="8"/>
  <c r="H18070" i="8" s="1"/>
  <c r="G18070" i="8"/>
  <c r="E18071" i="8"/>
  <c r="F18071" i="8"/>
  <c r="H18071" i="8" s="1"/>
  <c r="G18071" i="8"/>
  <c r="E18072" i="8"/>
  <c r="F18072" i="8"/>
  <c r="H18072" i="8" s="1"/>
  <c r="G18072" i="8"/>
  <c r="E18073" i="8"/>
  <c r="F18073" i="8"/>
  <c r="H18073" i="8" s="1"/>
  <c r="G18073" i="8"/>
  <c r="E18074" i="8"/>
  <c r="F18074" i="8"/>
  <c r="H18074" i="8" s="1"/>
  <c r="G18074" i="8"/>
  <c r="E18075" i="8"/>
  <c r="F18075" i="8"/>
  <c r="H18075" i="8" s="1"/>
  <c r="G18075" i="8"/>
  <c r="E18076" i="8"/>
  <c r="F18076" i="8"/>
  <c r="H18076" i="8" s="1"/>
  <c r="G18076" i="8"/>
  <c r="E18077" i="8"/>
  <c r="F18077" i="8"/>
  <c r="H18077" i="8" s="1"/>
  <c r="G18077" i="8"/>
  <c r="E18078" i="8"/>
  <c r="F18078" i="8"/>
  <c r="H18078" i="8" s="1"/>
  <c r="G18078" i="8"/>
  <c r="E18079" i="8"/>
  <c r="F18079" i="8"/>
  <c r="H18079" i="8" s="1"/>
  <c r="G18079" i="8"/>
  <c r="E18080" i="8"/>
  <c r="F18080" i="8"/>
  <c r="H18080" i="8" s="1"/>
  <c r="G18080" i="8"/>
  <c r="E18081" i="8"/>
  <c r="F18081" i="8"/>
  <c r="H18081" i="8" s="1"/>
  <c r="G18081" i="8"/>
  <c r="E18082" i="8"/>
  <c r="F18082" i="8"/>
  <c r="H18082" i="8" s="1"/>
  <c r="G18082" i="8"/>
  <c r="E18083" i="8"/>
  <c r="F18083" i="8"/>
  <c r="H18083" i="8" s="1"/>
  <c r="G18083" i="8"/>
  <c r="E18084" i="8"/>
  <c r="F18084" i="8"/>
  <c r="H18084" i="8" s="1"/>
  <c r="G18084" i="8"/>
  <c r="E18085" i="8"/>
  <c r="F18085" i="8"/>
  <c r="H18085" i="8" s="1"/>
  <c r="G18085" i="8"/>
  <c r="E18086" i="8"/>
  <c r="F18086" i="8"/>
  <c r="H18086" i="8" s="1"/>
  <c r="G18086" i="8"/>
  <c r="E18087" i="8"/>
  <c r="F18087" i="8"/>
  <c r="H18087" i="8" s="1"/>
  <c r="G18087" i="8"/>
  <c r="E18088" i="8"/>
  <c r="F18088" i="8"/>
  <c r="H18088" i="8" s="1"/>
  <c r="G18088" i="8"/>
  <c r="E18089" i="8"/>
  <c r="F18089" i="8"/>
  <c r="H18089" i="8" s="1"/>
  <c r="G18089" i="8"/>
  <c r="E18090" i="8"/>
  <c r="F18090" i="8"/>
  <c r="H18090" i="8" s="1"/>
  <c r="G18090" i="8"/>
  <c r="E18091" i="8"/>
  <c r="F18091" i="8"/>
  <c r="H18091" i="8" s="1"/>
  <c r="G18091" i="8"/>
  <c r="E18092" i="8"/>
  <c r="F18092" i="8"/>
  <c r="H18092" i="8" s="1"/>
  <c r="G18092" i="8"/>
  <c r="E18093" i="8"/>
  <c r="F18093" i="8"/>
  <c r="H18093" i="8" s="1"/>
  <c r="G18093" i="8"/>
  <c r="E18094" i="8"/>
  <c r="F18094" i="8"/>
  <c r="H18094" i="8" s="1"/>
  <c r="G18094" i="8"/>
  <c r="E18095" i="8"/>
  <c r="F18095" i="8"/>
  <c r="H18095" i="8" s="1"/>
  <c r="G18095" i="8"/>
  <c r="E18096" i="8"/>
  <c r="F18096" i="8"/>
  <c r="H18096" i="8" s="1"/>
  <c r="G18096" i="8"/>
  <c r="E18097" i="8"/>
  <c r="F18097" i="8"/>
  <c r="H18097" i="8" s="1"/>
  <c r="G18097" i="8"/>
  <c r="E18098" i="8"/>
  <c r="F18098" i="8"/>
  <c r="H18098" i="8" s="1"/>
  <c r="G18098" i="8"/>
  <c r="E18099" i="8"/>
  <c r="F18099" i="8"/>
  <c r="H18099" i="8" s="1"/>
  <c r="G18099" i="8"/>
  <c r="E18100" i="8"/>
  <c r="F18100" i="8"/>
  <c r="H18100" i="8" s="1"/>
  <c r="G18100" i="8"/>
  <c r="E18101" i="8"/>
  <c r="F18101" i="8"/>
  <c r="H18101" i="8" s="1"/>
  <c r="G18101" i="8"/>
  <c r="E18102" i="8"/>
  <c r="F18102" i="8"/>
  <c r="H18102" i="8" s="1"/>
  <c r="G18102" i="8"/>
  <c r="E18103" i="8"/>
  <c r="F18103" i="8"/>
  <c r="H18103" i="8" s="1"/>
  <c r="G18103" i="8"/>
  <c r="E18104" i="8"/>
  <c r="F18104" i="8"/>
  <c r="H18104" i="8" s="1"/>
  <c r="G18104" i="8"/>
  <c r="E18105" i="8"/>
  <c r="F18105" i="8"/>
  <c r="H18105" i="8" s="1"/>
  <c r="G18105" i="8"/>
  <c r="E18106" i="8"/>
  <c r="F18106" i="8"/>
  <c r="H18106" i="8" s="1"/>
  <c r="G18106" i="8"/>
  <c r="E18107" i="8"/>
  <c r="F18107" i="8"/>
  <c r="H18107" i="8" s="1"/>
  <c r="G18107" i="8"/>
  <c r="E18108" i="8"/>
  <c r="F18108" i="8"/>
  <c r="H18108" i="8" s="1"/>
  <c r="G18108" i="8"/>
  <c r="E18109" i="8"/>
  <c r="F18109" i="8"/>
  <c r="H18109" i="8" s="1"/>
  <c r="G18109" i="8"/>
  <c r="E18110" i="8"/>
  <c r="F18110" i="8"/>
  <c r="H18110" i="8" s="1"/>
  <c r="G18110" i="8"/>
  <c r="E18111" i="8"/>
  <c r="F18111" i="8"/>
  <c r="H18111" i="8" s="1"/>
  <c r="G18111" i="8"/>
  <c r="E18112" i="8"/>
  <c r="F18112" i="8"/>
  <c r="H18112" i="8" s="1"/>
  <c r="G18112" i="8"/>
  <c r="E18113" i="8"/>
  <c r="F18113" i="8"/>
  <c r="H18113" i="8" s="1"/>
  <c r="G18113" i="8"/>
  <c r="E18114" i="8"/>
  <c r="F18114" i="8"/>
  <c r="H18114" i="8" s="1"/>
  <c r="G18114" i="8"/>
  <c r="E18115" i="8"/>
  <c r="F18115" i="8"/>
  <c r="H18115" i="8" s="1"/>
  <c r="G18115" i="8"/>
  <c r="E18116" i="8"/>
  <c r="F18116" i="8"/>
  <c r="H18116" i="8" s="1"/>
  <c r="G18116" i="8"/>
  <c r="E18117" i="8"/>
  <c r="F18117" i="8"/>
  <c r="H18117" i="8" s="1"/>
  <c r="G18117" i="8"/>
  <c r="E18118" i="8"/>
  <c r="F18118" i="8"/>
  <c r="H18118" i="8" s="1"/>
  <c r="G18118" i="8"/>
  <c r="E18119" i="8"/>
  <c r="F18119" i="8"/>
  <c r="H18119" i="8" s="1"/>
  <c r="G18119" i="8"/>
  <c r="E18120" i="8"/>
  <c r="F18120" i="8"/>
  <c r="H18120" i="8" s="1"/>
  <c r="G18120" i="8"/>
  <c r="E18121" i="8"/>
  <c r="F18121" i="8"/>
  <c r="H18121" i="8" s="1"/>
  <c r="G18121" i="8"/>
  <c r="E18122" i="8"/>
  <c r="F18122" i="8"/>
  <c r="H18122" i="8" s="1"/>
  <c r="G18122" i="8"/>
  <c r="E18123" i="8"/>
  <c r="F18123" i="8"/>
  <c r="H18123" i="8" s="1"/>
  <c r="G18123" i="8"/>
  <c r="E18124" i="8"/>
  <c r="F18124" i="8"/>
  <c r="H18124" i="8" s="1"/>
  <c r="G18124" i="8"/>
  <c r="E18125" i="8"/>
  <c r="F18125" i="8"/>
  <c r="H18125" i="8" s="1"/>
  <c r="G18125" i="8"/>
  <c r="E18126" i="8"/>
  <c r="F18126" i="8"/>
  <c r="H18126" i="8" s="1"/>
  <c r="G18126" i="8"/>
  <c r="E18127" i="8"/>
  <c r="F18127" i="8"/>
  <c r="H18127" i="8" s="1"/>
  <c r="G18127" i="8"/>
  <c r="E18128" i="8"/>
  <c r="F18128" i="8"/>
  <c r="H18128" i="8" s="1"/>
  <c r="G18128" i="8"/>
  <c r="E18129" i="8"/>
  <c r="F18129" i="8"/>
  <c r="H18129" i="8" s="1"/>
  <c r="G18129" i="8"/>
  <c r="E18130" i="8"/>
  <c r="F18130" i="8"/>
  <c r="H18130" i="8" s="1"/>
  <c r="G18130" i="8"/>
  <c r="E18131" i="8"/>
  <c r="F18131" i="8"/>
  <c r="H18131" i="8" s="1"/>
  <c r="G18131" i="8"/>
  <c r="E18132" i="8"/>
  <c r="F18132" i="8"/>
  <c r="H18132" i="8" s="1"/>
  <c r="G18132" i="8"/>
  <c r="E18133" i="8"/>
  <c r="F18133" i="8"/>
  <c r="H18133" i="8" s="1"/>
  <c r="G18133" i="8"/>
  <c r="E18134" i="8"/>
  <c r="F18134" i="8"/>
  <c r="H18134" i="8" s="1"/>
  <c r="G18134" i="8"/>
  <c r="E18135" i="8"/>
  <c r="F18135" i="8"/>
  <c r="H18135" i="8" s="1"/>
  <c r="G18135" i="8"/>
  <c r="E18136" i="8"/>
  <c r="F18136" i="8"/>
  <c r="H18136" i="8" s="1"/>
  <c r="G18136" i="8"/>
  <c r="E18137" i="8"/>
  <c r="F18137" i="8"/>
  <c r="H18137" i="8" s="1"/>
  <c r="G18137" i="8"/>
  <c r="E18138" i="8"/>
  <c r="F18138" i="8"/>
  <c r="H18138" i="8" s="1"/>
  <c r="G18138" i="8"/>
  <c r="E18139" i="8"/>
  <c r="F18139" i="8"/>
  <c r="H18139" i="8" s="1"/>
  <c r="G18139" i="8"/>
  <c r="E18140" i="8"/>
  <c r="F18140" i="8"/>
  <c r="H18140" i="8" s="1"/>
  <c r="G18140" i="8"/>
  <c r="E18141" i="8"/>
  <c r="F18141" i="8"/>
  <c r="H18141" i="8" s="1"/>
  <c r="G18141" i="8"/>
  <c r="E18142" i="8"/>
  <c r="F18142" i="8"/>
  <c r="H18142" i="8" s="1"/>
  <c r="G18142" i="8"/>
  <c r="E18143" i="8"/>
  <c r="F18143" i="8"/>
  <c r="H18143" i="8" s="1"/>
  <c r="G18143" i="8"/>
  <c r="E18144" i="8"/>
  <c r="F18144" i="8"/>
  <c r="H18144" i="8" s="1"/>
  <c r="G18144" i="8"/>
  <c r="E18145" i="8"/>
  <c r="F18145" i="8"/>
  <c r="H18145" i="8" s="1"/>
  <c r="G18145" i="8"/>
  <c r="E18146" i="8"/>
  <c r="F18146" i="8"/>
  <c r="H18146" i="8" s="1"/>
  <c r="G18146" i="8"/>
  <c r="E18147" i="8"/>
  <c r="F18147" i="8"/>
  <c r="H18147" i="8" s="1"/>
  <c r="G18147" i="8"/>
  <c r="E18148" i="8"/>
  <c r="F18148" i="8"/>
  <c r="H18148" i="8" s="1"/>
  <c r="G18148" i="8"/>
  <c r="E18149" i="8"/>
  <c r="F18149" i="8"/>
  <c r="H18149" i="8" s="1"/>
  <c r="G18149" i="8"/>
  <c r="E18150" i="8"/>
  <c r="F18150" i="8"/>
  <c r="H18150" i="8" s="1"/>
  <c r="G18150" i="8"/>
  <c r="E18151" i="8"/>
  <c r="F18151" i="8"/>
  <c r="H18151" i="8" s="1"/>
  <c r="G18151" i="8"/>
  <c r="E18152" i="8"/>
  <c r="F18152" i="8"/>
  <c r="H18152" i="8" s="1"/>
  <c r="G18152" i="8"/>
  <c r="E18153" i="8"/>
  <c r="F18153" i="8"/>
  <c r="H18153" i="8" s="1"/>
  <c r="G18153" i="8"/>
  <c r="E18154" i="8"/>
  <c r="F18154" i="8"/>
  <c r="H18154" i="8" s="1"/>
  <c r="G18154" i="8"/>
  <c r="E18155" i="8"/>
  <c r="F18155" i="8"/>
  <c r="H18155" i="8" s="1"/>
  <c r="G18155" i="8"/>
  <c r="E18156" i="8"/>
  <c r="F18156" i="8"/>
  <c r="H18156" i="8" s="1"/>
  <c r="G18156" i="8"/>
  <c r="E18157" i="8"/>
  <c r="F18157" i="8"/>
  <c r="H18157" i="8" s="1"/>
  <c r="G18157" i="8"/>
  <c r="E18158" i="8"/>
  <c r="F18158" i="8"/>
  <c r="H18158" i="8" s="1"/>
  <c r="G18158" i="8"/>
  <c r="E18159" i="8"/>
  <c r="F18159" i="8"/>
  <c r="H18159" i="8" s="1"/>
  <c r="G18159" i="8"/>
  <c r="E18160" i="8"/>
  <c r="F18160" i="8"/>
  <c r="H18160" i="8" s="1"/>
  <c r="G18160" i="8"/>
  <c r="E18161" i="8"/>
  <c r="F18161" i="8"/>
  <c r="H18161" i="8" s="1"/>
  <c r="G18161" i="8"/>
  <c r="E18162" i="8"/>
  <c r="F18162" i="8"/>
  <c r="H18162" i="8" s="1"/>
  <c r="G18162" i="8"/>
  <c r="E18163" i="8"/>
  <c r="F18163" i="8"/>
  <c r="H18163" i="8" s="1"/>
  <c r="G18163" i="8"/>
  <c r="E18164" i="8"/>
  <c r="F18164" i="8"/>
  <c r="H18164" i="8" s="1"/>
  <c r="G18164" i="8"/>
  <c r="E18165" i="8"/>
  <c r="F18165" i="8"/>
  <c r="H18165" i="8" s="1"/>
  <c r="G18165" i="8"/>
  <c r="E18166" i="8"/>
  <c r="F18166" i="8"/>
  <c r="H18166" i="8" s="1"/>
  <c r="G18166" i="8"/>
  <c r="E18167" i="8"/>
  <c r="F18167" i="8"/>
  <c r="H18167" i="8" s="1"/>
  <c r="G18167" i="8"/>
  <c r="E18168" i="8"/>
  <c r="F18168" i="8"/>
  <c r="H18168" i="8" s="1"/>
  <c r="G18168" i="8"/>
  <c r="E18169" i="8"/>
  <c r="F18169" i="8"/>
  <c r="H18169" i="8" s="1"/>
  <c r="G18169" i="8"/>
  <c r="E18170" i="8"/>
  <c r="F18170" i="8"/>
  <c r="H18170" i="8" s="1"/>
  <c r="G18170" i="8"/>
  <c r="E18171" i="8"/>
  <c r="F18171" i="8"/>
  <c r="H18171" i="8" s="1"/>
  <c r="G18171" i="8"/>
  <c r="E18172" i="8"/>
  <c r="F18172" i="8"/>
  <c r="H18172" i="8" s="1"/>
  <c r="G18172" i="8"/>
  <c r="E18173" i="8"/>
  <c r="F18173" i="8"/>
  <c r="H18173" i="8" s="1"/>
  <c r="G18173" i="8"/>
  <c r="E18174" i="8"/>
  <c r="F18174" i="8"/>
  <c r="H18174" i="8" s="1"/>
  <c r="G18174" i="8"/>
  <c r="E18175" i="8"/>
  <c r="F18175" i="8"/>
  <c r="H18175" i="8" s="1"/>
  <c r="G18175" i="8"/>
  <c r="E18176" i="8"/>
  <c r="F18176" i="8"/>
  <c r="H18176" i="8" s="1"/>
  <c r="G18176" i="8"/>
  <c r="E18177" i="8"/>
  <c r="F18177" i="8"/>
  <c r="H18177" i="8" s="1"/>
  <c r="G18177" i="8"/>
  <c r="E18178" i="8"/>
  <c r="F18178" i="8"/>
  <c r="H18178" i="8" s="1"/>
  <c r="G18178" i="8"/>
  <c r="E18179" i="8"/>
  <c r="F18179" i="8"/>
  <c r="H18179" i="8" s="1"/>
  <c r="G18179" i="8"/>
  <c r="E18180" i="8"/>
  <c r="F18180" i="8"/>
  <c r="H18180" i="8" s="1"/>
  <c r="G18180" i="8"/>
  <c r="E18181" i="8"/>
  <c r="F18181" i="8"/>
  <c r="H18181" i="8" s="1"/>
  <c r="G18181" i="8"/>
  <c r="E18182" i="8"/>
  <c r="F18182" i="8"/>
  <c r="H18182" i="8" s="1"/>
  <c r="G18182" i="8"/>
  <c r="E18183" i="8"/>
  <c r="F18183" i="8"/>
  <c r="H18183" i="8" s="1"/>
  <c r="G18183" i="8"/>
  <c r="E18184" i="8"/>
  <c r="F18184" i="8"/>
  <c r="H18184" i="8" s="1"/>
  <c r="G18184" i="8"/>
  <c r="E18185" i="8"/>
  <c r="F18185" i="8"/>
  <c r="H18185" i="8" s="1"/>
  <c r="G18185" i="8"/>
  <c r="E18186" i="8"/>
  <c r="F18186" i="8"/>
  <c r="H18186" i="8" s="1"/>
  <c r="G18186" i="8"/>
  <c r="E18187" i="8"/>
  <c r="F18187" i="8"/>
  <c r="H18187" i="8" s="1"/>
  <c r="G18187" i="8"/>
  <c r="E18188" i="8"/>
  <c r="F18188" i="8"/>
  <c r="H18188" i="8" s="1"/>
  <c r="G18188" i="8"/>
  <c r="E18189" i="8"/>
  <c r="F18189" i="8"/>
  <c r="H18189" i="8" s="1"/>
  <c r="G18189" i="8"/>
  <c r="E18190" i="8"/>
  <c r="F18190" i="8"/>
  <c r="H18190" i="8" s="1"/>
  <c r="G18190" i="8"/>
  <c r="E18191" i="8"/>
  <c r="F18191" i="8"/>
  <c r="H18191" i="8" s="1"/>
  <c r="G18191" i="8"/>
  <c r="E18192" i="8"/>
  <c r="F18192" i="8"/>
  <c r="H18192" i="8" s="1"/>
  <c r="G18192" i="8"/>
  <c r="E18193" i="8"/>
  <c r="F18193" i="8"/>
  <c r="H18193" i="8" s="1"/>
  <c r="G18193" i="8"/>
  <c r="E18194" i="8"/>
  <c r="F18194" i="8"/>
  <c r="H18194" i="8" s="1"/>
  <c r="G18194" i="8"/>
  <c r="E18195" i="8"/>
  <c r="F18195" i="8"/>
  <c r="H18195" i="8" s="1"/>
  <c r="G18195" i="8"/>
  <c r="E18196" i="8"/>
  <c r="F18196" i="8"/>
  <c r="H18196" i="8" s="1"/>
  <c r="G18196" i="8"/>
  <c r="E18197" i="8"/>
  <c r="F18197" i="8"/>
  <c r="H18197" i="8" s="1"/>
  <c r="G18197" i="8"/>
  <c r="E18198" i="8"/>
  <c r="F18198" i="8"/>
  <c r="H18198" i="8" s="1"/>
  <c r="G18198" i="8"/>
  <c r="E18199" i="8"/>
  <c r="F18199" i="8"/>
  <c r="H18199" i="8" s="1"/>
  <c r="G18199" i="8"/>
  <c r="E18200" i="8"/>
  <c r="F18200" i="8"/>
  <c r="H18200" i="8" s="1"/>
  <c r="G18200" i="8"/>
  <c r="E18201" i="8"/>
  <c r="F18201" i="8"/>
  <c r="H18201" i="8" s="1"/>
  <c r="G18201" i="8"/>
  <c r="E18202" i="8"/>
  <c r="F18202" i="8"/>
  <c r="H18202" i="8" s="1"/>
  <c r="G18202" i="8"/>
  <c r="E18203" i="8"/>
  <c r="F18203" i="8"/>
  <c r="H18203" i="8" s="1"/>
  <c r="G18203" i="8"/>
  <c r="E18204" i="8"/>
  <c r="F18204" i="8"/>
  <c r="H18204" i="8" s="1"/>
  <c r="G18204" i="8"/>
  <c r="E18205" i="8"/>
  <c r="F18205" i="8"/>
  <c r="H18205" i="8" s="1"/>
  <c r="G18205" i="8"/>
  <c r="E18206" i="8"/>
  <c r="F18206" i="8"/>
  <c r="H18206" i="8" s="1"/>
  <c r="G18206" i="8"/>
  <c r="E18207" i="8"/>
  <c r="F18207" i="8"/>
  <c r="H18207" i="8" s="1"/>
  <c r="G18207" i="8"/>
  <c r="E18208" i="8"/>
  <c r="F18208" i="8"/>
  <c r="H18208" i="8" s="1"/>
  <c r="G18208" i="8"/>
  <c r="E18209" i="8"/>
  <c r="F18209" i="8"/>
  <c r="H18209" i="8" s="1"/>
  <c r="G18209" i="8"/>
  <c r="E18210" i="8"/>
  <c r="F18210" i="8"/>
  <c r="H18210" i="8" s="1"/>
  <c r="G18210" i="8"/>
  <c r="E18211" i="8"/>
  <c r="F18211" i="8"/>
  <c r="H18211" i="8" s="1"/>
  <c r="G18211" i="8"/>
  <c r="E18212" i="8"/>
  <c r="F18212" i="8"/>
  <c r="H18212" i="8" s="1"/>
  <c r="G18212" i="8"/>
  <c r="E18213" i="8"/>
  <c r="F18213" i="8"/>
  <c r="H18213" i="8" s="1"/>
  <c r="G18213" i="8"/>
  <c r="E18214" i="8"/>
  <c r="F18214" i="8"/>
  <c r="H18214" i="8" s="1"/>
  <c r="G18214" i="8"/>
  <c r="E18215" i="8"/>
  <c r="F18215" i="8"/>
  <c r="H18215" i="8" s="1"/>
  <c r="G18215" i="8"/>
  <c r="E18216" i="8"/>
  <c r="F18216" i="8"/>
  <c r="H18216" i="8" s="1"/>
  <c r="G18216" i="8"/>
  <c r="E18217" i="8"/>
  <c r="F18217" i="8"/>
  <c r="H18217" i="8" s="1"/>
  <c r="G18217" i="8"/>
  <c r="E18218" i="8"/>
  <c r="F18218" i="8"/>
  <c r="H18218" i="8" s="1"/>
  <c r="G18218" i="8"/>
  <c r="E18219" i="8"/>
  <c r="F18219" i="8"/>
  <c r="H18219" i="8" s="1"/>
  <c r="G18219" i="8"/>
  <c r="E18220" i="8"/>
  <c r="F18220" i="8"/>
  <c r="H18220" i="8" s="1"/>
  <c r="G18220" i="8"/>
  <c r="E18221" i="8"/>
  <c r="F18221" i="8"/>
  <c r="H18221" i="8" s="1"/>
  <c r="G18221" i="8"/>
  <c r="E18222" i="8"/>
  <c r="F18222" i="8"/>
  <c r="H18222" i="8" s="1"/>
  <c r="G18222" i="8"/>
  <c r="E18223" i="8"/>
  <c r="F18223" i="8"/>
  <c r="H18223" i="8" s="1"/>
  <c r="G18223" i="8"/>
  <c r="E18224" i="8"/>
  <c r="F18224" i="8"/>
  <c r="H18224" i="8" s="1"/>
  <c r="G18224" i="8"/>
  <c r="E18225" i="8"/>
  <c r="F18225" i="8"/>
  <c r="H18225" i="8" s="1"/>
  <c r="G18225" i="8"/>
  <c r="E18226" i="8"/>
  <c r="F18226" i="8"/>
  <c r="H18226" i="8" s="1"/>
  <c r="G18226" i="8"/>
  <c r="E18227" i="8"/>
  <c r="F18227" i="8"/>
  <c r="H18227" i="8" s="1"/>
  <c r="G18227" i="8"/>
  <c r="E18228" i="8"/>
  <c r="F18228" i="8"/>
  <c r="H18228" i="8" s="1"/>
  <c r="G18228" i="8"/>
  <c r="E18229" i="8"/>
  <c r="F18229" i="8"/>
  <c r="H18229" i="8" s="1"/>
  <c r="G18229" i="8"/>
  <c r="E18230" i="8"/>
  <c r="F18230" i="8"/>
  <c r="H18230" i="8" s="1"/>
  <c r="G18230" i="8"/>
  <c r="E18231" i="8"/>
  <c r="F18231" i="8"/>
  <c r="H18231" i="8" s="1"/>
  <c r="G18231" i="8"/>
  <c r="E18232" i="8"/>
  <c r="F18232" i="8"/>
  <c r="H18232" i="8" s="1"/>
  <c r="G18232" i="8"/>
  <c r="E18233" i="8"/>
  <c r="F18233" i="8"/>
  <c r="H18233" i="8" s="1"/>
  <c r="G18233" i="8"/>
  <c r="E18234" i="8"/>
  <c r="F18234" i="8"/>
  <c r="H18234" i="8" s="1"/>
  <c r="G18234" i="8"/>
  <c r="E18235" i="8"/>
  <c r="F18235" i="8"/>
  <c r="H18235" i="8" s="1"/>
  <c r="G18235" i="8"/>
  <c r="E18236" i="8"/>
  <c r="F18236" i="8"/>
  <c r="H18236" i="8" s="1"/>
  <c r="G18236" i="8"/>
  <c r="E18237" i="8"/>
  <c r="F18237" i="8"/>
  <c r="H18237" i="8" s="1"/>
  <c r="G18237" i="8"/>
  <c r="E18238" i="8"/>
  <c r="F18238" i="8"/>
  <c r="H18238" i="8" s="1"/>
  <c r="G18238" i="8"/>
  <c r="E18239" i="8"/>
  <c r="F18239" i="8"/>
  <c r="H18239" i="8" s="1"/>
  <c r="G18239" i="8"/>
  <c r="E18240" i="8"/>
  <c r="F18240" i="8"/>
  <c r="H18240" i="8" s="1"/>
  <c r="G18240" i="8"/>
  <c r="E18241" i="8"/>
  <c r="F18241" i="8"/>
  <c r="H18241" i="8" s="1"/>
  <c r="G18241" i="8"/>
  <c r="E18242" i="8"/>
  <c r="F18242" i="8"/>
  <c r="H18242" i="8" s="1"/>
  <c r="G18242" i="8"/>
  <c r="E18243" i="8"/>
  <c r="F18243" i="8"/>
  <c r="H18243" i="8" s="1"/>
  <c r="G18243" i="8"/>
  <c r="E18244" i="8"/>
  <c r="F18244" i="8"/>
  <c r="H18244" i="8" s="1"/>
  <c r="G18244" i="8"/>
  <c r="E18245" i="8"/>
  <c r="F18245" i="8"/>
  <c r="H18245" i="8" s="1"/>
  <c r="G18245" i="8"/>
  <c r="E18246" i="8"/>
  <c r="F18246" i="8"/>
  <c r="H18246" i="8" s="1"/>
  <c r="G18246" i="8"/>
  <c r="E18247" i="8"/>
  <c r="F18247" i="8"/>
  <c r="H18247" i="8" s="1"/>
  <c r="G18247" i="8"/>
  <c r="E18248" i="8"/>
  <c r="F18248" i="8"/>
  <c r="H18248" i="8" s="1"/>
  <c r="G18248" i="8"/>
  <c r="E18249" i="8"/>
  <c r="F18249" i="8"/>
  <c r="H18249" i="8" s="1"/>
  <c r="G18249" i="8"/>
  <c r="E18250" i="8"/>
  <c r="F18250" i="8"/>
  <c r="H18250" i="8" s="1"/>
  <c r="G18250" i="8"/>
  <c r="E18251" i="8"/>
  <c r="F18251" i="8"/>
  <c r="H18251" i="8" s="1"/>
  <c r="G18251" i="8"/>
  <c r="E18252" i="8"/>
  <c r="F18252" i="8"/>
  <c r="H18252" i="8" s="1"/>
  <c r="G18252" i="8"/>
  <c r="E18253" i="8"/>
  <c r="F18253" i="8"/>
  <c r="H18253" i="8" s="1"/>
  <c r="G18253" i="8"/>
  <c r="E18254" i="8"/>
  <c r="F18254" i="8"/>
  <c r="H18254" i="8" s="1"/>
  <c r="G18254" i="8"/>
  <c r="E18255" i="8"/>
  <c r="F18255" i="8"/>
  <c r="H18255" i="8" s="1"/>
  <c r="G18255" i="8"/>
  <c r="E18256" i="8"/>
  <c r="F18256" i="8"/>
  <c r="H18256" i="8" s="1"/>
  <c r="G18256" i="8"/>
  <c r="E18257" i="8"/>
  <c r="F18257" i="8"/>
  <c r="H18257" i="8" s="1"/>
  <c r="G18257" i="8"/>
  <c r="E18258" i="8"/>
  <c r="F18258" i="8"/>
  <c r="H18258" i="8" s="1"/>
  <c r="G18258" i="8"/>
  <c r="E18259" i="8"/>
  <c r="F18259" i="8"/>
  <c r="H18259" i="8" s="1"/>
  <c r="G18259" i="8"/>
  <c r="E18260" i="8"/>
  <c r="F18260" i="8"/>
  <c r="H18260" i="8" s="1"/>
  <c r="G18260" i="8"/>
  <c r="E18261" i="8"/>
  <c r="F18261" i="8"/>
  <c r="H18261" i="8" s="1"/>
  <c r="G18261" i="8"/>
  <c r="E18262" i="8"/>
  <c r="F18262" i="8"/>
  <c r="H18262" i="8" s="1"/>
  <c r="G18262" i="8"/>
  <c r="E18263" i="8"/>
  <c r="F18263" i="8"/>
  <c r="H18263" i="8" s="1"/>
  <c r="G18263" i="8"/>
  <c r="E18264" i="8"/>
  <c r="F18264" i="8"/>
  <c r="H18264" i="8" s="1"/>
  <c r="G18264" i="8"/>
  <c r="E18265" i="8"/>
  <c r="F18265" i="8"/>
  <c r="H18265" i="8" s="1"/>
  <c r="G18265" i="8"/>
  <c r="E18266" i="8"/>
  <c r="F18266" i="8"/>
  <c r="H18266" i="8" s="1"/>
  <c r="G18266" i="8"/>
  <c r="E18267" i="8"/>
  <c r="F18267" i="8"/>
  <c r="H18267" i="8" s="1"/>
  <c r="G18267" i="8"/>
  <c r="E18268" i="8"/>
  <c r="F18268" i="8"/>
  <c r="H18268" i="8" s="1"/>
  <c r="G18268" i="8"/>
  <c r="E18269" i="8"/>
  <c r="F18269" i="8"/>
  <c r="H18269" i="8" s="1"/>
  <c r="G18269" i="8"/>
  <c r="E18270" i="8"/>
  <c r="F18270" i="8"/>
  <c r="H18270" i="8" s="1"/>
  <c r="G18270" i="8"/>
  <c r="E18271" i="8"/>
  <c r="F18271" i="8"/>
  <c r="H18271" i="8" s="1"/>
  <c r="G18271" i="8"/>
  <c r="E18272" i="8"/>
  <c r="F18272" i="8"/>
  <c r="H18272" i="8" s="1"/>
  <c r="G18272" i="8"/>
  <c r="E18273" i="8"/>
  <c r="F18273" i="8"/>
  <c r="H18273" i="8" s="1"/>
  <c r="G18273" i="8"/>
  <c r="E18274" i="8"/>
  <c r="F18274" i="8"/>
  <c r="H18274" i="8" s="1"/>
  <c r="G18274" i="8"/>
  <c r="E18275" i="8"/>
  <c r="F18275" i="8"/>
  <c r="H18275" i="8" s="1"/>
  <c r="G18275" i="8"/>
  <c r="E18276" i="8"/>
  <c r="F18276" i="8"/>
  <c r="H18276" i="8" s="1"/>
  <c r="G18276" i="8"/>
  <c r="E18277" i="8"/>
  <c r="F18277" i="8"/>
  <c r="H18277" i="8" s="1"/>
  <c r="G18277" i="8"/>
  <c r="E18278" i="8"/>
  <c r="F18278" i="8"/>
  <c r="H18278" i="8" s="1"/>
  <c r="G18278" i="8"/>
  <c r="E18279" i="8"/>
  <c r="F18279" i="8"/>
  <c r="H18279" i="8" s="1"/>
  <c r="G18279" i="8"/>
  <c r="E18280" i="8"/>
  <c r="F18280" i="8"/>
  <c r="H18280" i="8" s="1"/>
  <c r="G18280" i="8"/>
  <c r="E18281" i="8"/>
  <c r="F18281" i="8"/>
  <c r="H18281" i="8" s="1"/>
  <c r="G18281" i="8"/>
  <c r="E18282" i="8"/>
  <c r="F18282" i="8"/>
  <c r="H18282" i="8" s="1"/>
  <c r="G18282" i="8"/>
  <c r="E18283" i="8"/>
  <c r="F18283" i="8"/>
  <c r="H18283" i="8" s="1"/>
  <c r="G18283" i="8"/>
  <c r="E18284" i="8"/>
  <c r="F18284" i="8"/>
  <c r="H18284" i="8" s="1"/>
  <c r="G18284" i="8"/>
  <c r="E18285" i="8"/>
  <c r="F18285" i="8"/>
  <c r="H18285" i="8" s="1"/>
  <c r="G18285" i="8"/>
  <c r="E18286" i="8"/>
  <c r="F18286" i="8"/>
  <c r="H18286" i="8" s="1"/>
  <c r="G18286" i="8"/>
  <c r="E18287" i="8"/>
  <c r="F18287" i="8"/>
  <c r="H18287" i="8" s="1"/>
  <c r="G18287" i="8"/>
  <c r="E18288" i="8"/>
  <c r="F18288" i="8"/>
  <c r="H18288" i="8" s="1"/>
  <c r="G18288" i="8"/>
  <c r="E18289" i="8"/>
  <c r="F18289" i="8"/>
  <c r="H18289" i="8" s="1"/>
  <c r="G18289" i="8"/>
  <c r="E18290" i="8"/>
  <c r="F18290" i="8"/>
  <c r="H18290" i="8" s="1"/>
  <c r="G18290" i="8"/>
  <c r="E18291" i="8"/>
  <c r="F18291" i="8"/>
  <c r="H18291" i="8" s="1"/>
  <c r="G18291" i="8"/>
  <c r="E18292" i="8"/>
  <c r="F18292" i="8"/>
  <c r="H18292" i="8" s="1"/>
  <c r="G18292" i="8"/>
  <c r="E18293" i="8"/>
  <c r="F18293" i="8"/>
  <c r="H18293" i="8" s="1"/>
  <c r="G18293" i="8"/>
  <c r="E18294" i="8"/>
  <c r="F18294" i="8"/>
  <c r="H18294" i="8" s="1"/>
  <c r="G18294" i="8"/>
  <c r="E18295" i="8"/>
  <c r="F18295" i="8"/>
  <c r="H18295" i="8" s="1"/>
  <c r="G18295" i="8"/>
  <c r="E18296" i="8"/>
  <c r="F18296" i="8"/>
  <c r="H18296" i="8" s="1"/>
  <c r="G18296" i="8"/>
  <c r="E18297" i="8"/>
  <c r="F18297" i="8"/>
  <c r="H18297" i="8" s="1"/>
  <c r="G18297" i="8"/>
  <c r="E18298" i="8"/>
  <c r="F18298" i="8"/>
  <c r="H18298" i="8" s="1"/>
  <c r="G18298" i="8"/>
  <c r="E18299" i="8"/>
  <c r="F18299" i="8"/>
  <c r="H18299" i="8" s="1"/>
  <c r="G18299" i="8"/>
  <c r="E18300" i="8"/>
  <c r="F18300" i="8"/>
  <c r="H18300" i="8" s="1"/>
  <c r="G18300" i="8"/>
  <c r="E18301" i="8"/>
  <c r="F18301" i="8"/>
  <c r="H18301" i="8" s="1"/>
  <c r="G18301" i="8"/>
  <c r="E18302" i="8"/>
  <c r="F18302" i="8"/>
  <c r="H18302" i="8" s="1"/>
  <c r="G18302" i="8"/>
  <c r="E18303" i="8"/>
  <c r="F18303" i="8"/>
  <c r="H18303" i="8" s="1"/>
  <c r="G18303" i="8"/>
  <c r="E18304" i="8"/>
  <c r="F18304" i="8"/>
  <c r="H18304" i="8" s="1"/>
  <c r="G18304" i="8"/>
  <c r="E18305" i="8"/>
  <c r="F18305" i="8"/>
  <c r="H18305" i="8" s="1"/>
  <c r="G18305" i="8"/>
  <c r="E18306" i="8"/>
  <c r="F18306" i="8"/>
  <c r="H18306" i="8" s="1"/>
  <c r="G18306" i="8"/>
  <c r="E18307" i="8"/>
  <c r="F18307" i="8"/>
  <c r="H18307" i="8" s="1"/>
  <c r="G18307" i="8"/>
  <c r="E18308" i="8"/>
  <c r="F18308" i="8"/>
  <c r="H18308" i="8" s="1"/>
  <c r="G18308" i="8"/>
  <c r="E18309" i="8"/>
  <c r="F18309" i="8"/>
  <c r="H18309" i="8" s="1"/>
  <c r="G18309" i="8"/>
  <c r="E18310" i="8"/>
  <c r="F18310" i="8"/>
  <c r="H18310" i="8" s="1"/>
  <c r="G18310" i="8"/>
  <c r="E18311" i="8"/>
  <c r="F18311" i="8"/>
  <c r="H18311" i="8" s="1"/>
  <c r="G18311" i="8"/>
  <c r="E18312" i="8"/>
  <c r="F18312" i="8"/>
  <c r="H18312" i="8" s="1"/>
  <c r="G18312" i="8"/>
  <c r="E18313" i="8"/>
  <c r="F18313" i="8"/>
  <c r="H18313" i="8" s="1"/>
  <c r="G18313" i="8"/>
  <c r="E18314" i="8"/>
  <c r="F18314" i="8"/>
  <c r="H18314" i="8" s="1"/>
  <c r="G18314" i="8"/>
  <c r="E18315" i="8"/>
  <c r="F18315" i="8"/>
  <c r="H18315" i="8" s="1"/>
  <c r="G18315" i="8"/>
  <c r="E18316" i="8"/>
  <c r="F18316" i="8"/>
  <c r="H18316" i="8" s="1"/>
  <c r="G18316" i="8"/>
  <c r="E18317" i="8"/>
  <c r="F18317" i="8"/>
  <c r="H18317" i="8" s="1"/>
  <c r="G18317" i="8"/>
  <c r="E18318" i="8"/>
  <c r="F18318" i="8"/>
  <c r="H18318" i="8" s="1"/>
  <c r="G18318" i="8"/>
  <c r="E18319" i="8"/>
  <c r="F18319" i="8"/>
  <c r="H18319" i="8" s="1"/>
  <c r="G18319" i="8"/>
  <c r="E18320" i="8"/>
  <c r="F18320" i="8"/>
  <c r="H18320" i="8" s="1"/>
  <c r="G18320" i="8"/>
  <c r="E18321" i="8"/>
  <c r="F18321" i="8"/>
  <c r="H18321" i="8" s="1"/>
  <c r="G18321" i="8"/>
  <c r="E18322" i="8"/>
  <c r="F18322" i="8"/>
  <c r="H18322" i="8" s="1"/>
  <c r="G18322" i="8"/>
  <c r="E18323" i="8"/>
  <c r="F18323" i="8"/>
  <c r="H18323" i="8" s="1"/>
  <c r="G18323" i="8"/>
  <c r="E18324" i="8"/>
  <c r="F18324" i="8"/>
  <c r="H18324" i="8" s="1"/>
  <c r="G18324" i="8"/>
  <c r="E18325" i="8"/>
  <c r="F18325" i="8"/>
  <c r="H18325" i="8" s="1"/>
  <c r="G18325" i="8"/>
  <c r="E18326" i="8"/>
  <c r="F18326" i="8"/>
  <c r="H18326" i="8" s="1"/>
  <c r="G18326" i="8"/>
  <c r="E18327" i="8"/>
  <c r="F18327" i="8"/>
  <c r="H18327" i="8" s="1"/>
  <c r="G18327" i="8"/>
  <c r="E18328" i="8"/>
  <c r="F18328" i="8"/>
  <c r="H18328" i="8" s="1"/>
  <c r="G18328" i="8"/>
  <c r="E18329" i="8"/>
  <c r="F18329" i="8"/>
  <c r="H18329" i="8" s="1"/>
  <c r="G18329" i="8"/>
  <c r="E18330" i="8"/>
  <c r="F18330" i="8"/>
  <c r="H18330" i="8" s="1"/>
  <c r="G18330" i="8"/>
  <c r="E18331" i="8"/>
  <c r="F18331" i="8"/>
  <c r="H18331" i="8" s="1"/>
  <c r="G18331" i="8"/>
  <c r="E18332" i="8"/>
  <c r="F18332" i="8"/>
  <c r="H18332" i="8" s="1"/>
  <c r="G18332" i="8"/>
  <c r="E18333" i="8"/>
  <c r="F18333" i="8"/>
  <c r="H18333" i="8" s="1"/>
  <c r="G18333" i="8"/>
  <c r="E18334" i="8"/>
  <c r="F18334" i="8"/>
  <c r="H18334" i="8" s="1"/>
  <c r="G18334" i="8"/>
  <c r="E18335" i="8"/>
  <c r="F18335" i="8"/>
  <c r="H18335" i="8" s="1"/>
  <c r="G18335" i="8"/>
  <c r="E18336" i="8"/>
  <c r="F18336" i="8"/>
  <c r="H18336" i="8" s="1"/>
  <c r="G18336" i="8"/>
  <c r="E18337" i="8"/>
  <c r="F18337" i="8"/>
  <c r="H18337" i="8" s="1"/>
  <c r="G18337" i="8"/>
  <c r="E18338" i="8"/>
  <c r="F18338" i="8"/>
  <c r="H18338" i="8" s="1"/>
  <c r="G18338" i="8"/>
  <c r="E18339" i="8"/>
  <c r="F18339" i="8"/>
  <c r="H18339" i="8" s="1"/>
  <c r="G18339" i="8"/>
  <c r="E18340" i="8"/>
  <c r="F18340" i="8"/>
  <c r="H18340" i="8" s="1"/>
  <c r="G18340" i="8"/>
  <c r="E18341" i="8"/>
  <c r="F18341" i="8"/>
  <c r="H18341" i="8" s="1"/>
  <c r="G18341" i="8"/>
  <c r="E18342" i="8"/>
  <c r="F18342" i="8"/>
  <c r="H18342" i="8" s="1"/>
  <c r="G18342" i="8"/>
  <c r="E18343" i="8"/>
  <c r="F18343" i="8"/>
  <c r="H18343" i="8" s="1"/>
  <c r="G18343" i="8"/>
  <c r="E18344" i="8"/>
  <c r="F18344" i="8"/>
  <c r="H18344" i="8" s="1"/>
  <c r="G18344" i="8"/>
  <c r="E18345" i="8"/>
  <c r="F18345" i="8"/>
  <c r="H18345" i="8" s="1"/>
  <c r="G18345" i="8"/>
  <c r="E18346" i="8"/>
  <c r="F18346" i="8"/>
  <c r="H18346" i="8" s="1"/>
  <c r="G18346" i="8"/>
  <c r="E18347" i="8"/>
  <c r="F18347" i="8"/>
  <c r="H18347" i="8" s="1"/>
  <c r="G18347" i="8"/>
  <c r="E18348" i="8"/>
  <c r="F18348" i="8"/>
  <c r="H18348" i="8" s="1"/>
  <c r="G18348" i="8"/>
  <c r="E18349" i="8"/>
  <c r="F18349" i="8"/>
  <c r="H18349" i="8" s="1"/>
  <c r="G18349" i="8"/>
  <c r="E18350" i="8"/>
  <c r="F18350" i="8"/>
  <c r="H18350" i="8" s="1"/>
  <c r="G18350" i="8"/>
  <c r="E18351" i="8"/>
  <c r="F18351" i="8"/>
  <c r="H18351" i="8" s="1"/>
  <c r="G18351" i="8"/>
  <c r="E18352" i="8"/>
  <c r="F18352" i="8"/>
  <c r="H18352" i="8" s="1"/>
  <c r="G18352" i="8"/>
  <c r="E18353" i="8"/>
  <c r="F18353" i="8"/>
  <c r="H18353" i="8" s="1"/>
  <c r="G18353" i="8"/>
  <c r="E18354" i="8"/>
  <c r="F18354" i="8"/>
  <c r="H18354" i="8" s="1"/>
  <c r="G18354" i="8"/>
  <c r="E18355" i="8"/>
  <c r="F18355" i="8"/>
  <c r="H18355" i="8" s="1"/>
  <c r="G18355" i="8"/>
  <c r="E18356" i="8"/>
  <c r="F18356" i="8"/>
  <c r="H18356" i="8" s="1"/>
  <c r="G18356" i="8"/>
  <c r="E18357" i="8"/>
  <c r="F18357" i="8"/>
  <c r="H18357" i="8" s="1"/>
  <c r="G18357" i="8"/>
  <c r="E18358" i="8"/>
  <c r="F18358" i="8"/>
  <c r="H18358" i="8" s="1"/>
  <c r="G18358" i="8"/>
  <c r="E18359" i="8"/>
  <c r="F18359" i="8"/>
  <c r="H18359" i="8" s="1"/>
  <c r="G18359" i="8"/>
  <c r="E18360" i="8"/>
  <c r="F18360" i="8"/>
  <c r="H18360" i="8" s="1"/>
  <c r="G18360" i="8"/>
  <c r="E18361" i="8"/>
  <c r="F18361" i="8"/>
  <c r="H18361" i="8" s="1"/>
  <c r="G18361" i="8"/>
  <c r="E18362" i="8"/>
  <c r="F18362" i="8"/>
  <c r="H18362" i="8" s="1"/>
  <c r="G18362" i="8"/>
  <c r="E18363" i="8"/>
  <c r="F18363" i="8"/>
  <c r="H18363" i="8" s="1"/>
  <c r="G18363" i="8"/>
  <c r="E18364" i="8"/>
  <c r="F18364" i="8"/>
  <c r="H18364" i="8" s="1"/>
  <c r="G18364" i="8"/>
  <c r="E18365" i="8"/>
  <c r="F18365" i="8"/>
  <c r="H18365" i="8" s="1"/>
  <c r="G18365" i="8"/>
  <c r="E18366" i="8"/>
  <c r="F18366" i="8"/>
  <c r="H18366" i="8" s="1"/>
  <c r="G18366" i="8"/>
  <c r="E18367" i="8"/>
  <c r="F18367" i="8"/>
  <c r="H18367" i="8" s="1"/>
  <c r="G18367" i="8"/>
  <c r="E18368" i="8"/>
  <c r="F18368" i="8"/>
  <c r="H18368" i="8" s="1"/>
  <c r="G18368" i="8"/>
  <c r="E18369" i="8"/>
  <c r="F18369" i="8"/>
  <c r="H18369" i="8" s="1"/>
  <c r="G18369" i="8"/>
  <c r="E18370" i="8"/>
  <c r="F18370" i="8"/>
  <c r="H18370" i="8" s="1"/>
  <c r="G18370" i="8"/>
  <c r="E18371" i="8"/>
  <c r="F18371" i="8"/>
  <c r="H18371" i="8" s="1"/>
  <c r="G18371" i="8"/>
  <c r="E18372" i="8"/>
  <c r="F18372" i="8"/>
  <c r="H18372" i="8" s="1"/>
  <c r="G18372" i="8"/>
  <c r="E18373" i="8"/>
  <c r="F18373" i="8"/>
  <c r="H18373" i="8" s="1"/>
  <c r="G18373" i="8"/>
  <c r="E18374" i="8"/>
  <c r="F18374" i="8"/>
  <c r="H18374" i="8" s="1"/>
  <c r="G18374" i="8"/>
  <c r="E18375" i="8"/>
  <c r="F18375" i="8"/>
  <c r="H18375" i="8" s="1"/>
  <c r="G18375" i="8"/>
  <c r="E18376" i="8"/>
  <c r="F18376" i="8"/>
  <c r="H18376" i="8" s="1"/>
  <c r="G18376" i="8"/>
  <c r="E18377" i="8"/>
  <c r="F18377" i="8"/>
  <c r="H18377" i="8" s="1"/>
  <c r="G18377" i="8"/>
  <c r="E18378" i="8"/>
  <c r="F18378" i="8"/>
  <c r="H18378" i="8" s="1"/>
  <c r="G18378" i="8"/>
  <c r="E18379" i="8"/>
  <c r="F18379" i="8"/>
  <c r="H18379" i="8" s="1"/>
  <c r="G18379" i="8"/>
  <c r="E18380" i="8"/>
  <c r="F18380" i="8"/>
  <c r="H18380" i="8" s="1"/>
  <c r="G18380" i="8"/>
  <c r="E18381" i="8"/>
  <c r="F18381" i="8"/>
  <c r="H18381" i="8" s="1"/>
  <c r="G18381" i="8"/>
  <c r="E18382" i="8"/>
  <c r="F18382" i="8"/>
  <c r="H18382" i="8" s="1"/>
  <c r="G18382" i="8"/>
  <c r="E18383" i="8"/>
  <c r="F18383" i="8"/>
  <c r="H18383" i="8" s="1"/>
  <c r="G18383" i="8"/>
  <c r="E18384" i="8"/>
  <c r="F18384" i="8"/>
  <c r="H18384" i="8" s="1"/>
  <c r="G18384" i="8"/>
  <c r="E18385" i="8"/>
  <c r="F18385" i="8"/>
  <c r="H18385" i="8" s="1"/>
  <c r="G18385" i="8"/>
  <c r="E18386" i="8"/>
  <c r="F18386" i="8"/>
  <c r="H18386" i="8" s="1"/>
  <c r="G18386" i="8"/>
  <c r="E18387" i="8"/>
  <c r="F18387" i="8"/>
  <c r="H18387" i="8" s="1"/>
  <c r="G18387" i="8"/>
  <c r="E18388" i="8"/>
  <c r="F18388" i="8"/>
  <c r="H18388" i="8" s="1"/>
  <c r="G18388" i="8"/>
  <c r="E18389" i="8"/>
  <c r="F18389" i="8"/>
  <c r="H18389" i="8" s="1"/>
  <c r="G18389" i="8"/>
  <c r="E18390" i="8"/>
  <c r="F18390" i="8"/>
  <c r="H18390" i="8" s="1"/>
  <c r="G18390" i="8"/>
  <c r="E18391" i="8"/>
  <c r="F18391" i="8"/>
  <c r="H18391" i="8" s="1"/>
  <c r="G18391" i="8"/>
  <c r="E18392" i="8"/>
  <c r="F18392" i="8"/>
  <c r="H18392" i="8" s="1"/>
  <c r="G18392" i="8"/>
  <c r="E18393" i="8"/>
  <c r="F18393" i="8"/>
  <c r="H18393" i="8" s="1"/>
  <c r="G18393" i="8"/>
  <c r="E18394" i="8"/>
  <c r="F18394" i="8"/>
  <c r="H18394" i="8" s="1"/>
  <c r="G18394" i="8"/>
  <c r="E18395" i="8"/>
  <c r="F18395" i="8"/>
  <c r="H18395" i="8" s="1"/>
  <c r="G18395" i="8"/>
  <c r="E18396" i="8"/>
  <c r="F18396" i="8"/>
  <c r="H18396" i="8" s="1"/>
  <c r="G18396" i="8"/>
  <c r="E18397" i="8"/>
  <c r="F18397" i="8"/>
  <c r="H18397" i="8" s="1"/>
  <c r="G18397" i="8"/>
  <c r="E18398" i="8"/>
  <c r="F18398" i="8"/>
  <c r="H18398" i="8" s="1"/>
  <c r="G18398" i="8"/>
  <c r="E18399" i="8"/>
  <c r="F18399" i="8"/>
  <c r="H18399" i="8" s="1"/>
  <c r="G18399" i="8"/>
  <c r="E18400" i="8"/>
  <c r="F18400" i="8"/>
  <c r="H18400" i="8" s="1"/>
  <c r="G18400" i="8"/>
  <c r="E18401" i="8"/>
  <c r="F18401" i="8"/>
  <c r="H18401" i="8" s="1"/>
  <c r="G18401" i="8"/>
  <c r="E18402" i="8"/>
  <c r="F18402" i="8"/>
  <c r="H18402" i="8" s="1"/>
  <c r="G18402" i="8"/>
  <c r="E18403" i="8"/>
  <c r="F18403" i="8"/>
  <c r="H18403" i="8" s="1"/>
  <c r="G18403" i="8"/>
  <c r="E18404" i="8"/>
  <c r="F18404" i="8"/>
  <c r="H18404" i="8" s="1"/>
  <c r="G18404" i="8"/>
  <c r="E18405" i="8"/>
  <c r="F18405" i="8"/>
  <c r="H18405" i="8" s="1"/>
  <c r="G18405" i="8"/>
  <c r="E18406" i="8"/>
  <c r="F18406" i="8"/>
  <c r="H18406" i="8" s="1"/>
  <c r="G18406" i="8"/>
  <c r="E18407" i="8"/>
  <c r="F18407" i="8"/>
  <c r="H18407" i="8" s="1"/>
  <c r="G18407" i="8"/>
  <c r="E18408" i="8"/>
  <c r="F18408" i="8"/>
  <c r="H18408" i="8" s="1"/>
  <c r="G18408" i="8"/>
  <c r="E18409" i="8"/>
  <c r="F18409" i="8"/>
  <c r="H18409" i="8" s="1"/>
  <c r="G18409" i="8"/>
  <c r="E18410" i="8"/>
  <c r="F18410" i="8"/>
  <c r="H18410" i="8" s="1"/>
  <c r="G18410" i="8"/>
  <c r="E18411" i="8"/>
  <c r="F18411" i="8"/>
  <c r="H18411" i="8" s="1"/>
  <c r="G18411" i="8"/>
  <c r="E18412" i="8"/>
  <c r="F18412" i="8"/>
  <c r="H18412" i="8" s="1"/>
  <c r="G18412" i="8"/>
  <c r="E18413" i="8"/>
  <c r="F18413" i="8"/>
  <c r="H18413" i="8" s="1"/>
  <c r="G18413" i="8"/>
  <c r="E18414" i="8"/>
  <c r="F18414" i="8"/>
  <c r="H18414" i="8" s="1"/>
  <c r="G18414" i="8"/>
  <c r="E18415" i="8"/>
  <c r="F18415" i="8"/>
  <c r="H18415" i="8" s="1"/>
  <c r="G18415" i="8"/>
  <c r="E18416" i="8"/>
  <c r="F18416" i="8"/>
  <c r="H18416" i="8" s="1"/>
  <c r="G18416" i="8"/>
  <c r="E18417" i="8"/>
  <c r="F18417" i="8"/>
  <c r="H18417" i="8" s="1"/>
  <c r="G18417" i="8"/>
  <c r="E18418" i="8"/>
  <c r="F18418" i="8"/>
  <c r="H18418" i="8" s="1"/>
  <c r="G18418" i="8"/>
  <c r="E18419" i="8"/>
  <c r="F18419" i="8"/>
  <c r="H18419" i="8" s="1"/>
  <c r="G18419" i="8"/>
  <c r="E18420" i="8"/>
  <c r="F18420" i="8"/>
  <c r="H18420" i="8" s="1"/>
  <c r="G18420" i="8"/>
  <c r="E18421" i="8"/>
  <c r="F18421" i="8"/>
  <c r="H18421" i="8" s="1"/>
  <c r="G18421" i="8"/>
  <c r="E18422" i="8"/>
  <c r="F18422" i="8"/>
  <c r="H18422" i="8" s="1"/>
  <c r="G18422" i="8"/>
  <c r="E18423" i="8"/>
  <c r="F18423" i="8"/>
  <c r="H18423" i="8" s="1"/>
  <c r="G18423" i="8"/>
  <c r="E18424" i="8"/>
  <c r="F18424" i="8"/>
  <c r="H18424" i="8" s="1"/>
  <c r="G18424" i="8"/>
  <c r="E18425" i="8"/>
  <c r="F18425" i="8"/>
  <c r="H18425" i="8" s="1"/>
  <c r="G18425" i="8"/>
  <c r="E18426" i="8"/>
  <c r="F18426" i="8"/>
  <c r="H18426" i="8" s="1"/>
  <c r="G18426" i="8"/>
  <c r="E18427" i="8"/>
  <c r="F18427" i="8"/>
  <c r="H18427" i="8" s="1"/>
  <c r="G18427" i="8"/>
  <c r="E18428" i="8"/>
  <c r="F18428" i="8"/>
  <c r="H18428" i="8" s="1"/>
  <c r="G18428" i="8"/>
  <c r="E18429" i="8"/>
  <c r="F18429" i="8"/>
  <c r="H18429" i="8" s="1"/>
  <c r="G18429" i="8"/>
  <c r="E18430" i="8"/>
  <c r="F18430" i="8"/>
  <c r="H18430" i="8" s="1"/>
  <c r="G18430" i="8"/>
  <c r="E18431" i="8"/>
  <c r="F18431" i="8"/>
  <c r="H18431" i="8" s="1"/>
  <c r="G18431" i="8"/>
  <c r="E18432" i="8"/>
  <c r="F18432" i="8"/>
  <c r="H18432" i="8" s="1"/>
  <c r="G18432" i="8"/>
  <c r="E18433" i="8"/>
  <c r="F18433" i="8"/>
  <c r="H18433" i="8" s="1"/>
  <c r="G18433" i="8"/>
  <c r="E18434" i="8"/>
  <c r="F18434" i="8"/>
  <c r="H18434" i="8" s="1"/>
  <c r="G18434" i="8"/>
  <c r="E18435" i="8"/>
  <c r="F18435" i="8"/>
  <c r="H18435" i="8" s="1"/>
  <c r="G18435" i="8"/>
  <c r="E18436" i="8"/>
  <c r="F18436" i="8"/>
  <c r="H18436" i="8" s="1"/>
  <c r="G18436" i="8"/>
  <c r="E18437" i="8"/>
  <c r="F18437" i="8"/>
  <c r="H18437" i="8" s="1"/>
  <c r="G18437" i="8"/>
  <c r="E18438" i="8"/>
  <c r="F18438" i="8"/>
  <c r="H18438" i="8" s="1"/>
  <c r="G18438" i="8"/>
  <c r="E18439" i="8"/>
  <c r="F18439" i="8"/>
  <c r="H18439" i="8" s="1"/>
  <c r="G18439" i="8"/>
  <c r="E18440" i="8"/>
  <c r="F18440" i="8"/>
  <c r="H18440" i="8" s="1"/>
  <c r="G18440" i="8"/>
  <c r="E18441" i="8"/>
  <c r="F18441" i="8"/>
  <c r="H18441" i="8" s="1"/>
  <c r="G18441" i="8"/>
  <c r="E18442" i="8"/>
  <c r="F18442" i="8"/>
  <c r="H18442" i="8" s="1"/>
  <c r="G18442" i="8"/>
  <c r="E18443" i="8"/>
  <c r="F18443" i="8"/>
  <c r="H18443" i="8" s="1"/>
  <c r="G18443" i="8"/>
  <c r="E18444" i="8"/>
  <c r="F18444" i="8"/>
  <c r="H18444" i="8" s="1"/>
  <c r="G18444" i="8"/>
  <c r="E18445" i="8"/>
  <c r="F18445" i="8"/>
  <c r="H18445" i="8" s="1"/>
  <c r="G18445" i="8"/>
  <c r="E18446" i="8"/>
  <c r="F18446" i="8"/>
  <c r="H18446" i="8" s="1"/>
  <c r="G18446" i="8"/>
  <c r="E18447" i="8"/>
  <c r="F18447" i="8"/>
  <c r="H18447" i="8" s="1"/>
  <c r="G18447" i="8"/>
  <c r="E18448" i="8"/>
  <c r="F18448" i="8"/>
  <c r="H18448" i="8" s="1"/>
  <c r="G18448" i="8"/>
  <c r="E18449" i="8"/>
  <c r="F18449" i="8"/>
  <c r="H18449" i="8" s="1"/>
  <c r="G18449" i="8"/>
  <c r="E18450" i="8"/>
  <c r="F18450" i="8"/>
  <c r="H18450" i="8" s="1"/>
  <c r="G18450" i="8"/>
  <c r="E18451" i="8"/>
  <c r="F18451" i="8"/>
  <c r="H18451" i="8" s="1"/>
  <c r="G18451" i="8"/>
  <c r="E18452" i="8"/>
  <c r="F18452" i="8"/>
  <c r="H18452" i="8" s="1"/>
  <c r="G18452" i="8"/>
  <c r="E18453" i="8"/>
  <c r="F18453" i="8"/>
  <c r="H18453" i="8" s="1"/>
  <c r="G18453" i="8"/>
  <c r="E18454" i="8"/>
  <c r="F18454" i="8"/>
  <c r="H18454" i="8" s="1"/>
  <c r="G18454" i="8"/>
  <c r="E18455" i="8"/>
  <c r="F18455" i="8"/>
  <c r="H18455" i="8" s="1"/>
  <c r="G18455" i="8"/>
  <c r="E18456" i="8"/>
  <c r="F18456" i="8"/>
  <c r="H18456" i="8" s="1"/>
  <c r="G18456" i="8"/>
  <c r="E18457" i="8"/>
  <c r="F18457" i="8"/>
  <c r="H18457" i="8" s="1"/>
  <c r="G18457" i="8"/>
  <c r="E18458" i="8"/>
  <c r="F18458" i="8"/>
  <c r="H18458" i="8" s="1"/>
  <c r="G18458" i="8"/>
  <c r="E18459" i="8"/>
  <c r="F18459" i="8"/>
  <c r="H18459" i="8" s="1"/>
  <c r="G18459" i="8"/>
  <c r="E18460" i="8"/>
  <c r="F18460" i="8"/>
  <c r="H18460" i="8" s="1"/>
  <c r="G18460" i="8"/>
  <c r="E18461" i="8"/>
  <c r="F18461" i="8"/>
  <c r="H18461" i="8" s="1"/>
  <c r="G18461" i="8"/>
  <c r="E18462" i="8"/>
  <c r="F18462" i="8"/>
  <c r="H18462" i="8" s="1"/>
  <c r="G18462" i="8"/>
  <c r="E18463" i="8"/>
  <c r="F18463" i="8"/>
  <c r="H18463" i="8" s="1"/>
  <c r="G18463" i="8"/>
  <c r="E18464" i="8"/>
  <c r="F18464" i="8"/>
  <c r="H18464" i="8" s="1"/>
  <c r="G18464" i="8"/>
  <c r="E18465" i="8"/>
  <c r="F18465" i="8"/>
  <c r="H18465" i="8" s="1"/>
  <c r="G18465" i="8"/>
  <c r="E18466" i="8"/>
  <c r="F18466" i="8"/>
  <c r="H18466" i="8" s="1"/>
  <c r="G18466" i="8"/>
  <c r="E18467" i="8"/>
  <c r="F18467" i="8"/>
  <c r="H18467" i="8" s="1"/>
  <c r="G18467" i="8"/>
  <c r="E18468" i="8"/>
  <c r="F18468" i="8"/>
  <c r="H18468" i="8" s="1"/>
  <c r="G18468" i="8"/>
  <c r="E18469" i="8"/>
  <c r="F18469" i="8"/>
  <c r="H18469" i="8" s="1"/>
  <c r="G18469" i="8"/>
  <c r="E18470" i="8"/>
  <c r="F18470" i="8"/>
  <c r="H18470" i="8" s="1"/>
  <c r="G18470" i="8"/>
  <c r="E18471" i="8"/>
  <c r="F18471" i="8"/>
  <c r="H18471" i="8" s="1"/>
  <c r="G18471" i="8"/>
  <c r="E18472" i="8"/>
  <c r="F18472" i="8"/>
  <c r="H18472" i="8" s="1"/>
  <c r="G18472" i="8"/>
  <c r="E18473" i="8"/>
  <c r="F18473" i="8"/>
  <c r="H18473" i="8" s="1"/>
  <c r="G18473" i="8"/>
  <c r="E18474" i="8"/>
  <c r="F18474" i="8"/>
  <c r="H18474" i="8" s="1"/>
  <c r="G18474" i="8"/>
  <c r="E18475" i="8"/>
  <c r="F18475" i="8"/>
  <c r="H18475" i="8" s="1"/>
  <c r="G18475" i="8"/>
  <c r="E18476" i="8"/>
  <c r="F18476" i="8"/>
  <c r="H18476" i="8" s="1"/>
  <c r="G18476" i="8"/>
  <c r="E18477" i="8"/>
  <c r="F18477" i="8"/>
  <c r="H18477" i="8" s="1"/>
  <c r="G18477" i="8"/>
  <c r="E18478" i="8"/>
  <c r="F18478" i="8"/>
  <c r="H18478" i="8" s="1"/>
  <c r="G18478" i="8"/>
  <c r="E18479" i="8"/>
  <c r="F18479" i="8"/>
  <c r="H18479" i="8" s="1"/>
  <c r="G18479" i="8"/>
  <c r="E18480" i="8"/>
  <c r="F18480" i="8"/>
  <c r="H18480" i="8" s="1"/>
  <c r="G18480" i="8"/>
  <c r="E18481" i="8"/>
  <c r="F18481" i="8"/>
  <c r="H18481" i="8" s="1"/>
  <c r="G18481" i="8"/>
  <c r="E18482" i="8"/>
  <c r="F18482" i="8"/>
  <c r="H18482" i="8" s="1"/>
  <c r="G18482" i="8"/>
  <c r="E18483" i="8"/>
  <c r="F18483" i="8"/>
  <c r="H18483" i="8" s="1"/>
  <c r="G18483" i="8"/>
  <c r="E18484" i="8"/>
  <c r="F18484" i="8"/>
  <c r="H18484" i="8" s="1"/>
  <c r="G18484" i="8"/>
  <c r="E18485" i="8"/>
  <c r="F18485" i="8"/>
  <c r="H18485" i="8" s="1"/>
  <c r="G18485" i="8"/>
  <c r="E18486" i="8"/>
  <c r="F18486" i="8"/>
  <c r="H18486" i="8" s="1"/>
  <c r="G18486" i="8"/>
  <c r="E18487" i="8"/>
  <c r="F18487" i="8"/>
  <c r="H18487" i="8" s="1"/>
  <c r="G18487" i="8"/>
  <c r="E18488" i="8"/>
  <c r="F18488" i="8"/>
  <c r="H18488" i="8" s="1"/>
  <c r="G18488" i="8"/>
  <c r="E18489" i="8"/>
  <c r="F18489" i="8"/>
  <c r="H18489" i="8" s="1"/>
  <c r="G18489" i="8"/>
  <c r="E18490" i="8"/>
  <c r="F18490" i="8"/>
  <c r="H18490" i="8" s="1"/>
  <c r="G18490" i="8"/>
  <c r="E18491" i="8"/>
  <c r="F18491" i="8"/>
  <c r="H18491" i="8" s="1"/>
  <c r="G18491" i="8"/>
  <c r="E18492" i="8"/>
  <c r="F18492" i="8"/>
  <c r="H18492" i="8" s="1"/>
  <c r="G18492" i="8"/>
  <c r="E18493" i="8"/>
  <c r="F18493" i="8"/>
  <c r="H18493" i="8" s="1"/>
  <c r="G18493" i="8"/>
  <c r="E18494" i="8"/>
  <c r="F18494" i="8"/>
  <c r="H18494" i="8" s="1"/>
  <c r="G18494" i="8"/>
  <c r="E18495" i="8"/>
  <c r="F18495" i="8"/>
  <c r="H18495" i="8" s="1"/>
  <c r="G18495" i="8"/>
  <c r="E18496" i="8"/>
  <c r="F18496" i="8"/>
  <c r="H18496" i="8" s="1"/>
  <c r="G18496" i="8"/>
  <c r="E18497" i="8"/>
  <c r="F18497" i="8"/>
  <c r="H18497" i="8" s="1"/>
  <c r="G18497" i="8"/>
  <c r="E18498" i="8"/>
  <c r="F18498" i="8"/>
  <c r="H18498" i="8" s="1"/>
  <c r="G18498" i="8"/>
  <c r="E18499" i="8"/>
  <c r="F18499" i="8"/>
  <c r="H18499" i="8" s="1"/>
  <c r="G18499" i="8"/>
  <c r="E18500" i="8"/>
  <c r="F18500" i="8"/>
  <c r="H18500" i="8" s="1"/>
  <c r="G18500" i="8"/>
  <c r="E18501" i="8"/>
  <c r="F18501" i="8"/>
  <c r="H18501" i="8" s="1"/>
  <c r="G18501" i="8"/>
  <c r="E18502" i="8"/>
  <c r="F18502" i="8"/>
  <c r="H18502" i="8" s="1"/>
  <c r="G18502" i="8"/>
  <c r="E18503" i="8"/>
  <c r="F18503" i="8"/>
  <c r="H18503" i="8" s="1"/>
  <c r="G18503" i="8"/>
  <c r="E18504" i="8"/>
  <c r="F18504" i="8"/>
  <c r="H18504" i="8" s="1"/>
  <c r="G18504" i="8"/>
  <c r="E18505" i="8"/>
  <c r="F18505" i="8"/>
  <c r="H18505" i="8" s="1"/>
  <c r="G18505" i="8"/>
  <c r="E18506" i="8"/>
  <c r="F18506" i="8"/>
  <c r="H18506" i="8" s="1"/>
  <c r="G18506" i="8"/>
  <c r="E18507" i="8"/>
  <c r="F18507" i="8"/>
  <c r="H18507" i="8" s="1"/>
  <c r="G18507" i="8"/>
  <c r="E18508" i="8"/>
  <c r="F18508" i="8"/>
  <c r="H18508" i="8" s="1"/>
  <c r="G18508" i="8"/>
  <c r="E18509" i="8"/>
  <c r="F18509" i="8"/>
  <c r="H18509" i="8" s="1"/>
  <c r="G18509" i="8"/>
  <c r="E18510" i="8"/>
  <c r="F18510" i="8"/>
  <c r="H18510" i="8" s="1"/>
  <c r="G18510" i="8"/>
  <c r="E18511" i="8"/>
  <c r="F18511" i="8"/>
  <c r="H18511" i="8" s="1"/>
  <c r="G18511" i="8"/>
  <c r="E18512" i="8"/>
  <c r="F18512" i="8"/>
  <c r="H18512" i="8" s="1"/>
  <c r="G18512" i="8"/>
  <c r="E18513" i="8"/>
  <c r="F18513" i="8"/>
  <c r="H18513" i="8" s="1"/>
  <c r="G18513" i="8"/>
  <c r="E18514" i="8"/>
  <c r="F18514" i="8"/>
  <c r="H18514" i="8" s="1"/>
  <c r="G18514" i="8"/>
  <c r="E18515" i="8"/>
  <c r="F18515" i="8"/>
  <c r="H18515" i="8" s="1"/>
  <c r="G18515" i="8"/>
  <c r="E18516" i="8"/>
  <c r="F18516" i="8"/>
  <c r="H18516" i="8" s="1"/>
  <c r="G18516" i="8"/>
  <c r="E18517" i="8"/>
  <c r="F18517" i="8"/>
  <c r="H18517" i="8" s="1"/>
  <c r="G18517" i="8"/>
  <c r="E18518" i="8"/>
  <c r="F18518" i="8"/>
  <c r="H18518" i="8" s="1"/>
  <c r="G18518" i="8"/>
  <c r="E18519" i="8"/>
  <c r="F18519" i="8"/>
  <c r="H18519" i="8" s="1"/>
  <c r="G18519" i="8"/>
  <c r="E18520" i="8"/>
  <c r="F18520" i="8"/>
  <c r="H18520" i="8" s="1"/>
  <c r="G18520" i="8"/>
  <c r="E18521" i="8"/>
  <c r="F18521" i="8"/>
  <c r="H18521" i="8" s="1"/>
  <c r="G18521" i="8"/>
  <c r="E18522" i="8"/>
  <c r="F18522" i="8"/>
  <c r="H18522" i="8" s="1"/>
  <c r="G18522" i="8"/>
  <c r="E18523" i="8"/>
  <c r="F18523" i="8"/>
  <c r="H18523" i="8" s="1"/>
  <c r="G18523" i="8"/>
  <c r="E18524" i="8"/>
  <c r="F18524" i="8"/>
  <c r="H18524" i="8" s="1"/>
  <c r="G18524" i="8"/>
  <c r="E18525" i="8"/>
  <c r="F18525" i="8"/>
  <c r="H18525" i="8" s="1"/>
  <c r="G18525" i="8"/>
  <c r="E18526" i="8"/>
  <c r="F18526" i="8"/>
  <c r="H18526" i="8" s="1"/>
  <c r="G18526" i="8"/>
  <c r="E18527" i="8"/>
  <c r="F18527" i="8"/>
  <c r="H18527" i="8" s="1"/>
  <c r="G18527" i="8"/>
  <c r="E18528" i="8"/>
  <c r="F18528" i="8"/>
  <c r="H18528" i="8" s="1"/>
  <c r="G18528" i="8"/>
  <c r="E18529" i="8"/>
  <c r="F18529" i="8"/>
  <c r="H18529" i="8" s="1"/>
  <c r="G18529" i="8"/>
  <c r="E18530" i="8"/>
  <c r="F18530" i="8"/>
  <c r="H18530" i="8" s="1"/>
  <c r="G18530" i="8"/>
  <c r="E18531" i="8"/>
  <c r="F18531" i="8"/>
  <c r="H18531" i="8" s="1"/>
  <c r="G18531" i="8"/>
  <c r="E18532" i="8"/>
  <c r="F18532" i="8"/>
  <c r="H18532" i="8" s="1"/>
  <c r="G18532" i="8"/>
  <c r="E18533" i="8"/>
  <c r="F18533" i="8"/>
  <c r="H18533" i="8" s="1"/>
  <c r="G18533" i="8"/>
  <c r="E18534" i="8"/>
  <c r="F18534" i="8"/>
  <c r="H18534" i="8" s="1"/>
  <c r="G18534" i="8"/>
  <c r="E18535" i="8"/>
  <c r="F18535" i="8"/>
  <c r="H18535" i="8" s="1"/>
  <c r="G18535" i="8"/>
  <c r="E18536" i="8"/>
  <c r="F18536" i="8"/>
  <c r="H18536" i="8" s="1"/>
  <c r="G18536" i="8"/>
  <c r="E18537" i="8"/>
  <c r="F18537" i="8"/>
  <c r="H18537" i="8" s="1"/>
  <c r="G18537" i="8"/>
  <c r="E18538" i="8"/>
  <c r="F18538" i="8"/>
  <c r="H18538" i="8" s="1"/>
  <c r="G18538" i="8"/>
  <c r="E18539" i="8"/>
  <c r="F18539" i="8"/>
  <c r="H18539" i="8" s="1"/>
  <c r="G18539" i="8"/>
  <c r="E18540" i="8"/>
  <c r="F18540" i="8"/>
  <c r="H18540" i="8" s="1"/>
  <c r="G18540" i="8"/>
  <c r="E18541" i="8"/>
  <c r="F18541" i="8"/>
  <c r="H18541" i="8" s="1"/>
  <c r="G18541" i="8"/>
  <c r="E18542" i="8"/>
  <c r="F18542" i="8"/>
  <c r="H18542" i="8" s="1"/>
  <c r="G18542" i="8"/>
  <c r="E18543" i="8"/>
  <c r="F18543" i="8"/>
  <c r="H18543" i="8" s="1"/>
  <c r="G18543" i="8"/>
  <c r="E18544" i="8"/>
  <c r="F18544" i="8"/>
  <c r="H18544" i="8" s="1"/>
  <c r="G18544" i="8"/>
  <c r="E18545" i="8"/>
  <c r="F18545" i="8"/>
  <c r="H18545" i="8" s="1"/>
  <c r="G18545" i="8"/>
  <c r="E18546" i="8"/>
  <c r="F18546" i="8"/>
  <c r="H18546" i="8" s="1"/>
  <c r="G18546" i="8"/>
  <c r="E18547" i="8"/>
  <c r="F18547" i="8"/>
  <c r="H18547" i="8" s="1"/>
  <c r="G18547" i="8"/>
  <c r="E18548" i="8"/>
  <c r="F18548" i="8"/>
  <c r="H18548" i="8" s="1"/>
  <c r="G18548" i="8"/>
  <c r="E18549" i="8"/>
  <c r="F18549" i="8"/>
  <c r="H18549" i="8" s="1"/>
  <c r="G18549" i="8"/>
  <c r="E18550" i="8"/>
  <c r="F18550" i="8"/>
  <c r="H18550" i="8" s="1"/>
  <c r="G18550" i="8"/>
  <c r="E18551" i="8"/>
  <c r="F18551" i="8"/>
  <c r="H18551" i="8" s="1"/>
  <c r="G18551" i="8"/>
  <c r="E18552" i="8"/>
  <c r="F18552" i="8"/>
  <c r="H18552" i="8" s="1"/>
  <c r="G18552" i="8"/>
  <c r="E18553" i="8"/>
  <c r="F18553" i="8"/>
  <c r="H18553" i="8" s="1"/>
  <c r="G18553" i="8"/>
  <c r="E18554" i="8"/>
  <c r="F18554" i="8"/>
  <c r="H18554" i="8" s="1"/>
  <c r="G18554" i="8"/>
  <c r="E18555" i="8"/>
  <c r="F18555" i="8"/>
  <c r="H18555" i="8" s="1"/>
  <c r="G18555" i="8"/>
  <c r="E18556" i="8"/>
  <c r="F18556" i="8"/>
  <c r="H18556" i="8" s="1"/>
  <c r="G18556" i="8"/>
  <c r="E18557" i="8"/>
  <c r="F18557" i="8"/>
  <c r="H18557" i="8" s="1"/>
  <c r="G18557" i="8"/>
  <c r="E18558" i="8"/>
  <c r="F18558" i="8"/>
  <c r="H18558" i="8" s="1"/>
  <c r="G18558" i="8"/>
  <c r="E18559" i="8"/>
  <c r="F18559" i="8"/>
  <c r="H18559" i="8" s="1"/>
  <c r="G18559" i="8"/>
  <c r="E18560" i="8"/>
  <c r="F18560" i="8"/>
  <c r="H18560" i="8" s="1"/>
  <c r="G18560" i="8"/>
  <c r="E18561" i="8"/>
  <c r="F18561" i="8"/>
  <c r="H18561" i="8" s="1"/>
  <c r="G18561" i="8"/>
  <c r="E18562" i="8"/>
  <c r="F18562" i="8"/>
  <c r="H18562" i="8" s="1"/>
  <c r="G18562" i="8"/>
  <c r="E18563" i="8"/>
  <c r="F18563" i="8"/>
  <c r="H18563" i="8" s="1"/>
  <c r="G18563" i="8"/>
  <c r="E18564" i="8"/>
  <c r="F18564" i="8"/>
  <c r="H18564" i="8" s="1"/>
  <c r="G18564" i="8"/>
  <c r="E18565" i="8"/>
  <c r="F18565" i="8"/>
  <c r="H18565" i="8" s="1"/>
  <c r="G18565" i="8"/>
  <c r="E18566" i="8"/>
  <c r="F18566" i="8"/>
  <c r="H18566" i="8" s="1"/>
  <c r="G18566" i="8"/>
  <c r="E18567" i="8"/>
  <c r="F18567" i="8"/>
  <c r="H18567" i="8" s="1"/>
  <c r="G18567" i="8"/>
  <c r="E18568" i="8"/>
  <c r="F18568" i="8"/>
  <c r="H18568" i="8" s="1"/>
  <c r="G18568" i="8"/>
  <c r="E18569" i="8"/>
  <c r="F18569" i="8"/>
  <c r="H18569" i="8" s="1"/>
  <c r="G18569" i="8"/>
  <c r="E18570" i="8"/>
  <c r="F18570" i="8"/>
  <c r="H18570" i="8" s="1"/>
  <c r="G18570" i="8"/>
  <c r="E18571" i="8"/>
  <c r="F18571" i="8"/>
  <c r="H18571" i="8" s="1"/>
  <c r="G18571" i="8"/>
  <c r="E18572" i="8"/>
  <c r="F18572" i="8"/>
  <c r="H18572" i="8" s="1"/>
  <c r="G18572" i="8"/>
  <c r="E18573" i="8"/>
  <c r="F18573" i="8"/>
  <c r="H18573" i="8" s="1"/>
  <c r="G18573" i="8"/>
  <c r="E18574" i="8"/>
  <c r="F18574" i="8"/>
  <c r="H18574" i="8" s="1"/>
  <c r="G18574" i="8"/>
  <c r="E18575" i="8"/>
  <c r="F18575" i="8"/>
  <c r="H18575" i="8" s="1"/>
  <c r="G18575" i="8"/>
  <c r="E18576" i="8"/>
  <c r="F18576" i="8"/>
  <c r="H18576" i="8" s="1"/>
  <c r="G18576" i="8"/>
  <c r="E18577" i="8"/>
  <c r="F18577" i="8"/>
  <c r="H18577" i="8" s="1"/>
  <c r="G18577" i="8"/>
  <c r="E18578" i="8"/>
  <c r="F18578" i="8"/>
  <c r="H18578" i="8" s="1"/>
  <c r="G18578" i="8"/>
  <c r="E18579" i="8"/>
  <c r="F18579" i="8"/>
  <c r="H18579" i="8" s="1"/>
  <c r="G18579" i="8"/>
  <c r="E18580" i="8"/>
  <c r="F18580" i="8"/>
  <c r="H18580" i="8" s="1"/>
  <c r="G18580" i="8"/>
  <c r="E18581" i="8"/>
  <c r="F18581" i="8"/>
  <c r="H18581" i="8" s="1"/>
  <c r="G18581" i="8"/>
  <c r="E18582" i="8"/>
  <c r="F18582" i="8"/>
  <c r="H18582" i="8" s="1"/>
  <c r="G18582" i="8"/>
  <c r="E18583" i="8"/>
  <c r="F18583" i="8"/>
  <c r="H18583" i="8" s="1"/>
  <c r="G18583" i="8"/>
  <c r="E18584" i="8"/>
  <c r="F18584" i="8"/>
  <c r="H18584" i="8" s="1"/>
  <c r="G18584" i="8"/>
  <c r="E18585" i="8"/>
  <c r="F18585" i="8"/>
  <c r="H18585" i="8" s="1"/>
  <c r="G18585" i="8"/>
  <c r="E18586" i="8"/>
  <c r="F18586" i="8"/>
  <c r="H18586" i="8" s="1"/>
  <c r="G18586" i="8"/>
  <c r="E18587" i="8"/>
  <c r="F18587" i="8"/>
  <c r="H18587" i="8" s="1"/>
  <c r="G18587" i="8"/>
  <c r="E18588" i="8"/>
  <c r="F18588" i="8"/>
  <c r="H18588" i="8" s="1"/>
  <c r="G18588" i="8"/>
  <c r="E18589" i="8"/>
  <c r="F18589" i="8"/>
  <c r="H18589" i="8" s="1"/>
  <c r="G18589" i="8"/>
  <c r="E18590" i="8"/>
  <c r="F18590" i="8"/>
  <c r="H18590" i="8" s="1"/>
  <c r="G18590" i="8"/>
  <c r="E18591" i="8"/>
  <c r="F18591" i="8"/>
  <c r="H18591" i="8" s="1"/>
  <c r="G18591" i="8"/>
  <c r="E18592" i="8"/>
  <c r="F18592" i="8"/>
  <c r="H18592" i="8" s="1"/>
  <c r="G18592" i="8"/>
  <c r="E18593" i="8"/>
  <c r="F18593" i="8"/>
  <c r="H18593" i="8" s="1"/>
  <c r="G18593" i="8"/>
  <c r="E18594" i="8"/>
  <c r="F18594" i="8"/>
  <c r="H18594" i="8" s="1"/>
  <c r="G18594" i="8"/>
  <c r="E18595" i="8"/>
  <c r="F18595" i="8"/>
  <c r="H18595" i="8" s="1"/>
  <c r="G18595" i="8"/>
  <c r="E18596" i="8"/>
  <c r="F18596" i="8"/>
  <c r="H18596" i="8" s="1"/>
  <c r="G18596" i="8"/>
  <c r="E18597" i="8"/>
  <c r="F18597" i="8"/>
  <c r="H18597" i="8" s="1"/>
  <c r="G18597" i="8"/>
  <c r="E18598" i="8"/>
  <c r="F18598" i="8"/>
  <c r="H18598" i="8" s="1"/>
  <c r="G18598" i="8"/>
  <c r="E18599" i="8"/>
  <c r="F18599" i="8"/>
  <c r="H18599" i="8" s="1"/>
  <c r="G18599" i="8"/>
  <c r="E18600" i="8"/>
  <c r="F18600" i="8"/>
  <c r="H18600" i="8" s="1"/>
  <c r="G18600" i="8"/>
  <c r="E18601" i="8"/>
  <c r="F18601" i="8"/>
  <c r="H18601" i="8" s="1"/>
  <c r="G18601" i="8"/>
  <c r="E18602" i="8"/>
  <c r="F18602" i="8"/>
  <c r="H18602" i="8" s="1"/>
  <c r="G18602" i="8"/>
  <c r="E18603" i="8"/>
  <c r="F18603" i="8"/>
  <c r="H18603" i="8" s="1"/>
  <c r="G18603" i="8"/>
  <c r="E18604" i="8"/>
  <c r="F18604" i="8"/>
  <c r="H18604" i="8" s="1"/>
  <c r="G18604" i="8"/>
  <c r="E18605" i="8"/>
  <c r="F18605" i="8"/>
  <c r="H18605" i="8" s="1"/>
  <c r="G18605" i="8"/>
  <c r="E18606" i="8"/>
  <c r="F18606" i="8"/>
  <c r="H18606" i="8" s="1"/>
  <c r="G18606" i="8"/>
  <c r="E18607" i="8"/>
  <c r="F18607" i="8"/>
  <c r="H18607" i="8" s="1"/>
  <c r="G18607" i="8"/>
  <c r="E18608" i="8"/>
  <c r="F18608" i="8"/>
  <c r="H18608" i="8" s="1"/>
  <c r="G18608" i="8"/>
  <c r="E18609" i="8"/>
  <c r="F18609" i="8"/>
  <c r="H18609" i="8" s="1"/>
  <c r="G18609" i="8"/>
  <c r="E18610" i="8"/>
  <c r="F18610" i="8"/>
  <c r="H18610" i="8" s="1"/>
  <c r="G18610" i="8"/>
  <c r="E18611" i="8"/>
  <c r="F18611" i="8"/>
  <c r="H18611" i="8" s="1"/>
  <c r="G18611" i="8"/>
  <c r="E18612" i="8"/>
  <c r="F18612" i="8"/>
  <c r="H18612" i="8" s="1"/>
  <c r="G18612" i="8"/>
  <c r="E18613" i="8"/>
  <c r="F18613" i="8"/>
  <c r="H18613" i="8" s="1"/>
  <c r="G18613" i="8"/>
  <c r="E18614" i="8"/>
  <c r="F18614" i="8"/>
  <c r="H18614" i="8" s="1"/>
  <c r="G18614" i="8"/>
  <c r="E18615" i="8"/>
  <c r="F18615" i="8"/>
  <c r="H18615" i="8" s="1"/>
  <c r="G18615" i="8"/>
  <c r="E18616" i="8"/>
  <c r="F18616" i="8"/>
  <c r="H18616" i="8" s="1"/>
  <c r="G18616" i="8"/>
  <c r="E18617" i="8"/>
  <c r="F18617" i="8"/>
  <c r="H18617" i="8" s="1"/>
  <c r="G18617" i="8"/>
  <c r="E18618" i="8"/>
  <c r="F18618" i="8"/>
  <c r="H18618" i="8" s="1"/>
  <c r="G18618" i="8"/>
  <c r="E18619" i="8"/>
  <c r="F18619" i="8"/>
  <c r="H18619" i="8" s="1"/>
  <c r="G18619" i="8"/>
  <c r="E18620" i="8"/>
  <c r="F18620" i="8"/>
  <c r="H18620" i="8" s="1"/>
  <c r="G18620" i="8"/>
  <c r="E18621" i="8"/>
  <c r="F18621" i="8"/>
  <c r="H18621" i="8" s="1"/>
  <c r="G18621" i="8"/>
  <c r="E18622" i="8"/>
  <c r="F18622" i="8"/>
  <c r="H18622" i="8" s="1"/>
  <c r="G18622" i="8"/>
  <c r="E18623" i="8"/>
  <c r="F18623" i="8"/>
  <c r="H18623" i="8" s="1"/>
  <c r="G18623" i="8"/>
  <c r="E18624" i="8"/>
  <c r="F18624" i="8"/>
  <c r="H18624" i="8" s="1"/>
  <c r="G18624" i="8"/>
  <c r="E18625" i="8"/>
  <c r="F18625" i="8"/>
  <c r="H18625" i="8" s="1"/>
  <c r="G18625" i="8"/>
  <c r="E18626" i="8"/>
  <c r="F18626" i="8"/>
  <c r="H18626" i="8" s="1"/>
  <c r="G18626" i="8"/>
  <c r="E18627" i="8"/>
  <c r="F18627" i="8"/>
  <c r="H18627" i="8" s="1"/>
  <c r="G18627" i="8"/>
  <c r="E18628" i="8"/>
  <c r="F18628" i="8"/>
  <c r="H18628" i="8" s="1"/>
  <c r="G18628" i="8"/>
  <c r="E18629" i="8"/>
  <c r="F18629" i="8"/>
  <c r="H18629" i="8" s="1"/>
  <c r="G18629" i="8"/>
  <c r="E18630" i="8"/>
  <c r="F18630" i="8"/>
  <c r="H18630" i="8" s="1"/>
  <c r="G18630" i="8"/>
  <c r="E18631" i="8"/>
  <c r="F18631" i="8"/>
  <c r="H18631" i="8" s="1"/>
  <c r="G18631" i="8"/>
  <c r="E18632" i="8"/>
  <c r="F18632" i="8"/>
  <c r="H18632" i="8" s="1"/>
  <c r="G18632" i="8"/>
  <c r="E18633" i="8"/>
  <c r="F18633" i="8"/>
  <c r="H18633" i="8" s="1"/>
  <c r="G18633" i="8"/>
  <c r="E18634" i="8"/>
  <c r="F18634" i="8"/>
  <c r="H18634" i="8" s="1"/>
  <c r="G18634" i="8"/>
  <c r="E18635" i="8"/>
  <c r="F18635" i="8"/>
  <c r="H18635" i="8" s="1"/>
  <c r="G18635" i="8"/>
  <c r="E18636" i="8"/>
  <c r="F18636" i="8"/>
  <c r="H18636" i="8" s="1"/>
  <c r="G18636" i="8"/>
  <c r="E18637" i="8"/>
  <c r="F18637" i="8"/>
  <c r="H18637" i="8" s="1"/>
  <c r="G18637" i="8"/>
  <c r="E18638" i="8"/>
  <c r="F18638" i="8"/>
  <c r="H18638" i="8" s="1"/>
  <c r="G18638" i="8"/>
  <c r="E18639" i="8"/>
  <c r="F18639" i="8"/>
  <c r="H18639" i="8" s="1"/>
  <c r="G18639" i="8"/>
  <c r="E18640" i="8"/>
  <c r="F18640" i="8"/>
  <c r="H18640" i="8" s="1"/>
  <c r="G18640" i="8"/>
  <c r="E18641" i="8"/>
  <c r="F18641" i="8"/>
  <c r="H18641" i="8" s="1"/>
  <c r="G18641" i="8"/>
  <c r="E18642" i="8"/>
  <c r="F18642" i="8"/>
  <c r="H18642" i="8" s="1"/>
  <c r="G18642" i="8"/>
  <c r="E18643" i="8"/>
  <c r="F18643" i="8"/>
  <c r="H18643" i="8" s="1"/>
  <c r="G18643" i="8"/>
  <c r="E18644" i="8"/>
  <c r="F18644" i="8"/>
  <c r="H18644" i="8" s="1"/>
  <c r="G18644" i="8"/>
  <c r="E18645" i="8"/>
  <c r="F18645" i="8"/>
  <c r="H18645" i="8" s="1"/>
  <c r="G18645" i="8"/>
  <c r="E18646" i="8"/>
  <c r="F18646" i="8"/>
  <c r="H18646" i="8" s="1"/>
  <c r="G18646" i="8"/>
  <c r="E18647" i="8"/>
  <c r="F18647" i="8"/>
  <c r="H18647" i="8" s="1"/>
  <c r="G18647" i="8"/>
  <c r="E18648" i="8"/>
  <c r="F18648" i="8"/>
  <c r="H18648" i="8" s="1"/>
  <c r="G18648" i="8"/>
  <c r="E18649" i="8"/>
  <c r="F18649" i="8"/>
  <c r="H18649" i="8" s="1"/>
  <c r="G18649" i="8"/>
  <c r="E18650" i="8"/>
  <c r="F18650" i="8"/>
  <c r="H18650" i="8" s="1"/>
  <c r="G18650" i="8"/>
  <c r="E18651" i="8"/>
  <c r="F18651" i="8"/>
  <c r="H18651" i="8" s="1"/>
  <c r="G18651" i="8"/>
  <c r="E18652" i="8"/>
  <c r="F18652" i="8"/>
  <c r="H18652" i="8" s="1"/>
  <c r="G18652" i="8"/>
  <c r="E18653" i="8"/>
  <c r="F18653" i="8"/>
  <c r="H18653" i="8" s="1"/>
  <c r="G18653" i="8"/>
  <c r="E18654" i="8"/>
  <c r="F18654" i="8"/>
  <c r="H18654" i="8" s="1"/>
  <c r="G18654" i="8"/>
  <c r="E18655" i="8"/>
  <c r="F18655" i="8"/>
  <c r="H18655" i="8" s="1"/>
  <c r="G18655" i="8"/>
  <c r="E18656" i="8"/>
  <c r="F18656" i="8"/>
  <c r="H18656" i="8" s="1"/>
  <c r="G18656" i="8"/>
  <c r="E18657" i="8"/>
  <c r="F18657" i="8"/>
  <c r="H18657" i="8" s="1"/>
  <c r="G18657" i="8"/>
  <c r="E18658" i="8"/>
  <c r="F18658" i="8"/>
  <c r="H18658" i="8" s="1"/>
  <c r="G18658" i="8"/>
  <c r="E18659" i="8"/>
  <c r="F18659" i="8"/>
  <c r="H18659" i="8" s="1"/>
  <c r="G18659" i="8"/>
  <c r="E18660" i="8"/>
  <c r="F18660" i="8"/>
  <c r="H18660" i="8" s="1"/>
  <c r="G18660" i="8"/>
  <c r="E18661" i="8"/>
  <c r="F18661" i="8"/>
  <c r="H18661" i="8" s="1"/>
  <c r="G18661" i="8"/>
  <c r="E18662" i="8"/>
  <c r="F18662" i="8"/>
  <c r="H18662" i="8" s="1"/>
  <c r="G18662" i="8"/>
  <c r="E18663" i="8"/>
  <c r="F18663" i="8"/>
  <c r="H18663" i="8" s="1"/>
  <c r="G18663" i="8"/>
  <c r="E18664" i="8"/>
  <c r="F18664" i="8"/>
  <c r="H18664" i="8" s="1"/>
  <c r="G18664" i="8"/>
  <c r="E18665" i="8"/>
  <c r="F18665" i="8"/>
  <c r="H18665" i="8" s="1"/>
  <c r="G18665" i="8"/>
  <c r="E18666" i="8"/>
  <c r="F18666" i="8"/>
  <c r="H18666" i="8" s="1"/>
  <c r="G18666" i="8"/>
  <c r="E18667" i="8"/>
  <c r="F18667" i="8"/>
  <c r="H18667" i="8" s="1"/>
  <c r="G18667" i="8"/>
  <c r="E18668" i="8"/>
  <c r="F18668" i="8"/>
  <c r="H18668" i="8" s="1"/>
  <c r="G18668" i="8"/>
  <c r="E18669" i="8"/>
  <c r="F18669" i="8"/>
  <c r="H18669" i="8" s="1"/>
  <c r="G18669" i="8"/>
  <c r="E18670" i="8"/>
  <c r="F18670" i="8"/>
  <c r="H18670" i="8" s="1"/>
  <c r="G18670" i="8"/>
  <c r="E18671" i="8"/>
  <c r="F18671" i="8"/>
  <c r="H18671" i="8" s="1"/>
  <c r="G18671" i="8"/>
  <c r="E18672" i="8"/>
  <c r="F18672" i="8"/>
  <c r="H18672" i="8" s="1"/>
  <c r="G18672" i="8"/>
  <c r="E18673" i="8"/>
  <c r="F18673" i="8"/>
  <c r="H18673" i="8" s="1"/>
  <c r="G18673" i="8"/>
  <c r="E18674" i="8"/>
  <c r="F18674" i="8"/>
  <c r="H18674" i="8" s="1"/>
  <c r="G18674" i="8"/>
  <c r="E18675" i="8"/>
  <c r="F18675" i="8"/>
  <c r="H18675" i="8" s="1"/>
  <c r="G18675" i="8"/>
  <c r="E18676" i="8"/>
  <c r="F18676" i="8"/>
  <c r="H18676" i="8" s="1"/>
  <c r="G18676" i="8"/>
  <c r="E18677" i="8"/>
  <c r="F18677" i="8"/>
  <c r="H18677" i="8" s="1"/>
  <c r="G18677" i="8"/>
  <c r="E18678" i="8"/>
  <c r="F18678" i="8"/>
  <c r="H18678" i="8" s="1"/>
  <c r="G18678" i="8"/>
  <c r="E18679" i="8"/>
  <c r="F18679" i="8"/>
  <c r="H18679" i="8" s="1"/>
  <c r="G18679" i="8"/>
  <c r="E18680" i="8"/>
  <c r="F18680" i="8"/>
  <c r="H18680" i="8" s="1"/>
  <c r="G18680" i="8"/>
  <c r="E18681" i="8"/>
  <c r="F18681" i="8"/>
  <c r="H18681" i="8" s="1"/>
  <c r="G18681" i="8"/>
  <c r="E18682" i="8"/>
  <c r="F18682" i="8"/>
  <c r="H18682" i="8" s="1"/>
  <c r="G18682" i="8"/>
  <c r="E18683" i="8"/>
  <c r="F18683" i="8"/>
  <c r="H18683" i="8" s="1"/>
  <c r="G18683" i="8"/>
  <c r="E18684" i="8"/>
  <c r="F18684" i="8"/>
  <c r="H18684" i="8" s="1"/>
  <c r="G18684" i="8"/>
  <c r="E18685" i="8"/>
  <c r="F18685" i="8"/>
  <c r="H18685" i="8" s="1"/>
  <c r="G18685" i="8"/>
  <c r="E18686" i="8"/>
  <c r="F18686" i="8"/>
  <c r="H18686" i="8" s="1"/>
  <c r="G18686" i="8"/>
  <c r="E18687" i="8"/>
  <c r="F18687" i="8"/>
  <c r="H18687" i="8" s="1"/>
  <c r="G18687" i="8"/>
  <c r="E18688" i="8"/>
  <c r="F18688" i="8"/>
  <c r="H18688" i="8" s="1"/>
  <c r="G18688" i="8"/>
  <c r="E18689" i="8"/>
  <c r="F18689" i="8"/>
  <c r="H18689" i="8" s="1"/>
  <c r="G18689" i="8"/>
  <c r="E18690" i="8"/>
  <c r="F18690" i="8"/>
  <c r="H18690" i="8" s="1"/>
  <c r="G18690" i="8"/>
  <c r="E18691" i="8"/>
  <c r="F18691" i="8"/>
  <c r="H18691" i="8" s="1"/>
  <c r="G18691" i="8"/>
  <c r="E18692" i="8"/>
  <c r="F18692" i="8"/>
  <c r="H18692" i="8" s="1"/>
  <c r="G18692" i="8"/>
  <c r="E18693" i="8"/>
  <c r="F18693" i="8"/>
  <c r="H18693" i="8" s="1"/>
  <c r="G18693" i="8"/>
  <c r="E18694" i="8"/>
  <c r="F18694" i="8"/>
  <c r="H18694" i="8" s="1"/>
  <c r="G18694" i="8"/>
  <c r="E18695" i="8"/>
  <c r="F18695" i="8"/>
  <c r="H18695" i="8" s="1"/>
  <c r="G18695" i="8"/>
  <c r="E18696" i="8"/>
  <c r="F18696" i="8"/>
  <c r="H18696" i="8" s="1"/>
  <c r="G18696" i="8"/>
  <c r="E18697" i="8"/>
  <c r="F18697" i="8"/>
  <c r="H18697" i="8" s="1"/>
  <c r="G18697" i="8"/>
  <c r="E18698" i="8"/>
  <c r="F18698" i="8"/>
  <c r="H18698" i="8" s="1"/>
  <c r="G18698" i="8"/>
  <c r="E18699" i="8"/>
  <c r="F18699" i="8"/>
  <c r="H18699" i="8" s="1"/>
  <c r="G18699" i="8"/>
  <c r="E18700" i="8"/>
  <c r="F18700" i="8"/>
  <c r="H18700" i="8" s="1"/>
  <c r="G18700" i="8"/>
  <c r="E18701" i="8"/>
  <c r="F18701" i="8"/>
  <c r="H18701" i="8" s="1"/>
  <c r="G18701" i="8"/>
  <c r="E18702" i="8"/>
  <c r="F18702" i="8"/>
  <c r="H18702" i="8" s="1"/>
  <c r="G18702" i="8"/>
  <c r="E18703" i="8"/>
  <c r="F18703" i="8"/>
  <c r="H18703" i="8" s="1"/>
  <c r="G18703" i="8"/>
  <c r="E18704" i="8"/>
  <c r="F18704" i="8"/>
  <c r="H18704" i="8" s="1"/>
  <c r="G18704" i="8"/>
  <c r="E18705" i="8"/>
  <c r="F18705" i="8"/>
  <c r="H18705" i="8" s="1"/>
  <c r="G18705" i="8"/>
  <c r="E18706" i="8"/>
  <c r="F18706" i="8"/>
  <c r="H18706" i="8" s="1"/>
  <c r="G18706" i="8"/>
  <c r="E18707" i="8"/>
  <c r="F18707" i="8"/>
  <c r="H18707" i="8" s="1"/>
  <c r="G18707" i="8"/>
  <c r="E18708" i="8"/>
  <c r="F18708" i="8"/>
  <c r="H18708" i="8" s="1"/>
  <c r="G18708" i="8"/>
  <c r="E18709" i="8"/>
  <c r="F18709" i="8"/>
  <c r="H18709" i="8" s="1"/>
  <c r="G18709" i="8"/>
  <c r="E18710" i="8"/>
  <c r="F18710" i="8"/>
  <c r="H18710" i="8" s="1"/>
  <c r="G18710" i="8"/>
  <c r="E18711" i="8"/>
  <c r="F18711" i="8"/>
  <c r="H18711" i="8" s="1"/>
  <c r="G18711" i="8"/>
  <c r="E18712" i="8"/>
  <c r="F18712" i="8"/>
  <c r="H18712" i="8" s="1"/>
  <c r="G18712" i="8"/>
  <c r="E18713" i="8"/>
  <c r="F18713" i="8"/>
  <c r="H18713" i="8" s="1"/>
  <c r="G18713" i="8"/>
  <c r="E18714" i="8"/>
  <c r="F18714" i="8"/>
  <c r="H18714" i="8" s="1"/>
  <c r="G18714" i="8"/>
  <c r="E18715" i="8"/>
  <c r="F18715" i="8"/>
  <c r="H18715" i="8" s="1"/>
  <c r="G18715" i="8"/>
  <c r="E18716" i="8"/>
  <c r="F18716" i="8"/>
  <c r="H18716" i="8" s="1"/>
  <c r="G18716" i="8"/>
  <c r="E18717" i="8"/>
  <c r="F18717" i="8"/>
  <c r="H18717" i="8" s="1"/>
  <c r="G18717" i="8"/>
  <c r="E18718" i="8"/>
  <c r="F18718" i="8"/>
  <c r="H18718" i="8" s="1"/>
  <c r="G18718" i="8"/>
  <c r="E18719" i="8"/>
  <c r="F18719" i="8"/>
  <c r="H18719" i="8" s="1"/>
  <c r="G18719" i="8"/>
  <c r="E18720" i="8"/>
  <c r="F18720" i="8"/>
  <c r="H18720" i="8" s="1"/>
  <c r="G18720" i="8"/>
  <c r="E18721" i="8"/>
  <c r="F18721" i="8"/>
  <c r="H18721" i="8" s="1"/>
  <c r="G18721" i="8"/>
  <c r="E18722" i="8"/>
  <c r="F18722" i="8"/>
  <c r="H18722" i="8" s="1"/>
  <c r="G18722" i="8"/>
  <c r="E18723" i="8"/>
  <c r="F18723" i="8"/>
  <c r="H18723" i="8" s="1"/>
  <c r="G18723" i="8"/>
  <c r="E18724" i="8"/>
  <c r="F18724" i="8"/>
  <c r="H18724" i="8" s="1"/>
  <c r="G18724" i="8"/>
  <c r="E18725" i="8"/>
  <c r="F18725" i="8"/>
  <c r="H18725" i="8" s="1"/>
  <c r="G18725" i="8"/>
  <c r="E18726" i="8"/>
  <c r="F18726" i="8"/>
  <c r="H18726" i="8" s="1"/>
  <c r="G18726" i="8"/>
  <c r="E18727" i="8"/>
  <c r="F18727" i="8"/>
  <c r="H18727" i="8" s="1"/>
  <c r="G18727" i="8"/>
  <c r="E18728" i="8"/>
  <c r="F18728" i="8"/>
  <c r="H18728" i="8" s="1"/>
  <c r="G18728" i="8"/>
  <c r="E18729" i="8"/>
  <c r="F18729" i="8"/>
  <c r="H18729" i="8" s="1"/>
  <c r="G18729" i="8"/>
  <c r="E18730" i="8"/>
  <c r="F18730" i="8"/>
  <c r="H18730" i="8" s="1"/>
  <c r="G18730" i="8"/>
  <c r="E18731" i="8"/>
  <c r="F18731" i="8"/>
  <c r="H18731" i="8" s="1"/>
  <c r="G18731" i="8"/>
  <c r="E18732" i="8"/>
  <c r="F18732" i="8"/>
  <c r="H18732" i="8" s="1"/>
  <c r="G18732" i="8"/>
  <c r="E18733" i="8"/>
  <c r="F18733" i="8"/>
  <c r="H18733" i="8" s="1"/>
  <c r="G18733" i="8"/>
  <c r="E18734" i="8"/>
  <c r="F18734" i="8"/>
  <c r="H18734" i="8" s="1"/>
  <c r="G18734" i="8"/>
  <c r="E18735" i="8"/>
  <c r="F18735" i="8"/>
  <c r="H18735" i="8" s="1"/>
  <c r="G18735" i="8"/>
  <c r="E18736" i="8"/>
  <c r="F18736" i="8"/>
  <c r="H18736" i="8" s="1"/>
  <c r="G18736" i="8"/>
  <c r="E18737" i="8"/>
  <c r="F18737" i="8"/>
  <c r="H18737" i="8" s="1"/>
  <c r="G18737" i="8"/>
  <c r="E18738" i="8"/>
  <c r="F18738" i="8"/>
  <c r="H18738" i="8" s="1"/>
  <c r="G18738" i="8"/>
  <c r="E18739" i="8"/>
  <c r="F18739" i="8"/>
  <c r="H18739" i="8" s="1"/>
  <c r="G18739" i="8"/>
  <c r="E18740" i="8"/>
  <c r="F18740" i="8"/>
  <c r="H18740" i="8" s="1"/>
  <c r="G18740" i="8"/>
  <c r="E18741" i="8"/>
  <c r="F18741" i="8"/>
  <c r="H18741" i="8" s="1"/>
  <c r="G18741" i="8"/>
  <c r="E18742" i="8"/>
  <c r="F18742" i="8"/>
  <c r="H18742" i="8" s="1"/>
  <c r="G18742" i="8"/>
  <c r="E18743" i="8"/>
  <c r="F18743" i="8"/>
  <c r="H18743" i="8" s="1"/>
  <c r="G18743" i="8"/>
  <c r="E18744" i="8"/>
  <c r="F18744" i="8"/>
  <c r="H18744" i="8" s="1"/>
  <c r="G18744" i="8"/>
  <c r="E18745" i="8"/>
  <c r="F18745" i="8"/>
  <c r="H18745" i="8" s="1"/>
  <c r="G18745" i="8"/>
  <c r="E18746" i="8"/>
  <c r="F18746" i="8"/>
  <c r="H18746" i="8" s="1"/>
  <c r="G18746" i="8"/>
  <c r="E18747" i="8"/>
  <c r="F18747" i="8"/>
  <c r="H18747" i="8" s="1"/>
  <c r="G18747" i="8"/>
  <c r="E18748" i="8"/>
  <c r="F18748" i="8"/>
  <c r="H18748" i="8" s="1"/>
  <c r="G18748" i="8"/>
  <c r="E18749" i="8"/>
  <c r="F18749" i="8"/>
  <c r="H18749" i="8" s="1"/>
  <c r="G18749" i="8"/>
  <c r="E18750" i="8"/>
  <c r="F18750" i="8"/>
  <c r="H18750" i="8" s="1"/>
  <c r="G18750" i="8"/>
  <c r="E18751" i="8"/>
  <c r="F18751" i="8"/>
  <c r="H18751" i="8" s="1"/>
  <c r="G18751" i="8"/>
  <c r="E18752" i="8"/>
  <c r="F18752" i="8"/>
  <c r="H18752" i="8" s="1"/>
  <c r="G18752" i="8"/>
  <c r="E18753" i="8"/>
  <c r="F18753" i="8"/>
  <c r="H18753" i="8" s="1"/>
  <c r="G18753" i="8"/>
  <c r="E18754" i="8"/>
  <c r="F18754" i="8"/>
  <c r="H18754" i="8" s="1"/>
  <c r="G18754" i="8"/>
  <c r="E18755" i="8"/>
  <c r="F18755" i="8"/>
  <c r="H18755" i="8" s="1"/>
  <c r="G18755" i="8"/>
  <c r="E18756" i="8"/>
  <c r="F18756" i="8"/>
  <c r="H18756" i="8" s="1"/>
  <c r="G18756" i="8"/>
  <c r="E18757" i="8"/>
  <c r="F18757" i="8"/>
  <c r="H18757" i="8" s="1"/>
  <c r="G18757" i="8"/>
  <c r="E18758" i="8"/>
  <c r="F18758" i="8"/>
  <c r="H18758" i="8" s="1"/>
  <c r="G18758" i="8"/>
  <c r="E18759" i="8"/>
  <c r="F18759" i="8"/>
  <c r="H18759" i="8" s="1"/>
  <c r="G18759" i="8"/>
  <c r="E18760" i="8"/>
  <c r="F18760" i="8"/>
  <c r="H18760" i="8" s="1"/>
  <c r="G18760" i="8"/>
  <c r="E18761" i="8"/>
  <c r="F18761" i="8"/>
  <c r="H18761" i="8" s="1"/>
  <c r="G18761" i="8"/>
  <c r="E18762" i="8"/>
  <c r="F18762" i="8"/>
  <c r="H18762" i="8" s="1"/>
  <c r="G18762" i="8"/>
  <c r="E18763" i="8"/>
  <c r="F18763" i="8"/>
  <c r="H18763" i="8" s="1"/>
  <c r="G18763" i="8"/>
  <c r="E18764" i="8"/>
  <c r="F18764" i="8"/>
  <c r="H18764" i="8" s="1"/>
  <c r="G18764" i="8"/>
  <c r="E18765" i="8"/>
  <c r="F18765" i="8"/>
  <c r="H18765" i="8" s="1"/>
  <c r="G18765" i="8"/>
  <c r="E18766" i="8"/>
  <c r="F18766" i="8"/>
  <c r="H18766" i="8" s="1"/>
  <c r="G18766" i="8"/>
  <c r="E18767" i="8"/>
  <c r="F18767" i="8"/>
  <c r="H18767" i="8" s="1"/>
  <c r="G18767" i="8"/>
  <c r="E18768" i="8"/>
  <c r="F18768" i="8"/>
  <c r="H18768" i="8" s="1"/>
  <c r="G18768" i="8"/>
  <c r="E18769" i="8"/>
  <c r="F18769" i="8"/>
  <c r="H18769" i="8" s="1"/>
  <c r="G18769" i="8"/>
  <c r="E18770" i="8"/>
  <c r="F18770" i="8"/>
  <c r="H18770" i="8" s="1"/>
  <c r="G18770" i="8"/>
  <c r="E18771" i="8"/>
  <c r="F18771" i="8"/>
  <c r="H18771" i="8" s="1"/>
  <c r="G18771" i="8"/>
  <c r="E18772" i="8"/>
  <c r="F18772" i="8"/>
  <c r="H18772" i="8" s="1"/>
  <c r="G18772" i="8"/>
  <c r="E18773" i="8"/>
  <c r="F18773" i="8"/>
  <c r="H18773" i="8" s="1"/>
  <c r="G18773" i="8"/>
  <c r="E18774" i="8"/>
  <c r="F18774" i="8"/>
  <c r="H18774" i="8" s="1"/>
  <c r="G18774" i="8"/>
  <c r="E18775" i="8"/>
  <c r="F18775" i="8"/>
  <c r="H18775" i="8" s="1"/>
  <c r="G18775" i="8"/>
  <c r="E18776" i="8"/>
  <c r="F18776" i="8"/>
  <c r="H18776" i="8" s="1"/>
  <c r="G18776" i="8"/>
  <c r="E18777" i="8"/>
  <c r="F18777" i="8"/>
  <c r="H18777" i="8" s="1"/>
  <c r="G18777" i="8"/>
  <c r="E18778" i="8"/>
  <c r="F18778" i="8"/>
  <c r="H18778" i="8" s="1"/>
  <c r="G18778" i="8"/>
  <c r="E18779" i="8"/>
  <c r="F18779" i="8"/>
  <c r="H18779" i="8" s="1"/>
  <c r="G18779" i="8"/>
  <c r="E18780" i="8"/>
  <c r="F18780" i="8"/>
  <c r="H18780" i="8" s="1"/>
  <c r="G18780" i="8"/>
  <c r="E18781" i="8"/>
  <c r="F18781" i="8"/>
  <c r="H18781" i="8" s="1"/>
  <c r="G18781" i="8"/>
  <c r="E18782" i="8"/>
  <c r="F18782" i="8"/>
  <c r="H18782" i="8" s="1"/>
  <c r="G18782" i="8"/>
  <c r="E18783" i="8"/>
  <c r="F18783" i="8"/>
  <c r="H18783" i="8" s="1"/>
  <c r="G18783" i="8"/>
  <c r="E18784" i="8"/>
  <c r="F18784" i="8"/>
  <c r="H18784" i="8" s="1"/>
  <c r="G18784" i="8"/>
  <c r="E18785" i="8"/>
  <c r="F18785" i="8"/>
  <c r="H18785" i="8" s="1"/>
  <c r="G18785" i="8"/>
  <c r="E18786" i="8"/>
  <c r="F18786" i="8"/>
  <c r="H18786" i="8" s="1"/>
  <c r="G18786" i="8"/>
  <c r="E18787" i="8"/>
  <c r="F18787" i="8"/>
  <c r="H18787" i="8" s="1"/>
  <c r="G18787" i="8"/>
  <c r="E18788" i="8"/>
  <c r="F18788" i="8"/>
  <c r="H18788" i="8" s="1"/>
  <c r="G18788" i="8"/>
  <c r="E18789" i="8"/>
  <c r="F18789" i="8"/>
  <c r="H18789" i="8" s="1"/>
  <c r="G18789" i="8"/>
  <c r="E18790" i="8"/>
  <c r="F18790" i="8"/>
  <c r="H18790" i="8" s="1"/>
  <c r="G18790" i="8"/>
  <c r="E18791" i="8"/>
  <c r="F18791" i="8"/>
  <c r="H18791" i="8" s="1"/>
  <c r="G18791" i="8"/>
  <c r="E18792" i="8"/>
  <c r="F18792" i="8"/>
  <c r="H18792" i="8" s="1"/>
  <c r="G18792" i="8"/>
  <c r="E18793" i="8"/>
  <c r="F18793" i="8"/>
  <c r="H18793" i="8" s="1"/>
  <c r="G18793" i="8"/>
  <c r="E18794" i="8"/>
  <c r="F18794" i="8"/>
  <c r="H18794" i="8" s="1"/>
  <c r="G18794" i="8"/>
  <c r="E18795" i="8"/>
  <c r="F18795" i="8"/>
  <c r="H18795" i="8" s="1"/>
  <c r="G18795" i="8"/>
  <c r="E18796" i="8"/>
  <c r="F18796" i="8"/>
  <c r="H18796" i="8" s="1"/>
  <c r="G18796" i="8"/>
  <c r="E18797" i="8"/>
  <c r="F18797" i="8"/>
  <c r="H18797" i="8" s="1"/>
  <c r="G18797" i="8"/>
  <c r="E18798" i="8"/>
  <c r="F18798" i="8"/>
  <c r="H18798" i="8" s="1"/>
  <c r="G18798" i="8"/>
  <c r="E18799" i="8"/>
  <c r="F18799" i="8"/>
  <c r="H18799" i="8" s="1"/>
  <c r="G18799" i="8"/>
  <c r="E18800" i="8"/>
  <c r="F18800" i="8"/>
  <c r="H18800" i="8" s="1"/>
  <c r="G18800" i="8"/>
  <c r="E18801" i="8"/>
  <c r="F18801" i="8"/>
  <c r="H18801" i="8" s="1"/>
  <c r="G18801" i="8"/>
  <c r="E18802" i="8"/>
  <c r="F18802" i="8"/>
  <c r="H18802" i="8" s="1"/>
  <c r="G18802" i="8"/>
  <c r="E18803" i="8"/>
  <c r="F18803" i="8"/>
  <c r="H18803" i="8" s="1"/>
  <c r="G18803" i="8"/>
  <c r="E18804" i="8"/>
  <c r="F18804" i="8"/>
  <c r="H18804" i="8" s="1"/>
  <c r="G18804" i="8"/>
  <c r="E18805" i="8"/>
  <c r="F18805" i="8"/>
  <c r="H18805" i="8" s="1"/>
  <c r="G18805" i="8"/>
  <c r="E18806" i="8"/>
  <c r="F18806" i="8"/>
  <c r="H18806" i="8" s="1"/>
  <c r="G18806" i="8"/>
  <c r="E18807" i="8"/>
  <c r="F18807" i="8"/>
  <c r="H18807" i="8" s="1"/>
  <c r="G18807" i="8"/>
  <c r="E18808" i="8"/>
  <c r="F18808" i="8"/>
  <c r="H18808" i="8" s="1"/>
  <c r="G18808" i="8"/>
  <c r="E18809" i="8"/>
  <c r="F18809" i="8"/>
  <c r="H18809" i="8" s="1"/>
  <c r="G18809" i="8"/>
  <c r="E18810" i="8"/>
  <c r="F18810" i="8"/>
  <c r="H18810" i="8" s="1"/>
  <c r="G18810" i="8"/>
  <c r="E18811" i="8"/>
  <c r="F18811" i="8"/>
  <c r="H18811" i="8" s="1"/>
  <c r="G18811" i="8"/>
  <c r="E18812" i="8"/>
  <c r="F18812" i="8"/>
  <c r="H18812" i="8" s="1"/>
  <c r="G18812" i="8"/>
  <c r="E18813" i="8"/>
  <c r="F18813" i="8"/>
  <c r="H18813" i="8" s="1"/>
  <c r="G18813" i="8"/>
  <c r="E18814" i="8"/>
  <c r="F18814" i="8"/>
  <c r="H18814" i="8" s="1"/>
  <c r="G18814" i="8"/>
  <c r="E18815" i="8"/>
  <c r="F18815" i="8"/>
  <c r="H18815" i="8" s="1"/>
  <c r="G18815" i="8"/>
  <c r="E18816" i="8"/>
  <c r="F18816" i="8"/>
  <c r="H18816" i="8" s="1"/>
  <c r="G18816" i="8"/>
  <c r="E18817" i="8"/>
  <c r="F18817" i="8"/>
  <c r="H18817" i="8" s="1"/>
  <c r="G18817" i="8"/>
  <c r="E18818" i="8"/>
  <c r="F18818" i="8"/>
  <c r="H18818" i="8" s="1"/>
  <c r="G18818" i="8"/>
  <c r="E18819" i="8"/>
  <c r="F18819" i="8"/>
  <c r="H18819" i="8" s="1"/>
  <c r="G18819" i="8"/>
  <c r="E18820" i="8"/>
  <c r="F18820" i="8"/>
  <c r="H18820" i="8" s="1"/>
  <c r="G18820" i="8"/>
  <c r="E18821" i="8"/>
  <c r="F18821" i="8"/>
  <c r="H18821" i="8" s="1"/>
  <c r="G18821" i="8"/>
  <c r="E18822" i="8"/>
  <c r="F18822" i="8"/>
  <c r="H18822" i="8" s="1"/>
  <c r="G18822" i="8"/>
  <c r="E18823" i="8"/>
  <c r="F18823" i="8"/>
  <c r="H18823" i="8" s="1"/>
  <c r="G18823" i="8"/>
  <c r="E18824" i="8"/>
  <c r="F18824" i="8"/>
  <c r="H18824" i="8" s="1"/>
  <c r="G18824" i="8"/>
  <c r="E18825" i="8"/>
  <c r="F18825" i="8"/>
  <c r="H18825" i="8" s="1"/>
  <c r="G18825" i="8"/>
  <c r="E18826" i="8"/>
  <c r="F18826" i="8"/>
  <c r="H18826" i="8" s="1"/>
  <c r="G18826" i="8"/>
  <c r="E18827" i="8"/>
  <c r="F18827" i="8"/>
  <c r="H18827" i="8" s="1"/>
  <c r="G18827" i="8"/>
  <c r="E18828" i="8"/>
  <c r="F18828" i="8"/>
  <c r="H18828" i="8" s="1"/>
  <c r="G18828" i="8"/>
  <c r="E18829" i="8"/>
  <c r="F18829" i="8"/>
  <c r="H18829" i="8" s="1"/>
  <c r="G18829" i="8"/>
  <c r="E18830" i="8"/>
  <c r="F18830" i="8"/>
  <c r="H18830" i="8" s="1"/>
  <c r="G18830" i="8"/>
  <c r="E18831" i="8"/>
  <c r="F18831" i="8"/>
  <c r="H18831" i="8" s="1"/>
  <c r="G18831" i="8"/>
  <c r="E18832" i="8"/>
  <c r="F18832" i="8"/>
  <c r="H18832" i="8" s="1"/>
  <c r="G18832" i="8"/>
  <c r="E18833" i="8"/>
  <c r="F18833" i="8"/>
  <c r="H18833" i="8" s="1"/>
  <c r="G18833" i="8"/>
  <c r="E18834" i="8"/>
  <c r="F18834" i="8"/>
  <c r="H18834" i="8" s="1"/>
  <c r="G18834" i="8"/>
  <c r="E18835" i="8"/>
  <c r="F18835" i="8"/>
  <c r="H18835" i="8" s="1"/>
  <c r="G18835" i="8"/>
  <c r="E18836" i="8"/>
  <c r="F18836" i="8"/>
  <c r="H18836" i="8" s="1"/>
  <c r="G18836" i="8"/>
  <c r="E18837" i="8"/>
  <c r="F18837" i="8"/>
  <c r="H18837" i="8" s="1"/>
  <c r="G18837" i="8"/>
  <c r="E18838" i="8"/>
  <c r="F18838" i="8"/>
  <c r="H18838" i="8" s="1"/>
  <c r="G18838" i="8"/>
  <c r="E18839" i="8"/>
  <c r="F18839" i="8"/>
  <c r="H18839" i="8" s="1"/>
  <c r="G18839" i="8"/>
  <c r="E18840" i="8"/>
  <c r="F18840" i="8"/>
  <c r="H18840" i="8" s="1"/>
  <c r="G18840" i="8"/>
  <c r="E18841" i="8"/>
  <c r="F18841" i="8"/>
  <c r="H18841" i="8" s="1"/>
  <c r="G18841" i="8"/>
  <c r="E18842" i="8"/>
  <c r="F18842" i="8"/>
  <c r="H18842" i="8" s="1"/>
  <c r="G18842" i="8"/>
  <c r="E18843" i="8"/>
  <c r="F18843" i="8"/>
  <c r="H18843" i="8" s="1"/>
  <c r="G18843" i="8"/>
  <c r="E18844" i="8"/>
  <c r="F18844" i="8"/>
  <c r="H18844" i="8" s="1"/>
  <c r="G18844" i="8"/>
  <c r="E18845" i="8"/>
  <c r="F18845" i="8"/>
  <c r="H18845" i="8" s="1"/>
  <c r="G18845" i="8"/>
  <c r="E18846" i="8"/>
  <c r="F18846" i="8"/>
  <c r="H18846" i="8" s="1"/>
  <c r="G18846" i="8"/>
  <c r="E18847" i="8"/>
  <c r="F18847" i="8"/>
  <c r="H18847" i="8" s="1"/>
  <c r="G18847" i="8"/>
  <c r="E18848" i="8"/>
  <c r="F18848" i="8"/>
  <c r="H18848" i="8" s="1"/>
  <c r="G18848" i="8"/>
  <c r="E18849" i="8"/>
  <c r="F18849" i="8"/>
  <c r="H18849" i="8" s="1"/>
  <c r="G18849" i="8"/>
  <c r="E18850" i="8"/>
  <c r="F18850" i="8"/>
  <c r="H18850" i="8" s="1"/>
  <c r="G18850" i="8"/>
  <c r="E18851" i="8"/>
  <c r="F18851" i="8"/>
  <c r="H18851" i="8" s="1"/>
  <c r="G18851" i="8"/>
  <c r="E18852" i="8"/>
  <c r="F18852" i="8"/>
  <c r="H18852" i="8" s="1"/>
  <c r="G18852" i="8"/>
  <c r="E18853" i="8"/>
  <c r="F18853" i="8"/>
  <c r="H18853" i="8" s="1"/>
  <c r="G18853" i="8"/>
  <c r="E18854" i="8"/>
  <c r="F18854" i="8"/>
  <c r="H18854" i="8" s="1"/>
  <c r="G18854" i="8"/>
  <c r="E18855" i="8"/>
  <c r="F18855" i="8"/>
  <c r="H18855" i="8" s="1"/>
  <c r="G18855" i="8"/>
  <c r="E18856" i="8"/>
  <c r="F18856" i="8"/>
  <c r="H18856" i="8" s="1"/>
  <c r="G18856" i="8"/>
  <c r="E18857" i="8"/>
  <c r="F18857" i="8"/>
  <c r="H18857" i="8" s="1"/>
  <c r="G18857" i="8"/>
  <c r="E18858" i="8"/>
  <c r="F18858" i="8"/>
  <c r="H18858" i="8" s="1"/>
  <c r="G18858" i="8"/>
  <c r="E18859" i="8"/>
  <c r="F18859" i="8"/>
  <c r="H18859" i="8" s="1"/>
  <c r="G18859" i="8"/>
  <c r="E18860" i="8"/>
  <c r="F18860" i="8"/>
  <c r="H18860" i="8" s="1"/>
  <c r="G18860" i="8"/>
  <c r="E18861" i="8"/>
  <c r="F18861" i="8"/>
  <c r="H18861" i="8" s="1"/>
  <c r="G18861" i="8"/>
  <c r="E18862" i="8"/>
  <c r="F18862" i="8"/>
  <c r="H18862" i="8" s="1"/>
  <c r="G18862" i="8"/>
  <c r="E18863" i="8"/>
  <c r="F18863" i="8"/>
  <c r="H18863" i="8" s="1"/>
  <c r="G18863" i="8"/>
  <c r="E18864" i="8"/>
  <c r="F18864" i="8"/>
  <c r="H18864" i="8" s="1"/>
  <c r="G18864" i="8"/>
  <c r="E18865" i="8"/>
  <c r="F18865" i="8"/>
  <c r="H18865" i="8" s="1"/>
  <c r="G18865" i="8"/>
  <c r="E18866" i="8"/>
  <c r="F18866" i="8"/>
  <c r="H18866" i="8" s="1"/>
  <c r="G18866" i="8"/>
  <c r="E18867" i="8"/>
  <c r="F18867" i="8"/>
  <c r="H18867" i="8" s="1"/>
  <c r="G18867" i="8"/>
  <c r="E18868" i="8"/>
  <c r="F18868" i="8"/>
  <c r="H18868" i="8" s="1"/>
  <c r="G18868" i="8"/>
  <c r="E18869" i="8"/>
  <c r="F18869" i="8"/>
  <c r="H18869" i="8" s="1"/>
  <c r="G18869" i="8"/>
  <c r="E18870" i="8"/>
  <c r="F18870" i="8"/>
  <c r="H18870" i="8" s="1"/>
  <c r="G18870" i="8"/>
  <c r="E18871" i="8"/>
  <c r="F18871" i="8"/>
  <c r="H18871" i="8" s="1"/>
  <c r="G18871" i="8"/>
  <c r="E18872" i="8"/>
  <c r="F18872" i="8"/>
  <c r="H18872" i="8" s="1"/>
  <c r="G18872" i="8"/>
  <c r="E18873" i="8"/>
  <c r="F18873" i="8"/>
  <c r="H18873" i="8" s="1"/>
  <c r="G18873" i="8"/>
  <c r="E18874" i="8"/>
  <c r="F18874" i="8"/>
  <c r="H18874" i="8" s="1"/>
  <c r="G18874" i="8"/>
  <c r="E18875" i="8"/>
  <c r="F18875" i="8"/>
  <c r="H18875" i="8" s="1"/>
  <c r="G18875" i="8"/>
  <c r="E18876" i="8"/>
  <c r="F18876" i="8"/>
  <c r="H18876" i="8" s="1"/>
  <c r="G18876" i="8"/>
  <c r="E18877" i="8"/>
  <c r="F18877" i="8"/>
  <c r="H18877" i="8" s="1"/>
  <c r="G18877" i="8"/>
  <c r="E18878" i="8"/>
  <c r="F18878" i="8"/>
  <c r="H18878" i="8" s="1"/>
  <c r="G18878" i="8"/>
  <c r="E18879" i="8"/>
  <c r="F18879" i="8"/>
  <c r="H18879" i="8" s="1"/>
  <c r="G18879" i="8"/>
  <c r="E18880" i="8"/>
  <c r="F18880" i="8"/>
  <c r="H18880" i="8" s="1"/>
  <c r="G18880" i="8"/>
  <c r="E18881" i="8"/>
  <c r="F18881" i="8"/>
  <c r="H18881" i="8" s="1"/>
  <c r="G18881" i="8"/>
  <c r="E18882" i="8"/>
  <c r="F18882" i="8"/>
  <c r="H18882" i="8" s="1"/>
  <c r="G18882" i="8"/>
  <c r="E18883" i="8"/>
  <c r="F18883" i="8"/>
  <c r="H18883" i="8" s="1"/>
  <c r="G18883" i="8"/>
  <c r="E18884" i="8"/>
  <c r="F18884" i="8"/>
  <c r="H18884" i="8" s="1"/>
  <c r="G18884" i="8"/>
  <c r="E18885" i="8"/>
  <c r="F18885" i="8"/>
  <c r="H18885" i="8" s="1"/>
  <c r="G18885" i="8"/>
  <c r="E18886" i="8"/>
  <c r="F18886" i="8"/>
  <c r="H18886" i="8" s="1"/>
  <c r="G18886" i="8"/>
  <c r="E18887" i="8"/>
  <c r="F18887" i="8"/>
  <c r="H18887" i="8" s="1"/>
  <c r="G18887" i="8"/>
  <c r="E18888" i="8"/>
  <c r="F18888" i="8"/>
  <c r="H18888" i="8" s="1"/>
  <c r="G18888" i="8"/>
  <c r="E18889" i="8"/>
  <c r="F18889" i="8"/>
  <c r="H18889" i="8" s="1"/>
  <c r="G18889" i="8"/>
  <c r="E18890" i="8"/>
  <c r="F18890" i="8"/>
  <c r="H18890" i="8" s="1"/>
  <c r="G18890" i="8"/>
  <c r="E18891" i="8"/>
  <c r="F18891" i="8"/>
  <c r="H18891" i="8" s="1"/>
  <c r="G18891" i="8"/>
  <c r="E18892" i="8"/>
  <c r="F18892" i="8"/>
  <c r="H18892" i="8" s="1"/>
  <c r="G18892" i="8"/>
  <c r="E18893" i="8"/>
  <c r="F18893" i="8"/>
  <c r="H18893" i="8" s="1"/>
  <c r="G18893" i="8"/>
  <c r="E18894" i="8"/>
  <c r="F18894" i="8"/>
  <c r="H18894" i="8" s="1"/>
  <c r="G18894" i="8"/>
  <c r="E18895" i="8"/>
  <c r="F18895" i="8"/>
  <c r="H18895" i="8" s="1"/>
  <c r="G18895" i="8"/>
  <c r="E18896" i="8"/>
  <c r="F18896" i="8"/>
  <c r="H18896" i="8" s="1"/>
  <c r="G18896" i="8"/>
  <c r="E18897" i="8"/>
  <c r="F18897" i="8"/>
  <c r="H18897" i="8" s="1"/>
  <c r="G18897" i="8"/>
  <c r="E18898" i="8"/>
  <c r="F18898" i="8"/>
  <c r="H18898" i="8" s="1"/>
  <c r="G18898" i="8"/>
  <c r="E18899" i="8"/>
  <c r="F18899" i="8"/>
  <c r="H18899" i="8" s="1"/>
  <c r="G18899" i="8"/>
  <c r="E18900" i="8"/>
  <c r="F18900" i="8"/>
  <c r="H18900" i="8" s="1"/>
  <c r="G18900" i="8"/>
  <c r="E18901" i="8"/>
  <c r="F18901" i="8"/>
  <c r="H18901" i="8" s="1"/>
  <c r="G18901" i="8"/>
  <c r="E18902" i="8"/>
  <c r="F18902" i="8"/>
  <c r="H18902" i="8" s="1"/>
  <c r="G18902" i="8"/>
  <c r="E18903" i="8"/>
  <c r="F18903" i="8"/>
  <c r="H18903" i="8" s="1"/>
  <c r="G18903" i="8"/>
  <c r="E18904" i="8"/>
  <c r="F18904" i="8"/>
  <c r="H18904" i="8" s="1"/>
  <c r="G18904" i="8"/>
  <c r="E18905" i="8"/>
  <c r="F18905" i="8"/>
  <c r="H18905" i="8" s="1"/>
  <c r="G18905" i="8"/>
  <c r="E18906" i="8"/>
  <c r="F18906" i="8"/>
  <c r="H18906" i="8" s="1"/>
  <c r="G18906" i="8"/>
  <c r="E18907" i="8"/>
  <c r="F18907" i="8"/>
  <c r="H18907" i="8" s="1"/>
  <c r="G18907" i="8"/>
  <c r="E18908" i="8"/>
  <c r="F18908" i="8"/>
  <c r="H18908" i="8" s="1"/>
  <c r="G18908" i="8"/>
  <c r="E18909" i="8"/>
  <c r="F18909" i="8"/>
  <c r="H18909" i="8" s="1"/>
  <c r="G18909" i="8"/>
  <c r="E18910" i="8"/>
  <c r="F18910" i="8"/>
  <c r="H18910" i="8" s="1"/>
  <c r="G18910" i="8"/>
  <c r="E18911" i="8"/>
  <c r="F18911" i="8"/>
  <c r="H18911" i="8" s="1"/>
  <c r="G18911" i="8"/>
  <c r="E18912" i="8"/>
  <c r="F18912" i="8"/>
  <c r="H18912" i="8" s="1"/>
  <c r="G18912" i="8"/>
  <c r="E18913" i="8"/>
  <c r="F18913" i="8"/>
  <c r="H18913" i="8" s="1"/>
  <c r="G18913" i="8"/>
  <c r="E18914" i="8"/>
  <c r="F18914" i="8"/>
  <c r="H18914" i="8" s="1"/>
  <c r="G18914" i="8"/>
  <c r="E18915" i="8"/>
  <c r="F18915" i="8"/>
  <c r="H18915" i="8" s="1"/>
  <c r="G18915" i="8"/>
  <c r="E18916" i="8"/>
  <c r="F18916" i="8"/>
  <c r="H18916" i="8" s="1"/>
  <c r="G18916" i="8"/>
  <c r="E18917" i="8"/>
  <c r="F18917" i="8"/>
  <c r="H18917" i="8" s="1"/>
  <c r="G18917" i="8"/>
  <c r="E18918" i="8"/>
  <c r="F18918" i="8"/>
  <c r="H18918" i="8" s="1"/>
  <c r="G18918" i="8"/>
  <c r="E18919" i="8"/>
  <c r="F18919" i="8"/>
  <c r="H18919" i="8" s="1"/>
  <c r="G18919" i="8"/>
  <c r="E18920" i="8"/>
  <c r="F18920" i="8"/>
  <c r="H18920" i="8" s="1"/>
  <c r="G18920" i="8"/>
  <c r="E18921" i="8"/>
  <c r="F18921" i="8"/>
  <c r="H18921" i="8" s="1"/>
  <c r="G18921" i="8"/>
  <c r="E18922" i="8"/>
  <c r="F18922" i="8"/>
  <c r="H18922" i="8" s="1"/>
  <c r="G18922" i="8"/>
  <c r="E18923" i="8"/>
  <c r="F18923" i="8"/>
  <c r="H18923" i="8" s="1"/>
  <c r="G18923" i="8"/>
  <c r="E18924" i="8"/>
  <c r="F18924" i="8"/>
  <c r="H18924" i="8" s="1"/>
  <c r="G18924" i="8"/>
  <c r="E18925" i="8"/>
  <c r="F18925" i="8"/>
  <c r="H18925" i="8" s="1"/>
  <c r="G18925" i="8"/>
  <c r="E18926" i="8"/>
  <c r="F18926" i="8"/>
  <c r="H18926" i="8" s="1"/>
  <c r="G18926" i="8"/>
  <c r="E18927" i="8"/>
  <c r="F18927" i="8"/>
  <c r="H18927" i="8" s="1"/>
  <c r="G18927" i="8"/>
  <c r="E18928" i="8"/>
  <c r="F18928" i="8"/>
  <c r="H18928" i="8" s="1"/>
  <c r="G18928" i="8"/>
  <c r="E18929" i="8"/>
  <c r="F18929" i="8"/>
  <c r="H18929" i="8" s="1"/>
  <c r="G18929" i="8"/>
  <c r="E18930" i="8"/>
  <c r="F18930" i="8"/>
  <c r="H18930" i="8" s="1"/>
  <c r="G18930" i="8"/>
  <c r="E18931" i="8"/>
  <c r="F18931" i="8"/>
  <c r="H18931" i="8" s="1"/>
  <c r="G18931" i="8"/>
  <c r="E18932" i="8"/>
  <c r="F18932" i="8"/>
  <c r="H18932" i="8" s="1"/>
  <c r="G18932" i="8"/>
  <c r="E18933" i="8"/>
  <c r="F18933" i="8"/>
  <c r="H18933" i="8" s="1"/>
  <c r="G18933" i="8"/>
  <c r="E18934" i="8"/>
  <c r="F18934" i="8"/>
  <c r="H18934" i="8" s="1"/>
  <c r="G18934" i="8"/>
  <c r="E18935" i="8"/>
  <c r="F18935" i="8"/>
  <c r="H18935" i="8" s="1"/>
  <c r="G18935" i="8"/>
  <c r="E18936" i="8"/>
  <c r="F18936" i="8"/>
  <c r="H18936" i="8" s="1"/>
  <c r="G18936" i="8"/>
  <c r="E18937" i="8"/>
  <c r="F18937" i="8"/>
  <c r="H18937" i="8" s="1"/>
  <c r="G18937" i="8"/>
  <c r="E18938" i="8"/>
  <c r="F18938" i="8"/>
  <c r="H18938" i="8" s="1"/>
  <c r="G18938" i="8"/>
  <c r="E18939" i="8"/>
  <c r="F18939" i="8"/>
  <c r="H18939" i="8" s="1"/>
  <c r="G18939" i="8"/>
  <c r="E18940" i="8"/>
  <c r="F18940" i="8"/>
  <c r="H18940" i="8" s="1"/>
  <c r="G18940" i="8"/>
  <c r="E18941" i="8"/>
  <c r="F18941" i="8"/>
  <c r="H18941" i="8" s="1"/>
  <c r="G18941" i="8"/>
  <c r="E18942" i="8"/>
  <c r="F18942" i="8"/>
  <c r="H18942" i="8" s="1"/>
  <c r="G18942" i="8"/>
  <c r="E18943" i="8"/>
  <c r="F18943" i="8"/>
  <c r="H18943" i="8" s="1"/>
  <c r="G18943" i="8"/>
  <c r="E18944" i="8"/>
  <c r="F18944" i="8"/>
  <c r="H18944" i="8" s="1"/>
  <c r="G18944" i="8"/>
  <c r="E18945" i="8"/>
  <c r="F18945" i="8"/>
  <c r="H18945" i="8" s="1"/>
  <c r="G18945" i="8"/>
  <c r="E18946" i="8"/>
  <c r="F18946" i="8"/>
  <c r="H18946" i="8" s="1"/>
  <c r="G18946" i="8"/>
  <c r="E18947" i="8"/>
  <c r="F18947" i="8"/>
  <c r="H18947" i="8" s="1"/>
  <c r="G18947" i="8"/>
  <c r="E18948" i="8"/>
  <c r="F18948" i="8"/>
  <c r="H18948" i="8" s="1"/>
  <c r="G18948" i="8"/>
  <c r="E18949" i="8"/>
  <c r="F18949" i="8"/>
  <c r="H18949" i="8" s="1"/>
  <c r="G18949" i="8"/>
  <c r="E18950" i="8"/>
  <c r="F18950" i="8"/>
  <c r="H18950" i="8" s="1"/>
  <c r="G18950" i="8"/>
  <c r="E18951" i="8"/>
  <c r="F18951" i="8"/>
  <c r="H18951" i="8" s="1"/>
  <c r="G18951" i="8"/>
  <c r="E18952" i="8"/>
  <c r="F18952" i="8"/>
  <c r="H18952" i="8" s="1"/>
  <c r="G18952" i="8"/>
  <c r="E18953" i="8"/>
  <c r="F18953" i="8"/>
  <c r="H18953" i="8" s="1"/>
  <c r="G18953" i="8"/>
  <c r="E18954" i="8"/>
  <c r="F18954" i="8"/>
  <c r="H18954" i="8" s="1"/>
  <c r="G18954" i="8"/>
  <c r="E18955" i="8"/>
  <c r="F18955" i="8"/>
  <c r="H18955" i="8" s="1"/>
  <c r="G18955" i="8"/>
  <c r="E18956" i="8"/>
  <c r="F18956" i="8"/>
  <c r="H18956" i="8" s="1"/>
  <c r="G18956" i="8"/>
  <c r="E18957" i="8"/>
  <c r="F18957" i="8"/>
  <c r="H18957" i="8" s="1"/>
  <c r="G18957" i="8"/>
  <c r="E18958" i="8"/>
  <c r="F18958" i="8"/>
  <c r="H18958" i="8" s="1"/>
  <c r="G18958" i="8"/>
  <c r="E18959" i="8"/>
  <c r="F18959" i="8"/>
  <c r="H18959" i="8" s="1"/>
  <c r="G18959" i="8"/>
  <c r="E18960" i="8"/>
  <c r="F18960" i="8"/>
  <c r="H18960" i="8" s="1"/>
  <c r="G18960" i="8"/>
  <c r="E18961" i="8"/>
  <c r="F18961" i="8"/>
  <c r="H18961" i="8" s="1"/>
  <c r="G18961" i="8"/>
  <c r="E18962" i="8"/>
  <c r="F18962" i="8"/>
  <c r="H18962" i="8" s="1"/>
  <c r="G18962" i="8"/>
  <c r="E18963" i="8"/>
  <c r="F18963" i="8"/>
  <c r="H18963" i="8" s="1"/>
  <c r="G18963" i="8"/>
  <c r="E18964" i="8"/>
  <c r="F18964" i="8"/>
  <c r="H18964" i="8" s="1"/>
  <c r="G18964" i="8"/>
  <c r="E18965" i="8"/>
  <c r="F18965" i="8"/>
  <c r="H18965" i="8" s="1"/>
  <c r="G18965" i="8"/>
  <c r="E18966" i="8"/>
  <c r="F18966" i="8"/>
  <c r="H18966" i="8" s="1"/>
  <c r="G18966" i="8"/>
  <c r="E18967" i="8"/>
  <c r="F18967" i="8"/>
  <c r="H18967" i="8" s="1"/>
  <c r="G18967" i="8"/>
  <c r="E18968" i="8"/>
  <c r="F18968" i="8"/>
  <c r="H18968" i="8" s="1"/>
  <c r="G18968" i="8"/>
  <c r="E18969" i="8"/>
  <c r="F18969" i="8"/>
  <c r="H18969" i="8" s="1"/>
  <c r="G18969" i="8"/>
  <c r="E18970" i="8"/>
  <c r="F18970" i="8"/>
  <c r="H18970" i="8" s="1"/>
  <c r="G18970" i="8"/>
  <c r="E18971" i="8"/>
  <c r="F18971" i="8"/>
  <c r="H18971" i="8" s="1"/>
  <c r="G18971" i="8"/>
  <c r="E18972" i="8"/>
  <c r="F18972" i="8"/>
  <c r="H18972" i="8" s="1"/>
  <c r="G18972" i="8"/>
  <c r="E18973" i="8"/>
  <c r="F18973" i="8"/>
  <c r="H18973" i="8" s="1"/>
  <c r="G18973" i="8"/>
  <c r="E18974" i="8"/>
  <c r="F18974" i="8"/>
  <c r="H18974" i="8" s="1"/>
  <c r="G18974" i="8"/>
  <c r="E18975" i="8"/>
  <c r="F18975" i="8"/>
  <c r="H18975" i="8" s="1"/>
  <c r="G18975" i="8"/>
  <c r="E18976" i="8"/>
  <c r="F18976" i="8"/>
  <c r="H18976" i="8" s="1"/>
  <c r="G18976" i="8"/>
  <c r="E18977" i="8"/>
  <c r="F18977" i="8"/>
  <c r="H18977" i="8" s="1"/>
  <c r="G18977" i="8"/>
  <c r="E18978" i="8"/>
  <c r="F18978" i="8"/>
  <c r="H18978" i="8" s="1"/>
  <c r="G18978" i="8"/>
  <c r="E18979" i="8"/>
  <c r="F18979" i="8"/>
  <c r="H18979" i="8" s="1"/>
  <c r="G18979" i="8"/>
  <c r="E18980" i="8"/>
  <c r="F18980" i="8"/>
  <c r="H18980" i="8" s="1"/>
  <c r="G18980" i="8"/>
  <c r="E18981" i="8"/>
  <c r="F18981" i="8"/>
  <c r="H18981" i="8" s="1"/>
  <c r="G18981" i="8"/>
  <c r="E18982" i="8"/>
  <c r="F18982" i="8"/>
  <c r="H18982" i="8" s="1"/>
  <c r="G18982" i="8"/>
  <c r="E18983" i="8"/>
  <c r="F18983" i="8"/>
  <c r="H18983" i="8" s="1"/>
  <c r="G18983" i="8"/>
  <c r="E18984" i="8"/>
  <c r="F18984" i="8"/>
  <c r="H18984" i="8" s="1"/>
  <c r="G18984" i="8"/>
  <c r="E18985" i="8"/>
  <c r="F18985" i="8"/>
  <c r="H18985" i="8" s="1"/>
  <c r="G18985" i="8"/>
  <c r="E18986" i="8"/>
  <c r="F18986" i="8"/>
  <c r="H18986" i="8" s="1"/>
  <c r="G18986" i="8"/>
  <c r="E18987" i="8"/>
  <c r="F18987" i="8"/>
  <c r="H18987" i="8" s="1"/>
  <c r="G18987" i="8"/>
  <c r="E18988" i="8"/>
  <c r="F18988" i="8"/>
  <c r="H18988" i="8" s="1"/>
  <c r="G18988" i="8"/>
  <c r="E18989" i="8"/>
  <c r="F18989" i="8"/>
  <c r="H18989" i="8" s="1"/>
  <c r="G18989" i="8"/>
  <c r="E18990" i="8"/>
  <c r="F18990" i="8"/>
  <c r="H18990" i="8" s="1"/>
  <c r="G18990" i="8"/>
  <c r="E18991" i="8"/>
  <c r="F18991" i="8"/>
  <c r="H18991" i="8" s="1"/>
  <c r="G18991" i="8"/>
  <c r="E18992" i="8"/>
  <c r="F18992" i="8"/>
  <c r="H18992" i="8" s="1"/>
  <c r="G18992" i="8"/>
  <c r="E18993" i="8"/>
  <c r="F18993" i="8"/>
  <c r="H18993" i="8" s="1"/>
  <c r="G18993" i="8"/>
  <c r="E18994" i="8"/>
  <c r="F18994" i="8"/>
  <c r="H18994" i="8" s="1"/>
  <c r="G18994" i="8"/>
  <c r="E18995" i="8"/>
  <c r="F18995" i="8"/>
  <c r="H18995" i="8" s="1"/>
  <c r="G18995" i="8"/>
  <c r="E18996" i="8"/>
  <c r="F18996" i="8"/>
  <c r="H18996" i="8" s="1"/>
  <c r="G18996" i="8"/>
  <c r="E18997" i="8"/>
  <c r="F18997" i="8"/>
  <c r="H18997" i="8" s="1"/>
  <c r="G18997" i="8"/>
  <c r="E18998" i="8"/>
  <c r="F18998" i="8"/>
  <c r="H18998" i="8" s="1"/>
  <c r="G18998" i="8"/>
  <c r="E18999" i="8"/>
  <c r="F18999" i="8"/>
  <c r="H18999" i="8" s="1"/>
  <c r="G18999" i="8"/>
  <c r="E19000" i="8"/>
  <c r="F19000" i="8"/>
  <c r="H19000" i="8" s="1"/>
  <c r="G19000" i="8"/>
  <c r="E19001" i="8"/>
  <c r="F19001" i="8"/>
  <c r="H19001" i="8" s="1"/>
  <c r="G19001" i="8"/>
  <c r="E19002" i="8"/>
  <c r="F19002" i="8"/>
  <c r="H19002" i="8" s="1"/>
  <c r="G19002" i="8"/>
  <c r="E19003" i="8"/>
  <c r="F19003" i="8"/>
  <c r="H19003" i="8" s="1"/>
  <c r="G19003" i="8"/>
  <c r="E19004" i="8"/>
  <c r="F19004" i="8"/>
  <c r="H19004" i="8" s="1"/>
  <c r="G19004" i="8"/>
  <c r="E19005" i="8"/>
  <c r="F19005" i="8"/>
  <c r="H19005" i="8" s="1"/>
  <c r="G19005" i="8"/>
  <c r="E19006" i="8"/>
  <c r="F19006" i="8"/>
  <c r="H19006" i="8" s="1"/>
  <c r="G19006" i="8"/>
  <c r="E19007" i="8"/>
  <c r="F19007" i="8"/>
  <c r="H19007" i="8" s="1"/>
  <c r="G19007" i="8"/>
  <c r="E19008" i="8"/>
  <c r="F19008" i="8"/>
  <c r="H19008" i="8" s="1"/>
  <c r="G19008" i="8"/>
  <c r="E19009" i="8"/>
  <c r="F19009" i="8"/>
  <c r="H19009" i="8" s="1"/>
  <c r="G19009" i="8"/>
  <c r="E19010" i="8"/>
  <c r="F19010" i="8"/>
  <c r="H19010" i="8" s="1"/>
  <c r="G19010" i="8"/>
  <c r="E19011" i="8"/>
  <c r="F19011" i="8"/>
  <c r="H19011" i="8" s="1"/>
  <c r="G19011" i="8"/>
  <c r="E19012" i="8"/>
  <c r="F19012" i="8"/>
  <c r="H19012" i="8" s="1"/>
  <c r="G19012" i="8"/>
  <c r="E19013" i="8"/>
  <c r="F19013" i="8"/>
  <c r="H19013" i="8" s="1"/>
  <c r="G19013" i="8"/>
  <c r="E19014" i="8"/>
  <c r="F19014" i="8"/>
  <c r="H19014" i="8" s="1"/>
  <c r="G19014" i="8"/>
  <c r="E19015" i="8"/>
  <c r="F19015" i="8"/>
  <c r="H19015" i="8" s="1"/>
  <c r="G19015" i="8"/>
  <c r="E19016" i="8"/>
  <c r="F19016" i="8"/>
  <c r="H19016" i="8" s="1"/>
  <c r="G19016" i="8"/>
  <c r="E19017" i="8"/>
  <c r="F19017" i="8"/>
  <c r="H19017" i="8" s="1"/>
  <c r="G19017" i="8"/>
  <c r="E19018" i="8"/>
  <c r="F19018" i="8"/>
  <c r="H19018" i="8" s="1"/>
  <c r="G19018" i="8"/>
  <c r="E19019" i="8"/>
  <c r="F19019" i="8"/>
  <c r="H19019" i="8" s="1"/>
  <c r="G19019" i="8"/>
  <c r="E19020" i="8"/>
  <c r="F19020" i="8"/>
  <c r="H19020" i="8" s="1"/>
  <c r="G19020" i="8"/>
  <c r="E19021" i="8"/>
  <c r="F19021" i="8"/>
  <c r="H19021" i="8" s="1"/>
  <c r="G19021" i="8"/>
  <c r="E19022" i="8"/>
  <c r="F19022" i="8"/>
  <c r="H19022" i="8" s="1"/>
  <c r="G19022" i="8"/>
  <c r="E19023" i="8"/>
  <c r="F19023" i="8"/>
  <c r="H19023" i="8" s="1"/>
  <c r="G19023" i="8"/>
  <c r="E19024" i="8"/>
  <c r="F19024" i="8"/>
  <c r="H19024" i="8" s="1"/>
  <c r="G19024" i="8"/>
  <c r="E19025" i="8"/>
  <c r="F19025" i="8"/>
  <c r="H19025" i="8" s="1"/>
  <c r="G19025" i="8"/>
  <c r="E19026" i="8"/>
  <c r="F19026" i="8"/>
  <c r="H19026" i="8" s="1"/>
  <c r="G19026" i="8"/>
  <c r="E19027" i="8"/>
  <c r="F19027" i="8"/>
  <c r="H19027" i="8" s="1"/>
  <c r="G19027" i="8"/>
  <c r="E19028" i="8"/>
  <c r="F19028" i="8"/>
  <c r="H19028" i="8" s="1"/>
  <c r="G19028" i="8"/>
  <c r="E19029" i="8"/>
  <c r="F19029" i="8"/>
  <c r="H19029" i="8" s="1"/>
  <c r="G19029" i="8"/>
  <c r="E19030" i="8"/>
  <c r="F19030" i="8"/>
  <c r="H19030" i="8" s="1"/>
  <c r="G19030" i="8"/>
  <c r="E19031" i="8"/>
  <c r="F19031" i="8"/>
  <c r="H19031" i="8" s="1"/>
  <c r="G19031" i="8"/>
  <c r="E19032" i="8"/>
  <c r="F19032" i="8"/>
  <c r="H19032" i="8" s="1"/>
  <c r="G19032" i="8"/>
  <c r="E19033" i="8"/>
  <c r="F19033" i="8"/>
  <c r="H19033" i="8" s="1"/>
  <c r="G19033" i="8"/>
  <c r="E19034" i="8"/>
  <c r="F19034" i="8"/>
  <c r="H19034" i="8" s="1"/>
  <c r="G19034" i="8"/>
  <c r="E19035" i="8"/>
  <c r="F19035" i="8"/>
  <c r="H19035" i="8" s="1"/>
  <c r="G19035" i="8"/>
  <c r="E19036" i="8"/>
  <c r="F19036" i="8"/>
  <c r="H19036" i="8" s="1"/>
  <c r="G19036" i="8"/>
  <c r="E19037" i="8"/>
  <c r="F19037" i="8"/>
  <c r="H19037" i="8" s="1"/>
  <c r="G19037" i="8"/>
  <c r="E19038" i="8"/>
  <c r="F19038" i="8"/>
  <c r="H19038" i="8" s="1"/>
  <c r="G19038" i="8"/>
  <c r="E19039" i="8"/>
  <c r="F19039" i="8"/>
  <c r="H19039" i="8" s="1"/>
  <c r="G19039" i="8"/>
  <c r="E19040" i="8"/>
  <c r="F19040" i="8"/>
  <c r="H19040" i="8" s="1"/>
  <c r="G19040" i="8"/>
  <c r="E19041" i="8"/>
  <c r="F19041" i="8"/>
  <c r="H19041" i="8" s="1"/>
  <c r="G19041" i="8"/>
  <c r="E19042" i="8"/>
  <c r="F19042" i="8"/>
  <c r="H19042" i="8" s="1"/>
  <c r="G19042" i="8"/>
  <c r="E19043" i="8"/>
  <c r="F19043" i="8"/>
  <c r="H19043" i="8" s="1"/>
  <c r="G19043" i="8"/>
  <c r="E19044" i="8"/>
  <c r="F19044" i="8"/>
  <c r="H19044" i="8" s="1"/>
  <c r="G19044" i="8"/>
  <c r="E19045" i="8"/>
  <c r="F19045" i="8"/>
  <c r="H19045" i="8" s="1"/>
  <c r="G19045" i="8"/>
  <c r="E19046" i="8"/>
  <c r="F19046" i="8"/>
  <c r="H19046" i="8" s="1"/>
  <c r="G19046" i="8"/>
  <c r="E19047" i="8"/>
  <c r="F19047" i="8"/>
  <c r="H19047" i="8" s="1"/>
  <c r="G19047" i="8"/>
  <c r="E19048" i="8"/>
  <c r="F19048" i="8"/>
  <c r="H19048" i="8" s="1"/>
  <c r="G19048" i="8"/>
  <c r="E19049" i="8"/>
  <c r="F19049" i="8"/>
  <c r="H19049" i="8" s="1"/>
  <c r="G19049" i="8"/>
  <c r="E19050" i="8"/>
  <c r="F19050" i="8"/>
  <c r="H19050" i="8" s="1"/>
  <c r="G19050" i="8"/>
  <c r="E19051" i="8"/>
  <c r="F19051" i="8"/>
  <c r="H19051" i="8" s="1"/>
  <c r="G19051" i="8"/>
  <c r="E19052" i="8"/>
  <c r="F19052" i="8"/>
  <c r="H19052" i="8" s="1"/>
  <c r="G19052" i="8"/>
  <c r="E19053" i="8"/>
  <c r="F19053" i="8"/>
  <c r="H19053" i="8" s="1"/>
  <c r="G19053" i="8"/>
  <c r="E19054" i="8"/>
  <c r="F19054" i="8"/>
  <c r="H19054" i="8" s="1"/>
  <c r="G19054" i="8"/>
  <c r="E19055" i="8"/>
  <c r="F19055" i="8"/>
  <c r="H19055" i="8" s="1"/>
  <c r="G19055" i="8"/>
  <c r="E19056" i="8"/>
  <c r="F19056" i="8"/>
  <c r="H19056" i="8" s="1"/>
  <c r="G19056" i="8"/>
  <c r="E19057" i="8"/>
  <c r="F19057" i="8"/>
  <c r="H19057" i="8" s="1"/>
  <c r="G19057" i="8"/>
  <c r="E19058" i="8"/>
  <c r="F19058" i="8"/>
  <c r="H19058" i="8" s="1"/>
  <c r="G19058" i="8"/>
  <c r="E19059" i="8"/>
  <c r="F19059" i="8"/>
  <c r="H19059" i="8" s="1"/>
  <c r="G19059" i="8"/>
  <c r="E19060" i="8"/>
  <c r="F19060" i="8"/>
  <c r="H19060" i="8" s="1"/>
  <c r="G19060" i="8"/>
  <c r="E19061" i="8"/>
  <c r="F19061" i="8"/>
  <c r="H19061" i="8" s="1"/>
  <c r="G19061" i="8"/>
  <c r="E19062" i="8"/>
  <c r="F19062" i="8"/>
  <c r="H19062" i="8" s="1"/>
  <c r="G19062" i="8"/>
  <c r="E19063" i="8"/>
  <c r="F19063" i="8"/>
  <c r="H19063" i="8" s="1"/>
  <c r="G19063" i="8"/>
  <c r="E19064" i="8"/>
  <c r="F19064" i="8"/>
  <c r="H19064" i="8" s="1"/>
  <c r="G19064" i="8"/>
  <c r="E19065" i="8"/>
  <c r="F19065" i="8"/>
  <c r="H19065" i="8" s="1"/>
  <c r="G19065" i="8"/>
  <c r="E19066" i="8"/>
  <c r="F19066" i="8"/>
  <c r="H19066" i="8" s="1"/>
  <c r="G19066" i="8"/>
  <c r="E19067" i="8"/>
  <c r="F19067" i="8"/>
  <c r="H19067" i="8" s="1"/>
  <c r="G19067" i="8"/>
  <c r="E19068" i="8"/>
  <c r="F19068" i="8"/>
  <c r="H19068" i="8" s="1"/>
  <c r="G19068" i="8"/>
  <c r="E19069" i="8"/>
  <c r="F19069" i="8"/>
  <c r="H19069" i="8" s="1"/>
  <c r="G19069" i="8"/>
  <c r="E19070" i="8"/>
  <c r="F19070" i="8"/>
  <c r="H19070" i="8" s="1"/>
  <c r="G19070" i="8"/>
  <c r="E19071" i="8"/>
  <c r="F19071" i="8"/>
  <c r="H19071" i="8" s="1"/>
  <c r="G19071" i="8"/>
  <c r="E19072" i="8"/>
  <c r="F19072" i="8"/>
  <c r="H19072" i="8" s="1"/>
  <c r="G19072" i="8"/>
  <c r="E19073" i="8"/>
  <c r="F19073" i="8"/>
  <c r="H19073" i="8" s="1"/>
  <c r="G19073" i="8"/>
  <c r="E19074" i="8"/>
  <c r="F19074" i="8"/>
  <c r="H19074" i="8" s="1"/>
  <c r="G19074" i="8"/>
  <c r="E19075" i="8"/>
  <c r="F19075" i="8"/>
  <c r="H19075" i="8" s="1"/>
  <c r="G19075" i="8"/>
  <c r="E19076" i="8"/>
  <c r="F19076" i="8"/>
  <c r="H19076" i="8" s="1"/>
  <c r="G19076" i="8"/>
  <c r="E19077" i="8"/>
  <c r="F19077" i="8"/>
  <c r="H19077" i="8" s="1"/>
  <c r="G19077" i="8"/>
  <c r="E19078" i="8"/>
  <c r="F19078" i="8"/>
  <c r="H19078" i="8" s="1"/>
  <c r="G19078" i="8"/>
  <c r="E19079" i="8"/>
  <c r="F19079" i="8"/>
  <c r="H19079" i="8" s="1"/>
  <c r="G19079" i="8"/>
  <c r="E19080" i="8"/>
  <c r="F19080" i="8"/>
  <c r="H19080" i="8" s="1"/>
  <c r="G19080" i="8"/>
  <c r="E19081" i="8"/>
  <c r="F19081" i="8"/>
  <c r="H19081" i="8" s="1"/>
  <c r="G19081" i="8"/>
  <c r="E19082" i="8"/>
  <c r="F19082" i="8"/>
  <c r="H19082" i="8" s="1"/>
  <c r="G19082" i="8"/>
  <c r="E19083" i="8"/>
  <c r="F19083" i="8"/>
  <c r="H19083" i="8" s="1"/>
  <c r="G19083" i="8"/>
  <c r="E19084" i="8"/>
  <c r="F19084" i="8"/>
  <c r="H19084" i="8" s="1"/>
  <c r="G19084" i="8"/>
  <c r="E19085" i="8"/>
  <c r="F19085" i="8"/>
  <c r="H19085" i="8" s="1"/>
  <c r="G19085" i="8"/>
  <c r="E19086" i="8"/>
  <c r="F19086" i="8"/>
  <c r="H19086" i="8" s="1"/>
  <c r="G19086" i="8"/>
  <c r="E19087" i="8"/>
  <c r="F19087" i="8"/>
  <c r="H19087" i="8" s="1"/>
  <c r="G19087" i="8"/>
  <c r="E19088" i="8"/>
  <c r="F19088" i="8"/>
  <c r="H19088" i="8" s="1"/>
  <c r="G19088" i="8"/>
  <c r="E19089" i="8"/>
  <c r="F19089" i="8"/>
  <c r="H19089" i="8" s="1"/>
  <c r="G19089" i="8"/>
  <c r="E19090" i="8"/>
  <c r="F19090" i="8"/>
  <c r="H19090" i="8" s="1"/>
  <c r="G19090" i="8"/>
  <c r="E19091" i="8"/>
  <c r="F19091" i="8"/>
  <c r="H19091" i="8" s="1"/>
  <c r="G19091" i="8"/>
  <c r="E19092" i="8"/>
  <c r="F19092" i="8"/>
  <c r="H19092" i="8" s="1"/>
  <c r="G19092" i="8"/>
  <c r="E19093" i="8"/>
  <c r="F19093" i="8"/>
  <c r="H19093" i="8" s="1"/>
  <c r="G19093" i="8"/>
  <c r="E19094" i="8"/>
  <c r="F19094" i="8"/>
  <c r="H19094" i="8" s="1"/>
  <c r="G19094" i="8"/>
  <c r="E19095" i="8"/>
  <c r="F19095" i="8"/>
  <c r="H19095" i="8" s="1"/>
  <c r="G19095" i="8"/>
  <c r="E19096" i="8"/>
  <c r="F19096" i="8"/>
  <c r="H19096" i="8" s="1"/>
  <c r="G19096" i="8"/>
  <c r="E19097" i="8"/>
  <c r="F19097" i="8"/>
  <c r="H19097" i="8" s="1"/>
  <c r="G19097" i="8"/>
  <c r="E19098" i="8"/>
  <c r="F19098" i="8"/>
  <c r="H19098" i="8" s="1"/>
  <c r="G19098" i="8"/>
  <c r="E19099" i="8"/>
  <c r="F19099" i="8"/>
  <c r="H19099" i="8" s="1"/>
  <c r="G19099" i="8"/>
  <c r="E19100" i="8"/>
  <c r="F19100" i="8"/>
  <c r="H19100" i="8" s="1"/>
  <c r="G19100" i="8"/>
  <c r="E19101" i="8"/>
  <c r="F19101" i="8"/>
  <c r="H19101" i="8" s="1"/>
  <c r="G19101" i="8"/>
  <c r="E19102" i="8"/>
  <c r="F19102" i="8"/>
  <c r="H19102" i="8" s="1"/>
  <c r="G19102" i="8"/>
  <c r="E19103" i="8"/>
  <c r="F19103" i="8"/>
  <c r="H19103" i="8" s="1"/>
  <c r="G19103" i="8"/>
  <c r="E19104" i="8"/>
  <c r="F19104" i="8"/>
  <c r="H19104" i="8" s="1"/>
  <c r="G19104" i="8"/>
  <c r="E19105" i="8"/>
  <c r="F19105" i="8"/>
  <c r="H19105" i="8" s="1"/>
  <c r="G19105" i="8"/>
  <c r="E19106" i="8"/>
  <c r="F19106" i="8"/>
  <c r="H19106" i="8" s="1"/>
  <c r="G19106" i="8"/>
  <c r="E19107" i="8"/>
  <c r="F19107" i="8"/>
  <c r="H19107" i="8" s="1"/>
  <c r="G19107" i="8"/>
  <c r="E19108" i="8"/>
  <c r="F19108" i="8"/>
  <c r="H19108" i="8" s="1"/>
  <c r="G19108" i="8"/>
  <c r="E19109" i="8"/>
  <c r="F19109" i="8"/>
  <c r="H19109" i="8" s="1"/>
  <c r="G19109" i="8"/>
  <c r="E19110" i="8"/>
  <c r="F19110" i="8"/>
  <c r="H19110" i="8" s="1"/>
  <c r="G19110" i="8"/>
  <c r="E19111" i="8"/>
  <c r="F19111" i="8"/>
  <c r="H19111" i="8" s="1"/>
  <c r="G19111" i="8"/>
  <c r="E19112" i="8"/>
  <c r="F19112" i="8"/>
  <c r="H19112" i="8" s="1"/>
  <c r="G19112" i="8"/>
  <c r="E19113" i="8"/>
  <c r="F19113" i="8"/>
  <c r="H19113" i="8" s="1"/>
  <c r="G19113" i="8"/>
  <c r="E19114" i="8"/>
  <c r="F19114" i="8"/>
  <c r="H19114" i="8" s="1"/>
  <c r="G19114" i="8"/>
  <c r="E19115" i="8"/>
  <c r="F19115" i="8"/>
  <c r="H19115" i="8" s="1"/>
  <c r="G19115" i="8"/>
  <c r="E19116" i="8"/>
  <c r="F19116" i="8"/>
  <c r="H19116" i="8" s="1"/>
  <c r="G19116" i="8"/>
  <c r="E19117" i="8"/>
  <c r="F19117" i="8"/>
  <c r="H19117" i="8" s="1"/>
  <c r="G19117" i="8"/>
  <c r="E19118" i="8"/>
  <c r="F19118" i="8"/>
  <c r="H19118" i="8" s="1"/>
  <c r="G19118" i="8"/>
  <c r="E19119" i="8"/>
  <c r="F19119" i="8"/>
  <c r="H19119" i="8" s="1"/>
  <c r="G19119" i="8"/>
  <c r="E19120" i="8"/>
  <c r="F19120" i="8"/>
  <c r="H19120" i="8" s="1"/>
  <c r="G19120" i="8"/>
  <c r="E19121" i="8"/>
  <c r="F19121" i="8"/>
  <c r="H19121" i="8" s="1"/>
  <c r="G19121" i="8"/>
  <c r="E19122" i="8"/>
  <c r="F19122" i="8"/>
  <c r="H19122" i="8" s="1"/>
  <c r="G19122" i="8"/>
  <c r="E19123" i="8"/>
  <c r="F19123" i="8"/>
  <c r="H19123" i="8" s="1"/>
  <c r="G19123" i="8"/>
  <c r="E19124" i="8"/>
  <c r="F19124" i="8"/>
  <c r="H19124" i="8" s="1"/>
  <c r="G19124" i="8"/>
  <c r="E19125" i="8"/>
  <c r="F19125" i="8"/>
  <c r="H19125" i="8" s="1"/>
  <c r="G19125" i="8"/>
  <c r="E19126" i="8"/>
  <c r="F19126" i="8"/>
  <c r="H19126" i="8" s="1"/>
  <c r="G19126" i="8"/>
  <c r="E19127" i="8"/>
  <c r="F19127" i="8"/>
  <c r="H19127" i="8" s="1"/>
  <c r="G19127" i="8"/>
  <c r="E19128" i="8"/>
  <c r="F19128" i="8"/>
  <c r="H19128" i="8" s="1"/>
  <c r="G19128" i="8"/>
  <c r="E19129" i="8"/>
  <c r="F19129" i="8"/>
  <c r="H19129" i="8" s="1"/>
  <c r="G19129" i="8"/>
  <c r="E19130" i="8"/>
  <c r="F19130" i="8"/>
  <c r="H19130" i="8" s="1"/>
  <c r="G19130" i="8"/>
  <c r="E19131" i="8"/>
  <c r="F19131" i="8"/>
  <c r="H19131" i="8" s="1"/>
  <c r="G19131" i="8"/>
  <c r="E19132" i="8"/>
  <c r="F19132" i="8"/>
  <c r="H19132" i="8" s="1"/>
  <c r="G19132" i="8"/>
  <c r="E19133" i="8"/>
  <c r="F19133" i="8"/>
  <c r="H19133" i="8" s="1"/>
  <c r="G19133" i="8"/>
  <c r="E19134" i="8"/>
  <c r="F19134" i="8"/>
  <c r="H19134" i="8" s="1"/>
  <c r="G19134" i="8"/>
  <c r="E19135" i="8"/>
  <c r="F19135" i="8"/>
  <c r="H19135" i="8" s="1"/>
  <c r="G19135" i="8"/>
  <c r="E19136" i="8"/>
  <c r="F19136" i="8"/>
  <c r="H19136" i="8" s="1"/>
  <c r="G19136" i="8"/>
  <c r="E19137" i="8"/>
  <c r="F19137" i="8"/>
  <c r="H19137" i="8" s="1"/>
  <c r="G19137" i="8"/>
  <c r="E19138" i="8"/>
  <c r="F19138" i="8"/>
  <c r="H19138" i="8" s="1"/>
  <c r="G19138" i="8"/>
  <c r="E19139" i="8"/>
  <c r="F19139" i="8"/>
  <c r="H19139" i="8" s="1"/>
  <c r="G19139" i="8"/>
  <c r="E19140" i="8"/>
  <c r="F19140" i="8"/>
  <c r="H19140" i="8" s="1"/>
  <c r="G19140" i="8"/>
  <c r="E19141" i="8"/>
  <c r="F19141" i="8"/>
  <c r="H19141" i="8" s="1"/>
  <c r="G19141" i="8"/>
  <c r="E19142" i="8"/>
  <c r="F19142" i="8"/>
  <c r="H19142" i="8" s="1"/>
  <c r="G19142" i="8"/>
  <c r="E19143" i="8"/>
  <c r="F19143" i="8"/>
  <c r="H19143" i="8" s="1"/>
  <c r="G19143" i="8"/>
  <c r="E19144" i="8"/>
  <c r="F19144" i="8"/>
  <c r="H19144" i="8" s="1"/>
  <c r="G19144" i="8"/>
  <c r="E19145" i="8"/>
  <c r="F19145" i="8"/>
  <c r="H19145" i="8" s="1"/>
  <c r="G19145" i="8"/>
  <c r="E19146" i="8"/>
  <c r="F19146" i="8"/>
  <c r="H19146" i="8" s="1"/>
  <c r="G19146" i="8"/>
  <c r="E19147" i="8"/>
  <c r="F19147" i="8"/>
  <c r="H19147" i="8" s="1"/>
  <c r="G19147" i="8"/>
  <c r="E19148" i="8"/>
  <c r="F19148" i="8"/>
  <c r="H19148" i="8" s="1"/>
  <c r="G19148" i="8"/>
  <c r="E19149" i="8"/>
  <c r="F19149" i="8"/>
  <c r="H19149" i="8" s="1"/>
  <c r="G19149" i="8"/>
  <c r="E19150" i="8"/>
  <c r="F19150" i="8"/>
  <c r="H19150" i="8" s="1"/>
  <c r="G19150" i="8"/>
  <c r="E19151" i="8"/>
  <c r="F19151" i="8"/>
  <c r="H19151" i="8" s="1"/>
  <c r="G19151" i="8"/>
  <c r="E19152" i="8"/>
  <c r="F19152" i="8"/>
  <c r="H19152" i="8" s="1"/>
  <c r="G19152" i="8"/>
  <c r="E19153" i="8"/>
  <c r="F19153" i="8"/>
  <c r="H19153" i="8" s="1"/>
  <c r="G19153" i="8"/>
  <c r="E19154" i="8"/>
  <c r="F19154" i="8"/>
  <c r="H19154" i="8" s="1"/>
  <c r="G19154" i="8"/>
  <c r="E19155" i="8"/>
  <c r="F19155" i="8"/>
  <c r="H19155" i="8" s="1"/>
  <c r="G19155" i="8"/>
  <c r="E19156" i="8"/>
  <c r="F19156" i="8"/>
  <c r="H19156" i="8" s="1"/>
  <c r="G19156" i="8"/>
  <c r="E19157" i="8"/>
  <c r="F19157" i="8"/>
  <c r="H19157" i="8" s="1"/>
  <c r="G19157" i="8"/>
  <c r="E19158" i="8"/>
  <c r="F19158" i="8"/>
  <c r="H19158" i="8" s="1"/>
  <c r="G19158" i="8"/>
  <c r="E19159" i="8"/>
  <c r="F19159" i="8"/>
  <c r="H19159" i="8" s="1"/>
  <c r="G19159" i="8"/>
  <c r="E19160" i="8"/>
  <c r="F19160" i="8"/>
  <c r="H19160" i="8" s="1"/>
  <c r="G19160" i="8"/>
  <c r="E19161" i="8"/>
  <c r="F19161" i="8"/>
  <c r="H19161" i="8" s="1"/>
  <c r="G19161" i="8"/>
  <c r="E19162" i="8"/>
  <c r="F19162" i="8"/>
  <c r="H19162" i="8" s="1"/>
  <c r="G19162" i="8"/>
  <c r="E19163" i="8"/>
  <c r="F19163" i="8"/>
  <c r="H19163" i="8" s="1"/>
  <c r="G19163" i="8"/>
  <c r="E19164" i="8"/>
  <c r="F19164" i="8"/>
  <c r="H19164" i="8" s="1"/>
  <c r="G19164" i="8"/>
  <c r="E19165" i="8"/>
  <c r="F19165" i="8"/>
  <c r="H19165" i="8" s="1"/>
  <c r="G19165" i="8"/>
  <c r="E19166" i="8"/>
  <c r="F19166" i="8"/>
  <c r="H19166" i="8" s="1"/>
  <c r="G19166" i="8"/>
  <c r="E19167" i="8"/>
  <c r="F19167" i="8"/>
  <c r="H19167" i="8" s="1"/>
  <c r="G19167" i="8"/>
  <c r="E19168" i="8"/>
  <c r="F19168" i="8"/>
  <c r="H19168" i="8" s="1"/>
  <c r="G19168" i="8"/>
  <c r="E19169" i="8"/>
  <c r="F19169" i="8"/>
  <c r="H19169" i="8" s="1"/>
  <c r="G19169" i="8"/>
  <c r="E19170" i="8"/>
  <c r="F19170" i="8"/>
  <c r="H19170" i="8" s="1"/>
  <c r="G19170" i="8"/>
  <c r="E19171" i="8"/>
  <c r="F19171" i="8"/>
  <c r="H19171" i="8" s="1"/>
  <c r="G19171" i="8"/>
  <c r="E19172" i="8"/>
  <c r="F19172" i="8"/>
  <c r="H19172" i="8" s="1"/>
  <c r="G19172" i="8"/>
  <c r="E19173" i="8"/>
  <c r="F19173" i="8"/>
  <c r="H19173" i="8" s="1"/>
  <c r="G19173" i="8"/>
  <c r="E19174" i="8"/>
  <c r="F19174" i="8"/>
  <c r="H19174" i="8" s="1"/>
  <c r="G19174" i="8"/>
  <c r="E19175" i="8"/>
  <c r="F19175" i="8"/>
  <c r="H19175" i="8" s="1"/>
  <c r="G19175" i="8"/>
  <c r="E19176" i="8"/>
  <c r="F19176" i="8"/>
  <c r="H19176" i="8" s="1"/>
  <c r="G19176" i="8"/>
  <c r="E19177" i="8"/>
  <c r="F19177" i="8"/>
  <c r="H19177" i="8" s="1"/>
  <c r="G19177" i="8"/>
  <c r="E19178" i="8"/>
  <c r="F19178" i="8"/>
  <c r="H19178" i="8" s="1"/>
  <c r="G19178" i="8"/>
  <c r="E19179" i="8"/>
  <c r="F19179" i="8"/>
  <c r="H19179" i="8" s="1"/>
  <c r="G19179" i="8"/>
  <c r="E19180" i="8"/>
  <c r="F19180" i="8"/>
  <c r="H19180" i="8" s="1"/>
  <c r="G19180" i="8"/>
  <c r="E19181" i="8"/>
  <c r="F19181" i="8"/>
  <c r="H19181" i="8" s="1"/>
  <c r="G19181" i="8"/>
  <c r="E19182" i="8"/>
  <c r="F19182" i="8"/>
  <c r="H19182" i="8" s="1"/>
  <c r="G19182" i="8"/>
  <c r="E19183" i="8"/>
  <c r="F19183" i="8"/>
  <c r="H19183" i="8" s="1"/>
  <c r="G19183" i="8"/>
  <c r="E19184" i="8"/>
  <c r="F19184" i="8"/>
  <c r="H19184" i="8" s="1"/>
  <c r="G19184" i="8"/>
  <c r="E19185" i="8"/>
  <c r="F19185" i="8"/>
  <c r="H19185" i="8" s="1"/>
  <c r="G19185" i="8"/>
  <c r="E19186" i="8"/>
  <c r="F19186" i="8"/>
  <c r="H19186" i="8" s="1"/>
  <c r="G19186" i="8"/>
  <c r="E19187" i="8"/>
  <c r="F19187" i="8"/>
  <c r="H19187" i="8" s="1"/>
  <c r="G19187" i="8"/>
  <c r="E19188" i="8"/>
  <c r="F19188" i="8"/>
  <c r="H19188" i="8" s="1"/>
  <c r="G19188" i="8"/>
  <c r="E19189" i="8"/>
  <c r="F19189" i="8"/>
  <c r="H19189" i="8" s="1"/>
  <c r="G19189" i="8"/>
  <c r="E19190" i="8"/>
  <c r="F19190" i="8"/>
  <c r="H19190" i="8" s="1"/>
  <c r="G19190" i="8"/>
  <c r="E19191" i="8"/>
  <c r="F19191" i="8"/>
  <c r="H19191" i="8" s="1"/>
  <c r="G19191" i="8"/>
  <c r="E19192" i="8"/>
  <c r="F19192" i="8"/>
  <c r="H19192" i="8" s="1"/>
  <c r="G19192" i="8"/>
  <c r="E19193" i="8"/>
  <c r="F19193" i="8"/>
  <c r="H19193" i="8" s="1"/>
  <c r="G19193" i="8"/>
  <c r="E19194" i="8"/>
  <c r="F19194" i="8"/>
  <c r="H19194" i="8" s="1"/>
  <c r="G19194" i="8"/>
  <c r="E19195" i="8"/>
  <c r="F19195" i="8"/>
  <c r="H19195" i="8" s="1"/>
  <c r="G19195" i="8"/>
  <c r="E19196" i="8"/>
  <c r="F19196" i="8"/>
  <c r="H19196" i="8" s="1"/>
  <c r="G19196" i="8"/>
  <c r="E19197" i="8"/>
  <c r="F19197" i="8"/>
  <c r="H19197" i="8" s="1"/>
  <c r="G19197" i="8"/>
  <c r="E19198" i="8"/>
  <c r="F19198" i="8"/>
  <c r="H19198" i="8" s="1"/>
  <c r="G19198" i="8"/>
  <c r="E19199" i="8"/>
  <c r="F19199" i="8"/>
  <c r="H19199" i="8" s="1"/>
  <c r="G19199" i="8"/>
  <c r="E19200" i="8"/>
  <c r="F19200" i="8"/>
  <c r="H19200" i="8" s="1"/>
  <c r="G19200" i="8"/>
  <c r="E19201" i="8"/>
  <c r="F19201" i="8"/>
  <c r="H19201" i="8" s="1"/>
  <c r="G19201" i="8"/>
  <c r="E19202" i="8"/>
  <c r="F19202" i="8"/>
  <c r="H19202" i="8" s="1"/>
  <c r="G19202" i="8"/>
  <c r="E19203" i="8"/>
  <c r="F19203" i="8"/>
  <c r="H19203" i="8" s="1"/>
  <c r="G19203" i="8"/>
  <c r="E19204" i="8"/>
  <c r="F19204" i="8"/>
  <c r="H19204" i="8" s="1"/>
  <c r="G19204" i="8"/>
  <c r="E19205" i="8"/>
  <c r="F19205" i="8"/>
  <c r="H19205" i="8" s="1"/>
  <c r="G19205" i="8"/>
  <c r="E19206" i="8"/>
  <c r="F19206" i="8"/>
  <c r="H19206" i="8" s="1"/>
  <c r="G19206" i="8"/>
  <c r="E19207" i="8"/>
  <c r="F19207" i="8"/>
  <c r="H19207" i="8" s="1"/>
  <c r="G19207" i="8"/>
  <c r="E19208" i="8"/>
  <c r="F19208" i="8"/>
  <c r="H19208" i="8" s="1"/>
  <c r="G19208" i="8"/>
  <c r="E19209" i="8"/>
  <c r="F19209" i="8"/>
  <c r="H19209" i="8" s="1"/>
  <c r="G19209" i="8"/>
  <c r="E19210" i="8"/>
  <c r="F19210" i="8"/>
  <c r="H19210" i="8" s="1"/>
  <c r="G19210" i="8"/>
  <c r="E19211" i="8"/>
  <c r="F19211" i="8"/>
  <c r="H19211" i="8" s="1"/>
  <c r="G19211" i="8"/>
  <c r="E19212" i="8"/>
  <c r="F19212" i="8"/>
  <c r="H19212" i="8" s="1"/>
  <c r="G19212" i="8"/>
  <c r="E19213" i="8"/>
  <c r="F19213" i="8"/>
  <c r="H19213" i="8" s="1"/>
  <c r="G19213" i="8"/>
  <c r="E19214" i="8"/>
  <c r="F19214" i="8"/>
  <c r="H19214" i="8" s="1"/>
  <c r="G19214" i="8"/>
  <c r="E19215" i="8"/>
  <c r="F19215" i="8"/>
  <c r="H19215" i="8" s="1"/>
  <c r="G19215" i="8"/>
  <c r="E19216" i="8"/>
  <c r="F19216" i="8"/>
  <c r="H19216" i="8" s="1"/>
  <c r="G19216" i="8"/>
  <c r="E19217" i="8"/>
  <c r="F19217" i="8"/>
  <c r="H19217" i="8" s="1"/>
  <c r="G19217" i="8"/>
  <c r="E19218" i="8"/>
  <c r="F19218" i="8"/>
  <c r="H19218" i="8" s="1"/>
  <c r="G19218" i="8"/>
  <c r="E19219" i="8"/>
  <c r="F19219" i="8"/>
  <c r="H19219" i="8" s="1"/>
  <c r="G19219" i="8"/>
  <c r="E19220" i="8"/>
  <c r="F19220" i="8"/>
  <c r="H19220" i="8" s="1"/>
  <c r="G19220" i="8"/>
  <c r="E19221" i="8"/>
  <c r="F19221" i="8"/>
  <c r="H19221" i="8" s="1"/>
  <c r="G19221" i="8"/>
  <c r="E19222" i="8"/>
  <c r="F19222" i="8"/>
  <c r="H19222" i="8" s="1"/>
  <c r="G19222" i="8"/>
  <c r="E19223" i="8"/>
  <c r="F19223" i="8"/>
  <c r="H19223" i="8" s="1"/>
  <c r="G19223" i="8"/>
  <c r="E19224" i="8"/>
  <c r="F19224" i="8"/>
  <c r="H19224" i="8" s="1"/>
  <c r="G19224" i="8"/>
  <c r="E19225" i="8"/>
  <c r="F19225" i="8"/>
  <c r="H19225" i="8" s="1"/>
  <c r="G19225" i="8"/>
  <c r="E19226" i="8"/>
  <c r="F19226" i="8"/>
  <c r="H19226" i="8" s="1"/>
  <c r="G19226" i="8"/>
  <c r="E19227" i="8"/>
  <c r="F19227" i="8"/>
  <c r="H19227" i="8" s="1"/>
  <c r="G19227" i="8"/>
  <c r="E19228" i="8"/>
  <c r="F19228" i="8"/>
  <c r="H19228" i="8" s="1"/>
  <c r="G19228" i="8"/>
  <c r="E19229" i="8"/>
  <c r="F19229" i="8"/>
  <c r="H19229" i="8" s="1"/>
  <c r="G19229" i="8"/>
  <c r="E19230" i="8"/>
  <c r="F19230" i="8"/>
  <c r="H19230" i="8" s="1"/>
  <c r="G19230" i="8"/>
  <c r="E19231" i="8"/>
  <c r="F19231" i="8"/>
  <c r="H19231" i="8" s="1"/>
  <c r="G19231" i="8"/>
  <c r="E19232" i="8"/>
  <c r="F19232" i="8"/>
  <c r="H19232" i="8" s="1"/>
  <c r="G19232" i="8"/>
  <c r="E19233" i="8"/>
  <c r="F19233" i="8"/>
  <c r="H19233" i="8" s="1"/>
  <c r="G19233" i="8"/>
  <c r="E19234" i="8"/>
  <c r="F19234" i="8"/>
  <c r="H19234" i="8" s="1"/>
  <c r="G19234" i="8"/>
  <c r="E19235" i="8"/>
  <c r="F19235" i="8"/>
  <c r="H19235" i="8" s="1"/>
  <c r="G19235" i="8"/>
  <c r="E19236" i="8"/>
  <c r="F19236" i="8"/>
  <c r="H19236" i="8" s="1"/>
  <c r="G19236" i="8"/>
  <c r="E19237" i="8"/>
  <c r="F19237" i="8"/>
  <c r="H19237" i="8" s="1"/>
  <c r="G19237" i="8"/>
  <c r="E19238" i="8"/>
  <c r="F19238" i="8"/>
  <c r="H19238" i="8" s="1"/>
  <c r="G19238" i="8"/>
  <c r="E19239" i="8"/>
  <c r="F19239" i="8"/>
  <c r="H19239" i="8" s="1"/>
  <c r="G19239" i="8"/>
  <c r="E19240" i="8"/>
  <c r="F19240" i="8"/>
  <c r="H19240" i="8" s="1"/>
  <c r="G19240" i="8"/>
  <c r="E19241" i="8"/>
  <c r="F19241" i="8"/>
  <c r="H19241" i="8" s="1"/>
  <c r="G19241" i="8"/>
  <c r="E19242" i="8"/>
  <c r="F19242" i="8"/>
  <c r="H19242" i="8" s="1"/>
  <c r="G19242" i="8"/>
  <c r="E19243" i="8"/>
  <c r="F19243" i="8"/>
  <c r="H19243" i="8" s="1"/>
  <c r="G19243" i="8"/>
  <c r="E19244" i="8"/>
  <c r="F19244" i="8"/>
  <c r="H19244" i="8" s="1"/>
  <c r="G19244" i="8"/>
  <c r="E19245" i="8"/>
  <c r="F19245" i="8"/>
  <c r="H19245" i="8" s="1"/>
  <c r="G19245" i="8"/>
  <c r="E19246" i="8"/>
  <c r="F19246" i="8"/>
  <c r="H19246" i="8" s="1"/>
  <c r="G19246" i="8"/>
  <c r="E19247" i="8"/>
  <c r="F19247" i="8"/>
  <c r="H19247" i="8" s="1"/>
  <c r="G19247" i="8"/>
  <c r="E19248" i="8"/>
  <c r="F19248" i="8"/>
  <c r="H19248" i="8" s="1"/>
  <c r="G19248" i="8"/>
  <c r="E19249" i="8"/>
  <c r="F19249" i="8"/>
  <c r="H19249" i="8" s="1"/>
  <c r="G19249" i="8"/>
  <c r="E19250" i="8"/>
  <c r="F19250" i="8"/>
  <c r="H19250" i="8" s="1"/>
  <c r="G19250" i="8"/>
  <c r="E19251" i="8"/>
  <c r="F19251" i="8"/>
  <c r="H19251" i="8" s="1"/>
  <c r="G19251" i="8"/>
  <c r="E19252" i="8"/>
  <c r="F19252" i="8"/>
  <c r="H19252" i="8" s="1"/>
  <c r="G19252" i="8"/>
  <c r="E19253" i="8"/>
  <c r="F19253" i="8"/>
  <c r="H19253" i="8" s="1"/>
  <c r="G19253" i="8"/>
  <c r="E19254" i="8"/>
  <c r="F19254" i="8"/>
  <c r="H19254" i="8" s="1"/>
  <c r="G19254" i="8"/>
  <c r="E19255" i="8"/>
  <c r="F19255" i="8"/>
  <c r="H19255" i="8" s="1"/>
  <c r="G19255" i="8"/>
  <c r="E19256" i="8"/>
  <c r="F19256" i="8"/>
  <c r="H19256" i="8" s="1"/>
  <c r="G19256" i="8"/>
  <c r="E19257" i="8"/>
  <c r="F19257" i="8"/>
  <c r="H19257" i="8" s="1"/>
  <c r="G19257" i="8"/>
  <c r="E19258" i="8"/>
  <c r="F19258" i="8"/>
  <c r="H19258" i="8" s="1"/>
  <c r="G19258" i="8"/>
  <c r="E19259" i="8"/>
  <c r="F19259" i="8"/>
  <c r="H19259" i="8" s="1"/>
  <c r="G19259" i="8"/>
  <c r="E19260" i="8"/>
  <c r="F19260" i="8"/>
  <c r="H19260" i="8" s="1"/>
  <c r="G19260" i="8"/>
  <c r="E19261" i="8"/>
  <c r="F19261" i="8"/>
  <c r="H19261" i="8" s="1"/>
  <c r="G19261" i="8"/>
  <c r="E19262" i="8"/>
  <c r="F19262" i="8"/>
  <c r="H19262" i="8" s="1"/>
  <c r="G19262" i="8"/>
  <c r="E19263" i="8"/>
  <c r="F19263" i="8"/>
  <c r="H19263" i="8" s="1"/>
  <c r="G19263" i="8"/>
  <c r="E19264" i="8"/>
  <c r="F19264" i="8"/>
  <c r="H19264" i="8" s="1"/>
  <c r="G19264" i="8"/>
  <c r="E19265" i="8"/>
  <c r="F19265" i="8"/>
  <c r="H19265" i="8" s="1"/>
  <c r="G19265" i="8"/>
  <c r="E19266" i="8"/>
  <c r="F19266" i="8"/>
  <c r="H19266" i="8" s="1"/>
  <c r="G19266" i="8"/>
  <c r="E19267" i="8"/>
  <c r="F19267" i="8"/>
  <c r="H19267" i="8" s="1"/>
  <c r="G19267" i="8"/>
  <c r="E19268" i="8"/>
  <c r="F19268" i="8"/>
  <c r="H19268" i="8" s="1"/>
  <c r="G19268" i="8"/>
  <c r="E19269" i="8"/>
  <c r="F19269" i="8"/>
  <c r="H19269" i="8" s="1"/>
  <c r="G19269" i="8"/>
  <c r="E19270" i="8"/>
  <c r="F19270" i="8"/>
  <c r="H19270" i="8" s="1"/>
  <c r="G19270" i="8"/>
  <c r="E19271" i="8"/>
  <c r="F19271" i="8"/>
  <c r="H19271" i="8" s="1"/>
  <c r="G19271" i="8"/>
  <c r="E19272" i="8"/>
  <c r="F19272" i="8"/>
  <c r="H19272" i="8" s="1"/>
  <c r="G19272" i="8"/>
  <c r="E19273" i="8"/>
  <c r="F19273" i="8"/>
  <c r="H19273" i="8" s="1"/>
  <c r="G19273" i="8"/>
  <c r="E19274" i="8"/>
  <c r="F19274" i="8"/>
  <c r="H19274" i="8" s="1"/>
  <c r="G19274" i="8"/>
  <c r="E19275" i="8"/>
  <c r="F19275" i="8"/>
  <c r="H19275" i="8" s="1"/>
  <c r="G19275" i="8"/>
  <c r="E19276" i="8"/>
  <c r="F19276" i="8"/>
  <c r="H19276" i="8" s="1"/>
  <c r="G19276" i="8"/>
  <c r="E19277" i="8"/>
  <c r="F19277" i="8"/>
  <c r="H19277" i="8" s="1"/>
  <c r="G19277" i="8"/>
  <c r="E19278" i="8"/>
  <c r="F19278" i="8"/>
  <c r="H19278" i="8" s="1"/>
  <c r="G19278" i="8"/>
  <c r="E19279" i="8"/>
  <c r="F19279" i="8"/>
  <c r="H19279" i="8" s="1"/>
  <c r="G19279" i="8"/>
  <c r="E19280" i="8"/>
  <c r="F19280" i="8"/>
  <c r="H19280" i="8" s="1"/>
  <c r="G19280" i="8"/>
  <c r="E19281" i="8"/>
  <c r="F19281" i="8"/>
  <c r="H19281" i="8" s="1"/>
  <c r="G19281" i="8"/>
  <c r="E19282" i="8"/>
  <c r="F19282" i="8"/>
  <c r="H19282" i="8" s="1"/>
  <c r="G19282" i="8"/>
  <c r="E19283" i="8"/>
  <c r="F19283" i="8"/>
  <c r="H19283" i="8" s="1"/>
  <c r="G19283" i="8"/>
  <c r="E19284" i="8"/>
  <c r="F19284" i="8"/>
  <c r="H19284" i="8" s="1"/>
  <c r="G19284" i="8"/>
  <c r="E19285" i="8"/>
  <c r="F19285" i="8"/>
  <c r="H19285" i="8" s="1"/>
  <c r="G19285" i="8"/>
  <c r="E19286" i="8"/>
  <c r="F19286" i="8"/>
  <c r="H19286" i="8" s="1"/>
  <c r="G19286" i="8"/>
  <c r="E19287" i="8"/>
  <c r="F19287" i="8"/>
  <c r="H19287" i="8" s="1"/>
  <c r="G19287" i="8"/>
  <c r="E19288" i="8"/>
  <c r="F19288" i="8"/>
  <c r="H19288" i="8" s="1"/>
  <c r="G19288" i="8"/>
  <c r="E19289" i="8"/>
  <c r="F19289" i="8"/>
  <c r="H19289" i="8" s="1"/>
  <c r="G19289" i="8"/>
  <c r="E19290" i="8"/>
  <c r="F19290" i="8"/>
  <c r="H19290" i="8" s="1"/>
  <c r="G19290" i="8"/>
  <c r="E19291" i="8"/>
  <c r="F19291" i="8"/>
  <c r="H19291" i="8" s="1"/>
  <c r="G19291" i="8"/>
  <c r="E19292" i="8"/>
  <c r="F19292" i="8"/>
  <c r="H19292" i="8" s="1"/>
  <c r="G19292" i="8"/>
  <c r="E19293" i="8"/>
  <c r="F19293" i="8"/>
  <c r="H19293" i="8" s="1"/>
  <c r="G19293" i="8"/>
  <c r="E19294" i="8"/>
  <c r="F19294" i="8"/>
  <c r="H19294" i="8" s="1"/>
  <c r="G19294" i="8"/>
  <c r="E19295" i="8"/>
  <c r="F19295" i="8"/>
  <c r="H19295" i="8" s="1"/>
  <c r="G19295" i="8"/>
  <c r="E19296" i="8"/>
  <c r="F19296" i="8"/>
  <c r="H19296" i="8" s="1"/>
  <c r="G19296" i="8"/>
  <c r="E19297" i="8"/>
  <c r="F19297" i="8"/>
  <c r="H19297" i="8" s="1"/>
  <c r="G19297" i="8"/>
  <c r="E19298" i="8"/>
  <c r="F19298" i="8"/>
  <c r="H19298" i="8" s="1"/>
  <c r="G19298" i="8"/>
  <c r="E19299" i="8"/>
  <c r="F19299" i="8"/>
  <c r="H19299" i="8" s="1"/>
  <c r="G19299" i="8"/>
  <c r="E19300" i="8"/>
  <c r="F19300" i="8"/>
  <c r="H19300" i="8" s="1"/>
  <c r="G19300" i="8"/>
  <c r="E19301" i="8"/>
  <c r="F19301" i="8"/>
  <c r="H19301" i="8" s="1"/>
  <c r="G19301" i="8"/>
  <c r="E19302" i="8"/>
  <c r="F19302" i="8"/>
  <c r="H19302" i="8" s="1"/>
  <c r="G19302" i="8"/>
  <c r="E19303" i="8"/>
  <c r="F19303" i="8"/>
  <c r="H19303" i="8" s="1"/>
  <c r="G19303" i="8"/>
  <c r="E19304" i="8"/>
  <c r="F19304" i="8"/>
  <c r="H19304" i="8" s="1"/>
  <c r="G19304" i="8"/>
  <c r="E19305" i="8"/>
  <c r="F19305" i="8"/>
  <c r="H19305" i="8" s="1"/>
  <c r="G19305" i="8"/>
  <c r="E19306" i="8"/>
  <c r="F19306" i="8"/>
  <c r="H19306" i="8" s="1"/>
  <c r="G19306" i="8"/>
  <c r="E19307" i="8"/>
  <c r="F19307" i="8"/>
  <c r="H19307" i="8" s="1"/>
  <c r="G19307" i="8"/>
  <c r="E19308" i="8"/>
  <c r="F19308" i="8"/>
  <c r="H19308" i="8" s="1"/>
  <c r="G19308" i="8"/>
  <c r="E19309" i="8"/>
  <c r="F19309" i="8"/>
  <c r="H19309" i="8" s="1"/>
  <c r="G19309" i="8"/>
  <c r="E19310" i="8"/>
  <c r="F19310" i="8"/>
  <c r="H19310" i="8" s="1"/>
  <c r="G19310" i="8"/>
  <c r="E19311" i="8"/>
  <c r="F19311" i="8"/>
  <c r="H19311" i="8" s="1"/>
  <c r="G19311" i="8"/>
  <c r="E19312" i="8"/>
  <c r="F19312" i="8"/>
  <c r="H19312" i="8" s="1"/>
  <c r="G19312" i="8"/>
  <c r="E19313" i="8"/>
  <c r="F19313" i="8"/>
  <c r="H19313" i="8" s="1"/>
  <c r="G19313" i="8"/>
  <c r="E19314" i="8"/>
  <c r="F19314" i="8"/>
  <c r="H19314" i="8" s="1"/>
  <c r="G19314" i="8"/>
  <c r="E19315" i="8"/>
  <c r="F19315" i="8"/>
  <c r="H19315" i="8" s="1"/>
  <c r="G19315" i="8"/>
  <c r="E19316" i="8"/>
  <c r="F19316" i="8"/>
  <c r="H19316" i="8" s="1"/>
  <c r="G19316" i="8"/>
  <c r="E19317" i="8"/>
  <c r="F19317" i="8"/>
  <c r="H19317" i="8" s="1"/>
  <c r="G19317" i="8"/>
  <c r="E19318" i="8"/>
  <c r="F19318" i="8"/>
  <c r="H19318" i="8" s="1"/>
  <c r="G19318" i="8"/>
  <c r="E19319" i="8"/>
  <c r="F19319" i="8"/>
  <c r="H19319" i="8" s="1"/>
  <c r="G19319" i="8"/>
  <c r="E19320" i="8"/>
  <c r="F19320" i="8"/>
  <c r="H19320" i="8" s="1"/>
  <c r="G19320" i="8"/>
  <c r="E19321" i="8"/>
  <c r="F19321" i="8"/>
  <c r="H19321" i="8" s="1"/>
  <c r="G19321" i="8"/>
  <c r="E19322" i="8"/>
  <c r="F19322" i="8"/>
  <c r="H19322" i="8" s="1"/>
  <c r="G19322" i="8"/>
  <c r="E19323" i="8"/>
  <c r="F19323" i="8"/>
  <c r="H19323" i="8" s="1"/>
  <c r="G19323" i="8"/>
  <c r="E19324" i="8"/>
  <c r="F19324" i="8"/>
  <c r="H19324" i="8" s="1"/>
  <c r="G19324" i="8"/>
  <c r="E19325" i="8"/>
  <c r="F19325" i="8"/>
  <c r="H19325" i="8" s="1"/>
  <c r="G19325" i="8"/>
  <c r="E19326" i="8"/>
  <c r="F19326" i="8"/>
  <c r="H19326" i="8" s="1"/>
  <c r="G19326" i="8"/>
  <c r="E19327" i="8"/>
  <c r="F19327" i="8"/>
  <c r="H19327" i="8" s="1"/>
  <c r="G19327" i="8"/>
  <c r="E19328" i="8"/>
  <c r="F19328" i="8"/>
  <c r="H19328" i="8" s="1"/>
  <c r="G19328" i="8"/>
  <c r="E19329" i="8"/>
  <c r="F19329" i="8"/>
  <c r="H19329" i="8" s="1"/>
  <c r="G19329" i="8"/>
  <c r="E19330" i="8"/>
  <c r="F19330" i="8"/>
  <c r="H19330" i="8" s="1"/>
  <c r="G19330" i="8"/>
  <c r="E19331" i="8"/>
  <c r="F19331" i="8"/>
  <c r="H19331" i="8" s="1"/>
  <c r="G19331" i="8"/>
  <c r="E19332" i="8"/>
  <c r="F19332" i="8"/>
  <c r="H19332" i="8" s="1"/>
  <c r="G19332" i="8"/>
  <c r="E19333" i="8"/>
  <c r="F19333" i="8"/>
  <c r="H19333" i="8" s="1"/>
  <c r="G19333" i="8"/>
  <c r="E19334" i="8"/>
  <c r="F19334" i="8"/>
  <c r="H19334" i="8" s="1"/>
  <c r="G19334" i="8"/>
  <c r="E19335" i="8"/>
  <c r="F19335" i="8"/>
  <c r="H19335" i="8" s="1"/>
  <c r="G19335" i="8"/>
  <c r="E19336" i="8"/>
  <c r="F19336" i="8"/>
  <c r="H19336" i="8" s="1"/>
  <c r="G19336" i="8"/>
  <c r="E19337" i="8"/>
  <c r="F19337" i="8"/>
  <c r="H19337" i="8" s="1"/>
  <c r="G19337" i="8"/>
  <c r="E19338" i="8"/>
  <c r="F19338" i="8"/>
  <c r="H19338" i="8" s="1"/>
  <c r="G19338" i="8"/>
  <c r="E19339" i="8"/>
  <c r="F19339" i="8"/>
  <c r="H19339" i="8" s="1"/>
  <c r="G19339" i="8"/>
  <c r="E19340" i="8"/>
  <c r="F19340" i="8"/>
  <c r="H19340" i="8" s="1"/>
  <c r="G19340" i="8"/>
  <c r="E19341" i="8"/>
  <c r="F19341" i="8"/>
  <c r="H19341" i="8" s="1"/>
  <c r="G19341" i="8"/>
  <c r="E19342" i="8"/>
  <c r="F19342" i="8"/>
  <c r="H19342" i="8" s="1"/>
  <c r="G19342" i="8"/>
  <c r="E19343" i="8"/>
  <c r="F19343" i="8"/>
  <c r="H19343" i="8" s="1"/>
  <c r="G19343" i="8"/>
  <c r="E19344" i="8"/>
  <c r="F19344" i="8"/>
  <c r="H19344" i="8" s="1"/>
  <c r="G19344" i="8"/>
  <c r="E19345" i="8"/>
  <c r="F19345" i="8"/>
  <c r="H19345" i="8" s="1"/>
  <c r="G19345" i="8"/>
  <c r="E19346" i="8"/>
  <c r="F19346" i="8"/>
  <c r="H19346" i="8" s="1"/>
  <c r="G19346" i="8"/>
  <c r="E19347" i="8"/>
  <c r="F19347" i="8"/>
  <c r="H19347" i="8" s="1"/>
  <c r="G19347" i="8"/>
  <c r="E19348" i="8"/>
  <c r="F19348" i="8"/>
  <c r="H19348" i="8" s="1"/>
  <c r="G19348" i="8"/>
  <c r="E19349" i="8"/>
  <c r="F19349" i="8"/>
  <c r="H19349" i="8" s="1"/>
  <c r="G19349" i="8"/>
  <c r="E19350" i="8"/>
  <c r="F19350" i="8"/>
  <c r="H19350" i="8" s="1"/>
  <c r="G19350" i="8"/>
  <c r="E19351" i="8"/>
  <c r="F19351" i="8"/>
  <c r="H19351" i="8" s="1"/>
  <c r="G19351" i="8"/>
  <c r="E19352" i="8"/>
  <c r="F19352" i="8"/>
  <c r="H19352" i="8" s="1"/>
  <c r="G19352" i="8"/>
  <c r="E19353" i="8"/>
  <c r="F19353" i="8"/>
  <c r="H19353" i="8" s="1"/>
  <c r="G19353" i="8"/>
  <c r="E19354" i="8"/>
  <c r="F19354" i="8"/>
  <c r="H19354" i="8" s="1"/>
  <c r="G19354" i="8"/>
  <c r="E19355" i="8"/>
  <c r="F19355" i="8"/>
  <c r="H19355" i="8" s="1"/>
  <c r="G19355" i="8"/>
  <c r="E19356" i="8"/>
  <c r="F19356" i="8"/>
  <c r="H19356" i="8" s="1"/>
  <c r="G19356" i="8"/>
  <c r="E19357" i="8"/>
  <c r="F19357" i="8"/>
  <c r="H19357" i="8" s="1"/>
  <c r="G19357" i="8"/>
  <c r="E19358" i="8"/>
  <c r="F19358" i="8"/>
  <c r="H19358" i="8" s="1"/>
  <c r="G19358" i="8"/>
  <c r="E19359" i="8"/>
  <c r="F19359" i="8"/>
  <c r="H19359" i="8" s="1"/>
  <c r="G19359" i="8"/>
  <c r="E19360" i="8"/>
  <c r="F19360" i="8"/>
  <c r="H19360" i="8" s="1"/>
  <c r="G19360" i="8"/>
  <c r="E19361" i="8"/>
  <c r="F19361" i="8"/>
  <c r="H19361" i="8" s="1"/>
  <c r="G19361" i="8"/>
  <c r="E19362" i="8"/>
  <c r="F19362" i="8"/>
  <c r="H19362" i="8" s="1"/>
  <c r="G19362" i="8"/>
  <c r="E19363" i="8"/>
  <c r="F19363" i="8"/>
  <c r="H19363" i="8" s="1"/>
  <c r="G19363" i="8"/>
  <c r="E19364" i="8"/>
  <c r="F19364" i="8"/>
  <c r="H19364" i="8" s="1"/>
  <c r="G19364" i="8"/>
  <c r="E19365" i="8"/>
  <c r="F19365" i="8"/>
  <c r="H19365" i="8" s="1"/>
  <c r="G19365" i="8"/>
  <c r="E19366" i="8"/>
  <c r="F19366" i="8"/>
  <c r="H19366" i="8" s="1"/>
  <c r="G19366" i="8"/>
  <c r="E19367" i="8"/>
  <c r="F19367" i="8"/>
  <c r="H19367" i="8" s="1"/>
  <c r="G19367" i="8"/>
  <c r="E19368" i="8"/>
  <c r="F19368" i="8"/>
  <c r="H19368" i="8" s="1"/>
  <c r="G19368" i="8"/>
  <c r="E19369" i="8"/>
  <c r="F19369" i="8"/>
  <c r="H19369" i="8" s="1"/>
  <c r="G19369" i="8"/>
  <c r="E19370" i="8"/>
  <c r="F19370" i="8"/>
  <c r="H19370" i="8" s="1"/>
  <c r="G19370" i="8"/>
  <c r="E19371" i="8"/>
  <c r="F19371" i="8"/>
  <c r="H19371" i="8" s="1"/>
  <c r="G19371" i="8"/>
  <c r="E19372" i="8"/>
  <c r="F19372" i="8"/>
  <c r="H19372" i="8" s="1"/>
  <c r="G19372" i="8"/>
  <c r="E19373" i="8"/>
  <c r="F19373" i="8"/>
  <c r="H19373" i="8" s="1"/>
  <c r="G19373" i="8"/>
  <c r="E19374" i="8"/>
  <c r="F19374" i="8"/>
  <c r="H19374" i="8" s="1"/>
  <c r="G19374" i="8"/>
  <c r="E19375" i="8"/>
  <c r="F19375" i="8"/>
  <c r="H19375" i="8" s="1"/>
  <c r="G19375" i="8"/>
  <c r="E19376" i="8"/>
  <c r="F19376" i="8"/>
  <c r="H19376" i="8" s="1"/>
  <c r="G19376" i="8"/>
  <c r="E19377" i="8"/>
  <c r="F19377" i="8"/>
  <c r="H19377" i="8" s="1"/>
  <c r="G19377" i="8"/>
  <c r="E19378" i="8"/>
  <c r="F19378" i="8"/>
  <c r="H19378" i="8" s="1"/>
  <c r="G19378" i="8"/>
  <c r="E19379" i="8"/>
  <c r="F19379" i="8"/>
  <c r="H19379" i="8" s="1"/>
  <c r="G19379" i="8"/>
  <c r="E19380" i="8"/>
  <c r="F19380" i="8"/>
  <c r="H19380" i="8" s="1"/>
  <c r="G19380" i="8"/>
  <c r="E19381" i="8"/>
  <c r="F19381" i="8"/>
  <c r="H19381" i="8" s="1"/>
  <c r="G19381" i="8"/>
  <c r="E19382" i="8"/>
  <c r="F19382" i="8"/>
  <c r="H19382" i="8" s="1"/>
  <c r="G19382" i="8"/>
  <c r="E19383" i="8"/>
  <c r="F19383" i="8"/>
  <c r="H19383" i="8" s="1"/>
  <c r="G19383" i="8"/>
  <c r="E19384" i="8"/>
  <c r="F19384" i="8"/>
  <c r="H19384" i="8" s="1"/>
  <c r="G19384" i="8"/>
  <c r="E19385" i="8"/>
  <c r="F19385" i="8"/>
  <c r="H19385" i="8" s="1"/>
  <c r="G19385" i="8"/>
  <c r="E19386" i="8"/>
  <c r="F19386" i="8"/>
  <c r="H19386" i="8" s="1"/>
  <c r="G19386" i="8"/>
  <c r="E19387" i="8"/>
  <c r="F19387" i="8"/>
  <c r="H19387" i="8" s="1"/>
  <c r="G19387" i="8"/>
  <c r="E19388" i="8"/>
  <c r="F19388" i="8"/>
  <c r="H19388" i="8" s="1"/>
  <c r="G19388" i="8"/>
  <c r="E19389" i="8"/>
  <c r="F19389" i="8"/>
  <c r="H19389" i="8" s="1"/>
  <c r="G19389" i="8"/>
  <c r="E19390" i="8"/>
  <c r="F19390" i="8"/>
  <c r="H19390" i="8" s="1"/>
  <c r="G19390" i="8"/>
  <c r="E19391" i="8"/>
  <c r="F19391" i="8"/>
  <c r="H19391" i="8" s="1"/>
  <c r="G19391" i="8"/>
  <c r="E19392" i="8"/>
  <c r="F19392" i="8"/>
  <c r="H19392" i="8" s="1"/>
  <c r="G19392" i="8"/>
  <c r="E19393" i="8"/>
  <c r="F19393" i="8"/>
  <c r="H19393" i="8" s="1"/>
  <c r="G19393" i="8"/>
  <c r="E19394" i="8"/>
  <c r="F19394" i="8"/>
  <c r="H19394" i="8" s="1"/>
  <c r="G19394" i="8"/>
  <c r="E19395" i="8"/>
  <c r="F19395" i="8"/>
  <c r="H19395" i="8" s="1"/>
  <c r="G19395" i="8"/>
  <c r="E19396" i="8"/>
  <c r="F19396" i="8"/>
  <c r="H19396" i="8" s="1"/>
  <c r="G19396" i="8"/>
  <c r="E19397" i="8"/>
  <c r="F19397" i="8"/>
  <c r="H19397" i="8" s="1"/>
  <c r="G19397" i="8"/>
  <c r="E19398" i="8"/>
  <c r="F19398" i="8"/>
  <c r="H19398" i="8" s="1"/>
  <c r="G19398" i="8"/>
  <c r="E19399" i="8"/>
  <c r="F19399" i="8"/>
  <c r="H19399" i="8" s="1"/>
  <c r="G19399" i="8"/>
  <c r="E19400" i="8"/>
  <c r="F19400" i="8"/>
  <c r="H19400" i="8" s="1"/>
  <c r="G19400" i="8"/>
  <c r="E19401" i="8"/>
  <c r="F19401" i="8"/>
  <c r="H19401" i="8" s="1"/>
  <c r="G19401" i="8"/>
  <c r="E19402" i="8"/>
  <c r="F19402" i="8"/>
  <c r="H19402" i="8" s="1"/>
  <c r="G19402" i="8"/>
  <c r="E19403" i="8"/>
  <c r="F19403" i="8"/>
  <c r="H19403" i="8" s="1"/>
  <c r="G19403" i="8"/>
  <c r="E19404" i="8"/>
  <c r="F19404" i="8"/>
  <c r="H19404" i="8" s="1"/>
  <c r="G19404" i="8"/>
  <c r="E19405" i="8"/>
  <c r="F19405" i="8"/>
  <c r="H19405" i="8" s="1"/>
  <c r="G19405" i="8"/>
  <c r="E19406" i="8"/>
  <c r="F19406" i="8"/>
  <c r="H19406" i="8" s="1"/>
  <c r="G19406" i="8"/>
  <c r="E19407" i="8"/>
  <c r="F19407" i="8"/>
  <c r="H19407" i="8" s="1"/>
  <c r="G19407" i="8"/>
  <c r="E19408" i="8"/>
  <c r="F19408" i="8"/>
  <c r="H19408" i="8" s="1"/>
  <c r="G19408" i="8"/>
  <c r="E19409" i="8"/>
  <c r="F19409" i="8"/>
  <c r="H19409" i="8" s="1"/>
  <c r="G19409" i="8"/>
  <c r="E19410" i="8"/>
  <c r="F19410" i="8"/>
  <c r="H19410" i="8" s="1"/>
  <c r="G19410" i="8"/>
  <c r="E19411" i="8"/>
  <c r="F19411" i="8"/>
  <c r="H19411" i="8" s="1"/>
  <c r="G19411" i="8"/>
  <c r="E19412" i="8"/>
  <c r="F19412" i="8"/>
  <c r="H19412" i="8" s="1"/>
  <c r="G19412" i="8"/>
  <c r="E19413" i="8"/>
  <c r="F19413" i="8"/>
  <c r="H19413" i="8" s="1"/>
  <c r="G19413" i="8"/>
  <c r="E19414" i="8"/>
  <c r="F19414" i="8"/>
  <c r="H19414" i="8" s="1"/>
  <c r="G19414" i="8"/>
  <c r="E19415" i="8"/>
  <c r="F19415" i="8"/>
  <c r="H19415" i="8" s="1"/>
  <c r="G19415" i="8"/>
  <c r="E19416" i="8"/>
  <c r="F19416" i="8"/>
  <c r="H19416" i="8" s="1"/>
  <c r="G19416" i="8"/>
  <c r="E19417" i="8"/>
  <c r="F19417" i="8"/>
  <c r="H19417" i="8" s="1"/>
  <c r="G19417" i="8"/>
  <c r="E19418" i="8"/>
  <c r="F19418" i="8"/>
  <c r="H19418" i="8" s="1"/>
  <c r="G19418" i="8"/>
  <c r="E19419" i="8"/>
  <c r="F19419" i="8"/>
  <c r="H19419" i="8" s="1"/>
  <c r="G19419" i="8"/>
  <c r="E19420" i="8"/>
  <c r="F19420" i="8"/>
  <c r="H19420" i="8" s="1"/>
  <c r="G19420" i="8"/>
  <c r="E19421" i="8"/>
  <c r="F19421" i="8"/>
  <c r="H19421" i="8" s="1"/>
  <c r="G19421" i="8"/>
  <c r="E19422" i="8"/>
  <c r="F19422" i="8"/>
  <c r="H19422" i="8" s="1"/>
  <c r="G19422" i="8"/>
  <c r="E19423" i="8"/>
  <c r="F19423" i="8"/>
  <c r="H19423" i="8" s="1"/>
  <c r="G19423" i="8"/>
  <c r="E19424" i="8"/>
  <c r="F19424" i="8"/>
  <c r="H19424" i="8" s="1"/>
  <c r="G19424" i="8"/>
  <c r="E19425" i="8"/>
  <c r="F19425" i="8"/>
  <c r="H19425" i="8" s="1"/>
  <c r="G19425" i="8"/>
  <c r="E19426" i="8"/>
  <c r="F19426" i="8"/>
  <c r="H19426" i="8" s="1"/>
  <c r="G19426" i="8"/>
  <c r="E19427" i="8"/>
  <c r="F19427" i="8"/>
  <c r="H19427" i="8" s="1"/>
  <c r="G19427" i="8"/>
  <c r="E19428" i="8"/>
  <c r="F19428" i="8"/>
  <c r="H19428" i="8" s="1"/>
  <c r="G19428" i="8"/>
  <c r="E19429" i="8"/>
  <c r="F19429" i="8"/>
  <c r="H19429" i="8" s="1"/>
  <c r="G19429" i="8"/>
  <c r="E19430" i="8"/>
  <c r="F19430" i="8"/>
  <c r="H19430" i="8" s="1"/>
  <c r="G19430" i="8"/>
  <c r="E19431" i="8"/>
  <c r="F19431" i="8"/>
  <c r="H19431" i="8" s="1"/>
  <c r="G19431" i="8"/>
  <c r="E19432" i="8"/>
  <c r="F19432" i="8"/>
  <c r="H19432" i="8" s="1"/>
  <c r="G19432" i="8"/>
  <c r="E19433" i="8"/>
  <c r="F19433" i="8"/>
  <c r="H19433" i="8" s="1"/>
  <c r="G19433" i="8"/>
  <c r="E19434" i="8"/>
  <c r="F19434" i="8"/>
  <c r="H19434" i="8" s="1"/>
  <c r="G19434" i="8"/>
  <c r="E19435" i="8"/>
  <c r="F19435" i="8"/>
  <c r="H19435" i="8" s="1"/>
  <c r="G19435" i="8"/>
  <c r="E19436" i="8"/>
  <c r="F19436" i="8"/>
  <c r="H19436" i="8" s="1"/>
  <c r="G19436" i="8"/>
  <c r="E19437" i="8"/>
  <c r="F19437" i="8"/>
  <c r="H19437" i="8" s="1"/>
  <c r="G19437" i="8"/>
  <c r="E19438" i="8"/>
  <c r="F19438" i="8"/>
  <c r="H19438" i="8" s="1"/>
  <c r="G19438" i="8"/>
  <c r="E19439" i="8"/>
  <c r="F19439" i="8"/>
  <c r="H19439" i="8" s="1"/>
  <c r="G19439" i="8"/>
  <c r="E19440" i="8"/>
  <c r="F19440" i="8"/>
  <c r="H19440" i="8" s="1"/>
  <c r="G19440" i="8"/>
  <c r="E19441" i="8"/>
  <c r="F19441" i="8"/>
  <c r="H19441" i="8" s="1"/>
  <c r="G19441" i="8"/>
  <c r="E19442" i="8"/>
  <c r="F19442" i="8"/>
  <c r="H19442" i="8" s="1"/>
  <c r="G19442" i="8"/>
  <c r="E19443" i="8"/>
  <c r="F19443" i="8"/>
  <c r="H19443" i="8" s="1"/>
  <c r="G19443" i="8"/>
  <c r="E19444" i="8"/>
  <c r="F19444" i="8"/>
  <c r="H19444" i="8" s="1"/>
  <c r="G19444" i="8"/>
  <c r="E19445" i="8"/>
  <c r="F19445" i="8"/>
  <c r="H19445" i="8" s="1"/>
  <c r="G19445" i="8"/>
  <c r="E19446" i="8"/>
  <c r="F19446" i="8"/>
  <c r="H19446" i="8" s="1"/>
  <c r="G19446" i="8"/>
  <c r="E19447" i="8"/>
  <c r="F19447" i="8"/>
  <c r="H19447" i="8" s="1"/>
  <c r="G19447" i="8"/>
  <c r="E19448" i="8"/>
  <c r="F19448" i="8"/>
  <c r="H19448" i="8" s="1"/>
  <c r="G19448" i="8"/>
  <c r="E19449" i="8"/>
  <c r="F19449" i="8"/>
  <c r="H19449" i="8" s="1"/>
  <c r="G19449" i="8"/>
  <c r="E19450" i="8"/>
  <c r="F19450" i="8"/>
  <c r="H19450" i="8" s="1"/>
  <c r="G19450" i="8"/>
  <c r="E19451" i="8"/>
  <c r="F19451" i="8"/>
  <c r="H19451" i="8" s="1"/>
  <c r="G19451" i="8"/>
  <c r="E19452" i="8"/>
  <c r="F19452" i="8"/>
  <c r="H19452" i="8" s="1"/>
  <c r="G19452" i="8"/>
  <c r="E19453" i="8"/>
  <c r="F19453" i="8"/>
  <c r="H19453" i="8" s="1"/>
  <c r="G19453" i="8"/>
  <c r="E19454" i="8"/>
  <c r="F19454" i="8"/>
  <c r="H19454" i="8" s="1"/>
  <c r="G19454" i="8"/>
  <c r="E19455" i="8"/>
  <c r="F19455" i="8"/>
  <c r="H19455" i="8" s="1"/>
  <c r="G19455" i="8"/>
  <c r="E19456" i="8"/>
  <c r="F19456" i="8"/>
  <c r="H19456" i="8" s="1"/>
  <c r="G19456" i="8"/>
  <c r="E19457" i="8"/>
  <c r="F19457" i="8"/>
  <c r="H19457" i="8" s="1"/>
  <c r="G19457" i="8"/>
  <c r="E19458" i="8"/>
  <c r="F19458" i="8"/>
  <c r="H19458" i="8" s="1"/>
  <c r="G19458" i="8"/>
  <c r="E19459" i="8"/>
  <c r="F19459" i="8"/>
  <c r="H19459" i="8" s="1"/>
  <c r="G19459" i="8"/>
  <c r="E19460" i="8"/>
  <c r="F19460" i="8"/>
  <c r="H19460" i="8" s="1"/>
  <c r="G19460" i="8"/>
  <c r="E19461" i="8"/>
  <c r="F19461" i="8"/>
  <c r="H19461" i="8" s="1"/>
  <c r="G19461" i="8"/>
  <c r="E19462" i="8"/>
  <c r="F19462" i="8"/>
  <c r="H19462" i="8" s="1"/>
  <c r="G19462" i="8"/>
  <c r="E19463" i="8"/>
  <c r="F19463" i="8"/>
  <c r="H19463" i="8" s="1"/>
  <c r="G19463" i="8"/>
  <c r="E19464" i="8"/>
  <c r="F19464" i="8"/>
  <c r="H19464" i="8" s="1"/>
  <c r="G19464" i="8"/>
  <c r="E19465" i="8"/>
  <c r="F19465" i="8"/>
  <c r="H19465" i="8" s="1"/>
  <c r="G19465" i="8"/>
  <c r="E19466" i="8"/>
  <c r="F19466" i="8"/>
  <c r="H19466" i="8" s="1"/>
  <c r="G19466" i="8"/>
  <c r="E19467" i="8"/>
  <c r="F19467" i="8"/>
  <c r="H19467" i="8" s="1"/>
  <c r="G19467" i="8"/>
  <c r="E19468" i="8"/>
  <c r="F19468" i="8"/>
  <c r="H19468" i="8" s="1"/>
  <c r="G19468" i="8"/>
  <c r="E19469" i="8"/>
  <c r="F19469" i="8"/>
  <c r="H19469" i="8" s="1"/>
  <c r="G19469" i="8"/>
  <c r="E19470" i="8"/>
  <c r="F19470" i="8"/>
  <c r="H19470" i="8" s="1"/>
  <c r="G19470" i="8"/>
  <c r="E19471" i="8"/>
  <c r="F19471" i="8"/>
  <c r="H19471" i="8" s="1"/>
  <c r="G19471" i="8"/>
  <c r="E19472" i="8"/>
  <c r="F19472" i="8"/>
  <c r="H19472" i="8" s="1"/>
  <c r="G19472" i="8"/>
  <c r="E19473" i="8"/>
  <c r="F19473" i="8"/>
  <c r="H19473" i="8" s="1"/>
  <c r="G19473" i="8"/>
  <c r="E19474" i="8"/>
  <c r="F19474" i="8"/>
  <c r="H19474" i="8" s="1"/>
  <c r="G19474" i="8"/>
  <c r="E19475" i="8"/>
  <c r="F19475" i="8"/>
  <c r="H19475" i="8" s="1"/>
  <c r="G19475" i="8"/>
  <c r="E19476" i="8"/>
  <c r="F19476" i="8"/>
  <c r="H19476" i="8" s="1"/>
  <c r="G19476" i="8"/>
  <c r="E19477" i="8"/>
  <c r="F19477" i="8"/>
  <c r="H19477" i="8" s="1"/>
  <c r="G19477" i="8"/>
  <c r="E19478" i="8"/>
  <c r="F19478" i="8"/>
  <c r="H19478" i="8" s="1"/>
  <c r="G19478" i="8"/>
  <c r="E19479" i="8"/>
  <c r="F19479" i="8"/>
  <c r="H19479" i="8" s="1"/>
  <c r="G19479" i="8"/>
  <c r="E19480" i="8"/>
  <c r="F19480" i="8"/>
  <c r="H19480" i="8" s="1"/>
  <c r="G19480" i="8"/>
  <c r="E19481" i="8"/>
  <c r="F19481" i="8"/>
  <c r="H19481" i="8" s="1"/>
  <c r="G19481" i="8"/>
  <c r="E19482" i="8"/>
  <c r="F19482" i="8"/>
  <c r="H19482" i="8" s="1"/>
  <c r="G19482" i="8"/>
  <c r="E19483" i="8"/>
  <c r="F19483" i="8"/>
  <c r="H19483" i="8" s="1"/>
  <c r="G19483" i="8"/>
  <c r="E19484" i="8"/>
  <c r="F19484" i="8"/>
  <c r="H19484" i="8" s="1"/>
  <c r="G19484" i="8"/>
  <c r="E19485" i="8"/>
  <c r="F19485" i="8"/>
  <c r="H19485" i="8" s="1"/>
  <c r="G19485" i="8"/>
  <c r="E19486" i="8"/>
  <c r="F19486" i="8"/>
  <c r="H19486" i="8" s="1"/>
  <c r="G19486" i="8"/>
  <c r="E19487" i="8"/>
  <c r="F19487" i="8"/>
  <c r="H19487" i="8" s="1"/>
  <c r="G19487" i="8"/>
  <c r="E19488" i="8"/>
  <c r="F19488" i="8"/>
  <c r="H19488" i="8" s="1"/>
  <c r="G19488" i="8"/>
  <c r="E19489" i="8"/>
  <c r="F19489" i="8"/>
  <c r="H19489" i="8" s="1"/>
  <c r="G19489" i="8"/>
  <c r="E19490" i="8"/>
  <c r="F19490" i="8"/>
  <c r="H19490" i="8" s="1"/>
  <c r="G19490" i="8"/>
  <c r="E19491" i="8"/>
  <c r="F19491" i="8"/>
  <c r="H19491" i="8" s="1"/>
  <c r="G19491" i="8"/>
  <c r="E19492" i="8"/>
  <c r="F19492" i="8"/>
  <c r="H19492" i="8" s="1"/>
  <c r="G19492" i="8"/>
  <c r="E19493" i="8"/>
  <c r="F19493" i="8"/>
  <c r="H19493" i="8" s="1"/>
  <c r="G19493" i="8"/>
  <c r="E19494" i="8"/>
  <c r="F19494" i="8"/>
  <c r="H19494" i="8" s="1"/>
  <c r="G19494" i="8"/>
  <c r="E19495" i="8"/>
  <c r="F19495" i="8"/>
  <c r="H19495" i="8" s="1"/>
  <c r="G19495" i="8"/>
  <c r="E19496" i="8"/>
  <c r="F19496" i="8"/>
  <c r="H19496" i="8" s="1"/>
  <c r="G19496" i="8"/>
  <c r="E19497" i="8"/>
  <c r="F19497" i="8"/>
  <c r="H19497" i="8" s="1"/>
  <c r="G19497" i="8"/>
  <c r="E19498" i="8"/>
  <c r="F19498" i="8"/>
  <c r="H19498" i="8" s="1"/>
  <c r="G19498" i="8"/>
  <c r="E19499" i="8"/>
  <c r="F19499" i="8"/>
  <c r="H19499" i="8" s="1"/>
  <c r="G19499" i="8"/>
  <c r="E19500" i="8"/>
  <c r="F19500" i="8"/>
  <c r="H19500" i="8" s="1"/>
  <c r="G19500" i="8"/>
  <c r="E19501" i="8"/>
  <c r="F19501" i="8"/>
  <c r="H19501" i="8" s="1"/>
  <c r="G19501" i="8"/>
  <c r="E19502" i="8"/>
  <c r="F19502" i="8"/>
  <c r="H19502" i="8" s="1"/>
  <c r="G19502" i="8"/>
  <c r="E19503" i="8"/>
  <c r="F19503" i="8"/>
  <c r="H19503" i="8" s="1"/>
  <c r="G19503" i="8"/>
  <c r="E19504" i="8"/>
  <c r="F19504" i="8"/>
  <c r="H19504" i="8" s="1"/>
  <c r="G19504" i="8"/>
  <c r="E19505" i="8"/>
  <c r="F19505" i="8"/>
  <c r="H19505" i="8" s="1"/>
  <c r="G19505" i="8"/>
  <c r="E19506" i="8"/>
  <c r="F19506" i="8"/>
  <c r="H19506" i="8" s="1"/>
  <c r="G19506" i="8"/>
  <c r="E19507" i="8"/>
  <c r="F19507" i="8"/>
  <c r="H19507" i="8" s="1"/>
  <c r="G19507" i="8"/>
  <c r="E19508" i="8"/>
  <c r="F19508" i="8"/>
  <c r="H19508" i="8" s="1"/>
  <c r="G19508" i="8"/>
  <c r="E19509" i="8"/>
  <c r="F19509" i="8"/>
  <c r="H19509" i="8" s="1"/>
  <c r="G19509" i="8"/>
  <c r="E19510" i="8"/>
  <c r="F19510" i="8"/>
  <c r="H19510" i="8" s="1"/>
  <c r="G19510" i="8"/>
  <c r="E19511" i="8"/>
  <c r="F19511" i="8"/>
  <c r="H19511" i="8" s="1"/>
  <c r="G19511" i="8"/>
  <c r="E19512" i="8"/>
  <c r="F19512" i="8"/>
  <c r="H19512" i="8" s="1"/>
  <c r="G19512" i="8"/>
  <c r="E19513" i="8"/>
  <c r="F19513" i="8"/>
  <c r="H19513" i="8" s="1"/>
  <c r="G19513" i="8"/>
  <c r="E19514" i="8"/>
  <c r="F19514" i="8"/>
  <c r="H19514" i="8" s="1"/>
  <c r="G19514" i="8"/>
  <c r="E19515" i="8"/>
  <c r="F19515" i="8"/>
  <c r="H19515" i="8" s="1"/>
  <c r="G19515" i="8"/>
  <c r="E19516" i="8"/>
  <c r="F19516" i="8"/>
  <c r="H19516" i="8" s="1"/>
  <c r="G19516" i="8"/>
  <c r="E19517" i="8"/>
  <c r="F19517" i="8"/>
  <c r="H19517" i="8" s="1"/>
  <c r="G19517" i="8"/>
  <c r="E19518" i="8"/>
  <c r="F19518" i="8"/>
  <c r="H19518" i="8" s="1"/>
  <c r="G19518" i="8"/>
  <c r="E19519" i="8"/>
  <c r="F19519" i="8"/>
  <c r="H19519" i="8" s="1"/>
  <c r="G19519" i="8"/>
  <c r="E19520" i="8"/>
  <c r="F19520" i="8"/>
  <c r="H19520" i="8" s="1"/>
  <c r="G19520" i="8"/>
  <c r="E19521" i="8"/>
  <c r="F19521" i="8"/>
  <c r="H19521" i="8" s="1"/>
  <c r="G19521" i="8"/>
  <c r="E19522" i="8"/>
  <c r="F19522" i="8"/>
  <c r="H19522" i="8" s="1"/>
  <c r="G19522" i="8"/>
  <c r="E19523" i="8"/>
  <c r="F19523" i="8"/>
  <c r="H19523" i="8" s="1"/>
  <c r="G19523" i="8"/>
  <c r="E19524" i="8"/>
  <c r="F19524" i="8"/>
  <c r="H19524" i="8" s="1"/>
  <c r="G19524" i="8"/>
  <c r="E19525" i="8"/>
  <c r="F19525" i="8"/>
  <c r="H19525" i="8" s="1"/>
  <c r="G19525" i="8"/>
  <c r="E19526" i="8"/>
  <c r="F19526" i="8"/>
  <c r="H19526" i="8" s="1"/>
  <c r="G19526" i="8"/>
  <c r="E19527" i="8"/>
  <c r="F19527" i="8"/>
  <c r="H19527" i="8" s="1"/>
  <c r="G19527" i="8"/>
  <c r="E19528" i="8"/>
  <c r="F19528" i="8"/>
  <c r="H19528" i="8" s="1"/>
  <c r="G19528" i="8"/>
  <c r="E19529" i="8"/>
  <c r="F19529" i="8"/>
  <c r="H19529" i="8" s="1"/>
  <c r="G19529" i="8"/>
  <c r="E19530" i="8"/>
  <c r="F19530" i="8"/>
  <c r="H19530" i="8" s="1"/>
  <c r="G19530" i="8"/>
  <c r="E19531" i="8"/>
  <c r="F19531" i="8"/>
  <c r="H19531" i="8" s="1"/>
  <c r="G19531" i="8"/>
  <c r="E19532" i="8"/>
  <c r="F19532" i="8"/>
  <c r="H19532" i="8" s="1"/>
  <c r="G19532" i="8"/>
  <c r="E19533" i="8"/>
  <c r="F19533" i="8"/>
  <c r="H19533" i="8" s="1"/>
  <c r="G19533" i="8"/>
  <c r="E19534" i="8"/>
  <c r="F19534" i="8"/>
  <c r="H19534" i="8" s="1"/>
  <c r="G19534" i="8"/>
  <c r="E19535" i="8"/>
  <c r="F19535" i="8"/>
  <c r="H19535" i="8" s="1"/>
  <c r="G19535" i="8"/>
  <c r="E19536" i="8"/>
  <c r="F19536" i="8"/>
  <c r="H19536" i="8" s="1"/>
  <c r="G19536" i="8"/>
  <c r="E19537" i="8"/>
  <c r="F19537" i="8"/>
  <c r="H19537" i="8" s="1"/>
  <c r="G19537" i="8"/>
  <c r="E19538" i="8"/>
  <c r="F19538" i="8"/>
  <c r="H19538" i="8" s="1"/>
  <c r="G19538" i="8"/>
  <c r="E19539" i="8"/>
  <c r="F19539" i="8"/>
  <c r="H19539" i="8" s="1"/>
  <c r="G19539" i="8"/>
  <c r="E19540" i="8"/>
  <c r="F19540" i="8"/>
  <c r="H19540" i="8" s="1"/>
  <c r="G19540" i="8"/>
  <c r="E19541" i="8"/>
  <c r="F19541" i="8"/>
  <c r="H19541" i="8" s="1"/>
  <c r="G19541" i="8"/>
  <c r="E19542" i="8"/>
  <c r="F19542" i="8"/>
  <c r="H19542" i="8" s="1"/>
  <c r="G19542" i="8"/>
  <c r="E19543" i="8"/>
  <c r="F19543" i="8"/>
  <c r="H19543" i="8" s="1"/>
  <c r="G19543" i="8"/>
  <c r="E19544" i="8"/>
  <c r="F19544" i="8"/>
  <c r="H19544" i="8" s="1"/>
  <c r="G19544" i="8"/>
  <c r="E19545" i="8"/>
  <c r="F19545" i="8"/>
  <c r="H19545" i="8" s="1"/>
  <c r="G19545" i="8"/>
  <c r="E19546" i="8"/>
  <c r="F19546" i="8"/>
  <c r="H19546" i="8" s="1"/>
  <c r="G19546" i="8"/>
  <c r="E19547" i="8"/>
  <c r="F19547" i="8"/>
  <c r="H19547" i="8" s="1"/>
  <c r="G19547" i="8"/>
  <c r="E19548" i="8"/>
  <c r="F19548" i="8"/>
  <c r="H19548" i="8" s="1"/>
  <c r="G19548" i="8"/>
  <c r="E19549" i="8"/>
  <c r="F19549" i="8"/>
  <c r="H19549" i="8" s="1"/>
  <c r="G19549" i="8"/>
  <c r="E19550" i="8"/>
  <c r="F19550" i="8"/>
  <c r="H19550" i="8" s="1"/>
  <c r="G19550" i="8"/>
  <c r="E19551" i="8"/>
  <c r="F19551" i="8"/>
  <c r="H19551" i="8" s="1"/>
  <c r="G19551" i="8"/>
  <c r="E19552" i="8"/>
  <c r="F19552" i="8"/>
  <c r="H19552" i="8" s="1"/>
  <c r="G19552" i="8"/>
  <c r="E19553" i="8"/>
  <c r="F19553" i="8"/>
  <c r="H19553" i="8" s="1"/>
  <c r="G19553" i="8"/>
  <c r="E19554" i="8"/>
  <c r="F19554" i="8"/>
  <c r="H19554" i="8" s="1"/>
  <c r="G19554" i="8"/>
  <c r="E19555" i="8"/>
  <c r="F19555" i="8"/>
  <c r="H19555" i="8" s="1"/>
  <c r="G19555" i="8"/>
  <c r="E19556" i="8"/>
  <c r="F19556" i="8"/>
  <c r="H19556" i="8" s="1"/>
  <c r="G19556" i="8"/>
  <c r="E19557" i="8"/>
  <c r="F19557" i="8"/>
  <c r="H19557" i="8" s="1"/>
  <c r="G19557" i="8"/>
  <c r="E19558" i="8"/>
  <c r="F19558" i="8"/>
  <c r="H19558" i="8" s="1"/>
  <c r="G19558" i="8"/>
  <c r="E19559" i="8"/>
  <c r="F19559" i="8"/>
  <c r="H19559" i="8" s="1"/>
  <c r="G19559" i="8"/>
  <c r="E19560" i="8"/>
  <c r="F19560" i="8"/>
  <c r="H19560" i="8" s="1"/>
  <c r="G19560" i="8"/>
  <c r="E19561" i="8"/>
  <c r="F19561" i="8"/>
  <c r="H19561" i="8" s="1"/>
  <c r="G19561" i="8"/>
  <c r="E19562" i="8"/>
  <c r="F19562" i="8"/>
  <c r="H19562" i="8" s="1"/>
  <c r="G19562" i="8"/>
  <c r="E19563" i="8"/>
  <c r="F19563" i="8"/>
  <c r="H19563" i="8" s="1"/>
  <c r="G19563" i="8"/>
  <c r="E19564" i="8"/>
  <c r="F19564" i="8"/>
  <c r="H19564" i="8" s="1"/>
  <c r="G19564" i="8"/>
  <c r="E19565" i="8"/>
  <c r="F19565" i="8"/>
  <c r="H19565" i="8" s="1"/>
  <c r="G19565" i="8"/>
  <c r="E19566" i="8"/>
  <c r="F19566" i="8"/>
  <c r="H19566" i="8" s="1"/>
  <c r="G19566" i="8"/>
  <c r="E19567" i="8"/>
  <c r="F19567" i="8"/>
  <c r="H19567" i="8" s="1"/>
  <c r="G19567" i="8"/>
  <c r="E19568" i="8"/>
  <c r="F19568" i="8"/>
  <c r="H19568" i="8" s="1"/>
  <c r="G19568" i="8"/>
  <c r="E19569" i="8"/>
  <c r="F19569" i="8"/>
  <c r="H19569" i="8" s="1"/>
  <c r="G19569" i="8"/>
  <c r="E19570" i="8"/>
  <c r="F19570" i="8"/>
  <c r="H19570" i="8" s="1"/>
  <c r="G19570" i="8"/>
  <c r="E19571" i="8"/>
  <c r="F19571" i="8"/>
  <c r="H19571" i="8" s="1"/>
  <c r="G19571" i="8"/>
  <c r="E19572" i="8"/>
  <c r="F19572" i="8"/>
  <c r="H19572" i="8" s="1"/>
  <c r="G19572" i="8"/>
  <c r="E19573" i="8"/>
  <c r="F19573" i="8"/>
  <c r="H19573" i="8" s="1"/>
  <c r="G19573" i="8"/>
  <c r="E19574" i="8"/>
  <c r="F19574" i="8"/>
  <c r="H19574" i="8" s="1"/>
  <c r="G19574" i="8"/>
  <c r="E19575" i="8"/>
  <c r="F19575" i="8"/>
  <c r="H19575" i="8" s="1"/>
  <c r="G19575" i="8"/>
  <c r="E19576" i="8"/>
  <c r="F19576" i="8"/>
  <c r="H19576" i="8" s="1"/>
  <c r="G19576" i="8"/>
  <c r="E19577" i="8"/>
  <c r="F19577" i="8"/>
  <c r="H19577" i="8" s="1"/>
  <c r="G19577" i="8"/>
  <c r="E19578" i="8"/>
  <c r="F19578" i="8"/>
  <c r="H19578" i="8" s="1"/>
  <c r="G19578" i="8"/>
  <c r="E19579" i="8"/>
  <c r="F19579" i="8"/>
  <c r="H19579" i="8" s="1"/>
  <c r="G19579" i="8"/>
  <c r="E19580" i="8"/>
  <c r="F19580" i="8"/>
  <c r="H19580" i="8" s="1"/>
  <c r="G19580" i="8"/>
  <c r="E19581" i="8"/>
  <c r="F19581" i="8"/>
  <c r="H19581" i="8" s="1"/>
  <c r="G19581" i="8"/>
  <c r="E19582" i="8"/>
  <c r="F19582" i="8"/>
  <c r="H19582" i="8" s="1"/>
  <c r="G19582" i="8"/>
  <c r="E19583" i="8"/>
  <c r="F19583" i="8"/>
  <c r="H19583" i="8" s="1"/>
  <c r="G19583" i="8"/>
  <c r="E19584" i="8"/>
  <c r="F19584" i="8"/>
  <c r="H19584" i="8" s="1"/>
  <c r="G19584" i="8"/>
  <c r="E19585" i="8"/>
  <c r="F19585" i="8"/>
  <c r="H19585" i="8" s="1"/>
  <c r="G19585" i="8"/>
  <c r="E19586" i="8"/>
  <c r="F19586" i="8"/>
  <c r="H19586" i="8" s="1"/>
  <c r="G19586" i="8"/>
  <c r="E19587" i="8"/>
  <c r="F19587" i="8"/>
  <c r="H19587" i="8" s="1"/>
  <c r="G19587" i="8"/>
  <c r="E19588" i="8"/>
  <c r="F19588" i="8"/>
  <c r="H19588" i="8" s="1"/>
  <c r="G19588" i="8"/>
  <c r="E19589" i="8"/>
  <c r="F19589" i="8"/>
  <c r="H19589" i="8" s="1"/>
  <c r="G19589" i="8"/>
  <c r="E19590" i="8"/>
  <c r="F19590" i="8"/>
  <c r="H19590" i="8" s="1"/>
  <c r="G19590" i="8"/>
  <c r="E19591" i="8"/>
  <c r="F19591" i="8"/>
  <c r="H19591" i="8" s="1"/>
  <c r="G19591" i="8"/>
  <c r="E19592" i="8"/>
  <c r="F19592" i="8"/>
  <c r="H19592" i="8" s="1"/>
  <c r="G19592" i="8"/>
  <c r="E19593" i="8"/>
  <c r="F19593" i="8"/>
  <c r="H19593" i="8" s="1"/>
  <c r="G19593" i="8"/>
  <c r="E19594" i="8"/>
  <c r="F19594" i="8"/>
  <c r="H19594" i="8" s="1"/>
  <c r="G19594" i="8"/>
  <c r="E19595" i="8"/>
  <c r="F19595" i="8"/>
  <c r="H19595" i="8" s="1"/>
  <c r="G19595" i="8"/>
  <c r="E19596" i="8"/>
  <c r="F19596" i="8"/>
  <c r="H19596" i="8" s="1"/>
  <c r="G19596" i="8"/>
  <c r="E19597" i="8"/>
  <c r="F19597" i="8"/>
  <c r="H19597" i="8" s="1"/>
  <c r="G19597" i="8"/>
  <c r="E19598" i="8"/>
  <c r="F19598" i="8"/>
  <c r="H19598" i="8" s="1"/>
  <c r="G19598" i="8"/>
  <c r="E19599" i="8"/>
  <c r="F19599" i="8"/>
  <c r="H19599" i="8" s="1"/>
  <c r="G19599" i="8"/>
  <c r="E19600" i="8"/>
  <c r="F19600" i="8"/>
  <c r="H19600" i="8" s="1"/>
  <c r="G19600" i="8"/>
  <c r="E19601" i="8"/>
  <c r="F19601" i="8"/>
  <c r="H19601" i="8" s="1"/>
  <c r="G19601" i="8"/>
  <c r="E19602" i="8"/>
  <c r="F19602" i="8"/>
  <c r="H19602" i="8" s="1"/>
  <c r="G19602" i="8"/>
  <c r="E19603" i="8"/>
  <c r="F19603" i="8"/>
  <c r="H19603" i="8" s="1"/>
  <c r="G19603" i="8"/>
  <c r="E19604" i="8"/>
  <c r="F19604" i="8"/>
  <c r="H19604" i="8" s="1"/>
  <c r="G19604" i="8"/>
  <c r="E19605" i="8"/>
  <c r="F19605" i="8"/>
  <c r="H19605" i="8" s="1"/>
  <c r="G19605" i="8"/>
  <c r="E19606" i="8"/>
  <c r="F19606" i="8"/>
  <c r="H19606" i="8" s="1"/>
  <c r="G19606" i="8"/>
  <c r="E19607" i="8"/>
  <c r="F19607" i="8"/>
  <c r="H19607" i="8" s="1"/>
  <c r="G19607" i="8"/>
  <c r="E19608" i="8"/>
  <c r="F19608" i="8"/>
  <c r="H19608" i="8" s="1"/>
  <c r="G19608" i="8"/>
  <c r="E19609" i="8"/>
  <c r="F19609" i="8"/>
  <c r="H19609" i="8" s="1"/>
  <c r="G19609" i="8"/>
  <c r="E19610" i="8"/>
  <c r="F19610" i="8"/>
  <c r="H19610" i="8" s="1"/>
  <c r="G19610" i="8"/>
  <c r="E19611" i="8"/>
  <c r="F19611" i="8"/>
  <c r="H19611" i="8" s="1"/>
  <c r="G19611" i="8"/>
  <c r="E19612" i="8"/>
  <c r="F19612" i="8"/>
  <c r="H19612" i="8" s="1"/>
  <c r="G19612" i="8"/>
  <c r="E19613" i="8"/>
  <c r="F19613" i="8"/>
  <c r="H19613" i="8" s="1"/>
  <c r="G19613" i="8"/>
  <c r="E19614" i="8"/>
  <c r="F19614" i="8"/>
  <c r="H19614" i="8" s="1"/>
  <c r="G19614" i="8"/>
  <c r="E19615" i="8"/>
  <c r="F19615" i="8"/>
  <c r="H19615" i="8" s="1"/>
  <c r="G19615" i="8"/>
  <c r="E19616" i="8"/>
  <c r="F19616" i="8"/>
  <c r="H19616" i="8" s="1"/>
  <c r="G19616" i="8"/>
  <c r="E19617" i="8"/>
  <c r="F19617" i="8"/>
  <c r="H19617" i="8" s="1"/>
  <c r="G19617" i="8"/>
  <c r="E19618" i="8"/>
  <c r="F19618" i="8"/>
  <c r="H19618" i="8" s="1"/>
  <c r="G19618" i="8"/>
  <c r="E19619" i="8"/>
  <c r="F19619" i="8"/>
  <c r="H19619" i="8" s="1"/>
  <c r="G19619" i="8"/>
  <c r="E19620" i="8"/>
  <c r="F19620" i="8"/>
  <c r="H19620" i="8" s="1"/>
  <c r="G19620" i="8"/>
  <c r="E19621" i="8"/>
  <c r="F19621" i="8"/>
  <c r="H19621" i="8" s="1"/>
  <c r="G19621" i="8"/>
  <c r="E19622" i="8"/>
  <c r="F19622" i="8"/>
  <c r="H19622" i="8" s="1"/>
  <c r="G19622" i="8"/>
  <c r="E19623" i="8"/>
  <c r="F19623" i="8"/>
  <c r="H19623" i="8" s="1"/>
  <c r="G19623" i="8"/>
  <c r="E19624" i="8"/>
  <c r="F19624" i="8"/>
  <c r="H19624" i="8" s="1"/>
  <c r="G19624" i="8"/>
  <c r="E19625" i="8"/>
  <c r="F19625" i="8"/>
  <c r="H19625" i="8" s="1"/>
  <c r="G19625" i="8"/>
  <c r="E19626" i="8"/>
  <c r="F19626" i="8"/>
  <c r="H19626" i="8" s="1"/>
  <c r="G19626" i="8"/>
  <c r="E19627" i="8"/>
  <c r="F19627" i="8"/>
  <c r="H19627" i="8" s="1"/>
  <c r="G19627" i="8"/>
  <c r="E19628" i="8"/>
  <c r="F19628" i="8"/>
  <c r="H19628" i="8" s="1"/>
  <c r="G19628" i="8"/>
  <c r="E19629" i="8"/>
  <c r="F19629" i="8"/>
  <c r="H19629" i="8" s="1"/>
  <c r="G19629" i="8"/>
  <c r="E19630" i="8"/>
  <c r="F19630" i="8"/>
  <c r="H19630" i="8" s="1"/>
  <c r="G19630" i="8"/>
  <c r="E19631" i="8"/>
  <c r="F19631" i="8"/>
  <c r="H19631" i="8" s="1"/>
  <c r="G19631" i="8"/>
  <c r="E19632" i="8"/>
  <c r="F19632" i="8"/>
  <c r="H19632" i="8" s="1"/>
  <c r="G19632" i="8"/>
  <c r="E19633" i="8"/>
  <c r="F19633" i="8"/>
  <c r="H19633" i="8" s="1"/>
  <c r="G19633" i="8"/>
  <c r="E19634" i="8"/>
  <c r="F19634" i="8"/>
  <c r="H19634" i="8" s="1"/>
  <c r="G19634" i="8"/>
  <c r="E19635" i="8"/>
  <c r="F19635" i="8"/>
  <c r="H19635" i="8" s="1"/>
  <c r="G19635" i="8"/>
  <c r="E19636" i="8"/>
  <c r="F19636" i="8"/>
  <c r="H19636" i="8" s="1"/>
  <c r="G19636" i="8"/>
  <c r="E19637" i="8"/>
  <c r="F19637" i="8"/>
  <c r="H19637" i="8" s="1"/>
  <c r="G19637" i="8"/>
  <c r="E19638" i="8"/>
  <c r="F19638" i="8"/>
  <c r="H19638" i="8" s="1"/>
  <c r="G19638" i="8"/>
  <c r="E19639" i="8"/>
  <c r="F19639" i="8"/>
  <c r="H19639" i="8" s="1"/>
  <c r="G19639" i="8"/>
  <c r="E19640" i="8"/>
  <c r="F19640" i="8"/>
  <c r="H19640" i="8" s="1"/>
  <c r="G19640" i="8"/>
  <c r="E19641" i="8"/>
  <c r="F19641" i="8"/>
  <c r="H19641" i="8" s="1"/>
  <c r="G19641" i="8"/>
  <c r="E19642" i="8"/>
  <c r="F19642" i="8"/>
  <c r="H19642" i="8" s="1"/>
  <c r="G19642" i="8"/>
  <c r="E19643" i="8"/>
  <c r="F19643" i="8"/>
  <c r="H19643" i="8" s="1"/>
  <c r="G19643" i="8"/>
  <c r="E19644" i="8"/>
  <c r="F19644" i="8"/>
  <c r="H19644" i="8" s="1"/>
  <c r="G19644" i="8"/>
  <c r="E19645" i="8"/>
  <c r="F19645" i="8"/>
  <c r="H19645" i="8" s="1"/>
  <c r="G19645" i="8"/>
  <c r="E19646" i="8"/>
  <c r="F19646" i="8"/>
  <c r="H19646" i="8" s="1"/>
  <c r="G19646" i="8"/>
  <c r="E19647" i="8"/>
  <c r="F19647" i="8"/>
  <c r="H19647" i="8" s="1"/>
  <c r="G19647" i="8"/>
  <c r="E19648" i="8"/>
  <c r="F19648" i="8"/>
  <c r="H19648" i="8" s="1"/>
  <c r="G19648" i="8"/>
  <c r="E19649" i="8"/>
  <c r="F19649" i="8"/>
  <c r="H19649" i="8" s="1"/>
  <c r="G19649" i="8"/>
  <c r="E19650" i="8"/>
  <c r="F19650" i="8"/>
  <c r="H19650" i="8" s="1"/>
  <c r="G19650" i="8"/>
  <c r="E19651" i="8"/>
  <c r="F19651" i="8"/>
  <c r="H19651" i="8" s="1"/>
  <c r="G19651" i="8"/>
  <c r="E19652" i="8"/>
  <c r="F19652" i="8"/>
  <c r="H19652" i="8" s="1"/>
  <c r="G19652" i="8"/>
  <c r="E19653" i="8"/>
  <c r="F19653" i="8"/>
  <c r="H19653" i="8" s="1"/>
  <c r="G19653" i="8"/>
  <c r="E19654" i="8"/>
  <c r="F19654" i="8"/>
  <c r="H19654" i="8" s="1"/>
  <c r="G19654" i="8"/>
  <c r="E19655" i="8"/>
  <c r="F19655" i="8"/>
  <c r="H19655" i="8" s="1"/>
  <c r="G19655" i="8"/>
  <c r="E19656" i="8"/>
  <c r="F19656" i="8"/>
  <c r="H19656" i="8" s="1"/>
  <c r="G19656" i="8"/>
  <c r="E19657" i="8"/>
  <c r="F19657" i="8"/>
  <c r="H19657" i="8" s="1"/>
  <c r="G19657" i="8"/>
  <c r="E19658" i="8"/>
  <c r="F19658" i="8"/>
  <c r="H19658" i="8" s="1"/>
  <c r="G19658" i="8"/>
  <c r="E19659" i="8"/>
  <c r="F19659" i="8"/>
  <c r="H19659" i="8" s="1"/>
  <c r="G19659" i="8"/>
  <c r="E19660" i="8"/>
  <c r="F19660" i="8"/>
  <c r="H19660" i="8" s="1"/>
  <c r="G19660" i="8"/>
  <c r="E19661" i="8"/>
  <c r="F19661" i="8"/>
  <c r="H19661" i="8" s="1"/>
  <c r="G19661" i="8"/>
  <c r="E19662" i="8"/>
  <c r="F19662" i="8"/>
  <c r="H19662" i="8" s="1"/>
  <c r="G19662" i="8"/>
  <c r="E19663" i="8"/>
  <c r="F19663" i="8"/>
  <c r="H19663" i="8" s="1"/>
  <c r="G19663" i="8"/>
  <c r="E19664" i="8"/>
  <c r="F19664" i="8"/>
  <c r="H19664" i="8" s="1"/>
  <c r="G19664" i="8"/>
  <c r="E19665" i="8"/>
  <c r="F19665" i="8"/>
  <c r="H19665" i="8" s="1"/>
  <c r="G19665" i="8"/>
  <c r="E19666" i="8"/>
  <c r="F19666" i="8"/>
  <c r="H19666" i="8" s="1"/>
  <c r="G19666" i="8"/>
  <c r="E19667" i="8"/>
  <c r="F19667" i="8"/>
  <c r="H19667" i="8" s="1"/>
  <c r="G19667" i="8"/>
  <c r="E19668" i="8"/>
  <c r="F19668" i="8"/>
  <c r="H19668" i="8" s="1"/>
  <c r="G19668" i="8"/>
  <c r="E19669" i="8"/>
  <c r="F19669" i="8"/>
  <c r="H19669" i="8" s="1"/>
  <c r="G19669" i="8"/>
  <c r="E19670" i="8"/>
  <c r="F19670" i="8"/>
  <c r="H19670" i="8" s="1"/>
  <c r="G19670" i="8"/>
  <c r="E19671" i="8"/>
  <c r="F19671" i="8"/>
  <c r="H19671" i="8" s="1"/>
  <c r="G19671" i="8"/>
  <c r="E19672" i="8"/>
  <c r="F19672" i="8"/>
  <c r="H19672" i="8" s="1"/>
  <c r="G19672" i="8"/>
  <c r="E19673" i="8"/>
  <c r="F19673" i="8"/>
  <c r="H19673" i="8" s="1"/>
  <c r="G19673" i="8"/>
  <c r="E19674" i="8"/>
  <c r="F19674" i="8"/>
  <c r="H19674" i="8" s="1"/>
  <c r="G19674" i="8"/>
  <c r="E19675" i="8"/>
  <c r="F19675" i="8"/>
  <c r="H19675" i="8" s="1"/>
  <c r="G19675" i="8"/>
  <c r="E19676" i="8"/>
  <c r="F19676" i="8"/>
  <c r="H19676" i="8" s="1"/>
  <c r="G19676" i="8"/>
  <c r="E19677" i="8"/>
  <c r="F19677" i="8"/>
  <c r="H19677" i="8" s="1"/>
  <c r="G19677" i="8"/>
  <c r="E19678" i="8"/>
  <c r="F19678" i="8"/>
  <c r="H19678" i="8" s="1"/>
  <c r="G19678" i="8"/>
  <c r="E19679" i="8"/>
  <c r="F19679" i="8"/>
  <c r="H19679" i="8" s="1"/>
  <c r="G19679" i="8"/>
  <c r="E19680" i="8"/>
  <c r="F19680" i="8"/>
  <c r="H19680" i="8" s="1"/>
  <c r="G19680" i="8"/>
  <c r="E19681" i="8"/>
  <c r="F19681" i="8"/>
  <c r="H19681" i="8" s="1"/>
  <c r="G19681" i="8"/>
  <c r="E19682" i="8"/>
  <c r="F19682" i="8"/>
  <c r="H19682" i="8" s="1"/>
  <c r="G19682" i="8"/>
  <c r="E19683" i="8"/>
  <c r="F19683" i="8"/>
  <c r="H19683" i="8" s="1"/>
  <c r="G19683" i="8"/>
  <c r="E19684" i="8"/>
  <c r="F19684" i="8"/>
  <c r="H19684" i="8" s="1"/>
  <c r="G19684" i="8"/>
  <c r="E19685" i="8"/>
  <c r="F19685" i="8"/>
  <c r="H19685" i="8" s="1"/>
  <c r="G19685" i="8"/>
  <c r="E19686" i="8"/>
  <c r="F19686" i="8"/>
  <c r="H19686" i="8" s="1"/>
  <c r="G19686" i="8"/>
  <c r="E19687" i="8"/>
  <c r="F19687" i="8"/>
  <c r="H19687" i="8" s="1"/>
  <c r="G19687" i="8"/>
  <c r="E19688" i="8"/>
  <c r="F19688" i="8"/>
  <c r="H19688" i="8" s="1"/>
  <c r="G19688" i="8"/>
  <c r="E19689" i="8"/>
  <c r="F19689" i="8"/>
  <c r="H19689" i="8" s="1"/>
  <c r="G19689" i="8"/>
  <c r="E19690" i="8"/>
  <c r="F19690" i="8"/>
  <c r="H19690" i="8" s="1"/>
  <c r="G19690" i="8"/>
  <c r="E19691" i="8"/>
  <c r="F19691" i="8"/>
  <c r="H19691" i="8" s="1"/>
  <c r="G19691" i="8"/>
  <c r="E19692" i="8"/>
  <c r="F19692" i="8"/>
  <c r="H19692" i="8" s="1"/>
  <c r="G19692" i="8"/>
  <c r="E19693" i="8"/>
  <c r="F19693" i="8"/>
  <c r="H19693" i="8" s="1"/>
  <c r="G19693" i="8"/>
  <c r="E19694" i="8"/>
  <c r="F19694" i="8"/>
  <c r="H19694" i="8" s="1"/>
  <c r="G19694" i="8"/>
  <c r="E19695" i="8"/>
  <c r="F19695" i="8"/>
  <c r="H19695" i="8" s="1"/>
  <c r="G19695" i="8"/>
  <c r="E19696" i="8"/>
  <c r="F19696" i="8"/>
  <c r="H19696" i="8" s="1"/>
  <c r="G19696" i="8"/>
  <c r="E19697" i="8"/>
  <c r="F19697" i="8"/>
  <c r="H19697" i="8" s="1"/>
  <c r="G19697" i="8"/>
  <c r="E19698" i="8"/>
  <c r="F19698" i="8"/>
  <c r="H19698" i="8" s="1"/>
  <c r="G19698" i="8"/>
  <c r="E19699" i="8"/>
  <c r="F19699" i="8"/>
  <c r="H19699" i="8" s="1"/>
  <c r="G19699" i="8"/>
  <c r="E19700" i="8"/>
  <c r="F19700" i="8"/>
  <c r="H19700" i="8" s="1"/>
  <c r="G19700" i="8"/>
  <c r="E19701" i="8"/>
  <c r="F19701" i="8"/>
  <c r="H19701" i="8" s="1"/>
  <c r="G19701" i="8"/>
  <c r="E19702" i="8"/>
  <c r="F19702" i="8"/>
  <c r="H19702" i="8" s="1"/>
  <c r="G19702" i="8"/>
  <c r="E19703" i="8"/>
  <c r="F19703" i="8"/>
  <c r="H19703" i="8" s="1"/>
  <c r="G19703" i="8"/>
  <c r="E19704" i="8"/>
  <c r="F19704" i="8"/>
  <c r="H19704" i="8" s="1"/>
  <c r="G19704" i="8"/>
  <c r="E19705" i="8"/>
  <c r="F19705" i="8"/>
  <c r="H19705" i="8" s="1"/>
  <c r="G19705" i="8"/>
  <c r="E19706" i="8"/>
  <c r="F19706" i="8"/>
  <c r="H19706" i="8" s="1"/>
  <c r="G19706" i="8"/>
  <c r="E19707" i="8"/>
  <c r="F19707" i="8"/>
  <c r="H19707" i="8" s="1"/>
  <c r="G19707" i="8"/>
  <c r="E19708" i="8"/>
  <c r="F19708" i="8"/>
  <c r="H19708" i="8" s="1"/>
  <c r="G19708" i="8"/>
  <c r="E19709" i="8"/>
  <c r="F19709" i="8"/>
  <c r="H19709" i="8" s="1"/>
  <c r="G19709" i="8"/>
  <c r="E19710" i="8"/>
  <c r="F19710" i="8"/>
  <c r="H19710" i="8" s="1"/>
  <c r="G19710" i="8"/>
  <c r="E19711" i="8"/>
  <c r="F19711" i="8"/>
  <c r="H19711" i="8" s="1"/>
  <c r="G19711" i="8"/>
  <c r="E19712" i="8"/>
  <c r="F19712" i="8"/>
  <c r="H19712" i="8" s="1"/>
  <c r="G19712" i="8"/>
  <c r="E19713" i="8"/>
  <c r="F19713" i="8"/>
  <c r="H19713" i="8" s="1"/>
  <c r="G19713" i="8"/>
  <c r="E19714" i="8"/>
  <c r="F19714" i="8"/>
  <c r="H19714" i="8" s="1"/>
  <c r="G19714" i="8"/>
  <c r="E19715" i="8"/>
  <c r="F19715" i="8"/>
  <c r="H19715" i="8" s="1"/>
  <c r="G19715" i="8"/>
  <c r="E19716" i="8"/>
  <c r="F19716" i="8"/>
  <c r="H19716" i="8" s="1"/>
  <c r="G19716" i="8"/>
  <c r="E19717" i="8"/>
  <c r="F19717" i="8"/>
  <c r="H19717" i="8" s="1"/>
  <c r="G19717" i="8"/>
  <c r="E19718" i="8"/>
  <c r="F19718" i="8"/>
  <c r="H19718" i="8" s="1"/>
  <c r="G19718" i="8"/>
  <c r="E19719" i="8"/>
  <c r="F19719" i="8"/>
  <c r="H19719" i="8" s="1"/>
  <c r="G19719" i="8"/>
  <c r="E19720" i="8"/>
  <c r="F19720" i="8"/>
  <c r="H19720" i="8" s="1"/>
  <c r="G19720" i="8"/>
  <c r="E19721" i="8"/>
  <c r="F19721" i="8"/>
  <c r="H19721" i="8" s="1"/>
  <c r="G19721" i="8"/>
  <c r="E19722" i="8"/>
  <c r="F19722" i="8"/>
  <c r="H19722" i="8" s="1"/>
  <c r="G19722" i="8"/>
  <c r="E19723" i="8"/>
  <c r="F19723" i="8"/>
  <c r="H19723" i="8" s="1"/>
  <c r="G19723" i="8"/>
  <c r="E19724" i="8"/>
  <c r="F19724" i="8"/>
  <c r="H19724" i="8" s="1"/>
  <c r="G19724" i="8"/>
  <c r="E19725" i="8"/>
  <c r="F19725" i="8"/>
  <c r="H19725" i="8" s="1"/>
  <c r="G19725" i="8"/>
  <c r="E19726" i="8"/>
  <c r="F19726" i="8"/>
  <c r="H19726" i="8" s="1"/>
  <c r="G19726" i="8"/>
  <c r="E19727" i="8"/>
  <c r="F19727" i="8"/>
  <c r="H19727" i="8" s="1"/>
  <c r="G19727" i="8"/>
  <c r="E19728" i="8"/>
  <c r="F19728" i="8"/>
  <c r="H19728" i="8" s="1"/>
  <c r="G19728" i="8"/>
  <c r="E19729" i="8"/>
  <c r="F19729" i="8"/>
  <c r="H19729" i="8" s="1"/>
  <c r="G19729" i="8"/>
  <c r="E19730" i="8"/>
  <c r="F19730" i="8"/>
  <c r="H19730" i="8" s="1"/>
  <c r="G19730" i="8"/>
  <c r="E19731" i="8"/>
  <c r="F19731" i="8"/>
  <c r="H19731" i="8" s="1"/>
  <c r="G19731" i="8"/>
  <c r="E19732" i="8"/>
  <c r="F19732" i="8"/>
  <c r="H19732" i="8" s="1"/>
  <c r="G19732" i="8"/>
  <c r="E19733" i="8"/>
  <c r="F19733" i="8"/>
  <c r="H19733" i="8" s="1"/>
  <c r="G19733" i="8"/>
  <c r="E19734" i="8"/>
  <c r="F19734" i="8"/>
  <c r="H19734" i="8" s="1"/>
  <c r="G19734" i="8"/>
  <c r="E19735" i="8"/>
  <c r="F19735" i="8"/>
  <c r="H19735" i="8" s="1"/>
  <c r="G19735" i="8"/>
  <c r="E19736" i="8"/>
  <c r="F19736" i="8"/>
  <c r="H19736" i="8" s="1"/>
  <c r="G19736" i="8"/>
  <c r="E19737" i="8"/>
  <c r="F19737" i="8"/>
  <c r="H19737" i="8" s="1"/>
  <c r="G19737" i="8"/>
  <c r="E19738" i="8"/>
  <c r="F19738" i="8"/>
  <c r="H19738" i="8" s="1"/>
  <c r="G19738" i="8"/>
  <c r="E19739" i="8"/>
  <c r="F19739" i="8"/>
  <c r="H19739" i="8" s="1"/>
  <c r="G19739" i="8"/>
  <c r="E19740" i="8"/>
  <c r="F19740" i="8"/>
  <c r="H19740" i="8" s="1"/>
  <c r="G19740" i="8"/>
  <c r="E19741" i="8"/>
  <c r="F19741" i="8"/>
  <c r="H19741" i="8" s="1"/>
  <c r="G19741" i="8"/>
  <c r="E19742" i="8"/>
  <c r="F19742" i="8"/>
  <c r="H19742" i="8" s="1"/>
  <c r="G19742" i="8"/>
  <c r="E19743" i="8"/>
  <c r="F19743" i="8"/>
  <c r="H19743" i="8" s="1"/>
  <c r="G19743" i="8"/>
  <c r="E19744" i="8"/>
  <c r="F19744" i="8"/>
  <c r="H19744" i="8" s="1"/>
  <c r="G19744" i="8"/>
  <c r="E19745" i="8"/>
  <c r="F19745" i="8"/>
  <c r="H19745" i="8" s="1"/>
  <c r="G19745" i="8"/>
  <c r="E19746" i="8"/>
  <c r="F19746" i="8"/>
  <c r="H19746" i="8" s="1"/>
  <c r="G19746" i="8"/>
  <c r="E19747" i="8"/>
  <c r="F19747" i="8"/>
  <c r="H19747" i="8" s="1"/>
  <c r="G19747" i="8"/>
  <c r="E19748" i="8"/>
  <c r="F19748" i="8"/>
  <c r="H19748" i="8" s="1"/>
  <c r="G19748" i="8"/>
  <c r="E19749" i="8"/>
  <c r="F19749" i="8"/>
  <c r="H19749" i="8" s="1"/>
  <c r="G19749" i="8"/>
  <c r="E19750" i="8"/>
  <c r="F19750" i="8"/>
  <c r="H19750" i="8" s="1"/>
  <c r="G19750" i="8"/>
  <c r="E19751" i="8"/>
  <c r="F19751" i="8"/>
  <c r="H19751" i="8" s="1"/>
  <c r="G19751" i="8"/>
  <c r="E19752" i="8"/>
  <c r="F19752" i="8"/>
  <c r="H19752" i="8" s="1"/>
  <c r="G19752" i="8"/>
  <c r="E19753" i="8"/>
  <c r="F19753" i="8"/>
  <c r="H19753" i="8" s="1"/>
  <c r="G19753" i="8"/>
  <c r="E19754" i="8"/>
  <c r="F19754" i="8"/>
  <c r="H19754" i="8" s="1"/>
  <c r="G19754" i="8"/>
  <c r="E19755" i="8"/>
  <c r="F19755" i="8"/>
  <c r="H19755" i="8" s="1"/>
  <c r="G19755" i="8"/>
  <c r="E19756" i="8"/>
  <c r="F19756" i="8"/>
  <c r="H19756" i="8" s="1"/>
  <c r="G19756" i="8"/>
  <c r="E19757" i="8"/>
  <c r="F19757" i="8"/>
  <c r="H19757" i="8" s="1"/>
  <c r="G19757" i="8"/>
  <c r="E19758" i="8"/>
  <c r="F19758" i="8"/>
  <c r="H19758" i="8" s="1"/>
  <c r="G19758" i="8"/>
  <c r="E19759" i="8"/>
  <c r="F19759" i="8"/>
  <c r="H19759" i="8" s="1"/>
  <c r="G19759" i="8"/>
  <c r="E19760" i="8"/>
  <c r="F19760" i="8"/>
  <c r="H19760" i="8" s="1"/>
  <c r="G19760" i="8"/>
  <c r="E19761" i="8"/>
  <c r="F19761" i="8"/>
  <c r="H19761" i="8" s="1"/>
  <c r="G19761" i="8"/>
  <c r="E19762" i="8"/>
  <c r="F19762" i="8"/>
  <c r="H19762" i="8" s="1"/>
  <c r="G19762" i="8"/>
  <c r="E19763" i="8"/>
  <c r="F19763" i="8"/>
  <c r="H19763" i="8" s="1"/>
  <c r="G19763" i="8"/>
  <c r="E19764" i="8"/>
  <c r="F19764" i="8"/>
  <c r="H19764" i="8" s="1"/>
  <c r="G19764" i="8"/>
  <c r="E19765" i="8"/>
  <c r="F19765" i="8"/>
  <c r="H19765" i="8" s="1"/>
  <c r="G19765" i="8"/>
  <c r="E19766" i="8"/>
  <c r="F19766" i="8"/>
  <c r="H19766" i="8" s="1"/>
  <c r="G19766" i="8"/>
  <c r="E19767" i="8"/>
  <c r="F19767" i="8"/>
  <c r="H19767" i="8" s="1"/>
  <c r="G19767" i="8"/>
  <c r="E19768" i="8"/>
  <c r="F19768" i="8"/>
  <c r="H19768" i="8" s="1"/>
  <c r="G19768" i="8"/>
  <c r="E19769" i="8"/>
  <c r="F19769" i="8"/>
  <c r="H19769" i="8" s="1"/>
  <c r="G19769" i="8"/>
  <c r="E19770" i="8"/>
  <c r="F19770" i="8"/>
  <c r="H19770" i="8" s="1"/>
  <c r="G19770" i="8"/>
  <c r="E19771" i="8"/>
  <c r="F19771" i="8"/>
  <c r="H19771" i="8" s="1"/>
  <c r="G19771" i="8"/>
  <c r="E19772" i="8"/>
  <c r="F19772" i="8"/>
  <c r="H19772" i="8" s="1"/>
  <c r="G19772" i="8"/>
  <c r="E19773" i="8"/>
  <c r="F19773" i="8"/>
  <c r="H19773" i="8" s="1"/>
  <c r="G19773" i="8"/>
  <c r="E19774" i="8"/>
  <c r="F19774" i="8"/>
  <c r="H19774" i="8" s="1"/>
  <c r="G19774" i="8"/>
  <c r="E19775" i="8"/>
  <c r="F19775" i="8"/>
  <c r="H19775" i="8" s="1"/>
  <c r="G19775" i="8"/>
  <c r="E19776" i="8"/>
  <c r="F19776" i="8"/>
  <c r="H19776" i="8" s="1"/>
  <c r="G19776" i="8"/>
  <c r="E19777" i="8"/>
  <c r="F19777" i="8"/>
  <c r="H19777" i="8" s="1"/>
  <c r="G19777" i="8"/>
  <c r="E19778" i="8"/>
  <c r="F19778" i="8"/>
  <c r="H19778" i="8" s="1"/>
  <c r="G19778" i="8"/>
  <c r="E19779" i="8"/>
  <c r="F19779" i="8"/>
  <c r="H19779" i="8" s="1"/>
  <c r="G19779" i="8"/>
  <c r="E19780" i="8"/>
  <c r="F19780" i="8"/>
  <c r="H19780" i="8" s="1"/>
  <c r="G19780" i="8"/>
  <c r="E19781" i="8"/>
  <c r="F19781" i="8"/>
  <c r="H19781" i="8" s="1"/>
  <c r="G19781" i="8"/>
  <c r="E19782" i="8"/>
  <c r="F19782" i="8"/>
  <c r="H19782" i="8" s="1"/>
  <c r="G19782" i="8"/>
  <c r="E19783" i="8"/>
  <c r="F19783" i="8"/>
  <c r="H19783" i="8" s="1"/>
  <c r="G19783" i="8"/>
  <c r="E19784" i="8"/>
  <c r="F19784" i="8"/>
  <c r="H19784" i="8" s="1"/>
  <c r="G19784" i="8"/>
  <c r="E19785" i="8"/>
  <c r="F19785" i="8"/>
  <c r="H19785" i="8" s="1"/>
  <c r="G19785" i="8"/>
  <c r="E19786" i="8"/>
  <c r="F19786" i="8"/>
  <c r="H19786" i="8" s="1"/>
  <c r="G19786" i="8"/>
  <c r="E19787" i="8"/>
  <c r="F19787" i="8"/>
  <c r="H19787" i="8" s="1"/>
  <c r="G19787" i="8"/>
  <c r="E19788" i="8"/>
  <c r="F19788" i="8"/>
  <c r="H19788" i="8" s="1"/>
  <c r="G19788" i="8"/>
  <c r="E19789" i="8"/>
  <c r="F19789" i="8"/>
  <c r="H19789" i="8" s="1"/>
  <c r="G19789" i="8"/>
  <c r="E19790" i="8"/>
  <c r="F19790" i="8"/>
  <c r="H19790" i="8" s="1"/>
  <c r="G19790" i="8"/>
  <c r="E19791" i="8"/>
  <c r="F19791" i="8"/>
  <c r="H19791" i="8" s="1"/>
  <c r="G19791" i="8"/>
  <c r="E19792" i="8"/>
  <c r="F19792" i="8"/>
  <c r="H19792" i="8" s="1"/>
  <c r="G19792" i="8"/>
  <c r="E19793" i="8"/>
  <c r="F19793" i="8"/>
  <c r="H19793" i="8" s="1"/>
  <c r="G19793" i="8"/>
  <c r="E19794" i="8"/>
  <c r="F19794" i="8"/>
  <c r="H19794" i="8" s="1"/>
  <c r="G19794" i="8"/>
  <c r="E19795" i="8"/>
  <c r="F19795" i="8"/>
  <c r="H19795" i="8" s="1"/>
  <c r="G19795" i="8"/>
  <c r="E19796" i="8"/>
  <c r="F19796" i="8"/>
  <c r="H19796" i="8" s="1"/>
  <c r="G19796" i="8"/>
  <c r="E19797" i="8"/>
  <c r="F19797" i="8"/>
  <c r="H19797" i="8" s="1"/>
  <c r="G19797" i="8"/>
  <c r="E19798" i="8"/>
  <c r="F19798" i="8"/>
  <c r="H19798" i="8" s="1"/>
  <c r="G19798" i="8"/>
  <c r="E19799" i="8"/>
  <c r="F19799" i="8"/>
  <c r="H19799" i="8" s="1"/>
  <c r="G19799" i="8"/>
  <c r="E19800" i="8"/>
  <c r="F19800" i="8"/>
  <c r="H19800" i="8" s="1"/>
  <c r="G19800" i="8"/>
  <c r="E19801" i="8"/>
  <c r="F19801" i="8"/>
  <c r="H19801" i="8" s="1"/>
  <c r="G19801" i="8"/>
  <c r="E19802" i="8"/>
  <c r="F19802" i="8"/>
  <c r="H19802" i="8" s="1"/>
  <c r="G19802" i="8"/>
  <c r="E19803" i="8"/>
  <c r="F19803" i="8"/>
  <c r="H19803" i="8" s="1"/>
  <c r="G19803" i="8"/>
  <c r="E19804" i="8"/>
  <c r="F19804" i="8"/>
  <c r="H19804" i="8" s="1"/>
  <c r="G19804" i="8"/>
  <c r="E19805" i="8"/>
  <c r="F19805" i="8"/>
  <c r="H19805" i="8" s="1"/>
  <c r="G19805" i="8"/>
  <c r="E19806" i="8"/>
  <c r="F19806" i="8"/>
  <c r="H19806" i="8" s="1"/>
  <c r="G19806" i="8"/>
  <c r="E19807" i="8"/>
  <c r="F19807" i="8"/>
  <c r="H19807" i="8" s="1"/>
  <c r="G19807" i="8"/>
  <c r="E19808" i="8"/>
  <c r="F19808" i="8"/>
  <c r="H19808" i="8" s="1"/>
  <c r="G19808" i="8"/>
  <c r="E19809" i="8"/>
  <c r="F19809" i="8"/>
  <c r="H19809" i="8" s="1"/>
  <c r="G19809" i="8"/>
  <c r="E19810" i="8"/>
  <c r="F19810" i="8"/>
  <c r="H19810" i="8" s="1"/>
  <c r="G19810" i="8"/>
  <c r="E19811" i="8"/>
  <c r="F19811" i="8"/>
  <c r="H19811" i="8" s="1"/>
  <c r="G19811" i="8"/>
  <c r="E19812" i="8"/>
  <c r="F19812" i="8"/>
  <c r="H19812" i="8" s="1"/>
  <c r="G19812" i="8"/>
  <c r="E19813" i="8"/>
  <c r="F19813" i="8"/>
  <c r="H19813" i="8" s="1"/>
  <c r="G19813" i="8"/>
  <c r="E19814" i="8"/>
  <c r="F19814" i="8"/>
  <c r="H19814" i="8" s="1"/>
  <c r="G19814" i="8"/>
  <c r="E19815" i="8"/>
  <c r="F19815" i="8"/>
  <c r="H19815" i="8" s="1"/>
  <c r="G19815" i="8"/>
  <c r="E19816" i="8"/>
  <c r="F19816" i="8"/>
  <c r="H19816" i="8" s="1"/>
  <c r="G19816" i="8"/>
  <c r="E19817" i="8"/>
  <c r="F19817" i="8"/>
  <c r="H19817" i="8" s="1"/>
  <c r="G19817" i="8"/>
  <c r="E19818" i="8"/>
  <c r="F19818" i="8"/>
  <c r="H19818" i="8" s="1"/>
  <c r="G19818" i="8"/>
  <c r="E19819" i="8"/>
  <c r="F19819" i="8"/>
  <c r="H19819" i="8" s="1"/>
  <c r="G19819" i="8"/>
  <c r="E19820" i="8"/>
  <c r="F19820" i="8"/>
  <c r="H19820" i="8" s="1"/>
  <c r="G19820" i="8"/>
  <c r="E19821" i="8"/>
  <c r="F19821" i="8"/>
  <c r="H19821" i="8" s="1"/>
  <c r="G19821" i="8"/>
  <c r="E19822" i="8"/>
  <c r="F19822" i="8"/>
  <c r="H19822" i="8" s="1"/>
  <c r="G19822" i="8"/>
  <c r="E19823" i="8"/>
  <c r="F19823" i="8"/>
  <c r="H19823" i="8" s="1"/>
  <c r="G19823" i="8"/>
  <c r="E19824" i="8"/>
  <c r="F19824" i="8"/>
  <c r="H19824" i="8" s="1"/>
  <c r="G19824" i="8"/>
  <c r="E19825" i="8"/>
  <c r="F19825" i="8"/>
  <c r="H19825" i="8" s="1"/>
  <c r="G19825" i="8"/>
  <c r="E19826" i="8"/>
  <c r="F19826" i="8"/>
  <c r="H19826" i="8" s="1"/>
  <c r="G19826" i="8"/>
  <c r="E19827" i="8"/>
  <c r="F19827" i="8"/>
  <c r="H19827" i="8" s="1"/>
  <c r="G19827" i="8"/>
  <c r="E19828" i="8"/>
  <c r="F19828" i="8"/>
  <c r="H19828" i="8" s="1"/>
  <c r="G19828" i="8"/>
  <c r="E19829" i="8"/>
  <c r="F19829" i="8"/>
  <c r="H19829" i="8" s="1"/>
  <c r="G19829" i="8"/>
  <c r="E19830" i="8"/>
  <c r="F19830" i="8"/>
  <c r="H19830" i="8" s="1"/>
  <c r="G19830" i="8"/>
  <c r="E19831" i="8"/>
  <c r="F19831" i="8"/>
  <c r="H19831" i="8" s="1"/>
  <c r="G19831" i="8"/>
  <c r="E19832" i="8"/>
  <c r="F19832" i="8"/>
  <c r="H19832" i="8" s="1"/>
  <c r="G19832" i="8"/>
  <c r="E19833" i="8"/>
  <c r="F19833" i="8"/>
  <c r="H19833" i="8" s="1"/>
  <c r="G19833" i="8"/>
  <c r="E19834" i="8"/>
  <c r="F19834" i="8"/>
  <c r="H19834" i="8" s="1"/>
  <c r="G19834" i="8"/>
  <c r="E19835" i="8"/>
  <c r="F19835" i="8"/>
  <c r="H19835" i="8" s="1"/>
  <c r="G19835" i="8"/>
  <c r="E19836" i="8"/>
  <c r="F19836" i="8"/>
  <c r="H19836" i="8" s="1"/>
  <c r="G19836" i="8"/>
  <c r="E19837" i="8"/>
  <c r="F19837" i="8"/>
  <c r="H19837" i="8" s="1"/>
  <c r="G19837" i="8"/>
  <c r="E19838" i="8"/>
  <c r="F19838" i="8"/>
  <c r="H19838" i="8" s="1"/>
  <c r="G19838" i="8"/>
  <c r="E19839" i="8"/>
  <c r="F19839" i="8"/>
  <c r="H19839" i="8" s="1"/>
  <c r="G19839" i="8"/>
  <c r="E19840" i="8"/>
  <c r="F19840" i="8"/>
  <c r="H19840" i="8" s="1"/>
  <c r="G19840" i="8"/>
  <c r="E19841" i="8"/>
  <c r="F19841" i="8"/>
  <c r="H19841" i="8" s="1"/>
  <c r="G19841" i="8"/>
  <c r="E19842" i="8"/>
  <c r="F19842" i="8"/>
  <c r="H19842" i="8" s="1"/>
  <c r="G19842" i="8"/>
  <c r="E19843" i="8"/>
  <c r="F19843" i="8"/>
  <c r="H19843" i="8" s="1"/>
  <c r="G19843" i="8"/>
  <c r="E19844" i="8"/>
  <c r="F19844" i="8"/>
  <c r="H19844" i="8" s="1"/>
  <c r="G19844" i="8"/>
  <c r="E19845" i="8"/>
  <c r="F19845" i="8"/>
  <c r="H19845" i="8" s="1"/>
  <c r="G19845" i="8"/>
  <c r="E19846" i="8"/>
  <c r="F19846" i="8"/>
  <c r="H19846" i="8" s="1"/>
  <c r="G19846" i="8"/>
  <c r="E19847" i="8"/>
  <c r="F19847" i="8"/>
  <c r="H19847" i="8" s="1"/>
  <c r="G19847" i="8"/>
  <c r="E19848" i="8"/>
  <c r="F19848" i="8"/>
  <c r="H19848" i="8" s="1"/>
  <c r="G19848" i="8"/>
  <c r="E19849" i="8"/>
  <c r="F19849" i="8"/>
  <c r="H19849" i="8" s="1"/>
  <c r="G19849" i="8"/>
  <c r="E19850" i="8"/>
  <c r="F19850" i="8"/>
  <c r="H19850" i="8" s="1"/>
  <c r="G19850" i="8"/>
  <c r="E19851" i="8"/>
  <c r="F19851" i="8"/>
  <c r="H19851" i="8" s="1"/>
  <c r="G19851" i="8"/>
  <c r="E19852" i="8"/>
  <c r="F19852" i="8"/>
  <c r="H19852" i="8" s="1"/>
  <c r="G19852" i="8"/>
  <c r="E19853" i="8"/>
  <c r="F19853" i="8"/>
  <c r="H19853" i="8" s="1"/>
  <c r="G19853" i="8"/>
  <c r="E19854" i="8"/>
  <c r="F19854" i="8"/>
  <c r="H19854" i="8" s="1"/>
  <c r="G19854" i="8"/>
  <c r="E19855" i="8"/>
  <c r="F19855" i="8"/>
  <c r="H19855" i="8" s="1"/>
  <c r="G19855" i="8"/>
  <c r="E19856" i="8"/>
  <c r="F19856" i="8"/>
  <c r="H19856" i="8" s="1"/>
  <c r="G19856" i="8"/>
  <c r="E19857" i="8"/>
  <c r="F19857" i="8"/>
  <c r="H19857" i="8" s="1"/>
  <c r="G19857" i="8"/>
  <c r="E19858" i="8"/>
  <c r="F19858" i="8"/>
  <c r="H19858" i="8" s="1"/>
  <c r="G19858" i="8"/>
  <c r="E19859" i="8"/>
  <c r="F19859" i="8"/>
  <c r="H19859" i="8" s="1"/>
  <c r="G19859" i="8"/>
  <c r="E19860" i="8"/>
  <c r="F19860" i="8"/>
  <c r="H19860" i="8" s="1"/>
  <c r="G19860" i="8"/>
  <c r="E19861" i="8"/>
  <c r="F19861" i="8"/>
  <c r="H19861" i="8" s="1"/>
  <c r="G19861" i="8"/>
  <c r="E19862" i="8"/>
  <c r="F19862" i="8"/>
  <c r="H19862" i="8" s="1"/>
  <c r="G19862" i="8"/>
  <c r="E19863" i="8"/>
  <c r="F19863" i="8"/>
  <c r="H19863" i="8" s="1"/>
  <c r="G19863" i="8"/>
  <c r="E19864" i="8"/>
  <c r="F19864" i="8"/>
  <c r="H19864" i="8" s="1"/>
  <c r="G19864" i="8"/>
  <c r="E19865" i="8"/>
  <c r="F19865" i="8"/>
  <c r="H19865" i="8" s="1"/>
  <c r="G19865" i="8"/>
  <c r="E19866" i="8"/>
  <c r="F19866" i="8"/>
  <c r="H19866" i="8" s="1"/>
  <c r="G19866" i="8"/>
  <c r="E19867" i="8"/>
  <c r="F19867" i="8"/>
  <c r="H19867" i="8" s="1"/>
  <c r="G19867" i="8"/>
  <c r="E19868" i="8"/>
  <c r="F19868" i="8"/>
  <c r="H19868" i="8" s="1"/>
  <c r="G19868" i="8"/>
  <c r="E19869" i="8"/>
  <c r="F19869" i="8"/>
  <c r="H19869" i="8" s="1"/>
  <c r="G19869" i="8"/>
  <c r="E19870" i="8"/>
  <c r="F19870" i="8"/>
  <c r="H19870" i="8" s="1"/>
  <c r="G19870" i="8"/>
  <c r="E19871" i="8"/>
  <c r="F19871" i="8"/>
  <c r="H19871" i="8" s="1"/>
  <c r="G19871" i="8"/>
  <c r="E19872" i="8"/>
  <c r="F19872" i="8"/>
  <c r="H19872" i="8" s="1"/>
  <c r="G19872" i="8"/>
  <c r="E19873" i="8"/>
  <c r="F19873" i="8"/>
  <c r="H19873" i="8" s="1"/>
  <c r="G19873" i="8"/>
  <c r="E19874" i="8"/>
  <c r="F19874" i="8"/>
  <c r="H19874" i="8" s="1"/>
  <c r="G19874" i="8"/>
  <c r="E19875" i="8"/>
  <c r="F19875" i="8"/>
  <c r="H19875" i="8" s="1"/>
  <c r="G19875" i="8"/>
  <c r="E19876" i="8"/>
  <c r="F19876" i="8"/>
  <c r="H19876" i="8" s="1"/>
  <c r="G19876" i="8"/>
  <c r="E19877" i="8"/>
  <c r="F19877" i="8"/>
  <c r="H19877" i="8" s="1"/>
  <c r="G19877" i="8"/>
  <c r="E19878" i="8"/>
  <c r="F19878" i="8"/>
  <c r="H19878" i="8" s="1"/>
  <c r="G19878" i="8"/>
  <c r="E19879" i="8"/>
  <c r="F19879" i="8"/>
  <c r="H19879" i="8" s="1"/>
  <c r="G19879" i="8"/>
  <c r="E19880" i="8"/>
  <c r="F19880" i="8"/>
  <c r="H19880" i="8" s="1"/>
  <c r="G19880" i="8"/>
  <c r="E19881" i="8"/>
  <c r="F19881" i="8"/>
  <c r="H19881" i="8" s="1"/>
  <c r="G19881" i="8"/>
  <c r="E19882" i="8"/>
  <c r="F19882" i="8"/>
  <c r="H19882" i="8" s="1"/>
  <c r="G19882" i="8"/>
  <c r="E19883" i="8"/>
  <c r="F19883" i="8"/>
  <c r="H19883" i="8" s="1"/>
  <c r="G19883" i="8"/>
  <c r="E19884" i="8"/>
  <c r="F19884" i="8"/>
  <c r="H19884" i="8" s="1"/>
  <c r="G19884" i="8"/>
  <c r="E19885" i="8"/>
  <c r="F19885" i="8"/>
  <c r="H19885" i="8" s="1"/>
  <c r="G19885" i="8"/>
  <c r="E19886" i="8"/>
  <c r="F19886" i="8"/>
  <c r="H19886" i="8" s="1"/>
  <c r="G19886" i="8"/>
  <c r="E19887" i="8"/>
  <c r="F19887" i="8"/>
  <c r="H19887" i="8" s="1"/>
  <c r="G19887" i="8"/>
  <c r="E19888" i="8"/>
  <c r="F19888" i="8"/>
  <c r="H19888" i="8" s="1"/>
  <c r="G19888" i="8"/>
  <c r="E19889" i="8"/>
  <c r="F19889" i="8"/>
  <c r="H19889" i="8" s="1"/>
  <c r="G19889" i="8"/>
  <c r="E19890" i="8"/>
  <c r="F19890" i="8"/>
  <c r="H19890" i="8" s="1"/>
  <c r="G19890" i="8"/>
  <c r="E19891" i="8"/>
  <c r="F19891" i="8"/>
  <c r="H19891" i="8" s="1"/>
  <c r="G19891" i="8"/>
  <c r="E19892" i="8"/>
  <c r="F19892" i="8"/>
  <c r="H19892" i="8" s="1"/>
  <c r="G19892" i="8"/>
  <c r="E19893" i="8"/>
  <c r="F19893" i="8"/>
  <c r="H19893" i="8" s="1"/>
  <c r="G19893" i="8"/>
  <c r="E19894" i="8"/>
  <c r="F19894" i="8"/>
  <c r="H19894" i="8" s="1"/>
  <c r="G19894" i="8"/>
  <c r="E19895" i="8"/>
  <c r="F19895" i="8"/>
  <c r="H19895" i="8" s="1"/>
  <c r="G19895" i="8"/>
  <c r="E19896" i="8"/>
  <c r="F19896" i="8"/>
  <c r="H19896" i="8" s="1"/>
  <c r="G19896" i="8"/>
  <c r="E19897" i="8"/>
  <c r="F19897" i="8"/>
  <c r="H19897" i="8" s="1"/>
  <c r="G19897" i="8"/>
  <c r="E19898" i="8"/>
  <c r="F19898" i="8"/>
  <c r="H19898" i="8" s="1"/>
  <c r="G19898" i="8"/>
  <c r="E19899" i="8"/>
  <c r="F19899" i="8"/>
  <c r="H19899" i="8" s="1"/>
  <c r="G19899" i="8"/>
  <c r="E19900" i="8"/>
  <c r="F19900" i="8"/>
  <c r="H19900" i="8" s="1"/>
  <c r="G19900" i="8"/>
  <c r="E19901" i="8"/>
  <c r="F19901" i="8"/>
  <c r="H19901" i="8" s="1"/>
  <c r="G19901" i="8"/>
  <c r="E19902" i="8"/>
  <c r="F19902" i="8"/>
  <c r="H19902" i="8" s="1"/>
  <c r="G19902" i="8"/>
  <c r="E19903" i="8"/>
  <c r="F19903" i="8"/>
  <c r="H19903" i="8" s="1"/>
  <c r="G19903" i="8"/>
  <c r="E19904" i="8"/>
  <c r="F19904" i="8"/>
  <c r="H19904" i="8" s="1"/>
  <c r="G19904" i="8"/>
  <c r="E19905" i="8"/>
  <c r="F19905" i="8"/>
  <c r="H19905" i="8" s="1"/>
  <c r="G19905" i="8"/>
  <c r="E19906" i="8"/>
  <c r="F19906" i="8"/>
  <c r="H19906" i="8" s="1"/>
  <c r="G19906" i="8"/>
  <c r="E19907" i="8"/>
  <c r="F19907" i="8"/>
  <c r="H19907" i="8" s="1"/>
  <c r="G19907" i="8"/>
  <c r="E19908" i="8"/>
  <c r="F19908" i="8"/>
  <c r="H19908" i="8" s="1"/>
  <c r="G19908" i="8"/>
  <c r="E19909" i="8"/>
  <c r="F19909" i="8"/>
  <c r="H19909" i="8" s="1"/>
  <c r="G19909" i="8"/>
  <c r="E19910" i="8"/>
  <c r="F19910" i="8"/>
  <c r="H19910" i="8" s="1"/>
  <c r="G19910" i="8"/>
  <c r="E19911" i="8"/>
  <c r="F19911" i="8"/>
  <c r="H19911" i="8" s="1"/>
  <c r="G19911" i="8"/>
  <c r="E19912" i="8"/>
  <c r="F19912" i="8"/>
  <c r="H19912" i="8" s="1"/>
  <c r="G19912" i="8"/>
  <c r="E19913" i="8"/>
  <c r="F19913" i="8"/>
  <c r="H19913" i="8" s="1"/>
  <c r="G19913" i="8"/>
  <c r="E19914" i="8"/>
  <c r="F19914" i="8"/>
  <c r="H19914" i="8" s="1"/>
  <c r="G19914" i="8"/>
  <c r="E19915" i="8"/>
  <c r="F19915" i="8"/>
  <c r="H19915" i="8" s="1"/>
  <c r="G19915" i="8"/>
  <c r="E19916" i="8"/>
  <c r="F19916" i="8"/>
  <c r="H19916" i="8" s="1"/>
  <c r="G19916" i="8"/>
  <c r="E19917" i="8"/>
  <c r="F19917" i="8"/>
  <c r="H19917" i="8" s="1"/>
  <c r="G19917" i="8"/>
  <c r="E19918" i="8"/>
  <c r="F19918" i="8"/>
  <c r="H19918" i="8" s="1"/>
  <c r="G19918" i="8"/>
  <c r="E19919" i="8"/>
  <c r="F19919" i="8"/>
  <c r="H19919" i="8" s="1"/>
  <c r="G19919" i="8"/>
  <c r="E19920" i="8"/>
  <c r="F19920" i="8"/>
  <c r="H19920" i="8" s="1"/>
  <c r="G19920" i="8"/>
  <c r="E19921" i="8"/>
  <c r="F19921" i="8"/>
  <c r="H19921" i="8" s="1"/>
  <c r="G19921" i="8"/>
  <c r="E19922" i="8"/>
  <c r="F19922" i="8"/>
  <c r="H19922" i="8" s="1"/>
  <c r="G19922" i="8"/>
  <c r="E19923" i="8"/>
  <c r="F19923" i="8"/>
  <c r="H19923" i="8" s="1"/>
  <c r="G19923" i="8"/>
  <c r="E19924" i="8"/>
  <c r="F19924" i="8"/>
  <c r="H19924" i="8" s="1"/>
  <c r="G19924" i="8"/>
  <c r="E19925" i="8"/>
  <c r="F19925" i="8"/>
  <c r="H19925" i="8" s="1"/>
  <c r="G19925" i="8"/>
  <c r="E19926" i="8"/>
  <c r="F19926" i="8"/>
  <c r="H19926" i="8" s="1"/>
  <c r="G19926" i="8"/>
  <c r="E19927" i="8"/>
  <c r="F19927" i="8"/>
  <c r="H19927" i="8" s="1"/>
  <c r="G19927" i="8"/>
  <c r="E19928" i="8"/>
  <c r="F19928" i="8"/>
  <c r="H19928" i="8" s="1"/>
  <c r="G19928" i="8"/>
  <c r="E19929" i="8"/>
  <c r="F19929" i="8"/>
  <c r="H19929" i="8" s="1"/>
  <c r="G19929" i="8"/>
  <c r="E19930" i="8"/>
  <c r="F19930" i="8"/>
  <c r="H19930" i="8" s="1"/>
  <c r="G19930" i="8"/>
  <c r="E19931" i="8"/>
  <c r="F19931" i="8"/>
  <c r="H19931" i="8" s="1"/>
  <c r="G19931" i="8"/>
  <c r="E19932" i="8"/>
  <c r="F19932" i="8"/>
  <c r="H19932" i="8" s="1"/>
  <c r="G19932" i="8"/>
  <c r="E19933" i="8"/>
  <c r="F19933" i="8"/>
  <c r="H19933" i="8" s="1"/>
  <c r="G19933" i="8"/>
  <c r="E19934" i="8"/>
  <c r="F19934" i="8"/>
  <c r="H19934" i="8" s="1"/>
  <c r="G19934" i="8"/>
  <c r="E19935" i="8"/>
  <c r="F19935" i="8"/>
  <c r="H19935" i="8" s="1"/>
  <c r="G19935" i="8"/>
  <c r="E19936" i="8"/>
  <c r="F19936" i="8"/>
  <c r="H19936" i="8" s="1"/>
  <c r="G19936" i="8"/>
  <c r="E19937" i="8"/>
  <c r="F19937" i="8"/>
  <c r="H19937" i="8" s="1"/>
  <c r="G19937" i="8"/>
  <c r="E19938" i="8"/>
  <c r="F19938" i="8"/>
  <c r="H19938" i="8" s="1"/>
  <c r="G19938" i="8"/>
  <c r="E19939" i="8"/>
  <c r="F19939" i="8"/>
  <c r="H19939" i="8" s="1"/>
  <c r="G19939" i="8"/>
  <c r="E19940" i="8"/>
  <c r="F19940" i="8"/>
  <c r="H19940" i="8" s="1"/>
  <c r="G19940" i="8"/>
  <c r="E19941" i="8"/>
  <c r="F19941" i="8"/>
  <c r="H19941" i="8" s="1"/>
  <c r="G19941" i="8"/>
  <c r="E19942" i="8"/>
  <c r="F19942" i="8"/>
  <c r="H19942" i="8" s="1"/>
  <c r="G19942" i="8"/>
  <c r="E19943" i="8"/>
  <c r="F19943" i="8"/>
  <c r="H19943" i="8" s="1"/>
  <c r="G19943" i="8"/>
  <c r="E19944" i="8"/>
  <c r="F19944" i="8"/>
  <c r="H19944" i="8" s="1"/>
  <c r="G19944" i="8"/>
  <c r="E19945" i="8"/>
  <c r="F19945" i="8"/>
  <c r="H19945" i="8" s="1"/>
  <c r="G19945" i="8"/>
  <c r="E19946" i="8"/>
  <c r="F19946" i="8"/>
  <c r="H19946" i="8" s="1"/>
  <c r="G19946" i="8"/>
  <c r="E19947" i="8"/>
  <c r="F19947" i="8"/>
  <c r="H19947" i="8" s="1"/>
  <c r="G19947" i="8"/>
  <c r="E19948" i="8"/>
  <c r="F19948" i="8"/>
  <c r="H19948" i="8" s="1"/>
  <c r="G19948" i="8"/>
  <c r="E19949" i="8"/>
  <c r="F19949" i="8"/>
  <c r="H19949" i="8" s="1"/>
  <c r="G19949" i="8"/>
  <c r="E19950" i="8"/>
  <c r="F19950" i="8"/>
  <c r="H19950" i="8" s="1"/>
  <c r="G19950" i="8"/>
  <c r="E19951" i="8"/>
  <c r="F19951" i="8"/>
  <c r="H19951" i="8" s="1"/>
  <c r="G19951" i="8"/>
  <c r="E19952" i="8"/>
  <c r="F19952" i="8"/>
  <c r="H19952" i="8" s="1"/>
  <c r="G19952" i="8"/>
  <c r="E19953" i="8"/>
  <c r="F19953" i="8"/>
  <c r="H19953" i="8" s="1"/>
  <c r="G19953" i="8"/>
  <c r="E19954" i="8"/>
  <c r="F19954" i="8"/>
  <c r="H19954" i="8" s="1"/>
  <c r="G19954" i="8"/>
  <c r="E19955" i="8"/>
  <c r="F19955" i="8"/>
  <c r="H19955" i="8" s="1"/>
  <c r="G19955" i="8"/>
  <c r="E19956" i="8"/>
  <c r="F19956" i="8"/>
  <c r="H19956" i="8" s="1"/>
  <c r="G19956" i="8"/>
  <c r="E19957" i="8"/>
  <c r="F19957" i="8"/>
  <c r="H19957" i="8" s="1"/>
  <c r="G19957" i="8"/>
  <c r="E19958" i="8"/>
  <c r="F19958" i="8"/>
  <c r="H19958" i="8" s="1"/>
  <c r="G19958" i="8"/>
  <c r="E19959" i="8"/>
  <c r="F19959" i="8"/>
  <c r="H19959" i="8" s="1"/>
  <c r="G19959" i="8"/>
  <c r="E19960" i="8"/>
  <c r="F19960" i="8"/>
  <c r="H19960" i="8" s="1"/>
  <c r="G19960" i="8"/>
  <c r="E19961" i="8"/>
  <c r="F19961" i="8"/>
  <c r="H19961" i="8" s="1"/>
  <c r="G19961" i="8"/>
  <c r="E19962" i="8"/>
  <c r="F19962" i="8"/>
  <c r="H19962" i="8" s="1"/>
  <c r="G19962" i="8"/>
  <c r="E19963" i="8"/>
  <c r="F19963" i="8"/>
  <c r="H19963" i="8" s="1"/>
  <c r="G19963" i="8"/>
  <c r="E19964" i="8"/>
  <c r="F19964" i="8"/>
  <c r="H19964" i="8" s="1"/>
  <c r="G19964" i="8"/>
  <c r="E19965" i="8"/>
  <c r="F19965" i="8"/>
  <c r="H19965" i="8" s="1"/>
  <c r="G19965" i="8"/>
  <c r="E19966" i="8"/>
  <c r="F19966" i="8"/>
  <c r="H19966" i="8" s="1"/>
  <c r="G19966" i="8"/>
  <c r="E19967" i="8"/>
  <c r="F19967" i="8"/>
  <c r="H19967" i="8" s="1"/>
  <c r="G19967" i="8"/>
  <c r="E19968" i="8"/>
  <c r="F19968" i="8"/>
  <c r="H19968" i="8" s="1"/>
  <c r="G19968" i="8"/>
  <c r="E19969" i="8"/>
  <c r="F19969" i="8"/>
  <c r="H19969" i="8" s="1"/>
  <c r="G19969" i="8"/>
  <c r="E19970" i="8"/>
  <c r="F19970" i="8"/>
  <c r="H19970" i="8" s="1"/>
  <c r="G19970" i="8"/>
  <c r="E19971" i="8"/>
  <c r="F19971" i="8"/>
  <c r="H19971" i="8" s="1"/>
  <c r="G19971" i="8"/>
  <c r="E19972" i="8"/>
  <c r="F19972" i="8"/>
  <c r="H19972" i="8" s="1"/>
  <c r="G19972" i="8"/>
  <c r="E19973" i="8"/>
  <c r="F19973" i="8"/>
  <c r="H19973" i="8" s="1"/>
  <c r="G19973" i="8"/>
  <c r="E19974" i="8"/>
  <c r="F19974" i="8"/>
  <c r="H19974" i="8" s="1"/>
  <c r="G19974" i="8"/>
  <c r="E19975" i="8"/>
  <c r="F19975" i="8"/>
  <c r="H19975" i="8" s="1"/>
  <c r="G19975" i="8"/>
  <c r="E19976" i="8"/>
  <c r="F19976" i="8"/>
  <c r="H19976" i="8" s="1"/>
  <c r="G19976" i="8"/>
  <c r="E19977" i="8"/>
  <c r="F19977" i="8"/>
  <c r="H19977" i="8" s="1"/>
  <c r="G19977" i="8"/>
  <c r="E19978" i="8"/>
  <c r="F19978" i="8"/>
  <c r="H19978" i="8" s="1"/>
  <c r="G19978" i="8"/>
  <c r="E19979" i="8"/>
  <c r="F19979" i="8"/>
  <c r="H19979" i="8" s="1"/>
  <c r="G19979" i="8"/>
  <c r="E19980" i="8"/>
  <c r="F19980" i="8"/>
  <c r="H19980" i="8" s="1"/>
  <c r="G19980" i="8"/>
  <c r="E19981" i="8"/>
  <c r="F19981" i="8"/>
  <c r="H19981" i="8" s="1"/>
  <c r="G19981" i="8"/>
  <c r="E19982" i="8"/>
  <c r="F19982" i="8"/>
  <c r="H19982" i="8" s="1"/>
  <c r="G19982" i="8"/>
  <c r="E19983" i="8"/>
  <c r="F19983" i="8"/>
  <c r="H19983" i="8" s="1"/>
  <c r="G19983" i="8"/>
  <c r="E19984" i="8"/>
  <c r="F19984" i="8"/>
  <c r="H19984" i="8" s="1"/>
  <c r="G19984" i="8"/>
  <c r="E19985" i="8"/>
  <c r="F19985" i="8"/>
  <c r="H19985" i="8" s="1"/>
  <c r="G19985" i="8"/>
  <c r="E19986" i="8"/>
  <c r="F19986" i="8"/>
  <c r="H19986" i="8" s="1"/>
  <c r="G19986" i="8"/>
  <c r="E19987" i="8"/>
  <c r="F19987" i="8"/>
  <c r="H19987" i="8" s="1"/>
  <c r="G19987" i="8"/>
  <c r="E19988" i="8"/>
  <c r="F19988" i="8"/>
  <c r="H19988" i="8" s="1"/>
  <c r="G19988" i="8"/>
  <c r="E19989" i="8"/>
  <c r="F19989" i="8"/>
  <c r="H19989" i="8" s="1"/>
  <c r="G19989" i="8"/>
  <c r="E19990" i="8"/>
  <c r="F19990" i="8"/>
  <c r="H19990" i="8" s="1"/>
  <c r="G19990" i="8"/>
  <c r="E19991" i="8"/>
  <c r="F19991" i="8"/>
  <c r="H19991" i="8" s="1"/>
  <c r="G19991" i="8"/>
  <c r="E19992" i="8"/>
  <c r="F19992" i="8"/>
  <c r="H19992" i="8" s="1"/>
  <c r="G19992" i="8"/>
  <c r="E19993" i="8"/>
  <c r="F19993" i="8"/>
  <c r="H19993" i="8" s="1"/>
  <c r="G19993" i="8"/>
  <c r="E19994" i="8"/>
  <c r="F19994" i="8"/>
  <c r="H19994" i="8" s="1"/>
  <c r="G19994" i="8"/>
  <c r="E19995" i="8"/>
  <c r="F19995" i="8"/>
  <c r="H19995" i="8" s="1"/>
  <c r="G19995" i="8"/>
  <c r="E19996" i="8"/>
  <c r="F19996" i="8"/>
  <c r="H19996" i="8" s="1"/>
  <c r="G19996" i="8"/>
  <c r="E19997" i="8"/>
  <c r="F19997" i="8"/>
  <c r="H19997" i="8" s="1"/>
  <c r="G19997" i="8"/>
  <c r="E19998" i="8"/>
  <c r="F19998" i="8"/>
  <c r="H19998" i="8" s="1"/>
  <c r="G19998" i="8"/>
  <c r="E19999" i="8"/>
  <c r="F19999" i="8"/>
  <c r="H19999" i="8" s="1"/>
  <c r="G19999" i="8"/>
  <c r="E20000" i="8"/>
  <c r="F20000" i="8"/>
  <c r="H20000" i="8" s="1"/>
  <c r="G20000" i="8"/>
  <c r="E20001" i="8"/>
  <c r="F20001" i="8"/>
  <c r="H20001" i="8" s="1"/>
  <c r="G20001" i="8"/>
  <c r="E20002" i="8"/>
  <c r="F20002" i="8" s="1"/>
  <c r="H20002" i="8" s="1"/>
  <c r="G20002" i="8"/>
  <c r="E20003" i="8"/>
  <c r="F20003" i="8"/>
  <c r="H20003" i="8" s="1"/>
  <c r="G20003" i="8"/>
  <c r="E20004" i="8"/>
  <c r="F20004" i="8"/>
  <c r="H20004" i="8" s="1"/>
  <c r="G20004" i="8"/>
  <c r="E20005" i="8"/>
  <c r="F20005" i="8"/>
  <c r="H20005" i="8" s="1"/>
  <c r="G20005" i="8"/>
  <c r="K11" i="9"/>
  <c r="K10" i="9"/>
  <c r="H16707" i="8" l="1"/>
  <c r="H16705" i="8"/>
  <c r="H16700" i="8"/>
  <c r="H16692" i="8"/>
  <c r="H16684" i="8"/>
  <c r="H16676" i="8"/>
  <c r="H16668" i="8"/>
  <c r="H16660" i="8"/>
  <c r="H16652" i="8"/>
  <c r="H16644" i="8"/>
  <c r="H16636" i="8"/>
  <c r="H16628" i="8"/>
  <c r="H16620" i="8"/>
  <c r="H16612" i="8"/>
  <c r="H16604" i="8"/>
  <c r="H16596" i="8"/>
  <c r="H16588" i="8"/>
  <c r="H16580" i="8"/>
  <c r="H16572" i="8"/>
  <c r="H16564" i="8"/>
  <c r="H16556" i="8"/>
  <c r="H16548" i="8"/>
  <c r="H16540" i="8"/>
  <c r="H16532" i="8"/>
  <c r="H16524" i="8"/>
  <c r="H16698" i="8"/>
  <c r="H16690" i="8"/>
  <c r="H16682" i="8"/>
  <c r="H16674" i="8"/>
  <c r="H16666" i="8"/>
  <c r="H16658" i="8"/>
  <c r="H16650" i="8"/>
  <c r="H16642" i="8"/>
  <c r="H16634" i="8"/>
  <c r="H16626" i="8"/>
  <c r="H16618" i="8"/>
  <c r="H16610" i="8"/>
  <c r="H16602" i="8"/>
  <c r="H16578" i="8"/>
  <c r="H14823" i="8"/>
  <c r="H14819" i="8"/>
  <c r="H14815" i="8"/>
  <c r="H14811" i="8"/>
  <c r="H14807" i="8"/>
  <c r="H14803" i="8"/>
  <c r="H14799" i="8"/>
  <c r="H14795" i="8"/>
  <c r="H14791" i="8"/>
  <c r="H14787" i="8"/>
  <c r="H14783" i="8"/>
  <c r="H14779" i="8"/>
  <c r="H14775" i="8"/>
  <c r="H14771" i="8"/>
  <c r="H14767" i="8"/>
  <c r="H14763" i="8"/>
  <c r="H14759" i="8"/>
  <c r="H14755" i="8"/>
  <c r="H14751" i="8"/>
  <c r="H14747" i="8"/>
  <c r="H14659" i="8"/>
  <c r="H14655" i="8"/>
  <c r="H14651" i="8"/>
  <c r="H14647" i="8"/>
  <c r="H14643" i="8"/>
  <c r="H14639" i="8"/>
  <c r="H14635" i="8"/>
  <c r="H14631" i="8"/>
  <c r="H14627" i="8"/>
  <c r="H14623" i="8"/>
  <c r="H14619" i="8"/>
  <c r="H14615" i="8"/>
  <c r="H14611" i="8"/>
  <c r="H14607" i="8"/>
  <c r="H14603" i="8"/>
  <c r="H14599" i="8"/>
  <c r="H14595" i="8"/>
  <c r="H14591" i="8"/>
  <c r="H14587" i="8"/>
  <c r="H14583" i="8"/>
  <c r="H14579" i="8"/>
  <c r="H14575" i="8"/>
  <c r="H14571" i="8"/>
  <c r="H14567" i="8"/>
  <c r="H14563" i="8"/>
  <c r="H14559" i="8"/>
  <c r="H14555" i="8"/>
  <c r="H14551" i="8"/>
  <c r="H14547" i="8"/>
  <c r="H12131" i="8"/>
  <c r="H12127" i="8"/>
  <c r="H12123" i="8"/>
  <c r="H12119" i="8"/>
  <c r="H12115" i="8"/>
  <c r="H12111" i="8"/>
  <c r="H12107" i="8"/>
  <c r="H12103" i="8"/>
  <c r="H12099" i="8"/>
  <c r="H12095" i="8"/>
  <c r="H12091" i="8"/>
  <c r="H12087" i="8"/>
  <c r="H12083" i="8"/>
  <c r="H12079" i="8"/>
  <c r="H12075" i="8"/>
  <c r="H12071" i="8"/>
  <c r="H12067" i="8"/>
  <c r="H12063" i="8"/>
  <c r="H12059" i="8"/>
  <c r="H12055" i="8"/>
  <c r="H12051" i="8"/>
  <c r="H12047" i="8"/>
  <c r="H12043" i="8"/>
  <c r="H12039" i="8"/>
  <c r="H12035" i="8"/>
  <c r="H12031" i="8"/>
  <c r="H12027" i="8"/>
  <c r="H12023" i="8"/>
  <c r="H12133" i="8"/>
  <c r="H12129" i="8"/>
  <c r="H12125" i="8"/>
  <c r="H12121" i="8"/>
  <c r="H12117" i="8"/>
  <c r="H12113" i="8"/>
  <c r="H12109" i="8"/>
  <c r="H12105" i="8"/>
  <c r="H12101" i="8"/>
  <c r="H12097" i="8"/>
  <c r="H12093" i="8"/>
  <c r="H12089" i="8"/>
  <c r="H12085" i="8"/>
  <c r="H12081" i="8"/>
  <c r="H12077" i="8"/>
  <c r="H12073" i="8"/>
  <c r="H12069" i="8"/>
  <c r="H12065" i="8"/>
  <c r="H12061" i="8"/>
  <c r="H12057" i="8"/>
  <c r="H12053" i="8"/>
  <c r="H12049" i="8"/>
  <c r="H12045" i="8"/>
  <c r="H12041" i="8"/>
  <c r="H12037" i="8"/>
  <c r="H12033" i="8"/>
  <c r="H12029" i="8"/>
  <c r="H12025" i="8"/>
  <c r="H11235" i="8"/>
  <c r="H11231" i="8"/>
  <c r="H10739" i="8"/>
  <c r="H10735" i="8"/>
  <c r="H10731" i="8"/>
  <c r="H10737" i="8"/>
  <c r="H10733" i="8"/>
  <c r="H11366" i="8"/>
  <c r="H11362" i="8"/>
  <c r="H11358" i="8"/>
  <c r="H11354" i="8"/>
  <c r="H11350" i="8"/>
  <c r="H11346" i="8"/>
  <c r="H11342" i="8"/>
  <c r="H11338" i="8"/>
  <c r="H11334" i="8"/>
  <c r="H11330" i="8"/>
  <c r="H11326" i="8"/>
  <c r="H11322" i="8"/>
  <c r="H11318" i="8"/>
  <c r="H11314" i="8"/>
  <c r="H11310" i="8"/>
  <c r="H11306" i="8"/>
  <c r="H11302" i="8"/>
  <c r="H11298" i="8"/>
  <c r="H11294" i="8"/>
  <c r="H11290" i="8"/>
  <c r="H11286" i="8"/>
  <c r="H11282" i="8"/>
  <c r="H11278" i="8"/>
  <c r="H11274" i="8"/>
  <c r="H11270" i="8"/>
  <c r="H11266" i="8"/>
  <c r="H11262" i="8"/>
  <c r="H11258" i="8"/>
  <c r="H11254" i="8"/>
  <c r="H11250" i="8"/>
  <c r="H11246" i="8"/>
  <c r="H11242" i="8"/>
  <c r="H11238" i="8"/>
  <c r="H11234" i="8"/>
  <c r="H11230" i="8"/>
  <c r="H11226" i="8"/>
  <c r="H11222" i="8"/>
  <c r="H11218" i="8"/>
  <c r="H11214" i="8"/>
  <c r="H11210" i="8"/>
  <c r="H11206" i="8"/>
  <c r="H11202" i="8"/>
  <c r="H11198" i="8"/>
  <c r="H11194" i="8"/>
  <c r="H11190" i="8"/>
  <c r="H11186" i="8"/>
  <c r="H11182" i="8"/>
  <c r="H11178" i="8"/>
  <c r="H11174" i="8"/>
  <c r="H11170" i="8"/>
  <c r="H11166" i="8"/>
  <c r="H11162" i="8"/>
  <c r="H11158" i="8"/>
  <c r="H11154" i="8"/>
  <c r="H11150" i="8"/>
  <c r="H11146" i="8"/>
  <c r="H11142" i="8"/>
  <c r="H11138" i="8"/>
  <c r="H11134" i="8"/>
  <c r="H11130" i="8"/>
  <c r="H11126" i="8"/>
  <c r="H11122" i="8"/>
  <c r="H11118" i="8"/>
  <c r="H11114" i="8"/>
  <c r="H11110" i="8"/>
  <c r="H11106" i="8"/>
  <c r="H11102" i="8"/>
  <c r="H11098" i="8"/>
  <c r="H11094" i="8"/>
  <c r="H11090" i="8"/>
  <c r="H11086" i="8"/>
  <c r="H11082" i="8"/>
  <c r="H11078" i="8"/>
  <c r="H11074" i="8"/>
  <c r="H11070" i="8"/>
  <c r="H11066" i="8"/>
  <c r="H11062" i="8"/>
  <c r="H11058" i="8"/>
  <c r="H11054" i="8"/>
  <c r="H11050" i="8"/>
  <c r="H11046" i="8"/>
  <c r="H11042" i="8"/>
  <c r="H11038" i="8"/>
  <c r="H11034" i="8"/>
  <c r="H11030" i="8"/>
  <c r="H11026" i="8"/>
  <c r="H11022" i="8"/>
  <c r="H11018" i="8"/>
  <c r="H11014" i="8"/>
  <c r="H11010" i="8"/>
  <c r="H11006" i="8"/>
  <c r="H11002" i="8"/>
  <c r="H10998" i="8"/>
  <c r="H10994" i="8"/>
  <c r="H10990" i="8"/>
  <c r="H10986" i="8"/>
  <c r="H10982" i="8"/>
  <c r="H10978" i="8"/>
  <c r="H10974" i="8"/>
  <c r="H10970" i="8"/>
  <c r="H10966" i="8"/>
  <c r="H10962" i="8"/>
  <c r="H10958" i="8"/>
  <c r="H10954" i="8"/>
  <c r="H10950" i="8"/>
  <c r="H10946" i="8"/>
  <c r="H10942" i="8"/>
  <c r="H10938" i="8"/>
  <c r="H10934" i="8"/>
  <c r="H10930" i="8"/>
  <c r="H10926" i="8"/>
  <c r="H10922" i="8"/>
  <c r="H10918" i="8"/>
  <c r="H10914" i="8"/>
  <c r="H10910" i="8"/>
  <c r="H10906" i="8"/>
  <c r="H10902" i="8"/>
  <c r="H10898" i="8"/>
  <c r="H10894" i="8"/>
  <c r="H10890" i="8"/>
  <c r="H10886" i="8"/>
  <c r="H10882" i="8"/>
  <c r="H10878" i="8"/>
  <c r="H10874" i="8"/>
  <c r="H10870" i="8"/>
  <c r="H10866" i="8"/>
  <c r="H7627" i="8"/>
  <c r="H7623" i="8"/>
  <c r="H7625" i="8"/>
  <c r="H6702" i="8"/>
  <c r="H6686" i="8"/>
  <c r="H6670" i="8"/>
  <c r="H6654" i="8"/>
  <c r="H6810" i="8"/>
  <c r="H6808" i="8"/>
  <c r="H6806" i="8"/>
  <c r="H6804" i="8"/>
  <c r="H6802" i="8"/>
  <c r="H6800" i="8"/>
  <c r="H6798" i="8"/>
  <c r="H6796" i="8"/>
  <c r="H6794" i="8"/>
  <c r="H6792" i="8"/>
  <c r="H6790" i="8"/>
  <c r="H6788" i="8"/>
  <c r="H6786" i="8"/>
  <c r="H6784" i="8"/>
  <c r="H6782" i="8"/>
  <c r="H6780" i="8"/>
  <c r="H6778" i="8"/>
  <c r="H6776" i="8"/>
  <c r="H6774" i="8"/>
  <c r="H6772" i="8"/>
  <c r="H6770" i="8"/>
  <c r="H6768" i="8"/>
  <c r="H6766" i="8"/>
  <c r="H6764" i="8"/>
  <c r="H6762" i="8"/>
  <c r="H6760" i="8"/>
  <c r="H6758" i="8"/>
  <c r="H6756" i="8"/>
  <c r="H6754" i="8"/>
  <c r="H6752" i="8"/>
  <c r="H6750" i="8"/>
  <c r="H6748" i="8"/>
  <c r="H6746" i="8"/>
  <c r="H6744" i="8"/>
  <c r="H6742" i="8"/>
  <c r="H6740" i="8"/>
  <c r="H6738" i="8"/>
  <c r="H6736" i="8"/>
  <c r="H6734" i="8"/>
  <c r="H6732" i="8"/>
  <c r="H6730" i="8"/>
  <c r="H6728" i="8"/>
  <c r="H6726" i="8"/>
  <c r="H6724" i="8"/>
  <c r="H6722" i="8"/>
  <c r="H6720" i="8"/>
  <c r="H6718" i="8"/>
  <c r="H6716" i="8"/>
  <c r="H6714" i="8"/>
  <c r="H6698" i="8"/>
  <c r="H6682" i="8"/>
  <c r="H6666" i="8"/>
  <c r="H6650" i="8"/>
  <c r="H6531" i="8"/>
  <c r="H6529" i="8"/>
  <c r="H6527" i="8"/>
  <c r="H6525" i="8"/>
  <c r="H6523" i="8"/>
  <c r="H6521" i="8"/>
  <c r="H6519" i="8"/>
  <c r="H6517" i="8"/>
  <c r="H6515" i="8"/>
  <c r="H6513" i="8"/>
  <c r="H6511" i="8"/>
  <c r="H6509" i="8"/>
  <c r="H6507" i="8"/>
  <c r="H6505" i="8"/>
  <c r="H6503" i="8"/>
  <c r="H6501" i="8"/>
  <c r="H6499" i="8"/>
  <c r="H6497" i="8"/>
  <c r="H6495" i="8"/>
  <c r="H6493" i="8"/>
  <c r="H6491" i="8"/>
  <c r="H6489" i="8"/>
  <c r="H6487" i="8"/>
  <c r="H6485" i="8"/>
  <c r="H6483" i="8"/>
  <c r="H6481" i="8"/>
  <c r="H6479" i="8"/>
  <c r="H6477" i="8"/>
  <c r="H6475" i="8"/>
  <c r="H6473" i="8"/>
  <c r="H6471" i="8"/>
  <c r="H6469" i="8"/>
  <c r="H6467" i="8"/>
  <c r="H6465" i="8"/>
  <c r="H6463" i="8"/>
  <c r="H6461" i="8"/>
  <c r="H6459" i="8"/>
  <c r="H6457" i="8"/>
  <c r="H6455" i="8"/>
  <c r="H6453" i="8"/>
  <c r="H6451" i="8"/>
  <c r="H6449" i="8"/>
  <c r="H6447" i="8"/>
  <c r="H6445" i="8"/>
  <c r="H6443" i="8"/>
  <c r="H6441" i="8"/>
  <c r="H6439" i="8"/>
  <c r="H6437" i="8"/>
  <c r="H6435" i="8"/>
  <c r="H6433" i="8"/>
  <c r="H6431" i="8"/>
  <c r="H6429" i="8"/>
  <c r="H6427" i="8"/>
  <c r="H6425" i="8"/>
  <c r="H6423" i="8"/>
  <c r="H6421" i="8"/>
  <c r="H6419" i="8"/>
  <c r="H6417" i="8"/>
  <c r="H6415" i="8"/>
  <c r="H6413" i="8"/>
  <c r="H6411" i="8"/>
  <c r="H6409" i="8"/>
  <c r="H6407" i="8"/>
  <c r="H6405" i="8"/>
  <c r="H6403" i="8"/>
  <c r="H6401" i="8"/>
  <c r="H6399" i="8"/>
  <c r="H6397" i="8"/>
  <c r="H6395" i="8"/>
  <c r="H6393" i="8"/>
  <c r="H6391" i="8"/>
  <c r="H6389" i="8"/>
  <c r="H6387" i="8"/>
  <c r="H6385" i="8"/>
  <c r="H6383" i="8"/>
  <c r="H6381" i="8"/>
  <c r="H6379" i="8"/>
  <c r="H6374" i="8"/>
  <c r="H6366" i="8"/>
  <c r="H6026" i="8"/>
  <c r="H6024" i="8"/>
  <c r="H6022" i="8"/>
  <c r="H6020" i="8"/>
  <c r="H6018" i="8"/>
  <c r="H6016" i="8"/>
  <c r="H6014" i="8"/>
  <c r="H6012" i="8"/>
  <c r="H6010" i="8"/>
  <c r="H6008" i="8"/>
  <c r="H6006" i="8"/>
  <c r="H6004" i="8"/>
  <c r="H6002" i="8"/>
  <c r="H6000" i="8"/>
  <c r="H5998" i="8"/>
  <c r="H5996" i="8"/>
  <c r="H5994" i="8"/>
  <c r="H5992" i="8"/>
  <c r="H5990" i="8"/>
  <c r="H5988" i="8"/>
  <c r="H5986" i="8"/>
  <c r="H5984" i="8"/>
  <c r="H5982" i="8"/>
  <c r="H5980" i="8"/>
  <c r="H5978" i="8"/>
  <c r="H5976" i="8"/>
  <c r="H5974" i="8"/>
  <c r="H5972" i="8"/>
  <c r="H5970" i="8"/>
  <c r="H5968" i="8"/>
  <c r="H5966" i="8"/>
  <c r="H5964" i="8"/>
  <c r="H5962" i="8"/>
  <c r="H5960" i="8"/>
  <c r="H5958" i="8"/>
  <c r="H5956" i="8"/>
  <c r="H5954" i="8"/>
  <c r="H5952" i="8"/>
  <c r="H5950" i="8"/>
  <c r="H5948" i="8"/>
  <c r="H5946" i="8"/>
  <c r="H5944" i="8"/>
  <c r="H5942" i="8"/>
  <c r="H5940" i="8"/>
  <c r="H5938" i="8"/>
  <c r="H5936" i="8"/>
  <c r="H5934" i="8"/>
  <c r="H5932" i="8"/>
  <c r="H5930" i="8"/>
  <c r="H5928" i="8"/>
  <c r="H5926" i="8"/>
  <c r="H5924" i="8"/>
  <c r="H5922" i="8"/>
  <c r="H5920" i="8"/>
  <c r="H5918" i="8"/>
  <c r="H5916" i="8"/>
  <c r="H5914" i="8"/>
  <c r="H5912" i="8"/>
  <c r="H5910" i="8"/>
  <c r="H5908" i="8"/>
  <c r="H5906" i="8"/>
  <c r="H5904" i="8"/>
  <c r="H5902" i="8"/>
  <c r="H5900" i="8"/>
  <c r="H5898" i="8"/>
  <c r="H5896" i="8"/>
  <c r="H5894" i="8"/>
  <c r="H5892" i="8"/>
  <c r="H5890" i="8"/>
  <c r="H5888" i="8"/>
  <c r="H5886" i="8"/>
  <c r="H5884" i="8"/>
  <c r="H5882" i="8"/>
  <c r="H5880" i="8"/>
  <c r="H5878" i="8"/>
  <c r="H5876" i="8"/>
  <c r="H5874" i="8"/>
  <c r="H5872" i="8"/>
  <c r="H5870" i="8"/>
  <c r="H5868" i="8"/>
  <c r="H5866" i="8"/>
  <c r="H5864" i="8"/>
  <c r="H5862" i="8"/>
  <c r="H5860" i="8"/>
  <c r="H5858" i="8"/>
  <c r="H5856" i="8"/>
  <c r="H5854" i="8"/>
  <c r="H5852" i="8"/>
  <c r="H5850" i="8"/>
  <c r="H5848" i="8"/>
  <c r="H5846" i="8"/>
  <c r="H5844" i="8"/>
  <c r="H5842" i="8"/>
  <c r="H5840" i="8"/>
  <c r="H5838" i="8"/>
  <c r="H5836" i="8"/>
  <c r="H5834" i="8"/>
  <c r="H5832" i="8"/>
  <c r="H5830" i="8"/>
  <c r="H5828" i="8"/>
  <c r="H5826" i="8"/>
  <c r="H5824" i="8"/>
  <c r="H5822" i="8"/>
  <c r="H5820" i="8"/>
  <c r="H5818" i="8"/>
  <c r="H5816" i="8"/>
  <c r="H5814" i="8"/>
  <c r="H5812" i="8"/>
  <c r="H5810" i="8"/>
  <c r="H5808" i="8"/>
  <c r="H5806" i="8"/>
  <c r="H5804" i="8"/>
  <c r="H5802" i="8"/>
  <c r="H5800" i="8"/>
  <c r="H5798" i="8"/>
  <c r="H5796" i="8"/>
  <c r="H5794" i="8"/>
  <c r="H5792" i="8"/>
  <c r="H5790" i="8"/>
  <c r="H5788" i="8"/>
  <c r="H5786" i="8"/>
  <c r="H5784" i="8"/>
  <c r="H5782" i="8"/>
  <c r="H5780" i="8"/>
  <c r="H5778" i="8"/>
  <c r="H5776" i="8"/>
  <c r="H5774" i="8"/>
  <c r="H5772" i="8"/>
  <c r="H5770" i="8"/>
  <c r="H5768" i="8"/>
  <c r="H5766" i="8"/>
  <c r="H5764" i="8"/>
  <c r="H5762" i="8"/>
  <c r="H5760" i="8"/>
  <c r="H5758" i="8"/>
  <c r="H5756" i="8"/>
  <c r="H5754" i="8"/>
  <c r="H5752" i="8"/>
  <c r="H5750" i="8"/>
  <c r="H5748" i="8"/>
  <c r="H5746" i="8"/>
  <c r="H5744" i="8"/>
  <c r="H5742" i="8"/>
  <c r="H5740" i="8"/>
  <c r="H5738" i="8"/>
  <c r="H5736" i="8"/>
  <c r="H5734" i="8"/>
  <c r="H5732" i="8"/>
  <c r="H5730" i="8"/>
  <c r="H5728" i="8"/>
  <c r="H5726" i="8"/>
  <c r="H5724" i="8"/>
  <c r="H5722" i="8"/>
  <c r="H5720" i="8"/>
  <c r="H5718" i="8"/>
  <c r="H5716" i="8"/>
  <c r="H5714" i="8"/>
  <c r="H5712" i="8"/>
  <c r="H5710" i="8"/>
  <c r="H5708" i="8"/>
  <c r="H5706" i="8"/>
  <c r="H5704" i="8"/>
  <c r="H5702" i="8"/>
  <c r="H5700" i="8"/>
  <c r="H5698" i="8"/>
  <c r="H5696" i="8"/>
  <c r="H5694" i="8"/>
  <c r="H5692" i="8"/>
  <c r="H5690" i="8"/>
  <c r="H6045" i="8"/>
  <c r="H6043" i="8"/>
  <c r="H6041" i="8"/>
  <c r="H6039" i="8"/>
  <c r="H6037" i="8"/>
  <c r="H6035" i="8"/>
  <c r="H6033" i="8"/>
  <c r="H6031" i="8"/>
  <c r="H6029" i="8"/>
  <c r="H6027" i="8"/>
  <c r="H6025" i="8"/>
  <c r="H6023" i="8"/>
  <c r="H6021" i="8"/>
  <c r="H6019" i="8"/>
  <c r="H6017" i="8"/>
  <c r="H6015" i="8"/>
  <c r="H6013" i="8"/>
  <c r="H6011" i="8"/>
  <c r="H6009" i="8"/>
  <c r="H6007" i="8"/>
  <c r="H6005" i="8"/>
  <c r="H6003" i="8"/>
  <c r="H6001" i="8"/>
  <c r="H5999" i="8"/>
  <c r="H5997" i="8"/>
  <c r="H5995" i="8"/>
  <c r="H5993" i="8"/>
  <c r="H5991" i="8"/>
  <c r="H5989" i="8"/>
  <c r="H5987" i="8"/>
  <c r="H5985" i="8"/>
  <c r="H5983" i="8"/>
  <c r="H5981" i="8"/>
  <c r="H5979" i="8"/>
  <c r="H5977" i="8"/>
  <c r="H5975" i="8"/>
  <c r="H5973" i="8"/>
  <c r="H5971" i="8"/>
  <c r="H5969" i="8"/>
  <c r="H5967" i="8"/>
  <c r="H5965" i="8"/>
  <c r="H5963" i="8"/>
  <c r="H5961" i="8"/>
  <c r="H5959" i="8"/>
  <c r="H5957" i="8"/>
  <c r="H5955" i="8"/>
  <c r="H5953" i="8"/>
  <c r="H5951" i="8"/>
  <c r="H5949" i="8"/>
  <c r="H5947" i="8"/>
  <c r="H5945" i="8"/>
  <c r="H5943" i="8"/>
  <c r="H5941" i="8"/>
  <c r="H5939" i="8"/>
  <c r="H5937" i="8"/>
  <c r="H5935" i="8"/>
  <c r="H5933" i="8"/>
  <c r="H5931" i="8"/>
  <c r="H5929" i="8"/>
  <c r="H5927" i="8"/>
  <c r="H5925" i="8"/>
  <c r="H5923" i="8"/>
  <c r="H5921" i="8"/>
  <c r="H5919" i="8"/>
  <c r="H5917" i="8"/>
  <c r="H5915" i="8"/>
  <c r="H5913" i="8"/>
  <c r="H5911" i="8"/>
  <c r="H5909" i="8"/>
  <c r="H5907" i="8"/>
  <c r="H5905" i="8"/>
  <c r="H5903" i="8"/>
  <c r="H5901" i="8"/>
  <c r="H5899" i="8"/>
  <c r="H5897" i="8"/>
  <c r="H5895" i="8"/>
  <c r="H5893" i="8"/>
  <c r="H5891" i="8"/>
  <c r="H5889" i="8"/>
  <c r="H5887" i="8"/>
  <c r="H5885" i="8"/>
  <c r="H5883" i="8"/>
  <c r="H5881" i="8"/>
  <c r="H5879" i="8"/>
  <c r="H5877" i="8"/>
  <c r="H5875" i="8"/>
  <c r="H5873" i="8"/>
  <c r="H5871" i="8"/>
  <c r="H5869" i="8"/>
  <c r="H5867" i="8"/>
  <c r="H5865" i="8"/>
  <c r="H5863" i="8"/>
  <c r="H5861" i="8"/>
  <c r="H5859" i="8"/>
  <c r="H5857" i="8"/>
  <c r="H5855" i="8"/>
  <c r="H5853" i="8"/>
  <c r="H5851" i="8"/>
  <c r="H5849" i="8"/>
  <c r="H5847" i="8"/>
  <c r="H5845" i="8"/>
  <c r="H5843" i="8"/>
  <c r="H5841" i="8"/>
  <c r="H5839" i="8"/>
  <c r="H5837" i="8"/>
  <c r="H5835" i="8"/>
  <c r="H5833" i="8"/>
  <c r="H5831" i="8"/>
  <c r="H5829" i="8"/>
  <c r="H5827" i="8"/>
  <c r="H5825" i="8"/>
  <c r="H5823" i="8"/>
  <c r="H5821" i="8"/>
  <c r="H5819" i="8"/>
  <c r="H5817" i="8"/>
  <c r="H5815" i="8"/>
  <c r="H5813" i="8"/>
  <c r="H5811" i="8"/>
  <c r="H5809" i="8"/>
  <c r="H5807" i="8"/>
  <c r="H5805" i="8"/>
  <c r="H5803" i="8"/>
  <c r="H5801" i="8"/>
  <c r="H5799" i="8"/>
  <c r="H5797" i="8"/>
  <c r="H5795" i="8"/>
  <c r="H5793" i="8"/>
  <c r="H5791" i="8"/>
  <c r="H5789" i="8"/>
  <c r="H5787" i="8"/>
  <c r="H5785" i="8"/>
  <c r="H5783" i="8"/>
  <c r="H5781" i="8"/>
  <c r="H5779" i="8"/>
  <c r="H5777" i="8"/>
  <c r="H5775" i="8"/>
  <c r="H5773" i="8"/>
  <c r="H5771" i="8"/>
  <c r="H5769" i="8"/>
  <c r="H5767" i="8"/>
  <c r="H5765" i="8"/>
  <c r="H5763" i="8"/>
  <c r="H5761" i="8"/>
  <c r="H5759" i="8"/>
  <c r="H5757" i="8"/>
  <c r="H5755" i="8"/>
  <c r="H5753" i="8"/>
  <c r="H5751" i="8"/>
  <c r="H5749" i="8"/>
  <c r="H5747" i="8"/>
  <c r="H5745" i="8"/>
  <c r="H5743" i="8"/>
  <c r="H5741" i="8"/>
  <c r="H5739" i="8"/>
  <c r="H5737" i="8"/>
  <c r="H5735" i="8"/>
  <c r="H5733" i="8"/>
  <c r="H5731" i="8"/>
  <c r="H5729" i="8"/>
  <c r="H5727" i="8"/>
  <c r="H5725" i="8"/>
  <c r="H5723" i="8"/>
  <c r="H5721" i="8"/>
  <c r="H5719" i="8"/>
  <c r="H5717" i="8"/>
  <c r="H5715" i="8"/>
  <c r="H5713" i="8"/>
  <c r="H5711" i="8"/>
  <c r="H5709" i="8"/>
  <c r="H5707" i="8"/>
  <c r="H5705" i="8"/>
  <c r="H5703" i="8"/>
  <c r="H5701" i="8"/>
  <c r="H5699" i="8"/>
  <c r="H5697" i="8"/>
  <c r="H5695" i="8"/>
  <c r="H5693" i="8"/>
  <c r="H5691" i="8"/>
  <c r="H5689" i="8"/>
  <c r="H5054" i="8"/>
  <c r="H5038" i="8"/>
  <c r="H5062" i="8"/>
  <c r="H5046" i="8"/>
  <c r="H5030" i="8"/>
  <c r="H2685" i="8"/>
  <c r="H2031" i="8"/>
  <c r="H2015" i="8"/>
  <c r="H1636" i="8"/>
  <c r="H1634" i="8"/>
  <c r="H824" i="8"/>
  <c r="H820" i="8"/>
  <c r="H816" i="8"/>
  <c r="H812" i="8"/>
  <c r="H808" i="8"/>
  <c r="H804" i="8"/>
  <c r="H800" i="8"/>
  <c r="H796" i="8"/>
  <c r="H568" i="8"/>
  <c r="H564" i="8"/>
  <c r="H393" i="8"/>
  <c r="H384" i="8"/>
  <c r="H212" i="8"/>
  <c r="H204" i="8"/>
  <c r="H200" i="8"/>
  <c r="H196" i="8"/>
  <c r="H192" i="8"/>
  <c r="H188" i="8"/>
  <c r="H184" i="8"/>
  <c r="H180" i="8"/>
  <c r="H176" i="8"/>
  <c r="H172" i="8"/>
  <c r="H168" i="8"/>
  <c r="H164" i="8"/>
  <c r="G116" i="7"/>
  <c r="I458" i="39" l="1"/>
  <c r="B6" i="39"/>
  <c r="B7" i="39"/>
  <c r="B8" i="39"/>
  <c r="B9" i="39"/>
  <c r="B10" i="39"/>
  <c r="B11" i="39"/>
  <c r="B12" i="39"/>
  <c r="B13" i="39"/>
  <c r="B14" i="39"/>
  <c r="B15" i="39"/>
  <c r="B16" i="39"/>
  <c r="B17" i="39"/>
  <c r="B18" i="39"/>
  <c r="B19" i="39"/>
  <c r="B20" i="39"/>
  <c r="B21" i="39"/>
  <c r="B22" i="39"/>
  <c r="B23" i="39"/>
  <c r="B24" i="39"/>
  <c r="B25" i="39"/>
  <c r="B26" i="39"/>
  <c r="B27" i="39"/>
  <c r="B28" i="39"/>
  <c r="B29" i="39"/>
  <c r="B30" i="39"/>
  <c r="B31" i="39"/>
  <c r="B32" i="39"/>
  <c r="B33" i="39"/>
  <c r="B34" i="39"/>
  <c r="B35" i="39"/>
  <c r="B36" i="39"/>
  <c r="B37" i="39"/>
  <c r="B38" i="39"/>
  <c r="B39" i="39"/>
  <c r="B40" i="39"/>
  <c r="B41" i="39"/>
  <c r="B42" i="39"/>
  <c r="B43" i="39"/>
  <c r="B44" i="39"/>
  <c r="B45" i="39"/>
  <c r="B46" i="39"/>
  <c r="B47" i="39"/>
  <c r="B48" i="39"/>
  <c r="B49" i="39"/>
  <c r="B50" i="39"/>
  <c r="B51" i="39"/>
  <c r="B52" i="39"/>
  <c r="B53" i="39"/>
  <c r="B54" i="39"/>
  <c r="B55" i="39"/>
  <c r="B56" i="39"/>
  <c r="B57" i="39"/>
  <c r="B58" i="39"/>
  <c r="B59" i="39"/>
  <c r="B60" i="39"/>
  <c r="B61" i="39"/>
  <c r="B62" i="39"/>
  <c r="B63" i="39"/>
  <c r="B64" i="39"/>
  <c r="B65" i="39"/>
  <c r="B66" i="39"/>
  <c r="B67" i="39"/>
  <c r="B68" i="39"/>
  <c r="B69" i="39"/>
  <c r="B70" i="39"/>
  <c r="B71" i="39"/>
  <c r="B72" i="39"/>
  <c r="B73" i="39"/>
  <c r="B74" i="39"/>
  <c r="B76" i="39"/>
  <c r="B77" i="39"/>
  <c r="B78" i="39"/>
  <c r="B79" i="39"/>
  <c r="B80" i="39"/>
  <c r="B81" i="39"/>
  <c r="B82" i="39"/>
  <c r="B83" i="39"/>
  <c r="B84" i="39"/>
  <c r="B85" i="39"/>
  <c r="B86" i="39"/>
  <c r="B87" i="39"/>
  <c r="B88" i="39"/>
  <c r="B89" i="39"/>
  <c r="B90" i="39"/>
  <c r="B91" i="39"/>
  <c r="B92" i="39"/>
  <c r="B93" i="39"/>
  <c r="B94" i="39"/>
  <c r="B95" i="39"/>
  <c r="B96" i="39"/>
  <c r="B97" i="39"/>
  <c r="B98" i="39"/>
  <c r="B99" i="39"/>
  <c r="B100" i="39"/>
  <c r="B101" i="39"/>
  <c r="B102" i="39"/>
  <c r="B103" i="39"/>
  <c r="B104" i="39"/>
  <c r="B105" i="39"/>
  <c r="B106" i="39"/>
  <c r="B107" i="39"/>
  <c r="B108" i="39"/>
  <c r="B109" i="39"/>
  <c r="B110" i="39"/>
  <c r="B111" i="39"/>
  <c r="B112" i="39"/>
  <c r="B113" i="39"/>
  <c r="B114" i="39"/>
  <c r="B115" i="39"/>
  <c r="B116" i="39"/>
  <c r="B117" i="39"/>
  <c r="B118" i="39"/>
  <c r="B119" i="39"/>
  <c r="B120" i="39"/>
  <c r="B121" i="39"/>
  <c r="B122" i="39"/>
  <c r="B123" i="39"/>
  <c r="B124" i="39"/>
  <c r="B125" i="39"/>
  <c r="B126" i="39"/>
  <c r="B127" i="39"/>
  <c r="B128" i="39"/>
  <c r="B129" i="39"/>
  <c r="B130" i="39"/>
  <c r="B131" i="39"/>
  <c r="B132" i="39"/>
  <c r="B133" i="39"/>
  <c r="B134" i="39"/>
  <c r="B135" i="39"/>
  <c r="B136" i="39"/>
  <c r="B137" i="39"/>
  <c r="B138" i="39"/>
  <c r="B139" i="39"/>
  <c r="B140" i="39"/>
  <c r="B141" i="39"/>
  <c r="B142" i="39"/>
  <c r="B143" i="39"/>
  <c r="B144" i="39"/>
  <c r="B145" i="39"/>
  <c r="B146" i="39"/>
  <c r="B147" i="39"/>
  <c r="B148" i="39"/>
  <c r="B149" i="39"/>
  <c r="B150" i="39"/>
  <c r="B151" i="39"/>
  <c r="B152" i="39"/>
  <c r="B153" i="39"/>
  <c r="B154" i="39"/>
  <c r="B155" i="39"/>
  <c r="B156" i="39"/>
  <c r="B157" i="39"/>
  <c r="B158" i="39"/>
  <c r="B159" i="39"/>
  <c r="B160" i="39"/>
  <c r="B161" i="39"/>
  <c r="B162" i="39"/>
  <c r="B163" i="39"/>
  <c r="B164" i="39"/>
  <c r="B165" i="39"/>
  <c r="B166" i="39"/>
  <c r="B167" i="39"/>
  <c r="B168" i="39"/>
  <c r="B169" i="39"/>
  <c r="B170" i="39"/>
  <c r="B171" i="39"/>
  <c r="B172" i="39"/>
  <c r="B173" i="39"/>
  <c r="B174" i="39"/>
  <c r="B175" i="39"/>
  <c r="B176" i="39"/>
  <c r="B177" i="39"/>
  <c r="B178" i="39"/>
  <c r="B179" i="39"/>
  <c r="B180" i="39"/>
  <c r="B181" i="39"/>
  <c r="B182" i="39"/>
  <c r="B183" i="39"/>
  <c r="B184" i="39"/>
  <c r="B185" i="39"/>
  <c r="B186" i="39"/>
  <c r="B187" i="39"/>
  <c r="B188" i="39"/>
  <c r="B189" i="39"/>
  <c r="B190" i="39"/>
  <c r="B191" i="39"/>
  <c r="B192" i="39"/>
  <c r="B193" i="39"/>
  <c r="B194" i="39"/>
  <c r="B195" i="39"/>
  <c r="B196" i="39"/>
  <c r="B197" i="39"/>
  <c r="B198" i="39"/>
  <c r="B199" i="39"/>
  <c r="B200" i="39"/>
  <c r="B201" i="39"/>
  <c r="B202" i="39"/>
  <c r="B203" i="39"/>
  <c r="B204" i="39"/>
  <c r="B205" i="39"/>
  <c r="B206" i="39"/>
  <c r="B207" i="39"/>
  <c r="B208" i="39"/>
  <c r="B209" i="39"/>
  <c r="B210" i="39"/>
  <c r="B211" i="39"/>
  <c r="B212" i="39"/>
  <c r="B213" i="39"/>
  <c r="B214" i="39"/>
  <c r="B215" i="39"/>
  <c r="B216" i="39"/>
  <c r="B217" i="39"/>
  <c r="B218" i="39"/>
  <c r="B219" i="39"/>
  <c r="B220" i="39"/>
  <c r="B221" i="39"/>
  <c r="B222" i="39"/>
  <c r="B223" i="39"/>
  <c r="B224" i="39"/>
  <c r="B225" i="39"/>
  <c r="B226" i="39"/>
  <c r="B227" i="39"/>
  <c r="B228" i="39"/>
  <c r="B229" i="39"/>
  <c r="B230" i="39"/>
  <c r="B231" i="39"/>
  <c r="B232" i="39"/>
  <c r="B233" i="39"/>
  <c r="B234" i="39"/>
  <c r="B235" i="39"/>
  <c r="B236" i="39"/>
  <c r="B237" i="39"/>
  <c r="B238" i="39"/>
  <c r="B239" i="39"/>
  <c r="B240" i="39"/>
  <c r="B241" i="39"/>
  <c r="B242" i="39"/>
  <c r="B243" i="39"/>
  <c r="B244" i="39"/>
  <c r="B245" i="39"/>
  <c r="B246" i="39"/>
  <c r="B247" i="39"/>
  <c r="B248" i="39"/>
  <c r="B249" i="39"/>
  <c r="B250" i="39"/>
  <c r="B251" i="39"/>
  <c r="B252" i="39"/>
  <c r="B253" i="39"/>
  <c r="B254" i="39"/>
  <c r="B255" i="39"/>
  <c r="B256" i="39"/>
  <c r="B257" i="39"/>
  <c r="B258" i="39"/>
  <c r="B259" i="39"/>
  <c r="B260" i="39"/>
  <c r="B261" i="39"/>
  <c r="B262" i="39"/>
  <c r="B263" i="39"/>
  <c r="B264" i="39"/>
  <c r="B265" i="39"/>
  <c r="B266" i="39"/>
  <c r="B267" i="39"/>
  <c r="B268" i="39"/>
  <c r="B269" i="39"/>
  <c r="B270" i="39"/>
  <c r="B271" i="39"/>
  <c r="B272" i="39"/>
  <c r="B273" i="39"/>
  <c r="B274" i="39"/>
  <c r="B275" i="39"/>
  <c r="B276" i="39"/>
  <c r="B277" i="39"/>
  <c r="B278" i="39"/>
  <c r="B279" i="39"/>
  <c r="B280" i="39"/>
  <c r="B281" i="39"/>
  <c r="B282" i="39"/>
  <c r="B283" i="39"/>
  <c r="B284" i="39"/>
  <c r="B285" i="39"/>
  <c r="B286" i="39"/>
  <c r="B287" i="39"/>
  <c r="B288" i="39"/>
  <c r="B289" i="39"/>
  <c r="B290" i="39"/>
  <c r="B291" i="39"/>
  <c r="B292" i="39"/>
  <c r="B293" i="39"/>
  <c r="B294" i="39"/>
  <c r="B295" i="39"/>
  <c r="B296" i="39"/>
  <c r="B297" i="39"/>
  <c r="B298" i="39"/>
  <c r="B299" i="39"/>
  <c r="B300" i="39"/>
  <c r="B301" i="39"/>
  <c r="B302" i="39"/>
  <c r="B303" i="39"/>
  <c r="B304" i="39"/>
  <c r="B305" i="39"/>
  <c r="B306" i="39"/>
  <c r="B307" i="39"/>
  <c r="B308" i="39"/>
  <c r="B309" i="39"/>
  <c r="B310" i="39"/>
  <c r="B311" i="39"/>
  <c r="B312" i="39"/>
  <c r="B313" i="39"/>
  <c r="B314" i="39"/>
  <c r="B315" i="39"/>
  <c r="B316" i="39"/>
  <c r="B317" i="39"/>
  <c r="B318" i="39"/>
  <c r="B319" i="39"/>
  <c r="B320" i="39"/>
  <c r="B321" i="39"/>
  <c r="B322" i="39"/>
  <c r="B323" i="39"/>
  <c r="B324" i="39"/>
  <c r="B325" i="39"/>
  <c r="B326" i="39"/>
  <c r="B327" i="39"/>
  <c r="B328" i="39"/>
  <c r="B329" i="39"/>
  <c r="B330" i="39"/>
  <c r="B331" i="39"/>
  <c r="B332" i="39"/>
  <c r="B333" i="39"/>
  <c r="B334" i="39"/>
  <c r="B335" i="39"/>
  <c r="B336" i="39"/>
  <c r="B337" i="39"/>
  <c r="B338" i="39"/>
  <c r="B339" i="39"/>
  <c r="B340" i="39"/>
  <c r="B341" i="39"/>
  <c r="B342" i="39"/>
  <c r="B343" i="39"/>
  <c r="B344" i="39"/>
  <c r="B345" i="39"/>
  <c r="B346" i="39"/>
  <c r="B347" i="39"/>
  <c r="B348" i="39"/>
  <c r="B349" i="39"/>
  <c r="B350" i="39"/>
  <c r="B351" i="39"/>
  <c r="B352" i="39"/>
  <c r="B353" i="39"/>
  <c r="B354" i="39"/>
  <c r="B355" i="39"/>
  <c r="B356" i="39"/>
  <c r="B357" i="39"/>
  <c r="B358" i="39"/>
  <c r="B359" i="39"/>
  <c r="B360" i="39"/>
  <c r="B361" i="39"/>
  <c r="B362" i="39"/>
  <c r="B363" i="39"/>
  <c r="B364" i="39"/>
  <c r="B365" i="39"/>
  <c r="B366" i="39"/>
  <c r="B367" i="39"/>
  <c r="B368" i="39"/>
  <c r="B369" i="39"/>
  <c r="B370" i="39"/>
  <c r="B371" i="39"/>
  <c r="B372" i="39"/>
  <c r="B373" i="39"/>
  <c r="B374" i="39"/>
  <c r="B375" i="39"/>
  <c r="B376" i="39"/>
  <c r="B377" i="39"/>
  <c r="B378" i="39"/>
  <c r="B379" i="39"/>
  <c r="B380" i="39"/>
  <c r="B381" i="39"/>
  <c r="B382" i="39"/>
  <c r="B383" i="39"/>
  <c r="B384" i="39"/>
  <c r="B385" i="39"/>
  <c r="B386" i="39"/>
  <c r="B387" i="39"/>
  <c r="B388" i="39"/>
  <c r="B389" i="39"/>
  <c r="B390" i="39"/>
  <c r="B391" i="39"/>
  <c r="B392" i="39"/>
  <c r="B393" i="39"/>
  <c r="B394" i="39"/>
  <c r="B395" i="39"/>
  <c r="B396" i="39"/>
  <c r="B397" i="39"/>
  <c r="B398" i="39"/>
  <c r="B399" i="39"/>
  <c r="B400" i="39"/>
  <c r="B401" i="39"/>
  <c r="B402" i="39"/>
  <c r="B403" i="39"/>
  <c r="B404" i="39"/>
  <c r="B405" i="39"/>
  <c r="B406" i="39"/>
  <c r="B407" i="39"/>
  <c r="B408" i="39"/>
  <c r="B409" i="39"/>
  <c r="B410" i="39"/>
  <c r="B411" i="39"/>
  <c r="B412" i="39"/>
  <c r="B413" i="39"/>
  <c r="B414" i="39"/>
  <c r="B415" i="39"/>
  <c r="B416" i="39"/>
  <c r="B417" i="39"/>
  <c r="B418" i="39"/>
  <c r="B419" i="39"/>
  <c r="B420" i="39"/>
  <c r="B421" i="39"/>
  <c r="B422" i="39"/>
  <c r="B423" i="39"/>
  <c r="B424" i="39"/>
  <c r="B425" i="39"/>
  <c r="B426" i="39"/>
  <c r="B427" i="39"/>
  <c r="B428" i="39"/>
  <c r="B429" i="39"/>
  <c r="B430" i="39"/>
  <c r="B431" i="39"/>
  <c r="B432" i="39"/>
  <c r="B433" i="39"/>
  <c r="B434" i="39"/>
  <c r="B435" i="39"/>
  <c r="B436" i="39"/>
  <c r="B437" i="39"/>
  <c r="B438" i="39"/>
  <c r="B439" i="39"/>
  <c r="B440" i="39"/>
  <c r="B441" i="39"/>
  <c r="B442" i="39"/>
  <c r="B443" i="39"/>
  <c r="B444" i="39"/>
  <c r="B445" i="39"/>
  <c r="B446" i="39"/>
  <c r="B447" i="39"/>
  <c r="B448" i="39"/>
  <c r="B449" i="39"/>
  <c r="B450" i="39"/>
  <c r="B451" i="39"/>
  <c r="B452" i="39"/>
  <c r="B453" i="39"/>
  <c r="B454" i="39"/>
  <c r="B455" i="39"/>
  <c r="B456" i="39"/>
  <c r="B457" i="39"/>
  <c r="B458" i="39"/>
  <c r="B459" i="39"/>
  <c r="B460" i="39"/>
  <c r="B461" i="39"/>
  <c r="B462" i="39"/>
  <c r="B463" i="39"/>
  <c r="B464" i="39"/>
  <c r="B465" i="39"/>
  <c r="B466" i="39"/>
  <c r="B467" i="39"/>
  <c r="B468" i="39"/>
  <c r="B469" i="39"/>
  <c r="B470" i="39"/>
  <c r="B471" i="39"/>
  <c r="B472" i="39"/>
  <c r="B473" i="39"/>
  <c r="B474" i="39"/>
  <c r="B475" i="39"/>
  <c r="B476" i="39"/>
  <c r="B477" i="39"/>
  <c r="B478" i="39"/>
  <c r="B479" i="39"/>
  <c r="B480" i="39"/>
  <c r="B481" i="39"/>
  <c r="B482" i="39"/>
  <c r="B483" i="39"/>
  <c r="B484" i="39"/>
  <c r="B485" i="39"/>
  <c r="B486" i="39"/>
  <c r="B487" i="39"/>
  <c r="B488" i="39"/>
  <c r="B489" i="39"/>
  <c r="B490" i="39"/>
  <c r="B491" i="39"/>
  <c r="B492" i="39"/>
  <c r="B493" i="39"/>
  <c r="B494" i="39"/>
  <c r="B495" i="39"/>
  <c r="B496" i="39"/>
  <c r="B497" i="39"/>
  <c r="B498" i="39"/>
  <c r="B499" i="39"/>
  <c r="B500" i="39"/>
  <c r="B501" i="39"/>
  <c r="B502" i="39"/>
  <c r="B503" i="39"/>
  <c r="B504" i="39"/>
  <c r="B505" i="39"/>
  <c r="B506" i="39"/>
  <c r="B507" i="39"/>
  <c r="B508" i="39"/>
  <c r="B509" i="39"/>
  <c r="B510" i="39"/>
  <c r="B511" i="39"/>
  <c r="B512" i="39"/>
  <c r="B513" i="39"/>
  <c r="B514" i="39"/>
  <c r="B515" i="39"/>
  <c r="B516" i="39"/>
  <c r="B517" i="39"/>
  <c r="B518" i="39"/>
  <c r="B519" i="39"/>
  <c r="B520" i="39"/>
  <c r="B521" i="39"/>
  <c r="B522" i="39"/>
  <c r="B523" i="39"/>
  <c r="B524" i="39"/>
  <c r="B525" i="39"/>
  <c r="B526" i="39"/>
  <c r="B527" i="39"/>
  <c r="B528" i="39"/>
  <c r="B529" i="39"/>
  <c r="B530" i="39"/>
  <c r="B531" i="39"/>
  <c r="B532" i="39"/>
  <c r="B533" i="39"/>
  <c r="B534" i="39"/>
  <c r="B535" i="39"/>
  <c r="B536" i="39"/>
  <c r="B537" i="39"/>
  <c r="B538" i="39"/>
  <c r="B539" i="39"/>
  <c r="B540" i="39"/>
  <c r="B541" i="39"/>
  <c r="B542" i="39"/>
  <c r="B543" i="39"/>
  <c r="B544" i="39"/>
  <c r="B545" i="39"/>
  <c r="B546" i="39"/>
  <c r="B547" i="39"/>
  <c r="B548" i="39"/>
  <c r="B549" i="39"/>
  <c r="B550" i="39"/>
  <c r="B551" i="39"/>
  <c r="B552" i="39"/>
  <c r="B553" i="39"/>
  <c r="B554" i="39"/>
  <c r="B555" i="39"/>
  <c r="B556" i="39"/>
  <c r="B557" i="39"/>
  <c r="B558" i="39"/>
  <c r="B559" i="39"/>
  <c r="B560" i="39"/>
  <c r="B561" i="39"/>
  <c r="B562" i="39"/>
  <c r="B563" i="39"/>
  <c r="B564" i="39"/>
  <c r="B565" i="39"/>
  <c r="B566" i="39"/>
  <c r="B567" i="39"/>
  <c r="B568" i="39"/>
  <c r="B569" i="39"/>
  <c r="B570" i="39"/>
  <c r="B571" i="39"/>
  <c r="B572" i="39"/>
  <c r="B573" i="39"/>
  <c r="B574" i="39"/>
  <c r="B575" i="39"/>
  <c r="B576" i="39"/>
  <c r="B577" i="39"/>
  <c r="B578" i="39"/>
  <c r="B579" i="39"/>
  <c r="B580" i="39"/>
  <c r="B581" i="39"/>
  <c r="B582" i="39"/>
  <c r="B583" i="39"/>
  <c r="B584" i="39"/>
  <c r="B585" i="39"/>
  <c r="B586" i="39"/>
  <c r="B587" i="39"/>
  <c r="B588" i="39"/>
  <c r="B589" i="39"/>
  <c r="B590" i="39"/>
  <c r="B591" i="39"/>
  <c r="B592" i="39"/>
  <c r="B593" i="39"/>
  <c r="B594" i="39"/>
  <c r="B595" i="39"/>
  <c r="B596" i="39"/>
  <c r="B597" i="39"/>
  <c r="B598" i="39"/>
  <c r="B599" i="39"/>
  <c r="B600" i="39"/>
  <c r="B601" i="39"/>
  <c r="B602" i="39"/>
  <c r="B603" i="39"/>
  <c r="B604" i="39"/>
  <c r="B605" i="39"/>
  <c r="B606" i="39"/>
  <c r="B607" i="39"/>
  <c r="B608" i="39"/>
  <c r="B609" i="39"/>
  <c r="B610" i="39"/>
  <c r="B611" i="39"/>
  <c r="B612" i="39"/>
  <c r="B613" i="39"/>
  <c r="B614" i="39"/>
  <c r="B615" i="39"/>
  <c r="B616" i="39"/>
  <c r="B617" i="39"/>
  <c r="B618" i="39"/>
  <c r="B619" i="39"/>
  <c r="B620" i="39"/>
  <c r="B621" i="39"/>
  <c r="B622" i="39"/>
  <c r="B623" i="39"/>
  <c r="B624" i="39"/>
  <c r="B625" i="39"/>
  <c r="B626" i="39"/>
  <c r="B627" i="39"/>
  <c r="B628" i="39"/>
  <c r="B629" i="39"/>
  <c r="B630" i="39"/>
  <c r="B631" i="39"/>
  <c r="B632" i="39"/>
  <c r="B633" i="39"/>
  <c r="B634" i="39"/>
  <c r="B635" i="39"/>
  <c r="B636" i="39"/>
  <c r="B637" i="39"/>
  <c r="B638" i="39"/>
  <c r="B639" i="39"/>
  <c r="B640" i="39"/>
  <c r="B641" i="39"/>
  <c r="B642" i="39"/>
  <c r="B643" i="39"/>
  <c r="B644" i="39"/>
  <c r="B645" i="39"/>
  <c r="B646" i="39"/>
  <c r="B647" i="39"/>
  <c r="B648" i="39"/>
  <c r="B649" i="39"/>
  <c r="B650" i="39"/>
  <c r="B651" i="39"/>
  <c r="B652" i="39"/>
  <c r="B653" i="39"/>
  <c r="B654" i="39"/>
  <c r="B655" i="39"/>
  <c r="B656" i="39"/>
  <c r="B657" i="39"/>
  <c r="B658" i="39"/>
  <c r="B659" i="39"/>
  <c r="B660" i="39"/>
  <c r="B661" i="39"/>
  <c r="B662" i="39"/>
  <c r="B663" i="39"/>
  <c r="B664" i="39"/>
  <c r="B665" i="39"/>
  <c r="B666" i="39"/>
  <c r="B667" i="39"/>
  <c r="B668" i="39"/>
  <c r="B669" i="39"/>
  <c r="B670" i="39"/>
  <c r="B671" i="39"/>
  <c r="B672" i="39"/>
  <c r="B673" i="39"/>
  <c r="B674" i="39"/>
  <c r="B675" i="39"/>
  <c r="B676" i="39"/>
  <c r="B677" i="39"/>
  <c r="B678" i="39"/>
  <c r="B679" i="39"/>
  <c r="B680" i="39"/>
  <c r="B681" i="39"/>
  <c r="B682" i="39"/>
  <c r="B683" i="39"/>
  <c r="B684" i="39"/>
  <c r="B685" i="39"/>
  <c r="B686" i="39"/>
  <c r="B687" i="39"/>
  <c r="B688" i="39"/>
  <c r="B689" i="39"/>
  <c r="B690" i="39"/>
  <c r="B691" i="39"/>
  <c r="B692" i="39"/>
  <c r="B693" i="39"/>
  <c r="B694" i="39"/>
  <c r="B695" i="39"/>
  <c r="B696" i="39"/>
  <c r="B697" i="39"/>
  <c r="B698" i="39"/>
  <c r="B699" i="39"/>
  <c r="B700" i="39"/>
  <c r="B701" i="39"/>
  <c r="B702" i="39"/>
  <c r="B703" i="39"/>
  <c r="B704" i="39"/>
  <c r="B705" i="39"/>
  <c r="B706" i="39"/>
  <c r="B707" i="39"/>
  <c r="B708" i="39"/>
  <c r="B709" i="39"/>
  <c r="B710" i="39"/>
  <c r="B711" i="39"/>
  <c r="B712" i="39"/>
  <c r="B713" i="39"/>
  <c r="B714" i="39"/>
  <c r="B715" i="39"/>
  <c r="B716" i="39"/>
  <c r="B717" i="39"/>
  <c r="B718" i="39"/>
  <c r="B719" i="39"/>
  <c r="B720" i="39"/>
  <c r="B721" i="39"/>
  <c r="B722" i="39"/>
  <c r="B723" i="39"/>
  <c r="B724" i="39"/>
  <c r="B725" i="39"/>
  <c r="B726" i="39"/>
  <c r="B727" i="39"/>
  <c r="B728" i="39"/>
  <c r="B729" i="39"/>
  <c r="B730" i="39"/>
  <c r="B731" i="39"/>
  <c r="B732" i="39"/>
  <c r="B733" i="39"/>
  <c r="B734" i="39"/>
  <c r="B735" i="39"/>
  <c r="B736" i="39"/>
  <c r="B737" i="39"/>
  <c r="B738" i="39"/>
  <c r="B739" i="39"/>
  <c r="B740" i="39"/>
  <c r="B741" i="39"/>
  <c r="B742" i="39"/>
  <c r="B743" i="39"/>
  <c r="B744" i="39"/>
  <c r="B745" i="39"/>
  <c r="B746" i="39"/>
  <c r="B747" i="39"/>
  <c r="B748" i="39"/>
  <c r="B749" i="39"/>
  <c r="B750" i="39"/>
  <c r="B751" i="39"/>
  <c r="B752" i="39"/>
  <c r="B753" i="39"/>
  <c r="B754" i="39"/>
  <c r="B755" i="39"/>
  <c r="B756" i="39"/>
  <c r="B757" i="39"/>
  <c r="B758" i="39"/>
  <c r="B759" i="39"/>
  <c r="B760" i="39"/>
  <c r="B761" i="39"/>
  <c r="B762" i="39"/>
  <c r="B763" i="39"/>
  <c r="B764" i="39"/>
  <c r="B765" i="39"/>
  <c r="B766" i="39"/>
  <c r="B767" i="39"/>
  <c r="B768" i="39"/>
  <c r="B769" i="39"/>
  <c r="B770" i="39"/>
  <c r="B771" i="39"/>
  <c r="B772" i="39"/>
  <c r="B773" i="39"/>
  <c r="B774" i="39"/>
  <c r="B775" i="39"/>
  <c r="B776" i="39"/>
  <c r="B777" i="39"/>
  <c r="B778" i="39"/>
  <c r="B779" i="39"/>
  <c r="B780" i="39"/>
  <c r="B781" i="39"/>
  <c r="B782" i="39"/>
  <c r="B783" i="39"/>
  <c r="B784" i="39"/>
  <c r="B785" i="39"/>
  <c r="B786" i="39"/>
  <c r="B787" i="39"/>
  <c r="B788" i="39"/>
  <c r="B789" i="39"/>
  <c r="B790" i="39"/>
  <c r="B791" i="39"/>
  <c r="B792" i="39"/>
  <c r="B793" i="39"/>
  <c r="B794" i="39"/>
  <c r="B795" i="39"/>
  <c r="B796" i="39"/>
  <c r="B797" i="39"/>
  <c r="B798" i="39"/>
  <c r="B799" i="39"/>
  <c r="B800" i="39"/>
  <c r="B801" i="39"/>
  <c r="B802" i="39"/>
  <c r="B803" i="39"/>
  <c r="B804" i="39"/>
  <c r="B805" i="39"/>
  <c r="B806" i="39"/>
  <c r="B807" i="39"/>
  <c r="B808" i="39"/>
  <c r="B809" i="39"/>
  <c r="B810" i="39"/>
  <c r="B811" i="39"/>
  <c r="B812" i="39"/>
  <c r="B813" i="39"/>
  <c r="B814" i="39"/>
  <c r="B815" i="39"/>
  <c r="B816" i="39"/>
  <c r="B817" i="39"/>
  <c r="B818" i="39"/>
  <c r="B819" i="39"/>
  <c r="B820" i="39"/>
  <c r="B821" i="39"/>
  <c r="B822" i="39"/>
  <c r="B823" i="39"/>
  <c r="B824" i="39"/>
  <c r="B825" i="39"/>
  <c r="B826" i="39"/>
  <c r="B827" i="39"/>
  <c r="B828" i="39"/>
  <c r="B829" i="39"/>
  <c r="B830" i="39"/>
  <c r="B831" i="39"/>
  <c r="B832" i="39"/>
  <c r="B833" i="39"/>
  <c r="B834" i="39"/>
  <c r="B835" i="39"/>
  <c r="B836" i="39"/>
  <c r="B837" i="39"/>
  <c r="B838" i="39"/>
  <c r="B839" i="39"/>
  <c r="B840" i="39"/>
  <c r="B841" i="39"/>
  <c r="B842" i="39"/>
  <c r="B843" i="39"/>
  <c r="B844" i="39"/>
  <c r="B845" i="39"/>
  <c r="B846" i="39"/>
  <c r="B847" i="39"/>
  <c r="B848" i="39"/>
  <c r="B849" i="39"/>
  <c r="B850" i="39"/>
  <c r="B851" i="39"/>
  <c r="B852" i="39"/>
  <c r="B853" i="39"/>
  <c r="B854" i="39"/>
  <c r="B855" i="39"/>
  <c r="B856" i="39"/>
  <c r="B857" i="39"/>
  <c r="B858" i="39"/>
  <c r="B859" i="39"/>
  <c r="B860" i="39"/>
  <c r="B861" i="39"/>
  <c r="B862" i="39"/>
  <c r="B863" i="39"/>
  <c r="B864" i="39"/>
  <c r="B865" i="39"/>
  <c r="B866" i="39"/>
  <c r="B867" i="39"/>
  <c r="B868" i="39"/>
  <c r="B869" i="39"/>
  <c r="B870" i="39"/>
  <c r="B871" i="39"/>
  <c r="B872" i="39"/>
  <c r="B873" i="39"/>
  <c r="B874" i="39"/>
  <c r="B875" i="39"/>
  <c r="B876" i="39"/>
  <c r="B877" i="39"/>
  <c r="B878" i="39"/>
  <c r="B879" i="39"/>
  <c r="B880" i="39"/>
  <c r="B881" i="39"/>
  <c r="B882" i="39"/>
  <c r="B883" i="39"/>
  <c r="B884" i="39"/>
  <c r="B885" i="39"/>
  <c r="B886" i="39"/>
  <c r="B887" i="39"/>
  <c r="B888" i="39"/>
  <c r="B889" i="39"/>
  <c r="B890" i="39"/>
  <c r="B891" i="39"/>
  <c r="B892" i="39"/>
  <c r="B893" i="39"/>
  <c r="B894" i="39"/>
  <c r="B895" i="39"/>
  <c r="B896" i="39"/>
  <c r="B897" i="39"/>
  <c r="B898" i="39"/>
  <c r="B899" i="39"/>
  <c r="B900" i="39"/>
  <c r="B901" i="39"/>
  <c r="B902" i="39"/>
  <c r="B903" i="39"/>
  <c r="B904" i="39"/>
  <c r="B905" i="39"/>
  <c r="B906" i="39"/>
  <c r="B907" i="39"/>
  <c r="B908" i="39"/>
  <c r="B909" i="39"/>
  <c r="B910" i="39"/>
  <c r="B911" i="39"/>
  <c r="B912" i="39"/>
  <c r="B913" i="39"/>
  <c r="B914" i="39"/>
  <c r="B915" i="39"/>
  <c r="B916" i="39"/>
  <c r="B917" i="39"/>
  <c r="B918" i="39"/>
  <c r="B919" i="39"/>
  <c r="B920" i="39"/>
  <c r="B921" i="39"/>
  <c r="B922" i="39"/>
  <c r="B923" i="39"/>
  <c r="B924" i="39"/>
  <c r="B925" i="39"/>
  <c r="B926" i="39"/>
  <c r="B927" i="39"/>
  <c r="B928" i="39"/>
  <c r="B929" i="39"/>
  <c r="B930" i="39"/>
  <c r="B931" i="39"/>
  <c r="B932" i="39"/>
  <c r="B933" i="39"/>
  <c r="B934" i="39"/>
  <c r="B935" i="39"/>
  <c r="B936" i="39"/>
  <c r="B937" i="39"/>
  <c r="B938" i="39"/>
  <c r="B939" i="39"/>
  <c r="B940" i="39"/>
  <c r="B941" i="39"/>
  <c r="B942" i="39"/>
  <c r="B943" i="39"/>
  <c r="B944" i="39"/>
  <c r="B945" i="39"/>
  <c r="B946" i="39"/>
  <c r="B947" i="39"/>
  <c r="B948" i="39"/>
  <c r="B949" i="39"/>
  <c r="B950" i="39"/>
  <c r="B951" i="39"/>
  <c r="B952" i="39"/>
  <c r="B953" i="39"/>
  <c r="B954" i="39"/>
  <c r="B955" i="39"/>
  <c r="B956" i="39"/>
  <c r="B957" i="39"/>
  <c r="B958" i="39"/>
  <c r="B959" i="39"/>
  <c r="B960" i="39"/>
  <c r="B961" i="39"/>
  <c r="B962" i="39"/>
  <c r="B963" i="39"/>
  <c r="B964" i="39"/>
  <c r="B965" i="39"/>
  <c r="B966" i="39"/>
  <c r="B967" i="39"/>
  <c r="B968" i="39"/>
  <c r="B969" i="39"/>
  <c r="B970" i="39"/>
  <c r="B971" i="39"/>
  <c r="B972" i="39"/>
  <c r="B973" i="39"/>
  <c r="B974" i="39"/>
  <c r="B975" i="39"/>
  <c r="B976" i="39"/>
  <c r="B977" i="39"/>
  <c r="B978" i="39"/>
  <c r="B979" i="39"/>
  <c r="B980" i="39"/>
  <c r="B981" i="39"/>
  <c r="B982" i="39"/>
  <c r="B983" i="39"/>
  <c r="B984" i="39"/>
  <c r="B985" i="39"/>
  <c r="B986" i="39"/>
  <c r="B987" i="39"/>
  <c r="B988" i="39"/>
  <c r="B989" i="39"/>
  <c r="B990" i="39"/>
  <c r="B991" i="39"/>
  <c r="B992" i="39"/>
  <c r="B993" i="39"/>
  <c r="B994" i="39"/>
  <c r="B995" i="39"/>
  <c r="B996" i="39"/>
  <c r="B997" i="39"/>
  <c r="B998" i="39"/>
  <c r="B999" i="39"/>
  <c r="B1000" i="39"/>
  <c r="B1001" i="39"/>
  <c r="B1002" i="39"/>
  <c r="B1003" i="39"/>
  <c r="B1004" i="39"/>
  <c r="B1005" i="39"/>
  <c r="B1006" i="39"/>
  <c r="B1007" i="39"/>
  <c r="B1008" i="39"/>
  <c r="B1009" i="39"/>
  <c r="B1010" i="39"/>
  <c r="B1011" i="39"/>
  <c r="B1012" i="39"/>
  <c r="B1013" i="39"/>
  <c r="B1014" i="39"/>
  <c r="B1015" i="39"/>
  <c r="B1016" i="39"/>
  <c r="B1017" i="39"/>
  <c r="B1018" i="39"/>
  <c r="B1019" i="39"/>
  <c r="B1020" i="39"/>
  <c r="B1021" i="39"/>
  <c r="B1022" i="39"/>
  <c r="B1023" i="39"/>
  <c r="B1024" i="39"/>
  <c r="B1025" i="39"/>
  <c r="B1026" i="39"/>
  <c r="B1027" i="39"/>
  <c r="B1028" i="39"/>
  <c r="B1029" i="39"/>
  <c r="B1030" i="39"/>
  <c r="B1031" i="39"/>
  <c r="B1032" i="39"/>
  <c r="B1033" i="39"/>
  <c r="B1034" i="39"/>
  <c r="B1035" i="39"/>
  <c r="B1036" i="39"/>
  <c r="B1037" i="39"/>
  <c r="B1038" i="39"/>
  <c r="B1039" i="39"/>
  <c r="B1040" i="39"/>
  <c r="B1041" i="39"/>
  <c r="B1042" i="39"/>
  <c r="B1043" i="39"/>
  <c r="B1044" i="39"/>
  <c r="B1045" i="39"/>
  <c r="B1046" i="39"/>
  <c r="B1047" i="39"/>
  <c r="B1048" i="39"/>
  <c r="B1049" i="39"/>
  <c r="B1050" i="39"/>
  <c r="B1051" i="39"/>
  <c r="B1052" i="39"/>
  <c r="B1053" i="39"/>
  <c r="B1054" i="39"/>
  <c r="B1055" i="39"/>
  <c r="B1056" i="39"/>
  <c r="B1057" i="39"/>
  <c r="B1058" i="39"/>
  <c r="B1059" i="39"/>
  <c r="B1060" i="39"/>
  <c r="B1061" i="39"/>
  <c r="B1062" i="39"/>
  <c r="B1063" i="39"/>
  <c r="B1064" i="39"/>
  <c r="B1065" i="39"/>
  <c r="B1066" i="39"/>
  <c r="B1067" i="39"/>
  <c r="B1068" i="39"/>
  <c r="B1069" i="39"/>
  <c r="B1070" i="39"/>
  <c r="B1071" i="39"/>
  <c r="B1072" i="39"/>
  <c r="B1073" i="39"/>
  <c r="B1074" i="39"/>
  <c r="B1075" i="39"/>
  <c r="B1076" i="39"/>
  <c r="B1077" i="39"/>
  <c r="B1078" i="39"/>
  <c r="B1079" i="39"/>
  <c r="B1080" i="39"/>
  <c r="B1081" i="39"/>
  <c r="B1082" i="39"/>
  <c r="B1083" i="39"/>
  <c r="B1084" i="39"/>
  <c r="B1085" i="39"/>
  <c r="B1086" i="39"/>
  <c r="B1087" i="39"/>
  <c r="B1088" i="39"/>
  <c r="B1089" i="39"/>
  <c r="B1090" i="39"/>
  <c r="B1091" i="39"/>
  <c r="B1092" i="39"/>
  <c r="B1093" i="39"/>
  <c r="B1094" i="39"/>
  <c r="B1095" i="39"/>
  <c r="B1096" i="39"/>
  <c r="B1097" i="39"/>
  <c r="B1098" i="39"/>
  <c r="B1099" i="39"/>
  <c r="B1100" i="39"/>
  <c r="B1101" i="39"/>
  <c r="B1102" i="39"/>
  <c r="B1103" i="39"/>
  <c r="B1104" i="39"/>
  <c r="B1105" i="39"/>
  <c r="B1106" i="39"/>
  <c r="B1107" i="39"/>
  <c r="B1108" i="39"/>
  <c r="B1109" i="39"/>
  <c r="B1110" i="39"/>
  <c r="B1111" i="39"/>
  <c r="B1112" i="39"/>
  <c r="B1113" i="39"/>
  <c r="B1114" i="39"/>
  <c r="B1115" i="39"/>
  <c r="B1116" i="39"/>
  <c r="B1117" i="39"/>
  <c r="B1118" i="39"/>
  <c r="B1119" i="39"/>
  <c r="B1120" i="39"/>
  <c r="B1121" i="39"/>
  <c r="B1122" i="39"/>
  <c r="B1123" i="39"/>
  <c r="B1124" i="39"/>
  <c r="B1125" i="39"/>
  <c r="B1126" i="39"/>
  <c r="B1127" i="39"/>
  <c r="B1128" i="39"/>
  <c r="B1129" i="39"/>
  <c r="B1130" i="39"/>
  <c r="B1131" i="39"/>
  <c r="B1132" i="39"/>
  <c r="B1133" i="39"/>
  <c r="B1134" i="39"/>
  <c r="B1135" i="39"/>
  <c r="B1136" i="39"/>
  <c r="B1137" i="39"/>
  <c r="B1138" i="39"/>
  <c r="B1139" i="39"/>
  <c r="B1140" i="39"/>
  <c r="B1141" i="39"/>
  <c r="B1142" i="39"/>
  <c r="B1143" i="39"/>
  <c r="B1144" i="39"/>
  <c r="B1145" i="39"/>
  <c r="B1146" i="39"/>
  <c r="B1147" i="39"/>
  <c r="B1148" i="39"/>
  <c r="B1149" i="39"/>
  <c r="B1150" i="39"/>
  <c r="B1151" i="39"/>
  <c r="B1152" i="39"/>
  <c r="B1153" i="39"/>
  <c r="B1154" i="39"/>
  <c r="B1155" i="39"/>
  <c r="B1156" i="39"/>
  <c r="B1157" i="39"/>
  <c r="B1158" i="39"/>
  <c r="B1159" i="39"/>
  <c r="B1160" i="39"/>
  <c r="B1161" i="39"/>
  <c r="B1162" i="39"/>
  <c r="B1163" i="39"/>
  <c r="B1164" i="39"/>
  <c r="B1165" i="39"/>
  <c r="B1166" i="39"/>
  <c r="B1167" i="39"/>
  <c r="B1168" i="39"/>
  <c r="B1169" i="39"/>
  <c r="B1170" i="39"/>
  <c r="B1171" i="39"/>
  <c r="B1172" i="39"/>
  <c r="B1173" i="39"/>
  <c r="B1174" i="39"/>
  <c r="B1175" i="39"/>
  <c r="B1176" i="39"/>
  <c r="B1177" i="39"/>
  <c r="B1178" i="39"/>
  <c r="B1179" i="39"/>
  <c r="B1180" i="39"/>
  <c r="B1181" i="39"/>
  <c r="B1182" i="39"/>
  <c r="B1183" i="39"/>
  <c r="B1184" i="39"/>
  <c r="B1185" i="39"/>
  <c r="B1186" i="39"/>
  <c r="B1187" i="39"/>
  <c r="B1188" i="39"/>
  <c r="B1189" i="39"/>
  <c r="B1190" i="39"/>
  <c r="B1191" i="39"/>
  <c r="B1192" i="39"/>
  <c r="B1193" i="39"/>
  <c r="B1194" i="39"/>
  <c r="B1195" i="39"/>
  <c r="B1196" i="39"/>
  <c r="B1197" i="39"/>
  <c r="B1198" i="39"/>
  <c r="B1199" i="39"/>
  <c r="B1200" i="39"/>
  <c r="B1201" i="39"/>
  <c r="B1202" i="39"/>
  <c r="B1203" i="39"/>
  <c r="B1204" i="39"/>
  <c r="B1205" i="39"/>
  <c r="B1206" i="39"/>
  <c r="B1207" i="39"/>
  <c r="B1208" i="39"/>
  <c r="B1209" i="39"/>
  <c r="B1210" i="39"/>
  <c r="B1211" i="39"/>
  <c r="B1212" i="39"/>
  <c r="B1213" i="39"/>
  <c r="B1214" i="39"/>
  <c r="B1215" i="39"/>
  <c r="B1216" i="39"/>
  <c r="B1217" i="39"/>
  <c r="B1218" i="39"/>
  <c r="B1219" i="39"/>
  <c r="B1220" i="39"/>
  <c r="B1221" i="39"/>
  <c r="B1222" i="39"/>
  <c r="B1223" i="39"/>
  <c r="B1224" i="39"/>
  <c r="B1225" i="39"/>
  <c r="B1226" i="39"/>
  <c r="B1227" i="39"/>
  <c r="B1228" i="39"/>
  <c r="B1229" i="39"/>
  <c r="B1230" i="39"/>
  <c r="B1231" i="39"/>
  <c r="B1232" i="39"/>
  <c r="B1233" i="39"/>
  <c r="B1234" i="39"/>
  <c r="B1235" i="39"/>
  <c r="B1236" i="39"/>
  <c r="B1237" i="39"/>
  <c r="B1238" i="39"/>
  <c r="B1239" i="39"/>
  <c r="B1240" i="39"/>
  <c r="B1241" i="39"/>
  <c r="B1242" i="39"/>
  <c r="B1243" i="39"/>
  <c r="B1244" i="39"/>
  <c r="B1245" i="39"/>
  <c r="B1246" i="39"/>
  <c r="B1247" i="39"/>
  <c r="B1248" i="39"/>
  <c r="B1249" i="39"/>
  <c r="B1250" i="39"/>
  <c r="B1251" i="39"/>
  <c r="B1252" i="39"/>
  <c r="B1253" i="39"/>
  <c r="B1254" i="39"/>
  <c r="B1255" i="39"/>
  <c r="B1256" i="39"/>
  <c r="B1257" i="39"/>
  <c r="B1258" i="39"/>
  <c r="B1259" i="39"/>
  <c r="B1260" i="39"/>
  <c r="B1261" i="39"/>
  <c r="B1262" i="39"/>
  <c r="B1263" i="39"/>
  <c r="B1264" i="39"/>
  <c r="B1265" i="39"/>
  <c r="B1266" i="39"/>
  <c r="B1267" i="39"/>
  <c r="B1268" i="39"/>
  <c r="B1269" i="39"/>
  <c r="B1270" i="39"/>
  <c r="B1271" i="39"/>
  <c r="B1272" i="39"/>
  <c r="B1273" i="39"/>
  <c r="B1274" i="39"/>
  <c r="B1275" i="39"/>
  <c r="B1276" i="39"/>
  <c r="B1277" i="39"/>
  <c r="B1278" i="39"/>
  <c r="B1279" i="39"/>
  <c r="B1280" i="39"/>
  <c r="B1281" i="39"/>
  <c r="B1282" i="39"/>
  <c r="B1283" i="39"/>
  <c r="B1284" i="39"/>
  <c r="B1285" i="39"/>
  <c r="B1286" i="39"/>
  <c r="B1287" i="39"/>
  <c r="B1288" i="39"/>
  <c r="B1289" i="39"/>
  <c r="B1290" i="39"/>
  <c r="B1291" i="39"/>
  <c r="B1292" i="39"/>
  <c r="B1293" i="39"/>
  <c r="B1294" i="39"/>
  <c r="B1295" i="39"/>
  <c r="B1296" i="39"/>
  <c r="B1297" i="39"/>
  <c r="B1298" i="39"/>
  <c r="B1299" i="39"/>
  <c r="B1300" i="39"/>
  <c r="B1301" i="39"/>
  <c r="B1302" i="39"/>
  <c r="B1303" i="39"/>
  <c r="B1304" i="39"/>
  <c r="B1305" i="39"/>
  <c r="B1306" i="39"/>
  <c r="B1307" i="39"/>
  <c r="B1308" i="39"/>
  <c r="B1309" i="39"/>
  <c r="B1310" i="39"/>
  <c r="B1311" i="39"/>
  <c r="B1312" i="39"/>
  <c r="B1313" i="39"/>
  <c r="B1314" i="39"/>
  <c r="B1315" i="39"/>
  <c r="B1316" i="39"/>
  <c r="B1317" i="39"/>
  <c r="B1318" i="39"/>
  <c r="B1319" i="39"/>
  <c r="B1320" i="39"/>
  <c r="B1321" i="39"/>
  <c r="B1322" i="39"/>
  <c r="B1323" i="39"/>
  <c r="B1324" i="39"/>
  <c r="B1325" i="39"/>
  <c r="B1326" i="39"/>
  <c r="B1327" i="39"/>
  <c r="B1328" i="39"/>
  <c r="B1329" i="39"/>
  <c r="B1330" i="39"/>
  <c r="B1331" i="39"/>
  <c r="B1332" i="39"/>
  <c r="B1333" i="39"/>
  <c r="B1334" i="39"/>
  <c r="B1335" i="39"/>
  <c r="B1336" i="39"/>
  <c r="B1337" i="39"/>
  <c r="B1338" i="39"/>
  <c r="B1339" i="39"/>
  <c r="B1340" i="39"/>
  <c r="B1341" i="39"/>
  <c r="B1342" i="39"/>
  <c r="B1343" i="39"/>
  <c r="B1344" i="39"/>
  <c r="B1345" i="39"/>
  <c r="B1346" i="39"/>
  <c r="B1347" i="39"/>
  <c r="B1348" i="39"/>
  <c r="B1349" i="39"/>
  <c r="B1350" i="39"/>
  <c r="B1351" i="39"/>
  <c r="B1352" i="39"/>
  <c r="B1353" i="39"/>
  <c r="B1354" i="39"/>
  <c r="B1355" i="39"/>
  <c r="B1356" i="39"/>
  <c r="B1357" i="39"/>
  <c r="B1358" i="39"/>
  <c r="B1359" i="39"/>
  <c r="B1360" i="39"/>
  <c r="B1361" i="39"/>
  <c r="B1362" i="39"/>
  <c r="B1363" i="39"/>
  <c r="B1364" i="39"/>
  <c r="B1365" i="39"/>
  <c r="B1366" i="39"/>
  <c r="B1367" i="39"/>
  <c r="B1368" i="39"/>
  <c r="B1369" i="39"/>
  <c r="B1370" i="39"/>
  <c r="B1371" i="39"/>
  <c r="B1372" i="39"/>
  <c r="B1373" i="39"/>
  <c r="B1374" i="39"/>
  <c r="B1375" i="39"/>
  <c r="B1376" i="39"/>
  <c r="B1377" i="39"/>
  <c r="B1378" i="39"/>
  <c r="B1379" i="39"/>
  <c r="B1380" i="39"/>
  <c r="B1381" i="39"/>
  <c r="B1382" i="39"/>
  <c r="B1383" i="39"/>
  <c r="B1384" i="39"/>
  <c r="B1385" i="39"/>
  <c r="B1386" i="39"/>
  <c r="B1387" i="39"/>
  <c r="B1388" i="39"/>
  <c r="B1389" i="39"/>
  <c r="B1390" i="39"/>
  <c r="B1391" i="39"/>
  <c r="B1392" i="39"/>
  <c r="B1393" i="39"/>
  <c r="B1394" i="39"/>
  <c r="B1395" i="39"/>
  <c r="B1396" i="39"/>
  <c r="B1397" i="39"/>
  <c r="B1398" i="39"/>
  <c r="B1399" i="39"/>
  <c r="B1400" i="39"/>
  <c r="B1401" i="39"/>
  <c r="B1402" i="39"/>
  <c r="B1403" i="39"/>
  <c r="B1404" i="39"/>
  <c r="B1405" i="39"/>
  <c r="B1406" i="39"/>
  <c r="B1407" i="39"/>
  <c r="B1408" i="39"/>
  <c r="B1409" i="39"/>
  <c r="B1410" i="39"/>
  <c r="B1411" i="39"/>
  <c r="B1412" i="39"/>
  <c r="B1413" i="39"/>
  <c r="B1414" i="39"/>
  <c r="B1415" i="39"/>
  <c r="B1416" i="39"/>
  <c r="B1417" i="39"/>
  <c r="B1418" i="39"/>
  <c r="B1419" i="39"/>
  <c r="B1420" i="39"/>
  <c r="B1421" i="39"/>
  <c r="B1422" i="39"/>
  <c r="B1423" i="39"/>
  <c r="B1424" i="39"/>
  <c r="B1425" i="39"/>
  <c r="B1426" i="39"/>
  <c r="B1427" i="39"/>
  <c r="B1428" i="39"/>
  <c r="B1429" i="39"/>
  <c r="B1430" i="39"/>
  <c r="B1431" i="39"/>
  <c r="B1432" i="39"/>
  <c r="B1433" i="39"/>
  <c r="B1434" i="39"/>
  <c r="B1435" i="39"/>
  <c r="B1436" i="39"/>
  <c r="B1437" i="39"/>
  <c r="B1438" i="39"/>
  <c r="B1439" i="39"/>
  <c r="B1440" i="39"/>
  <c r="B1441" i="39"/>
  <c r="B1442" i="39"/>
  <c r="B1443" i="39"/>
  <c r="B1444" i="39"/>
  <c r="B1445" i="39"/>
  <c r="B1446" i="39"/>
  <c r="B1447" i="39"/>
  <c r="B1448" i="39"/>
  <c r="B1449" i="39"/>
  <c r="B1450" i="39"/>
  <c r="B1451" i="39"/>
  <c r="B1452" i="39"/>
  <c r="B1453" i="39"/>
  <c r="B1454" i="39"/>
  <c r="B1455" i="39"/>
  <c r="B1456" i="39"/>
  <c r="B1457" i="39"/>
  <c r="B1458" i="39"/>
  <c r="B1459" i="39"/>
  <c r="B1460" i="39"/>
  <c r="B1461" i="39"/>
  <c r="B1462" i="39"/>
  <c r="B1463" i="39"/>
  <c r="B1464" i="39"/>
  <c r="B1465" i="39"/>
  <c r="B1466" i="39"/>
  <c r="B1467" i="39"/>
  <c r="B1468" i="39"/>
  <c r="B1469" i="39"/>
  <c r="B1470" i="39"/>
  <c r="B1471" i="39"/>
  <c r="B1472" i="39"/>
  <c r="B1473" i="39"/>
  <c r="C1473" i="39" s="1"/>
  <c r="B1474" i="39"/>
  <c r="C1474" i="39" s="1"/>
  <c r="B1475" i="39"/>
  <c r="B1476" i="39"/>
  <c r="B1477" i="39"/>
  <c r="B1478" i="39"/>
  <c r="B1479" i="39"/>
  <c r="B1480" i="39"/>
  <c r="B1481" i="39"/>
  <c r="C1481" i="39" s="1"/>
  <c r="B1482" i="39"/>
  <c r="C1482" i="39" s="1"/>
  <c r="B1483" i="39"/>
  <c r="B1484" i="39"/>
  <c r="B1485" i="39"/>
  <c r="B1486" i="39"/>
  <c r="B1487" i="39"/>
  <c r="B1488" i="39"/>
  <c r="B1489" i="39"/>
  <c r="C1489" i="39" s="1"/>
  <c r="B1490" i="39"/>
  <c r="C1490" i="39" s="1"/>
  <c r="B1491" i="39"/>
  <c r="B1492" i="39"/>
  <c r="B1493" i="39"/>
  <c r="B1494" i="39"/>
  <c r="B1495" i="39"/>
  <c r="B1496" i="39"/>
  <c r="B1497" i="39"/>
  <c r="C1497" i="39" s="1"/>
  <c r="B1498" i="39"/>
  <c r="C1498" i="39" s="1"/>
  <c r="B1499" i="39"/>
  <c r="B1500" i="39"/>
  <c r="B1501" i="39"/>
  <c r="B1502" i="39"/>
  <c r="B1503" i="39"/>
  <c r="B1504" i="39"/>
  <c r="B1505" i="39"/>
  <c r="C1505" i="39" s="1"/>
  <c r="B1506" i="39"/>
  <c r="C1506" i="39" s="1"/>
  <c r="B1507" i="39"/>
  <c r="B1508" i="39"/>
  <c r="B1509" i="39"/>
  <c r="B1510" i="39"/>
  <c r="B1511" i="39"/>
  <c r="B1512" i="39"/>
  <c r="B1513" i="39"/>
  <c r="C1513" i="39" s="1"/>
  <c r="B1514" i="39"/>
  <c r="C1514" i="39" s="1"/>
  <c r="B1515" i="39"/>
  <c r="B1516" i="39"/>
  <c r="B1517" i="39"/>
  <c r="B1518" i="39"/>
  <c r="B1519" i="39"/>
  <c r="B1520" i="39"/>
  <c r="B1521" i="39"/>
  <c r="C1521" i="39" s="1"/>
  <c r="B1522" i="39"/>
  <c r="C1522" i="39" s="1"/>
  <c r="B1523" i="39"/>
  <c r="B1524" i="39"/>
  <c r="B1525" i="39"/>
  <c r="B1526" i="39"/>
  <c r="B1527" i="39"/>
  <c r="B1528" i="39"/>
  <c r="B1529" i="39"/>
  <c r="C1529" i="39" s="1"/>
  <c r="B1530" i="39"/>
  <c r="C1530" i="39" s="1"/>
  <c r="B1531" i="39"/>
  <c r="B1532" i="39"/>
  <c r="B1533" i="39"/>
  <c r="B1534" i="39"/>
  <c r="B1535" i="39"/>
  <c r="B1536" i="39"/>
  <c r="B1537" i="39"/>
  <c r="C1537" i="39" s="1"/>
  <c r="B1538" i="39"/>
  <c r="C1538" i="39" s="1"/>
  <c r="B1539" i="39"/>
  <c r="B1540" i="39"/>
  <c r="B1541" i="39"/>
  <c r="B1542" i="39"/>
  <c r="B1543" i="39"/>
  <c r="B1544" i="39"/>
  <c r="B1545" i="39"/>
  <c r="C1545" i="39" s="1"/>
  <c r="B1546" i="39"/>
  <c r="C1546" i="39" s="1"/>
  <c r="B1547" i="39"/>
  <c r="B1548" i="39"/>
  <c r="B1549" i="39"/>
  <c r="B1550" i="39"/>
  <c r="B1551" i="39"/>
  <c r="B1552" i="39"/>
  <c r="B1553" i="39"/>
  <c r="C1553" i="39" s="1"/>
  <c r="B1554" i="39"/>
  <c r="C1554" i="39" s="1"/>
  <c r="B1555" i="39"/>
  <c r="B1556" i="39"/>
  <c r="B1557" i="39"/>
  <c r="B1558" i="39"/>
  <c r="B1559" i="39"/>
  <c r="B1560" i="39"/>
  <c r="B1561" i="39"/>
  <c r="C1561" i="39" s="1"/>
  <c r="B1562" i="39"/>
  <c r="C1562" i="39" s="1"/>
  <c r="B1563" i="39"/>
  <c r="B1564" i="39"/>
  <c r="B1565" i="39"/>
  <c r="B1566" i="39"/>
  <c r="B1567" i="39"/>
  <c r="B1568" i="39"/>
  <c r="B1569" i="39"/>
  <c r="C1569" i="39" s="1"/>
  <c r="B1570" i="39"/>
  <c r="C1570" i="39" s="1"/>
  <c r="B1571" i="39"/>
  <c r="B1572" i="39"/>
  <c r="B1573" i="39"/>
  <c r="B1574" i="39"/>
  <c r="B1575" i="39"/>
  <c r="B1576" i="39"/>
  <c r="B1577" i="39"/>
  <c r="C1577" i="39" s="1"/>
  <c r="B1578" i="39"/>
  <c r="C1578" i="39" s="1"/>
  <c r="B1579" i="39"/>
  <c r="B1580" i="39"/>
  <c r="B1581" i="39"/>
  <c r="B1582" i="39"/>
  <c r="B1583" i="39"/>
  <c r="B1584" i="39"/>
  <c r="B1585" i="39"/>
  <c r="C1585" i="39" s="1"/>
  <c r="B1586" i="39"/>
  <c r="C1586" i="39" s="1"/>
  <c r="B1587" i="39"/>
  <c r="B1588" i="39"/>
  <c r="B1589" i="39"/>
  <c r="B1590" i="39"/>
  <c r="B1591" i="39"/>
  <c r="B1592" i="39"/>
  <c r="C1592" i="39" s="1"/>
  <c r="B1593" i="39"/>
  <c r="B1594" i="39"/>
  <c r="B1595" i="39"/>
  <c r="B1596" i="39"/>
  <c r="C1596" i="39" s="1"/>
  <c r="B1597" i="39"/>
  <c r="C1597" i="39" s="1"/>
  <c r="B1598" i="39"/>
  <c r="B1599" i="39"/>
  <c r="B1600" i="39"/>
  <c r="C1600" i="39" s="1"/>
  <c r="B1601" i="39"/>
  <c r="C1601" i="39" s="1"/>
  <c r="B1602" i="39"/>
  <c r="C1602" i="39" s="1"/>
  <c r="B1603" i="39"/>
  <c r="B1604" i="39"/>
  <c r="B1605" i="39"/>
  <c r="B1606" i="39"/>
  <c r="B1607" i="39"/>
  <c r="B1608" i="39"/>
  <c r="B1609" i="39"/>
  <c r="B1610" i="39"/>
  <c r="B1611" i="39"/>
  <c r="B1612" i="39"/>
  <c r="B1613" i="39"/>
  <c r="B1614" i="39"/>
  <c r="B1615" i="39"/>
  <c r="B1616" i="39"/>
  <c r="B1617" i="39"/>
  <c r="B1618" i="39"/>
  <c r="B1619" i="39"/>
  <c r="B1620" i="39"/>
  <c r="B1621" i="39"/>
  <c r="B1622" i="39"/>
  <c r="B1623" i="39"/>
  <c r="B1624" i="39"/>
  <c r="B1625" i="39"/>
  <c r="B1626" i="39"/>
  <c r="B1627" i="39"/>
  <c r="B1628" i="39"/>
  <c r="B1629" i="39"/>
  <c r="B1630" i="39"/>
  <c r="B1631" i="39"/>
  <c r="B1632" i="39"/>
  <c r="B1633" i="39"/>
  <c r="B1634" i="39"/>
  <c r="B1635" i="39"/>
  <c r="B1636" i="39"/>
  <c r="B1637" i="39"/>
  <c r="B1638" i="39"/>
  <c r="B1639" i="39"/>
  <c r="B1640" i="39"/>
  <c r="B1641" i="39"/>
  <c r="B1642" i="39"/>
  <c r="B1643" i="39"/>
  <c r="B1644" i="39"/>
  <c r="B1645" i="39"/>
  <c r="B1646" i="39"/>
  <c r="B1647" i="39"/>
  <c r="B1648" i="39"/>
  <c r="B1649" i="39"/>
  <c r="B1650" i="39"/>
  <c r="B1651" i="39"/>
  <c r="B1652" i="39"/>
  <c r="B1653" i="39"/>
  <c r="B1654" i="39"/>
  <c r="B1655" i="39"/>
  <c r="B1656" i="39"/>
  <c r="B1657" i="39"/>
  <c r="B1658" i="39"/>
  <c r="B1659" i="39"/>
  <c r="B1660" i="39"/>
  <c r="B1661" i="39"/>
  <c r="B1662" i="39"/>
  <c r="B1663" i="39"/>
  <c r="B1664" i="39"/>
  <c r="B1665" i="39"/>
  <c r="B1666" i="39"/>
  <c r="B1667" i="39"/>
  <c r="B1668" i="39"/>
  <c r="B1669" i="39"/>
  <c r="B1670" i="39"/>
  <c r="B1671" i="39"/>
  <c r="B1672" i="39"/>
  <c r="B1673" i="39"/>
  <c r="B1674" i="39"/>
  <c r="B1675" i="39"/>
  <c r="B1676" i="39"/>
  <c r="B1677" i="39"/>
  <c r="B1678" i="39"/>
  <c r="B1679" i="39"/>
  <c r="B1680" i="39"/>
  <c r="B1681" i="39"/>
  <c r="B1682" i="39"/>
  <c r="B1683" i="39"/>
  <c r="B1684" i="39"/>
  <c r="B1685" i="39"/>
  <c r="B1686" i="39"/>
  <c r="B1687" i="39"/>
  <c r="B1688" i="39"/>
  <c r="B1689" i="39"/>
  <c r="B1690" i="39"/>
  <c r="B1691" i="39"/>
  <c r="B1692" i="39"/>
  <c r="B1693" i="39"/>
  <c r="B1694" i="39"/>
  <c r="B1695" i="39"/>
  <c r="B1696" i="39"/>
  <c r="B1697" i="39"/>
  <c r="B1698" i="39"/>
  <c r="B1699" i="39"/>
  <c r="B1700" i="39"/>
  <c r="B1701" i="39"/>
  <c r="B1702" i="39"/>
  <c r="B1703" i="39"/>
  <c r="B1704" i="39"/>
  <c r="B1705" i="39"/>
  <c r="B1706" i="39"/>
  <c r="B1707" i="39"/>
  <c r="B1708" i="39"/>
  <c r="B1709" i="39"/>
  <c r="B1710" i="39"/>
  <c r="B1711" i="39"/>
  <c r="B1712" i="39"/>
  <c r="B1713" i="39"/>
  <c r="B1714" i="39"/>
  <c r="B1715" i="39"/>
  <c r="B1716" i="39"/>
  <c r="B1717" i="39"/>
  <c r="B1718" i="39"/>
  <c r="B1719" i="39"/>
  <c r="B1720" i="39"/>
  <c r="B1721" i="39"/>
  <c r="B1722" i="39"/>
  <c r="B1723" i="39"/>
  <c r="B1724" i="39"/>
  <c r="B1725" i="39"/>
  <c r="B1726" i="39"/>
  <c r="B1727" i="39"/>
  <c r="B1728" i="39"/>
  <c r="B1729" i="39"/>
  <c r="B1730" i="39"/>
  <c r="B1731" i="39"/>
  <c r="B1732" i="39"/>
  <c r="B1733" i="39"/>
  <c r="B1734" i="39"/>
  <c r="B1735" i="39"/>
  <c r="B1736" i="39"/>
  <c r="B1737" i="39"/>
  <c r="B1738" i="39"/>
  <c r="B1739" i="39"/>
  <c r="B1740" i="39"/>
  <c r="B1741" i="39"/>
  <c r="B1742" i="39"/>
  <c r="B1743" i="39"/>
  <c r="B1744" i="39"/>
  <c r="B1745" i="39"/>
  <c r="B1746" i="39"/>
  <c r="B1747" i="39"/>
  <c r="B1748" i="39"/>
  <c r="B1749" i="39"/>
  <c r="B1750" i="39"/>
  <c r="B1751" i="39"/>
  <c r="B1752" i="39"/>
  <c r="B1753" i="39"/>
  <c r="B1754" i="39"/>
  <c r="B1755" i="39"/>
  <c r="B1756" i="39"/>
  <c r="B1757" i="39"/>
  <c r="B1758" i="39"/>
  <c r="B1759" i="39"/>
  <c r="B1760" i="39"/>
  <c r="B1761" i="39"/>
  <c r="B1762" i="39"/>
  <c r="B1763" i="39"/>
  <c r="B1764" i="39"/>
  <c r="B1765" i="39"/>
  <c r="B1766" i="39"/>
  <c r="B1767" i="39"/>
  <c r="B1768" i="39"/>
  <c r="B1769" i="39"/>
  <c r="B1770" i="39"/>
  <c r="B1771" i="39"/>
  <c r="B1772" i="39"/>
  <c r="B1773" i="39"/>
  <c r="B1774" i="39"/>
  <c r="B1775" i="39"/>
  <c r="B1776" i="39"/>
  <c r="B1777" i="39"/>
  <c r="B1778" i="39"/>
  <c r="B1779" i="39"/>
  <c r="B1780" i="39"/>
  <c r="B1781" i="39"/>
  <c r="B1782" i="39"/>
  <c r="B1783" i="39"/>
  <c r="B1784" i="39"/>
  <c r="B1785" i="39"/>
  <c r="B1786" i="39"/>
  <c r="B1787" i="39"/>
  <c r="B1788" i="39"/>
  <c r="B1789" i="39"/>
  <c r="B1790" i="39"/>
  <c r="B1791" i="39"/>
  <c r="B1792" i="39"/>
  <c r="B1793" i="39"/>
  <c r="B1794" i="39"/>
  <c r="B1795" i="39"/>
  <c r="B1796" i="39"/>
  <c r="B1797" i="39"/>
  <c r="B1798" i="39"/>
  <c r="B1799" i="39"/>
  <c r="B1800" i="39"/>
  <c r="B1801" i="39"/>
  <c r="B1802" i="39"/>
  <c r="B1803" i="39"/>
  <c r="B1804" i="39"/>
  <c r="B1805" i="39"/>
  <c r="B1806" i="39"/>
  <c r="B1807" i="39"/>
  <c r="B1808" i="39"/>
  <c r="B1809" i="39"/>
  <c r="B1810" i="39"/>
  <c r="B1811" i="39"/>
  <c r="B1812" i="39"/>
  <c r="B1813" i="39"/>
  <c r="B1814" i="39"/>
  <c r="B1815" i="39"/>
  <c r="B1816" i="39"/>
  <c r="B1817" i="39"/>
  <c r="B1818" i="39"/>
  <c r="B1819" i="39"/>
  <c r="B1820" i="39"/>
  <c r="B1821" i="39"/>
  <c r="B1822" i="39"/>
  <c r="B1823" i="39"/>
  <c r="B1824" i="39"/>
  <c r="B1825" i="39"/>
  <c r="B1826" i="39"/>
  <c r="B1827" i="39"/>
  <c r="B1828" i="39"/>
  <c r="B1829" i="39"/>
  <c r="B1830" i="39"/>
  <c r="B1831" i="39"/>
  <c r="B1832" i="39"/>
  <c r="B1833" i="39"/>
  <c r="B1834" i="39"/>
  <c r="B1835" i="39"/>
  <c r="B1836" i="39"/>
  <c r="B1837" i="39"/>
  <c r="B1838" i="39"/>
  <c r="B1839" i="39"/>
  <c r="B1840" i="39"/>
  <c r="B1841" i="39"/>
  <c r="B1842" i="39"/>
  <c r="B1843" i="39"/>
  <c r="B1844" i="39"/>
  <c r="B1845" i="39"/>
  <c r="B1846" i="39"/>
  <c r="B1847" i="39"/>
  <c r="B1848" i="39"/>
  <c r="B1849" i="39"/>
  <c r="B1850" i="39"/>
  <c r="B1851" i="39"/>
  <c r="B1852" i="39"/>
  <c r="B1853" i="39"/>
  <c r="B1854" i="39"/>
  <c r="B1855" i="39"/>
  <c r="B1856" i="39"/>
  <c r="B1857" i="39"/>
  <c r="B1858" i="39"/>
  <c r="B1859" i="39"/>
  <c r="B1860" i="39"/>
  <c r="B1861" i="39"/>
  <c r="B1862" i="39"/>
  <c r="B1863" i="39"/>
  <c r="B1864" i="39"/>
  <c r="B1865" i="39"/>
  <c r="B1866" i="39"/>
  <c r="B1867" i="39"/>
  <c r="B1868" i="39"/>
  <c r="B1869" i="39"/>
  <c r="B1870" i="39"/>
  <c r="B1871" i="39"/>
  <c r="B1872" i="39"/>
  <c r="B1873" i="39"/>
  <c r="B1874" i="39"/>
  <c r="B1875" i="39"/>
  <c r="B1876" i="39"/>
  <c r="B1877" i="39"/>
  <c r="B1878" i="39"/>
  <c r="B1879" i="39"/>
  <c r="B1880" i="39"/>
  <c r="B1881" i="39"/>
  <c r="B1882" i="39"/>
  <c r="B1883" i="39"/>
  <c r="B1884" i="39"/>
  <c r="B1885" i="39"/>
  <c r="B1886" i="39"/>
  <c r="B1887" i="39"/>
  <c r="B1888" i="39"/>
  <c r="B1889" i="39"/>
  <c r="B1890" i="39"/>
  <c r="B1891" i="39"/>
  <c r="B1892" i="39"/>
  <c r="B1893" i="39"/>
  <c r="B1894" i="39"/>
  <c r="B1895" i="39"/>
  <c r="B1896" i="39"/>
  <c r="B1897" i="39"/>
  <c r="B1898" i="39"/>
  <c r="B1899" i="39"/>
  <c r="B1900" i="39"/>
  <c r="B1901" i="39"/>
  <c r="B1902" i="39"/>
  <c r="B1903" i="39"/>
  <c r="B1904" i="39"/>
  <c r="B1905" i="39"/>
  <c r="B1906" i="39"/>
  <c r="B1907" i="39"/>
  <c r="B1908" i="39"/>
  <c r="B1909" i="39"/>
  <c r="B1910" i="39"/>
  <c r="B1911" i="39"/>
  <c r="B1912" i="39"/>
  <c r="B1913" i="39"/>
  <c r="B1914" i="39"/>
  <c r="B1915" i="39"/>
  <c r="B1916" i="39"/>
  <c r="B1917" i="39"/>
  <c r="B1918" i="39"/>
  <c r="B1919" i="39"/>
  <c r="B1920" i="39"/>
  <c r="B1921" i="39"/>
  <c r="B1922" i="39"/>
  <c r="B1923" i="39"/>
  <c r="B1924" i="39"/>
  <c r="B1925" i="39"/>
  <c r="B1926" i="39"/>
  <c r="B1927" i="39"/>
  <c r="B1928" i="39"/>
  <c r="B1929" i="39"/>
  <c r="B1930" i="39"/>
  <c r="B1931" i="39"/>
  <c r="B1932" i="39"/>
  <c r="B1933" i="39"/>
  <c r="B1934" i="39"/>
  <c r="B1935" i="39"/>
  <c r="B1936" i="39"/>
  <c r="B1937" i="39"/>
  <c r="B1938" i="39"/>
  <c r="B1939" i="39"/>
  <c r="B1940" i="39"/>
  <c r="B1941" i="39"/>
  <c r="B1942" i="39"/>
  <c r="B1943" i="39"/>
  <c r="B1944" i="39"/>
  <c r="B1945" i="39"/>
  <c r="B1946" i="39"/>
  <c r="B1947" i="39"/>
  <c r="B1948" i="39"/>
  <c r="B1949" i="39"/>
  <c r="B1950" i="39"/>
  <c r="B1951" i="39"/>
  <c r="B1952" i="39"/>
  <c r="B1953" i="39"/>
  <c r="B1954" i="39"/>
  <c r="B1955" i="39"/>
  <c r="B1956" i="39"/>
  <c r="B1957" i="39"/>
  <c r="B1958" i="39"/>
  <c r="B1959" i="39"/>
  <c r="B1960" i="39"/>
  <c r="B1961" i="39"/>
  <c r="B1962" i="39"/>
  <c r="B1963" i="39"/>
  <c r="B1964" i="39"/>
  <c r="B1965" i="39"/>
  <c r="B1966" i="39"/>
  <c r="B1967" i="39"/>
  <c r="B1968" i="39"/>
  <c r="B1969" i="39"/>
  <c r="B1970" i="39"/>
  <c r="B1971" i="39"/>
  <c r="B1972" i="39"/>
  <c r="B1973" i="39"/>
  <c r="B1974" i="39"/>
  <c r="B1975" i="39"/>
  <c r="B1976" i="39"/>
  <c r="B1977" i="39"/>
  <c r="B1978" i="39"/>
  <c r="B1979" i="39"/>
  <c r="B1980" i="39"/>
  <c r="B1981" i="39"/>
  <c r="B1982" i="39"/>
  <c r="B1983" i="39"/>
  <c r="B1984" i="39"/>
  <c r="B1985" i="39"/>
  <c r="B1986" i="39"/>
  <c r="B1987" i="39"/>
  <c r="B1988" i="39"/>
  <c r="B1989" i="39"/>
  <c r="B1990" i="39"/>
  <c r="B1991" i="39"/>
  <c r="B1992" i="39"/>
  <c r="B1993" i="39"/>
  <c r="B1994" i="39"/>
  <c r="B1995" i="39"/>
  <c r="B1996" i="39"/>
  <c r="B1997" i="39"/>
  <c r="B1998" i="39"/>
  <c r="B1999" i="39"/>
  <c r="B2000" i="39"/>
  <c r="B2001" i="39"/>
  <c r="A6" i="39"/>
  <c r="A7" i="39"/>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64" i="39"/>
  <c r="A65" i="39"/>
  <c r="A66" i="39"/>
  <c r="A67" i="39"/>
  <c r="A68" i="39"/>
  <c r="A69" i="39"/>
  <c r="A70" i="39"/>
  <c r="A71" i="39"/>
  <c r="A72" i="39"/>
  <c r="A73" i="39"/>
  <c r="A74" i="39"/>
  <c r="A75" i="39"/>
  <c r="A76" i="39"/>
  <c r="A77" i="39"/>
  <c r="A78" i="39"/>
  <c r="A79" i="39"/>
  <c r="A80" i="39"/>
  <c r="A81" i="39"/>
  <c r="A82" i="39"/>
  <c r="A83" i="39"/>
  <c r="A84" i="39"/>
  <c r="A85" i="39"/>
  <c r="A86" i="39"/>
  <c r="A87" i="39"/>
  <c r="A88" i="39"/>
  <c r="A89" i="39"/>
  <c r="A90" i="39"/>
  <c r="A91" i="39"/>
  <c r="A92" i="39"/>
  <c r="A93" i="39"/>
  <c r="A94" i="39"/>
  <c r="A95" i="39"/>
  <c r="A96" i="39"/>
  <c r="A97" i="39"/>
  <c r="A98" i="39"/>
  <c r="A99" i="39"/>
  <c r="A100" i="39"/>
  <c r="A101" i="39"/>
  <c r="A102" i="39"/>
  <c r="A103" i="39"/>
  <c r="A104" i="39"/>
  <c r="A105" i="39"/>
  <c r="A106" i="39"/>
  <c r="A107" i="39"/>
  <c r="A108" i="39"/>
  <c r="A109" i="39"/>
  <c r="A110" i="39"/>
  <c r="A111" i="39"/>
  <c r="A112" i="39"/>
  <c r="A113" i="39"/>
  <c r="A114" i="39"/>
  <c r="A115" i="39"/>
  <c r="A116" i="39"/>
  <c r="A117" i="39"/>
  <c r="A118" i="39"/>
  <c r="A119" i="39"/>
  <c r="A120" i="39"/>
  <c r="A121" i="39"/>
  <c r="A122" i="39"/>
  <c r="A123" i="39"/>
  <c r="A124" i="39"/>
  <c r="A125" i="39"/>
  <c r="A126" i="39"/>
  <c r="A127" i="39"/>
  <c r="A128" i="39"/>
  <c r="A129" i="39"/>
  <c r="A130" i="39"/>
  <c r="A131" i="39"/>
  <c r="A132" i="39"/>
  <c r="A133" i="39"/>
  <c r="A134" i="39"/>
  <c r="A135" i="39"/>
  <c r="A136" i="39"/>
  <c r="A137" i="39"/>
  <c r="A138" i="39"/>
  <c r="A139" i="39"/>
  <c r="A140" i="39"/>
  <c r="A141" i="39"/>
  <c r="A142" i="39"/>
  <c r="A143" i="39"/>
  <c r="A144" i="39"/>
  <c r="A145" i="39"/>
  <c r="A146" i="39"/>
  <c r="A147" i="39"/>
  <c r="A148" i="39"/>
  <c r="A149" i="39"/>
  <c r="A150" i="39"/>
  <c r="A151" i="39"/>
  <c r="A152" i="39"/>
  <c r="A153" i="39"/>
  <c r="A154" i="39"/>
  <c r="A155" i="39"/>
  <c r="A156" i="39"/>
  <c r="A157" i="39"/>
  <c r="A158" i="39"/>
  <c r="A159" i="39"/>
  <c r="A160" i="39"/>
  <c r="A161" i="39"/>
  <c r="A162" i="39"/>
  <c r="A163" i="39"/>
  <c r="A164" i="39"/>
  <c r="A165" i="39"/>
  <c r="A166" i="39"/>
  <c r="A167" i="39"/>
  <c r="A168" i="39"/>
  <c r="A169" i="39"/>
  <c r="A170" i="39"/>
  <c r="A171" i="39"/>
  <c r="A172" i="39"/>
  <c r="A173" i="39"/>
  <c r="A174" i="39"/>
  <c r="A175" i="39"/>
  <c r="A176" i="39"/>
  <c r="A177" i="39"/>
  <c r="A178" i="39"/>
  <c r="A179" i="39"/>
  <c r="A180" i="39"/>
  <c r="A181" i="39"/>
  <c r="A182" i="39"/>
  <c r="A183" i="39"/>
  <c r="A184" i="39"/>
  <c r="A185" i="39"/>
  <c r="A186" i="39"/>
  <c r="A187" i="39"/>
  <c r="A188" i="39"/>
  <c r="A189" i="39"/>
  <c r="A190" i="39"/>
  <c r="A191" i="39"/>
  <c r="A192" i="39"/>
  <c r="A193" i="39"/>
  <c r="A194" i="39"/>
  <c r="A195" i="39"/>
  <c r="A196" i="39"/>
  <c r="A197" i="39"/>
  <c r="A198" i="39"/>
  <c r="A199" i="39"/>
  <c r="A200" i="39"/>
  <c r="A201" i="39"/>
  <c r="A202" i="39"/>
  <c r="A203" i="39"/>
  <c r="A204" i="39"/>
  <c r="A205" i="39"/>
  <c r="A206" i="39"/>
  <c r="A207" i="39"/>
  <c r="A208" i="39"/>
  <c r="A209" i="39"/>
  <c r="A210" i="39"/>
  <c r="A211" i="39"/>
  <c r="A212" i="39"/>
  <c r="A213" i="39"/>
  <c r="A214" i="39"/>
  <c r="A215" i="39"/>
  <c r="A216" i="39"/>
  <c r="A217" i="39"/>
  <c r="A218" i="39"/>
  <c r="A219" i="39"/>
  <c r="A220" i="39"/>
  <c r="A221" i="39"/>
  <c r="A222" i="39"/>
  <c r="A223" i="39"/>
  <c r="A224" i="39"/>
  <c r="A225" i="39"/>
  <c r="A226" i="39"/>
  <c r="A227" i="39"/>
  <c r="A228" i="39"/>
  <c r="A229" i="39"/>
  <c r="A230" i="39"/>
  <c r="A231" i="39"/>
  <c r="A232" i="39"/>
  <c r="A233" i="39"/>
  <c r="A234" i="39"/>
  <c r="A235" i="39"/>
  <c r="A236" i="39"/>
  <c r="A237" i="39"/>
  <c r="A238" i="39"/>
  <c r="A239" i="39"/>
  <c r="A240" i="39"/>
  <c r="A241" i="39"/>
  <c r="A242" i="39"/>
  <c r="A243" i="39"/>
  <c r="A244" i="39"/>
  <c r="A245" i="39"/>
  <c r="A246" i="39"/>
  <c r="A247" i="39"/>
  <c r="A248" i="39"/>
  <c r="A249" i="39"/>
  <c r="A250" i="39"/>
  <c r="A251" i="39"/>
  <c r="A252" i="39"/>
  <c r="A253" i="39"/>
  <c r="A254" i="39"/>
  <c r="A255" i="39"/>
  <c r="A256" i="39"/>
  <c r="A257" i="39"/>
  <c r="A258" i="39"/>
  <c r="A259" i="39"/>
  <c r="A260" i="39"/>
  <c r="A261" i="39"/>
  <c r="A262" i="39"/>
  <c r="A263" i="39"/>
  <c r="A264" i="39"/>
  <c r="A265" i="39"/>
  <c r="A266" i="39"/>
  <c r="A267" i="39"/>
  <c r="A268" i="39"/>
  <c r="A269" i="39"/>
  <c r="A270" i="39"/>
  <c r="A271" i="39"/>
  <c r="A272" i="39"/>
  <c r="A273" i="39"/>
  <c r="A274" i="39"/>
  <c r="A275" i="39"/>
  <c r="A276" i="39"/>
  <c r="A277" i="39"/>
  <c r="A278" i="39"/>
  <c r="A279" i="39"/>
  <c r="A280" i="39"/>
  <c r="A281" i="39"/>
  <c r="A282" i="39"/>
  <c r="A283" i="39"/>
  <c r="A284" i="39"/>
  <c r="A285" i="39"/>
  <c r="A286" i="39"/>
  <c r="A287" i="39"/>
  <c r="A288" i="39"/>
  <c r="A289" i="39"/>
  <c r="A290" i="39"/>
  <c r="A291" i="39"/>
  <c r="A292" i="39"/>
  <c r="A293" i="39"/>
  <c r="A294" i="39"/>
  <c r="A295" i="39"/>
  <c r="A296" i="39"/>
  <c r="A297" i="39"/>
  <c r="A298" i="39"/>
  <c r="A299" i="39"/>
  <c r="A300" i="39"/>
  <c r="A301" i="39"/>
  <c r="A302" i="39"/>
  <c r="A303" i="39"/>
  <c r="A304" i="39"/>
  <c r="A305" i="39"/>
  <c r="A306" i="39"/>
  <c r="A307" i="39"/>
  <c r="A308" i="39"/>
  <c r="A309" i="39"/>
  <c r="A310" i="39"/>
  <c r="A311" i="39"/>
  <c r="A312" i="39"/>
  <c r="A313" i="39"/>
  <c r="A314" i="39"/>
  <c r="A315" i="39"/>
  <c r="A316" i="39"/>
  <c r="A317" i="39"/>
  <c r="A318" i="39"/>
  <c r="A319" i="39"/>
  <c r="A320" i="39"/>
  <c r="A321" i="39"/>
  <c r="A322" i="39"/>
  <c r="A323" i="39"/>
  <c r="A324" i="39"/>
  <c r="A325" i="39"/>
  <c r="A326" i="39"/>
  <c r="A327" i="39"/>
  <c r="A328" i="39"/>
  <c r="A329" i="39"/>
  <c r="A330" i="39"/>
  <c r="A331" i="39"/>
  <c r="A332" i="39"/>
  <c r="A333" i="39"/>
  <c r="A334" i="39"/>
  <c r="A335" i="39"/>
  <c r="A336" i="39"/>
  <c r="A337" i="39"/>
  <c r="A338" i="39"/>
  <c r="A339" i="39"/>
  <c r="A340" i="39"/>
  <c r="A341" i="39"/>
  <c r="A342" i="39"/>
  <c r="A343" i="39"/>
  <c r="A344" i="39"/>
  <c r="A345" i="39"/>
  <c r="A346" i="39"/>
  <c r="A347" i="39"/>
  <c r="A348" i="39"/>
  <c r="A349" i="39"/>
  <c r="A350" i="39"/>
  <c r="A351" i="39"/>
  <c r="A352" i="39"/>
  <c r="A353" i="39"/>
  <c r="A354" i="39"/>
  <c r="A355" i="39"/>
  <c r="A356" i="39"/>
  <c r="A357" i="39"/>
  <c r="A358" i="39"/>
  <c r="A359" i="39"/>
  <c r="A360" i="39"/>
  <c r="A361" i="39"/>
  <c r="A362" i="39"/>
  <c r="A363" i="39"/>
  <c r="A364" i="39"/>
  <c r="A365" i="39"/>
  <c r="A366" i="39"/>
  <c r="A367" i="39"/>
  <c r="A368" i="39"/>
  <c r="A369" i="39"/>
  <c r="A370" i="39"/>
  <c r="A371" i="39"/>
  <c r="A372" i="39"/>
  <c r="A373" i="39"/>
  <c r="A374" i="39"/>
  <c r="A375" i="39"/>
  <c r="A376" i="39"/>
  <c r="A377" i="39"/>
  <c r="A378" i="39"/>
  <c r="A379" i="39"/>
  <c r="A380" i="39"/>
  <c r="A381" i="39"/>
  <c r="A382" i="39"/>
  <c r="A383" i="39"/>
  <c r="A384" i="39"/>
  <c r="A385" i="39"/>
  <c r="A386" i="39"/>
  <c r="A387" i="39"/>
  <c r="A388" i="39"/>
  <c r="A389" i="39"/>
  <c r="A390" i="39"/>
  <c r="A391" i="39"/>
  <c r="A392" i="39"/>
  <c r="A393" i="39"/>
  <c r="A394" i="39"/>
  <c r="A395" i="39"/>
  <c r="A396" i="39"/>
  <c r="A397" i="39"/>
  <c r="A398" i="39"/>
  <c r="A399" i="39"/>
  <c r="A400" i="39"/>
  <c r="A401" i="39"/>
  <c r="A402" i="39"/>
  <c r="A403" i="39"/>
  <c r="A404" i="39"/>
  <c r="A405" i="39"/>
  <c r="A406" i="39"/>
  <c r="A407" i="39"/>
  <c r="A408" i="39"/>
  <c r="A409" i="39"/>
  <c r="A410" i="39"/>
  <c r="A411" i="39"/>
  <c r="A412" i="39"/>
  <c r="A413" i="39"/>
  <c r="A414" i="39"/>
  <c r="A415" i="39"/>
  <c r="A416" i="39"/>
  <c r="A417" i="39"/>
  <c r="A418" i="39"/>
  <c r="A419" i="39"/>
  <c r="A420" i="39"/>
  <c r="A421" i="39"/>
  <c r="A422" i="39"/>
  <c r="A423" i="39"/>
  <c r="A424" i="39"/>
  <c r="A425" i="39"/>
  <c r="A426" i="39"/>
  <c r="A427" i="39"/>
  <c r="A428" i="39"/>
  <c r="A429" i="39"/>
  <c r="A430" i="39"/>
  <c r="A431" i="39"/>
  <c r="A432" i="39"/>
  <c r="A433" i="39"/>
  <c r="A434" i="39"/>
  <c r="A435" i="39"/>
  <c r="A436" i="39"/>
  <c r="A437" i="39"/>
  <c r="A438" i="39"/>
  <c r="A439" i="39"/>
  <c r="A440" i="39"/>
  <c r="A441" i="39"/>
  <c r="A442" i="39"/>
  <c r="A443" i="39"/>
  <c r="A444" i="39"/>
  <c r="A445" i="39"/>
  <c r="A446" i="39"/>
  <c r="A447" i="39"/>
  <c r="A448" i="39"/>
  <c r="A449" i="39"/>
  <c r="A450" i="39"/>
  <c r="A451" i="39"/>
  <c r="A452" i="39"/>
  <c r="A453" i="39"/>
  <c r="A454" i="39"/>
  <c r="A455" i="39"/>
  <c r="A456" i="39"/>
  <c r="A457" i="39"/>
  <c r="A458" i="39"/>
  <c r="A459" i="39"/>
  <c r="A460" i="39"/>
  <c r="A461" i="39"/>
  <c r="A462" i="39"/>
  <c r="A463" i="39"/>
  <c r="A464" i="39"/>
  <c r="A465" i="39"/>
  <c r="A466" i="39"/>
  <c r="A467" i="39"/>
  <c r="A468" i="39"/>
  <c r="A469" i="39"/>
  <c r="A470" i="39"/>
  <c r="A471" i="39"/>
  <c r="A472" i="39"/>
  <c r="A473" i="39"/>
  <c r="A474" i="39"/>
  <c r="A475" i="39"/>
  <c r="A476" i="39"/>
  <c r="A477" i="39"/>
  <c r="A478" i="39"/>
  <c r="A479" i="39"/>
  <c r="A480" i="39"/>
  <c r="A481" i="39"/>
  <c r="A482" i="39"/>
  <c r="A483" i="39"/>
  <c r="A484" i="39"/>
  <c r="A485" i="39"/>
  <c r="A486" i="39"/>
  <c r="A487" i="39"/>
  <c r="A488" i="39"/>
  <c r="A489" i="39"/>
  <c r="A490" i="39"/>
  <c r="A491" i="39"/>
  <c r="A492" i="39"/>
  <c r="A493" i="39"/>
  <c r="A494" i="39"/>
  <c r="A495" i="39"/>
  <c r="A496" i="39"/>
  <c r="A497" i="39"/>
  <c r="A498" i="39"/>
  <c r="A499" i="39"/>
  <c r="A500" i="39"/>
  <c r="A501" i="39"/>
  <c r="A502" i="39"/>
  <c r="A503" i="39"/>
  <c r="A504" i="39"/>
  <c r="A505" i="39"/>
  <c r="A506" i="39"/>
  <c r="A507" i="39"/>
  <c r="A508" i="39"/>
  <c r="A509" i="39"/>
  <c r="A510" i="39"/>
  <c r="A511" i="39"/>
  <c r="A512" i="39"/>
  <c r="A513" i="39"/>
  <c r="A514" i="39"/>
  <c r="A515" i="39"/>
  <c r="A516" i="39"/>
  <c r="A517" i="39"/>
  <c r="A518" i="39"/>
  <c r="A519" i="39"/>
  <c r="A520" i="39"/>
  <c r="A521" i="39"/>
  <c r="A522" i="39"/>
  <c r="A523" i="39"/>
  <c r="A524" i="39"/>
  <c r="A525" i="39"/>
  <c r="A526" i="39"/>
  <c r="A527" i="39"/>
  <c r="A528" i="39"/>
  <c r="A529" i="39"/>
  <c r="A530" i="39"/>
  <c r="A531" i="39"/>
  <c r="A532" i="39"/>
  <c r="A533" i="39"/>
  <c r="A534" i="39"/>
  <c r="A535" i="39"/>
  <c r="A536" i="39"/>
  <c r="A537" i="39"/>
  <c r="A538" i="39"/>
  <c r="A539" i="39"/>
  <c r="A540" i="39"/>
  <c r="A541" i="39"/>
  <c r="A542" i="39"/>
  <c r="A543" i="39"/>
  <c r="A544" i="39"/>
  <c r="A545" i="39"/>
  <c r="A546" i="39"/>
  <c r="A547" i="39"/>
  <c r="A548" i="39"/>
  <c r="A549" i="39"/>
  <c r="A550" i="39"/>
  <c r="A551" i="39"/>
  <c r="A552" i="39"/>
  <c r="A553" i="39"/>
  <c r="A554" i="39"/>
  <c r="A555" i="39"/>
  <c r="A556" i="39"/>
  <c r="A557" i="39"/>
  <c r="A558" i="39"/>
  <c r="A559" i="39"/>
  <c r="A560" i="39"/>
  <c r="A561" i="39"/>
  <c r="A562" i="39"/>
  <c r="A563" i="39"/>
  <c r="A564" i="39"/>
  <c r="A565" i="39"/>
  <c r="A566" i="39"/>
  <c r="A567" i="39"/>
  <c r="A568" i="39"/>
  <c r="A569" i="39"/>
  <c r="A570" i="39"/>
  <c r="A571" i="39"/>
  <c r="A572" i="39"/>
  <c r="A573" i="39"/>
  <c r="A574" i="39"/>
  <c r="A575" i="39"/>
  <c r="A576" i="39"/>
  <c r="A577" i="39"/>
  <c r="A578" i="39"/>
  <c r="A579" i="39"/>
  <c r="A580" i="39"/>
  <c r="A581" i="39"/>
  <c r="A582" i="39"/>
  <c r="A583" i="39"/>
  <c r="A584" i="39"/>
  <c r="A585" i="39"/>
  <c r="A586" i="39"/>
  <c r="A587" i="39"/>
  <c r="A588" i="39"/>
  <c r="A589" i="39"/>
  <c r="A590" i="39"/>
  <c r="A591" i="39"/>
  <c r="A592" i="39"/>
  <c r="A593" i="39"/>
  <c r="A594" i="39"/>
  <c r="A595" i="39"/>
  <c r="A596" i="39"/>
  <c r="A597" i="39"/>
  <c r="A598" i="39"/>
  <c r="A599" i="39"/>
  <c r="A600" i="39"/>
  <c r="A601" i="39"/>
  <c r="A602" i="39"/>
  <c r="A603" i="39"/>
  <c r="A604" i="39"/>
  <c r="A605" i="39"/>
  <c r="A606" i="39"/>
  <c r="A607" i="39"/>
  <c r="A608" i="39"/>
  <c r="A609" i="39"/>
  <c r="A610" i="39"/>
  <c r="A611" i="39"/>
  <c r="A612" i="39"/>
  <c r="A613" i="39"/>
  <c r="A614" i="39"/>
  <c r="A615" i="39"/>
  <c r="A616" i="39"/>
  <c r="A617" i="39"/>
  <c r="A618" i="39"/>
  <c r="A619" i="39"/>
  <c r="A620" i="39"/>
  <c r="A621" i="39"/>
  <c r="A622" i="39"/>
  <c r="A623" i="39"/>
  <c r="A624" i="39"/>
  <c r="A625" i="39"/>
  <c r="A626" i="39"/>
  <c r="A627" i="39"/>
  <c r="A628" i="39"/>
  <c r="A629" i="39"/>
  <c r="A630" i="39"/>
  <c r="A631" i="39"/>
  <c r="A632" i="39"/>
  <c r="A633" i="39"/>
  <c r="A634" i="39"/>
  <c r="A635" i="39"/>
  <c r="A636" i="39"/>
  <c r="A637" i="39"/>
  <c r="A638" i="39"/>
  <c r="A639" i="39"/>
  <c r="A640" i="39"/>
  <c r="A641" i="39"/>
  <c r="A642" i="39"/>
  <c r="A643" i="39"/>
  <c r="A644" i="39"/>
  <c r="A645" i="39"/>
  <c r="A646" i="39"/>
  <c r="A647" i="39"/>
  <c r="A648" i="39"/>
  <c r="A649" i="39"/>
  <c r="A650" i="39"/>
  <c r="A651" i="39"/>
  <c r="A652" i="39"/>
  <c r="A653" i="39"/>
  <c r="A654" i="39"/>
  <c r="A655" i="39"/>
  <c r="A656" i="39"/>
  <c r="A657" i="39"/>
  <c r="A658" i="39"/>
  <c r="A659" i="39"/>
  <c r="A660" i="39"/>
  <c r="A661" i="39"/>
  <c r="A662" i="39"/>
  <c r="A663" i="39"/>
  <c r="A664" i="39"/>
  <c r="A665" i="39"/>
  <c r="A666" i="39"/>
  <c r="A667" i="39"/>
  <c r="A668" i="39"/>
  <c r="A669" i="39"/>
  <c r="A670" i="39"/>
  <c r="A671" i="39"/>
  <c r="A672" i="39"/>
  <c r="A673" i="39"/>
  <c r="A674" i="39"/>
  <c r="A675" i="39"/>
  <c r="A676" i="39"/>
  <c r="A677" i="39"/>
  <c r="A678" i="39"/>
  <c r="A679" i="39"/>
  <c r="A680" i="39"/>
  <c r="A681" i="39"/>
  <c r="A682" i="39"/>
  <c r="A683" i="39"/>
  <c r="A684" i="39"/>
  <c r="A685" i="39"/>
  <c r="A686" i="39"/>
  <c r="A687" i="39"/>
  <c r="A688" i="39"/>
  <c r="A689" i="39"/>
  <c r="A690" i="39"/>
  <c r="A691" i="39"/>
  <c r="A692" i="39"/>
  <c r="A693" i="39"/>
  <c r="A694" i="39"/>
  <c r="A695" i="39"/>
  <c r="A696" i="39"/>
  <c r="A697" i="39"/>
  <c r="A698" i="39"/>
  <c r="A699" i="39"/>
  <c r="A700" i="39"/>
  <c r="A701" i="39"/>
  <c r="A702" i="39"/>
  <c r="A703" i="39"/>
  <c r="A704" i="39"/>
  <c r="A705" i="39"/>
  <c r="A706" i="39"/>
  <c r="A707" i="39"/>
  <c r="A708" i="39"/>
  <c r="A709" i="39"/>
  <c r="A710" i="39"/>
  <c r="A711" i="39"/>
  <c r="A712" i="39"/>
  <c r="A713" i="39"/>
  <c r="A714" i="39"/>
  <c r="A715" i="39"/>
  <c r="A716" i="39"/>
  <c r="A717" i="39"/>
  <c r="A718" i="39"/>
  <c r="A719" i="39"/>
  <c r="A720" i="39"/>
  <c r="A721" i="39"/>
  <c r="A722" i="39"/>
  <c r="A723" i="39"/>
  <c r="A724" i="39"/>
  <c r="A725" i="39"/>
  <c r="A726" i="39"/>
  <c r="A727" i="39"/>
  <c r="A728" i="39"/>
  <c r="A729" i="39"/>
  <c r="A730" i="39"/>
  <c r="A731" i="39"/>
  <c r="A732" i="39"/>
  <c r="A733" i="39"/>
  <c r="A734" i="39"/>
  <c r="A735" i="39"/>
  <c r="A736" i="39"/>
  <c r="A737" i="39"/>
  <c r="A738" i="39"/>
  <c r="A739" i="39"/>
  <c r="A740" i="39"/>
  <c r="A741" i="39"/>
  <c r="A742" i="39"/>
  <c r="A743" i="39"/>
  <c r="A744" i="39"/>
  <c r="A745" i="39"/>
  <c r="A746" i="39"/>
  <c r="A747" i="39"/>
  <c r="A748" i="39"/>
  <c r="A749" i="39"/>
  <c r="A750" i="39"/>
  <c r="A751" i="39"/>
  <c r="A752" i="39"/>
  <c r="A753" i="39"/>
  <c r="A754" i="39"/>
  <c r="A755" i="39"/>
  <c r="A756" i="39"/>
  <c r="A757" i="39"/>
  <c r="A758" i="39"/>
  <c r="A759" i="39"/>
  <c r="A760" i="39"/>
  <c r="A761" i="39"/>
  <c r="A762" i="39"/>
  <c r="A763" i="39"/>
  <c r="A764" i="39"/>
  <c r="A765" i="39"/>
  <c r="A766" i="39"/>
  <c r="A767" i="39"/>
  <c r="A768" i="39"/>
  <c r="A769" i="39"/>
  <c r="A770" i="39"/>
  <c r="A771" i="39"/>
  <c r="A772" i="39"/>
  <c r="A773" i="39"/>
  <c r="A774" i="39"/>
  <c r="A775" i="39"/>
  <c r="A776" i="39"/>
  <c r="A777" i="39"/>
  <c r="A778" i="39"/>
  <c r="A779" i="39"/>
  <c r="A780" i="39"/>
  <c r="A781" i="39"/>
  <c r="A782" i="39"/>
  <c r="A783" i="39"/>
  <c r="A784" i="39"/>
  <c r="A785" i="39"/>
  <c r="A786" i="39"/>
  <c r="A787" i="39"/>
  <c r="A788" i="39"/>
  <c r="A789" i="39"/>
  <c r="A790" i="39"/>
  <c r="A791" i="39"/>
  <c r="A792" i="39"/>
  <c r="A793" i="39"/>
  <c r="A794" i="39"/>
  <c r="A795" i="39"/>
  <c r="A796" i="39"/>
  <c r="A797" i="39"/>
  <c r="A798" i="39"/>
  <c r="A799" i="39"/>
  <c r="A800" i="39"/>
  <c r="A801" i="39"/>
  <c r="A802" i="39"/>
  <c r="A803" i="39"/>
  <c r="A804" i="39"/>
  <c r="A805" i="39"/>
  <c r="A806" i="39"/>
  <c r="A807" i="39"/>
  <c r="A808" i="39"/>
  <c r="A809" i="39"/>
  <c r="A810" i="39"/>
  <c r="A811" i="39"/>
  <c r="A812" i="39"/>
  <c r="A813" i="39"/>
  <c r="A814" i="39"/>
  <c r="A815" i="39"/>
  <c r="A816" i="39"/>
  <c r="A817" i="39"/>
  <c r="A818" i="39"/>
  <c r="A819" i="39"/>
  <c r="A820" i="39"/>
  <c r="A821" i="39"/>
  <c r="A822" i="39"/>
  <c r="A823" i="39"/>
  <c r="A824" i="39"/>
  <c r="A825" i="39"/>
  <c r="A826" i="39"/>
  <c r="A827" i="39"/>
  <c r="A828" i="39"/>
  <c r="A829" i="39"/>
  <c r="A830" i="39"/>
  <c r="A831" i="39"/>
  <c r="A832" i="39"/>
  <c r="A833" i="39"/>
  <c r="A834" i="39"/>
  <c r="A835" i="39"/>
  <c r="A836" i="39"/>
  <c r="A837" i="39"/>
  <c r="A838" i="39"/>
  <c r="A839" i="39"/>
  <c r="A840" i="39"/>
  <c r="A841" i="39"/>
  <c r="A842" i="39"/>
  <c r="A843" i="39"/>
  <c r="A844" i="39"/>
  <c r="A845" i="39"/>
  <c r="A846" i="39"/>
  <c r="A847" i="39"/>
  <c r="A848" i="39"/>
  <c r="A849" i="39"/>
  <c r="A850" i="39"/>
  <c r="A851" i="39"/>
  <c r="A852" i="39"/>
  <c r="A853" i="39"/>
  <c r="A854" i="39"/>
  <c r="A855" i="39"/>
  <c r="A856" i="39"/>
  <c r="A857" i="39"/>
  <c r="A858" i="39"/>
  <c r="A859" i="39"/>
  <c r="A860" i="39"/>
  <c r="A861" i="39"/>
  <c r="A862" i="39"/>
  <c r="A863" i="39"/>
  <c r="A864" i="39"/>
  <c r="A865" i="39"/>
  <c r="A866" i="39"/>
  <c r="A867" i="39"/>
  <c r="A868" i="39"/>
  <c r="A869" i="39"/>
  <c r="A870" i="39"/>
  <c r="A871" i="39"/>
  <c r="A872" i="39"/>
  <c r="A873" i="39"/>
  <c r="A874" i="39"/>
  <c r="A875" i="39"/>
  <c r="A876" i="39"/>
  <c r="A877" i="39"/>
  <c r="A878" i="39"/>
  <c r="A879" i="39"/>
  <c r="A880" i="39"/>
  <c r="A881" i="39"/>
  <c r="A882" i="39"/>
  <c r="A883" i="39"/>
  <c r="A884" i="39"/>
  <c r="A885" i="39"/>
  <c r="A886" i="39"/>
  <c r="A887" i="39"/>
  <c r="A888" i="39"/>
  <c r="A889" i="39"/>
  <c r="A890" i="39"/>
  <c r="A891" i="39"/>
  <c r="A892" i="39"/>
  <c r="A893" i="39"/>
  <c r="A894" i="39"/>
  <c r="A895" i="39"/>
  <c r="A896" i="39"/>
  <c r="A897" i="39"/>
  <c r="A898" i="39"/>
  <c r="A899" i="39"/>
  <c r="A900" i="39"/>
  <c r="A901" i="39"/>
  <c r="A902" i="39"/>
  <c r="A903" i="39"/>
  <c r="A904" i="39"/>
  <c r="A905" i="39"/>
  <c r="A906" i="39"/>
  <c r="A907" i="39"/>
  <c r="A908" i="39"/>
  <c r="A909" i="39"/>
  <c r="A910" i="39"/>
  <c r="A911" i="39"/>
  <c r="A912" i="39"/>
  <c r="A913" i="39"/>
  <c r="A914" i="39"/>
  <c r="A915" i="39"/>
  <c r="A916" i="39"/>
  <c r="A917" i="39"/>
  <c r="A918" i="39"/>
  <c r="A919" i="39"/>
  <c r="A920" i="39"/>
  <c r="A921" i="39"/>
  <c r="A922" i="39"/>
  <c r="A923" i="39"/>
  <c r="A924" i="39"/>
  <c r="A925" i="39"/>
  <c r="A926" i="39"/>
  <c r="A927" i="39"/>
  <c r="A928" i="39"/>
  <c r="A929" i="39"/>
  <c r="A930" i="39"/>
  <c r="A931" i="39"/>
  <c r="A932" i="39"/>
  <c r="A933" i="39"/>
  <c r="A934" i="39"/>
  <c r="A935" i="39"/>
  <c r="A936" i="39"/>
  <c r="A937" i="39"/>
  <c r="A938" i="39"/>
  <c r="A939" i="39"/>
  <c r="A940" i="39"/>
  <c r="A941" i="39"/>
  <c r="A942" i="39"/>
  <c r="A943" i="39"/>
  <c r="A944" i="39"/>
  <c r="A945" i="39"/>
  <c r="A946" i="39"/>
  <c r="A947" i="39"/>
  <c r="A948" i="39"/>
  <c r="A949" i="39"/>
  <c r="A950" i="39"/>
  <c r="A951" i="39"/>
  <c r="A952" i="39"/>
  <c r="A953" i="39"/>
  <c r="A954" i="39"/>
  <c r="A955" i="39"/>
  <c r="A956" i="39"/>
  <c r="A957" i="39"/>
  <c r="A958" i="39"/>
  <c r="A959" i="39"/>
  <c r="A960" i="39"/>
  <c r="A961" i="39"/>
  <c r="A962" i="39"/>
  <c r="A963" i="39"/>
  <c r="A964" i="39"/>
  <c r="A965" i="39"/>
  <c r="A966" i="39"/>
  <c r="A967" i="39"/>
  <c r="A968" i="39"/>
  <c r="A969" i="39"/>
  <c r="A970" i="39"/>
  <c r="A971" i="39"/>
  <c r="A972" i="39"/>
  <c r="A973" i="39"/>
  <c r="A974" i="39"/>
  <c r="A975" i="39"/>
  <c r="A976" i="39"/>
  <c r="A977" i="39"/>
  <c r="A978" i="39"/>
  <c r="A979" i="39"/>
  <c r="A980" i="39"/>
  <c r="A981" i="39"/>
  <c r="A982" i="39"/>
  <c r="A983" i="39"/>
  <c r="A984" i="39"/>
  <c r="A985" i="39"/>
  <c r="A986" i="39"/>
  <c r="A987" i="39"/>
  <c r="A988" i="39"/>
  <c r="A989" i="39"/>
  <c r="A990" i="39"/>
  <c r="A991" i="39"/>
  <c r="A992" i="39"/>
  <c r="A993" i="39"/>
  <c r="A994" i="39"/>
  <c r="A995" i="39"/>
  <c r="A996" i="39"/>
  <c r="A997" i="39"/>
  <c r="A998" i="39"/>
  <c r="A999" i="39"/>
  <c r="A1000" i="39"/>
  <c r="A1001" i="39"/>
  <c r="A1002" i="39"/>
  <c r="A1003" i="39"/>
  <c r="A1004" i="39"/>
  <c r="A1005" i="39"/>
  <c r="A1006" i="39"/>
  <c r="A1007" i="39"/>
  <c r="A1008" i="39"/>
  <c r="A1009" i="39"/>
  <c r="A1010" i="39"/>
  <c r="A1011" i="39"/>
  <c r="A1012" i="39"/>
  <c r="A1013" i="39"/>
  <c r="A1014" i="39"/>
  <c r="A1015" i="39"/>
  <c r="A1016" i="39"/>
  <c r="A1017" i="39"/>
  <c r="A1018" i="39"/>
  <c r="A1019" i="39"/>
  <c r="A1020" i="39"/>
  <c r="A1021" i="39"/>
  <c r="A1022" i="39"/>
  <c r="A1023" i="39"/>
  <c r="A1024" i="39"/>
  <c r="A1025" i="39"/>
  <c r="A1026" i="39"/>
  <c r="A1027" i="39"/>
  <c r="A1028" i="39"/>
  <c r="A1029" i="39"/>
  <c r="A1030" i="39"/>
  <c r="A1031" i="39"/>
  <c r="A1032" i="39"/>
  <c r="A1033" i="39"/>
  <c r="A1034" i="39"/>
  <c r="A1035" i="39"/>
  <c r="A1036" i="39"/>
  <c r="A1037" i="39"/>
  <c r="A1038" i="39"/>
  <c r="A1039" i="39"/>
  <c r="A1040" i="39"/>
  <c r="A1041" i="39"/>
  <c r="A1042" i="39"/>
  <c r="A1043" i="39"/>
  <c r="A1044" i="39"/>
  <c r="A1045" i="39"/>
  <c r="A1046" i="39"/>
  <c r="A1047" i="39"/>
  <c r="A1048" i="39"/>
  <c r="A1049" i="39"/>
  <c r="A1050" i="39"/>
  <c r="A1051" i="39"/>
  <c r="A1052" i="39"/>
  <c r="A1053" i="39"/>
  <c r="A1054" i="39"/>
  <c r="A1055" i="39"/>
  <c r="A1056" i="39"/>
  <c r="A1057" i="39"/>
  <c r="A1058" i="39"/>
  <c r="A1059" i="39"/>
  <c r="A1060" i="39"/>
  <c r="A1061" i="39"/>
  <c r="A1062" i="39"/>
  <c r="A1063" i="39"/>
  <c r="A1064" i="39"/>
  <c r="A1065" i="39"/>
  <c r="A1066" i="39"/>
  <c r="A1067" i="39"/>
  <c r="A1068" i="39"/>
  <c r="A1069" i="39"/>
  <c r="A1070" i="39"/>
  <c r="A1071" i="39"/>
  <c r="A1072" i="39"/>
  <c r="A1073" i="39"/>
  <c r="A1074" i="39"/>
  <c r="A1075" i="39"/>
  <c r="A1076" i="39"/>
  <c r="A1077" i="39"/>
  <c r="A1078" i="39"/>
  <c r="A1079" i="39"/>
  <c r="A1080" i="39"/>
  <c r="A1081" i="39"/>
  <c r="A1082" i="39"/>
  <c r="A1083" i="39"/>
  <c r="A1084" i="39"/>
  <c r="A1085" i="39"/>
  <c r="A1086" i="39"/>
  <c r="A1087" i="39"/>
  <c r="A1088" i="39"/>
  <c r="A1089" i="39"/>
  <c r="A1090" i="39"/>
  <c r="A1091" i="39"/>
  <c r="A1092" i="39"/>
  <c r="A1093" i="39"/>
  <c r="A1094" i="39"/>
  <c r="A1095" i="39"/>
  <c r="A1096" i="39"/>
  <c r="A1097" i="39"/>
  <c r="A1098" i="39"/>
  <c r="A1099" i="39"/>
  <c r="A1100" i="39"/>
  <c r="A1101" i="39"/>
  <c r="A1102" i="39"/>
  <c r="A1103" i="39"/>
  <c r="A1104" i="39"/>
  <c r="A1105" i="39"/>
  <c r="A1106" i="39"/>
  <c r="A1107" i="39"/>
  <c r="A1108" i="39"/>
  <c r="A1109" i="39"/>
  <c r="A1110" i="39"/>
  <c r="A1111" i="39"/>
  <c r="A1112" i="39"/>
  <c r="A1113" i="39"/>
  <c r="A1114" i="39"/>
  <c r="A1115" i="39"/>
  <c r="A1116" i="39"/>
  <c r="A1117" i="39"/>
  <c r="A1118" i="39"/>
  <c r="A1119" i="39"/>
  <c r="A1120" i="39"/>
  <c r="A1121" i="39"/>
  <c r="A1122" i="39"/>
  <c r="A1123" i="39"/>
  <c r="A1124" i="39"/>
  <c r="A1125" i="39"/>
  <c r="A1126" i="39"/>
  <c r="A1127" i="39"/>
  <c r="A1128" i="39"/>
  <c r="A1129" i="39"/>
  <c r="A1130" i="39"/>
  <c r="A1131" i="39"/>
  <c r="A1132" i="39"/>
  <c r="A1133" i="39"/>
  <c r="A1134" i="39"/>
  <c r="A1135" i="39"/>
  <c r="A1136" i="39"/>
  <c r="A1137" i="39"/>
  <c r="A1138" i="39"/>
  <c r="A1139" i="39"/>
  <c r="A1140" i="39"/>
  <c r="A1141" i="39"/>
  <c r="A1142" i="39"/>
  <c r="A1143" i="39"/>
  <c r="A1144" i="39"/>
  <c r="A1145" i="39"/>
  <c r="A1146" i="39"/>
  <c r="A1147" i="39"/>
  <c r="A1148" i="39"/>
  <c r="A1149" i="39"/>
  <c r="A1150" i="39"/>
  <c r="A1151" i="39"/>
  <c r="A1152" i="39"/>
  <c r="A1153" i="39"/>
  <c r="A1154" i="39"/>
  <c r="A1155" i="39"/>
  <c r="A1156" i="39"/>
  <c r="A1157" i="39"/>
  <c r="A1158" i="39"/>
  <c r="A1159" i="39"/>
  <c r="A1160" i="39"/>
  <c r="A1161" i="39"/>
  <c r="A1162" i="39"/>
  <c r="A1163" i="39"/>
  <c r="A1164" i="39"/>
  <c r="A1165" i="39"/>
  <c r="A1166" i="39"/>
  <c r="A1167" i="39"/>
  <c r="A1168" i="39"/>
  <c r="A1169" i="39"/>
  <c r="A1170" i="39"/>
  <c r="A1171" i="39"/>
  <c r="A1172" i="39"/>
  <c r="A1173" i="39"/>
  <c r="A1174" i="39"/>
  <c r="A1175" i="39"/>
  <c r="A1176" i="39"/>
  <c r="A1177" i="39"/>
  <c r="A1178" i="39"/>
  <c r="A1179" i="39"/>
  <c r="A1180" i="39"/>
  <c r="A1181" i="39"/>
  <c r="A1182" i="39"/>
  <c r="A1183" i="39"/>
  <c r="A1184" i="39"/>
  <c r="A1185" i="39"/>
  <c r="A1186" i="39"/>
  <c r="A1187" i="39"/>
  <c r="A1188" i="39"/>
  <c r="A1189" i="39"/>
  <c r="A1190" i="39"/>
  <c r="A1191" i="39"/>
  <c r="A1192" i="39"/>
  <c r="A1193" i="39"/>
  <c r="A1194" i="39"/>
  <c r="A1195" i="39"/>
  <c r="A1196" i="39"/>
  <c r="A1197" i="39"/>
  <c r="A1198" i="39"/>
  <c r="A1199" i="39"/>
  <c r="A1200" i="39"/>
  <c r="A1201" i="39"/>
  <c r="A1202" i="39"/>
  <c r="A1203" i="39"/>
  <c r="A1204" i="39"/>
  <c r="A1205" i="39"/>
  <c r="A1206" i="39"/>
  <c r="A1207" i="39"/>
  <c r="A1208" i="39"/>
  <c r="A1209" i="39"/>
  <c r="A1210" i="39"/>
  <c r="A1211" i="39"/>
  <c r="A1212" i="39"/>
  <c r="A1213" i="39"/>
  <c r="A1214" i="39"/>
  <c r="A1215" i="39"/>
  <c r="A1216" i="39"/>
  <c r="A1217" i="39"/>
  <c r="A1218" i="39"/>
  <c r="A1219" i="39"/>
  <c r="A1220" i="39"/>
  <c r="A1221" i="39"/>
  <c r="A1222" i="39"/>
  <c r="A1223" i="39"/>
  <c r="A1224" i="39"/>
  <c r="A1225" i="39"/>
  <c r="A1226" i="39"/>
  <c r="A1227" i="39"/>
  <c r="A1228" i="39"/>
  <c r="A1229" i="39"/>
  <c r="A1230" i="39"/>
  <c r="A1231" i="39"/>
  <c r="A1232" i="39"/>
  <c r="A1233" i="39"/>
  <c r="A1234" i="39"/>
  <c r="A1235" i="39"/>
  <c r="A1236" i="39"/>
  <c r="A1237" i="39"/>
  <c r="A1238" i="39"/>
  <c r="A1239" i="39"/>
  <c r="A1240" i="39"/>
  <c r="A1241" i="39"/>
  <c r="A1242" i="39"/>
  <c r="A1243" i="39"/>
  <c r="A1244" i="39"/>
  <c r="A1245" i="39"/>
  <c r="A1246" i="39"/>
  <c r="A1247" i="39"/>
  <c r="A1248" i="39"/>
  <c r="A1249" i="39"/>
  <c r="A1250" i="39"/>
  <c r="A1251" i="39"/>
  <c r="A1252" i="39"/>
  <c r="A1253" i="39"/>
  <c r="A1254" i="39"/>
  <c r="A1255" i="39"/>
  <c r="A1256" i="39"/>
  <c r="A1257" i="39"/>
  <c r="A1258" i="39"/>
  <c r="A1259" i="39"/>
  <c r="A1260" i="39"/>
  <c r="A1261" i="39"/>
  <c r="A1262" i="39"/>
  <c r="A1263" i="39"/>
  <c r="A1264" i="39"/>
  <c r="A1265" i="39"/>
  <c r="A1266" i="39"/>
  <c r="A1267" i="39"/>
  <c r="A1268" i="39"/>
  <c r="A1269" i="39"/>
  <c r="A1270" i="39"/>
  <c r="A1271" i="39"/>
  <c r="A1272" i="39"/>
  <c r="A1273" i="39"/>
  <c r="A1274" i="39"/>
  <c r="A1275" i="39"/>
  <c r="A1276" i="39"/>
  <c r="A1277" i="39"/>
  <c r="A1278" i="39"/>
  <c r="A1279" i="39"/>
  <c r="A1280" i="39"/>
  <c r="A1281" i="39"/>
  <c r="A1282" i="39"/>
  <c r="A1283" i="39"/>
  <c r="A1284" i="39"/>
  <c r="A1285" i="39"/>
  <c r="A1286" i="39"/>
  <c r="A1287" i="39"/>
  <c r="A1288" i="39"/>
  <c r="A1289" i="39"/>
  <c r="A1290" i="39"/>
  <c r="A1291" i="39"/>
  <c r="A1292" i="39"/>
  <c r="A1293" i="39"/>
  <c r="A1294" i="39"/>
  <c r="A1295" i="39"/>
  <c r="A1296" i="39"/>
  <c r="A1297" i="39"/>
  <c r="A1298" i="39"/>
  <c r="A1299" i="39"/>
  <c r="A1300" i="39"/>
  <c r="A1301" i="39"/>
  <c r="A1302" i="39"/>
  <c r="A1303" i="39"/>
  <c r="A1304" i="39"/>
  <c r="A1305" i="39"/>
  <c r="A1306" i="39"/>
  <c r="A1307" i="39"/>
  <c r="A1308" i="39"/>
  <c r="A1309" i="39"/>
  <c r="A1310" i="39"/>
  <c r="A1311" i="39"/>
  <c r="A1312" i="39"/>
  <c r="A1313" i="39"/>
  <c r="A1314" i="39"/>
  <c r="A1315" i="39"/>
  <c r="A1316" i="39"/>
  <c r="A1317" i="39"/>
  <c r="A1318" i="39"/>
  <c r="A1319" i="39"/>
  <c r="A1320" i="39"/>
  <c r="A1321" i="39"/>
  <c r="A1322" i="39"/>
  <c r="A1323" i="39"/>
  <c r="A1324" i="39"/>
  <c r="A1325" i="39"/>
  <c r="A1326" i="39"/>
  <c r="A1327" i="39"/>
  <c r="A1328" i="39"/>
  <c r="A1329" i="39"/>
  <c r="A1330" i="39"/>
  <c r="A1331" i="39"/>
  <c r="A1332" i="39"/>
  <c r="A1333" i="39"/>
  <c r="A1334" i="39"/>
  <c r="A1335" i="39"/>
  <c r="A1336" i="39"/>
  <c r="A1337" i="39"/>
  <c r="A1338" i="39"/>
  <c r="A1339" i="39"/>
  <c r="A1340" i="39"/>
  <c r="A1341" i="39"/>
  <c r="A1342" i="39"/>
  <c r="A1343" i="39"/>
  <c r="A1344" i="39"/>
  <c r="A1345" i="39"/>
  <c r="A1346" i="39"/>
  <c r="A1347" i="39"/>
  <c r="A1348" i="39"/>
  <c r="A1349" i="39"/>
  <c r="A1350" i="39"/>
  <c r="A1351" i="39"/>
  <c r="A1352" i="39"/>
  <c r="A1353" i="39"/>
  <c r="A1354" i="39"/>
  <c r="A1355" i="39"/>
  <c r="A1356" i="39"/>
  <c r="A1357" i="39"/>
  <c r="A1358" i="39"/>
  <c r="A1359" i="39"/>
  <c r="A1360" i="39"/>
  <c r="A1361" i="39"/>
  <c r="A1362" i="39"/>
  <c r="A1363" i="39"/>
  <c r="A1364" i="39"/>
  <c r="A1365" i="39"/>
  <c r="A1366" i="39"/>
  <c r="A1367" i="39"/>
  <c r="A1368" i="39"/>
  <c r="A1369" i="39"/>
  <c r="A1370" i="39"/>
  <c r="A1371" i="39"/>
  <c r="A1372" i="39"/>
  <c r="A1373" i="39"/>
  <c r="A1374" i="39"/>
  <c r="A1375" i="39"/>
  <c r="A1376" i="39"/>
  <c r="A1377" i="39"/>
  <c r="A1378" i="39"/>
  <c r="A1379" i="39"/>
  <c r="A1380" i="39"/>
  <c r="A1381" i="39"/>
  <c r="A1382" i="39"/>
  <c r="A1383" i="39"/>
  <c r="A1384" i="39"/>
  <c r="A1385" i="39"/>
  <c r="A1386" i="39"/>
  <c r="A1387" i="39"/>
  <c r="A1388" i="39"/>
  <c r="A1389" i="39"/>
  <c r="A1390" i="39"/>
  <c r="A1391" i="39"/>
  <c r="A1392" i="39"/>
  <c r="A1393" i="39"/>
  <c r="A1394" i="39"/>
  <c r="A1395" i="39"/>
  <c r="A1396" i="39"/>
  <c r="A1397" i="39"/>
  <c r="A1398" i="39"/>
  <c r="A1399" i="39"/>
  <c r="A1400" i="39"/>
  <c r="A1401" i="39"/>
  <c r="A1402" i="39"/>
  <c r="A1403" i="39"/>
  <c r="A1404" i="39"/>
  <c r="A1405" i="39"/>
  <c r="A1406" i="39"/>
  <c r="A1407" i="39"/>
  <c r="A1408" i="39"/>
  <c r="A1409" i="39"/>
  <c r="A1410" i="39"/>
  <c r="A1411" i="39"/>
  <c r="A1412" i="39"/>
  <c r="A1413" i="39"/>
  <c r="A1414" i="39"/>
  <c r="A1415" i="39"/>
  <c r="A1416" i="39"/>
  <c r="A1417" i="39"/>
  <c r="A1418" i="39"/>
  <c r="A1419" i="39"/>
  <c r="A1420" i="39"/>
  <c r="A1421" i="39"/>
  <c r="A1422" i="39"/>
  <c r="A1423" i="39"/>
  <c r="A1424" i="39"/>
  <c r="A1425" i="39"/>
  <c r="A1426" i="39"/>
  <c r="A1427" i="39"/>
  <c r="A1428" i="39"/>
  <c r="A1429" i="39"/>
  <c r="A1430" i="39"/>
  <c r="A1431" i="39"/>
  <c r="A1432" i="39"/>
  <c r="A1433" i="39"/>
  <c r="A1434" i="39"/>
  <c r="A1435" i="39"/>
  <c r="A1436" i="39"/>
  <c r="A1437" i="39"/>
  <c r="A1438" i="39"/>
  <c r="A1439" i="39"/>
  <c r="A1440" i="39"/>
  <c r="A1441" i="39"/>
  <c r="A1442" i="39"/>
  <c r="A1443" i="39"/>
  <c r="A1444" i="39"/>
  <c r="A1445" i="39"/>
  <c r="A1446" i="39"/>
  <c r="A1447" i="39"/>
  <c r="A1448" i="39"/>
  <c r="A1449" i="39"/>
  <c r="A1450" i="39"/>
  <c r="A1451" i="39"/>
  <c r="A1452" i="39"/>
  <c r="A1453" i="39"/>
  <c r="A1454" i="39"/>
  <c r="A1455" i="39"/>
  <c r="A1456" i="39"/>
  <c r="A1457" i="39"/>
  <c r="A1458" i="39"/>
  <c r="A1459" i="39"/>
  <c r="A1460" i="39"/>
  <c r="A1461" i="39"/>
  <c r="A1462" i="39"/>
  <c r="A1463" i="39"/>
  <c r="A1464" i="39"/>
  <c r="A1465" i="39"/>
  <c r="A1466" i="39"/>
  <c r="A1467" i="39"/>
  <c r="A1468" i="39"/>
  <c r="A1469" i="39"/>
  <c r="A1470" i="39"/>
  <c r="A1471" i="39"/>
  <c r="A1472" i="39"/>
  <c r="A1473" i="39"/>
  <c r="A1474" i="39"/>
  <c r="A1475" i="39"/>
  <c r="A1476" i="39"/>
  <c r="A1477" i="39"/>
  <c r="A1478" i="39"/>
  <c r="A1479" i="39"/>
  <c r="A1480" i="39"/>
  <c r="A1481" i="39"/>
  <c r="A1482" i="39"/>
  <c r="A1483" i="39"/>
  <c r="A1484" i="39"/>
  <c r="A1485" i="39"/>
  <c r="A1486" i="39"/>
  <c r="A1487" i="39"/>
  <c r="A1488" i="39"/>
  <c r="A1489" i="39"/>
  <c r="A1490" i="39"/>
  <c r="A1491" i="39"/>
  <c r="A1492" i="39"/>
  <c r="A1493" i="39"/>
  <c r="A1494" i="39"/>
  <c r="A1495" i="39"/>
  <c r="A1496" i="39"/>
  <c r="A1497" i="39"/>
  <c r="A1498" i="39"/>
  <c r="A1499" i="39"/>
  <c r="A1500" i="39"/>
  <c r="A1501" i="39"/>
  <c r="A1502" i="39"/>
  <c r="A1503" i="39"/>
  <c r="A1504" i="39"/>
  <c r="A1505" i="39"/>
  <c r="A1506" i="39"/>
  <c r="A1507" i="39"/>
  <c r="A1508" i="39"/>
  <c r="A1509" i="39"/>
  <c r="A1510" i="39"/>
  <c r="A1511" i="39"/>
  <c r="A1512" i="39"/>
  <c r="A1513" i="39"/>
  <c r="A1514" i="39"/>
  <c r="A1515" i="39"/>
  <c r="A1516" i="39"/>
  <c r="A1517" i="39"/>
  <c r="A1518" i="39"/>
  <c r="A1519" i="39"/>
  <c r="A1520" i="39"/>
  <c r="A1521" i="39"/>
  <c r="A1522" i="39"/>
  <c r="A1523" i="39"/>
  <c r="A1524" i="39"/>
  <c r="A1525" i="39"/>
  <c r="A1526" i="39"/>
  <c r="A1527" i="39"/>
  <c r="A1528" i="39"/>
  <c r="A1529" i="39"/>
  <c r="A1530" i="39"/>
  <c r="A1531" i="39"/>
  <c r="A1532" i="39"/>
  <c r="A1533" i="39"/>
  <c r="A1534" i="39"/>
  <c r="A1535" i="39"/>
  <c r="A1536" i="39"/>
  <c r="A1537" i="39"/>
  <c r="A1538" i="39"/>
  <c r="A1539" i="39"/>
  <c r="A1540" i="39"/>
  <c r="A1541" i="39"/>
  <c r="A1542" i="39"/>
  <c r="A1543" i="39"/>
  <c r="A1544" i="39"/>
  <c r="A1545" i="39"/>
  <c r="A1546" i="39"/>
  <c r="A1547" i="39"/>
  <c r="A1548" i="39"/>
  <c r="A1549" i="39"/>
  <c r="A1550" i="39"/>
  <c r="A1551" i="39"/>
  <c r="A1552" i="39"/>
  <c r="A1553" i="39"/>
  <c r="A1554" i="39"/>
  <c r="A1555" i="39"/>
  <c r="A1556" i="39"/>
  <c r="A1557" i="39"/>
  <c r="A1558" i="39"/>
  <c r="A1559" i="39"/>
  <c r="A1560" i="39"/>
  <c r="A1561" i="39"/>
  <c r="A1562" i="39"/>
  <c r="A1563" i="39"/>
  <c r="A1564" i="39"/>
  <c r="A1565" i="39"/>
  <c r="A1566" i="39"/>
  <c r="A1567" i="39"/>
  <c r="A1568" i="39"/>
  <c r="A1569" i="39"/>
  <c r="A1570" i="39"/>
  <c r="A1571" i="39"/>
  <c r="A1572" i="39"/>
  <c r="A1573" i="39"/>
  <c r="A1574" i="39"/>
  <c r="A1575" i="39"/>
  <c r="A1576" i="39"/>
  <c r="A1577" i="39"/>
  <c r="A1578" i="39"/>
  <c r="A1579" i="39"/>
  <c r="A1580" i="39"/>
  <c r="A1581" i="39"/>
  <c r="A1582" i="39"/>
  <c r="A1583" i="39"/>
  <c r="A1584" i="39"/>
  <c r="A1585" i="39"/>
  <c r="A1586" i="39"/>
  <c r="A1587" i="39"/>
  <c r="A1588" i="39"/>
  <c r="A1589" i="39"/>
  <c r="A1590" i="39"/>
  <c r="A1591" i="39"/>
  <c r="A1592" i="39"/>
  <c r="A1593" i="39"/>
  <c r="A1594" i="39"/>
  <c r="A1595" i="39"/>
  <c r="A1596" i="39"/>
  <c r="A1597" i="39"/>
  <c r="A1598" i="39"/>
  <c r="A1599" i="39"/>
  <c r="A1600" i="39"/>
  <c r="A1601" i="39"/>
  <c r="A1602" i="39"/>
  <c r="A1603" i="39"/>
  <c r="A1604" i="39"/>
  <c r="A1605" i="39"/>
  <c r="A1606" i="39"/>
  <c r="A1607" i="39"/>
  <c r="A1608" i="39"/>
  <c r="A1609" i="39"/>
  <c r="A1610" i="39"/>
  <c r="A1611" i="39"/>
  <c r="A1612" i="39"/>
  <c r="A1613" i="39"/>
  <c r="A1614" i="39"/>
  <c r="A1615" i="39"/>
  <c r="A1616" i="39"/>
  <c r="A1617" i="39"/>
  <c r="A1618" i="39"/>
  <c r="A1619" i="39"/>
  <c r="A1620" i="39"/>
  <c r="A1621" i="39"/>
  <c r="A1622" i="39"/>
  <c r="A1623" i="39"/>
  <c r="A1624" i="39"/>
  <c r="A1625" i="39"/>
  <c r="A1626" i="39"/>
  <c r="A1627" i="39"/>
  <c r="A1628" i="39"/>
  <c r="A1629" i="39"/>
  <c r="A1630" i="39"/>
  <c r="A1631" i="39"/>
  <c r="A1632" i="39"/>
  <c r="A1633" i="39"/>
  <c r="A1634" i="39"/>
  <c r="A1635" i="39"/>
  <c r="A1636" i="39"/>
  <c r="A1637" i="39"/>
  <c r="A1638" i="39"/>
  <c r="A1639" i="39"/>
  <c r="A1640" i="39"/>
  <c r="A1641" i="39"/>
  <c r="A1642" i="39"/>
  <c r="A1643" i="39"/>
  <c r="A1644" i="39"/>
  <c r="A1645" i="39"/>
  <c r="A1646" i="39"/>
  <c r="A1647" i="39"/>
  <c r="A1648" i="39"/>
  <c r="A1649" i="39"/>
  <c r="A1650" i="39"/>
  <c r="A1651" i="39"/>
  <c r="A1652" i="39"/>
  <c r="A1653" i="39"/>
  <c r="A1654" i="39"/>
  <c r="A1655" i="39"/>
  <c r="A1656" i="39"/>
  <c r="A1657" i="39"/>
  <c r="A1658" i="39"/>
  <c r="A1659" i="39"/>
  <c r="A1660" i="39"/>
  <c r="A1661" i="39"/>
  <c r="A1662" i="39"/>
  <c r="A1663" i="39"/>
  <c r="A1664" i="39"/>
  <c r="A1665" i="39"/>
  <c r="A1666" i="39"/>
  <c r="A1667" i="39"/>
  <c r="A1668" i="39"/>
  <c r="A1669" i="39"/>
  <c r="A1670" i="39"/>
  <c r="A1671" i="39"/>
  <c r="A1672" i="39"/>
  <c r="A1673" i="39"/>
  <c r="A1674" i="39"/>
  <c r="A1675" i="39"/>
  <c r="A1676" i="39"/>
  <c r="A1677" i="39"/>
  <c r="A1678" i="39"/>
  <c r="A1679" i="39"/>
  <c r="A1680" i="39"/>
  <c r="A1681" i="39"/>
  <c r="A1682" i="39"/>
  <c r="A1683" i="39"/>
  <c r="A1684" i="39"/>
  <c r="A1685" i="39"/>
  <c r="A1686" i="39"/>
  <c r="A1687" i="39"/>
  <c r="A1688" i="39"/>
  <c r="A1689" i="39"/>
  <c r="A1690" i="39"/>
  <c r="A1691" i="39"/>
  <c r="A1692" i="39"/>
  <c r="A1693" i="39"/>
  <c r="A1694" i="39"/>
  <c r="A1695" i="39"/>
  <c r="A1696" i="39"/>
  <c r="A1697" i="39"/>
  <c r="A1698" i="39"/>
  <c r="A1699" i="39"/>
  <c r="A1700" i="39"/>
  <c r="A1701" i="39"/>
  <c r="A1702" i="39"/>
  <c r="A1703" i="39"/>
  <c r="A1704" i="39"/>
  <c r="A1705" i="39"/>
  <c r="A1706" i="39"/>
  <c r="A1707" i="39"/>
  <c r="A1708" i="39"/>
  <c r="A1709" i="39"/>
  <c r="A1710" i="39"/>
  <c r="A1711" i="39"/>
  <c r="A1712" i="39"/>
  <c r="A1713" i="39"/>
  <c r="A1714" i="39"/>
  <c r="A1715" i="39"/>
  <c r="A1716" i="39"/>
  <c r="A1717" i="39"/>
  <c r="A1718" i="39"/>
  <c r="A1719" i="39"/>
  <c r="A1720" i="39"/>
  <c r="A1721" i="39"/>
  <c r="A1722" i="39"/>
  <c r="A1723" i="39"/>
  <c r="A1724" i="39"/>
  <c r="A1725" i="39"/>
  <c r="A1726" i="39"/>
  <c r="A1727" i="39"/>
  <c r="A1728" i="39"/>
  <c r="A1729" i="39"/>
  <c r="A1730" i="39"/>
  <c r="A1731" i="39"/>
  <c r="A1732" i="39"/>
  <c r="A1733" i="39"/>
  <c r="A1734" i="39"/>
  <c r="A1735" i="39"/>
  <c r="A1736" i="39"/>
  <c r="A1737" i="39"/>
  <c r="A1738" i="39"/>
  <c r="A1739" i="39"/>
  <c r="A1740" i="39"/>
  <c r="A1741" i="39"/>
  <c r="A1742" i="39"/>
  <c r="A1743" i="39"/>
  <c r="A1744" i="39"/>
  <c r="A1745" i="39"/>
  <c r="A1746" i="39"/>
  <c r="A1747" i="39"/>
  <c r="A1748" i="39"/>
  <c r="A1749" i="39"/>
  <c r="A1750" i="39"/>
  <c r="A1751" i="39"/>
  <c r="A1752" i="39"/>
  <c r="A1753" i="39"/>
  <c r="A1754" i="39"/>
  <c r="A1755" i="39"/>
  <c r="A1756" i="39"/>
  <c r="A1757" i="39"/>
  <c r="A1758" i="39"/>
  <c r="A1759" i="39"/>
  <c r="A1760" i="39"/>
  <c r="A1761" i="39"/>
  <c r="A1762" i="39"/>
  <c r="A1763" i="39"/>
  <c r="A1764" i="39"/>
  <c r="A1765" i="39"/>
  <c r="A1766" i="39"/>
  <c r="A1767" i="39"/>
  <c r="A1768" i="39"/>
  <c r="A1769" i="39"/>
  <c r="A1770" i="39"/>
  <c r="A1771" i="39"/>
  <c r="A1772" i="39"/>
  <c r="A1773" i="39"/>
  <c r="A1774" i="39"/>
  <c r="A1775" i="39"/>
  <c r="A1776" i="39"/>
  <c r="A1777" i="39"/>
  <c r="A1778" i="39"/>
  <c r="A1779" i="39"/>
  <c r="A1780" i="39"/>
  <c r="A1781" i="39"/>
  <c r="A1782" i="39"/>
  <c r="A1783" i="39"/>
  <c r="A1784" i="39"/>
  <c r="A1785" i="39"/>
  <c r="A1786" i="39"/>
  <c r="A1787" i="39"/>
  <c r="A1788" i="39"/>
  <c r="A1789" i="39"/>
  <c r="A1790" i="39"/>
  <c r="A1791" i="39"/>
  <c r="A1792" i="39"/>
  <c r="A1793" i="39"/>
  <c r="A1794" i="39"/>
  <c r="A1795" i="39"/>
  <c r="A1796" i="39"/>
  <c r="A1797" i="39"/>
  <c r="A1798" i="39"/>
  <c r="A1799" i="39"/>
  <c r="A1800" i="39"/>
  <c r="A1801" i="39"/>
  <c r="A1802" i="39"/>
  <c r="A1803" i="39"/>
  <c r="A1804" i="39"/>
  <c r="A1805" i="39"/>
  <c r="A1806" i="39"/>
  <c r="A1807" i="39"/>
  <c r="A1808" i="39"/>
  <c r="A1809" i="39"/>
  <c r="A1810" i="39"/>
  <c r="A1811" i="39"/>
  <c r="A1812" i="39"/>
  <c r="A1813" i="39"/>
  <c r="A1814" i="39"/>
  <c r="A1815" i="39"/>
  <c r="A1816" i="39"/>
  <c r="A1817" i="39"/>
  <c r="A1818" i="39"/>
  <c r="A1819" i="39"/>
  <c r="A1820" i="39"/>
  <c r="A1821" i="39"/>
  <c r="A1822" i="39"/>
  <c r="A1823" i="39"/>
  <c r="A1824" i="39"/>
  <c r="A1825" i="39"/>
  <c r="A1826" i="39"/>
  <c r="A1827" i="39"/>
  <c r="A1828" i="39"/>
  <c r="A1829" i="39"/>
  <c r="A1830" i="39"/>
  <c r="A1831" i="39"/>
  <c r="A1832" i="39"/>
  <c r="A1833" i="39"/>
  <c r="A1834" i="39"/>
  <c r="A1835" i="39"/>
  <c r="A1836" i="39"/>
  <c r="A1837" i="39"/>
  <c r="A1838" i="39"/>
  <c r="A1839" i="39"/>
  <c r="A1840" i="39"/>
  <c r="A1841" i="39"/>
  <c r="A1842" i="39"/>
  <c r="A1843" i="39"/>
  <c r="A1844" i="39"/>
  <c r="A1845" i="39"/>
  <c r="A1846" i="39"/>
  <c r="A1847" i="39"/>
  <c r="A1848" i="39"/>
  <c r="A1849" i="39"/>
  <c r="A1850" i="39"/>
  <c r="A1851" i="39"/>
  <c r="A1852" i="39"/>
  <c r="A1853" i="39"/>
  <c r="A1854" i="39"/>
  <c r="A1855" i="39"/>
  <c r="A1856" i="39"/>
  <c r="A1857" i="39"/>
  <c r="A1858" i="39"/>
  <c r="A1859" i="39"/>
  <c r="A1860" i="39"/>
  <c r="A1861" i="39"/>
  <c r="A1862" i="39"/>
  <c r="A1863" i="39"/>
  <c r="A1864" i="39"/>
  <c r="A1865" i="39"/>
  <c r="A1866" i="39"/>
  <c r="A1867" i="39"/>
  <c r="A1868" i="39"/>
  <c r="A1869" i="39"/>
  <c r="A1870" i="39"/>
  <c r="A1871" i="39"/>
  <c r="A1872" i="39"/>
  <c r="A1873" i="39"/>
  <c r="A1874" i="39"/>
  <c r="A1875" i="39"/>
  <c r="A1876" i="39"/>
  <c r="A1877" i="39"/>
  <c r="A1878" i="39"/>
  <c r="A1879" i="39"/>
  <c r="A1880" i="39"/>
  <c r="A1881" i="39"/>
  <c r="A1882" i="39"/>
  <c r="A1883" i="39"/>
  <c r="A1884" i="39"/>
  <c r="A1885" i="39"/>
  <c r="A1886" i="39"/>
  <c r="A1887" i="39"/>
  <c r="A1888" i="39"/>
  <c r="A1889" i="39"/>
  <c r="A1890" i="39"/>
  <c r="A1891" i="39"/>
  <c r="A1892" i="39"/>
  <c r="A1893" i="39"/>
  <c r="A1894" i="39"/>
  <c r="A1895" i="39"/>
  <c r="A1896" i="39"/>
  <c r="A1897" i="39"/>
  <c r="A1898" i="39"/>
  <c r="A1899" i="39"/>
  <c r="A1900" i="39"/>
  <c r="A1901" i="39"/>
  <c r="A1902" i="39"/>
  <c r="A1903" i="39"/>
  <c r="A1904" i="39"/>
  <c r="A1905" i="39"/>
  <c r="A1906" i="39"/>
  <c r="A1907" i="39"/>
  <c r="A1908" i="39"/>
  <c r="A1909" i="39"/>
  <c r="A1910" i="39"/>
  <c r="A1911" i="39"/>
  <c r="A1912" i="39"/>
  <c r="A1913" i="39"/>
  <c r="A1914" i="39"/>
  <c r="A1915" i="39"/>
  <c r="A1916" i="39"/>
  <c r="A1917" i="39"/>
  <c r="A1918" i="39"/>
  <c r="A1919" i="39"/>
  <c r="A1920" i="39"/>
  <c r="A1921" i="39"/>
  <c r="A1922" i="39"/>
  <c r="A1923" i="39"/>
  <c r="A1924" i="39"/>
  <c r="A1925" i="39"/>
  <c r="A1926" i="39"/>
  <c r="A1927" i="39"/>
  <c r="A1928" i="39"/>
  <c r="A1929" i="39"/>
  <c r="A1930" i="39"/>
  <c r="A1931" i="39"/>
  <c r="A1932" i="39"/>
  <c r="A1933" i="39"/>
  <c r="A1934" i="39"/>
  <c r="A1935" i="39"/>
  <c r="A1936" i="39"/>
  <c r="A1937" i="39"/>
  <c r="A1938" i="39"/>
  <c r="A1939" i="39"/>
  <c r="A1940" i="39"/>
  <c r="A1941" i="39"/>
  <c r="A1942" i="39"/>
  <c r="A1943" i="39"/>
  <c r="A1944" i="39"/>
  <c r="A1945" i="39"/>
  <c r="A1946" i="39"/>
  <c r="A1947" i="39"/>
  <c r="A1948" i="39"/>
  <c r="A1949" i="39"/>
  <c r="A1950" i="39"/>
  <c r="A1951" i="39"/>
  <c r="A1952" i="39"/>
  <c r="A1953" i="39"/>
  <c r="A1954" i="39"/>
  <c r="A1955" i="39"/>
  <c r="A1956" i="39"/>
  <c r="A1957" i="39"/>
  <c r="A1958" i="39"/>
  <c r="A1959" i="39"/>
  <c r="A1960" i="39"/>
  <c r="A1961" i="39"/>
  <c r="A1962" i="39"/>
  <c r="A1963" i="39"/>
  <c r="A1964" i="39"/>
  <c r="A1965" i="39"/>
  <c r="A1966" i="39"/>
  <c r="A1967" i="39"/>
  <c r="A1968" i="39"/>
  <c r="A1969" i="39"/>
  <c r="A1970" i="39"/>
  <c r="A1971" i="39"/>
  <c r="A1972" i="39"/>
  <c r="A1973" i="39"/>
  <c r="A1974" i="39"/>
  <c r="A1975" i="39"/>
  <c r="A1976" i="39"/>
  <c r="A1977" i="39"/>
  <c r="A1978" i="39"/>
  <c r="A1979" i="39"/>
  <c r="A1980" i="39"/>
  <c r="A1981" i="39"/>
  <c r="A1982" i="39"/>
  <c r="A1983" i="39"/>
  <c r="A1984" i="39"/>
  <c r="A1985" i="39"/>
  <c r="A1986" i="39"/>
  <c r="A1987" i="39"/>
  <c r="A1988" i="39"/>
  <c r="A1989" i="39"/>
  <c r="A1990" i="39"/>
  <c r="A1991" i="39"/>
  <c r="A1992" i="39"/>
  <c r="A1993" i="39"/>
  <c r="A1994" i="39"/>
  <c r="A1995" i="39"/>
  <c r="A1996" i="39"/>
  <c r="A1997" i="39"/>
  <c r="A1998" i="39"/>
  <c r="A1999" i="39"/>
  <c r="A2000" i="39"/>
  <c r="A2001" i="39"/>
  <c r="F1999" i="39" l="1"/>
  <c r="E1999" i="39"/>
  <c r="G1999" i="39" s="1"/>
  <c r="F1995" i="39"/>
  <c r="E1995" i="39"/>
  <c r="G1995" i="39" s="1"/>
  <c r="F1991" i="39"/>
  <c r="E1991" i="39"/>
  <c r="G1991" i="39" s="1"/>
  <c r="F1987" i="39"/>
  <c r="E1987" i="39"/>
  <c r="G1987" i="39" s="1"/>
  <c r="F1983" i="39"/>
  <c r="E1983" i="39"/>
  <c r="G1983" i="39" s="1"/>
  <c r="F1979" i="39"/>
  <c r="E1979" i="39"/>
  <c r="G1979" i="39" s="1"/>
  <c r="F1975" i="39"/>
  <c r="E1975" i="39"/>
  <c r="G1975" i="39" s="1"/>
  <c r="F1971" i="39"/>
  <c r="E1971" i="39"/>
  <c r="G1971" i="39" s="1"/>
  <c r="F1967" i="39"/>
  <c r="E1967" i="39"/>
  <c r="G1967" i="39" s="1"/>
  <c r="F1963" i="39"/>
  <c r="E1963" i="39"/>
  <c r="G1963" i="39" s="1"/>
  <c r="F1959" i="39"/>
  <c r="E1959" i="39"/>
  <c r="G1959" i="39" s="1"/>
  <c r="F1955" i="39"/>
  <c r="E1955" i="39"/>
  <c r="G1955" i="39" s="1"/>
  <c r="F1951" i="39"/>
  <c r="E1951" i="39"/>
  <c r="G1951" i="39" s="1"/>
  <c r="F1947" i="39"/>
  <c r="E1947" i="39"/>
  <c r="G1947" i="39" s="1"/>
  <c r="F1943" i="39"/>
  <c r="E1943" i="39"/>
  <c r="G1943" i="39" s="1"/>
  <c r="F1939" i="39"/>
  <c r="E1939" i="39"/>
  <c r="G1939" i="39" s="1"/>
  <c r="F1935" i="39"/>
  <c r="E1935" i="39"/>
  <c r="G1935" i="39" s="1"/>
  <c r="F1931" i="39"/>
  <c r="E1931" i="39"/>
  <c r="G1931" i="39" s="1"/>
  <c r="F1927" i="39"/>
  <c r="E1927" i="39"/>
  <c r="G1927" i="39" s="1"/>
  <c r="F1923" i="39"/>
  <c r="E1923" i="39"/>
  <c r="G1923" i="39" s="1"/>
  <c r="F1919" i="39"/>
  <c r="E1919" i="39"/>
  <c r="G1919" i="39" s="1"/>
  <c r="F1915" i="39"/>
  <c r="E1915" i="39"/>
  <c r="G1915" i="39" s="1"/>
  <c r="F1911" i="39"/>
  <c r="E1911" i="39"/>
  <c r="G1911" i="39" s="1"/>
  <c r="F1907" i="39"/>
  <c r="E1907" i="39"/>
  <c r="G1907" i="39" s="1"/>
  <c r="F1903" i="39"/>
  <c r="E1903" i="39"/>
  <c r="G1903" i="39" s="1"/>
  <c r="F1899" i="39"/>
  <c r="E1899" i="39"/>
  <c r="G1899" i="39" s="1"/>
  <c r="F1895" i="39"/>
  <c r="E1895" i="39"/>
  <c r="G1895" i="39" s="1"/>
  <c r="F1891" i="39"/>
  <c r="E1891" i="39"/>
  <c r="G1891" i="39" s="1"/>
  <c r="F1887" i="39"/>
  <c r="E1887" i="39"/>
  <c r="G1887" i="39" s="1"/>
  <c r="F1883" i="39"/>
  <c r="E1883" i="39"/>
  <c r="G1883" i="39" s="1"/>
  <c r="F1879" i="39"/>
  <c r="E1879" i="39"/>
  <c r="G1879" i="39" s="1"/>
  <c r="F1875" i="39"/>
  <c r="E1875" i="39"/>
  <c r="G1875" i="39" s="1"/>
  <c r="F1871" i="39"/>
  <c r="E1871" i="39"/>
  <c r="G1871" i="39" s="1"/>
  <c r="F1867" i="39"/>
  <c r="E1867" i="39"/>
  <c r="G1867" i="39" s="1"/>
  <c r="F1863" i="39"/>
  <c r="E1863" i="39"/>
  <c r="G1863" i="39" s="1"/>
  <c r="F1859" i="39"/>
  <c r="E1859" i="39"/>
  <c r="G1859" i="39" s="1"/>
  <c r="F1855" i="39"/>
  <c r="E1855" i="39"/>
  <c r="G1855" i="39" s="1"/>
  <c r="F1851" i="39"/>
  <c r="E1851" i="39"/>
  <c r="G1851" i="39" s="1"/>
  <c r="F1847" i="39"/>
  <c r="E1847" i="39"/>
  <c r="G1847" i="39" s="1"/>
  <c r="F1843" i="39"/>
  <c r="E1843" i="39"/>
  <c r="G1843" i="39" s="1"/>
  <c r="F1839" i="39"/>
  <c r="E1839" i="39"/>
  <c r="G1839" i="39" s="1"/>
  <c r="F1835" i="39"/>
  <c r="E1835" i="39"/>
  <c r="G1835" i="39" s="1"/>
  <c r="F1831" i="39"/>
  <c r="E1831" i="39"/>
  <c r="G1831" i="39" s="1"/>
  <c r="F1827" i="39"/>
  <c r="E1827" i="39"/>
  <c r="G1827" i="39" s="1"/>
  <c r="F1823" i="39"/>
  <c r="E1823" i="39"/>
  <c r="G1823" i="39" s="1"/>
  <c r="F1819" i="39"/>
  <c r="E1819" i="39"/>
  <c r="G1819" i="39" s="1"/>
  <c r="F1815" i="39"/>
  <c r="E1815" i="39"/>
  <c r="G1815" i="39" s="1"/>
  <c r="F1811" i="39"/>
  <c r="E1811" i="39"/>
  <c r="G1811" i="39" s="1"/>
  <c r="F1807" i="39"/>
  <c r="E1807" i="39"/>
  <c r="G1807" i="39" s="1"/>
  <c r="F1803" i="39"/>
  <c r="E1803" i="39"/>
  <c r="G1803" i="39" s="1"/>
  <c r="F1799" i="39"/>
  <c r="E1799" i="39"/>
  <c r="G1799" i="39" s="1"/>
  <c r="F1795" i="39"/>
  <c r="E1795" i="39"/>
  <c r="G1795" i="39" s="1"/>
  <c r="F1791" i="39"/>
  <c r="E1791" i="39"/>
  <c r="G1791" i="39" s="1"/>
  <c r="F1787" i="39"/>
  <c r="E1787" i="39"/>
  <c r="G1787" i="39" s="1"/>
  <c r="F1783" i="39"/>
  <c r="E1783" i="39"/>
  <c r="G1783" i="39" s="1"/>
  <c r="F1779" i="39"/>
  <c r="E1779" i="39"/>
  <c r="G1779" i="39" s="1"/>
  <c r="F1775" i="39"/>
  <c r="E1775" i="39"/>
  <c r="G1775" i="39" s="1"/>
  <c r="F1771" i="39"/>
  <c r="E1771" i="39"/>
  <c r="G1771" i="39" s="1"/>
  <c r="F1767" i="39"/>
  <c r="E1767" i="39"/>
  <c r="G1767" i="39" s="1"/>
  <c r="F1763" i="39"/>
  <c r="E1763" i="39"/>
  <c r="G1763" i="39" s="1"/>
  <c r="F1759" i="39"/>
  <c r="E1759" i="39"/>
  <c r="G1759" i="39" s="1"/>
  <c r="F1755" i="39"/>
  <c r="E1755" i="39"/>
  <c r="G1755" i="39" s="1"/>
  <c r="F1751" i="39"/>
  <c r="E1751" i="39"/>
  <c r="G1751" i="39" s="1"/>
  <c r="F1747" i="39"/>
  <c r="E1747" i="39"/>
  <c r="G1747" i="39" s="1"/>
  <c r="F1743" i="39"/>
  <c r="E1743" i="39"/>
  <c r="G1743" i="39" s="1"/>
  <c r="F1739" i="39"/>
  <c r="E1739" i="39"/>
  <c r="G1739" i="39" s="1"/>
  <c r="F1735" i="39"/>
  <c r="E1735" i="39"/>
  <c r="G1735" i="39" s="1"/>
  <c r="F1731" i="39"/>
  <c r="E1731" i="39"/>
  <c r="G1731" i="39" s="1"/>
  <c r="F1727" i="39"/>
  <c r="E1727" i="39"/>
  <c r="G1727" i="39" s="1"/>
  <c r="F1723" i="39"/>
  <c r="E1723" i="39"/>
  <c r="G1723" i="39" s="1"/>
  <c r="F1719" i="39"/>
  <c r="E1719" i="39"/>
  <c r="G1719" i="39" s="1"/>
  <c r="F1715" i="39"/>
  <c r="E1715" i="39"/>
  <c r="G1715" i="39" s="1"/>
  <c r="F1711" i="39"/>
  <c r="E1711" i="39"/>
  <c r="G1711" i="39" s="1"/>
  <c r="F1707" i="39"/>
  <c r="E1707" i="39"/>
  <c r="G1707" i="39" s="1"/>
  <c r="F1703" i="39"/>
  <c r="E1703" i="39"/>
  <c r="G1703" i="39" s="1"/>
  <c r="F1699" i="39"/>
  <c r="E1699" i="39"/>
  <c r="G1699" i="39" s="1"/>
  <c r="F1695" i="39"/>
  <c r="E1695" i="39"/>
  <c r="G1695" i="39" s="1"/>
  <c r="F1691" i="39"/>
  <c r="E1691" i="39"/>
  <c r="G1691" i="39" s="1"/>
  <c r="F1687" i="39"/>
  <c r="E1687" i="39"/>
  <c r="G1687" i="39" s="1"/>
  <c r="F1683" i="39"/>
  <c r="E1683" i="39"/>
  <c r="G1683" i="39" s="1"/>
  <c r="F1679" i="39"/>
  <c r="E1679" i="39"/>
  <c r="G1679" i="39" s="1"/>
  <c r="F1675" i="39"/>
  <c r="E1675" i="39"/>
  <c r="G1675" i="39" s="1"/>
  <c r="F1671" i="39"/>
  <c r="E1671" i="39"/>
  <c r="G1671" i="39" s="1"/>
  <c r="F1667" i="39"/>
  <c r="E1667" i="39"/>
  <c r="G1667" i="39" s="1"/>
  <c r="F1663" i="39"/>
  <c r="E1663" i="39"/>
  <c r="G1663" i="39" s="1"/>
  <c r="F1659" i="39"/>
  <c r="E1659" i="39"/>
  <c r="G1659" i="39" s="1"/>
  <c r="F1655" i="39"/>
  <c r="E1655" i="39"/>
  <c r="G1655" i="39" s="1"/>
  <c r="F1651" i="39"/>
  <c r="E1651" i="39"/>
  <c r="G1651" i="39" s="1"/>
  <c r="F1647" i="39"/>
  <c r="E1647" i="39"/>
  <c r="G1647" i="39" s="1"/>
  <c r="F1643" i="39"/>
  <c r="E1643" i="39"/>
  <c r="G1643" i="39" s="1"/>
  <c r="F1639" i="39"/>
  <c r="E1639" i="39"/>
  <c r="G1639" i="39" s="1"/>
  <c r="F1635" i="39"/>
  <c r="E1635" i="39"/>
  <c r="G1635" i="39" s="1"/>
  <c r="F1631" i="39"/>
  <c r="E1631" i="39"/>
  <c r="G1631" i="39" s="1"/>
  <c r="F1627" i="39"/>
  <c r="E1627" i="39"/>
  <c r="G1627" i="39" s="1"/>
  <c r="F1623" i="39"/>
  <c r="E1623" i="39"/>
  <c r="G1623" i="39" s="1"/>
  <c r="F1619" i="39"/>
  <c r="E1619" i="39"/>
  <c r="G1619" i="39" s="1"/>
  <c r="F1615" i="39"/>
  <c r="E1615" i="39"/>
  <c r="G1615" i="39" s="1"/>
  <c r="F1611" i="39"/>
  <c r="E1611" i="39"/>
  <c r="G1611" i="39" s="1"/>
  <c r="F1607" i="39"/>
  <c r="E1607" i="39"/>
  <c r="G1607" i="39" s="1"/>
  <c r="F1603" i="39"/>
  <c r="E1603" i="39"/>
  <c r="G1603" i="39" s="1"/>
  <c r="C1603" i="39"/>
  <c r="F1599" i="39"/>
  <c r="E1599" i="39"/>
  <c r="G1599" i="39" s="1"/>
  <c r="C1599" i="39"/>
  <c r="F1595" i="39"/>
  <c r="E1595" i="39"/>
  <c r="G1595" i="39" s="1"/>
  <c r="C1595" i="39"/>
  <c r="F1591" i="39"/>
  <c r="E1591" i="39"/>
  <c r="G1591" i="39" s="1"/>
  <c r="C1591" i="39"/>
  <c r="F1587" i="39"/>
  <c r="E1587" i="39"/>
  <c r="G1587" i="39" s="1"/>
  <c r="C1587" i="39"/>
  <c r="F1583" i="39"/>
  <c r="E1583" i="39"/>
  <c r="G1583" i="39" s="1"/>
  <c r="C1583" i="39"/>
  <c r="F1579" i="39"/>
  <c r="E1579" i="39"/>
  <c r="G1579" i="39" s="1"/>
  <c r="C1579" i="39"/>
  <c r="F1575" i="39"/>
  <c r="E1575" i="39"/>
  <c r="G1575" i="39" s="1"/>
  <c r="C1575" i="39"/>
  <c r="F1571" i="39"/>
  <c r="E1571" i="39"/>
  <c r="G1571" i="39" s="1"/>
  <c r="C1571" i="39"/>
  <c r="F1567" i="39"/>
  <c r="E1567" i="39"/>
  <c r="G1567" i="39" s="1"/>
  <c r="C1567" i="39"/>
  <c r="F1563" i="39"/>
  <c r="E1563" i="39"/>
  <c r="G1563" i="39" s="1"/>
  <c r="C1563" i="39"/>
  <c r="F1559" i="39"/>
  <c r="E1559" i="39"/>
  <c r="G1559" i="39" s="1"/>
  <c r="C1559" i="39"/>
  <c r="F1555" i="39"/>
  <c r="E1555" i="39"/>
  <c r="G1555" i="39" s="1"/>
  <c r="C1555" i="39"/>
  <c r="F1551" i="39"/>
  <c r="E1551" i="39"/>
  <c r="G1551" i="39" s="1"/>
  <c r="C1551" i="39"/>
  <c r="F1547" i="39"/>
  <c r="E1547" i="39"/>
  <c r="G1547" i="39" s="1"/>
  <c r="C1547" i="39"/>
  <c r="F1543" i="39"/>
  <c r="E1543" i="39"/>
  <c r="G1543" i="39" s="1"/>
  <c r="C1543" i="39"/>
  <c r="F1539" i="39"/>
  <c r="E1539" i="39"/>
  <c r="G1539" i="39" s="1"/>
  <c r="C1539" i="39"/>
  <c r="F1535" i="39"/>
  <c r="E1535" i="39"/>
  <c r="G1535" i="39" s="1"/>
  <c r="C1535" i="39"/>
  <c r="F1531" i="39"/>
  <c r="E1531" i="39"/>
  <c r="G1531" i="39" s="1"/>
  <c r="C1531" i="39"/>
  <c r="F1527" i="39"/>
  <c r="E1527" i="39"/>
  <c r="G1527" i="39" s="1"/>
  <c r="C1527" i="39"/>
  <c r="F1523" i="39"/>
  <c r="E1523" i="39"/>
  <c r="G1523" i="39" s="1"/>
  <c r="C1523" i="39"/>
  <c r="F1519" i="39"/>
  <c r="E1519" i="39"/>
  <c r="G1519" i="39" s="1"/>
  <c r="C1519" i="39"/>
  <c r="F1515" i="39"/>
  <c r="E1515" i="39"/>
  <c r="G1515" i="39" s="1"/>
  <c r="C1515" i="39"/>
  <c r="F1511" i="39"/>
  <c r="E1511" i="39"/>
  <c r="G1511" i="39" s="1"/>
  <c r="C1511" i="39"/>
  <c r="F1507" i="39"/>
  <c r="E1507" i="39"/>
  <c r="G1507" i="39" s="1"/>
  <c r="C1507" i="39"/>
  <c r="F1503" i="39"/>
  <c r="E1503" i="39"/>
  <c r="G1503" i="39" s="1"/>
  <c r="C1503" i="39"/>
  <c r="F1499" i="39"/>
  <c r="E1499" i="39"/>
  <c r="G1499" i="39" s="1"/>
  <c r="C1499" i="39"/>
  <c r="F1495" i="39"/>
  <c r="E1495" i="39"/>
  <c r="G1495" i="39" s="1"/>
  <c r="C1495" i="39"/>
  <c r="F1491" i="39"/>
  <c r="E1491" i="39"/>
  <c r="G1491" i="39" s="1"/>
  <c r="C1491" i="39"/>
  <c r="F1487" i="39"/>
  <c r="E1487" i="39"/>
  <c r="G1487" i="39" s="1"/>
  <c r="C1487" i="39"/>
  <c r="F1483" i="39"/>
  <c r="E1483" i="39"/>
  <c r="G1483" i="39" s="1"/>
  <c r="C1483" i="39"/>
  <c r="F1479" i="39"/>
  <c r="E1479" i="39"/>
  <c r="G1479" i="39" s="1"/>
  <c r="C1479" i="39"/>
  <c r="F1475" i="39"/>
  <c r="E1475" i="39"/>
  <c r="G1475" i="39" s="1"/>
  <c r="C1475" i="39"/>
  <c r="F1471" i="39"/>
  <c r="E1471" i="39"/>
  <c r="G1471" i="39" s="1"/>
  <c r="C1471" i="39"/>
  <c r="F1467" i="39"/>
  <c r="E1467" i="39"/>
  <c r="G1467" i="39" s="1"/>
  <c r="C1467" i="39"/>
  <c r="F1463" i="39"/>
  <c r="E1463" i="39"/>
  <c r="G1463" i="39" s="1"/>
  <c r="C1463" i="39"/>
  <c r="F1459" i="39"/>
  <c r="E1459" i="39"/>
  <c r="G1459" i="39" s="1"/>
  <c r="C1459" i="39"/>
  <c r="F1455" i="39"/>
  <c r="E1455" i="39"/>
  <c r="G1455" i="39" s="1"/>
  <c r="C1455" i="39"/>
  <c r="F1451" i="39"/>
  <c r="E1451" i="39"/>
  <c r="G1451" i="39" s="1"/>
  <c r="C1451" i="39"/>
  <c r="F1447" i="39"/>
  <c r="E1447" i="39"/>
  <c r="G1447" i="39" s="1"/>
  <c r="C1447" i="39"/>
  <c r="F1443" i="39"/>
  <c r="E1443" i="39"/>
  <c r="G1443" i="39" s="1"/>
  <c r="C1443" i="39"/>
  <c r="F1439" i="39"/>
  <c r="E1439" i="39"/>
  <c r="G1439" i="39" s="1"/>
  <c r="C1439" i="39"/>
  <c r="F1435" i="39"/>
  <c r="E1435" i="39"/>
  <c r="G1435" i="39" s="1"/>
  <c r="C1435" i="39"/>
  <c r="F1431" i="39"/>
  <c r="E1431" i="39"/>
  <c r="G1431" i="39" s="1"/>
  <c r="C1431" i="39"/>
  <c r="F1427" i="39"/>
  <c r="E1427" i="39"/>
  <c r="G1427" i="39" s="1"/>
  <c r="C1427" i="39"/>
  <c r="F1423" i="39"/>
  <c r="E1423" i="39"/>
  <c r="G1423" i="39" s="1"/>
  <c r="C1423" i="39"/>
  <c r="F1419" i="39"/>
  <c r="E1419" i="39"/>
  <c r="G1419" i="39" s="1"/>
  <c r="C1419" i="39"/>
  <c r="F1415" i="39"/>
  <c r="E1415" i="39"/>
  <c r="G1415" i="39" s="1"/>
  <c r="C1415" i="39"/>
  <c r="F1411" i="39"/>
  <c r="E1411" i="39"/>
  <c r="G1411" i="39" s="1"/>
  <c r="C1411" i="39"/>
  <c r="F1407" i="39"/>
  <c r="E1407" i="39"/>
  <c r="G1407" i="39" s="1"/>
  <c r="C1407" i="39"/>
  <c r="F1403" i="39"/>
  <c r="E1403" i="39"/>
  <c r="G1403" i="39" s="1"/>
  <c r="C1403" i="39"/>
  <c r="F1399" i="39"/>
  <c r="E1399" i="39"/>
  <c r="G1399" i="39" s="1"/>
  <c r="C1399" i="39"/>
  <c r="F1395" i="39"/>
  <c r="E1395" i="39"/>
  <c r="G1395" i="39" s="1"/>
  <c r="C1395" i="39"/>
  <c r="F1391" i="39"/>
  <c r="E1391" i="39"/>
  <c r="G1391" i="39" s="1"/>
  <c r="C1391" i="39"/>
  <c r="F1387" i="39"/>
  <c r="E1387" i="39"/>
  <c r="G1387" i="39" s="1"/>
  <c r="C1387" i="39"/>
  <c r="F1383" i="39"/>
  <c r="E1383" i="39"/>
  <c r="G1383" i="39" s="1"/>
  <c r="C1383" i="39"/>
  <c r="F1379" i="39"/>
  <c r="E1379" i="39"/>
  <c r="G1379" i="39" s="1"/>
  <c r="C1379" i="39"/>
  <c r="F1375" i="39"/>
  <c r="E1375" i="39"/>
  <c r="G1375" i="39" s="1"/>
  <c r="C1375" i="39"/>
  <c r="F1371" i="39"/>
  <c r="E1371" i="39"/>
  <c r="G1371" i="39" s="1"/>
  <c r="C1371" i="39"/>
  <c r="F1367" i="39"/>
  <c r="E1367" i="39"/>
  <c r="G1367" i="39" s="1"/>
  <c r="C1367" i="39"/>
  <c r="F1363" i="39"/>
  <c r="E1363" i="39"/>
  <c r="G1363" i="39" s="1"/>
  <c r="C1363" i="39"/>
  <c r="F1359" i="39"/>
  <c r="E1359" i="39"/>
  <c r="G1359" i="39" s="1"/>
  <c r="C1359" i="39"/>
  <c r="F1355" i="39"/>
  <c r="E1355" i="39"/>
  <c r="G1355" i="39" s="1"/>
  <c r="C1355" i="39"/>
  <c r="F1351" i="39"/>
  <c r="E1351" i="39"/>
  <c r="G1351" i="39" s="1"/>
  <c r="C1351" i="39"/>
  <c r="F1347" i="39"/>
  <c r="E1347" i="39"/>
  <c r="G1347" i="39" s="1"/>
  <c r="C1347" i="39"/>
  <c r="F1343" i="39"/>
  <c r="E1343" i="39"/>
  <c r="G1343" i="39" s="1"/>
  <c r="C1343" i="39"/>
  <c r="F1339" i="39"/>
  <c r="E1339" i="39"/>
  <c r="G1339" i="39" s="1"/>
  <c r="C1339" i="39"/>
  <c r="F1335" i="39"/>
  <c r="E1335" i="39"/>
  <c r="G1335" i="39" s="1"/>
  <c r="C1335" i="39"/>
  <c r="F1331" i="39"/>
  <c r="E1331" i="39"/>
  <c r="G1331" i="39" s="1"/>
  <c r="C1331" i="39"/>
  <c r="F1327" i="39"/>
  <c r="E1327" i="39"/>
  <c r="G1327" i="39" s="1"/>
  <c r="C1327" i="39"/>
  <c r="F1323" i="39"/>
  <c r="E1323" i="39"/>
  <c r="G1323" i="39" s="1"/>
  <c r="C1323" i="39"/>
  <c r="F1319" i="39"/>
  <c r="E1319" i="39"/>
  <c r="G1319" i="39" s="1"/>
  <c r="C1319" i="39"/>
  <c r="F1315" i="39"/>
  <c r="E1315" i="39"/>
  <c r="G1315" i="39" s="1"/>
  <c r="C1315" i="39"/>
  <c r="F1311" i="39"/>
  <c r="E1311" i="39"/>
  <c r="G1311" i="39" s="1"/>
  <c r="C1311" i="39"/>
  <c r="F1307" i="39"/>
  <c r="E1307" i="39"/>
  <c r="G1307" i="39" s="1"/>
  <c r="C1307" i="39"/>
  <c r="F1303" i="39"/>
  <c r="E1303" i="39"/>
  <c r="G1303" i="39" s="1"/>
  <c r="C1303" i="39"/>
  <c r="F1299" i="39"/>
  <c r="E1299" i="39"/>
  <c r="G1299" i="39" s="1"/>
  <c r="C1299" i="39"/>
  <c r="F1295" i="39"/>
  <c r="E1295" i="39"/>
  <c r="G1295" i="39" s="1"/>
  <c r="C1295" i="39"/>
  <c r="F1291" i="39"/>
  <c r="E1291" i="39"/>
  <c r="G1291" i="39" s="1"/>
  <c r="C1291" i="39"/>
  <c r="F1287" i="39"/>
  <c r="E1287" i="39"/>
  <c r="G1287" i="39" s="1"/>
  <c r="C1287" i="39"/>
  <c r="F1283" i="39"/>
  <c r="E1283" i="39"/>
  <c r="G1283" i="39" s="1"/>
  <c r="C1283" i="39"/>
  <c r="F1279" i="39"/>
  <c r="E1279" i="39"/>
  <c r="G1279" i="39" s="1"/>
  <c r="C1279" i="39"/>
  <c r="F1275" i="39"/>
  <c r="E1275" i="39"/>
  <c r="G1275" i="39" s="1"/>
  <c r="C1275" i="39"/>
  <c r="F1271" i="39"/>
  <c r="E1271" i="39"/>
  <c r="G1271" i="39" s="1"/>
  <c r="C1271" i="39"/>
  <c r="F1267" i="39"/>
  <c r="E1267" i="39"/>
  <c r="G1267" i="39" s="1"/>
  <c r="C1267" i="39"/>
  <c r="F1263" i="39"/>
  <c r="E1263" i="39"/>
  <c r="G1263" i="39" s="1"/>
  <c r="C1263" i="39"/>
  <c r="F1259" i="39"/>
  <c r="E1259" i="39"/>
  <c r="G1259" i="39" s="1"/>
  <c r="C1259" i="39"/>
  <c r="F1255" i="39"/>
  <c r="E1255" i="39"/>
  <c r="G1255" i="39" s="1"/>
  <c r="C1255" i="39"/>
  <c r="F1251" i="39"/>
  <c r="E1251" i="39"/>
  <c r="G1251" i="39" s="1"/>
  <c r="C1251" i="39"/>
  <c r="F1247" i="39"/>
  <c r="E1247" i="39"/>
  <c r="G1247" i="39" s="1"/>
  <c r="C1247" i="39"/>
  <c r="F1243" i="39"/>
  <c r="E1243" i="39"/>
  <c r="G1243" i="39" s="1"/>
  <c r="C1243" i="39"/>
  <c r="F1239" i="39"/>
  <c r="E1239" i="39"/>
  <c r="G1239" i="39" s="1"/>
  <c r="C1239" i="39"/>
  <c r="F1235" i="39"/>
  <c r="E1235" i="39"/>
  <c r="G1235" i="39" s="1"/>
  <c r="C1235" i="39"/>
  <c r="F1231" i="39"/>
  <c r="E1231" i="39"/>
  <c r="G1231" i="39" s="1"/>
  <c r="C1231" i="39"/>
  <c r="C1227" i="39"/>
  <c r="E1227" i="39" s="1"/>
  <c r="C1223" i="39"/>
  <c r="E1223" i="39" s="1"/>
  <c r="C1219" i="39"/>
  <c r="E1219" i="39" s="1"/>
  <c r="C1215" i="39"/>
  <c r="E1215" i="39" s="1"/>
  <c r="C1211" i="39"/>
  <c r="E1211" i="39" s="1"/>
  <c r="C1203" i="39"/>
  <c r="E1203" i="39" s="1"/>
  <c r="C1199" i="39"/>
  <c r="E1199" i="39" s="1"/>
  <c r="C1195" i="39"/>
  <c r="E1195" i="39" s="1"/>
  <c r="C1191" i="39"/>
  <c r="E1191" i="39" s="1"/>
  <c r="C1187" i="39"/>
  <c r="E1187" i="39" s="1"/>
  <c r="C1183" i="39"/>
  <c r="E1183" i="39" s="1"/>
  <c r="C1179" i="39"/>
  <c r="E1179" i="39" s="1"/>
  <c r="C1175" i="39"/>
  <c r="E1175" i="39" s="1"/>
  <c r="C1171" i="39"/>
  <c r="E1171" i="39" s="1"/>
  <c r="C1167" i="39"/>
  <c r="E1167" i="39" s="1"/>
  <c r="C1163" i="39"/>
  <c r="E1163" i="39" s="1"/>
  <c r="C1159" i="39"/>
  <c r="E1159" i="39" s="1"/>
  <c r="C1155" i="39"/>
  <c r="E1155" i="39" s="1"/>
  <c r="C1151" i="39"/>
  <c r="E1151" i="39" s="1"/>
  <c r="C1147" i="39"/>
  <c r="E1147" i="39" s="1"/>
  <c r="C1143" i="39"/>
  <c r="E1143" i="39" s="1"/>
  <c r="C1139" i="39"/>
  <c r="E1139" i="39" s="1"/>
  <c r="C1135" i="39"/>
  <c r="E1135" i="39" s="1"/>
  <c r="C1131" i="39"/>
  <c r="E1131" i="39" s="1"/>
  <c r="C1127" i="39"/>
  <c r="E1127" i="39" s="1"/>
  <c r="C1123" i="39"/>
  <c r="E1123" i="39" s="1"/>
  <c r="C1119" i="39"/>
  <c r="E1119" i="39" s="1"/>
  <c r="C1115" i="39"/>
  <c r="E1115" i="39" s="1"/>
  <c r="C1111" i="39"/>
  <c r="E1111" i="39" s="1"/>
  <c r="C1107" i="39"/>
  <c r="E1107" i="39" s="1"/>
  <c r="C1103" i="39"/>
  <c r="E1103" i="39" s="1"/>
  <c r="C1099" i="39"/>
  <c r="E1099" i="39" s="1"/>
  <c r="C1095" i="39"/>
  <c r="E1095" i="39" s="1"/>
  <c r="C1091" i="39"/>
  <c r="E1091" i="39" s="1"/>
  <c r="C1087" i="39"/>
  <c r="E1087" i="39" s="1"/>
  <c r="C1083" i="39"/>
  <c r="E1083" i="39" s="1"/>
  <c r="C1079" i="39"/>
  <c r="E1079" i="39" s="1"/>
  <c r="C1075" i="39"/>
  <c r="E1075" i="39" s="1"/>
  <c r="C1071" i="39"/>
  <c r="E1071" i="39" s="1"/>
  <c r="C1067" i="39"/>
  <c r="E1067" i="39" s="1"/>
  <c r="C1063" i="39"/>
  <c r="E1063" i="39" s="1"/>
  <c r="C1059" i="39"/>
  <c r="E1059" i="39" s="1"/>
  <c r="C1055" i="39"/>
  <c r="E1055" i="39" s="1"/>
  <c r="C1051" i="39"/>
  <c r="E1051" i="39" s="1"/>
  <c r="C1047" i="39"/>
  <c r="E1047" i="39" s="1"/>
  <c r="C1043" i="39"/>
  <c r="E1043" i="39" s="1"/>
  <c r="C1039" i="39"/>
  <c r="E1039" i="39" s="1"/>
  <c r="C1035" i="39"/>
  <c r="E1035" i="39" s="1"/>
  <c r="C1031" i="39"/>
  <c r="E1031" i="39" s="1"/>
  <c r="C1027" i="39"/>
  <c r="E1027" i="39" s="1"/>
  <c r="C1023" i="39"/>
  <c r="E1023" i="39" s="1"/>
  <c r="C1019" i="39"/>
  <c r="E1019" i="39" s="1"/>
  <c r="C1015" i="39"/>
  <c r="E1015" i="39" s="1"/>
  <c r="C1011" i="39"/>
  <c r="E1011" i="39" s="1"/>
  <c r="C1007" i="39"/>
  <c r="E1007" i="39" s="1"/>
  <c r="C1003" i="39"/>
  <c r="E1003" i="39" s="1"/>
  <c r="C999" i="39"/>
  <c r="E999" i="39" s="1"/>
  <c r="C995" i="39"/>
  <c r="E995" i="39" s="1"/>
  <c r="C991" i="39"/>
  <c r="E991" i="39" s="1"/>
  <c r="C987" i="39"/>
  <c r="E987" i="39" s="1"/>
  <c r="C983" i="39"/>
  <c r="E983" i="39" s="1"/>
  <c r="C979" i="39"/>
  <c r="E979" i="39" s="1"/>
  <c r="C975" i="39"/>
  <c r="E975" i="39" s="1"/>
  <c r="C971" i="39"/>
  <c r="E971" i="39" s="1"/>
  <c r="C967" i="39"/>
  <c r="E967" i="39" s="1"/>
  <c r="C963" i="39"/>
  <c r="E963" i="39" s="1"/>
  <c r="C959" i="39"/>
  <c r="E959" i="39" s="1"/>
  <c r="C955" i="39"/>
  <c r="E955" i="39" s="1"/>
  <c r="C951" i="39"/>
  <c r="E951" i="39" s="1"/>
  <c r="C947" i="39"/>
  <c r="E947" i="39" s="1"/>
  <c r="C943" i="39"/>
  <c r="E943" i="39" s="1"/>
  <c r="C939" i="39"/>
  <c r="E939" i="39" s="1"/>
  <c r="C935" i="39"/>
  <c r="E935" i="39" s="1"/>
  <c r="C931" i="39"/>
  <c r="E931" i="39" s="1"/>
  <c r="C927" i="39"/>
  <c r="E927" i="39" s="1"/>
  <c r="C923" i="39"/>
  <c r="E923" i="39" s="1"/>
  <c r="C919" i="39"/>
  <c r="E919" i="39" s="1"/>
  <c r="C915" i="39"/>
  <c r="E915" i="39" s="1"/>
  <c r="C911" i="39"/>
  <c r="E911" i="39" s="1"/>
  <c r="C907" i="39"/>
  <c r="E907" i="39" s="1"/>
  <c r="C903" i="39"/>
  <c r="E903" i="39" s="1"/>
  <c r="C895" i="39"/>
  <c r="E895" i="39" s="1"/>
  <c r="C891" i="39"/>
  <c r="E891" i="39" s="1"/>
  <c r="C883" i="39"/>
  <c r="E883" i="39" s="1"/>
  <c r="C879" i="39"/>
  <c r="E879" i="39" s="1"/>
  <c r="C875" i="39"/>
  <c r="E875" i="39" s="1"/>
  <c r="C871" i="39"/>
  <c r="E871" i="39" s="1"/>
  <c r="C867" i="39"/>
  <c r="E867" i="39" s="1"/>
  <c r="C863" i="39"/>
  <c r="E863" i="39" s="1"/>
  <c r="C859" i="39"/>
  <c r="E859" i="39" s="1"/>
  <c r="C855" i="39"/>
  <c r="E855" i="39" s="1"/>
  <c r="C851" i="39"/>
  <c r="E851" i="39" s="1"/>
  <c r="C847" i="39"/>
  <c r="E847" i="39" s="1"/>
  <c r="C843" i="39"/>
  <c r="E843" i="39" s="1"/>
  <c r="C839" i="39"/>
  <c r="E839" i="39" s="1"/>
  <c r="C835" i="39"/>
  <c r="E835" i="39" s="1"/>
  <c r="C831" i="39"/>
  <c r="E831" i="39" s="1"/>
  <c r="C827" i="39"/>
  <c r="E827" i="39" s="1"/>
  <c r="C823" i="39"/>
  <c r="E823" i="39" s="1"/>
  <c r="C819" i="39"/>
  <c r="E819" i="39" s="1"/>
  <c r="C815" i="39"/>
  <c r="E815" i="39" s="1"/>
  <c r="C811" i="39"/>
  <c r="E811" i="39" s="1"/>
  <c r="C807" i="39"/>
  <c r="E807" i="39" s="1"/>
  <c r="C803" i="39"/>
  <c r="E803" i="39" s="1"/>
  <c r="C799" i="39"/>
  <c r="E799" i="39" s="1"/>
  <c r="C795" i="39"/>
  <c r="E795" i="39" s="1"/>
  <c r="C791" i="39"/>
  <c r="E791" i="39" s="1"/>
  <c r="C787" i="39"/>
  <c r="E787" i="39" s="1"/>
  <c r="C783" i="39"/>
  <c r="E783" i="39" s="1"/>
  <c r="C779" i="39"/>
  <c r="E779" i="39" s="1"/>
  <c r="C775" i="39"/>
  <c r="E775" i="39" s="1"/>
  <c r="C771" i="39"/>
  <c r="E771" i="39" s="1"/>
  <c r="C767" i="39"/>
  <c r="E767" i="39" s="1"/>
  <c r="C763" i="39"/>
  <c r="E763" i="39" s="1"/>
  <c r="C759" i="39"/>
  <c r="E759" i="39" s="1"/>
  <c r="C755" i="39"/>
  <c r="E755" i="39" s="1"/>
  <c r="C751" i="39"/>
  <c r="E751" i="39" s="1"/>
  <c r="C747" i="39"/>
  <c r="E747" i="39" s="1"/>
  <c r="C743" i="39"/>
  <c r="E743" i="39" s="1"/>
  <c r="C739" i="39"/>
  <c r="E739" i="39" s="1"/>
  <c r="C735" i="39"/>
  <c r="E735" i="39" s="1"/>
  <c r="C727" i="39"/>
  <c r="E727" i="39" s="1"/>
  <c r="C719" i="39"/>
  <c r="E719" i="39" s="1"/>
  <c r="C715" i="39"/>
  <c r="E715" i="39" s="1"/>
  <c r="C711" i="39"/>
  <c r="E711" i="39" s="1"/>
  <c r="C707" i="39"/>
  <c r="E707" i="39" s="1"/>
  <c r="C703" i="39"/>
  <c r="E703" i="39" s="1"/>
  <c r="C699" i="39"/>
  <c r="E699" i="39" s="1"/>
  <c r="C695" i="39"/>
  <c r="E695" i="39" s="1"/>
  <c r="C691" i="39"/>
  <c r="E691" i="39" s="1"/>
  <c r="C687" i="39"/>
  <c r="E687" i="39" s="1"/>
  <c r="C683" i="39"/>
  <c r="E683" i="39" s="1"/>
  <c r="C679" i="39"/>
  <c r="E679" i="39" s="1"/>
  <c r="C675" i="39"/>
  <c r="E675" i="39" s="1"/>
  <c r="C671" i="39"/>
  <c r="E671" i="39" s="1"/>
  <c r="C667" i="39"/>
  <c r="E667" i="39" s="1"/>
  <c r="C663" i="39"/>
  <c r="E663" i="39" s="1"/>
  <c r="C659" i="39"/>
  <c r="E659" i="39" s="1"/>
  <c r="C655" i="39"/>
  <c r="E655" i="39" s="1"/>
  <c r="C651" i="39"/>
  <c r="E651" i="39" s="1"/>
  <c r="C647" i="39"/>
  <c r="E647" i="39" s="1"/>
  <c r="C643" i="39"/>
  <c r="E643" i="39" s="1"/>
  <c r="C639" i="39"/>
  <c r="E639" i="39" s="1"/>
  <c r="C635" i="39"/>
  <c r="E635" i="39" s="1"/>
  <c r="C631" i="39"/>
  <c r="E631" i="39" s="1"/>
  <c r="C627" i="39"/>
  <c r="E627" i="39" s="1"/>
  <c r="C623" i="39"/>
  <c r="E623" i="39" s="1"/>
  <c r="C619" i="39"/>
  <c r="E619" i="39" s="1"/>
  <c r="C615" i="39"/>
  <c r="E615" i="39" s="1"/>
  <c r="C611" i="39"/>
  <c r="E611" i="39" s="1"/>
  <c r="C607" i="39"/>
  <c r="E607" i="39" s="1"/>
  <c r="C603" i="39"/>
  <c r="E603" i="39" s="1"/>
  <c r="C599" i="39"/>
  <c r="E599" i="39" s="1"/>
  <c r="C595" i="39"/>
  <c r="E595" i="39" s="1"/>
  <c r="C591" i="39"/>
  <c r="E591" i="39" s="1"/>
  <c r="C587" i="39"/>
  <c r="E587" i="39" s="1"/>
  <c r="C583" i="39"/>
  <c r="E583" i="39" s="1"/>
  <c r="C579" i="39"/>
  <c r="E579" i="39" s="1"/>
  <c r="C571" i="39"/>
  <c r="E571" i="39" s="1"/>
  <c r="C567" i="39"/>
  <c r="E567" i="39" s="1"/>
  <c r="C563" i="39"/>
  <c r="E563" i="39" s="1"/>
  <c r="C559" i="39"/>
  <c r="E559" i="39" s="1"/>
  <c r="C555" i="39"/>
  <c r="E555" i="39" s="1"/>
  <c r="C551" i="39"/>
  <c r="E551" i="39" s="1"/>
  <c r="C547" i="39"/>
  <c r="E547" i="39" s="1"/>
  <c r="C543" i="39"/>
  <c r="E543" i="39" s="1"/>
  <c r="C539" i="39"/>
  <c r="E539" i="39" s="1"/>
  <c r="C535" i="39"/>
  <c r="E535" i="39" s="1"/>
  <c r="C531" i="39"/>
  <c r="E531" i="39" s="1"/>
  <c r="C527" i="39"/>
  <c r="E527" i="39" s="1"/>
  <c r="C523" i="39"/>
  <c r="E523" i="39" s="1"/>
  <c r="C519" i="39"/>
  <c r="E519" i="39" s="1"/>
  <c r="C515" i="39"/>
  <c r="E515" i="39" s="1"/>
  <c r="C511" i="39"/>
  <c r="E511" i="39" s="1"/>
  <c r="C507" i="39"/>
  <c r="E507" i="39" s="1"/>
  <c r="C503" i="39"/>
  <c r="E503" i="39" s="1"/>
  <c r="C499" i="39"/>
  <c r="E499" i="39" s="1"/>
  <c r="C495" i="39"/>
  <c r="E495" i="39" s="1"/>
  <c r="C491" i="39"/>
  <c r="E491" i="39" s="1"/>
  <c r="C487" i="39"/>
  <c r="E487" i="39" s="1"/>
  <c r="C483" i="39"/>
  <c r="E483" i="39" s="1"/>
  <c r="C479" i="39"/>
  <c r="E479" i="39" s="1"/>
  <c r="C475" i="39"/>
  <c r="E475" i="39" s="1"/>
  <c r="C471" i="39"/>
  <c r="E471" i="39" s="1"/>
  <c r="C467" i="39"/>
  <c r="E467" i="39" s="1"/>
  <c r="C463" i="39"/>
  <c r="E463" i="39" s="1"/>
  <c r="C459" i="39"/>
  <c r="E459" i="39" s="1"/>
  <c r="C455" i="39"/>
  <c r="E455" i="39" s="1"/>
  <c r="C451" i="39"/>
  <c r="E451" i="39" s="1"/>
  <c r="C447" i="39"/>
  <c r="E447" i="39" s="1"/>
  <c r="C443" i="39"/>
  <c r="E443" i="39" s="1"/>
  <c r="C439" i="39"/>
  <c r="E439" i="39" s="1"/>
  <c r="C435" i="39"/>
  <c r="E435" i="39" s="1"/>
  <c r="C431" i="39"/>
  <c r="E431" i="39" s="1"/>
  <c r="C427" i="39"/>
  <c r="E427" i="39" s="1"/>
  <c r="C423" i="39"/>
  <c r="E423" i="39" s="1"/>
  <c r="C419" i="39"/>
  <c r="E419" i="39" s="1"/>
  <c r="C415" i="39"/>
  <c r="E415" i="39" s="1"/>
  <c r="C411" i="39"/>
  <c r="E411" i="39" s="1"/>
  <c r="C407" i="39"/>
  <c r="E407" i="39" s="1"/>
  <c r="C403" i="39"/>
  <c r="E403" i="39" s="1"/>
  <c r="C399" i="39"/>
  <c r="E399" i="39" s="1"/>
  <c r="C395" i="39"/>
  <c r="E395" i="39" s="1"/>
  <c r="C391" i="39"/>
  <c r="E391" i="39" s="1"/>
  <c r="C387" i="39"/>
  <c r="E387" i="39" s="1"/>
  <c r="C383" i="39"/>
  <c r="E383" i="39" s="1"/>
  <c r="C379" i="39"/>
  <c r="E379" i="39" s="1"/>
  <c r="C371" i="39"/>
  <c r="E371" i="39" s="1"/>
  <c r="C367" i="39"/>
  <c r="E367" i="39" s="1"/>
  <c r="C359" i="39"/>
  <c r="E359" i="39" s="1"/>
  <c r="C355" i="39"/>
  <c r="E355" i="39" s="1"/>
  <c r="C351" i="39"/>
  <c r="E351" i="39" s="1"/>
  <c r="C347" i="39"/>
  <c r="E347" i="39" s="1"/>
  <c r="C343" i="39"/>
  <c r="E343" i="39" s="1"/>
  <c r="C339" i="39"/>
  <c r="E339" i="39" s="1"/>
  <c r="C335" i="39"/>
  <c r="E335" i="39" s="1"/>
  <c r="C331" i="39"/>
  <c r="E331" i="39" s="1"/>
  <c r="C327" i="39"/>
  <c r="E327" i="39" s="1"/>
  <c r="C323" i="39"/>
  <c r="E323" i="39" s="1"/>
  <c r="C319" i="39"/>
  <c r="E319" i="39" s="1"/>
  <c r="C315" i="39"/>
  <c r="E315" i="39" s="1"/>
  <c r="C311" i="39"/>
  <c r="E311" i="39" s="1"/>
  <c r="C307" i="39"/>
  <c r="E307" i="39" s="1"/>
  <c r="C303" i="39"/>
  <c r="E303" i="39" s="1"/>
  <c r="C299" i="39"/>
  <c r="E299" i="39" s="1"/>
  <c r="C295" i="39"/>
  <c r="E295" i="39" s="1"/>
  <c r="C291" i="39"/>
  <c r="E291" i="39" s="1"/>
  <c r="C287" i="39"/>
  <c r="E287" i="39" s="1"/>
  <c r="C283" i="39"/>
  <c r="E283" i="39" s="1"/>
  <c r="C279" i="39"/>
  <c r="E279" i="39" s="1"/>
  <c r="C275" i="39"/>
  <c r="E275" i="39" s="1"/>
  <c r="C271" i="39"/>
  <c r="E271" i="39" s="1"/>
  <c r="C267" i="39"/>
  <c r="E267" i="39" s="1"/>
  <c r="C263" i="39"/>
  <c r="E263" i="39" s="1"/>
  <c r="C259" i="39"/>
  <c r="E259" i="39" s="1"/>
  <c r="C255" i="39"/>
  <c r="E255" i="39" s="1"/>
  <c r="C251" i="39"/>
  <c r="E251" i="39" s="1"/>
  <c r="C247" i="39"/>
  <c r="E247" i="39" s="1"/>
  <c r="C243" i="39"/>
  <c r="E243" i="39" s="1"/>
  <c r="C239" i="39"/>
  <c r="E239" i="39" s="1"/>
  <c r="C235" i="39"/>
  <c r="E235" i="39" s="1"/>
  <c r="C231" i="39"/>
  <c r="E231" i="39" s="1"/>
  <c r="C227" i="39"/>
  <c r="E227" i="39" s="1"/>
  <c r="C223" i="39"/>
  <c r="E223" i="39" s="1"/>
  <c r="C219" i="39"/>
  <c r="E219" i="39" s="1"/>
  <c r="C215" i="39"/>
  <c r="E215" i="39" s="1"/>
  <c r="C211" i="39"/>
  <c r="E211" i="39" s="1"/>
  <c r="C207" i="39"/>
  <c r="E207" i="39" s="1"/>
  <c r="C203" i="39"/>
  <c r="E203" i="39" s="1"/>
  <c r="C199" i="39"/>
  <c r="E199" i="39" s="1"/>
  <c r="C195" i="39"/>
  <c r="E195" i="39" s="1"/>
  <c r="C191" i="39"/>
  <c r="E191" i="39" s="1"/>
  <c r="C187" i="39"/>
  <c r="E187" i="39" s="1"/>
  <c r="C183" i="39"/>
  <c r="E183" i="39" s="1"/>
  <c r="C179" i="39"/>
  <c r="E179" i="39" s="1"/>
  <c r="C175" i="39"/>
  <c r="E175" i="39" s="1"/>
  <c r="C171" i="39"/>
  <c r="E171" i="39" s="1"/>
  <c r="C167" i="39"/>
  <c r="E167" i="39" s="1"/>
  <c r="C163" i="39"/>
  <c r="E163" i="39" s="1"/>
  <c r="C159" i="39"/>
  <c r="E159" i="39" s="1"/>
  <c r="C155" i="39"/>
  <c r="E155" i="39" s="1"/>
  <c r="C151" i="39"/>
  <c r="E151" i="39" s="1"/>
  <c r="C147" i="39"/>
  <c r="E147" i="39" s="1"/>
  <c r="C143" i="39"/>
  <c r="E143" i="39" s="1"/>
  <c r="C139" i="39"/>
  <c r="E139" i="39" s="1"/>
  <c r="C135" i="39"/>
  <c r="E135" i="39" s="1"/>
  <c r="C131" i="39"/>
  <c r="E131" i="39" s="1"/>
  <c r="C123" i="39"/>
  <c r="E123" i="39" s="1"/>
  <c r="C119" i="39"/>
  <c r="E119" i="39" s="1"/>
  <c r="C115" i="39"/>
  <c r="E115" i="39" s="1"/>
  <c r="C111" i="39"/>
  <c r="E111" i="39" s="1"/>
  <c r="C107" i="39"/>
  <c r="E107" i="39" s="1"/>
  <c r="C103" i="39"/>
  <c r="E103" i="39" s="1"/>
  <c r="C99" i="39"/>
  <c r="E99" i="39" s="1"/>
  <c r="C95" i="39"/>
  <c r="E95" i="39" s="1"/>
  <c r="C91" i="39"/>
  <c r="E91" i="39" s="1"/>
  <c r="C87" i="39"/>
  <c r="E87" i="39" s="1"/>
  <c r="C83" i="39"/>
  <c r="E83" i="39" s="1"/>
  <c r="C79" i="39"/>
  <c r="E79" i="39" s="1"/>
  <c r="C71" i="39"/>
  <c r="E71" i="39" s="1"/>
  <c r="C67" i="39"/>
  <c r="E67" i="39" s="1"/>
  <c r="C63" i="39"/>
  <c r="E63" i="39" s="1"/>
  <c r="C59" i="39"/>
  <c r="E59" i="39" s="1"/>
  <c r="C55" i="39"/>
  <c r="E55" i="39" s="1"/>
  <c r="C51" i="39"/>
  <c r="E51" i="39" s="1"/>
  <c r="C47" i="39"/>
  <c r="E47" i="39" s="1"/>
  <c r="C43" i="39"/>
  <c r="E43" i="39" s="1"/>
  <c r="C39" i="39"/>
  <c r="E39" i="39" s="1"/>
  <c r="C35" i="39"/>
  <c r="E35" i="39" s="1"/>
  <c r="C31" i="39"/>
  <c r="E31" i="39" s="1"/>
  <c r="C27" i="39"/>
  <c r="E27" i="39" s="1"/>
  <c r="C23" i="39"/>
  <c r="E23" i="39" s="1"/>
  <c r="C19" i="39"/>
  <c r="E19" i="39" s="1"/>
  <c r="C15" i="39"/>
  <c r="E15" i="39" s="1"/>
  <c r="C11" i="39"/>
  <c r="E11" i="39" s="1"/>
  <c r="C7" i="39"/>
  <c r="E7" i="39" s="1"/>
  <c r="C1999" i="39"/>
  <c r="C1995" i="39"/>
  <c r="C1991" i="39"/>
  <c r="C1987" i="39"/>
  <c r="C1983" i="39"/>
  <c r="C1979" i="39"/>
  <c r="C1975" i="39"/>
  <c r="C1971" i="39"/>
  <c r="C1967" i="39"/>
  <c r="C1963" i="39"/>
  <c r="C1959" i="39"/>
  <c r="C1955" i="39"/>
  <c r="C1951" i="39"/>
  <c r="C1947" i="39"/>
  <c r="C1943" i="39"/>
  <c r="C1939" i="39"/>
  <c r="C1935" i="39"/>
  <c r="C1931" i="39"/>
  <c r="C1927" i="39"/>
  <c r="C1923" i="39"/>
  <c r="C1919" i="39"/>
  <c r="C1915" i="39"/>
  <c r="C1911" i="39"/>
  <c r="C1907" i="39"/>
  <c r="C1903" i="39"/>
  <c r="C1899" i="39"/>
  <c r="C1895" i="39"/>
  <c r="C1891" i="39"/>
  <c r="C1887" i="39"/>
  <c r="C1883" i="39"/>
  <c r="C1879" i="39"/>
  <c r="C1875" i="39"/>
  <c r="C1871" i="39"/>
  <c r="C1867" i="39"/>
  <c r="C1863" i="39"/>
  <c r="C1859" i="39"/>
  <c r="C1855" i="39"/>
  <c r="C1851" i="39"/>
  <c r="C1847" i="39"/>
  <c r="C1843" i="39"/>
  <c r="C1839" i="39"/>
  <c r="C1835" i="39"/>
  <c r="C1831" i="39"/>
  <c r="C1827" i="39"/>
  <c r="C1823" i="39"/>
  <c r="C1819" i="39"/>
  <c r="C1815" i="39"/>
  <c r="C1811" i="39"/>
  <c r="C1807" i="39"/>
  <c r="C1803" i="39"/>
  <c r="C1799" i="39"/>
  <c r="C1795" i="39"/>
  <c r="C1791" i="39"/>
  <c r="C1787" i="39"/>
  <c r="C1783" i="39"/>
  <c r="C1779" i="39"/>
  <c r="C1775" i="39"/>
  <c r="C1771" i="39"/>
  <c r="C1767" i="39"/>
  <c r="C1763" i="39"/>
  <c r="C1759" i="39"/>
  <c r="C1755" i="39"/>
  <c r="C1751" i="39"/>
  <c r="C1747" i="39"/>
  <c r="C1743" i="39"/>
  <c r="C1739" i="39"/>
  <c r="C1735" i="39"/>
  <c r="C1731" i="39"/>
  <c r="C1727" i="39"/>
  <c r="C1723" i="39"/>
  <c r="C1719" i="39"/>
  <c r="C1715" i="39"/>
  <c r="C1711" i="39"/>
  <c r="C1707" i="39"/>
  <c r="C1703" i="39"/>
  <c r="C1699" i="39"/>
  <c r="C1695" i="39"/>
  <c r="C1691" i="39"/>
  <c r="C1687" i="39"/>
  <c r="C1683" i="39"/>
  <c r="C1679" i="39"/>
  <c r="C1675" i="39"/>
  <c r="C1671" i="39"/>
  <c r="C1667" i="39"/>
  <c r="C1663" i="39"/>
  <c r="C1659" i="39"/>
  <c r="C1655" i="39"/>
  <c r="C1651" i="39"/>
  <c r="C1647" i="39"/>
  <c r="C1643" i="39"/>
  <c r="C1639" i="39"/>
  <c r="C1635" i="39"/>
  <c r="C1631" i="39"/>
  <c r="C1627" i="39"/>
  <c r="C1623" i="39"/>
  <c r="C1619" i="39"/>
  <c r="C1615" i="39"/>
  <c r="C1611" i="39"/>
  <c r="C1607" i="39"/>
  <c r="F1998" i="39"/>
  <c r="E1998" i="39"/>
  <c r="G1998" i="39" s="1"/>
  <c r="F1994" i="39"/>
  <c r="E1994" i="39"/>
  <c r="G1994" i="39" s="1"/>
  <c r="F1990" i="39"/>
  <c r="E1990" i="39"/>
  <c r="G1990" i="39" s="1"/>
  <c r="F1986" i="39"/>
  <c r="E1986" i="39"/>
  <c r="G1986" i="39" s="1"/>
  <c r="F1982" i="39"/>
  <c r="E1982" i="39"/>
  <c r="G1982" i="39" s="1"/>
  <c r="F1978" i="39"/>
  <c r="E1978" i="39"/>
  <c r="G1978" i="39" s="1"/>
  <c r="F1974" i="39"/>
  <c r="E1974" i="39"/>
  <c r="G1974" i="39" s="1"/>
  <c r="F1970" i="39"/>
  <c r="E1970" i="39"/>
  <c r="G1970" i="39" s="1"/>
  <c r="F1966" i="39"/>
  <c r="E1966" i="39"/>
  <c r="G1966" i="39" s="1"/>
  <c r="F1962" i="39"/>
  <c r="E1962" i="39"/>
  <c r="G1962" i="39" s="1"/>
  <c r="F1958" i="39"/>
  <c r="E1958" i="39"/>
  <c r="G1958" i="39" s="1"/>
  <c r="F1954" i="39"/>
  <c r="E1954" i="39"/>
  <c r="G1954" i="39" s="1"/>
  <c r="F1950" i="39"/>
  <c r="E1950" i="39"/>
  <c r="G1950" i="39" s="1"/>
  <c r="F1946" i="39"/>
  <c r="E1946" i="39"/>
  <c r="G1946" i="39" s="1"/>
  <c r="F1942" i="39"/>
  <c r="E1942" i="39"/>
  <c r="G1942" i="39" s="1"/>
  <c r="F1938" i="39"/>
  <c r="E1938" i="39"/>
  <c r="G1938" i="39" s="1"/>
  <c r="F1934" i="39"/>
  <c r="E1934" i="39"/>
  <c r="G1934" i="39" s="1"/>
  <c r="F1930" i="39"/>
  <c r="E1930" i="39"/>
  <c r="G1930" i="39" s="1"/>
  <c r="F1926" i="39"/>
  <c r="E1926" i="39"/>
  <c r="G1926" i="39" s="1"/>
  <c r="F1922" i="39"/>
  <c r="E1922" i="39"/>
  <c r="G1922" i="39" s="1"/>
  <c r="F1918" i="39"/>
  <c r="E1918" i="39"/>
  <c r="G1918" i="39" s="1"/>
  <c r="F1914" i="39"/>
  <c r="E1914" i="39"/>
  <c r="G1914" i="39" s="1"/>
  <c r="F1910" i="39"/>
  <c r="E1910" i="39"/>
  <c r="G1910" i="39" s="1"/>
  <c r="F1906" i="39"/>
  <c r="E1906" i="39"/>
  <c r="G1906" i="39" s="1"/>
  <c r="F1902" i="39"/>
  <c r="E1902" i="39"/>
  <c r="G1902" i="39" s="1"/>
  <c r="F1898" i="39"/>
  <c r="E1898" i="39"/>
  <c r="G1898" i="39" s="1"/>
  <c r="F1894" i="39"/>
  <c r="E1894" i="39"/>
  <c r="G1894" i="39" s="1"/>
  <c r="F1890" i="39"/>
  <c r="E1890" i="39"/>
  <c r="G1890" i="39" s="1"/>
  <c r="F1886" i="39"/>
  <c r="E1886" i="39"/>
  <c r="G1886" i="39" s="1"/>
  <c r="F1882" i="39"/>
  <c r="E1882" i="39"/>
  <c r="G1882" i="39" s="1"/>
  <c r="F1878" i="39"/>
  <c r="E1878" i="39"/>
  <c r="G1878" i="39" s="1"/>
  <c r="F1874" i="39"/>
  <c r="E1874" i="39"/>
  <c r="G1874" i="39" s="1"/>
  <c r="F1870" i="39"/>
  <c r="E1870" i="39"/>
  <c r="G1870" i="39" s="1"/>
  <c r="F1866" i="39"/>
  <c r="E1866" i="39"/>
  <c r="G1866" i="39" s="1"/>
  <c r="F1862" i="39"/>
  <c r="E1862" i="39"/>
  <c r="G1862" i="39" s="1"/>
  <c r="F1858" i="39"/>
  <c r="E1858" i="39"/>
  <c r="G1858" i="39" s="1"/>
  <c r="F1854" i="39"/>
  <c r="E1854" i="39"/>
  <c r="G1854" i="39" s="1"/>
  <c r="F1850" i="39"/>
  <c r="E1850" i="39"/>
  <c r="G1850" i="39" s="1"/>
  <c r="F1846" i="39"/>
  <c r="E1846" i="39"/>
  <c r="G1846" i="39" s="1"/>
  <c r="F1842" i="39"/>
  <c r="E1842" i="39"/>
  <c r="G1842" i="39" s="1"/>
  <c r="F1838" i="39"/>
  <c r="E1838" i="39"/>
  <c r="G1838" i="39" s="1"/>
  <c r="F1834" i="39"/>
  <c r="E1834" i="39"/>
  <c r="G1834" i="39" s="1"/>
  <c r="F1830" i="39"/>
  <c r="E1830" i="39"/>
  <c r="G1830" i="39" s="1"/>
  <c r="F1826" i="39"/>
  <c r="E1826" i="39"/>
  <c r="G1826" i="39" s="1"/>
  <c r="F1822" i="39"/>
  <c r="E1822" i="39"/>
  <c r="G1822" i="39" s="1"/>
  <c r="F1818" i="39"/>
  <c r="E1818" i="39"/>
  <c r="G1818" i="39" s="1"/>
  <c r="F1814" i="39"/>
  <c r="E1814" i="39"/>
  <c r="G1814" i="39" s="1"/>
  <c r="F1810" i="39"/>
  <c r="E1810" i="39"/>
  <c r="G1810" i="39" s="1"/>
  <c r="F1806" i="39"/>
  <c r="E1806" i="39"/>
  <c r="G1806" i="39" s="1"/>
  <c r="F1802" i="39"/>
  <c r="E1802" i="39"/>
  <c r="G1802" i="39" s="1"/>
  <c r="F1798" i="39"/>
  <c r="E1798" i="39"/>
  <c r="G1798" i="39" s="1"/>
  <c r="F1794" i="39"/>
  <c r="E1794" i="39"/>
  <c r="G1794" i="39" s="1"/>
  <c r="F1790" i="39"/>
  <c r="E1790" i="39"/>
  <c r="G1790" i="39" s="1"/>
  <c r="F1786" i="39"/>
  <c r="E1786" i="39"/>
  <c r="G1786" i="39" s="1"/>
  <c r="F1782" i="39"/>
  <c r="E1782" i="39"/>
  <c r="G1782" i="39" s="1"/>
  <c r="F1778" i="39"/>
  <c r="E1778" i="39"/>
  <c r="G1778" i="39" s="1"/>
  <c r="F1774" i="39"/>
  <c r="E1774" i="39"/>
  <c r="G1774" i="39" s="1"/>
  <c r="F1770" i="39"/>
  <c r="E1770" i="39"/>
  <c r="G1770" i="39" s="1"/>
  <c r="F1766" i="39"/>
  <c r="E1766" i="39"/>
  <c r="G1766" i="39" s="1"/>
  <c r="F1762" i="39"/>
  <c r="E1762" i="39"/>
  <c r="G1762" i="39" s="1"/>
  <c r="F1758" i="39"/>
  <c r="E1758" i="39"/>
  <c r="G1758" i="39" s="1"/>
  <c r="F1754" i="39"/>
  <c r="E1754" i="39"/>
  <c r="G1754" i="39" s="1"/>
  <c r="F1750" i="39"/>
  <c r="E1750" i="39"/>
  <c r="G1750" i="39" s="1"/>
  <c r="F1746" i="39"/>
  <c r="E1746" i="39"/>
  <c r="G1746" i="39" s="1"/>
  <c r="F1742" i="39"/>
  <c r="E1742" i="39"/>
  <c r="G1742" i="39" s="1"/>
  <c r="F1738" i="39"/>
  <c r="E1738" i="39"/>
  <c r="G1738" i="39" s="1"/>
  <c r="F1734" i="39"/>
  <c r="E1734" i="39"/>
  <c r="G1734" i="39" s="1"/>
  <c r="F1730" i="39"/>
  <c r="E1730" i="39"/>
  <c r="G1730" i="39" s="1"/>
  <c r="F1726" i="39"/>
  <c r="E1726" i="39"/>
  <c r="G1726" i="39" s="1"/>
  <c r="F1722" i="39"/>
  <c r="E1722" i="39"/>
  <c r="G1722" i="39" s="1"/>
  <c r="F1718" i="39"/>
  <c r="E1718" i="39"/>
  <c r="G1718" i="39" s="1"/>
  <c r="F1714" i="39"/>
  <c r="E1714" i="39"/>
  <c r="G1714" i="39" s="1"/>
  <c r="F1710" i="39"/>
  <c r="E1710" i="39"/>
  <c r="G1710" i="39" s="1"/>
  <c r="F1706" i="39"/>
  <c r="E1706" i="39"/>
  <c r="G1706" i="39" s="1"/>
  <c r="F1702" i="39"/>
  <c r="E1702" i="39"/>
  <c r="G1702" i="39" s="1"/>
  <c r="F1698" i="39"/>
  <c r="E1698" i="39"/>
  <c r="G1698" i="39" s="1"/>
  <c r="F1694" i="39"/>
  <c r="E1694" i="39"/>
  <c r="G1694" i="39" s="1"/>
  <c r="F1690" i="39"/>
  <c r="E1690" i="39"/>
  <c r="G1690" i="39" s="1"/>
  <c r="F1686" i="39"/>
  <c r="E1686" i="39"/>
  <c r="G1686" i="39" s="1"/>
  <c r="F1682" i="39"/>
  <c r="E1682" i="39"/>
  <c r="G1682" i="39" s="1"/>
  <c r="F1678" i="39"/>
  <c r="E1678" i="39"/>
  <c r="G1678" i="39" s="1"/>
  <c r="F1674" i="39"/>
  <c r="E1674" i="39"/>
  <c r="G1674" i="39" s="1"/>
  <c r="F1670" i="39"/>
  <c r="E1670" i="39"/>
  <c r="G1670" i="39" s="1"/>
  <c r="F1666" i="39"/>
  <c r="E1666" i="39"/>
  <c r="G1666" i="39" s="1"/>
  <c r="F1662" i="39"/>
  <c r="E1662" i="39"/>
  <c r="G1662" i="39" s="1"/>
  <c r="F1658" i="39"/>
  <c r="E1658" i="39"/>
  <c r="G1658" i="39" s="1"/>
  <c r="F1654" i="39"/>
  <c r="E1654" i="39"/>
  <c r="G1654" i="39" s="1"/>
  <c r="F1650" i="39"/>
  <c r="E1650" i="39"/>
  <c r="G1650" i="39" s="1"/>
  <c r="F1646" i="39"/>
  <c r="E1646" i="39"/>
  <c r="G1646" i="39" s="1"/>
  <c r="F1642" i="39"/>
  <c r="E1642" i="39"/>
  <c r="G1642" i="39" s="1"/>
  <c r="F1638" i="39"/>
  <c r="E1638" i="39"/>
  <c r="G1638" i="39" s="1"/>
  <c r="F1634" i="39"/>
  <c r="E1634" i="39"/>
  <c r="G1634" i="39" s="1"/>
  <c r="F1630" i="39"/>
  <c r="E1630" i="39"/>
  <c r="G1630" i="39" s="1"/>
  <c r="F1626" i="39"/>
  <c r="E1626" i="39"/>
  <c r="G1626" i="39" s="1"/>
  <c r="F1622" i="39"/>
  <c r="E1622" i="39"/>
  <c r="G1622" i="39" s="1"/>
  <c r="F1618" i="39"/>
  <c r="E1618" i="39"/>
  <c r="G1618" i="39" s="1"/>
  <c r="F1614" i="39"/>
  <c r="E1614" i="39"/>
  <c r="G1614" i="39" s="1"/>
  <c r="F1610" i="39"/>
  <c r="E1610" i="39"/>
  <c r="G1610" i="39" s="1"/>
  <c r="F1606" i="39"/>
  <c r="E1606" i="39"/>
  <c r="G1606" i="39" s="1"/>
  <c r="F1602" i="39"/>
  <c r="E1602" i="39"/>
  <c r="G1602" i="39" s="1"/>
  <c r="F1598" i="39"/>
  <c r="E1598" i="39"/>
  <c r="G1598" i="39" s="1"/>
  <c r="F1594" i="39"/>
  <c r="E1594" i="39"/>
  <c r="G1594" i="39" s="1"/>
  <c r="F1590" i="39"/>
  <c r="E1590" i="39"/>
  <c r="G1590" i="39" s="1"/>
  <c r="F1586" i="39"/>
  <c r="E1586" i="39"/>
  <c r="G1586" i="39" s="1"/>
  <c r="F1582" i="39"/>
  <c r="E1582" i="39"/>
  <c r="G1582" i="39" s="1"/>
  <c r="F1578" i="39"/>
  <c r="E1578" i="39"/>
  <c r="G1578" i="39" s="1"/>
  <c r="F1574" i="39"/>
  <c r="E1574" i="39"/>
  <c r="G1574" i="39" s="1"/>
  <c r="F1570" i="39"/>
  <c r="E1570" i="39"/>
  <c r="G1570" i="39" s="1"/>
  <c r="F1566" i="39"/>
  <c r="E1566" i="39"/>
  <c r="G1566" i="39" s="1"/>
  <c r="F1562" i="39"/>
  <c r="E1562" i="39"/>
  <c r="G1562" i="39" s="1"/>
  <c r="F1558" i="39"/>
  <c r="E1558" i="39"/>
  <c r="G1558" i="39" s="1"/>
  <c r="F1554" i="39"/>
  <c r="E1554" i="39"/>
  <c r="G1554" i="39" s="1"/>
  <c r="F1550" i="39"/>
  <c r="E1550" i="39"/>
  <c r="G1550" i="39" s="1"/>
  <c r="F1546" i="39"/>
  <c r="E1546" i="39"/>
  <c r="G1546" i="39" s="1"/>
  <c r="F1542" i="39"/>
  <c r="E1542" i="39"/>
  <c r="G1542" i="39" s="1"/>
  <c r="F1538" i="39"/>
  <c r="E1538" i="39"/>
  <c r="G1538" i="39" s="1"/>
  <c r="F1534" i="39"/>
  <c r="E1534" i="39"/>
  <c r="G1534" i="39" s="1"/>
  <c r="F1530" i="39"/>
  <c r="E1530" i="39"/>
  <c r="G1530" i="39" s="1"/>
  <c r="F1526" i="39"/>
  <c r="E1526" i="39"/>
  <c r="G1526" i="39" s="1"/>
  <c r="F1522" i="39"/>
  <c r="E1522" i="39"/>
  <c r="G1522" i="39" s="1"/>
  <c r="F1518" i="39"/>
  <c r="E1518" i="39"/>
  <c r="G1518" i="39" s="1"/>
  <c r="F1514" i="39"/>
  <c r="E1514" i="39"/>
  <c r="G1514" i="39" s="1"/>
  <c r="F1510" i="39"/>
  <c r="E1510" i="39"/>
  <c r="G1510" i="39" s="1"/>
  <c r="F1506" i="39"/>
  <c r="E1506" i="39"/>
  <c r="G1506" i="39" s="1"/>
  <c r="F1502" i="39"/>
  <c r="E1502" i="39"/>
  <c r="G1502" i="39" s="1"/>
  <c r="F1498" i="39"/>
  <c r="E1498" i="39"/>
  <c r="G1498" i="39" s="1"/>
  <c r="F1494" i="39"/>
  <c r="E1494" i="39"/>
  <c r="G1494" i="39" s="1"/>
  <c r="F1490" i="39"/>
  <c r="E1490" i="39"/>
  <c r="G1490" i="39" s="1"/>
  <c r="F1486" i="39"/>
  <c r="E1486" i="39"/>
  <c r="G1486" i="39" s="1"/>
  <c r="F1482" i="39"/>
  <c r="E1482" i="39"/>
  <c r="G1482" i="39" s="1"/>
  <c r="F1478" i="39"/>
  <c r="E1478" i="39"/>
  <c r="G1478" i="39" s="1"/>
  <c r="F1474" i="39"/>
  <c r="E1474" i="39"/>
  <c r="G1474" i="39" s="1"/>
  <c r="F1470" i="39"/>
  <c r="E1470" i="39"/>
  <c r="G1470" i="39" s="1"/>
  <c r="F1466" i="39"/>
  <c r="E1466" i="39"/>
  <c r="G1466" i="39" s="1"/>
  <c r="F1462" i="39"/>
  <c r="E1462" i="39"/>
  <c r="G1462" i="39" s="1"/>
  <c r="C1462" i="39"/>
  <c r="F1458" i="39"/>
  <c r="E1458" i="39"/>
  <c r="G1458" i="39" s="1"/>
  <c r="C1458" i="39"/>
  <c r="F1454" i="39"/>
  <c r="E1454" i="39"/>
  <c r="G1454" i="39" s="1"/>
  <c r="C1454" i="39"/>
  <c r="F1450" i="39"/>
  <c r="E1450" i="39"/>
  <c r="G1450" i="39" s="1"/>
  <c r="C1450" i="39"/>
  <c r="F1446" i="39"/>
  <c r="E1446" i="39"/>
  <c r="G1446" i="39" s="1"/>
  <c r="C1446" i="39"/>
  <c r="F1442" i="39"/>
  <c r="E1442" i="39"/>
  <c r="G1442" i="39" s="1"/>
  <c r="C1442" i="39"/>
  <c r="F1438" i="39"/>
  <c r="E1438" i="39"/>
  <c r="G1438" i="39" s="1"/>
  <c r="C1438" i="39"/>
  <c r="F1434" i="39"/>
  <c r="E1434" i="39"/>
  <c r="G1434" i="39" s="1"/>
  <c r="C1434" i="39"/>
  <c r="F1430" i="39"/>
  <c r="E1430" i="39"/>
  <c r="G1430" i="39" s="1"/>
  <c r="C1430" i="39"/>
  <c r="F1426" i="39"/>
  <c r="E1426" i="39"/>
  <c r="G1426" i="39" s="1"/>
  <c r="C1426" i="39"/>
  <c r="F1422" i="39"/>
  <c r="E1422" i="39"/>
  <c r="G1422" i="39" s="1"/>
  <c r="C1422" i="39"/>
  <c r="F1418" i="39"/>
  <c r="E1418" i="39"/>
  <c r="G1418" i="39" s="1"/>
  <c r="C1418" i="39"/>
  <c r="F1414" i="39"/>
  <c r="E1414" i="39"/>
  <c r="G1414" i="39" s="1"/>
  <c r="C1414" i="39"/>
  <c r="F1410" i="39"/>
  <c r="E1410" i="39"/>
  <c r="G1410" i="39" s="1"/>
  <c r="C1410" i="39"/>
  <c r="F1406" i="39"/>
  <c r="E1406" i="39"/>
  <c r="G1406" i="39" s="1"/>
  <c r="C1406" i="39"/>
  <c r="F1402" i="39"/>
  <c r="E1402" i="39"/>
  <c r="G1402" i="39" s="1"/>
  <c r="C1402" i="39"/>
  <c r="F1398" i="39"/>
  <c r="E1398" i="39"/>
  <c r="G1398" i="39" s="1"/>
  <c r="C1398" i="39"/>
  <c r="F1394" i="39"/>
  <c r="E1394" i="39"/>
  <c r="G1394" i="39" s="1"/>
  <c r="C1394" i="39"/>
  <c r="F1390" i="39"/>
  <c r="E1390" i="39"/>
  <c r="G1390" i="39" s="1"/>
  <c r="C1390" i="39"/>
  <c r="F1386" i="39"/>
  <c r="E1386" i="39"/>
  <c r="G1386" i="39" s="1"/>
  <c r="C1386" i="39"/>
  <c r="F1382" i="39"/>
  <c r="E1382" i="39"/>
  <c r="G1382" i="39" s="1"/>
  <c r="C1382" i="39"/>
  <c r="F1378" i="39"/>
  <c r="E1378" i="39"/>
  <c r="G1378" i="39" s="1"/>
  <c r="C1378" i="39"/>
  <c r="F1374" i="39"/>
  <c r="E1374" i="39"/>
  <c r="G1374" i="39" s="1"/>
  <c r="C1374" i="39"/>
  <c r="F1370" i="39"/>
  <c r="E1370" i="39"/>
  <c r="G1370" i="39" s="1"/>
  <c r="C1370" i="39"/>
  <c r="F1366" i="39"/>
  <c r="E1366" i="39"/>
  <c r="G1366" i="39" s="1"/>
  <c r="C1366" i="39"/>
  <c r="F1362" i="39"/>
  <c r="E1362" i="39"/>
  <c r="G1362" i="39" s="1"/>
  <c r="C1362" i="39"/>
  <c r="F1358" i="39"/>
  <c r="E1358" i="39"/>
  <c r="G1358" i="39" s="1"/>
  <c r="C1358" i="39"/>
  <c r="F1354" i="39"/>
  <c r="E1354" i="39"/>
  <c r="G1354" i="39" s="1"/>
  <c r="C1354" i="39"/>
  <c r="F1350" i="39"/>
  <c r="E1350" i="39"/>
  <c r="G1350" i="39" s="1"/>
  <c r="C1350" i="39"/>
  <c r="F1346" i="39"/>
  <c r="E1346" i="39"/>
  <c r="G1346" i="39" s="1"/>
  <c r="C1346" i="39"/>
  <c r="F1342" i="39"/>
  <c r="E1342" i="39"/>
  <c r="G1342" i="39" s="1"/>
  <c r="C1342" i="39"/>
  <c r="F1338" i="39"/>
  <c r="E1338" i="39"/>
  <c r="G1338" i="39" s="1"/>
  <c r="C1338" i="39"/>
  <c r="F1334" i="39"/>
  <c r="E1334" i="39"/>
  <c r="G1334" i="39" s="1"/>
  <c r="C1334" i="39"/>
  <c r="F1330" i="39"/>
  <c r="E1330" i="39"/>
  <c r="G1330" i="39" s="1"/>
  <c r="C1330" i="39"/>
  <c r="F1326" i="39"/>
  <c r="E1326" i="39"/>
  <c r="G1326" i="39" s="1"/>
  <c r="C1326" i="39"/>
  <c r="F1322" i="39"/>
  <c r="E1322" i="39"/>
  <c r="G1322" i="39" s="1"/>
  <c r="C1322" i="39"/>
  <c r="F1318" i="39"/>
  <c r="E1318" i="39"/>
  <c r="G1318" i="39" s="1"/>
  <c r="C1318" i="39"/>
  <c r="F1314" i="39"/>
  <c r="E1314" i="39"/>
  <c r="G1314" i="39" s="1"/>
  <c r="C1314" i="39"/>
  <c r="F1310" i="39"/>
  <c r="E1310" i="39"/>
  <c r="G1310" i="39" s="1"/>
  <c r="C1310" i="39"/>
  <c r="F1306" i="39"/>
  <c r="E1306" i="39"/>
  <c r="G1306" i="39" s="1"/>
  <c r="C1306" i="39"/>
  <c r="F1302" i="39"/>
  <c r="E1302" i="39"/>
  <c r="G1302" i="39" s="1"/>
  <c r="C1302" i="39"/>
  <c r="F1298" i="39"/>
  <c r="E1298" i="39"/>
  <c r="G1298" i="39" s="1"/>
  <c r="C1298" i="39"/>
  <c r="F1294" i="39"/>
  <c r="E1294" i="39"/>
  <c r="G1294" i="39" s="1"/>
  <c r="C1294" i="39"/>
  <c r="F1290" i="39"/>
  <c r="E1290" i="39"/>
  <c r="G1290" i="39" s="1"/>
  <c r="C1290" i="39"/>
  <c r="F1286" i="39"/>
  <c r="E1286" i="39"/>
  <c r="G1286" i="39" s="1"/>
  <c r="C1286" i="39"/>
  <c r="F1282" i="39"/>
  <c r="E1282" i="39"/>
  <c r="G1282" i="39" s="1"/>
  <c r="C1282" i="39"/>
  <c r="F1278" i="39"/>
  <c r="E1278" i="39"/>
  <c r="G1278" i="39" s="1"/>
  <c r="C1278" i="39"/>
  <c r="F1274" i="39"/>
  <c r="E1274" i="39"/>
  <c r="G1274" i="39" s="1"/>
  <c r="C1274" i="39"/>
  <c r="F1270" i="39"/>
  <c r="E1270" i="39"/>
  <c r="G1270" i="39" s="1"/>
  <c r="C1270" i="39"/>
  <c r="F1266" i="39"/>
  <c r="E1266" i="39"/>
  <c r="G1266" i="39" s="1"/>
  <c r="C1266" i="39"/>
  <c r="F1262" i="39"/>
  <c r="E1262" i="39"/>
  <c r="G1262" i="39" s="1"/>
  <c r="C1262" i="39"/>
  <c r="F1258" i="39"/>
  <c r="E1258" i="39"/>
  <c r="G1258" i="39" s="1"/>
  <c r="C1258" i="39"/>
  <c r="F1254" i="39"/>
  <c r="E1254" i="39"/>
  <c r="G1254" i="39" s="1"/>
  <c r="C1254" i="39"/>
  <c r="F1250" i="39"/>
  <c r="E1250" i="39"/>
  <c r="G1250" i="39" s="1"/>
  <c r="C1250" i="39"/>
  <c r="F1246" i="39"/>
  <c r="E1246" i="39"/>
  <c r="G1246" i="39" s="1"/>
  <c r="C1246" i="39"/>
  <c r="F1242" i="39"/>
  <c r="E1242" i="39"/>
  <c r="G1242" i="39" s="1"/>
  <c r="C1242" i="39"/>
  <c r="F1238" i="39"/>
  <c r="E1238" i="39"/>
  <c r="G1238" i="39" s="1"/>
  <c r="C1238" i="39"/>
  <c r="F1234" i="39"/>
  <c r="E1234" i="39"/>
  <c r="G1234" i="39" s="1"/>
  <c r="C1234" i="39"/>
  <c r="F1230" i="39"/>
  <c r="E1230" i="39"/>
  <c r="G1230" i="39" s="1"/>
  <c r="C1230" i="39"/>
  <c r="C1226" i="39"/>
  <c r="E1226" i="39" s="1"/>
  <c r="C1222" i="39"/>
  <c r="E1222" i="39" s="1"/>
  <c r="C1218" i="39"/>
  <c r="E1218" i="39" s="1"/>
  <c r="C1214" i="39"/>
  <c r="E1214" i="39" s="1"/>
  <c r="C1210" i="39"/>
  <c r="E1210" i="39" s="1"/>
  <c r="C1202" i="39"/>
  <c r="E1202" i="39" s="1"/>
  <c r="C1198" i="39"/>
  <c r="E1198" i="39" s="1"/>
  <c r="C1194" i="39"/>
  <c r="E1194" i="39" s="1"/>
  <c r="C1190" i="39"/>
  <c r="E1190" i="39" s="1"/>
  <c r="C1186" i="39"/>
  <c r="E1186" i="39" s="1"/>
  <c r="C1182" i="39"/>
  <c r="E1182" i="39" s="1"/>
  <c r="C1178" i="39"/>
  <c r="E1178" i="39" s="1"/>
  <c r="C1174" i="39"/>
  <c r="E1174" i="39" s="1"/>
  <c r="C1166" i="39"/>
  <c r="E1166" i="39" s="1"/>
  <c r="C1162" i="39"/>
  <c r="E1162" i="39" s="1"/>
  <c r="C1158" i="39"/>
  <c r="E1158" i="39" s="1"/>
  <c r="C1154" i="39"/>
  <c r="E1154" i="39" s="1"/>
  <c r="C1150" i="39"/>
  <c r="E1150" i="39" s="1"/>
  <c r="C1146" i="39"/>
  <c r="E1146" i="39" s="1"/>
  <c r="C1142" i="39"/>
  <c r="E1142" i="39" s="1"/>
  <c r="C1138" i="39"/>
  <c r="E1138" i="39" s="1"/>
  <c r="C1134" i="39"/>
  <c r="E1134" i="39" s="1"/>
  <c r="C1130" i="39"/>
  <c r="E1130" i="39" s="1"/>
  <c r="C1126" i="39"/>
  <c r="E1126" i="39" s="1"/>
  <c r="C1122" i="39"/>
  <c r="E1122" i="39" s="1"/>
  <c r="C1118" i="39"/>
  <c r="E1118" i="39" s="1"/>
  <c r="C1114" i="39"/>
  <c r="E1114" i="39" s="1"/>
  <c r="C1110" i="39"/>
  <c r="E1110" i="39" s="1"/>
  <c r="C1106" i="39"/>
  <c r="E1106" i="39" s="1"/>
  <c r="C1102" i="39"/>
  <c r="E1102" i="39" s="1"/>
  <c r="C1098" i="39"/>
  <c r="E1098" i="39" s="1"/>
  <c r="C1094" i="39"/>
  <c r="E1094" i="39" s="1"/>
  <c r="C1090" i="39"/>
  <c r="E1090" i="39" s="1"/>
  <c r="C1086" i="39"/>
  <c r="E1086" i="39" s="1"/>
  <c r="C1082" i="39"/>
  <c r="E1082" i="39" s="1"/>
  <c r="C1078" i="39"/>
  <c r="E1078" i="39" s="1"/>
  <c r="C1074" i="39"/>
  <c r="E1074" i="39" s="1"/>
  <c r="C1066" i="39"/>
  <c r="E1066" i="39" s="1"/>
  <c r="C1062" i="39"/>
  <c r="E1062" i="39" s="1"/>
  <c r="C1058" i="39"/>
  <c r="E1058" i="39" s="1"/>
  <c r="C1054" i="39"/>
  <c r="E1054" i="39" s="1"/>
  <c r="C1050" i="39"/>
  <c r="E1050" i="39" s="1"/>
  <c r="C1046" i="39"/>
  <c r="E1046" i="39" s="1"/>
  <c r="C1042" i="39"/>
  <c r="E1042" i="39" s="1"/>
  <c r="C1038" i="39"/>
  <c r="E1038" i="39" s="1"/>
  <c r="C1034" i="39"/>
  <c r="E1034" i="39" s="1"/>
  <c r="C1030" i="39"/>
  <c r="E1030" i="39" s="1"/>
  <c r="C1026" i="39"/>
  <c r="E1026" i="39" s="1"/>
  <c r="C1022" i="39"/>
  <c r="E1022" i="39" s="1"/>
  <c r="C1018" i="39"/>
  <c r="E1018" i="39" s="1"/>
  <c r="C1014" i="39"/>
  <c r="E1014" i="39" s="1"/>
  <c r="C1010" i="39"/>
  <c r="E1010" i="39" s="1"/>
  <c r="C1006" i="39"/>
  <c r="E1006" i="39" s="1"/>
  <c r="C1002" i="39"/>
  <c r="E1002" i="39" s="1"/>
  <c r="C998" i="39"/>
  <c r="E998" i="39" s="1"/>
  <c r="C994" i="39"/>
  <c r="E994" i="39" s="1"/>
  <c r="C990" i="39"/>
  <c r="E990" i="39" s="1"/>
  <c r="C986" i="39"/>
  <c r="E986" i="39" s="1"/>
  <c r="C982" i="39"/>
  <c r="E982" i="39" s="1"/>
  <c r="C978" i="39"/>
  <c r="E978" i="39" s="1"/>
  <c r="C974" i="39"/>
  <c r="E974" i="39" s="1"/>
  <c r="C970" i="39"/>
  <c r="E970" i="39" s="1"/>
  <c r="C966" i="39"/>
  <c r="E966" i="39" s="1"/>
  <c r="C962" i="39"/>
  <c r="E962" i="39" s="1"/>
  <c r="C958" i="39"/>
  <c r="E958" i="39" s="1"/>
  <c r="C954" i="39"/>
  <c r="E954" i="39" s="1"/>
  <c r="C950" i="39"/>
  <c r="E950" i="39" s="1"/>
  <c r="C946" i="39"/>
  <c r="E946" i="39" s="1"/>
  <c r="C942" i="39"/>
  <c r="E942" i="39" s="1"/>
  <c r="C938" i="39"/>
  <c r="E938" i="39" s="1"/>
  <c r="C934" i="39"/>
  <c r="E934" i="39" s="1"/>
  <c r="C930" i="39"/>
  <c r="E930" i="39" s="1"/>
  <c r="C926" i="39"/>
  <c r="E926" i="39" s="1"/>
  <c r="C922" i="39"/>
  <c r="E922" i="39" s="1"/>
  <c r="C918" i="39"/>
  <c r="E918" i="39" s="1"/>
  <c r="C914" i="39"/>
  <c r="E914" i="39" s="1"/>
  <c r="C910" i="39"/>
  <c r="E910" i="39" s="1"/>
  <c r="C906" i="39"/>
  <c r="E906" i="39" s="1"/>
  <c r="C902" i="39"/>
  <c r="E902" i="39" s="1"/>
  <c r="C898" i="39"/>
  <c r="E898" i="39" s="1"/>
  <c r="C894" i="39"/>
  <c r="E894" i="39" s="1"/>
  <c r="C890" i="39"/>
  <c r="E890" i="39" s="1"/>
  <c r="C886" i="39"/>
  <c r="E886" i="39" s="1"/>
  <c r="C882" i="39"/>
  <c r="E882" i="39" s="1"/>
  <c r="C878" i="39"/>
  <c r="E878" i="39" s="1"/>
  <c r="C874" i="39"/>
  <c r="E874" i="39" s="1"/>
  <c r="C870" i="39"/>
  <c r="E870" i="39" s="1"/>
  <c r="C866" i="39"/>
  <c r="E866" i="39" s="1"/>
  <c r="C862" i="39"/>
  <c r="E862" i="39" s="1"/>
  <c r="C858" i="39"/>
  <c r="E858" i="39" s="1"/>
  <c r="C854" i="39"/>
  <c r="E854" i="39" s="1"/>
  <c r="C850" i="39"/>
  <c r="E850" i="39" s="1"/>
  <c r="C846" i="39"/>
  <c r="E846" i="39" s="1"/>
  <c r="C842" i="39"/>
  <c r="E842" i="39" s="1"/>
  <c r="C838" i="39"/>
  <c r="E838" i="39" s="1"/>
  <c r="C830" i="39"/>
  <c r="E830" i="39" s="1"/>
  <c r="C826" i="39"/>
  <c r="E826" i="39" s="1"/>
  <c r="C822" i="39"/>
  <c r="E822" i="39" s="1"/>
  <c r="C818" i="39"/>
  <c r="E818" i="39" s="1"/>
  <c r="C814" i="39"/>
  <c r="E814" i="39" s="1"/>
  <c r="C810" i="39"/>
  <c r="E810" i="39" s="1"/>
  <c r="C806" i="39"/>
  <c r="E806" i="39" s="1"/>
  <c r="C802" i="39"/>
  <c r="E802" i="39" s="1"/>
  <c r="C798" i="39"/>
  <c r="E798" i="39" s="1"/>
  <c r="C794" i="39"/>
  <c r="E794" i="39" s="1"/>
  <c r="C790" i="39"/>
  <c r="E790" i="39" s="1"/>
  <c r="C786" i="39"/>
  <c r="E786" i="39" s="1"/>
  <c r="C782" i="39"/>
  <c r="E782" i="39" s="1"/>
  <c r="C778" i="39"/>
  <c r="E778" i="39" s="1"/>
  <c r="C774" i="39"/>
  <c r="E774" i="39" s="1"/>
  <c r="C770" i="39"/>
  <c r="E770" i="39" s="1"/>
  <c r="C766" i="39"/>
  <c r="E766" i="39" s="1"/>
  <c r="C762" i="39"/>
  <c r="E762" i="39" s="1"/>
  <c r="C758" i="39"/>
  <c r="E758" i="39" s="1"/>
  <c r="C754" i="39"/>
  <c r="E754" i="39" s="1"/>
  <c r="C750" i="39"/>
  <c r="E750" i="39" s="1"/>
  <c r="C746" i="39"/>
  <c r="E746" i="39" s="1"/>
  <c r="C742" i="39"/>
  <c r="E742" i="39" s="1"/>
  <c r="C734" i="39"/>
  <c r="E734" i="39" s="1"/>
  <c r="C726" i="39"/>
  <c r="E726" i="39" s="1"/>
  <c r="C722" i="39"/>
  <c r="E722" i="39" s="1"/>
  <c r="C718" i="39"/>
  <c r="E718" i="39" s="1"/>
  <c r="C714" i="39"/>
  <c r="E714" i="39" s="1"/>
  <c r="C710" i="39"/>
  <c r="E710" i="39" s="1"/>
  <c r="C706" i="39"/>
  <c r="E706" i="39" s="1"/>
  <c r="C702" i="39"/>
  <c r="E702" i="39" s="1"/>
  <c r="C698" i="39"/>
  <c r="E698" i="39" s="1"/>
  <c r="C694" i="39"/>
  <c r="E694" i="39" s="1"/>
  <c r="C690" i="39"/>
  <c r="E690" i="39" s="1"/>
  <c r="C686" i="39"/>
  <c r="E686" i="39" s="1"/>
  <c r="C682" i="39"/>
  <c r="E682" i="39" s="1"/>
  <c r="C678" i="39"/>
  <c r="E678" i="39" s="1"/>
  <c r="C674" i="39"/>
  <c r="E674" i="39" s="1"/>
  <c r="C670" i="39"/>
  <c r="E670" i="39" s="1"/>
  <c r="C666" i="39"/>
  <c r="E666" i="39" s="1"/>
  <c r="C662" i="39"/>
  <c r="E662" i="39" s="1"/>
  <c r="C658" i="39"/>
  <c r="E658" i="39" s="1"/>
  <c r="C654" i="39"/>
  <c r="E654" i="39" s="1"/>
  <c r="C650" i="39"/>
  <c r="E650" i="39" s="1"/>
  <c r="C646" i="39"/>
  <c r="E646" i="39" s="1"/>
  <c r="C642" i="39"/>
  <c r="E642" i="39" s="1"/>
  <c r="C638" i="39"/>
  <c r="E638" i="39" s="1"/>
  <c r="C634" i="39"/>
  <c r="E634" i="39" s="1"/>
  <c r="C630" i="39"/>
  <c r="E630" i="39" s="1"/>
  <c r="C626" i="39"/>
  <c r="E626" i="39" s="1"/>
  <c r="C622" i="39"/>
  <c r="E622" i="39" s="1"/>
  <c r="C618" i="39"/>
  <c r="E618" i="39" s="1"/>
  <c r="C614" i="39"/>
  <c r="E614" i="39" s="1"/>
  <c r="C610" i="39"/>
  <c r="E610" i="39" s="1"/>
  <c r="C606" i="39"/>
  <c r="E606" i="39" s="1"/>
  <c r="C602" i="39"/>
  <c r="E602" i="39" s="1"/>
  <c r="C598" i="39"/>
  <c r="E598" i="39" s="1"/>
  <c r="C594" i="39"/>
  <c r="E594" i="39" s="1"/>
  <c r="C590" i="39"/>
  <c r="E590" i="39" s="1"/>
  <c r="C586" i="39"/>
  <c r="E586" i="39" s="1"/>
  <c r="C582" i="39"/>
  <c r="E582" i="39" s="1"/>
  <c r="C578" i="39"/>
  <c r="E578" i="39" s="1"/>
  <c r="C574" i="39"/>
  <c r="E574" i="39" s="1"/>
  <c r="C570" i="39"/>
  <c r="E570" i="39" s="1"/>
  <c r="C566" i="39"/>
  <c r="E566" i="39" s="1"/>
  <c r="C562" i="39"/>
  <c r="E562" i="39" s="1"/>
  <c r="C558" i="39"/>
  <c r="E558" i="39" s="1"/>
  <c r="C554" i="39"/>
  <c r="E554" i="39" s="1"/>
  <c r="C550" i="39"/>
  <c r="E550" i="39" s="1"/>
  <c r="C546" i="39"/>
  <c r="E546" i="39" s="1"/>
  <c r="C542" i="39"/>
  <c r="E542" i="39" s="1"/>
  <c r="C538" i="39"/>
  <c r="E538" i="39" s="1"/>
  <c r="C534" i="39"/>
  <c r="E534" i="39" s="1"/>
  <c r="C530" i="39"/>
  <c r="E530" i="39" s="1"/>
  <c r="C526" i="39"/>
  <c r="E526" i="39" s="1"/>
  <c r="C522" i="39"/>
  <c r="E522" i="39" s="1"/>
  <c r="C518" i="39"/>
  <c r="E518" i="39" s="1"/>
  <c r="C514" i="39"/>
  <c r="E514" i="39" s="1"/>
  <c r="C510" i="39"/>
  <c r="E510" i="39" s="1"/>
  <c r="C506" i="39"/>
  <c r="E506" i="39" s="1"/>
  <c r="C502" i="39"/>
  <c r="E502" i="39" s="1"/>
  <c r="C498" i="39"/>
  <c r="E498" i="39" s="1"/>
  <c r="C494" i="39"/>
  <c r="E494" i="39" s="1"/>
  <c r="C490" i="39"/>
  <c r="E490" i="39" s="1"/>
  <c r="C486" i="39"/>
  <c r="E486" i="39" s="1"/>
  <c r="C482" i="39"/>
  <c r="E482" i="39" s="1"/>
  <c r="C478" i="39"/>
  <c r="E478" i="39" s="1"/>
  <c r="C474" i="39"/>
  <c r="E474" i="39" s="1"/>
  <c r="C470" i="39"/>
  <c r="E470" i="39" s="1"/>
  <c r="C466" i="39"/>
  <c r="E466" i="39" s="1"/>
  <c r="C462" i="39"/>
  <c r="E462" i="39" s="1"/>
  <c r="C458" i="39"/>
  <c r="E458" i="39" s="1"/>
  <c r="C454" i="39"/>
  <c r="E454" i="39" s="1"/>
  <c r="C450" i="39"/>
  <c r="E450" i="39" s="1"/>
  <c r="C446" i="39"/>
  <c r="E446" i="39" s="1"/>
  <c r="C442" i="39"/>
  <c r="E442" i="39" s="1"/>
  <c r="C438" i="39"/>
  <c r="E438" i="39" s="1"/>
  <c r="C434" i="39"/>
  <c r="E434" i="39" s="1"/>
  <c r="C430" i="39"/>
  <c r="E430" i="39" s="1"/>
  <c r="C426" i="39"/>
  <c r="E426" i="39" s="1"/>
  <c r="C422" i="39"/>
  <c r="E422" i="39" s="1"/>
  <c r="C418" i="39"/>
  <c r="E418" i="39" s="1"/>
  <c r="C414" i="39"/>
  <c r="E414" i="39" s="1"/>
  <c r="C410" i="39"/>
  <c r="E410" i="39" s="1"/>
  <c r="C406" i="39"/>
  <c r="E406" i="39" s="1"/>
  <c r="C402" i="39"/>
  <c r="E402" i="39" s="1"/>
  <c r="C398" i="39"/>
  <c r="E398" i="39" s="1"/>
  <c r="C394" i="39"/>
  <c r="E394" i="39" s="1"/>
  <c r="C390" i="39"/>
  <c r="E390" i="39" s="1"/>
  <c r="C386" i="39"/>
  <c r="E386" i="39" s="1"/>
  <c r="C382" i="39"/>
  <c r="E382" i="39" s="1"/>
  <c r="C378" i="39"/>
  <c r="E378" i="39" s="1"/>
  <c r="C374" i="39"/>
  <c r="E374" i="39" s="1"/>
  <c r="C370" i="39"/>
  <c r="E370" i="39" s="1"/>
  <c r="C366" i="39"/>
  <c r="E366" i="39" s="1"/>
  <c r="C362" i="39"/>
  <c r="E362" i="39" s="1"/>
  <c r="C358" i="39"/>
  <c r="E358" i="39" s="1"/>
  <c r="C354" i="39"/>
  <c r="E354" i="39" s="1"/>
  <c r="C350" i="39"/>
  <c r="E350" i="39" s="1"/>
  <c r="C342" i="39"/>
  <c r="E342" i="39" s="1"/>
  <c r="C338" i="39"/>
  <c r="E338" i="39" s="1"/>
  <c r="C334" i="39"/>
  <c r="E334" i="39" s="1"/>
  <c r="C330" i="39"/>
  <c r="E330" i="39" s="1"/>
  <c r="C326" i="39"/>
  <c r="E326" i="39" s="1"/>
  <c r="C322" i="39"/>
  <c r="E322" i="39" s="1"/>
  <c r="C318" i="39"/>
  <c r="E318" i="39" s="1"/>
  <c r="C314" i="39"/>
  <c r="E314" i="39" s="1"/>
  <c r="C310" i="39"/>
  <c r="E310" i="39" s="1"/>
  <c r="C306" i="39"/>
  <c r="E306" i="39" s="1"/>
  <c r="C302" i="39"/>
  <c r="E302" i="39" s="1"/>
  <c r="C298" i="39"/>
  <c r="E298" i="39" s="1"/>
  <c r="C294" i="39"/>
  <c r="E294" i="39" s="1"/>
  <c r="C290" i="39"/>
  <c r="E290" i="39" s="1"/>
  <c r="C286" i="39"/>
  <c r="E286" i="39" s="1"/>
  <c r="C282" i="39"/>
  <c r="E282" i="39" s="1"/>
  <c r="C278" i="39"/>
  <c r="E278" i="39" s="1"/>
  <c r="C274" i="39"/>
  <c r="E274" i="39" s="1"/>
  <c r="C270" i="39"/>
  <c r="E270" i="39" s="1"/>
  <c r="C266" i="39"/>
  <c r="E266" i="39" s="1"/>
  <c r="C262" i="39"/>
  <c r="E262" i="39" s="1"/>
  <c r="C258" i="39"/>
  <c r="E258" i="39" s="1"/>
  <c r="C254" i="39"/>
  <c r="E254" i="39" s="1"/>
  <c r="C250" i="39"/>
  <c r="E250" i="39" s="1"/>
  <c r="C246" i="39"/>
  <c r="E246" i="39" s="1"/>
  <c r="C242" i="39"/>
  <c r="E242" i="39" s="1"/>
  <c r="C238" i="39"/>
  <c r="E238" i="39" s="1"/>
  <c r="C234" i="39"/>
  <c r="E234" i="39" s="1"/>
  <c r="C230" i="39"/>
  <c r="E230" i="39" s="1"/>
  <c r="C226" i="39"/>
  <c r="E226" i="39" s="1"/>
  <c r="C222" i="39"/>
  <c r="E222" i="39" s="1"/>
  <c r="C218" i="39"/>
  <c r="E218" i="39" s="1"/>
  <c r="C214" i="39"/>
  <c r="E214" i="39" s="1"/>
  <c r="C210" i="39"/>
  <c r="E210" i="39" s="1"/>
  <c r="C206" i="39"/>
  <c r="E206" i="39" s="1"/>
  <c r="C202" i="39"/>
  <c r="E202" i="39" s="1"/>
  <c r="C198" i="39"/>
  <c r="E198" i="39" s="1"/>
  <c r="C194" i="39"/>
  <c r="E194" i="39" s="1"/>
  <c r="C190" i="39"/>
  <c r="E190" i="39" s="1"/>
  <c r="C186" i="39"/>
  <c r="E186" i="39" s="1"/>
  <c r="C182" i="39"/>
  <c r="E182" i="39" s="1"/>
  <c r="C178" i="39"/>
  <c r="E178" i="39" s="1"/>
  <c r="C174" i="39"/>
  <c r="E174" i="39" s="1"/>
  <c r="C166" i="39"/>
  <c r="E166" i="39" s="1"/>
  <c r="C162" i="39"/>
  <c r="E162" i="39" s="1"/>
  <c r="C158" i="39"/>
  <c r="E158" i="39" s="1"/>
  <c r="C150" i="39"/>
  <c r="E150" i="39" s="1"/>
  <c r="C146" i="39"/>
  <c r="E146" i="39" s="1"/>
  <c r="C142" i="39"/>
  <c r="E142" i="39" s="1"/>
  <c r="C138" i="39"/>
  <c r="E138" i="39" s="1"/>
  <c r="C134" i="39"/>
  <c r="E134" i="39" s="1"/>
  <c r="C130" i="39"/>
  <c r="E130" i="39" s="1"/>
  <c r="C126" i="39"/>
  <c r="E126" i="39" s="1"/>
  <c r="C122" i="39"/>
  <c r="E122" i="39" s="1"/>
  <c r="C118" i="39"/>
  <c r="E118" i="39" s="1"/>
  <c r="C114" i="39"/>
  <c r="E114" i="39" s="1"/>
  <c r="C110" i="39"/>
  <c r="E110" i="39" s="1"/>
  <c r="C106" i="39"/>
  <c r="E106" i="39" s="1"/>
  <c r="C102" i="39"/>
  <c r="E102" i="39" s="1"/>
  <c r="C98" i="39"/>
  <c r="E98" i="39" s="1"/>
  <c r="C94" i="39"/>
  <c r="E94" i="39" s="1"/>
  <c r="C90" i="39"/>
  <c r="E90" i="39" s="1"/>
  <c r="C86" i="39"/>
  <c r="E86" i="39" s="1"/>
  <c r="C82" i="39"/>
  <c r="E82" i="39" s="1"/>
  <c r="C78" i="39"/>
  <c r="E78" i="39" s="1"/>
  <c r="C70" i="39"/>
  <c r="E70" i="39" s="1"/>
  <c r="C66" i="39"/>
  <c r="E66" i="39" s="1"/>
  <c r="C62" i="39"/>
  <c r="E62" i="39" s="1"/>
  <c r="C58" i="39"/>
  <c r="E58" i="39" s="1"/>
  <c r="C54" i="39"/>
  <c r="E54" i="39" s="1"/>
  <c r="C50" i="39"/>
  <c r="E50" i="39" s="1"/>
  <c r="C46" i="39"/>
  <c r="E46" i="39" s="1"/>
  <c r="C42" i="39"/>
  <c r="E42" i="39" s="1"/>
  <c r="C38" i="39"/>
  <c r="E38" i="39" s="1"/>
  <c r="C34" i="39"/>
  <c r="E34" i="39" s="1"/>
  <c r="C30" i="39"/>
  <c r="E30" i="39" s="1"/>
  <c r="C26" i="39"/>
  <c r="E26" i="39" s="1"/>
  <c r="C22" i="39"/>
  <c r="E22" i="39" s="1"/>
  <c r="C18" i="39"/>
  <c r="E18" i="39" s="1"/>
  <c r="C14" i="39"/>
  <c r="E14" i="39" s="1"/>
  <c r="C10" i="39"/>
  <c r="E10" i="39" s="1"/>
  <c r="C6" i="39"/>
  <c r="E6" i="39" s="1"/>
  <c r="C1998" i="39"/>
  <c r="C1994" i="39"/>
  <c r="C1990" i="39"/>
  <c r="C1986" i="39"/>
  <c r="C1982" i="39"/>
  <c r="C1978" i="39"/>
  <c r="C1974" i="39"/>
  <c r="C1970" i="39"/>
  <c r="C1966" i="39"/>
  <c r="C1962" i="39"/>
  <c r="C1958" i="39"/>
  <c r="C1954" i="39"/>
  <c r="C1950" i="39"/>
  <c r="C1946" i="39"/>
  <c r="C1942" i="39"/>
  <c r="C1938" i="39"/>
  <c r="C1934" i="39"/>
  <c r="C1930" i="39"/>
  <c r="C1926" i="39"/>
  <c r="C1922" i="39"/>
  <c r="C1918" i="39"/>
  <c r="C1914" i="39"/>
  <c r="C1910" i="39"/>
  <c r="C1906" i="39"/>
  <c r="C1902" i="39"/>
  <c r="C1898" i="39"/>
  <c r="C1894" i="39"/>
  <c r="C1890" i="39"/>
  <c r="C1886" i="39"/>
  <c r="C1882" i="39"/>
  <c r="C1878" i="39"/>
  <c r="C1874" i="39"/>
  <c r="C1870" i="39"/>
  <c r="C1866" i="39"/>
  <c r="C1862" i="39"/>
  <c r="C1858" i="39"/>
  <c r="C1854" i="39"/>
  <c r="C1850" i="39"/>
  <c r="C1846" i="39"/>
  <c r="C1842" i="39"/>
  <c r="C1838" i="39"/>
  <c r="C1834" i="39"/>
  <c r="C1830" i="39"/>
  <c r="C1826" i="39"/>
  <c r="C1822" i="39"/>
  <c r="C1818" i="39"/>
  <c r="C1814" i="39"/>
  <c r="C1810" i="39"/>
  <c r="C1806" i="39"/>
  <c r="C1802" i="39"/>
  <c r="C1798" i="39"/>
  <c r="C1794" i="39"/>
  <c r="C1790" i="39"/>
  <c r="C1786" i="39"/>
  <c r="C1782" i="39"/>
  <c r="C1778" i="39"/>
  <c r="C1774" i="39"/>
  <c r="C1770" i="39"/>
  <c r="C1766" i="39"/>
  <c r="C1762" i="39"/>
  <c r="C1758" i="39"/>
  <c r="C1754" i="39"/>
  <c r="C1750" i="39"/>
  <c r="C1746" i="39"/>
  <c r="C1742" i="39"/>
  <c r="C1738" i="39"/>
  <c r="C1734" i="39"/>
  <c r="C1730" i="39"/>
  <c r="C1726" i="39"/>
  <c r="C1722" i="39"/>
  <c r="C1718" i="39"/>
  <c r="C1714" i="39"/>
  <c r="C1710" i="39"/>
  <c r="C1706" i="39"/>
  <c r="C1702" i="39"/>
  <c r="C1698" i="39"/>
  <c r="C1694" i="39"/>
  <c r="C1690" i="39"/>
  <c r="C1686" i="39"/>
  <c r="C1682" i="39"/>
  <c r="C1678" i="39"/>
  <c r="C1674" i="39"/>
  <c r="C1670" i="39"/>
  <c r="C1666" i="39"/>
  <c r="C1662" i="39"/>
  <c r="C1658" i="39"/>
  <c r="C1654" i="39"/>
  <c r="C1650" i="39"/>
  <c r="C1646" i="39"/>
  <c r="C1642" i="39"/>
  <c r="C1638" i="39"/>
  <c r="C1634" i="39"/>
  <c r="C1630" i="39"/>
  <c r="C1626" i="39"/>
  <c r="C1622" i="39"/>
  <c r="C1618" i="39"/>
  <c r="C1614" i="39"/>
  <c r="C1610" i="39"/>
  <c r="C1606" i="39"/>
  <c r="C1590" i="39"/>
  <c r="F2001" i="39"/>
  <c r="E2001" i="39"/>
  <c r="G2001" i="39" s="1"/>
  <c r="F1997" i="39"/>
  <c r="E1997" i="39"/>
  <c r="G1997" i="39" s="1"/>
  <c r="F1993" i="39"/>
  <c r="E1993" i="39"/>
  <c r="G1993" i="39" s="1"/>
  <c r="F1989" i="39"/>
  <c r="E1989" i="39"/>
  <c r="G1989" i="39" s="1"/>
  <c r="F1985" i="39"/>
  <c r="E1985" i="39"/>
  <c r="G1985" i="39" s="1"/>
  <c r="F1981" i="39"/>
  <c r="E1981" i="39"/>
  <c r="G1981" i="39" s="1"/>
  <c r="F1977" i="39"/>
  <c r="E1977" i="39"/>
  <c r="G1977" i="39" s="1"/>
  <c r="F1973" i="39"/>
  <c r="E1973" i="39"/>
  <c r="G1973" i="39" s="1"/>
  <c r="F1969" i="39"/>
  <c r="E1969" i="39"/>
  <c r="G1969" i="39" s="1"/>
  <c r="F1965" i="39"/>
  <c r="E1965" i="39"/>
  <c r="G1965" i="39" s="1"/>
  <c r="F1961" i="39"/>
  <c r="E1961" i="39"/>
  <c r="G1961" i="39" s="1"/>
  <c r="F1957" i="39"/>
  <c r="E1957" i="39"/>
  <c r="G1957" i="39" s="1"/>
  <c r="F1953" i="39"/>
  <c r="E1953" i="39"/>
  <c r="G1953" i="39" s="1"/>
  <c r="F1949" i="39"/>
  <c r="E1949" i="39"/>
  <c r="G1949" i="39" s="1"/>
  <c r="F1945" i="39"/>
  <c r="E1945" i="39"/>
  <c r="G1945" i="39" s="1"/>
  <c r="F1941" i="39"/>
  <c r="E1941" i="39"/>
  <c r="G1941" i="39" s="1"/>
  <c r="F1937" i="39"/>
  <c r="E1937" i="39"/>
  <c r="G1937" i="39" s="1"/>
  <c r="F1933" i="39"/>
  <c r="E1933" i="39"/>
  <c r="G1933" i="39" s="1"/>
  <c r="F1929" i="39"/>
  <c r="E1929" i="39"/>
  <c r="G1929" i="39" s="1"/>
  <c r="F1925" i="39"/>
  <c r="E1925" i="39"/>
  <c r="G1925" i="39" s="1"/>
  <c r="F1921" i="39"/>
  <c r="E1921" i="39"/>
  <c r="G1921" i="39" s="1"/>
  <c r="F1917" i="39"/>
  <c r="E1917" i="39"/>
  <c r="G1917" i="39" s="1"/>
  <c r="F1913" i="39"/>
  <c r="E1913" i="39"/>
  <c r="G1913" i="39" s="1"/>
  <c r="F1909" i="39"/>
  <c r="E1909" i="39"/>
  <c r="G1909" i="39" s="1"/>
  <c r="F1905" i="39"/>
  <c r="E1905" i="39"/>
  <c r="G1905" i="39" s="1"/>
  <c r="F1901" i="39"/>
  <c r="E1901" i="39"/>
  <c r="G1901" i="39" s="1"/>
  <c r="F1897" i="39"/>
  <c r="E1897" i="39"/>
  <c r="G1897" i="39" s="1"/>
  <c r="F1893" i="39"/>
  <c r="E1893" i="39"/>
  <c r="G1893" i="39" s="1"/>
  <c r="F1889" i="39"/>
  <c r="E1889" i="39"/>
  <c r="G1889" i="39" s="1"/>
  <c r="F1885" i="39"/>
  <c r="E1885" i="39"/>
  <c r="G1885" i="39" s="1"/>
  <c r="F1881" i="39"/>
  <c r="E1881" i="39"/>
  <c r="G1881" i="39" s="1"/>
  <c r="F1877" i="39"/>
  <c r="E1877" i="39"/>
  <c r="G1877" i="39" s="1"/>
  <c r="F1873" i="39"/>
  <c r="E1873" i="39"/>
  <c r="G1873" i="39" s="1"/>
  <c r="F1869" i="39"/>
  <c r="E1869" i="39"/>
  <c r="G1869" i="39" s="1"/>
  <c r="F1865" i="39"/>
  <c r="E1865" i="39"/>
  <c r="G1865" i="39" s="1"/>
  <c r="F1861" i="39"/>
  <c r="E1861" i="39"/>
  <c r="G1861" i="39" s="1"/>
  <c r="F1857" i="39"/>
  <c r="E1857" i="39"/>
  <c r="G1857" i="39" s="1"/>
  <c r="F1853" i="39"/>
  <c r="E1853" i="39"/>
  <c r="G1853" i="39" s="1"/>
  <c r="F1849" i="39"/>
  <c r="E1849" i="39"/>
  <c r="G1849" i="39" s="1"/>
  <c r="F1845" i="39"/>
  <c r="E1845" i="39"/>
  <c r="G1845" i="39" s="1"/>
  <c r="F1841" i="39"/>
  <c r="E1841" i="39"/>
  <c r="G1841" i="39" s="1"/>
  <c r="F1837" i="39"/>
  <c r="E1837" i="39"/>
  <c r="G1837" i="39" s="1"/>
  <c r="F1833" i="39"/>
  <c r="E1833" i="39"/>
  <c r="G1833" i="39" s="1"/>
  <c r="F1829" i="39"/>
  <c r="E1829" i="39"/>
  <c r="G1829" i="39" s="1"/>
  <c r="F1825" i="39"/>
  <c r="E1825" i="39"/>
  <c r="G1825" i="39" s="1"/>
  <c r="F1821" i="39"/>
  <c r="E1821" i="39"/>
  <c r="G1821" i="39" s="1"/>
  <c r="F1817" i="39"/>
  <c r="E1817" i="39"/>
  <c r="G1817" i="39" s="1"/>
  <c r="F1813" i="39"/>
  <c r="E1813" i="39"/>
  <c r="G1813" i="39" s="1"/>
  <c r="F1809" i="39"/>
  <c r="E1809" i="39"/>
  <c r="G1809" i="39" s="1"/>
  <c r="F1805" i="39"/>
  <c r="E1805" i="39"/>
  <c r="G1805" i="39" s="1"/>
  <c r="F1801" i="39"/>
  <c r="E1801" i="39"/>
  <c r="G1801" i="39" s="1"/>
  <c r="F1797" i="39"/>
  <c r="E1797" i="39"/>
  <c r="G1797" i="39" s="1"/>
  <c r="F1793" i="39"/>
  <c r="E1793" i="39"/>
  <c r="G1793" i="39" s="1"/>
  <c r="F1789" i="39"/>
  <c r="E1789" i="39"/>
  <c r="G1789" i="39" s="1"/>
  <c r="F1785" i="39"/>
  <c r="E1785" i="39"/>
  <c r="G1785" i="39" s="1"/>
  <c r="F1781" i="39"/>
  <c r="E1781" i="39"/>
  <c r="G1781" i="39" s="1"/>
  <c r="F1777" i="39"/>
  <c r="E1777" i="39"/>
  <c r="G1777" i="39" s="1"/>
  <c r="F1773" i="39"/>
  <c r="E1773" i="39"/>
  <c r="G1773" i="39" s="1"/>
  <c r="F1769" i="39"/>
  <c r="E1769" i="39"/>
  <c r="G1769" i="39" s="1"/>
  <c r="F1765" i="39"/>
  <c r="E1765" i="39"/>
  <c r="G1765" i="39" s="1"/>
  <c r="F1761" i="39"/>
  <c r="E1761" i="39"/>
  <c r="G1761" i="39" s="1"/>
  <c r="F1757" i="39"/>
  <c r="E1757" i="39"/>
  <c r="G1757" i="39" s="1"/>
  <c r="F1753" i="39"/>
  <c r="E1753" i="39"/>
  <c r="G1753" i="39" s="1"/>
  <c r="F1749" i="39"/>
  <c r="E1749" i="39"/>
  <c r="G1749" i="39" s="1"/>
  <c r="F1745" i="39"/>
  <c r="E1745" i="39"/>
  <c r="G1745" i="39" s="1"/>
  <c r="F1741" i="39"/>
  <c r="E1741" i="39"/>
  <c r="G1741" i="39" s="1"/>
  <c r="F1737" i="39"/>
  <c r="E1737" i="39"/>
  <c r="G1737" i="39" s="1"/>
  <c r="F1733" i="39"/>
  <c r="E1733" i="39"/>
  <c r="G1733" i="39" s="1"/>
  <c r="F1729" i="39"/>
  <c r="E1729" i="39"/>
  <c r="G1729" i="39" s="1"/>
  <c r="F1725" i="39"/>
  <c r="E1725" i="39"/>
  <c r="G1725" i="39" s="1"/>
  <c r="F1721" i="39"/>
  <c r="E1721" i="39"/>
  <c r="G1721" i="39" s="1"/>
  <c r="F1717" i="39"/>
  <c r="E1717" i="39"/>
  <c r="G1717" i="39" s="1"/>
  <c r="F1713" i="39"/>
  <c r="E1713" i="39"/>
  <c r="G1713" i="39" s="1"/>
  <c r="F1709" i="39"/>
  <c r="E1709" i="39"/>
  <c r="G1709" i="39" s="1"/>
  <c r="F1705" i="39"/>
  <c r="E1705" i="39"/>
  <c r="G1705" i="39" s="1"/>
  <c r="F1701" i="39"/>
  <c r="E1701" i="39"/>
  <c r="G1701" i="39" s="1"/>
  <c r="F1697" i="39"/>
  <c r="E1697" i="39"/>
  <c r="G1697" i="39" s="1"/>
  <c r="F1693" i="39"/>
  <c r="E1693" i="39"/>
  <c r="G1693" i="39" s="1"/>
  <c r="F1689" i="39"/>
  <c r="E1689" i="39"/>
  <c r="G1689" i="39" s="1"/>
  <c r="F1685" i="39"/>
  <c r="E1685" i="39"/>
  <c r="G1685" i="39" s="1"/>
  <c r="F1681" i="39"/>
  <c r="E1681" i="39"/>
  <c r="G1681" i="39" s="1"/>
  <c r="F1677" i="39"/>
  <c r="E1677" i="39"/>
  <c r="G1677" i="39" s="1"/>
  <c r="F1673" i="39"/>
  <c r="E1673" i="39"/>
  <c r="G1673" i="39" s="1"/>
  <c r="F1669" i="39"/>
  <c r="E1669" i="39"/>
  <c r="G1669" i="39" s="1"/>
  <c r="F1665" i="39"/>
  <c r="E1665" i="39"/>
  <c r="G1665" i="39" s="1"/>
  <c r="F1661" i="39"/>
  <c r="E1661" i="39"/>
  <c r="G1661" i="39" s="1"/>
  <c r="F1657" i="39"/>
  <c r="E1657" i="39"/>
  <c r="G1657" i="39" s="1"/>
  <c r="F1653" i="39"/>
  <c r="E1653" i="39"/>
  <c r="G1653" i="39" s="1"/>
  <c r="F1649" i="39"/>
  <c r="E1649" i="39"/>
  <c r="G1649" i="39" s="1"/>
  <c r="F1645" i="39"/>
  <c r="E1645" i="39"/>
  <c r="G1645" i="39" s="1"/>
  <c r="F1641" i="39"/>
  <c r="E1641" i="39"/>
  <c r="G1641" i="39" s="1"/>
  <c r="F1637" i="39"/>
  <c r="E1637" i="39"/>
  <c r="G1637" i="39" s="1"/>
  <c r="F1633" i="39"/>
  <c r="E1633" i="39"/>
  <c r="G1633" i="39" s="1"/>
  <c r="F1629" i="39"/>
  <c r="E1629" i="39"/>
  <c r="G1629" i="39" s="1"/>
  <c r="F1625" i="39"/>
  <c r="E1625" i="39"/>
  <c r="G1625" i="39" s="1"/>
  <c r="F1621" i="39"/>
  <c r="E1621" i="39"/>
  <c r="G1621" i="39" s="1"/>
  <c r="F1617" i="39"/>
  <c r="E1617" i="39"/>
  <c r="G1617" i="39" s="1"/>
  <c r="F1613" i="39"/>
  <c r="E1613" i="39"/>
  <c r="G1613" i="39" s="1"/>
  <c r="F1609" i="39"/>
  <c r="E1609" i="39"/>
  <c r="G1609" i="39" s="1"/>
  <c r="F1605" i="39"/>
  <c r="E1605" i="39"/>
  <c r="G1605" i="39" s="1"/>
  <c r="F1601" i="39"/>
  <c r="E1601" i="39"/>
  <c r="G1601" i="39" s="1"/>
  <c r="F1597" i="39"/>
  <c r="E1597" i="39"/>
  <c r="G1597" i="39" s="1"/>
  <c r="F1593" i="39"/>
  <c r="E1593" i="39"/>
  <c r="G1593" i="39" s="1"/>
  <c r="F1589" i="39"/>
  <c r="E1589" i="39"/>
  <c r="G1589" i="39" s="1"/>
  <c r="F1585" i="39"/>
  <c r="E1585" i="39"/>
  <c r="G1585" i="39" s="1"/>
  <c r="F1581" i="39"/>
  <c r="E1581" i="39"/>
  <c r="G1581" i="39" s="1"/>
  <c r="F1577" i="39"/>
  <c r="E1577" i="39"/>
  <c r="G1577" i="39" s="1"/>
  <c r="F1573" i="39"/>
  <c r="E1573" i="39"/>
  <c r="G1573" i="39" s="1"/>
  <c r="F1569" i="39"/>
  <c r="E1569" i="39"/>
  <c r="G1569" i="39" s="1"/>
  <c r="F1565" i="39"/>
  <c r="E1565" i="39"/>
  <c r="G1565" i="39" s="1"/>
  <c r="F1561" i="39"/>
  <c r="E1561" i="39"/>
  <c r="G1561" i="39" s="1"/>
  <c r="F1557" i="39"/>
  <c r="E1557" i="39"/>
  <c r="G1557" i="39" s="1"/>
  <c r="F1553" i="39"/>
  <c r="E1553" i="39"/>
  <c r="G1553" i="39" s="1"/>
  <c r="F1549" i="39"/>
  <c r="E1549" i="39"/>
  <c r="G1549" i="39" s="1"/>
  <c r="F1545" i="39"/>
  <c r="E1545" i="39"/>
  <c r="G1545" i="39" s="1"/>
  <c r="F1541" i="39"/>
  <c r="E1541" i="39"/>
  <c r="G1541" i="39" s="1"/>
  <c r="F1537" i="39"/>
  <c r="E1537" i="39"/>
  <c r="G1537" i="39" s="1"/>
  <c r="F1533" i="39"/>
  <c r="E1533" i="39"/>
  <c r="G1533" i="39" s="1"/>
  <c r="F1529" i="39"/>
  <c r="E1529" i="39"/>
  <c r="G1529" i="39" s="1"/>
  <c r="F1525" i="39"/>
  <c r="E1525" i="39"/>
  <c r="G1525" i="39" s="1"/>
  <c r="F1521" i="39"/>
  <c r="E1521" i="39"/>
  <c r="G1521" i="39" s="1"/>
  <c r="F1517" i="39"/>
  <c r="E1517" i="39"/>
  <c r="G1517" i="39" s="1"/>
  <c r="F1513" i="39"/>
  <c r="E1513" i="39"/>
  <c r="G1513" i="39" s="1"/>
  <c r="F1509" i="39"/>
  <c r="E1509" i="39"/>
  <c r="G1509" i="39" s="1"/>
  <c r="F1505" i="39"/>
  <c r="E1505" i="39"/>
  <c r="G1505" i="39" s="1"/>
  <c r="F1501" i="39"/>
  <c r="E1501" i="39"/>
  <c r="G1501" i="39" s="1"/>
  <c r="F1497" i="39"/>
  <c r="E1497" i="39"/>
  <c r="G1497" i="39" s="1"/>
  <c r="F1493" i="39"/>
  <c r="E1493" i="39"/>
  <c r="G1493" i="39" s="1"/>
  <c r="F1489" i="39"/>
  <c r="E1489" i="39"/>
  <c r="G1489" i="39" s="1"/>
  <c r="F1485" i="39"/>
  <c r="E1485" i="39"/>
  <c r="G1485" i="39" s="1"/>
  <c r="F1481" i="39"/>
  <c r="E1481" i="39"/>
  <c r="G1481" i="39" s="1"/>
  <c r="F1477" i="39"/>
  <c r="E1477" i="39"/>
  <c r="G1477" i="39" s="1"/>
  <c r="F1473" i="39"/>
  <c r="E1473" i="39"/>
  <c r="G1473" i="39" s="1"/>
  <c r="F1469" i="39"/>
  <c r="E1469" i="39"/>
  <c r="G1469" i="39" s="1"/>
  <c r="C1469" i="39"/>
  <c r="F1465" i="39"/>
  <c r="E1465" i="39"/>
  <c r="G1465" i="39" s="1"/>
  <c r="C1465" i="39"/>
  <c r="F1461" i="39"/>
  <c r="E1461" i="39"/>
  <c r="G1461" i="39" s="1"/>
  <c r="C1461" i="39"/>
  <c r="F1457" i="39"/>
  <c r="E1457" i="39"/>
  <c r="G1457" i="39" s="1"/>
  <c r="C1457" i="39"/>
  <c r="F1453" i="39"/>
  <c r="E1453" i="39"/>
  <c r="G1453" i="39" s="1"/>
  <c r="C1453" i="39"/>
  <c r="F1449" i="39"/>
  <c r="E1449" i="39"/>
  <c r="G1449" i="39" s="1"/>
  <c r="C1449" i="39"/>
  <c r="F1445" i="39"/>
  <c r="E1445" i="39"/>
  <c r="G1445" i="39" s="1"/>
  <c r="C1445" i="39"/>
  <c r="F1441" i="39"/>
  <c r="E1441" i="39"/>
  <c r="G1441" i="39" s="1"/>
  <c r="C1441" i="39"/>
  <c r="F1437" i="39"/>
  <c r="E1437" i="39"/>
  <c r="G1437" i="39" s="1"/>
  <c r="C1437" i="39"/>
  <c r="F1433" i="39"/>
  <c r="E1433" i="39"/>
  <c r="G1433" i="39" s="1"/>
  <c r="C1433" i="39"/>
  <c r="F1429" i="39"/>
  <c r="E1429" i="39"/>
  <c r="G1429" i="39" s="1"/>
  <c r="C1429" i="39"/>
  <c r="F1425" i="39"/>
  <c r="E1425" i="39"/>
  <c r="G1425" i="39" s="1"/>
  <c r="C1425" i="39"/>
  <c r="F1421" i="39"/>
  <c r="E1421" i="39"/>
  <c r="G1421" i="39" s="1"/>
  <c r="C1421" i="39"/>
  <c r="F1417" i="39"/>
  <c r="E1417" i="39"/>
  <c r="G1417" i="39" s="1"/>
  <c r="C1417" i="39"/>
  <c r="F1413" i="39"/>
  <c r="E1413" i="39"/>
  <c r="G1413" i="39" s="1"/>
  <c r="C1413" i="39"/>
  <c r="F1409" i="39"/>
  <c r="E1409" i="39"/>
  <c r="G1409" i="39" s="1"/>
  <c r="C1409" i="39"/>
  <c r="F1405" i="39"/>
  <c r="E1405" i="39"/>
  <c r="G1405" i="39" s="1"/>
  <c r="C1405" i="39"/>
  <c r="F1401" i="39"/>
  <c r="E1401" i="39"/>
  <c r="G1401" i="39" s="1"/>
  <c r="C1401" i="39"/>
  <c r="F1397" i="39"/>
  <c r="E1397" i="39"/>
  <c r="G1397" i="39" s="1"/>
  <c r="C1397" i="39"/>
  <c r="F1393" i="39"/>
  <c r="E1393" i="39"/>
  <c r="G1393" i="39" s="1"/>
  <c r="C1393" i="39"/>
  <c r="F1389" i="39"/>
  <c r="E1389" i="39"/>
  <c r="G1389" i="39" s="1"/>
  <c r="C1389" i="39"/>
  <c r="F1385" i="39"/>
  <c r="E1385" i="39"/>
  <c r="G1385" i="39" s="1"/>
  <c r="C1385" i="39"/>
  <c r="F1381" i="39"/>
  <c r="E1381" i="39"/>
  <c r="G1381" i="39" s="1"/>
  <c r="C1381" i="39"/>
  <c r="F1377" i="39"/>
  <c r="E1377" i="39"/>
  <c r="G1377" i="39" s="1"/>
  <c r="C1377" i="39"/>
  <c r="F1373" i="39"/>
  <c r="E1373" i="39"/>
  <c r="G1373" i="39" s="1"/>
  <c r="C1373" i="39"/>
  <c r="F1369" i="39"/>
  <c r="E1369" i="39"/>
  <c r="G1369" i="39" s="1"/>
  <c r="C1369" i="39"/>
  <c r="F1365" i="39"/>
  <c r="E1365" i="39"/>
  <c r="G1365" i="39" s="1"/>
  <c r="C1365" i="39"/>
  <c r="F1361" i="39"/>
  <c r="E1361" i="39"/>
  <c r="G1361" i="39" s="1"/>
  <c r="C1361" i="39"/>
  <c r="F1357" i="39"/>
  <c r="E1357" i="39"/>
  <c r="G1357" i="39" s="1"/>
  <c r="C1357" i="39"/>
  <c r="F1353" i="39"/>
  <c r="E1353" i="39"/>
  <c r="G1353" i="39" s="1"/>
  <c r="C1353" i="39"/>
  <c r="F1349" i="39"/>
  <c r="E1349" i="39"/>
  <c r="G1349" i="39" s="1"/>
  <c r="C1349" i="39"/>
  <c r="F1345" i="39"/>
  <c r="E1345" i="39"/>
  <c r="G1345" i="39" s="1"/>
  <c r="C1345" i="39"/>
  <c r="F1341" i="39"/>
  <c r="E1341" i="39"/>
  <c r="G1341" i="39" s="1"/>
  <c r="C1341" i="39"/>
  <c r="F1337" i="39"/>
  <c r="E1337" i="39"/>
  <c r="G1337" i="39" s="1"/>
  <c r="C1337" i="39"/>
  <c r="F1333" i="39"/>
  <c r="E1333" i="39"/>
  <c r="G1333" i="39" s="1"/>
  <c r="C1333" i="39"/>
  <c r="F1329" i="39"/>
  <c r="E1329" i="39"/>
  <c r="G1329" i="39" s="1"/>
  <c r="C1329" i="39"/>
  <c r="F1325" i="39"/>
  <c r="E1325" i="39"/>
  <c r="G1325" i="39" s="1"/>
  <c r="C1325" i="39"/>
  <c r="F1321" i="39"/>
  <c r="E1321" i="39"/>
  <c r="G1321" i="39" s="1"/>
  <c r="C1321" i="39"/>
  <c r="F1317" i="39"/>
  <c r="E1317" i="39"/>
  <c r="G1317" i="39" s="1"/>
  <c r="C1317" i="39"/>
  <c r="F1313" i="39"/>
  <c r="E1313" i="39"/>
  <c r="G1313" i="39" s="1"/>
  <c r="C1313" i="39"/>
  <c r="F1309" i="39"/>
  <c r="E1309" i="39"/>
  <c r="G1309" i="39" s="1"/>
  <c r="C1309" i="39"/>
  <c r="F1305" i="39"/>
  <c r="E1305" i="39"/>
  <c r="G1305" i="39" s="1"/>
  <c r="C1305" i="39"/>
  <c r="F1301" i="39"/>
  <c r="E1301" i="39"/>
  <c r="G1301" i="39" s="1"/>
  <c r="C1301" i="39"/>
  <c r="F1297" i="39"/>
  <c r="E1297" i="39"/>
  <c r="G1297" i="39" s="1"/>
  <c r="C1297" i="39"/>
  <c r="F1293" i="39"/>
  <c r="E1293" i="39"/>
  <c r="G1293" i="39" s="1"/>
  <c r="C1293" i="39"/>
  <c r="F1289" i="39"/>
  <c r="E1289" i="39"/>
  <c r="G1289" i="39" s="1"/>
  <c r="C1289" i="39"/>
  <c r="F1285" i="39"/>
  <c r="E1285" i="39"/>
  <c r="G1285" i="39" s="1"/>
  <c r="C1285" i="39"/>
  <c r="F1281" i="39"/>
  <c r="E1281" i="39"/>
  <c r="G1281" i="39" s="1"/>
  <c r="C1281" i="39"/>
  <c r="F1277" i="39"/>
  <c r="E1277" i="39"/>
  <c r="G1277" i="39" s="1"/>
  <c r="C1277" i="39"/>
  <c r="F1273" i="39"/>
  <c r="E1273" i="39"/>
  <c r="G1273" i="39" s="1"/>
  <c r="C1273" i="39"/>
  <c r="F1269" i="39"/>
  <c r="E1269" i="39"/>
  <c r="G1269" i="39" s="1"/>
  <c r="C1269" i="39"/>
  <c r="F1265" i="39"/>
  <c r="E1265" i="39"/>
  <c r="G1265" i="39" s="1"/>
  <c r="C1265" i="39"/>
  <c r="F1261" i="39"/>
  <c r="E1261" i="39"/>
  <c r="G1261" i="39" s="1"/>
  <c r="C1261" i="39"/>
  <c r="F1257" i="39"/>
  <c r="E1257" i="39"/>
  <c r="G1257" i="39" s="1"/>
  <c r="C1257" i="39"/>
  <c r="F1253" i="39"/>
  <c r="E1253" i="39"/>
  <c r="G1253" i="39" s="1"/>
  <c r="C1253" i="39"/>
  <c r="F1249" i="39"/>
  <c r="E1249" i="39"/>
  <c r="G1249" i="39" s="1"/>
  <c r="C1249" i="39"/>
  <c r="F1245" i="39"/>
  <c r="E1245" i="39"/>
  <c r="G1245" i="39" s="1"/>
  <c r="C1245" i="39"/>
  <c r="F1241" i="39"/>
  <c r="E1241" i="39"/>
  <c r="G1241" i="39" s="1"/>
  <c r="C1241" i="39"/>
  <c r="F1237" i="39"/>
  <c r="E1237" i="39"/>
  <c r="G1237" i="39" s="1"/>
  <c r="C1237" i="39"/>
  <c r="F1233" i="39"/>
  <c r="E1233" i="39"/>
  <c r="G1233" i="39" s="1"/>
  <c r="C1233" i="39"/>
  <c r="C1229" i="39"/>
  <c r="E1229" i="39" s="1"/>
  <c r="C1225" i="39"/>
  <c r="E1225" i="39" s="1"/>
  <c r="C1221" i="39"/>
  <c r="E1221" i="39" s="1"/>
  <c r="C1217" i="39"/>
  <c r="E1217" i="39" s="1"/>
  <c r="C1213" i="39"/>
  <c r="E1213" i="39" s="1"/>
  <c r="C1209" i="39"/>
  <c r="E1209" i="39" s="1"/>
  <c r="C1205" i="39"/>
  <c r="E1205" i="39" s="1"/>
  <c r="C1201" i="39"/>
  <c r="E1201" i="39" s="1"/>
  <c r="C1197" i="39"/>
  <c r="E1197" i="39" s="1"/>
  <c r="C1193" i="39"/>
  <c r="E1193" i="39" s="1"/>
  <c r="C1189" i="39"/>
  <c r="E1189" i="39" s="1"/>
  <c r="C1185" i="39"/>
  <c r="E1185" i="39" s="1"/>
  <c r="C1181" i="39"/>
  <c r="E1181" i="39" s="1"/>
  <c r="C1177" i="39"/>
  <c r="E1177" i="39" s="1"/>
  <c r="C1173" i="39"/>
  <c r="E1173" i="39" s="1"/>
  <c r="C1169" i="39"/>
  <c r="E1169" i="39" s="1"/>
  <c r="C1165" i="39"/>
  <c r="E1165" i="39" s="1"/>
  <c r="C1161" i="39"/>
  <c r="E1161" i="39" s="1"/>
  <c r="C1157" i="39"/>
  <c r="E1157" i="39" s="1"/>
  <c r="C1153" i="39"/>
  <c r="E1153" i="39" s="1"/>
  <c r="C1149" i="39"/>
  <c r="E1149" i="39" s="1"/>
  <c r="C1145" i="39"/>
  <c r="E1145" i="39" s="1"/>
  <c r="C1141" i="39"/>
  <c r="E1141" i="39" s="1"/>
  <c r="C1137" i="39"/>
  <c r="E1137" i="39" s="1"/>
  <c r="C1133" i="39"/>
  <c r="E1133" i="39" s="1"/>
  <c r="C1129" i="39"/>
  <c r="E1129" i="39" s="1"/>
  <c r="C1125" i="39"/>
  <c r="E1125" i="39" s="1"/>
  <c r="C1121" i="39"/>
  <c r="E1121" i="39" s="1"/>
  <c r="C1117" i="39"/>
  <c r="E1117" i="39" s="1"/>
  <c r="C1113" i="39"/>
  <c r="E1113" i="39" s="1"/>
  <c r="C1109" i="39"/>
  <c r="E1109" i="39" s="1"/>
  <c r="C1105" i="39"/>
  <c r="E1105" i="39" s="1"/>
  <c r="C1101" i="39"/>
  <c r="E1101" i="39" s="1"/>
  <c r="C1097" i="39"/>
  <c r="E1097" i="39" s="1"/>
  <c r="C1093" i="39"/>
  <c r="E1093" i="39" s="1"/>
  <c r="C1089" i="39"/>
  <c r="E1089" i="39" s="1"/>
  <c r="C1085" i="39"/>
  <c r="E1085" i="39" s="1"/>
  <c r="C1081" i="39"/>
  <c r="E1081" i="39" s="1"/>
  <c r="C1077" i="39"/>
  <c r="E1077" i="39" s="1"/>
  <c r="C1073" i="39"/>
  <c r="E1073" i="39" s="1"/>
  <c r="C1069" i="39"/>
  <c r="E1069" i="39" s="1"/>
  <c r="C1065" i="39"/>
  <c r="E1065" i="39" s="1"/>
  <c r="C1061" i="39"/>
  <c r="E1061" i="39" s="1"/>
  <c r="C1057" i="39"/>
  <c r="E1057" i="39" s="1"/>
  <c r="C1053" i="39"/>
  <c r="E1053" i="39" s="1"/>
  <c r="C1049" i="39"/>
  <c r="E1049" i="39" s="1"/>
  <c r="C1045" i="39"/>
  <c r="E1045" i="39" s="1"/>
  <c r="C1041" i="39"/>
  <c r="E1041" i="39" s="1"/>
  <c r="C1037" i="39"/>
  <c r="E1037" i="39" s="1"/>
  <c r="C1033" i="39"/>
  <c r="E1033" i="39" s="1"/>
  <c r="C1029" i="39"/>
  <c r="E1029" i="39" s="1"/>
  <c r="C1025" i="39"/>
  <c r="E1025" i="39" s="1"/>
  <c r="C1021" i="39"/>
  <c r="E1021" i="39" s="1"/>
  <c r="C1017" i="39"/>
  <c r="E1017" i="39" s="1"/>
  <c r="C1013" i="39"/>
  <c r="E1013" i="39" s="1"/>
  <c r="C1009" i="39"/>
  <c r="E1009" i="39" s="1"/>
  <c r="C1005" i="39"/>
  <c r="E1005" i="39" s="1"/>
  <c r="C1001" i="39"/>
  <c r="E1001" i="39" s="1"/>
  <c r="C997" i="39"/>
  <c r="E997" i="39" s="1"/>
  <c r="C993" i="39"/>
  <c r="E993" i="39" s="1"/>
  <c r="C989" i="39"/>
  <c r="E989" i="39" s="1"/>
  <c r="C985" i="39"/>
  <c r="E985" i="39" s="1"/>
  <c r="C981" i="39"/>
  <c r="E981" i="39" s="1"/>
  <c r="C977" i="39"/>
  <c r="E977" i="39" s="1"/>
  <c r="C973" i="39"/>
  <c r="E973" i="39" s="1"/>
  <c r="C969" i="39"/>
  <c r="E969" i="39" s="1"/>
  <c r="C965" i="39"/>
  <c r="E965" i="39" s="1"/>
  <c r="C961" i="39"/>
  <c r="E961" i="39" s="1"/>
  <c r="C957" i="39"/>
  <c r="E957" i="39" s="1"/>
  <c r="C953" i="39"/>
  <c r="E953" i="39" s="1"/>
  <c r="C949" i="39"/>
  <c r="E949" i="39" s="1"/>
  <c r="C945" i="39"/>
  <c r="E945" i="39" s="1"/>
  <c r="C941" i="39"/>
  <c r="E941" i="39" s="1"/>
  <c r="C937" i="39"/>
  <c r="E937" i="39" s="1"/>
  <c r="C933" i="39"/>
  <c r="E933" i="39" s="1"/>
  <c r="C929" i="39"/>
  <c r="E929" i="39" s="1"/>
  <c r="C925" i="39"/>
  <c r="E925" i="39" s="1"/>
  <c r="C921" i="39"/>
  <c r="E921" i="39" s="1"/>
  <c r="C917" i="39"/>
  <c r="E917" i="39" s="1"/>
  <c r="C913" i="39"/>
  <c r="E913" i="39" s="1"/>
  <c r="C909" i="39"/>
  <c r="E909" i="39" s="1"/>
  <c r="C905" i="39"/>
  <c r="E905" i="39" s="1"/>
  <c r="C901" i="39"/>
  <c r="E901" i="39" s="1"/>
  <c r="C897" i="39"/>
  <c r="E897" i="39" s="1"/>
  <c r="C893" i="39"/>
  <c r="E893" i="39" s="1"/>
  <c r="C889" i="39"/>
  <c r="E889" i="39" s="1"/>
  <c r="C885" i="39"/>
  <c r="E885" i="39" s="1"/>
  <c r="C881" i="39"/>
  <c r="E881" i="39" s="1"/>
  <c r="C877" i="39"/>
  <c r="E877" i="39" s="1"/>
  <c r="C873" i="39"/>
  <c r="E873" i="39" s="1"/>
  <c r="C869" i="39"/>
  <c r="E869" i="39" s="1"/>
  <c r="C865" i="39"/>
  <c r="E865" i="39" s="1"/>
  <c r="C861" i="39"/>
  <c r="E861" i="39" s="1"/>
  <c r="C857" i="39"/>
  <c r="E857" i="39" s="1"/>
  <c r="C853" i="39"/>
  <c r="E853" i="39" s="1"/>
  <c r="C849" i="39"/>
  <c r="E849" i="39" s="1"/>
  <c r="C845" i="39"/>
  <c r="E845" i="39" s="1"/>
  <c r="C841" i="39"/>
  <c r="E841" i="39" s="1"/>
  <c r="C837" i="39"/>
  <c r="E837" i="39" s="1"/>
  <c r="C833" i="39"/>
  <c r="E833" i="39" s="1"/>
  <c r="C829" i="39"/>
  <c r="E829" i="39" s="1"/>
  <c r="C825" i="39"/>
  <c r="E825" i="39" s="1"/>
  <c r="C821" i="39"/>
  <c r="E821" i="39" s="1"/>
  <c r="C817" i="39"/>
  <c r="E817" i="39" s="1"/>
  <c r="C813" i="39"/>
  <c r="E813" i="39" s="1"/>
  <c r="C809" i="39"/>
  <c r="E809" i="39" s="1"/>
  <c r="C805" i="39"/>
  <c r="E805" i="39" s="1"/>
  <c r="C801" i="39"/>
  <c r="E801" i="39" s="1"/>
  <c r="C797" i="39"/>
  <c r="E797" i="39" s="1"/>
  <c r="C793" i="39"/>
  <c r="E793" i="39" s="1"/>
  <c r="C789" i="39"/>
  <c r="E789" i="39" s="1"/>
  <c r="C785" i="39"/>
  <c r="E785" i="39" s="1"/>
  <c r="C781" i="39"/>
  <c r="E781" i="39" s="1"/>
  <c r="C777" i="39"/>
  <c r="E777" i="39" s="1"/>
  <c r="C773" i="39"/>
  <c r="E773" i="39" s="1"/>
  <c r="C769" i="39"/>
  <c r="E769" i="39" s="1"/>
  <c r="C765" i="39"/>
  <c r="E765" i="39" s="1"/>
  <c r="C761" i="39"/>
  <c r="E761" i="39" s="1"/>
  <c r="C757" i="39"/>
  <c r="E757" i="39" s="1"/>
  <c r="C753" i="39"/>
  <c r="E753" i="39" s="1"/>
  <c r="C749" i="39"/>
  <c r="E749" i="39" s="1"/>
  <c r="C745" i="39"/>
  <c r="E745" i="39" s="1"/>
  <c r="C741" i="39"/>
  <c r="E741" i="39" s="1"/>
  <c r="C737" i="39"/>
  <c r="E737" i="39" s="1"/>
  <c r="C733" i="39"/>
  <c r="E733" i="39" s="1"/>
  <c r="C729" i="39"/>
  <c r="E729" i="39" s="1"/>
  <c r="C721" i="39"/>
  <c r="E721" i="39" s="1"/>
  <c r="C717" i="39"/>
  <c r="E717" i="39" s="1"/>
  <c r="C713" i="39"/>
  <c r="E713" i="39" s="1"/>
  <c r="C709" i="39"/>
  <c r="E709" i="39" s="1"/>
  <c r="C705" i="39"/>
  <c r="E705" i="39" s="1"/>
  <c r="C701" i="39"/>
  <c r="E701" i="39" s="1"/>
  <c r="C697" i="39"/>
  <c r="E697" i="39" s="1"/>
  <c r="C693" i="39"/>
  <c r="E693" i="39" s="1"/>
  <c r="C689" i="39"/>
  <c r="E689" i="39" s="1"/>
  <c r="C685" i="39"/>
  <c r="E685" i="39" s="1"/>
  <c r="C681" i="39"/>
  <c r="E681" i="39" s="1"/>
  <c r="C677" i="39"/>
  <c r="E677" i="39" s="1"/>
  <c r="C673" i="39"/>
  <c r="E673" i="39" s="1"/>
  <c r="C669" i="39"/>
  <c r="E669" i="39" s="1"/>
  <c r="C657" i="39"/>
  <c r="E657" i="39" s="1"/>
  <c r="C653" i="39"/>
  <c r="E653" i="39" s="1"/>
  <c r="C645" i="39"/>
  <c r="E645" i="39" s="1"/>
  <c r="C641" i="39"/>
  <c r="E641" i="39" s="1"/>
  <c r="C637" i="39"/>
  <c r="E637" i="39" s="1"/>
  <c r="C633" i="39"/>
  <c r="E633" i="39" s="1"/>
  <c r="C629" i="39"/>
  <c r="E629" i="39" s="1"/>
  <c r="C625" i="39"/>
  <c r="E625" i="39" s="1"/>
  <c r="C621" i="39"/>
  <c r="E621" i="39" s="1"/>
  <c r="C617" i="39"/>
  <c r="E617" i="39" s="1"/>
  <c r="C613" i="39"/>
  <c r="E613" i="39" s="1"/>
  <c r="C609" i="39"/>
  <c r="E609" i="39" s="1"/>
  <c r="C605" i="39"/>
  <c r="E605" i="39" s="1"/>
  <c r="C601" i="39"/>
  <c r="E601" i="39" s="1"/>
  <c r="C597" i="39"/>
  <c r="E597" i="39" s="1"/>
  <c r="C593" i="39"/>
  <c r="E593" i="39" s="1"/>
  <c r="C589" i="39"/>
  <c r="E589" i="39" s="1"/>
  <c r="C585" i="39"/>
  <c r="E585" i="39" s="1"/>
  <c r="C581" i="39"/>
  <c r="E581" i="39" s="1"/>
  <c r="C577" i="39"/>
  <c r="E577" i="39" s="1"/>
  <c r="C573" i="39"/>
  <c r="E573" i="39" s="1"/>
  <c r="C569" i="39"/>
  <c r="E569" i="39" s="1"/>
  <c r="C565" i="39"/>
  <c r="E565" i="39" s="1"/>
  <c r="C561" i="39"/>
  <c r="E561" i="39" s="1"/>
  <c r="C557" i="39"/>
  <c r="E557" i="39" s="1"/>
  <c r="C553" i="39"/>
  <c r="E553" i="39" s="1"/>
  <c r="C549" i="39"/>
  <c r="E549" i="39" s="1"/>
  <c r="C545" i="39"/>
  <c r="E545" i="39" s="1"/>
  <c r="C541" i="39"/>
  <c r="E541" i="39" s="1"/>
  <c r="C537" i="39"/>
  <c r="E537" i="39" s="1"/>
  <c r="C533" i="39"/>
  <c r="E533" i="39" s="1"/>
  <c r="C529" i="39"/>
  <c r="E529" i="39" s="1"/>
  <c r="C525" i="39"/>
  <c r="E525" i="39" s="1"/>
  <c r="C521" i="39"/>
  <c r="E521" i="39" s="1"/>
  <c r="C517" i="39"/>
  <c r="E517" i="39" s="1"/>
  <c r="C513" i="39"/>
  <c r="E513" i="39" s="1"/>
  <c r="C509" i="39"/>
  <c r="E509" i="39" s="1"/>
  <c r="C505" i="39"/>
  <c r="E505" i="39" s="1"/>
  <c r="C501" i="39"/>
  <c r="E501" i="39" s="1"/>
  <c r="C497" i="39"/>
  <c r="E497" i="39" s="1"/>
  <c r="C493" i="39"/>
  <c r="E493" i="39" s="1"/>
  <c r="C489" i="39"/>
  <c r="E489" i="39" s="1"/>
  <c r="C485" i="39"/>
  <c r="E485" i="39" s="1"/>
  <c r="C481" i="39"/>
  <c r="E481" i="39" s="1"/>
  <c r="C477" i="39"/>
  <c r="E477" i="39" s="1"/>
  <c r="C473" i="39"/>
  <c r="E473" i="39" s="1"/>
  <c r="C469" i="39"/>
  <c r="E469" i="39" s="1"/>
  <c r="C465" i="39"/>
  <c r="E465" i="39" s="1"/>
  <c r="C461" i="39"/>
  <c r="E461" i="39" s="1"/>
  <c r="C457" i="39"/>
  <c r="E457" i="39" s="1"/>
  <c r="C453" i="39"/>
  <c r="E453" i="39" s="1"/>
  <c r="C449" i="39"/>
  <c r="E449" i="39" s="1"/>
  <c r="C445" i="39"/>
  <c r="E445" i="39" s="1"/>
  <c r="C441" i="39"/>
  <c r="E441" i="39" s="1"/>
  <c r="C437" i="39"/>
  <c r="E437" i="39" s="1"/>
  <c r="C433" i="39"/>
  <c r="E433" i="39" s="1"/>
  <c r="C429" i="39"/>
  <c r="E429" i="39" s="1"/>
  <c r="C425" i="39"/>
  <c r="E425" i="39" s="1"/>
  <c r="C421" i="39"/>
  <c r="E421" i="39" s="1"/>
  <c r="C417" i="39"/>
  <c r="E417" i="39" s="1"/>
  <c r="C413" i="39"/>
  <c r="E413" i="39" s="1"/>
  <c r="C409" i="39"/>
  <c r="E409" i="39" s="1"/>
  <c r="C405" i="39"/>
  <c r="E405" i="39" s="1"/>
  <c r="C401" i="39"/>
  <c r="E401" i="39" s="1"/>
  <c r="C397" i="39"/>
  <c r="E397" i="39" s="1"/>
  <c r="C393" i="39"/>
  <c r="E393" i="39" s="1"/>
  <c r="C389" i="39"/>
  <c r="E389" i="39" s="1"/>
  <c r="C385" i="39"/>
  <c r="E385" i="39" s="1"/>
  <c r="C381" i="39"/>
  <c r="E381" i="39" s="1"/>
  <c r="C377" i="39"/>
  <c r="E377" i="39" s="1"/>
  <c r="C373" i="39"/>
  <c r="E373" i="39" s="1"/>
  <c r="C369" i="39"/>
  <c r="E369" i="39" s="1"/>
  <c r="C365" i="39"/>
  <c r="E365" i="39" s="1"/>
  <c r="C361" i="39"/>
  <c r="E361" i="39" s="1"/>
  <c r="C357" i="39"/>
  <c r="E357" i="39" s="1"/>
  <c r="C353" i="39"/>
  <c r="E353" i="39" s="1"/>
  <c r="C349" i="39"/>
  <c r="E349" i="39" s="1"/>
  <c r="C345" i="39"/>
  <c r="E345" i="39" s="1"/>
  <c r="C341" i="39"/>
  <c r="E341" i="39" s="1"/>
  <c r="C337" i="39"/>
  <c r="E337" i="39" s="1"/>
  <c r="C333" i="39"/>
  <c r="E333" i="39" s="1"/>
  <c r="C329" i="39"/>
  <c r="E329" i="39" s="1"/>
  <c r="C325" i="39"/>
  <c r="E325" i="39" s="1"/>
  <c r="C321" i="39"/>
  <c r="E321" i="39" s="1"/>
  <c r="C317" i="39"/>
  <c r="E317" i="39" s="1"/>
  <c r="C313" i="39"/>
  <c r="E313" i="39" s="1"/>
  <c r="C309" i="39"/>
  <c r="E309" i="39" s="1"/>
  <c r="C305" i="39"/>
  <c r="E305" i="39" s="1"/>
  <c r="C301" i="39"/>
  <c r="E301" i="39" s="1"/>
  <c r="C293" i="39"/>
  <c r="E293" i="39" s="1"/>
  <c r="C289" i="39"/>
  <c r="E289" i="39" s="1"/>
  <c r="C285" i="39"/>
  <c r="E285" i="39" s="1"/>
  <c r="C281" i="39"/>
  <c r="E281" i="39" s="1"/>
  <c r="C277" i="39"/>
  <c r="E277" i="39" s="1"/>
  <c r="C269" i="39"/>
  <c r="E269" i="39" s="1"/>
  <c r="C265" i="39"/>
  <c r="E265" i="39" s="1"/>
  <c r="C261" i="39"/>
  <c r="E261" i="39" s="1"/>
  <c r="C257" i="39"/>
  <c r="E257" i="39" s="1"/>
  <c r="C253" i="39"/>
  <c r="E253" i="39" s="1"/>
  <c r="C249" i="39"/>
  <c r="E249" i="39" s="1"/>
  <c r="C245" i="39"/>
  <c r="E245" i="39" s="1"/>
  <c r="C241" i="39"/>
  <c r="E241" i="39" s="1"/>
  <c r="C237" i="39"/>
  <c r="E237" i="39" s="1"/>
  <c r="C233" i="39"/>
  <c r="E233" i="39" s="1"/>
  <c r="C229" i="39"/>
  <c r="E229" i="39" s="1"/>
  <c r="C225" i="39"/>
  <c r="E225" i="39" s="1"/>
  <c r="C221" i="39"/>
  <c r="E221" i="39" s="1"/>
  <c r="C217" i="39"/>
  <c r="E217" i="39" s="1"/>
  <c r="C213" i="39"/>
  <c r="E213" i="39" s="1"/>
  <c r="C209" i="39"/>
  <c r="E209" i="39" s="1"/>
  <c r="C205" i="39"/>
  <c r="E205" i="39" s="1"/>
  <c r="C201" i="39"/>
  <c r="E201" i="39" s="1"/>
  <c r="C197" i="39"/>
  <c r="E197" i="39" s="1"/>
  <c r="C193" i="39"/>
  <c r="E193" i="39" s="1"/>
  <c r="C189" i="39"/>
  <c r="E189" i="39" s="1"/>
  <c r="C185" i="39"/>
  <c r="E185" i="39" s="1"/>
  <c r="C181" i="39"/>
  <c r="E181" i="39" s="1"/>
  <c r="C177" i="39"/>
  <c r="E177" i="39" s="1"/>
  <c r="C173" i="39"/>
  <c r="E173" i="39" s="1"/>
  <c r="C169" i="39"/>
  <c r="E169" i="39" s="1"/>
  <c r="C165" i="39"/>
  <c r="E165" i="39" s="1"/>
  <c r="C161" i="39"/>
  <c r="E161" i="39" s="1"/>
  <c r="C157" i="39"/>
  <c r="E157" i="39" s="1"/>
  <c r="C153" i="39"/>
  <c r="E153" i="39" s="1"/>
  <c r="C149" i="39"/>
  <c r="E149" i="39" s="1"/>
  <c r="C145" i="39"/>
  <c r="E145" i="39" s="1"/>
  <c r="C141" i="39"/>
  <c r="E141" i="39" s="1"/>
  <c r="C137" i="39"/>
  <c r="E137" i="39" s="1"/>
  <c r="C133" i="39"/>
  <c r="E133" i="39" s="1"/>
  <c r="C129" i="39"/>
  <c r="E129" i="39" s="1"/>
  <c r="C125" i="39"/>
  <c r="E125" i="39" s="1"/>
  <c r="C121" i="39"/>
  <c r="E121" i="39" s="1"/>
  <c r="C117" i="39"/>
  <c r="E117" i="39" s="1"/>
  <c r="C113" i="39"/>
  <c r="E113" i="39" s="1"/>
  <c r="C109" i="39"/>
  <c r="E109" i="39" s="1"/>
  <c r="C105" i="39"/>
  <c r="E105" i="39" s="1"/>
  <c r="C101" i="39"/>
  <c r="E101" i="39" s="1"/>
  <c r="C97" i="39"/>
  <c r="E97" i="39" s="1"/>
  <c r="C93" i="39"/>
  <c r="E93" i="39" s="1"/>
  <c r="C89" i="39"/>
  <c r="E89" i="39" s="1"/>
  <c r="C85" i="39"/>
  <c r="E85" i="39" s="1"/>
  <c r="C81" i="39"/>
  <c r="E81" i="39" s="1"/>
  <c r="C77" i="39"/>
  <c r="E77" i="39" s="1"/>
  <c r="C73" i="39"/>
  <c r="E73" i="39" s="1"/>
  <c r="C69" i="39"/>
  <c r="E69" i="39" s="1"/>
  <c r="C65" i="39"/>
  <c r="E65" i="39" s="1"/>
  <c r="C61" i="39"/>
  <c r="E61" i="39" s="1"/>
  <c r="C57" i="39"/>
  <c r="E57" i="39" s="1"/>
  <c r="C53" i="39"/>
  <c r="E53" i="39" s="1"/>
  <c r="C49" i="39"/>
  <c r="E49" i="39" s="1"/>
  <c r="C45" i="39"/>
  <c r="E45" i="39" s="1"/>
  <c r="C41" i="39"/>
  <c r="E41" i="39" s="1"/>
  <c r="C37" i="39"/>
  <c r="E37" i="39" s="1"/>
  <c r="C33" i="39"/>
  <c r="E33" i="39" s="1"/>
  <c r="C29" i="39"/>
  <c r="E29" i="39" s="1"/>
  <c r="C25" i="39"/>
  <c r="E25" i="39" s="1"/>
  <c r="C21" i="39"/>
  <c r="E21" i="39" s="1"/>
  <c r="C17" i="39"/>
  <c r="E17" i="39" s="1"/>
  <c r="C13" i="39"/>
  <c r="E13" i="39" s="1"/>
  <c r="C9" i="39"/>
  <c r="E9" i="39" s="1"/>
  <c r="C2001" i="39"/>
  <c r="C1997" i="39"/>
  <c r="C1993" i="39"/>
  <c r="C1989" i="39"/>
  <c r="C1985" i="39"/>
  <c r="C1981" i="39"/>
  <c r="C1977" i="39"/>
  <c r="C1973" i="39"/>
  <c r="C1969" i="39"/>
  <c r="C1965" i="39"/>
  <c r="C1961" i="39"/>
  <c r="C1957" i="39"/>
  <c r="C1953" i="39"/>
  <c r="C1949" i="39"/>
  <c r="C1945" i="39"/>
  <c r="C1941" i="39"/>
  <c r="C1937" i="39"/>
  <c r="C1933" i="39"/>
  <c r="C1929" i="39"/>
  <c r="C1925" i="39"/>
  <c r="C1921" i="39"/>
  <c r="C1917" i="39"/>
  <c r="C1913" i="39"/>
  <c r="C1909" i="39"/>
  <c r="C1905" i="39"/>
  <c r="C1901" i="39"/>
  <c r="C1897" i="39"/>
  <c r="C1893" i="39"/>
  <c r="C1889" i="39"/>
  <c r="C1885" i="39"/>
  <c r="C1881" i="39"/>
  <c r="C1877" i="39"/>
  <c r="C1873" i="39"/>
  <c r="C1869" i="39"/>
  <c r="C1865" i="39"/>
  <c r="C1861" i="39"/>
  <c r="C1857" i="39"/>
  <c r="C1853" i="39"/>
  <c r="C1849" i="39"/>
  <c r="C1845" i="39"/>
  <c r="C1841" i="39"/>
  <c r="C1837" i="39"/>
  <c r="C1833" i="39"/>
  <c r="C1829" i="39"/>
  <c r="C1825" i="39"/>
  <c r="C1821" i="39"/>
  <c r="C1817" i="39"/>
  <c r="C1813" i="39"/>
  <c r="C1809" i="39"/>
  <c r="C1805" i="39"/>
  <c r="C1801" i="39"/>
  <c r="C1797" i="39"/>
  <c r="C1793" i="39"/>
  <c r="C1789" i="39"/>
  <c r="C1785" i="39"/>
  <c r="C1781" i="39"/>
  <c r="C1777" i="39"/>
  <c r="C1773" i="39"/>
  <c r="C1769" i="39"/>
  <c r="C1765" i="39"/>
  <c r="C1761" i="39"/>
  <c r="C1757" i="39"/>
  <c r="C1753" i="39"/>
  <c r="C1749" i="39"/>
  <c r="C1745" i="39"/>
  <c r="C1741" i="39"/>
  <c r="C1737" i="39"/>
  <c r="C1733" i="39"/>
  <c r="C1729" i="39"/>
  <c r="C1725" i="39"/>
  <c r="C1721" i="39"/>
  <c r="C1717" i="39"/>
  <c r="C1713" i="39"/>
  <c r="C1709" i="39"/>
  <c r="C1705" i="39"/>
  <c r="C1701" i="39"/>
  <c r="C1697" i="39"/>
  <c r="C1693" i="39"/>
  <c r="C1689" i="39"/>
  <c r="C1685" i="39"/>
  <c r="C1681" i="39"/>
  <c r="C1677" i="39"/>
  <c r="C1673" i="39"/>
  <c r="C1669" i="39"/>
  <c r="C1665" i="39"/>
  <c r="C1661" i="39"/>
  <c r="C1657" i="39"/>
  <c r="C1653" i="39"/>
  <c r="C1649" i="39"/>
  <c r="C1645" i="39"/>
  <c r="C1641" i="39"/>
  <c r="C1637" i="39"/>
  <c r="C1633" i="39"/>
  <c r="C1629" i="39"/>
  <c r="C1625" i="39"/>
  <c r="C1621" i="39"/>
  <c r="C1617" i="39"/>
  <c r="C1613" i="39"/>
  <c r="C1609" i="39"/>
  <c r="C1605" i="39"/>
  <c r="C1594" i="39"/>
  <c r="C1589" i="39"/>
  <c r="C1582" i="39"/>
  <c r="C1574" i="39"/>
  <c r="C1566" i="39"/>
  <c r="C1558" i="39"/>
  <c r="C1550" i="39"/>
  <c r="C1542" i="39"/>
  <c r="C1534" i="39"/>
  <c r="C1526" i="39"/>
  <c r="C1518" i="39"/>
  <c r="C1510" i="39"/>
  <c r="C1502" i="39"/>
  <c r="C1494" i="39"/>
  <c r="C1486" i="39"/>
  <c r="C1478" i="39"/>
  <c r="C1470" i="39"/>
  <c r="F2000" i="39"/>
  <c r="E2000" i="39"/>
  <c r="G2000" i="39" s="1"/>
  <c r="F1996" i="39"/>
  <c r="E1996" i="39"/>
  <c r="G1996" i="39" s="1"/>
  <c r="F1992" i="39"/>
  <c r="E1992" i="39"/>
  <c r="G1992" i="39" s="1"/>
  <c r="F1988" i="39"/>
  <c r="E1988" i="39"/>
  <c r="G1988" i="39" s="1"/>
  <c r="F1984" i="39"/>
  <c r="E1984" i="39"/>
  <c r="G1984" i="39" s="1"/>
  <c r="F1980" i="39"/>
  <c r="E1980" i="39"/>
  <c r="G1980" i="39" s="1"/>
  <c r="F1976" i="39"/>
  <c r="E1976" i="39"/>
  <c r="G1976" i="39" s="1"/>
  <c r="F1972" i="39"/>
  <c r="E1972" i="39"/>
  <c r="G1972" i="39" s="1"/>
  <c r="F1968" i="39"/>
  <c r="E1968" i="39"/>
  <c r="G1968" i="39" s="1"/>
  <c r="F1964" i="39"/>
  <c r="E1964" i="39"/>
  <c r="G1964" i="39" s="1"/>
  <c r="F1960" i="39"/>
  <c r="E1960" i="39"/>
  <c r="G1960" i="39" s="1"/>
  <c r="F1956" i="39"/>
  <c r="E1956" i="39"/>
  <c r="G1956" i="39" s="1"/>
  <c r="F1952" i="39"/>
  <c r="E1952" i="39"/>
  <c r="G1952" i="39" s="1"/>
  <c r="F1948" i="39"/>
  <c r="E1948" i="39"/>
  <c r="G1948" i="39" s="1"/>
  <c r="F1944" i="39"/>
  <c r="E1944" i="39"/>
  <c r="G1944" i="39" s="1"/>
  <c r="F1940" i="39"/>
  <c r="E1940" i="39"/>
  <c r="G1940" i="39" s="1"/>
  <c r="F1936" i="39"/>
  <c r="E1936" i="39"/>
  <c r="G1936" i="39" s="1"/>
  <c r="F1932" i="39"/>
  <c r="E1932" i="39"/>
  <c r="G1932" i="39" s="1"/>
  <c r="F1928" i="39"/>
  <c r="E1928" i="39"/>
  <c r="G1928" i="39" s="1"/>
  <c r="F1924" i="39"/>
  <c r="E1924" i="39"/>
  <c r="G1924" i="39" s="1"/>
  <c r="F1920" i="39"/>
  <c r="E1920" i="39"/>
  <c r="G1920" i="39" s="1"/>
  <c r="F1916" i="39"/>
  <c r="E1916" i="39"/>
  <c r="G1916" i="39" s="1"/>
  <c r="F1912" i="39"/>
  <c r="E1912" i="39"/>
  <c r="G1912" i="39" s="1"/>
  <c r="F1908" i="39"/>
  <c r="E1908" i="39"/>
  <c r="G1908" i="39" s="1"/>
  <c r="F1904" i="39"/>
  <c r="E1904" i="39"/>
  <c r="G1904" i="39" s="1"/>
  <c r="F1900" i="39"/>
  <c r="E1900" i="39"/>
  <c r="G1900" i="39" s="1"/>
  <c r="F1896" i="39"/>
  <c r="E1896" i="39"/>
  <c r="G1896" i="39" s="1"/>
  <c r="F1892" i="39"/>
  <c r="E1892" i="39"/>
  <c r="G1892" i="39" s="1"/>
  <c r="F1888" i="39"/>
  <c r="E1888" i="39"/>
  <c r="G1888" i="39" s="1"/>
  <c r="F1884" i="39"/>
  <c r="E1884" i="39"/>
  <c r="G1884" i="39" s="1"/>
  <c r="F1880" i="39"/>
  <c r="E1880" i="39"/>
  <c r="G1880" i="39" s="1"/>
  <c r="F1876" i="39"/>
  <c r="E1876" i="39"/>
  <c r="G1876" i="39" s="1"/>
  <c r="F1872" i="39"/>
  <c r="E1872" i="39"/>
  <c r="G1872" i="39" s="1"/>
  <c r="F1868" i="39"/>
  <c r="E1868" i="39"/>
  <c r="G1868" i="39" s="1"/>
  <c r="F1864" i="39"/>
  <c r="E1864" i="39"/>
  <c r="G1864" i="39" s="1"/>
  <c r="F1860" i="39"/>
  <c r="E1860" i="39"/>
  <c r="G1860" i="39" s="1"/>
  <c r="F1856" i="39"/>
  <c r="E1856" i="39"/>
  <c r="G1856" i="39" s="1"/>
  <c r="F1852" i="39"/>
  <c r="E1852" i="39"/>
  <c r="G1852" i="39" s="1"/>
  <c r="F1848" i="39"/>
  <c r="E1848" i="39"/>
  <c r="G1848" i="39" s="1"/>
  <c r="F1844" i="39"/>
  <c r="E1844" i="39"/>
  <c r="G1844" i="39" s="1"/>
  <c r="F1840" i="39"/>
  <c r="E1840" i="39"/>
  <c r="G1840" i="39" s="1"/>
  <c r="F1836" i="39"/>
  <c r="E1836" i="39"/>
  <c r="G1836" i="39" s="1"/>
  <c r="F1832" i="39"/>
  <c r="E1832" i="39"/>
  <c r="G1832" i="39" s="1"/>
  <c r="F1828" i="39"/>
  <c r="E1828" i="39"/>
  <c r="G1828" i="39" s="1"/>
  <c r="F1824" i="39"/>
  <c r="E1824" i="39"/>
  <c r="G1824" i="39" s="1"/>
  <c r="F1820" i="39"/>
  <c r="E1820" i="39"/>
  <c r="G1820" i="39" s="1"/>
  <c r="F1816" i="39"/>
  <c r="E1816" i="39"/>
  <c r="G1816" i="39" s="1"/>
  <c r="F1812" i="39"/>
  <c r="E1812" i="39"/>
  <c r="G1812" i="39" s="1"/>
  <c r="F1808" i="39"/>
  <c r="E1808" i="39"/>
  <c r="G1808" i="39" s="1"/>
  <c r="F1804" i="39"/>
  <c r="E1804" i="39"/>
  <c r="G1804" i="39" s="1"/>
  <c r="F1800" i="39"/>
  <c r="E1800" i="39"/>
  <c r="G1800" i="39" s="1"/>
  <c r="F1796" i="39"/>
  <c r="E1796" i="39"/>
  <c r="G1796" i="39" s="1"/>
  <c r="F1792" i="39"/>
  <c r="E1792" i="39"/>
  <c r="G1792" i="39" s="1"/>
  <c r="F1788" i="39"/>
  <c r="E1788" i="39"/>
  <c r="G1788" i="39" s="1"/>
  <c r="F1784" i="39"/>
  <c r="E1784" i="39"/>
  <c r="G1784" i="39" s="1"/>
  <c r="F1780" i="39"/>
  <c r="E1780" i="39"/>
  <c r="G1780" i="39" s="1"/>
  <c r="F1776" i="39"/>
  <c r="E1776" i="39"/>
  <c r="G1776" i="39" s="1"/>
  <c r="F1772" i="39"/>
  <c r="E1772" i="39"/>
  <c r="G1772" i="39" s="1"/>
  <c r="F1768" i="39"/>
  <c r="E1768" i="39"/>
  <c r="G1768" i="39" s="1"/>
  <c r="F1764" i="39"/>
  <c r="E1764" i="39"/>
  <c r="G1764" i="39" s="1"/>
  <c r="F1760" i="39"/>
  <c r="E1760" i="39"/>
  <c r="G1760" i="39" s="1"/>
  <c r="F1756" i="39"/>
  <c r="E1756" i="39"/>
  <c r="G1756" i="39" s="1"/>
  <c r="F1752" i="39"/>
  <c r="E1752" i="39"/>
  <c r="G1752" i="39" s="1"/>
  <c r="F1748" i="39"/>
  <c r="E1748" i="39"/>
  <c r="G1748" i="39" s="1"/>
  <c r="F1744" i="39"/>
  <c r="E1744" i="39"/>
  <c r="G1744" i="39" s="1"/>
  <c r="F1740" i="39"/>
  <c r="E1740" i="39"/>
  <c r="G1740" i="39" s="1"/>
  <c r="F1736" i="39"/>
  <c r="E1736" i="39"/>
  <c r="G1736" i="39" s="1"/>
  <c r="F1732" i="39"/>
  <c r="E1732" i="39"/>
  <c r="G1732" i="39" s="1"/>
  <c r="F1728" i="39"/>
  <c r="E1728" i="39"/>
  <c r="G1728" i="39" s="1"/>
  <c r="F1724" i="39"/>
  <c r="E1724" i="39"/>
  <c r="G1724" i="39" s="1"/>
  <c r="F1720" i="39"/>
  <c r="E1720" i="39"/>
  <c r="G1720" i="39" s="1"/>
  <c r="F1716" i="39"/>
  <c r="E1716" i="39"/>
  <c r="G1716" i="39" s="1"/>
  <c r="F1712" i="39"/>
  <c r="E1712" i="39"/>
  <c r="G1712" i="39" s="1"/>
  <c r="F1708" i="39"/>
  <c r="E1708" i="39"/>
  <c r="G1708" i="39" s="1"/>
  <c r="F1704" i="39"/>
  <c r="E1704" i="39"/>
  <c r="G1704" i="39" s="1"/>
  <c r="F1700" i="39"/>
  <c r="E1700" i="39"/>
  <c r="G1700" i="39" s="1"/>
  <c r="F1696" i="39"/>
  <c r="E1696" i="39"/>
  <c r="G1696" i="39" s="1"/>
  <c r="F1692" i="39"/>
  <c r="E1692" i="39"/>
  <c r="G1692" i="39" s="1"/>
  <c r="F1688" i="39"/>
  <c r="E1688" i="39"/>
  <c r="G1688" i="39" s="1"/>
  <c r="F1684" i="39"/>
  <c r="E1684" i="39"/>
  <c r="G1684" i="39" s="1"/>
  <c r="F1680" i="39"/>
  <c r="E1680" i="39"/>
  <c r="G1680" i="39" s="1"/>
  <c r="F1676" i="39"/>
  <c r="E1676" i="39"/>
  <c r="G1676" i="39" s="1"/>
  <c r="F1672" i="39"/>
  <c r="E1672" i="39"/>
  <c r="G1672" i="39" s="1"/>
  <c r="F1668" i="39"/>
  <c r="E1668" i="39"/>
  <c r="G1668" i="39" s="1"/>
  <c r="F1664" i="39"/>
  <c r="E1664" i="39"/>
  <c r="G1664" i="39" s="1"/>
  <c r="F1660" i="39"/>
  <c r="E1660" i="39"/>
  <c r="G1660" i="39" s="1"/>
  <c r="F1656" i="39"/>
  <c r="E1656" i="39"/>
  <c r="G1656" i="39" s="1"/>
  <c r="F1652" i="39"/>
  <c r="E1652" i="39"/>
  <c r="G1652" i="39" s="1"/>
  <c r="F1648" i="39"/>
  <c r="E1648" i="39"/>
  <c r="G1648" i="39" s="1"/>
  <c r="F1644" i="39"/>
  <c r="E1644" i="39"/>
  <c r="G1644" i="39" s="1"/>
  <c r="F1640" i="39"/>
  <c r="E1640" i="39"/>
  <c r="G1640" i="39" s="1"/>
  <c r="F1636" i="39"/>
  <c r="E1636" i="39"/>
  <c r="G1636" i="39" s="1"/>
  <c r="F1632" i="39"/>
  <c r="E1632" i="39"/>
  <c r="G1632" i="39" s="1"/>
  <c r="F1628" i="39"/>
  <c r="E1628" i="39"/>
  <c r="G1628" i="39" s="1"/>
  <c r="F1624" i="39"/>
  <c r="E1624" i="39"/>
  <c r="G1624" i="39" s="1"/>
  <c r="F1620" i="39"/>
  <c r="E1620" i="39"/>
  <c r="G1620" i="39" s="1"/>
  <c r="F1616" i="39"/>
  <c r="E1616" i="39"/>
  <c r="G1616" i="39" s="1"/>
  <c r="F1612" i="39"/>
  <c r="E1612" i="39"/>
  <c r="G1612" i="39" s="1"/>
  <c r="F1608" i="39"/>
  <c r="E1608" i="39"/>
  <c r="G1608" i="39" s="1"/>
  <c r="F1604" i="39"/>
  <c r="E1604" i="39"/>
  <c r="G1604" i="39" s="1"/>
  <c r="F1600" i="39"/>
  <c r="E1600" i="39"/>
  <c r="G1600" i="39" s="1"/>
  <c r="F1596" i="39"/>
  <c r="E1596" i="39"/>
  <c r="G1596" i="39" s="1"/>
  <c r="F1592" i="39"/>
  <c r="E1592" i="39"/>
  <c r="G1592" i="39" s="1"/>
  <c r="F1588" i="39"/>
  <c r="E1588" i="39"/>
  <c r="G1588" i="39" s="1"/>
  <c r="F1584" i="39"/>
  <c r="E1584" i="39"/>
  <c r="G1584" i="39" s="1"/>
  <c r="C1584" i="39"/>
  <c r="F1580" i="39"/>
  <c r="E1580" i="39"/>
  <c r="G1580" i="39" s="1"/>
  <c r="C1580" i="39"/>
  <c r="F1576" i="39"/>
  <c r="E1576" i="39"/>
  <c r="G1576" i="39" s="1"/>
  <c r="C1576" i="39"/>
  <c r="F1572" i="39"/>
  <c r="E1572" i="39"/>
  <c r="G1572" i="39" s="1"/>
  <c r="C1572" i="39"/>
  <c r="F1568" i="39"/>
  <c r="E1568" i="39"/>
  <c r="G1568" i="39" s="1"/>
  <c r="C1568" i="39"/>
  <c r="F1564" i="39"/>
  <c r="E1564" i="39"/>
  <c r="G1564" i="39" s="1"/>
  <c r="C1564" i="39"/>
  <c r="F1560" i="39"/>
  <c r="E1560" i="39"/>
  <c r="G1560" i="39" s="1"/>
  <c r="C1560" i="39"/>
  <c r="F1556" i="39"/>
  <c r="E1556" i="39"/>
  <c r="G1556" i="39" s="1"/>
  <c r="C1556" i="39"/>
  <c r="F1552" i="39"/>
  <c r="E1552" i="39"/>
  <c r="G1552" i="39" s="1"/>
  <c r="C1552" i="39"/>
  <c r="F1548" i="39"/>
  <c r="E1548" i="39"/>
  <c r="G1548" i="39" s="1"/>
  <c r="C1548" i="39"/>
  <c r="F1544" i="39"/>
  <c r="E1544" i="39"/>
  <c r="G1544" i="39" s="1"/>
  <c r="C1544" i="39"/>
  <c r="F1540" i="39"/>
  <c r="E1540" i="39"/>
  <c r="G1540" i="39" s="1"/>
  <c r="C1540" i="39"/>
  <c r="F1536" i="39"/>
  <c r="E1536" i="39"/>
  <c r="G1536" i="39" s="1"/>
  <c r="C1536" i="39"/>
  <c r="F1532" i="39"/>
  <c r="E1532" i="39"/>
  <c r="G1532" i="39" s="1"/>
  <c r="C1532" i="39"/>
  <c r="F1528" i="39"/>
  <c r="E1528" i="39"/>
  <c r="G1528" i="39" s="1"/>
  <c r="C1528" i="39"/>
  <c r="F1524" i="39"/>
  <c r="E1524" i="39"/>
  <c r="G1524" i="39" s="1"/>
  <c r="C1524" i="39"/>
  <c r="F1520" i="39"/>
  <c r="E1520" i="39"/>
  <c r="G1520" i="39" s="1"/>
  <c r="C1520" i="39"/>
  <c r="F1516" i="39"/>
  <c r="E1516" i="39"/>
  <c r="G1516" i="39" s="1"/>
  <c r="C1516" i="39"/>
  <c r="F1512" i="39"/>
  <c r="E1512" i="39"/>
  <c r="G1512" i="39" s="1"/>
  <c r="C1512" i="39"/>
  <c r="F1508" i="39"/>
  <c r="E1508" i="39"/>
  <c r="G1508" i="39" s="1"/>
  <c r="C1508" i="39"/>
  <c r="F1504" i="39"/>
  <c r="E1504" i="39"/>
  <c r="G1504" i="39" s="1"/>
  <c r="C1504" i="39"/>
  <c r="F1500" i="39"/>
  <c r="E1500" i="39"/>
  <c r="G1500" i="39" s="1"/>
  <c r="C1500" i="39"/>
  <c r="F1496" i="39"/>
  <c r="E1496" i="39"/>
  <c r="G1496" i="39" s="1"/>
  <c r="C1496" i="39"/>
  <c r="F1492" i="39"/>
  <c r="E1492" i="39"/>
  <c r="G1492" i="39" s="1"/>
  <c r="C1492" i="39"/>
  <c r="F1488" i="39"/>
  <c r="E1488" i="39"/>
  <c r="G1488" i="39" s="1"/>
  <c r="C1488" i="39"/>
  <c r="F1484" i="39"/>
  <c r="E1484" i="39"/>
  <c r="G1484" i="39" s="1"/>
  <c r="C1484" i="39"/>
  <c r="F1480" i="39"/>
  <c r="E1480" i="39"/>
  <c r="G1480" i="39" s="1"/>
  <c r="C1480" i="39"/>
  <c r="F1476" i="39"/>
  <c r="E1476" i="39"/>
  <c r="G1476" i="39" s="1"/>
  <c r="C1476" i="39"/>
  <c r="F1472" i="39"/>
  <c r="E1472" i="39"/>
  <c r="G1472" i="39" s="1"/>
  <c r="C1472" i="39"/>
  <c r="F1468" i="39"/>
  <c r="E1468" i="39"/>
  <c r="G1468" i="39" s="1"/>
  <c r="C1468" i="39"/>
  <c r="F1464" i="39"/>
  <c r="E1464" i="39"/>
  <c r="G1464" i="39" s="1"/>
  <c r="C1464" i="39"/>
  <c r="F1460" i="39"/>
  <c r="E1460" i="39"/>
  <c r="G1460" i="39" s="1"/>
  <c r="C1460" i="39"/>
  <c r="F1456" i="39"/>
  <c r="E1456" i="39"/>
  <c r="G1456" i="39" s="1"/>
  <c r="C1456" i="39"/>
  <c r="F1452" i="39"/>
  <c r="E1452" i="39"/>
  <c r="G1452" i="39" s="1"/>
  <c r="C1452" i="39"/>
  <c r="F1448" i="39"/>
  <c r="E1448" i="39"/>
  <c r="G1448" i="39" s="1"/>
  <c r="C1448" i="39"/>
  <c r="F1444" i="39"/>
  <c r="E1444" i="39"/>
  <c r="G1444" i="39" s="1"/>
  <c r="C1444" i="39"/>
  <c r="F1440" i="39"/>
  <c r="E1440" i="39"/>
  <c r="G1440" i="39" s="1"/>
  <c r="C1440" i="39"/>
  <c r="F1436" i="39"/>
  <c r="E1436" i="39"/>
  <c r="G1436" i="39" s="1"/>
  <c r="C1436" i="39"/>
  <c r="F1432" i="39"/>
  <c r="E1432" i="39"/>
  <c r="G1432" i="39" s="1"/>
  <c r="C1432" i="39"/>
  <c r="F1428" i="39"/>
  <c r="E1428" i="39"/>
  <c r="G1428" i="39" s="1"/>
  <c r="C1428" i="39"/>
  <c r="F1424" i="39"/>
  <c r="E1424" i="39"/>
  <c r="G1424" i="39" s="1"/>
  <c r="C1424" i="39"/>
  <c r="F1420" i="39"/>
  <c r="E1420" i="39"/>
  <c r="G1420" i="39" s="1"/>
  <c r="C1420" i="39"/>
  <c r="F1416" i="39"/>
  <c r="E1416" i="39"/>
  <c r="G1416" i="39" s="1"/>
  <c r="C1416" i="39"/>
  <c r="F1412" i="39"/>
  <c r="E1412" i="39"/>
  <c r="G1412" i="39" s="1"/>
  <c r="C1412" i="39"/>
  <c r="F1408" i="39"/>
  <c r="E1408" i="39"/>
  <c r="G1408" i="39" s="1"/>
  <c r="C1408" i="39"/>
  <c r="F1404" i="39"/>
  <c r="E1404" i="39"/>
  <c r="G1404" i="39" s="1"/>
  <c r="C1404" i="39"/>
  <c r="F1400" i="39"/>
  <c r="E1400" i="39"/>
  <c r="G1400" i="39" s="1"/>
  <c r="C1400" i="39"/>
  <c r="F1396" i="39"/>
  <c r="E1396" i="39"/>
  <c r="G1396" i="39" s="1"/>
  <c r="C1396" i="39"/>
  <c r="F1392" i="39"/>
  <c r="E1392" i="39"/>
  <c r="G1392" i="39" s="1"/>
  <c r="C1392" i="39"/>
  <c r="F1388" i="39"/>
  <c r="E1388" i="39"/>
  <c r="G1388" i="39" s="1"/>
  <c r="C1388" i="39"/>
  <c r="F1384" i="39"/>
  <c r="E1384" i="39"/>
  <c r="G1384" i="39" s="1"/>
  <c r="C1384" i="39"/>
  <c r="F1380" i="39"/>
  <c r="E1380" i="39"/>
  <c r="G1380" i="39" s="1"/>
  <c r="C1380" i="39"/>
  <c r="F1376" i="39"/>
  <c r="E1376" i="39"/>
  <c r="G1376" i="39" s="1"/>
  <c r="C1376" i="39"/>
  <c r="F1372" i="39"/>
  <c r="E1372" i="39"/>
  <c r="G1372" i="39" s="1"/>
  <c r="C1372" i="39"/>
  <c r="F1368" i="39"/>
  <c r="E1368" i="39"/>
  <c r="G1368" i="39" s="1"/>
  <c r="C1368" i="39"/>
  <c r="F1364" i="39"/>
  <c r="E1364" i="39"/>
  <c r="G1364" i="39" s="1"/>
  <c r="C1364" i="39"/>
  <c r="F1360" i="39"/>
  <c r="E1360" i="39"/>
  <c r="G1360" i="39" s="1"/>
  <c r="C1360" i="39"/>
  <c r="F1356" i="39"/>
  <c r="E1356" i="39"/>
  <c r="G1356" i="39" s="1"/>
  <c r="C1356" i="39"/>
  <c r="F1352" i="39"/>
  <c r="E1352" i="39"/>
  <c r="G1352" i="39" s="1"/>
  <c r="C1352" i="39"/>
  <c r="F1348" i="39"/>
  <c r="E1348" i="39"/>
  <c r="G1348" i="39" s="1"/>
  <c r="C1348" i="39"/>
  <c r="F1344" i="39"/>
  <c r="E1344" i="39"/>
  <c r="G1344" i="39" s="1"/>
  <c r="C1344" i="39"/>
  <c r="F1340" i="39"/>
  <c r="E1340" i="39"/>
  <c r="G1340" i="39" s="1"/>
  <c r="C1340" i="39"/>
  <c r="F1336" i="39"/>
  <c r="E1336" i="39"/>
  <c r="G1336" i="39" s="1"/>
  <c r="C1336" i="39"/>
  <c r="F1332" i="39"/>
  <c r="E1332" i="39"/>
  <c r="G1332" i="39" s="1"/>
  <c r="C1332" i="39"/>
  <c r="F1328" i="39"/>
  <c r="E1328" i="39"/>
  <c r="G1328" i="39" s="1"/>
  <c r="C1328" i="39"/>
  <c r="F1324" i="39"/>
  <c r="E1324" i="39"/>
  <c r="G1324" i="39" s="1"/>
  <c r="C1324" i="39"/>
  <c r="F1320" i="39"/>
  <c r="E1320" i="39"/>
  <c r="G1320" i="39" s="1"/>
  <c r="C1320" i="39"/>
  <c r="F1316" i="39"/>
  <c r="E1316" i="39"/>
  <c r="G1316" i="39" s="1"/>
  <c r="C1316" i="39"/>
  <c r="F1312" i="39"/>
  <c r="E1312" i="39"/>
  <c r="G1312" i="39" s="1"/>
  <c r="C1312" i="39"/>
  <c r="F1308" i="39"/>
  <c r="E1308" i="39"/>
  <c r="G1308" i="39" s="1"/>
  <c r="C1308" i="39"/>
  <c r="F1304" i="39"/>
  <c r="E1304" i="39"/>
  <c r="G1304" i="39" s="1"/>
  <c r="C1304" i="39"/>
  <c r="F1300" i="39"/>
  <c r="E1300" i="39"/>
  <c r="G1300" i="39" s="1"/>
  <c r="C1300" i="39"/>
  <c r="F1296" i="39"/>
  <c r="E1296" i="39"/>
  <c r="G1296" i="39" s="1"/>
  <c r="C1296" i="39"/>
  <c r="F1292" i="39"/>
  <c r="E1292" i="39"/>
  <c r="G1292" i="39" s="1"/>
  <c r="C1292" i="39"/>
  <c r="F1288" i="39"/>
  <c r="E1288" i="39"/>
  <c r="G1288" i="39" s="1"/>
  <c r="C1288" i="39"/>
  <c r="F1284" i="39"/>
  <c r="E1284" i="39"/>
  <c r="G1284" i="39" s="1"/>
  <c r="C1284" i="39"/>
  <c r="F1280" i="39"/>
  <c r="E1280" i="39"/>
  <c r="G1280" i="39" s="1"/>
  <c r="C1280" i="39"/>
  <c r="F1276" i="39"/>
  <c r="E1276" i="39"/>
  <c r="G1276" i="39" s="1"/>
  <c r="C1276" i="39"/>
  <c r="F1272" i="39"/>
  <c r="E1272" i="39"/>
  <c r="G1272" i="39" s="1"/>
  <c r="C1272" i="39"/>
  <c r="F1268" i="39"/>
  <c r="E1268" i="39"/>
  <c r="G1268" i="39" s="1"/>
  <c r="C1268" i="39"/>
  <c r="F1264" i="39"/>
  <c r="E1264" i="39"/>
  <c r="G1264" i="39" s="1"/>
  <c r="C1264" i="39"/>
  <c r="F1260" i="39"/>
  <c r="E1260" i="39"/>
  <c r="G1260" i="39" s="1"/>
  <c r="C1260" i="39"/>
  <c r="F1256" i="39"/>
  <c r="E1256" i="39"/>
  <c r="G1256" i="39" s="1"/>
  <c r="C1256" i="39"/>
  <c r="F1252" i="39"/>
  <c r="E1252" i="39"/>
  <c r="G1252" i="39" s="1"/>
  <c r="C1252" i="39"/>
  <c r="F1248" i="39"/>
  <c r="E1248" i="39"/>
  <c r="G1248" i="39" s="1"/>
  <c r="C1248" i="39"/>
  <c r="F1244" i="39"/>
  <c r="E1244" i="39"/>
  <c r="G1244" i="39" s="1"/>
  <c r="C1244" i="39"/>
  <c r="F1240" i="39"/>
  <c r="E1240" i="39"/>
  <c r="G1240" i="39" s="1"/>
  <c r="C1240" i="39"/>
  <c r="F1236" i="39"/>
  <c r="E1236" i="39"/>
  <c r="G1236" i="39" s="1"/>
  <c r="C1236" i="39"/>
  <c r="F1232" i="39"/>
  <c r="E1232" i="39"/>
  <c r="G1232" i="39" s="1"/>
  <c r="C1232" i="39"/>
  <c r="C1228" i="39"/>
  <c r="E1228" i="39" s="1"/>
  <c r="C1224" i="39"/>
  <c r="E1224" i="39" s="1"/>
  <c r="C1220" i="39"/>
  <c r="E1220" i="39" s="1"/>
  <c r="C1216" i="39"/>
  <c r="E1216" i="39" s="1"/>
  <c r="C1208" i="39"/>
  <c r="E1208" i="39" s="1"/>
  <c r="C1204" i="39"/>
  <c r="E1204" i="39" s="1"/>
  <c r="C1200" i="39"/>
  <c r="E1200" i="39" s="1"/>
  <c r="C1196" i="39"/>
  <c r="E1196" i="39" s="1"/>
  <c r="C1192" i="39"/>
  <c r="E1192" i="39" s="1"/>
  <c r="C1188" i="39"/>
  <c r="E1188" i="39" s="1"/>
  <c r="C1184" i="39"/>
  <c r="E1184" i="39" s="1"/>
  <c r="C1180" i="39"/>
  <c r="E1180" i="39" s="1"/>
  <c r="C1176" i="39"/>
  <c r="E1176" i="39" s="1"/>
  <c r="C1172" i="39"/>
  <c r="E1172" i="39" s="1"/>
  <c r="C1168" i="39"/>
  <c r="E1168" i="39" s="1"/>
  <c r="C1164" i="39"/>
  <c r="E1164" i="39" s="1"/>
  <c r="C1160" i="39"/>
  <c r="E1160" i="39" s="1"/>
  <c r="C1156" i="39"/>
  <c r="E1156" i="39" s="1"/>
  <c r="C1152" i="39"/>
  <c r="E1152" i="39" s="1"/>
  <c r="C1148" i="39"/>
  <c r="E1148" i="39" s="1"/>
  <c r="C1144" i="39"/>
  <c r="E1144" i="39" s="1"/>
  <c r="C1140" i="39"/>
  <c r="E1140" i="39" s="1"/>
  <c r="C1136" i="39"/>
  <c r="E1136" i="39" s="1"/>
  <c r="C1132" i="39"/>
  <c r="E1132" i="39" s="1"/>
  <c r="C1128" i="39"/>
  <c r="E1128" i="39" s="1"/>
  <c r="C1124" i="39"/>
  <c r="E1124" i="39" s="1"/>
  <c r="C1120" i="39"/>
  <c r="E1120" i="39" s="1"/>
  <c r="C1116" i="39"/>
  <c r="E1116" i="39" s="1"/>
  <c r="C1112" i="39"/>
  <c r="E1112" i="39" s="1"/>
  <c r="C1108" i="39"/>
  <c r="E1108" i="39" s="1"/>
  <c r="C1104" i="39"/>
  <c r="E1104" i="39" s="1"/>
  <c r="C1100" i="39"/>
  <c r="E1100" i="39" s="1"/>
  <c r="C1096" i="39"/>
  <c r="E1096" i="39" s="1"/>
  <c r="C1092" i="39"/>
  <c r="E1092" i="39" s="1"/>
  <c r="C1088" i="39"/>
  <c r="E1088" i="39" s="1"/>
  <c r="C1084" i="39"/>
  <c r="E1084" i="39" s="1"/>
  <c r="C1080" i="39"/>
  <c r="E1080" i="39" s="1"/>
  <c r="C1076" i="39"/>
  <c r="E1076" i="39" s="1"/>
  <c r="C1072" i="39"/>
  <c r="E1072" i="39" s="1"/>
  <c r="C1068" i="39"/>
  <c r="E1068" i="39" s="1"/>
  <c r="C1064" i="39"/>
  <c r="E1064" i="39" s="1"/>
  <c r="C1060" i="39"/>
  <c r="E1060" i="39" s="1"/>
  <c r="C1056" i="39"/>
  <c r="E1056" i="39" s="1"/>
  <c r="C1052" i="39"/>
  <c r="E1052" i="39" s="1"/>
  <c r="C1048" i="39"/>
  <c r="E1048" i="39" s="1"/>
  <c r="C1044" i="39"/>
  <c r="E1044" i="39" s="1"/>
  <c r="C1040" i="39"/>
  <c r="E1040" i="39" s="1"/>
  <c r="C1036" i="39"/>
  <c r="E1036" i="39" s="1"/>
  <c r="C1032" i="39"/>
  <c r="E1032" i="39" s="1"/>
  <c r="C1028" i="39"/>
  <c r="E1028" i="39" s="1"/>
  <c r="C1024" i="39"/>
  <c r="E1024" i="39" s="1"/>
  <c r="C1020" i="39"/>
  <c r="E1020" i="39" s="1"/>
  <c r="C1016" i="39"/>
  <c r="E1016" i="39" s="1"/>
  <c r="C1012" i="39"/>
  <c r="E1012" i="39" s="1"/>
  <c r="C1008" i="39"/>
  <c r="E1008" i="39" s="1"/>
  <c r="C1000" i="39"/>
  <c r="E1000" i="39" s="1"/>
  <c r="C996" i="39"/>
  <c r="E996" i="39" s="1"/>
  <c r="C992" i="39"/>
  <c r="E992" i="39" s="1"/>
  <c r="C988" i="39"/>
  <c r="E988" i="39" s="1"/>
  <c r="C984" i="39"/>
  <c r="E984" i="39" s="1"/>
  <c r="C980" i="39"/>
  <c r="E980" i="39" s="1"/>
  <c r="C976" i="39"/>
  <c r="E976" i="39" s="1"/>
  <c r="C972" i="39"/>
  <c r="E972" i="39" s="1"/>
  <c r="C968" i="39"/>
  <c r="E968" i="39" s="1"/>
  <c r="C964" i="39"/>
  <c r="E964" i="39" s="1"/>
  <c r="C960" i="39"/>
  <c r="E960" i="39" s="1"/>
  <c r="C956" i="39"/>
  <c r="E956" i="39" s="1"/>
  <c r="C952" i="39"/>
  <c r="E952" i="39" s="1"/>
  <c r="C948" i="39"/>
  <c r="E948" i="39" s="1"/>
  <c r="C944" i="39"/>
  <c r="E944" i="39" s="1"/>
  <c r="C940" i="39"/>
  <c r="E940" i="39" s="1"/>
  <c r="C936" i="39"/>
  <c r="E936" i="39" s="1"/>
  <c r="C932" i="39"/>
  <c r="E932" i="39" s="1"/>
  <c r="C928" i="39"/>
  <c r="E928" i="39" s="1"/>
  <c r="C924" i="39"/>
  <c r="E924" i="39" s="1"/>
  <c r="C920" i="39"/>
  <c r="E920" i="39" s="1"/>
  <c r="C916" i="39"/>
  <c r="E916" i="39" s="1"/>
  <c r="C912" i="39"/>
  <c r="E912" i="39" s="1"/>
  <c r="C908" i="39"/>
  <c r="E908" i="39" s="1"/>
  <c r="C904" i="39"/>
  <c r="E904" i="39" s="1"/>
  <c r="C900" i="39"/>
  <c r="E900" i="39" s="1"/>
  <c r="C896" i="39"/>
  <c r="E896" i="39" s="1"/>
  <c r="C892" i="39"/>
  <c r="E892" i="39" s="1"/>
  <c r="C888" i="39"/>
  <c r="E888" i="39" s="1"/>
  <c r="C884" i="39"/>
  <c r="E884" i="39" s="1"/>
  <c r="C880" i="39"/>
  <c r="E880" i="39" s="1"/>
  <c r="C876" i="39"/>
  <c r="E876" i="39" s="1"/>
  <c r="C872" i="39"/>
  <c r="E872" i="39" s="1"/>
  <c r="C868" i="39"/>
  <c r="E868" i="39" s="1"/>
  <c r="C864" i="39"/>
  <c r="E864" i="39" s="1"/>
  <c r="C860" i="39"/>
  <c r="E860" i="39" s="1"/>
  <c r="C856" i="39"/>
  <c r="E856" i="39" s="1"/>
  <c r="C852" i="39"/>
  <c r="E852" i="39" s="1"/>
  <c r="C848" i="39"/>
  <c r="E848" i="39" s="1"/>
  <c r="C844" i="39"/>
  <c r="E844" i="39" s="1"/>
  <c r="C840" i="39"/>
  <c r="E840" i="39" s="1"/>
  <c r="C836" i="39"/>
  <c r="E836" i="39" s="1"/>
  <c r="C832" i="39"/>
  <c r="E832" i="39" s="1"/>
  <c r="C828" i="39"/>
  <c r="E828" i="39" s="1"/>
  <c r="C824" i="39"/>
  <c r="E824" i="39" s="1"/>
  <c r="C820" i="39"/>
  <c r="E820" i="39" s="1"/>
  <c r="C816" i="39"/>
  <c r="E816" i="39" s="1"/>
  <c r="C812" i="39"/>
  <c r="E812" i="39" s="1"/>
  <c r="C808" i="39"/>
  <c r="E808" i="39" s="1"/>
  <c r="C804" i="39"/>
  <c r="E804" i="39" s="1"/>
  <c r="C800" i="39"/>
  <c r="E800" i="39" s="1"/>
  <c r="C796" i="39"/>
  <c r="E796" i="39" s="1"/>
  <c r="C792" i="39"/>
  <c r="E792" i="39" s="1"/>
  <c r="C788" i="39"/>
  <c r="E788" i="39" s="1"/>
  <c r="C784" i="39"/>
  <c r="E784" i="39" s="1"/>
  <c r="C780" i="39"/>
  <c r="E780" i="39" s="1"/>
  <c r="C776" i="39"/>
  <c r="E776" i="39" s="1"/>
  <c r="C772" i="39"/>
  <c r="E772" i="39" s="1"/>
  <c r="C768" i="39"/>
  <c r="E768" i="39" s="1"/>
  <c r="C764" i="39"/>
  <c r="E764" i="39" s="1"/>
  <c r="C760" i="39"/>
  <c r="E760" i="39" s="1"/>
  <c r="C756" i="39"/>
  <c r="E756" i="39" s="1"/>
  <c r="C752" i="39"/>
  <c r="E752" i="39" s="1"/>
  <c r="C748" i="39"/>
  <c r="E748" i="39" s="1"/>
  <c r="C744" i="39"/>
  <c r="E744" i="39" s="1"/>
  <c r="C740" i="39"/>
  <c r="E740" i="39" s="1"/>
  <c r="C736" i="39"/>
  <c r="E736" i="39" s="1"/>
  <c r="C732" i="39"/>
  <c r="E732" i="39" s="1"/>
  <c r="C728" i="39"/>
  <c r="E728" i="39" s="1"/>
  <c r="C724" i="39"/>
  <c r="E724" i="39" s="1"/>
  <c r="C716" i="39"/>
  <c r="E716" i="39" s="1"/>
  <c r="C712" i="39"/>
  <c r="E712" i="39" s="1"/>
  <c r="C708" i="39"/>
  <c r="E708" i="39" s="1"/>
  <c r="C704" i="39"/>
  <c r="E704" i="39" s="1"/>
  <c r="C700" i="39"/>
  <c r="E700" i="39" s="1"/>
  <c r="C696" i="39"/>
  <c r="E696" i="39" s="1"/>
  <c r="C692" i="39"/>
  <c r="E692" i="39" s="1"/>
  <c r="C688" i="39"/>
  <c r="E688" i="39" s="1"/>
  <c r="C684" i="39"/>
  <c r="E684" i="39" s="1"/>
  <c r="C680" i="39"/>
  <c r="E680" i="39" s="1"/>
  <c r="C676" i="39"/>
  <c r="E676" i="39" s="1"/>
  <c r="C672" i="39"/>
  <c r="E672" i="39" s="1"/>
  <c r="C668" i="39"/>
  <c r="E668" i="39" s="1"/>
  <c r="C664" i="39"/>
  <c r="E664" i="39" s="1"/>
  <c r="C656" i="39"/>
  <c r="E656" i="39" s="1"/>
  <c r="C648" i="39"/>
  <c r="E648" i="39" s="1"/>
  <c r="C644" i="39"/>
  <c r="E644" i="39" s="1"/>
  <c r="C640" i="39"/>
  <c r="E640" i="39" s="1"/>
  <c r="C636" i="39"/>
  <c r="E636" i="39" s="1"/>
  <c r="C632" i="39"/>
  <c r="E632" i="39" s="1"/>
  <c r="C628" i="39"/>
  <c r="E628" i="39" s="1"/>
  <c r="C624" i="39"/>
  <c r="E624" i="39" s="1"/>
  <c r="C620" i="39"/>
  <c r="E620" i="39" s="1"/>
  <c r="C616" i="39"/>
  <c r="E616" i="39" s="1"/>
  <c r="C612" i="39"/>
  <c r="E612" i="39" s="1"/>
  <c r="C608" i="39"/>
  <c r="E608" i="39" s="1"/>
  <c r="C604" i="39"/>
  <c r="E604" i="39" s="1"/>
  <c r="C600" i="39"/>
  <c r="E600" i="39" s="1"/>
  <c r="C596" i="39"/>
  <c r="E596" i="39" s="1"/>
  <c r="C592" i="39"/>
  <c r="E592" i="39" s="1"/>
  <c r="C588" i="39"/>
  <c r="E588" i="39" s="1"/>
  <c r="C584" i="39"/>
  <c r="E584" i="39" s="1"/>
  <c r="C580" i="39"/>
  <c r="E580" i="39" s="1"/>
  <c r="C576" i="39"/>
  <c r="E576" i="39" s="1"/>
  <c r="C572" i="39"/>
  <c r="E572" i="39" s="1"/>
  <c r="C568" i="39"/>
  <c r="E568" i="39" s="1"/>
  <c r="C564" i="39"/>
  <c r="E564" i="39" s="1"/>
  <c r="C560" i="39"/>
  <c r="E560" i="39" s="1"/>
  <c r="C556" i="39"/>
  <c r="E556" i="39" s="1"/>
  <c r="C552" i="39"/>
  <c r="E552" i="39" s="1"/>
  <c r="C548" i="39"/>
  <c r="E548" i="39" s="1"/>
  <c r="C544" i="39"/>
  <c r="E544" i="39" s="1"/>
  <c r="C540" i="39"/>
  <c r="E540" i="39" s="1"/>
  <c r="C536" i="39"/>
  <c r="E536" i="39" s="1"/>
  <c r="C532" i="39"/>
  <c r="E532" i="39" s="1"/>
  <c r="C528" i="39"/>
  <c r="E528" i="39" s="1"/>
  <c r="C524" i="39"/>
  <c r="E524" i="39" s="1"/>
  <c r="C520" i="39"/>
  <c r="E520" i="39" s="1"/>
  <c r="C516" i="39"/>
  <c r="E516" i="39" s="1"/>
  <c r="C512" i="39"/>
  <c r="E512" i="39" s="1"/>
  <c r="C508" i="39"/>
  <c r="E508" i="39" s="1"/>
  <c r="C504" i="39"/>
  <c r="E504" i="39" s="1"/>
  <c r="C500" i="39"/>
  <c r="E500" i="39" s="1"/>
  <c r="C496" i="39"/>
  <c r="E496" i="39" s="1"/>
  <c r="C492" i="39"/>
  <c r="E492" i="39" s="1"/>
  <c r="C488" i="39"/>
  <c r="E488" i="39" s="1"/>
  <c r="C484" i="39"/>
  <c r="E484" i="39" s="1"/>
  <c r="C480" i="39"/>
  <c r="E480" i="39" s="1"/>
  <c r="C476" i="39"/>
  <c r="E476" i="39" s="1"/>
  <c r="C472" i="39"/>
  <c r="E472" i="39" s="1"/>
  <c r="C468" i="39"/>
  <c r="E468" i="39" s="1"/>
  <c r="C464" i="39"/>
  <c r="E464" i="39" s="1"/>
  <c r="C460" i="39"/>
  <c r="E460" i="39" s="1"/>
  <c r="C456" i="39"/>
  <c r="E456" i="39" s="1"/>
  <c r="C452" i="39"/>
  <c r="E452" i="39" s="1"/>
  <c r="C448" i="39"/>
  <c r="E448" i="39" s="1"/>
  <c r="C444" i="39"/>
  <c r="E444" i="39" s="1"/>
  <c r="C440" i="39"/>
  <c r="E440" i="39" s="1"/>
  <c r="C436" i="39"/>
  <c r="E436" i="39" s="1"/>
  <c r="C432" i="39"/>
  <c r="E432" i="39" s="1"/>
  <c r="C428" i="39"/>
  <c r="E428" i="39" s="1"/>
  <c r="C424" i="39"/>
  <c r="E424" i="39" s="1"/>
  <c r="C420" i="39"/>
  <c r="E420" i="39" s="1"/>
  <c r="C416" i="39"/>
  <c r="E416" i="39" s="1"/>
  <c r="C412" i="39"/>
  <c r="E412" i="39" s="1"/>
  <c r="C408" i="39"/>
  <c r="E408" i="39" s="1"/>
  <c r="C404" i="39"/>
  <c r="E404" i="39" s="1"/>
  <c r="C400" i="39"/>
  <c r="E400" i="39" s="1"/>
  <c r="C396" i="39"/>
  <c r="E396" i="39" s="1"/>
  <c r="C392" i="39"/>
  <c r="E392" i="39" s="1"/>
  <c r="C388" i="39"/>
  <c r="E388" i="39" s="1"/>
  <c r="C384" i="39"/>
  <c r="E384" i="39" s="1"/>
  <c r="C380" i="39"/>
  <c r="E380" i="39" s="1"/>
  <c r="C376" i="39"/>
  <c r="E376" i="39" s="1"/>
  <c r="C372" i="39"/>
  <c r="E372" i="39" s="1"/>
  <c r="C368" i="39"/>
  <c r="E368" i="39" s="1"/>
  <c r="C364" i="39"/>
  <c r="E364" i="39" s="1"/>
  <c r="C360" i="39"/>
  <c r="E360" i="39" s="1"/>
  <c r="C356" i="39"/>
  <c r="E356" i="39" s="1"/>
  <c r="C352" i="39"/>
  <c r="E352" i="39" s="1"/>
  <c r="C348" i="39"/>
  <c r="E348" i="39" s="1"/>
  <c r="C344" i="39"/>
  <c r="E344" i="39" s="1"/>
  <c r="C340" i="39"/>
  <c r="E340" i="39" s="1"/>
  <c r="C336" i="39"/>
  <c r="E336" i="39" s="1"/>
  <c r="C332" i="39"/>
  <c r="E332" i="39" s="1"/>
  <c r="C328" i="39"/>
  <c r="E328" i="39" s="1"/>
  <c r="C324" i="39"/>
  <c r="E324" i="39" s="1"/>
  <c r="C320" i="39"/>
  <c r="E320" i="39" s="1"/>
  <c r="C316" i="39"/>
  <c r="E316" i="39" s="1"/>
  <c r="C312" i="39"/>
  <c r="E312" i="39" s="1"/>
  <c r="C308" i="39"/>
  <c r="E308" i="39" s="1"/>
  <c r="C304" i="39"/>
  <c r="E304" i="39" s="1"/>
  <c r="C300" i="39"/>
  <c r="E300" i="39" s="1"/>
  <c r="C292" i="39"/>
  <c r="E292" i="39" s="1"/>
  <c r="C288" i="39"/>
  <c r="E288" i="39" s="1"/>
  <c r="C284" i="39"/>
  <c r="E284" i="39" s="1"/>
  <c r="C280" i="39"/>
  <c r="E280" i="39" s="1"/>
  <c r="C276" i="39"/>
  <c r="E276" i="39" s="1"/>
  <c r="C272" i="39"/>
  <c r="E272" i="39" s="1"/>
  <c r="C268" i="39"/>
  <c r="E268" i="39" s="1"/>
  <c r="C264" i="39"/>
  <c r="E264" i="39" s="1"/>
  <c r="C260" i="39"/>
  <c r="E260" i="39" s="1"/>
  <c r="C256" i="39"/>
  <c r="E256" i="39" s="1"/>
  <c r="C252" i="39"/>
  <c r="E252" i="39" s="1"/>
  <c r="C248" i="39"/>
  <c r="E248" i="39" s="1"/>
  <c r="C244" i="39"/>
  <c r="E244" i="39" s="1"/>
  <c r="C240" i="39"/>
  <c r="E240" i="39" s="1"/>
  <c r="C236" i="39"/>
  <c r="E236" i="39" s="1"/>
  <c r="C232" i="39"/>
  <c r="E232" i="39" s="1"/>
  <c r="C228" i="39"/>
  <c r="E228" i="39" s="1"/>
  <c r="C224" i="39"/>
  <c r="E224" i="39" s="1"/>
  <c r="C220" i="39"/>
  <c r="E220" i="39" s="1"/>
  <c r="C216" i="39"/>
  <c r="E216" i="39" s="1"/>
  <c r="C212" i="39"/>
  <c r="E212" i="39" s="1"/>
  <c r="C208" i="39"/>
  <c r="E208" i="39" s="1"/>
  <c r="C204" i="39"/>
  <c r="E204" i="39" s="1"/>
  <c r="C200" i="39"/>
  <c r="E200" i="39" s="1"/>
  <c r="C196" i="39"/>
  <c r="E196" i="39" s="1"/>
  <c r="C192" i="39"/>
  <c r="E192" i="39" s="1"/>
  <c r="C188" i="39"/>
  <c r="E188" i="39" s="1"/>
  <c r="C184" i="39"/>
  <c r="E184" i="39" s="1"/>
  <c r="C180" i="39"/>
  <c r="E180" i="39" s="1"/>
  <c r="C176" i="39"/>
  <c r="E176" i="39" s="1"/>
  <c r="C172" i="39"/>
  <c r="E172" i="39" s="1"/>
  <c r="C168" i="39"/>
  <c r="E168" i="39" s="1"/>
  <c r="C164" i="39"/>
  <c r="E164" i="39" s="1"/>
  <c r="C160" i="39"/>
  <c r="E160" i="39" s="1"/>
  <c r="C156" i="39"/>
  <c r="E156" i="39" s="1"/>
  <c r="C152" i="39"/>
  <c r="E152" i="39" s="1"/>
  <c r="C148" i="39"/>
  <c r="E148" i="39" s="1"/>
  <c r="C144" i="39"/>
  <c r="E144" i="39" s="1"/>
  <c r="C140" i="39"/>
  <c r="E140" i="39" s="1"/>
  <c r="C136" i="39"/>
  <c r="E136" i="39" s="1"/>
  <c r="C132" i="39"/>
  <c r="E132" i="39" s="1"/>
  <c r="C128" i="39"/>
  <c r="E128" i="39" s="1"/>
  <c r="C120" i="39"/>
  <c r="E120" i="39" s="1"/>
  <c r="C116" i="39"/>
  <c r="E116" i="39" s="1"/>
  <c r="C112" i="39"/>
  <c r="E112" i="39" s="1"/>
  <c r="C108" i="39"/>
  <c r="E108" i="39" s="1"/>
  <c r="C104" i="39"/>
  <c r="E104" i="39" s="1"/>
  <c r="C100" i="39"/>
  <c r="E100" i="39" s="1"/>
  <c r="C96" i="39"/>
  <c r="E96" i="39" s="1"/>
  <c r="C92" i="39"/>
  <c r="E92" i="39" s="1"/>
  <c r="C88" i="39"/>
  <c r="E88" i="39" s="1"/>
  <c r="C84" i="39"/>
  <c r="E84" i="39" s="1"/>
  <c r="C80" i="39"/>
  <c r="E80" i="39" s="1"/>
  <c r="C72" i="39"/>
  <c r="E72" i="39" s="1"/>
  <c r="C68" i="39"/>
  <c r="E68" i="39" s="1"/>
  <c r="C64" i="39"/>
  <c r="E64" i="39" s="1"/>
  <c r="C60" i="39"/>
  <c r="E60" i="39" s="1"/>
  <c r="C56" i="39"/>
  <c r="E56" i="39" s="1"/>
  <c r="C52" i="39"/>
  <c r="E52" i="39" s="1"/>
  <c r="C48" i="39"/>
  <c r="E48" i="39" s="1"/>
  <c r="C44" i="39"/>
  <c r="E44" i="39" s="1"/>
  <c r="C40" i="39"/>
  <c r="E40" i="39" s="1"/>
  <c r="C36" i="39"/>
  <c r="E36" i="39" s="1"/>
  <c r="C32" i="39"/>
  <c r="E32" i="39" s="1"/>
  <c r="C28" i="39"/>
  <c r="E28" i="39" s="1"/>
  <c r="C24" i="39"/>
  <c r="E24" i="39" s="1"/>
  <c r="C20" i="39"/>
  <c r="E20" i="39" s="1"/>
  <c r="C16" i="39"/>
  <c r="E16" i="39" s="1"/>
  <c r="C12" i="39"/>
  <c r="E12" i="39" s="1"/>
  <c r="C8" i="39"/>
  <c r="E8" i="39" s="1"/>
  <c r="C2000" i="39"/>
  <c r="C1996" i="39"/>
  <c r="C1992" i="39"/>
  <c r="C1988" i="39"/>
  <c r="C1984" i="39"/>
  <c r="C1980" i="39"/>
  <c r="C1976" i="39"/>
  <c r="C1972" i="39"/>
  <c r="C1968" i="39"/>
  <c r="C1964" i="39"/>
  <c r="C1960" i="39"/>
  <c r="C1956" i="39"/>
  <c r="C1952" i="39"/>
  <c r="C1948" i="39"/>
  <c r="C1944" i="39"/>
  <c r="C1940" i="39"/>
  <c r="C1936" i="39"/>
  <c r="C1932" i="39"/>
  <c r="C1928" i="39"/>
  <c r="C1924" i="39"/>
  <c r="C1920" i="39"/>
  <c r="C1916" i="39"/>
  <c r="C1912" i="39"/>
  <c r="C1908" i="39"/>
  <c r="C1904" i="39"/>
  <c r="C1900" i="39"/>
  <c r="C1896" i="39"/>
  <c r="C1892" i="39"/>
  <c r="C1888" i="39"/>
  <c r="C1884" i="39"/>
  <c r="C1880" i="39"/>
  <c r="C1876" i="39"/>
  <c r="C1872" i="39"/>
  <c r="C1868" i="39"/>
  <c r="C1864" i="39"/>
  <c r="C1860" i="39"/>
  <c r="C1856" i="39"/>
  <c r="C1852" i="39"/>
  <c r="C1848" i="39"/>
  <c r="C1844" i="39"/>
  <c r="C1840" i="39"/>
  <c r="C1836" i="39"/>
  <c r="C1832" i="39"/>
  <c r="C1828" i="39"/>
  <c r="C1824" i="39"/>
  <c r="C1820" i="39"/>
  <c r="C1816" i="39"/>
  <c r="C1812" i="39"/>
  <c r="C1808" i="39"/>
  <c r="C1804" i="39"/>
  <c r="C1800" i="39"/>
  <c r="C1796" i="39"/>
  <c r="C1792" i="39"/>
  <c r="C1788" i="39"/>
  <c r="C1784" i="39"/>
  <c r="C1780" i="39"/>
  <c r="C1776" i="39"/>
  <c r="C1772" i="39"/>
  <c r="C1768" i="39"/>
  <c r="C1764" i="39"/>
  <c r="C1760" i="39"/>
  <c r="C1756" i="39"/>
  <c r="C1752" i="39"/>
  <c r="C1748" i="39"/>
  <c r="C1744" i="39"/>
  <c r="C1740" i="39"/>
  <c r="C1736" i="39"/>
  <c r="C1732" i="39"/>
  <c r="C1728" i="39"/>
  <c r="C1724" i="39"/>
  <c r="C1720" i="39"/>
  <c r="C1716" i="39"/>
  <c r="C1712" i="39"/>
  <c r="C1708" i="39"/>
  <c r="C1704" i="39"/>
  <c r="C1700" i="39"/>
  <c r="C1696" i="39"/>
  <c r="C1692" i="39"/>
  <c r="C1688" i="39"/>
  <c r="C1684" i="39"/>
  <c r="C1680" i="39"/>
  <c r="C1676" i="39"/>
  <c r="C1672" i="39"/>
  <c r="C1668" i="39"/>
  <c r="C1664" i="39"/>
  <c r="C1660" i="39"/>
  <c r="C1656" i="39"/>
  <c r="C1652" i="39"/>
  <c r="C1648" i="39"/>
  <c r="C1644" i="39"/>
  <c r="C1640" i="39"/>
  <c r="C1636" i="39"/>
  <c r="C1632" i="39"/>
  <c r="C1628" i="39"/>
  <c r="C1624" i="39"/>
  <c r="C1620" i="39"/>
  <c r="C1616" i="39"/>
  <c r="C1612" i="39"/>
  <c r="C1608" i="39"/>
  <c r="C1604" i="39"/>
  <c r="C1598" i="39"/>
  <c r="C1593" i="39"/>
  <c r="C1588" i="39"/>
  <c r="C1581" i="39"/>
  <c r="C1573" i="39"/>
  <c r="C1565" i="39"/>
  <c r="C1557" i="39"/>
  <c r="C1549" i="39"/>
  <c r="C1541" i="39"/>
  <c r="C1533" i="39"/>
  <c r="C1525" i="39"/>
  <c r="C1517" i="39"/>
  <c r="C1509" i="39"/>
  <c r="C1501" i="39"/>
  <c r="C1493" i="39"/>
  <c r="C1485" i="39"/>
  <c r="C1477" i="39"/>
  <c r="C1466" i="39"/>
  <c r="G115" i="7"/>
  <c r="G114" i="7"/>
  <c r="G113" i="7"/>
  <c r="G112" i="7"/>
  <c r="G111" i="7"/>
  <c r="G110" i="7"/>
  <c r="G109" i="7"/>
  <c r="G108" i="7"/>
  <c r="G107" i="7"/>
  <c r="E112" i="7"/>
  <c r="C738" i="39" s="1"/>
  <c r="E738" i="39" s="1"/>
  <c r="E111" i="7"/>
  <c r="C730" i="39" s="1"/>
  <c r="E730" i="39" s="1"/>
  <c r="E110" i="7"/>
  <c r="E109" i="7"/>
  <c r="E108" i="7"/>
  <c r="C75" i="39" s="1"/>
  <c r="E75" i="39" s="1"/>
  <c r="E107" i="7"/>
  <c r="C1206" i="39"/>
  <c r="E1206" i="39" s="1"/>
  <c r="B6" i="37" l="1"/>
  <c r="B7" i="37"/>
  <c r="B8" i="37"/>
  <c r="B9" i="37"/>
  <c r="B10" i="37"/>
  <c r="B11" i="37"/>
  <c r="B12" i="37"/>
  <c r="B13" i="37"/>
  <c r="B14" i="37"/>
  <c r="B15" i="37"/>
  <c r="B16" i="37"/>
  <c r="B17" i="37"/>
  <c r="B18" i="37"/>
  <c r="B19" i="37"/>
  <c r="B20" i="37"/>
  <c r="B21" i="37"/>
  <c r="B22" i="37"/>
  <c r="B23" i="37"/>
  <c r="B24" i="37"/>
  <c r="B25" i="37"/>
  <c r="B26" i="37"/>
  <c r="B27" i="37"/>
  <c r="B28" i="37"/>
  <c r="B29" i="37"/>
  <c r="B30" i="37"/>
  <c r="B31" i="37"/>
  <c r="B32" i="37"/>
  <c r="B33" i="37"/>
  <c r="B34" i="37"/>
  <c r="B35" i="37"/>
  <c r="B36" i="37"/>
  <c r="B37" i="37"/>
  <c r="B38" i="37"/>
  <c r="B39" i="37"/>
  <c r="B40" i="37"/>
  <c r="B41" i="37"/>
  <c r="B42" i="37"/>
  <c r="B43" i="37"/>
  <c r="B44" i="37"/>
  <c r="B45" i="37"/>
  <c r="B46" i="37"/>
  <c r="B47" i="37"/>
  <c r="B48" i="37"/>
  <c r="B49" i="37"/>
  <c r="B50" i="37"/>
  <c r="B51" i="37"/>
  <c r="B52" i="37"/>
  <c r="B53" i="37"/>
  <c r="B54" i="37"/>
  <c r="B55" i="37"/>
  <c r="B56" i="37"/>
  <c r="B57" i="37"/>
  <c r="B58" i="37"/>
  <c r="B59" i="37"/>
  <c r="B60" i="37"/>
  <c r="B61" i="37"/>
  <c r="B62" i="37"/>
  <c r="B63" i="37"/>
  <c r="B64" i="37"/>
  <c r="B65" i="37"/>
  <c r="B66" i="37"/>
  <c r="B67" i="37"/>
  <c r="B68" i="37"/>
  <c r="B69" i="37"/>
  <c r="B70" i="37"/>
  <c r="B71" i="37"/>
  <c r="B72" i="37"/>
  <c r="B73" i="37"/>
  <c r="B74" i="37"/>
  <c r="B75" i="37"/>
  <c r="B76" i="37"/>
  <c r="B77" i="37"/>
  <c r="B78" i="37"/>
  <c r="B79" i="37"/>
  <c r="B80" i="37"/>
  <c r="B81" i="37"/>
  <c r="B82" i="37"/>
  <c r="B83" i="37"/>
  <c r="B84" i="37"/>
  <c r="B85" i="37"/>
  <c r="B86" i="37"/>
  <c r="B87" i="37"/>
  <c r="B88" i="37"/>
  <c r="B89" i="37"/>
  <c r="B90" i="37"/>
  <c r="B91" i="37"/>
  <c r="B92" i="37"/>
  <c r="B93" i="37"/>
  <c r="B94" i="37"/>
  <c r="B95" i="37"/>
  <c r="B96" i="37"/>
  <c r="B97" i="37"/>
  <c r="B98" i="37"/>
  <c r="B99" i="37"/>
  <c r="B100" i="37"/>
  <c r="B101" i="37"/>
  <c r="B102" i="37"/>
  <c r="B103" i="37"/>
  <c r="B104" i="37"/>
  <c r="B105" i="37"/>
  <c r="B106" i="37"/>
  <c r="B107" i="37"/>
  <c r="B108" i="37"/>
  <c r="B109" i="37"/>
  <c r="B110" i="37"/>
  <c r="B111" i="37"/>
  <c r="B112" i="37"/>
  <c r="B113" i="37"/>
  <c r="B114" i="37"/>
  <c r="B115" i="37"/>
  <c r="B116" i="37"/>
  <c r="B117" i="37"/>
  <c r="B118" i="37"/>
  <c r="B119" i="37"/>
  <c r="B120" i="37"/>
  <c r="B121" i="37"/>
  <c r="B122" i="37"/>
  <c r="B123" i="37"/>
  <c r="B124" i="37"/>
  <c r="B125" i="37"/>
  <c r="B126" i="37"/>
  <c r="B127" i="37"/>
  <c r="B128" i="37"/>
  <c r="B129" i="37"/>
  <c r="B130" i="37"/>
  <c r="B131" i="37"/>
  <c r="B132" i="37"/>
  <c r="B133" i="37"/>
  <c r="B134" i="37"/>
  <c r="B135" i="37"/>
  <c r="B136" i="37"/>
  <c r="B137" i="37"/>
  <c r="B138" i="37"/>
  <c r="B139" i="37"/>
  <c r="B140" i="37"/>
  <c r="B141" i="37"/>
  <c r="B142" i="37"/>
  <c r="B143" i="37"/>
  <c r="B144" i="37"/>
  <c r="B145" i="37"/>
  <c r="B146" i="37"/>
  <c r="B147" i="37"/>
  <c r="B148" i="37"/>
  <c r="B149" i="37"/>
  <c r="B150" i="37"/>
  <c r="B151" i="37"/>
  <c r="B152" i="37"/>
  <c r="B153" i="37"/>
  <c r="B154" i="37"/>
  <c r="B155" i="37"/>
  <c r="B156" i="37"/>
  <c r="B157" i="37"/>
  <c r="B158" i="37"/>
  <c r="B159" i="37"/>
  <c r="B160" i="37"/>
  <c r="B161" i="37"/>
  <c r="B162" i="37"/>
  <c r="B163" i="37"/>
  <c r="B164" i="37"/>
  <c r="B165" i="37"/>
  <c r="B166" i="37"/>
  <c r="B167" i="37"/>
  <c r="B168" i="37"/>
  <c r="B169" i="37"/>
  <c r="B170" i="37"/>
  <c r="B171" i="37"/>
  <c r="B172" i="37"/>
  <c r="B173" i="37"/>
  <c r="B174" i="37"/>
  <c r="B175" i="37"/>
  <c r="B176" i="37"/>
  <c r="B177" i="37"/>
  <c r="B178" i="37"/>
  <c r="B179" i="37"/>
  <c r="B180" i="37"/>
  <c r="B181" i="37"/>
  <c r="B182" i="37"/>
  <c r="B183" i="37"/>
  <c r="B184" i="37"/>
  <c r="B185" i="37"/>
  <c r="B186" i="37"/>
  <c r="B187" i="37"/>
  <c r="B188" i="37"/>
  <c r="B189" i="37"/>
  <c r="B190" i="37"/>
  <c r="B191" i="37"/>
  <c r="B192" i="37"/>
  <c r="B193" i="37"/>
  <c r="B194" i="37"/>
  <c r="B195" i="37"/>
  <c r="B196" i="37"/>
  <c r="B197" i="37"/>
  <c r="B198" i="37"/>
  <c r="B199" i="37"/>
  <c r="B200" i="37"/>
  <c r="B201" i="37"/>
  <c r="B202" i="37"/>
  <c r="B203" i="37"/>
  <c r="B204" i="37"/>
  <c r="B205" i="37"/>
  <c r="B206" i="37"/>
  <c r="B207" i="37"/>
  <c r="B208" i="37"/>
  <c r="B209" i="37"/>
  <c r="B210" i="37"/>
  <c r="B211" i="37"/>
  <c r="B212" i="37"/>
  <c r="B213" i="37"/>
  <c r="B214" i="37"/>
  <c r="B215" i="37"/>
  <c r="B216" i="37"/>
  <c r="B217" i="37"/>
  <c r="B218" i="37"/>
  <c r="B219" i="37"/>
  <c r="B220" i="37"/>
  <c r="B221" i="37"/>
  <c r="B222" i="37"/>
  <c r="B223" i="37"/>
  <c r="B224" i="37"/>
  <c r="B225" i="37"/>
  <c r="B226" i="37"/>
  <c r="B227" i="37"/>
  <c r="B228" i="37"/>
  <c r="B229" i="37"/>
  <c r="B230" i="37"/>
  <c r="B231" i="37"/>
  <c r="B232" i="37"/>
  <c r="B233" i="37"/>
  <c r="B234" i="37"/>
  <c r="B235" i="37"/>
  <c r="B236" i="37"/>
  <c r="B237" i="37"/>
  <c r="B238" i="37"/>
  <c r="B239" i="37"/>
  <c r="B240" i="37"/>
  <c r="B241" i="37"/>
  <c r="B242" i="37"/>
  <c r="B243" i="37"/>
  <c r="B244" i="37"/>
  <c r="B245" i="37"/>
  <c r="B246" i="37"/>
  <c r="B247" i="37"/>
  <c r="B248" i="37"/>
  <c r="B249" i="37"/>
  <c r="B250" i="37"/>
  <c r="B251" i="37"/>
  <c r="B252" i="37"/>
  <c r="B253" i="37"/>
  <c r="B254" i="37"/>
  <c r="B255" i="37"/>
  <c r="B256" i="37"/>
  <c r="B257" i="37"/>
  <c r="B258" i="37"/>
  <c r="B259" i="37"/>
  <c r="B260" i="37"/>
  <c r="B261" i="37"/>
  <c r="B262" i="37"/>
  <c r="B263" i="37"/>
  <c r="B264" i="37"/>
  <c r="B265" i="37"/>
  <c r="B266" i="37"/>
  <c r="B267" i="37"/>
  <c r="B268" i="37"/>
  <c r="B269" i="37"/>
  <c r="B270" i="37"/>
  <c r="B271" i="37"/>
  <c r="B272" i="37"/>
  <c r="B273" i="37"/>
  <c r="B274" i="37"/>
  <c r="B275" i="37"/>
  <c r="B276" i="37"/>
  <c r="B277" i="37"/>
  <c r="B278" i="37"/>
  <c r="B279" i="37"/>
  <c r="B280" i="37"/>
  <c r="B281" i="37"/>
  <c r="B282" i="37"/>
  <c r="B283" i="37"/>
  <c r="B284" i="37"/>
  <c r="B285" i="37"/>
  <c r="B286" i="37"/>
  <c r="B287" i="37"/>
  <c r="B288" i="37"/>
  <c r="B289" i="37"/>
  <c r="B290" i="37"/>
  <c r="B291" i="37"/>
  <c r="B292" i="37"/>
  <c r="B293" i="37"/>
  <c r="B294" i="37"/>
  <c r="B295" i="37"/>
  <c r="B296" i="37"/>
  <c r="B297" i="37"/>
  <c r="B298" i="37"/>
  <c r="B299" i="37"/>
  <c r="B300" i="37"/>
  <c r="B301" i="37"/>
  <c r="B302" i="37"/>
  <c r="B303" i="37"/>
  <c r="B304" i="37"/>
  <c r="B305" i="37"/>
  <c r="B306" i="37"/>
  <c r="B307" i="37"/>
  <c r="B308" i="37"/>
  <c r="B309" i="37"/>
  <c r="B310" i="37"/>
  <c r="B311" i="37"/>
  <c r="B312" i="37"/>
  <c r="B313" i="37"/>
  <c r="B314" i="37"/>
  <c r="B315" i="37"/>
  <c r="B316" i="37"/>
  <c r="B317" i="37"/>
  <c r="B318" i="37"/>
  <c r="B319" i="37"/>
  <c r="B320" i="37"/>
  <c r="B321" i="37"/>
  <c r="B322" i="37"/>
  <c r="B323" i="37"/>
  <c r="B324" i="37"/>
  <c r="B325" i="37"/>
  <c r="B326" i="37"/>
  <c r="B327" i="37"/>
  <c r="B328" i="37"/>
  <c r="B329" i="37"/>
  <c r="B330" i="37"/>
  <c r="B331" i="37"/>
  <c r="B332" i="37"/>
  <c r="B333" i="37"/>
  <c r="B334" i="37"/>
  <c r="B335" i="37"/>
  <c r="B336" i="37"/>
  <c r="B337" i="37"/>
  <c r="B338" i="37"/>
  <c r="B339" i="37"/>
  <c r="B340" i="37"/>
  <c r="B341" i="37"/>
  <c r="B342" i="37"/>
  <c r="B343" i="37"/>
  <c r="B344" i="37"/>
  <c r="B345" i="37"/>
  <c r="B346" i="37"/>
  <c r="B347" i="37"/>
  <c r="B348" i="37"/>
  <c r="B349" i="37"/>
  <c r="B350" i="37"/>
  <c r="B351" i="37"/>
  <c r="B352" i="37"/>
  <c r="B353" i="37"/>
  <c r="B354" i="37"/>
  <c r="B355" i="37"/>
  <c r="B356" i="37"/>
  <c r="B357" i="37"/>
  <c r="B358" i="37"/>
  <c r="B359" i="37"/>
  <c r="B360" i="37"/>
  <c r="B361" i="37"/>
  <c r="B362" i="37"/>
  <c r="B363" i="37"/>
  <c r="B364" i="37"/>
  <c r="B365" i="37"/>
  <c r="B366" i="37"/>
  <c r="B367" i="37"/>
  <c r="B368" i="37"/>
  <c r="B369" i="37"/>
  <c r="B370" i="37"/>
  <c r="B371" i="37"/>
  <c r="B372" i="37"/>
  <c r="B373" i="37"/>
  <c r="B374" i="37"/>
  <c r="B375" i="37"/>
  <c r="B376" i="37"/>
  <c r="B377" i="37"/>
  <c r="B378" i="37"/>
  <c r="B379" i="37"/>
  <c r="B380" i="37"/>
  <c r="B381" i="37"/>
  <c r="B382" i="37"/>
  <c r="B383" i="37"/>
  <c r="B384" i="37"/>
  <c r="B385" i="37"/>
  <c r="B386" i="37"/>
  <c r="B387" i="37"/>
  <c r="B388" i="37"/>
  <c r="B389" i="37"/>
  <c r="B390" i="37"/>
  <c r="B391" i="37"/>
  <c r="B392" i="37"/>
  <c r="B393" i="37"/>
  <c r="B394" i="37"/>
  <c r="B395" i="37"/>
  <c r="B396" i="37"/>
  <c r="B397" i="37"/>
  <c r="B398" i="37"/>
  <c r="B399" i="37"/>
  <c r="B400" i="37"/>
  <c r="B401" i="37"/>
  <c r="B402" i="37"/>
  <c r="B403" i="37"/>
  <c r="B404" i="37"/>
  <c r="B405" i="37"/>
  <c r="B406" i="37"/>
  <c r="B407" i="37"/>
  <c r="B408" i="37"/>
  <c r="B409" i="37"/>
  <c r="B410" i="37"/>
  <c r="B411" i="37"/>
  <c r="B412" i="37"/>
  <c r="B413" i="37"/>
  <c r="B414" i="37"/>
  <c r="B415" i="37"/>
  <c r="B416" i="37"/>
  <c r="B417" i="37"/>
  <c r="B418" i="37"/>
  <c r="B419" i="37"/>
  <c r="B420" i="37"/>
  <c r="B421" i="37"/>
  <c r="B422" i="37"/>
  <c r="B423" i="37"/>
  <c r="B424" i="37"/>
  <c r="B425" i="37"/>
  <c r="B426" i="37"/>
  <c r="B427" i="37"/>
  <c r="B428" i="37"/>
  <c r="B429" i="37"/>
  <c r="B430" i="37"/>
  <c r="B431" i="37"/>
  <c r="B432" i="37"/>
  <c r="B433" i="37"/>
  <c r="B434" i="37"/>
  <c r="B435" i="37"/>
  <c r="B436" i="37"/>
  <c r="B437" i="37"/>
  <c r="B438" i="37"/>
  <c r="B439" i="37"/>
  <c r="B440" i="37"/>
  <c r="B441" i="37"/>
  <c r="B442" i="37"/>
  <c r="B443" i="37"/>
  <c r="B444" i="37"/>
  <c r="B445" i="37"/>
  <c r="B446" i="37"/>
  <c r="B447" i="37"/>
  <c r="B448" i="37"/>
  <c r="B449" i="37"/>
  <c r="B450" i="37"/>
  <c r="B451" i="37"/>
  <c r="B452" i="37"/>
  <c r="B453" i="37"/>
  <c r="B454" i="37"/>
  <c r="B455" i="37"/>
  <c r="B456" i="37"/>
  <c r="B457" i="37"/>
  <c r="B458" i="37"/>
  <c r="B459" i="37"/>
  <c r="B460" i="37"/>
  <c r="B461" i="37"/>
  <c r="B462" i="37"/>
  <c r="B463" i="37"/>
  <c r="B464" i="37"/>
  <c r="B465" i="37"/>
  <c r="B466" i="37"/>
  <c r="B467" i="37"/>
  <c r="B468" i="37"/>
  <c r="B469" i="37"/>
  <c r="B470" i="37"/>
  <c r="B471" i="37"/>
  <c r="B472" i="37"/>
  <c r="B473" i="37"/>
  <c r="B474" i="37"/>
  <c r="B475" i="37"/>
  <c r="B476" i="37"/>
  <c r="B477" i="37"/>
  <c r="B478" i="37"/>
  <c r="B479" i="37"/>
  <c r="B480" i="37"/>
  <c r="B481" i="37"/>
  <c r="B482" i="37"/>
  <c r="B483" i="37"/>
  <c r="B484" i="37"/>
  <c r="B485" i="37"/>
  <c r="B486" i="37"/>
  <c r="B487" i="37"/>
  <c r="B488" i="37"/>
  <c r="B489" i="37"/>
  <c r="B490" i="37"/>
  <c r="B491" i="37"/>
  <c r="B492" i="37"/>
  <c r="B493" i="37"/>
  <c r="B494" i="37"/>
  <c r="B495" i="37"/>
  <c r="B496" i="37"/>
  <c r="B497" i="37"/>
  <c r="B498" i="37"/>
  <c r="B499" i="37"/>
  <c r="B500" i="37"/>
  <c r="B501" i="37"/>
  <c r="B502" i="37"/>
  <c r="B503" i="37"/>
  <c r="B504" i="37"/>
  <c r="B505" i="37"/>
  <c r="B506" i="37"/>
  <c r="B507" i="37"/>
  <c r="B508" i="37"/>
  <c r="B509" i="37"/>
  <c r="B510" i="37"/>
  <c r="B511" i="37"/>
  <c r="B512" i="37"/>
  <c r="B513" i="37"/>
  <c r="B514" i="37"/>
  <c r="B515" i="37"/>
  <c r="B516" i="37"/>
  <c r="B517" i="37"/>
  <c r="B518" i="37"/>
  <c r="B519" i="37"/>
  <c r="B520" i="37"/>
  <c r="B521" i="37"/>
  <c r="B522" i="37"/>
  <c r="B523" i="37"/>
  <c r="B524" i="37"/>
  <c r="B525" i="37"/>
  <c r="B526" i="37"/>
  <c r="B527" i="37"/>
  <c r="B528" i="37"/>
  <c r="B529" i="37"/>
  <c r="B530" i="37"/>
  <c r="B531" i="37"/>
  <c r="B532" i="37"/>
  <c r="B533" i="37"/>
  <c r="B534" i="37"/>
  <c r="B535" i="37"/>
  <c r="B536" i="37"/>
  <c r="B537" i="37"/>
  <c r="B538" i="37"/>
  <c r="B539" i="37"/>
  <c r="B540" i="37"/>
  <c r="B541" i="37"/>
  <c r="B542" i="37"/>
  <c r="B543" i="37"/>
  <c r="B544" i="37"/>
  <c r="B545" i="37"/>
  <c r="B546" i="37"/>
  <c r="B547" i="37"/>
  <c r="B548" i="37"/>
  <c r="B549" i="37"/>
  <c r="B550" i="37"/>
  <c r="B551" i="37"/>
  <c r="B552" i="37"/>
  <c r="B553" i="37"/>
  <c r="B554" i="37"/>
  <c r="B555" i="37"/>
  <c r="B556" i="37"/>
  <c r="B557" i="37"/>
  <c r="B558" i="37"/>
  <c r="B559" i="37"/>
  <c r="B560" i="37"/>
  <c r="B561" i="37"/>
  <c r="B562" i="37"/>
  <c r="B563" i="37"/>
  <c r="B564" i="37"/>
  <c r="B565" i="37"/>
  <c r="B566" i="37"/>
  <c r="B567" i="37"/>
  <c r="B568" i="37"/>
  <c r="B569" i="37"/>
  <c r="B570" i="37"/>
  <c r="B571" i="37"/>
  <c r="B572" i="37"/>
  <c r="B573" i="37"/>
  <c r="B574" i="37"/>
  <c r="B575" i="37"/>
  <c r="B576" i="37"/>
  <c r="B577" i="37"/>
  <c r="B578" i="37"/>
  <c r="B579" i="37"/>
  <c r="B580" i="37"/>
  <c r="B581" i="37"/>
  <c r="B582" i="37"/>
  <c r="B583" i="37"/>
  <c r="B584" i="37"/>
  <c r="B585" i="37"/>
  <c r="B586" i="37"/>
  <c r="B587" i="37"/>
  <c r="B588" i="37"/>
  <c r="B589" i="37"/>
  <c r="B590" i="37"/>
  <c r="B591" i="37"/>
  <c r="B592" i="37"/>
  <c r="B593" i="37"/>
  <c r="B594" i="37"/>
  <c r="B595" i="37"/>
  <c r="B596" i="37"/>
  <c r="B597" i="37"/>
  <c r="B598" i="37"/>
  <c r="B599" i="37"/>
  <c r="B600" i="37"/>
  <c r="B601" i="37"/>
  <c r="B602" i="37"/>
  <c r="B603" i="37"/>
  <c r="B604" i="37"/>
  <c r="B605" i="37"/>
  <c r="B606" i="37"/>
  <c r="B607" i="37"/>
  <c r="B608" i="37"/>
  <c r="B609" i="37"/>
  <c r="B610" i="37"/>
  <c r="B611" i="37"/>
  <c r="B612" i="37"/>
  <c r="B613" i="37"/>
  <c r="B614" i="37"/>
  <c r="B615" i="37"/>
  <c r="B616" i="37"/>
  <c r="B617" i="37"/>
  <c r="B618" i="37"/>
  <c r="B619" i="37"/>
  <c r="B620" i="37"/>
  <c r="B621" i="37"/>
  <c r="B622" i="37"/>
  <c r="B623" i="37"/>
  <c r="B624" i="37"/>
  <c r="B625" i="37"/>
  <c r="B626" i="37"/>
  <c r="B627" i="37"/>
  <c r="B628" i="37"/>
  <c r="B629" i="37"/>
  <c r="B630" i="37"/>
  <c r="B631" i="37"/>
  <c r="B632" i="37"/>
  <c r="B633" i="37"/>
  <c r="B634" i="37"/>
  <c r="B635" i="37"/>
  <c r="B636" i="37"/>
  <c r="B637" i="37"/>
  <c r="B638" i="37"/>
  <c r="B639" i="37"/>
  <c r="B640" i="37"/>
  <c r="B641" i="37"/>
  <c r="B642" i="37"/>
  <c r="B643" i="37"/>
  <c r="B644" i="37"/>
  <c r="B645" i="37"/>
  <c r="B646" i="37"/>
  <c r="B647" i="37"/>
  <c r="B648" i="37"/>
  <c r="B649" i="37"/>
  <c r="B650" i="37"/>
  <c r="B651" i="37"/>
  <c r="B652" i="37"/>
  <c r="B653" i="37"/>
  <c r="B654" i="37"/>
  <c r="B655" i="37"/>
  <c r="B656" i="37"/>
  <c r="B657" i="37"/>
  <c r="B658" i="37"/>
  <c r="B659" i="37"/>
  <c r="B660" i="37"/>
  <c r="B661" i="37"/>
  <c r="B662" i="37"/>
  <c r="B663" i="37"/>
  <c r="B664" i="37"/>
  <c r="B665" i="37"/>
  <c r="B666" i="37"/>
  <c r="B667" i="37"/>
  <c r="B668" i="37"/>
  <c r="B669" i="37"/>
  <c r="B670" i="37"/>
  <c r="B671" i="37"/>
  <c r="B672" i="37"/>
  <c r="B673" i="37"/>
  <c r="B674" i="37"/>
  <c r="B675" i="37"/>
  <c r="B676" i="37"/>
  <c r="B677" i="37"/>
  <c r="B678" i="37"/>
  <c r="B679" i="37"/>
  <c r="B680" i="37"/>
  <c r="B681" i="37"/>
  <c r="B682" i="37"/>
  <c r="B683" i="37"/>
  <c r="B684" i="37"/>
  <c r="B685" i="37"/>
  <c r="B686" i="37"/>
  <c r="B687" i="37"/>
  <c r="B688" i="37"/>
  <c r="B689" i="37"/>
  <c r="B690" i="37"/>
  <c r="B691" i="37"/>
  <c r="B692" i="37"/>
  <c r="B693" i="37"/>
  <c r="B694" i="37"/>
  <c r="B695" i="37"/>
  <c r="B696" i="37"/>
  <c r="B697" i="37"/>
  <c r="B698" i="37"/>
  <c r="B699" i="37"/>
  <c r="B700" i="37"/>
  <c r="B701" i="37"/>
  <c r="B702" i="37"/>
  <c r="B703" i="37"/>
  <c r="B704" i="37"/>
  <c r="B705" i="37"/>
  <c r="B706" i="37"/>
  <c r="B707" i="37"/>
  <c r="B708" i="37"/>
  <c r="B709" i="37"/>
  <c r="B710" i="37"/>
  <c r="B711" i="37"/>
  <c r="B712" i="37"/>
  <c r="B713" i="37"/>
  <c r="B714" i="37"/>
  <c r="B715" i="37"/>
  <c r="B716" i="37"/>
  <c r="B717" i="37"/>
  <c r="B718" i="37"/>
  <c r="B719" i="37"/>
  <c r="B720" i="37"/>
  <c r="B721" i="37"/>
  <c r="B722" i="37"/>
  <c r="B723" i="37"/>
  <c r="B724" i="37"/>
  <c r="B725" i="37"/>
  <c r="B726" i="37"/>
  <c r="B727" i="37"/>
  <c r="B728" i="37"/>
  <c r="B729" i="37"/>
  <c r="B730" i="37"/>
  <c r="B731" i="37"/>
  <c r="B732" i="37"/>
  <c r="B733" i="37"/>
  <c r="B734" i="37"/>
  <c r="B735" i="37"/>
  <c r="B736" i="37"/>
  <c r="B737" i="37"/>
  <c r="B738" i="37"/>
  <c r="B739" i="37"/>
  <c r="B740" i="37"/>
  <c r="B741" i="37"/>
  <c r="B742" i="37"/>
  <c r="B743" i="37"/>
  <c r="B744" i="37"/>
  <c r="B745" i="37"/>
  <c r="B746" i="37"/>
  <c r="B747" i="37"/>
  <c r="B748" i="37"/>
  <c r="B749" i="37"/>
  <c r="B750" i="37"/>
  <c r="B751" i="37"/>
  <c r="B752" i="37"/>
  <c r="B753" i="37"/>
  <c r="B754" i="37"/>
  <c r="B755" i="37"/>
  <c r="B756" i="37"/>
  <c r="B757" i="37"/>
  <c r="B758" i="37"/>
  <c r="B759" i="37"/>
  <c r="B760" i="37"/>
  <c r="B761" i="37"/>
  <c r="B762" i="37"/>
  <c r="B763" i="37"/>
  <c r="B764" i="37"/>
  <c r="B765" i="37"/>
  <c r="B766" i="37"/>
  <c r="B767" i="37"/>
  <c r="B768" i="37"/>
  <c r="B769" i="37"/>
  <c r="B770" i="37"/>
  <c r="B771" i="37"/>
  <c r="B772" i="37"/>
  <c r="B773" i="37"/>
  <c r="B774" i="37"/>
  <c r="B775" i="37"/>
  <c r="B776" i="37"/>
  <c r="B777" i="37"/>
  <c r="B778" i="37"/>
  <c r="B779" i="37"/>
  <c r="B780" i="37"/>
  <c r="B781" i="37"/>
  <c r="B782" i="37"/>
  <c r="B783" i="37"/>
  <c r="B784" i="37"/>
  <c r="B785" i="37"/>
  <c r="B786" i="37"/>
  <c r="B787" i="37"/>
  <c r="B788" i="37"/>
  <c r="B789" i="37"/>
  <c r="B790" i="37"/>
  <c r="B791" i="37"/>
  <c r="B792" i="37"/>
  <c r="B793" i="37"/>
  <c r="B794" i="37"/>
  <c r="B795" i="37"/>
  <c r="B796" i="37"/>
  <c r="B797" i="37"/>
  <c r="B798" i="37"/>
  <c r="B799" i="37"/>
  <c r="B800" i="37"/>
  <c r="B801" i="37"/>
  <c r="B802" i="37"/>
  <c r="B803" i="37"/>
  <c r="B804" i="37"/>
  <c r="B805" i="37"/>
  <c r="B806" i="37"/>
  <c r="B807" i="37"/>
  <c r="B808" i="37"/>
  <c r="B809" i="37"/>
  <c r="B810" i="37"/>
  <c r="B811" i="37"/>
  <c r="B812" i="37"/>
  <c r="B813" i="37"/>
  <c r="B814" i="37"/>
  <c r="B815" i="37"/>
  <c r="B816" i="37"/>
  <c r="B817" i="37"/>
  <c r="B818" i="37"/>
  <c r="B819" i="37"/>
  <c r="B820" i="37"/>
  <c r="B821" i="37"/>
  <c r="B822" i="37"/>
  <c r="B823" i="37"/>
  <c r="B824" i="37"/>
  <c r="B825" i="37"/>
  <c r="B826" i="37"/>
  <c r="B827" i="37"/>
  <c r="B828" i="37"/>
  <c r="B829" i="37"/>
  <c r="B830" i="37"/>
  <c r="B831" i="37"/>
  <c r="B832" i="37"/>
  <c r="B833" i="37"/>
  <c r="B834" i="37"/>
  <c r="B835" i="37"/>
  <c r="B836" i="37"/>
  <c r="B837" i="37"/>
  <c r="B838" i="37"/>
  <c r="B839" i="37"/>
  <c r="B840" i="37"/>
  <c r="B841" i="37"/>
  <c r="B842" i="37"/>
  <c r="B843" i="37"/>
  <c r="B844" i="37"/>
  <c r="B845" i="37"/>
  <c r="B846" i="37"/>
  <c r="B847" i="37"/>
  <c r="B848" i="37"/>
  <c r="B849" i="37"/>
  <c r="B850" i="37"/>
  <c r="B851" i="37"/>
  <c r="B852" i="37"/>
  <c r="B853" i="37"/>
  <c r="B854" i="37"/>
  <c r="B855" i="37"/>
  <c r="B856" i="37"/>
  <c r="B857" i="37"/>
  <c r="B858" i="37"/>
  <c r="B859" i="37"/>
  <c r="B860" i="37"/>
  <c r="B861" i="37"/>
  <c r="B862" i="37"/>
  <c r="B863" i="37"/>
  <c r="B864" i="37"/>
  <c r="B865" i="37"/>
  <c r="B866" i="37"/>
  <c r="B867" i="37"/>
  <c r="B868" i="37"/>
  <c r="B869" i="37"/>
  <c r="B870" i="37"/>
  <c r="B871" i="37"/>
  <c r="B872" i="37"/>
  <c r="B873" i="37"/>
  <c r="B874" i="37"/>
  <c r="B875" i="37"/>
  <c r="B876" i="37"/>
  <c r="B877" i="37"/>
  <c r="B878" i="37"/>
  <c r="B879" i="37"/>
  <c r="B880" i="37"/>
  <c r="B881" i="37"/>
  <c r="B882" i="37"/>
  <c r="B883" i="37"/>
  <c r="B884" i="37"/>
  <c r="B885" i="37"/>
  <c r="B886" i="37"/>
  <c r="B887" i="37"/>
  <c r="B888" i="37"/>
  <c r="B889" i="37"/>
  <c r="B890" i="37"/>
  <c r="B891" i="37"/>
  <c r="B892" i="37"/>
  <c r="B893" i="37"/>
  <c r="B894" i="37"/>
  <c r="B895" i="37"/>
  <c r="B896" i="37"/>
  <c r="B897" i="37"/>
  <c r="B898" i="37"/>
  <c r="B899" i="37"/>
  <c r="B900" i="37"/>
  <c r="B901" i="37"/>
  <c r="B902" i="37"/>
  <c r="B903" i="37"/>
  <c r="B904" i="37"/>
  <c r="B905" i="37"/>
  <c r="B906" i="37"/>
  <c r="B907" i="37"/>
  <c r="B908" i="37"/>
  <c r="B909" i="37"/>
  <c r="B910" i="37"/>
  <c r="B911" i="37"/>
  <c r="B912" i="37"/>
  <c r="B913" i="37"/>
  <c r="B914" i="37"/>
  <c r="B915" i="37"/>
  <c r="B916" i="37"/>
  <c r="B917" i="37"/>
  <c r="B918" i="37"/>
  <c r="B919" i="37"/>
  <c r="B920" i="37"/>
  <c r="B921" i="37"/>
  <c r="B922" i="37"/>
  <c r="B923" i="37"/>
  <c r="B924" i="37"/>
  <c r="B925" i="37"/>
  <c r="B926" i="37"/>
  <c r="B927" i="37"/>
  <c r="B928" i="37"/>
  <c r="B929" i="37"/>
  <c r="B930" i="37"/>
  <c r="B931" i="37"/>
  <c r="B932" i="37"/>
  <c r="B933" i="37"/>
  <c r="B934" i="37"/>
  <c r="B935" i="37"/>
  <c r="B936" i="37"/>
  <c r="B937" i="37"/>
  <c r="B938" i="37"/>
  <c r="B939" i="37"/>
  <c r="B940" i="37"/>
  <c r="B941" i="37"/>
  <c r="B942" i="37"/>
  <c r="B943" i="37"/>
  <c r="B944" i="37"/>
  <c r="B945" i="37"/>
  <c r="B946" i="37"/>
  <c r="B947" i="37"/>
  <c r="B948" i="37"/>
  <c r="B949" i="37"/>
  <c r="B950" i="37"/>
  <c r="B951" i="37"/>
  <c r="B952" i="37"/>
  <c r="B953" i="37"/>
  <c r="B954" i="37"/>
  <c r="B955" i="37"/>
  <c r="B956" i="37"/>
  <c r="B957" i="37"/>
  <c r="B958" i="37"/>
  <c r="B959" i="37"/>
  <c r="B960" i="37"/>
  <c r="B961" i="37"/>
  <c r="B962" i="37"/>
  <c r="B963" i="37"/>
  <c r="B964" i="37"/>
  <c r="B965" i="37"/>
  <c r="B966" i="37"/>
  <c r="B967" i="37"/>
  <c r="B968" i="37"/>
  <c r="B969" i="37"/>
  <c r="B970" i="37"/>
  <c r="B971" i="37"/>
  <c r="B972" i="37"/>
  <c r="B973" i="37"/>
  <c r="B974" i="37"/>
  <c r="B975" i="37"/>
  <c r="B976" i="37"/>
  <c r="B977" i="37"/>
  <c r="B978" i="37"/>
  <c r="B979" i="37"/>
  <c r="B980" i="37"/>
  <c r="B981" i="37"/>
  <c r="B982" i="37"/>
  <c r="B983" i="37"/>
  <c r="B984" i="37"/>
  <c r="B985" i="37"/>
  <c r="B986" i="37"/>
  <c r="B987" i="37"/>
  <c r="B988" i="37"/>
  <c r="B989" i="37"/>
  <c r="B990" i="37"/>
  <c r="B991" i="37"/>
  <c r="B992" i="37"/>
  <c r="B993" i="37"/>
  <c r="B994" i="37"/>
  <c r="B995" i="37"/>
  <c r="B996" i="37"/>
  <c r="B997" i="37"/>
  <c r="B998" i="37"/>
  <c r="B999" i="37"/>
  <c r="B1000" i="37"/>
  <c r="B1001" i="37"/>
  <c r="B1002" i="37"/>
  <c r="B1003" i="37"/>
  <c r="B1004" i="37"/>
  <c r="B1005" i="37"/>
  <c r="B1006" i="37"/>
  <c r="B1007" i="37"/>
  <c r="B1008" i="37"/>
  <c r="B1009" i="37"/>
  <c r="B1010" i="37"/>
  <c r="B1011" i="37"/>
  <c r="B1012" i="37"/>
  <c r="B1013" i="37"/>
  <c r="B1014" i="37"/>
  <c r="B1015" i="37"/>
  <c r="B1016" i="37"/>
  <c r="B1017" i="37"/>
  <c r="B1018" i="37"/>
  <c r="B1019" i="37"/>
  <c r="B1020" i="37"/>
  <c r="B1021" i="37"/>
  <c r="B1022" i="37"/>
  <c r="B1023" i="37"/>
  <c r="B1024" i="37"/>
  <c r="B1025" i="37"/>
  <c r="B1026" i="37"/>
  <c r="B1027" i="37"/>
  <c r="B1028" i="37"/>
  <c r="B1029" i="37"/>
  <c r="B1030" i="37"/>
  <c r="B1031" i="37"/>
  <c r="B1032" i="37"/>
  <c r="B1033" i="37"/>
  <c r="B1034" i="37"/>
  <c r="B1035" i="37"/>
  <c r="B1036" i="37"/>
  <c r="B1037" i="37"/>
  <c r="B1038" i="37"/>
  <c r="B1039" i="37"/>
  <c r="B1040" i="37"/>
  <c r="B1041" i="37"/>
  <c r="B1042" i="37"/>
  <c r="B1043" i="37"/>
  <c r="B1044" i="37"/>
  <c r="B1045" i="37"/>
  <c r="B1046" i="37"/>
  <c r="B1047" i="37"/>
  <c r="B1048" i="37"/>
  <c r="B1049" i="37"/>
  <c r="B1050" i="37"/>
  <c r="B1051" i="37"/>
  <c r="B1052" i="37"/>
  <c r="B1053" i="37"/>
  <c r="B1054" i="37"/>
  <c r="B1055" i="37"/>
  <c r="B1056" i="37"/>
  <c r="B1057" i="37"/>
  <c r="B1058" i="37"/>
  <c r="B1059" i="37"/>
  <c r="B1060" i="37"/>
  <c r="B1061" i="37"/>
  <c r="B1062" i="37"/>
  <c r="B1063" i="37"/>
  <c r="B1064" i="37"/>
  <c r="B1065" i="37"/>
  <c r="B1066" i="37"/>
  <c r="B1067" i="37"/>
  <c r="B1068" i="37"/>
  <c r="B1069" i="37"/>
  <c r="B1070" i="37"/>
  <c r="B1071" i="37"/>
  <c r="B1072" i="37"/>
  <c r="B1073" i="37"/>
  <c r="B1074" i="37"/>
  <c r="B1075" i="37"/>
  <c r="B1076" i="37"/>
  <c r="B1077" i="37"/>
  <c r="B1078" i="37"/>
  <c r="B1079" i="37"/>
  <c r="B1080" i="37"/>
  <c r="B1081" i="37"/>
  <c r="B1082" i="37"/>
  <c r="B1083" i="37"/>
  <c r="B1084" i="37"/>
  <c r="B1085" i="37"/>
  <c r="B1086" i="37"/>
  <c r="B1087" i="37"/>
  <c r="B1088" i="37"/>
  <c r="B1089" i="37"/>
  <c r="B1090" i="37"/>
  <c r="B1091" i="37"/>
  <c r="B1092" i="37"/>
  <c r="B1093" i="37"/>
  <c r="B1094" i="37"/>
  <c r="B1095" i="37"/>
  <c r="B1096" i="37"/>
  <c r="B1097" i="37"/>
  <c r="B1098" i="37"/>
  <c r="B1099" i="37"/>
  <c r="B1100" i="37"/>
  <c r="B1101" i="37"/>
  <c r="B1102" i="37"/>
  <c r="B1103" i="37"/>
  <c r="B1104" i="37"/>
  <c r="B1105" i="37"/>
  <c r="B1106" i="37"/>
  <c r="B1107" i="37"/>
  <c r="B1108" i="37"/>
  <c r="B1109" i="37"/>
  <c r="B1110" i="37"/>
  <c r="B1111" i="37"/>
  <c r="B1112" i="37"/>
  <c r="B1113" i="37"/>
  <c r="B1114" i="37"/>
  <c r="B1115" i="37"/>
  <c r="B1116" i="37"/>
  <c r="B1117" i="37"/>
  <c r="B1118" i="37"/>
  <c r="B1119" i="37"/>
  <c r="B1120" i="37"/>
  <c r="B1121" i="37"/>
  <c r="B1122" i="37"/>
  <c r="B1123" i="37"/>
  <c r="B1124" i="37"/>
  <c r="B1125" i="37"/>
  <c r="B1126" i="37"/>
  <c r="B1127" i="37"/>
  <c r="B1128" i="37"/>
  <c r="B1129" i="37"/>
  <c r="B1130" i="37"/>
  <c r="B1131" i="37"/>
  <c r="B1132" i="37"/>
  <c r="B1133" i="37"/>
  <c r="B1134" i="37"/>
  <c r="B1135" i="37"/>
  <c r="B1136" i="37"/>
  <c r="B1137" i="37"/>
  <c r="B1138" i="37"/>
  <c r="B1139" i="37"/>
  <c r="B1140" i="37"/>
  <c r="B1141" i="37"/>
  <c r="B1142" i="37"/>
  <c r="B1143" i="37"/>
  <c r="B1144" i="37"/>
  <c r="B1145" i="37"/>
  <c r="B1146" i="37"/>
  <c r="B1147" i="37"/>
  <c r="B1148" i="37"/>
  <c r="B1149" i="37"/>
  <c r="B1150" i="37"/>
  <c r="B1151" i="37"/>
  <c r="B1152" i="37"/>
  <c r="B1153" i="37"/>
  <c r="B1154" i="37"/>
  <c r="B1155" i="37"/>
  <c r="B1156" i="37"/>
  <c r="B1157" i="37"/>
  <c r="B1158" i="37"/>
  <c r="B1159" i="37"/>
  <c r="B1160" i="37"/>
  <c r="B1161" i="37"/>
  <c r="B1162" i="37"/>
  <c r="B1163" i="37"/>
  <c r="B1164" i="37"/>
  <c r="B1165" i="37"/>
  <c r="B1166" i="37"/>
  <c r="B1167" i="37"/>
  <c r="B1168" i="37"/>
  <c r="B1169" i="37"/>
  <c r="B1170" i="37"/>
  <c r="B1171" i="37"/>
  <c r="B1172" i="37"/>
  <c r="B1173" i="37"/>
  <c r="B1174" i="37"/>
  <c r="B1175" i="37"/>
  <c r="B1176" i="37"/>
  <c r="B1177" i="37"/>
  <c r="B1178" i="37"/>
  <c r="B1179" i="37"/>
  <c r="B1180" i="37"/>
  <c r="E1180" i="37" s="1"/>
  <c r="B1181" i="37"/>
  <c r="B1182" i="37"/>
  <c r="B1183" i="37"/>
  <c r="B1184" i="37"/>
  <c r="B1185" i="37"/>
  <c r="B1186" i="37"/>
  <c r="B1187" i="37"/>
  <c r="B1188" i="37"/>
  <c r="E1188" i="37" s="1"/>
  <c r="G1188" i="37" s="1"/>
  <c r="B1189" i="37"/>
  <c r="B1190" i="37"/>
  <c r="B1191" i="37"/>
  <c r="B1192" i="37"/>
  <c r="B1193" i="37"/>
  <c r="B1194" i="37"/>
  <c r="B1195" i="37"/>
  <c r="B1196" i="37"/>
  <c r="E1196" i="37" s="1"/>
  <c r="B1197" i="37"/>
  <c r="B1198" i="37"/>
  <c r="B1199" i="37"/>
  <c r="B1200" i="37"/>
  <c r="B1201" i="37"/>
  <c r="B1202" i="37"/>
  <c r="B1203" i="37"/>
  <c r="B1204" i="37"/>
  <c r="E1204" i="37" s="1"/>
  <c r="B1205" i="37"/>
  <c r="B1206" i="37"/>
  <c r="B1207" i="37"/>
  <c r="B1208" i="37"/>
  <c r="B1209" i="37"/>
  <c r="B1210" i="37"/>
  <c r="B1211" i="37"/>
  <c r="B1212" i="37"/>
  <c r="E1212" i="37" s="1"/>
  <c r="G1212" i="37" s="1"/>
  <c r="B1213" i="37"/>
  <c r="B1214" i="37"/>
  <c r="B1215" i="37"/>
  <c r="B1216" i="37"/>
  <c r="B1217" i="37"/>
  <c r="B1218" i="37"/>
  <c r="B1219" i="37"/>
  <c r="B1220" i="37"/>
  <c r="E1220" i="37" s="1"/>
  <c r="G1220" i="37" s="1"/>
  <c r="B1221" i="37"/>
  <c r="B1222" i="37"/>
  <c r="B1223" i="37"/>
  <c r="B1224" i="37"/>
  <c r="B1225" i="37"/>
  <c r="B1226" i="37"/>
  <c r="B1227" i="37"/>
  <c r="B1228" i="37"/>
  <c r="E1228" i="37" s="1"/>
  <c r="G1228" i="37" s="1"/>
  <c r="B1229" i="37"/>
  <c r="B1230" i="37"/>
  <c r="F1230" i="37" s="1"/>
  <c r="B1231" i="37"/>
  <c r="B1232" i="37"/>
  <c r="F1232" i="37" s="1"/>
  <c r="B1233" i="37"/>
  <c r="B1234" i="37"/>
  <c r="F1234" i="37" s="1"/>
  <c r="B1235" i="37"/>
  <c r="B1236" i="37"/>
  <c r="F1236" i="37" s="1"/>
  <c r="B1237" i="37"/>
  <c r="B1238" i="37"/>
  <c r="F1238" i="37" s="1"/>
  <c r="B1239" i="37"/>
  <c r="B1240" i="37"/>
  <c r="F1240" i="37" s="1"/>
  <c r="B1241" i="37"/>
  <c r="B1242" i="37"/>
  <c r="F1242" i="37" s="1"/>
  <c r="B1243" i="37"/>
  <c r="B1244" i="37"/>
  <c r="F1244" i="37" s="1"/>
  <c r="B1245" i="37"/>
  <c r="B1246" i="37"/>
  <c r="F1246" i="37" s="1"/>
  <c r="B1247" i="37"/>
  <c r="B1248" i="37"/>
  <c r="F1248" i="37" s="1"/>
  <c r="B1249" i="37"/>
  <c r="B1250" i="37"/>
  <c r="F1250" i="37" s="1"/>
  <c r="B1251" i="37"/>
  <c r="B1252" i="37"/>
  <c r="F1252" i="37" s="1"/>
  <c r="B1253" i="37"/>
  <c r="B1254" i="37"/>
  <c r="F1254" i="37" s="1"/>
  <c r="B1255" i="37"/>
  <c r="B1256" i="37"/>
  <c r="F1256" i="37" s="1"/>
  <c r="B1257" i="37"/>
  <c r="B1258" i="37"/>
  <c r="F1258" i="37" s="1"/>
  <c r="B1259" i="37"/>
  <c r="B1260" i="37"/>
  <c r="F1260" i="37" s="1"/>
  <c r="B1261" i="37"/>
  <c r="B1262" i="37"/>
  <c r="F1262" i="37" s="1"/>
  <c r="B1263" i="37"/>
  <c r="B1264" i="37"/>
  <c r="F1264" i="37" s="1"/>
  <c r="B1265" i="37"/>
  <c r="B1266" i="37"/>
  <c r="F1266" i="37" s="1"/>
  <c r="B1267" i="37"/>
  <c r="B1268" i="37"/>
  <c r="F1268" i="37" s="1"/>
  <c r="B1269" i="37"/>
  <c r="B1270" i="37"/>
  <c r="F1270" i="37" s="1"/>
  <c r="B1271" i="37"/>
  <c r="B1272" i="37"/>
  <c r="F1272" i="37" s="1"/>
  <c r="B1273" i="37"/>
  <c r="B1274" i="37"/>
  <c r="F1274" i="37" s="1"/>
  <c r="B1275" i="37"/>
  <c r="B1276" i="37"/>
  <c r="F1276" i="37" s="1"/>
  <c r="B1277" i="37"/>
  <c r="B1278" i="37"/>
  <c r="F1278" i="37" s="1"/>
  <c r="B1279" i="37"/>
  <c r="B1280" i="37"/>
  <c r="F1280" i="37" s="1"/>
  <c r="B1281" i="37"/>
  <c r="B1282" i="37"/>
  <c r="F1282" i="37" s="1"/>
  <c r="B1283" i="37"/>
  <c r="B1284" i="37"/>
  <c r="F1284" i="37" s="1"/>
  <c r="B1285" i="37"/>
  <c r="B1286" i="37"/>
  <c r="F1286" i="37" s="1"/>
  <c r="B1287" i="37"/>
  <c r="B1288" i="37"/>
  <c r="F1288" i="37" s="1"/>
  <c r="B1289" i="37"/>
  <c r="B1290" i="37"/>
  <c r="F1290" i="37" s="1"/>
  <c r="B1291" i="37"/>
  <c r="B1292" i="37"/>
  <c r="F1292" i="37" s="1"/>
  <c r="B1293" i="37"/>
  <c r="B1294" i="37"/>
  <c r="F1294" i="37" s="1"/>
  <c r="B1295" i="37"/>
  <c r="B1296" i="37"/>
  <c r="F1296" i="37" s="1"/>
  <c r="B1297" i="37"/>
  <c r="B1298" i="37"/>
  <c r="F1298" i="37" s="1"/>
  <c r="B1299" i="37"/>
  <c r="B1300" i="37"/>
  <c r="F1300" i="37" s="1"/>
  <c r="B1301" i="37"/>
  <c r="B1302" i="37"/>
  <c r="F1302" i="37" s="1"/>
  <c r="B1303" i="37"/>
  <c r="B1304" i="37"/>
  <c r="F1304" i="37" s="1"/>
  <c r="B1305" i="37"/>
  <c r="B1306" i="37"/>
  <c r="F1306" i="37" s="1"/>
  <c r="B1307" i="37"/>
  <c r="B1308" i="37"/>
  <c r="F1308" i="37" s="1"/>
  <c r="B1309" i="37"/>
  <c r="B1310" i="37"/>
  <c r="F1310" i="37" s="1"/>
  <c r="B1311" i="37"/>
  <c r="B1312" i="37"/>
  <c r="F1312" i="37" s="1"/>
  <c r="B1313" i="37"/>
  <c r="B1314" i="37"/>
  <c r="F1314" i="37" s="1"/>
  <c r="B1315" i="37"/>
  <c r="B1316" i="37"/>
  <c r="F1316" i="37" s="1"/>
  <c r="B1317" i="37"/>
  <c r="B1318" i="37"/>
  <c r="F1318" i="37" s="1"/>
  <c r="B1319" i="37"/>
  <c r="B1320" i="37"/>
  <c r="F1320" i="37" s="1"/>
  <c r="B1321" i="37"/>
  <c r="B1322" i="37"/>
  <c r="F1322" i="37" s="1"/>
  <c r="B1323" i="37"/>
  <c r="B1324" i="37"/>
  <c r="F1324" i="37" s="1"/>
  <c r="B1325" i="37"/>
  <c r="B1326" i="37"/>
  <c r="F1326" i="37" s="1"/>
  <c r="B1327" i="37"/>
  <c r="B1328" i="37"/>
  <c r="F1328" i="37" s="1"/>
  <c r="B1329" i="37"/>
  <c r="B1330" i="37"/>
  <c r="F1330" i="37" s="1"/>
  <c r="B1331" i="37"/>
  <c r="B1332" i="37"/>
  <c r="F1332" i="37" s="1"/>
  <c r="B1333" i="37"/>
  <c r="B1334" i="37"/>
  <c r="F1334" i="37" s="1"/>
  <c r="B1335" i="37"/>
  <c r="B1336" i="37"/>
  <c r="F1336" i="37" s="1"/>
  <c r="B1337" i="37"/>
  <c r="B1338" i="37"/>
  <c r="F1338" i="37" s="1"/>
  <c r="B1339" i="37"/>
  <c r="B1340" i="37"/>
  <c r="F1340" i="37" s="1"/>
  <c r="B1341" i="37"/>
  <c r="B1342" i="37"/>
  <c r="F1342" i="37" s="1"/>
  <c r="B1343" i="37"/>
  <c r="B1344" i="37"/>
  <c r="F1344" i="37" s="1"/>
  <c r="B1345" i="37"/>
  <c r="B1346" i="37"/>
  <c r="F1346" i="37" s="1"/>
  <c r="B1347" i="37"/>
  <c r="B1348" i="37"/>
  <c r="F1348" i="37" s="1"/>
  <c r="B1349" i="37"/>
  <c r="B1350" i="37"/>
  <c r="F1350" i="37" s="1"/>
  <c r="B1351" i="37"/>
  <c r="B1352" i="37"/>
  <c r="F1352" i="37" s="1"/>
  <c r="B1353" i="37"/>
  <c r="B1354" i="37"/>
  <c r="F1354" i="37" s="1"/>
  <c r="B1355" i="37"/>
  <c r="B1356" i="37"/>
  <c r="F1356" i="37" s="1"/>
  <c r="B1357" i="37"/>
  <c r="B1358" i="37"/>
  <c r="F1358" i="37" s="1"/>
  <c r="B1359" i="37"/>
  <c r="B1360" i="37"/>
  <c r="F1360" i="37" s="1"/>
  <c r="B1361" i="37"/>
  <c r="B1362" i="37"/>
  <c r="F1362" i="37" s="1"/>
  <c r="B1363" i="37"/>
  <c r="B1364" i="37"/>
  <c r="F1364" i="37" s="1"/>
  <c r="B1365" i="37"/>
  <c r="B1366" i="37"/>
  <c r="F1366" i="37" s="1"/>
  <c r="B1367" i="37"/>
  <c r="B1368" i="37"/>
  <c r="F1368" i="37" s="1"/>
  <c r="B1369" i="37"/>
  <c r="B1370" i="37"/>
  <c r="F1370" i="37" s="1"/>
  <c r="B1371" i="37"/>
  <c r="B1372" i="37"/>
  <c r="F1372" i="37" s="1"/>
  <c r="B1373" i="37"/>
  <c r="B1374" i="37"/>
  <c r="F1374" i="37" s="1"/>
  <c r="B1375" i="37"/>
  <c r="B1376" i="37"/>
  <c r="F1376" i="37" s="1"/>
  <c r="B1377" i="37"/>
  <c r="B1378" i="37"/>
  <c r="F1378" i="37" s="1"/>
  <c r="B1379" i="37"/>
  <c r="B1380" i="37"/>
  <c r="F1380" i="37" s="1"/>
  <c r="B1381" i="37"/>
  <c r="B1382" i="37"/>
  <c r="F1382" i="37" s="1"/>
  <c r="B1383" i="37"/>
  <c r="B1384" i="37"/>
  <c r="F1384" i="37" s="1"/>
  <c r="B1385" i="37"/>
  <c r="B1386" i="37"/>
  <c r="F1386" i="37" s="1"/>
  <c r="B1387" i="37"/>
  <c r="B1388" i="37"/>
  <c r="F1388" i="37" s="1"/>
  <c r="B1389" i="37"/>
  <c r="B1390" i="37"/>
  <c r="F1390" i="37" s="1"/>
  <c r="B1391" i="37"/>
  <c r="B1392" i="37"/>
  <c r="F1392" i="37" s="1"/>
  <c r="B1393" i="37"/>
  <c r="B1394" i="37"/>
  <c r="F1394" i="37" s="1"/>
  <c r="B1395" i="37"/>
  <c r="B1396" i="37"/>
  <c r="F1396" i="37" s="1"/>
  <c r="B1397" i="37"/>
  <c r="B1398" i="37"/>
  <c r="F1398" i="37" s="1"/>
  <c r="B1399" i="37"/>
  <c r="B1400" i="37"/>
  <c r="F1400" i="37" s="1"/>
  <c r="B1401" i="37"/>
  <c r="B1402" i="37"/>
  <c r="F1402" i="37" s="1"/>
  <c r="B1403" i="37"/>
  <c r="B1404" i="37"/>
  <c r="F1404" i="37" s="1"/>
  <c r="B1405" i="37"/>
  <c r="B1406" i="37"/>
  <c r="F1406" i="37" s="1"/>
  <c r="B1407" i="37"/>
  <c r="B1408" i="37"/>
  <c r="F1408" i="37" s="1"/>
  <c r="B1409" i="37"/>
  <c r="B1410" i="37"/>
  <c r="F1410" i="37" s="1"/>
  <c r="B1411" i="37"/>
  <c r="B1412" i="37"/>
  <c r="F1412" i="37" s="1"/>
  <c r="B1413" i="37"/>
  <c r="B1414" i="37"/>
  <c r="F1414" i="37" s="1"/>
  <c r="B1415" i="37"/>
  <c r="B1416" i="37"/>
  <c r="F1416" i="37" s="1"/>
  <c r="B1417" i="37"/>
  <c r="B1418" i="37"/>
  <c r="F1418" i="37" s="1"/>
  <c r="B1419" i="37"/>
  <c r="B1420" i="37"/>
  <c r="F1420" i="37" s="1"/>
  <c r="B1421" i="37"/>
  <c r="B1422" i="37"/>
  <c r="F1422" i="37" s="1"/>
  <c r="B1423" i="37"/>
  <c r="B1424" i="37"/>
  <c r="F1424" i="37" s="1"/>
  <c r="B1425" i="37"/>
  <c r="B1426" i="37"/>
  <c r="F1426" i="37" s="1"/>
  <c r="B1427" i="37"/>
  <c r="B1428" i="37"/>
  <c r="F1428" i="37" s="1"/>
  <c r="B1429" i="37"/>
  <c r="B1430" i="37"/>
  <c r="F1430" i="37" s="1"/>
  <c r="B1431" i="37"/>
  <c r="B1432" i="37"/>
  <c r="F1432" i="37" s="1"/>
  <c r="B1433" i="37"/>
  <c r="B1434" i="37"/>
  <c r="F1434" i="37" s="1"/>
  <c r="B1435" i="37"/>
  <c r="B1436" i="37"/>
  <c r="F1436" i="37" s="1"/>
  <c r="B1437" i="37"/>
  <c r="B1438" i="37"/>
  <c r="F1438" i="37" s="1"/>
  <c r="B1439" i="37"/>
  <c r="B1440" i="37"/>
  <c r="F1440" i="37" s="1"/>
  <c r="B1441" i="37"/>
  <c r="B1442" i="37"/>
  <c r="F1442" i="37" s="1"/>
  <c r="B1443" i="37"/>
  <c r="B1444" i="37"/>
  <c r="F1444" i="37" s="1"/>
  <c r="B1445" i="37"/>
  <c r="B1446" i="37"/>
  <c r="F1446" i="37" s="1"/>
  <c r="B1447" i="37"/>
  <c r="B1448" i="37"/>
  <c r="F1448" i="37" s="1"/>
  <c r="B1449" i="37"/>
  <c r="B1450" i="37"/>
  <c r="F1450" i="37" s="1"/>
  <c r="B1451" i="37"/>
  <c r="B1452" i="37"/>
  <c r="F1452" i="37" s="1"/>
  <c r="B1453" i="37"/>
  <c r="B1454" i="37"/>
  <c r="F1454" i="37" s="1"/>
  <c r="B1455" i="37"/>
  <c r="B1456" i="37"/>
  <c r="F1456" i="37" s="1"/>
  <c r="B1457" i="37"/>
  <c r="B1458" i="37"/>
  <c r="F1458" i="37" s="1"/>
  <c r="B1459" i="37"/>
  <c r="B1460" i="37"/>
  <c r="F1460" i="37" s="1"/>
  <c r="B1461" i="37"/>
  <c r="B1462" i="37"/>
  <c r="F1462" i="37" s="1"/>
  <c r="B1463" i="37"/>
  <c r="B1464" i="37"/>
  <c r="F1464" i="37" s="1"/>
  <c r="B1465" i="37"/>
  <c r="B1466" i="37"/>
  <c r="F1466" i="37" s="1"/>
  <c r="B1467" i="37"/>
  <c r="B1468" i="37"/>
  <c r="F1468" i="37" s="1"/>
  <c r="B1469" i="37"/>
  <c r="B1470" i="37"/>
  <c r="F1470" i="37" s="1"/>
  <c r="B1471" i="37"/>
  <c r="B1472" i="37"/>
  <c r="F1472" i="37" s="1"/>
  <c r="B1473" i="37"/>
  <c r="B1474" i="37"/>
  <c r="F1474" i="37" s="1"/>
  <c r="B1475" i="37"/>
  <c r="B1476" i="37"/>
  <c r="F1476" i="37" s="1"/>
  <c r="B1477" i="37"/>
  <c r="B1478" i="37"/>
  <c r="F1478" i="37" s="1"/>
  <c r="B1479" i="37"/>
  <c r="B1480" i="37"/>
  <c r="F1480" i="37" s="1"/>
  <c r="B1481" i="37"/>
  <c r="B1482" i="37"/>
  <c r="F1482" i="37" s="1"/>
  <c r="B1483" i="37"/>
  <c r="B1484" i="37"/>
  <c r="F1484" i="37" s="1"/>
  <c r="B1485" i="37"/>
  <c r="B1486" i="37"/>
  <c r="F1486" i="37" s="1"/>
  <c r="B1487" i="37"/>
  <c r="B1488" i="37"/>
  <c r="F1488" i="37" s="1"/>
  <c r="B1489" i="37"/>
  <c r="B1490" i="37"/>
  <c r="F1490" i="37" s="1"/>
  <c r="B1491" i="37"/>
  <c r="B1492" i="37"/>
  <c r="F1492" i="37" s="1"/>
  <c r="B1493" i="37"/>
  <c r="B1494" i="37"/>
  <c r="F1494" i="37" s="1"/>
  <c r="B1495" i="37"/>
  <c r="B1496" i="37"/>
  <c r="F1496" i="37" s="1"/>
  <c r="B1497" i="37"/>
  <c r="B1498" i="37"/>
  <c r="F1498" i="37" s="1"/>
  <c r="B1499" i="37"/>
  <c r="B1500" i="37"/>
  <c r="F1500" i="37" s="1"/>
  <c r="B1501" i="37"/>
  <c r="B1502" i="37"/>
  <c r="F1502" i="37" s="1"/>
  <c r="B1503" i="37"/>
  <c r="B1504" i="37"/>
  <c r="F1504" i="37" s="1"/>
  <c r="B1505" i="37"/>
  <c r="B1506" i="37"/>
  <c r="F1506" i="37" s="1"/>
  <c r="B1507" i="37"/>
  <c r="B1508" i="37"/>
  <c r="F1508" i="37" s="1"/>
  <c r="B1509" i="37"/>
  <c r="B1510" i="37"/>
  <c r="F1510" i="37" s="1"/>
  <c r="B1511" i="37"/>
  <c r="B1512" i="37"/>
  <c r="F1512" i="37" s="1"/>
  <c r="B1513" i="37"/>
  <c r="B1514" i="37"/>
  <c r="F1514" i="37" s="1"/>
  <c r="B1515" i="37"/>
  <c r="B1516" i="37"/>
  <c r="F1516" i="37" s="1"/>
  <c r="B1517" i="37"/>
  <c r="B1518" i="37"/>
  <c r="F1518" i="37" s="1"/>
  <c r="B1519" i="37"/>
  <c r="B1520" i="37"/>
  <c r="F1520" i="37" s="1"/>
  <c r="B1521" i="37"/>
  <c r="B1522" i="37"/>
  <c r="F1522" i="37" s="1"/>
  <c r="B1523" i="37"/>
  <c r="B1524" i="37"/>
  <c r="F1524" i="37" s="1"/>
  <c r="B1525" i="37"/>
  <c r="B1526" i="37"/>
  <c r="F1526" i="37" s="1"/>
  <c r="B1527" i="37"/>
  <c r="B1528" i="37"/>
  <c r="F1528" i="37" s="1"/>
  <c r="B1529" i="37"/>
  <c r="B1530" i="37"/>
  <c r="F1530" i="37" s="1"/>
  <c r="B1531" i="37"/>
  <c r="B1532" i="37"/>
  <c r="F1532" i="37" s="1"/>
  <c r="B1533" i="37"/>
  <c r="B1534" i="37"/>
  <c r="F1534" i="37" s="1"/>
  <c r="B1535" i="37"/>
  <c r="B1536" i="37"/>
  <c r="F1536" i="37" s="1"/>
  <c r="B1537" i="37"/>
  <c r="B1538" i="37"/>
  <c r="F1538" i="37" s="1"/>
  <c r="B1539" i="37"/>
  <c r="B1540" i="37"/>
  <c r="F1540" i="37" s="1"/>
  <c r="B1541" i="37"/>
  <c r="B1542" i="37"/>
  <c r="F1542" i="37" s="1"/>
  <c r="B1543" i="37"/>
  <c r="B1544" i="37"/>
  <c r="F1544" i="37" s="1"/>
  <c r="B1545" i="37"/>
  <c r="B1546" i="37"/>
  <c r="F1546" i="37" s="1"/>
  <c r="B1547" i="37"/>
  <c r="B1548" i="37"/>
  <c r="F1548" i="37" s="1"/>
  <c r="B1549" i="37"/>
  <c r="B1550" i="37"/>
  <c r="F1550" i="37" s="1"/>
  <c r="B1551" i="37"/>
  <c r="B1552" i="37"/>
  <c r="F1552" i="37" s="1"/>
  <c r="B1553" i="37"/>
  <c r="B1554" i="37"/>
  <c r="F1554" i="37" s="1"/>
  <c r="B1555" i="37"/>
  <c r="B1556" i="37"/>
  <c r="F1556" i="37" s="1"/>
  <c r="B1557" i="37"/>
  <c r="B1558" i="37"/>
  <c r="F1558" i="37" s="1"/>
  <c r="B1559" i="37"/>
  <c r="B1560" i="37"/>
  <c r="F1560" i="37" s="1"/>
  <c r="B1561" i="37"/>
  <c r="B1562" i="37"/>
  <c r="F1562" i="37" s="1"/>
  <c r="B1563" i="37"/>
  <c r="B1564" i="37"/>
  <c r="F1564" i="37" s="1"/>
  <c r="B1565" i="37"/>
  <c r="B1566" i="37"/>
  <c r="F1566" i="37" s="1"/>
  <c r="B1567" i="37"/>
  <c r="B1568" i="37"/>
  <c r="F1568" i="37" s="1"/>
  <c r="B1569" i="37"/>
  <c r="B1570" i="37"/>
  <c r="F1570" i="37" s="1"/>
  <c r="B1571" i="37"/>
  <c r="B1572" i="37"/>
  <c r="F1572" i="37" s="1"/>
  <c r="B1573" i="37"/>
  <c r="B1574" i="37"/>
  <c r="F1574" i="37" s="1"/>
  <c r="B1575" i="37"/>
  <c r="B1576" i="37"/>
  <c r="F1576" i="37" s="1"/>
  <c r="B1577" i="37"/>
  <c r="B1578" i="37"/>
  <c r="F1578" i="37" s="1"/>
  <c r="B1579" i="37"/>
  <c r="B1580" i="37"/>
  <c r="F1580" i="37" s="1"/>
  <c r="B1581" i="37"/>
  <c r="B1582" i="37"/>
  <c r="F1582" i="37" s="1"/>
  <c r="B1583" i="37"/>
  <c r="B1584" i="37"/>
  <c r="F1584" i="37" s="1"/>
  <c r="B1585" i="37"/>
  <c r="B1586" i="37"/>
  <c r="F1586" i="37" s="1"/>
  <c r="B1587" i="37"/>
  <c r="B1588" i="37"/>
  <c r="F1588" i="37" s="1"/>
  <c r="B1589" i="37"/>
  <c r="B1590" i="37"/>
  <c r="F1590" i="37" s="1"/>
  <c r="B1591" i="37"/>
  <c r="B1592" i="37"/>
  <c r="F1592" i="37" s="1"/>
  <c r="B1593" i="37"/>
  <c r="B1594" i="37"/>
  <c r="F1594" i="37" s="1"/>
  <c r="B1595" i="37"/>
  <c r="B1596" i="37"/>
  <c r="F1596" i="37" s="1"/>
  <c r="B1597" i="37"/>
  <c r="B1598" i="37"/>
  <c r="F1598" i="37" s="1"/>
  <c r="B1599" i="37"/>
  <c r="B1600" i="37"/>
  <c r="F1600" i="37" s="1"/>
  <c r="B1601" i="37"/>
  <c r="B1602" i="37"/>
  <c r="F1602" i="37" s="1"/>
  <c r="B1603" i="37"/>
  <c r="B1604" i="37"/>
  <c r="F1604" i="37" s="1"/>
  <c r="B1605" i="37"/>
  <c r="B1606" i="37"/>
  <c r="F1606" i="37" s="1"/>
  <c r="B1607" i="37"/>
  <c r="B1608" i="37"/>
  <c r="F1608" i="37" s="1"/>
  <c r="B1609" i="37"/>
  <c r="B1610" i="37"/>
  <c r="F1610" i="37" s="1"/>
  <c r="B1611" i="37"/>
  <c r="B1612" i="37"/>
  <c r="F1612" i="37" s="1"/>
  <c r="B1613" i="37"/>
  <c r="B1614" i="37"/>
  <c r="F1614" i="37" s="1"/>
  <c r="B1615" i="37"/>
  <c r="B1616" i="37"/>
  <c r="F1616" i="37" s="1"/>
  <c r="B1617" i="37"/>
  <c r="B1618" i="37"/>
  <c r="F1618" i="37" s="1"/>
  <c r="B1619" i="37"/>
  <c r="B1620" i="37"/>
  <c r="F1620" i="37" s="1"/>
  <c r="B1621" i="37"/>
  <c r="B1622" i="37"/>
  <c r="F1622" i="37" s="1"/>
  <c r="B1623" i="37"/>
  <c r="B1624" i="37"/>
  <c r="F1624" i="37" s="1"/>
  <c r="B1625" i="37"/>
  <c r="B1626" i="37"/>
  <c r="F1626" i="37" s="1"/>
  <c r="B1627" i="37"/>
  <c r="B1628" i="37"/>
  <c r="F1628" i="37" s="1"/>
  <c r="B1629" i="37"/>
  <c r="B1630" i="37"/>
  <c r="F1630" i="37" s="1"/>
  <c r="B1631" i="37"/>
  <c r="B1632" i="37"/>
  <c r="F1632" i="37" s="1"/>
  <c r="B1633" i="37"/>
  <c r="B1634" i="37"/>
  <c r="F1634" i="37" s="1"/>
  <c r="B1635" i="37"/>
  <c r="B1636" i="37"/>
  <c r="F1636" i="37" s="1"/>
  <c r="B1637" i="37"/>
  <c r="B1638" i="37"/>
  <c r="F1638" i="37" s="1"/>
  <c r="B1639" i="37"/>
  <c r="B1640" i="37"/>
  <c r="F1640" i="37" s="1"/>
  <c r="B1641" i="37"/>
  <c r="F1641" i="37" s="1"/>
  <c r="B1642" i="37"/>
  <c r="F1642" i="37" s="1"/>
  <c r="B1643" i="37"/>
  <c r="B1644" i="37"/>
  <c r="F1644" i="37" s="1"/>
  <c r="B1645" i="37"/>
  <c r="F1645" i="37" s="1"/>
  <c r="B1646" i="37"/>
  <c r="F1646" i="37" s="1"/>
  <c r="B1647" i="37"/>
  <c r="B1648" i="37"/>
  <c r="F1648" i="37" s="1"/>
  <c r="B1649" i="37"/>
  <c r="F1649" i="37" s="1"/>
  <c r="B1650" i="37"/>
  <c r="F1650" i="37" s="1"/>
  <c r="B1651" i="37"/>
  <c r="B1652" i="37"/>
  <c r="F1652" i="37" s="1"/>
  <c r="B1653" i="37"/>
  <c r="F1653" i="37" s="1"/>
  <c r="B1654" i="37"/>
  <c r="F1654" i="37" s="1"/>
  <c r="B1655" i="37"/>
  <c r="B1656" i="37"/>
  <c r="F1656" i="37" s="1"/>
  <c r="B1657" i="37"/>
  <c r="F1657" i="37" s="1"/>
  <c r="B1658" i="37"/>
  <c r="F1658" i="37" s="1"/>
  <c r="B1659" i="37"/>
  <c r="B1660" i="37"/>
  <c r="F1660" i="37" s="1"/>
  <c r="B1661" i="37"/>
  <c r="F1661" i="37" s="1"/>
  <c r="B1662" i="37"/>
  <c r="F1662" i="37" s="1"/>
  <c r="B1663" i="37"/>
  <c r="B1664" i="37"/>
  <c r="F1664" i="37" s="1"/>
  <c r="B1665" i="37"/>
  <c r="F1665" i="37" s="1"/>
  <c r="B1666" i="37"/>
  <c r="F1666" i="37" s="1"/>
  <c r="B1667" i="37"/>
  <c r="B1668" i="37"/>
  <c r="F1668" i="37" s="1"/>
  <c r="B1669" i="37"/>
  <c r="F1669" i="37" s="1"/>
  <c r="B1670" i="37"/>
  <c r="F1670" i="37" s="1"/>
  <c r="B1671" i="37"/>
  <c r="B1672" i="37"/>
  <c r="F1672" i="37" s="1"/>
  <c r="B1673" i="37"/>
  <c r="F1673" i="37" s="1"/>
  <c r="B1674" i="37"/>
  <c r="F1674" i="37" s="1"/>
  <c r="B1675" i="37"/>
  <c r="B1676" i="37"/>
  <c r="F1676" i="37" s="1"/>
  <c r="B1677" i="37"/>
  <c r="F1677" i="37" s="1"/>
  <c r="B1678" i="37"/>
  <c r="F1678" i="37" s="1"/>
  <c r="B1679" i="37"/>
  <c r="B1680" i="37"/>
  <c r="F1680" i="37" s="1"/>
  <c r="B1681" i="37"/>
  <c r="F1681" i="37" s="1"/>
  <c r="B1682" i="37"/>
  <c r="F1682" i="37" s="1"/>
  <c r="B1683" i="37"/>
  <c r="B1684" i="37"/>
  <c r="F1684" i="37" s="1"/>
  <c r="B1685" i="37"/>
  <c r="F1685" i="37" s="1"/>
  <c r="B1686" i="37"/>
  <c r="F1686" i="37" s="1"/>
  <c r="B1687" i="37"/>
  <c r="B1688" i="37"/>
  <c r="F1688" i="37" s="1"/>
  <c r="B1689" i="37"/>
  <c r="F1689" i="37" s="1"/>
  <c r="B1690" i="37"/>
  <c r="F1690" i="37" s="1"/>
  <c r="B1691" i="37"/>
  <c r="B1692" i="37"/>
  <c r="F1692" i="37" s="1"/>
  <c r="B1693" i="37"/>
  <c r="F1693" i="37" s="1"/>
  <c r="B1694" i="37"/>
  <c r="F1694" i="37" s="1"/>
  <c r="B1695" i="37"/>
  <c r="B1696" i="37"/>
  <c r="F1696" i="37" s="1"/>
  <c r="B1697" i="37"/>
  <c r="F1697" i="37" s="1"/>
  <c r="B1698" i="37"/>
  <c r="F1698" i="37" s="1"/>
  <c r="B1699" i="37"/>
  <c r="B1700" i="37"/>
  <c r="F1700" i="37" s="1"/>
  <c r="B1701" i="37"/>
  <c r="F1701" i="37" s="1"/>
  <c r="B1702" i="37"/>
  <c r="F1702" i="37" s="1"/>
  <c r="B1703" i="37"/>
  <c r="B1704" i="37"/>
  <c r="F1704" i="37" s="1"/>
  <c r="B1705" i="37"/>
  <c r="F1705" i="37" s="1"/>
  <c r="B1706" i="37"/>
  <c r="F1706" i="37" s="1"/>
  <c r="B1707" i="37"/>
  <c r="B1708" i="37"/>
  <c r="F1708" i="37" s="1"/>
  <c r="B1709" i="37"/>
  <c r="F1709" i="37" s="1"/>
  <c r="B1710" i="37"/>
  <c r="F1710" i="37" s="1"/>
  <c r="B1711" i="37"/>
  <c r="B1712" i="37"/>
  <c r="F1712" i="37" s="1"/>
  <c r="B1713" i="37"/>
  <c r="F1713" i="37" s="1"/>
  <c r="B1714" i="37"/>
  <c r="F1714" i="37" s="1"/>
  <c r="B1715" i="37"/>
  <c r="B1716" i="37"/>
  <c r="F1716" i="37" s="1"/>
  <c r="B1717" i="37"/>
  <c r="F1717" i="37" s="1"/>
  <c r="B1718" i="37"/>
  <c r="F1718" i="37" s="1"/>
  <c r="B1719" i="37"/>
  <c r="B1720" i="37"/>
  <c r="F1720" i="37" s="1"/>
  <c r="B1721" i="37"/>
  <c r="F1721" i="37" s="1"/>
  <c r="B1722" i="37"/>
  <c r="F1722" i="37" s="1"/>
  <c r="B1723" i="37"/>
  <c r="B1724" i="37"/>
  <c r="F1724" i="37" s="1"/>
  <c r="B1725" i="37"/>
  <c r="F1725" i="37" s="1"/>
  <c r="B1726" i="37"/>
  <c r="F1726" i="37" s="1"/>
  <c r="B1727" i="37"/>
  <c r="B1728" i="37"/>
  <c r="F1728" i="37" s="1"/>
  <c r="B1729" i="37"/>
  <c r="F1729" i="37" s="1"/>
  <c r="B1730" i="37"/>
  <c r="F1730" i="37" s="1"/>
  <c r="B1731" i="37"/>
  <c r="B1732" i="37"/>
  <c r="F1732" i="37" s="1"/>
  <c r="B1733" i="37"/>
  <c r="F1733" i="37" s="1"/>
  <c r="B1734" i="37"/>
  <c r="F1734" i="37" s="1"/>
  <c r="B1735" i="37"/>
  <c r="B1736" i="37"/>
  <c r="F1736" i="37" s="1"/>
  <c r="B1737" i="37"/>
  <c r="F1737" i="37" s="1"/>
  <c r="B1738" i="37"/>
  <c r="F1738" i="37" s="1"/>
  <c r="B1739" i="37"/>
  <c r="B1740" i="37"/>
  <c r="F1740" i="37" s="1"/>
  <c r="B1741" i="37"/>
  <c r="F1741" i="37" s="1"/>
  <c r="B1742" i="37"/>
  <c r="F1742" i="37" s="1"/>
  <c r="B1743" i="37"/>
  <c r="B1744" i="37"/>
  <c r="F1744" i="37" s="1"/>
  <c r="B1745" i="37"/>
  <c r="F1745" i="37" s="1"/>
  <c r="B1746" i="37"/>
  <c r="F1746" i="37" s="1"/>
  <c r="B1747" i="37"/>
  <c r="B1748" i="37"/>
  <c r="F1748" i="37" s="1"/>
  <c r="B1749" i="37"/>
  <c r="F1749" i="37" s="1"/>
  <c r="B1750" i="37"/>
  <c r="F1750" i="37" s="1"/>
  <c r="B1751" i="37"/>
  <c r="B1752" i="37"/>
  <c r="F1752" i="37" s="1"/>
  <c r="B1753" i="37"/>
  <c r="F1753" i="37" s="1"/>
  <c r="B1754" i="37"/>
  <c r="F1754" i="37" s="1"/>
  <c r="B1755" i="37"/>
  <c r="B1756" i="37"/>
  <c r="F1756" i="37" s="1"/>
  <c r="B1757" i="37"/>
  <c r="F1757" i="37" s="1"/>
  <c r="B1758" i="37"/>
  <c r="F1758" i="37" s="1"/>
  <c r="B1759" i="37"/>
  <c r="B1760" i="37"/>
  <c r="F1760" i="37" s="1"/>
  <c r="B1761" i="37"/>
  <c r="F1761" i="37" s="1"/>
  <c r="B1762" i="37"/>
  <c r="F1762" i="37" s="1"/>
  <c r="B1763" i="37"/>
  <c r="B1764" i="37"/>
  <c r="F1764" i="37" s="1"/>
  <c r="B1765" i="37"/>
  <c r="F1765" i="37" s="1"/>
  <c r="B1766" i="37"/>
  <c r="F1766" i="37" s="1"/>
  <c r="B1767" i="37"/>
  <c r="B1768" i="37"/>
  <c r="F1768" i="37" s="1"/>
  <c r="B1769" i="37"/>
  <c r="F1769" i="37" s="1"/>
  <c r="B1770" i="37"/>
  <c r="F1770" i="37" s="1"/>
  <c r="B1771" i="37"/>
  <c r="B1772" i="37"/>
  <c r="F1772" i="37" s="1"/>
  <c r="B1773" i="37"/>
  <c r="F1773" i="37" s="1"/>
  <c r="B1774" i="37"/>
  <c r="F1774" i="37" s="1"/>
  <c r="B1775" i="37"/>
  <c r="B1776" i="37"/>
  <c r="F1776" i="37" s="1"/>
  <c r="B1777" i="37"/>
  <c r="F1777" i="37" s="1"/>
  <c r="B1778" i="37"/>
  <c r="F1778" i="37" s="1"/>
  <c r="B1779" i="37"/>
  <c r="B1780" i="37"/>
  <c r="F1780" i="37" s="1"/>
  <c r="B1781" i="37"/>
  <c r="F1781" i="37" s="1"/>
  <c r="B1782" i="37"/>
  <c r="F1782" i="37" s="1"/>
  <c r="B1783" i="37"/>
  <c r="B1784" i="37"/>
  <c r="F1784" i="37" s="1"/>
  <c r="B1785" i="37"/>
  <c r="F1785" i="37" s="1"/>
  <c r="B1786" i="37"/>
  <c r="F1786" i="37" s="1"/>
  <c r="B1787" i="37"/>
  <c r="B1788" i="37"/>
  <c r="F1788" i="37" s="1"/>
  <c r="B1789" i="37"/>
  <c r="F1789" i="37" s="1"/>
  <c r="B1790" i="37"/>
  <c r="F1790" i="37" s="1"/>
  <c r="B1791" i="37"/>
  <c r="B1792" i="37"/>
  <c r="F1792" i="37" s="1"/>
  <c r="B1793" i="37"/>
  <c r="F1793" i="37" s="1"/>
  <c r="B1794" i="37"/>
  <c r="F1794" i="37" s="1"/>
  <c r="B1795" i="37"/>
  <c r="B1796" i="37"/>
  <c r="F1796" i="37" s="1"/>
  <c r="B1797" i="37"/>
  <c r="F1797" i="37" s="1"/>
  <c r="B1798" i="37"/>
  <c r="F1798" i="37" s="1"/>
  <c r="B1799" i="37"/>
  <c r="B1800" i="37"/>
  <c r="F1800" i="37" s="1"/>
  <c r="B1801" i="37"/>
  <c r="F1801" i="37" s="1"/>
  <c r="B1802" i="37"/>
  <c r="F1802" i="37" s="1"/>
  <c r="B1803" i="37"/>
  <c r="B1804" i="37"/>
  <c r="F1804" i="37" s="1"/>
  <c r="B1805" i="37"/>
  <c r="F1805" i="37" s="1"/>
  <c r="B1806" i="37"/>
  <c r="F1806" i="37" s="1"/>
  <c r="B1807" i="37"/>
  <c r="B1808" i="37"/>
  <c r="F1808" i="37" s="1"/>
  <c r="B1809" i="37"/>
  <c r="F1809" i="37" s="1"/>
  <c r="B1810" i="37"/>
  <c r="F1810" i="37" s="1"/>
  <c r="B1811" i="37"/>
  <c r="B1812" i="37"/>
  <c r="F1812" i="37" s="1"/>
  <c r="B1813" i="37"/>
  <c r="F1813" i="37" s="1"/>
  <c r="B1814" i="37"/>
  <c r="F1814" i="37" s="1"/>
  <c r="B1815" i="37"/>
  <c r="B1816" i="37"/>
  <c r="F1816" i="37" s="1"/>
  <c r="B1817" i="37"/>
  <c r="F1817" i="37" s="1"/>
  <c r="B1818" i="37"/>
  <c r="F1818" i="37" s="1"/>
  <c r="B1819" i="37"/>
  <c r="F1819" i="37" s="1"/>
  <c r="B1820" i="37"/>
  <c r="F1820" i="37" s="1"/>
  <c r="B1821" i="37"/>
  <c r="F1821" i="37" s="1"/>
  <c r="B1822" i="37"/>
  <c r="F1822" i="37" s="1"/>
  <c r="B1823" i="37"/>
  <c r="F1823" i="37" s="1"/>
  <c r="B1824" i="37"/>
  <c r="F1824" i="37" s="1"/>
  <c r="B1825" i="37"/>
  <c r="F1825" i="37" s="1"/>
  <c r="B1826" i="37"/>
  <c r="F1826" i="37" s="1"/>
  <c r="B1827" i="37"/>
  <c r="F1827" i="37" s="1"/>
  <c r="B1828" i="37"/>
  <c r="F1828" i="37" s="1"/>
  <c r="B1829" i="37"/>
  <c r="F1829" i="37" s="1"/>
  <c r="B1830" i="37"/>
  <c r="F1830" i="37" s="1"/>
  <c r="B1831" i="37"/>
  <c r="F1831" i="37" s="1"/>
  <c r="B1832" i="37"/>
  <c r="F1832" i="37" s="1"/>
  <c r="B1833" i="37"/>
  <c r="F1833" i="37" s="1"/>
  <c r="B1834" i="37"/>
  <c r="F1834" i="37" s="1"/>
  <c r="B1835" i="37"/>
  <c r="F1835" i="37" s="1"/>
  <c r="B1836" i="37"/>
  <c r="F1836" i="37" s="1"/>
  <c r="B1837" i="37"/>
  <c r="F1837" i="37" s="1"/>
  <c r="B1838" i="37"/>
  <c r="F1838" i="37" s="1"/>
  <c r="B1839" i="37"/>
  <c r="F1839" i="37" s="1"/>
  <c r="B1840" i="37"/>
  <c r="F1840" i="37" s="1"/>
  <c r="B1841" i="37"/>
  <c r="F1841" i="37" s="1"/>
  <c r="B1842" i="37"/>
  <c r="F1842" i="37" s="1"/>
  <c r="B1843" i="37"/>
  <c r="F1843" i="37" s="1"/>
  <c r="B1844" i="37"/>
  <c r="F1844" i="37" s="1"/>
  <c r="B1845" i="37"/>
  <c r="F1845" i="37" s="1"/>
  <c r="B1846" i="37"/>
  <c r="F1846" i="37" s="1"/>
  <c r="B1847" i="37"/>
  <c r="F1847" i="37" s="1"/>
  <c r="B1848" i="37"/>
  <c r="F1848" i="37" s="1"/>
  <c r="B1849" i="37"/>
  <c r="F1849" i="37" s="1"/>
  <c r="B1850" i="37"/>
  <c r="F1850" i="37" s="1"/>
  <c r="B1851" i="37"/>
  <c r="F1851" i="37" s="1"/>
  <c r="B1852" i="37"/>
  <c r="F1852" i="37" s="1"/>
  <c r="B1853" i="37"/>
  <c r="F1853" i="37" s="1"/>
  <c r="B1854" i="37"/>
  <c r="F1854" i="37" s="1"/>
  <c r="B1855" i="37"/>
  <c r="F1855" i="37" s="1"/>
  <c r="B1856" i="37"/>
  <c r="F1856" i="37" s="1"/>
  <c r="B1857" i="37"/>
  <c r="F1857" i="37" s="1"/>
  <c r="B1858" i="37"/>
  <c r="F1858" i="37" s="1"/>
  <c r="B1859" i="37"/>
  <c r="F1859" i="37" s="1"/>
  <c r="B1860" i="37"/>
  <c r="F1860" i="37" s="1"/>
  <c r="B1861" i="37"/>
  <c r="F1861" i="37" s="1"/>
  <c r="B1862" i="37"/>
  <c r="F1862" i="37" s="1"/>
  <c r="B1863" i="37"/>
  <c r="F1863" i="37" s="1"/>
  <c r="B1864" i="37"/>
  <c r="F1864" i="37" s="1"/>
  <c r="B1865" i="37"/>
  <c r="F1865" i="37" s="1"/>
  <c r="B1866" i="37"/>
  <c r="F1866" i="37" s="1"/>
  <c r="B1867" i="37"/>
  <c r="F1867" i="37" s="1"/>
  <c r="B1868" i="37"/>
  <c r="F1868" i="37" s="1"/>
  <c r="B1869" i="37"/>
  <c r="F1869" i="37" s="1"/>
  <c r="B1870" i="37"/>
  <c r="F1870" i="37" s="1"/>
  <c r="B1871" i="37"/>
  <c r="F1871" i="37" s="1"/>
  <c r="B1872" i="37"/>
  <c r="F1872" i="37" s="1"/>
  <c r="B1873" i="37"/>
  <c r="F1873" i="37" s="1"/>
  <c r="B1874" i="37"/>
  <c r="F1874" i="37" s="1"/>
  <c r="B1875" i="37"/>
  <c r="F1875" i="37" s="1"/>
  <c r="B1876" i="37"/>
  <c r="F1876" i="37" s="1"/>
  <c r="B1877" i="37"/>
  <c r="F1877" i="37" s="1"/>
  <c r="B1878" i="37"/>
  <c r="F1878" i="37" s="1"/>
  <c r="B1879" i="37"/>
  <c r="F1879" i="37" s="1"/>
  <c r="B1880" i="37"/>
  <c r="F1880" i="37" s="1"/>
  <c r="B1881" i="37"/>
  <c r="F1881" i="37" s="1"/>
  <c r="B1882" i="37"/>
  <c r="F1882" i="37" s="1"/>
  <c r="B1883" i="37"/>
  <c r="F1883" i="37" s="1"/>
  <c r="B1884" i="37"/>
  <c r="F1884" i="37" s="1"/>
  <c r="B1885" i="37"/>
  <c r="F1885" i="37" s="1"/>
  <c r="B1886" i="37"/>
  <c r="F1886" i="37" s="1"/>
  <c r="B1887" i="37"/>
  <c r="F1887" i="37" s="1"/>
  <c r="B1888" i="37"/>
  <c r="F1888" i="37" s="1"/>
  <c r="B1889" i="37"/>
  <c r="F1889" i="37" s="1"/>
  <c r="B1890" i="37"/>
  <c r="F1890" i="37" s="1"/>
  <c r="B1891" i="37"/>
  <c r="F1891" i="37" s="1"/>
  <c r="B1892" i="37"/>
  <c r="F1892" i="37" s="1"/>
  <c r="B1893" i="37"/>
  <c r="F1893" i="37" s="1"/>
  <c r="B1894" i="37"/>
  <c r="F1894" i="37" s="1"/>
  <c r="B1895" i="37"/>
  <c r="F1895" i="37" s="1"/>
  <c r="B1896" i="37"/>
  <c r="F1896" i="37" s="1"/>
  <c r="B1897" i="37"/>
  <c r="F1897" i="37" s="1"/>
  <c r="B1898" i="37"/>
  <c r="F1898" i="37" s="1"/>
  <c r="B1899" i="37"/>
  <c r="F1899" i="37" s="1"/>
  <c r="B1900" i="37"/>
  <c r="F1900" i="37" s="1"/>
  <c r="B1901" i="37"/>
  <c r="F1901" i="37" s="1"/>
  <c r="B1902" i="37"/>
  <c r="F1902" i="37" s="1"/>
  <c r="B1903" i="37"/>
  <c r="F1903" i="37" s="1"/>
  <c r="B1904" i="37"/>
  <c r="F1904" i="37" s="1"/>
  <c r="B1905" i="37"/>
  <c r="F1905" i="37" s="1"/>
  <c r="B1906" i="37"/>
  <c r="F1906" i="37" s="1"/>
  <c r="B1907" i="37"/>
  <c r="F1907" i="37" s="1"/>
  <c r="B1908" i="37"/>
  <c r="F1908" i="37" s="1"/>
  <c r="B1909" i="37"/>
  <c r="F1909" i="37" s="1"/>
  <c r="B1910" i="37"/>
  <c r="F1910" i="37" s="1"/>
  <c r="B1911" i="37"/>
  <c r="F1911" i="37" s="1"/>
  <c r="B1912" i="37"/>
  <c r="F1912" i="37" s="1"/>
  <c r="B1913" i="37"/>
  <c r="F1913" i="37" s="1"/>
  <c r="B1914" i="37"/>
  <c r="F1914" i="37" s="1"/>
  <c r="B1915" i="37"/>
  <c r="F1915" i="37" s="1"/>
  <c r="B1916" i="37"/>
  <c r="F1916" i="37" s="1"/>
  <c r="B1917" i="37"/>
  <c r="F1917" i="37" s="1"/>
  <c r="B1918" i="37"/>
  <c r="F1918" i="37" s="1"/>
  <c r="B1919" i="37"/>
  <c r="F1919" i="37" s="1"/>
  <c r="B1920" i="37"/>
  <c r="F1920" i="37" s="1"/>
  <c r="B1921" i="37"/>
  <c r="F1921" i="37" s="1"/>
  <c r="B1922" i="37"/>
  <c r="F1922" i="37" s="1"/>
  <c r="B1923" i="37"/>
  <c r="F1923" i="37" s="1"/>
  <c r="B1924" i="37"/>
  <c r="F1924" i="37" s="1"/>
  <c r="B1925" i="37"/>
  <c r="F1925" i="37" s="1"/>
  <c r="B1926" i="37"/>
  <c r="F1926" i="37" s="1"/>
  <c r="B1927" i="37"/>
  <c r="F1927" i="37" s="1"/>
  <c r="B1928" i="37"/>
  <c r="F1928" i="37" s="1"/>
  <c r="B1929" i="37"/>
  <c r="F1929" i="37" s="1"/>
  <c r="B1930" i="37"/>
  <c r="F1930" i="37" s="1"/>
  <c r="B1931" i="37"/>
  <c r="F1931" i="37" s="1"/>
  <c r="B1932" i="37"/>
  <c r="F1932" i="37" s="1"/>
  <c r="B1933" i="37"/>
  <c r="F1933" i="37" s="1"/>
  <c r="B1934" i="37"/>
  <c r="F1934" i="37" s="1"/>
  <c r="B1935" i="37"/>
  <c r="F1935" i="37" s="1"/>
  <c r="B1936" i="37"/>
  <c r="F1936" i="37" s="1"/>
  <c r="B1937" i="37"/>
  <c r="F1937" i="37" s="1"/>
  <c r="B1938" i="37"/>
  <c r="F1938" i="37" s="1"/>
  <c r="B1939" i="37"/>
  <c r="F1939" i="37" s="1"/>
  <c r="B1940" i="37"/>
  <c r="F1940" i="37" s="1"/>
  <c r="B1941" i="37"/>
  <c r="F1941" i="37" s="1"/>
  <c r="B1942" i="37"/>
  <c r="F1942" i="37" s="1"/>
  <c r="B1943" i="37"/>
  <c r="F1943" i="37" s="1"/>
  <c r="B1944" i="37"/>
  <c r="F1944" i="37" s="1"/>
  <c r="B1945" i="37"/>
  <c r="F1945" i="37" s="1"/>
  <c r="B1946" i="37"/>
  <c r="F1946" i="37" s="1"/>
  <c r="B1947" i="37"/>
  <c r="F1947" i="37" s="1"/>
  <c r="B1948" i="37"/>
  <c r="F1948" i="37" s="1"/>
  <c r="B1949" i="37"/>
  <c r="F1949" i="37" s="1"/>
  <c r="B1950" i="37"/>
  <c r="F1950" i="37" s="1"/>
  <c r="B1951" i="37"/>
  <c r="F1951" i="37" s="1"/>
  <c r="B1952" i="37"/>
  <c r="F1952" i="37" s="1"/>
  <c r="B1953" i="37"/>
  <c r="F1953" i="37" s="1"/>
  <c r="B1954" i="37"/>
  <c r="F1954" i="37" s="1"/>
  <c r="B1955" i="37"/>
  <c r="F1955" i="37" s="1"/>
  <c r="B1956" i="37"/>
  <c r="F1956" i="37" s="1"/>
  <c r="B1957" i="37"/>
  <c r="F1957" i="37" s="1"/>
  <c r="B1958" i="37"/>
  <c r="F1958" i="37" s="1"/>
  <c r="B1959" i="37"/>
  <c r="F1959" i="37" s="1"/>
  <c r="B1960" i="37"/>
  <c r="F1960" i="37" s="1"/>
  <c r="B1961" i="37"/>
  <c r="F1961" i="37" s="1"/>
  <c r="B1962" i="37"/>
  <c r="F1962" i="37" s="1"/>
  <c r="B1963" i="37"/>
  <c r="F1963" i="37" s="1"/>
  <c r="B1964" i="37"/>
  <c r="F1964" i="37" s="1"/>
  <c r="B1965" i="37"/>
  <c r="F1965" i="37" s="1"/>
  <c r="B1966" i="37"/>
  <c r="F1966" i="37" s="1"/>
  <c r="B1967" i="37"/>
  <c r="F1967" i="37" s="1"/>
  <c r="B1968" i="37"/>
  <c r="F1968" i="37" s="1"/>
  <c r="B1969" i="37"/>
  <c r="F1969" i="37" s="1"/>
  <c r="B1970" i="37"/>
  <c r="F1970" i="37" s="1"/>
  <c r="B1971" i="37"/>
  <c r="F1971" i="37" s="1"/>
  <c r="B1972" i="37"/>
  <c r="F1972" i="37" s="1"/>
  <c r="B1973" i="37"/>
  <c r="F1973" i="37" s="1"/>
  <c r="B1974" i="37"/>
  <c r="F1974" i="37" s="1"/>
  <c r="B1975" i="37"/>
  <c r="F1975" i="37" s="1"/>
  <c r="B1976" i="37"/>
  <c r="F1976" i="37" s="1"/>
  <c r="B1977" i="37"/>
  <c r="F1977" i="37" s="1"/>
  <c r="B1978" i="37"/>
  <c r="F1978" i="37" s="1"/>
  <c r="B1979" i="37"/>
  <c r="F1979" i="37" s="1"/>
  <c r="B1980" i="37"/>
  <c r="F1980" i="37" s="1"/>
  <c r="B1981" i="37"/>
  <c r="F1981" i="37" s="1"/>
  <c r="B1982" i="37"/>
  <c r="F1982" i="37" s="1"/>
  <c r="B1983" i="37"/>
  <c r="F1983" i="37" s="1"/>
  <c r="B1984" i="37"/>
  <c r="F1984" i="37" s="1"/>
  <c r="B1985" i="37"/>
  <c r="F1985" i="37" s="1"/>
  <c r="B1986" i="37"/>
  <c r="F1986" i="37" s="1"/>
  <c r="B1987" i="37"/>
  <c r="F1987" i="37" s="1"/>
  <c r="B1988" i="37"/>
  <c r="F1988" i="37" s="1"/>
  <c r="B1989" i="37"/>
  <c r="F1989" i="37" s="1"/>
  <c r="B1990" i="37"/>
  <c r="F1990" i="37" s="1"/>
  <c r="B1991" i="37"/>
  <c r="F1991" i="37" s="1"/>
  <c r="B1992" i="37"/>
  <c r="F1992" i="37" s="1"/>
  <c r="B1993" i="37"/>
  <c r="F1993" i="37" s="1"/>
  <c r="B1994" i="37"/>
  <c r="F1994" i="37" s="1"/>
  <c r="B1995" i="37"/>
  <c r="F1995" i="37" s="1"/>
  <c r="B1996" i="37"/>
  <c r="F1996" i="37" s="1"/>
  <c r="B1997" i="37"/>
  <c r="F1997" i="37" s="1"/>
  <c r="B1998" i="37"/>
  <c r="F1998" i="37" s="1"/>
  <c r="B1999" i="37"/>
  <c r="F1999" i="37" s="1"/>
  <c r="B2000" i="37"/>
  <c r="F2000" i="37" s="1"/>
  <c r="B2001" i="37"/>
  <c r="F2001" i="37" s="1"/>
  <c r="B2002" i="37"/>
  <c r="F2002" i="37" s="1"/>
  <c r="B2003" i="37"/>
  <c r="F2003" i="37" s="1"/>
  <c r="B2004" i="37"/>
  <c r="F2004" i="37" s="1"/>
  <c r="B2005" i="37"/>
  <c r="F2005" i="37" s="1"/>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81" i="37"/>
  <c r="A82" i="37"/>
  <c r="A83" i="37"/>
  <c r="A84" i="37"/>
  <c r="A85" i="37"/>
  <c r="A86" i="37"/>
  <c r="A87" i="37"/>
  <c r="A88" i="37"/>
  <c r="A89" i="37"/>
  <c r="A90" i="37"/>
  <c r="A91" i="37"/>
  <c r="A92" i="37"/>
  <c r="A93" i="37"/>
  <c r="A94" i="37"/>
  <c r="A95" i="37"/>
  <c r="A96" i="37"/>
  <c r="A97" i="37"/>
  <c r="A98" i="37"/>
  <c r="A99" i="37"/>
  <c r="A100" i="37"/>
  <c r="A101" i="37"/>
  <c r="A102" i="37"/>
  <c r="A103" i="37"/>
  <c r="A104" i="37"/>
  <c r="A105" i="37"/>
  <c r="A106" i="37"/>
  <c r="A107" i="37"/>
  <c r="A108" i="37"/>
  <c r="A109" i="37"/>
  <c r="A110" i="37"/>
  <c r="A111" i="37"/>
  <c r="A112" i="37"/>
  <c r="A113" i="37"/>
  <c r="A114" i="37"/>
  <c r="A115" i="37"/>
  <c r="A116" i="37"/>
  <c r="A117" i="37"/>
  <c r="A118" i="37"/>
  <c r="A119" i="37"/>
  <c r="A120" i="37"/>
  <c r="A121" i="37"/>
  <c r="A122" i="37"/>
  <c r="A123" i="37"/>
  <c r="A124" i="37"/>
  <c r="A125" i="37"/>
  <c r="A126" i="37"/>
  <c r="A127" i="37"/>
  <c r="A128" i="37"/>
  <c r="A129" i="37"/>
  <c r="A130" i="37"/>
  <c r="A131" i="37"/>
  <c r="A132" i="37"/>
  <c r="A133" i="37"/>
  <c r="A134" i="37"/>
  <c r="A135" i="37"/>
  <c r="A136" i="37"/>
  <c r="A137" i="37"/>
  <c r="A138" i="37"/>
  <c r="A139" i="37"/>
  <c r="A140" i="37"/>
  <c r="A141" i="37"/>
  <c r="A142" i="37"/>
  <c r="A143" i="37"/>
  <c r="A144" i="37"/>
  <c r="A145" i="37"/>
  <c r="A146" i="37"/>
  <c r="A147" i="37"/>
  <c r="A148" i="37"/>
  <c r="A149" i="37"/>
  <c r="A150" i="37"/>
  <c r="A151" i="37"/>
  <c r="A152" i="37"/>
  <c r="A153" i="37"/>
  <c r="A154" i="37"/>
  <c r="A155" i="37"/>
  <c r="A156" i="37"/>
  <c r="A157" i="37"/>
  <c r="A158" i="37"/>
  <c r="A159" i="37"/>
  <c r="A160" i="37"/>
  <c r="A161" i="37"/>
  <c r="A162" i="37"/>
  <c r="A163" i="37"/>
  <c r="A164" i="37"/>
  <c r="A165" i="37"/>
  <c r="A166" i="37"/>
  <c r="A167" i="37"/>
  <c r="A168" i="37"/>
  <c r="A169" i="37"/>
  <c r="A170" i="37"/>
  <c r="A171" i="37"/>
  <c r="A172" i="37"/>
  <c r="A173" i="37"/>
  <c r="A174" i="37"/>
  <c r="A175" i="37"/>
  <c r="A176" i="37"/>
  <c r="A177" i="37"/>
  <c r="A178" i="37"/>
  <c r="A179" i="37"/>
  <c r="A180" i="37"/>
  <c r="A181" i="37"/>
  <c r="A182" i="37"/>
  <c r="A183" i="37"/>
  <c r="A184" i="37"/>
  <c r="A185" i="37"/>
  <c r="A186" i="37"/>
  <c r="A187" i="37"/>
  <c r="A188" i="37"/>
  <c r="A189" i="37"/>
  <c r="A190" i="37"/>
  <c r="A191" i="37"/>
  <c r="A192" i="37"/>
  <c r="A193" i="37"/>
  <c r="A194" i="37"/>
  <c r="A195" i="37"/>
  <c r="A196" i="37"/>
  <c r="A197" i="37"/>
  <c r="A198" i="37"/>
  <c r="A199" i="37"/>
  <c r="A200" i="37"/>
  <c r="A201" i="37"/>
  <c r="A202" i="37"/>
  <c r="A203" i="37"/>
  <c r="A204" i="37"/>
  <c r="A205" i="37"/>
  <c r="A206" i="37"/>
  <c r="A207" i="37"/>
  <c r="A208" i="37"/>
  <c r="A209" i="37"/>
  <c r="A210" i="37"/>
  <c r="A211" i="37"/>
  <c r="A212" i="37"/>
  <c r="A213" i="37"/>
  <c r="A214" i="37"/>
  <c r="A215" i="37"/>
  <c r="A216" i="37"/>
  <c r="A217" i="37"/>
  <c r="A218" i="37"/>
  <c r="A219" i="37"/>
  <c r="A220" i="37"/>
  <c r="A221" i="37"/>
  <c r="A222" i="37"/>
  <c r="A223" i="37"/>
  <c r="A224" i="37"/>
  <c r="A225" i="37"/>
  <c r="A226" i="37"/>
  <c r="A227" i="37"/>
  <c r="A228" i="37"/>
  <c r="A229" i="37"/>
  <c r="A230" i="37"/>
  <c r="A231" i="37"/>
  <c r="A232" i="37"/>
  <c r="A233" i="37"/>
  <c r="A234" i="37"/>
  <c r="A235" i="37"/>
  <c r="A236" i="37"/>
  <c r="A237" i="37"/>
  <c r="A238" i="37"/>
  <c r="A239" i="37"/>
  <c r="A240" i="37"/>
  <c r="A241" i="37"/>
  <c r="A242" i="37"/>
  <c r="A243" i="37"/>
  <c r="A244" i="37"/>
  <c r="A245" i="37"/>
  <c r="A246" i="37"/>
  <c r="A247" i="37"/>
  <c r="A248" i="37"/>
  <c r="A249" i="37"/>
  <c r="A250" i="37"/>
  <c r="A251" i="37"/>
  <c r="A252" i="37"/>
  <c r="A253" i="37"/>
  <c r="A254" i="37"/>
  <c r="A255" i="37"/>
  <c r="A256" i="37"/>
  <c r="A257" i="37"/>
  <c r="A258" i="37"/>
  <c r="A259" i="37"/>
  <c r="A260" i="37"/>
  <c r="A261" i="37"/>
  <c r="A262" i="37"/>
  <c r="A263" i="37"/>
  <c r="A264" i="37"/>
  <c r="A265" i="37"/>
  <c r="A266" i="37"/>
  <c r="A267" i="37"/>
  <c r="A268" i="37"/>
  <c r="A269" i="37"/>
  <c r="A270" i="37"/>
  <c r="A271" i="37"/>
  <c r="A272" i="37"/>
  <c r="A273" i="37"/>
  <c r="A274" i="37"/>
  <c r="A275" i="37"/>
  <c r="A276" i="37"/>
  <c r="A277" i="37"/>
  <c r="A278" i="37"/>
  <c r="A279" i="37"/>
  <c r="A280" i="37"/>
  <c r="A281" i="37"/>
  <c r="A282" i="37"/>
  <c r="A283" i="37"/>
  <c r="A284" i="37"/>
  <c r="A285" i="37"/>
  <c r="A286" i="37"/>
  <c r="A287" i="37"/>
  <c r="A288" i="37"/>
  <c r="A289" i="37"/>
  <c r="A290" i="37"/>
  <c r="A291" i="37"/>
  <c r="A292" i="37"/>
  <c r="A293" i="37"/>
  <c r="A294" i="37"/>
  <c r="A295" i="37"/>
  <c r="A296" i="37"/>
  <c r="A297" i="37"/>
  <c r="A298" i="37"/>
  <c r="A299" i="37"/>
  <c r="A300" i="37"/>
  <c r="A301" i="37"/>
  <c r="A302" i="37"/>
  <c r="A303" i="37"/>
  <c r="A304" i="37"/>
  <c r="A305" i="37"/>
  <c r="A306" i="37"/>
  <c r="A307" i="37"/>
  <c r="A308" i="37"/>
  <c r="A309" i="37"/>
  <c r="A310" i="37"/>
  <c r="A311" i="37"/>
  <c r="A312" i="37"/>
  <c r="A313" i="37"/>
  <c r="A314" i="37"/>
  <c r="A315" i="37"/>
  <c r="A316" i="37"/>
  <c r="A317" i="37"/>
  <c r="A318" i="37"/>
  <c r="A319" i="37"/>
  <c r="A320" i="37"/>
  <c r="A321" i="37"/>
  <c r="A322" i="37"/>
  <c r="A323" i="37"/>
  <c r="A324" i="37"/>
  <c r="A325" i="37"/>
  <c r="A326" i="37"/>
  <c r="A327" i="37"/>
  <c r="A328" i="37"/>
  <c r="A329" i="37"/>
  <c r="A330" i="37"/>
  <c r="A331" i="37"/>
  <c r="A332" i="37"/>
  <c r="A333" i="37"/>
  <c r="A334" i="37"/>
  <c r="A335" i="37"/>
  <c r="A336" i="37"/>
  <c r="A337" i="37"/>
  <c r="A338" i="37"/>
  <c r="A339" i="37"/>
  <c r="A340" i="37"/>
  <c r="A341" i="37"/>
  <c r="A342" i="37"/>
  <c r="A343" i="37"/>
  <c r="A344" i="37"/>
  <c r="A345" i="37"/>
  <c r="A346" i="37"/>
  <c r="A347" i="37"/>
  <c r="A348" i="37"/>
  <c r="A349" i="37"/>
  <c r="A350" i="37"/>
  <c r="A351" i="37"/>
  <c r="A352" i="37"/>
  <c r="A353" i="37"/>
  <c r="A354" i="37"/>
  <c r="A355" i="37"/>
  <c r="A356" i="37"/>
  <c r="A357" i="37"/>
  <c r="A358" i="37"/>
  <c r="A359" i="37"/>
  <c r="A360" i="37"/>
  <c r="A361" i="37"/>
  <c r="A362" i="37"/>
  <c r="A363" i="37"/>
  <c r="A364" i="37"/>
  <c r="A365" i="37"/>
  <c r="A366" i="37"/>
  <c r="A367" i="37"/>
  <c r="A368" i="37"/>
  <c r="A369" i="37"/>
  <c r="A370" i="37"/>
  <c r="A371" i="37"/>
  <c r="A372" i="37"/>
  <c r="A373" i="37"/>
  <c r="A374" i="37"/>
  <c r="A375" i="37"/>
  <c r="A376" i="37"/>
  <c r="A377" i="37"/>
  <c r="A378" i="37"/>
  <c r="A379" i="37"/>
  <c r="A380" i="37"/>
  <c r="A381" i="37"/>
  <c r="A382" i="37"/>
  <c r="A383" i="37"/>
  <c r="A384" i="37"/>
  <c r="A385" i="37"/>
  <c r="A386" i="37"/>
  <c r="A387" i="37"/>
  <c r="A388" i="37"/>
  <c r="A389" i="37"/>
  <c r="A390" i="37"/>
  <c r="A391" i="37"/>
  <c r="A392" i="37"/>
  <c r="A393" i="37"/>
  <c r="A394" i="37"/>
  <c r="A395" i="37"/>
  <c r="A396" i="37"/>
  <c r="A397" i="37"/>
  <c r="A398" i="37"/>
  <c r="A399" i="37"/>
  <c r="A400" i="37"/>
  <c r="A401" i="37"/>
  <c r="A402" i="37"/>
  <c r="A403" i="37"/>
  <c r="A404" i="37"/>
  <c r="A405" i="37"/>
  <c r="A406" i="37"/>
  <c r="A407" i="37"/>
  <c r="A408" i="37"/>
  <c r="A409" i="37"/>
  <c r="A410" i="37"/>
  <c r="A411" i="37"/>
  <c r="A412" i="37"/>
  <c r="A413" i="37"/>
  <c r="A414" i="37"/>
  <c r="A415" i="37"/>
  <c r="A416" i="37"/>
  <c r="A417" i="37"/>
  <c r="A418" i="37"/>
  <c r="A419" i="37"/>
  <c r="A420" i="37"/>
  <c r="A421" i="37"/>
  <c r="A422" i="37"/>
  <c r="A423" i="37"/>
  <c r="A424" i="37"/>
  <c r="A425" i="37"/>
  <c r="A426" i="37"/>
  <c r="A427" i="37"/>
  <c r="A428" i="37"/>
  <c r="A429" i="37"/>
  <c r="A430" i="37"/>
  <c r="A431" i="37"/>
  <c r="A432" i="37"/>
  <c r="A433" i="37"/>
  <c r="A434" i="37"/>
  <c r="A435" i="37"/>
  <c r="A436" i="37"/>
  <c r="A437" i="37"/>
  <c r="A438" i="37"/>
  <c r="A439" i="37"/>
  <c r="A440" i="37"/>
  <c r="A441" i="37"/>
  <c r="A442" i="37"/>
  <c r="A443" i="37"/>
  <c r="A444" i="37"/>
  <c r="A445" i="37"/>
  <c r="A446" i="37"/>
  <c r="A447" i="37"/>
  <c r="A448" i="37"/>
  <c r="A449" i="37"/>
  <c r="A450" i="37"/>
  <c r="A451" i="37"/>
  <c r="A452" i="37"/>
  <c r="A453" i="37"/>
  <c r="A454" i="37"/>
  <c r="A455" i="37"/>
  <c r="A456" i="37"/>
  <c r="A457" i="37"/>
  <c r="A458" i="37"/>
  <c r="A459" i="37"/>
  <c r="A460" i="37"/>
  <c r="A461" i="37"/>
  <c r="A462" i="37"/>
  <c r="A463" i="37"/>
  <c r="A464" i="37"/>
  <c r="A465" i="37"/>
  <c r="A466" i="37"/>
  <c r="A467" i="37"/>
  <c r="A468" i="37"/>
  <c r="A469" i="37"/>
  <c r="A470" i="37"/>
  <c r="A471" i="37"/>
  <c r="A472" i="37"/>
  <c r="A473" i="37"/>
  <c r="A474" i="37"/>
  <c r="A475" i="37"/>
  <c r="A476" i="37"/>
  <c r="A477" i="37"/>
  <c r="A478" i="37"/>
  <c r="A479" i="37"/>
  <c r="A480" i="37"/>
  <c r="A481" i="37"/>
  <c r="A482" i="37"/>
  <c r="A483" i="37"/>
  <c r="A484" i="37"/>
  <c r="A485" i="37"/>
  <c r="A486" i="37"/>
  <c r="A487" i="37"/>
  <c r="A488" i="37"/>
  <c r="A489" i="37"/>
  <c r="A490" i="37"/>
  <c r="A491" i="37"/>
  <c r="A492" i="37"/>
  <c r="A493" i="37"/>
  <c r="A494" i="37"/>
  <c r="A495" i="37"/>
  <c r="A496" i="37"/>
  <c r="A497" i="37"/>
  <c r="A498" i="37"/>
  <c r="A499" i="37"/>
  <c r="A500" i="37"/>
  <c r="A501" i="37"/>
  <c r="A502" i="37"/>
  <c r="A503" i="37"/>
  <c r="A504" i="37"/>
  <c r="A505" i="37"/>
  <c r="A506" i="37"/>
  <c r="A507" i="37"/>
  <c r="A508" i="37"/>
  <c r="A509" i="37"/>
  <c r="A510" i="37"/>
  <c r="A511" i="37"/>
  <c r="A512" i="37"/>
  <c r="A513" i="37"/>
  <c r="A514" i="37"/>
  <c r="A515" i="37"/>
  <c r="A516" i="37"/>
  <c r="A517" i="37"/>
  <c r="A518" i="37"/>
  <c r="A519" i="37"/>
  <c r="A520" i="37"/>
  <c r="A521" i="37"/>
  <c r="A522" i="37"/>
  <c r="A523" i="37"/>
  <c r="A524" i="37"/>
  <c r="A525" i="37"/>
  <c r="A526" i="37"/>
  <c r="A527" i="37"/>
  <c r="A528" i="37"/>
  <c r="A529" i="37"/>
  <c r="A530" i="37"/>
  <c r="A531" i="37"/>
  <c r="A532" i="37"/>
  <c r="A533" i="37"/>
  <c r="A534" i="37"/>
  <c r="A535" i="37"/>
  <c r="A536" i="37"/>
  <c r="A537" i="37"/>
  <c r="A538" i="37"/>
  <c r="A539" i="37"/>
  <c r="A540" i="37"/>
  <c r="A541" i="37"/>
  <c r="A542" i="37"/>
  <c r="A543" i="37"/>
  <c r="A544" i="37"/>
  <c r="A545" i="37"/>
  <c r="A546" i="37"/>
  <c r="A547" i="37"/>
  <c r="A548" i="37"/>
  <c r="A549" i="37"/>
  <c r="A550" i="37"/>
  <c r="A551" i="37"/>
  <c r="A552" i="37"/>
  <c r="A553" i="37"/>
  <c r="A554" i="37"/>
  <c r="A555" i="37"/>
  <c r="A556" i="37"/>
  <c r="A557" i="37"/>
  <c r="A558" i="37"/>
  <c r="A559" i="37"/>
  <c r="A560" i="37"/>
  <c r="A561" i="37"/>
  <c r="A562" i="37"/>
  <c r="A563" i="37"/>
  <c r="A564" i="37"/>
  <c r="A565" i="37"/>
  <c r="A566" i="37"/>
  <c r="A567" i="37"/>
  <c r="A568" i="37"/>
  <c r="A569" i="37"/>
  <c r="A570" i="37"/>
  <c r="A571" i="37"/>
  <c r="A572" i="37"/>
  <c r="A573" i="37"/>
  <c r="A574" i="37"/>
  <c r="A575" i="37"/>
  <c r="A576" i="37"/>
  <c r="A577" i="37"/>
  <c r="A578" i="37"/>
  <c r="A579" i="37"/>
  <c r="A580" i="37"/>
  <c r="A581" i="37"/>
  <c r="A582" i="37"/>
  <c r="A583" i="37"/>
  <c r="A584" i="37"/>
  <c r="A585" i="37"/>
  <c r="A586" i="37"/>
  <c r="A587" i="37"/>
  <c r="A588" i="37"/>
  <c r="A589" i="37"/>
  <c r="A590" i="37"/>
  <c r="A591" i="37"/>
  <c r="A592" i="37"/>
  <c r="A593" i="37"/>
  <c r="A594" i="37"/>
  <c r="A595" i="37"/>
  <c r="A596" i="37"/>
  <c r="A597" i="37"/>
  <c r="A598" i="37"/>
  <c r="A599" i="37"/>
  <c r="A600" i="37"/>
  <c r="A601" i="37"/>
  <c r="A602" i="37"/>
  <c r="A603" i="37"/>
  <c r="A604" i="37"/>
  <c r="A605" i="37"/>
  <c r="A606" i="37"/>
  <c r="A607" i="37"/>
  <c r="A608" i="37"/>
  <c r="A609" i="37"/>
  <c r="A610" i="37"/>
  <c r="A611" i="37"/>
  <c r="A612" i="37"/>
  <c r="A613" i="37"/>
  <c r="A614" i="37"/>
  <c r="A615" i="37"/>
  <c r="A616" i="37"/>
  <c r="A617" i="37"/>
  <c r="A618" i="37"/>
  <c r="A619" i="37"/>
  <c r="A620" i="37"/>
  <c r="A621" i="37"/>
  <c r="A622" i="37"/>
  <c r="A623" i="37"/>
  <c r="A624" i="37"/>
  <c r="A625" i="37"/>
  <c r="A626" i="37"/>
  <c r="A627" i="37"/>
  <c r="A628" i="37"/>
  <c r="A629" i="37"/>
  <c r="A630" i="37"/>
  <c r="A631" i="37"/>
  <c r="A632" i="37"/>
  <c r="A633" i="37"/>
  <c r="A634" i="37"/>
  <c r="A635" i="37"/>
  <c r="A636" i="37"/>
  <c r="A637" i="37"/>
  <c r="A638" i="37"/>
  <c r="A639" i="37"/>
  <c r="A640" i="37"/>
  <c r="A641" i="37"/>
  <c r="A642" i="37"/>
  <c r="A643" i="37"/>
  <c r="A644" i="37"/>
  <c r="A645" i="37"/>
  <c r="A646" i="37"/>
  <c r="A647" i="37"/>
  <c r="A648" i="37"/>
  <c r="A649" i="37"/>
  <c r="A650" i="37"/>
  <c r="A651" i="37"/>
  <c r="A652" i="37"/>
  <c r="A653" i="37"/>
  <c r="A654" i="37"/>
  <c r="A655" i="37"/>
  <c r="A656" i="37"/>
  <c r="A657" i="37"/>
  <c r="A658" i="37"/>
  <c r="A659" i="37"/>
  <c r="A660" i="37"/>
  <c r="A661" i="37"/>
  <c r="A662" i="37"/>
  <c r="A663" i="37"/>
  <c r="A664" i="37"/>
  <c r="A665" i="37"/>
  <c r="A666" i="37"/>
  <c r="A667" i="37"/>
  <c r="A668" i="37"/>
  <c r="A669" i="37"/>
  <c r="A670" i="37"/>
  <c r="A671" i="37"/>
  <c r="A672" i="37"/>
  <c r="A673" i="37"/>
  <c r="A674" i="37"/>
  <c r="A675" i="37"/>
  <c r="A676" i="37"/>
  <c r="A677" i="37"/>
  <c r="A678" i="37"/>
  <c r="A679" i="37"/>
  <c r="A680" i="37"/>
  <c r="A681" i="37"/>
  <c r="A682" i="37"/>
  <c r="A683" i="37"/>
  <c r="A684" i="37"/>
  <c r="A685" i="37"/>
  <c r="A686" i="37"/>
  <c r="A687" i="37"/>
  <c r="A688" i="37"/>
  <c r="A689" i="37"/>
  <c r="A690" i="37"/>
  <c r="A691" i="37"/>
  <c r="A692" i="37"/>
  <c r="A693" i="37"/>
  <c r="A694" i="37"/>
  <c r="A695" i="37"/>
  <c r="A696" i="37"/>
  <c r="A697" i="37"/>
  <c r="A698" i="37"/>
  <c r="A699" i="37"/>
  <c r="A700" i="37"/>
  <c r="A701" i="37"/>
  <c r="A702" i="37"/>
  <c r="A703" i="37"/>
  <c r="A704" i="37"/>
  <c r="A705" i="37"/>
  <c r="A706" i="37"/>
  <c r="A707" i="37"/>
  <c r="A708" i="37"/>
  <c r="A709" i="37"/>
  <c r="A710" i="37"/>
  <c r="A711" i="37"/>
  <c r="A712" i="37"/>
  <c r="A713" i="37"/>
  <c r="A714" i="37"/>
  <c r="A715" i="37"/>
  <c r="A716" i="37"/>
  <c r="A717" i="37"/>
  <c r="A718" i="37"/>
  <c r="A719" i="37"/>
  <c r="A720" i="37"/>
  <c r="A721" i="37"/>
  <c r="A722" i="37"/>
  <c r="A723" i="37"/>
  <c r="A724" i="37"/>
  <c r="A725" i="37"/>
  <c r="A726" i="37"/>
  <c r="A727" i="37"/>
  <c r="A728" i="37"/>
  <c r="A729" i="37"/>
  <c r="A730" i="37"/>
  <c r="A731" i="37"/>
  <c r="A732" i="37"/>
  <c r="A733" i="37"/>
  <c r="A734" i="37"/>
  <c r="A735" i="37"/>
  <c r="A736" i="37"/>
  <c r="A737" i="37"/>
  <c r="A738" i="37"/>
  <c r="A739" i="37"/>
  <c r="A740" i="37"/>
  <c r="A741" i="37"/>
  <c r="A742" i="37"/>
  <c r="A743" i="37"/>
  <c r="A744" i="37"/>
  <c r="A745" i="37"/>
  <c r="A746" i="37"/>
  <c r="A747" i="37"/>
  <c r="A748" i="37"/>
  <c r="A749" i="37"/>
  <c r="A750" i="37"/>
  <c r="A751" i="37"/>
  <c r="A752" i="37"/>
  <c r="A753" i="37"/>
  <c r="A754" i="37"/>
  <c r="A755" i="37"/>
  <c r="A756" i="37"/>
  <c r="A757" i="37"/>
  <c r="A758" i="37"/>
  <c r="A759" i="37"/>
  <c r="A760" i="37"/>
  <c r="A761" i="37"/>
  <c r="A762" i="37"/>
  <c r="A763" i="37"/>
  <c r="A764" i="37"/>
  <c r="A765" i="37"/>
  <c r="A766" i="37"/>
  <c r="A767" i="37"/>
  <c r="A768" i="37"/>
  <c r="A769" i="37"/>
  <c r="A770" i="37"/>
  <c r="A771" i="37"/>
  <c r="A772" i="37"/>
  <c r="A773" i="37"/>
  <c r="A774" i="37"/>
  <c r="A775" i="37"/>
  <c r="A776" i="37"/>
  <c r="A777" i="37"/>
  <c r="A778" i="37"/>
  <c r="A779" i="37"/>
  <c r="A780" i="37"/>
  <c r="A781" i="37"/>
  <c r="A782" i="37"/>
  <c r="A783" i="37"/>
  <c r="A784" i="37"/>
  <c r="A785" i="37"/>
  <c r="A786" i="37"/>
  <c r="A787" i="37"/>
  <c r="A788" i="37"/>
  <c r="A789" i="37"/>
  <c r="A790" i="37"/>
  <c r="A791" i="37"/>
  <c r="A792" i="37"/>
  <c r="A793" i="37"/>
  <c r="A794" i="37"/>
  <c r="A795" i="37"/>
  <c r="A796" i="37"/>
  <c r="A797" i="37"/>
  <c r="A798" i="37"/>
  <c r="A799" i="37"/>
  <c r="A800" i="37"/>
  <c r="A801" i="37"/>
  <c r="A802" i="37"/>
  <c r="A803" i="37"/>
  <c r="A804" i="37"/>
  <c r="A805" i="37"/>
  <c r="A806" i="37"/>
  <c r="A807" i="37"/>
  <c r="A808" i="37"/>
  <c r="A809" i="37"/>
  <c r="A810" i="37"/>
  <c r="A811" i="37"/>
  <c r="A812" i="37"/>
  <c r="A813" i="37"/>
  <c r="A814" i="37"/>
  <c r="A815" i="37"/>
  <c r="A816" i="37"/>
  <c r="A817" i="37"/>
  <c r="A818" i="37"/>
  <c r="A819" i="37"/>
  <c r="A820" i="37"/>
  <c r="A821" i="37"/>
  <c r="A822" i="37"/>
  <c r="A823" i="37"/>
  <c r="A824" i="37"/>
  <c r="A825" i="37"/>
  <c r="A826" i="37"/>
  <c r="A827" i="37"/>
  <c r="A828" i="37"/>
  <c r="A829" i="37"/>
  <c r="A830" i="37"/>
  <c r="A831" i="37"/>
  <c r="A832" i="37"/>
  <c r="A833" i="37"/>
  <c r="A834" i="37"/>
  <c r="A835" i="37"/>
  <c r="A836" i="37"/>
  <c r="A837" i="37"/>
  <c r="A838" i="37"/>
  <c r="A839" i="37"/>
  <c r="A840" i="37"/>
  <c r="A841" i="37"/>
  <c r="A842" i="37"/>
  <c r="A843" i="37"/>
  <c r="A844" i="37"/>
  <c r="A845" i="37"/>
  <c r="A846" i="37"/>
  <c r="A847" i="37"/>
  <c r="A848" i="37"/>
  <c r="A849" i="37"/>
  <c r="A850" i="37"/>
  <c r="A851" i="37"/>
  <c r="A852" i="37"/>
  <c r="A853" i="37"/>
  <c r="A854" i="37"/>
  <c r="A855" i="37"/>
  <c r="A856" i="37"/>
  <c r="A857" i="37"/>
  <c r="A858" i="37"/>
  <c r="A859" i="37"/>
  <c r="A860" i="37"/>
  <c r="A861" i="37"/>
  <c r="A862" i="37"/>
  <c r="A863" i="37"/>
  <c r="A864" i="37"/>
  <c r="A865" i="37"/>
  <c r="A866" i="37"/>
  <c r="A867" i="37"/>
  <c r="A868" i="37"/>
  <c r="A869" i="37"/>
  <c r="A870" i="37"/>
  <c r="A871" i="37"/>
  <c r="A872" i="37"/>
  <c r="A873" i="37"/>
  <c r="A874" i="37"/>
  <c r="A875" i="37"/>
  <c r="A876" i="37"/>
  <c r="A877" i="37"/>
  <c r="A878" i="37"/>
  <c r="A879" i="37"/>
  <c r="A880" i="37"/>
  <c r="A881" i="37"/>
  <c r="A882" i="37"/>
  <c r="A883" i="37"/>
  <c r="A884" i="37"/>
  <c r="A885" i="37"/>
  <c r="A886" i="37"/>
  <c r="A887" i="37"/>
  <c r="A888" i="37"/>
  <c r="A889" i="37"/>
  <c r="A890" i="37"/>
  <c r="A891" i="37"/>
  <c r="A892" i="37"/>
  <c r="A893" i="37"/>
  <c r="A894" i="37"/>
  <c r="A895" i="37"/>
  <c r="A896" i="37"/>
  <c r="A897" i="37"/>
  <c r="A898" i="37"/>
  <c r="A899" i="37"/>
  <c r="A900" i="37"/>
  <c r="A901" i="37"/>
  <c r="A902" i="37"/>
  <c r="A903" i="37"/>
  <c r="A904" i="37"/>
  <c r="A905" i="37"/>
  <c r="A906" i="37"/>
  <c r="A907" i="37"/>
  <c r="A908" i="37"/>
  <c r="A909" i="37"/>
  <c r="A910" i="37"/>
  <c r="A911" i="37"/>
  <c r="A912" i="37"/>
  <c r="A913" i="37"/>
  <c r="A914" i="37"/>
  <c r="A915" i="37"/>
  <c r="A916" i="37"/>
  <c r="A917" i="37"/>
  <c r="A918" i="37"/>
  <c r="A919" i="37"/>
  <c r="A920" i="37"/>
  <c r="A921" i="37"/>
  <c r="A922" i="37"/>
  <c r="A923" i="37"/>
  <c r="A924" i="37"/>
  <c r="A925" i="37"/>
  <c r="A926" i="37"/>
  <c r="A927" i="37"/>
  <c r="A928" i="37"/>
  <c r="A929" i="37"/>
  <c r="A930" i="37"/>
  <c r="A931" i="37"/>
  <c r="A932" i="37"/>
  <c r="A933" i="37"/>
  <c r="A934" i="37"/>
  <c r="A935" i="37"/>
  <c r="A936" i="37"/>
  <c r="A937" i="37"/>
  <c r="A938" i="37"/>
  <c r="A939" i="37"/>
  <c r="A940" i="37"/>
  <c r="A941" i="37"/>
  <c r="A942" i="37"/>
  <c r="A943" i="37"/>
  <c r="A944" i="37"/>
  <c r="A945" i="37"/>
  <c r="A946" i="37"/>
  <c r="A947" i="37"/>
  <c r="A948" i="37"/>
  <c r="A949" i="37"/>
  <c r="A950" i="37"/>
  <c r="A951" i="37"/>
  <c r="A952" i="37"/>
  <c r="A953" i="37"/>
  <c r="A954" i="37"/>
  <c r="A955" i="37"/>
  <c r="A956" i="37"/>
  <c r="A957" i="37"/>
  <c r="A958" i="37"/>
  <c r="A959" i="37"/>
  <c r="A960" i="37"/>
  <c r="A961" i="37"/>
  <c r="A962" i="37"/>
  <c r="A963" i="37"/>
  <c r="A964" i="37"/>
  <c r="A965" i="37"/>
  <c r="A966" i="37"/>
  <c r="A967" i="37"/>
  <c r="A968" i="37"/>
  <c r="A969" i="37"/>
  <c r="A970" i="37"/>
  <c r="A971" i="37"/>
  <c r="A972" i="37"/>
  <c r="A973" i="37"/>
  <c r="A974" i="37"/>
  <c r="A975" i="37"/>
  <c r="A976" i="37"/>
  <c r="A977" i="37"/>
  <c r="A978" i="37"/>
  <c r="A979" i="37"/>
  <c r="A980" i="37"/>
  <c r="A981" i="37"/>
  <c r="A982" i="37"/>
  <c r="A983" i="37"/>
  <c r="A984" i="37"/>
  <c r="A985" i="37"/>
  <c r="A986" i="37"/>
  <c r="A987" i="37"/>
  <c r="A988" i="37"/>
  <c r="A989" i="37"/>
  <c r="A990" i="37"/>
  <c r="A991" i="37"/>
  <c r="A992" i="37"/>
  <c r="A993" i="37"/>
  <c r="A994" i="37"/>
  <c r="A995" i="37"/>
  <c r="A996" i="37"/>
  <c r="A997" i="37"/>
  <c r="A998" i="37"/>
  <c r="A999" i="37"/>
  <c r="A1000" i="37"/>
  <c r="A1001" i="37"/>
  <c r="A1002" i="37"/>
  <c r="A1003" i="37"/>
  <c r="A1004" i="37"/>
  <c r="A1005" i="37"/>
  <c r="A1006" i="37"/>
  <c r="A1007" i="37"/>
  <c r="A1008" i="37"/>
  <c r="A1009" i="37"/>
  <c r="A1010" i="37"/>
  <c r="A1011" i="37"/>
  <c r="A1012" i="37"/>
  <c r="A1013" i="37"/>
  <c r="A1014" i="37"/>
  <c r="A1015" i="37"/>
  <c r="A1016" i="37"/>
  <c r="A1017" i="37"/>
  <c r="A1018" i="37"/>
  <c r="A1019" i="37"/>
  <c r="A1020" i="37"/>
  <c r="A1021" i="37"/>
  <c r="A1022" i="37"/>
  <c r="A1023" i="37"/>
  <c r="A1024" i="37"/>
  <c r="A1025" i="37"/>
  <c r="A1026" i="37"/>
  <c r="A1027" i="37"/>
  <c r="A1028" i="37"/>
  <c r="A1029" i="37"/>
  <c r="A1030" i="37"/>
  <c r="A1031" i="37"/>
  <c r="A1032" i="37"/>
  <c r="A1033" i="37"/>
  <c r="A1034" i="37"/>
  <c r="A1035" i="37"/>
  <c r="A1036" i="37"/>
  <c r="A1037" i="37"/>
  <c r="A1038" i="37"/>
  <c r="A1039" i="37"/>
  <c r="A1040" i="37"/>
  <c r="A1041" i="37"/>
  <c r="A1042" i="37"/>
  <c r="A1043" i="37"/>
  <c r="A1044" i="37"/>
  <c r="A1045" i="37"/>
  <c r="A1046" i="37"/>
  <c r="A1047" i="37"/>
  <c r="A1048" i="37"/>
  <c r="A1049" i="37"/>
  <c r="A1050" i="37"/>
  <c r="A1051" i="37"/>
  <c r="A1052" i="37"/>
  <c r="A1053" i="37"/>
  <c r="A1054" i="37"/>
  <c r="A1055" i="37"/>
  <c r="A1056" i="37"/>
  <c r="A1057" i="37"/>
  <c r="A1058" i="37"/>
  <c r="A1059" i="37"/>
  <c r="A1060" i="37"/>
  <c r="A1061" i="37"/>
  <c r="A1062" i="37"/>
  <c r="A1063" i="37"/>
  <c r="A1064" i="37"/>
  <c r="A1065" i="37"/>
  <c r="A1066" i="37"/>
  <c r="A1067" i="37"/>
  <c r="A1068" i="37"/>
  <c r="A1069" i="37"/>
  <c r="A1070" i="37"/>
  <c r="A1071" i="37"/>
  <c r="A1072" i="37"/>
  <c r="A1073" i="37"/>
  <c r="A1074" i="37"/>
  <c r="A1075" i="37"/>
  <c r="A1076" i="37"/>
  <c r="A1077" i="37"/>
  <c r="A1078" i="37"/>
  <c r="A1079" i="37"/>
  <c r="A1080" i="37"/>
  <c r="A1081" i="37"/>
  <c r="A1082" i="37"/>
  <c r="A1083" i="37"/>
  <c r="A1084" i="37"/>
  <c r="A1085" i="37"/>
  <c r="A1086" i="37"/>
  <c r="A1087" i="37"/>
  <c r="A1088" i="37"/>
  <c r="A1089" i="37"/>
  <c r="A1090" i="37"/>
  <c r="A1091" i="37"/>
  <c r="A1092" i="37"/>
  <c r="A1093" i="37"/>
  <c r="A1094" i="37"/>
  <c r="A1095" i="37"/>
  <c r="A1096" i="37"/>
  <c r="A1097" i="37"/>
  <c r="A1098" i="37"/>
  <c r="A1099" i="37"/>
  <c r="A1100" i="37"/>
  <c r="A1101" i="37"/>
  <c r="A1102" i="37"/>
  <c r="A1103" i="37"/>
  <c r="A1104" i="37"/>
  <c r="A1105" i="37"/>
  <c r="A1106" i="37"/>
  <c r="A1107" i="37"/>
  <c r="A1108" i="37"/>
  <c r="A1109" i="37"/>
  <c r="A1110" i="37"/>
  <c r="A1111" i="37"/>
  <c r="A1112" i="37"/>
  <c r="A1113" i="37"/>
  <c r="A1114" i="37"/>
  <c r="A1115" i="37"/>
  <c r="A1116" i="37"/>
  <c r="A1117" i="37"/>
  <c r="A1118" i="37"/>
  <c r="A1119" i="37"/>
  <c r="A1120" i="37"/>
  <c r="A1121" i="37"/>
  <c r="A1122" i="37"/>
  <c r="A1123" i="37"/>
  <c r="A1124" i="37"/>
  <c r="A1125" i="37"/>
  <c r="A1126" i="37"/>
  <c r="A1127" i="37"/>
  <c r="A1128" i="37"/>
  <c r="A1129" i="37"/>
  <c r="A1130" i="37"/>
  <c r="A1131" i="37"/>
  <c r="A1132" i="37"/>
  <c r="A1133" i="37"/>
  <c r="A1134" i="37"/>
  <c r="A1135" i="37"/>
  <c r="A1136" i="37"/>
  <c r="A1137" i="37"/>
  <c r="A1138" i="37"/>
  <c r="A1139" i="37"/>
  <c r="A1140" i="37"/>
  <c r="A1141" i="37"/>
  <c r="A1142" i="37"/>
  <c r="A1143" i="37"/>
  <c r="A1144" i="37"/>
  <c r="A1145" i="37"/>
  <c r="A1146" i="37"/>
  <c r="A1147" i="37"/>
  <c r="A1148" i="37"/>
  <c r="A1149" i="37"/>
  <c r="A1150" i="37"/>
  <c r="A1151" i="37"/>
  <c r="A1152" i="37"/>
  <c r="A1153" i="37"/>
  <c r="A1154" i="37"/>
  <c r="A1155" i="37"/>
  <c r="A1156" i="37"/>
  <c r="A1157" i="37"/>
  <c r="A1158" i="37"/>
  <c r="A1159" i="37"/>
  <c r="A1160" i="37"/>
  <c r="A1161" i="37"/>
  <c r="A1162" i="37"/>
  <c r="A1163" i="37"/>
  <c r="A1164" i="37"/>
  <c r="A1165" i="37"/>
  <c r="A1166" i="37"/>
  <c r="A1167" i="37"/>
  <c r="A1168" i="37"/>
  <c r="A1169" i="37"/>
  <c r="A1170" i="37"/>
  <c r="A1171" i="37"/>
  <c r="A1172" i="37"/>
  <c r="A1173" i="37"/>
  <c r="A1174" i="37"/>
  <c r="A1175" i="37"/>
  <c r="A1176" i="37"/>
  <c r="A1177" i="37"/>
  <c r="A1178" i="37"/>
  <c r="A1179" i="37"/>
  <c r="A1180" i="37"/>
  <c r="A1181" i="37"/>
  <c r="A1182" i="37"/>
  <c r="A1183" i="37"/>
  <c r="A1184" i="37"/>
  <c r="A1185" i="37"/>
  <c r="A1186" i="37"/>
  <c r="A1187" i="37"/>
  <c r="A1188" i="37"/>
  <c r="A1189" i="37"/>
  <c r="A1190" i="37"/>
  <c r="A1191" i="37"/>
  <c r="A1192" i="37"/>
  <c r="A1193" i="37"/>
  <c r="A1194" i="37"/>
  <c r="A1195" i="37"/>
  <c r="A1196" i="37"/>
  <c r="A1197" i="37"/>
  <c r="A1198" i="37"/>
  <c r="A1199" i="37"/>
  <c r="A1200" i="37"/>
  <c r="A1201" i="37"/>
  <c r="A1202" i="37"/>
  <c r="A1203" i="37"/>
  <c r="A1204" i="37"/>
  <c r="A1205" i="37"/>
  <c r="A1206" i="37"/>
  <c r="A1207" i="37"/>
  <c r="A1208" i="37"/>
  <c r="A1209" i="37"/>
  <c r="A1210" i="37"/>
  <c r="A1211" i="37"/>
  <c r="A1212" i="37"/>
  <c r="A1213" i="37"/>
  <c r="A1214" i="37"/>
  <c r="A1215" i="37"/>
  <c r="A1216" i="37"/>
  <c r="A1217" i="37"/>
  <c r="A1218" i="37"/>
  <c r="A1219" i="37"/>
  <c r="A1220" i="37"/>
  <c r="A1221" i="37"/>
  <c r="A1222" i="37"/>
  <c r="A1223" i="37"/>
  <c r="A1224" i="37"/>
  <c r="A1225" i="37"/>
  <c r="A1226" i="37"/>
  <c r="A1227" i="37"/>
  <c r="A1228" i="37"/>
  <c r="A1229" i="37"/>
  <c r="A1230" i="37"/>
  <c r="A1231" i="37"/>
  <c r="A1232" i="37"/>
  <c r="A1233" i="37"/>
  <c r="A1234" i="37"/>
  <c r="A1235" i="37"/>
  <c r="A1236" i="37"/>
  <c r="A1237" i="37"/>
  <c r="A1238" i="37"/>
  <c r="A1239" i="37"/>
  <c r="A1240" i="37"/>
  <c r="A1241" i="37"/>
  <c r="A1242" i="37"/>
  <c r="A1243" i="37"/>
  <c r="A1244" i="37"/>
  <c r="A1245" i="37"/>
  <c r="A1246" i="37"/>
  <c r="A1247" i="37"/>
  <c r="A1248" i="37"/>
  <c r="A1249" i="37"/>
  <c r="A1250" i="37"/>
  <c r="A1251" i="37"/>
  <c r="A1252" i="37"/>
  <c r="A1253" i="37"/>
  <c r="A1254" i="37"/>
  <c r="A1255" i="37"/>
  <c r="A1256" i="37"/>
  <c r="A1257" i="37"/>
  <c r="A1258" i="37"/>
  <c r="A1259" i="37"/>
  <c r="A1260" i="37"/>
  <c r="A1261" i="37"/>
  <c r="A1262" i="37"/>
  <c r="A1263" i="37"/>
  <c r="A1264" i="37"/>
  <c r="A1265" i="37"/>
  <c r="A1266" i="37"/>
  <c r="A1267" i="37"/>
  <c r="A1268" i="37"/>
  <c r="A1269" i="37"/>
  <c r="A1270" i="37"/>
  <c r="A1271" i="37"/>
  <c r="A1272" i="37"/>
  <c r="A1273" i="37"/>
  <c r="A1274" i="37"/>
  <c r="A1275" i="37"/>
  <c r="A1276" i="37"/>
  <c r="A1277" i="37"/>
  <c r="A1278" i="37"/>
  <c r="A1279" i="37"/>
  <c r="A1280" i="37"/>
  <c r="A1281" i="37"/>
  <c r="A1282" i="37"/>
  <c r="A1283" i="37"/>
  <c r="A1284" i="37"/>
  <c r="A1285" i="37"/>
  <c r="A1286" i="37"/>
  <c r="A1287" i="37"/>
  <c r="A1288" i="37"/>
  <c r="A1289" i="37"/>
  <c r="A1290" i="37"/>
  <c r="A1291" i="37"/>
  <c r="A1292" i="37"/>
  <c r="A1293" i="37"/>
  <c r="A1294" i="37"/>
  <c r="A1295" i="37"/>
  <c r="A1296" i="37"/>
  <c r="A1297" i="37"/>
  <c r="A1298" i="37"/>
  <c r="A1299" i="37"/>
  <c r="A1300" i="37"/>
  <c r="A1301" i="37"/>
  <c r="A1302" i="37"/>
  <c r="A1303" i="37"/>
  <c r="A1304" i="37"/>
  <c r="A1305" i="37"/>
  <c r="A1306" i="37"/>
  <c r="A1307" i="37"/>
  <c r="A1308" i="37"/>
  <c r="A1309" i="37"/>
  <c r="A1310" i="37"/>
  <c r="A1311" i="37"/>
  <c r="A1312" i="37"/>
  <c r="A1313" i="37"/>
  <c r="A1314" i="37"/>
  <c r="A1315" i="37"/>
  <c r="A1316" i="37"/>
  <c r="A1317" i="37"/>
  <c r="A1318" i="37"/>
  <c r="A1319" i="37"/>
  <c r="A1320" i="37"/>
  <c r="A1321" i="37"/>
  <c r="A1322" i="37"/>
  <c r="A1323" i="37"/>
  <c r="A1324" i="37"/>
  <c r="A1325" i="37"/>
  <c r="A1326" i="37"/>
  <c r="A1327" i="37"/>
  <c r="A1328" i="37"/>
  <c r="A1329" i="37"/>
  <c r="A1330" i="37"/>
  <c r="A1331" i="37"/>
  <c r="A1332" i="37"/>
  <c r="A1333" i="37"/>
  <c r="A1334" i="37"/>
  <c r="A1335" i="37"/>
  <c r="A1336" i="37"/>
  <c r="A1337" i="37"/>
  <c r="A1338" i="37"/>
  <c r="A1339" i="37"/>
  <c r="A1340" i="37"/>
  <c r="A1341" i="37"/>
  <c r="A1342" i="37"/>
  <c r="A1343" i="37"/>
  <c r="A1344" i="37"/>
  <c r="A1345" i="37"/>
  <c r="A1346" i="37"/>
  <c r="A1347" i="37"/>
  <c r="A1348" i="37"/>
  <c r="A1349" i="37"/>
  <c r="A1350" i="37"/>
  <c r="A1351" i="37"/>
  <c r="A1352" i="37"/>
  <c r="A1353" i="37"/>
  <c r="A1354" i="37"/>
  <c r="A1355" i="37"/>
  <c r="A1356" i="37"/>
  <c r="A1357" i="37"/>
  <c r="A1358" i="37"/>
  <c r="A1359" i="37"/>
  <c r="A1360" i="37"/>
  <c r="A1361" i="37"/>
  <c r="A1362" i="37"/>
  <c r="A1363" i="37"/>
  <c r="A1364" i="37"/>
  <c r="A1365" i="37"/>
  <c r="A1366" i="37"/>
  <c r="A1367" i="37"/>
  <c r="A1368" i="37"/>
  <c r="A1369" i="37"/>
  <c r="A1370" i="37"/>
  <c r="A1371" i="37"/>
  <c r="A1372" i="37"/>
  <c r="A1373" i="37"/>
  <c r="A1374" i="37"/>
  <c r="A1375" i="37"/>
  <c r="A1376" i="37"/>
  <c r="A1377" i="37"/>
  <c r="A1378" i="37"/>
  <c r="A1379" i="37"/>
  <c r="A1380" i="37"/>
  <c r="A1381" i="37"/>
  <c r="A1382" i="37"/>
  <c r="A1383" i="37"/>
  <c r="A1384" i="37"/>
  <c r="A1385" i="37"/>
  <c r="A1386" i="37"/>
  <c r="A1387" i="37"/>
  <c r="A1388" i="37"/>
  <c r="A1389" i="37"/>
  <c r="A1390" i="37"/>
  <c r="A1391" i="37"/>
  <c r="A1392" i="37"/>
  <c r="A1393" i="37"/>
  <c r="A1394" i="37"/>
  <c r="A1395" i="37"/>
  <c r="A1396" i="37"/>
  <c r="A1397" i="37"/>
  <c r="A1398" i="37"/>
  <c r="A1399" i="37"/>
  <c r="A1400" i="37"/>
  <c r="A1401" i="37"/>
  <c r="A1402" i="37"/>
  <c r="A1403" i="37"/>
  <c r="A1404" i="37"/>
  <c r="A1405" i="37"/>
  <c r="A1406" i="37"/>
  <c r="A1407" i="37"/>
  <c r="A1408" i="37"/>
  <c r="A1409" i="37"/>
  <c r="A1410" i="37"/>
  <c r="A1411" i="37"/>
  <c r="A1412" i="37"/>
  <c r="A1413" i="37"/>
  <c r="A1414" i="37"/>
  <c r="A1415" i="37"/>
  <c r="A1416" i="37"/>
  <c r="A1417" i="37"/>
  <c r="A1418" i="37"/>
  <c r="A1419" i="37"/>
  <c r="A1420" i="37"/>
  <c r="A1421" i="37"/>
  <c r="A1422" i="37"/>
  <c r="A1423" i="37"/>
  <c r="A1424" i="37"/>
  <c r="A1425" i="37"/>
  <c r="A1426" i="37"/>
  <c r="A1427" i="37"/>
  <c r="A1428" i="37"/>
  <c r="A1429" i="37"/>
  <c r="A1430" i="37"/>
  <c r="A1431" i="37"/>
  <c r="A1432" i="37"/>
  <c r="A1433" i="37"/>
  <c r="A1434" i="37"/>
  <c r="A1435" i="37"/>
  <c r="A1436" i="37"/>
  <c r="A1437" i="37"/>
  <c r="A1438" i="37"/>
  <c r="A1439" i="37"/>
  <c r="A1440" i="37"/>
  <c r="A1441" i="37"/>
  <c r="A1442" i="37"/>
  <c r="A1443" i="37"/>
  <c r="A1444" i="37"/>
  <c r="A1445" i="37"/>
  <c r="A1446" i="37"/>
  <c r="A1447" i="37"/>
  <c r="A1448" i="37"/>
  <c r="A1449" i="37"/>
  <c r="A1450" i="37"/>
  <c r="A1451" i="37"/>
  <c r="A1452" i="37"/>
  <c r="A1453" i="37"/>
  <c r="A1454" i="37"/>
  <c r="A1455" i="37"/>
  <c r="A1456" i="37"/>
  <c r="A1457" i="37"/>
  <c r="A1458" i="37"/>
  <c r="A1459" i="37"/>
  <c r="A1460" i="37"/>
  <c r="A1461" i="37"/>
  <c r="A1462" i="37"/>
  <c r="A1463" i="37"/>
  <c r="A1464" i="37"/>
  <c r="A1465" i="37"/>
  <c r="A1466" i="37"/>
  <c r="A1467" i="37"/>
  <c r="A1468" i="37"/>
  <c r="A1469" i="37"/>
  <c r="A1470" i="37"/>
  <c r="A1471" i="37"/>
  <c r="A1472" i="37"/>
  <c r="A1473" i="37"/>
  <c r="A1474" i="37"/>
  <c r="A1475" i="37"/>
  <c r="A1476" i="37"/>
  <c r="A1477" i="37"/>
  <c r="A1478" i="37"/>
  <c r="A1479" i="37"/>
  <c r="A1480" i="37"/>
  <c r="A1481" i="37"/>
  <c r="A1482" i="37"/>
  <c r="A1483" i="37"/>
  <c r="A1484" i="37"/>
  <c r="A1485" i="37"/>
  <c r="A1486" i="37"/>
  <c r="A1487" i="37"/>
  <c r="A1488" i="37"/>
  <c r="A1489" i="37"/>
  <c r="A1490" i="37"/>
  <c r="A1491" i="37"/>
  <c r="A1492" i="37"/>
  <c r="A1493" i="37"/>
  <c r="A1494" i="37"/>
  <c r="A1495" i="37"/>
  <c r="A1496" i="37"/>
  <c r="A1497" i="37"/>
  <c r="A1498" i="37"/>
  <c r="A1499" i="37"/>
  <c r="A1500" i="37"/>
  <c r="A1501" i="37"/>
  <c r="A1502" i="37"/>
  <c r="A1503" i="37"/>
  <c r="A1504" i="37"/>
  <c r="A1505" i="37"/>
  <c r="A1506" i="37"/>
  <c r="A1507" i="37"/>
  <c r="A1508" i="37"/>
  <c r="A1509" i="37"/>
  <c r="A1510" i="37"/>
  <c r="A1511" i="37"/>
  <c r="A1512" i="37"/>
  <c r="A1513" i="37"/>
  <c r="A1514" i="37"/>
  <c r="A1515" i="37"/>
  <c r="A1516" i="37"/>
  <c r="A1517" i="37"/>
  <c r="A1518" i="37"/>
  <c r="A1519" i="37"/>
  <c r="A1520" i="37"/>
  <c r="A1521" i="37"/>
  <c r="A1522" i="37"/>
  <c r="A1523" i="37"/>
  <c r="A1524" i="37"/>
  <c r="A1525" i="37"/>
  <c r="A1526" i="37"/>
  <c r="A1527" i="37"/>
  <c r="A1528" i="37"/>
  <c r="A1529" i="37"/>
  <c r="A1530" i="37"/>
  <c r="A1531" i="37"/>
  <c r="A1532" i="37"/>
  <c r="A1533" i="37"/>
  <c r="A1534" i="37"/>
  <c r="A1535" i="37"/>
  <c r="A1536" i="37"/>
  <c r="A1537" i="37"/>
  <c r="A1538" i="37"/>
  <c r="A1539" i="37"/>
  <c r="A1540" i="37"/>
  <c r="A1541" i="37"/>
  <c r="A1542" i="37"/>
  <c r="A1543" i="37"/>
  <c r="A1544" i="37"/>
  <c r="A1545" i="37"/>
  <c r="A1546" i="37"/>
  <c r="A1547" i="37"/>
  <c r="A1548" i="37"/>
  <c r="A1549" i="37"/>
  <c r="A1550" i="37"/>
  <c r="A1551" i="37"/>
  <c r="A1552" i="37"/>
  <c r="A1553" i="37"/>
  <c r="A1554" i="37"/>
  <c r="A1555" i="37"/>
  <c r="A1556" i="37"/>
  <c r="A1557" i="37"/>
  <c r="A1558" i="37"/>
  <c r="A1559" i="37"/>
  <c r="A1560" i="37"/>
  <c r="A1561" i="37"/>
  <c r="A1562" i="37"/>
  <c r="A1563" i="37"/>
  <c r="A1564" i="37"/>
  <c r="A1565" i="37"/>
  <c r="A1566" i="37"/>
  <c r="A1567" i="37"/>
  <c r="A1568" i="37"/>
  <c r="A1569" i="37"/>
  <c r="A1570" i="37"/>
  <c r="A1571" i="37"/>
  <c r="A1572" i="37"/>
  <c r="A1573" i="37"/>
  <c r="A1574" i="37"/>
  <c r="A1575" i="37"/>
  <c r="A1576" i="37"/>
  <c r="A1577" i="37"/>
  <c r="A1578" i="37"/>
  <c r="A1579" i="37"/>
  <c r="A1580" i="37"/>
  <c r="A1581" i="37"/>
  <c r="A1582" i="37"/>
  <c r="A1583" i="37"/>
  <c r="A1584" i="37"/>
  <c r="A1585" i="37"/>
  <c r="A1586" i="37"/>
  <c r="A1587" i="37"/>
  <c r="A1588" i="37"/>
  <c r="A1589" i="37"/>
  <c r="A1590" i="37"/>
  <c r="A1591" i="37"/>
  <c r="A1592" i="37"/>
  <c r="A1593" i="37"/>
  <c r="A1594" i="37"/>
  <c r="A1595" i="37"/>
  <c r="A1596" i="37"/>
  <c r="A1597" i="37"/>
  <c r="A1598" i="37"/>
  <c r="A1599" i="37"/>
  <c r="A1600" i="37"/>
  <c r="A1601" i="37"/>
  <c r="A1602" i="37"/>
  <c r="A1603" i="37"/>
  <c r="A1604" i="37"/>
  <c r="A1605" i="37"/>
  <c r="A1606" i="37"/>
  <c r="A1607" i="37"/>
  <c r="A1608" i="37"/>
  <c r="A1609" i="37"/>
  <c r="A1610" i="37"/>
  <c r="A1611" i="37"/>
  <c r="A1612" i="37"/>
  <c r="A1613" i="37"/>
  <c r="A1614" i="37"/>
  <c r="A1615" i="37"/>
  <c r="A1616" i="37"/>
  <c r="A1617" i="37"/>
  <c r="A1618" i="37"/>
  <c r="A1619" i="37"/>
  <c r="A1620" i="37"/>
  <c r="A1621" i="37"/>
  <c r="A1622" i="37"/>
  <c r="A1623" i="37"/>
  <c r="A1624" i="37"/>
  <c r="A1625" i="37"/>
  <c r="A1626" i="37"/>
  <c r="A1627" i="37"/>
  <c r="A1628" i="37"/>
  <c r="A1629" i="37"/>
  <c r="A1630" i="37"/>
  <c r="A1631" i="37"/>
  <c r="A1632" i="37"/>
  <c r="A1633" i="37"/>
  <c r="A1634" i="37"/>
  <c r="A1635" i="37"/>
  <c r="A1636" i="37"/>
  <c r="A1637" i="37"/>
  <c r="A1638" i="37"/>
  <c r="A1639" i="37"/>
  <c r="A1640" i="37"/>
  <c r="A1641" i="37"/>
  <c r="A1642" i="37"/>
  <c r="A1643" i="37"/>
  <c r="A1644" i="37"/>
  <c r="A1645" i="37"/>
  <c r="A1646" i="37"/>
  <c r="A1647" i="37"/>
  <c r="A1648" i="37"/>
  <c r="A1649" i="37"/>
  <c r="A1650" i="37"/>
  <c r="A1651" i="37"/>
  <c r="A1652" i="37"/>
  <c r="A1653" i="37"/>
  <c r="A1654" i="37"/>
  <c r="A1655" i="37"/>
  <c r="A1656" i="37"/>
  <c r="A1657" i="37"/>
  <c r="A1658" i="37"/>
  <c r="A1659" i="37"/>
  <c r="A1660" i="37"/>
  <c r="A1661" i="37"/>
  <c r="A1662" i="37"/>
  <c r="A1663" i="37"/>
  <c r="A1664" i="37"/>
  <c r="A1665" i="37"/>
  <c r="A1666" i="37"/>
  <c r="A1667" i="37"/>
  <c r="A1668" i="37"/>
  <c r="A1669" i="37"/>
  <c r="A1670" i="37"/>
  <c r="A1671" i="37"/>
  <c r="A1672" i="37"/>
  <c r="A1673" i="37"/>
  <c r="A1674" i="37"/>
  <c r="A1675" i="37"/>
  <c r="A1676" i="37"/>
  <c r="A1677" i="37"/>
  <c r="A1678" i="37"/>
  <c r="A1679" i="37"/>
  <c r="A1680" i="37"/>
  <c r="A1681" i="37"/>
  <c r="A1682" i="37"/>
  <c r="A1683" i="37"/>
  <c r="A1684" i="37"/>
  <c r="A1685" i="37"/>
  <c r="A1686" i="37"/>
  <c r="A1687" i="37"/>
  <c r="A1688" i="37"/>
  <c r="A1689" i="37"/>
  <c r="A1690" i="37"/>
  <c r="A1691" i="37"/>
  <c r="A1692" i="37"/>
  <c r="A1693" i="37"/>
  <c r="A1694" i="37"/>
  <c r="A1695" i="37"/>
  <c r="A1696" i="37"/>
  <c r="A1697" i="37"/>
  <c r="A1698" i="37"/>
  <c r="A1699" i="37"/>
  <c r="A1700" i="37"/>
  <c r="A1701" i="37"/>
  <c r="A1702" i="37"/>
  <c r="A1703" i="37"/>
  <c r="A1704" i="37"/>
  <c r="A1705" i="37"/>
  <c r="A1706" i="37"/>
  <c r="A1707" i="37"/>
  <c r="A1708" i="37"/>
  <c r="A1709" i="37"/>
  <c r="A1710" i="37"/>
  <c r="A1711" i="37"/>
  <c r="A1712" i="37"/>
  <c r="A1713" i="37"/>
  <c r="A1714" i="37"/>
  <c r="A1715" i="37"/>
  <c r="A1716" i="37"/>
  <c r="A1717" i="37"/>
  <c r="A1718" i="37"/>
  <c r="A1719" i="37"/>
  <c r="A1720" i="37"/>
  <c r="A1721" i="37"/>
  <c r="A1722" i="37"/>
  <c r="A1723" i="37"/>
  <c r="A1724" i="37"/>
  <c r="A1725" i="37"/>
  <c r="A1726" i="37"/>
  <c r="A1727" i="37"/>
  <c r="A1728" i="37"/>
  <c r="A1729" i="37"/>
  <c r="A1730" i="37"/>
  <c r="A1731" i="37"/>
  <c r="A1732" i="37"/>
  <c r="A1733" i="37"/>
  <c r="A1734" i="37"/>
  <c r="A1735" i="37"/>
  <c r="A1736" i="37"/>
  <c r="A1737" i="37"/>
  <c r="A1738" i="37"/>
  <c r="A1739" i="37"/>
  <c r="A1740" i="37"/>
  <c r="A1741" i="37"/>
  <c r="A1742" i="37"/>
  <c r="A1743" i="37"/>
  <c r="A1744" i="37"/>
  <c r="A1745" i="37"/>
  <c r="A1746" i="37"/>
  <c r="A1747" i="37"/>
  <c r="A1748" i="37"/>
  <c r="A1749" i="37"/>
  <c r="A1750" i="37"/>
  <c r="A1751" i="37"/>
  <c r="A1752" i="37"/>
  <c r="A1753" i="37"/>
  <c r="A1754" i="37"/>
  <c r="A1755" i="37"/>
  <c r="A1756" i="37"/>
  <c r="A1757" i="37"/>
  <c r="A1758" i="37"/>
  <c r="A1759" i="37"/>
  <c r="A1760" i="37"/>
  <c r="A1761" i="37"/>
  <c r="A1762" i="37"/>
  <c r="A1763" i="37"/>
  <c r="A1764" i="37"/>
  <c r="A1765" i="37"/>
  <c r="A1766" i="37"/>
  <c r="A1767" i="37"/>
  <c r="A1768" i="37"/>
  <c r="A1769" i="37"/>
  <c r="A1770" i="37"/>
  <c r="A1771" i="37"/>
  <c r="A1772" i="37"/>
  <c r="A1773" i="37"/>
  <c r="A1774" i="37"/>
  <c r="A1775" i="37"/>
  <c r="A1776" i="37"/>
  <c r="A1777" i="37"/>
  <c r="A1778" i="37"/>
  <c r="A1779" i="37"/>
  <c r="A1780" i="37"/>
  <c r="A1781" i="37"/>
  <c r="A1782" i="37"/>
  <c r="A1783" i="37"/>
  <c r="A1784" i="37"/>
  <c r="A1785" i="37"/>
  <c r="A1786" i="37"/>
  <c r="A1787" i="37"/>
  <c r="A1788" i="37"/>
  <c r="A1789" i="37"/>
  <c r="A1790" i="37"/>
  <c r="A1791" i="37"/>
  <c r="A1792" i="37"/>
  <c r="A1793" i="37"/>
  <c r="A1794" i="37"/>
  <c r="A1795" i="37"/>
  <c r="A1796" i="37"/>
  <c r="A1797" i="37"/>
  <c r="A1798" i="37"/>
  <c r="A1799" i="37"/>
  <c r="A1800" i="37"/>
  <c r="A1801" i="37"/>
  <c r="A1802" i="37"/>
  <c r="A1803" i="37"/>
  <c r="A1804" i="37"/>
  <c r="A1805" i="37"/>
  <c r="A1806" i="37"/>
  <c r="A1807" i="37"/>
  <c r="A1808" i="37"/>
  <c r="A1809" i="37"/>
  <c r="A1810" i="37"/>
  <c r="A1811" i="37"/>
  <c r="A1812" i="37"/>
  <c r="A1813" i="37"/>
  <c r="A1814" i="37"/>
  <c r="A1815" i="37"/>
  <c r="A1816" i="37"/>
  <c r="A1817" i="37"/>
  <c r="A1818" i="37"/>
  <c r="A1819" i="37"/>
  <c r="A1820" i="37"/>
  <c r="A1821" i="37"/>
  <c r="A1822" i="37"/>
  <c r="A1823" i="37"/>
  <c r="A1824" i="37"/>
  <c r="A1825" i="37"/>
  <c r="A1826" i="37"/>
  <c r="A1827" i="37"/>
  <c r="A1828" i="37"/>
  <c r="A1829" i="37"/>
  <c r="A1830" i="37"/>
  <c r="A1831" i="37"/>
  <c r="A1832" i="37"/>
  <c r="A1833" i="37"/>
  <c r="A1834" i="37"/>
  <c r="A1835" i="37"/>
  <c r="A1836" i="37"/>
  <c r="A1837" i="37"/>
  <c r="A1838" i="37"/>
  <c r="A1839" i="37"/>
  <c r="A1840" i="37"/>
  <c r="A1841" i="37"/>
  <c r="A1842" i="37"/>
  <c r="A1843" i="37"/>
  <c r="A1844" i="37"/>
  <c r="A1845" i="37"/>
  <c r="A1846" i="37"/>
  <c r="A1847" i="37"/>
  <c r="A1848" i="37"/>
  <c r="A1849" i="37"/>
  <c r="A1850" i="37"/>
  <c r="A1851" i="37"/>
  <c r="A1852" i="37"/>
  <c r="A1853" i="37"/>
  <c r="A1854" i="37"/>
  <c r="A1855" i="37"/>
  <c r="A1856" i="37"/>
  <c r="A1857" i="37"/>
  <c r="A1858" i="37"/>
  <c r="A1859" i="37"/>
  <c r="A1860" i="37"/>
  <c r="A1861" i="37"/>
  <c r="A1862" i="37"/>
  <c r="A1863" i="37"/>
  <c r="A1864" i="37"/>
  <c r="A1865" i="37"/>
  <c r="A1866" i="37"/>
  <c r="A1867" i="37"/>
  <c r="A1868" i="37"/>
  <c r="A1869" i="37"/>
  <c r="A1870" i="37"/>
  <c r="A1871" i="37"/>
  <c r="A1872" i="37"/>
  <c r="A1873" i="37"/>
  <c r="A1874" i="37"/>
  <c r="A1875" i="37"/>
  <c r="A1876" i="37"/>
  <c r="A1877" i="37"/>
  <c r="A1878" i="37"/>
  <c r="A1879" i="37"/>
  <c r="A1880" i="37"/>
  <c r="A1881" i="37"/>
  <c r="A1882" i="37"/>
  <c r="A1883" i="37"/>
  <c r="A1884" i="37"/>
  <c r="A1885" i="37"/>
  <c r="A1886" i="37"/>
  <c r="A1887" i="37"/>
  <c r="A1888" i="37"/>
  <c r="A1889" i="37"/>
  <c r="A1890" i="37"/>
  <c r="A1891" i="37"/>
  <c r="A1892" i="37"/>
  <c r="A1893" i="37"/>
  <c r="A1894" i="37"/>
  <c r="A1895" i="37"/>
  <c r="A1896" i="37"/>
  <c r="A1897" i="37"/>
  <c r="A1898" i="37"/>
  <c r="A1899" i="37"/>
  <c r="A1900" i="37"/>
  <c r="A1901" i="37"/>
  <c r="A1902" i="37"/>
  <c r="A1903" i="37"/>
  <c r="A1904" i="37"/>
  <c r="A1905" i="37"/>
  <c r="A1906" i="37"/>
  <c r="A1907" i="37"/>
  <c r="A1908" i="37"/>
  <c r="A1909" i="37"/>
  <c r="A1910" i="37"/>
  <c r="A1911" i="37"/>
  <c r="A1912" i="37"/>
  <c r="A1913" i="37"/>
  <c r="A1914" i="37"/>
  <c r="A1915" i="37"/>
  <c r="A1916" i="37"/>
  <c r="A1917" i="37"/>
  <c r="A1918" i="37"/>
  <c r="A1919" i="37"/>
  <c r="A1920" i="37"/>
  <c r="A1921" i="37"/>
  <c r="A1922" i="37"/>
  <c r="A1923" i="37"/>
  <c r="A1924" i="37"/>
  <c r="A1925" i="37"/>
  <c r="A1926" i="37"/>
  <c r="A1927" i="37"/>
  <c r="A1928" i="37"/>
  <c r="A1929" i="37"/>
  <c r="A1930" i="37"/>
  <c r="A1931" i="37"/>
  <c r="A1932" i="37"/>
  <c r="A1933" i="37"/>
  <c r="A1934" i="37"/>
  <c r="A1935" i="37"/>
  <c r="A1936" i="37"/>
  <c r="A1937" i="37"/>
  <c r="A1938" i="37"/>
  <c r="A1939" i="37"/>
  <c r="A1940" i="37"/>
  <c r="A1941" i="37"/>
  <c r="A1942" i="37"/>
  <c r="A1943" i="37"/>
  <c r="A1944" i="37"/>
  <c r="A1945" i="37"/>
  <c r="A1946" i="37"/>
  <c r="A1947" i="37"/>
  <c r="A1948" i="37"/>
  <c r="A1949" i="37"/>
  <c r="A1950" i="37"/>
  <c r="A1951" i="37"/>
  <c r="A1952" i="37"/>
  <c r="A1953" i="37"/>
  <c r="A1954" i="37"/>
  <c r="A1955" i="37"/>
  <c r="A1956" i="37"/>
  <c r="A1957" i="37"/>
  <c r="A1958" i="37"/>
  <c r="A1959" i="37"/>
  <c r="A1960" i="37"/>
  <c r="A1961" i="37"/>
  <c r="A1962" i="37"/>
  <c r="A1963" i="37"/>
  <c r="A1964" i="37"/>
  <c r="A1965" i="37"/>
  <c r="A1966" i="37"/>
  <c r="A1967" i="37"/>
  <c r="A1968" i="37"/>
  <c r="A1969" i="37"/>
  <c r="A1970" i="37"/>
  <c r="A1971" i="37"/>
  <c r="A1972" i="37"/>
  <c r="A1973" i="37"/>
  <c r="A1974" i="37"/>
  <c r="A1975" i="37"/>
  <c r="A1976" i="37"/>
  <c r="A1977" i="37"/>
  <c r="A1978" i="37"/>
  <c r="A1979" i="37"/>
  <c r="A1980" i="37"/>
  <c r="A1981" i="37"/>
  <c r="A1982" i="37"/>
  <c r="A1983" i="37"/>
  <c r="A1984" i="37"/>
  <c r="A1985" i="37"/>
  <c r="A1986" i="37"/>
  <c r="A1987" i="37"/>
  <c r="A1988" i="37"/>
  <c r="A1989" i="37"/>
  <c r="A1990" i="37"/>
  <c r="A1991" i="37"/>
  <c r="A1992" i="37"/>
  <c r="A1993" i="37"/>
  <c r="A1994" i="37"/>
  <c r="A1995" i="37"/>
  <c r="A1996" i="37"/>
  <c r="A1997" i="37"/>
  <c r="A1998" i="37"/>
  <c r="A1999" i="37"/>
  <c r="A2000" i="37"/>
  <c r="A2001" i="37"/>
  <c r="A2002" i="37"/>
  <c r="A2003" i="37"/>
  <c r="A2004" i="37"/>
  <c r="A2005" i="37"/>
  <c r="D6" i="10"/>
  <c r="G6" i="10"/>
  <c r="G7" i="10"/>
  <c r="G8" i="10"/>
  <c r="D21" i="10"/>
  <c r="C1212" i="39" s="1"/>
  <c r="E1212" i="39" s="1"/>
  <c r="G21" i="10"/>
  <c r="N574" i="4" l="1"/>
  <c r="C575" i="39"/>
  <c r="E575" i="39" s="1"/>
  <c r="E1102" i="37"/>
  <c r="G1102" i="37" s="1"/>
  <c r="E1098" i="37"/>
  <c r="G1098" i="37" s="1"/>
  <c r="E1094" i="37"/>
  <c r="G1094" i="37" s="1"/>
  <c r="E1090" i="37"/>
  <c r="G1090" i="37" s="1"/>
  <c r="E1086" i="37"/>
  <c r="G1086" i="37" s="1"/>
  <c r="E1082" i="37"/>
  <c r="G1082" i="37" s="1"/>
  <c r="E1078" i="37"/>
  <c r="G1078" i="37" s="1"/>
  <c r="E1074" i="37"/>
  <c r="G1074" i="37" s="1"/>
  <c r="E1070" i="37"/>
  <c r="E1066" i="37"/>
  <c r="G1066" i="37" s="1"/>
  <c r="E1062" i="37"/>
  <c r="E1058" i="37"/>
  <c r="G1058" i="37" s="1"/>
  <c r="E1054" i="37"/>
  <c r="G1054" i="37" s="1"/>
  <c r="E1050" i="37"/>
  <c r="E1046" i="37"/>
  <c r="G1046" i="37" s="1"/>
  <c r="E1042" i="37"/>
  <c r="G1042" i="37" s="1"/>
  <c r="E1038" i="37"/>
  <c r="E1034" i="37"/>
  <c r="G1034" i="37" s="1"/>
  <c r="E1030" i="37"/>
  <c r="G1030" i="37" s="1"/>
  <c r="E1026" i="37"/>
  <c r="E1022" i="37"/>
  <c r="G1022" i="37" s="1"/>
  <c r="E1018" i="37"/>
  <c r="G1018" i="37" s="1"/>
  <c r="E1014" i="37"/>
  <c r="G1014" i="37" s="1"/>
  <c r="E1010" i="37"/>
  <c r="G1010" i="37" s="1"/>
  <c r="E1006" i="37"/>
  <c r="E1002" i="37"/>
  <c r="G1002" i="37" s="1"/>
  <c r="E998" i="37"/>
  <c r="G998" i="37" s="1"/>
  <c r="E994" i="37"/>
  <c r="G994" i="37" s="1"/>
  <c r="E990" i="37"/>
  <c r="G990" i="37" s="1"/>
  <c r="E986" i="37"/>
  <c r="G986" i="37" s="1"/>
  <c r="E982" i="37"/>
  <c r="G982" i="37" s="1"/>
  <c r="E978" i="37"/>
  <c r="G978" i="37" s="1"/>
  <c r="E974" i="37"/>
  <c r="G974" i="37" s="1"/>
  <c r="E970" i="37"/>
  <c r="E966" i="37"/>
  <c r="G966" i="37" s="1"/>
  <c r="E962" i="37"/>
  <c r="G962" i="37" s="1"/>
  <c r="E958" i="37"/>
  <c r="G958" i="37" s="1"/>
  <c r="E954" i="37"/>
  <c r="G954" i="37" s="1"/>
  <c r="E950" i="37"/>
  <c r="E946" i="37"/>
  <c r="G946" i="37" s="1"/>
  <c r="E942" i="37"/>
  <c r="G942" i="37" s="1"/>
  <c r="E938" i="37"/>
  <c r="G938" i="37" s="1"/>
  <c r="E934" i="37"/>
  <c r="E930" i="37"/>
  <c r="G930" i="37" s="1"/>
  <c r="E926" i="37"/>
  <c r="G926" i="37" s="1"/>
  <c r="E922" i="37"/>
  <c r="G922" i="37" s="1"/>
  <c r="E918" i="37"/>
  <c r="G918" i="37" s="1"/>
  <c r="E914" i="37"/>
  <c r="G914" i="37" s="1"/>
  <c r="E910" i="37"/>
  <c r="G910" i="37" s="1"/>
  <c r="E906" i="37"/>
  <c r="G906" i="37" s="1"/>
  <c r="E902" i="37"/>
  <c r="G902" i="37" s="1"/>
  <c r="E898" i="37"/>
  <c r="G898" i="37" s="1"/>
  <c r="E894" i="37"/>
  <c r="G894" i="37" s="1"/>
  <c r="E890" i="37"/>
  <c r="G890" i="37" s="1"/>
  <c r="E886" i="37"/>
  <c r="G886" i="37" s="1"/>
  <c r="E882" i="37"/>
  <c r="G882" i="37" s="1"/>
  <c r="E878" i="37"/>
  <c r="G878" i="37" s="1"/>
  <c r="E874" i="37"/>
  <c r="G874" i="37" s="1"/>
  <c r="E870" i="37"/>
  <c r="G870" i="37" s="1"/>
  <c r="E866" i="37"/>
  <c r="G866" i="37" s="1"/>
  <c r="E862" i="37"/>
  <c r="G862" i="37" s="1"/>
  <c r="E858" i="37"/>
  <c r="G858" i="37" s="1"/>
  <c r="E854" i="37"/>
  <c r="G854" i="37" s="1"/>
  <c r="E850" i="37"/>
  <c r="G850" i="37" s="1"/>
  <c r="E846" i="37"/>
  <c r="G846" i="37" s="1"/>
  <c r="E842" i="37"/>
  <c r="G842" i="37" s="1"/>
  <c r="E838" i="37"/>
  <c r="G838" i="37" s="1"/>
  <c r="E834" i="37"/>
  <c r="G834" i="37" s="1"/>
  <c r="E830" i="37"/>
  <c r="G830" i="37" s="1"/>
  <c r="E826" i="37"/>
  <c r="G826" i="37" s="1"/>
  <c r="E822" i="37"/>
  <c r="G822" i="37" s="1"/>
  <c r="E818" i="37"/>
  <c r="G818" i="37" s="1"/>
  <c r="E814" i="37"/>
  <c r="G814" i="37" s="1"/>
  <c r="E810" i="37"/>
  <c r="G810" i="37" s="1"/>
  <c r="E806" i="37"/>
  <c r="G806" i="37" s="1"/>
  <c r="E802" i="37"/>
  <c r="G802" i="37" s="1"/>
  <c r="E798" i="37"/>
  <c r="G798" i="37" s="1"/>
  <c r="E794" i="37"/>
  <c r="G794" i="37" s="1"/>
  <c r="E790" i="37"/>
  <c r="G790" i="37" s="1"/>
  <c r="E786" i="37"/>
  <c r="G786" i="37" s="1"/>
  <c r="E782" i="37"/>
  <c r="G782" i="37" s="1"/>
  <c r="E778" i="37"/>
  <c r="G778" i="37" s="1"/>
  <c r="E774" i="37"/>
  <c r="E770" i="37"/>
  <c r="G770" i="37" s="1"/>
  <c r="E766" i="37"/>
  <c r="E762" i="37"/>
  <c r="G762" i="37" s="1"/>
  <c r="E758" i="37"/>
  <c r="G758" i="37" s="1"/>
  <c r="E754" i="37"/>
  <c r="G754" i="37" s="1"/>
  <c r="E750" i="37"/>
  <c r="G750" i="37" s="1"/>
  <c r="E746" i="37"/>
  <c r="G746" i="37" s="1"/>
  <c r="E742" i="37"/>
  <c r="G742" i="37" s="1"/>
  <c r="E738" i="37"/>
  <c r="G738" i="37" s="1"/>
  <c r="E734" i="37"/>
  <c r="G734" i="37" s="1"/>
  <c r="E730" i="37"/>
  <c r="E726" i="37"/>
  <c r="E722" i="37"/>
  <c r="G722" i="37" s="1"/>
  <c r="E718" i="37"/>
  <c r="E714" i="37"/>
  <c r="G714" i="37" s="1"/>
  <c r="E710" i="37"/>
  <c r="G710" i="37" s="1"/>
  <c r="E706" i="37"/>
  <c r="G706" i="37" s="1"/>
  <c r="E702" i="37"/>
  <c r="G702" i="37" s="1"/>
  <c r="E698" i="37"/>
  <c r="E694" i="37"/>
  <c r="G694" i="37" s="1"/>
  <c r="E690" i="37"/>
  <c r="G690" i="37" s="1"/>
  <c r="E686" i="37"/>
  <c r="E682" i="37"/>
  <c r="G682" i="37" s="1"/>
  <c r="E678" i="37"/>
  <c r="E674" i="37"/>
  <c r="G674" i="37" s="1"/>
  <c r="E670" i="37"/>
  <c r="G670" i="37" s="1"/>
  <c r="E666" i="37"/>
  <c r="E662" i="37"/>
  <c r="E658" i="37"/>
  <c r="G658" i="37" s="1"/>
  <c r="E654" i="37"/>
  <c r="G654" i="37" s="1"/>
  <c r="E650" i="37"/>
  <c r="E646" i="37"/>
  <c r="E642" i="37"/>
  <c r="G642" i="37" s="1"/>
  <c r="E638" i="37"/>
  <c r="G638" i="37" s="1"/>
  <c r="E634" i="37"/>
  <c r="G634" i="37" s="1"/>
  <c r="E630" i="37"/>
  <c r="G630" i="37" s="1"/>
  <c r="E626" i="37"/>
  <c r="G626" i="37" s="1"/>
  <c r="E622" i="37"/>
  <c r="G622" i="37" s="1"/>
  <c r="E618" i="37"/>
  <c r="E614" i="37"/>
  <c r="G614" i="37" s="1"/>
  <c r="E610" i="37"/>
  <c r="E606" i="37"/>
  <c r="G606" i="37" s="1"/>
  <c r="E602" i="37"/>
  <c r="G602" i="37" s="1"/>
  <c r="E598" i="37"/>
  <c r="G598" i="37" s="1"/>
  <c r="E594" i="37"/>
  <c r="G594" i="37" s="1"/>
  <c r="E590" i="37"/>
  <c r="G590" i="37" s="1"/>
  <c r="E586" i="37"/>
  <c r="G586" i="37" s="1"/>
  <c r="E582" i="37"/>
  <c r="E578" i="37"/>
  <c r="G578" i="37" s="1"/>
  <c r="E574" i="37"/>
  <c r="G574" i="37" s="1"/>
  <c r="E570" i="37"/>
  <c r="G570" i="37" s="1"/>
  <c r="E566" i="37"/>
  <c r="G566" i="37" s="1"/>
  <c r="E562" i="37"/>
  <c r="G562" i="37" s="1"/>
  <c r="E558" i="37"/>
  <c r="G558" i="37" s="1"/>
  <c r="E554" i="37"/>
  <c r="G554" i="37" s="1"/>
  <c r="E550" i="37"/>
  <c r="G550" i="37" s="1"/>
  <c r="E546" i="37"/>
  <c r="G546" i="37" s="1"/>
  <c r="E542" i="37"/>
  <c r="G542" i="37" s="1"/>
  <c r="E538" i="37"/>
  <c r="G538" i="37" s="1"/>
  <c r="E534" i="37"/>
  <c r="G534" i="37" s="1"/>
  <c r="E530" i="37"/>
  <c r="G530" i="37" s="1"/>
  <c r="E526" i="37"/>
  <c r="G526" i="37" s="1"/>
  <c r="E522" i="37"/>
  <c r="G522" i="37" s="1"/>
  <c r="E518" i="37"/>
  <c r="G518" i="37" s="1"/>
  <c r="E514" i="37"/>
  <c r="G514" i="37" s="1"/>
  <c r="E510" i="37"/>
  <c r="E506" i="37"/>
  <c r="G506" i="37" s="1"/>
  <c r="E502" i="37"/>
  <c r="G502" i="37" s="1"/>
  <c r="E498" i="37"/>
  <c r="G498" i="37" s="1"/>
  <c r="E494" i="37"/>
  <c r="G494" i="37" s="1"/>
  <c r="E490" i="37"/>
  <c r="G490" i="37" s="1"/>
  <c r="E486" i="37"/>
  <c r="G486" i="37" s="1"/>
  <c r="E482" i="37"/>
  <c r="E478" i="37"/>
  <c r="E474" i="37"/>
  <c r="G474" i="37" s="1"/>
  <c r="E470" i="37"/>
  <c r="G470" i="37" s="1"/>
  <c r="E466" i="37"/>
  <c r="G466" i="37" s="1"/>
  <c r="E462" i="37"/>
  <c r="G462" i="37" s="1"/>
  <c r="E458" i="37"/>
  <c r="G458" i="37" s="1"/>
  <c r="E454" i="37"/>
  <c r="G454" i="37" s="1"/>
  <c r="E450" i="37"/>
  <c r="G450" i="37" s="1"/>
  <c r="E446" i="37"/>
  <c r="G446" i="37" s="1"/>
  <c r="E442" i="37"/>
  <c r="E438" i="37"/>
  <c r="G438" i="37" s="1"/>
  <c r="E434" i="37"/>
  <c r="G434" i="37" s="1"/>
  <c r="E430" i="37"/>
  <c r="G430" i="37" s="1"/>
  <c r="E426" i="37"/>
  <c r="G426" i="37" s="1"/>
  <c r="E422" i="37"/>
  <c r="G422" i="37" s="1"/>
  <c r="E418" i="37"/>
  <c r="G418" i="37" s="1"/>
  <c r="E414" i="37"/>
  <c r="G414" i="37" s="1"/>
  <c r="E410" i="37"/>
  <c r="G410" i="37" s="1"/>
  <c r="E406" i="37"/>
  <c r="G406" i="37" s="1"/>
  <c r="E402" i="37"/>
  <c r="G402" i="37" s="1"/>
  <c r="E398" i="37"/>
  <c r="G398" i="37" s="1"/>
  <c r="E394" i="37"/>
  <c r="G394" i="37" s="1"/>
  <c r="E390" i="37"/>
  <c r="G390" i="37" s="1"/>
  <c r="E386" i="37"/>
  <c r="G386" i="37" s="1"/>
  <c r="E382" i="37"/>
  <c r="G382" i="37" s="1"/>
  <c r="E378" i="37"/>
  <c r="E374" i="37"/>
  <c r="E370" i="37"/>
  <c r="E366" i="37"/>
  <c r="G366" i="37" s="1"/>
  <c r="E362" i="37"/>
  <c r="G362" i="37" s="1"/>
  <c r="E358" i="37"/>
  <c r="G358" i="37" s="1"/>
  <c r="E354" i="37"/>
  <c r="G354" i="37" s="1"/>
  <c r="E350" i="37"/>
  <c r="G350" i="37" s="1"/>
  <c r="E346" i="37"/>
  <c r="G346" i="37" s="1"/>
  <c r="E342" i="37"/>
  <c r="G342" i="37" s="1"/>
  <c r="E338" i="37"/>
  <c r="G338" i="37" s="1"/>
  <c r="E334" i="37"/>
  <c r="G334" i="37" s="1"/>
  <c r="E330" i="37"/>
  <c r="G330" i="37" s="1"/>
  <c r="E326" i="37"/>
  <c r="G326" i="37" s="1"/>
  <c r="E322" i="37"/>
  <c r="E318" i="37"/>
  <c r="G318" i="37" s="1"/>
  <c r="E314" i="37"/>
  <c r="G314" i="37" s="1"/>
  <c r="E310" i="37"/>
  <c r="G310" i="37" s="1"/>
  <c r="E306" i="37"/>
  <c r="G306" i="37" s="1"/>
  <c r="E302" i="37"/>
  <c r="G302" i="37" s="1"/>
  <c r="E298" i="37"/>
  <c r="G298" i="37" s="1"/>
  <c r="E294" i="37"/>
  <c r="G294" i="37" s="1"/>
  <c r="E290" i="37"/>
  <c r="G290" i="37" s="1"/>
  <c r="E286" i="37"/>
  <c r="G286" i="37" s="1"/>
  <c r="E282" i="37"/>
  <c r="E278" i="37"/>
  <c r="G278" i="37" s="1"/>
  <c r="E274" i="37"/>
  <c r="G274" i="37" s="1"/>
  <c r="E270" i="37"/>
  <c r="G270" i="37" s="1"/>
  <c r="E266" i="37"/>
  <c r="G266" i="37" s="1"/>
  <c r="E262" i="37"/>
  <c r="G262" i="37" s="1"/>
  <c r="E258" i="37"/>
  <c r="E254" i="37"/>
  <c r="E250" i="37"/>
  <c r="G250" i="37" s="1"/>
  <c r="E246" i="37"/>
  <c r="G246" i="37" s="1"/>
  <c r="E242" i="37"/>
  <c r="G242" i="37" s="1"/>
  <c r="E238" i="37"/>
  <c r="G238" i="37" s="1"/>
  <c r="E234" i="37"/>
  <c r="G234" i="37" s="1"/>
  <c r="E230" i="37"/>
  <c r="G230" i="37" s="1"/>
  <c r="E226" i="37"/>
  <c r="G226" i="37" s="1"/>
  <c r="E222" i="37"/>
  <c r="G222" i="37" s="1"/>
  <c r="E218" i="37"/>
  <c r="G218" i="37" s="1"/>
  <c r="E214" i="37"/>
  <c r="E210" i="37"/>
  <c r="E206" i="37"/>
  <c r="G206" i="37" s="1"/>
  <c r="E202" i="37"/>
  <c r="G202" i="37" s="1"/>
  <c r="E198" i="37"/>
  <c r="G198" i="37" s="1"/>
  <c r="E194" i="37"/>
  <c r="G194" i="37" s="1"/>
  <c r="E190" i="37"/>
  <c r="G190" i="37" s="1"/>
  <c r="E186" i="37"/>
  <c r="G186" i="37" s="1"/>
  <c r="E182" i="37"/>
  <c r="G182" i="37" s="1"/>
  <c r="E178" i="37"/>
  <c r="G178" i="37" s="1"/>
  <c r="E174" i="37"/>
  <c r="G174" i="37" s="1"/>
  <c r="E170" i="37"/>
  <c r="E166" i="37"/>
  <c r="E162" i="37"/>
  <c r="E158" i="37"/>
  <c r="E154" i="37"/>
  <c r="G154" i="37" s="1"/>
  <c r="E150" i="37"/>
  <c r="E146" i="37"/>
  <c r="G146" i="37" s="1"/>
  <c r="E142" i="37"/>
  <c r="G142" i="37" s="1"/>
  <c r="E138" i="37"/>
  <c r="G138" i="37" s="1"/>
  <c r="E134" i="37"/>
  <c r="G134" i="37" s="1"/>
  <c r="E130" i="37"/>
  <c r="G130" i="37" s="1"/>
  <c r="E126" i="37"/>
  <c r="G126" i="37" s="1"/>
  <c r="E122" i="37"/>
  <c r="G122" i="37" s="1"/>
  <c r="E118" i="37"/>
  <c r="G118" i="37" s="1"/>
  <c r="E114" i="37"/>
  <c r="E110" i="37"/>
  <c r="G110" i="37" s="1"/>
  <c r="E106" i="37"/>
  <c r="E102" i="37"/>
  <c r="G102" i="37" s="1"/>
  <c r="E98" i="37"/>
  <c r="G98" i="37" s="1"/>
  <c r="E94" i="37"/>
  <c r="G94" i="37" s="1"/>
  <c r="E90" i="37"/>
  <c r="G90" i="37" s="1"/>
  <c r="E86" i="37"/>
  <c r="G86" i="37" s="1"/>
  <c r="E82" i="37"/>
  <c r="E78" i="37"/>
  <c r="G78" i="37" s="1"/>
  <c r="E74" i="37"/>
  <c r="G74" i="37" s="1"/>
  <c r="E70" i="37"/>
  <c r="E66" i="37"/>
  <c r="G66" i="37" s="1"/>
  <c r="E62" i="37"/>
  <c r="G62" i="37" s="1"/>
  <c r="E58" i="37"/>
  <c r="G58" i="37" s="1"/>
  <c r="E54" i="37"/>
  <c r="G54" i="37" s="1"/>
  <c r="E50" i="37"/>
  <c r="G50" i="37" s="1"/>
  <c r="E46" i="37"/>
  <c r="E42" i="37"/>
  <c r="G42" i="37" s="1"/>
  <c r="E38" i="37"/>
  <c r="G38" i="37" s="1"/>
  <c r="E34" i="37"/>
  <c r="G34" i="37" s="1"/>
  <c r="E30" i="37"/>
  <c r="G30" i="37" s="1"/>
  <c r="E26" i="37"/>
  <c r="G26" i="37" s="1"/>
  <c r="E22" i="37"/>
  <c r="G22" i="37" s="1"/>
  <c r="E18" i="37"/>
  <c r="G18" i="37" s="1"/>
  <c r="E14" i="37"/>
  <c r="G14" i="37" s="1"/>
  <c r="E10" i="37"/>
  <c r="G10" i="37" s="1"/>
  <c r="E6" i="37"/>
  <c r="G6" i="37" s="1"/>
  <c r="E2002" i="37"/>
  <c r="G2002" i="37" s="1"/>
  <c r="E1998" i="37"/>
  <c r="G1998" i="37" s="1"/>
  <c r="E1994" i="37"/>
  <c r="G1994" i="37" s="1"/>
  <c r="E1990" i="37"/>
  <c r="G1990" i="37" s="1"/>
  <c r="E1986" i="37"/>
  <c r="G1986" i="37" s="1"/>
  <c r="E1982" i="37"/>
  <c r="G1982" i="37" s="1"/>
  <c r="E1978" i="37"/>
  <c r="G1978" i="37" s="1"/>
  <c r="E1974" i="37"/>
  <c r="G1974" i="37" s="1"/>
  <c r="E1970" i="37"/>
  <c r="G1970" i="37" s="1"/>
  <c r="E1966" i="37"/>
  <c r="G1966" i="37" s="1"/>
  <c r="E1962" i="37"/>
  <c r="G1962" i="37" s="1"/>
  <c r="E1958" i="37"/>
  <c r="G1958" i="37" s="1"/>
  <c r="E1954" i="37"/>
  <c r="G1954" i="37" s="1"/>
  <c r="E1950" i="37"/>
  <c r="G1950" i="37" s="1"/>
  <c r="E1946" i="37"/>
  <c r="G1946" i="37" s="1"/>
  <c r="E1942" i="37"/>
  <c r="G1942" i="37" s="1"/>
  <c r="E1938" i="37"/>
  <c r="G1938" i="37" s="1"/>
  <c r="E1934" i="37"/>
  <c r="G1934" i="37" s="1"/>
  <c r="E1930" i="37"/>
  <c r="G1930" i="37" s="1"/>
  <c r="E1926" i="37"/>
  <c r="G1926" i="37" s="1"/>
  <c r="E1922" i="37"/>
  <c r="G1922" i="37" s="1"/>
  <c r="E1918" i="37"/>
  <c r="G1918" i="37" s="1"/>
  <c r="E1914" i="37"/>
  <c r="G1914" i="37" s="1"/>
  <c r="E1910" i="37"/>
  <c r="G1910" i="37" s="1"/>
  <c r="E1906" i="37"/>
  <c r="G1906" i="37" s="1"/>
  <c r="E1902" i="37"/>
  <c r="G1902" i="37" s="1"/>
  <c r="E1898" i="37"/>
  <c r="G1898" i="37" s="1"/>
  <c r="E1894" i="37"/>
  <c r="G1894" i="37" s="1"/>
  <c r="E1890" i="37"/>
  <c r="G1890" i="37" s="1"/>
  <c r="E1886" i="37"/>
  <c r="G1886" i="37" s="1"/>
  <c r="E1882" i="37"/>
  <c r="G1882" i="37" s="1"/>
  <c r="E1878" i="37"/>
  <c r="G1878" i="37" s="1"/>
  <c r="E1874" i="37"/>
  <c r="G1874" i="37" s="1"/>
  <c r="E1870" i="37"/>
  <c r="G1870" i="37" s="1"/>
  <c r="E1866" i="37"/>
  <c r="G1866" i="37" s="1"/>
  <c r="E1862" i="37"/>
  <c r="G1862" i="37" s="1"/>
  <c r="E1858" i="37"/>
  <c r="G1858" i="37" s="1"/>
  <c r="E1854" i="37"/>
  <c r="G1854" i="37" s="1"/>
  <c r="E1850" i="37"/>
  <c r="G1850" i="37" s="1"/>
  <c r="E1846" i="37"/>
  <c r="G1846" i="37" s="1"/>
  <c r="E1842" i="37"/>
  <c r="G1842" i="37" s="1"/>
  <c r="E1838" i="37"/>
  <c r="G1838" i="37" s="1"/>
  <c r="E1834" i="37"/>
  <c r="G1834" i="37" s="1"/>
  <c r="E1830" i="37"/>
  <c r="G1830" i="37" s="1"/>
  <c r="E1826" i="37"/>
  <c r="G1826" i="37" s="1"/>
  <c r="E1822" i="37"/>
  <c r="G1822" i="37" s="1"/>
  <c r="E1818" i="37"/>
  <c r="G1818" i="37" s="1"/>
  <c r="E1813" i="37"/>
  <c r="G1813" i="37" s="1"/>
  <c r="E1808" i="37"/>
  <c r="G1808" i="37" s="1"/>
  <c r="E1802" i="37"/>
  <c r="G1802" i="37" s="1"/>
  <c r="E1797" i="37"/>
  <c r="G1797" i="37" s="1"/>
  <c r="E1792" i="37"/>
  <c r="G1792" i="37" s="1"/>
  <c r="E1786" i="37"/>
  <c r="G1786" i="37" s="1"/>
  <c r="E1781" i="37"/>
  <c r="G1781" i="37" s="1"/>
  <c r="E1776" i="37"/>
  <c r="G1776" i="37" s="1"/>
  <c r="E1770" i="37"/>
  <c r="G1770" i="37" s="1"/>
  <c r="E1765" i="37"/>
  <c r="G1765" i="37" s="1"/>
  <c r="E1760" i="37"/>
  <c r="G1760" i="37" s="1"/>
  <c r="E1754" i="37"/>
  <c r="G1754" i="37" s="1"/>
  <c r="E1749" i="37"/>
  <c r="G1749" i="37" s="1"/>
  <c r="E1744" i="37"/>
  <c r="G1744" i="37" s="1"/>
  <c r="E1738" i="37"/>
  <c r="G1738" i="37" s="1"/>
  <c r="E1733" i="37"/>
  <c r="G1733" i="37" s="1"/>
  <c r="E1728" i="37"/>
  <c r="G1728" i="37" s="1"/>
  <c r="E1722" i="37"/>
  <c r="G1722" i="37" s="1"/>
  <c r="E1717" i="37"/>
  <c r="G1717" i="37" s="1"/>
  <c r="E1712" i="37"/>
  <c r="G1712" i="37" s="1"/>
  <c r="E1706" i="37"/>
  <c r="G1706" i="37" s="1"/>
  <c r="E1701" i="37"/>
  <c r="G1701" i="37" s="1"/>
  <c r="E1696" i="37"/>
  <c r="G1696" i="37" s="1"/>
  <c r="E1690" i="37"/>
  <c r="G1690" i="37" s="1"/>
  <c r="E1685" i="37"/>
  <c r="G1685" i="37" s="1"/>
  <c r="E1680" i="37"/>
  <c r="G1680" i="37" s="1"/>
  <c r="E1674" i="37"/>
  <c r="G1674" i="37" s="1"/>
  <c r="E1669" i="37"/>
  <c r="G1669" i="37" s="1"/>
  <c r="E1664" i="37"/>
  <c r="G1664" i="37" s="1"/>
  <c r="E1658" i="37"/>
  <c r="G1658" i="37" s="1"/>
  <c r="E1653" i="37"/>
  <c r="G1653" i="37" s="1"/>
  <c r="E1648" i="37"/>
  <c r="G1648" i="37" s="1"/>
  <c r="E1642" i="37"/>
  <c r="G1642" i="37" s="1"/>
  <c r="E1636" i="37"/>
  <c r="G1636" i="37" s="1"/>
  <c r="E1628" i="37"/>
  <c r="G1628" i="37" s="1"/>
  <c r="E1620" i="37"/>
  <c r="G1620" i="37" s="1"/>
  <c r="E1612" i="37"/>
  <c r="G1612" i="37" s="1"/>
  <c r="E1604" i="37"/>
  <c r="G1604" i="37" s="1"/>
  <c r="E1596" i="37"/>
  <c r="G1596" i="37" s="1"/>
  <c r="E1588" i="37"/>
  <c r="G1588" i="37" s="1"/>
  <c r="E1580" i="37"/>
  <c r="G1580" i="37" s="1"/>
  <c r="E1572" i="37"/>
  <c r="G1572" i="37" s="1"/>
  <c r="E1564" i="37"/>
  <c r="G1564" i="37" s="1"/>
  <c r="E1556" i="37"/>
  <c r="G1556" i="37" s="1"/>
  <c r="E1548" i="37"/>
  <c r="G1548" i="37" s="1"/>
  <c r="E1540" i="37"/>
  <c r="G1540" i="37" s="1"/>
  <c r="E1532" i="37"/>
  <c r="G1532" i="37" s="1"/>
  <c r="E1524" i="37"/>
  <c r="G1524" i="37" s="1"/>
  <c r="E1516" i="37"/>
  <c r="G1516" i="37" s="1"/>
  <c r="E1508" i="37"/>
  <c r="G1508" i="37" s="1"/>
  <c r="E1500" i="37"/>
  <c r="G1500" i="37" s="1"/>
  <c r="E1492" i="37"/>
  <c r="G1492" i="37" s="1"/>
  <c r="E1484" i="37"/>
  <c r="G1484" i="37" s="1"/>
  <c r="E1476" i="37"/>
  <c r="G1476" i="37" s="1"/>
  <c r="E1468" i="37"/>
  <c r="G1468" i="37" s="1"/>
  <c r="E1460" i="37"/>
  <c r="G1460" i="37" s="1"/>
  <c r="E1452" i="37"/>
  <c r="G1452" i="37" s="1"/>
  <c r="E1444" i="37"/>
  <c r="G1444" i="37" s="1"/>
  <c r="E1436" i="37"/>
  <c r="G1436" i="37" s="1"/>
  <c r="E1428" i="37"/>
  <c r="G1428" i="37" s="1"/>
  <c r="E1420" i="37"/>
  <c r="G1420" i="37" s="1"/>
  <c r="E1412" i="37"/>
  <c r="G1412" i="37" s="1"/>
  <c r="E1404" i="37"/>
  <c r="G1404" i="37" s="1"/>
  <c r="E1396" i="37"/>
  <c r="G1396" i="37" s="1"/>
  <c r="E1388" i="37"/>
  <c r="G1388" i="37" s="1"/>
  <c r="E1380" i="37"/>
  <c r="G1380" i="37" s="1"/>
  <c r="E1372" i="37"/>
  <c r="G1372" i="37" s="1"/>
  <c r="E1364" i="37"/>
  <c r="G1364" i="37" s="1"/>
  <c r="E1356" i="37"/>
  <c r="G1356" i="37" s="1"/>
  <c r="E1348" i="37"/>
  <c r="G1348" i="37" s="1"/>
  <c r="E1340" i="37"/>
  <c r="G1340" i="37" s="1"/>
  <c r="E1332" i="37"/>
  <c r="G1332" i="37" s="1"/>
  <c r="E1324" i="37"/>
  <c r="G1324" i="37" s="1"/>
  <c r="E1316" i="37"/>
  <c r="G1316" i="37" s="1"/>
  <c r="E1308" i="37"/>
  <c r="G1308" i="37" s="1"/>
  <c r="E1300" i="37"/>
  <c r="G1300" i="37" s="1"/>
  <c r="E1292" i="37"/>
  <c r="G1292" i="37" s="1"/>
  <c r="E1284" i="37"/>
  <c r="G1284" i="37" s="1"/>
  <c r="E1276" i="37"/>
  <c r="G1276" i="37" s="1"/>
  <c r="E1268" i="37"/>
  <c r="G1268" i="37" s="1"/>
  <c r="E1260" i="37"/>
  <c r="G1260" i="37" s="1"/>
  <c r="E1252" i="37"/>
  <c r="G1252" i="37" s="1"/>
  <c r="E1244" i="37"/>
  <c r="G1244" i="37" s="1"/>
  <c r="E1236" i="37"/>
  <c r="G1236" i="37" s="1"/>
  <c r="E1166" i="37"/>
  <c r="G1166" i="37" s="1"/>
  <c r="E1150" i="37"/>
  <c r="G1150" i="37" s="1"/>
  <c r="E1134" i="37"/>
  <c r="G1134" i="37" s="1"/>
  <c r="E1118" i="37"/>
  <c r="G1118" i="37" s="1"/>
  <c r="F1637" i="37"/>
  <c r="E1637" i="37"/>
  <c r="G1637" i="37" s="1"/>
  <c r="F1633" i="37"/>
  <c r="E1633" i="37"/>
  <c r="G1633" i="37" s="1"/>
  <c r="F1629" i="37"/>
  <c r="E1629" i="37"/>
  <c r="G1629" i="37" s="1"/>
  <c r="F1625" i="37"/>
  <c r="E1625" i="37"/>
  <c r="G1625" i="37" s="1"/>
  <c r="F1621" i="37"/>
  <c r="E1621" i="37"/>
  <c r="G1621" i="37" s="1"/>
  <c r="F1617" i="37"/>
  <c r="E1617" i="37"/>
  <c r="G1617" i="37" s="1"/>
  <c r="F1613" i="37"/>
  <c r="E1613" i="37"/>
  <c r="G1613" i="37" s="1"/>
  <c r="F1609" i="37"/>
  <c r="E1609" i="37"/>
  <c r="G1609" i="37" s="1"/>
  <c r="F1605" i="37"/>
  <c r="E1605" i="37"/>
  <c r="G1605" i="37" s="1"/>
  <c r="F1601" i="37"/>
  <c r="E1601" i="37"/>
  <c r="G1601" i="37" s="1"/>
  <c r="F1597" i="37"/>
  <c r="E1597" i="37"/>
  <c r="G1597" i="37" s="1"/>
  <c r="F1593" i="37"/>
  <c r="E1593" i="37"/>
  <c r="G1593" i="37" s="1"/>
  <c r="F1589" i="37"/>
  <c r="E1589" i="37"/>
  <c r="G1589" i="37" s="1"/>
  <c r="F1585" i="37"/>
  <c r="E1585" i="37"/>
  <c r="G1585" i="37" s="1"/>
  <c r="F1581" i="37"/>
  <c r="E1581" i="37"/>
  <c r="G1581" i="37" s="1"/>
  <c r="F1577" i="37"/>
  <c r="E1577" i="37"/>
  <c r="G1577" i="37" s="1"/>
  <c r="F1573" i="37"/>
  <c r="E1573" i="37"/>
  <c r="G1573" i="37" s="1"/>
  <c r="F1569" i="37"/>
  <c r="E1569" i="37"/>
  <c r="G1569" i="37" s="1"/>
  <c r="F1565" i="37"/>
  <c r="E1565" i="37"/>
  <c r="G1565" i="37" s="1"/>
  <c r="F1561" i="37"/>
  <c r="E1561" i="37"/>
  <c r="G1561" i="37" s="1"/>
  <c r="F1557" i="37"/>
  <c r="E1557" i="37"/>
  <c r="G1557" i="37" s="1"/>
  <c r="F1553" i="37"/>
  <c r="E1553" i="37"/>
  <c r="G1553" i="37" s="1"/>
  <c r="F1549" i="37"/>
  <c r="E1549" i="37"/>
  <c r="G1549" i="37" s="1"/>
  <c r="F1545" i="37"/>
  <c r="E1545" i="37"/>
  <c r="G1545" i="37" s="1"/>
  <c r="F1541" i="37"/>
  <c r="E1541" i="37"/>
  <c r="G1541" i="37" s="1"/>
  <c r="F1537" i="37"/>
  <c r="E1537" i="37"/>
  <c r="G1537" i="37" s="1"/>
  <c r="F1533" i="37"/>
  <c r="E1533" i="37"/>
  <c r="G1533" i="37" s="1"/>
  <c r="F1529" i="37"/>
  <c r="E1529" i="37"/>
  <c r="G1529" i="37" s="1"/>
  <c r="F1525" i="37"/>
  <c r="E1525" i="37"/>
  <c r="G1525" i="37" s="1"/>
  <c r="F1521" i="37"/>
  <c r="E1521" i="37"/>
  <c r="G1521" i="37" s="1"/>
  <c r="F1517" i="37"/>
  <c r="E1517" i="37"/>
  <c r="G1517" i="37" s="1"/>
  <c r="F1513" i="37"/>
  <c r="E1513" i="37"/>
  <c r="G1513" i="37" s="1"/>
  <c r="F1509" i="37"/>
  <c r="E1509" i="37"/>
  <c r="G1509" i="37" s="1"/>
  <c r="F1505" i="37"/>
  <c r="E1505" i="37"/>
  <c r="G1505" i="37" s="1"/>
  <c r="F1501" i="37"/>
  <c r="E1501" i="37"/>
  <c r="G1501" i="37" s="1"/>
  <c r="F1497" i="37"/>
  <c r="E1497" i="37"/>
  <c r="G1497" i="37" s="1"/>
  <c r="F1493" i="37"/>
  <c r="E1493" i="37"/>
  <c r="G1493" i="37" s="1"/>
  <c r="F1489" i="37"/>
  <c r="E1489" i="37"/>
  <c r="G1489" i="37" s="1"/>
  <c r="F1485" i="37"/>
  <c r="E1485" i="37"/>
  <c r="G1485" i="37" s="1"/>
  <c r="F1481" i="37"/>
  <c r="E1481" i="37"/>
  <c r="G1481" i="37" s="1"/>
  <c r="F1477" i="37"/>
  <c r="E1477" i="37"/>
  <c r="G1477" i="37" s="1"/>
  <c r="F1473" i="37"/>
  <c r="E1473" i="37"/>
  <c r="G1473" i="37" s="1"/>
  <c r="F1469" i="37"/>
  <c r="E1469" i="37"/>
  <c r="G1469" i="37" s="1"/>
  <c r="F1465" i="37"/>
  <c r="E1465" i="37"/>
  <c r="G1465" i="37" s="1"/>
  <c r="F1461" i="37"/>
  <c r="E1461" i="37"/>
  <c r="G1461" i="37" s="1"/>
  <c r="F1457" i="37"/>
  <c r="E1457" i="37"/>
  <c r="G1457" i="37" s="1"/>
  <c r="F1453" i="37"/>
  <c r="E1453" i="37"/>
  <c r="G1453" i="37" s="1"/>
  <c r="F1449" i="37"/>
  <c r="E1449" i="37"/>
  <c r="G1449" i="37" s="1"/>
  <c r="F1445" i="37"/>
  <c r="E1445" i="37"/>
  <c r="G1445" i="37" s="1"/>
  <c r="F1441" i="37"/>
  <c r="E1441" i="37"/>
  <c r="G1441" i="37" s="1"/>
  <c r="F1437" i="37"/>
  <c r="E1437" i="37"/>
  <c r="G1437" i="37" s="1"/>
  <c r="F1433" i="37"/>
  <c r="E1433" i="37"/>
  <c r="G1433" i="37" s="1"/>
  <c r="F1429" i="37"/>
  <c r="E1429" i="37"/>
  <c r="G1429" i="37" s="1"/>
  <c r="F1425" i="37"/>
  <c r="E1425" i="37"/>
  <c r="G1425" i="37" s="1"/>
  <c r="F1421" i="37"/>
  <c r="E1421" i="37"/>
  <c r="G1421" i="37" s="1"/>
  <c r="F1417" i="37"/>
  <c r="E1417" i="37"/>
  <c r="G1417" i="37" s="1"/>
  <c r="F1413" i="37"/>
  <c r="E1413" i="37"/>
  <c r="G1413" i="37" s="1"/>
  <c r="F1409" i="37"/>
  <c r="E1409" i="37"/>
  <c r="G1409" i="37" s="1"/>
  <c r="F1405" i="37"/>
  <c r="E1405" i="37"/>
  <c r="G1405" i="37" s="1"/>
  <c r="F1401" i="37"/>
  <c r="E1401" i="37"/>
  <c r="G1401" i="37" s="1"/>
  <c r="F1397" i="37"/>
  <c r="E1397" i="37"/>
  <c r="G1397" i="37" s="1"/>
  <c r="F1393" i="37"/>
  <c r="E1393" i="37"/>
  <c r="G1393" i="37" s="1"/>
  <c r="F1389" i="37"/>
  <c r="E1389" i="37"/>
  <c r="G1389" i="37" s="1"/>
  <c r="F1385" i="37"/>
  <c r="E1385" i="37"/>
  <c r="G1385" i="37" s="1"/>
  <c r="F1381" i="37"/>
  <c r="E1381" i="37"/>
  <c r="G1381" i="37" s="1"/>
  <c r="F1377" i="37"/>
  <c r="E1377" i="37"/>
  <c r="G1377" i="37" s="1"/>
  <c r="F1373" i="37"/>
  <c r="E1373" i="37"/>
  <c r="G1373" i="37" s="1"/>
  <c r="F1369" i="37"/>
  <c r="E1369" i="37"/>
  <c r="G1369" i="37" s="1"/>
  <c r="F1365" i="37"/>
  <c r="E1365" i="37"/>
  <c r="G1365" i="37" s="1"/>
  <c r="F1361" i="37"/>
  <c r="E1361" i="37"/>
  <c r="G1361" i="37" s="1"/>
  <c r="F1357" i="37"/>
  <c r="E1357" i="37"/>
  <c r="G1357" i="37" s="1"/>
  <c r="F1353" i="37"/>
  <c r="E1353" i="37"/>
  <c r="G1353" i="37" s="1"/>
  <c r="F1349" i="37"/>
  <c r="E1349" i="37"/>
  <c r="G1349" i="37" s="1"/>
  <c r="F1345" i="37"/>
  <c r="E1345" i="37"/>
  <c r="G1345" i="37" s="1"/>
  <c r="F1341" i="37"/>
  <c r="E1341" i="37"/>
  <c r="G1341" i="37" s="1"/>
  <c r="F1337" i="37"/>
  <c r="E1337" i="37"/>
  <c r="G1337" i="37" s="1"/>
  <c r="F1333" i="37"/>
  <c r="E1333" i="37"/>
  <c r="G1333" i="37" s="1"/>
  <c r="F1329" i="37"/>
  <c r="E1329" i="37"/>
  <c r="G1329" i="37" s="1"/>
  <c r="F1325" i="37"/>
  <c r="E1325" i="37"/>
  <c r="G1325" i="37" s="1"/>
  <c r="F1321" i="37"/>
  <c r="E1321" i="37"/>
  <c r="G1321" i="37" s="1"/>
  <c r="F1317" i="37"/>
  <c r="E1317" i="37"/>
  <c r="G1317" i="37" s="1"/>
  <c r="F1313" i="37"/>
  <c r="E1313" i="37"/>
  <c r="G1313" i="37" s="1"/>
  <c r="F1309" i="37"/>
  <c r="E1309" i="37"/>
  <c r="G1309" i="37" s="1"/>
  <c r="F1305" i="37"/>
  <c r="E1305" i="37"/>
  <c r="G1305" i="37" s="1"/>
  <c r="F1301" i="37"/>
  <c r="E1301" i="37"/>
  <c r="G1301" i="37" s="1"/>
  <c r="F1297" i="37"/>
  <c r="E1297" i="37"/>
  <c r="G1297" i="37" s="1"/>
  <c r="F1293" i="37"/>
  <c r="E1293" i="37"/>
  <c r="G1293" i="37" s="1"/>
  <c r="F1289" i="37"/>
  <c r="E1289" i="37"/>
  <c r="G1289" i="37" s="1"/>
  <c r="F1285" i="37"/>
  <c r="E1285" i="37"/>
  <c r="G1285" i="37" s="1"/>
  <c r="F1281" i="37"/>
  <c r="E1281" i="37"/>
  <c r="G1281" i="37" s="1"/>
  <c r="F1277" i="37"/>
  <c r="E1277" i="37"/>
  <c r="G1277" i="37" s="1"/>
  <c r="F1273" i="37"/>
  <c r="E1273" i="37"/>
  <c r="G1273" i="37" s="1"/>
  <c r="F1269" i="37"/>
  <c r="E1269" i="37"/>
  <c r="G1269" i="37" s="1"/>
  <c r="F1265" i="37"/>
  <c r="E1265" i="37"/>
  <c r="G1265" i="37" s="1"/>
  <c r="F1261" i="37"/>
  <c r="E1261" i="37"/>
  <c r="G1261" i="37" s="1"/>
  <c r="F1257" i="37"/>
  <c r="E1257" i="37"/>
  <c r="G1257" i="37" s="1"/>
  <c r="F1253" i="37"/>
  <c r="E1253" i="37"/>
  <c r="G1253" i="37" s="1"/>
  <c r="F1249" i="37"/>
  <c r="E1249" i="37"/>
  <c r="G1249" i="37" s="1"/>
  <c r="F1245" i="37"/>
  <c r="E1245" i="37"/>
  <c r="G1245" i="37" s="1"/>
  <c r="F1241" i="37"/>
  <c r="E1241" i="37"/>
  <c r="G1241" i="37" s="1"/>
  <c r="F1237" i="37"/>
  <c r="E1237" i="37"/>
  <c r="G1237" i="37" s="1"/>
  <c r="F1233" i="37"/>
  <c r="E1233" i="37"/>
  <c r="G1233" i="37" s="1"/>
  <c r="E1229" i="37"/>
  <c r="G1229" i="37" s="1"/>
  <c r="E1225" i="37"/>
  <c r="G1225" i="37" s="1"/>
  <c r="E1221" i="37"/>
  <c r="E1217" i="37"/>
  <c r="E1213" i="37"/>
  <c r="E1209" i="37"/>
  <c r="E1205" i="37"/>
  <c r="E1201" i="37"/>
  <c r="G1201" i="37" s="1"/>
  <c r="E1197" i="37"/>
  <c r="E1193" i="37"/>
  <c r="E1189" i="37"/>
  <c r="G1189" i="37" s="1"/>
  <c r="E1185" i="37"/>
  <c r="G1185" i="37" s="1"/>
  <c r="E1181" i="37"/>
  <c r="G1181" i="37" s="1"/>
  <c r="E1177" i="37"/>
  <c r="G1177" i="37" s="1"/>
  <c r="E1173" i="37"/>
  <c r="G1173" i="37" s="1"/>
  <c r="E1169" i="37"/>
  <c r="G1169" i="37" s="1"/>
  <c r="E1165" i="37"/>
  <c r="G1165" i="37" s="1"/>
  <c r="E1161" i="37"/>
  <c r="E1157" i="37"/>
  <c r="G1157" i="37" s="1"/>
  <c r="E1153" i="37"/>
  <c r="E1149" i="37"/>
  <c r="G1149" i="37" s="1"/>
  <c r="E1145" i="37"/>
  <c r="E1141" i="37"/>
  <c r="G1141" i="37" s="1"/>
  <c r="E1137" i="37"/>
  <c r="G1137" i="37" s="1"/>
  <c r="E1133" i="37"/>
  <c r="G1133" i="37" s="1"/>
  <c r="E1129" i="37"/>
  <c r="G1129" i="37" s="1"/>
  <c r="E1125" i="37"/>
  <c r="G1125" i="37" s="1"/>
  <c r="E1121" i="37"/>
  <c r="G1121" i="37" s="1"/>
  <c r="E1117" i="37"/>
  <c r="G1117" i="37" s="1"/>
  <c r="E1113" i="37"/>
  <c r="G1113" i="37" s="1"/>
  <c r="E1109" i="37"/>
  <c r="G1109" i="37" s="1"/>
  <c r="E1105" i="37"/>
  <c r="E1101" i="37"/>
  <c r="G1101" i="37" s="1"/>
  <c r="E1097" i="37"/>
  <c r="G1097" i="37" s="1"/>
  <c r="E1093" i="37"/>
  <c r="G1093" i="37" s="1"/>
  <c r="E1089" i="37"/>
  <c r="G1089" i="37" s="1"/>
  <c r="E1085" i="37"/>
  <c r="G1085" i="37" s="1"/>
  <c r="E1081" i="37"/>
  <c r="G1081" i="37" s="1"/>
  <c r="E1077" i="37"/>
  <c r="G1077" i="37" s="1"/>
  <c r="E1073" i="37"/>
  <c r="G1073" i="37" s="1"/>
  <c r="E1069" i="37"/>
  <c r="G1069" i="37" s="1"/>
  <c r="E1065" i="37"/>
  <c r="E1061" i="37"/>
  <c r="G1061" i="37" s="1"/>
  <c r="E1057" i="37"/>
  <c r="G1057" i="37" s="1"/>
  <c r="E1053" i="37"/>
  <c r="G1053" i="37" s="1"/>
  <c r="E1049" i="37"/>
  <c r="G1049" i="37" s="1"/>
  <c r="E1045" i="37"/>
  <c r="G1045" i="37" s="1"/>
  <c r="E1041" i="37"/>
  <c r="G1041" i="37" s="1"/>
  <c r="E1037" i="37"/>
  <c r="G1037" i="37" s="1"/>
  <c r="E1033" i="37"/>
  <c r="G1033" i="37" s="1"/>
  <c r="E1029" i="37"/>
  <c r="G1029" i="37" s="1"/>
  <c r="E1025" i="37"/>
  <c r="G1025" i="37" s="1"/>
  <c r="E1021" i="37"/>
  <c r="G1021" i="37" s="1"/>
  <c r="E1017" i="37"/>
  <c r="E1013" i="37"/>
  <c r="E1009" i="37"/>
  <c r="E1005" i="37"/>
  <c r="E1001" i="37"/>
  <c r="G1001" i="37" s="1"/>
  <c r="E997" i="37"/>
  <c r="E993" i="37"/>
  <c r="G993" i="37" s="1"/>
  <c r="E989" i="37"/>
  <c r="G989" i="37" s="1"/>
  <c r="E985" i="37"/>
  <c r="G985" i="37" s="1"/>
  <c r="E981" i="37"/>
  <c r="G981" i="37" s="1"/>
  <c r="E977" i="37"/>
  <c r="E973" i="37"/>
  <c r="G973" i="37" s="1"/>
  <c r="E969" i="37"/>
  <c r="G969" i="37" s="1"/>
  <c r="E965" i="37"/>
  <c r="G965" i="37" s="1"/>
  <c r="E961" i="37"/>
  <c r="G961" i="37" s="1"/>
  <c r="E957" i="37"/>
  <c r="G957" i="37" s="1"/>
  <c r="E953" i="37"/>
  <c r="G953" i="37" s="1"/>
  <c r="E949" i="37"/>
  <c r="G949" i="37" s="1"/>
  <c r="E945" i="37"/>
  <c r="G945" i="37" s="1"/>
  <c r="E941" i="37"/>
  <c r="G941" i="37" s="1"/>
  <c r="E937" i="37"/>
  <c r="G937" i="37" s="1"/>
  <c r="E933" i="37"/>
  <c r="G933" i="37" s="1"/>
  <c r="E929" i="37"/>
  <c r="G929" i="37" s="1"/>
  <c r="E925" i="37"/>
  <c r="G925" i="37" s="1"/>
  <c r="E921" i="37"/>
  <c r="G921" i="37" s="1"/>
  <c r="E917" i="37"/>
  <c r="G917" i="37" s="1"/>
  <c r="E913" i="37"/>
  <c r="G913" i="37" s="1"/>
  <c r="E909" i="37"/>
  <c r="G909" i="37" s="1"/>
  <c r="E905" i="37"/>
  <c r="G905" i="37" s="1"/>
  <c r="E901" i="37"/>
  <c r="G901" i="37" s="1"/>
  <c r="E897" i="37"/>
  <c r="G897" i="37" s="1"/>
  <c r="E893" i="37"/>
  <c r="G893" i="37" s="1"/>
  <c r="E889" i="37"/>
  <c r="G889" i="37" s="1"/>
  <c r="E885" i="37"/>
  <c r="G885" i="37" s="1"/>
  <c r="E881" i="37"/>
  <c r="E877" i="37"/>
  <c r="E873" i="37"/>
  <c r="G873" i="37" s="1"/>
  <c r="E869" i="37"/>
  <c r="G869" i="37" s="1"/>
  <c r="E865" i="37"/>
  <c r="G865" i="37" s="1"/>
  <c r="E861" i="37"/>
  <c r="G861" i="37" s="1"/>
  <c r="E857" i="37"/>
  <c r="G857" i="37" s="1"/>
  <c r="E853" i="37"/>
  <c r="G853" i="37" s="1"/>
  <c r="E849" i="37"/>
  <c r="G849" i="37" s="1"/>
  <c r="E845" i="37"/>
  <c r="G845" i="37" s="1"/>
  <c r="E841" i="37"/>
  <c r="G841" i="37" s="1"/>
  <c r="E837" i="37"/>
  <c r="G837" i="37" s="1"/>
  <c r="E833" i="37"/>
  <c r="G833" i="37" s="1"/>
  <c r="E829" i="37"/>
  <c r="G829" i="37" s="1"/>
  <c r="E825" i="37"/>
  <c r="G825" i="37" s="1"/>
  <c r="E821" i="37"/>
  <c r="G821" i="37" s="1"/>
  <c r="E817" i="37"/>
  <c r="E813" i="37"/>
  <c r="G813" i="37" s="1"/>
  <c r="E809" i="37"/>
  <c r="G809" i="37" s="1"/>
  <c r="E805" i="37"/>
  <c r="G805" i="37" s="1"/>
  <c r="E801" i="37"/>
  <c r="E797" i="37"/>
  <c r="G797" i="37" s="1"/>
  <c r="E793" i="37"/>
  <c r="G793" i="37" s="1"/>
  <c r="E789" i="37"/>
  <c r="G789" i="37" s="1"/>
  <c r="E785" i="37"/>
  <c r="G785" i="37" s="1"/>
  <c r="E781" i="37"/>
  <c r="G781" i="37" s="1"/>
  <c r="E777" i="37"/>
  <c r="G777" i="37" s="1"/>
  <c r="E773" i="37"/>
  <c r="G773" i="37" s="1"/>
  <c r="E769" i="37"/>
  <c r="G769" i="37" s="1"/>
  <c r="E765" i="37"/>
  <c r="E761" i="37"/>
  <c r="E757" i="37"/>
  <c r="G757" i="37" s="1"/>
  <c r="E753" i="37"/>
  <c r="G753" i="37" s="1"/>
  <c r="E749" i="37"/>
  <c r="G749" i="37" s="1"/>
  <c r="E745" i="37"/>
  <c r="G745" i="37" s="1"/>
  <c r="E741" i="37"/>
  <c r="G741" i="37" s="1"/>
  <c r="E737" i="37"/>
  <c r="E733" i="37"/>
  <c r="G733" i="37" s="1"/>
  <c r="E729" i="37"/>
  <c r="E725" i="37"/>
  <c r="E721" i="37"/>
  <c r="E717" i="37"/>
  <c r="G717" i="37" s="1"/>
  <c r="E713" i="37"/>
  <c r="G713" i="37" s="1"/>
  <c r="E709" i="37"/>
  <c r="G709" i="37" s="1"/>
  <c r="E705" i="37"/>
  <c r="G705" i="37" s="1"/>
  <c r="E701" i="37"/>
  <c r="G701" i="37" s="1"/>
  <c r="E697" i="37"/>
  <c r="G697" i="37" s="1"/>
  <c r="E693" i="37"/>
  <c r="G693" i="37" s="1"/>
  <c r="E689" i="37"/>
  <c r="G689" i="37" s="1"/>
  <c r="E685" i="37"/>
  <c r="G685" i="37" s="1"/>
  <c r="E681" i="37"/>
  <c r="E677" i="37"/>
  <c r="G677" i="37" s="1"/>
  <c r="E673" i="37"/>
  <c r="G673" i="37" s="1"/>
  <c r="E669" i="37"/>
  <c r="G669" i="37" s="1"/>
  <c r="E665" i="37"/>
  <c r="G665" i="37" s="1"/>
  <c r="E661" i="37"/>
  <c r="G661" i="37" s="1"/>
  <c r="E657" i="37"/>
  <c r="G657" i="37" s="1"/>
  <c r="E653" i="37"/>
  <c r="G653" i="37" s="1"/>
  <c r="E649" i="37"/>
  <c r="G649" i="37" s="1"/>
  <c r="E645" i="37"/>
  <c r="G645" i="37" s="1"/>
  <c r="E641" i="37"/>
  <c r="G641" i="37" s="1"/>
  <c r="E637" i="37"/>
  <c r="G637" i="37" s="1"/>
  <c r="E633" i="37"/>
  <c r="G633" i="37" s="1"/>
  <c r="E629" i="37"/>
  <c r="G629" i="37" s="1"/>
  <c r="E625" i="37"/>
  <c r="G625" i="37" s="1"/>
  <c r="E621" i="37"/>
  <c r="G621" i="37" s="1"/>
  <c r="E617" i="37"/>
  <c r="G617" i="37" s="1"/>
  <c r="E613" i="37"/>
  <c r="G613" i="37" s="1"/>
  <c r="E609" i="37"/>
  <c r="E605" i="37"/>
  <c r="G605" i="37" s="1"/>
  <c r="E601" i="37"/>
  <c r="G601" i="37" s="1"/>
  <c r="E597" i="37"/>
  <c r="G597" i="37" s="1"/>
  <c r="E593" i="37"/>
  <c r="G593" i="37" s="1"/>
  <c r="E589" i="37"/>
  <c r="G589" i="37" s="1"/>
  <c r="E585" i="37"/>
  <c r="G585" i="37" s="1"/>
  <c r="E581" i="37"/>
  <c r="G581" i="37" s="1"/>
  <c r="E577" i="37"/>
  <c r="G577" i="37" s="1"/>
  <c r="E573" i="37"/>
  <c r="G573" i="37" s="1"/>
  <c r="E569" i="37"/>
  <c r="G569" i="37" s="1"/>
  <c r="E565" i="37"/>
  <c r="E561" i="37"/>
  <c r="G561" i="37" s="1"/>
  <c r="E557" i="37"/>
  <c r="G557" i="37" s="1"/>
  <c r="E553" i="37"/>
  <c r="G553" i="37" s="1"/>
  <c r="E549" i="37"/>
  <c r="G549" i="37" s="1"/>
  <c r="E545" i="37"/>
  <c r="G545" i="37" s="1"/>
  <c r="E541" i="37"/>
  <c r="G541" i="37" s="1"/>
  <c r="E537" i="37"/>
  <c r="G537" i="37" s="1"/>
  <c r="E533" i="37"/>
  <c r="G533" i="37" s="1"/>
  <c r="E529" i="37"/>
  <c r="G529" i="37" s="1"/>
  <c r="E525" i="37"/>
  <c r="E521" i="37"/>
  <c r="G521" i="37" s="1"/>
  <c r="E517" i="37"/>
  <c r="G517" i="37" s="1"/>
  <c r="E513" i="37"/>
  <c r="G513" i="37" s="1"/>
  <c r="E509" i="37"/>
  <c r="G509" i="37" s="1"/>
  <c r="E505" i="37"/>
  <c r="E501" i="37"/>
  <c r="E497" i="37"/>
  <c r="G497" i="37" s="1"/>
  <c r="E493" i="37"/>
  <c r="G493" i="37" s="1"/>
  <c r="E489" i="37"/>
  <c r="G489" i="37" s="1"/>
  <c r="E485" i="37"/>
  <c r="G485" i="37" s="1"/>
  <c r="E481" i="37"/>
  <c r="E477" i="37"/>
  <c r="G477" i="37" s="1"/>
  <c r="E473" i="37"/>
  <c r="G473" i="37" s="1"/>
  <c r="E469" i="37"/>
  <c r="G469" i="37" s="1"/>
  <c r="E465" i="37"/>
  <c r="G465" i="37" s="1"/>
  <c r="E461" i="37"/>
  <c r="G461" i="37" s="1"/>
  <c r="E457" i="37"/>
  <c r="G457" i="37" s="1"/>
  <c r="E453" i="37"/>
  <c r="G453" i="37" s="1"/>
  <c r="E449" i="37"/>
  <c r="G449" i="37" s="1"/>
  <c r="E445" i="37"/>
  <c r="G445" i="37" s="1"/>
  <c r="E441" i="37"/>
  <c r="E437" i="37"/>
  <c r="G437" i="37" s="1"/>
  <c r="E433" i="37"/>
  <c r="G433" i="37" s="1"/>
  <c r="E429" i="37"/>
  <c r="G429" i="37" s="1"/>
  <c r="E425" i="37"/>
  <c r="E421" i="37"/>
  <c r="G421" i="37" s="1"/>
  <c r="E417" i="37"/>
  <c r="G417" i="37" s="1"/>
  <c r="E413" i="37"/>
  <c r="G413" i="37" s="1"/>
  <c r="E409" i="37"/>
  <c r="G409" i="37" s="1"/>
  <c r="E405" i="37"/>
  <c r="E401" i="37"/>
  <c r="G401" i="37" s="1"/>
  <c r="E397" i="37"/>
  <c r="G397" i="37" s="1"/>
  <c r="E393" i="37"/>
  <c r="E389" i="37"/>
  <c r="G389" i="37" s="1"/>
  <c r="E385" i="37"/>
  <c r="G385" i="37" s="1"/>
  <c r="E381" i="37"/>
  <c r="G381" i="37" s="1"/>
  <c r="E377" i="37"/>
  <c r="G377" i="37" s="1"/>
  <c r="E373" i="37"/>
  <c r="G373" i="37" s="1"/>
  <c r="E369" i="37"/>
  <c r="G369" i="37" s="1"/>
  <c r="E365" i="37"/>
  <c r="G365" i="37" s="1"/>
  <c r="E361" i="37"/>
  <c r="E357" i="37"/>
  <c r="G357" i="37" s="1"/>
  <c r="E353" i="37"/>
  <c r="G353" i="37" s="1"/>
  <c r="E349" i="37"/>
  <c r="G349" i="37" s="1"/>
  <c r="E345" i="37"/>
  <c r="G345" i="37" s="1"/>
  <c r="E341" i="37"/>
  <c r="G341" i="37" s="1"/>
  <c r="E337" i="37"/>
  <c r="G337" i="37" s="1"/>
  <c r="E333" i="37"/>
  <c r="G333" i="37" s="1"/>
  <c r="E329" i="37"/>
  <c r="G329" i="37" s="1"/>
  <c r="E325" i="37"/>
  <c r="G325" i="37" s="1"/>
  <c r="E321" i="37"/>
  <c r="G321" i="37" s="1"/>
  <c r="E317" i="37"/>
  <c r="G317" i="37" s="1"/>
  <c r="E313" i="37"/>
  <c r="G313" i="37" s="1"/>
  <c r="E309" i="37"/>
  <c r="G309" i="37" s="1"/>
  <c r="E305" i="37"/>
  <c r="G305" i="37" s="1"/>
  <c r="E301" i="37"/>
  <c r="G301" i="37" s="1"/>
  <c r="E297" i="37"/>
  <c r="E293" i="37"/>
  <c r="E289" i="37"/>
  <c r="G289" i="37" s="1"/>
  <c r="E285" i="37"/>
  <c r="E281" i="37"/>
  <c r="G281" i="37" s="1"/>
  <c r="E277" i="37"/>
  <c r="G277" i="37" s="1"/>
  <c r="E273" i="37"/>
  <c r="E269" i="37"/>
  <c r="E265" i="37"/>
  <c r="G265" i="37" s="1"/>
  <c r="E261" i="37"/>
  <c r="G261" i="37" s="1"/>
  <c r="E257" i="37"/>
  <c r="E253" i="37"/>
  <c r="G253" i="37" s="1"/>
  <c r="E249" i="37"/>
  <c r="G249" i="37" s="1"/>
  <c r="E245" i="37"/>
  <c r="G245" i="37" s="1"/>
  <c r="E241" i="37"/>
  <c r="G241" i="37" s="1"/>
  <c r="E237" i="37"/>
  <c r="G237" i="37" s="1"/>
  <c r="E233" i="37"/>
  <c r="G233" i="37" s="1"/>
  <c r="E229" i="37"/>
  <c r="G229" i="37" s="1"/>
  <c r="E225" i="37"/>
  <c r="G225" i="37" s="1"/>
  <c r="E221" i="37"/>
  <c r="G221" i="37" s="1"/>
  <c r="E217" i="37"/>
  <c r="E213" i="37"/>
  <c r="G213" i="37" s="1"/>
  <c r="E209" i="37"/>
  <c r="G209" i="37" s="1"/>
  <c r="E205" i="37"/>
  <c r="G205" i="37" s="1"/>
  <c r="E201" i="37"/>
  <c r="G201" i="37" s="1"/>
  <c r="E197" i="37"/>
  <c r="G197" i="37" s="1"/>
  <c r="E193" i="37"/>
  <c r="G193" i="37" s="1"/>
  <c r="E189" i="37"/>
  <c r="G189" i="37" s="1"/>
  <c r="E185" i="37"/>
  <c r="G185" i="37" s="1"/>
  <c r="E181" i="37"/>
  <c r="G181" i="37" s="1"/>
  <c r="E177" i="37"/>
  <c r="G177" i="37" s="1"/>
  <c r="E173" i="37"/>
  <c r="G173" i="37" s="1"/>
  <c r="E169" i="37"/>
  <c r="G169" i="37" s="1"/>
  <c r="E165" i="37"/>
  <c r="E161" i="37"/>
  <c r="G161" i="37" s="1"/>
  <c r="E157" i="37"/>
  <c r="G157" i="37" s="1"/>
  <c r="E153" i="37"/>
  <c r="G153" i="37" s="1"/>
  <c r="E149" i="37"/>
  <c r="E145" i="37"/>
  <c r="E141" i="37"/>
  <c r="G141" i="37" s="1"/>
  <c r="E137" i="37"/>
  <c r="G137" i="37" s="1"/>
  <c r="E133" i="37"/>
  <c r="G133" i="37" s="1"/>
  <c r="E129" i="37"/>
  <c r="E125" i="37"/>
  <c r="G125" i="37" s="1"/>
  <c r="E121" i="37"/>
  <c r="G121" i="37" s="1"/>
  <c r="E117" i="37"/>
  <c r="E113" i="37"/>
  <c r="G113" i="37" s="1"/>
  <c r="E109" i="37"/>
  <c r="G109" i="37" s="1"/>
  <c r="E105" i="37"/>
  <c r="G105" i="37" s="1"/>
  <c r="E101" i="37"/>
  <c r="E97" i="37"/>
  <c r="G97" i="37" s="1"/>
  <c r="E93" i="37"/>
  <c r="G93" i="37" s="1"/>
  <c r="E89" i="37"/>
  <c r="E85" i="37"/>
  <c r="G85" i="37" s="1"/>
  <c r="E81" i="37"/>
  <c r="G81" i="37" s="1"/>
  <c r="E77" i="37"/>
  <c r="E73" i="37"/>
  <c r="G73" i="37" s="1"/>
  <c r="E69" i="37"/>
  <c r="G69" i="37" s="1"/>
  <c r="E65" i="37"/>
  <c r="G65" i="37" s="1"/>
  <c r="E61" i="37"/>
  <c r="E57" i="37"/>
  <c r="E53" i="37"/>
  <c r="G53" i="37" s="1"/>
  <c r="E49" i="37"/>
  <c r="G49" i="37" s="1"/>
  <c r="E45" i="37"/>
  <c r="E41" i="37"/>
  <c r="G41" i="37" s="1"/>
  <c r="E37" i="37"/>
  <c r="G37" i="37" s="1"/>
  <c r="E33" i="37"/>
  <c r="G33" i="37" s="1"/>
  <c r="E29" i="37"/>
  <c r="G29" i="37" s="1"/>
  <c r="E25" i="37"/>
  <c r="G25" i="37" s="1"/>
  <c r="E21" i="37"/>
  <c r="E17" i="37"/>
  <c r="E13" i="37"/>
  <c r="G13" i="37" s="1"/>
  <c r="E9" i="37"/>
  <c r="G9" i="37" s="1"/>
  <c r="E2005" i="37"/>
  <c r="G2005" i="37" s="1"/>
  <c r="E2001" i="37"/>
  <c r="G2001" i="37" s="1"/>
  <c r="E1997" i="37"/>
  <c r="G1997" i="37" s="1"/>
  <c r="E1993" i="37"/>
  <c r="G1993" i="37" s="1"/>
  <c r="E1989" i="37"/>
  <c r="G1989" i="37" s="1"/>
  <c r="E1985" i="37"/>
  <c r="G1985" i="37" s="1"/>
  <c r="E1981" i="37"/>
  <c r="G1981" i="37" s="1"/>
  <c r="E1977" i="37"/>
  <c r="G1977" i="37" s="1"/>
  <c r="E1973" i="37"/>
  <c r="G1973" i="37" s="1"/>
  <c r="E1969" i="37"/>
  <c r="G1969" i="37" s="1"/>
  <c r="E1965" i="37"/>
  <c r="G1965" i="37" s="1"/>
  <c r="E1961" i="37"/>
  <c r="G1961" i="37" s="1"/>
  <c r="E1957" i="37"/>
  <c r="G1957" i="37" s="1"/>
  <c r="E1953" i="37"/>
  <c r="G1953" i="37" s="1"/>
  <c r="E1949" i="37"/>
  <c r="G1949" i="37" s="1"/>
  <c r="E1945" i="37"/>
  <c r="G1945" i="37" s="1"/>
  <c r="E1941" i="37"/>
  <c r="G1941" i="37" s="1"/>
  <c r="E1937" i="37"/>
  <c r="G1937" i="37" s="1"/>
  <c r="E1933" i="37"/>
  <c r="G1933" i="37" s="1"/>
  <c r="E1929" i="37"/>
  <c r="G1929" i="37" s="1"/>
  <c r="E1925" i="37"/>
  <c r="G1925" i="37" s="1"/>
  <c r="E1921" i="37"/>
  <c r="G1921" i="37" s="1"/>
  <c r="E1917" i="37"/>
  <c r="G1917" i="37" s="1"/>
  <c r="E1913" i="37"/>
  <c r="G1913" i="37" s="1"/>
  <c r="E1909" i="37"/>
  <c r="G1909" i="37" s="1"/>
  <c r="E1905" i="37"/>
  <c r="G1905" i="37" s="1"/>
  <c r="E1901" i="37"/>
  <c r="G1901" i="37" s="1"/>
  <c r="E1897" i="37"/>
  <c r="G1897" i="37" s="1"/>
  <c r="E1893" i="37"/>
  <c r="G1893" i="37" s="1"/>
  <c r="E1889" i="37"/>
  <c r="G1889" i="37" s="1"/>
  <c r="E1885" i="37"/>
  <c r="G1885" i="37" s="1"/>
  <c r="E1881" i="37"/>
  <c r="G1881" i="37" s="1"/>
  <c r="E1877" i="37"/>
  <c r="G1877" i="37" s="1"/>
  <c r="E1873" i="37"/>
  <c r="G1873" i="37" s="1"/>
  <c r="E1869" i="37"/>
  <c r="G1869" i="37" s="1"/>
  <c r="E1865" i="37"/>
  <c r="G1865" i="37" s="1"/>
  <c r="E1861" i="37"/>
  <c r="G1861" i="37" s="1"/>
  <c r="E1857" i="37"/>
  <c r="G1857" i="37" s="1"/>
  <c r="E1853" i="37"/>
  <c r="G1853" i="37" s="1"/>
  <c r="E1849" i="37"/>
  <c r="G1849" i="37" s="1"/>
  <c r="E1845" i="37"/>
  <c r="G1845" i="37" s="1"/>
  <c r="E1841" i="37"/>
  <c r="G1841" i="37" s="1"/>
  <c r="E1837" i="37"/>
  <c r="G1837" i="37" s="1"/>
  <c r="E1833" i="37"/>
  <c r="G1833" i="37" s="1"/>
  <c r="E1829" i="37"/>
  <c r="G1829" i="37" s="1"/>
  <c r="E1825" i="37"/>
  <c r="G1825" i="37" s="1"/>
  <c r="E1821" i="37"/>
  <c r="G1821" i="37" s="1"/>
  <c r="E1817" i="37"/>
  <c r="G1817" i="37" s="1"/>
  <c r="E1812" i="37"/>
  <c r="G1812" i="37" s="1"/>
  <c r="E1806" i="37"/>
  <c r="G1806" i="37" s="1"/>
  <c r="E1801" i="37"/>
  <c r="G1801" i="37" s="1"/>
  <c r="E1796" i="37"/>
  <c r="G1796" i="37" s="1"/>
  <c r="E1790" i="37"/>
  <c r="G1790" i="37" s="1"/>
  <c r="E1785" i="37"/>
  <c r="G1785" i="37" s="1"/>
  <c r="E1780" i="37"/>
  <c r="G1780" i="37" s="1"/>
  <c r="E1774" i="37"/>
  <c r="G1774" i="37" s="1"/>
  <c r="E1769" i="37"/>
  <c r="G1769" i="37" s="1"/>
  <c r="E1764" i="37"/>
  <c r="G1764" i="37" s="1"/>
  <c r="E1758" i="37"/>
  <c r="G1758" i="37" s="1"/>
  <c r="E1753" i="37"/>
  <c r="G1753" i="37" s="1"/>
  <c r="E1748" i="37"/>
  <c r="G1748" i="37" s="1"/>
  <c r="E1742" i="37"/>
  <c r="G1742" i="37" s="1"/>
  <c r="E1737" i="37"/>
  <c r="G1737" i="37" s="1"/>
  <c r="E1732" i="37"/>
  <c r="G1732" i="37" s="1"/>
  <c r="E1726" i="37"/>
  <c r="G1726" i="37" s="1"/>
  <c r="E1721" i="37"/>
  <c r="G1721" i="37" s="1"/>
  <c r="E1716" i="37"/>
  <c r="G1716" i="37" s="1"/>
  <c r="E1710" i="37"/>
  <c r="G1710" i="37" s="1"/>
  <c r="E1705" i="37"/>
  <c r="G1705" i="37" s="1"/>
  <c r="E1700" i="37"/>
  <c r="G1700" i="37" s="1"/>
  <c r="E1694" i="37"/>
  <c r="G1694" i="37" s="1"/>
  <c r="E1689" i="37"/>
  <c r="G1689" i="37" s="1"/>
  <c r="E1684" i="37"/>
  <c r="G1684" i="37" s="1"/>
  <c r="E1678" i="37"/>
  <c r="G1678" i="37" s="1"/>
  <c r="E1673" i="37"/>
  <c r="G1673" i="37" s="1"/>
  <c r="E1668" i="37"/>
  <c r="G1668" i="37" s="1"/>
  <c r="E1662" i="37"/>
  <c r="G1662" i="37" s="1"/>
  <c r="E1657" i="37"/>
  <c r="G1657" i="37" s="1"/>
  <c r="E1652" i="37"/>
  <c r="G1652" i="37" s="1"/>
  <c r="E1646" i="37"/>
  <c r="G1646" i="37" s="1"/>
  <c r="E1641" i="37"/>
  <c r="G1641" i="37" s="1"/>
  <c r="E1634" i="37"/>
  <c r="G1634" i="37" s="1"/>
  <c r="E1626" i="37"/>
  <c r="G1626" i="37" s="1"/>
  <c r="E1618" i="37"/>
  <c r="G1618" i="37" s="1"/>
  <c r="E1610" i="37"/>
  <c r="G1610" i="37" s="1"/>
  <c r="E1602" i="37"/>
  <c r="G1602" i="37" s="1"/>
  <c r="E1594" i="37"/>
  <c r="G1594" i="37" s="1"/>
  <c r="E1586" i="37"/>
  <c r="G1586" i="37" s="1"/>
  <c r="E1578" i="37"/>
  <c r="G1578" i="37" s="1"/>
  <c r="E1570" i="37"/>
  <c r="G1570" i="37" s="1"/>
  <c r="E1562" i="37"/>
  <c r="G1562" i="37" s="1"/>
  <c r="E1554" i="37"/>
  <c r="G1554" i="37" s="1"/>
  <c r="E1546" i="37"/>
  <c r="G1546" i="37" s="1"/>
  <c r="E1538" i="37"/>
  <c r="G1538" i="37" s="1"/>
  <c r="E1530" i="37"/>
  <c r="G1530" i="37" s="1"/>
  <c r="E1522" i="37"/>
  <c r="G1522" i="37" s="1"/>
  <c r="E1514" i="37"/>
  <c r="G1514" i="37" s="1"/>
  <c r="E1506" i="37"/>
  <c r="G1506" i="37" s="1"/>
  <c r="E1498" i="37"/>
  <c r="G1498" i="37" s="1"/>
  <c r="E1490" i="37"/>
  <c r="G1490" i="37" s="1"/>
  <c r="E1482" i="37"/>
  <c r="G1482" i="37" s="1"/>
  <c r="E1474" i="37"/>
  <c r="G1474" i="37" s="1"/>
  <c r="E1466" i="37"/>
  <c r="G1466" i="37" s="1"/>
  <c r="E1458" i="37"/>
  <c r="G1458" i="37" s="1"/>
  <c r="E1450" i="37"/>
  <c r="G1450" i="37" s="1"/>
  <c r="E1442" i="37"/>
  <c r="G1442" i="37" s="1"/>
  <c r="E1434" i="37"/>
  <c r="G1434" i="37" s="1"/>
  <c r="E1426" i="37"/>
  <c r="G1426" i="37" s="1"/>
  <c r="E1418" i="37"/>
  <c r="G1418" i="37" s="1"/>
  <c r="E1410" i="37"/>
  <c r="G1410" i="37" s="1"/>
  <c r="E1402" i="37"/>
  <c r="G1402" i="37" s="1"/>
  <c r="E1394" i="37"/>
  <c r="G1394" i="37" s="1"/>
  <c r="E1386" i="37"/>
  <c r="G1386" i="37" s="1"/>
  <c r="E1378" i="37"/>
  <c r="G1378" i="37" s="1"/>
  <c r="E1370" i="37"/>
  <c r="G1370" i="37" s="1"/>
  <c r="E1362" i="37"/>
  <c r="G1362" i="37" s="1"/>
  <c r="E1354" i="37"/>
  <c r="G1354" i="37" s="1"/>
  <c r="E1346" i="37"/>
  <c r="G1346" i="37" s="1"/>
  <c r="E1338" i="37"/>
  <c r="G1338" i="37" s="1"/>
  <c r="E1330" i="37"/>
  <c r="G1330" i="37" s="1"/>
  <c r="E1322" i="37"/>
  <c r="G1322" i="37" s="1"/>
  <c r="E1314" i="37"/>
  <c r="G1314" i="37" s="1"/>
  <c r="E1306" i="37"/>
  <c r="G1306" i="37" s="1"/>
  <c r="E1298" i="37"/>
  <c r="G1298" i="37" s="1"/>
  <c r="E1290" i="37"/>
  <c r="G1290" i="37" s="1"/>
  <c r="E1282" i="37"/>
  <c r="G1282" i="37" s="1"/>
  <c r="E1274" i="37"/>
  <c r="G1274" i="37" s="1"/>
  <c r="E1266" i="37"/>
  <c r="G1266" i="37" s="1"/>
  <c r="E1258" i="37"/>
  <c r="G1258" i="37" s="1"/>
  <c r="E1250" i="37"/>
  <c r="G1250" i="37" s="1"/>
  <c r="E1242" i="37"/>
  <c r="G1242" i="37" s="1"/>
  <c r="E1234" i="37"/>
  <c r="G1234" i="37" s="1"/>
  <c r="E1226" i="37"/>
  <c r="G1226" i="37" s="1"/>
  <c r="E1218" i="37"/>
  <c r="E1210" i="37"/>
  <c r="E1202" i="37"/>
  <c r="E1194" i="37"/>
  <c r="E1186" i="37"/>
  <c r="G1186" i="37" s="1"/>
  <c r="E1178" i="37"/>
  <c r="G1178" i="37" s="1"/>
  <c r="E1162" i="37"/>
  <c r="G1162" i="37" s="1"/>
  <c r="E1146" i="37"/>
  <c r="E1130" i="37"/>
  <c r="G1130" i="37" s="1"/>
  <c r="E1114" i="37"/>
  <c r="G1114" i="37" s="1"/>
  <c r="E1176" i="37"/>
  <c r="G1176" i="37" s="1"/>
  <c r="E1172" i="37"/>
  <c r="G1172" i="37" s="1"/>
  <c r="E1168" i="37"/>
  <c r="G1168" i="37" s="1"/>
  <c r="E1164" i="37"/>
  <c r="G1164" i="37" s="1"/>
  <c r="E1160" i="37"/>
  <c r="E1156" i="37"/>
  <c r="G1156" i="37" s="1"/>
  <c r="E1152" i="37"/>
  <c r="G1152" i="37" s="1"/>
  <c r="E1148" i="37"/>
  <c r="G1148" i="37" s="1"/>
  <c r="E1144" i="37"/>
  <c r="G1144" i="37" s="1"/>
  <c r="E1140" i="37"/>
  <c r="G1140" i="37" s="1"/>
  <c r="E1136" i="37"/>
  <c r="G1136" i="37" s="1"/>
  <c r="E1132" i="37"/>
  <c r="G1132" i="37" s="1"/>
  <c r="E1128" i="37"/>
  <c r="G1128" i="37" s="1"/>
  <c r="E1124" i="37"/>
  <c r="G1124" i="37" s="1"/>
  <c r="E1120" i="37"/>
  <c r="G1120" i="37" s="1"/>
  <c r="E1116" i="37"/>
  <c r="G1116" i="37" s="1"/>
  <c r="E1112" i="37"/>
  <c r="G1112" i="37" s="1"/>
  <c r="E1108" i="37"/>
  <c r="G1108" i="37" s="1"/>
  <c r="E1104" i="37"/>
  <c r="G1104" i="37" s="1"/>
  <c r="E1100" i="37"/>
  <c r="G1100" i="37" s="1"/>
  <c r="E1096" i="37"/>
  <c r="G1096" i="37" s="1"/>
  <c r="E1092" i="37"/>
  <c r="G1092" i="37" s="1"/>
  <c r="E1088" i="37"/>
  <c r="G1088" i="37" s="1"/>
  <c r="E1084" i="37"/>
  <c r="E1080" i="37"/>
  <c r="G1080" i="37" s="1"/>
  <c r="E1076" i="37"/>
  <c r="G1076" i="37" s="1"/>
  <c r="E1072" i="37"/>
  <c r="E1068" i="37"/>
  <c r="G1068" i="37" s="1"/>
  <c r="E1064" i="37"/>
  <c r="G1064" i="37" s="1"/>
  <c r="E1060" i="37"/>
  <c r="G1060" i="37" s="1"/>
  <c r="E1056" i="37"/>
  <c r="G1056" i="37" s="1"/>
  <c r="E1052" i="37"/>
  <c r="G1052" i="37" s="1"/>
  <c r="E1048" i="37"/>
  <c r="G1048" i="37" s="1"/>
  <c r="E1044" i="37"/>
  <c r="G1044" i="37" s="1"/>
  <c r="E1040" i="37"/>
  <c r="G1040" i="37" s="1"/>
  <c r="E1036" i="37"/>
  <c r="G1036" i="37" s="1"/>
  <c r="E1032" i="37"/>
  <c r="G1032" i="37" s="1"/>
  <c r="E1028" i="37"/>
  <c r="G1028" i="37" s="1"/>
  <c r="E1024" i="37"/>
  <c r="G1024" i="37" s="1"/>
  <c r="E1020" i="37"/>
  <c r="G1020" i="37" s="1"/>
  <c r="E1016" i="37"/>
  <c r="G1016" i="37" s="1"/>
  <c r="E1012" i="37"/>
  <c r="G1012" i="37" s="1"/>
  <c r="E1008" i="37"/>
  <c r="E1004" i="37"/>
  <c r="E1000" i="37"/>
  <c r="G1000" i="37" s="1"/>
  <c r="E996" i="37"/>
  <c r="G996" i="37" s="1"/>
  <c r="E992" i="37"/>
  <c r="G992" i="37" s="1"/>
  <c r="E988" i="37"/>
  <c r="G988" i="37" s="1"/>
  <c r="E984" i="37"/>
  <c r="G984" i="37" s="1"/>
  <c r="E980" i="37"/>
  <c r="G980" i="37" s="1"/>
  <c r="E976" i="37"/>
  <c r="E972" i="37"/>
  <c r="E968" i="37"/>
  <c r="G968" i="37" s="1"/>
  <c r="E964" i="37"/>
  <c r="G964" i="37" s="1"/>
  <c r="E960" i="37"/>
  <c r="G960" i="37" s="1"/>
  <c r="E956" i="37"/>
  <c r="G956" i="37" s="1"/>
  <c r="E952" i="37"/>
  <c r="E948" i="37"/>
  <c r="G948" i="37" s="1"/>
  <c r="E944" i="37"/>
  <c r="G944" i="37" s="1"/>
  <c r="E940" i="37"/>
  <c r="G940" i="37" s="1"/>
  <c r="E936" i="37"/>
  <c r="G936" i="37" s="1"/>
  <c r="E932" i="37"/>
  <c r="G932" i="37" s="1"/>
  <c r="E928" i="37"/>
  <c r="G928" i="37" s="1"/>
  <c r="E924" i="37"/>
  <c r="G924" i="37" s="1"/>
  <c r="E920" i="37"/>
  <c r="G920" i="37" s="1"/>
  <c r="E916" i="37"/>
  <c r="G916" i="37" s="1"/>
  <c r="E912" i="37"/>
  <c r="G912" i="37" s="1"/>
  <c r="E908" i="37"/>
  <c r="G908" i="37" s="1"/>
  <c r="E904" i="37"/>
  <c r="G904" i="37" s="1"/>
  <c r="E900" i="37"/>
  <c r="G900" i="37" s="1"/>
  <c r="E896" i="37"/>
  <c r="G896" i="37" s="1"/>
  <c r="E892" i="37"/>
  <c r="G892" i="37" s="1"/>
  <c r="E888" i="37"/>
  <c r="G888" i="37" s="1"/>
  <c r="E884" i="37"/>
  <c r="G884" i="37" s="1"/>
  <c r="E880" i="37"/>
  <c r="G880" i="37" s="1"/>
  <c r="E876" i="37"/>
  <c r="E872" i="37"/>
  <c r="E868" i="37"/>
  <c r="G868" i="37" s="1"/>
  <c r="E864" i="37"/>
  <c r="G864" i="37" s="1"/>
  <c r="E860" i="37"/>
  <c r="G860" i="37" s="1"/>
  <c r="E856" i="37"/>
  <c r="G856" i="37" s="1"/>
  <c r="E852" i="37"/>
  <c r="E848" i="37"/>
  <c r="G848" i="37" s="1"/>
  <c r="E844" i="37"/>
  <c r="G844" i="37" s="1"/>
  <c r="E840" i="37"/>
  <c r="G840" i="37" s="1"/>
  <c r="E836" i="37"/>
  <c r="G836" i="37" s="1"/>
  <c r="E832" i="37"/>
  <c r="G832" i="37" s="1"/>
  <c r="E828" i="37"/>
  <c r="G828" i="37" s="1"/>
  <c r="E824" i="37"/>
  <c r="G824" i="37" s="1"/>
  <c r="E820" i="37"/>
  <c r="G820" i="37" s="1"/>
  <c r="E816" i="37"/>
  <c r="E812" i="37"/>
  <c r="G812" i="37" s="1"/>
  <c r="E808" i="37"/>
  <c r="G808" i="37" s="1"/>
  <c r="E804" i="37"/>
  <c r="G804" i="37" s="1"/>
  <c r="E800" i="37"/>
  <c r="G800" i="37" s="1"/>
  <c r="E796" i="37"/>
  <c r="G796" i="37" s="1"/>
  <c r="E792" i="37"/>
  <c r="G792" i="37" s="1"/>
  <c r="E788" i="37"/>
  <c r="G788" i="37" s="1"/>
  <c r="E784" i="37"/>
  <c r="G784" i="37" s="1"/>
  <c r="E780" i="37"/>
  <c r="G780" i="37" s="1"/>
  <c r="E776" i="37"/>
  <c r="G776" i="37" s="1"/>
  <c r="E772" i="37"/>
  <c r="G772" i="37" s="1"/>
  <c r="E768" i="37"/>
  <c r="G768" i="37" s="1"/>
  <c r="E764" i="37"/>
  <c r="G764" i="37" s="1"/>
  <c r="E760" i="37"/>
  <c r="G760" i="37" s="1"/>
  <c r="E756" i="37"/>
  <c r="G756" i="37" s="1"/>
  <c r="E752" i="37"/>
  <c r="G752" i="37" s="1"/>
  <c r="E748" i="37"/>
  <c r="G748" i="37" s="1"/>
  <c r="E744" i="37"/>
  <c r="G744" i="37" s="1"/>
  <c r="E740" i="37"/>
  <c r="G740" i="37" s="1"/>
  <c r="E736" i="37"/>
  <c r="G736" i="37" s="1"/>
  <c r="E732" i="37"/>
  <c r="G732" i="37" s="1"/>
  <c r="E728" i="37"/>
  <c r="G728" i="37" s="1"/>
  <c r="E724" i="37"/>
  <c r="E720" i="37"/>
  <c r="E716" i="37"/>
  <c r="G716" i="37" s="1"/>
  <c r="E712" i="37"/>
  <c r="G712" i="37" s="1"/>
  <c r="E708" i="37"/>
  <c r="G708" i="37" s="1"/>
  <c r="E704" i="37"/>
  <c r="G704" i="37" s="1"/>
  <c r="E700" i="37"/>
  <c r="G700" i="37" s="1"/>
  <c r="E696" i="37"/>
  <c r="G696" i="37" s="1"/>
  <c r="E692" i="37"/>
  <c r="E688" i="37"/>
  <c r="G688" i="37" s="1"/>
  <c r="E684" i="37"/>
  <c r="G684" i="37" s="1"/>
  <c r="E680" i="37"/>
  <c r="G680" i="37" s="1"/>
  <c r="E676" i="37"/>
  <c r="E672" i="37"/>
  <c r="G672" i="37" s="1"/>
  <c r="E668" i="37"/>
  <c r="E664" i="37"/>
  <c r="E660" i="37"/>
  <c r="G660" i="37" s="1"/>
  <c r="E656" i="37"/>
  <c r="G656" i="37" s="1"/>
  <c r="E652" i="37"/>
  <c r="G652" i="37" s="1"/>
  <c r="E648" i="37"/>
  <c r="G648" i="37" s="1"/>
  <c r="E644" i="37"/>
  <c r="G644" i="37" s="1"/>
  <c r="E640" i="37"/>
  <c r="G640" i="37" s="1"/>
  <c r="E636" i="37"/>
  <c r="G636" i="37" s="1"/>
  <c r="E632" i="37"/>
  <c r="G632" i="37" s="1"/>
  <c r="E628" i="37"/>
  <c r="G628" i="37" s="1"/>
  <c r="E624" i="37"/>
  <c r="G624" i="37" s="1"/>
  <c r="E620" i="37"/>
  <c r="E616" i="37"/>
  <c r="G616" i="37" s="1"/>
  <c r="E612" i="37"/>
  <c r="G612" i="37" s="1"/>
  <c r="E608" i="37"/>
  <c r="G608" i="37" s="1"/>
  <c r="E604" i="37"/>
  <c r="G604" i="37" s="1"/>
  <c r="E600" i="37"/>
  <c r="G600" i="37" s="1"/>
  <c r="E596" i="37"/>
  <c r="G596" i="37" s="1"/>
  <c r="E592" i="37"/>
  <c r="G592" i="37" s="1"/>
  <c r="E588" i="37"/>
  <c r="G588" i="37" s="1"/>
  <c r="E584" i="37"/>
  <c r="G584" i="37" s="1"/>
  <c r="E580" i="37"/>
  <c r="G580" i="37" s="1"/>
  <c r="E576" i="37"/>
  <c r="G576" i="37" s="1"/>
  <c r="E572" i="37"/>
  <c r="G572" i="37" s="1"/>
  <c r="E568" i="37"/>
  <c r="G568" i="37" s="1"/>
  <c r="E564" i="37"/>
  <c r="E560" i="37"/>
  <c r="G560" i="37" s="1"/>
  <c r="E556" i="37"/>
  <c r="G556" i="37" s="1"/>
  <c r="E552" i="37"/>
  <c r="G552" i="37" s="1"/>
  <c r="E548" i="37"/>
  <c r="E544" i="37"/>
  <c r="G544" i="37" s="1"/>
  <c r="E540" i="37"/>
  <c r="G540" i="37" s="1"/>
  <c r="E536" i="37"/>
  <c r="G536" i="37" s="1"/>
  <c r="E532" i="37"/>
  <c r="G532" i="37" s="1"/>
  <c r="E528" i="37"/>
  <c r="G528" i="37" s="1"/>
  <c r="E524" i="37"/>
  <c r="G524" i="37" s="1"/>
  <c r="E520" i="37"/>
  <c r="G520" i="37" s="1"/>
  <c r="E516" i="37"/>
  <c r="G516" i="37" s="1"/>
  <c r="E512" i="37"/>
  <c r="G512" i="37" s="1"/>
  <c r="E508" i="37"/>
  <c r="G508" i="37" s="1"/>
  <c r="E504" i="37"/>
  <c r="G504" i="37" s="1"/>
  <c r="E500" i="37"/>
  <c r="G500" i="37" s="1"/>
  <c r="E496" i="37"/>
  <c r="G496" i="37" s="1"/>
  <c r="E492" i="37"/>
  <c r="G492" i="37" s="1"/>
  <c r="E488" i="37"/>
  <c r="G488" i="37" s="1"/>
  <c r="E484" i="37"/>
  <c r="E480" i="37"/>
  <c r="G480" i="37" s="1"/>
  <c r="E476" i="37"/>
  <c r="G476" i="37" s="1"/>
  <c r="E472" i="37"/>
  <c r="G472" i="37" s="1"/>
  <c r="E468" i="37"/>
  <c r="E464" i="37"/>
  <c r="G464" i="37" s="1"/>
  <c r="E460" i="37"/>
  <c r="G460" i="37" s="1"/>
  <c r="E456" i="37"/>
  <c r="G456" i="37" s="1"/>
  <c r="E452" i="37"/>
  <c r="G452" i="37" s="1"/>
  <c r="E448" i="37"/>
  <c r="G448" i="37" s="1"/>
  <c r="E444" i="37"/>
  <c r="G444" i="37" s="1"/>
  <c r="E440" i="37"/>
  <c r="G440" i="37" s="1"/>
  <c r="E436" i="37"/>
  <c r="G436" i="37" s="1"/>
  <c r="E432" i="37"/>
  <c r="G432" i="37" s="1"/>
  <c r="E428" i="37"/>
  <c r="E424" i="37"/>
  <c r="G424" i="37" s="1"/>
  <c r="E420" i="37"/>
  <c r="G420" i="37" s="1"/>
  <c r="E416" i="37"/>
  <c r="G416" i="37" s="1"/>
  <c r="E412" i="37"/>
  <c r="G412" i="37" s="1"/>
  <c r="E408" i="37"/>
  <c r="G408" i="37" s="1"/>
  <c r="E404" i="37"/>
  <c r="G404" i="37" s="1"/>
  <c r="E400" i="37"/>
  <c r="E396" i="37"/>
  <c r="G396" i="37" s="1"/>
  <c r="E392" i="37"/>
  <c r="G392" i="37" s="1"/>
  <c r="E388" i="37"/>
  <c r="G388" i="37" s="1"/>
  <c r="E384" i="37"/>
  <c r="G384" i="37" s="1"/>
  <c r="E380" i="37"/>
  <c r="G380" i="37" s="1"/>
  <c r="E376" i="37"/>
  <c r="G376" i="37" s="1"/>
  <c r="E372" i="37"/>
  <c r="G372" i="37" s="1"/>
  <c r="E368" i="37"/>
  <c r="G368" i="37" s="1"/>
  <c r="E364" i="37"/>
  <c r="G364" i="37" s="1"/>
  <c r="E360" i="37"/>
  <c r="G360" i="37" s="1"/>
  <c r="E356" i="37"/>
  <c r="E352" i="37"/>
  <c r="G352" i="37" s="1"/>
  <c r="E348" i="37"/>
  <c r="G348" i="37" s="1"/>
  <c r="E344" i="37"/>
  <c r="G344" i="37" s="1"/>
  <c r="E340" i="37"/>
  <c r="G340" i="37" s="1"/>
  <c r="E336" i="37"/>
  <c r="G336" i="37" s="1"/>
  <c r="E332" i="37"/>
  <c r="G332" i="37" s="1"/>
  <c r="E328" i="37"/>
  <c r="G328" i="37" s="1"/>
  <c r="E324" i="37"/>
  <c r="E320" i="37"/>
  <c r="G320" i="37" s="1"/>
  <c r="E316" i="37"/>
  <c r="G316" i="37" s="1"/>
  <c r="E312" i="37"/>
  <c r="E308" i="37"/>
  <c r="G308" i="37" s="1"/>
  <c r="E304" i="37"/>
  <c r="G304" i="37" s="1"/>
  <c r="E300" i="37"/>
  <c r="G300" i="37" s="1"/>
  <c r="E296" i="37"/>
  <c r="G296" i="37" s="1"/>
  <c r="E292" i="37"/>
  <c r="G292" i="37" s="1"/>
  <c r="E288" i="37"/>
  <c r="G288" i="37" s="1"/>
  <c r="E284" i="37"/>
  <c r="G284" i="37" s="1"/>
  <c r="E280" i="37"/>
  <c r="G280" i="37" s="1"/>
  <c r="E276" i="37"/>
  <c r="G276" i="37" s="1"/>
  <c r="E272" i="37"/>
  <c r="G272" i="37" s="1"/>
  <c r="E268" i="37"/>
  <c r="G268" i="37" s="1"/>
  <c r="E264" i="37"/>
  <c r="G264" i="37" s="1"/>
  <c r="E260" i="37"/>
  <c r="G260" i="37" s="1"/>
  <c r="E256" i="37"/>
  <c r="G256" i="37" s="1"/>
  <c r="E252" i="37"/>
  <c r="G252" i="37" s="1"/>
  <c r="E248" i="37"/>
  <c r="E244" i="37"/>
  <c r="G244" i="37" s="1"/>
  <c r="E240" i="37"/>
  <c r="G240" i="37" s="1"/>
  <c r="E236" i="37"/>
  <c r="G236" i="37" s="1"/>
  <c r="E232" i="37"/>
  <c r="E228" i="37"/>
  <c r="G228" i="37" s="1"/>
  <c r="E224" i="37"/>
  <c r="G224" i="37" s="1"/>
  <c r="E220" i="37"/>
  <c r="E216" i="37"/>
  <c r="G216" i="37" s="1"/>
  <c r="E212" i="37"/>
  <c r="G212" i="37" s="1"/>
  <c r="E208" i="37"/>
  <c r="G208" i="37" s="1"/>
  <c r="E204" i="37"/>
  <c r="G204" i="37" s="1"/>
  <c r="E200" i="37"/>
  <c r="E196" i="37"/>
  <c r="G196" i="37" s="1"/>
  <c r="E192" i="37"/>
  <c r="G192" i="37" s="1"/>
  <c r="E188" i="37"/>
  <c r="G188" i="37" s="1"/>
  <c r="E184" i="37"/>
  <c r="G184" i="37" s="1"/>
  <c r="E180" i="37"/>
  <c r="G180" i="37" s="1"/>
  <c r="E176" i="37"/>
  <c r="G176" i="37" s="1"/>
  <c r="E172" i="37"/>
  <c r="E168" i="37"/>
  <c r="G168" i="37" s="1"/>
  <c r="E164" i="37"/>
  <c r="G164" i="37" s="1"/>
  <c r="E160" i="37"/>
  <c r="G160" i="37" s="1"/>
  <c r="E156" i="37"/>
  <c r="G156" i="37" s="1"/>
  <c r="E152" i="37"/>
  <c r="E148" i="37"/>
  <c r="E144" i="37"/>
  <c r="G144" i="37" s="1"/>
  <c r="E140" i="37"/>
  <c r="G140" i="37" s="1"/>
  <c r="E136" i="37"/>
  <c r="G136" i="37" s="1"/>
  <c r="E132" i="37"/>
  <c r="G132" i="37" s="1"/>
  <c r="E128" i="37"/>
  <c r="G128" i="37" s="1"/>
  <c r="E124" i="37"/>
  <c r="E120" i="37"/>
  <c r="G120" i="37" s="1"/>
  <c r="E116" i="37"/>
  <c r="G116" i="37" s="1"/>
  <c r="E112" i="37"/>
  <c r="G112" i="37" s="1"/>
  <c r="E108" i="37"/>
  <c r="G108" i="37" s="1"/>
  <c r="E104" i="37"/>
  <c r="G104" i="37" s="1"/>
  <c r="E100" i="37"/>
  <c r="G100" i="37" s="1"/>
  <c r="E96" i="37"/>
  <c r="G96" i="37" s="1"/>
  <c r="E92" i="37"/>
  <c r="G92" i="37" s="1"/>
  <c r="E88" i="37"/>
  <c r="G88" i="37" s="1"/>
  <c r="E84" i="37"/>
  <c r="G84" i="37" s="1"/>
  <c r="E80" i="37"/>
  <c r="E76" i="37"/>
  <c r="E72" i="37"/>
  <c r="E68" i="37"/>
  <c r="G68" i="37" s="1"/>
  <c r="E64" i="37"/>
  <c r="G64" i="37" s="1"/>
  <c r="E60" i="37"/>
  <c r="G60" i="37" s="1"/>
  <c r="E56" i="37"/>
  <c r="E52" i="37"/>
  <c r="G52" i="37" s="1"/>
  <c r="E48" i="37"/>
  <c r="G48" i="37" s="1"/>
  <c r="E44" i="37"/>
  <c r="G44" i="37" s="1"/>
  <c r="E40" i="37"/>
  <c r="G40" i="37" s="1"/>
  <c r="E36" i="37"/>
  <c r="G36" i="37" s="1"/>
  <c r="E32" i="37"/>
  <c r="G32" i="37" s="1"/>
  <c r="E28" i="37"/>
  <c r="G28" i="37" s="1"/>
  <c r="E24" i="37"/>
  <c r="G24" i="37" s="1"/>
  <c r="E20" i="37"/>
  <c r="G20" i="37" s="1"/>
  <c r="E16" i="37"/>
  <c r="G16" i="37" s="1"/>
  <c r="E12" i="37"/>
  <c r="G12" i="37" s="1"/>
  <c r="E8" i="37"/>
  <c r="G8" i="37" s="1"/>
  <c r="E2004" i="37"/>
  <c r="G2004" i="37" s="1"/>
  <c r="E2000" i="37"/>
  <c r="G2000" i="37" s="1"/>
  <c r="E1996" i="37"/>
  <c r="G1996" i="37" s="1"/>
  <c r="E1992" i="37"/>
  <c r="G1992" i="37" s="1"/>
  <c r="E1988" i="37"/>
  <c r="G1988" i="37" s="1"/>
  <c r="E1984" i="37"/>
  <c r="G1984" i="37" s="1"/>
  <c r="E1980" i="37"/>
  <c r="G1980" i="37" s="1"/>
  <c r="E1976" i="37"/>
  <c r="G1976" i="37" s="1"/>
  <c r="E1972" i="37"/>
  <c r="G1972" i="37" s="1"/>
  <c r="E1968" i="37"/>
  <c r="G1968" i="37" s="1"/>
  <c r="E1964" i="37"/>
  <c r="G1964" i="37" s="1"/>
  <c r="E1960" i="37"/>
  <c r="G1960" i="37" s="1"/>
  <c r="E1956" i="37"/>
  <c r="G1956" i="37" s="1"/>
  <c r="E1952" i="37"/>
  <c r="G1952" i="37" s="1"/>
  <c r="E1948" i="37"/>
  <c r="G1948" i="37" s="1"/>
  <c r="E1944" i="37"/>
  <c r="G1944" i="37" s="1"/>
  <c r="E1940" i="37"/>
  <c r="G1940" i="37" s="1"/>
  <c r="E1936" i="37"/>
  <c r="G1936" i="37" s="1"/>
  <c r="E1932" i="37"/>
  <c r="G1932" i="37" s="1"/>
  <c r="E1928" i="37"/>
  <c r="G1928" i="37" s="1"/>
  <c r="E1924" i="37"/>
  <c r="G1924" i="37" s="1"/>
  <c r="E1920" i="37"/>
  <c r="G1920" i="37" s="1"/>
  <c r="E1916" i="37"/>
  <c r="G1916" i="37" s="1"/>
  <c r="E1912" i="37"/>
  <c r="G1912" i="37" s="1"/>
  <c r="E1908" i="37"/>
  <c r="G1908" i="37" s="1"/>
  <c r="E1904" i="37"/>
  <c r="G1904" i="37" s="1"/>
  <c r="E1900" i="37"/>
  <c r="G1900" i="37" s="1"/>
  <c r="E1896" i="37"/>
  <c r="G1896" i="37" s="1"/>
  <c r="E1892" i="37"/>
  <c r="G1892" i="37" s="1"/>
  <c r="E1888" i="37"/>
  <c r="G1888" i="37" s="1"/>
  <c r="E1884" i="37"/>
  <c r="G1884" i="37" s="1"/>
  <c r="E1880" i="37"/>
  <c r="G1880" i="37" s="1"/>
  <c r="E1876" i="37"/>
  <c r="G1876" i="37" s="1"/>
  <c r="E1872" i="37"/>
  <c r="G1872" i="37" s="1"/>
  <c r="E1868" i="37"/>
  <c r="G1868" i="37" s="1"/>
  <c r="E1864" i="37"/>
  <c r="G1864" i="37" s="1"/>
  <c r="E1860" i="37"/>
  <c r="G1860" i="37" s="1"/>
  <c r="E1856" i="37"/>
  <c r="G1856" i="37" s="1"/>
  <c r="E1852" i="37"/>
  <c r="G1852" i="37" s="1"/>
  <c r="E1848" i="37"/>
  <c r="G1848" i="37" s="1"/>
  <c r="E1844" i="37"/>
  <c r="G1844" i="37" s="1"/>
  <c r="E1840" i="37"/>
  <c r="G1840" i="37" s="1"/>
  <c r="E1836" i="37"/>
  <c r="G1836" i="37" s="1"/>
  <c r="E1832" i="37"/>
  <c r="G1832" i="37" s="1"/>
  <c r="E1828" i="37"/>
  <c r="G1828" i="37" s="1"/>
  <c r="E1824" i="37"/>
  <c r="G1824" i="37" s="1"/>
  <c r="E1820" i="37"/>
  <c r="G1820" i="37" s="1"/>
  <c r="E1816" i="37"/>
  <c r="G1816" i="37" s="1"/>
  <c r="E1810" i="37"/>
  <c r="G1810" i="37" s="1"/>
  <c r="E1805" i="37"/>
  <c r="G1805" i="37" s="1"/>
  <c r="E1800" i="37"/>
  <c r="G1800" i="37" s="1"/>
  <c r="E1794" i="37"/>
  <c r="G1794" i="37" s="1"/>
  <c r="E1789" i="37"/>
  <c r="G1789" i="37" s="1"/>
  <c r="E1784" i="37"/>
  <c r="G1784" i="37" s="1"/>
  <c r="E1778" i="37"/>
  <c r="G1778" i="37" s="1"/>
  <c r="E1773" i="37"/>
  <c r="G1773" i="37" s="1"/>
  <c r="E1768" i="37"/>
  <c r="G1768" i="37" s="1"/>
  <c r="E1762" i="37"/>
  <c r="G1762" i="37" s="1"/>
  <c r="E1757" i="37"/>
  <c r="G1757" i="37" s="1"/>
  <c r="E1752" i="37"/>
  <c r="G1752" i="37" s="1"/>
  <c r="E1746" i="37"/>
  <c r="G1746" i="37" s="1"/>
  <c r="E1741" i="37"/>
  <c r="G1741" i="37" s="1"/>
  <c r="E1736" i="37"/>
  <c r="G1736" i="37" s="1"/>
  <c r="E1730" i="37"/>
  <c r="G1730" i="37" s="1"/>
  <c r="E1725" i="37"/>
  <c r="G1725" i="37" s="1"/>
  <c r="E1720" i="37"/>
  <c r="G1720" i="37" s="1"/>
  <c r="E1714" i="37"/>
  <c r="G1714" i="37" s="1"/>
  <c r="E1709" i="37"/>
  <c r="G1709" i="37" s="1"/>
  <c r="E1704" i="37"/>
  <c r="G1704" i="37" s="1"/>
  <c r="E1698" i="37"/>
  <c r="G1698" i="37" s="1"/>
  <c r="E1693" i="37"/>
  <c r="G1693" i="37" s="1"/>
  <c r="E1688" i="37"/>
  <c r="G1688" i="37" s="1"/>
  <c r="E1682" i="37"/>
  <c r="G1682" i="37" s="1"/>
  <c r="E1677" i="37"/>
  <c r="G1677" i="37" s="1"/>
  <c r="E1672" i="37"/>
  <c r="G1672" i="37" s="1"/>
  <c r="E1666" i="37"/>
  <c r="G1666" i="37" s="1"/>
  <c r="E1661" i="37"/>
  <c r="G1661" i="37" s="1"/>
  <c r="E1656" i="37"/>
  <c r="G1656" i="37" s="1"/>
  <c r="E1650" i="37"/>
  <c r="G1650" i="37" s="1"/>
  <c r="E1645" i="37"/>
  <c r="G1645" i="37" s="1"/>
  <c r="E1640" i="37"/>
  <c r="G1640" i="37" s="1"/>
  <c r="E1632" i="37"/>
  <c r="G1632" i="37" s="1"/>
  <c r="E1624" i="37"/>
  <c r="G1624" i="37" s="1"/>
  <c r="E1616" i="37"/>
  <c r="G1616" i="37" s="1"/>
  <c r="E1608" i="37"/>
  <c r="G1608" i="37" s="1"/>
  <c r="E1600" i="37"/>
  <c r="G1600" i="37" s="1"/>
  <c r="E1592" i="37"/>
  <c r="G1592" i="37" s="1"/>
  <c r="E1584" i="37"/>
  <c r="G1584" i="37" s="1"/>
  <c r="E1576" i="37"/>
  <c r="G1576" i="37" s="1"/>
  <c r="E1568" i="37"/>
  <c r="G1568" i="37" s="1"/>
  <c r="E1560" i="37"/>
  <c r="G1560" i="37" s="1"/>
  <c r="E1552" i="37"/>
  <c r="G1552" i="37" s="1"/>
  <c r="E1544" i="37"/>
  <c r="G1544" i="37" s="1"/>
  <c r="E1536" i="37"/>
  <c r="G1536" i="37" s="1"/>
  <c r="E1528" i="37"/>
  <c r="G1528" i="37" s="1"/>
  <c r="E1520" i="37"/>
  <c r="G1520" i="37" s="1"/>
  <c r="E1512" i="37"/>
  <c r="G1512" i="37" s="1"/>
  <c r="E1504" i="37"/>
  <c r="G1504" i="37" s="1"/>
  <c r="E1496" i="37"/>
  <c r="G1496" i="37" s="1"/>
  <c r="E1488" i="37"/>
  <c r="G1488" i="37" s="1"/>
  <c r="E1480" i="37"/>
  <c r="G1480" i="37" s="1"/>
  <c r="E1472" i="37"/>
  <c r="G1472" i="37" s="1"/>
  <c r="E1464" i="37"/>
  <c r="G1464" i="37" s="1"/>
  <c r="E1456" i="37"/>
  <c r="G1456" i="37" s="1"/>
  <c r="E1448" i="37"/>
  <c r="G1448" i="37" s="1"/>
  <c r="E1440" i="37"/>
  <c r="G1440" i="37" s="1"/>
  <c r="E1432" i="37"/>
  <c r="G1432" i="37" s="1"/>
  <c r="E1424" i="37"/>
  <c r="G1424" i="37" s="1"/>
  <c r="E1416" i="37"/>
  <c r="G1416" i="37" s="1"/>
  <c r="E1408" i="37"/>
  <c r="G1408" i="37" s="1"/>
  <c r="E1400" i="37"/>
  <c r="G1400" i="37" s="1"/>
  <c r="E1392" i="37"/>
  <c r="G1392" i="37" s="1"/>
  <c r="E1384" i="37"/>
  <c r="G1384" i="37" s="1"/>
  <c r="E1376" i="37"/>
  <c r="G1376" i="37" s="1"/>
  <c r="E1368" i="37"/>
  <c r="G1368" i="37" s="1"/>
  <c r="E1360" i="37"/>
  <c r="G1360" i="37" s="1"/>
  <c r="E1352" i="37"/>
  <c r="G1352" i="37" s="1"/>
  <c r="E1344" i="37"/>
  <c r="G1344" i="37" s="1"/>
  <c r="E1336" i="37"/>
  <c r="G1336" i="37" s="1"/>
  <c r="E1328" i="37"/>
  <c r="G1328" i="37" s="1"/>
  <c r="E1320" i="37"/>
  <c r="G1320" i="37" s="1"/>
  <c r="E1312" i="37"/>
  <c r="G1312" i="37" s="1"/>
  <c r="E1304" i="37"/>
  <c r="G1304" i="37" s="1"/>
  <c r="E1296" i="37"/>
  <c r="G1296" i="37" s="1"/>
  <c r="E1288" i="37"/>
  <c r="G1288" i="37" s="1"/>
  <c r="E1280" i="37"/>
  <c r="G1280" i="37" s="1"/>
  <c r="E1272" i="37"/>
  <c r="G1272" i="37" s="1"/>
  <c r="E1264" i="37"/>
  <c r="G1264" i="37" s="1"/>
  <c r="E1256" i="37"/>
  <c r="G1256" i="37" s="1"/>
  <c r="E1248" i="37"/>
  <c r="G1248" i="37" s="1"/>
  <c r="E1240" i="37"/>
  <c r="G1240" i="37" s="1"/>
  <c r="E1232" i="37"/>
  <c r="G1232" i="37" s="1"/>
  <c r="E1224" i="37"/>
  <c r="G1224" i="37" s="1"/>
  <c r="E1216" i="37"/>
  <c r="E1208" i="37"/>
  <c r="E1200" i="37"/>
  <c r="E1192" i="37"/>
  <c r="G1192" i="37" s="1"/>
  <c r="E1184" i="37"/>
  <c r="G1184" i="37" s="1"/>
  <c r="E1174" i="37"/>
  <c r="G1174" i="37" s="1"/>
  <c r="E1158" i="37"/>
  <c r="G1158" i="37" s="1"/>
  <c r="E1142" i="37"/>
  <c r="G1142" i="37" s="1"/>
  <c r="E1126" i="37"/>
  <c r="G1126" i="37" s="1"/>
  <c r="E1110" i="37"/>
  <c r="G1110" i="37" s="1"/>
  <c r="F1815" i="37"/>
  <c r="E1815" i="37"/>
  <c r="G1815" i="37" s="1"/>
  <c r="F1811" i="37"/>
  <c r="E1811" i="37"/>
  <c r="G1811" i="37" s="1"/>
  <c r="F1807" i="37"/>
  <c r="E1807" i="37"/>
  <c r="G1807" i="37" s="1"/>
  <c r="F1803" i="37"/>
  <c r="E1803" i="37"/>
  <c r="G1803" i="37" s="1"/>
  <c r="F1799" i="37"/>
  <c r="E1799" i="37"/>
  <c r="G1799" i="37" s="1"/>
  <c r="F1795" i="37"/>
  <c r="E1795" i="37"/>
  <c r="G1795" i="37" s="1"/>
  <c r="F1791" i="37"/>
  <c r="E1791" i="37"/>
  <c r="G1791" i="37" s="1"/>
  <c r="F1787" i="37"/>
  <c r="E1787" i="37"/>
  <c r="G1787" i="37" s="1"/>
  <c r="F1783" i="37"/>
  <c r="E1783" i="37"/>
  <c r="G1783" i="37" s="1"/>
  <c r="F1779" i="37"/>
  <c r="E1779" i="37"/>
  <c r="G1779" i="37" s="1"/>
  <c r="F1775" i="37"/>
  <c r="E1775" i="37"/>
  <c r="G1775" i="37" s="1"/>
  <c r="F1771" i="37"/>
  <c r="E1771" i="37"/>
  <c r="G1771" i="37" s="1"/>
  <c r="F1767" i="37"/>
  <c r="E1767" i="37"/>
  <c r="G1767" i="37" s="1"/>
  <c r="F1763" i="37"/>
  <c r="E1763" i="37"/>
  <c r="G1763" i="37" s="1"/>
  <c r="F1759" i="37"/>
  <c r="E1759" i="37"/>
  <c r="G1759" i="37" s="1"/>
  <c r="F1755" i="37"/>
  <c r="E1755" i="37"/>
  <c r="G1755" i="37" s="1"/>
  <c r="F1751" i="37"/>
  <c r="E1751" i="37"/>
  <c r="G1751" i="37" s="1"/>
  <c r="F1747" i="37"/>
  <c r="E1747" i="37"/>
  <c r="G1747" i="37" s="1"/>
  <c r="F1743" i="37"/>
  <c r="E1743" i="37"/>
  <c r="G1743" i="37" s="1"/>
  <c r="F1739" i="37"/>
  <c r="E1739" i="37"/>
  <c r="G1739" i="37" s="1"/>
  <c r="F1735" i="37"/>
  <c r="E1735" i="37"/>
  <c r="G1735" i="37" s="1"/>
  <c r="F1731" i="37"/>
  <c r="E1731" i="37"/>
  <c r="G1731" i="37" s="1"/>
  <c r="F1727" i="37"/>
  <c r="E1727" i="37"/>
  <c r="G1727" i="37" s="1"/>
  <c r="F1723" i="37"/>
  <c r="E1723" i="37"/>
  <c r="G1723" i="37" s="1"/>
  <c r="F1719" i="37"/>
  <c r="E1719" i="37"/>
  <c r="G1719" i="37" s="1"/>
  <c r="F1715" i="37"/>
  <c r="E1715" i="37"/>
  <c r="G1715" i="37" s="1"/>
  <c r="F1711" i="37"/>
  <c r="E1711" i="37"/>
  <c r="G1711" i="37" s="1"/>
  <c r="F1707" i="37"/>
  <c r="E1707" i="37"/>
  <c r="G1707" i="37" s="1"/>
  <c r="F1703" i="37"/>
  <c r="E1703" i="37"/>
  <c r="G1703" i="37" s="1"/>
  <c r="F1699" i="37"/>
  <c r="E1699" i="37"/>
  <c r="G1699" i="37" s="1"/>
  <c r="F1695" i="37"/>
  <c r="E1695" i="37"/>
  <c r="G1695" i="37" s="1"/>
  <c r="F1691" i="37"/>
  <c r="E1691" i="37"/>
  <c r="G1691" i="37" s="1"/>
  <c r="F1687" i="37"/>
  <c r="E1687" i="37"/>
  <c r="G1687" i="37" s="1"/>
  <c r="F1683" i="37"/>
  <c r="E1683" i="37"/>
  <c r="G1683" i="37" s="1"/>
  <c r="F1679" i="37"/>
  <c r="E1679" i="37"/>
  <c r="G1679" i="37" s="1"/>
  <c r="F1675" i="37"/>
  <c r="E1675" i="37"/>
  <c r="G1675" i="37" s="1"/>
  <c r="F1671" i="37"/>
  <c r="E1671" i="37"/>
  <c r="G1671" i="37" s="1"/>
  <c r="F1667" i="37"/>
  <c r="E1667" i="37"/>
  <c r="G1667" i="37" s="1"/>
  <c r="F1663" i="37"/>
  <c r="E1663" i="37"/>
  <c r="G1663" i="37" s="1"/>
  <c r="F1659" i="37"/>
  <c r="E1659" i="37"/>
  <c r="G1659" i="37" s="1"/>
  <c r="F1655" i="37"/>
  <c r="E1655" i="37"/>
  <c r="G1655" i="37" s="1"/>
  <c r="F1651" i="37"/>
  <c r="E1651" i="37"/>
  <c r="G1651" i="37" s="1"/>
  <c r="F1647" i="37"/>
  <c r="E1647" i="37"/>
  <c r="G1647" i="37" s="1"/>
  <c r="F1643" i="37"/>
  <c r="E1643" i="37"/>
  <c r="G1643" i="37" s="1"/>
  <c r="F1639" i="37"/>
  <c r="E1639" i="37"/>
  <c r="G1639" i="37" s="1"/>
  <c r="F1635" i="37"/>
  <c r="E1635" i="37"/>
  <c r="G1635" i="37" s="1"/>
  <c r="F1631" i="37"/>
  <c r="E1631" i="37"/>
  <c r="G1631" i="37" s="1"/>
  <c r="F1627" i="37"/>
  <c r="E1627" i="37"/>
  <c r="G1627" i="37" s="1"/>
  <c r="F1623" i="37"/>
  <c r="E1623" i="37"/>
  <c r="G1623" i="37" s="1"/>
  <c r="F1619" i="37"/>
  <c r="E1619" i="37"/>
  <c r="G1619" i="37" s="1"/>
  <c r="F1615" i="37"/>
  <c r="E1615" i="37"/>
  <c r="G1615" i="37" s="1"/>
  <c r="F1611" i="37"/>
  <c r="E1611" i="37"/>
  <c r="G1611" i="37" s="1"/>
  <c r="F1607" i="37"/>
  <c r="E1607" i="37"/>
  <c r="G1607" i="37" s="1"/>
  <c r="F1603" i="37"/>
  <c r="E1603" i="37"/>
  <c r="G1603" i="37" s="1"/>
  <c r="F1599" i="37"/>
  <c r="E1599" i="37"/>
  <c r="G1599" i="37" s="1"/>
  <c r="F1595" i="37"/>
  <c r="E1595" i="37"/>
  <c r="G1595" i="37" s="1"/>
  <c r="F1591" i="37"/>
  <c r="E1591" i="37"/>
  <c r="G1591" i="37" s="1"/>
  <c r="F1587" i="37"/>
  <c r="E1587" i="37"/>
  <c r="G1587" i="37" s="1"/>
  <c r="F1583" i="37"/>
  <c r="E1583" i="37"/>
  <c r="G1583" i="37" s="1"/>
  <c r="F1579" i="37"/>
  <c r="E1579" i="37"/>
  <c r="G1579" i="37" s="1"/>
  <c r="F1575" i="37"/>
  <c r="E1575" i="37"/>
  <c r="G1575" i="37" s="1"/>
  <c r="F1571" i="37"/>
  <c r="E1571" i="37"/>
  <c r="G1571" i="37" s="1"/>
  <c r="F1567" i="37"/>
  <c r="E1567" i="37"/>
  <c r="G1567" i="37" s="1"/>
  <c r="F1563" i="37"/>
  <c r="E1563" i="37"/>
  <c r="G1563" i="37" s="1"/>
  <c r="F1559" i="37"/>
  <c r="E1559" i="37"/>
  <c r="G1559" i="37" s="1"/>
  <c r="F1555" i="37"/>
  <c r="E1555" i="37"/>
  <c r="G1555" i="37" s="1"/>
  <c r="F1551" i="37"/>
  <c r="E1551" i="37"/>
  <c r="G1551" i="37" s="1"/>
  <c r="F1547" i="37"/>
  <c r="E1547" i="37"/>
  <c r="G1547" i="37" s="1"/>
  <c r="F1543" i="37"/>
  <c r="E1543" i="37"/>
  <c r="G1543" i="37" s="1"/>
  <c r="F1539" i="37"/>
  <c r="E1539" i="37"/>
  <c r="G1539" i="37" s="1"/>
  <c r="F1535" i="37"/>
  <c r="E1535" i="37"/>
  <c r="G1535" i="37" s="1"/>
  <c r="F1531" i="37"/>
  <c r="E1531" i="37"/>
  <c r="G1531" i="37" s="1"/>
  <c r="F1527" i="37"/>
  <c r="E1527" i="37"/>
  <c r="G1527" i="37" s="1"/>
  <c r="F1523" i="37"/>
  <c r="E1523" i="37"/>
  <c r="G1523" i="37" s="1"/>
  <c r="F1519" i="37"/>
  <c r="E1519" i="37"/>
  <c r="G1519" i="37" s="1"/>
  <c r="F1515" i="37"/>
  <c r="E1515" i="37"/>
  <c r="G1515" i="37" s="1"/>
  <c r="F1511" i="37"/>
  <c r="E1511" i="37"/>
  <c r="G1511" i="37" s="1"/>
  <c r="F1507" i="37"/>
  <c r="E1507" i="37"/>
  <c r="G1507" i="37" s="1"/>
  <c r="F1503" i="37"/>
  <c r="E1503" i="37"/>
  <c r="G1503" i="37" s="1"/>
  <c r="F1499" i="37"/>
  <c r="E1499" i="37"/>
  <c r="G1499" i="37" s="1"/>
  <c r="F1495" i="37"/>
  <c r="E1495" i="37"/>
  <c r="G1495" i="37" s="1"/>
  <c r="F1491" i="37"/>
  <c r="E1491" i="37"/>
  <c r="G1491" i="37" s="1"/>
  <c r="F1487" i="37"/>
  <c r="E1487" i="37"/>
  <c r="G1487" i="37" s="1"/>
  <c r="F1483" i="37"/>
  <c r="E1483" i="37"/>
  <c r="G1483" i="37" s="1"/>
  <c r="F1479" i="37"/>
  <c r="E1479" i="37"/>
  <c r="G1479" i="37" s="1"/>
  <c r="F1475" i="37"/>
  <c r="E1475" i="37"/>
  <c r="G1475" i="37" s="1"/>
  <c r="F1471" i="37"/>
  <c r="E1471" i="37"/>
  <c r="G1471" i="37" s="1"/>
  <c r="F1467" i="37"/>
  <c r="E1467" i="37"/>
  <c r="G1467" i="37" s="1"/>
  <c r="F1463" i="37"/>
  <c r="E1463" i="37"/>
  <c r="G1463" i="37" s="1"/>
  <c r="F1459" i="37"/>
  <c r="E1459" i="37"/>
  <c r="G1459" i="37" s="1"/>
  <c r="F1455" i="37"/>
  <c r="E1455" i="37"/>
  <c r="G1455" i="37" s="1"/>
  <c r="F1451" i="37"/>
  <c r="E1451" i="37"/>
  <c r="G1451" i="37" s="1"/>
  <c r="F1447" i="37"/>
  <c r="E1447" i="37"/>
  <c r="G1447" i="37" s="1"/>
  <c r="F1443" i="37"/>
  <c r="E1443" i="37"/>
  <c r="G1443" i="37" s="1"/>
  <c r="F1439" i="37"/>
  <c r="E1439" i="37"/>
  <c r="G1439" i="37" s="1"/>
  <c r="F1435" i="37"/>
  <c r="E1435" i="37"/>
  <c r="G1435" i="37" s="1"/>
  <c r="F1431" i="37"/>
  <c r="E1431" i="37"/>
  <c r="G1431" i="37" s="1"/>
  <c r="F1427" i="37"/>
  <c r="E1427" i="37"/>
  <c r="G1427" i="37" s="1"/>
  <c r="F1423" i="37"/>
  <c r="E1423" i="37"/>
  <c r="G1423" i="37" s="1"/>
  <c r="F1419" i="37"/>
  <c r="E1419" i="37"/>
  <c r="G1419" i="37" s="1"/>
  <c r="F1415" i="37"/>
  <c r="E1415" i="37"/>
  <c r="G1415" i="37" s="1"/>
  <c r="F1411" i="37"/>
  <c r="E1411" i="37"/>
  <c r="G1411" i="37" s="1"/>
  <c r="F1407" i="37"/>
  <c r="E1407" i="37"/>
  <c r="G1407" i="37" s="1"/>
  <c r="F1403" i="37"/>
  <c r="E1403" i="37"/>
  <c r="G1403" i="37" s="1"/>
  <c r="F1399" i="37"/>
  <c r="E1399" i="37"/>
  <c r="G1399" i="37" s="1"/>
  <c r="F1395" i="37"/>
  <c r="E1395" i="37"/>
  <c r="G1395" i="37" s="1"/>
  <c r="F1391" i="37"/>
  <c r="E1391" i="37"/>
  <c r="G1391" i="37" s="1"/>
  <c r="F1387" i="37"/>
  <c r="E1387" i="37"/>
  <c r="G1387" i="37" s="1"/>
  <c r="F1383" i="37"/>
  <c r="E1383" i="37"/>
  <c r="G1383" i="37" s="1"/>
  <c r="F1379" i="37"/>
  <c r="E1379" i="37"/>
  <c r="G1379" i="37" s="1"/>
  <c r="F1375" i="37"/>
  <c r="E1375" i="37"/>
  <c r="G1375" i="37" s="1"/>
  <c r="F1371" i="37"/>
  <c r="E1371" i="37"/>
  <c r="G1371" i="37" s="1"/>
  <c r="F1367" i="37"/>
  <c r="E1367" i="37"/>
  <c r="G1367" i="37" s="1"/>
  <c r="F1363" i="37"/>
  <c r="E1363" i="37"/>
  <c r="G1363" i="37" s="1"/>
  <c r="F1359" i="37"/>
  <c r="E1359" i="37"/>
  <c r="G1359" i="37" s="1"/>
  <c r="F1355" i="37"/>
  <c r="E1355" i="37"/>
  <c r="G1355" i="37" s="1"/>
  <c r="F1351" i="37"/>
  <c r="E1351" i="37"/>
  <c r="G1351" i="37" s="1"/>
  <c r="F1347" i="37"/>
  <c r="E1347" i="37"/>
  <c r="G1347" i="37" s="1"/>
  <c r="F1343" i="37"/>
  <c r="E1343" i="37"/>
  <c r="G1343" i="37" s="1"/>
  <c r="F1339" i="37"/>
  <c r="E1339" i="37"/>
  <c r="G1339" i="37" s="1"/>
  <c r="F1335" i="37"/>
  <c r="E1335" i="37"/>
  <c r="G1335" i="37" s="1"/>
  <c r="F1331" i="37"/>
  <c r="E1331" i="37"/>
  <c r="G1331" i="37" s="1"/>
  <c r="F1327" i="37"/>
  <c r="E1327" i="37"/>
  <c r="G1327" i="37" s="1"/>
  <c r="F1323" i="37"/>
  <c r="E1323" i="37"/>
  <c r="G1323" i="37" s="1"/>
  <c r="F1319" i="37"/>
  <c r="E1319" i="37"/>
  <c r="G1319" i="37" s="1"/>
  <c r="F1315" i="37"/>
  <c r="E1315" i="37"/>
  <c r="G1315" i="37" s="1"/>
  <c r="F1311" i="37"/>
  <c r="E1311" i="37"/>
  <c r="G1311" i="37" s="1"/>
  <c r="F1307" i="37"/>
  <c r="E1307" i="37"/>
  <c r="G1307" i="37" s="1"/>
  <c r="F1303" i="37"/>
  <c r="E1303" i="37"/>
  <c r="G1303" i="37" s="1"/>
  <c r="F1299" i="37"/>
  <c r="E1299" i="37"/>
  <c r="G1299" i="37" s="1"/>
  <c r="F1295" i="37"/>
  <c r="E1295" i="37"/>
  <c r="G1295" i="37" s="1"/>
  <c r="F1291" i="37"/>
  <c r="E1291" i="37"/>
  <c r="G1291" i="37" s="1"/>
  <c r="F1287" i="37"/>
  <c r="E1287" i="37"/>
  <c r="G1287" i="37" s="1"/>
  <c r="F1283" i="37"/>
  <c r="E1283" i="37"/>
  <c r="G1283" i="37" s="1"/>
  <c r="F1279" i="37"/>
  <c r="E1279" i="37"/>
  <c r="G1279" i="37" s="1"/>
  <c r="F1275" i="37"/>
  <c r="E1275" i="37"/>
  <c r="G1275" i="37" s="1"/>
  <c r="F1271" i="37"/>
  <c r="E1271" i="37"/>
  <c r="G1271" i="37" s="1"/>
  <c r="F1267" i="37"/>
  <c r="E1267" i="37"/>
  <c r="G1267" i="37" s="1"/>
  <c r="F1263" i="37"/>
  <c r="E1263" i="37"/>
  <c r="G1263" i="37" s="1"/>
  <c r="F1259" i="37"/>
  <c r="E1259" i="37"/>
  <c r="G1259" i="37" s="1"/>
  <c r="F1255" i="37"/>
  <c r="E1255" i="37"/>
  <c r="G1255" i="37" s="1"/>
  <c r="F1251" i="37"/>
  <c r="E1251" i="37"/>
  <c r="G1251" i="37" s="1"/>
  <c r="F1247" i="37"/>
  <c r="E1247" i="37"/>
  <c r="G1247" i="37" s="1"/>
  <c r="F1243" i="37"/>
  <c r="E1243" i="37"/>
  <c r="G1243" i="37" s="1"/>
  <c r="F1239" i="37"/>
  <c r="E1239" i="37"/>
  <c r="G1239" i="37" s="1"/>
  <c r="F1235" i="37"/>
  <c r="E1235" i="37"/>
  <c r="G1235" i="37" s="1"/>
  <c r="F1231" i="37"/>
  <c r="E1231" i="37"/>
  <c r="G1231" i="37" s="1"/>
  <c r="E1227" i="37"/>
  <c r="G1227" i="37" s="1"/>
  <c r="E1223" i="37"/>
  <c r="G1223" i="37" s="1"/>
  <c r="E1219" i="37"/>
  <c r="E1215" i="37"/>
  <c r="E1211" i="37"/>
  <c r="G1211" i="37" s="1"/>
  <c r="E1207" i="37"/>
  <c r="E1203" i="37"/>
  <c r="E1199" i="37"/>
  <c r="E1195" i="37"/>
  <c r="E1191" i="37"/>
  <c r="G1191" i="37" s="1"/>
  <c r="E1187" i="37"/>
  <c r="G1187" i="37" s="1"/>
  <c r="E1183" i="37"/>
  <c r="G1183" i="37" s="1"/>
  <c r="E1179" i="37"/>
  <c r="G1179" i="37" s="1"/>
  <c r="E1175" i="37"/>
  <c r="G1175" i="37" s="1"/>
  <c r="E1171" i="37"/>
  <c r="G1171" i="37" s="1"/>
  <c r="E1167" i="37"/>
  <c r="G1167" i="37" s="1"/>
  <c r="E1163" i="37"/>
  <c r="G1163" i="37" s="1"/>
  <c r="E1159" i="37"/>
  <c r="G1159" i="37" s="1"/>
  <c r="E1155" i="37"/>
  <c r="G1155" i="37" s="1"/>
  <c r="E1151" i="37"/>
  <c r="G1151" i="37" s="1"/>
  <c r="E1147" i="37"/>
  <c r="G1147" i="37" s="1"/>
  <c r="E1143" i="37"/>
  <c r="G1143" i="37" s="1"/>
  <c r="E1139" i="37"/>
  <c r="G1139" i="37" s="1"/>
  <c r="E1135" i="37"/>
  <c r="G1135" i="37" s="1"/>
  <c r="E1131" i="37"/>
  <c r="G1131" i="37" s="1"/>
  <c r="E1127" i="37"/>
  <c r="E1123" i="37"/>
  <c r="G1123" i="37" s="1"/>
  <c r="E1119" i="37"/>
  <c r="G1119" i="37" s="1"/>
  <c r="E1115" i="37"/>
  <c r="G1115" i="37" s="1"/>
  <c r="E1111" i="37"/>
  <c r="G1111" i="37" s="1"/>
  <c r="E1107" i="37"/>
  <c r="G1107" i="37" s="1"/>
  <c r="E1103" i="37"/>
  <c r="E1099" i="37"/>
  <c r="G1099" i="37" s="1"/>
  <c r="E1095" i="37"/>
  <c r="G1095" i="37" s="1"/>
  <c r="E1091" i="37"/>
  <c r="G1091" i="37" s="1"/>
  <c r="E1087" i="37"/>
  <c r="G1087" i="37" s="1"/>
  <c r="E1083" i="37"/>
  <c r="G1083" i="37" s="1"/>
  <c r="E1079" i="37"/>
  <c r="G1079" i="37" s="1"/>
  <c r="E1075" i="37"/>
  <c r="E1071" i="37"/>
  <c r="G1071" i="37" s="1"/>
  <c r="E1067" i="37"/>
  <c r="G1067" i="37" s="1"/>
  <c r="E1063" i="37"/>
  <c r="G1063" i="37" s="1"/>
  <c r="E1059" i="37"/>
  <c r="E1055" i="37"/>
  <c r="E1051" i="37"/>
  <c r="G1051" i="37" s="1"/>
  <c r="E1047" i="37"/>
  <c r="G1047" i="37" s="1"/>
  <c r="E1043" i="37"/>
  <c r="E1039" i="37"/>
  <c r="E1035" i="37"/>
  <c r="G1035" i="37" s="1"/>
  <c r="E1031" i="37"/>
  <c r="G1031" i="37" s="1"/>
  <c r="E1027" i="37"/>
  <c r="G1027" i="37" s="1"/>
  <c r="E1023" i="37"/>
  <c r="G1023" i="37" s="1"/>
  <c r="E1019" i="37"/>
  <c r="G1019" i="37" s="1"/>
  <c r="E1015" i="37"/>
  <c r="G1015" i="37" s="1"/>
  <c r="E1011" i="37"/>
  <c r="G1011" i="37" s="1"/>
  <c r="E1007" i="37"/>
  <c r="E1003" i="37"/>
  <c r="G1003" i="37" s="1"/>
  <c r="E999" i="37"/>
  <c r="G999" i="37" s="1"/>
  <c r="E995" i="37"/>
  <c r="G995" i="37" s="1"/>
  <c r="E991" i="37"/>
  <c r="G991" i="37" s="1"/>
  <c r="E987" i="37"/>
  <c r="G987" i="37" s="1"/>
  <c r="E983" i="37"/>
  <c r="E979" i="37"/>
  <c r="G979" i="37" s="1"/>
  <c r="E975" i="37"/>
  <c r="G975" i="37" s="1"/>
  <c r="E971" i="37"/>
  <c r="G971" i="37" s="1"/>
  <c r="E967" i="37"/>
  <c r="G967" i="37" s="1"/>
  <c r="E963" i="37"/>
  <c r="G963" i="37" s="1"/>
  <c r="E959" i="37"/>
  <c r="G959" i="37" s="1"/>
  <c r="E955" i="37"/>
  <c r="E951" i="37"/>
  <c r="E947" i="37"/>
  <c r="G947" i="37" s="1"/>
  <c r="E943" i="37"/>
  <c r="G943" i="37" s="1"/>
  <c r="E939" i="37"/>
  <c r="G939" i="37" s="1"/>
  <c r="E935" i="37"/>
  <c r="G935" i="37" s="1"/>
  <c r="E931" i="37"/>
  <c r="G931" i="37" s="1"/>
  <c r="E927" i="37"/>
  <c r="G927" i="37" s="1"/>
  <c r="E923" i="37"/>
  <c r="G923" i="37" s="1"/>
  <c r="E919" i="37"/>
  <c r="G919" i="37" s="1"/>
  <c r="E915" i="37"/>
  <c r="G915" i="37" s="1"/>
  <c r="E911" i="37"/>
  <c r="G911" i="37" s="1"/>
  <c r="E907" i="37"/>
  <c r="G907" i="37" s="1"/>
  <c r="E903" i="37"/>
  <c r="G903" i="37" s="1"/>
  <c r="E899" i="37"/>
  <c r="G899" i="37" s="1"/>
  <c r="E895" i="37"/>
  <c r="G895" i="37" s="1"/>
  <c r="E891" i="37"/>
  <c r="E887" i="37"/>
  <c r="E883" i="37"/>
  <c r="G883" i="37" s="1"/>
  <c r="E879" i="37"/>
  <c r="G879" i="37" s="1"/>
  <c r="E875" i="37"/>
  <c r="E871" i="37"/>
  <c r="G871" i="37" s="1"/>
  <c r="E867" i="37"/>
  <c r="G867" i="37" s="1"/>
  <c r="E863" i="37"/>
  <c r="G863" i="37" s="1"/>
  <c r="E859" i="37"/>
  <c r="G859" i="37" s="1"/>
  <c r="E855" i="37"/>
  <c r="G855" i="37" s="1"/>
  <c r="E851" i="37"/>
  <c r="G851" i="37" s="1"/>
  <c r="E847" i="37"/>
  <c r="E843" i="37"/>
  <c r="E839" i="37"/>
  <c r="G839" i="37" s="1"/>
  <c r="E835" i="37"/>
  <c r="G835" i="37" s="1"/>
  <c r="E831" i="37"/>
  <c r="G831" i="37" s="1"/>
  <c r="E827" i="37"/>
  <c r="E823" i="37"/>
  <c r="E819" i="37"/>
  <c r="G819" i="37" s="1"/>
  <c r="E815" i="37"/>
  <c r="G815" i="37" s="1"/>
  <c r="E811" i="37"/>
  <c r="G811" i="37" s="1"/>
  <c r="E807" i="37"/>
  <c r="G807" i="37" s="1"/>
  <c r="E803" i="37"/>
  <c r="G803" i="37" s="1"/>
  <c r="E799" i="37"/>
  <c r="G799" i="37" s="1"/>
  <c r="E795" i="37"/>
  <c r="G795" i="37" s="1"/>
  <c r="E791" i="37"/>
  <c r="G791" i="37" s="1"/>
  <c r="E787" i="37"/>
  <c r="G787" i="37" s="1"/>
  <c r="E783" i="37"/>
  <c r="G783" i="37" s="1"/>
  <c r="E779" i="37"/>
  <c r="G779" i="37" s="1"/>
  <c r="E775" i="37"/>
  <c r="G775" i="37" s="1"/>
  <c r="E771" i="37"/>
  <c r="G771" i="37" s="1"/>
  <c r="E767" i="37"/>
  <c r="G767" i="37" s="1"/>
  <c r="E763" i="37"/>
  <c r="G763" i="37" s="1"/>
  <c r="E759" i="37"/>
  <c r="G759" i="37" s="1"/>
  <c r="E755" i="37"/>
  <c r="G755" i="37" s="1"/>
  <c r="E751" i="37"/>
  <c r="G751" i="37" s="1"/>
  <c r="E747" i="37"/>
  <c r="G747" i="37" s="1"/>
  <c r="E743" i="37"/>
  <c r="G743" i="37" s="1"/>
  <c r="E739" i="37"/>
  <c r="E735" i="37"/>
  <c r="E731" i="37"/>
  <c r="E727" i="37"/>
  <c r="G727" i="37" s="1"/>
  <c r="E723" i="37"/>
  <c r="E719" i="37"/>
  <c r="E715" i="37"/>
  <c r="E711" i="37"/>
  <c r="G711" i="37" s="1"/>
  <c r="E707" i="37"/>
  <c r="G707" i="37" s="1"/>
  <c r="E703" i="37"/>
  <c r="G703" i="37" s="1"/>
  <c r="E699" i="37"/>
  <c r="G699" i="37" s="1"/>
  <c r="E695" i="37"/>
  <c r="G695" i="37" s="1"/>
  <c r="E691" i="37"/>
  <c r="G691" i="37" s="1"/>
  <c r="E687" i="37"/>
  <c r="E683" i="37"/>
  <c r="G683" i="37" s="1"/>
  <c r="E679" i="37"/>
  <c r="G679" i="37" s="1"/>
  <c r="E675" i="37"/>
  <c r="E671" i="37"/>
  <c r="G671" i="37" s="1"/>
  <c r="E667" i="37"/>
  <c r="G667" i="37" s="1"/>
  <c r="E663" i="37"/>
  <c r="G663" i="37" s="1"/>
  <c r="E659" i="37"/>
  <c r="G659" i="37" s="1"/>
  <c r="E655" i="37"/>
  <c r="G655" i="37" s="1"/>
  <c r="E651" i="37"/>
  <c r="G651" i="37" s="1"/>
  <c r="E647" i="37"/>
  <c r="G647" i="37" s="1"/>
  <c r="E643" i="37"/>
  <c r="G643" i="37" s="1"/>
  <c r="E639" i="37"/>
  <c r="G639" i="37" s="1"/>
  <c r="E635" i="37"/>
  <c r="G635" i="37" s="1"/>
  <c r="E631" i="37"/>
  <c r="G631" i="37" s="1"/>
  <c r="E627" i="37"/>
  <c r="G627" i="37" s="1"/>
  <c r="E623" i="37"/>
  <c r="G623" i="37" s="1"/>
  <c r="E619" i="37"/>
  <c r="G619" i="37" s="1"/>
  <c r="E615" i="37"/>
  <c r="G615" i="37" s="1"/>
  <c r="E611" i="37"/>
  <c r="G611" i="37" s="1"/>
  <c r="E607" i="37"/>
  <c r="G607" i="37" s="1"/>
  <c r="E603" i="37"/>
  <c r="G603" i="37" s="1"/>
  <c r="E599" i="37"/>
  <c r="G599" i="37" s="1"/>
  <c r="E595" i="37"/>
  <c r="G595" i="37" s="1"/>
  <c r="E591" i="37"/>
  <c r="G591" i="37" s="1"/>
  <c r="E587" i="37"/>
  <c r="G587" i="37" s="1"/>
  <c r="E583" i="37"/>
  <c r="G583" i="37" s="1"/>
  <c r="E579" i="37"/>
  <c r="G579" i="37" s="1"/>
  <c r="E575" i="37"/>
  <c r="E571" i="37"/>
  <c r="G571" i="37" s="1"/>
  <c r="E567" i="37"/>
  <c r="G567" i="37" s="1"/>
  <c r="E563" i="37"/>
  <c r="E559" i="37"/>
  <c r="G559" i="37" s="1"/>
  <c r="E555" i="37"/>
  <c r="G555" i="37" s="1"/>
  <c r="E551" i="37"/>
  <c r="G551" i="37" s="1"/>
  <c r="E547" i="37"/>
  <c r="G547" i="37" s="1"/>
  <c r="E543" i="37"/>
  <c r="G543" i="37" s="1"/>
  <c r="E539" i="37"/>
  <c r="G539" i="37" s="1"/>
  <c r="E535" i="37"/>
  <c r="G535" i="37" s="1"/>
  <c r="E531" i="37"/>
  <c r="G531" i="37" s="1"/>
  <c r="E527" i="37"/>
  <c r="G527" i="37" s="1"/>
  <c r="E523" i="37"/>
  <c r="G523" i="37" s="1"/>
  <c r="E519" i="37"/>
  <c r="G519" i="37" s="1"/>
  <c r="E515" i="37"/>
  <c r="G515" i="37" s="1"/>
  <c r="E511" i="37"/>
  <c r="G511" i="37" s="1"/>
  <c r="E507" i="37"/>
  <c r="G507" i="37" s="1"/>
  <c r="E503" i="37"/>
  <c r="G503" i="37" s="1"/>
  <c r="E499" i="37"/>
  <c r="G499" i="37" s="1"/>
  <c r="E495" i="37"/>
  <c r="G495" i="37" s="1"/>
  <c r="E491" i="37"/>
  <c r="G491" i="37" s="1"/>
  <c r="E487" i="37"/>
  <c r="G487" i="37" s="1"/>
  <c r="E483" i="37"/>
  <c r="G483" i="37" s="1"/>
  <c r="E479" i="37"/>
  <c r="G479" i="37" s="1"/>
  <c r="E475" i="37"/>
  <c r="E471" i="37"/>
  <c r="G471" i="37" s="1"/>
  <c r="E467" i="37"/>
  <c r="G467" i="37" s="1"/>
  <c r="E463" i="37"/>
  <c r="G463" i="37" s="1"/>
  <c r="E459" i="37"/>
  <c r="G459" i="37" s="1"/>
  <c r="E455" i="37"/>
  <c r="G455" i="37" s="1"/>
  <c r="E451" i="37"/>
  <c r="G451" i="37" s="1"/>
  <c r="E447" i="37"/>
  <c r="G447" i="37" s="1"/>
  <c r="E443" i="37"/>
  <c r="G443" i="37" s="1"/>
  <c r="E439" i="37"/>
  <c r="G439" i="37" s="1"/>
  <c r="E435" i="37"/>
  <c r="G435" i="37" s="1"/>
  <c r="E431" i="37"/>
  <c r="G431" i="37" s="1"/>
  <c r="E427" i="37"/>
  <c r="E423" i="37"/>
  <c r="E419" i="37"/>
  <c r="E415" i="37"/>
  <c r="G415" i="37" s="1"/>
  <c r="E411" i="37"/>
  <c r="G411" i="37" s="1"/>
  <c r="E407" i="37"/>
  <c r="G407" i="37" s="1"/>
  <c r="E403" i="37"/>
  <c r="E399" i="37"/>
  <c r="E395" i="37"/>
  <c r="G395" i="37" s="1"/>
  <c r="E391" i="37"/>
  <c r="G391" i="37" s="1"/>
  <c r="E387" i="37"/>
  <c r="G387" i="37" s="1"/>
  <c r="E383" i="37"/>
  <c r="G383" i="37" s="1"/>
  <c r="E379" i="37"/>
  <c r="G379" i="37" s="1"/>
  <c r="E375" i="37"/>
  <c r="G375" i="37" s="1"/>
  <c r="E371" i="37"/>
  <c r="E367" i="37"/>
  <c r="G367" i="37" s="1"/>
  <c r="E363" i="37"/>
  <c r="E359" i="37"/>
  <c r="E355" i="37"/>
  <c r="E351" i="37"/>
  <c r="G351" i="37" s="1"/>
  <c r="E347" i="37"/>
  <c r="G347" i="37" s="1"/>
  <c r="E343" i="37"/>
  <c r="G343" i="37" s="1"/>
  <c r="E339" i="37"/>
  <c r="E335" i="37"/>
  <c r="E331" i="37"/>
  <c r="E327" i="37"/>
  <c r="G327" i="37" s="1"/>
  <c r="E323" i="37"/>
  <c r="G323" i="37" s="1"/>
  <c r="E319" i="37"/>
  <c r="G319" i="37" s="1"/>
  <c r="E315" i="37"/>
  <c r="G315" i="37" s="1"/>
  <c r="E311" i="37"/>
  <c r="G311" i="37" s="1"/>
  <c r="E307" i="37"/>
  <c r="G307" i="37" s="1"/>
  <c r="E303" i="37"/>
  <c r="G303" i="37" s="1"/>
  <c r="E299" i="37"/>
  <c r="G299" i="37" s="1"/>
  <c r="E295" i="37"/>
  <c r="G295" i="37" s="1"/>
  <c r="E291" i="37"/>
  <c r="G291" i="37" s="1"/>
  <c r="E287" i="37"/>
  <c r="G287" i="37" s="1"/>
  <c r="E283" i="37"/>
  <c r="G283" i="37" s="1"/>
  <c r="E279" i="37"/>
  <c r="G279" i="37" s="1"/>
  <c r="E275" i="37"/>
  <c r="G275" i="37" s="1"/>
  <c r="E271" i="37"/>
  <c r="G271" i="37" s="1"/>
  <c r="E267" i="37"/>
  <c r="G267" i="37" s="1"/>
  <c r="E263" i="37"/>
  <c r="G263" i="37" s="1"/>
  <c r="E259" i="37"/>
  <c r="G259" i="37" s="1"/>
  <c r="E255" i="37"/>
  <c r="G255" i="37" s="1"/>
  <c r="E251" i="37"/>
  <c r="G251" i="37" s="1"/>
  <c r="E247" i="37"/>
  <c r="G247" i="37" s="1"/>
  <c r="E243" i="37"/>
  <c r="G243" i="37" s="1"/>
  <c r="E239" i="37"/>
  <c r="G239" i="37" s="1"/>
  <c r="E235" i="37"/>
  <c r="G235" i="37" s="1"/>
  <c r="E231" i="37"/>
  <c r="G231" i="37" s="1"/>
  <c r="E227" i="37"/>
  <c r="G227" i="37" s="1"/>
  <c r="E223" i="37"/>
  <c r="E219" i="37"/>
  <c r="E215" i="37"/>
  <c r="G215" i="37" s="1"/>
  <c r="E211" i="37"/>
  <c r="E207" i="37"/>
  <c r="G207" i="37" s="1"/>
  <c r="E203" i="37"/>
  <c r="E199" i="37"/>
  <c r="G199" i="37" s="1"/>
  <c r="E195" i="37"/>
  <c r="G195" i="37" s="1"/>
  <c r="E191" i="37"/>
  <c r="G191" i="37" s="1"/>
  <c r="E187" i="37"/>
  <c r="G187" i="37" s="1"/>
  <c r="E183" i="37"/>
  <c r="G183" i="37" s="1"/>
  <c r="E179" i="37"/>
  <c r="G179" i="37" s="1"/>
  <c r="E175" i="37"/>
  <c r="G175" i="37" s="1"/>
  <c r="E171" i="37"/>
  <c r="G171" i="37" s="1"/>
  <c r="E167" i="37"/>
  <c r="G167" i="37" s="1"/>
  <c r="E163" i="37"/>
  <c r="E159" i="37"/>
  <c r="G159" i="37" s="1"/>
  <c r="E155" i="37"/>
  <c r="G155" i="37" s="1"/>
  <c r="E151" i="37"/>
  <c r="E147" i="37"/>
  <c r="G147" i="37" s="1"/>
  <c r="E143" i="37"/>
  <c r="E139" i="37"/>
  <c r="G139" i="37" s="1"/>
  <c r="E135" i="37"/>
  <c r="E131" i="37"/>
  <c r="E127" i="37"/>
  <c r="G127" i="37" s="1"/>
  <c r="E123" i="37"/>
  <c r="E119" i="37"/>
  <c r="G119" i="37" s="1"/>
  <c r="E115" i="37"/>
  <c r="G115" i="37" s="1"/>
  <c r="E111" i="37"/>
  <c r="G111" i="37" s="1"/>
  <c r="E107" i="37"/>
  <c r="G107" i="37" s="1"/>
  <c r="E103" i="37"/>
  <c r="G103" i="37" s="1"/>
  <c r="E99" i="37"/>
  <c r="G99" i="37" s="1"/>
  <c r="E95" i="37"/>
  <c r="G95" i="37" s="1"/>
  <c r="E91" i="37"/>
  <c r="G91" i="37" s="1"/>
  <c r="E87" i="37"/>
  <c r="G87" i="37" s="1"/>
  <c r="E83" i="37"/>
  <c r="G83" i="37" s="1"/>
  <c r="E79" i="37"/>
  <c r="G79" i="37" s="1"/>
  <c r="E75" i="37"/>
  <c r="G75" i="37" s="1"/>
  <c r="E71" i="37"/>
  <c r="G71" i="37" s="1"/>
  <c r="E67" i="37"/>
  <c r="G67" i="37" s="1"/>
  <c r="E63" i="37"/>
  <c r="G63" i="37" s="1"/>
  <c r="E59" i="37"/>
  <c r="G59" i="37" s="1"/>
  <c r="E55" i="37"/>
  <c r="G55" i="37" s="1"/>
  <c r="E51" i="37"/>
  <c r="E47" i="37"/>
  <c r="G47" i="37" s="1"/>
  <c r="E43" i="37"/>
  <c r="G43" i="37" s="1"/>
  <c r="E39" i="37"/>
  <c r="G39" i="37" s="1"/>
  <c r="E35" i="37"/>
  <c r="G35" i="37" s="1"/>
  <c r="E31" i="37"/>
  <c r="G31" i="37" s="1"/>
  <c r="E27" i="37"/>
  <c r="G27" i="37" s="1"/>
  <c r="E23" i="37"/>
  <c r="G23" i="37" s="1"/>
  <c r="E19" i="37"/>
  <c r="G19" i="37" s="1"/>
  <c r="E15" i="37"/>
  <c r="G15" i="37" s="1"/>
  <c r="E11" i="37"/>
  <c r="G11" i="37" s="1"/>
  <c r="E7" i="37"/>
  <c r="G7" i="37" s="1"/>
  <c r="E2003" i="37"/>
  <c r="G2003" i="37" s="1"/>
  <c r="E1999" i="37"/>
  <c r="G1999" i="37" s="1"/>
  <c r="E1995" i="37"/>
  <c r="G1995" i="37" s="1"/>
  <c r="E1991" i="37"/>
  <c r="G1991" i="37" s="1"/>
  <c r="E1987" i="37"/>
  <c r="G1987" i="37" s="1"/>
  <c r="E1983" i="37"/>
  <c r="G1983" i="37" s="1"/>
  <c r="E1979" i="37"/>
  <c r="G1979" i="37" s="1"/>
  <c r="E1975" i="37"/>
  <c r="G1975" i="37" s="1"/>
  <c r="E1971" i="37"/>
  <c r="G1971" i="37" s="1"/>
  <c r="E1967" i="37"/>
  <c r="G1967" i="37" s="1"/>
  <c r="E1963" i="37"/>
  <c r="G1963" i="37" s="1"/>
  <c r="E1959" i="37"/>
  <c r="G1959" i="37" s="1"/>
  <c r="E1955" i="37"/>
  <c r="G1955" i="37" s="1"/>
  <c r="E1951" i="37"/>
  <c r="G1951" i="37" s="1"/>
  <c r="E1947" i="37"/>
  <c r="G1947" i="37" s="1"/>
  <c r="E1943" i="37"/>
  <c r="G1943" i="37" s="1"/>
  <c r="E1939" i="37"/>
  <c r="G1939" i="37" s="1"/>
  <c r="E1935" i="37"/>
  <c r="G1935" i="37" s="1"/>
  <c r="E1931" i="37"/>
  <c r="G1931" i="37" s="1"/>
  <c r="E1927" i="37"/>
  <c r="G1927" i="37" s="1"/>
  <c r="E1923" i="37"/>
  <c r="G1923" i="37" s="1"/>
  <c r="E1919" i="37"/>
  <c r="G1919" i="37" s="1"/>
  <c r="E1915" i="37"/>
  <c r="G1915" i="37" s="1"/>
  <c r="E1911" i="37"/>
  <c r="G1911" i="37" s="1"/>
  <c r="E1907" i="37"/>
  <c r="G1907" i="37" s="1"/>
  <c r="E1903" i="37"/>
  <c r="G1903" i="37" s="1"/>
  <c r="E1899" i="37"/>
  <c r="G1899" i="37" s="1"/>
  <c r="E1895" i="37"/>
  <c r="G1895" i="37" s="1"/>
  <c r="E1891" i="37"/>
  <c r="G1891" i="37" s="1"/>
  <c r="E1887" i="37"/>
  <c r="G1887" i="37" s="1"/>
  <c r="E1883" i="37"/>
  <c r="G1883" i="37" s="1"/>
  <c r="E1879" i="37"/>
  <c r="G1879" i="37" s="1"/>
  <c r="E1875" i="37"/>
  <c r="G1875" i="37" s="1"/>
  <c r="E1871" i="37"/>
  <c r="G1871" i="37" s="1"/>
  <c r="E1867" i="37"/>
  <c r="G1867" i="37" s="1"/>
  <c r="E1863" i="37"/>
  <c r="G1863" i="37" s="1"/>
  <c r="E1859" i="37"/>
  <c r="G1859" i="37" s="1"/>
  <c r="E1855" i="37"/>
  <c r="G1855" i="37" s="1"/>
  <c r="E1851" i="37"/>
  <c r="G1851" i="37" s="1"/>
  <c r="E1847" i="37"/>
  <c r="G1847" i="37" s="1"/>
  <c r="E1843" i="37"/>
  <c r="G1843" i="37" s="1"/>
  <c r="E1839" i="37"/>
  <c r="G1839" i="37" s="1"/>
  <c r="E1835" i="37"/>
  <c r="G1835" i="37" s="1"/>
  <c r="E1831" i="37"/>
  <c r="G1831" i="37" s="1"/>
  <c r="E1827" i="37"/>
  <c r="G1827" i="37" s="1"/>
  <c r="E1823" i="37"/>
  <c r="G1823" i="37" s="1"/>
  <c r="E1819" i="37"/>
  <c r="G1819" i="37" s="1"/>
  <c r="E1814" i="37"/>
  <c r="G1814" i="37" s="1"/>
  <c r="E1809" i="37"/>
  <c r="G1809" i="37" s="1"/>
  <c r="E1804" i="37"/>
  <c r="G1804" i="37" s="1"/>
  <c r="E1798" i="37"/>
  <c r="G1798" i="37" s="1"/>
  <c r="E1793" i="37"/>
  <c r="G1793" i="37" s="1"/>
  <c r="E1788" i="37"/>
  <c r="G1788" i="37" s="1"/>
  <c r="E1782" i="37"/>
  <c r="G1782" i="37" s="1"/>
  <c r="E1777" i="37"/>
  <c r="G1777" i="37" s="1"/>
  <c r="E1772" i="37"/>
  <c r="G1772" i="37" s="1"/>
  <c r="E1766" i="37"/>
  <c r="G1766" i="37" s="1"/>
  <c r="E1761" i="37"/>
  <c r="G1761" i="37" s="1"/>
  <c r="E1756" i="37"/>
  <c r="G1756" i="37" s="1"/>
  <c r="E1750" i="37"/>
  <c r="G1750" i="37" s="1"/>
  <c r="E1745" i="37"/>
  <c r="G1745" i="37" s="1"/>
  <c r="E1740" i="37"/>
  <c r="G1740" i="37" s="1"/>
  <c r="E1734" i="37"/>
  <c r="G1734" i="37" s="1"/>
  <c r="E1729" i="37"/>
  <c r="G1729" i="37" s="1"/>
  <c r="E1724" i="37"/>
  <c r="G1724" i="37" s="1"/>
  <c r="E1718" i="37"/>
  <c r="G1718" i="37" s="1"/>
  <c r="E1713" i="37"/>
  <c r="G1713" i="37" s="1"/>
  <c r="E1708" i="37"/>
  <c r="G1708" i="37" s="1"/>
  <c r="E1702" i="37"/>
  <c r="G1702" i="37" s="1"/>
  <c r="E1697" i="37"/>
  <c r="G1697" i="37" s="1"/>
  <c r="E1692" i="37"/>
  <c r="G1692" i="37" s="1"/>
  <c r="E1686" i="37"/>
  <c r="G1686" i="37" s="1"/>
  <c r="E1681" i="37"/>
  <c r="G1681" i="37" s="1"/>
  <c r="E1676" i="37"/>
  <c r="G1676" i="37" s="1"/>
  <c r="E1670" i="37"/>
  <c r="G1670" i="37" s="1"/>
  <c r="E1665" i="37"/>
  <c r="G1665" i="37" s="1"/>
  <c r="E1660" i="37"/>
  <c r="G1660" i="37" s="1"/>
  <c r="E1654" i="37"/>
  <c r="G1654" i="37" s="1"/>
  <c r="E1649" i="37"/>
  <c r="G1649" i="37" s="1"/>
  <c r="E1644" i="37"/>
  <c r="G1644" i="37" s="1"/>
  <c r="E1638" i="37"/>
  <c r="G1638" i="37" s="1"/>
  <c r="E1630" i="37"/>
  <c r="G1630" i="37" s="1"/>
  <c r="E1622" i="37"/>
  <c r="G1622" i="37" s="1"/>
  <c r="E1614" i="37"/>
  <c r="G1614" i="37" s="1"/>
  <c r="E1606" i="37"/>
  <c r="G1606" i="37" s="1"/>
  <c r="E1598" i="37"/>
  <c r="G1598" i="37" s="1"/>
  <c r="E1590" i="37"/>
  <c r="G1590" i="37" s="1"/>
  <c r="E1582" i="37"/>
  <c r="G1582" i="37" s="1"/>
  <c r="E1574" i="37"/>
  <c r="G1574" i="37" s="1"/>
  <c r="E1566" i="37"/>
  <c r="G1566" i="37" s="1"/>
  <c r="E1558" i="37"/>
  <c r="G1558" i="37" s="1"/>
  <c r="E1550" i="37"/>
  <c r="G1550" i="37" s="1"/>
  <c r="E1542" i="37"/>
  <c r="G1542" i="37" s="1"/>
  <c r="E1534" i="37"/>
  <c r="G1534" i="37" s="1"/>
  <c r="E1526" i="37"/>
  <c r="G1526" i="37" s="1"/>
  <c r="E1518" i="37"/>
  <c r="G1518" i="37" s="1"/>
  <c r="E1510" i="37"/>
  <c r="G1510" i="37" s="1"/>
  <c r="E1502" i="37"/>
  <c r="G1502" i="37" s="1"/>
  <c r="E1494" i="37"/>
  <c r="G1494" i="37" s="1"/>
  <c r="E1486" i="37"/>
  <c r="G1486" i="37" s="1"/>
  <c r="E1478" i="37"/>
  <c r="G1478" i="37" s="1"/>
  <c r="E1470" i="37"/>
  <c r="G1470" i="37" s="1"/>
  <c r="E1462" i="37"/>
  <c r="G1462" i="37" s="1"/>
  <c r="E1454" i="37"/>
  <c r="G1454" i="37" s="1"/>
  <c r="E1446" i="37"/>
  <c r="G1446" i="37" s="1"/>
  <c r="E1438" i="37"/>
  <c r="G1438" i="37" s="1"/>
  <c r="E1430" i="37"/>
  <c r="G1430" i="37" s="1"/>
  <c r="E1422" i="37"/>
  <c r="G1422" i="37" s="1"/>
  <c r="E1414" i="37"/>
  <c r="G1414" i="37" s="1"/>
  <c r="E1406" i="37"/>
  <c r="G1406" i="37" s="1"/>
  <c r="E1398" i="37"/>
  <c r="G1398" i="37" s="1"/>
  <c r="E1390" i="37"/>
  <c r="G1390" i="37" s="1"/>
  <c r="E1382" i="37"/>
  <c r="G1382" i="37" s="1"/>
  <c r="E1374" i="37"/>
  <c r="G1374" i="37" s="1"/>
  <c r="E1366" i="37"/>
  <c r="G1366" i="37" s="1"/>
  <c r="E1358" i="37"/>
  <c r="G1358" i="37" s="1"/>
  <c r="E1350" i="37"/>
  <c r="G1350" i="37" s="1"/>
  <c r="E1342" i="37"/>
  <c r="G1342" i="37" s="1"/>
  <c r="E1334" i="37"/>
  <c r="G1334" i="37" s="1"/>
  <c r="E1326" i="37"/>
  <c r="G1326" i="37" s="1"/>
  <c r="E1318" i="37"/>
  <c r="G1318" i="37" s="1"/>
  <c r="E1310" i="37"/>
  <c r="G1310" i="37" s="1"/>
  <c r="E1302" i="37"/>
  <c r="G1302" i="37" s="1"/>
  <c r="E1294" i="37"/>
  <c r="G1294" i="37" s="1"/>
  <c r="E1286" i="37"/>
  <c r="G1286" i="37" s="1"/>
  <c r="E1278" i="37"/>
  <c r="G1278" i="37" s="1"/>
  <c r="E1270" i="37"/>
  <c r="G1270" i="37" s="1"/>
  <c r="E1262" i="37"/>
  <c r="G1262" i="37" s="1"/>
  <c r="E1254" i="37"/>
  <c r="G1254" i="37" s="1"/>
  <c r="E1246" i="37"/>
  <c r="G1246" i="37" s="1"/>
  <c r="E1238" i="37"/>
  <c r="G1238" i="37" s="1"/>
  <c r="E1230" i="37"/>
  <c r="G1230" i="37" s="1"/>
  <c r="E1222" i="37"/>
  <c r="G1222" i="37" s="1"/>
  <c r="E1214" i="37"/>
  <c r="E1206" i="37"/>
  <c r="E1198" i="37"/>
  <c r="E1190" i="37"/>
  <c r="G1190" i="37" s="1"/>
  <c r="E1182" i="37"/>
  <c r="G1182" i="37" s="1"/>
  <c r="E1170" i="37"/>
  <c r="E1154" i="37"/>
  <c r="G1154" i="37" s="1"/>
  <c r="E1138" i="37"/>
  <c r="G1138" i="37" s="1"/>
  <c r="E1122" i="37"/>
  <c r="G1122" i="37" s="1"/>
  <c r="E1106" i="37"/>
  <c r="G1106" i="37" s="1"/>
  <c r="G106" i="7"/>
  <c r="E106" i="7"/>
  <c r="G105" i="7"/>
  <c r="G104" i="7"/>
  <c r="G103" i="7"/>
  <c r="G102" i="7"/>
  <c r="G101" i="7"/>
  <c r="G100" i="7"/>
  <c r="G99" i="7"/>
  <c r="E100" i="7"/>
  <c r="C725" i="39" s="1"/>
  <c r="E725" i="39" s="1"/>
  <c r="E99" i="7"/>
  <c r="C720" i="39" s="1"/>
  <c r="E720" i="39" s="1"/>
  <c r="G98" i="7"/>
  <c r="E98" i="7"/>
  <c r="C723" i="39" s="1"/>
  <c r="E723" i="39" s="1"/>
  <c r="G97" i="7"/>
  <c r="E97" i="7"/>
  <c r="C170" i="39" s="1"/>
  <c r="E170" i="39" s="1"/>
  <c r="G96" i="7"/>
  <c r="G95" i="7"/>
  <c r="E95" i="7"/>
  <c r="C899" i="39" s="1"/>
  <c r="E899" i="39" s="1"/>
  <c r="G94" i="7"/>
  <c r="G93" i="7"/>
  <c r="E93" i="7"/>
  <c r="C124" i="39" s="1"/>
  <c r="E124" i="39" s="1"/>
  <c r="G92" i="7"/>
  <c r="E92" i="7"/>
  <c r="C127" i="39" s="1"/>
  <c r="E127" i="39" s="1"/>
  <c r="G91" i="7"/>
  <c r="G90" i="7"/>
  <c r="E90" i="7"/>
  <c r="G89" i="7"/>
  <c r="G88" i="7"/>
  <c r="G87" i="7"/>
  <c r="G86" i="7"/>
  <c r="E86" i="7"/>
  <c r="C1070" i="39" s="1"/>
  <c r="E1070" i="39" s="1"/>
  <c r="G85" i="7"/>
  <c r="G84" i="7"/>
  <c r="E84" i="7"/>
  <c r="C363" i="39" s="1"/>
  <c r="E363" i="39" s="1"/>
  <c r="G82"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 i="7"/>
  <c r="D718" i="35"/>
  <c r="D114" i="35"/>
  <c r="B6" i="35"/>
  <c r="B7" i="35"/>
  <c r="B8" i="35"/>
  <c r="B9" i="35"/>
  <c r="B10" i="35"/>
  <c r="B11" i="35"/>
  <c r="B12" i="35"/>
  <c r="B13" i="35"/>
  <c r="B14" i="35"/>
  <c r="B15" i="35"/>
  <c r="B16" i="35"/>
  <c r="B17" i="35"/>
  <c r="B18" i="35"/>
  <c r="B19" i="35"/>
  <c r="B20" i="35"/>
  <c r="B21" i="35"/>
  <c r="E21" i="35" s="1"/>
  <c r="B22" i="35"/>
  <c r="B23" i="35"/>
  <c r="B24" i="35"/>
  <c r="B25" i="35"/>
  <c r="B26" i="35"/>
  <c r="B27" i="35"/>
  <c r="B28" i="35"/>
  <c r="B29" i="35"/>
  <c r="B30" i="35"/>
  <c r="B31" i="35"/>
  <c r="B32" i="35"/>
  <c r="B33" i="35"/>
  <c r="B34" i="35"/>
  <c r="B35" i="35"/>
  <c r="B36" i="35"/>
  <c r="B37" i="35"/>
  <c r="B38" i="35"/>
  <c r="B39" i="35"/>
  <c r="B40" i="35"/>
  <c r="B41" i="35"/>
  <c r="B42" i="35"/>
  <c r="B43" i="35"/>
  <c r="B44" i="35"/>
  <c r="B45" i="35"/>
  <c r="B46" i="35"/>
  <c r="B47" i="35"/>
  <c r="B48" i="35"/>
  <c r="B49" i="35"/>
  <c r="B50" i="35"/>
  <c r="B51" i="35"/>
  <c r="B52" i="35"/>
  <c r="B53" i="35"/>
  <c r="B54" i="35"/>
  <c r="B55" i="35"/>
  <c r="B56" i="35"/>
  <c r="B57" i="35"/>
  <c r="B58" i="35"/>
  <c r="B59" i="35"/>
  <c r="B60" i="35"/>
  <c r="B61" i="35"/>
  <c r="B62" i="35"/>
  <c r="B63" i="35"/>
  <c r="B64" i="35"/>
  <c r="B65" i="35"/>
  <c r="B66" i="35"/>
  <c r="B67" i="35"/>
  <c r="B68" i="35"/>
  <c r="B69" i="35"/>
  <c r="B70" i="35"/>
  <c r="B71" i="35"/>
  <c r="B72" i="35"/>
  <c r="B73" i="35"/>
  <c r="B74" i="35"/>
  <c r="B75" i="35"/>
  <c r="B76" i="35"/>
  <c r="B77" i="35"/>
  <c r="B78" i="35"/>
  <c r="B79" i="35"/>
  <c r="B80" i="35"/>
  <c r="B81" i="35"/>
  <c r="B82" i="35"/>
  <c r="B83" i="35"/>
  <c r="B84" i="35"/>
  <c r="B85" i="35"/>
  <c r="B86" i="35"/>
  <c r="B87" i="35"/>
  <c r="B88" i="35"/>
  <c r="B89" i="35"/>
  <c r="B90" i="35"/>
  <c r="B91" i="35"/>
  <c r="B92" i="35"/>
  <c r="B93" i="35"/>
  <c r="B94" i="35"/>
  <c r="B95" i="35"/>
  <c r="B96" i="35"/>
  <c r="B97" i="35"/>
  <c r="B98" i="35"/>
  <c r="B99" i="35"/>
  <c r="B100" i="35"/>
  <c r="B101" i="35"/>
  <c r="B102" i="35"/>
  <c r="B103" i="35"/>
  <c r="B104" i="35"/>
  <c r="B105" i="35"/>
  <c r="B106" i="35"/>
  <c r="B107" i="35"/>
  <c r="B108" i="35"/>
  <c r="B109" i="35"/>
  <c r="B110" i="35"/>
  <c r="B111" i="35"/>
  <c r="B112" i="35"/>
  <c r="B113" i="35"/>
  <c r="B114" i="35"/>
  <c r="B115" i="35"/>
  <c r="B116" i="35"/>
  <c r="B117" i="35"/>
  <c r="B118" i="35"/>
  <c r="B119" i="35"/>
  <c r="B120" i="35"/>
  <c r="B121" i="35"/>
  <c r="B122" i="35"/>
  <c r="B123" i="35"/>
  <c r="B124" i="35"/>
  <c r="B125" i="35"/>
  <c r="B126" i="35"/>
  <c r="B127" i="35"/>
  <c r="B128" i="35"/>
  <c r="B129" i="35"/>
  <c r="B130" i="35"/>
  <c r="B131" i="35"/>
  <c r="B132" i="35"/>
  <c r="B133" i="35"/>
  <c r="B134" i="35"/>
  <c r="B135" i="35"/>
  <c r="B136" i="35"/>
  <c r="B137" i="35"/>
  <c r="B138" i="35"/>
  <c r="B139" i="35"/>
  <c r="B140" i="35"/>
  <c r="B141" i="35"/>
  <c r="B142" i="35"/>
  <c r="B143" i="35"/>
  <c r="B144" i="35"/>
  <c r="B145" i="35"/>
  <c r="B146" i="35"/>
  <c r="B147" i="35"/>
  <c r="B148" i="35"/>
  <c r="B149" i="35"/>
  <c r="B150" i="35"/>
  <c r="B151" i="35"/>
  <c r="B152" i="35"/>
  <c r="B153" i="35"/>
  <c r="B154" i="35"/>
  <c r="B155" i="35"/>
  <c r="B156" i="35"/>
  <c r="B157" i="35"/>
  <c r="B158" i="35"/>
  <c r="B159" i="35"/>
  <c r="B160" i="35"/>
  <c r="B161" i="35"/>
  <c r="B162" i="35"/>
  <c r="B163" i="35"/>
  <c r="B164" i="35"/>
  <c r="B165" i="35"/>
  <c r="B166" i="35"/>
  <c r="B167" i="35"/>
  <c r="B168" i="35"/>
  <c r="B169" i="35"/>
  <c r="B170" i="35"/>
  <c r="B171" i="35"/>
  <c r="B172" i="35"/>
  <c r="B173" i="35"/>
  <c r="B174" i="35"/>
  <c r="B175" i="35"/>
  <c r="B176" i="35"/>
  <c r="B177" i="35"/>
  <c r="B178" i="35"/>
  <c r="B179" i="35"/>
  <c r="B180" i="35"/>
  <c r="B181" i="35"/>
  <c r="B182" i="35"/>
  <c r="B183" i="35"/>
  <c r="B184" i="35"/>
  <c r="B185" i="35"/>
  <c r="B186" i="35"/>
  <c r="B187" i="35"/>
  <c r="B188" i="35"/>
  <c r="B189" i="35"/>
  <c r="B190" i="35"/>
  <c r="B191" i="35"/>
  <c r="B192" i="35"/>
  <c r="B193" i="35"/>
  <c r="B194" i="35"/>
  <c r="B195" i="35"/>
  <c r="B196" i="35"/>
  <c r="B197" i="35"/>
  <c r="B198" i="35"/>
  <c r="B199" i="35"/>
  <c r="B200" i="35"/>
  <c r="B201" i="35"/>
  <c r="B202" i="35"/>
  <c r="B203" i="35"/>
  <c r="B204" i="35"/>
  <c r="B205" i="35"/>
  <c r="B206" i="35"/>
  <c r="B207" i="35"/>
  <c r="B208" i="35"/>
  <c r="B209" i="35"/>
  <c r="B210" i="35"/>
  <c r="B211" i="35"/>
  <c r="B212" i="35"/>
  <c r="B213" i="35"/>
  <c r="B214" i="35"/>
  <c r="B215" i="35"/>
  <c r="B216" i="35"/>
  <c r="B217" i="35"/>
  <c r="B218" i="35"/>
  <c r="B219" i="35"/>
  <c r="B220" i="35"/>
  <c r="B221" i="35"/>
  <c r="B222" i="35"/>
  <c r="B223" i="35"/>
  <c r="B224" i="35"/>
  <c r="B225" i="35"/>
  <c r="B226" i="35"/>
  <c r="B227" i="35"/>
  <c r="B228" i="35"/>
  <c r="B229" i="35"/>
  <c r="B230" i="35"/>
  <c r="B231" i="35"/>
  <c r="B232" i="35"/>
  <c r="B233" i="35"/>
  <c r="B234" i="35"/>
  <c r="B235" i="35"/>
  <c r="B236" i="35"/>
  <c r="B237" i="35"/>
  <c r="B238" i="35"/>
  <c r="B239" i="35"/>
  <c r="B240" i="35"/>
  <c r="B241" i="35"/>
  <c r="B242" i="35"/>
  <c r="B243" i="35"/>
  <c r="B244" i="35"/>
  <c r="B245" i="35"/>
  <c r="B246" i="35"/>
  <c r="B247" i="35"/>
  <c r="B248" i="35"/>
  <c r="B249" i="35"/>
  <c r="B250" i="35"/>
  <c r="B251" i="35"/>
  <c r="B252" i="35"/>
  <c r="B253" i="35"/>
  <c r="B254" i="35"/>
  <c r="B255" i="35"/>
  <c r="B256" i="35"/>
  <c r="B257" i="35"/>
  <c r="B258" i="35"/>
  <c r="B259" i="35"/>
  <c r="B260" i="35"/>
  <c r="B261" i="35"/>
  <c r="B262" i="35"/>
  <c r="B263" i="35"/>
  <c r="B264" i="35"/>
  <c r="B265" i="35"/>
  <c r="B266" i="35"/>
  <c r="B267" i="35"/>
  <c r="B268" i="35"/>
  <c r="B269" i="35"/>
  <c r="B270" i="35"/>
  <c r="B271" i="35"/>
  <c r="B272" i="35"/>
  <c r="B273" i="35"/>
  <c r="B274" i="35"/>
  <c r="B275" i="35"/>
  <c r="B276" i="35"/>
  <c r="B277" i="35"/>
  <c r="B278" i="35"/>
  <c r="B279" i="35"/>
  <c r="B280" i="35"/>
  <c r="B281" i="35"/>
  <c r="B282" i="35"/>
  <c r="B283" i="35"/>
  <c r="B284" i="35"/>
  <c r="B285" i="35"/>
  <c r="B286" i="35"/>
  <c r="B287" i="35"/>
  <c r="B288" i="35"/>
  <c r="B289" i="35"/>
  <c r="B290" i="35"/>
  <c r="B291" i="35"/>
  <c r="B292" i="35"/>
  <c r="B293" i="35"/>
  <c r="B294" i="35"/>
  <c r="B295" i="35"/>
  <c r="B296" i="35"/>
  <c r="B297" i="35"/>
  <c r="B298" i="35"/>
  <c r="B299" i="35"/>
  <c r="B300" i="35"/>
  <c r="B301" i="35"/>
  <c r="B302" i="35"/>
  <c r="B303" i="35"/>
  <c r="B304" i="35"/>
  <c r="B305" i="35"/>
  <c r="B306" i="35"/>
  <c r="B307" i="35"/>
  <c r="B308" i="35"/>
  <c r="B309" i="35"/>
  <c r="B310" i="35"/>
  <c r="B311" i="35"/>
  <c r="B312" i="35"/>
  <c r="B313" i="35"/>
  <c r="B314" i="35"/>
  <c r="B315" i="35"/>
  <c r="B316" i="35"/>
  <c r="B317" i="35"/>
  <c r="B318" i="35"/>
  <c r="B319" i="35"/>
  <c r="B320" i="35"/>
  <c r="B321" i="35"/>
  <c r="B322" i="35"/>
  <c r="B323" i="35"/>
  <c r="B324" i="35"/>
  <c r="B325" i="35"/>
  <c r="B326" i="35"/>
  <c r="B327" i="35"/>
  <c r="B328" i="35"/>
  <c r="B329" i="35"/>
  <c r="B330" i="35"/>
  <c r="B331" i="35"/>
  <c r="B332" i="35"/>
  <c r="B333" i="35"/>
  <c r="B334" i="35"/>
  <c r="B335" i="35"/>
  <c r="B336" i="35"/>
  <c r="B337" i="35"/>
  <c r="B338" i="35"/>
  <c r="B339" i="35"/>
  <c r="B340" i="35"/>
  <c r="B341" i="35"/>
  <c r="B342" i="35"/>
  <c r="B343" i="35"/>
  <c r="B344" i="35"/>
  <c r="B345" i="35"/>
  <c r="B346" i="35"/>
  <c r="B347" i="35"/>
  <c r="B348" i="35"/>
  <c r="B349" i="35"/>
  <c r="B350" i="35"/>
  <c r="B351" i="35"/>
  <c r="B352" i="35"/>
  <c r="B353" i="35"/>
  <c r="B354" i="35"/>
  <c r="B355" i="35"/>
  <c r="B356" i="35"/>
  <c r="B357" i="35"/>
  <c r="B358" i="35"/>
  <c r="B359" i="35"/>
  <c r="B360" i="35"/>
  <c r="B361" i="35"/>
  <c r="B362" i="35"/>
  <c r="B363" i="35"/>
  <c r="B364" i="35"/>
  <c r="B365" i="35"/>
  <c r="B366" i="35"/>
  <c r="B367" i="35"/>
  <c r="B368" i="35"/>
  <c r="B369" i="35"/>
  <c r="B370" i="35"/>
  <c r="B371" i="35"/>
  <c r="B372" i="35"/>
  <c r="B373" i="35"/>
  <c r="B374" i="35"/>
  <c r="B375" i="35"/>
  <c r="B376" i="35"/>
  <c r="B377" i="35"/>
  <c r="B378" i="35"/>
  <c r="B379" i="35"/>
  <c r="B380" i="35"/>
  <c r="B381" i="35"/>
  <c r="B382" i="35"/>
  <c r="B383" i="35"/>
  <c r="B384" i="35"/>
  <c r="B385" i="35"/>
  <c r="B386" i="35"/>
  <c r="B387" i="35"/>
  <c r="B388" i="35"/>
  <c r="B389" i="35"/>
  <c r="B390" i="35"/>
  <c r="B391" i="35"/>
  <c r="B392" i="35"/>
  <c r="B393" i="35"/>
  <c r="B394" i="35"/>
  <c r="B395" i="35"/>
  <c r="B396" i="35"/>
  <c r="B397" i="35"/>
  <c r="B398" i="35"/>
  <c r="B399" i="35"/>
  <c r="B400" i="35"/>
  <c r="B401" i="35"/>
  <c r="B402" i="35"/>
  <c r="B403" i="35"/>
  <c r="B404" i="35"/>
  <c r="B405" i="35"/>
  <c r="B406" i="35"/>
  <c r="B407" i="35"/>
  <c r="B408" i="35"/>
  <c r="B409" i="35"/>
  <c r="B410" i="35"/>
  <c r="B411" i="35"/>
  <c r="B412" i="35"/>
  <c r="B413" i="35"/>
  <c r="B414" i="35"/>
  <c r="B415" i="35"/>
  <c r="B416" i="35"/>
  <c r="B417" i="35"/>
  <c r="B418" i="35"/>
  <c r="B419" i="35"/>
  <c r="B420" i="35"/>
  <c r="B421" i="35"/>
  <c r="B422" i="35"/>
  <c r="B423" i="35"/>
  <c r="B424" i="35"/>
  <c r="B425" i="35"/>
  <c r="B426" i="35"/>
  <c r="B427" i="35"/>
  <c r="B428" i="35"/>
  <c r="B429" i="35"/>
  <c r="B430" i="35"/>
  <c r="B431" i="35"/>
  <c r="B432" i="35"/>
  <c r="B433" i="35"/>
  <c r="B434" i="35"/>
  <c r="B435" i="35"/>
  <c r="B436" i="35"/>
  <c r="B437" i="35"/>
  <c r="B438" i="35"/>
  <c r="B439" i="35"/>
  <c r="B440" i="35"/>
  <c r="B441" i="35"/>
  <c r="B442" i="35"/>
  <c r="B443" i="35"/>
  <c r="B444" i="35"/>
  <c r="B445" i="35"/>
  <c r="B446" i="35"/>
  <c r="B447" i="35"/>
  <c r="B448" i="35"/>
  <c r="B449" i="35"/>
  <c r="B450" i="35"/>
  <c r="B451" i="35"/>
  <c r="B452" i="35"/>
  <c r="B453" i="35"/>
  <c r="B454" i="35"/>
  <c r="B455" i="35"/>
  <c r="B456" i="35"/>
  <c r="B457" i="35"/>
  <c r="B458" i="35"/>
  <c r="B459" i="35"/>
  <c r="B460" i="35"/>
  <c r="B461" i="35"/>
  <c r="B462" i="35"/>
  <c r="B463" i="35"/>
  <c r="B464" i="35"/>
  <c r="B465" i="35"/>
  <c r="B466" i="35"/>
  <c r="B467" i="35"/>
  <c r="B468" i="35"/>
  <c r="B469" i="35"/>
  <c r="B470" i="35"/>
  <c r="B471" i="35"/>
  <c r="B472" i="35"/>
  <c r="B473" i="35"/>
  <c r="B474" i="35"/>
  <c r="B475" i="35"/>
  <c r="B476" i="35"/>
  <c r="B477" i="35"/>
  <c r="B478" i="35"/>
  <c r="B479" i="35"/>
  <c r="B480" i="35"/>
  <c r="B481" i="35"/>
  <c r="B482" i="35"/>
  <c r="B483" i="35"/>
  <c r="B484" i="35"/>
  <c r="B485" i="35"/>
  <c r="B486" i="35"/>
  <c r="B487" i="35"/>
  <c r="B488" i="35"/>
  <c r="B489" i="35"/>
  <c r="B490" i="35"/>
  <c r="B491" i="35"/>
  <c r="B492" i="35"/>
  <c r="B493" i="35"/>
  <c r="B494" i="35"/>
  <c r="B495" i="35"/>
  <c r="B496" i="35"/>
  <c r="B497" i="35"/>
  <c r="B498" i="35"/>
  <c r="B499" i="35"/>
  <c r="B500" i="35"/>
  <c r="B501" i="35"/>
  <c r="B502" i="35"/>
  <c r="B503" i="35"/>
  <c r="B504" i="35"/>
  <c r="B505" i="35"/>
  <c r="B506" i="35"/>
  <c r="B507" i="35"/>
  <c r="B508" i="35"/>
  <c r="B509" i="35"/>
  <c r="B510" i="35"/>
  <c r="B511" i="35"/>
  <c r="B512" i="35"/>
  <c r="B513" i="35"/>
  <c r="B514" i="35"/>
  <c r="B515" i="35"/>
  <c r="B516" i="35"/>
  <c r="B517" i="35"/>
  <c r="B518" i="35"/>
  <c r="B519" i="35"/>
  <c r="B520" i="35"/>
  <c r="B521" i="35"/>
  <c r="B522" i="35"/>
  <c r="B523" i="35"/>
  <c r="B524" i="35"/>
  <c r="B525" i="35"/>
  <c r="B526" i="35"/>
  <c r="B527" i="35"/>
  <c r="B528" i="35"/>
  <c r="B529" i="35"/>
  <c r="B530" i="35"/>
  <c r="B531" i="35"/>
  <c r="B532" i="35"/>
  <c r="B533" i="35"/>
  <c r="B534" i="35"/>
  <c r="B535" i="35"/>
  <c r="B536" i="35"/>
  <c r="B537" i="35"/>
  <c r="B538" i="35"/>
  <c r="B539" i="35"/>
  <c r="B540" i="35"/>
  <c r="B541" i="35"/>
  <c r="B542" i="35"/>
  <c r="B543" i="35"/>
  <c r="B544" i="35"/>
  <c r="B545" i="35"/>
  <c r="B546" i="35"/>
  <c r="B547" i="35"/>
  <c r="B548" i="35"/>
  <c r="B549" i="35"/>
  <c r="B550" i="35"/>
  <c r="B551" i="35"/>
  <c r="B552" i="35"/>
  <c r="B553" i="35"/>
  <c r="B554" i="35"/>
  <c r="B555" i="35"/>
  <c r="B556" i="35"/>
  <c r="B557" i="35"/>
  <c r="B558" i="35"/>
  <c r="B559" i="35"/>
  <c r="B560" i="35"/>
  <c r="B561" i="35"/>
  <c r="B562" i="35"/>
  <c r="B563" i="35"/>
  <c r="B564" i="35"/>
  <c r="B565" i="35"/>
  <c r="B566" i="35"/>
  <c r="B567" i="35"/>
  <c r="B568" i="35"/>
  <c r="B569" i="35"/>
  <c r="B570" i="35"/>
  <c r="B571" i="35"/>
  <c r="B572" i="35"/>
  <c r="B573" i="35"/>
  <c r="B574" i="35"/>
  <c r="B575" i="35"/>
  <c r="B576" i="35"/>
  <c r="B577" i="35"/>
  <c r="B578" i="35"/>
  <c r="B579" i="35"/>
  <c r="B580" i="35"/>
  <c r="B581" i="35"/>
  <c r="B582" i="35"/>
  <c r="B583" i="35"/>
  <c r="B584" i="35"/>
  <c r="B585" i="35"/>
  <c r="B586" i="35"/>
  <c r="B587" i="35"/>
  <c r="B588" i="35"/>
  <c r="B589" i="35"/>
  <c r="B590" i="35"/>
  <c r="B591" i="35"/>
  <c r="B592" i="35"/>
  <c r="B593" i="35"/>
  <c r="B594" i="35"/>
  <c r="B595" i="35"/>
  <c r="B596" i="35"/>
  <c r="B597" i="35"/>
  <c r="B598" i="35"/>
  <c r="B599" i="35"/>
  <c r="B600" i="35"/>
  <c r="B601" i="35"/>
  <c r="B602" i="35"/>
  <c r="B603" i="35"/>
  <c r="B604" i="35"/>
  <c r="B605" i="35"/>
  <c r="B606" i="35"/>
  <c r="B607" i="35"/>
  <c r="B608" i="35"/>
  <c r="B609" i="35"/>
  <c r="B610" i="35"/>
  <c r="B611" i="35"/>
  <c r="B612" i="35"/>
  <c r="B613" i="35"/>
  <c r="B614" i="35"/>
  <c r="B615" i="35"/>
  <c r="B616" i="35"/>
  <c r="B617" i="35"/>
  <c r="B618" i="35"/>
  <c r="B619" i="35"/>
  <c r="B620" i="35"/>
  <c r="B621" i="35"/>
  <c r="B622" i="35"/>
  <c r="B623" i="35"/>
  <c r="B624" i="35"/>
  <c r="B625" i="35"/>
  <c r="B626" i="35"/>
  <c r="B627" i="35"/>
  <c r="B628" i="35"/>
  <c r="B629" i="35"/>
  <c r="B630" i="35"/>
  <c r="B631" i="35"/>
  <c r="B632" i="35"/>
  <c r="B633" i="35"/>
  <c r="B634" i="35"/>
  <c r="B635" i="35"/>
  <c r="B636" i="35"/>
  <c r="B637" i="35"/>
  <c r="B638" i="35"/>
  <c r="B639" i="35"/>
  <c r="B640" i="35"/>
  <c r="B641" i="35"/>
  <c r="B642" i="35"/>
  <c r="B643" i="35"/>
  <c r="B644" i="35"/>
  <c r="B645" i="35"/>
  <c r="B646" i="35"/>
  <c r="B647" i="35"/>
  <c r="B648" i="35"/>
  <c r="B649" i="35"/>
  <c r="B650" i="35"/>
  <c r="B651" i="35"/>
  <c r="B652" i="35"/>
  <c r="B653" i="35"/>
  <c r="B654" i="35"/>
  <c r="B655" i="35"/>
  <c r="B656" i="35"/>
  <c r="B657" i="35"/>
  <c r="B658" i="35"/>
  <c r="B659" i="35"/>
  <c r="B660" i="35"/>
  <c r="B661" i="35"/>
  <c r="B662" i="35"/>
  <c r="B663" i="35"/>
  <c r="B664" i="35"/>
  <c r="B665" i="35"/>
  <c r="B666" i="35"/>
  <c r="B667" i="35"/>
  <c r="B668" i="35"/>
  <c r="B669" i="35"/>
  <c r="B670" i="35"/>
  <c r="B671" i="35"/>
  <c r="B672" i="35"/>
  <c r="B673" i="35"/>
  <c r="B674" i="35"/>
  <c r="B675" i="35"/>
  <c r="B676" i="35"/>
  <c r="B677" i="35"/>
  <c r="B678" i="35"/>
  <c r="B679" i="35"/>
  <c r="B680" i="35"/>
  <c r="B681" i="35"/>
  <c r="B682" i="35"/>
  <c r="B683" i="35"/>
  <c r="B684" i="35"/>
  <c r="B685" i="35"/>
  <c r="B686" i="35"/>
  <c r="B687" i="35"/>
  <c r="B688" i="35"/>
  <c r="B689" i="35"/>
  <c r="B690" i="35"/>
  <c r="B691" i="35"/>
  <c r="B692" i="35"/>
  <c r="B693" i="35"/>
  <c r="B694" i="35"/>
  <c r="B695" i="35"/>
  <c r="B696" i="35"/>
  <c r="B697" i="35"/>
  <c r="B698" i="35"/>
  <c r="B699" i="35"/>
  <c r="B700" i="35"/>
  <c r="B701" i="35"/>
  <c r="B702" i="35"/>
  <c r="B703" i="35"/>
  <c r="B704" i="35"/>
  <c r="B705" i="35"/>
  <c r="B706" i="35"/>
  <c r="B707" i="35"/>
  <c r="B708" i="35"/>
  <c r="B709" i="35"/>
  <c r="B710" i="35"/>
  <c r="B711" i="35"/>
  <c r="B712" i="35"/>
  <c r="B713" i="35"/>
  <c r="B714" i="35"/>
  <c r="B715" i="35"/>
  <c r="B716" i="35"/>
  <c r="B717" i="35"/>
  <c r="B718" i="35"/>
  <c r="B719" i="35"/>
  <c r="B720" i="35"/>
  <c r="B721" i="35"/>
  <c r="B722" i="35"/>
  <c r="B723" i="35"/>
  <c r="B724" i="35"/>
  <c r="B725" i="35"/>
  <c r="B726" i="35"/>
  <c r="B727" i="35"/>
  <c r="B728" i="35"/>
  <c r="B729" i="35"/>
  <c r="B730" i="35"/>
  <c r="B731" i="35"/>
  <c r="B732" i="35"/>
  <c r="B733" i="35"/>
  <c r="B734" i="35"/>
  <c r="B735" i="35"/>
  <c r="B736" i="35"/>
  <c r="B737" i="35"/>
  <c r="B738" i="35"/>
  <c r="B739" i="35"/>
  <c r="B740" i="35"/>
  <c r="B741" i="35"/>
  <c r="B742" i="35"/>
  <c r="B743" i="35"/>
  <c r="B744" i="35"/>
  <c r="B745" i="35"/>
  <c r="B746" i="35"/>
  <c r="B747" i="35"/>
  <c r="B748" i="35"/>
  <c r="B749" i="35"/>
  <c r="B750" i="35"/>
  <c r="B751" i="35"/>
  <c r="B752" i="35"/>
  <c r="B753" i="35"/>
  <c r="B754" i="35"/>
  <c r="B755" i="35"/>
  <c r="B756" i="35"/>
  <c r="B757" i="35"/>
  <c r="B758" i="35"/>
  <c r="B759" i="35"/>
  <c r="B760" i="35"/>
  <c r="B761" i="35"/>
  <c r="B762" i="35"/>
  <c r="B763" i="35"/>
  <c r="B764" i="35"/>
  <c r="B765" i="35"/>
  <c r="B766" i="35"/>
  <c r="B767" i="35"/>
  <c r="B768" i="35"/>
  <c r="B769" i="35"/>
  <c r="B770" i="35"/>
  <c r="B771" i="35"/>
  <c r="B772" i="35"/>
  <c r="B773" i="35"/>
  <c r="B774" i="35"/>
  <c r="B775" i="35"/>
  <c r="B776" i="35"/>
  <c r="B777" i="35"/>
  <c r="B778" i="35"/>
  <c r="B779" i="35"/>
  <c r="B780" i="35"/>
  <c r="B781" i="35"/>
  <c r="B782" i="35"/>
  <c r="B783" i="35"/>
  <c r="B784" i="35"/>
  <c r="B785" i="35"/>
  <c r="B786" i="35"/>
  <c r="B787" i="35"/>
  <c r="B788" i="35"/>
  <c r="B789" i="35"/>
  <c r="B790" i="35"/>
  <c r="B791" i="35"/>
  <c r="B792" i="35"/>
  <c r="B793" i="35"/>
  <c r="B794" i="35"/>
  <c r="B795" i="35"/>
  <c r="B796" i="35"/>
  <c r="B797" i="35"/>
  <c r="B798" i="35"/>
  <c r="B799" i="35"/>
  <c r="B800" i="35"/>
  <c r="B801" i="35"/>
  <c r="B802" i="35"/>
  <c r="B803" i="35"/>
  <c r="B804" i="35"/>
  <c r="B805" i="35"/>
  <c r="B806" i="35"/>
  <c r="B807" i="35"/>
  <c r="B808" i="35"/>
  <c r="B809" i="35"/>
  <c r="B810" i="35"/>
  <c r="B811" i="35"/>
  <c r="B812" i="35"/>
  <c r="B813" i="35"/>
  <c r="B814" i="35"/>
  <c r="B815" i="35"/>
  <c r="B816" i="35"/>
  <c r="B817" i="35"/>
  <c r="B818" i="35"/>
  <c r="B819" i="35"/>
  <c r="B820" i="35"/>
  <c r="B821" i="35"/>
  <c r="B822" i="35"/>
  <c r="B823" i="35"/>
  <c r="B824" i="35"/>
  <c r="B825" i="35"/>
  <c r="B826" i="35"/>
  <c r="B827" i="35"/>
  <c r="B828" i="35"/>
  <c r="B829" i="35"/>
  <c r="B830" i="35"/>
  <c r="B831" i="35"/>
  <c r="B832" i="35"/>
  <c r="B833" i="35"/>
  <c r="B834" i="35"/>
  <c r="B835" i="35"/>
  <c r="B836" i="35"/>
  <c r="B837" i="35"/>
  <c r="B838" i="35"/>
  <c r="B839" i="35"/>
  <c r="B840" i="35"/>
  <c r="B841" i="35"/>
  <c r="B842" i="35"/>
  <c r="B843" i="35"/>
  <c r="B844" i="35"/>
  <c r="B845" i="35"/>
  <c r="B846" i="35"/>
  <c r="B847" i="35"/>
  <c r="B848" i="35"/>
  <c r="B849" i="35"/>
  <c r="B850" i="35"/>
  <c r="B851" i="35"/>
  <c r="B852" i="35"/>
  <c r="B853" i="35"/>
  <c r="B854" i="35"/>
  <c r="B855" i="35"/>
  <c r="B856" i="35"/>
  <c r="B857" i="35"/>
  <c r="B858" i="35"/>
  <c r="B859" i="35"/>
  <c r="B860" i="35"/>
  <c r="B861" i="35"/>
  <c r="B862" i="35"/>
  <c r="B863" i="35"/>
  <c r="B864" i="35"/>
  <c r="B865" i="35"/>
  <c r="B866" i="35"/>
  <c r="B867" i="35"/>
  <c r="B868" i="35"/>
  <c r="B869" i="35"/>
  <c r="B870" i="35"/>
  <c r="B871" i="35"/>
  <c r="B872" i="35"/>
  <c r="B873" i="35"/>
  <c r="B874" i="35"/>
  <c r="B875" i="35"/>
  <c r="B876" i="35"/>
  <c r="B877" i="35"/>
  <c r="B878" i="35"/>
  <c r="B879" i="35"/>
  <c r="B880" i="35"/>
  <c r="B881" i="35"/>
  <c r="B882" i="35"/>
  <c r="B883" i="35"/>
  <c r="B884" i="35"/>
  <c r="B885" i="35"/>
  <c r="B886" i="35"/>
  <c r="B887" i="35"/>
  <c r="B888" i="35"/>
  <c r="B889" i="35"/>
  <c r="B890" i="35"/>
  <c r="B891" i="35"/>
  <c r="B892" i="35"/>
  <c r="B893" i="35"/>
  <c r="B894" i="35"/>
  <c r="B895" i="35"/>
  <c r="B896" i="35"/>
  <c r="B897" i="35"/>
  <c r="B898" i="35"/>
  <c r="B899" i="35"/>
  <c r="B900" i="35"/>
  <c r="B901" i="35"/>
  <c r="B902" i="35"/>
  <c r="B903" i="35"/>
  <c r="B904" i="35"/>
  <c r="B905" i="35"/>
  <c r="B906" i="35"/>
  <c r="B907" i="35"/>
  <c r="B908" i="35"/>
  <c r="B909" i="35"/>
  <c r="B910" i="35"/>
  <c r="B911" i="35"/>
  <c r="B912" i="35"/>
  <c r="B913" i="35"/>
  <c r="B914" i="35"/>
  <c r="B915" i="35"/>
  <c r="B916" i="35"/>
  <c r="B917" i="35"/>
  <c r="B918" i="35"/>
  <c r="B919" i="35"/>
  <c r="B920" i="35"/>
  <c r="B921" i="35"/>
  <c r="B922" i="35"/>
  <c r="B923" i="35"/>
  <c r="B924" i="35"/>
  <c r="B925" i="35"/>
  <c r="B926" i="35"/>
  <c r="B927" i="35"/>
  <c r="B928" i="35"/>
  <c r="B929" i="35"/>
  <c r="B930" i="35"/>
  <c r="B931" i="35"/>
  <c r="B932" i="35"/>
  <c r="B933" i="35"/>
  <c r="B934" i="35"/>
  <c r="B935" i="35"/>
  <c r="B936" i="35"/>
  <c r="B937" i="35"/>
  <c r="B938" i="35"/>
  <c r="B939" i="35"/>
  <c r="B940" i="35"/>
  <c r="B941" i="35"/>
  <c r="B942" i="35"/>
  <c r="B943" i="35"/>
  <c r="B944" i="35"/>
  <c r="B945" i="35"/>
  <c r="B946" i="35"/>
  <c r="B947" i="35"/>
  <c r="B948" i="35"/>
  <c r="B949" i="35"/>
  <c r="B950" i="35"/>
  <c r="B951" i="35"/>
  <c r="B952" i="35"/>
  <c r="B953" i="35"/>
  <c r="B954" i="35"/>
  <c r="B955" i="35"/>
  <c r="B956" i="35"/>
  <c r="B957" i="35"/>
  <c r="B958" i="35"/>
  <c r="B959" i="35"/>
  <c r="B960" i="35"/>
  <c r="B961" i="35"/>
  <c r="B962" i="35"/>
  <c r="B963" i="35"/>
  <c r="B964" i="35"/>
  <c r="B965" i="35"/>
  <c r="B966" i="35"/>
  <c r="B967" i="35"/>
  <c r="B968" i="35"/>
  <c r="B969" i="35"/>
  <c r="B970" i="35"/>
  <c r="B971" i="35"/>
  <c r="B972" i="35"/>
  <c r="B973" i="35"/>
  <c r="B974" i="35"/>
  <c r="B975" i="35"/>
  <c r="B976" i="35"/>
  <c r="B977" i="35"/>
  <c r="B978" i="35"/>
  <c r="B979" i="35"/>
  <c r="B980" i="35"/>
  <c r="B981" i="35"/>
  <c r="B982" i="35"/>
  <c r="B983" i="35"/>
  <c r="B984" i="35"/>
  <c r="B985" i="35"/>
  <c r="B986" i="35"/>
  <c r="B987" i="35"/>
  <c r="B988" i="35"/>
  <c r="B989" i="35"/>
  <c r="B990" i="35"/>
  <c r="B991" i="35"/>
  <c r="B992" i="35"/>
  <c r="B993" i="35"/>
  <c r="B994" i="35"/>
  <c r="B995" i="35"/>
  <c r="B996" i="35"/>
  <c r="B997" i="35"/>
  <c r="B998" i="35"/>
  <c r="B999" i="35"/>
  <c r="B1000" i="35"/>
  <c r="B1001" i="35"/>
  <c r="B1002" i="35"/>
  <c r="B1003" i="35"/>
  <c r="B1004" i="35"/>
  <c r="B1005" i="35"/>
  <c r="B1006" i="35"/>
  <c r="B1007" i="35"/>
  <c r="B1008" i="35"/>
  <c r="B1009" i="35"/>
  <c r="B1010" i="35"/>
  <c r="B1011" i="35"/>
  <c r="B1012" i="35"/>
  <c r="B1013" i="35"/>
  <c r="B1014" i="35"/>
  <c r="B1015" i="35"/>
  <c r="B1016" i="35"/>
  <c r="B1017" i="35"/>
  <c r="B1018" i="35"/>
  <c r="B1019" i="35"/>
  <c r="B1020" i="35"/>
  <c r="B1021" i="35"/>
  <c r="B1022" i="35"/>
  <c r="B1023" i="35"/>
  <c r="B1024" i="35"/>
  <c r="B1025" i="35"/>
  <c r="B1026" i="35"/>
  <c r="B1027" i="35"/>
  <c r="B1028" i="35"/>
  <c r="B1029" i="35"/>
  <c r="B1030" i="35"/>
  <c r="B1031" i="35"/>
  <c r="B1032" i="35"/>
  <c r="B1033" i="35"/>
  <c r="B1034" i="35"/>
  <c r="B1035" i="35"/>
  <c r="B1036" i="35"/>
  <c r="B1037" i="35"/>
  <c r="B1038" i="35"/>
  <c r="B1039" i="35"/>
  <c r="B1040" i="35"/>
  <c r="B1041" i="35"/>
  <c r="B1042" i="35"/>
  <c r="B1043" i="35"/>
  <c r="B1044" i="35"/>
  <c r="B1045" i="35"/>
  <c r="B1046" i="35"/>
  <c r="B1047" i="35"/>
  <c r="B1048" i="35"/>
  <c r="B1049" i="35"/>
  <c r="B1050" i="35"/>
  <c r="B1051" i="35"/>
  <c r="B1052" i="35"/>
  <c r="B1053" i="35"/>
  <c r="B1054" i="35"/>
  <c r="B1055" i="35"/>
  <c r="B1056" i="35"/>
  <c r="B1057" i="35"/>
  <c r="B1058" i="35"/>
  <c r="B1059" i="35"/>
  <c r="B1060" i="35"/>
  <c r="B1061" i="35"/>
  <c r="B1062" i="35"/>
  <c r="B1063" i="35"/>
  <c r="B1064" i="35"/>
  <c r="B1065" i="35"/>
  <c r="B1066" i="35"/>
  <c r="B1067" i="35"/>
  <c r="B1068" i="35"/>
  <c r="B1069" i="35"/>
  <c r="B1070" i="35"/>
  <c r="B1071" i="35"/>
  <c r="B1072" i="35"/>
  <c r="B1073" i="35"/>
  <c r="B1074" i="35"/>
  <c r="B1075" i="35"/>
  <c r="B1076" i="35"/>
  <c r="B1077" i="35"/>
  <c r="B1078" i="35"/>
  <c r="B1079" i="35"/>
  <c r="B1080" i="35"/>
  <c r="B1081" i="35"/>
  <c r="B1082" i="35"/>
  <c r="B1083" i="35"/>
  <c r="B1084" i="35"/>
  <c r="B1085" i="35"/>
  <c r="B1086" i="35"/>
  <c r="B1087" i="35"/>
  <c r="B1088" i="35"/>
  <c r="B1089" i="35"/>
  <c r="B1090" i="35"/>
  <c r="B1091" i="35"/>
  <c r="B1092" i="35"/>
  <c r="B1093" i="35"/>
  <c r="B1094" i="35"/>
  <c r="B1095" i="35"/>
  <c r="B1096" i="35"/>
  <c r="B1097" i="35"/>
  <c r="B1098" i="35"/>
  <c r="B1099" i="35"/>
  <c r="B1100" i="35"/>
  <c r="B1101" i="35"/>
  <c r="B1102" i="35"/>
  <c r="B1103" i="35"/>
  <c r="B1104" i="35"/>
  <c r="B1105" i="35"/>
  <c r="B1106" i="35"/>
  <c r="B1107" i="35"/>
  <c r="B1108" i="35"/>
  <c r="B1109" i="35"/>
  <c r="B1110" i="35"/>
  <c r="B1111" i="35"/>
  <c r="B1112" i="35"/>
  <c r="B1113" i="35"/>
  <c r="B1114" i="35"/>
  <c r="B1115" i="35"/>
  <c r="B1116" i="35"/>
  <c r="B1117" i="35"/>
  <c r="B1118" i="35"/>
  <c r="B1119" i="35"/>
  <c r="B1120" i="35"/>
  <c r="B1121" i="35"/>
  <c r="B1122" i="35"/>
  <c r="B1123" i="35"/>
  <c r="B1124" i="35"/>
  <c r="B1125" i="35"/>
  <c r="B1126" i="35"/>
  <c r="B1127" i="35"/>
  <c r="B1128" i="35"/>
  <c r="B1129" i="35"/>
  <c r="B1130" i="35"/>
  <c r="B1131" i="35"/>
  <c r="B1132" i="35"/>
  <c r="B1133" i="35"/>
  <c r="B1134" i="35"/>
  <c r="B1135" i="35"/>
  <c r="B1136" i="35"/>
  <c r="B1137" i="35"/>
  <c r="B1138" i="35"/>
  <c r="B1139" i="35"/>
  <c r="B1140" i="35"/>
  <c r="B1141" i="35"/>
  <c r="B1142" i="35"/>
  <c r="B1143" i="35"/>
  <c r="B1144" i="35"/>
  <c r="B1145" i="35"/>
  <c r="B1146" i="35"/>
  <c r="B1147" i="35"/>
  <c r="B1148" i="35"/>
  <c r="B1149" i="35"/>
  <c r="B1150" i="35"/>
  <c r="B1151" i="35"/>
  <c r="B1152" i="35"/>
  <c r="B1153" i="35"/>
  <c r="B1154" i="35"/>
  <c r="B1155" i="35"/>
  <c r="B1156" i="35"/>
  <c r="B1157" i="35"/>
  <c r="B1158" i="35"/>
  <c r="B1159" i="35"/>
  <c r="B1160" i="35"/>
  <c r="B1161" i="35"/>
  <c r="B1162" i="35"/>
  <c r="B1163" i="35"/>
  <c r="B1164" i="35"/>
  <c r="B1165" i="35"/>
  <c r="B1166" i="35"/>
  <c r="B1167" i="35"/>
  <c r="B1168" i="35"/>
  <c r="B1169" i="35"/>
  <c r="B1170" i="35"/>
  <c r="B1171" i="35"/>
  <c r="B1172" i="35"/>
  <c r="B1173" i="35"/>
  <c r="B1174" i="35"/>
  <c r="B1175" i="35"/>
  <c r="B1176" i="35"/>
  <c r="B1177" i="35"/>
  <c r="B1178" i="35"/>
  <c r="B1179" i="35"/>
  <c r="B1180" i="35"/>
  <c r="B1181" i="35"/>
  <c r="B1182" i="35"/>
  <c r="B1183" i="35"/>
  <c r="B1184" i="35"/>
  <c r="B1185" i="35"/>
  <c r="B1186" i="35"/>
  <c r="B1187" i="35"/>
  <c r="B1188" i="35"/>
  <c r="B1189" i="35"/>
  <c r="B1190" i="35"/>
  <c r="B1191" i="35"/>
  <c r="B1192" i="35"/>
  <c r="B1193" i="35"/>
  <c r="B1194" i="35"/>
  <c r="B1195" i="35"/>
  <c r="B1196" i="35"/>
  <c r="B1197" i="35"/>
  <c r="B1198" i="35"/>
  <c r="B1199" i="35"/>
  <c r="B1200" i="35"/>
  <c r="B1201" i="35"/>
  <c r="B1202" i="35"/>
  <c r="B1203" i="35"/>
  <c r="B1204" i="35"/>
  <c r="B1205" i="35"/>
  <c r="B1206" i="35"/>
  <c r="B1207" i="35"/>
  <c r="B1208" i="35"/>
  <c r="B1209" i="35"/>
  <c r="B1210" i="35"/>
  <c r="B1211" i="35"/>
  <c r="B1212" i="35"/>
  <c r="B1213" i="35"/>
  <c r="B1214" i="35"/>
  <c r="B1215" i="35"/>
  <c r="B1216" i="35"/>
  <c r="B1217" i="35"/>
  <c r="B1218" i="35"/>
  <c r="B1219" i="35"/>
  <c r="B1220" i="35"/>
  <c r="B1221" i="35"/>
  <c r="B1222" i="35"/>
  <c r="B1223" i="35"/>
  <c r="B1224" i="35"/>
  <c r="B1225" i="35"/>
  <c r="B1226" i="35"/>
  <c r="B1227" i="35"/>
  <c r="B1228" i="35"/>
  <c r="B1229" i="35"/>
  <c r="B1230" i="35"/>
  <c r="B1231" i="35"/>
  <c r="B1232" i="35"/>
  <c r="B1233" i="35"/>
  <c r="B1234" i="35"/>
  <c r="B1235" i="35"/>
  <c r="B1236" i="35"/>
  <c r="B1237" i="35"/>
  <c r="B1238" i="35"/>
  <c r="B1239" i="35"/>
  <c r="B1240" i="35"/>
  <c r="B1241" i="35"/>
  <c r="B1242" i="35"/>
  <c r="B1243" i="35"/>
  <c r="B1244" i="35"/>
  <c r="B1245" i="35"/>
  <c r="B1246" i="35"/>
  <c r="B1247" i="35"/>
  <c r="B1248" i="35"/>
  <c r="B1249" i="35"/>
  <c r="B1250" i="35"/>
  <c r="B1251" i="35"/>
  <c r="B1252" i="35"/>
  <c r="B1253" i="35"/>
  <c r="B1254" i="35"/>
  <c r="B1255" i="35"/>
  <c r="B1256" i="35"/>
  <c r="B1257" i="35"/>
  <c r="B1258" i="35"/>
  <c r="B1259" i="35"/>
  <c r="B1260" i="35"/>
  <c r="B1261" i="35"/>
  <c r="B1262" i="35"/>
  <c r="B1263" i="35"/>
  <c r="B1264" i="35"/>
  <c r="B1265" i="35"/>
  <c r="B1266" i="35"/>
  <c r="B1267" i="35"/>
  <c r="B1268" i="35"/>
  <c r="B1269" i="35"/>
  <c r="B1270" i="35"/>
  <c r="B1271" i="35"/>
  <c r="B1272" i="35"/>
  <c r="B1273" i="35"/>
  <c r="B1274" i="35"/>
  <c r="B1275" i="35"/>
  <c r="B1276" i="35"/>
  <c r="B1277" i="35"/>
  <c r="B1278" i="35"/>
  <c r="B1279" i="35"/>
  <c r="B1280" i="35"/>
  <c r="B1281" i="35"/>
  <c r="B1282" i="35"/>
  <c r="B1283" i="35"/>
  <c r="B1284" i="35"/>
  <c r="B1285" i="35"/>
  <c r="B1286" i="35"/>
  <c r="B1287" i="35"/>
  <c r="B1288" i="35"/>
  <c r="B1289" i="35"/>
  <c r="B1290" i="35"/>
  <c r="B1291" i="35"/>
  <c r="B1292" i="35"/>
  <c r="B1293" i="35"/>
  <c r="B1294" i="35"/>
  <c r="B1295" i="35"/>
  <c r="B1296" i="35"/>
  <c r="B1297" i="35"/>
  <c r="B1298" i="35"/>
  <c r="B1299" i="35"/>
  <c r="B1300" i="35"/>
  <c r="B1301" i="35"/>
  <c r="B1302" i="35"/>
  <c r="B1303" i="35"/>
  <c r="B1304" i="35"/>
  <c r="B1305" i="35"/>
  <c r="B1306" i="35"/>
  <c r="B1307" i="35"/>
  <c r="B1308" i="35"/>
  <c r="B1309" i="35"/>
  <c r="B1310" i="35"/>
  <c r="B1311" i="35"/>
  <c r="B1312" i="35"/>
  <c r="B1313" i="35"/>
  <c r="B1314" i="35"/>
  <c r="B1315" i="35"/>
  <c r="B1316" i="35"/>
  <c r="B1317" i="35"/>
  <c r="B1318" i="35"/>
  <c r="B1319" i="35"/>
  <c r="B1320" i="35"/>
  <c r="B1321" i="35"/>
  <c r="B1322" i="35"/>
  <c r="B1323" i="35"/>
  <c r="B1324" i="35"/>
  <c r="B1325" i="35"/>
  <c r="B1326" i="35"/>
  <c r="B1327" i="35"/>
  <c r="B1328" i="35"/>
  <c r="B1329" i="35"/>
  <c r="B1330" i="35"/>
  <c r="B1331" i="35"/>
  <c r="B1332" i="35"/>
  <c r="B1333" i="35"/>
  <c r="B1334" i="35"/>
  <c r="B1335" i="35"/>
  <c r="B1336" i="35"/>
  <c r="B1337" i="35"/>
  <c r="B1338" i="35"/>
  <c r="B1339" i="35"/>
  <c r="B1340" i="35"/>
  <c r="B1341" i="35"/>
  <c r="B1342" i="35"/>
  <c r="B1343" i="35"/>
  <c r="B1344" i="35"/>
  <c r="B1345" i="35"/>
  <c r="B1346" i="35"/>
  <c r="B1347" i="35"/>
  <c r="B1348" i="35"/>
  <c r="B1349" i="35"/>
  <c r="B1350" i="35"/>
  <c r="B1351" i="35"/>
  <c r="B1352" i="35"/>
  <c r="B1353" i="35"/>
  <c r="B1354" i="35"/>
  <c r="B1355" i="35"/>
  <c r="B1356" i="35"/>
  <c r="B1357" i="35"/>
  <c r="B1358" i="35"/>
  <c r="B1359" i="35"/>
  <c r="B1360" i="35"/>
  <c r="B1361" i="35"/>
  <c r="B1362" i="35"/>
  <c r="B1363" i="35"/>
  <c r="B1364" i="35"/>
  <c r="B1365" i="35"/>
  <c r="B1366" i="35"/>
  <c r="B1367" i="35"/>
  <c r="B1368" i="35"/>
  <c r="B1369" i="35"/>
  <c r="B1370" i="35"/>
  <c r="B1371" i="35"/>
  <c r="B1372" i="35"/>
  <c r="B1373" i="35"/>
  <c r="B1374" i="35"/>
  <c r="B1375" i="35"/>
  <c r="B1376" i="35"/>
  <c r="B1377" i="35"/>
  <c r="B1378" i="35"/>
  <c r="B1379" i="35"/>
  <c r="B1380" i="35"/>
  <c r="B1381" i="35"/>
  <c r="B1382" i="35"/>
  <c r="B1383" i="35"/>
  <c r="B1384" i="35"/>
  <c r="B1385" i="35"/>
  <c r="B1386" i="35"/>
  <c r="B1387" i="35"/>
  <c r="B1388" i="35"/>
  <c r="B1389" i="35"/>
  <c r="B1390" i="35"/>
  <c r="B1391" i="35"/>
  <c r="B1392" i="35"/>
  <c r="B1393" i="35"/>
  <c r="B1394" i="35"/>
  <c r="B1395" i="35"/>
  <c r="B1396" i="35"/>
  <c r="B1397" i="35"/>
  <c r="B1398" i="35"/>
  <c r="B1399" i="35"/>
  <c r="B1400" i="35"/>
  <c r="B1401" i="35"/>
  <c r="B1402" i="35"/>
  <c r="B1403" i="35"/>
  <c r="B1404" i="35"/>
  <c r="B1405" i="35"/>
  <c r="B1406" i="35"/>
  <c r="B1407" i="35"/>
  <c r="B1408" i="35"/>
  <c r="B1409" i="35"/>
  <c r="B1410" i="35"/>
  <c r="B1411" i="35"/>
  <c r="B1412" i="35"/>
  <c r="B1413" i="35"/>
  <c r="B1414" i="35"/>
  <c r="B1415" i="35"/>
  <c r="B1416" i="35"/>
  <c r="B1417" i="35"/>
  <c r="B1418" i="35"/>
  <c r="B1419" i="35"/>
  <c r="B1420" i="35"/>
  <c r="B1421" i="35"/>
  <c r="B1422" i="35"/>
  <c r="B1423" i="35"/>
  <c r="B1424" i="35"/>
  <c r="B1425" i="35"/>
  <c r="B1426" i="35"/>
  <c r="B1427" i="35"/>
  <c r="B1428" i="35"/>
  <c r="B1429" i="35"/>
  <c r="B1430" i="35"/>
  <c r="B1431" i="35"/>
  <c r="B1432" i="35"/>
  <c r="B1433" i="35"/>
  <c r="B1434" i="35"/>
  <c r="B1435" i="35"/>
  <c r="B1436" i="35"/>
  <c r="B1437" i="35"/>
  <c r="B1438" i="35"/>
  <c r="B1439" i="35"/>
  <c r="B1440" i="35"/>
  <c r="B1441" i="35"/>
  <c r="B1442" i="35"/>
  <c r="B1443" i="35"/>
  <c r="B1444" i="35"/>
  <c r="B1445" i="35"/>
  <c r="B1446" i="35"/>
  <c r="B1447" i="35"/>
  <c r="B1448" i="35"/>
  <c r="B1449" i="35"/>
  <c r="B1450" i="35"/>
  <c r="B1451" i="35"/>
  <c r="B1452" i="35"/>
  <c r="B1453" i="35"/>
  <c r="B1454" i="35"/>
  <c r="B1455" i="35"/>
  <c r="B1456" i="35"/>
  <c r="B1457" i="35"/>
  <c r="B1458" i="35"/>
  <c r="B1459" i="35"/>
  <c r="B1460" i="35"/>
  <c r="B1461" i="35"/>
  <c r="B1462" i="35"/>
  <c r="B1463" i="35"/>
  <c r="B1464" i="35"/>
  <c r="B1465" i="35"/>
  <c r="B1466" i="35"/>
  <c r="B1467" i="35"/>
  <c r="B1468" i="35"/>
  <c r="B1469" i="35"/>
  <c r="B1470" i="35"/>
  <c r="B1471" i="35"/>
  <c r="B1472" i="35"/>
  <c r="B1473" i="35"/>
  <c r="B1474" i="35"/>
  <c r="B1475" i="35"/>
  <c r="B1476" i="35"/>
  <c r="B1477" i="35"/>
  <c r="B1478" i="35"/>
  <c r="B1479" i="35"/>
  <c r="B1480" i="35"/>
  <c r="B1481" i="35"/>
  <c r="B1482" i="35"/>
  <c r="B1483" i="35"/>
  <c r="B1484" i="35"/>
  <c r="B1485" i="35"/>
  <c r="B1486" i="35"/>
  <c r="B1487" i="35"/>
  <c r="B1488" i="35"/>
  <c r="B1489" i="35"/>
  <c r="B1490" i="35"/>
  <c r="B1491" i="35"/>
  <c r="B1492" i="35"/>
  <c r="B1493" i="35"/>
  <c r="B1494" i="35"/>
  <c r="B1495" i="35"/>
  <c r="B1496" i="35"/>
  <c r="B1497" i="35"/>
  <c r="B1498" i="35"/>
  <c r="B1499" i="35"/>
  <c r="B1500" i="35"/>
  <c r="B1501" i="35"/>
  <c r="B1502" i="35"/>
  <c r="B1503" i="35"/>
  <c r="B1504" i="35"/>
  <c r="B1505" i="35"/>
  <c r="B1506" i="35"/>
  <c r="B1507" i="35"/>
  <c r="B1508" i="35"/>
  <c r="B1509" i="35"/>
  <c r="B1510" i="35"/>
  <c r="B1511" i="35"/>
  <c r="B1512" i="35"/>
  <c r="B1513" i="35"/>
  <c r="B1514" i="35"/>
  <c r="B1515" i="35"/>
  <c r="B1516" i="35"/>
  <c r="B1517" i="35"/>
  <c r="B1518" i="35"/>
  <c r="B1519" i="35"/>
  <c r="B1520" i="35"/>
  <c r="B1521" i="35"/>
  <c r="B1522" i="35"/>
  <c r="B1523" i="35"/>
  <c r="B1524" i="35"/>
  <c r="B1525" i="35"/>
  <c r="B1526" i="35"/>
  <c r="B1527" i="35"/>
  <c r="B1528" i="35"/>
  <c r="B1529" i="35"/>
  <c r="B1530" i="35"/>
  <c r="B1531" i="35"/>
  <c r="B1532" i="35"/>
  <c r="B1533" i="35"/>
  <c r="B1534" i="35"/>
  <c r="B1535" i="35"/>
  <c r="B1536" i="35"/>
  <c r="B1537" i="35"/>
  <c r="B1538" i="35"/>
  <c r="B1539" i="35"/>
  <c r="B1540" i="35"/>
  <c r="B1541" i="35"/>
  <c r="B1542" i="35"/>
  <c r="B1543" i="35"/>
  <c r="B1544" i="35"/>
  <c r="B1545" i="35"/>
  <c r="B1546" i="35"/>
  <c r="B1547" i="35"/>
  <c r="B1548" i="35"/>
  <c r="B1549" i="35"/>
  <c r="B1550" i="35"/>
  <c r="B1551" i="35"/>
  <c r="B1552" i="35"/>
  <c r="B1553" i="35"/>
  <c r="B1554" i="35"/>
  <c r="B1555" i="35"/>
  <c r="B1556" i="35"/>
  <c r="B1557" i="35"/>
  <c r="B1558" i="35"/>
  <c r="B1559" i="35"/>
  <c r="B1560" i="35"/>
  <c r="B1561" i="35"/>
  <c r="B1562" i="35"/>
  <c r="B1563" i="35"/>
  <c r="B1564" i="35"/>
  <c r="B1565" i="35"/>
  <c r="B1566" i="35"/>
  <c r="C1566" i="35" s="1"/>
  <c r="B1567" i="35"/>
  <c r="B1568" i="35"/>
  <c r="B1569" i="35"/>
  <c r="B1570" i="35"/>
  <c r="C1570" i="35" s="1"/>
  <c r="B1571" i="35"/>
  <c r="B1572" i="35"/>
  <c r="B1573" i="35"/>
  <c r="B1574" i="35"/>
  <c r="C1574" i="35" s="1"/>
  <c r="B1575" i="35"/>
  <c r="B1576" i="35"/>
  <c r="B1577" i="35"/>
  <c r="B1578" i="35"/>
  <c r="C1578" i="35" s="1"/>
  <c r="B1579" i="35"/>
  <c r="B1580" i="35"/>
  <c r="B1581" i="35"/>
  <c r="B1582" i="35"/>
  <c r="C1582" i="35" s="1"/>
  <c r="B1583" i="35"/>
  <c r="B1584" i="35"/>
  <c r="C1584" i="35" s="1"/>
  <c r="B1585" i="35"/>
  <c r="B1586" i="35"/>
  <c r="C1586" i="35" s="1"/>
  <c r="B1587" i="35"/>
  <c r="B1588" i="35"/>
  <c r="B1589" i="35"/>
  <c r="B1590" i="35"/>
  <c r="B1591" i="35"/>
  <c r="B1592" i="35"/>
  <c r="B1593" i="35"/>
  <c r="B1594" i="35"/>
  <c r="C1594" i="35" s="1"/>
  <c r="B1595" i="35"/>
  <c r="B1596" i="35"/>
  <c r="B1597" i="35"/>
  <c r="B1598" i="35"/>
  <c r="C1598" i="35" s="1"/>
  <c r="B1599" i="35"/>
  <c r="B1600" i="35"/>
  <c r="C1600" i="35" s="1"/>
  <c r="B1601" i="35"/>
  <c r="B1602" i="35"/>
  <c r="C1602" i="35" s="1"/>
  <c r="B1603" i="35"/>
  <c r="B1604" i="35"/>
  <c r="B1605" i="35"/>
  <c r="B1606" i="35"/>
  <c r="B1607" i="35"/>
  <c r="B1608" i="35"/>
  <c r="B1609" i="35"/>
  <c r="B1610" i="35"/>
  <c r="C1610" i="35" s="1"/>
  <c r="B1611" i="35"/>
  <c r="B1612" i="35"/>
  <c r="B1613" i="35"/>
  <c r="B1614" i="35"/>
  <c r="C1614" i="35" s="1"/>
  <c r="B1615" i="35"/>
  <c r="B1616" i="35"/>
  <c r="C1616" i="35" s="1"/>
  <c r="B1617" i="35"/>
  <c r="B1618" i="35"/>
  <c r="C1618" i="35" s="1"/>
  <c r="B1619" i="35"/>
  <c r="B1620" i="35"/>
  <c r="B1621" i="35"/>
  <c r="B1622" i="35"/>
  <c r="B1623" i="35"/>
  <c r="B1624" i="35"/>
  <c r="B1625" i="35"/>
  <c r="B1626" i="35"/>
  <c r="C1626" i="35" s="1"/>
  <c r="B1627" i="35"/>
  <c r="B1628" i="35"/>
  <c r="B1629" i="35"/>
  <c r="B1630" i="35"/>
  <c r="C1630" i="35" s="1"/>
  <c r="B1631" i="35"/>
  <c r="B1632" i="35"/>
  <c r="C1632" i="35" s="1"/>
  <c r="B1633" i="35"/>
  <c r="B1634" i="35"/>
  <c r="C1634" i="35" s="1"/>
  <c r="B1635" i="35"/>
  <c r="B1636" i="35"/>
  <c r="B1637" i="35"/>
  <c r="B1638" i="35"/>
  <c r="B1639" i="35"/>
  <c r="B1640" i="35"/>
  <c r="B1641" i="35"/>
  <c r="B1642" i="35"/>
  <c r="C1642" i="35" s="1"/>
  <c r="B1643" i="35"/>
  <c r="B1644" i="35"/>
  <c r="B1645" i="35"/>
  <c r="B1646" i="35"/>
  <c r="C1646" i="35" s="1"/>
  <c r="B1647" i="35"/>
  <c r="B1648" i="35"/>
  <c r="C1648" i="35" s="1"/>
  <c r="B1649" i="35"/>
  <c r="B1650" i="35"/>
  <c r="C1650" i="35" s="1"/>
  <c r="B1651" i="35"/>
  <c r="B1652" i="35"/>
  <c r="B1653" i="35"/>
  <c r="B1654" i="35"/>
  <c r="B1655" i="35"/>
  <c r="B1656" i="35"/>
  <c r="B1657" i="35"/>
  <c r="B1658" i="35"/>
  <c r="C1658" i="35" s="1"/>
  <c r="B1659" i="35"/>
  <c r="B1660" i="35"/>
  <c r="B1661" i="35"/>
  <c r="B1662" i="35"/>
  <c r="C1662" i="35" s="1"/>
  <c r="B1663" i="35"/>
  <c r="B1664" i="35"/>
  <c r="C1664" i="35" s="1"/>
  <c r="B1665" i="35"/>
  <c r="B1666" i="35"/>
  <c r="C1666" i="35" s="1"/>
  <c r="B1667" i="35"/>
  <c r="B1668" i="35"/>
  <c r="B1669" i="35"/>
  <c r="B1670" i="35"/>
  <c r="B1671" i="35"/>
  <c r="B1672" i="35"/>
  <c r="B1673" i="35"/>
  <c r="B1674" i="35"/>
  <c r="C1674" i="35" s="1"/>
  <c r="B1675" i="35"/>
  <c r="B1676" i="35"/>
  <c r="B1677" i="35"/>
  <c r="B1678" i="35"/>
  <c r="C1678" i="35" s="1"/>
  <c r="B1679" i="35"/>
  <c r="B1680" i="35"/>
  <c r="C1680" i="35" s="1"/>
  <c r="B1681" i="35"/>
  <c r="B1682" i="35"/>
  <c r="C1682" i="35" s="1"/>
  <c r="B1683" i="35"/>
  <c r="B1684" i="35"/>
  <c r="B1685" i="35"/>
  <c r="B1686" i="35"/>
  <c r="B1687" i="35"/>
  <c r="B1688" i="35"/>
  <c r="B1689" i="35"/>
  <c r="B1690" i="35"/>
  <c r="B1691" i="35"/>
  <c r="B1692" i="35"/>
  <c r="B1693" i="35"/>
  <c r="B1694" i="35"/>
  <c r="B1695" i="35"/>
  <c r="B1696" i="35"/>
  <c r="B1697" i="35"/>
  <c r="B1698" i="35"/>
  <c r="B1699" i="35"/>
  <c r="B1700" i="35"/>
  <c r="B1701" i="35"/>
  <c r="B1702" i="35"/>
  <c r="B1703" i="35"/>
  <c r="B1704" i="35"/>
  <c r="B1705" i="35"/>
  <c r="B1706" i="35"/>
  <c r="B1707" i="35"/>
  <c r="B1708" i="35"/>
  <c r="B1709" i="35"/>
  <c r="B1710" i="35"/>
  <c r="B1711" i="35"/>
  <c r="B1712" i="35"/>
  <c r="B1713" i="35"/>
  <c r="B1714" i="35"/>
  <c r="B1715" i="35"/>
  <c r="B1716" i="35"/>
  <c r="B1717" i="35"/>
  <c r="B1718" i="35"/>
  <c r="B1719" i="35"/>
  <c r="B1720" i="35"/>
  <c r="B1721" i="35"/>
  <c r="B1722" i="35"/>
  <c r="B1723" i="35"/>
  <c r="B1724" i="35"/>
  <c r="B1725" i="35"/>
  <c r="B1726" i="35"/>
  <c r="B1727" i="35"/>
  <c r="B1728" i="35"/>
  <c r="B1729" i="35"/>
  <c r="B1730" i="35"/>
  <c r="B1731" i="35"/>
  <c r="B1732" i="35"/>
  <c r="B1733" i="35"/>
  <c r="B1734" i="35"/>
  <c r="B1735" i="35"/>
  <c r="B1736" i="35"/>
  <c r="B1737" i="35"/>
  <c r="B1738" i="35"/>
  <c r="B1739" i="35"/>
  <c r="B1740" i="35"/>
  <c r="B1741" i="35"/>
  <c r="B1742" i="35"/>
  <c r="B1743" i="35"/>
  <c r="B1744" i="35"/>
  <c r="B1745" i="35"/>
  <c r="B1746" i="35"/>
  <c r="B1747" i="35"/>
  <c r="B1748" i="35"/>
  <c r="B1749" i="35"/>
  <c r="B1750" i="35"/>
  <c r="B1751" i="35"/>
  <c r="B1752" i="35"/>
  <c r="B1753" i="35"/>
  <c r="B1754" i="35"/>
  <c r="B1755" i="35"/>
  <c r="B1756" i="35"/>
  <c r="B1757" i="35"/>
  <c r="B1758" i="35"/>
  <c r="B1759" i="35"/>
  <c r="B1760" i="35"/>
  <c r="B1761" i="35"/>
  <c r="B1762" i="35"/>
  <c r="B1763" i="35"/>
  <c r="B1764" i="35"/>
  <c r="B1765" i="35"/>
  <c r="B1766" i="35"/>
  <c r="B1767" i="35"/>
  <c r="B1768" i="35"/>
  <c r="B1769" i="35"/>
  <c r="B1770" i="35"/>
  <c r="B1771" i="35"/>
  <c r="B1772" i="35"/>
  <c r="B1773" i="35"/>
  <c r="B1774" i="35"/>
  <c r="B1775" i="35"/>
  <c r="B1776" i="35"/>
  <c r="B1777" i="35"/>
  <c r="B1778" i="35"/>
  <c r="B1779" i="35"/>
  <c r="B1780" i="35"/>
  <c r="B1781" i="35"/>
  <c r="B1782" i="35"/>
  <c r="B1783" i="35"/>
  <c r="B1784" i="35"/>
  <c r="B1785" i="35"/>
  <c r="B1786" i="35"/>
  <c r="B1787" i="35"/>
  <c r="B1788" i="35"/>
  <c r="B1789" i="35"/>
  <c r="B1790" i="35"/>
  <c r="B1791" i="35"/>
  <c r="B1792" i="35"/>
  <c r="B1793" i="35"/>
  <c r="B1794" i="35"/>
  <c r="B1795" i="35"/>
  <c r="B1796" i="35"/>
  <c r="B1797" i="35"/>
  <c r="B1798" i="35"/>
  <c r="B1799" i="35"/>
  <c r="B1800" i="35"/>
  <c r="B1801" i="35"/>
  <c r="B1802" i="35"/>
  <c r="B1803" i="35"/>
  <c r="B1804" i="35"/>
  <c r="B1805" i="35"/>
  <c r="B1806" i="35"/>
  <c r="B1807" i="35"/>
  <c r="B1808" i="35"/>
  <c r="B1809" i="35"/>
  <c r="B1810" i="35"/>
  <c r="B1811" i="35"/>
  <c r="B1812" i="35"/>
  <c r="B1813" i="35"/>
  <c r="B1814" i="35"/>
  <c r="B1815" i="35"/>
  <c r="B1816" i="35"/>
  <c r="B1817" i="35"/>
  <c r="B1818" i="35"/>
  <c r="B1819" i="35"/>
  <c r="B1820" i="35"/>
  <c r="B1821" i="35"/>
  <c r="B1822" i="35"/>
  <c r="B1823" i="35"/>
  <c r="B1824" i="35"/>
  <c r="B1825" i="35"/>
  <c r="B1826" i="35"/>
  <c r="B1827" i="35"/>
  <c r="B1828" i="35"/>
  <c r="B1829" i="35"/>
  <c r="B1830" i="35"/>
  <c r="B1831" i="35"/>
  <c r="B1832" i="35"/>
  <c r="B1833" i="35"/>
  <c r="B1834" i="35"/>
  <c r="B1835" i="35"/>
  <c r="B1836" i="35"/>
  <c r="B1837" i="35"/>
  <c r="B1838" i="35"/>
  <c r="B1839" i="35"/>
  <c r="B1840" i="35"/>
  <c r="B1841" i="35"/>
  <c r="B1842" i="35"/>
  <c r="B1843" i="35"/>
  <c r="B1844" i="35"/>
  <c r="B1845" i="35"/>
  <c r="B1846" i="35"/>
  <c r="B1847" i="35"/>
  <c r="B1848" i="35"/>
  <c r="B1849" i="35"/>
  <c r="B1850" i="35"/>
  <c r="B1851" i="35"/>
  <c r="B1852" i="35"/>
  <c r="B1853" i="35"/>
  <c r="B1854" i="35"/>
  <c r="B1855" i="35"/>
  <c r="B1856" i="35"/>
  <c r="B1857" i="35"/>
  <c r="B1858" i="35"/>
  <c r="B1859" i="35"/>
  <c r="B1860" i="35"/>
  <c r="B1861" i="35"/>
  <c r="B1862" i="35"/>
  <c r="B1863" i="35"/>
  <c r="B1864" i="35"/>
  <c r="B1865" i="35"/>
  <c r="B1866" i="35"/>
  <c r="B1867" i="35"/>
  <c r="B1868" i="35"/>
  <c r="B1869" i="35"/>
  <c r="B1870" i="35"/>
  <c r="B1871" i="35"/>
  <c r="B1872" i="35"/>
  <c r="B1873" i="35"/>
  <c r="B1874" i="35"/>
  <c r="B1875" i="35"/>
  <c r="B1876" i="35"/>
  <c r="B1877" i="35"/>
  <c r="B1878" i="35"/>
  <c r="B1879" i="35"/>
  <c r="B1880" i="35"/>
  <c r="B1881" i="35"/>
  <c r="B1882" i="35"/>
  <c r="B1883" i="35"/>
  <c r="B1884" i="35"/>
  <c r="B1885" i="35"/>
  <c r="B1886" i="35"/>
  <c r="B1887" i="35"/>
  <c r="B1888" i="35"/>
  <c r="B1889" i="35"/>
  <c r="B1890" i="35"/>
  <c r="B1891" i="35"/>
  <c r="B1892" i="35"/>
  <c r="B1893" i="35"/>
  <c r="B1894" i="35"/>
  <c r="B1895" i="35"/>
  <c r="B1896" i="35"/>
  <c r="B1897" i="35"/>
  <c r="B1898" i="35"/>
  <c r="B1899" i="35"/>
  <c r="B1900" i="35"/>
  <c r="B1901" i="35"/>
  <c r="B1902" i="35"/>
  <c r="B1903" i="35"/>
  <c r="B1904" i="35"/>
  <c r="B1905" i="35"/>
  <c r="B1906" i="35"/>
  <c r="B1907" i="35"/>
  <c r="B1908" i="35"/>
  <c r="B1909" i="35"/>
  <c r="B1910" i="35"/>
  <c r="B1911" i="35"/>
  <c r="B1912" i="35"/>
  <c r="B1913" i="35"/>
  <c r="B1914" i="35"/>
  <c r="B1915" i="35"/>
  <c r="B1916" i="35"/>
  <c r="B1917" i="35"/>
  <c r="B1918" i="35"/>
  <c r="B1919" i="35"/>
  <c r="B1920" i="35"/>
  <c r="B1921" i="35"/>
  <c r="B1922" i="35"/>
  <c r="B1923" i="35"/>
  <c r="B1924" i="35"/>
  <c r="B1925" i="35"/>
  <c r="B1926" i="35"/>
  <c r="B1927" i="35"/>
  <c r="B1928" i="35"/>
  <c r="B1929" i="35"/>
  <c r="B1930" i="35"/>
  <c r="B1931" i="35"/>
  <c r="B1932" i="35"/>
  <c r="B1933" i="35"/>
  <c r="B1934" i="35"/>
  <c r="B1935" i="35"/>
  <c r="B1936" i="35"/>
  <c r="B1937" i="35"/>
  <c r="B1938" i="35"/>
  <c r="B1939" i="35"/>
  <c r="B1940" i="35"/>
  <c r="B1941" i="35"/>
  <c r="B1942" i="35"/>
  <c r="B1943" i="35"/>
  <c r="B1944" i="35"/>
  <c r="B1945" i="35"/>
  <c r="B1946" i="35"/>
  <c r="B1947" i="35"/>
  <c r="B1948" i="35"/>
  <c r="B1949" i="35"/>
  <c r="B1950" i="35"/>
  <c r="B1951" i="35"/>
  <c r="B1952" i="35"/>
  <c r="B1953" i="35"/>
  <c r="B1954" i="35"/>
  <c r="B1955" i="35"/>
  <c r="B1956" i="35"/>
  <c r="B1957" i="35"/>
  <c r="B1958" i="35"/>
  <c r="B1959" i="35"/>
  <c r="B1960" i="35"/>
  <c r="B1961" i="35"/>
  <c r="B1962" i="35"/>
  <c r="B1963" i="35"/>
  <c r="B1964" i="35"/>
  <c r="B1965" i="35"/>
  <c r="B1966" i="35"/>
  <c r="B1967" i="35"/>
  <c r="B1968" i="35"/>
  <c r="B1969" i="35"/>
  <c r="B1970" i="35"/>
  <c r="B1971" i="35"/>
  <c r="B1972" i="35"/>
  <c r="B1973" i="35"/>
  <c r="B1974" i="35"/>
  <c r="B1975" i="35"/>
  <c r="B1976" i="35"/>
  <c r="B1977" i="35"/>
  <c r="B1978" i="35"/>
  <c r="B1979" i="35"/>
  <c r="B1980" i="35"/>
  <c r="B1981" i="35"/>
  <c r="B1982" i="35"/>
  <c r="B1983" i="35"/>
  <c r="B1984" i="35"/>
  <c r="B1985" i="35"/>
  <c r="B1986" i="35"/>
  <c r="B1987" i="35"/>
  <c r="B1988" i="35"/>
  <c r="B1989" i="35"/>
  <c r="B1990" i="35"/>
  <c r="B1991" i="35"/>
  <c r="B1992" i="35"/>
  <c r="B1993" i="35"/>
  <c r="B1994" i="35"/>
  <c r="B1995" i="35"/>
  <c r="B1996" i="35"/>
  <c r="B1997" i="35"/>
  <c r="B1998" i="35"/>
  <c r="B1999" i="35"/>
  <c r="B2000" i="35"/>
  <c r="B2001" i="35"/>
  <c r="B2002" i="35"/>
  <c r="B2003" i="35"/>
  <c r="B2004" i="35"/>
  <c r="B200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64" i="35"/>
  <c r="A65" i="35"/>
  <c r="A66" i="35"/>
  <c r="A67" i="35"/>
  <c r="A68" i="35"/>
  <c r="A69" i="35"/>
  <c r="A70" i="35"/>
  <c r="A71" i="35"/>
  <c r="A72" i="35"/>
  <c r="A73" i="35"/>
  <c r="A74" i="35"/>
  <c r="A75" i="35"/>
  <c r="A76" i="35"/>
  <c r="A77" i="35"/>
  <c r="A78" i="35"/>
  <c r="A79" i="35"/>
  <c r="A80" i="35"/>
  <c r="A81" i="35"/>
  <c r="A82" i="35"/>
  <c r="A83" i="35"/>
  <c r="A84" i="35"/>
  <c r="A85" i="35"/>
  <c r="A86" i="35"/>
  <c r="A87" i="35"/>
  <c r="A88" i="35"/>
  <c r="A89" i="35"/>
  <c r="A90" i="35"/>
  <c r="A91" i="35"/>
  <c r="A92" i="35"/>
  <c r="A93" i="35"/>
  <c r="A94" i="35"/>
  <c r="A95" i="35"/>
  <c r="A96" i="35"/>
  <c r="A97" i="35"/>
  <c r="A98" i="35"/>
  <c r="A99" i="35"/>
  <c r="A100" i="35"/>
  <c r="A101" i="35"/>
  <c r="A102" i="35"/>
  <c r="A103" i="35"/>
  <c r="A104" i="35"/>
  <c r="A105" i="35"/>
  <c r="A106" i="35"/>
  <c r="A107" i="35"/>
  <c r="A108" i="35"/>
  <c r="A109" i="35"/>
  <c r="A110" i="35"/>
  <c r="A111" i="35"/>
  <c r="A112" i="35"/>
  <c r="A113" i="35"/>
  <c r="A114" i="35"/>
  <c r="A115" i="35"/>
  <c r="A116" i="35"/>
  <c r="A117" i="35"/>
  <c r="A118" i="35"/>
  <c r="A119" i="35"/>
  <c r="A120" i="35"/>
  <c r="A121" i="35"/>
  <c r="A122" i="35"/>
  <c r="A123" i="35"/>
  <c r="A124" i="35"/>
  <c r="A125" i="35"/>
  <c r="A126" i="35"/>
  <c r="A127" i="35"/>
  <c r="A128" i="35"/>
  <c r="A129" i="35"/>
  <c r="A130" i="35"/>
  <c r="A131" i="35"/>
  <c r="A132" i="35"/>
  <c r="A133" i="35"/>
  <c r="A134" i="35"/>
  <c r="A135" i="35"/>
  <c r="A136" i="35"/>
  <c r="A137" i="35"/>
  <c r="A138" i="35"/>
  <c r="A139" i="35"/>
  <c r="A140" i="35"/>
  <c r="A141" i="35"/>
  <c r="A142" i="35"/>
  <c r="A143" i="35"/>
  <c r="A144" i="35"/>
  <c r="A145" i="35"/>
  <c r="A146" i="35"/>
  <c r="A147" i="35"/>
  <c r="A148" i="35"/>
  <c r="A149" i="35"/>
  <c r="A150" i="35"/>
  <c r="A151" i="35"/>
  <c r="A152" i="35"/>
  <c r="A153" i="35"/>
  <c r="A154" i="35"/>
  <c r="A155" i="35"/>
  <c r="A156" i="35"/>
  <c r="A157" i="35"/>
  <c r="A158" i="35"/>
  <c r="A159" i="35"/>
  <c r="A160" i="35"/>
  <c r="A161" i="35"/>
  <c r="A162" i="35"/>
  <c r="A163" i="35"/>
  <c r="A164" i="35"/>
  <c r="A165" i="35"/>
  <c r="A166" i="35"/>
  <c r="A167" i="35"/>
  <c r="A168" i="35"/>
  <c r="A169" i="35"/>
  <c r="A170" i="35"/>
  <c r="A171" i="35"/>
  <c r="A172" i="35"/>
  <c r="A173" i="35"/>
  <c r="A174" i="35"/>
  <c r="A175" i="35"/>
  <c r="A176" i="35"/>
  <c r="A177" i="35"/>
  <c r="A178" i="35"/>
  <c r="A179" i="35"/>
  <c r="A180" i="35"/>
  <c r="A181" i="35"/>
  <c r="A182" i="35"/>
  <c r="A183" i="35"/>
  <c r="A184" i="35"/>
  <c r="A185" i="35"/>
  <c r="A186" i="35"/>
  <c r="A187" i="35"/>
  <c r="A188" i="35"/>
  <c r="A189" i="35"/>
  <c r="A190" i="35"/>
  <c r="A191" i="35"/>
  <c r="A192" i="35"/>
  <c r="A193" i="35"/>
  <c r="A194" i="35"/>
  <c r="A195" i="35"/>
  <c r="A196" i="35"/>
  <c r="A197" i="35"/>
  <c r="A198" i="35"/>
  <c r="A199" i="35"/>
  <c r="A200" i="35"/>
  <c r="A201" i="35"/>
  <c r="A202" i="35"/>
  <c r="A203" i="35"/>
  <c r="A204" i="35"/>
  <c r="A205" i="35"/>
  <c r="A206" i="35"/>
  <c r="A207" i="35"/>
  <c r="A208" i="35"/>
  <c r="A209" i="35"/>
  <c r="A210" i="35"/>
  <c r="A211" i="35"/>
  <c r="A212" i="35"/>
  <c r="A213" i="35"/>
  <c r="A214" i="35"/>
  <c r="A215" i="35"/>
  <c r="A216" i="35"/>
  <c r="A217" i="35"/>
  <c r="A218" i="35"/>
  <c r="A219" i="35"/>
  <c r="A220" i="35"/>
  <c r="A221" i="35"/>
  <c r="A222" i="35"/>
  <c r="A223" i="35"/>
  <c r="A224" i="35"/>
  <c r="A225" i="35"/>
  <c r="A226" i="35"/>
  <c r="A227" i="35"/>
  <c r="A228" i="35"/>
  <c r="A229" i="35"/>
  <c r="A230" i="35"/>
  <c r="A231" i="35"/>
  <c r="A232" i="35"/>
  <c r="A233" i="35"/>
  <c r="A234" i="35"/>
  <c r="A235" i="35"/>
  <c r="A236" i="35"/>
  <c r="A237" i="35"/>
  <c r="A238" i="35"/>
  <c r="A239" i="35"/>
  <c r="A240" i="35"/>
  <c r="A241" i="35"/>
  <c r="A242" i="35"/>
  <c r="A243" i="35"/>
  <c r="A244" i="35"/>
  <c r="A245" i="35"/>
  <c r="A246" i="35"/>
  <c r="A247" i="35"/>
  <c r="A248" i="35"/>
  <c r="A249" i="35"/>
  <c r="A250" i="35"/>
  <c r="A251" i="35"/>
  <c r="A252" i="35"/>
  <c r="A253" i="35"/>
  <c r="A254" i="35"/>
  <c r="A255" i="35"/>
  <c r="A256" i="35"/>
  <c r="A257" i="35"/>
  <c r="A258" i="35"/>
  <c r="A259" i="35"/>
  <c r="A260" i="35"/>
  <c r="A261" i="35"/>
  <c r="A262" i="35"/>
  <c r="A263" i="35"/>
  <c r="A264" i="35"/>
  <c r="A265" i="35"/>
  <c r="A266" i="35"/>
  <c r="A267" i="35"/>
  <c r="A268" i="35"/>
  <c r="A269" i="35"/>
  <c r="A270" i="35"/>
  <c r="A271" i="35"/>
  <c r="A272" i="35"/>
  <c r="A273" i="35"/>
  <c r="A274" i="35"/>
  <c r="A275" i="35"/>
  <c r="A276" i="35"/>
  <c r="A277" i="35"/>
  <c r="A278" i="35"/>
  <c r="A279" i="35"/>
  <c r="A280" i="35"/>
  <c r="A281" i="35"/>
  <c r="A282" i="35"/>
  <c r="A283" i="35"/>
  <c r="A284" i="35"/>
  <c r="A285" i="35"/>
  <c r="A286" i="35"/>
  <c r="A287" i="35"/>
  <c r="A288" i="35"/>
  <c r="A289" i="35"/>
  <c r="A290" i="35"/>
  <c r="A291" i="35"/>
  <c r="A292" i="35"/>
  <c r="A293" i="35"/>
  <c r="A294" i="35"/>
  <c r="A295" i="35"/>
  <c r="A296" i="35"/>
  <c r="A297" i="35"/>
  <c r="A298" i="35"/>
  <c r="A299" i="35"/>
  <c r="A300" i="35"/>
  <c r="A301" i="35"/>
  <c r="A302" i="35"/>
  <c r="A303" i="35"/>
  <c r="A304" i="35"/>
  <c r="A305" i="35"/>
  <c r="A306" i="35"/>
  <c r="A307" i="35"/>
  <c r="A308" i="35"/>
  <c r="A309" i="35"/>
  <c r="A310" i="35"/>
  <c r="A311" i="35"/>
  <c r="A312" i="35"/>
  <c r="A313" i="35"/>
  <c r="A314" i="35"/>
  <c r="A315" i="35"/>
  <c r="A316" i="35"/>
  <c r="A317" i="35"/>
  <c r="A318" i="35"/>
  <c r="A319" i="35"/>
  <c r="A320" i="35"/>
  <c r="A321" i="35"/>
  <c r="A322" i="35"/>
  <c r="A323" i="35"/>
  <c r="A324" i="35"/>
  <c r="A325" i="35"/>
  <c r="A326" i="35"/>
  <c r="A327" i="35"/>
  <c r="A328" i="35"/>
  <c r="A329" i="35"/>
  <c r="A330" i="35"/>
  <c r="A331" i="35"/>
  <c r="A332" i="35"/>
  <c r="A333" i="35"/>
  <c r="A334" i="35"/>
  <c r="A335" i="35"/>
  <c r="A336" i="35"/>
  <c r="A337" i="35"/>
  <c r="A338" i="35"/>
  <c r="A339" i="35"/>
  <c r="A340" i="35"/>
  <c r="A341" i="35"/>
  <c r="A342" i="35"/>
  <c r="A343" i="35"/>
  <c r="A344" i="35"/>
  <c r="A345" i="35"/>
  <c r="A346" i="35"/>
  <c r="A347" i="35"/>
  <c r="A348" i="35"/>
  <c r="A349" i="35"/>
  <c r="A350" i="35"/>
  <c r="A351" i="35"/>
  <c r="A352" i="35"/>
  <c r="A353" i="35"/>
  <c r="A354" i="35"/>
  <c r="A355" i="35"/>
  <c r="A356" i="35"/>
  <c r="A357" i="35"/>
  <c r="A358" i="35"/>
  <c r="A359" i="35"/>
  <c r="A360" i="35"/>
  <c r="A361" i="35"/>
  <c r="A362" i="35"/>
  <c r="A363" i="35"/>
  <c r="A364" i="35"/>
  <c r="A365" i="35"/>
  <c r="A366" i="35"/>
  <c r="A367" i="35"/>
  <c r="A368" i="35"/>
  <c r="A369" i="35"/>
  <c r="A370" i="35"/>
  <c r="A371" i="35"/>
  <c r="A372" i="35"/>
  <c r="A373" i="35"/>
  <c r="A374" i="35"/>
  <c r="A375" i="35"/>
  <c r="A376" i="35"/>
  <c r="A377" i="35"/>
  <c r="A378" i="35"/>
  <c r="A379" i="35"/>
  <c r="A380" i="35"/>
  <c r="A381" i="35"/>
  <c r="A382" i="35"/>
  <c r="A383" i="35"/>
  <c r="A384" i="35"/>
  <c r="A385" i="35"/>
  <c r="A386" i="35"/>
  <c r="A387" i="35"/>
  <c r="A388" i="35"/>
  <c r="A389" i="35"/>
  <c r="A390" i="35"/>
  <c r="A391" i="35"/>
  <c r="A392" i="35"/>
  <c r="A393" i="35"/>
  <c r="A394" i="35"/>
  <c r="A395" i="35"/>
  <c r="A396" i="35"/>
  <c r="A397" i="35"/>
  <c r="A398" i="35"/>
  <c r="A399" i="35"/>
  <c r="A400" i="35"/>
  <c r="A401" i="35"/>
  <c r="A402" i="35"/>
  <c r="A403" i="35"/>
  <c r="A404" i="35"/>
  <c r="A405" i="35"/>
  <c r="A406" i="35"/>
  <c r="A407" i="35"/>
  <c r="A408" i="35"/>
  <c r="A409" i="35"/>
  <c r="A410" i="35"/>
  <c r="A411" i="35"/>
  <c r="A412" i="35"/>
  <c r="A413" i="35"/>
  <c r="A414" i="35"/>
  <c r="A415" i="35"/>
  <c r="A416" i="35"/>
  <c r="A417" i="35"/>
  <c r="A418" i="35"/>
  <c r="A419" i="35"/>
  <c r="A420" i="35"/>
  <c r="A421" i="35"/>
  <c r="A422" i="35"/>
  <c r="A423" i="35"/>
  <c r="A424" i="35"/>
  <c r="A425" i="35"/>
  <c r="A426" i="35"/>
  <c r="A427" i="35"/>
  <c r="A428" i="35"/>
  <c r="A429" i="35"/>
  <c r="A430" i="35"/>
  <c r="A431" i="35"/>
  <c r="A432" i="35"/>
  <c r="A433" i="35"/>
  <c r="A434" i="35"/>
  <c r="A435" i="35"/>
  <c r="A436" i="35"/>
  <c r="A437" i="35"/>
  <c r="A438" i="35"/>
  <c r="A439" i="35"/>
  <c r="A440" i="35"/>
  <c r="A441" i="35"/>
  <c r="A442" i="35"/>
  <c r="A443" i="35"/>
  <c r="A444" i="35"/>
  <c r="A445" i="35"/>
  <c r="A446" i="35"/>
  <c r="A447" i="35"/>
  <c r="A448" i="35"/>
  <c r="A449" i="35"/>
  <c r="A450" i="35"/>
  <c r="A451" i="35"/>
  <c r="A452" i="35"/>
  <c r="A453" i="35"/>
  <c r="A454" i="35"/>
  <c r="A455" i="35"/>
  <c r="A456" i="35"/>
  <c r="A457" i="35"/>
  <c r="A458" i="35"/>
  <c r="A459" i="35"/>
  <c r="A460" i="35"/>
  <c r="A461" i="35"/>
  <c r="A462" i="35"/>
  <c r="A463" i="35"/>
  <c r="A464" i="35"/>
  <c r="A465" i="35"/>
  <c r="A466" i="35"/>
  <c r="A467" i="35"/>
  <c r="A468" i="35"/>
  <c r="A469" i="35"/>
  <c r="A470" i="35"/>
  <c r="A471" i="35"/>
  <c r="A472" i="35"/>
  <c r="A473" i="35"/>
  <c r="A474" i="35"/>
  <c r="A475" i="35"/>
  <c r="A476" i="35"/>
  <c r="A477" i="35"/>
  <c r="A478" i="35"/>
  <c r="A479" i="35"/>
  <c r="A480" i="35"/>
  <c r="A481" i="35"/>
  <c r="A482" i="35"/>
  <c r="A483" i="35"/>
  <c r="A484" i="35"/>
  <c r="A485" i="35"/>
  <c r="A486" i="35"/>
  <c r="A487" i="35"/>
  <c r="A488" i="35"/>
  <c r="A489" i="35"/>
  <c r="A490" i="35"/>
  <c r="A491" i="35"/>
  <c r="A492" i="35"/>
  <c r="A493" i="35"/>
  <c r="A494" i="35"/>
  <c r="A495" i="35"/>
  <c r="A496" i="35"/>
  <c r="A497" i="35"/>
  <c r="A498" i="35"/>
  <c r="A499" i="35"/>
  <c r="A500" i="35"/>
  <c r="A501" i="35"/>
  <c r="A502" i="35"/>
  <c r="A503" i="35"/>
  <c r="A504" i="35"/>
  <c r="A505" i="35"/>
  <c r="A506" i="35"/>
  <c r="A507" i="35"/>
  <c r="A508" i="35"/>
  <c r="A509" i="35"/>
  <c r="A510" i="35"/>
  <c r="A511" i="35"/>
  <c r="A512" i="35"/>
  <c r="A513" i="35"/>
  <c r="A514" i="35"/>
  <c r="A515" i="35"/>
  <c r="A516" i="35"/>
  <c r="A517" i="35"/>
  <c r="A518" i="35"/>
  <c r="A519" i="35"/>
  <c r="A520" i="35"/>
  <c r="A521" i="35"/>
  <c r="A522" i="35"/>
  <c r="A523" i="35"/>
  <c r="A524" i="35"/>
  <c r="A525" i="35"/>
  <c r="A526" i="35"/>
  <c r="A527" i="35"/>
  <c r="A528" i="35"/>
  <c r="A529" i="35"/>
  <c r="A530" i="35"/>
  <c r="A531" i="35"/>
  <c r="A532" i="35"/>
  <c r="A533" i="35"/>
  <c r="A534" i="35"/>
  <c r="A535" i="35"/>
  <c r="A536" i="35"/>
  <c r="A537" i="35"/>
  <c r="A538" i="35"/>
  <c r="A539" i="35"/>
  <c r="A540" i="35"/>
  <c r="A541" i="35"/>
  <c r="A542" i="35"/>
  <c r="A543" i="35"/>
  <c r="A544" i="35"/>
  <c r="A545" i="35"/>
  <c r="A546" i="35"/>
  <c r="A547" i="35"/>
  <c r="A548" i="35"/>
  <c r="A549" i="35"/>
  <c r="A550" i="35"/>
  <c r="A551" i="35"/>
  <c r="A552" i="35"/>
  <c r="A553" i="35"/>
  <c r="A554" i="35"/>
  <c r="A555" i="35"/>
  <c r="A556" i="35"/>
  <c r="A557" i="35"/>
  <c r="A558" i="35"/>
  <c r="A559" i="35"/>
  <c r="A560" i="35"/>
  <c r="A561" i="35"/>
  <c r="A562" i="35"/>
  <c r="A563" i="35"/>
  <c r="A564" i="35"/>
  <c r="A565" i="35"/>
  <c r="A566" i="35"/>
  <c r="A567" i="35"/>
  <c r="A568" i="35"/>
  <c r="A569" i="35"/>
  <c r="A570" i="35"/>
  <c r="A571" i="35"/>
  <c r="A572" i="35"/>
  <c r="A573" i="35"/>
  <c r="A574" i="35"/>
  <c r="A575" i="35"/>
  <c r="A576" i="35"/>
  <c r="A577" i="35"/>
  <c r="A578" i="35"/>
  <c r="A579" i="35"/>
  <c r="A580" i="35"/>
  <c r="A581" i="35"/>
  <c r="A582" i="35"/>
  <c r="A583" i="35"/>
  <c r="A584" i="35"/>
  <c r="A585" i="35"/>
  <c r="A586" i="35"/>
  <c r="A587" i="35"/>
  <c r="A588" i="35"/>
  <c r="A589" i="35"/>
  <c r="A590" i="35"/>
  <c r="A591" i="35"/>
  <c r="A592" i="35"/>
  <c r="A593" i="35"/>
  <c r="A594" i="35"/>
  <c r="A595" i="35"/>
  <c r="A596" i="35"/>
  <c r="A597" i="35"/>
  <c r="A598" i="35"/>
  <c r="A599" i="35"/>
  <c r="A600" i="35"/>
  <c r="A601" i="35"/>
  <c r="A602" i="35"/>
  <c r="A603" i="35"/>
  <c r="A604" i="35"/>
  <c r="A605" i="35"/>
  <c r="A606" i="35"/>
  <c r="A607" i="35"/>
  <c r="A608" i="35"/>
  <c r="A609" i="35"/>
  <c r="A610" i="35"/>
  <c r="A611" i="35"/>
  <c r="A612" i="35"/>
  <c r="A613" i="35"/>
  <c r="A614" i="35"/>
  <c r="A615" i="35"/>
  <c r="A616" i="35"/>
  <c r="A617" i="35"/>
  <c r="A618" i="35"/>
  <c r="A619" i="35"/>
  <c r="A620" i="35"/>
  <c r="A621" i="35"/>
  <c r="A622" i="35"/>
  <c r="A623" i="35"/>
  <c r="A624" i="35"/>
  <c r="A625" i="35"/>
  <c r="A626" i="35"/>
  <c r="A627" i="35"/>
  <c r="A628" i="35"/>
  <c r="A629" i="35"/>
  <c r="A630" i="35"/>
  <c r="A631" i="35"/>
  <c r="A632" i="35"/>
  <c r="A633" i="35"/>
  <c r="A634" i="35"/>
  <c r="A635" i="35"/>
  <c r="A636" i="35"/>
  <c r="A637" i="35"/>
  <c r="A638" i="35"/>
  <c r="A639" i="35"/>
  <c r="A640" i="35"/>
  <c r="A641" i="35"/>
  <c r="A642" i="35"/>
  <c r="A643" i="35"/>
  <c r="A644" i="35"/>
  <c r="A645" i="35"/>
  <c r="A646" i="35"/>
  <c r="A647" i="35"/>
  <c r="A648" i="35"/>
  <c r="A649" i="35"/>
  <c r="A650" i="35"/>
  <c r="A651" i="35"/>
  <c r="A652" i="35"/>
  <c r="A653" i="35"/>
  <c r="A654" i="35"/>
  <c r="A655" i="35"/>
  <c r="A656" i="35"/>
  <c r="A657" i="35"/>
  <c r="A658" i="35"/>
  <c r="A659" i="35"/>
  <c r="A660" i="35"/>
  <c r="A661" i="35"/>
  <c r="A662" i="35"/>
  <c r="A663" i="35"/>
  <c r="A664" i="35"/>
  <c r="A665" i="35"/>
  <c r="A666" i="35"/>
  <c r="A667" i="35"/>
  <c r="A668" i="35"/>
  <c r="A669" i="35"/>
  <c r="A670" i="35"/>
  <c r="A671" i="35"/>
  <c r="A672" i="35"/>
  <c r="A673" i="35"/>
  <c r="A674" i="35"/>
  <c r="A675" i="35"/>
  <c r="A676" i="35"/>
  <c r="A677" i="35"/>
  <c r="A678" i="35"/>
  <c r="A679" i="35"/>
  <c r="A680" i="35"/>
  <c r="A681" i="35"/>
  <c r="A682" i="35"/>
  <c r="A683" i="35"/>
  <c r="A684" i="35"/>
  <c r="A685" i="35"/>
  <c r="A686" i="35"/>
  <c r="A687" i="35"/>
  <c r="A688" i="35"/>
  <c r="A689" i="35"/>
  <c r="A690" i="35"/>
  <c r="A691" i="35"/>
  <c r="A692" i="35"/>
  <c r="A693" i="35"/>
  <c r="A694" i="35"/>
  <c r="A695" i="35"/>
  <c r="A696" i="35"/>
  <c r="A697" i="35"/>
  <c r="A698" i="35"/>
  <c r="A699" i="35"/>
  <c r="A700" i="35"/>
  <c r="A701" i="35"/>
  <c r="A702" i="35"/>
  <c r="A703" i="35"/>
  <c r="A704" i="35"/>
  <c r="A705" i="35"/>
  <c r="A706" i="35"/>
  <c r="A707" i="35"/>
  <c r="A708" i="35"/>
  <c r="A709" i="35"/>
  <c r="A710" i="35"/>
  <c r="A711" i="35"/>
  <c r="A712" i="35"/>
  <c r="A713" i="35"/>
  <c r="A714" i="35"/>
  <c r="A715" i="35"/>
  <c r="A716" i="35"/>
  <c r="A717" i="35"/>
  <c r="A718" i="35"/>
  <c r="A719" i="35"/>
  <c r="A720" i="35"/>
  <c r="A721" i="35"/>
  <c r="A722" i="35"/>
  <c r="A723" i="35"/>
  <c r="A724" i="35"/>
  <c r="A725" i="35"/>
  <c r="A726" i="35"/>
  <c r="A727" i="35"/>
  <c r="A728" i="35"/>
  <c r="A729" i="35"/>
  <c r="A730" i="35"/>
  <c r="A731" i="35"/>
  <c r="A732" i="35"/>
  <c r="A733" i="35"/>
  <c r="A734" i="35"/>
  <c r="A735" i="35"/>
  <c r="A736" i="35"/>
  <c r="A737" i="35"/>
  <c r="A738" i="35"/>
  <c r="A739" i="35"/>
  <c r="A740" i="35"/>
  <c r="A741" i="35"/>
  <c r="A742" i="35"/>
  <c r="A743" i="35"/>
  <c r="A744" i="35"/>
  <c r="A745" i="35"/>
  <c r="A746" i="35"/>
  <c r="A747" i="35"/>
  <c r="A748" i="35"/>
  <c r="A749" i="35"/>
  <c r="A750" i="35"/>
  <c r="A751" i="35"/>
  <c r="A752" i="35"/>
  <c r="A753" i="35"/>
  <c r="A754" i="35"/>
  <c r="A755" i="35"/>
  <c r="A756" i="35"/>
  <c r="A757" i="35"/>
  <c r="A758" i="35"/>
  <c r="A759" i="35"/>
  <c r="A760" i="35"/>
  <c r="A761" i="35"/>
  <c r="A762" i="35"/>
  <c r="A763" i="35"/>
  <c r="A764" i="35"/>
  <c r="A765" i="35"/>
  <c r="A766" i="35"/>
  <c r="A767" i="35"/>
  <c r="A768" i="35"/>
  <c r="A769" i="35"/>
  <c r="A770" i="35"/>
  <c r="A771" i="35"/>
  <c r="A772" i="35"/>
  <c r="A773" i="35"/>
  <c r="A774" i="35"/>
  <c r="A775" i="35"/>
  <c r="A776" i="35"/>
  <c r="A777" i="35"/>
  <c r="A778" i="35"/>
  <c r="A779" i="35"/>
  <c r="A780" i="35"/>
  <c r="A781" i="35"/>
  <c r="A782" i="35"/>
  <c r="A783" i="35"/>
  <c r="A784" i="35"/>
  <c r="A785" i="35"/>
  <c r="A786" i="35"/>
  <c r="A787" i="35"/>
  <c r="A788" i="35"/>
  <c r="A789" i="35"/>
  <c r="A790" i="35"/>
  <c r="A791" i="35"/>
  <c r="A792" i="35"/>
  <c r="A793" i="35"/>
  <c r="A794" i="35"/>
  <c r="A795" i="35"/>
  <c r="A796" i="35"/>
  <c r="A797" i="35"/>
  <c r="A798" i="35"/>
  <c r="A799" i="35"/>
  <c r="A800" i="35"/>
  <c r="A801" i="35"/>
  <c r="A802" i="35"/>
  <c r="A803" i="35"/>
  <c r="A804" i="35"/>
  <c r="A805" i="35"/>
  <c r="A806" i="35"/>
  <c r="A807" i="35"/>
  <c r="A808" i="35"/>
  <c r="A809" i="35"/>
  <c r="A810" i="35"/>
  <c r="A811" i="35"/>
  <c r="A812" i="35"/>
  <c r="A813" i="35"/>
  <c r="A814" i="35"/>
  <c r="A815" i="35"/>
  <c r="A816" i="35"/>
  <c r="A817" i="35"/>
  <c r="A818" i="35"/>
  <c r="A819" i="35"/>
  <c r="A820" i="35"/>
  <c r="A821" i="35"/>
  <c r="A822" i="35"/>
  <c r="A823" i="35"/>
  <c r="A824" i="35"/>
  <c r="A825" i="35"/>
  <c r="A826" i="35"/>
  <c r="A827" i="35"/>
  <c r="A828" i="35"/>
  <c r="A829" i="35"/>
  <c r="A830" i="35"/>
  <c r="A831" i="35"/>
  <c r="A832" i="35"/>
  <c r="A833" i="35"/>
  <c r="A834" i="35"/>
  <c r="A835" i="35"/>
  <c r="A836" i="35"/>
  <c r="A837" i="35"/>
  <c r="A838" i="35"/>
  <c r="A839" i="35"/>
  <c r="A840" i="35"/>
  <c r="A841" i="35"/>
  <c r="A842" i="35"/>
  <c r="A843" i="35"/>
  <c r="A844" i="35"/>
  <c r="A845" i="35"/>
  <c r="A846" i="35"/>
  <c r="A847" i="35"/>
  <c r="A848" i="35"/>
  <c r="A849" i="35"/>
  <c r="A850" i="35"/>
  <c r="A851" i="35"/>
  <c r="A852" i="35"/>
  <c r="A853" i="35"/>
  <c r="A854" i="35"/>
  <c r="A855" i="35"/>
  <c r="A856" i="35"/>
  <c r="A857" i="35"/>
  <c r="A858" i="35"/>
  <c r="A859" i="35"/>
  <c r="A860" i="35"/>
  <c r="A861" i="35"/>
  <c r="A862" i="35"/>
  <c r="A863" i="35"/>
  <c r="A864" i="35"/>
  <c r="A865" i="35"/>
  <c r="A866" i="35"/>
  <c r="A867" i="35"/>
  <c r="A868" i="35"/>
  <c r="A869" i="35"/>
  <c r="A870" i="35"/>
  <c r="A871" i="35"/>
  <c r="A872" i="35"/>
  <c r="A873" i="35"/>
  <c r="A874" i="35"/>
  <c r="A875" i="35"/>
  <c r="A876" i="35"/>
  <c r="A877" i="35"/>
  <c r="A878" i="35"/>
  <c r="A879" i="35"/>
  <c r="A880" i="35"/>
  <c r="A881" i="35"/>
  <c r="A882" i="35"/>
  <c r="A883" i="35"/>
  <c r="A884" i="35"/>
  <c r="A885" i="35"/>
  <c r="A886" i="35"/>
  <c r="A887" i="35"/>
  <c r="A888" i="35"/>
  <c r="A889" i="35"/>
  <c r="A890" i="35"/>
  <c r="A891" i="35"/>
  <c r="A892" i="35"/>
  <c r="A893" i="35"/>
  <c r="A894" i="35"/>
  <c r="A895" i="35"/>
  <c r="A896" i="35"/>
  <c r="A897" i="35"/>
  <c r="A898" i="35"/>
  <c r="A899" i="35"/>
  <c r="A900" i="35"/>
  <c r="A901" i="35"/>
  <c r="A902" i="35"/>
  <c r="A903" i="35"/>
  <c r="A904" i="35"/>
  <c r="A905" i="35"/>
  <c r="A906" i="35"/>
  <c r="A907" i="35"/>
  <c r="A908" i="35"/>
  <c r="A909" i="35"/>
  <c r="A910" i="35"/>
  <c r="A911" i="35"/>
  <c r="A912" i="35"/>
  <c r="A913" i="35"/>
  <c r="A914" i="35"/>
  <c r="A915" i="35"/>
  <c r="A916" i="35"/>
  <c r="A917" i="35"/>
  <c r="A918" i="35"/>
  <c r="A919" i="35"/>
  <c r="A920" i="35"/>
  <c r="A921" i="35"/>
  <c r="A922" i="35"/>
  <c r="A923" i="35"/>
  <c r="A924" i="35"/>
  <c r="A925" i="35"/>
  <c r="A926" i="35"/>
  <c r="A927" i="35"/>
  <c r="A928" i="35"/>
  <c r="A929" i="35"/>
  <c r="A930" i="35"/>
  <c r="A931" i="35"/>
  <c r="A932" i="35"/>
  <c r="A933" i="35"/>
  <c r="A934" i="35"/>
  <c r="A935" i="35"/>
  <c r="A936" i="35"/>
  <c r="A937" i="35"/>
  <c r="A938" i="35"/>
  <c r="A939" i="35"/>
  <c r="A940" i="35"/>
  <c r="A941" i="35"/>
  <c r="A942" i="35"/>
  <c r="A943" i="35"/>
  <c r="A944" i="35"/>
  <c r="A945" i="35"/>
  <c r="A946" i="35"/>
  <c r="A947" i="35"/>
  <c r="A948" i="35"/>
  <c r="A949" i="35"/>
  <c r="A950" i="35"/>
  <c r="A951" i="35"/>
  <c r="A952" i="35"/>
  <c r="A953" i="35"/>
  <c r="A954" i="35"/>
  <c r="A955" i="35"/>
  <c r="A956" i="35"/>
  <c r="A957" i="35"/>
  <c r="A958" i="35"/>
  <c r="A959" i="35"/>
  <c r="A960" i="35"/>
  <c r="A961" i="35"/>
  <c r="A962" i="35"/>
  <c r="A963" i="35"/>
  <c r="A964" i="35"/>
  <c r="A965" i="35"/>
  <c r="A966" i="35"/>
  <c r="A967" i="35"/>
  <c r="A968" i="35"/>
  <c r="A969" i="35"/>
  <c r="A970" i="35"/>
  <c r="A971" i="35"/>
  <c r="A972" i="35"/>
  <c r="A973" i="35"/>
  <c r="A974" i="35"/>
  <c r="A975" i="35"/>
  <c r="A976" i="35"/>
  <c r="A977" i="35"/>
  <c r="A978" i="35"/>
  <c r="A979" i="35"/>
  <c r="A980" i="35"/>
  <c r="A981" i="35"/>
  <c r="A982" i="35"/>
  <c r="A983" i="35"/>
  <c r="A984" i="35"/>
  <c r="A985" i="35"/>
  <c r="A986" i="35"/>
  <c r="A987" i="35"/>
  <c r="A988" i="35"/>
  <c r="A989" i="35"/>
  <c r="A990" i="35"/>
  <c r="A991" i="35"/>
  <c r="A992" i="35"/>
  <c r="A993" i="35"/>
  <c r="A994" i="35"/>
  <c r="A995" i="35"/>
  <c r="A996" i="35"/>
  <c r="A997" i="35"/>
  <c r="A998" i="35"/>
  <c r="A999" i="35"/>
  <c r="A1000" i="35"/>
  <c r="A1001" i="35"/>
  <c r="A1002" i="35"/>
  <c r="A1003" i="35"/>
  <c r="A1004" i="35"/>
  <c r="A1005" i="35"/>
  <c r="A1006" i="35"/>
  <c r="A1007" i="35"/>
  <c r="A1008" i="35"/>
  <c r="A1009" i="35"/>
  <c r="A1010" i="35"/>
  <c r="A1011" i="35"/>
  <c r="A1012" i="35"/>
  <c r="A1013" i="35"/>
  <c r="A1014" i="35"/>
  <c r="A1015" i="35"/>
  <c r="A1016" i="35"/>
  <c r="A1017" i="35"/>
  <c r="A1018" i="35"/>
  <c r="A1019" i="35"/>
  <c r="A1020" i="35"/>
  <c r="A1021" i="35"/>
  <c r="A1022" i="35"/>
  <c r="A1023" i="35"/>
  <c r="A1024" i="35"/>
  <c r="A1025" i="35"/>
  <c r="A1026" i="35"/>
  <c r="A1027" i="35"/>
  <c r="A1028" i="35"/>
  <c r="A1029" i="35"/>
  <c r="A1030" i="35"/>
  <c r="A1031" i="35"/>
  <c r="A1032" i="35"/>
  <c r="A1033" i="35"/>
  <c r="A1034" i="35"/>
  <c r="A1035" i="35"/>
  <c r="A1036" i="35"/>
  <c r="A1037" i="35"/>
  <c r="A1038" i="35"/>
  <c r="A1039" i="35"/>
  <c r="A1040" i="35"/>
  <c r="A1041" i="35"/>
  <c r="A1042" i="35"/>
  <c r="A1043" i="35"/>
  <c r="A1044" i="35"/>
  <c r="A1045" i="35"/>
  <c r="A1046" i="35"/>
  <c r="A1047" i="35"/>
  <c r="A1048" i="35"/>
  <c r="A1049" i="35"/>
  <c r="A1050" i="35"/>
  <c r="A1051" i="35"/>
  <c r="A1052" i="35"/>
  <c r="A1053" i="35"/>
  <c r="A1054" i="35"/>
  <c r="A1055" i="35"/>
  <c r="A1056" i="35"/>
  <c r="A1057" i="35"/>
  <c r="A1058" i="35"/>
  <c r="A1059" i="35"/>
  <c r="A1060" i="35"/>
  <c r="A1061" i="35"/>
  <c r="A1062" i="35"/>
  <c r="A1063" i="35"/>
  <c r="A1064" i="35"/>
  <c r="A1065" i="35"/>
  <c r="A1066" i="35"/>
  <c r="A1067" i="35"/>
  <c r="A1068" i="35"/>
  <c r="A1069" i="35"/>
  <c r="A1070" i="35"/>
  <c r="A1071" i="35"/>
  <c r="A1072" i="35"/>
  <c r="A1073" i="35"/>
  <c r="A1074" i="35"/>
  <c r="A1075" i="35"/>
  <c r="A1076" i="35"/>
  <c r="A1077" i="35"/>
  <c r="A1078" i="35"/>
  <c r="A1079" i="35"/>
  <c r="A1080" i="35"/>
  <c r="A1081" i="35"/>
  <c r="A1082" i="35"/>
  <c r="A1083" i="35"/>
  <c r="A1084" i="35"/>
  <c r="A1085" i="35"/>
  <c r="A1086" i="35"/>
  <c r="A1087" i="35"/>
  <c r="A1088" i="35"/>
  <c r="A1089" i="35"/>
  <c r="A1090" i="35"/>
  <c r="A1091" i="35"/>
  <c r="A1092" i="35"/>
  <c r="A1093" i="35"/>
  <c r="A1094" i="35"/>
  <c r="A1095" i="35"/>
  <c r="A1096" i="35"/>
  <c r="A1097" i="35"/>
  <c r="A1098" i="35"/>
  <c r="A1099" i="35"/>
  <c r="A1100" i="35"/>
  <c r="A1101" i="35"/>
  <c r="A1102" i="35"/>
  <c r="A1103" i="35"/>
  <c r="A1104" i="35"/>
  <c r="A1105" i="35"/>
  <c r="A1106" i="35"/>
  <c r="A1107" i="35"/>
  <c r="A1108" i="35"/>
  <c r="A1109" i="35"/>
  <c r="A1110" i="35"/>
  <c r="A1111" i="35"/>
  <c r="A1112" i="35"/>
  <c r="A1113" i="35"/>
  <c r="A1114" i="35"/>
  <c r="A1115" i="35"/>
  <c r="A1116" i="35"/>
  <c r="A1117" i="35"/>
  <c r="A1118" i="35"/>
  <c r="A1119" i="35"/>
  <c r="A1120" i="35"/>
  <c r="A1121" i="35"/>
  <c r="A1122" i="35"/>
  <c r="A1123" i="35"/>
  <c r="A1124" i="35"/>
  <c r="A1125" i="35"/>
  <c r="A1126" i="35"/>
  <c r="A1127" i="35"/>
  <c r="A1128" i="35"/>
  <c r="A1129" i="35"/>
  <c r="A1130" i="35"/>
  <c r="A1131" i="35"/>
  <c r="A1132" i="35"/>
  <c r="A1133" i="35"/>
  <c r="A1134" i="35"/>
  <c r="A1135" i="35"/>
  <c r="A1136" i="35"/>
  <c r="A1137" i="35"/>
  <c r="A1138" i="35"/>
  <c r="A1139" i="35"/>
  <c r="A1140" i="35"/>
  <c r="A1141" i="35"/>
  <c r="A1142" i="35"/>
  <c r="A1143" i="35"/>
  <c r="A1144" i="35"/>
  <c r="A1145" i="35"/>
  <c r="A1146" i="35"/>
  <c r="A1147" i="35"/>
  <c r="A1148" i="35"/>
  <c r="A1149" i="35"/>
  <c r="A1150" i="35"/>
  <c r="A1151" i="35"/>
  <c r="A1152" i="35"/>
  <c r="A1153" i="35"/>
  <c r="A1154" i="35"/>
  <c r="A1155" i="35"/>
  <c r="A1156" i="35"/>
  <c r="A1157" i="35"/>
  <c r="A1158" i="35"/>
  <c r="A1159" i="35"/>
  <c r="A1160" i="35"/>
  <c r="A1161" i="35"/>
  <c r="A1162" i="35"/>
  <c r="A1163" i="35"/>
  <c r="A1164" i="35"/>
  <c r="A1165" i="35"/>
  <c r="A1166" i="35"/>
  <c r="A1167" i="35"/>
  <c r="A1168" i="35"/>
  <c r="A1169" i="35"/>
  <c r="A1170" i="35"/>
  <c r="A1171" i="35"/>
  <c r="A1172" i="35"/>
  <c r="A1173" i="35"/>
  <c r="A1174" i="35"/>
  <c r="A1175" i="35"/>
  <c r="A1176" i="35"/>
  <c r="A1177" i="35"/>
  <c r="A1178" i="35"/>
  <c r="A1179" i="35"/>
  <c r="A1180" i="35"/>
  <c r="A1181" i="35"/>
  <c r="A1182" i="35"/>
  <c r="A1183" i="35"/>
  <c r="A1184" i="35"/>
  <c r="A1185" i="35"/>
  <c r="A1186" i="35"/>
  <c r="A1187" i="35"/>
  <c r="A1188" i="35"/>
  <c r="A1189" i="35"/>
  <c r="A1190" i="35"/>
  <c r="A1191" i="35"/>
  <c r="A1192" i="35"/>
  <c r="A1193" i="35"/>
  <c r="A1194" i="35"/>
  <c r="A1195" i="35"/>
  <c r="A1196" i="35"/>
  <c r="A1197" i="35"/>
  <c r="A1198" i="35"/>
  <c r="A1199" i="35"/>
  <c r="A1200" i="35"/>
  <c r="A1201" i="35"/>
  <c r="A1202" i="35"/>
  <c r="A1203" i="35"/>
  <c r="A1204" i="35"/>
  <c r="A1205" i="35"/>
  <c r="A1206" i="35"/>
  <c r="A1207" i="35"/>
  <c r="A1208" i="35"/>
  <c r="A1209" i="35"/>
  <c r="A1210" i="35"/>
  <c r="A1211" i="35"/>
  <c r="A1212" i="35"/>
  <c r="A1213" i="35"/>
  <c r="A1214" i="35"/>
  <c r="A1215" i="35"/>
  <c r="A1216" i="35"/>
  <c r="A1217" i="35"/>
  <c r="A1218" i="35"/>
  <c r="A1219" i="35"/>
  <c r="A1220" i="35"/>
  <c r="A1221" i="35"/>
  <c r="A1222" i="35"/>
  <c r="A1223" i="35"/>
  <c r="A1224" i="35"/>
  <c r="A1225" i="35"/>
  <c r="A1226" i="35"/>
  <c r="A1227" i="35"/>
  <c r="A1228" i="35"/>
  <c r="A1229" i="35"/>
  <c r="A1230" i="35"/>
  <c r="A1231" i="35"/>
  <c r="A1232" i="35"/>
  <c r="A1233" i="35"/>
  <c r="A1234" i="35"/>
  <c r="A1235" i="35"/>
  <c r="A1236" i="35"/>
  <c r="A1237" i="35"/>
  <c r="A1238" i="35"/>
  <c r="A1239" i="35"/>
  <c r="A1240" i="35"/>
  <c r="A1241" i="35"/>
  <c r="A1242" i="35"/>
  <c r="A1243" i="35"/>
  <c r="A1244" i="35"/>
  <c r="A1245" i="35"/>
  <c r="A1246" i="35"/>
  <c r="A1247" i="35"/>
  <c r="A1248" i="35"/>
  <c r="A1249" i="35"/>
  <c r="A1250" i="35"/>
  <c r="A1251" i="35"/>
  <c r="A1252" i="35"/>
  <c r="A1253" i="35"/>
  <c r="A1254" i="35"/>
  <c r="A1255" i="35"/>
  <c r="A1256" i="35"/>
  <c r="A1257" i="35"/>
  <c r="A1258" i="35"/>
  <c r="A1259" i="35"/>
  <c r="A1260" i="35"/>
  <c r="A1261" i="35"/>
  <c r="A1262" i="35"/>
  <c r="A1263" i="35"/>
  <c r="A1264" i="35"/>
  <c r="A1265" i="35"/>
  <c r="A1266" i="35"/>
  <c r="A1267" i="35"/>
  <c r="A1268" i="35"/>
  <c r="A1269" i="35"/>
  <c r="A1270" i="35"/>
  <c r="A1271" i="35"/>
  <c r="A1272" i="35"/>
  <c r="A1273" i="35"/>
  <c r="A1274" i="35"/>
  <c r="A1275" i="35"/>
  <c r="A1276" i="35"/>
  <c r="A1277" i="35"/>
  <c r="A1278" i="35"/>
  <c r="A1279" i="35"/>
  <c r="A1280" i="35"/>
  <c r="A1281" i="35"/>
  <c r="A1282" i="35"/>
  <c r="A1283" i="35"/>
  <c r="A1284" i="35"/>
  <c r="A1285" i="35"/>
  <c r="A1286" i="35"/>
  <c r="A1287" i="35"/>
  <c r="A1288" i="35"/>
  <c r="A1289" i="35"/>
  <c r="A1290" i="35"/>
  <c r="A1291" i="35"/>
  <c r="A1292" i="35"/>
  <c r="A1293" i="35"/>
  <c r="A1294" i="35"/>
  <c r="A1295" i="35"/>
  <c r="A1296" i="35"/>
  <c r="A1297" i="35"/>
  <c r="A1298" i="35"/>
  <c r="A1299" i="35"/>
  <c r="A1300" i="35"/>
  <c r="A1301" i="35"/>
  <c r="A1302" i="35"/>
  <c r="A1303" i="35"/>
  <c r="A1304" i="35"/>
  <c r="A1305" i="35"/>
  <c r="A1306" i="35"/>
  <c r="A1307" i="35"/>
  <c r="A1308" i="35"/>
  <c r="A1309" i="35"/>
  <c r="A1310" i="35"/>
  <c r="A1311" i="35"/>
  <c r="A1312" i="35"/>
  <c r="A1313" i="35"/>
  <c r="A1314" i="35"/>
  <c r="A1315" i="35"/>
  <c r="A1316" i="35"/>
  <c r="A1317" i="35"/>
  <c r="A1318" i="35"/>
  <c r="A1319" i="35"/>
  <c r="A1320" i="35"/>
  <c r="A1321" i="35"/>
  <c r="A1322" i="35"/>
  <c r="A1323" i="35"/>
  <c r="A1324" i="35"/>
  <c r="A1325" i="35"/>
  <c r="A1326" i="35"/>
  <c r="A1327" i="35"/>
  <c r="A1328" i="35"/>
  <c r="A1329" i="35"/>
  <c r="A1330" i="35"/>
  <c r="A1331" i="35"/>
  <c r="A1332" i="35"/>
  <c r="A1333" i="35"/>
  <c r="A1334" i="35"/>
  <c r="A1335" i="35"/>
  <c r="A1336" i="35"/>
  <c r="A1337" i="35"/>
  <c r="A1338" i="35"/>
  <c r="A1339" i="35"/>
  <c r="A1340" i="35"/>
  <c r="A1341" i="35"/>
  <c r="A1342" i="35"/>
  <c r="A1343" i="35"/>
  <c r="A1344" i="35"/>
  <c r="A1345" i="35"/>
  <c r="A1346" i="35"/>
  <c r="A1347" i="35"/>
  <c r="A1348" i="35"/>
  <c r="A1349" i="35"/>
  <c r="A1350" i="35"/>
  <c r="A1351" i="35"/>
  <c r="A1352" i="35"/>
  <c r="A1353" i="35"/>
  <c r="A1354" i="35"/>
  <c r="A1355" i="35"/>
  <c r="A1356" i="35"/>
  <c r="A1357" i="35"/>
  <c r="A1358" i="35"/>
  <c r="A1359" i="35"/>
  <c r="A1360" i="35"/>
  <c r="A1361" i="35"/>
  <c r="A1362" i="35"/>
  <c r="A1363" i="35"/>
  <c r="A1364" i="35"/>
  <c r="A1365" i="35"/>
  <c r="A1366" i="35"/>
  <c r="A1367" i="35"/>
  <c r="A1368" i="35"/>
  <c r="A1369" i="35"/>
  <c r="A1370" i="35"/>
  <c r="A1371" i="35"/>
  <c r="A1372" i="35"/>
  <c r="A1373" i="35"/>
  <c r="A1374" i="35"/>
  <c r="A1375" i="35"/>
  <c r="A1376" i="35"/>
  <c r="A1377" i="35"/>
  <c r="A1378" i="35"/>
  <c r="A1379" i="35"/>
  <c r="A1380" i="35"/>
  <c r="A1381" i="35"/>
  <c r="A1382" i="35"/>
  <c r="A1383" i="35"/>
  <c r="A1384" i="35"/>
  <c r="A1385" i="35"/>
  <c r="A1386" i="35"/>
  <c r="A1387" i="35"/>
  <c r="A1388" i="35"/>
  <c r="A1389" i="35"/>
  <c r="A1390" i="35"/>
  <c r="A1391" i="35"/>
  <c r="A1392" i="35"/>
  <c r="A1393" i="35"/>
  <c r="A1394" i="35"/>
  <c r="A1395" i="35"/>
  <c r="A1396" i="35"/>
  <c r="A1397" i="35"/>
  <c r="A1398" i="35"/>
  <c r="A1399" i="35"/>
  <c r="A1400" i="35"/>
  <c r="A1401" i="35"/>
  <c r="A1402" i="35"/>
  <c r="A1403" i="35"/>
  <c r="A1404" i="35"/>
  <c r="A1405" i="35"/>
  <c r="A1406" i="35"/>
  <c r="A1407" i="35"/>
  <c r="A1408" i="35"/>
  <c r="A1409" i="35"/>
  <c r="A1410" i="35"/>
  <c r="A1411" i="35"/>
  <c r="A1412" i="35"/>
  <c r="A1413" i="35"/>
  <c r="A1414" i="35"/>
  <c r="A1415" i="35"/>
  <c r="A1416" i="35"/>
  <c r="A1417" i="35"/>
  <c r="A1418" i="35"/>
  <c r="A1419" i="35"/>
  <c r="A1420" i="35"/>
  <c r="A1421" i="35"/>
  <c r="A1422" i="35"/>
  <c r="A1423" i="35"/>
  <c r="A1424" i="35"/>
  <c r="A1425" i="35"/>
  <c r="A1426" i="35"/>
  <c r="A1427" i="35"/>
  <c r="A1428" i="35"/>
  <c r="A1429" i="35"/>
  <c r="A1430" i="35"/>
  <c r="A1431" i="35"/>
  <c r="A1432" i="35"/>
  <c r="A1433" i="35"/>
  <c r="A1434" i="35"/>
  <c r="A1435" i="35"/>
  <c r="A1436" i="35"/>
  <c r="A1437" i="35"/>
  <c r="A1438" i="35"/>
  <c r="A1439" i="35"/>
  <c r="A1440" i="35"/>
  <c r="A1441" i="35"/>
  <c r="A1442" i="35"/>
  <c r="A1443" i="35"/>
  <c r="A1444" i="35"/>
  <c r="A1445" i="35"/>
  <c r="A1446" i="35"/>
  <c r="A1447" i="35"/>
  <c r="A1448" i="35"/>
  <c r="A1449" i="35"/>
  <c r="A1450" i="35"/>
  <c r="A1451" i="35"/>
  <c r="A1452" i="35"/>
  <c r="A1453" i="35"/>
  <c r="A1454" i="35"/>
  <c r="A1455" i="35"/>
  <c r="A1456" i="35"/>
  <c r="A1457" i="35"/>
  <c r="A1458" i="35"/>
  <c r="A1459" i="35"/>
  <c r="A1460" i="35"/>
  <c r="A1461" i="35"/>
  <c r="A1462" i="35"/>
  <c r="A1463" i="35"/>
  <c r="A1464" i="35"/>
  <c r="A1465" i="35"/>
  <c r="A1466" i="35"/>
  <c r="A1467" i="35"/>
  <c r="A1468" i="35"/>
  <c r="A1469" i="35"/>
  <c r="A1470" i="35"/>
  <c r="A1471" i="35"/>
  <c r="A1472" i="35"/>
  <c r="A1473" i="35"/>
  <c r="A1474" i="35"/>
  <c r="A1475" i="35"/>
  <c r="A1476" i="35"/>
  <c r="A1477" i="35"/>
  <c r="A1478" i="35"/>
  <c r="A1479" i="35"/>
  <c r="A1480" i="35"/>
  <c r="A1481" i="35"/>
  <c r="A1482" i="35"/>
  <c r="A1483" i="35"/>
  <c r="A1484" i="35"/>
  <c r="A1485" i="35"/>
  <c r="A1486" i="35"/>
  <c r="A1487" i="35"/>
  <c r="A1488" i="35"/>
  <c r="A1489" i="35"/>
  <c r="A1490" i="35"/>
  <c r="A1491" i="35"/>
  <c r="A1492" i="35"/>
  <c r="A1493" i="35"/>
  <c r="A1494" i="35"/>
  <c r="A1495" i="35"/>
  <c r="A1496" i="35"/>
  <c r="A1497" i="35"/>
  <c r="A1498" i="35"/>
  <c r="A1499" i="35"/>
  <c r="A1500" i="35"/>
  <c r="A1501" i="35"/>
  <c r="A1502" i="35"/>
  <c r="A1503" i="35"/>
  <c r="A1504" i="35"/>
  <c r="A1505" i="35"/>
  <c r="A1506" i="35"/>
  <c r="A1507" i="35"/>
  <c r="A1508" i="35"/>
  <c r="A1509" i="35"/>
  <c r="A1510" i="35"/>
  <c r="A1511" i="35"/>
  <c r="A1512" i="35"/>
  <c r="A1513" i="35"/>
  <c r="A1514" i="35"/>
  <c r="A1515" i="35"/>
  <c r="A1516" i="35"/>
  <c r="A1517" i="35"/>
  <c r="A1518" i="35"/>
  <c r="A1519" i="35"/>
  <c r="A1520" i="35"/>
  <c r="A1521" i="35"/>
  <c r="A1522" i="35"/>
  <c r="A1523" i="35"/>
  <c r="A1524" i="35"/>
  <c r="A1525" i="35"/>
  <c r="A1526" i="35"/>
  <c r="A1527" i="35"/>
  <c r="A1528" i="35"/>
  <c r="A1529" i="35"/>
  <c r="A1530" i="35"/>
  <c r="A1531" i="35"/>
  <c r="A1532" i="35"/>
  <c r="A1533" i="35"/>
  <c r="A1534" i="35"/>
  <c r="A1535" i="35"/>
  <c r="A1536" i="35"/>
  <c r="A1537" i="35"/>
  <c r="A1538" i="35"/>
  <c r="A1539" i="35"/>
  <c r="A1540" i="35"/>
  <c r="A1541" i="35"/>
  <c r="A1542" i="35"/>
  <c r="A1543" i="35"/>
  <c r="A1544" i="35"/>
  <c r="A1545" i="35"/>
  <c r="A1546" i="35"/>
  <c r="A1547" i="35"/>
  <c r="A1548" i="35"/>
  <c r="A1549" i="35"/>
  <c r="A1550" i="35"/>
  <c r="A1551" i="35"/>
  <c r="A1552" i="35"/>
  <c r="A1553" i="35"/>
  <c r="A1554" i="35"/>
  <c r="A1555" i="35"/>
  <c r="A1556" i="35"/>
  <c r="A1557" i="35"/>
  <c r="A1558" i="35"/>
  <c r="A1559" i="35"/>
  <c r="A1560" i="35"/>
  <c r="A1561" i="35"/>
  <c r="A1562" i="35"/>
  <c r="A1563" i="35"/>
  <c r="A1564" i="35"/>
  <c r="A1565" i="35"/>
  <c r="A1566" i="35"/>
  <c r="A1567" i="35"/>
  <c r="A1568" i="35"/>
  <c r="A1569" i="35"/>
  <c r="A1570" i="35"/>
  <c r="A1571" i="35"/>
  <c r="A1572" i="35"/>
  <c r="A1573" i="35"/>
  <c r="A1574" i="35"/>
  <c r="A1575" i="35"/>
  <c r="A1576" i="35"/>
  <c r="A1577" i="35"/>
  <c r="A1578" i="35"/>
  <c r="A1579" i="35"/>
  <c r="A1580" i="35"/>
  <c r="A1581" i="35"/>
  <c r="A1582" i="35"/>
  <c r="A1583" i="35"/>
  <c r="A1584" i="35"/>
  <c r="A1585" i="35"/>
  <c r="A1586" i="35"/>
  <c r="A1587" i="35"/>
  <c r="A1588" i="35"/>
  <c r="A1589" i="35"/>
  <c r="A1590" i="35"/>
  <c r="A1591" i="35"/>
  <c r="A1592" i="35"/>
  <c r="A1593" i="35"/>
  <c r="A1594" i="35"/>
  <c r="A1595" i="35"/>
  <c r="A1596" i="35"/>
  <c r="A1597" i="35"/>
  <c r="A1598" i="35"/>
  <c r="A1599" i="35"/>
  <c r="A1600" i="35"/>
  <c r="A1601" i="35"/>
  <c r="A1602" i="35"/>
  <c r="A1603" i="35"/>
  <c r="A1604" i="35"/>
  <c r="A1605" i="35"/>
  <c r="A1606" i="35"/>
  <c r="A1607" i="35"/>
  <c r="A1608" i="35"/>
  <c r="A1609" i="35"/>
  <c r="A1610" i="35"/>
  <c r="A1611" i="35"/>
  <c r="A1612" i="35"/>
  <c r="A1613" i="35"/>
  <c r="A1614" i="35"/>
  <c r="A1615" i="35"/>
  <c r="A1616" i="35"/>
  <c r="A1617" i="35"/>
  <c r="A1618" i="35"/>
  <c r="A1619" i="35"/>
  <c r="A1620" i="35"/>
  <c r="A1621" i="35"/>
  <c r="A1622" i="35"/>
  <c r="A1623" i="35"/>
  <c r="A1624" i="35"/>
  <c r="A1625" i="35"/>
  <c r="A1626" i="35"/>
  <c r="A1627" i="35"/>
  <c r="A1628" i="35"/>
  <c r="A1629" i="35"/>
  <c r="A1630" i="35"/>
  <c r="A1631" i="35"/>
  <c r="A1632" i="35"/>
  <c r="A1633" i="35"/>
  <c r="A1634" i="35"/>
  <c r="A1635" i="35"/>
  <c r="A1636" i="35"/>
  <c r="A1637" i="35"/>
  <c r="A1638" i="35"/>
  <c r="A1639" i="35"/>
  <c r="A1640" i="35"/>
  <c r="A1641" i="35"/>
  <c r="A1642" i="35"/>
  <c r="A1643" i="35"/>
  <c r="A1644" i="35"/>
  <c r="A1645" i="35"/>
  <c r="A1646" i="35"/>
  <c r="A1647" i="35"/>
  <c r="A1648" i="35"/>
  <c r="A1649" i="35"/>
  <c r="A1650" i="35"/>
  <c r="A1651" i="35"/>
  <c r="A1652" i="35"/>
  <c r="A1653" i="35"/>
  <c r="A1654" i="35"/>
  <c r="A1655" i="35"/>
  <c r="A1656" i="35"/>
  <c r="A1657" i="35"/>
  <c r="A1658" i="35"/>
  <c r="A1659" i="35"/>
  <c r="A1660" i="35"/>
  <c r="A1661" i="35"/>
  <c r="A1662" i="35"/>
  <c r="A1663" i="35"/>
  <c r="A1664" i="35"/>
  <c r="A1665" i="35"/>
  <c r="A1666" i="35"/>
  <c r="A1667" i="35"/>
  <c r="A1668" i="35"/>
  <c r="A1669" i="35"/>
  <c r="A1670" i="35"/>
  <c r="A1671" i="35"/>
  <c r="A1672" i="35"/>
  <c r="A1673" i="35"/>
  <c r="A1674" i="35"/>
  <c r="A1675" i="35"/>
  <c r="A1676" i="35"/>
  <c r="A1677" i="35"/>
  <c r="A1678" i="35"/>
  <c r="A1679" i="35"/>
  <c r="A1680" i="35"/>
  <c r="A1681" i="35"/>
  <c r="A1682" i="35"/>
  <c r="A1683" i="35"/>
  <c r="A1684" i="35"/>
  <c r="A1685" i="35"/>
  <c r="A1686" i="35"/>
  <c r="A1687" i="35"/>
  <c r="A1688" i="35"/>
  <c r="A1689" i="35"/>
  <c r="A1690" i="35"/>
  <c r="A1691" i="35"/>
  <c r="A1692" i="35"/>
  <c r="A1693" i="35"/>
  <c r="A1694" i="35"/>
  <c r="A1695" i="35"/>
  <c r="A1696" i="35"/>
  <c r="A1697" i="35"/>
  <c r="A1698" i="35"/>
  <c r="A1699" i="35"/>
  <c r="A1700" i="35"/>
  <c r="A1701" i="35"/>
  <c r="A1702" i="35"/>
  <c r="A1703" i="35"/>
  <c r="A1704" i="35"/>
  <c r="A1705" i="35"/>
  <c r="A1706" i="35"/>
  <c r="A1707" i="35"/>
  <c r="A1708" i="35"/>
  <c r="A1709" i="35"/>
  <c r="A1710" i="35"/>
  <c r="A1711" i="35"/>
  <c r="A1712" i="35"/>
  <c r="A1713" i="35"/>
  <c r="A1714" i="35"/>
  <c r="A1715" i="35"/>
  <c r="A1716" i="35"/>
  <c r="A1717" i="35"/>
  <c r="A1718" i="35"/>
  <c r="A1719" i="35"/>
  <c r="A1720" i="35"/>
  <c r="A1721" i="35"/>
  <c r="A1722" i="35"/>
  <c r="A1723" i="35"/>
  <c r="A1724" i="35"/>
  <c r="A1725" i="35"/>
  <c r="A1726" i="35"/>
  <c r="A1727" i="35"/>
  <c r="A1728" i="35"/>
  <c r="A1729" i="35"/>
  <c r="A1730" i="35"/>
  <c r="A1731" i="35"/>
  <c r="A1732" i="35"/>
  <c r="A1733" i="35"/>
  <c r="A1734" i="35"/>
  <c r="A1735" i="35"/>
  <c r="A1736" i="35"/>
  <c r="A1737" i="35"/>
  <c r="A1738" i="35"/>
  <c r="A1739" i="35"/>
  <c r="A1740" i="35"/>
  <c r="A1741" i="35"/>
  <c r="A1742" i="35"/>
  <c r="A1743" i="35"/>
  <c r="A1744" i="35"/>
  <c r="A1745" i="35"/>
  <c r="A1746" i="35"/>
  <c r="A1747" i="35"/>
  <c r="A1748" i="35"/>
  <c r="A1749" i="35"/>
  <c r="A1750" i="35"/>
  <c r="A1751" i="35"/>
  <c r="A1752" i="35"/>
  <c r="A1753" i="35"/>
  <c r="A1754" i="35"/>
  <c r="A1755" i="35"/>
  <c r="A1756" i="35"/>
  <c r="A1757" i="35"/>
  <c r="A1758" i="35"/>
  <c r="A1759" i="35"/>
  <c r="A1760" i="35"/>
  <c r="A1761" i="35"/>
  <c r="A1762" i="35"/>
  <c r="A1763" i="35"/>
  <c r="A1764" i="35"/>
  <c r="A1765" i="35"/>
  <c r="A1766" i="35"/>
  <c r="A1767" i="35"/>
  <c r="A1768" i="35"/>
  <c r="A1769" i="35"/>
  <c r="A1770" i="35"/>
  <c r="A1771" i="35"/>
  <c r="A1772" i="35"/>
  <c r="A1773" i="35"/>
  <c r="A1774" i="35"/>
  <c r="A1775" i="35"/>
  <c r="A1776" i="35"/>
  <c r="A1777" i="35"/>
  <c r="A1778" i="35"/>
  <c r="A1779" i="35"/>
  <c r="A1780" i="35"/>
  <c r="A1781" i="35"/>
  <c r="A1782" i="35"/>
  <c r="A1783" i="35"/>
  <c r="A1784" i="35"/>
  <c r="A1785" i="35"/>
  <c r="A1786" i="35"/>
  <c r="A1787" i="35"/>
  <c r="A1788" i="35"/>
  <c r="A1789" i="35"/>
  <c r="A1790" i="35"/>
  <c r="A1791" i="35"/>
  <c r="A1792" i="35"/>
  <c r="A1793" i="35"/>
  <c r="A1794" i="35"/>
  <c r="A1795" i="35"/>
  <c r="A1796" i="35"/>
  <c r="A1797" i="35"/>
  <c r="A1798" i="35"/>
  <c r="A1799" i="35"/>
  <c r="A1800" i="35"/>
  <c r="A1801" i="35"/>
  <c r="A1802" i="35"/>
  <c r="A1803" i="35"/>
  <c r="A1804" i="35"/>
  <c r="A1805" i="35"/>
  <c r="A1806" i="35"/>
  <c r="A1807" i="35"/>
  <c r="A1808" i="35"/>
  <c r="A1809" i="35"/>
  <c r="A1810" i="35"/>
  <c r="A1811" i="35"/>
  <c r="A1812" i="35"/>
  <c r="A1813" i="35"/>
  <c r="A1814" i="35"/>
  <c r="A1815" i="35"/>
  <c r="A1816" i="35"/>
  <c r="A1817" i="35"/>
  <c r="A1818" i="35"/>
  <c r="A1819" i="35"/>
  <c r="A1820" i="35"/>
  <c r="A1821" i="35"/>
  <c r="A1822" i="35"/>
  <c r="A1823" i="35"/>
  <c r="A1824" i="35"/>
  <c r="A1825" i="35"/>
  <c r="A1826" i="35"/>
  <c r="A1827" i="35"/>
  <c r="A1828" i="35"/>
  <c r="A1829" i="35"/>
  <c r="A1830" i="35"/>
  <c r="A1831" i="35"/>
  <c r="A1832" i="35"/>
  <c r="A1833" i="35"/>
  <c r="A1834" i="35"/>
  <c r="A1835" i="35"/>
  <c r="A1836" i="35"/>
  <c r="A1837" i="35"/>
  <c r="A1838" i="35"/>
  <c r="A1839" i="35"/>
  <c r="A1840" i="35"/>
  <c r="A1841" i="35"/>
  <c r="A1842" i="35"/>
  <c r="A1843" i="35"/>
  <c r="A1844" i="35"/>
  <c r="A1845" i="35"/>
  <c r="A1846" i="35"/>
  <c r="A1847" i="35"/>
  <c r="A1848" i="35"/>
  <c r="A1849" i="35"/>
  <c r="A1850" i="35"/>
  <c r="A1851" i="35"/>
  <c r="A1852" i="35"/>
  <c r="A1853" i="35"/>
  <c r="A1854" i="35"/>
  <c r="A1855" i="35"/>
  <c r="A1856" i="35"/>
  <c r="A1857" i="35"/>
  <c r="A1858" i="35"/>
  <c r="A1859" i="35"/>
  <c r="A1860" i="35"/>
  <c r="A1861" i="35"/>
  <c r="A1862" i="35"/>
  <c r="A1863" i="35"/>
  <c r="A1864" i="35"/>
  <c r="A1865" i="35"/>
  <c r="A1866" i="35"/>
  <c r="A1867" i="35"/>
  <c r="A1868" i="35"/>
  <c r="A1869" i="35"/>
  <c r="A1870" i="35"/>
  <c r="A1871" i="35"/>
  <c r="A1872" i="35"/>
  <c r="A1873" i="35"/>
  <c r="A1874" i="35"/>
  <c r="A1875" i="35"/>
  <c r="A1876" i="35"/>
  <c r="A1877" i="35"/>
  <c r="A1878" i="35"/>
  <c r="A1879" i="35"/>
  <c r="A1880" i="35"/>
  <c r="A1881" i="35"/>
  <c r="A1882" i="35"/>
  <c r="A1883" i="35"/>
  <c r="A1884" i="35"/>
  <c r="A1885" i="35"/>
  <c r="A1886" i="35"/>
  <c r="A1887" i="35"/>
  <c r="A1888" i="35"/>
  <c r="A1889" i="35"/>
  <c r="A1890" i="35"/>
  <c r="A1891" i="35"/>
  <c r="A1892" i="35"/>
  <c r="A1893" i="35"/>
  <c r="A1894" i="35"/>
  <c r="A1895" i="35"/>
  <c r="A1896" i="35"/>
  <c r="A1897" i="35"/>
  <c r="A1898" i="35"/>
  <c r="A1899" i="35"/>
  <c r="A1900" i="35"/>
  <c r="A1901" i="35"/>
  <c r="A1902" i="35"/>
  <c r="A1903" i="35"/>
  <c r="A1904" i="35"/>
  <c r="A1905" i="35"/>
  <c r="A1906" i="35"/>
  <c r="A1907" i="35"/>
  <c r="A1908" i="35"/>
  <c r="A1909" i="35"/>
  <c r="A1910" i="35"/>
  <c r="A1911" i="35"/>
  <c r="A1912" i="35"/>
  <c r="A1913" i="35"/>
  <c r="A1914" i="35"/>
  <c r="A1915" i="35"/>
  <c r="A1916" i="35"/>
  <c r="A1917" i="35"/>
  <c r="A1918" i="35"/>
  <c r="A1919" i="35"/>
  <c r="A1920" i="35"/>
  <c r="A1921" i="35"/>
  <c r="A1922" i="35"/>
  <c r="A1923" i="35"/>
  <c r="A1924" i="35"/>
  <c r="A1925" i="35"/>
  <c r="A1926" i="35"/>
  <c r="A1927" i="35"/>
  <c r="A1928" i="35"/>
  <c r="A1929" i="35"/>
  <c r="A1930" i="35"/>
  <c r="A1931" i="35"/>
  <c r="A1932" i="35"/>
  <c r="A1933" i="35"/>
  <c r="A1934" i="35"/>
  <c r="A1935" i="35"/>
  <c r="A1936" i="35"/>
  <c r="A1937" i="35"/>
  <c r="A1938" i="35"/>
  <c r="A1939" i="35"/>
  <c r="A1940" i="35"/>
  <c r="A1941" i="35"/>
  <c r="A1942" i="35"/>
  <c r="A1943" i="35"/>
  <c r="A1944" i="35"/>
  <c r="A1945" i="35"/>
  <c r="A1946" i="35"/>
  <c r="A1947" i="35"/>
  <c r="A1948" i="35"/>
  <c r="A1949" i="35"/>
  <c r="A1950" i="35"/>
  <c r="A1951" i="35"/>
  <c r="A1952" i="35"/>
  <c r="A1953" i="35"/>
  <c r="A1954" i="35"/>
  <c r="A1955" i="35"/>
  <c r="A1956" i="35"/>
  <c r="A1957" i="35"/>
  <c r="A1958" i="35"/>
  <c r="A1959" i="35"/>
  <c r="A1960" i="35"/>
  <c r="A1961" i="35"/>
  <c r="A1962" i="35"/>
  <c r="A1963" i="35"/>
  <c r="A1964" i="35"/>
  <c r="A1965" i="35"/>
  <c r="A1966" i="35"/>
  <c r="A1967" i="35"/>
  <c r="A1968" i="35"/>
  <c r="A1969" i="35"/>
  <c r="A1970" i="35"/>
  <c r="A1971" i="35"/>
  <c r="A1972" i="35"/>
  <c r="A1973" i="35"/>
  <c r="A1974" i="35"/>
  <c r="A1975" i="35"/>
  <c r="A1976" i="35"/>
  <c r="A1977" i="35"/>
  <c r="A1978" i="35"/>
  <c r="A1979" i="35"/>
  <c r="A1980" i="35"/>
  <c r="A1981" i="35"/>
  <c r="A1982" i="35"/>
  <c r="A1983" i="35"/>
  <c r="A1984" i="35"/>
  <c r="A1985" i="35"/>
  <c r="A1986" i="35"/>
  <c r="A1987" i="35"/>
  <c r="A1988" i="35"/>
  <c r="A1989" i="35"/>
  <c r="A1990" i="35"/>
  <c r="A1991" i="35"/>
  <c r="A1992" i="35"/>
  <c r="A1993" i="35"/>
  <c r="A1994" i="35"/>
  <c r="A1995" i="35"/>
  <c r="A1996" i="35"/>
  <c r="A1997" i="35"/>
  <c r="A1998" i="35"/>
  <c r="A1999" i="35"/>
  <c r="A2000" i="35"/>
  <c r="A2001" i="35"/>
  <c r="A2002" i="35"/>
  <c r="A2003" i="35"/>
  <c r="A2004" i="35"/>
  <c r="A2005" i="35"/>
  <c r="F2005" i="35" l="1"/>
  <c r="E2005" i="35"/>
  <c r="G2005" i="35" s="1"/>
  <c r="F2001" i="35"/>
  <c r="E2001" i="35"/>
  <c r="G2001" i="35" s="1"/>
  <c r="F1997" i="35"/>
  <c r="E1997" i="35"/>
  <c r="G1997" i="35" s="1"/>
  <c r="F1993" i="35"/>
  <c r="E1993" i="35"/>
  <c r="G1993" i="35" s="1"/>
  <c r="F1989" i="35"/>
  <c r="E1989" i="35"/>
  <c r="G1989" i="35" s="1"/>
  <c r="F1985" i="35"/>
  <c r="E1985" i="35"/>
  <c r="G1985" i="35" s="1"/>
  <c r="F1981" i="35"/>
  <c r="E1981" i="35"/>
  <c r="G1981" i="35" s="1"/>
  <c r="F1977" i="35"/>
  <c r="E1977" i="35"/>
  <c r="G1977" i="35" s="1"/>
  <c r="F1973" i="35"/>
  <c r="E1973" i="35"/>
  <c r="G1973" i="35" s="1"/>
  <c r="F1969" i="35"/>
  <c r="E1969" i="35"/>
  <c r="G1969" i="35" s="1"/>
  <c r="F1965" i="35"/>
  <c r="E1965" i="35"/>
  <c r="G1965" i="35" s="1"/>
  <c r="F1961" i="35"/>
  <c r="E1961" i="35"/>
  <c r="G1961" i="35" s="1"/>
  <c r="F1957" i="35"/>
  <c r="E1957" i="35"/>
  <c r="G1957" i="35" s="1"/>
  <c r="F1953" i="35"/>
  <c r="E1953" i="35"/>
  <c r="G1953" i="35" s="1"/>
  <c r="F1949" i="35"/>
  <c r="E1949" i="35"/>
  <c r="G1949" i="35" s="1"/>
  <c r="F1945" i="35"/>
  <c r="E1945" i="35"/>
  <c r="G1945" i="35" s="1"/>
  <c r="F1941" i="35"/>
  <c r="E1941" i="35"/>
  <c r="G1941" i="35" s="1"/>
  <c r="F1937" i="35"/>
  <c r="E1937" i="35"/>
  <c r="G1937" i="35" s="1"/>
  <c r="F1933" i="35"/>
  <c r="E1933" i="35"/>
  <c r="G1933" i="35" s="1"/>
  <c r="F1929" i="35"/>
  <c r="E1929" i="35"/>
  <c r="G1929" i="35" s="1"/>
  <c r="F1925" i="35"/>
  <c r="E1925" i="35"/>
  <c r="G1925" i="35" s="1"/>
  <c r="F1921" i="35"/>
  <c r="E1921" i="35"/>
  <c r="G1921" i="35" s="1"/>
  <c r="F1917" i="35"/>
  <c r="E1917" i="35"/>
  <c r="G1917" i="35" s="1"/>
  <c r="F1913" i="35"/>
  <c r="E1913" i="35"/>
  <c r="G1913" i="35" s="1"/>
  <c r="F1909" i="35"/>
  <c r="E1909" i="35"/>
  <c r="G1909" i="35" s="1"/>
  <c r="F1905" i="35"/>
  <c r="E1905" i="35"/>
  <c r="G1905" i="35" s="1"/>
  <c r="F1901" i="35"/>
  <c r="E1901" i="35"/>
  <c r="G1901" i="35" s="1"/>
  <c r="F1897" i="35"/>
  <c r="E1897" i="35"/>
  <c r="G1897" i="35" s="1"/>
  <c r="F1893" i="35"/>
  <c r="E1893" i="35"/>
  <c r="G1893" i="35" s="1"/>
  <c r="F1889" i="35"/>
  <c r="E1889" i="35"/>
  <c r="G1889" i="35" s="1"/>
  <c r="F1885" i="35"/>
  <c r="E1885" i="35"/>
  <c r="G1885" i="35" s="1"/>
  <c r="F1881" i="35"/>
  <c r="E1881" i="35"/>
  <c r="G1881" i="35" s="1"/>
  <c r="F1877" i="35"/>
  <c r="E1877" i="35"/>
  <c r="G1877" i="35" s="1"/>
  <c r="F1873" i="35"/>
  <c r="E1873" i="35"/>
  <c r="G1873" i="35" s="1"/>
  <c r="F1869" i="35"/>
  <c r="E1869" i="35"/>
  <c r="G1869" i="35" s="1"/>
  <c r="F1865" i="35"/>
  <c r="E1865" i="35"/>
  <c r="G1865" i="35" s="1"/>
  <c r="F1861" i="35"/>
  <c r="E1861" i="35"/>
  <c r="G1861" i="35" s="1"/>
  <c r="F1857" i="35"/>
  <c r="E1857" i="35"/>
  <c r="G1857" i="35" s="1"/>
  <c r="F1853" i="35"/>
  <c r="E1853" i="35"/>
  <c r="G1853" i="35" s="1"/>
  <c r="F1849" i="35"/>
  <c r="E1849" i="35"/>
  <c r="G1849" i="35" s="1"/>
  <c r="F1845" i="35"/>
  <c r="E1845" i="35"/>
  <c r="G1845" i="35" s="1"/>
  <c r="F1841" i="35"/>
  <c r="E1841" i="35"/>
  <c r="G1841" i="35" s="1"/>
  <c r="F1837" i="35"/>
  <c r="E1837" i="35"/>
  <c r="G1837" i="35" s="1"/>
  <c r="F1833" i="35"/>
  <c r="E1833" i="35"/>
  <c r="G1833" i="35" s="1"/>
  <c r="F1829" i="35"/>
  <c r="E1829" i="35"/>
  <c r="G1829" i="35" s="1"/>
  <c r="F1825" i="35"/>
  <c r="E1825" i="35"/>
  <c r="G1825" i="35" s="1"/>
  <c r="F1821" i="35"/>
  <c r="E1821" i="35"/>
  <c r="G1821" i="35" s="1"/>
  <c r="F1817" i="35"/>
  <c r="E1817" i="35"/>
  <c r="G1817" i="35" s="1"/>
  <c r="F1813" i="35"/>
  <c r="E1813" i="35"/>
  <c r="G1813" i="35" s="1"/>
  <c r="F1809" i="35"/>
  <c r="E1809" i="35"/>
  <c r="G1809" i="35" s="1"/>
  <c r="F1805" i="35"/>
  <c r="E1805" i="35"/>
  <c r="G1805" i="35" s="1"/>
  <c r="F1801" i="35"/>
  <c r="E1801" i="35"/>
  <c r="G1801" i="35" s="1"/>
  <c r="F1797" i="35"/>
  <c r="E1797" i="35"/>
  <c r="G1797" i="35" s="1"/>
  <c r="F1793" i="35"/>
  <c r="E1793" i="35"/>
  <c r="G1793" i="35" s="1"/>
  <c r="F1789" i="35"/>
  <c r="E1789" i="35"/>
  <c r="G1789" i="35" s="1"/>
  <c r="F1785" i="35"/>
  <c r="E1785" i="35"/>
  <c r="G1785" i="35" s="1"/>
  <c r="F1781" i="35"/>
  <c r="E1781" i="35"/>
  <c r="G1781" i="35" s="1"/>
  <c r="F1777" i="35"/>
  <c r="E1777" i="35"/>
  <c r="G1777" i="35" s="1"/>
  <c r="F1773" i="35"/>
  <c r="E1773" i="35"/>
  <c r="G1773" i="35" s="1"/>
  <c r="F1769" i="35"/>
  <c r="E1769" i="35"/>
  <c r="G1769" i="35" s="1"/>
  <c r="F1765" i="35"/>
  <c r="E1765" i="35"/>
  <c r="G1765" i="35" s="1"/>
  <c r="F1761" i="35"/>
  <c r="E1761" i="35"/>
  <c r="G1761" i="35" s="1"/>
  <c r="F1757" i="35"/>
  <c r="E1757" i="35"/>
  <c r="G1757" i="35" s="1"/>
  <c r="F1753" i="35"/>
  <c r="E1753" i="35"/>
  <c r="G1753" i="35" s="1"/>
  <c r="F1749" i="35"/>
  <c r="E1749" i="35"/>
  <c r="G1749" i="35" s="1"/>
  <c r="F1745" i="35"/>
  <c r="E1745" i="35"/>
  <c r="G1745" i="35" s="1"/>
  <c r="F1741" i="35"/>
  <c r="E1741" i="35"/>
  <c r="G1741" i="35" s="1"/>
  <c r="F1737" i="35"/>
  <c r="E1737" i="35"/>
  <c r="G1737" i="35" s="1"/>
  <c r="F1733" i="35"/>
  <c r="E1733" i="35"/>
  <c r="G1733" i="35" s="1"/>
  <c r="F1729" i="35"/>
  <c r="E1729" i="35"/>
  <c r="G1729" i="35" s="1"/>
  <c r="F1725" i="35"/>
  <c r="E1725" i="35"/>
  <c r="G1725" i="35" s="1"/>
  <c r="F1721" i="35"/>
  <c r="E1721" i="35"/>
  <c r="G1721" i="35" s="1"/>
  <c r="F1717" i="35"/>
  <c r="E1717" i="35"/>
  <c r="G1717" i="35" s="1"/>
  <c r="F1713" i="35"/>
  <c r="E1713" i="35"/>
  <c r="G1713" i="35" s="1"/>
  <c r="F1709" i="35"/>
  <c r="E1709" i="35"/>
  <c r="G1709" i="35" s="1"/>
  <c r="F1705" i="35"/>
  <c r="E1705" i="35"/>
  <c r="G1705" i="35" s="1"/>
  <c r="F1701" i="35"/>
  <c r="E1701" i="35"/>
  <c r="G1701" i="35" s="1"/>
  <c r="F1697" i="35"/>
  <c r="E1697" i="35"/>
  <c r="G1697" i="35" s="1"/>
  <c r="F1693" i="35"/>
  <c r="E1693" i="35"/>
  <c r="G1693" i="35" s="1"/>
  <c r="F1689" i="35"/>
  <c r="E1689" i="35"/>
  <c r="G1689" i="35" s="1"/>
  <c r="F1685" i="35"/>
  <c r="E1685" i="35"/>
  <c r="G1685" i="35" s="1"/>
  <c r="F1681" i="35"/>
  <c r="E1681" i="35"/>
  <c r="G1681" i="35" s="1"/>
  <c r="F1677" i="35"/>
  <c r="E1677" i="35"/>
  <c r="G1677" i="35" s="1"/>
  <c r="F1673" i="35"/>
  <c r="E1673" i="35"/>
  <c r="G1673" i="35" s="1"/>
  <c r="F1669" i="35"/>
  <c r="E1669" i="35"/>
  <c r="G1669" i="35" s="1"/>
  <c r="F1665" i="35"/>
  <c r="E1665" i="35"/>
  <c r="G1665" i="35" s="1"/>
  <c r="F1661" i="35"/>
  <c r="E1661" i="35"/>
  <c r="G1661" i="35" s="1"/>
  <c r="F1657" i="35"/>
  <c r="E1657" i="35"/>
  <c r="G1657" i="35" s="1"/>
  <c r="F1653" i="35"/>
  <c r="E1653" i="35"/>
  <c r="G1653" i="35" s="1"/>
  <c r="F1649" i="35"/>
  <c r="E1649" i="35"/>
  <c r="G1649" i="35" s="1"/>
  <c r="F1645" i="35"/>
  <c r="E1645" i="35"/>
  <c r="G1645" i="35" s="1"/>
  <c r="F1641" i="35"/>
  <c r="E1641" i="35"/>
  <c r="G1641" i="35" s="1"/>
  <c r="F1637" i="35"/>
  <c r="E1637" i="35"/>
  <c r="G1637" i="35" s="1"/>
  <c r="F1633" i="35"/>
  <c r="E1633" i="35"/>
  <c r="G1633" i="35" s="1"/>
  <c r="F1629" i="35"/>
  <c r="E1629" i="35"/>
  <c r="G1629" i="35" s="1"/>
  <c r="F1625" i="35"/>
  <c r="E1625" i="35"/>
  <c r="G1625" i="35" s="1"/>
  <c r="F1621" i="35"/>
  <c r="E1621" i="35"/>
  <c r="G1621" i="35" s="1"/>
  <c r="F1617" i="35"/>
  <c r="E1617" i="35"/>
  <c r="G1617" i="35" s="1"/>
  <c r="F1613" i="35"/>
  <c r="E1613" i="35"/>
  <c r="G1613" i="35" s="1"/>
  <c r="F1609" i="35"/>
  <c r="E1609" i="35"/>
  <c r="G1609" i="35" s="1"/>
  <c r="F1605" i="35"/>
  <c r="E1605" i="35"/>
  <c r="G1605" i="35" s="1"/>
  <c r="F1601" i="35"/>
  <c r="E1601" i="35"/>
  <c r="G1601" i="35" s="1"/>
  <c r="F1597" i="35"/>
  <c r="E1597" i="35"/>
  <c r="G1597" i="35" s="1"/>
  <c r="F1593" i="35"/>
  <c r="E1593" i="35"/>
  <c r="G1593" i="35" s="1"/>
  <c r="F1589" i="35"/>
  <c r="E1589" i="35"/>
  <c r="G1589" i="35" s="1"/>
  <c r="F1585" i="35"/>
  <c r="E1585" i="35"/>
  <c r="G1585" i="35" s="1"/>
  <c r="F1581" i="35"/>
  <c r="E1581" i="35"/>
  <c r="G1581" i="35" s="1"/>
  <c r="F1577" i="35"/>
  <c r="E1577" i="35"/>
  <c r="G1577" i="35" s="1"/>
  <c r="F1573" i="35"/>
  <c r="E1573" i="35"/>
  <c r="G1573" i="35" s="1"/>
  <c r="F1569" i="35"/>
  <c r="E1569" i="35"/>
  <c r="G1569" i="35" s="1"/>
  <c r="F1565" i="35"/>
  <c r="E1565" i="35"/>
  <c r="G1565" i="35" s="1"/>
  <c r="F1561" i="35"/>
  <c r="E1561" i="35"/>
  <c r="G1561" i="35" s="1"/>
  <c r="C1561" i="35"/>
  <c r="F1557" i="35"/>
  <c r="E1557" i="35"/>
  <c r="G1557" i="35" s="1"/>
  <c r="C1557" i="35"/>
  <c r="F1553" i="35"/>
  <c r="E1553" i="35"/>
  <c r="G1553" i="35" s="1"/>
  <c r="C1553" i="35"/>
  <c r="F1549" i="35"/>
  <c r="E1549" i="35"/>
  <c r="G1549" i="35" s="1"/>
  <c r="C1549" i="35"/>
  <c r="F1545" i="35"/>
  <c r="E1545" i="35"/>
  <c r="G1545" i="35" s="1"/>
  <c r="C1545" i="35"/>
  <c r="F1541" i="35"/>
  <c r="E1541" i="35"/>
  <c r="G1541" i="35" s="1"/>
  <c r="C1541" i="35"/>
  <c r="F1537" i="35"/>
  <c r="E1537" i="35"/>
  <c r="G1537" i="35" s="1"/>
  <c r="C1537" i="35"/>
  <c r="F1533" i="35"/>
  <c r="E1533" i="35"/>
  <c r="G1533" i="35" s="1"/>
  <c r="C1533" i="35"/>
  <c r="F1529" i="35"/>
  <c r="E1529" i="35"/>
  <c r="G1529" i="35" s="1"/>
  <c r="C1529" i="35"/>
  <c r="F1525" i="35"/>
  <c r="E1525" i="35"/>
  <c r="G1525" i="35" s="1"/>
  <c r="C1525" i="35"/>
  <c r="F1521" i="35"/>
  <c r="E1521" i="35"/>
  <c r="G1521" i="35" s="1"/>
  <c r="C1521" i="35"/>
  <c r="F1517" i="35"/>
  <c r="E1517" i="35"/>
  <c r="G1517" i="35" s="1"/>
  <c r="C1517" i="35"/>
  <c r="F1513" i="35"/>
  <c r="E1513" i="35"/>
  <c r="G1513" i="35" s="1"/>
  <c r="C1513" i="35"/>
  <c r="F1509" i="35"/>
  <c r="E1509" i="35"/>
  <c r="G1509" i="35" s="1"/>
  <c r="C1509" i="35"/>
  <c r="F1505" i="35"/>
  <c r="E1505" i="35"/>
  <c r="G1505" i="35" s="1"/>
  <c r="C1505" i="35"/>
  <c r="F1501" i="35"/>
  <c r="E1501" i="35"/>
  <c r="G1501" i="35" s="1"/>
  <c r="C1501" i="35"/>
  <c r="F1497" i="35"/>
  <c r="E1497" i="35"/>
  <c r="G1497" i="35" s="1"/>
  <c r="C1497" i="35"/>
  <c r="F1493" i="35"/>
  <c r="E1493" i="35"/>
  <c r="G1493" i="35" s="1"/>
  <c r="C1493" i="35"/>
  <c r="F1489" i="35"/>
  <c r="E1489" i="35"/>
  <c r="G1489" i="35" s="1"/>
  <c r="C1489" i="35"/>
  <c r="F1485" i="35"/>
  <c r="E1485" i="35"/>
  <c r="G1485" i="35" s="1"/>
  <c r="C1485" i="35"/>
  <c r="F1481" i="35"/>
  <c r="E1481" i="35"/>
  <c r="G1481" i="35" s="1"/>
  <c r="C1481" i="35"/>
  <c r="F1477" i="35"/>
  <c r="E1477" i="35"/>
  <c r="G1477" i="35" s="1"/>
  <c r="C1477" i="35"/>
  <c r="F1473" i="35"/>
  <c r="E1473" i="35"/>
  <c r="G1473" i="35" s="1"/>
  <c r="C1473" i="35"/>
  <c r="F1469" i="35"/>
  <c r="E1469" i="35"/>
  <c r="G1469" i="35" s="1"/>
  <c r="C1469" i="35"/>
  <c r="F1465" i="35"/>
  <c r="E1465" i="35"/>
  <c r="G1465" i="35" s="1"/>
  <c r="C1465" i="35"/>
  <c r="F1461" i="35"/>
  <c r="E1461" i="35"/>
  <c r="G1461" i="35" s="1"/>
  <c r="C1461" i="35"/>
  <c r="F1457" i="35"/>
  <c r="E1457" i="35"/>
  <c r="G1457" i="35" s="1"/>
  <c r="C1457" i="35"/>
  <c r="F1453" i="35"/>
  <c r="E1453" i="35"/>
  <c r="G1453" i="35" s="1"/>
  <c r="C1453" i="35"/>
  <c r="F1449" i="35"/>
  <c r="E1449" i="35"/>
  <c r="G1449" i="35" s="1"/>
  <c r="C1449" i="35"/>
  <c r="F1445" i="35"/>
  <c r="E1445" i="35"/>
  <c r="G1445" i="35" s="1"/>
  <c r="C1445" i="35"/>
  <c r="F1441" i="35"/>
  <c r="E1441" i="35"/>
  <c r="G1441" i="35" s="1"/>
  <c r="C1441" i="35"/>
  <c r="F1437" i="35"/>
  <c r="E1437" i="35"/>
  <c r="G1437" i="35" s="1"/>
  <c r="C1437" i="35"/>
  <c r="F1433" i="35"/>
  <c r="E1433" i="35"/>
  <c r="G1433" i="35" s="1"/>
  <c r="C1433" i="35"/>
  <c r="F1429" i="35"/>
  <c r="E1429" i="35"/>
  <c r="G1429" i="35" s="1"/>
  <c r="C1429" i="35"/>
  <c r="F1425" i="35"/>
  <c r="E1425" i="35"/>
  <c r="G1425" i="35" s="1"/>
  <c r="C1425" i="35"/>
  <c r="F1421" i="35"/>
  <c r="E1421" i="35"/>
  <c r="G1421" i="35" s="1"/>
  <c r="C1421" i="35"/>
  <c r="F1417" i="35"/>
  <c r="E1417" i="35"/>
  <c r="G1417" i="35" s="1"/>
  <c r="C1417" i="35"/>
  <c r="F1413" i="35"/>
  <c r="E1413" i="35"/>
  <c r="G1413" i="35" s="1"/>
  <c r="C1413" i="35"/>
  <c r="F1409" i="35"/>
  <c r="E1409" i="35"/>
  <c r="G1409" i="35" s="1"/>
  <c r="C1409" i="35"/>
  <c r="F1405" i="35"/>
  <c r="E1405" i="35"/>
  <c r="G1405" i="35" s="1"/>
  <c r="C1405" i="35"/>
  <c r="F1401" i="35"/>
  <c r="E1401" i="35"/>
  <c r="G1401" i="35" s="1"/>
  <c r="C1401" i="35"/>
  <c r="F1397" i="35"/>
  <c r="E1397" i="35"/>
  <c r="G1397" i="35" s="1"/>
  <c r="C1397" i="35"/>
  <c r="F1393" i="35"/>
  <c r="E1393" i="35"/>
  <c r="G1393" i="35" s="1"/>
  <c r="C1393" i="35"/>
  <c r="F1389" i="35"/>
  <c r="E1389" i="35"/>
  <c r="G1389" i="35" s="1"/>
  <c r="C1389" i="35"/>
  <c r="F1385" i="35"/>
  <c r="E1385" i="35"/>
  <c r="G1385" i="35" s="1"/>
  <c r="C1385" i="35"/>
  <c r="F1381" i="35"/>
  <c r="E1381" i="35"/>
  <c r="G1381" i="35" s="1"/>
  <c r="C1381" i="35"/>
  <c r="F1377" i="35"/>
  <c r="E1377" i="35"/>
  <c r="G1377" i="35" s="1"/>
  <c r="C1377" i="35"/>
  <c r="F1373" i="35"/>
  <c r="E1373" i="35"/>
  <c r="G1373" i="35" s="1"/>
  <c r="C1373" i="35"/>
  <c r="F1369" i="35"/>
  <c r="E1369" i="35"/>
  <c r="G1369" i="35" s="1"/>
  <c r="C1369" i="35"/>
  <c r="F1365" i="35"/>
  <c r="E1365" i="35"/>
  <c r="G1365" i="35" s="1"/>
  <c r="C1365" i="35"/>
  <c r="F1361" i="35"/>
  <c r="E1361" i="35"/>
  <c r="G1361" i="35" s="1"/>
  <c r="C1361" i="35"/>
  <c r="F1357" i="35"/>
  <c r="E1357" i="35"/>
  <c r="G1357" i="35" s="1"/>
  <c r="C1357" i="35"/>
  <c r="F1353" i="35"/>
  <c r="E1353" i="35"/>
  <c r="G1353" i="35" s="1"/>
  <c r="C1353" i="35"/>
  <c r="F1349" i="35"/>
  <c r="E1349" i="35"/>
  <c r="G1349" i="35" s="1"/>
  <c r="C1349" i="35"/>
  <c r="F1345" i="35"/>
  <c r="E1345" i="35"/>
  <c r="G1345" i="35" s="1"/>
  <c r="C1345" i="35"/>
  <c r="F1341" i="35"/>
  <c r="E1341" i="35"/>
  <c r="G1341" i="35" s="1"/>
  <c r="C1341" i="35"/>
  <c r="F1337" i="35"/>
  <c r="E1337" i="35"/>
  <c r="G1337" i="35" s="1"/>
  <c r="C1337" i="35"/>
  <c r="F1333" i="35"/>
  <c r="E1333" i="35"/>
  <c r="G1333" i="35" s="1"/>
  <c r="C1333" i="35"/>
  <c r="F1329" i="35"/>
  <c r="E1329" i="35"/>
  <c r="G1329" i="35" s="1"/>
  <c r="C1329" i="35"/>
  <c r="F1325" i="35"/>
  <c r="E1325" i="35"/>
  <c r="G1325" i="35" s="1"/>
  <c r="C1325" i="35"/>
  <c r="F1321" i="35"/>
  <c r="E1321" i="35"/>
  <c r="G1321" i="35" s="1"/>
  <c r="C1321" i="35"/>
  <c r="F1317" i="35"/>
  <c r="E1317" i="35"/>
  <c r="G1317" i="35" s="1"/>
  <c r="C1317" i="35"/>
  <c r="F1313" i="35"/>
  <c r="E1313" i="35"/>
  <c r="G1313" i="35" s="1"/>
  <c r="C1313" i="35"/>
  <c r="F1309" i="35"/>
  <c r="E1309" i="35"/>
  <c r="G1309" i="35" s="1"/>
  <c r="C1309" i="35"/>
  <c r="F1305" i="35"/>
  <c r="E1305" i="35"/>
  <c r="G1305" i="35" s="1"/>
  <c r="C1305" i="35"/>
  <c r="F1301" i="35"/>
  <c r="E1301" i="35"/>
  <c r="G1301" i="35" s="1"/>
  <c r="C1301" i="35"/>
  <c r="F1297" i="35"/>
  <c r="E1297" i="35"/>
  <c r="G1297" i="35" s="1"/>
  <c r="C1297" i="35"/>
  <c r="F1293" i="35"/>
  <c r="E1293" i="35"/>
  <c r="G1293" i="35" s="1"/>
  <c r="C1293" i="35"/>
  <c r="F1289" i="35"/>
  <c r="E1289" i="35"/>
  <c r="G1289" i="35" s="1"/>
  <c r="C1289" i="35"/>
  <c r="F1285" i="35"/>
  <c r="E1285" i="35"/>
  <c r="G1285" i="35" s="1"/>
  <c r="C1285" i="35"/>
  <c r="F1281" i="35"/>
  <c r="E1281" i="35"/>
  <c r="G1281" i="35" s="1"/>
  <c r="C1281" i="35"/>
  <c r="F1277" i="35"/>
  <c r="E1277" i="35"/>
  <c r="G1277" i="35" s="1"/>
  <c r="C1277" i="35"/>
  <c r="F1273" i="35"/>
  <c r="E1273" i="35"/>
  <c r="G1273" i="35" s="1"/>
  <c r="C1273" i="35"/>
  <c r="F1269" i="35"/>
  <c r="E1269" i="35"/>
  <c r="G1269" i="35" s="1"/>
  <c r="C1269" i="35"/>
  <c r="F1265" i="35"/>
  <c r="E1265" i="35"/>
  <c r="G1265" i="35" s="1"/>
  <c r="C1265" i="35"/>
  <c r="F1261" i="35"/>
  <c r="E1261" i="35"/>
  <c r="G1261" i="35" s="1"/>
  <c r="C1261" i="35"/>
  <c r="F1257" i="35"/>
  <c r="E1257" i="35"/>
  <c r="G1257" i="35" s="1"/>
  <c r="C1257" i="35"/>
  <c r="F1253" i="35"/>
  <c r="E1253" i="35"/>
  <c r="G1253" i="35" s="1"/>
  <c r="C1253" i="35"/>
  <c r="F1249" i="35"/>
  <c r="E1249" i="35"/>
  <c r="G1249" i="35" s="1"/>
  <c r="C1249" i="35"/>
  <c r="F1245" i="35"/>
  <c r="E1245" i="35"/>
  <c r="G1245" i="35" s="1"/>
  <c r="C1245" i="35"/>
  <c r="F1241" i="35"/>
  <c r="E1241" i="35"/>
  <c r="G1241" i="35" s="1"/>
  <c r="C1241" i="35"/>
  <c r="F1237" i="35"/>
  <c r="E1237" i="35"/>
  <c r="G1237" i="35" s="1"/>
  <c r="C1237" i="35"/>
  <c r="F1233" i="35"/>
  <c r="E1233" i="35"/>
  <c r="G1233" i="35" s="1"/>
  <c r="C1233" i="35"/>
  <c r="E1229" i="35"/>
  <c r="G1229" i="35" s="1"/>
  <c r="C1229" i="35"/>
  <c r="E1225" i="35"/>
  <c r="G1225" i="35" s="1"/>
  <c r="C1225" i="35"/>
  <c r="E1221" i="35"/>
  <c r="G1221" i="35" s="1"/>
  <c r="C1221" i="35"/>
  <c r="E1217" i="35"/>
  <c r="G1217" i="35" s="1"/>
  <c r="C1217" i="35"/>
  <c r="E1213" i="35"/>
  <c r="G1213" i="35" s="1"/>
  <c r="C1213" i="35"/>
  <c r="E1209" i="35"/>
  <c r="G1209" i="35" s="1"/>
  <c r="C1209" i="35"/>
  <c r="E1205" i="35"/>
  <c r="G1205" i="35" s="1"/>
  <c r="C1205" i="35"/>
  <c r="E1201" i="35"/>
  <c r="G1201" i="35" s="1"/>
  <c r="C1201" i="35"/>
  <c r="E1197" i="35"/>
  <c r="G1197" i="35" s="1"/>
  <c r="C1197" i="35"/>
  <c r="C1193" i="35"/>
  <c r="E1193" i="35" s="1"/>
  <c r="E1189" i="35"/>
  <c r="G1189" i="35" s="1"/>
  <c r="C1189" i="35"/>
  <c r="E1185" i="35"/>
  <c r="G1185" i="35" s="1"/>
  <c r="C1185" i="35"/>
  <c r="E1181" i="35"/>
  <c r="G1181" i="35" s="1"/>
  <c r="C1181" i="35"/>
  <c r="E1177" i="35"/>
  <c r="G1177" i="35" s="1"/>
  <c r="C1177" i="35"/>
  <c r="E1173" i="35"/>
  <c r="G1173" i="35" s="1"/>
  <c r="C1173" i="35"/>
  <c r="E1169" i="35"/>
  <c r="G1169" i="35" s="1"/>
  <c r="C1169" i="35"/>
  <c r="E1165" i="35"/>
  <c r="G1165" i="35" s="1"/>
  <c r="C1165" i="35"/>
  <c r="E1161" i="35"/>
  <c r="G1161" i="35" s="1"/>
  <c r="C1161" i="35"/>
  <c r="E1157" i="35"/>
  <c r="G1157" i="35" s="1"/>
  <c r="C1157" i="35"/>
  <c r="E1153" i="35"/>
  <c r="G1153" i="35" s="1"/>
  <c r="C1153" i="35"/>
  <c r="E1149" i="35"/>
  <c r="G1149" i="35" s="1"/>
  <c r="C1149" i="35"/>
  <c r="E1145" i="35"/>
  <c r="G1145" i="35" s="1"/>
  <c r="C1145" i="35"/>
  <c r="E1141" i="35"/>
  <c r="G1141" i="35" s="1"/>
  <c r="C1141" i="35"/>
  <c r="E1137" i="35"/>
  <c r="G1137" i="35" s="1"/>
  <c r="C1137" i="35"/>
  <c r="E1133" i="35"/>
  <c r="G1133" i="35" s="1"/>
  <c r="C1133" i="35"/>
  <c r="E1129" i="35"/>
  <c r="G1129" i="35" s="1"/>
  <c r="C1129" i="35"/>
  <c r="E1125" i="35"/>
  <c r="G1125" i="35" s="1"/>
  <c r="C1125" i="35"/>
  <c r="E1121" i="35"/>
  <c r="G1121" i="35" s="1"/>
  <c r="C1121" i="35"/>
  <c r="E1117" i="35"/>
  <c r="G1117" i="35" s="1"/>
  <c r="C1117" i="35"/>
  <c r="E1113" i="35"/>
  <c r="G1113" i="35" s="1"/>
  <c r="C1113" i="35"/>
  <c r="E1109" i="35"/>
  <c r="G1109" i="35" s="1"/>
  <c r="C1109" i="35"/>
  <c r="E1105" i="35"/>
  <c r="G1105" i="35" s="1"/>
  <c r="C1105" i="35"/>
  <c r="E1101" i="35"/>
  <c r="G1101" i="35" s="1"/>
  <c r="C1101" i="35"/>
  <c r="E1097" i="35"/>
  <c r="G1097" i="35" s="1"/>
  <c r="C1097" i="35"/>
  <c r="E1093" i="35"/>
  <c r="G1093" i="35" s="1"/>
  <c r="C1093" i="35"/>
  <c r="E1089" i="35"/>
  <c r="G1089" i="35" s="1"/>
  <c r="C1089" i="35"/>
  <c r="E1085" i="35"/>
  <c r="G1085" i="35" s="1"/>
  <c r="C1085" i="35"/>
  <c r="E1081" i="35"/>
  <c r="G1081" i="35" s="1"/>
  <c r="C1081" i="35"/>
  <c r="E1077" i="35"/>
  <c r="G1077" i="35" s="1"/>
  <c r="C1077" i="35"/>
  <c r="E1073" i="35"/>
  <c r="G1073" i="35" s="1"/>
  <c r="C1073" i="35"/>
  <c r="E1069" i="35"/>
  <c r="G1069" i="35" s="1"/>
  <c r="C1069" i="35"/>
  <c r="E1065" i="35"/>
  <c r="G1065" i="35" s="1"/>
  <c r="C1065" i="35"/>
  <c r="E1061" i="35"/>
  <c r="G1061" i="35" s="1"/>
  <c r="C1061" i="35"/>
  <c r="E1057" i="35"/>
  <c r="G1057" i="35" s="1"/>
  <c r="C1057" i="35"/>
  <c r="E1053" i="35"/>
  <c r="G1053" i="35" s="1"/>
  <c r="C1053" i="35"/>
  <c r="E1049" i="35"/>
  <c r="G1049" i="35" s="1"/>
  <c r="C1049" i="35"/>
  <c r="E1045" i="35"/>
  <c r="G1045" i="35" s="1"/>
  <c r="C1045" i="35"/>
  <c r="E1041" i="35"/>
  <c r="G1041" i="35" s="1"/>
  <c r="C1041" i="35"/>
  <c r="E1037" i="35"/>
  <c r="G1037" i="35" s="1"/>
  <c r="C1037" i="35"/>
  <c r="E1033" i="35"/>
  <c r="G1033" i="35" s="1"/>
  <c r="C1033" i="35"/>
  <c r="E1029" i="35"/>
  <c r="G1029" i="35" s="1"/>
  <c r="C1029" i="35"/>
  <c r="E1025" i="35"/>
  <c r="G1025" i="35" s="1"/>
  <c r="C1025" i="35"/>
  <c r="E1021" i="35"/>
  <c r="G1021" i="35" s="1"/>
  <c r="C1021" i="35"/>
  <c r="E1017" i="35"/>
  <c r="G1017" i="35" s="1"/>
  <c r="C1017" i="35"/>
  <c r="E1013" i="35"/>
  <c r="G1013" i="35" s="1"/>
  <c r="C1013" i="35"/>
  <c r="E1009" i="35"/>
  <c r="G1009" i="35" s="1"/>
  <c r="C1009" i="35"/>
  <c r="E1005" i="35"/>
  <c r="G1005" i="35" s="1"/>
  <c r="C1005" i="35"/>
  <c r="E1001" i="35"/>
  <c r="G1001" i="35" s="1"/>
  <c r="C1001" i="35"/>
  <c r="E997" i="35"/>
  <c r="G997" i="35" s="1"/>
  <c r="C997" i="35"/>
  <c r="E993" i="35"/>
  <c r="G993" i="35" s="1"/>
  <c r="C993" i="35"/>
  <c r="E989" i="35"/>
  <c r="G989" i="35" s="1"/>
  <c r="C989" i="35"/>
  <c r="E985" i="35"/>
  <c r="G985" i="35" s="1"/>
  <c r="C985" i="35"/>
  <c r="E981" i="35"/>
  <c r="G981" i="35" s="1"/>
  <c r="C981" i="35"/>
  <c r="E977" i="35"/>
  <c r="G977" i="35" s="1"/>
  <c r="C977" i="35"/>
  <c r="E973" i="35"/>
  <c r="G973" i="35" s="1"/>
  <c r="C973" i="35"/>
  <c r="E969" i="35"/>
  <c r="G969" i="35" s="1"/>
  <c r="C969" i="35"/>
  <c r="E965" i="35"/>
  <c r="G965" i="35" s="1"/>
  <c r="C965" i="35"/>
  <c r="E961" i="35"/>
  <c r="G961" i="35" s="1"/>
  <c r="C961" i="35"/>
  <c r="E957" i="35"/>
  <c r="G957" i="35" s="1"/>
  <c r="C957" i="35"/>
  <c r="E953" i="35"/>
  <c r="G953" i="35" s="1"/>
  <c r="C953" i="35"/>
  <c r="E949" i="35"/>
  <c r="G949" i="35" s="1"/>
  <c r="C949" i="35"/>
  <c r="E945" i="35"/>
  <c r="G945" i="35" s="1"/>
  <c r="C945" i="35"/>
  <c r="E941" i="35"/>
  <c r="G941" i="35" s="1"/>
  <c r="C941" i="35"/>
  <c r="E937" i="35"/>
  <c r="G937" i="35" s="1"/>
  <c r="C937" i="35"/>
  <c r="E933" i="35"/>
  <c r="G933" i="35" s="1"/>
  <c r="C933" i="35"/>
  <c r="E929" i="35"/>
  <c r="G929" i="35" s="1"/>
  <c r="C929" i="35"/>
  <c r="E925" i="35"/>
  <c r="G925" i="35" s="1"/>
  <c r="C925" i="35"/>
  <c r="E921" i="35"/>
  <c r="G921" i="35" s="1"/>
  <c r="C921" i="35"/>
  <c r="E917" i="35"/>
  <c r="G917" i="35" s="1"/>
  <c r="C917" i="35"/>
  <c r="E913" i="35"/>
  <c r="G913" i="35" s="1"/>
  <c r="C913" i="35"/>
  <c r="E909" i="35"/>
  <c r="G909" i="35" s="1"/>
  <c r="C909" i="35"/>
  <c r="E905" i="35"/>
  <c r="G905" i="35" s="1"/>
  <c r="C905" i="35"/>
  <c r="E901" i="35"/>
  <c r="G901" i="35" s="1"/>
  <c r="C901" i="35"/>
  <c r="E897" i="35"/>
  <c r="G897" i="35" s="1"/>
  <c r="C897" i="35"/>
  <c r="E893" i="35"/>
  <c r="G893" i="35" s="1"/>
  <c r="C893" i="35"/>
  <c r="E889" i="35"/>
  <c r="G889" i="35" s="1"/>
  <c r="C889" i="35"/>
  <c r="E885" i="35"/>
  <c r="G885" i="35" s="1"/>
  <c r="C885" i="35"/>
  <c r="E881" i="35"/>
  <c r="G881" i="35" s="1"/>
  <c r="C881" i="35"/>
  <c r="E877" i="35"/>
  <c r="G877" i="35" s="1"/>
  <c r="C877" i="35"/>
  <c r="E873" i="35"/>
  <c r="G873" i="35" s="1"/>
  <c r="C873" i="35"/>
  <c r="E869" i="35"/>
  <c r="G869" i="35" s="1"/>
  <c r="C869" i="35"/>
  <c r="E865" i="35"/>
  <c r="G865" i="35" s="1"/>
  <c r="C865" i="35"/>
  <c r="E861" i="35"/>
  <c r="G861" i="35" s="1"/>
  <c r="C861" i="35"/>
  <c r="E857" i="35"/>
  <c r="G857" i="35" s="1"/>
  <c r="C857" i="35"/>
  <c r="E853" i="35"/>
  <c r="G853" i="35" s="1"/>
  <c r="C853" i="35"/>
  <c r="E849" i="35"/>
  <c r="G849" i="35" s="1"/>
  <c r="C849" i="35"/>
  <c r="E845" i="35"/>
  <c r="G845" i="35" s="1"/>
  <c r="C845" i="35"/>
  <c r="E841" i="35"/>
  <c r="G841" i="35" s="1"/>
  <c r="C841" i="35"/>
  <c r="E837" i="35"/>
  <c r="G837" i="35" s="1"/>
  <c r="C837" i="35"/>
  <c r="E833" i="35"/>
  <c r="G833" i="35" s="1"/>
  <c r="C833" i="35"/>
  <c r="E829" i="35"/>
  <c r="G829" i="35" s="1"/>
  <c r="C829" i="35"/>
  <c r="E825" i="35"/>
  <c r="G825" i="35" s="1"/>
  <c r="C825" i="35"/>
  <c r="E821" i="35"/>
  <c r="G821" i="35" s="1"/>
  <c r="C821" i="35"/>
  <c r="E817" i="35"/>
  <c r="G817" i="35" s="1"/>
  <c r="C817" i="35"/>
  <c r="E813" i="35"/>
  <c r="G813" i="35" s="1"/>
  <c r="C813" i="35"/>
  <c r="E809" i="35"/>
  <c r="G809" i="35" s="1"/>
  <c r="C809" i="35"/>
  <c r="E805" i="35"/>
  <c r="G805" i="35" s="1"/>
  <c r="C805" i="35"/>
  <c r="E801" i="35"/>
  <c r="G801" i="35" s="1"/>
  <c r="C801" i="35"/>
  <c r="E797" i="35"/>
  <c r="G797" i="35" s="1"/>
  <c r="C797" i="35"/>
  <c r="E793" i="35"/>
  <c r="G793" i="35" s="1"/>
  <c r="C793" i="35"/>
  <c r="E789" i="35"/>
  <c r="G789" i="35" s="1"/>
  <c r="C789" i="35"/>
  <c r="E785" i="35"/>
  <c r="G785" i="35" s="1"/>
  <c r="C785" i="35"/>
  <c r="E781" i="35"/>
  <c r="G781" i="35" s="1"/>
  <c r="C781" i="35"/>
  <c r="E777" i="35"/>
  <c r="G777" i="35" s="1"/>
  <c r="C777" i="35"/>
  <c r="E773" i="35"/>
  <c r="G773" i="35" s="1"/>
  <c r="C773" i="35"/>
  <c r="E769" i="35"/>
  <c r="G769" i="35" s="1"/>
  <c r="C769" i="35"/>
  <c r="E765" i="35"/>
  <c r="G765" i="35" s="1"/>
  <c r="C765" i="35"/>
  <c r="E761" i="35"/>
  <c r="G761" i="35" s="1"/>
  <c r="C761" i="35"/>
  <c r="E757" i="35"/>
  <c r="G757" i="35" s="1"/>
  <c r="C757" i="35"/>
  <c r="E753" i="35"/>
  <c r="G753" i="35" s="1"/>
  <c r="C753" i="35"/>
  <c r="E749" i="35"/>
  <c r="G749" i="35" s="1"/>
  <c r="C749" i="35"/>
  <c r="E745" i="35"/>
  <c r="G745" i="35" s="1"/>
  <c r="C745" i="35"/>
  <c r="E741" i="35"/>
  <c r="G741" i="35" s="1"/>
  <c r="C741" i="35"/>
  <c r="E737" i="35"/>
  <c r="G737" i="35" s="1"/>
  <c r="C737" i="35"/>
  <c r="E733" i="35"/>
  <c r="G733" i="35" s="1"/>
  <c r="C733" i="35"/>
  <c r="E729" i="35"/>
  <c r="G729" i="35" s="1"/>
  <c r="C729" i="35"/>
  <c r="E725" i="35"/>
  <c r="G725" i="35" s="1"/>
  <c r="C725" i="35"/>
  <c r="E721" i="35"/>
  <c r="G721" i="35" s="1"/>
  <c r="C721" i="35"/>
  <c r="E717" i="35"/>
  <c r="G717" i="35" s="1"/>
  <c r="C717" i="35"/>
  <c r="E713" i="35"/>
  <c r="G713" i="35" s="1"/>
  <c r="C713" i="35"/>
  <c r="E709" i="35"/>
  <c r="G709" i="35" s="1"/>
  <c r="C709" i="35"/>
  <c r="E705" i="35"/>
  <c r="G705" i="35" s="1"/>
  <c r="C705" i="35"/>
  <c r="E701" i="35"/>
  <c r="G701" i="35" s="1"/>
  <c r="C701" i="35"/>
  <c r="E697" i="35"/>
  <c r="G697" i="35" s="1"/>
  <c r="C697" i="35"/>
  <c r="E693" i="35"/>
  <c r="G693" i="35" s="1"/>
  <c r="C693" i="35"/>
  <c r="E689" i="35"/>
  <c r="G689" i="35" s="1"/>
  <c r="C689" i="35"/>
  <c r="E685" i="35"/>
  <c r="G685" i="35" s="1"/>
  <c r="C685" i="35"/>
  <c r="E681" i="35"/>
  <c r="G681" i="35" s="1"/>
  <c r="C681" i="35"/>
  <c r="E677" i="35"/>
  <c r="G677" i="35" s="1"/>
  <c r="C677" i="35"/>
  <c r="E673" i="35"/>
  <c r="G673" i="35" s="1"/>
  <c r="C673" i="35"/>
  <c r="E669" i="35"/>
  <c r="G669" i="35" s="1"/>
  <c r="C669" i="35"/>
  <c r="E665" i="35"/>
  <c r="G665" i="35" s="1"/>
  <c r="E661" i="35"/>
  <c r="G661" i="35" s="1"/>
  <c r="E657" i="35"/>
  <c r="G657" i="35" s="1"/>
  <c r="C657" i="35"/>
  <c r="E653" i="35"/>
  <c r="G653" i="35" s="1"/>
  <c r="C653" i="35"/>
  <c r="E649" i="35"/>
  <c r="G649" i="35" s="1"/>
  <c r="E645" i="35"/>
  <c r="G645" i="35" s="1"/>
  <c r="C645" i="35"/>
  <c r="E641" i="35"/>
  <c r="G641" i="35" s="1"/>
  <c r="C641" i="35"/>
  <c r="E637" i="35"/>
  <c r="G637" i="35" s="1"/>
  <c r="C637" i="35"/>
  <c r="E633" i="35"/>
  <c r="G633" i="35" s="1"/>
  <c r="C633" i="35"/>
  <c r="E629" i="35"/>
  <c r="G629" i="35" s="1"/>
  <c r="C629" i="35"/>
  <c r="E625" i="35"/>
  <c r="G625" i="35" s="1"/>
  <c r="C625" i="35"/>
  <c r="E621" i="35"/>
  <c r="G621" i="35" s="1"/>
  <c r="C621" i="35"/>
  <c r="E617" i="35"/>
  <c r="G617" i="35" s="1"/>
  <c r="C617" i="35"/>
  <c r="E613" i="35"/>
  <c r="G613" i="35" s="1"/>
  <c r="C613" i="35"/>
  <c r="E609" i="35"/>
  <c r="G609" i="35" s="1"/>
  <c r="C609" i="35"/>
  <c r="E605" i="35"/>
  <c r="G605" i="35" s="1"/>
  <c r="C605" i="35"/>
  <c r="E601" i="35"/>
  <c r="G601" i="35" s="1"/>
  <c r="C601" i="35"/>
  <c r="E597" i="35"/>
  <c r="G597" i="35" s="1"/>
  <c r="C597" i="35"/>
  <c r="E593" i="35"/>
  <c r="G593" i="35" s="1"/>
  <c r="C593" i="35"/>
  <c r="E589" i="35"/>
  <c r="G589" i="35" s="1"/>
  <c r="C589" i="35"/>
  <c r="E585" i="35"/>
  <c r="G585" i="35" s="1"/>
  <c r="C585" i="35"/>
  <c r="E581" i="35"/>
  <c r="G581" i="35" s="1"/>
  <c r="C581" i="35"/>
  <c r="E577" i="35"/>
  <c r="G577" i="35" s="1"/>
  <c r="C577" i="35"/>
  <c r="E573" i="35"/>
  <c r="G573" i="35" s="1"/>
  <c r="C573" i="35"/>
  <c r="E569" i="35"/>
  <c r="G569" i="35" s="1"/>
  <c r="C569" i="35"/>
  <c r="C565" i="35"/>
  <c r="E565" i="35" s="1"/>
  <c r="E561" i="35"/>
  <c r="G561" i="35" s="1"/>
  <c r="C561" i="35"/>
  <c r="E557" i="35"/>
  <c r="G557" i="35" s="1"/>
  <c r="C557" i="35"/>
  <c r="E553" i="35"/>
  <c r="G553" i="35" s="1"/>
  <c r="C553" i="35"/>
  <c r="E549" i="35"/>
  <c r="G549" i="35" s="1"/>
  <c r="C549" i="35"/>
  <c r="E545" i="35"/>
  <c r="G545" i="35" s="1"/>
  <c r="C545" i="35"/>
  <c r="E541" i="35"/>
  <c r="G541" i="35" s="1"/>
  <c r="C541" i="35"/>
  <c r="E537" i="35"/>
  <c r="G537" i="35" s="1"/>
  <c r="C537" i="35"/>
  <c r="E533" i="35"/>
  <c r="G533" i="35" s="1"/>
  <c r="C533" i="35"/>
  <c r="E529" i="35"/>
  <c r="G529" i="35" s="1"/>
  <c r="C529" i="35"/>
  <c r="E525" i="35"/>
  <c r="G525" i="35" s="1"/>
  <c r="C525" i="35"/>
  <c r="E521" i="35"/>
  <c r="G521" i="35" s="1"/>
  <c r="C521" i="35"/>
  <c r="E517" i="35"/>
  <c r="G517" i="35" s="1"/>
  <c r="C517" i="35"/>
  <c r="E513" i="35"/>
  <c r="G513" i="35" s="1"/>
  <c r="C513" i="35"/>
  <c r="E509" i="35"/>
  <c r="G509" i="35" s="1"/>
  <c r="C509" i="35"/>
  <c r="E505" i="35"/>
  <c r="G505" i="35" s="1"/>
  <c r="C505" i="35"/>
  <c r="E501" i="35"/>
  <c r="G501" i="35" s="1"/>
  <c r="C501" i="35"/>
  <c r="E497" i="35"/>
  <c r="G497" i="35" s="1"/>
  <c r="C497" i="35"/>
  <c r="E493" i="35"/>
  <c r="G493" i="35" s="1"/>
  <c r="C493" i="35"/>
  <c r="E489" i="35"/>
  <c r="G489" i="35" s="1"/>
  <c r="C489" i="35"/>
  <c r="E485" i="35"/>
  <c r="G485" i="35" s="1"/>
  <c r="C485" i="35"/>
  <c r="E481" i="35"/>
  <c r="G481" i="35" s="1"/>
  <c r="C481" i="35"/>
  <c r="E477" i="35"/>
  <c r="G477" i="35" s="1"/>
  <c r="C477" i="35"/>
  <c r="E473" i="35"/>
  <c r="G473" i="35" s="1"/>
  <c r="C473" i="35"/>
  <c r="E469" i="35"/>
  <c r="G469" i="35" s="1"/>
  <c r="C469" i="35"/>
  <c r="E465" i="35"/>
  <c r="G465" i="35" s="1"/>
  <c r="C465" i="35"/>
  <c r="E461" i="35"/>
  <c r="G461" i="35" s="1"/>
  <c r="C461" i="35"/>
  <c r="E457" i="35"/>
  <c r="G457" i="35" s="1"/>
  <c r="C457" i="35"/>
  <c r="E453" i="35"/>
  <c r="G453" i="35" s="1"/>
  <c r="C453" i="35"/>
  <c r="E449" i="35"/>
  <c r="G449" i="35" s="1"/>
  <c r="C449" i="35"/>
  <c r="E445" i="35"/>
  <c r="G445" i="35" s="1"/>
  <c r="C445" i="35"/>
  <c r="E441" i="35"/>
  <c r="G441" i="35" s="1"/>
  <c r="C441" i="35"/>
  <c r="E437" i="35"/>
  <c r="G437" i="35" s="1"/>
  <c r="C437" i="35"/>
  <c r="E433" i="35"/>
  <c r="G433" i="35" s="1"/>
  <c r="C433" i="35"/>
  <c r="E429" i="35"/>
  <c r="G429" i="35" s="1"/>
  <c r="C429" i="35"/>
  <c r="E425" i="35"/>
  <c r="G425" i="35" s="1"/>
  <c r="C425" i="35"/>
  <c r="E421" i="35"/>
  <c r="G421" i="35" s="1"/>
  <c r="C421" i="35"/>
  <c r="E417" i="35"/>
  <c r="G417" i="35" s="1"/>
  <c r="C417" i="35"/>
  <c r="E413" i="35"/>
  <c r="G413" i="35" s="1"/>
  <c r="C413" i="35"/>
  <c r="E409" i="35"/>
  <c r="G409" i="35" s="1"/>
  <c r="C409" i="35"/>
  <c r="E405" i="35"/>
  <c r="G405" i="35" s="1"/>
  <c r="C405" i="35"/>
  <c r="E401" i="35"/>
  <c r="G401" i="35" s="1"/>
  <c r="C401" i="35"/>
  <c r="E397" i="35"/>
  <c r="G397" i="35" s="1"/>
  <c r="C397" i="35"/>
  <c r="E393" i="35"/>
  <c r="G393" i="35" s="1"/>
  <c r="C393" i="35"/>
  <c r="E389" i="35"/>
  <c r="G389" i="35" s="1"/>
  <c r="C389" i="35"/>
  <c r="E385" i="35"/>
  <c r="G385" i="35" s="1"/>
  <c r="C385" i="35"/>
  <c r="E381" i="35"/>
  <c r="G381" i="35" s="1"/>
  <c r="C381" i="35"/>
  <c r="E377" i="35"/>
  <c r="G377" i="35" s="1"/>
  <c r="C377" i="35"/>
  <c r="E373" i="35"/>
  <c r="G373" i="35" s="1"/>
  <c r="C373" i="35"/>
  <c r="E369" i="35"/>
  <c r="G369" i="35" s="1"/>
  <c r="C369" i="35"/>
  <c r="E365" i="35"/>
  <c r="G365" i="35" s="1"/>
  <c r="C365" i="35"/>
  <c r="E361" i="35"/>
  <c r="G361" i="35" s="1"/>
  <c r="C361" i="35"/>
  <c r="E357" i="35"/>
  <c r="G357" i="35" s="1"/>
  <c r="C357" i="35"/>
  <c r="E353" i="35"/>
  <c r="G353" i="35" s="1"/>
  <c r="C353" i="35"/>
  <c r="E349" i="35"/>
  <c r="G349" i="35" s="1"/>
  <c r="C349" i="35"/>
  <c r="E345" i="35"/>
  <c r="G345" i="35" s="1"/>
  <c r="C345" i="35"/>
  <c r="E341" i="35"/>
  <c r="G341" i="35" s="1"/>
  <c r="C341" i="35"/>
  <c r="E337" i="35"/>
  <c r="G337" i="35" s="1"/>
  <c r="C337" i="35"/>
  <c r="E333" i="35"/>
  <c r="G333" i="35" s="1"/>
  <c r="C333" i="35"/>
  <c r="E329" i="35"/>
  <c r="G329" i="35" s="1"/>
  <c r="C329" i="35"/>
  <c r="E325" i="35"/>
  <c r="G325" i="35" s="1"/>
  <c r="C325" i="35"/>
  <c r="E321" i="35"/>
  <c r="G321" i="35" s="1"/>
  <c r="C321" i="35"/>
  <c r="E317" i="35"/>
  <c r="G317" i="35" s="1"/>
  <c r="C317" i="35"/>
  <c r="E313" i="35"/>
  <c r="G313" i="35" s="1"/>
  <c r="C313" i="35"/>
  <c r="E309" i="35"/>
  <c r="G309" i="35" s="1"/>
  <c r="C309" i="35"/>
  <c r="E305" i="35"/>
  <c r="G305" i="35" s="1"/>
  <c r="C305" i="35"/>
  <c r="E301" i="35"/>
  <c r="G301" i="35" s="1"/>
  <c r="C301" i="35"/>
  <c r="E297" i="35"/>
  <c r="G297" i="35" s="1"/>
  <c r="C293" i="35"/>
  <c r="E293" i="35" s="1"/>
  <c r="E289" i="35"/>
  <c r="G289" i="35" s="1"/>
  <c r="C289" i="35"/>
  <c r="E285" i="35"/>
  <c r="G285" i="35" s="1"/>
  <c r="C285" i="35"/>
  <c r="E281" i="35"/>
  <c r="G281" i="35" s="1"/>
  <c r="C281" i="35"/>
  <c r="E277" i="35"/>
  <c r="G277" i="35" s="1"/>
  <c r="C277" i="35"/>
  <c r="E273" i="35"/>
  <c r="G273" i="35" s="1"/>
  <c r="E269" i="35"/>
  <c r="G269" i="35" s="1"/>
  <c r="C269" i="35"/>
  <c r="E265" i="35"/>
  <c r="G265" i="35" s="1"/>
  <c r="C265" i="35"/>
  <c r="E261" i="35"/>
  <c r="G261" i="35" s="1"/>
  <c r="C261" i="35"/>
  <c r="C257" i="35"/>
  <c r="E257" i="35"/>
  <c r="G257" i="35" s="1"/>
  <c r="E253" i="35"/>
  <c r="G253" i="35" s="1"/>
  <c r="C253" i="35"/>
  <c r="E249" i="35"/>
  <c r="G249" i="35" s="1"/>
  <c r="C249" i="35"/>
  <c r="E245" i="35"/>
  <c r="G245" i="35" s="1"/>
  <c r="C245" i="35"/>
  <c r="C241" i="35"/>
  <c r="E241" i="35"/>
  <c r="G241" i="35" s="1"/>
  <c r="E237" i="35"/>
  <c r="G237" i="35" s="1"/>
  <c r="C237" i="35"/>
  <c r="E233" i="35"/>
  <c r="G233" i="35" s="1"/>
  <c r="C233" i="35"/>
  <c r="E229" i="35"/>
  <c r="G229" i="35" s="1"/>
  <c r="C229" i="35"/>
  <c r="C225" i="35"/>
  <c r="E225" i="35"/>
  <c r="G225" i="35" s="1"/>
  <c r="E221" i="35"/>
  <c r="G221" i="35" s="1"/>
  <c r="C221" i="35"/>
  <c r="E217" i="35"/>
  <c r="G217" i="35" s="1"/>
  <c r="C217" i="35"/>
  <c r="E213" i="35"/>
  <c r="G213" i="35" s="1"/>
  <c r="C213" i="35"/>
  <c r="C209" i="35"/>
  <c r="E209" i="35"/>
  <c r="G209" i="35" s="1"/>
  <c r="E205" i="35"/>
  <c r="G205" i="35" s="1"/>
  <c r="C205" i="35"/>
  <c r="E201" i="35"/>
  <c r="G201" i="35" s="1"/>
  <c r="C201" i="35"/>
  <c r="E197" i="35"/>
  <c r="G197" i="35" s="1"/>
  <c r="C197" i="35"/>
  <c r="C193" i="35"/>
  <c r="E193" i="35"/>
  <c r="G193" i="35" s="1"/>
  <c r="E189" i="35"/>
  <c r="G189" i="35" s="1"/>
  <c r="C189" i="35"/>
  <c r="E185" i="35"/>
  <c r="G185" i="35" s="1"/>
  <c r="C185" i="35"/>
  <c r="E181" i="35"/>
  <c r="G181" i="35" s="1"/>
  <c r="C181" i="35"/>
  <c r="C177" i="35"/>
  <c r="E177" i="35"/>
  <c r="G177" i="35" s="1"/>
  <c r="E173" i="35"/>
  <c r="G173" i="35" s="1"/>
  <c r="C173" i="35"/>
  <c r="E169" i="35"/>
  <c r="G169" i="35" s="1"/>
  <c r="C169" i="35"/>
  <c r="E165" i="35"/>
  <c r="G165" i="35" s="1"/>
  <c r="C165" i="35"/>
  <c r="E161" i="35"/>
  <c r="G161" i="35" s="1"/>
  <c r="C161" i="35"/>
  <c r="E157" i="35"/>
  <c r="G157" i="35" s="1"/>
  <c r="C157" i="35"/>
  <c r="E153" i="35"/>
  <c r="G153" i="35" s="1"/>
  <c r="C153" i="35"/>
  <c r="E149" i="35"/>
  <c r="G149" i="35" s="1"/>
  <c r="C149" i="35"/>
  <c r="E145" i="35"/>
  <c r="G145" i="35" s="1"/>
  <c r="C145" i="35"/>
  <c r="E141" i="35"/>
  <c r="G141" i="35" s="1"/>
  <c r="C141" i="35"/>
  <c r="E137" i="35"/>
  <c r="G137" i="35" s="1"/>
  <c r="C137" i="35"/>
  <c r="E133" i="35"/>
  <c r="G133" i="35" s="1"/>
  <c r="C133" i="35"/>
  <c r="E129" i="35"/>
  <c r="G129" i="35" s="1"/>
  <c r="C129" i="35"/>
  <c r="E125" i="35"/>
  <c r="G125" i="35" s="1"/>
  <c r="C125" i="35"/>
  <c r="E121" i="35"/>
  <c r="G121" i="35" s="1"/>
  <c r="C121" i="35"/>
  <c r="E117" i="35"/>
  <c r="G117" i="35" s="1"/>
  <c r="C117" i="35"/>
  <c r="E113" i="35"/>
  <c r="G113" i="35" s="1"/>
  <c r="C113" i="35"/>
  <c r="E109" i="35"/>
  <c r="G109" i="35" s="1"/>
  <c r="C109" i="35"/>
  <c r="E105" i="35"/>
  <c r="G105" i="35" s="1"/>
  <c r="C105" i="35"/>
  <c r="E101" i="35"/>
  <c r="G101" i="35" s="1"/>
  <c r="C101" i="35"/>
  <c r="E97" i="35"/>
  <c r="G97" i="35" s="1"/>
  <c r="C97" i="35"/>
  <c r="E93" i="35"/>
  <c r="G93" i="35" s="1"/>
  <c r="C93" i="35"/>
  <c r="E89" i="35"/>
  <c r="G89" i="35" s="1"/>
  <c r="C89" i="35"/>
  <c r="E85" i="35"/>
  <c r="G85" i="35" s="1"/>
  <c r="C85" i="35"/>
  <c r="E81" i="35"/>
  <c r="G81" i="35" s="1"/>
  <c r="C81" i="35"/>
  <c r="C77" i="35"/>
  <c r="E77" i="35" s="1"/>
  <c r="E73" i="35"/>
  <c r="G73" i="35" s="1"/>
  <c r="C73" i="35"/>
  <c r="E69" i="35"/>
  <c r="G69" i="35" s="1"/>
  <c r="C69" i="35"/>
  <c r="E65" i="35"/>
  <c r="G65" i="35" s="1"/>
  <c r="C65" i="35"/>
  <c r="C61" i="35"/>
  <c r="E61" i="35" s="1"/>
  <c r="E57" i="35"/>
  <c r="G57" i="35" s="1"/>
  <c r="C57" i="35"/>
  <c r="E53" i="35"/>
  <c r="G53" i="35" s="1"/>
  <c r="C53" i="35"/>
  <c r="E49" i="35"/>
  <c r="G49" i="35" s="1"/>
  <c r="C49" i="35"/>
  <c r="E45" i="35"/>
  <c r="G45" i="35" s="1"/>
  <c r="C45" i="35"/>
  <c r="E41" i="35"/>
  <c r="G41" i="35" s="1"/>
  <c r="C41" i="35"/>
  <c r="E37" i="35"/>
  <c r="G37" i="35" s="1"/>
  <c r="C37" i="35"/>
  <c r="E33" i="35"/>
  <c r="G33" i="35" s="1"/>
  <c r="C33" i="35"/>
  <c r="E29" i="35"/>
  <c r="G29" i="35" s="1"/>
  <c r="C29" i="35"/>
  <c r="E25" i="35"/>
  <c r="G25" i="35" s="1"/>
  <c r="C25" i="35"/>
  <c r="G21" i="35"/>
  <c r="C21" i="35"/>
  <c r="C17" i="35"/>
  <c r="E17" i="35" s="1"/>
  <c r="E13" i="35"/>
  <c r="G13" i="35" s="1"/>
  <c r="C13" i="35"/>
  <c r="E9" i="35"/>
  <c r="G9" i="35" s="1"/>
  <c r="C9" i="35"/>
  <c r="C2005" i="35"/>
  <c r="C2001" i="35"/>
  <c r="C1997" i="35"/>
  <c r="C1993" i="35"/>
  <c r="C1989" i="35"/>
  <c r="C1985" i="35"/>
  <c r="C1981" i="35"/>
  <c r="C1977" i="35"/>
  <c r="C1973" i="35"/>
  <c r="C1969" i="35"/>
  <c r="C1965" i="35"/>
  <c r="C1961" i="35"/>
  <c r="C1957" i="35"/>
  <c r="C1953" i="35"/>
  <c r="C1949" i="35"/>
  <c r="C1945" i="35"/>
  <c r="C1941" i="35"/>
  <c r="C1937" i="35"/>
  <c r="C1933" i="35"/>
  <c r="C1929" i="35"/>
  <c r="C1925" i="35"/>
  <c r="C1921" i="35"/>
  <c r="C1917" i="35"/>
  <c r="C1913" i="35"/>
  <c r="C1909" i="35"/>
  <c r="C1905" i="35"/>
  <c r="C1901" i="35"/>
  <c r="C1897" i="35"/>
  <c r="C1893" i="35"/>
  <c r="C1889" i="35"/>
  <c r="C1885" i="35"/>
  <c r="C1881" i="35"/>
  <c r="C1877" i="35"/>
  <c r="C1873" i="35"/>
  <c r="C1869" i="35"/>
  <c r="C1865" i="35"/>
  <c r="C1861" i="35"/>
  <c r="C1857" i="35"/>
  <c r="C1853" i="35"/>
  <c r="C1849" i="35"/>
  <c r="C1845" i="35"/>
  <c r="C1841" i="35"/>
  <c r="C1837" i="35"/>
  <c r="C1833" i="35"/>
  <c r="C1829" i="35"/>
  <c r="C1825" i="35"/>
  <c r="C1821" i="35"/>
  <c r="C1817" i="35"/>
  <c r="C1813" i="35"/>
  <c r="C1809" i="35"/>
  <c r="C1805" i="35"/>
  <c r="C1801" i="35"/>
  <c r="C1797" i="35"/>
  <c r="C1793" i="35"/>
  <c r="C1789" i="35"/>
  <c r="C1785" i="35"/>
  <c r="C1781" i="35"/>
  <c r="C1777" i="35"/>
  <c r="C1773" i="35"/>
  <c r="C1769" i="35"/>
  <c r="C1765" i="35"/>
  <c r="C1761" i="35"/>
  <c r="C1757" i="35"/>
  <c r="C1753" i="35"/>
  <c r="C1749" i="35"/>
  <c r="C1745" i="35"/>
  <c r="C1741" i="35"/>
  <c r="C1737" i="35"/>
  <c r="C1733" i="35"/>
  <c r="C1729" i="35"/>
  <c r="C1725" i="35"/>
  <c r="C1721" i="35"/>
  <c r="C1717" i="35"/>
  <c r="C1713" i="35"/>
  <c r="C1709" i="35"/>
  <c r="C1705" i="35"/>
  <c r="C1701" i="35"/>
  <c r="C1697" i="35"/>
  <c r="C1693" i="35"/>
  <c r="C1689" i="35"/>
  <c r="C1685" i="35"/>
  <c r="C1669" i="35"/>
  <c r="C1653" i="35"/>
  <c r="C1637" i="35"/>
  <c r="C1621" i="35"/>
  <c r="C1605" i="35"/>
  <c r="C1589" i="35"/>
  <c r="F2004" i="35"/>
  <c r="E2004" i="35"/>
  <c r="G2004" i="35" s="1"/>
  <c r="F2000" i="35"/>
  <c r="E2000" i="35"/>
  <c r="G2000" i="35" s="1"/>
  <c r="F1996" i="35"/>
  <c r="E1996" i="35"/>
  <c r="G1996" i="35" s="1"/>
  <c r="F1992" i="35"/>
  <c r="E1992" i="35"/>
  <c r="G1992" i="35" s="1"/>
  <c r="F1988" i="35"/>
  <c r="E1988" i="35"/>
  <c r="G1988" i="35" s="1"/>
  <c r="F1984" i="35"/>
  <c r="E1984" i="35"/>
  <c r="G1984" i="35" s="1"/>
  <c r="F1980" i="35"/>
  <c r="E1980" i="35"/>
  <c r="G1980" i="35" s="1"/>
  <c r="F1976" i="35"/>
  <c r="E1976" i="35"/>
  <c r="G1976" i="35" s="1"/>
  <c r="F1972" i="35"/>
  <c r="E1972" i="35"/>
  <c r="G1972" i="35" s="1"/>
  <c r="F1968" i="35"/>
  <c r="E1968" i="35"/>
  <c r="G1968" i="35" s="1"/>
  <c r="F1964" i="35"/>
  <c r="E1964" i="35"/>
  <c r="G1964" i="35" s="1"/>
  <c r="F1960" i="35"/>
  <c r="E1960" i="35"/>
  <c r="G1960" i="35" s="1"/>
  <c r="F1956" i="35"/>
  <c r="E1956" i="35"/>
  <c r="G1956" i="35" s="1"/>
  <c r="F1952" i="35"/>
  <c r="E1952" i="35"/>
  <c r="G1952" i="35" s="1"/>
  <c r="F1948" i="35"/>
  <c r="E1948" i="35"/>
  <c r="G1948" i="35" s="1"/>
  <c r="F1944" i="35"/>
  <c r="E1944" i="35"/>
  <c r="G1944" i="35" s="1"/>
  <c r="F1940" i="35"/>
  <c r="E1940" i="35"/>
  <c r="G1940" i="35" s="1"/>
  <c r="F1936" i="35"/>
  <c r="E1936" i="35"/>
  <c r="G1936" i="35" s="1"/>
  <c r="F1932" i="35"/>
  <c r="E1932" i="35"/>
  <c r="G1932" i="35" s="1"/>
  <c r="F1928" i="35"/>
  <c r="E1928" i="35"/>
  <c r="G1928" i="35" s="1"/>
  <c r="F1924" i="35"/>
  <c r="E1924" i="35"/>
  <c r="G1924" i="35" s="1"/>
  <c r="F1920" i="35"/>
  <c r="E1920" i="35"/>
  <c r="G1920" i="35" s="1"/>
  <c r="F1916" i="35"/>
  <c r="E1916" i="35"/>
  <c r="G1916" i="35" s="1"/>
  <c r="F1912" i="35"/>
  <c r="E1912" i="35"/>
  <c r="G1912" i="35" s="1"/>
  <c r="F1908" i="35"/>
  <c r="E1908" i="35"/>
  <c r="G1908" i="35" s="1"/>
  <c r="F1904" i="35"/>
  <c r="E1904" i="35"/>
  <c r="G1904" i="35" s="1"/>
  <c r="F1900" i="35"/>
  <c r="E1900" i="35"/>
  <c r="G1900" i="35" s="1"/>
  <c r="F1896" i="35"/>
  <c r="E1896" i="35"/>
  <c r="G1896" i="35" s="1"/>
  <c r="F1892" i="35"/>
  <c r="E1892" i="35"/>
  <c r="G1892" i="35" s="1"/>
  <c r="F1888" i="35"/>
  <c r="E1888" i="35"/>
  <c r="G1888" i="35" s="1"/>
  <c r="F1884" i="35"/>
  <c r="E1884" i="35"/>
  <c r="G1884" i="35" s="1"/>
  <c r="F1880" i="35"/>
  <c r="E1880" i="35"/>
  <c r="G1880" i="35" s="1"/>
  <c r="F1876" i="35"/>
  <c r="E1876" i="35"/>
  <c r="G1876" i="35" s="1"/>
  <c r="F1872" i="35"/>
  <c r="E1872" i="35"/>
  <c r="G1872" i="35" s="1"/>
  <c r="F1868" i="35"/>
  <c r="E1868" i="35"/>
  <c r="G1868" i="35" s="1"/>
  <c r="F1864" i="35"/>
  <c r="E1864" i="35"/>
  <c r="G1864" i="35" s="1"/>
  <c r="F1860" i="35"/>
  <c r="E1860" i="35"/>
  <c r="G1860" i="35" s="1"/>
  <c r="F1856" i="35"/>
  <c r="E1856" i="35"/>
  <c r="G1856" i="35" s="1"/>
  <c r="F1852" i="35"/>
  <c r="E1852" i="35"/>
  <c r="G1852" i="35" s="1"/>
  <c r="F1848" i="35"/>
  <c r="E1848" i="35"/>
  <c r="G1848" i="35" s="1"/>
  <c r="F1844" i="35"/>
  <c r="E1844" i="35"/>
  <c r="G1844" i="35" s="1"/>
  <c r="F1840" i="35"/>
  <c r="E1840" i="35"/>
  <c r="G1840" i="35" s="1"/>
  <c r="F1836" i="35"/>
  <c r="E1836" i="35"/>
  <c r="G1836" i="35" s="1"/>
  <c r="F1832" i="35"/>
  <c r="E1832" i="35"/>
  <c r="G1832" i="35" s="1"/>
  <c r="F1828" i="35"/>
  <c r="E1828" i="35"/>
  <c r="G1828" i="35" s="1"/>
  <c r="F1824" i="35"/>
  <c r="E1824" i="35"/>
  <c r="G1824" i="35" s="1"/>
  <c r="F1820" i="35"/>
  <c r="E1820" i="35"/>
  <c r="G1820" i="35" s="1"/>
  <c r="F1816" i="35"/>
  <c r="E1816" i="35"/>
  <c r="G1816" i="35" s="1"/>
  <c r="F1812" i="35"/>
  <c r="E1812" i="35"/>
  <c r="G1812" i="35" s="1"/>
  <c r="F1808" i="35"/>
  <c r="E1808" i="35"/>
  <c r="G1808" i="35" s="1"/>
  <c r="F1804" i="35"/>
  <c r="E1804" i="35"/>
  <c r="G1804" i="35" s="1"/>
  <c r="F1800" i="35"/>
  <c r="E1800" i="35"/>
  <c r="G1800" i="35" s="1"/>
  <c r="F1796" i="35"/>
  <c r="E1796" i="35"/>
  <c r="G1796" i="35" s="1"/>
  <c r="F1792" i="35"/>
  <c r="E1792" i="35"/>
  <c r="G1792" i="35" s="1"/>
  <c r="F1788" i="35"/>
  <c r="E1788" i="35"/>
  <c r="G1788" i="35" s="1"/>
  <c r="F1784" i="35"/>
  <c r="E1784" i="35"/>
  <c r="G1784" i="35" s="1"/>
  <c r="F1780" i="35"/>
  <c r="E1780" i="35"/>
  <c r="G1780" i="35" s="1"/>
  <c r="F1776" i="35"/>
  <c r="E1776" i="35"/>
  <c r="G1776" i="35" s="1"/>
  <c r="F1772" i="35"/>
  <c r="E1772" i="35"/>
  <c r="G1772" i="35" s="1"/>
  <c r="F1768" i="35"/>
  <c r="E1768" i="35"/>
  <c r="G1768" i="35" s="1"/>
  <c r="F1764" i="35"/>
  <c r="E1764" i="35"/>
  <c r="G1764" i="35" s="1"/>
  <c r="F1760" i="35"/>
  <c r="E1760" i="35"/>
  <c r="G1760" i="35" s="1"/>
  <c r="F1756" i="35"/>
  <c r="E1756" i="35"/>
  <c r="G1756" i="35" s="1"/>
  <c r="F1752" i="35"/>
  <c r="E1752" i="35"/>
  <c r="G1752" i="35" s="1"/>
  <c r="F1748" i="35"/>
  <c r="E1748" i="35"/>
  <c r="G1748" i="35" s="1"/>
  <c r="F1744" i="35"/>
  <c r="E1744" i="35"/>
  <c r="G1744" i="35" s="1"/>
  <c r="F1740" i="35"/>
  <c r="E1740" i="35"/>
  <c r="G1740" i="35" s="1"/>
  <c r="F1736" i="35"/>
  <c r="E1736" i="35"/>
  <c r="G1736" i="35" s="1"/>
  <c r="F1732" i="35"/>
  <c r="E1732" i="35"/>
  <c r="G1732" i="35" s="1"/>
  <c r="F1728" i="35"/>
  <c r="E1728" i="35"/>
  <c r="G1728" i="35" s="1"/>
  <c r="F1724" i="35"/>
  <c r="E1724" i="35"/>
  <c r="G1724" i="35" s="1"/>
  <c r="F1720" i="35"/>
  <c r="E1720" i="35"/>
  <c r="G1720" i="35" s="1"/>
  <c r="F1716" i="35"/>
  <c r="E1716" i="35"/>
  <c r="G1716" i="35" s="1"/>
  <c r="F1712" i="35"/>
  <c r="E1712" i="35"/>
  <c r="G1712" i="35" s="1"/>
  <c r="F1708" i="35"/>
  <c r="E1708" i="35"/>
  <c r="G1708" i="35" s="1"/>
  <c r="F1704" i="35"/>
  <c r="E1704" i="35"/>
  <c r="G1704" i="35" s="1"/>
  <c r="F1700" i="35"/>
  <c r="E1700" i="35"/>
  <c r="G1700" i="35" s="1"/>
  <c r="F1696" i="35"/>
  <c r="E1696" i="35"/>
  <c r="G1696" i="35" s="1"/>
  <c r="F1692" i="35"/>
  <c r="E1692" i="35"/>
  <c r="G1692" i="35" s="1"/>
  <c r="F1688" i="35"/>
  <c r="E1688" i="35"/>
  <c r="G1688" i="35" s="1"/>
  <c r="F1684" i="35"/>
  <c r="E1684" i="35"/>
  <c r="G1684" i="35" s="1"/>
  <c r="F1680" i="35"/>
  <c r="E1680" i="35"/>
  <c r="G1680" i="35" s="1"/>
  <c r="F1676" i="35"/>
  <c r="E1676" i="35"/>
  <c r="G1676" i="35" s="1"/>
  <c r="F1672" i="35"/>
  <c r="E1672" i="35"/>
  <c r="G1672" i="35" s="1"/>
  <c r="F1668" i="35"/>
  <c r="E1668" i="35"/>
  <c r="G1668" i="35" s="1"/>
  <c r="F1664" i="35"/>
  <c r="E1664" i="35"/>
  <c r="G1664" i="35" s="1"/>
  <c r="F1660" i="35"/>
  <c r="E1660" i="35"/>
  <c r="G1660" i="35" s="1"/>
  <c r="F1656" i="35"/>
  <c r="E1656" i="35"/>
  <c r="G1656" i="35" s="1"/>
  <c r="F1652" i="35"/>
  <c r="E1652" i="35"/>
  <c r="G1652" i="35" s="1"/>
  <c r="F1648" i="35"/>
  <c r="E1648" i="35"/>
  <c r="G1648" i="35" s="1"/>
  <c r="F1644" i="35"/>
  <c r="E1644" i="35"/>
  <c r="G1644" i="35" s="1"/>
  <c r="F1640" i="35"/>
  <c r="E1640" i="35"/>
  <c r="G1640" i="35" s="1"/>
  <c r="F1636" i="35"/>
  <c r="E1636" i="35"/>
  <c r="G1636" i="35" s="1"/>
  <c r="F1632" i="35"/>
  <c r="E1632" i="35"/>
  <c r="G1632" i="35" s="1"/>
  <c r="F1628" i="35"/>
  <c r="E1628" i="35"/>
  <c r="G1628" i="35" s="1"/>
  <c r="F1624" i="35"/>
  <c r="E1624" i="35"/>
  <c r="G1624" i="35" s="1"/>
  <c r="F1620" i="35"/>
  <c r="E1620" i="35"/>
  <c r="G1620" i="35" s="1"/>
  <c r="F1616" i="35"/>
  <c r="E1616" i="35"/>
  <c r="G1616" i="35" s="1"/>
  <c r="F1612" i="35"/>
  <c r="E1612" i="35"/>
  <c r="G1612" i="35" s="1"/>
  <c r="F1608" i="35"/>
  <c r="E1608" i="35"/>
  <c r="G1608" i="35" s="1"/>
  <c r="F1604" i="35"/>
  <c r="E1604" i="35"/>
  <c r="G1604" i="35" s="1"/>
  <c r="F1600" i="35"/>
  <c r="E1600" i="35"/>
  <c r="G1600" i="35" s="1"/>
  <c r="F1596" i="35"/>
  <c r="E1596" i="35"/>
  <c r="G1596" i="35" s="1"/>
  <c r="F1592" i="35"/>
  <c r="E1592" i="35"/>
  <c r="G1592" i="35" s="1"/>
  <c r="F1588" i="35"/>
  <c r="E1588" i="35"/>
  <c r="G1588" i="35" s="1"/>
  <c r="F1584" i="35"/>
  <c r="E1584" i="35"/>
  <c r="G1584" i="35" s="1"/>
  <c r="F1580" i="35"/>
  <c r="E1580" i="35"/>
  <c r="G1580" i="35" s="1"/>
  <c r="F1576" i="35"/>
  <c r="E1576" i="35"/>
  <c r="G1576" i="35" s="1"/>
  <c r="C1576" i="35"/>
  <c r="F1572" i="35"/>
  <c r="E1572" i="35"/>
  <c r="G1572" i="35" s="1"/>
  <c r="C1572" i="35"/>
  <c r="F1568" i="35"/>
  <c r="E1568" i="35"/>
  <c r="G1568" i="35" s="1"/>
  <c r="C1568" i="35"/>
  <c r="F1564" i="35"/>
  <c r="E1564" i="35"/>
  <c r="G1564" i="35" s="1"/>
  <c r="C1564" i="35"/>
  <c r="F1560" i="35"/>
  <c r="E1560" i="35"/>
  <c r="G1560" i="35" s="1"/>
  <c r="C1560" i="35"/>
  <c r="F1556" i="35"/>
  <c r="E1556" i="35"/>
  <c r="G1556" i="35" s="1"/>
  <c r="C1556" i="35"/>
  <c r="F1552" i="35"/>
  <c r="E1552" i="35"/>
  <c r="G1552" i="35" s="1"/>
  <c r="C1552" i="35"/>
  <c r="F1548" i="35"/>
  <c r="E1548" i="35"/>
  <c r="G1548" i="35" s="1"/>
  <c r="C1548" i="35"/>
  <c r="F1544" i="35"/>
  <c r="E1544" i="35"/>
  <c r="G1544" i="35" s="1"/>
  <c r="C1544" i="35"/>
  <c r="F1540" i="35"/>
  <c r="E1540" i="35"/>
  <c r="G1540" i="35" s="1"/>
  <c r="C1540" i="35"/>
  <c r="F1536" i="35"/>
  <c r="E1536" i="35"/>
  <c r="G1536" i="35" s="1"/>
  <c r="C1536" i="35"/>
  <c r="F1532" i="35"/>
  <c r="E1532" i="35"/>
  <c r="G1532" i="35" s="1"/>
  <c r="C1532" i="35"/>
  <c r="F1528" i="35"/>
  <c r="E1528" i="35"/>
  <c r="G1528" i="35" s="1"/>
  <c r="C1528" i="35"/>
  <c r="F1524" i="35"/>
  <c r="E1524" i="35"/>
  <c r="G1524" i="35" s="1"/>
  <c r="C1524" i="35"/>
  <c r="F1520" i="35"/>
  <c r="E1520" i="35"/>
  <c r="G1520" i="35" s="1"/>
  <c r="C1520" i="35"/>
  <c r="F1516" i="35"/>
  <c r="E1516" i="35"/>
  <c r="G1516" i="35" s="1"/>
  <c r="C1516" i="35"/>
  <c r="F1512" i="35"/>
  <c r="E1512" i="35"/>
  <c r="G1512" i="35" s="1"/>
  <c r="C1512" i="35"/>
  <c r="F1508" i="35"/>
  <c r="E1508" i="35"/>
  <c r="G1508" i="35" s="1"/>
  <c r="C1508" i="35"/>
  <c r="F1504" i="35"/>
  <c r="E1504" i="35"/>
  <c r="G1504" i="35" s="1"/>
  <c r="C1504" i="35"/>
  <c r="F1500" i="35"/>
  <c r="E1500" i="35"/>
  <c r="G1500" i="35" s="1"/>
  <c r="C1500" i="35"/>
  <c r="F1496" i="35"/>
  <c r="E1496" i="35"/>
  <c r="G1496" i="35" s="1"/>
  <c r="C1496" i="35"/>
  <c r="F1492" i="35"/>
  <c r="E1492" i="35"/>
  <c r="G1492" i="35" s="1"/>
  <c r="C1492" i="35"/>
  <c r="F1488" i="35"/>
  <c r="E1488" i="35"/>
  <c r="G1488" i="35" s="1"/>
  <c r="C1488" i="35"/>
  <c r="F1484" i="35"/>
  <c r="E1484" i="35"/>
  <c r="G1484" i="35" s="1"/>
  <c r="C1484" i="35"/>
  <c r="F1480" i="35"/>
  <c r="E1480" i="35"/>
  <c r="G1480" i="35" s="1"/>
  <c r="C1480" i="35"/>
  <c r="F1476" i="35"/>
  <c r="E1476" i="35"/>
  <c r="G1476" i="35" s="1"/>
  <c r="C1476" i="35"/>
  <c r="F1472" i="35"/>
  <c r="E1472" i="35"/>
  <c r="G1472" i="35" s="1"/>
  <c r="C1472" i="35"/>
  <c r="F1468" i="35"/>
  <c r="E1468" i="35"/>
  <c r="G1468" i="35" s="1"/>
  <c r="C1468" i="35"/>
  <c r="F1464" i="35"/>
  <c r="E1464" i="35"/>
  <c r="G1464" i="35" s="1"/>
  <c r="C1464" i="35"/>
  <c r="F1460" i="35"/>
  <c r="E1460" i="35"/>
  <c r="G1460" i="35" s="1"/>
  <c r="C1460" i="35"/>
  <c r="F1456" i="35"/>
  <c r="E1456" i="35"/>
  <c r="G1456" i="35" s="1"/>
  <c r="C1456" i="35"/>
  <c r="F1452" i="35"/>
  <c r="E1452" i="35"/>
  <c r="G1452" i="35" s="1"/>
  <c r="C1452" i="35"/>
  <c r="F1448" i="35"/>
  <c r="E1448" i="35"/>
  <c r="G1448" i="35" s="1"/>
  <c r="C1448" i="35"/>
  <c r="F1444" i="35"/>
  <c r="E1444" i="35"/>
  <c r="G1444" i="35" s="1"/>
  <c r="C1444" i="35"/>
  <c r="F1440" i="35"/>
  <c r="E1440" i="35"/>
  <c r="G1440" i="35" s="1"/>
  <c r="C1440" i="35"/>
  <c r="F1436" i="35"/>
  <c r="E1436" i="35"/>
  <c r="G1436" i="35" s="1"/>
  <c r="C1436" i="35"/>
  <c r="F1432" i="35"/>
  <c r="E1432" i="35"/>
  <c r="G1432" i="35" s="1"/>
  <c r="C1432" i="35"/>
  <c r="F1428" i="35"/>
  <c r="E1428" i="35"/>
  <c r="G1428" i="35" s="1"/>
  <c r="C1428" i="35"/>
  <c r="F1424" i="35"/>
  <c r="E1424" i="35"/>
  <c r="G1424" i="35" s="1"/>
  <c r="C1424" i="35"/>
  <c r="F1420" i="35"/>
  <c r="E1420" i="35"/>
  <c r="G1420" i="35" s="1"/>
  <c r="C1420" i="35"/>
  <c r="F1416" i="35"/>
  <c r="E1416" i="35"/>
  <c r="G1416" i="35" s="1"/>
  <c r="C1416" i="35"/>
  <c r="F1412" i="35"/>
  <c r="E1412" i="35"/>
  <c r="G1412" i="35" s="1"/>
  <c r="C1412" i="35"/>
  <c r="F1408" i="35"/>
  <c r="E1408" i="35"/>
  <c r="G1408" i="35" s="1"/>
  <c r="C1408" i="35"/>
  <c r="F1404" i="35"/>
  <c r="E1404" i="35"/>
  <c r="G1404" i="35" s="1"/>
  <c r="C1404" i="35"/>
  <c r="F1400" i="35"/>
  <c r="E1400" i="35"/>
  <c r="G1400" i="35" s="1"/>
  <c r="C1400" i="35"/>
  <c r="F1396" i="35"/>
  <c r="E1396" i="35"/>
  <c r="G1396" i="35" s="1"/>
  <c r="C1396" i="35"/>
  <c r="F1392" i="35"/>
  <c r="E1392" i="35"/>
  <c r="G1392" i="35" s="1"/>
  <c r="C1392" i="35"/>
  <c r="F1388" i="35"/>
  <c r="E1388" i="35"/>
  <c r="G1388" i="35" s="1"/>
  <c r="C1388" i="35"/>
  <c r="F1384" i="35"/>
  <c r="E1384" i="35"/>
  <c r="G1384" i="35" s="1"/>
  <c r="C1384" i="35"/>
  <c r="F1380" i="35"/>
  <c r="E1380" i="35"/>
  <c r="G1380" i="35" s="1"/>
  <c r="C1380" i="35"/>
  <c r="F1376" i="35"/>
  <c r="E1376" i="35"/>
  <c r="G1376" i="35" s="1"/>
  <c r="C1376" i="35"/>
  <c r="F1372" i="35"/>
  <c r="E1372" i="35"/>
  <c r="G1372" i="35" s="1"/>
  <c r="C1372" i="35"/>
  <c r="F1368" i="35"/>
  <c r="E1368" i="35"/>
  <c r="G1368" i="35" s="1"/>
  <c r="C1368" i="35"/>
  <c r="F1364" i="35"/>
  <c r="E1364" i="35"/>
  <c r="G1364" i="35" s="1"/>
  <c r="C1364" i="35"/>
  <c r="F1360" i="35"/>
  <c r="E1360" i="35"/>
  <c r="G1360" i="35" s="1"/>
  <c r="C1360" i="35"/>
  <c r="F1356" i="35"/>
  <c r="E1356" i="35"/>
  <c r="G1356" i="35" s="1"/>
  <c r="C1356" i="35"/>
  <c r="F1352" i="35"/>
  <c r="E1352" i="35"/>
  <c r="G1352" i="35" s="1"/>
  <c r="C1352" i="35"/>
  <c r="F1348" i="35"/>
  <c r="E1348" i="35"/>
  <c r="G1348" i="35" s="1"/>
  <c r="C1348" i="35"/>
  <c r="F1344" i="35"/>
  <c r="E1344" i="35"/>
  <c r="G1344" i="35" s="1"/>
  <c r="C1344" i="35"/>
  <c r="F1340" i="35"/>
  <c r="E1340" i="35"/>
  <c r="G1340" i="35" s="1"/>
  <c r="C1340" i="35"/>
  <c r="F1336" i="35"/>
  <c r="E1336" i="35"/>
  <c r="G1336" i="35" s="1"/>
  <c r="C1336" i="35"/>
  <c r="F1332" i="35"/>
  <c r="E1332" i="35"/>
  <c r="G1332" i="35" s="1"/>
  <c r="C1332" i="35"/>
  <c r="F1328" i="35"/>
  <c r="E1328" i="35"/>
  <c r="G1328" i="35" s="1"/>
  <c r="C1328" i="35"/>
  <c r="F1324" i="35"/>
  <c r="E1324" i="35"/>
  <c r="G1324" i="35" s="1"/>
  <c r="C1324" i="35"/>
  <c r="F1320" i="35"/>
  <c r="E1320" i="35"/>
  <c r="G1320" i="35" s="1"/>
  <c r="C1320" i="35"/>
  <c r="F1316" i="35"/>
  <c r="E1316" i="35"/>
  <c r="G1316" i="35" s="1"/>
  <c r="C1316" i="35"/>
  <c r="F1312" i="35"/>
  <c r="E1312" i="35"/>
  <c r="G1312" i="35" s="1"/>
  <c r="C1312" i="35"/>
  <c r="F1308" i="35"/>
  <c r="E1308" i="35"/>
  <c r="G1308" i="35" s="1"/>
  <c r="C1308" i="35"/>
  <c r="F1304" i="35"/>
  <c r="E1304" i="35"/>
  <c r="G1304" i="35" s="1"/>
  <c r="C1304" i="35"/>
  <c r="F1300" i="35"/>
  <c r="E1300" i="35"/>
  <c r="G1300" i="35" s="1"/>
  <c r="C1300" i="35"/>
  <c r="F1296" i="35"/>
  <c r="E1296" i="35"/>
  <c r="G1296" i="35" s="1"/>
  <c r="C1296" i="35"/>
  <c r="F1292" i="35"/>
  <c r="E1292" i="35"/>
  <c r="G1292" i="35" s="1"/>
  <c r="C1292" i="35"/>
  <c r="F1288" i="35"/>
  <c r="E1288" i="35"/>
  <c r="G1288" i="35" s="1"/>
  <c r="C1288" i="35"/>
  <c r="F1284" i="35"/>
  <c r="E1284" i="35"/>
  <c r="G1284" i="35" s="1"/>
  <c r="C1284" i="35"/>
  <c r="F1280" i="35"/>
  <c r="E1280" i="35"/>
  <c r="G1280" i="35" s="1"/>
  <c r="C1280" i="35"/>
  <c r="F1276" i="35"/>
  <c r="E1276" i="35"/>
  <c r="G1276" i="35" s="1"/>
  <c r="C1276" i="35"/>
  <c r="F1272" i="35"/>
  <c r="E1272" i="35"/>
  <c r="G1272" i="35" s="1"/>
  <c r="C1272" i="35"/>
  <c r="F1268" i="35"/>
  <c r="E1268" i="35"/>
  <c r="G1268" i="35" s="1"/>
  <c r="C1268" i="35"/>
  <c r="F1264" i="35"/>
  <c r="E1264" i="35"/>
  <c r="G1264" i="35" s="1"/>
  <c r="C1264" i="35"/>
  <c r="F1260" i="35"/>
  <c r="E1260" i="35"/>
  <c r="G1260" i="35" s="1"/>
  <c r="C1260" i="35"/>
  <c r="F1256" i="35"/>
  <c r="E1256" i="35"/>
  <c r="G1256" i="35" s="1"/>
  <c r="C1256" i="35"/>
  <c r="F1252" i="35"/>
  <c r="E1252" i="35"/>
  <c r="G1252" i="35" s="1"/>
  <c r="C1252" i="35"/>
  <c r="F1248" i="35"/>
  <c r="E1248" i="35"/>
  <c r="G1248" i="35" s="1"/>
  <c r="C1248" i="35"/>
  <c r="F1244" i="35"/>
  <c r="E1244" i="35"/>
  <c r="G1244" i="35" s="1"/>
  <c r="C1244" i="35"/>
  <c r="F1240" i="35"/>
  <c r="E1240" i="35"/>
  <c r="G1240" i="35" s="1"/>
  <c r="C1240" i="35"/>
  <c r="F1236" i="35"/>
  <c r="E1236" i="35"/>
  <c r="G1236" i="35" s="1"/>
  <c r="C1236" i="35"/>
  <c r="F1232" i="35"/>
  <c r="E1232" i="35"/>
  <c r="G1232" i="35" s="1"/>
  <c r="C1232" i="35"/>
  <c r="C1228" i="35"/>
  <c r="E1228" i="35" s="1"/>
  <c r="E1224" i="35"/>
  <c r="G1224" i="35" s="1"/>
  <c r="C1224" i="35"/>
  <c r="E1220" i="35"/>
  <c r="G1220" i="35" s="1"/>
  <c r="C1220" i="35"/>
  <c r="E1216" i="35"/>
  <c r="G1216" i="35" s="1"/>
  <c r="C1216" i="35"/>
  <c r="E1212" i="35"/>
  <c r="G1212" i="35" s="1"/>
  <c r="E1208" i="35"/>
  <c r="G1208" i="35" s="1"/>
  <c r="C1208" i="35"/>
  <c r="E1204" i="35"/>
  <c r="G1204" i="35" s="1"/>
  <c r="C1204" i="35"/>
  <c r="E1200" i="35"/>
  <c r="G1200" i="35" s="1"/>
  <c r="C1200" i="35"/>
  <c r="C1196" i="35"/>
  <c r="E1196" i="35" s="1"/>
  <c r="E1192" i="35"/>
  <c r="G1192" i="35" s="1"/>
  <c r="C1192" i="35"/>
  <c r="E1188" i="35"/>
  <c r="G1188" i="35" s="1"/>
  <c r="C1188" i="35"/>
  <c r="E1184" i="35"/>
  <c r="G1184" i="35" s="1"/>
  <c r="C1184" i="35"/>
  <c r="E1180" i="35"/>
  <c r="G1180" i="35" s="1"/>
  <c r="C1180" i="35"/>
  <c r="E1176" i="35"/>
  <c r="G1176" i="35" s="1"/>
  <c r="C1176" i="35"/>
  <c r="E1172" i="35"/>
  <c r="G1172" i="35" s="1"/>
  <c r="C1172" i="35"/>
  <c r="E1168" i="35"/>
  <c r="G1168" i="35" s="1"/>
  <c r="C1168" i="35"/>
  <c r="E1164" i="35"/>
  <c r="G1164" i="35" s="1"/>
  <c r="C1164" i="35"/>
  <c r="E1160" i="35"/>
  <c r="G1160" i="35" s="1"/>
  <c r="C1160" i="35"/>
  <c r="E1156" i="35"/>
  <c r="G1156" i="35" s="1"/>
  <c r="C1156" i="35"/>
  <c r="E1152" i="35"/>
  <c r="G1152" i="35" s="1"/>
  <c r="C1152" i="35"/>
  <c r="E1148" i="35"/>
  <c r="G1148" i="35" s="1"/>
  <c r="C1148" i="35"/>
  <c r="E1144" i="35"/>
  <c r="G1144" i="35" s="1"/>
  <c r="C1144" i="35"/>
  <c r="E1140" i="35"/>
  <c r="G1140" i="35" s="1"/>
  <c r="C1140" i="35"/>
  <c r="E1136" i="35"/>
  <c r="G1136" i="35" s="1"/>
  <c r="C1136" i="35"/>
  <c r="E1132" i="35"/>
  <c r="G1132" i="35" s="1"/>
  <c r="C1132" i="35"/>
  <c r="E1128" i="35"/>
  <c r="G1128" i="35" s="1"/>
  <c r="C1128" i="35"/>
  <c r="E1124" i="35"/>
  <c r="G1124" i="35" s="1"/>
  <c r="C1124" i="35"/>
  <c r="E1120" i="35"/>
  <c r="G1120" i="35" s="1"/>
  <c r="C1120" i="35"/>
  <c r="E1116" i="35"/>
  <c r="G1116" i="35" s="1"/>
  <c r="C1116" i="35"/>
  <c r="E1112" i="35"/>
  <c r="G1112" i="35" s="1"/>
  <c r="C1112" i="35"/>
  <c r="E1108" i="35"/>
  <c r="G1108" i="35" s="1"/>
  <c r="C1108" i="35"/>
  <c r="E1104" i="35"/>
  <c r="G1104" i="35" s="1"/>
  <c r="C1104" i="35"/>
  <c r="E1100" i="35"/>
  <c r="G1100" i="35" s="1"/>
  <c r="C1100" i="35"/>
  <c r="E1096" i="35"/>
  <c r="G1096" i="35" s="1"/>
  <c r="C1096" i="35"/>
  <c r="E1092" i="35"/>
  <c r="G1092" i="35" s="1"/>
  <c r="C1092" i="35"/>
  <c r="E1088" i="35"/>
  <c r="G1088" i="35" s="1"/>
  <c r="C1088" i="35"/>
  <c r="E1084" i="35"/>
  <c r="G1084" i="35" s="1"/>
  <c r="C1084" i="35"/>
  <c r="E1080" i="35"/>
  <c r="G1080" i="35" s="1"/>
  <c r="C1080" i="35"/>
  <c r="E1076" i="35"/>
  <c r="G1076" i="35" s="1"/>
  <c r="C1076" i="35"/>
  <c r="C1072" i="35"/>
  <c r="E1072" i="35" s="1"/>
  <c r="E1068" i="35"/>
  <c r="G1068" i="35" s="1"/>
  <c r="C1068" i="35"/>
  <c r="E1064" i="35"/>
  <c r="G1064" i="35" s="1"/>
  <c r="C1064" i="35"/>
  <c r="E1060" i="35"/>
  <c r="G1060" i="35" s="1"/>
  <c r="C1060" i="35"/>
  <c r="E1056" i="35"/>
  <c r="G1056" i="35" s="1"/>
  <c r="C1056" i="35"/>
  <c r="E1052" i="35"/>
  <c r="G1052" i="35" s="1"/>
  <c r="C1052" i="35"/>
  <c r="E1048" i="35"/>
  <c r="G1048" i="35" s="1"/>
  <c r="C1048" i="35"/>
  <c r="E1044" i="35"/>
  <c r="G1044" i="35" s="1"/>
  <c r="C1044" i="35"/>
  <c r="E1040" i="35"/>
  <c r="G1040" i="35" s="1"/>
  <c r="C1040" i="35"/>
  <c r="E1036" i="35"/>
  <c r="G1036" i="35" s="1"/>
  <c r="C1036" i="35"/>
  <c r="E1032" i="35"/>
  <c r="G1032" i="35" s="1"/>
  <c r="C1032" i="35"/>
  <c r="E1028" i="35"/>
  <c r="G1028" i="35" s="1"/>
  <c r="C1028" i="35"/>
  <c r="E1024" i="35"/>
  <c r="G1024" i="35" s="1"/>
  <c r="C1024" i="35"/>
  <c r="E1020" i="35"/>
  <c r="G1020" i="35" s="1"/>
  <c r="C1020" i="35"/>
  <c r="E1016" i="35"/>
  <c r="G1016" i="35" s="1"/>
  <c r="C1016" i="35"/>
  <c r="E1012" i="35"/>
  <c r="G1012" i="35" s="1"/>
  <c r="C1012" i="35"/>
  <c r="E1008" i="35"/>
  <c r="G1008" i="35" s="1"/>
  <c r="C1008" i="35"/>
  <c r="E1004" i="35"/>
  <c r="G1004" i="35" s="1"/>
  <c r="E1000" i="35"/>
  <c r="G1000" i="35" s="1"/>
  <c r="C1000" i="35"/>
  <c r="E996" i="35"/>
  <c r="G996" i="35" s="1"/>
  <c r="C996" i="35"/>
  <c r="E992" i="35"/>
  <c r="G992" i="35" s="1"/>
  <c r="C992" i="35"/>
  <c r="E988" i="35"/>
  <c r="G988" i="35" s="1"/>
  <c r="C988" i="35"/>
  <c r="E984" i="35"/>
  <c r="G984" i="35" s="1"/>
  <c r="C984" i="35"/>
  <c r="E980" i="35"/>
  <c r="G980" i="35" s="1"/>
  <c r="C980" i="35"/>
  <c r="E976" i="35"/>
  <c r="G976" i="35" s="1"/>
  <c r="C976" i="35"/>
  <c r="E972" i="35"/>
  <c r="G972" i="35" s="1"/>
  <c r="C972" i="35"/>
  <c r="E968" i="35"/>
  <c r="G968" i="35" s="1"/>
  <c r="C968" i="35"/>
  <c r="E964" i="35"/>
  <c r="G964" i="35" s="1"/>
  <c r="C964" i="35"/>
  <c r="E960" i="35"/>
  <c r="G960" i="35" s="1"/>
  <c r="C960" i="35"/>
  <c r="E956" i="35"/>
  <c r="G956" i="35" s="1"/>
  <c r="C956" i="35"/>
  <c r="E952" i="35"/>
  <c r="G952" i="35" s="1"/>
  <c r="C952" i="35"/>
  <c r="E948" i="35"/>
  <c r="G948" i="35" s="1"/>
  <c r="C948" i="35"/>
  <c r="E944" i="35"/>
  <c r="G944" i="35" s="1"/>
  <c r="C944" i="35"/>
  <c r="E940" i="35"/>
  <c r="G940" i="35" s="1"/>
  <c r="C940" i="35"/>
  <c r="E936" i="35"/>
  <c r="G936" i="35" s="1"/>
  <c r="C936" i="35"/>
  <c r="E932" i="35"/>
  <c r="G932" i="35" s="1"/>
  <c r="C932" i="35"/>
  <c r="E928" i="35"/>
  <c r="G928" i="35" s="1"/>
  <c r="C928" i="35"/>
  <c r="E924" i="35"/>
  <c r="G924" i="35" s="1"/>
  <c r="C924" i="35"/>
  <c r="E920" i="35"/>
  <c r="G920" i="35" s="1"/>
  <c r="C920" i="35"/>
  <c r="E916" i="35"/>
  <c r="G916" i="35" s="1"/>
  <c r="C916" i="35"/>
  <c r="E912" i="35"/>
  <c r="G912" i="35" s="1"/>
  <c r="C912" i="35"/>
  <c r="E908" i="35"/>
  <c r="G908" i="35" s="1"/>
  <c r="C908" i="35"/>
  <c r="E904" i="35"/>
  <c r="G904" i="35" s="1"/>
  <c r="C904" i="35"/>
  <c r="E900" i="35"/>
  <c r="G900" i="35" s="1"/>
  <c r="C900" i="35"/>
  <c r="E896" i="35"/>
  <c r="G896" i="35" s="1"/>
  <c r="C896" i="35"/>
  <c r="E892" i="35"/>
  <c r="G892" i="35" s="1"/>
  <c r="C892" i="35"/>
  <c r="E888" i="35"/>
  <c r="G888" i="35" s="1"/>
  <c r="C888" i="35"/>
  <c r="E884" i="35"/>
  <c r="G884" i="35" s="1"/>
  <c r="C884" i="35"/>
  <c r="E880" i="35"/>
  <c r="G880" i="35" s="1"/>
  <c r="C880" i="35"/>
  <c r="E876" i="35"/>
  <c r="G876" i="35" s="1"/>
  <c r="C876" i="35"/>
  <c r="E872" i="35"/>
  <c r="G872" i="35" s="1"/>
  <c r="C872" i="35"/>
  <c r="E868" i="35"/>
  <c r="G868" i="35" s="1"/>
  <c r="C868" i="35"/>
  <c r="E864" i="35"/>
  <c r="G864" i="35" s="1"/>
  <c r="C864" i="35"/>
  <c r="E860" i="35"/>
  <c r="G860" i="35" s="1"/>
  <c r="C860" i="35"/>
  <c r="E856" i="35"/>
  <c r="G856" i="35" s="1"/>
  <c r="C856" i="35"/>
  <c r="E852" i="35"/>
  <c r="G852" i="35" s="1"/>
  <c r="C852" i="35"/>
  <c r="E848" i="35"/>
  <c r="G848" i="35" s="1"/>
  <c r="C848" i="35"/>
  <c r="E844" i="35"/>
  <c r="G844" i="35" s="1"/>
  <c r="C844" i="35"/>
  <c r="E840" i="35"/>
  <c r="G840" i="35" s="1"/>
  <c r="C840" i="35"/>
  <c r="E836" i="35"/>
  <c r="G836" i="35" s="1"/>
  <c r="C836" i="35"/>
  <c r="E832" i="35"/>
  <c r="G832" i="35" s="1"/>
  <c r="C832" i="35"/>
  <c r="E828" i="35"/>
  <c r="G828" i="35" s="1"/>
  <c r="C828" i="35"/>
  <c r="E824" i="35"/>
  <c r="G824" i="35" s="1"/>
  <c r="C824" i="35"/>
  <c r="E820" i="35"/>
  <c r="G820" i="35" s="1"/>
  <c r="C820" i="35"/>
  <c r="E816" i="35"/>
  <c r="G816" i="35" s="1"/>
  <c r="C816" i="35"/>
  <c r="E812" i="35"/>
  <c r="G812" i="35" s="1"/>
  <c r="C812" i="35"/>
  <c r="E808" i="35"/>
  <c r="G808" i="35" s="1"/>
  <c r="C808" i="35"/>
  <c r="E804" i="35"/>
  <c r="G804" i="35" s="1"/>
  <c r="C804" i="35"/>
  <c r="E800" i="35"/>
  <c r="G800" i="35" s="1"/>
  <c r="C800" i="35"/>
  <c r="C796" i="35"/>
  <c r="E796" i="35" s="1"/>
  <c r="E792" i="35"/>
  <c r="G792" i="35" s="1"/>
  <c r="C792" i="35"/>
  <c r="E788" i="35"/>
  <c r="G788" i="35" s="1"/>
  <c r="C788" i="35"/>
  <c r="E784" i="35"/>
  <c r="G784" i="35" s="1"/>
  <c r="C784" i="35"/>
  <c r="E780" i="35"/>
  <c r="G780" i="35" s="1"/>
  <c r="C780" i="35"/>
  <c r="E776" i="35"/>
  <c r="G776" i="35" s="1"/>
  <c r="C776" i="35"/>
  <c r="E772" i="35"/>
  <c r="G772" i="35" s="1"/>
  <c r="C772" i="35"/>
  <c r="E768" i="35"/>
  <c r="G768" i="35" s="1"/>
  <c r="C768" i="35"/>
  <c r="E764" i="35"/>
  <c r="G764" i="35" s="1"/>
  <c r="C764" i="35"/>
  <c r="E760" i="35"/>
  <c r="G760" i="35" s="1"/>
  <c r="C760" i="35"/>
  <c r="E756" i="35"/>
  <c r="G756" i="35" s="1"/>
  <c r="C756" i="35"/>
  <c r="E752" i="35"/>
  <c r="G752" i="35" s="1"/>
  <c r="C752" i="35"/>
  <c r="E748" i="35"/>
  <c r="G748" i="35" s="1"/>
  <c r="C748" i="35"/>
  <c r="E744" i="35"/>
  <c r="G744" i="35" s="1"/>
  <c r="C744" i="35"/>
  <c r="E740" i="35"/>
  <c r="G740" i="35" s="1"/>
  <c r="C740" i="35"/>
  <c r="E736" i="35"/>
  <c r="G736" i="35" s="1"/>
  <c r="C736" i="35"/>
  <c r="E732" i="35"/>
  <c r="G732" i="35" s="1"/>
  <c r="C732" i="35"/>
  <c r="E728" i="35"/>
  <c r="G728" i="35" s="1"/>
  <c r="C728" i="35"/>
  <c r="E724" i="35"/>
  <c r="G724" i="35" s="1"/>
  <c r="C724" i="35"/>
  <c r="E720" i="35"/>
  <c r="G720" i="35" s="1"/>
  <c r="C720" i="35"/>
  <c r="E716" i="35"/>
  <c r="G716" i="35" s="1"/>
  <c r="C716" i="35"/>
  <c r="E712" i="35"/>
  <c r="G712" i="35" s="1"/>
  <c r="C712" i="35"/>
  <c r="E708" i="35"/>
  <c r="G708" i="35" s="1"/>
  <c r="C708" i="35"/>
  <c r="E704" i="35"/>
  <c r="G704" i="35" s="1"/>
  <c r="C704" i="35"/>
  <c r="E700" i="35"/>
  <c r="G700" i="35" s="1"/>
  <c r="C700" i="35"/>
  <c r="E696" i="35"/>
  <c r="G696" i="35" s="1"/>
  <c r="C696" i="35"/>
  <c r="E692" i="35"/>
  <c r="G692" i="35" s="1"/>
  <c r="C692" i="35"/>
  <c r="E688" i="35"/>
  <c r="G688" i="35" s="1"/>
  <c r="C688" i="35"/>
  <c r="E684" i="35"/>
  <c r="G684" i="35" s="1"/>
  <c r="C684" i="35"/>
  <c r="E680" i="35"/>
  <c r="G680" i="35" s="1"/>
  <c r="C680" i="35"/>
  <c r="E676" i="35"/>
  <c r="G676" i="35" s="1"/>
  <c r="C676" i="35"/>
  <c r="E672" i="35"/>
  <c r="G672" i="35" s="1"/>
  <c r="C672" i="35"/>
  <c r="E668" i="35"/>
  <c r="G668" i="35" s="1"/>
  <c r="C668" i="35"/>
  <c r="E664" i="35"/>
  <c r="G664" i="35" s="1"/>
  <c r="C664" i="35"/>
  <c r="E660" i="35"/>
  <c r="G660" i="35" s="1"/>
  <c r="E656" i="35"/>
  <c r="G656" i="35" s="1"/>
  <c r="C656" i="35"/>
  <c r="E652" i="35"/>
  <c r="G652" i="35" s="1"/>
  <c r="E648" i="35"/>
  <c r="G648" i="35" s="1"/>
  <c r="C648" i="35"/>
  <c r="E644" i="35"/>
  <c r="G644" i="35" s="1"/>
  <c r="C644" i="35"/>
  <c r="E640" i="35"/>
  <c r="G640" i="35" s="1"/>
  <c r="C640" i="35"/>
  <c r="E636" i="35"/>
  <c r="G636" i="35" s="1"/>
  <c r="C636" i="35"/>
  <c r="E632" i="35"/>
  <c r="G632" i="35" s="1"/>
  <c r="C632" i="35"/>
  <c r="E628" i="35"/>
  <c r="G628" i="35" s="1"/>
  <c r="C628" i="35"/>
  <c r="E624" i="35"/>
  <c r="G624" i="35" s="1"/>
  <c r="C624" i="35"/>
  <c r="E620" i="35"/>
  <c r="G620" i="35" s="1"/>
  <c r="C620" i="35"/>
  <c r="E616" i="35"/>
  <c r="G616" i="35" s="1"/>
  <c r="C616" i="35"/>
  <c r="E612" i="35"/>
  <c r="G612" i="35" s="1"/>
  <c r="C612" i="35"/>
  <c r="E608" i="35"/>
  <c r="G608" i="35" s="1"/>
  <c r="C608" i="35"/>
  <c r="E604" i="35"/>
  <c r="G604" i="35" s="1"/>
  <c r="C604" i="35"/>
  <c r="E600" i="35"/>
  <c r="G600" i="35" s="1"/>
  <c r="C600" i="35"/>
  <c r="E596" i="35"/>
  <c r="G596" i="35" s="1"/>
  <c r="C596" i="35"/>
  <c r="E592" i="35"/>
  <c r="G592" i="35" s="1"/>
  <c r="C592" i="35"/>
  <c r="E588" i="35"/>
  <c r="G588" i="35" s="1"/>
  <c r="C588" i="35"/>
  <c r="E584" i="35"/>
  <c r="G584" i="35" s="1"/>
  <c r="C584" i="35"/>
  <c r="E580" i="35"/>
  <c r="G580" i="35" s="1"/>
  <c r="C580" i="35"/>
  <c r="E576" i="35"/>
  <c r="G576" i="35" s="1"/>
  <c r="C576" i="35"/>
  <c r="E572" i="35"/>
  <c r="G572" i="35" s="1"/>
  <c r="C572" i="35"/>
  <c r="E568" i="35"/>
  <c r="G568" i="35" s="1"/>
  <c r="C568" i="35"/>
  <c r="E564" i="35"/>
  <c r="G564" i="35" s="1"/>
  <c r="C564" i="35"/>
  <c r="E560" i="35"/>
  <c r="G560" i="35" s="1"/>
  <c r="C560" i="35"/>
  <c r="E556" i="35"/>
  <c r="G556" i="35" s="1"/>
  <c r="C556" i="35"/>
  <c r="E552" i="35"/>
  <c r="G552" i="35" s="1"/>
  <c r="C552" i="35"/>
  <c r="E548" i="35"/>
  <c r="G548" i="35" s="1"/>
  <c r="C548" i="35"/>
  <c r="E544" i="35"/>
  <c r="G544" i="35" s="1"/>
  <c r="C544" i="35"/>
  <c r="E540" i="35"/>
  <c r="G540" i="35" s="1"/>
  <c r="C540" i="35"/>
  <c r="E536" i="35"/>
  <c r="G536" i="35" s="1"/>
  <c r="C536" i="35"/>
  <c r="E532" i="35"/>
  <c r="G532" i="35" s="1"/>
  <c r="C532" i="35"/>
  <c r="E528" i="35"/>
  <c r="G528" i="35" s="1"/>
  <c r="C528" i="35"/>
  <c r="E524" i="35"/>
  <c r="G524" i="35" s="1"/>
  <c r="C524" i="35"/>
  <c r="E520" i="35"/>
  <c r="G520" i="35" s="1"/>
  <c r="C520" i="35"/>
  <c r="E516" i="35"/>
  <c r="G516" i="35" s="1"/>
  <c r="C516" i="35"/>
  <c r="E512" i="35"/>
  <c r="G512" i="35" s="1"/>
  <c r="C512" i="35"/>
  <c r="E508" i="35"/>
  <c r="G508" i="35" s="1"/>
  <c r="C508" i="35"/>
  <c r="E504" i="35"/>
  <c r="G504" i="35" s="1"/>
  <c r="C504" i="35"/>
  <c r="E500" i="35"/>
  <c r="G500" i="35" s="1"/>
  <c r="C500" i="35"/>
  <c r="E496" i="35"/>
  <c r="G496" i="35" s="1"/>
  <c r="C496" i="35"/>
  <c r="E492" i="35"/>
  <c r="G492" i="35" s="1"/>
  <c r="C492" i="35"/>
  <c r="E488" i="35"/>
  <c r="G488" i="35" s="1"/>
  <c r="C488" i="35"/>
  <c r="E484" i="35"/>
  <c r="G484" i="35" s="1"/>
  <c r="C484" i="35"/>
  <c r="E480" i="35"/>
  <c r="G480" i="35" s="1"/>
  <c r="C480" i="35"/>
  <c r="E476" i="35"/>
  <c r="G476" i="35" s="1"/>
  <c r="C476" i="35"/>
  <c r="E472" i="35"/>
  <c r="G472" i="35" s="1"/>
  <c r="C472" i="35"/>
  <c r="E468" i="35"/>
  <c r="G468" i="35" s="1"/>
  <c r="C468" i="35"/>
  <c r="E464" i="35"/>
  <c r="G464" i="35" s="1"/>
  <c r="C464" i="35"/>
  <c r="E460" i="35"/>
  <c r="G460" i="35" s="1"/>
  <c r="C460" i="35"/>
  <c r="E456" i="35"/>
  <c r="G456" i="35" s="1"/>
  <c r="C456" i="35"/>
  <c r="E452" i="35"/>
  <c r="G452" i="35" s="1"/>
  <c r="C452" i="35"/>
  <c r="E448" i="35"/>
  <c r="G448" i="35" s="1"/>
  <c r="C448" i="35"/>
  <c r="E444" i="35"/>
  <c r="G444" i="35" s="1"/>
  <c r="C444" i="35"/>
  <c r="E440" i="35"/>
  <c r="G440" i="35" s="1"/>
  <c r="C440" i="35"/>
  <c r="E436" i="35"/>
  <c r="G436" i="35" s="1"/>
  <c r="C436" i="35"/>
  <c r="E432" i="35"/>
  <c r="G432" i="35" s="1"/>
  <c r="C432" i="35"/>
  <c r="E428" i="35"/>
  <c r="G428" i="35" s="1"/>
  <c r="C428" i="35"/>
  <c r="E424" i="35"/>
  <c r="G424" i="35" s="1"/>
  <c r="C424" i="35"/>
  <c r="E420" i="35"/>
  <c r="G420" i="35" s="1"/>
  <c r="C420" i="35"/>
  <c r="E416" i="35"/>
  <c r="G416" i="35" s="1"/>
  <c r="C416" i="35"/>
  <c r="E412" i="35"/>
  <c r="G412" i="35" s="1"/>
  <c r="C412" i="35"/>
  <c r="E408" i="35"/>
  <c r="G408" i="35" s="1"/>
  <c r="C408" i="35"/>
  <c r="E404" i="35"/>
  <c r="G404" i="35" s="1"/>
  <c r="C404" i="35"/>
  <c r="C400" i="35"/>
  <c r="E400" i="35" s="1"/>
  <c r="E396" i="35"/>
  <c r="G396" i="35" s="1"/>
  <c r="C396" i="35"/>
  <c r="E392" i="35"/>
  <c r="G392" i="35" s="1"/>
  <c r="C392" i="35"/>
  <c r="E388" i="35"/>
  <c r="G388" i="35" s="1"/>
  <c r="C388" i="35"/>
  <c r="E384" i="35"/>
  <c r="G384" i="35" s="1"/>
  <c r="C384" i="35"/>
  <c r="E380" i="35"/>
  <c r="G380" i="35" s="1"/>
  <c r="C380" i="35"/>
  <c r="E376" i="35"/>
  <c r="G376" i="35" s="1"/>
  <c r="C376" i="35"/>
  <c r="E372" i="35"/>
  <c r="G372" i="35" s="1"/>
  <c r="C372" i="35"/>
  <c r="E368" i="35"/>
  <c r="G368" i="35" s="1"/>
  <c r="C368" i="35"/>
  <c r="E364" i="35"/>
  <c r="G364" i="35" s="1"/>
  <c r="C364" i="35"/>
  <c r="E360" i="35"/>
  <c r="G360" i="35" s="1"/>
  <c r="C360" i="35"/>
  <c r="E356" i="35"/>
  <c r="G356" i="35" s="1"/>
  <c r="C356" i="35"/>
  <c r="E352" i="35"/>
  <c r="G352" i="35" s="1"/>
  <c r="C352" i="35"/>
  <c r="E348" i="35"/>
  <c r="G348" i="35" s="1"/>
  <c r="C348" i="35"/>
  <c r="E344" i="35"/>
  <c r="G344" i="35" s="1"/>
  <c r="C344" i="35"/>
  <c r="E340" i="35"/>
  <c r="G340" i="35" s="1"/>
  <c r="C340" i="35"/>
  <c r="E336" i="35"/>
  <c r="G336" i="35" s="1"/>
  <c r="C336" i="35"/>
  <c r="E332" i="35"/>
  <c r="G332" i="35" s="1"/>
  <c r="C332" i="35"/>
  <c r="E328" i="35"/>
  <c r="G328" i="35" s="1"/>
  <c r="C328" i="35"/>
  <c r="E324" i="35"/>
  <c r="G324" i="35" s="1"/>
  <c r="C324" i="35"/>
  <c r="E320" i="35"/>
  <c r="G320" i="35" s="1"/>
  <c r="C320" i="35"/>
  <c r="E316" i="35"/>
  <c r="G316" i="35" s="1"/>
  <c r="C316" i="35"/>
  <c r="E312" i="35"/>
  <c r="G312" i="35" s="1"/>
  <c r="C312" i="35"/>
  <c r="E308" i="35"/>
  <c r="G308" i="35" s="1"/>
  <c r="C308" i="35"/>
  <c r="E304" i="35"/>
  <c r="G304" i="35" s="1"/>
  <c r="C304" i="35"/>
  <c r="E300" i="35"/>
  <c r="G300" i="35" s="1"/>
  <c r="C300" i="35"/>
  <c r="E296" i="35"/>
  <c r="G296" i="35" s="1"/>
  <c r="E292" i="35"/>
  <c r="G292" i="35" s="1"/>
  <c r="C292" i="35"/>
  <c r="E288" i="35"/>
  <c r="G288" i="35" s="1"/>
  <c r="C288" i="35"/>
  <c r="E284" i="35"/>
  <c r="G284" i="35" s="1"/>
  <c r="C284" i="35"/>
  <c r="E280" i="35"/>
  <c r="G280" i="35" s="1"/>
  <c r="C280" i="35"/>
  <c r="E276" i="35"/>
  <c r="G276" i="35" s="1"/>
  <c r="C276" i="35"/>
  <c r="E272" i="35"/>
  <c r="G272" i="35" s="1"/>
  <c r="C272" i="35"/>
  <c r="E268" i="35"/>
  <c r="G268" i="35" s="1"/>
  <c r="C268" i="35"/>
  <c r="E264" i="35"/>
  <c r="G264" i="35" s="1"/>
  <c r="C264" i="35"/>
  <c r="E260" i="35"/>
  <c r="G260" i="35" s="1"/>
  <c r="C260" i="35"/>
  <c r="E256" i="35"/>
  <c r="G256" i="35" s="1"/>
  <c r="C256" i="35"/>
  <c r="E252" i="35"/>
  <c r="G252" i="35" s="1"/>
  <c r="C252" i="35"/>
  <c r="E248" i="35"/>
  <c r="G248" i="35" s="1"/>
  <c r="C248" i="35"/>
  <c r="E244" i="35"/>
  <c r="G244" i="35" s="1"/>
  <c r="C244" i="35"/>
  <c r="E240" i="35"/>
  <c r="G240" i="35" s="1"/>
  <c r="C240" i="35"/>
  <c r="E236" i="35"/>
  <c r="G236" i="35" s="1"/>
  <c r="C236" i="35"/>
  <c r="E232" i="35"/>
  <c r="G232" i="35" s="1"/>
  <c r="C232" i="35"/>
  <c r="E228" i="35"/>
  <c r="G228" i="35" s="1"/>
  <c r="C228" i="35"/>
  <c r="E224" i="35"/>
  <c r="G224" i="35" s="1"/>
  <c r="C224" i="35"/>
  <c r="E220" i="35"/>
  <c r="G220" i="35" s="1"/>
  <c r="C220" i="35"/>
  <c r="E216" i="35"/>
  <c r="G216" i="35" s="1"/>
  <c r="C216" i="35"/>
  <c r="E212" i="35"/>
  <c r="G212" i="35" s="1"/>
  <c r="C212" i="35"/>
  <c r="E208" i="35"/>
  <c r="G208" i="35" s="1"/>
  <c r="C208" i="35"/>
  <c r="E204" i="35"/>
  <c r="G204" i="35" s="1"/>
  <c r="C204" i="35"/>
  <c r="E200" i="35"/>
  <c r="G200" i="35" s="1"/>
  <c r="C200" i="35"/>
  <c r="E196" i="35"/>
  <c r="G196" i="35" s="1"/>
  <c r="C196" i="35"/>
  <c r="E192" i="35"/>
  <c r="G192" i="35" s="1"/>
  <c r="C192" i="35"/>
  <c r="E188" i="35"/>
  <c r="G188" i="35" s="1"/>
  <c r="C188" i="35"/>
  <c r="E184" i="35"/>
  <c r="G184" i="35" s="1"/>
  <c r="C184" i="35"/>
  <c r="E180" i="35"/>
  <c r="G180" i="35" s="1"/>
  <c r="C180" i="35"/>
  <c r="E176" i="35"/>
  <c r="G176" i="35" s="1"/>
  <c r="C176" i="35"/>
  <c r="E172" i="35"/>
  <c r="G172" i="35" s="1"/>
  <c r="C172" i="35"/>
  <c r="E168" i="35"/>
  <c r="G168" i="35" s="1"/>
  <c r="C168" i="35"/>
  <c r="E164" i="35"/>
  <c r="G164" i="35" s="1"/>
  <c r="C164" i="35"/>
  <c r="E160" i="35"/>
  <c r="G160" i="35" s="1"/>
  <c r="C160" i="35"/>
  <c r="E156" i="35"/>
  <c r="G156" i="35" s="1"/>
  <c r="C156" i="35"/>
  <c r="E152" i="35"/>
  <c r="G152" i="35" s="1"/>
  <c r="C152" i="35"/>
  <c r="E148" i="35"/>
  <c r="G148" i="35" s="1"/>
  <c r="C148" i="35"/>
  <c r="E144" i="35"/>
  <c r="G144" i="35" s="1"/>
  <c r="C144" i="35"/>
  <c r="E140" i="35"/>
  <c r="G140" i="35" s="1"/>
  <c r="C140" i="35"/>
  <c r="E136" i="35"/>
  <c r="G136" i="35" s="1"/>
  <c r="C136" i="35"/>
  <c r="E132" i="35"/>
  <c r="G132" i="35" s="1"/>
  <c r="C132" i="35"/>
  <c r="E128" i="35"/>
  <c r="G128" i="35" s="1"/>
  <c r="C128" i="35"/>
  <c r="E124" i="35"/>
  <c r="G124" i="35" s="1"/>
  <c r="C124" i="35"/>
  <c r="E120" i="35"/>
  <c r="G120" i="35" s="1"/>
  <c r="C120" i="35"/>
  <c r="E116" i="35"/>
  <c r="G116" i="35" s="1"/>
  <c r="C116" i="35"/>
  <c r="E112" i="35"/>
  <c r="G112" i="35" s="1"/>
  <c r="C112" i="35"/>
  <c r="E108" i="35"/>
  <c r="G108" i="35" s="1"/>
  <c r="C108" i="35"/>
  <c r="E104" i="35"/>
  <c r="G104" i="35" s="1"/>
  <c r="C104" i="35"/>
  <c r="E100" i="35"/>
  <c r="G100" i="35" s="1"/>
  <c r="C100" i="35"/>
  <c r="E96" i="35"/>
  <c r="G96" i="35" s="1"/>
  <c r="C96" i="35"/>
  <c r="E92" i="35"/>
  <c r="G92" i="35" s="1"/>
  <c r="C92" i="35"/>
  <c r="E88" i="35"/>
  <c r="G88" i="35" s="1"/>
  <c r="C88" i="35"/>
  <c r="E84" i="35"/>
  <c r="G84" i="35" s="1"/>
  <c r="C84" i="35"/>
  <c r="C80" i="35"/>
  <c r="E80" i="35" s="1"/>
  <c r="E76" i="35"/>
  <c r="G76" i="35" s="1"/>
  <c r="C72" i="35"/>
  <c r="E72" i="35" s="1"/>
  <c r="E68" i="35"/>
  <c r="G68" i="35" s="1"/>
  <c r="C68" i="35"/>
  <c r="E64" i="35"/>
  <c r="G64" i="35" s="1"/>
  <c r="C64" i="35"/>
  <c r="E60" i="35"/>
  <c r="G60" i="35" s="1"/>
  <c r="C60" i="35"/>
  <c r="E56" i="35"/>
  <c r="G56" i="35" s="1"/>
  <c r="C56" i="35"/>
  <c r="E52" i="35"/>
  <c r="G52" i="35" s="1"/>
  <c r="C52" i="35"/>
  <c r="E48" i="35"/>
  <c r="G48" i="35" s="1"/>
  <c r="C48" i="35"/>
  <c r="E44" i="35"/>
  <c r="G44" i="35" s="1"/>
  <c r="C44" i="35"/>
  <c r="E40" i="35"/>
  <c r="G40" i="35" s="1"/>
  <c r="C40" i="35"/>
  <c r="E36" i="35"/>
  <c r="G36" i="35" s="1"/>
  <c r="C36" i="35"/>
  <c r="E32" i="35"/>
  <c r="G32" i="35" s="1"/>
  <c r="C32" i="35"/>
  <c r="E28" i="35"/>
  <c r="G28" i="35" s="1"/>
  <c r="C28" i="35"/>
  <c r="E24" i="35"/>
  <c r="G24" i="35" s="1"/>
  <c r="C24" i="35"/>
  <c r="E20" i="35"/>
  <c r="G20" i="35" s="1"/>
  <c r="C20" i="35"/>
  <c r="E16" i="35"/>
  <c r="G16" i="35" s="1"/>
  <c r="C16" i="35"/>
  <c r="E12" i="35"/>
  <c r="G12" i="35" s="1"/>
  <c r="C12" i="35"/>
  <c r="E8" i="35"/>
  <c r="G8" i="35" s="1"/>
  <c r="C8" i="35"/>
  <c r="C2004" i="35"/>
  <c r="C2000" i="35"/>
  <c r="C1996" i="35"/>
  <c r="C1992" i="35"/>
  <c r="C1988" i="35"/>
  <c r="C1984" i="35"/>
  <c r="C1980" i="35"/>
  <c r="C1976" i="35"/>
  <c r="C1972" i="35"/>
  <c r="C1968" i="35"/>
  <c r="C1964" i="35"/>
  <c r="C1960" i="35"/>
  <c r="C1956" i="35"/>
  <c r="C1952" i="35"/>
  <c r="C1948" i="35"/>
  <c r="C1944" i="35"/>
  <c r="C1940" i="35"/>
  <c r="C1936" i="35"/>
  <c r="C1932" i="35"/>
  <c r="C1928" i="35"/>
  <c r="C1924" i="35"/>
  <c r="C1920" i="35"/>
  <c r="C1916" i="35"/>
  <c r="C1912" i="35"/>
  <c r="C1908" i="35"/>
  <c r="C1904" i="35"/>
  <c r="C1900" i="35"/>
  <c r="C1896" i="35"/>
  <c r="C1892" i="35"/>
  <c r="C1888" i="35"/>
  <c r="C1884" i="35"/>
  <c r="C1880" i="35"/>
  <c r="C1876" i="35"/>
  <c r="C1872" i="35"/>
  <c r="C1868" i="35"/>
  <c r="C1864" i="35"/>
  <c r="C1860" i="35"/>
  <c r="C1856" i="35"/>
  <c r="C1852" i="35"/>
  <c r="C1848" i="35"/>
  <c r="C1844" i="35"/>
  <c r="C1840" i="35"/>
  <c r="C1836" i="35"/>
  <c r="C1832" i="35"/>
  <c r="C1828" i="35"/>
  <c r="C1824" i="35"/>
  <c r="C1820" i="35"/>
  <c r="C1816" i="35"/>
  <c r="C1812" i="35"/>
  <c r="C1808" i="35"/>
  <c r="C1804" i="35"/>
  <c r="C1800" i="35"/>
  <c r="C1796" i="35"/>
  <c r="C1792" i="35"/>
  <c r="C1788" i="35"/>
  <c r="C1784" i="35"/>
  <c r="C1780" i="35"/>
  <c r="C1776" i="35"/>
  <c r="C1772" i="35"/>
  <c r="C1768" i="35"/>
  <c r="C1764" i="35"/>
  <c r="C1760" i="35"/>
  <c r="C1756" i="35"/>
  <c r="C1752" i="35"/>
  <c r="C1748" i="35"/>
  <c r="C1744" i="35"/>
  <c r="C1740" i="35"/>
  <c r="C1736" i="35"/>
  <c r="C1732" i="35"/>
  <c r="C1728" i="35"/>
  <c r="C1724" i="35"/>
  <c r="C1720" i="35"/>
  <c r="C1716" i="35"/>
  <c r="C1712" i="35"/>
  <c r="C1708" i="35"/>
  <c r="C1704" i="35"/>
  <c r="C1700" i="35"/>
  <c r="C1696" i="35"/>
  <c r="C1692" i="35"/>
  <c r="C1688" i="35"/>
  <c r="C1684" i="35"/>
  <c r="C1673" i="35"/>
  <c r="C1668" i="35"/>
  <c r="C1657" i="35"/>
  <c r="C1652" i="35"/>
  <c r="C1641" i="35"/>
  <c r="C1636" i="35"/>
  <c r="C1625" i="35"/>
  <c r="C1620" i="35"/>
  <c r="C1609" i="35"/>
  <c r="C1604" i="35"/>
  <c r="C1593" i="35"/>
  <c r="C1588" i="35"/>
  <c r="C1577" i="35"/>
  <c r="C1569" i="35"/>
  <c r="F2003" i="35"/>
  <c r="E2003" i="35"/>
  <c r="G2003" i="35" s="1"/>
  <c r="F1999" i="35"/>
  <c r="E1999" i="35"/>
  <c r="G1999" i="35" s="1"/>
  <c r="F1995" i="35"/>
  <c r="E1995" i="35"/>
  <c r="G1995" i="35" s="1"/>
  <c r="F1991" i="35"/>
  <c r="E1991" i="35"/>
  <c r="G1991" i="35" s="1"/>
  <c r="F1987" i="35"/>
  <c r="E1987" i="35"/>
  <c r="G1987" i="35" s="1"/>
  <c r="F1983" i="35"/>
  <c r="E1983" i="35"/>
  <c r="G1983" i="35" s="1"/>
  <c r="F1979" i="35"/>
  <c r="E1979" i="35"/>
  <c r="G1979" i="35" s="1"/>
  <c r="F1975" i="35"/>
  <c r="E1975" i="35"/>
  <c r="G1975" i="35" s="1"/>
  <c r="F1971" i="35"/>
  <c r="E1971" i="35"/>
  <c r="G1971" i="35" s="1"/>
  <c r="F1967" i="35"/>
  <c r="E1967" i="35"/>
  <c r="G1967" i="35" s="1"/>
  <c r="F1963" i="35"/>
  <c r="E1963" i="35"/>
  <c r="G1963" i="35" s="1"/>
  <c r="F1959" i="35"/>
  <c r="E1959" i="35"/>
  <c r="G1959" i="35" s="1"/>
  <c r="F1955" i="35"/>
  <c r="E1955" i="35"/>
  <c r="G1955" i="35" s="1"/>
  <c r="F1951" i="35"/>
  <c r="E1951" i="35"/>
  <c r="G1951" i="35" s="1"/>
  <c r="F1947" i="35"/>
  <c r="E1947" i="35"/>
  <c r="G1947" i="35" s="1"/>
  <c r="F1943" i="35"/>
  <c r="E1943" i="35"/>
  <c r="G1943" i="35" s="1"/>
  <c r="F1939" i="35"/>
  <c r="E1939" i="35"/>
  <c r="G1939" i="35" s="1"/>
  <c r="F1935" i="35"/>
  <c r="E1935" i="35"/>
  <c r="G1935" i="35" s="1"/>
  <c r="F1931" i="35"/>
  <c r="E1931" i="35"/>
  <c r="G1931" i="35" s="1"/>
  <c r="F1927" i="35"/>
  <c r="E1927" i="35"/>
  <c r="G1927" i="35" s="1"/>
  <c r="F1923" i="35"/>
  <c r="E1923" i="35"/>
  <c r="G1923" i="35" s="1"/>
  <c r="F1919" i="35"/>
  <c r="E1919" i="35"/>
  <c r="G1919" i="35" s="1"/>
  <c r="F1915" i="35"/>
  <c r="E1915" i="35"/>
  <c r="G1915" i="35" s="1"/>
  <c r="F1911" i="35"/>
  <c r="E1911" i="35"/>
  <c r="G1911" i="35" s="1"/>
  <c r="F1907" i="35"/>
  <c r="E1907" i="35"/>
  <c r="G1907" i="35" s="1"/>
  <c r="F1903" i="35"/>
  <c r="E1903" i="35"/>
  <c r="G1903" i="35" s="1"/>
  <c r="F1899" i="35"/>
  <c r="E1899" i="35"/>
  <c r="G1899" i="35" s="1"/>
  <c r="F1895" i="35"/>
  <c r="E1895" i="35"/>
  <c r="G1895" i="35" s="1"/>
  <c r="F1891" i="35"/>
  <c r="E1891" i="35"/>
  <c r="G1891" i="35" s="1"/>
  <c r="F1887" i="35"/>
  <c r="E1887" i="35"/>
  <c r="G1887" i="35" s="1"/>
  <c r="F1883" i="35"/>
  <c r="E1883" i="35"/>
  <c r="G1883" i="35" s="1"/>
  <c r="F1879" i="35"/>
  <c r="E1879" i="35"/>
  <c r="G1879" i="35" s="1"/>
  <c r="F1875" i="35"/>
  <c r="E1875" i="35"/>
  <c r="G1875" i="35" s="1"/>
  <c r="F1871" i="35"/>
  <c r="E1871" i="35"/>
  <c r="G1871" i="35" s="1"/>
  <c r="F1867" i="35"/>
  <c r="E1867" i="35"/>
  <c r="G1867" i="35" s="1"/>
  <c r="F1863" i="35"/>
  <c r="E1863" i="35"/>
  <c r="G1863" i="35" s="1"/>
  <c r="F1859" i="35"/>
  <c r="E1859" i="35"/>
  <c r="G1859" i="35" s="1"/>
  <c r="F1855" i="35"/>
  <c r="E1855" i="35"/>
  <c r="G1855" i="35" s="1"/>
  <c r="F1851" i="35"/>
  <c r="E1851" i="35"/>
  <c r="G1851" i="35" s="1"/>
  <c r="F1847" i="35"/>
  <c r="E1847" i="35"/>
  <c r="G1847" i="35" s="1"/>
  <c r="F1843" i="35"/>
  <c r="E1843" i="35"/>
  <c r="G1843" i="35" s="1"/>
  <c r="F1839" i="35"/>
  <c r="E1839" i="35"/>
  <c r="G1839" i="35" s="1"/>
  <c r="F1835" i="35"/>
  <c r="E1835" i="35"/>
  <c r="G1835" i="35" s="1"/>
  <c r="F1831" i="35"/>
  <c r="E1831" i="35"/>
  <c r="G1831" i="35" s="1"/>
  <c r="F1827" i="35"/>
  <c r="E1827" i="35"/>
  <c r="G1827" i="35" s="1"/>
  <c r="F1823" i="35"/>
  <c r="E1823" i="35"/>
  <c r="G1823" i="35" s="1"/>
  <c r="F1819" i="35"/>
  <c r="E1819" i="35"/>
  <c r="G1819" i="35" s="1"/>
  <c r="F1815" i="35"/>
  <c r="E1815" i="35"/>
  <c r="G1815" i="35" s="1"/>
  <c r="F1811" i="35"/>
  <c r="E1811" i="35"/>
  <c r="G1811" i="35" s="1"/>
  <c r="F1807" i="35"/>
  <c r="E1807" i="35"/>
  <c r="G1807" i="35" s="1"/>
  <c r="F1803" i="35"/>
  <c r="E1803" i="35"/>
  <c r="G1803" i="35" s="1"/>
  <c r="F1799" i="35"/>
  <c r="E1799" i="35"/>
  <c r="G1799" i="35" s="1"/>
  <c r="F1795" i="35"/>
  <c r="E1795" i="35"/>
  <c r="G1795" i="35" s="1"/>
  <c r="F1791" i="35"/>
  <c r="E1791" i="35"/>
  <c r="G1791" i="35" s="1"/>
  <c r="F1787" i="35"/>
  <c r="E1787" i="35"/>
  <c r="G1787" i="35" s="1"/>
  <c r="F1783" i="35"/>
  <c r="E1783" i="35"/>
  <c r="G1783" i="35" s="1"/>
  <c r="F1779" i="35"/>
  <c r="E1779" i="35"/>
  <c r="G1779" i="35" s="1"/>
  <c r="F1775" i="35"/>
  <c r="E1775" i="35"/>
  <c r="G1775" i="35" s="1"/>
  <c r="F1771" i="35"/>
  <c r="E1771" i="35"/>
  <c r="G1771" i="35" s="1"/>
  <c r="F1767" i="35"/>
  <c r="E1767" i="35"/>
  <c r="G1767" i="35" s="1"/>
  <c r="F1763" i="35"/>
  <c r="E1763" i="35"/>
  <c r="G1763" i="35" s="1"/>
  <c r="F1759" i="35"/>
  <c r="E1759" i="35"/>
  <c r="G1759" i="35" s="1"/>
  <c r="F1755" i="35"/>
  <c r="E1755" i="35"/>
  <c r="G1755" i="35" s="1"/>
  <c r="F1751" i="35"/>
  <c r="E1751" i="35"/>
  <c r="G1751" i="35" s="1"/>
  <c r="F1747" i="35"/>
  <c r="E1747" i="35"/>
  <c r="G1747" i="35" s="1"/>
  <c r="F1743" i="35"/>
  <c r="E1743" i="35"/>
  <c r="G1743" i="35" s="1"/>
  <c r="F1739" i="35"/>
  <c r="E1739" i="35"/>
  <c r="G1739" i="35" s="1"/>
  <c r="F1735" i="35"/>
  <c r="E1735" i="35"/>
  <c r="G1735" i="35" s="1"/>
  <c r="F1731" i="35"/>
  <c r="E1731" i="35"/>
  <c r="G1731" i="35" s="1"/>
  <c r="F1727" i="35"/>
  <c r="E1727" i="35"/>
  <c r="G1727" i="35" s="1"/>
  <c r="F1723" i="35"/>
  <c r="E1723" i="35"/>
  <c r="G1723" i="35" s="1"/>
  <c r="F1719" i="35"/>
  <c r="E1719" i="35"/>
  <c r="G1719" i="35" s="1"/>
  <c r="F1715" i="35"/>
  <c r="E1715" i="35"/>
  <c r="G1715" i="35" s="1"/>
  <c r="F1711" i="35"/>
  <c r="E1711" i="35"/>
  <c r="G1711" i="35" s="1"/>
  <c r="F1707" i="35"/>
  <c r="E1707" i="35"/>
  <c r="G1707" i="35" s="1"/>
  <c r="F1703" i="35"/>
  <c r="E1703" i="35"/>
  <c r="G1703" i="35" s="1"/>
  <c r="F1699" i="35"/>
  <c r="E1699" i="35"/>
  <c r="G1699" i="35" s="1"/>
  <c r="F1695" i="35"/>
  <c r="E1695" i="35"/>
  <c r="G1695" i="35" s="1"/>
  <c r="F1691" i="35"/>
  <c r="E1691" i="35"/>
  <c r="G1691" i="35" s="1"/>
  <c r="F1687" i="35"/>
  <c r="E1687" i="35"/>
  <c r="G1687" i="35" s="1"/>
  <c r="F1683" i="35"/>
  <c r="E1683" i="35"/>
  <c r="G1683" i="35" s="1"/>
  <c r="C1683" i="35"/>
  <c r="F1679" i="35"/>
  <c r="E1679" i="35"/>
  <c r="G1679" i="35" s="1"/>
  <c r="C1679" i="35"/>
  <c r="F1675" i="35"/>
  <c r="E1675" i="35"/>
  <c r="G1675" i="35" s="1"/>
  <c r="C1675" i="35"/>
  <c r="F1671" i="35"/>
  <c r="E1671" i="35"/>
  <c r="G1671" i="35" s="1"/>
  <c r="C1671" i="35"/>
  <c r="F1667" i="35"/>
  <c r="E1667" i="35"/>
  <c r="G1667" i="35" s="1"/>
  <c r="C1667" i="35"/>
  <c r="F1663" i="35"/>
  <c r="E1663" i="35"/>
  <c r="G1663" i="35" s="1"/>
  <c r="C1663" i="35"/>
  <c r="F1659" i="35"/>
  <c r="E1659" i="35"/>
  <c r="G1659" i="35" s="1"/>
  <c r="C1659" i="35"/>
  <c r="F1655" i="35"/>
  <c r="E1655" i="35"/>
  <c r="G1655" i="35" s="1"/>
  <c r="C1655" i="35"/>
  <c r="F1651" i="35"/>
  <c r="E1651" i="35"/>
  <c r="G1651" i="35" s="1"/>
  <c r="C1651" i="35"/>
  <c r="F1647" i="35"/>
  <c r="E1647" i="35"/>
  <c r="G1647" i="35" s="1"/>
  <c r="C1647" i="35"/>
  <c r="F1643" i="35"/>
  <c r="E1643" i="35"/>
  <c r="G1643" i="35" s="1"/>
  <c r="C1643" i="35"/>
  <c r="F1639" i="35"/>
  <c r="E1639" i="35"/>
  <c r="G1639" i="35" s="1"/>
  <c r="C1639" i="35"/>
  <c r="F1635" i="35"/>
  <c r="E1635" i="35"/>
  <c r="G1635" i="35" s="1"/>
  <c r="C1635" i="35"/>
  <c r="F1631" i="35"/>
  <c r="E1631" i="35"/>
  <c r="G1631" i="35" s="1"/>
  <c r="C1631" i="35"/>
  <c r="F1627" i="35"/>
  <c r="E1627" i="35"/>
  <c r="G1627" i="35" s="1"/>
  <c r="C1627" i="35"/>
  <c r="F1623" i="35"/>
  <c r="E1623" i="35"/>
  <c r="G1623" i="35" s="1"/>
  <c r="C1623" i="35"/>
  <c r="F1619" i="35"/>
  <c r="E1619" i="35"/>
  <c r="G1619" i="35" s="1"/>
  <c r="C1619" i="35"/>
  <c r="F1615" i="35"/>
  <c r="E1615" i="35"/>
  <c r="G1615" i="35" s="1"/>
  <c r="C1615" i="35"/>
  <c r="F1611" i="35"/>
  <c r="E1611" i="35"/>
  <c r="G1611" i="35" s="1"/>
  <c r="C1611" i="35"/>
  <c r="F1607" i="35"/>
  <c r="E1607" i="35"/>
  <c r="G1607" i="35" s="1"/>
  <c r="C1607" i="35"/>
  <c r="F1603" i="35"/>
  <c r="E1603" i="35"/>
  <c r="G1603" i="35" s="1"/>
  <c r="C1603" i="35"/>
  <c r="F1599" i="35"/>
  <c r="E1599" i="35"/>
  <c r="G1599" i="35" s="1"/>
  <c r="C1599" i="35"/>
  <c r="F1595" i="35"/>
  <c r="E1595" i="35"/>
  <c r="G1595" i="35" s="1"/>
  <c r="C1595" i="35"/>
  <c r="F1591" i="35"/>
  <c r="E1591" i="35"/>
  <c r="G1591" i="35" s="1"/>
  <c r="C1591" i="35"/>
  <c r="F1587" i="35"/>
  <c r="E1587" i="35"/>
  <c r="G1587" i="35" s="1"/>
  <c r="C1587" i="35"/>
  <c r="F1583" i="35"/>
  <c r="E1583" i="35"/>
  <c r="G1583" i="35" s="1"/>
  <c r="C1583" i="35"/>
  <c r="F1579" i="35"/>
  <c r="E1579" i="35"/>
  <c r="G1579" i="35" s="1"/>
  <c r="C1579" i="35"/>
  <c r="F1575" i="35"/>
  <c r="E1575" i="35"/>
  <c r="G1575" i="35" s="1"/>
  <c r="C1575" i="35"/>
  <c r="F1571" i="35"/>
  <c r="E1571" i="35"/>
  <c r="G1571" i="35" s="1"/>
  <c r="C1571" i="35"/>
  <c r="F1567" i="35"/>
  <c r="E1567" i="35"/>
  <c r="G1567" i="35" s="1"/>
  <c r="C1567" i="35"/>
  <c r="F1563" i="35"/>
  <c r="E1563" i="35"/>
  <c r="G1563" i="35" s="1"/>
  <c r="C1563" i="35"/>
  <c r="F1559" i="35"/>
  <c r="E1559" i="35"/>
  <c r="G1559" i="35" s="1"/>
  <c r="C1559" i="35"/>
  <c r="F1555" i="35"/>
  <c r="E1555" i="35"/>
  <c r="G1555" i="35" s="1"/>
  <c r="C1555" i="35"/>
  <c r="F1551" i="35"/>
  <c r="E1551" i="35"/>
  <c r="G1551" i="35" s="1"/>
  <c r="C1551" i="35"/>
  <c r="F1547" i="35"/>
  <c r="E1547" i="35"/>
  <c r="G1547" i="35" s="1"/>
  <c r="C1547" i="35"/>
  <c r="F1543" i="35"/>
  <c r="E1543" i="35"/>
  <c r="G1543" i="35" s="1"/>
  <c r="C1543" i="35"/>
  <c r="F1539" i="35"/>
  <c r="E1539" i="35"/>
  <c r="G1539" i="35" s="1"/>
  <c r="C1539" i="35"/>
  <c r="F1535" i="35"/>
  <c r="E1535" i="35"/>
  <c r="G1535" i="35" s="1"/>
  <c r="C1535" i="35"/>
  <c r="F1531" i="35"/>
  <c r="E1531" i="35"/>
  <c r="G1531" i="35" s="1"/>
  <c r="C1531" i="35"/>
  <c r="F1527" i="35"/>
  <c r="E1527" i="35"/>
  <c r="G1527" i="35" s="1"/>
  <c r="C1527" i="35"/>
  <c r="F1523" i="35"/>
  <c r="E1523" i="35"/>
  <c r="G1523" i="35" s="1"/>
  <c r="C1523" i="35"/>
  <c r="F1519" i="35"/>
  <c r="E1519" i="35"/>
  <c r="G1519" i="35" s="1"/>
  <c r="C1519" i="35"/>
  <c r="F1515" i="35"/>
  <c r="E1515" i="35"/>
  <c r="G1515" i="35" s="1"/>
  <c r="C1515" i="35"/>
  <c r="F1511" i="35"/>
  <c r="E1511" i="35"/>
  <c r="G1511" i="35" s="1"/>
  <c r="C1511" i="35"/>
  <c r="F1507" i="35"/>
  <c r="E1507" i="35"/>
  <c r="G1507" i="35" s="1"/>
  <c r="C1507" i="35"/>
  <c r="F1503" i="35"/>
  <c r="E1503" i="35"/>
  <c r="G1503" i="35" s="1"/>
  <c r="C1503" i="35"/>
  <c r="F1499" i="35"/>
  <c r="E1499" i="35"/>
  <c r="G1499" i="35" s="1"/>
  <c r="C1499" i="35"/>
  <c r="F1495" i="35"/>
  <c r="E1495" i="35"/>
  <c r="G1495" i="35" s="1"/>
  <c r="C1495" i="35"/>
  <c r="F1491" i="35"/>
  <c r="E1491" i="35"/>
  <c r="G1491" i="35" s="1"/>
  <c r="C1491" i="35"/>
  <c r="F1487" i="35"/>
  <c r="E1487" i="35"/>
  <c r="G1487" i="35" s="1"/>
  <c r="C1487" i="35"/>
  <c r="F1483" i="35"/>
  <c r="E1483" i="35"/>
  <c r="G1483" i="35" s="1"/>
  <c r="C1483" i="35"/>
  <c r="F1479" i="35"/>
  <c r="E1479" i="35"/>
  <c r="G1479" i="35" s="1"/>
  <c r="C1479" i="35"/>
  <c r="F1475" i="35"/>
  <c r="E1475" i="35"/>
  <c r="G1475" i="35" s="1"/>
  <c r="C1475" i="35"/>
  <c r="F1471" i="35"/>
  <c r="E1471" i="35"/>
  <c r="G1471" i="35" s="1"/>
  <c r="C1471" i="35"/>
  <c r="F1467" i="35"/>
  <c r="E1467" i="35"/>
  <c r="G1467" i="35" s="1"/>
  <c r="C1467" i="35"/>
  <c r="F1463" i="35"/>
  <c r="E1463" i="35"/>
  <c r="G1463" i="35" s="1"/>
  <c r="C1463" i="35"/>
  <c r="F1459" i="35"/>
  <c r="E1459" i="35"/>
  <c r="G1459" i="35" s="1"/>
  <c r="C1459" i="35"/>
  <c r="F1455" i="35"/>
  <c r="E1455" i="35"/>
  <c r="G1455" i="35" s="1"/>
  <c r="C1455" i="35"/>
  <c r="F1451" i="35"/>
  <c r="E1451" i="35"/>
  <c r="G1451" i="35" s="1"/>
  <c r="C1451" i="35"/>
  <c r="F1447" i="35"/>
  <c r="E1447" i="35"/>
  <c r="G1447" i="35" s="1"/>
  <c r="C1447" i="35"/>
  <c r="F1443" i="35"/>
  <c r="E1443" i="35"/>
  <c r="G1443" i="35" s="1"/>
  <c r="C1443" i="35"/>
  <c r="F1439" i="35"/>
  <c r="E1439" i="35"/>
  <c r="G1439" i="35" s="1"/>
  <c r="C1439" i="35"/>
  <c r="F1435" i="35"/>
  <c r="E1435" i="35"/>
  <c r="G1435" i="35" s="1"/>
  <c r="C1435" i="35"/>
  <c r="F1431" i="35"/>
  <c r="E1431" i="35"/>
  <c r="G1431" i="35" s="1"/>
  <c r="C1431" i="35"/>
  <c r="F1427" i="35"/>
  <c r="E1427" i="35"/>
  <c r="G1427" i="35" s="1"/>
  <c r="C1427" i="35"/>
  <c r="F1423" i="35"/>
  <c r="E1423" i="35"/>
  <c r="G1423" i="35" s="1"/>
  <c r="C1423" i="35"/>
  <c r="F1419" i="35"/>
  <c r="E1419" i="35"/>
  <c r="G1419" i="35" s="1"/>
  <c r="C1419" i="35"/>
  <c r="F1415" i="35"/>
  <c r="E1415" i="35"/>
  <c r="G1415" i="35" s="1"/>
  <c r="C1415" i="35"/>
  <c r="F1411" i="35"/>
  <c r="E1411" i="35"/>
  <c r="G1411" i="35" s="1"/>
  <c r="C1411" i="35"/>
  <c r="F1407" i="35"/>
  <c r="E1407" i="35"/>
  <c r="G1407" i="35" s="1"/>
  <c r="C1407" i="35"/>
  <c r="F1403" i="35"/>
  <c r="E1403" i="35"/>
  <c r="G1403" i="35" s="1"/>
  <c r="C1403" i="35"/>
  <c r="F1399" i="35"/>
  <c r="E1399" i="35"/>
  <c r="G1399" i="35" s="1"/>
  <c r="C1399" i="35"/>
  <c r="F1395" i="35"/>
  <c r="E1395" i="35"/>
  <c r="G1395" i="35" s="1"/>
  <c r="C1395" i="35"/>
  <c r="F1391" i="35"/>
  <c r="E1391" i="35"/>
  <c r="G1391" i="35" s="1"/>
  <c r="C1391" i="35"/>
  <c r="F1387" i="35"/>
  <c r="E1387" i="35"/>
  <c r="G1387" i="35" s="1"/>
  <c r="C1387" i="35"/>
  <c r="F1383" i="35"/>
  <c r="E1383" i="35"/>
  <c r="G1383" i="35" s="1"/>
  <c r="C1383" i="35"/>
  <c r="F1379" i="35"/>
  <c r="E1379" i="35"/>
  <c r="G1379" i="35" s="1"/>
  <c r="C1379" i="35"/>
  <c r="F1375" i="35"/>
  <c r="E1375" i="35"/>
  <c r="G1375" i="35" s="1"/>
  <c r="C1375" i="35"/>
  <c r="F1371" i="35"/>
  <c r="E1371" i="35"/>
  <c r="G1371" i="35" s="1"/>
  <c r="C1371" i="35"/>
  <c r="F1367" i="35"/>
  <c r="E1367" i="35"/>
  <c r="G1367" i="35" s="1"/>
  <c r="C1367" i="35"/>
  <c r="F1363" i="35"/>
  <c r="E1363" i="35"/>
  <c r="G1363" i="35" s="1"/>
  <c r="C1363" i="35"/>
  <c r="F1359" i="35"/>
  <c r="E1359" i="35"/>
  <c r="G1359" i="35" s="1"/>
  <c r="C1359" i="35"/>
  <c r="F1355" i="35"/>
  <c r="E1355" i="35"/>
  <c r="G1355" i="35" s="1"/>
  <c r="C1355" i="35"/>
  <c r="F1351" i="35"/>
  <c r="E1351" i="35"/>
  <c r="G1351" i="35" s="1"/>
  <c r="C1351" i="35"/>
  <c r="F1347" i="35"/>
  <c r="E1347" i="35"/>
  <c r="G1347" i="35" s="1"/>
  <c r="C1347" i="35"/>
  <c r="F1343" i="35"/>
  <c r="E1343" i="35"/>
  <c r="G1343" i="35" s="1"/>
  <c r="C1343" i="35"/>
  <c r="F1339" i="35"/>
  <c r="E1339" i="35"/>
  <c r="G1339" i="35" s="1"/>
  <c r="C1339" i="35"/>
  <c r="F1335" i="35"/>
  <c r="E1335" i="35"/>
  <c r="G1335" i="35" s="1"/>
  <c r="C1335" i="35"/>
  <c r="F1331" i="35"/>
  <c r="E1331" i="35"/>
  <c r="G1331" i="35" s="1"/>
  <c r="C1331" i="35"/>
  <c r="F1327" i="35"/>
  <c r="E1327" i="35"/>
  <c r="G1327" i="35" s="1"/>
  <c r="C1327" i="35"/>
  <c r="F1323" i="35"/>
  <c r="E1323" i="35"/>
  <c r="G1323" i="35" s="1"/>
  <c r="C1323" i="35"/>
  <c r="F1319" i="35"/>
  <c r="E1319" i="35"/>
  <c r="G1319" i="35" s="1"/>
  <c r="C1319" i="35"/>
  <c r="F1315" i="35"/>
  <c r="E1315" i="35"/>
  <c r="G1315" i="35" s="1"/>
  <c r="C1315" i="35"/>
  <c r="F1311" i="35"/>
  <c r="E1311" i="35"/>
  <c r="G1311" i="35" s="1"/>
  <c r="C1311" i="35"/>
  <c r="F1307" i="35"/>
  <c r="E1307" i="35"/>
  <c r="G1307" i="35" s="1"/>
  <c r="C1307" i="35"/>
  <c r="F1303" i="35"/>
  <c r="E1303" i="35"/>
  <c r="G1303" i="35" s="1"/>
  <c r="C1303" i="35"/>
  <c r="F1299" i="35"/>
  <c r="E1299" i="35"/>
  <c r="G1299" i="35" s="1"/>
  <c r="C1299" i="35"/>
  <c r="F1295" i="35"/>
  <c r="E1295" i="35"/>
  <c r="G1295" i="35" s="1"/>
  <c r="C1295" i="35"/>
  <c r="F1291" i="35"/>
  <c r="E1291" i="35"/>
  <c r="G1291" i="35" s="1"/>
  <c r="C1291" i="35"/>
  <c r="F1287" i="35"/>
  <c r="E1287" i="35"/>
  <c r="G1287" i="35" s="1"/>
  <c r="C1287" i="35"/>
  <c r="F1283" i="35"/>
  <c r="E1283" i="35"/>
  <c r="G1283" i="35" s="1"/>
  <c r="C1283" i="35"/>
  <c r="F1279" i="35"/>
  <c r="E1279" i="35"/>
  <c r="G1279" i="35" s="1"/>
  <c r="C1279" i="35"/>
  <c r="F1275" i="35"/>
  <c r="E1275" i="35"/>
  <c r="G1275" i="35" s="1"/>
  <c r="C1275" i="35"/>
  <c r="F1271" i="35"/>
  <c r="E1271" i="35"/>
  <c r="G1271" i="35" s="1"/>
  <c r="C1271" i="35"/>
  <c r="F1267" i="35"/>
  <c r="E1267" i="35"/>
  <c r="G1267" i="35" s="1"/>
  <c r="C1267" i="35"/>
  <c r="F1263" i="35"/>
  <c r="E1263" i="35"/>
  <c r="G1263" i="35" s="1"/>
  <c r="C1263" i="35"/>
  <c r="F1259" i="35"/>
  <c r="E1259" i="35"/>
  <c r="G1259" i="35" s="1"/>
  <c r="C1259" i="35"/>
  <c r="F1255" i="35"/>
  <c r="E1255" i="35"/>
  <c r="G1255" i="35" s="1"/>
  <c r="C1255" i="35"/>
  <c r="F1251" i="35"/>
  <c r="E1251" i="35"/>
  <c r="G1251" i="35" s="1"/>
  <c r="C1251" i="35"/>
  <c r="F1247" i="35"/>
  <c r="E1247" i="35"/>
  <c r="G1247" i="35" s="1"/>
  <c r="C1247" i="35"/>
  <c r="F1243" i="35"/>
  <c r="E1243" i="35"/>
  <c r="G1243" i="35" s="1"/>
  <c r="C1243" i="35"/>
  <c r="F1239" i="35"/>
  <c r="E1239" i="35"/>
  <c r="G1239" i="35" s="1"/>
  <c r="C1239" i="35"/>
  <c r="F1235" i="35"/>
  <c r="E1235" i="35"/>
  <c r="G1235" i="35" s="1"/>
  <c r="C1235" i="35"/>
  <c r="F1231" i="35"/>
  <c r="E1231" i="35"/>
  <c r="G1231" i="35" s="1"/>
  <c r="C1231" i="35"/>
  <c r="C1227" i="35"/>
  <c r="E1227" i="35" s="1"/>
  <c r="E1223" i="35"/>
  <c r="G1223" i="35" s="1"/>
  <c r="C1223" i="35"/>
  <c r="E1219" i="35"/>
  <c r="G1219" i="35" s="1"/>
  <c r="C1219" i="35"/>
  <c r="E1215" i="35"/>
  <c r="G1215" i="35" s="1"/>
  <c r="C1215" i="35"/>
  <c r="E1211" i="35"/>
  <c r="G1211" i="35" s="1"/>
  <c r="C1211" i="35"/>
  <c r="E1207" i="35"/>
  <c r="G1207" i="35" s="1"/>
  <c r="E1203" i="35"/>
  <c r="G1203" i="35" s="1"/>
  <c r="C1203" i="35"/>
  <c r="E1199" i="35"/>
  <c r="G1199" i="35" s="1"/>
  <c r="C1199" i="35"/>
  <c r="C1195" i="35"/>
  <c r="E1195" i="35" s="1"/>
  <c r="E1191" i="35"/>
  <c r="G1191" i="35" s="1"/>
  <c r="C1191" i="35"/>
  <c r="E1187" i="35"/>
  <c r="G1187" i="35" s="1"/>
  <c r="C1187" i="35"/>
  <c r="E1183" i="35"/>
  <c r="G1183" i="35" s="1"/>
  <c r="C1183" i="35"/>
  <c r="E1179" i="35"/>
  <c r="G1179" i="35" s="1"/>
  <c r="C1179" i="35"/>
  <c r="E1175" i="35"/>
  <c r="G1175" i="35" s="1"/>
  <c r="C1175" i="35"/>
  <c r="E1171" i="35"/>
  <c r="G1171" i="35" s="1"/>
  <c r="C1171" i="35"/>
  <c r="E1167" i="35"/>
  <c r="G1167" i="35" s="1"/>
  <c r="C1167" i="35"/>
  <c r="E1163" i="35"/>
  <c r="G1163" i="35" s="1"/>
  <c r="C1163" i="35"/>
  <c r="E1159" i="35"/>
  <c r="G1159" i="35" s="1"/>
  <c r="C1159" i="35"/>
  <c r="E1155" i="35"/>
  <c r="G1155" i="35" s="1"/>
  <c r="C1155" i="35"/>
  <c r="E1151" i="35"/>
  <c r="G1151" i="35" s="1"/>
  <c r="C1151" i="35"/>
  <c r="E1147" i="35"/>
  <c r="G1147" i="35" s="1"/>
  <c r="C1147" i="35"/>
  <c r="E1143" i="35"/>
  <c r="G1143" i="35" s="1"/>
  <c r="C1143" i="35"/>
  <c r="E1139" i="35"/>
  <c r="G1139" i="35" s="1"/>
  <c r="C1139" i="35"/>
  <c r="E1135" i="35"/>
  <c r="G1135" i="35" s="1"/>
  <c r="C1135" i="35"/>
  <c r="E1131" i="35"/>
  <c r="G1131" i="35" s="1"/>
  <c r="C1131" i="35"/>
  <c r="E1127" i="35"/>
  <c r="G1127" i="35" s="1"/>
  <c r="C1127" i="35"/>
  <c r="E1123" i="35"/>
  <c r="G1123" i="35" s="1"/>
  <c r="C1123" i="35"/>
  <c r="E1119" i="35"/>
  <c r="G1119" i="35" s="1"/>
  <c r="C1119" i="35"/>
  <c r="E1115" i="35"/>
  <c r="G1115" i="35" s="1"/>
  <c r="C1115" i="35"/>
  <c r="E1111" i="35"/>
  <c r="G1111" i="35" s="1"/>
  <c r="C1111" i="35"/>
  <c r="E1107" i="35"/>
  <c r="G1107" i="35" s="1"/>
  <c r="C1107" i="35"/>
  <c r="E1103" i="35"/>
  <c r="G1103" i="35" s="1"/>
  <c r="C1103" i="35"/>
  <c r="E1099" i="35"/>
  <c r="G1099" i="35" s="1"/>
  <c r="C1099" i="35"/>
  <c r="E1095" i="35"/>
  <c r="G1095" i="35" s="1"/>
  <c r="C1095" i="35"/>
  <c r="E1091" i="35"/>
  <c r="G1091" i="35" s="1"/>
  <c r="C1091" i="35"/>
  <c r="E1087" i="35"/>
  <c r="G1087" i="35" s="1"/>
  <c r="C1087" i="35"/>
  <c r="E1083" i="35"/>
  <c r="G1083" i="35" s="1"/>
  <c r="C1083" i="35"/>
  <c r="E1079" i="35"/>
  <c r="G1079" i="35" s="1"/>
  <c r="C1079" i="35"/>
  <c r="E1075" i="35"/>
  <c r="G1075" i="35" s="1"/>
  <c r="C1075" i="35"/>
  <c r="E1071" i="35"/>
  <c r="G1071" i="35" s="1"/>
  <c r="C1071" i="35"/>
  <c r="E1067" i="35"/>
  <c r="G1067" i="35" s="1"/>
  <c r="C1067" i="35"/>
  <c r="E1063" i="35"/>
  <c r="G1063" i="35" s="1"/>
  <c r="C1063" i="35"/>
  <c r="E1059" i="35"/>
  <c r="G1059" i="35" s="1"/>
  <c r="C1059" i="35"/>
  <c r="E1055" i="35"/>
  <c r="G1055" i="35" s="1"/>
  <c r="C1055" i="35"/>
  <c r="E1051" i="35"/>
  <c r="G1051" i="35" s="1"/>
  <c r="C1051" i="35"/>
  <c r="E1047" i="35"/>
  <c r="G1047" i="35" s="1"/>
  <c r="C1047" i="35"/>
  <c r="C1043" i="35"/>
  <c r="E1043" i="35" s="1"/>
  <c r="E1039" i="35"/>
  <c r="G1039" i="35" s="1"/>
  <c r="C1039" i="35"/>
  <c r="E1035" i="35"/>
  <c r="G1035" i="35" s="1"/>
  <c r="C1035" i="35"/>
  <c r="E1031" i="35"/>
  <c r="G1031" i="35" s="1"/>
  <c r="C1031" i="35"/>
  <c r="E1027" i="35"/>
  <c r="G1027" i="35" s="1"/>
  <c r="C1027" i="35"/>
  <c r="E1023" i="35"/>
  <c r="G1023" i="35" s="1"/>
  <c r="C1023" i="35"/>
  <c r="E1019" i="35"/>
  <c r="G1019" i="35" s="1"/>
  <c r="C1019" i="35"/>
  <c r="E1015" i="35"/>
  <c r="G1015" i="35" s="1"/>
  <c r="C1015" i="35"/>
  <c r="E1011" i="35"/>
  <c r="G1011" i="35" s="1"/>
  <c r="C1011" i="35"/>
  <c r="E1007" i="35"/>
  <c r="G1007" i="35" s="1"/>
  <c r="C1007" i="35"/>
  <c r="E1003" i="35"/>
  <c r="G1003" i="35" s="1"/>
  <c r="C1003" i="35"/>
  <c r="E999" i="35"/>
  <c r="G999" i="35" s="1"/>
  <c r="C999" i="35"/>
  <c r="E995" i="35"/>
  <c r="G995" i="35" s="1"/>
  <c r="C995" i="35"/>
  <c r="E991" i="35"/>
  <c r="G991" i="35" s="1"/>
  <c r="C991" i="35"/>
  <c r="E987" i="35"/>
  <c r="G987" i="35" s="1"/>
  <c r="C987" i="35"/>
  <c r="E983" i="35"/>
  <c r="G983" i="35" s="1"/>
  <c r="C983" i="35"/>
  <c r="E979" i="35"/>
  <c r="G979" i="35" s="1"/>
  <c r="C979" i="35"/>
  <c r="E975" i="35"/>
  <c r="G975" i="35" s="1"/>
  <c r="C975" i="35"/>
  <c r="E971" i="35"/>
  <c r="G971" i="35" s="1"/>
  <c r="C971" i="35"/>
  <c r="E967" i="35"/>
  <c r="G967" i="35" s="1"/>
  <c r="C967" i="35"/>
  <c r="E963" i="35"/>
  <c r="G963" i="35" s="1"/>
  <c r="C963" i="35"/>
  <c r="E959" i="35"/>
  <c r="G959" i="35" s="1"/>
  <c r="C959" i="35"/>
  <c r="E955" i="35"/>
  <c r="G955" i="35" s="1"/>
  <c r="C955" i="35"/>
  <c r="E951" i="35"/>
  <c r="G951" i="35" s="1"/>
  <c r="C951" i="35"/>
  <c r="E947" i="35"/>
  <c r="G947" i="35" s="1"/>
  <c r="C947" i="35"/>
  <c r="E943" i="35"/>
  <c r="G943" i="35" s="1"/>
  <c r="C943" i="35"/>
  <c r="E939" i="35"/>
  <c r="G939" i="35" s="1"/>
  <c r="C939" i="35"/>
  <c r="E935" i="35"/>
  <c r="G935" i="35" s="1"/>
  <c r="C935" i="35"/>
  <c r="E931" i="35"/>
  <c r="G931" i="35" s="1"/>
  <c r="C931" i="35"/>
  <c r="E927" i="35"/>
  <c r="G927" i="35" s="1"/>
  <c r="C927" i="35"/>
  <c r="E923" i="35"/>
  <c r="G923" i="35" s="1"/>
  <c r="C923" i="35"/>
  <c r="E919" i="35"/>
  <c r="G919" i="35" s="1"/>
  <c r="C919" i="35"/>
  <c r="E915" i="35"/>
  <c r="G915" i="35" s="1"/>
  <c r="C915" i="35"/>
  <c r="E911" i="35"/>
  <c r="G911" i="35" s="1"/>
  <c r="C911" i="35"/>
  <c r="E907" i="35"/>
  <c r="G907" i="35" s="1"/>
  <c r="C907" i="35"/>
  <c r="E903" i="35"/>
  <c r="G903" i="35" s="1"/>
  <c r="C903" i="35"/>
  <c r="E899" i="35"/>
  <c r="G899" i="35" s="1"/>
  <c r="C899" i="35"/>
  <c r="E895" i="35"/>
  <c r="G895" i="35" s="1"/>
  <c r="C895" i="35"/>
  <c r="E891" i="35"/>
  <c r="G891" i="35" s="1"/>
  <c r="C891" i="35"/>
  <c r="E887" i="35"/>
  <c r="G887" i="35" s="1"/>
  <c r="E883" i="35"/>
  <c r="G883" i="35" s="1"/>
  <c r="C883" i="35"/>
  <c r="E879" i="35"/>
  <c r="G879" i="35" s="1"/>
  <c r="C879" i="35"/>
  <c r="E875" i="35"/>
  <c r="G875" i="35" s="1"/>
  <c r="C875" i="35"/>
  <c r="E871" i="35"/>
  <c r="G871" i="35" s="1"/>
  <c r="C871" i="35"/>
  <c r="E867" i="35"/>
  <c r="G867" i="35" s="1"/>
  <c r="C867" i="35"/>
  <c r="E863" i="35"/>
  <c r="G863" i="35" s="1"/>
  <c r="C863" i="35"/>
  <c r="E859" i="35"/>
  <c r="G859" i="35" s="1"/>
  <c r="C859" i="35"/>
  <c r="E855" i="35"/>
  <c r="G855" i="35" s="1"/>
  <c r="C855" i="35"/>
  <c r="E851" i="35"/>
  <c r="G851" i="35" s="1"/>
  <c r="C851" i="35"/>
  <c r="E847" i="35"/>
  <c r="G847" i="35" s="1"/>
  <c r="C847" i="35"/>
  <c r="E843" i="35"/>
  <c r="G843" i="35" s="1"/>
  <c r="C843" i="35"/>
  <c r="E839" i="35"/>
  <c r="G839" i="35" s="1"/>
  <c r="C839" i="35"/>
  <c r="E835" i="35"/>
  <c r="G835" i="35" s="1"/>
  <c r="C835" i="35"/>
  <c r="E831" i="35"/>
  <c r="G831" i="35" s="1"/>
  <c r="C831" i="35"/>
  <c r="E827" i="35"/>
  <c r="G827" i="35" s="1"/>
  <c r="C827" i="35"/>
  <c r="E823" i="35"/>
  <c r="G823" i="35" s="1"/>
  <c r="C823" i="35"/>
  <c r="E819" i="35"/>
  <c r="G819" i="35" s="1"/>
  <c r="C819" i="35"/>
  <c r="E815" i="35"/>
  <c r="G815" i="35" s="1"/>
  <c r="C815" i="35"/>
  <c r="E811" i="35"/>
  <c r="G811" i="35" s="1"/>
  <c r="C811" i="35"/>
  <c r="E807" i="35"/>
  <c r="G807" i="35" s="1"/>
  <c r="C807" i="35"/>
  <c r="E803" i="35"/>
  <c r="G803" i="35" s="1"/>
  <c r="C803" i="35"/>
  <c r="E799" i="35"/>
  <c r="G799" i="35" s="1"/>
  <c r="C799" i="35"/>
  <c r="E795" i="35"/>
  <c r="G795" i="35" s="1"/>
  <c r="C795" i="35"/>
  <c r="E791" i="35"/>
  <c r="G791" i="35" s="1"/>
  <c r="C791" i="35"/>
  <c r="E787" i="35"/>
  <c r="G787" i="35" s="1"/>
  <c r="C787" i="35"/>
  <c r="E783" i="35"/>
  <c r="G783" i="35" s="1"/>
  <c r="C783" i="35"/>
  <c r="E779" i="35"/>
  <c r="G779" i="35" s="1"/>
  <c r="C779" i="35"/>
  <c r="E775" i="35"/>
  <c r="G775" i="35" s="1"/>
  <c r="C775" i="35"/>
  <c r="E771" i="35"/>
  <c r="G771" i="35" s="1"/>
  <c r="C771" i="35"/>
  <c r="E767" i="35"/>
  <c r="G767" i="35" s="1"/>
  <c r="C767" i="35"/>
  <c r="E763" i="35"/>
  <c r="G763" i="35" s="1"/>
  <c r="C763" i="35"/>
  <c r="E759" i="35"/>
  <c r="G759" i="35" s="1"/>
  <c r="C759" i="35"/>
  <c r="E755" i="35"/>
  <c r="G755" i="35" s="1"/>
  <c r="C755" i="35"/>
  <c r="E751" i="35"/>
  <c r="G751" i="35" s="1"/>
  <c r="C751" i="35"/>
  <c r="E747" i="35"/>
  <c r="G747" i="35" s="1"/>
  <c r="C747" i="35"/>
  <c r="E743" i="35"/>
  <c r="G743" i="35" s="1"/>
  <c r="C743" i="35"/>
  <c r="E739" i="35"/>
  <c r="G739" i="35" s="1"/>
  <c r="C739" i="35"/>
  <c r="E735" i="35"/>
  <c r="G735" i="35" s="1"/>
  <c r="C735" i="35"/>
  <c r="E731" i="35"/>
  <c r="G731" i="35" s="1"/>
  <c r="E727" i="35"/>
  <c r="G727" i="35" s="1"/>
  <c r="C727" i="35"/>
  <c r="E723" i="35"/>
  <c r="G723" i="35" s="1"/>
  <c r="C723" i="35"/>
  <c r="C719" i="35"/>
  <c r="E719" i="35" s="1"/>
  <c r="E715" i="35"/>
  <c r="G715" i="35" s="1"/>
  <c r="C715" i="35"/>
  <c r="E711" i="35"/>
  <c r="G711" i="35" s="1"/>
  <c r="C711" i="35"/>
  <c r="E707" i="35"/>
  <c r="G707" i="35" s="1"/>
  <c r="C707" i="35"/>
  <c r="E703" i="35"/>
  <c r="G703" i="35" s="1"/>
  <c r="C703" i="35"/>
  <c r="E699" i="35"/>
  <c r="G699" i="35" s="1"/>
  <c r="C699" i="35"/>
  <c r="E695" i="35"/>
  <c r="G695" i="35" s="1"/>
  <c r="C695" i="35"/>
  <c r="E691" i="35"/>
  <c r="G691" i="35" s="1"/>
  <c r="C691" i="35"/>
  <c r="E687" i="35"/>
  <c r="G687" i="35" s="1"/>
  <c r="C687" i="35"/>
  <c r="E683" i="35"/>
  <c r="G683" i="35" s="1"/>
  <c r="C683" i="35"/>
  <c r="E679" i="35"/>
  <c r="G679" i="35" s="1"/>
  <c r="C679" i="35"/>
  <c r="E675" i="35"/>
  <c r="G675" i="35" s="1"/>
  <c r="C675" i="35"/>
  <c r="E671" i="35"/>
  <c r="G671" i="35" s="1"/>
  <c r="C671" i="35"/>
  <c r="E667" i="35"/>
  <c r="G667" i="35" s="1"/>
  <c r="C667" i="35"/>
  <c r="E663" i="35"/>
  <c r="G663" i="35" s="1"/>
  <c r="C663" i="35"/>
  <c r="E659" i="35"/>
  <c r="G659" i="35" s="1"/>
  <c r="C659" i="35"/>
  <c r="E655" i="35"/>
  <c r="G655" i="35" s="1"/>
  <c r="C655" i="35"/>
  <c r="E651" i="35"/>
  <c r="G651" i="35" s="1"/>
  <c r="C651" i="35"/>
  <c r="E647" i="35"/>
  <c r="G647" i="35" s="1"/>
  <c r="C647" i="35"/>
  <c r="E643" i="35"/>
  <c r="G643" i="35" s="1"/>
  <c r="C643" i="35"/>
  <c r="E639" i="35"/>
  <c r="G639" i="35" s="1"/>
  <c r="C639" i="35"/>
  <c r="E635" i="35"/>
  <c r="G635" i="35" s="1"/>
  <c r="C635" i="35"/>
  <c r="E631" i="35"/>
  <c r="G631" i="35" s="1"/>
  <c r="C631" i="35"/>
  <c r="E627" i="35"/>
  <c r="G627" i="35" s="1"/>
  <c r="C627" i="35"/>
  <c r="E623" i="35"/>
  <c r="G623" i="35" s="1"/>
  <c r="C623" i="35"/>
  <c r="E619" i="35"/>
  <c r="G619" i="35" s="1"/>
  <c r="C619" i="35"/>
  <c r="E615" i="35"/>
  <c r="G615" i="35" s="1"/>
  <c r="C615" i="35"/>
  <c r="E611" i="35"/>
  <c r="G611" i="35" s="1"/>
  <c r="C611" i="35"/>
  <c r="E607" i="35"/>
  <c r="G607" i="35" s="1"/>
  <c r="C607" i="35"/>
  <c r="E603" i="35"/>
  <c r="G603" i="35" s="1"/>
  <c r="C603" i="35"/>
  <c r="E599" i="35"/>
  <c r="G599" i="35" s="1"/>
  <c r="C599" i="35"/>
  <c r="E595" i="35"/>
  <c r="G595" i="35" s="1"/>
  <c r="C595" i="35"/>
  <c r="E591" i="35"/>
  <c r="G591" i="35" s="1"/>
  <c r="C591" i="35"/>
  <c r="E587" i="35"/>
  <c r="G587" i="35" s="1"/>
  <c r="C587" i="35"/>
  <c r="E583" i="35"/>
  <c r="G583" i="35" s="1"/>
  <c r="C583" i="35"/>
  <c r="E579" i="35"/>
  <c r="G579" i="35" s="1"/>
  <c r="C579" i="35"/>
  <c r="E575" i="35"/>
  <c r="G575" i="35" s="1"/>
  <c r="C575" i="35"/>
  <c r="E571" i="35"/>
  <c r="G571" i="35" s="1"/>
  <c r="C571" i="35"/>
  <c r="E567" i="35"/>
  <c r="G567" i="35" s="1"/>
  <c r="C567" i="35"/>
  <c r="E563" i="35"/>
  <c r="G563" i="35" s="1"/>
  <c r="C563" i="35"/>
  <c r="E559" i="35"/>
  <c r="G559" i="35" s="1"/>
  <c r="C559" i="35"/>
  <c r="E555" i="35"/>
  <c r="G555" i="35" s="1"/>
  <c r="C555" i="35"/>
  <c r="E551" i="35"/>
  <c r="G551" i="35" s="1"/>
  <c r="C551" i="35"/>
  <c r="E547" i="35"/>
  <c r="G547" i="35" s="1"/>
  <c r="C547" i="35"/>
  <c r="E543" i="35"/>
  <c r="G543" i="35" s="1"/>
  <c r="C543" i="35"/>
  <c r="E539" i="35"/>
  <c r="G539" i="35" s="1"/>
  <c r="C539" i="35"/>
  <c r="E535" i="35"/>
  <c r="G535" i="35" s="1"/>
  <c r="C535" i="35"/>
  <c r="E531" i="35"/>
  <c r="G531" i="35" s="1"/>
  <c r="C531" i="35"/>
  <c r="E527" i="35"/>
  <c r="G527" i="35" s="1"/>
  <c r="C527" i="35"/>
  <c r="E523" i="35"/>
  <c r="G523" i="35" s="1"/>
  <c r="C523" i="35"/>
  <c r="E519" i="35"/>
  <c r="G519" i="35" s="1"/>
  <c r="C519" i="35"/>
  <c r="E515" i="35"/>
  <c r="G515" i="35" s="1"/>
  <c r="C515" i="35"/>
  <c r="E511" i="35"/>
  <c r="G511" i="35" s="1"/>
  <c r="C511" i="35"/>
  <c r="E507" i="35"/>
  <c r="G507" i="35" s="1"/>
  <c r="C507" i="35"/>
  <c r="E503" i="35"/>
  <c r="G503" i="35" s="1"/>
  <c r="C503" i="35"/>
  <c r="E499" i="35"/>
  <c r="G499" i="35" s="1"/>
  <c r="C499" i="35"/>
  <c r="E495" i="35"/>
  <c r="G495" i="35" s="1"/>
  <c r="C495" i="35"/>
  <c r="E491" i="35"/>
  <c r="G491" i="35" s="1"/>
  <c r="C491" i="35"/>
  <c r="E487" i="35"/>
  <c r="G487" i="35" s="1"/>
  <c r="C487" i="35"/>
  <c r="E483" i="35"/>
  <c r="G483" i="35" s="1"/>
  <c r="C483" i="35"/>
  <c r="E479" i="35"/>
  <c r="G479" i="35" s="1"/>
  <c r="C479" i="35"/>
  <c r="E475" i="35"/>
  <c r="G475" i="35" s="1"/>
  <c r="C475" i="35"/>
  <c r="E471" i="35"/>
  <c r="G471" i="35" s="1"/>
  <c r="C471" i="35"/>
  <c r="E467" i="35"/>
  <c r="G467" i="35" s="1"/>
  <c r="C467" i="35"/>
  <c r="E463" i="35"/>
  <c r="G463" i="35" s="1"/>
  <c r="C463" i="35"/>
  <c r="E459" i="35"/>
  <c r="G459" i="35" s="1"/>
  <c r="C459" i="35"/>
  <c r="E455" i="35"/>
  <c r="G455" i="35" s="1"/>
  <c r="C455" i="35"/>
  <c r="E451" i="35"/>
  <c r="G451" i="35" s="1"/>
  <c r="C451" i="35"/>
  <c r="E447" i="35"/>
  <c r="G447" i="35" s="1"/>
  <c r="C447" i="35"/>
  <c r="E443" i="35"/>
  <c r="G443" i="35" s="1"/>
  <c r="C443" i="35"/>
  <c r="E439" i="35"/>
  <c r="G439" i="35" s="1"/>
  <c r="C439" i="35"/>
  <c r="E435" i="35"/>
  <c r="G435" i="35" s="1"/>
  <c r="C435" i="35"/>
  <c r="E431" i="35"/>
  <c r="G431" i="35" s="1"/>
  <c r="C431" i="35"/>
  <c r="E427" i="35"/>
  <c r="G427" i="35" s="1"/>
  <c r="C427" i="35"/>
  <c r="E423" i="35"/>
  <c r="G423" i="35" s="1"/>
  <c r="C423" i="35"/>
  <c r="E419" i="35"/>
  <c r="G419" i="35" s="1"/>
  <c r="C419" i="35"/>
  <c r="E415" i="35"/>
  <c r="G415" i="35" s="1"/>
  <c r="C415" i="35"/>
  <c r="E411" i="35"/>
  <c r="G411" i="35" s="1"/>
  <c r="C411" i="35"/>
  <c r="E407" i="35"/>
  <c r="G407" i="35" s="1"/>
  <c r="C407" i="35"/>
  <c r="E403" i="35"/>
  <c r="G403" i="35" s="1"/>
  <c r="C403" i="35"/>
  <c r="C399" i="35"/>
  <c r="E399" i="35" s="1"/>
  <c r="E395" i="35"/>
  <c r="G395" i="35" s="1"/>
  <c r="C395" i="35"/>
  <c r="E391" i="35"/>
  <c r="G391" i="35" s="1"/>
  <c r="C391" i="35"/>
  <c r="E387" i="35"/>
  <c r="G387" i="35" s="1"/>
  <c r="C387" i="35"/>
  <c r="E383" i="35"/>
  <c r="G383" i="35" s="1"/>
  <c r="C383" i="35"/>
  <c r="E379" i="35"/>
  <c r="G379" i="35" s="1"/>
  <c r="C379" i="35"/>
  <c r="E375" i="35"/>
  <c r="G375" i="35" s="1"/>
  <c r="E371" i="35"/>
  <c r="G371" i="35" s="1"/>
  <c r="C371" i="35"/>
  <c r="E367" i="35"/>
  <c r="G367" i="35" s="1"/>
  <c r="C367" i="35"/>
  <c r="E363" i="35"/>
  <c r="G363" i="35" s="1"/>
  <c r="C363" i="35"/>
  <c r="E359" i="35"/>
  <c r="G359" i="35" s="1"/>
  <c r="C359" i="35"/>
  <c r="E355" i="35"/>
  <c r="G355" i="35" s="1"/>
  <c r="C355" i="35"/>
  <c r="E351" i="35"/>
  <c r="G351" i="35" s="1"/>
  <c r="C351" i="35"/>
  <c r="E347" i="35"/>
  <c r="G347" i="35" s="1"/>
  <c r="C347" i="35"/>
  <c r="E343" i="35"/>
  <c r="G343" i="35" s="1"/>
  <c r="C343" i="35"/>
  <c r="C339" i="35"/>
  <c r="E339" i="35" s="1"/>
  <c r="C335" i="35"/>
  <c r="E335" i="35" s="1"/>
  <c r="E331" i="35"/>
  <c r="G331" i="35" s="1"/>
  <c r="C331" i="35"/>
  <c r="E327" i="35"/>
  <c r="G327" i="35" s="1"/>
  <c r="C327" i="35"/>
  <c r="E323" i="35"/>
  <c r="G323" i="35" s="1"/>
  <c r="C323" i="35"/>
  <c r="E319" i="35"/>
  <c r="G319" i="35" s="1"/>
  <c r="C319" i="35"/>
  <c r="E315" i="35"/>
  <c r="G315" i="35" s="1"/>
  <c r="C315" i="35"/>
  <c r="E311" i="35"/>
  <c r="G311" i="35" s="1"/>
  <c r="C311" i="35"/>
  <c r="E307" i="35"/>
  <c r="G307" i="35" s="1"/>
  <c r="C307" i="35"/>
  <c r="E303" i="35"/>
  <c r="G303" i="35" s="1"/>
  <c r="C303" i="35"/>
  <c r="E299" i="35"/>
  <c r="G299" i="35" s="1"/>
  <c r="C299" i="35"/>
  <c r="E295" i="35"/>
  <c r="G295" i="35" s="1"/>
  <c r="C295" i="35"/>
  <c r="E291" i="35"/>
  <c r="G291" i="35" s="1"/>
  <c r="C291" i="35"/>
  <c r="E287" i="35"/>
  <c r="G287" i="35" s="1"/>
  <c r="C287" i="35"/>
  <c r="E283" i="35"/>
  <c r="G283" i="35" s="1"/>
  <c r="C283" i="35"/>
  <c r="E279" i="35"/>
  <c r="G279" i="35" s="1"/>
  <c r="C279" i="35"/>
  <c r="E275" i="35"/>
  <c r="G275" i="35" s="1"/>
  <c r="C275" i="35"/>
  <c r="E271" i="35"/>
  <c r="G271" i="35" s="1"/>
  <c r="C271" i="35"/>
  <c r="E267" i="35"/>
  <c r="G267" i="35" s="1"/>
  <c r="C267" i="35"/>
  <c r="E263" i="35"/>
  <c r="G263" i="35" s="1"/>
  <c r="C263" i="35"/>
  <c r="E259" i="35"/>
  <c r="G259" i="35" s="1"/>
  <c r="C259" i="35"/>
  <c r="E255" i="35"/>
  <c r="G255" i="35" s="1"/>
  <c r="C255" i="35"/>
  <c r="E251" i="35"/>
  <c r="G251" i="35" s="1"/>
  <c r="C251" i="35"/>
  <c r="E247" i="35"/>
  <c r="G247" i="35" s="1"/>
  <c r="C247" i="35"/>
  <c r="E243" i="35"/>
  <c r="G243" i="35" s="1"/>
  <c r="C243" i="35"/>
  <c r="E239" i="35"/>
  <c r="G239" i="35" s="1"/>
  <c r="C239" i="35"/>
  <c r="E235" i="35"/>
  <c r="G235" i="35" s="1"/>
  <c r="C235" i="35"/>
  <c r="E231" i="35"/>
  <c r="G231" i="35" s="1"/>
  <c r="C231" i="35"/>
  <c r="E227" i="35"/>
  <c r="G227" i="35" s="1"/>
  <c r="C227" i="35"/>
  <c r="E223" i="35"/>
  <c r="G223" i="35" s="1"/>
  <c r="C223" i="35"/>
  <c r="E219" i="35"/>
  <c r="G219" i="35" s="1"/>
  <c r="C219" i="35"/>
  <c r="E215" i="35"/>
  <c r="G215" i="35" s="1"/>
  <c r="C215" i="35"/>
  <c r="E211" i="35"/>
  <c r="G211" i="35" s="1"/>
  <c r="C211" i="35"/>
  <c r="E207" i="35"/>
  <c r="G207" i="35" s="1"/>
  <c r="C207" i="35"/>
  <c r="E203" i="35"/>
  <c r="G203" i="35" s="1"/>
  <c r="C203" i="35"/>
  <c r="E199" i="35"/>
  <c r="G199" i="35" s="1"/>
  <c r="C199" i="35"/>
  <c r="E195" i="35"/>
  <c r="G195" i="35" s="1"/>
  <c r="C195" i="35"/>
  <c r="E191" i="35"/>
  <c r="G191" i="35" s="1"/>
  <c r="C191" i="35"/>
  <c r="E187" i="35"/>
  <c r="G187" i="35" s="1"/>
  <c r="C187" i="35"/>
  <c r="E183" i="35"/>
  <c r="G183" i="35" s="1"/>
  <c r="C183" i="35"/>
  <c r="E179" i="35"/>
  <c r="G179" i="35" s="1"/>
  <c r="C179" i="35"/>
  <c r="E175" i="35"/>
  <c r="G175" i="35" s="1"/>
  <c r="C175" i="35"/>
  <c r="E171" i="35"/>
  <c r="G171" i="35" s="1"/>
  <c r="C171" i="35"/>
  <c r="E167" i="35"/>
  <c r="G167" i="35" s="1"/>
  <c r="C167" i="35"/>
  <c r="E163" i="35"/>
  <c r="G163" i="35" s="1"/>
  <c r="C163" i="35"/>
  <c r="E159" i="35"/>
  <c r="G159" i="35" s="1"/>
  <c r="C159" i="35"/>
  <c r="E155" i="35"/>
  <c r="G155" i="35" s="1"/>
  <c r="C155" i="35"/>
  <c r="E151" i="35"/>
  <c r="G151" i="35" s="1"/>
  <c r="C151" i="35"/>
  <c r="E147" i="35"/>
  <c r="G147" i="35" s="1"/>
  <c r="C147" i="35"/>
  <c r="E143" i="35"/>
  <c r="G143" i="35" s="1"/>
  <c r="C143" i="35"/>
  <c r="E139" i="35"/>
  <c r="G139" i="35" s="1"/>
  <c r="C139" i="35"/>
  <c r="E135" i="35"/>
  <c r="G135" i="35" s="1"/>
  <c r="C135" i="35"/>
  <c r="E131" i="35"/>
  <c r="G131" i="35" s="1"/>
  <c r="C131" i="35"/>
  <c r="E127" i="35"/>
  <c r="G127" i="35" s="1"/>
  <c r="C127" i="35"/>
  <c r="E123" i="35"/>
  <c r="G123" i="35" s="1"/>
  <c r="C123" i="35"/>
  <c r="E119" i="35"/>
  <c r="G119" i="35" s="1"/>
  <c r="C119" i="35"/>
  <c r="E115" i="35"/>
  <c r="G115" i="35" s="1"/>
  <c r="C115" i="35"/>
  <c r="E111" i="35"/>
  <c r="G111" i="35" s="1"/>
  <c r="C111" i="35"/>
  <c r="E107" i="35"/>
  <c r="G107" i="35" s="1"/>
  <c r="C107" i="35"/>
  <c r="E103" i="35"/>
  <c r="G103" i="35" s="1"/>
  <c r="C103" i="35"/>
  <c r="E99" i="35"/>
  <c r="G99" i="35" s="1"/>
  <c r="C99" i="35"/>
  <c r="E95" i="35"/>
  <c r="G95" i="35" s="1"/>
  <c r="C95" i="35"/>
  <c r="E91" i="35"/>
  <c r="G91" i="35" s="1"/>
  <c r="C91" i="35"/>
  <c r="E87" i="35"/>
  <c r="G87" i="35" s="1"/>
  <c r="C87" i="35"/>
  <c r="E83" i="35"/>
  <c r="G83" i="35" s="1"/>
  <c r="C83" i="35"/>
  <c r="E79" i="35"/>
  <c r="G79" i="35" s="1"/>
  <c r="C79" i="35"/>
  <c r="E75" i="35"/>
  <c r="G75" i="35" s="1"/>
  <c r="C75" i="35"/>
  <c r="E71" i="35"/>
  <c r="G71" i="35" s="1"/>
  <c r="C71" i="35"/>
  <c r="E67" i="35"/>
  <c r="G67" i="35" s="1"/>
  <c r="C67" i="35"/>
  <c r="E63" i="35"/>
  <c r="G63" i="35" s="1"/>
  <c r="C63" i="35"/>
  <c r="E59" i="35"/>
  <c r="G59" i="35" s="1"/>
  <c r="C59" i="35"/>
  <c r="E55" i="35"/>
  <c r="G55" i="35" s="1"/>
  <c r="C55" i="35"/>
  <c r="E51" i="35"/>
  <c r="G51" i="35" s="1"/>
  <c r="C51" i="35"/>
  <c r="E47" i="35"/>
  <c r="G47" i="35" s="1"/>
  <c r="C47" i="35"/>
  <c r="E43" i="35"/>
  <c r="G43" i="35" s="1"/>
  <c r="C43" i="35"/>
  <c r="E39" i="35"/>
  <c r="G39" i="35" s="1"/>
  <c r="C39" i="35"/>
  <c r="E35" i="35"/>
  <c r="G35" i="35" s="1"/>
  <c r="C35" i="35"/>
  <c r="E31" i="35"/>
  <c r="G31" i="35" s="1"/>
  <c r="C31" i="35"/>
  <c r="E27" i="35"/>
  <c r="G27" i="35" s="1"/>
  <c r="C27" i="35"/>
  <c r="E23" i="35"/>
  <c r="G23" i="35" s="1"/>
  <c r="C23" i="35"/>
  <c r="E19" i="35"/>
  <c r="G19" i="35" s="1"/>
  <c r="C19" i="35"/>
  <c r="E15" i="35"/>
  <c r="G15" i="35" s="1"/>
  <c r="C15" i="35"/>
  <c r="E11" i="35"/>
  <c r="G11" i="35" s="1"/>
  <c r="C11" i="35"/>
  <c r="E7" i="35"/>
  <c r="G7" i="35" s="1"/>
  <c r="C7" i="35"/>
  <c r="C2003" i="35"/>
  <c r="C1999" i="35"/>
  <c r="C1995" i="35"/>
  <c r="C1991" i="35"/>
  <c r="C1987" i="35"/>
  <c r="C1983" i="35"/>
  <c r="C1979" i="35"/>
  <c r="C1975" i="35"/>
  <c r="C1971" i="35"/>
  <c r="C1967" i="35"/>
  <c r="C1963" i="35"/>
  <c r="C1959" i="35"/>
  <c r="C1955" i="35"/>
  <c r="C1951" i="35"/>
  <c r="C1947" i="35"/>
  <c r="C1943" i="35"/>
  <c r="C1939" i="35"/>
  <c r="C1935" i="35"/>
  <c r="C1931" i="35"/>
  <c r="C1927" i="35"/>
  <c r="C1923" i="35"/>
  <c r="C1919" i="35"/>
  <c r="C1915" i="35"/>
  <c r="C1911" i="35"/>
  <c r="C1907" i="35"/>
  <c r="C1903" i="35"/>
  <c r="C1899" i="35"/>
  <c r="C1895" i="35"/>
  <c r="C1891" i="35"/>
  <c r="C1887" i="35"/>
  <c r="C1883" i="35"/>
  <c r="C1879" i="35"/>
  <c r="C1875" i="35"/>
  <c r="C1871" i="35"/>
  <c r="C1867" i="35"/>
  <c r="C1863" i="35"/>
  <c r="C1859" i="35"/>
  <c r="C1855" i="35"/>
  <c r="C1851" i="35"/>
  <c r="C1847" i="35"/>
  <c r="C1843" i="35"/>
  <c r="C1839" i="35"/>
  <c r="C1835" i="35"/>
  <c r="C1831" i="35"/>
  <c r="C1827" i="35"/>
  <c r="C1823" i="35"/>
  <c r="C1819" i="35"/>
  <c r="C1815" i="35"/>
  <c r="C1811" i="35"/>
  <c r="C1807" i="35"/>
  <c r="C1803" i="35"/>
  <c r="C1799" i="35"/>
  <c r="C1795" i="35"/>
  <c r="C1791" i="35"/>
  <c r="C1787" i="35"/>
  <c r="C1783" i="35"/>
  <c r="C1779" i="35"/>
  <c r="C1775" i="35"/>
  <c r="C1771" i="35"/>
  <c r="C1767" i="35"/>
  <c r="C1763" i="35"/>
  <c r="C1759" i="35"/>
  <c r="C1755" i="35"/>
  <c r="C1751" i="35"/>
  <c r="C1747" i="35"/>
  <c r="C1743" i="35"/>
  <c r="C1739" i="35"/>
  <c r="C1735" i="35"/>
  <c r="C1731" i="35"/>
  <c r="C1727" i="35"/>
  <c r="C1723" i="35"/>
  <c r="C1719" i="35"/>
  <c r="C1715" i="35"/>
  <c r="C1711" i="35"/>
  <c r="C1707" i="35"/>
  <c r="C1703" i="35"/>
  <c r="C1699" i="35"/>
  <c r="C1695" i="35"/>
  <c r="C1691" i="35"/>
  <c r="C1687" i="35"/>
  <c r="C1677" i="35"/>
  <c r="C1672" i="35"/>
  <c r="C1661" i="35"/>
  <c r="C1656" i="35"/>
  <c r="C1645" i="35"/>
  <c r="C1640" i="35"/>
  <c r="C1629" i="35"/>
  <c r="C1624" i="35"/>
  <c r="C1613" i="35"/>
  <c r="C1608" i="35"/>
  <c r="C1597" i="35"/>
  <c r="C1592" i="35"/>
  <c r="C1581" i="35"/>
  <c r="F2002" i="35"/>
  <c r="E2002" i="35"/>
  <c r="G2002" i="35" s="1"/>
  <c r="F1998" i="35"/>
  <c r="E1998" i="35"/>
  <c r="G1998" i="35" s="1"/>
  <c r="F1994" i="35"/>
  <c r="E1994" i="35"/>
  <c r="G1994" i="35" s="1"/>
  <c r="F1990" i="35"/>
  <c r="E1990" i="35"/>
  <c r="G1990" i="35" s="1"/>
  <c r="F1986" i="35"/>
  <c r="E1986" i="35"/>
  <c r="G1986" i="35" s="1"/>
  <c r="F1982" i="35"/>
  <c r="E1982" i="35"/>
  <c r="G1982" i="35" s="1"/>
  <c r="F1978" i="35"/>
  <c r="E1978" i="35"/>
  <c r="G1978" i="35" s="1"/>
  <c r="F1974" i="35"/>
  <c r="E1974" i="35"/>
  <c r="G1974" i="35" s="1"/>
  <c r="F1970" i="35"/>
  <c r="E1970" i="35"/>
  <c r="G1970" i="35" s="1"/>
  <c r="F1966" i="35"/>
  <c r="E1966" i="35"/>
  <c r="G1966" i="35" s="1"/>
  <c r="F1962" i="35"/>
  <c r="E1962" i="35"/>
  <c r="G1962" i="35" s="1"/>
  <c r="F1958" i="35"/>
  <c r="E1958" i="35"/>
  <c r="G1958" i="35" s="1"/>
  <c r="F1954" i="35"/>
  <c r="E1954" i="35"/>
  <c r="G1954" i="35" s="1"/>
  <c r="F1950" i="35"/>
  <c r="E1950" i="35"/>
  <c r="G1950" i="35" s="1"/>
  <c r="F1946" i="35"/>
  <c r="E1946" i="35"/>
  <c r="G1946" i="35" s="1"/>
  <c r="F1942" i="35"/>
  <c r="E1942" i="35"/>
  <c r="G1942" i="35" s="1"/>
  <c r="F1938" i="35"/>
  <c r="E1938" i="35"/>
  <c r="G1938" i="35" s="1"/>
  <c r="F1934" i="35"/>
  <c r="E1934" i="35"/>
  <c r="G1934" i="35" s="1"/>
  <c r="F1930" i="35"/>
  <c r="E1930" i="35"/>
  <c r="G1930" i="35" s="1"/>
  <c r="F1926" i="35"/>
  <c r="E1926" i="35"/>
  <c r="G1926" i="35" s="1"/>
  <c r="F1922" i="35"/>
  <c r="E1922" i="35"/>
  <c r="G1922" i="35" s="1"/>
  <c r="F1918" i="35"/>
  <c r="E1918" i="35"/>
  <c r="G1918" i="35" s="1"/>
  <c r="F1914" i="35"/>
  <c r="E1914" i="35"/>
  <c r="G1914" i="35" s="1"/>
  <c r="F1910" i="35"/>
  <c r="E1910" i="35"/>
  <c r="G1910" i="35" s="1"/>
  <c r="F1906" i="35"/>
  <c r="E1906" i="35"/>
  <c r="G1906" i="35" s="1"/>
  <c r="F1902" i="35"/>
  <c r="E1902" i="35"/>
  <c r="G1902" i="35" s="1"/>
  <c r="F1898" i="35"/>
  <c r="E1898" i="35"/>
  <c r="G1898" i="35" s="1"/>
  <c r="F1894" i="35"/>
  <c r="E1894" i="35"/>
  <c r="G1894" i="35" s="1"/>
  <c r="F1890" i="35"/>
  <c r="E1890" i="35"/>
  <c r="G1890" i="35" s="1"/>
  <c r="F1886" i="35"/>
  <c r="E1886" i="35"/>
  <c r="G1886" i="35" s="1"/>
  <c r="F1882" i="35"/>
  <c r="E1882" i="35"/>
  <c r="G1882" i="35" s="1"/>
  <c r="F1878" i="35"/>
  <c r="E1878" i="35"/>
  <c r="G1878" i="35" s="1"/>
  <c r="F1874" i="35"/>
  <c r="E1874" i="35"/>
  <c r="G1874" i="35" s="1"/>
  <c r="F1870" i="35"/>
  <c r="E1870" i="35"/>
  <c r="G1870" i="35" s="1"/>
  <c r="F1866" i="35"/>
  <c r="E1866" i="35"/>
  <c r="G1866" i="35" s="1"/>
  <c r="F1862" i="35"/>
  <c r="E1862" i="35"/>
  <c r="G1862" i="35" s="1"/>
  <c r="F1858" i="35"/>
  <c r="E1858" i="35"/>
  <c r="G1858" i="35" s="1"/>
  <c r="F1854" i="35"/>
  <c r="E1854" i="35"/>
  <c r="G1854" i="35" s="1"/>
  <c r="F1850" i="35"/>
  <c r="E1850" i="35"/>
  <c r="G1850" i="35" s="1"/>
  <c r="F1846" i="35"/>
  <c r="E1846" i="35"/>
  <c r="G1846" i="35" s="1"/>
  <c r="F1842" i="35"/>
  <c r="E1842" i="35"/>
  <c r="G1842" i="35" s="1"/>
  <c r="F1838" i="35"/>
  <c r="E1838" i="35"/>
  <c r="G1838" i="35" s="1"/>
  <c r="F1834" i="35"/>
  <c r="E1834" i="35"/>
  <c r="G1834" i="35" s="1"/>
  <c r="F1830" i="35"/>
  <c r="E1830" i="35"/>
  <c r="G1830" i="35" s="1"/>
  <c r="F1826" i="35"/>
  <c r="E1826" i="35"/>
  <c r="G1826" i="35" s="1"/>
  <c r="F1822" i="35"/>
  <c r="E1822" i="35"/>
  <c r="G1822" i="35" s="1"/>
  <c r="F1818" i="35"/>
  <c r="E1818" i="35"/>
  <c r="G1818" i="35" s="1"/>
  <c r="F1814" i="35"/>
  <c r="E1814" i="35"/>
  <c r="G1814" i="35" s="1"/>
  <c r="F1810" i="35"/>
  <c r="E1810" i="35"/>
  <c r="G1810" i="35" s="1"/>
  <c r="F1806" i="35"/>
  <c r="E1806" i="35"/>
  <c r="G1806" i="35" s="1"/>
  <c r="F1802" i="35"/>
  <c r="E1802" i="35"/>
  <c r="G1802" i="35" s="1"/>
  <c r="F1798" i="35"/>
  <c r="E1798" i="35"/>
  <c r="G1798" i="35" s="1"/>
  <c r="F1794" i="35"/>
  <c r="E1794" i="35"/>
  <c r="G1794" i="35" s="1"/>
  <c r="F1790" i="35"/>
  <c r="E1790" i="35"/>
  <c r="G1790" i="35" s="1"/>
  <c r="F1786" i="35"/>
  <c r="E1786" i="35"/>
  <c r="G1786" i="35" s="1"/>
  <c r="F1782" i="35"/>
  <c r="E1782" i="35"/>
  <c r="G1782" i="35" s="1"/>
  <c r="F1778" i="35"/>
  <c r="E1778" i="35"/>
  <c r="G1778" i="35" s="1"/>
  <c r="F1774" i="35"/>
  <c r="E1774" i="35"/>
  <c r="G1774" i="35" s="1"/>
  <c r="F1770" i="35"/>
  <c r="E1770" i="35"/>
  <c r="G1770" i="35" s="1"/>
  <c r="F1766" i="35"/>
  <c r="E1766" i="35"/>
  <c r="G1766" i="35" s="1"/>
  <c r="F1762" i="35"/>
  <c r="E1762" i="35"/>
  <c r="G1762" i="35" s="1"/>
  <c r="F1758" i="35"/>
  <c r="E1758" i="35"/>
  <c r="G1758" i="35" s="1"/>
  <c r="F1754" i="35"/>
  <c r="E1754" i="35"/>
  <c r="G1754" i="35" s="1"/>
  <c r="F1750" i="35"/>
  <c r="E1750" i="35"/>
  <c r="G1750" i="35" s="1"/>
  <c r="F1746" i="35"/>
  <c r="E1746" i="35"/>
  <c r="G1746" i="35" s="1"/>
  <c r="F1742" i="35"/>
  <c r="E1742" i="35"/>
  <c r="G1742" i="35" s="1"/>
  <c r="F1738" i="35"/>
  <c r="E1738" i="35"/>
  <c r="G1738" i="35" s="1"/>
  <c r="F1734" i="35"/>
  <c r="E1734" i="35"/>
  <c r="G1734" i="35" s="1"/>
  <c r="F1730" i="35"/>
  <c r="E1730" i="35"/>
  <c r="G1730" i="35" s="1"/>
  <c r="F1726" i="35"/>
  <c r="E1726" i="35"/>
  <c r="G1726" i="35" s="1"/>
  <c r="F1722" i="35"/>
  <c r="E1722" i="35"/>
  <c r="G1722" i="35" s="1"/>
  <c r="F1718" i="35"/>
  <c r="E1718" i="35"/>
  <c r="G1718" i="35" s="1"/>
  <c r="F1714" i="35"/>
  <c r="E1714" i="35"/>
  <c r="G1714" i="35" s="1"/>
  <c r="F1710" i="35"/>
  <c r="E1710" i="35"/>
  <c r="G1710" i="35" s="1"/>
  <c r="F1706" i="35"/>
  <c r="E1706" i="35"/>
  <c r="G1706" i="35" s="1"/>
  <c r="F1702" i="35"/>
  <c r="E1702" i="35"/>
  <c r="G1702" i="35" s="1"/>
  <c r="F1698" i="35"/>
  <c r="E1698" i="35"/>
  <c r="G1698" i="35" s="1"/>
  <c r="F1694" i="35"/>
  <c r="E1694" i="35"/>
  <c r="G1694" i="35" s="1"/>
  <c r="F1690" i="35"/>
  <c r="E1690" i="35"/>
  <c r="G1690" i="35" s="1"/>
  <c r="F1686" i="35"/>
  <c r="E1686" i="35"/>
  <c r="G1686" i="35" s="1"/>
  <c r="F1682" i="35"/>
  <c r="E1682" i="35"/>
  <c r="G1682" i="35" s="1"/>
  <c r="F1678" i="35"/>
  <c r="E1678" i="35"/>
  <c r="G1678" i="35" s="1"/>
  <c r="F1674" i="35"/>
  <c r="E1674" i="35"/>
  <c r="G1674" i="35" s="1"/>
  <c r="F1670" i="35"/>
  <c r="E1670" i="35"/>
  <c r="G1670" i="35" s="1"/>
  <c r="F1666" i="35"/>
  <c r="E1666" i="35"/>
  <c r="G1666" i="35" s="1"/>
  <c r="F1662" i="35"/>
  <c r="E1662" i="35"/>
  <c r="G1662" i="35" s="1"/>
  <c r="F1658" i="35"/>
  <c r="E1658" i="35"/>
  <c r="G1658" i="35" s="1"/>
  <c r="F1654" i="35"/>
  <c r="E1654" i="35"/>
  <c r="G1654" i="35" s="1"/>
  <c r="F1650" i="35"/>
  <c r="E1650" i="35"/>
  <c r="G1650" i="35" s="1"/>
  <c r="F1646" i="35"/>
  <c r="E1646" i="35"/>
  <c r="G1646" i="35" s="1"/>
  <c r="F1642" i="35"/>
  <c r="E1642" i="35"/>
  <c r="G1642" i="35" s="1"/>
  <c r="F1638" i="35"/>
  <c r="E1638" i="35"/>
  <c r="G1638" i="35" s="1"/>
  <c r="F1634" i="35"/>
  <c r="E1634" i="35"/>
  <c r="G1634" i="35" s="1"/>
  <c r="F1630" i="35"/>
  <c r="E1630" i="35"/>
  <c r="G1630" i="35" s="1"/>
  <c r="F1626" i="35"/>
  <c r="E1626" i="35"/>
  <c r="G1626" i="35" s="1"/>
  <c r="F1622" i="35"/>
  <c r="E1622" i="35"/>
  <c r="G1622" i="35" s="1"/>
  <c r="F1618" i="35"/>
  <c r="E1618" i="35"/>
  <c r="G1618" i="35" s="1"/>
  <c r="F1614" i="35"/>
  <c r="E1614" i="35"/>
  <c r="G1614" i="35" s="1"/>
  <c r="F1610" i="35"/>
  <c r="E1610" i="35"/>
  <c r="G1610" i="35" s="1"/>
  <c r="F1606" i="35"/>
  <c r="E1606" i="35"/>
  <c r="G1606" i="35" s="1"/>
  <c r="F1602" i="35"/>
  <c r="E1602" i="35"/>
  <c r="G1602" i="35" s="1"/>
  <c r="F1598" i="35"/>
  <c r="E1598" i="35"/>
  <c r="G1598" i="35" s="1"/>
  <c r="F1594" i="35"/>
  <c r="E1594" i="35"/>
  <c r="G1594" i="35" s="1"/>
  <c r="F1590" i="35"/>
  <c r="E1590" i="35"/>
  <c r="G1590" i="35" s="1"/>
  <c r="F1586" i="35"/>
  <c r="E1586" i="35"/>
  <c r="G1586" i="35" s="1"/>
  <c r="F1582" i="35"/>
  <c r="E1582" i="35"/>
  <c r="G1582" i="35" s="1"/>
  <c r="F1578" i="35"/>
  <c r="E1578" i="35"/>
  <c r="G1578" i="35" s="1"/>
  <c r="F1574" i="35"/>
  <c r="E1574" i="35"/>
  <c r="G1574" i="35" s="1"/>
  <c r="F1570" i="35"/>
  <c r="E1570" i="35"/>
  <c r="G1570" i="35" s="1"/>
  <c r="F1566" i="35"/>
  <c r="E1566" i="35"/>
  <c r="G1566" i="35" s="1"/>
  <c r="F1562" i="35"/>
  <c r="E1562" i="35"/>
  <c r="G1562" i="35" s="1"/>
  <c r="C1562" i="35"/>
  <c r="F1558" i="35"/>
  <c r="E1558" i="35"/>
  <c r="G1558" i="35" s="1"/>
  <c r="C1558" i="35"/>
  <c r="F1554" i="35"/>
  <c r="E1554" i="35"/>
  <c r="G1554" i="35" s="1"/>
  <c r="C1554" i="35"/>
  <c r="F1550" i="35"/>
  <c r="E1550" i="35"/>
  <c r="G1550" i="35" s="1"/>
  <c r="C1550" i="35"/>
  <c r="F1546" i="35"/>
  <c r="E1546" i="35"/>
  <c r="G1546" i="35" s="1"/>
  <c r="C1546" i="35"/>
  <c r="F1542" i="35"/>
  <c r="E1542" i="35"/>
  <c r="G1542" i="35" s="1"/>
  <c r="C1542" i="35"/>
  <c r="F1538" i="35"/>
  <c r="E1538" i="35"/>
  <c r="G1538" i="35" s="1"/>
  <c r="C1538" i="35"/>
  <c r="F1534" i="35"/>
  <c r="E1534" i="35"/>
  <c r="G1534" i="35" s="1"/>
  <c r="C1534" i="35"/>
  <c r="F1530" i="35"/>
  <c r="E1530" i="35"/>
  <c r="G1530" i="35" s="1"/>
  <c r="C1530" i="35"/>
  <c r="F1526" i="35"/>
  <c r="E1526" i="35"/>
  <c r="G1526" i="35" s="1"/>
  <c r="C1526" i="35"/>
  <c r="F1522" i="35"/>
  <c r="E1522" i="35"/>
  <c r="G1522" i="35" s="1"/>
  <c r="C1522" i="35"/>
  <c r="F1518" i="35"/>
  <c r="E1518" i="35"/>
  <c r="G1518" i="35" s="1"/>
  <c r="C1518" i="35"/>
  <c r="F1514" i="35"/>
  <c r="E1514" i="35"/>
  <c r="G1514" i="35" s="1"/>
  <c r="C1514" i="35"/>
  <c r="F1510" i="35"/>
  <c r="E1510" i="35"/>
  <c r="G1510" i="35" s="1"/>
  <c r="C1510" i="35"/>
  <c r="F1506" i="35"/>
  <c r="E1506" i="35"/>
  <c r="G1506" i="35" s="1"/>
  <c r="C1506" i="35"/>
  <c r="F1502" i="35"/>
  <c r="E1502" i="35"/>
  <c r="G1502" i="35" s="1"/>
  <c r="C1502" i="35"/>
  <c r="F1498" i="35"/>
  <c r="E1498" i="35"/>
  <c r="G1498" i="35" s="1"/>
  <c r="C1498" i="35"/>
  <c r="F1494" i="35"/>
  <c r="E1494" i="35"/>
  <c r="G1494" i="35" s="1"/>
  <c r="C1494" i="35"/>
  <c r="F1490" i="35"/>
  <c r="E1490" i="35"/>
  <c r="G1490" i="35" s="1"/>
  <c r="C1490" i="35"/>
  <c r="F1486" i="35"/>
  <c r="E1486" i="35"/>
  <c r="G1486" i="35" s="1"/>
  <c r="C1486" i="35"/>
  <c r="F1482" i="35"/>
  <c r="E1482" i="35"/>
  <c r="G1482" i="35" s="1"/>
  <c r="C1482" i="35"/>
  <c r="F1478" i="35"/>
  <c r="E1478" i="35"/>
  <c r="G1478" i="35" s="1"/>
  <c r="C1478" i="35"/>
  <c r="F1474" i="35"/>
  <c r="E1474" i="35"/>
  <c r="G1474" i="35" s="1"/>
  <c r="C1474" i="35"/>
  <c r="F1470" i="35"/>
  <c r="E1470" i="35"/>
  <c r="G1470" i="35" s="1"/>
  <c r="C1470" i="35"/>
  <c r="F1466" i="35"/>
  <c r="E1466" i="35"/>
  <c r="G1466" i="35" s="1"/>
  <c r="C1466" i="35"/>
  <c r="F1462" i="35"/>
  <c r="E1462" i="35"/>
  <c r="G1462" i="35" s="1"/>
  <c r="C1462" i="35"/>
  <c r="F1458" i="35"/>
  <c r="E1458" i="35"/>
  <c r="G1458" i="35" s="1"/>
  <c r="C1458" i="35"/>
  <c r="F1454" i="35"/>
  <c r="E1454" i="35"/>
  <c r="G1454" i="35" s="1"/>
  <c r="C1454" i="35"/>
  <c r="F1450" i="35"/>
  <c r="E1450" i="35"/>
  <c r="G1450" i="35" s="1"/>
  <c r="C1450" i="35"/>
  <c r="F1446" i="35"/>
  <c r="E1446" i="35"/>
  <c r="G1446" i="35" s="1"/>
  <c r="C1446" i="35"/>
  <c r="F1442" i="35"/>
  <c r="E1442" i="35"/>
  <c r="G1442" i="35" s="1"/>
  <c r="C1442" i="35"/>
  <c r="F1438" i="35"/>
  <c r="E1438" i="35"/>
  <c r="G1438" i="35" s="1"/>
  <c r="C1438" i="35"/>
  <c r="F1434" i="35"/>
  <c r="E1434" i="35"/>
  <c r="G1434" i="35" s="1"/>
  <c r="C1434" i="35"/>
  <c r="F1430" i="35"/>
  <c r="E1430" i="35"/>
  <c r="G1430" i="35" s="1"/>
  <c r="C1430" i="35"/>
  <c r="F1426" i="35"/>
  <c r="E1426" i="35"/>
  <c r="G1426" i="35" s="1"/>
  <c r="C1426" i="35"/>
  <c r="F1422" i="35"/>
  <c r="E1422" i="35"/>
  <c r="G1422" i="35" s="1"/>
  <c r="C1422" i="35"/>
  <c r="F1418" i="35"/>
  <c r="E1418" i="35"/>
  <c r="G1418" i="35" s="1"/>
  <c r="C1418" i="35"/>
  <c r="F1414" i="35"/>
  <c r="E1414" i="35"/>
  <c r="G1414" i="35" s="1"/>
  <c r="C1414" i="35"/>
  <c r="F1410" i="35"/>
  <c r="E1410" i="35"/>
  <c r="G1410" i="35" s="1"/>
  <c r="C1410" i="35"/>
  <c r="F1406" i="35"/>
  <c r="E1406" i="35"/>
  <c r="G1406" i="35" s="1"/>
  <c r="C1406" i="35"/>
  <c r="F1402" i="35"/>
  <c r="E1402" i="35"/>
  <c r="G1402" i="35" s="1"/>
  <c r="C1402" i="35"/>
  <c r="F1398" i="35"/>
  <c r="E1398" i="35"/>
  <c r="G1398" i="35" s="1"/>
  <c r="C1398" i="35"/>
  <c r="F1394" i="35"/>
  <c r="E1394" i="35"/>
  <c r="G1394" i="35" s="1"/>
  <c r="C1394" i="35"/>
  <c r="F1390" i="35"/>
  <c r="E1390" i="35"/>
  <c r="G1390" i="35" s="1"/>
  <c r="C1390" i="35"/>
  <c r="F1386" i="35"/>
  <c r="E1386" i="35"/>
  <c r="G1386" i="35" s="1"/>
  <c r="C1386" i="35"/>
  <c r="F1382" i="35"/>
  <c r="E1382" i="35"/>
  <c r="G1382" i="35" s="1"/>
  <c r="C1382" i="35"/>
  <c r="F1378" i="35"/>
  <c r="E1378" i="35"/>
  <c r="G1378" i="35" s="1"/>
  <c r="C1378" i="35"/>
  <c r="F1374" i="35"/>
  <c r="E1374" i="35"/>
  <c r="G1374" i="35" s="1"/>
  <c r="C1374" i="35"/>
  <c r="F1370" i="35"/>
  <c r="E1370" i="35"/>
  <c r="G1370" i="35" s="1"/>
  <c r="C1370" i="35"/>
  <c r="F1366" i="35"/>
  <c r="E1366" i="35"/>
  <c r="G1366" i="35" s="1"/>
  <c r="C1366" i="35"/>
  <c r="F1362" i="35"/>
  <c r="E1362" i="35"/>
  <c r="G1362" i="35" s="1"/>
  <c r="C1362" i="35"/>
  <c r="F1358" i="35"/>
  <c r="E1358" i="35"/>
  <c r="G1358" i="35" s="1"/>
  <c r="C1358" i="35"/>
  <c r="F1354" i="35"/>
  <c r="E1354" i="35"/>
  <c r="G1354" i="35" s="1"/>
  <c r="C1354" i="35"/>
  <c r="F1350" i="35"/>
  <c r="E1350" i="35"/>
  <c r="G1350" i="35" s="1"/>
  <c r="C1350" i="35"/>
  <c r="F1346" i="35"/>
  <c r="E1346" i="35"/>
  <c r="G1346" i="35" s="1"/>
  <c r="C1346" i="35"/>
  <c r="F1342" i="35"/>
  <c r="E1342" i="35"/>
  <c r="G1342" i="35" s="1"/>
  <c r="C1342" i="35"/>
  <c r="F1338" i="35"/>
  <c r="E1338" i="35"/>
  <c r="G1338" i="35" s="1"/>
  <c r="C1338" i="35"/>
  <c r="F1334" i="35"/>
  <c r="E1334" i="35"/>
  <c r="G1334" i="35" s="1"/>
  <c r="C1334" i="35"/>
  <c r="F1330" i="35"/>
  <c r="E1330" i="35"/>
  <c r="G1330" i="35" s="1"/>
  <c r="C1330" i="35"/>
  <c r="F1326" i="35"/>
  <c r="E1326" i="35"/>
  <c r="G1326" i="35" s="1"/>
  <c r="C1326" i="35"/>
  <c r="F1322" i="35"/>
  <c r="E1322" i="35"/>
  <c r="G1322" i="35" s="1"/>
  <c r="C1322" i="35"/>
  <c r="F1318" i="35"/>
  <c r="E1318" i="35"/>
  <c r="G1318" i="35" s="1"/>
  <c r="C1318" i="35"/>
  <c r="F1314" i="35"/>
  <c r="E1314" i="35"/>
  <c r="G1314" i="35" s="1"/>
  <c r="C1314" i="35"/>
  <c r="F1310" i="35"/>
  <c r="E1310" i="35"/>
  <c r="G1310" i="35" s="1"/>
  <c r="C1310" i="35"/>
  <c r="F1306" i="35"/>
  <c r="E1306" i="35"/>
  <c r="G1306" i="35" s="1"/>
  <c r="C1306" i="35"/>
  <c r="F1302" i="35"/>
  <c r="E1302" i="35"/>
  <c r="G1302" i="35" s="1"/>
  <c r="C1302" i="35"/>
  <c r="F1298" i="35"/>
  <c r="E1298" i="35"/>
  <c r="G1298" i="35" s="1"/>
  <c r="C1298" i="35"/>
  <c r="F1294" i="35"/>
  <c r="E1294" i="35"/>
  <c r="G1294" i="35" s="1"/>
  <c r="C1294" i="35"/>
  <c r="F1290" i="35"/>
  <c r="E1290" i="35"/>
  <c r="G1290" i="35" s="1"/>
  <c r="C1290" i="35"/>
  <c r="F1286" i="35"/>
  <c r="E1286" i="35"/>
  <c r="G1286" i="35" s="1"/>
  <c r="C1286" i="35"/>
  <c r="F1282" i="35"/>
  <c r="E1282" i="35"/>
  <c r="G1282" i="35" s="1"/>
  <c r="C1282" i="35"/>
  <c r="F1278" i="35"/>
  <c r="E1278" i="35"/>
  <c r="G1278" i="35" s="1"/>
  <c r="C1278" i="35"/>
  <c r="F1274" i="35"/>
  <c r="E1274" i="35"/>
  <c r="G1274" i="35" s="1"/>
  <c r="C1274" i="35"/>
  <c r="F1270" i="35"/>
  <c r="E1270" i="35"/>
  <c r="G1270" i="35" s="1"/>
  <c r="C1270" i="35"/>
  <c r="F1266" i="35"/>
  <c r="E1266" i="35"/>
  <c r="G1266" i="35" s="1"/>
  <c r="C1266" i="35"/>
  <c r="F1262" i="35"/>
  <c r="E1262" i="35"/>
  <c r="G1262" i="35" s="1"/>
  <c r="C1262" i="35"/>
  <c r="F1258" i="35"/>
  <c r="E1258" i="35"/>
  <c r="G1258" i="35" s="1"/>
  <c r="C1258" i="35"/>
  <c r="F1254" i="35"/>
  <c r="E1254" i="35"/>
  <c r="G1254" i="35" s="1"/>
  <c r="C1254" i="35"/>
  <c r="F1250" i="35"/>
  <c r="E1250" i="35"/>
  <c r="G1250" i="35" s="1"/>
  <c r="C1250" i="35"/>
  <c r="F1246" i="35"/>
  <c r="E1246" i="35"/>
  <c r="G1246" i="35" s="1"/>
  <c r="C1246" i="35"/>
  <c r="F1242" i="35"/>
  <c r="E1242" i="35"/>
  <c r="G1242" i="35" s="1"/>
  <c r="C1242" i="35"/>
  <c r="F1238" i="35"/>
  <c r="E1238" i="35"/>
  <c r="G1238" i="35" s="1"/>
  <c r="C1238" i="35"/>
  <c r="F1234" i="35"/>
  <c r="E1234" i="35"/>
  <c r="G1234" i="35" s="1"/>
  <c r="C1234" i="35"/>
  <c r="F1230" i="35"/>
  <c r="E1230" i="35"/>
  <c r="G1230" i="35" s="1"/>
  <c r="C1230" i="35"/>
  <c r="C1226" i="35"/>
  <c r="E1226" i="35" s="1"/>
  <c r="E1222" i="35"/>
  <c r="G1222" i="35" s="1"/>
  <c r="C1222" i="35"/>
  <c r="E1218" i="35"/>
  <c r="G1218" i="35" s="1"/>
  <c r="C1218" i="35"/>
  <c r="E1214" i="35"/>
  <c r="G1214" i="35" s="1"/>
  <c r="C1214" i="35"/>
  <c r="E1210" i="35"/>
  <c r="G1210" i="35" s="1"/>
  <c r="C1210" i="35"/>
  <c r="E1206" i="35"/>
  <c r="G1206" i="35" s="1"/>
  <c r="C1206" i="35"/>
  <c r="E1202" i="35"/>
  <c r="G1202" i="35" s="1"/>
  <c r="C1202" i="35"/>
  <c r="E1198" i="35"/>
  <c r="G1198" i="35" s="1"/>
  <c r="C1198" i="35"/>
  <c r="C1194" i="35"/>
  <c r="E1194" i="35" s="1"/>
  <c r="E1190" i="35"/>
  <c r="G1190" i="35" s="1"/>
  <c r="C1190" i="35"/>
  <c r="E1186" i="35"/>
  <c r="G1186" i="35" s="1"/>
  <c r="C1186" i="35"/>
  <c r="E1182" i="35"/>
  <c r="G1182" i="35" s="1"/>
  <c r="C1182" i="35"/>
  <c r="E1178" i="35"/>
  <c r="G1178" i="35" s="1"/>
  <c r="C1178" i="35"/>
  <c r="E1174" i="35"/>
  <c r="G1174" i="35" s="1"/>
  <c r="C1174" i="35"/>
  <c r="E1166" i="35"/>
  <c r="G1166" i="35" s="1"/>
  <c r="C1166" i="35"/>
  <c r="E1162" i="35"/>
  <c r="G1162" i="35" s="1"/>
  <c r="C1162" i="35"/>
  <c r="E1158" i="35"/>
  <c r="G1158" i="35" s="1"/>
  <c r="C1158" i="35"/>
  <c r="E1154" i="35"/>
  <c r="G1154" i="35" s="1"/>
  <c r="C1154" i="35"/>
  <c r="E1150" i="35"/>
  <c r="G1150" i="35" s="1"/>
  <c r="C1150" i="35"/>
  <c r="E1146" i="35"/>
  <c r="G1146" i="35" s="1"/>
  <c r="C1146" i="35"/>
  <c r="E1142" i="35"/>
  <c r="G1142" i="35" s="1"/>
  <c r="C1142" i="35"/>
  <c r="E1138" i="35"/>
  <c r="G1138" i="35" s="1"/>
  <c r="C1138" i="35"/>
  <c r="E1134" i="35"/>
  <c r="G1134" i="35" s="1"/>
  <c r="C1134" i="35"/>
  <c r="E1130" i="35"/>
  <c r="G1130" i="35" s="1"/>
  <c r="C1130" i="35"/>
  <c r="E1126" i="35"/>
  <c r="G1126" i="35" s="1"/>
  <c r="C1126" i="35"/>
  <c r="E1122" i="35"/>
  <c r="G1122" i="35" s="1"/>
  <c r="C1122" i="35"/>
  <c r="E1118" i="35"/>
  <c r="G1118" i="35" s="1"/>
  <c r="C1118" i="35"/>
  <c r="E1114" i="35"/>
  <c r="G1114" i="35" s="1"/>
  <c r="C1114" i="35"/>
  <c r="E1110" i="35"/>
  <c r="G1110" i="35" s="1"/>
  <c r="C1110" i="35"/>
  <c r="E1106" i="35"/>
  <c r="G1106" i="35" s="1"/>
  <c r="C1106" i="35"/>
  <c r="E1102" i="35"/>
  <c r="G1102" i="35" s="1"/>
  <c r="C1102" i="35"/>
  <c r="E1098" i="35"/>
  <c r="G1098" i="35" s="1"/>
  <c r="C1098" i="35"/>
  <c r="E1094" i="35"/>
  <c r="G1094" i="35" s="1"/>
  <c r="C1094" i="35"/>
  <c r="E1090" i="35"/>
  <c r="G1090" i="35" s="1"/>
  <c r="C1090" i="35"/>
  <c r="E1086" i="35"/>
  <c r="G1086" i="35" s="1"/>
  <c r="C1086" i="35"/>
  <c r="E1082" i="35"/>
  <c r="G1082" i="35" s="1"/>
  <c r="C1082" i="35"/>
  <c r="E1078" i="35"/>
  <c r="G1078" i="35" s="1"/>
  <c r="C1078" i="35"/>
  <c r="E1074" i="35"/>
  <c r="G1074" i="35" s="1"/>
  <c r="C1074" i="35"/>
  <c r="C1070" i="35"/>
  <c r="E1070" i="35" s="1"/>
  <c r="E1066" i="35"/>
  <c r="G1066" i="35" s="1"/>
  <c r="C1066" i="35"/>
  <c r="E1062" i="35"/>
  <c r="G1062" i="35" s="1"/>
  <c r="C1062" i="35"/>
  <c r="E1058" i="35"/>
  <c r="G1058" i="35" s="1"/>
  <c r="C1058" i="35"/>
  <c r="E1054" i="35"/>
  <c r="G1054" i="35" s="1"/>
  <c r="C1054" i="35"/>
  <c r="E1050" i="35"/>
  <c r="G1050" i="35" s="1"/>
  <c r="C1050" i="35"/>
  <c r="E1046" i="35"/>
  <c r="G1046" i="35" s="1"/>
  <c r="C1046" i="35"/>
  <c r="E1042" i="35"/>
  <c r="G1042" i="35" s="1"/>
  <c r="C1042" i="35"/>
  <c r="E1038" i="35"/>
  <c r="G1038" i="35" s="1"/>
  <c r="C1038" i="35"/>
  <c r="E1034" i="35"/>
  <c r="G1034" i="35" s="1"/>
  <c r="C1034" i="35"/>
  <c r="E1030" i="35"/>
  <c r="G1030" i="35" s="1"/>
  <c r="C1030" i="35"/>
  <c r="E1026" i="35"/>
  <c r="G1026" i="35" s="1"/>
  <c r="C1026" i="35"/>
  <c r="E1022" i="35"/>
  <c r="G1022" i="35" s="1"/>
  <c r="C1022" i="35"/>
  <c r="E1018" i="35"/>
  <c r="G1018" i="35" s="1"/>
  <c r="C1018" i="35"/>
  <c r="E1014" i="35"/>
  <c r="G1014" i="35" s="1"/>
  <c r="C1014" i="35"/>
  <c r="E1010" i="35"/>
  <c r="G1010" i="35" s="1"/>
  <c r="C1010" i="35"/>
  <c r="E1006" i="35"/>
  <c r="G1006" i="35" s="1"/>
  <c r="C1006" i="35"/>
  <c r="E1002" i="35"/>
  <c r="G1002" i="35" s="1"/>
  <c r="C1002" i="35"/>
  <c r="E998" i="35"/>
  <c r="G998" i="35" s="1"/>
  <c r="C998" i="35"/>
  <c r="E994" i="35"/>
  <c r="G994" i="35" s="1"/>
  <c r="C994" i="35"/>
  <c r="E990" i="35"/>
  <c r="G990" i="35" s="1"/>
  <c r="C990" i="35"/>
  <c r="E986" i="35"/>
  <c r="G986" i="35" s="1"/>
  <c r="C986" i="35"/>
  <c r="E982" i="35"/>
  <c r="G982" i="35" s="1"/>
  <c r="C982" i="35"/>
  <c r="E978" i="35"/>
  <c r="G978" i="35" s="1"/>
  <c r="C978" i="35"/>
  <c r="E974" i="35"/>
  <c r="G974" i="35" s="1"/>
  <c r="C974" i="35"/>
  <c r="E970" i="35"/>
  <c r="G970" i="35" s="1"/>
  <c r="C970" i="35"/>
  <c r="E966" i="35"/>
  <c r="G966" i="35" s="1"/>
  <c r="C966" i="35"/>
  <c r="E962" i="35"/>
  <c r="G962" i="35" s="1"/>
  <c r="C962" i="35"/>
  <c r="E958" i="35"/>
  <c r="G958" i="35" s="1"/>
  <c r="C958" i="35"/>
  <c r="E954" i="35"/>
  <c r="G954" i="35" s="1"/>
  <c r="C954" i="35"/>
  <c r="E950" i="35"/>
  <c r="G950" i="35" s="1"/>
  <c r="C950" i="35"/>
  <c r="E946" i="35"/>
  <c r="G946" i="35" s="1"/>
  <c r="C946" i="35"/>
  <c r="E942" i="35"/>
  <c r="G942" i="35" s="1"/>
  <c r="C942" i="35"/>
  <c r="E938" i="35"/>
  <c r="G938" i="35" s="1"/>
  <c r="C938" i="35"/>
  <c r="E934" i="35"/>
  <c r="G934" i="35" s="1"/>
  <c r="C934" i="35"/>
  <c r="E930" i="35"/>
  <c r="G930" i="35" s="1"/>
  <c r="C930" i="35"/>
  <c r="E926" i="35"/>
  <c r="G926" i="35" s="1"/>
  <c r="C926" i="35"/>
  <c r="E922" i="35"/>
  <c r="G922" i="35" s="1"/>
  <c r="C922" i="35"/>
  <c r="E918" i="35"/>
  <c r="G918" i="35" s="1"/>
  <c r="C918" i="35"/>
  <c r="E914" i="35"/>
  <c r="G914" i="35" s="1"/>
  <c r="C914" i="35"/>
  <c r="E910" i="35"/>
  <c r="G910" i="35" s="1"/>
  <c r="C910" i="35"/>
  <c r="E906" i="35"/>
  <c r="G906" i="35" s="1"/>
  <c r="C906" i="35"/>
  <c r="E902" i="35"/>
  <c r="G902" i="35" s="1"/>
  <c r="C902" i="35"/>
  <c r="E898" i="35"/>
  <c r="G898" i="35" s="1"/>
  <c r="C898" i="35"/>
  <c r="E894" i="35"/>
  <c r="G894" i="35" s="1"/>
  <c r="C894" i="35"/>
  <c r="E890" i="35"/>
  <c r="G890" i="35" s="1"/>
  <c r="C890" i="35"/>
  <c r="E886" i="35"/>
  <c r="G886" i="35" s="1"/>
  <c r="C886" i="35"/>
  <c r="E882" i="35"/>
  <c r="G882" i="35" s="1"/>
  <c r="C882" i="35"/>
  <c r="E878" i="35"/>
  <c r="G878" i="35" s="1"/>
  <c r="C878" i="35"/>
  <c r="E874" i="35"/>
  <c r="G874" i="35" s="1"/>
  <c r="C874" i="35"/>
  <c r="E870" i="35"/>
  <c r="G870" i="35" s="1"/>
  <c r="C870" i="35"/>
  <c r="E866" i="35"/>
  <c r="G866" i="35" s="1"/>
  <c r="C866" i="35"/>
  <c r="E862" i="35"/>
  <c r="G862" i="35" s="1"/>
  <c r="C862" i="35"/>
  <c r="E858" i="35"/>
  <c r="G858" i="35" s="1"/>
  <c r="C858" i="35"/>
  <c r="E854" i="35"/>
  <c r="G854" i="35" s="1"/>
  <c r="C854" i="35"/>
  <c r="E850" i="35"/>
  <c r="G850" i="35" s="1"/>
  <c r="C850" i="35"/>
  <c r="E846" i="35"/>
  <c r="G846" i="35" s="1"/>
  <c r="C846" i="35"/>
  <c r="E842" i="35"/>
  <c r="G842" i="35" s="1"/>
  <c r="C842" i="35"/>
  <c r="E838" i="35"/>
  <c r="G838" i="35" s="1"/>
  <c r="C838" i="35"/>
  <c r="E834" i="35"/>
  <c r="G834" i="35" s="1"/>
  <c r="E830" i="35"/>
  <c r="G830" i="35" s="1"/>
  <c r="C830" i="35"/>
  <c r="E826" i="35"/>
  <c r="G826" i="35" s="1"/>
  <c r="C826" i="35"/>
  <c r="E822" i="35"/>
  <c r="G822" i="35" s="1"/>
  <c r="C822" i="35"/>
  <c r="E818" i="35"/>
  <c r="G818" i="35" s="1"/>
  <c r="C818" i="35"/>
  <c r="E814" i="35"/>
  <c r="G814" i="35" s="1"/>
  <c r="C814" i="35"/>
  <c r="E810" i="35"/>
  <c r="G810" i="35" s="1"/>
  <c r="C810" i="35"/>
  <c r="E806" i="35"/>
  <c r="G806" i="35" s="1"/>
  <c r="C806" i="35"/>
  <c r="E802" i="35"/>
  <c r="G802" i="35" s="1"/>
  <c r="C802" i="35"/>
  <c r="E798" i="35"/>
  <c r="G798" i="35" s="1"/>
  <c r="C798" i="35"/>
  <c r="E794" i="35"/>
  <c r="G794" i="35" s="1"/>
  <c r="C794" i="35"/>
  <c r="E790" i="35"/>
  <c r="G790" i="35" s="1"/>
  <c r="C790" i="35"/>
  <c r="E786" i="35"/>
  <c r="G786" i="35" s="1"/>
  <c r="C786" i="35"/>
  <c r="E782" i="35"/>
  <c r="G782" i="35" s="1"/>
  <c r="C782" i="35"/>
  <c r="E778" i="35"/>
  <c r="G778" i="35" s="1"/>
  <c r="C778" i="35"/>
  <c r="E774" i="35"/>
  <c r="G774" i="35" s="1"/>
  <c r="C774" i="35"/>
  <c r="E770" i="35"/>
  <c r="G770" i="35" s="1"/>
  <c r="C770" i="35"/>
  <c r="E766" i="35"/>
  <c r="G766" i="35" s="1"/>
  <c r="C766" i="35"/>
  <c r="E762" i="35"/>
  <c r="G762" i="35" s="1"/>
  <c r="C762" i="35"/>
  <c r="E758" i="35"/>
  <c r="G758" i="35" s="1"/>
  <c r="C758" i="35"/>
  <c r="E754" i="35"/>
  <c r="G754" i="35" s="1"/>
  <c r="C754" i="35"/>
  <c r="E750" i="35"/>
  <c r="G750" i="35" s="1"/>
  <c r="C750" i="35"/>
  <c r="E746" i="35"/>
  <c r="G746" i="35" s="1"/>
  <c r="C746" i="35"/>
  <c r="E742" i="35"/>
  <c r="G742" i="35" s="1"/>
  <c r="C742" i="35"/>
  <c r="E738" i="35"/>
  <c r="G738" i="35" s="1"/>
  <c r="C738" i="35"/>
  <c r="E734" i="35"/>
  <c r="G734" i="35" s="1"/>
  <c r="C734" i="35"/>
  <c r="E730" i="35"/>
  <c r="G730" i="35" s="1"/>
  <c r="C730" i="35"/>
  <c r="E726" i="35"/>
  <c r="G726" i="35" s="1"/>
  <c r="C726" i="35"/>
  <c r="E722" i="35"/>
  <c r="G722" i="35" s="1"/>
  <c r="C722" i="35"/>
  <c r="C718" i="35"/>
  <c r="E718" i="35" s="1"/>
  <c r="E714" i="35"/>
  <c r="G714" i="35" s="1"/>
  <c r="C714" i="35"/>
  <c r="E710" i="35"/>
  <c r="G710" i="35" s="1"/>
  <c r="C710" i="35"/>
  <c r="E706" i="35"/>
  <c r="G706" i="35" s="1"/>
  <c r="C706" i="35"/>
  <c r="E702" i="35"/>
  <c r="G702" i="35" s="1"/>
  <c r="C702" i="35"/>
  <c r="E698" i="35"/>
  <c r="G698" i="35" s="1"/>
  <c r="C698" i="35"/>
  <c r="E694" i="35"/>
  <c r="G694" i="35" s="1"/>
  <c r="C694" i="35"/>
  <c r="E690" i="35"/>
  <c r="G690" i="35" s="1"/>
  <c r="C690" i="35"/>
  <c r="E686" i="35"/>
  <c r="G686" i="35" s="1"/>
  <c r="C686" i="35"/>
  <c r="E682" i="35"/>
  <c r="G682" i="35" s="1"/>
  <c r="C682" i="35"/>
  <c r="E678" i="35"/>
  <c r="G678" i="35" s="1"/>
  <c r="C678" i="35"/>
  <c r="E674" i="35"/>
  <c r="G674" i="35" s="1"/>
  <c r="C674" i="35"/>
  <c r="E670" i="35"/>
  <c r="G670" i="35" s="1"/>
  <c r="C670" i="35"/>
  <c r="E666" i="35"/>
  <c r="G666" i="35" s="1"/>
  <c r="C666" i="35"/>
  <c r="E662" i="35"/>
  <c r="G662" i="35" s="1"/>
  <c r="C662" i="35"/>
  <c r="E658" i="35"/>
  <c r="G658" i="35" s="1"/>
  <c r="C658" i="35"/>
  <c r="E654" i="35"/>
  <c r="G654" i="35" s="1"/>
  <c r="C654" i="35"/>
  <c r="E650" i="35"/>
  <c r="G650" i="35" s="1"/>
  <c r="C650" i="35"/>
  <c r="E646" i="35"/>
  <c r="G646" i="35" s="1"/>
  <c r="C646" i="35"/>
  <c r="E642" i="35"/>
  <c r="G642" i="35" s="1"/>
  <c r="C642" i="35"/>
  <c r="E638" i="35"/>
  <c r="G638" i="35" s="1"/>
  <c r="C638" i="35"/>
  <c r="E634" i="35"/>
  <c r="G634" i="35" s="1"/>
  <c r="C634" i="35"/>
  <c r="E630" i="35"/>
  <c r="G630" i="35" s="1"/>
  <c r="C630" i="35"/>
  <c r="E626" i="35"/>
  <c r="G626" i="35" s="1"/>
  <c r="C626" i="35"/>
  <c r="E622" i="35"/>
  <c r="G622" i="35" s="1"/>
  <c r="C622" i="35"/>
  <c r="E618" i="35"/>
  <c r="G618" i="35" s="1"/>
  <c r="C618" i="35"/>
  <c r="E614" i="35"/>
  <c r="G614" i="35" s="1"/>
  <c r="C614" i="35"/>
  <c r="E610" i="35"/>
  <c r="G610" i="35" s="1"/>
  <c r="C610" i="35"/>
  <c r="E606" i="35"/>
  <c r="G606" i="35" s="1"/>
  <c r="C606" i="35"/>
  <c r="E602" i="35"/>
  <c r="G602" i="35" s="1"/>
  <c r="C602" i="35"/>
  <c r="E598" i="35"/>
  <c r="G598" i="35" s="1"/>
  <c r="C598" i="35"/>
  <c r="E594" i="35"/>
  <c r="G594" i="35" s="1"/>
  <c r="C594" i="35"/>
  <c r="E590" i="35"/>
  <c r="G590" i="35" s="1"/>
  <c r="C590" i="35"/>
  <c r="E586" i="35"/>
  <c r="G586" i="35" s="1"/>
  <c r="C586" i="35"/>
  <c r="E582" i="35"/>
  <c r="G582" i="35" s="1"/>
  <c r="C582" i="35"/>
  <c r="E578" i="35"/>
  <c r="G578" i="35" s="1"/>
  <c r="C578" i="35"/>
  <c r="E574" i="35"/>
  <c r="G574" i="35" s="1"/>
  <c r="C574" i="35"/>
  <c r="E570" i="35"/>
  <c r="G570" i="35" s="1"/>
  <c r="C570" i="35"/>
  <c r="E566" i="35"/>
  <c r="G566" i="35" s="1"/>
  <c r="C566" i="35"/>
  <c r="E562" i="35"/>
  <c r="G562" i="35" s="1"/>
  <c r="C562" i="35"/>
  <c r="E558" i="35"/>
  <c r="G558" i="35" s="1"/>
  <c r="C558" i="35"/>
  <c r="E554" i="35"/>
  <c r="G554" i="35" s="1"/>
  <c r="C554" i="35"/>
  <c r="E550" i="35"/>
  <c r="G550" i="35" s="1"/>
  <c r="C550" i="35"/>
  <c r="E546" i="35"/>
  <c r="G546" i="35" s="1"/>
  <c r="C546" i="35"/>
  <c r="E542" i="35"/>
  <c r="G542" i="35" s="1"/>
  <c r="C542" i="35"/>
  <c r="E538" i="35"/>
  <c r="G538" i="35" s="1"/>
  <c r="C538" i="35"/>
  <c r="E534" i="35"/>
  <c r="G534" i="35" s="1"/>
  <c r="C534" i="35"/>
  <c r="E530" i="35"/>
  <c r="G530" i="35" s="1"/>
  <c r="C530" i="35"/>
  <c r="E526" i="35"/>
  <c r="G526" i="35" s="1"/>
  <c r="C526" i="35"/>
  <c r="E522" i="35"/>
  <c r="G522" i="35" s="1"/>
  <c r="C522" i="35"/>
  <c r="E518" i="35"/>
  <c r="G518" i="35" s="1"/>
  <c r="C518" i="35"/>
  <c r="E514" i="35"/>
  <c r="G514" i="35" s="1"/>
  <c r="C514" i="35"/>
  <c r="E510" i="35"/>
  <c r="G510" i="35" s="1"/>
  <c r="C510" i="35"/>
  <c r="E506" i="35"/>
  <c r="G506" i="35" s="1"/>
  <c r="C506" i="35"/>
  <c r="E502" i="35"/>
  <c r="G502" i="35" s="1"/>
  <c r="C502" i="35"/>
  <c r="E498" i="35"/>
  <c r="G498" i="35" s="1"/>
  <c r="C498" i="35"/>
  <c r="E494" i="35"/>
  <c r="G494" i="35" s="1"/>
  <c r="C494" i="35"/>
  <c r="E490" i="35"/>
  <c r="G490" i="35" s="1"/>
  <c r="C490" i="35"/>
  <c r="E486" i="35"/>
  <c r="G486" i="35" s="1"/>
  <c r="C486" i="35"/>
  <c r="E482" i="35"/>
  <c r="G482" i="35" s="1"/>
  <c r="C482" i="35"/>
  <c r="C478" i="35"/>
  <c r="E478" i="35" s="1"/>
  <c r="E474" i="35"/>
  <c r="G474" i="35" s="1"/>
  <c r="C474" i="35"/>
  <c r="E470" i="35"/>
  <c r="G470" i="35" s="1"/>
  <c r="C470" i="35"/>
  <c r="E466" i="35"/>
  <c r="G466" i="35" s="1"/>
  <c r="C466" i="35"/>
  <c r="E462" i="35"/>
  <c r="G462" i="35" s="1"/>
  <c r="C462" i="35"/>
  <c r="E458" i="35"/>
  <c r="G458" i="35" s="1"/>
  <c r="C458" i="35"/>
  <c r="E454" i="35"/>
  <c r="G454" i="35" s="1"/>
  <c r="C454" i="35"/>
  <c r="E450" i="35"/>
  <c r="G450" i="35" s="1"/>
  <c r="C450" i="35"/>
  <c r="E446" i="35"/>
  <c r="G446" i="35" s="1"/>
  <c r="C446" i="35"/>
  <c r="E442" i="35"/>
  <c r="G442" i="35" s="1"/>
  <c r="C442" i="35"/>
  <c r="E438" i="35"/>
  <c r="G438" i="35" s="1"/>
  <c r="C438" i="35"/>
  <c r="E434" i="35"/>
  <c r="G434" i="35" s="1"/>
  <c r="C434" i="35"/>
  <c r="E430" i="35"/>
  <c r="G430" i="35" s="1"/>
  <c r="C430" i="35"/>
  <c r="E426" i="35"/>
  <c r="G426" i="35" s="1"/>
  <c r="C426" i="35"/>
  <c r="E422" i="35"/>
  <c r="G422" i="35" s="1"/>
  <c r="C422" i="35"/>
  <c r="E418" i="35"/>
  <c r="G418" i="35" s="1"/>
  <c r="C418" i="35"/>
  <c r="E414" i="35"/>
  <c r="G414" i="35" s="1"/>
  <c r="C414" i="35"/>
  <c r="E410" i="35"/>
  <c r="G410" i="35" s="1"/>
  <c r="C410" i="35"/>
  <c r="E406" i="35"/>
  <c r="G406" i="35" s="1"/>
  <c r="C406" i="35"/>
  <c r="E402" i="35"/>
  <c r="G402" i="35" s="1"/>
  <c r="C402" i="35"/>
  <c r="E398" i="35"/>
  <c r="G398" i="35" s="1"/>
  <c r="C398" i="35"/>
  <c r="E394" i="35"/>
  <c r="G394" i="35" s="1"/>
  <c r="C394" i="35"/>
  <c r="E390" i="35"/>
  <c r="G390" i="35" s="1"/>
  <c r="C390" i="35"/>
  <c r="E386" i="35"/>
  <c r="G386" i="35" s="1"/>
  <c r="C386" i="35"/>
  <c r="E382" i="35"/>
  <c r="G382" i="35" s="1"/>
  <c r="C382" i="35"/>
  <c r="E378" i="35"/>
  <c r="G378" i="35" s="1"/>
  <c r="C378" i="35"/>
  <c r="E374" i="35"/>
  <c r="G374" i="35" s="1"/>
  <c r="C374" i="35"/>
  <c r="E370" i="35"/>
  <c r="G370" i="35" s="1"/>
  <c r="C370" i="35"/>
  <c r="E366" i="35"/>
  <c r="G366" i="35" s="1"/>
  <c r="C366" i="35"/>
  <c r="E362" i="35"/>
  <c r="G362" i="35" s="1"/>
  <c r="C362" i="35"/>
  <c r="E358" i="35"/>
  <c r="G358" i="35" s="1"/>
  <c r="C358" i="35"/>
  <c r="E354" i="35"/>
  <c r="G354" i="35" s="1"/>
  <c r="C354" i="35"/>
  <c r="E350" i="35"/>
  <c r="G350" i="35" s="1"/>
  <c r="C350" i="35"/>
  <c r="E346" i="35"/>
  <c r="G346" i="35" s="1"/>
  <c r="E342" i="35"/>
  <c r="G342" i="35" s="1"/>
  <c r="C342" i="35"/>
  <c r="C338" i="35"/>
  <c r="E338" i="35" s="1"/>
  <c r="E334" i="35"/>
  <c r="G334" i="35" s="1"/>
  <c r="C334" i="35"/>
  <c r="E330" i="35"/>
  <c r="G330" i="35" s="1"/>
  <c r="C330" i="35"/>
  <c r="E326" i="35"/>
  <c r="G326" i="35" s="1"/>
  <c r="C326" i="35"/>
  <c r="E322" i="35"/>
  <c r="G322" i="35" s="1"/>
  <c r="C322" i="35"/>
  <c r="E318" i="35"/>
  <c r="G318" i="35" s="1"/>
  <c r="C318" i="35"/>
  <c r="E314" i="35"/>
  <c r="G314" i="35" s="1"/>
  <c r="C314" i="35"/>
  <c r="E310" i="35"/>
  <c r="G310" i="35" s="1"/>
  <c r="C310" i="35"/>
  <c r="E306" i="35"/>
  <c r="G306" i="35" s="1"/>
  <c r="C306" i="35"/>
  <c r="E302" i="35"/>
  <c r="G302" i="35" s="1"/>
  <c r="C302" i="35"/>
  <c r="E298" i="35"/>
  <c r="G298" i="35" s="1"/>
  <c r="C298" i="35"/>
  <c r="E294" i="35"/>
  <c r="G294" i="35" s="1"/>
  <c r="C294" i="35"/>
  <c r="E290" i="35"/>
  <c r="G290" i="35" s="1"/>
  <c r="C290" i="35"/>
  <c r="E286" i="35"/>
  <c r="G286" i="35" s="1"/>
  <c r="C286" i="35"/>
  <c r="E282" i="35"/>
  <c r="G282" i="35" s="1"/>
  <c r="C282" i="35"/>
  <c r="E278" i="35"/>
  <c r="G278" i="35" s="1"/>
  <c r="C278" i="35"/>
  <c r="E274" i="35"/>
  <c r="G274" i="35" s="1"/>
  <c r="C274" i="35"/>
  <c r="E270" i="35"/>
  <c r="G270" i="35" s="1"/>
  <c r="C270" i="35"/>
  <c r="E266" i="35"/>
  <c r="G266" i="35" s="1"/>
  <c r="C266" i="35"/>
  <c r="E262" i="35"/>
  <c r="G262" i="35" s="1"/>
  <c r="C262" i="35"/>
  <c r="E258" i="35"/>
  <c r="G258" i="35" s="1"/>
  <c r="C258" i="35"/>
  <c r="E254" i="35"/>
  <c r="G254" i="35" s="1"/>
  <c r="C254" i="35"/>
  <c r="E250" i="35"/>
  <c r="G250" i="35" s="1"/>
  <c r="C250" i="35"/>
  <c r="E246" i="35"/>
  <c r="G246" i="35" s="1"/>
  <c r="C246" i="35"/>
  <c r="E242" i="35"/>
  <c r="G242" i="35" s="1"/>
  <c r="C242" i="35"/>
  <c r="E238" i="35"/>
  <c r="G238" i="35" s="1"/>
  <c r="C238" i="35"/>
  <c r="E234" i="35"/>
  <c r="G234" i="35" s="1"/>
  <c r="C234" i="35"/>
  <c r="E230" i="35"/>
  <c r="G230" i="35" s="1"/>
  <c r="C230" i="35"/>
  <c r="E226" i="35"/>
  <c r="G226" i="35" s="1"/>
  <c r="C226" i="35"/>
  <c r="E222" i="35"/>
  <c r="G222" i="35" s="1"/>
  <c r="C222" i="35"/>
  <c r="E218" i="35"/>
  <c r="G218" i="35" s="1"/>
  <c r="C218" i="35"/>
  <c r="E214" i="35"/>
  <c r="G214" i="35" s="1"/>
  <c r="C214" i="35"/>
  <c r="E210" i="35"/>
  <c r="G210" i="35" s="1"/>
  <c r="C210" i="35"/>
  <c r="E206" i="35"/>
  <c r="G206" i="35" s="1"/>
  <c r="C206" i="35"/>
  <c r="E202" i="35"/>
  <c r="G202" i="35" s="1"/>
  <c r="C202" i="35"/>
  <c r="E198" i="35"/>
  <c r="G198" i="35" s="1"/>
  <c r="C198" i="35"/>
  <c r="E194" i="35"/>
  <c r="G194" i="35" s="1"/>
  <c r="C194" i="35"/>
  <c r="E190" i="35"/>
  <c r="G190" i="35" s="1"/>
  <c r="C190" i="35"/>
  <c r="E186" i="35"/>
  <c r="G186" i="35" s="1"/>
  <c r="C186" i="35"/>
  <c r="E182" i="35"/>
  <c r="G182" i="35" s="1"/>
  <c r="C182" i="35"/>
  <c r="E178" i="35"/>
  <c r="G178" i="35" s="1"/>
  <c r="C178" i="35"/>
  <c r="E174" i="35"/>
  <c r="G174" i="35" s="1"/>
  <c r="C174" i="35"/>
  <c r="E170" i="35"/>
  <c r="G170" i="35" s="1"/>
  <c r="C170" i="35"/>
  <c r="E166" i="35"/>
  <c r="G166" i="35" s="1"/>
  <c r="C166" i="35"/>
  <c r="E162" i="35"/>
  <c r="G162" i="35" s="1"/>
  <c r="C162" i="35"/>
  <c r="E158" i="35"/>
  <c r="G158" i="35" s="1"/>
  <c r="C158" i="35"/>
  <c r="E154" i="35"/>
  <c r="G154" i="35" s="1"/>
  <c r="E150" i="35"/>
  <c r="G150" i="35" s="1"/>
  <c r="C150" i="35"/>
  <c r="E146" i="35"/>
  <c r="G146" i="35" s="1"/>
  <c r="C146" i="35"/>
  <c r="E142" i="35"/>
  <c r="G142" i="35" s="1"/>
  <c r="C142" i="35"/>
  <c r="E138" i="35"/>
  <c r="G138" i="35" s="1"/>
  <c r="C138" i="35"/>
  <c r="E134" i="35"/>
  <c r="G134" i="35" s="1"/>
  <c r="C134" i="35"/>
  <c r="E130" i="35"/>
  <c r="G130" i="35" s="1"/>
  <c r="C130" i="35"/>
  <c r="E126" i="35"/>
  <c r="G126" i="35" s="1"/>
  <c r="C126" i="35"/>
  <c r="E122" i="35"/>
  <c r="G122" i="35" s="1"/>
  <c r="C122" i="35"/>
  <c r="E118" i="35"/>
  <c r="G118" i="35" s="1"/>
  <c r="C118" i="35"/>
  <c r="C114" i="35"/>
  <c r="E114" i="35" s="1"/>
  <c r="E110" i="35"/>
  <c r="G110" i="35" s="1"/>
  <c r="C110" i="35"/>
  <c r="E106" i="35"/>
  <c r="G106" i="35" s="1"/>
  <c r="C106" i="35"/>
  <c r="E102" i="35"/>
  <c r="G102" i="35" s="1"/>
  <c r="C102" i="35"/>
  <c r="E98" i="35"/>
  <c r="G98" i="35" s="1"/>
  <c r="C98" i="35"/>
  <c r="E94" i="35"/>
  <c r="G94" i="35" s="1"/>
  <c r="C94" i="35"/>
  <c r="E90" i="35"/>
  <c r="G90" i="35" s="1"/>
  <c r="C90" i="35"/>
  <c r="E86" i="35"/>
  <c r="G86" i="35" s="1"/>
  <c r="C86" i="35"/>
  <c r="C82" i="35"/>
  <c r="E82" i="35" s="1"/>
  <c r="E78" i="35"/>
  <c r="G78" i="35" s="1"/>
  <c r="C78" i="35"/>
  <c r="E74" i="35"/>
  <c r="G74" i="35" s="1"/>
  <c r="C70" i="35"/>
  <c r="E70" i="35" s="1"/>
  <c r="E66" i="35"/>
  <c r="G66" i="35" s="1"/>
  <c r="C66" i="35"/>
  <c r="E62" i="35"/>
  <c r="G62" i="35" s="1"/>
  <c r="C62" i="35"/>
  <c r="E58" i="35"/>
  <c r="G58" i="35" s="1"/>
  <c r="C58" i="35"/>
  <c r="E54" i="35"/>
  <c r="G54" i="35" s="1"/>
  <c r="C54" i="35"/>
  <c r="E50" i="35"/>
  <c r="G50" i="35" s="1"/>
  <c r="C50" i="35"/>
  <c r="E46" i="35"/>
  <c r="G46" i="35" s="1"/>
  <c r="C46" i="35"/>
  <c r="E42" i="35"/>
  <c r="G42" i="35" s="1"/>
  <c r="C42" i="35"/>
  <c r="E38" i="35"/>
  <c r="G38" i="35" s="1"/>
  <c r="C38" i="35"/>
  <c r="E34" i="35"/>
  <c r="G34" i="35" s="1"/>
  <c r="C34" i="35"/>
  <c r="E30" i="35"/>
  <c r="G30" i="35" s="1"/>
  <c r="C30" i="35"/>
  <c r="E26" i="35"/>
  <c r="G26" i="35" s="1"/>
  <c r="C26" i="35"/>
  <c r="E22" i="35"/>
  <c r="G22" i="35" s="1"/>
  <c r="C22" i="35"/>
  <c r="E18" i="35"/>
  <c r="G18" i="35" s="1"/>
  <c r="C18" i="35"/>
  <c r="E14" i="35"/>
  <c r="G14" i="35" s="1"/>
  <c r="C14" i="35"/>
  <c r="E10" i="35"/>
  <c r="G10" i="35" s="1"/>
  <c r="C10" i="35"/>
  <c r="E6" i="35"/>
  <c r="G6" i="35" s="1"/>
  <c r="C6" i="35"/>
  <c r="C2002" i="35"/>
  <c r="C1998" i="35"/>
  <c r="C1994" i="35"/>
  <c r="C1990" i="35"/>
  <c r="C1986" i="35"/>
  <c r="C1982" i="35"/>
  <c r="C1978" i="35"/>
  <c r="C1974" i="35"/>
  <c r="C1970" i="35"/>
  <c r="C1966" i="35"/>
  <c r="C1962" i="35"/>
  <c r="C1958" i="35"/>
  <c r="C1954" i="35"/>
  <c r="C1950" i="35"/>
  <c r="C1946" i="35"/>
  <c r="C1942" i="35"/>
  <c r="C1938" i="35"/>
  <c r="C1934" i="35"/>
  <c r="C1930" i="35"/>
  <c r="C1926" i="35"/>
  <c r="C1922" i="35"/>
  <c r="C1918" i="35"/>
  <c r="C1914" i="35"/>
  <c r="C1910" i="35"/>
  <c r="C1906" i="35"/>
  <c r="C1902" i="35"/>
  <c r="C1898" i="35"/>
  <c r="C1894" i="35"/>
  <c r="C1890" i="35"/>
  <c r="C1886" i="35"/>
  <c r="C1882" i="35"/>
  <c r="C1878" i="35"/>
  <c r="C1874" i="35"/>
  <c r="C1870" i="35"/>
  <c r="C1866" i="35"/>
  <c r="C1862" i="35"/>
  <c r="C1858" i="35"/>
  <c r="C1854" i="35"/>
  <c r="C1850" i="35"/>
  <c r="C1846" i="35"/>
  <c r="C1842" i="35"/>
  <c r="C1838" i="35"/>
  <c r="C1834" i="35"/>
  <c r="C1830" i="35"/>
  <c r="C1826" i="35"/>
  <c r="C1822" i="35"/>
  <c r="C1818" i="35"/>
  <c r="C1814" i="35"/>
  <c r="C1810" i="35"/>
  <c r="C1806" i="35"/>
  <c r="C1802" i="35"/>
  <c r="C1798" i="35"/>
  <c r="C1794" i="35"/>
  <c r="C1790" i="35"/>
  <c r="C1786" i="35"/>
  <c r="C1782" i="35"/>
  <c r="C1778" i="35"/>
  <c r="C1774" i="35"/>
  <c r="C1770" i="35"/>
  <c r="C1766" i="35"/>
  <c r="C1762" i="35"/>
  <c r="C1758" i="35"/>
  <c r="C1754" i="35"/>
  <c r="C1750" i="35"/>
  <c r="C1746" i="35"/>
  <c r="C1742" i="35"/>
  <c r="C1738" i="35"/>
  <c r="C1734" i="35"/>
  <c r="C1730" i="35"/>
  <c r="C1726" i="35"/>
  <c r="C1722" i="35"/>
  <c r="C1718" i="35"/>
  <c r="C1714" i="35"/>
  <c r="C1710" i="35"/>
  <c r="C1706" i="35"/>
  <c r="C1702" i="35"/>
  <c r="C1698" i="35"/>
  <c r="C1694" i="35"/>
  <c r="C1690" i="35"/>
  <c r="C1686" i="35"/>
  <c r="C1681" i="35"/>
  <c r="C1676" i="35"/>
  <c r="C1670" i="35"/>
  <c r="C1665" i="35"/>
  <c r="C1660" i="35"/>
  <c r="C1654" i="35"/>
  <c r="C1649" i="35"/>
  <c r="C1644" i="35"/>
  <c r="C1638" i="35"/>
  <c r="C1633" i="35"/>
  <c r="C1628" i="35"/>
  <c r="C1622" i="35"/>
  <c r="C1617" i="35"/>
  <c r="C1612" i="35"/>
  <c r="C1606" i="35"/>
  <c r="C1601" i="35"/>
  <c r="C1596" i="35"/>
  <c r="C1590" i="35"/>
  <c r="C1585" i="35"/>
  <c r="C1580" i="35"/>
  <c r="C1573" i="35"/>
  <c r="C1565" i="35"/>
  <c r="E1228" i="4"/>
  <c r="P17" i="31" l="1"/>
  <c r="E1225" i="4" l="1"/>
  <c r="G83" i="7" l="1"/>
  <c r="G79" i="7"/>
  <c r="G80" i="7"/>
  <c r="G81" i="7"/>
  <c r="G78" i="7"/>
  <c r="G77" i="7"/>
  <c r="G76" i="7"/>
  <c r="G75" i="7"/>
  <c r="G71" i="7"/>
  <c r="G73" i="7"/>
  <c r="G72" i="7"/>
  <c r="E72" i="7"/>
  <c r="G70" i="7"/>
  <c r="G69" i="7"/>
  <c r="G66" i="7"/>
  <c r="G67" i="7"/>
  <c r="G68" i="7"/>
  <c r="G65" i="7"/>
  <c r="G26" i="7" l="1"/>
  <c r="E26" i="7"/>
  <c r="C375" i="39" s="1"/>
  <c r="E375" i="39" s="1"/>
  <c r="E40" i="7"/>
  <c r="C346" i="39" s="1"/>
  <c r="E346" i="39" s="1"/>
  <c r="E39" i="7"/>
  <c r="C887" i="39" s="1"/>
  <c r="E887" i="39" s="1"/>
  <c r="I39" i="7"/>
  <c r="I40" i="7"/>
  <c r="G40" i="7"/>
  <c r="G39" i="7"/>
  <c r="G6" i="7"/>
  <c r="K30" i="31"/>
  <c r="K33" i="31"/>
  <c r="K29" i="31"/>
  <c r="K26" i="31"/>
  <c r="C887" i="35" l="1"/>
  <c r="C375" i="35"/>
  <c r="C346" i="35"/>
  <c r="J40" i="7"/>
  <c r="K40" i="7" s="1"/>
  <c r="H39" i="7"/>
  <c r="N886" i="4"/>
  <c r="H40" i="7"/>
  <c r="J39" i="7"/>
  <c r="K39" i="7" s="1"/>
  <c r="K22" i="31"/>
  <c r="K21" i="31"/>
  <c r="K18" i="31"/>
  <c r="K17" i="31"/>
  <c r="K13" i="31"/>
  <c r="J6" i="31"/>
  <c r="J7" i="31"/>
  <c r="J8" i="31"/>
  <c r="J10" i="31"/>
  <c r="G64" i="7"/>
  <c r="G63" i="7"/>
  <c r="G61" i="7"/>
  <c r="G60" i="7"/>
  <c r="E59" i="7"/>
  <c r="C1207" i="39" s="1"/>
  <c r="E1207" i="39" s="1"/>
  <c r="G59" i="7"/>
  <c r="G58" i="7"/>
  <c r="C1207" i="35" l="1"/>
  <c r="G1620" i="10"/>
  <c r="G1621" i="10"/>
  <c r="G1622" i="10"/>
  <c r="G1623" i="10"/>
  <c r="G1624" i="10"/>
  <c r="G1625" i="10"/>
  <c r="G1626" i="10"/>
  <c r="G1627" i="10"/>
  <c r="G1628" i="10"/>
  <c r="G1629" i="10"/>
  <c r="G1630" i="10"/>
  <c r="G1631" i="10"/>
  <c r="G1632" i="10"/>
  <c r="G1633" i="10"/>
  <c r="G1634" i="10"/>
  <c r="G1635" i="10"/>
  <c r="G1636" i="10"/>
  <c r="G1637" i="10"/>
  <c r="G1638" i="10"/>
  <c r="G1639" i="10"/>
  <c r="G1640" i="10"/>
  <c r="G1641" i="10"/>
  <c r="G1642" i="10"/>
  <c r="G1643" i="10"/>
  <c r="G1644" i="10"/>
  <c r="G1645" i="10"/>
  <c r="G1646" i="10"/>
  <c r="G1647" i="10"/>
  <c r="G1648" i="10"/>
  <c r="G1649" i="10"/>
  <c r="G1650" i="10"/>
  <c r="G1651" i="10"/>
  <c r="G1652" i="10"/>
  <c r="G1653" i="10"/>
  <c r="G1654" i="10"/>
  <c r="G1655" i="10"/>
  <c r="G1656" i="10"/>
  <c r="G1657" i="10"/>
  <c r="G1658" i="10"/>
  <c r="G1659" i="10"/>
  <c r="G1660" i="10"/>
  <c r="G1661" i="10"/>
  <c r="G1662" i="10"/>
  <c r="G1663" i="10"/>
  <c r="G1664" i="10"/>
  <c r="G1665" i="10"/>
  <c r="G1666" i="10"/>
  <c r="G1667" i="10"/>
  <c r="G1668" i="10"/>
  <c r="G1669" i="10"/>
  <c r="G1670" i="10"/>
  <c r="G1671" i="10"/>
  <c r="G1672" i="10"/>
  <c r="G1673" i="10"/>
  <c r="G1674" i="10"/>
  <c r="G1675" i="10"/>
  <c r="G1676" i="10"/>
  <c r="G1677" i="10"/>
  <c r="G1678" i="10"/>
  <c r="G1679" i="10"/>
  <c r="G1680" i="10"/>
  <c r="G1681" i="10"/>
  <c r="G1682" i="10"/>
  <c r="G1683" i="10"/>
  <c r="G1684" i="10"/>
  <c r="G1685" i="10"/>
  <c r="G1686" i="10"/>
  <c r="G1687" i="10"/>
  <c r="G1688" i="10"/>
  <c r="G1689" i="10"/>
  <c r="G1690" i="10"/>
  <c r="G1691" i="10"/>
  <c r="G1692" i="10"/>
  <c r="G1693" i="10"/>
  <c r="G1694" i="10"/>
  <c r="G1695" i="10"/>
  <c r="G1696" i="10"/>
  <c r="G1697" i="10"/>
  <c r="G1698" i="10"/>
  <c r="G1699" i="10"/>
  <c r="G1700" i="10"/>
  <c r="G1701" i="10"/>
  <c r="G1702" i="10"/>
  <c r="G1703" i="10"/>
  <c r="G1704" i="10"/>
  <c r="G1705" i="10"/>
  <c r="G1706" i="10"/>
  <c r="G1707" i="10"/>
  <c r="G1708" i="10"/>
  <c r="G1709" i="10"/>
  <c r="G1710" i="10"/>
  <c r="G1711" i="10"/>
  <c r="G1712" i="10"/>
  <c r="G1713" i="10"/>
  <c r="G1714" i="10"/>
  <c r="G1715" i="10"/>
  <c r="G1716" i="10"/>
  <c r="G1717" i="10"/>
  <c r="G1718" i="10"/>
  <c r="G1719" i="10"/>
  <c r="G1720" i="10"/>
  <c r="G1721" i="10"/>
  <c r="G1722" i="10"/>
  <c r="G1723" i="10"/>
  <c r="G1724" i="10"/>
  <c r="G1725" i="10"/>
  <c r="G1726" i="10"/>
  <c r="G1727" i="10"/>
  <c r="G1728" i="10"/>
  <c r="G1729" i="10"/>
  <c r="G1730" i="10"/>
  <c r="G1731" i="10"/>
  <c r="G1732" i="10"/>
  <c r="G1733" i="10"/>
  <c r="G1734" i="10"/>
  <c r="G1735" i="10"/>
  <c r="G1736" i="10"/>
  <c r="G1737" i="10"/>
  <c r="G1738" i="10"/>
  <c r="G1739" i="10"/>
  <c r="G1740" i="10"/>
  <c r="G1741" i="10"/>
  <c r="G1742" i="10"/>
  <c r="G1743" i="10"/>
  <c r="G1744" i="10"/>
  <c r="G1745" i="10"/>
  <c r="G1746" i="10"/>
  <c r="G1747" i="10"/>
  <c r="G1748" i="10"/>
  <c r="G1749" i="10"/>
  <c r="G1750" i="10"/>
  <c r="G1751" i="10"/>
  <c r="G1752" i="10"/>
  <c r="G1753" i="10"/>
  <c r="G1754" i="10"/>
  <c r="G1755" i="10"/>
  <c r="G1756" i="10"/>
  <c r="G1757" i="10"/>
  <c r="G1758" i="10"/>
  <c r="G1759" i="10"/>
  <c r="G1760" i="10"/>
  <c r="G1761" i="10"/>
  <c r="G1762" i="10"/>
  <c r="G1763" i="10"/>
  <c r="G1764" i="10"/>
  <c r="G1765" i="10"/>
  <c r="G1766" i="10"/>
  <c r="G1767" i="10"/>
  <c r="G1768" i="10"/>
  <c r="G1769" i="10"/>
  <c r="G1770" i="10"/>
  <c r="G1771" i="10"/>
  <c r="G1772" i="10"/>
  <c r="G1773" i="10"/>
  <c r="G1774" i="10"/>
  <c r="G1775" i="10"/>
  <c r="G1776" i="10"/>
  <c r="G1777" i="10"/>
  <c r="G1778" i="10"/>
  <c r="G1779" i="10"/>
  <c r="G1780" i="10"/>
  <c r="G1781" i="10"/>
  <c r="G1782" i="10"/>
  <c r="G1783" i="10"/>
  <c r="G1784" i="10"/>
  <c r="G1785" i="10"/>
  <c r="G1786" i="10"/>
  <c r="G1787" i="10"/>
  <c r="G1788" i="10"/>
  <c r="G1789" i="10"/>
  <c r="G1790" i="10"/>
  <c r="G1791" i="10"/>
  <c r="G1792" i="10"/>
  <c r="G1793" i="10"/>
  <c r="G1794" i="10"/>
  <c r="G1795" i="10"/>
  <c r="G1796" i="10"/>
  <c r="G1797" i="10"/>
  <c r="G1798" i="10"/>
  <c r="G1799" i="10"/>
  <c r="G1800" i="10"/>
  <c r="G1801" i="10"/>
  <c r="G1802" i="10"/>
  <c r="G1803" i="10"/>
  <c r="G1804" i="10"/>
  <c r="G1805" i="10"/>
  <c r="G1806" i="10"/>
  <c r="G1807" i="10"/>
  <c r="G1808" i="10"/>
  <c r="G1809" i="10"/>
  <c r="G1810" i="10"/>
  <c r="G1811" i="10"/>
  <c r="G1812" i="10"/>
  <c r="G1813" i="10"/>
  <c r="G1814" i="10"/>
  <c r="G1815" i="10"/>
  <c r="G1816" i="10"/>
  <c r="G1817" i="10"/>
  <c r="G1818" i="10"/>
  <c r="G1819" i="10"/>
  <c r="G1820" i="10"/>
  <c r="G1821" i="10"/>
  <c r="G1822" i="10"/>
  <c r="G1823" i="10"/>
  <c r="G1824" i="10"/>
  <c r="G1825" i="10"/>
  <c r="G1826" i="10"/>
  <c r="G1827" i="10"/>
  <c r="G1828" i="10"/>
  <c r="G1829" i="10"/>
  <c r="G1830" i="10"/>
  <c r="G1831" i="10"/>
  <c r="G1832" i="10"/>
  <c r="G1833" i="10"/>
  <c r="G1834" i="10"/>
  <c r="G1835" i="10"/>
  <c r="G1836" i="10"/>
  <c r="G1837" i="10"/>
  <c r="G1838" i="10"/>
  <c r="G1839" i="10"/>
  <c r="G1840" i="10"/>
  <c r="G1841" i="10"/>
  <c r="G1842" i="10"/>
  <c r="G1843" i="10"/>
  <c r="G1844" i="10"/>
  <c r="G1845" i="10"/>
  <c r="G1846" i="10"/>
  <c r="G1847" i="10"/>
  <c r="G1848" i="10"/>
  <c r="G1849" i="10"/>
  <c r="G1850" i="10"/>
  <c r="G1851" i="10"/>
  <c r="G1852" i="10"/>
  <c r="G1853" i="10"/>
  <c r="G1854" i="10"/>
  <c r="G1855" i="10"/>
  <c r="G1856" i="10"/>
  <c r="G1857" i="10"/>
  <c r="G1858" i="10"/>
  <c r="G1859" i="10"/>
  <c r="G1860" i="10"/>
  <c r="G1861" i="10"/>
  <c r="G1862" i="10"/>
  <c r="G1863" i="10"/>
  <c r="G1864" i="10"/>
  <c r="G1865" i="10"/>
  <c r="G1866" i="10"/>
  <c r="G1867" i="10"/>
  <c r="G1868" i="10"/>
  <c r="G1869" i="10"/>
  <c r="G1870" i="10"/>
  <c r="G1871" i="10"/>
  <c r="G1872" i="10"/>
  <c r="G1873" i="10"/>
  <c r="G1874" i="10"/>
  <c r="G1875" i="10"/>
  <c r="G1876" i="10"/>
  <c r="G1877" i="10"/>
  <c r="G1878" i="10"/>
  <c r="G1879" i="10"/>
  <c r="G1880" i="10"/>
  <c r="G1881" i="10"/>
  <c r="G1882" i="10"/>
  <c r="G1883" i="10"/>
  <c r="G1884" i="10"/>
  <c r="G1885" i="10"/>
  <c r="G1886" i="10"/>
  <c r="G1887" i="10"/>
  <c r="G1888" i="10"/>
  <c r="G1889" i="10"/>
  <c r="G1890" i="10"/>
  <c r="G1891" i="10"/>
  <c r="G1892" i="10"/>
  <c r="G1893" i="10"/>
  <c r="G1894" i="10"/>
  <c r="G1895" i="10"/>
  <c r="G1896" i="10"/>
  <c r="G1897" i="10"/>
  <c r="G1898" i="10"/>
  <c r="G1899" i="10"/>
  <c r="G1900" i="10"/>
  <c r="G1901" i="10"/>
  <c r="G1902" i="10"/>
  <c r="G1903" i="10"/>
  <c r="G1904" i="10"/>
  <c r="G1905" i="10"/>
  <c r="G1906" i="10"/>
  <c r="G1907" i="10"/>
  <c r="G1908" i="10"/>
  <c r="G1909" i="10"/>
  <c r="G1910" i="10"/>
  <c r="G1911" i="10"/>
  <c r="G1912" i="10"/>
  <c r="G1913" i="10"/>
  <c r="G1914" i="10"/>
  <c r="G1915" i="10"/>
  <c r="G1916" i="10"/>
  <c r="G1917" i="10"/>
  <c r="G1918" i="10"/>
  <c r="G1919" i="10"/>
  <c r="G1920" i="10"/>
  <c r="G1921" i="10"/>
  <c r="G1922" i="10"/>
  <c r="G1923" i="10"/>
  <c r="G1924" i="10"/>
  <c r="G1925" i="10"/>
  <c r="G1926" i="10"/>
  <c r="G1927" i="10"/>
  <c r="G1928" i="10"/>
  <c r="G1929" i="10"/>
  <c r="G1930" i="10"/>
  <c r="G1931" i="10"/>
  <c r="G1932" i="10"/>
  <c r="G1933" i="10"/>
  <c r="G1934" i="10"/>
  <c r="G1935" i="10"/>
  <c r="G1936" i="10"/>
  <c r="G1937" i="10"/>
  <c r="G1938" i="10"/>
  <c r="G1939" i="10"/>
  <c r="G1940" i="10"/>
  <c r="G1941" i="10"/>
  <c r="G1942" i="10"/>
  <c r="G1943" i="10"/>
  <c r="G1944" i="10"/>
  <c r="G1945" i="10"/>
  <c r="G1946" i="10"/>
  <c r="G1947" i="10"/>
  <c r="G1948" i="10"/>
  <c r="G1949" i="10"/>
  <c r="G1950" i="10"/>
  <c r="G1951" i="10"/>
  <c r="G1952" i="10"/>
  <c r="G1953" i="10"/>
  <c r="G1954" i="10"/>
  <c r="G1955" i="10"/>
  <c r="G1956" i="10"/>
  <c r="G1957" i="10"/>
  <c r="G1958" i="10"/>
  <c r="G1959" i="10"/>
  <c r="G1960" i="10"/>
  <c r="G1961" i="10"/>
  <c r="G1962" i="10"/>
  <c r="G1963" i="10"/>
  <c r="G1964" i="10"/>
  <c r="G1965" i="10"/>
  <c r="G1966" i="10"/>
  <c r="G1967" i="10"/>
  <c r="G1968" i="10"/>
  <c r="G1969" i="10"/>
  <c r="G1970" i="10"/>
  <c r="G1971" i="10"/>
  <c r="G1972" i="10"/>
  <c r="G1973" i="10"/>
  <c r="G1974" i="10"/>
  <c r="G1975" i="10"/>
  <c r="G1976" i="10"/>
  <c r="G1977" i="10"/>
  <c r="G1978" i="10"/>
  <c r="G1979" i="10"/>
  <c r="G1980" i="10"/>
  <c r="G1981"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1007" i="10"/>
  <c r="G1008" i="10"/>
  <c r="G1009" i="10"/>
  <c r="G1010" i="10"/>
  <c r="G1011" i="10"/>
  <c r="G1012" i="10"/>
  <c r="G1013" i="10"/>
  <c r="G1014" i="10"/>
  <c r="G1015" i="10"/>
  <c r="G1016" i="10"/>
  <c r="G1017" i="10"/>
  <c r="G1018" i="10"/>
  <c r="G1019" i="10"/>
  <c r="G1020" i="10"/>
  <c r="G1021" i="10"/>
  <c r="G1022" i="10"/>
  <c r="G1023" i="10"/>
  <c r="G1024" i="10"/>
  <c r="G1025" i="10"/>
  <c r="G1026" i="10"/>
  <c r="G1027" i="10"/>
  <c r="G1028" i="10"/>
  <c r="G1029" i="10"/>
  <c r="G1030" i="10"/>
  <c r="G1031" i="10"/>
  <c r="G1032" i="10"/>
  <c r="G1033" i="10"/>
  <c r="G1034" i="10"/>
  <c r="G1035" i="10"/>
  <c r="G1036" i="10"/>
  <c r="G1037" i="10"/>
  <c r="G1038" i="10"/>
  <c r="G1039" i="10"/>
  <c r="G1040" i="10"/>
  <c r="G1041" i="10"/>
  <c r="G1042" i="10"/>
  <c r="G1043" i="10"/>
  <c r="G1044" i="10"/>
  <c r="G1045" i="10"/>
  <c r="G1046" i="10"/>
  <c r="G1047" i="10"/>
  <c r="G1048" i="10"/>
  <c r="G1049" i="10"/>
  <c r="G1050" i="10"/>
  <c r="G1051" i="10"/>
  <c r="G1052" i="10"/>
  <c r="G1053" i="10"/>
  <c r="G1054" i="10"/>
  <c r="G1055" i="10"/>
  <c r="G1056" i="10"/>
  <c r="G1057" i="10"/>
  <c r="G1058" i="10"/>
  <c r="G1059" i="10"/>
  <c r="G1060" i="10"/>
  <c r="G1061" i="10"/>
  <c r="G1062" i="10"/>
  <c r="G1063" i="10"/>
  <c r="G1064" i="10"/>
  <c r="G1065" i="10"/>
  <c r="G1066" i="10"/>
  <c r="G1067" i="10"/>
  <c r="G1068" i="10"/>
  <c r="G1069" i="10"/>
  <c r="G1070" i="10"/>
  <c r="G1071" i="10"/>
  <c r="G1072" i="10"/>
  <c r="G1073" i="10"/>
  <c r="G1074" i="10"/>
  <c r="G1075" i="10"/>
  <c r="G1076" i="10"/>
  <c r="G1077" i="10"/>
  <c r="G1078" i="10"/>
  <c r="G1079" i="10"/>
  <c r="G1080" i="10"/>
  <c r="G1081" i="10"/>
  <c r="G1082" i="10"/>
  <c r="G1083" i="10"/>
  <c r="G1084" i="10"/>
  <c r="G1085" i="10"/>
  <c r="G1086" i="10"/>
  <c r="G1087" i="10"/>
  <c r="G1088" i="10"/>
  <c r="G1089" i="10"/>
  <c r="G1090" i="10"/>
  <c r="G1091" i="10"/>
  <c r="G1092" i="10"/>
  <c r="G1093" i="10"/>
  <c r="G1094" i="10"/>
  <c r="G1095" i="10"/>
  <c r="G1096" i="10"/>
  <c r="G1097" i="10"/>
  <c r="G1098" i="10"/>
  <c r="G1099" i="10"/>
  <c r="G1100" i="10"/>
  <c r="G1101" i="10"/>
  <c r="G1102" i="10"/>
  <c r="G1103" i="10"/>
  <c r="G1104" i="10"/>
  <c r="G1105" i="10"/>
  <c r="G1106" i="10"/>
  <c r="G1107" i="10"/>
  <c r="G1108" i="10"/>
  <c r="G1109" i="10"/>
  <c r="G1110" i="10"/>
  <c r="G1111" i="10"/>
  <c r="G1112" i="10"/>
  <c r="G1113" i="10"/>
  <c r="G1114" i="10"/>
  <c r="G1115" i="10"/>
  <c r="G1116" i="10"/>
  <c r="G1117" i="10"/>
  <c r="G1118" i="10"/>
  <c r="G1119" i="10"/>
  <c r="G1120" i="10"/>
  <c r="G1121" i="10"/>
  <c r="G1122" i="10"/>
  <c r="G1123" i="10"/>
  <c r="G1124" i="10"/>
  <c r="G1125" i="10"/>
  <c r="G1126" i="10"/>
  <c r="G1127" i="10"/>
  <c r="G1128" i="10"/>
  <c r="G1129" i="10"/>
  <c r="G1130" i="10"/>
  <c r="G1131" i="10"/>
  <c r="G1132" i="10"/>
  <c r="G1133" i="10"/>
  <c r="G1134" i="10"/>
  <c r="G1135" i="10"/>
  <c r="G1136" i="10"/>
  <c r="G1137" i="10"/>
  <c r="G1138" i="10"/>
  <c r="G1139" i="10"/>
  <c r="G1140" i="10"/>
  <c r="G1141" i="10"/>
  <c r="G1142" i="10"/>
  <c r="G1143" i="10"/>
  <c r="G1144" i="10"/>
  <c r="G1145" i="10"/>
  <c r="G1146" i="10"/>
  <c r="G1147" i="10"/>
  <c r="G1148" i="10"/>
  <c r="G1149" i="10"/>
  <c r="G1150" i="10"/>
  <c r="G1151" i="10"/>
  <c r="G1152" i="10"/>
  <c r="G1153" i="10"/>
  <c r="G1154" i="10"/>
  <c r="G1155" i="10"/>
  <c r="G1156" i="10"/>
  <c r="G1157" i="10"/>
  <c r="G1158" i="10"/>
  <c r="G1159" i="10"/>
  <c r="G1160" i="10"/>
  <c r="G1161" i="10"/>
  <c r="G1162" i="10"/>
  <c r="G1163" i="10"/>
  <c r="G1164" i="10"/>
  <c r="G1165" i="10"/>
  <c r="G1166" i="10"/>
  <c r="G1167" i="10"/>
  <c r="G1168" i="10"/>
  <c r="G1169" i="10"/>
  <c r="G1170" i="10"/>
  <c r="G1171" i="10"/>
  <c r="G1172" i="10"/>
  <c r="G1173" i="10"/>
  <c r="G1174" i="10"/>
  <c r="G1175" i="10"/>
  <c r="G1176" i="10"/>
  <c r="G1177" i="10"/>
  <c r="G1178" i="10"/>
  <c r="G1179" i="10"/>
  <c r="G1180" i="10"/>
  <c r="G1181" i="10"/>
  <c r="G1182" i="10"/>
  <c r="G1183" i="10"/>
  <c r="G1184" i="10"/>
  <c r="G1185" i="10"/>
  <c r="G1186" i="10"/>
  <c r="G1187" i="10"/>
  <c r="G1188" i="10"/>
  <c r="G1189" i="10"/>
  <c r="G1190" i="10"/>
  <c r="G1191" i="10"/>
  <c r="G1192" i="10"/>
  <c r="G1193" i="10"/>
  <c r="G1194" i="10"/>
  <c r="G1195" i="10"/>
  <c r="G1196" i="10"/>
  <c r="G1197" i="10"/>
  <c r="G1198" i="10"/>
  <c r="G1199" i="10"/>
  <c r="G1200" i="10"/>
  <c r="G1201" i="10"/>
  <c r="G1202" i="10"/>
  <c r="G1203" i="10"/>
  <c r="G1204" i="10"/>
  <c r="G1205" i="10"/>
  <c r="G1206" i="10"/>
  <c r="G1207" i="10"/>
  <c r="G1208" i="10"/>
  <c r="G1209" i="10"/>
  <c r="G1210" i="10"/>
  <c r="G1211" i="10"/>
  <c r="G1212" i="10"/>
  <c r="G1213" i="10"/>
  <c r="G1214" i="10"/>
  <c r="G1215" i="10"/>
  <c r="G1216" i="10"/>
  <c r="G1217" i="10"/>
  <c r="G1218" i="10"/>
  <c r="G1219" i="10"/>
  <c r="G1220" i="10"/>
  <c r="G1221" i="10"/>
  <c r="G1222" i="10"/>
  <c r="G1223" i="10"/>
  <c r="G1224" i="10"/>
  <c r="G1225" i="10"/>
  <c r="G1226" i="10"/>
  <c r="G1227" i="10"/>
  <c r="G1228" i="10"/>
  <c r="G1229" i="10"/>
  <c r="G1230" i="10"/>
  <c r="G1231" i="10"/>
  <c r="G1232" i="10"/>
  <c r="G1233" i="10"/>
  <c r="G1234" i="10"/>
  <c r="G1235" i="10"/>
  <c r="G1236" i="10"/>
  <c r="G1237" i="10"/>
  <c r="G1238" i="10"/>
  <c r="G1239" i="10"/>
  <c r="G1240" i="10"/>
  <c r="G1241" i="10"/>
  <c r="G1242" i="10"/>
  <c r="G1243" i="10"/>
  <c r="G1244" i="10"/>
  <c r="G1245" i="10"/>
  <c r="G1246" i="10"/>
  <c r="G1247" i="10"/>
  <c r="G1248" i="10"/>
  <c r="G1249" i="10"/>
  <c r="G1250" i="10"/>
  <c r="G1251" i="10"/>
  <c r="G1252" i="10"/>
  <c r="G1253" i="10"/>
  <c r="G1254" i="10"/>
  <c r="G1255" i="10"/>
  <c r="G1256" i="10"/>
  <c r="G1257" i="10"/>
  <c r="G1258" i="10"/>
  <c r="G1259" i="10"/>
  <c r="G1260" i="10"/>
  <c r="G1261" i="10"/>
  <c r="G1262" i="10"/>
  <c r="G1263" i="10"/>
  <c r="G1264" i="10"/>
  <c r="G1265" i="10"/>
  <c r="G1266" i="10"/>
  <c r="G1267" i="10"/>
  <c r="G1268" i="10"/>
  <c r="G1269" i="10"/>
  <c r="G1270" i="10"/>
  <c r="G1271" i="10"/>
  <c r="G1272" i="10"/>
  <c r="G1273" i="10"/>
  <c r="G1274" i="10"/>
  <c r="G1275" i="10"/>
  <c r="G1276" i="10"/>
  <c r="G1277" i="10"/>
  <c r="G1278" i="10"/>
  <c r="G1279" i="10"/>
  <c r="G1280" i="10"/>
  <c r="G1281" i="10"/>
  <c r="G1282" i="10"/>
  <c r="G1283" i="10"/>
  <c r="G1284" i="10"/>
  <c r="G1285" i="10"/>
  <c r="G1286" i="10"/>
  <c r="G1287" i="10"/>
  <c r="G1288" i="10"/>
  <c r="G1289" i="10"/>
  <c r="G1290" i="10"/>
  <c r="G1291" i="10"/>
  <c r="G1292" i="10"/>
  <c r="G1293" i="10"/>
  <c r="G1294" i="10"/>
  <c r="G1295" i="10"/>
  <c r="G1296" i="10"/>
  <c r="G1297" i="10"/>
  <c r="G1298" i="10"/>
  <c r="G1299" i="10"/>
  <c r="G1300" i="10"/>
  <c r="G1301" i="10"/>
  <c r="G1302" i="10"/>
  <c r="G1303" i="10"/>
  <c r="G1304" i="10"/>
  <c r="G1305" i="10"/>
  <c r="G1306" i="10"/>
  <c r="G1307" i="10"/>
  <c r="G1308" i="10"/>
  <c r="G1309" i="10"/>
  <c r="G1310" i="10"/>
  <c r="G1311" i="10"/>
  <c r="G1312" i="10"/>
  <c r="G1313" i="10"/>
  <c r="G1314" i="10"/>
  <c r="G1315" i="10"/>
  <c r="G1316" i="10"/>
  <c r="G1317" i="10"/>
  <c r="G1318" i="10"/>
  <c r="G1319" i="10"/>
  <c r="G1320" i="10"/>
  <c r="G1321" i="10"/>
  <c r="G1322" i="10"/>
  <c r="G1323" i="10"/>
  <c r="G1324" i="10"/>
  <c r="G1325" i="10"/>
  <c r="G1326" i="10"/>
  <c r="G1327" i="10"/>
  <c r="G1328" i="10"/>
  <c r="G1329" i="10"/>
  <c r="G1330" i="10"/>
  <c r="G1331" i="10"/>
  <c r="G1332" i="10"/>
  <c r="G1333" i="10"/>
  <c r="G1334" i="10"/>
  <c r="G1335" i="10"/>
  <c r="G1336" i="10"/>
  <c r="G1337" i="10"/>
  <c r="G1338" i="10"/>
  <c r="G1339" i="10"/>
  <c r="G1340" i="10"/>
  <c r="G1341" i="10"/>
  <c r="G1342" i="10"/>
  <c r="G1343" i="10"/>
  <c r="G1344" i="10"/>
  <c r="G1345" i="10"/>
  <c r="G1346" i="10"/>
  <c r="G1347" i="10"/>
  <c r="G1348" i="10"/>
  <c r="G1349" i="10"/>
  <c r="G1350" i="10"/>
  <c r="G1351" i="10"/>
  <c r="G1352" i="10"/>
  <c r="G1353" i="10"/>
  <c r="G1354" i="10"/>
  <c r="G1355" i="10"/>
  <c r="G1356" i="10"/>
  <c r="G1357" i="10"/>
  <c r="G1358" i="10"/>
  <c r="G1359" i="10"/>
  <c r="G1360" i="10"/>
  <c r="G1361" i="10"/>
  <c r="G1362" i="10"/>
  <c r="G1363" i="10"/>
  <c r="G1364" i="10"/>
  <c r="G1365" i="10"/>
  <c r="G1366" i="10"/>
  <c r="G1367" i="10"/>
  <c r="G1368" i="10"/>
  <c r="G1369" i="10"/>
  <c r="G1370" i="10"/>
  <c r="G1371" i="10"/>
  <c r="G1372" i="10"/>
  <c r="G1373" i="10"/>
  <c r="G1374" i="10"/>
  <c r="G1375" i="10"/>
  <c r="G1376" i="10"/>
  <c r="G1377" i="10"/>
  <c r="G1378" i="10"/>
  <c r="G1379" i="10"/>
  <c r="G1380" i="10"/>
  <c r="G1381" i="10"/>
  <c r="G1382" i="10"/>
  <c r="G1383" i="10"/>
  <c r="G1384" i="10"/>
  <c r="G1385" i="10"/>
  <c r="G1386" i="10"/>
  <c r="G1387" i="10"/>
  <c r="G1388" i="10"/>
  <c r="G1389" i="10"/>
  <c r="G1390" i="10"/>
  <c r="G1391" i="10"/>
  <c r="G1392" i="10"/>
  <c r="G1393" i="10"/>
  <c r="G1394" i="10"/>
  <c r="G1395" i="10"/>
  <c r="G1396" i="10"/>
  <c r="G1397" i="10"/>
  <c r="G1398" i="10"/>
  <c r="G1399" i="10"/>
  <c r="G1400" i="10"/>
  <c r="G1401" i="10"/>
  <c r="G1402" i="10"/>
  <c r="G1403" i="10"/>
  <c r="G1404" i="10"/>
  <c r="G1405" i="10"/>
  <c r="G1406" i="10"/>
  <c r="G1407" i="10"/>
  <c r="G1408" i="10"/>
  <c r="G1409" i="10"/>
  <c r="G1410" i="10"/>
  <c r="G1411" i="10"/>
  <c r="G1412" i="10"/>
  <c r="G1413" i="10"/>
  <c r="G1414" i="10"/>
  <c r="G1415" i="10"/>
  <c r="G1416" i="10"/>
  <c r="G1417" i="10"/>
  <c r="G1418" i="10"/>
  <c r="G1419" i="10"/>
  <c r="G1420" i="10"/>
  <c r="G1421" i="10"/>
  <c r="G1422" i="10"/>
  <c r="G1423" i="10"/>
  <c r="G1424" i="10"/>
  <c r="G1425" i="10"/>
  <c r="G1426" i="10"/>
  <c r="G1427" i="10"/>
  <c r="G1428" i="10"/>
  <c r="G1429" i="10"/>
  <c r="G1430" i="10"/>
  <c r="G1431" i="10"/>
  <c r="G1432" i="10"/>
  <c r="G1433" i="10"/>
  <c r="G1434" i="10"/>
  <c r="G1435" i="10"/>
  <c r="G1436" i="10"/>
  <c r="G1437" i="10"/>
  <c r="G1438" i="10"/>
  <c r="G1439" i="10"/>
  <c r="G1440" i="10"/>
  <c r="G1441" i="10"/>
  <c r="G1442" i="10"/>
  <c r="G1443" i="10"/>
  <c r="G1444" i="10"/>
  <c r="G1445" i="10"/>
  <c r="G1446" i="10"/>
  <c r="G1447" i="10"/>
  <c r="G1448" i="10"/>
  <c r="G1449" i="10"/>
  <c r="G1450" i="10"/>
  <c r="G1451" i="10"/>
  <c r="G1452" i="10"/>
  <c r="G1453" i="10"/>
  <c r="G1454" i="10"/>
  <c r="G1455" i="10"/>
  <c r="G1456" i="10"/>
  <c r="G1457" i="10"/>
  <c r="G1458" i="10"/>
  <c r="G1459" i="10"/>
  <c r="G1460" i="10"/>
  <c r="G1461" i="10"/>
  <c r="G1462" i="10"/>
  <c r="G1463" i="10"/>
  <c r="G1464" i="10"/>
  <c r="G1465" i="10"/>
  <c r="G1466" i="10"/>
  <c r="G1467" i="10"/>
  <c r="G1468" i="10"/>
  <c r="G1469" i="10"/>
  <c r="G1470" i="10"/>
  <c r="G1471" i="10"/>
  <c r="G1472" i="10"/>
  <c r="G1473" i="10"/>
  <c r="G1474" i="10"/>
  <c r="G1475" i="10"/>
  <c r="G1476" i="10"/>
  <c r="G1477" i="10"/>
  <c r="G1478" i="10"/>
  <c r="G1479" i="10"/>
  <c r="G1480" i="10"/>
  <c r="G1481" i="10"/>
  <c r="G1482" i="10"/>
  <c r="G1483" i="10"/>
  <c r="G1484" i="10"/>
  <c r="G1485" i="10"/>
  <c r="G1486" i="10"/>
  <c r="G1487" i="10"/>
  <c r="G1488" i="10"/>
  <c r="G1489" i="10"/>
  <c r="G1490" i="10"/>
  <c r="G1491" i="10"/>
  <c r="G1492" i="10"/>
  <c r="G1493" i="10"/>
  <c r="G1494" i="10"/>
  <c r="G1495" i="10"/>
  <c r="G1496" i="10"/>
  <c r="G1497" i="10"/>
  <c r="G1498" i="10"/>
  <c r="G1499" i="10"/>
  <c r="G1500" i="10"/>
  <c r="G1501" i="10"/>
  <c r="G1502" i="10"/>
  <c r="G1503" i="10"/>
  <c r="G1504" i="10"/>
  <c r="G1505" i="10"/>
  <c r="G1506" i="10"/>
  <c r="G1507" i="10"/>
  <c r="G1508" i="10"/>
  <c r="G1509" i="10"/>
  <c r="G1510" i="10"/>
  <c r="G1511" i="10"/>
  <c r="G1512" i="10"/>
  <c r="G1513" i="10"/>
  <c r="G1514" i="10"/>
  <c r="G1515" i="10"/>
  <c r="G1516" i="10"/>
  <c r="G1517" i="10"/>
  <c r="G1518" i="10"/>
  <c r="G1519" i="10"/>
  <c r="G1520" i="10"/>
  <c r="G1521" i="10"/>
  <c r="G1522" i="10"/>
  <c r="G1523" i="10"/>
  <c r="G1524" i="10"/>
  <c r="G1525" i="10"/>
  <c r="G1526" i="10"/>
  <c r="G1527" i="10"/>
  <c r="G1528" i="10"/>
  <c r="G1529" i="10"/>
  <c r="G1530" i="10"/>
  <c r="G1531" i="10"/>
  <c r="G1532" i="10"/>
  <c r="G1533" i="10"/>
  <c r="G1534" i="10"/>
  <c r="G1535" i="10"/>
  <c r="G1536" i="10"/>
  <c r="G1537" i="10"/>
  <c r="G1538" i="10"/>
  <c r="G1539" i="10"/>
  <c r="G1540" i="10"/>
  <c r="G1541" i="10"/>
  <c r="G1542" i="10"/>
  <c r="G1543" i="10"/>
  <c r="G1544" i="10"/>
  <c r="G1545" i="10"/>
  <c r="G1546" i="10"/>
  <c r="G1547" i="10"/>
  <c r="G1548" i="10"/>
  <c r="G1549" i="10"/>
  <c r="G1550" i="10"/>
  <c r="G1551" i="10"/>
  <c r="G1552" i="10"/>
  <c r="G1553" i="10"/>
  <c r="G1554" i="10"/>
  <c r="G1555" i="10"/>
  <c r="G1556" i="10"/>
  <c r="G1557" i="10"/>
  <c r="G1558" i="10"/>
  <c r="G1559" i="10"/>
  <c r="G1560" i="10"/>
  <c r="G1561" i="10"/>
  <c r="G1562" i="10"/>
  <c r="G1563" i="10"/>
  <c r="G1564" i="10"/>
  <c r="G1565" i="10"/>
  <c r="G1566" i="10"/>
  <c r="G1567" i="10"/>
  <c r="G1568" i="10"/>
  <c r="G1569" i="10"/>
  <c r="G1570" i="10"/>
  <c r="G1571" i="10"/>
  <c r="G1572" i="10"/>
  <c r="G1573" i="10"/>
  <c r="G1574" i="10"/>
  <c r="G1575" i="10"/>
  <c r="G1576" i="10"/>
  <c r="G1577" i="10"/>
  <c r="G1578" i="10"/>
  <c r="G1579" i="10"/>
  <c r="G1580" i="10"/>
  <c r="G1581" i="10"/>
  <c r="G1582" i="10"/>
  <c r="G1583" i="10"/>
  <c r="G1584" i="10"/>
  <c r="G1585" i="10"/>
  <c r="G1586" i="10"/>
  <c r="G1587" i="10"/>
  <c r="G1588" i="10"/>
  <c r="G1589" i="10"/>
  <c r="G1590" i="10"/>
  <c r="G1591" i="10"/>
  <c r="G1592" i="10"/>
  <c r="G1593" i="10"/>
  <c r="G1594" i="10"/>
  <c r="G1595" i="10"/>
  <c r="G1596" i="10"/>
  <c r="G1597" i="10"/>
  <c r="G1598" i="10"/>
  <c r="G1599" i="10"/>
  <c r="G1600" i="10"/>
  <c r="G1601" i="10"/>
  <c r="G1602" i="10"/>
  <c r="G1603" i="10"/>
  <c r="G1604" i="10"/>
  <c r="G1605" i="10"/>
  <c r="G1606" i="10"/>
  <c r="G1607" i="10"/>
  <c r="G1608" i="10"/>
  <c r="G1609" i="10"/>
  <c r="G1610" i="10"/>
  <c r="G1611" i="10"/>
  <c r="G1612" i="10"/>
  <c r="G1613" i="10"/>
  <c r="G1614" i="10"/>
  <c r="G1615" i="10"/>
  <c r="G1616" i="10"/>
  <c r="G1617" i="10"/>
  <c r="G1618" i="10"/>
  <c r="G1619" i="10"/>
  <c r="G5" i="10"/>
  <c r="G9" i="10"/>
  <c r="G10" i="10"/>
  <c r="G11" i="10"/>
  <c r="G12" i="10"/>
  <c r="G13" i="10"/>
  <c r="G14" i="10"/>
  <c r="G15" i="10"/>
  <c r="G16" i="10"/>
  <c r="G17" i="10"/>
  <c r="G18" i="10"/>
  <c r="G19" i="10"/>
  <c r="G20"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4" i="10"/>
  <c r="H298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002" i="9"/>
  <c r="H1003" i="9"/>
  <c r="H1004" i="9"/>
  <c r="H1005" i="9"/>
  <c r="H1006" i="9"/>
  <c r="H1007" i="9"/>
  <c r="H1008" i="9"/>
  <c r="H1009" i="9"/>
  <c r="H1010" i="9"/>
  <c r="H1011" i="9"/>
  <c r="H1012" i="9"/>
  <c r="H1013" i="9"/>
  <c r="H1014" i="9"/>
  <c r="H1015" i="9"/>
  <c r="H1016" i="9"/>
  <c r="H1017" i="9"/>
  <c r="H1018" i="9"/>
  <c r="H1019" i="9"/>
  <c r="H1020" i="9"/>
  <c r="H1021" i="9"/>
  <c r="H1022" i="9"/>
  <c r="H1023" i="9"/>
  <c r="H1024" i="9"/>
  <c r="H1025" i="9"/>
  <c r="H1026" i="9"/>
  <c r="H1027" i="9"/>
  <c r="H1028" i="9"/>
  <c r="H1029" i="9"/>
  <c r="H1030" i="9"/>
  <c r="H1031" i="9"/>
  <c r="H1032" i="9"/>
  <c r="H1033" i="9"/>
  <c r="H1034" i="9"/>
  <c r="H1035" i="9"/>
  <c r="H1036" i="9"/>
  <c r="H1037" i="9"/>
  <c r="H1038" i="9"/>
  <c r="H1039" i="9"/>
  <c r="H1040" i="9"/>
  <c r="H1041" i="9"/>
  <c r="H1042" i="9"/>
  <c r="H1043" i="9"/>
  <c r="H1044" i="9"/>
  <c r="H1045" i="9"/>
  <c r="H1046" i="9"/>
  <c r="H1047" i="9"/>
  <c r="H1048" i="9"/>
  <c r="H1049" i="9"/>
  <c r="H1050" i="9"/>
  <c r="H1051" i="9"/>
  <c r="H1052" i="9"/>
  <c r="H1053" i="9"/>
  <c r="H1054" i="9"/>
  <c r="H1055" i="9"/>
  <c r="H1056" i="9"/>
  <c r="H1057" i="9"/>
  <c r="H1058" i="9"/>
  <c r="H1059" i="9"/>
  <c r="H1060" i="9"/>
  <c r="H1061" i="9"/>
  <c r="H1062" i="9"/>
  <c r="H1063" i="9"/>
  <c r="H1064" i="9"/>
  <c r="H1065" i="9"/>
  <c r="H1066" i="9"/>
  <c r="H1067" i="9"/>
  <c r="H1068" i="9"/>
  <c r="H1069" i="9"/>
  <c r="H1070" i="9"/>
  <c r="H1071" i="9"/>
  <c r="H1072" i="9"/>
  <c r="H1073" i="9"/>
  <c r="H1074" i="9"/>
  <c r="H1075" i="9"/>
  <c r="H1076" i="9"/>
  <c r="H1077" i="9"/>
  <c r="H1078" i="9"/>
  <c r="H1079" i="9"/>
  <c r="H1080" i="9"/>
  <c r="H1081" i="9"/>
  <c r="H1082" i="9"/>
  <c r="H1083" i="9"/>
  <c r="H1084" i="9"/>
  <c r="H1085" i="9"/>
  <c r="H1086" i="9"/>
  <c r="H1087" i="9"/>
  <c r="H1088" i="9"/>
  <c r="H1089" i="9"/>
  <c r="H1090" i="9"/>
  <c r="H1091" i="9"/>
  <c r="H1092" i="9"/>
  <c r="H1093" i="9"/>
  <c r="H1094" i="9"/>
  <c r="H1095" i="9"/>
  <c r="H1096" i="9"/>
  <c r="H1097" i="9"/>
  <c r="H1098" i="9"/>
  <c r="H1099" i="9"/>
  <c r="H1100" i="9"/>
  <c r="H1101" i="9"/>
  <c r="H1102" i="9"/>
  <c r="H1103" i="9"/>
  <c r="H1104" i="9"/>
  <c r="H1105" i="9"/>
  <c r="H1106" i="9"/>
  <c r="H1107" i="9"/>
  <c r="H1108" i="9"/>
  <c r="H1109" i="9"/>
  <c r="H1110" i="9"/>
  <c r="H1111" i="9"/>
  <c r="H1112" i="9"/>
  <c r="H1113" i="9"/>
  <c r="H1114" i="9"/>
  <c r="H1115" i="9"/>
  <c r="H1116" i="9"/>
  <c r="H1117" i="9"/>
  <c r="H1118" i="9"/>
  <c r="H1119" i="9"/>
  <c r="H1120" i="9"/>
  <c r="H1121" i="9"/>
  <c r="H1122" i="9"/>
  <c r="H1123" i="9"/>
  <c r="H1124" i="9"/>
  <c r="H1125" i="9"/>
  <c r="H1126" i="9"/>
  <c r="H1127" i="9"/>
  <c r="H1128" i="9"/>
  <c r="H1129" i="9"/>
  <c r="H1130" i="9"/>
  <c r="H1131" i="9"/>
  <c r="H1132" i="9"/>
  <c r="H1133" i="9"/>
  <c r="H1134" i="9"/>
  <c r="H1135" i="9"/>
  <c r="H1136" i="9"/>
  <c r="H1137" i="9"/>
  <c r="H1138" i="9"/>
  <c r="H1139" i="9"/>
  <c r="H1140" i="9"/>
  <c r="H1141" i="9"/>
  <c r="H1142" i="9"/>
  <c r="H1143" i="9"/>
  <c r="H1144" i="9"/>
  <c r="H1145" i="9"/>
  <c r="H1146" i="9"/>
  <c r="H1147" i="9"/>
  <c r="H1148" i="9"/>
  <c r="H1149" i="9"/>
  <c r="H1150" i="9"/>
  <c r="H1151" i="9"/>
  <c r="H1152" i="9"/>
  <c r="H1153" i="9"/>
  <c r="H1154" i="9"/>
  <c r="H1155" i="9"/>
  <c r="H1156" i="9"/>
  <c r="H1157" i="9"/>
  <c r="H1158" i="9"/>
  <c r="H1159" i="9"/>
  <c r="H1160" i="9"/>
  <c r="H1161" i="9"/>
  <c r="H1162" i="9"/>
  <c r="H1163" i="9"/>
  <c r="H1164" i="9"/>
  <c r="H1165" i="9"/>
  <c r="H1166" i="9"/>
  <c r="H1167" i="9"/>
  <c r="H1168" i="9"/>
  <c r="H1169" i="9"/>
  <c r="H1170" i="9"/>
  <c r="H1171" i="9"/>
  <c r="H1172" i="9"/>
  <c r="H1173" i="9"/>
  <c r="H1174" i="9"/>
  <c r="H1175" i="9"/>
  <c r="H1176" i="9"/>
  <c r="H1177" i="9"/>
  <c r="H1178" i="9"/>
  <c r="H1179" i="9"/>
  <c r="H1180" i="9"/>
  <c r="H1181" i="9"/>
  <c r="H1182" i="9"/>
  <c r="H1183" i="9"/>
  <c r="H1184" i="9"/>
  <c r="H1185" i="9"/>
  <c r="H1186" i="9"/>
  <c r="H1187" i="9"/>
  <c r="H1188" i="9"/>
  <c r="H1189" i="9"/>
  <c r="H1190" i="9"/>
  <c r="H1191" i="9"/>
  <c r="H1192" i="9"/>
  <c r="H1193" i="9"/>
  <c r="H1194" i="9"/>
  <c r="H1195" i="9"/>
  <c r="H1196" i="9"/>
  <c r="H1197" i="9"/>
  <c r="H1198" i="9"/>
  <c r="H1199" i="9"/>
  <c r="H1200" i="9"/>
  <c r="H1201" i="9"/>
  <c r="H1202" i="9"/>
  <c r="H1203" i="9"/>
  <c r="H1204" i="9"/>
  <c r="H1205" i="9"/>
  <c r="H1206" i="9"/>
  <c r="H1207" i="9"/>
  <c r="H1208" i="9"/>
  <c r="H1209" i="9"/>
  <c r="H1210" i="9"/>
  <c r="H1211" i="9"/>
  <c r="H1212" i="9"/>
  <c r="H1213" i="9"/>
  <c r="H1214" i="9"/>
  <c r="H1215" i="9"/>
  <c r="H1216" i="9"/>
  <c r="H1217" i="9"/>
  <c r="H1218" i="9"/>
  <c r="H1219" i="9"/>
  <c r="H1220" i="9"/>
  <c r="H1221" i="9"/>
  <c r="H1222" i="9"/>
  <c r="H1223" i="9"/>
  <c r="H1224" i="9"/>
  <c r="H1225" i="9"/>
  <c r="H1226" i="9"/>
  <c r="H1227" i="9"/>
  <c r="H1228" i="9"/>
  <c r="H1229" i="9"/>
  <c r="H1230" i="9"/>
  <c r="H1231" i="9"/>
  <c r="H1232" i="9"/>
  <c r="H1233" i="9"/>
  <c r="H1234" i="9"/>
  <c r="H1235" i="9"/>
  <c r="H1236" i="9"/>
  <c r="H1237" i="9"/>
  <c r="H1238" i="9"/>
  <c r="H1239" i="9"/>
  <c r="H1240" i="9"/>
  <c r="H1241" i="9"/>
  <c r="H1242" i="9"/>
  <c r="H1243" i="9"/>
  <c r="H1244" i="9"/>
  <c r="H1245" i="9"/>
  <c r="H1246" i="9"/>
  <c r="H1247" i="9"/>
  <c r="H1248" i="9"/>
  <c r="H1249" i="9"/>
  <c r="H1250" i="9"/>
  <c r="H1251" i="9"/>
  <c r="H1252" i="9"/>
  <c r="H1253" i="9"/>
  <c r="H1254" i="9"/>
  <c r="H1255" i="9"/>
  <c r="H1256" i="9"/>
  <c r="H1257" i="9"/>
  <c r="H1258" i="9"/>
  <c r="H1259" i="9"/>
  <c r="H1260" i="9"/>
  <c r="H1261" i="9"/>
  <c r="H1262" i="9"/>
  <c r="H1263" i="9"/>
  <c r="H1264" i="9"/>
  <c r="H1265" i="9"/>
  <c r="H1266" i="9"/>
  <c r="H1267" i="9"/>
  <c r="H1268" i="9"/>
  <c r="H1269" i="9"/>
  <c r="H1270" i="9"/>
  <c r="H1271" i="9"/>
  <c r="H1272" i="9"/>
  <c r="H1273" i="9"/>
  <c r="H1274" i="9"/>
  <c r="H1275" i="9"/>
  <c r="H1276" i="9"/>
  <c r="H1277" i="9"/>
  <c r="H1278" i="9"/>
  <c r="H1279" i="9"/>
  <c r="H1280" i="9"/>
  <c r="H1281" i="9"/>
  <c r="H1282" i="9"/>
  <c r="H1283" i="9"/>
  <c r="H1284" i="9"/>
  <c r="H1285" i="9"/>
  <c r="H1286" i="9"/>
  <c r="H1287" i="9"/>
  <c r="H1288" i="9"/>
  <c r="H1289" i="9"/>
  <c r="H1290" i="9"/>
  <c r="H1291" i="9"/>
  <c r="H1292" i="9"/>
  <c r="H1293" i="9"/>
  <c r="H1294" i="9"/>
  <c r="H1295" i="9"/>
  <c r="H1296" i="9"/>
  <c r="H1297" i="9"/>
  <c r="H1298" i="9"/>
  <c r="H1299" i="9"/>
  <c r="H1300" i="9"/>
  <c r="H1301" i="9"/>
  <c r="H1302" i="9"/>
  <c r="H1303" i="9"/>
  <c r="H1304" i="9"/>
  <c r="H1305" i="9"/>
  <c r="H1306" i="9"/>
  <c r="H1307" i="9"/>
  <c r="H1308" i="9"/>
  <c r="H1309" i="9"/>
  <c r="H1310" i="9"/>
  <c r="H1311" i="9"/>
  <c r="H1312" i="9"/>
  <c r="H1313" i="9"/>
  <c r="H1314" i="9"/>
  <c r="H1315" i="9"/>
  <c r="H1316" i="9"/>
  <c r="H1317" i="9"/>
  <c r="H1318" i="9"/>
  <c r="H1319" i="9"/>
  <c r="H1320" i="9"/>
  <c r="H1321" i="9"/>
  <c r="H1322" i="9"/>
  <c r="H1323" i="9"/>
  <c r="H1324" i="9"/>
  <c r="H1325" i="9"/>
  <c r="H1326" i="9"/>
  <c r="H1327" i="9"/>
  <c r="H1328" i="9"/>
  <c r="H1329" i="9"/>
  <c r="H1330" i="9"/>
  <c r="H1331" i="9"/>
  <c r="H1332" i="9"/>
  <c r="H1333" i="9"/>
  <c r="H1334" i="9"/>
  <c r="H1335" i="9"/>
  <c r="H1336" i="9"/>
  <c r="H1337" i="9"/>
  <c r="H1338" i="9"/>
  <c r="H1339" i="9"/>
  <c r="H1340" i="9"/>
  <c r="H1341" i="9"/>
  <c r="H1342" i="9"/>
  <c r="H1343" i="9"/>
  <c r="H1344" i="9"/>
  <c r="H1345" i="9"/>
  <c r="H1346" i="9"/>
  <c r="H1347" i="9"/>
  <c r="H1348" i="9"/>
  <c r="H1349" i="9"/>
  <c r="H1350" i="9"/>
  <c r="H1351" i="9"/>
  <c r="H1352" i="9"/>
  <c r="H1353" i="9"/>
  <c r="H1354" i="9"/>
  <c r="H1355" i="9"/>
  <c r="H1356" i="9"/>
  <c r="H1357" i="9"/>
  <c r="H1358" i="9"/>
  <c r="H1359" i="9"/>
  <c r="H1360" i="9"/>
  <c r="H1361" i="9"/>
  <c r="H1362" i="9"/>
  <c r="H1363" i="9"/>
  <c r="H1364" i="9"/>
  <c r="H1365" i="9"/>
  <c r="H1366" i="9"/>
  <c r="H1367" i="9"/>
  <c r="H1368" i="9"/>
  <c r="H1369" i="9"/>
  <c r="H1370" i="9"/>
  <c r="H1371" i="9"/>
  <c r="H1372" i="9"/>
  <c r="H1373" i="9"/>
  <c r="H1374" i="9"/>
  <c r="H1375" i="9"/>
  <c r="H1376" i="9"/>
  <c r="H1377" i="9"/>
  <c r="H1378" i="9"/>
  <c r="H1379" i="9"/>
  <c r="H1380" i="9"/>
  <c r="H1381" i="9"/>
  <c r="H1382" i="9"/>
  <c r="H1383" i="9"/>
  <c r="H1384" i="9"/>
  <c r="H1385" i="9"/>
  <c r="H1386" i="9"/>
  <c r="H1387" i="9"/>
  <c r="H1388" i="9"/>
  <c r="H1389" i="9"/>
  <c r="H1390" i="9"/>
  <c r="H1391" i="9"/>
  <c r="H1392" i="9"/>
  <c r="H1393" i="9"/>
  <c r="H1394" i="9"/>
  <c r="H1395" i="9"/>
  <c r="H1396" i="9"/>
  <c r="H1397" i="9"/>
  <c r="H1398" i="9"/>
  <c r="H1399" i="9"/>
  <c r="H1400" i="9"/>
  <c r="H1401" i="9"/>
  <c r="H1402" i="9"/>
  <c r="H1403" i="9"/>
  <c r="H1404" i="9"/>
  <c r="H1405" i="9"/>
  <c r="H1406" i="9"/>
  <c r="H1407" i="9"/>
  <c r="H1408" i="9"/>
  <c r="H1409" i="9"/>
  <c r="H1410" i="9"/>
  <c r="H1411" i="9"/>
  <c r="H1412" i="9"/>
  <c r="H1413" i="9"/>
  <c r="H1414" i="9"/>
  <c r="H1415" i="9"/>
  <c r="H1416" i="9"/>
  <c r="H1417" i="9"/>
  <c r="H1418" i="9"/>
  <c r="H1419" i="9"/>
  <c r="H1420" i="9"/>
  <c r="H1421" i="9"/>
  <c r="H1422" i="9"/>
  <c r="H1423" i="9"/>
  <c r="H1424" i="9"/>
  <c r="H1425" i="9"/>
  <c r="H1426" i="9"/>
  <c r="H1427" i="9"/>
  <c r="H1428" i="9"/>
  <c r="H1429" i="9"/>
  <c r="H1430" i="9"/>
  <c r="H1431" i="9"/>
  <c r="H1432" i="9"/>
  <c r="H1433" i="9"/>
  <c r="H1434" i="9"/>
  <c r="H1435" i="9"/>
  <c r="H1436" i="9"/>
  <c r="H1437" i="9"/>
  <c r="H1438" i="9"/>
  <c r="H1439" i="9"/>
  <c r="H1440" i="9"/>
  <c r="H1441" i="9"/>
  <c r="H1442" i="9"/>
  <c r="H1443" i="9"/>
  <c r="H1444" i="9"/>
  <c r="H1445" i="9"/>
  <c r="H1446" i="9"/>
  <c r="H1447" i="9"/>
  <c r="H1448" i="9"/>
  <c r="H1449" i="9"/>
  <c r="H1450" i="9"/>
  <c r="H1451" i="9"/>
  <c r="H1452" i="9"/>
  <c r="H1453" i="9"/>
  <c r="H1454" i="9"/>
  <c r="H1455" i="9"/>
  <c r="H1456" i="9"/>
  <c r="H1457" i="9"/>
  <c r="H1458" i="9"/>
  <c r="H1459" i="9"/>
  <c r="H1460" i="9"/>
  <c r="H1461" i="9"/>
  <c r="H1462" i="9"/>
  <c r="H1463" i="9"/>
  <c r="H1464" i="9"/>
  <c r="H1465" i="9"/>
  <c r="H1466" i="9"/>
  <c r="H1467" i="9"/>
  <c r="H1468" i="9"/>
  <c r="H1469" i="9"/>
  <c r="H1470" i="9"/>
  <c r="H1471" i="9"/>
  <c r="H1472" i="9"/>
  <c r="H1473" i="9"/>
  <c r="H1474" i="9"/>
  <c r="H1475" i="9"/>
  <c r="H1476" i="9"/>
  <c r="H1477" i="9"/>
  <c r="H1478" i="9"/>
  <c r="H1479" i="9"/>
  <c r="H1480" i="9"/>
  <c r="H1481" i="9"/>
  <c r="H1482" i="9"/>
  <c r="H1483" i="9"/>
  <c r="H1484" i="9"/>
  <c r="H1485" i="9"/>
  <c r="H1486" i="9"/>
  <c r="H1487" i="9"/>
  <c r="H1488" i="9"/>
  <c r="H1489" i="9"/>
  <c r="H1490" i="9"/>
  <c r="H1491" i="9"/>
  <c r="H1492" i="9"/>
  <c r="H1493" i="9"/>
  <c r="H1494" i="9"/>
  <c r="H1495" i="9"/>
  <c r="H1496" i="9"/>
  <c r="H1497" i="9"/>
  <c r="H1498" i="9"/>
  <c r="H1499" i="9"/>
  <c r="H1500" i="9"/>
  <c r="H1501" i="9"/>
  <c r="H1502" i="9"/>
  <c r="H1503" i="9"/>
  <c r="H1504" i="9"/>
  <c r="H1505" i="9"/>
  <c r="H1506" i="9"/>
  <c r="H1507" i="9"/>
  <c r="H1508" i="9"/>
  <c r="H1509" i="9"/>
  <c r="H1510" i="9"/>
  <c r="H1511" i="9"/>
  <c r="H1512" i="9"/>
  <c r="H1513" i="9"/>
  <c r="H1514" i="9"/>
  <c r="H1515" i="9"/>
  <c r="H1516" i="9"/>
  <c r="H1517" i="9"/>
  <c r="H1518" i="9"/>
  <c r="H1519" i="9"/>
  <c r="H1520" i="9"/>
  <c r="H1521" i="9"/>
  <c r="H1522" i="9"/>
  <c r="H1523" i="9"/>
  <c r="H1524" i="9"/>
  <c r="H1525" i="9"/>
  <c r="H1526" i="9"/>
  <c r="H1527" i="9"/>
  <c r="H1528" i="9"/>
  <c r="H1529" i="9"/>
  <c r="H1530" i="9"/>
  <c r="H1531" i="9"/>
  <c r="H1532" i="9"/>
  <c r="H1533" i="9"/>
  <c r="H1534" i="9"/>
  <c r="H1535" i="9"/>
  <c r="H1536" i="9"/>
  <c r="H1537" i="9"/>
  <c r="H1538" i="9"/>
  <c r="H1539" i="9"/>
  <c r="H1540" i="9"/>
  <c r="H1541" i="9"/>
  <c r="H1542" i="9"/>
  <c r="H1543" i="9"/>
  <c r="H1544" i="9"/>
  <c r="H1545" i="9"/>
  <c r="H1546" i="9"/>
  <c r="H1547" i="9"/>
  <c r="H1548" i="9"/>
  <c r="H1549" i="9"/>
  <c r="H1550" i="9"/>
  <c r="H1551" i="9"/>
  <c r="H1552" i="9"/>
  <c r="H1553" i="9"/>
  <c r="H1554" i="9"/>
  <c r="H1555" i="9"/>
  <c r="H1556" i="9"/>
  <c r="H1557" i="9"/>
  <c r="H1558" i="9"/>
  <c r="H1559" i="9"/>
  <c r="H1560" i="9"/>
  <c r="H1561" i="9"/>
  <c r="H1562" i="9"/>
  <c r="H1563" i="9"/>
  <c r="H1564" i="9"/>
  <c r="H1565" i="9"/>
  <c r="H1566" i="9"/>
  <c r="H1567" i="9"/>
  <c r="H1568" i="9"/>
  <c r="H1569" i="9"/>
  <c r="H1570" i="9"/>
  <c r="H1571" i="9"/>
  <c r="H1572" i="9"/>
  <c r="H1573" i="9"/>
  <c r="H1574" i="9"/>
  <c r="H1575" i="9"/>
  <c r="H1576" i="9"/>
  <c r="H1577" i="9"/>
  <c r="H1578" i="9"/>
  <c r="H1579" i="9"/>
  <c r="H1580" i="9"/>
  <c r="H1581" i="9"/>
  <c r="H1582" i="9"/>
  <c r="H1583" i="9"/>
  <c r="H1584" i="9"/>
  <c r="H1585" i="9"/>
  <c r="H1586" i="9"/>
  <c r="H1587" i="9"/>
  <c r="H1588" i="9"/>
  <c r="H1589" i="9"/>
  <c r="H1590" i="9"/>
  <c r="H1591" i="9"/>
  <c r="H1592" i="9"/>
  <c r="H1593" i="9"/>
  <c r="H1594" i="9"/>
  <c r="H1595" i="9"/>
  <c r="H1596" i="9"/>
  <c r="H1597" i="9"/>
  <c r="H1598" i="9"/>
  <c r="H1599" i="9"/>
  <c r="H1600" i="9"/>
  <c r="H1601" i="9"/>
  <c r="H1602" i="9"/>
  <c r="H1603" i="9"/>
  <c r="H1604" i="9"/>
  <c r="H1605" i="9"/>
  <c r="H1606" i="9"/>
  <c r="H1607" i="9"/>
  <c r="H1608" i="9"/>
  <c r="H1609" i="9"/>
  <c r="H1610" i="9"/>
  <c r="H1611" i="9"/>
  <c r="H1612" i="9"/>
  <c r="H1613" i="9"/>
  <c r="H1614" i="9"/>
  <c r="H1615" i="9"/>
  <c r="H1616" i="9"/>
  <c r="H1617" i="9"/>
  <c r="H1618" i="9"/>
  <c r="H1619" i="9"/>
  <c r="H1620" i="9"/>
  <c r="H1621" i="9"/>
  <c r="H1622" i="9"/>
  <c r="H1623" i="9"/>
  <c r="H1624" i="9"/>
  <c r="H1625" i="9"/>
  <c r="H1626" i="9"/>
  <c r="H1627" i="9"/>
  <c r="H1628" i="9"/>
  <c r="H1629" i="9"/>
  <c r="H1630" i="9"/>
  <c r="H1631" i="9"/>
  <c r="H1632" i="9"/>
  <c r="H1633" i="9"/>
  <c r="H1634" i="9"/>
  <c r="H1635" i="9"/>
  <c r="H1636" i="9"/>
  <c r="H1637" i="9"/>
  <c r="H1638" i="9"/>
  <c r="H1639" i="9"/>
  <c r="H1640" i="9"/>
  <c r="H1641" i="9"/>
  <c r="H1642" i="9"/>
  <c r="H1643" i="9"/>
  <c r="H1644" i="9"/>
  <c r="H1645" i="9"/>
  <c r="H1646" i="9"/>
  <c r="H1647" i="9"/>
  <c r="H1648" i="9"/>
  <c r="H1649" i="9"/>
  <c r="H1650" i="9"/>
  <c r="H1651" i="9"/>
  <c r="H1652" i="9"/>
  <c r="H1653" i="9"/>
  <c r="H1654" i="9"/>
  <c r="H1655" i="9"/>
  <c r="H1656" i="9"/>
  <c r="H1657" i="9"/>
  <c r="H1658" i="9"/>
  <c r="H1659" i="9"/>
  <c r="H1660" i="9"/>
  <c r="H1661" i="9"/>
  <c r="H1662" i="9"/>
  <c r="H1663" i="9"/>
  <c r="H1664" i="9"/>
  <c r="H1665" i="9"/>
  <c r="H1666" i="9"/>
  <c r="H1667" i="9"/>
  <c r="H1668" i="9"/>
  <c r="H1669" i="9"/>
  <c r="H1670" i="9"/>
  <c r="H1671" i="9"/>
  <c r="H1672" i="9"/>
  <c r="H1673" i="9"/>
  <c r="H1674" i="9"/>
  <c r="H1675" i="9"/>
  <c r="H1676" i="9"/>
  <c r="H1677" i="9"/>
  <c r="H1678" i="9"/>
  <c r="H1679" i="9"/>
  <c r="H1680" i="9"/>
  <c r="H1681" i="9"/>
  <c r="H1682" i="9"/>
  <c r="H1683" i="9"/>
  <c r="H1684" i="9"/>
  <c r="H1685" i="9"/>
  <c r="H1686" i="9"/>
  <c r="H1687" i="9"/>
  <c r="H1688" i="9"/>
  <c r="H1689" i="9"/>
  <c r="H1690" i="9"/>
  <c r="H1691" i="9"/>
  <c r="H1692" i="9"/>
  <c r="H1693" i="9"/>
  <c r="H1694" i="9"/>
  <c r="H1695" i="9"/>
  <c r="H1696" i="9"/>
  <c r="H1697" i="9"/>
  <c r="H1698" i="9"/>
  <c r="H1699" i="9"/>
  <c r="H1700" i="9"/>
  <c r="H1701" i="9"/>
  <c r="H1702" i="9"/>
  <c r="H1703" i="9"/>
  <c r="H1704" i="9"/>
  <c r="H1705" i="9"/>
  <c r="H1706" i="9"/>
  <c r="H1707" i="9"/>
  <c r="H1708" i="9"/>
  <c r="H1709" i="9"/>
  <c r="H1710" i="9"/>
  <c r="H1711" i="9"/>
  <c r="H1712" i="9"/>
  <c r="H1713" i="9"/>
  <c r="H1714" i="9"/>
  <c r="H1715" i="9"/>
  <c r="H1716" i="9"/>
  <c r="H1717" i="9"/>
  <c r="H1718" i="9"/>
  <c r="H1719" i="9"/>
  <c r="H1720" i="9"/>
  <c r="H1721" i="9"/>
  <c r="H1722" i="9"/>
  <c r="H1723" i="9"/>
  <c r="H1724" i="9"/>
  <c r="H1725" i="9"/>
  <c r="H1726" i="9"/>
  <c r="H1727" i="9"/>
  <c r="H1728" i="9"/>
  <c r="H1729" i="9"/>
  <c r="H1730" i="9"/>
  <c r="H1731" i="9"/>
  <c r="H1732" i="9"/>
  <c r="H1733" i="9"/>
  <c r="H1734" i="9"/>
  <c r="H1735" i="9"/>
  <c r="H1736" i="9"/>
  <c r="H1737" i="9"/>
  <c r="H1738" i="9"/>
  <c r="H1739" i="9"/>
  <c r="H1740" i="9"/>
  <c r="H1741" i="9"/>
  <c r="H1742" i="9"/>
  <c r="H1743" i="9"/>
  <c r="H1744" i="9"/>
  <c r="H1745" i="9"/>
  <c r="H1746" i="9"/>
  <c r="H1747" i="9"/>
  <c r="H1748" i="9"/>
  <c r="H1749" i="9"/>
  <c r="H1750" i="9"/>
  <c r="H1751" i="9"/>
  <c r="H1752" i="9"/>
  <c r="H1753" i="9"/>
  <c r="H1754" i="9"/>
  <c r="H1755" i="9"/>
  <c r="H1756" i="9"/>
  <c r="H1757" i="9"/>
  <c r="H1758" i="9"/>
  <c r="H1759" i="9"/>
  <c r="H1760" i="9"/>
  <c r="H1761" i="9"/>
  <c r="H1762" i="9"/>
  <c r="H1763" i="9"/>
  <c r="H1764" i="9"/>
  <c r="H1765" i="9"/>
  <c r="H1766" i="9"/>
  <c r="H1767" i="9"/>
  <c r="H1768" i="9"/>
  <c r="H1769" i="9"/>
  <c r="H1770" i="9"/>
  <c r="H1771" i="9"/>
  <c r="H1772" i="9"/>
  <c r="H1773" i="9"/>
  <c r="H1774" i="9"/>
  <c r="H1775" i="9"/>
  <c r="H1776" i="9"/>
  <c r="H1777" i="9"/>
  <c r="H1778" i="9"/>
  <c r="H1779" i="9"/>
  <c r="H1780" i="9"/>
  <c r="H1781" i="9"/>
  <c r="H1782" i="9"/>
  <c r="H1783" i="9"/>
  <c r="H1784" i="9"/>
  <c r="H1785" i="9"/>
  <c r="H1786" i="9"/>
  <c r="H1787" i="9"/>
  <c r="H1788" i="9"/>
  <c r="H1789" i="9"/>
  <c r="H1790" i="9"/>
  <c r="H1791" i="9"/>
  <c r="H1792" i="9"/>
  <c r="H1793" i="9"/>
  <c r="H1794" i="9"/>
  <c r="H1795" i="9"/>
  <c r="H1796" i="9"/>
  <c r="H1797" i="9"/>
  <c r="H1798" i="9"/>
  <c r="H1799" i="9"/>
  <c r="H1800" i="9"/>
  <c r="H1801" i="9"/>
  <c r="H1802" i="9"/>
  <c r="H1803" i="9"/>
  <c r="H1804" i="9"/>
  <c r="H1805" i="9"/>
  <c r="H1806" i="9"/>
  <c r="H1807" i="9"/>
  <c r="H1808" i="9"/>
  <c r="H1809" i="9"/>
  <c r="H1810" i="9"/>
  <c r="H1811" i="9"/>
  <c r="H1812" i="9"/>
  <c r="H1813" i="9"/>
  <c r="H1814" i="9"/>
  <c r="H1815" i="9"/>
  <c r="H1816" i="9"/>
  <c r="H1817" i="9"/>
  <c r="H1818" i="9"/>
  <c r="H1819" i="9"/>
  <c r="H1820" i="9"/>
  <c r="H1821" i="9"/>
  <c r="H1822" i="9"/>
  <c r="H1823" i="9"/>
  <c r="H1824" i="9"/>
  <c r="H1825" i="9"/>
  <c r="H1826" i="9"/>
  <c r="H1827" i="9"/>
  <c r="H1828" i="9"/>
  <c r="H1829" i="9"/>
  <c r="H1830" i="9"/>
  <c r="H1831" i="9"/>
  <c r="H1832" i="9"/>
  <c r="H1833" i="9"/>
  <c r="H1834" i="9"/>
  <c r="H1835" i="9"/>
  <c r="H1836" i="9"/>
  <c r="H1837" i="9"/>
  <c r="H1838" i="9"/>
  <c r="H1839" i="9"/>
  <c r="H1840" i="9"/>
  <c r="H1841" i="9"/>
  <c r="H1842" i="9"/>
  <c r="H1843" i="9"/>
  <c r="H1844" i="9"/>
  <c r="H1845" i="9"/>
  <c r="H1846" i="9"/>
  <c r="H1847" i="9"/>
  <c r="H1848" i="9"/>
  <c r="H1849" i="9"/>
  <c r="H1850" i="9"/>
  <c r="H1851" i="9"/>
  <c r="H1852" i="9"/>
  <c r="H1853" i="9"/>
  <c r="H1854" i="9"/>
  <c r="H1855" i="9"/>
  <c r="H1856" i="9"/>
  <c r="H1857" i="9"/>
  <c r="H1858" i="9"/>
  <c r="H1859" i="9"/>
  <c r="H1860" i="9"/>
  <c r="H1861" i="9"/>
  <c r="H1862" i="9"/>
  <c r="H1863" i="9"/>
  <c r="H1864" i="9"/>
  <c r="H1865" i="9"/>
  <c r="H1866" i="9"/>
  <c r="H1867" i="9"/>
  <c r="H1868" i="9"/>
  <c r="H1869" i="9"/>
  <c r="H1870" i="9"/>
  <c r="H1871" i="9"/>
  <c r="H1872" i="9"/>
  <c r="H1873" i="9"/>
  <c r="H1874" i="9"/>
  <c r="H1875" i="9"/>
  <c r="H1876" i="9"/>
  <c r="H1877" i="9"/>
  <c r="H1878" i="9"/>
  <c r="H1879" i="9"/>
  <c r="H1880" i="9"/>
  <c r="H1881" i="9"/>
  <c r="H1882" i="9"/>
  <c r="H1883" i="9"/>
  <c r="H1884" i="9"/>
  <c r="H1885" i="9"/>
  <c r="H1886" i="9"/>
  <c r="H1887" i="9"/>
  <c r="H1888" i="9"/>
  <c r="H1889" i="9"/>
  <c r="H1890" i="9"/>
  <c r="H1891" i="9"/>
  <c r="H1892" i="9"/>
  <c r="H1893" i="9"/>
  <c r="H1894" i="9"/>
  <c r="H1895" i="9"/>
  <c r="H1896" i="9"/>
  <c r="H1897" i="9"/>
  <c r="H1898" i="9"/>
  <c r="H1899" i="9"/>
  <c r="H1900" i="9"/>
  <c r="H1901" i="9"/>
  <c r="H1902" i="9"/>
  <c r="H1903" i="9"/>
  <c r="H1904" i="9"/>
  <c r="H1905" i="9"/>
  <c r="H1906" i="9"/>
  <c r="H1907" i="9"/>
  <c r="H1908" i="9"/>
  <c r="H1909" i="9"/>
  <c r="H1910" i="9"/>
  <c r="H1911" i="9"/>
  <c r="H1912" i="9"/>
  <c r="H1913" i="9"/>
  <c r="H1914" i="9"/>
  <c r="H1915" i="9"/>
  <c r="H1916" i="9"/>
  <c r="H1917" i="9"/>
  <c r="H1918" i="9"/>
  <c r="H1919" i="9"/>
  <c r="H1920" i="9"/>
  <c r="H1921" i="9"/>
  <c r="H1922" i="9"/>
  <c r="H1923" i="9"/>
  <c r="H1924" i="9"/>
  <c r="H1925" i="9"/>
  <c r="H1926" i="9"/>
  <c r="H1927" i="9"/>
  <c r="H1928" i="9"/>
  <c r="H1929" i="9"/>
  <c r="H1930" i="9"/>
  <c r="H1931" i="9"/>
  <c r="H1932" i="9"/>
  <c r="H1933" i="9"/>
  <c r="H1934" i="9"/>
  <c r="H1935" i="9"/>
  <c r="H1936" i="9"/>
  <c r="H1937" i="9"/>
  <c r="H1938" i="9"/>
  <c r="H1939" i="9"/>
  <c r="H1940" i="9"/>
  <c r="H1941" i="9"/>
  <c r="H1942" i="9"/>
  <c r="H1943" i="9"/>
  <c r="H1944" i="9"/>
  <c r="H1945" i="9"/>
  <c r="H1946" i="9"/>
  <c r="H1947" i="9"/>
  <c r="H1948" i="9"/>
  <c r="H1949" i="9"/>
  <c r="H1950" i="9"/>
  <c r="H1951" i="9"/>
  <c r="H1952" i="9"/>
  <c r="H1953" i="9"/>
  <c r="H1954" i="9"/>
  <c r="H1955" i="9"/>
  <c r="H1956" i="9"/>
  <c r="H1957" i="9"/>
  <c r="H1958" i="9"/>
  <c r="H1959" i="9"/>
  <c r="H1960" i="9"/>
  <c r="H1961" i="9"/>
  <c r="H1962" i="9"/>
  <c r="H1963" i="9"/>
  <c r="H1964" i="9"/>
  <c r="H1965" i="9"/>
  <c r="H1966" i="9"/>
  <c r="H1967" i="9"/>
  <c r="H1968" i="9"/>
  <c r="H1969" i="9"/>
  <c r="H1970" i="9"/>
  <c r="H1971" i="9"/>
  <c r="H1972" i="9"/>
  <c r="H1973" i="9"/>
  <c r="H1974" i="9"/>
  <c r="H1975" i="9"/>
  <c r="H1976" i="9"/>
  <c r="H1977" i="9"/>
  <c r="H1978" i="9"/>
  <c r="H1979" i="9"/>
  <c r="H1980" i="9"/>
  <c r="H1981" i="9"/>
  <c r="H1982" i="9"/>
  <c r="H1983" i="9"/>
  <c r="H1984" i="9"/>
  <c r="H1985" i="9"/>
  <c r="H1986" i="9"/>
  <c r="H1987" i="9"/>
  <c r="H1988" i="9"/>
  <c r="H1989" i="9"/>
  <c r="H1990" i="9"/>
  <c r="H1991" i="9"/>
  <c r="H1992" i="9"/>
  <c r="H1993" i="9"/>
  <c r="H1994" i="9"/>
  <c r="H1995" i="9"/>
  <c r="H1996" i="9"/>
  <c r="H1997" i="9"/>
  <c r="H1998" i="9"/>
  <c r="H1999" i="9"/>
  <c r="H2000" i="9"/>
  <c r="H2001" i="9"/>
  <c r="H2002" i="9"/>
  <c r="H2003" i="9"/>
  <c r="H2004" i="9"/>
  <c r="H2005" i="9"/>
  <c r="H2006" i="9"/>
  <c r="H2007" i="9"/>
  <c r="H2008" i="9"/>
  <c r="H2009" i="9"/>
  <c r="H2010" i="9"/>
  <c r="H2011" i="9"/>
  <c r="H2012" i="9"/>
  <c r="H2013" i="9"/>
  <c r="H2014" i="9"/>
  <c r="H2015" i="9"/>
  <c r="H2016" i="9"/>
  <c r="H2017" i="9"/>
  <c r="H2018" i="9"/>
  <c r="H2019" i="9"/>
  <c r="H2020" i="9"/>
  <c r="H2021" i="9"/>
  <c r="H2022" i="9"/>
  <c r="H2023" i="9"/>
  <c r="H2024" i="9"/>
  <c r="H2025" i="9"/>
  <c r="H2026" i="9"/>
  <c r="H2027" i="9"/>
  <c r="H2028" i="9"/>
  <c r="H2029" i="9"/>
  <c r="H2030" i="9"/>
  <c r="H2031" i="9"/>
  <c r="H2032" i="9"/>
  <c r="H2033" i="9"/>
  <c r="H2034" i="9"/>
  <c r="H2035" i="9"/>
  <c r="H2036" i="9"/>
  <c r="H2037" i="9"/>
  <c r="H2038" i="9"/>
  <c r="H2039" i="9"/>
  <c r="H2040" i="9"/>
  <c r="H2041" i="9"/>
  <c r="H2042" i="9"/>
  <c r="H2043" i="9"/>
  <c r="H2044" i="9"/>
  <c r="H2045" i="9"/>
  <c r="H2046" i="9"/>
  <c r="H2047" i="9"/>
  <c r="H2048" i="9"/>
  <c r="H2049" i="9"/>
  <c r="H2050" i="9"/>
  <c r="H2051" i="9"/>
  <c r="H2052" i="9"/>
  <c r="H2053" i="9"/>
  <c r="H2054" i="9"/>
  <c r="H2055" i="9"/>
  <c r="H2056" i="9"/>
  <c r="H2057" i="9"/>
  <c r="H2058" i="9"/>
  <c r="H2059" i="9"/>
  <c r="H2060" i="9"/>
  <c r="H2061" i="9"/>
  <c r="H2062" i="9"/>
  <c r="H2063" i="9"/>
  <c r="H2064" i="9"/>
  <c r="H2065" i="9"/>
  <c r="H2066" i="9"/>
  <c r="H2067" i="9"/>
  <c r="H2068" i="9"/>
  <c r="H2069" i="9"/>
  <c r="H2070" i="9"/>
  <c r="H2071" i="9"/>
  <c r="H2072" i="9"/>
  <c r="H2073" i="9"/>
  <c r="H2074" i="9"/>
  <c r="H2075" i="9"/>
  <c r="H2076" i="9"/>
  <c r="H2077" i="9"/>
  <c r="H2078" i="9"/>
  <c r="H2079" i="9"/>
  <c r="H2080" i="9"/>
  <c r="H2081" i="9"/>
  <c r="H2082" i="9"/>
  <c r="H2083" i="9"/>
  <c r="H2084" i="9"/>
  <c r="H2085" i="9"/>
  <c r="H2086" i="9"/>
  <c r="H2087" i="9"/>
  <c r="H2088" i="9"/>
  <c r="H2089" i="9"/>
  <c r="H2090" i="9"/>
  <c r="H2091" i="9"/>
  <c r="H2092" i="9"/>
  <c r="H2093" i="9"/>
  <c r="H2094" i="9"/>
  <c r="H2095" i="9"/>
  <c r="H2096" i="9"/>
  <c r="H2097" i="9"/>
  <c r="H2098" i="9"/>
  <c r="H2099" i="9"/>
  <c r="H2100" i="9"/>
  <c r="H2101" i="9"/>
  <c r="H2102" i="9"/>
  <c r="H2103" i="9"/>
  <c r="H2104" i="9"/>
  <c r="H2105" i="9"/>
  <c r="H2106" i="9"/>
  <c r="H2107" i="9"/>
  <c r="H2108" i="9"/>
  <c r="H2109" i="9"/>
  <c r="H2110" i="9"/>
  <c r="H2111" i="9"/>
  <c r="H2112" i="9"/>
  <c r="H2113" i="9"/>
  <c r="H2114" i="9"/>
  <c r="H2115" i="9"/>
  <c r="H2116" i="9"/>
  <c r="H2117" i="9"/>
  <c r="H2118" i="9"/>
  <c r="H2119" i="9"/>
  <c r="H2120" i="9"/>
  <c r="H2121" i="9"/>
  <c r="H2122" i="9"/>
  <c r="H2123" i="9"/>
  <c r="H2124" i="9"/>
  <c r="H2125" i="9"/>
  <c r="H2126" i="9"/>
  <c r="H2127" i="9"/>
  <c r="H2128" i="9"/>
  <c r="H2129" i="9"/>
  <c r="H2130" i="9"/>
  <c r="H2131" i="9"/>
  <c r="H2132" i="9"/>
  <c r="H2133" i="9"/>
  <c r="H2134" i="9"/>
  <c r="H2135" i="9"/>
  <c r="H2136" i="9"/>
  <c r="H2137" i="9"/>
  <c r="H2138" i="9"/>
  <c r="H2139" i="9"/>
  <c r="H2140" i="9"/>
  <c r="H2141" i="9"/>
  <c r="H2142" i="9"/>
  <c r="H2143" i="9"/>
  <c r="H2144" i="9"/>
  <c r="H2145" i="9"/>
  <c r="H2146" i="9"/>
  <c r="H2147" i="9"/>
  <c r="H2148" i="9"/>
  <c r="H2149" i="9"/>
  <c r="H2150" i="9"/>
  <c r="H2151" i="9"/>
  <c r="H2152" i="9"/>
  <c r="H2153" i="9"/>
  <c r="H2154" i="9"/>
  <c r="H2155" i="9"/>
  <c r="H2156" i="9"/>
  <c r="H2157" i="9"/>
  <c r="H2158" i="9"/>
  <c r="H2159" i="9"/>
  <c r="H2160" i="9"/>
  <c r="H2161" i="9"/>
  <c r="H2162" i="9"/>
  <c r="H2163" i="9"/>
  <c r="H2164" i="9"/>
  <c r="H2165" i="9"/>
  <c r="H2166" i="9"/>
  <c r="H2167" i="9"/>
  <c r="H2168" i="9"/>
  <c r="H2169" i="9"/>
  <c r="H2170" i="9"/>
  <c r="H2171" i="9"/>
  <c r="H2172" i="9"/>
  <c r="H2173" i="9"/>
  <c r="H2174" i="9"/>
  <c r="H2175" i="9"/>
  <c r="H2176" i="9"/>
  <c r="H2177" i="9"/>
  <c r="H2178" i="9"/>
  <c r="H2179" i="9"/>
  <c r="H2180" i="9"/>
  <c r="H2181" i="9"/>
  <c r="H2182" i="9"/>
  <c r="H2183" i="9"/>
  <c r="H2184" i="9"/>
  <c r="H2185" i="9"/>
  <c r="H2186" i="9"/>
  <c r="H2187" i="9"/>
  <c r="H2188" i="9"/>
  <c r="H2189" i="9"/>
  <c r="H2190" i="9"/>
  <c r="H2191" i="9"/>
  <c r="H2192" i="9"/>
  <c r="H2193" i="9"/>
  <c r="H2194" i="9"/>
  <c r="H2195" i="9"/>
  <c r="H2196" i="9"/>
  <c r="H2197" i="9"/>
  <c r="H2198" i="9"/>
  <c r="H2199" i="9"/>
  <c r="H2200" i="9"/>
  <c r="H2201" i="9"/>
  <c r="H2202" i="9"/>
  <c r="H2203" i="9"/>
  <c r="H2204" i="9"/>
  <c r="H2205" i="9"/>
  <c r="H2206" i="9"/>
  <c r="H2207" i="9"/>
  <c r="H2208" i="9"/>
  <c r="H2209" i="9"/>
  <c r="H2210" i="9"/>
  <c r="H2211" i="9"/>
  <c r="H2212" i="9"/>
  <c r="H2213" i="9"/>
  <c r="H2214" i="9"/>
  <c r="H2215" i="9"/>
  <c r="H2216" i="9"/>
  <c r="H2217" i="9"/>
  <c r="H2218" i="9"/>
  <c r="H2219" i="9"/>
  <c r="H2220" i="9"/>
  <c r="H2221" i="9"/>
  <c r="H2222" i="9"/>
  <c r="H2223" i="9"/>
  <c r="H2224" i="9"/>
  <c r="H2225" i="9"/>
  <c r="H2226" i="9"/>
  <c r="H2227" i="9"/>
  <c r="H2228" i="9"/>
  <c r="H2229" i="9"/>
  <c r="H2230" i="9"/>
  <c r="H2231" i="9"/>
  <c r="H2232" i="9"/>
  <c r="H2233" i="9"/>
  <c r="H2234" i="9"/>
  <c r="H2235" i="9"/>
  <c r="H2236" i="9"/>
  <c r="H2237" i="9"/>
  <c r="H2238" i="9"/>
  <c r="H2239" i="9"/>
  <c r="H2240" i="9"/>
  <c r="H2241" i="9"/>
  <c r="H2242" i="9"/>
  <c r="H2243" i="9"/>
  <c r="H2244" i="9"/>
  <c r="H2245" i="9"/>
  <c r="H2246" i="9"/>
  <c r="H2247" i="9"/>
  <c r="H2248" i="9"/>
  <c r="H2249" i="9"/>
  <c r="H2250" i="9"/>
  <c r="H2251" i="9"/>
  <c r="H2252" i="9"/>
  <c r="H2253" i="9"/>
  <c r="H2254" i="9"/>
  <c r="H2255" i="9"/>
  <c r="H2256" i="9"/>
  <c r="H2257" i="9"/>
  <c r="H2258" i="9"/>
  <c r="H2259" i="9"/>
  <c r="H2260" i="9"/>
  <c r="H2261" i="9"/>
  <c r="H2262" i="9"/>
  <c r="H2263" i="9"/>
  <c r="H2264" i="9"/>
  <c r="H2265" i="9"/>
  <c r="H2266" i="9"/>
  <c r="H2267" i="9"/>
  <c r="H2268" i="9"/>
  <c r="H2269" i="9"/>
  <c r="H2270" i="9"/>
  <c r="H2271" i="9"/>
  <c r="H2272" i="9"/>
  <c r="H2273" i="9"/>
  <c r="H2274" i="9"/>
  <c r="H2275" i="9"/>
  <c r="H2276" i="9"/>
  <c r="H2277" i="9"/>
  <c r="H2278" i="9"/>
  <c r="H2279" i="9"/>
  <c r="H2280" i="9"/>
  <c r="H2281" i="9"/>
  <c r="H2282" i="9"/>
  <c r="H2283" i="9"/>
  <c r="H2284" i="9"/>
  <c r="H2285" i="9"/>
  <c r="H2286" i="9"/>
  <c r="H2287" i="9"/>
  <c r="H2288" i="9"/>
  <c r="H2289" i="9"/>
  <c r="H2290" i="9"/>
  <c r="H2291" i="9"/>
  <c r="H2292" i="9"/>
  <c r="H2293" i="9"/>
  <c r="H2294" i="9"/>
  <c r="H2295" i="9"/>
  <c r="H2296" i="9"/>
  <c r="H2297" i="9"/>
  <c r="H2298" i="9"/>
  <c r="H2299" i="9"/>
  <c r="H2300" i="9"/>
  <c r="H2301" i="9"/>
  <c r="H2302" i="9"/>
  <c r="H2303" i="9"/>
  <c r="H2304" i="9"/>
  <c r="H2305" i="9"/>
  <c r="H2306" i="9"/>
  <c r="H2307" i="9"/>
  <c r="H2308" i="9"/>
  <c r="H2309" i="9"/>
  <c r="H2310" i="9"/>
  <c r="H2311" i="9"/>
  <c r="H2312" i="9"/>
  <c r="H2313" i="9"/>
  <c r="H2314" i="9"/>
  <c r="H2315" i="9"/>
  <c r="H2316" i="9"/>
  <c r="H2317" i="9"/>
  <c r="H2318" i="9"/>
  <c r="H2319" i="9"/>
  <c r="H2320" i="9"/>
  <c r="H2321" i="9"/>
  <c r="H2322" i="9"/>
  <c r="H2323" i="9"/>
  <c r="H2324" i="9"/>
  <c r="H2325" i="9"/>
  <c r="H2326" i="9"/>
  <c r="H2327" i="9"/>
  <c r="H2328" i="9"/>
  <c r="H2329" i="9"/>
  <c r="H2330" i="9"/>
  <c r="H2331" i="9"/>
  <c r="H2332" i="9"/>
  <c r="H2333" i="9"/>
  <c r="H2334" i="9"/>
  <c r="H2335" i="9"/>
  <c r="H2336" i="9"/>
  <c r="H2337" i="9"/>
  <c r="H2338" i="9"/>
  <c r="H2339" i="9"/>
  <c r="H2340" i="9"/>
  <c r="H2341" i="9"/>
  <c r="H2342" i="9"/>
  <c r="H2343" i="9"/>
  <c r="H2344" i="9"/>
  <c r="H2345" i="9"/>
  <c r="H2346" i="9"/>
  <c r="H2347" i="9"/>
  <c r="H2348" i="9"/>
  <c r="H2349" i="9"/>
  <c r="H2350" i="9"/>
  <c r="H2351" i="9"/>
  <c r="H2352" i="9"/>
  <c r="H2353" i="9"/>
  <c r="H2354" i="9"/>
  <c r="H2355" i="9"/>
  <c r="H2356" i="9"/>
  <c r="H2357" i="9"/>
  <c r="H2358" i="9"/>
  <c r="H2359" i="9"/>
  <c r="H2360" i="9"/>
  <c r="H2361" i="9"/>
  <c r="H2362" i="9"/>
  <c r="H2363" i="9"/>
  <c r="H2364" i="9"/>
  <c r="H2365" i="9"/>
  <c r="H2366" i="9"/>
  <c r="H2367" i="9"/>
  <c r="H2368" i="9"/>
  <c r="H2369" i="9"/>
  <c r="H2370" i="9"/>
  <c r="H2371" i="9"/>
  <c r="H2372" i="9"/>
  <c r="H2373" i="9"/>
  <c r="H2374" i="9"/>
  <c r="H2375" i="9"/>
  <c r="H2376" i="9"/>
  <c r="H2377" i="9"/>
  <c r="H2378" i="9"/>
  <c r="H2379" i="9"/>
  <c r="H2380" i="9"/>
  <c r="H2381" i="9"/>
  <c r="H2382" i="9"/>
  <c r="H2383" i="9"/>
  <c r="H2384" i="9"/>
  <c r="H2385" i="9"/>
  <c r="H2386" i="9"/>
  <c r="H2387" i="9"/>
  <c r="H2388" i="9"/>
  <c r="H2389" i="9"/>
  <c r="H2390" i="9"/>
  <c r="H2391" i="9"/>
  <c r="H2392" i="9"/>
  <c r="H2393" i="9"/>
  <c r="H2394" i="9"/>
  <c r="H2395" i="9"/>
  <c r="H2396" i="9"/>
  <c r="H2397" i="9"/>
  <c r="H2398" i="9"/>
  <c r="H2399" i="9"/>
  <c r="H2400" i="9"/>
  <c r="H2401" i="9"/>
  <c r="H2402" i="9"/>
  <c r="H2403" i="9"/>
  <c r="H2404" i="9"/>
  <c r="H2405" i="9"/>
  <c r="H2406" i="9"/>
  <c r="H2407" i="9"/>
  <c r="H2408" i="9"/>
  <c r="H2409" i="9"/>
  <c r="H2410" i="9"/>
  <c r="H2411" i="9"/>
  <c r="H2412" i="9"/>
  <c r="H2413" i="9"/>
  <c r="H2414" i="9"/>
  <c r="H2415" i="9"/>
  <c r="H2416" i="9"/>
  <c r="H2417" i="9"/>
  <c r="H2418" i="9"/>
  <c r="H2419" i="9"/>
  <c r="H2420" i="9"/>
  <c r="H2421" i="9"/>
  <c r="H2422" i="9"/>
  <c r="H2423" i="9"/>
  <c r="H2424" i="9"/>
  <c r="H2425" i="9"/>
  <c r="H2426" i="9"/>
  <c r="H2427" i="9"/>
  <c r="H2428" i="9"/>
  <c r="H2429" i="9"/>
  <c r="H2430" i="9"/>
  <c r="H2431" i="9"/>
  <c r="H2432" i="9"/>
  <c r="H2433" i="9"/>
  <c r="H2434" i="9"/>
  <c r="H2435" i="9"/>
  <c r="H2436" i="9"/>
  <c r="H2437" i="9"/>
  <c r="H2438" i="9"/>
  <c r="H2439" i="9"/>
  <c r="H2440" i="9"/>
  <c r="H2441" i="9"/>
  <c r="H2442" i="9"/>
  <c r="H2443" i="9"/>
  <c r="H2444" i="9"/>
  <c r="H2445" i="9"/>
  <c r="H2446" i="9"/>
  <c r="H2447" i="9"/>
  <c r="H2448" i="9"/>
  <c r="H2449" i="9"/>
  <c r="H2450" i="9"/>
  <c r="H2451" i="9"/>
  <c r="H2452" i="9"/>
  <c r="H2453" i="9"/>
  <c r="H2454" i="9"/>
  <c r="H2455" i="9"/>
  <c r="H2456" i="9"/>
  <c r="H2457" i="9"/>
  <c r="H2458" i="9"/>
  <c r="H2459" i="9"/>
  <c r="H2460" i="9"/>
  <c r="H2461" i="9"/>
  <c r="H2462" i="9"/>
  <c r="H2463" i="9"/>
  <c r="H2464" i="9"/>
  <c r="H2465" i="9"/>
  <c r="H2466" i="9"/>
  <c r="H2467" i="9"/>
  <c r="H2468" i="9"/>
  <c r="H2469" i="9"/>
  <c r="H2470" i="9"/>
  <c r="H2471" i="9"/>
  <c r="H2472" i="9"/>
  <c r="H2473" i="9"/>
  <c r="H2474" i="9"/>
  <c r="H2475" i="9"/>
  <c r="H2476" i="9"/>
  <c r="H2477" i="9"/>
  <c r="H2478" i="9"/>
  <c r="H2479" i="9"/>
  <c r="H2480" i="9"/>
  <c r="H2481" i="9"/>
  <c r="H2482" i="9"/>
  <c r="H2483" i="9"/>
  <c r="H2484" i="9"/>
  <c r="H2485" i="9"/>
  <c r="H2486" i="9"/>
  <c r="H2487" i="9"/>
  <c r="H2488" i="9"/>
  <c r="H2489" i="9"/>
  <c r="H2490" i="9"/>
  <c r="H2491" i="9"/>
  <c r="H2492" i="9"/>
  <c r="H2493" i="9"/>
  <c r="H2494" i="9"/>
  <c r="H2495" i="9"/>
  <c r="H2496" i="9"/>
  <c r="H2497" i="9"/>
  <c r="H2498" i="9"/>
  <c r="H2499" i="9"/>
  <c r="H2500" i="9"/>
  <c r="H2501" i="9"/>
  <c r="H2502" i="9"/>
  <c r="H2503" i="9"/>
  <c r="H2504" i="9"/>
  <c r="H2505" i="9"/>
  <c r="H2506" i="9"/>
  <c r="H2507" i="9"/>
  <c r="H2508" i="9"/>
  <c r="H2509" i="9"/>
  <c r="H2510" i="9"/>
  <c r="H2511" i="9"/>
  <c r="H2512" i="9"/>
  <c r="H2513" i="9"/>
  <c r="H2514" i="9"/>
  <c r="H2515" i="9"/>
  <c r="H2516" i="9"/>
  <c r="H2517" i="9"/>
  <c r="H2518" i="9"/>
  <c r="H2519" i="9"/>
  <c r="H2520" i="9"/>
  <c r="H2521" i="9"/>
  <c r="H2522" i="9"/>
  <c r="H2523" i="9"/>
  <c r="H2524" i="9"/>
  <c r="H2525" i="9"/>
  <c r="H2526" i="9"/>
  <c r="H2527" i="9"/>
  <c r="H2528" i="9"/>
  <c r="H2529" i="9"/>
  <c r="H2530" i="9"/>
  <c r="H2531" i="9"/>
  <c r="H2532" i="9"/>
  <c r="H2533" i="9"/>
  <c r="H2534" i="9"/>
  <c r="H2535" i="9"/>
  <c r="H2536" i="9"/>
  <c r="H2537" i="9"/>
  <c r="H2538" i="9"/>
  <c r="H2539" i="9"/>
  <c r="H2540" i="9"/>
  <c r="H2541" i="9"/>
  <c r="H2542" i="9"/>
  <c r="H2543" i="9"/>
  <c r="H2544" i="9"/>
  <c r="H2545" i="9"/>
  <c r="H2546" i="9"/>
  <c r="H2547" i="9"/>
  <c r="H2548" i="9"/>
  <c r="H2549" i="9"/>
  <c r="H2550" i="9"/>
  <c r="H2551" i="9"/>
  <c r="H2552" i="9"/>
  <c r="H2553" i="9"/>
  <c r="H2554" i="9"/>
  <c r="H2555" i="9"/>
  <c r="H2556" i="9"/>
  <c r="H2557" i="9"/>
  <c r="H2558" i="9"/>
  <c r="H2559" i="9"/>
  <c r="H2560" i="9"/>
  <c r="H2561" i="9"/>
  <c r="H2562" i="9"/>
  <c r="H2563" i="9"/>
  <c r="H2564" i="9"/>
  <c r="H2565" i="9"/>
  <c r="H2566" i="9"/>
  <c r="H2567" i="9"/>
  <c r="H2568" i="9"/>
  <c r="H2569" i="9"/>
  <c r="H2570" i="9"/>
  <c r="H2571" i="9"/>
  <c r="H2572" i="9"/>
  <c r="H2573" i="9"/>
  <c r="H2574" i="9"/>
  <c r="H2575" i="9"/>
  <c r="H2576" i="9"/>
  <c r="H2577" i="9"/>
  <c r="H2578" i="9"/>
  <c r="H2579" i="9"/>
  <c r="H2580" i="9"/>
  <c r="H2581" i="9"/>
  <c r="H2582" i="9"/>
  <c r="H2583" i="9"/>
  <c r="H2584" i="9"/>
  <c r="H2585" i="9"/>
  <c r="H2586" i="9"/>
  <c r="H2587" i="9"/>
  <c r="H2588" i="9"/>
  <c r="H2589" i="9"/>
  <c r="H2590" i="9"/>
  <c r="H2591" i="9"/>
  <c r="H2592" i="9"/>
  <c r="H2593" i="9"/>
  <c r="H2594" i="9"/>
  <c r="H2595" i="9"/>
  <c r="H2596" i="9"/>
  <c r="H2597" i="9"/>
  <c r="H2598" i="9"/>
  <c r="H2599" i="9"/>
  <c r="H2600" i="9"/>
  <c r="H2601" i="9"/>
  <c r="H2602" i="9"/>
  <c r="H2603" i="9"/>
  <c r="H2604" i="9"/>
  <c r="H2605" i="9"/>
  <c r="H2606" i="9"/>
  <c r="H2607" i="9"/>
  <c r="H2608" i="9"/>
  <c r="H2609" i="9"/>
  <c r="H2610" i="9"/>
  <c r="H2611" i="9"/>
  <c r="H2612" i="9"/>
  <c r="H2613" i="9"/>
  <c r="H2614" i="9"/>
  <c r="H2615" i="9"/>
  <c r="H2616" i="9"/>
  <c r="H2617" i="9"/>
  <c r="H2618" i="9"/>
  <c r="H2619" i="9"/>
  <c r="H2620" i="9"/>
  <c r="H2621" i="9"/>
  <c r="H2622" i="9"/>
  <c r="H2623" i="9"/>
  <c r="H2624" i="9"/>
  <c r="H2625" i="9"/>
  <c r="H2626" i="9"/>
  <c r="H2627" i="9"/>
  <c r="H2628" i="9"/>
  <c r="H2629" i="9"/>
  <c r="H2630" i="9"/>
  <c r="H2631" i="9"/>
  <c r="H2632" i="9"/>
  <c r="H2633" i="9"/>
  <c r="H2634" i="9"/>
  <c r="H2635" i="9"/>
  <c r="H2636" i="9"/>
  <c r="H2637" i="9"/>
  <c r="H2638" i="9"/>
  <c r="H2639" i="9"/>
  <c r="H2640" i="9"/>
  <c r="H2641" i="9"/>
  <c r="H2642" i="9"/>
  <c r="H2643" i="9"/>
  <c r="H2644" i="9"/>
  <c r="H2645" i="9"/>
  <c r="H2646" i="9"/>
  <c r="H2647" i="9"/>
  <c r="H2648" i="9"/>
  <c r="H2649" i="9"/>
  <c r="H2650" i="9"/>
  <c r="H2651" i="9"/>
  <c r="H2652" i="9"/>
  <c r="H2653" i="9"/>
  <c r="H2654" i="9"/>
  <c r="H2655" i="9"/>
  <c r="H2656" i="9"/>
  <c r="H2657" i="9"/>
  <c r="H2658" i="9"/>
  <c r="H2659" i="9"/>
  <c r="H2660" i="9"/>
  <c r="H2661" i="9"/>
  <c r="H2662" i="9"/>
  <c r="H2663" i="9"/>
  <c r="H2664" i="9"/>
  <c r="H2665" i="9"/>
  <c r="H2666" i="9"/>
  <c r="H2667" i="9"/>
  <c r="H2668" i="9"/>
  <c r="H2669" i="9"/>
  <c r="H2670" i="9"/>
  <c r="H2671" i="9"/>
  <c r="H2672" i="9"/>
  <c r="H2673" i="9"/>
  <c r="H2674" i="9"/>
  <c r="H2675" i="9"/>
  <c r="H2676" i="9"/>
  <c r="H2677" i="9"/>
  <c r="H2678" i="9"/>
  <c r="H2679" i="9"/>
  <c r="H2680" i="9"/>
  <c r="H2681" i="9"/>
  <c r="H2682" i="9"/>
  <c r="H2683" i="9"/>
  <c r="H2684" i="9"/>
  <c r="H2685" i="9"/>
  <c r="H2686" i="9"/>
  <c r="H2687" i="9"/>
  <c r="H2688" i="9"/>
  <c r="H2689" i="9"/>
  <c r="H2690" i="9"/>
  <c r="H2691" i="9"/>
  <c r="H2692" i="9"/>
  <c r="H2693" i="9"/>
  <c r="H2694" i="9"/>
  <c r="H2695" i="9"/>
  <c r="H2696" i="9"/>
  <c r="H2697" i="9"/>
  <c r="H2698" i="9"/>
  <c r="H2699" i="9"/>
  <c r="H2700" i="9"/>
  <c r="H2701" i="9"/>
  <c r="H2702" i="9"/>
  <c r="H2703" i="9"/>
  <c r="H2704" i="9"/>
  <c r="H2705" i="9"/>
  <c r="H2706" i="9"/>
  <c r="H2707" i="9"/>
  <c r="H2708" i="9"/>
  <c r="H2709" i="9"/>
  <c r="H2710" i="9"/>
  <c r="H2711" i="9"/>
  <c r="H2712" i="9"/>
  <c r="H2713" i="9"/>
  <c r="H2714" i="9"/>
  <c r="H2715" i="9"/>
  <c r="H2716" i="9"/>
  <c r="H2717" i="9"/>
  <c r="H2718" i="9"/>
  <c r="H2719" i="9"/>
  <c r="H2720" i="9"/>
  <c r="H2721" i="9"/>
  <c r="H2722" i="9"/>
  <c r="H2723" i="9"/>
  <c r="H2724" i="9"/>
  <c r="H2725" i="9"/>
  <c r="H2726" i="9"/>
  <c r="H2727" i="9"/>
  <c r="H2728" i="9"/>
  <c r="H2729" i="9"/>
  <c r="H2730" i="9"/>
  <c r="H2731" i="9"/>
  <c r="H2732" i="9"/>
  <c r="H2733" i="9"/>
  <c r="H2734" i="9"/>
  <c r="H2735" i="9"/>
  <c r="H2736" i="9"/>
  <c r="H2737" i="9"/>
  <c r="H2738" i="9"/>
  <c r="H2739" i="9"/>
  <c r="H2740" i="9"/>
  <c r="H2741" i="9"/>
  <c r="H2742" i="9"/>
  <c r="H2743" i="9"/>
  <c r="H2744" i="9"/>
  <c r="H2745" i="9"/>
  <c r="H2746" i="9"/>
  <c r="H2747" i="9"/>
  <c r="H2748" i="9"/>
  <c r="H2749" i="9"/>
  <c r="H2750" i="9"/>
  <c r="H2751" i="9"/>
  <c r="H2752" i="9"/>
  <c r="H2753" i="9"/>
  <c r="H2754" i="9"/>
  <c r="H2755" i="9"/>
  <c r="H2756" i="9"/>
  <c r="H2757" i="9"/>
  <c r="H2758" i="9"/>
  <c r="H2759" i="9"/>
  <c r="H2760" i="9"/>
  <c r="H2761" i="9"/>
  <c r="H2762" i="9"/>
  <c r="H2763" i="9"/>
  <c r="H2764" i="9"/>
  <c r="H2765" i="9"/>
  <c r="H2766" i="9"/>
  <c r="H2767" i="9"/>
  <c r="H2768" i="9"/>
  <c r="H2769" i="9"/>
  <c r="H2770" i="9"/>
  <c r="H2771" i="9"/>
  <c r="H2772" i="9"/>
  <c r="H2773" i="9"/>
  <c r="H2774" i="9"/>
  <c r="H2775" i="9"/>
  <c r="H2776" i="9"/>
  <c r="H2777" i="9"/>
  <c r="H2778" i="9"/>
  <c r="H2779" i="9"/>
  <c r="H2780" i="9"/>
  <c r="H2781" i="9"/>
  <c r="H2782" i="9"/>
  <c r="H2783" i="9"/>
  <c r="H2784" i="9"/>
  <c r="H2785" i="9"/>
  <c r="H2786" i="9"/>
  <c r="H2787" i="9"/>
  <c r="H2788" i="9"/>
  <c r="H2789" i="9"/>
  <c r="H2790" i="9"/>
  <c r="H2791" i="9"/>
  <c r="H2792" i="9"/>
  <c r="H2793" i="9"/>
  <c r="H2794" i="9"/>
  <c r="H2795" i="9"/>
  <c r="H2796" i="9"/>
  <c r="H2797" i="9"/>
  <c r="H2798" i="9"/>
  <c r="H2799" i="9"/>
  <c r="H2800" i="9"/>
  <c r="H2801" i="9"/>
  <c r="H2802" i="9"/>
  <c r="H2803" i="9"/>
  <c r="H2804" i="9"/>
  <c r="H2805" i="9"/>
  <c r="H2806" i="9"/>
  <c r="H2807" i="9"/>
  <c r="H2808" i="9"/>
  <c r="H2809" i="9"/>
  <c r="H2810" i="9"/>
  <c r="H2811" i="9"/>
  <c r="H2812" i="9"/>
  <c r="H2813" i="9"/>
  <c r="H2814" i="9"/>
  <c r="H2815" i="9"/>
  <c r="H2816" i="9"/>
  <c r="H2817" i="9"/>
  <c r="H2818" i="9"/>
  <c r="H2819" i="9"/>
  <c r="H2820" i="9"/>
  <c r="H2821" i="9"/>
  <c r="H2822" i="9"/>
  <c r="H2823" i="9"/>
  <c r="H2824" i="9"/>
  <c r="H2825" i="9"/>
  <c r="H2826" i="9"/>
  <c r="H2827" i="9"/>
  <c r="H2828" i="9"/>
  <c r="H2829" i="9"/>
  <c r="H2830" i="9"/>
  <c r="H2831" i="9"/>
  <c r="H2832" i="9"/>
  <c r="H2833" i="9"/>
  <c r="H2834" i="9"/>
  <c r="H2835" i="9"/>
  <c r="H2836" i="9"/>
  <c r="H2837" i="9"/>
  <c r="H2838" i="9"/>
  <c r="H2839" i="9"/>
  <c r="H2840" i="9"/>
  <c r="H2841" i="9"/>
  <c r="H2842" i="9"/>
  <c r="H2843" i="9"/>
  <c r="H2844" i="9"/>
  <c r="H2845" i="9"/>
  <c r="H2846" i="9"/>
  <c r="H2847" i="9"/>
  <c r="H2848" i="9"/>
  <c r="H2849" i="9"/>
  <c r="H2850" i="9"/>
  <c r="H2851" i="9"/>
  <c r="H2852" i="9"/>
  <c r="H2853" i="9"/>
  <c r="H2854" i="9"/>
  <c r="H2855" i="9"/>
  <c r="H2856" i="9"/>
  <c r="H2857" i="9"/>
  <c r="H2858" i="9"/>
  <c r="H2859" i="9"/>
  <c r="H2860" i="9"/>
  <c r="H2861" i="9"/>
  <c r="H2862" i="9"/>
  <c r="H2863" i="9"/>
  <c r="H2864" i="9"/>
  <c r="H2865" i="9"/>
  <c r="H2866" i="9"/>
  <c r="H2867" i="9"/>
  <c r="H2868" i="9"/>
  <c r="H2869" i="9"/>
  <c r="H2870" i="9"/>
  <c r="H2871" i="9"/>
  <c r="H2872" i="9"/>
  <c r="H2873" i="9"/>
  <c r="H2874" i="9"/>
  <c r="H2875" i="9"/>
  <c r="H2876" i="9"/>
  <c r="H2877" i="9"/>
  <c r="H2878" i="9"/>
  <c r="H2879" i="9"/>
  <c r="H2880" i="9"/>
  <c r="H2881" i="9"/>
  <c r="H2882" i="9"/>
  <c r="H2883" i="9"/>
  <c r="H2884" i="9"/>
  <c r="H2885" i="9"/>
  <c r="H2886" i="9"/>
  <c r="H2887" i="9"/>
  <c r="H2888" i="9"/>
  <c r="H2889" i="9"/>
  <c r="H2890" i="9"/>
  <c r="H2891" i="9"/>
  <c r="H2892" i="9"/>
  <c r="H2893" i="9"/>
  <c r="H2894" i="9"/>
  <c r="H2895" i="9"/>
  <c r="H2896" i="9"/>
  <c r="H2897" i="9"/>
  <c r="H2898" i="9"/>
  <c r="H2899" i="9"/>
  <c r="H2900" i="9"/>
  <c r="H2901" i="9"/>
  <c r="H2902" i="9"/>
  <c r="H2903" i="9"/>
  <c r="H2904" i="9"/>
  <c r="H2905" i="9"/>
  <c r="H2906" i="9"/>
  <c r="H2907" i="9"/>
  <c r="H2908" i="9"/>
  <c r="H2909" i="9"/>
  <c r="H2910" i="9"/>
  <c r="H2911" i="9"/>
  <c r="H2912" i="9"/>
  <c r="H2913" i="9"/>
  <c r="H2914" i="9"/>
  <c r="H2915" i="9"/>
  <c r="H2916" i="9"/>
  <c r="H2917" i="9"/>
  <c r="H2918" i="9"/>
  <c r="H2919" i="9"/>
  <c r="H2920" i="9"/>
  <c r="H2921" i="9"/>
  <c r="H2922" i="9"/>
  <c r="H2923" i="9"/>
  <c r="H2924" i="9"/>
  <c r="H2925" i="9"/>
  <c r="H2926" i="9"/>
  <c r="H2927" i="9"/>
  <c r="H2928" i="9"/>
  <c r="H2929" i="9"/>
  <c r="H2930" i="9"/>
  <c r="H2931" i="9"/>
  <c r="H2932" i="9"/>
  <c r="H2933" i="9"/>
  <c r="H2934" i="9"/>
  <c r="H2935" i="9"/>
  <c r="H2936" i="9"/>
  <c r="H2937" i="9"/>
  <c r="H2938" i="9"/>
  <c r="H2939" i="9"/>
  <c r="H2940" i="9"/>
  <c r="H2941" i="9"/>
  <c r="H2942" i="9"/>
  <c r="H2943" i="9"/>
  <c r="H2944" i="9"/>
  <c r="H2945" i="9"/>
  <c r="H2946" i="9"/>
  <c r="H2947" i="9"/>
  <c r="H2948" i="9"/>
  <c r="H2949" i="9"/>
  <c r="H2950" i="9"/>
  <c r="H2951" i="9"/>
  <c r="H2952" i="9"/>
  <c r="H2953" i="9"/>
  <c r="H2954" i="9"/>
  <c r="H2955" i="9"/>
  <c r="H2956" i="9"/>
  <c r="H2957" i="9"/>
  <c r="H2958" i="9"/>
  <c r="H2959" i="9"/>
  <c r="H2960" i="9"/>
  <c r="H2961" i="9"/>
  <c r="H2962" i="9"/>
  <c r="H2963" i="9"/>
  <c r="H2964" i="9"/>
  <c r="H2965" i="9"/>
  <c r="H2966" i="9"/>
  <c r="H2967" i="9"/>
  <c r="H2968" i="9"/>
  <c r="H2969" i="9"/>
  <c r="H2970" i="9"/>
  <c r="H2971" i="9"/>
  <c r="H2972" i="9"/>
  <c r="H2973" i="9"/>
  <c r="H2974" i="9"/>
  <c r="H2975" i="9"/>
  <c r="H2976" i="9"/>
  <c r="H2977" i="9"/>
  <c r="H2978" i="9"/>
  <c r="H2979" i="9"/>
  <c r="H2980" i="9"/>
  <c r="H2981" i="9"/>
  <c r="H2982" i="9"/>
  <c r="H2983" i="9"/>
  <c r="H2985" i="9"/>
  <c r="H2986" i="9"/>
  <c r="H2987" i="9"/>
  <c r="H2988" i="9"/>
  <c r="H2989" i="9"/>
  <c r="H2990" i="9"/>
  <c r="H2991" i="9"/>
  <c r="H2992" i="9"/>
  <c r="H2993" i="9"/>
  <c r="H2994" i="9"/>
  <c r="H2995" i="9"/>
  <c r="H2996" i="9"/>
  <c r="H2997" i="9"/>
  <c r="H2998" i="9"/>
  <c r="H2999" i="9"/>
  <c r="H4" i="9"/>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3" i="7"/>
  <c r="L1324" i="7"/>
  <c r="L1325" i="7"/>
  <c r="L1326" i="7"/>
  <c r="L1327" i="7"/>
  <c r="L1328" i="7"/>
  <c r="L1329" i="7"/>
  <c r="L1330" i="7"/>
  <c r="L1331" i="7"/>
  <c r="L1332" i="7"/>
  <c r="L1333" i="7"/>
  <c r="L1334" i="7"/>
  <c r="L1335" i="7"/>
  <c r="L1336" i="7"/>
  <c r="L1337" i="7"/>
  <c r="L1338" i="7"/>
  <c r="L1339" i="7"/>
  <c r="L1340"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1477" i="7"/>
  <c r="L1478" i="7"/>
  <c r="L1479" i="7"/>
  <c r="L1480" i="7"/>
  <c r="L1481" i="7"/>
  <c r="L1482" i="7"/>
  <c r="L1483" i="7"/>
  <c r="L1484" i="7"/>
  <c r="L1485" i="7"/>
  <c r="L1486" i="7"/>
  <c r="L1487" i="7"/>
  <c r="L1488" i="7"/>
  <c r="L1489" i="7"/>
  <c r="L1490" i="7"/>
  <c r="L1491" i="7"/>
  <c r="L1492" i="7"/>
  <c r="L1493" i="7"/>
  <c r="L1494" i="7"/>
  <c r="L1495" i="7"/>
  <c r="L1496" i="7"/>
  <c r="L1497" i="7"/>
  <c r="L1498" i="7"/>
  <c r="L1499" i="7"/>
  <c r="L1500" i="7"/>
  <c r="L1501" i="7"/>
  <c r="L1502" i="7"/>
  <c r="L1503" i="7"/>
  <c r="L1504" i="7"/>
  <c r="L1505" i="7"/>
  <c r="L1506" i="7"/>
  <c r="L1507" i="7"/>
  <c r="L1508" i="7"/>
  <c r="L1509" i="7"/>
  <c r="L1510" i="7"/>
  <c r="L1511" i="7"/>
  <c r="L1512" i="7"/>
  <c r="L1513" i="7"/>
  <c r="L1514" i="7"/>
  <c r="L1515" i="7"/>
  <c r="L1516" i="7"/>
  <c r="L1517" i="7"/>
  <c r="L1518" i="7"/>
  <c r="L1519" i="7"/>
  <c r="L1520" i="7"/>
  <c r="L1521" i="7"/>
  <c r="L1522" i="7"/>
  <c r="L1523" i="7"/>
  <c r="L1524" i="7"/>
  <c r="L1525" i="7"/>
  <c r="L1526" i="7"/>
  <c r="L1527" i="7"/>
  <c r="L1528" i="7"/>
  <c r="L1529" i="7"/>
  <c r="L1530" i="7"/>
  <c r="L1531" i="7"/>
  <c r="L1532" i="7"/>
  <c r="L1533" i="7"/>
  <c r="L1534" i="7"/>
  <c r="L1535" i="7"/>
  <c r="L1536" i="7"/>
  <c r="L1537" i="7"/>
  <c r="L1538" i="7"/>
  <c r="L1539" i="7"/>
  <c r="L1540" i="7"/>
  <c r="L1541" i="7"/>
  <c r="L1542" i="7"/>
  <c r="L1543" i="7"/>
  <c r="L1544" i="7"/>
  <c r="L1545" i="7"/>
  <c r="L1546" i="7"/>
  <c r="L1547" i="7"/>
  <c r="L1548" i="7"/>
  <c r="L1549" i="7"/>
  <c r="L1550" i="7"/>
  <c r="L1551" i="7"/>
  <c r="L1552" i="7"/>
  <c r="L1553" i="7"/>
  <c r="L1554" i="7"/>
  <c r="L1555" i="7"/>
  <c r="L1556" i="7"/>
  <c r="L1557" i="7"/>
  <c r="L1558" i="7"/>
  <c r="L1559" i="7"/>
  <c r="L1560" i="7"/>
  <c r="L1561" i="7"/>
  <c r="L1562" i="7"/>
  <c r="L1563" i="7"/>
  <c r="L1564" i="7"/>
  <c r="L1565" i="7"/>
  <c r="L1566" i="7"/>
  <c r="L1567" i="7"/>
  <c r="L1568" i="7"/>
  <c r="L1569" i="7"/>
  <c r="L1570" i="7"/>
  <c r="L1571" i="7"/>
  <c r="L1572" i="7"/>
  <c r="L1573" i="7"/>
  <c r="L1574" i="7"/>
  <c r="L1575" i="7"/>
  <c r="L1576" i="7"/>
  <c r="L1577" i="7"/>
  <c r="L1578" i="7"/>
  <c r="L1579" i="7"/>
  <c r="L1580" i="7"/>
  <c r="L1581" i="7"/>
  <c r="L1582" i="7"/>
  <c r="L1583" i="7"/>
  <c r="L1584" i="7"/>
  <c r="L1585" i="7"/>
  <c r="L1586" i="7"/>
  <c r="L1587" i="7"/>
  <c r="L1588" i="7"/>
  <c r="L1589" i="7"/>
  <c r="L1590" i="7"/>
  <c r="L1591" i="7"/>
  <c r="L1592" i="7"/>
  <c r="L1593" i="7"/>
  <c r="L1594" i="7"/>
  <c r="L1595" i="7"/>
  <c r="L1596" i="7"/>
  <c r="L1597" i="7"/>
  <c r="L1598" i="7"/>
  <c r="L1599" i="7"/>
  <c r="L1600" i="7"/>
  <c r="L1601" i="7"/>
  <c r="L1602" i="7"/>
  <c r="L1603" i="7"/>
  <c r="L1604" i="7"/>
  <c r="L1605" i="7"/>
  <c r="L1606" i="7"/>
  <c r="L1607" i="7"/>
  <c r="L1608" i="7"/>
  <c r="L1609" i="7"/>
  <c r="L1610" i="7"/>
  <c r="L1611" i="7"/>
  <c r="L1612" i="7"/>
  <c r="L1613" i="7"/>
  <c r="L1614" i="7"/>
  <c r="L1615" i="7"/>
  <c r="L1616" i="7"/>
  <c r="L1617" i="7"/>
  <c r="L1618" i="7"/>
  <c r="L1619" i="7"/>
  <c r="L1620" i="7"/>
  <c r="L1621" i="7"/>
  <c r="L1622" i="7"/>
  <c r="L1623" i="7"/>
  <c r="L1624" i="7"/>
  <c r="L1625" i="7"/>
  <c r="L1626" i="7"/>
  <c r="L1627" i="7"/>
  <c r="L1628" i="7"/>
  <c r="L1629" i="7"/>
  <c r="L1630" i="7"/>
  <c r="L1631" i="7"/>
  <c r="L1632" i="7"/>
  <c r="L1633" i="7"/>
  <c r="L1634" i="7"/>
  <c r="L1635" i="7"/>
  <c r="L1636" i="7"/>
  <c r="L1637" i="7"/>
  <c r="L1638" i="7"/>
  <c r="L1639" i="7"/>
  <c r="L1640" i="7"/>
  <c r="L1641" i="7"/>
  <c r="L1642" i="7"/>
  <c r="L1643" i="7"/>
  <c r="L1644" i="7"/>
  <c r="L1645" i="7"/>
  <c r="L1646" i="7"/>
  <c r="L1647" i="7"/>
  <c r="L1648" i="7"/>
  <c r="L1649" i="7"/>
  <c r="L1650" i="7"/>
  <c r="L1651" i="7"/>
  <c r="L1652" i="7"/>
  <c r="L1653" i="7"/>
  <c r="L1654" i="7"/>
  <c r="L1655" i="7"/>
  <c r="L1656" i="7"/>
  <c r="L1657" i="7"/>
  <c r="L1658" i="7"/>
  <c r="L1659" i="7"/>
  <c r="L1660" i="7"/>
  <c r="L1661" i="7"/>
  <c r="L1662" i="7"/>
  <c r="L1663" i="7"/>
  <c r="L1664" i="7"/>
  <c r="L1665" i="7"/>
  <c r="L1666" i="7"/>
  <c r="L1667" i="7"/>
  <c r="L1668" i="7"/>
  <c r="L1669" i="7"/>
  <c r="L1670" i="7"/>
  <c r="L1671" i="7"/>
  <c r="L1672" i="7"/>
  <c r="L1673" i="7"/>
  <c r="L1674" i="7"/>
  <c r="L1675" i="7"/>
  <c r="L1676" i="7"/>
  <c r="L1677" i="7"/>
  <c r="L1678" i="7"/>
  <c r="L1679" i="7"/>
  <c r="L1680" i="7"/>
  <c r="L1681" i="7"/>
  <c r="L1682" i="7"/>
  <c r="L1683" i="7"/>
  <c r="L1684" i="7"/>
  <c r="L1685" i="7"/>
  <c r="L1686" i="7"/>
  <c r="L1687" i="7"/>
  <c r="L1688" i="7"/>
  <c r="L1689" i="7"/>
  <c r="L1690" i="7"/>
  <c r="L1691" i="7"/>
  <c r="L1692" i="7"/>
  <c r="L1693" i="7"/>
  <c r="L1694" i="7"/>
  <c r="L1695" i="7"/>
  <c r="L1696" i="7"/>
  <c r="L1697" i="7"/>
  <c r="L1698" i="7"/>
  <c r="L1699" i="7"/>
  <c r="L1700" i="7"/>
  <c r="L1701" i="7"/>
  <c r="L1702" i="7"/>
  <c r="L1703" i="7"/>
  <c r="L1704" i="7"/>
  <c r="L1705" i="7"/>
  <c r="L1706" i="7"/>
  <c r="L1707" i="7"/>
  <c r="L1708" i="7"/>
  <c r="L1709" i="7"/>
  <c r="L1710" i="7"/>
  <c r="L1711" i="7"/>
  <c r="L1712" i="7"/>
  <c r="L1713" i="7"/>
  <c r="L1714" i="7"/>
  <c r="L1715" i="7"/>
  <c r="L1716" i="7"/>
  <c r="L1717" i="7"/>
  <c r="L1718" i="7"/>
  <c r="L1719" i="7"/>
  <c r="L1720" i="7"/>
  <c r="L1721" i="7"/>
  <c r="L1722" i="7"/>
  <c r="L1723" i="7"/>
  <c r="L1724" i="7"/>
  <c r="L1725" i="7"/>
  <c r="L1726" i="7"/>
  <c r="L1727" i="7"/>
  <c r="L1728" i="7"/>
  <c r="L1729" i="7"/>
  <c r="L1730" i="7"/>
  <c r="L1731" i="7"/>
  <c r="L1732" i="7"/>
  <c r="L1733" i="7"/>
  <c r="L1734" i="7"/>
  <c r="L1735" i="7"/>
  <c r="L1736" i="7"/>
  <c r="L1737" i="7"/>
  <c r="L1738" i="7"/>
  <c r="L1739" i="7"/>
  <c r="L1740" i="7"/>
  <c r="L1741" i="7"/>
  <c r="L1742" i="7"/>
  <c r="L1743" i="7"/>
  <c r="L1744" i="7"/>
  <c r="L1745" i="7"/>
  <c r="L1746" i="7"/>
  <c r="L1747" i="7"/>
  <c r="L1748" i="7"/>
  <c r="L1749" i="7"/>
  <c r="L1750" i="7"/>
  <c r="L1751" i="7"/>
  <c r="L1752" i="7"/>
  <c r="L1753" i="7"/>
  <c r="L1754" i="7"/>
  <c r="L1755" i="7"/>
  <c r="L1756" i="7"/>
  <c r="L1757" i="7"/>
  <c r="L1758" i="7"/>
  <c r="L1759" i="7"/>
  <c r="L1760" i="7"/>
  <c r="L1761" i="7"/>
  <c r="L1762" i="7"/>
  <c r="L1763" i="7"/>
  <c r="L1764" i="7"/>
  <c r="L1765" i="7"/>
  <c r="L1766" i="7"/>
  <c r="L1767" i="7"/>
  <c r="L1768" i="7"/>
  <c r="L1769" i="7"/>
  <c r="L1770" i="7"/>
  <c r="L1771" i="7"/>
  <c r="L1772" i="7"/>
  <c r="L1773" i="7"/>
  <c r="L1774" i="7"/>
  <c r="L1775" i="7"/>
  <c r="L1776" i="7"/>
  <c r="L1777" i="7"/>
  <c r="L1778" i="7"/>
  <c r="L1779" i="7"/>
  <c r="L1780" i="7"/>
  <c r="L1781" i="7"/>
  <c r="L1782" i="7"/>
  <c r="L1783" i="7"/>
  <c r="L1784" i="7"/>
  <c r="L1785" i="7"/>
  <c r="L1786" i="7"/>
  <c r="L1787" i="7"/>
  <c r="L1788" i="7"/>
  <c r="L1789" i="7"/>
  <c r="L1790" i="7"/>
  <c r="L1791" i="7"/>
  <c r="L1792" i="7"/>
  <c r="L1793" i="7"/>
  <c r="L1794" i="7"/>
  <c r="L1795" i="7"/>
  <c r="L1796" i="7"/>
  <c r="L1797" i="7"/>
  <c r="L1798" i="7"/>
  <c r="L1799" i="7"/>
  <c r="L1800" i="7"/>
  <c r="L1801" i="7"/>
  <c r="L1802" i="7"/>
  <c r="L1803" i="7"/>
  <c r="L1804" i="7"/>
  <c r="L1805" i="7"/>
  <c r="L1806" i="7"/>
  <c r="L1807" i="7"/>
  <c r="L1808" i="7"/>
  <c r="L1809" i="7"/>
  <c r="L1810" i="7"/>
  <c r="L1811" i="7"/>
  <c r="L1812" i="7"/>
  <c r="L1813" i="7"/>
  <c r="L1814" i="7"/>
  <c r="L1815" i="7"/>
  <c r="L1816" i="7"/>
  <c r="L1817" i="7"/>
  <c r="L1818" i="7"/>
  <c r="L1819" i="7"/>
  <c r="L1820" i="7"/>
  <c r="L1821" i="7"/>
  <c r="L1822" i="7"/>
  <c r="L1823" i="7"/>
  <c r="L1824" i="7"/>
  <c r="L1825" i="7"/>
  <c r="L1826" i="7"/>
  <c r="L1827" i="7"/>
  <c r="L1828" i="7"/>
  <c r="L1829" i="7"/>
  <c r="L1830" i="7"/>
  <c r="L1831" i="7"/>
  <c r="L1832" i="7"/>
  <c r="L1833" i="7"/>
  <c r="L1834" i="7"/>
  <c r="L1835" i="7"/>
  <c r="L1836" i="7"/>
  <c r="L1837" i="7"/>
  <c r="L1838" i="7"/>
  <c r="L1839" i="7"/>
  <c r="L1840" i="7"/>
  <c r="L1841" i="7"/>
  <c r="L1842" i="7"/>
  <c r="L1843" i="7"/>
  <c r="L1844" i="7"/>
  <c r="L1845" i="7"/>
  <c r="L1846" i="7"/>
  <c r="L1847" i="7"/>
  <c r="L1848" i="7"/>
  <c r="L1849" i="7"/>
  <c r="L1850" i="7"/>
  <c r="L1851" i="7"/>
  <c r="L1852" i="7"/>
  <c r="L1853" i="7"/>
  <c r="L1854" i="7"/>
  <c r="L1855" i="7"/>
  <c r="L1856" i="7"/>
  <c r="L1857" i="7"/>
  <c r="L1858" i="7"/>
  <c r="L1859" i="7"/>
  <c r="L1860" i="7"/>
  <c r="L1861" i="7"/>
  <c r="L1862" i="7"/>
  <c r="L1863" i="7"/>
  <c r="L1864" i="7"/>
  <c r="L1865" i="7"/>
  <c r="L1866" i="7"/>
  <c r="L1867" i="7"/>
  <c r="L1868" i="7"/>
  <c r="L1869" i="7"/>
  <c r="L1870" i="7"/>
  <c r="L1871" i="7"/>
  <c r="L1872" i="7"/>
  <c r="L1873" i="7"/>
  <c r="L1874" i="7"/>
  <c r="L1875" i="7"/>
  <c r="L1876" i="7"/>
  <c r="L1877" i="7"/>
  <c r="L1878" i="7"/>
  <c r="L1879" i="7"/>
  <c r="L1880" i="7"/>
  <c r="L1881" i="7"/>
  <c r="L1882" i="7"/>
  <c r="L1883" i="7"/>
  <c r="L1884" i="7"/>
  <c r="L1885" i="7"/>
  <c r="L1886" i="7"/>
  <c r="L1887" i="7"/>
  <c r="L1888" i="7"/>
  <c r="L1889" i="7"/>
  <c r="L1890" i="7"/>
  <c r="L1891" i="7"/>
  <c r="L1892" i="7"/>
  <c r="L1893" i="7"/>
  <c r="L1894" i="7"/>
  <c r="L1895" i="7"/>
  <c r="L1896" i="7"/>
  <c r="L1897" i="7"/>
  <c r="L1898" i="7"/>
  <c r="L1899" i="7"/>
  <c r="L1900" i="7"/>
  <c r="L1901" i="7"/>
  <c r="L1902" i="7"/>
  <c r="L1903" i="7"/>
  <c r="L1904" i="7"/>
  <c r="L1905" i="7"/>
  <c r="L1906" i="7"/>
  <c r="L1907" i="7"/>
  <c r="L1908" i="7"/>
  <c r="L1909" i="7"/>
  <c r="L1910" i="7"/>
  <c r="L1911" i="7"/>
  <c r="L1912" i="7"/>
  <c r="L1913" i="7"/>
  <c r="L1914" i="7"/>
  <c r="L1915" i="7"/>
  <c r="L1916" i="7"/>
  <c r="L1917" i="7"/>
  <c r="L1918" i="7"/>
  <c r="L1919" i="7"/>
  <c r="L1920" i="7"/>
  <c r="L1921" i="7"/>
  <c r="L1922" i="7"/>
  <c r="L1923" i="7"/>
  <c r="L1924" i="7"/>
  <c r="L1925" i="7"/>
  <c r="L1926" i="7"/>
  <c r="L1927" i="7"/>
  <c r="L1928" i="7"/>
  <c r="L1929" i="7"/>
  <c r="L1930" i="7"/>
  <c r="L1931" i="7"/>
  <c r="L1932" i="7"/>
  <c r="L1933" i="7"/>
  <c r="L1934" i="7"/>
  <c r="L1935" i="7"/>
  <c r="L1936" i="7"/>
  <c r="L1937" i="7"/>
  <c r="L1938" i="7"/>
  <c r="L1939" i="7"/>
  <c r="L1940" i="7"/>
  <c r="L1941" i="7"/>
  <c r="L1942" i="7"/>
  <c r="L1943" i="7"/>
  <c r="L1944" i="7"/>
  <c r="L1945" i="7"/>
  <c r="L1946" i="7"/>
  <c r="L1947" i="7"/>
  <c r="L1948" i="7"/>
  <c r="L1949" i="7"/>
  <c r="L1950" i="7"/>
  <c r="L1951" i="7"/>
  <c r="L1952" i="7"/>
  <c r="L1953" i="7"/>
  <c r="L1954" i="7"/>
  <c r="L1955" i="7"/>
  <c r="L1956" i="7"/>
  <c r="L1957" i="7"/>
  <c r="L1958" i="7"/>
  <c r="L1959" i="7"/>
  <c r="L1960" i="7"/>
  <c r="L1961" i="7"/>
  <c r="L1962" i="7"/>
  <c r="L1963" i="7"/>
  <c r="L1964" i="7"/>
  <c r="L1965" i="7"/>
  <c r="L1966" i="7"/>
  <c r="L1967" i="7"/>
  <c r="L1968" i="7"/>
  <c r="L1969" i="7"/>
  <c r="L1970" i="7"/>
  <c r="L1971" i="7"/>
  <c r="L1972" i="7"/>
  <c r="L1973" i="7"/>
  <c r="L1974" i="7"/>
  <c r="L1975" i="7"/>
  <c r="L1976" i="7"/>
  <c r="L1977" i="7"/>
  <c r="L1978" i="7"/>
  <c r="L1979" i="7"/>
  <c r="L1980" i="7"/>
  <c r="L1981" i="7"/>
  <c r="L1982" i="7"/>
  <c r="L1983" i="7"/>
  <c r="L1984" i="7"/>
  <c r="L1985" i="7"/>
  <c r="L1986" i="7"/>
  <c r="L1987" i="7"/>
  <c r="L1988" i="7"/>
  <c r="L1989" i="7"/>
  <c r="L1990" i="7"/>
  <c r="L1991" i="7"/>
  <c r="L1992" i="7"/>
  <c r="L1993" i="7"/>
  <c r="L1994" i="7"/>
  <c r="L1995" i="7"/>
  <c r="L1996" i="7"/>
  <c r="L1997" i="7"/>
  <c r="L1998" i="7"/>
  <c r="L1999" i="7"/>
  <c r="L2000" i="7"/>
  <c r="L2001" i="7"/>
  <c r="L2002" i="7"/>
  <c r="L2003" i="7"/>
  <c r="L2004" i="7"/>
  <c r="L2005" i="7"/>
  <c r="L2006" i="7"/>
  <c r="L2007" i="7"/>
  <c r="L2008" i="7"/>
  <c r="L2009" i="7"/>
  <c r="L2010" i="7"/>
  <c r="L2011" i="7"/>
  <c r="L2012" i="7"/>
  <c r="L2013" i="7"/>
  <c r="L2014" i="7"/>
  <c r="L2015" i="7"/>
  <c r="L2016" i="7"/>
  <c r="L2017" i="7"/>
  <c r="L2018" i="7"/>
  <c r="L2019" i="7"/>
  <c r="L2020" i="7"/>
  <c r="L2021" i="7"/>
  <c r="L2022" i="7"/>
  <c r="L2023" i="7"/>
  <c r="L2024" i="7"/>
  <c r="L2025" i="7"/>
  <c r="L2026" i="7"/>
  <c r="L2027" i="7"/>
  <c r="L2028" i="7"/>
  <c r="L2029" i="7"/>
  <c r="L2030" i="7"/>
  <c r="L2031" i="7"/>
  <c r="L2032" i="7"/>
  <c r="L2033" i="7"/>
  <c r="L2034" i="7"/>
  <c r="L2035" i="7"/>
  <c r="L2036" i="7"/>
  <c r="L2037" i="7"/>
  <c r="L2038" i="7"/>
  <c r="L2039" i="7"/>
  <c r="L2040" i="7"/>
  <c r="L2041" i="7"/>
  <c r="L2042" i="7"/>
  <c r="L2043" i="7"/>
  <c r="L2044" i="7"/>
  <c r="L2045" i="7"/>
  <c r="L2046" i="7"/>
  <c r="L2047" i="7"/>
  <c r="L2048" i="7"/>
  <c r="L2049" i="7"/>
  <c r="L2050" i="7"/>
  <c r="L2051" i="7"/>
  <c r="L2052" i="7"/>
  <c r="L2053" i="7"/>
  <c r="L2054" i="7"/>
  <c r="L2055" i="7"/>
  <c r="L2056" i="7"/>
  <c r="L2057" i="7"/>
  <c r="L2058" i="7"/>
  <c r="L2059" i="7"/>
  <c r="L2060" i="7"/>
  <c r="L2061" i="7"/>
  <c r="L2062" i="7"/>
  <c r="L2063" i="7"/>
  <c r="L2064" i="7"/>
  <c r="L2065" i="7"/>
  <c r="L2066" i="7"/>
  <c r="L2067" i="7"/>
  <c r="L2068" i="7"/>
  <c r="L2069" i="7"/>
  <c r="L2070" i="7"/>
  <c r="L2071" i="7"/>
  <c r="L2072" i="7"/>
  <c r="L2073" i="7"/>
  <c r="L2074" i="7"/>
  <c r="L2075" i="7"/>
  <c r="L2076" i="7"/>
  <c r="L2077" i="7"/>
  <c r="L2078" i="7"/>
  <c r="L2079" i="7"/>
  <c r="L2080" i="7"/>
  <c r="L2081" i="7"/>
  <c r="L2082" i="7"/>
  <c r="L2083" i="7"/>
  <c r="L2084" i="7"/>
  <c r="L2085" i="7"/>
  <c r="L2086" i="7"/>
  <c r="L2087" i="7"/>
  <c r="L2088" i="7"/>
  <c r="L2089" i="7"/>
  <c r="L2090" i="7"/>
  <c r="L2091" i="7"/>
  <c r="L2092" i="7"/>
  <c r="L2093" i="7"/>
  <c r="L2094" i="7"/>
  <c r="L2095" i="7"/>
  <c r="L2096" i="7"/>
  <c r="L2097" i="7"/>
  <c r="L2098" i="7"/>
  <c r="L2099" i="7"/>
  <c r="L2100" i="7"/>
  <c r="L2101" i="7"/>
  <c r="Q12" i="31"/>
  <c r="J22" i="31" l="1"/>
  <c r="C22" i="31" l="1"/>
  <c r="C18" i="31"/>
  <c r="A22" i="31"/>
  <c r="B22" i="31" s="1"/>
  <c r="C374" i="31"/>
  <c r="J376" i="31"/>
  <c r="C376" i="31"/>
  <c r="A376" i="31"/>
  <c r="J375" i="31"/>
  <c r="C375" i="31"/>
  <c r="A375" i="31"/>
  <c r="J374" i="31"/>
  <c r="A374" i="31"/>
  <c r="C373" i="31"/>
  <c r="A373" i="31"/>
  <c r="J372" i="31"/>
  <c r="C372" i="31"/>
  <c r="A372" i="31"/>
  <c r="J371" i="31"/>
  <c r="C371" i="31"/>
  <c r="A371" i="31"/>
  <c r="J370" i="31"/>
  <c r="C370" i="31"/>
  <c r="A370" i="31"/>
  <c r="C369" i="31"/>
  <c r="A369" i="31"/>
  <c r="J368" i="31"/>
  <c r="C368" i="31"/>
  <c r="A368" i="31"/>
  <c r="J367" i="31"/>
  <c r="C367" i="31"/>
  <c r="A367" i="31"/>
  <c r="J366" i="31"/>
  <c r="C366" i="31"/>
  <c r="A366" i="31"/>
  <c r="C365" i="31"/>
  <c r="A365" i="31"/>
  <c r="J364" i="31"/>
  <c r="C364" i="31"/>
  <c r="A364" i="31"/>
  <c r="J363" i="31"/>
  <c r="C363" i="31"/>
  <c r="A363" i="31"/>
  <c r="J362" i="31"/>
  <c r="C362" i="31"/>
  <c r="A362" i="31"/>
  <c r="C361" i="31"/>
  <c r="A361" i="31"/>
  <c r="J360" i="31"/>
  <c r="C360" i="31"/>
  <c r="A360" i="31"/>
  <c r="J359" i="31"/>
  <c r="C359" i="31"/>
  <c r="A359" i="31"/>
  <c r="B359" i="31" s="1"/>
  <c r="J358" i="31"/>
  <c r="C358" i="31"/>
  <c r="A358" i="31"/>
  <c r="C357" i="31"/>
  <c r="A357" i="31"/>
  <c r="B357" i="31" s="1"/>
  <c r="J356" i="31"/>
  <c r="C356" i="31"/>
  <c r="A356" i="31"/>
  <c r="J355" i="31"/>
  <c r="C355" i="31"/>
  <c r="A355" i="31"/>
  <c r="B355" i="31" s="1"/>
  <c r="J354" i="31"/>
  <c r="C354" i="31"/>
  <c r="A354" i="31"/>
  <c r="C353" i="31"/>
  <c r="A353" i="31"/>
  <c r="B353" i="31" s="1"/>
  <c r="J352" i="31"/>
  <c r="C352" i="31"/>
  <c r="A352" i="31"/>
  <c r="J351" i="31"/>
  <c r="C351" i="31"/>
  <c r="A351" i="31"/>
  <c r="B351" i="31" s="1"/>
  <c r="J350" i="31"/>
  <c r="C350" i="31"/>
  <c r="A350" i="31"/>
  <c r="C349" i="31"/>
  <c r="A349" i="31"/>
  <c r="B349" i="31" s="1"/>
  <c r="J348" i="31"/>
  <c r="C348" i="31"/>
  <c r="A348" i="31"/>
  <c r="J347" i="31"/>
  <c r="C347" i="31"/>
  <c r="A347" i="31"/>
  <c r="B347" i="31" s="1"/>
  <c r="J346" i="31"/>
  <c r="C346" i="31"/>
  <c r="A346" i="31"/>
  <c r="C345" i="31"/>
  <c r="A345" i="31"/>
  <c r="B345" i="31" s="1"/>
  <c r="J344" i="31"/>
  <c r="C344" i="31"/>
  <c r="A344" i="31"/>
  <c r="J343" i="31"/>
  <c r="C343" i="31"/>
  <c r="A343" i="31"/>
  <c r="B343" i="31" s="1"/>
  <c r="J342" i="31"/>
  <c r="C342" i="31"/>
  <c r="A342" i="31"/>
  <c r="C341" i="31"/>
  <c r="A341" i="31"/>
  <c r="B341" i="31" s="1"/>
  <c r="J340" i="31"/>
  <c r="C340" i="31"/>
  <c r="A340" i="31"/>
  <c r="J339" i="31"/>
  <c r="C339" i="31"/>
  <c r="A339" i="31"/>
  <c r="B339" i="31" s="1"/>
  <c r="J338" i="31"/>
  <c r="C338" i="31"/>
  <c r="A338" i="31"/>
  <c r="C337" i="31"/>
  <c r="A337" i="31"/>
  <c r="B337" i="31" s="1"/>
  <c r="J336" i="31"/>
  <c r="C336" i="31"/>
  <c r="A336" i="31"/>
  <c r="J335" i="31"/>
  <c r="C335" i="31"/>
  <c r="A335" i="31"/>
  <c r="B335" i="31" s="1"/>
  <c r="J334" i="31"/>
  <c r="C334" i="31"/>
  <c r="A334" i="31"/>
  <c r="C333" i="31"/>
  <c r="A333" i="31"/>
  <c r="B333" i="31" s="1"/>
  <c r="J332" i="31"/>
  <c r="C332" i="31"/>
  <c r="A332" i="31"/>
  <c r="J331" i="31"/>
  <c r="C331" i="31"/>
  <c r="A331" i="31"/>
  <c r="B331" i="31" s="1"/>
  <c r="J330" i="31"/>
  <c r="C330" i="31"/>
  <c r="A330" i="31"/>
  <c r="C329" i="31"/>
  <c r="A329" i="31"/>
  <c r="B329" i="31" s="1"/>
  <c r="J328" i="31"/>
  <c r="C328" i="31"/>
  <c r="A328" i="31"/>
  <c r="J327" i="31"/>
  <c r="C327" i="31"/>
  <c r="A327" i="31"/>
  <c r="B327" i="31" s="1"/>
  <c r="J326" i="31"/>
  <c r="C326" i="31"/>
  <c r="A326" i="31"/>
  <c r="C325" i="31"/>
  <c r="A325" i="31"/>
  <c r="B325" i="31" s="1"/>
  <c r="J324" i="31"/>
  <c r="C324" i="31"/>
  <c r="A324" i="31"/>
  <c r="J323" i="31"/>
  <c r="C323" i="31"/>
  <c r="A323" i="31"/>
  <c r="B323" i="31" s="1"/>
  <c r="J322" i="31"/>
  <c r="C322" i="31"/>
  <c r="A322" i="31"/>
  <c r="C321" i="31"/>
  <c r="A321" i="31"/>
  <c r="B321" i="31" s="1"/>
  <c r="J320" i="31"/>
  <c r="C320" i="31"/>
  <c r="A320" i="31"/>
  <c r="J319" i="31"/>
  <c r="C319" i="31"/>
  <c r="A319" i="31"/>
  <c r="J318" i="31"/>
  <c r="C318" i="31"/>
  <c r="A318" i="31"/>
  <c r="C317" i="31"/>
  <c r="A317" i="31"/>
  <c r="J316" i="31"/>
  <c r="C316" i="31"/>
  <c r="A316" i="31"/>
  <c r="J315" i="31"/>
  <c r="C315" i="31"/>
  <c r="A315" i="31"/>
  <c r="J314" i="31"/>
  <c r="C314" i="31"/>
  <c r="A314" i="31"/>
  <c r="C313" i="31"/>
  <c r="A313" i="31"/>
  <c r="B313" i="31" s="1"/>
  <c r="J312" i="31"/>
  <c r="C312" i="31"/>
  <c r="A312" i="31"/>
  <c r="J311" i="31"/>
  <c r="C311" i="31"/>
  <c r="A311" i="31"/>
  <c r="B311" i="31" s="1"/>
  <c r="J310" i="31"/>
  <c r="C310" i="31"/>
  <c r="A310" i="31"/>
  <c r="C309" i="31"/>
  <c r="A309" i="31"/>
  <c r="B309" i="31" s="1"/>
  <c r="J308" i="31"/>
  <c r="C308" i="31"/>
  <c r="A308" i="31"/>
  <c r="J307" i="31"/>
  <c r="C307" i="31"/>
  <c r="A307" i="31"/>
  <c r="B307" i="31" s="1"/>
  <c r="J306" i="31"/>
  <c r="C306" i="31"/>
  <c r="A306" i="31"/>
  <c r="C305" i="31"/>
  <c r="A305" i="31"/>
  <c r="B305" i="31" s="1"/>
  <c r="J304" i="31"/>
  <c r="C304" i="31"/>
  <c r="A304" i="31"/>
  <c r="J303" i="31"/>
  <c r="C303" i="31"/>
  <c r="A303" i="31"/>
  <c r="B303" i="31" s="1"/>
  <c r="J302" i="31"/>
  <c r="C302" i="31"/>
  <c r="A302" i="31"/>
  <c r="C301" i="31"/>
  <c r="A301" i="31"/>
  <c r="B301" i="31" s="1"/>
  <c r="J300" i="31"/>
  <c r="C300" i="31"/>
  <c r="A300" i="31"/>
  <c r="J299" i="31"/>
  <c r="C299" i="31"/>
  <c r="A299" i="31"/>
  <c r="B299" i="31" s="1"/>
  <c r="J298" i="31"/>
  <c r="C298" i="31"/>
  <c r="A298" i="31"/>
  <c r="C297" i="31"/>
  <c r="A297" i="31"/>
  <c r="B297" i="31" s="1"/>
  <c r="J296" i="31"/>
  <c r="C296" i="31"/>
  <c r="A296" i="31"/>
  <c r="J295" i="31"/>
  <c r="C295" i="31"/>
  <c r="A295" i="31"/>
  <c r="B295" i="31" s="1"/>
  <c r="J294" i="31"/>
  <c r="C294" i="31"/>
  <c r="A294" i="31"/>
  <c r="C293" i="31"/>
  <c r="A293" i="31"/>
  <c r="B293" i="31" s="1"/>
  <c r="J292" i="31"/>
  <c r="C292" i="31"/>
  <c r="A292" i="31"/>
  <c r="J291" i="31"/>
  <c r="C291" i="31"/>
  <c r="A291" i="31"/>
  <c r="B291" i="31" s="1"/>
  <c r="J290" i="31"/>
  <c r="C290" i="31"/>
  <c r="A290" i="31"/>
  <c r="C289" i="31"/>
  <c r="A289" i="31"/>
  <c r="B289" i="31" s="1"/>
  <c r="J288" i="31"/>
  <c r="C288" i="31"/>
  <c r="A288" i="31"/>
  <c r="J287" i="31"/>
  <c r="C287" i="31"/>
  <c r="A287" i="31"/>
  <c r="B287" i="31" s="1"/>
  <c r="J286" i="31"/>
  <c r="C286" i="31"/>
  <c r="A286" i="31"/>
  <c r="C285" i="31"/>
  <c r="A285" i="31"/>
  <c r="B285" i="31" s="1"/>
  <c r="J284" i="31"/>
  <c r="C284" i="31"/>
  <c r="A284" i="31"/>
  <c r="J283" i="31"/>
  <c r="C283" i="31"/>
  <c r="A283" i="31"/>
  <c r="J282" i="31"/>
  <c r="C282" i="31"/>
  <c r="A282" i="31"/>
  <c r="C281" i="31"/>
  <c r="A281" i="31"/>
  <c r="J280" i="31"/>
  <c r="C280" i="31"/>
  <c r="A280" i="31"/>
  <c r="J279" i="31"/>
  <c r="C279" i="31"/>
  <c r="A279" i="31"/>
  <c r="J278" i="31"/>
  <c r="C278" i="31"/>
  <c r="A278" i="31"/>
  <c r="C277" i="31"/>
  <c r="A277" i="31"/>
  <c r="J276" i="31"/>
  <c r="C276" i="31"/>
  <c r="A276" i="31"/>
  <c r="J275" i="31"/>
  <c r="C275" i="31"/>
  <c r="A275" i="31"/>
  <c r="J274" i="31"/>
  <c r="C274" i="31"/>
  <c r="A274" i="31"/>
  <c r="C273" i="31"/>
  <c r="A273" i="31"/>
  <c r="J272" i="31"/>
  <c r="C272" i="31"/>
  <c r="A272" i="31"/>
  <c r="J271" i="31"/>
  <c r="C271" i="31"/>
  <c r="A271" i="31"/>
  <c r="J270" i="31"/>
  <c r="C270" i="31"/>
  <c r="A270" i="31"/>
  <c r="C269" i="31"/>
  <c r="A269" i="31"/>
  <c r="J268" i="31"/>
  <c r="C268" i="31"/>
  <c r="A268" i="31"/>
  <c r="J267" i="31"/>
  <c r="C267" i="31"/>
  <c r="A267" i="31"/>
  <c r="J266" i="31"/>
  <c r="C266" i="31"/>
  <c r="A266" i="31"/>
  <c r="C265" i="31"/>
  <c r="A265" i="31"/>
  <c r="J264" i="31"/>
  <c r="C264" i="31"/>
  <c r="A264" i="31"/>
  <c r="J263" i="31"/>
  <c r="C263" i="31"/>
  <c r="A263" i="31"/>
  <c r="J262" i="31"/>
  <c r="C262" i="31"/>
  <c r="A262" i="31"/>
  <c r="C261" i="31"/>
  <c r="A261" i="31"/>
  <c r="J260" i="31"/>
  <c r="C260" i="31"/>
  <c r="A260" i="31"/>
  <c r="J259" i="31"/>
  <c r="C259" i="31"/>
  <c r="A259" i="31"/>
  <c r="J258" i="31"/>
  <c r="C258" i="31"/>
  <c r="A258" i="31"/>
  <c r="C257" i="31"/>
  <c r="A257" i="31"/>
  <c r="J256" i="31"/>
  <c r="C256" i="31"/>
  <c r="A256" i="31"/>
  <c r="J255" i="31"/>
  <c r="C255" i="31"/>
  <c r="A255" i="31"/>
  <c r="J254" i="31"/>
  <c r="C254" i="31"/>
  <c r="A254" i="31"/>
  <c r="C253" i="31"/>
  <c r="A253" i="31"/>
  <c r="J252" i="31"/>
  <c r="C252" i="31"/>
  <c r="A252" i="31"/>
  <c r="J251" i="31"/>
  <c r="C251" i="31"/>
  <c r="A251" i="31"/>
  <c r="J250" i="31"/>
  <c r="C250" i="31"/>
  <c r="A250" i="31"/>
  <c r="C249" i="31"/>
  <c r="A249" i="31"/>
  <c r="J248" i="31"/>
  <c r="C248" i="31"/>
  <c r="A248" i="31"/>
  <c r="J247" i="31"/>
  <c r="C247" i="31"/>
  <c r="A247" i="31"/>
  <c r="J246" i="31"/>
  <c r="C246" i="31"/>
  <c r="A246" i="31"/>
  <c r="C245" i="31"/>
  <c r="A245" i="31"/>
  <c r="J244" i="31"/>
  <c r="C244" i="31"/>
  <c r="A244" i="31"/>
  <c r="J243" i="31"/>
  <c r="C243" i="31"/>
  <c r="A243" i="31"/>
  <c r="J242" i="31"/>
  <c r="C242" i="31"/>
  <c r="A242" i="31"/>
  <c r="C241" i="31"/>
  <c r="A241" i="31"/>
  <c r="J240" i="31"/>
  <c r="C240" i="31"/>
  <c r="A240" i="31"/>
  <c r="J239" i="31"/>
  <c r="C239" i="31"/>
  <c r="A239" i="31"/>
  <c r="J238" i="31"/>
  <c r="C238" i="31"/>
  <c r="A238" i="31"/>
  <c r="C237" i="31"/>
  <c r="A237" i="31"/>
  <c r="J236" i="31"/>
  <c r="C236" i="31"/>
  <c r="A236" i="31"/>
  <c r="J235" i="31"/>
  <c r="C235" i="31"/>
  <c r="A235" i="31"/>
  <c r="J234" i="31"/>
  <c r="C234" i="31"/>
  <c r="A234" i="31"/>
  <c r="C233" i="31"/>
  <c r="A233" i="31"/>
  <c r="J232" i="31"/>
  <c r="C232" i="31"/>
  <c r="A232" i="31"/>
  <c r="J231" i="31"/>
  <c r="C231" i="31"/>
  <c r="A231" i="31"/>
  <c r="J230" i="31"/>
  <c r="C230" i="31"/>
  <c r="A230" i="31"/>
  <c r="C229" i="31"/>
  <c r="A229" i="31"/>
  <c r="J228" i="31"/>
  <c r="C228" i="31"/>
  <c r="A228" i="31"/>
  <c r="J227" i="31"/>
  <c r="C227" i="31"/>
  <c r="A227" i="31"/>
  <c r="J226" i="31"/>
  <c r="C226" i="31"/>
  <c r="A226" i="31"/>
  <c r="C225" i="31"/>
  <c r="A225" i="31"/>
  <c r="J224" i="31"/>
  <c r="C224" i="31"/>
  <c r="A224" i="31"/>
  <c r="J223" i="31"/>
  <c r="C223" i="31"/>
  <c r="A223" i="31"/>
  <c r="J222" i="31"/>
  <c r="C222" i="31"/>
  <c r="A222" i="31"/>
  <c r="C221" i="31"/>
  <c r="A221" i="31"/>
  <c r="J220" i="31"/>
  <c r="C220" i="31"/>
  <c r="A220" i="31"/>
  <c r="J219" i="31"/>
  <c r="C219" i="31"/>
  <c r="A219" i="31"/>
  <c r="J218" i="31"/>
  <c r="C218" i="31"/>
  <c r="A218" i="31"/>
  <c r="C217" i="31"/>
  <c r="A217" i="31"/>
  <c r="J216" i="31"/>
  <c r="C216" i="31"/>
  <c r="A216" i="31"/>
  <c r="J215" i="31"/>
  <c r="C215" i="31"/>
  <c r="A215" i="31"/>
  <c r="J214" i="31"/>
  <c r="C214" i="31"/>
  <c r="A214" i="31"/>
  <c r="C213" i="31"/>
  <c r="A213" i="31"/>
  <c r="J212" i="31"/>
  <c r="C212" i="31"/>
  <c r="A212" i="31"/>
  <c r="J211" i="31"/>
  <c r="C211" i="31"/>
  <c r="A211" i="31"/>
  <c r="B211" i="31" s="1"/>
  <c r="J210" i="31"/>
  <c r="C210" i="31"/>
  <c r="A210" i="31"/>
  <c r="C209" i="31"/>
  <c r="A209" i="31"/>
  <c r="J208" i="31"/>
  <c r="C208" i="31"/>
  <c r="A208" i="31"/>
  <c r="J207" i="31"/>
  <c r="C207" i="31"/>
  <c r="A207" i="31"/>
  <c r="B207" i="31" s="1"/>
  <c r="J206" i="31"/>
  <c r="C206" i="31"/>
  <c r="A206" i="31"/>
  <c r="C205" i="31"/>
  <c r="A205" i="31"/>
  <c r="B205" i="31" s="1"/>
  <c r="J204" i="31"/>
  <c r="C204" i="31"/>
  <c r="A204" i="31"/>
  <c r="J203" i="31"/>
  <c r="C203" i="31"/>
  <c r="A203" i="31"/>
  <c r="J202" i="31"/>
  <c r="C202" i="31"/>
  <c r="A202" i="31"/>
  <c r="C201" i="31"/>
  <c r="A201" i="31"/>
  <c r="B201" i="31" s="1"/>
  <c r="J200" i="31"/>
  <c r="C200" i="31"/>
  <c r="A200" i="31"/>
  <c r="J199" i="31"/>
  <c r="C199" i="31"/>
  <c r="A199" i="31"/>
  <c r="J198" i="31"/>
  <c r="C198" i="31"/>
  <c r="A198" i="31"/>
  <c r="C197" i="31"/>
  <c r="A197" i="31"/>
  <c r="J196" i="31"/>
  <c r="C196" i="31"/>
  <c r="A196" i="31"/>
  <c r="J195" i="31"/>
  <c r="C195" i="31"/>
  <c r="A195" i="31"/>
  <c r="B195" i="31" s="1"/>
  <c r="J194" i="31"/>
  <c r="C194" i="31"/>
  <c r="A194" i="31"/>
  <c r="C193" i="31"/>
  <c r="A193" i="31"/>
  <c r="J192" i="31"/>
  <c r="C192" i="31"/>
  <c r="A192" i="31"/>
  <c r="J191" i="31"/>
  <c r="C191" i="31"/>
  <c r="A191" i="31"/>
  <c r="B191" i="31" s="1"/>
  <c r="J190" i="31"/>
  <c r="C190" i="31"/>
  <c r="A190" i="31"/>
  <c r="C189" i="31"/>
  <c r="A189" i="31"/>
  <c r="J188" i="31"/>
  <c r="C188" i="31"/>
  <c r="A188" i="31"/>
  <c r="J187" i="31"/>
  <c r="C187" i="31"/>
  <c r="A187" i="31"/>
  <c r="J186" i="31"/>
  <c r="C186" i="31"/>
  <c r="A186" i="31"/>
  <c r="C185" i="31"/>
  <c r="A185" i="31"/>
  <c r="J184" i="31"/>
  <c r="C184" i="31"/>
  <c r="A184" i="31"/>
  <c r="B184" i="31" s="1"/>
  <c r="J183" i="31"/>
  <c r="C183" i="31"/>
  <c r="A183" i="31"/>
  <c r="J182" i="31"/>
  <c r="C182" i="31"/>
  <c r="A182" i="31"/>
  <c r="B182" i="31" s="1"/>
  <c r="C181" i="31"/>
  <c r="A181" i="31"/>
  <c r="J180" i="31"/>
  <c r="C180" i="31"/>
  <c r="A180" i="31"/>
  <c r="B180" i="31" s="1"/>
  <c r="J179" i="31"/>
  <c r="C179" i="31"/>
  <c r="A179" i="31"/>
  <c r="J178" i="31"/>
  <c r="C178" i="31"/>
  <c r="A178" i="31"/>
  <c r="B178" i="31" s="1"/>
  <c r="C177" i="31"/>
  <c r="A177" i="31"/>
  <c r="J176" i="31"/>
  <c r="C176" i="31"/>
  <c r="A176" i="31"/>
  <c r="B176" i="31" s="1"/>
  <c r="J175" i="31"/>
  <c r="C175" i="31"/>
  <c r="A175" i="31"/>
  <c r="J174" i="31"/>
  <c r="C174" i="31"/>
  <c r="A174" i="31"/>
  <c r="B174" i="31" s="1"/>
  <c r="C173" i="31"/>
  <c r="A173" i="31"/>
  <c r="J172" i="31"/>
  <c r="C172" i="31"/>
  <c r="A172" i="31"/>
  <c r="B172" i="31" s="1"/>
  <c r="J171" i="31"/>
  <c r="C171" i="31"/>
  <c r="A171" i="31"/>
  <c r="J170" i="31"/>
  <c r="C170" i="31"/>
  <c r="A170" i="31"/>
  <c r="B170" i="31" s="1"/>
  <c r="C169" i="31"/>
  <c r="A169" i="31"/>
  <c r="J168" i="31"/>
  <c r="C168" i="31"/>
  <c r="A168" i="31"/>
  <c r="B168" i="31" s="1"/>
  <c r="J167" i="31"/>
  <c r="C167" i="31"/>
  <c r="A167" i="31"/>
  <c r="J166" i="31"/>
  <c r="C166" i="31"/>
  <c r="A166" i="31"/>
  <c r="B166" i="31" s="1"/>
  <c r="C165" i="31"/>
  <c r="A165" i="31"/>
  <c r="J164" i="31"/>
  <c r="C164" i="31"/>
  <c r="A164" i="31"/>
  <c r="B164" i="31" s="1"/>
  <c r="J163" i="31"/>
  <c r="C163" i="31"/>
  <c r="A163" i="31"/>
  <c r="J162" i="31"/>
  <c r="C162" i="31"/>
  <c r="A162" i="31"/>
  <c r="B162" i="31" s="1"/>
  <c r="C161" i="31"/>
  <c r="A161" i="31"/>
  <c r="J160" i="31"/>
  <c r="C160" i="31"/>
  <c r="A160" i="31"/>
  <c r="B160" i="31" s="1"/>
  <c r="J159" i="31"/>
  <c r="C159" i="31"/>
  <c r="A159" i="31"/>
  <c r="J158" i="31"/>
  <c r="C158" i="31"/>
  <c r="A158" i="31"/>
  <c r="B158" i="31" s="1"/>
  <c r="C157" i="31"/>
  <c r="A157" i="31"/>
  <c r="J156" i="31"/>
  <c r="C156" i="31"/>
  <c r="A156" i="31"/>
  <c r="B156" i="31" s="1"/>
  <c r="J155" i="31"/>
  <c r="C155" i="31"/>
  <c r="A155" i="31"/>
  <c r="J154" i="31"/>
  <c r="C154" i="31"/>
  <c r="A154" i="31"/>
  <c r="B154" i="31" s="1"/>
  <c r="C153" i="31"/>
  <c r="A153" i="31"/>
  <c r="J152" i="31"/>
  <c r="C152" i="31"/>
  <c r="A152" i="31"/>
  <c r="B152" i="31" s="1"/>
  <c r="J151" i="31"/>
  <c r="C151" i="31"/>
  <c r="A151" i="31"/>
  <c r="J150" i="31"/>
  <c r="C150" i="31"/>
  <c r="A150" i="31"/>
  <c r="B150" i="31" s="1"/>
  <c r="C149" i="31"/>
  <c r="A149" i="31"/>
  <c r="J148" i="31"/>
  <c r="C148" i="31"/>
  <c r="A148" i="31"/>
  <c r="B148" i="31" s="1"/>
  <c r="J147" i="31"/>
  <c r="C147" i="31"/>
  <c r="A147" i="31"/>
  <c r="J146" i="31"/>
  <c r="C146" i="31"/>
  <c r="A146" i="31"/>
  <c r="B146" i="31" s="1"/>
  <c r="C145" i="31"/>
  <c r="A145" i="31"/>
  <c r="J144" i="31"/>
  <c r="C144" i="31"/>
  <c r="A144" i="31"/>
  <c r="B144" i="31" s="1"/>
  <c r="J143" i="31"/>
  <c r="C143" i="31"/>
  <c r="A143" i="31"/>
  <c r="J142" i="31"/>
  <c r="C142" i="31"/>
  <c r="A142" i="31"/>
  <c r="B142" i="31" s="1"/>
  <c r="C141" i="31"/>
  <c r="A141" i="31"/>
  <c r="J140" i="31"/>
  <c r="C140" i="31"/>
  <c r="A140" i="31"/>
  <c r="B140" i="31" s="1"/>
  <c r="J139" i="31"/>
  <c r="C139" i="31"/>
  <c r="A139" i="31"/>
  <c r="J138" i="31"/>
  <c r="C138" i="31"/>
  <c r="A138" i="31"/>
  <c r="B138" i="31" s="1"/>
  <c r="C137" i="31"/>
  <c r="A137" i="31"/>
  <c r="J136" i="31"/>
  <c r="C136" i="31"/>
  <c r="A136" i="31"/>
  <c r="B136" i="31" s="1"/>
  <c r="J135" i="31"/>
  <c r="C135" i="31"/>
  <c r="A135" i="31"/>
  <c r="J134" i="31"/>
  <c r="C134" i="31"/>
  <c r="A134" i="31"/>
  <c r="B134" i="31" s="1"/>
  <c r="C133" i="31"/>
  <c r="A133" i="31"/>
  <c r="J132" i="31"/>
  <c r="C132" i="31"/>
  <c r="A132" i="31"/>
  <c r="B132" i="31" s="1"/>
  <c r="J131" i="31"/>
  <c r="C131" i="31"/>
  <c r="A131" i="31"/>
  <c r="J130" i="31"/>
  <c r="C130" i="31"/>
  <c r="A130" i="31"/>
  <c r="B130" i="31" s="1"/>
  <c r="C129" i="31"/>
  <c r="A129" i="31"/>
  <c r="J128" i="31"/>
  <c r="C128" i="31"/>
  <c r="A128" i="31"/>
  <c r="B128" i="31" s="1"/>
  <c r="J127" i="31"/>
  <c r="C127" i="31"/>
  <c r="A127" i="31"/>
  <c r="J126" i="31"/>
  <c r="C126" i="31"/>
  <c r="A126" i="31"/>
  <c r="B126" i="31" s="1"/>
  <c r="C125" i="31"/>
  <c r="A125" i="31"/>
  <c r="J124" i="31"/>
  <c r="C124" i="31"/>
  <c r="A124" i="31"/>
  <c r="B124" i="31" s="1"/>
  <c r="J123" i="31"/>
  <c r="C123" i="31"/>
  <c r="A123" i="31"/>
  <c r="J122" i="31"/>
  <c r="C122" i="31"/>
  <c r="A122" i="31"/>
  <c r="B122" i="31" s="1"/>
  <c r="C121" i="31"/>
  <c r="A121" i="31"/>
  <c r="J120" i="31"/>
  <c r="C120" i="31"/>
  <c r="A120" i="31"/>
  <c r="B120" i="31" s="1"/>
  <c r="J119" i="31"/>
  <c r="C119" i="31"/>
  <c r="A119" i="31"/>
  <c r="J118" i="31"/>
  <c r="C118" i="31"/>
  <c r="A118" i="31"/>
  <c r="B118" i="31" s="1"/>
  <c r="C117" i="31"/>
  <c r="A117" i="31"/>
  <c r="B117" i="31" s="1"/>
  <c r="J116" i="31"/>
  <c r="C116" i="31"/>
  <c r="A116" i="31"/>
  <c r="B116" i="31" s="1"/>
  <c r="J115" i="31"/>
  <c r="C115" i="31"/>
  <c r="A115" i="31"/>
  <c r="J114" i="31"/>
  <c r="C114" i="31"/>
  <c r="A114" i="31"/>
  <c r="B114" i="31" s="1"/>
  <c r="C113" i="31"/>
  <c r="A113" i="31"/>
  <c r="J112" i="31"/>
  <c r="C112" i="31"/>
  <c r="A112" i="31"/>
  <c r="B112" i="31" s="1"/>
  <c r="J111" i="31"/>
  <c r="C111" i="31"/>
  <c r="A111" i="31"/>
  <c r="J110" i="31"/>
  <c r="C110" i="31"/>
  <c r="A110" i="31"/>
  <c r="B110" i="31" s="1"/>
  <c r="C109" i="31"/>
  <c r="A109" i="31"/>
  <c r="J108" i="31"/>
  <c r="C108" i="31"/>
  <c r="A108" i="31"/>
  <c r="J107" i="31"/>
  <c r="C107" i="31"/>
  <c r="A107" i="31"/>
  <c r="J106" i="31"/>
  <c r="C106" i="31"/>
  <c r="A106" i="31"/>
  <c r="C105" i="31"/>
  <c r="A105" i="31"/>
  <c r="J104" i="31"/>
  <c r="C104" i="31"/>
  <c r="A104" i="31"/>
  <c r="J103" i="31"/>
  <c r="C103" i="31"/>
  <c r="A103" i="31"/>
  <c r="J102" i="31"/>
  <c r="C102" i="31"/>
  <c r="A102" i="31"/>
  <c r="C101" i="31"/>
  <c r="A101" i="31"/>
  <c r="J100" i="31"/>
  <c r="C100" i="31"/>
  <c r="A100" i="31"/>
  <c r="J99" i="31"/>
  <c r="C99" i="31"/>
  <c r="A99" i="31"/>
  <c r="J98" i="31"/>
  <c r="C98" i="31"/>
  <c r="A98" i="31"/>
  <c r="C97" i="31"/>
  <c r="A97" i="31"/>
  <c r="J96" i="31"/>
  <c r="C96" i="31"/>
  <c r="A96" i="31"/>
  <c r="J95" i="31"/>
  <c r="C95" i="31"/>
  <c r="A95" i="31"/>
  <c r="J94" i="31"/>
  <c r="C94" i="31"/>
  <c r="A94" i="31"/>
  <c r="C93" i="31"/>
  <c r="A93" i="31"/>
  <c r="J92" i="31"/>
  <c r="C92" i="31"/>
  <c r="A92" i="31"/>
  <c r="J91" i="31"/>
  <c r="C91" i="31"/>
  <c r="A91" i="31"/>
  <c r="J90" i="31"/>
  <c r="C90" i="31"/>
  <c r="A90" i="31"/>
  <c r="C89" i="31"/>
  <c r="A89" i="31"/>
  <c r="J88" i="31"/>
  <c r="C88" i="31"/>
  <c r="A88" i="31"/>
  <c r="J87" i="31"/>
  <c r="C87" i="31"/>
  <c r="A87" i="31"/>
  <c r="J86" i="31"/>
  <c r="C86" i="31"/>
  <c r="A86" i="31"/>
  <c r="C85" i="31"/>
  <c r="A85" i="31"/>
  <c r="J84" i="31"/>
  <c r="C84" i="31"/>
  <c r="A84" i="31"/>
  <c r="J83" i="31"/>
  <c r="C83" i="31"/>
  <c r="A83" i="31"/>
  <c r="J82" i="31"/>
  <c r="C82" i="31"/>
  <c r="A82" i="31"/>
  <c r="C81" i="31"/>
  <c r="A81" i="31"/>
  <c r="J80" i="31"/>
  <c r="C80" i="31"/>
  <c r="A80" i="31"/>
  <c r="J79" i="31"/>
  <c r="C79" i="31"/>
  <c r="A79" i="31"/>
  <c r="J78" i="31"/>
  <c r="C78" i="31"/>
  <c r="A78" i="31"/>
  <c r="C77" i="31"/>
  <c r="A77" i="31"/>
  <c r="J76" i="31"/>
  <c r="C76" i="31"/>
  <c r="A76" i="31"/>
  <c r="J75" i="31"/>
  <c r="C75" i="31"/>
  <c r="A75" i="31"/>
  <c r="J74" i="31"/>
  <c r="C74" i="31"/>
  <c r="A74" i="31"/>
  <c r="C73" i="31"/>
  <c r="A73" i="31"/>
  <c r="J72" i="31"/>
  <c r="C72" i="31"/>
  <c r="A72" i="31"/>
  <c r="J71" i="31"/>
  <c r="C71" i="31"/>
  <c r="A71" i="31"/>
  <c r="J70" i="31"/>
  <c r="C70" i="31"/>
  <c r="A70" i="31"/>
  <c r="C69" i="31"/>
  <c r="A69" i="31"/>
  <c r="J68" i="31"/>
  <c r="C68" i="31"/>
  <c r="A68" i="31"/>
  <c r="J67" i="31"/>
  <c r="C67" i="31"/>
  <c r="A67" i="31"/>
  <c r="J66" i="31"/>
  <c r="C66" i="31"/>
  <c r="A66" i="31"/>
  <c r="C65" i="31"/>
  <c r="A65" i="31"/>
  <c r="J64" i="31"/>
  <c r="C64" i="31"/>
  <c r="A64" i="31"/>
  <c r="J63" i="31"/>
  <c r="C63" i="31"/>
  <c r="A63" i="31"/>
  <c r="J62" i="31"/>
  <c r="C62" i="31"/>
  <c r="A62" i="31"/>
  <c r="C61" i="31"/>
  <c r="A61" i="31"/>
  <c r="J60" i="31"/>
  <c r="C60" i="31"/>
  <c r="A60" i="31"/>
  <c r="J59" i="31"/>
  <c r="C59" i="31"/>
  <c r="A59" i="31"/>
  <c r="J58" i="31"/>
  <c r="C58" i="31"/>
  <c r="A58" i="31"/>
  <c r="C57" i="31"/>
  <c r="A57" i="31"/>
  <c r="J56" i="31"/>
  <c r="C56" i="31"/>
  <c r="A56" i="31"/>
  <c r="B56" i="31" s="1"/>
  <c r="J55" i="31"/>
  <c r="C55" i="31"/>
  <c r="A55" i="31"/>
  <c r="J54" i="31"/>
  <c r="C54" i="31"/>
  <c r="A54" i="31"/>
  <c r="B54" i="31" s="1"/>
  <c r="C53" i="31"/>
  <c r="A53" i="31"/>
  <c r="J52" i="31"/>
  <c r="C52" i="31"/>
  <c r="A52" i="31"/>
  <c r="J51" i="31"/>
  <c r="C51" i="31"/>
  <c r="A51" i="31"/>
  <c r="J50" i="31"/>
  <c r="C50" i="31"/>
  <c r="A50" i="31"/>
  <c r="C49" i="31"/>
  <c r="A49" i="31"/>
  <c r="J48" i="31"/>
  <c r="C48" i="31"/>
  <c r="A48" i="31"/>
  <c r="J47" i="31"/>
  <c r="C47" i="31"/>
  <c r="A47" i="31"/>
  <c r="J46" i="31"/>
  <c r="C46" i="31"/>
  <c r="A46" i="31"/>
  <c r="C45" i="31"/>
  <c r="A45" i="31"/>
  <c r="J44" i="31"/>
  <c r="C44" i="31"/>
  <c r="A44" i="31"/>
  <c r="J43" i="31"/>
  <c r="C43" i="31"/>
  <c r="A43" i="31"/>
  <c r="J42" i="31"/>
  <c r="C42" i="31"/>
  <c r="A42" i="31"/>
  <c r="C41" i="31"/>
  <c r="A41" i="31"/>
  <c r="J40" i="31"/>
  <c r="C40" i="31"/>
  <c r="A40" i="31"/>
  <c r="B40" i="31" s="1"/>
  <c r="J39" i="31"/>
  <c r="C39" i="31"/>
  <c r="A39" i="31"/>
  <c r="J38" i="31"/>
  <c r="C38" i="31"/>
  <c r="A38" i="31"/>
  <c r="C37" i="31"/>
  <c r="A37" i="31"/>
  <c r="J36" i="31"/>
  <c r="C36" i="31"/>
  <c r="A36" i="31"/>
  <c r="J35" i="31"/>
  <c r="C35" i="31"/>
  <c r="A35" i="31"/>
  <c r="J34" i="31"/>
  <c r="C34" i="31"/>
  <c r="A34" i="31"/>
  <c r="C33" i="31"/>
  <c r="A33" i="31"/>
  <c r="J32" i="31"/>
  <c r="C32" i="31"/>
  <c r="A32" i="31"/>
  <c r="J31" i="31"/>
  <c r="C31" i="31"/>
  <c r="A31" i="31"/>
  <c r="J30" i="31"/>
  <c r="C30" i="31"/>
  <c r="A30" i="31"/>
  <c r="C29" i="31"/>
  <c r="A29" i="31"/>
  <c r="J28" i="31"/>
  <c r="C28" i="31"/>
  <c r="A28" i="31"/>
  <c r="J27" i="31"/>
  <c r="C27" i="31"/>
  <c r="A27" i="31"/>
  <c r="J26" i="31"/>
  <c r="C26" i="31"/>
  <c r="A26" i="31"/>
  <c r="C25" i="31"/>
  <c r="A25" i="31"/>
  <c r="J24" i="31"/>
  <c r="C24" i="31"/>
  <c r="A24" i="31"/>
  <c r="J23" i="31"/>
  <c r="C23" i="31"/>
  <c r="A23" i="31"/>
  <c r="C21" i="31"/>
  <c r="A21" i="31"/>
  <c r="J20" i="31"/>
  <c r="C20" i="31"/>
  <c r="A20" i="31"/>
  <c r="J19" i="31"/>
  <c r="C19" i="31"/>
  <c r="A19" i="31"/>
  <c r="J18" i="31"/>
  <c r="A18" i="31"/>
  <c r="C17" i="31"/>
  <c r="A17" i="31"/>
  <c r="J16" i="31"/>
  <c r="C16" i="31"/>
  <c r="A16" i="31"/>
  <c r="J15" i="31"/>
  <c r="C15" i="31"/>
  <c r="A15" i="31"/>
  <c r="J14" i="31"/>
  <c r="C14" i="31"/>
  <c r="A14" i="31"/>
  <c r="C13" i="31"/>
  <c r="A13" i="31"/>
  <c r="J12" i="31"/>
  <c r="C12" i="31"/>
  <c r="A12" i="31"/>
  <c r="J11" i="31"/>
  <c r="C11" i="31"/>
  <c r="A11" i="31"/>
  <c r="C10" i="31"/>
  <c r="A10" i="31"/>
  <c r="C9" i="31"/>
  <c r="A9" i="31"/>
  <c r="C8" i="31"/>
  <c r="A8" i="31"/>
  <c r="C7" i="31"/>
  <c r="A7" i="31"/>
  <c r="B7" i="31" s="1"/>
  <c r="C6" i="31"/>
  <c r="A6" i="31"/>
  <c r="C5" i="31"/>
  <c r="A5" i="31"/>
  <c r="C2" i="31"/>
  <c r="E15" i="31"/>
  <c r="F15" i="31"/>
  <c r="E16" i="31"/>
  <c r="N15" i="31" l="1"/>
  <c r="B8" i="31"/>
  <c r="B11" i="31"/>
  <c r="B16" i="31"/>
  <c r="B18" i="31"/>
  <c r="B20" i="31"/>
  <c r="B24" i="31"/>
  <c r="B26" i="31"/>
  <c r="B28" i="31"/>
  <c r="B30" i="31"/>
  <c r="B32" i="31"/>
  <c r="B34" i="31"/>
  <c r="B36" i="31"/>
  <c r="B38" i="31"/>
  <c r="B39" i="31"/>
  <c r="B41" i="31"/>
  <c r="B42" i="31"/>
  <c r="B44" i="31"/>
  <c r="B55" i="31"/>
  <c r="B57" i="31"/>
  <c r="B63" i="31"/>
  <c r="B65" i="31"/>
  <c r="B70" i="31"/>
  <c r="B72" i="31"/>
  <c r="B84" i="31"/>
  <c r="B86" i="31"/>
  <c r="B100" i="31"/>
  <c r="B102" i="31"/>
  <c r="B51" i="31"/>
  <c r="B53" i="31"/>
  <c r="B59" i="31"/>
  <c r="B61" i="31"/>
  <c r="B66" i="31"/>
  <c r="B68" i="31"/>
  <c r="B75" i="31"/>
  <c r="B77" i="31"/>
  <c r="B88" i="31"/>
  <c r="B90" i="31"/>
  <c r="B104" i="31"/>
  <c r="B106" i="31"/>
  <c r="B6" i="31"/>
  <c r="B10" i="31"/>
  <c r="B12" i="31"/>
  <c r="B13" i="31"/>
  <c r="B14" i="31"/>
  <c r="B15" i="31"/>
  <c r="B17" i="31"/>
  <c r="B19" i="31"/>
  <c r="B21" i="31"/>
  <c r="B23" i="31"/>
  <c r="B25" i="31"/>
  <c r="B27" i="31"/>
  <c r="B29" i="31"/>
  <c r="B31" i="31"/>
  <c r="B33" i="31"/>
  <c r="B35" i="31"/>
  <c r="B37" i="31"/>
  <c r="B47" i="31"/>
  <c r="B49" i="31"/>
  <c r="B50" i="31"/>
  <c r="B52" i="31"/>
  <c r="B62" i="31"/>
  <c r="B64" i="31"/>
  <c r="B71" i="31"/>
  <c r="B73" i="31"/>
  <c r="B78" i="31"/>
  <c r="B92" i="31"/>
  <c r="B94" i="31"/>
  <c r="B108" i="31"/>
  <c r="B5" i="31"/>
  <c r="B9" i="31"/>
  <c r="B43" i="31"/>
  <c r="B45" i="31"/>
  <c r="B46" i="31"/>
  <c r="B48" i="31"/>
  <c r="B58" i="31"/>
  <c r="B60" i="31"/>
  <c r="B67" i="31"/>
  <c r="B69" i="31"/>
  <c r="B74" i="31"/>
  <c r="B76" i="31"/>
  <c r="B80" i="31"/>
  <c r="B82" i="31"/>
  <c r="B96" i="31"/>
  <c r="B98" i="31"/>
  <c r="B111" i="31"/>
  <c r="B129" i="31"/>
  <c r="B131" i="31"/>
  <c r="B145" i="31"/>
  <c r="B147" i="31"/>
  <c r="B119" i="31"/>
  <c r="B133" i="31"/>
  <c r="B135" i="31"/>
  <c r="B149" i="31"/>
  <c r="B151" i="31"/>
  <c r="B113" i="31"/>
  <c r="B121" i="31"/>
  <c r="B137" i="31"/>
  <c r="B139" i="31"/>
  <c r="B153" i="31"/>
  <c r="B155" i="31"/>
  <c r="B159" i="31"/>
  <c r="B79" i="31"/>
  <c r="B81" i="31"/>
  <c r="B83" i="31"/>
  <c r="B85" i="31"/>
  <c r="B87" i="31"/>
  <c r="B89" i="31"/>
  <c r="B91" i="31"/>
  <c r="B93" i="31"/>
  <c r="B95" i="31"/>
  <c r="B97" i="31"/>
  <c r="B99" i="31"/>
  <c r="B101" i="31"/>
  <c r="B103" i="31"/>
  <c r="B105" i="31"/>
  <c r="B107" i="31"/>
  <c r="B109" i="31"/>
  <c r="B115" i="31"/>
  <c r="B123" i="31"/>
  <c r="B125" i="31"/>
  <c r="B127" i="31"/>
  <c r="B141" i="31"/>
  <c r="B143" i="31"/>
  <c r="B157" i="31"/>
  <c r="B183" i="31"/>
  <c r="B185" i="31"/>
  <c r="B186" i="31"/>
  <c r="B188" i="31"/>
  <c r="B192" i="31"/>
  <c r="B193" i="31"/>
  <c r="B198" i="31"/>
  <c r="B199" i="31"/>
  <c r="B208" i="31"/>
  <c r="B209" i="31"/>
  <c r="B216" i="31"/>
  <c r="B219" i="31"/>
  <c r="B225" i="31"/>
  <c r="B226" i="31"/>
  <c r="B239" i="31"/>
  <c r="B181" i="31"/>
  <c r="B194" i="31"/>
  <c r="B204" i="31"/>
  <c r="B210" i="31"/>
  <c r="B213" i="31"/>
  <c r="B214" i="31"/>
  <c r="B220" i="31"/>
  <c r="B223" i="31"/>
  <c r="B230" i="31"/>
  <c r="B237" i="31"/>
  <c r="B190" i="31"/>
  <c r="B200" i="31"/>
  <c r="B206" i="31"/>
  <c r="B217" i="31"/>
  <c r="B218" i="31"/>
  <c r="B224" i="31"/>
  <c r="B227" i="31"/>
  <c r="B231" i="31"/>
  <c r="B161" i="31"/>
  <c r="B163" i="31"/>
  <c r="B165" i="31"/>
  <c r="B167" i="31"/>
  <c r="B169" i="31"/>
  <c r="B171" i="31"/>
  <c r="B173" i="31"/>
  <c r="B175" i="31"/>
  <c r="B177" i="31"/>
  <c r="B179" i="31"/>
  <c r="B187" i="31"/>
  <c r="B189" i="31"/>
  <c r="B196" i="31"/>
  <c r="B197" i="31"/>
  <c r="B202" i="31"/>
  <c r="B203" i="31"/>
  <c r="B212" i="31"/>
  <c r="B215" i="31"/>
  <c r="B221" i="31"/>
  <c r="B222" i="31"/>
  <c r="B232" i="31"/>
  <c r="B228" i="31"/>
  <c r="B233" i="31"/>
  <c r="B235" i="31"/>
  <c r="B229" i="31"/>
  <c r="B241" i="31"/>
  <c r="B243" i="31"/>
  <c r="B234" i="31"/>
  <c r="B236" i="31"/>
  <c r="B238" i="31"/>
  <c r="B240" i="31"/>
  <c r="B242" i="31"/>
  <c r="B245" i="31"/>
  <c r="B247" i="31"/>
  <c r="B249" i="31"/>
  <c r="B251" i="31"/>
  <c r="B253" i="31"/>
  <c r="B255" i="31"/>
  <c r="B257" i="31"/>
  <c r="B259" i="31"/>
  <c r="B261" i="31"/>
  <c r="B263" i="31"/>
  <c r="B265" i="31"/>
  <c r="B267" i="31"/>
  <c r="B269" i="31"/>
  <c r="B271" i="31"/>
  <c r="B273" i="31"/>
  <c r="B275" i="31"/>
  <c r="B277" i="31"/>
  <c r="B279" i="31"/>
  <c r="B281" i="31"/>
  <c r="B283" i="31"/>
  <c r="B286" i="31"/>
  <c r="B288" i="31"/>
  <c r="B244" i="31"/>
  <c r="B246" i="31"/>
  <c r="B248" i="31"/>
  <c r="B250" i="31"/>
  <c r="B252" i="31"/>
  <c r="B254" i="31"/>
  <c r="B256" i="31"/>
  <c r="B258" i="31"/>
  <c r="B260" i="31"/>
  <c r="B262" i="31"/>
  <c r="B264" i="31"/>
  <c r="B266" i="31"/>
  <c r="B268" i="31"/>
  <c r="B270" i="31"/>
  <c r="B272" i="31"/>
  <c r="B274" i="31"/>
  <c r="B276" i="31"/>
  <c r="B278" i="31"/>
  <c r="B280" i="31"/>
  <c r="B282" i="31"/>
  <c r="B284" i="31"/>
  <c r="B290" i="31"/>
  <c r="B292" i="31"/>
  <c r="B294" i="31"/>
  <c r="B296" i="31"/>
  <c r="B298" i="31"/>
  <c r="B300" i="31"/>
  <c r="B302" i="31"/>
  <c r="B304" i="31"/>
  <c r="B306" i="31"/>
  <c r="B308" i="31"/>
  <c r="B310" i="31"/>
  <c r="B312" i="31"/>
  <c r="B324" i="31"/>
  <c r="B326" i="31"/>
  <c r="B314" i="31"/>
  <c r="B316" i="31"/>
  <c r="B318" i="31"/>
  <c r="B320" i="31"/>
  <c r="B328" i="31"/>
  <c r="B315" i="31"/>
  <c r="B317" i="31"/>
  <c r="B319" i="31"/>
  <c r="B322" i="31"/>
  <c r="B330" i="31"/>
  <c r="B336" i="31"/>
  <c r="B338" i="31"/>
  <c r="B340" i="31"/>
  <c r="B342" i="31"/>
  <c r="B344" i="31"/>
  <c r="B346" i="31"/>
  <c r="B348" i="31"/>
  <c r="B350" i="31"/>
  <c r="B352" i="31"/>
  <c r="B354" i="31"/>
  <c r="B356" i="31"/>
  <c r="B358" i="31"/>
  <c r="B363" i="31"/>
  <c r="B365" i="31"/>
  <c r="B370" i="31"/>
  <c r="B372" i="31"/>
  <c r="B361" i="31"/>
  <c r="B366" i="31"/>
  <c r="B368" i="31"/>
  <c r="B362" i="31"/>
  <c r="B364" i="31"/>
  <c r="B371" i="31"/>
  <c r="B373" i="31"/>
  <c r="B332" i="31"/>
  <c r="B334" i="31"/>
  <c r="B360" i="31"/>
  <c r="B367" i="31"/>
  <c r="B369" i="31"/>
  <c r="B374" i="31"/>
  <c r="B376" i="31"/>
  <c r="B375" i="31"/>
  <c r="G56" i="7"/>
  <c r="G55" i="7"/>
  <c r="G54" i="7"/>
  <c r="G53" i="7"/>
  <c r="G52" i="7"/>
  <c r="G51" i="7"/>
  <c r="G48" i="7"/>
  <c r="G45" i="7"/>
  <c r="G44" i="7"/>
  <c r="E44" i="7"/>
  <c r="C296" i="39" s="1"/>
  <c r="E296" i="39" s="1"/>
  <c r="G42" i="7"/>
  <c r="G41" i="7"/>
  <c r="C296" i="35" l="1"/>
  <c r="C1212" i="35"/>
  <c r="N88" i="4" l="1"/>
  <c r="N1064" i="4"/>
  <c r="E35" i="7" l="1"/>
  <c r="C834" i="39" s="1"/>
  <c r="E834" i="39" s="1"/>
  <c r="C834" i="35" l="1"/>
  <c r="L15" i="31"/>
  <c r="E16" i="7"/>
  <c r="C731" i="39" s="1"/>
  <c r="E731" i="39" s="1"/>
  <c r="C731" i="35" l="1"/>
  <c r="O33" i="7"/>
  <c r="H45" i="7"/>
  <c r="G37" i="7"/>
  <c r="G38" i="7"/>
  <c r="G36" i="7"/>
  <c r="G35" i="7"/>
  <c r="G34" i="7"/>
  <c r="G33" i="7"/>
  <c r="G32" i="7"/>
  <c r="G31" i="7"/>
  <c r="E34" i="7"/>
  <c r="E33" i="7"/>
  <c r="C649" i="39" s="1"/>
  <c r="E649" i="39" s="1"/>
  <c r="E32" i="7"/>
  <c r="C661" i="39" s="1"/>
  <c r="E661" i="39" s="1"/>
  <c r="E31" i="7"/>
  <c r="C665" i="39" s="1"/>
  <c r="E665" i="39" s="1"/>
  <c r="E30" i="7"/>
  <c r="C660" i="39" s="1"/>
  <c r="E660" i="39" s="1"/>
  <c r="E1222" i="4"/>
  <c r="E29" i="7"/>
  <c r="C1004" i="39" s="1"/>
  <c r="E1004" i="39" s="1"/>
  <c r="G29" i="7"/>
  <c r="J1205" i="4"/>
  <c r="J1206" i="4"/>
  <c r="G28" i="7"/>
  <c r="E28" i="7"/>
  <c r="C74" i="39" s="1"/>
  <c r="E74" i="39" s="1"/>
  <c r="G27" i="7"/>
  <c r="C74" i="35" l="1"/>
  <c r="C649" i="35"/>
  <c r="C665" i="35"/>
  <c r="C660" i="35"/>
  <c r="C1004" i="35"/>
  <c r="C661" i="35"/>
  <c r="G30" i="7"/>
  <c r="D14" i="3"/>
  <c r="I14" i="7" s="1"/>
  <c r="J14" i="7" s="1"/>
  <c r="J3" i="7"/>
  <c r="G25" i="7"/>
  <c r="G24" i="7"/>
  <c r="G23" i="7"/>
  <c r="G22" i="7"/>
  <c r="G21" i="7"/>
  <c r="G20" i="7"/>
  <c r="G19" i="7"/>
  <c r="G18" i="7"/>
  <c r="G17" i="7"/>
  <c r="G16" i="7"/>
  <c r="G15" i="7"/>
  <c r="H14" i="7"/>
  <c r="E24" i="7"/>
  <c r="C154" i="39" s="1"/>
  <c r="E154" i="39" s="1"/>
  <c r="E23" i="7"/>
  <c r="C652" i="39" s="1"/>
  <c r="E652" i="39" s="1"/>
  <c r="E22" i="7"/>
  <c r="C273" i="39" s="1"/>
  <c r="E273" i="39" s="1"/>
  <c r="E21" i="7"/>
  <c r="C297" i="39" s="1"/>
  <c r="E297" i="39" s="1"/>
  <c r="E20" i="7"/>
  <c r="C1170" i="39" s="1"/>
  <c r="E1170" i="39" s="1"/>
  <c r="E19" i="7"/>
  <c r="C76" i="39" s="1"/>
  <c r="E76" i="39" s="1"/>
  <c r="C297" i="35" l="1"/>
  <c r="C273" i="35"/>
  <c r="C1170" i="35"/>
  <c r="E1170" i="35" s="1"/>
  <c r="C154" i="35"/>
  <c r="C76" i="35"/>
  <c r="C652" i="35"/>
  <c r="I19" i="7"/>
  <c r="E1221" i="4"/>
  <c r="E1220" i="4" l="1"/>
  <c r="E1223" i="4"/>
  <c r="E1224" i="4"/>
  <c r="E1226" i="4"/>
  <c r="E1227" i="4"/>
  <c r="E1219" i="4"/>
  <c r="E1218" i="4"/>
  <c r="F3003" i="9" l="1"/>
  <c r="F3002" i="9"/>
  <c r="F3001" i="9"/>
  <c r="F3000" i="9"/>
  <c r="F2999" i="9"/>
  <c r="F2998" i="9"/>
  <c r="F2997" i="9"/>
  <c r="F2996" i="9"/>
  <c r="F2995" i="9"/>
  <c r="F2994" i="9"/>
  <c r="F2993" i="9"/>
  <c r="F2992" i="9"/>
  <c r="F2991" i="9"/>
  <c r="F2990" i="9"/>
  <c r="F2989" i="9"/>
  <c r="F2988" i="9"/>
  <c r="F2987" i="9"/>
  <c r="F2986" i="9"/>
  <c r="F2985" i="9"/>
  <c r="F2984" i="9"/>
  <c r="F2983" i="9"/>
  <c r="F2982" i="9"/>
  <c r="F2981" i="9"/>
  <c r="F2980" i="9"/>
  <c r="F2979" i="9"/>
  <c r="F2978" i="9"/>
  <c r="F2977" i="9"/>
  <c r="F2976" i="9"/>
  <c r="F2975" i="9"/>
  <c r="F2974" i="9"/>
  <c r="F2973" i="9"/>
  <c r="F2972" i="9"/>
  <c r="F2971" i="9"/>
  <c r="F2970" i="9"/>
  <c r="F2969" i="9"/>
  <c r="F2968" i="9"/>
  <c r="F2967" i="9"/>
  <c r="F2966" i="9"/>
  <c r="F2965" i="9"/>
  <c r="F2964" i="9"/>
  <c r="F2963" i="9"/>
  <c r="F2962" i="9"/>
  <c r="F2961" i="9"/>
  <c r="F2960" i="9"/>
  <c r="F2959" i="9"/>
  <c r="F2958" i="9"/>
  <c r="F2957" i="9"/>
  <c r="F2956" i="9"/>
  <c r="F2955" i="9"/>
  <c r="F2954" i="9"/>
  <c r="F2953" i="9"/>
  <c r="F2952" i="9"/>
  <c r="F2951" i="9"/>
  <c r="F2950" i="9"/>
  <c r="F2949" i="9"/>
  <c r="F2948" i="9"/>
  <c r="F2947" i="9"/>
  <c r="F2946" i="9"/>
  <c r="F2945" i="9"/>
  <c r="F2944" i="9"/>
  <c r="F2943" i="9"/>
  <c r="F2942" i="9"/>
  <c r="F2941" i="9"/>
  <c r="F2940" i="9"/>
  <c r="F2939" i="9"/>
  <c r="F2938" i="9"/>
  <c r="F2937" i="9"/>
  <c r="F2936" i="9"/>
  <c r="F2935" i="9"/>
  <c r="F2934" i="9"/>
  <c r="F2933" i="9"/>
  <c r="F2932" i="9"/>
  <c r="F2931" i="9"/>
  <c r="F2930" i="9"/>
  <c r="F2929" i="9"/>
  <c r="F2928" i="9"/>
  <c r="F2927" i="9"/>
  <c r="F2926" i="9"/>
  <c r="F2925" i="9"/>
  <c r="F2924" i="9"/>
  <c r="F2923" i="9"/>
  <c r="F2922" i="9"/>
  <c r="F2921" i="9"/>
  <c r="F2920" i="9"/>
  <c r="F2919" i="9"/>
  <c r="F2918" i="9"/>
  <c r="F2917" i="9"/>
  <c r="F2916" i="9"/>
  <c r="F2915" i="9"/>
  <c r="F2914" i="9"/>
  <c r="F2913" i="9"/>
  <c r="F2912" i="9"/>
  <c r="F2911" i="9"/>
  <c r="F2910" i="9"/>
  <c r="F2909" i="9"/>
  <c r="F2908" i="9"/>
  <c r="F2907" i="9"/>
  <c r="F2906" i="9"/>
  <c r="F2905" i="9"/>
  <c r="F2904" i="9"/>
  <c r="F2903" i="9"/>
  <c r="F2902" i="9"/>
  <c r="F2901" i="9"/>
  <c r="F2900" i="9"/>
  <c r="F2899" i="9"/>
  <c r="F2898" i="9"/>
  <c r="F2897" i="9"/>
  <c r="F2896" i="9"/>
  <c r="F2895" i="9"/>
  <c r="F2894" i="9"/>
  <c r="F2893" i="9"/>
  <c r="F2892" i="9"/>
  <c r="F2891" i="9"/>
  <c r="F2890" i="9"/>
  <c r="F2889" i="9"/>
  <c r="F2888" i="9"/>
  <c r="F2887" i="9"/>
  <c r="F2886" i="9"/>
  <c r="F2885" i="9"/>
  <c r="F2884" i="9"/>
  <c r="F2883" i="9"/>
  <c r="F2882" i="9"/>
  <c r="F2881" i="9"/>
  <c r="F2880" i="9"/>
  <c r="F2879" i="9"/>
  <c r="F2878" i="9"/>
  <c r="F2877" i="9"/>
  <c r="F2876" i="9"/>
  <c r="F2875" i="9"/>
  <c r="F2874" i="9"/>
  <c r="F2873" i="9"/>
  <c r="F2872" i="9"/>
  <c r="F2871" i="9"/>
  <c r="F2870" i="9"/>
  <c r="F2869" i="9"/>
  <c r="F2868" i="9"/>
  <c r="F2867" i="9"/>
  <c r="F2866" i="9"/>
  <c r="F2865" i="9"/>
  <c r="F2864" i="9"/>
  <c r="F2863" i="9"/>
  <c r="F2862" i="9"/>
  <c r="F2861" i="9"/>
  <c r="F2860" i="9"/>
  <c r="F2859" i="9"/>
  <c r="F2858" i="9"/>
  <c r="F2857" i="9"/>
  <c r="F2856" i="9"/>
  <c r="F2855" i="9"/>
  <c r="F2854" i="9"/>
  <c r="F2853" i="9"/>
  <c r="F2852" i="9"/>
  <c r="F2851" i="9"/>
  <c r="F2850" i="9"/>
  <c r="F2849" i="9"/>
  <c r="F2848" i="9"/>
  <c r="F2847" i="9"/>
  <c r="F2846" i="9"/>
  <c r="F2845" i="9"/>
  <c r="F2844" i="9"/>
  <c r="F2843" i="9"/>
  <c r="F2842" i="9"/>
  <c r="F2841" i="9"/>
  <c r="F2840" i="9"/>
  <c r="F2839" i="9"/>
  <c r="F2838" i="9"/>
  <c r="F2837" i="9"/>
  <c r="F2836" i="9"/>
  <c r="F2835" i="9"/>
  <c r="F2834" i="9"/>
  <c r="F2833" i="9"/>
  <c r="F2832" i="9"/>
  <c r="F2831" i="9"/>
  <c r="F2830" i="9"/>
  <c r="F2829" i="9"/>
  <c r="F2828" i="9"/>
  <c r="F2827" i="9"/>
  <c r="F2826" i="9"/>
  <c r="F2825" i="9"/>
  <c r="F2824" i="9"/>
  <c r="F2823" i="9"/>
  <c r="F2822" i="9"/>
  <c r="F2821" i="9"/>
  <c r="F2820" i="9"/>
  <c r="F2819" i="9"/>
  <c r="F2818" i="9"/>
  <c r="F2817" i="9"/>
  <c r="F2816" i="9"/>
  <c r="F2815" i="9"/>
  <c r="F2814" i="9"/>
  <c r="F2813" i="9"/>
  <c r="F2812" i="9"/>
  <c r="F2811" i="9"/>
  <c r="F2810" i="9"/>
  <c r="F2809" i="9"/>
  <c r="F2808" i="9"/>
  <c r="F2807" i="9"/>
  <c r="F2806" i="9"/>
  <c r="F2805" i="9"/>
  <c r="F2804" i="9"/>
  <c r="F2803" i="9"/>
  <c r="F2802" i="9"/>
  <c r="F2801" i="9"/>
  <c r="F2800" i="9"/>
  <c r="F2799" i="9"/>
  <c r="F2798" i="9"/>
  <c r="F2797" i="9"/>
  <c r="F2796" i="9"/>
  <c r="F2795" i="9"/>
  <c r="F2794" i="9"/>
  <c r="F2793" i="9"/>
  <c r="F2792" i="9"/>
  <c r="F2791" i="9"/>
  <c r="F2790" i="9"/>
  <c r="F2789" i="9"/>
  <c r="F2788" i="9"/>
  <c r="F2787" i="9"/>
  <c r="F2786" i="9"/>
  <c r="F2785" i="9"/>
  <c r="F2784" i="9"/>
  <c r="F2783" i="9"/>
  <c r="F2782" i="9"/>
  <c r="F2781" i="9"/>
  <c r="F2780" i="9"/>
  <c r="F2779" i="9"/>
  <c r="F2778" i="9"/>
  <c r="F2777" i="9"/>
  <c r="F2776" i="9"/>
  <c r="F2775" i="9"/>
  <c r="F2774" i="9"/>
  <c r="F2773" i="9"/>
  <c r="F2772" i="9"/>
  <c r="F2771" i="9"/>
  <c r="F2770" i="9"/>
  <c r="F2769" i="9"/>
  <c r="F2768" i="9"/>
  <c r="F2767" i="9"/>
  <c r="F2766" i="9"/>
  <c r="F2765" i="9"/>
  <c r="F2764" i="9"/>
  <c r="F2763" i="9"/>
  <c r="F2762" i="9"/>
  <c r="F2761" i="9"/>
  <c r="F2760" i="9"/>
  <c r="F2759" i="9"/>
  <c r="F2758" i="9"/>
  <c r="F2757" i="9"/>
  <c r="F2756" i="9"/>
  <c r="F2755" i="9"/>
  <c r="F2754" i="9"/>
  <c r="F2753" i="9"/>
  <c r="F2752" i="9"/>
  <c r="F2751" i="9"/>
  <c r="F2750" i="9"/>
  <c r="F2749" i="9"/>
  <c r="F2748" i="9"/>
  <c r="F2747" i="9"/>
  <c r="F2746" i="9"/>
  <c r="F2745" i="9"/>
  <c r="F2744" i="9"/>
  <c r="F2743" i="9"/>
  <c r="F2742" i="9"/>
  <c r="F2741" i="9"/>
  <c r="F2740" i="9"/>
  <c r="F2739" i="9"/>
  <c r="F2738" i="9"/>
  <c r="F2737" i="9"/>
  <c r="F2736" i="9"/>
  <c r="F2735" i="9"/>
  <c r="F2734" i="9"/>
  <c r="F2733" i="9"/>
  <c r="F2732" i="9"/>
  <c r="F2731" i="9"/>
  <c r="F2730" i="9"/>
  <c r="F2729" i="9"/>
  <c r="F2728" i="9"/>
  <c r="F2727" i="9"/>
  <c r="F2726" i="9"/>
  <c r="F2725" i="9"/>
  <c r="F2724" i="9"/>
  <c r="F2723" i="9"/>
  <c r="F2722" i="9"/>
  <c r="F2721" i="9"/>
  <c r="F2720" i="9"/>
  <c r="F2719" i="9"/>
  <c r="F2718" i="9"/>
  <c r="F2717" i="9"/>
  <c r="F2716" i="9"/>
  <c r="F2715" i="9"/>
  <c r="F2714" i="9"/>
  <c r="F2713" i="9"/>
  <c r="F2712" i="9"/>
  <c r="F2711" i="9"/>
  <c r="F2710" i="9"/>
  <c r="F2709" i="9"/>
  <c r="F2708" i="9"/>
  <c r="F2707" i="9"/>
  <c r="F2706" i="9"/>
  <c r="F2705" i="9"/>
  <c r="F2704" i="9"/>
  <c r="F2703" i="9"/>
  <c r="F2702" i="9"/>
  <c r="F2701" i="9"/>
  <c r="F2700" i="9"/>
  <c r="F2699" i="9"/>
  <c r="F2698" i="9"/>
  <c r="F2697" i="9"/>
  <c r="F2696" i="9"/>
  <c r="F2695" i="9"/>
  <c r="F2694" i="9"/>
  <c r="F2693" i="9"/>
  <c r="F2692" i="9"/>
  <c r="F2691" i="9"/>
  <c r="F2690" i="9"/>
  <c r="F2689" i="9"/>
  <c r="F2688" i="9"/>
  <c r="F2687" i="9"/>
  <c r="F2686" i="9"/>
  <c r="F2685" i="9"/>
  <c r="F2684" i="9"/>
  <c r="F2683" i="9"/>
  <c r="F2682" i="9"/>
  <c r="F2681" i="9"/>
  <c r="F2680" i="9"/>
  <c r="F2679" i="9"/>
  <c r="F2678" i="9"/>
  <c r="F2677" i="9"/>
  <c r="F2676" i="9"/>
  <c r="F2675" i="9"/>
  <c r="F2674" i="9"/>
  <c r="F2673" i="9"/>
  <c r="F2672" i="9"/>
  <c r="F2671" i="9"/>
  <c r="F2670" i="9"/>
  <c r="F2669" i="9"/>
  <c r="F2668" i="9"/>
  <c r="F2667" i="9"/>
  <c r="F2666" i="9"/>
  <c r="F2665" i="9"/>
  <c r="F2664" i="9"/>
  <c r="F2663" i="9"/>
  <c r="F2662" i="9"/>
  <c r="F2661" i="9"/>
  <c r="F2660" i="9"/>
  <c r="F2659" i="9"/>
  <c r="F2658" i="9"/>
  <c r="F2657" i="9"/>
  <c r="F2656" i="9"/>
  <c r="F2655" i="9"/>
  <c r="F2654" i="9"/>
  <c r="F2653" i="9"/>
  <c r="F2652" i="9"/>
  <c r="F2651" i="9"/>
  <c r="F2650" i="9"/>
  <c r="F2649" i="9"/>
  <c r="F2648" i="9"/>
  <c r="F2647" i="9"/>
  <c r="F2646" i="9"/>
  <c r="F2645" i="9"/>
  <c r="F2644" i="9"/>
  <c r="F2643" i="9"/>
  <c r="F2642" i="9"/>
  <c r="F2641" i="9"/>
  <c r="F2640" i="9"/>
  <c r="F2639" i="9"/>
  <c r="F2638" i="9"/>
  <c r="F2637" i="9"/>
  <c r="F2636" i="9"/>
  <c r="F2635" i="9"/>
  <c r="F2634" i="9"/>
  <c r="F2633" i="9"/>
  <c r="F2632" i="9"/>
  <c r="F2631" i="9"/>
  <c r="F2630" i="9"/>
  <c r="F2629" i="9"/>
  <c r="F2628" i="9"/>
  <c r="F2627" i="9"/>
  <c r="F2626" i="9"/>
  <c r="F2625" i="9"/>
  <c r="F2624" i="9"/>
  <c r="F2623" i="9"/>
  <c r="F2622" i="9"/>
  <c r="F2621" i="9"/>
  <c r="F2620" i="9"/>
  <c r="F2619" i="9"/>
  <c r="F2618" i="9"/>
  <c r="F2617" i="9"/>
  <c r="F2616" i="9"/>
  <c r="F2615" i="9"/>
  <c r="F2614" i="9"/>
  <c r="F2613" i="9"/>
  <c r="F2612" i="9"/>
  <c r="F2611" i="9"/>
  <c r="F2610" i="9"/>
  <c r="F2609" i="9"/>
  <c r="F2608" i="9"/>
  <c r="F2607" i="9"/>
  <c r="F2606" i="9"/>
  <c r="F2605" i="9"/>
  <c r="F2604" i="9"/>
  <c r="F2603" i="9"/>
  <c r="F2602" i="9"/>
  <c r="F2601" i="9"/>
  <c r="F2600" i="9"/>
  <c r="F2599" i="9"/>
  <c r="F2598" i="9"/>
  <c r="F2597" i="9"/>
  <c r="F2596" i="9"/>
  <c r="F2595" i="9"/>
  <c r="F2594" i="9"/>
  <c r="F2593" i="9"/>
  <c r="F2592" i="9"/>
  <c r="F2591" i="9"/>
  <c r="F2590" i="9"/>
  <c r="F2589" i="9"/>
  <c r="F2588" i="9"/>
  <c r="F2587" i="9"/>
  <c r="F2586" i="9"/>
  <c r="F2585" i="9"/>
  <c r="F2584" i="9"/>
  <c r="F2583" i="9"/>
  <c r="F2582" i="9"/>
  <c r="F2581" i="9"/>
  <c r="F2580" i="9"/>
  <c r="F2579" i="9"/>
  <c r="F2578" i="9"/>
  <c r="F2577" i="9"/>
  <c r="F2576" i="9"/>
  <c r="F2575" i="9"/>
  <c r="F2574" i="9"/>
  <c r="F2573" i="9"/>
  <c r="F2572" i="9"/>
  <c r="F2571" i="9"/>
  <c r="F2570" i="9"/>
  <c r="F2569" i="9"/>
  <c r="F2568" i="9"/>
  <c r="F2567" i="9"/>
  <c r="F2566" i="9"/>
  <c r="F2565" i="9"/>
  <c r="F2564" i="9"/>
  <c r="F2563" i="9"/>
  <c r="F2562" i="9"/>
  <c r="F2561" i="9"/>
  <c r="F2560" i="9"/>
  <c r="F2559" i="9"/>
  <c r="F2558" i="9"/>
  <c r="F2557" i="9"/>
  <c r="F2556" i="9"/>
  <c r="F2555" i="9"/>
  <c r="F2554" i="9"/>
  <c r="F2553" i="9"/>
  <c r="F2552" i="9"/>
  <c r="F2551" i="9"/>
  <c r="F2550" i="9"/>
  <c r="F2549" i="9"/>
  <c r="F2548" i="9"/>
  <c r="F2547" i="9"/>
  <c r="F2546" i="9"/>
  <c r="F2545" i="9"/>
  <c r="F2544" i="9"/>
  <c r="F2543" i="9"/>
  <c r="F2542" i="9"/>
  <c r="F2541" i="9"/>
  <c r="F2540" i="9"/>
  <c r="F2539" i="9"/>
  <c r="F2538" i="9"/>
  <c r="F2537" i="9"/>
  <c r="F2536" i="9"/>
  <c r="F2535" i="9"/>
  <c r="F2534" i="9"/>
  <c r="F2533" i="9"/>
  <c r="F2532" i="9"/>
  <c r="F2531" i="9"/>
  <c r="F2530" i="9"/>
  <c r="F2529" i="9"/>
  <c r="F2528" i="9"/>
  <c r="F2527" i="9"/>
  <c r="F2526" i="9"/>
  <c r="F2525" i="9"/>
  <c r="F2524" i="9"/>
  <c r="F2523" i="9"/>
  <c r="F2522" i="9"/>
  <c r="F2521" i="9"/>
  <c r="F2520" i="9"/>
  <c r="F2519" i="9"/>
  <c r="F2518" i="9"/>
  <c r="F2517" i="9"/>
  <c r="F2516" i="9"/>
  <c r="F2515" i="9"/>
  <c r="F2514" i="9"/>
  <c r="F2513" i="9"/>
  <c r="F2512" i="9"/>
  <c r="F2511" i="9"/>
  <c r="F2510" i="9"/>
  <c r="F2509" i="9"/>
  <c r="F2508" i="9"/>
  <c r="F2507" i="9"/>
  <c r="F2506" i="9"/>
  <c r="F2505" i="9"/>
  <c r="F2504" i="9"/>
  <c r="F2503" i="9"/>
  <c r="F2502" i="9"/>
  <c r="F2501" i="9"/>
  <c r="F2500" i="9"/>
  <c r="F2499" i="9"/>
  <c r="F2498" i="9"/>
  <c r="F2497" i="9"/>
  <c r="F2496" i="9"/>
  <c r="F2495" i="9"/>
  <c r="F2494" i="9"/>
  <c r="F2493" i="9"/>
  <c r="F2492" i="9"/>
  <c r="F2491" i="9"/>
  <c r="F2490" i="9"/>
  <c r="F2489" i="9"/>
  <c r="F2488" i="9"/>
  <c r="F2487" i="9"/>
  <c r="F2486" i="9"/>
  <c r="F2485" i="9"/>
  <c r="F2484" i="9"/>
  <c r="F2483" i="9"/>
  <c r="F2482" i="9"/>
  <c r="F2481" i="9"/>
  <c r="F2480" i="9"/>
  <c r="F2479" i="9"/>
  <c r="F2478" i="9"/>
  <c r="F2477" i="9"/>
  <c r="F2476" i="9"/>
  <c r="F2475" i="9"/>
  <c r="F2474" i="9"/>
  <c r="F2473" i="9"/>
  <c r="F2472" i="9"/>
  <c r="F2471" i="9"/>
  <c r="F2470" i="9"/>
  <c r="F2469" i="9"/>
  <c r="F2468" i="9"/>
  <c r="F2467" i="9"/>
  <c r="F2466" i="9"/>
  <c r="F2465" i="9"/>
  <c r="F2464" i="9"/>
  <c r="F2463" i="9"/>
  <c r="F2462" i="9"/>
  <c r="F2461" i="9"/>
  <c r="F2460" i="9"/>
  <c r="F2459" i="9"/>
  <c r="F2458" i="9"/>
  <c r="F2457" i="9"/>
  <c r="F2456" i="9"/>
  <c r="F2455" i="9"/>
  <c r="F2454" i="9"/>
  <c r="F2453" i="9"/>
  <c r="F2452" i="9"/>
  <c r="F2451" i="9"/>
  <c r="F2450" i="9"/>
  <c r="F2449" i="9"/>
  <c r="F2448" i="9"/>
  <c r="F2447" i="9"/>
  <c r="F2446" i="9"/>
  <c r="F2445" i="9"/>
  <c r="F2444" i="9"/>
  <c r="F2443" i="9"/>
  <c r="F2442" i="9"/>
  <c r="F2441" i="9"/>
  <c r="F2440" i="9"/>
  <c r="F2439" i="9"/>
  <c r="F2438" i="9"/>
  <c r="F2437" i="9"/>
  <c r="F2436" i="9"/>
  <c r="F2435" i="9"/>
  <c r="F2434" i="9"/>
  <c r="F2433" i="9"/>
  <c r="F2432" i="9"/>
  <c r="F2431" i="9"/>
  <c r="F2430" i="9"/>
  <c r="F2429" i="9"/>
  <c r="F2428" i="9"/>
  <c r="F2427" i="9"/>
  <c r="F2426" i="9"/>
  <c r="F2425" i="9"/>
  <c r="F2424" i="9"/>
  <c r="F2423" i="9"/>
  <c r="F2422" i="9"/>
  <c r="F2421" i="9"/>
  <c r="F2420" i="9"/>
  <c r="F2419" i="9"/>
  <c r="F2418" i="9"/>
  <c r="F2417" i="9"/>
  <c r="F2416" i="9"/>
  <c r="F2415" i="9"/>
  <c r="F2414" i="9"/>
  <c r="F2413" i="9"/>
  <c r="F2412" i="9"/>
  <c r="F2411" i="9"/>
  <c r="F2410" i="9"/>
  <c r="F2409" i="9"/>
  <c r="F2408" i="9"/>
  <c r="F2407" i="9"/>
  <c r="F2406" i="9"/>
  <c r="F2405" i="9"/>
  <c r="F2404" i="9"/>
  <c r="F2403" i="9"/>
  <c r="F2402" i="9"/>
  <c r="F2401" i="9"/>
  <c r="F2400" i="9"/>
  <c r="F2399" i="9"/>
  <c r="F2398" i="9"/>
  <c r="F2397" i="9"/>
  <c r="F2396" i="9"/>
  <c r="F2395" i="9"/>
  <c r="F2394" i="9"/>
  <c r="F2393" i="9"/>
  <c r="F2392" i="9"/>
  <c r="F2391" i="9"/>
  <c r="F2390" i="9"/>
  <c r="F2389" i="9"/>
  <c r="F2388" i="9"/>
  <c r="F2387" i="9"/>
  <c r="F2386" i="9"/>
  <c r="F2385" i="9"/>
  <c r="F2384" i="9"/>
  <c r="F2383" i="9"/>
  <c r="F2382" i="9"/>
  <c r="F2381" i="9"/>
  <c r="F2380" i="9"/>
  <c r="F2379" i="9"/>
  <c r="F2378" i="9"/>
  <c r="F2377" i="9"/>
  <c r="F2376" i="9"/>
  <c r="F2375" i="9"/>
  <c r="F2374" i="9"/>
  <c r="F2373" i="9"/>
  <c r="F2372" i="9"/>
  <c r="F2371" i="9"/>
  <c r="F2370" i="9"/>
  <c r="F2369" i="9"/>
  <c r="F2368" i="9"/>
  <c r="F2367" i="9"/>
  <c r="F2366" i="9"/>
  <c r="F2365" i="9"/>
  <c r="F2364" i="9"/>
  <c r="F2363" i="9"/>
  <c r="F2362" i="9"/>
  <c r="F2361" i="9"/>
  <c r="F2360" i="9"/>
  <c r="F2359" i="9"/>
  <c r="F2358" i="9"/>
  <c r="F2357" i="9"/>
  <c r="F2356" i="9"/>
  <c r="F2355" i="9"/>
  <c r="F2354" i="9"/>
  <c r="F2353" i="9"/>
  <c r="F2352" i="9"/>
  <c r="F2351" i="9"/>
  <c r="F2350" i="9"/>
  <c r="F2349" i="9"/>
  <c r="F2348" i="9"/>
  <c r="F2347" i="9"/>
  <c r="F2346" i="9"/>
  <c r="F2345" i="9"/>
  <c r="F2344" i="9"/>
  <c r="F2343" i="9"/>
  <c r="F2342" i="9"/>
  <c r="F2341" i="9"/>
  <c r="F2340" i="9"/>
  <c r="F2339" i="9"/>
  <c r="F2338" i="9"/>
  <c r="F2337" i="9"/>
  <c r="F2336" i="9"/>
  <c r="F2335" i="9"/>
  <c r="F2334" i="9"/>
  <c r="F2333" i="9"/>
  <c r="F2332" i="9"/>
  <c r="F2331" i="9"/>
  <c r="F2330" i="9"/>
  <c r="F2329" i="9"/>
  <c r="F2328" i="9"/>
  <c r="F2327" i="9"/>
  <c r="F2326" i="9"/>
  <c r="F2325" i="9"/>
  <c r="F2324" i="9"/>
  <c r="F2323" i="9"/>
  <c r="F2322" i="9"/>
  <c r="F2321" i="9"/>
  <c r="F2320" i="9"/>
  <c r="F2319" i="9"/>
  <c r="F2318" i="9"/>
  <c r="F2317" i="9"/>
  <c r="F2316" i="9"/>
  <c r="F2315" i="9"/>
  <c r="F2314" i="9"/>
  <c r="F2313" i="9"/>
  <c r="F2312" i="9"/>
  <c r="F2311" i="9"/>
  <c r="F2310" i="9"/>
  <c r="F2309" i="9"/>
  <c r="F2308" i="9"/>
  <c r="F2307" i="9"/>
  <c r="F2306" i="9"/>
  <c r="F2305" i="9"/>
  <c r="F2304" i="9"/>
  <c r="F2303" i="9"/>
  <c r="F2302" i="9"/>
  <c r="F2301" i="9"/>
  <c r="F2300" i="9"/>
  <c r="F2299" i="9"/>
  <c r="F2298" i="9"/>
  <c r="F2297" i="9"/>
  <c r="F2296" i="9"/>
  <c r="F2295" i="9"/>
  <c r="F2294" i="9"/>
  <c r="F2293" i="9"/>
  <c r="F2292" i="9"/>
  <c r="F2291" i="9"/>
  <c r="F2290" i="9"/>
  <c r="F2289" i="9"/>
  <c r="F2288" i="9"/>
  <c r="F2287" i="9"/>
  <c r="F2286" i="9"/>
  <c r="F2285" i="9"/>
  <c r="F2284" i="9"/>
  <c r="F2283" i="9"/>
  <c r="F2282" i="9"/>
  <c r="F2281" i="9"/>
  <c r="F2280" i="9"/>
  <c r="F2279" i="9"/>
  <c r="F2278" i="9"/>
  <c r="F2277" i="9"/>
  <c r="F2276" i="9"/>
  <c r="F2275" i="9"/>
  <c r="F2274" i="9"/>
  <c r="F2273" i="9"/>
  <c r="F2272" i="9"/>
  <c r="F2271" i="9"/>
  <c r="F2270" i="9"/>
  <c r="F2269" i="9"/>
  <c r="F2268" i="9"/>
  <c r="F2267" i="9"/>
  <c r="F2266" i="9"/>
  <c r="F2265" i="9"/>
  <c r="F2264" i="9"/>
  <c r="F2263" i="9"/>
  <c r="F2262" i="9"/>
  <c r="F2261" i="9"/>
  <c r="F2260" i="9"/>
  <c r="F2259" i="9"/>
  <c r="F2258" i="9"/>
  <c r="F2257" i="9"/>
  <c r="F2256" i="9"/>
  <c r="F2255" i="9"/>
  <c r="F2254" i="9"/>
  <c r="F2253" i="9"/>
  <c r="F2252" i="9"/>
  <c r="F2251" i="9"/>
  <c r="F2250" i="9"/>
  <c r="F2249" i="9"/>
  <c r="F2248" i="9"/>
  <c r="F2247" i="9"/>
  <c r="F2246" i="9"/>
  <c r="F2245" i="9"/>
  <c r="F2244" i="9"/>
  <c r="F2243" i="9"/>
  <c r="F2242" i="9"/>
  <c r="F2241" i="9"/>
  <c r="F2240" i="9"/>
  <c r="F2239" i="9"/>
  <c r="F2238" i="9"/>
  <c r="F2237" i="9"/>
  <c r="F2236" i="9"/>
  <c r="F2235" i="9"/>
  <c r="F2234" i="9"/>
  <c r="F2233" i="9"/>
  <c r="F2232" i="9"/>
  <c r="F2231" i="9"/>
  <c r="F2230" i="9"/>
  <c r="F2229" i="9"/>
  <c r="F2228" i="9"/>
  <c r="F2227" i="9"/>
  <c r="F2226" i="9"/>
  <c r="F2225" i="9"/>
  <c r="F2224" i="9"/>
  <c r="F2223" i="9"/>
  <c r="F2222" i="9"/>
  <c r="F2221" i="9"/>
  <c r="F2220" i="9"/>
  <c r="F2219" i="9"/>
  <c r="F2218" i="9"/>
  <c r="F2217" i="9"/>
  <c r="F2216" i="9"/>
  <c r="F2215" i="9"/>
  <c r="F2214" i="9"/>
  <c r="F2213" i="9"/>
  <c r="F2212" i="9"/>
  <c r="F2211" i="9"/>
  <c r="F2210" i="9"/>
  <c r="F2209" i="9"/>
  <c r="F2208" i="9"/>
  <c r="F2207" i="9"/>
  <c r="F2206" i="9"/>
  <c r="F2205" i="9"/>
  <c r="F2204" i="9"/>
  <c r="F2203" i="9"/>
  <c r="F2202" i="9"/>
  <c r="F2201" i="9"/>
  <c r="F2200" i="9"/>
  <c r="F2199" i="9"/>
  <c r="F2198" i="9"/>
  <c r="F2197" i="9"/>
  <c r="F2196" i="9"/>
  <c r="F2195" i="9"/>
  <c r="F2194" i="9"/>
  <c r="F2193" i="9"/>
  <c r="F2192" i="9"/>
  <c r="F2191" i="9"/>
  <c r="F2190" i="9"/>
  <c r="F2189" i="9"/>
  <c r="F2188" i="9"/>
  <c r="F2187" i="9"/>
  <c r="F2186" i="9"/>
  <c r="F2185" i="9"/>
  <c r="F2184" i="9"/>
  <c r="F2183" i="9"/>
  <c r="F2182" i="9"/>
  <c r="F2181" i="9"/>
  <c r="F2180" i="9"/>
  <c r="F2179" i="9"/>
  <c r="F2178" i="9"/>
  <c r="F2177" i="9"/>
  <c r="F2176" i="9"/>
  <c r="F2175" i="9"/>
  <c r="F2174" i="9"/>
  <c r="F2173" i="9"/>
  <c r="F2172" i="9"/>
  <c r="F2171" i="9"/>
  <c r="F2170" i="9"/>
  <c r="F2169" i="9"/>
  <c r="F2168" i="9"/>
  <c r="F2167" i="9"/>
  <c r="F2166" i="9"/>
  <c r="F2165" i="9"/>
  <c r="F2164" i="9"/>
  <c r="F2163" i="9"/>
  <c r="F2162" i="9"/>
  <c r="F2161" i="9"/>
  <c r="F2160" i="9"/>
  <c r="F2159" i="9"/>
  <c r="F2158" i="9"/>
  <c r="F2157" i="9"/>
  <c r="F2156" i="9"/>
  <c r="F2155" i="9"/>
  <c r="F2154" i="9"/>
  <c r="F2153" i="9"/>
  <c r="F2152" i="9"/>
  <c r="F2151" i="9"/>
  <c r="F2150" i="9"/>
  <c r="F2149" i="9"/>
  <c r="F2148" i="9"/>
  <c r="F2147" i="9"/>
  <c r="F2146" i="9"/>
  <c r="F2145" i="9"/>
  <c r="F2144" i="9"/>
  <c r="F2143" i="9"/>
  <c r="F2142" i="9"/>
  <c r="F2141" i="9"/>
  <c r="F2140" i="9"/>
  <c r="F2139" i="9"/>
  <c r="F2138" i="9"/>
  <c r="F2137" i="9"/>
  <c r="F2136" i="9"/>
  <c r="F2135" i="9"/>
  <c r="F2134" i="9"/>
  <c r="F2133" i="9"/>
  <c r="F2132" i="9"/>
  <c r="F2131" i="9"/>
  <c r="F2130" i="9"/>
  <c r="F2129" i="9"/>
  <c r="F2128" i="9"/>
  <c r="F2127" i="9"/>
  <c r="F2126" i="9"/>
  <c r="F2125" i="9"/>
  <c r="F2124" i="9"/>
  <c r="F2123" i="9"/>
  <c r="F2122" i="9"/>
  <c r="F2121" i="9"/>
  <c r="F2120" i="9"/>
  <c r="F2119" i="9"/>
  <c r="F2118" i="9"/>
  <c r="F2117" i="9"/>
  <c r="F2116" i="9"/>
  <c r="F2115" i="9"/>
  <c r="F2114" i="9"/>
  <c r="F2113" i="9"/>
  <c r="F2112" i="9"/>
  <c r="F2111" i="9"/>
  <c r="F2110" i="9"/>
  <c r="F2109" i="9"/>
  <c r="F2108" i="9"/>
  <c r="F2107" i="9"/>
  <c r="F2106" i="9"/>
  <c r="F2105" i="9"/>
  <c r="F2104" i="9"/>
  <c r="F2103" i="9"/>
  <c r="F2102" i="9"/>
  <c r="F2101" i="9"/>
  <c r="F2100" i="9"/>
  <c r="F2099" i="9"/>
  <c r="F2098" i="9"/>
  <c r="F2097" i="9"/>
  <c r="F2096" i="9"/>
  <c r="F2095" i="9"/>
  <c r="F2094" i="9"/>
  <c r="F2093" i="9"/>
  <c r="F2092" i="9"/>
  <c r="F2091" i="9"/>
  <c r="F2090" i="9"/>
  <c r="F2089" i="9"/>
  <c r="F2088" i="9"/>
  <c r="F2087" i="9"/>
  <c r="F2086" i="9"/>
  <c r="F2085" i="9"/>
  <c r="F2084" i="9"/>
  <c r="F2083" i="9"/>
  <c r="F2082" i="9"/>
  <c r="F2081" i="9"/>
  <c r="F2080" i="9"/>
  <c r="F2079" i="9"/>
  <c r="F2078" i="9"/>
  <c r="F2077" i="9"/>
  <c r="F2076" i="9"/>
  <c r="F2075" i="9"/>
  <c r="F2074" i="9"/>
  <c r="F2073" i="9"/>
  <c r="F2072" i="9"/>
  <c r="F2071" i="9"/>
  <c r="F2070" i="9"/>
  <c r="F2069" i="9"/>
  <c r="F2068" i="9"/>
  <c r="F2067" i="9"/>
  <c r="F2066" i="9"/>
  <c r="F2065" i="9"/>
  <c r="F2064" i="9"/>
  <c r="F2063" i="9"/>
  <c r="F2062" i="9"/>
  <c r="F2061" i="9"/>
  <c r="F2060" i="9"/>
  <c r="F2059" i="9"/>
  <c r="F2058" i="9"/>
  <c r="F2057" i="9"/>
  <c r="F2056" i="9"/>
  <c r="F2055" i="9"/>
  <c r="F2054" i="9"/>
  <c r="F2053" i="9"/>
  <c r="F2052" i="9"/>
  <c r="F2051" i="9"/>
  <c r="F2050" i="9"/>
  <c r="F2049" i="9"/>
  <c r="F2048" i="9"/>
  <c r="F2047" i="9"/>
  <c r="F2046" i="9"/>
  <c r="F2045" i="9"/>
  <c r="F2044" i="9"/>
  <c r="F2043" i="9"/>
  <c r="F2042" i="9"/>
  <c r="F2041" i="9"/>
  <c r="F2040" i="9"/>
  <c r="F2039" i="9"/>
  <c r="F2038" i="9"/>
  <c r="F2037" i="9"/>
  <c r="F2036" i="9"/>
  <c r="F2035" i="9"/>
  <c r="F2034" i="9"/>
  <c r="F2033" i="9"/>
  <c r="F2032" i="9"/>
  <c r="F2031" i="9"/>
  <c r="F2030" i="9"/>
  <c r="F2029" i="9"/>
  <c r="F2028" i="9"/>
  <c r="F2027" i="9"/>
  <c r="F2026" i="9"/>
  <c r="F2025" i="9"/>
  <c r="F2024" i="9"/>
  <c r="F2023" i="9"/>
  <c r="F2022" i="9"/>
  <c r="F2021" i="9"/>
  <c r="F2020" i="9"/>
  <c r="F2019" i="9"/>
  <c r="F2018" i="9"/>
  <c r="F2017" i="9"/>
  <c r="F2016" i="9"/>
  <c r="F2015" i="9"/>
  <c r="F2014" i="9"/>
  <c r="F2013" i="9"/>
  <c r="F2012" i="9"/>
  <c r="F2011" i="9"/>
  <c r="F2010" i="9"/>
  <c r="F2009" i="9"/>
  <c r="F2008" i="9"/>
  <c r="F2007" i="9"/>
  <c r="F2006" i="9"/>
  <c r="F2005" i="9"/>
  <c r="F2004" i="9"/>
  <c r="F2003" i="9"/>
  <c r="F2002" i="9"/>
  <c r="F2001" i="9"/>
  <c r="F2000" i="9"/>
  <c r="F1999" i="9"/>
  <c r="F1998" i="9"/>
  <c r="F1997" i="9"/>
  <c r="F1996" i="9"/>
  <c r="F1995" i="9"/>
  <c r="F1994" i="9"/>
  <c r="F1993" i="9"/>
  <c r="F1992" i="9"/>
  <c r="F1991" i="9"/>
  <c r="F1990" i="9"/>
  <c r="F1989" i="9"/>
  <c r="F1988" i="9"/>
  <c r="F1987" i="9"/>
  <c r="F1986" i="9"/>
  <c r="F1985" i="9"/>
  <c r="F1984" i="9"/>
  <c r="F1983" i="9"/>
  <c r="F1982" i="9"/>
  <c r="F1981" i="9"/>
  <c r="F1980" i="9"/>
  <c r="F1979" i="9"/>
  <c r="F1978" i="9"/>
  <c r="F1977" i="9"/>
  <c r="F1976" i="9"/>
  <c r="F1975" i="9"/>
  <c r="F1974" i="9"/>
  <c r="F1973" i="9"/>
  <c r="F1972" i="9"/>
  <c r="F1971" i="9"/>
  <c r="F1970" i="9"/>
  <c r="F1969" i="9"/>
  <c r="F1968" i="9"/>
  <c r="F1967" i="9"/>
  <c r="F1966" i="9"/>
  <c r="F1965" i="9"/>
  <c r="F1964" i="9"/>
  <c r="F1963" i="9"/>
  <c r="F1962" i="9"/>
  <c r="F1961" i="9"/>
  <c r="F1960" i="9"/>
  <c r="F1959" i="9"/>
  <c r="F1958" i="9"/>
  <c r="F1957" i="9"/>
  <c r="F1956" i="9"/>
  <c r="F1955" i="9"/>
  <c r="F1954" i="9"/>
  <c r="F1953" i="9"/>
  <c r="F1952" i="9"/>
  <c r="F1951" i="9"/>
  <c r="F1950" i="9"/>
  <c r="F1949" i="9"/>
  <c r="F1948" i="9"/>
  <c r="F1947" i="9"/>
  <c r="F1946" i="9"/>
  <c r="F1945" i="9"/>
  <c r="F1944" i="9"/>
  <c r="F1943" i="9"/>
  <c r="F1942" i="9"/>
  <c r="F1941" i="9"/>
  <c r="F1940" i="9"/>
  <c r="F1939" i="9"/>
  <c r="F1938" i="9"/>
  <c r="F1937" i="9"/>
  <c r="F1936" i="9"/>
  <c r="F1935" i="9"/>
  <c r="F1934" i="9"/>
  <c r="F1933" i="9"/>
  <c r="F1932" i="9"/>
  <c r="F1931" i="9"/>
  <c r="F1930" i="9"/>
  <c r="F1929" i="9"/>
  <c r="F1928" i="9"/>
  <c r="F1927" i="9"/>
  <c r="F1926" i="9"/>
  <c r="F1925" i="9"/>
  <c r="F1924" i="9"/>
  <c r="F1923" i="9"/>
  <c r="F1922" i="9"/>
  <c r="F1921" i="9"/>
  <c r="F1920" i="9"/>
  <c r="F1919" i="9"/>
  <c r="F1918" i="9"/>
  <c r="F1917" i="9"/>
  <c r="F1916" i="9"/>
  <c r="F1915" i="9"/>
  <c r="F1914" i="9"/>
  <c r="F1913" i="9"/>
  <c r="F1912" i="9"/>
  <c r="F1911" i="9"/>
  <c r="F1910" i="9"/>
  <c r="F1909" i="9"/>
  <c r="F1908" i="9"/>
  <c r="F1907" i="9"/>
  <c r="F1906" i="9"/>
  <c r="F1905" i="9"/>
  <c r="F1904" i="9"/>
  <c r="F1903" i="9"/>
  <c r="F1902" i="9"/>
  <c r="F1901" i="9"/>
  <c r="F1900" i="9"/>
  <c r="F1899" i="9"/>
  <c r="F1898" i="9"/>
  <c r="F1897" i="9"/>
  <c r="F1896" i="9"/>
  <c r="F1895" i="9"/>
  <c r="F1894" i="9"/>
  <c r="F1893" i="9"/>
  <c r="F1892" i="9"/>
  <c r="F1891" i="9"/>
  <c r="F1890" i="9"/>
  <c r="F1889" i="9"/>
  <c r="F1888" i="9"/>
  <c r="F1887" i="9"/>
  <c r="F1886" i="9"/>
  <c r="F1885" i="9"/>
  <c r="F1884" i="9"/>
  <c r="F1883" i="9"/>
  <c r="F1882" i="9"/>
  <c r="F1881" i="9"/>
  <c r="F1880" i="9"/>
  <c r="F1879" i="9"/>
  <c r="F1878" i="9"/>
  <c r="F1877" i="9"/>
  <c r="F1876" i="9"/>
  <c r="F1875" i="9"/>
  <c r="F1874" i="9"/>
  <c r="F1873" i="9"/>
  <c r="F1872" i="9"/>
  <c r="F1871" i="9"/>
  <c r="F1870" i="9"/>
  <c r="F1869" i="9"/>
  <c r="F1868" i="9"/>
  <c r="F1867" i="9"/>
  <c r="F1866" i="9"/>
  <c r="F1865" i="9"/>
  <c r="F1864" i="9"/>
  <c r="F1863" i="9"/>
  <c r="F1862" i="9"/>
  <c r="F1861" i="9"/>
  <c r="F1860" i="9"/>
  <c r="F1859" i="9"/>
  <c r="F1858" i="9"/>
  <c r="F1857" i="9"/>
  <c r="F1856" i="9"/>
  <c r="F1855" i="9"/>
  <c r="F1854" i="9"/>
  <c r="F1853" i="9"/>
  <c r="F1852" i="9"/>
  <c r="F1851" i="9"/>
  <c r="F1850" i="9"/>
  <c r="F1849" i="9"/>
  <c r="F1848" i="9"/>
  <c r="F1847" i="9"/>
  <c r="F1846" i="9"/>
  <c r="F1845" i="9"/>
  <c r="F1844" i="9"/>
  <c r="F1843" i="9"/>
  <c r="F1842" i="9"/>
  <c r="F1841" i="9"/>
  <c r="F1840" i="9"/>
  <c r="F1839" i="9"/>
  <c r="F1838" i="9"/>
  <c r="F1837" i="9"/>
  <c r="F1836" i="9"/>
  <c r="F1835" i="9"/>
  <c r="F1834" i="9"/>
  <c r="F1833" i="9"/>
  <c r="F1832" i="9"/>
  <c r="F1831" i="9"/>
  <c r="F1830" i="9"/>
  <c r="F1829" i="9"/>
  <c r="F1828" i="9"/>
  <c r="F1827" i="9"/>
  <c r="F1826" i="9"/>
  <c r="F1825" i="9"/>
  <c r="F1824" i="9"/>
  <c r="F1823" i="9"/>
  <c r="F1822" i="9"/>
  <c r="F1821" i="9"/>
  <c r="F1820" i="9"/>
  <c r="F1819" i="9"/>
  <c r="F1818" i="9"/>
  <c r="F1817" i="9"/>
  <c r="F1816" i="9"/>
  <c r="F1815" i="9"/>
  <c r="F1814" i="9"/>
  <c r="F1813" i="9"/>
  <c r="F1812" i="9"/>
  <c r="F1811" i="9"/>
  <c r="F1810" i="9"/>
  <c r="F1809" i="9"/>
  <c r="F1808" i="9"/>
  <c r="F1807" i="9"/>
  <c r="F1806" i="9"/>
  <c r="F1805" i="9"/>
  <c r="F1804" i="9"/>
  <c r="F1803" i="9"/>
  <c r="F1802" i="9"/>
  <c r="F1801" i="9"/>
  <c r="F1800" i="9"/>
  <c r="F1799" i="9"/>
  <c r="F1798" i="9"/>
  <c r="F1797" i="9"/>
  <c r="F1796" i="9"/>
  <c r="F1795" i="9"/>
  <c r="F1794" i="9"/>
  <c r="F1793" i="9"/>
  <c r="F1792" i="9"/>
  <c r="F1791" i="9"/>
  <c r="F1790" i="9"/>
  <c r="F1789" i="9"/>
  <c r="F1788" i="9"/>
  <c r="F1787" i="9"/>
  <c r="F1786" i="9"/>
  <c r="F1785" i="9"/>
  <c r="F1784" i="9"/>
  <c r="F1783" i="9"/>
  <c r="F1782" i="9"/>
  <c r="F1781" i="9"/>
  <c r="F1780" i="9"/>
  <c r="F1779" i="9"/>
  <c r="F1778" i="9"/>
  <c r="F1777" i="9"/>
  <c r="F1776" i="9"/>
  <c r="F1775" i="9"/>
  <c r="F1774" i="9"/>
  <c r="F1773" i="9"/>
  <c r="F1772" i="9"/>
  <c r="F1771" i="9"/>
  <c r="F1770" i="9"/>
  <c r="F1769" i="9"/>
  <c r="F1768" i="9"/>
  <c r="F1767" i="9"/>
  <c r="F1766" i="9"/>
  <c r="F1765" i="9"/>
  <c r="F1764" i="9"/>
  <c r="F1763" i="9"/>
  <c r="F1762" i="9"/>
  <c r="F1761" i="9"/>
  <c r="F1760" i="9"/>
  <c r="F1759" i="9"/>
  <c r="F1758" i="9"/>
  <c r="F1757" i="9"/>
  <c r="F1756" i="9"/>
  <c r="F1755" i="9"/>
  <c r="F1754" i="9"/>
  <c r="F1753" i="9"/>
  <c r="F1752" i="9"/>
  <c r="F1751" i="9"/>
  <c r="F1750" i="9"/>
  <c r="F1749" i="9"/>
  <c r="F1748" i="9"/>
  <c r="F1747" i="9"/>
  <c r="F1746" i="9"/>
  <c r="F1745" i="9"/>
  <c r="F1744" i="9"/>
  <c r="F1743" i="9"/>
  <c r="F1742" i="9"/>
  <c r="F1741" i="9"/>
  <c r="F1740" i="9"/>
  <c r="F1739" i="9"/>
  <c r="F1738" i="9"/>
  <c r="F1737" i="9"/>
  <c r="F1736" i="9"/>
  <c r="F1735" i="9"/>
  <c r="F1734" i="9"/>
  <c r="F1733" i="9"/>
  <c r="F1732" i="9"/>
  <c r="F1731" i="9"/>
  <c r="F1730" i="9"/>
  <c r="F1729" i="9"/>
  <c r="F1728" i="9"/>
  <c r="F1727" i="9"/>
  <c r="F1726" i="9"/>
  <c r="F1725" i="9"/>
  <c r="F1724" i="9"/>
  <c r="F1723" i="9"/>
  <c r="F1722" i="9"/>
  <c r="F1721" i="9"/>
  <c r="F1720" i="9"/>
  <c r="F1719" i="9"/>
  <c r="F1718" i="9"/>
  <c r="F1717" i="9"/>
  <c r="F1716" i="9"/>
  <c r="F1715" i="9"/>
  <c r="F1714" i="9"/>
  <c r="F1713" i="9"/>
  <c r="F1712" i="9"/>
  <c r="F1711" i="9"/>
  <c r="F1710" i="9"/>
  <c r="F1709" i="9"/>
  <c r="F1708" i="9"/>
  <c r="F1707" i="9"/>
  <c r="F1706" i="9"/>
  <c r="F1705" i="9"/>
  <c r="F1704" i="9"/>
  <c r="F1703" i="9"/>
  <c r="F1702" i="9"/>
  <c r="F1701" i="9"/>
  <c r="F1700" i="9"/>
  <c r="F1699" i="9"/>
  <c r="F1698" i="9"/>
  <c r="F1697" i="9"/>
  <c r="F1696" i="9"/>
  <c r="F1695" i="9"/>
  <c r="F1694" i="9"/>
  <c r="F1693" i="9"/>
  <c r="F1692" i="9"/>
  <c r="F1691" i="9"/>
  <c r="F1690" i="9"/>
  <c r="F1689" i="9"/>
  <c r="F1688" i="9"/>
  <c r="F1687" i="9"/>
  <c r="F1686" i="9"/>
  <c r="F1685" i="9"/>
  <c r="F1684" i="9"/>
  <c r="F1683" i="9"/>
  <c r="F1682" i="9"/>
  <c r="F1681" i="9"/>
  <c r="F1680" i="9"/>
  <c r="F1679" i="9"/>
  <c r="F1678" i="9"/>
  <c r="F1677" i="9"/>
  <c r="F1676" i="9"/>
  <c r="F1675" i="9"/>
  <c r="F1674" i="9"/>
  <c r="F1673" i="9"/>
  <c r="F1672" i="9"/>
  <c r="F1671" i="9"/>
  <c r="F1670" i="9"/>
  <c r="F1669" i="9"/>
  <c r="F1668" i="9"/>
  <c r="F1667" i="9"/>
  <c r="F1666" i="9"/>
  <c r="F1665" i="9"/>
  <c r="F1664" i="9"/>
  <c r="F1663" i="9"/>
  <c r="F1662" i="9"/>
  <c r="F1661" i="9"/>
  <c r="F1660" i="9"/>
  <c r="F1659" i="9"/>
  <c r="F1658" i="9"/>
  <c r="F1657" i="9"/>
  <c r="F1656" i="9"/>
  <c r="F1655" i="9"/>
  <c r="F1654" i="9"/>
  <c r="F1653" i="9"/>
  <c r="F1652" i="9"/>
  <c r="F1651" i="9"/>
  <c r="F1650" i="9"/>
  <c r="F1649" i="9"/>
  <c r="F1648" i="9"/>
  <c r="F1647" i="9"/>
  <c r="F1646" i="9"/>
  <c r="F1645" i="9"/>
  <c r="F1644" i="9"/>
  <c r="F1643" i="9"/>
  <c r="F1642" i="9"/>
  <c r="F1641" i="9"/>
  <c r="F1640" i="9"/>
  <c r="F1639" i="9"/>
  <c r="F1638" i="9"/>
  <c r="F1637" i="9"/>
  <c r="F1636" i="9"/>
  <c r="F1635" i="9"/>
  <c r="F1634" i="9"/>
  <c r="F1633" i="9"/>
  <c r="F1632" i="9"/>
  <c r="F1631" i="9"/>
  <c r="F1630" i="9"/>
  <c r="F1629" i="9"/>
  <c r="F1628" i="9"/>
  <c r="F1627" i="9"/>
  <c r="F1626" i="9"/>
  <c r="F1625" i="9"/>
  <c r="F1624" i="9"/>
  <c r="F1623" i="9"/>
  <c r="F1622" i="9"/>
  <c r="F1621" i="9"/>
  <c r="F1620" i="9"/>
  <c r="F1619" i="9"/>
  <c r="F1618" i="9"/>
  <c r="F1617" i="9"/>
  <c r="F1616" i="9"/>
  <c r="F1615" i="9"/>
  <c r="F1614" i="9"/>
  <c r="F1613" i="9"/>
  <c r="F1612" i="9"/>
  <c r="F1611" i="9"/>
  <c r="F1610" i="9"/>
  <c r="F1609" i="9"/>
  <c r="F1608" i="9"/>
  <c r="F1607" i="9"/>
  <c r="F1606" i="9"/>
  <c r="F1605" i="9"/>
  <c r="F1604" i="9"/>
  <c r="F1603" i="9"/>
  <c r="F1602" i="9"/>
  <c r="F1601" i="9"/>
  <c r="F1600" i="9"/>
  <c r="F1599" i="9"/>
  <c r="F1598" i="9"/>
  <c r="F1597" i="9"/>
  <c r="F1596" i="9"/>
  <c r="F1595" i="9"/>
  <c r="F1594" i="9"/>
  <c r="F1593" i="9"/>
  <c r="F1592" i="9"/>
  <c r="F1591" i="9"/>
  <c r="F1590" i="9"/>
  <c r="F1589" i="9"/>
  <c r="F1588" i="9"/>
  <c r="F1587" i="9"/>
  <c r="F1586" i="9"/>
  <c r="F1585" i="9"/>
  <c r="F1584" i="9"/>
  <c r="F1583" i="9"/>
  <c r="F1582" i="9"/>
  <c r="F1581" i="9"/>
  <c r="F1580" i="9"/>
  <c r="F1579" i="9"/>
  <c r="F1578" i="9"/>
  <c r="F1577" i="9"/>
  <c r="F1576" i="9"/>
  <c r="F1575" i="9"/>
  <c r="F1574" i="9"/>
  <c r="F1573" i="9"/>
  <c r="F1572" i="9"/>
  <c r="F1571" i="9"/>
  <c r="F1570" i="9"/>
  <c r="F1569" i="9"/>
  <c r="F1568" i="9"/>
  <c r="F1567" i="9"/>
  <c r="F1566" i="9"/>
  <c r="F1565" i="9"/>
  <c r="F1564" i="9"/>
  <c r="F1563" i="9"/>
  <c r="F1562" i="9"/>
  <c r="F1561" i="9"/>
  <c r="F1560" i="9"/>
  <c r="F1559" i="9"/>
  <c r="F1558" i="9"/>
  <c r="F1557" i="9"/>
  <c r="F1556" i="9"/>
  <c r="F1555" i="9"/>
  <c r="F1554" i="9"/>
  <c r="F1553" i="9"/>
  <c r="F1552" i="9"/>
  <c r="F1551" i="9"/>
  <c r="F1550" i="9"/>
  <c r="F1549" i="9"/>
  <c r="F1548" i="9"/>
  <c r="F1547" i="9"/>
  <c r="F1546" i="9"/>
  <c r="F1545" i="9"/>
  <c r="F1544" i="9"/>
  <c r="F1543" i="9"/>
  <c r="F1542" i="9"/>
  <c r="F1541" i="9"/>
  <c r="F1540" i="9"/>
  <c r="F1539" i="9"/>
  <c r="F1538" i="9"/>
  <c r="F1537" i="9"/>
  <c r="F1536" i="9"/>
  <c r="F1535" i="9"/>
  <c r="F1534" i="9"/>
  <c r="F1533" i="9"/>
  <c r="F1532" i="9"/>
  <c r="F1531" i="9"/>
  <c r="F1530" i="9"/>
  <c r="F1529" i="9"/>
  <c r="F1528" i="9"/>
  <c r="F1527" i="9"/>
  <c r="F1526" i="9"/>
  <c r="F1525" i="9"/>
  <c r="F1524" i="9"/>
  <c r="F1523" i="9"/>
  <c r="F1522" i="9"/>
  <c r="F1521" i="9"/>
  <c r="F1520" i="9"/>
  <c r="F1519" i="9"/>
  <c r="F1518" i="9"/>
  <c r="F1517" i="9"/>
  <c r="F1516" i="9"/>
  <c r="F1515" i="9"/>
  <c r="F1514" i="9"/>
  <c r="F1513" i="9"/>
  <c r="F1512" i="9"/>
  <c r="F1511" i="9"/>
  <c r="F1510" i="9"/>
  <c r="F1509" i="9"/>
  <c r="F1508" i="9"/>
  <c r="F1507" i="9"/>
  <c r="F1506" i="9"/>
  <c r="F1505" i="9"/>
  <c r="F1504" i="9"/>
  <c r="F1503" i="9"/>
  <c r="F1502" i="9"/>
  <c r="F1501" i="9"/>
  <c r="F1500" i="9"/>
  <c r="F1499" i="9"/>
  <c r="F1498" i="9"/>
  <c r="F1497" i="9"/>
  <c r="F1496" i="9"/>
  <c r="F1495" i="9"/>
  <c r="F1494" i="9"/>
  <c r="F1493" i="9"/>
  <c r="F1492" i="9"/>
  <c r="F1491" i="9"/>
  <c r="F1490" i="9"/>
  <c r="F1489" i="9"/>
  <c r="F1488" i="9"/>
  <c r="F1487" i="9"/>
  <c r="F1486" i="9"/>
  <c r="F1485" i="9"/>
  <c r="F1484" i="9"/>
  <c r="F1483" i="9"/>
  <c r="F1482" i="9"/>
  <c r="F1481" i="9"/>
  <c r="F1480" i="9"/>
  <c r="F1479" i="9"/>
  <c r="F1478" i="9"/>
  <c r="F1477" i="9"/>
  <c r="F1476" i="9"/>
  <c r="F1475" i="9"/>
  <c r="F1474" i="9"/>
  <c r="F1473" i="9"/>
  <c r="F1472" i="9"/>
  <c r="F1471" i="9"/>
  <c r="F1470" i="9"/>
  <c r="F1469" i="9"/>
  <c r="F1468" i="9"/>
  <c r="F1467" i="9"/>
  <c r="F1466" i="9"/>
  <c r="F1465" i="9"/>
  <c r="F1464" i="9"/>
  <c r="F1463" i="9"/>
  <c r="F1462" i="9"/>
  <c r="F1461" i="9"/>
  <c r="F1460" i="9"/>
  <c r="F1459" i="9"/>
  <c r="F1458" i="9"/>
  <c r="F1457" i="9"/>
  <c r="F1456" i="9"/>
  <c r="F1455" i="9"/>
  <c r="F1454" i="9"/>
  <c r="F1453" i="9"/>
  <c r="F1452" i="9"/>
  <c r="F1451" i="9"/>
  <c r="F1450" i="9"/>
  <c r="F1449" i="9"/>
  <c r="F1448" i="9"/>
  <c r="F1447" i="9"/>
  <c r="F1446" i="9"/>
  <c r="F1445" i="9"/>
  <c r="F1444" i="9"/>
  <c r="F1443" i="9"/>
  <c r="F1442" i="9"/>
  <c r="F1441" i="9"/>
  <c r="F1440" i="9"/>
  <c r="F1439" i="9"/>
  <c r="F1438" i="9"/>
  <c r="F1437" i="9"/>
  <c r="F1436" i="9"/>
  <c r="F1435" i="9"/>
  <c r="F1434" i="9"/>
  <c r="F1433" i="9"/>
  <c r="F1432" i="9"/>
  <c r="F1431" i="9"/>
  <c r="F1430" i="9"/>
  <c r="F1429" i="9"/>
  <c r="F1428" i="9"/>
  <c r="F1427" i="9"/>
  <c r="F1426" i="9"/>
  <c r="F1425" i="9"/>
  <c r="F1424" i="9"/>
  <c r="F1423" i="9"/>
  <c r="F1422" i="9"/>
  <c r="F1421" i="9"/>
  <c r="F1420" i="9"/>
  <c r="F1419" i="9"/>
  <c r="F1418" i="9"/>
  <c r="F1417" i="9"/>
  <c r="F1416" i="9"/>
  <c r="F1415" i="9"/>
  <c r="F1414" i="9"/>
  <c r="F1413" i="9"/>
  <c r="F1412" i="9"/>
  <c r="F1411" i="9"/>
  <c r="F1410" i="9"/>
  <c r="F1409" i="9"/>
  <c r="F1408" i="9"/>
  <c r="F1407" i="9"/>
  <c r="F1406" i="9"/>
  <c r="F1405" i="9"/>
  <c r="F1404" i="9"/>
  <c r="F1403" i="9"/>
  <c r="F1402" i="9"/>
  <c r="F1401" i="9"/>
  <c r="F1400" i="9"/>
  <c r="F1399" i="9"/>
  <c r="F1398" i="9"/>
  <c r="F1397" i="9"/>
  <c r="F1396" i="9"/>
  <c r="F1395" i="9"/>
  <c r="F1394" i="9"/>
  <c r="F1393" i="9"/>
  <c r="F1392" i="9"/>
  <c r="F1391" i="9"/>
  <c r="F1390" i="9"/>
  <c r="F1389" i="9"/>
  <c r="F1388" i="9"/>
  <c r="F1387" i="9"/>
  <c r="F1386" i="9"/>
  <c r="F1385" i="9"/>
  <c r="F1384" i="9"/>
  <c r="F1383" i="9"/>
  <c r="F1382" i="9"/>
  <c r="F1381" i="9"/>
  <c r="F1380" i="9"/>
  <c r="F1379" i="9"/>
  <c r="F1378" i="9"/>
  <c r="F1377" i="9"/>
  <c r="F1376" i="9"/>
  <c r="F1375" i="9"/>
  <c r="F1374" i="9"/>
  <c r="F1373" i="9"/>
  <c r="F1372" i="9"/>
  <c r="F1371" i="9"/>
  <c r="F1370" i="9"/>
  <c r="F1369" i="9"/>
  <c r="F1368" i="9"/>
  <c r="F1367" i="9"/>
  <c r="F1366" i="9"/>
  <c r="F1365" i="9"/>
  <c r="F1364" i="9"/>
  <c r="F1363" i="9"/>
  <c r="F1362" i="9"/>
  <c r="F1361" i="9"/>
  <c r="F1360" i="9"/>
  <c r="F1359" i="9"/>
  <c r="F1358" i="9"/>
  <c r="F1357" i="9"/>
  <c r="F1356" i="9"/>
  <c r="F1355" i="9"/>
  <c r="F1354" i="9"/>
  <c r="F1353" i="9"/>
  <c r="F1352" i="9"/>
  <c r="F1351" i="9"/>
  <c r="F1350" i="9"/>
  <c r="F1349" i="9"/>
  <c r="F1348" i="9"/>
  <c r="F1347" i="9"/>
  <c r="F1346" i="9"/>
  <c r="F1345" i="9"/>
  <c r="F1344" i="9"/>
  <c r="F1343" i="9"/>
  <c r="F1342" i="9"/>
  <c r="F1341" i="9"/>
  <c r="F1340" i="9"/>
  <c r="F1339" i="9"/>
  <c r="F1338" i="9"/>
  <c r="F1337" i="9"/>
  <c r="F1336" i="9"/>
  <c r="F1335" i="9"/>
  <c r="F1334" i="9"/>
  <c r="F1333" i="9"/>
  <c r="F1332" i="9"/>
  <c r="F1331" i="9"/>
  <c r="F1330" i="9"/>
  <c r="F1329" i="9"/>
  <c r="F1328" i="9"/>
  <c r="F1327" i="9"/>
  <c r="F1326" i="9"/>
  <c r="F1325" i="9"/>
  <c r="F1324" i="9"/>
  <c r="F1323" i="9"/>
  <c r="F1322" i="9"/>
  <c r="F1321" i="9"/>
  <c r="F1320" i="9"/>
  <c r="F1319" i="9"/>
  <c r="F1318" i="9"/>
  <c r="F1317" i="9"/>
  <c r="F1316" i="9"/>
  <c r="F1315" i="9"/>
  <c r="F1314" i="9"/>
  <c r="F1313" i="9"/>
  <c r="F1312" i="9"/>
  <c r="F1311" i="9"/>
  <c r="F1310" i="9"/>
  <c r="F1309" i="9"/>
  <c r="F1308" i="9"/>
  <c r="F1307" i="9"/>
  <c r="F1306" i="9"/>
  <c r="F1305" i="9"/>
  <c r="F1304" i="9"/>
  <c r="F1303" i="9"/>
  <c r="F1302" i="9"/>
  <c r="F1301" i="9"/>
  <c r="F1300" i="9"/>
  <c r="F1299" i="9"/>
  <c r="F1298" i="9"/>
  <c r="F1297" i="9"/>
  <c r="F1296" i="9"/>
  <c r="F1295" i="9"/>
  <c r="F1294" i="9"/>
  <c r="F1293" i="9"/>
  <c r="F1292" i="9"/>
  <c r="F1291" i="9"/>
  <c r="F1290" i="9"/>
  <c r="F1289" i="9"/>
  <c r="F1288" i="9"/>
  <c r="F1287" i="9"/>
  <c r="F1286" i="9"/>
  <c r="F1285" i="9"/>
  <c r="F1284" i="9"/>
  <c r="F1283" i="9"/>
  <c r="F1282" i="9"/>
  <c r="F1281" i="9"/>
  <c r="F1280" i="9"/>
  <c r="F1279" i="9"/>
  <c r="F1278" i="9"/>
  <c r="F1277" i="9"/>
  <c r="F1276" i="9"/>
  <c r="F1275" i="9"/>
  <c r="F1274" i="9"/>
  <c r="F1273" i="9"/>
  <c r="F1272" i="9"/>
  <c r="F1271" i="9"/>
  <c r="F1270" i="9"/>
  <c r="F1269" i="9"/>
  <c r="F1268" i="9"/>
  <c r="F1267" i="9"/>
  <c r="F1266" i="9"/>
  <c r="F1265" i="9"/>
  <c r="F1264" i="9"/>
  <c r="F1263" i="9"/>
  <c r="F1262" i="9"/>
  <c r="F1261" i="9"/>
  <c r="F1260" i="9"/>
  <c r="F1259" i="9"/>
  <c r="F1258" i="9"/>
  <c r="F1257" i="9"/>
  <c r="F1256" i="9"/>
  <c r="F1255" i="9"/>
  <c r="F1254" i="9"/>
  <c r="F1253" i="9"/>
  <c r="F1252" i="9"/>
  <c r="F1251" i="9"/>
  <c r="F1250" i="9"/>
  <c r="F1249" i="9"/>
  <c r="F1248" i="9"/>
  <c r="F1247" i="9"/>
  <c r="F1246" i="9"/>
  <c r="F1245" i="9"/>
  <c r="F1244" i="9"/>
  <c r="F1243" i="9"/>
  <c r="F1242" i="9"/>
  <c r="F1241" i="9"/>
  <c r="F1240" i="9"/>
  <c r="F1239" i="9"/>
  <c r="F1238" i="9"/>
  <c r="F1237" i="9"/>
  <c r="F1236" i="9"/>
  <c r="F1235" i="9"/>
  <c r="F1234" i="9"/>
  <c r="F1233" i="9"/>
  <c r="F1232" i="9"/>
  <c r="F1231" i="9"/>
  <c r="F1230" i="9"/>
  <c r="F1229" i="9"/>
  <c r="F1228" i="9"/>
  <c r="F1227" i="9"/>
  <c r="F1226" i="9"/>
  <c r="F1225" i="9"/>
  <c r="F1224" i="9"/>
  <c r="F1223" i="9"/>
  <c r="F1222" i="9"/>
  <c r="F1221" i="9"/>
  <c r="F1220" i="9"/>
  <c r="F1219" i="9"/>
  <c r="F1218" i="9"/>
  <c r="F1217" i="9"/>
  <c r="F1216" i="9"/>
  <c r="F1215" i="9"/>
  <c r="F1214" i="9"/>
  <c r="F1213" i="9"/>
  <c r="F1212" i="9"/>
  <c r="F1211" i="9"/>
  <c r="F1210" i="9"/>
  <c r="F1209" i="9"/>
  <c r="F1208" i="9"/>
  <c r="F1207" i="9"/>
  <c r="F1206" i="9"/>
  <c r="F1205" i="9"/>
  <c r="F1204" i="9"/>
  <c r="F1203" i="9"/>
  <c r="F1202" i="9"/>
  <c r="F1201" i="9"/>
  <c r="F1200" i="9"/>
  <c r="F1199" i="9"/>
  <c r="F1198" i="9"/>
  <c r="F1197" i="9"/>
  <c r="F1196" i="9"/>
  <c r="F1195" i="9"/>
  <c r="F1194" i="9"/>
  <c r="F1193" i="9"/>
  <c r="F1192" i="9"/>
  <c r="F1191" i="9"/>
  <c r="F1190" i="9"/>
  <c r="F1189" i="9"/>
  <c r="F1188" i="9"/>
  <c r="F1187" i="9"/>
  <c r="F1186" i="9"/>
  <c r="F1185" i="9"/>
  <c r="F1184" i="9"/>
  <c r="F1183" i="9"/>
  <c r="F1182" i="9"/>
  <c r="F1181" i="9"/>
  <c r="F1180" i="9"/>
  <c r="F1179" i="9"/>
  <c r="F1178" i="9"/>
  <c r="F1177" i="9"/>
  <c r="F1176" i="9"/>
  <c r="F1175" i="9"/>
  <c r="F1174" i="9"/>
  <c r="F1173" i="9"/>
  <c r="F1172" i="9"/>
  <c r="F1171" i="9"/>
  <c r="F1170" i="9"/>
  <c r="F1169" i="9"/>
  <c r="F1168" i="9"/>
  <c r="F1167" i="9"/>
  <c r="F1166" i="9"/>
  <c r="F1165" i="9"/>
  <c r="F1164" i="9"/>
  <c r="F1163" i="9"/>
  <c r="F1162" i="9"/>
  <c r="F1161" i="9"/>
  <c r="F1160" i="9"/>
  <c r="F1159" i="9"/>
  <c r="F1158" i="9"/>
  <c r="F1157" i="9"/>
  <c r="F1156" i="9"/>
  <c r="F1155" i="9"/>
  <c r="F1154" i="9"/>
  <c r="F1153" i="9"/>
  <c r="F1152" i="9"/>
  <c r="F1151" i="9"/>
  <c r="F1150" i="9"/>
  <c r="F1149" i="9"/>
  <c r="F1148" i="9"/>
  <c r="F1147" i="9"/>
  <c r="F1146" i="9"/>
  <c r="F1145" i="9"/>
  <c r="F1144" i="9"/>
  <c r="F1143" i="9"/>
  <c r="F1142" i="9"/>
  <c r="F1141" i="9"/>
  <c r="F1140" i="9"/>
  <c r="F1139" i="9"/>
  <c r="F1138" i="9"/>
  <c r="F1137" i="9"/>
  <c r="F1136" i="9"/>
  <c r="F1135" i="9"/>
  <c r="F1134" i="9"/>
  <c r="F1133" i="9"/>
  <c r="F1132" i="9"/>
  <c r="F1131" i="9"/>
  <c r="F1130" i="9"/>
  <c r="F1129" i="9"/>
  <c r="F1128" i="9"/>
  <c r="F1127" i="9"/>
  <c r="F1126" i="9"/>
  <c r="F1125" i="9"/>
  <c r="F1124" i="9"/>
  <c r="F1123" i="9"/>
  <c r="F1122" i="9"/>
  <c r="F1121" i="9"/>
  <c r="F1120" i="9"/>
  <c r="F1119" i="9"/>
  <c r="F1118" i="9"/>
  <c r="F1117" i="9"/>
  <c r="F1116" i="9"/>
  <c r="F1115" i="9"/>
  <c r="F1114" i="9"/>
  <c r="F1113" i="9"/>
  <c r="F1112" i="9"/>
  <c r="F1111" i="9"/>
  <c r="F1110" i="9"/>
  <c r="F1109" i="9"/>
  <c r="F1108" i="9"/>
  <c r="F1107" i="9"/>
  <c r="F1106" i="9"/>
  <c r="F1105" i="9"/>
  <c r="F1104" i="9"/>
  <c r="F1103" i="9"/>
  <c r="F1102" i="9"/>
  <c r="F1101" i="9"/>
  <c r="F1100" i="9"/>
  <c r="F1099" i="9"/>
  <c r="F1098" i="9"/>
  <c r="F1097" i="9"/>
  <c r="F1096" i="9"/>
  <c r="F1095" i="9"/>
  <c r="F1094" i="9"/>
  <c r="F1093" i="9"/>
  <c r="F1092" i="9"/>
  <c r="F1091" i="9"/>
  <c r="F1090" i="9"/>
  <c r="F1089" i="9"/>
  <c r="F1088" i="9"/>
  <c r="F1087" i="9"/>
  <c r="F1086" i="9"/>
  <c r="F1085" i="9"/>
  <c r="F1084" i="9"/>
  <c r="F1083" i="9"/>
  <c r="F1082" i="9"/>
  <c r="F1081" i="9"/>
  <c r="F1080" i="9"/>
  <c r="F1079" i="9"/>
  <c r="F1078" i="9"/>
  <c r="F1077" i="9"/>
  <c r="F1076" i="9"/>
  <c r="F1075" i="9"/>
  <c r="F1074" i="9"/>
  <c r="F1073" i="9"/>
  <c r="F1072" i="9"/>
  <c r="F1071" i="9"/>
  <c r="F1070" i="9"/>
  <c r="F1069" i="9"/>
  <c r="F1068" i="9"/>
  <c r="F1067" i="9"/>
  <c r="F1066" i="9"/>
  <c r="F1065" i="9"/>
  <c r="F1064" i="9"/>
  <c r="F1063" i="9"/>
  <c r="F1062" i="9"/>
  <c r="F1061" i="9"/>
  <c r="F1060" i="9"/>
  <c r="F1059" i="9"/>
  <c r="F1058" i="9"/>
  <c r="F1057" i="9"/>
  <c r="F1056" i="9"/>
  <c r="F1055" i="9"/>
  <c r="F1054" i="9"/>
  <c r="F1053" i="9"/>
  <c r="F1052" i="9"/>
  <c r="F1051" i="9"/>
  <c r="F1050" i="9"/>
  <c r="F1049" i="9"/>
  <c r="F1048" i="9"/>
  <c r="F1047" i="9"/>
  <c r="F1046" i="9"/>
  <c r="F1045" i="9"/>
  <c r="F1044" i="9"/>
  <c r="F1043" i="9"/>
  <c r="F1042" i="9"/>
  <c r="F1041" i="9"/>
  <c r="F1040" i="9"/>
  <c r="F1039" i="9"/>
  <c r="F1038" i="9"/>
  <c r="F1037" i="9"/>
  <c r="F1036" i="9"/>
  <c r="F1035" i="9"/>
  <c r="F1034" i="9"/>
  <c r="F1033" i="9"/>
  <c r="F1032" i="9"/>
  <c r="F1031" i="9"/>
  <c r="F1030" i="9"/>
  <c r="F1029" i="9"/>
  <c r="F1028" i="9"/>
  <c r="F1027" i="9"/>
  <c r="F1026" i="9"/>
  <c r="F1025" i="9"/>
  <c r="F1024" i="9"/>
  <c r="F1023" i="9"/>
  <c r="F1022" i="9"/>
  <c r="F1021" i="9"/>
  <c r="F1020" i="9"/>
  <c r="F1019" i="9"/>
  <c r="F1018" i="9"/>
  <c r="F1017" i="9"/>
  <c r="F1016" i="9"/>
  <c r="F1015" i="9"/>
  <c r="F1014" i="9"/>
  <c r="F1013" i="9"/>
  <c r="F1012" i="9"/>
  <c r="F1011" i="9"/>
  <c r="F1010" i="9"/>
  <c r="F1009" i="9"/>
  <c r="F1008" i="9"/>
  <c r="F1007" i="9"/>
  <c r="F1006" i="9"/>
  <c r="F1005" i="9"/>
  <c r="F1004" i="9"/>
  <c r="F1003" i="9"/>
  <c r="F1002" i="9"/>
  <c r="F1001" i="9"/>
  <c r="F1000" i="9"/>
  <c r="F999" i="9"/>
  <c r="F998" i="9"/>
  <c r="F997" i="9"/>
  <c r="F996" i="9"/>
  <c r="F995" i="9"/>
  <c r="F994" i="9"/>
  <c r="F993" i="9"/>
  <c r="F992" i="9"/>
  <c r="F991" i="9"/>
  <c r="F990" i="9"/>
  <c r="F989" i="9"/>
  <c r="F988" i="9"/>
  <c r="F987" i="9"/>
  <c r="F986" i="9"/>
  <c r="F985" i="9"/>
  <c r="F984" i="9"/>
  <c r="F983" i="9"/>
  <c r="F982" i="9"/>
  <c r="F981" i="9"/>
  <c r="F980" i="9"/>
  <c r="F979" i="9"/>
  <c r="F978" i="9"/>
  <c r="F977" i="9"/>
  <c r="F976" i="9"/>
  <c r="F975" i="9"/>
  <c r="F974" i="9"/>
  <c r="F973" i="9"/>
  <c r="F972" i="9"/>
  <c r="F971" i="9"/>
  <c r="F970" i="9"/>
  <c r="F969" i="9"/>
  <c r="F968" i="9"/>
  <c r="F967" i="9"/>
  <c r="F966" i="9"/>
  <c r="F965" i="9"/>
  <c r="F964" i="9"/>
  <c r="F963" i="9"/>
  <c r="F962" i="9"/>
  <c r="F961" i="9"/>
  <c r="F960" i="9"/>
  <c r="F959" i="9"/>
  <c r="F958" i="9"/>
  <c r="F957" i="9"/>
  <c r="F956" i="9"/>
  <c r="F955" i="9"/>
  <c r="F954" i="9"/>
  <c r="F953" i="9"/>
  <c r="F952" i="9"/>
  <c r="F951" i="9"/>
  <c r="F950" i="9"/>
  <c r="F949" i="9"/>
  <c r="F948" i="9"/>
  <c r="F947" i="9"/>
  <c r="F946" i="9"/>
  <c r="F945" i="9"/>
  <c r="F944" i="9"/>
  <c r="F943" i="9"/>
  <c r="F942" i="9"/>
  <c r="F941" i="9"/>
  <c r="F940" i="9"/>
  <c r="F939" i="9"/>
  <c r="F938" i="9"/>
  <c r="F937" i="9"/>
  <c r="F936" i="9"/>
  <c r="F935" i="9"/>
  <c r="F934" i="9"/>
  <c r="F933" i="9"/>
  <c r="F932" i="9"/>
  <c r="F931" i="9"/>
  <c r="F930" i="9"/>
  <c r="F929" i="9"/>
  <c r="F928" i="9"/>
  <c r="F927" i="9"/>
  <c r="F926" i="9"/>
  <c r="F925" i="9"/>
  <c r="F924" i="9"/>
  <c r="F923" i="9"/>
  <c r="F922" i="9"/>
  <c r="F921" i="9"/>
  <c r="F920" i="9"/>
  <c r="F919" i="9"/>
  <c r="F918" i="9"/>
  <c r="F917" i="9"/>
  <c r="F916" i="9"/>
  <c r="F915" i="9"/>
  <c r="F914" i="9"/>
  <c r="F913" i="9"/>
  <c r="F912" i="9"/>
  <c r="F911" i="9"/>
  <c r="F910" i="9"/>
  <c r="F909" i="9"/>
  <c r="F908" i="9"/>
  <c r="F907" i="9"/>
  <c r="F906" i="9"/>
  <c r="F905" i="9"/>
  <c r="F904" i="9"/>
  <c r="F903" i="9"/>
  <c r="F902" i="9"/>
  <c r="F901" i="9"/>
  <c r="F900" i="9"/>
  <c r="F899" i="9"/>
  <c r="F898" i="9"/>
  <c r="F897" i="9"/>
  <c r="F896" i="9"/>
  <c r="F895" i="9"/>
  <c r="F894" i="9"/>
  <c r="F893" i="9"/>
  <c r="F892" i="9"/>
  <c r="F891" i="9"/>
  <c r="F890" i="9"/>
  <c r="F889" i="9"/>
  <c r="F888" i="9"/>
  <c r="F887" i="9"/>
  <c r="F886" i="9"/>
  <c r="F885" i="9"/>
  <c r="F884" i="9"/>
  <c r="F883" i="9"/>
  <c r="F882" i="9"/>
  <c r="F881" i="9"/>
  <c r="F880" i="9"/>
  <c r="F879" i="9"/>
  <c r="F878" i="9"/>
  <c r="F877" i="9"/>
  <c r="F876" i="9"/>
  <c r="F875" i="9"/>
  <c r="F874" i="9"/>
  <c r="F873" i="9"/>
  <c r="F872" i="9"/>
  <c r="F871" i="9"/>
  <c r="F870" i="9"/>
  <c r="F869" i="9"/>
  <c r="F868" i="9"/>
  <c r="F867" i="9"/>
  <c r="F866" i="9"/>
  <c r="F865" i="9"/>
  <c r="F864" i="9"/>
  <c r="F863" i="9"/>
  <c r="F862" i="9"/>
  <c r="F861" i="9"/>
  <c r="F860" i="9"/>
  <c r="F859" i="9"/>
  <c r="F858" i="9"/>
  <c r="F857" i="9"/>
  <c r="F856" i="9"/>
  <c r="F855" i="9"/>
  <c r="F854" i="9"/>
  <c r="F853" i="9"/>
  <c r="F852" i="9"/>
  <c r="F851" i="9"/>
  <c r="F850" i="9"/>
  <c r="F849" i="9"/>
  <c r="F848" i="9"/>
  <c r="F847" i="9"/>
  <c r="F846" i="9"/>
  <c r="F845" i="9"/>
  <c r="F844" i="9"/>
  <c r="F843" i="9"/>
  <c r="F842" i="9"/>
  <c r="F841" i="9"/>
  <c r="F840" i="9"/>
  <c r="F839" i="9"/>
  <c r="F838" i="9"/>
  <c r="F837" i="9"/>
  <c r="F836" i="9"/>
  <c r="F835" i="9"/>
  <c r="F834" i="9"/>
  <c r="F833" i="9"/>
  <c r="F832" i="9"/>
  <c r="F831" i="9"/>
  <c r="F830" i="9"/>
  <c r="F829" i="9"/>
  <c r="F828" i="9"/>
  <c r="F827" i="9"/>
  <c r="F826" i="9"/>
  <c r="F825" i="9"/>
  <c r="F824" i="9"/>
  <c r="F823" i="9"/>
  <c r="F822" i="9"/>
  <c r="F821" i="9"/>
  <c r="F820" i="9"/>
  <c r="F819" i="9"/>
  <c r="F818" i="9"/>
  <c r="F817" i="9"/>
  <c r="F816" i="9"/>
  <c r="F815" i="9"/>
  <c r="F814" i="9"/>
  <c r="F813" i="9"/>
  <c r="F812" i="9"/>
  <c r="F811" i="9"/>
  <c r="F810" i="9"/>
  <c r="F809" i="9"/>
  <c r="F808" i="9"/>
  <c r="F807" i="9"/>
  <c r="F806" i="9"/>
  <c r="F805" i="9"/>
  <c r="F804" i="9"/>
  <c r="F803" i="9"/>
  <c r="F802" i="9"/>
  <c r="F801" i="9"/>
  <c r="F800" i="9"/>
  <c r="F799" i="9"/>
  <c r="F798" i="9"/>
  <c r="F797" i="9"/>
  <c r="F796" i="9"/>
  <c r="F795" i="9"/>
  <c r="F794" i="9"/>
  <c r="F793" i="9"/>
  <c r="F792" i="9"/>
  <c r="F791" i="9"/>
  <c r="F790" i="9"/>
  <c r="F789" i="9"/>
  <c r="F788" i="9"/>
  <c r="F787" i="9"/>
  <c r="F786" i="9"/>
  <c r="F785" i="9"/>
  <c r="F784" i="9"/>
  <c r="F783" i="9"/>
  <c r="F782" i="9"/>
  <c r="F781" i="9"/>
  <c r="F780" i="9"/>
  <c r="F779" i="9"/>
  <c r="F778" i="9"/>
  <c r="F777" i="9"/>
  <c r="F776" i="9"/>
  <c r="F775" i="9"/>
  <c r="F774" i="9"/>
  <c r="F773" i="9"/>
  <c r="F772" i="9"/>
  <c r="F771" i="9"/>
  <c r="F770" i="9"/>
  <c r="F769" i="9"/>
  <c r="F768" i="9"/>
  <c r="F767" i="9"/>
  <c r="F766" i="9"/>
  <c r="F765" i="9"/>
  <c r="F764" i="9"/>
  <c r="F763" i="9"/>
  <c r="F762" i="9"/>
  <c r="F761" i="9"/>
  <c r="F760" i="9"/>
  <c r="F759" i="9"/>
  <c r="F758" i="9"/>
  <c r="F757" i="9"/>
  <c r="F756" i="9"/>
  <c r="F755" i="9"/>
  <c r="F754" i="9"/>
  <c r="F753" i="9"/>
  <c r="F752" i="9"/>
  <c r="F751" i="9"/>
  <c r="F750" i="9"/>
  <c r="F749" i="9"/>
  <c r="F748" i="9"/>
  <c r="F747" i="9"/>
  <c r="F746" i="9"/>
  <c r="F745" i="9"/>
  <c r="F744" i="9"/>
  <c r="F743" i="9"/>
  <c r="F742" i="9"/>
  <c r="F741" i="9"/>
  <c r="F740" i="9"/>
  <c r="F739" i="9"/>
  <c r="F738" i="9"/>
  <c r="F737" i="9"/>
  <c r="F736" i="9"/>
  <c r="F735" i="9"/>
  <c r="F734" i="9"/>
  <c r="F733" i="9"/>
  <c r="F732" i="9"/>
  <c r="F731" i="9"/>
  <c r="F730" i="9"/>
  <c r="F729" i="9"/>
  <c r="F728" i="9"/>
  <c r="F727" i="9"/>
  <c r="F726" i="9"/>
  <c r="F725" i="9"/>
  <c r="F724" i="9"/>
  <c r="F723" i="9"/>
  <c r="F722" i="9"/>
  <c r="F721" i="9"/>
  <c r="F720" i="9"/>
  <c r="F719" i="9"/>
  <c r="F718" i="9"/>
  <c r="F717" i="9"/>
  <c r="F716" i="9"/>
  <c r="F715" i="9"/>
  <c r="F714" i="9"/>
  <c r="F713" i="9"/>
  <c r="F712" i="9"/>
  <c r="F711" i="9"/>
  <c r="F710" i="9"/>
  <c r="F709" i="9"/>
  <c r="F708" i="9"/>
  <c r="F707" i="9"/>
  <c r="F706" i="9"/>
  <c r="F705" i="9"/>
  <c r="F704" i="9"/>
  <c r="F703" i="9"/>
  <c r="F702" i="9"/>
  <c r="F701" i="9"/>
  <c r="F700" i="9"/>
  <c r="F699" i="9"/>
  <c r="F698" i="9"/>
  <c r="F697" i="9"/>
  <c r="F696" i="9"/>
  <c r="F695" i="9"/>
  <c r="F694" i="9"/>
  <c r="F693" i="9"/>
  <c r="F692" i="9"/>
  <c r="F691" i="9"/>
  <c r="F690" i="9"/>
  <c r="F689" i="9"/>
  <c r="F688" i="9"/>
  <c r="F687" i="9"/>
  <c r="F686" i="9"/>
  <c r="F685" i="9"/>
  <c r="F684" i="9"/>
  <c r="F683" i="9"/>
  <c r="F682" i="9"/>
  <c r="F681" i="9"/>
  <c r="F680" i="9"/>
  <c r="F679" i="9"/>
  <c r="F678" i="9"/>
  <c r="F677" i="9"/>
  <c r="F676" i="9"/>
  <c r="F675" i="9"/>
  <c r="F674" i="9"/>
  <c r="F673" i="9"/>
  <c r="F672" i="9"/>
  <c r="F671" i="9"/>
  <c r="F670" i="9"/>
  <c r="F669" i="9"/>
  <c r="F668" i="9"/>
  <c r="F667" i="9"/>
  <c r="F666" i="9"/>
  <c r="F665" i="9"/>
  <c r="F664" i="9"/>
  <c r="F663" i="9"/>
  <c r="F662" i="9"/>
  <c r="F661" i="9"/>
  <c r="F660" i="9"/>
  <c r="F659" i="9"/>
  <c r="F658" i="9"/>
  <c r="F657" i="9"/>
  <c r="F656" i="9"/>
  <c r="F655" i="9"/>
  <c r="F654" i="9"/>
  <c r="F653" i="9"/>
  <c r="F652" i="9"/>
  <c r="F651" i="9"/>
  <c r="F650" i="9"/>
  <c r="F649" i="9"/>
  <c r="F648" i="9"/>
  <c r="F647" i="9"/>
  <c r="F646" i="9"/>
  <c r="F645" i="9"/>
  <c r="F644" i="9"/>
  <c r="F643" i="9"/>
  <c r="F642" i="9"/>
  <c r="F641" i="9"/>
  <c r="F640" i="9"/>
  <c r="F639" i="9"/>
  <c r="F638" i="9"/>
  <c r="F637" i="9"/>
  <c r="F636" i="9"/>
  <c r="F635" i="9"/>
  <c r="F634" i="9"/>
  <c r="F633" i="9"/>
  <c r="F632" i="9"/>
  <c r="F631" i="9"/>
  <c r="F630" i="9"/>
  <c r="F629" i="9"/>
  <c r="F628" i="9"/>
  <c r="F627" i="9"/>
  <c r="F626" i="9"/>
  <c r="F625" i="9"/>
  <c r="F624" i="9"/>
  <c r="F623" i="9"/>
  <c r="F622" i="9"/>
  <c r="F621" i="9"/>
  <c r="F620" i="9"/>
  <c r="F619" i="9"/>
  <c r="F618" i="9"/>
  <c r="F617" i="9"/>
  <c r="F616" i="9"/>
  <c r="F615" i="9"/>
  <c r="F614" i="9"/>
  <c r="F613" i="9"/>
  <c r="F612" i="9"/>
  <c r="F611" i="9"/>
  <c r="F610" i="9"/>
  <c r="F609" i="9"/>
  <c r="F608" i="9"/>
  <c r="F607" i="9"/>
  <c r="F606" i="9"/>
  <c r="F605" i="9"/>
  <c r="F604" i="9"/>
  <c r="F603" i="9"/>
  <c r="F602" i="9"/>
  <c r="F601" i="9"/>
  <c r="F600" i="9"/>
  <c r="F599" i="9"/>
  <c r="F598" i="9"/>
  <c r="F597" i="9"/>
  <c r="F596" i="9"/>
  <c r="F595" i="9"/>
  <c r="F594" i="9"/>
  <c r="F593" i="9"/>
  <c r="F592" i="9"/>
  <c r="F591" i="9"/>
  <c r="F590" i="9"/>
  <c r="F589" i="9"/>
  <c r="F588" i="9"/>
  <c r="F587" i="9"/>
  <c r="F586" i="9"/>
  <c r="F585" i="9"/>
  <c r="F584" i="9"/>
  <c r="F583" i="9"/>
  <c r="F582" i="9"/>
  <c r="F581" i="9"/>
  <c r="F580" i="9"/>
  <c r="F579" i="9"/>
  <c r="F578" i="9"/>
  <c r="F577" i="9"/>
  <c r="F576" i="9"/>
  <c r="F575" i="9"/>
  <c r="F574" i="9"/>
  <c r="F573" i="9"/>
  <c r="F572" i="9"/>
  <c r="F571" i="9"/>
  <c r="F570" i="9"/>
  <c r="F569" i="9"/>
  <c r="F568" i="9"/>
  <c r="F567" i="9"/>
  <c r="F566" i="9"/>
  <c r="F565" i="9"/>
  <c r="F564" i="9"/>
  <c r="F563" i="9"/>
  <c r="F562" i="9"/>
  <c r="F561" i="9"/>
  <c r="F560" i="9"/>
  <c r="F559" i="9"/>
  <c r="F558" i="9"/>
  <c r="F557" i="9"/>
  <c r="F556" i="9"/>
  <c r="F555" i="9"/>
  <c r="F554" i="9"/>
  <c r="F553" i="9"/>
  <c r="F552" i="9"/>
  <c r="F551" i="9"/>
  <c r="F550" i="9"/>
  <c r="F549" i="9"/>
  <c r="F548" i="9"/>
  <c r="F547" i="9"/>
  <c r="F546" i="9"/>
  <c r="F545" i="9"/>
  <c r="F544" i="9"/>
  <c r="F543" i="9"/>
  <c r="F542" i="9"/>
  <c r="F541" i="9"/>
  <c r="F540" i="9"/>
  <c r="F539" i="9"/>
  <c r="F538" i="9"/>
  <c r="F537" i="9"/>
  <c r="F536" i="9"/>
  <c r="F535" i="9"/>
  <c r="F534" i="9"/>
  <c r="F533" i="9"/>
  <c r="F532" i="9"/>
  <c r="F531" i="9"/>
  <c r="F530" i="9"/>
  <c r="F529" i="9"/>
  <c r="F528" i="9"/>
  <c r="F527" i="9"/>
  <c r="F526" i="9"/>
  <c r="F525" i="9"/>
  <c r="F524" i="9"/>
  <c r="F523" i="9"/>
  <c r="F522" i="9"/>
  <c r="F521" i="9"/>
  <c r="F520" i="9"/>
  <c r="F519" i="9"/>
  <c r="F518" i="9"/>
  <c r="F517" i="9"/>
  <c r="F516" i="9"/>
  <c r="F515" i="9"/>
  <c r="F514" i="9"/>
  <c r="F513" i="9"/>
  <c r="F512" i="9"/>
  <c r="F511" i="9"/>
  <c r="F510" i="9"/>
  <c r="F509" i="9"/>
  <c r="F508" i="9"/>
  <c r="F507" i="9"/>
  <c r="F506" i="9"/>
  <c r="F505" i="9"/>
  <c r="F504" i="9"/>
  <c r="F503" i="9"/>
  <c r="F502" i="9"/>
  <c r="F501" i="9"/>
  <c r="F500" i="9"/>
  <c r="F499" i="9"/>
  <c r="F498" i="9"/>
  <c r="F497" i="9"/>
  <c r="F496" i="9"/>
  <c r="F495" i="9"/>
  <c r="F494" i="9"/>
  <c r="F493" i="9"/>
  <c r="F492" i="9"/>
  <c r="F491" i="9"/>
  <c r="F490" i="9"/>
  <c r="F489" i="9"/>
  <c r="F488" i="9"/>
  <c r="F487" i="9"/>
  <c r="F486" i="9"/>
  <c r="F485" i="9"/>
  <c r="F484" i="9"/>
  <c r="F483" i="9"/>
  <c r="F482" i="9"/>
  <c r="F481" i="9"/>
  <c r="F480" i="9"/>
  <c r="F479" i="9"/>
  <c r="F478" i="9"/>
  <c r="F477" i="9"/>
  <c r="F476" i="9"/>
  <c r="F475" i="9"/>
  <c r="F474" i="9"/>
  <c r="F473" i="9"/>
  <c r="F472" i="9"/>
  <c r="F471" i="9"/>
  <c r="F470" i="9"/>
  <c r="F469" i="9"/>
  <c r="F468" i="9"/>
  <c r="F467" i="9"/>
  <c r="F466" i="9"/>
  <c r="F465" i="9"/>
  <c r="F464" i="9"/>
  <c r="F463" i="9"/>
  <c r="F462" i="9"/>
  <c r="F461" i="9"/>
  <c r="F460" i="9"/>
  <c r="F459" i="9"/>
  <c r="F458" i="9"/>
  <c r="F457" i="9"/>
  <c r="F456" i="9"/>
  <c r="F455" i="9"/>
  <c r="F454" i="9"/>
  <c r="F453" i="9"/>
  <c r="F452" i="9"/>
  <c r="F451" i="9"/>
  <c r="F450" i="9"/>
  <c r="F449" i="9"/>
  <c r="F448" i="9"/>
  <c r="F447" i="9"/>
  <c r="F446" i="9"/>
  <c r="F445" i="9"/>
  <c r="F444" i="9"/>
  <c r="F443" i="9"/>
  <c r="F442" i="9"/>
  <c r="F441" i="9"/>
  <c r="F440" i="9"/>
  <c r="F439" i="9"/>
  <c r="F438" i="9"/>
  <c r="F437" i="9"/>
  <c r="F436" i="9"/>
  <c r="F435" i="9"/>
  <c r="F434" i="9"/>
  <c r="F433" i="9"/>
  <c r="F432" i="9"/>
  <c r="F431" i="9"/>
  <c r="F430" i="9"/>
  <c r="F429" i="9"/>
  <c r="F428" i="9"/>
  <c r="F427" i="9"/>
  <c r="F426" i="9"/>
  <c r="F425" i="9"/>
  <c r="F424" i="9"/>
  <c r="F423" i="9"/>
  <c r="F422" i="9"/>
  <c r="F421" i="9"/>
  <c r="F420" i="9"/>
  <c r="F419" i="9"/>
  <c r="F418" i="9"/>
  <c r="F417" i="9"/>
  <c r="F416" i="9"/>
  <c r="F415" i="9"/>
  <c r="F414" i="9"/>
  <c r="F413" i="9"/>
  <c r="F412" i="9"/>
  <c r="F411" i="9"/>
  <c r="F410" i="9"/>
  <c r="F409" i="9"/>
  <c r="F408" i="9"/>
  <c r="F407" i="9"/>
  <c r="F406" i="9"/>
  <c r="F405" i="9"/>
  <c r="F404" i="9"/>
  <c r="F403" i="9"/>
  <c r="F402" i="9"/>
  <c r="F401" i="9"/>
  <c r="F400" i="9"/>
  <c r="F399" i="9"/>
  <c r="F398" i="9"/>
  <c r="F397" i="9"/>
  <c r="F396" i="9"/>
  <c r="F395" i="9"/>
  <c r="F394" i="9"/>
  <c r="F393" i="9"/>
  <c r="F392" i="9"/>
  <c r="F391" i="9"/>
  <c r="F390" i="9"/>
  <c r="F389" i="9"/>
  <c r="F388" i="9"/>
  <c r="F387" i="9"/>
  <c r="F386" i="9"/>
  <c r="F385" i="9"/>
  <c r="F384" i="9"/>
  <c r="F383" i="9"/>
  <c r="F382" i="9"/>
  <c r="F381" i="9"/>
  <c r="F380" i="9"/>
  <c r="F379" i="9"/>
  <c r="F378" i="9"/>
  <c r="F377" i="9"/>
  <c r="F376" i="9"/>
  <c r="F375" i="9"/>
  <c r="F374" i="9"/>
  <c r="F373" i="9"/>
  <c r="F372" i="9"/>
  <c r="F371" i="9"/>
  <c r="F370" i="9"/>
  <c r="F369" i="9"/>
  <c r="F368" i="9"/>
  <c r="F367" i="9"/>
  <c r="F366" i="9"/>
  <c r="F365" i="9"/>
  <c r="F364" i="9"/>
  <c r="F363" i="9"/>
  <c r="F362" i="9"/>
  <c r="F361" i="9"/>
  <c r="F360" i="9"/>
  <c r="F359" i="9"/>
  <c r="F358" i="9"/>
  <c r="F357" i="9"/>
  <c r="F356" i="9"/>
  <c r="F355" i="9"/>
  <c r="F354" i="9"/>
  <c r="F353" i="9"/>
  <c r="F352" i="9"/>
  <c r="F351" i="9"/>
  <c r="F350" i="9"/>
  <c r="F349" i="9"/>
  <c r="F348" i="9"/>
  <c r="F347" i="9"/>
  <c r="F346" i="9"/>
  <c r="F345" i="9"/>
  <c r="F344" i="9"/>
  <c r="F343" i="9"/>
  <c r="F342" i="9"/>
  <c r="F341" i="9"/>
  <c r="F340" i="9"/>
  <c r="F339" i="9"/>
  <c r="F338" i="9"/>
  <c r="F337" i="9"/>
  <c r="F336" i="9"/>
  <c r="F335" i="9"/>
  <c r="F334" i="9"/>
  <c r="F333" i="9"/>
  <c r="F332" i="9"/>
  <c r="F331" i="9"/>
  <c r="F330" i="9"/>
  <c r="F329" i="9"/>
  <c r="F328" i="9"/>
  <c r="F327" i="9"/>
  <c r="F326" i="9"/>
  <c r="F325" i="9"/>
  <c r="F324" i="9"/>
  <c r="F323" i="9"/>
  <c r="F322" i="9"/>
  <c r="F321" i="9"/>
  <c r="F320" i="9"/>
  <c r="F319" i="9"/>
  <c r="F318" i="9"/>
  <c r="F317" i="9"/>
  <c r="F316" i="9"/>
  <c r="F315" i="9"/>
  <c r="F314" i="9"/>
  <c r="F313" i="9"/>
  <c r="F312" i="9"/>
  <c r="F311" i="9"/>
  <c r="F310" i="9"/>
  <c r="F309" i="9"/>
  <c r="F308" i="9"/>
  <c r="F307" i="9"/>
  <c r="F306" i="9"/>
  <c r="F305" i="9"/>
  <c r="F304" i="9"/>
  <c r="F303" i="9"/>
  <c r="F302" i="9"/>
  <c r="F301" i="9"/>
  <c r="F300" i="9"/>
  <c r="F299" i="9"/>
  <c r="F298" i="9"/>
  <c r="F297" i="9"/>
  <c r="F296" i="9"/>
  <c r="F295" i="9"/>
  <c r="F294" i="9"/>
  <c r="F293" i="9"/>
  <c r="F292" i="9"/>
  <c r="F291" i="9"/>
  <c r="F290" i="9"/>
  <c r="F289" i="9"/>
  <c r="F288" i="9"/>
  <c r="F287" i="9"/>
  <c r="F286" i="9"/>
  <c r="F285" i="9"/>
  <c r="F284" i="9"/>
  <c r="F283" i="9"/>
  <c r="F282" i="9"/>
  <c r="F281" i="9"/>
  <c r="F280" i="9"/>
  <c r="F279" i="9"/>
  <c r="F278" i="9"/>
  <c r="F277" i="9"/>
  <c r="F276" i="9"/>
  <c r="F275" i="9"/>
  <c r="F274" i="9"/>
  <c r="F273" i="9"/>
  <c r="F272" i="9"/>
  <c r="F271" i="9"/>
  <c r="F270" i="9"/>
  <c r="F269" i="9"/>
  <c r="F268" i="9"/>
  <c r="F267" i="9"/>
  <c r="F266" i="9"/>
  <c r="F265" i="9"/>
  <c r="F264" i="9"/>
  <c r="F263" i="9"/>
  <c r="F262" i="9"/>
  <c r="F261" i="9"/>
  <c r="F260" i="9"/>
  <c r="F259" i="9"/>
  <c r="F258" i="9"/>
  <c r="F257" i="9"/>
  <c r="F256" i="9"/>
  <c r="F255" i="9"/>
  <c r="F254" i="9"/>
  <c r="F253" i="9"/>
  <c r="F252" i="9"/>
  <c r="F251" i="9"/>
  <c r="F250" i="9"/>
  <c r="F249" i="9"/>
  <c r="F248" i="9"/>
  <c r="F247" i="9"/>
  <c r="F246" i="9"/>
  <c r="F245" i="9"/>
  <c r="F244" i="9"/>
  <c r="F243" i="9"/>
  <c r="F242" i="9"/>
  <c r="F241" i="9"/>
  <c r="F240" i="9"/>
  <c r="F239" i="9"/>
  <c r="F238" i="9"/>
  <c r="F237" i="9"/>
  <c r="F236" i="9"/>
  <c r="F235" i="9"/>
  <c r="F234" i="9"/>
  <c r="F233" i="9"/>
  <c r="F232" i="9"/>
  <c r="F231" i="9"/>
  <c r="F230" i="9"/>
  <c r="F229" i="9"/>
  <c r="F228" i="9"/>
  <c r="F227" i="9"/>
  <c r="F226" i="9"/>
  <c r="F225" i="9"/>
  <c r="F224" i="9"/>
  <c r="F223" i="9"/>
  <c r="F222" i="9"/>
  <c r="F221" i="9"/>
  <c r="F220" i="9"/>
  <c r="F219" i="9"/>
  <c r="F218" i="9"/>
  <c r="F217" i="9"/>
  <c r="F216" i="9"/>
  <c r="F215" i="9"/>
  <c r="F214" i="9"/>
  <c r="F213" i="9"/>
  <c r="F212" i="9"/>
  <c r="F211" i="9"/>
  <c r="F210" i="9"/>
  <c r="F209" i="9"/>
  <c r="F208" i="9"/>
  <c r="F207" i="9"/>
  <c r="F206" i="9"/>
  <c r="F205" i="9"/>
  <c r="F204" i="9"/>
  <c r="F203" i="9"/>
  <c r="F202" i="9"/>
  <c r="F201" i="9"/>
  <c r="F200" i="9"/>
  <c r="F199" i="9"/>
  <c r="F198" i="9"/>
  <c r="F197" i="9"/>
  <c r="F196" i="9"/>
  <c r="F195" i="9"/>
  <c r="F194" i="9"/>
  <c r="F193" i="9"/>
  <c r="F192" i="9"/>
  <c r="F191" i="9"/>
  <c r="F190" i="9"/>
  <c r="F189" i="9"/>
  <c r="F188" i="9"/>
  <c r="F187" i="9"/>
  <c r="F186" i="9"/>
  <c r="F185" i="9"/>
  <c r="F184" i="9"/>
  <c r="F183" i="9"/>
  <c r="F182" i="9"/>
  <c r="F181" i="9"/>
  <c r="F180" i="9"/>
  <c r="F179" i="9"/>
  <c r="F178" i="9"/>
  <c r="F177" i="9"/>
  <c r="F176" i="9"/>
  <c r="F175" i="9"/>
  <c r="F174" i="9"/>
  <c r="F173" i="9"/>
  <c r="F172" i="9"/>
  <c r="F171" i="9"/>
  <c r="F170" i="9"/>
  <c r="F169" i="9"/>
  <c r="F168" i="9"/>
  <c r="F167" i="9"/>
  <c r="F166" i="9"/>
  <c r="F165" i="9"/>
  <c r="F164" i="9"/>
  <c r="F163" i="9"/>
  <c r="F162" i="9"/>
  <c r="F161" i="9"/>
  <c r="F160" i="9"/>
  <c r="F159" i="9"/>
  <c r="F158" i="9"/>
  <c r="F157" i="9"/>
  <c r="F156" i="9"/>
  <c r="F155" i="9"/>
  <c r="F154" i="9"/>
  <c r="F153" i="9"/>
  <c r="F152" i="9"/>
  <c r="F151" i="9"/>
  <c r="F150" i="9"/>
  <c r="F149" i="9"/>
  <c r="F148" i="9"/>
  <c r="F147" i="9"/>
  <c r="F146" i="9"/>
  <c r="F145" i="9"/>
  <c r="F144" i="9"/>
  <c r="F143" i="9"/>
  <c r="F142" i="9"/>
  <c r="F141" i="9"/>
  <c r="F140" i="9"/>
  <c r="F139" i="9"/>
  <c r="F138" i="9"/>
  <c r="F137" i="9"/>
  <c r="F136" i="9"/>
  <c r="F135" i="9"/>
  <c r="F134" i="9"/>
  <c r="F133" i="9"/>
  <c r="F132" i="9"/>
  <c r="F131" i="9"/>
  <c r="F130" i="9"/>
  <c r="F129" i="9"/>
  <c r="F128" i="9"/>
  <c r="F127" i="9"/>
  <c r="F126" i="9"/>
  <c r="F125" i="9"/>
  <c r="F124" i="9"/>
  <c r="F123" i="9"/>
  <c r="F122" i="9"/>
  <c r="F121" i="9"/>
  <c r="F120" i="9"/>
  <c r="F119" i="9"/>
  <c r="F118" i="9"/>
  <c r="F117"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F80" i="9"/>
  <c r="F79" i="9"/>
  <c r="F78" i="9"/>
  <c r="F77" i="9"/>
  <c r="F76" i="9"/>
  <c r="F75" i="9"/>
  <c r="F74"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3" i="9"/>
  <c r="F12" i="9"/>
  <c r="F11" i="9"/>
  <c r="F10" i="9"/>
  <c r="N6003" i="7"/>
  <c r="I6003" i="7"/>
  <c r="J6003" i="7" s="1"/>
  <c r="K6003" i="7" s="1"/>
  <c r="H6003" i="7"/>
  <c r="N6002" i="7"/>
  <c r="I6002" i="7"/>
  <c r="J6002" i="7" s="1"/>
  <c r="K6002" i="7" s="1"/>
  <c r="H6002" i="7"/>
  <c r="N6001" i="7"/>
  <c r="I6001" i="7"/>
  <c r="J6001" i="7" s="1"/>
  <c r="K6001" i="7" s="1"/>
  <c r="H6001" i="7"/>
  <c r="N6000" i="7"/>
  <c r="I6000" i="7"/>
  <c r="J6000" i="7" s="1"/>
  <c r="K6000" i="7" s="1"/>
  <c r="H6000" i="7"/>
  <c r="N5999" i="7"/>
  <c r="I5999" i="7"/>
  <c r="J5999" i="7" s="1"/>
  <c r="K5999" i="7" s="1"/>
  <c r="H5999" i="7"/>
  <c r="N5998" i="7"/>
  <c r="I5998" i="7"/>
  <c r="J5998" i="7" s="1"/>
  <c r="K5998" i="7" s="1"/>
  <c r="H5998" i="7"/>
  <c r="N5997" i="7"/>
  <c r="I5997" i="7"/>
  <c r="J5997" i="7" s="1"/>
  <c r="K5997" i="7" s="1"/>
  <c r="H5997" i="7"/>
  <c r="N5996" i="7"/>
  <c r="I5996" i="7"/>
  <c r="J5996" i="7" s="1"/>
  <c r="K5996" i="7" s="1"/>
  <c r="H5996" i="7"/>
  <c r="N5995" i="7"/>
  <c r="I5995" i="7"/>
  <c r="J5995" i="7" s="1"/>
  <c r="K5995" i="7" s="1"/>
  <c r="H5995" i="7"/>
  <c r="N5994" i="7"/>
  <c r="I5994" i="7"/>
  <c r="J5994" i="7" s="1"/>
  <c r="K5994" i="7" s="1"/>
  <c r="H5994" i="7"/>
  <c r="N5993" i="7"/>
  <c r="I5993" i="7"/>
  <c r="J5993" i="7" s="1"/>
  <c r="K5993" i="7" s="1"/>
  <c r="H5993" i="7"/>
  <c r="N5992" i="7"/>
  <c r="I5992" i="7"/>
  <c r="J5992" i="7" s="1"/>
  <c r="K5992" i="7" s="1"/>
  <c r="H5992" i="7"/>
  <c r="N5991" i="7"/>
  <c r="I5991" i="7"/>
  <c r="J5991" i="7" s="1"/>
  <c r="K5991" i="7" s="1"/>
  <c r="H5991" i="7"/>
  <c r="N5990" i="7"/>
  <c r="I5990" i="7"/>
  <c r="J5990" i="7" s="1"/>
  <c r="K5990" i="7" s="1"/>
  <c r="H5990" i="7"/>
  <c r="N5989" i="7"/>
  <c r="I5989" i="7"/>
  <c r="J5989" i="7" s="1"/>
  <c r="K5989" i="7" s="1"/>
  <c r="H5989" i="7"/>
  <c r="N5988" i="7"/>
  <c r="I5988" i="7"/>
  <c r="J5988" i="7" s="1"/>
  <c r="K5988" i="7" s="1"/>
  <c r="H5988" i="7"/>
  <c r="N5987" i="7"/>
  <c r="I5987" i="7"/>
  <c r="J5987" i="7" s="1"/>
  <c r="K5987" i="7" s="1"/>
  <c r="H5987" i="7"/>
  <c r="N5986" i="7"/>
  <c r="I5986" i="7"/>
  <c r="J5986" i="7" s="1"/>
  <c r="K5986" i="7" s="1"/>
  <c r="H5986" i="7"/>
  <c r="N5985" i="7"/>
  <c r="I5985" i="7"/>
  <c r="J5985" i="7" s="1"/>
  <c r="K5985" i="7" s="1"/>
  <c r="H5985" i="7"/>
  <c r="N5984" i="7"/>
  <c r="I5984" i="7"/>
  <c r="J5984" i="7" s="1"/>
  <c r="K5984" i="7" s="1"/>
  <c r="H5984" i="7"/>
  <c r="N5983" i="7"/>
  <c r="I5983" i="7"/>
  <c r="J5983" i="7" s="1"/>
  <c r="K5983" i="7" s="1"/>
  <c r="H5983" i="7"/>
  <c r="N5982" i="7"/>
  <c r="I5982" i="7"/>
  <c r="J5982" i="7" s="1"/>
  <c r="K5982" i="7" s="1"/>
  <c r="H5982" i="7"/>
  <c r="N5981" i="7"/>
  <c r="I5981" i="7"/>
  <c r="J5981" i="7" s="1"/>
  <c r="K5981" i="7" s="1"/>
  <c r="H5981" i="7"/>
  <c r="N5980" i="7"/>
  <c r="I5980" i="7"/>
  <c r="J5980" i="7" s="1"/>
  <c r="K5980" i="7" s="1"/>
  <c r="H5980" i="7"/>
  <c r="N5979" i="7"/>
  <c r="I5979" i="7"/>
  <c r="J5979" i="7" s="1"/>
  <c r="K5979" i="7" s="1"/>
  <c r="H5979" i="7"/>
  <c r="N5978" i="7"/>
  <c r="I5978" i="7"/>
  <c r="J5978" i="7" s="1"/>
  <c r="K5978" i="7" s="1"/>
  <c r="H5978" i="7"/>
  <c r="N5977" i="7"/>
  <c r="I5977" i="7"/>
  <c r="J5977" i="7" s="1"/>
  <c r="K5977" i="7" s="1"/>
  <c r="H5977" i="7"/>
  <c r="N5976" i="7"/>
  <c r="I5976" i="7"/>
  <c r="J5976" i="7" s="1"/>
  <c r="K5976" i="7" s="1"/>
  <c r="H5976" i="7"/>
  <c r="N5975" i="7"/>
  <c r="I5975" i="7"/>
  <c r="J5975" i="7" s="1"/>
  <c r="K5975" i="7" s="1"/>
  <c r="H5975" i="7"/>
  <c r="N5974" i="7"/>
  <c r="I5974" i="7"/>
  <c r="J5974" i="7" s="1"/>
  <c r="K5974" i="7" s="1"/>
  <c r="H5974" i="7"/>
  <c r="N5973" i="7"/>
  <c r="I5973" i="7"/>
  <c r="J5973" i="7" s="1"/>
  <c r="K5973" i="7" s="1"/>
  <c r="H5973" i="7"/>
  <c r="N5972" i="7"/>
  <c r="I5972" i="7"/>
  <c r="J5972" i="7" s="1"/>
  <c r="K5972" i="7" s="1"/>
  <c r="H5972" i="7"/>
  <c r="N5971" i="7"/>
  <c r="I5971" i="7"/>
  <c r="J5971" i="7" s="1"/>
  <c r="K5971" i="7" s="1"/>
  <c r="H5971" i="7"/>
  <c r="N5970" i="7"/>
  <c r="I5970" i="7"/>
  <c r="J5970" i="7" s="1"/>
  <c r="K5970" i="7" s="1"/>
  <c r="H5970" i="7"/>
  <c r="N5969" i="7"/>
  <c r="I5969" i="7"/>
  <c r="J5969" i="7" s="1"/>
  <c r="K5969" i="7" s="1"/>
  <c r="H5969" i="7"/>
  <c r="N5968" i="7"/>
  <c r="I5968" i="7"/>
  <c r="J5968" i="7" s="1"/>
  <c r="K5968" i="7" s="1"/>
  <c r="H5968" i="7"/>
  <c r="N5967" i="7"/>
  <c r="I5967" i="7"/>
  <c r="J5967" i="7" s="1"/>
  <c r="K5967" i="7" s="1"/>
  <c r="H5967" i="7"/>
  <c r="N5966" i="7"/>
  <c r="I5966" i="7"/>
  <c r="J5966" i="7" s="1"/>
  <c r="K5966" i="7" s="1"/>
  <c r="H5966" i="7"/>
  <c r="N5965" i="7"/>
  <c r="I5965" i="7"/>
  <c r="J5965" i="7" s="1"/>
  <c r="K5965" i="7" s="1"/>
  <c r="H5965" i="7"/>
  <c r="N5964" i="7"/>
  <c r="I5964" i="7"/>
  <c r="J5964" i="7" s="1"/>
  <c r="K5964" i="7" s="1"/>
  <c r="H5964" i="7"/>
  <c r="N5963" i="7"/>
  <c r="I5963" i="7"/>
  <c r="J5963" i="7" s="1"/>
  <c r="K5963" i="7" s="1"/>
  <c r="H5963" i="7"/>
  <c r="N5962" i="7"/>
  <c r="I5962" i="7"/>
  <c r="J5962" i="7" s="1"/>
  <c r="K5962" i="7" s="1"/>
  <c r="H5962" i="7"/>
  <c r="N5961" i="7"/>
  <c r="I5961" i="7"/>
  <c r="J5961" i="7" s="1"/>
  <c r="K5961" i="7" s="1"/>
  <c r="H5961" i="7"/>
  <c r="N5960" i="7"/>
  <c r="I5960" i="7"/>
  <c r="J5960" i="7" s="1"/>
  <c r="K5960" i="7" s="1"/>
  <c r="H5960" i="7"/>
  <c r="N5959" i="7"/>
  <c r="I5959" i="7"/>
  <c r="J5959" i="7" s="1"/>
  <c r="K5959" i="7" s="1"/>
  <c r="H5959" i="7"/>
  <c r="N5958" i="7"/>
  <c r="I5958" i="7"/>
  <c r="J5958" i="7" s="1"/>
  <c r="K5958" i="7" s="1"/>
  <c r="H5958" i="7"/>
  <c r="N5957" i="7"/>
  <c r="I5957" i="7"/>
  <c r="J5957" i="7" s="1"/>
  <c r="K5957" i="7" s="1"/>
  <c r="H5957" i="7"/>
  <c r="N5956" i="7"/>
  <c r="I5956" i="7"/>
  <c r="J5956" i="7" s="1"/>
  <c r="K5956" i="7" s="1"/>
  <c r="H5956" i="7"/>
  <c r="N5955" i="7"/>
  <c r="I5955" i="7"/>
  <c r="J5955" i="7" s="1"/>
  <c r="K5955" i="7" s="1"/>
  <c r="H5955" i="7"/>
  <c r="N5954" i="7"/>
  <c r="I5954" i="7"/>
  <c r="J5954" i="7" s="1"/>
  <c r="K5954" i="7" s="1"/>
  <c r="H5954" i="7"/>
  <c r="N5953" i="7"/>
  <c r="I5953" i="7"/>
  <c r="J5953" i="7" s="1"/>
  <c r="K5953" i="7" s="1"/>
  <c r="H5953" i="7"/>
  <c r="N5952" i="7"/>
  <c r="I5952" i="7"/>
  <c r="J5952" i="7" s="1"/>
  <c r="K5952" i="7" s="1"/>
  <c r="H5952" i="7"/>
  <c r="N5951" i="7"/>
  <c r="I5951" i="7"/>
  <c r="J5951" i="7" s="1"/>
  <c r="K5951" i="7" s="1"/>
  <c r="H5951" i="7"/>
  <c r="N5950" i="7"/>
  <c r="I5950" i="7"/>
  <c r="J5950" i="7" s="1"/>
  <c r="K5950" i="7" s="1"/>
  <c r="H5950" i="7"/>
  <c r="N5949" i="7"/>
  <c r="I5949" i="7"/>
  <c r="J5949" i="7" s="1"/>
  <c r="K5949" i="7" s="1"/>
  <c r="H5949" i="7"/>
  <c r="N5948" i="7"/>
  <c r="I5948" i="7"/>
  <c r="J5948" i="7" s="1"/>
  <c r="K5948" i="7" s="1"/>
  <c r="H5948" i="7"/>
  <c r="N5947" i="7"/>
  <c r="I5947" i="7"/>
  <c r="J5947" i="7" s="1"/>
  <c r="K5947" i="7" s="1"/>
  <c r="H5947" i="7"/>
  <c r="N5946" i="7"/>
  <c r="I5946" i="7"/>
  <c r="J5946" i="7" s="1"/>
  <c r="K5946" i="7" s="1"/>
  <c r="H5946" i="7"/>
  <c r="N5945" i="7"/>
  <c r="I5945" i="7"/>
  <c r="J5945" i="7" s="1"/>
  <c r="K5945" i="7" s="1"/>
  <c r="H5945" i="7"/>
  <c r="N5944" i="7"/>
  <c r="I5944" i="7"/>
  <c r="J5944" i="7" s="1"/>
  <c r="K5944" i="7" s="1"/>
  <c r="H5944" i="7"/>
  <c r="N5943" i="7"/>
  <c r="I5943" i="7"/>
  <c r="J5943" i="7" s="1"/>
  <c r="K5943" i="7" s="1"/>
  <c r="H5943" i="7"/>
  <c r="N5942" i="7"/>
  <c r="I5942" i="7"/>
  <c r="J5942" i="7" s="1"/>
  <c r="K5942" i="7" s="1"/>
  <c r="H5942" i="7"/>
  <c r="N5941" i="7"/>
  <c r="I5941" i="7"/>
  <c r="J5941" i="7" s="1"/>
  <c r="K5941" i="7" s="1"/>
  <c r="H5941" i="7"/>
  <c r="N5940" i="7"/>
  <c r="I5940" i="7"/>
  <c r="J5940" i="7" s="1"/>
  <c r="K5940" i="7" s="1"/>
  <c r="H5940" i="7"/>
  <c r="N5939" i="7"/>
  <c r="I5939" i="7"/>
  <c r="J5939" i="7" s="1"/>
  <c r="K5939" i="7" s="1"/>
  <c r="H5939" i="7"/>
  <c r="N5938" i="7"/>
  <c r="I5938" i="7"/>
  <c r="J5938" i="7" s="1"/>
  <c r="K5938" i="7" s="1"/>
  <c r="H5938" i="7"/>
  <c r="N5937" i="7"/>
  <c r="I5937" i="7"/>
  <c r="J5937" i="7" s="1"/>
  <c r="K5937" i="7" s="1"/>
  <c r="H5937" i="7"/>
  <c r="N5936" i="7"/>
  <c r="I5936" i="7"/>
  <c r="J5936" i="7" s="1"/>
  <c r="K5936" i="7" s="1"/>
  <c r="H5936" i="7"/>
  <c r="N5935" i="7"/>
  <c r="I5935" i="7"/>
  <c r="J5935" i="7" s="1"/>
  <c r="K5935" i="7" s="1"/>
  <c r="H5935" i="7"/>
  <c r="N5934" i="7"/>
  <c r="I5934" i="7"/>
  <c r="J5934" i="7" s="1"/>
  <c r="K5934" i="7" s="1"/>
  <c r="H5934" i="7"/>
  <c r="N5933" i="7"/>
  <c r="I5933" i="7"/>
  <c r="J5933" i="7" s="1"/>
  <c r="K5933" i="7" s="1"/>
  <c r="H5933" i="7"/>
  <c r="N5932" i="7"/>
  <c r="I5932" i="7"/>
  <c r="J5932" i="7" s="1"/>
  <c r="K5932" i="7" s="1"/>
  <c r="H5932" i="7"/>
  <c r="N5931" i="7"/>
  <c r="I5931" i="7"/>
  <c r="J5931" i="7" s="1"/>
  <c r="K5931" i="7" s="1"/>
  <c r="H5931" i="7"/>
  <c r="N5930" i="7"/>
  <c r="I5930" i="7"/>
  <c r="J5930" i="7" s="1"/>
  <c r="K5930" i="7" s="1"/>
  <c r="H5930" i="7"/>
  <c r="N5929" i="7"/>
  <c r="I5929" i="7"/>
  <c r="J5929" i="7" s="1"/>
  <c r="K5929" i="7" s="1"/>
  <c r="H5929" i="7"/>
  <c r="N5928" i="7"/>
  <c r="I5928" i="7"/>
  <c r="J5928" i="7" s="1"/>
  <c r="K5928" i="7" s="1"/>
  <c r="H5928" i="7"/>
  <c r="N5927" i="7"/>
  <c r="I5927" i="7"/>
  <c r="J5927" i="7" s="1"/>
  <c r="K5927" i="7" s="1"/>
  <c r="H5927" i="7"/>
  <c r="N5926" i="7"/>
  <c r="I5926" i="7"/>
  <c r="J5926" i="7" s="1"/>
  <c r="K5926" i="7" s="1"/>
  <c r="H5926" i="7"/>
  <c r="N5925" i="7"/>
  <c r="I5925" i="7"/>
  <c r="J5925" i="7" s="1"/>
  <c r="K5925" i="7" s="1"/>
  <c r="H5925" i="7"/>
  <c r="N5924" i="7"/>
  <c r="I5924" i="7"/>
  <c r="J5924" i="7" s="1"/>
  <c r="K5924" i="7" s="1"/>
  <c r="H5924" i="7"/>
  <c r="N5923" i="7"/>
  <c r="I5923" i="7"/>
  <c r="J5923" i="7" s="1"/>
  <c r="K5923" i="7" s="1"/>
  <c r="H5923" i="7"/>
  <c r="N5922" i="7"/>
  <c r="I5922" i="7"/>
  <c r="J5922" i="7" s="1"/>
  <c r="K5922" i="7" s="1"/>
  <c r="H5922" i="7"/>
  <c r="N5921" i="7"/>
  <c r="I5921" i="7"/>
  <c r="J5921" i="7" s="1"/>
  <c r="K5921" i="7" s="1"/>
  <c r="H5921" i="7"/>
  <c r="N5920" i="7"/>
  <c r="I5920" i="7"/>
  <c r="J5920" i="7" s="1"/>
  <c r="K5920" i="7" s="1"/>
  <c r="H5920" i="7"/>
  <c r="N5919" i="7"/>
  <c r="I5919" i="7"/>
  <c r="J5919" i="7" s="1"/>
  <c r="K5919" i="7" s="1"/>
  <c r="H5919" i="7"/>
  <c r="N5918" i="7"/>
  <c r="I5918" i="7"/>
  <c r="J5918" i="7" s="1"/>
  <c r="K5918" i="7" s="1"/>
  <c r="H5918" i="7"/>
  <c r="N5917" i="7"/>
  <c r="I5917" i="7"/>
  <c r="J5917" i="7" s="1"/>
  <c r="K5917" i="7" s="1"/>
  <c r="H5917" i="7"/>
  <c r="N5916" i="7"/>
  <c r="I5916" i="7"/>
  <c r="J5916" i="7" s="1"/>
  <c r="K5916" i="7" s="1"/>
  <c r="H5916" i="7"/>
  <c r="N5915" i="7"/>
  <c r="I5915" i="7"/>
  <c r="J5915" i="7" s="1"/>
  <c r="K5915" i="7" s="1"/>
  <c r="H5915" i="7"/>
  <c r="N5914" i="7"/>
  <c r="I5914" i="7"/>
  <c r="J5914" i="7" s="1"/>
  <c r="K5914" i="7" s="1"/>
  <c r="H5914" i="7"/>
  <c r="N5913" i="7"/>
  <c r="I5913" i="7"/>
  <c r="J5913" i="7" s="1"/>
  <c r="K5913" i="7" s="1"/>
  <c r="H5913" i="7"/>
  <c r="N5912" i="7"/>
  <c r="I5912" i="7"/>
  <c r="J5912" i="7" s="1"/>
  <c r="K5912" i="7" s="1"/>
  <c r="H5912" i="7"/>
  <c r="N5911" i="7"/>
  <c r="I5911" i="7"/>
  <c r="J5911" i="7" s="1"/>
  <c r="K5911" i="7" s="1"/>
  <c r="H5911" i="7"/>
  <c r="N5910" i="7"/>
  <c r="I5910" i="7"/>
  <c r="J5910" i="7" s="1"/>
  <c r="K5910" i="7" s="1"/>
  <c r="H5910" i="7"/>
  <c r="N5909" i="7"/>
  <c r="I5909" i="7"/>
  <c r="J5909" i="7" s="1"/>
  <c r="K5909" i="7" s="1"/>
  <c r="H5909" i="7"/>
  <c r="N5908" i="7"/>
  <c r="I5908" i="7"/>
  <c r="J5908" i="7" s="1"/>
  <c r="K5908" i="7" s="1"/>
  <c r="H5908" i="7"/>
  <c r="N5907" i="7"/>
  <c r="I5907" i="7"/>
  <c r="J5907" i="7" s="1"/>
  <c r="K5907" i="7" s="1"/>
  <c r="H5907" i="7"/>
  <c r="N5906" i="7"/>
  <c r="I5906" i="7"/>
  <c r="J5906" i="7" s="1"/>
  <c r="K5906" i="7" s="1"/>
  <c r="H5906" i="7"/>
  <c r="N5905" i="7"/>
  <c r="I5905" i="7"/>
  <c r="J5905" i="7" s="1"/>
  <c r="K5905" i="7" s="1"/>
  <c r="H5905" i="7"/>
  <c r="N5904" i="7"/>
  <c r="I5904" i="7"/>
  <c r="J5904" i="7" s="1"/>
  <c r="K5904" i="7" s="1"/>
  <c r="H5904" i="7"/>
  <c r="N5903" i="7"/>
  <c r="I5903" i="7"/>
  <c r="J5903" i="7" s="1"/>
  <c r="K5903" i="7" s="1"/>
  <c r="H5903" i="7"/>
  <c r="N5902" i="7"/>
  <c r="I5902" i="7"/>
  <c r="J5902" i="7" s="1"/>
  <c r="K5902" i="7" s="1"/>
  <c r="H5902" i="7"/>
  <c r="N5901" i="7"/>
  <c r="I5901" i="7"/>
  <c r="J5901" i="7" s="1"/>
  <c r="K5901" i="7" s="1"/>
  <c r="H5901" i="7"/>
  <c r="N5900" i="7"/>
  <c r="I5900" i="7"/>
  <c r="J5900" i="7" s="1"/>
  <c r="K5900" i="7" s="1"/>
  <c r="H5900" i="7"/>
  <c r="N5899" i="7"/>
  <c r="I5899" i="7"/>
  <c r="J5899" i="7" s="1"/>
  <c r="K5899" i="7" s="1"/>
  <c r="H5899" i="7"/>
  <c r="N5898" i="7"/>
  <c r="I5898" i="7"/>
  <c r="J5898" i="7" s="1"/>
  <c r="K5898" i="7" s="1"/>
  <c r="H5898" i="7"/>
  <c r="N5897" i="7"/>
  <c r="I5897" i="7"/>
  <c r="J5897" i="7" s="1"/>
  <c r="K5897" i="7" s="1"/>
  <c r="H5897" i="7"/>
  <c r="N5896" i="7"/>
  <c r="I5896" i="7"/>
  <c r="J5896" i="7" s="1"/>
  <c r="K5896" i="7" s="1"/>
  <c r="H5896" i="7"/>
  <c r="N5895" i="7"/>
  <c r="I5895" i="7"/>
  <c r="J5895" i="7" s="1"/>
  <c r="K5895" i="7" s="1"/>
  <c r="H5895" i="7"/>
  <c r="N5894" i="7"/>
  <c r="I5894" i="7"/>
  <c r="J5894" i="7" s="1"/>
  <c r="K5894" i="7" s="1"/>
  <c r="H5894" i="7"/>
  <c r="N5893" i="7"/>
  <c r="I5893" i="7"/>
  <c r="J5893" i="7" s="1"/>
  <c r="K5893" i="7" s="1"/>
  <c r="H5893" i="7"/>
  <c r="N5892" i="7"/>
  <c r="I5892" i="7"/>
  <c r="J5892" i="7" s="1"/>
  <c r="K5892" i="7" s="1"/>
  <c r="H5892" i="7"/>
  <c r="N5891" i="7"/>
  <c r="I5891" i="7"/>
  <c r="J5891" i="7" s="1"/>
  <c r="K5891" i="7" s="1"/>
  <c r="H5891" i="7"/>
  <c r="N5890" i="7"/>
  <c r="I5890" i="7"/>
  <c r="J5890" i="7" s="1"/>
  <c r="K5890" i="7" s="1"/>
  <c r="H5890" i="7"/>
  <c r="N5889" i="7"/>
  <c r="I5889" i="7"/>
  <c r="J5889" i="7" s="1"/>
  <c r="K5889" i="7" s="1"/>
  <c r="H5889" i="7"/>
  <c r="N5888" i="7"/>
  <c r="I5888" i="7"/>
  <c r="J5888" i="7" s="1"/>
  <c r="K5888" i="7" s="1"/>
  <c r="H5888" i="7"/>
  <c r="N5887" i="7"/>
  <c r="I5887" i="7"/>
  <c r="J5887" i="7" s="1"/>
  <c r="K5887" i="7" s="1"/>
  <c r="H5887" i="7"/>
  <c r="N5886" i="7"/>
  <c r="I5886" i="7"/>
  <c r="J5886" i="7" s="1"/>
  <c r="K5886" i="7" s="1"/>
  <c r="H5886" i="7"/>
  <c r="N5885" i="7"/>
  <c r="I5885" i="7"/>
  <c r="J5885" i="7" s="1"/>
  <c r="K5885" i="7" s="1"/>
  <c r="H5885" i="7"/>
  <c r="N5884" i="7"/>
  <c r="I5884" i="7"/>
  <c r="J5884" i="7" s="1"/>
  <c r="K5884" i="7" s="1"/>
  <c r="H5884" i="7"/>
  <c r="N5883" i="7"/>
  <c r="I5883" i="7"/>
  <c r="J5883" i="7" s="1"/>
  <c r="K5883" i="7" s="1"/>
  <c r="H5883" i="7"/>
  <c r="N5882" i="7"/>
  <c r="I5882" i="7"/>
  <c r="J5882" i="7" s="1"/>
  <c r="K5882" i="7" s="1"/>
  <c r="H5882" i="7"/>
  <c r="N5881" i="7"/>
  <c r="I5881" i="7"/>
  <c r="J5881" i="7" s="1"/>
  <c r="K5881" i="7" s="1"/>
  <c r="H5881" i="7"/>
  <c r="N5880" i="7"/>
  <c r="I5880" i="7"/>
  <c r="J5880" i="7" s="1"/>
  <c r="K5880" i="7" s="1"/>
  <c r="H5880" i="7"/>
  <c r="N5879" i="7"/>
  <c r="I5879" i="7"/>
  <c r="J5879" i="7" s="1"/>
  <c r="K5879" i="7" s="1"/>
  <c r="H5879" i="7"/>
  <c r="N5878" i="7"/>
  <c r="I5878" i="7"/>
  <c r="J5878" i="7" s="1"/>
  <c r="K5878" i="7" s="1"/>
  <c r="H5878" i="7"/>
  <c r="N5877" i="7"/>
  <c r="I5877" i="7"/>
  <c r="J5877" i="7" s="1"/>
  <c r="K5877" i="7" s="1"/>
  <c r="H5877" i="7"/>
  <c r="N5876" i="7"/>
  <c r="I5876" i="7"/>
  <c r="J5876" i="7" s="1"/>
  <c r="K5876" i="7" s="1"/>
  <c r="H5876" i="7"/>
  <c r="N5875" i="7"/>
  <c r="I5875" i="7"/>
  <c r="J5875" i="7" s="1"/>
  <c r="K5875" i="7" s="1"/>
  <c r="H5875" i="7"/>
  <c r="N5874" i="7"/>
  <c r="I5874" i="7"/>
  <c r="J5874" i="7" s="1"/>
  <c r="K5874" i="7" s="1"/>
  <c r="H5874" i="7"/>
  <c r="N5873" i="7"/>
  <c r="I5873" i="7"/>
  <c r="J5873" i="7" s="1"/>
  <c r="K5873" i="7" s="1"/>
  <c r="H5873" i="7"/>
  <c r="N5872" i="7"/>
  <c r="I5872" i="7"/>
  <c r="J5872" i="7" s="1"/>
  <c r="K5872" i="7" s="1"/>
  <c r="H5872" i="7"/>
  <c r="N5871" i="7"/>
  <c r="I5871" i="7"/>
  <c r="J5871" i="7" s="1"/>
  <c r="K5871" i="7" s="1"/>
  <c r="H5871" i="7"/>
  <c r="N5870" i="7"/>
  <c r="I5870" i="7"/>
  <c r="J5870" i="7" s="1"/>
  <c r="K5870" i="7" s="1"/>
  <c r="H5870" i="7"/>
  <c r="N5869" i="7"/>
  <c r="I5869" i="7"/>
  <c r="J5869" i="7" s="1"/>
  <c r="K5869" i="7" s="1"/>
  <c r="H5869" i="7"/>
  <c r="N5868" i="7"/>
  <c r="I5868" i="7"/>
  <c r="J5868" i="7" s="1"/>
  <c r="K5868" i="7" s="1"/>
  <c r="H5868" i="7"/>
  <c r="N5867" i="7"/>
  <c r="I5867" i="7"/>
  <c r="J5867" i="7" s="1"/>
  <c r="K5867" i="7" s="1"/>
  <c r="H5867" i="7"/>
  <c r="N5866" i="7"/>
  <c r="I5866" i="7"/>
  <c r="J5866" i="7" s="1"/>
  <c r="K5866" i="7" s="1"/>
  <c r="H5866" i="7"/>
  <c r="N5865" i="7"/>
  <c r="I5865" i="7"/>
  <c r="J5865" i="7" s="1"/>
  <c r="K5865" i="7" s="1"/>
  <c r="H5865" i="7"/>
  <c r="N5864" i="7"/>
  <c r="I5864" i="7"/>
  <c r="J5864" i="7" s="1"/>
  <c r="K5864" i="7" s="1"/>
  <c r="H5864" i="7"/>
  <c r="N5863" i="7"/>
  <c r="I5863" i="7"/>
  <c r="J5863" i="7" s="1"/>
  <c r="K5863" i="7" s="1"/>
  <c r="H5863" i="7"/>
  <c r="N5862" i="7"/>
  <c r="I5862" i="7"/>
  <c r="J5862" i="7" s="1"/>
  <c r="K5862" i="7" s="1"/>
  <c r="H5862" i="7"/>
  <c r="N5861" i="7"/>
  <c r="I5861" i="7"/>
  <c r="J5861" i="7" s="1"/>
  <c r="K5861" i="7" s="1"/>
  <c r="H5861" i="7"/>
  <c r="N5860" i="7"/>
  <c r="I5860" i="7"/>
  <c r="J5860" i="7" s="1"/>
  <c r="K5860" i="7" s="1"/>
  <c r="H5860" i="7"/>
  <c r="N5859" i="7"/>
  <c r="I5859" i="7"/>
  <c r="J5859" i="7" s="1"/>
  <c r="K5859" i="7" s="1"/>
  <c r="H5859" i="7"/>
  <c r="N5858" i="7"/>
  <c r="I5858" i="7"/>
  <c r="J5858" i="7" s="1"/>
  <c r="K5858" i="7" s="1"/>
  <c r="H5858" i="7"/>
  <c r="N5857" i="7"/>
  <c r="I5857" i="7"/>
  <c r="J5857" i="7" s="1"/>
  <c r="K5857" i="7" s="1"/>
  <c r="H5857" i="7"/>
  <c r="N5856" i="7"/>
  <c r="I5856" i="7"/>
  <c r="J5856" i="7" s="1"/>
  <c r="K5856" i="7" s="1"/>
  <c r="H5856" i="7"/>
  <c r="N5855" i="7"/>
  <c r="I5855" i="7"/>
  <c r="J5855" i="7" s="1"/>
  <c r="K5855" i="7" s="1"/>
  <c r="H5855" i="7"/>
  <c r="N5854" i="7"/>
  <c r="I5854" i="7"/>
  <c r="J5854" i="7" s="1"/>
  <c r="K5854" i="7" s="1"/>
  <c r="H5854" i="7"/>
  <c r="N5853" i="7"/>
  <c r="I5853" i="7"/>
  <c r="J5853" i="7" s="1"/>
  <c r="K5853" i="7" s="1"/>
  <c r="H5853" i="7"/>
  <c r="N5852" i="7"/>
  <c r="I5852" i="7"/>
  <c r="J5852" i="7" s="1"/>
  <c r="K5852" i="7" s="1"/>
  <c r="H5852" i="7"/>
  <c r="N5851" i="7"/>
  <c r="I5851" i="7"/>
  <c r="J5851" i="7" s="1"/>
  <c r="K5851" i="7" s="1"/>
  <c r="H5851" i="7"/>
  <c r="N5850" i="7"/>
  <c r="I5850" i="7"/>
  <c r="J5850" i="7" s="1"/>
  <c r="K5850" i="7" s="1"/>
  <c r="H5850" i="7"/>
  <c r="N5849" i="7"/>
  <c r="I5849" i="7"/>
  <c r="J5849" i="7" s="1"/>
  <c r="K5849" i="7" s="1"/>
  <c r="H5849" i="7"/>
  <c r="N5848" i="7"/>
  <c r="I5848" i="7"/>
  <c r="J5848" i="7" s="1"/>
  <c r="K5848" i="7" s="1"/>
  <c r="H5848" i="7"/>
  <c r="N5847" i="7"/>
  <c r="I5847" i="7"/>
  <c r="J5847" i="7" s="1"/>
  <c r="K5847" i="7" s="1"/>
  <c r="H5847" i="7"/>
  <c r="N5846" i="7"/>
  <c r="I5846" i="7"/>
  <c r="J5846" i="7" s="1"/>
  <c r="K5846" i="7" s="1"/>
  <c r="H5846" i="7"/>
  <c r="N5845" i="7"/>
  <c r="I5845" i="7"/>
  <c r="J5845" i="7" s="1"/>
  <c r="K5845" i="7" s="1"/>
  <c r="H5845" i="7"/>
  <c r="N5844" i="7"/>
  <c r="I5844" i="7"/>
  <c r="J5844" i="7" s="1"/>
  <c r="K5844" i="7" s="1"/>
  <c r="H5844" i="7"/>
  <c r="N5843" i="7"/>
  <c r="I5843" i="7"/>
  <c r="J5843" i="7" s="1"/>
  <c r="K5843" i="7" s="1"/>
  <c r="H5843" i="7"/>
  <c r="N5842" i="7"/>
  <c r="I5842" i="7"/>
  <c r="J5842" i="7" s="1"/>
  <c r="K5842" i="7" s="1"/>
  <c r="H5842" i="7"/>
  <c r="N5841" i="7"/>
  <c r="I5841" i="7"/>
  <c r="J5841" i="7" s="1"/>
  <c r="K5841" i="7" s="1"/>
  <c r="H5841" i="7"/>
  <c r="N5840" i="7"/>
  <c r="I5840" i="7"/>
  <c r="J5840" i="7" s="1"/>
  <c r="K5840" i="7" s="1"/>
  <c r="H5840" i="7"/>
  <c r="N5839" i="7"/>
  <c r="I5839" i="7"/>
  <c r="J5839" i="7" s="1"/>
  <c r="K5839" i="7" s="1"/>
  <c r="H5839" i="7"/>
  <c r="N5838" i="7"/>
  <c r="I5838" i="7"/>
  <c r="J5838" i="7" s="1"/>
  <c r="K5838" i="7" s="1"/>
  <c r="H5838" i="7"/>
  <c r="N5837" i="7"/>
  <c r="I5837" i="7"/>
  <c r="J5837" i="7" s="1"/>
  <c r="K5837" i="7" s="1"/>
  <c r="H5837" i="7"/>
  <c r="N5836" i="7"/>
  <c r="I5836" i="7"/>
  <c r="J5836" i="7" s="1"/>
  <c r="K5836" i="7" s="1"/>
  <c r="H5836" i="7"/>
  <c r="N5835" i="7"/>
  <c r="I5835" i="7"/>
  <c r="J5835" i="7" s="1"/>
  <c r="K5835" i="7" s="1"/>
  <c r="H5835" i="7"/>
  <c r="N5834" i="7"/>
  <c r="I5834" i="7"/>
  <c r="J5834" i="7" s="1"/>
  <c r="K5834" i="7" s="1"/>
  <c r="H5834" i="7"/>
  <c r="N5833" i="7"/>
  <c r="I5833" i="7"/>
  <c r="J5833" i="7" s="1"/>
  <c r="K5833" i="7" s="1"/>
  <c r="H5833" i="7"/>
  <c r="N5832" i="7"/>
  <c r="I5832" i="7"/>
  <c r="J5832" i="7" s="1"/>
  <c r="K5832" i="7" s="1"/>
  <c r="H5832" i="7"/>
  <c r="N5831" i="7"/>
  <c r="I5831" i="7"/>
  <c r="J5831" i="7" s="1"/>
  <c r="K5831" i="7" s="1"/>
  <c r="H5831" i="7"/>
  <c r="N5830" i="7"/>
  <c r="I5830" i="7"/>
  <c r="J5830" i="7" s="1"/>
  <c r="K5830" i="7" s="1"/>
  <c r="H5830" i="7"/>
  <c r="N5829" i="7"/>
  <c r="I5829" i="7"/>
  <c r="J5829" i="7" s="1"/>
  <c r="K5829" i="7" s="1"/>
  <c r="H5829" i="7"/>
  <c r="N5828" i="7"/>
  <c r="I5828" i="7"/>
  <c r="J5828" i="7" s="1"/>
  <c r="K5828" i="7" s="1"/>
  <c r="H5828" i="7"/>
  <c r="N5827" i="7"/>
  <c r="I5827" i="7"/>
  <c r="J5827" i="7" s="1"/>
  <c r="K5827" i="7" s="1"/>
  <c r="H5827" i="7"/>
  <c r="N5826" i="7"/>
  <c r="I5826" i="7"/>
  <c r="J5826" i="7" s="1"/>
  <c r="K5826" i="7" s="1"/>
  <c r="H5826" i="7"/>
  <c r="N5825" i="7"/>
  <c r="I5825" i="7"/>
  <c r="J5825" i="7" s="1"/>
  <c r="K5825" i="7" s="1"/>
  <c r="H5825" i="7"/>
  <c r="N5824" i="7"/>
  <c r="I5824" i="7"/>
  <c r="J5824" i="7" s="1"/>
  <c r="K5824" i="7" s="1"/>
  <c r="H5824" i="7"/>
  <c r="N5823" i="7"/>
  <c r="I5823" i="7"/>
  <c r="J5823" i="7" s="1"/>
  <c r="K5823" i="7" s="1"/>
  <c r="H5823" i="7"/>
  <c r="N5822" i="7"/>
  <c r="I5822" i="7"/>
  <c r="J5822" i="7" s="1"/>
  <c r="K5822" i="7" s="1"/>
  <c r="H5822" i="7"/>
  <c r="N5821" i="7"/>
  <c r="I5821" i="7"/>
  <c r="J5821" i="7" s="1"/>
  <c r="K5821" i="7" s="1"/>
  <c r="H5821" i="7"/>
  <c r="N5820" i="7"/>
  <c r="I5820" i="7"/>
  <c r="J5820" i="7" s="1"/>
  <c r="K5820" i="7" s="1"/>
  <c r="H5820" i="7"/>
  <c r="N5819" i="7"/>
  <c r="I5819" i="7"/>
  <c r="J5819" i="7" s="1"/>
  <c r="K5819" i="7" s="1"/>
  <c r="H5819" i="7"/>
  <c r="N5818" i="7"/>
  <c r="I5818" i="7"/>
  <c r="J5818" i="7" s="1"/>
  <c r="K5818" i="7" s="1"/>
  <c r="H5818" i="7"/>
  <c r="N5817" i="7"/>
  <c r="I5817" i="7"/>
  <c r="J5817" i="7" s="1"/>
  <c r="K5817" i="7" s="1"/>
  <c r="H5817" i="7"/>
  <c r="N5816" i="7"/>
  <c r="I5816" i="7"/>
  <c r="J5816" i="7" s="1"/>
  <c r="K5816" i="7" s="1"/>
  <c r="H5816" i="7"/>
  <c r="N5815" i="7"/>
  <c r="I5815" i="7"/>
  <c r="J5815" i="7" s="1"/>
  <c r="K5815" i="7" s="1"/>
  <c r="H5815" i="7"/>
  <c r="N5814" i="7"/>
  <c r="I5814" i="7"/>
  <c r="J5814" i="7" s="1"/>
  <c r="K5814" i="7" s="1"/>
  <c r="H5814" i="7"/>
  <c r="N5813" i="7"/>
  <c r="I5813" i="7"/>
  <c r="J5813" i="7" s="1"/>
  <c r="K5813" i="7" s="1"/>
  <c r="H5813" i="7"/>
  <c r="N5812" i="7"/>
  <c r="I5812" i="7"/>
  <c r="J5812" i="7" s="1"/>
  <c r="K5812" i="7" s="1"/>
  <c r="H5812" i="7"/>
  <c r="N5811" i="7"/>
  <c r="I5811" i="7"/>
  <c r="J5811" i="7" s="1"/>
  <c r="K5811" i="7" s="1"/>
  <c r="H5811" i="7"/>
  <c r="N5810" i="7"/>
  <c r="I5810" i="7"/>
  <c r="J5810" i="7" s="1"/>
  <c r="K5810" i="7" s="1"/>
  <c r="H5810" i="7"/>
  <c r="N5809" i="7"/>
  <c r="I5809" i="7"/>
  <c r="J5809" i="7" s="1"/>
  <c r="K5809" i="7" s="1"/>
  <c r="H5809" i="7"/>
  <c r="N5808" i="7"/>
  <c r="I5808" i="7"/>
  <c r="J5808" i="7" s="1"/>
  <c r="K5808" i="7" s="1"/>
  <c r="H5808" i="7"/>
  <c r="N5807" i="7"/>
  <c r="I5807" i="7"/>
  <c r="J5807" i="7" s="1"/>
  <c r="K5807" i="7" s="1"/>
  <c r="H5807" i="7"/>
  <c r="N5806" i="7"/>
  <c r="I5806" i="7"/>
  <c r="J5806" i="7" s="1"/>
  <c r="K5806" i="7" s="1"/>
  <c r="H5806" i="7"/>
  <c r="N5805" i="7"/>
  <c r="I5805" i="7"/>
  <c r="J5805" i="7" s="1"/>
  <c r="K5805" i="7" s="1"/>
  <c r="H5805" i="7"/>
  <c r="N5804" i="7"/>
  <c r="I5804" i="7"/>
  <c r="J5804" i="7" s="1"/>
  <c r="K5804" i="7" s="1"/>
  <c r="H5804" i="7"/>
  <c r="N5803" i="7"/>
  <c r="I5803" i="7"/>
  <c r="J5803" i="7" s="1"/>
  <c r="K5803" i="7" s="1"/>
  <c r="H5803" i="7"/>
  <c r="N5802" i="7"/>
  <c r="I5802" i="7"/>
  <c r="J5802" i="7" s="1"/>
  <c r="K5802" i="7" s="1"/>
  <c r="H5802" i="7"/>
  <c r="N5801" i="7"/>
  <c r="I5801" i="7"/>
  <c r="J5801" i="7" s="1"/>
  <c r="K5801" i="7" s="1"/>
  <c r="H5801" i="7"/>
  <c r="N5800" i="7"/>
  <c r="I5800" i="7"/>
  <c r="J5800" i="7" s="1"/>
  <c r="K5800" i="7" s="1"/>
  <c r="H5800" i="7"/>
  <c r="N5799" i="7"/>
  <c r="I5799" i="7"/>
  <c r="J5799" i="7" s="1"/>
  <c r="K5799" i="7" s="1"/>
  <c r="H5799" i="7"/>
  <c r="N5798" i="7"/>
  <c r="I5798" i="7"/>
  <c r="J5798" i="7" s="1"/>
  <c r="K5798" i="7" s="1"/>
  <c r="H5798" i="7"/>
  <c r="N5797" i="7"/>
  <c r="I5797" i="7"/>
  <c r="J5797" i="7" s="1"/>
  <c r="K5797" i="7" s="1"/>
  <c r="H5797" i="7"/>
  <c r="N5796" i="7"/>
  <c r="I5796" i="7"/>
  <c r="J5796" i="7" s="1"/>
  <c r="K5796" i="7" s="1"/>
  <c r="H5796" i="7"/>
  <c r="N5795" i="7"/>
  <c r="I5795" i="7"/>
  <c r="J5795" i="7" s="1"/>
  <c r="K5795" i="7" s="1"/>
  <c r="H5795" i="7"/>
  <c r="N5794" i="7"/>
  <c r="I5794" i="7"/>
  <c r="J5794" i="7" s="1"/>
  <c r="K5794" i="7" s="1"/>
  <c r="H5794" i="7"/>
  <c r="N5793" i="7"/>
  <c r="I5793" i="7"/>
  <c r="J5793" i="7" s="1"/>
  <c r="K5793" i="7" s="1"/>
  <c r="H5793" i="7"/>
  <c r="N5792" i="7"/>
  <c r="I5792" i="7"/>
  <c r="J5792" i="7" s="1"/>
  <c r="K5792" i="7" s="1"/>
  <c r="H5792" i="7"/>
  <c r="N5791" i="7"/>
  <c r="I5791" i="7"/>
  <c r="J5791" i="7" s="1"/>
  <c r="K5791" i="7" s="1"/>
  <c r="H5791" i="7"/>
  <c r="N5790" i="7"/>
  <c r="I5790" i="7"/>
  <c r="J5790" i="7" s="1"/>
  <c r="K5790" i="7" s="1"/>
  <c r="H5790" i="7"/>
  <c r="N5789" i="7"/>
  <c r="I5789" i="7"/>
  <c r="J5789" i="7" s="1"/>
  <c r="K5789" i="7" s="1"/>
  <c r="H5789" i="7"/>
  <c r="N5788" i="7"/>
  <c r="I5788" i="7"/>
  <c r="J5788" i="7" s="1"/>
  <c r="K5788" i="7" s="1"/>
  <c r="H5788" i="7"/>
  <c r="N5787" i="7"/>
  <c r="I5787" i="7"/>
  <c r="J5787" i="7" s="1"/>
  <c r="K5787" i="7" s="1"/>
  <c r="H5787" i="7"/>
  <c r="N5786" i="7"/>
  <c r="I5786" i="7"/>
  <c r="J5786" i="7" s="1"/>
  <c r="K5786" i="7" s="1"/>
  <c r="H5786" i="7"/>
  <c r="N5785" i="7"/>
  <c r="I5785" i="7"/>
  <c r="J5785" i="7" s="1"/>
  <c r="K5785" i="7" s="1"/>
  <c r="H5785" i="7"/>
  <c r="N5784" i="7"/>
  <c r="I5784" i="7"/>
  <c r="J5784" i="7" s="1"/>
  <c r="K5784" i="7" s="1"/>
  <c r="H5784" i="7"/>
  <c r="N5783" i="7"/>
  <c r="I5783" i="7"/>
  <c r="J5783" i="7" s="1"/>
  <c r="K5783" i="7" s="1"/>
  <c r="H5783" i="7"/>
  <c r="N5782" i="7"/>
  <c r="I5782" i="7"/>
  <c r="J5782" i="7" s="1"/>
  <c r="K5782" i="7" s="1"/>
  <c r="H5782" i="7"/>
  <c r="N5781" i="7"/>
  <c r="I5781" i="7"/>
  <c r="J5781" i="7" s="1"/>
  <c r="K5781" i="7" s="1"/>
  <c r="H5781" i="7"/>
  <c r="N5780" i="7"/>
  <c r="I5780" i="7"/>
  <c r="J5780" i="7" s="1"/>
  <c r="K5780" i="7" s="1"/>
  <c r="H5780" i="7"/>
  <c r="N5779" i="7"/>
  <c r="I5779" i="7"/>
  <c r="J5779" i="7" s="1"/>
  <c r="K5779" i="7" s="1"/>
  <c r="H5779" i="7"/>
  <c r="N5778" i="7"/>
  <c r="I5778" i="7"/>
  <c r="J5778" i="7" s="1"/>
  <c r="K5778" i="7" s="1"/>
  <c r="H5778" i="7"/>
  <c r="N5777" i="7"/>
  <c r="I5777" i="7"/>
  <c r="J5777" i="7" s="1"/>
  <c r="K5777" i="7" s="1"/>
  <c r="H5777" i="7"/>
  <c r="N5776" i="7"/>
  <c r="I5776" i="7"/>
  <c r="J5776" i="7" s="1"/>
  <c r="K5776" i="7" s="1"/>
  <c r="H5776" i="7"/>
  <c r="N5775" i="7"/>
  <c r="I5775" i="7"/>
  <c r="J5775" i="7" s="1"/>
  <c r="K5775" i="7" s="1"/>
  <c r="H5775" i="7"/>
  <c r="N5774" i="7"/>
  <c r="I5774" i="7"/>
  <c r="J5774" i="7" s="1"/>
  <c r="K5774" i="7" s="1"/>
  <c r="H5774" i="7"/>
  <c r="N5773" i="7"/>
  <c r="I5773" i="7"/>
  <c r="J5773" i="7" s="1"/>
  <c r="K5773" i="7" s="1"/>
  <c r="H5773" i="7"/>
  <c r="N5772" i="7"/>
  <c r="I5772" i="7"/>
  <c r="J5772" i="7" s="1"/>
  <c r="K5772" i="7" s="1"/>
  <c r="H5772" i="7"/>
  <c r="N5771" i="7"/>
  <c r="I5771" i="7"/>
  <c r="J5771" i="7" s="1"/>
  <c r="K5771" i="7" s="1"/>
  <c r="H5771" i="7"/>
  <c r="N5770" i="7"/>
  <c r="I5770" i="7"/>
  <c r="J5770" i="7" s="1"/>
  <c r="K5770" i="7" s="1"/>
  <c r="H5770" i="7"/>
  <c r="N5769" i="7"/>
  <c r="I5769" i="7"/>
  <c r="J5769" i="7" s="1"/>
  <c r="K5769" i="7" s="1"/>
  <c r="H5769" i="7"/>
  <c r="N5768" i="7"/>
  <c r="I5768" i="7"/>
  <c r="J5768" i="7" s="1"/>
  <c r="K5768" i="7" s="1"/>
  <c r="H5768" i="7"/>
  <c r="N5767" i="7"/>
  <c r="I5767" i="7"/>
  <c r="J5767" i="7" s="1"/>
  <c r="K5767" i="7" s="1"/>
  <c r="H5767" i="7"/>
  <c r="N5766" i="7"/>
  <c r="I5766" i="7"/>
  <c r="J5766" i="7" s="1"/>
  <c r="K5766" i="7" s="1"/>
  <c r="H5766" i="7"/>
  <c r="N5765" i="7"/>
  <c r="I5765" i="7"/>
  <c r="J5765" i="7" s="1"/>
  <c r="K5765" i="7" s="1"/>
  <c r="H5765" i="7"/>
  <c r="N5764" i="7"/>
  <c r="I5764" i="7"/>
  <c r="J5764" i="7" s="1"/>
  <c r="K5764" i="7" s="1"/>
  <c r="H5764" i="7"/>
  <c r="N5763" i="7"/>
  <c r="I5763" i="7"/>
  <c r="J5763" i="7" s="1"/>
  <c r="K5763" i="7" s="1"/>
  <c r="H5763" i="7"/>
  <c r="N5762" i="7"/>
  <c r="I5762" i="7"/>
  <c r="J5762" i="7" s="1"/>
  <c r="K5762" i="7" s="1"/>
  <c r="H5762" i="7"/>
  <c r="N5761" i="7"/>
  <c r="I5761" i="7"/>
  <c r="J5761" i="7" s="1"/>
  <c r="K5761" i="7" s="1"/>
  <c r="H5761" i="7"/>
  <c r="N5760" i="7"/>
  <c r="I5760" i="7"/>
  <c r="J5760" i="7" s="1"/>
  <c r="K5760" i="7" s="1"/>
  <c r="H5760" i="7"/>
  <c r="N5759" i="7"/>
  <c r="I5759" i="7"/>
  <c r="J5759" i="7" s="1"/>
  <c r="K5759" i="7" s="1"/>
  <c r="H5759" i="7"/>
  <c r="N5758" i="7"/>
  <c r="I5758" i="7"/>
  <c r="J5758" i="7" s="1"/>
  <c r="K5758" i="7" s="1"/>
  <c r="H5758" i="7"/>
  <c r="N5757" i="7"/>
  <c r="I5757" i="7"/>
  <c r="J5757" i="7" s="1"/>
  <c r="K5757" i="7" s="1"/>
  <c r="H5757" i="7"/>
  <c r="N5756" i="7"/>
  <c r="I5756" i="7"/>
  <c r="J5756" i="7" s="1"/>
  <c r="K5756" i="7" s="1"/>
  <c r="H5756" i="7"/>
  <c r="N5755" i="7"/>
  <c r="I5755" i="7"/>
  <c r="J5755" i="7" s="1"/>
  <c r="K5755" i="7" s="1"/>
  <c r="H5755" i="7"/>
  <c r="N5754" i="7"/>
  <c r="I5754" i="7"/>
  <c r="J5754" i="7" s="1"/>
  <c r="K5754" i="7" s="1"/>
  <c r="H5754" i="7"/>
  <c r="N5753" i="7"/>
  <c r="I5753" i="7"/>
  <c r="J5753" i="7" s="1"/>
  <c r="K5753" i="7" s="1"/>
  <c r="H5753" i="7"/>
  <c r="N5752" i="7"/>
  <c r="I5752" i="7"/>
  <c r="J5752" i="7" s="1"/>
  <c r="K5752" i="7" s="1"/>
  <c r="H5752" i="7"/>
  <c r="N5751" i="7"/>
  <c r="I5751" i="7"/>
  <c r="J5751" i="7" s="1"/>
  <c r="K5751" i="7" s="1"/>
  <c r="H5751" i="7"/>
  <c r="N5750" i="7"/>
  <c r="I5750" i="7"/>
  <c r="J5750" i="7" s="1"/>
  <c r="K5750" i="7" s="1"/>
  <c r="H5750" i="7"/>
  <c r="N5749" i="7"/>
  <c r="I5749" i="7"/>
  <c r="J5749" i="7" s="1"/>
  <c r="K5749" i="7" s="1"/>
  <c r="H5749" i="7"/>
  <c r="N5748" i="7"/>
  <c r="I5748" i="7"/>
  <c r="J5748" i="7" s="1"/>
  <c r="K5748" i="7" s="1"/>
  <c r="H5748" i="7"/>
  <c r="N5747" i="7"/>
  <c r="I5747" i="7"/>
  <c r="J5747" i="7" s="1"/>
  <c r="K5747" i="7" s="1"/>
  <c r="H5747" i="7"/>
  <c r="N5746" i="7"/>
  <c r="I5746" i="7"/>
  <c r="J5746" i="7" s="1"/>
  <c r="K5746" i="7" s="1"/>
  <c r="H5746" i="7"/>
  <c r="N5745" i="7"/>
  <c r="I5745" i="7"/>
  <c r="J5745" i="7" s="1"/>
  <c r="K5745" i="7" s="1"/>
  <c r="H5745" i="7"/>
  <c r="N5744" i="7"/>
  <c r="I5744" i="7"/>
  <c r="J5744" i="7" s="1"/>
  <c r="K5744" i="7" s="1"/>
  <c r="H5744" i="7"/>
  <c r="N5743" i="7"/>
  <c r="I5743" i="7"/>
  <c r="J5743" i="7" s="1"/>
  <c r="K5743" i="7" s="1"/>
  <c r="H5743" i="7"/>
  <c r="N5742" i="7"/>
  <c r="I5742" i="7"/>
  <c r="J5742" i="7" s="1"/>
  <c r="K5742" i="7" s="1"/>
  <c r="H5742" i="7"/>
  <c r="N5741" i="7"/>
  <c r="I5741" i="7"/>
  <c r="J5741" i="7" s="1"/>
  <c r="K5741" i="7" s="1"/>
  <c r="H5741" i="7"/>
  <c r="N5740" i="7"/>
  <c r="I5740" i="7"/>
  <c r="J5740" i="7" s="1"/>
  <c r="K5740" i="7" s="1"/>
  <c r="H5740" i="7"/>
  <c r="N5739" i="7"/>
  <c r="I5739" i="7"/>
  <c r="J5739" i="7" s="1"/>
  <c r="K5739" i="7" s="1"/>
  <c r="H5739" i="7"/>
  <c r="N5738" i="7"/>
  <c r="I5738" i="7"/>
  <c r="J5738" i="7" s="1"/>
  <c r="K5738" i="7" s="1"/>
  <c r="H5738" i="7"/>
  <c r="N5737" i="7"/>
  <c r="I5737" i="7"/>
  <c r="J5737" i="7" s="1"/>
  <c r="K5737" i="7" s="1"/>
  <c r="H5737" i="7"/>
  <c r="N5736" i="7"/>
  <c r="I5736" i="7"/>
  <c r="J5736" i="7" s="1"/>
  <c r="K5736" i="7" s="1"/>
  <c r="H5736" i="7"/>
  <c r="N5735" i="7"/>
  <c r="I5735" i="7"/>
  <c r="J5735" i="7" s="1"/>
  <c r="K5735" i="7" s="1"/>
  <c r="H5735" i="7"/>
  <c r="N5734" i="7"/>
  <c r="I5734" i="7"/>
  <c r="J5734" i="7" s="1"/>
  <c r="K5734" i="7" s="1"/>
  <c r="H5734" i="7"/>
  <c r="N5733" i="7"/>
  <c r="I5733" i="7"/>
  <c r="J5733" i="7" s="1"/>
  <c r="K5733" i="7" s="1"/>
  <c r="H5733" i="7"/>
  <c r="N5732" i="7"/>
  <c r="I5732" i="7"/>
  <c r="J5732" i="7" s="1"/>
  <c r="K5732" i="7" s="1"/>
  <c r="H5732" i="7"/>
  <c r="N5731" i="7"/>
  <c r="I5731" i="7"/>
  <c r="J5731" i="7" s="1"/>
  <c r="K5731" i="7" s="1"/>
  <c r="H5731" i="7"/>
  <c r="N5730" i="7"/>
  <c r="I5730" i="7"/>
  <c r="J5730" i="7" s="1"/>
  <c r="K5730" i="7" s="1"/>
  <c r="H5730" i="7"/>
  <c r="N5729" i="7"/>
  <c r="I5729" i="7"/>
  <c r="J5729" i="7" s="1"/>
  <c r="K5729" i="7" s="1"/>
  <c r="H5729" i="7"/>
  <c r="N5728" i="7"/>
  <c r="I5728" i="7"/>
  <c r="J5728" i="7" s="1"/>
  <c r="K5728" i="7" s="1"/>
  <c r="H5728" i="7"/>
  <c r="N5727" i="7"/>
  <c r="I5727" i="7"/>
  <c r="J5727" i="7" s="1"/>
  <c r="K5727" i="7" s="1"/>
  <c r="H5727" i="7"/>
  <c r="N5726" i="7"/>
  <c r="I5726" i="7"/>
  <c r="J5726" i="7" s="1"/>
  <c r="K5726" i="7" s="1"/>
  <c r="H5726" i="7"/>
  <c r="N5725" i="7"/>
  <c r="I5725" i="7"/>
  <c r="J5725" i="7" s="1"/>
  <c r="K5725" i="7" s="1"/>
  <c r="H5725" i="7"/>
  <c r="N5724" i="7"/>
  <c r="I5724" i="7"/>
  <c r="J5724" i="7" s="1"/>
  <c r="K5724" i="7" s="1"/>
  <c r="H5724" i="7"/>
  <c r="N5723" i="7"/>
  <c r="I5723" i="7"/>
  <c r="J5723" i="7" s="1"/>
  <c r="K5723" i="7" s="1"/>
  <c r="H5723" i="7"/>
  <c r="N5722" i="7"/>
  <c r="I5722" i="7"/>
  <c r="J5722" i="7" s="1"/>
  <c r="K5722" i="7" s="1"/>
  <c r="H5722" i="7"/>
  <c r="N5721" i="7"/>
  <c r="I5721" i="7"/>
  <c r="J5721" i="7" s="1"/>
  <c r="K5721" i="7" s="1"/>
  <c r="H5721" i="7"/>
  <c r="N5720" i="7"/>
  <c r="I5720" i="7"/>
  <c r="J5720" i="7" s="1"/>
  <c r="K5720" i="7" s="1"/>
  <c r="H5720" i="7"/>
  <c r="N5719" i="7"/>
  <c r="I5719" i="7"/>
  <c r="J5719" i="7" s="1"/>
  <c r="K5719" i="7" s="1"/>
  <c r="H5719" i="7"/>
  <c r="N5718" i="7"/>
  <c r="I5718" i="7"/>
  <c r="J5718" i="7" s="1"/>
  <c r="K5718" i="7" s="1"/>
  <c r="H5718" i="7"/>
  <c r="N5717" i="7"/>
  <c r="I5717" i="7"/>
  <c r="J5717" i="7" s="1"/>
  <c r="K5717" i="7" s="1"/>
  <c r="H5717" i="7"/>
  <c r="N5716" i="7"/>
  <c r="I5716" i="7"/>
  <c r="J5716" i="7" s="1"/>
  <c r="K5716" i="7" s="1"/>
  <c r="H5716" i="7"/>
  <c r="N5715" i="7"/>
  <c r="I5715" i="7"/>
  <c r="J5715" i="7" s="1"/>
  <c r="K5715" i="7" s="1"/>
  <c r="H5715" i="7"/>
  <c r="N5714" i="7"/>
  <c r="I5714" i="7"/>
  <c r="J5714" i="7" s="1"/>
  <c r="K5714" i="7" s="1"/>
  <c r="H5714" i="7"/>
  <c r="N5713" i="7"/>
  <c r="I5713" i="7"/>
  <c r="J5713" i="7" s="1"/>
  <c r="K5713" i="7" s="1"/>
  <c r="H5713" i="7"/>
  <c r="N5712" i="7"/>
  <c r="I5712" i="7"/>
  <c r="J5712" i="7" s="1"/>
  <c r="K5712" i="7" s="1"/>
  <c r="H5712" i="7"/>
  <c r="N5711" i="7"/>
  <c r="I5711" i="7"/>
  <c r="J5711" i="7" s="1"/>
  <c r="K5711" i="7" s="1"/>
  <c r="H5711" i="7"/>
  <c r="N5710" i="7"/>
  <c r="I5710" i="7"/>
  <c r="J5710" i="7" s="1"/>
  <c r="K5710" i="7" s="1"/>
  <c r="H5710" i="7"/>
  <c r="N5709" i="7"/>
  <c r="I5709" i="7"/>
  <c r="J5709" i="7" s="1"/>
  <c r="K5709" i="7" s="1"/>
  <c r="H5709" i="7"/>
  <c r="N5708" i="7"/>
  <c r="I5708" i="7"/>
  <c r="J5708" i="7" s="1"/>
  <c r="K5708" i="7" s="1"/>
  <c r="H5708" i="7"/>
  <c r="N5707" i="7"/>
  <c r="I5707" i="7"/>
  <c r="J5707" i="7" s="1"/>
  <c r="K5707" i="7" s="1"/>
  <c r="H5707" i="7"/>
  <c r="N5706" i="7"/>
  <c r="I5706" i="7"/>
  <c r="J5706" i="7" s="1"/>
  <c r="K5706" i="7" s="1"/>
  <c r="H5706" i="7"/>
  <c r="N5705" i="7"/>
  <c r="I5705" i="7"/>
  <c r="J5705" i="7" s="1"/>
  <c r="K5705" i="7" s="1"/>
  <c r="H5705" i="7"/>
  <c r="N5704" i="7"/>
  <c r="I5704" i="7"/>
  <c r="J5704" i="7" s="1"/>
  <c r="K5704" i="7" s="1"/>
  <c r="H5704" i="7"/>
  <c r="N5703" i="7"/>
  <c r="I5703" i="7"/>
  <c r="J5703" i="7" s="1"/>
  <c r="K5703" i="7" s="1"/>
  <c r="H5703" i="7"/>
  <c r="N5702" i="7"/>
  <c r="I5702" i="7"/>
  <c r="J5702" i="7" s="1"/>
  <c r="K5702" i="7" s="1"/>
  <c r="H5702" i="7"/>
  <c r="N5701" i="7"/>
  <c r="I5701" i="7"/>
  <c r="J5701" i="7" s="1"/>
  <c r="K5701" i="7" s="1"/>
  <c r="H5701" i="7"/>
  <c r="N5700" i="7"/>
  <c r="I5700" i="7"/>
  <c r="J5700" i="7" s="1"/>
  <c r="K5700" i="7" s="1"/>
  <c r="H5700" i="7"/>
  <c r="N5699" i="7"/>
  <c r="I5699" i="7"/>
  <c r="J5699" i="7" s="1"/>
  <c r="K5699" i="7" s="1"/>
  <c r="H5699" i="7"/>
  <c r="N5698" i="7"/>
  <c r="I5698" i="7"/>
  <c r="J5698" i="7" s="1"/>
  <c r="K5698" i="7" s="1"/>
  <c r="H5698" i="7"/>
  <c r="N5697" i="7"/>
  <c r="I5697" i="7"/>
  <c r="J5697" i="7" s="1"/>
  <c r="K5697" i="7" s="1"/>
  <c r="H5697" i="7"/>
  <c r="N5696" i="7"/>
  <c r="I5696" i="7"/>
  <c r="J5696" i="7" s="1"/>
  <c r="K5696" i="7" s="1"/>
  <c r="H5696" i="7"/>
  <c r="N5695" i="7"/>
  <c r="I5695" i="7"/>
  <c r="J5695" i="7" s="1"/>
  <c r="K5695" i="7" s="1"/>
  <c r="H5695" i="7"/>
  <c r="N5694" i="7"/>
  <c r="I5694" i="7"/>
  <c r="J5694" i="7" s="1"/>
  <c r="K5694" i="7" s="1"/>
  <c r="H5694" i="7"/>
  <c r="N5693" i="7"/>
  <c r="I5693" i="7"/>
  <c r="J5693" i="7" s="1"/>
  <c r="K5693" i="7" s="1"/>
  <c r="H5693" i="7"/>
  <c r="N5692" i="7"/>
  <c r="I5692" i="7"/>
  <c r="J5692" i="7" s="1"/>
  <c r="K5692" i="7" s="1"/>
  <c r="H5692" i="7"/>
  <c r="N5691" i="7"/>
  <c r="I5691" i="7"/>
  <c r="J5691" i="7" s="1"/>
  <c r="K5691" i="7" s="1"/>
  <c r="H5691" i="7"/>
  <c r="N5690" i="7"/>
  <c r="I5690" i="7"/>
  <c r="J5690" i="7" s="1"/>
  <c r="K5690" i="7" s="1"/>
  <c r="H5690" i="7"/>
  <c r="N5689" i="7"/>
  <c r="I5689" i="7"/>
  <c r="J5689" i="7" s="1"/>
  <c r="K5689" i="7" s="1"/>
  <c r="H5689" i="7"/>
  <c r="N5688" i="7"/>
  <c r="I5688" i="7"/>
  <c r="J5688" i="7" s="1"/>
  <c r="K5688" i="7" s="1"/>
  <c r="H5688" i="7"/>
  <c r="N5687" i="7"/>
  <c r="I5687" i="7"/>
  <c r="J5687" i="7" s="1"/>
  <c r="K5687" i="7" s="1"/>
  <c r="H5687" i="7"/>
  <c r="N5686" i="7"/>
  <c r="I5686" i="7"/>
  <c r="J5686" i="7" s="1"/>
  <c r="K5686" i="7" s="1"/>
  <c r="H5686" i="7"/>
  <c r="N5685" i="7"/>
  <c r="I5685" i="7"/>
  <c r="J5685" i="7" s="1"/>
  <c r="K5685" i="7" s="1"/>
  <c r="H5685" i="7"/>
  <c r="N5684" i="7"/>
  <c r="I5684" i="7"/>
  <c r="J5684" i="7" s="1"/>
  <c r="K5684" i="7" s="1"/>
  <c r="H5684" i="7"/>
  <c r="N5683" i="7"/>
  <c r="I5683" i="7"/>
  <c r="J5683" i="7" s="1"/>
  <c r="K5683" i="7" s="1"/>
  <c r="H5683" i="7"/>
  <c r="N5682" i="7"/>
  <c r="I5682" i="7"/>
  <c r="J5682" i="7" s="1"/>
  <c r="K5682" i="7" s="1"/>
  <c r="H5682" i="7"/>
  <c r="N5681" i="7"/>
  <c r="I5681" i="7"/>
  <c r="J5681" i="7" s="1"/>
  <c r="K5681" i="7" s="1"/>
  <c r="H5681" i="7"/>
  <c r="N5680" i="7"/>
  <c r="I5680" i="7"/>
  <c r="J5680" i="7" s="1"/>
  <c r="K5680" i="7" s="1"/>
  <c r="H5680" i="7"/>
  <c r="N5679" i="7"/>
  <c r="I5679" i="7"/>
  <c r="J5679" i="7" s="1"/>
  <c r="K5679" i="7" s="1"/>
  <c r="H5679" i="7"/>
  <c r="N5678" i="7"/>
  <c r="I5678" i="7"/>
  <c r="J5678" i="7" s="1"/>
  <c r="K5678" i="7" s="1"/>
  <c r="H5678" i="7"/>
  <c r="N5677" i="7"/>
  <c r="I5677" i="7"/>
  <c r="J5677" i="7" s="1"/>
  <c r="K5677" i="7" s="1"/>
  <c r="H5677" i="7"/>
  <c r="N5676" i="7"/>
  <c r="I5676" i="7"/>
  <c r="J5676" i="7" s="1"/>
  <c r="K5676" i="7" s="1"/>
  <c r="H5676" i="7"/>
  <c r="N5675" i="7"/>
  <c r="I5675" i="7"/>
  <c r="J5675" i="7" s="1"/>
  <c r="K5675" i="7" s="1"/>
  <c r="H5675" i="7"/>
  <c r="N5674" i="7"/>
  <c r="I5674" i="7"/>
  <c r="J5674" i="7" s="1"/>
  <c r="K5674" i="7" s="1"/>
  <c r="H5674" i="7"/>
  <c r="N5673" i="7"/>
  <c r="I5673" i="7"/>
  <c r="J5673" i="7" s="1"/>
  <c r="K5673" i="7" s="1"/>
  <c r="H5673" i="7"/>
  <c r="N5672" i="7"/>
  <c r="I5672" i="7"/>
  <c r="J5672" i="7" s="1"/>
  <c r="K5672" i="7" s="1"/>
  <c r="H5672" i="7"/>
  <c r="N5671" i="7"/>
  <c r="I5671" i="7"/>
  <c r="J5671" i="7" s="1"/>
  <c r="K5671" i="7" s="1"/>
  <c r="H5671" i="7"/>
  <c r="N5670" i="7"/>
  <c r="I5670" i="7"/>
  <c r="J5670" i="7" s="1"/>
  <c r="K5670" i="7" s="1"/>
  <c r="H5670" i="7"/>
  <c r="N5669" i="7"/>
  <c r="I5669" i="7"/>
  <c r="J5669" i="7" s="1"/>
  <c r="K5669" i="7" s="1"/>
  <c r="H5669" i="7"/>
  <c r="N5668" i="7"/>
  <c r="I5668" i="7"/>
  <c r="J5668" i="7" s="1"/>
  <c r="K5668" i="7" s="1"/>
  <c r="H5668" i="7"/>
  <c r="N5667" i="7"/>
  <c r="I5667" i="7"/>
  <c r="J5667" i="7" s="1"/>
  <c r="K5667" i="7" s="1"/>
  <c r="H5667" i="7"/>
  <c r="N5666" i="7"/>
  <c r="I5666" i="7"/>
  <c r="J5666" i="7" s="1"/>
  <c r="K5666" i="7" s="1"/>
  <c r="H5666" i="7"/>
  <c r="N5665" i="7"/>
  <c r="I5665" i="7"/>
  <c r="J5665" i="7" s="1"/>
  <c r="K5665" i="7" s="1"/>
  <c r="H5665" i="7"/>
  <c r="N5664" i="7"/>
  <c r="I5664" i="7"/>
  <c r="J5664" i="7" s="1"/>
  <c r="K5664" i="7" s="1"/>
  <c r="H5664" i="7"/>
  <c r="N5663" i="7"/>
  <c r="I5663" i="7"/>
  <c r="J5663" i="7" s="1"/>
  <c r="K5663" i="7" s="1"/>
  <c r="H5663" i="7"/>
  <c r="N5662" i="7"/>
  <c r="I5662" i="7"/>
  <c r="J5662" i="7" s="1"/>
  <c r="K5662" i="7" s="1"/>
  <c r="H5662" i="7"/>
  <c r="N5661" i="7"/>
  <c r="I5661" i="7"/>
  <c r="J5661" i="7" s="1"/>
  <c r="K5661" i="7" s="1"/>
  <c r="H5661" i="7"/>
  <c r="N5660" i="7"/>
  <c r="I5660" i="7"/>
  <c r="J5660" i="7" s="1"/>
  <c r="K5660" i="7" s="1"/>
  <c r="H5660" i="7"/>
  <c r="N5659" i="7"/>
  <c r="I5659" i="7"/>
  <c r="J5659" i="7" s="1"/>
  <c r="K5659" i="7" s="1"/>
  <c r="H5659" i="7"/>
  <c r="N5658" i="7"/>
  <c r="I5658" i="7"/>
  <c r="J5658" i="7" s="1"/>
  <c r="K5658" i="7" s="1"/>
  <c r="H5658" i="7"/>
  <c r="N5657" i="7"/>
  <c r="I5657" i="7"/>
  <c r="J5657" i="7" s="1"/>
  <c r="K5657" i="7" s="1"/>
  <c r="H5657" i="7"/>
  <c r="N5656" i="7"/>
  <c r="I5656" i="7"/>
  <c r="J5656" i="7" s="1"/>
  <c r="K5656" i="7" s="1"/>
  <c r="H5656" i="7"/>
  <c r="N5655" i="7"/>
  <c r="I5655" i="7"/>
  <c r="J5655" i="7" s="1"/>
  <c r="K5655" i="7" s="1"/>
  <c r="H5655" i="7"/>
  <c r="N5654" i="7"/>
  <c r="I5654" i="7"/>
  <c r="J5654" i="7" s="1"/>
  <c r="K5654" i="7" s="1"/>
  <c r="H5654" i="7"/>
  <c r="N5653" i="7"/>
  <c r="I5653" i="7"/>
  <c r="J5653" i="7" s="1"/>
  <c r="K5653" i="7" s="1"/>
  <c r="H5653" i="7"/>
  <c r="N5652" i="7"/>
  <c r="I5652" i="7"/>
  <c r="J5652" i="7" s="1"/>
  <c r="K5652" i="7" s="1"/>
  <c r="H5652" i="7"/>
  <c r="N5651" i="7"/>
  <c r="I5651" i="7"/>
  <c r="J5651" i="7" s="1"/>
  <c r="K5651" i="7" s="1"/>
  <c r="H5651" i="7"/>
  <c r="N5650" i="7"/>
  <c r="I5650" i="7"/>
  <c r="J5650" i="7" s="1"/>
  <c r="K5650" i="7" s="1"/>
  <c r="H5650" i="7"/>
  <c r="N5649" i="7"/>
  <c r="I5649" i="7"/>
  <c r="J5649" i="7" s="1"/>
  <c r="K5649" i="7" s="1"/>
  <c r="H5649" i="7"/>
  <c r="N5648" i="7"/>
  <c r="I5648" i="7"/>
  <c r="J5648" i="7" s="1"/>
  <c r="K5648" i="7" s="1"/>
  <c r="H5648" i="7"/>
  <c r="N5647" i="7"/>
  <c r="I5647" i="7"/>
  <c r="J5647" i="7" s="1"/>
  <c r="K5647" i="7" s="1"/>
  <c r="H5647" i="7"/>
  <c r="N5646" i="7"/>
  <c r="I5646" i="7"/>
  <c r="J5646" i="7" s="1"/>
  <c r="K5646" i="7" s="1"/>
  <c r="H5646" i="7"/>
  <c r="N5645" i="7"/>
  <c r="I5645" i="7"/>
  <c r="J5645" i="7" s="1"/>
  <c r="K5645" i="7" s="1"/>
  <c r="H5645" i="7"/>
  <c r="N5644" i="7"/>
  <c r="I5644" i="7"/>
  <c r="J5644" i="7" s="1"/>
  <c r="K5644" i="7" s="1"/>
  <c r="H5644" i="7"/>
  <c r="N5643" i="7"/>
  <c r="I5643" i="7"/>
  <c r="J5643" i="7" s="1"/>
  <c r="K5643" i="7" s="1"/>
  <c r="H5643" i="7"/>
  <c r="N5642" i="7"/>
  <c r="I5642" i="7"/>
  <c r="J5642" i="7" s="1"/>
  <c r="K5642" i="7" s="1"/>
  <c r="H5642" i="7"/>
  <c r="N5641" i="7"/>
  <c r="I5641" i="7"/>
  <c r="J5641" i="7" s="1"/>
  <c r="K5641" i="7" s="1"/>
  <c r="H5641" i="7"/>
  <c r="N5640" i="7"/>
  <c r="I5640" i="7"/>
  <c r="J5640" i="7" s="1"/>
  <c r="K5640" i="7" s="1"/>
  <c r="H5640" i="7"/>
  <c r="N5639" i="7"/>
  <c r="I5639" i="7"/>
  <c r="J5639" i="7" s="1"/>
  <c r="K5639" i="7" s="1"/>
  <c r="H5639" i="7"/>
  <c r="N5638" i="7"/>
  <c r="I5638" i="7"/>
  <c r="J5638" i="7" s="1"/>
  <c r="K5638" i="7" s="1"/>
  <c r="H5638" i="7"/>
  <c r="N5637" i="7"/>
  <c r="I5637" i="7"/>
  <c r="J5637" i="7" s="1"/>
  <c r="K5637" i="7" s="1"/>
  <c r="H5637" i="7"/>
  <c r="N5636" i="7"/>
  <c r="I5636" i="7"/>
  <c r="J5636" i="7" s="1"/>
  <c r="K5636" i="7" s="1"/>
  <c r="H5636" i="7"/>
  <c r="N5635" i="7"/>
  <c r="I5635" i="7"/>
  <c r="J5635" i="7" s="1"/>
  <c r="K5635" i="7" s="1"/>
  <c r="H5635" i="7"/>
  <c r="N5634" i="7"/>
  <c r="I5634" i="7"/>
  <c r="J5634" i="7" s="1"/>
  <c r="K5634" i="7" s="1"/>
  <c r="H5634" i="7"/>
  <c r="N5633" i="7"/>
  <c r="I5633" i="7"/>
  <c r="J5633" i="7" s="1"/>
  <c r="K5633" i="7" s="1"/>
  <c r="H5633" i="7"/>
  <c r="N5632" i="7"/>
  <c r="I5632" i="7"/>
  <c r="J5632" i="7" s="1"/>
  <c r="K5632" i="7" s="1"/>
  <c r="H5632" i="7"/>
  <c r="N5631" i="7"/>
  <c r="I5631" i="7"/>
  <c r="J5631" i="7" s="1"/>
  <c r="K5631" i="7" s="1"/>
  <c r="H5631" i="7"/>
  <c r="N5630" i="7"/>
  <c r="I5630" i="7"/>
  <c r="J5630" i="7" s="1"/>
  <c r="K5630" i="7" s="1"/>
  <c r="H5630" i="7"/>
  <c r="N5629" i="7"/>
  <c r="I5629" i="7"/>
  <c r="J5629" i="7" s="1"/>
  <c r="K5629" i="7" s="1"/>
  <c r="H5629" i="7"/>
  <c r="N5628" i="7"/>
  <c r="I5628" i="7"/>
  <c r="J5628" i="7" s="1"/>
  <c r="K5628" i="7" s="1"/>
  <c r="H5628" i="7"/>
  <c r="N5627" i="7"/>
  <c r="I5627" i="7"/>
  <c r="J5627" i="7" s="1"/>
  <c r="K5627" i="7" s="1"/>
  <c r="H5627" i="7"/>
  <c r="N5626" i="7"/>
  <c r="I5626" i="7"/>
  <c r="J5626" i="7" s="1"/>
  <c r="K5626" i="7" s="1"/>
  <c r="H5626" i="7"/>
  <c r="N5625" i="7"/>
  <c r="I5625" i="7"/>
  <c r="J5625" i="7" s="1"/>
  <c r="K5625" i="7" s="1"/>
  <c r="H5625" i="7"/>
  <c r="N5624" i="7"/>
  <c r="I5624" i="7"/>
  <c r="J5624" i="7" s="1"/>
  <c r="K5624" i="7" s="1"/>
  <c r="H5624" i="7"/>
  <c r="N5623" i="7"/>
  <c r="I5623" i="7"/>
  <c r="J5623" i="7" s="1"/>
  <c r="K5623" i="7" s="1"/>
  <c r="H5623" i="7"/>
  <c r="N5622" i="7"/>
  <c r="I5622" i="7"/>
  <c r="J5622" i="7" s="1"/>
  <c r="K5622" i="7" s="1"/>
  <c r="H5622" i="7"/>
  <c r="N5621" i="7"/>
  <c r="I5621" i="7"/>
  <c r="J5621" i="7" s="1"/>
  <c r="K5621" i="7" s="1"/>
  <c r="H5621" i="7"/>
  <c r="N5620" i="7"/>
  <c r="I5620" i="7"/>
  <c r="J5620" i="7" s="1"/>
  <c r="K5620" i="7" s="1"/>
  <c r="H5620" i="7"/>
  <c r="N5619" i="7"/>
  <c r="I5619" i="7"/>
  <c r="J5619" i="7" s="1"/>
  <c r="K5619" i="7" s="1"/>
  <c r="H5619" i="7"/>
  <c r="N5618" i="7"/>
  <c r="I5618" i="7"/>
  <c r="J5618" i="7" s="1"/>
  <c r="K5618" i="7" s="1"/>
  <c r="H5618" i="7"/>
  <c r="N5617" i="7"/>
  <c r="I5617" i="7"/>
  <c r="J5617" i="7" s="1"/>
  <c r="K5617" i="7" s="1"/>
  <c r="H5617" i="7"/>
  <c r="N5616" i="7"/>
  <c r="I5616" i="7"/>
  <c r="J5616" i="7" s="1"/>
  <c r="K5616" i="7" s="1"/>
  <c r="H5616" i="7"/>
  <c r="N5615" i="7"/>
  <c r="I5615" i="7"/>
  <c r="J5615" i="7" s="1"/>
  <c r="K5615" i="7" s="1"/>
  <c r="H5615" i="7"/>
  <c r="N5614" i="7"/>
  <c r="I5614" i="7"/>
  <c r="J5614" i="7" s="1"/>
  <c r="K5614" i="7" s="1"/>
  <c r="H5614" i="7"/>
  <c r="N5613" i="7"/>
  <c r="I5613" i="7"/>
  <c r="J5613" i="7" s="1"/>
  <c r="K5613" i="7" s="1"/>
  <c r="H5613" i="7"/>
  <c r="N5612" i="7"/>
  <c r="I5612" i="7"/>
  <c r="J5612" i="7" s="1"/>
  <c r="K5612" i="7" s="1"/>
  <c r="H5612" i="7"/>
  <c r="N5611" i="7"/>
  <c r="I5611" i="7"/>
  <c r="J5611" i="7" s="1"/>
  <c r="K5611" i="7" s="1"/>
  <c r="H5611" i="7"/>
  <c r="N5610" i="7"/>
  <c r="I5610" i="7"/>
  <c r="J5610" i="7" s="1"/>
  <c r="K5610" i="7" s="1"/>
  <c r="H5610" i="7"/>
  <c r="N5609" i="7"/>
  <c r="I5609" i="7"/>
  <c r="J5609" i="7" s="1"/>
  <c r="K5609" i="7" s="1"/>
  <c r="H5609" i="7"/>
  <c r="N5608" i="7"/>
  <c r="I5608" i="7"/>
  <c r="J5608" i="7" s="1"/>
  <c r="K5608" i="7" s="1"/>
  <c r="H5608" i="7"/>
  <c r="N5607" i="7"/>
  <c r="I5607" i="7"/>
  <c r="J5607" i="7" s="1"/>
  <c r="K5607" i="7" s="1"/>
  <c r="H5607" i="7"/>
  <c r="N5606" i="7"/>
  <c r="I5606" i="7"/>
  <c r="J5606" i="7" s="1"/>
  <c r="K5606" i="7" s="1"/>
  <c r="H5606" i="7"/>
  <c r="N5605" i="7"/>
  <c r="I5605" i="7"/>
  <c r="J5605" i="7" s="1"/>
  <c r="K5605" i="7" s="1"/>
  <c r="H5605" i="7"/>
  <c r="N5604" i="7"/>
  <c r="I5604" i="7"/>
  <c r="J5604" i="7" s="1"/>
  <c r="K5604" i="7" s="1"/>
  <c r="H5604" i="7"/>
  <c r="N5603" i="7"/>
  <c r="I5603" i="7"/>
  <c r="J5603" i="7" s="1"/>
  <c r="K5603" i="7" s="1"/>
  <c r="H5603" i="7"/>
  <c r="N5602" i="7"/>
  <c r="I5602" i="7"/>
  <c r="J5602" i="7" s="1"/>
  <c r="K5602" i="7" s="1"/>
  <c r="H5602" i="7"/>
  <c r="N5601" i="7"/>
  <c r="I5601" i="7"/>
  <c r="J5601" i="7" s="1"/>
  <c r="K5601" i="7" s="1"/>
  <c r="H5601" i="7"/>
  <c r="N5600" i="7"/>
  <c r="I5600" i="7"/>
  <c r="J5600" i="7" s="1"/>
  <c r="K5600" i="7" s="1"/>
  <c r="H5600" i="7"/>
  <c r="N5599" i="7"/>
  <c r="I5599" i="7"/>
  <c r="J5599" i="7" s="1"/>
  <c r="K5599" i="7" s="1"/>
  <c r="H5599" i="7"/>
  <c r="N5598" i="7"/>
  <c r="I5598" i="7"/>
  <c r="J5598" i="7" s="1"/>
  <c r="K5598" i="7" s="1"/>
  <c r="H5598" i="7"/>
  <c r="N5597" i="7"/>
  <c r="I5597" i="7"/>
  <c r="J5597" i="7" s="1"/>
  <c r="K5597" i="7" s="1"/>
  <c r="H5597" i="7"/>
  <c r="N5596" i="7"/>
  <c r="I5596" i="7"/>
  <c r="J5596" i="7" s="1"/>
  <c r="K5596" i="7" s="1"/>
  <c r="H5596" i="7"/>
  <c r="N5595" i="7"/>
  <c r="I5595" i="7"/>
  <c r="J5595" i="7" s="1"/>
  <c r="K5595" i="7" s="1"/>
  <c r="H5595" i="7"/>
  <c r="N5594" i="7"/>
  <c r="I5594" i="7"/>
  <c r="J5594" i="7" s="1"/>
  <c r="K5594" i="7" s="1"/>
  <c r="H5594" i="7"/>
  <c r="N5593" i="7"/>
  <c r="I5593" i="7"/>
  <c r="J5593" i="7" s="1"/>
  <c r="K5593" i="7" s="1"/>
  <c r="H5593" i="7"/>
  <c r="N5592" i="7"/>
  <c r="I5592" i="7"/>
  <c r="J5592" i="7" s="1"/>
  <c r="K5592" i="7" s="1"/>
  <c r="H5592" i="7"/>
  <c r="N5591" i="7"/>
  <c r="I5591" i="7"/>
  <c r="J5591" i="7" s="1"/>
  <c r="K5591" i="7" s="1"/>
  <c r="H5591" i="7"/>
  <c r="N5590" i="7"/>
  <c r="I5590" i="7"/>
  <c r="J5590" i="7" s="1"/>
  <c r="K5590" i="7" s="1"/>
  <c r="H5590" i="7"/>
  <c r="N5589" i="7"/>
  <c r="I5589" i="7"/>
  <c r="J5589" i="7" s="1"/>
  <c r="K5589" i="7" s="1"/>
  <c r="H5589" i="7"/>
  <c r="N5588" i="7"/>
  <c r="I5588" i="7"/>
  <c r="J5588" i="7" s="1"/>
  <c r="K5588" i="7" s="1"/>
  <c r="H5588" i="7"/>
  <c r="N5587" i="7"/>
  <c r="I5587" i="7"/>
  <c r="J5587" i="7" s="1"/>
  <c r="K5587" i="7" s="1"/>
  <c r="H5587" i="7"/>
  <c r="N5586" i="7"/>
  <c r="I5586" i="7"/>
  <c r="J5586" i="7" s="1"/>
  <c r="K5586" i="7" s="1"/>
  <c r="H5586" i="7"/>
  <c r="N5585" i="7"/>
  <c r="I5585" i="7"/>
  <c r="J5585" i="7" s="1"/>
  <c r="K5585" i="7" s="1"/>
  <c r="H5585" i="7"/>
  <c r="N5584" i="7"/>
  <c r="I5584" i="7"/>
  <c r="J5584" i="7" s="1"/>
  <c r="K5584" i="7" s="1"/>
  <c r="H5584" i="7"/>
  <c r="N5583" i="7"/>
  <c r="I5583" i="7"/>
  <c r="J5583" i="7" s="1"/>
  <c r="K5583" i="7" s="1"/>
  <c r="H5583" i="7"/>
  <c r="N5582" i="7"/>
  <c r="I5582" i="7"/>
  <c r="J5582" i="7" s="1"/>
  <c r="K5582" i="7" s="1"/>
  <c r="H5582" i="7"/>
  <c r="N5581" i="7"/>
  <c r="I5581" i="7"/>
  <c r="J5581" i="7" s="1"/>
  <c r="K5581" i="7" s="1"/>
  <c r="H5581" i="7"/>
  <c r="N5580" i="7"/>
  <c r="I5580" i="7"/>
  <c r="J5580" i="7" s="1"/>
  <c r="K5580" i="7" s="1"/>
  <c r="H5580" i="7"/>
  <c r="N5579" i="7"/>
  <c r="I5579" i="7"/>
  <c r="J5579" i="7" s="1"/>
  <c r="K5579" i="7" s="1"/>
  <c r="H5579" i="7"/>
  <c r="N5578" i="7"/>
  <c r="I5578" i="7"/>
  <c r="J5578" i="7" s="1"/>
  <c r="K5578" i="7" s="1"/>
  <c r="H5578" i="7"/>
  <c r="N5577" i="7"/>
  <c r="I5577" i="7"/>
  <c r="J5577" i="7" s="1"/>
  <c r="K5577" i="7" s="1"/>
  <c r="H5577" i="7"/>
  <c r="N5576" i="7"/>
  <c r="I5576" i="7"/>
  <c r="J5576" i="7" s="1"/>
  <c r="K5576" i="7" s="1"/>
  <c r="H5576" i="7"/>
  <c r="N5575" i="7"/>
  <c r="I5575" i="7"/>
  <c r="J5575" i="7" s="1"/>
  <c r="K5575" i="7" s="1"/>
  <c r="H5575" i="7"/>
  <c r="N5574" i="7"/>
  <c r="I5574" i="7"/>
  <c r="J5574" i="7" s="1"/>
  <c r="K5574" i="7" s="1"/>
  <c r="H5574" i="7"/>
  <c r="N5573" i="7"/>
  <c r="I5573" i="7"/>
  <c r="J5573" i="7" s="1"/>
  <c r="K5573" i="7" s="1"/>
  <c r="H5573" i="7"/>
  <c r="N5572" i="7"/>
  <c r="I5572" i="7"/>
  <c r="J5572" i="7" s="1"/>
  <c r="K5572" i="7" s="1"/>
  <c r="H5572" i="7"/>
  <c r="N5571" i="7"/>
  <c r="I5571" i="7"/>
  <c r="J5571" i="7" s="1"/>
  <c r="K5571" i="7" s="1"/>
  <c r="H5571" i="7"/>
  <c r="N5570" i="7"/>
  <c r="I5570" i="7"/>
  <c r="J5570" i="7" s="1"/>
  <c r="K5570" i="7" s="1"/>
  <c r="H5570" i="7"/>
  <c r="N5569" i="7"/>
  <c r="I5569" i="7"/>
  <c r="J5569" i="7" s="1"/>
  <c r="K5569" i="7" s="1"/>
  <c r="H5569" i="7"/>
  <c r="N5568" i="7"/>
  <c r="I5568" i="7"/>
  <c r="J5568" i="7" s="1"/>
  <c r="K5568" i="7" s="1"/>
  <c r="H5568" i="7"/>
  <c r="N5567" i="7"/>
  <c r="I5567" i="7"/>
  <c r="J5567" i="7" s="1"/>
  <c r="K5567" i="7" s="1"/>
  <c r="H5567" i="7"/>
  <c r="N5566" i="7"/>
  <c r="I5566" i="7"/>
  <c r="J5566" i="7" s="1"/>
  <c r="K5566" i="7" s="1"/>
  <c r="H5566" i="7"/>
  <c r="N5565" i="7"/>
  <c r="I5565" i="7"/>
  <c r="J5565" i="7" s="1"/>
  <c r="K5565" i="7" s="1"/>
  <c r="H5565" i="7"/>
  <c r="N5564" i="7"/>
  <c r="I5564" i="7"/>
  <c r="J5564" i="7" s="1"/>
  <c r="K5564" i="7" s="1"/>
  <c r="H5564" i="7"/>
  <c r="N5563" i="7"/>
  <c r="I5563" i="7"/>
  <c r="J5563" i="7" s="1"/>
  <c r="K5563" i="7" s="1"/>
  <c r="H5563" i="7"/>
  <c r="N5562" i="7"/>
  <c r="I5562" i="7"/>
  <c r="J5562" i="7" s="1"/>
  <c r="K5562" i="7" s="1"/>
  <c r="H5562" i="7"/>
  <c r="N5561" i="7"/>
  <c r="I5561" i="7"/>
  <c r="J5561" i="7" s="1"/>
  <c r="K5561" i="7" s="1"/>
  <c r="H5561" i="7"/>
  <c r="N5560" i="7"/>
  <c r="I5560" i="7"/>
  <c r="J5560" i="7" s="1"/>
  <c r="K5560" i="7" s="1"/>
  <c r="H5560" i="7"/>
  <c r="N5559" i="7"/>
  <c r="I5559" i="7"/>
  <c r="J5559" i="7" s="1"/>
  <c r="K5559" i="7" s="1"/>
  <c r="H5559" i="7"/>
  <c r="N5558" i="7"/>
  <c r="I5558" i="7"/>
  <c r="J5558" i="7" s="1"/>
  <c r="K5558" i="7" s="1"/>
  <c r="H5558" i="7"/>
  <c r="N5557" i="7"/>
  <c r="I5557" i="7"/>
  <c r="J5557" i="7" s="1"/>
  <c r="K5557" i="7" s="1"/>
  <c r="H5557" i="7"/>
  <c r="N5556" i="7"/>
  <c r="I5556" i="7"/>
  <c r="J5556" i="7" s="1"/>
  <c r="K5556" i="7" s="1"/>
  <c r="H5556" i="7"/>
  <c r="N5555" i="7"/>
  <c r="I5555" i="7"/>
  <c r="J5555" i="7" s="1"/>
  <c r="K5555" i="7" s="1"/>
  <c r="H5555" i="7"/>
  <c r="N5554" i="7"/>
  <c r="I5554" i="7"/>
  <c r="J5554" i="7" s="1"/>
  <c r="K5554" i="7" s="1"/>
  <c r="H5554" i="7"/>
  <c r="N5553" i="7"/>
  <c r="I5553" i="7"/>
  <c r="J5553" i="7" s="1"/>
  <c r="K5553" i="7" s="1"/>
  <c r="H5553" i="7"/>
  <c r="N5552" i="7"/>
  <c r="I5552" i="7"/>
  <c r="J5552" i="7" s="1"/>
  <c r="K5552" i="7" s="1"/>
  <c r="H5552" i="7"/>
  <c r="N5551" i="7"/>
  <c r="I5551" i="7"/>
  <c r="J5551" i="7" s="1"/>
  <c r="K5551" i="7" s="1"/>
  <c r="H5551" i="7"/>
  <c r="N5550" i="7"/>
  <c r="I5550" i="7"/>
  <c r="J5550" i="7" s="1"/>
  <c r="K5550" i="7" s="1"/>
  <c r="H5550" i="7"/>
  <c r="N5549" i="7"/>
  <c r="I5549" i="7"/>
  <c r="J5549" i="7" s="1"/>
  <c r="K5549" i="7" s="1"/>
  <c r="H5549" i="7"/>
  <c r="N5548" i="7"/>
  <c r="I5548" i="7"/>
  <c r="J5548" i="7" s="1"/>
  <c r="K5548" i="7" s="1"/>
  <c r="H5548" i="7"/>
  <c r="N5547" i="7"/>
  <c r="I5547" i="7"/>
  <c r="J5547" i="7" s="1"/>
  <c r="K5547" i="7" s="1"/>
  <c r="H5547" i="7"/>
  <c r="N5546" i="7"/>
  <c r="I5546" i="7"/>
  <c r="J5546" i="7" s="1"/>
  <c r="K5546" i="7" s="1"/>
  <c r="H5546" i="7"/>
  <c r="N5545" i="7"/>
  <c r="I5545" i="7"/>
  <c r="J5545" i="7" s="1"/>
  <c r="K5545" i="7" s="1"/>
  <c r="H5545" i="7"/>
  <c r="N5544" i="7"/>
  <c r="I5544" i="7"/>
  <c r="J5544" i="7" s="1"/>
  <c r="K5544" i="7" s="1"/>
  <c r="H5544" i="7"/>
  <c r="N5543" i="7"/>
  <c r="I5543" i="7"/>
  <c r="J5543" i="7" s="1"/>
  <c r="K5543" i="7" s="1"/>
  <c r="H5543" i="7"/>
  <c r="N5542" i="7"/>
  <c r="I5542" i="7"/>
  <c r="J5542" i="7" s="1"/>
  <c r="K5542" i="7" s="1"/>
  <c r="H5542" i="7"/>
  <c r="N5541" i="7"/>
  <c r="I5541" i="7"/>
  <c r="J5541" i="7" s="1"/>
  <c r="K5541" i="7" s="1"/>
  <c r="H5541" i="7"/>
  <c r="N5540" i="7"/>
  <c r="I5540" i="7"/>
  <c r="J5540" i="7" s="1"/>
  <c r="K5540" i="7" s="1"/>
  <c r="H5540" i="7"/>
  <c r="N5539" i="7"/>
  <c r="I5539" i="7"/>
  <c r="J5539" i="7" s="1"/>
  <c r="K5539" i="7" s="1"/>
  <c r="H5539" i="7"/>
  <c r="N5538" i="7"/>
  <c r="I5538" i="7"/>
  <c r="J5538" i="7" s="1"/>
  <c r="K5538" i="7" s="1"/>
  <c r="H5538" i="7"/>
  <c r="N5537" i="7"/>
  <c r="I5537" i="7"/>
  <c r="J5537" i="7" s="1"/>
  <c r="K5537" i="7" s="1"/>
  <c r="H5537" i="7"/>
  <c r="N5536" i="7"/>
  <c r="I5536" i="7"/>
  <c r="J5536" i="7" s="1"/>
  <c r="K5536" i="7" s="1"/>
  <c r="H5536" i="7"/>
  <c r="N5535" i="7"/>
  <c r="I5535" i="7"/>
  <c r="J5535" i="7" s="1"/>
  <c r="K5535" i="7" s="1"/>
  <c r="H5535" i="7"/>
  <c r="N5534" i="7"/>
  <c r="I5534" i="7"/>
  <c r="J5534" i="7" s="1"/>
  <c r="K5534" i="7" s="1"/>
  <c r="H5534" i="7"/>
  <c r="N5533" i="7"/>
  <c r="I5533" i="7"/>
  <c r="J5533" i="7" s="1"/>
  <c r="K5533" i="7" s="1"/>
  <c r="H5533" i="7"/>
  <c r="N5532" i="7"/>
  <c r="I5532" i="7"/>
  <c r="J5532" i="7" s="1"/>
  <c r="K5532" i="7" s="1"/>
  <c r="H5532" i="7"/>
  <c r="N5531" i="7"/>
  <c r="I5531" i="7"/>
  <c r="J5531" i="7" s="1"/>
  <c r="K5531" i="7" s="1"/>
  <c r="H5531" i="7"/>
  <c r="N5530" i="7"/>
  <c r="I5530" i="7"/>
  <c r="J5530" i="7" s="1"/>
  <c r="K5530" i="7" s="1"/>
  <c r="H5530" i="7"/>
  <c r="N5529" i="7"/>
  <c r="I5529" i="7"/>
  <c r="J5529" i="7" s="1"/>
  <c r="K5529" i="7" s="1"/>
  <c r="H5529" i="7"/>
  <c r="N5528" i="7"/>
  <c r="I5528" i="7"/>
  <c r="J5528" i="7" s="1"/>
  <c r="K5528" i="7" s="1"/>
  <c r="H5528" i="7"/>
  <c r="N5527" i="7"/>
  <c r="I5527" i="7"/>
  <c r="J5527" i="7" s="1"/>
  <c r="K5527" i="7" s="1"/>
  <c r="H5527" i="7"/>
  <c r="N5526" i="7"/>
  <c r="I5526" i="7"/>
  <c r="J5526" i="7" s="1"/>
  <c r="K5526" i="7" s="1"/>
  <c r="H5526" i="7"/>
  <c r="N5525" i="7"/>
  <c r="I5525" i="7"/>
  <c r="J5525" i="7" s="1"/>
  <c r="K5525" i="7" s="1"/>
  <c r="H5525" i="7"/>
  <c r="N5524" i="7"/>
  <c r="I5524" i="7"/>
  <c r="J5524" i="7" s="1"/>
  <c r="K5524" i="7" s="1"/>
  <c r="H5524" i="7"/>
  <c r="N5523" i="7"/>
  <c r="I5523" i="7"/>
  <c r="J5523" i="7" s="1"/>
  <c r="K5523" i="7" s="1"/>
  <c r="H5523" i="7"/>
  <c r="N5522" i="7"/>
  <c r="I5522" i="7"/>
  <c r="J5522" i="7" s="1"/>
  <c r="K5522" i="7" s="1"/>
  <c r="H5522" i="7"/>
  <c r="N5521" i="7"/>
  <c r="I5521" i="7"/>
  <c r="J5521" i="7" s="1"/>
  <c r="K5521" i="7" s="1"/>
  <c r="H5521" i="7"/>
  <c r="N5520" i="7"/>
  <c r="I5520" i="7"/>
  <c r="J5520" i="7" s="1"/>
  <c r="K5520" i="7" s="1"/>
  <c r="H5520" i="7"/>
  <c r="N5519" i="7"/>
  <c r="I5519" i="7"/>
  <c r="J5519" i="7" s="1"/>
  <c r="K5519" i="7" s="1"/>
  <c r="H5519" i="7"/>
  <c r="N5518" i="7"/>
  <c r="I5518" i="7"/>
  <c r="J5518" i="7" s="1"/>
  <c r="K5518" i="7" s="1"/>
  <c r="H5518" i="7"/>
  <c r="N5517" i="7"/>
  <c r="I5517" i="7"/>
  <c r="J5517" i="7" s="1"/>
  <c r="K5517" i="7" s="1"/>
  <c r="H5517" i="7"/>
  <c r="N5516" i="7"/>
  <c r="I5516" i="7"/>
  <c r="J5516" i="7" s="1"/>
  <c r="K5516" i="7" s="1"/>
  <c r="H5516" i="7"/>
  <c r="N5515" i="7"/>
  <c r="I5515" i="7"/>
  <c r="J5515" i="7" s="1"/>
  <c r="K5515" i="7" s="1"/>
  <c r="H5515" i="7"/>
  <c r="N5514" i="7"/>
  <c r="I5514" i="7"/>
  <c r="J5514" i="7" s="1"/>
  <c r="K5514" i="7" s="1"/>
  <c r="H5514" i="7"/>
  <c r="N5513" i="7"/>
  <c r="I5513" i="7"/>
  <c r="J5513" i="7" s="1"/>
  <c r="K5513" i="7" s="1"/>
  <c r="H5513" i="7"/>
  <c r="N5512" i="7"/>
  <c r="I5512" i="7"/>
  <c r="J5512" i="7" s="1"/>
  <c r="K5512" i="7" s="1"/>
  <c r="H5512" i="7"/>
  <c r="N5511" i="7"/>
  <c r="I5511" i="7"/>
  <c r="J5511" i="7" s="1"/>
  <c r="K5511" i="7" s="1"/>
  <c r="H5511" i="7"/>
  <c r="N5510" i="7"/>
  <c r="I5510" i="7"/>
  <c r="J5510" i="7" s="1"/>
  <c r="K5510" i="7" s="1"/>
  <c r="H5510" i="7"/>
  <c r="N5509" i="7"/>
  <c r="I5509" i="7"/>
  <c r="J5509" i="7" s="1"/>
  <c r="K5509" i="7" s="1"/>
  <c r="H5509" i="7"/>
  <c r="N5508" i="7"/>
  <c r="I5508" i="7"/>
  <c r="J5508" i="7" s="1"/>
  <c r="K5508" i="7" s="1"/>
  <c r="H5508" i="7"/>
  <c r="N5507" i="7"/>
  <c r="I5507" i="7"/>
  <c r="J5507" i="7" s="1"/>
  <c r="K5507" i="7" s="1"/>
  <c r="H5507" i="7"/>
  <c r="N5506" i="7"/>
  <c r="I5506" i="7"/>
  <c r="J5506" i="7" s="1"/>
  <c r="K5506" i="7" s="1"/>
  <c r="H5506" i="7"/>
  <c r="N5505" i="7"/>
  <c r="I5505" i="7"/>
  <c r="J5505" i="7" s="1"/>
  <c r="K5505" i="7" s="1"/>
  <c r="H5505" i="7"/>
  <c r="N5504" i="7"/>
  <c r="I5504" i="7"/>
  <c r="J5504" i="7" s="1"/>
  <c r="K5504" i="7" s="1"/>
  <c r="H5504" i="7"/>
  <c r="N5503" i="7"/>
  <c r="I5503" i="7"/>
  <c r="J5503" i="7" s="1"/>
  <c r="K5503" i="7" s="1"/>
  <c r="H5503" i="7"/>
  <c r="N5502" i="7"/>
  <c r="I5502" i="7"/>
  <c r="J5502" i="7" s="1"/>
  <c r="K5502" i="7" s="1"/>
  <c r="H5502" i="7"/>
  <c r="N5501" i="7"/>
  <c r="I5501" i="7"/>
  <c r="J5501" i="7" s="1"/>
  <c r="K5501" i="7" s="1"/>
  <c r="H5501" i="7"/>
  <c r="N5500" i="7"/>
  <c r="I5500" i="7"/>
  <c r="J5500" i="7" s="1"/>
  <c r="K5500" i="7" s="1"/>
  <c r="H5500" i="7"/>
  <c r="N5499" i="7"/>
  <c r="I5499" i="7"/>
  <c r="J5499" i="7" s="1"/>
  <c r="K5499" i="7" s="1"/>
  <c r="H5499" i="7"/>
  <c r="N5498" i="7"/>
  <c r="I5498" i="7"/>
  <c r="J5498" i="7" s="1"/>
  <c r="K5498" i="7" s="1"/>
  <c r="H5498" i="7"/>
  <c r="N5497" i="7"/>
  <c r="I5497" i="7"/>
  <c r="J5497" i="7" s="1"/>
  <c r="K5497" i="7" s="1"/>
  <c r="H5497" i="7"/>
  <c r="N5496" i="7"/>
  <c r="I5496" i="7"/>
  <c r="J5496" i="7" s="1"/>
  <c r="K5496" i="7" s="1"/>
  <c r="H5496" i="7"/>
  <c r="N5495" i="7"/>
  <c r="I5495" i="7"/>
  <c r="J5495" i="7" s="1"/>
  <c r="K5495" i="7" s="1"/>
  <c r="H5495" i="7"/>
  <c r="N5494" i="7"/>
  <c r="I5494" i="7"/>
  <c r="J5494" i="7" s="1"/>
  <c r="K5494" i="7" s="1"/>
  <c r="H5494" i="7"/>
  <c r="N5493" i="7"/>
  <c r="I5493" i="7"/>
  <c r="J5493" i="7" s="1"/>
  <c r="K5493" i="7" s="1"/>
  <c r="H5493" i="7"/>
  <c r="N5492" i="7"/>
  <c r="I5492" i="7"/>
  <c r="J5492" i="7" s="1"/>
  <c r="K5492" i="7" s="1"/>
  <c r="H5492" i="7"/>
  <c r="N5491" i="7"/>
  <c r="I5491" i="7"/>
  <c r="J5491" i="7" s="1"/>
  <c r="K5491" i="7" s="1"/>
  <c r="H5491" i="7"/>
  <c r="N5490" i="7"/>
  <c r="I5490" i="7"/>
  <c r="J5490" i="7" s="1"/>
  <c r="K5490" i="7" s="1"/>
  <c r="H5490" i="7"/>
  <c r="N5489" i="7"/>
  <c r="I5489" i="7"/>
  <c r="J5489" i="7" s="1"/>
  <c r="K5489" i="7" s="1"/>
  <c r="H5489" i="7"/>
  <c r="N5488" i="7"/>
  <c r="I5488" i="7"/>
  <c r="J5488" i="7" s="1"/>
  <c r="K5488" i="7" s="1"/>
  <c r="H5488" i="7"/>
  <c r="N5487" i="7"/>
  <c r="I5487" i="7"/>
  <c r="J5487" i="7" s="1"/>
  <c r="K5487" i="7" s="1"/>
  <c r="H5487" i="7"/>
  <c r="N5486" i="7"/>
  <c r="I5486" i="7"/>
  <c r="J5486" i="7" s="1"/>
  <c r="K5486" i="7" s="1"/>
  <c r="H5486" i="7"/>
  <c r="N5485" i="7"/>
  <c r="I5485" i="7"/>
  <c r="J5485" i="7" s="1"/>
  <c r="K5485" i="7" s="1"/>
  <c r="H5485" i="7"/>
  <c r="N5484" i="7"/>
  <c r="I5484" i="7"/>
  <c r="J5484" i="7" s="1"/>
  <c r="K5484" i="7" s="1"/>
  <c r="H5484" i="7"/>
  <c r="N5483" i="7"/>
  <c r="I5483" i="7"/>
  <c r="J5483" i="7" s="1"/>
  <c r="K5483" i="7" s="1"/>
  <c r="H5483" i="7"/>
  <c r="N5482" i="7"/>
  <c r="I5482" i="7"/>
  <c r="J5482" i="7" s="1"/>
  <c r="K5482" i="7" s="1"/>
  <c r="H5482" i="7"/>
  <c r="N5481" i="7"/>
  <c r="I5481" i="7"/>
  <c r="J5481" i="7" s="1"/>
  <c r="K5481" i="7" s="1"/>
  <c r="H5481" i="7"/>
  <c r="N5480" i="7"/>
  <c r="I5480" i="7"/>
  <c r="J5480" i="7" s="1"/>
  <c r="K5480" i="7" s="1"/>
  <c r="H5480" i="7"/>
  <c r="N5479" i="7"/>
  <c r="I5479" i="7"/>
  <c r="J5479" i="7" s="1"/>
  <c r="K5479" i="7" s="1"/>
  <c r="H5479" i="7"/>
  <c r="N5478" i="7"/>
  <c r="I5478" i="7"/>
  <c r="J5478" i="7" s="1"/>
  <c r="K5478" i="7" s="1"/>
  <c r="H5478" i="7"/>
  <c r="N5477" i="7"/>
  <c r="I5477" i="7"/>
  <c r="J5477" i="7" s="1"/>
  <c r="K5477" i="7" s="1"/>
  <c r="H5477" i="7"/>
  <c r="N5476" i="7"/>
  <c r="I5476" i="7"/>
  <c r="J5476" i="7" s="1"/>
  <c r="K5476" i="7" s="1"/>
  <c r="H5476" i="7"/>
  <c r="N5475" i="7"/>
  <c r="I5475" i="7"/>
  <c r="J5475" i="7" s="1"/>
  <c r="K5475" i="7" s="1"/>
  <c r="H5475" i="7"/>
  <c r="N5474" i="7"/>
  <c r="I5474" i="7"/>
  <c r="J5474" i="7" s="1"/>
  <c r="K5474" i="7" s="1"/>
  <c r="H5474" i="7"/>
  <c r="N5473" i="7"/>
  <c r="I5473" i="7"/>
  <c r="J5473" i="7" s="1"/>
  <c r="K5473" i="7" s="1"/>
  <c r="H5473" i="7"/>
  <c r="N5472" i="7"/>
  <c r="I5472" i="7"/>
  <c r="J5472" i="7" s="1"/>
  <c r="K5472" i="7" s="1"/>
  <c r="H5472" i="7"/>
  <c r="N5471" i="7"/>
  <c r="I5471" i="7"/>
  <c r="J5471" i="7" s="1"/>
  <c r="K5471" i="7" s="1"/>
  <c r="H5471" i="7"/>
  <c r="N5470" i="7"/>
  <c r="I5470" i="7"/>
  <c r="J5470" i="7" s="1"/>
  <c r="K5470" i="7" s="1"/>
  <c r="H5470" i="7"/>
  <c r="N5469" i="7"/>
  <c r="I5469" i="7"/>
  <c r="J5469" i="7" s="1"/>
  <c r="K5469" i="7" s="1"/>
  <c r="H5469" i="7"/>
  <c r="N5468" i="7"/>
  <c r="I5468" i="7"/>
  <c r="J5468" i="7" s="1"/>
  <c r="K5468" i="7" s="1"/>
  <c r="H5468" i="7"/>
  <c r="N5467" i="7"/>
  <c r="I5467" i="7"/>
  <c r="J5467" i="7" s="1"/>
  <c r="K5467" i="7" s="1"/>
  <c r="H5467" i="7"/>
  <c r="N5466" i="7"/>
  <c r="I5466" i="7"/>
  <c r="J5466" i="7" s="1"/>
  <c r="K5466" i="7" s="1"/>
  <c r="H5466" i="7"/>
  <c r="N5465" i="7"/>
  <c r="I5465" i="7"/>
  <c r="J5465" i="7" s="1"/>
  <c r="K5465" i="7" s="1"/>
  <c r="H5465" i="7"/>
  <c r="N5464" i="7"/>
  <c r="I5464" i="7"/>
  <c r="J5464" i="7" s="1"/>
  <c r="K5464" i="7" s="1"/>
  <c r="H5464" i="7"/>
  <c r="N5463" i="7"/>
  <c r="I5463" i="7"/>
  <c r="J5463" i="7" s="1"/>
  <c r="K5463" i="7" s="1"/>
  <c r="H5463" i="7"/>
  <c r="N5462" i="7"/>
  <c r="I5462" i="7"/>
  <c r="J5462" i="7" s="1"/>
  <c r="K5462" i="7" s="1"/>
  <c r="H5462" i="7"/>
  <c r="N5461" i="7"/>
  <c r="I5461" i="7"/>
  <c r="J5461" i="7" s="1"/>
  <c r="K5461" i="7" s="1"/>
  <c r="H5461" i="7"/>
  <c r="N5460" i="7"/>
  <c r="I5460" i="7"/>
  <c r="J5460" i="7" s="1"/>
  <c r="K5460" i="7" s="1"/>
  <c r="H5460" i="7"/>
  <c r="N5459" i="7"/>
  <c r="I5459" i="7"/>
  <c r="J5459" i="7" s="1"/>
  <c r="K5459" i="7" s="1"/>
  <c r="H5459" i="7"/>
  <c r="N5458" i="7"/>
  <c r="I5458" i="7"/>
  <c r="J5458" i="7" s="1"/>
  <c r="K5458" i="7" s="1"/>
  <c r="H5458" i="7"/>
  <c r="N5457" i="7"/>
  <c r="I5457" i="7"/>
  <c r="J5457" i="7" s="1"/>
  <c r="K5457" i="7" s="1"/>
  <c r="H5457" i="7"/>
  <c r="N5456" i="7"/>
  <c r="I5456" i="7"/>
  <c r="J5456" i="7" s="1"/>
  <c r="K5456" i="7" s="1"/>
  <c r="H5456" i="7"/>
  <c r="N5455" i="7"/>
  <c r="I5455" i="7"/>
  <c r="J5455" i="7" s="1"/>
  <c r="K5455" i="7" s="1"/>
  <c r="H5455" i="7"/>
  <c r="N5454" i="7"/>
  <c r="I5454" i="7"/>
  <c r="J5454" i="7" s="1"/>
  <c r="K5454" i="7" s="1"/>
  <c r="H5454" i="7"/>
  <c r="N5453" i="7"/>
  <c r="I5453" i="7"/>
  <c r="J5453" i="7" s="1"/>
  <c r="K5453" i="7" s="1"/>
  <c r="H5453" i="7"/>
  <c r="N5452" i="7"/>
  <c r="I5452" i="7"/>
  <c r="J5452" i="7" s="1"/>
  <c r="K5452" i="7" s="1"/>
  <c r="H5452" i="7"/>
  <c r="N5451" i="7"/>
  <c r="I5451" i="7"/>
  <c r="J5451" i="7" s="1"/>
  <c r="K5451" i="7" s="1"/>
  <c r="H5451" i="7"/>
  <c r="N5450" i="7"/>
  <c r="I5450" i="7"/>
  <c r="J5450" i="7" s="1"/>
  <c r="K5450" i="7" s="1"/>
  <c r="H5450" i="7"/>
  <c r="N5449" i="7"/>
  <c r="I5449" i="7"/>
  <c r="J5449" i="7" s="1"/>
  <c r="K5449" i="7" s="1"/>
  <c r="H5449" i="7"/>
  <c r="N5448" i="7"/>
  <c r="I5448" i="7"/>
  <c r="J5448" i="7" s="1"/>
  <c r="K5448" i="7" s="1"/>
  <c r="H5448" i="7"/>
  <c r="N5447" i="7"/>
  <c r="I5447" i="7"/>
  <c r="J5447" i="7" s="1"/>
  <c r="K5447" i="7" s="1"/>
  <c r="H5447" i="7"/>
  <c r="N5446" i="7"/>
  <c r="I5446" i="7"/>
  <c r="J5446" i="7" s="1"/>
  <c r="K5446" i="7" s="1"/>
  <c r="H5446" i="7"/>
  <c r="N5445" i="7"/>
  <c r="I5445" i="7"/>
  <c r="J5445" i="7" s="1"/>
  <c r="K5445" i="7" s="1"/>
  <c r="H5445" i="7"/>
  <c r="N5444" i="7"/>
  <c r="I5444" i="7"/>
  <c r="J5444" i="7" s="1"/>
  <c r="K5444" i="7" s="1"/>
  <c r="H5444" i="7"/>
  <c r="N5443" i="7"/>
  <c r="I5443" i="7"/>
  <c r="J5443" i="7" s="1"/>
  <c r="K5443" i="7" s="1"/>
  <c r="H5443" i="7"/>
  <c r="N5442" i="7"/>
  <c r="I5442" i="7"/>
  <c r="J5442" i="7" s="1"/>
  <c r="K5442" i="7" s="1"/>
  <c r="H5442" i="7"/>
  <c r="N5441" i="7"/>
  <c r="I5441" i="7"/>
  <c r="J5441" i="7" s="1"/>
  <c r="K5441" i="7" s="1"/>
  <c r="H5441" i="7"/>
  <c r="N5440" i="7"/>
  <c r="I5440" i="7"/>
  <c r="J5440" i="7" s="1"/>
  <c r="K5440" i="7" s="1"/>
  <c r="H5440" i="7"/>
  <c r="N5439" i="7"/>
  <c r="I5439" i="7"/>
  <c r="J5439" i="7" s="1"/>
  <c r="K5439" i="7" s="1"/>
  <c r="H5439" i="7"/>
  <c r="N5438" i="7"/>
  <c r="I5438" i="7"/>
  <c r="J5438" i="7" s="1"/>
  <c r="K5438" i="7" s="1"/>
  <c r="H5438" i="7"/>
  <c r="N5437" i="7"/>
  <c r="I5437" i="7"/>
  <c r="J5437" i="7" s="1"/>
  <c r="K5437" i="7" s="1"/>
  <c r="H5437" i="7"/>
  <c r="N5436" i="7"/>
  <c r="I5436" i="7"/>
  <c r="J5436" i="7" s="1"/>
  <c r="K5436" i="7" s="1"/>
  <c r="H5436" i="7"/>
  <c r="N5435" i="7"/>
  <c r="I5435" i="7"/>
  <c r="J5435" i="7" s="1"/>
  <c r="K5435" i="7" s="1"/>
  <c r="H5435" i="7"/>
  <c r="N5434" i="7"/>
  <c r="I5434" i="7"/>
  <c r="J5434" i="7" s="1"/>
  <c r="K5434" i="7" s="1"/>
  <c r="H5434" i="7"/>
  <c r="N5433" i="7"/>
  <c r="I5433" i="7"/>
  <c r="J5433" i="7" s="1"/>
  <c r="K5433" i="7" s="1"/>
  <c r="H5433" i="7"/>
  <c r="N5432" i="7"/>
  <c r="I5432" i="7"/>
  <c r="J5432" i="7" s="1"/>
  <c r="K5432" i="7" s="1"/>
  <c r="H5432" i="7"/>
  <c r="N5431" i="7"/>
  <c r="I5431" i="7"/>
  <c r="J5431" i="7" s="1"/>
  <c r="K5431" i="7" s="1"/>
  <c r="H5431" i="7"/>
  <c r="N5430" i="7"/>
  <c r="I5430" i="7"/>
  <c r="J5430" i="7" s="1"/>
  <c r="K5430" i="7" s="1"/>
  <c r="H5430" i="7"/>
  <c r="N5429" i="7"/>
  <c r="I5429" i="7"/>
  <c r="J5429" i="7" s="1"/>
  <c r="K5429" i="7" s="1"/>
  <c r="H5429" i="7"/>
  <c r="N5428" i="7"/>
  <c r="I5428" i="7"/>
  <c r="J5428" i="7" s="1"/>
  <c r="K5428" i="7" s="1"/>
  <c r="H5428" i="7"/>
  <c r="N5427" i="7"/>
  <c r="I5427" i="7"/>
  <c r="J5427" i="7" s="1"/>
  <c r="K5427" i="7" s="1"/>
  <c r="H5427" i="7"/>
  <c r="N5426" i="7"/>
  <c r="I5426" i="7"/>
  <c r="J5426" i="7" s="1"/>
  <c r="K5426" i="7" s="1"/>
  <c r="H5426" i="7"/>
  <c r="N5425" i="7"/>
  <c r="I5425" i="7"/>
  <c r="J5425" i="7" s="1"/>
  <c r="K5425" i="7" s="1"/>
  <c r="H5425" i="7"/>
  <c r="N5424" i="7"/>
  <c r="I5424" i="7"/>
  <c r="J5424" i="7" s="1"/>
  <c r="K5424" i="7" s="1"/>
  <c r="H5424" i="7"/>
  <c r="N5423" i="7"/>
  <c r="I5423" i="7"/>
  <c r="J5423" i="7" s="1"/>
  <c r="K5423" i="7" s="1"/>
  <c r="H5423" i="7"/>
  <c r="N5422" i="7"/>
  <c r="I5422" i="7"/>
  <c r="J5422" i="7" s="1"/>
  <c r="K5422" i="7" s="1"/>
  <c r="H5422" i="7"/>
  <c r="N5421" i="7"/>
  <c r="I5421" i="7"/>
  <c r="J5421" i="7" s="1"/>
  <c r="K5421" i="7" s="1"/>
  <c r="H5421" i="7"/>
  <c r="N5420" i="7"/>
  <c r="I5420" i="7"/>
  <c r="J5420" i="7" s="1"/>
  <c r="K5420" i="7" s="1"/>
  <c r="H5420" i="7"/>
  <c r="N5419" i="7"/>
  <c r="I5419" i="7"/>
  <c r="J5419" i="7" s="1"/>
  <c r="K5419" i="7" s="1"/>
  <c r="H5419" i="7"/>
  <c r="N5418" i="7"/>
  <c r="I5418" i="7"/>
  <c r="J5418" i="7" s="1"/>
  <c r="K5418" i="7" s="1"/>
  <c r="H5418" i="7"/>
  <c r="N5417" i="7"/>
  <c r="I5417" i="7"/>
  <c r="J5417" i="7" s="1"/>
  <c r="K5417" i="7" s="1"/>
  <c r="H5417" i="7"/>
  <c r="N5416" i="7"/>
  <c r="I5416" i="7"/>
  <c r="J5416" i="7" s="1"/>
  <c r="K5416" i="7" s="1"/>
  <c r="H5416" i="7"/>
  <c r="N5415" i="7"/>
  <c r="I5415" i="7"/>
  <c r="J5415" i="7" s="1"/>
  <c r="K5415" i="7" s="1"/>
  <c r="H5415" i="7"/>
  <c r="N5414" i="7"/>
  <c r="I5414" i="7"/>
  <c r="J5414" i="7" s="1"/>
  <c r="K5414" i="7" s="1"/>
  <c r="H5414" i="7"/>
  <c r="N5413" i="7"/>
  <c r="I5413" i="7"/>
  <c r="J5413" i="7" s="1"/>
  <c r="K5413" i="7" s="1"/>
  <c r="H5413" i="7"/>
  <c r="N5412" i="7"/>
  <c r="I5412" i="7"/>
  <c r="J5412" i="7" s="1"/>
  <c r="K5412" i="7" s="1"/>
  <c r="H5412" i="7"/>
  <c r="N5411" i="7"/>
  <c r="I5411" i="7"/>
  <c r="J5411" i="7" s="1"/>
  <c r="K5411" i="7" s="1"/>
  <c r="H5411" i="7"/>
  <c r="N5410" i="7"/>
  <c r="I5410" i="7"/>
  <c r="J5410" i="7" s="1"/>
  <c r="K5410" i="7" s="1"/>
  <c r="H5410" i="7"/>
  <c r="N5409" i="7"/>
  <c r="I5409" i="7"/>
  <c r="J5409" i="7" s="1"/>
  <c r="K5409" i="7" s="1"/>
  <c r="H5409" i="7"/>
  <c r="N5408" i="7"/>
  <c r="I5408" i="7"/>
  <c r="J5408" i="7" s="1"/>
  <c r="K5408" i="7" s="1"/>
  <c r="H5408" i="7"/>
  <c r="N5407" i="7"/>
  <c r="I5407" i="7"/>
  <c r="J5407" i="7" s="1"/>
  <c r="K5407" i="7" s="1"/>
  <c r="H5407" i="7"/>
  <c r="N5406" i="7"/>
  <c r="I5406" i="7"/>
  <c r="J5406" i="7" s="1"/>
  <c r="K5406" i="7" s="1"/>
  <c r="H5406" i="7"/>
  <c r="N5405" i="7"/>
  <c r="I5405" i="7"/>
  <c r="J5405" i="7" s="1"/>
  <c r="K5405" i="7" s="1"/>
  <c r="H5405" i="7"/>
  <c r="N5404" i="7"/>
  <c r="I5404" i="7"/>
  <c r="J5404" i="7" s="1"/>
  <c r="K5404" i="7" s="1"/>
  <c r="H5404" i="7"/>
  <c r="N5403" i="7"/>
  <c r="I5403" i="7"/>
  <c r="J5403" i="7" s="1"/>
  <c r="K5403" i="7" s="1"/>
  <c r="H5403" i="7"/>
  <c r="N5402" i="7"/>
  <c r="I5402" i="7"/>
  <c r="J5402" i="7" s="1"/>
  <c r="K5402" i="7" s="1"/>
  <c r="H5402" i="7"/>
  <c r="N5401" i="7"/>
  <c r="I5401" i="7"/>
  <c r="J5401" i="7" s="1"/>
  <c r="K5401" i="7" s="1"/>
  <c r="H5401" i="7"/>
  <c r="N5400" i="7"/>
  <c r="I5400" i="7"/>
  <c r="J5400" i="7" s="1"/>
  <c r="K5400" i="7" s="1"/>
  <c r="H5400" i="7"/>
  <c r="N5399" i="7"/>
  <c r="I5399" i="7"/>
  <c r="J5399" i="7" s="1"/>
  <c r="K5399" i="7" s="1"/>
  <c r="H5399" i="7"/>
  <c r="N5398" i="7"/>
  <c r="I5398" i="7"/>
  <c r="J5398" i="7" s="1"/>
  <c r="K5398" i="7" s="1"/>
  <c r="H5398" i="7"/>
  <c r="N5397" i="7"/>
  <c r="I5397" i="7"/>
  <c r="J5397" i="7" s="1"/>
  <c r="K5397" i="7" s="1"/>
  <c r="H5397" i="7"/>
  <c r="N5396" i="7"/>
  <c r="I5396" i="7"/>
  <c r="J5396" i="7" s="1"/>
  <c r="K5396" i="7" s="1"/>
  <c r="H5396" i="7"/>
  <c r="N5395" i="7"/>
  <c r="I5395" i="7"/>
  <c r="J5395" i="7" s="1"/>
  <c r="K5395" i="7" s="1"/>
  <c r="H5395" i="7"/>
  <c r="N5394" i="7"/>
  <c r="I5394" i="7"/>
  <c r="J5394" i="7" s="1"/>
  <c r="K5394" i="7" s="1"/>
  <c r="H5394" i="7"/>
  <c r="N5393" i="7"/>
  <c r="I5393" i="7"/>
  <c r="J5393" i="7" s="1"/>
  <c r="K5393" i="7" s="1"/>
  <c r="H5393" i="7"/>
  <c r="N5392" i="7"/>
  <c r="I5392" i="7"/>
  <c r="J5392" i="7" s="1"/>
  <c r="K5392" i="7" s="1"/>
  <c r="H5392" i="7"/>
  <c r="N5391" i="7"/>
  <c r="I5391" i="7"/>
  <c r="J5391" i="7" s="1"/>
  <c r="K5391" i="7" s="1"/>
  <c r="H5391" i="7"/>
  <c r="N5390" i="7"/>
  <c r="I5390" i="7"/>
  <c r="J5390" i="7" s="1"/>
  <c r="K5390" i="7" s="1"/>
  <c r="H5390" i="7"/>
  <c r="N5389" i="7"/>
  <c r="I5389" i="7"/>
  <c r="J5389" i="7" s="1"/>
  <c r="K5389" i="7" s="1"/>
  <c r="H5389" i="7"/>
  <c r="N5388" i="7"/>
  <c r="I5388" i="7"/>
  <c r="J5388" i="7" s="1"/>
  <c r="K5388" i="7" s="1"/>
  <c r="H5388" i="7"/>
  <c r="N5387" i="7"/>
  <c r="I5387" i="7"/>
  <c r="J5387" i="7" s="1"/>
  <c r="K5387" i="7" s="1"/>
  <c r="H5387" i="7"/>
  <c r="N5386" i="7"/>
  <c r="I5386" i="7"/>
  <c r="J5386" i="7" s="1"/>
  <c r="K5386" i="7" s="1"/>
  <c r="H5386" i="7"/>
  <c r="N5385" i="7"/>
  <c r="I5385" i="7"/>
  <c r="J5385" i="7" s="1"/>
  <c r="K5385" i="7" s="1"/>
  <c r="H5385" i="7"/>
  <c r="N5384" i="7"/>
  <c r="I5384" i="7"/>
  <c r="J5384" i="7" s="1"/>
  <c r="K5384" i="7" s="1"/>
  <c r="H5384" i="7"/>
  <c r="N5383" i="7"/>
  <c r="I5383" i="7"/>
  <c r="J5383" i="7" s="1"/>
  <c r="K5383" i="7" s="1"/>
  <c r="H5383" i="7"/>
  <c r="N5382" i="7"/>
  <c r="I5382" i="7"/>
  <c r="J5382" i="7" s="1"/>
  <c r="K5382" i="7" s="1"/>
  <c r="H5382" i="7"/>
  <c r="N5381" i="7"/>
  <c r="I5381" i="7"/>
  <c r="J5381" i="7" s="1"/>
  <c r="K5381" i="7" s="1"/>
  <c r="H5381" i="7"/>
  <c r="N5380" i="7"/>
  <c r="I5380" i="7"/>
  <c r="J5380" i="7" s="1"/>
  <c r="K5380" i="7" s="1"/>
  <c r="H5380" i="7"/>
  <c r="N5379" i="7"/>
  <c r="I5379" i="7"/>
  <c r="J5379" i="7" s="1"/>
  <c r="K5379" i="7" s="1"/>
  <c r="H5379" i="7"/>
  <c r="N5378" i="7"/>
  <c r="I5378" i="7"/>
  <c r="J5378" i="7" s="1"/>
  <c r="K5378" i="7" s="1"/>
  <c r="H5378" i="7"/>
  <c r="N5377" i="7"/>
  <c r="I5377" i="7"/>
  <c r="J5377" i="7" s="1"/>
  <c r="K5377" i="7" s="1"/>
  <c r="H5377" i="7"/>
  <c r="N5376" i="7"/>
  <c r="I5376" i="7"/>
  <c r="J5376" i="7" s="1"/>
  <c r="K5376" i="7" s="1"/>
  <c r="H5376" i="7"/>
  <c r="N5375" i="7"/>
  <c r="I5375" i="7"/>
  <c r="J5375" i="7" s="1"/>
  <c r="K5375" i="7" s="1"/>
  <c r="H5375" i="7"/>
  <c r="N5374" i="7"/>
  <c r="I5374" i="7"/>
  <c r="J5374" i="7" s="1"/>
  <c r="K5374" i="7" s="1"/>
  <c r="H5374" i="7"/>
  <c r="N5373" i="7"/>
  <c r="I5373" i="7"/>
  <c r="J5373" i="7" s="1"/>
  <c r="K5373" i="7" s="1"/>
  <c r="H5373" i="7"/>
  <c r="N5372" i="7"/>
  <c r="I5372" i="7"/>
  <c r="J5372" i="7" s="1"/>
  <c r="K5372" i="7" s="1"/>
  <c r="H5372" i="7"/>
  <c r="N5371" i="7"/>
  <c r="I5371" i="7"/>
  <c r="J5371" i="7" s="1"/>
  <c r="K5371" i="7" s="1"/>
  <c r="H5371" i="7"/>
  <c r="N5370" i="7"/>
  <c r="I5370" i="7"/>
  <c r="J5370" i="7" s="1"/>
  <c r="K5370" i="7" s="1"/>
  <c r="H5370" i="7"/>
  <c r="N5369" i="7"/>
  <c r="I5369" i="7"/>
  <c r="J5369" i="7" s="1"/>
  <c r="K5369" i="7" s="1"/>
  <c r="H5369" i="7"/>
  <c r="N5368" i="7"/>
  <c r="I5368" i="7"/>
  <c r="J5368" i="7" s="1"/>
  <c r="K5368" i="7" s="1"/>
  <c r="H5368" i="7"/>
  <c r="N5367" i="7"/>
  <c r="I5367" i="7"/>
  <c r="J5367" i="7" s="1"/>
  <c r="K5367" i="7" s="1"/>
  <c r="H5367" i="7"/>
  <c r="N5366" i="7"/>
  <c r="I5366" i="7"/>
  <c r="J5366" i="7" s="1"/>
  <c r="K5366" i="7" s="1"/>
  <c r="H5366" i="7"/>
  <c r="N5365" i="7"/>
  <c r="I5365" i="7"/>
  <c r="J5365" i="7" s="1"/>
  <c r="K5365" i="7" s="1"/>
  <c r="H5365" i="7"/>
  <c r="N5364" i="7"/>
  <c r="I5364" i="7"/>
  <c r="J5364" i="7" s="1"/>
  <c r="K5364" i="7" s="1"/>
  <c r="H5364" i="7"/>
  <c r="N5363" i="7"/>
  <c r="I5363" i="7"/>
  <c r="J5363" i="7" s="1"/>
  <c r="K5363" i="7" s="1"/>
  <c r="H5363" i="7"/>
  <c r="N5362" i="7"/>
  <c r="I5362" i="7"/>
  <c r="J5362" i="7" s="1"/>
  <c r="K5362" i="7" s="1"/>
  <c r="H5362" i="7"/>
  <c r="N5361" i="7"/>
  <c r="I5361" i="7"/>
  <c r="J5361" i="7" s="1"/>
  <c r="K5361" i="7" s="1"/>
  <c r="H5361" i="7"/>
  <c r="N5360" i="7"/>
  <c r="I5360" i="7"/>
  <c r="J5360" i="7" s="1"/>
  <c r="K5360" i="7" s="1"/>
  <c r="H5360" i="7"/>
  <c r="N5359" i="7"/>
  <c r="I5359" i="7"/>
  <c r="J5359" i="7" s="1"/>
  <c r="K5359" i="7" s="1"/>
  <c r="H5359" i="7"/>
  <c r="N5358" i="7"/>
  <c r="I5358" i="7"/>
  <c r="J5358" i="7" s="1"/>
  <c r="K5358" i="7" s="1"/>
  <c r="H5358" i="7"/>
  <c r="N5357" i="7"/>
  <c r="I5357" i="7"/>
  <c r="J5357" i="7" s="1"/>
  <c r="K5357" i="7" s="1"/>
  <c r="H5357" i="7"/>
  <c r="N5356" i="7"/>
  <c r="I5356" i="7"/>
  <c r="J5356" i="7" s="1"/>
  <c r="K5356" i="7" s="1"/>
  <c r="H5356" i="7"/>
  <c r="N5355" i="7"/>
  <c r="I5355" i="7"/>
  <c r="J5355" i="7" s="1"/>
  <c r="K5355" i="7" s="1"/>
  <c r="H5355" i="7"/>
  <c r="N5354" i="7"/>
  <c r="I5354" i="7"/>
  <c r="J5354" i="7" s="1"/>
  <c r="K5354" i="7" s="1"/>
  <c r="H5354" i="7"/>
  <c r="N5353" i="7"/>
  <c r="I5353" i="7"/>
  <c r="J5353" i="7" s="1"/>
  <c r="K5353" i="7" s="1"/>
  <c r="H5353" i="7"/>
  <c r="N5352" i="7"/>
  <c r="I5352" i="7"/>
  <c r="J5352" i="7" s="1"/>
  <c r="K5352" i="7" s="1"/>
  <c r="H5352" i="7"/>
  <c r="N5351" i="7"/>
  <c r="I5351" i="7"/>
  <c r="J5351" i="7" s="1"/>
  <c r="K5351" i="7" s="1"/>
  <c r="H5351" i="7"/>
  <c r="N5350" i="7"/>
  <c r="I5350" i="7"/>
  <c r="J5350" i="7" s="1"/>
  <c r="K5350" i="7" s="1"/>
  <c r="H5350" i="7"/>
  <c r="N5349" i="7"/>
  <c r="I5349" i="7"/>
  <c r="J5349" i="7" s="1"/>
  <c r="K5349" i="7" s="1"/>
  <c r="H5349" i="7"/>
  <c r="N5348" i="7"/>
  <c r="I5348" i="7"/>
  <c r="J5348" i="7" s="1"/>
  <c r="K5348" i="7" s="1"/>
  <c r="H5348" i="7"/>
  <c r="N5347" i="7"/>
  <c r="I5347" i="7"/>
  <c r="J5347" i="7" s="1"/>
  <c r="K5347" i="7" s="1"/>
  <c r="H5347" i="7"/>
  <c r="N5346" i="7"/>
  <c r="I5346" i="7"/>
  <c r="J5346" i="7" s="1"/>
  <c r="K5346" i="7" s="1"/>
  <c r="H5346" i="7"/>
  <c r="N5345" i="7"/>
  <c r="I5345" i="7"/>
  <c r="J5345" i="7" s="1"/>
  <c r="K5345" i="7" s="1"/>
  <c r="H5345" i="7"/>
  <c r="N5344" i="7"/>
  <c r="I5344" i="7"/>
  <c r="J5344" i="7" s="1"/>
  <c r="K5344" i="7" s="1"/>
  <c r="H5344" i="7"/>
  <c r="N5343" i="7"/>
  <c r="I5343" i="7"/>
  <c r="J5343" i="7" s="1"/>
  <c r="K5343" i="7" s="1"/>
  <c r="H5343" i="7"/>
  <c r="N5342" i="7"/>
  <c r="I5342" i="7"/>
  <c r="J5342" i="7" s="1"/>
  <c r="K5342" i="7" s="1"/>
  <c r="H5342" i="7"/>
  <c r="N5341" i="7"/>
  <c r="I5341" i="7"/>
  <c r="J5341" i="7" s="1"/>
  <c r="K5341" i="7" s="1"/>
  <c r="H5341" i="7"/>
  <c r="N5340" i="7"/>
  <c r="I5340" i="7"/>
  <c r="J5340" i="7" s="1"/>
  <c r="K5340" i="7" s="1"/>
  <c r="H5340" i="7"/>
  <c r="N5339" i="7"/>
  <c r="I5339" i="7"/>
  <c r="J5339" i="7" s="1"/>
  <c r="K5339" i="7" s="1"/>
  <c r="H5339" i="7"/>
  <c r="N5338" i="7"/>
  <c r="I5338" i="7"/>
  <c r="J5338" i="7" s="1"/>
  <c r="K5338" i="7" s="1"/>
  <c r="H5338" i="7"/>
  <c r="N5337" i="7"/>
  <c r="I5337" i="7"/>
  <c r="J5337" i="7" s="1"/>
  <c r="K5337" i="7" s="1"/>
  <c r="H5337" i="7"/>
  <c r="N5336" i="7"/>
  <c r="I5336" i="7"/>
  <c r="J5336" i="7" s="1"/>
  <c r="K5336" i="7" s="1"/>
  <c r="H5336" i="7"/>
  <c r="N5335" i="7"/>
  <c r="I5335" i="7"/>
  <c r="J5335" i="7" s="1"/>
  <c r="K5335" i="7" s="1"/>
  <c r="H5335" i="7"/>
  <c r="N5334" i="7"/>
  <c r="I5334" i="7"/>
  <c r="J5334" i="7" s="1"/>
  <c r="K5334" i="7" s="1"/>
  <c r="H5334" i="7"/>
  <c r="N5333" i="7"/>
  <c r="I5333" i="7"/>
  <c r="J5333" i="7" s="1"/>
  <c r="K5333" i="7" s="1"/>
  <c r="H5333" i="7"/>
  <c r="N5332" i="7"/>
  <c r="I5332" i="7"/>
  <c r="J5332" i="7" s="1"/>
  <c r="K5332" i="7" s="1"/>
  <c r="H5332" i="7"/>
  <c r="N5331" i="7"/>
  <c r="I5331" i="7"/>
  <c r="J5331" i="7" s="1"/>
  <c r="K5331" i="7" s="1"/>
  <c r="H5331" i="7"/>
  <c r="N5330" i="7"/>
  <c r="I5330" i="7"/>
  <c r="J5330" i="7" s="1"/>
  <c r="K5330" i="7" s="1"/>
  <c r="H5330" i="7"/>
  <c r="N5329" i="7"/>
  <c r="I5329" i="7"/>
  <c r="J5329" i="7" s="1"/>
  <c r="K5329" i="7" s="1"/>
  <c r="H5329" i="7"/>
  <c r="N5328" i="7"/>
  <c r="I5328" i="7"/>
  <c r="J5328" i="7" s="1"/>
  <c r="K5328" i="7" s="1"/>
  <c r="H5328" i="7"/>
  <c r="N5327" i="7"/>
  <c r="I5327" i="7"/>
  <c r="J5327" i="7" s="1"/>
  <c r="K5327" i="7" s="1"/>
  <c r="H5327" i="7"/>
  <c r="N5326" i="7"/>
  <c r="I5326" i="7"/>
  <c r="J5326" i="7" s="1"/>
  <c r="K5326" i="7" s="1"/>
  <c r="H5326" i="7"/>
  <c r="N5325" i="7"/>
  <c r="I5325" i="7"/>
  <c r="J5325" i="7" s="1"/>
  <c r="K5325" i="7" s="1"/>
  <c r="H5325" i="7"/>
  <c r="N5324" i="7"/>
  <c r="I5324" i="7"/>
  <c r="J5324" i="7" s="1"/>
  <c r="K5324" i="7" s="1"/>
  <c r="H5324" i="7"/>
  <c r="N5323" i="7"/>
  <c r="I5323" i="7"/>
  <c r="J5323" i="7" s="1"/>
  <c r="K5323" i="7" s="1"/>
  <c r="H5323" i="7"/>
  <c r="N5322" i="7"/>
  <c r="I5322" i="7"/>
  <c r="J5322" i="7" s="1"/>
  <c r="K5322" i="7" s="1"/>
  <c r="H5322" i="7"/>
  <c r="N5321" i="7"/>
  <c r="I5321" i="7"/>
  <c r="J5321" i="7" s="1"/>
  <c r="K5321" i="7" s="1"/>
  <c r="H5321" i="7"/>
  <c r="N5320" i="7"/>
  <c r="I5320" i="7"/>
  <c r="J5320" i="7" s="1"/>
  <c r="K5320" i="7" s="1"/>
  <c r="H5320" i="7"/>
  <c r="N5319" i="7"/>
  <c r="I5319" i="7"/>
  <c r="J5319" i="7" s="1"/>
  <c r="K5319" i="7" s="1"/>
  <c r="H5319" i="7"/>
  <c r="N5318" i="7"/>
  <c r="I5318" i="7"/>
  <c r="J5318" i="7" s="1"/>
  <c r="K5318" i="7" s="1"/>
  <c r="H5318" i="7"/>
  <c r="N5317" i="7"/>
  <c r="I5317" i="7"/>
  <c r="J5317" i="7" s="1"/>
  <c r="K5317" i="7" s="1"/>
  <c r="H5317" i="7"/>
  <c r="N5316" i="7"/>
  <c r="I5316" i="7"/>
  <c r="J5316" i="7" s="1"/>
  <c r="K5316" i="7" s="1"/>
  <c r="H5316" i="7"/>
  <c r="N5315" i="7"/>
  <c r="I5315" i="7"/>
  <c r="J5315" i="7" s="1"/>
  <c r="K5315" i="7" s="1"/>
  <c r="H5315" i="7"/>
  <c r="N5314" i="7"/>
  <c r="I5314" i="7"/>
  <c r="J5314" i="7" s="1"/>
  <c r="K5314" i="7" s="1"/>
  <c r="H5314" i="7"/>
  <c r="N5313" i="7"/>
  <c r="I5313" i="7"/>
  <c r="J5313" i="7" s="1"/>
  <c r="K5313" i="7" s="1"/>
  <c r="H5313" i="7"/>
  <c r="N5312" i="7"/>
  <c r="I5312" i="7"/>
  <c r="J5312" i="7" s="1"/>
  <c r="K5312" i="7" s="1"/>
  <c r="H5312" i="7"/>
  <c r="N5311" i="7"/>
  <c r="I5311" i="7"/>
  <c r="J5311" i="7" s="1"/>
  <c r="K5311" i="7" s="1"/>
  <c r="H5311" i="7"/>
  <c r="N5310" i="7"/>
  <c r="I5310" i="7"/>
  <c r="J5310" i="7" s="1"/>
  <c r="K5310" i="7" s="1"/>
  <c r="H5310" i="7"/>
  <c r="N5309" i="7"/>
  <c r="I5309" i="7"/>
  <c r="J5309" i="7" s="1"/>
  <c r="K5309" i="7" s="1"/>
  <c r="H5309" i="7"/>
  <c r="N5308" i="7"/>
  <c r="I5308" i="7"/>
  <c r="J5308" i="7" s="1"/>
  <c r="K5308" i="7" s="1"/>
  <c r="H5308" i="7"/>
  <c r="N5307" i="7"/>
  <c r="I5307" i="7"/>
  <c r="J5307" i="7" s="1"/>
  <c r="K5307" i="7" s="1"/>
  <c r="H5307" i="7"/>
  <c r="N5306" i="7"/>
  <c r="I5306" i="7"/>
  <c r="J5306" i="7" s="1"/>
  <c r="K5306" i="7" s="1"/>
  <c r="H5306" i="7"/>
  <c r="N5305" i="7"/>
  <c r="I5305" i="7"/>
  <c r="J5305" i="7" s="1"/>
  <c r="K5305" i="7" s="1"/>
  <c r="H5305" i="7"/>
  <c r="N5304" i="7"/>
  <c r="I5304" i="7"/>
  <c r="J5304" i="7" s="1"/>
  <c r="K5304" i="7" s="1"/>
  <c r="H5304" i="7"/>
  <c r="N5303" i="7"/>
  <c r="I5303" i="7"/>
  <c r="J5303" i="7" s="1"/>
  <c r="K5303" i="7" s="1"/>
  <c r="H5303" i="7"/>
  <c r="N5302" i="7"/>
  <c r="I5302" i="7"/>
  <c r="J5302" i="7" s="1"/>
  <c r="K5302" i="7" s="1"/>
  <c r="H5302" i="7"/>
  <c r="N5301" i="7"/>
  <c r="I5301" i="7"/>
  <c r="J5301" i="7" s="1"/>
  <c r="K5301" i="7" s="1"/>
  <c r="H5301" i="7"/>
  <c r="N5300" i="7"/>
  <c r="I5300" i="7"/>
  <c r="J5300" i="7" s="1"/>
  <c r="K5300" i="7" s="1"/>
  <c r="H5300" i="7"/>
  <c r="N5299" i="7"/>
  <c r="I5299" i="7"/>
  <c r="J5299" i="7" s="1"/>
  <c r="K5299" i="7" s="1"/>
  <c r="H5299" i="7"/>
  <c r="N5298" i="7"/>
  <c r="I5298" i="7"/>
  <c r="J5298" i="7" s="1"/>
  <c r="K5298" i="7" s="1"/>
  <c r="H5298" i="7"/>
  <c r="N5297" i="7"/>
  <c r="I5297" i="7"/>
  <c r="J5297" i="7" s="1"/>
  <c r="K5297" i="7" s="1"/>
  <c r="H5297" i="7"/>
  <c r="N5296" i="7"/>
  <c r="I5296" i="7"/>
  <c r="J5296" i="7" s="1"/>
  <c r="K5296" i="7" s="1"/>
  <c r="H5296" i="7"/>
  <c r="N5295" i="7"/>
  <c r="I5295" i="7"/>
  <c r="J5295" i="7" s="1"/>
  <c r="K5295" i="7" s="1"/>
  <c r="H5295" i="7"/>
  <c r="N5294" i="7"/>
  <c r="I5294" i="7"/>
  <c r="J5294" i="7" s="1"/>
  <c r="K5294" i="7" s="1"/>
  <c r="H5294" i="7"/>
  <c r="N5293" i="7"/>
  <c r="I5293" i="7"/>
  <c r="J5293" i="7" s="1"/>
  <c r="K5293" i="7" s="1"/>
  <c r="H5293" i="7"/>
  <c r="N5292" i="7"/>
  <c r="I5292" i="7"/>
  <c r="J5292" i="7" s="1"/>
  <c r="K5292" i="7" s="1"/>
  <c r="H5292" i="7"/>
  <c r="N5291" i="7"/>
  <c r="I5291" i="7"/>
  <c r="J5291" i="7" s="1"/>
  <c r="K5291" i="7" s="1"/>
  <c r="H5291" i="7"/>
  <c r="N5290" i="7"/>
  <c r="I5290" i="7"/>
  <c r="J5290" i="7" s="1"/>
  <c r="K5290" i="7" s="1"/>
  <c r="H5290" i="7"/>
  <c r="N5289" i="7"/>
  <c r="I5289" i="7"/>
  <c r="J5289" i="7" s="1"/>
  <c r="K5289" i="7" s="1"/>
  <c r="H5289" i="7"/>
  <c r="N5288" i="7"/>
  <c r="I5288" i="7"/>
  <c r="J5288" i="7" s="1"/>
  <c r="K5288" i="7" s="1"/>
  <c r="H5288" i="7"/>
  <c r="N5287" i="7"/>
  <c r="I5287" i="7"/>
  <c r="J5287" i="7" s="1"/>
  <c r="K5287" i="7" s="1"/>
  <c r="H5287" i="7"/>
  <c r="N5286" i="7"/>
  <c r="I5286" i="7"/>
  <c r="J5286" i="7" s="1"/>
  <c r="K5286" i="7" s="1"/>
  <c r="H5286" i="7"/>
  <c r="N5285" i="7"/>
  <c r="I5285" i="7"/>
  <c r="J5285" i="7" s="1"/>
  <c r="K5285" i="7" s="1"/>
  <c r="H5285" i="7"/>
  <c r="N5284" i="7"/>
  <c r="I5284" i="7"/>
  <c r="J5284" i="7" s="1"/>
  <c r="K5284" i="7" s="1"/>
  <c r="H5284" i="7"/>
  <c r="N5283" i="7"/>
  <c r="I5283" i="7"/>
  <c r="J5283" i="7" s="1"/>
  <c r="K5283" i="7" s="1"/>
  <c r="H5283" i="7"/>
  <c r="N5282" i="7"/>
  <c r="I5282" i="7"/>
  <c r="J5282" i="7" s="1"/>
  <c r="K5282" i="7" s="1"/>
  <c r="H5282" i="7"/>
  <c r="N5281" i="7"/>
  <c r="I5281" i="7"/>
  <c r="J5281" i="7" s="1"/>
  <c r="K5281" i="7" s="1"/>
  <c r="H5281" i="7"/>
  <c r="N5280" i="7"/>
  <c r="I5280" i="7"/>
  <c r="J5280" i="7" s="1"/>
  <c r="K5280" i="7" s="1"/>
  <c r="H5280" i="7"/>
  <c r="N5279" i="7"/>
  <c r="I5279" i="7"/>
  <c r="J5279" i="7" s="1"/>
  <c r="K5279" i="7" s="1"/>
  <c r="H5279" i="7"/>
  <c r="N5278" i="7"/>
  <c r="I5278" i="7"/>
  <c r="J5278" i="7" s="1"/>
  <c r="K5278" i="7" s="1"/>
  <c r="H5278" i="7"/>
  <c r="N5277" i="7"/>
  <c r="I5277" i="7"/>
  <c r="J5277" i="7" s="1"/>
  <c r="K5277" i="7" s="1"/>
  <c r="H5277" i="7"/>
  <c r="N5276" i="7"/>
  <c r="I5276" i="7"/>
  <c r="J5276" i="7" s="1"/>
  <c r="K5276" i="7" s="1"/>
  <c r="H5276" i="7"/>
  <c r="N5275" i="7"/>
  <c r="I5275" i="7"/>
  <c r="J5275" i="7" s="1"/>
  <c r="K5275" i="7" s="1"/>
  <c r="H5275" i="7"/>
  <c r="N5274" i="7"/>
  <c r="I5274" i="7"/>
  <c r="J5274" i="7" s="1"/>
  <c r="K5274" i="7" s="1"/>
  <c r="H5274" i="7"/>
  <c r="N5273" i="7"/>
  <c r="I5273" i="7"/>
  <c r="J5273" i="7" s="1"/>
  <c r="K5273" i="7" s="1"/>
  <c r="H5273" i="7"/>
  <c r="N5272" i="7"/>
  <c r="I5272" i="7"/>
  <c r="J5272" i="7" s="1"/>
  <c r="K5272" i="7" s="1"/>
  <c r="H5272" i="7"/>
  <c r="N5271" i="7"/>
  <c r="I5271" i="7"/>
  <c r="J5271" i="7" s="1"/>
  <c r="K5271" i="7" s="1"/>
  <c r="H5271" i="7"/>
  <c r="N5270" i="7"/>
  <c r="I5270" i="7"/>
  <c r="J5270" i="7" s="1"/>
  <c r="K5270" i="7" s="1"/>
  <c r="H5270" i="7"/>
  <c r="N5269" i="7"/>
  <c r="I5269" i="7"/>
  <c r="J5269" i="7" s="1"/>
  <c r="K5269" i="7" s="1"/>
  <c r="H5269" i="7"/>
  <c r="N5268" i="7"/>
  <c r="I5268" i="7"/>
  <c r="J5268" i="7" s="1"/>
  <c r="K5268" i="7" s="1"/>
  <c r="H5268" i="7"/>
  <c r="N5267" i="7"/>
  <c r="I5267" i="7"/>
  <c r="J5267" i="7" s="1"/>
  <c r="K5267" i="7" s="1"/>
  <c r="H5267" i="7"/>
  <c r="N5266" i="7"/>
  <c r="I5266" i="7"/>
  <c r="J5266" i="7" s="1"/>
  <c r="K5266" i="7" s="1"/>
  <c r="H5266" i="7"/>
  <c r="N5265" i="7"/>
  <c r="I5265" i="7"/>
  <c r="J5265" i="7" s="1"/>
  <c r="K5265" i="7" s="1"/>
  <c r="H5265" i="7"/>
  <c r="N5264" i="7"/>
  <c r="I5264" i="7"/>
  <c r="J5264" i="7" s="1"/>
  <c r="K5264" i="7" s="1"/>
  <c r="H5264" i="7"/>
  <c r="N5263" i="7"/>
  <c r="I5263" i="7"/>
  <c r="J5263" i="7" s="1"/>
  <c r="K5263" i="7" s="1"/>
  <c r="H5263" i="7"/>
  <c r="N5262" i="7"/>
  <c r="I5262" i="7"/>
  <c r="J5262" i="7" s="1"/>
  <c r="K5262" i="7" s="1"/>
  <c r="H5262" i="7"/>
  <c r="N5261" i="7"/>
  <c r="I5261" i="7"/>
  <c r="J5261" i="7" s="1"/>
  <c r="K5261" i="7" s="1"/>
  <c r="H5261" i="7"/>
  <c r="N5260" i="7"/>
  <c r="I5260" i="7"/>
  <c r="J5260" i="7" s="1"/>
  <c r="K5260" i="7" s="1"/>
  <c r="H5260" i="7"/>
  <c r="N5259" i="7"/>
  <c r="I5259" i="7"/>
  <c r="J5259" i="7" s="1"/>
  <c r="K5259" i="7" s="1"/>
  <c r="H5259" i="7"/>
  <c r="N5258" i="7"/>
  <c r="I5258" i="7"/>
  <c r="J5258" i="7" s="1"/>
  <c r="K5258" i="7" s="1"/>
  <c r="H5258" i="7"/>
  <c r="N5257" i="7"/>
  <c r="I5257" i="7"/>
  <c r="J5257" i="7" s="1"/>
  <c r="K5257" i="7" s="1"/>
  <c r="H5257" i="7"/>
  <c r="N5256" i="7"/>
  <c r="I5256" i="7"/>
  <c r="J5256" i="7" s="1"/>
  <c r="K5256" i="7" s="1"/>
  <c r="H5256" i="7"/>
  <c r="N5255" i="7"/>
  <c r="I5255" i="7"/>
  <c r="J5255" i="7" s="1"/>
  <c r="K5255" i="7" s="1"/>
  <c r="H5255" i="7"/>
  <c r="N5254" i="7"/>
  <c r="I5254" i="7"/>
  <c r="J5254" i="7" s="1"/>
  <c r="K5254" i="7" s="1"/>
  <c r="H5254" i="7"/>
  <c r="N5253" i="7"/>
  <c r="I5253" i="7"/>
  <c r="J5253" i="7" s="1"/>
  <c r="K5253" i="7" s="1"/>
  <c r="H5253" i="7"/>
  <c r="N5252" i="7"/>
  <c r="I5252" i="7"/>
  <c r="J5252" i="7" s="1"/>
  <c r="K5252" i="7" s="1"/>
  <c r="H5252" i="7"/>
  <c r="N5251" i="7"/>
  <c r="I5251" i="7"/>
  <c r="J5251" i="7" s="1"/>
  <c r="K5251" i="7" s="1"/>
  <c r="H5251" i="7"/>
  <c r="N5250" i="7"/>
  <c r="I5250" i="7"/>
  <c r="J5250" i="7" s="1"/>
  <c r="K5250" i="7" s="1"/>
  <c r="H5250" i="7"/>
  <c r="N5249" i="7"/>
  <c r="I5249" i="7"/>
  <c r="J5249" i="7" s="1"/>
  <c r="K5249" i="7" s="1"/>
  <c r="H5249" i="7"/>
  <c r="N5248" i="7"/>
  <c r="I5248" i="7"/>
  <c r="J5248" i="7" s="1"/>
  <c r="K5248" i="7" s="1"/>
  <c r="H5248" i="7"/>
  <c r="N5247" i="7"/>
  <c r="I5247" i="7"/>
  <c r="J5247" i="7" s="1"/>
  <c r="K5247" i="7" s="1"/>
  <c r="H5247" i="7"/>
  <c r="N5246" i="7"/>
  <c r="I5246" i="7"/>
  <c r="J5246" i="7" s="1"/>
  <c r="K5246" i="7" s="1"/>
  <c r="H5246" i="7"/>
  <c r="N5245" i="7"/>
  <c r="I5245" i="7"/>
  <c r="J5245" i="7" s="1"/>
  <c r="K5245" i="7" s="1"/>
  <c r="H5245" i="7"/>
  <c r="N5244" i="7"/>
  <c r="I5244" i="7"/>
  <c r="J5244" i="7" s="1"/>
  <c r="K5244" i="7" s="1"/>
  <c r="H5244" i="7"/>
  <c r="N5243" i="7"/>
  <c r="I5243" i="7"/>
  <c r="J5243" i="7" s="1"/>
  <c r="K5243" i="7" s="1"/>
  <c r="H5243" i="7"/>
  <c r="N5242" i="7"/>
  <c r="I5242" i="7"/>
  <c r="J5242" i="7" s="1"/>
  <c r="K5242" i="7" s="1"/>
  <c r="H5242" i="7"/>
  <c r="N5241" i="7"/>
  <c r="I5241" i="7"/>
  <c r="J5241" i="7" s="1"/>
  <c r="K5241" i="7" s="1"/>
  <c r="H5241" i="7"/>
  <c r="N5240" i="7"/>
  <c r="I5240" i="7"/>
  <c r="J5240" i="7" s="1"/>
  <c r="K5240" i="7" s="1"/>
  <c r="H5240" i="7"/>
  <c r="N5239" i="7"/>
  <c r="I5239" i="7"/>
  <c r="J5239" i="7" s="1"/>
  <c r="K5239" i="7" s="1"/>
  <c r="H5239" i="7"/>
  <c r="N5238" i="7"/>
  <c r="I5238" i="7"/>
  <c r="J5238" i="7" s="1"/>
  <c r="K5238" i="7" s="1"/>
  <c r="H5238" i="7"/>
  <c r="N5237" i="7"/>
  <c r="I5237" i="7"/>
  <c r="J5237" i="7" s="1"/>
  <c r="K5237" i="7" s="1"/>
  <c r="H5237" i="7"/>
  <c r="N5236" i="7"/>
  <c r="I5236" i="7"/>
  <c r="J5236" i="7" s="1"/>
  <c r="K5236" i="7" s="1"/>
  <c r="H5236" i="7"/>
  <c r="N5235" i="7"/>
  <c r="I5235" i="7"/>
  <c r="J5235" i="7" s="1"/>
  <c r="K5235" i="7" s="1"/>
  <c r="H5235" i="7"/>
  <c r="N5234" i="7"/>
  <c r="I5234" i="7"/>
  <c r="J5234" i="7" s="1"/>
  <c r="K5234" i="7" s="1"/>
  <c r="H5234" i="7"/>
  <c r="N5233" i="7"/>
  <c r="I5233" i="7"/>
  <c r="J5233" i="7" s="1"/>
  <c r="K5233" i="7" s="1"/>
  <c r="H5233" i="7"/>
  <c r="N5232" i="7"/>
  <c r="I5232" i="7"/>
  <c r="J5232" i="7" s="1"/>
  <c r="K5232" i="7" s="1"/>
  <c r="H5232" i="7"/>
  <c r="N5231" i="7"/>
  <c r="I5231" i="7"/>
  <c r="J5231" i="7" s="1"/>
  <c r="K5231" i="7" s="1"/>
  <c r="H5231" i="7"/>
  <c r="N5230" i="7"/>
  <c r="I5230" i="7"/>
  <c r="J5230" i="7" s="1"/>
  <c r="K5230" i="7" s="1"/>
  <c r="H5230" i="7"/>
  <c r="N5229" i="7"/>
  <c r="I5229" i="7"/>
  <c r="J5229" i="7" s="1"/>
  <c r="K5229" i="7" s="1"/>
  <c r="H5229" i="7"/>
  <c r="N5228" i="7"/>
  <c r="I5228" i="7"/>
  <c r="J5228" i="7" s="1"/>
  <c r="K5228" i="7" s="1"/>
  <c r="H5228" i="7"/>
  <c r="N5227" i="7"/>
  <c r="I5227" i="7"/>
  <c r="J5227" i="7" s="1"/>
  <c r="K5227" i="7" s="1"/>
  <c r="H5227" i="7"/>
  <c r="N5226" i="7"/>
  <c r="I5226" i="7"/>
  <c r="J5226" i="7" s="1"/>
  <c r="K5226" i="7" s="1"/>
  <c r="H5226" i="7"/>
  <c r="N5225" i="7"/>
  <c r="I5225" i="7"/>
  <c r="J5225" i="7" s="1"/>
  <c r="K5225" i="7" s="1"/>
  <c r="H5225" i="7"/>
  <c r="N5224" i="7"/>
  <c r="I5224" i="7"/>
  <c r="J5224" i="7" s="1"/>
  <c r="K5224" i="7" s="1"/>
  <c r="H5224" i="7"/>
  <c r="N5223" i="7"/>
  <c r="I5223" i="7"/>
  <c r="J5223" i="7" s="1"/>
  <c r="K5223" i="7" s="1"/>
  <c r="H5223" i="7"/>
  <c r="N5222" i="7"/>
  <c r="I5222" i="7"/>
  <c r="J5222" i="7" s="1"/>
  <c r="K5222" i="7" s="1"/>
  <c r="H5222" i="7"/>
  <c r="N5221" i="7"/>
  <c r="I5221" i="7"/>
  <c r="J5221" i="7" s="1"/>
  <c r="K5221" i="7" s="1"/>
  <c r="H5221" i="7"/>
  <c r="N5220" i="7"/>
  <c r="I5220" i="7"/>
  <c r="J5220" i="7" s="1"/>
  <c r="K5220" i="7" s="1"/>
  <c r="H5220" i="7"/>
  <c r="N5219" i="7"/>
  <c r="I5219" i="7"/>
  <c r="J5219" i="7" s="1"/>
  <c r="K5219" i="7" s="1"/>
  <c r="H5219" i="7"/>
  <c r="N5218" i="7"/>
  <c r="I5218" i="7"/>
  <c r="J5218" i="7" s="1"/>
  <c r="K5218" i="7" s="1"/>
  <c r="H5218" i="7"/>
  <c r="N5217" i="7"/>
  <c r="I5217" i="7"/>
  <c r="J5217" i="7" s="1"/>
  <c r="K5217" i="7" s="1"/>
  <c r="H5217" i="7"/>
  <c r="N5216" i="7"/>
  <c r="I5216" i="7"/>
  <c r="J5216" i="7" s="1"/>
  <c r="K5216" i="7" s="1"/>
  <c r="H5216" i="7"/>
  <c r="N5215" i="7"/>
  <c r="I5215" i="7"/>
  <c r="J5215" i="7" s="1"/>
  <c r="K5215" i="7" s="1"/>
  <c r="H5215" i="7"/>
  <c r="N5214" i="7"/>
  <c r="I5214" i="7"/>
  <c r="J5214" i="7" s="1"/>
  <c r="K5214" i="7" s="1"/>
  <c r="H5214" i="7"/>
  <c r="N5213" i="7"/>
  <c r="I5213" i="7"/>
  <c r="J5213" i="7" s="1"/>
  <c r="K5213" i="7" s="1"/>
  <c r="H5213" i="7"/>
  <c r="N5212" i="7"/>
  <c r="I5212" i="7"/>
  <c r="J5212" i="7" s="1"/>
  <c r="K5212" i="7" s="1"/>
  <c r="H5212" i="7"/>
  <c r="N5211" i="7"/>
  <c r="I5211" i="7"/>
  <c r="J5211" i="7" s="1"/>
  <c r="K5211" i="7" s="1"/>
  <c r="H5211" i="7"/>
  <c r="N5210" i="7"/>
  <c r="I5210" i="7"/>
  <c r="J5210" i="7" s="1"/>
  <c r="K5210" i="7" s="1"/>
  <c r="H5210" i="7"/>
  <c r="N5209" i="7"/>
  <c r="I5209" i="7"/>
  <c r="J5209" i="7" s="1"/>
  <c r="K5209" i="7" s="1"/>
  <c r="H5209" i="7"/>
  <c r="N5208" i="7"/>
  <c r="I5208" i="7"/>
  <c r="J5208" i="7" s="1"/>
  <c r="K5208" i="7" s="1"/>
  <c r="H5208" i="7"/>
  <c r="N5207" i="7"/>
  <c r="I5207" i="7"/>
  <c r="J5207" i="7" s="1"/>
  <c r="K5207" i="7" s="1"/>
  <c r="H5207" i="7"/>
  <c r="N5206" i="7"/>
  <c r="I5206" i="7"/>
  <c r="J5206" i="7" s="1"/>
  <c r="K5206" i="7" s="1"/>
  <c r="H5206" i="7"/>
  <c r="N5205" i="7"/>
  <c r="I5205" i="7"/>
  <c r="J5205" i="7" s="1"/>
  <c r="K5205" i="7" s="1"/>
  <c r="H5205" i="7"/>
  <c r="N5204" i="7"/>
  <c r="I5204" i="7"/>
  <c r="J5204" i="7" s="1"/>
  <c r="K5204" i="7" s="1"/>
  <c r="H5204" i="7"/>
  <c r="N5203" i="7"/>
  <c r="I5203" i="7"/>
  <c r="J5203" i="7" s="1"/>
  <c r="K5203" i="7" s="1"/>
  <c r="H5203" i="7"/>
  <c r="N5202" i="7"/>
  <c r="I5202" i="7"/>
  <c r="J5202" i="7" s="1"/>
  <c r="K5202" i="7" s="1"/>
  <c r="H5202" i="7"/>
  <c r="N5201" i="7"/>
  <c r="I5201" i="7"/>
  <c r="J5201" i="7" s="1"/>
  <c r="K5201" i="7" s="1"/>
  <c r="H5201" i="7"/>
  <c r="N5200" i="7"/>
  <c r="I5200" i="7"/>
  <c r="J5200" i="7" s="1"/>
  <c r="K5200" i="7" s="1"/>
  <c r="H5200" i="7"/>
  <c r="N5199" i="7"/>
  <c r="I5199" i="7"/>
  <c r="J5199" i="7" s="1"/>
  <c r="K5199" i="7" s="1"/>
  <c r="H5199" i="7"/>
  <c r="N5198" i="7"/>
  <c r="I5198" i="7"/>
  <c r="J5198" i="7" s="1"/>
  <c r="K5198" i="7" s="1"/>
  <c r="H5198" i="7"/>
  <c r="N5197" i="7"/>
  <c r="I5197" i="7"/>
  <c r="J5197" i="7" s="1"/>
  <c r="K5197" i="7" s="1"/>
  <c r="H5197" i="7"/>
  <c r="N5196" i="7"/>
  <c r="I5196" i="7"/>
  <c r="J5196" i="7" s="1"/>
  <c r="K5196" i="7" s="1"/>
  <c r="H5196" i="7"/>
  <c r="N5195" i="7"/>
  <c r="I5195" i="7"/>
  <c r="J5195" i="7" s="1"/>
  <c r="K5195" i="7" s="1"/>
  <c r="H5195" i="7"/>
  <c r="N5194" i="7"/>
  <c r="I5194" i="7"/>
  <c r="J5194" i="7" s="1"/>
  <c r="K5194" i="7" s="1"/>
  <c r="H5194" i="7"/>
  <c r="N5193" i="7"/>
  <c r="I5193" i="7"/>
  <c r="J5193" i="7" s="1"/>
  <c r="K5193" i="7" s="1"/>
  <c r="H5193" i="7"/>
  <c r="N5192" i="7"/>
  <c r="I5192" i="7"/>
  <c r="J5192" i="7" s="1"/>
  <c r="K5192" i="7" s="1"/>
  <c r="H5192" i="7"/>
  <c r="N5191" i="7"/>
  <c r="I5191" i="7"/>
  <c r="J5191" i="7" s="1"/>
  <c r="K5191" i="7" s="1"/>
  <c r="H5191" i="7"/>
  <c r="N5190" i="7"/>
  <c r="I5190" i="7"/>
  <c r="J5190" i="7" s="1"/>
  <c r="K5190" i="7" s="1"/>
  <c r="H5190" i="7"/>
  <c r="N5189" i="7"/>
  <c r="I5189" i="7"/>
  <c r="J5189" i="7" s="1"/>
  <c r="K5189" i="7" s="1"/>
  <c r="H5189" i="7"/>
  <c r="N5188" i="7"/>
  <c r="I5188" i="7"/>
  <c r="J5188" i="7" s="1"/>
  <c r="K5188" i="7" s="1"/>
  <c r="H5188" i="7"/>
  <c r="N5187" i="7"/>
  <c r="I5187" i="7"/>
  <c r="J5187" i="7" s="1"/>
  <c r="K5187" i="7" s="1"/>
  <c r="H5187" i="7"/>
  <c r="N5186" i="7"/>
  <c r="I5186" i="7"/>
  <c r="J5186" i="7" s="1"/>
  <c r="K5186" i="7" s="1"/>
  <c r="H5186" i="7"/>
  <c r="N5185" i="7"/>
  <c r="I5185" i="7"/>
  <c r="J5185" i="7" s="1"/>
  <c r="K5185" i="7" s="1"/>
  <c r="H5185" i="7"/>
  <c r="N5184" i="7"/>
  <c r="I5184" i="7"/>
  <c r="J5184" i="7" s="1"/>
  <c r="K5184" i="7" s="1"/>
  <c r="H5184" i="7"/>
  <c r="N5183" i="7"/>
  <c r="I5183" i="7"/>
  <c r="J5183" i="7" s="1"/>
  <c r="K5183" i="7" s="1"/>
  <c r="H5183" i="7"/>
  <c r="N5182" i="7"/>
  <c r="I5182" i="7"/>
  <c r="J5182" i="7" s="1"/>
  <c r="K5182" i="7" s="1"/>
  <c r="H5182" i="7"/>
  <c r="N5181" i="7"/>
  <c r="I5181" i="7"/>
  <c r="J5181" i="7" s="1"/>
  <c r="K5181" i="7" s="1"/>
  <c r="H5181" i="7"/>
  <c r="N5180" i="7"/>
  <c r="I5180" i="7"/>
  <c r="J5180" i="7" s="1"/>
  <c r="K5180" i="7" s="1"/>
  <c r="H5180" i="7"/>
  <c r="N5179" i="7"/>
  <c r="I5179" i="7"/>
  <c r="J5179" i="7" s="1"/>
  <c r="K5179" i="7" s="1"/>
  <c r="H5179" i="7"/>
  <c r="N5178" i="7"/>
  <c r="I5178" i="7"/>
  <c r="J5178" i="7" s="1"/>
  <c r="K5178" i="7" s="1"/>
  <c r="H5178" i="7"/>
  <c r="N5177" i="7"/>
  <c r="I5177" i="7"/>
  <c r="J5177" i="7" s="1"/>
  <c r="K5177" i="7" s="1"/>
  <c r="H5177" i="7"/>
  <c r="N5176" i="7"/>
  <c r="I5176" i="7"/>
  <c r="J5176" i="7" s="1"/>
  <c r="K5176" i="7" s="1"/>
  <c r="H5176" i="7"/>
  <c r="N5175" i="7"/>
  <c r="I5175" i="7"/>
  <c r="J5175" i="7" s="1"/>
  <c r="K5175" i="7" s="1"/>
  <c r="H5175" i="7"/>
  <c r="N5174" i="7"/>
  <c r="I5174" i="7"/>
  <c r="J5174" i="7" s="1"/>
  <c r="K5174" i="7" s="1"/>
  <c r="H5174" i="7"/>
  <c r="N5173" i="7"/>
  <c r="I5173" i="7"/>
  <c r="J5173" i="7" s="1"/>
  <c r="K5173" i="7" s="1"/>
  <c r="H5173" i="7"/>
  <c r="N5172" i="7"/>
  <c r="I5172" i="7"/>
  <c r="J5172" i="7" s="1"/>
  <c r="K5172" i="7" s="1"/>
  <c r="H5172" i="7"/>
  <c r="N5171" i="7"/>
  <c r="I5171" i="7"/>
  <c r="J5171" i="7" s="1"/>
  <c r="K5171" i="7" s="1"/>
  <c r="H5171" i="7"/>
  <c r="N5170" i="7"/>
  <c r="I5170" i="7"/>
  <c r="J5170" i="7" s="1"/>
  <c r="K5170" i="7" s="1"/>
  <c r="H5170" i="7"/>
  <c r="N5169" i="7"/>
  <c r="I5169" i="7"/>
  <c r="J5169" i="7" s="1"/>
  <c r="K5169" i="7" s="1"/>
  <c r="H5169" i="7"/>
  <c r="N5168" i="7"/>
  <c r="I5168" i="7"/>
  <c r="J5168" i="7" s="1"/>
  <c r="K5168" i="7" s="1"/>
  <c r="H5168" i="7"/>
  <c r="N5167" i="7"/>
  <c r="I5167" i="7"/>
  <c r="J5167" i="7" s="1"/>
  <c r="K5167" i="7" s="1"/>
  <c r="H5167" i="7"/>
  <c r="N5166" i="7"/>
  <c r="I5166" i="7"/>
  <c r="J5166" i="7" s="1"/>
  <c r="K5166" i="7" s="1"/>
  <c r="H5166" i="7"/>
  <c r="N5165" i="7"/>
  <c r="I5165" i="7"/>
  <c r="J5165" i="7" s="1"/>
  <c r="K5165" i="7" s="1"/>
  <c r="H5165" i="7"/>
  <c r="N5164" i="7"/>
  <c r="I5164" i="7"/>
  <c r="J5164" i="7" s="1"/>
  <c r="K5164" i="7" s="1"/>
  <c r="H5164" i="7"/>
  <c r="N5163" i="7"/>
  <c r="I5163" i="7"/>
  <c r="J5163" i="7" s="1"/>
  <c r="K5163" i="7" s="1"/>
  <c r="H5163" i="7"/>
  <c r="N5162" i="7"/>
  <c r="I5162" i="7"/>
  <c r="J5162" i="7" s="1"/>
  <c r="K5162" i="7" s="1"/>
  <c r="H5162" i="7"/>
  <c r="N5161" i="7"/>
  <c r="I5161" i="7"/>
  <c r="J5161" i="7" s="1"/>
  <c r="K5161" i="7" s="1"/>
  <c r="H5161" i="7"/>
  <c r="N5160" i="7"/>
  <c r="I5160" i="7"/>
  <c r="J5160" i="7" s="1"/>
  <c r="K5160" i="7" s="1"/>
  <c r="H5160" i="7"/>
  <c r="N5159" i="7"/>
  <c r="I5159" i="7"/>
  <c r="J5159" i="7" s="1"/>
  <c r="K5159" i="7" s="1"/>
  <c r="H5159" i="7"/>
  <c r="N5158" i="7"/>
  <c r="I5158" i="7"/>
  <c r="J5158" i="7" s="1"/>
  <c r="K5158" i="7" s="1"/>
  <c r="H5158" i="7"/>
  <c r="N5157" i="7"/>
  <c r="I5157" i="7"/>
  <c r="J5157" i="7" s="1"/>
  <c r="K5157" i="7" s="1"/>
  <c r="H5157" i="7"/>
  <c r="N5156" i="7"/>
  <c r="I5156" i="7"/>
  <c r="J5156" i="7" s="1"/>
  <c r="K5156" i="7" s="1"/>
  <c r="H5156" i="7"/>
  <c r="N5155" i="7"/>
  <c r="I5155" i="7"/>
  <c r="J5155" i="7" s="1"/>
  <c r="K5155" i="7" s="1"/>
  <c r="H5155" i="7"/>
  <c r="N5154" i="7"/>
  <c r="I5154" i="7"/>
  <c r="J5154" i="7" s="1"/>
  <c r="K5154" i="7" s="1"/>
  <c r="H5154" i="7"/>
  <c r="N5153" i="7"/>
  <c r="I5153" i="7"/>
  <c r="J5153" i="7" s="1"/>
  <c r="K5153" i="7" s="1"/>
  <c r="H5153" i="7"/>
  <c r="N5152" i="7"/>
  <c r="I5152" i="7"/>
  <c r="J5152" i="7" s="1"/>
  <c r="K5152" i="7" s="1"/>
  <c r="H5152" i="7"/>
  <c r="N5151" i="7"/>
  <c r="I5151" i="7"/>
  <c r="J5151" i="7" s="1"/>
  <c r="K5151" i="7" s="1"/>
  <c r="H5151" i="7"/>
  <c r="N5150" i="7"/>
  <c r="I5150" i="7"/>
  <c r="J5150" i="7" s="1"/>
  <c r="K5150" i="7" s="1"/>
  <c r="H5150" i="7"/>
  <c r="N5149" i="7"/>
  <c r="I5149" i="7"/>
  <c r="J5149" i="7" s="1"/>
  <c r="K5149" i="7" s="1"/>
  <c r="H5149" i="7"/>
  <c r="N5148" i="7"/>
  <c r="I5148" i="7"/>
  <c r="J5148" i="7" s="1"/>
  <c r="K5148" i="7" s="1"/>
  <c r="H5148" i="7"/>
  <c r="N5147" i="7"/>
  <c r="I5147" i="7"/>
  <c r="J5147" i="7" s="1"/>
  <c r="K5147" i="7" s="1"/>
  <c r="H5147" i="7"/>
  <c r="N5146" i="7"/>
  <c r="I5146" i="7"/>
  <c r="J5146" i="7" s="1"/>
  <c r="K5146" i="7" s="1"/>
  <c r="H5146" i="7"/>
  <c r="N5145" i="7"/>
  <c r="I5145" i="7"/>
  <c r="J5145" i="7" s="1"/>
  <c r="K5145" i="7" s="1"/>
  <c r="H5145" i="7"/>
  <c r="N5144" i="7"/>
  <c r="I5144" i="7"/>
  <c r="J5144" i="7" s="1"/>
  <c r="K5144" i="7" s="1"/>
  <c r="H5144" i="7"/>
  <c r="N5143" i="7"/>
  <c r="I5143" i="7"/>
  <c r="J5143" i="7" s="1"/>
  <c r="K5143" i="7" s="1"/>
  <c r="H5143" i="7"/>
  <c r="N5142" i="7"/>
  <c r="I5142" i="7"/>
  <c r="J5142" i="7" s="1"/>
  <c r="K5142" i="7" s="1"/>
  <c r="H5142" i="7"/>
  <c r="N5141" i="7"/>
  <c r="I5141" i="7"/>
  <c r="J5141" i="7" s="1"/>
  <c r="K5141" i="7" s="1"/>
  <c r="H5141" i="7"/>
  <c r="N5140" i="7"/>
  <c r="I5140" i="7"/>
  <c r="J5140" i="7" s="1"/>
  <c r="K5140" i="7" s="1"/>
  <c r="H5140" i="7"/>
  <c r="N5139" i="7"/>
  <c r="I5139" i="7"/>
  <c r="J5139" i="7" s="1"/>
  <c r="K5139" i="7" s="1"/>
  <c r="H5139" i="7"/>
  <c r="N5138" i="7"/>
  <c r="I5138" i="7"/>
  <c r="J5138" i="7" s="1"/>
  <c r="K5138" i="7" s="1"/>
  <c r="H5138" i="7"/>
  <c r="N5137" i="7"/>
  <c r="I5137" i="7"/>
  <c r="J5137" i="7" s="1"/>
  <c r="K5137" i="7" s="1"/>
  <c r="H5137" i="7"/>
  <c r="N5136" i="7"/>
  <c r="I5136" i="7"/>
  <c r="J5136" i="7" s="1"/>
  <c r="K5136" i="7" s="1"/>
  <c r="H5136" i="7"/>
  <c r="N5135" i="7"/>
  <c r="I5135" i="7"/>
  <c r="J5135" i="7" s="1"/>
  <c r="K5135" i="7" s="1"/>
  <c r="H5135" i="7"/>
  <c r="N5134" i="7"/>
  <c r="I5134" i="7"/>
  <c r="J5134" i="7" s="1"/>
  <c r="K5134" i="7" s="1"/>
  <c r="H5134" i="7"/>
  <c r="N5133" i="7"/>
  <c r="I5133" i="7"/>
  <c r="J5133" i="7" s="1"/>
  <c r="K5133" i="7" s="1"/>
  <c r="H5133" i="7"/>
  <c r="N5132" i="7"/>
  <c r="I5132" i="7"/>
  <c r="J5132" i="7" s="1"/>
  <c r="K5132" i="7" s="1"/>
  <c r="H5132" i="7"/>
  <c r="N5131" i="7"/>
  <c r="I5131" i="7"/>
  <c r="J5131" i="7" s="1"/>
  <c r="K5131" i="7" s="1"/>
  <c r="H5131" i="7"/>
  <c r="N5130" i="7"/>
  <c r="I5130" i="7"/>
  <c r="J5130" i="7" s="1"/>
  <c r="K5130" i="7" s="1"/>
  <c r="H5130" i="7"/>
  <c r="N5129" i="7"/>
  <c r="I5129" i="7"/>
  <c r="J5129" i="7" s="1"/>
  <c r="K5129" i="7" s="1"/>
  <c r="H5129" i="7"/>
  <c r="N5128" i="7"/>
  <c r="I5128" i="7"/>
  <c r="J5128" i="7" s="1"/>
  <c r="K5128" i="7" s="1"/>
  <c r="H5128" i="7"/>
  <c r="N5127" i="7"/>
  <c r="I5127" i="7"/>
  <c r="J5127" i="7" s="1"/>
  <c r="K5127" i="7" s="1"/>
  <c r="H5127" i="7"/>
  <c r="N5126" i="7"/>
  <c r="I5126" i="7"/>
  <c r="J5126" i="7" s="1"/>
  <c r="K5126" i="7" s="1"/>
  <c r="H5126" i="7"/>
  <c r="N5125" i="7"/>
  <c r="I5125" i="7"/>
  <c r="J5125" i="7" s="1"/>
  <c r="K5125" i="7" s="1"/>
  <c r="H5125" i="7"/>
  <c r="N5124" i="7"/>
  <c r="I5124" i="7"/>
  <c r="J5124" i="7" s="1"/>
  <c r="K5124" i="7" s="1"/>
  <c r="H5124" i="7"/>
  <c r="N5123" i="7"/>
  <c r="I5123" i="7"/>
  <c r="J5123" i="7" s="1"/>
  <c r="K5123" i="7" s="1"/>
  <c r="H5123" i="7"/>
  <c r="N5122" i="7"/>
  <c r="I5122" i="7"/>
  <c r="J5122" i="7" s="1"/>
  <c r="K5122" i="7" s="1"/>
  <c r="H5122" i="7"/>
  <c r="N5121" i="7"/>
  <c r="I5121" i="7"/>
  <c r="J5121" i="7" s="1"/>
  <c r="K5121" i="7" s="1"/>
  <c r="H5121" i="7"/>
  <c r="N5120" i="7"/>
  <c r="I5120" i="7"/>
  <c r="J5120" i="7" s="1"/>
  <c r="K5120" i="7" s="1"/>
  <c r="H5120" i="7"/>
  <c r="N5119" i="7"/>
  <c r="I5119" i="7"/>
  <c r="J5119" i="7" s="1"/>
  <c r="K5119" i="7" s="1"/>
  <c r="H5119" i="7"/>
  <c r="N5118" i="7"/>
  <c r="I5118" i="7"/>
  <c r="J5118" i="7" s="1"/>
  <c r="K5118" i="7" s="1"/>
  <c r="H5118" i="7"/>
  <c r="N5117" i="7"/>
  <c r="I5117" i="7"/>
  <c r="J5117" i="7" s="1"/>
  <c r="K5117" i="7" s="1"/>
  <c r="H5117" i="7"/>
  <c r="N5116" i="7"/>
  <c r="I5116" i="7"/>
  <c r="J5116" i="7" s="1"/>
  <c r="K5116" i="7" s="1"/>
  <c r="H5116" i="7"/>
  <c r="N5115" i="7"/>
  <c r="I5115" i="7"/>
  <c r="J5115" i="7" s="1"/>
  <c r="K5115" i="7" s="1"/>
  <c r="H5115" i="7"/>
  <c r="N5114" i="7"/>
  <c r="I5114" i="7"/>
  <c r="J5114" i="7" s="1"/>
  <c r="K5114" i="7" s="1"/>
  <c r="H5114" i="7"/>
  <c r="N5113" i="7"/>
  <c r="I5113" i="7"/>
  <c r="J5113" i="7" s="1"/>
  <c r="K5113" i="7" s="1"/>
  <c r="H5113" i="7"/>
  <c r="N5112" i="7"/>
  <c r="I5112" i="7"/>
  <c r="J5112" i="7" s="1"/>
  <c r="K5112" i="7" s="1"/>
  <c r="H5112" i="7"/>
  <c r="N5111" i="7"/>
  <c r="I5111" i="7"/>
  <c r="J5111" i="7" s="1"/>
  <c r="K5111" i="7" s="1"/>
  <c r="H5111" i="7"/>
  <c r="N5110" i="7"/>
  <c r="I5110" i="7"/>
  <c r="J5110" i="7" s="1"/>
  <c r="K5110" i="7" s="1"/>
  <c r="H5110" i="7"/>
  <c r="N5109" i="7"/>
  <c r="I5109" i="7"/>
  <c r="J5109" i="7" s="1"/>
  <c r="K5109" i="7" s="1"/>
  <c r="H5109" i="7"/>
  <c r="N5108" i="7"/>
  <c r="I5108" i="7"/>
  <c r="J5108" i="7" s="1"/>
  <c r="K5108" i="7" s="1"/>
  <c r="H5108" i="7"/>
  <c r="N5107" i="7"/>
  <c r="I5107" i="7"/>
  <c r="J5107" i="7" s="1"/>
  <c r="K5107" i="7" s="1"/>
  <c r="H5107" i="7"/>
  <c r="N5106" i="7"/>
  <c r="I5106" i="7"/>
  <c r="J5106" i="7" s="1"/>
  <c r="K5106" i="7" s="1"/>
  <c r="H5106" i="7"/>
  <c r="N5105" i="7"/>
  <c r="I5105" i="7"/>
  <c r="J5105" i="7" s="1"/>
  <c r="K5105" i="7" s="1"/>
  <c r="H5105" i="7"/>
  <c r="N5104" i="7"/>
  <c r="I5104" i="7"/>
  <c r="J5104" i="7" s="1"/>
  <c r="K5104" i="7" s="1"/>
  <c r="H5104" i="7"/>
  <c r="N5103" i="7"/>
  <c r="I5103" i="7"/>
  <c r="J5103" i="7" s="1"/>
  <c r="K5103" i="7" s="1"/>
  <c r="H5103" i="7"/>
  <c r="N5102" i="7"/>
  <c r="I5102" i="7"/>
  <c r="J5102" i="7" s="1"/>
  <c r="K5102" i="7" s="1"/>
  <c r="H5102" i="7"/>
  <c r="N5101" i="7"/>
  <c r="I5101" i="7"/>
  <c r="J5101" i="7" s="1"/>
  <c r="K5101" i="7" s="1"/>
  <c r="H5101" i="7"/>
  <c r="N5100" i="7"/>
  <c r="I5100" i="7"/>
  <c r="J5100" i="7" s="1"/>
  <c r="K5100" i="7" s="1"/>
  <c r="H5100" i="7"/>
  <c r="N5099" i="7"/>
  <c r="I5099" i="7"/>
  <c r="J5099" i="7" s="1"/>
  <c r="K5099" i="7" s="1"/>
  <c r="H5099" i="7"/>
  <c r="N5098" i="7"/>
  <c r="I5098" i="7"/>
  <c r="J5098" i="7" s="1"/>
  <c r="K5098" i="7" s="1"/>
  <c r="H5098" i="7"/>
  <c r="N5097" i="7"/>
  <c r="I5097" i="7"/>
  <c r="J5097" i="7" s="1"/>
  <c r="K5097" i="7" s="1"/>
  <c r="H5097" i="7"/>
  <c r="N5096" i="7"/>
  <c r="I5096" i="7"/>
  <c r="J5096" i="7" s="1"/>
  <c r="K5096" i="7" s="1"/>
  <c r="H5096" i="7"/>
  <c r="N5095" i="7"/>
  <c r="I5095" i="7"/>
  <c r="J5095" i="7" s="1"/>
  <c r="K5095" i="7" s="1"/>
  <c r="H5095" i="7"/>
  <c r="N5094" i="7"/>
  <c r="I5094" i="7"/>
  <c r="J5094" i="7" s="1"/>
  <c r="K5094" i="7" s="1"/>
  <c r="H5094" i="7"/>
  <c r="N5093" i="7"/>
  <c r="I5093" i="7"/>
  <c r="J5093" i="7" s="1"/>
  <c r="K5093" i="7" s="1"/>
  <c r="H5093" i="7"/>
  <c r="N5092" i="7"/>
  <c r="I5092" i="7"/>
  <c r="J5092" i="7" s="1"/>
  <c r="K5092" i="7" s="1"/>
  <c r="H5092" i="7"/>
  <c r="N5091" i="7"/>
  <c r="I5091" i="7"/>
  <c r="J5091" i="7" s="1"/>
  <c r="K5091" i="7" s="1"/>
  <c r="H5091" i="7"/>
  <c r="N5090" i="7"/>
  <c r="I5090" i="7"/>
  <c r="J5090" i="7" s="1"/>
  <c r="K5090" i="7" s="1"/>
  <c r="H5090" i="7"/>
  <c r="N5089" i="7"/>
  <c r="I5089" i="7"/>
  <c r="J5089" i="7" s="1"/>
  <c r="K5089" i="7" s="1"/>
  <c r="H5089" i="7"/>
  <c r="N5088" i="7"/>
  <c r="I5088" i="7"/>
  <c r="J5088" i="7" s="1"/>
  <c r="K5088" i="7" s="1"/>
  <c r="H5088" i="7"/>
  <c r="N5087" i="7"/>
  <c r="I5087" i="7"/>
  <c r="J5087" i="7" s="1"/>
  <c r="K5087" i="7" s="1"/>
  <c r="H5087" i="7"/>
  <c r="N5086" i="7"/>
  <c r="I5086" i="7"/>
  <c r="J5086" i="7" s="1"/>
  <c r="K5086" i="7" s="1"/>
  <c r="H5086" i="7"/>
  <c r="N5085" i="7"/>
  <c r="I5085" i="7"/>
  <c r="J5085" i="7" s="1"/>
  <c r="K5085" i="7" s="1"/>
  <c r="H5085" i="7"/>
  <c r="N5084" i="7"/>
  <c r="I5084" i="7"/>
  <c r="J5084" i="7" s="1"/>
  <c r="K5084" i="7" s="1"/>
  <c r="H5084" i="7"/>
  <c r="N5083" i="7"/>
  <c r="I5083" i="7"/>
  <c r="J5083" i="7" s="1"/>
  <c r="K5083" i="7" s="1"/>
  <c r="H5083" i="7"/>
  <c r="N5082" i="7"/>
  <c r="I5082" i="7"/>
  <c r="J5082" i="7" s="1"/>
  <c r="K5082" i="7" s="1"/>
  <c r="H5082" i="7"/>
  <c r="N5081" i="7"/>
  <c r="I5081" i="7"/>
  <c r="J5081" i="7" s="1"/>
  <c r="K5081" i="7" s="1"/>
  <c r="H5081" i="7"/>
  <c r="N5080" i="7"/>
  <c r="I5080" i="7"/>
  <c r="J5080" i="7" s="1"/>
  <c r="K5080" i="7" s="1"/>
  <c r="H5080" i="7"/>
  <c r="N5079" i="7"/>
  <c r="I5079" i="7"/>
  <c r="J5079" i="7" s="1"/>
  <c r="K5079" i="7" s="1"/>
  <c r="H5079" i="7"/>
  <c r="N5078" i="7"/>
  <c r="I5078" i="7"/>
  <c r="J5078" i="7" s="1"/>
  <c r="K5078" i="7" s="1"/>
  <c r="H5078" i="7"/>
  <c r="N5077" i="7"/>
  <c r="I5077" i="7"/>
  <c r="J5077" i="7" s="1"/>
  <c r="K5077" i="7" s="1"/>
  <c r="H5077" i="7"/>
  <c r="N5076" i="7"/>
  <c r="I5076" i="7"/>
  <c r="J5076" i="7" s="1"/>
  <c r="K5076" i="7" s="1"/>
  <c r="H5076" i="7"/>
  <c r="N5075" i="7"/>
  <c r="I5075" i="7"/>
  <c r="J5075" i="7" s="1"/>
  <c r="K5075" i="7" s="1"/>
  <c r="H5075" i="7"/>
  <c r="N5074" i="7"/>
  <c r="I5074" i="7"/>
  <c r="J5074" i="7" s="1"/>
  <c r="K5074" i="7" s="1"/>
  <c r="H5074" i="7"/>
  <c r="N5073" i="7"/>
  <c r="I5073" i="7"/>
  <c r="J5073" i="7" s="1"/>
  <c r="K5073" i="7" s="1"/>
  <c r="H5073" i="7"/>
  <c r="N5072" i="7"/>
  <c r="I5072" i="7"/>
  <c r="J5072" i="7" s="1"/>
  <c r="K5072" i="7" s="1"/>
  <c r="H5072" i="7"/>
  <c r="N5071" i="7"/>
  <c r="I5071" i="7"/>
  <c r="J5071" i="7" s="1"/>
  <c r="K5071" i="7" s="1"/>
  <c r="H5071" i="7"/>
  <c r="N5070" i="7"/>
  <c r="I5070" i="7"/>
  <c r="J5070" i="7" s="1"/>
  <c r="K5070" i="7" s="1"/>
  <c r="H5070" i="7"/>
  <c r="N5069" i="7"/>
  <c r="I5069" i="7"/>
  <c r="J5069" i="7" s="1"/>
  <c r="K5069" i="7" s="1"/>
  <c r="H5069" i="7"/>
  <c r="N5068" i="7"/>
  <c r="I5068" i="7"/>
  <c r="J5068" i="7" s="1"/>
  <c r="K5068" i="7" s="1"/>
  <c r="H5068" i="7"/>
  <c r="N5067" i="7"/>
  <c r="I5067" i="7"/>
  <c r="J5067" i="7" s="1"/>
  <c r="K5067" i="7" s="1"/>
  <c r="H5067" i="7"/>
  <c r="N5066" i="7"/>
  <c r="I5066" i="7"/>
  <c r="J5066" i="7" s="1"/>
  <c r="K5066" i="7" s="1"/>
  <c r="H5066" i="7"/>
  <c r="N5065" i="7"/>
  <c r="I5065" i="7"/>
  <c r="J5065" i="7" s="1"/>
  <c r="K5065" i="7" s="1"/>
  <c r="H5065" i="7"/>
  <c r="N5064" i="7"/>
  <c r="I5064" i="7"/>
  <c r="J5064" i="7" s="1"/>
  <c r="K5064" i="7" s="1"/>
  <c r="H5064" i="7"/>
  <c r="N5063" i="7"/>
  <c r="I5063" i="7"/>
  <c r="J5063" i="7" s="1"/>
  <c r="K5063" i="7" s="1"/>
  <c r="H5063" i="7"/>
  <c r="N5062" i="7"/>
  <c r="I5062" i="7"/>
  <c r="J5062" i="7" s="1"/>
  <c r="K5062" i="7" s="1"/>
  <c r="H5062" i="7"/>
  <c r="N5061" i="7"/>
  <c r="I5061" i="7"/>
  <c r="J5061" i="7" s="1"/>
  <c r="K5061" i="7" s="1"/>
  <c r="H5061" i="7"/>
  <c r="N5060" i="7"/>
  <c r="I5060" i="7"/>
  <c r="J5060" i="7" s="1"/>
  <c r="K5060" i="7" s="1"/>
  <c r="H5060" i="7"/>
  <c r="N5059" i="7"/>
  <c r="I5059" i="7"/>
  <c r="J5059" i="7" s="1"/>
  <c r="K5059" i="7" s="1"/>
  <c r="H5059" i="7"/>
  <c r="N5058" i="7"/>
  <c r="I5058" i="7"/>
  <c r="J5058" i="7" s="1"/>
  <c r="K5058" i="7" s="1"/>
  <c r="H5058" i="7"/>
  <c r="N5057" i="7"/>
  <c r="I5057" i="7"/>
  <c r="J5057" i="7" s="1"/>
  <c r="K5057" i="7" s="1"/>
  <c r="H5057" i="7"/>
  <c r="N5056" i="7"/>
  <c r="I5056" i="7"/>
  <c r="J5056" i="7" s="1"/>
  <c r="K5056" i="7" s="1"/>
  <c r="H5056" i="7"/>
  <c r="N5055" i="7"/>
  <c r="I5055" i="7"/>
  <c r="J5055" i="7" s="1"/>
  <c r="K5055" i="7" s="1"/>
  <c r="H5055" i="7"/>
  <c r="N5054" i="7"/>
  <c r="I5054" i="7"/>
  <c r="J5054" i="7" s="1"/>
  <c r="K5054" i="7" s="1"/>
  <c r="H5054" i="7"/>
  <c r="N5053" i="7"/>
  <c r="I5053" i="7"/>
  <c r="J5053" i="7" s="1"/>
  <c r="K5053" i="7" s="1"/>
  <c r="H5053" i="7"/>
  <c r="N5052" i="7"/>
  <c r="I5052" i="7"/>
  <c r="J5052" i="7" s="1"/>
  <c r="K5052" i="7" s="1"/>
  <c r="H5052" i="7"/>
  <c r="N5051" i="7"/>
  <c r="I5051" i="7"/>
  <c r="J5051" i="7" s="1"/>
  <c r="K5051" i="7" s="1"/>
  <c r="H5051" i="7"/>
  <c r="N5050" i="7"/>
  <c r="I5050" i="7"/>
  <c r="J5050" i="7" s="1"/>
  <c r="K5050" i="7" s="1"/>
  <c r="H5050" i="7"/>
  <c r="N5049" i="7"/>
  <c r="I5049" i="7"/>
  <c r="J5049" i="7" s="1"/>
  <c r="K5049" i="7" s="1"/>
  <c r="H5049" i="7"/>
  <c r="N5048" i="7"/>
  <c r="I5048" i="7"/>
  <c r="J5048" i="7" s="1"/>
  <c r="K5048" i="7" s="1"/>
  <c r="H5048" i="7"/>
  <c r="N5047" i="7"/>
  <c r="I5047" i="7"/>
  <c r="J5047" i="7" s="1"/>
  <c r="K5047" i="7" s="1"/>
  <c r="H5047" i="7"/>
  <c r="N5046" i="7"/>
  <c r="I5046" i="7"/>
  <c r="J5046" i="7" s="1"/>
  <c r="K5046" i="7" s="1"/>
  <c r="H5046" i="7"/>
  <c r="N5045" i="7"/>
  <c r="I5045" i="7"/>
  <c r="J5045" i="7" s="1"/>
  <c r="K5045" i="7" s="1"/>
  <c r="H5045" i="7"/>
  <c r="N5044" i="7"/>
  <c r="I5044" i="7"/>
  <c r="J5044" i="7" s="1"/>
  <c r="K5044" i="7" s="1"/>
  <c r="H5044" i="7"/>
  <c r="N5043" i="7"/>
  <c r="I5043" i="7"/>
  <c r="J5043" i="7" s="1"/>
  <c r="K5043" i="7" s="1"/>
  <c r="H5043" i="7"/>
  <c r="N5042" i="7"/>
  <c r="I5042" i="7"/>
  <c r="J5042" i="7" s="1"/>
  <c r="K5042" i="7" s="1"/>
  <c r="H5042" i="7"/>
  <c r="N5041" i="7"/>
  <c r="I5041" i="7"/>
  <c r="J5041" i="7" s="1"/>
  <c r="K5041" i="7" s="1"/>
  <c r="H5041" i="7"/>
  <c r="N5040" i="7"/>
  <c r="I5040" i="7"/>
  <c r="J5040" i="7" s="1"/>
  <c r="K5040" i="7" s="1"/>
  <c r="H5040" i="7"/>
  <c r="N5039" i="7"/>
  <c r="I5039" i="7"/>
  <c r="J5039" i="7" s="1"/>
  <c r="K5039" i="7" s="1"/>
  <c r="H5039" i="7"/>
  <c r="N5038" i="7"/>
  <c r="I5038" i="7"/>
  <c r="J5038" i="7" s="1"/>
  <c r="K5038" i="7" s="1"/>
  <c r="H5038" i="7"/>
  <c r="N5037" i="7"/>
  <c r="I5037" i="7"/>
  <c r="J5037" i="7" s="1"/>
  <c r="K5037" i="7" s="1"/>
  <c r="H5037" i="7"/>
  <c r="N5036" i="7"/>
  <c r="I5036" i="7"/>
  <c r="J5036" i="7" s="1"/>
  <c r="K5036" i="7" s="1"/>
  <c r="H5036" i="7"/>
  <c r="N5035" i="7"/>
  <c r="I5035" i="7"/>
  <c r="J5035" i="7" s="1"/>
  <c r="K5035" i="7" s="1"/>
  <c r="H5035" i="7"/>
  <c r="N5034" i="7"/>
  <c r="I5034" i="7"/>
  <c r="J5034" i="7" s="1"/>
  <c r="K5034" i="7" s="1"/>
  <c r="H5034" i="7"/>
  <c r="N5033" i="7"/>
  <c r="I5033" i="7"/>
  <c r="J5033" i="7" s="1"/>
  <c r="K5033" i="7" s="1"/>
  <c r="H5033" i="7"/>
  <c r="N5032" i="7"/>
  <c r="I5032" i="7"/>
  <c r="J5032" i="7" s="1"/>
  <c r="K5032" i="7" s="1"/>
  <c r="H5032" i="7"/>
  <c r="N5031" i="7"/>
  <c r="I5031" i="7"/>
  <c r="J5031" i="7" s="1"/>
  <c r="K5031" i="7" s="1"/>
  <c r="H5031" i="7"/>
  <c r="N5030" i="7"/>
  <c r="I5030" i="7"/>
  <c r="J5030" i="7" s="1"/>
  <c r="K5030" i="7" s="1"/>
  <c r="H5030" i="7"/>
  <c r="N5029" i="7"/>
  <c r="I5029" i="7"/>
  <c r="J5029" i="7" s="1"/>
  <c r="K5029" i="7" s="1"/>
  <c r="H5029" i="7"/>
  <c r="N5028" i="7"/>
  <c r="I5028" i="7"/>
  <c r="J5028" i="7" s="1"/>
  <c r="K5028" i="7" s="1"/>
  <c r="H5028" i="7"/>
  <c r="N5027" i="7"/>
  <c r="I5027" i="7"/>
  <c r="J5027" i="7" s="1"/>
  <c r="K5027" i="7" s="1"/>
  <c r="H5027" i="7"/>
  <c r="N5026" i="7"/>
  <c r="I5026" i="7"/>
  <c r="J5026" i="7" s="1"/>
  <c r="K5026" i="7" s="1"/>
  <c r="H5026" i="7"/>
  <c r="N5025" i="7"/>
  <c r="I5025" i="7"/>
  <c r="J5025" i="7" s="1"/>
  <c r="K5025" i="7" s="1"/>
  <c r="H5025" i="7"/>
  <c r="N5024" i="7"/>
  <c r="I5024" i="7"/>
  <c r="J5024" i="7" s="1"/>
  <c r="K5024" i="7" s="1"/>
  <c r="H5024" i="7"/>
  <c r="N5023" i="7"/>
  <c r="I5023" i="7"/>
  <c r="J5023" i="7" s="1"/>
  <c r="K5023" i="7" s="1"/>
  <c r="H5023" i="7"/>
  <c r="N5022" i="7"/>
  <c r="I5022" i="7"/>
  <c r="J5022" i="7" s="1"/>
  <c r="K5022" i="7" s="1"/>
  <c r="H5022" i="7"/>
  <c r="N5021" i="7"/>
  <c r="I5021" i="7"/>
  <c r="J5021" i="7" s="1"/>
  <c r="K5021" i="7" s="1"/>
  <c r="H5021" i="7"/>
  <c r="N5020" i="7"/>
  <c r="I5020" i="7"/>
  <c r="J5020" i="7" s="1"/>
  <c r="K5020" i="7" s="1"/>
  <c r="H5020" i="7"/>
  <c r="N5019" i="7"/>
  <c r="I5019" i="7"/>
  <c r="J5019" i="7" s="1"/>
  <c r="K5019" i="7" s="1"/>
  <c r="H5019" i="7"/>
  <c r="N5018" i="7"/>
  <c r="I5018" i="7"/>
  <c r="J5018" i="7" s="1"/>
  <c r="K5018" i="7" s="1"/>
  <c r="H5018" i="7"/>
  <c r="N5017" i="7"/>
  <c r="I5017" i="7"/>
  <c r="J5017" i="7" s="1"/>
  <c r="K5017" i="7" s="1"/>
  <c r="H5017" i="7"/>
  <c r="N5016" i="7"/>
  <c r="I5016" i="7"/>
  <c r="J5016" i="7" s="1"/>
  <c r="K5016" i="7" s="1"/>
  <c r="H5016" i="7"/>
  <c r="N5015" i="7"/>
  <c r="I5015" i="7"/>
  <c r="J5015" i="7" s="1"/>
  <c r="K5015" i="7" s="1"/>
  <c r="H5015" i="7"/>
  <c r="N5014" i="7"/>
  <c r="I5014" i="7"/>
  <c r="J5014" i="7" s="1"/>
  <c r="K5014" i="7" s="1"/>
  <c r="H5014" i="7"/>
  <c r="N5013" i="7"/>
  <c r="I5013" i="7"/>
  <c r="J5013" i="7" s="1"/>
  <c r="K5013" i="7" s="1"/>
  <c r="H5013" i="7"/>
  <c r="N5012" i="7"/>
  <c r="I5012" i="7"/>
  <c r="J5012" i="7" s="1"/>
  <c r="K5012" i="7" s="1"/>
  <c r="H5012" i="7"/>
  <c r="N5011" i="7"/>
  <c r="I5011" i="7"/>
  <c r="J5011" i="7" s="1"/>
  <c r="K5011" i="7" s="1"/>
  <c r="H5011" i="7"/>
  <c r="N5010" i="7"/>
  <c r="I5010" i="7"/>
  <c r="J5010" i="7" s="1"/>
  <c r="K5010" i="7" s="1"/>
  <c r="H5010" i="7"/>
  <c r="N5009" i="7"/>
  <c r="I5009" i="7"/>
  <c r="J5009" i="7" s="1"/>
  <c r="K5009" i="7" s="1"/>
  <c r="H5009" i="7"/>
  <c r="N5008" i="7"/>
  <c r="I5008" i="7"/>
  <c r="J5008" i="7" s="1"/>
  <c r="K5008" i="7" s="1"/>
  <c r="H5008" i="7"/>
  <c r="N5007" i="7"/>
  <c r="I5007" i="7"/>
  <c r="J5007" i="7" s="1"/>
  <c r="K5007" i="7" s="1"/>
  <c r="H5007" i="7"/>
  <c r="N5006" i="7"/>
  <c r="I5006" i="7"/>
  <c r="J5006" i="7" s="1"/>
  <c r="K5006" i="7" s="1"/>
  <c r="H5006" i="7"/>
  <c r="N5005" i="7"/>
  <c r="I5005" i="7"/>
  <c r="J5005" i="7" s="1"/>
  <c r="K5005" i="7" s="1"/>
  <c r="H5005" i="7"/>
  <c r="N5004" i="7"/>
  <c r="I5004" i="7"/>
  <c r="J5004" i="7" s="1"/>
  <c r="K5004" i="7" s="1"/>
  <c r="H5004" i="7"/>
  <c r="N5003" i="7"/>
  <c r="I5003" i="7"/>
  <c r="J5003" i="7" s="1"/>
  <c r="K5003" i="7" s="1"/>
  <c r="H5003" i="7"/>
  <c r="N5002" i="7"/>
  <c r="I5002" i="7"/>
  <c r="J5002" i="7" s="1"/>
  <c r="K5002" i="7" s="1"/>
  <c r="H5002" i="7"/>
  <c r="N5001" i="7"/>
  <c r="I5001" i="7"/>
  <c r="J5001" i="7" s="1"/>
  <c r="K5001" i="7" s="1"/>
  <c r="H5001" i="7"/>
  <c r="N5000" i="7"/>
  <c r="I5000" i="7"/>
  <c r="J5000" i="7" s="1"/>
  <c r="K5000" i="7" s="1"/>
  <c r="H5000" i="7"/>
  <c r="N4999" i="7"/>
  <c r="I4999" i="7"/>
  <c r="J4999" i="7" s="1"/>
  <c r="K4999" i="7" s="1"/>
  <c r="H4999" i="7"/>
  <c r="N4998" i="7"/>
  <c r="I4998" i="7"/>
  <c r="J4998" i="7" s="1"/>
  <c r="K4998" i="7" s="1"/>
  <c r="H4998" i="7"/>
  <c r="N4997" i="7"/>
  <c r="I4997" i="7"/>
  <c r="J4997" i="7" s="1"/>
  <c r="K4997" i="7" s="1"/>
  <c r="H4997" i="7"/>
  <c r="N4996" i="7"/>
  <c r="I4996" i="7"/>
  <c r="J4996" i="7" s="1"/>
  <c r="K4996" i="7" s="1"/>
  <c r="H4996" i="7"/>
  <c r="N4995" i="7"/>
  <c r="I4995" i="7"/>
  <c r="J4995" i="7" s="1"/>
  <c r="K4995" i="7" s="1"/>
  <c r="H4995" i="7"/>
  <c r="N4994" i="7"/>
  <c r="I4994" i="7"/>
  <c r="J4994" i="7" s="1"/>
  <c r="K4994" i="7" s="1"/>
  <c r="H4994" i="7"/>
  <c r="N4993" i="7"/>
  <c r="I4993" i="7"/>
  <c r="J4993" i="7" s="1"/>
  <c r="K4993" i="7" s="1"/>
  <c r="H4993" i="7"/>
  <c r="N4992" i="7"/>
  <c r="I4992" i="7"/>
  <c r="J4992" i="7" s="1"/>
  <c r="K4992" i="7" s="1"/>
  <c r="H4992" i="7"/>
  <c r="N4991" i="7"/>
  <c r="I4991" i="7"/>
  <c r="J4991" i="7" s="1"/>
  <c r="K4991" i="7" s="1"/>
  <c r="H4991" i="7"/>
  <c r="N4990" i="7"/>
  <c r="I4990" i="7"/>
  <c r="J4990" i="7" s="1"/>
  <c r="K4990" i="7" s="1"/>
  <c r="H4990" i="7"/>
  <c r="N4989" i="7"/>
  <c r="I4989" i="7"/>
  <c r="J4989" i="7" s="1"/>
  <c r="K4989" i="7" s="1"/>
  <c r="H4989" i="7"/>
  <c r="N4988" i="7"/>
  <c r="I4988" i="7"/>
  <c r="J4988" i="7" s="1"/>
  <c r="K4988" i="7" s="1"/>
  <c r="H4988" i="7"/>
  <c r="N4987" i="7"/>
  <c r="I4987" i="7"/>
  <c r="J4987" i="7" s="1"/>
  <c r="K4987" i="7" s="1"/>
  <c r="H4987" i="7"/>
  <c r="N4986" i="7"/>
  <c r="I4986" i="7"/>
  <c r="J4986" i="7" s="1"/>
  <c r="K4986" i="7" s="1"/>
  <c r="H4986" i="7"/>
  <c r="N4985" i="7"/>
  <c r="I4985" i="7"/>
  <c r="J4985" i="7" s="1"/>
  <c r="K4985" i="7" s="1"/>
  <c r="H4985" i="7"/>
  <c r="N4984" i="7"/>
  <c r="I4984" i="7"/>
  <c r="J4984" i="7" s="1"/>
  <c r="K4984" i="7" s="1"/>
  <c r="H4984" i="7"/>
  <c r="N4983" i="7"/>
  <c r="I4983" i="7"/>
  <c r="J4983" i="7" s="1"/>
  <c r="K4983" i="7" s="1"/>
  <c r="H4983" i="7"/>
  <c r="N4982" i="7"/>
  <c r="I4982" i="7"/>
  <c r="J4982" i="7" s="1"/>
  <c r="K4982" i="7" s="1"/>
  <c r="H4982" i="7"/>
  <c r="N4981" i="7"/>
  <c r="I4981" i="7"/>
  <c r="J4981" i="7" s="1"/>
  <c r="K4981" i="7" s="1"/>
  <c r="H4981" i="7"/>
  <c r="N4980" i="7"/>
  <c r="I4980" i="7"/>
  <c r="J4980" i="7" s="1"/>
  <c r="K4980" i="7" s="1"/>
  <c r="H4980" i="7"/>
  <c r="N4979" i="7"/>
  <c r="I4979" i="7"/>
  <c r="J4979" i="7" s="1"/>
  <c r="K4979" i="7" s="1"/>
  <c r="H4979" i="7"/>
  <c r="N4978" i="7"/>
  <c r="I4978" i="7"/>
  <c r="J4978" i="7" s="1"/>
  <c r="K4978" i="7" s="1"/>
  <c r="H4978" i="7"/>
  <c r="N4977" i="7"/>
  <c r="I4977" i="7"/>
  <c r="J4977" i="7" s="1"/>
  <c r="K4977" i="7" s="1"/>
  <c r="H4977" i="7"/>
  <c r="N4976" i="7"/>
  <c r="I4976" i="7"/>
  <c r="J4976" i="7" s="1"/>
  <c r="K4976" i="7" s="1"/>
  <c r="H4976" i="7"/>
  <c r="N4975" i="7"/>
  <c r="I4975" i="7"/>
  <c r="J4975" i="7" s="1"/>
  <c r="K4975" i="7" s="1"/>
  <c r="H4975" i="7"/>
  <c r="N4974" i="7"/>
  <c r="I4974" i="7"/>
  <c r="J4974" i="7" s="1"/>
  <c r="K4974" i="7" s="1"/>
  <c r="H4974" i="7"/>
  <c r="N4973" i="7"/>
  <c r="I4973" i="7"/>
  <c r="J4973" i="7" s="1"/>
  <c r="K4973" i="7" s="1"/>
  <c r="H4973" i="7"/>
  <c r="N4972" i="7"/>
  <c r="I4972" i="7"/>
  <c r="J4972" i="7" s="1"/>
  <c r="K4972" i="7" s="1"/>
  <c r="H4972" i="7"/>
  <c r="N4971" i="7"/>
  <c r="I4971" i="7"/>
  <c r="J4971" i="7" s="1"/>
  <c r="K4971" i="7" s="1"/>
  <c r="H4971" i="7"/>
  <c r="N4970" i="7"/>
  <c r="I4970" i="7"/>
  <c r="J4970" i="7" s="1"/>
  <c r="K4970" i="7" s="1"/>
  <c r="H4970" i="7"/>
  <c r="N4969" i="7"/>
  <c r="I4969" i="7"/>
  <c r="J4969" i="7" s="1"/>
  <c r="K4969" i="7" s="1"/>
  <c r="H4969" i="7"/>
  <c r="N4968" i="7"/>
  <c r="I4968" i="7"/>
  <c r="J4968" i="7" s="1"/>
  <c r="K4968" i="7" s="1"/>
  <c r="H4968" i="7"/>
  <c r="N4967" i="7"/>
  <c r="I4967" i="7"/>
  <c r="J4967" i="7" s="1"/>
  <c r="K4967" i="7" s="1"/>
  <c r="H4967" i="7"/>
  <c r="N4966" i="7"/>
  <c r="I4966" i="7"/>
  <c r="J4966" i="7" s="1"/>
  <c r="K4966" i="7" s="1"/>
  <c r="H4966" i="7"/>
  <c r="N4965" i="7"/>
  <c r="I4965" i="7"/>
  <c r="J4965" i="7" s="1"/>
  <c r="K4965" i="7" s="1"/>
  <c r="H4965" i="7"/>
  <c r="N4964" i="7"/>
  <c r="I4964" i="7"/>
  <c r="J4964" i="7" s="1"/>
  <c r="K4964" i="7" s="1"/>
  <c r="H4964" i="7"/>
  <c r="N4963" i="7"/>
  <c r="I4963" i="7"/>
  <c r="J4963" i="7" s="1"/>
  <c r="K4963" i="7" s="1"/>
  <c r="H4963" i="7"/>
  <c r="N4962" i="7"/>
  <c r="I4962" i="7"/>
  <c r="J4962" i="7" s="1"/>
  <c r="K4962" i="7" s="1"/>
  <c r="H4962" i="7"/>
  <c r="N4961" i="7"/>
  <c r="I4961" i="7"/>
  <c r="J4961" i="7" s="1"/>
  <c r="K4961" i="7" s="1"/>
  <c r="H4961" i="7"/>
  <c r="N4960" i="7"/>
  <c r="I4960" i="7"/>
  <c r="J4960" i="7" s="1"/>
  <c r="K4960" i="7" s="1"/>
  <c r="H4960" i="7"/>
  <c r="N4959" i="7"/>
  <c r="I4959" i="7"/>
  <c r="J4959" i="7" s="1"/>
  <c r="K4959" i="7" s="1"/>
  <c r="H4959" i="7"/>
  <c r="N4958" i="7"/>
  <c r="I4958" i="7"/>
  <c r="J4958" i="7" s="1"/>
  <c r="K4958" i="7" s="1"/>
  <c r="H4958" i="7"/>
  <c r="N4957" i="7"/>
  <c r="I4957" i="7"/>
  <c r="J4957" i="7" s="1"/>
  <c r="K4957" i="7" s="1"/>
  <c r="H4957" i="7"/>
  <c r="N4956" i="7"/>
  <c r="I4956" i="7"/>
  <c r="J4956" i="7" s="1"/>
  <c r="K4956" i="7" s="1"/>
  <c r="H4956" i="7"/>
  <c r="N4955" i="7"/>
  <c r="I4955" i="7"/>
  <c r="J4955" i="7" s="1"/>
  <c r="K4955" i="7" s="1"/>
  <c r="H4955" i="7"/>
  <c r="N4954" i="7"/>
  <c r="I4954" i="7"/>
  <c r="J4954" i="7" s="1"/>
  <c r="K4954" i="7" s="1"/>
  <c r="H4954" i="7"/>
  <c r="N4953" i="7"/>
  <c r="I4953" i="7"/>
  <c r="J4953" i="7" s="1"/>
  <c r="K4953" i="7" s="1"/>
  <c r="H4953" i="7"/>
  <c r="N4952" i="7"/>
  <c r="I4952" i="7"/>
  <c r="J4952" i="7" s="1"/>
  <c r="K4952" i="7" s="1"/>
  <c r="H4952" i="7"/>
  <c r="N4951" i="7"/>
  <c r="I4951" i="7"/>
  <c r="J4951" i="7" s="1"/>
  <c r="K4951" i="7" s="1"/>
  <c r="H4951" i="7"/>
  <c r="N4950" i="7"/>
  <c r="I4950" i="7"/>
  <c r="J4950" i="7" s="1"/>
  <c r="K4950" i="7" s="1"/>
  <c r="H4950" i="7"/>
  <c r="N4949" i="7"/>
  <c r="I4949" i="7"/>
  <c r="J4949" i="7" s="1"/>
  <c r="K4949" i="7" s="1"/>
  <c r="H4949" i="7"/>
  <c r="N4948" i="7"/>
  <c r="I4948" i="7"/>
  <c r="J4948" i="7" s="1"/>
  <c r="K4948" i="7" s="1"/>
  <c r="H4948" i="7"/>
  <c r="N4947" i="7"/>
  <c r="I4947" i="7"/>
  <c r="J4947" i="7" s="1"/>
  <c r="K4947" i="7" s="1"/>
  <c r="H4947" i="7"/>
  <c r="N4946" i="7"/>
  <c r="I4946" i="7"/>
  <c r="J4946" i="7" s="1"/>
  <c r="K4946" i="7" s="1"/>
  <c r="H4946" i="7"/>
  <c r="N4945" i="7"/>
  <c r="I4945" i="7"/>
  <c r="J4945" i="7" s="1"/>
  <c r="K4945" i="7" s="1"/>
  <c r="H4945" i="7"/>
  <c r="N4944" i="7"/>
  <c r="I4944" i="7"/>
  <c r="J4944" i="7" s="1"/>
  <c r="K4944" i="7" s="1"/>
  <c r="H4944" i="7"/>
  <c r="N4943" i="7"/>
  <c r="I4943" i="7"/>
  <c r="J4943" i="7" s="1"/>
  <c r="K4943" i="7" s="1"/>
  <c r="H4943" i="7"/>
  <c r="N4942" i="7"/>
  <c r="I4942" i="7"/>
  <c r="J4942" i="7" s="1"/>
  <c r="K4942" i="7" s="1"/>
  <c r="H4942" i="7"/>
  <c r="N4941" i="7"/>
  <c r="I4941" i="7"/>
  <c r="J4941" i="7" s="1"/>
  <c r="K4941" i="7" s="1"/>
  <c r="H4941" i="7"/>
  <c r="N4940" i="7"/>
  <c r="I4940" i="7"/>
  <c r="J4940" i="7" s="1"/>
  <c r="K4940" i="7" s="1"/>
  <c r="H4940" i="7"/>
  <c r="N4939" i="7"/>
  <c r="I4939" i="7"/>
  <c r="J4939" i="7" s="1"/>
  <c r="K4939" i="7" s="1"/>
  <c r="H4939" i="7"/>
  <c r="N4938" i="7"/>
  <c r="I4938" i="7"/>
  <c r="J4938" i="7" s="1"/>
  <c r="K4938" i="7" s="1"/>
  <c r="H4938" i="7"/>
  <c r="N4937" i="7"/>
  <c r="I4937" i="7"/>
  <c r="J4937" i="7" s="1"/>
  <c r="K4937" i="7" s="1"/>
  <c r="H4937" i="7"/>
  <c r="N4936" i="7"/>
  <c r="I4936" i="7"/>
  <c r="J4936" i="7" s="1"/>
  <c r="K4936" i="7" s="1"/>
  <c r="H4936" i="7"/>
  <c r="N4935" i="7"/>
  <c r="I4935" i="7"/>
  <c r="J4935" i="7" s="1"/>
  <c r="K4935" i="7" s="1"/>
  <c r="H4935" i="7"/>
  <c r="N4934" i="7"/>
  <c r="I4934" i="7"/>
  <c r="J4934" i="7" s="1"/>
  <c r="K4934" i="7" s="1"/>
  <c r="H4934" i="7"/>
  <c r="N4933" i="7"/>
  <c r="I4933" i="7"/>
  <c r="J4933" i="7" s="1"/>
  <c r="K4933" i="7" s="1"/>
  <c r="H4933" i="7"/>
  <c r="N4932" i="7"/>
  <c r="I4932" i="7"/>
  <c r="J4932" i="7" s="1"/>
  <c r="K4932" i="7" s="1"/>
  <c r="H4932" i="7"/>
  <c r="N4931" i="7"/>
  <c r="I4931" i="7"/>
  <c r="J4931" i="7" s="1"/>
  <c r="K4931" i="7" s="1"/>
  <c r="H4931" i="7"/>
  <c r="N4930" i="7"/>
  <c r="I4930" i="7"/>
  <c r="J4930" i="7" s="1"/>
  <c r="K4930" i="7" s="1"/>
  <c r="H4930" i="7"/>
  <c r="N4929" i="7"/>
  <c r="I4929" i="7"/>
  <c r="J4929" i="7" s="1"/>
  <c r="K4929" i="7" s="1"/>
  <c r="H4929" i="7"/>
  <c r="N4928" i="7"/>
  <c r="I4928" i="7"/>
  <c r="J4928" i="7" s="1"/>
  <c r="K4928" i="7" s="1"/>
  <c r="H4928" i="7"/>
  <c r="N4927" i="7"/>
  <c r="I4927" i="7"/>
  <c r="J4927" i="7" s="1"/>
  <c r="K4927" i="7" s="1"/>
  <c r="H4927" i="7"/>
  <c r="N4926" i="7"/>
  <c r="I4926" i="7"/>
  <c r="J4926" i="7" s="1"/>
  <c r="K4926" i="7" s="1"/>
  <c r="H4926" i="7"/>
  <c r="N4925" i="7"/>
  <c r="I4925" i="7"/>
  <c r="J4925" i="7" s="1"/>
  <c r="K4925" i="7" s="1"/>
  <c r="H4925" i="7"/>
  <c r="N4924" i="7"/>
  <c r="I4924" i="7"/>
  <c r="J4924" i="7" s="1"/>
  <c r="K4924" i="7" s="1"/>
  <c r="H4924" i="7"/>
  <c r="N4923" i="7"/>
  <c r="I4923" i="7"/>
  <c r="J4923" i="7" s="1"/>
  <c r="K4923" i="7" s="1"/>
  <c r="H4923" i="7"/>
  <c r="N4922" i="7"/>
  <c r="I4922" i="7"/>
  <c r="J4922" i="7" s="1"/>
  <c r="K4922" i="7" s="1"/>
  <c r="H4922" i="7"/>
  <c r="N4921" i="7"/>
  <c r="I4921" i="7"/>
  <c r="J4921" i="7" s="1"/>
  <c r="K4921" i="7" s="1"/>
  <c r="H4921" i="7"/>
  <c r="N4920" i="7"/>
  <c r="I4920" i="7"/>
  <c r="J4920" i="7" s="1"/>
  <c r="K4920" i="7" s="1"/>
  <c r="H4920" i="7"/>
  <c r="N4919" i="7"/>
  <c r="I4919" i="7"/>
  <c r="J4919" i="7" s="1"/>
  <c r="K4919" i="7" s="1"/>
  <c r="H4919" i="7"/>
  <c r="N4918" i="7"/>
  <c r="I4918" i="7"/>
  <c r="J4918" i="7" s="1"/>
  <c r="K4918" i="7" s="1"/>
  <c r="H4918" i="7"/>
  <c r="N4917" i="7"/>
  <c r="I4917" i="7"/>
  <c r="J4917" i="7" s="1"/>
  <c r="K4917" i="7" s="1"/>
  <c r="H4917" i="7"/>
  <c r="N4916" i="7"/>
  <c r="I4916" i="7"/>
  <c r="J4916" i="7" s="1"/>
  <c r="K4916" i="7" s="1"/>
  <c r="H4916" i="7"/>
  <c r="N4915" i="7"/>
  <c r="I4915" i="7"/>
  <c r="J4915" i="7" s="1"/>
  <c r="K4915" i="7" s="1"/>
  <c r="H4915" i="7"/>
  <c r="N4914" i="7"/>
  <c r="I4914" i="7"/>
  <c r="J4914" i="7" s="1"/>
  <c r="K4914" i="7" s="1"/>
  <c r="H4914" i="7"/>
  <c r="N4913" i="7"/>
  <c r="I4913" i="7"/>
  <c r="J4913" i="7" s="1"/>
  <c r="K4913" i="7" s="1"/>
  <c r="H4913" i="7"/>
  <c r="N4912" i="7"/>
  <c r="I4912" i="7"/>
  <c r="J4912" i="7" s="1"/>
  <c r="K4912" i="7" s="1"/>
  <c r="H4912" i="7"/>
  <c r="N4911" i="7"/>
  <c r="I4911" i="7"/>
  <c r="J4911" i="7" s="1"/>
  <c r="K4911" i="7" s="1"/>
  <c r="H4911" i="7"/>
  <c r="N4910" i="7"/>
  <c r="I4910" i="7"/>
  <c r="J4910" i="7" s="1"/>
  <c r="K4910" i="7" s="1"/>
  <c r="H4910" i="7"/>
  <c r="N4909" i="7"/>
  <c r="I4909" i="7"/>
  <c r="J4909" i="7" s="1"/>
  <c r="K4909" i="7" s="1"/>
  <c r="H4909" i="7"/>
  <c r="N4908" i="7"/>
  <c r="I4908" i="7"/>
  <c r="J4908" i="7" s="1"/>
  <c r="K4908" i="7" s="1"/>
  <c r="H4908" i="7"/>
  <c r="N4907" i="7"/>
  <c r="I4907" i="7"/>
  <c r="J4907" i="7" s="1"/>
  <c r="K4907" i="7" s="1"/>
  <c r="H4907" i="7"/>
  <c r="N4906" i="7"/>
  <c r="I4906" i="7"/>
  <c r="J4906" i="7" s="1"/>
  <c r="K4906" i="7" s="1"/>
  <c r="H4906" i="7"/>
  <c r="N4905" i="7"/>
  <c r="I4905" i="7"/>
  <c r="J4905" i="7" s="1"/>
  <c r="K4905" i="7" s="1"/>
  <c r="H4905" i="7"/>
  <c r="N4904" i="7"/>
  <c r="I4904" i="7"/>
  <c r="J4904" i="7" s="1"/>
  <c r="K4904" i="7" s="1"/>
  <c r="H4904" i="7"/>
  <c r="N4903" i="7"/>
  <c r="I4903" i="7"/>
  <c r="J4903" i="7" s="1"/>
  <c r="K4903" i="7" s="1"/>
  <c r="H4903" i="7"/>
  <c r="N4902" i="7"/>
  <c r="I4902" i="7"/>
  <c r="J4902" i="7" s="1"/>
  <c r="K4902" i="7" s="1"/>
  <c r="H4902" i="7"/>
  <c r="N4901" i="7"/>
  <c r="I4901" i="7"/>
  <c r="J4901" i="7" s="1"/>
  <c r="K4901" i="7" s="1"/>
  <c r="H4901" i="7"/>
  <c r="N4900" i="7"/>
  <c r="I4900" i="7"/>
  <c r="J4900" i="7" s="1"/>
  <c r="K4900" i="7" s="1"/>
  <c r="H4900" i="7"/>
  <c r="N4899" i="7"/>
  <c r="I4899" i="7"/>
  <c r="J4899" i="7" s="1"/>
  <c r="K4899" i="7" s="1"/>
  <c r="H4899" i="7"/>
  <c r="N4898" i="7"/>
  <c r="I4898" i="7"/>
  <c r="J4898" i="7" s="1"/>
  <c r="K4898" i="7" s="1"/>
  <c r="H4898" i="7"/>
  <c r="N4897" i="7"/>
  <c r="I4897" i="7"/>
  <c r="J4897" i="7" s="1"/>
  <c r="K4897" i="7" s="1"/>
  <c r="H4897" i="7"/>
  <c r="N4896" i="7"/>
  <c r="I4896" i="7"/>
  <c r="J4896" i="7" s="1"/>
  <c r="K4896" i="7" s="1"/>
  <c r="H4896" i="7"/>
  <c r="N4895" i="7"/>
  <c r="I4895" i="7"/>
  <c r="J4895" i="7" s="1"/>
  <c r="K4895" i="7" s="1"/>
  <c r="H4895" i="7"/>
  <c r="N4894" i="7"/>
  <c r="I4894" i="7"/>
  <c r="J4894" i="7" s="1"/>
  <c r="K4894" i="7" s="1"/>
  <c r="H4894" i="7"/>
  <c r="N4893" i="7"/>
  <c r="I4893" i="7"/>
  <c r="J4893" i="7" s="1"/>
  <c r="K4893" i="7" s="1"/>
  <c r="H4893" i="7"/>
  <c r="N4892" i="7"/>
  <c r="I4892" i="7"/>
  <c r="J4892" i="7" s="1"/>
  <c r="K4892" i="7" s="1"/>
  <c r="H4892" i="7"/>
  <c r="N4891" i="7"/>
  <c r="I4891" i="7"/>
  <c r="J4891" i="7" s="1"/>
  <c r="K4891" i="7" s="1"/>
  <c r="H4891" i="7"/>
  <c r="N4890" i="7"/>
  <c r="I4890" i="7"/>
  <c r="J4890" i="7" s="1"/>
  <c r="K4890" i="7" s="1"/>
  <c r="H4890" i="7"/>
  <c r="N4889" i="7"/>
  <c r="I4889" i="7"/>
  <c r="J4889" i="7" s="1"/>
  <c r="K4889" i="7" s="1"/>
  <c r="H4889" i="7"/>
  <c r="N4888" i="7"/>
  <c r="I4888" i="7"/>
  <c r="J4888" i="7" s="1"/>
  <c r="K4888" i="7" s="1"/>
  <c r="H4888" i="7"/>
  <c r="N4887" i="7"/>
  <c r="I4887" i="7"/>
  <c r="J4887" i="7" s="1"/>
  <c r="K4887" i="7" s="1"/>
  <c r="H4887" i="7"/>
  <c r="N4886" i="7"/>
  <c r="I4886" i="7"/>
  <c r="J4886" i="7" s="1"/>
  <c r="K4886" i="7" s="1"/>
  <c r="H4886" i="7"/>
  <c r="N4885" i="7"/>
  <c r="I4885" i="7"/>
  <c r="J4885" i="7" s="1"/>
  <c r="K4885" i="7" s="1"/>
  <c r="H4885" i="7"/>
  <c r="N4884" i="7"/>
  <c r="I4884" i="7"/>
  <c r="J4884" i="7" s="1"/>
  <c r="K4884" i="7" s="1"/>
  <c r="H4884" i="7"/>
  <c r="N4883" i="7"/>
  <c r="I4883" i="7"/>
  <c r="J4883" i="7" s="1"/>
  <c r="K4883" i="7" s="1"/>
  <c r="H4883" i="7"/>
  <c r="N4882" i="7"/>
  <c r="I4882" i="7"/>
  <c r="J4882" i="7" s="1"/>
  <c r="K4882" i="7" s="1"/>
  <c r="H4882" i="7"/>
  <c r="N4881" i="7"/>
  <c r="I4881" i="7"/>
  <c r="J4881" i="7" s="1"/>
  <c r="K4881" i="7" s="1"/>
  <c r="H4881" i="7"/>
  <c r="N4880" i="7"/>
  <c r="I4880" i="7"/>
  <c r="J4880" i="7" s="1"/>
  <c r="K4880" i="7" s="1"/>
  <c r="H4880" i="7"/>
  <c r="N4879" i="7"/>
  <c r="I4879" i="7"/>
  <c r="J4879" i="7" s="1"/>
  <c r="K4879" i="7" s="1"/>
  <c r="H4879" i="7"/>
  <c r="N4878" i="7"/>
  <c r="I4878" i="7"/>
  <c r="J4878" i="7" s="1"/>
  <c r="K4878" i="7" s="1"/>
  <c r="H4878" i="7"/>
  <c r="N4877" i="7"/>
  <c r="I4877" i="7"/>
  <c r="J4877" i="7" s="1"/>
  <c r="K4877" i="7" s="1"/>
  <c r="H4877" i="7"/>
  <c r="N4876" i="7"/>
  <c r="I4876" i="7"/>
  <c r="J4876" i="7" s="1"/>
  <c r="K4876" i="7" s="1"/>
  <c r="H4876" i="7"/>
  <c r="N4875" i="7"/>
  <c r="I4875" i="7"/>
  <c r="J4875" i="7" s="1"/>
  <c r="K4875" i="7" s="1"/>
  <c r="H4875" i="7"/>
  <c r="N4874" i="7"/>
  <c r="I4874" i="7"/>
  <c r="J4874" i="7" s="1"/>
  <c r="K4874" i="7" s="1"/>
  <c r="H4874" i="7"/>
  <c r="N4873" i="7"/>
  <c r="I4873" i="7"/>
  <c r="J4873" i="7" s="1"/>
  <c r="K4873" i="7" s="1"/>
  <c r="H4873" i="7"/>
  <c r="N4872" i="7"/>
  <c r="I4872" i="7"/>
  <c r="J4872" i="7" s="1"/>
  <c r="K4872" i="7" s="1"/>
  <c r="H4872" i="7"/>
  <c r="N4871" i="7"/>
  <c r="I4871" i="7"/>
  <c r="J4871" i="7" s="1"/>
  <c r="K4871" i="7" s="1"/>
  <c r="H4871" i="7"/>
  <c r="N4870" i="7"/>
  <c r="I4870" i="7"/>
  <c r="J4870" i="7" s="1"/>
  <c r="K4870" i="7" s="1"/>
  <c r="H4870" i="7"/>
  <c r="N4869" i="7"/>
  <c r="I4869" i="7"/>
  <c r="J4869" i="7" s="1"/>
  <c r="K4869" i="7" s="1"/>
  <c r="H4869" i="7"/>
  <c r="N4868" i="7"/>
  <c r="I4868" i="7"/>
  <c r="J4868" i="7" s="1"/>
  <c r="K4868" i="7" s="1"/>
  <c r="H4868" i="7"/>
  <c r="N4867" i="7"/>
  <c r="I4867" i="7"/>
  <c r="J4867" i="7" s="1"/>
  <c r="K4867" i="7" s="1"/>
  <c r="H4867" i="7"/>
  <c r="N4866" i="7"/>
  <c r="I4866" i="7"/>
  <c r="J4866" i="7" s="1"/>
  <c r="K4866" i="7" s="1"/>
  <c r="H4866" i="7"/>
  <c r="N4865" i="7"/>
  <c r="I4865" i="7"/>
  <c r="J4865" i="7" s="1"/>
  <c r="K4865" i="7" s="1"/>
  <c r="H4865" i="7"/>
  <c r="N4864" i="7"/>
  <c r="I4864" i="7"/>
  <c r="J4864" i="7" s="1"/>
  <c r="K4864" i="7" s="1"/>
  <c r="H4864" i="7"/>
  <c r="N4863" i="7"/>
  <c r="I4863" i="7"/>
  <c r="J4863" i="7" s="1"/>
  <c r="K4863" i="7" s="1"/>
  <c r="H4863" i="7"/>
  <c r="N4862" i="7"/>
  <c r="I4862" i="7"/>
  <c r="J4862" i="7" s="1"/>
  <c r="K4862" i="7" s="1"/>
  <c r="H4862" i="7"/>
  <c r="N4861" i="7"/>
  <c r="I4861" i="7"/>
  <c r="J4861" i="7" s="1"/>
  <c r="K4861" i="7" s="1"/>
  <c r="H4861" i="7"/>
  <c r="N4860" i="7"/>
  <c r="I4860" i="7"/>
  <c r="J4860" i="7" s="1"/>
  <c r="K4860" i="7" s="1"/>
  <c r="H4860" i="7"/>
  <c r="N4859" i="7"/>
  <c r="I4859" i="7"/>
  <c r="J4859" i="7" s="1"/>
  <c r="K4859" i="7" s="1"/>
  <c r="H4859" i="7"/>
  <c r="N4858" i="7"/>
  <c r="I4858" i="7"/>
  <c r="J4858" i="7" s="1"/>
  <c r="K4858" i="7" s="1"/>
  <c r="H4858" i="7"/>
  <c r="N4857" i="7"/>
  <c r="I4857" i="7"/>
  <c r="J4857" i="7" s="1"/>
  <c r="K4857" i="7" s="1"/>
  <c r="H4857" i="7"/>
  <c r="N4856" i="7"/>
  <c r="I4856" i="7"/>
  <c r="J4856" i="7" s="1"/>
  <c r="K4856" i="7" s="1"/>
  <c r="H4856" i="7"/>
  <c r="N4855" i="7"/>
  <c r="I4855" i="7"/>
  <c r="J4855" i="7" s="1"/>
  <c r="K4855" i="7" s="1"/>
  <c r="H4855" i="7"/>
  <c r="N4854" i="7"/>
  <c r="I4854" i="7"/>
  <c r="J4854" i="7" s="1"/>
  <c r="K4854" i="7" s="1"/>
  <c r="H4854" i="7"/>
  <c r="N4853" i="7"/>
  <c r="I4853" i="7"/>
  <c r="J4853" i="7" s="1"/>
  <c r="K4853" i="7" s="1"/>
  <c r="H4853" i="7"/>
  <c r="N4852" i="7"/>
  <c r="I4852" i="7"/>
  <c r="J4852" i="7" s="1"/>
  <c r="K4852" i="7" s="1"/>
  <c r="H4852" i="7"/>
  <c r="N4851" i="7"/>
  <c r="I4851" i="7"/>
  <c r="J4851" i="7" s="1"/>
  <c r="K4851" i="7" s="1"/>
  <c r="H4851" i="7"/>
  <c r="N4850" i="7"/>
  <c r="I4850" i="7"/>
  <c r="J4850" i="7" s="1"/>
  <c r="K4850" i="7" s="1"/>
  <c r="H4850" i="7"/>
  <c r="N4849" i="7"/>
  <c r="I4849" i="7"/>
  <c r="J4849" i="7" s="1"/>
  <c r="K4849" i="7" s="1"/>
  <c r="H4849" i="7"/>
  <c r="N4848" i="7"/>
  <c r="I4848" i="7"/>
  <c r="J4848" i="7" s="1"/>
  <c r="K4848" i="7" s="1"/>
  <c r="H4848" i="7"/>
  <c r="N4847" i="7"/>
  <c r="I4847" i="7"/>
  <c r="J4847" i="7" s="1"/>
  <c r="K4847" i="7" s="1"/>
  <c r="H4847" i="7"/>
  <c r="N4846" i="7"/>
  <c r="I4846" i="7"/>
  <c r="J4846" i="7" s="1"/>
  <c r="K4846" i="7" s="1"/>
  <c r="H4846" i="7"/>
  <c r="N4845" i="7"/>
  <c r="I4845" i="7"/>
  <c r="J4845" i="7" s="1"/>
  <c r="K4845" i="7" s="1"/>
  <c r="H4845" i="7"/>
  <c r="N4844" i="7"/>
  <c r="I4844" i="7"/>
  <c r="J4844" i="7" s="1"/>
  <c r="K4844" i="7" s="1"/>
  <c r="H4844" i="7"/>
  <c r="N4843" i="7"/>
  <c r="I4843" i="7"/>
  <c r="J4843" i="7" s="1"/>
  <c r="K4843" i="7" s="1"/>
  <c r="H4843" i="7"/>
  <c r="N4842" i="7"/>
  <c r="I4842" i="7"/>
  <c r="J4842" i="7" s="1"/>
  <c r="K4842" i="7" s="1"/>
  <c r="H4842" i="7"/>
  <c r="N4841" i="7"/>
  <c r="I4841" i="7"/>
  <c r="J4841" i="7" s="1"/>
  <c r="K4841" i="7" s="1"/>
  <c r="H4841" i="7"/>
  <c r="N4840" i="7"/>
  <c r="I4840" i="7"/>
  <c r="J4840" i="7" s="1"/>
  <c r="K4840" i="7" s="1"/>
  <c r="H4840" i="7"/>
  <c r="N4839" i="7"/>
  <c r="I4839" i="7"/>
  <c r="J4839" i="7" s="1"/>
  <c r="K4839" i="7" s="1"/>
  <c r="H4839" i="7"/>
  <c r="N4838" i="7"/>
  <c r="I4838" i="7"/>
  <c r="J4838" i="7" s="1"/>
  <c r="K4838" i="7" s="1"/>
  <c r="H4838" i="7"/>
  <c r="N4837" i="7"/>
  <c r="I4837" i="7"/>
  <c r="J4837" i="7" s="1"/>
  <c r="K4837" i="7" s="1"/>
  <c r="H4837" i="7"/>
  <c r="N4836" i="7"/>
  <c r="I4836" i="7"/>
  <c r="J4836" i="7" s="1"/>
  <c r="K4836" i="7" s="1"/>
  <c r="H4836" i="7"/>
  <c r="N4835" i="7"/>
  <c r="I4835" i="7"/>
  <c r="J4835" i="7" s="1"/>
  <c r="K4835" i="7" s="1"/>
  <c r="H4835" i="7"/>
  <c r="N4834" i="7"/>
  <c r="I4834" i="7"/>
  <c r="J4834" i="7" s="1"/>
  <c r="K4834" i="7" s="1"/>
  <c r="H4834" i="7"/>
  <c r="N4833" i="7"/>
  <c r="I4833" i="7"/>
  <c r="J4833" i="7" s="1"/>
  <c r="K4833" i="7" s="1"/>
  <c r="H4833" i="7"/>
  <c r="N4832" i="7"/>
  <c r="I4832" i="7"/>
  <c r="J4832" i="7" s="1"/>
  <c r="K4832" i="7" s="1"/>
  <c r="H4832" i="7"/>
  <c r="N4831" i="7"/>
  <c r="I4831" i="7"/>
  <c r="J4831" i="7" s="1"/>
  <c r="K4831" i="7" s="1"/>
  <c r="H4831" i="7"/>
  <c r="N4830" i="7"/>
  <c r="I4830" i="7"/>
  <c r="J4830" i="7" s="1"/>
  <c r="K4830" i="7" s="1"/>
  <c r="H4830" i="7"/>
  <c r="N4829" i="7"/>
  <c r="I4829" i="7"/>
  <c r="J4829" i="7" s="1"/>
  <c r="K4829" i="7" s="1"/>
  <c r="H4829" i="7"/>
  <c r="N4828" i="7"/>
  <c r="I4828" i="7"/>
  <c r="J4828" i="7" s="1"/>
  <c r="K4828" i="7" s="1"/>
  <c r="H4828" i="7"/>
  <c r="N4827" i="7"/>
  <c r="I4827" i="7"/>
  <c r="J4827" i="7" s="1"/>
  <c r="K4827" i="7" s="1"/>
  <c r="H4827" i="7"/>
  <c r="N4826" i="7"/>
  <c r="I4826" i="7"/>
  <c r="J4826" i="7" s="1"/>
  <c r="K4826" i="7" s="1"/>
  <c r="H4826" i="7"/>
  <c r="N4825" i="7"/>
  <c r="I4825" i="7"/>
  <c r="J4825" i="7" s="1"/>
  <c r="K4825" i="7" s="1"/>
  <c r="H4825" i="7"/>
  <c r="N4824" i="7"/>
  <c r="I4824" i="7"/>
  <c r="J4824" i="7" s="1"/>
  <c r="K4824" i="7" s="1"/>
  <c r="H4824" i="7"/>
  <c r="N4823" i="7"/>
  <c r="I4823" i="7"/>
  <c r="J4823" i="7" s="1"/>
  <c r="K4823" i="7" s="1"/>
  <c r="H4823" i="7"/>
  <c r="N4822" i="7"/>
  <c r="I4822" i="7"/>
  <c r="J4822" i="7" s="1"/>
  <c r="K4822" i="7" s="1"/>
  <c r="H4822" i="7"/>
  <c r="N4821" i="7"/>
  <c r="I4821" i="7"/>
  <c r="J4821" i="7" s="1"/>
  <c r="K4821" i="7" s="1"/>
  <c r="H4821" i="7"/>
  <c r="N4820" i="7"/>
  <c r="I4820" i="7"/>
  <c r="J4820" i="7" s="1"/>
  <c r="K4820" i="7" s="1"/>
  <c r="H4820" i="7"/>
  <c r="N4819" i="7"/>
  <c r="I4819" i="7"/>
  <c r="J4819" i="7" s="1"/>
  <c r="K4819" i="7" s="1"/>
  <c r="H4819" i="7"/>
  <c r="N4818" i="7"/>
  <c r="I4818" i="7"/>
  <c r="J4818" i="7" s="1"/>
  <c r="K4818" i="7" s="1"/>
  <c r="H4818" i="7"/>
  <c r="N4817" i="7"/>
  <c r="I4817" i="7"/>
  <c r="J4817" i="7" s="1"/>
  <c r="K4817" i="7" s="1"/>
  <c r="H4817" i="7"/>
  <c r="N4816" i="7"/>
  <c r="I4816" i="7"/>
  <c r="J4816" i="7" s="1"/>
  <c r="K4816" i="7" s="1"/>
  <c r="H4816" i="7"/>
  <c r="N4815" i="7"/>
  <c r="I4815" i="7"/>
  <c r="J4815" i="7" s="1"/>
  <c r="K4815" i="7" s="1"/>
  <c r="H4815" i="7"/>
  <c r="N4814" i="7"/>
  <c r="I4814" i="7"/>
  <c r="J4814" i="7" s="1"/>
  <c r="K4814" i="7" s="1"/>
  <c r="H4814" i="7"/>
  <c r="N4813" i="7"/>
  <c r="I4813" i="7"/>
  <c r="J4813" i="7" s="1"/>
  <c r="K4813" i="7" s="1"/>
  <c r="H4813" i="7"/>
  <c r="N4812" i="7"/>
  <c r="I4812" i="7"/>
  <c r="J4812" i="7" s="1"/>
  <c r="K4812" i="7" s="1"/>
  <c r="H4812" i="7"/>
  <c r="N4811" i="7"/>
  <c r="I4811" i="7"/>
  <c r="J4811" i="7" s="1"/>
  <c r="K4811" i="7" s="1"/>
  <c r="H4811" i="7"/>
  <c r="N4810" i="7"/>
  <c r="I4810" i="7"/>
  <c r="J4810" i="7" s="1"/>
  <c r="K4810" i="7" s="1"/>
  <c r="H4810" i="7"/>
  <c r="N4809" i="7"/>
  <c r="I4809" i="7"/>
  <c r="J4809" i="7" s="1"/>
  <c r="K4809" i="7" s="1"/>
  <c r="H4809" i="7"/>
  <c r="N4808" i="7"/>
  <c r="I4808" i="7"/>
  <c r="J4808" i="7" s="1"/>
  <c r="K4808" i="7" s="1"/>
  <c r="H4808" i="7"/>
  <c r="N4807" i="7"/>
  <c r="I4807" i="7"/>
  <c r="J4807" i="7" s="1"/>
  <c r="K4807" i="7" s="1"/>
  <c r="H4807" i="7"/>
  <c r="N4806" i="7"/>
  <c r="I4806" i="7"/>
  <c r="J4806" i="7" s="1"/>
  <c r="K4806" i="7" s="1"/>
  <c r="H4806" i="7"/>
  <c r="N4805" i="7"/>
  <c r="I4805" i="7"/>
  <c r="J4805" i="7" s="1"/>
  <c r="K4805" i="7" s="1"/>
  <c r="H4805" i="7"/>
  <c r="N4804" i="7"/>
  <c r="I4804" i="7"/>
  <c r="J4804" i="7" s="1"/>
  <c r="K4804" i="7" s="1"/>
  <c r="H4804" i="7"/>
  <c r="N4803" i="7"/>
  <c r="I4803" i="7"/>
  <c r="J4803" i="7" s="1"/>
  <c r="K4803" i="7" s="1"/>
  <c r="H4803" i="7"/>
  <c r="N4802" i="7"/>
  <c r="I4802" i="7"/>
  <c r="J4802" i="7" s="1"/>
  <c r="K4802" i="7" s="1"/>
  <c r="H4802" i="7"/>
  <c r="N4801" i="7"/>
  <c r="I4801" i="7"/>
  <c r="J4801" i="7" s="1"/>
  <c r="K4801" i="7" s="1"/>
  <c r="H4801" i="7"/>
  <c r="N4800" i="7"/>
  <c r="I4800" i="7"/>
  <c r="J4800" i="7" s="1"/>
  <c r="K4800" i="7" s="1"/>
  <c r="H4800" i="7"/>
  <c r="N4799" i="7"/>
  <c r="I4799" i="7"/>
  <c r="J4799" i="7" s="1"/>
  <c r="K4799" i="7" s="1"/>
  <c r="H4799" i="7"/>
  <c r="N4798" i="7"/>
  <c r="I4798" i="7"/>
  <c r="J4798" i="7" s="1"/>
  <c r="K4798" i="7" s="1"/>
  <c r="H4798" i="7"/>
  <c r="N4797" i="7"/>
  <c r="I4797" i="7"/>
  <c r="J4797" i="7" s="1"/>
  <c r="K4797" i="7" s="1"/>
  <c r="H4797" i="7"/>
  <c r="N4796" i="7"/>
  <c r="I4796" i="7"/>
  <c r="J4796" i="7" s="1"/>
  <c r="K4796" i="7" s="1"/>
  <c r="H4796" i="7"/>
  <c r="N4795" i="7"/>
  <c r="I4795" i="7"/>
  <c r="J4795" i="7" s="1"/>
  <c r="K4795" i="7" s="1"/>
  <c r="H4795" i="7"/>
  <c r="N4794" i="7"/>
  <c r="I4794" i="7"/>
  <c r="J4794" i="7" s="1"/>
  <c r="K4794" i="7" s="1"/>
  <c r="H4794" i="7"/>
  <c r="N4793" i="7"/>
  <c r="I4793" i="7"/>
  <c r="J4793" i="7" s="1"/>
  <c r="K4793" i="7" s="1"/>
  <c r="H4793" i="7"/>
  <c r="N4792" i="7"/>
  <c r="I4792" i="7"/>
  <c r="J4792" i="7" s="1"/>
  <c r="K4792" i="7" s="1"/>
  <c r="H4792" i="7"/>
  <c r="N4791" i="7"/>
  <c r="I4791" i="7"/>
  <c r="J4791" i="7" s="1"/>
  <c r="K4791" i="7" s="1"/>
  <c r="H4791" i="7"/>
  <c r="N4790" i="7"/>
  <c r="I4790" i="7"/>
  <c r="J4790" i="7" s="1"/>
  <c r="K4790" i="7" s="1"/>
  <c r="H4790" i="7"/>
  <c r="N4789" i="7"/>
  <c r="I4789" i="7"/>
  <c r="J4789" i="7" s="1"/>
  <c r="K4789" i="7" s="1"/>
  <c r="H4789" i="7"/>
  <c r="N4788" i="7"/>
  <c r="I4788" i="7"/>
  <c r="J4788" i="7" s="1"/>
  <c r="K4788" i="7" s="1"/>
  <c r="H4788" i="7"/>
  <c r="N4787" i="7"/>
  <c r="I4787" i="7"/>
  <c r="J4787" i="7" s="1"/>
  <c r="K4787" i="7" s="1"/>
  <c r="H4787" i="7"/>
  <c r="N4786" i="7"/>
  <c r="I4786" i="7"/>
  <c r="J4786" i="7" s="1"/>
  <c r="K4786" i="7" s="1"/>
  <c r="H4786" i="7"/>
  <c r="N4785" i="7"/>
  <c r="I4785" i="7"/>
  <c r="J4785" i="7" s="1"/>
  <c r="K4785" i="7" s="1"/>
  <c r="H4785" i="7"/>
  <c r="N4784" i="7"/>
  <c r="I4784" i="7"/>
  <c r="J4784" i="7" s="1"/>
  <c r="K4784" i="7" s="1"/>
  <c r="H4784" i="7"/>
  <c r="N4783" i="7"/>
  <c r="I4783" i="7"/>
  <c r="J4783" i="7" s="1"/>
  <c r="K4783" i="7" s="1"/>
  <c r="H4783" i="7"/>
  <c r="N4782" i="7"/>
  <c r="I4782" i="7"/>
  <c r="J4782" i="7" s="1"/>
  <c r="K4782" i="7" s="1"/>
  <c r="H4782" i="7"/>
  <c r="N4781" i="7"/>
  <c r="I4781" i="7"/>
  <c r="J4781" i="7" s="1"/>
  <c r="K4781" i="7" s="1"/>
  <c r="H4781" i="7"/>
  <c r="N4780" i="7"/>
  <c r="I4780" i="7"/>
  <c r="J4780" i="7" s="1"/>
  <c r="K4780" i="7" s="1"/>
  <c r="H4780" i="7"/>
  <c r="N4779" i="7"/>
  <c r="I4779" i="7"/>
  <c r="J4779" i="7" s="1"/>
  <c r="K4779" i="7" s="1"/>
  <c r="H4779" i="7"/>
  <c r="N4778" i="7"/>
  <c r="I4778" i="7"/>
  <c r="J4778" i="7" s="1"/>
  <c r="K4778" i="7" s="1"/>
  <c r="H4778" i="7"/>
  <c r="N4777" i="7"/>
  <c r="I4777" i="7"/>
  <c r="J4777" i="7" s="1"/>
  <c r="K4777" i="7" s="1"/>
  <c r="H4777" i="7"/>
  <c r="N4776" i="7"/>
  <c r="I4776" i="7"/>
  <c r="J4776" i="7" s="1"/>
  <c r="K4776" i="7" s="1"/>
  <c r="H4776" i="7"/>
  <c r="N4775" i="7"/>
  <c r="I4775" i="7"/>
  <c r="J4775" i="7" s="1"/>
  <c r="K4775" i="7" s="1"/>
  <c r="H4775" i="7"/>
  <c r="N4774" i="7"/>
  <c r="I4774" i="7"/>
  <c r="J4774" i="7" s="1"/>
  <c r="K4774" i="7" s="1"/>
  <c r="H4774" i="7"/>
  <c r="N4773" i="7"/>
  <c r="I4773" i="7"/>
  <c r="J4773" i="7" s="1"/>
  <c r="K4773" i="7" s="1"/>
  <c r="H4773" i="7"/>
  <c r="N4772" i="7"/>
  <c r="I4772" i="7"/>
  <c r="J4772" i="7" s="1"/>
  <c r="K4772" i="7" s="1"/>
  <c r="H4772" i="7"/>
  <c r="N4771" i="7"/>
  <c r="I4771" i="7"/>
  <c r="J4771" i="7" s="1"/>
  <c r="K4771" i="7" s="1"/>
  <c r="H4771" i="7"/>
  <c r="N4770" i="7"/>
  <c r="I4770" i="7"/>
  <c r="J4770" i="7" s="1"/>
  <c r="K4770" i="7" s="1"/>
  <c r="H4770" i="7"/>
  <c r="N4769" i="7"/>
  <c r="I4769" i="7"/>
  <c r="J4769" i="7" s="1"/>
  <c r="K4769" i="7" s="1"/>
  <c r="H4769" i="7"/>
  <c r="N4768" i="7"/>
  <c r="I4768" i="7"/>
  <c r="J4768" i="7" s="1"/>
  <c r="K4768" i="7" s="1"/>
  <c r="H4768" i="7"/>
  <c r="N4767" i="7"/>
  <c r="I4767" i="7"/>
  <c r="J4767" i="7" s="1"/>
  <c r="K4767" i="7" s="1"/>
  <c r="H4767" i="7"/>
  <c r="N4766" i="7"/>
  <c r="I4766" i="7"/>
  <c r="J4766" i="7" s="1"/>
  <c r="K4766" i="7" s="1"/>
  <c r="H4766" i="7"/>
  <c r="N4765" i="7"/>
  <c r="I4765" i="7"/>
  <c r="J4765" i="7" s="1"/>
  <c r="K4765" i="7" s="1"/>
  <c r="H4765" i="7"/>
  <c r="N4764" i="7"/>
  <c r="I4764" i="7"/>
  <c r="J4764" i="7" s="1"/>
  <c r="K4764" i="7" s="1"/>
  <c r="H4764" i="7"/>
  <c r="N4763" i="7"/>
  <c r="I4763" i="7"/>
  <c r="J4763" i="7" s="1"/>
  <c r="K4763" i="7" s="1"/>
  <c r="H4763" i="7"/>
  <c r="N4762" i="7"/>
  <c r="I4762" i="7"/>
  <c r="J4762" i="7" s="1"/>
  <c r="K4762" i="7" s="1"/>
  <c r="H4762" i="7"/>
  <c r="N4761" i="7"/>
  <c r="I4761" i="7"/>
  <c r="J4761" i="7" s="1"/>
  <c r="K4761" i="7" s="1"/>
  <c r="H4761" i="7"/>
  <c r="N4760" i="7"/>
  <c r="I4760" i="7"/>
  <c r="J4760" i="7" s="1"/>
  <c r="K4760" i="7" s="1"/>
  <c r="H4760" i="7"/>
  <c r="N4759" i="7"/>
  <c r="I4759" i="7"/>
  <c r="J4759" i="7" s="1"/>
  <c r="K4759" i="7" s="1"/>
  <c r="H4759" i="7"/>
  <c r="N4758" i="7"/>
  <c r="I4758" i="7"/>
  <c r="J4758" i="7" s="1"/>
  <c r="K4758" i="7" s="1"/>
  <c r="H4758" i="7"/>
  <c r="N4757" i="7"/>
  <c r="I4757" i="7"/>
  <c r="J4757" i="7" s="1"/>
  <c r="K4757" i="7" s="1"/>
  <c r="H4757" i="7"/>
  <c r="N4756" i="7"/>
  <c r="I4756" i="7"/>
  <c r="J4756" i="7" s="1"/>
  <c r="K4756" i="7" s="1"/>
  <c r="H4756" i="7"/>
  <c r="N4755" i="7"/>
  <c r="I4755" i="7"/>
  <c r="J4755" i="7" s="1"/>
  <c r="K4755" i="7" s="1"/>
  <c r="H4755" i="7"/>
  <c r="N4754" i="7"/>
  <c r="I4754" i="7"/>
  <c r="J4754" i="7" s="1"/>
  <c r="K4754" i="7" s="1"/>
  <c r="H4754" i="7"/>
  <c r="N4753" i="7"/>
  <c r="I4753" i="7"/>
  <c r="J4753" i="7" s="1"/>
  <c r="K4753" i="7" s="1"/>
  <c r="H4753" i="7"/>
  <c r="N4752" i="7"/>
  <c r="I4752" i="7"/>
  <c r="J4752" i="7" s="1"/>
  <c r="K4752" i="7" s="1"/>
  <c r="H4752" i="7"/>
  <c r="N4751" i="7"/>
  <c r="I4751" i="7"/>
  <c r="J4751" i="7" s="1"/>
  <c r="K4751" i="7" s="1"/>
  <c r="H4751" i="7"/>
  <c r="N4750" i="7"/>
  <c r="I4750" i="7"/>
  <c r="J4750" i="7" s="1"/>
  <c r="K4750" i="7" s="1"/>
  <c r="H4750" i="7"/>
  <c r="N4749" i="7"/>
  <c r="I4749" i="7"/>
  <c r="J4749" i="7" s="1"/>
  <c r="K4749" i="7" s="1"/>
  <c r="H4749" i="7"/>
  <c r="N4748" i="7"/>
  <c r="I4748" i="7"/>
  <c r="J4748" i="7" s="1"/>
  <c r="K4748" i="7" s="1"/>
  <c r="H4748" i="7"/>
  <c r="N4747" i="7"/>
  <c r="I4747" i="7"/>
  <c r="J4747" i="7" s="1"/>
  <c r="K4747" i="7" s="1"/>
  <c r="H4747" i="7"/>
  <c r="N4746" i="7"/>
  <c r="I4746" i="7"/>
  <c r="J4746" i="7" s="1"/>
  <c r="K4746" i="7" s="1"/>
  <c r="H4746" i="7"/>
  <c r="N4745" i="7"/>
  <c r="I4745" i="7"/>
  <c r="J4745" i="7" s="1"/>
  <c r="K4745" i="7" s="1"/>
  <c r="H4745" i="7"/>
  <c r="N4744" i="7"/>
  <c r="I4744" i="7"/>
  <c r="J4744" i="7" s="1"/>
  <c r="K4744" i="7" s="1"/>
  <c r="H4744" i="7"/>
  <c r="N4743" i="7"/>
  <c r="I4743" i="7"/>
  <c r="J4743" i="7" s="1"/>
  <c r="K4743" i="7" s="1"/>
  <c r="H4743" i="7"/>
  <c r="N4742" i="7"/>
  <c r="I4742" i="7"/>
  <c r="J4742" i="7" s="1"/>
  <c r="K4742" i="7" s="1"/>
  <c r="H4742" i="7"/>
  <c r="N4741" i="7"/>
  <c r="I4741" i="7"/>
  <c r="J4741" i="7" s="1"/>
  <c r="K4741" i="7" s="1"/>
  <c r="H4741" i="7"/>
  <c r="N4740" i="7"/>
  <c r="I4740" i="7"/>
  <c r="J4740" i="7" s="1"/>
  <c r="K4740" i="7" s="1"/>
  <c r="H4740" i="7"/>
  <c r="N4739" i="7"/>
  <c r="I4739" i="7"/>
  <c r="J4739" i="7" s="1"/>
  <c r="K4739" i="7" s="1"/>
  <c r="H4739" i="7"/>
  <c r="N4738" i="7"/>
  <c r="I4738" i="7"/>
  <c r="J4738" i="7" s="1"/>
  <c r="K4738" i="7" s="1"/>
  <c r="H4738" i="7"/>
  <c r="N4737" i="7"/>
  <c r="I4737" i="7"/>
  <c r="J4737" i="7" s="1"/>
  <c r="K4737" i="7" s="1"/>
  <c r="H4737" i="7"/>
  <c r="N4736" i="7"/>
  <c r="I4736" i="7"/>
  <c r="J4736" i="7" s="1"/>
  <c r="K4736" i="7" s="1"/>
  <c r="H4736" i="7"/>
  <c r="N4735" i="7"/>
  <c r="I4735" i="7"/>
  <c r="J4735" i="7" s="1"/>
  <c r="K4735" i="7" s="1"/>
  <c r="H4735" i="7"/>
  <c r="N4734" i="7"/>
  <c r="I4734" i="7"/>
  <c r="J4734" i="7" s="1"/>
  <c r="K4734" i="7" s="1"/>
  <c r="H4734" i="7"/>
  <c r="N4733" i="7"/>
  <c r="I4733" i="7"/>
  <c r="J4733" i="7" s="1"/>
  <c r="K4733" i="7" s="1"/>
  <c r="H4733" i="7"/>
  <c r="N4732" i="7"/>
  <c r="I4732" i="7"/>
  <c r="J4732" i="7" s="1"/>
  <c r="K4732" i="7" s="1"/>
  <c r="H4732" i="7"/>
  <c r="N4731" i="7"/>
  <c r="I4731" i="7"/>
  <c r="J4731" i="7" s="1"/>
  <c r="K4731" i="7" s="1"/>
  <c r="H4731" i="7"/>
  <c r="N4730" i="7"/>
  <c r="I4730" i="7"/>
  <c r="J4730" i="7" s="1"/>
  <c r="K4730" i="7" s="1"/>
  <c r="H4730" i="7"/>
  <c r="N4729" i="7"/>
  <c r="I4729" i="7"/>
  <c r="J4729" i="7" s="1"/>
  <c r="K4729" i="7" s="1"/>
  <c r="H4729" i="7"/>
  <c r="N4728" i="7"/>
  <c r="I4728" i="7"/>
  <c r="J4728" i="7" s="1"/>
  <c r="K4728" i="7" s="1"/>
  <c r="H4728" i="7"/>
  <c r="N4727" i="7"/>
  <c r="I4727" i="7"/>
  <c r="J4727" i="7" s="1"/>
  <c r="K4727" i="7" s="1"/>
  <c r="H4727" i="7"/>
  <c r="N4726" i="7"/>
  <c r="I4726" i="7"/>
  <c r="J4726" i="7" s="1"/>
  <c r="K4726" i="7" s="1"/>
  <c r="H4726" i="7"/>
  <c r="N4725" i="7"/>
  <c r="I4725" i="7"/>
  <c r="J4725" i="7" s="1"/>
  <c r="K4725" i="7" s="1"/>
  <c r="H4725" i="7"/>
  <c r="N4724" i="7"/>
  <c r="I4724" i="7"/>
  <c r="J4724" i="7" s="1"/>
  <c r="K4724" i="7" s="1"/>
  <c r="H4724" i="7"/>
  <c r="N4723" i="7"/>
  <c r="I4723" i="7"/>
  <c r="J4723" i="7" s="1"/>
  <c r="K4723" i="7" s="1"/>
  <c r="H4723" i="7"/>
  <c r="N4722" i="7"/>
  <c r="I4722" i="7"/>
  <c r="J4722" i="7" s="1"/>
  <c r="K4722" i="7" s="1"/>
  <c r="H4722" i="7"/>
  <c r="N4721" i="7"/>
  <c r="I4721" i="7"/>
  <c r="J4721" i="7" s="1"/>
  <c r="K4721" i="7" s="1"/>
  <c r="H4721" i="7"/>
  <c r="N4720" i="7"/>
  <c r="I4720" i="7"/>
  <c r="J4720" i="7" s="1"/>
  <c r="K4720" i="7" s="1"/>
  <c r="H4720" i="7"/>
  <c r="N4719" i="7"/>
  <c r="I4719" i="7"/>
  <c r="J4719" i="7" s="1"/>
  <c r="K4719" i="7" s="1"/>
  <c r="H4719" i="7"/>
  <c r="N4718" i="7"/>
  <c r="I4718" i="7"/>
  <c r="J4718" i="7" s="1"/>
  <c r="K4718" i="7" s="1"/>
  <c r="H4718" i="7"/>
  <c r="N4717" i="7"/>
  <c r="I4717" i="7"/>
  <c r="J4717" i="7" s="1"/>
  <c r="K4717" i="7" s="1"/>
  <c r="H4717" i="7"/>
  <c r="N4716" i="7"/>
  <c r="I4716" i="7"/>
  <c r="J4716" i="7" s="1"/>
  <c r="K4716" i="7" s="1"/>
  <c r="H4716" i="7"/>
  <c r="N4715" i="7"/>
  <c r="I4715" i="7"/>
  <c r="J4715" i="7" s="1"/>
  <c r="K4715" i="7" s="1"/>
  <c r="H4715" i="7"/>
  <c r="N4714" i="7"/>
  <c r="I4714" i="7"/>
  <c r="J4714" i="7" s="1"/>
  <c r="K4714" i="7" s="1"/>
  <c r="H4714" i="7"/>
  <c r="N4713" i="7"/>
  <c r="I4713" i="7"/>
  <c r="J4713" i="7" s="1"/>
  <c r="K4713" i="7" s="1"/>
  <c r="H4713" i="7"/>
  <c r="N4712" i="7"/>
  <c r="I4712" i="7"/>
  <c r="J4712" i="7" s="1"/>
  <c r="K4712" i="7" s="1"/>
  <c r="H4712" i="7"/>
  <c r="N4711" i="7"/>
  <c r="I4711" i="7"/>
  <c r="J4711" i="7" s="1"/>
  <c r="K4711" i="7" s="1"/>
  <c r="H4711" i="7"/>
  <c r="N4710" i="7"/>
  <c r="I4710" i="7"/>
  <c r="J4710" i="7" s="1"/>
  <c r="K4710" i="7" s="1"/>
  <c r="H4710" i="7"/>
  <c r="N4709" i="7"/>
  <c r="I4709" i="7"/>
  <c r="J4709" i="7" s="1"/>
  <c r="K4709" i="7" s="1"/>
  <c r="H4709" i="7"/>
  <c r="N4708" i="7"/>
  <c r="I4708" i="7"/>
  <c r="J4708" i="7" s="1"/>
  <c r="K4708" i="7" s="1"/>
  <c r="H4708" i="7"/>
  <c r="N4707" i="7"/>
  <c r="I4707" i="7"/>
  <c r="J4707" i="7" s="1"/>
  <c r="K4707" i="7" s="1"/>
  <c r="H4707" i="7"/>
  <c r="N4706" i="7"/>
  <c r="I4706" i="7"/>
  <c r="J4706" i="7" s="1"/>
  <c r="K4706" i="7" s="1"/>
  <c r="H4706" i="7"/>
  <c r="N4705" i="7"/>
  <c r="I4705" i="7"/>
  <c r="J4705" i="7" s="1"/>
  <c r="K4705" i="7" s="1"/>
  <c r="H4705" i="7"/>
  <c r="N4704" i="7"/>
  <c r="I4704" i="7"/>
  <c r="J4704" i="7" s="1"/>
  <c r="K4704" i="7" s="1"/>
  <c r="H4704" i="7"/>
  <c r="N4703" i="7"/>
  <c r="I4703" i="7"/>
  <c r="J4703" i="7" s="1"/>
  <c r="K4703" i="7" s="1"/>
  <c r="H4703" i="7"/>
  <c r="N4702" i="7"/>
  <c r="I4702" i="7"/>
  <c r="J4702" i="7" s="1"/>
  <c r="K4702" i="7" s="1"/>
  <c r="H4702" i="7"/>
  <c r="N4701" i="7"/>
  <c r="I4701" i="7"/>
  <c r="J4701" i="7" s="1"/>
  <c r="K4701" i="7" s="1"/>
  <c r="H4701" i="7"/>
  <c r="N4700" i="7"/>
  <c r="I4700" i="7"/>
  <c r="J4700" i="7" s="1"/>
  <c r="K4700" i="7" s="1"/>
  <c r="H4700" i="7"/>
  <c r="N4699" i="7"/>
  <c r="I4699" i="7"/>
  <c r="J4699" i="7" s="1"/>
  <c r="K4699" i="7" s="1"/>
  <c r="H4699" i="7"/>
  <c r="N4698" i="7"/>
  <c r="I4698" i="7"/>
  <c r="J4698" i="7" s="1"/>
  <c r="K4698" i="7" s="1"/>
  <c r="H4698" i="7"/>
  <c r="N4697" i="7"/>
  <c r="I4697" i="7"/>
  <c r="J4697" i="7" s="1"/>
  <c r="K4697" i="7" s="1"/>
  <c r="H4697" i="7"/>
  <c r="N4696" i="7"/>
  <c r="I4696" i="7"/>
  <c r="J4696" i="7" s="1"/>
  <c r="K4696" i="7" s="1"/>
  <c r="H4696" i="7"/>
  <c r="N4695" i="7"/>
  <c r="I4695" i="7"/>
  <c r="J4695" i="7" s="1"/>
  <c r="K4695" i="7" s="1"/>
  <c r="H4695" i="7"/>
  <c r="N4694" i="7"/>
  <c r="I4694" i="7"/>
  <c r="J4694" i="7" s="1"/>
  <c r="K4694" i="7" s="1"/>
  <c r="H4694" i="7"/>
  <c r="N4693" i="7"/>
  <c r="I4693" i="7"/>
  <c r="J4693" i="7" s="1"/>
  <c r="K4693" i="7" s="1"/>
  <c r="H4693" i="7"/>
  <c r="N4692" i="7"/>
  <c r="I4692" i="7"/>
  <c r="J4692" i="7" s="1"/>
  <c r="K4692" i="7" s="1"/>
  <c r="H4692" i="7"/>
  <c r="N4691" i="7"/>
  <c r="I4691" i="7"/>
  <c r="J4691" i="7" s="1"/>
  <c r="K4691" i="7" s="1"/>
  <c r="H4691" i="7"/>
  <c r="N4690" i="7"/>
  <c r="I4690" i="7"/>
  <c r="J4690" i="7" s="1"/>
  <c r="K4690" i="7" s="1"/>
  <c r="H4690" i="7"/>
  <c r="N4689" i="7"/>
  <c r="I4689" i="7"/>
  <c r="J4689" i="7" s="1"/>
  <c r="K4689" i="7" s="1"/>
  <c r="H4689" i="7"/>
  <c r="N4688" i="7"/>
  <c r="I4688" i="7"/>
  <c r="J4688" i="7" s="1"/>
  <c r="K4688" i="7" s="1"/>
  <c r="H4688" i="7"/>
  <c r="N4687" i="7"/>
  <c r="I4687" i="7"/>
  <c r="J4687" i="7" s="1"/>
  <c r="K4687" i="7" s="1"/>
  <c r="H4687" i="7"/>
  <c r="N4686" i="7"/>
  <c r="I4686" i="7"/>
  <c r="J4686" i="7" s="1"/>
  <c r="K4686" i="7" s="1"/>
  <c r="H4686" i="7"/>
  <c r="N4685" i="7"/>
  <c r="I4685" i="7"/>
  <c r="J4685" i="7" s="1"/>
  <c r="K4685" i="7" s="1"/>
  <c r="H4685" i="7"/>
  <c r="N4684" i="7"/>
  <c r="I4684" i="7"/>
  <c r="J4684" i="7" s="1"/>
  <c r="K4684" i="7" s="1"/>
  <c r="H4684" i="7"/>
  <c r="N4683" i="7"/>
  <c r="I4683" i="7"/>
  <c r="J4683" i="7" s="1"/>
  <c r="K4683" i="7" s="1"/>
  <c r="H4683" i="7"/>
  <c r="N4682" i="7"/>
  <c r="I4682" i="7"/>
  <c r="J4682" i="7" s="1"/>
  <c r="K4682" i="7" s="1"/>
  <c r="H4682" i="7"/>
  <c r="N4681" i="7"/>
  <c r="I4681" i="7"/>
  <c r="J4681" i="7" s="1"/>
  <c r="K4681" i="7" s="1"/>
  <c r="H4681" i="7"/>
  <c r="N4680" i="7"/>
  <c r="I4680" i="7"/>
  <c r="J4680" i="7" s="1"/>
  <c r="K4680" i="7" s="1"/>
  <c r="H4680" i="7"/>
  <c r="N4679" i="7"/>
  <c r="I4679" i="7"/>
  <c r="J4679" i="7" s="1"/>
  <c r="K4679" i="7" s="1"/>
  <c r="H4679" i="7"/>
  <c r="N4678" i="7"/>
  <c r="I4678" i="7"/>
  <c r="J4678" i="7" s="1"/>
  <c r="K4678" i="7" s="1"/>
  <c r="H4678" i="7"/>
  <c r="N4677" i="7"/>
  <c r="I4677" i="7"/>
  <c r="J4677" i="7" s="1"/>
  <c r="K4677" i="7" s="1"/>
  <c r="H4677" i="7"/>
  <c r="N4676" i="7"/>
  <c r="I4676" i="7"/>
  <c r="J4676" i="7" s="1"/>
  <c r="K4676" i="7" s="1"/>
  <c r="H4676" i="7"/>
  <c r="N4675" i="7"/>
  <c r="I4675" i="7"/>
  <c r="J4675" i="7" s="1"/>
  <c r="K4675" i="7" s="1"/>
  <c r="H4675" i="7"/>
  <c r="N4674" i="7"/>
  <c r="I4674" i="7"/>
  <c r="J4674" i="7" s="1"/>
  <c r="K4674" i="7" s="1"/>
  <c r="H4674" i="7"/>
  <c r="N4673" i="7"/>
  <c r="I4673" i="7"/>
  <c r="J4673" i="7" s="1"/>
  <c r="K4673" i="7" s="1"/>
  <c r="H4673" i="7"/>
  <c r="N4672" i="7"/>
  <c r="I4672" i="7"/>
  <c r="J4672" i="7" s="1"/>
  <c r="K4672" i="7" s="1"/>
  <c r="H4672" i="7"/>
  <c r="N4671" i="7"/>
  <c r="I4671" i="7"/>
  <c r="J4671" i="7" s="1"/>
  <c r="K4671" i="7" s="1"/>
  <c r="H4671" i="7"/>
  <c r="N4670" i="7"/>
  <c r="I4670" i="7"/>
  <c r="J4670" i="7" s="1"/>
  <c r="K4670" i="7" s="1"/>
  <c r="H4670" i="7"/>
  <c r="N4669" i="7"/>
  <c r="I4669" i="7"/>
  <c r="J4669" i="7" s="1"/>
  <c r="K4669" i="7" s="1"/>
  <c r="H4669" i="7"/>
  <c r="N4668" i="7"/>
  <c r="I4668" i="7"/>
  <c r="J4668" i="7" s="1"/>
  <c r="K4668" i="7" s="1"/>
  <c r="H4668" i="7"/>
  <c r="N4667" i="7"/>
  <c r="I4667" i="7"/>
  <c r="J4667" i="7" s="1"/>
  <c r="K4667" i="7" s="1"/>
  <c r="H4667" i="7"/>
  <c r="N4666" i="7"/>
  <c r="I4666" i="7"/>
  <c r="J4666" i="7" s="1"/>
  <c r="K4666" i="7" s="1"/>
  <c r="H4666" i="7"/>
  <c r="N4665" i="7"/>
  <c r="I4665" i="7"/>
  <c r="J4665" i="7" s="1"/>
  <c r="K4665" i="7" s="1"/>
  <c r="H4665" i="7"/>
  <c r="N4664" i="7"/>
  <c r="I4664" i="7"/>
  <c r="J4664" i="7" s="1"/>
  <c r="K4664" i="7" s="1"/>
  <c r="H4664" i="7"/>
  <c r="N4663" i="7"/>
  <c r="I4663" i="7"/>
  <c r="J4663" i="7" s="1"/>
  <c r="K4663" i="7" s="1"/>
  <c r="H4663" i="7"/>
  <c r="N4662" i="7"/>
  <c r="I4662" i="7"/>
  <c r="J4662" i="7" s="1"/>
  <c r="K4662" i="7" s="1"/>
  <c r="H4662" i="7"/>
  <c r="N4661" i="7"/>
  <c r="I4661" i="7"/>
  <c r="J4661" i="7" s="1"/>
  <c r="K4661" i="7" s="1"/>
  <c r="H4661" i="7"/>
  <c r="N4660" i="7"/>
  <c r="I4660" i="7"/>
  <c r="J4660" i="7" s="1"/>
  <c r="K4660" i="7" s="1"/>
  <c r="H4660" i="7"/>
  <c r="N4659" i="7"/>
  <c r="I4659" i="7"/>
  <c r="J4659" i="7" s="1"/>
  <c r="K4659" i="7" s="1"/>
  <c r="H4659" i="7"/>
  <c r="N4658" i="7"/>
  <c r="I4658" i="7"/>
  <c r="J4658" i="7" s="1"/>
  <c r="K4658" i="7" s="1"/>
  <c r="H4658" i="7"/>
  <c r="N4657" i="7"/>
  <c r="I4657" i="7"/>
  <c r="J4657" i="7" s="1"/>
  <c r="K4657" i="7" s="1"/>
  <c r="H4657" i="7"/>
  <c r="N4656" i="7"/>
  <c r="I4656" i="7"/>
  <c r="J4656" i="7" s="1"/>
  <c r="K4656" i="7" s="1"/>
  <c r="H4656" i="7"/>
  <c r="N4655" i="7"/>
  <c r="I4655" i="7"/>
  <c r="J4655" i="7" s="1"/>
  <c r="K4655" i="7" s="1"/>
  <c r="H4655" i="7"/>
  <c r="N4654" i="7"/>
  <c r="I4654" i="7"/>
  <c r="J4654" i="7" s="1"/>
  <c r="K4654" i="7" s="1"/>
  <c r="H4654" i="7"/>
  <c r="N4653" i="7"/>
  <c r="I4653" i="7"/>
  <c r="J4653" i="7" s="1"/>
  <c r="K4653" i="7" s="1"/>
  <c r="H4653" i="7"/>
  <c r="N4652" i="7"/>
  <c r="I4652" i="7"/>
  <c r="J4652" i="7" s="1"/>
  <c r="K4652" i="7" s="1"/>
  <c r="H4652" i="7"/>
  <c r="N4651" i="7"/>
  <c r="I4651" i="7"/>
  <c r="J4651" i="7" s="1"/>
  <c r="K4651" i="7" s="1"/>
  <c r="H4651" i="7"/>
  <c r="N4650" i="7"/>
  <c r="I4650" i="7"/>
  <c r="J4650" i="7" s="1"/>
  <c r="K4650" i="7" s="1"/>
  <c r="H4650" i="7"/>
  <c r="N4649" i="7"/>
  <c r="I4649" i="7"/>
  <c r="J4649" i="7" s="1"/>
  <c r="K4649" i="7" s="1"/>
  <c r="H4649" i="7"/>
  <c r="N4648" i="7"/>
  <c r="I4648" i="7"/>
  <c r="J4648" i="7" s="1"/>
  <c r="K4648" i="7" s="1"/>
  <c r="H4648" i="7"/>
  <c r="N4647" i="7"/>
  <c r="I4647" i="7"/>
  <c r="J4647" i="7" s="1"/>
  <c r="K4647" i="7" s="1"/>
  <c r="H4647" i="7"/>
  <c r="N4646" i="7"/>
  <c r="I4646" i="7"/>
  <c r="J4646" i="7" s="1"/>
  <c r="K4646" i="7" s="1"/>
  <c r="H4646" i="7"/>
  <c r="N4645" i="7"/>
  <c r="I4645" i="7"/>
  <c r="J4645" i="7" s="1"/>
  <c r="K4645" i="7" s="1"/>
  <c r="H4645" i="7"/>
  <c r="N4644" i="7"/>
  <c r="I4644" i="7"/>
  <c r="J4644" i="7" s="1"/>
  <c r="K4644" i="7" s="1"/>
  <c r="H4644" i="7"/>
  <c r="N4643" i="7"/>
  <c r="I4643" i="7"/>
  <c r="J4643" i="7" s="1"/>
  <c r="K4643" i="7" s="1"/>
  <c r="H4643" i="7"/>
  <c r="N4642" i="7"/>
  <c r="I4642" i="7"/>
  <c r="J4642" i="7" s="1"/>
  <c r="K4642" i="7" s="1"/>
  <c r="H4642" i="7"/>
  <c r="N4641" i="7"/>
  <c r="I4641" i="7"/>
  <c r="J4641" i="7" s="1"/>
  <c r="K4641" i="7" s="1"/>
  <c r="H4641" i="7"/>
  <c r="N4640" i="7"/>
  <c r="I4640" i="7"/>
  <c r="J4640" i="7" s="1"/>
  <c r="K4640" i="7" s="1"/>
  <c r="H4640" i="7"/>
  <c r="N4639" i="7"/>
  <c r="I4639" i="7"/>
  <c r="J4639" i="7" s="1"/>
  <c r="K4639" i="7" s="1"/>
  <c r="H4639" i="7"/>
  <c r="N4638" i="7"/>
  <c r="I4638" i="7"/>
  <c r="J4638" i="7" s="1"/>
  <c r="K4638" i="7" s="1"/>
  <c r="H4638" i="7"/>
  <c r="N4637" i="7"/>
  <c r="I4637" i="7"/>
  <c r="J4637" i="7" s="1"/>
  <c r="K4637" i="7" s="1"/>
  <c r="H4637" i="7"/>
  <c r="N4636" i="7"/>
  <c r="I4636" i="7"/>
  <c r="J4636" i="7" s="1"/>
  <c r="K4636" i="7" s="1"/>
  <c r="H4636" i="7"/>
  <c r="N4635" i="7"/>
  <c r="I4635" i="7"/>
  <c r="J4635" i="7" s="1"/>
  <c r="K4635" i="7" s="1"/>
  <c r="H4635" i="7"/>
  <c r="N4634" i="7"/>
  <c r="I4634" i="7"/>
  <c r="J4634" i="7" s="1"/>
  <c r="K4634" i="7" s="1"/>
  <c r="H4634" i="7"/>
  <c r="N4633" i="7"/>
  <c r="I4633" i="7"/>
  <c r="J4633" i="7" s="1"/>
  <c r="K4633" i="7" s="1"/>
  <c r="H4633" i="7"/>
  <c r="N4632" i="7"/>
  <c r="I4632" i="7"/>
  <c r="J4632" i="7" s="1"/>
  <c r="K4632" i="7" s="1"/>
  <c r="H4632" i="7"/>
  <c r="N4631" i="7"/>
  <c r="I4631" i="7"/>
  <c r="J4631" i="7" s="1"/>
  <c r="K4631" i="7" s="1"/>
  <c r="H4631" i="7"/>
  <c r="N4630" i="7"/>
  <c r="I4630" i="7"/>
  <c r="J4630" i="7" s="1"/>
  <c r="K4630" i="7" s="1"/>
  <c r="H4630" i="7"/>
  <c r="N4629" i="7"/>
  <c r="I4629" i="7"/>
  <c r="J4629" i="7" s="1"/>
  <c r="K4629" i="7" s="1"/>
  <c r="H4629" i="7"/>
  <c r="N4628" i="7"/>
  <c r="I4628" i="7"/>
  <c r="J4628" i="7" s="1"/>
  <c r="K4628" i="7" s="1"/>
  <c r="H4628" i="7"/>
  <c r="N4627" i="7"/>
  <c r="I4627" i="7"/>
  <c r="J4627" i="7" s="1"/>
  <c r="K4627" i="7" s="1"/>
  <c r="H4627" i="7"/>
  <c r="N4626" i="7"/>
  <c r="I4626" i="7"/>
  <c r="J4626" i="7" s="1"/>
  <c r="K4626" i="7" s="1"/>
  <c r="H4626" i="7"/>
  <c r="N4625" i="7"/>
  <c r="I4625" i="7"/>
  <c r="J4625" i="7" s="1"/>
  <c r="K4625" i="7" s="1"/>
  <c r="H4625" i="7"/>
  <c r="N4624" i="7"/>
  <c r="I4624" i="7"/>
  <c r="J4624" i="7" s="1"/>
  <c r="K4624" i="7" s="1"/>
  <c r="H4624" i="7"/>
  <c r="N4623" i="7"/>
  <c r="I4623" i="7"/>
  <c r="J4623" i="7" s="1"/>
  <c r="K4623" i="7" s="1"/>
  <c r="H4623" i="7"/>
  <c r="N4622" i="7"/>
  <c r="I4622" i="7"/>
  <c r="J4622" i="7" s="1"/>
  <c r="K4622" i="7" s="1"/>
  <c r="H4622" i="7"/>
  <c r="N4621" i="7"/>
  <c r="I4621" i="7"/>
  <c r="J4621" i="7" s="1"/>
  <c r="K4621" i="7" s="1"/>
  <c r="H4621" i="7"/>
  <c r="N4620" i="7"/>
  <c r="I4620" i="7"/>
  <c r="J4620" i="7" s="1"/>
  <c r="K4620" i="7" s="1"/>
  <c r="H4620" i="7"/>
  <c r="N4619" i="7"/>
  <c r="I4619" i="7"/>
  <c r="J4619" i="7" s="1"/>
  <c r="K4619" i="7" s="1"/>
  <c r="H4619" i="7"/>
  <c r="N4618" i="7"/>
  <c r="I4618" i="7"/>
  <c r="J4618" i="7" s="1"/>
  <c r="K4618" i="7" s="1"/>
  <c r="H4618" i="7"/>
  <c r="N4617" i="7"/>
  <c r="I4617" i="7"/>
  <c r="J4617" i="7" s="1"/>
  <c r="K4617" i="7" s="1"/>
  <c r="H4617" i="7"/>
  <c r="N4616" i="7"/>
  <c r="I4616" i="7"/>
  <c r="J4616" i="7" s="1"/>
  <c r="K4616" i="7" s="1"/>
  <c r="H4616" i="7"/>
  <c r="N4615" i="7"/>
  <c r="I4615" i="7"/>
  <c r="J4615" i="7" s="1"/>
  <c r="K4615" i="7" s="1"/>
  <c r="H4615" i="7"/>
  <c r="N4614" i="7"/>
  <c r="I4614" i="7"/>
  <c r="J4614" i="7" s="1"/>
  <c r="K4614" i="7" s="1"/>
  <c r="H4614" i="7"/>
  <c r="N4613" i="7"/>
  <c r="I4613" i="7"/>
  <c r="J4613" i="7" s="1"/>
  <c r="K4613" i="7" s="1"/>
  <c r="H4613" i="7"/>
  <c r="N4612" i="7"/>
  <c r="I4612" i="7"/>
  <c r="J4612" i="7" s="1"/>
  <c r="K4612" i="7" s="1"/>
  <c r="H4612" i="7"/>
  <c r="N4611" i="7"/>
  <c r="I4611" i="7"/>
  <c r="J4611" i="7" s="1"/>
  <c r="K4611" i="7" s="1"/>
  <c r="H4611" i="7"/>
  <c r="N4610" i="7"/>
  <c r="I4610" i="7"/>
  <c r="J4610" i="7" s="1"/>
  <c r="K4610" i="7" s="1"/>
  <c r="H4610" i="7"/>
  <c r="N4609" i="7"/>
  <c r="I4609" i="7"/>
  <c r="J4609" i="7" s="1"/>
  <c r="K4609" i="7" s="1"/>
  <c r="H4609" i="7"/>
  <c r="N4608" i="7"/>
  <c r="I4608" i="7"/>
  <c r="J4608" i="7" s="1"/>
  <c r="K4608" i="7" s="1"/>
  <c r="H4608" i="7"/>
  <c r="N4607" i="7"/>
  <c r="I4607" i="7"/>
  <c r="J4607" i="7" s="1"/>
  <c r="K4607" i="7" s="1"/>
  <c r="H4607" i="7"/>
  <c r="N4606" i="7"/>
  <c r="I4606" i="7"/>
  <c r="J4606" i="7" s="1"/>
  <c r="K4606" i="7" s="1"/>
  <c r="H4606" i="7"/>
  <c r="N4605" i="7"/>
  <c r="I4605" i="7"/>
  <c r="J4605" i="7" s="1"/>
  <c r="K4605" i="7" s="1"/>
  <c r="H4605" i="7"/>
  <c r="N4604" i="7"/>
  <c r="I4604" i="7"/>
  <c r="J4604" i="7" s="1"/>
  <c r="K4604" i="7" s="1"/>
  <c r="H4604" i="7"/>
  <c r="N4603" i="7"/>
  <c r="I4603" i="7"/>
  <c r="J4603" i="7" s="1"/>
  <c r="K4603" i="7" s="1"/>
  <c r="H4603" i="7"/>
  <c r="N4602" i="7"/>
  <c r="I4602" i="7"/>
  <c r="J4602" i="7" s="1"/>
  <c r="K4602" i="7" s="1"/>
  <c r="H4602" i="7"/>
  <c r="N4601" i="7"/>
  <c r="I4601" i="7"/>
  <c r="J4601" i="7" s="1"/>
  <c r="K4601" i="7" s="1"/>
  <c r="H4601" i="7"/>
  <c r="N4600" i="7"/>
  <c r="I4600" i="7"/>
  <c r="J4600" i="7" s="1"/>
  <c r="K4600" i="7" s="1"/>
  <c r="H4600" i="7"/>
  <c r="N4599" i="7"/>
  <c r="I4599" i="7"/>
  <c r="J4599" i="7" s="1"/>
  <c r="K4599" i="7" s="1"/>
  <c r="H4599" i="7"/>
  <c r="N4598" i="7"/>
  <c r="I4598" i="7"/>
  <c r="J4598" i="7" s="1"/>
  <c r="K4598" i="7" s="1"/>
  <c r="H4598" i="7"/>
  <c r="N4597" i="7"/>
  <c r="I4597" i="7"/>
  <c r="J4597" i="7" s="1"/>
  <c r="K4597" i="7" s="1"/>
  <c r="H4597" i="7"/>
  <c r="N4596" i="7"/>
  <c r="I4596" i="7"/>
  <c r="J4596" i="7" s="1"/>
  <c r="K4596" i="7" s="1"/>
  <c r="H4596" i="7"/>
  <c r="N4595" i="7"/>
  <c r="I4595" i="7"/>
  <c r="J4595" i="7" s="1"/>
  <c r="K4595" i="7" s="1"/>
  <c r="H4595" i="7"/>
  <c r="N4594" i="7"/>
  <c r="I4594" i="7"/>
  <c r="J4594" i="7" s="1"/>
  <c r="K4594" i="7" s="1"/>
  <c r="H4594" i="7"/>
  <c r="N4593" i="7"/>
  <c r="I4593" i="7"/>
  <c r="J4593" i="7" s="1"/>
  <c r="K4593" i="7" s="1"/>
  <c r="H4593" i="7"/>
  <c r="N4592" i="7"/>
  <c r="I4592" i="7"/>
  <c r="J4592" i="7" s="1"/>
  <c r="K4592" i="7" s="1"/>
  <c r="H4592" i="7"/>
  <c r="N4591" i="7"/>
  <c r="I4591" i="7"/>
  <c r="J4591" i="7" s="1"/>
  <c r="K4591" i="7" s="1"/>
  <c r="H4591" i="7"/>
  <c r="N4590" i="7"/>
  <c r="I4590" i="7"/>
  <c r="J4590" i="7" s="1"/>
  <c r="K4590" i="7" s="1"/>
  <c r="H4590" i="7"/>
  <c r="N4589" i="7"/>
  <c r="I4589" i="7"/>
  <c r="J4589" i="7" s="1"/>
  <c r="K4589" i="7" s="1"/>
  <c r="H4589" i="7"/>
  <c r="N4588" i="7"/>
  <c r="I4588" i="7"/>
  <c r="J4588" i="7" s="1"/>
  <c r="K4588" i="7" s="1"/>
  <c r="H4588" i="7"/>
  <c r="N4587" i="7"/>
  <c r="I4587" i="7"/>
  <c r="J4587" i="7" s="1"/>
  <c r="K4587" i="7" s="1"/>
  <c r="H4587" i="7"/>
  <c r="N4586" i="7"/>
  <c r="I4586" i="7"/>
  <c r="J4586" i="7" s="1"/>
  <c r="K4586" i="7" s="1"/>
  <c r="H4586" i="7"/>
  <c r="N4585" i="7"/>
  <c r="I4585" i="7"/>
  <c r="J4585" i="7" s="1"/>
  <c r="K4585" i="7" s="1"/>
  <c r="H4585" i="7"/>
  <c r="N4584" i="7"/>
  <c r="I4584" i="7"/>
  <c r="J4584" i="7" s="1"/>
  <c r="K4584" i="7" s="1"/>
  <c r="H4584" i="7"/>
  <c r="N4583" i="7"/>
  <c r="I4583" i="7"/>
  <c r="J4583" i="7" s="1"/>
  <c r="K4583" i="7" s="1"/>
  <c r="H4583" i="7"/>
  <c r="N4582" i="7"/>
  <c r="I4582" i="7"/>
  <c r="J4582" i="7" s="1"/>
  <c r="K4582" i="7" s="1"/>
  <c r="H4582" i="7"/>
  <c r="N4581" i="7"/>
  <c r="I4581" i="7"/>
  <c r="J4581" i="7" s="1"/>
  <c r="K4581" i="7" s="1"/>
  <c r="H4581" i="7"/>
  <c r="N4580" i="7"/>
  <c r="I4580" i="7"/>
  <c r="J4580" i="7" s="1"/>
  <c r="K4580" i="7" s="1"/>
  <c r="H4580" i="7"/>
  <c r="N4579" i="7"/>
  <c r="I4579" i="7"/>
  <c r="J4579" i="7" s="1"/>
  <c r="K4579" i="7" s="1"/>
  <c r="H4579" i="7"/>
  <c r="N4578" i="7"/>
  <c r="I4578" i="7"/>
  <c r="J4578" i="7" s="1"/>
  <c r="K4578" i="7" s="1"/>
  <c r="H4578" i="7"/>
  <c r="N4577" i="7"/>
  <c r="I4577" i="7"/>
  <c r="J4577" i="7" s="1"/>
  <c r="K4577" i="7" s="1"/>
  <c r="H4577" i="7"/>
  <c r="N4576" i="7"/>
  <c r="I4576" i="7"/>
  <c r="J4576" i="7" s="1"/>
  <c r="K4576" i="7" s="1"/>
  <c r="H4576" i="7"/>
  <c r="N4575" i="7"/>
  <c r="I4575" i="7"/>
  <c r="J4575" i="7" s="1"/>
  <c r="K4575" i="7" s="1"/>
  <c r="H4575" i="7"/>
  <c r="N4574" i="7"/>
  <c r="I4574" i="7"/>
  <c r="J4574" i="7" s="1"/>
  <c r="K4574" i="7" s="1"/>
  <c r="H4574" i="7"/>
  <c r="N4573" i="7"/>
  <c r="I4573" i="7"/>
  <c r="J4573" i="7" s="1"/>
  <c r="K4573" i="7" s="1"/>
  <c r="H4573" i="7"/>
  <c r="N4572" i="7"/>
  <c r="I4572" i="7"/>
  <c r="J4572" i="7" s="1"/>
  <c r="K4572" i="7" s="1"/>
  <c r="H4572" i="7"/>
  <c r="N4571" i="7"/>
  <c r="I4571" i="7"/>
  <c r="J4571" i="7" s="1"/>
  <c r="K4571" i="7" s="1"/>
  <c r="H4571" i="7"/>
  <c r="N4570" i="7"/>
  <c r="I4570" i="7"/>
  <c r="J4570" i="7" s="1"/>
  <c r="K4570" i="7" s="1"/>
  <c r="H4570" i="7"/>
  <c r="N4569" i="7"/>
  <c r="I4569" i="7"/>
  <c r="J4569" i="7" s="1"/>
  <c r="K4569" i="7" s="1"/>
  <c r="H4569" i="7"/>
  <c r="N4568" i="7"/>
  <c r="I4568" i="7"/>
  <c r="J4568" i="7" s="1"/>
  <c r="K4568" i="7" s="1"/>
  <c r="H4568" i="7"/>
  <c r="N4567" i="7"/>
  <c r="I4567" i="7"/>
  <c r="J4567" i="7" s="1"/>
  <c r="K4567" i="7" s="1"/>
  <c r="H4567" i="7"/>
  <c r="N4566" i="7"/>
  <c r="I4566" i="7"/>
  <c r="J4566" i="7" s="1"/>
  <c r="K4566" i="7" s="1"/>
  <c r="H4566" i="7"/>
  <c r="N4565" i="7"/>
  <c r="I4565" i="7"/>
  <c r="J4565" i="7" s="1"/>
  <c r="K4565" i="7" s="1"/>
  <c r="H4565" i="7"/>
  <c r="N4564" i="7"/>
  <c r="I4564" i="7"/>
  <c r="J4564" i="7" s="1"/>
  <c r="K4564" i="7" s="1"/>
  <c r="H4564" i="7"/>
  <c r="N4563" i="7"/>
  <c r="I4563" i="7"/>
  <c r="J4563" i="7" s="1"/>
  <c r="K4563" i="7" s="1"/>
  <c r="H4563" i="7"/>
  <c r="N4562" i="7"/>
  <c r="I4562" i="7"/>
  <c r="J4562" i="7" s="1"/>
  <c r="K4562" i="7" s="1"/>
  <c r="H4562" i="7"/>
  <c r="N4561" i="7"/>
  <c r="I4561" i="7"/>
  <c r="J4561" i="7" s="1"/>
  <c r="K4561" i="7" s="1"/>
  <c r="H4561" i="7"/>
  <c r="N4560" i="7"/>
  <c r="I4560" i="7"/>
  <c r="J4560" i="7" s="1"/>
  <c r="K4560" i="7" s="1"/>
  <c r="H4560" i="7"/>
  <c r="N4559" i="7"/>
  <c r="I4559" i="7"/>
  <c r="J4559" i="7" s="1"/>
  <c r="K4559" i="7" s="1"/>
  <c r="H4559" i="7"/>
  <c r="N4558" i="7"/>
  <c r="I4558" i="7"/>
  <c r="J4558" i="7" s="1"/>
  <c r="K4558" i="7" s="1"/>
  <c r="H4558" i="7"/>
  <c r="N4557" i="7"/>
  <c r="I4557" i="7"/>
  <c r="J4557" i="7" s="1"/>
  <c r="K4557" i="7" s="1"/>
  <c r="H4557" i="7"/>
  <c r="N4556" i="7"/>
  <c r="I4556" i="7"/>
  <c r="J4556" i="7" s="1"/>
  <c r="K4556" i="7" s="1"/>
  <c r="H4556" i="7"/>
  <c r="N4555" i="7"/>
  <c r="I4555" i="7"/>
  <c r="J4555" i="7" s="1"/>
  <c r="K4555" i="7" s="1"/>
  <c r="H4555" i="7"/>
  <c r="N4554" i="7"/>
  <c r="I4554" i="7"/>
  <c r="J4554" i="7" s="1"/>
  <c r="K4554" i="7" s="1"/>
  <c r="H4554" i="7"/>
  <c r="N4553" i="7"/>
  <c r="I4553" i="7"/>
  <c r="J4553" i="7" s="1"/>
  <c r="K4553" i="7" s="1"/>
  <c r="H4553" i="7"/>
  <c r="N4552" i="7"/>
  <c r="I4552" i="7"/>
  <c r="J4552" i="7" s="1"/>
  <c r="K4552" i="7" s="1"/>
  <c r="H4552" i="7"/>
  <c r="N4551" i="7"/>
  <c r="I4551" i="7"/>
  <c r="J4551" i="7" s="1"/>
  <c r="K4551" i="7" s="1"/>
  <c r="H4551" i="7"/>
  <c r="N4550" i="7"/>
  <c r="I4550" i="7"/>
  <c r="J4550" i="7" s="1"/>
  <c r="K4550" i="7" s="1"/>
  <c r="H4550" i="7"/>
  <c r="N4549" i="7"/>
  <c r="I4549" i="7"/>
  <c r="J4549" i="7" s="1"/>
  <c r="K4549" i="7" s="1"/>
  <c r="H4549" i="7"/>
  <c r="N4548" i="7"/>
  <c r="I4548" i="7"/>
  <c r="J4548" i="7" s="1"/>
  <c r="K4548" i="7" s="1"/>
  <c r="H4548" i="7"/>
  <c r="N4547" i="7"/>
  <c r="I4547" i="7"/>
  <c r="J4547" i="7" s="1"/>
  <c r="K4547" i="7" s="1"/>
  <c r="H4547" i="7"/>
  <c r="N4546" i="7"/>
  <c r="I4546" i="7"/>
  <c r="J4546" i="7" s="1"/>
  <c r="K4546" i="7" s="1"/>
  <c r="H4546" i="7"/>
  <c r="N4545" i="7"/>
  <c r="I4545" i="7"/>
  <c r="J4545" i="7" s="1"/>
  <c r="K4545" i="7" s="1"/>
  <c r="H4545" i="7"/>
  <c r="N4544" i="7"/>
  <c r="I4544" i="7"/>
  <c r="J4544" i="7" s="1"/>
  <c r="K4544" i="7" s="1"/>
  <c r="H4544" i="7"/>
  <c r="N4543" i="7"/>
  <c r="I4543" i="7"/>
  <c r="J4543" i="7" s="1"/>
  <c r="K4543" i="7" s="1"/>
  <c r="H4543" i="7"/>
  <c r="N4542" i="7"/>
  <c r="I4542" i="7"/>
  <c r="J4542" i="7" s="1"/>
  <c r="K4542" i="7" s="1"/>
  <c r="H4542" i="7"/>
  <c r="N4541" i="7"/>
  <c r="I4541" i="7"/>
  <c r="J4541" i="7" s="1"/>
  <c r="K4541" i="7" s="1"/>
  <c r="H4541" i="7"/>
  <c r="N4540" i="7"/>
  <c r="I4540" i="7"/>
  <c r="J4540" i="7" s="1"/>
  <c r="K4540" i="7" s="1"/>
  <c r="H4540" i="7"/>
  <c r="N4539" i="7"/>
  <c r="I4539" i="7"/>
  <c r="J4539" i="7" s="1"/>
  <c r="K4539" i="7" s="1"/>
  <c r="H4539" i="7"/>
  <c r="N4538" i="7"/>
  <c r="I4538" i="7"/>
  <c r="J4538" i="7" s="1"/>
  <c r="K4538" i="7" s="1"/>
  <c r="H4538" i="7"/>
  <c r="N4537" i="7"/>
  <c r="I4537" i="7"/>
  <c r="J4537" i="7" s="1"/>
  <c r="K4537" i="7" s="1"/>
  <c r="H4537" i="7"/>
  <c r="N4536" i="7"/>
  <c r="I4536" i="7"/>
  <c r="J4536" i="7" s="1"/>
  <c r="K4536" i="7" s="1"/>
  <c r="H4536" i="7"/>
  <c r="N4535" i="7"/>
  <c r="I4535" i="7"/>
  <c r="J4535" i="7" s="1"/>
  <c r="K4535" i="7" s="1"/>
  <c r="H4535" i="7"/>
  <c r="N4534" i="7"/>
  <c r="I4534" i="7"/>
  <c r="J4534" i="7" s="1"/>
  <c r="K4534" i="7" s="1"/>
  <c r="H4534" i="7"/>
  <c r="N4533" i="7"/>
  <c r="I4533" i="7"/>
  <c r="J4533" i="7" s="1"/>
  <c r="K4533" i="7" s="1"/>
  <c r="H4533" i="7"/>
  <c r="N4532" i="7"/>
  <c r="I4532" i="7"/>
  <c r="J4532" i="7" s="1"/>
  <c r="K4532" i="7" s="1"/>
  <c r="H4532" i="7"/>
  <c r="N4531" i="7"/>
  <c r="I4531" i="7"/>
  <c r="J4531" i="7" s="1"/>
  <c r="K4531" i="7" s="1"/>
  <c r="H4531" i="7"/>
  <c r="N4530" i="7"/>
  <c r="I4530" i="7"/>
  <c r="J4530" i="7" s="1"/>
  <c r="K4530" i="7" s="1"/>
  <c r="H4530" i="7"/>
  <c r="N4529" i="7"/>
  <c r="I4529" i="7"/>
  <c r="J4529" i="7" s="1"/>
  <c r="K4529" i="7" s="1"/>
  <c r="H4529" i="7"/>
  <c r="N4528" i="7"/>
  <c r="I4528" i="7"/>
  <c r="J4528" i="7" s="1"/>
  <c r="K4528" i="7" s="1"/>
  <c r="H4528" i="7"/>
  <c r="N4527" i="7"/>
  <c r="I4527" i="7"/>
  <c r="J4527" i="7" s="1"/>
  <c r="K4527" i="7" s="1"/>
  <c r="H4527" i="7"/>
  <c r="N4526" i="7"/>
  <c r="I4526" i="7"/>
  <c r="J4526" i="7" s="1"/>
  <c r="K4526" i="7" s="1"/>
  <c r="H4526" i="7"/>
  <c r="N4525" i="7"/>
  <c r="I4525" i="7"/>
  <c r="J4525" i="7" s="1"/>
  <c r="K4525" i="7" s="1"/>
  <c r="H4525" i="7"/>
  <c r="N4524" i="7"/>
  <c r="I4524" i="7"/>
  <c r="J4524" i="7" s="1"/>
  <c r="K4524" i="7" s="1"/>
  <c r="H4524" i="7"/>
  <c r="N4523" i="7"/>
  <c r="I4523" i="7"/>
  <c r="J4523" i="7" s="1"/>
  <c r="K4523" i="7" s="1"/>
  <c r="H4523" i="7"/>
  <c r="N4522" i="7"/>
  <c r="I4522" i="7"/>
  <c r="J4522" i="7" s="1"/>
  <c r="K4522" i="7" s="1"/>
  <c r="H4522" i="7"/>
  <c r="N4521" i="7"/>
  <c r="I4521" i="7"/>
  <c r="J4521" i="7" s="1"/>
  <c r="K4521" i="7" s="1"/>
  <c r="H4521" i="7"/>
  <c r="N4520" i="7"/>
  <c r="I4520" i="7"/>
  <c r="J4520" i="7" s="1"/>
  <c r="K4520" i="7" s="1"/>
  <c r="H4520" i="7"/>
  <c r="N4519" i="7"/>
  <c r="I4519" i="7"/>
  <c r="J4519" i="7" s="1"/>
  <c r="K4519" i="7" s="1"/>
  <c r="H4519" i="7"/>
  <c r="N4518" i="7"/>
  <c r="I4518" i="7"/>
  <c r="J4518" i="7" s="1"/>
  <c r="K4518" i="7" s="1"/>
  <c r="H4518" i="7"/>
  <c r="N4517" i="7"/>
  <c r="I4517" i="7"/>
  <c r="J4517" i="7" s="1"/>
  <c r="K4517" i="7" s="1"/>
  <c r="H4517" i="7"/>
  <c r="N4516" i="7"/>
  <c r="I4516" i="7"/>
  <c r="J4516" i="7" s="1"/>
  <c r="K4516" i="7" s="1"/>
  <c r="H4516" i="7"/>
  <c r="N4515" i="7"/>
  <c r="I4515" i="7"/>
  <c r="J4515" i="7" s="1"/>
  <c r="K4515" i="7" s="1"/>
  <c r="H4515" i="7"/>
  <c r="N4514" i="7"/>
  <c r="I4514" i="7"/>
  <c r="J4514" i="7" s="1"/>
  <c r="K4514" i="7" s="1"/>
  <c r="H4514" i="7"/>
  <c r="N4513" i="7"/>
  <c r="I4513" i="7"/>
  <c r="J4513" i="7" s="1"/>
  <c r="K4513" i="7" s="1"/>
  <c r="H4513" i="7"/>
  <c r="N4512" i="7"/>
  <c r="I4512" i="7"/>
  <c r="J4512" i="7" s="1"/>
  <c r="K4512" i="7" s="1"/>
  <c r="H4512" i="7"/>
  <c r="N4511" i="7"/>
  <c r="I4511" i="7"/>
  <c r="J4511" i="7" s="1"/>
  <c r="K4511" i="7" s="1"/>
  <c r="H4511" i="7"/>
  <c r="N4510" i="7"/>
  <c r="I4510" i="7"/>
  <c r="J4510" i="7" s="1"/>
  <c r="K4510" i="7" s="1"/>
  <c r="H4510" i="7"/>
  <c r="N4509" i="7"/>
  <c r="I4509" i="7"/>
  <c r="J4509" i="7" s="1"/>
  <c r="K4509" i="7" s="1"/>
  <c r="H4509" i="7"/>
  <c r="N4508" i="7"/>
  <c r="I4508" i="7"/>
  <c r="J4508" i="7" s="1"/>
  <c r="K4508" i="7" s="1"/>
  <c r="H4508" i="7"/>
  <c r="N4507" i="7"/>
  <c r="I4507" i="7"/>
  <c r="J4507" i="7" s="1"/>
  <c r="K4507" i="7" s="1"/>
  <c r="H4507" i="7"/>
  <c r="N4506" i="7"/>
  <c r="I4506" i="7"/>
  <c r="J4506" i="7" s="1"/>
  <c r="K4506" i="7" s="1"/>
  <c r="H4506" i="7"/>
  <c r="N4505" i="7"/>
  <c r="I4505" i="7"/>
  <c r="J4505" i="7" s="1"/>
  <c r="K4505" i="7" s="1"/>
  <c r="H4505" i="7"/>
  <c r="N4504" i="7"/>
  <c r="I4504" i="7"/>
  <c r="J4504" i="7" s="1"/>
  <c r="K4504" i="7" s="1"/>
  <c r="H4504" i="7"/>
  <c r="N4503" i="7"/>
  <c r="I4503" i="7"/>
  <c r="J4503" i="7" s="1"/>
  <c r="K4503" i="7" s="1"/>
  <c r="H4503" i="7"/>
  <c r="N4502" i="7"/>
  <c r="I4502" i="7"/>
  <c r="J4502" i="7" s="1"/>
  <c r="K4502" i="7" s="1"/>
  <c r="H4502" i="7"/>
  <c r="N4501" i="7"/>
  <c r="I4501" i="7"/>
  <c r="J4501" i="7" s="1"/>
  <c r="K4501" i="7" s="1"/>
  <c r="H4501" i="7"/>
  <c r="N4500" i="7"/>
  <c r="I4500" i="7"/>
  <c r="J4500" i="7" s="1"/>
  <c r="K4500" i="7" s="1"/>
  <c r="H4500" i="7"/>
  <c r="N4499" i="7"/>
  <c r="I4499" i="7"/>
  <c r="J4499" i="7" s="1"/>
  <c r="K4499" i="7" s="1"/>
  <c r="H4499" i="7"/>
  <c r="N4498" i="7"/>
  <c r="I4498" i="7"/>
  <c r="J4498" i="7" s="1"/>
  <c r="K4498" i="7" s="1"/>
  <c r="H4498" i="7"/>
  <c r="N4497" i="7"/>
  <c r="I4497" i="7"/>
  <c r="J4497" i="7" s="1"/>
  <c r="K4497" i="7" s="1"/>
  <c r="H4497" i="7"/>
  <c r="N4496" i="7"/>
  <c r="I4496" i="7"/>
  <c r="J4496" i="7" s="1"/>
  <c r="K4496" i="7" s="1"/>
  <c r="H4496" i="7"/>
  <c r="N4495" i="7"/>
  <c r="I4495" i="7"/>
  <c r="J4495" i="7" s="1"/>
  <c r="K4495" i="7" s="1"/>
  <c r="H4495" i="7"/>
  <c r="N4494" i="7"/>
  <c r="I4494" i="7"/>
  <c r="J4494" i="7" s="1"/>
  <c r="K4494" i="7" s="1"/>
  <c r="H4494" i="7"/>
  <c r="N4493" i="7"/>
  <c r="I4493" i="7"/>
  <c r="J4493" i="7" s="1"/>
  <c r="K4493" i="7" s="1"/>
  <c r="H4493" i="7"/>
  <c r="N4492" i="7"/>
  <c r="I4492" i="7"/>
  <c r="J4492" i="7" s="1"/>
  <c r="K4492" i="7" s="1"/>
  <c r="H4492" i="7"/>
  <c r="N4491" i="7"/>
  <c r="I4491" i="7"/>
  <c r="J4491" i="7" s="1"/>
  <c r="K4491" i="7" s="1"/>
  <c r="H4491" i="7"/>
  <c r="N4490" i="7"/>
  <c r="I4490" i="7"/>
  <c r="J4490" i="7" s="1"/>
  <c r="K4490" i="7" s="1"/>
  <c r="H4490" i="7"/>
  <c r="N4489" i="7"/>
  <c r="I4489" i="7"/>
  <c r="J4489" i="7" s="1"/>
  <c r="K4489" i="7" s="1"/>
  <c r="H4489" i="7"/>
  <c r="N4488" i="7"/>
  <c r="I4488" i="7"/>
  <c r="J4488" i="7" s="1"/>
  <c r="K4488" i="7" s="1"/>
  <c r="H4488" i="7"/>
  <c r="N4487" i="7"/>
  <c r="I4487" i="7"/>
  <c r="J4487" i="7" s="1"/>
  <c r="K4487" i="7" s="1"/>
  <c r="H4487" i="7"/>
  <c r="N4486" i="7"/>
  <c r="I4486" i="7"/>
  <c r="J4486" i="7" s="1"/>
  <c r="K4486" i="7" s="1"/>
  <c r="H4486" i="7"/>
  <c r="N4485" i="7"/>
  <c r="I4485" i="7"/>
  <c r="J4485" i="7" s="1"/>
  <c r="K4485" i="7" s="1"/>
  <c r="H4485" i="7"/>
  <c r="N4484" i="7"/>
  <c r="I4484" i="7"/>
  <c r="J4484" i="7" s="1"/>
  <c r="K4484" i="7" s="1"/>
  <c r="H4484" i="7"/>
  <c r="N4483" i="7"/>
  <c r="I4483" i="7"/>
  <c r="J4483" i="7" s="1"/>
  <c r="K4483" i="7" s="1"/>
  <c r="H4483" i="7"/>
  <c r="N4482" i="7"/>
  <c r="I4482" i="7"/>
  <c r="J4482" i="7" s="1"/>
  <c r="K4482" i="7" s="1"/>
  <c r="H4482" i="7"/>
  <c r="N4481" i="7"/>
  <c r="I4481" i="7"/>
  <c r="J4481" i="7" s="1"/>
  <c r="K4481" i="7" s="1"/>
  <c r="H4481" i="7"/>
  <c r="N4480" i="7"/>
  <c r="I4480" i="7"/>
  <c r="J4480" i="7" s="1"/>
  <c r="K4480" i="7" s="1"/>
  <c r="H4480" i="7"/>
  <c r="N4479" i="7"/>
  <c r="I4479" i="7"/>
  <c r="J4479" i="7" s="1"/>
  <c r="K4479" i="7" s="1"/>
  <c r="H4479" i="7"/>
  <c r="N4478" i="7"/>
  <c r="I4478" i="7"/>
  <c r="J4478" i="7" s="1"/>
  <c r="K4478" i="7" s="1"/>
  <c r="H4478" i="7"/>
  <c r="N4477" i="7"/>
  <c r="I4477" i="7"/>
  <c r="J4477" i="7" s="1"/>
  <c r="K4477" i="7" s="1"/>
  <c r="H4477" i="7"/>
  <c r="N4476" i="7"/>
  <c r="I4476" i="7"/>
  <c r="J4476" i="7" s="1"/>
  <c r="K4476" i="7" s="1"/>
  <c r="H4476" i="7"/>
  <c r="N4475" i="7"/>
  <c r="I4475" i="7"/>
  <c r="J4475" i="7" s="1"/>
  <c r="K4475" i="7" s="1"/>
  <c r="H4475" i="7"/>
  <c r="N4474" i="7"/>
  <c r="I4474" i="7"/>
  <c r="J4474" i="7" s="1"/>
  <c r="K4474" i="7" s="1"/>
  <c r="H4474" i="7"/>
  <c r="N4473" i="7"/>
  <c r="I4473" i="7"/>
  <c r="J4473" i="7" s="1"/>
  <c r="K4473" i="7" s="1"/>
  <c r="H4473" i="7"/>
  <c r="N4472" i="7"/>
  <c r="I4472" i="7"/>
  <c r="J4472" i="7" s="1"/>
  <c r="K4472" i="7" s="1"/>
  <c r="H4472" i="7"/>
  <c r="N4471" i="7"/>
  <c r="I4471" i="7"/>
  <c r="J4471" i="7" s="1"/>
  <c r="K4471" i="7" s="1"/>
  <c r="H4471" i="7"/>
  <c r="N4470" i="7"/>
  <c r="I4470" i="7"/>
  <c r="J4470" i="7" s="1"/>
  <c r="K4470" i="7" s="1"/>
  <c r="H4470" i="7"/>
  <c r="N4469" i="7"/>
  <c r="I4469" i="7"/>
  <c r="J4469" i="7" s="1"/>
  <c r="K4469" i="7" s="1"/>
  <c r="H4469" i="7"/>
  <c r="N4468" i="7"/>
  <c r="I4468" i="7"/>
  <c r="J4468" i="7" s="1"/>
  <c r="K4468" i="7" s="1"/>
  <c r="H4468" i="7"/>
  <c r="N4467" i="7"/>
  <c r="I4467" i="7"/>
  <c r="J4467" i="7" s="1"/>
  <c r="K4467" i="7" s="1"/>
  <c r="H4467" i="7"/>
  <c r="N4466" i="7"/>
  <c r="I4466" i="7"/>
  <c r="J4466" i="7" s="1"/>
  <c r="K4466" i="7" s="1"/>
  <c r="H4466" i="7"/>
  <c r="N4465" i="7"/>
  <c r="I4465" i="7"/>
  <c r="J4465" i="7" s="1"/>
  <c r="K4465" i="7" s="1"/>
  <c r="H4465" i="7"/>
  <c r="N4464" i="7"/>
  <c r="I4464" i="7"/>
  <c r="J4464" i="7" s="1"/>
  <c r="K4464" i="7" s="1"/>
  <c r="H4464" i="7"/>
  <c r="N4463" i="7"/>
  <c r="I4463" i="7"/>
  <c r="J4463" i="7" s="1"/>
  <c r="K4463" i="7" s="1"/>
  <c r="H4463" i="7"/>
  <c r="N4462" i="7"/>
  <c r="I4462" i="7"/>
  <c r="J4462" i="7" s="1"/>
  <c r="K4462" i="7" s="1"/>
  <c r="H4462" i="7"/>
  <c r="N4461" i="7"/>
  <c r="I4461" i="7"/>
  <c r="J4461" i="7" s="1"/>
  <c r="K4461" i="7" s="1"/>
  <c r="H4461" i="7"/>
  <c r="N4460" i="7"/>
  <c r="I4460" i="7"/>
  <c r="J4460" i="7" s="1"/>
  <c r="K4460" i="7" s="1"/>
  <c r="H4460" i="7"/>
  <c r="N4459" i="7"/>
  <c r="I4459" i="7"/>
  <c r="J4459" i="7" s="1"/>
  <c r="K4459" i="7" s="1"/>
  <c r="H4459" i="7"/>
  <c r="N4458" i="7"/>
  <c r="I4458" i="7"/>
  <c r="J4458" i="7" s="1"/>
  <c r="K4458" i="7" s="1"/>
  <c r="H4458" i="7"/>
  <c r="N4457" i="7"/>
  <c r="I4457" i="7"/>
  <c r="J4457" i="7" s="1"/>
  <c r="K4457" i="7" s="1"/>
  <c r="H4457" i="7"/>
  <c r="N4456" i="7"/>
  <c r="I4456" i="7"/>
  <c r="J4456" i="7" s="1"/>
  <c r="K4456" i="7" s="1"/>
  <c r="H4456" i="7"/>
  <c r="N4455" i="7"/>
  <c r="I4455" i="7"/>
  <c r="J4455" i="7" s="1"/>
  <c r="K4455" i="7" s="1"/>
  <c r="H4455" i="7"/>
  <c r="N4454" i="7"/>
  <c r="I4454" i="7"/>
  <c r="J4454" i="7" s="1"/>
  <c r="K4454" i="7" s="1"/>
  <c r="H4454" i="7"/>
  <c r="N4453" i="7"/>
  <c r="I4453" i="7"/>
  <c r="J4453" i="7" s="1"/>
  <c r="K4453" i="7" s="1"/>
  <c r="H4453" i="7"/>
  <c r="N4452" i="7"/>
  <c r="I4452" i="7"/>
  <c r="J4452" i="7" s="1"/>
  <c r="K4452" i="7" s="1"/>
  <c r="H4452" i="7"/>
  <c r="N4451" i="7"/>
  <c r="I4451" i="7"/>
  <c r="J4451" i="7" s="1"/>
  <c r="K4451" i="7" s="1"/>
  <c r="H4451" i="7"/>
  <c r="N4450" i="7"/>
  <c r="I4450" i="7"/>
  <c r="J4450" i="7" s="1"/>
  <c r="K4450" i="7" s="1"/>
  <c r="H4450" i="7"/>
  <c r="N4449" i="7"/>
  <c r="I4449" i="7"/>
  <c r="J4449" i="7" s="1"/>
  <c r="K4449" i="7" s="1"/>
  <c r="H4449" i="7"/>
  <c r="N4448" i="7"/>
  <c r="I4448" i="7"/>
  <c r="J4448" i="7" s="1"/>
  <c r="K4448" i="7" s="1"/>
  <c r="H4448" i="7"/>
  <c r="N4447" i="7"/>
  <c r="I4447" i="7"/>
  <c r="J4447" i="7" s="1"/>
  <c r="K4447" i="7" s="1"/>
  <c r="H4447" i="7"/>
  <c r="N4446" i="7"/>
  <c r="I4446" i="7"/>
  <c r="J4446" i="7" s="1"/>
  <c r="K4446" i="7" s="1"/>
  <c r="H4446" i="7"/>
  <c r="N4445" i="7"/>
  <c r="I4445" i="7"/>
  <c r="J4445" i="7" s="1"/>
  <c r="K4445" i="7" s="1"/>
  <c r="H4445" i="7"/>
  <c r="N4444" i="7"/>
  <c r="I4444" i="7"/>
  <c r="J4444" i="7" s="1"/>
  <c r="K4444" i="7" s="1"/>
  <c r="H4444" i="7"/>
  <c r="N4443" i="7"/>
  <c r="I4443" i="7"/>
  <c r="J4443" i="7" s="1"/>
  <c r="K4443" i="7" s="1"/>
  <c r="H4443" i="7"/>
  <c r="N4442" i="7"/>
  <c r="I4442" i="7"/>
  <c r="J4442" i="7" s="1"/>
  <c r="K4442" i="7" s="1"/>
  <c r="H4442" i="7"/>
  <c r="N4441" i="7"/>
  <c r="I4441" i="7"/>
  <c r="J4441" i="7" s="1"/>
  <c r="K4441" i="7" s="1"/>
  <c r="H4441" i="7"/>
  <c r="N4440" i="7"/>
  <c r="I4440" i="7"/>
  <c r="J4440" i="7" s="1"/>
  <c r="K4440" i="7" s="1"/>
  <c r="H4440" i="7"/>
  <c r="N4439" i="7"/>
  <c r="I4439" i="7"/>
  <c r="J4439" i="7" s="1"/>
  <c r="K4439" i="7" s="1"/>
  <c r="H4439" i="7"/>
  <c r="N4438" i="7"/>
  <c r="I4438" i="7"/>
  <c r="J4438" i="7" s="1"/>
  <c r="K4438" i="7" s="1"/>
  <c r="H4438" i="7"/>
  <c r="N4437" i="7"/>
  <c r="I4437" i="7"/>
  <c r="J4437" i="7" s="1"/>
  <c r="K4437" i="7" s="1"/>
  <c r="H4437" i="7"/>
  <c r="N4436" i="7"/>
  <c r="I4436" i="7"/>
  <c r="J4436" i="7" s="1"/>
  <c r="K4436" i="7" s="1"/>
  <c r="H4436" i="7"/>
  <c r="N4435" i="7"/>
  <c r="I4435" i="7"/>
  <c r="J4435" i="7" s="1"/>
  <c r="K4435" i="7" s="1"/>
  <c r="H4435" i="7"/>
  <c r="N4434" i="7"/>
  <c r="I4434" i="7"/>
  <c r="J4434" i="7" s="1"/>
  <c r="K4434" i="7" s="1"/>
  <c r="H4434" i="7"/>
  <c r="N4433" i="7"/>
  <c r="I4433" i="7"/>
  <c r="J4433" i="7" s="1"/>
  <c r="K4433" i="7" s="1"/>
  <c r="H4433" i="7"/>
  <c r="N4432" i="7"/>
  <c r="I4432" i="7"/>
  <c r="J4432" i="7" s="1"/>
  <c r="K4432" i="7" s="1"/>
  <c r="H4432" i="7"/>
  <c r="N4431" i="7"/>
  <c r="I4431" i="7"/>
  <c r="J4431" i="7" s="1"/>
  <c r="K4431" i="7" s="1"/>
  <c r="H4431" i="7"/>
  <c r="N4430" i="7"/>
  <c r="I4430" i="7"/>
  <c r="J4430" i="7" s="1"/>
  <c r="K4430" i="7" s="1"/>
  <c r="H4430" i="7"/>
  <c r="N4429" i="7"/>
  <c r="I4429" i="7"/>
  <c r="J4429" i="7" s="1"/>
  <c r="K4429" i="7" s="1"/>
  <c r="H4429" i="7"/>
  <c r="N4428" i="7"/>
  <c r="I4428" i="7"/>
  <c r="J4428" i="7" s="1"/>
  <c r="K4428" i="7" s="1"/>
  <c r="H4428" i="7"/>
  <c r="N4427" i="7"/>
  <c r="I4427" i="7"/>
  <c r="J4427" i="7" s="1"/>
  <c r="K4427" i="7" s="1"/>
  <c r="H4427" i="7"/>
  <c r="N4426" i="7"/>
  <c r="I4426" i="7"/>
  <c r="J4426" i="7" s="1"/>
  <c r="K4426" i="7" s="1"/>
  <c r="H4426" i="7"/>
  <c r="N4425" i="7"/>
  <c r="I4425" i="7"/>
  <c r="J4425" i="7" s="1"/>
  <c r="K4425" i="7" s="1"/>
  <c r="H4425" i="7"/>
  <c r="N4424" i="7"/>
  <c r="I4424" i="7"/>
  <c r="J4424" i="7" s="1"/>
  <c r="K4424" i="7" s="1"/>
  <c r="H4424" i="7"/>
  <c r="N4423" i="7"/>
  <c r="I4423" i="7"/>
  <c r="J4423" i="7" s="1"/>
  <c r="K4423" i="7" s="1"/>
  <c r="H4423" i="7"/>
  <c r="N4422" i="7"/>
  <c r="I4422" i="7"/>
  <c r="J4422" i="7" s="1"/>
  <c r="K4422" i="7" s="1"/>
  <c r="H4422" i="7"/>
  <c r="N4421" i="7"/>
  <c r="I4421" i="7"/>
  <c r="J4421" i="7" s="1"/>
  <c r="K4421" i="7" s="1"/>
  <c r="H4421" i="7"/>
  <c r="N4420" i="7"/>
  <c r="I4420" i="7"/>
  <c r="J4420" i="7" s="1"/>
  <c r="K4420" i="7" s="1"/>
  <c r="H4420" i="7"/>
  <c r="N4419" i="7"/>
  <c r="I4419" i="7"/>
  <c r="J4419" i="7" s="1"/>
  <c r="K4419" i="7" s="1"/>
  <c r="H4419" i="7"/>
  <c r="N4418" i="7"/>
  <c r="I4418" i="7"/>
  <c r="J4418" i="7" s="1"/>
  <c r="K4418" i="7" s="1"/>
  <c r="H4418" i="7"/>
  <c r="N4417" i="7"/>
  <c r="I4417" i="7"/>
  <c r="J4417" i="7" s="1"/>
  <c r="K4417" i="7" s="1"/>
  <c r="H4417" i="7"/>
  <c r="N4416" i="7"/>
  <c r="I4416" i="7"/>
  <c r="J4416" i="7" s="1"/>
  <c r="K4416" i="7" s="1"/>
  <c r="H4416" i="7"/>
  <c r="N4415" i="7"/>
  <c r="I4415" i="7"/>
  <c r="J4415" i="7" s="1"/>
  <c r="K4415" i="7" s="1"/>
  <c r="H4415" i="7"/>
  <c r="N4414" i="7"/>
  <c r="I4414" i="7"/>
  <c r="J4414" i="7" s="1"/>
  <c r="K4414" i="7" s="1"/>
  <c r="H4414" i="7"/>
  <c r="N4413" i="7"/>
  <c r="I4413" i="7"/>
  <c r="J4413" i="7" s="1"/>
  <c r="K4413" i="7" s="1"/>
  <c r="H4413" i="7"/>
  <c r="N4412" i="7"/>
  <c r="I4412" i="7"/>
  <c r="J4412" i="7" s="1"/>
  <c r="K4412" i="7" s="1"/>
  <c r="H4412" i="7"/>
  <c r="N4411" i="7"/>
  <c r="I4411" i="7"/>
  <c r="J4411" i="7" s="1"/>
  <c r="K4411" i="7" s="1"/>
  <c r="H4411" i="7"/>
  <c r="N4410" i="7"/>
  <c r="I4410" i="7"/>
  <c r="J4410" i="7" s="1"/>
  <c r="K4410" i="7" s="1"/>
  <c r="H4410" i="7"/>
  <c r="N4409" i="7"/>
  <c r="I4409" i="7"/>
  <c r="J4409" i="7" s="1"/>
  <c r="K4409" i="7" s="1"/>
  <c r="H4409" i="7"/>
  <c r="N4408" i="7"/>
  <c r="I4408" i="7"/>
  <c r="J4408" i="7" s="1"/>
  <c r="K4408" i="7" s="1"/>
  <c r="H4408" i="7"/>
  <c r="N4407" i="7"/>
  <c r="I4407" i="7"/>
  <c r="J4407" i="7" s="1"/>
  <c r="K4407" i="7" s="1"/>
  <c r="H4407" i="7"/>
  <c r="N4406" i="7"/>
  <c r="I4406" i="7"/>
  <c r="J4406" i="7" s="1"/>
  <c r="K4406" i="7" s="1"/>
  <c r="H4406" i="7"/>
  <c r="N4405" i="7"/>
  <c r="I4405" i="7"/>
  <c r="J4405" i="7" s="1"/>
  <c r="K4405" i="7" s="1"/>
  <c r="H4405" i="7"/>
  <c r="N4404" i="7"/>
  <c r="I4404" i="7"/>
  <c r="J4404" i="7" s="1"/>
  <c r="K4404" i="7" s="1"/>
  <c r="H4404" i="7"/>
  <c r="N4403" i="7"/>
  <c r="I4403" i="7"/>
  <c r="J4403" i="7" s="1"/>
  <c r="K4403" i="7" s="1"/>
  <c r="H4403" i="7"/>
  <c r="N4402" i="7"/>
  <c r="I4402" i="7"/>
  <c r="J4402" i="7" s="1"/>
  <c r="K4402" i="7" s="1"/>
  <c r="H4402" i="7"/>
  <c r="N4401" i="7"/>
  <c r="I4401" i="7"/>
  <c r="J4401" i="7" s="1"/>
  <c r="K4401" i="7" s="1"/>
  <c r="H4401" i="7"/>
  <c r="N4400" i="7"/>
  <c r="I4400" i="7"/>
  <c r="J4400" i="7" s="1"/>
  <c r="K4400" i="7" s="1"/>
  <c r="H4400" i="7"/>
  <c r="N4399" i="7"/>
  <c r="I4399" i="7"/>
  <c r="J4399" i="7" s="1"/>
  <c r="K4399" i="7" s="1"/>
  <c r="H4399" i="7"/>
  <c r="N4398" i="7"/>
  <c r="I4398" i="7"/>
  <c r="J4398" i="7" s="1"/>
  <c r="K4398" i="7" s="1"/>
  <c r="H4398" i="7"/>
  <c r="N4397" i="7"/>
  <c r="I4397" i="7"/>
  <c r="J4397" i="7" s="1"/>
  <c r="K4397" i="7" s="1"/>
  <c r="H4397" i="7"/>
  <c r="N4396" i="7"/>
  <c r="I4396" i="7"/>
  <c r="J4396" i="7" s="1"/>
  <c r="K4396" i="7" s="1"/>
  <c r="H4396" i="7"/>
  <c r="N4395" i="7"/>
  <c r="I4395" i="7"/>
  <c r="J4395" i="7" s="1"/>
  <c r="K4395" i="7" s="1"/>
  <c r="H4395" i="7"/>
  <c r="N4394" i="7"/>
  <c r="I4394" i="7"/>
  <c r="J4394" i="7" s="1"/>
  <c r="K4394" i="7" s="1"/>
  <c r="H4394" i="7"/>
  <c r="N4393" i="7"/>
  <c r="I4393" i="7"/>
  <c r="J4393" i="7" s="1"/>
  <c r="K4393" i="7" s="1"/>
  <c r="H4393" i="7"/>
  <c r="N4392" i="7"/>
  <c r="I4392" i="7"/>
  <c r="J4392" i="7" s="1"/>
  <c r="K4392" i="7" s="1"/>
  <c r="H4392" i="7"/>
  <c r="N4391" i="7"/>
  <c r="I4391" i="7"/>
  <c r="J4391" i="7" s="1"/>
  <c r="K4391" i="7" s="1"/>
  <c r="H4391" i="7"/>
  <c r="N4390" i="7"/>
  <c r="I4390" i="7"/>
  <c r="J4390" i="7" s="1"/>
  <c r="K4390" i="7" s="1"/>
  <c r="H4390" i="7"/>
  <c r="N4389" i="7"/>
  <c r="I4389" i="7"/>
  <c r="J4389" i="7" s="1"/>
  <c r="K4389" i="7" s="1"/>
  <c r="H4389" i="7"/>
  <c r="N4388" i="7"/>
  <c r="I4388" i="7"/>
  <c r="J4388" i="7" s="1"/>
  <c r="K4388" i="7" s="1"/>
  <c r="H4388" i="7"/>
  <c r="N4387" i="7"/>
  <c r="I4387" i="7"/>
  <c r="J4387" i="7" s="1"/>
  <c r="K4387" i="7" s="1"/>
  <c r="H4387" i="7"/>
  <c r="N4386" i="7"/>
  <c r="I4386" i="7"/>
  <c r="J4386" i="7" s="1"/>
  <c r="K4386" i="7" s="1"/>
  <c r="H4386" i="7"/>
  <c r="N4385" i="7"/>
  <c r="I4385" i="7"/>
  <c r="J4385" i="7" s="1"/>
  <c r="K4385" i="7" s="1"/>
  <c r="H4385" i="7"/>
  <c r="N4384" i="7"/>
  <c r="I4384" i="7"/>
  <c r="J4384" i="7" s="1"/>
  <c r="K4384" i="7" s="1"/>
  <c r="H4384" i="7"/>
  <c r="N4383" i="7"/>
  <c r="I4383" i="7"/>
  <c r="J4383" i="7" s="1"/>
  <c r="K4383" i="7" s="1"/>
  <c r="H4383" i="7"/>
  <c r="N4382" i="7"/>
  <c r="I4382" i="7"/>
  <c r="J4382" i="7" s="1"/>
  <c r="K4382" i="7" s="1"/>
  <c r="H4382" i="7"/>
  <c r="N4381" i="7"/>
  <c r="I4381" i="7"/>
  <c r="J4381" i="7" s="1"/>
  <c r="K4381" i="7" s="1"/>
  <c r="H4381" i="7"/>
  <c r="N4380" i="7"/>
  <c r="I4380" i="7"/>
  <c r="J4380" i="7" s="1"/>
  <c r="K4380" i="7" s="1"/>
  <c r="H4380" i="7"/>
  <c r="N4379" i="7"/>
  <c r="I4379" i="7"/>
  <c r="J4379" i="7" s="1"/>
  <c r="K4379" i="7" s="1"/>
  <c r="H4379" i="7"/>
  <c r="N4378" i="7"/>
  <c r="I4378" i="7"/>
  <c r="J4378" i="7" s="1"/>
  <c r="K4378" i="7" s="1"/>
  <c r="H4378" i="7"/>
  <c r="N4377" i="7"/>
  <c r="I4377" i="7"/>
  <c r="J4377" i="7" s="1"/>
  <c r="K4377" i="7" s="1"/>
  <c r="H4377" i="7"/>
  <c r="N4376" i="7"/>
  <c r="I4376" i="7"/>
  <c r="J4376" i="7" s="1"/>
  <c r="K4376" i="7" s="1"/>
  <c r="H4376" i="7"/>
  <c r="N4375" i="7"/>
  <c r="I4375" i="7"/>
  <c r="J4375" i="7" s="1"/>
  <c r="K4375" i="7" s="1"/>
  <c r="H4375" i="7"/>
  <c r="N4374" i="7"/>
  <c r="I4374" i="7"/>
  <c r="J4374" i="7" s="1"/>
  <c r="K4374" i="7" s="1"/>
  <c r="H4374" i="7"/>
  <c r="N4373" i="7"/>
  <c r="I4373" i="7"/>
  <c r="J4373" i="7" s="1"/>
  <c r="K4373" i="7" s="1"/>
  <c r="H4373" i="7"/>
  <c r="N4372" i="7"/>
  <c r="I4372" i="7"/>
  <c r="J4372" i="7" s="1"/>
  <c r="K4372" i="7" s="1"/>
  <c r="H4372" i="7"/>
  <c r="N4371" i="7"/>
  <c r="I4371" i="7"/>
  <c r="J4371" i="7" s="1"/>
  <c r="K4371" i="7" s="1"/>
  <c r="H4371" i="7"/>
  <c r="N4370" i="7"/>
  <c r="I4370" i="7"/>
  <c r="J4370" i="7" s="1"/>
  <c r="K4370" i="7" s="1"/>
  <c r="H4370" i="7"/>
  <c r="N4369" i="7"/>
  <c r="I4369" i="7"/>
  <c r="J4369" i="7" s="1"/>
  <c r="K4369" i="7" s="1"/>
  <c r="H4369" i="7"/>
  <c r="N4368" i="7"/>
  <c r="I4368" i="7"/>
  <c r="J4368" i="7" s="1"/>
  <c r="K4368" i="7" s="1"/>
  <c r="H4368" i="7"/>
  <c r="N4367" i="7"/>
  <c r="I4367" i="7"/>
  <c r="J4367" i="7" s="1"/>
  <c r="K4367" i="7" s="1"/>
  <c r="H4367" i="7"/>
  <c r="N4366" i="7"/>
  <c r="I4366" i="7"/>
  <c r="J4366" i="7" s="1"/>
  <c r="K4366" i="7" s="1"/>
  <c r="H4366" i="7"/>
  <c r="N4365" i="7"/>
  <c r="I4365" i="7"/>
  <c r="J4365" i="7" s="1"/>
  <c r="K4365" i="7" s="1"/>
  <c r="H4365" i="7"/>
  <c r="N4364" i="7"/>
  <c r="I4364" i="7"/>
  <c r="J4364" i="7" s="1"/>
  <c r="K4364" i="7" s="1"/>
  <c r="H4364" i="7"/>
  <c r="N4363" i="7"/>
  <c r="I4363" i="7"/>
  <c r="J4363" i="7" s="1"/>
  <c r="K4363" i="7" s="1"/>
  <c r="H4363" i="7"/>
  <c r="N4362" i="7"/>
  <c r="I4362" i="7"/>
  <c r="J4362" i="7" s="1"/>
  <c r="K4362" i="7" s="1"/>
  <c r="H4362" i="7"/>
  <c r="N4361" i="7"/>
  <c r="I4361" i="7"/>
  <c r="J4361" i="7" s="1"/>
  <c r="K4361" i="7" s="1"/>
  <c r="H4361" i="7"/>
  <c r="N4360" i="7"/>
  <c r="I4360" i="7"/>
  <c r="J4360" i="7" s="1"/>
  <c r="K4360" i="7" s="1"/>
  <c r="H4360" i="7"/>
  <c r="N4359" i="7"/>
  <c r="I4359" i="7"/>
  <c r="J4359" i="7" s="1"/>
  <c r="K4359" i="7" s="1"/>
  <c r="H4359" i="7"/>
  <c r="N4358" i="7"/>
  <c r="I4358" i="7"/>
  <c r="J4358" i="7" s="1"/>
  <c r="K4358" i="7" s="1"/>
  <c r="H4358" i="7"/>
  <c r="N4357" i="7"/>
  <c r="I4357" i="7"/>
  <c r="J4357" i="7" s="1"/>
  <c r="K4357" i="7" s="1"/>
  <c r="H4357" i="7"/>
  <c r="N4356" i="7"/>
  <c r="I4356" i="7"/>
  <c r="J4356" i="7" s="1"/>
  <c r="K4356" i="7" s="1"/>
  <c r="H4356" i="7"/>
  <c r="N4355" i="7"/>
  <c r="I4355" i="7"/>
  <c r="J4355" i="7" s="1"/>
  <c r="K4355" i="7" s="1"/>
  <c r="H4355" i="7"/>
  <c r="N4354" i="7"/>
  <c r="I4354" i="7"/>
  <c r="J4354" i="7" s="1"/>
  <c r="K4354" i="7" s="1"/>
  <c r="H4354" i="7"/>
  <c r="N4353" i="7"/>
  <c r="I4353" i="7"/>
  <c r="J4353" i="7" s="1"/>
  <c r="K4353" i="7" s="1"/>
  <c r="H4353" i="7"/>
  <c r="N4352" i="7"/>
  <c r="I4352" i="7"/>
  <c r="J4352" i="7" s="1"/>
  <c r="K4352" i="7" s="1"/>
  <c r="H4352" i="7"/>
  <c r="N4351" i="7"/>
  <c r="I4351" i="7"/>
  <c r="J4351" i="7" s="1"/>
  <c r="K4351" i="7" s="1"/>
  <c r="H4351" i="7"/>
  <c r="N4350" i="7"/>
  <c r="I4350" i="7"/>
  <c r="J4350" i="7" s="1"/>
  <c r="K4350" i="7" s="1"/>
  <c r="H4350" i="7"/>
  <c r="N4349" i="7"/>
  <c r="I4349" i="7"/>
  <c r="J4349" i="7" s="1"/>
  <c r="K4349" i="7" s="1"/>
  <c r="H4349" i="7"/>
  <c r="N4348" i="7"/>
  <c r="I4348" i="7"/>
  <c r="J4348" i="7" s="1"/>
  <c r="K4348" i="7" s="1"/>
  <c r="H4348" i="7"/>
  <c r="N4347" i="7"/>
  <c r="I4347" i="7"/>
  <c r="J4347" i="7" s="1"/>
  <c r="K4347" i="7" s="1"/>
  <c r="H4347" i="7"/>
  <c r="N4346" i="7"/>
  <c r="I4346" i="7"/>
  <c r="J4346" i="7" s="1"/>
  <c r="K4346" i="7" s="1"/>
  <c r="H4346" i="7"/>
  <c r="N4345" i="7"/>
  <c r="I4345" i="7"/>
  <c r="J4345" i="7" s="1"/>
  <c r="K4345" i="7" s="1"/>
  <c r="H4345" i="7"/>
  <c r="N4344" i="7"/>
  <c r="I4344" i="7"/>
  <c r="J4344" i="7" s="1"/>
  <c r="K4344" i="7" s="1"/>
  <c r="H4344" i="7"/>
  <c r="N4343" i="7"/>
  <c r="I4343" i="7"/>
  <c r="J4343" i="7" s="1"/>
  <c r="K4343" i="7" s="1"/>
  <c r="H4343" i="7"/>
  <c r="N4342" i="7"/>
  <c r="I4342" i="7"/>
  <c r="J4342" i="7" s="1"/>
  <c r="K4342" i="7" s="1"/>
  <c r="H4342" i="7"/>
  <c r="N4341" i="7"/>
  <c r="I4341" i="7"/>
  <c r="J4341" i="7" s="1"/>
  <c r="K4341" i="7" s="1"/>
  <c r="H4341" i="7"/>
  <c r="N4340" i="7"/>
  <c r="I4340" i="7"/>
  <c r="J4340" i="7" s="1"/>
  <c r="K4340" i="7" s="1"/>
  <c r="H4340" i="7"/>
  <c r="N4339" i="7"/>
  <c r="I4339" i="7"/>
  <c r="J4339" i="7" s="1"/>
  <c r="K4339" i="7" s="1"/>
  <c r="H4339" i="7"/>
  <c r="N4338" i="7"/>
  <c r="I4338" i="7"/>
  <c r="J4338" i="7" s="1"/>
  <c r="K4338" i="7" s="1"/>
  <c r="H4338" i="7"/>
  <c r="N4337" i="7"/>
  <c r="I4337" i="7"/>
  <c r="J4337" i="7" s="1"/>
  <c r="K4337" i="7" s="1"/>
  <c r="H4337" i="7"/>
  <c r="N4336" i="7"/>
  <c r="I4336" i="7"/>
  <c r="J4336" i="7" s="1"/>
  <c r="K4336" i="7" s="1"/>
  <c r="H4336" i="7"/>
  <c r="N4335" i="7"/>
  <c r="I4335" i="7"/>
  <c r="J4335" i="7" s="1"/>
  <c r="K4335" i="7" s="1"/>
  <c r="H4335" i="7"/>
  <c r="N4334" i="7"/>
  <c r="I4334" i="7"/>
  <c r="J4334" i="7" s="1"/>
  <c r="K4334" i="7" s="1"/>
  <c r="H4334" i="7"/>
  <c r="N4333" i="7"/>
  <c r="I4333" i="7"/>
  <c r="J4333" i="7" s="1"/>
  <c r="K4333" i="7" s="1"/>
  <c r="H4333" i="7"/>
  <c r="N4332" i="7"/>
  <c r="I4332" i="7"/>
  <c r="J4332" i="7" s="1"/>
  <c r="K4332" i="7" s="1"/>
  <c r="H4332" i="7"/>
  <c r="N4331" i="7"/>
  <c r="I4331" i="7"/>
  <c r="J4331" i="7" s="1"/>
  <c r="K4331" i="7" s="1"/>
  <c r="H4331" i="7"/>
  <c r="N4330" i="7"/>
  <c r="I4330" i="7"/>
  <c r="J4330" i="7" s="1"/>
  <c r="K4330" i="7" s="1"/>
  <c r="H4330" i="7"/>
  <c r="N4329" i="7"/>
  <c r="I4329" i="7"/>
  <c r="J4329" i="7" s="1"/>
  <c r="K4329" i="7" s="1"/>
  <c r="H4329" i="7"/>
  <c r="N4328" i="7"/>
  <c r="I4328" i="7"/>
  <c r="J4328" i="7" s="1"/>
  <c r="K4328" i="7" s="1"/>
  <c r="H4328" i="7"/>
  <c r="N4327" i="7"/>
  <c r="I4327" i="7"/>
  <c r="J4327" i="7" s="1"/>
  <c r="K4327" i="7" s="1"/>
  <c r="H4327" i="7"/>
  <c r="N4326" i="7"/>
  <c r="I4326" i="7"/>
  <c r="J4326" i="7" s="1"/>
  <c r="K4326" i="7" s="1"/>
  <c r="H4326" i="7"/>
  <c r="N4325" i="7"/>
  <c r="I4325" i="7"/>
  <c r="J4325" i="7" s="1"/>
  <c r="K4325" i="7" s="1"/>
  <c r="H4325" i="7"/>
  <c r="N4324" i="7"/>
  <c r="I4324" i="7"/>
  <c r="J4324" i="7" s="1"/>
  <c r="K4324" i="7" s="1"/>
  <c r="H4324" i="7"/>
  <c r="N4323" i="7"/>
  <c r="I4323" i="7"/>
  <c r="J4323" i="7" s="1"/>
  <c r="K4323" i="7" s="1"/>
  <c r="H4323" i="7"/>
  <c r="N4322" i="7"/>
  <c r="I4322" i="7"/>
  <c r="J4322" i="7" s="1"/>
  <c r="K4322" i="7" s="1"/>
  <c r="H4322" i="7"/>
  <c r="N4321" i="7"/>
  <c r="I4321" i="7"/>
  <c r="J4321" i="7" s="1"/>
  <c r="K4321" i="7" s="1"/>
  <c r="H4321" i="7"/>
  <c r="N4320" i="7"/>
  <c r="I4320" i="7"/>
  <c r="J4320" i="7" s="1"/>
  <c r="K4320" i="7" s="1"/>
  <c r="H4320" i="7"/>
  <c r="N4319" i="7"/>
  <c r="I4319" i="7"/>
  <c r="J4319" i="7" s="1"/>
  <c r="K4319" i="7" s="1"/>
  <c r="H4319" i="7"/>
  <c r="N4318" i="7"/>
  <c r="I4318" i="7"/>
  <c r="J4318" i="7" s="1"/>
  <c r="K4318" i="7" s="1"/>
  <c r="H4318" i="7"/>
  <c r="N4317" i="7"/>
  <c r="I4317" i="7"/>
  <c r="J4317" i="7" s="1"/>
  <c r="K4317" i="7" s="1"/>
  <c r="H4317" i="7"/>
  <c r="N4316" i="7"/>
  <c r="I4316" i="7"/>
  <c r="J4316" i="7" s="1"/>
  <c r="K4316" i="7" s="1"/>
  <c r="H4316" i="7"/>
  <c r="N4315" i="7"/>
  <c r="I4315" i="7"/>
  <c r="J4315" i="7" s="1"/>
  <c r="K4315" i="7" s="1"/>
  <c r="H4315" i="7"/>
  <c r="N4314" i="7"/>
  <c r="I4314" i="7"/>
  <c r="J4314" i="7" s="1"/>
  <c r="K4314" i="7" s="1"/>
  <c r="H4314" i="7"/>
  <c r="N4313" i="7"/>
  <c r="I4313" i="7"/>
  <c r="J4313" i="7" s="1"/>
  <c r="K4313" i="7" s="1"/>
  <c r="H4313" i="7"/>
  <c r="N4312" i="7"/>
  <c r="I4312" i="7"/>
  <c r="J4312" i="7" s="1"/>
  <c r="K4312" i="7" s="1"/>
  <c r="H4312" i="7"/>
  <c r="N4311" i="7"/>
  <c r="I4311" i="7"/>
  <c r="J4311" i="7" s="1"/>
  <c r="K4311" i="7" s="1"/>
  <c r="H4311" i="7"/>
  <c r="N4310" i="7"/>
  <c r="I4310" i="7"/>
  <c r="J4310" i="7" s="1"/>
  <c r="K4310" i="7" s="1"/>
  <c r="H4310" i="7"/>
  <c r="N4309" i="7"/>
  <c r="I4309" i="7"/>
  <c r="J4309" i="7" s="1"/>
  <c r="K4309" i="7" s="1"/>
  <c r="H4309" i="7"/>
  <c r="N4308" i="7"/>
  <c r="I4308" i="7"/>
  <c r="J4308" i="7" s="1"/>
  <c r="K4308" i="7" s="1"/>
  <c r="H4308" i="7"/>
  <c r="N4307" i="7"/>
  <c r="I4307" i="7"/>
  <c r="J4307" i="7" s="1"/>
  <c r="K4307" i="7" s="1"/>
  <c r="H4307" i="7"/>
  <c r="N4306" i="7"/>
  <c r="I4306" i="7"/>
  <c r="J4306" i="7" s="1"/>
  <c r="K4306" i="7" s="1"/>
  <c r="H4306" i="7"/>
  <c r="N4305" i="7"/>
  <c r="I4305" i="7"/>
  <c r="J4305" i="7" s="1"/>
  <c r="K4305" i="7" s="1"/>
  <c r="H4305" i="7"/>
  <c r="N4304" i="7"/>
  <c r="I4304" i="7"/>
  <c r="J4304" i="7" s="1"/>
  <c r="K4304" i="7" s="1"/>
  <c r="H4304" i="7"/>
  <c r="N4303" i="7"/>
  <c r="I4303" i="7"/>
  <c r="J4303" i="7" s="1"/>
  <c r="K4303" i="7" s="1"/>
  <c r="H4303" i="7"/>
  <c r="N4302" i="7"/>
  <c r="I4302" i="7"/>
  <c r="J4302" i="7" s="1"/>
  <c r="K4302" i="7" s="1"/>
  <c r="H4302" i="7"/>
  <c r="N4301" i="7"/>
  <c r="I4301" i="7"/>
  <c r="J4301" i="7" s="1"/>
  <c r="K4301" i="7" s="1"/>
  <c r="H4301" i="7"/>
  <c r="N4300" i="7"/>
  <c r="I4300" i="7"/>
  <c r="J4300" i="7" s="1"/>
  <c r="K4300" i="7" s="1"/>
  <c r="H4300" i="7"/>
  <c r="N4299" i="7"/>
  <c r="I4299" i="7"/>
  <c r="J4299" i="7" s="1"/>
  <c r="K4299" i="7" s="1"/>
  <c r="H4299" i="7"/>
  <c r="N4298" i="7"/>
  <c r="I4298" i="7"/>
  <c r="J4298" i="7" s="1"/>
  <c r="K4298" i="7" s="1"/>
  <c r="H4298" i="7"/>
  <c r="N4297" i="7"/>
  <c r="I4297" i="7"/>
  <c r="J4297" i="7" s="1"/>
  <c r="K4297" i="7" s="1"/>
  <c r="H4297" i="7"/>
  <c r="N4296" i="7"/>
  <c r="I4296" i="7"/>
  <c r="J4296" i="7" s="1"/>
  <c r="K4296" i="7" s="1"/>
  <c r="H4296" i="7"/>
  <c r="N4295" i="7"/>
  <c r="I4295" i="7"/>
  <c r="J4295" i="7" s="1"/>
  <c r="K4295" i="7" s="1"/>
  <c r="H4295" i="7"/>
  <c r="N4294" i="7"/>
  <c r="I4294" i="7"/>
  <c r="J4294" i="7" s="1"/>
  <c r="K4294" i="7" s="1"/>
  <c r="H4294" i="7"/>
  <c r="N4293" i="7"/>
  <c r="I4293" i="7"/>
  <c r="J4293" i="7" s="1"/>
  <c r="K4293" i="7" s="1"/>
  <c r="H4293" i="7"/>
  <c r="N4292" i="7"/>
  <c r="I4292" i="7"/>
  <c r="J4292" i="7" s="1"/>
  <c r="K4292" i="7" s="1"/>
  <c r="H4292" i="7"/>
  <c r="N4291" i="7"/>
  <c r="I4291" i="7"/>
  <c r="J4291" i="7" s="1"/>
  <c r="K4291" i="7" s="1"/>
  <c r="H4291" i="7"/>
  <c r="N4290" i="7"/>
  <c r="I4290" i="7"/>
  <c r="J4290" i="7" s="1"/>
  <c r="K4290" i="7" s="1"/>
  <c r="H4290" i="7"/>
  <c r="N4289" i="7"/>
  <c r="I4289" i="7"/>
  <c r="J4289" i="7" s="1"/>
  <c r="K4289" i="7" s="1"/>
  <c r="H4289" i="7"/>
  <c r="N4288" i="7"/>
  <c r="I4288" i="7"/>
  <c r="J4288" i="7" s="1"/>
  <c r="K4288" i="7" s="1"/>
  <c r="H4288" i="7"/>
  <c r="N4287" i="7"/>
  <c r="I4287" i="7"/>
  <c r="J4287" i="7" s="1"/>
  <c r="K4287" i="7" s="1"/>
  <c r="H4287" i="7"/>
  <c r="N4286" i="7"/>
  <c r="I4286" i="7"/>
  <c r="J4286" i="7" s="1"/>
  <c r="K4286" i="7" s="1"/>
  <c r="H4286" i="7"/>
  <c r="N4285" i="7"/>
  <c r="I4285" i="7"/>
  <c r="J4285" i="7" s="1"/>
  <c r="K4285" i="7" s="1"/>
  <c r="H4285" i="7"/>
  <c r="N4284" i="7"/>
  <c r="I4284" i="7"/>
  <c r="J4284" i="7" s="1"/>
  <c r="K4284" i="7" s="1"/>
  <c r="H4284" i="7"/>
  <c r="N4283" i="7"/>
  <c r="I4283" i="7"/>
  <c r="J4283" i="7" s="1"/>
  <c r="K4283" i="7" s="1"/>
  <c r="H4283" i="7"/>
  <c r="N4282" i="7"/>
  <c r="I4282" i="7"/>
  <c r="J4282" i="7" s="1"/>
  <c r="K4282" i="7" s="1"/>
  <c r="H4282" i="7"/>
  <c r="N4281" i="7"/>
  <c r="I4281" i="7"/>
  <c r="J4281" i="7" s="1"/>
  <c r="K4281" i="7" s="1"/>
  <c r="H4281" i="7"/>
  <c r="N4280" i="7"/>
  <c r="I4280" i="7"/>
  <c r="J4280" i="7" s="1"/>
  <c r="K4280" i="7" s="1"/>
  <c r="H4280" i="7"/>
  <c r="N4279" i="7"/>
  <c r="I4279" i="7"/>
  <c r="J4279" i="7" s="1"/>
  <c r="K4279" i="7" s="1"/>
  <c r="H4279" i="7"/>
  <c r="N4278" i="7"/>
  <c r="I4278" i="7"/>
  <c r="J4278" i="7" s="1"/>
  <c r="K4278" i="7" s="1"/>
  <c r="H4278" i="7"/>
  <c r="N4277" i="7"/>
  <c r="I4277" i="7"/>
  <c r="J4277" i="7" s="1"/>
  <c r="K4277" i="7" s="1"/>
  <c r="H4277" i="7"/>
  <c r="N4276" i="7"/>
  <c r="I4276" i="7"/>
  <c r="J4276" i="7" s="1"/>
  <c r="K4276" i="7" s="1"/>
  <c r="H4276" i="7"/>
  <c r="N4275" i="7"/>
  <c r="I4275" i="7"/>
  <c r="J4275" i="7" s="1"/>
  <c r="K4275" i="7" s="1"/>
  <c r="H4275" i="7"/>
  <c r="N4274" i="7"/>
  <c r="I4274" i="7"/>
  <c r="J4274" i="7" s="1"/>
  <c r="K4274" i="7" s="1"/>
  <c r="H4274" i="7"/>
  <c r="N4273" i="7"/>
  <c r="I4273" i="7"/>
  <c r="J4273" i="7" s="1"/>
  <c r="K4273" i="7" s="1"/>
  <c r="H4273" i="7"/>
  <c r="N4272" i="7"/>
  <c r="I4272" i="7"/>
  <c r="J4272" i="7" s="1"/>
  <c r="K4272" i="7" s="1"/>
  <c r="H4272" i="7"/>
  <c r="N4271" i="7"/>
  <c r="I4271" i="7"/>
  <c r="J4271" i="7" s="1"/>
  <c r="K4271" i="7" s="1"/>
  <c r="H4271" i="7"/>
  <c r="N4270" i="7"/>
  <c r="I4270" i="7"/>
  <c r="J4270" i="7" s="1"/>
  <c r="K4270" i="7" s="1"/>
  <c r="H4270" i="7"/>
  <c r="N4269" i="7"/>
  <c r="I4269" i="7"/>
  <c r="J4269" i="7" s="1"/>
  <c r="K4269" i="7" s="1"/>
  <c r="H4269" i="7"/>
  <c r="N4268" i="7"/>
  <c r="I4268" i="7"/>
  <c r="J4268" i="7" s="1"/>
  <c r="K4268" i="7" s="1"/>
  <c r="H4268" i="7"/>
  <c r="N4267" i="7"/>
  <c r="I4267" i="7"/>
  <c r="J4267" i="7" s="1"/>
  <c r="K4267" i="7" s="1"/>
  <c r="H4267" i="7"/>
  <c r="N4266" i="7"/>
  <c r="I4266" i="7"/>
  <c r="J4266" i="7" s="1"/>
  <c r="K4266" i="7" s="1"/>
  <c r="H4266" i="7"/>
  <c r="N4265" i="7"/>
  <c r="I4265" i="7"/>
  <c r="J4265" i="7" s="1"/>
  <c r="K4265" i="7" s="1"/>
  <c r="H4265" i="7"/>
  <c r="N4264" i="7"/>
  <c r="I4264" i="7"/>
  <c r="J4264" i="7" s="1"/>
  <c r="K4264" i="7" s="1"/>
  <c r="H4264" i="7"/>
  <c r="N4263" i="7"/>
  <c r="I4263" i="7"/>
  <c r="J4263" i="7" s="1"/>
  <c r="K4263" i="7" s="1"/>
  <c r="H4263" i="7"/>
  <c r="N4262" i="7"/>
  <c r="I4262" i="7"/>
  <c r="J4262" i="7" s="1"/>
  <c r="K4262" i="7" s="1"/>
  <c r="H4262" i="7"/>
  <c r="N4261" i="7"/>
  <c r="I4261" i="7"/>
  <c r="J4261" i="7" s="1"/>
  <c r="K4261" i="7" s="1"/>
  <c r="H4261" i="7"/>
  <c r="N4260" i="7"/>
  <c r="I4260" i="7"/>
  <c r="J4260" i="7" s="1"/>
  <c r="K4260" i="7" s="1"/>
  <c r="H4260" i="7"/>
  <c r="N4259" i="7"/>
  <c r="I4259" i="7"/>
  <c r="J4259" i="7" s="1"/>
  <c r="K4259" i="7" s="1"/>
  <c r="H4259" i="7"/>
  <c r="N4258" i="7"/>
  <c r="I4258" i="7"/>
  <c r="J4258" i="7" s="1"/>
  <c r="K4258" i="7" s="1"/>
  <c r="H4258" i="7"/>
  <c r="N4257" i="7"/>
  <c r="I4257" i="7"/>
  <c r="J4257" i="7" s="1"/>
  <c r="K4257" i="7" s="1"/>
  <c r="H4257" i="7"/>
  <c r="N4256" i="7"/>
  <c r="I4256" i="7"/>
  <c r="J4256" i="7" s="1"/>
  <c r="K4256" i="7" s="1"/>
  <c r="H4256" i="7"/>
  <c r="N4255" i="7"/>
  <c r="I4255" i="7"/>
  <c r="J4255" i="7" s="1"/>
  <c r="K4255" i="7" s="1"/>
  <c r="H4255" i="7"/>
  <c r="N4254" i="7"/>
  <c r="I4254" i="7"/>
  <c r="J4254" i="7" s="1"/>
  <c r="K4254" i="7" s="1"/>
  <c r="H4254" i="7"/>
  <c r="N4253" i="7"/>
  <c r="I4253" i="7"/>
  <c r="J4253" i="7" s="1"/>
  <c r="K4253" i="7" s="1"/>
  <c r="H4253" i="7"/>
  <c r="N4252" i="7"/>
  <c r="I4252" i="7"/>
  <c r="J4252" i="7" s="1"/>
  <c r="K4252" i="7" s="1"/>
  <c r="H4252" i="7"/>
  <c r="N4251" i="7"/>
  <c r="I4251" i="7"/>
  <c r="J4251" i="7" s="1"/>
  <c r="K4251" i="7" s="1"/>
  <c r="H4251" i="7"/>
  <c r="N4250" i="7"/>
  <c r="I4250" i="7"/>
  <c r="J4250" i="7" s="1"/>
  <c r="K4250" i="7" s="1"/>
  <c r="H4250" i="7"/>
  <c r="N4249" i="7"/>
  <c r="I4249" i="7"/>
  <c r="J4249" i="7" s="1"/>
  <c r="K4249" i="7" s="1"/>
  <c r="H4249" i="7"/>
  <c r="N4248" i="7"/>
  <c r="I4248" i="7"/>
  <c r="J4248" i="7" s="1"/>
  <c r="K4248" i="7" s="1"/>
  <c r="H4248" i="7"/>
  <c r="N4247" i="7"/>
  <c r="I4247" i="7"/>
  <c r="J4247" i="7" s="1"/>
  <c r="K4247" i="7" s="1"/>
  <c r="H4247" i="7"/>
  <c r="N4246" i="7"/>
  <c r="I4246" i="7"/>
  <c r="J4246" i="7" s="1"/>
  <c r="K4246" i="7" s="1"/>
  <c r="H4246" i="7"/>
  <c r="N4245" i="7"/>
  <c r="I4245" i="7"/>
  <c r="J4245" i="7" s="1"/>
  <c r="K4245" i="7" s="1"/>
  <c r="H4245" i="7"/>
  <c r="N4244" i="7"/>
  <c r="I4244" i="7"/>
  <c r="J4244" i="7" s="1"/>
  <c r="K4244" i="7" s="1"/>
  <c r="H4244" i="7"/>
  <c r="N4243" i="7"/>
  <c r="I4243" i="7"/>
  <c r="J4243" i="7" s="1"/>
  <c r="K4243" i="7" s="1"/>
  <c r="H4243" i="7"/>
  <c r="N4242" i="7"/>
  <c r="I4242" i="7"/>
  <c r="J4242" i="7" s="1"/>
  <c r="K4242" i="7" s="1"/>
  <c r="H4242" i="7"/>
  <c r="N4241" i="7"/>
  <c r="I4241" i="7"/>
  <c r="J4241" i="7" s="1"/>
  <c r="K4241" i="7" s="1"/>
  <c r="H4241" i="7"/>
  <c r="N4240" i="7"/>
  <c r="I4240" i="7"/>
  <c r="J4240" i="7" s="1"/>
  <c r="K4240" i="7" s="1"/>
  <c r="H4240" i="7"/>
  <c r="N4239" i="7"/>
  <c r="I4239" i="7"/>
  <c r="J4239" i="7" s="1"/>
  <c r="K4239" i="7" s="1"/>
  <c r="H4239" i="7"/>
  <c r="N4238" i="7"/>
  <c r="I4238" i="7"/>
  <c r="J4238" i="7" s="1"/>
  <c r="K4238" i="7" s="1"/>
  <c r="H4238" i="7"/>
  <c r="N4237" i="7"/>
  <c r="I4237" i="7"/>
  <c r="J4237" i="7" s="1"/>
  <c r="K4237" i="7" s="1"/>
  <c r="H4237" i="7"/>
  <c r="N4236" i="7"/>
  <c r="I4236" i="7"/>
  <c r="J4236" i="7" s="1"/>
  <c r="K4236" i="7" s="1"/>
  <c r="H4236" i="7"/>
  <c r="N4235" i="7"/>
  <c r="I4235" i="7"/>
  <c r="J4235" i="7" s="1"/>
  <c r="K4235" i="7" s="1"/>
  <c r="H4235" i="7"/>
  <c r="N4234" i="7"/>
  <c r="I4234" i="7"/>
  <c r="J4234" i="7" s="1"/>
  <c r="K4234" i="7" s="1"/>
  <c r="H4234" i="7"/>
  <c r="N4233" i="7"/>
  <c r="I4233" i="7"/>
  <c r="J4233" i="7" s="1"/>
  <c r="K4233" i="7" s="1"/>
  <c r="H4233" i="7"/>
  <c r="N4232" i="7"/>
  <c r="I4232" i="7"/>
  <c r="J4232" i="7" s="1"/>
  <c r="K4232" i="7" s="1"/>
  <c r="H4232" i="7"/>
  <c r="N4231" i="7"/>
  <c r="I4231" i="7"/>
  <c r="J4231" i="7" s="1"/>
  <c r="K4231" i="7" s="1"/>
  <c r="H4231" i="7"/>
  <c r="N4230" i="7"/>
  <c r="I4230" i="7"/>
  <c r="J4230" i="7" s="1"/>
  <c r="K4230" i="7" s="1"/>
  <c r="H4230" i="7"/>
  <c r="N4229" i="7"/>
  <c r="I4229" i="7"/>
  <c r="J4229" i="7" s="1"/>
  <c r="K4229" i="7" s="1"/>
  <c r="H4229" i="7"/>
  <c r="N4228" i="7"/>
  <c r="I4228" i="7"/>
  <c r="J4228" i="7" s="1"/>
  <c r="K4228" i="7" s="1"/>
  <c r="H4228" i="7"/>
  <c r="N4227" i="7"/>
  <c r="I4227" i="7"/>
  <c r="J4227" i="7" s="1"/>
  <c r="K4227" i="7" s="1"/>
  <c r="H4227" i="7"/>
  <c r="N4226" i="7"/>
  <c r="I4226" i="7"/>
  <c r="J4226" i="7" s="1"/>
  <c r="K4226" i="7" s="1"/>
  <c r="H4226" i="7"/>
  <c r="N4225" i="7"/>
  <c r="I4225" i="7"/>
  <c r="J4225" i="7" s="1"/>
  <c r="K4225" i="7" s="1"/>
  <c r="H4225" i="7"/>
  <c r="N4224" i="7"/>
  <c r="I4224" i="7"/>
  <c r="J4224" i="7" s="1"/>
  <c r="K4224" i="7" s="1"/>
  <c r="H4224" i="7"/>
  <c r="N4223" i="7"/>
  <c r="I4223" i="7"/>
  <c r="J4223" i="7" s="1"/>
  <c r="K4223" i="7" s="1"/>
  <c r="H4223" i="7"/>
  <c r="N4222" i="7"/>
  <c r="I4222" i="7"/>
  <c r="J4222" i="7" s="1"/>
  <c r="K4222" i="7" s="1"/>
  <c r="H4222" i="7"/>
  <c r="N4221" i="7"/>
  <c r="I4221" i="7"/>
  <c r="J4221" i="7" s="1"/>
  <c r="K4221" i="7" s="1"/>
  <c r="H4221" i="7"/>
  <c r="N4220" i="7"/>
  <c r="I4220" i="7"/>
  <c r="J4220" i="7" s="1"/>
  <c r="K4220" i="7" s="1"/>
  <c r="H4220" i="7"/>
  <c r="N4219" i="7"/>
  <c r="I4219" i="7"/>
  <c r="J4219" i="7" s="1"/>
  <c r="K4219" i="7" s="1"/>
  <c r="H4219" i="7"/>
  <c r="N4218" i="7"/>
  <c r="I4218" i="7"/>
  <c r="J4218" i="7" s="1"/>
  <c r="K4218" i="7" s="1"/>
  <c r="H4218" i="7"/>
  <c r="N4217" i="7"/>
  <c r="I4217" i="7"/>
  <c r="J4217" i="7" s="1"/>
  <c r="K4217" i="7" s="1"/>
  <c r="H4217" i="7"/>
  <c r="N4216" i="7"/>
  <c r="I4216" i="7"/>
  <c r="J4216" i="7" s="1"/>
  <c r="K4216" i="7" s="1"/>
  <c r="H4216" i="7"/>
  <c r="N4215" i="7"/>
  <c r="I4215" i="7"/>
  <c r="J4215" i="7" s="1"/>
  <c r="K4215" i="7" s="1"/>
  <c r="H4215" i="7"/>
  <c r="N4214" i="7"/>
  <c r="I4214" i="7"/>
  <c r="J4214" i="7" s="1"/>
  <c r="K4214" i="7" s="1"/>
  <c r="H4214" i="7"/>
  <c r="N4213" i="7"/>
  <c r="I4213" i="7"/>
  <c r="J4213" i="7" s="1"/>
  <c r="K4213" i="7" s="1"/>
  <c r="H4213" i="7"/>
  <c r="N4212" i="7"/>
  <c r="I4212" i="7"/>
  <c r="J4212" i="7" s="1"/>
  <c r="K4212" i="7" s="1"/>
  <c r="H4212" i="7"/>
  <c r="N4211" i="7"/>
  <c r="I4211" i="7"/>
  <c r="J4211" i="7" s="1"/>
  <c r="K4211" i="7" s="1"/>
  <c r="H4211" i="7"/>
  <c r="N4210" i="7"/>
  <c r="I4210" i="7"/>
  <c r="J4210" i="7" s="1"/>
  <c r="K4210" i="7" s="1"/>
  <c r="H4210" i="7"/>
  <c r="N4209" i="7"/>
  <c r="I4209" i="7"/>
  <c r="J4209" i="7" s="1"/>
  <c r="K4209" i="7" s="1"/>
  <c r="H4209" i="7"/>
  <c r="N4208" i="7"/>
  <c r="I4208" i="7"/>
  <c r="J4208" i="7" s="1"/>
  <c r="K4208" i="7" s="1"/>
  <c r="H4208" i="7"/>
  <c r="N4207" i="7"/>
  <c r="I4207" i="7"/>
  <c r="J4207" i="7" s="1"/>
  <c r="K4207" i="7" s="1"/>
  <c r="H4207" i="7"/>
  <c r="N4206" i="7"/>
  <c r="I4206" i="7"/>
  <c r="J4206" i="7" s="1"/>
  <c r="K4206" i="7" s="1"/>
  <c r="H4206" i="7"/>
  <c r="N4205" i="7"/>
  <c r="I4205" i="7"/>
  <c r="J4205" i="7" s="1"/>
  <c r="K4205" i="7" s="1"/>
  <c r="H4205" i="7"/>
  <c r="N4204" i="7"/>
  <c r="I4204" i="7"/>
  <c r="J4204" i="7" s="1"/>
  <c r="K4204" i="7" s="1"/>
  <c r="H4204" i="7"/>
  <c r="N4203" i="7"/>
  <c r="I4203" i="7"/>
  <c r="J4203" i="7" s="1"/>
  <c r="K4203" i="7" s="1"/>
  <c r="H4203" i="7"/>
  <c r="N4202" i="7"/>
  <c r="I4202" i="7"/>
  <c r="J4202" i="7" s="1"/>
  <c r="K4202" i="7" s="1"/>
  <c r="H4202" i="7"/>
  <c r="N4201" i="7"/>
  <c r="I4201" i="7"/>
  <c r="J4201" i="7" s="1"/>
  <c r="K4201" i="7" s="1"/>
  <c r="H4201" i="7"/>
  <c r="N4200" i="7"/>
  <c r="I4200" i="7"/>
  <c r="J4200" i="7" s="1"/>
  <c r="K4200" i="7" s="1"/>
  <c r="H4200" i="7"/>
  <c r="N4199" i="7"/>
  <c r="I4199" i="7"/>
  <c r="J4199" i="7" s="1"/>
  <c r="K4199" i="7" s="1"/>
  <c r="H4199" i="7"/>
  <c r="N4198" i="7"/>
  <c r="I4198" i="7"/>
  <c r="J4198" i="7" s="1"/>
  <c r="K4198" i="7" s="1"/>
  <c r="H4198" i="7"/>
  <c r="N4197" i="7"/>
  <c r="I4197" i="7"/>
  <c r="J4197" i="7" s="1"/>
  <c r="K4197" i="7" s="1"/>
  <c r="H4197" i="7"/>
  <c r="N4196" i="7"/>
  <c r="I4196" i="7"/>
  <c r="J4196" i="7" s="1"/>
  <c r="K4196" i="7" s="1"/>
  <c r="H4196" i="7"/>
  <c r="N4195" i="7"/>
  <c r="I4195" i="7"/>
  <c r="J4195" i="7" s="1"/>
  <c r="K4195" i="7" s="1"/>
  <c r="H4195" i="7"/>
  <c r="N4194" i="7"/>
  <c r="I4194" i="7"/>
  <c r="J4194" i="7" s="1"/>
  <c r="K4194" i="7" s="1"/>
  <c r="H4194" i="7"/>
  <c r="N4193" i="7"/>
  <c r="I4193" i="7"/>
  <c r="J4193" i="7" s="1"/>
  <c r="K4193" i="7" s="1"/>
  <c r="H4193" i="7"/>
  <c r="N4192" i="7"/>
  <c r="I4192" i="7"/>
  <c r="J4192" i="7" s="1"/>
  <c r="K4192" i="7" s="1"/>
  <c r="H4192" i="7"/>
  <c r="N4191" i="7"/>
  <c r="I4191" i="7"/>
  <c r="J4191" i="7" s="1"/>
  <c r="K4191" i="7" s="1"/>
  <c r="H4191" i="7"/>
  <c r="N4190" i="7"/>
  <c r="I4190" i="7"/>
  <c r="J4190" i="7" s="1"/>
  <c r="K4190" i="7" s="1"/>
  <c r="H4190" i="7"/>
  <c r="N4189" i="7"/>
  <c r="I4189" i="7"/>
  <c r="J4189" i="7" s="1"/>
  <c r="K4189" i="7" s="1"/>
  <c r="H4189" i="7"/>
  <c r="N4188" i="7"/>
  <c r="I4188" i="7"/>
  <c r="J4188" i="7" s="1"/>
  <c r="K4188" i="7" s="1"/>
  <c r="H4188" i="7"/>
  <c r="N4187" i="7"/>
  <c r="I4187" i="7"/>
  <c r="J4187" i="7" s="1"/>
  <c r="K4187" i="7" s="1"/>
  <c r="H4187" i="7"/>
  <c r="N4186" i="7"/>
  <c r="I4186" i="7"/>
  <c r="J4186" i="7" s="1"/>
  <c r="K4186" i="7" s="1"/>
  <c r="H4186" i="7"/>
  <c r="N4185" i="7"/>
  <c r="I4185" i="7"/>
  <c r="J4185" i="7" s="1"/>
  <c r="K4185" i="7" s="1"/>
  <c r="H4185" i="7"/>
  <c r="N4184" i="7"/>
  <c r="I4184" i="7"/>
  <c r="J4184" i="7" s="1"/>
  <c r="K4184" i="7" s="1"/>
  <c r="H4184" i="7"/>
  <c r="N4183" i="7"/>
  <c r="I4183" i="7"/>
  <c r="J4183" i="7" s="1"/>
  <c r="K4183" i="7" s="1"/>
  <c r="H4183" i="7"/>
  <c r="N4182" i="7"/>
  <c r="I4182" i="7"/>
  <c r="J4182" i="7" s="1"/>
  <c r="K4182" i="7" s="1"/>
  <c r="H4182" i="7"/>
  <c r="N4181" i="7"/>
  <c r="I4181" i="7"/>
  <c r="J4181" i="7" s="1"/>
  <c r="K4181" i="7" s="1"/>
  <c r="H4181" i="7"/>
  <c r="N4180" i="7"/>
  <c r="I4180" i="7"/>
  <c r="J4180" i="7" s="1"/>
  <c r="K4180" i="7" s="1"/>
  <c r="H4180" i="7"/>
  <c r="N4179" i="7"/>
  <c r="I4179" i="7"/>
  <c r="J4179" i="7" s="1"/>
  <c r="K4179" i="7" s="1"/>
  <c r="H4179" i="7"/>
  <c r="N4178" i="7"/>
  <c r="I4178" i="7"/>
  <c r="J4178" i="7" s="1"/>
  <c r="K4178" i="7" s="1"/>
  <c r="H4178" i="7"/>
  <c r="N4177" i="7"/>
  <c r="I4177" i="7"/>
  <c r="J4177" i="7" s="1"/>
  <c r="K4177" i="7" s="1"/>
  <c r="H4177" i="7"/>
  <c r="N4176" i="7"/>
  <c r="I4176" i="7"/>
  <c r="J4176" i="7" s="1"/>
  <c r="K4176" i="7" s="1"/>
  <c r="H4176" i="7"/>
  <c r="N4175" i="7"/>
  <c r="I4175" i="7"/>
  <c r="J4175" i="7" s="1"/>
  <c r="K4175" i="7" s="1"/>
  <c r="H4175" i="7"/>
  <c r="N4174" i="7"/>
  <c r="I4174" i="7"/>
  <c r="J4174" i="7" s="1"/>
  <c r="K4174" i="7" s="1"/>
  <c r="H4174" i="7"/>
  <c r="N4173" i="7"/>
  <c r="I4173" i="7"/>
  <c r="J4173" i="7" s="1"/>
  <c r="K4173" i="7" s="1"/>
  <c r="H4173" i="7"/>
  <c r="N4172" i="7"/>
  <c r="I4172" i="7"/>
  <c r="J4172" i="7" s="1"/>
  <c r="K4172" i="7" s="1"/>
  <c r="H4172" i="7"/>
  <c r="N4171" i="7"/>
  <c r="I4171" i="7"/>
  <c r="J4171" i="7" s="1"/>
  <c r="K4171" i="7" s="1"/>
  <c r="H4171" i="7"/>
  <c r="N4170" i="7"/>
  <c r="I4170" i="7"/>
  <c r="J4170" i="7" s="1"/>
  <c r="K4170" i="7" s="1"/>
  <c r="H4170" i="7"/>
  <c r="N4169" i="7"/>
  <c r="I4169" i="7"/>
  <c r="J4169" i="7" s="1"/>
  <c r="K4169" i="7" s="1"/>
  <c r="H4169" i="7"/>
  <c r="N4168" i="7"/>
  <c r="I4168" i="7"/>
  <c r="J4168" i="7" s="1"/>
  <c r="K4168" i="7" s="1"/>
  <c r="H4168" i="7"/>
  <c r="N4167" i="7"/>
  <c r="I4167" i="7"/>
  <c r="J4167" i="7" s="1"/>
  <c r="K4167" i="7" s="1"/>
  <c r="H4167" i="7"/>
  <c r="N4166" i="7"/>
  <c r="I4166" i="7"/>
  <c r="J4166" i="7" s="1"/>
  <c r="K4166" i="7" s="1"/>
  <c r="H4166" i="7"/>
  <c r="N4165" i="7"/>
  <c r="I4165" i="7"/>
  <c r="J4165" i="7" s="1"/>
  <c r="K4165" i="7" s="1"/>
  <c r="H4165" i="7"/>
  <c r="N4164" i="7"/>
  <c r="I4164" i="7"/>
  <c r="J4164" i="7" s="1"/>
  <c r="K4164" i="7" s="1"/>
  <c r="H4164" i="7"/>
  <c r="N4163" i="7"/>
  <c r="I4163" i="7"/>
  <c r="J4163" i="7" s="1"/>
  <c r="K4163" i="7" s="1"/>
  <c r="H4163" i="7"/>
  <c r="N4162" i="7"/>
  <c r="I4162" i="7"/>
  <c r="J4162" i="7" s="1"/>
  <c r="K4162" i="7" s="1"/>
  <c r="H4162" i="7"/>
  <c r="N4161" i="7"/>
  <c r="I4161" i="7"/>
  <c r="J4161" i="7" s="1"/>
  <c r="K4161" i="7" s="1"/>
  <c r="H4161" i="7"/>
  <c r="N4160" i="7"/>
  <c r="I4160" i="7"/>
  <c r="J4160" i="7" s="1"/>
  <c r="K4160" i="7" s="1"/>
  <c r="H4160" i="7"/>
  <c r="N4159" i="7"/>
  <c r="I4159" i="7"/>
  <c r="J4159" i="7" s="1"/>
  <c r="K4159" i="7" s="1"/>
  <c r="H4159" i="7"/>
  <c r="N4158" i="7"/>
  <c r="I4158" i="7"/>
  <c r="J4158" i="7" s="1"/>
  <c r="K4158" i="7" s="1"/>
  <c r="H4158" i="7"/>
  <c r="N4157" i="7"/>
  <c r="I4157" i="7"/>
  <c r="J4157" i="7" s="1"/>
  <c r="K4157" i="7" s="1"/>
  <c r="H4157" i="7"/>
  <c r="N4156" i="7"/>
  <c r="I4156" i="7"/>
  <c r="J4156" i="7" s="1"/>
  <c r="K4156" i="7" s="1"/>
  <c r="H4156" i="7"/>
  <c r="N4155" i="7"/>
  <c r="I4155" i="7"/>
  <c r="J4155" i="7" s="1"/>
  <c r="K4155" i="7" s="1"/>
  <c r="H4155" i="7"/>
  <c r="N4154" i="7"/>
  <c r="I4154" i="7"/>
  <c r="J4154" i="7" s="1"/>
  <c r="K4154" i="7" s="1"/>
  <c r="H4154" i="7"/>
  <c r="N4153" i="7"/>
  <c r="I4153" i="7"/>
  <c r="J4153" i="7" s="1"/>
  <c r="K4153" i="7" s="1"/>
  <c r="H4153" i="7"/>
  <c r="N4152" i="7"/>
  <c r="I4152" i="7"/>
  <c r="J4152" i="7" s="1"/>
  <c r="K4152" i="7" s="1"/>
  <c r="H4152" i="7"/>
  <c r="N4151" i="7"/>
  <c r="I4151" i="7"/>
  <c r="J4151" i="7" s="1"/>
  <c r="K4151" i="7" s="1"/>
  <c r="H4151" i="7"/>
  <c r="N4150" i="7"/>
  <c r="I4150" i="7"/>
  <c r="J4150" i="7" s="1"/>
  <c r="K4150" i="7" s="1"/>
  <c r="H4150" i="7"/>
  <c r="N4149" i="7"/>
  <c r="I4149" i="7"/>
  <c r="J4149" i="7" s="1"/>
  <c r="K4149" i="7" s="1"/>
  <c r="H4149" i="7"/>
  <c r="N4148" i="7"/>
  <c r="I4148" i="7"/>
  <c r="J4148" i="7" s="1"/>
  <c r="K4148" i="7" s="1"/>
  <c r="H4148" i="7"/>
  <c r="N4147" i="7"/>
  <c r="I4147" i="7"/>
  <c r="J4147" i="7" s="1"/>
  <c r="K4147" i="7" s="1"/>
  <c r="H4147" i="7"/>
  <c r="N4146" i="7"/>
  <c r="I4146" i="7"/>
  <c r="J4146" i="7" s="1"/>
  <c r="K4146" i="7" s="1"/>
  <c r="H4146" i="7"/>
  <c r="N4145" i="7"/>
  <c r="I4145" i="7"/>
  <c r="J4145" i="7" s="1"/>
  <c r="K4145" i="7" s="1"/>
  <c r="H4145" i="7"/>
  <c r="N4144" i="7"/>
  <c r="I4144" i="7"/>
  <c r="J4144" i="7" s="1"/>
  <c r="K4144" i="7" s="1"/>
  <c r="H4144" i="7"/>
  <c r="N4143" i="7"/>
  <c r="I4143" i="7"/>
  <c r="J4143" i="7" s="1"/>
  <c r="K4143" i="7" s="1"/>
  <c r="H4143" i="7"/>
  <c r="N4142" i="7"/>
  <c r="I4142" i="7"/>
  <c r="J4142" i="7" s="1"/>
  <c r="K4142" i="7" s="1"/>
  <c r="H4142" i="7"/>
  <c r="N4141" i="7"/>
  <c r="I4141" i="7"/>
  <c r="J4141" i="7" s="1"/>
  <c r="K4141" i="7" s="1"/>
  <c r="H4141" i="7"/>
  <c r="N4140" i="7"/>
  <c r="I4140" i="7"/>
  <c r="J4140" i="7" s="1"/>
  <c r="K4140" i="7" s="1"/>
  <c r="H4140" i="7"/>
  <c r="N4139" i="7"/>
  <c r="I4139" i="7"/>
  <c r="J4139" i="7" s="1"/>
  <c r="K4139" i="7" s="1"/>
  <c r="H4139" i="7"/>
  <c r="N4138" i="7"/>
  <c r="I4138" i="7"/>
  <c r="J4138" i="7" s="1"/>
  <c r="K4138" i="7" s="1"/>
  <c r="H4138" i="7"/>
  <c r="N4137" i="7"/>
  <c r="I4137" i="7"/>
  <c r="J4137" i="7" s="1"/>
  <c r="K4137" i="7" s="1"/>
  <c r="H4137" i="7"/>
  <c r="N4136" i="7"/>
  <c r="I4136" i="7"/>
  <c r="J4136" i="7" s="1"/>
  <c r="K4136" i="7" s="1"/>
  <c r="H4136" i="7"/>
  <c r="N4135" i="7"/>
  <c r="I4135" i="7"/>
  <c r="J4135" i="7" s="1"/>
  <c r="K4135" i="7" s="1"/>
  <c r="H4135" i="7"/>
  <c r="N4134" i="7"/>
  <c r="I4134" i="7"/>
  <c r="J4134" i="7" s="1"/>
  <c r="K4134" i="7" s="1"/>
  <c r="H4134" i="7"/>
  <c r="N4133" i="7"/>
  <c r="I4133" i="7"/>
  <c r="J4133" i="7" s="1"/>
  <c r="K4133" i="7" s="1"/>
  <c r="H4133" i="7"/>
  <c r="N4132" i="7"/>
  <c r="I4132" i="7"/>
  <c r="J4132" i="7" s="1"/>
  <c r="K4132" i="7" s="1"/>
  <c r="H4132" i="7"/>
  <c r="N4131" i="7"/>
  <c r="I4131" i="7"/>
  <c r="J4131" i="7" s="1"/>
  <c r="K4131" i="7" s="1"/>
  <c r="H4131" i="7"/>
  <c r="N4130" i="7"/>
  <c r="I4130" i="7"/>
  <c r="J4130" i="7" s="1"/>
  <c r="K4130" i="7" s="1"/>
  <c r="H4130" i="7"/>
  <c r="N4129" i="7"/>
  <c r="I4129" i="7"/>
  <c r="J4129" i="7" s="1"/>
  <c r="K4129" i="7" s="1"/>
  <c r="H4129" i="7"/>
  <c r="N4128" i="7"/>
  <c r="I4128" i="7"/>
  <c r="J4128" i="7" s="1"/>
  <c r="K4128" i="7" s="1"/>
  <c r="H4128" i="7"/>
  <c r="N4127" i="7"/>
  <c r="I4127" i="7"/>
  <c r="J4127" i="7" s="1"/>
  <c r="K4127" i="7" s="1"/>
  <c r="H4127" i="7"/>
  <c r="N4126" i="7"/>
  <c r="I4126" i="7"/>
  <c r="J4126" i="7" s="1"/>
  <c r="K4126" i="7" s="1"/>
  <c r="H4126" i="7"/>
  <c r="N4125" i="7"/>
  <c r="I4125" i="7"/>
  <c r="J4125" i="7" s="1"/>
  <c r="K4125" i="7" s="1"/>
  <c r="H4125" i="7"/>
  <c r="N4124" i="7"/>
  <c r="I4124" i="7"/>
  <c r="J4124" i="7" s="1"/>
  <c r="K4124" i="7" s="1"/>
  <c r="H4124" i="7"/>
  <c r="N4123" i="7"/>
  <c r="I4123" i="7"/>
  <c r="J4123" i="7" s="1"/>
  <c r="K4123" i="7" s="1"/>
  <c r="H4123" i="7"/>
  <c r="N4122" i="7"/>
  <c r="I4122" i="7"/>
  <c r="J4122" i="7" s="1"/>
  <c r="K4122" i="7" s="1"/>
  <c r="H4122" i="7"/>
  <c r="N4121" i="7"/>
  <c r="I4121" i="7"/>
  <c r="J4121" i="7" s="1"/>
  <c r="K4121" i="7" s="1"/>
  <c r="H4121" i="7"/>
  <c r="N4120" i="7"/>
  <c r="I4120" i="7"/>
  <c r="J4120" i="7" s="1"/>
  <c r="K4120" i="7" s="1"/>
  <c r="H4120" i="7"/>
  <c r="N4119" i="7"/>
  <c r="I4119" i="7"/>
  <c r="J4119" i="7" s="1"/>
  <c r="K4119" i="7" s="1"/>
  <c r="H4119" i="7"/>
  <c r="N4118" i="7"/>
  <c r="I4118" i="7"/>
  <c r="J4118" i="7" s="1"/>
  <c r="K4118" i="7" s="1"/>
  <c r="H4118" i="7"/>
  <c r="N4117" i="7"/>
  <c r="I4117" i="7"/>
  <c r="J4117" i="7" s="1"/>
  <c r="K4117" i="7" s="1"/>
  <c r="H4117" i="7"/>
  <c r="N4116" i="7"/>
  <c r="I4116" i="7"/>
  <c r="J4116" i="7" s="1"/>
  <c r="K4116" i="7" s="1"/>
  <c r="H4116" i="7"/>
  <c r="N4115" i="7"/>
  <c r="I4115" i="7"/>
  <c r="J4115" i="7" s="1"/>
  <c r="K4115" i="7" s="1"/>
  <c r="H4115" i="7"/>
  <c r="N4114" i="7"/>
  <c r="I4114" i="7"/>
  <c r="J4114" i="7" s="1"/>
  <c r="K4114" i="7" s="1"/>
  <c r="H4114" i="7"/>
  <c r="N4113" i="7"/>
  <c r="I4113" i="7"/>
  <c r="J4113" i="7" s="1"/>
  <c r="K4113" i="7" s="1"/>
  <c r="H4113" i="7"/>
  <c r="N4112" i="7"/>
  <c r="I4112" i="7"/>
  <c r="J4112" i="7" s="1"/>
  <c r="K4112" i="7" s="1"/>
  <c r="H4112" i="7"/>
  <c r="N4111" i="7"/>
  <c r="I4111" i="7"/>
  <c r="J4111" i="7" s="1"/>
  <c r="K4111" i="7" s="1"/>
  <c r="H4111" i="7"/>
  <c r="N4110" i="7"/>
  <c r="I4110" i="7"/>
  <c r="J4110" i="7" s="1"/>
  <c r="K4110" i="7" s="1"/>
  <c r="H4110" i="7"/>
  <c r="N4109" i="7"/>
  <c r="I4109" i="7"/>
  <c r="J4109" i="7" s="1"/>
  <c r="K4109" i="7" s="1"/>
  <c r="H4109" i="7"/>
  <c r="N4108" i="7"/>
  <c r="I4108" i="7"/>
  <c r="J4108" i="7" s="1"/>
  <c r="K4108" i="7" s="1"/>
  <c r="H4108" i="7"/>
  <c r="N4107" i="7"/>
  <c r="I4107" i="7"/>
  <c r="J4107" i="7" s="1"/>
  <c r="K4107" i="7" s="1"/>
  <c r="H4107" i="7"/>
  <c r="N4106" i="7"/>
  <c r="I4106" i="7"/>
  <c r="J4106" i="7" s="1"/>
  <c r="K4106" i="7" s="1"/>
  <c r="H4106" i="7"/>
  <c r="N4105" i="7"/>
  <c r="I4105" i="7"/>
  <c r="J4105" i="7" s="1"/>
  <c r="K4105" i="7" s="1"/>
  <c r="H4105" i="7"/>
  <c r="N4104" i="7"/>
  <c r="I4104" i="7"/>
  <c r="J4104" i="7" s="1"/>
  <c r="K4104" i="7" s="1"/>
  <c r="H4104" i="7"/>
  <c r="N4103" i="7"/>
  <c r="I4103" i="7"/>
  <c r="J4103" i="7" s="1"/>
  <c r="K4103" i="7" s="1"/>
  <c r="H4103" i="7"/>
  <c r="N4102" i="7"/>
  <c r="I4102" i="7"/>
  <c r="J4102" i="7" s="1"/>
  <c r="K4102" i="7" s="1"/>
  <c r="H4102" i="7"/>
  <c r="N4101" i="7"/>
  <c r="I4101" i="7"/>
  <c r="J4101" i="7" s="1"/>
  <c r="K4101" i="7" s="1"/>
  <c r="H4101" i="7"/>
  <c r="N4100" i="7"/>
  <c r="I4100" i="7"/>
  <c r="J4100" i="7" s="1"/>
  <c r="K4100" i="7" s="1"/>
  <c r="H4100" i="7"/>
  <c r="N4099" i="7"/>
  <c r="I4099" i="7"/>
  <c r="J4099" i="7" s="1"/>
  <c r="K4099" i="7" s="1"/>
  <c r="H4099" i="7"/>
  <c r="N4098" i="7"/>
  <c r="I4098" i="7"/>
  <c r="J4098" i="7" s="1"/>
  <c r="K4098" i="7" s="1"/>
  <c r="H4098" i="7"/>
  <c r="N4097" i="7"/>
  <c r="I4097" i="7"/>
  <c r="J4097" i="7" s="1"/>
  <c r="K4097" i="7" s="1"/>
  <c r="H4097" i="7"/>
  <c r="N4096" i="7"/>
  <c r="I4096" i="7"/>
  <c r="J4096" i="7" s="1"/>
  <c r="K4096" i="7" s="1"/>
  <c r="H4096" i="7"/>
  <c r="N4095" i="7"/>
  <c r="I4095" i="7"/>
  <c r="J4095" i="7" s="1"/>
  <c r="K4095" i="7" s="1"/>
  <c r="H4095" i="7"/>
  <c r="N4094" i="7"/>
  <c r="I4094" i="7"/>
  <c r="J4094" i="7" s="1"/>
  <c r="K4094" i="7" s="1"/>
  <c r="H4094" i="7"/>
  <c r="N4093" i="7"/>
  <c r="I4093" i="7"/>
  <c r="J4093" i="7" s="1"/>
  <c r="K4093" i="7" s="1"/>
  <c r="H4093" i="7"/>
  <c r="N4092" i="7"/>
  <c r="I4092" i="7"/>
  <c r="J4092" i="7" s="1"/>
  <c r="K4092" i="7" s="1"/>
  <c r="H4092" i="7"/>
  <c r="N4091" i="7"/>
  <c r="I4091" i="7"/>
  <c r="J4091" i="7" s="1"/>
  <c r="K4091" i="7" s="1"/>
  <c r="H4091" i="7"/>
  <c r="N4090" i="7"/>
  <c r="I4090" i="7"/>
  <c r="J4090" i="7" s="1"/>
  <c r="K4090" i="7" s="1"/>
  <c r="H4090" i="7"/>
  <c r="N4089" i="7"/>
  <c r="I4089" i="7"/>
  <c r="J4089" i="7" s="1"/>
  <c r="K4089" i="7" s="1"/>
  <c r="H4089" i="7"/>
  <c r="N4088" i="7"/>
  <c r="I4088" i="7"/>
  <c r="J4088" i="7" s="1"/>
  <c r="K4088" i="7" s="1"/>
  <c r="H4088" i="7"/>
  <c r="N4087" i="7"/>
  <c r="I4087" i="7"/>
  <c r="J4087" i="7" s="1"/>
  <c r="K4087" i="7" s="1"/>
  <c r="H4087" i="7"/>
  <c r="N4086" i="7"/>
  <c r="I4086" i="7"/>
  <c r="J4086" i="7" s="1"/>
  <c r="K4086" i="7" s="1"/>
  <c r="H4086" i="7"/>
  <c r="N4085" i="7"/>
  <c r="I4085" i="7"/>
  <c r="J4085" i="7" s="1"/>
  <c r="K4085" i="7" s="1"/>
  <c r="H4085" i="7"/>
  <c r="N4084" i="7"/>
  <c r="I4084" i="7"/>
  <c r="J4084" i="7" s="1"/>
  <c r="K4084" i="7" s="1"/>
  <c r="H4084" i="7"/>
  <c r="N4083" i="7"/>
  <c r="I4083" i="7"/>
  <c r="J4083" i="7" s="1"/>
  <c r="K4083" i="7" s="1"/>
  <c r="H4083" i="7"/>
  <c r="N4082" i="7"/>
  <c r="I4082" i="7"/>
  <c r="J4082" i="7" s="1"/>
  <c r="K4082" i="7" s="1"/>
  <c r="H4082" i="7"/>
  <c r="N4081" i="7"/>
  <c r="I4081" i="7"/>
  <c r="J4081" i="7" s="1"/>
  <c r="K4081" i="7" s="1"/>
  <c r="H4081" i="7"/>
  <c r="N4080" i="7"/>
  <c r="I4080" i="7"/>
  <c r="J4080" i="7" s="1"/>
  <c r="K4080" i="7" s="1"/>
  <c r="H4080" i="7"/>
  <c r="N4079" i="7"/>
  <c r="I4079" i="7"/>
  <c r="J4079" i="7" s="1"/>
  <c r="K4079" i="7" s="1"/>
  <c r="H4079" i="7"/>
  <c r="N4078" i="7"/>
  <c r="I4078" i="7"/>
  <c r="J4078" i="7" s="1"/>
  <c r="K4078" i="7" s="1"/>
  <c r="H4078" i="7"/>
  <c r="N4077" i="7"/>
  <c r="I4077" i="7"/>
  <c r="J4077" i="7" s="1"/>
  <c r="K4077" i="7" s="1"/>
  <c r="H4077" i="7"/>
  <c r="N4076" i="7"/>
  <c r="I4076" i="7"/>
  <c r="J4076" i="7" s="1"/>
  <c r="K4076" i="7" s="1"/>
  <c r="H4076" i="7"/>
  <c r="N4075" i="7"/>
  <c r="I4075" i="7"/>
  <c r="J4075" i="7" s="1"/>
  <c r="K4075" i="7" s="1"/>
  <c r="H4075" i="7"/>
  <c r="N4074" i="7"/>
  <c r="I4074" i="7"/>
  <c r="J4074" i="7" s="1"/>
  <c r="K4074" i="7" s="1"/>
  <c r="H4074" i="7"/>
  <c r="N4073" i="7"/>
  <c r="I4073" i="7"/>
  <c r="J4073" i="7" s="1"/>
  <c r="K4073" i="7" s="1"/>
  <c r="H4073" i="7"/>
  <c r="N4072" i="7"/>
  <c r="I4072" i="7"/>
  <c r="J4072" i="7" s="1"/>
  <c r="K4072" i="7" s="1"/>
  <c r="H4072" i="7"/>
  <c r="N4071" i="7"/>
  <c r="I4071" i="7"/>
  <c r="J4071" i="7" s="1"/>
  <c r="K4071" i="7" s="1"/>
  <c r="H4071" i="7"/>
  <c r="N4070" i="7"/>
  <c r="I4070" i="7"/>
  <c r="J4070" i="7" s="1"/>
  <c r="K4070" i="7" s="1"/>
  <c r="H4070" i="7"/>
  <c r="N4069" i="7"/>
  <c r="I4069" i="7"/>
  <c r="J4069" i="7" s="1"/>
  <c r="K4069" i="7" s="1"/>
  <c r="H4069" i="7"/>
  <c r="N4068" i="7"/>
  <c r="I4068" i="7"/>
  <c r="J4068" i="7" s="1"/>
  <c r="K4068" i="7" s="1"/>
  <c r="H4068" i="7"/>
  <c r="N4067" i="7"/>
  <c r="I4067" i="7"/>
  <c r="J4067" i="7" s="1"/>
  <c r="K4067" i="7" s="1"/>
  <c r="H4067" i="7"/>
  <c r="N4066" i="7"/>
  <c r="I4066" i="7"/>
  <c r="J4066" i="7" s="1"/>
  <c r="K4066" i="7" s="1"/>
  <c r="H4066" i="7"/>
  <c r="N4065" i="7"/>
  <c r="I4065" i="7"/>
  <c r="J4065" i="7" s="1"/>
  <c r="K4065" i="7" s="1"/>
  <c r="H4065" i="7"/>
  <c r="N4064" i="7"/>
  <c r="I4064" i="7"/>
  <c r="J4064" i="7" s="1"/>
  <c r="K4064" i="7" s="1"/>
  <c r="H4064" i="7"/>
  <c r="N4063" i="7"/>
  <c r="I4063" i="7"/>
  <c r="J4063" i="7" s="1"/>
  <c r="K4063" i="7" s="1"/>
  <c r="H4063" i="7"/>
  <c r="N4062" i="7"/>
  <c r="I4062" i="7"/>
  <c r="J4062" i="7" s="1"/>
  <c r="K4062" i="7" s="1"/>
  <c r="H4062" i="7"/>
  <c r="N4061" i="7"/>
  <c r="I4061" i="7"/>
  <c r="J4061" i="7" s="1"/>
  <c r="K4061" i="7" s="1"/>
  <c r="H4061" i="7"/>
  <c r="N4060" i="7"/>
  <c r="I4060" i="7"/>
  <c r="J4060" i="7" s="1"/>
  <c r="K4060" i="7" s="1"/>
  <c r="H4060" i="7"/>
  <c r="N4059" i="7"/>
  <c r="I4059" i="7"/>
  <c r="J4059" i="7" s="1"/>
  <c r="K4059" i="7" s="1"/>
  <c r="H4059" i="7"/>
  <c r="N4058" i="7"/>
  <c r="I4058" i="7"/>
  <c r="J4058" i="7" s="1"/>
  <c r="K4058" i="7" s="1"/>
  <c r="H4058" i="7"/>
  <c r="N4057" i="7"/>
  <c r="I4057" i="7"/>
  <c r="J4057" i="7" s="1"/>
  <c r="K4057" i="7" s="1"/>
  <c r="H4057" i="7"/>
  <c r="N4056" i="7"/>
  <c r="I4056" i="7"/>
  <c r="J4056" i="7" s="1"/>
  <c r="K4056" i="7" s="1"/>
  <c r="H4056" i="7"/>
  <c r="N4055" i="7"/>
  <c r="I4055" i="7"/>
  <c r="J4055" i="7" s="1"/>
  <c r="K4055" i="7" s="1"/>
  <c r="H4055" i="7"/>
  <c r="N4054" i="7"/>
  <c r="I4054" i="7"/>
  <c r="J4054" i="7" s="1"/>
  <c r="K4054" i="7" s="1"/>
  <c r="H4054" i="7"/>
  <c r="N4053" i="7"/>
  <c r="I4053" i="7"/>
  <c r="J4053" i="7" s="1"/>
  <c r="K4053" i="7" s="1"/>
  <c r="H4053" i="7"/>
  <c r="N4052" i="7"/>
  <c r="I4052" i="7"/>
  <c r="J4052" i="7" s="1"/>
  <c r="K4052" i="7" s="1"/>
  <c r="H4052" i="7"/>
  <c r="N4051" i="7"/>
  <c r="I4051" i="7"/>
  <c r="J4051" i="7" s="1"/>
  <c r="K4051" i="7" s="1"/>
  <c r="H4051" i="7"/>
  <c r="N4050" i="7"/>
  <c r="I4050" i="7"/>
  <c r="J4050" i="7" s="1"/>
  <c r="K4050" i="7" s="1"/>
  <c r="H4050" i="7"/>
  <c r="N4049" i="7"/>
  <c r="I4049" i="7"/>
  <c r="J4049" i="7" s="1"/>
  <c r="K4049" i="7" s="1"/>
  <c r="H4049" i="7"/>
  <c r="N4048" i="7"/>
  <c r="I4048" i="7"/>
  <c r="J4048" i="7" s="1"/>
  <c r="K4048" i="7" s="1"/>
  <c r="H4048" i="7"/>
  <c r="N4047" i="7"/>
  <c r="I4047" i="7"/>
  <c r="J4047" i="7" s="1"/>
  <c r="K4047" i="7" s="1"/>
  <c r="H4047" i="7"/>
  <c r="N4046" i="7"/>
  <c r="I4046" i="7"/>
  <c r="J4046" i="7" s="1"/>
  <c r="K4046" i="7" s="1"/>
  <c r="H4046" i="7"/>
  <c r="N4045" i="7"/>
  <c r="I4045" i="7"/>
  <c r="J4045" i="7" s="1"/>
  <c r="K4045" i="7" s="1"/>
  <c r="H4045" i="7"/>
  <c r="N4044" i="7"/>
  <c r="I4044" i="7"/>
  <c r="J4044" i="7" s="1"/>
  <c r="K4044" i="7" s="1"/>
  <c r="H4044" i="7"/>
  <c r="N4043" i="7"/>
  <c r="I4043" i="7"/>
  <c r="J4043" i="7" s="1"/>
  <c r="K4043" i="7" s="1"/>
  <c r="H4043" i="7"/>
  <c r="N4042" i="7"/>
  <c r="I4042" i="7"/>
  <c r="J4042" i="7" s="1"/>
  <c r="K4042" i="7" s="1"/>
  <c r="H4042" i="7"/>
  <c r="N4041" i="7"/>
  <c r="I4041" i="7"/>
  <c r="J4041" i="7" s="1"/>
  <c r="K4041" i="7" s="1"/>
  <c r="H4041" i="7"/>
  <c r="N4040" i="7"/>
  <c r="I4040" i="7"/>
  <c r="J4040" i="7" s="1"/>
  <c r="K4040" i="7" s="1"/>
  <c r="H4040" i="7"/>
  <c r="N4039" i="7"/>
  <c r="I4039" i="7"/>
  <c r="J4039" i="7" s="1"/>
  <c r="K4039" i="7" s="1"/>
  <c r="H4039" i="7"/>
  <c r="N4038" i="7"/>
  <c r="I4038" i="7"/>
  <c r="J4038" i="7" s="1"/>
  <c r="K4038" i="7" s="1"/>
  <c r="H4038" i="7"/>
  <c r="N4037" i="7"/>
  <c r="I4037" i="7"/>
  <c r="J4037" i="7" s="1"/>
  <c r="K4037" i="7" s="1"/>
  <c r="H4037" i="7"/>
  <c r="N4036" i="7"/>
  <c r="I4036" i="7"/>
  <c r="J4036" i="7" s="1"/>
  <c r="K4036" i="7" s="1"/>
  <c r="H4036" i="7"/>
  <c r="N4035" i="7"/>
  <c r="I4035" i="7"/>
  <c r="J4035" i="7" s="1"/>
  <c r="K4035" i="7" s="1"/>
  <c r="H4035" i="7"/>
  <c r="N4034" i="7"/>
  <c r="I4034" i="7"/>
  <c r="J4034" i="7" s="1"/>
  <c r="K4034" i="7" s="1"/>
  <c r="H4034" i="7"/>
  <c r="N4033" i="7"/>
  <c r="I4033" i="7"/>
  <c r="J4033" i="7" s="1"/>
  <c r="K4033" i="7" s="1"/>
  <c r="H4033" i="7"/>
  <c r="N4032" i="7"/>
  <c r="I4032" i="7"/>
  <c r="J4032" i="7" s="1"/>
  <c r="K4032" i="7" s="1"/>
  <c r="H4032" i="7"/>
  <c r="N4031" i="7"/>
  <c r="I4031" i="7"/>
  <c r="J4031" i="7" s="1"/>
  <c r="K4031" i="7" s="1"/>
  <c r="H4031" i="7"/>
  <c r="N4030" i="7"/>
  <c r="I4030" i="7"/>
  <c r="J4030" i="7" s="1"/>
  <c r="K4030" i="7" s="1"/>
  <c r="H4030" i="7"/>
  <c r="N4029" i="7"/>
  <c r="I4029" i="7"/>
  <c r="J4029" i="7" s="1"/>
  <c r="K4029" i="7" s="1"/>
  <c r="H4029" i="7"/>
  <c r="N4028" i="7"/>
  <c r="I4028" i="7"/>
  <c r="J4028" i="7" s="1"/>
  <c r="K4028" i="7" s="1"/>
  <c r="H4028" i="7"/>
  <c r="N4027" i="7"/>
  <c r="I4027" i="7"/>
  <c r="J4027" i="7" s="1"/>
  <c r="K4027" i="7" s="1"/>
  <c r="H4027" i="7"/>
  <c r="N4026" i="7"/>
  <c r="I4026" i="7"/>
  <c r="J4026" i="7" s="1"/>
  <c r="K4026" i="7" s="1"/>
  <c r="H4026" i="7"/>
  <c r="N4025" i="7"/>
  <c r="I4025" i="7"/>
  <c r="J4025" i="7" s="1"/>
  <c r="K4025" i="7" s="1"/>
  <c r="H4025" i="7"/>
  <c r="N4024" i="7"/>
  <c r="I4024" i="7"/>
  <c r="J4024" i="7" s="1"/>
  <c r="K4024" i="7" s="1"/>
  <c r="H4024" i="7"/>
  <c r="N4023" i="7"/>
  <c r="I4023" i="7"/>
  <c r="J4023" i="7" s="1"/>
  <c r="K4023" i="7" s="1"/>
  <c r="H4023" i="7"/>
  <c r="N4022" i="7"/>
  <c r="I4022" i="7"/>
  <c r="J4022" i="7" s="1"/>
  <c r="K4022" i="7" s="1"/>
  <c r="H4022" i="7"/>
  <c r="N4021" i="7"/>
  <c r="I4021" i="7"/>
  <c r="J4021" i="7" s="1"/>
  <c r="K4021" i="7" s="1"/>
  <c r="H4021" i="7"/>
  <c r="N4020" i="7"/>
  <c r="I4020" i="7"/>
  <c r="J4020" i="7" s="1"/>
  <c r="K4020" i="7" s="1"/>
  <c r="H4020" i="7"/>
  <c r="N4019" i="7"/>
  <c r="I4019" i="7"/>
  <c r="J4019" i="7" s="1"/>
  <c r="K4019" i="7" s="1"/>
  <c r="H4019" i="7"/>
  <c r="N4018" i="7"/>
  <c r="I4018" i="7"/>
  <c r="J4018" i="7" s="1"/>
  <c r="K4018" i="7" s="1"/>
  <c r="H4018" i="7"/>
  <c r="N4017" i="7"/>
  <c r="I4017" i="7"/>
  <c r="J4017" i="7" s="1"/>
  <c r="K4017" i="7" s="1"/>
  <c r="H4017" i="7"/>
  <c r="N4016" i="7"/>
  <c r="I4016" i="7"/>
  <c r="J4016" i="7" s="1"/>
  <c r="K4016" i="7" s="1"/>
  <c r="H4016" i="7"/>
  <c r="N4015" i="7"/>
  <c r="I4015" i="7"/>
  <c r="J4015" i="7" s="1"/>
  <c r="K4015" i="7" s="1"/>
  <c r="H4015" i="7"/>
  <c r="N4014" i="7"/>
  <c r="I4014" i="7"/>
  <c r="J4014" i="7" s="1"/>
  <c r="K4014" i="7" s="1"/>
  <c r="H4014" i="7"/>
  <c r="N4013" i="7"/>
  <c r="I4013" i="7"/>
  <c r="J4013" i="7" s="1"/>
  <c r="K4013" i="7" s="1"/>
  <c r="H4013" i="7"/>
  <c r="N4012" i="7"/>
  <c r="I4012" i="7"/>
  <c r="J4012" i="7" s="1"/>
  <c r="K4012" i="7" s="1"/>
  <c r="H4012" i="7"/>
  <c r="N4011" i="7"/>
  <c r="I4011" i="7"/>
  <c r="J4011" i="7" s="1"/>
  <c r="K4011" i="7" s="1"/>
  <c r="H4011" i="7"/>
  <c r="N4010" i="7"/>
  <c r="I4010" i="7"/>
  <c r="J4010" i="7" s="1"/>
  <c r="K4010" i="7" s="1"/>
  <c r="H4010" i="7"/>
  <c r="N4009" i="7"/>
  <c r="I4009" i="7"/>
  <c r="J4009" i="7" s="1"/>
  <c r="K4009" i="7" s="1"/>
  <c r="H4009" i="7"/>
  <c r="N4008" i="7"/>
  <c r="I4008" i="7"/>
  <c r="J4008" i="7" s="1"/>
  <c r="K4008" i="7" s="1"/>
  <c r="H4008" i="7"/>
  <c r="N4007" i="7"/>
  <c r="I4007" i="7"/>
  <c r="J4007" i="7" s="1"/>
  <c r="K4007" i="7" s="1"/>
  <c r="H4007" i="7"/>
  <c r="N4006" i="7"/>
  <c r="I4006" i="7"/>
  <c r="J4006" i="7" s="1"/>
  <c r="K4006" i="7" s="1"/>
  <c r="H4006" i="7"/>
  <c r="N4005" i="7"/>
  <c r="I4005" i="7"/>
  <c r="J4005" i="7" s="1"/>
  <c r="K4005" i="7" s="1"/>
  <c r="H4005" i="7"/>
  <c r="N4004" i="7"/>
  <c r="I4004" i="7"/>
  <c r="J4004" i="7" s="1"/>
  <c r="K4004" i="7" s="1"/>
  <c r="H4004" i="7"/>
  <c r="N4003" i="7"/>
  <c r="I4003" i="7"/>
  <c r="J4003" i="7" s="1"/>
  <c r="K4003" i="7" s="1"/>
  <c r="H4003" i="7"/>
  <c r="N4002" i="7"/>
  <c r="I4002" i="7"/>
  <c r="J4002" i="7" s="1"/>
  <c r="K4002" i="7" s="1"/>
  <c r="H4002" i="7"/>
  <c r="N4001" i="7"/>
  <c r="I4001" i="7"/>
  <c r="J4001" i="7" s="1"/>
  <c r="K4001" i="7" s="1"/>
  <c r="H4001" i="7"/>
  <c r="N4000" i="7"/>
  <c r="I4000" i="7"/>
  <c r="J4000" i="7" s="1"/>
  <c r="K4000" i="7" s="1"/>
  <c r="H4000" i="7"/>
  <c r="N3999" i="7"/>
  <c r="I3999" i="7"/>
  <c r="J3999" i="7" s="1"/>
  <c r="K3999" i="7" s="1"/>
  <c r="H3999" i="7"/>
  <c r="N3998" i="7"/>
  <c r="I3998" i="7"/>
  <c r="J3998" i="7" s="1"/>
  <c r="K3998" i="7" s="1"/>
  <c r="H3998" i="7"/>
  <c r="N3997" i="7"/>
  <c r="I3997" i="7"/>
  <c r="J3997" i="7" s="1"/>
  <c r="K3997" i="7" s="1"/>
  <c r="H3997" i="7"/>
  <c r="N3996" i="7"/>
  <c r="I3996" i="7"/>
  <c r="J3996" i="7" s="1"/>
  <c r="K3996" i="7" s="1"/>
  <c r="H3996" i="7"/>
  <c r="N3995" i="7"/>
  <c r="I3995" i="7"/>
  <c r="J3995" i="7" s="1"/>
  <c r="K3995" i="7" s="1"/>
  <c r="H3995" i="7"/>
  <c r="N3994" i="7"/>
  <c r="I3994" i="7"/>
  <c r="J3994" i="7" s="1"/>
  <c r="K3994" i="7" s="1"/>
  <c r="H3994" i="7"/>
  <c r="N3993" i="7"/>
  <c r="I3993" i="7"/>
  <c r="J3993" i="7" s="1"/>
  <c r="K3993" i="7" s="1"/>
  <c r="H3993" i="7"/>
  <c r="N3992" i="7"/>
  <c r="I3992" i="7"/>
  <c r="J3992" i="7" s="1"/>
  <c r="K3992" i="7" s="1"/>
  <c r="H3992" i="7"/>
  <c r="N3991" i="7"/>
  <c r="I3991" i="7"/>
  <c r="J3991" i="7" s="1"/>
  <c r="K3991" i="7" s="1"/>
  <c r="H3991" i="7"/>
  <c r="N3990" i="7"/>
  <c r="I3990" i="7"/>
  <c r="J3990" i="7" s="1"/>
  <c r="K3990" i="7" s="1"/>
  <c r="H3990" i="7"/>
  <c r="N3989" i="7"/>
  <c r="I3989" i="7"/>
  <c r="J3989" i="7" s="1"/>
  <c r="K3989" i="7" s="1"/>
  <c r="H3989" i="7"/>
  <c r="N3988" i="7"/>
  <c r="I3988" i="7"/>
  <c r="J3988" i="7" s="1"/>
  <c r="K3988" i="7" s="1"/>
  <c r="H3988" i="7"/>
  <c r="N3987" i="7"/>
  <c r="I3987" i="7"/>
  <c r="J3987" i="7" s="1"/>
  <c r="K3987" i="7" s="1"/>
  <c r="H3987" i="7"/>
  <c r="N3986" i="7"/>
  <c r="I3986" i="7"/>
  <c r="J3986" i="7" s="1"/>
  <c r="K3986" i="7" s="1"/>
  <c r="H3986" i="7"/>
  <c r="N3985" i="7"/>
  <c r="I3985" i="7"/>
  <c r="J3985" i="7" s="1"/>
  <c r="K3985" i="7" s="1"/>
  <c r="H3985" i="7"/>
  <c r="N3984" i="7"/>
  <c r="I3984" i="7"/>
  <c r="J3984" i="7" s="1"/>
  <c r="K3984" i="7" s="1"/>
  <c r="H3984" i="7"/>
  <c r="N3983" i="7"/>
  <c r="I3983" i="7"/>
  <c r="J3983" i="7" s="1"/>
  <c r="K3983" i="7" s="1"/>
  <c r="H3983" i="7"/>
  <c r="N3982" i="7"/>
  <c r="I3982" i="7"/>
  <c r="J3982" i="7" s="1"/>
  <c r="K3982" i="7" s="1"/>
  <c r="H3982" i="7"/>
  <c r="N3981" i="7"/>
  <c r="I3981" i="7"/>
  <c r="J3981" i="7" s="1"/>
  <c r="K3981" i="7" s="1"/>
  <c r="H3981" i="7"/>
  <c r="N3980" i="7"/>
  <c r="I3980" i="7"/>
  <c r="J3980" i="7" s="1"/>
  <c r="K3980" i="7" s="1"/>
  <c r="H3980" i="7"/>
  <c r="N3979" i="7"/>
  <c r="I3979" i="7"/>
  <c r="J3979" i="7" s="1"/>
  <c r="K3979" i="7" s="1"/>
  <c r="H3979" i="7"/>
  <c r="N3978" i="7"/>
  <c r="I3978" i="7"/>
  <c r="J3978" i="7" s="1"/>
  <c r="K3978" i="7" s="1"/>
  <c r="H3978" i="7"/>
  <c r="N3977" i="7"/>
  <c r="I3977" i="7"/>
  <c r="J3977" i="7" s="1"/>
  <c r="K3977" i="7" s="1"/>
  <c r="H3977" i="7"/>
  <c r="N3976" i="7"/>
  <c r="I3976" i="7"/>
  <c r="J3976" i="7" s="1"/>
  <c r="K3976" i="7" s="1"/>
  <c r="H3976" i="7"/>
  <c r="N3975" i="7"/>
  <c r="I3975" i="7"/>
  <c r="J3975" i="7" s="1"/>
  <c r="K3975" i="7" s="1"/>
  <c r="H3975" i="7"/>
  <c r="N3974" i="7"/>
  <c r="I3974" i="7"/>
  <c r="J3974" i="7" s="1"/>
  <c r="K3974" i="7" s="1"/>
  <c r="H3974" i="7"/>
  <c r="N3973" i="7"/>
  <c r="I3973" i="7"/>
  <c r="J3973" i="7" s="1"/>
  <c r="K3973" i="7" s="1"/>
  <c r="H3973" i="7"/>
  <c r="N3972" i="7"/>
  <c r="I3972" i="7"/>
  <c r="J3972" i="7" s="1"/>
  <c r="K3972" i="7" s="1"/>
  <c r="H3972" i="7"/>
  <c r="N3971" i="7"/>
  <c r="I3971" i="7"/>
  <c r="J3971" i="7" s="1"/>
  <c r="K3971" i="7" s="1"/>
  <c r="H3971" i="7"/>
  <c r="N3970" i="7"/>
  <c r="I3970" i="7"/>
  <c r="J3970" i="7" s="1"/>
  <c r="K3970" i="7" s="1"/>
  <c r="H3970" i="7"/>
  <c r="N3969" i="7"/>
  <c r="I3969" i="7"/>
  <c r="J3969" i="7" s="1"/>
  <c r="K3969" i="7" s="1"/>
  <c r="H3969" i="7"/>
  <c r="N3968" i="7"/>
  <c r="I3968" i="7"/>
  <c r="J3968" i="7" s="1"/>
  <c r="K3968" i="7" s="1"/>
  <c r="H3968" i="7"/>
  <c r="N3967" i="7"/>
  <c r="I3967" i="7"/>
  <c r="J3967" i="7" s="1"/>
  <c r="K3967" i="7" s="1"/>
  <c r="H3967" i="7"/>
  <c r="N3966" i="7"/>
  <c r="I3966" i="7"/>
  <c r="J3966" i="7" s="1"/>
  <c r="K3966" i="7" s="1"/>
  <c r="H3966" i="7"/>
  <c r="N3965" i="7"/>
  <c r="I3965" i="7"/>
  <c r="J3965" i="7" s="1"/>
  <c r="K3965" i="7" s="1"/>
  <c r="H3965" i="7"/>
  <c r="N3964" i="7"/>
  <c r="I3964" i="7"/>
  <c r="J3964" i="7" s="1"/>
  <c r="K3964" i="7" s="1"/>
  <c r="H3964" i="7"/>
  <c r="N3963" i="7"/>
  <c r="I3963" i="7"/>
  <c r="J3963" i="7" s="1"/>
  <c r="K3963" i="7" s="1"/>
  <c r="H3963" i="7"/>
  <c r="N3962" i="7"/>
  <c r="I3962" i="7"/>
  <c r="J3962" i="7" s="1"/>
  <c r="K3962" i="7" s="1"/>
  <c r="H3962" i="7"/>
  <c r="N3961" i="7"/>
  <c r="I3961" i="7"/>
  <c r="J3961" i="7" s="1"/>
  <c r="K3961" i="7" s="1"/>
  <c r="H3961" i="7"/>
  <c r="N3960" i="7"/>
  <c r="I3960" i="7"/>
  <c r="J3960" i="7" s="1"/>
  <c r="K3960" i="7" s="1"/>
  <c r="H3960" i="7"/>
  <c r="N3959" i="7"/>
  <c r="I3959" i="7"/>
  <c r="J3959" i="7" s="1"/>
  <c r="K3959" i="7" s="1"/>
  <c r="H3959" i="7"/>
  <c r="N3958" i="7"/>
  <c r="I3958" i="7"/>
  <c r="J3958" i="7" s="1"/>
  <c r="K3958" i="7" s="1"/>
  <c r="H3958" i="7"/>
  <c r="N3957" i="7"/>
  <c r="I3957" i="7"/>
  <c r="J3957" i="7" s="1"/>
  <c r="K3957" i="7" s="1"/>
  <c r="H3957" i="7"/>
  <c r="N3956" i="7"/>
  <c r="I3956" i="7"/>
  <c r="J3956" i="7" s="1"/>
  <c r="K3956" i="7" s="1"/>
  <c r="H3956" i="7"/>
  <c r="N3955" i="7"/>
  <c r="I3955" i="7"/>
  <c r="J3955" i="7" s="1"/>
  <c r="K3955" i="7" s="1"/>
  <c r="H3955" i="7"/>
  <c r="N3954" i="7"/>
  <c r="I3954" i="7"/>
  <c r="J3954" i="7" s="1"/>
  <c r="K3954" i="7" s="1"/>
  <c r="H3954" i="7"/>
  <c r="N3953" i="7"/>
  <c r="I3953" i="7"/>
  <c r="J3953" i="7" s="1"/>
  <c r="K3953" i="7" s="1"/>
  <c r="H3953" i="7"/>
  <c r="N3952" i="7"/>
  <c r="I3952" i="7"/>
  <c r="J3952" i="7" s="1"/>
  <c r="K3952" i="7" s="1"/>
  <c r="H3952" i="7"/>
  <c r="N3951" i="7"/>
  <c r="I3951" i="7"/>
  <c r="J3951" i="7" s="1"/>
  <c r="K3951" i="7" s="1"/>
  <c r="H3951" i="7"/>
  <c r="N3950" i="7"/>
  <c r="I3950" i="7"/>
  <c r="J3950" i="7" s="1"/>
  <c r="K3950" i="7" s="1"/>
  <c r="H3950" i="7"/>
  <c r="N3949" i="7"/>
  <c r="I3949" i="7"/>
  <c r="J3949" i="7" s="1"/>
  <c r="K3949" i="7" s="1"/>
  <c r="H3949" i="7"/>
  <c r="N3948" i="7"/>
  <c r="I3948" i="7"/>
  <c r="J3948" i="7" s="1"/>
  <c r="K3948" i="7" s="1"/>
  <c r="H3948" i="7"/>
  <c r="N3947" i="7"/>
  <c r="I3947" i="7"/>
  <c r="J3947" i="7" s="1"/>
  <c r="K3947" i="7" s="1"/>
  <c r="H3947" i="7"/>
  <c r="N3946" i="7"/>
  <c r="I3946" i="7"/>
  <c r="J3946" i="7" s="1"/>
  <c r="K3946" i="7" s="1"/>
  <c r="H3946" i="7"/>
  <c r="N3945" i="7"/>
  <c r="I3945" i="7"/>
  <c r="J3945" i="7" s="1"/>
  <c r="K3945" i="7" s="1"/>
  <c r="H3945" i="7"/>
  <c r="N3944" i="7"/>
  <c r="I3944" i="7"/>
  <c r="J3944" i="7" s="1"/>
  <c r="K3944" i="7" s="1"/>
  <c r="H3944" i="7"/>
  <c r="N3943" i="7"/>
  <c r="I3943" i="7"/>
  <c r="J3943" i="7" s="1"/>
  <c r="K3943" i="7" s="1"/>
  <c r="H3943" i="7"/>
  <c r="N3942" i="7"/>
  <c r="I3942" i="7"/>
  <c r="J3942" i="7" s="1"/>
  <c r="K3942" i="7" s="1"/>
  <c r="H3942" i="7"/>
  <c r="N3941" i="7"/>
  <c r="I3941" i="7"/>
  <c r="J3941" i="7" s="1"/>
  <c r="K3941" i="7" s="1"/>
  <c r="H3941" i="7"/>
  <c r="N3940" i="7"/>
  <c r="I3940" i="7"/>
  <c r="J3940" i="7" s="1"/>
  <c r="K3940" i="7" s="1"/>
  <c r="H3940" i="7"/>
  <c r="N3939" i="7"/>
  <c r="I3939" i="7"/>
  <c r="J3939" i="7" s="1"/>
  <c r="K3939" i="7" s="1"/>
  <c r="H3939" i="7"/>
  <c r="N3938" i="7"/>
  <c r="I3938" i="7"/>
  <c r="J3938" i="7" s="1"/>
  <c r="K3938" i="7" s="1"/>
  <c r="H3938" i="7"/>
  <c r="N3937" i="7"/>
  <c r="I3937" i="7"/>
  <c r="J3937" i="7" s="1"/>
  <c r="K3937" i="7" s="1"/>
  <c r="H3937" i="7"/>
  <c r="N3936" i="7"/>
  <c r="I3936" i="7"/>
  <c r="J3936" i="7" s="1"/>
  <c r="K3936" i="7" s="1"/>
  <c r="H3936" i="7"/>
  <c r="N3935" i="7"/>
  <c r="I3935" i="7"/>
  <c r="J3935" i="7" s="1"/>
  <c r="K3935" i="7" s="1"/>
  <c r="H3935" i="7"/>
  <c r="N3934" i="7"/>
  <c r="I3934" i="7"/>
  <c r="J3934" i="7" s="1"/>
  <c r="K3934" i="7" s="1"/>
  <c r="H3934" i="7"/>
  <c r="N3933" i="7"/>
  <c r="I3933" i="7"/>
  <c r="J3933" i="7" s="1"/>
  <c r="K3933" i="7" s="1"/>
  <c r="H3933" i="7"/>
  <c r="N3932" i="7"/>
  <c r="I3932" i="7"/>
  <c r="J3932" i="7" s="1"/>
  <c r="K3932" i="7" s="1"/>
  <c r="H3932" i="7"/>
  <c r="N3931" i="7"/>
  <c r="I3931" i="7"/>
  <c r="J3931" i="7" s="1"/>
  <c r="K3931" i="7" s="1"/>
  <c r="H3931" i="7"/>
  <c r="N3930" i="7"/>
  <c r="I3930" i="7"/>
  <c r="J3930" i="7" s="1"/>
  <c r="K3930" i="7" s="1"/>
  <c r="H3930" i="7"/>
  <c r="N3929" i="7"/>
  <c r="I3929" i="7"/>
  <c r="J3929" i="7" s="1"/>
  <c r="K3929" i="7" s="1"/>
  <c r="H3929" i="7"/>
  <c r="N3928" i="7"/>
  <c r="I3928" i="7"/>
  <c r="J3928" i="7" s="1"/>
  <c r="K3928" i="7" s="1"/>
  <c r="H3928" i="7"/>
  <c r="N3927" i="7"/>
  <c r="I3927" i="7"/>
  <c r="J3927" i="7" s="1"/>
  <c r="K3927" i="7" s="1"/>
  <c r="H3927" i="7"/>
  <c r="N3926" i="7"/>
  <c r="I3926" i="7"/>
  <c r="J3926" i="7" s="1"/>
  <c r="K3926" i="7" s="1"/>
  <c r="H3926" i="7"/>
  <c r="N3925" i="7"/>
  <c r="I3925" i="7"/>
  <c r="J3925" i="7" s="1"/>
  <c r="K3925" i="7" s="1"/>
  <c r="H3925" i="7"/>
  <c r="N3924" i="7"/>
  <c r="I3924" i="7"/>
  <c r="J3924" i="7" s="1"/>
  <c r="K3924" i="7" s="1"/>
  <c r="H3924" i="7"/>
  <c r="N3923" i="7"/>
  <c r="I3923" i="7"/>
  <c r="J3923" i="7" s="1"/>
  <c r="K3923" i="7" s="1"/>
  <c r="H3923" i="7"/>
  <c r="N3922" i="7"/>
  <c r="I3922" i="7"/>
  <c r="J3922" i="7" s="1"/>
  <c r="K3922" i="7" s="1"/>
  <c r="H3922" i="7"/>
  <c r="N3921" i="7"/>
  <c r="I3921" i="7"/>
  <c r="J3921" i="7" s="1"/>
  <c r="K3921" i="7" s="1"/>
  <c r="H3921" i="7"/>
  <c r="N3920" i="7"/>
  <c r="I3920" i="7"/>
  <c r="J3920" i="7" s="1"/>
  <c r="K3920" i="7" s="1"/>
  <c r="H3920" i="7"/>
  <c r="N3919" i="7"/>
  <c r="I3919" i="7"/>
  <c r="J3919" i="7" s="1"/>
  <c r="K3919" i="7" s="1"/>
  <c r="H3919" i="7"/>
  <c r="N3918" i="7"/>
  <c r="I3918" i="7"/>
  <c r="J3918" i="7" s="1"/>
  <c r="K3918" i="7" s="1"/>
  <c r="H3918" i="7"/>
  <c r="N3917" i="7"/>
  <c r="I3917" i="7"/>
  <c r="J3917" i="7" s="1"/>
  <c r="K3917" i="7" s="1"/>
  <c r="H3917" i="7"/>
  <c r="N3916" i="7"/>
  <c r="I3916" i="7"/>
  <c r="J3916" i="7" s="1"/>
  <c r="K3916" i="7" s="1"/>
  <c r="H3916" i="7"/>
  <c r="N3915" i="7"/>
  <c r="I3915" i="7"/>
  <c r="J3915" i="7" s="1"/>
  <c r="K3915" i="7" s="1"/>
  <c r="H3915" i="7"/>
  <c r="N3914" i="7"/>
  <c r="I3914" i="7"/>
  <c r="J3914" i="7" s="1"/>
  <c r="K3914" i="7" s="1"/>
  <c r="H3914" i="7"/>
  <c r="N3913" i="7"/>
  <c r="I3913" i="7"/>
  <c r="J3913" i="7" s="1"/>
  <c r="K3913" i="7" s="1"/>
  <c r="H3913" i="7"/>
  <c r="N3912" i="7"/>
  <c r="I3912" i="7"/>
  <c r="J3912" i="7" s="1"/>
  <c r="K3912" i="7" s="1"/>
  <c r="H3912" i="7"/>
  <c r="N3911" i="7"/>
  <c r="I3911" i="7"/>
  <c r="J3911" i="7" s="1"/>
  <c r="K3911" i="7" s="1"/>
  <c r="H3911" i="7"/>
  <c r="N3910" i="7"/>
  <c r="I3910" i="7"/>
  <c r="J3910" i="7" s="1"/>
  <c r="K3910" i="7" s="1"/>
  <c r="H3910" i="7"/>
  <c r="N3909" i="7"/>
  <c r="I3909" i="7"/>
  <c r="J3909" i="7" s="1"/>
  <c r="K3909" i="7" s="1"/>
  <c r="H3909" i="7"/>
  <c r="N3908" i="7"/>
  <c r="I3908" i="7"/>
  <c r="J3908" i="7" s="1"/>
  <c r="K3908" i="7" s="1"/>
  <c r="H3908" i="7"/>
  <c r="N3907" i="7"/>
  <c r="I3907" i="7"/>
  <c r="J3907" i="7" s="1"/>
  <c r="K3907" i="7" s="1"/>
  <c r="H3907" i="7"/>
  <c r="N3906" i="7"/>
  <c r="I3906" i="7"/>
  <c r="J3906" i="7" s="1"/>
  <c r="K3906" i="7" s="1"/>
  <c r="H3906" i="7"/>
  <c r="N3905" i="7"/>
  <c r="I3905" i="7"/>
  <c r="J3905" i="7" s="1"/>
  <c r="K3905" i="7" s="1"/>
  <c r="H3905" i="7"/>
  <c r="N3904" i="7"/>
  <c r="I3904" i="7"/>
  <c r="J3904" i="7" s="1"/>
  <c r="K3904" i="7" s="1"/>
  <c r="H3904" i="7"/>
  <c r="N3903" i="7"/>
  <c r="I3903" i="7"/>
  <c r="J3903" i="7" s="1"/>
  <c r="K3903" i="7" s="1"/>
  <c r="H3903" i="7"/>
  <c r="N3902" i="7"/>
  <c r="I3902" i="7"/>
  <c r="J3902" i="7" s="1"/>
  <c r="K3902" i="7" s="1"/>
  <c r="H3902" i="7"/>
  <c r="N3901" i="7"/>
  <c r="I3901" i="7"/>
  <c r="J3901" i="7" s="1"/>
  <c r="K3901" i="7" s="1"/>
  <c r="H3901" i="7"/>
  <c r="N3900" i="7"/>
  <c r="I3900" i="7"/>
  <c r="J3900" i="7" s="1"/>
  <c r="K3900" i="7" s="1"/>
  <c r="H3900" i="7"/>
  <c r="N3899" i="7"/>
  <c r="I3899" i="7"/>
  <c r="J3899" i="7" s="1"/>
  <c r="K3899" i="7" s="1"/>
  <c r="H3899" i="7"/>
  <c r="N3898" i="7"/>
  <c r="I3898" i="7"/>
  <c r="J3898" i="7" s="1"/>
  <c r="K3898" i="7" s="1"/>
  <c r="H3898" i="7"/>
  <c r="N3897" i="7"/>
  <c r="I3897" i="7"/>
  <c r="J3897" i="7" s="1"/>
  <c r="K3897" i="7" s="1"/>
  <c r="H3897" i="7"/>
  <c r="N3896" i="7"/>
  <c r="I3896" i="7"/>
  <c r="J3896" i="7" s="1"/>
  <c r="K3896" i="7" s="1"/>
  <c r="H3896" i="7"/>
  <c r="N3895" i="7"/>
  <c r="I3895" i="7"/>
  <c r="J3895" i="7" s="1"/>
  <c r="K3895" i="7" s="1"/>
  <c r="H3895" i="7"/>
  <c r="N3894" i="7"/>
  <c r="I3894" i="7"/>
  <c r="J3894" i="7" s="1"/>
  <c r="K3894" i="7" s="1"/>
  <c r="H3894" i="7"/>
  <c r="N3893" i="7"/>
  <c r="I3893" i="7"/>
  <c r="J3893" i="7" s="1"/>
  <c r="K3893" i="7" s="1"/>
  <c r="H3893" i="7"/>
  <c r="N3892" i="7"/>
  <c r="I3892" i="7"/>
  <c r="J3892" i="7" s="1"/>
  <c r="K3892" i="7" s="1"/>
  <c r="H3892" i="7"/>
  <c r="N3891" i="7"/>
  <c r="I3891" i="7"/>
  <c r="J3891" i="7" s="1"/>
  <c r="K3891" i="7" s="1"/>
  <c r="H3891" i="7"/>
  <c r="N3890" i="7"/>
  <c r="I3890" i="7"/>
  <c r="J3890" i="7" s="1"/>
  <c r="K3890" i="7" s="1"/>
  <c r="H3890" i="7"/>
  <c r="N3889" i="7"/>
  <c r="I3889" i="7"/>
  <c r="J3889" i="7" s="1"/>
  <c r="K3889" i="7" s="1"/>
  <c r="H3889" i="7"/>
  <c r="N3888" i="7"/>
  <c r="I3888" i="7"/>
  <c r="J3888" i="7" s="1"/>
  <c r="K3888" i="7" s="1"/>
  <c r="H3888" i="7"/>
  <c r="N3887" i="7"/>
  <c r="I3887" i="7"/>
  <c r="J3887" i="7" s="1"/>
  <c r="K3887" i="7" s="1"/>
  <c r="H3887" i="7"/>
  <c r="N3886" i="7"/>
  <c r="I3886" i="7"/>
  <c r="J3886" i="7" s="1"/>
  <c r="K3886" i="7" s="1"/>
  <c r="H3886" i="7"/>
  <c r="N3885" i="7"/>
  <c r="I3885" i="7"/>
  <c r="J3885" i="7" s="1"/>
  <c r="K3885" i="7" s="1"/>
  <c r="H3885" i="7"/>
  <c r="N3884" i="7"/>
  <c r="I3884" i="7"/>
  <c r="J3884" i="7" s="1"/>
  <c r="K3884" i="7" s="1"/>
  <c r="H3884" i="7"/>
  <c r="N3883" i="7"/>
  <c r="I3883" i="7"/>
  <c r="J3883" i="7" s="1"/>
  <c r="K3883" i="7" s="1"/>
  <c r="H3883" i="7"/>
  <c r="N3882" i="7"/>
  <c r="I3882" i="7"/>
  <c r="J3882" i="7" s="1"/>
  <c r="K3882" i="7" s="1"/>
  <c r="H3882" i="7"/>
  <c r="N3881" i="7"/>
  <c r="I3881" i="7"/>
  <c r="J3881" i="7" s="1"/>
  <c r="K3881" i="7" s="1"/>
  <c r="H3881" i="7"/>
  <c r="N3880" i="7"/>
  <c r="I3880" i="7"/>
  <c r="J3880" i="7" s="1"/>
  <c r="K3880" i="7" s="1"/>
  <c r="H3880" i="7"/>
  <c r="N3879" i="7"/>
  <c r="I3879" i="7"/>
  <c r="J3879" i="7" s="1"/>
  <c r="K3879" i="7" s="1"/>
  <c r="H3879" i="7"/>
  <c r="N3878" i="7"/>
  <c r="I3878" i="7"/>
  <c r="J3878" i="7" s="1"/>
  <c r="K3878" i="7" s="1"/>
  <c r="H3878" i="7"/>
  <c r="N3877" i="7"/>
  <c r="I3877" i="7"/>
  <c r="J3877" i="7" s="1"/>
  <c r="K3877" i="7" s="1"/>
  <c r="H3877" i="7"/>
  <c r="N3876" i="7"/>
  <c r="I3876" i="7"/>
  <c r="J3876" i="7" s="1"/>
  <c r="K3876" i="7" s="1"/>
  <c r="H3876" i="7"/>
  <c r="N3875" i="7"/>
  <c r="I3875" i="7"/>
  <c r="J3875" i="7" s="1"/>
  <c r="K3875" i="7" s="1"/>
  <c r="H3875" i="7"/>
  <c r="N3874" i="7"/>
  <c r="I3874" i="7"/>
  <c r="J3874" i="7" s="1"/>
  <c r="K3874" i="7" s="1"/>
  <c r="H3874" i="7"/>
  <c r="N3873" i="7"/>
  <c r="I3873" i="7"/>
  <c r="J3873" i="7" s="1"/>
  <c r="K3873" i="7" s="1"/>
  <c r="H3873" i="7"/>
  <c r="N3872" i="7"/>
  <c r="I3872" i="7"/>
  <c r="J3872" i="7" s="1"/>
  <c r="K3872" i="7" s="1"/>
  <c r="H3872" i="7"/>
  <c r="N3871" i="7"/>
  <c r="I3871" i="7"/>
  <c r="J3871" i="7" s="1"/>
  <c r="K3871" i="7" s="1"/>
  <c r="H3871" i="7"/>
  <c r="N3870" i="7"/>
  <c r="I3870" i="7"/>
  <c r="J3870" i="7" s="1"/>
  <c r="K3870" i="7" s="1"/>
  <c r="H3870" i="7"/>
  <c r="N3869" i="7"/>
  <c r="I3869" i="7"/>
  <c r="J3869" i="7" s="1"/>
  <c r="K3869" i="7" s="1"/>
  <c r="H3869" i="7"/>
  <c r="N3868" i="7"/>
  <c r="I3868" i="7"/>
  <c r="J3868" i="7" s="1"/>
  <c r="K3868" i="7" s="1"/>
  <c r="H3868" i="7"/>
  <c r="N3867" i="7"/>
  <c r="I3867" i="7"/>
  <c r="J3867" i="7" s="1"/>
  <c r="K3867" i="7" s="1"/>
  <c r="H3867" i="7"/>
  <c r="N3866" i="7"/>
  <c r="I3866" i="7"/>
  <c r="J3866" i="7" s="1"/>
  <c r="K3866" i="7" s="1"/>
  <c r="H3866" i="7"/>
  <c r="N3865" i="7"/>
  <c r="I3865" i="7"/>
  <c r="J3865" i="7" s="1"/>
  <c r="K3865" i="7" s="1"/>
  <c r="H3865" i="7"/>
  <c r="N3864" i="7"/>
  <c r="I3864" i="7"/>
  <c r="J3864" i="7" s="1"/>
  <c r="K3864" i="7" s="1"/>
  <c r="H3864" i="7"/>
  <c r="N3863" i="7"/>
  <c r="I3863" i="7"/>
  <c r="J3863" i="7" s="1"/>
  <c r="K3863" i="7" s="1"/>
  <c r="H3863" i="7"/>
  <c r="N3862" i="7"/>
  <c r="I3862" i="7"/>
  <c r="J3862" i="7" s="1"/>
  <c r="K3862" i="7" s="1"/>
  <c r="H3862" i="7"/>
  <c r="N3861" i="7"/>
  <c r="I3861" i="7"/>
  <c r="J3861" i="7" s="1"/>
  <c r="K3861" i="7" s="1"/>
  <c r="H3861" i="7"/>
  <c r="N3860" i="7"/>
  <c r="I3860" i="7"/>
  <c r="J3860" i="7" s="1"/>
  <c r="K3860" i="7" s="1"/>
  <c r="H3860" i="7"/>
  <c r="N3859" i="7"/>
  <c r="I3859" i="7"/>
  <c r="J3859" i="7" s="1"/>
  <c r="K3859" i="7" s="1"/>
  <c r="H3859" i="7"/>
  <c r="N3858" i="7"/>
  <c r="I3858" i="7"/>
  <c r="J3858" i="7" s="1"/>
  <c r="K3858" i="7" s="1"/>
  <c r="H3858" i="7"/>
  <c r="N3857" i="7"/>
  <c r="I3857" i="7"/>
  <c r="J3857" i="7" s="1"/>
  <c r="K3857" i="7" s="1"/>
  <c r="H3857" i="7"/>
  <c r="N3856" i="7"/>
  <c r="I3856" i="7"/>
  <c r="J3856" i="7" s="1"/>
  <c r="K3856" i="7" s="1"/>
  <c r="H3856" i="7"/>
  <c r="N3855" i="7"/>
  <c r="I3855" i="7"/>
  <c r="J3855" i="7" s="1"/>
  <c r="K3855" i="7" s="1"/>
  <c r="H3855" i="7"/>
  <c r="N3854" i="7"/>
  <c r="I3854" i="7"/>
  <c r="J3854" i="7" s="1"/>
  <c r="K3854" i="7" s="1"/>
  <c r="H3854" i="7"/>
  <c r="N3853" i="7"/>
  <c r="I3853" i="7"/>
  <c r="J3853" i="7" s="1"/>
  <c r="K3853" i="7" s="1"/>
  <c r="H3853" i="7"/>
  <c r="N3852" i="7"/>
  <c r="I3852" i="7"/>
  <c r="J3852" i="7" s="1"/>
  <c r="K3852" i="7" s="1"/>
  <c r="H3852" i="7"/>
  <c r="N3851" i="7"/>
  <c r="I3851" i="7"/>
  <c r="J3851" i="7" s="1"/>
  <c r="K3851" i="7" s="1"/>
  <c r="H3851" i="7"/>
  <c r="N3850" i="7"/>
  <c r="I3850" i="7"/>
  <c r="J3850" i="7" s="1"/>
  <c r="K3850" i="7" s="1"/>
  <c r="H3850" i="7"/>
  <c r="N3849" i="7"/>
  <c r="I3849" i="7"/>
  <c r="J3849" i="7" s="1"/>
  <c r="K3849" i="7" s="1"/>
  <c r="H3849" i="7"/>
  <c r="N3848" i="7"/>
  <c r="I3848" i="7"/>
  <c r="J3848" i="7" s="1"/>
  <c r="K3848" i="7" s="1"/>
  <c r="H3848" i="7"/>
  <c r="N3847" i="7"/>
  <c r="I3847" i="7"/>
  <c r="J3847" i="7" s="1"/>
  <c r="K3847" i="7" s="1"/>
  <c r="H3847" i="7"/>
  <c r="N3846" i="7"/>
  <c r="I3846" i="7"/>
  <c r="J3846" i="7" s="1"/>
  <c r="K3846" i="7" s="1"/>
  <c r="H3846" i="7"/>
  <c r="N3845" i="7"/>
  <c r="I3845" i="7"/>
  <c r="J3845" i="7" s="1"/>
  <c r="K3845" i="7" s="1"/>
  <c r="H3845" i="7"/>
  <c r="N3844" i="7"/>
  <c r="I3844" i="7"/>
  <c r="J3844" i="7" s="1"/>
  <c r="K3844" i="7" s="1"/>
  <c r="H3844" i="7"/>
  <c r="N3843" i="7"/>
  <c r="I3843" i="7"/>
  <c r="J3843" i="7" s="1"/>
  <c r="K3843" i="7" s="1"/>
  <c r="H3843" i="7"/>
  <c r="N3842" i="7"/>
  <c r="I3842" i="7"/>
  <c r="J3842" i="7" s="1"/>
  <c r="K3842" i="7" s="1"/>
  <c r="H3842" i="7"/>
  <c r="N3841" i="7"/>
  <c r="I3841" i="7"/>
  <c r="J3841" i="7" s="1"/>
  <c r="K3841" i="7" s="1"/>
  <c r="H3841" i="7"/>
  <c r="N3840" i="7"/>
  <c r="I3840" i="7"/>
  <c r="J3840" i="7" s="1"/>
  <c r="K3840" i="7" s="1"/>
  <c r="H3840" i="7"/>
  <c r="N3839" i="7"/>
  <c r="I3839" i="7"/>
  <c r="J3839" i="7" s="1"/>
  <c r="K3839" i="7" s="1"/>
  <c r="H3839" i="7"/>
  <c r="N3838" i="7"/>
  <c r="I3838" i="7"/>
  <c r="J3838" i="7" s="1"/>
  <c r="K3838" i="7" s="1"/>
  <c r="H3838" i="7"/>
  <c r="N3837" i="7"/>
  <c r="I3837" i="7"/>
  <c r="J3837" i="7" s="1"/>
  <c r="K3837" i="7" s="1"/>
  <c r="H3837" i="7"/>
  <c r="N3836" i="7"/>
  <c r="I3836" i="7"/>
  <c r="J3836" i="7" s="1"/>
  <c r="K3836" i="7" s="1"/>
  <c r="H3836" i="7"/>
  <c r="N3835" i="7"/>
  <c r="I3835" i="7"/>
  <c r="J3835" i="7" s="1"/>
  <c r="K3835" i="7" s="1"/>
  <c r="H3835" i="7"/>
  <c r="N3834" i="7"/>
  <c r="I3834" i="7"/>
  <c r="J3834" i="7" s="1"/>
  <c r="K3834" i="7" s="1"/>
  <c r="H3834" i="7"/>
  <c r="N3833" i="7"/>
  <c r="I3833" i="7"/>
  <c r="J3833" i="7" s="1"/>
  <c r="K3833" i="7" s="1"/>
  <c r="H3833" i="7"/>
  <c r="N3832" i="7"/>
  <c r="I3832" i="7"/>
  <c r="J3832" i="7" s="1"/>
  <c r="K3832" i="7" s="1"/>
  <c r="H3832" i="7"/>
  <c r="N3831" i="7"/>
  <c r="I3831" i="7"/>
  <c r="J3831" i="7" s="1"/>
  <c r="K3831" i="7" s="1"/>
  <c r="H3831" i="7"/>
  <c r="N3830" i="7"/>
  <c r="I3830" i="7"/>
  <c r="J3830" i="7" s="1"/>
  <c r="K3830" i="7" s="1"/>
  <c r="H3830" i="7"/>
  <c r="N3829" i="7"/>
  <c r="I3829" i="7"/>
  <c r="J3829" i="7" s="1"/>
  <c r="K3829" i="7" s="1"/>
  <c r="H3829" i="7"/>
  <c r="N3828" i="7"/>
  <c r="I3828" i="7"/>
  <c r="J3828" i="7" s="1"/>
  <c r="K3828" i="7" s="1"/>
  <c r="H3828" i="7"/>
  <c r="N3827" i="7"/>
  <c r="I3827" i="7"/>
  <c r="J3827" i="7" s="1"/>
  <c r="K3827" i="7" s="1"/>
  <c r="H3827" i="7"/>
  <c r="N3826" i="7"/>
  <c r="I3826" i="7"/>
  <c r="J3826" i="7" s="1"/>
  <c r="K3826" i="7" s="1"/>
  <c r="H3826" i="7"/>
  <c r="N3825" i="7"/>
  <c r="I3825" i="7"/>
  <c r="J3825" i="7" s="1"/>
  <c r="K3825" i="7" s="1"/>
  <c r="H3825" i="7"/>
  <c r="N3824" i="7"/>
  <c r="I3824" i="7"/>
  <c r="J3824" i="7" s="1"/>
  <c r="K3824" i="7" s="1"/>
  <c r="H3824" i="7"/>
  <c r="N3823" i="7"/>
  <c r="I3823" i="7"/>
  <c r="J3823" i="7" s="1"/>
  <c r="K3823" i="7" s="1"/>
  <c r="H3823" i="7"/>
  <c r="N3822" i="7"/>
  <c r="I3822" i="7"/>
  <c r="J3822" i="7" s="1"/>
  <c r="K3822" i="7" s="1"/>
  <c r="H3822" i="7"/>
  <c r="N3821" i="7"/>
  <c r="I3821" i="7"/>
  <c r="J3821" i="7" s="1"/>
  <c r="K3821" i="7" s="1"/>
  <c r="H3821" i="7"/>
  <c r="N3820" i="7"/>
  <c r="I3820" i="7"/>
  <c r="J3820" i="7" s="1"/>
  <c r="K3820" i="7" s="1"/>
  <c r="H3820" i="7"/>
  <c r="N3819" i="7"/>
  <c r="I3819" i="7"/>
  <c r="J3819" i="7" s="1"/>
  <c r="K3819" i="7" s="1"/>
  <c r="H3819" i="7"/>
  <c r="N3818" i="7"/>
  <c r="I3818" i="7"/>
  <c r="J3818" i="7" s="1"/>
  <c r="K3818" i="7" s="1"/>
  <c r="H3818" i="7"/>
  <c r="N3817" i="7"/>
  <c r="I3817" i="7"/>
  <c r="J3817" i="7" s="1"/>
  <c r="K3817" i="7" s="1"/>
  <c r="H3817" i="7"/>
  <c r="N3816" i="7"/>
  <c r="I3816" i="7"/>
  <c r="J3816" i="7" s="1"/>
  <c r="K3816" i="7" s="1"/>
  <c r="H3816" i="7"/>
  <c r="N3815" i="7"/>
  <c r="I3815" i="7"/>
  <c r="J3815" i="7" s="1"/>
  <c r="K3815" i="7" s="1"/>
  <c r="H3815" i="7"/>
  <c r="N3814" i="7"/>
  <c r="I3814" i="7"/>
  <c r="J3814" i="7" s="1"/>
  <c r="K3814" i="7" s="1"/>
  <c r="H3814" i="7"/>
  <c r="N3813" i="7"/>
  <c r="I3813" i="7"/>
  <c r="J3813" i="7" s="1"/>
  <c r="K3813" i="7" s="1"/>
  <c r="H3813" i="7"/>
  <c r="N3812" i="7"/>
  <c r="I3812" i="7"/>
  <c r="J3812" i="7" s="1"/>
  <c r="K3812" i="7" s="1"/>
  <c r="H3812" i="7"/>
  <c r="N3811" i="7"/>
  <c r="I3811" i="7"/>
  <c r="J3811" i="7" s="1"/>
  <c r="K3811" i="7" s="1"/>
  <c r="H3811" i="7"/>
  <c r="N3810" i="7"/>
  <c r="I3810" i="7"/>
  <c r="J3810" i="7" s="1"/>
  <c r="K3810" i="7" s="1"/>
  <c r="H3810" i="7"/>
  <c r="N3809" i="7"/>
  <c r="I3809" i="7"/>
  <c r="J3809" i="7" s="1"/>
  <c r="K3809" i="7" s="1"/>
  <c r="H3809" i="7"/>
  <c r="N3808" i="7"/>
  <c r="I3808" i="7"/>
  <c r="J3808" i="7" s="1"/>
  <c r="K3808" i="7" s="1"/>
  <c r="H3808" i="7"/>
  <c r="N3807" i="7"/>
  <c r="I3807" i="7"/>
  <c r="J3807" i="7" s="1"/>
  <c r="K3807" i="7" s="1"/>
  <c r="H3807" i="7"/>
  <c r="N3806" i="7"/>
  <c r="I3806" i="7"/>
  <c r="J3806" i="7" s="1"/>
  <c r="K3806" i="7" s="1"/>
  <c r="H3806" i="7"/>
  <c r="N3805" i="7"/>
  <c r="I3805" i="7"/>
  <c r="J3805" i="7" s="1"/>
  <c r="K3805" i="7" s="1"/>
  <c r="H3805" i="7"/>
  <c r="N3804" i="7"/>
  <c r="I3804" i="7"/>
  <c r="J3804" i="7" s="1"/>
  <c r="K3804" i="7" s="1"/>
  <c r="H3804" i="7"/>
  <c r="N3803" i="7"/>
  <c r="I3803" i="7"/>
  <c r="J3803" i="7" s="1"/>
  <c r="K3803" i="7" s="1"/>
  <c r="H3803" i="7"/>
  <c r="N3802" i="7"/>
  <c r="I3802" i="7"/>
  <c r="J3802" i="7" s="1"/>
  <c r="K3802" i="7" s="1"/>
  <c r="H3802" i="7"/>
  <c r="N3801" i="7"/>
  <c r="I3801" i="7"/>
  <c r="J3801" i="7" s="1"/>
  <c r="K3801" i="7" s="1"/>
  <c r="H3801" i="7"/>
  <c r="N3800" i="7"/>
  <c r="I3800" i="7"/>
  <c r="J3800" i="7" s="1"/>
  <c r="K3800" i="7" s="1"/>
  <c r="H3800" i="7"/>
  <c r="N3799" i="7"/>
  <c r="I3799" i="7"/>
  <c r="J3799" i="7" s="1"/>
  <c r="K3799" i="7" s="1"/>
  <c r="H3799" i="7"/>
  <c r="N3798" i="7"/>
  <c r="I3798" i="7"/>
  <c r="J3798" i="7" s="1"/>
  <c r="K3798" i="7" s="1"/>
  <c r="H3798" i="7"/>
  <c r="N3797" i="7"/>
  <c r="I3797" i="7"/>
  <c r="J3797" i="7" s="1"/>
  <c r="K3797" i="7" s="1"/>
  <c r="H3797" i="7"/>
  <c r="N3796" i="7"/>
  <c r="I3796" i="7"/>
  <c r="J3796" i="7" s="1"/>
  <c r="K3796" i="7" s="1"/>
  <c r="H3796" i="7"/>
  <c r="N3795" i="7"/>
  <c r="I3795" i="7"/>
  <c r="J3795" i="7" s="1"/>
  <c r="K3795" i="7" s="1"/>
  <c r="H3795" i="7"/>
  <c r="N3794" i="7"/>
  <c r="I3794" i="7"/>
  <c r="J3794" i="7" s="1"/>
  <c r="K3794" i="7" s="1"/>
  <c r="H3794" i="7"/>
  <c r="N3793" i="7"/>
  <c r="I3793" i="7"/>
  <c r="J3793" i="7" s="1"/>
  <c r="K3793" i="7" s="1"/>
  <c r="H3793" i="7"/>
  <c r="N3792" i="7"/>
  <c r="I3792" i="7"/>
  <c r="J3792" i="7" s="1"/>
  <c r="K3792" i="7" s="1"/>
  <c r="H3792" i="7"/>
  <c r="N3791" i="7"/>
  <c r="I3791" i="7"/>
  <c r="J3791" i="7" s="1"/>
  <c r="K3791" i="7" s="1"/>
  <c r="H3791" i="7"/>
  <c r="N3790" i="7"/>
  <c r="I3790" i="7"/>
  <c r="J3790" i="7" s="1"/>
  <c r="K3790" i="7" s="1"/>
  <c r="H3790" i="7"/>
  <c r="N3789" i="7"/>
  <c r="I3789" i="7"/>
  <c r="J3789" i="7" s="1"/>
  <c r="K3789" i="7" s="1"/>
  <c r="H3789" i="7"/>
  <c r="N3788" i="7"/>
  <c r="I3788" i="7"/>
  <c r="J3788" i="7" s="1"/>
  <c r="K3788" i="7" s="1"/>
  <c r="H3788" i="7"/>
  <c r="N3787" i="7"/>
  <c r="I3787" i="7"/>
  <c r="J3787" i="7" s="1"/>
  <c r="K3787" i="7" s="1"/>
  <c r="H3787" i="7"/>
  <c r="N3786" i="7"/>
  <c r="I3786" i="7"/>
  <c r="J3786" i="7" s="1"/>
  <c r="K3786" i="7" s="1"/>
  <c r="H3786" i="7"/>
  <c r="N3785" i="7"/>
  <c r="I3785" i="7"/>
  <c r="J3785" i="7" s="1"/>
  <c r="K3785" i="7" s="1"/>
  <c r="H3785" i="7"/>
  <c r="N3784" i="7"/>
  <c r="I3784" i="7"/>
  <c r="J3784" i="7" s="1"/>
  <c r="K3784" i="7" s="1"/>
  <c r="H3784" i="7"/>
  <c r="N3783" i="7"/>
  <c r="I3783" i="7"/>
  <c r="J3783" i="7" s="1"/>
  <c r="K3783" i="7" s="1"/>
  <c r="H3783" i="7"/>
  <c r="N3782" i="7"/>
  <c r="I3782" i="7"/>
  <c r="J3782" i="7" s="1"/>
  <c r="K3782" i="7" s="1"/>
  <c r="H3782" i="7"/>
  <c r="N3781" i="7"/>
  <c r="I3781" i="7"/>
  <c r="J3781" i="7" s="1"/>
  <c r="K3781" i="7" s="1"/>
  <c r="H3781" i="7"/>
  <c r="N3780" i="7"/>
  <c r="I3780" i="7"/>
  <c r="J3780" i="7" s="1"/>
  <c r="K3780" i="7" s="1"/>
  <c r="H3780" i="7"/>
  <c r="N3779" i="7"/>
  <c r="I3779" i="7"/>
  <c r="J3779" i="7" s="1"/>
  <c r="K3779" i="7" s="1"/>
  <c r="H3779" i="7"/>
  <c r="N3778" i="7"/>
  <c r="I3778" i="7"/>
  <c r="J3778" i="7" s="1"/>
  <c r="K3778" i="7" s="1"/>
  <c r="H3778" i="7"/>
  <c r="N3777" i="7"/>
  <c r="I3777" i="7"/>
  <c r="J3777" i="7" s="1"/>
  <c r="K3777" i="7" s="1"/>
  <c r="H3777" i="7"/>
  <c r="N3776" i="7"/>
  <c r="I3776" i="7"/>
  <c r="J3776" i="7" s="1"/>
  <c r="K3776" i="7" s="1"/>
  <c r="H3776" i="7"/>
  <c r="N3775" i="7"/>
  <c r="I3775" i="7"/>
  <c r="J3775" i="7" s="1"/>
  <c r="K3775" i="7" s="1"/>
  <c r="H3775" i="7"/>
  <c r="N3774" i="7"/>
  <c r="I3774" i="7"/>
  <c r="J3774" i="7" s="1"/>
  <c r="K3774" i="7" s="1"/>
  <c r="H3774" i="7"/>
  <c r="N3773" i="7"/>
  <c r="I3773" i="7"/>
  <c r="J3773" i="7" s="1"/>
  <c r="K3773" i="7" s="1"/>
  <c r="H3773" i="7"/>
  <c r="N3772" i="7"/>
  <c r="I3772" i="7"/>
  <c r="J3772" i="7" s="1"/>
  <c r="K3772" i="7" s="1"/>
  <c r="H3772" i="7"/>
  <c r="N3771" i="7"/>
  <c r="I3771" i="7"/>
  <c r="J3771" i="7" s="1"/>
  <c r="K3771" i="7" s="1"/>
  <c r="H3771" i="7"/>
  <c r="N3770" i="7"/>
  <c r="I3770" i="7"/>
  <c r="J3770" i="7" s="1"/>
  <c r="K3770" i="7" s="1"/>
  <c r="H3770" i="7"/>
  <c r="N3769" i="7"/>
  <c r="I3769" i="7"/>
  <c r="J3769" i="7" s="1"/>
  <c r="K3769" i="7" s="1"/>
  <c r="H3769" i="7"/>
  <c r="N3768" i="7"/>
  <c r="I3768" i="7"/>
  <c r="J3768" i="7" s="1"/>
  <c r="K3768" i="7" s="1"/>
  <c r="H3768" i="7"/>
  <c r="N3767" i="7"/>
  <c r="I3767" i="7"/>
  <c r="J3767" i="7" s="1"/>
  <c r="K3767" i="7" s="1"/>
  <c r="H3767" i="7"/>
  <c r="N3766" i="7"/>
  <c r="I3766" i="7"/>
  <c r="J3766" i="7" s="1"/>
  <c r="K3766" i="7" s="1"/>
  <c r="H3766" i="7"/>
  <c r="N3765" i="7"/>
  <c r="I3765" i="7"/>
  <c r="J3765" i="7" s="1"/>
  <c r="K3765" i="7" s="1"/>
  <c r="H3765" i="7"/>
  <c r="N3764" i="7"/>
  <c r="I3764" i="7"/>
  <c r="J3764" i="7" s="1"/>
  <c r="K3764" i="7" s="1"/>
  <c r="H3764" i="7"/>
  <c r="N3763" i="7"/>
  <c r="I3763" i="7"/>
  <c r="J3763" i="7" s="1"/>
  <c r="K3763" i="7" s="1"/>
  <c r="H3763" i="7"/>
  <c r="N3762" i="7"/>
  <c r="I3762" i="7"/>
  <c r="J3762" i="7" s="1"/>
  <c r="K3762" i="7" s="1"/>
  <c r="H3762" i="7"/>
  <c r="N3761" i="7"/>
  <c r="I3761" i="7"/>
  <c r="J3761" i="7" s="1"/>
  <c r="K3761" i="7" s="1"/>
  <c r="H3761" i="7"/>
  <c r="N3760" i="7"/>
  <c r="I3760" i="7"/>
  <c r="J3760" i="7" s="1"/>
  <c r="K3760" i="7" s="1"/>
  <c r="H3760" i="7"/>
  <c r="N3759" i="7"/>
  <c r="I3759" i="7"/>
  <c r="J3759" i="7" s="1"/>
  <c r="K3759" i="7" s="1"/>
  <c r="H3759" i="7"/>
  <c r="N3758" i="7"/>
  <c r="I3758" i="7"/>
  <c r="J3758" i="7" s="1"/>
  <c r="K3758" i="7" s="1"/>
  <c r="H3758" i="7"/>
  <c r="N3757" i="7"/>
  <c r="I3757" i="7"/>
  <c r="J3757" i="7" s="1"/>
  <c r="K3757" i="7" s="1"/>
  <c r="H3757" i="7"/>
  <c r="N3756" i="7"/>
  <c r="I3756" i="7"/>
  <c r="J3756" i="7" s="1"/>
  <c r="K3756" i="7" s="1"/>
  <c r="H3756" i="7"/>
  <c r="N3755" i="7"/>
  <c r="I3755" i="7"/>
  <c r="J3755" i="7" s="1"/>
  <c r="K3755" i="7" s="1"/>
  <c r="H3755" i="7"/>
  <c r="N3754" i="7"/>
  <c r="I3754" i="7"/>
  <c r="J3754" i="7" s="1"/>
  <c r="K3754" i="7" s="1"/>
  <c r="H3754" i="7"/>
  <c r="N3753" i="7"/>
  <c r="I3753" i="7"/>
  <c r="J3753" i="7" s="1"/>
  <c r="K3753" i="7" s="1"/>
  <c r="H3753" i="7"/>
  <c r="N3752" i="7"/>
  <c r="I3752" i="7"/>
  <c r="J3752" i="7" s="1"/>
  <c r="K3752" i="7" s="1"/>
  <c r="H3752" i="7"/>
  <c r="N3751" i="7"/>
  <c r="I3751" i="7"/>
  <c r="J3751" i="7" s="1"/>
  <c r="K3751" i="7" s="1"/>
  <c r="H3751" i="7"/>
  <c r="N3750" i="7"/>
  <c r="I3750" i="7"/>
  <c r="J3750" i="7" s="1"/>
  <c r="K3750" i="7" s="1"/>
  <c r="H3750" i="7"/>
  <c r="N3749" i="7"/>
  <c r="I3749" i="7"/>
  <c r="J3749" i="7" s="1"/>
  <c r="K3749" i="7" s="1"/>
  <c r="H3749" i="7"/>
  <c r="N3748" i="7"/>
  <c r="I3748" i="7"/>
  <c r="J3748" i="7" s="1"/>
  <c r="K3748" i="7" s="1"/>
  <c r="H3748" i="7"/>
  <c r="N3747" i="7"/>
  <c r="I3747" i="7"/>
  <c r="J3747" i="7" s="1"/>
  <c r="K3747" i="7" s="1"/>
  <c r="H3747" i="7"/>
  <c r="N3746" i="7"/>
  <c r="I3746" i="7"/>
  <c r="J3746" i="7" s="1"/>
  <c r="K3746" i="7" s="1"/>
  <c r="H3746" i="7"/>
  <c r="N3745" i="7"/>
  <c r="I3745" i="7"/>
  <c r="J3745" i="7" s="1"/>
  <c r="K3745" i="7" s="1"/>
  <c r="H3745" i="7"/>
  <c r="N3744" i="7"/>
  <c r="I3744" i="7"/>
  <c r="J3744" i="7" s="1"/>
  <c r="K3744" i="7" s="1"/>
  <c r="H3744" i="7"/>
  <c r="N3743" i="7"/>
  <c r="I3743" i="7"/>
  <c r="J3743" i="7" s="1"/>
  <c r="K3743" i="7" s="1"/>
  <c r="H3743" i="7"/>
  <c r="N3742" i="7"/>
  <c r="I3742" i="7"/>
  <c r="J3742" i="7" s="1"/>
  <c r="K3742" i="7" s="1"/>
  <c r="H3742" i="7"/>
  <c r="N3741" i="7"/>
  <c r="I3741" i="7"/>
  <c r="J3741" i="7" s="1"/>
  <c r="K3741" i="7" s="1"/>
  <c r="H3741" i="7"/>
  <c r="N3740" i="7"/>
  <c r="I3740" i="7"/>
  <c r="J3740" i="7" s="1"/>
  <c r="K3740" i="7" s="1"/>
  <c r="H3740" i="7"/>
  <c r="N3739" i="7"/>
  <c r="I3739" i="7"/>
  <c r="J3739" i="7" s="1"/>
  <c r="K3739" i="7" s="1"/>
  <c r="H3739" i="7"/>
  <c r="N3738" i="7"/>
  <c r="I3738" i="7"/>
  <c r="J3738" i="7" s="1"/>
  <c r="K3738" i="7" s="1"/>
  <c r="H3738" i="7"/>
  <c r="N3737" i="7"/>
  <c r="I3737" i="7"/>
  <c r="J3737" i="7" s="1"/>
  <c r="K3737" i="7" s="1"/>
  <c r="H3737" i="7"/>
  <c r="N3736" i="7"/>
  <c r="I3736" i="7"/>
  <c r="J3736" i="7" s="1"/>
  <c r="K3736" i="7" s="1"/>
  <c r="H3736" i="7"/>
  <c r="N3735" i="7"/>
  <c r="I3735" i="7"/>
  <c r="J3735" i="7" s="1"/>
  <c r="K3735" i="7" s="1"/>
  <c r="H3735" i="7"/>
  <c r="N3734" i="7"/>
  <c r="I3734" i="7"/>
  <c r="J3734" i="7" s="1"/>
  <c r="K3734" i="7" s="1"/>
  <c r="H3734" i="7"/>
  <c r="N3733" i="7"/>
  <c r="I3733" i="7"/>
  <c r="J3733" i="7" s="1"/>
  <c r="K3733" i="7" s="1"/>
  <c r="H3733" i="7"/>
  <c r="N3732" i="7"/>
  <c r="I3732" i="7"/>
  <c r="J3732" i="7" s="1"/>
  <c r="K3732" i="7" s="1"/>
  <c r="H3732" i="7"/>
  <c r="N3731" i="7"/>
  <c r="I3731" i="7"/>
  <c r="J3731" i="7" s="1"/>
  <c r="K3731" i="7" s="1"/>
  <c r="H3731" i="7"/>
  <c r="N3730" i="7"/>
  <c r="I3730" i="7"/>
  <c r="J3730" i="7" s="1"/>
  <c r="K3730" i="7" s="1"/>
  <c r="H3730" i="7"/>
  <c r="N3729" i="7"/>
  <c r="I3729" i="7"/>
  <c r="J3729" i="7" s="1"/>
  <c r="K3729" i="7" s="1"/>
  <c r="H3729" i="7"/>
  <c r="N3728" i="7"/>
  <c r="I3728" i="7"/>
  <c r="J3728" i="7" s="1"/>
  <c r="K3728" i="7" s="1"/>
  <c r="H3728" i="7"/>
  <c r="N3727" i="7"/>
  <c r="I3727" i="7"/>
  <c r="J3727" i="7" s="1"/>
  <c r="K3727" i="7" s="1"/>
  <c r="H3727" i="7"/>
  <c r="N3726" i="7"/>
  <c r="I3726" i="7"/>
  <c r="J3726" i="7" s="1"/>
  <c r="K3726" i="7" s="1"/>
  <c r="H3726" i="7"/>
  <c r="N3725" i="7"/>
  <c r="I3725" i="7"/>
  <c r="J3725" i="7" s="1"/>
  <c r="K3725" i="7" s="1"/>
  <c r="H3725" i="7"/>
  <c r="N3724" i="7"/>
  <c r="I3724" i="7"/>
  <c r="J3724" i="7" s="1"/>
  <c r="K3724" i="7" s="1"/>
  <c r="H3724" i="7"/>
  <c r="N3723" i="7"/>
  <c r="I3723" i="7"/>
  <c r="J3723" i="7" s="1"/>
  <c r="K3723" i="7" s="1"/>
  <c r="H3723" i="7"/>
  <c r="N3722" i="7"/>
  <c r="I3722" i="7"/>
  <c r="J3722" i="7" s="1"/>
  <c r="K3722" i="7" s="1"/>
  <c r="H3722" i="7"/>
  <c r="N3721" i="7"/>
  <c r="I3721" i="7"/>
  <c r="J3721" i="7" s="1"/>
  <c r="K3721" i="7" s="1"/>
  <c r="H3721" i="7"/>
  <c r="N3720" i="7"/>
  <c r="I3720" i="7"/>
  <c r="J3720" i="7" s="1"/>
  <c r="K3720" i="7" s="1"/>
  <c r="H3720" i="7"/>
  <c r="N3719" i="7"/>
  <c r="I3719" i="7"/>
  <c r="J3719" i="7" s="1"/>
  <c r="K3719" i="7" s="1"/>
  <c r="H3719" i="7"/>
  <c r="N3718" i="7"/>
  <c r="I3718" i="7"/>
  <c r="J3718" i="7" s="1"/>
  <c r="K3718" i="7" s="1"/>
  <c r="H3718" i="7"/>
  <c r="N3717" i="7"/>
  <c r="I3717" i="7"/>
  <c r="J3717" i="7" s="1"/>
  <c r="K3717" i="7" s="1"/>
  <c r="H3717" i="7"/>
  <c r="N3716" i="7"/>
  <c r="I3716" i="7"/>
  <c r="J3716" i="7" s="1"/>
  <c r="K3716" i="7" s="1"/>
  <c r="H3716" i="7"/>
  <c r="N3715" i="7"/>
  <c r="I3715" i="7"/>
  <c r="J3715" i="7" s="1"/>
  <c r="K3715" i="7" s="1"/>
  <c r="H3715" i="7"/>
  <c r="N3714" i="7"/>
  <c r="I3714" i="7"/>
  <c r="J3714" i="7" s="1"/>
  <c r="K3714" i="7" s="1"/>
  <c r="H3714" i="7"/>
  <c r="N3713" i="7"/>
  <c r="I3713" i="7"/>
  <c r="J3713" i="7" s="1"/>
  <c r="K3713" i="7" s="1"/>
  <c r="H3713" i="7"/>
  <c r="N3712" i="7"/>
  <c r="I3712" i="7"/>
  <c r="J3712" i="7" s="1"/>
  <c r="K3712" i="7" s="1"/>
  <c r="H3712" i="7"/>
  <c r="N3711" i="7"/>
  <c r="I3711" i="7"/>
  <c r="J3711" i="7" s="1"/>
  <c r="K3711" i="7" s="1"/>
  <c r="H3711" i="7"/>
  <c r="N3710" i="7"/>
  <c r="I3710" i="7"/>
  <c r="J3710" i="7" s="1"/>
  <c r="K3710" i="7" s="1"/>
  <c r="H3710" i="7"/>
  <c r="N3709" i="7"/>
  <c r="I3709" i="7"/>
  <c r="J3709" i="7" s="1"/>
  <c r="K3709" i="7" s="1"/>
  <c r="H3709" i="7"/>
  <c r="N3708" i="7"/>
  <c r="I3708" i="7"/>
  <c r="J3708" i="7" s="1"/>
  <c r="K3708" i="7" s="1"/>
  <c r="H3708" i="7"/>
  <c r="N3707" i="7"/>
  <c r="I3707" i="7"/>
  <c r="J3707" i="7" s="1"/>
  <c r="K3707" i="7" s="1"/>
  <c r="H3707" i="7"/>
  <c r="N3706" i="7"/>
  <c r="I3706" i="7"/>
  <c r="J3706" i="7" s="1"/>
  <c r="K3706" i="7" s="1"/>
  <c r="H3706" i="7"/>
  <c r="N3705" i="7"/>
  <c r="I3705" i="7"/>
  <c r="J3705" i="7" s="1"/>
  <c r="K3705" i="7" s="1"/>
  <c r="H3705" i="7"/>
  <c r="N3704" i="7"/>
  <c r="I3704" i="7"/>
  <c r="J3704" i="7" s="1"/>
  <c r="K3704" i="7" s="1"/>
  <c r="H3704" i="7"/>
  <c r="N3703" i="7"/>
  <c r="I3703" i="7"/>
  <c r="J3703" i="7" s="1"/>
  <c r="K3703" i="7" s="1"/>
  <c r="H3703" i="7"/>
  <c r="N3702" i="7"/>
  <c r="I3702" i="7"/>
  <c r="J3702" i="7" s="1"/>
  <c r="K3702" i="7" s="1"/>
  <c r="H3702" i="7"/>
  <c r="N3701" i="7"/>
  <c r="I3701" i="7"/>
  <c r="J3701" i="7" s="1"/>
  <c r="K3701" i="7" s="1"/>
  <c r="H3701" i="7"/>
  <c r="N3700" i="7"/>
  <c r="I3700" i="7"/>
  <c r="J3700" i="7" s="1"/>
  <c r="K3700" i="7" s="1"/>
  <c r="H3700" i="7"/>
  <c r="N3699" i="7"/>
  <c r="I3699" i="7"/>
  <c r="J3699" i="7" s="1"/>
  <c r="K3699" i="7" s="1"/>
  <c r="H3699" i="7"/>
  <c r="N3698" i="7"/>
  <c r="I3698" i="7"/>
  <c r="J3698" i="7" s="1"/>
  <c r="K3698" i="7" s="1"/>
  <c r="H3698" i="7"/>
  <c r="N3697" i="7"/>
  <c r="I3697" i="7"/>
  <c r="J3697" i="7" s="1"/>
  <c r="K3697" i="7" s="1"/>
  <c r="H3697" i="7"/>
  <c r="N3696" i="7"/>
  <c r="I3696" i="7"/>
  <c r="J3696" i="7" s="1"/>
  <c r="K3696" i="7" s="1"/>
  <c r="H3696" i="7"/>
  <c r="N3695" i="7"/>
  <c r="I3695" i="7"/>
  <c r="J3695" i="7" s="1"/>
  <c r="K3695" i="7" s="1"/>
  <c r="H3695" i="7"/>
  <c r="N3694" i="7"/>
  <c r="I3694" i="7"/>
  <c r="J3694" i="7" s="1"/>
  <c r="K3694" i="7" s="1"/>
  <c r="H3694" i="7"/>
  <c r="N3693" i="7"/>
  <c r="I3693" i="7"/>
  <c r="J3693" i="7" s="1"/>
  <c r="K3693" i="7" s="1"/>
  <c r="H3693" i="7"/>
  <c r="N3692" i="7"/>
  <c r="I3692" i="7"/>
  <c r="J3692" i="7" s="1"/>
  <c r="K3692" i="7" s="1"/>
  <c r="H3692" i="7"/>
  <c r="N3691" i="7"/>
  <c r="I3691" i="7"/>
  <c r="J3691" i="7" s="1"/>
  <c r="K3691" i="7" s="1"/>
  <c r="H3691" i="7"/>
  <c r="N3690" i="7"/>
  <c r="I3690" i="7"/>
  <c r="J3690" i="7" s="1"/>
  <c r="K3690" i="7" s="1"/>
  <c r="H3690" i="7"/>
  <c r="N3689" i="7"/>
  <c r="I3689" i="7"/>
  <c r="J3689" i="7" s="1"/>
  <c r="K3689" i="7" s="1"/>
  <c r="H3689" i="7"/>
  <c r="N3688" i="7"/>
  <c r="I3688" i="7"/>
  <c r="J3688" i="7" s="1"/>
  <c r="K3688" i="7" s="1"/>
  <c r="H3688" i="7"/>
  <c r="N3687" i="7"/>
  <c r="I3687" i="7"/>
  <c r="J3687" i="7" s="1"/>
  <c r="K3687" i="7" s="1"/>
  <c r="H3687" i="7"/>
  <c r="N3686" i="7"/>
  <c r="I3686" i="7"/>
  <c r="J3686" i="7" s="1"/>
  <c r="K3686" i="7" s="1"/>
  <c r="H3686" i="7"/>
  <c r="N3685" i="7"/>
  <c r="I3685" i="7"/>
  <c r="J3685" i="7" s="1"/>
  <c r="K3685" i="7" s="1"/>
  <c r="H3685" i="7"/>
  <c r="N3684" i="7"/>
  <c r="I3684" i="7"/>
  <c r="J3684" i="7" s="1"/>
  <c r="K3684" i="7" s="1"/>
  <c r="H3684" i="7"/>
  <c r="N3683" i="7"/>
  <c r="I3683" i="7"/>
  <c r="J3683" i="7" s="1"/>
  <c r="K3683" i="7" s="1"/>
  <c r="H3683" i="7"/>
  <c r="N3682" i="7"/>
  <c r="I3682" i="7"/>
  <c r="J3682" i="7" s="1"/>
  <c r="K3682" i="7" s="1"/>
  <c r="H3682" i="7"/>
  <c r="N3681" i="7"/>
  <c r="I3681" i="7"/>
  <c r="J3681" i="7" s="1"/>
  <c r="K3681" i="7" s="1"/>
  <c r="H3681" i="7"/>
  <c r="N3680" i="7"/>
  <c r="I3680" i="7"/>
  <c r="J3680" i="7" s="1"/>
  <c r="K3680" i="7" s="1"/>
  <c r="H3680" i="7"/>
  <c r="N3679" i="7"/>
  <c r="I3679" i="7"/>
  <c r="J3679" i="7" s="1"/>
  <c r="K3679" i="7" s="1"/>
  <c r="H3679" i="7"/>
  <c r="N3678" i="7"/>
  <c r="I3678" i="7"/>
  <c r="J3678" i="7" s="1"/>
  <c r="K3678" i="7" s="1"/>
  <c r="H3678" i="7"/>
  <c r="N3677" i="7"/>
  <c r="I3677" i="7"/>
  <c r="J3677" i="7" s="1"/>
  <c r="K3677" i="7" s="1"/>
  <c r="H3677" i="7"/>
  <c r="N3676" i="7"/>
  <c r="I3676" i="7"/>
  <c r="J3676" i="7" s="1"/>
  <c r="K3676" i="7" s="1"/>
  <c r="H3676" i="7"/>
  <c r="N3675" i="7"/>
  <c r="I3675" i="7"/>
  <c r="J3675" i="7" s="1"/>
  <c r="K3675" i="7" s="1"/>
  <c r="H3675" i="7"/>
  <c r="N3674" i="7"/>
  <c r="I3674" i="7"/>
  <c r="J3674" i="7" s="1"/>
  <c r="K3674" i="7" s="1"/>
  <c r="H3674" i="7"/>
  <c r="N3673" i="7"/>
  <c r="I3673" i="7"/>
  <c r="J3673" i="7" s="1"/>
  <c r="K3673" i="7" s="1"/>
  <c r="H3673" i="7"/>
  <c r="N3672" i="7"/>
  <c r="I3672" i="7"/>
  <c r="J3672" i="7" s="1"/>
  <c r="K3672" i="7" s="1"/>
  <c r="H3672" i="7"/>
  <c r="N3671" i="7"/>
  <c r="I3671" i="7"/>
  <c r="J3671" i="7" s="1"/>
  <c r="K3671" i="7" s="1"/>
  <c r="H3671" i="7"/>
  <c r="N3670" i="7"/>
  <c r="I3670" i="7"/>
  <c r="J3670" i="7" s="1"/>
  <c r="K3670" i="7" s="1"/>
  <c r="H3670" i="7"/>
  <c r="N3669" i="7"/>
  <c r="I3669" i="7"/>
  <c r="J3669" i="7" s="1"/>
  <c r="K3669" i="7" s="1"/>
  <c r="H3669" i="7"/>
  <c r="N3668" i="7"/>
  <c r="I3668" i="7"/>
  <c r="J3668" i="7" s="1"/>
  <c r="K3668" i="7" s="1"/>
  <c r="H3668" i="7"/>
  <c r="N3667" i="7"/>
  <c r="I3667" i="7"/>
  <c r="J3667" i="7" s="1"/>
  <c r="K3667" i="7" s="1"/>
  <c r="H3667" i="7"/>
  <c r="N3666" i="7"/>
  <c r="I3666" i="7"/>
  <c r="J3666" i="7" s="1"/>
  <c r="K3666" i="7" s="1"/>
  <c r="H3666" i="7"/>
  <c r="N3665" i="7"/>
  <c r="I3665" i="7"/>
  <c r="J3665" i="7" s="1"/>
  <c r="K3665" i="7" s="1"/>
  <c r="H3665" i="7"/>
  <c r="N3664" i="7"/>
  <c r="I3664" i="7"/>
  <c r="J3664" i="7" s="1"/>
  <c r="K3664" i="7" s="1"/>
  <c r="H3664" i="7"/>
  <c r="N3663" i="7"/>
  <c r="I3663" i="7"/>
  <c r="J3663" i="7" s="1"/>
  <c r="K3663" i="7" s="1"/>
  <c r="H3663" i="7"/>
  <c r="N3662" i="7"/>
  <c r="I3662" i="7"/>
  <c r="J3662" i="7" s="1"/>
  <c r="K3662" i="7" s="1"/>
  <c r="H3662" i="7"/>
  <c r="N3661" i="7"/>
  <c r="I3661" i="7"/>
  <c r="J3661" i="7" s="1"/>
  <c r="K3661" i="7" s="1"/>
  <c r="H3661" i="7"/>
  <c r="N3660" i="7"/>
  <c r="I3660" i="7"/>
  <c r="J3660" i="7" s="1"/>
  <c r="K3660" i="7" s="1"/>
  <c r="H3660" i="7"/>
  <c r="N3659" i="7"/>
  <c r="I3659" i="7"/>
  <c r="J3659" i="7" s="1"/>
  <c r="K3659" i="7" s="1"/>
  <c r="H3659" i="7"/>
  <c r="N3658" i="7"/>
  <c r="I3658" i="7"/>
  <c r="J3658" i="7" s="1"/>
  <c r="K3658" i="7" s="1"/>
  <c r="H3658" i="7"/>
  <c r="N3657" i="7"/>
  <c r="I3657" i="7"/>
  <c r="J3657" i="7" s="1"/>
  <c r="K3657" i="7" s="1"/>
  <c r="H3657" i="7"/>
  <c r="N3656" i="7"/>
  <c r="I3656" i="7"/>
  <c r="J3656" i="7" s="1"/>
  <c r="K3656" i="7" s="1"/>
  <c r="H3656" i="7"/>
  <c r="N3655" i="7"/>
  <c r="I3655" i="7"/>
  <c r="J3655" i="7" s="1"/>
  <c r="K3655" i="7" s="1"/>
  <c r="H3655" i="7"/>
  <c r="N3654" i="7"/>
  <c r="I3654" i="7"/>
  <c r="J3654" i="7" s="1"/>
  <c r="K3654" i="7" s="1"/>
  <c r="H3654" i="7"/>
  <c r="N3653" i="7"/>
  <c r="I3653" i="7"/>
  <c r="J3653" i="7" s="1"/>
  <c r="K3653" i="7" s="1"/>
  <c r="H3653" i="7"/>
  <c r="N3652" i="7"/>
  <c r="I3652" i="7"/>
  <c r="J3652" i="7" s="1"/>
  <c r="K3652" i="7" s="1"/>
  <c r="H3652" i="7"/>
  <c r="N3651" i="7"/>
  <c r="I3651" i="7"/>
  <c r="J3651" i="7" s="1"/>
  <c r="K3651" i="7" s="1"/>
  <c r="H3651" i="7"/>
  <c r="N3650" i="7"/>
  <c r="I3650" i="7"/>
  <c r="J3650" i="7" s="1"/>
  <c r="K3650" i="7" s="1"/>
  <c r="H3650" i="7"/>
  <c r="N3649" i="7"/>
  <c r="I3649" i="7"/>
  <c r="J3649" i="7" s="1"/>
  <c r="K3649" i="7" s="1"/>
  <c r="H3649" i="7"/>
  <c r="N3648" i="7"/>
  <c r="I3648" i="7"/>
  <c r="J3648" i="7" s="1"/>
  <c r="K3648" i="7" s="1"/>
  <c r="H3648" i="7"/>
  <c r="N3647" i="7"/>
  <c r="I3647" i="7"/>
  <c r="J3647" i="7" s="1"/>
  <c r="K3647" i="7" s="1"/>
  <c r="H3647" i="7"/>
  <c r="N3646" i="7"/>
  <c r="I3646" i="7"/>
  <c r="J3646" i="7" s="1"/>
  <c r="K3646" i="7" s="1"/>
  <c r="H3646" i="7"/>
  <c r="N3645" i="7"/>
  <c r="I3645" i="7"/>
  <c r="J3645" i="7" s="1"/>
  <c r="K3645" i="7" s="1"/>
  <c r="H3645" i="7"/>
  <c r="N3644" i="7"/>
  <c r="I3644" i="7"/>
  <c r="J3644" i="7" s="1"/>
  <c r="K3644" i="7" s="1"/>
  <c r="H3644" i="7"/>
  <c r="N3643" i="7"/>
  <c r="I3643" i="7"/>
  <c r="J3643" i="7" s="1"/>
  <c r="K3643" i="7" s="1"/>
  <c r="H3643" i="7"/>
  <c r="N3642" i="7"/>
  <c r="I3642" i="7"/>
  <c r="J3642" i="7" s="1"/>
  <c r="K3642" i="7" s="1"/>
  <c r="H3642" i="7"/>
  <c r="N3641" i="7"/>
  <c r="I3641" i="7"/>
  <c r="J3641" i="7" s="1"/>
  <c r="K3641" i="7" s="1"/>
  <c r="H3641" i="7"/>
  <c r="N3640" i="7"/>
  <c r="I3640" i="7"/>
  <c r="J3640" i="7" s="1"/>
  <c r="K3640" i="7" s="1"/>
  <c r="H3640" i="7"/>
  <c r="N3639" i="7"/>
  <c r="I3639" i="7"/>
  <c r="J3639" i="7" s="1"/>
  <c r="K3639" i="7" s="1"/>
  <c r="H3639" i="7"/>
  <c r="N3638" i="7"/>
  <c r="I3638" i="7"/>
  <c r="J3638" i="7" s="1"/>
  <c r="K3638" i="7" s="1"/>
  <c r="H3638" i="7"/>
  <c r="N3637" i="7"/>
  <c r="I3637" i="7"/>
  <c r="J3637" i="7" s="1"/>
  <c r="K3637" i="7" s="1"/>
  <c r="H3637" i="7"/>
  <c r="N3636" i="7"/>
  <c r="I3636" i="7"/>
  <c r="J3636" i="7" s="1"/>
  <c r="K3636" i="7" s="1"/>
  <c r="H3636" i="7"/>
  <c r="N3635" i="7"/>
  <c r="I3635" i="7"/>
  <c r="J3635" i="7" s="1"/>
  <c r="K3635" i="7" s="1"/>
  <c r="H3635" i="7"/>
  <c r="N3634" i="7"/>
  <c r="I3634" i="7"/>
  <c r="J3634" i="7" s="1"/>
  <c r="K3634" i="7" s="1"/>
  <c r="H3634" i="7"/>
  <c r="N3633" i="7"/>
  <c r="I3633" i="7"/>
  <c r="J3633" i="7" s="1"/>
  <c r="K3633" i="7" s="1"/>
  <c r="H3633" i="7"/>
  <c r="N3632" i="7"/>
  <c r="I3632" i="7"/>
  <c r="J3632" i="7" s="1"/>
  <c r="K3632" i="7" s="1"/>
  <c r="H3632" i="7"/>
  <c r="N3631" i="7"/>
  <c r="I3631" i="7"/>
  <c r="J3631" i="7" s="1"/>
  <c r="K3631" i="7" s="1"/>
  <c r="H3631" i="7"/>
  <c r="N3630" i="7"/>
  <c r="I3630" i="7"/>
  <c r="J3630" i="7" s="1"/>
  <c r="K3630" i="7" s="1"/>
  <c r="H3630" i="7"/>
  <c r="N3629" i="7"/>
  <c r="I3629" i="7"/>
  <c r="J3629" i="7" s="1"/>
  <c r="K3629" i="7" s="1"/>
  <c r="H3629" i="7"/>
  <c r="N3628" i="7"/>
  <c r="I3628" i="7"/>
  <c r="J3628" i="7" s="1"/>
  <c r="K3628" i="7" s="1"/>
  <c r="H3628" i="7"/>
  <c r="N3627" i="7"/>
  <c r="I3627" i="7"/>
  <c r="J3627" i="7" s="1"/>
  <c r="K3627" i="7" s="1"/>
  <c r="H3627" i="7"/>
  <c r="N3626" i="7"/>
  <c r="I3626" i="7"/>
  <c r="J3626" i="7" s="1"/>
  <c r="K3626" i="7" s="1"/>
  <c r="H3626" i="7"/>
  <c r="N3625" i="7"/>
  <c r="I3625" i="7"/>
  <c r="J3625" i="7" s="1"/>
  <c r="K3625" i="7" s="1"/>
  <c r="H3625" i="7"/>
  <c r="N3624" i="7"/>
  <c r="I3624" i="7"/>
  <c r="J3624" i="7" s="1"/>
  <c r="K3624" i="7" s="1"/>
  <c r="H3624" i="7"/>
  <c r="N3623" i="7"/>
  <c r="I3623" i="7"/>
  <c r="J3623" i="7" s="1"/>
  <c r="K3623" i="7" s="1"/>
  <c r="H3623" i="7"/>
  <c r="N3622" i="7"/>
  <c r="I3622" i="7"/>
  <c r="J3622" i="7" s="1"/>
  <c r="K3622" i="7" s="1"/>
  <c r="H3622" i="7"/>
  <c r="N3621" i="7"/>
  <c r="I3621" i="7"/>
  <c r="J3621" i="7" s="1"/>
  <c r="K3621" i="7" s="1"/>
  <c r="H3621" i="7"/>
  <c r="N3620" i="7"/>
  <c r="I3620" i="7"/>
  <c r="J3620" i="7" s="1"/>
  <c r="K3620" i="7" s="1"/>
  <c r="H3620" i="7"/>
  <c r="N3619" i="7"/>
  <c r="I3619" i="7"/>
  <c r="J3619" i="7" s="1"/>
  <c r="K3619" i="7" s="1"/>
  <c r="H3619" i="7"/>
  <c r="N3618" i="7"/>
  <c r="I3618" i="7"/>
  <c r="J3618" i="7" s="1"/>
  <c r="K3618" i="7" s="1"/>
  <c r="H3618" i="7"/>
  <c r="N3617" i="7"/>
  <c r="I3617" i="7"/>
  <c r="J3617" i="7" s="1"/>
  <c r="K3617" i="7" s="1"/>
  <c r="H3617" i="7"/>
  <c r="N3616" i="7"/>
  <c r="I3616" i="7"/>
  <c r="J3616" i="7" s="1"/>
  <c r="K3616" i="7" s="1"/>
  <c r="H3616" i="7"/>
  <c r="N3615" i="7"/>
  <c r="I3615" i="7"/>
  <c r="J3615" i="7" s="1"/>
  <c r="K3615" i="7" s="1"/>
  <c r="H3615" i="7"/>
  <c r="N3614" i="7"/>
  <c r="I3614" i="7"/>
  <c r="J3614" i="7" s="1"/>
  <c r="K3614" i="7" s="1"/>
  <c r="H3614" i="7"/>
  <c r="N3613" i="7"/>
  <c r="I3613" i="7"/>
  <c r="J3613" i="7" s="1"/>
  <c r="K3613" i="7" s="1"/>
  <c r="H3613" i="7"/>
  <c r="N3612" i="7"/>
  <c r="I3612" i="7"/>
  <c r="J3612" i="7" s="1"/>
  <c r="K3612" i="7" s="1"/>
  <c r="H3612" i="7"/>
  <c r="N3611" i="7"/>
  <c r="I3611" i="7"/>
  <c r="J3611" i="7" s="1"/>
  <c r="K3611" i="7" s="1"/>
  <c r="H3611" i="7"/>
  <c r="N3610" i="7"/>
  <c r="I3610" i="7"/>
  <c r="J3610" i="7" s="1"/>
  <c r="K3610" i="7" s="1"/>
  <c r="H3610" i="7"/>
  <c r="N3609" i="7"/>
  <c r="I3609" i="7"/>
  <c r="J3609" i="7" s="1"/>
  <c r="K3609" i="7" s="1"/>
  <c r="H3609" i="7"/>
  <c r="N3608" i="7"/>
  <c r="I3608" i="7"/>
  <c r="J3608" i="7" s="1"/>
  <c r="K3608" i="7" s="1"/>
  <c r="H3608" i="7"/>
  <c r="N3607" i="7"/>
  <c r="I3607" i="7"/>
  <c r="J3607" i="7" s="1"/>
  <c r="K3607" i="7" s="1"/>
  <c r="H3607" i="7"/>
  <c r="N3606" i="7"/>
  <c r="I3606" i="7"/>
  <c r="J3606" i="7" s="1"/>
  <c r="K3606" i="7" s="1"/>
  <c r="H3606" i="7"/>
  <c r="N3605" i="7"/>
  <c r="I3605" i="7"/>
  <c r="J3605" i="7" s="1"/>
  <c r="K3605" i="7" s="1"/>
  <c r="H3605" i="7"/>
  <c r="N3604" i="7"/>
  <c r="I3604" i="7"/>
  <c r="J3604" i="7" s="1"/>
  <c r="K3604" i="7" s="1"/>
  <c r="H3604" i="7"/>
  <c r="N3603" i="7"/>
  <c r="I3603" i="7"/>
  <c r="J3603" i="7" s="1"/>
  <c r="K3603" i="7" s="1"/>
  <c r="H3603" i="7"/>
  <c r="N3602" i="7"/>
  <c r="I3602" i="7"/>
  <c r="J3602" i="7" s="1"/>
  <c r="K3602" i="7" s="1"/>
  <c r="H3602" i="7"/>
  <c r="N3601" i="7"/>
  <c r="I3601" i="7"/>
  <c r="J3601" i="7" s="1"/>
  <c r="K3601" i="7" s="1"/>
  <c r="H3601" i="7"/>
  <c r="N3600" i="7"/>
  <c r="I3600" i="7"/>
  <c r="J3600" i="7" s="1"/>
  <c r="K3600" i="7" s="1"/>
  <c r="H3600" i="7"/>
  <c r="N3599" i="7"/>
  <c r="I3599" i="7"/>
  <c r="J3599" i="7" s="1"/>
  <c r="K3599" i="7" s="1"/>
  <c r="H3599" i="7"/>
  <c r="N3598" i="7"/>
  <c r="I3598" i="7"/>
  <c r="J3598" i="7" s="1"/>
  <c r="K3598" i="7" s="1"/>
  <c r="H3598" i="7"/>
  <c r="N3597" i="7"/>
  <c r="I3597" i="7"/>
  <c r="J3597" i="7" s="1"/>
  <c r="K3597" i="7" s="1"/>
  <c r="H3597" i="7"/>
  <c r="N3596" i="7"/>
  <c r="I3596" i="7"/>
  <c r="J3596" i="7" s="1"/>
  <c r="K3596" i="7" s="1"/>
  <c r="H3596" i="7"/>
  <c r="N3595" i="7"/>
  <c r="I3595" i="7"/>
  <c r="J3595" i="7" s="1"/>
  <c r="K3595" i="7" s="1"/>
  <c r="H3595" i="7"/>
  <c r="N3594" i="7"/>
  <c r="I3594" i="7"/>
  <c r="J3594" i="7" s="1"/>
  <c r="K3594" i="7" s="1"/>
  <c r="H3594" i="7"/>
  <c r="N3593" i="7"/>
  <c r="I3593" i="7"/>
  <c r="J3593" i="7" s="1"/>
  <c r="K3593" i="7" s="1"/>
  <c r="H3593" i="7"/>
  <c r="N3592" i="7"/>
  <c r="I3592" i="7"/>
  <c r="J3592" i="7" s="1"/>
  <c r="K3592" i="7" s="1"/>
  <c r="H3592" i="7"/>
  <c r="N3591" i="7"/>
  <c r="I3591" i="7"/>
  <c r="J3591" i="7" s="1"/>
  <c r="K3591" i="7" s="1"/>
  <c r="H3591" i="7"/>
  <c r="N3590" i="7"/>
  <c r="I3590" i="7"/>
  <c r="J3590" i="7" s="1"/>
  <c r="K3590" i="7" s="1"/>
  <c r="H3590" i="7"/>
  <c r="N3589" i="7"/>
  <c r="I3589" i="7"/>
  <c r="J3589" i="7" s="1"/>
  <c r="K3589" i="7" s="1"/>
  <c r="H3589" i="7"/>
  <c r="N3588" i="7"/>
  <c r="I3588" i="7"/>
  <c r="J3588" i="7" s="1"/>
  <c r="K3588" i="7" s="1"/>
  <c r="H3588" i="7"/>
  <c r="N3587" i="7"/>
  <c r="I3587" i="7"/>
  <c r="J3587" i="7" s="1"/>
  <c r="K3587" i="7" s="1"/>
  <c r="H3587" i="7"/>
  <c r="N3586" i="7"/>
  <c r="I3586" i="7"/>
  <c r="J3586" i="7" s="1"/>
  <c r="K3586" i="7" s="1"/>
  <c r="H3586" i="7"/>
  <c r="N3585" i="7"/>
  <c r="I3585" i="7"/>
  <c r="J3585" i="7" s="1"/>
  <c r="K3585" i="7" s="1"/>
  <c r="H3585" i="7"/>
  <c r="N3584" i="7"/>
  <c r="I3584" i="7"/>
  <c r="J3584" i="7" s="1"/>
  <c r="K3584" i="7" s="1"/>
  <c r="H3584" i="7"/>
  <c r="N3583" i="7"/>
  <c r="I3583" i="7"/>
  <c r="J3583" i="7" s="1"/>
  <c r="K3583" i="7" s="1"/>
  <c r="H3583" i="7"/>
  <c r="N3582" i="7"/>
  <c r="I3582" i="7"/>
  <c r="J3582" i="7" s="1"/>
  <c r="K3582" i="7" s="1"/>
  <c r="H3582" i="7"/>
  <c r="N3581" i="7"/>
  <c r="I3581" i="7"/>
  <c r="J3581" i="7" s="1"/>
  <c r="K3581" i="7" s="1"/>
  <c r="H3581" i="7"/>
  <c r="N3580" i="7"/>
  <c r="I3580" i="7"/>
  <c r="J3580" i="7" s="1"/>
  <c r="K3580" i="7" s="1"/>
  <c r="H3580" i="7"/>
  <c r="N3579" i="7"/>
  <c r="I3579" i="7"/>
  <c r="J3579" i="7" s="1"/>
  <c r="K3579" i="7" s="1"/>
  <c r="H3579" i="7"/>
  <c r="N3578" i="7"/>
  <c r="I3578" i="7"/>
  <c r="J3578" i="7" s="1"/>
  <c r="K3578" i="7" s="1"/>
  <c r="H3578" i="7"/>
  <c r="N3577" i="7"/>
  <c r="I3577" i="7"/>
  <c r="J3577" i="7" s="1"/>
  <c r="K3577" i="7" s="1"/>
  <c r="H3577" i="7"/>
  <c r="N3576" i="7"/>
  <c r="I3576" i="7"/>
  <c r="J3576" i="7" s="1"/>
  <c r="K3576" i="7" s="1"/>
  <c r="H3576" i="7"/>
  <c r="N3575" i="7"/>
  <c r="I3575" i="7"/>
  <c r="J3575" i="7" s="1"/>
  <c r="K3575" i="7" s="1"/>
  <c r="H3575" i="7"/>
  <c r="N3574" i="7"/>
  <c r="I3574" i="7"/>
  <c r="J3574" i="7" s="1"/>
  <c r="K3574" i="7" s="1"/>
  <c r="H3574" i="7"/>
  <c r="N3573" i="7"/>
  <c r="I3573" i="7"/>
  <c r="J3573" i="7" s="1"/>
  <c r="K3573" i="7" s="1"/>
  <c r="H3573" i="7"/>
  <c r="N3572" i="7"/>
  <c r="I3572" i="7"/>
  <c r="J3572" i="7" s="1"/>
  <c r="K3572" i="7" s="1"/>
  <c r="H3572" i="7"/>
  <c r="N3571" i="7"/>
  <c r="I3571" i="7"/>
  <c r="J3571" i="7" s="1"/>
  <c r="K3571" i="7" s="1"/>
  <c r="H3571" i="7"/>
  <c r="N3570" i="7"/>
  <c r="I3570" i="7"/>
  <c r="J3570" i="7" s="1"/>
  <c r="K3570" i="7" s="1"/>
  <c r="H3570" i="7"/>
  <c r="N3569" i="7"/>
  <c r="I3569" i="7"/>
  <c r="J3569" i="7" s="1"/>
  <c r="K3569" i="7" s="1"/>
  <c r="H3569" i="7"/>
  <c r="N3568" i="7"/>
  <c r="I3568" i="7"/>
  <c r="J3568" i="7" s="1"/>
  <c r="K3568" i="7" s="1"/>
  <c r="H3568" i="7"/>
  <c r="N3567" i="7"/>
  <c r="I3567" i="7"/>
  <c r="J3567" i="7" s="1"/>
  <c r="K3567" i="7" s="1"/>
  <c r="H3567" i="7"/>
  <c r="N3566" i="7"/>
  <c r="I3566" i="7"/>
  <c r="J3566" i="7" s="1"/>
  <c r="K3566" i="7" s="1"/>
  <c r="H3566" i="7"/>
  <c r="N3565" i="7"/>
  <c r="I3565" i="7"/>
  <c r="J3565" i="7" s="1"/>
  <c r="K3565" i="7" s="1"/>
  <c r="H3565" i="7"/>
  <c r="N3564" i="7"/>
  <c r="I3564" i="7"/>
  <c r="J3564" i="7" s="1"/>
  <c r="K3564" i="7" s="1"/>
  <c r="H3564" i="7"/>
  <c r="N3563" i="7"/>
  <c r="I3563" i="7"/>
  <c r="J3563" i="7" s="1"/>
  <c r="K3563" i="7" s="1"/>
  <c r="H3563" i="7"/>
  <c r="N3562" i="7"/>
  <c r="I3562" i="7"/>
  <c r="J3562" i="7" s="1"/>
  <c r="K3562" i="7" s="1"/>
  <c r="H3562" i="7"/>
  <c r="N3561" i="7"/>
  <c r="I3561" i="7"/>
  <c r="J3561" i="7" s="1"/>
  <c r="K3561" i="7" s="1"/>
  <c r="H3561" i="7"/>
  <c r="N3560" i="7"/>
  <c r="I3560" i="7"/>
  <c r="J3560" i="7" s="1"/>
  <c r="K3560" i="7" s="1"/>
  <c r="H3560" i="7"/>
  <c r="N3559" i="7"/>
  <c r="I3559" i="7"/>
  <c r="J3559" i="7" s="1"/>
  <c r="K3559" i="7" s="1"/>
  <c r="H3559" i="7"/>
  <c r="N3558" i="7"/>
  <c r="I3558" i="7"/>
  <c r="J3558" i="7" s="1"/>
  <c r="K3558" i="7" s="1"/>
  <c r="H3558" i="7"/>
  <c r="N3557" i="7"/>
  <c r="I3557" i="7"/>
  <c r="J3557" i="7" s="1"/>
  <c r="K3557" i="7" s="1"/>
  <c r="H3557" i="7"/>
  <c r="N3556" i="7"/>
  <c r="I3556" i="7"/>
  <c r="J3556" i="7" s="1"/>
  <c r="K3556" i="7" s="1"/>
  <c r="H3556" i="7"/>
  <c r="N3555" i="7"/>
  <c r="I3555" i="7"/>
  <c r="J3555" i="7" s="1"/>
  <c r="K3555" i="7" s="1"/>
  <c r="H3555" i="7"/>
  <c r="N3554" i="7"/>
  <c r="I3554" i="7"/>
  <c r="J3554" i="7" s="1"/>
  <c r="K3554" i="7" s="1"/>
  <c r="H3554" i="7"/>
  <c r="N3553" i="7"/>
  <c r="I3553" i="7"/>
  <c r="J3553" i="7" s="1"/>
  <c r="K3553" i="7" s="1"/>
  <c r="H3553" i="7"/>
  <c r="N3552" i="7"/>
  <c r="I3552" i="7"/>
  <c r="J3552" i="7" s="1"/>
  <c r="K3552" i="7" s="1"/>
  <c r="H3552" i="7"/>
  <c r="N3551" i="7"/>
  <c r="I3551" i="7"/>
  <c r="J3551" i="7" s="1"/>
  <c r="K3551" i="7" s="1"/>
  <c r="H3551" i="7"/>
  <c r="N3550" i="7"/>
  <c r="I3550" i="7"/>
  <c r="J3550" i="7" s="1"/>
  <c r="K3550" i="7" s="1"/>
  <c r="H3550" i="7"/>
  <c r="N3549" i="7"/>
  <c r="I3549" i="7"/>
  <c r="J3549" i="7" s="1"/>
  <c r="K3549" i="7" s="1"/>
  <c r="H3549" i="7"/>
  <c r="N3548" i="7"/>
  <c r="I3548" i="7"/>
  <c r="J3548" i="7" s="1"/>
  <c r="K3548" i="7" s="1"/>
  <c r="H3548" i="7"/>
  <c r="N3547" i="7"/>
  <c r="I3547" i="7"/>
  <c r="J3547" i="7" s="1"/>
  <c r="K3547" i="7" s="1"/>
  <c r="H3547" i="7"/>
  <c r="N3546" i="7"/>
  <c r="I3546" i="7"/>
  <c r="J3546" i="7" s="1"/>
  <c r="K3546" i="7" s="1"/>
  <c r="H3546" i="7"/>
  <c r="N3545" i="7"/>
  <c r="I3545" i="7"/>
  <c r="J3545" i="7" s="1"/>
  <c r="K3545" i="7" s="1"/>
  <c r="H3545" i="7"/>
  <c r="N3544" i="7"/>
  <c r="I3544" i="7"/>
  <c r="J3544" i="7" s="1"/>
  <c r="K3544" i="7" s="1"/>
  <c r="H3544" i="7"/>
  <c r="N3543" i="7"/>
  <c r="I3543" i="7"/>
  <c r="J3543" i="7" s="1"/>
  <c r="K3543" i="7" s="1"/>
  <c r="H3543" i="7"/>
  <c r="N3542" i="7"/>
  <c r="I3542" i="7"/>
  <c r="J3542" i="7" s="1"/>
  <c r="K3542" i="7" s="1"/>
  <c r="H3542" i="7"/>
  <c r="N3541" i="7"/>
  <c r="I3541" i="7"/>
  <c r="J3541" i="7" s="1"/>
  <c r="K3541" i="7" s="1"/>
  <c r="H3541" i="7"/>
  <c r="N3540" i="7"/>
  <c r="I3540" i="7"/>
  <c r="J3540" i="7" s="1"/>
  <c r="K3540" i="7" s="1"/>
  <c r="H3540" i="7"/>
  <c r="N3539" i="7"/>
  <c r="I3539" i="7"/>
  <c r="J3539" i="7" s="1"/>
  <c r="K3539" i="7" s="1"/>
  <c r="H3539" i="7"/>
  <c r="N3538" i="7"/>
  <c r="I3538" i="7"/>
  <c r="J3538" i="7" s="1"/>
  <c r="K3538" i="7" s="1"/>
  <c r="H3538" i="7"/>
  <c r="N3537" i="7"/>
  <c r="I3537" i="7"/>
  <c r="J3537" i="7" s="1"/>
  <c r="K3537" i="7" s="1"/>
  <c r="H3537" i="7"/>
  <c r="N3536" i="7"/>
  <c r="I3536" i="7"/>
  <c r="J3536" i="7" s="1"/>
  <c r="K3536" i="7" s="1"/>
  <c r="H3536" i="7"/>
  <c r="N3535" i="7"/>
  <c r="I3535" i="7"/>
  <c r="J3535" i="7" s="1"/>
  <c r="K3535" i="7" s="1"/>
  <c r="H3535" i="7"/>
  <c r="N3534" i="7"/>
  <c r="I3534" i="7"/>
  <c r="J3534" i="7" s="1"/>
  <c r="K3534" i="7" s="1"/>
  <c r="H3534" i="7"/>
  <c r="N3533" i="7"/>
  <c r="I3533" i="7"/>
  <c r="J3533" i="7" s="1"/>
  <c r="K3533" i="7" s="1"/>
  <c r="H3533" i="7"/>
  <c r="N3532" i="7"/>
  <c r="I3532" i="7"/>
  <c r="J3532" i="7" s="1"/>
  <c r="K3532" i="7" s="1"/>
  <c r="H3532" i="7"/>
  <c r="N3531" i="7"/>
  <c r="I3531" i="7"/>
  <c r="J3531" i="7" s="1"/>
  <c r="K3531" i="7" s="1"/>
  <c r="H3531" i="7"/>
  <c r="N3530" i="7"/>
  <c r="I3530" i="7"/>
  <c r="J3530" i="7" s="1"/>
  <c r="K3530" i="7" s="1"/>
  <c r="H3530" i="7"/>
  <c r="N3529" i="7"/>
  <c r="I3529" i="7"/>
  <c r="J3529" i="7" s="1"/>
  <c r="K3529" i="7" s="1"/>
  <c r="H3529" i="7"/>
  <c r="N3528" i="7"/>
  <c r="I3528" i="7"/>
  <c r="J3528" i="7" s="1"/>
  <c r="K3528" i="7" s="1"/>
  <c r="H3528" i="7"/>
  <c r="N3527" i="7"/>
  <c r="I3527" i="7"/>
  <c r="J3527" i="7" s="1"/>
  <c r="K3527" i="7" s="1"/>
  <c r="H3527" i="7"/>
  <c r="N3526" i="7"/>
  <c r="I3526" i="7"/>
  <c r="J3526" i="7" s="1"/>
  <c r="K3526" i="7" s="1"/>
  <c r="H3526" i="7"/>
  <c r="N3525" i="7"/>
  <c r="I3525" i="7"/>
  <c r="J3525" i="7" s="1"/>
  <c r="K3525" i="7" s="1"/>
  <c r="H3525" i="7"/>
  <c r="N3524" i="7"/>
  <c r="I3524" i="7"/>
  <c r="J3524" i="7" s="1"/>
  <c r="K3524" i="7" s="1"/>
  <c r="H3524" i="7"/>
  <c r="N3523" i="7"/>
  <c r="I3523" i="7"/>
  <c r="J3523" i="7" s="1"/>
  <c r="K3523" i="7" s="1"/>
  <c r="H3523" i="7"/>
  <c r="N3522" i="7"/>
  <c r="I3522" i="7"/>
  <c r="J3522" i="7" s="1"/>
  <c r="K3522" i="7" s="1"/>
  <c r="H3522" i="7"/>
  <c r="N3521" i="7"/>
  <c r="I3521" i="7"/>
  <c r="J3521" i="7" s="1"/>
  <c r="K3521" i="7" s="1"/>
  <c r="H3521" i="7"/>
  <c r="N3520" i="7"/>
  <c r="I3520" i="7"/>
  <c r="J3520" i="7" s="1"/>
  <c r="K3520" i="7" s="1"/>
  <c r="H3520" i="7"/>
  <c r="N3519" i="7"/>
  <c r="I3519" i="7"/>
  <c r="J3519" i="7" s="1"/>
  <c r="K3519" i="7" s="1"/>
  <c r="H3519" i="7"/>
  <c r="N3518" i="7"/>
  <c r="I3518" i="7"/>
  <c r="J3518" i="7" s="1"/>
  <c r="K3518" i="7" s="1"/>
  <c r="H3518" i="7"/>
  <c r="N3517" i="7"/>
  <c r="I3517" i="7"/>
  <c r="J3517" i="7" s="1"/>
  <c r="K3517" i="7" s="1"/>
  <c r="H3517" i="7"/>
  <c r="N3516" i="7"/>
  <c r="I3516" i="7"/>
  <c r="J3516" i="7" s="1"/>
  <c r="K3516" i="7" s="1"/>
  <c r="H3516" i="7"/>
  <c r="N3515" i="7"/>
  <c r="I3515" i="7"/>
  <c r="J3515" i="7" s="1"/>
  <c r="K3515" i="7" s="1"/>
  <c r="H3515" i="7"/>
  <c r="N3514" i="7"/>
  <c r="I3514" i="7"/>
  <c r="J3514" i="7" s="1"/>
  <c r="K3514" i="7" s="1"/>
  <c r="H3514" i="7"/>
  <c r="N3513" i="7"/>
  <c r="I3513" i="7"/>
  <c r="J3513" i="7" s="1"/>
  <c r="K3513" i="7" s="1"/>
  <c r="H3513" i="7"/>
  <c r="N3512" i="7"/>
  <c r="I3512" i="7"/>
  <c r="J3512" i="7" s="1"/>
  <c r="K3512" i="7" s="1"/>
  <c r="H3512" i="7"/>
  <c r="N3511" i="7"/>
  <c r="I3511" i="7"/>
  <c r="J3511" i="7" s="1"/>
  <c r="K3511" i="7" s="1"/>
  <c r="H3511" i="7"/>
  <c r="N3510" i="7"/>
  <c r="I3510" i="7"/>
  <c r="J3510" i="7" s="1"/>
  <c r="K3510" i="7" s="1"/>
  <c r="H3510" i="7"/>
  <c r="N3509" i="7"/>
  <c r="I3509" i="7"/>
  <c r="J3509" i="7" s="1"/>
  <c r="K3509" i="7" s="1"/>
  <c r="H3509" i="7"/>
  <c r="N3508" i="7"/>
  <c r="I3508" i="7"/>
  <c r="J3508" i="7" s="1"/>
  <c r="K3508" i="7" s="1"/>
  <c r="H3508" i="7"/>
  <c r="N3507" i="7"/>
  <c r="I3507" i="7"/>
  <c r="J3507" i="7" s="1"/>
  <c r="K3507" i="7" s="1"/>
  <c r="H3507" i="7"/>
  <c r="N3506" i="7"/>
  <c r="I3506" i="7"/>
  <c r="J3506" i="7" s="1"/>
  <c r="K3506" i="7" s="1"/>
  <c r="H3506" i="7"/>
  <c r="N3505" i="7"/>
  <c r="I3505" i="7"/>
  <c r="J3505" i="7" s="1"/>
  <c r="K3505" i="7" s="1"/>
  <c r="H3505" i="7"/>
  <c r="N3504" i="7"/>
  <c r="I3504" i="7"/>
  <c r="J3504" i="7" s="1"/>
  <c r="K3504" i="7" s="1"/>
  <c r="H3504" i="7"/>
  <c r="N3503" i="7"/>
  <c r="I3503" i="7"/>
  <c r="J3503" i="7" s="1"/>
  <c r="K3503" i="7" s="1"/>
  <c r="H3503" i="7"/>
  <c r="N3502" i="7"/>
  <c r="I3502" i="7"/>
  <c r="J3502" i="7" s="1"/>
  <c r="K3502" i="7" s="1"/>
  <c r="H3502" i="7"/>
  <c r="N3501" i="7"/>
  <c r="I3501" i="7"/>
  <c r="J3501" i="7" s="1"/>
  <c r="K3501" i="7" s="1"/>
  <c r="H3501" i="7"/>
  <c r="N3500" i="7"/>
  <c r="I3500" i="7"/>
  <c r="J3500" i="7" s="1"/>
  <c r="K3500" i="7" s="1"/>
  <c r="H3500" i="7"/>
  <c r="N3499" i="7"/>
  <c r="I3499" i="7"/>
  <c r="J3499" i="7" s="1"/>
  <c r="K3499" i="7" s="1"/>
  <c r="H3499" i="7"/>
  <c r="N3498" i="7"/>
  <c r="I3498" i="7"/>
  <c r="J3498" i="7" s="1"/>
  <c r="K3498" i="7" s="1"/>
  <c r="H3498" i="7"/>
  <c r="N3497" i="7"/>
  <c r="I3497" i="7"/>
  <c r="J3497" i="7" s="1"/>
  <c r="K3497" i="7" s="1"/>
  <c r="H3497" i="7"/>
  <c r="N3496" i="7"/>
  <c r="I3496" i="7"/>
  <c r="J3496" i="7" s="1"/>
  <c r="K3496" i="7" s="1"/>
  <c r="H3496" i="7"/>
  <c r="N3495" i="7"/>
  <c r="I3495" i="7"/>
  <c r="J3495" i="7" s="1"/>
  <c r="K3495" i="7" s="1"/>
  <c r="H3495" i="7"/>
  <c r="N3494" i="7"/>
  <c r="I3494" i="7"/>
  <c r="J3494" i="7" s="1"/>
  <c r="K3494" i="7" s="1"/>
  <c r="H3494" i="7"/>
  <c r="N3493" i="7"/>
  <c r="I3493" i="7"/>
  <c r="J3493" i="7" s="1"/>
  <c r="K3493" i="7" s="1"/>
  <c r="H3493" i="7"/>
  <c r="N3492" i="7"/>
  <c r="I3492" i="7"/>
  <c r="J3492" i="7" s="1"/>
  <c r="K3492" i="7" s="1"/>
  <c r="H3492" i="7"/>
  <c r="N3491" i="7"/>
  <c r="I3491" i="7"/>
  <c r="J3491" i="7" s="1"/>
  <c r="K3491" i="7" s="1"/>
  <c r="H3491" i="7"/>
  <c r="N3490" i="7"/>
  <c r="I3490" i="7"/>
  <c r="J3490" i="7" s="1"/>
  <c r="K3490" i="7" s="1"/>
  <c r="H3490" i="7"/>
  <c r="N3489" i="7"/>
  <c r="I3489" i="7"/>
  <c r="J3489" i="7" s="1"/>
  <c r="K3489" i="7" s="1"/>
  <c r="H3489" i="7"/>
  <c r="N3488" i="7"/>
  <c r="I3488" i="7"/>
  <c r="J3488" i="7" s="1"/>
  <c r="K3488" i="7" s="1"/>
  <c r="H3488" i="7"/>
  <c r="N3487" i="7"/>
  <c r="I3487" i="7"/>
  <c r="J3487" i="7" s="1"/>
  <c r="K3487" i="7" s="1"/>
  <c r="H3487" i="7"/>
  <c r="N3486" i="7"/>
  <c r="I3486" i="7"/>
  <c r="J3486" i="7" s="1"/>
  <c r="K3486" i="7" s="1"/>
  <c r="H3486" i="7"/>
  <c r="N3485" i="7"/>
  <c r="I3485" i="7"/>
  <c r="J3485" i="7" s="1"/>
  <c r="K3485" i="7" s="1"/>
  <c r="H3485" i="7"/>
  <c r="N3484" i="7"/>
  <c r="I3484" i="7"/>
  <c r="J3484" i="7" s="1"/>
  <c r="K3484" i="7" s="1"/>
  <c r="H3484" i="7"/>
  <c r="N3483" i="7"/>
  <c r="I3483" i="7"/>
  <c r="J3483" i="7" s="1"/>
  <c r="K3483" i="7" s="1"/>
  <c r="H3483" i="7"/>
  <c r="N3482" i="7"/>
  <c r="I3482" i="7"/>
  <c r="J3482" i="7" s="1"/>
  <c r="K3482" i="7" s="1"/>
  <c r="H3482" i="7"/>
  <c r="N3481" i="7"/>
  <c r="I3481" i="7"/>
  <c r="J3481" i="7" s="1"/>
  <c r="K3481" i="7" s="1"/>
  <c r="H3481" i="7"/>
  <c r="N3480" i="7"/>
  <c r="I3480" i="7"/>
  <c r="J3480" i="7" s="1"/>
  <c r="K3480" i="7" s="1"/>
  <c r="H3480" i="7"/>
  <c r="N3479" i="7"/>
  <c r="I3479" i="7"/>
  <c r="J3479" i="7" s="1"/>
  <c r="K3479" i="7" s="1"/>
  <c r="H3479" i="7"/>
  <c r="N3478" i="7"/>
  <c r="I3478" i="7"/>
  <c r="J3478" i="7" s="1"/>
  <c r="K3478" i="7" s="1"/>
  <c r="H3478" i="7"/>
  <c r="N3477" i="7"/>
  <c r="I3477" i="7"/>
  <c r="J3477" i="7" s="1"/>
  <c r="K3477" i="7" s="1"/>
  <c r="H3477" i="7"/>
  <c r="N3476" i="7"/>
  <c r="I3476" i="7"/>
  <c r="J3476" i="7" s="1"/>
  <c r="K3476" i="7" s="1"/>
  <c r="H3476" i="7"/>
  <c r="N3475" i="7"/>
  <c r="I3475" i="7"/>
  <c r="J3475" i="7" s="1"/>
  <c r="K3475" i="7" s="1"/>
  <c r="H3475" i="7"/>
  <c r="N3474" i="7"/>
  <c r="I3474" i="7"/>
  <c r="J3474" i="7" s="1"/>
  <c r="K3474" i="7" s="1"/>
  <c r="H3474" i="7"/>
  <c r="N3473" i="7"/>
  <c r="I3473" i="7"/>
  <c r="J3473" i="7" s="1"/>
  <c r="K3473" i="7" s="1"/>
  <c r="H3473" i="7"/>
  <c r="N3472" i="7"/>
  <c r="I3472" i="7"/>
  <c r="J3472" i="7" s="1"/>
  <c r="K3472" i="7" s="1"/>
  <c r="H3472" i="7"/>
  <c r="N3471" i="7"/>
  <c r="I3471" i="7"/>
  <c r="J3471" i="7" s="1"/>
  <c r="K3471" i="7" s="1"/>
  <c r="H3471" i="7"/>
  <c r="N3470" i="7"/>
  <c r="I3470" i="7"/>
  <c r="J3470" i="7" s="1"/>
  <c r="K3470" i="7" s="1"/>
  <c r="H3470" i="7"/>
  <c r="N3469" i="7"/>
  <c r="I3469" i="7"/>
  <c r="J3469" i="7" s="1"/>
  <c r="K3469" i="7" s="1"/>
  <c r="H3469" i="7"/>
  <c r="N3468" i="7"/>
  <c r="I3468" i="7"/>
  <c r="J3468" i="7" s="1"/>
  <c r="K3468" i="7" s="1"/>
  <c r="H3468" i="7"/>
  <c r="N3467" i="7"/>
  <c r="I3467" i="7"/>
  <c r="J3467" i="7" s="1"/>
  <c r="K3467" i="7" s="1"/>
  <c r="H3467" i="7"/>
  <c r="N3466" i="7"/>
  <c r="I3466" i="7"/>
  <c r="J3466" i="7" s="1"/>
  <c r="K3466" i="7" s="1"/>
  <c r="H3466" i="7"/>
  <c r="N3465" i="7"/>
  <c r="I3465" i="7"/>
  <c r="J3465" i="7" s="1"/>
  <c r="K3465" i="7" s="1"/>
  <c r="H3465" i="7"/>
  <c r="N3464" i="7"/>
  <c r="I3464" i="7"/>
  <c r="J3464" i="7" s="1"/>
  <c r="K3464" i="7" s="1"/>
  <c r="H3464" i="7"/>
  <c r="N3463" i="7"/>
  <c r="I3463" i="7"/>
  <c r="J3463" i="7" s="1"/>
  <c r="K3463" i="7" s="1"/>
  <c r="H3463" i="7"/>
  <c r="N3462" i="7"/>
  <c r="I3462" i="7"/>
  <c r="J3462" i="7" s="1"/>
  <c r="K3462" i="7" s="1"/>
  <c r="H3462" i="7"/>
  <c r="N3461" i="7"/>
  <c r="I3461" i="7"/>
  <c r="J3461" i="7" s="1"/>
  <c r="K3461" i="7" s="1"/>
  <c r="H3461" i="7"/>
  <c r="N3460" i="7"/>
  <c r="I3460" i="7"/>
  <c r="J3460" i="7" s="1"/>
  <c r="K3460" i="7" s="1"/>
  <c r="H3460" i="7"/>
  <c r="N3459" i="7"/>
  <c r="I3459" i="7"/>
  <c r="J3459" i="7" s="1"/>
  <c r="K3459" i="7" s="1"/>
  <c r="H3459" i="7"/>
  <c r="N3458" i="7"/>
  <c r="I3458" i="7"/>
  <c r="J3458" i="7" s="1"/>
  <c r="K3458" i="7" s="1"/>
  <c r="H3458" i="7"/>
  <c r="N3457" i="7"/>
  <c r="I3457" i="7"/>
  <c r="J3457" i="7" s="1"/>
  <c r="K3457" i="7" s="1"/>
  <c r="H3457" i="7"/>
  <c r="N3456" i="7"/>
  <c r="I3456" i="7"/>
  <c r="J3456" i="7" s="1"/>
  <c r="K3456" i="7" s="1"/>
  <c r="H3456" i="7"/>
  <c r="N3455" i="7"/>
  <c r="I3455" i="7"/>
  <c r="J3455" i="7" s="1"/>
  <c r="K3455" i="7" s="1"/>
  <c r="H3455" i="7"/>
  <c r="N3454" i="7"/>
  <c r="I3454" i="7"/>
  <c r="J3454" i="7" s="1"/>
  <c r="K3454" i="7" s="1"/>
  <c r="H3454" i="7"/>
  <c r="N3453" i="7"/>
  <c r="I3453" i="7"/>
  <c r="J3453" i="7" s="1"/>
  <c r="K3453" i="7" s="1"/>
  <c r="H3453" i="7"/>
  <c r="N3452" i="7"/>
  <c r="I3452" i="7"/>
  <c r="J3452" i="7" s="1"/>
  <c r="K3452" i="7" s="1"/>
  <c r="H3452" i="7"/>
  <c r="N3451" i="7"/>
  <c r="I3451" i="7"/>
  <c r="J3451" i="7" s="1"/>
  <c r="K3451" i="7" s="1"/>
  <c r="H3451" i="7"/>
  <c r="N3450" i="7"/>
  <c r="I3450" i="7"/>
  <c r="J3450" i="7" s="1"/>
  <c r="K3450" i="7" s="1"/>
  <c r="H3450" i="7"/>
  <c r="N3449" i="7"/>
  <c r="I3449" i="7"/>
  <c r="J3449" i="7" s="1"/>
  <c r="K3449" i="7" s="1"/>
  <c r="H3449" i="7"/>
  <c r="N3448" i="7"/>
  <c r="I3448" i="7"/>
  <c r="J3448" i="7" s="1"/>
  <c r="K3448" i="7" s="1"/>
  <c r="H3448" i="7"/>
  <c r="N3447" i="7"/>
  <c r="I3447" i="7"/>
  <c r="J3447" i="7" s="1"/>
  <c r="K3447" i="7" s="1"/>
  <c r="H3447" i="7"/>
  <c r="N3446" i="7"/>
  <c r="I3446" i="7"/>
  <c r="J3446" i="7" s="1"/>
  <c r="K3446" i="7" s="1"/>
  <c r="H3446" i="7"/>
  <c r="N3445" i="7"/>
  <c r="I3445" i="7"/>
  <c r="J3445" i="7" s="1"/>
  <c r="K3445" i="7" s="1"/>
  <c r="H3445" i="7"/>
  <c r="N3444" i="7"/>
  <c r="I3444" i="7"/>
  <c r="J3444" i="7" s="1"/>
  <c r="K3444" i="7" s="1"/>
  <c r="H3444" i="7"/>
  <c r="N3443" i="7"/>
  <c r="I3443" i="7"/>
  <c r="J3443" i="7" s="1"/>
  <c r="K3443" i="7" s="1"/>
  <c r="H3443" i="7"/>
  <c r="N3442" i="7"/>
  <c r="I3442" i="7"/>
  <c r="J3442" i="7" s="1"/>
  <c r="K3442" i="7" s="1"/>
  <c r="H3442" i="7"/>
  <c r="N3441" i="7"/>
  <c r="I3441" i="7"/>
  <c r="J3441" i="7" s="1"/>
  <c r="K3441" i="7" s="1"/>
  <c r="H3441" i="7"/>
  <c r="N3440" i="7"/>
  <c r="I3440" i="7"/>
  <c r="J3440" i="7" s="1"/>
  <c r="K3440" i="7" s="1"/>
  <c r="H3440" i="7"/>
  <c r="N3439" i="7"/>
  <c r="I3439" i="7"/>
  <c r="J3439" i="7" s="1"/>
  <c r="K3439" i="7" s="1"/>
  <c r="H3439" i="7"/>
  <c r="N3438" i="7"/>
  <c r="I3438" i="7"/>
  <c r="J3438" i="7" s="1"/>
  <c r="K3438" i="7" s="1"/>
  <c r="H3438" i="7"/>
  <c r="N3437" i="7"/>
  <c r="I3437" i="7"/>
  <c r="J3437" i="7" s="1"/>
  <c r="K3437" i="7" s="1"/>
  <c r="H3437" i="7"/>
  <c r="N3436" i="7"/>
  <c r="I3436" i="7"/>
  <c r="J3436" i="7" s="1"/>
  <c r="K3436" i="7" s="1"/>
  <c r="H3436" i="7"/>
  <c r="N3435" i="7"/>
  <c r="I3435" i="7"/>
  <c r="J3435" i="7" s="1"/>
  <c r="K3435" i="7" s="1"/>
  <c r="H3435" i="7"/>
  <c r="N3434" i="7"/>
  <c r="I3434" i="7"/>
  <c r="J3434" i="7" s="1"/>
  <c r="K3434" i="7" s="1"/>
  <c r="H3434" i="7"/>
  <c r="N3433" i="7"/>
  <c r="I3433" i="7"/>
  <c r="J3433" i="7" s="1"/>
  <c r="K3433" i="7" s="1"/>
  <c r="H3433" i="7"/>
  <c r="N3432" i="7"/>
  <c r="I3432" i="7"/>
  <c r="J3432" i="7" s="1"/>
  <c r="K3432" i="7" s="1"/>
  <c r="H3432" i="7"/>
  <c r="N3431" i="7"/>
  <c r="I3431" i="7"/>
  <c r="J3431" i="7" s="1"/>
  <c r="K3431" i="7" s="1"/>
  <c r="H3431" i="7"/>
  <c r="N3430" i="7"/>
  <c r="I3430" i="7"/>
  <c r="J3430" i="7" s="1"/>
  <c r="K3430" i="7" s="1"/>
  <c r="H3430" i="7"/>
  <c r="N3429" i="7"/>
  <c r="I3429" i="7"/>
  <c r="J3429" i="7" s="1"/>
  <c r="K3429" i="7" s="1"/>
  <c r="H3429" i="7"/>
  <c r="N3428" i="7"/>
  <c r="I3428" i="7"/>
  <c r="J3428" i="7" s="1"/>
  <c r="K3428" i="7" s="1"/>
  <c r="H3428" i="7"/>
  <c r="N3427" i="7"/>
  <c r="I3427" i="7"/>
  <c r="J3427" i="7" s="1"/>
  <c r="K3427" i="7" s="1"/>
  <c r="H3427" i="7"/>
  <c r="N3426" i="7"/>
  <c r="I3426" i="7"/>
  <c r="J3426" i="7" s="1"/>
  <c r="K3426" i="7" s="1"/>
  <c r="H3426" i="7"/>
  <c r="N3425" i="7"/>
  <c r="I3425" i="7"/>
  <c r="J3425" i="7" s="1"/>
  <c r="K3425" i="7" s="1"/>
  <c r="H3425" i="7"/>
  <c r="N3424" i="7"/>
  <c r="I3424" i="7"/>
  <c r="J3424" i="7" s="1"/>
  <c r="K3424" i="7" s="1"/>
  <c r="H3424" i="7"/>
  <c r="N3423" i="7"/>
  <c r="I3423" i="7"/>
  <c r="J3423" i="7" s="1"/>
  <c r="K3423" i="7" s="1"/>
  <c r="H3423" i="7"/>
  <c r="N3422" i="7"/>
  <c r="I3422" i="7"/>
  <c r="J3422" i="7" s="1"/>
  <c r="K3422" i="7" s="1"/>
  <c r="H3422" i="7"/>
  <c r="N3421" i="7"/>
  <c r="I3421" i="7"/>
  <c r="J3421" i="7" s="1"/>
  <c r="K3421" i="7" s="1"/>
  <c r="H3421" i="7"/>
  <c r="N3420" i="7"/>
  <c r="I3420" i="7"/>
  <c r="J3420" i="7" s="1"/>
  <c r="K3420" i="7" s="1"/>
  <c r="H3420" i="7"/>
  <c r="N3419" i="7"/>
  <c r="I3419" i="7"/>
  <c r="J3419" i="7" s="1"/>
  <c r="K3419" i="7" s="1"/>
  <c r="H3419" i="7"/>
  <c r="N3418" i="7"/>
  <c r="I3418" i="7"/>
  <c r="J3418" i="7" s="1"/>
  <c r="K3418" i="7" s="1"/>
  <c r="H3418" i="7"/>
  <c r="N3417" i="7"/>
  <c r="I3417" i="7"/>
  <c r="J3417" i="7" s="1"/>
  <c r="K3417" i="7" s="1"/>
  <c r="H3417" i="7"/>
  <c r="N3416" i="7"/>
  <c r="I3416" i="7"/>
  <c r="J3416" i="7" s="1"/>
  <c r="K3416" i="7" s="1"/>
  <c r="H3416" i="7"/>
  <c r="N3415" i="7"/>
  <c r="I3415" i="7"/>
  <c r="J3415" i="7" s="1"/>
  <c r="K3415" i="7" s="1"/>
  <c r="H3415" i="7"/>
  <c r="N3414" i="7"/>
  <c r="I3414" i="7"/>
  <c r="J3414" i="7" s="1"/>
  <c r="K3414" i="7" s="1"/>
  <c r="H3414" i="7"/>
  <c r="N3413" i="7"/>
  <c r="I3413" i="7"/>
  <c r="J3413" i="7" s="1"/>
  <c r="K3413" i="7" s="1"/>
  <c r="H3413" i="7"/>
  <c r="N3412" i="7"/>
  <c r="I3412" i="7"/>
  <c r="J3412" i="7" s="1"/>
  <c r="K3412" i="7" s="1"/>
  <c r="H3412" i="7"/>
  <c r="N3411" i="7"/>
  <c r="I3411" i="7"/>
  <c r="J3411" i="7" s="1"/>
  <c r="K3411" i="7" s="1"/>
  <c r="H3411" i="7"/>
  <c r="N3410" i="7"/>
  <c r="I3410" i="7"/>
  <c r="J3410" i="7" s="1"/>
  <c r="K3410" i="7" s="1"/>
  <c r="H3410" i="7"/>
  <c r="N3409" i="7"/>
  <c r="I3409" i="7"/>
  <c r="J3409" i="7" s="1"/>
  <c r="K3409" i="7" s="1"/>
  <c r="H3409" i="7"/>
  <c r="N3408" i="7"/>
  <c r="I3408" i="7"/>
  <c r="J3408" i="7" s="1"/>
  <c r="K3408" i="7" s="1"/>
  <c r="H3408" i="7"/>
  <c r="N3407" i="7"/>
  <c r="I3407" i="7"/>
  <c r="J3407" i="7" s="1"/>
  <c r="K3407" i="7" s="1"/>
  <c r="H3407" i="7"/>
  <c r="N3406" i="7"/>
  <c r="I3406" i="7"/>
  <c r="J3406" i="7" s="1"/>
  <c r="K3406" i="7" s="1"/>
  <c r="H3406" i="7"/>
  <c r="N3405" i="7"/>
  <c r="I3405" i="7"/>
  <c r="J3405" i="7" s="1"/>
  <c r="K3405" i="7" s="1"/>
  <c r="H3405" i="7"/>
  <c r="N3404" i="7"/>
  <c r="I3404" i="7"/>
  <c r="J3404" i="7" s="1"/>
  <c r="K3404" i="7" s="1"/>
  <c r="H3404" i="7"/>
  <c r="N3403" i="7"/>
  <c r="I3403" i="7"/>
  <c r="J3403" i="7" s="1"/>
  <c r="K3403" i="7" s="1"/>
  <c r="H3403" i="7"/>
  <c r="N3402" i="7"/>
  <c r="I3402" i="7"/>
  <c r="J3402" i="7" s="1"/>
  <c r="K3402" i="7" s="1"/>
  <c r="H3402" i="7"/>
  <c r="N3401" i="7"/>
  <c r="I3401" i="7"/>
  <c r="J3401" i="7" s="1"/>
  <c r="K3401" i="7" s="1"/>
  <c r="H3401" i="7"/>
  <c r="N3400" i="7"/>
  <c r="I3400" i="7"/>
  <c r="J3400" i="7" s="1"/>
  <c r="K3400" i="7" s="1"/>
  <c r="H3400" i="7"/>
  <c r="N3399" i="7"/>
  <c r="I3399" i="7"/>
  <c r="J3399" i="7" s="1"/>
  <c r="K3399" i="7" s="1"/>
  <c r="H3399" i="7"/>
  <c r="N3398" i="7"/>
  <c r="I3398" i="7"/>
  <c r="J3398" i="7" s="1"/>
  <c r="K3398" i="7" s="1"/>
  <c r="H3398" i="7"/>
  <c r="N3397" i="7"/>
  <c r="I3397" i="7"/>
  <c r="J3397" i="7" s="1"/>
  <c r="K3397" i="7" s="1"/>
  <c r="H3397" i="7"/>
  <c r="N3396" i="7"/>
  <c r="I3396" i="7"/>
  <c r="J3396" i="7" s="1"/>
  <c r="K3396" i="7" s="1"/>
  <c r="H3396" i="7"/>
  <c r="N3395" i="7"/>
  <c r="I3395" i="7"/>
  <c r="J3395" i="7" s="1"/>
  <c r="K3395" i="7" s="1"/>
  <c r="H3395" i="7"/>
  <c r="N3394" i="7"/>
  <c r="I3394" i="7"/>
  <c r="J3394" i="7" s="1"/>
  <c r="K3394" i="7" s="1"/>
  <c r="H3394" i="7"/>
  <c r="N3393" i="7"/>
  <c r="I3393" i="7"/>
  <c r="J3393" i="7" s="1"/>
  <c r="K3393" i="7" s="1"/>
  <c r="H3393" i="7"/>
  <c r="N3392" i="7"/>
  <c r="I3392" i="7"/>
  <c r="J3392" i="7" s="1"/>
  <c r="K3392" i="7" s="1"/>
  <c r="H3392" i="7"/>
  <c r="N3391" i="7"/>
  <c r="I3391" i="7"/>
  <c r="J3391" i="7" s="1"/>
  <c r="K3391" i="7" s="1"/>
  <c r="H3391" i="7"/>
  <c r="N3390" i="7"/>
  <c r="I3390" i="7"/>
  <c r="J3390" i="7" s="1"/>
  <c r="K3390" i="7" s="1"/>
  <c r="H3390" i="7"/>
  <c r="N3389" i="7"/>
  <c r="I3389" i="7"/>
  <c r="J3389" i="7" s="1"/>
  <c r="K3389" i="7" s="1"/>
  <c r="H3389" i="7"/>
  <c r="N3388" i="7"/>
  <c r="I3388" i="7"/>
  <c r="J3388" i="7" s="1"/>
  <c r="K3388" i="7" s="1"/>
  <c r="H3388" i="7"/>
  <c r="N3387" i="7"/>
  <c r="I3387" i="7"/>
  <c r="J3387" i="7" s="1"/>
  <c r="K3387" i="7" s="1"/>
  <c r="H3387" i="7"/>
  <c r="N3386" i="7"/>
  <c r="I3386" i="7"/>
  <c r="J3386" i="7" s="1"/>
  <c r="K3386" i="7" s="1"/>
  <c r="H3386" i="7"/>
  <c r="N3385" i="7"/>
  <c r="I3385" i="7"/>
  <c r="J3385" i="7" s="1"/>
  <c r="K3385" i="7" s="1"/>
  <c r="H3385" i="7"/>
  <c r="N3384" i="7"/>
  <c r="I3384" i="7"/>
  <c r="J3384" i="7" s="1"/>
  <c r="K3384" i="7" s="1"/>
  <c r="H3384" i="7"/>
  <c r="N3383" i="7"/>
  <c r="I3383" i="7"/>
  <c r="J3383" i="7" s="1"/>
  <c r="K3383" i="7" s="1"/>
  <c r="H3383" i="7"/>
  <c r="N3382" i="7"/>
  <c r="I3382" i="7"/>
  <c r="J3382" i="7" s="1"/>
  <c r="K3382" i="7" s="1"/>
  <c r="H3382" i="7"/>
  <c r="N3381" i="7"/>
  <c r="I3381" i="7"/>
  <c r="J3381" i="7" s="1"/>
  <c r="K3381" i="7" s="1"/>
  <c r="H3381" i="7"/>
  <c r="N3380" i="7"/>
  <c r="I3380" i="7"/>
  <c r="J3380" i="7" s="1"/>
  <c r="K3380" i="7" s="1"/>
  <c r="H3380" i="7"/>
  <c r="N3379" i="7"/>
  <c r="I3379" i="7"/>
  <c r="J3379" i="7" s="1"/>
  <c r="K3379" i="7" s="1"/>
  <c r="H3379" i="7"/>
  <c r="N3378" i="7"/>
  <c r="I3378" i="7"/>
  <c r="J3378" i="7" s="1"/>
  <c r="K3378" i="7" s="1"/>
  <c r="H3378" i="7"/>
  <c r="N3377" i="7"/>
  <c r="I3377" i="7"/>
  <c r="J3377" i="7" s="1"/>
  <c r="K3377" i="7" s="1"/>
  <c r="H3377" i="7"/>
  <c r="N3376" i="7"/>
  <c r="I3376" i="7"/>
  <c r="J3376" i="7" s="1"/>
  <c r="K3376" i="7" s="1"/>
  <c r="H3376" i="7"/>
  <c r="N3375" i="7"/>
  <c r="I3375" i="7"/>
  <c r="J3375" i="7" s="1"/>
  <c r="K3375" i="7" s="1"/>
  <c r="H3375" i="7"/>
  <c r="N3374" i="7"/>
  <c r="I3374" i="7"/>
  <c r="J3374" i="7" s="1"/>
  <c r="K3374" i="7" s="1"/>
  <c r="H3374" i="7"/>
  <c r="N3373" i="7"/>
  <c r="I3373" i="7"/>
  <c r="J3373" i="7" s="1"/>
  <c r="K3373" i="7" s="1"/>
  <c r="H3373" i="7"/>
  <c r="N3372" i="7"/>
  <c r="I3372" i="7"/>
  <c r="J3372" i="7" s="1"/>
  <c r="K3372" i="7" s="1"/>
  <c r="H3372" i="7"/>
  <c r="N3371" i="7"/>
  <c r="I3371" i="7"/>
  <c r="J3371" i="7" s="1"/>
  <c r="K3371" i="7" s="1"/>
  <c r="H3371" i="7"/>
  <c r="N3370" i="7"/>
  <c r="I3370" i="7"/>
  <c r="J3370" i="7" s="1"/>
  <c r="K3370" i="7" s="1"/>
  <c r="H3370" i="7"/>
  <c r="N3369" i="7"/>
  <c r="I3369" i="7"/>
  <c r="J3369" i="7" s="1"/>
  <c r="K3369" i="7" s="1"/>
  <c r="H3369" i="7"/>
  <c r="N3368" i="7"/>
  <c r="I3368" i="7"/>
  <c r="J3368" i="7" s="1"/>
  <c r="K3368" i="7" s="1"/>
  <c r="H3368" i="7"/>
  <c r="N3367" i="7"/>
  <c r="I3367" i="7"/>
  <c r="J3367" i="7" s="1"/>
  <c r="K3367" i="7" s="1"/>
  <c r="H3367" i="7"/>
  <c r="N3366" i="7"/>
  <c r="I3366" i="7"/>
  <c r="J3366" i="7" s="1"/>
  <c r="K3366" i="7" s="1"/>
  <c r="H3366" i="7"/>
  <c r="N3365" i="7"/>
  <c r="I3365" i="7"/>
  <c r="J3365" i="7" s="1"/>
  <c r="K3365" i="7" s="1"/>
  <c r="H3365" i="7"/>
  <c r="N3364" i="7"/>
  <c r="I3364" i="7"/>
  <c r="J3364" i="7" s="1"/>
  <c r="K3364" i="7" s="1"/>
  <c r="H3364" i="7"/>
  <c r="N3363" i="7"/>
  <c r="I3363" i="7"/>
  <c r="J3363" i="7" s="1"/>
  <c r="K3363" i="7" s="1"/>
  <c r="H3363" i="7"/>
  <c r="N3362" i="7"/>
  <c r="I3362" i="7"/>
  <c r="J3362" i="7" s="1"/>
  <c r="K3362" i="7" s="1"/>
  <c r="H3362" i="7"/>
  <c r="N3361" i="7"/>
  <c r="I3361" i="7"/>
  <c r="J3361" i="7" s="1"/>
  <c r="K3361" i="7" s="1"/>
  <c r="H3361" i="7"/>
  <c r="N3360" i="7"/>
  <c r="I3360" i="7"/>
  <c r="J3360" i="7" s="1"/>
  <c r="K3360" i="7" s="1"/>
  <c r="H3360" i="7"/>
  <c r="N3359" i="7"/>
  <c r="I3359" i="7"/>
  <c r="J3359" i="7" s="1"/>
  <c r="K3359" i="7" s="1"/>
  <c r="H3359" i="7"/>
  <c r="N3358" i="7"/>
  <c r="I3358" i="7"/>
  <c r="J3358" i="7" s="1"/>
  <c r="K3358" i="7" s="1"/>
  <c r="H3358" i="7"/>
  <c r="N3357" i="7"/>
  <c r="I3357" i="7"/>
  <c r="J3357" i="7" s="1"/>
  <c r="K3357" i="7" s="1"/>
  <c r="H3357" i="7"/>
  <c r="N3356" i="7"/>
  <c r="I3356" i="7"/>
  <c r="J3356" i="7" s="1"/>
  <c r="K3356" i="7" s="1"/>
  <c r="H3356" i="7"/>
  <c r="N3355" i="7"/>
  <c r="I3355" i="7"/>
  <c r="J3355" i="7" s="1"/>
  <c r="K3355" i="7" s="1"/>
  <c r="H3355" i="7"/>
  <c r="N3354" i="7"/>
  <c r="I3354" i="7"/>
  <c r="J3354" i="7" s="1"/>
  <c r="K3354" i="7" s="1"/>
  <c r="H3354" i="7"/>
  <c r="N3353" i="7"/>
  <c r="I3353" i="7"/>
  <c r="J3353" i="7" s="1"/>
  <c r="K3353" i="7" s="1"/>
  <c r="H3353" i="7"/>
  <c r="N3352" i="7"/>
  <c r="I3352" i="7"/>
  <c r="J3352" i="7" s="1"/>
  <c r="K3352" i="7" s="1"/>
  <c r="H3352" i="7"/>
  <c r="N3351" i="7"/>
  <c r="I3351" i="7"/>
  <c r="J3351" i="7" s="1"/>
  <c r="K3351" i="7" s="1"/>
  <c r="H3351" i="7"/>
  <c r="N3350" i="7"/>
  <c r="I3350" i="7"/>
  <c r="J3350" i="7" s="1"/>
  <c r="K3350" i="7" s="1"/>
  <c r="H3350" i="7"/>
  <c r="N3349" i="7"/>
  <c r="I3349" i="7"/>
  <c r="J3349" i="7" s="1"/>
  <c r="K3349" i="7" s="1"/>
  <c r="H3349" i="7"/>
  <c r="N3348" i="7"/>
  <c r="I3348" i="7"/>
  <c r="J3348" i="7" s="1"/>
  <c r="K3348" i="7" s="1"/>
  <c r="H3348" i="7"/>
  <c r="N3347" i="7"/>
  <c r="I3347" i="7"/>
  <c r="J3347" i="7" s="1"/>
  <c r="K3347" i="7" s="1"/>
  <c r="H3347" i="7"/>
  <c r="N3346" i="7"/>
  <c r="I3346" i="7"/>
  <c r="J3346" i="7" s="1"/>
  <c r="K3346" i="7" s="1"/>
  <c r="H3346" i="7"/>
  <c r="N3345" i="7"/>
  <c r="I3345" i="7"/>
  <c r="J3345" i="7" s="1"/>
  <c r="K3345" i="7" s="1"/>
  <c r="H3345" i="7"/>
  <c r="N3344" i="7"/>
  <c r="I3344" i="7"/>
  <c r="J3344" i="7" s="1"/>
  <c r="K3344" i="7" s="1"/>
  <c r="H3344" i="7"/>
  <c r="N3343" i="7"/>
  <c r="I3343" i="7"/>
  <c r="J3343" i="7" s="1"/>
  <c r="K3343" i="7" s="1"/>
  <c r="H3343" i="7"/>
  <c r="N3342" i="7"/>
  <c r="I3342" i="7"/>
  <c r="J3342" i="7" s="1"/>
  <c r="K3342" i="7" s="1"/>
  <c r="H3342" i="7"/>
  <c r="N3341" i="7"/>
  <c r="I3341" i="7"/>
  <c r="J3341" i="7" s="1"/>
  <c r="K3341" i="7" s="1"/>
  <c r="H3341" i="7"/>
  <c r="N3340" i="7"/>
  <c r="I3340" i="7"/>
  <c r="J3340" i="7" s="1"/>
  <c r="K3340" i="7" s="1"/>
  <c r="H3340" i="7"/>
  <c r="N3339" i="7"/>
  <c r="I3339" i="7"/>
  <c r="J3339" i="7" s="1"/>
  <c r="K3339" i="7" s="1"/>
  <c r="H3339" i="7"/>
  <c r="N3338" i="7"/>
  <c r="I3338" i="7"/>
  <c r="J3338" i="7" s="1"/>
  <c r="K3338" i="7" s="1"/>
  <c r="H3338" i="7"/>
  <c r="N3337" i="7"/>
  <c r="I3337" i="7"/>
  <c r="J3337" i="7" s="1"/>
  <c r="K3337" i="7" s="1"/>
  <c r="H3337" i="7"/>
  <c r="N3336" i="7"/>
  <c r="I3336" i="7"/>
  <c r="J3336" i="7" s="1"/>
  <c r="K3336" i="7" s="1"/>
  <c r="H3336" i="7"/>
  <c r="N3335" i="7"/>
  <c r="I3335" i="7"/>
  <c r="J3335" i="7" s="1"/>
  <c r="K3335" i="7" s="1"/>
  <c r="H3335" i="7"/>
  <c r="N3334" i="7"/>
  <c r="I3334" i="7"/>
  <c r="J3334" i="7" s="1"/>
  <c r="K3334" i="7" s="1"/>
  <c r="H3334" i="7"/>
  <c r="N3333" i="7"/>
  <c r="I3333" i="7"/>
  <c r="J3333" i="7" s="1"/>
  <c r="K3333" i="7" s="1"/>
  <c r="H3333" i="7"/>
  <c r="N3332" i="7"/>
  <c r="I3332" i="7"/>
  <c r="J3332" i="7" s="1"/>
  <c r="K3332" i="7" s="1"/>
  <c r="H3332" i="7"/>
  <c r="N3331" i="7"/>
  <c r="I3331" i="7"/>
  <c r="J3331" i="7" s="1"/>
  <c r="K3331" i="7" s="1"/>
  <c r="H3331" i="7"/>
  <c r="N3330" i="7"/>
  <c r="I3330" i="7"/>
  <c r="J3330" i="7" s="1"/>
  <c r="K3330" i="7" s="1"/>
  <c r="H3330" i="7"/>
  <c r="N3329" i="7"/>
  <c r="I3329" i="7"/>
  <c r="J3329" i="7" s="1"/>
  <c r="K3329" i="7" s="1"/>
  <c r="H3329" i="7"/>
  <c r="N3328" i="7"/>
  <c r="I3328" i="7"/>
  <c r="J3328" i="7" s="1"/>
  <c r="K3328" i="7" s="1"/>
  <c r="H3328" i="7"/>
  <c r="N3327" i="7"/>
  <c r="I3327" i="7"/>
  <c r="J3327" i="7" s="1"/>
  <c r="K3327" i="7" s="1"/>
  <c r="H3327" i="7"/>
  <c r="N3326" i="7"/>
  <c r="I3326" i="7"/>
  <c r="J3326" i="7" s="1"/>
  <c r="K3326" i="7" s="1"/>
  <c r="H3326" i="7"/>
  <c r="N3325" i="7"/>
  <c r="I3325" i="7"/>
  <c r="J3325" i="7" s="1"/>
  <c r="K3325" i="7" s="1"/>
  <c r="H3325" i="7"/>
  <c r="N3324" i="7"/>
  <c r="I3324" i="7"/>
  <c r="J3324" i="7" s="1"/>
  <c r="K3324" i="7" s="1"/>
  <c r="H3324" i="7"/>
  <c r="N3323" i="7"/>
  <c r="I3323" i="7"/>
  <c r="J3323" i="7" s="1"/>
  <c r="K3323" i="7" s="1"/>
  <c r="H3323" i="7"/>
  <c r="N3322" i="7"/>
  <c r="I3322" i="7"/>
  <c r="J3322" i="7" s="1"/>
  <c r="K3322" i="7" s="1"/>
  <c r="H3322" i="7"/>
  <c r="N3321" i="7"/>
  <c r="I3321" i="7"/>
  <c r="J3321" i="7" s="1"/>
  <c r="K3321" i="7" s="1"/>
  <c r="H3321" i="7"/>
  <c r="N3320" i="7"/>
  <c r="I3320" i="7"/>
  <c r="J3320" i="7" s="1"/>
  <c r="K3320" i="7" s="1"/>
  <c r="H3320" i="7"/>
  <c r="N3319" i="7"/>
  <c r="I3319" i="7"/>
  <c r="J3319" i="7" s="1"/>
  <c r="K3319" i="7" s="1"/>
  <c r="H3319" i="7"/>
  <c r="N3318" i="7"/>
  <c r="I3318" i="7"/>
  <c r="J3318" i="7" s="1"/>
  <c r="K3318" i="7" s="1"/>
  <c r="H3318" i="7"/>
  <c r="N3317" i="7"/>
  <c r="I3317" i="7"/>
  <c r="J3317" i="7" s="1"/>
  <c r="K3317" i="7" s="1"/>
  <c r="H3317" i="7"/>
  <c r="N3316" i="7"/>
  <c r="I3316" i="7"/>
  <c r="J3316" i="7" s="1"/>
  <c r="K3316" i="7" s="1"/>
  <c r="H3316" i="7"/>
  <c r="N3315" i="7"/>
  <c r="I3315" i="7"/>
  <c r="J3315" i="7" s="1"/>
  <c r="K3315" i="7" s="1"/>
  <c r="H3315" i="7"/>
  <c r="N3314" i="7"/>
  <c r="I3314" i="7"/>
  <c r="J3314" i="7" s="1"/>
  <c r="K3314" i="7" s="1"/>
  <c r="H3314" i="7"/>
  <c r="N3313" i="7"/>
  <c r="I3313" i="7"/>
  <c r="J3313" i="7" s="1"/>
  <c r="K3313" i="7" s="1"/>
  <c r="H3313" i="7"/>
  <c r="N3312" i="7"/>
  <c r="I3312" i="7"/>
  <c r="J3312" i="7" s="1"/>
  <c r="K3312" i="7" s="1"/>
  <c r="H3312" i="7"/>
  <c r="N3311" i="7"/>
  <c r="I3311" i="7"/>
  <c r="J3311" i="7" s="1"/>
  <c r="K3311" i="7" s="1"/>
  <c r="H3311" i="7"/>
  <c r="N3310" i="7"/>
  <c r="I3310" i="7"/>
  <c r="J3310" i="7" s="1"/>
  <c r="K3310" i="7" s="1"/>
  <c r="H3310" i="7"/>
  <c r="N3309" i="7"/>
  <c r="I3309" i="7"/>
  <c r="J3309" i="7" s="1"/>
  <c r="K3309" i="7" s="1"/>
  <c r="H3309" i="7"/>
  <c r="N3308" i="7"/>
  <c r="I3308" i="7"/>
  <c r="J3308" i="7" s="1"/>
  <c r="K3308" i="7" s="1"/>
  <c r="H3308" i="7"/>
  <c r="N3307" i="7"/>
  <c r="I3307" i="7"/>
  <c r="J3307" i="7" s="1"/>
  <c r="K3307" i="7" s="1"/>
  <c r="H3307" i="7"/>
  <c r="N3306" i="7"/>
  <c r="I3306" i="7"/>
  <c r="J3306" i="7" s="1"/>
  <c r="K3306" i="7" s="1"/>
  <c r="H3306" i="7"/>
  <c r="N3305" i="7"/>
  <c r="I3305" i="7"/>
  <c r="J3305" i="7" s="1"/>
  <c r="K3305" i="7" s="1"/>
  <c r="H3305" i="7"/>
  <c r="N3304" i="7"/>
  <c r="I3304" i="7"/>
  <c r="J3304" i="7" s="1"/>
  <c r="K3304" i="7" s="1"/>
  <c r="H3304" i="7"/>
  <c r="N3303" i="7"/>
  <c r="I3303" i="7"/>
  <c r="J3303" i="7" s="1"/>
  <c r="K3303" i="7" s="1"/>
  <c r="H3303" i="7"/>
  <c r="N3302" i="7"/>
  <c r="I3302" i="7"/>
  <c r="J3302" i="7" s="1"/>
  <c r="K3302" i="7" s="1"/>
  <c r="H3302" i="7"/>
  <c r="N3301" i="7"/>
  <c r="I3301" i="7"/>
  <c r="J3301" i="7" s="1"/>
  <c r="K3301" i="7" s="1"/>
  <c r="H3301" i="7"/>
  <c r="N3300" i="7"/>
  <c r="I3300" i="7"/>
  <c r="J3300" i="7" s="1"/>
  <c r="K3300" i="7" s="1"/>
  <c r="H3300" i="7"/>
  <c r="N3299" i="7"/>
  <c r="I3299" i="7"/>
  <c r="J3299" i="7" s="1"/>
  <c r="K3299" i="7" s="1"/>
  <c r="H3299" i="7"/>
  <c r="N3298" i="7"/>
  <c r="I3298" i="7"/>
  <c r="J3298" i="7" s="1"/>
  <c r="K3298" i="7" s="1"/>
  <c r="H3298" i="7"/>
  <c r="N3297" i="7"/>
  <c r="I3297" i="7"/>
  <c r="J3297" i="7" s="1"/>
  <c r="K3297" i="7" s="1"/>
  <c r="H3297" i="7"/>
  <c r="N3296" i="7"/>
  <c r="I3296" i="7"/>
  <c r="J3296" i="7" s="1"/>
  <c r="K3296" i="7" s="1"/>
  <c r="H3296" i="7"/>
  <c r="N3295" i="7"/>
  <c r="I3295" i="7"/>
  <c r="J3295" i="7" s="1"/>
  <c r="K3295" i="7" s="1"/>
  <c r="H3295" i="7"/>
  <c r="N3294" i="7"/>
  <c r="I3294" i="7"/>
  <c r="J3294" i="7" s="1"/>
  <c r="K3294" i="7" s="1"/>
  <c r="H3294" i="7"/>
  <c r="N3293" i="7"/>
  <c r="I3293" i="7"/>
  <c r="J3293" i="7" s="1"/>
  <c r="K3293" i="7" s="1"/>
  <c r="H3293" i="7"/>
  <c r="N3292" i="7"/>
  <c r="I3292" i="7"/>
  <c r="J3292" i="7" s="1"/>
  <c r="K3292" i="7" s="1"/>
  <c r="H3292" i="7"/>
  <c r="N3291" i="7"/>
  <c r="I3291" i="7"/>
  <c r="J3291" i="7" s="1"/>
  <c r="K3291" i="7" s="1"/>
  <c r="H3291" i="7"/>
  <c r="N3290" i="7"/>
  <c r="I3290" i="7"/>
  <c r="J3290" i="7" s="1"/>
  <c r="K3290" i="7" s="1"/>
  <c r="H3290" i="7"/>
  <c r="N3289" i="7"/>
  <c r="I3289" i="7"/>
  <c r="J3289" i="7" s="1"/>
  <c r="K3289" i="7" s="1"/>
  <c r="H3289" i="7"/>
  <c r="N3288" i="7"/>
  <c r="I3288" i="7"/>
  <c r="J3288" i="7" s="1"/>
  <c r="K3288" i="7" s="1"/>
  <c r="H3288" i="7"/>
  <c r="N3287" i="7"/>
  <c r="I3287" i="7"/>
  <c r="J3287" i="7" s="1"/>
  <c r="K3287" i="7" s="1"/>
  <c r="H3287" i="7"/>
  <c r="N3286" i="7"/>
  <c r="I3286" i="7"/>
  <c r="J3286" i="7" s="1"/>
  <c r="K3286" i="7" s="1"/>
  <c r="H3286" i="7"/>
  <c r="N3285" i="7"/>
  <c r="I3285" i="7"/>
  <c r="J3285" i="7" s="1"/>
  <c r="K3285" i="7" s="1"/>
  <c r="H3285" i="7"/>
  <c r="N3284" i="7"/>
  <c r="I3284" i="7"/>
  <c r="J3284" i="7" s="1"/>
  <c r="K3284" i="7" s="1"/>
  <c r="H3284" i="7"/>
  <c r="N3283" i="7"/>
  <c r="I3283" i="7"/>
  <c r="J3283" i="7" s="1"/>
  <c r="K3283" i="7" s="1"/>
  <c r="H3283" i="7"/>
  <c r="N3282" i="7"/>
  <c r="I3282" i="7"/>
  <c r="J3282" i="7" s="1"/>
  <c r="K3282" i="7" s="1"/>
  <c r="H3282" i="7"/>
  <c r="N3281" i="7"/>
  <c r="I3281" i="7"/>
  <c r="J3281" i="7" s="1"/>
  <c r="K3281" i="7" s="1"/>
  <c r="H3281" i="7"/>
  <c r="N3280" i="7"/>
  <c r="I3280" i="7"/>
  <c r="J3280" i="7" s="1"/>
  <c r="K3280" i="7" s="1"/>
  <c r="H3280" i="7"/>
  <c r="N3279" i="7"/>
  <c r="I3279" i="7"/>
  <c r="J3279" i="7" s="1"/>
  <c r="K3279" i="7" s="1"/>
  <c r="H3279" i="7"/>
  <c r="N3278" i="7"/>
  <c r="I3278" i="7"/>
  <c r="J3278" i="7" s="1"/>
  <c r="K3278" i="7" s="1"/>
  <c r="H3278" i="7"/>
  <c r="N3277" i="7"/>
  <c r="I3277" i="7"/>
  <c r="J3277" i="7" s="1"/>
  <c r="K3277" i="7" s="1"/>
  <c r="H3277" i="7"/>
  <c r="N3276" i="7"/>
  <c r="I3276" i="7"/>
  <c r="J3276" i="7" s="1"/>
  <c r="K3276" i="7" s="1"/>
  <c r="H3276" i="7"/>
  <c r="N3275" i="7"/>
  <c r="I3275" i="7"/>
  <c r="J3275" i="7" s="1"/>
  <c r="K3275" i="7" s="1"/>
  <c r="H3275" i="7"/>
  <c r="N3274" i="7"/>
  <c r="I3274" i="7"/>
  <c r="J3274" i="7" s="1"/>
  <c r="K3274" i="7" s="1"/>
  <c r="H3274" i="7"/>
  <c r="N3273" i="7"/>
  <c r="I3273" i="7"/>
  <c r="J3273" i="7" s="1"/>
  <c r="K3273" i="7" s="1"/>
  <c r="H3273" i="7"/>
  <c r="N3272" i="7"/>
  <c r="I3272" i="7"/>
  <c r="J3272" i="7" s="1"/>
  <c r="K3272" i="7" s="1"/>
  <c r="H3272" i="7"/>
  <c r="N3271" i="7"/>
  <c r="I3271" i="7"/>
  <c r="J3271" i="7" s="1"/>
  <c r="K3271" i="7" s="1"/>
  <c r="H3271" i="7"/>
  <c r="N3270" i="7"/>
  <c r="I3270" i="7"/>
  <c r="J3270" i="7" s="1"/>
  <c r="K3270" i="7" s="1"/>
  <c r="H3270" i="7"/>
  <c r="N3269" i="7"/>
  <c r="I3269" i="7"/>
  <c r="J3269" i="7" s="1"/>
  <c r="K3269" i="7" s="1"/>
  <c r="H3269" i="7"/>
  <c r="N3268" i="7"/>
  <c r="I3268" i="7"/>
  <c r="J3268" i="7" s="1"/>
  <c r="K3268" i="7" s="1"/>
  <c r="H3268" i="7"/>
  <c r="N3267" i="7"/>
  <c r="I3267" i="7"/>
  <c r="J3267" i="7" s="1"/>
  <c r="K3267" i="7" s="1"/>
  <c r="H3267" i="7"/>
  <c r="N3266" i="7"/>
  <c r="I3266" i="7"/>
  <c r="J3266" i="7" s="1"/>
  <c r="K3266" i="7" s="1"/>
  <c r="H3266" i="7"/>
  <c r="N3265" i="7"/>
  <c r="I3265" i="7"/>
  <c r="J3265" i="7" s="1"/>
  <c r="K3265" i="7" s="1"/>
  <c r="H3265" i="7"/>
  <c r="N3264" i="7"/>
  <c r="I3264" i="7"/>
  <c r="J3264" i="7" s="1"/>
  <c r="K3264" i="7" s="1"/>
  <c r="H3264" i="7"/>
  <c r="N3263" i="7"/>
  <c r="I3263" i="7"/>
  <c r="J3263" i="7" s="1"/>
  <c r="K3263" i="7" s="1"/>
  <c r="H3263" i="7"/>
  <c r="N3262" i="7"/>
  <c r="I3262" i="7"/>
  <c r="J3262" i="7" s="1"/>
  <c r="K3262" i="7" s="1"/>
  <c r="H3262" i="7"/>
  <c r="N3261" i="7"/>
  <c r="I3261" i="7"/>
  <c r="J3261" i="7" s="1"/>
  <c r="K3261" i="7" s="1"/>
  <c r="H3261" i="7"/>
  <c r="N3260" i="7"/>
  <c r="I3260" i="7"/>
  <c r="J3260" i="7" s="1"/>
  <c r="K3260" i="7" s="1"/>
  <c r="H3260" i="7"/>
  <c r="N3259" i="7"/>
  <c r="I3259" i="7"/>
  <c r="J3259" i="7" s="1"/>
  <c r="K3259" i="7" s="1"/>
  <c r="H3259" i="7"/>
  <c r="N3258" i="7"/>
  <c r="I3258" i="7"/>
  <c r="J3258" i="7" s="1"/>
  <c r="K3258" i="7" s="1"/>
  <c r="H3258" i="7"/>
  <c r="N3257" i="7"/>
  <c r="I3257" i="7"/>
  <c r="J3257" i="7" s="1"/>
  <c r="K3257" i="7" s="1"/>
  <c r="H3257" i="7"/>
  <c r="N3256" i="7"/>
  <c r="I3256" i="7"/>
  <c r="J3256" i="7" s="1"/>
  <c r="K3256" i="7" s="1"/>
  <c r="H3256" i="7"/>
  <c r="N3255" i="7"/>
  <c r="I3255" i="7"/>
  <c r="J3255" i="7" s="1"/>
  <c r="K3255" i="7" s="1"/>
  <c r="H3255" i="7"/>
  <c r="N3254" i="7"/>
  <c r="I3254" i="7"/>
  <c r="J3254" i="7" s="1"/>
  <c r="K3254" i="7" s="1"/>
  <c r="H3254" i="7"/>
  <c r="N3253" i="7"/>
  <c r="I3253" i="7"/>
  <c r="J3253" i="7" s="1"/>
  <c r="K3253" i="7" s="1"/>
  <c r="H3253" i="7"/>
  <c r="N3252" i="7"/>
  <c r="I3252" i="7"/>
  <c r="J3252" i="7" s="1"/>
  <c r="K3252" i="7" s="1"/>
  <c r="H3252" i="7"/>
  <c r="N3251" i="7"/>
  <c r="I3251" i="7"/>
  <c r="J3251" i="7" s="1"/>
  <c r="K3251" i="7" s="1"/>
  <c r="H3251" i="7"/>
  <c r="N3250" i="7"/>
  <c r="I3250" i="7"/>
  <c r="J3250" i="7" s="1"/>
  <c r="K3250" i="7" s="1"/>
  <c r="H3250" i="7"/>
  <c r="N3249" i="7"/>
  <c r="I3249" i="7"/>
  <c r="J3249" i="7" s="1"/>
  <c r="K3249" i="7" s="1"/>
  <c r="H3249" i="7"/>
  <c r="N3248" i="7"/>
  <c r="I3248" i="7"/>
  <c r="J3248" i="7" s="1"/>
  <c r="K3248" i="7" s="1"/>
  <c r="H3248" i="7"/>
  <c r="N3247" i="7"/>
  <c r="I3247" i="7"/>
  <c r="J3247" i="7" s="1"/>
  <c r="K3247" i="7" s="1"/>
  <c r="H3247" i="7"/>
  <c r="N3246" i="7"/>
  <c r="I3246" i="7"/>
  <c r="J3246" i="7" s="1"/>
  <c r="K3246" i="7" s="1"/>
  <c r="H3246" i="7"/>
  <c r="N3245" i="7"/>
  <c r="I3245" i="7"/>
  <c r="J3245" i="7" s="1"/>
  <c r="K3245" i="7" s="1"/>
  <c r="H3245" i="7"/>
  <c r="N3244" i="7"/>
  <c r="I3244" i="7"/>
  <c r="J3244" i="7" s="1"/>
  <c r="K3244" i="7" s="1"/>
  <c r="H3244" i="7"/>
  <c r="N3243" i="7"/>
  <c r="I3243" i="7"/>
  <c r="J3243" i="7" s="1"/>
  <c r="K3243" i="7" s="1"/>
  <c r="H3243" i="7"/>
  <c r="N3242" i="7"/>
  <c r="I3242" i="7"/>
  <c r="J3242" i="7" s="1"/>
  <c r="K3242" i="7" s="1"/>
  <c r="H3242" i="7"/>
  <c r="N3241" i="7"/>
  <c r="I3241" i="7"/>
  <c r="J3241" i="7" s="1"/>
  <c r="K3241" i="7" s="1"/>
  <c r="H3241" i="7"/>
  <c r="N3240" i="7"/>
  <c r="I3240" i="7"/>
  <c r="J3240" i="7" s="1"/>
  <c r="K3240" i="7" s="1"/>
  <c r="H3240" i="7"/>
  <c r="N3239" i="7"/>
  <c r="I3239" i="7"/>
  <c r="J3239" i="7" s="1"/>
  <c r="K3239" i="7" s="1"/>
  <c r="H3239" i="7"/>
  <c r="N3238" i="7"/>
  <c r="I3238" i="7"/>
  <c r="J3238" i="7" s="1"/>
  <c r="K3238" i="7" s="1"/>
  <c r="H3238" i="7"/>
  <c r="N3237" i="7"/>
  <c r="I3237" i="7"/>
  <c r="J3237" i="7" s="1"/>
  <c r="K3237" i="7" s="1"/>
  <c r="H3237" i="7"/>
  <c r="N3236" i="7"/>
  <c r="I3236" i="7"/>
  <c r="J3236" i="7" s="1"/>
  <c r="K3236" i="7" s="1"/>
  <c r="H3236" i="7"/>
  <c r="N3235" i="7"/>
  <c r="I3235" i="7"/>
  <c r="J3235" i="7" s="1"/>
  <c r="K3235" i="7" s="1"/>
  <c r="H3235" i="7"/>
  <c r="N3234" i="7"/>
  <c r="I3234" i="7"/>
  <c r="J3234" i="7" s="1"/>
  <c r="K3234" i="7" s="1"/>
  <c r="H3234" i="7"/>
  <c r="N3233" i="7"/>
  <c r="I3233" i="7"/>
  <c r="J3233" i="7" s="1"/>
  <c r="K3233" i="7" s="1"/>
  <c r="H3233" i="7"/>
  <c r="N3232" i="7"/>
  <c r="I3232" i="7"/>
  <c r="J3232" i="7" s="1"/>
  <c r="K3232" i="7" s="1"/>
  <c r="H3232" i="7"/>
  <c r="N3231" i="7"/>
  <c r="I3231" i="7"/>
  <c r="J3231" i="7" s="1"/>
  <c r="K3231" i="7" s="1"/>
  <c r="H3231" i="7"/>
  <c r="N3230" i="7"/>
  <c r="I3230" i="7"/>
  <c r="J3230" i="7" s="1"/>
  <c r="K3230" i="7" s="1"/>
  <c r="H3230" i="7"/>
  <c r="N3229" i="7"/>
  <c r="I3229" i="7"/>
  <c r="J3229" i="7" s="1"/>
  <c r="K3229" i="7" s="1"/>
  <c r="H3229" i="7"/>
  <c r="N3228" i="7"/>
  <c r="I3228" i="7"/>
  <c r="J3228" i="7" s="1"/>
  <c r="K3228" i="7" s="1"/>
  <c r="H3228" i="7"/>
  <c r="N3227" i="7"/>
  <c r="I3227" i="7"/>
  <c r="J3227" i="7" s="1"/>
  <c r="K3227" i="7" s="1"/>
  <c r="H3227" i="7"/>
  <c r="N3226" i="7"/>
  <c r="I3226" i="7"/>
  <c r="J3226" i="7" s="1"/>
  <c r="K3226" i="7" s="1"/>
  <c r="H3226" i="7"/>
  <c r="N3225" i="7"/>
  <c r="I3225" i="7"/>
  <c r="J3225" i="7" s="1"/>
  <c r="K3225" i="7" s="1"/>
  <c r="H3225" i="7"/>
  <c r="N3224" i="7"/>
  <c r="I3224" i="7"/>
  <c r="J3224" i="7" s="1"/>
  <c r="K3224" i="7" s="1"/>
  <c r="H3224" i="7"/>
  <c r="N3223" i="7"/>
  <c r="I3223" i="7"/>
  <c r="J3223" i="7" s="1"/>
  <c r="K3223" i="7" s="1"/>
  <c r="H3223" i="7"/>
  <c r="N3222" i="7"/>
  <c r="I3222" i="7"/>
  <c r="J3222" i="7" s="1"/>
  <c r="K3222" i="7" s="1"/>
  <c r="H3222" i="7"/>
  <c r="N3221" i="7"/>
  <c r="I3221" i="7"/>
  <c r="J3221" i="7" s="1"/>
  <c r="K3221" i="7" s="1"/>
  <c r="H3221" i="7"/>
  <c r="N3220" i="7"/>
  <c r="I3220" i="7"/>
  <c r="J3220" i="7" s="1"/>
  <c r="K3220" i="7" s="1"/>
  <c r="H3220" i="7"/>
  <c r="N3219" i="7"/>
  <c r="I3219" i="7"/>
  <c r="J3219" i="7" s="1"/>
  <c r="K3219" i="7" s="1"/>
  <c r="H3219" i="7"/>
  <c r="N3218" i="7"/>
  <c r="I3218" i="7"/>
  <c r="J3218" i="7" s="1"/>
  <c r="K3218" i="7" s="1"/>
  <c r="H3218" i="7"/>
  <c r="N3217" i="7"/>
  <c r="I3217" i="7"/>
  <c r="J3217" i="7" s="1"/>
  <c r="K3217" i="7" s="1"/>
  <c r="H3217" i="7"/>
  <c r="N3216" i="7"/>
  <c r="I3216" i="7"/>
  <c r="J3216" i="7" s="1"/>
  <c r="K3216" i="7" s="1"/>
  <c r="H3216" i="7"/>
  <c r="N3215" i="7"/>
  <c r="I3215" i="7"/>
  <c r="J3215" i="7" s="1"/>
  <c r="K3215" i="7" s="1"/>
  <c r="H3215" i="7"/>
  <c r="N3214" i="7"/>
  <c r="I3214" i="7"/>
  <c r="J3214" i="7" s="1"/>
  <c r="K3214" i="7" s="1"/>
  <c r="H3214" i="7"/>
  <c r="N3213" i="7"/>
  <c r="I3213" i="7"/>
  <c r="J3213" i="7" s="1"/>
  <c r="K3213" i="7" s="1"/>
  <c r="H3213" i="7"/>
  <c r="N3212" i="7"/>
  <c r="I3212" i="7"/>
  <c r="J3212" i="7" s="1"/>
  <c r="K3212" i="7" s="1"/>
  <c r="H3212" i="7"/>
  <c r="N3211" i="7"/>
  <c r="I3211" i="7"/>
  <c r="J3211" i="7" s="1"/>
  <c r="K3211" i="7" s="1"/>
  <c r="H3211" i="7"/>
  <c r="N3210" i="7"/>
  <c r="I3210" i="7"/>
  <c r="J3210" i="7" s="1"/>
  <c r="K3210" i="7" s="1"/>
  <c r="H3210" i="7"/>
  <c r="N3209" i="7"/>
  <c r="I3209" i="7"/>
  <c r="J3209" i="7" s="1"/>
  <c r="K3209" i="7" s="1"/>
  <c r="H3209" i="7"/>
  <c r="N3208" i="7"/>
  <c r="I3208" i="7"/>
  <c r="J3208" i="7" s="1"/>
  <c r="K3208" i="7" s="1"/>
  <c r="H3208" i="7"/>
  <c r="N3207" i="7"/>
  <c r="I3207" i="7"/>
  <c r="J3207" i="7" s="1"/>
  <c r="K3207" i="7" s="1"/>
  <c r="H3207" i="7"/>
  <c r="N3206" i="7"/>
  <c r="I3206" i="7"/>
  <c r="J3206" i="7" s="1"/>
  <c r="K3206" i="7" s="1"/>
  <c r="H3206" i="7"/>
  <c r="N3205" i="7"/>
  <c r="I3205" i="7"/>
  <c r="J3205" i="7" s="1"/>
  <c r="K3205" i="7" s="1"/>
  <c r="H3205" i="7"/>
  <c r="N3204" i="7"/>
  <c r="I3204" i="7"/>
  <c r="J3204" i="7" s="1"/>
  <c r="K3204" i="7" s="1"/>
  <c r="H3204" i="7"/>
  <c r="N3203" i="7"/>
  <c r="I3203" i="7"/>
  <c r="J3203" i="7" s="1"/>
  <c r="K3203" i="7" s="1"/>
  <c r="H3203" i="7"/>
  <c r="N3202" i="7"/>
  <c r="I3202" i="7"/>
  <c r="J3202" i="7" s="1"/>
  <c r="K3202" i="7" s="1"/>
  <c r="H3202" i="7"/>
  <c r="N3201" i="7"/>
  <c r="I3201" i="7"/>
  <c r="J3201" i="7" s="1"/>
  <c r="K3201" i="7" s="1"/>
  <c r="H3201" i="7"/>
  <c r="N3200" i="7"/>
  <c r="I3200" i="7"/>
  <c r="J3200" i="7" s="1"/>
  <c r="K3200" i="7" s="1"/>
  <c r="H3200" i="7"/>
  <c r="N3199" i="7"/>
  <c r="I3199" i="7"/>
  <c r="J3199" i="7" s="1"/>
  <c r="K3199" i="7" s="1"/>
  <c r="H3199" i="7"/>
  <c r="N3198" i="7"/>
  <c r="I3198" i="7"/>
  <c r="J3198" i="7" s="1"/>
  <c r="K3198" i="7" s="1"/>
  <c r="H3198" i="7"/>
  <c r="N3197" i="7"/>
  <c r="I3197" i="7"/>
  <c r="J3197" i="7" s="1"/>
  <c r="K3197" i="7" s="1"/>
  <c r="H3197" i="7"/>
  <c r="N3196" i="7"/>
  <c r="I3196" i="7"/>
  <c r="J3196" i="7" s="1"/>
  <c r="K3196" i="7" s="1"/>
  <c r="H3196" i="7"/>
  <c r="N3195" i="7"/>
  <c r="I3195" i="7"/>
  <c r="J3195" i="7" s="1"/>
  <c r="K3195" i="7" s="1"/>
  <c r="H3195" i="7"/>
  <c r="N3194" i="7"/>
  <c r="I3194" i="7"/>
  <c r="J3194" i="7" s="1"/>
  <c r="K3194" i="7" s="1"/>
  <c r="H3194" i="7"/>
  <c r="N3193" i="7"/>
  <c r="I3193" i="7"/>
  <c r="J3193" i="7" s="1"/>
  <c r="K3193" i="7" s="1"/>
  <c r="H3193" i="7"/>
  <c r="N3192" i="7"/>
  <c r="I3192" i="7"/>
  <c r="J3192" i="7" s="1"/>
  <c r="K3192" i="7" s="1"/>
  <c r="H3192" i="7"/>
  <c r="N3191" i="7"/>
  <c r="I3191" i="7"/>
  <c r="J3191" i="7" s="1"/>
  <c r="K3191" i="7" s="1"/>
  <c r="H3191" i="7"/>
  <c r="N3190" i="7"/>
  <c r="I3190" i="7"/>
  <c r="J3190" i="7" s="1"/>
  <c r="K3190" i="7" s="1"/>
  <c r="H3190" i="7"/>
  <c r="N3189" i="7"/>
  <c r="I3189" i="7"/>
  <c r="J3189" i="7" s="1"/>
  <c r="K3189" i="7" s="1"/>
  <c r="H3189" i="7"/>
  <c r="N3188" i="7"/>
  <c r="I3188" i="7"/>
  <c r="J3188" i="7" s="1"/>
  <c r="K3188" i="7" s="1"/>
  <c r="H3188" i="7"/>
  <c r="N3187" i="7"/>
  <c r="I3187" i="7"/>
  <c r="J3187" i="7" s="1"/>
  <c r="K3187" i="7" s="1"/>
  <c r="H3187" i="7"/>
  <c r="N3186" i="7"/>
  <c r="I3186" i="7"/>
  <c r="J3186" i="7" s="1"/>
  <c r="K3186" i="7" s="1"/>
  <c r="H3186" i="7"/>
  <c r="N3185" i="7"/>
  <c r="I3185" i="7"/>
  <c r="J3185" i="7" s="1"/>
  <c r="K3185" i="7" s="1"/>
  <c r="H3185" i="7"/>
  <c r="N3184" i="7"/>
  <c r="I3184" i="7"/>
  <c r="J3184" i="7" s="1"/>
  <c r="K3184" i="7" s="1"/>
  <c r="H3184" i="7"/>
  <c r="N3183" i="7"/>
  <c r="I3183" i="7"/>
  <c r="J3183" i="7" s="1"/>
  <c r="K3183" i="7" s="1"/>
  <c r="H3183" i="7"/>
  <c r="N3182" i="7"/>
  <c r="I3182" i="7"/>
  <c r="J3182" i="7" s="1"/>
  <c r="K3182" i="7" s="1"/>
  <c r="H3182" i="7"/>
  <c r="N3181" i="7"/>
  <c r="I3181" i="7"/>
  <c r="J3181" i="7" s="1"/>
  <c r="K3181" i="7" s="1"/>
  <c r="H3181" i="7"/>
  <c r="N3180" i="7"/>
  <c r="I3180" i="7"/>
  <c r="J3180" i="7" s="1"/>
  <c r="K3180" i="7" s="1"/>
  <c r="H3180" i="7"/>
  <c r="N3179" i="7"/>
  <c r="I3179" i="7"/>
  <c r="J3179" i="7" s="1"/>
  <c r="K3179" i="7" s="1"/>
  <c r="H3179" i="7"/>
  <c r="N3178" i="7"/>
  <c r="I3178" i="7"/>
  <c r="J3178" i="7" s="1"/>
  <c r="K3178" i="7" s="1"/>
  <c r="H3178" i="7"/>
  <c r="N3177" i="7"/>
  <c r="I3177" i="7"/>
  <c r="J3177" i="7" s="1"/>
  <c r="K3177" i="7" s="1"/>
  <c r="H3177" i="7"/>
  <c r="N3176" i="7"/>
  <c r="I3176" i="7"/>
  <c r="J3176" i="7" s="1"/>
  <c r="K3176" i="7" s="1"/>
  <c r="H3176" i="7"/>
  <c r="N3175" i="7"/>
  <c r="I3175" i="7"/>
  <c r="J3175" i="7" s="1"/>
  <c r="K3175" i="7" s="1"/>
  <c r="H3175" i="7"/>
  <c r="N3174" i="7"/>
  <c r="I3174" i="7"/>
  <c r="J3174" i="7" s="1"/>
  <c r="K3174" i="7" s="1"/>
  <c r="H3174" i="7"/>
  <c r="N3173" i="7"/>
  <c r="I3173" i="7"/>
  <c r="J3173" i="7" s="1"/>
  <c r="K3173" i="7" s="1"/>
  <c r="H3173" i="7"/>
  <c r="N3172" i="7"/>
  <c r="I3172" i="7"/>
  <c r="J3172" i="7" s="1"/>
  <c r="K3172" i="7" s="1"/>
  <c r="H3172" i="7"/>
  <c r="N3171" i="7"/>
  <c r="I3171" i="7"/>
  <c r="J3171" i="7" s="1"/>
  <c r="K3171" i="7" s="1"/>
  <c r="H3171" i="7"/>
  <c r="N3170" i="7"/>
  <c r="I3170" i="7"/>
  <c r="J3170" i="7" s="1"/>
  <c r="K3170" i="7" s="1"/>
  <c r="H3170" i="7"/>
  <c r="N3169" i="7"/>
  <c r="I3169" i="7"/>
  <c r="J3169" i="7" s="1"/>
  <c r="K3169" i="7" s="1"/>
  <c r="H3169" i="7"/>
  <c r="N3168" i="7"/>
  <c r="I3168" i="7"/>
  <c r="J3168" i="7" s="1"/>
  <c r="K3168" i="7" s="1"/>
  <c r="H3168" i="7"/>
  <c r="N3167" i="7"/>
  <c r="I3167" i="7"/>
  <c r="J3167" i="7" s="1"/>
  <c r="K3167" i="7" s="1"/>
  <c r="H3167" i="7"/>
  <c r="N3166" i="7"/>
  <c r="I3166" i="7"/>
  <c r="J3166" i="7" s="1"/>
  <c r="K3166" i="7" s="1"/>
  <c r="H3166" i="7"/>
  <c r="N3165" i="7"/>
  <c r="I3165" i="7"/>
  <c r="J3165" i="7" s="1"/>
  <c r="K3165" i="7" s="1"/>
  <c r="H3165" i="7"/>
  <c r="N3164" i="7"/>
  <c r="I3164" i="7"/>
  <c r="J3164" i="7" s="1"/>
  <c r="K3164" i="7" s="1"/>
  <c r="H3164" i="7"/>
  <c r="N3163" i="7"/>
  <c r="I3163" i="7"/>
  <c r="J3163" i="7" s="1"/>
  <c r="K3163" i="7" s="1"/>
  <c r="H3163" i="7"/>
  <c r="N3162" i="7"/>
  <c r="I3162" i="7"/>
  <c r="J3162" i="7" s="1"/>
  <c r="K3162" i="7" s="1"/>
  <c r="H3162" i="7"/>
  <c r="N3161" i="7"/>
  <c r="I3161" i="7"/>
  <c r="J3161" i="7" s="1"/>
  <c r="K3161" i="7" s="1"/>
  <c r="H3161" i="7"/>
  <c r="N3160" i="7"/>
  <c r="I3160" i="7"/>
  <c r="J3160" i="7" s="1"/>
  <c r="K3160" i="7" s="1"/>
  <c r="H3160" i="7"/>
  <c r="N3159" i="7"/>
  <c r="I3159" i="7"/>
  <c r="J3159" i="7" s="1"/>
  <c r="K3159" i="7" s="1"/>
  <c r="H3159" i="7"/>
  <c r="N3158" i="7"/>
  <c r="I3158" i="7"/>
  <c r="J3158" i="7" s="1"/>
  <c r="K3158" i="7" s="1"/>
  <c r="H3158" i="7"/>
  <c r="N3157" i="7"/>
  <c r="I3157" i="7"/>
  <c r="J3157" i="7" s="1"/>
  <c r="K3157" i="7" s="1"/>
  <c r="H3157" i="7"/>
  <c r="N3156" i="7"/>
  <c r="I3156" i="7"/>
  <c r="J3156" i="7" s="1"/>
  <c r="K3156" i="7" s="1"/>
  <c r="H3156" i="7"/>
  <c r="N3155" i="7"/>
  <c r="I3155" i="7"/>
  <c r="J3155" i="7" s="1"/>
  <c r="K3155" i="7" s="1"/>
  <c r="H3155" i="7"/>
  <c r="N3154" i="7"/>
  <c r="I3154" i="7"/>
  <c r="J3154" i="7" s="1"/>
  <c r="K3154" i="7" s="1"/>
  <c r="H3154" i="7"/>
  <c r="N3153" i="7"/>
  <c r="I3153" i="7"/>
  <c r="J3153" i="7" s="1"/>
  <c r="K3153" i="7" s="1"/>
  <c r="H3153" i="7"/>
  <c r="N3152" i="7"/>
  <c r="I3152" i="7"/>
  <c r="J3152" i="7" s="1"/>
  <c r="K3152" i="7" s="1"/>
  <c r="H3152" i="7"/>
  <c r="N3151" i="7"/>
  <c r="I3151" i="7"/>
  <c r="J3151" i="7" s="1"/>
  <c r="K3151" i="7" s="1"/>
  <c r="H3151" i="7"/>
  <c r="N3150" i="7"/>
  <c r="I3150" i="7"/>
  <c r="J3150" i="7" s="1"/>
  <c r="K3150" i="7" s="1"/>
  <c r="H3150" i="7"/>
  <c r="N3149" i="7"/>
  <c r="I3149" i="7"/>
  <c r="J3149" i="7" s="1"/>
  <c r="K3149" i="7" s="1"/>
  <c r="H3149" i="7"/>
  <c r="N3148" i="7"/>
  <c r="I3148" i="7"/>
  <c r="J3148" i="7" s="1"/>
  <c r="K3148" i="7" s="1"/>
  <c r="H3148" i="7"/>
  <c r="N3147" i="7"/>
  <c r="I3147" i="7"/>
  <c r="J3147" i="7" s="1"/>
  <c r="K3147" i="7" s="1"/>
  <c r="H3147" i="7"/>
  <c r="N3146" i="7"/>
  <c r="I3146" i="7"/>
  <c r="J3146" i="7" s="1"/>
  <c r="K3146" i="7" s="1"/>
  <c r="H3146" i="7"/>
  <c r="N3145" i="7"/>
  <c r="I3145" i="7"/>
  <c r="J3145" i="7" s="1"/>
  <c r="K3145" i="7" s="1"/>
  <c r="H3145" i="7"/>
  <c r="N3144" i="7"/>
  <c r="I3144" i="7"/>
  <c r="J3144" i="7" s="1"/>
  <c r="K3144" i="7" s="1"/>
  <c r="H3144" i="7"/>
  <c r="N3143" i="7"/>
  <c r="I3143" i="7"/>
  <c r="J3143" i="7" s="1"/>
  <c r="K3143" i="7" s="1"/>
  <c r="H3143" i="7"/>
  <c r="N3142" i="7"/>
  <c r="I3142" i="7"/>
  <c r="J3142" i="7" s="1"/>
  <c r="K3142" i="7" s="1"/>
  <c r="H3142" i="7"/>
  <c r="N3141" i="7"/>
  <c r="I3141" i="7"/>
  <c r="J3141" i="7" s="1"/>
  <c r="K3141" i="7" s="1"/>
  <c r="H3141" i="7"/>
  <c r="N3140" i="7"/>
  <c r="I3140" i="7"/>
  <c r="J3140" i="7" s="1"/>
  <c r="K3140" i="7" s="1"/>
  <c r="H3140" i="7"/>
  <c r="N3139" i="7"/>
  <c r="I3139" i="7"/>
  <c r="J3139" i="7" s="1"/>
  <c r="K3139" i="7" s="1"/>
  <c r="H3139" i="7"/>
  <c r="N3138" i="7"/>
  <c r="I3138" i="7"/>
  <c r="J3138" i="7" s="1"/>
  <c r="K3138" i="7" s="1"/>
  <c r="H3138" i="7"/>
  <c r="N3137" i="7"/>
  <c r="I3137" i="7"/>
  <c r="J3137" i="7" s="1"/>
  <c r="K3137" i="7" s="1"/>
  <c r="H3137" i="7"/>
  <c r="N3136" i="7"/>
  <c r="I3136" i="7"/>
  <c r="J3136" i="7" s="1"/>
  <c r="K3136" i="7" s="1"/>
  <c r="H3136" i="7"/>
  <c r="N3135" i="7"/>
  <c r="I3135" i="7"/>
  <c r="J3135" i="7" s="1"/>
  <c r="K3135" i="7" s="1"/>
  <c r="H3135" i="7"/>
  <c r="N3134" i="7"/>
  <c r="I3134" i="7"/>
  <c r="J3134" i="7" s="1"/>
  <c r="K3134" i="7" s="1"/>
  <c r="H3134" i="7"/>
  <c r="N3133" i="7"/>
  <c r="I3133" i="7"/>
  <c r="J3133" i="7" s="1"/>
  <c r="K3133" i="7" s="1"/>
  <c r="H3133" i="7"/>
  <c r="N3132" i="7"/>
  <c r="I3132" i="7"/>
  <c r="J3132" i="7" s="1"/>
  <c r="K3132" i="7" s="1"/>
  <c r="H3132" i="7"/>
  <c r="N3131" i="7"/>
  <c r="I3131" i="7"/>
  <c r="J3131" i="7" s="1"/>
  <c r="K3131" i="7" s="1"/>
  <c r="H3131" i="7"/>
  <c r="N3130" i="7"/>
  <c r="I3130" i="7"/>
  <c r="J3130" i="7" s="1"/>
  <c r="K3130" i="7" s="1"/>
  <c r="H3130" i="7"/>
  <c r="N3129" i="7"/>
  <c r="I3129" i="7"/>
  <c r="J3129" i="7" s="1"/>
  <c r="K3129" i="7" s="1"/>
  <c r="H3129" i="7"/>
  <c r="N3128" i="7"/>
  <c r="I3128" i="7"/>
  <c r="J3128" i="7" s="1"/>
  <c r="K3128" i="7" s="1"/>
  <c r="H3128" i="7"/>
  <c r="N3127" i="7"/>
  <c r="I3127" i="7"/>
  <c r="J3127" i="7" s="1"/>
  <c r="K3127" i="7" s="1"/>
  <c r="H3127" i="7"/>
  <c r="N3126" i="7"/>
  <c r="I3126" i="7"/>
  <c r="J3126" i="7" s="1"/>
  <c r="K3126" i="7" s="1"/>
  <c r="H3126" i="7"/>
  <c r="N3125" i="7"/>
  <c r="I3125" i="7"/>
  <c r="J3125" i="7" s="1"/>
  <c r="K3125" i="7" s="1"/>
  <c r="H3125" i="7"/>
  <c r="N3124" i="7"/>
  <c r="I3124" i="7"/>
  <c r="J3124" i="7" s="1"/>
  <c r="K3124" i="7" s="1"/>
  <c r="H3124" i="7"/>
  <c r="N3123" i="7"/>
  <c r="I3123" i="7"/>
  <c r="J3123" i="7" s="1"/>
  <c r="K3123" i="7" s="1"/>
  <c r="H3123" i="7"/>
  <c r="N3122" i="7"/>
  <c r="I3122" i="7"/>
  <c r="J3122" i="7" s="1"/>
  <c r="K3122" i="7" s="1"/>
  <c r="H3122" i="7"/>
  <c r="N3121" i="7"/>
  <c r="I3121" i="7"/>
  <c r="J3121" i="7" s="1"/>
  <c r="K3121" i="7" s="1"/>
  <c r="H3121" i="7"/>
  <c r="N3120" i="7"/>
  <c r="I3120" i="7"/>
  <c r="J3120" i="7" s="1"/>
  <c r="K3120" i="7" s="1"/>
  <c r="H3120" i="7"/>
  <c r="N3119" i="7"/>
  <c r="I3119" i="7"/>
  <c r="J3119" i="7" s="1"/>
  <c r="K3119" i="7" s="1"/>
  <c r="H3119" i="7"/>
  <c r="N3118" i="7"/>
  <c r="I3118" i="7"/>
  <c r="J3118" i="7" s="1"/>
  <c r="K3118" i="7" s="1"/>
  <c r="H3118" i="7"/>
  <c r="N3117" i="7"/>
  <c r="I3117" i="7"/>
  <c r="J3117" i="7" s="1"/>
  <c r="K3117" i="7" s="1"/>
  <c r="H3117" i="7"/>
  <c r="N3116" i="7"/>
  <c r="I3116" i="7"/>
  <c r="J3116" i="7" s="1"/>
  <c r="K3116" i="7" s="1"/>
  <c r="H3116" i="7"/>
  <c r="N3115" i="7"/>
  <c r="I3115" i="7"/>
  <c r="J3115" i="7" s="1"/>
  <c r="K3115" i="7" s="1"/>
  <c r="H3115" i="7"/>
  <c r="N3114" i="7"/>
  <c r="I3114" i="7"/>
  <c r="J3114" i="7" s="1"/>
  <c r="K3114" i="7" s="1"/>
  <c r="H3114" i="7"/>
  <c r="N3113" i="7"/>
  <c r="I3113" i="7"/>
  <c r="J3113" i="7" s="1"/>
  <c r="K3113" i="7" s="1"/>
  <c r="H3113" i="7"/>
  <c r="N3112" i="7"/>
  <c r="I3112" i="7"/>
  <c r="J3112" i="7" s="1"/>
  <c r="K3112" i="7" s="1"/>
  <c r="H3112" i="7"/>
  <c r="N3111" i="7"/>
  <c r="I3111" i="7"/>
  <c r="J3111" i="7" s="1"/>
  <c r="K3111" i="7" s="1"/>
  <c r="H3111" i="7"/>
  <c r="N3110" i="7"/>
  <c r="I3110" i="7"/>
  <c r="J3110" i="7" s="1"/>
  <c r="K3110" i="7" s="1"/>
  <c r="H3110" i="7"/>
  <c r="N3109" i="7"/>
  <c r="I3109" i="7"/>
  <c r="J3109" i="7" s="1"/>
  <c r="K3109" i="7" s="1"/>
  <c r="H3109" i="7"/>
  <c r="N3108" i="7"/>
  <c r="I3108" i="7"/>
  <c r="J3108" i="7" s="1"/>
  <c r="K3108" i="7" s="1"/>
  <c r="H3108" i="7"/>
  <c r="N3107" i="7"/>
  <c r="I3107" i="7"/>
  <c r="J3107" i="7" s="1"/>
  <c r="K3107" i="7" s="1"/>
  <c r="H3107" i="7"/>
  <c r="N3106" i="7"/>
  <c r="I3106" i="7"/>
  <c r="J3106" i="7" s="1"/>
  <c r="K3106" i="7" s="1"/>
  <c r="H3106" i="7"/>
  <c r="N3105" i="7"/>
  <c r="I3105" i="7"/>
  <c r="J3105" i="7" s="1"/>
  <c r="K3105" i="7" s="1"/>
  <c r="H3105" i="7"/>
  <c r="N3104" i="7"/>
  <c r="I3104" i="7"/>
  <c r="J3104" i="7" s="1"/>
  <c r="K3104" i="7" s="1"/>
  <c r="H3104" i="7"/>
  <c r="N3103" i="7"/>
  <c r="I3103" i="7"/>
  <c r="J3103" i="7" s="1"/>
  <c r="K3103" i="7" s="1"/>
  <c r="H3103" i="7"/>
  <c r="N3102" i="7"/>
  <c r="I3102" i="7"/>
  <c r="J3102" i="7" s="1"/>
  <c r="K3102" i="7" s="1"/>
  <c r="H3102" i="7"/>
  <c r="N3101" i="7"/>
  <c r="I3101" i="7"/>
  <c r="J3101" i="7" s="1"/>
  <c r="K3101" i="7" s="1"/>
  <c r="H3101" i="7"/>
  <c r="N3100" i="7"/>
  <c r="I3100" i="7"/>
  <c r="J3100" i="7" s="1"/>
  <c r="K3100" i="7" s="1"/>
  <c r="H3100" i="7"/>
  <c r="N3099" i="7"/>
  <c r="I3099" i="7"/>
  <c r="J3099" i="7" s="1"/>
  <c r="K3099" i="7" s="1"/>
  <c r="H3099" i="7"/>
  <c r="N3098" i="7"/>
  <c r="I3098" i="7"/>
  <c r="J3098" i="7" s="1"/>
  <c r="K3098" i="7" s="1"/>
  <c r="H3098" i="7"/>
  <c r="N3097" i="7"/>
  <c r="I3097" i="7"/>
  <c r="J3097" i="7" s="1"/>
  <c r="K3097" i="7" s="1"/>
  <c r="H3097" i="7"/>
  <c r="N3096" i="7"/>
  <c r="I3096" i="7"/>
  <c r="J3096" i="7" s="1"/>
  <c r="K3096" i="7" s="1"/>
  <c r="H3096" i="7"/>
  <c r="N3095" i="7"/>
  <c r="I3095" i="7"/>
  <c r="J3095" i="7" s="1"/>
  <c r="K3095" i="7" s="1"/>
  <c r="H3095" i="7"/>
  <c r="N3094" i="7"/>
  <c r="I3094" i="7"/>
  <c r="J3094" i="7" s="1"/>
  <c r="K3094" i="7" s="1"/>
  <c r="H3094" i="7"/>
  <c r="N3093" i="7"/>
  <c r="I3093" i="7"/>
  <c r="J3093" i="7" s="1"/>
  <c r="K3093" i="7" s="1"/>
  <c r="H3093" i="7"/>
  <c r="N3092" i="7"/>
  <c r="I3092" i="7"/>
  <c r="J3092" i="7" s="1"/>
  <c r="K3092" i="7" s="1"/>
  <c r="H3092" i="7"/>
  <c r="N3091" i="7"/>
  <c r="I3091" i="7"/>
  <c r="J3091" i="7" s="1"/>
  <c r="K3091" i="7" s="1"/>
  <c r="H3091" i="7"/>
  <c r="N3090" i="7"/>
  <c r="I3090" i="7"/>
  <c r="J3090" i="7" s="1"/>
  <c r="K3090" i="7" s="1"/>
  <c r="H3090" i="7"/>
  <c r="N3089" i="7"/>
  <c r="I3089" i="7"/>
  <c r="J3089" i="7" s="1"/>
  <c r="K3089" i="7" s="1"/>
  <c r="H3089" i="7"/>
  <c r="N3088" i="7"/>
  <c r="I3088" i="7"/>
  <c r="J3088" i="7" s="1"/>
  <c r="K3088" i="7" s="1"/>
  <c r="H3088" i="7"/>
  <c r="N3087" i="7"/>
  <c r="I3087" i="7"/>
  <c r="J3087" i="7" s="1"/>
  <c r="K3087" i="7" s="1"/>
  <c r="H3087" i="7"/>
  <c r="N3086" i="7"/>
  <c r="I3086" i="7"/>
  <c r="J3086" i="7" s="1"/>
  <c r="K3086" i="7" s="1"/>
  <c r="H3086" i="7"/>
  <c r="N3085" i="7"/>
  <c r="I3085" i="7"/>
  <c r="J3085" i="7" s="1"/>
  <c r="K3085" i="7" s="1"/>
  <c r="H3085" i="7"/>
  <c r="N3084" i="7"/>
  <c r="I3084" i="7"/>
  <c r="J3084" i="7" s="1"/>
  <c r="K3084" i="7" s="1"/>
  <c r="H3084" i="7"/>
  <c r="N3083" i="7"/>
  <c r="I3083" i="7"/>
  <c r="J3083" i="7" s="1"/>
  <c r="K3083" i="7" s="1"/>
  <c r="H3083" i="7"/>
  <c r="N3082" i="7"/>
  <c r="I3082" i="7"/>
  <c r="J3082" i="7" s="1"/>
  <c r="K3082" i="7" s="1"/>
  <c r="H3082" i="7"/>
  <c r="N3081" i="7"/>
  <c r="I3081" i="7"/>
  <c r="J3081" i="7" s="1"/>
  <c r="K3081" i="7" s="1"/>
  <c r="H3081" i="7"/>
  <c r="N3080" i="7"/>
  <c r="I3080" i="7"/>
  <c r="J3080" i="7" s="1"/>
  <c r="K3080" i="7" s="1"/>
  <c r="H3080" i="7"/>
  <c r="N3079" i="7"/>
  <c r="I3079" i="7"/>
  <c r="J3079" i="7" s="1"/>
  <c r="K3079" i="7" s="1"/>
  <c r="H3079" i="7"/>
  <c r="N3078" i="7"/>
  <c r="I3078" i="7"/>
  <c r="J3078" i="7" s="1"/>
  <c r="K3078" i="7" s="1"/>
  <c r="H3078" i="7"/>
  <c r="N3077" i="7"/>
  <c r="I3077" i="7"/>
  <c r="J3077" i="7" s="1"/>
  <c r="K3077" i="7" s="1"/>
  <c r="H3077" i="7"/>
  <c r="N3076" i="7"/>
  <c r="I3076" i="7"/>
  <c r="J3076" i="7" s="1"/>
  <c r="K3076" i="7" s="1"/>
  <c r="H3076" i="7"/>
  <c r="N3075" i="7"/>
  <c r="I3075" i="7"/>
  <c r="J3075" i="7" s="1"/>
  <c r="K3075" i="7" s="1"/>
  <c r="H3075" i="7"/>
  <c r="N3074" i="7"/>
  <c r="I3074" i="7"/>
  <c r="J3074" i="7" s="1"/>
  <c r="K3074" i="7" s="1"/>
  <c r="H3074" i="7"/>
  <c r="N3073" i="7"/>
  <c r="I3073" i="7"/>
  <c r="J3073" i="7" s="1"/>
  <c r="K3073" i="7" s="1"/>
  <c r="H3073" i="7"/>
  <c r="N3072" i="7"/>
  <c r="I3072" i="7"/>
  <c r="J3072" i="7" s="1"/>
  <c r="K3072" i="7" s="1"/>
  <c r="H3072" i="7"/>
  <c r="N3071" i="7"/>
  <c r="I3071" i="7"/>
  <c r="J3071" i="7" s="1"/>
  <c r="K3071" i="7" s="1"/>
  <c r="H3071" i="7"/>
  <c r="N3070" i="7"/>
  <c r="I3070" i="7"/>
  <c r="J3070" i="7" s="1"/>
  <c r="K3070" i="7" s="1"/>
  <c r="H3070" i="7"/>
  <c r="N3069" i="7"/>
  <c r="I3069" i="7"/>
  <c r="J3069" i="7" s="1"/>
  <c r="K3069" i="7" s="1"/>
  <c r="H3069" i="7"/>
  <c r="N3068" i="7"/>
  <c r="I3068" i="7"/>
  <c r="J3068" i="7" s="1"/>
  <c r="K3068" i="7" s="1"/>
  <c r="H3068" i="7"/>
  <c r="N3067" i="7"/>
  <c r="I3067" i="7"/>
  <c r="J3067" i="7" s="1"/>
  <c r="K3067" i="7" s="1"/>
  <c r="H3067" i="7"/>
  <c r="N3066" i="7"/>
  <c r="I3066" i="7"/>
  <c r="J3066" i="7" s="1"/>
  <c r="K3066" i="7" s="1"/>
  <c r="H3066" i="7"/>
  <c r="N3065" i="7"/>
  <c r="I3065" i="7"/>
  <c r="J3065" i="7" s="1"/>
  <c r="K3065" i="7" s="1"/>
  <c r="H3065" i="7"/>
  <c r="N3064" i="7"/>
  <c r="I3064" i="7"/>
  <c r="J3064" i="7" s="1"/>
  <c r="K3064" i="7" s="1"/>
  <c r="H3064" i="7"/>
  <c r="N3063" i="7"/>
  <c r="I3063" i="7"/>
  <c r="J3063" i="7" s="1"/>
  <c r="K3063" i="7" s="1"/>
  <c r="H3063" i="7"/>
  <c r="N3062" i="7"/>
  <c r="I3062" i="7"/>
  <c r="J3062" i="7" s="1"/>
  <c r="K3062" i="7" s="1"/>
  <c r="H3062" i="7"/>
  <c r="N3061" i="7"/>
  <c r="I3061" i="7"/>
  <c r="J3061" i="7" s="1"/>
  <c r="K3061" i="7" s="1"/>
  <c r="H3061" i="7"/>
  <c r="N3060" i="7"/>
  <c r="I3060" i="7"/>
  <c r="J3060" i="7" s="1"/>
  <c r="K3060" i="7" s="1"/>
  <c r="H3060" i="7"/>
  <c r="N3059" i="7"/>
  <c r="I3059" i="7"/>
  <c r="J3059" i="7" s="1"/>
  <c r="K3059" i="7" s="1"/>
  <c r="H3059" i="7"/>
  <c r="N3058" i="7"/>
  <c r="I3058" i="7"/>
  <c r="J3058" i="7" s="1"/>
  <c r="K3058" i="7" s="1"/>
  <c r="H3058" i="7"/>
  <c r="N3057" i="7"/>
  <c r="I3057" i="7"/>
  <c r="J3057" i="7" s="1"/>
  <c r="K3057" i="7" s="1"/>
  <c r="H3057" i="7"/>
  <c r="N3056" i="7"/>
  <c r="I3056" i="7"/>
  <c r="J3056" i="7" s="1"/>
  <c r="K3056" i="7" s="1"/>
  <c r="H3056" i="7"/>
  <c r="N3055" i="7"/>
  <c r="I3055" i="7"/>
  <c r="J3055" i="7" s="1"/>
  <c r="K3055" i="7" s="1"/>
  <c r="H3055" i="7"/>
  <c r="N3054" i="7"/>
  <c r="I3054" i="7"/>
  <c r="J3054" i="7" s="1"/>
  <c r="K3054" i="7" s="1"/>
  <c r="H3054" i="7"/>
  <c r="N3053" i="7"/>
  <c r="I3053" i="7"/>
  <c r="J3053" i="7" s="1"/>
  <c r="K3053" i="7" s="1"/>
  <c r="H3053" i="7"/>
  <c r="N3052" i="7"/>
  <c r="I3052" i="7"/>
  <c r="J3052" i="7" s="1"/>
  <c r="K3052" i="7" s="1"/>
  <c r="H3052" i="7"/>
  <c r="N3051" i="7"/>
  <c r="I3051" i="7"/>
  <c r="J3051" i="7" s="1"/>
  <c r="K3051" i="7" s="1"/>
  <c r="H3051" i="7"/>
  <c r="N3050" i="7"/>
  <c r="I3050" i="7"/>
  <c r="J3050" i="7" s="1"/>
  <c r="K3050" i="7" s="1"/>
  <c r="H3050" i="7"/>
  <c r="N3049" i="7"/>
  <c r="I3049" i="7"/>
  <c r="J3049" i="7" s="1"/>
  <c r="K3049" i="7" s="1"/>
  <c r="H3049" i="7"/>
  <c r="N3048" i="7"/>
  <c r="I3048" i="7"/>
  <c r="J3048" i="7" s="1"/>
  <c r="K3048" i="7" s="1"/>
  <c r="H3048" i="7"/>
  <c r="N3047" i="7"/>
  <c r="I3047" i="7"/>
  <c r="J3047" i="7" s="1"/>
  <c r="K3047" i="7" s="1"/>
  <c r="H3047" i="7"/>
  <c r="N3046" i="7"/>
  <c r="I3046" i="7"/>
  <c r="J3046" i="7" s="1"/>
  <c r="K3046" i="7" s="1"/>
  <c r="H3046" i="7"/>
  <c r="N3045" i="7"/>
  <c r="I3045" i="7"/>
  <c r="J3045" i="7" s="1"/>
  <c r="K3045" i="7" s="1"/>
  <c r="H3045" i="7"/>
  <c r="N3044" i="7"/>
  <c r="I3044" i="7"/>
  <c r="J3044" i="7" s="1"/>
  <c r="K3044" i="7" s="1"/>
  <c r="H3044" i="7"/>
  <c r="N3043" i="7"/>
  <c r="I3043" i="7"/>
  <c r="J3043" i="7" s="1"/>
  <c r="K3043" i="7" s="1"/>
  <c r="H3043" i="7"/>
  <c r="N3042" i="7"/>
  <c r="I3042" i="7"/>
  <c r="J3042" i="7" s="1"/>
  <c r="K3042" i="7" s="1"/>
  <c r="H3042" i="7"/>
  <c r="N3041" i="7"/>
  <c r="I3041" i="7"/>
  <c r="J3041" i="7" s="1"/>
  <c r="K3041" i="7" s="1"/>
  <c r="H3041" i="7"/>
  <c r="N3040" i="7"/>
  <c r="I3040" i="7"/>
  <c r="J3040" i="7" s="1"/>
  <c r="K3040" i="7" s="1"/>
  <c r="H3040" i="7"/>
  <c r="N3039" i="7"/>
  <c r="I3039" i="7"/>
  <c r="J3039" i="7" s="1"/>
  <c r="K3039" i="7" s="1"/>
  <c r="H3039" i="7"/>
  <c r="N3038" i="7"/>
  <c r="I3038" i="7"/>
  <c r="J3038" i="7" s="1"/>
  <c r="K3038" i="7" s="1"/>
  <c r="H3038" i="7"/>
  <c r="N3037" i="7"/>
  <c r="I3037" i="7"/>
  <c r="J3037" i="7" s="1"/>
  <c r="K3037" i="7" s="1"/>
  <c r="H3037" i="7"/>
  <c r="N3036" i="7"/>
  <c r="I3036" i="7"/>
  <c r="J3036" i="7" s="1"/>
  <c r="K3036" i="7" s="1"/>
  <c r="H3036" i="7"/>
  <c r="N3035" i="7"/>
  <c r="I3035" i="7"/>
  <c r="J3035" i="7" s="1"/>
  <c r="K3035" i="7" s="1"/>
  <c r="H3035" i="7"/>
  <c r="N3034" i="7"/>
  <c r="I3034" i="7"/>
  <c r="J3034" i="7" s="1"/>
  <c r="K3034" i="7" s="1"/>
  <c r="H3034" i="7"/>
  <c r="N3033" i="7"/>
  <c r="I3033" i="7"/>
  <c r="J3033" i="7" s="1"/>
  <c r="K3033" i="7" s="1"/>
  <c r="H3033" i="7"/>
  <c r="N3032" i="7"/>
  <c r="I3032" i="7"/>
  <c r="J3032" i="7" s="1"/>
  <c r="K3032" i="7" s="1"/>
  <c r="H3032" i="7"/>
  <c r="N3031" i="7"/>
  <c r="I3031" i="7"/>
  <c r="J3031" i="7" s="1"/>
  <c r="K3031" i="7" s="1"/>
  <c r="H3031" i="7"/>
  <c r="N3030" i="7"/>
  <c r="I3030" i="7"/>
  <c r="J3030" i="7" s="1"/>
  <c r="K3030" i="7" s="1"/>
  <c r="H3030" i="7"/>
  <c r="N3029" i="7"/>
  <c r="I3029" i="7"/>
  <c r="J3029" i="7" s="1"/>
  <c r="K3029" i="7" s="1"/>
  <c r="H3029" i="7"/>
  <c r="N3028" i="7"/>
  <c r="I3028" i="7"/>
  <c r="J3028" i="7" s="1"/>
  <c r="K3028" i="7" s="1"/>
  <c r="H3028" i="7"/>
  <c r="N3027" i="7"/>
  <c r="I3027" i="7"/>
  <c r="J3027" i="7" s="1"/>
  <c r="K3027" i="7" s="1"/>
  <c r="H3027" i="7"/>
  <c r="N3026" i="7"/>
  <c r="I3026" i="7"/>
  <c r="J3026" i="7" s="1"/>
  <c r="K3026" i="7" s="1"/>
  <c r="H3026" i="7"/>
  <c r="N3025" i="7"/>
  <c r="I3025" i="7"/>
  <c r="J3025" i="7" s="1"/>
  <c r="K3025" i="7" s="1"/>
  <c r="H3025" i="7"/>
  <c r="N3024" i="7"/>
  <c r="I3024" i="7"/>
  <c r="J3024" i="7" s="1"/>
  <c r="K3024" i="7" s="1"/>
  <c r="H3024" i="7"/>
  <c r="N3023" i="7"/>
  <c r="I3023" i="7"/>
  <c r="J3023" i="7" s="1"/>
  <c r="K3023" i="7" s="1"/>
  <c r="H3023" i="7"/>
  <c r="N3022" i="7"/>
  <c r="I3022" i="7"/>
  <c r="J3022" i="7" s="1"/>
  <c r="K3022" i="7" s="1"/>
  <c r="H3022" i="7"/>
  <c r="N3021" i="7"/>
  <c r="I3021" i="7"/>
  <c r="J3021" i="7" s="1"/>
  <c r="K3021" i="7" s="1"/>
  <c r="H3021" i="7"/>
  <c r="N3020" i="7"/>
  <c r="I3020" i="7"/>
  <c r="J3020" i="7" s="1"/>
  <c r="K3020" i="7" s="1"/>
  <c r="H3020" i="7"/>
  <c r="N3019" i="7"/>
  <c r="I3019" i="7"/>
  <c r="J3019" i="7" s="1"/>
  <c r="K3019" i="7" s="1"/>
  <c r="H3019" i="7"/>
  <c r="N3018" i="7"/>
  <c r="I3018" i="7"/>
  <c r="J3018" i="7" s="1"/>
  <c r="K3018" i="7" s="1"/>
  <c r="H3018" i="7"/>
  <c r="N3017" i="7"/>
  <c r="I3017" i="7"/>
  <c r="J3017" i="7" s="1"/>
  <c r="K3017" i="7" s="1"/>
  <c r="H3017" i="7"/>
  <c r="N3016" i="7"/>
  <c r="I3016" i="7"/>
  <c r="J3016" i="7" s="1"/>
  <c r="K3016" i="7" s="1"/>
  <c r="H3016" i="7"/>
  <c r="N3015" i="7"/>
  <c r="I3015" i="7"/>
  <c r="J3015" i="7" s="1"/>
  <c r="K3015" i="7" s="1"/>
  <c r="H3015" i="7"/>
  <c r="N3014" i="7"/>
  <c r="I3014" i="7"/>
  <c r="J3014" i="7" s="1"/>
  <c r="K3014" i="7" s="1"/>
  <c r="H3014" i="7"/>
  <c r="N3013" i="7"/>
  <c r="I3013" i="7"/>
  <c r="J3013" i="7" s="1"/>
  <c r="K3013" i="7" s="1"/>
  <c r="H3013" i="7"/>
  <c r="N3012" i="7"/>
  <c r="I3012" i="7"/>
  <c r="J3012" i="7" s="1"/>
  <c r="K3012" i="7" s="1"/>
  <c r="H3012" i="7"/>
  <c r="N3011" i="7"/>
  <c r="I3011" i="7"/>
  <c r="J3011" i="7" s="1"/>
  <c r="K3011" i="7" s="1"/>
  <c r="H3011" i="7"/>
  <c r="N3010" i="7"/>
  <c r="I3010" i="7"/>
  <c r="J3010" i="7" s="1"/>
  <c r="K3010" i="7" s="1"/>
  <c r="H3010" i="7"/>
  <c r="N3009" i="7"/>
  <c r="I3009" i="7"/>
  <c r="J3009" i="7" s="1"/>
  <c r="K3009" i="7" s="1"/>
  <c r="H3009" i="7"/>
  <c r="N3008" i="7"/>
  <c r="I3008" i="7"/>
  <c r="J3008" i="7" s="1"/>
  <c r="K3008" i="7" s="1"/>
  <c r="H3008" i="7"/>
  <c r="N3007" i="7"/>
  <c r="I3007" i="7"/>
  <c r="J3007" i="7" s="1"/>
  <c r="K3007" i="7" s="1"/>
  <c r="H3007" i="7"/>
  <c r="N3006" i="7"/>
  <c r="I3006" i="7"/>
  <c r="J3006" i="7" s="1"/>
  <c r="K3006" i="7" s="1"/>
  <c r="H3006" i="7"/>
  <c r="N3005" i="7"/>
  <c r="I3005" i="7"/>
  <c r="J3005" i="7" s="1"/>
  <c r="K3005" i="7" s="1"/>
  <c r="H3005" i="7"/>
  <c r="N3004" i="7"/>
  <c r="I3004" i="7"/>
  <c r="J3004" i="7" s="1"/>
  <c r="K3004" i="7" s="1"/>
  <c r="H3004" i="7"/>
  <c r="N3003" i="7"/>
  <c r="I3003" i="7"/>
  <c r="J3003" i="7" s="1"/>
  <c r="K3003" i="7" s="1"/>
  <c r="H3003" i="7"/>
  <c r="N3002" i="7"/>
  <c r="I3002" i="7"/>
  <c r="J3002" i="7" s="1"/>
  <c r="K3002" i="7" s="1"/>
  <c r="H3002" i="7"/>
  <c r="N3001" i="7"/>
  <c r="I3001" i="7"/>
  <c r="J3001" i="7" s="1"/>
  <c r="K3001" i="7" s="1"/>
  <c r="H3001" i="7"/>
  <c r="N3000" i="7"/>
  <c r="I3000" i="7"/>
  <c r="J3000" i="7" s="1"/>
  <c r="K3000" i="7" s="1"/>
  <c r="H3000" i="7"/>
  <c r="N2999" i="7"/>
  <c r="I2999" i="7"/>
  <c r="J2999" i="7" s="1"/>
  <c r="K2999" i="7" s="1"/>
  <c r="H2999" i="7"/>
  <c r="N2998" i="7"/>
  <c r="I2998" i="7"/>
  <c r="J2998" i="7" s="1"/>
  <c r="K2998" i="7" s="1"/>
  <c r="H2998" i="7"/>
  <c r="N2997" i="7"/>
  <c r="I2997" i="7"/>
  <c r="J2997" i="7" s="1"/>
  <c r="K2997" i="7" s="1"/>
  <c r="H2997" i="7"/>
  <c r="N2996" i="7"/>
  <c r="I2996" i="7"/>
  <c r="J2996" i="7" s="1"/>
  <c r="K2996" i="7" s="1"/>
  <c r="H2996" i="7"/>
  <c r="N2995" i="7"/>
  <c r="I2995" i="7"/>
  <c r="J2995" i="7" s="1"/>
  <c r="K2995" i="7" s="1"/>
  <c r="H2995" i="7"/>
  <c r="N2994" i="7"/>
  <c r="I2994" i="7"/>
  <c r="J2994" i="7" s="1"/>
  <c r="K2994" i="7" s="1"/>
  <c r="H2994" i="7"/>
  <c r="N2993" i="7"/>
  <c r="I2993" i="7"/>
  <c r="J2993" i="7" s="1"/>
  <c r="K2993" i="7" s="1"/>
  <c r="H2993" i="7"/>
  <c r="N2992" i="7"/>
  <c r="I2992" i="7"/>
  <c r="J2992" i="7" s="1"/>
  <c r="K2992" i="7" s="1"/>
  <c r="H2992" i="7"/>
  <c r="N2991" i="7"/>
  <c r="I2991" i="7"/>
  <c r="J2991" i="7" s="1"/>
  <c r="K2991" i="7" s="1"/>
  <c r="H2991" i="7"/>
  <c r="N2990" i="7"/>
  <c r="I2990" i="7"/>
  <c r="J2990" i="7" s="1"/>
  <c r="K2990" i="7" s="1"/>
  <c r="H2990" i="7"/>
  <c r="N2989" i="7"/>
  <c r="I2989" i="7"/>
  <c r="J2989" i="7" s="1"/>
  <c r="K2989" i="7" s="1"/>
  <c r="H2989" i="7"/>
  <c r="N2988" i="7"/>
  <c r="I2988" i="7"/>
  <c r="J2988" i="7" s="1"/>
  <c r="K2988" i="7" s="1"/>
  <c r="H2988" i="7"/>
  <c r="N2987" i="7"/>
  <c r="I2987" i="7"/>
  <c r="J2987" i="7" s="1"/>
  <c r="K2987" i="7" s="1"/>
  <c r="H2987" i="7"/>
  <c r="N2986" i="7"/>
  <c r="I2986" i="7"/>
  <c r="J2986" i="7" s="1"/>
  <c r="K2986" i="7" s="1"/>
  <c r="H2986" i="7"/>
  <c r="N2985" i="7"/>
  <c r="I2985" i="7"/>
  <c r="J2985" i="7" s="1"/>
  <c r="K2985" i="7" s="1"/>
  <c r="H2985" i="7"/>
  <c r="N2984" i="7"/>
  <c r="I2984" i="7"/>
  <c r="J2984" i="7" s="1"/>
  <c r="K2984" i="7" s="1"/>
  <c r="H2984" i="7"/>
  <c r="N2983" i="7"/>
  <c r="I2983" i="7"/>
  <c r="J2983" i="7" s="1"/>
  <c r="K2983" i="7" s="1"/>
  <c r="H2983" i="7"/>
  <c r="N2982" i="7"/>
  <c r="I2982" i="7"/>
  <c r="J2982" i="7" s="1"/>
  <c r="K2982" i="7" s="1"/>
  <c r="H2982" i="7"/>
  <c r="N2981" i="7"/>
  <c r="I2981" i="7"/>
  <c r="J2981" i="7" s="1"/>
  <c r="K2981" i="7" s="1"/>
  <c r="H2981" i="7"/>
  <c r="N2980" i="7"/>
  <c r="I2980" i="7"/>
  <c r="J2980" i="7" s="1"/>
  <c r="K2980" i="7" s="1"/>
  <c r="H2980" i="7"/>
  <c r="N2979" i="7"/>
  <c r="I2979" i="7"/>
  <c r="J2979" i="7" s="1"/>
  <c r="K2979" i="7" s="1"/>
  <c r="H2979" i="7"/>
  <c r="N2978" i="7"/>
  <c r="I2978" i="7"/>
  <c r="J2978" i="7" s="1"/>
  <c r="K2978" i="7" s="1"/>
  <c r="H2978" i="7"/>
  <c r="N2977" i="7"/>
  <c r="I2977" i="7"/>
  <c r="J2977" i="7" s="1"/>
  <c r="K2977" i="7" s="1"/>
  <c r="H2977" i="7"/>
  <c r="N2976" i="7"/>
  <c r="I2976" i="7"/>
  <c r="J2976" i="7" s="1"/>
  <c r="K2976" i="7" s="1"/>
  <c r="H2976" i="7"/>
  <c r="N2975" i="7"/>
  <c r="I2975" i="7"/>
  <c r="J2975" i="7" s="1"/>
  <c r="K2975" i="7" s="1"/>
  <c r="H2975" i="7"/>
  <c r="N2974" i="7"/>
  <c r="I2974" i="7"/>
  <c r="J2974" i="7" s="1"/>
  <c r="K2974" i="7" s="1"/>
  <c r="H2974" i="7"/>
  <c r="N2973" i="7"/>
  <c r="I2973" i="7"/>
  <c r="J2973" i="7" s="1"/>
  <c r="K2973" i="7" s="1"/>
  <c r="H2973" i="7"/>
  <c r="N2972" i="7"/>
  <c r="I2972" i="7"/>
  <c r="J2972" i="7" s="1"/>
  <c r="K2972" i="7" s="1"/>
  <c r="H2972" i="7"/>
  <c r="N2971" i="7"/>
  <c r="I2971" i="7"/>
  <c r="J2971" i="7" s="1"/>
  <c r="K2971" i="7" s="1"/>
  <c r="H2971" i="7"/>
  <c r="N2970" i="7"/>
  <c r="I2970" i="7"/>
  <c r="J2970" i="7" s="1"/>
  <c r="K2970" i="7" s="1"/>
  <c r="H2970" i="7"/>
  <c r="N2969" i="7"/>
  <c r="I2969" i="7"/>
  <c r="J2969" i="7" s="1"/>
  <c r="K2969" i="7" s="1"/>
  <c r="H2969" i="7"/>
  <c r="N2968" i="7"/>
  <c r="I2968" i="7"/>
  <c r="J2968" i="7" s="1"/>
  <c r="K2968" i="7" s="1"/>
  <c r="H2968" i="7"/>
  <c r="N2967" i="7"/>
  <c r="I2967" i="7"/>
  <c r="J2967" i="7" s="1"/>
  <c r="K2967" i="7" s="1"/>
  <c r="H2967" i="7"/>
  <c r="N2966" i="7"/>
  <c r="I2966" i="7"/>
  <c r="J2966" i="7" s="1"/>
  <c r="K2966" i="7" s="1"/>
  <c r="H2966" i="7"/>
  <c r="N2965" i="7"/>
  <c r="I2965" i="7"/>
  <c r="J2965" i="7" s="1"/>
  <c r="K2965" i="7" s="1"/>
  <c r="H2965" i="7"/>
  <c r="N2964" i="7"/>
  <c r="I2964" i="7"/>
  <c r="J2964" i="7" s="1"/>
  <c r="K2964" i="7" s="1"/>
  <c r="H2964" i="7"/>
  <c r="N2963" i="7"/>
  <c r="I2963" i="7"/>
  <c r="J2963" i="7" s="1"/>
  <c r="K2963" i="7" s="1"/>
  <c r="H2963" i="7"/>
  <c r="N2962" i="7"/>
  <c r="I2962" i="7"/>
  <c r="J2962" i="7" s="1"/>
  <c r="K2962" i="7" s="1"/>
  <c r="H2962" i="7"/>
  <c r="N2961" i="7"/>
  <c r="I2961" i="7"/>
  <c r="J2961" i="7" s="1"/>
  <c r="K2961" i="7" s="1"/>
  <c r="H2961" i="7"/>
  <c r="N2960" i="7"/>
  <c r="I2960" i="7"/>
  <c r="J2960" i="7" s="1"/>
  <c r="K2960" i="7" s="1"/>
  <c r="H2960" i="7"/>
  <c r="N2959" i="7"/>
  <c r="I2959" i="7"/>
  <c r="J2959" i="7" s="1"/>
  <c r="K2959" i="7" s="1"/>
  <c r="H2959" i="7"/>
  <c r="N2958" i="7"/>
  <c r="I2958" i="7"/>
  <c r="J2958" i="7" s="1"/>
  <c r="K2958" i="7" s="1"/>
  <c r="H2958" i="7"/>
  <c r="N2957" i="7"/>
  <c r="I2957" i="7"/>
  <c r="J2957" i="7" s="1"/>
  <c r="K2957" i="7" s="1"/>
  <c r="H2957" i="7"/>
  <c r="N2956" i="7"/>
  <c r="I2956" i="7"/>
  <c r="J2956" i="7" s="1"/>
  <c r="K2956" i="7" s="1"/>
  <c r="H2956" i="7"/>
  <c r="N2955" i="7"/>
  <c r="I2955" i="7"/>
  <c r="J2955" i="7" s="1"/>
  <c r="K2955" i="7" s="1"/>
  <c r="H2955" i="7"/>
  <c r="N2954" i="7"/>
  <c r="I2954" i="7"/>
  <c r="J2954" i="7" s="1"/>
  <c r="K2954" i="7" s="1"/>
  <c r="H2954" i="7"/>
  <c r="N2953" i="7"/>
  <c r="I2953" i="7"/>
  <c r="J2953" i="7" s="1"/>
  <c r="K2953" i="7" s="1"/>
  <c r="H2953" i="7"/>
  <c r="N2952" i="7"/>
  <c r="I2952" i="7"/>
  <c r="J2952" i="7" s="1"/>
  <c r="K2952" i="7" s="1"/>
  <c r="H2952" i="7"/>
  <c r="N2951" i="7"/>
  <c r="I2951" i="7"/>
  <c r="J2951" i="7" s="1"/>
  <c r="K2951" i="7" s="1"/>
  <c r="H2951" i="7"/>
  <c r="N2950" i="7"/>
  <c r="I2950" i="7"/>
  <c r="J2950" i="7" s="1"/>
  <c r="K2950" i="7" s="1"/>
  <c r="H2950" i="7"/>
  <c r="N2949" i="7"/>
  <c r="I2949" i="7"/>
  <c r="J2949" i="7" s="1"/>
  <c r="K2949" i="7" s="1"/>
  <c r="H2949" i="7"/>
  <c r="N2948" i="7"/>
  <c r="I2948" i="7"/>
  <c r="J2948" i="7" s="1"/>
  <c r="K2948" i="7" s="1"/>
  <c r="H2948" i="7"/>
  <c r="N2947" i="7"/>
  <c r="I2947" i="7"/>
  <c r="J2947" i="7" s="1"/>
  <c r="K2947" i="7" s="1"/>
  <c r="H2947" i="7"/>
  <c r="N2946" i="7"/>
  <c r="I2946" i="7"/>
  <c r="J2946" i="7" s="1"/>
  <c r="K2946" i="7" s="1"/>
  <c r="H2946" i="7"/>
  <c r="N2945" i="7"/>
  <c r="I2945" i="7"/>
  <c r="J2945" i="7" s="1"/>
  <c r="K2945" i="7" s="1"/>
  <c r="H2945" i="7"/>
  <c r="N2944" i="7"/>
  <c r="I2944" i="7"/>
  <c r="J2944" i="7" s="1"/>
  <c r="K2944" i="7" s="1"/>
  <c r="H2944" i="7"/>
  <c r="N2943" i="7"/>
  <c r="I2943" i="7"/>
  <c r="J2943" i="7" s="1"/>
  <c r="K2943" i="7" s="1"/>
  <c r="H2943" i="7"/>
  <c r="N2942" i="7"/>
  <c r="I2942" i="7"/>
  <c r="J2942" i="7" s="1"/>
  <c r="K2942" i="7" s="1"/>
  <c r="H2942" i="7"/>
  <c r="N2941" i="7"/>
  <c r="I2941" i="7"/>
  <c r="J2941" i="7" s="1"/>
  <c r="K2941" i="7" s="1"/>
  <c r="H2941" i="7"/>
  <c r="N2940" i="7"/>
  <c r="I2940" i="7"/>
  <c r="J2940" i="7" s="1"/>
  <c r="K2940" i="7" s="1"/>
  <c r="H2940" i="7"/>
  <c r="N2939" i="7"/>
  <c r="I2939" i="7"/>
  <c r="J2939" i="7" s="1"/>
  <c r="K2939" i="7" s="1"/>
  <c r="H2939" i="7"/>
  <c r="N2938" i="7"/>
  <c r="I2938" i="7"/>
  <c r="J2938" i="7" s="1"/>
  <c r="K2938" i="7" s="1"/>
  <c r="H2938" i="7"/>
  <c r="N2937" i="7"/>
  <c r="I2937" i="7"/>
  <c r="J2937" i="7" s="1"/>
  <c r="K2937" i="7" s="1"/>
  <c r="H2937" i="7"/>
  <c r="N2936" i="7"/>
  <c r="I2936" i="7"/>
  <c r="J2936" i="7" s="1"/>
  <c r="K2936" i="7" s="1"/>
  <c r="H2936" i="7"/>
  <c r="N2935" i="7"/>
  <c r="I2935" i="7"/>
  <c r="J2935" i="7" s="1"/>
  <c r="K2935" i="7" s="1"/>
  <c r="H2935" i="7"/>
  <c r="N2934" i="7"/>
  <c r="I2934" i="7"/>
  <c r="J2934" i="7" s="1"/>
  <c r="K2934" i="7" s="1"/>
  <c r="H2934" i="7"/>
  <c r="N2933" i="7"/>
  <c r="I2933" i="7"/>
  <c r="J2933" i="7" s="1"/>
  <c r="K2933" i="7" s="1"/>
  <c r="H2933" i="7"/>
  <c r="N2932" i="7"/>
  <c r="I2932" i="7"/>
  <c r="J2932" i="7" s="1"/>
  <c r="K2932" i="7" s="1"/>
  <c r="H2932" i="7"/>
  <c r="N2931" i="7"/>
  <c r="I2931" i="7"/>
  <c r="J2931" i="7" s="1"/>
  <c r="K2931" i="7" s="1"/>
  <c r="H2931" i="7"/>
  <c r="N2930" i="7"/>
  <c r="I2930" i="7"/>
  <c r="J2930" i="7" s="1"/>
  <c r="K2930" i="7" s="1"/>
  <c r="H2930" i="7"/>
  <c r="N2929" i="7"/>
  <c r="I2929" i="7"/>
  <c r="J2929" i="7" s="1"/>
  <c r="K2929" i="7" s="1"/>
  <c r="H2929" i="7"/>
  <c r="N2928" i="7"/>
  <c r="I2928" i="7"/>
  <c r="J2928" i="7" s="1"/>
  <c r="K2928" i="7" s="1"/>
  <c r="H2928" i="7"/>
  <c r="N2927" i="7"/>
  <c r="I2927" i="7"/>
  <c r="J2927" i="7" s="1"/>
  <c r="K2927" i="7" s="1"/>
  <c r="H2927" i="7"/>
  <c r="N2926" i="7"/>
  <c r="I2926" i="7"/>
  <c r="J2926" i="7" s="1"/>
  <c r="K2926" i="7" s="1"/>
  <c r="H2926" i="7"/>
  <c r="N2925" i="7"/>
  <c r="I2925" i="7"/>
  <c r="J2925" i="7" s="1"/>
  <c r="K2925" i="7" s="1"/>
  <c r="H2925" i="7"/>
  <c r="N2924" i="7"/>
  <c r="I2924" i="7"/>
  <c r="J2924" i="7" s="1"/>
  <c r="K2924" i="7" s="1"/>
  <c r="H2924" i="7"/>
  <c r="N2923" i="7"/>
  <c r="I2923" i="7"/>
  <c r="J2923" i="7" s="1"/>
  <c r="K2923" i="7" s="1"/>
  <c r="H2923" i="7"/>
  <c r="N2922" i="7"/>
  <c r="I2922" i="7"/>
  <c r="J2922" i="7" s="1"/>
  <c r="K2922" i="7" s="1"/>
  <c r="H2922" i="7"/>
  <c r="N2921" i="7"/>
  <c r="I2921" i="7"/>
  <c r="J2921" i="7" s="1"/>
  <c r="K2921" i="7" s="1"/>
  <c r="H2921" i="7"/>
  <c r="N2920" i="7"/>
  <c r="I2920" i="7"/>
  <c r="J2920" i="7" s="1"/>
  <c r="K2920" i="7" s="1"/>
  <c r="H2920" i="7"/>
  <c r="N2919" i="7"/>
  <c r="I2919" i="7"/>
  <c r="J2919" i="7" s="1"/>
  <c r="K2919" i="7" s="1"/>
  <c r="H2919" i="7"/>
  <c r="N2918" i="7"/>
  <c r="I2918" i="7"/>
  <c r="J2918" i="7" s="1"/>
  <c r="K2918" i="7" s="1"/>
  <c r="H2918" i="7"/>
  <c r="N2917" i="7"/>
  <c r="I2917" i="7"/>
  <c r="J2917" i="7" s="1"/>
  <c r="K2917" i="7" s="1"/>
  <c r="H2917" i="7"/>
  <c r="N2916" i="7"/>
  <c r="I2916" i="7"/>
  <c r="J2916" i="7" s="1"/>
  <c r="K2916" i="7" s="1"/>
  <c r="H2916" i="7"/>
  <c r="N2915" i="7"/>
  <c r="I2915" i="7"/>
  <c r="J2915" i="7" s="1"/>
  <c r="K2915" i="7" s="1"/>
  <c r="H2915" i="7"/>
  <c r="N2914" i="7"/>
  <c r="I2914" i="7"/>
  <c r="J2914" i="7" s="1"/>
  <c r="K2914" i="7" s="1"/>
  <c r="H2914" i="7"/>
  <c r="N2913" i="7"/>
  <c r="I2913" i="7"/>
  <c r="J2913" i="7" s="1"/>
  <c r="K2913" i="7" s="1"/>
  <c r="H2913" i="7"/>
  <c r="N2912" i="7"/>
  <c r="I2912" i="7"/>
  <c r="J2912" i="7" s="1"/>
  <c r="K2912" i="7" s="1"/>
  <c r="H2912" i="7"/>
  <c r="N2911" i="7"/>
  <c r="I2911" i="7"/>
  <c r="J2911" i="7" s="1"/>
  <c r="K2911" i="7" s="1"/>
  <c r="H2911" i="7"/>
  <c r="N2910" i="7"/>
  <c r="I2910" i="7"/>
  <c r="J2910" i="7" s="1"/>
  <c r="K2910" i="7" s="1"/>
  <c r="H2910" i="7"/>
  <c r="N2909" i="7"/>
  <c r="I2909" i="7"/>
  <c r="J2909" i="7" s="1"/>
  <c r="K2909" i="7" s="1"/>
  <c r="H2909" i="7"/>
  <c r="N2908" i="7"/>
  <c r="I2908" i="7"/>
  <c r="J2908" i="7" s="1"/>
  <c r="K2908" i="7" s="1"/>
  <c r="H2908" i="7"/>
  <c r="N2907" i="7"/>
  <c r="I2907" i="7"/>
  <c r="J2907" i="7" s="1"/>
  <c r="K2907" i="7" s="1"/>
  <c r="H2907" i="7"/>
  <c r="N2906" i="7"/>
  <c r="I2906" i="7"/>
  <c r="J2906" i="7" s="1"/>
  <c r="K2906" i="7" s="1"/>
  <c r="H2906" i="7"/>
  <c r="N2905" i="7"/>
  <c r="I2905" i="7"/>
  <c r="J2905" i="7" s="1"/>
  <c r="K2905" i="7" s="1"/>
  <c r="H2905" i="7"/>
  <c r="N2904" i="7"/>
  <c r="I2904" i="7"/>
  <c r="J2904" i="7" s="1"/>
  <c r="K2904" i="7" s="1"/>
  <c r="H2904" i="7"/>
  <c r="N2903" i="7"/>
  <c r="I2903" i="7"/>
  <c r="J2903" i="7" s="1"/>
  <c r="K2903" i="7" s="1"/>
  <c r="H2903" i="7"/>
  <c r="N2902" i="7"/>
  <c r="I2902" i="7"/>
  <c r="J2902" i="7" s="1"/>
  <c r="K2902" i="7" s="1"/>
  <c r="H2902" i="7"/>
  <c r="N2901" i="7"/>
  <c r="I2901" i="7"/>
  <c r="J2901" i="7" s="1"/>
  <c r="K2901" i="7" s="1"/>
  <c r="H2901" i="7"/>
  <c r="N2900" i="7"/>
  <c r="I2900" i="7"/>
  <c r="J2900" i="7" s="1"/>
  <c r="K2900" i="7" s="1"/>
  <c r="H2900" i="7"/>
  <c r="N2899" i="7"/>
  <c r="I2899" i="7"/>
  <c r="J2899" i="7" s="1"/>
  <c r="K2899" i="7" s="1"/>
  <c r="H2899" i="7"/>
  <c r="N2898" i="7"/>
  <c r="I2898" i="7"/>
  <c r="J2898" i="7" s="1"/>
  <c r="K2898" i="7" s="1"/>
  <c r="H2898" i="7"/>
  <c r="N2897" i="7"/>
  <c r="I2897" i="7"/>
  <c r="J2897" i="7" s="1"/>
  <c r="K2897" i="7" s="1"/>
  <c r="H2897" i="7"/>
  <c r="N2896" i="7"/>
  <c r="I2896" i="7"/>
  <c r="J2896" i="7" s="1"/>
  <c r="K2896" i="7" s="1"/>
  <c r="H2896" i="7"/>
  <c r="N2895" i="7"/>
  <c r="I2895" i="7"/>
  <c r="J2895" i="7" s="1"/>
  <c r="K2895" i="7" s="1"/>
  <c r="H2895" i="7"/>
  <c r="N2894" i="7"/>
  <c r="I2894" i="7"/>
  <c r="J2894" i="7" s="1"/>
  <c r="K2894" i="7" s="1"/>
  <c r="H2894" i="7"/>
  <c r="N2893" i="7"/>
  <c r="I2893" i="7"/>
  <c r="J2893" i="7" s="1"/>
  <c r="K2893" i="7" s="1"/>
  <c r="H2893" i="7"/>
  <c r="N2892" i="7"/>
  <c r="I2892" i="7"/>
  <c r="J2892" i="7" s="1"/>
  <c r="K2892" i="7" s="1"/>
  <c r="H2892" i="7"/>
  <c r="N2891" i="7"/>
  <c r="I2891" i="7"/>
  <c r="J2891" i="7" s="1"/>
  <c r="K2891" i="7" s="1"/>
  <c r="H2891" i="7"/>
  <c r="N2890" i="7"/>
  <c r="I2890" i="7"/>
  <c r="J2890" i="7" s="1"/>
  <c r="K2890" i="7" s="1"/>
  <c r="H2890" i="7"/>
  <c r="N2889" i="7"/>
  <c r="I2889" i="7"/>
  <c r="J2889" i="7" s="1"/>
  <c r="K2889" i="7" s="1"/>
  <c r="H2889" i="7"/>
  <c r="N2888" i="7"/>
  <c r="I2888" i="7"/>
  <c r="J2888" i="7" s="1"/>
  <c r="K2888" i="7" s="1"/>
  <c r="H2888" i="7"/>
  <c r="N2887" i="7"/>
  <c r="I2887" i="7"/>
  <c r="J2887" i="7" s="1"/>
  <c r="K2887" i="7" s="1"/>
  <c r="H2887" i="7"/>
  <c r="N2886" i="7"/>
  <c r="I2886" i="7"/>
  <c r="J2886" i="7" s="1"/>
  <c r="K2886" i="7" s="1"/>
  <c r="H2886" i="7"/>
  <c r="N2885" i="7"/>
  <c r="I2885" i="7"/>
  <c r="J2885" i="7" s="1"/>
  <c r="K2885" i="7" s="1"/>
  <c r="H2885" i="7"/>
  <c r="N2884" i="7"/>
  <c r="I2884" i="7"/>
  <c r="J2884" i="7" s="1"/>
  <c r="K2884" i="7" s="1"/>
  <c r="H2884" i="7"/>
  <c r="N2883" i="7"/>
  <c r="I2883" i="7"/>
  <c r="J2883" i="7" s="1"/>
  <c r="K2883" i="7" s="1"/>
  <c r="H2883" i="7"/>
  <c r="N2882" i="7"/>
  <c r="I2882" i="7"/>
  <c r="J2882" i="7" s="1"/>
  <c r="K2882" i="7" s="1"/>
  <c r="H2882" i="7"/>
  <c r="N2881" i="7"/>
  <c r="I2881" i="7"/>
  <c r="J2881" i="7" s="1"/>
  <c r="K2881" i="7" s="1"/>
  <c r="H2881" i="7"/>
  <c r="N2880" i="7"/>
  <c r="I2880" i="7"/>
  <c r="J2880" i="7" s="1"/>
  <c r="K2880" i="7" s="1"/>
  <c r="H2880" i="7"/>
  <c r="N2879" i="7"/>
  <c r="I2879" i="7"/>
  <c r="J2879" i="7" s="1"/>
  <c r="K2879" i="7" s="1"/>
  <c r="H2879" i="7"/>
  <c r="N2878" i="7"/>
  <c r="I2878" i="7"/>
  <c r="J2878" i="7" s="1"/>
  <c r="K2878" i="7" s="1"/>
  <c r="H2878" i="7"/>
  <c r="N2877" i="7"/>
  <c r="I2877" i="7"/>
  <c r="J2877" i="7" s="1"/>
  <c r="K2877" i="7" s="1"/>
  <c r="H2877" i="7"/>
  <c r="N2876" i="7"/>
  <c r="I2876" i="7"/>
  <c r="J2876" i="7" s="1"/>
  <c r="K2876" i="7" s="1"/>
  <c r="H2876" i="7"/>
  <c r="N2875" i="7"/>
  <c r="I2875" i="7"/>
  <c r="J2875" i="7" s="1"/>
  <c r="K2875" i="7" s="1"/>
  <c r="H2875" i="7"/>
  <c r="N2874" i="7"/>
  <c r="I2874" i="7"/>
  <c r="J2874" i="7" s="1"/>
  <c r="K2874" i="7" s="1"/>
  <c r="H2874" i="7"/>
  <c r="N2873" i="7"/>
  <c r="I2873" i="7"/>
  <c r="J2873" i="7" s="1"/>
  <c r="K2873" i="7" s="1"/>
  <c r="H2873" i="7"/>
  <c r="N2872" i="7"/>
  <c r="I2872" i="7"/>
  <c r="J2872" i="7" s="1"/>
  <c r="K2872" i="7" s="1"/>
  <c r="H2872" i="7"/>
  <c r="N2871" i="7"/>
  <c r="I2871" i="7"/>
  <c r="J2871" i="7" s="1"/>
  <c r="K2871" i="7" s="1"/>
  <c r="H2871" i="7"/>
  <c r="N2870" i="7"/>
  <c r="I2870" i="7"/>
  <c r="J2870" i="7" s="1"/>
  <c r="K2870" i="7" s="1"/>
  <c r="H2870" i="7"/>
  <c r="N2869" i="7"/>
  <c r="I2869" i="7"/>
  <c r="J2869" i="7" s="1"/>
  <c r="K2869" i="7" s="1"/>
  <c r="H2869" i="7"/>
  <c r="N2868" i="7"/>
  <c r="I2868" i="7"/>
  <c r="J2868" i="7" s="1"/>
  <c r="K2868" i="7" s="1"/>
  <c r="H2868" i="7"/>
  <c r="N2867" i="7"/>
  <c r="I2867" i="7"/>
  <c r="J2867" i="7" s="1"/>
  <c r="K2867" i="7" s="1"/>
  <c r="H2867" i="7"/>
  <c r="N2866" i="7"/>
  <c r="I2866" i="7"/>
  <c r="J2866" i="7" s="1"/>
  <c r="K2866" i="7" s="1"/>
  <c r="H2866" i="7"/>
  <c r="N2865" i="7"/>
  <c r="I2865" i="7"/>
  <c r="J2865" i="7" s="1"/>
  <c r="K2865" i="7" s="1"/>
  <c r="H2865" i="7"/>
  <c r="N2864" i="7"/>
  <c r="I2864" i="7"/>
  <c r="J2864" i="7" s="1"/>
  <c r="K2864" i="7" s="1"/>
  <c r="H2864" i="7"/>
  <c r="N2863" i="7"/>
  <c r="I2863" i="7"/>
  <c r="J2863" i="7" s="1"/>
  <c r="K2863" i="7" s="1"/>
  <c r="H2863" i="7"/>
  <c r="N2862" i="7"/>
  <c r="I2862" i="7"/>
  <c r="J2862" i="7" s="1"/>
  <c r="K2862" i="7" s="1"/>
  <c r="H2862" i="7"/>
  <c r="N2861" i="7"/>
  <c r="I2861" i="7"/>
  <c r="J2861" i="7" s="1"/>
  <c r="K2861" i="7" s="1"/>
  <c r="H2861" i="7"/>
  <c r="N2860" i="7"/>
  <c r="I2860" i="7"/>
  <c r="J2860" i="7" s="1"/>
  <c r="K2860" i="7" s="1"/>
  <c r="H2860" i="7"/>
  <c r="N2859" i="7"/>
  <c r="I2859" i="7"/>
  <c r="J2859" i="7" s="1"/>
  <c r="K2859" i="7" s="1"/>
  <c r="H2859" i="7"/>
  <c r="N2858" i="7"/>
  <c r="I2858" i="7"/>
  <c r="J2858" i="7" s="1"/>
  <c r="K2858" i="7" s="1"/>
  <c r="H2858" i="7"/>
  <c r="N2857" i="7"/>
  <c r="I2857" i="7"/>
  <c r="J2857" i="7" s="1"/>
  <c r="K2857" i="7" s="1"/>
  <c r="H2857" i="7"/>
  <c r="N2856" i="7"/>
  <c r="I2856" i="7"/>
  <c r="J2856" i="7" s="1"/>
  <c r="K2856" i="7" s="1"/>
  <c r="H2856" i="7"/>
  <c r="N2855" i="7"/>
  <c r="I2855" i="7"/>
  <c r="J2855" i="7" s="1"/>
  <c r="K2855" i="7" s="1"/>
  <c r="H2855" i="7"/>
  <c r="N2854" i="7"/>
  <c r="I2854" i="7"/>
  <c r="J2854" i="7" s="1"/>
  <c r="K2854" i="7" s="1"/>
  <c r="H2854" i="7"/>
  <c r="N2853" i="7"/>
  <c r="I2853" i="7"/>
  <c r="J2853" i="7" s="1"/>
  <c r="K2853" i="7" s="1"/>
  <c r="H2853" i="7"/>
  <c r="N2852" i="7"/>
  <c r="I2852" i="7"/>
  <c r="J2852" i="7" s="1"/>
  <c r="K2852" i="7" s="1"/>
  <c r="H2852" i="7"/>
  <c r="N2851" i="7"/>
  <c r="I2851" i="7"/>
  <c r="J2851" i="7" s="1"/>
  <c r="K2851" i="7" s="1"/>
  <c r="H2851" i="7"/>
  <c r="N2850" i="7"/>
  <c r="I2850" i="7"/>
  <c r="J2850" i="7" s="1"/>
  <c r="K2850" i="7" s="1"/>
  <c r="H2850" i="7"/>
  <c r="N2849" i="7"/>
  <c r="I2849" i="7"/>
  <c r="J2849" i="7" s="1"/>
  <c r="K2849" i="7" s="1"/>
  <c r="H2849" i="7"/>
  <c r="N2848" i="7"/>
  <c r="I2848" i="7"/>
  <c r="J2848" i="7" s="1"/>
  <c r="K2848" i="7" s="1"/>
  <c r="H2848" i="7"/>
  <c r="N2847" i="7"/>
  <c r="I2847" i="7"/>
  <c r="J2847" i="7" s="1"/>
  <c r="K2847" i="7" s="1"/>
  <c r="H2847" i="7"/>
  <c r="N2846" i="7"/>
  <c r="I2846" i="7"/>
  <c r="J2846" i="7" s="1"/>
  <c r="K2846" i="7" s="1"/>
  <c r="H2846" i="7"/>
  <c r="N2845" i="7"/>
  <c r="I2845" i="7"/>
  <c r="J2845" i="7" s="1"/>
  <c r="K2845" i="7" s="1"/>
  <c r="H2845" i="7"/>
  <c r="N2844" i="7"/>
  <c r="I2844" i="7"/>
  <c r="J2844" i="7" s="1"/>
  <c r="K2844" i="7" s="1"/>
  <c r="H2844" i="7"/>
  <c r="N2843" i="7"/>
  <c r="I2843" i="7"/>
  <c r="J2843" i="7" s="1"/>
  <c r="K2843" i="7" s="1"/>
  <c r="H2843" i="7"/>
  <c r="N2842" i="7"/>
  <c r="I2842" i="7"/>
  <c r="J2842" i="7" s="1"/>
  <c r="K2842" i="7" s="1"/>
  <c r="H2842" i="7"/>
  <c r="N2841" i="7"/>
  <c r="I2841" i="7"/>
  <c r="J2841" i="7" s="1"/>
  <c r="K2841" i="7" s="1"/>
  <c r="H2841" i="7"/>
  <c r="N2840" i="7"/>
  <c r="I2840" i="7"/>
  <c r="J2840" i="7" s="1"/>
  <c r="K2840" i="7" s="1"/>
  <c r="H2840" i="7"/>
  <c r="N2839" i="7"/>
  <c r="I2839" i="7"/>
  <c r="J2839" i="7" s="1"/>
  <c r="K2839" i="7" s="1"/>
  <c r="H2839" i="7"/>
  <c r="N2838" i="7"/>
  <c r="I2838" i="7"/>
  <c r="J2838" i="7" s="1"/>
  <c r="K2838" i="7" s="1"/>
  <c r="H2838" i="7"/>
  <c r="N2837" i="7"/>
  <c r="I2837" i="7"/>
  <c r="J2837" i="7" s="1"/>
  <c r="K2837" i="7" s="1"/>
  <c r="H2837" i="7"/>
  <c r="N2836" i="7"/>
  <c r="I2836" i="7"/>
  <c r="J2836" i="7" s="1"/>
  <c r="K2836" i="7" s="1"/>
  <c r="H2836" i="7"/>
  <c r="N2835" i="7"/>
  <c r="I2835" i="7"/>
  <c r="J2835" i="7" s="1"/>
  <c r="K2835" i="7" s="1"/>
  <c r="H2835" i="7"/>
  <c r="N2834" i="7"/>
  <c r="I2834" i="7"/>
  <c r="J2834" i="7" s="1"/>
  <c r="K2834" i="7" s="1"/>
  <c r="H2834" i="7"/>
  <c r="N2833" i="7"/>
  <c r="I2833" i="7"/>
  <c r="J2833" i="7" s="1"/>
  <c r="K2833" i="7" s="1"/>
  <c r="H2833" i="7"/>
  <c r="N2832" i="7"/>
  <c r="I2832" i="7"/>
  <c r="J2832" i="7" s="1"/>
  <c r="K2832" i="7" s="1"/>
  <c r="H2832" i="7"/>
  <c r="N2831" i="7"/>
  <c r="I2831" i="7"/>
  <c r="J2831" i="7" s="1"/>
  <c r="K2831" i="7" s="1"/>
  <c r="H2831" i="7"/>
  <c r="N2830" i="7"/>
  <c r="I2830" i="7"/>
  <c r="J2830" i="7" s="1"/>
  <c r="K2830" i="7" s="1"/>
  <c r="H2830" i="7"/>
  <c r="N2829" i="7"/>
  <c r="I2829" i="7"/>
  <c r="J2829" i="7" s="1"/>
  <c r="K2829" i="7" s="1"/>
  <c r="H2829" i="7"/>
  <c r="N2828" i="7"/>
  <c r="I2828" i="7"/>
  <c r="J2828" i="7" s="1"/>
  <c r="K2828" i="7" s="1"/>
  <c r="H2828" i="7"/>
  <c r="N2827" i="7"/>
  <c r="I2827" i="7"/>
  <c r="J2827" i="7" s="1"/>
  <c r="K2827" i="7" s="1"/>
  <c r="H2827" i="7"/>
  <c r="N2826" i="7"/>
  <c r="I2826" i="7"/>
  <c r="J2826" i="7" s="1"/>
  <c r="K2826" i="7" s="1"/>
  <c r="H2826" i="7"/>
  <c r="N2825" i="7"/>
  <c r="I2825" i="7"/>
  <c r="J2825" i="7" s="1"/>
  <c r="K2825" i="7" s="1"/>
  <c r="H2825" i="7"/>
  <c r="N2824" i="7"/>
  <c r="I2824" i="7"/>
  <c r="J2824" i="7" s="1"/>
  <c r="K2824" i="7" s="1"/>
  <c r="H2824" i="7"/>
  <c r="N2823" i="7"/>
  <c r="I2823" i="7"/>
  <c r="J2823" i="7" s="1"/>
  <c r="K2823" i="7" s="1"/>
  <c r="H2823" i="7"/>
  <c r="N2822" i="7"/>
  <c r="I2822" i="7"/>
  <c r="J2822" i="7" s="1"/>
  <c r="K2822" i="7" s="1"/>
  <c r="H2822" i="7"/>
  <c r="N2821" i="7"/>
  <c r="I2821" i="7"/>
  <c r="J2821" i="7" s="1"/>
  <c r="K2821" i="7" s="1"/>
  <c r="H2821" i="7"/>
  <c r="N2820" i="7"/>
  <c r="I2820" i="7"/>
  <c r="J2820" i="7" s="1"/>
  <c r="K2820" i="7" s="1"/>
  <c r="H2820" i="7"/>
  <c r="N2819" i="7"/>
  <c r="I2819" i="7"/>
  <c r="J2819" i="7" s="1"/>
  <c r="K2819" i="7" s="1"/>
  <c r="H2819" i="7"/>
  <c r="N2818" i="7"/>
  <c r="I2818" i="7"/>
  <c r="J2818" i="7" s="1"/>
  <c r="K2818" i="7" s="1"/>
  <c r="H2818" i="7"/>
  <c r="N2817" i="7"/>
  <c r="I2817" i="7"/>
  <c r="J2817" i="7" s="1"/>
  <c r="K2817" i="7" s="1"/>
  <c r="H2817" i="7"/>
  <c r="N2816" i="7"/>
  <c r="I2816" i="7"/>
  <c r="J2816" i="7" s="1"/>
  <c r="K2816" i="7" s="1"/>
  <c r="H2816" i="7"/>
  <c r="N2815" i="7"/>
  <c r="I2815" i="7"/>
  <c r="J2815" i="7" s="1"/>
  <c r="K2815" i="7" s="1"/>
  <c r="H2815" i="7"/>
  <c r="N2814" i="7"/>
  <c r="I2814" i="7"/>
  <c r="J2814" i="7" s="1"/>
  <c r="K2814" i="7" s="1"/>
  <c r="H2814" i="7"/>
  <c r="N2813" i="7"/>
  <c r="I2813" i="7"/>
  <c r="J2813" i="7" s="1"/>
  <c r="K2813" i="7" s="1"/>
  <c r="H2813" i="7"/>
  <c r="N2812" i="7"/>
  <c r="I2812" i="7"/>
  <c r="J2812" i="7" s="1"/>
  <c r="K2812" i="7" s="1"/>
  <c r="H2812" i="7"/>
  <c r="N2811" i="7"/>
  <c r="I2811" i="7"/>
  <c r="J2811" i="7" s="1"/>
  <c r="K2811" i="7" s="1"/>
  <c r="H2811" i="7"/>
  <c r="N2810" i="7"/>
  <c r="I2810" i="7"/>
  <c r="J2810" i="7" s="1"/>
  <c r="K2810" i="7" s="1"/>
  <c r="H2810" i="7"/>
  <c r="N2809" i="7"/>
  <c r="I2809" i="7"/>
  <c r="J2809" i="7" s="1"/>
  <c r="K2809" i="7" s="1"/>
  <c r="H2809" i="7"/>
  <c r="N2808" i="7"/>
  <c r="I2808" i="7"/>
  <c r="J2808" i="7" s="1"/>
  <c r="K2808" i="7" s="1"/>
  <c r="H2808" i="7"/>
  <c r="N2807" i="7"/>
  <c r="I2807" i="7"/>
  <c r="J2807" i="7" s="1"/>
  <c r="K2807" i="7" s="1"/>
  <c r="H2807" i="7"/>
  <c r="N2806" i="7"/>
  <c r="I2806" i="7"/>
  <c r="J2806" i="7" s="1"/>
  <c r="K2806" i="7" s="1"/>
  <c r="H2806" i="7"/>
  <c r="N2805" i="7"/>
  <c r="I2805" i="7"/>
  <c r="J2805" i="7" s="1"/>
  <c r="K2805" i="7" s="1"/>
  <c r="H2805" i="7"/>
  <c r="N2804" i="7"/>
  <c r="I2804" i="7"/>
  <c r="J2804" i="7" s="1"/>
  <c r="K2804" i="7" s="1"/>
  <c r="H2804" i="7"/>
  <c r="N2803" i="7"/>
  <c r="I2803" i="7"/>
  <c r="J2803" i="7" s="1"/>
  <c r="K2803" i="7" s="1"/>
  <c r="H2803" i="7"/>
  <c r="N2802" i="7"/>
  <c r="I2802" i="7"/>
  <c r="J2802" i="7" s="1"/>
  <c r="K2802" i="7" s="1"/>
  <c r="H2802" i="7"/>
  <c r="N2801" i="7"/>
  <c r="I2801" i="7"/>
  <c r="J2801" i="7" s="1"/>
  <c r="K2801" i="7" s="1"/>
  <c r="H2801" i="7"/>
  <c r="N2800" i="7"/>
  <c r="I2800" i="7"/>
  <c r="J2800" i="7" s="1"/>
  <c r="K2800" i="7" s="1"/>
  <c r="H2800" i="7"/>
  <c r="N2799" i="7"/>
  <c r="I2799" i="7"/>
  <c r="J2799" i="7" s="1"/>
  <c r="K2799" i="7" s="1"/>
  <c r="H2799" i="7"/>
  <c r="N2798" i="7"/>
  <c r="I2798" i="7"/>
  <c r="J2798" i="7" s="1"/>
  <c r="K2798" i="7" s="1"/>
  <c r="H2798" i="7"/>
  <c r="N2797" i="7"/>
  <c r="I2797" i="7"/>
  <c r="J2797" i="7" s="1"/>
  <c r="K2797" i="7" s="1"/>
  <c r="H2797" i="7"/>
  <c r="N2796" i="7"/>
  <c r="I2796" i="7"/>
  <c r="J2796" i="7" s="1"/>
  <c r="K2796" i="7" s="1"/>
  <c r="H2796" i="7"/>
  <c r="N2795" i="7"/>
  <c r="I2795" i="7"/>
  <c r="J2795" i="7" s="1"/>
  <c r="K2795" i="7" s="1"/>
  <c r="H2795" i="7"/>
  <c r="N2794" i="7"/>
  <c r="I2794" i="7"/>
  <c r="J2794" i="7" s="1"/>
  <c r="K2794" i="7" s="1"/>
  <c r="H2794" i="7"/>
  <c r="N2793" i="7"/>
  <c r="I2793" i="7"/>
  <c r="J2793" i="7" s="1"/>
  <c r="K2793" i="7" s="1"/>
  <c r="H2793" i="7"/>
  <c r="N2792" i="7"/>
  <c r="I2792" i="7"/>
  <c r="J2792" i="7" s="1"/>
  <c r="K2792" i="7" s="1"/>
  <c r="H2792" i="7"/>
  <c r="N2791" i="7"/>
  <c r="I2791" i="7"/>
  <c r="J2791" i="7" s="1"/>
  <c r="K2791" i="7" s="1"/>
  <c r="H2791" i="7"/>
  <c r="N2790" i="7"/>
  <c r="I2790" i="7"/>
  <c r="J2790" i="7" s="1"/>
  <c r="K2790" i="7" s="1"/>
  <c r="H2790" i="7"/>
  <c r="N2789" i="7"/>
  <c r="I2789" i="7"/>
  <c r="J2789" i="7" s="1"/>
  <c r="K2789" i="7" s="1"/>
  <c r="H2789" i="7"/>
  <c r="N2788" i="7"/>
  <c r="I2788" i="7"/>
  <c r="J2788" i="7" s="1"/>
  <c r="K2788" i="7" s="1"/>
  <c r="H2788" i="7"/>
  <c r="N2787" i="7"/>
  <c r="I2787" i="7"/>
  <c r="J2787" i="7" s="1"/>
  <c r="K2787" i="7" s="1"/>
  <c r="H2787" i="7"/>
  <c r="N2786" i="7"/>
  <c r="I2786" i="7"/>
  <c r="J2786" i="7" s="1"/>
  <c r="K2786" i="7" s="1"/>
  <c r="H2786" i="7"/>
  <c r="N2785" i="7"/>
  <c r="I2785" i="7"/>
  <c r="J2785" i="7" s="1"/>
  <c r="K2785" i="7" s="1"/>
  <c r="H2785" i="7"/>
  <c r="N2784" i="7"/>
  <c r="I2784" i="7"/>
  <c r="J2784" i="7" s="1"/>
  <c r="K2784" i="7" s="1"/>
  <c r="H2784" i="7"/>
  <c r="N2783" i="7"/>
  <c r="I2783" i="7"/>
  <c r="J2783" i="7" s="1"/>
  <c r="K2783" i="7" s="1"/>
  <c r="H2783" i="7"/>
  <c r="N2782" i="7"/>
  <c r="I2782" i="7"/>
  <c r="J2782" i="7" s="1"/>
  <c r="K2782" i="7" s="1"/>
  <c r="H2782" i="7"/>
  <c r="N2781" i="7"/>
  <c r="I2781" i="7"/>
  <c r="J2781" i="7" s="1"/>
  <c r="K2781" i="7" s="1"/>
  <c r="H2781" i="7"/>
  <c r="N2780" i="7"/>
  <c r="I2780" i="7"/>
  <c r="J2780" i="7" s="1"/>
  <c r="K2780" i="7" s="1"/>
  <c r="H2780" i="7"/>
  <c r="N2779" i="7"/>
  <c r="I2779" i="7"/>
  <c r="J2779" i="7" s="1"/>
  <c r="K2779" i="7" s="1"/>
  <c r="H2779" i="7"/>
  <c r="N2778" i="7"/>
  <c r="I2778" i="7"/>
  <c r="J2778" i="7" s="1"/>
  <c r="K2778" i="7" s="1"/>
  <c r="H2778" i="7"/>
  <c r="N2777" i="7"/>
  <c r="I2777" i="7"/>
  <c r="J2777" i="7" s="1"/>
  <c r="K2777" i="7" s="1"/>
  <c r="H2777" i="7"/>
  <c r="N2776" i="7"/>
  <c r="I2776" i="7"/>
  <c r="J2776" i="7" s="1"/>
  <c r="K2776" i="7" s="1"/>
  <c r="H2776" i="7"/>
  <c r="N2775" i="7"/>
  <c r="I2775" i="7"/>
  <c r="J2775" i="7" s="1"/>
  <c r="K2775" i="7" s="1"/>
  <c r="H2775" i="7"/>
  <c r="N2774" i="7"/>
  <c r="I2774" i="7"/>
  <c r="J2774" i="7" s="1"/>
  <c r="K2774" i="7" s="1"/>
  <c r="H2774" i="7"/>
  <c r="N2773" i="7"/>
  <c r="I2773" i="7"/>
  <c r="J2773" i="7" s="1"/>
  <c r="K2773" i="7" s="1"/>
  <c r="H2773" i="7"/>
  <c r="N2772" i="7"/>
  <c r="I2772" i="7"/>
  <c r="J2772" i="7" s="1"/>
  <c r="K2772" i="7" s="1"/>
  <c r="H2772" i="7"/>
  <c r="N2771" i="7"/>
  <c r="I2771" i="7"/>
  <c r="J2771" i="7" s="1"/>
  <c r="K2771" i="7" s="1"/>
  <c r="H2771" i="7"/>
  <c r="N2770" i="7"/>
  <c r="I2770" i="7"/>
  <c r="J2770" i="7" s="1"/>
  <c r="K2770" i="7" s="1"/>
  <c r="H2770" i="7"/>
  <c r="N2769" i="7"/>
  <c r="I2769" i="7"/>
  <c r="J2769" i="7" s="1"/>
  <c r="K2769" i="7" s="1"/>
  <c r="H2769" i="7"/>
  <c r="N2768" i="7"/>
  <c r="I2768" i="7"/>
  <c r="J2768" i="7" s="1"/>
  <c r="K2768" i="7" s="1"/>
  <c r="H2768" i="7"/>
  <c r="N2767" i="7"/>
  <c r="I2767" i="7"/>
  <c r="J2767" i="7" s="1"/>
  <c r="K2767" i="7" s="1"/>
  <c r="H2767" i="7"/>
  <c r="N2766" i="7"/>
  <c r="I2766" i="7"/>
  <c r="J2766" i="7" s="1"/>
  <c r="K2766" i="7" s="1"/>
  <c r="H2766" i="7"/>
  <c r="N2765" i="7"/>
  <c r="I2765" i="7"/>
  <c r="J2765" i="7" s="1"/>
  <c r="K2765" i="7" s="1"/>
  <c r="H2765" i="7"/>
  <c r="N2764" i="7"/>
  <c r="I2764" i="7"/>
  <c r="J2764" i="7" s="1"/>
  <c r="K2764" i="7" s="1"/>
  <c r="H2764" i="7"/>
  <c r="N2763" i="7"/>
  <c r="I2763" i="7"/>
  <c r="J2763" i="7" s="1"/>
  <c r="K2763" i="7" s="1"/>
  <c r="H2763" i="7"/>
  <c r="N2762" i="7"/>
  <c r="I2762" i="7"/>
  <c r="J2762" i="7" s="1"/>
  <c r="K2762" i="7" s="1"/>
  <c r="H2762" i="7"/>
  <c r="N2761" i="7"/>
  <c r="I2761" i="7"/>
  <c r="J2761" i="7" s="1"/>
  <c r="K2761" i="7" s="1"/>
  <c r="H2761" i="7"/>
  <c r="N2760" i="7"/>
  <c r="I2760" i="7"/>
  <c r="J2760" i="7" s="1"/>
  <c r="K2760" i="7" s="1"/>
  <c r="H2760" i="7"/>
  <c r="N2759" i="7"/>
  <c r="I2759" i="7"/>
  <c r="J2759" i="7" s="1"/>
  <c r="K2759" i="7" s="1"/>
  <c r="H2759" i="7"/>
  <c r="N2758" i="7"/>
  <c r="I2758" i="7"/>
  <c r="J2758" i="7" s="1"/>
  <c r="K2758" i="7" s="1"/>
  <c r="H2758" i="7"/>
  <c r="N2757" i="7"/>
  <c r="I2757" i="7"/>
  <c r="J2757" i="7" s="1"/>
  <c r="K2757" i="7" s="1"/>
  <c r="H2757" i="7"/>
  <c r="N2756" i="7"/>
  <c r="I2756" i="7"/>
  <c r="J2756" i="7" s="1"/>
  <c r="K2756" i="7" s="1"/>
  <c r="H2756" i="7"/>
  <c r="N2755" i="7"/>
  <c r="I2755" i="7"/>
  <c r="J2755" i="7" s="1"/>
  <c r="K2755" i="7" s="1"/>
  <c r="H2755" i="7"/>
  <c r="N2754" i="7"/>
  <c r="I2754" i="7"/>
  <c r="J2754" i="7" s="1"/>
  <c r="K2754" i="7" s="1"/>
  <c r="H2754" i="7"/>
  <c r="N2753" i="7"/>
  <c r="I2753" i="7"/>
  <c r="J2753" i="7" s="1"/>
  <c r="K2753" i="7" s="1"/>
  <c r="H2753" i="7"/>
  <c r="N2752" i="7"/>
  <c r="I2752" i="7"/>
  <c r="J2752" i="7" s="1"/>
  <c r="K2752" i="7" s="1"/>
  <c r="H2752" i="7"/>
  <c r="N2751" i="7"/>
  <c r="I2751" i="7"/>
  <c r="J2751" i="7" s="1"/>
  <c r="K2751" i="7" s="1"/>
  <c r="H2751" i="7"/>
  <c r="N2750" i="7"/>
  <c r="I2750" i="7"/>
  <c r="J2750" i="7" s="1"/>
  <c r="K2750" i="7" s="1"/>
  <c r="H2750" i="7"/>
  <c r="N2749" i="7"/>
  <c r="I2749" i="7"/>
  <c r="J2749" i="7" s="1"/>
  <c r="K2749" i="7" s="1"/>
  <c r="H2749" i="7"/>
  <c r="N2748" i="7"/>
  <c r="I2748" i="7"/>
  <c r="J2748" i="7" s="1"/>
  <c r="K2748" i="7" s="1"/>
  <c r="H2748" i="7"/>
  <c r="N2747" i="7"/>
  <c r="I2747" i="7"/>
  <c r="J2747" i="7" s="1"/>
  <c r="K2747" i="7" s="1"/>
  <c r="H2747" i="7"/>
  <c r="N2746" i="7"/>
  <c r="I2746" i="7"/>
  <c r="J2746" i="7" s="1"/>
  <c r="K2746" i="7" s="1"/>
  <c r="H2746" i="7"/>
  <c r="N2745" i="7"/>
  <c r="I2745" i="7"/>
  <c r="J2745" i="7" s="1"/>
  <c r="K2745" i="7" s="1"/>
  <c r="H2745" i="7"/>
  <c r="N2744" i="7"/>
  <c r="I2744" i="7"/>
  <c r="J2744" i="7" s="1"/>
  <c r="K2744" i="7" s="1"/>
  <c r="H2744" i="7"/>
  <c r="N2743" i="7"/>
  <c r="I2743" i="7"/>
  <c r="J2743" i="7" s="1"/>
  <c r="K2743" i="7" s="1"/>
  <c r="H2743" i="7"/>
  <c r="N2742" i="7"/>
  <c r="I2742" i="7"/>
  <c r="J2742" i="7" s="1"/>
  <c r="K2742" i="7" s="1"/>
  <c r="H2742" i="7"/>
  <c r="N2741" i="7"/>
  <c r="I2741" i="7"/>
  <c r="J2741" i="7" s="1"/>
  <c r="K2741" i="7" s="1"/>
  <c r="H2741" i="7"/>
  <c r="N2740" i="7"/>
  <c r="I2740" i="7"/>
  <c r="J2740" i="7" s="1"/>
  <c r="K2740" i="7" s="1"/>
  <c r="H2740" i="7"/>
  <c r="N2739" i="7"/>
  <c r="I2739" i="7"/>
  <c r="J2739" i="7" s="1"/>
  <c r="K2739" i="7" s="1"/>
  <c r="H2739" i="7"/>
  <c r="N2738" i="7"/>
  <c r="I2738" i="7"/>
  <c r="J2738" i="7" s="1"/>
  <c r="K2738" i="7" s="1"/>
  <c r="H2738" i="7"/>
  <c r="N2737" i="7"/>
  <c r="I2737" i="7"/>
  <c r="J2737" i="7" s="1"/>
  <c r="K2737" i="7" s="1"/>
  <c r="H2737" i="7"/>
  <c r="N2736" i="7"/>
  <c r="I2736" i="7"/>
  <c r="J2736" i="7" s="1"/>
  <c r="K2736" i="7" s="1"/>
  <c r="H2736" i="7"/>
  <c r="N2735" i="7"/>
  <c r="I2735" i="7"/>
  <c r="J2735" i="7" s="1"/>
  <c r="K2735" i="7" s="1"/>
  <c r="H2735" i="7"/>
  <c r="N2734" i="7"/>
  <c r="I2734" i="7"/>
  <c r="J2734" i="7" s="1"/>
  <c r="K2734" i="7" s="1"/>
  <c r="H2734" i="7"/>
  <c r="N2733" i="7"/>
  <c r="I2733" i="7"/>
  <c r="J2733" i="7" s="1"/>
  <c r="K2733" i="7" s="1"/>
  <c r="H2733" i="7"/>
  <c r="N2732" i="7"/>
  <c r="I2732" i="7"/>
  <c r="J2732" i="7" s="1"/>
  <c r="K2732" i="7" s="1"/>
  <c r="H2732" i="7"/>
  <c r="N2731" i="7"/>
  <c r="I2731" i="7"/>
  <c r="J2731" i="7" s="1"/>
  <c r="K2731" i="7" s="1"/>
  <c r="H2731" i="7"/>
  <c r="N2730" i="7"/>
  <c r="I2730" i="7"/>
  <c r="J2730" i="7" s="1"/>
  <c r="K2730" i="7" s="1"/>
  <c r="H2730" i="7"/>
  <c r="N2729" i="7"/>
  <c r="I2729" i="7"/>
  <c r="J2729" i="7" s="1"/>
  <c r="K2729" i="7" s="1"/>
  <c r="H2729" i="7"/>
  <c r="N2728" i="7"/>
  <c r="I2728" i="7"/>
  <c r="J2728" i="7" s="1"/>
  <c r="K2728" i="7" s="1"/>
  <c r="H2728" i="7"/>
  <c r="N2727" i="7"/>
  <c r="I2727" i="7"/>
  <c r="J2727" i="7" s="1"/>
  <c r="K2727" i="7" s="1"/>
  <c r="H2727" i="7"/>
  <c r="N2726" i="7"/>
  <c r="I2726" i="7"/>
  <c r="J2726" i="7" s="1"/>
  <c r="K2726" i="7" s="1"/>
  <c r="H2726" i="7"/>
  <c r="N2725" i="7"/>
  <c r="I2725" i="7"/>
  <c r="J2725" i="7" s="1"/>
  <c r="K2725" i="7" s="1"/>
  <c r="H2725" i="7"/>
  <c r="N2724" i="7"/>
  <c r="I2724" i="7"/>
  <c r="J2724" i="7" s="1"/>
  <c r="K2724" i="7" s="1"/>
  <c r="H2724" i="7"/>
  <c r="N2723" i="7"/>
  <c r="I2723" i="7"/>
  <c r="J2723" i="7" s="1"/>
  <c r="K2723" i="7" s="1"/>
  <c r="H2723" i="7"/>
  <c r="N2722" i="7"/>
  <c r="I2722" i="7"/>
  <c r="J2722" i="7" s="1"/>
  <c r="K2722" i="7" s="1"/>
  <c r="H2722" i="7"/>
  <c r="N2721" i="7"/>
  <c r="I2721" i="7"/>
  <c r="J2721" i="7" s="1"/>
  <c r="K2721" i="7" s="1"/>
  <c r="H2721" i="7"/>
  <c r="N2720" i="7"/>
  <c r="I2720" i="7"/>
  <c r="J2720" i="7" s="1"/>
  <c r="K2720" i="7" s="1"/>
  <c r="H2720" i="7"/>
  <c r="N2719" i="7"/>
  <c r="I2719" i="7"/>
  <c r="J2719" i="7" s="1"/>
  <c r="K2719" i="7" s="1"/>
  <c r="H2719" i="7"/>
  <c r="N2718" i="7"/>
  <c r="I2718" i="7"/>
  <c r="J2718" i="7" s="1"/>
  <c r="K2718" i="7" s="1"/>
  <c r="H2718" i="7"/>
  <c r="N2717" i="7"/>
  <c r="I2717" i="7"/>
  <c r="J2717" i="7" s="1"/>
  <c r="K2717" i="7" s="1"/>
  <c r="H2717" i="7"/>
  <c r="N2716" i="7"/>
  <c r="I2716" i="7"/>
  <c r="J2716" i="7" s="1"/>
  <c r="K2716" i="7" s="1"/>
  <c r="H2716" i="7"/>
  <c r="N2715" i="7"/>
  <c r="I2715" i="7"/>
  <c r="J2715" i="7" s="1"/>
  <c r="K2715" i="7" s="1"/>
  <c r="H2715" i="7"/>
  <c r="N2714" i="7"/>
  <c r="I2714" i="7"/>
  <c r="J2714" i="7" s="1"/>
  <c r="K2714" i="7" s="1"/>
  <c r="H2714" i="7"/>
  <c r="N2713" i="7"/>
  <c r="I2713" i="7"/>
  <c r="J2713" i="7" s="1"/>
  <c r="K2713" i="7" s="1"/>
  <c r="H2713" i="7"/>
  <c r="N2712" i="7"/>
  <c r="I2712" i="7"/>
  <c r="J2712" i="7" s="1"/>
  <c r="K2712" i="7" s="1"/>
  <c r="H2712" i="7"/>
  <c r="N2711" i="7"/>
  <c r="I2711" i="7"/>
  <c r="J2711" i="7" s="1"/>
  <c r="K2711" i="7" s="1"/>
  <c r="H2711" i="7"/>
  <c r="N2710" i="7"/>
  <c r="I2710" i="7"/>
  <c r="J2710" i="7" s="1"/>
  <c r="K2710" i="7" s="1"/>
  <c r="H2710" i="7"/>
  <c r="N2709" i="7"/>
  <c r="I2709" i="7"/>
  <c r="J2709" i="7" s="1"/>
  <c r="K2709" i="7" s="1"/>
  <c r="H2709" i="7"/>
  <c r="N2708" i="7"/>
  <c r="I2708" i="7"/>
  <c r="J2708" i="7" s="1"/>
  <c r="K2708" i="7" s="1"/>
  <c r="H2708" i="7"/>
  <c r="N2707" i="7"/>
  <c r="I2707" i="7"/>
  <c r="J2707" i="7" s="1"/>
  <c r="K2707" i="7" s="1"/>
  <c r="H2707" i="7"/>
  <c r="N2706" i="7"/>
  <c r="I2706" i="7"/>
  <c r="J2706" i="7" s="1"/>
  <c r="K2706" i="7" s="1"/>
  <c r="H2706" i="7"/>
  <c r="N2705" i="7"/>
  <c r="I2705" i="7"/>
  <c r="J2705" i="7" s="1"/>
  <c r="K2705" i="7" s="1"/>
  <c r="H2705" i="7"/>
  <c r="N2704" i="7"/>
  <c r="I2704" i="7"/>
  <c r="J2704" i="7" s="1"/>
  <c r="K2704" i="7" s="1"/>
  <c r="H2704" i="7"/>
  <c r="N2703" i="7"/>
  <c r="I2703" i="7"/>
  <c r="J2703" i="7" s="1"/>
  <c r="K2703" i="7" s="1"/>
  <c r="H2703" i="7"/>
  <c r="N2702" i="7"/>
  <c r="I2702" i="7"/>
  <c r="J2702" i="7" s="1"/>
  <c r="K2702" i="7" s="1"/>
  <c r="H2702" i="7"/>
  <c r="N2701" i="7"/>
  <c r="I2701" i="7"/>
  <c r="J2701" i="7" s="1"/>
  <c r="K2701" i="7" s="1"/>
  <c r="H2701" i="7"/>
  <c r="N2700" i="7"/>
  <c r="I2700" i="7"/>
  <c r="J2700" i="7" s="1"/>
  <c r="K2700" i="7" s="1"/>
  <c r="H2700" i="7"/>
  <c r="N2699" i="7"/>
  <c r="I2699" i="7"/>
  <c r="J2699" i="7" s="1"/>
  <c r="K2699" i="7" s="1"/>
  <c r="H2699" i="7"/>
  <c r="N2698" i="7"/>
  <c r="I2698" i="7"/>
  <c r="J2698" i="7" s="1"/>
  <c r="K2698" i="7" s="1"/>
  <c r="H2698" i="7"/>
  <c r="N2697" i="7"/>
  <c r="I2697" i="7"/>
  <c r="J2697" i="7" s="1"/>
  <c r="K2697" i="7" s="1"/>
  <c r="H2697" i="7"/>
  <c r="N2696" i="7"/>
  <c r="I2696" i="7"/>
  <c r="J2696" i="7" s="1"/>
  <c r="K2696" i="7" s="1"/>
  <c r="H2696" i="7"/>
  <c r="N2695" i="7"/>
  <c r="I2695" i="7"/>
  <c r="J2695" i="7" s="1"/>
  <c r="K2695" i="7" s="1"/>
  <c r="H2695" i="7"/>
  <c r="N2694" i="7"/>
  <c r="I2694" i="7"/>
  <c r="J2694" i="7" s="1"/>
  <c r="K2694" i="7" s="1"/>
  <c r="H2694" i="7"/>
  <c r="N2693" i="7"/>
  <c r="I2693" i="7"/>
  <c r="J2693" i="7" s="1"/>
  <c r="K2693" i="7" s="1"/>
  <c r="H2693" i="7"/>
  <c r="N2692" i="7"/>
  <c r="I2692" i="7"/>
  <c r="J2692" i="7" s="1"/>
  <c r="K2692" i="7" s="1"/>
  <c r="H2692" i="7"/>
  <c r="N2691" i="7"/>
  <c r="I2691" i="7"/>
  <c r="J2691" i="7" s="1"/>
  <c r="K2691" i="7" s="1"/>
  <c r="H2691" i="7"/>
  <c r="N2690" i="7"/>
  <c r="I2690" i="7"/>
  <c r="J2690" i="7" s="1"/>
  <c r="K2690" i="7" s="1"/>
  <c r="H2690" i="7"/>
  <c r="N2689" i="7"/>
  <c r="I2689" i="7"/>
  <c r="J2689" i="7" s="1"/>
  <c r="K2689" i="7" s="1"/>
  <c r="H2689" i="7"/>
  <c r="N2688" i="7"/>
  <c r="I2688" i="7"/>
  <c r="J2688" i="7" s="1"/>
  <c r="K2688" i="7" s="1"/>
  <c r="H2688" i="7"/>
  <c r="N2687" i="7"/>
  <c r="I2687" i="7"/>
  <c r="J2687" i="7" s="1"/>
  <c r="K2687" i="7" s="1"/>
  <c r="H2687" i="7"/>
  <c r="N2686" i="7"/>
  <c r="I2686" i="7"/>
  <c r="J2686" i="7" s="1"/>
  <c r="K2686" i="7" s="1"/>
  <c r="H2686" i="7"/>
  <c r="N2685" i="7"/>
  <c r="I2685" i="7"/>
  <c r="J2685" i="7" s="1"/>
  <c r="K2685" i="7" s="1"/>
  <c r="H2685" i="7"/>
  <c r="N2684" i="7"/>
  <c r="I2684" i="7"/>
  <c r="J2684" i="7" s="1"/>
  <c r="K2684" i="7" s="1"/>
  <c r="H2684" i="7"/>
  <c r="N2683" i="7"/>
  <c r="I2683" i="7"/>
  <c r="J2683" i="7" s="1"/>
  <c r="K2683" i="7" s="1"/>
  <c r="H2683" i="7"/>
  <c r="N2682" i="7"/>
  <c r="I2682" i="7"/>
  <c r="J2682" i="7" s="1"/>
  <c r="K2682" i="7" s="1"/>
  <c r="H2682" i="7"/>
  <c r="N2681" i="7"/>
  <c r="I2681" i="7"/>
  <c r="J2681" i="7" s="1"/>
  <c r="K2681" i="7" s="1"/>
  <c r="H2681" i="7"/>
  <c r="N2680" i="7"/>
  <c r="I2680" i="7"/>
  <c r="J2680" i="7" s="1"/>
  <c r="K2680" i="7" s="1"/>
  <c r="H2680" i="7"/>
  <c r="N2679" i="7"/>
  <c r="I2679" i="7"/>
  <c r="J2679" i="7" s="1"/>
  <c r="K2679" i="7" s="1"/>
  <c r="H2679" i="7"/>
  <c r="N2678" i="7"/>
  <c r="I2678" i="7"/>
  <c r="J2678" i="7" s="1"/>
  <c r="K2678" i="7" s="1"/>
  <c r="H2678" i="7"/>
  <c r="N2677" i="7"/>
  <c r="I2677" i="7"/>
  <c r="J2677" i="7" s="1"/>
  <c r="K2677" i="7" s="1"/>
  <c r="H2677" i="7"/>
  <c r="N2676" i="7"/>
  <c r="I2676" i="7"/>
  <c r="J2676" i="7" s="1"/>
  <c r="K2676" i="7" s="1"/>
  <c r="H2676" i="7"/>
  <c r="N2675" i="7"/>
  <c r="I2675" i="7"/>
  <c r="J2675" i="7" s="1"/>
  <c r="K2675" i="7" s="1"/>
  <c r="H2675" i="7"/>
  <c r="N2674" i="7"/>
  <c r="I2674" i="7"/>
  <c r="J2674" i="7" s="1"/>
  <c r="K2674" i="7" s="1"/>
  <c r="H2674" i="7"/>
  <c r="N2673" i="7"/>
  <c r="I2673" i="7"/>
  <c r="J2673" i="7" s="1"/>
  <c r="K2673" i="7" s="1"/>
  <c r="H2673" i="7"/>
  <c r="N2672" i="7"/>
  <c r="I2672" i="7"/>
  <c r="J2672" i="7" s="1"/>
  <c r="K2672" i="7" s="1"/>
  <c r="H2672" i="7"/>
  <c r="N2671" i="7"/>
  <c r="I2671" i="7"/>
  <c r="J2671" i="7" s="1"/>
  <c r="K2671" i="7" s="1"/>
  <c r="H2671" i="7"/>
  <c r="N2670" i="7"/>
  <c r="I2670" i="7"/>
  <c r="J2670" i="7" s="1"/>
  <c r="K2670" i="7" s="1"/>
  <c r="H2670" i="7"/>
  <c r="N2669" i="7"/>
  <c r="I2669" i="7"/>
  <c r="J2669" i="7" s="1"/>
  <c r="K2669" i="7" s="1"/>
  <c r="H2669" i="7"/>
  <c r="N2668" i="7"/>
  <c r="I2668" i="7"/>
  <c r="J2668" i="7" s="1"/>
  <c r="K2668" i="7" s="1"/>
  <c r="H2668" i="7"/>
  <c r="N2667" i="7"/>
  <c r="I2667" i="7"/>
  <c r="J2667" i="7" s="1"/>
  <c r="K2667" i="7" s="1"/>
  <c r="H2667" i="7"/>
  <c r="N2666" i="7"/>
  <c r="I2666" i="7"/>
  <c r="J2666" i="7" s="1"/>
  <c r="K2666" i="7" s="1"/>
  <c r="H2666" i="7"/>
  <c r="N2665" i="7"/>
  <c r="I2665" i="7"/>
  <c r="J2665" i="7" s="1"/>
  <c r="K2665" i="7" s="1"/>
  <c r="H2665" i="7"/>
  <c r="N2664" i="7"/>
  <c r="I2664" i="7"/>
  <c r="J2664" i="7" s="1"/>
  <c r="K2664" i="7" s="1"/>
  <c r="H2664" i="7"/>
  <c r="N2663" i="7"/>
  <c r="I2663" i="7"/>
  <c r="J2663" i="7" s="1"/>
  <c r="K2663" i="7" s="1"/>
  <c r="H2663" i="7"/>
  <c r="N2662" i="7"/>
  <c r="I2662" i="7"/>
  <c r="J2662" i="7" s="1"/>
  <c r="K2662" i="7" s="1"/>
  <c r="H2662" i="7"/>
  <c r="N2661" i="7"/>
  <c r="I2661" i="7"/>
  <c r="J2661" i="7" s="1"/>
  <c r="K2661" i="7" s="1"/>
  <c r="H2661" i="7"/>
  <c r="N2660" i="7"/>
  <c r="I2660" i="7"/>
  <c r="J2660" i="7" s="1"/>
  <c r="K2660" i="7" s="1"/>
  <c r="H2660" i="7"/>
  <c r="N2659" i="7"/>
  <c r="I2659" i="7"/>
  <c r="J2659" i="7" s="1"/>
  <c r="K2659" i="7" s="1"/>
  <c r="H2659" i="7"/>
  <c r="N2658" i="7"/>
  <c r="I2658" i="7"/>
  <c r="J2658" i="7" s="1"/>
  <c r="K2658" i="7" s="1"/>
  <c r="H2658" i="7"/>
  <c r="N2657" i="7"/>
  <c r="I2657" i="7"/>
  <c r="J2657" i="7" s="1"/>
  <c r="K2657" i="7" s="1"/>
  <c r="H2657" i="7"/>
  <c r="N2656" i="7"/>
  <c r="I2656" i="7"/>
  <c r="J2656" i="7" s="1"/>
  <c r="K2656" i="7" s="1"/>
  <c r="H2656" i="7"/>
  <c r="N2655" i="7"/>
  <c r="I2655" i="7"/>
  <c r="J2655" i="7" s="1"/>
  <c r="K2655" i="7" s="1"/>
  <c r="H2655" i="7"/>
  <c r="N2654" i="7"/>
  <c r="I2654" i="7"/>
  <c r="J2654" i="7" s="1"/>
  <c r="K2654" i="7" s="1"/>
  <c r="H2654" i="7"/>
  <c r="N2653" i="7"/>
  <c r="I2653" i="7"/>
  <c r="J2653" i="7" s="1"/>
  <c r="K2653" i="7" s="1"/>
  <c r="H2653" i="7"/>
  <c r="N2652" i="7"/>
  <c r="I2652" i="7"/>
  <c r="J2652" i="7" s="1"/>
  <c r="K2652" i="7" s="1"/>
  <c r="H2652" i="7"/>
  <c r="N2651" i="7"/>
  <c r="I2651" i="7"/>
  <c r="J2651" i="7" s="1"/>
  <c r="K2651" i="7" s="1"/>
  <c r="H2651" i="7"/>
  <c r="N2650" i="7"/>
  <c r="I2650" i="7"/>
  <c r="J2650" i="7" s="1"/>
  <c r="K2650" i="7" s="1"/>
  <c r="H2650" i="7"/>
  <c r="N2649" i="7"/>
  <c r="I2649" i="7"/>
  <c r="J2649" i="7" s="1"/>
  <c r="K2649" i="7" s="1"/>
  <c r="H2649" i="7"/>
  <c r="N2648" i="7"/>
  <c r="I2648" i="7"/>
  <c r="J2648" i="7" s="1"/>
  <c r="K2648" i="7" s="1"/>
  <c r="H2648" i="7"/>
  <c r="N2647" i="7"/>
  <c r="I2647" i="7"/>
  <c r="J2647" i="7" s="1"/>
  <c r="K2647" i="7" s="1"/>
  <c r="H2647" i="7"/>
  <c r="N2646" i="7"/>
  <c r="I2646" i="7"/>
  <c r="J2646" i="7" s="1"/>
  <c r="K2646" i="7" s="1"/>
  <c r="H2646" i="7"/>
  <c r="N2645" i="7"/>
  <c r="I2645" i="7"/>
  <c r="J2645" i="7" s="1"/>
  <c r="K2645" i="7" s="1"/>
  <c r="H2645" i="7"/>
  <c r="N2644" i="7"/>
  <c r="I2644" i="7"/>
  <c r="J2644" i="7" s="1"/>
  <c r="K2644" i="7" s="1"/>
  <c r="H2644" i="7"/>
  <c r="N2643" i="7"/>
  <c r="I2643" i="7"/>
  <c r="J2643" i="7" s="1"/>
  <c r="K2643" i="7" s="1"/>
  <c r="H2643" i="7"/>
  <c r="N2642" i="7"/>
  <c r="I2642" i="7"/>
  <c r="J2642" i="7" s="1"/>
  <c r="K2642" i="7" s="1"/>
  <c r="H2642" i="7"/>
  <c r="N2641" i="7"/>
  <c r="I2641" i="7"/>
  <c r="J2641" i="7" s="1"/>
  <c r="K2641" i="7" s="1"/>
  <c r="H2641" i="7"/>
  <c r="N2640" i="7"/>
  <c r="I2640" i="7"/>
  <c r="J2640" i="7" s="1"/>
  <c r="K2640" i="7" s="1"/>
  <c r="H2640" i="7"/>
  <c r="N2639" i="7"/>
  <c r="I2639" i="7"/>
  <c r="J2639" i="7" s="1"/>
  <c r="K2639" i="7" s="1"/>
  <c r="H2639" i="7"/>
  <c r="N2638" i="7"/>
  <c r="I2638" i="7"/>
  <c r="J2638" i="7" s="1"/>
  <c r="K2638" i="7" s="1"/>
  <c r="H2638" i="7"/>
  <c r="N2637" i="7"/>
  <c r="I2637" i="7"/>
  <c r="J2637" i="7" s="1"/>
  <c r="K2637" i="7" s="1"/>
  <c r="H2637" i="7"/>
  <c r="N2636" i="7"/>
  <c r="I2636" i="7"/>
  <c r="J2636" i="7" s="1"/>
  <c r="K2636" i="7" s="1"/>
  <c r="H2636" i="7"/>
  <c r="N2635" i="7"/>
  <c r="I2635" i="7"/>
  <c r="J2635" i="7" s="1"/>
  <c r="K2635" i="7" s="1"/>
  <c r="H2635" i="7"/>
  <c r="N2634" i="7"/>
  <c r="I2634" i="7"/>
  <c r="J2634" i="7" s="1"/>
  <c r="K2634" i="7" s="1"/>
  <c r="H2634" i="7"/>
  <c r="N2633" i="7"/>
  <c r="I2633" i="7"/>
  <c r="J2633" i="7" s="1"/>
  <c r="K2633" i="7" s="1"/>
  <c r="H2633" i="7"/>
  <c r="N2632" i="7"/>
  <c r="I2632" i="7"/>
  <c r="J2632" i="7" s="1"/>
  <c r="K2632" i="7" s="1"/>
  <c r="H2632" i="7"/>
  <c r="N2631" i="7"/>
  <c r="I2631" i="7"/>
  <c r="J2631" i="7" s="1"/>
  <c r="K2631" i="7" s="1"/>
  <c r="H2631" i="7"/>
  <c r="N2630" i="7"/>
  <c r="I2630" i="7"/>
  <c r="J2630" i="7" s="1"/>
  <c r="K2630" i="7" s="1"/>
  <c r="H2630" i="7"/>
  <c r="N2629" i="7"/>
  <c r="I2629" i="7"/>
  <c r="J2629" i="7" s="1"/>
  <c r="K2629" i="7" s="1"/>
  <c r="H2629" i="7"/>
  <c r="N2628" i="7"/>
  <c r="I2628" i="7"/>
  <c r="J2628" i="7" s="1"/>
  <c r="K2628" i="7" s="1"/>
  <c r="H2628" i="7"/>
  <c r="N2627" i="7"/>
  <c r="I2627" i="7"/>
  <c r="J2627" i="7" s="1"/>
  <c r="K2627" i="7" s="1"/>
  <c r="H2627" i="7"/>
  <c r="N2626" i="7"/>
  <c r="I2626" i="7"/>
  <c r="J2626" i="7" s="1"/>
  <c r="K2626" i="7" s="1"/>
  <c r="H2626" i="7"/>
  <c r="N2625" i="7"/>
  <c r="I2625" i="7"/>
  <c r="J2625" i="7" s="1"/>
  <c r="K2625" i="7" s="1"/>
  <c r="H2625" i="7"/>
  <c r="N2624" i="7"/>
  <c r="I2624" i="7"/>
  <c r="J2624" i="7" s="1"/>
  <c r="K2624" i="7" s="1"/>
  <c r="H2624" i="7"/>
  <c r="N2623" i="7"/>
  <c r="I2623" i="7"/>
  <c r="J2623" i="7" s="1"/>
  <c r="K2623" i="7" s="1"/>
  <c r="H2623" i="7"/>
  <c r="N2622" i="7"/>
  <c r="I2622" i="7"/>
  <c r="J2622" i="7" s="1"/>
  <c r="K2622" i="7" s="1"/>
  <c r="H2622" i="7"/>
  <c r="N2621" i="7"/>
  <c r="I2621" i="7"/>
  <c r="J2621" i="7" s="1"/>
  <c r="K2621" i="7" s="1"/>
  <c r="H2621" i="7"/>
  <c r="N2620" i="7"/>
  <c r="I2620" i="7"/>
  <c r="J2620" i="7" s="1"/>
  <c r="K2620" i="7" s="1"/>
  <c r="H2620" i="7"/>
  <c r="N2619" i="7"/>
  <c r="I2619" i="7"/>
  <c r="J2619" i="7" s="1"/>
  <c r="K2619" i="7" s="1"/>
  <c r="H2619" i="7"/>
  <c r="N2618" i="7"/>
  <c r="I2618" i="7"/>
  <c r="J2618" i="7" s="1"/>
  <c r="K2618" i="7" s="1"/>
  <c r="H2618" i="7"/>
  <c r="N2617" i="7"/>
  <c r="I2617" i="7"/>
  <c r="J2617" i="7" s="1"/>
  <c r="K2617" i="7" s="1"/>
  <c r="H2617" i="7"/>
  <c r="N2616" i="7"/>
  <c r="I2616" i="7"/>
  <c r="J2616" i="7" s="1"/>
  <c r="K2616" i="7" s="1"/>
  <c r="H2616" i="7"/>
  <c r="N2615" i="7"/>
  <c r="I2615" i="7"/>
  <c r="J2615" i="7" s="1"/>
  <c r="K2615" i="7" s="1"/>
  <c r="H2615" i="7"/>
  <c r="N2614" i="7"/>
  <c r="I2614" i="7"/>
  <c r="J2614" i="7" s="1"/>
  <c r="K2614" i="7" s="1"/>
  <c r="H2614" i="7"/>
  <c r="N2613" i="7"/>
  <c r="I2613" i="7"/>
  <c r="J2613" i="7" s="1"/>
  <c r="K2613" i="7" s="1"/>
  <c r="H2613" i="7"/>
  <c r="N2612" i="7"/>
  <c r="I2612" i="7"/>
  <c r="J2612" i="7" s="1"/>
  <c r="K2612" i="7" s="1"/>
  <c r="H2612" i="7"/>
  <c r="N2611" i="7"/>
  <c r="I2611" i="7"/>
  <c r="J2611" i="7" s="1"/>
  <c r="K2611" i="7" s="1"/>
  <c r="H2611" i="7"/>
  <c r="N2610" i="7"/>
  <c r="I2610" i="7"/>
  <c r="J2610" i="7" s="1"/>
  <c r="K2610" i="7" s="1"/>
  <c r="H2610" i="7"/>
  <c r="N2609" i="7"/>
  <c r="I2609" i="7"/>
  <c r="J2609" i="7" s="1"/>
  <c r="K2609" i="7" s="1"/>
  <c r="H2609" i="7"/>
  <c r="N2608" i="7"/>
  <c r="I2608" i="7"/>
  <c r="J2608" i="7" s="1"/>
  <c r="K2608" i="7" s="1"/>
  <c r="H2608" i="7"/>
  <c r="N2607" i="7"/>
  <c r="I2607" i="7"/>
  <c r="J2607" i="7" s="1"/>
  <c r="K2607" i="7" s="1"/>
  <c r="H2607" i="7"/>
  <c r="N2606" i="7"/>
  <c r="I2606" i="7"/>
  <c r="J2606" i="7" s="1"/>
  <c r="K2606" i="7" s="1"/>
  <c r="H2606" i="7"/>
  <c r="N2605" i="7"/>
  <c r="I2605" i="7"/>
  <c r="J2605" i="7" s="1"/>
  <c r="K2605" i="7" s="1"/>
  <c r="H2605" i="7"/>
  <c r="N2604" i="7"/>
  <c r="I2604" i="7"/>
  <c r="J2604" i="7" s="1"/>
  <c r="K2604" i="7" s="1"/>
  <c r="H2604" i="7"/>
  <c r="N2603" i="7"/>
  <c r="I2603" i="7"/>
  <c r="J2603" i="7" s="1"/>
  <c r="K2603" i="7" s="1"/>
  <c r="H2603" i="7"/>
  <c r="N2602" i="7"/>
  <c r="I2602" i="7"/>
  <c r="J2602" i="7" s="1"/>
  <c r="K2602" i="7" s="1"/>
  <c r="H2602" i="7"/>
  <c r="N2601" i="7"/>
  <c r="I2601" i="7"/>
  <c r="J2601" i="7" s="1"/>
  <c r="K2601" i="7" s="1"/>
  <c r="H2601" i="7"/>
  <c r="N2600" i="7"/>
  <c r="I2600" i="7"/>
  <c r="J2600" i="7" s="1"/>
  <c r="K2600" i="7" s="1"/>
  <c r="H2600" i="7"/>
  <c r="N2599" i="7"/>
  <c r="I2599" i="7"/>
  <c r="J2599" i="7" s="1"/>
  <c r="K2599" i="7" s="1"/>
  <c r="H2599" i="7"/>
  <c r="N2598" i="7"/>
  <c r="I2598" i="7"/>
  <c r="J2598" i="7" s="1"/>
  <c r="K2598" i="7" s="1"/>
  <c r="H2598" i="7"/>
  <c r="N2597" i="7"/>
  <c r="I2597" i="7"/>
  <c r="J2597" i="7" s="1"/>
  <c r="K2597" i="7" s="1"/>
  <c r="H2597" i="7"/>
  <c r="N2596" i="7"/>
  <c r="I2596" i="7"/>
  <c r="J2596" i="7" s="1"/>
  <c r="K2596" i="7" s="1"/>
  <c r="H2596" i="7"/>
  <c r="N2595" i="7"/>
  <c r="I2595" i="7"/>
  <c r="J2595" i="7" s="1"/>
  <c r="K2595" i="7" s="1"/>
  <c r="H2595" i="7"/>
  <c r="N2594" i="7"/>
  <c r="I2594" i="7"/>
  <c r="J2594" i="7" s="1"/>
  <c r="K2594" i="7" s="1"/>
  <c r="H2594" i="7"/>
  <c r="N2593" i="7"/>
  <c r="I2593" i="7"/>
  <c r="J2593" i="7" s="1"/>
  <c r="K2593" i="7" s="1"/>
  <c r="H2593" i="7"/>
  <c r="N2592" i="7"/>
  <c r="I2592" i="7"/>
  <c r="J2592" i="7" s="1"/>
  <c r="K2592" i="7" s="1"/>
  <c r="H2592" i="7"/>
  <c r="N2591" i="7"/>
  <c r="I2591" i="7"/>
  <c r="J2591" i="7" s="1"/>
  <c r="K2591" i="7" s="1"/>
  <c r="H2591" i="7"/>
  <c r="N2590" i="7"/>
  <c r="I2590" i="7"/>
  <c r="J2590" i="7" s="1"/>
  <c r="K2590" i="7" s="1"/>
  <c r="H2590" i="7"/>
  <c r="N2589" i="7"/>
  <c r="I2589" i="7"/>
  <c r="J2589" i="7" s="1"/>
  <c r="K2589" i="7" s="1"/>
  <c r="H2589" i="7"/>
  <c r="N2588" i="7"/>
  <c r="I2588" i="7"/>
  <c r="J2588" i="7" s="1"/>
  <c r="K2588" i="7" s="1"/>
  <c r="H2588" i="7"/>
  <c r="N2587" i="7"/>
  <c r="I2587" i="7"/>
  <c r="J2587" i="7" s="1"/>
  <c r="K2587" i="7" s="1"/>
  <c r="H2587" i="7"/>
  <c r="N2586" i="7"/>
  <c r="I2586" i="7"/>
  <c r="J2586" i="7" s="1"/>
  <c r="K2586" i="7" s="1"/>
  <c r="H2586" i="7"/>
  <c r="N2585" i="7"/>
  <c r="I2585" i="7"/>
  <c r="J2585" i="7" s="1"/>
  <c r="K2585" i="7" s="1"/>
  <c r="H2585" i="7"/>
  <c r="N2584" i="7"/>
  <c r="I2584" i="7"/>
  <c r="J2584" i="7" s="1"/>
  <c r="K2584" i="7" s="1"/>
  <c r="H2584" i="7"/>
  <c r="N2583" i="7"/>
  <c r="I2583" i="7"/>
  <c r="J2583" i="7" s="1"/>
  <c r="K2583" i="7" s="1"/>
  <c r="H2583" i="7"/>
  <c r="N2582" i="7"/>
  <c r="I2582" i="7"/>
  <c r="J2582" i="7" s="1"/>
  <c r="K2582" i="7" s="1"/>
  <c r="H2582" i="7"/>
  <c r="N2581" i="7"/>
  <c r="I2581" i="7"/>
  <c r="J2581" i="7" s="1"/>
  <c r="K2581" i="7" s="1"/>
  <c r="H2581" i="7"/>
  <c r="N2580" i="7"/>
  <c r="I2580" i="7"/>
  <c r="J2580" i="7" s="1"/>
  <c r="K2580" i="7" s="1"/>
  <c r="H2580" i="7"/>
  <c r="N2579" i="7"/>
  <c r="I2579" i="7"/>
  <c r="J2579" i="7" s="1"/>
  <c r="K2579" i="7" s="1"/>
  <c r="H2579" i="7"/>
  <c r="N2578" i="7"/>
  <c r="I2578" i="7"/>
  <c r="J2578" i="7" s="1"/>
  <c r="K2578" i="7" s="1"/>
  <c r="H2578" i="7"/>
  <c r="N2577" i="7"/>
  <c r="I2577" i="7"/>
  <c r="J2577" i="7" s="1"/>
  <c r="K2577" i="7" s="1"/>
  <c r="H2577" i="7"/>
  <c r="N2576" i="7"/>
  <c r="I2576" i="7"/>
  <c r="J2576" i="7" s="1"/>
  <c r="K2576" i="7" s="1"/>
  <c r="H2576" i="7"/>
  <c r="N2575" i="7"/>
  <c r="I2575" i="7"/>
  <c r="J2575" i="7" s="1"/>
  <c r="K2575" i="7" s="1"/>
  <c r="H2575" i="7"/>
  <c r="N2574" i="7"/>
  <c r="I2574" i="7"/>
  <c r="J2574" i="7" s="1"/>
  <c r="K2574" i="7" s="1"/>
  <c r="H2574" i="7"/>
  <c r="N2573" i="7"/>
  <c r="I2573" i="7"/>
  <c r="J2573" i="7" s="1"/>
  <c r="K2573" i="7" s="1"/>
  <c r="H2573" i="7"/>
  <c r="N2572" i="7"/>
  <c r="I2572" i="7"/>
  <c r="J2572" i="7" s="1"/>
  <c r="K2572" i="7" s="1"/>
  <c r="H2572" i="7"/>
  <c r="N2571" i="7"/>
  <c r="I2571" i="7"/>
  <c r="J2571" i="7" s="1"/>
  <c r="K2571" i="7" s="1"/>
  <c r="H2571" i="7"/>
  <c r="N2570" i="7"/>
  <c r="I2570" i="7"/>
  <c r="J2570" i="7" s="1"/>
  <c r="K2570" i="7" s="1"/>
  <c r="H2570" i="7"/>
  <c r="N2569" i="7"/>
  <c r="I2569" i="7"/>
  <c r="J2569" i="7" s="1"/>
  <c r="K2569" i="7" s="1"/>
  <c r="H2569" i="7"/>
  <c r="N2568" i="7"/>
  <c r="I2568" i="7"/>
  <c r="J2568" i="7" s="1"/>
  <c r="K2568" i="7" s="1"/>
  <c r="H2568" i="7"/>
  <c r="N2567" i="7"/>
  <c r="I2567" i="7"/>
  <c r="J2567" i="7" s="1"/>
  <c r="K2567" i="7" s="1"/>
  <c r="H2567" i="7"/>
  <c r="N2566" i="7"/>
  <c r="I2566" i="7"/>
  <c r="J2566" i="7" s="1"/>
  <c r="K2566" i="7" s="1"/>
  <c r="H2566" i="7"/>
  <c r="N2565" i="7"/>
  <c r="I2565" i="7"/>
  <c r="J2565" i="7" s="1"/>
  <c r="K2565" i="7" s="1"/>
  <c r="H2565" i="7"/>
  <c r="N2564" i="7"/>
  <c r="I2564" i="7"/>
  <c r="J2564" i="7" s="1"/>
  <c r="K2564" i="7" s="1"/>
  <c r="H2564" i="7"/>
  <c r="N2563" i="7"/>
  <c r="I2563" i="7"/>
  <c r="J2563" i="7" s="1"/>
  <c r="K2563" i="7" s="1"/>
  <c r="H2563" i="7"/>
  <c r="N2562" i="7"/>
  <c r="I2562" i="7"/>
  <c r="J2562" i="7" s="1"/>
  <c r="K2562" i="7" s="1"/>
  <c r="H2562" i="7"/>
  <c r="N2561" i="7"/>
  <c r="I2561" i="7"/>
  <c r="J2561" i="7" s="1"/>
  <c r="K2561" i="7" s="1"/>
  <c r="H2561" i="7"/>
  <c r="N2560" i="7"/>
  <c r="I2560" i="7"/>
  <c r="J2560" i="7" s="1"/>
  <c r="K2560" i="7" s="1"/>
  <c r="H2560" i="7"/>
  <c r="N2559" i="7"/>
  <c r="I2559" i="7"/>
  <c r="J2559" i="7" s="1"/>
  <c r="K2559" i="7" s="1"/>
  <c r="H2559" i="7"/>
  <c r="N2558" i="7"/>
  <c r="I2558" i="7"/>
  <c r="J2558" i="7" s="1"/>
  <c r="K2558" i="7" s="1"/>
  <c r="H2558" i="7"/>
  <c r="N2557" i="7"/>
  <c r="I2557" i="7"/>
  <c r="J2557" i="7" s="1"/>
  <c r="K2557" i="7" s="1"/>
  <c r="H2557" i="7"/>
  <c r="N2556" i="7"/>
  <c r="I2556" i="7"/>
  <c r="J2556" i="7" s="1"/>
  <c r="K2556" i="7" s="1"/>
  <c r="H2556" i="7"/>
  <c r="N2555" i="7"/>
  <c r="I2555" i="7"/>
  <c r="J2555" i="7" s="1"/>
  <c r="K2555" i="7" s="1"/>
  <c r="H2555" i="7"/>
  <c r="N2554" i="7"/>
  <c r="I2554" i="7"/>
  <c r="J2554" i="7" s="1"/>
  <c r="K2554" i="7" s="1"/>
  <c r="H2554" i="7"/>
  <c r="N2553" i="7"/>
  <c r="I2553" i="7"/>
  <c r="J2553" i="7" s="1"/>
  <c r="K2553" i="7" s="1"/>
  <c r="H2553" i="7"/>
  <c r="N2552" i="7"/>
  <c r="I2552" i="7"/>
  <c r="J2552" i="7" s="1"/>
  <c r="K2552" i="7" s="1"/>
  <c r="H2552" i="7"/>
  <c r="N2551" i="7"/>
  <c r="I2551" i="7"/>
  <c r="J2551" i="7" s="1"/>
  <c r="K2551" i="7" s="1"/>
  <c r="H2551" i="7"/>
  <c r="N2550" i="7"/>
  <c r="I2550" i="7"/>
  <c r="J2550" i="7" s="1"/>
  <c r="K2550" i="7" s="1"/>
  <c r="H2550" i="7"/>
  <c r="N2549" i="7"/>
  <c r="I2549" i="7"/>
  <c r="J2549" i="7" s="1"/>
  <c r="K2549" i="7" s="1"/>
  <c r="H2549" i="7"/>
  <c r="N2548" i="7"/>
  <c r="I2548" i="7"/>
  <c r="J2548" i="7" s="1"/>
  <c r="K2548" i="7" s="1"/>
  <c r="H2548" i="7"/>
  <c r="N2547" i="7"/>
  <c r="I2547" i="7"/>
  <c r="J2547" i="7" s="1"/>
  <c r="K2547" i="7" s="1"/>
  <c r="H2547" i="7"/>
  <c r="N2546" i="7"/>
  <c r="I2546" i="7"/>
  <c r="J2546" i="7" s="1"/>
  <c r="K2546" i="7" s="1"/>
  <c r="H2546" i="7"/>
  <c r="N2545" i="7"/>
  <c r="I2545" i="7"/>
  <c r="J2545" i="7" s="1"/>
  <c r="K2545" i="7" s="1"/>
  <c r="H2545" i="7"/>
  <c r="N2544" i="7"/>
  <c r="I2544" i="7"/>
  <c r="J2544" i="7" s="1"/>
  <c r="K2544" i="7" s="1"/>
  <c r="H2544" i="7"/>
  <c r="N2543" i="7"/>
  <c r="I2543" i="7"/>
  <c r="J2543" i="7" s="1"/>
  <c r="K2543" i="7" s="1"/>
  <c r="H2543" i="7"/>
  <c r="N2542" i="7"/>
  <c r="I2542" i="7"/>
  <c r="J2542" i="7" s="1"/>
  <c r="K2542" i="7" s="1"/>
  <c r="H2542" i="7"/>
  <c r="N2541" i="7"/>
  <c r="I2541" i="7"/>
  <c r="J2541" i="7" s="1"/>
  <c r="K2541" i="7" s="1"/>
  <c r="H2541" i="7"/>
  <c r="N2540" i="7"/>
  <c r="I2540" i="7"/>
  <c r="J2540" i="7" s="1"/>
  <c r="K2540" i="7" s="1"/>
  <c r="H2540" i="7"/>
  <c r="N2539" i="7"/>
  <c r="I2539" i="7"/>
  <c r="J2539" i="7" s="1"/>
  <c r="K2539" i="7" s="1"/>
  <c r="H2539" i="7"/>
  <c r="N2538" i="7"/>
  <c r="I2538" i="7"/>
  <c r="J2538" i="7" s="1"/>
  <c r="K2538" i="7" s="1"/>
  <c r="H2538" i="7"/>
  <c r="N2537" i="7"/>
  <c r="I2537" i="7"/>
  <c r="J2537" i="7" s="1"/>
  <c r="K2537" i="7" s="1"/>
  <c r="H2537" i="7"/>
  <c r="N2536" i="7"/>
  <c r="I2536" i="7"/>
  <c r="J2536" i="7" s="1"/>
  <c r="K2536" i="7" s="1"/>
  <c r="H2536" i="7"/>
  <c r="N2535" i="7"/>
  <c r="I2535" i="7"/>
  <c r="J2535" i="7" s="1"/>
  <c r="K2535" i="7" s="1"/>
  <c r="H2535" i="7"/>
  <c r="N2534" i="7"/>
  <c r="I2534" i="7"/>
  <c r="J2534" i="7" s="1"/>
  <c r="K2534" i="7" s="1"/>
  <c r="H2534" i="7"/>
  <c r="N2533" i="7"/>
  <c r="I2533" i="7"/>
  <c r="J2533" i="7" s="1"/>
  <c r="K2533" i="7" s="1"/>
  <c r="H2533" i="7"/>
  <c r="N2532" i="7"/>
  <c r="I2532" i="7"/>
  <c r="J2532" i="7" s="1"/>
  <c r="K2532" i="7" s="1"/>
  <c r="H2532" i="7"/>
  <c r="N2531" i="7"/>
  <c r="I2531" i="7"/>
  <c r="J2531" i="7" s="1"/>
  <c r="K2531" i="7" s="1"/>
  <c r="H2531" i="7"/>
  <c r="N2530" i="7"/>
  <c r="I2530" i="7"/>
  <c r="J2530" i="7" s="1"/>
  <c r="K2530" i="7" s="1"/>
  <c r="H2530" i="7"/>
  <c r="N2529" i="7"/>
  <c r="I2529" i="7"/>
  <c r="J2529" i="7" s="1"/>
  <c r="K2529" i="7" s="1"/>
  <c r="H2529" i="7"/>
  <c r="N2528" i="7"/>
  <c r="I2528" i="7"/>
  <c r="J2528" i="7" s="1"/>
  <c r="K2528" i="7" s="1"/>
  <c r="H2528" i="7"/>
  <c r="N2527" i="7"/>
  <c r="I2527" i="7"/>
  <c r="J2527" i="7" s="1"/>
  <c r="K2527" i="7" s="1"/>
  <c r="H2527" i="7"/>
  <c r="N2526" i="7"/>
  <c r="I2526" i="7"/>
  <c r="J2526" i="7" s="1"/>
  <c r="K2526" i="7" s="1"/>
  <c r="H2526" i="7"/>
  <c r="N2525" i="7"/>
  <c r="I2525" i="7"/>
  <c r="J2525" i="7" s="1"/>
  <c r="K2525" i="7" s="1"/>
  <c r="H2525" i="7"/>
  <c r="N2524" i="7"/>
  <c r="I2524" i="7"/>
  <c r="J2524" i="7" s="1"/>
  <c r="K2524" i="7" s="1"/>
  <c r="H2524" i="7"/>
  <c r="N2523" i="7"/>
  <c r="I2523" i="7"/>
  <c r="J2523" i="7" s="1"/>
  <c r="K2523" i="7" s="1"/>
  <c r="H2523" i="7"/>
  <c r="N2522" i="7"/>
  <c r="I2522" i="7"/>
  <c r="J2522" i="7" s="1"/>
  <c r="K2522" i="7" s="1"/>
  <c r="H2522" i="7"/>
  <c r="N2521" i="7"/>
  <c r="I2521" i="7"/>
  <c r="J2521" i="7" s="1"/>
  <c r="K2521" i="7" s="1"/>
  <c r="H2521" i="7"/>
  <c r="N2520" i="7"/>
  <c r="I2520" i="7"/>
  <c r="J2520" i="7" s="1"/>
  <c r="K2520" i="7" s="1"/>
  <c r="H2520" i="7"/>
  <c r="N2519" i="7"/>
  <c r="I2519" i="7"/>
  <c r="J2519" i="7" s="1"/>
  <c r="K2519" i="7" s="1"/>
  <c r="H2519" i="7"/>
  <c r="N2518" i="7"/>
  <c r="I2518" i="7"/>
  <c r="J2518" i="7" s="1"/>
  <c r="K2518" i="7" s="1"/>
  <c r="H2518" i="7"/>
  <c r="N2517" i="7"/>
  <c r="I2517" i="7"/>
  <c r="J2517" i="7" s="1"/>
  <c r="K2517" i="7" s="1"/>
  <c r="H2517" i="7"/>
  <c r="N2516" i="7"/>
  <c r="I2516" i="7"/>
  <c r="J2516" i="7" s="1"/>
  <c r="K2516" i="7" s="1"/>
  <c r="H2516" i="7"/>
  <c r="N2515" i="7"/>
  <c r="I2515" i="7"/>
  <c r="J2515" i="7" s="1"/>
  <c r="K2515" i="7" s="1"/>
  <c r="H2515" i="7"/>
  <c r="N2514" i="7"/>
  <c r="I2514" i="7"/>
  <c r="J2514" i="7" s="1"/>
  <c r="K2514" i="7" s="1"/>
  <c r="H2514" i="7"/>
  <c r="N2513" i="7"/>
  <c r="I2513" i="7"/>
  <c r="J2513" i="7" s="1"/>
  <c r="K2513" i="7" s="1"/>
  <c r="H2513" i="7"/>
  <c r="N2512" i="7"/>
  <c r="I2512" i="7"/>
  <c r="J2512" i="7" s="1"/>
  <c r="K2512" i="7" s="1"/>
  <c r="H2512" i="7"/>
  <c r="N2511" i="7"/>
  <c r="I2511" i="7"/>
  <c r="J2511" i="7" s="1"/>
  <c r="K2511" i="7" s="1"/>
  <c r="H2511" i="7"/>
  <c r="N2510" i="7"/>
  <c r="I2510" i="7"/>
  <c r="J2510" i="7" s="1"/>
  <c r="K2510" i="7" s="1"/>
  <c r="H2510" i="7"/>
  <c r="N2509" i="7"/>
  <c r="I2509" i="7"/>
  <c r="J2509" i="7" s="1"/>
  <c r="K2509" i="7" s="1"/>
  <c r="H2509" i="7"/>
  <c r="N2508" i="7"/>
  <c r="I2508" i="7"/>
  <c r="J2508" i="7" s="1"/>
  <c r="K2508" i="7" s="1"/>
  <c r="H2508" i="7"/>
  <c r="N2507" i="7"/>
  <c r="I2507" i="7"/>
  <c r="J2507" i="7" s="1"/>
  <c r="K2507" i="7" s="1"/>
  <c r="H2507" i="7"/>
  <c r="N2506" i="7"/>
  <c r="I2506" i="7"/>
  <c r="J2506" i="7" s="1"/>
  <c r="K2506" i="7" s="1"/>
  <c r="H2506" i="7"/>
  <c r="N2505" i="7"/>
  <c r="I2505" i="7"/>
  <c r="J2505" i="7" s="1"/>
  <c r="K2505" i="7" s="1"/>
  <c r="H2505" i="7"/>
  <c r="N2504" i="7"/>
  <c r="I2504" i="7"/>
  <c r="J2504" i="7" s="1"/>
  <c r="K2504" i="7" s="1"/>
  <c r="H2504" i="7"/>
  <c r="N2503" i="7"/>
  <c r="I2503" i="7"/>
  <c r="J2503" i="7" s="1"/>
  <c r="K2503" i="7" s="1"/>
  <c r="H2503" i="7"/>
  <c r="N2502" i="7"/>
  <c r="I2502" i="7"/>
  <c r="J2502" i="7" s="1"/>
  <c r="K2502" i="7" s="1"/>
  <c r="H2502" i="7"/>
  <c r="N2501" i="7"/>
  <c r="I2501" i="7"/>
  <c r="J2501" i="7" s="1"/>
  <c r="K2501" i="7" s="1"/>
  <c r="H2501" i="7"/>
  <c r="N2500" i="7"/>
  <c r="I2500" i="7"/>
  <c r="J2500" i="7" s="1"/>
  <c r="K2500" i="7" s="1"/>
  <c r="H2500" i="7"/>
  <c r="N2499" i="7"/>
  <c r="I2499" i="7"/>
  <c r="J2499" i="7" s="1"/>
  <c r="K2499" i="7" s="1"/>
  <c r="H2499" i="7"/>
  <c r="N2498" i="7"/>
  <c r="I2498" i="7"/>
  <c r="J2498" i="7" s="1"/>
  <c r="K2498" i="7" s="1"/>
  <c r="H2498" i="7"/>
  <c r="N2497" i="7"/>
  <c r="I2497" i="7"/>
  <c r="J2497" i="7" s="1"/>
  <c r="K2497" i="7" s="1"/>
  <c r="H2497" i="7"/>
  <c r="N2496" i="7"/>
  <c r="I2496" i="7"/>
  <c r="J2496" i="7" s="1"/>
  <c r="K2496" i="7" s="1"/>
  <c r="H2496" i="7"/>
  <c r="N2495" i="7"/>
  <c r="I2495" i="7"/>
  <c r="J2495" i="7" s="1"/>
  <c r="K2495" i="7" s="1"/>
  <c r="H2495" i="7"/>
  <c r="N2494" i="7"/>
  <c r="I2494" i="7"/>
  <c r="J2494" i="7" s="1"/>
  <c r="K2494" i="7" s="1"/>
  <c r="H2494" i="7"/>
  <c r="N2493" i="7"/>
  <c r="I2493" i="7"/>
  <c r="J2493" i="7" s="1"/>
  <c r="K2493" i="7" s="1"/>
  <c r="H2493" i="7"/>
  <c r="N2492" i="7"/>
  <c r="I2492" i="7"/>
  <c r="J2492" i="7" s="1"/>
  <c r="K2492" i="7" s="1"/>
  <c r="H2492" i="7"/>
  <c r="N2491" i="7"/>
  <c r="I2491" i="7"/>
  <c r="J2491" i="7" s="1"/>
  <c r="K2491" i="7" s="1"/>
  <c r="H2491" i="7"/>
  <c r="N2490" i="7"/>
  <c r="I2490" i="7"/>
  <c r="J2490" i="7" s="1"/>
  <c r="K2490" i="7" s="1"/>
  <c r="H2490" i="7"/>
  <c r="N2489" i="7"/>
  <c r="I2489" i="7"/>
  <c r="J2489" i="7" s="1"/>
  <c r="K2489" i="7" s="1"/>
  <c r="H2489" i="7"/>
  <c r="N2488" i="7"/>
  <c r="I2488" i="7"/>
  <c r="J2488" i="7" s="1"/>
  <c r="K2488" i="7" s="1"/>
  <c r="H2488" i="7"/>
  <c r="N2487" i="7"/>
  <c r="I2487" i="7"/>
  <c r="J2487" i="7" s="1"/>
  <c r="K2487" i="7" s="1"/>
  <c r="H2487" i="7"/>
  <c r="N2486" i="7"/>
  <c r="I2486" i="7"/>
  <c r="J2486" i="7" s="1"/>
  <c r="K2486" i="7" s="1"/>
  <c r="H2486" i="7"/>
  <c r="N2485" i="7"/>
  <c r="I2485" i="7"/>
  <c r="J2485" i="7" s="1"/>
  <c r="K2485" i="7" s="1"/>
  <c r="H2485" i="7"/>
  <c r="N2484" i="7"/>
  <c r="I2484" i="7"/>
  <c r="J2484" i="7" s="1"/>
  <c r="K2484" i="7" s="1"/>
  <c r="H2484" i="7"/>
  <c r="N2483" i="7"/>
  <c r="I2483" i="7"/>
  <c r="J2483" i="7" s="1"/>
  <c r="K2483" i="7" s="1"/>
  <c r="H2483" i="7"/>
  <c r="N2482" i="7"/>
  <c r="I2482" i="7"/>
  <c r="J2482" i="7" s="1"/>
  <c r="K2482" i="7" s="1"/>
  <c r="H2482" i="7"/>
  <c r="N2481" i="7"/>
  <c r="I2481" i="7"/>
  <c r="J2481" i="7" s="1"/>
  <c r="K2481" i="7" s="1"/>
  <c r="H2481" i="7"/>
  <c r="N2480" i="7"/>
  <c r="I2480" i="7"/>
  <c r="J2480" i="7" s="1"/>
  <c r="K2480" i="7" s="1"/>
  <c r="H2480" i="7"/>
  <c r="N2479" i="7"/>
  <c r="I2479" i="7"/>
  <c r="J2479" i="7" s="1"/>
  <c r="K2479" i="7" s="1"/>
  <c r="H2479" i="7"/>
  <c r="N2478" i="7"/>
  <c r="I2478" i="7"/>
  <c r="J2478" i="7" s="1"/>
  <c r="K2478" i="7" s="1"/>
  <c r="H2478" i="7"/>
  <c r="N2477" i="7"/>
  <c r="I2477" i="7"/>
  <c r="J2477" i="7" s="1"/>
  <c r="K2477" i="7" s="1"/>
  <c r="H2477" i="7"/>
  <c r="N2476" i="7"/>
  <c r="I2476" i="7"/>
  <c r="J2476" i="7" s="1"/>
  <c r="K2476" i="7" s="1"/>
  <c r="H2476" i="7"/>
  <c r="N2475" i="7"/>
  <c r="I2475" i="7"/>
  <c r="J2475" i="7" s="1"/>
  <c r="K2475" i="7" s="1"/>
  <c r="H2475" i="7"/>
  <c r="N2474" i="7"/>
  <c r="I2474" i="7"/>
  <c r="J2474" i="7" s="1"/>
  <c r="K2474" i="7" s="1"/>
  <c r="H2474" i="7"/>
  <c r="N2473" i="7"/>
  <c r="I2473" i="7"/>
  <c r="J2473" i="7" s="1"/>
  <c r="K2473" i="7" s="1"/>
  <c r="H2473" i="7"/>
  <c r="N2472" i="7"/>
  <c r="I2472" i="7"/>
  <c r="J2472" i="7" s="1"/>
  <c r="K2472" i="7" s="1"/>
  <c r="H2472" i="7"/>
  <c r="N2471" i="7"/>
  <c r="I2471" i="7"/>
  <c r="J2471" i="7" s="1"/>
  <c r="K2471" i="7" s="1"/>
  <c r="H2471" i="7"/>
  <c r="N2470" i="7"/>
  <c r="I2470" i="7"/>
  <c r="J2470" i="7" s="1"/>
  <c r="K2470" i="7" s="1"/>
  <c r="H2470" i="7"/>
  <c r="N2469" i="7"/>
  <c r="I2469" i="7"/>
  <c r="J2469" i="7" s="1"/>
  <c r="K2469" i="7" s="1"/>
  <c r="H2469" i="7"/>
  <c r="N2468" i="7"/>
  <c r="I2468" i="7"/>
  <c r="J2468" i="7" s="1"/>
  <c r="K2468" i="7" s="1"/>
  <c r="H2468" i="7"/>
  <c r="N2467" i="7"/>
  <c r="I2467" i="7"/>
  <c r="J2467" i="7" s="1"/>
  <c r="K2467" i="7" s="1"/>
  <c r="H2467" i="7"/>
  <c r="N2466" i="7"/>
  <c r="I2466" i="7"/>
  <c r="J2466" i="7" s="1"/>
  <c r="K2466" i="7" s="1"/>
  <c r="H2466" i="7"/>
  <c r="N2465" i="7"/>
  <c r="I2465" i="7"/>
  <c r="J2465" i="7" s="1"/>
  <c r="K2465" i="7" s="1"/>
  <c r="H2465" i="7"/>
  <c r="N2464" i="7"/>
  <c r="I2464" i="7"/>
  <c r="J2464" i="7" s="1"/>
  <c r="K2464" i="7" s="1"/>
  <c r="H2464" i="7"/>
  <c r="N2463" i="7"/>
  <c r="I2463" i="7"/>
  <c r="J2463" i="7" s="1"/>
  <c r="K2463" i="7" s="1"/>
  <c r="H2463" i="7"/>
  <c r="N2462" i="7"/>
  <c r="I2462" i="7"/>
  <c r="J2462" i="7" s="1"/>
  <c r="K2462" i="7" s="1"/>
  <c r="H2462" i="7"/>
  <c r="N2461" i="7"/>
  <c r="I2461" i="7"/>
  <c r="J2461" i="7" s="1"/>
  <c r="K2461" i="7" s="1"/>
  <c r="H2461" i="7"/>
  <c r="N2460" i="7"/>
  <c r="I2460" i="7"/>
  <c r="J2460" i="7" s="1"/>
  <c r="K2460" i="7" s="1"/>
  <c r="H2460" i="7"/>
  <c r="N2459" i="7"/>
  <c r="I2459" i="7"/>
  <c r="J2459" i="7" s="1"/>
  <c r="K2459" i="7" s="1"/>
  <c r="H2459" i="7"/>
  <c r="N2458" i="7"/>
  <c r="I2458" i="7"/>
  <c r="J2458" i="7" s="1"/>
  <c r="K2458" i="7" s="1"/>
  <c r="H2458" i="7"/>
  <c r="N2457" i="7"/>
  <c r="I2457" i="7"/>
  <c r="J2457" i="7" s="1"/>
  <c r="K2457" i="7" s="1"/>
  <c r="H2457" i="7"/>
  <c r="N2456" i="7"/>
  <c r="I2456" i="7"/>
  <c r="J2456" i="7" s="1"/>
  <c r="K2456" i="7" s="1"/>
  <c r="H2456" i="7"/>
  <c r="N2455" i="7"/>
  <c r="I2455" i="7"/>
  <c r="J2455" i="7" s="1"/>
  <c r="K2455" i="7" s="1"/>
  <c r="H2455" i="7"/>
  <c r="N2454" i="7"/>
  <c r="I2454" i="7"/>
  <c r="J2454" i="7" s="1"/>
  <c r="K2454" i="7" s="1"/>
  <c r="H2454" i="7"/>
  <c r="N2453" i="7"/>
  <c r="I2453" i="7"/>
  <c r="J2453" i="7" s="1"/>
  <c r="K2453" i="7" s="1"/>
  <c r="H2453" i="7"/>
  <c r="N2452" i="7"/>
  <c r="I2452" i="7"/>
  <c r="J2452" i="7" s="1"/>
  <c r="K2452" i="7" s="1"/>
  <c r="H2452" i="7"/>
  <c r="N2451" i="7"/>
  <c r="I2451" i="7"/>
  <c r="J2451" i="7" s="1"/>
  <c r="K2451" i="7" s="1"/>
  <c r="H2451" i="7"/>
  <c r="N2450" i="7"/>
  <c r="I2450" i="7"/>
  <c r="J2450" i="7" s="1"/>
  <c r="K2450" i="7" s="1"/>
  <c r="H2450" i="7"/>
  <c r="N2449" i="7"/>
  <c r="I2449" i="7"/>
  <c r="J2449" i="7" s="1"/>
  <c r="K2449" i="7" s="1"/>
  <c r="H2449" i="7"/>
  <c r="N2448" i="7"/>
  <c r="I2448" i="7"/>
  <c r="J2448" i="7" s="1"/>
  <c r="K2448" i="7" s="1"/>
  <c r="H2448" i="7"/>
  <c r="N2447" i="7"/>
  <c r="I2447" i="7"/>
  <c r="J2447" i="7" s="1"/>
  <c r="K2447" i="7" s="1"/>
  <c r="H2447" i="7"/>
  <c r="N2446" i="7"/>
  <c r="I2446" i="7"/>
  <c r="J2446" i="7" s="1"/>
  <c r="K2446" i="7" s="1"/>
  <c r="H2446" i="7"/>
  <c r="N2445" i="7"/>
  <c r="I2445" i="7"/>
  <c r="J2445" i="7" s="1"/>
  <c r="K2445" i="7" s="1"/>
  <c r="H2445" i="7"/>
  <c r="N2444" i="7"/>
  <c r="I2444" i="7"/>
  <c r="J2444" i="7" s="1"/>
  <c r="K2444" i="7" s="1"/>
  <c r="H2444" i="7"/>
  <c r="N2443" i="7"/>
  <c r="I2443" i="7"/>
  <c r="J2443" i="7" s="1"/>
  <c r="K2443" i="7" s="1"/>
  <c r="H2443" i="7"/>
  <c r="N2442" i="7"/>
  <c r="I2442" i="7"/>
  <c r="J2442" i="7" s="1"/>
  <c r="K2442" i="7" s="1"/>
  <c r="H2442" i="7"/>
  <c r="N2441" i="7"/>
  <c r="I2441" i="7"/>
  <c r="J2441" i="7" s="1"/>
  <c r="K2441" i="7" s="1"/>
  <c r="H2441" i="7"/>
  <c r="N2440" i="7"/>
  <c r="I2440" i="7"/>
  <c r="J2440" i="7" s="1"/>
  <c r="K2440" i="7" s="1"/>
  <c r="H2440" i="7"/>
  <c r="N2439" i="7"/>
  <c r="I2439" i="7"/>
  <c r="J2439" i="7" s="1"/>
  <c r="K2439" i="7" s="1"/>
  <c r="H2439" i="7"/>
  <c r="N2438" i="7"/>
  <c r="I2438" i="7"/>
  <c r="J2438" i="7" s="1"/>
  <c r="K2438" i="7" s="1"/>
  <c r="H2438" i="7"/>
  <c r="N2437" i="7"/>
  <c r="I2437" i="7"/>
  <c r="J2437" i="7" s="1"/>
  <c r="K2437" i="7" s="1"/>
  <c r="H2437" i="7"/>
  <c r="N2436" i="7"/>
  <c r="I2436" i="7"/>
  <c r="J2436" i="7" s="1"/>
  <c r="K2436" i="7" s="1"/>
  <c r="H2436" i="7"/>
  <c r="N2435" i="7"/>
  <c r="I2435" i="7"/>
  <c r="J2435" i="7" s="1"/>
  <c r="K2435" i="7" s="1"/>
  <c r="H2435" i="7"/>
  <c r="N2434" i="7"/>
  <c r="I2434" i="7"/>
  <c r="J2434" i="7" s="1"/>
  <c r="K2434" i="7" s="1"/>
  <c r="H2434" i="7"/>
  <c r="N2433" i="7"/>
  <c r="I2433" i="7"/>
  <c r="J2433" i="7" s="1"/>
  <c r="K2433" i="7" s="1"/>
  <c r="H2433" i="7"/>
  <c r="N2432" i="7"/>
  <c r="I2432" i="7"/>
  <c r="J2432" i="7" s="1"/>
  <c r="K2432" i="7" s="1"/>
  <c r="H2432" i="7"/>
  <c r="N2431" i="7"/>
  <c r="I2431" i="7"/>
  <c r="J2431" i="7" s="1"/>
  <c r="K2431" i="7" s="1"/>
  <c r="H2431" i="7"/>
  <c r="N2430" i="7"/>
  <c r="I2430" i="7"/>
  <c r="J2430" i="7" s="1"/>
  <c r="K2430" i="7" s="1"/>
  <c r="H2430" i="7"/>
  <c r="N2429" i="7"/>
  <c r="I2429" i="7"/>
  <c r="J2429" i="7" s="1"/>
  <c r="K2429" i="7" s="1"/>
  <c r="H2429" i="7"/>
  <c r="N2428" i="7"/>
  <c r="I2428" i="7"/>
  <c r="J2428" i="7" s="1"/>
  <c r="K2428" i="7" s="1"/>
  <c r="H2428" i="7"/>
  <c r="N2427" i="7"/>
  <c r="I2427" i="7"/>
  <c r="J2427" i="7" s="1"/>
  <c r="K2427" i="7" s="1"/>
  <c r="H2427" i="7"/>
  <c r="N2426" i="7"/>
  <c r="I2426" i="7"/>
  <c r="J2426" i="7" s="1"/>
  <c r="K2426" i="7" s="1"/>
  <c r="H2426" i="7"/>
  <c r="N2425" i="7"/>
  <c r="I2425" i="7"/>
  <c r="J2425" i="7" s="1"/>
  <c r="K2425" i="7" s="1"/>
  <c r="H2425" i="7"/>
  <c r="N2424" i="7"/>
  <c r="I2424" i="7"/>
  <c r="J2424" i="7" s="1"/>
  <c r="K2424" i="7" s="1"/>
  <c r="H2424" i="7"/>
  <c r="N2423" i="7"/>
  <c r="I2423" i="7"/>
  <c r="J2423" i="7" s="1"/>
  <c r="K2423" i="7" s="1"/>
  <c r="H2423" i="7"/>
  <c r="N2422" i="7"/>
  <c r="I2422" i="7"/>
  <c r="J2422" i="7" s="1"/>
  <c r="K2422" i="7" s="1"/>
  <c r="H2422" i="7"/>
  <c r="N2421" i="7"/>
  <c r="I2421" i="7"/>
  <c r="J2421" i="7" s="1"/>
  <c r="K2421" i="7" s="1"/>
  <c r="H2421" i="7"/>
  <c r="N2420" i="7"/>
  <c r="I2420" i="7"/>
  <c r="J2420" i="7" s="1"/>
  <c r="K2420" i="7" s="1"/>
  <c r="H2420" i="7"/>
  <c r="N2419" i="7"/>
  <c r="I2419" i="7"/>
  <c r="J2419" i="7" s="1"/>
  <c r="K2419" i="7" s="1"/>
  <c r="H2419" i="7"/>
  <c r="N2418" i="7"/>
  <c r="I2418" i="7"/>
  <c r="J2418" i="7" s="1"/>
  <c r="K2418" i="7" s="1"/>
  <c r="H2418" i="7"/>
  <c r="N2417" i="7"/>
  <c r="I2417" i="7"/>
  <c r="J2417" i="7" s="1"/>
  <c r="K2417" i="7" s="1"/>
  <c r="H2417" i="7"/>
  <c r="N2416" i="7"/>
  <c r="I2416" i="7"/>
  <c r="J2416" i="7" s="1"/>
  <c r="K2416" i="7" s="1"/>
  <c r="H2416" i="7"/>
  <c r="N2415" i="7"/>
  <c r="I2415" i="7"/>
  <c r="J2415" i="7" s="1"/>
  <c r="K2415" i="7" s="1"/>
  <c r="H2415" i="7"/>
  <c r="N2414" i="7"/>
  <c r="I2414" i="7"/>
  <c r="J2414" i="7" s="1"/>
  <c r="K2414" i="7" s="1"/>
  <c r="H2414" i="7"/>
  <c r="N2413" i="7"/>
  <c r="I2413" i="7"/>
  <c r="J2413" i="7" s="1"/>
  <c r="K2413" i="7" s="1"/>
  <c r="H2413" i="7"/>
  <c r="N2412" i="7"/>
  <c r="I2412" i="7"/>
  <c r="J2412" i="7" s="1"/>
  <c r="K2412" i="7" s="1"/>
  <c r="H2412" i="7"/>
  <c r="N2411" i="7"/>
  <c r="I2411" i="7"/>
  <c r="J2411" i="7" s="1"/>
  <c r="K2411" i="7" s="1"/>
  <c r="H2411" i="7"/>
  <c r="N2410" i="7"/>
  <c r="I2410" i="7"/>
  <c r="J2410" i="7" s="1"/>
  <c r="K2410" i="7" s="1"/>
  <c r="H2410" i="7"/>
  <c r="N2409" i="7"/>
  <c r="I2409" i="7"/>
  <c r="J2409" i="7" s="1"/>
  <c r="K2409" i="7" s="1"/>
  <c r="H2409" i="7"/>
  <c r="N2408" i="7"/>
  <c r="I2408" i="7"/>
  <c r="J2408" i="7" s="1"/>
  <c r="K2408" i="7" s="1"/>
  <c r="H2408" i="7"/>
  <c r="N2407" i="7"/>
  <c r="I2407" i="7"/>
  <c r="J2407" i="7" s="1"/>
  <c r="K2407" i="7" s="1"/>
  <c r="H2407" i="7"/>
  <c r="N2406" i="7"/>
  <c r="I2406" i="7"/>
  <c r="J2406" i="7" s="1"/>
  <c r="K2406" i="7" s="1"/>
  <c r="H2406" i="7"/>
  <c r="N2405" i="7"/>
  <c r="I2405" i="7"/>
  <c r="J2405" i="7" s="1"/>
  <c r="K2405" i="7" s="1"/>
  <c r="H2405" i="7"/>
  <c r="N2404" i="7"/>
  <c r="I2404" i="7"/>
  <c r="J2404" i="7" s="1"/>
  <c r="K2404" i="7" s="1"/>
  <c r="H2404" i="7"/>
  <c r="N2403" i="7"/>
  <c r="I2403" i="7"/>
  <c r="J2403" i="7" s="1"/>
  <c r="K2403" i="7" s="1"/>
  <c r="H2403" i="7"/>
  <c r="N2402" i="7"/>
  <c r="I2402" i="7"/>
  <c r="J2402" i="7" s="1"/>
  <c r="K2402" i="7" s="1"/>
  <c r="H2402" i="7"/>
  <c r="N2401" i="7"/>
  <c r="I2401" i="7"/>
  <c r="J2401" i="7" s="1"/>
  <c r="K2401" i="7" s="1"/>
  <c r="H2401" i="7"/>
  <c r="N2400" i="7"/>
  <c r="I2400" i="7"/>
  <c r="J2400" i="7" s="1"/>
  <c r="K2400" i="7" s="1"/>
  <c r="H2400" i="7"/>
  <c r="N2399" i="7"/>
  <c r="I2399" i="7"/>
  <c r="J2399" i="7" s="1"/>
  <c r="K2399" i="7" s="1"/>
  <c r="H2399" i="7"/>
  <c r="N2398" i="7"/>
  <c r="I2398" i="7"/>
  <c r="J2398" i="7" s="1"/>
  <c r="K2398" i="7" s="1"/>
  <c r="H2398" i="7"/>
  <c r="N2397" i="7"/>
  <c r="I2397" i="7"/>
  <c r="J2397" i="7" s="1"/>
  <c r="K2397" i="7" s="1"/>
  <c r="H2397" i="7"/>
  <c r="N2396" i="7"/>
  <c r="I2396" i="7"/>
  <c r="J2396" i="7" s="1"/>
  <c r="K2396" i="7" s="1"/>
  <c r="H2396" i="7"/>
  <c r="N2395" i="7"/>
  <c r="I2395" i="7"/>
  <c r="J2395" i="7" s="1"/>
  <c r="K2395" i="7" s="1"/>
  <c r="H2395" i="7"/>
  <c r="N2394" i="7"/>
  <c r="I2394" i="7"/>
  <c r="J2394" i="7" s="1"/>
  <c r="K2394" i="7" s="1"/>
  <c r="H2394" i="7"/>
  <c r="N2393" i="7"/>
  <c r="I2393" i="7"/>
  <c r="J2393" i="7" s="1"/>
  <c r="K2393" i="7" s="1"/>
  <c r="H2393" i="7"/>
  <c r="N2392" i="7"/>
  <c r="I2392" i="7"/>
  <c r="J2392" i="7" s="1"/>
  <c r="K2392" i="7" s="1"/>
  <c r="H2392" i="7"/>
  <c r="N2391" i="7"/>
  <c r="I2391" i="7"/>
  <c r="J2391" i="7" s="1"/>
  <c r="K2391" i="7" s="1"/>
  <c r="H2391" i="7"/>
  <c r="N2390" i="7"/>
  <c r="I2390" i="7"/>
  <c r="J2390" i="7" s="1"/>
  <c r="K2390" i="7" s="1"/>
  <c r="H2390" i="7"/>
  <c r="N2389" i="7"/>
  <c r="I2389" i="7"/>
  <c r="J2389" i="7" s="1"/>
  <c r="K2389" i="7" s="1"/>
  <c r="H2389" i="7"/>
  <c r="N2388" i="7"/>
  <c r="I2388" i="7"/>
  <c r="J2388" i="7" s="1"/>
  <c r="K2388" i="7" s="1"/>
  <c r="H2388" i="7"/>
  <c r="N2387" i="7"/>
  <c r="I2387" i="7"/>
  <c r="J2387" i="7" s="1"/>
  <c r="K2387" i="7" s="1"/>
  <c r="H2387" i="7"/>
  <c r="N2386" i="7"/>
  <c r="I2386" i="7"/>
  <c r="J2386" i="7" s="1"/>
  <c r="K2386" i="7" s="1"/>
  <c r="H2386" i="7"/>
  <c r="N2385" i="7"/>
  <c r="I2385" i="7"/>
  <c r="J2385" i="7" s="1"/>
  <c r="K2385" i="7" s="1"/>
  <c r="H2385" i="7"/>
  <c r="N2384" i="7"/>
  <c r="I2384" i="7"/>
  <c r="J2384" i="7" s="1"/>
  <c r="K2384" i="7" s="1"/>
  <c r="H2384" i="7"/>
  <c r="N2383" i="7"/>
  <c r="I2383" i="7"/>
  <c r="J2383" i="7" s="1"/>
  <c r="K2383" i="7" s="1"/>
  <c r="H2383" i="7"/>
  <c r="N2382" i="7"/>
  <c r="I2382" i="7"/>
  <c r="J2382" i="7" s="1"/>
  <c r="K2382" i="7" s="1"/>
  <c r="H2382" i="7"/>
  <c r="N2381" i="7"/>
  <c r="I2381" i="7"/>
  <c r="J2381" i="7" s="1"/>
  <c r="K2381" i="7" s="1"/>
  <c r="H2381" i="7"/>
  <c r="N2380" i="7"/>
  <c r="I2380" i="7"/>
  <c r="J2380" i="7" s="1"/>
  <c r="K2380" i="7" s="1"/>
  <c r="H2380" i="7"/>
  <c r="N2379" i="7"/>
  <c r="I2379" i="7"/>
  <c r="J2379" i="7" s="1"/>
  <c r="K2379" i="7" s="1"/>
  <c r="H2379" i="7"/>
  <c r="N2378" i="7"/>
  <c r="I2378" i="7"/>
  <c r="J2378" i="7" s="1"/>
  <c r="K2378" i="7" s="1"/>
  <c r="H2378" i="7"/>
  <c r="N2377" i="7"/>
  <c r="I2377" i="7"/>
  <c r="J2377" i="7" s="1"/>
  <c r="K2377" i="7" s="1"/>
  <c r="H2377" i="7"/>
  <c r="N2376" i="7"/>
  <c r="I2376" i="7"/>
  <c r="J2376" i="7" s="1"/>
  <c r="K2376" i="7" s="1"/>
  <c r="H2376" i="7"/>
  <c r="N2375" i="7"/>
  <c r="I2375" i="7"/>
  <c r="J2375" i="7" s="1"/>
  <c r="K2375" i="7" s="1"/>
  <c r="H2375" i="7"/>
  <c r="N2374" i="7"/>
  <c r="I2374" i="7"/>
  <c r="J2374" i="7" s="1"/>
  <c r="K2374" i="7" s="1"/>
  <c r="H2374" i="7"/>
  <c r="N2373" i="7"/>
  <c r="I2373" i="7"/>
  <c r="J2373" i="7" s="1"/>
  <c r="K2373" i="7" s="1"/>
  <c r="H2373" i="7"/>
  <c r="N2372" i="7"/>
  <c r="I2372" i="7"/>
  <c r="J2372" i="7" s="1"/>
  <c r="K2372" i="7" s="1"/>
  <c r="H2372" i="7"/>
  <c r="N2371" i="7"/>
  <c r="I2371" i="7"/>
  <c r="J2371" i="7" s="1"/>
  <c r="K2371" i="7" s="1"/>
  <c r="H2371" i="7"/>
  <c r="N2370" i="7"/>
  <c r="I2370" i="7"/>
  <c r="J2370" i="7" s="1"/>
  <c r="K2370" i="7" s="1"/>
  <c r="H2370" i="7"/>
  <c r="N2369" i="7"/>
  <c r="I2369" i="7"/>
  <c r="J2369" i="7" s="1"/>
  <c r="K2369" i="7" s="1"/>
  <c r="H2369" i="7"/>
  <c r="N2368" i="7"/>
  <c r="I2368" i="7"/>
  <c r="J2368" i="7" s="1"/>
  <c r="K2368" i="7" s="1"/>
  <c r="H2368" i="7"/>
  <c r="N2367" i="7"/>
  <c r="I2367" i="7"/>
  <c r="J2367" i="7" s="1"/>
  <c r="K2367" i="7" s="1"/>
  <c r="H2367" i="7"/>
  <c r="N2366" i="7"/>
  <c r="I2366" i="7"/>
  <c r="J2366" i="7" s="1"/>
  <c r="K2366" i="7" s="1"/>
  <c r="H2366" i="7"/>
  <c r="N2365" i="7"/>
  <c r="I2365" i="7"/>
  <c r="J2365" i="7" s="1"/>
  <c r="K2365" i="7" s="1"/>
  <c r="H2365" i="7"/>
  <c r="N2364" i="7"/>
  <c r="I2364" i="7"/>
  <c r="J2364" i="7" s="1"/>
  <c r="K2364" i="7" s="1"/>
  <c r="H2364" i="7"/>
  <c r="N2363" i="7"/>
  <c r="I2363" i="7"/>
  <c r="J2363" i="7" s="1"/>
  <c r="K2363" i="7" s="1"/>
  <c r="H2363" i="7"/>
  <c r="N2362" i="7"/>
  <c r="I2362" i="7"/>
  <c r="J2362" i="7" s="1"/>
  <c r="K2362" i="7" s="1"/>
  <c r="H2362" i="7"/>
  <c r="N2361" i="7"/>
  <c r="I2361" i="7"/>
  <c r="J2361" i="7" s="1"/>
  <c r="K2361" i="7" s="1"/>
  <c r="H2361" i="7"/>
  <c r="N2360" i="7"/>
  <c r="I2360" i="7"/>
  <c r="J2360" i="7" s="1"/>
  <c r="K2360" i="7" s="1"/>
  <c r="H2360" i="7"/>
  <c r="N2359" i="7"/>
  <c r="I2359" i="7"/>
  <c r="J2359" i="7" s="1"/>
  <c r="K2359" i="7" s="1"/>
  <c r="H2359" i="7"/>
  <c r="N2358" i="7"/>
  <c r="I2358" i="7"/>
  <c r="J2358" i="7" s="1"/>
  <c r="K2358" i="7" s="1"/>
  <c r="H2358" i="7"/>
  <c r="N2357" i="7"/>
  <c r="I2357" i="7"/>
  <c r="J2357" i="7" s="1"/>
  <c r="K2357" i="7" s="1"/>
  <c r="H2357" i="7"/>
  <c r="N2356" i="7"/>
  <c r="I2356" i="7"/>
  <c r="J2356" i="7" s="1"/>
  <c r="K2356" i="7" s="1"/>
  <c r="H2356" i="7"/>
  <c r="N2355" i="7"/>
  <c r="I2355" i="7"/>
  <c r="J2355" i="7" s="1"/>
  <c r="K2355" i="7" s="1"/>
  <c r="H2355" i="7"/>
  <c r="N2354" i="7"/>
  <c r="I2354" i="7"/>
  <c r="J2354" i="7" s="1"/>
  <c r="K2354" i="7" s="1"/>
  <c r="H2354" i="7"/>
  <c r="N2353" i="7"/>
  <c r="I2353" i="7"/>
  <c r="J2353" i="7" s="1"/>
  <c r="K2353" i="7" s="1"/>
  <c r="H2353" i="7"/>
  <c r="N2352" i="7"/>
  <c r="I2352" i="7"/>
  <c r="J2352" i="7" s="1"/>
  <c r="K2352" i="7" s="1"/>
  <c r="H2352" i="7"/>
  <c r="N2351" i="7"/>
  <c r="I2351" i="7"/>
  <c r="J2351" i="7" s="1"/>
  <c r="K2351" i="7" s="1"/>
  <c r="H2351" i="7"/>
  <c r="N2350" i="7"/>
  <c r="I2350" i="7"/>
  <c r="J2350" i="7" s="1"/>
  <c r="K2350" i="7" s="1"/>
  <c r="H2350" i="7"/>
  <c r="N2349" i="7"/>
  <c r="I2349" i="7"/>
  <c r="J2349" i="7" s="1"/>
  <c r="K2349" i="7" s="1"/>
  <c r="H2349" i="7"/>
  <c r="N2348" i="7"/>
  <c r="I2348" i="7"/>
  <c r="J2348" i="7" s="1"/>
  <c r="K2348" i="7" s="1"/>
  <c r="H2348" i="7"/>
  <c r="N2347" i="7"/>
  <c r="I2347" i="7"/>
  <c r="J2347" i="7" s="1"/>
  <c r="K2347" i="7" s="1"/>
  <c r="H2347" i="7"/>
  <c r="N2346" i="7"/>
  <c r="I2346" i="7"/>
  <c r="J2346" i="7" s="1"/>
  <c r="K2346" i="7" s="1"/>
  <c r="H2346" i="7"/>
  <c r="N2345" i="7"/>
  <c r="I2345" i="7"/>
  <c r="J2345" i="7" s="1"/>
  <c r="K2345" i="7" s="1"/>
  <c r="H2345" i="7"/>
  <c r="N2344" i="7"/>
  <c r="I2344" i="7"/>
  <c r="J2344" i="7" s="1"/>
  <c r="K2344" i="7" s="1"/>
  <c r="H2344" i="7"/>
  <c r="N2343" i="7"/>
  <c r="I2343" i="7"/>
  <c r="J2343" i="7" s="1"/>
  <c r="K2343" i="7" s="1"/>
  <c r="H2343" i="7"/>
  <c r="N2342" i="7"/>
  <c r="I2342" i="7"/>
  <c r="J2342" i="7" s="1"/>
  <c r="K2342" i="7" s="1"/>
  <c r="H2342" i="7"/>
  <c r="N2341" i="7"/>
  <c r="I2341" i="7"/>
  <c r="J2341" i="7" s="1"/>
  <c r="K2341" i="7" s="1"/>
  <c r="H2341" i="7"/>
  <c r="N2340" i="7"/>
  <c r="I2340" i="7"/>
  <c r="J2340" i="7" s="1"/>
  <c r="K2340" i="7" s="1"/>
  <c r="H2340" i="7"/>
  <c r="N2339" i="7"/>
  <c r="I2339" i="7"/>
  <c r="J2339" i="7" s="1"/>
  <c r="K2339" i="7" s="1"/>
  <c r="H2339" i="7"/>
  <c r="N2338" i="7"/>
  <c r="I2338" i="7"/>
  <c r="J2338" i="7" s="1"/>
  <c r="K2338" i="7" s="1"/>
  <c r="H2338" i="7"/>
  <c r="N2337" i="7"/>
  <c r="I2337" i="7"/>
  <c r="J2337" i="7" s="1"/>
  <c r="K2337" i="7" s="1"/>
  <c r="H2337" i="7"/>
  <c r="N2336" i="7"/>
  <c r="I2336" i="7"/>
  <c r="J2336" i="7" s="1"/>
  <c r="K2336" i="7" s="1"/>
  <c r="H2336" i="7"/>
  <c r="N2335" i="7"/>
  <c r="I2335" i="7"/>
  <c r="J2335" i="7" s="1"/>
  <c r="K2335" i="7" s="1"/>
  <c r="H2335" i="7"/>
  <c r="N2334" i="7"/>
  <c r="I2334" i="7"/>
  <c r="J2334" i="7" s="1"/>
  <c r="K2334" i="7" s="1"/>
  <c r="H2334" i="7"/>
  <c r="N2333" i="7"/>
  <c r="I2333" i="7"/>
  <c r="J2333" i="7" s="1"/>
  <c r="K2333" i="7" s="1"/>
  <c r="H2333" i="7"/>
  <c r="N2332" i="7"/>
  <c r="I2332" i="7"/>
  <c r="J2332" i="7" s="1"/>
  <c r="K2332" i="7" s="1"/>
  <c r="H2332" i="7"/>
  <c r="N2331" i="7"/>
  <c r="I2331" i="7"/>
  <c r="J2331" i="7" s="1"/>
  <c r="K2331" i="7" s="1"/>
  <c r="H2331" i="7"/>
  <c r="N2330" i="7"/>
  <c r="I2330" i="7"/>
  <c r="J2330" i="7" s="1"/>
  <c r="K2330" i="7" s="1"/>
  <c r="H2330" i="7"/>
  <c r="N2329" i="7"/>
  <c r="I2329" i="7"/>
  <c r="J2329" i="7" s="1"/>
  <c r="K2329" i="7" s="1"/>
  <c r="H2329" i="7"/>
  <c r="N2328" i="7"/>
  <c r="I2328" i="7"/>
  <c r="J2328" i="7" s="1"/>
  <c r="K2328" i="7" s="1"/>
  <c r="H2328" i="7"/>
  <c r="N2327" i="7"/>
  <c r="I2327" i="7"/>
  <c r="J2327" i="7" s="1"/>
  <c r="K2327" i="7" s="1"/>
  <c r="H2327" i="7"/>
  <c r="N2326" i="7"/>
  <c r="I2326" i="7"/>
  <c r="J2326" i="7" s="1"/>
  <c r="K2326" i="7" s="1"/>
  <c r="H2326" i="7"/>
  <c r="N2325" i="7"/>
  <c r="I2325" i="7"/>
  <c r="J2325" i="7" s="1"/>
  <c r="K2325" i="7" s="1"/>
  <c r="H2325" i="7"/>
  <c r="N2324" i="7"/>
  <c r="I2324" i="7"/>
  <c r="J2324" i="7" s="1"/>
  <c r="K2324" i="7" s="1"/>
  <c r="H2324" i="7"/>
  <c r="N2323" i="7"/>
  <c r="I2323" i="7"/>
  <c r="J2323" i="7" s="1"/>
  <c r="K2323" i="7" s="1"/>
  <c r="H2323" i="7"/>
  <c r="N2322" i="7"/>
  <c r="I2322" i="7"/>
  <c r="J2322" i="7" s="1"/>
  <c r="K2322" i="7" s="1"/>
  <c r="H2322" i="7"/>
  <c r="N2321" i="7"/>
  <c r="I2321" i="7"/>
  <c r="J2321" i="7" s="1"/>
  <c r="K2321" i="7" s="1"/>
  <c r="H2321" i="7"/>
  <c r="N2320" i="7"/>
  <c r="I2320" i="7"/>
  <c r="J2320" i="7" s="1"/>
  <c r="K2320" i="7" s="1"/>
  <c r="H2320" i="7"/>
  <c r="N2319" i="7"/>
  <c r="I2319" i="7"/>
  <c r="J2319" i="7" s="1"/>
  <c r="K2319" i="7" s="1"/>
  <c r="H2319" i="7"/>
  <c r="N2318" i="7"/>
  <c r="I2318" i="7"/>
  <c r="J2318" i="7" s="1"/>
  <c r="K2318" i="7" s="1"/>
  <c r="H2318" i="7"/>
  <c r="N2317" i="7"/>
  <c r="I2317" i="7"/>
  <c r="J2317" i="7" s="1"/>
  <c r="K2317" i="7" s="1"/>
  <c r="H2317" i="7"/>
  <c r="N2316" i="7"/>
  <c r="I2316" i="7"/>
  <c r="J2316" i="7" s="1"/>
  <c r="K2316" i="7" s="1"/>
  <c r="H2316" i="7"/>
  <c r="N2315" i="7"/>
  <c r="I2315" i="7"/>
  <c r="J2315" i="7" s="1"/>
  <c r="K2315" i="7" s="1"/>
  <c r="H2315" i="7"/>
  <c r="N2314" i="7"/>
  <c r="I2314" i="7"/>
  <c r="J2314" i="7" s="1"/>
  <c r="K2314" i="7" s="1"/>
  <c r="H2314" i="7"/>
  <c r="N2313" i="7"/>
  <c r="I2313" i="7"/>
  <c r="J2313" i="7" s="1"/>
  <c r="K2313" i="7" s="1"/>
  <c r="H2313" i="7"/>
  <c r="N2312" i="7"/>
  <c r="I2312" i="7"/>
  <c r="J2312" i="7" s="1"/>
  <c r="K2312" i="7" s="1"/>
  <c r="H2312" i="7"/>
  <c r="N2311" i="7"/>
  <c r="I2311" i="7"/>
  <c r="J2311" i="7" s="1"/>
  <c r="K2311" i="7" s="1"/>
  <c r="H2311" i="7"/>
  <c r="N2310" i="7"/>
  <c r="I2310" i="7"/>
  <c r="J2310" i="7" s="1"/>
  <c r="K2310" i="7" s="1"/>
  <c r="H2310" i="7"/>
  <c r="N2309" i="7"/>
  <c r="I2309" i="7"/>
  <c r="J2309" i="7" s="1"/>
  <c r="K2309" i="7" s="1"/>
  <c r="H2309" i="7"/>
  <c r="N2308" i="7"/>
  <c r="I2308" i="7"/>
  <c r="J2308" i="7" s="1"/>
  <c r="K2308" i="7" s="1"/>
  <c r="H2308" i="7"/>
  <c r="N2307" i="7"/>
  <c r="I2307" i="7"/>
  <c r="J2307" i="7" s="1"/>
  <c r="K2307" i="7" s="1"/>
  <c r="H2307" i="7"/>
  <c r="N2306" i="7"/>
  <c r="I2306" i="7"/>
  <c r="J2306" i="7" s="1"/>
  <c r="K2306" i="7" s="1"/>
  <c r="H2306" i="7"/>
  <c r="N2305" i="7"/>
  <c r="I2305" i="7"/>
  <c r="J2305" i="7" s="1"/>
  <c r="K2305" i="7" s="1"/>
  <c r="H2305" i="7"/>
  <c r="N2304" i="7"/>
  <c r="I2304" i="7"/>
  <c r="J2304" i="7" s="1"/>
  <c r="K2304" i="7" s="1"/>
  <c r="H2304" i="7"/>
  <c r="N2303" i="7"/>
  <c r="I2303" i="7"/>
  <c r="J2303" i="7" s="1"/>
  <c r="K2303" i="7" s="1"/>
  <c r="H2303" i="7"/>
  <c r="N2302" i="7"/>
  <c r="I2302" i="7"/>
  <c r="J2302" i="7" s="1"/>
  <c r="K2302" i="7" s="1"/>
  <c r="H2302" i="7"/>
  <c r="N2301" i="7"/>
  <c r="I2301" i="7"/>
  <c r="J2301" i="7" s="1"/>
  <c r="K2301" i="7" s="1"/>
  <c r="H2301" i="7"/>
  <c r="N2300" i="7"/>
  <c r="I2300" i="7"/>
  <c r="J2300" i="7" s="1"/>
  <c r="K2300" i="7" s="1"/>
  <c r="H2300" i="7"/>
  <c r="N2299" i="7"/>
  <c r="I2299" i="7"/>
  <c r="J2299" i="7" s="1"/>
  <c r="K2299" i="7" s="1"/>
  <c r="H2299" i="7"/>
  <c r="N2298" i="7"/>
  <c r="I2298" i="7"/>
  <c r="J2298" i="7" s="1"/>
  <c r="K2298" i="7" s="1"/>
  <c r="H2298" i="7"/>
  <c r="N2297" i="7"/>
  <c r="I2297" i="7"/>
  <c r="J2297" i="7" s="1"/>
  <c r="K2297" i="7" s="1"/>
  <c r="H2297" i="7"/>
  <c r="N2296" i="7"/>
  <c r="I2296" i="7"/>
  <c r="J2296" i="7" s="1"/>
  <c r="K2296" i="7" s="1"/>
  <c r="H2296" i="7"/>
  <c r="N2295" i="7"/>
  <c r="I2295" i="7"/>
  <c r="J2295" i="7" s="1"/>
  <c r="K2295" i="7" s="1"/>
  <c r="H2295" i="7"/>
  <c r="N2294" i="7"/>
  <c r="I2294" i="7"/>
  <c r="J2294" i="7" s="1"/>
  <c r="K2294" i="7" s="1"/>
  <c r="H2294" i="7"/>
  <c r="N2293" i="7"/>
  <c r="I2293" i="7"/>
  <c r="J2293" i="7" s="1"/>
  <c r="K2293" i="7" s="1"/>
  <c r="H2293" i="7"/>
  <c r="N2292" i="7"/>
  <c r="I2292" i="7"/>
  <c r="J2292" i="7" s="1"/>
  <c r="K2292" i="7" s="1"/>
  <c r="H2292" i="7"/>
  <c r="N2291" i="7"/>
  <c r="I2291" i="7"/>
  <c r="J2291" i="7" s="1"/>
  <c r="K2291" i="7" s="1"/>
  <c r="H2291" i="7"/>
  <c r="N2290" i="7"/>
  <c r="I2290" i="7"/>
  <c r="J2290" i="7" s="1"/>
  <c r="K2290" i="7" s="1"/>
  <c r="H2290" i="7"/>
  <c r="N2289" i="7"/>
  <c r="I2289" i="7"/>
  <c r="J2289" i="7" s="1"/>
  <c r="K2289" i="7" s="1"/>
  <c r="H2289" i="7"/>
  <c r="N2288" i="7"/>
  <c r="I2288" i="7"/>
  <c r="J2288" i="7" s="1"/>
  <c r="K2288" i="7" s="1"/>
  <c r="H2288" i="7"/>
  <c r="N2287" i="7"/>
  <c r="I2287" i="7"/>
  <c r="J2287" i="7" s="1"/>
  <c r="K2287" i="7" s="1"/>
  <c r="H2287" i="7"/>
  <c r="N2286" i="7"/>
  <c r="I2286" i="7"/>
  <c r="J2286" i="7" s="1"/>
  <c r="K2286" i="7" s="1"/>
  <c r="H2286" i="7"/>
  <c r="N2285" i="7"/>
  <c r="I2285" i="7"/>
  <c r="J2285" i="7" s="1"/>
  <c r="K2285" i="7" s="1"/>
  <c r="H2285" i="7"/>
  <c r="N2284" i="7"/>
  <c r="I2284" i="7"/>
  <c r="J2284" i="7" s="1"/>
  <c r="K2284" i="7" s="1"/>
  <c r="H2284" i="7"/>
  <c r="N2283" i="7"/>
  <c r="I2283" i="7"/>
  <c r="J2283" i="7" s="1"/>
  <c r="K2283" i="7" s="1"/>
  <c r="H2283" i="7"/>
  <c r="N2282" i="7"/>
  <c r="I2282" i="7"/>
  <c r="J2282" i="7" s="1"/>
  <c r="K2282" i="7" s="1"/>
  <c r="H2282" i="7"/>
  <c r="N2281" i="7"/>
  <c r="I2281" i="7"/>
  <c r="J2281" i="7" s="1"/>
  <c r="K2281" i="7" s="1"/>
  <c r="H2281" i="7"/>
  <c r="N2280" i="7"/>
  <c r="I2280" i="7"/>
  <c r="J2280" i="7" s="1"/>
  <c r="K2280" i="7" s="1"/>
  <c r="H2280" i="7"/>
  <c r="N2279" i="7"/>
  <c r="I2279" i="7"/>
  <c r="J2279" i="7" s="1"/>
  <c r="K2279" i="7" s="1"/>
  <c r="H2279" i="7"/>
  <c r="N2278" i="7"/>
  <c r="I2278" i="7"/>
  <c r="J2278" i="7" s="1"/>
  <c r="K2278" i="7" s="1"/>
  <c r="H2278" i="7"/>
  <c r="N2277" i="7"/>
  <c r="I2277" i="7"/>
  <c r="J2277" i="7" s="1"/>
  <c r="K2277" i="7" s="1"/>
  <c r="H2277" i="7"/>
  <c r="N2276" i="7"/>
  <c r="I2276" i="7"/>
  <c r="J2276" i="7" s="1"/>
  <c r="K2276" i="7" s="1"/>
  <c r="H2276" i="7"/>
  <c r="N2275" i="7"/>
  <c r="I2275" i="7"/>
  <c r="J2275" i="7" s="1"/>
  <c r="K2275" i="7" s="1"/>
  <c r="H2275" i="7"/>
  <c r="N2274" i="7"/>
  <c r="I2274" i="7"/>
  <c r="J2274" i="7" s="1"/>
  <c r="K2274" i="7" s="1"/>
  <c r="H2274" i="7"/>
  <c r="N2273" i="7"/>
  <c r="I2273" i="7"/>
  <c r="J2273" i="7" s="1"/>
  <c r="K2273" i="7" s="1"/>
  <c r="H2273" i="7"/>
  <c r="N2272" i="7"/>
  <c r="I2272" i="7"/>
  <c r="J2272" i="7" s="1"/>
  <c r="K2272" i="7" s="1"/>
  <c r="H2272" i="7"/>
  <c r="N2271" i="7"/>
  <c r="I2271" i="7"/>
  <c r="J2271" i="7" s="1"/>
  <c r="K2271" i="7" s="1"/>
  <c r="H2271" i="7"/>
  <c r="N2270" i="7"/>
  <c r="I2270" i="7"/>
  <c r="J2270" i="7" s="1"/>
  <c r="K2270" i="7" s="1"/>
  <c r="H2270" i="7"/>
  <c r="N2269" i="7"/>
  <c r="I2269" i="7"/>
  <c r="J2269" i="7" s="1"/>
  <c r="K2269" i="7" s="1"/>
  <c r="H2269" i="7"/>
  <c r="N2268" i="7"/>
  <c r="I2268" i="7"/>
  <c r="J2268" i="7" s="1"/>
  <c r="K2268" i="7" s="1"/>
  <c r="H2268" i="7"/>
  <c r="N2267" i="7"/>
  <c r="I2267" i="7"/>
  <c r="J2267" i="7" s="1"/>
  <c r="K2267" i="7" s="1"/>
  <c r="H2267" i="7"/>
  <c r="N2266" i="7"/>
  <c r="I2266" i="7"/>
  <c r="J2266" i="7" s="1"/>
  <c r="K2266" i="7" s="1"/>
  <c r="H2266" i="7"/>
  <c r="N2265" i="7"/>
  <c r="I2265" i="7"/>
  <c r="J2265" i="7" s="1"/>
  <c r="K2265" i="7" s="1"/>
  <c r="H2265" i="7"/>
  <c r="N2264" i="7"/>
  <c r="I2264" i="7"/>
  <c r="J2264" i="7" s="1"/>
  <c r="K2264" i="7" s="1"/>
  <c r="H2264" i="7"/>
  <c r="N2263" i="7"/>
  <c r="I2263" i="7"/>
  <c r="J2263" i="7" s="1"/>
  <c r="K2263" i="7" s="1"/>
  <c r="H2263" i="7"/>
  <c r="N2262" i="7"/>
  <c r="I2262" i="7"/>
  <c r="J2262" i="7" s="1"/>
  <c r="K2262" i="7" s="1"/>
  <c r="H2262" i="7"/>
  <c r="N2261" i="7"/>
  <c r="I2261" i="7"/>
  <c r="J2261" i="7" s="1"/>
  <c r="K2261" i="7" s="1"/>
  <c r="H2261" i="7"/>
  <c r="N2260" i="7"/>
  <c r="I2260" i="7"/>
  <c r="J2260" i="7" s="1"/>
  <c r="K2260" i="7" s="1"/>
  <c r="H2260" i="7"/>
  <c r="N2259" i="7"/>
  <c r="I2259" i="7"/>
  <c r="J2259" i="7" s="1"/>
  <c r="K2259" i="7" s="1"/>
  <c r="H2259" i="7"/>
  <c r="N2258" i="7"/>
  <c r="I2258" i="7"/>
  <c r="J2258" i="7" s="1"/>
  <c r="K2258" i="7" s="1"/>
  <c r="H2258" i="7"/>
  <c r="N2257" i="7"/>
  <c r="I2257" i="7"/>
  <c r="J2257" i="7" s="1"/>
  <c r="K2257" i="7" s="1"/>
  <c r="H2257" i="7"/>
  <c r="N2256" i="7"/>
  <c r="I2256" i="7"/>
  <c r="J2256" i="7" s="1"/>
  <c r="K2256" i="7" s="1"/>
  <c r="H2256" i="7"/>
  <c r="N2255" i="7"/>
  <c r="I2255" i="7"/>
  <c r="J2255" i="7" s="1"/>
  <c r="K2255" i="7" s="1"/>
  <c r="H2255" i="7"/>
  <c r="N2254" i="7"/>
  <c r="I2254" i="7"/>
  <c r="J2254" i="7" s="1"/>
  <c r="K2254" i="7" s="1"/>
  <c r="H2254" i="7"/>
  <c r="N2253" i="7"/>
  <c r="I2253" i="7"/>
  <c r="J2253" i="7" s="1"/>
  <c r="K2253" i="7" s="1"/>
  <c r="H2253" i="7"/>
  <c r="N2252" i="7"/>
  <c r="I2252" i="7"/>
  <c r="J2252" i="7" s="1"/>
  <c r="K2252" i="7" s="1"/>
  <c r="H2252" i="7"/>
  <c r="N2251" i="7"/>
  <c r="I2251" i="7"/>
  <c r="J2251" i="7" s="1"/>
  <c r="K2251" i="7" s="1"/>
  <c r="H2251" i="7"/>
  <c r="N2250" i="7"/>
  <c r="I2250" i="7"/>
  <c r="J2250" i="7" s="1"/>
  <c r="K2250" i="7" s="1"/>
  <c r="H2250" i="7"/>
  <c r="N2249" i="7"/>
  <c r="I2249" i="7"/>
  <c r="J2249" i="7" s="1"/>
  <c r="K2249" i="7" s="1"/>
  <c r="H2249" i="7"/>
  <c r="N2248" i="7"/>
  <c r="I2248" i="7"/>
  <c r="J2248" i="7" s="1"/>
  <c r="K2248" i="7" s="1"/>
  <c r="H2248" i="7"/>
  <c r="N2247" i="7"/>
  <c r="I2247" i="7"/>
  <c r="J2247" i="7" s="1"/>
  <c r="K2247" i="7" s="1"/>
  <c r="H2247" i="7"/>
  <c r="N2246" i="7"/>
  <c r="I2246" i="7"/>
  <c r="J2246" i="7" s="1"/>
  <c r="K2246" i="7" s="1"/>
  <c r="H2246" i="7"/>
  <c r="N2245" i="7"/>
  <c r="I2245" i="7"/>
  <c r="J2245" i="7" s="1"/>
  <c r="K2245" i="7" s="1"/>
  <c r="H2245" i="7"/>
  <c r="N2244" i="7"/>
  <c r="I2244" i="7"/>
  <c r="J2244" i="7" s="1"/>
  <c r="K2244" i="7" s="1"/>
  <c r="H2244" i="7"/>
  <c r="N2243" i="7"/>
  <c r="I2243" i="7"/>
  <c r="J2243" i="7" s="1"/>
  <c r="K2243" i="7" s="1"/>
  <c r="H2243" i="7"/>
  <c r="N2242" i="7"/>
  <c r="I2242" i="7"/>
  <c r="J2242" i="7" s="1"/>
  <c r="K2242" i="7" s="1"/>
  <c r="H2242" i="7"/>
  <c r="N2241" i="7"/>
  <c r="I2241" i="7"/>
  <c r="J2241" i="7" s="1"/>
  <c r="K2241" i="7" s="1"/>
  <c r="H2241" i="7"/>
  <c r="N2240" i="7"/>
  <c r="I2240" i="7"/>
  <c r="J2240" i="7" s="1"/>
  <c r="K2240" i="7" s="1"/>
  <c r="H2240" i="7"/>
  <c r="N2239" i="7"/>
  <c r="I2239" i="7"/>
  <c r="J2239" i="7" s="1"/>
  <c r="K2239" i="7" s="1"/>
  <c r="H2239" i="7"/>
  <c r="N2238" i="7"/>
  <c r="I2238" i="7"/>
  <c r="J2238" i="7" s="1"/>
  <c r="K2238" i="7" s="1"/>
  <c r="H2238" i="7"/>
  <c r="N2237" i="7"/>
  <c r="I2237" i="7"/>
  <c r="J2237" i="7" s="1"/>
  <c r="K2237" i="7" s="1"/>
  <c r="H2237" i="7"/>
  <c r="N2236" i="7"/>
  <c r="I2236" i="7"/>
  <c r="J2236" i="7" s="1"/>
  <c r="K2236" i="7" s="1"/>
  <c r="H2236" i="7"/>
  <c r="N2235" i="7"/>
  <c r="I2235" i="7"/>
  <c r="J2235" i="7" s="1"/>
  <c r="K2235" i="7" s="1"/>
  <c r="H2235" i="7"/>
  <c r="N2234" i="7"/>
  <c r="I2234" i="7"/>
  <c r="J2234" i="7" s="1"/>
  <c r="K2234" i="7" s="1"/>
  <c r="H2234" i="7"/>
  <c r="N2233" i="7"/>
  <c r="I2233" i="7"/>
  <c r="J2233" i="7" s="1"/>
  <c r="K2233" i="7" s="1"/>
  <c r="H2233" i="7"/>
  <c r="N2232" i="7"/>
  <c r="I2232" i="7"/>
  <c r="J2232" i="7" s="1"/>
  <c r="K2232" i="7" s="1"/>
  <c r="H2232" i="7"/>
  <c r="N2231" i="7"/>
  <c r="I2231" i="7"/>
  <c r="J2231" i="7" s="1"/>
  <c r="K2231" i="7" s="1"/>
  <c r="H2231" i="7"/>
  <c r="N2230" i="7"/>
  <c r="I2230" i="7"/>
  <c r="J2230" i="7" s="1"/>
  <c r="K2230" i="7" s="1"/>
  <c r="H2230" i="7"/>
  <c r="N2229" i="7"/>
  <c r="I2229" i="7"/>
  <c r="J2229" i="7" s="1"/>
  <c r="K2229" i="7" s="1"/>
  <c r="H2229" i="7"/>
  <c r="N2228" i="7"/>
  <c r="I2228" i="7"/>
  <c r="J2228" i="7" s="1"/>
  <c r="K2228" i="7" s="1"/>
  <c r="H2228" i="7"/>
  <c r="N2227" i="7"/>
  <c r="I2227" i="7"/>
  <c r="J2227" i="7" s="1"/>
  <c r="K2227" i="7" s="1"/>
  <c r="H2227" i="7"/>
  <c r="N2226" i="7"/>
  <c r="I2226" i="7"/>
  <c r="J2226" i="7" s="1"/>
  <c r="K2226" i="7" s="1"/>
  <c r="H2226" i="7"/>
  <c r="N2225" i="7"/>
  <c r="I2225" i="7"/>
  <c r="J2225" i="7" s="1"/>
  <c r="K2225" i="7" s="1"/>
  <c r="H2225" i="7"/>
  <c r="N2224" i="7"/>
  <c r="I2224" i="7"/>
  <c r="J2224" i="7" s="1"/>
  <c r="K2224" i="7" s="1"/>
  <c r="H2224" i="7"/>
  <c r="N2223" i="7"/>
  <c r="I2223" i="7"/>
  <c r="J2223" i="7" s="1"/>
  <c r="K2223" i="7" s="1"/>
  <c r="H2223" i="7"/>
  <c r="N2222" i="7"/>
  <c r="I2222" i="7"/>
  <c r="J2222" i="7" s="1"/>
  <c r="K2222" i="7" s="1"/>
  <c r="H2222" i="7"/>
  <c r="N2221" i="7"/>
  <c r="I2221" i="7"/>
  <c r="J2221" i="7" s="1"/>
  <c r="K2221" i="7" s="1"/>
  <c r="H2221" i="7"/>
  <c r="N2220" i="7"/>
  <c r="I2220" i="7"/>
  <c r="J2220" i="7" s="1"/>
  <c r="K2220" i="7" s="1"/>
  <c r="H2220" i="7"/>
  <c r="N2219" i="7"/>
  <c r="I2219" i="7"/>
  <c r="J2219" i="7" s="1"/>
  <c r="K2219" i="7" s="1"/>
  <c r="H2219" i="7"/>
  <c r="N2218" i="7"/>
  <c r="I2218" i="7"/>
  <c r="J2218" i="7" s="1"/>
  <c r="K2218" i="7" s="1"/>
  <c r="H2218" i="7"/>
  <c r="N2217" i="7"/>
  <c r="I2217" i="7"/>
  <c r="J2217" i="7" s="1"/>
  <c r="K2217" i="7" s="1"/>
  <c r="H2217" i="7"/>
  <c r="N2216" i="7"/>
  <c r="I2216" i="7"/>
  <c r="J2216" i="7" s="1"/>
  <c r="K2216" i="7" s="1"/>
  <c r="H2216" i="7"/>
  <c r="N2215" i="7"/>
  <c r="I2215" i="7"/>
  <c r="J2215" i="7" s="1"/>
  <c r="K2215" i="7" s="1"/>
  <c r="H2215" i="7"/>
  <c r="N2214" i="7"/>
  <c r="I2214" i="7"/>
  <c r="J2214" i="7" s="1"/>
  <c r="K2214" i="7" s="1"/>
  <c r="H2214" i="7"/>
  <c r="N2213" i="7"/>
  <c r="I2213" i="7"/>
  <c r="J2213" i="7" s="1"/>
  <c r="K2213" i="7" s="1"/>
  <c r="H2213" i="7"/>
  <c r="N2212" i="7"/>
  <c r="I2212" i="7"/>
  <c r="J2212" i="7" s="1"/>
  <c r="K2212" i="7" s="1"/>
  <c r="H2212" i="7"/>
  <c r="N2211" i="7"/>
  <c r="I2211" i="7"/>
  <c r="J2211" i="7" s="1"/>
  <c r="K2211" i="7" s="1"/>
  <c r="H2211" i="7"/>
  <c r="N2210" i="7"/>
  <c r="I2210" i="7"/>
  <c r="J2210" i="7" s="1"/>
  <c r="K2210" i="7" s="1"/>
  <c r="H2210" i="7"/>
  <c r="N2209" i="7"/>
  <c r="I2209" i="7"/>
  <c r="J2209" i="7" s="1"/>
  <c r="K2209" i="7" s="1"/>
  <c r="H2209" i="7"/>
  <c r="N2208" i="7"/>
  <c r="I2208" i="7"/>
  <c r="J2208" i="7" s="1"/>
  <c r="K2208" i="7" s="1"/>
  <c r="H2208" i="7"/>
  <c r="N2207" i="7"/>
  <c r="I2207" i="7"/>
  <c r="J2207" i="7" s="1"/>
  <c r="K2207" i="7" s="1"/>
  <c r="H2207" i="7"/>
  <c r="N2206" i="7"/>
  <c r="I2206" i="7"/>
  <c r="J2206" i="7" s="1"/>
  <c r="K2206" i="7" s="1"/>
  <c r="H2206" i="7"/>
  <c r="N2205" i="7"/>
  <c r="I2205" i="7"/>
  <c r="J2205" i="7" s="1"/>
  <c r="K2205" i="7" s="1"/>
  <c r="H2205" i="7"/>
  <c r="N2204" i="7"/>
  <c r="I2204" i="7"/>
  <c r="J2204" i="7" s="1"/>
  <c r="K2204" i="7" s="1"/>
  <c r="H2204" i="7"/>
  <c r="N2203" i="7"/>
  <c r="I2203" i="7"/>
  <c r="J2203" i="7" s="1"/>
  <c r="K2203" i="7" s="1"/>
  <c r="H2203" i="7"/>
  <c r="N2202" i="7"/>
  <c r="I2202" i="7"/>
  <c r="J2202" i="7" s="1"/>
  <c r="K2202" i="7" s="1"/>
  <c r="H2202" i="7"/>
  <c r="N2201" i="7"/>
  <c r="I2201" i="7"/>
  <c r="J2201" i="7" s="1"/>
  <c r="K2201" i="7" s="1"/>
  <c r="H2201" i="7"/>
  <c r="N2200" i="7"/>
  <c r="I2200" i="7"/>
  <c r="J2200" i="7" s="1"/>
  <c r="K2200" i="7" s="1"/>
  <c r="H2200" i="7"/>
  <c r="N2199" i="7"/>
  <c r="I2199" i="7"/>
  <c r="J2199" i="7" s="1"/>
  <c r="K2199" i="7" s="1"/>
  <c r="H2199" i="7"/>
  <c r="N2198" i="7"/>
  <c r="I2198" i="7"/>
  <c r="J2198" i="7" s="1"/>
  <c r="K2198" i="7" s="1"/>
  <c r="H2198" i="7"/>
  <c r="N2197" i="7"/>
  <c r="I2197" i="7"/>
  <c r="J2197" i="7" s="1"/>
  <c r="K2197" i="7" s="1"/>
  <c r="H2197" i="7"/>
  <c r="N2196" i="7"/>
  <c r="I2196" i="7"/>
  <c r="J2196" i="7" s="1"/>
  <c r="K2196" i="7" s="1"/>
  <c r="H2196" i="7"/>
  <c r="N2195" i="7"/>
  <c r="I2195" i="7"/>
  <c r="J2195" i="7" s="1"/>
  <c r="K2195" i="7" s="1"/>
  <c r="H2195" i="7"/>
  <c r="N2194" i="7"/>
  <c r="I2194" i="7"/>
  <c r="J2194" i="7" s="1"/>
  <c r="K2194" i="7" s="1"/>
  <c r="H2194" i="7"/>
  <c r="N2193" i="7"/>
  <c r="I2193" i="7"/>
  <c r="J2193" i="7" s="1"/>
  <c r="K2193" i="7" s="1"/>
  <c r="H2193" i="7"/>
  <c r="N2192" i="7"/>
  <c r="I2192" i="7"/>
  <c r="J2192" i="7" s="1"/>
  <c r="K2192" i="7" s="1"/>
  <c r="H2192" i="7"/>
  <c r="N2191" i="7"/>
  <c r="I2191" i="7"/>
  <c r="J2191" i="7" s="1"/>
  <c r="K2191" i="7" s="1"/>
  <c r="H2191" i="7"/>
  <c r="N2190" i="7"/>
  <c r="I2190" i="7"/>
  <c r="J2190" i="7" s="1"/>
  <c r="K2190" i="7" s="1"/>
  <c r="H2190" i="7"/>
  <c r="N2189" i="7"/>
  <c r="I2189" i="7"/>
  <c r="J2189" i="7" s="1"/>
  <c r="K2189" i="7" s="1"/>
  <c r="H2189" i="7"/>
  <c r="N2188" i="7"/>
  <c r="I2188" i="7"/>
  <c r="J2188" i="7" s="1"/>
  <c r="K2188" i="7" s="1"/>
  <c r="H2188" i="7"/>
  <c r="N2187" i="7"/>
  <c r="I2187" i="7"/>
  <c r="J2187" i="7" s="1"/>
  <c r="K2187" i="7" s="1"/>
  <c r="H2187" i="7"/>
  <c r="N2186" i="7"/>
  <c r="I2186" i="7"/>
  <c r="J2186" i="7" s="1"/>
  <c r="K2186" i="7" s="1"/>
  <c r="H2186" i="7"/>
  <c r="N2185" i="7"/>
  <c r="I2185" i="7"/>
  <c r="J2185" i="7" s="1"/>
  <c r="K2185" i="7" s="1"/>
  <c r="H2185" i="7"/>
  <c r="N2184" i="7"/>
  <c r="I2184" i="7"/>
  <c r="J2184" i="7" s="1"/>
  <c r="K2184" i="7" s="1"/>
  <c r="H2184" i="7"/>
  <c r="N2183" i="7"/>
  <c r="I2183" i="7"/>
  <c r="J2183" i="7" s="1"/>
  <c r="K2183" i="7" s="1"/>
  <c r="H2183" i="7"/>
  <c r="N2182" i="7"/>
  <c r="I2182" i="7"/>
  <c r="J2182" i="7" s="1"/>
  <c r="K2182" i="7" s="1"/>
  <c r="H2182" i="7"/>
  <c r="N2181" i="7"/>
  <c r="I2181" i="7"/>
  <c r="J2181" i="7" s="1"/>
  <c r="K2181" i="7" s="1"/>
  <c r="H2181" i="7"/>
  <c r="N2180" i="7"/>
  <c r="I2180" i="7"/>
  <c r="J2180" i="7" s="1"/>
  <c r="K2180" i="7" s="1"/>
  <c r="H2180" i="7"/>
  <c r="N2179" i="7"/>
  <c r="I2179" i="7"/>
  <c r="J2179" i="7" s="1"/>
  <c r="K2179" i="7" s="1"/>
  <c r="H2179" i="7"/>
  <c r="N2178" i="7"/>
  <c r="I2178" i="7"/>
  <c r="J2178" i="7" s="1"/>
  <c r="K2178" i="7" s="1"/>
  <c r="H2178" i="7"/>
  <c r="N2177" i="7"/>
  <c r="I2177" i="7"/>
  <c r="J2177" i="7" s="1"/>
  <c r="K2177" i="7" s="1"/>
  <c r="H2177" i="7"/>
  <c r="N2176" i="7"/>
  <c r="I2176" i="7"/>
  <c r="J2176" i="7" s="1"/>
  <c r="K2176" i="7" s="1"/>
  <c r="H2176" i="7"/>
  <c r="N2175" i="7"/>
  <c r="I2175" i="7"/>
  <c r="J2175" i="7" s="1"/>
  <c r="K2175" i="7" s="1"/>
  <c r="H2175" i="7"/>
  <c r="N2174" i="7"/>
  <c r="I2174" i="7"/>
  <c r="J2174" i="7" s="1"/>
  <c r="K2174" i="7" s="1"/>
  <c r="H2174" i="7"/>
  <c r="N2173" i="7"/>
  <c r="I2173" i="7"/>
  <c r="J2173" i="7" s="1"/>
  <c r="K2173" i="7" s="1"/>
  <c r="H2173" i="7"/>
  <c r="N2172" i="7"/>
  <c r="I2172" i="7"/>
  <c r="J2172" i="7" s="1"/>
  <c r="K2172" i="7" s="1"/>
  <c r="H2172" i="7"/>
  <c r="N2171" i="7"/>
  <c r="I2171" i="7"/>
  <c r="J2171" i="7" s="1"/>
  <c r="K2171" i="7" s="1"/>
  <c r="H2171" i="7"/>
  <c r="N2170" i="7"/>
  <c r="I2170" i="7"/>
  <c r="J2170" i="7" s="1"/>
  <c r="K2170" i="7" s="1"/>
  <c r="H2170" i="7"/>
  <c r="N2169" i="7"/>
  <c r="I2169" i="7"/>
  <c r="J2169" i="7" s="1"/>
  <c r="K2169" i="7" s="1"/>
  <c r="H2169" i="7"/>
  <c r="N2168" i="7"/>
  <c r="I2168" i="7"/>
  <c r="J2168" i="7" s="1"/>
  <c r="K2168" i="7" s="1"/>
  <c r="H2168" i="7"/>
  <c r="N2167" i="7"/>
  <c r="I2167" i="7"/>
  <c r="J2167" i="7" s="1"/>
  <c r="K2167" i="7" s="1"/>
  <c r="H2167" i="7"/>
  <c r="N2166" i="7"/>
  <c r="I2166" i="7"/>
  <c r="J2166" i="7" s="1"/>
  <c r="K2166" i="7" s="1"/>
  <c r="H2166" i="7"/>
  <c r="N2165" i="7"/>
  <c r="I2165" i="7"/>
  <c r="J2165" i="7" s="1"/>
  <c r="K2165" i="7" s="1"/>
  <c r="H2165" i="7"/>
  <c r="N2164" i="7"/>
  <c r="I2164" i="7"/>
  <c r="J2164" i="7" s="1"/>
  <c r="K2164" i="7" s="1"/>
  <c r="H2164" i="7"/>
  <c r="N2163" i="7"/>
  <c r="I2163" i="7"/>
  <c r="J2163" i="7" s="1"/>
  <c r="K2163" i="7" s="1"/>
  <c r="H2163" i="7"/>
  <c r="N2162" i="7"/>
  <c r="I2162" i="7"/>
  <c r="J2162" i="7" s="1"/>
  <c r="K2162" i="7" s="1"/>
  <c r="H2162" i="7"/>
  <c r="N2161" i="7"/>
  <c r="I2161" i="7"/>
  <c r="J2161" i="7" s="1"/>
  <c r="K2161" i="7" s="1"/>
  <c r="H2161" i="7"/>
  <c r="N2160" i="7"/>
  <c r="I2160" i="7"/>
  <c r="J2160" i="7" s="1"/>
  <c r="K2160" i="7" s="1"/>
  <c r="H2160" i="7"/>
  <c r="N2159" i="7"/>
  <c r="I2159" i="7"/>
  <c r="J2159" i="7" s="1"/>
  <c r="K2159" i="7" s="1"/>
  <c r="H2159" i="7"/>
  <c r="N2158" i="7"/>
  <c r="I2158" i="7"/>
  <c r="J2158" i="7" s="1"/>
  <c r="K2158" i="7" s="1"/>
  <c r="H2158" i="7"/>
  <c r="N2157" i="7"/>
  <c r="I2157" i="7"/>
  <c r="J2157" i="7" s="1"/>
  <c r="K2157" i="7" s="1"/>
  <c r="H2157" i="7"/>
  <c r="N2156" i="7"/>
  <c r="I2156" i="7"/>
  <c r="J2156" i="7" s="1"/>
  <c r="K2156" i="7" s="1"/>
  <c r="H2156" i="7"/>
  <c r="N2155" i="7"/>
  <c r="I2155" i="7"/>
  <c r="J2155" i="7" s="1"/>
  <c r="K2155" i="7" s="1"/>
  <c r="H2155" i="7"/>
  <c r="N2154" i="7"/>
  <c r="I2154" i="7"/>
  <c r="J2154" i="7" s="1"/>
  <c r="K2154" i="7" s="1"/>
  <c r="H2154" i="7"/>
  <c r="N2153" i="7"/>
  <c r="I2153" i="7"/>
  <c r="J2153" i="7" s="1"/>
  <c r="K2153" i="7" s="1"/>
  <c r="H2153" i="7"/>
  <c r="N2152" i="7"/>
  <c r="I2152" i="7"/>
  <c r="J2152" i="7" s="1"/>
  <c r="K2152" i="7" s="1"/>
  <c r="H2152" i="7"/>
  <c r="N2151" i="7"/>
  <c r="I2151" i="7"/>
  <c r="J2151" i="7" s="1"/>
  <c r="K2151" i="7" s="1"/>
  <c r="H2151" i="7"/>
  <c r="N2150" i="7"/>
  <c r="I2150" i="7"/>
  <c r="J2150" i="7" s="1"/>
  <c r="K2150" i="7" s="1"/>
  <c r="H2150" i="7"/>
  <c r="N2149" i="7"/>
  <c r="I2149" i="7"/>
  <c r="J2149" i="7" s="1"/>
  <c r="K2149" i="7" s="1"/>
  <c r="H2149" i="7"/>
  <c r="N2148" i="7"/>
  <c r="I2148" i="7"/>
  <c r="J2148" i="7" s="1"/>
  <c r="K2148" i="7" s="1"/>
  <c r="H2148" i="7"/>
  <c r="N2147" i="7"/>
  <c r="I2147" i="7"/>
  <c r="J2147" i="7" s="1"/>
  <c r="K2147" i="7" s="1"/>
  <c r="H2147" i="7"/>
  <c r="N2146" i="7"/>
  <c r="I2146" i="7"/>
  <c r="J2146" i="7" s="1"/>
  <c r="K2146" i="7" s="1"/>
  <c r="H2146" i="7"/>
  <c r="N2145" i="7"/>
  <c r="I2145" i="7"/>
  <c r="J2145" i="7" s="1"/>
  <c r="K2145" i="7" s="1"/>
  <c r="H2145" i="7"/>
  <c r="N2144" i="7"/>
  <c r="I2144" i="7"/>
  <c r="J2144" i="7" s="1"/>
  <c r="K2144" i="7" s="1"/>
  <c r="H2144" i="7"/>
  <c r="N2143" i="7"/>
  <c r="I2143" i="7"/>
  <c r="J2143" i="7" s="1"/>
  <c r="K2143" i="7" s="1"/>
  <c r="H2143" i="7"/>
  <c r="N2142" i="7"/>
  <c r="I2142" i="7"/>
  <c r="J2142" i="7" s="1"/>
  <c r="K2142" i="7" s="1"/>
  <c r="H2142" i="7"/>
  <c r="N2141" i="7"/>
  <c r="I2141" i="7"/>
  <c r="J2141" i="7" s="1"/>
  <c r="K2141" i="7" s="1"/>
  <c r="H2141" i="7"/>
  <c r="N2140" i="7"/>
  <c r="I2140" i="7"/>
  <c r="J2140" i="7" s="1"/>
  <c r="K2140" i="7" s="1"/>
  <c r="H2140" i="7"/>
  <c r="N2139" i="7"/>
  <c r="I2139" i="7"/>
  <c r="J2139" i="7" s="1"/>
  <c r="K2139" i="7" s="1"/>
  <c r="H2139" i="7"/>
  <c r="N2138" i="7"/>
  <c r="I2138" i="7"/>
  <c r="J2138" i="7" s="1"/>
  <c r="K2138" i="7" s="1"/>
  <c r="H2138" i="7"/>
  <c r="N2137" i="7"/>
  <c r="I2137" i="7"/>
  <c r="J2137" i="7" s="1"/>
  <c r="K2137" i="7" s="1"/>
  <c r="H2137" i="7"/>
  <c r="N2136" i="7"/>
  <c r="I2136" i="7"/>
  <c r="J2136" i="7" s="1"/>
  <c r="K2136" i="7" s="1"/>
  <c r="H2136" i="7"/>
  <c r="N2135" i="7"/>
  <c r="I2135" i="7"/>
  <c r="J2135" i="7" s="1"/>
  <c r="K2135" i="7" s="1"/>
  <c r="H2135" i="7"/>
  <c r="N2134" i="7"/>
  <c r="I2134" i="7"/>
  <c r="J2134" i="7" s="1"/>
  <c r="K2134" i="7" s="1"/>
  <c r="H2134" i="7"/>
  <c r="N2133" i="7"/>
  <c r="I2133" i="7"/>
  <c r="J2133" i="7" s="1"/>
  <c r="K2133" i="7" s="1"/>
  <c r="H2133" i="7"/>
  <c r="N2132" i="7"/>
  <c r="I2132" i="7"/>
  <c r="J2132" i="7" s="1"/>
  <c r="K2132" i="7" s="1"/>
  <c r="H2132" i="7"/>
  <c r="N2131" i="7"/>
  <c r="I2131" i="7"/>
  <c r="J2131" i="7" s="1"/>
  <c r="K2131" i="7" s="1"/>
  <c r="H2131" i="7"/>
  <c r="N2130" i="7"/>
  <c r="I2130" i="7"/>
  <c r="J2130" i="7" s="1"/>
  <c r="K2130" i="7" s="1"/>
  <c r="H2130" i="7"/>
  <c r="N2129" i="7"/>
  <c r="I2129" i="7"/>
  <c r="J2129" i="7" s="1"/>
  <c r="K2129" i="7" s="1"/>
  <c r="H2129" i="7"/>
  <c r="N2128" i="7"/>
  <c r="I2128" i="7"/>
  <c r="J2128" i="7" s="1"/>
  <c r="K2128" i="7" s="1"/>
  <c r="H2128" i="7"/>
  <c r="N2127" i="7"/>
  <c r="I2127" i="7"/>
  <c r="J2127" i="7" s="1"/>
  <c r="K2127" i="7" s="1"/>
  <c r="H2127" i="7"/>
  <c r="N2126" i="7"/>
  <c r="I2126" i="7"/>
  <c r="J2126" i="7" s="1"/>
  <c r="K2126" i="7" s="1"/>
  <c r="H2126" i="7"/>
  <c r="N2125" i="7"/>
  <c r="I2125" i="7"/>
  <c r="J2125" i="7" s="1"/>
  <c r="K2125" i="7" s="1"/>
  <c r="H2125" i="7"/>
  <c r="N2124" i="7"/>
  <c r="I2124" i="7"/>
  <c r="J2124" i="7" s="1"/>
  <c r="K2124" i="7" s="1"/>
  <c r="H2124" i="7"/>
  <c r="N2123" i="7"/>
  <c r="I2123" i="7"/>
  <c r="J2123" i="7" s="1"/>
  <c r="K2123" i="7" s="1"/>
  <c r="H2123" i="7"/>
  <c r="N2122" i="7"/>
  <c r="I2122" i="7"/>
  <c r="J2122" i="7" s="1"/>
  <c r="K2122" i="7" s="1"/>
  <c r="H2122" i="7"/>
  <c r="N2121" i="7"/>
  <c r="I2121" i="7"/>
  <c r="J2121" i="7" s="1"/>
  <c r="K2121" i="7" s="1"/>
  <c r="H2121" i="7"/>
  <c r="N2120" i="7"/>
  <c r="I2120" i="7"/>
  <c r="J2120" i="7" s="1"/>
  <c r="K2120" i="7" s="1"/>
  <c r="H2120" i="7"/>
  <c r="N2119" i="7"/>
  <c r="I2119" i="7"/>
  <c r="J2119" i="7" s="1"/>
  <c r="K2119" i="7" s="1"/>
  <c r="H2119" i="7"/>
  <c r="N2118" i="7"/>
  <c r="I2118" i="7"/>
  <c r="J2118" i="7" s="1"/>
  <c r="K2118" i="7" s="1"/>
  <c r="H2118" i="7"/>
  <c r="N2117" i="7"/>
  <c r="I2117" i="7"/>
  <c r="J2117" i="7" s="1"/>
  <c r="K2117" i="7" s="1"/>
  <c r="H2117" i="7"/>
  <c r="N2116" i="7"/>
  <c r="I2116" i="7"/>
  <c r="J2116" i="7" s="1"/>
  <c r="K2116" i="7" s="1"/>
  <c r="H2116" i="7"/>
  <c r="N2115" i="7"/>
  <c r="I2115" i="7"/>
  <c r="J2115" i="7" s="1"/>
  <c r="K2115" i="7" s="1"/>
  <c r="H2115" i="7"/>
  <c r="N2114" i="7"/>
  <c r="I2114" i="7"/>
  <c r="J2114" i="7" s="1"/>
  <c r="K2114" i="7" s="1"/>
  <c r="H2114" i="7"/>
  <c r="N2113" i="7"/>
  <c r="I2113" i="7"/>
  <c r="J2113" i="7" s="1"/>
  <c r="K2113" i="7" s="1"/>
  <c r="H2113" i="7"/>
  <c r="N2112" i="7"/>
  <c r="I2112" i="7"/>
  <c r="J2112" i="7" s="1"/>
  <c r="K2112" i="7" s="1"/>
  <c r="H2112" i="7"/>
  <c r="N2111" i="7"/>
  <c r="I2111" i="7"/>
  <c r="J2111" i="7" s="1"/>
  <c r="K2111" i="7" s="1"/>
  <c r="H2111" i="7"/>
  <c r="N2110" i="7"/>
  <c r="I2110" i="7"/>
  <c r="J2110" i="7" s="1"/>
  <c r="K2110" i="7" s="1"/>
  <c r="H2110" i="7"/>
  <c r="N2109" i="7"/>
  <c r="I2109" i="7"/>
  <c r="J2109" i="7" s="1"/>
  <c r="K2109" i="7" s="1"/>
  <c r="H2109" i="7"/>
  <c r="N2108" i="7"/>
  <c r="I2108" i="7"/>
  <c r="J2108" i="7" s="1"/>
  <c r="K2108" i="7" s="1"/>
  <c r="H2108" i="7"/>
  <c r="N2107" i="7"/>
  <c r="I2107" i="7"/>
  <c r="J2107" i="7" s="1"/>
  <c r="K2107" i="7" s="1"/>
  <c r="H2107" i="7"/>
  <c r="N2106" i="7"/>
  <c r="I2106" i="7"/>
  <c r="J2106" i="7" s="1"/>
  <c r="K2106" i="7" s="1"/>
  <c r="H2106" i="7"/>
  <c r="N2105" i="7"/>
  <c r="I2105" i="7"/>
  <c r="J2105" i="7" s="1"/>
  <c r="K2105" i="7" s="1"/>
  <c r="H2105" i="7"/>
  <c r="N2104" i="7"/>
  <c r="I2104" i="7"/>
  <c r="J2104" i="7" s="1"/>
  <c r="K2104" i="7" s="1"/>
  <c r="H2104" i="7"/>
  <c r="N2103" i="7"/>
  <c r="I2103" i="7"/>
  <c r="J2103" i="7" s="1"/>
  <c r="K2103" i="7" s="1"/>
  <c r="H2103" i="7"/>
  <c r="N2102" i="7"/>
  <c r="I2102" i="7"/>
  <c r="J2102" i="7" s="1"/>
  <c r="K2102" i="7" s="1"/>
  <c r="H2102" i="7"/>
  <c r="N2101" i="7"/>
  <c r="I2101" i="7"/>
  <c r="J2101" i="7" s="1"/>
  <c r="K2101" i="7" s="1"/>
  <c r="H2101" i="7"/>
  <c r="N2100" i="7"/>
  <c r="I2100" i="7"/>
  <c r="J2100" i="7" s="1"/>
  <c r="K2100" i="7" s="1"/>
  <c r="H2100" i="7"/>
  <c r="N2099" i="7"/>
  <c r="I2099" i="7"/>
  <c r="J2099" i="7" s="1"/>
  <c r="K2099" i="7" s="1"/>
  <c r="H2099" i="7"/>
  <c r="N2098" i="7"/>
  <c r="I2098" i="7"/>
  <c r="J2098" i="7" s="1"/>
  <c r="K2098" i="7" s="1"/>
  <c r="H2098" i="7"/>
  <c r="N2097" i="7"/>
  <c r="I2097" i="7"/>
  <c r="J2097" i="7" s="1"/>
  <c r="K2097" i="7" s="1"/>
  <c r="H2097" i="7"/>
  <c r="N2096" i="7"/>
  <c r="I2096" i="7"/>
  <c r="J2096" i="7" s="1"/>
  <c r="K2096" i="7" s="1"/>
  <c r="H2096" i="7"/>
  <c r="N2095" i="7"/>
  <c r="I2095" i="7"/>
  <c r="J2095" i="7" s="1"/>
  <c r="K2095" i="7" s="1"/>
  <c r="H2095" i="7"/>
  <c r="N2094" i="7"/>
  <c r="I2094" i="7"/>
  <c r="J2094" i="7" s="1"/>
  <c r="K2094" i="7" s="1"/>
  <c r="H2094" i="7"/>
  <c r="N2093" i="7"/>
  <c r="I2093" i="7"/>
  <c r="J2093" i="7" s="1"/>
  <c r="K2093" i="7" s="1"/>
  <c r="H2093" i="7"/>
  <c r="N2092" i="7"/>
  <c r="I2092" i="7"/>
  <c r="J2092" i="7" s="1"/>
  <c r="K2092" i="7" s="1"/>
  <c r="H2092" i="7"/>
  <c r="N2091" i="7"/>
  <c r="I2091" i="7"/>
  <c r="J2091" i="7" s="1"/>
  <c r="K2091" i="7" s="1"/>
  <c r="H2091" i="7"/>
  <c r="N2090" i="7"/>
  <c r="I2090" i="7"/>
  <c r="J2090" i="7" s="1"/>
  <c r="K2090" i="7" s="1"/>
  <c r="H2090" i="7"/>
  <c r="N2089" i="7"/>
  <c r="I2089" i="7"/>
  <c r="J2089" i="7" s="1"/>
  <c r="K2089" i="7" s="1"/>
  <c r="H2089" i="7"/>
  <c r="N2088" i="7"/>
  <c r="I2088" i="7"/>
  <c r="J2088" i="7" s="1"/>
  <c r="K2088" i="7" s="1"/>
  <c r="H2088" i="7"/>
  <c r="N2087" i="7"/>
  <c r="I2087" i="7"/>
  <c r="J2087" i="7" s="1"/>
  <c r="K2087" i="7" s="1"/>
  <c r="H2087" i="7"/>
  <c r="N2086" i="7"/>
  <c r="I2086" i="7"/>
  <c r="J2086" i="7" s="1"/>
  <c r="K2086" i="7" s="1"/>
  <c r="H2086" i="7"/>
  <c r="N2085" i="7"/>
  <c r="I2085" i="7"/>
  <c r="J2085" i="7" s="1"/>
  <c r="K2085" i="7" s="1"/>
  <c r="H2085" i="7"/>
  <c r="N2084" i="7"/>
  <c r="I2084" i="7"/>
  <c r="J2084" i="7" s="1"/>
  <c r="K2084" i="7" s="1"/>
  <c r="H2084" i="7"/>
  <c r="N2083" i="7"/>
  <c r="I2083" i="7"/>
  <c r="J2083" i="7" s="1"/>
  <c r="K2083" i="7" s="1"/>
  <c r="H2083" i="7"/>
  <c r="N2082" i="7"/>
  <c r="I2082" i="7"/>
  <c r="J2082" i="7" s="1"/>
  <c r="K2082" i="7" s="1"/>
  <c r="H2082" i="7"/>
  <c r="N2081" i="7"/>
  <c r="I2081" i="7"/>
  <c r="J2081" i="7" s="1"/>
  <c r="K2081" i="7" s="1"/>
  <c r="H2081" i="7"/>
  <c r="N2080" i="7"/>
  <c r="I2080" i="7"/>
  <c r="J2080" i="7" s="1"/>
  <c r="K2080" i="7" s="1"/>
  <c r="H2080" i="7"/>
  <c r="N2079" i="7"/>
  <c r="I2079" i="7"/>
  <c r="J2079" i="7" s="1"/>
  <c r="K2079" i="7" s="1"/>
  <c r="H2079" i="7"/>
  <c r="N2078" i="7"/>
  <c r="I2078" i="7"/>
  <c r="J2078" i="7" s="1"/>
  <c r="K2078" i="7" s="1"/>
  <c r="H2078" i="7"/>
  <c r="N2077" i="7"/>
  <c r="I2077" i="7"/>
  <c r="J2077" i="7" s="1"/>
  <c r="K2077" i="7" s="1"/>
  <c r="H2077" i="7"/>
  <c r="N2076" i="7"/>
  <c r="I2076" i="7"/>
  <c r="J2076" i="7" s="1"/>
  <c r="K2076" i="7" s="1"/>
  <c r="H2076" i="7"/>
  <c r="N2075" i="7"/>
  <c r="I2075" i="7"/>
  <c r="J2075" i="7" s="1"/>
  <c r="K2075" i="7" s="1"/>
  <c r="H2075" i="7"/>
  <c r="N2074" i="7"/>
  <c r="I2074" i="7"/>
  <c r="J2074" i="7" s="1"/>
  <c r="K2074" i="7" s="1"/>
  <c r="H2074" i="7"/>
  <c r="N2073" i="7"/>
  <c r="I2073" i="7"/>
  <c r="J2073" i="7" s="1"/>
  <c r="K2073" i="7" s="1"/>
  <c r="H2073" i="7"/>
  <c r="N2072" i="7"/>
  <c r="I2072" i="7"/>
  <c r="J2072" i="7" s="1"/>
  <c r="K2072" i="7" s="1"/>
  <c r="H2072" i="7"/>
  <c r="N2071" i="7"/>
  <c r="I2071" i="7"/>
  <c r="J2071" i="7" s="1"/>
  <c r="K2071" i="7" s="1"/>
  <c r="H2071" i="7"/>
  <c r="N2070" i="7"/>
  <c r="I2070" i="7"/>
  <c r="J2070" i="7" s="1"/>
  <c r="K2070" i="7" s="1"/>
  <c r="H2070" i="7"/>
  <c r="N2069" i="7"/>
  <c r="I2069" i="7"/>
  <c r="J2069" i="7" s="1"/>
  <c r="K2069" i="7" s="1"/>
  <c r="H2069" i="7"/>
  <c r="N2068" i="7"/>
  <c r="I2068" i="7"/>
  <c r="J2068" i="7" s="1"/>
  <c r="K2068" i="7" s="1"/>
  <c r="H2068" i="7"/>
  <c r="N2067" i="7"/>
  <c r="I2067" i="7"/>
  <c r="J2067" i="7" s="1"/>
  <c r="K2067" i="7" s="1"/>
  <c r="H2067" i="7"/>
  <c r="N2066" i="7"/>
  <c r="I2066" i="7"/>
  <c r="J2066" i="7" s="1"/>
  <c r="K2066" i="7" s="1"/>
  <c r="H2066" i="7"/>
  <c r="N2065" i="7"/>
  <c r="I2065" i="7"/>
  <c r="J2065" i="7" s="1"/>
  <c r="K2065" i="7" s="1"/>
  <c r="H2065" i="7"/>
  <c r="N2064" i="7"/>
  <c r="I2064" i="7"/>
  <c r="J2064" i="7" s="1"/>
  <c r="K2064" i="7" s="1"/>
  <c r="H2064" i="7"/>
  <c r="N2063" i="7"/>
  <c r="I2063" i="7"/>
  <c r="J2063" i="7" s="1"/>
  <c r="K2063" i="7" s="1"/>
  <c r="H2063" i="7"/>
  <c r="N2062" i="7"/>
  <c r="I2062" i="7"/>
  <c r="J2062" i="7" s="1"/>
  <c r="K2062" i="7" s="1"/>
  <c r="H2062" i="7"/>
  <c r="N2061" i="7"/>
  <c r="I2061" i="7"/>
  <c r="J2061" i="7" s="1"/>
  <c r="K2061" i="7" s="1"/>
  <c r="H2061" i="7"/>
  <c r="N2060" i="7"/>
  <c r="I2060" i="7"/>
  <c r="J2060" i="7" s="1"/>
  <c r="K2060" i="7" s="1"/>
  <c r="H2060" i="7"/>
  <c r="N2059" i="7"/>
  <c r="I2059" i="7"/>
  <c r="J2059" i="7" s="1"/>
  <c r="K2059" i="7" s="1"/>
  <c r="H2059" i="7"/>
  <c r="N2058" i="7"/>
  <c r="I2058" i="7"/>
  <c r="J2058" i="7" s="1"/>
  <c r="K2058" i="7" s="1"/>
  <c r="H2058" i="7"/>
  <c r="N2057" i="7"/>
  <c r="I2057" i="7"/>
  <c r="J2057" i="7" s="1"/>
  <c r="K2057" i="7" s="1"/>
  <c r="H2057" i="7"/>
  <c r="N2056" i="7"/>
  <c r="I2056" i="7"/>
  <c r="J2056" i="7" s="1"/>
  <c r="K2056" i="7" s="1"/>
  <c r="H2056" i="7"/>
  <c r="N2055" i="7"/>
  <c r="I2055" i="7"/>
  <c r="J2055" i="7" s="1"/>
  <c r="K2055" i="7" s="1"/>
  <c r="H2055" i="7"/>
  <c r="N2054" i="7"/>
  <c r="I2054" i="7"/>
  <c r="J2054" i="7" s="1"/>
  <c r="K2054" i="7" s="1"/>
  <c r="H2054" i="7"/>
  <c r="N2053" i="7"/>
  <c r="I2053" i="7"/>
  <c r="J2053" i="7" s="1"/>
  <c r="K2053" i="7" s="1"/>
  <c r="H2053" i="7"/>
  <c r="N2052" i="7"/>
  <c r="I2052" i="7"/>
  <c r="J2052" i="7" s="1"/>
  <c r="K2052" i="7" s="1"/>
  <c r="H2052" i="7"/>
  <c r="N2051" i="7"/>
  <c r="I2051" i="7"/>
  <c r="J2051" i="7" s="1"/>
  <c r="K2051" i="7" s="1"/>
  <c r="H2051" i="7"/>
  <c r="N2050" i="7"/>
  <c r="I2050" i="7"/>
  <c r="J2050" i="7" s="1"/>
  <c r="K2050" i="7" s="1"/>
  <c r="H2050" i="7"/>
  <c r="N2049" i="7"/>
  <c r="I2049" i="7"/>
  <c r="J2049" i="7" s="1"/>
  <c r="K2049" i="7" s="1"/>
  <c r="H2049" i="7"/>
  <c r="N2048" i="7"/>
  <c r="I2048" i="7"/>
  <c r="J2048" i="7" s="1"/>
  <c r="K2048" i="7" s="1"/>
  <c r="H2048" i="7"/>
  <c r="N2047" i="7"/>
  <c r="I2047" i="7"/>
  <c r="J2047" i="7" s="1"/>
  <c r="K2047" i="7" s="1"/>
  <c r="H2047" i="7"/>
  <c r="N2046" i="7"/>
  <c r="I2046" i="7"/>
  <c r="J2046" i="7" s="1"/>
  <c r="K2046" i="7" s="1"/>
  <c r="H2046" i="7"/>
  <c r="N2045" i="7"/>
  <c r="I2045" i="7"/>
  <c r="J2045" i="7" s="1"/>
  <c r="K2045" i="7" s="1"/>
  <c r="H2045" i="7"/>
  <c r="N2044" i="7"/>
  <c r="I2044" i="7"/>
  <c r="J2044" i="7" s="1"/>
  <c r="K2044" i="7" s="1"/>
  <c r="H2044" i="7"/>
  <c r="N2043" i="7"/>
  <c r="I2043" i="7"/>
  <c r="J2043" i="7" s="1"/>
  <c r="K2043" i="7" s="1"/>
  <c r="H2043" i="7"/>
  <c r="N2042" i="7"/>
  <c r="I2042" i="7"/>
  <c r="J2042" i="7" s="1"/>
  <c r="K2042" i="7" s="1"/>
  <c r="H2042" i="7"/>
  <c r="N2041" i="7"/>
  <c r="I2041" i="7"/>
  <c r="J2041" i="7" s="1"/>
  <c r="K2041" i="7" s="1"/>
  <c r="H2041" i="7"/>
  <c r="N2040" i="7"/>
  <c r="I2040" i="7"/>
  <c r="J2040" i="7" s="1"/>
  <c r="K2040" i="7" s="1"/>
  <c r="H2040" i="7"/>
  <c r="N2039" i="7"/>
  <c r="I2039" i="7"/>
  <c r="J2039" i="7" s="1"/>
  <c r="K2039" i="7" s="1"/>
  <c r="H2039" i="7"/>
  <c r="N2038" i="7"/>
  <c r="I2038" i="7"/>
  <c r="J2038" i="7" s="1"/>
  <c r="K2038" i="7" s="1"/>
  <c r="H2038" i="7"/>
  <c r="N2037" i="7"/>
  <c r="I2037" i="7"/>
  <c r="J2037" i="7" s="1"/>
  <c r="K2037" i="7" s="1"/>
  <c r="H2037" i="7"/>
  <c r="N2036" i="7"/>
  <c r="I2036" i="7"/>
  <c r="J2036" i="7" s="1"/>
  <c r="K2036" i="7" s="1"/>
  <c r="H2036" i="7"/>
  <c r="N2035" i="7"/>
  <c r="I2035" i="7"/>
  <c r="J2035" i="7" s="1"/>
  <c r="K2035" i="7" s="1"/>
  <c r="H2035" i="7"/>
  <c r="N2034" i="7"/>
  <c r="I2034" i="7"/>
  <c r="J2034" i="7" s="1"/>
  <c r="K2034" i="7" s="1"/>
  <c r="H2034" i="7"/>
  <c r="N2033" i="7"/>
  <c r="I2033" i="7"/>
  <c r="J2033" i="7" s="1"/>
  <c r="K2033" i="7" s="1"/>
  <c r="H2033" i="7"/>
  <c r="N2032" i="7"/>
  <c r="I2032" i="7"/>
  <c r="J2032" i="7" s="1"/>
  <c r="K2032" i="7" s="1"/>
  <c r="H2032" i="7"/>
  <c r="N2031" i="7"/>
  <c r="I2031" i="7"/>
  <c r="J2031" i="7" s="1"/>
  <c r="K2031" i="7" s="1"/>
  <c r="H2031" i="7"/>
  <c r="N2030" i="7"/>
  <c r="I2030" i="7"/>
  <c r="J2030" i="7" s="1"/>
  <c r="K2030" i="7" s="1"/>
  <c r="H2030" i="7"/>
  <c r="N2029" i="7"/>
  <c r="I2029" i="7"/>
  <c r="J2029" i="7" s="1"/>
  <c r="K2029" i="7" s="1"/>
  <c r="H2029" i="7"/>
  <c r="N2028" i="7"/>
  <c r="I2028" i="7"/>
  <c r="J2028" i="7" s="1"/>
  <c r="K2028" i="7" s="1"/>
  <c r="H2028" i="7"/>
  <c r="N2027" i="7"/>
  <c r="I2027" i="7"/>
  <c r="J2027" i="7" s="1"/>
  <c r="K2027" i="7" s="1"/>
  <c r="H2027" i="7"/>
  <c r="N2026" i="7"/>
  <c r="I2026" i="7"/>
  <c r="J2026" i="7" s="1"/>
  <c r="K2026" i="7" s="1"/>
  <c r="H2026" i="7"/>
  <c r="N2025" i="7"/>
  <c r="I2025" i="7"/>
  <c r="J2025" i="7" s="1"/>
  <c r="K2025" i="7" s="1"/>
  <c r="H2025" i="7"/>
  <c r="N2024" i="7"/>
  <c r="I2024" i="7"/>
  <c r="J2024" i="7" s="1"/>
  <c r="K2024" i="7" s="1"/>
  <c r="H2024" i="7"/>
  <c r="N2023" i="7"/>
  <c r="I2023" i="7"/>
  <c r="J2023" i="7" s="1"/>
  <c r="K2023" i="7" s="1"/>
  <c r="H2023" i="7"/>
  <c r="N2022" i="7"/>
  <c r="I2022" i="7"/>
  <c r="J2022" i="7" s="1"/>
  <c r="K2022" i="7" s="1"/>
  <c r="H2022" i="7"/>
  <c r="N2021" i="7"/>
  <c r="I2021" i="7"/>
  <c r="J2021" i="7" s="1"/>
  <c r="K2021" i="7" s="1"/>
  <c r="H2021" i="7"/>
  <c r="N2020" i="7"/>
  <c r="I2020" i="7"/>
  <c r="J2020" i="7" s="1"/>
  <c r="K2020" i="7" s="1"/>
  <c r="H2020" i="7"/>
  <c r="N2019" i="7"/>
  <c r="I2019" i="7"/>
  <c r="J2019" i="7" s="1"/>
  <c r="K2019" i="7" s="1"/>
  <c r="H2019" i="7"/>
  <c r="N2018" i="7"/>
  <c r="I2018" i="7"/>
  <c r="J2018" i="7" s="1"/>
  <c r="K2018" i="7" s="1"/>
  <c r="H2018" i="7"/>
  <c r="N2017" i="7"/>
  <c r="I2017" i="7"/>
  <c r="J2017" i="7" s="1"/>
  <c r="K2017" i="7" s="1"/>
  <c r="H2017" i="7"/>
  <c r="N2016" i="7"/>
  <c r="I2016" i="7"/>
  <c r="J2016" i="7" s="1"/>
  <c r="K2016" i="7" s="1"/>
  <c r="H2016" i="7"/>
  <c r="N2015" i="7"/>
  <c r="I2015" i="7"/>
  <c r="J2015" i="7" s="1"/>
  <c r="K2015" i="7" s="1"/>
  <c r="H2015" i="7"/>
  <c r="N2014" i="7"/>
  <c r="I2014" i="7"/>
  <c r="J2014" i="7" s="1"/>
  <c r="K2014" i="7" s="1"/>
  <c r="H2014" i="7"/>
  <c r="N2013" i="7"/>
  <c r="I2013" i="7"/>
  <c r="J2013" i="7" s="1"/>
  <c r="K2013" i="7" s="1"/>
  <c r="H2013" i="7"/>
  <c r="N2012" i="7"/>
  <c r="I2012" i="7"/>
  <c r="J2012" i="7" s="1"/>
  <c r="K2012" i="7" s="1"/>
  <c r="H2012" i="7"/>
  <c r="N2011" i="7"/>
  <c r="I2011" i="7"/>
  <c r="J2011" i="7" s="1"/>
  <c r="K2011" i="7" s="1"/>
  <c r="H2011" i="7"/>
  <c r="N2010" i="7"/>
  <c r="I2010" i="7"/>
  <c r="J2010" i="7" s="1"/>
  <c r="K2010" i="7" s="1"/>
  <c r="H2010" i="7"/>
  <c r="N2009" i="7"/>
  <c r="I2009" i="7"/>
  <c r="J2009" i="7" s="1"/>
  <c r="K2009" i="7" s="1"/>
  <c r="H2009" i="7"/>
  <c r="N2008" i="7"/>
  <c r="I2008" i="7"/>
  <c r="J2008" i="7" s="1"/>
  <c r="K2008" i="7" s="1"/>
  <c r="H2008" i="7"/>
  <c r="N2007" i="7"/>
  <c r="I2007" i="7"/>
  <c r="J2007" i="7" s="1"/>
  <c r="K2007" i="7" s="1"/>
  <c r="H2007" i="7"/>
  <c r="N2006" i="7"/>
  <c r="I2006" i="7"/>
  <c r="J2006" i="7" s="1"/>
  <c r="K2006" i="7" s="1"/>
  <c r="H2006" i="7"/>
  <c r="N2005" i="7"/>
  <c r="I2005" i="7"/>
  <c r="J2005" i="7" s="1"/>
  <c r="K2005" i="7" s="1"/>
  <c r="H2005" i="7"/>
  <c r="N2004" i="7"/>
  <c r="I2004" i="7"/>
  <c r="J2004" i="7" s="1"/>
  <c r="K2004" i="7" s="1"/>
  <c r="H2004" i="7"/>
  <c r="N2003" i="7"/>
  <c r="I2003" i="7"/>
  <c r="J2003" i="7" s="1"/>
  <c r="K2003" i="7" s="1"/>
  <c r="H2003" i="7"/>
  <c r="N2002" i="7"/>
  <c r="I2002" i="7"/>
  <c r="J2002" i="7" s="1"/>
  <c r="K2002" i="7" s="1"/>
  <c r="H2002" i="7"/>
  <c r="N2001" i="7"/>
  <c r="I2001" i="7"/>
  <c r="J2001" i="7" s="1"/>
  <c r="K2001" i="7" s="1"/>
  <c r="H2001" i="7"/>
  <c r="N2000" i="7"/>
  <c r="I2000" i="7"/>
  <c r="J2000" i="7" s="1"/>
  <c r="K2000" i="7" s="1"/>
  <c r="H2000" i="7"/>
  <c r="N1999" i="7"/>
  <c r="I1999" i="7"/>
  <c r="J1999" i="7" s="1"/>
  <c r="K1999" i="7" s="1"/>
  <c r="H1999" i="7"/>
  <c r="N1998" i="7"/>
  <c r="I1998" i="7"/>
  <c r="J1998" i="7" s="1"/>
  <c r="K1998" i="7" s="1"/>
  <c r="H1998" i="7"/>
  <c r="N1997" i="7"/>
  <c r="I1997" i="7"/>
  <c r="J1997" i="7" s="1"/>
  <c r="K1997" i="7" s="1"/>
  <c r="H1997" i="7"/>
  <c r="N1996" i="7"/>
  <c r="I1996" i="7"/>
  <c r="J1996" i="7" s="1"/>
  <c r="K1996" i="7" s="1"/>
  <c r="H1996" i="7"/>
  <c r="N1995" i="7"/>
  <c r="I1995" i="7"/>
  <c r="J1995" i="7" s="1"/>
  <c r="K1995" i="7" s="1"/>
  <c r="H1995" i="7"/>
  <c r="N1994" i="7"/>
  <c r="I1994" i="7"/>
  <c r="J1994" i="7" s="1"/>
  <c r="K1994" i="7" s="1"/>
  <c r="H1994" i="7"/>
  <c r="N1993" i="7"/>
  <c r="I1993" i="7"/>
  <c r="J1993" i="7" s="1"/>
  <c r="K1993" i="7" s="1"/>
  <c r="H1993" i="7"/>
  <c r="N1992" i="7"/>
  <c r="I1992" i="7"/>
  <c r="J1992" i="7" s="1"/>
  <c r="K1992" i="7" s="1"/>
  <c r="H1992" i="7"/>
  <c r="N1991" i="7"/>
  <c r="I1991" i="7"/>
  <c r="J1991" i="7" s="1"/>
  <c r="K1991" i="7" s="1"/>
  <c r="H1991" i="7"/>
  <c r="N1990" i="7"/>
  <c r="I1990" i="7"/>
  <c r="J1990" i="7" s="1"/>
  <c r="K1990" i="7" s="1"/>
  <c r="H1990" i="7"/>
  <c r="N1989" i="7"/>
  <c r="I1989" i="7"/>
  <c r="J1989" i="7" s="1"/>
  <c r="K1989" i="7" s="1"/>
  <c r="H1989" i="7"/>
  <c r="N1988" i="7"/>
  <c r="I1988" i="7"/>
  <c r="J1988" i="7" s="1"/>
  <c r="K1988" i="7" s="1"/>
  <c r="H1988" i="7"/>
  <c r="N1987" i="7"/>
  <c r="I1987" i="7"/>
  <c r="J1987" i="7" s="1"/>
  <c r="K1987" i="7" s="1"/>
  <c r="H1987" i="7"/>
  <c r="N1986" i="7"/>
  <c r="I1986" i="7"/>
  <c r="J1986" i="7" s="1"/>
  <c r="K1986" i="7" s="1"/>
  <c r="H1986" i="7"/>
  <c r="N1985" i="7"/>
  <c r="I1985" i="7"/>
  <c r="J1985" i="7" s="1"/>
  <c r="K1985" i="7" s="1"/>
  <c r="H1985" i="7"/>
  <c r="N1984" i="7"/>
  <c r="I1984" i="7"/>
  <c r="J1984" i="7" s="1"/>
  <c r="K1984" i="7" s="1"/>
  <c r="H1984" i="7"/>
  <c r="N1983" i="7"/>
  <c r="I1983" i="7"/>
  <c r="J1983" i="7" s="1"/>
  <c r="K1983" i="7" s="1"/>
  <c r="H1983" i="7"/>
  <c r="N1982" i="7"/>
  <c r="I1982" i="7"/>
  <c r="J1982" i="7" s="1"/>
  <c r="K1982" i="7" s="1"/>
  <c r="H1982" i="7"/>
  <c r="N1981" i="7"/>
  <c r="I1981" i="7"/>
  <c r="J1981" i="7" s="1"/>
  <c r="K1981" i="7" s="1"/>
  <c r="H1981" i="7"/>
  <c r="N1980" i="7"/>
  <c r="I1980" i="7"/>
  <c r="J1980" i="7" s="1"/>
  <c r="K1980" i="7" s="1"/>
  <c r="H1980" i="7"/>
  <c r="N1979" i="7"/>
  <c r="I1979" i="7"/>
  <c r="J1979" i="7" s="1"/>
  <c r="K1979" i="7" s="1"/>
  <c r="H1979" i="7"/>
  <c r="N1978" i="7"/>
  <c r="I1978" i="7"/>
  <c r="J1978" i="7" s="1"/>
  <c r="K1978" i="7" s="1"/>
  <c r="H1978" i="7"/>
  <c r="N1977" i="7"/>
  <c r="I1977" i="7"/>
  <c r="J1977" i="7" s="1"/>
  <c r="K1977" i="7" s="1"/>
  <c r="H1977" i="7"/>
  <c r="N1976" i="7"/>
  <c r="I1976" i="7"/>
  <c r="J1976" i="7" s="1"/>
  <c r="K1976" i="7" s="1"/>
  <c r="H1976" i="7"/>
  <c r="N1975" i="7"/>
  <c r="I1975" i="7"/>
  <c r="J1975" i="7" s="1"/>
  <c r="K1975" i="7" s="1"/>
  <c r="H1975" i="7"/>
  <c r="N1974" i="7"/>
  <c r="I1974" i="7"/>
  <c r="J1974" i="7" s="1"/>
  <c r="K1974" i="7" s="1"/>
  <c r="H1974" i="7"/>
  <c r="N1973" i="7"/>
  <c r="I1973" i="7"/>
  <c r="J1973" i="7" s="1"/>
  <c r="K1973" i="7" s="1"/>
  <c r="H1973" i="7"/>
  <c r="N1972" i="7"/>
  <c r="I1972" i="7"/>
  <c r="J1972" i="7" s="1"/>
  <c r="K1972" i="7" s="1"/>
  <c r="H1972" i="7"/>
  <c r="N1971" i="7"/>
  <c r="I1971" i="7"/>
  <c r="J1971" i="7" s="1"/>
  <c r="K1971" i="7" s="1"/>
  <c r="H1971" i="7"/>
  <c r="N1970" i="7"/>
  <c r="I1970" i="7"/>
  <c r="J1970" i="7" s="1"/>
  <c r="K1970" i="7" s="1"/>
  <c r="H1970" i="7"/>
  <c r="N1969" i="7"/>
  <c r="I1969" i="7"/>
  <c r="J1969" i="7" s="1"/>
  <c r="K1969" i="7" s="1"/>
  <c r="H1969" i="7"/>
  <c r="N1968" i="7"/>
  <c r="I1968" i="7"/>
  <c r="J1968" i="7" s="1"/>
  <c r="K1968" i="7" s="1"/>
  <c r="H1968" i="7"/>
  <c r="N1967" i="7"/>
  <c r="I1967" i="7"/>
  <c r="J1967" i="7" s="1"/>
  <c r="K1967" i="7" s="1"/>
  <c r="H1967" i="7"/>
  <c r="N1966" i="7"/>
  <c r="I1966" i="7"/>
  <c r="J1966" i="7" s="1"/>
  <c r="K1966" i="7" s="1"/>
  <c r="H1966" i="7"/>
  <c r="N1965" i="7"/>
  <c r="I1965" i="7"/>
  <c r="J1965" i="7" s="1"/>
  <c r="K1965" i="7" s="1"/>
  <c r="H1965" i="7"/>
  <c r="N1964" i="7"/>
  <c r="I1964" i="7"/>
  <c r="J1964" i="7" s="1"/>
  <c r="K1964" i="7" s="1"/>
  <c r="H1964" i="7"/>
  <c r="N1963" i="7"/>
  <c r="I1963" i="7"/>
  <c r="J1963" i="7" s="1"/>
  <c r="K1963" i="7" s="1"/>
  <c r="H1963" i="7"/>
  <c r="N1962" i="7"/>
  <c r="I1962" i="7"/>
  <c r="J1962" i="7" s="1"/>
  <c r="K1962" i="7" s="1"/>
  <c r="H1962" i="7"/>
  <c r="N1961" i="7"/>
  <c r="I1961" i="7"/>
  <c r="J1961" i="7" s="1"/>
  <c r="K1961" i="7" s="1"/>
  <c r="H1961" i="7"/>
  <c r="N1960" i="7"/>
  <c r="I1960" i="7"/>
  <c r="J1960" i="7" s="1"/>
  <c r="K1960" i="7" s="1"/>
  <c r="H1960" i="7"/>
  <c r="N1959" i="7"/>
  <c r="I1959" i="7"/>
  <c r="J1959" i="7" s="1"/>
  <c r="K1959" i="7" s="1"/>
  <c r="H1959" i="7"/>
  <c r="N1958" i="7"/>
  <c r="I1958" i="7"/>
  <c r="J1958" i="7" s="1"/>
  <c r="K1958" i="7" s="1"/>
  <c r="H1958" i="7"/>
  <c r="N1957" i="7"/>
  <c r="I1957" i="7"/>
  <c r="J1957" i="7" s="1"/>
  <c r="K1957" i="7" s="1"/>
  <c r="H1957" i="7"/>
  <c r="N1956" i="7"/>
  <c r="I1956" i="7"/>
  <c r="J1956" i="7" s="1"/>
  <c r="K1956" i="7" s="1"/>
  <c r="H1956" i="7"/>
  <c r="N1955" i="7"/>
  <c r="I1955" i="7"/>
  <c r="J1955" i="7" s="1"/>
  <c r="K1955" i="7" s="1"/>
  <c r="H1955" i="7"/>
  <c r="N1954" i="7"/>
  <c r="I1954" i="7"/>
  <c r="J1954" i="7" s="1"/>
  <c r="K1954" i="7" s="1"/>
  <c r="H1954" i="7"/>
  <c r="N1953" i="7"/>
  <c r="I1953" i="7"/>
  <c r="J1953" i="7" s="1"/>
  <c r="K1953" i="7" s="1"/>
  <c r="H1953" i="7"/>
  <c r="N1952" i="7"/>
  <c r="I1952" i="7"/>
  <c r="J1952" i="7" s="1"/>
  <c r="K1952" i="7" s="1"/>
  <c r="H1952" i="7"/>
  <c r="N1951" i="7"/>
  <c r="I1951" i="7"/>
  <c r="J1951" i="7" s="1"/>
  <c r="K1951" i="7" s="1"/>
  <c r="H1951" i="7"/>
  <c r="N1950" i="7"/>
  <c r="I1950" i="7"/>
  <c r="J1950" i="7" s="1"/>
  <c r="K1950" i="7" s="1"/>
  <c r="H1950" i="7"/>
  <c r="N1949" i="7"/>
  <c r="I1949" i="7"/>
  <c r="J1949" i="7" s="1"/>
  <c r="K1949" i="7" s="1"/>
  <c r="H1949" i="7"/>
  <c r="N1948" i="7"/>
  <c r="I1948" i="7"/>
  <c r="J1948" i="7" s="1"/>
  <c r="K1948" i="7" s="1"/>
  <c r="H1948" i="7"/>
  <c r="N1947" i="7"/>
  <c r="I1947" i="7"/>
  <c r="J1947" i="7" s="1"/>
  <c r="K1947" i="7" s="1"/>
  <c r="H1947" i="7"/>
  <c r="N1946" i="7"/>
  <c r="I1946" i="7"/>
  <c r="J1946" i="7" s="1"/>
  <c r="K1946" i="7" s="1"/>
  <c r="H1946" i="7"/>
  <c r="N1945" i="7"/>
  <c r="I1945" i="7"/>
  <c r="J1945" i="7" s="1"/>
  <c r="K1945" i="7" s="1"/>
  <c r="H1945" i="7"/>
  <c r="N1944" i="7"/>
  <c r="I1944" i="7"/>
  <c r="J1944" i="7" s="1"/>
  <c r="K1944" i="7" s="1"/>
  <c r="H1944" i="7"/>
  <c r="N1943" i="7"/>
  <c r="I1943" i="7"/>
  <c r="J1943" i="7" s="1"/>
  <c r="K1943" i="7" s="1"/>
  <c r="H1943" i="7"/>
  <c r="N1942" i="7"/>
  <c r="I1942" i="7"/>
  <c r="J1942" i="7" s="1"/>
  <c r="K1942" i="7" s="1"/>
  <c r="H1942" i="7"/>
  <c r="N1941" i="7"/>
  <c r="I1941" i="7"/>
  <c r="J1941" i="7" s="1"/>
  <c r="K1941" i="7" s="1"/>
  <c r="H1941" i="7"/>
  <c r="N1940" i="7"/>
  <c r="I1940" i="7"/>
  <c r="J1940" i="7" s="1"/>
  <c r="K1940" i="7" s="1"/>
  <c r="H1940" i="7"/>
  <c r="N1939" i="7"/>
  <c r="I1939" i="7"/>
  <c r="J1939" i="7" s="1"/>
  <c r="K1939" i="7" s="1"/>
  <c r="H1939" i="7"/>
  <c r="N1938" i="7"/>
  <c r="I1938" i="7"/>
  <c r="J1938" i="7" s="1"/>
  <c r="K1938" i="7" s="1"/>
  <c r="H1938" i="7"/>
  <c r="N1937" i="7"/>
  <c r="I1937" i="7"/>
  <c r="J1937" i="7" s="1"/>
  <c r="K1937" i="7" s="1"/>
  <c r="H1937" i="7"/>
  <c r="N1936" i="7"/>
  <c r="I1936" i="7"/>
  <c r="J1936" i="7" s="1"/>
  <c r="K1936" i="7" s="1"/>
  <c r="H1936" i="7"/>
  <c r="N1935" i="7"/>
  <c r="I1935" i="7"/>
  <c r="J1935" i="7" s="1"/>
  <c r="K1935" i="7" s="1"/>
  <c r="H1935" i="7"/>
  <c r="N1934" i="7"/>
  <c r="I1934" i="7"/>
  <c r="J1934" i="7" s="1"/>
  <c r="K1934" i="7" s="1"/>
  <c r="H1934" i="7"/>
  <c r="N1933" i="7"/>
  <c r="I1933" i="7"/>
  <c r="J1933" i="7" s="1"/>
  <c r="K1933" i="7" s="1"/>
  <c r="H1933" i="7"/>
  <c r="N1932" i="7"/>
  <c r="I1932" i="7"/>
  <c r="J1932" i="7" s="1"/>
  <c r="K1932" i="7" s="1"/>
  <c r="H1932" i="7"/>
  <c r="N1931" i="7"/>
  <c r="I1931" i="7"/>
  <c r="J1931" i="7" s="1"/>
  <c r="K1931" i="7" s="1"/>
  <c r="H1931" i="7"/>
  <c r="N1930" i="7"/>
  <c r="I1930" i="7"/>
  <c r="J1930" i="7" s="1"/>
  <c r="K1930" i="7" s="1"/>
  <c r="H1930" i="7"/>
  <c r="N1929" i="7"/>
  <c r="I1929" i="7"/>
  <c r="J1929" i="7" s="1"/>
  <c r="K1929" i="7" s="1"/>
  <c r="H1929" i="7"/>
  <c r="N1928" i="7"/>
  <c r="I1928" i="7"/>
  <c r="J1928" i="7" s="1"/>
  <c r="K1928" i="7" s="1"/>
  <c r="H1928" i="7"/>
  <c r="N1927" i="7"/>
  <c r="I1927" i="7"/>
  <c r="J1927" i="7" s="1"/>
  <c r="K1927" i="7" s="1"/>
  <c r="H1927" i="7"/>
  <c r="N1926" i="7"/>
  <c r="I1926" i="7"/>
  <c r="J1926" i="7" s="1"/>
  <c r="K1926" i="7" s="1"/>
  <c r="H1926" i="7"/>
  <c r="N1925" i="7"/>
  <c r="I1925" i="7"/>
  <c r="J1925" i="7" s="1"/>
  <c r="K1925" i="7" s="1"/>
  <c r="H1925" i="7"/>
  <c r="N1924" i="7"/>
  <c r="I1924" i="7"/>
  <c r="J1924" i="7" s="1"/>
  <c r="K1924" i="7" s="1"/>
  <c r="H1924" i="7"/>
  <c r="N1923" i="7"/>
  <c r="I1923" i="7"/>
  <c r="J1923" i="7" s="1"/>
  <c r="K1923" i="7" s="1"/>
  <c r="H1923" i="7"/>
  <c r="N1922" i="7"/>
  <c r="I1922" i="7"/>
  <c r="J1922" i="7" s="1"/>
  <c r="K1922" i="7" s="1"/>
  <c r="H1922" i="7"/>
  <c r="N1921" i="7"/>
  <c r="I1921" i="7"/>
  <c r="J1921" i="7" s="1"/>
  <c r="K1921" i="7" s="1"/>
  <c r="H1921" i="7"/>
  <c r="N1920" i="7"/>
  <c r="I1920" i="7"/>
  <c r="J1920" i="7" s="1"/>
  <c r="K1920" i="7" s="1"/>
  <c r="H1920" i="7"/>
  <c r="N1919" i="7"/>
  <c r="I1919" i="7"/>
  <c r="J1919" i="7" s="1"/>
  <c r="K1919" i="7" s="1"/>
  <c r="H1919" i="7"/>
  <c r="N1918" i="7"/>
  <c r="I1918" i="7"/>
  <c r="J1918" i="7" s="1"/>
  <c r="K1918" i="7" s="1"/>
  <c r="H1918" i="7"/>
  <c r="N1917" i="7"/>
  <c r="I1917" i="7"/>
  <c r="J1917" i="7" s="1"/>
  <c r="K1917" i="7" s="1"/>
  <c r="H1917" i="7"/>
  <c r="N1916" i="7"/>
  <c r="I1916" i="7"/>
  <c r="J1916" i="7" s="1"/>
  <c r="K1916" i="7" s="1"/>
  <c r="H1916" i="7"/>
  <c r="N1915" i="7"/>
  <c r="I1915" i="7"/>
  <c r="J1915" i="7" s="1"/>
  <c r="K1915" i="7" s="1"/>
  <c r="H1915" i="7"/>
  <c r="N1914" i="7"/>
  <c r="I1914" i="7"/>
  <c r="J1914" i="7" s="1"/>
  <c r="K1914" i="7" s="1"/>
  <c r="H1914" i="7"/>
  <c r="N1913" i="7"/>
  <c r="I1913" i="7"/>
  <c r="J1913" i="7" s="1"/>
  <c r="K1913" i="7" s="1"/>
  <c r="H1913" i="7"/>
  <c r="N1912" i="7"/>
  <c r="I1912" i="7"/>
  <c r="J1912" i="7" s="1"/>
  <c r="K1912" i="7" s="1"/>
  <c r="H1912" i="7"/>
  <c r="N1911" i="7"/>
  <c r="I1911" i="7"/>
  <c r="J1911" i="7" s="1"/>
  <c r="K1911" i="7" s="1"/>
  <c r="H1911" i="7"/>
  <c r="N1910" i="7"/>
  <c r="I1910" i="7"/>
  <c r="J1910" i="7" s="1"/>
  <c r="K1910" i="7" s="1"/>
  <c r="H1910" i="7"/>
  <c r="N1909" i="7"/>
  <c r="I1909" i="7"/>
  <c r="J1909" i="7" s="1"/>
  <c r="K1909" i="7" s="1"/>
  <c r="H1909" i="7"/>
  <c r="N1908" i="7"/>
  <c r="I1908" i="7"/>
  <c r="J1908" i="7" s="1"/>
  <c r="K1908" i="7" s="1"/>
  <c r="H1908" i="7"/>
  <c r="N1907" i="7"/>
  <c r="I1907" i="7"/>
  <c r="J1907" i="7" s="1"/>
  <c r="K1907" i="7" s="1"/>
  <c r="H1907" i="7"/>
  <c r="N1906" i="7"/>
  <c r="I1906" i="7"/>
  <c r="J1906" i="7" s="1"/>
  <c r="K1906" i="7" s="1"/>
  <c r="H1906" i="7"/>
  <c r="N1905" i="7"/>
  <c r="I1905" i="7"/>
  <c r="J1905" i="7" s="1"/>
  <c r="K1905" i="7" s="1"/>
  <c r="H1905" i="7"/>
  <c r="N1904" i="7"/>
  <c r="I1904" i="7"/>
  <c r="J1904" i="7" s="1"/>
  <c r="K1904" i="7" s="1"/>
  <c r="H1904" i="7"/>
  <c r="N1903" i="7"/>
  <c r="I1903" i="7"/>
  <c r="J1903" i="7" s="1"/>
  <c r="K1903" i="7" s="1"/>
  <c r="H1903" i="7"/>
  <c r="N1902" i="7"/>
  <c r="I1902" i="7"/>
  <c r="J1902" i="7" s="1"/>
  <c r="K1902" i="7" s="1"/>
  <c r="H1902" i="7"/>
  <c r="N1901" i="7"/>
  <c r="I1901" i="7"/>
  <c r="J1901" i="7" s="1"/>
  <c r="K1901" i="7" s="1"/>
  <c r="H1901" i="7"/>
  <c r="N1900" i="7"/>
  <c r="I1900" i="7"/>
  <c r="J1900" i="7" s="1"/>
  <c r="K1900" i="7" s="1"/>
  <c r="H1900" i="7"/>
  <c r="N1899" i="7"/>
  <c r="I1899" i="7"/>
  <c r="J1899" i="7" s="1"/>
  <c r="K1899" i="7" s="1"/>
  <c r="H1899" i="7"/>
  <c r="N1898" i="7"/>
  <c r="I1898" i="7"/>
  <c r="J1898" i="7" s="1"/>
  <c r="K1898" i="7" s="1"/>
  <c r="H1898" i="7"/>
  <c r="N1897" i="7"/>
  <c r="I1897" i="7"/>
  <c r="J1897" i="7" s="1"/>
  <c r="K1897" i="7" s="1"/>
  <c r="H1897" i="7"/>
  <c r="N1896" i="7"/>
  <c r="I1896" i="7"/>
  <c r="J1896" i="7" s="1"/>
  <c r="K1896" i="7" s="1"/>
  <c r="H1896" i="7"/>
  <c r="N1895" i="7"/>
  <c r="I1895" i="7"/>
  <c r="J1895" i="7" s="1"/>
  <c r="K1895" i="7" s="1"/>
  <c r="H1895" i="7"/>
  <c r="N1894" i="7"/>
  <c r="I1894" i="7"/>
  <c r="J1894" i="7" s="1"/>
  <c r="K1894" i="7" s="1"/>
  <c r="H1894" i="7"/>
  <c r="N1893" i="7"/>
  <c r="I1893" i="7"/>
  <c r="J1893" i="7" s="1"/>
  <c r="K1893" i="7" s="1"/>
  <c r="H1893" i="7"/>
  <c r="N1892" i="7"/>
  <c r="I1892" i="7"/>
  <c r="J1892" i="7" s="1"/>
  <c r="K1892" i="7" s="1"/>
  <c r="H1892" i="7"/>
  <c r="N1891" i="7"/>
  <c r="I1891" i="7"/>
  <c r="J1891" i="7" s="1"/>
  <c r="K1891" i="7" s="1"/>
  <c r="H1891" i="7"/>
  <c r="N1890" i="7"/>
  <c r="I1890" i="7"/>
  <c r="J1890" i="7" s="1"/>
  <c r="K1890" i="7" s="1"/>
  <c r="H1890" i="7"/>
  <c r="N1889" i="7"/>
  <c r="I1889" i="7"/>
  <c r="J1889" i="7" s="1"/>
  <c r="K1889" i="7" s="1"/>
  <c r="H1889" i="7"/>
  <c r="N1888" i="7"/>
  <c r="I1888" i="7"/>
  <c r="J1888" i="7" s="1"/>
  <c r="K1888" i="7" s="1"/>
  <c r="H1888" i="7"/>
  <c r="N1887" i="7"/>
  <c r="I1887" i="7"/>
  <c r="J1887" i="7" s="1"/>
  <c r="K1887" i="7" s="1"/>
  <c r="H1887" i="7"/>
  <c r="N1886" i="7"/>
  <c r="I1886" i="7"/>
  <c r="J1886" i="7" s="1"/>
  <c r="K1886" i="7" s="1"/>
  <c r="H1886" i="7"/>
  <c r="N1885" i="7"/>
  <c r="I1885" i="7"/>
  <c r="J1885" i="7" s="1"/>
  <c r="K1885" i="7" s="1"/>
  <c r="H1885" i="7"/>
  <c r="N1884" i="7"/>
  <c r="I1884" i="7"/>
  <c r="J1884" i="7" s="1"/>
  <c r="K1884" i="7" s="1"/>
  <c r="H1884" i="7"/>
  <c r="N1883" i="7"/>
  <c r="I1883" i="7"/>
  <c r="J1883" i="7" s="1"/>
  <c r="K1883" i="7" s="1"/>
  <c r="H1883" i="7"/>
  <c r="N1882" i="7"/>
  <c r="I1882" i="7"/>
  <c r="J1882" i="7" s="1"/>
  <c r="K1882" i="7" s="1"/>
  <c r="H1882" i="7"/>
  <c r="N1881" i="7"/>
  <c r="I1881" i="7"/>
  <c r="J1881" i="7" s="1"/>
  <c r="K1881" i="7" s="1"/>
  <c r="H1881" i="7"/>
  <c r="N1880" i="7"/>
  <c r="I1880" i="7"/>
  <c r="J1880" i="7" s="1"/>
  <c r="K1880" i="7" s="1"/>
  <c r="H1880" i="7"/>
  <c r="N1879" i="7"/>
  <c r="I1879" i="7"/>
  <c r="J1879" i="7" s="1"/>
  <c r="K1879" i="7" s="1"/>
  <c r="H1879" i="7"/>
  <c r="N1878" i="7"/>
  <c r="I1878" i="7"/>
  <c r="J1878" i="7" s="1"/>
  <c r="K1878" i="7" s="1"/>
  <c r="H1878" i="7"/>
  <c r="N1877" i="7"/>
  <c r="I1877" i="7"/>
  <c r="J1877" i="7" s="1"/>
  <c r="K1877" i="7" s="1"/>
  <c r="H1877" i="7"/>
  <c r="N1876" i="7"/>
  <c r="I1876" i="7"/>
  <c r="J1876" i="7" s="1"/>
  <c r="K1876" i="7" s="1"/>
  <c r="H1876" i="7"/>
  <c r="N1875" i="7"/>
  <c r="I1875" i="7"/>
  <c r="J1875" i="7" s="1"/>
  <c r="K1875" i="7" s="1"/>
  <c r="H1875" i="7"/>
  <c r="N1874" i="7"/>
  <c r="I1874" i="7"/>
  <c r="J1874" i="7" s="1"/>
  <c r="K1874" i="7" s="1"/>
  <c r="H1874" i="7"/>
  <c r="N1873" i="7"/>
  <c r="I1873" i="7"/>
  <c r="J1873" i="7" s="1"/>
  <c r="K1873" i="7" s="1"/>
  <c r="H1873" i="7"/>
  <c r="N1872" i="7"/>
  <c r="I1872" i="7"/>
  <c r="J1872" i="7" s="1"/>
  <c r="K1872" i="7" s="1"/>
  <c r="H1872" i="7"/>
  <c r="N1871" i="7"/>
  <c r="I1871" i="7"/>
  <c r="J1871" i="7" s="1"/>
  <c r="K1871" i="7" s="1"/>
  <c r="H1871" i="7"/>
  <c r="N1870" i="7"/>
  <c r="I1870" i="7"/>
  <c r="J1870" i="7" s="1"/>
  <c r="K1870" i="7" s="1"/>
  <c r="H1870" i="7"/>
  <c r="N1869" i="7"/>
  <c r="I1869" i="7"/>
  <c r="J1869" i="7" s="1"/>
  <c r="K1869" i="7" s="1"/>
  <c r="H1869" i="7"/>
  <c r="N1868" i="7"/>
  <c r="I1868" i="7"/>
  <c r="J1868" i="7" s="1"/>
  <c r="K1868" i="7" s="1"/>
  <c r="H1868" i="7"/>
  <c r="N1867" i="7"/>
  <c r="I1867" i="7"/>
  <c r="J1867" i="7" s="1"/>
  <c r="K1867" i="7" s="1"/>
  <c r="H1867" i="7"/>
  <c r="N1866" i="7"/>
  <c r="I1866" i="7"/>
  <c r="J1866" i="7" s="1"/>
  <c r="K1866" i="7" s="1"/>
  <c r="H1866" i="7"/>
  <c r="N1865" i="7"/>
  <c r="I1865" i="7"/>
  <c r="J1865" i="7" s="1"/>
  <c r="K1865" i="7" s="1"/>
  <c r="H1865" i="7"/>
  <c r="N1864" i="7"/>
  <c r="I1864" i="7"/>
  <c r="J1864" i="7" s="1"/>
  <c r="K1864" i="7" s="1"/>
  <c r="H1864" i="7"/>
  <c r="N1863" i="7"/>
  <c r="I1863" i="7"/>
  <c r="J1863" i="7" s="1"/>
  <c r="K1863" i="7" s="1"/>
  <c r="H1863" i="7"/>
  <c r="N1862" i="7"/>
  <c r="I1862" i="7"/>
  <c r="J1862" i="7" s="1"/>
  <c r="K1862" i="7" s="1"/>
  <c r="H1862" i="7"/>
  <c r="N1861" i="7"/>
  <c r="I1861" i="7"/>
  <c r="J1861" i="7" s="1"/>
  <c r="K1861" i="7" s="1"/>
  <c r="H1861" i="7"/>
  <c r="N1860" i="7"/>
  <c r="I1860" i="7"/>
  <c r="J1860" i="7" s="1"/>
  <c r="K1860" i="7" s="1"/>
  <c r="H1860" i="7"/>
  <c r="N1859" i="7"/>
  <c r="I1859" i="7"/>
  <c r="J1859" i="7" s="1"/>
  <c r="K1859" i="7" s="1"/>
  <c r="H1859" i="7"/>
  <c r="N1858" i="7"/>
  <c r="I1858" i="7"/>
  <c r="J1858" i="7" s="1"/>
  <c r="K1858" i="7" s="1"/>
  <c r="H1858" i="7"/>
  <c r="N1857" i="7"/>
  <c r="I1857" i="7"/>
  <c r="J1857" i="7" s="1"/>
  <c r="K1857" i="7" s="1"/>
  <c r="H1857" i="7"/>
  <c r="N1856" i="7"/>
  <c r="I1856" i="7"/>
  <c r="J1856" i="7" s="1"/>
  <c r="K1856" i="7" s="1"/>
  <c r="H1856" i="7"/>
  <c r="N1855" i="7"/>
  <c r="I1855" i="7"/>
  <c r="J1855" i="7" s="1"/>
  <c r="K1855" i="7" s="1"/>
  <c r="H1855" i="7"/>
  <c r="N1854" i="7"/>
  <c r="I1854" i="7"/>
  <c r="J1854" i="7" s="1"/>
  <c r="K1854" i="7" s="1"/>
  <c r="H1854" i="7"/>
  <c r="N1853" i="7"/>
  <c r="I1853" i="7"/>
  <c r="J1853" i="7" s="1"/>
  <c r="K1853" i="7" s="1"/>
  <c r="H1853" i="7"/>
  <c r="N1852" i="7"/>
  <c r="I1852" i="7"/>
  <c r="J1852" i="7" s="1"/>
  <c r="K1852" i="7" s="1"/>
  <c r="H1852" i="7"/>
  <c r="N1851" i="7"/>
  <c r="I1851" i="7"/>
  <c r="J1851" i="7" s="1"/>
  <c r="K1851" i="7" s="1"/>
  <c r="H1851" i="7"/>
  <c r="N1850" i="7"/>
  <c r="I1850" i="7"/>
  <c r="J1850" i="7" s="1"/>
  <c r="K1850" i="7" s="1"/>
  <c r="H1850" i="7"/>
  <c r="N1849" i="7"/>
  <c r="I1849" i="7"/>
  <c r="J1849" i="7" s="1"/>
  <c r="K1849" i="7" s="1"/>
  <c r="H1849" i="7"/>
  <c r="N1848" i="7"/>
  <c r="I1848" i="7"/>
  <c r="J1848" i="7" s="1"/>
  <c r="K1848" i="7" s="1"/>
  <c r="H1848" i="7"/>
  <c r="N1847" i="7"/>
  <c r="I1847" i="7"/>
  <c r="J1847" i="7" s="1"/>
  <c r="K1847" i="7" s="1"/>
  <c r="H1847" i="7"/>
  <c r="N1846" i="7"/>
  <c r="I1846" i="7"/>
  <c r="J1846" i="7" s="1"/>
  <c r="K1846" i="7" s="1"/>
  <c r="H1846" i="7"/>
  <c r="N1845" i="7"/>
  <c r="I1845" i="7"/>
  <c r="J1845" i="7" s="1"/>
  <c r="K1845" i="7" s="1"/>
  <c r="H1845" i="7"/>
  <c r="N1844" i="7"/>
  <c r="I1844" i="7"/>
  <c r="J1844" i="7" s="1"/>
  <c r="K1844" i="7" s="1"/>
  <c r="H1844" i="7"/>
  <c r="N1843" i="7"/>
  <c r="I1843" i="7"/>
  <c r="J1843" i="7" s="1"/>
  <c r="K1843" i="7" s="1"/>
  <c r="H1843" i="7"/>
  <c r="N1842" i="7"/>
  <c r="I1842" i="7"/>
  <c r="J1842" i="7" s="1"/>
  <c r="K1842" i="7" s="1"/>
  <c r="H1842" i="7"/>
  <c r="N1841" i="7"/>
  <c r="I1841" i="7"/>
  <c r="J1841" i="7" s="1"/>
  <c r="K1841" i="7" s="1"/>
  <c r="H1841" i="7"/>
  <c r="N1840" i="7"/>
  <c r="I1840" i="7"/>
  <c r="J1840" i="7" s="1"/>
  <c r="K1840" i="7" s="1"/>
  <c r="H1840" i="7"/>
  <c r="N1839" i="7"/>
  <c r="I1839" i="7"/>
  <c r="J1839" i="7" s="1"/>
  <c r="K1839" i="7" s="1"/>
  <c r="H1839" i="7"/>
  <c r="N1838" i="7"/>
  <c r="I1838" i="7"/>
  <c r="J1838" i="7" s="1"/>
  <c r="K1838" i="7" s="1"/>
  <c r="H1838" i="7"/>
  <c r="N1837" i="7"/>
  <c r="I1837" i="7"/>
  <c r="J1837" i="7" s="1"/>
  <c r="K1837" i="7" s="1"/>
  <c r="H1837" i="7"/>
  <c r="N1836" i="7"/>
  <c r="I1836" i="7"/>
  <c r="J1836" i="7" s="1"/>
  <c r="K1836" i="7" s="1"/>
  <c r="H1836" i="7"/>
  <c r="N1835" i="7"/>
  <c r="I1835" i="7"/>
  <c r="J1835" i="7" s="1"/>
  <c r="K1835" i="7" s="1"/>
  <c r="H1835" i="7"/>
  <c r="N1834" i="7"/>
  <c r="I1834" i="7"/>
  <c r="J1834" i="7" s="1"/>
  <c r="K1834" i="7" s="1"/>
  <c r="H1834" i="7"/>
  <c r="N1833" i="7"/>
  <c r="I1833" i="7"/>
  <c r="J1833" i="7" s="1"/>
  <c r="K1833" i="7" s="1"/>
  <c r="H1833" i="7"/>
  <c r="N1832" i="7"/>
  <c r="I1832" i="7"/>
  <c r="J1832" i="7" s="1"/>
  <c r="K1832" i="7" s="1"/>
  <c r="H1832" i="7"/>
  <c r="N1831" i="7"/>
  <c r="I1831" i="7"/>
  <c r="J1831" i="7" s="1"/>
  <c r="K1831" i="7" s="1"/>
  <c r="H1831" i="7"/>
  <c r="N1830" i="7"/>
  <c r="I1830" i="7"/>
  <c r="J1830" i="7" s="1"/>
  <c r="K1830" i="7" s="1"/>
  <c r="H1830" i="7"/>
  <c r="N1829" i="7"/>
  <c r="I1829" i="7"/>
  <c r="J1829" i="7" s="1"/>
  <c r="K1829" i="7" s="1"/>
  <c r="H1829" i="7"/>
  <c r="N1828" i="7"/>
  <c r="I1828" i="7"/>
  <c r="J1828" i="7" s="1"/>
  <c r="K1828" i="7" s="1"/>
  <c r="H1828" i="7"/>
  <c r="N1827" i="7"/>
  <c r="I1827" i="7"/>
  <c r="J1827" i="7" s="1"/>
  <c r="K1827" i="7" s="1"/>
  <c r="H1827" i="7"/>
  <c r="N1826" i="7"/>
  <c r="I1826" i="7"/>
  <c r="J1826" i="7" s="1"/>
  <c r="K1826" i="7" s="1"/>
  <c r="H1826" i="7"/>
  <c r="N1825" i="7"/>
  <c r="I1825" i="7"/>
  <c r="J1825" i="7" s="1"/>
  <c r="K1825" i="7" s="1"/>
  <c r="H1825" i="7"/>
  <c r="N1824" i="7"/>
  <c r="I1824" i="7"/>
  <c r="J1824" i="7" s="1"/>
  <c r="K1824" i="7" s="1"/>
  <c r="H1824" i="7"/>
  <c r="N1823" i="7"/>
  <c r="I1823" i="7"/>
  <c r="J1823" i="7" s="1"/>
  <c r="K1823" i="7" s="1"/>
  <c r="H1823" i="7"/>
  <c r="N1822" i="7"/>
  <c r="I1822" i="7"/>
  <c r="J1822" i="7" s="1"/>
  <c r="K1822" i="7" s="1"/>
  <c r="H1822" i="7"/>
  <c r="N1821" i="7"/>
  <c r="I1821" i="7"/>
  <c r="J1821" i="7" s="1"/>
  <c r="K1821" i="7" s="1"/>
  <c r="H1821" i="7"/>
  <c r="N1820" i="7"/>
  <c r="I1820" i="7"/>
  <c r="J1820" i="7" s="1"/>
  <c r="K1820" i="7" s="1"/>
  <c r="H1820" i="7"/>
  <c r="N1819" i="7"/>
  <c r="I1819" i="7"/>
  <c r="J1819" i="7" s="1"/>
  <c r="K1819" i="7" s="1"/>
  <c r="H1819" i="7"/>
  <c r="N1818" i="7"/>
  <c r="I1818" i="7"/>
  <c r="J1818" i="7" s="1"/>
  <c r="K1818" i="7" s="1"/>
  <c r="H1818" i="7"/>
  <c r="N1817" i="7"/>
  <c r="I1817" i="7"/>
  <c r="J1817" i="7" s="1"/>
  <c r="K1817" i="7" s="1"/>
  <c r="H1817" i="7"/>
  <c r="N1816" i="7"/>
  <c r="I1816" i="7"/>
  <c r="J1816" i="7" s="1"/>
  <c r="K1816" i="7" s="1"/>
  <c r="H1816" i="7"/>
  <c r="N1815" i="7"/>
  <c r="I1815" i="7"/>
  <c r="J1815" i="7" s="1"/>
  <c r="K1815" i="7" s="1"/>
  <c r="H1815" i="7"/>
  <c r="N1814" i="7"/>
  <c r="I1814" i="7"/>
  <c r="J1814" i="7" s="1"/>
  <c r="K1814" i="7" s="1"/>
  <c r="H1814" i="7"/>
  <c r="N1813" i="7"/>
  <c r="I1813" i="7"/>
  <c r="J1813" i="7" s="1"/>
  <c r="K1813" i="7" s="1"/>
  <c r="H1813" i="7"/>
  <c r="N1812" i="7"/>
  <c r="I1812" i="7"/>
  <c r="J1812" i="7" s="1"/>
  <c r="K1812" i="7" s="1"/>
  <c r="H1812" i="7"/>
  <c r="N1811" i="7"/>
  <c r="I1811" i="7"/>
  <c r="J1811" i="7" s="1"/>
  <c r="K1811" i="7" s="1"/>
  <c r="H1811" i="7"/>
  <c r="N1810" i="7"/>
  <c r="I1810" i="7"/>
  <c r="J1810" i="7" s="1"/>
  <c r="K1810" i="7" s="1"/>
  <c r="H1810" i="7"/>
  <c r="N1809" i="7"/>
  <c r="I1809" i="7"/>
  <c r="J1809" i="7" s="1"/>
  <c r="K1809" i="7" s="1"/>
  <c r="H1809" i="7"/>
  <c r="N1808" i="7"/>
  <c r="I1808" i="7"/>
  <c r="J1808" i="7" s="1"/>
  <c r="K1808" i="7" s="1"/>
  <c r="H1808" i="7"/>
  <c r="N1807" i="7"/>
  <c r="I1807" i="7"/>
  <c r="J1807" i="7" s="1"/>
  <c r="K1807" i="7" s="1"/>
  <c r="H1807" i="7"/>
  <c r="N1806" i="7"/>
  <c r="I1806" i="7"/>
  <c r="J1806" i="7" s="1"/>
  <c r="K1806" i="7" s="1"/>
  <c r="H1806" i="7"/>
  <c r="N1805" i="7"/>
  <c r="I1805" i="7"/>
  <c r="J1805" i="7" s="1"/>
  <c r="K1805" i="7" s="1"/>
  <c r="H1805" i="7"/>
  <c r="N1804" i="7"/>
  <c r="I1804" i="7"/>
  <c r="J1804" i="7" s="1"/>
  <c r="K1804" i="7" s="1"/>
  <c r="H1804" i="7"/>
  <c r="N1803" i="7"/>
  <c r="I1803" i="7"/>
  <c r="J1803" i="7" s="1"/>
  <c r="K1803" i="7" s="1"/>
  <c r="H1803" i="7"/>
  <c r="N1802" i="7"/>
  <c r="I1802" i="7"/>
  <c r="J1802" i="7" s="1"/>
  <c r="K1802" i="7" s="1"/>
  <c r="H1802" i="7"/>
  <c r="N1801" i="7"/>
  <c r="I1801" i="7"/>
  <c r="J1801" i="7" s="1"/>
  <c r="K1801" i="7" s="1"/>
  <c r="H1801" i="7"/>
  <c r="N1800" i="7"/>
  <c r="I1800" i="7"/>
  <c r="J1800" i="7" s="1"/>
  <c r="K1800" i="7" s="1"/>
  <c r="H1800" i="7"/>
  <c r="N1799" i="7"/>
  <c r="I1799" i="7"/>
  <c r="J1799" i="7" s="1"/>
  <c r="K1799" i="7" s="1"/>
  <c r="H1799" i="7"/>
  <c r="N1798" i="7"/>
  <c r="I1798" i="7"/>
  <c r="J1798" i="7" s="1"/>
  <c r="K1798" i="7" s="1"/>
  <c r="H1798" i="7"/>
  <c r="N1797" i="7"/>
  <c r="I1797" i="7"/>
  <c r="J1797" i="7" s="1"/>
  <c r="K1797" i="7" s="1"/>
  <c r="H1797" i="7"/>
  <c r="N1796" i="7"/>
  <c r="I1796" i="7"/>
  <c r="J1796" i="7" s="1"/>
  <c r="K1796" i="7" s="1"/>
  <c r="H1796" i="7"/>
  <c r="N1795" i="7"/>
  <c r="I1795" i="7"/>
  <c r="J1795" i="7" s="1"/>
  <c r="K1795" i="7" s="1"/>
  <c r="H1795" i="7"/>
  <c r="N1794" i="7"/>
  <c r="I1794" i="7"/>
  <c r="J1794" i="7" s="1"/>
  <c r="K1794" i="7" s="1"/>
  <c r="H1794" i="7"/>
  <c r="N1793" i="7"/>
  <c r="I1793" i="7"/>
  <c r="J1793" i="7" s="1"/>
  <c r="K1793" i="7" s="1"/>
  <c r="H1793" i="7"/>
  <c r="N1792" i="7"/>
  <c r="I1792" i="7"/>
  <c r="J1792" i="7" s="1"/>
  <c r="K1792" i="7" s="1"/>
  <c r="H1792" i="7"/>
  <c r="N1791" i="7"/>
  <c r="I1791" i="7"/>
  <c r="J1791" i="7" s="1"/>
  <c r="K1791" i="7" s="1"/>
  <c r="H1791" i="7"/>
  <c r="N1790" i="7"/>
  <c r="I1790" i="7"/>
  <c r="J1790" i="7" s="1"/>
  <c r="K1790" i="7" s="1"/>
  <c r="H1790" i="7"/>
  <c r="N1789" i="7"/>
  <c r="I1789" i="7"/>
  <c r="J1789" i="7" s="1"/>
  <c r="K1789" i="7" s="1"/>
  <c r="H1789" i="7"/>
  <c r="N1788" i="7"/>
  <c r="I1788" i="7"/>
  <c r="J1788" i="7" s="1"/>
  <c r="K1788" i="7" s="1"/>
  <c r="H1788" i="7"/>
  <c r="N1787" i="7"/>
  <c r="I1787" i="7"/>
  <c r="J1787" i="7" s="1"/>
  <c r="K1787" i="7" s="1"/>
  <c r="H1787" i="7"/>
  <c r="N1786" i="7"/>
  <c r="I1786" i="7"/>
  <c r="J1786" i="7" s="1"/>
  <c r="K1786" i="7" s="1"/>
  <c r="H1786" i="7"/>
  <c r="N1785" i="7"/>
  <c r="I1785" i="7"/>
  <c r="J1785" i="7" s="1"/>
  <c r="K1785" i="7" s="1"/>
  <c r="H1785" i="7"/>
  <c r="N1784" i="7"/>
  <c r="I1784" i="7"/>
  <c r="J1784" i="7" s="1"/>
  <c r="K1784" i="7" s="1"/>
  <c r="H1784" i="7"/>
  <c r="N1783" i="7"/>
  <c r="I1783" i="7"/>
  <c r="J1783" i="7" s="1"/>
  <c r="K1783" i="7" s="1"/>
  <c r="H1783" i="7"/>
  <c r="N1782" i="7"/>
  <c r="I1782" i="7"/>
  <c r="J1782" i="7" s="1"/>
  <c r="K1782" i="7" s="1"/>
  <c r="H1782" i="7"/>
  <c r="N1781" i="7"/>
  <c r="I1781" i="7"/>
  <c r="J1781" i="7" s="1"/>
  <c r="K1781" i="7" s="1"/>
  <c r="H1781" i="7"/>
  <c r="N1780" i="7"/>
  <c r="I1780" i="7"/>
  <c r="J1780" i="7" s="1"/>
  <c r="K1780" i="7" s="1"/>
  <c r="H1780" i="7"/>
  <c r="N1779" i="7"/>
  <c r="I1779" i="7"/>
  <c r="J1779" i="7" s="1"/>
  <c r="K1779" i="7" s="1"/>
  <c r="H1779" i="7"/>
  <c r="N1778" i="7"/>
  <c r="I1778" i="7"/>
  <c r="J1778" i="7" s="1"/>
  <c r="K1778" i="7" s="1"/>
  <c r="H1778" i="7"/>
  <c r="N1777" i="7"/>
  <c r="I1777" i="7"/>
  <c r="J1777" i="7" s="1"/>
  <c r="K1777" i="7" s="1"/>
  <c r="H1777" i="7"/>
  <c r="N1776" i="7"/>
  <c r="I1776" i="7"/>
  <c r="J1776" i="7" s="1"/>
  <c r="K1776" i="7" s="1"/>
  <c r="H1776" i="7"/>
  <c r="N1775" i="7"/>
  <c r="I1775" i="7"/>
  <c r="J1775" i="7" s="1"/>
  <c r="K1775" i="7" s="1"/>
  <c r="H1775" i="7"/>
  <c r="N1774" i="7"/>
  <c r="I1774" i="7"/>
  <c r="J1774" i="7" s="1"/>
  <c r="K1774" i="7" s="1"/>
  <c r="H1774" i="7"/>
  <c r="N1773" i="7"/>
  <c r="I1773" i="7"/>
  <c r="J1773" i="7" s="1"/>
  <c r="K1773" i="7" s="1"/>
  <c r="H1773" i="7"/>
  <c r="N1772" i="7"/>
  <c r="I1772" i="7"/>
  <c r="J1772" i="7" s="1"/>
  <c r="K1772" i="7" s="1"/>
  <c r="H1772" i="7"/>
  <c r="N1771" i="7"/>
  <c r="I1771" i="7"/>
  <c r="J1771" i="7" s="1"/>
  <c r="K1771" i="7" s="1"/>
  <c r="H1771" i="7"/>
  <c r="N1770" i="7"/>
  <c r="I1770" i="7"/>
  <c r="J1770" i="7" s="1"/>
  <c r="K1770" i="7" s="1"/>
  <c r="H1770" i="7"/>
  <c r="N1769" i="7"/>
  <c r="I1769" i="7"/>
  <c r="J1769" i="7" s="1"/>
  <c r="K1769" i="7" s="1"/>
  <c r="H1769" i="7"/>
  <c r="N1768" i="7"/>
  <c r="I1768" i="7"/>
  <c r="J1768" i="7" s="1"/>
  <c r="K1768" i="7" s="1"/>
  <c r="H1768" i="7"/>
  <c r="N1767" i="7"/>
  <c r="I1767" i="7"/>
  <c r="J1767" i="7" s="1"/>
  <c r="K1767" i="7" s="1"/>
  <c r="H1767" i="7"/>
  <c r="N1766" i="7"/>
  <c r="I1766" i="7"/>
  <c r="J1766" i="7" s="1"/>
  <c r="K1766" i="7" s="1"/>
  <c r="H1766" i="7"/>
  <c r="N1765" i="7"/>
  <c r="I1765" i="7"/>
  <c r="J1765" i="7" s="1"/>
  <c r="K1765" i="7" s="1"/>
  <c r="H1765" i="7"/>
  <c r="N1764" i="7"/>
  <c r="I1764" i="7"/>
  <c r="J1764" i="7" s="1"/>
  <c r="K1764" i="7" s="1"/>
  <c r="H1764" i="7"/>
  <c r="N1763" i="7"/>
  <c r="I1763" i="7"/>
  <c r="J1763" i="7" s="1"/>
  <c r="K1763" i="7" s="1"/>
  <c r="H1763" i="7"/>
  <c r="N1762" i="7"/>
  <c r="I1762" i="7"/>
  <c r="J1762" i="7" s="1"/>
  <c r="K1762" i="7" s="1"/>
  <c r="H1762" i="7"/>
  <c r="N1761" i="7"/>
  <c r="I1761" i="7"/>
  <c r="J1761" i="7" s="1"/>
  <c r="K1761" i="7" s="1"/>
  <c r="H1761" i="7"/>
  <c r="N1760" i="7"/>
  <c r="I1760" i="7"/>
  <c r="J1760" i="7" s="1"/>
  <c r="K1760" i="7" s="1"/>
  <c r="H1760" i="7"/>
  <c r="N1759" i="7"/>
  <c r="I1759" i="7"/>
  <c r="J1759" i="7" s="1"/>
  <c r="K1759" i="7" s="1"/>
  <c r="H1759" i="7"/>
  <c r="N1758" i="7"/>
  <c r="I1758" i="7"/>
  <c r="J1758" i="7" s="1"/>
  <c r="K1758" i="7" s="1"/>
  <c r="H1758" i="7"/>
  <c r="N1757" i="7"/>
  <c r="I1757" i="7"/>
  <c r="J1757" i="7" s="1"/>
  <c r="K1757" i="7" s="1"/>
  <c r="H1757" i="7"/>
  <c r="N1756" i="7"/>
  <c r="I1756" i="7"/>
  <c r="J1756" i="7" s="1"/>
  <c r="K1756" i="7" s="1"/>
  <c r="H1756" i="7"/>
  <c r="N1755" i="7"/>
  <c r="I1755" i="7"/>
  <c r="J1755" i="7" s="1"/>
  <c r="K1755" i="7" s="1"/>
  <c r="H1755" i="7"/>
  <c r="N1754" i="7"/>
  <c r="I1754" i="7"/>
  <c r="J1754" i="7" s="1"/>
  <c r="K1754" i="7" s="1"/>
  <c r="H1754" i="7"/>
  <c r="N1753" i="7"/>
  <c r="I1753" i="7"/>
  <c r="J1753" i="7" s="1"/>
  <c r="K1753" i="7" s="1"/>
  <c r="H1753" i="7"/>
  <c r="N1752" i="7"/>
  <c r="I1752" i="7"/>
  <c r="J1752" i="7" s="1"/>
  <c r="K1752" i="7" s="1"/>
  <c r="H1752" i="7"/>
  <c r="N1751" i="7"/>
  <c r="I1751" i="7"/>
  <c r="J1751" i="7" s="1"/>
  <c r="K1751" i="7" s="1"/>
  <c r="H1751" i="7"/>
  <c r="N1750" i="7"/>
  <c r="I1750" i="7"/>
  <c r="J1750" i="7" s="1"/>
  <c r="K1750" i="7" s="1"/>
  <c r="H1750" i="7"/>
  <c r="N1749" i="7"/>
  <c r="I1749" i="7"/>
  <c r="J1749" i="7" s="1"/>
  <c r="K1749" i="7" s="1"/>
  <c r="H1749" i="7"/>
  <c r="N1748" i="7"/>
  <c r="I1748" i="7"/>
  <c r="J1748" i="7" s="1"/>
  <c r="K1748" i="7" s="1"/>
  <c r="H1748" i="7"/>
  <c r="N1747" i="7"/>
  <c r="I1747" i="7"/>
  <c r="J1747" i="7" s="1"/>
  <c r="K1747" i="7" s="1"/>
  <c r="H1747" i="7"/>
  <c r="N1746" i="7"/>
  <c r="I1746" i="7"/>
  <c r="J1746" i="7" s="1"/>
  <c r="K1746" i="7" s="1"/>
  <c r="H1746" i="7"/>
  <c r="N1745" i="7"/>
  <c r="I1745" i="7"/>
  <c r="J1745" i="7" s="1"/>
  <c r="K1745" i="7" s="1"/>
  <c r="H1745" i="7"/>
  <c r="N1744" i="7"/>
  <c r="I1744" i="7"/>
  <c r="J1744" i="7" s="1"/>
  <c r="K1744" i="7" s="1"/>
  <c r="H1744" i="7"/>
  <c r="N1743" i="7"/>
  <c r="I1743" i="7"/>
  <c r="J1743" i="7" s="1"/>
  <c r="K1743" i="7" s="1"/>
  <c r="H1743" i="7"/>
  <c r="N1742" i="7"/>
  <c r="I1742" i="7"/>
  <c r="J1742" i="7" s="1"/>
  <c r="K1742" i="7" s="1"/>
  <c r="H1742" i="7"/>
  <c r="N1741" i="7"/>
  <c r="I1741" i="7"/>
  <c r="J1741" i="7" s="1"/>
  <c r="K1741" i="7" s="1"/>
  <c r="H1741" i="7"/>
  <c r="N1740" i="7"/>
  <c r="I1740" i="7"/>
  <c r="J1740" i="7" s="1"/>
  <c r="K1740" i="7" s="1"/>
  <c r="H1740" i="7"/>
  <c r="N1739" i="7"/>
  <c r="I1739" i="7"/>
  <c r="J1739" i="7" s="1"/>
  <c r="K1739" i="7" s="1"/>
  <c r="H1739" i="7"/>
  <c r="N1738" i="7"/>
  <c r="I1738" i="7"/>
  <c r="J1738" i="7" s="1"/>
  <c r="K1738" i="7" s="1"/>
  <c r="H1738" i="7"/>
  <c r="N1737" i="7"/>
  <c r="I1737" i="7"/>
  <c r="J1737" i="7" s="1"/>
  <c r="K1737" i="7" s="1"/>
  <c r="H1737" i="7"/>
  <c r="N1736" i="7"/>
  <c r="I1736" i="7"/>
  <c r="J1736" i="7" s="1"/>
  <c r="K1736" i="7" s="1"/>
  <c r="H1736" i="7"/>
  <c r="N1735" i="7"/>
  <c r="I1735" i="7"/>
  <c r="J1735" i="7" s="1"/>
  <c r="K1735" i="7" s="1"/>
  <c r="H1735" i="7"/>
  <c r="N1734" i="7"/>
  <c r="I1734" i="7"/>
  <c r="J1734" i="7" s="1"/>
  <c r="K1734" i="7" s="1"/>
  <c r="H1734" i="7"/>
  <c r="N1733" i="7"/>
  <c r="I1733" i="7"/>
  <c r="J1733" i="7" s="1"/>
  <c r="K1733" i="7" s="1"/>
  <c r="H1733" i="7"/>
  <c r="N1732" i="7"/>
  <c r="I1732" i="7"/>
  <c r="J1732" i="7" s="1"/>
  <c r="K1732" i="7" s="1"/>
  <c r="H1732" i="7"/>
  <c r="N1731" i="7"/>
  <c r="I1731" i="7"/>
  <c r="J1731" i="7" s="1"/>
  <c r="K1731" i="7" s="1"/>
  <c r="H1731" i="7"/>
  <c r="N1730" i="7"/>
  <c r="I1730" i="7"/>
  <c r="J1730" i="7" s="1"/>
  <c r="K1730" i="7" s="1"/>
  <c r="H1730" i="7"/>
  <c r="N1729" i="7"/>
  <c r="I1729" i="7"/>
  <c r="J1729" i="7" s="1"/>
  <c r="K1729" i="7" s="1"/>
  <c r="H1729" i="7"/>
  <c r="N1728" i="7"/>
  <c r="I1728" i="7"/>
  <c r="J1728" i="7" s="1"/>
  <c r="K1728" i="7" s="1"/>
  <c r="H1728" i="7"/>
  <c r="N1727" i="7"/>
  <c r="I1727" i="7"/>
  <c r="J1727" i="7" s="1"/>
  <c r="K1727" i="7" s="1"/>
  <c r="H1727" i="7"/>
  <c r="N1726" i="7"/>
  <c r="I1726" i="7"/>
  <c r="J1726" i="7" s="1"/>
  <c r="K1726" i="7" s="1"/>
  <c r="H1726" i="7"/>
  <c r="N1725" i="7"/>
  <c r="I1725" i="7"/>
  <c r="J1725" i="7" s="1"/>
  <c r="K1725" i="7" s="1"/>
  <c r="H1725" i="7"/>
  <c r="N1724" i="7"/>
  <c r="I1724" i="7"/>
  <c r="J1724" i="7" s="1"/>
  <c r="K1724" i="7" s="1"/>
  <c r="H1724" i="7"/>
  <c r="N1723" i="7"/>
  <c r="I1723" i="7"/>
  <c r="J1723" i="7" s="1"/>
  <c r="K1723" i="7" s="1"/>
  <c r="H1723" i="7"/>
  <c r="N1722" i="7"/>
  <c r="I1722" i="7"/>
  <c r="J1722" i="7" s="1"/>
  <c r="K1722" i="7" s="1"/>
  <c r="H1722" i="7"/>
  <c r="N1721" i="7"/>
  <c r="I1721" i="7"/>
  <c r="J1721" i="7" s="1"/>
  <c r="K1721" i="7" s="1"/>
  <c r="H1721" i="7"/>
  <c r="N1720" i="7"/>
  <c r="I1720" i="7"/>
  <c r="J1720" i="7" s="1"/>
  <c r="K1720" i="7" s="1"/>
  <c r="H1720" i="7"/>
  <c r="N1719" i="7"/>
  <c r="I1719" i="7"/>
  <c r="J1719" i="7" s="1"/>
  <c r="K1719" i="7" s="1"/>
  <c r="H1719" i="7"/>
  <c r="N1718" i="7"/>
  <c r="I1718" i="7"/>
  <c r="J1718" i="7" s="1"/>
  <c r="K1718" i="7" s="1"/>
  <c r="H1718" i="7"/>
  <c r="N1717" i="7"/>
  <c r="I1717" i="7"/>
  <c r="J1717" i="7" s="1"/>
  <c r="K1717" i="7" s="1"/>
  <c r="H1717" i="7"/>
  <c r="N1716" i="7"/>
  <c r="I1716" i="7"/>
  <c r="J1716" i="7" s="1"/>
  <c r="K1716" i="7" s="1"/>
  <c r="H1716" i="7"/>
  <c r="N1715" i="7"/>
  <c r="I1715" i="7"/>
  <c r="J1715" i="7" s="1"/>
  <c r="K1715" i="7" s="1"/>
  <c r="H1715" i="7"/>
  <c r="N1714" i="7"/>
  <c r="I1714" i="7"/>
  <c r="J1714" i="7" s="1"/>
  <c r="K1714" i="7" s="1"/>
  <c r="H1714" i="7"/>
  <c r="N1713" i="7"/>
  <c r="I1713" i="7"/>
  <c r="J1713" i="7" s="1"/>
  <c r="K1713" i="7" s="1"/>
  <c r="H1713" i="7"/>
  <c r="N1712" i="7"/>
  <c r="I1712" i="7"/>
  <c r="J1712" i="7" s="1"/>
  <c r="K1712" i="7" s="1"/>
  <c r="H1712" i="7"/>
  <c r="N1711" i="7"/>
  <c r="I1711" i="7"/>
  <c r="J1711" i="7" s="1"/>
  <c r="K1711" i="7" s="1"/>
  <c r="H1711" i="7"/>
  <c r="N1710" i="7"/>
  <c r="I1710" i="7"/>
  <c r="J1710" i="7" s="1"/>
  <c r="K1710" i="7" s="1"/>
  <c r="H1710" i="7"/>
  <c r="N1709" i="7"/>
  <c r="I1709" i="7"/>
  <c r="J1709" i="7" s="1"/>
  <c r="K1709" i="7" s="1"/>
  <c r="H1709" i="7"/>
  <c r="N1708" i="7"/>
  <c r="I1708" i="7"/>
  <c r="J1708" i="7" s="1"/>
  <c r="K1708" i="7" s="1"/>
  <c r="H1708" i="7"/>
  <c r="N1707" i="7"/>
  <c r="I1707" i="7"/>
  <c r="J1707" i="7" s="1"/>
  <c r="K1707" i="7" s="1"/>
  <c r="H1707" i="7"/>
  <c r="N1706" i="7"/>
  <c r="I1706" i="7"/>
  <c r="J1706" i="7" s="1"/>
  <c r="K1706" i="7" s="1"/>
  <c r="H1706" i="7"/>
  <c r="N1705" i="7"/>
  <c r="I1705" i="7"/>
  <c r="J1705" i="7" s="1"/>
  <c r="K1705" i="7" s="1"/>
  <c r="H1705" i="7"/>
  <c r="N1704" i="7"/>
  <c r="I1704" i="7"/>
  <c r="J1704" i="7" s="1"/>
  <c r="K1704" i="7" s="1"/>
  <c r="H1704" i="7"/>
  <c r="N1703" i="7"/>
  <c r="I1703" i="7"/>
  <c r="J1703" i="7" s="1"/>
  <c r="K1703" i="7" s="1"/>
  <c r="H1703" i="7"/>
  <c r="N1702" i="7"/>
  <c r="I1702" i="7"/>
  <c r="J1702" i="7" s="1"/>
  <c r="K1702" i="7" s="1"/>
  <c r="H1702" i="7"/>
  <c r="N1701" i="7"/>
  <c r="I1701" i="7"/>
  <c r="J1701" i="7" s="1"/>
  <c r="K1701" i="7" s="1"/>
  <c r="H1701" i="7"/>
  <c r="N1700" i="7"/>
  <c r="I1700" i="7"/>
  <c r="J1700" i="7" s="1"/>
  <c r="K1700" i="7" s="1"/>
  <c r="H1700" i="7"/>
  <c r="N1699" i="7"/>
  <c r="I1699" i="7"/>
  <c r="J1699" i="7" s="1"/>
  <c r="K1699" i="7" s="1"/>
  <c r="H1699" i="7"/>
  <c r="N1698" i="7"/>
  <c r="I1698" i="7"/>
  <c r="J1698" i="7" s="1"/>
  <c r="K1698" i="7" s="1"/>
  <c r="H1698" i="7"/>
  <c r="N1697" i="7"/>
  <c r="I1697" i="7"/>
  <c r="J1697" i="7" s="1"/>
  <c r="K1697" i="7" s="1"/>
  <c r="H1697" i="7"/>
  <c r="N1696" i="7"/>
  <c r="I1696" i="7"/>
  <c r="J1696" i="7" s="1"/>
  <c r="K1696" i="7" s="1"/>
  <c r="H1696" i="7"/>
  <c r="N1695" i="7"/>
  <c r="I1695" i="7"/>
  <c r="J1695" i="7" s="1"/>
  <c r="K1695" i="7" s="1"/>
  <c r="H1695" i="7"/>
  <c r="N1694" i="7"/>
  <c r="I1694" i="7"/>
  <c r="J1694" i="7" s="1"/>
  <c r="K1694" i="7" s="1"/>
  <c r="H1694" i="7"/>
  <c r="N1693" i="7"/>
  <c r="I1693" i="7"/>
  <c r="J1693" i="7" s="1"/>
  <c r="K1693" i="7" s="1"/>
  <c r="H1693" i="7"/>
  <c r="N1692" i="7"/>
  <c r="I1692" i="7"/>
  <c r="J1692" i="7" s="1"/>
  <c r="K1692" i="7" s="1"/>
  <c r="H1692" i="7"/>
  <c r="N1691" i="7"/>
  <c r="I1691" i="7"/>
  <c r="J1691" i="7" s="1"/>
  <c r="K1691" i="7" s="1"/>
  <c r="H1691" i="7"/>
  <c r="N1690" i="7"/>
  <c r="I1690" i="7"/>
  <c r="J1690" i="7" s="1"/>
  <c r="K1690" i="7" s="1"/>
  <c r="H1690" i="7"/>
  <c r="N1689" i="7"/>
  <c r="I1689" i="7"/>
  <c r="J1689" i="7" s="1"/>
  <c r="K1689" i="7" s="1"/>
  <c r="H1689" i="7"/>
  <c r="N1688" i="7"/>
  <c r="I1688" i="7"/>
  <c r="J1688" i="7" s="1"/>
  <c r="K1688" i="7" s="1"/>
  <c r="H1688" i="7"/>
  <c r="N1687" i="7"/>
  <c r="I1687" i="7"/>
  <c r="J1687" i="7" s="1"/>
  <c r="K1687" i="7" s="1"/>
  <c r="H1687" i="7"/>
  <c r="N1686" i="7"/>
  <c r="I1686" i="7"/>
  <c r="J1686" i="7" s="1"/>
  <c r="K1686" i="7" s="1"/>
  <c r="H1686" i="7"/>
  <c r="N1685" i="7"/>
  <c r="I1685" i="7"/>
  <c r="J1685" i="7" s="1"/>
  <c r="K1685" i="7" s="1"/>
  <c r="H1685" i="7"/>
  <c r="N1684" i="7"/>
  <c r="I1684" i="7"/>
  <c r="J1684" i="7" s="1"/>
  <c r="K1684" i="7" s="1"/>
  <c r="H1684" i="7"/>
  <c r="N1683" i="7"/>
  <c r="I1683" i="7"/>
  <c r="J1683" i="7" s="1"/>
  <c r="K1683" i="7" s="1"/>
  <c r="H1683" i="7"/>
  <c r="N1682" i="7"/>
  <c r="I1682" i="7"/>
  <c r="J1682" i="7" s="1"/>
  <c r="K1682" i="7" s="1"/>
  <c r="H1682" i="7"/>
  <c r="N1681" i="7"/>
  <c r="I1681" i="7"/>
  <c r="J1681" i="7" s="1"/>
  <c r="K1681" i="7" s="1"/>
  <c r="H1681" i="7"/>
  <c r="N1680" i="7"/>
  <c r="I1680" i="7"/>
  <c r="J1680" i="7" s="1"/>
  <c r="K1680" i="7" s="1"/>
  <c r="H1680" i="7"/>
  <c r="N1679" i="7"/>
  <c r="I1679" i="7"/>
  <c r="J1679" i="7" s="1"/>
  <c r="K1679" i="7" s="1"/>
  <c r="H1679" i="7"/>
  <c r="N1678" i="7"/>
  <c r="I1678" i="7"/>
  <c r="J1678" i="7" s="1"/>
  <c r="K1678" i="7" s="1"/>
  <c r="H1678" i="7"/>
  <c r="N1677" i="7"/>
  <c r="I1677" i="7"/>
  <c r="J1677" i="7" s="1"/>
  <c r="K1677" i="7" s="1"/>
  <c r="H1677" i="7"/>
  <c r="N1676" i="7"/>
  <c r="I1676" i="7"/>
  <c r="J1676" i="7" s="1"/>
  <c r="K1676" i="7" s="1"/>
  <c r="H1676" i="7"/>
  <c r="N1675" i="7"/>
  <c r="I1675" i="7"/>
  <c r="J1675" i="7" s="1"/>
  <c r="K1675" i="7" s="1"/>
  <c r="H1675" i="7"/>
  <c r="N1674" i="7"/>
  <c r="I1674" i="7"/>
  <c r="J1674" i="7" s="1"/>
  <c r="K1674" i="7" s="1"/>
  <c r="H1674" i="7"/>
  <c r="N1673" i="7"/>
  <c r="I1673" i="7"/>
  <c r="J1673" i="7" s="1"/>
  <c r="K1673" i="7" s="1"/>
  <c r="H1673" i="7"/>
  <c r="N1672" i="7"/>
  <c r="I1672" i="7"/>
  <c r="J1672" i="7" s="1"/>
  <c r="K1672" i="7" s="1"/>
  <c r="H1672" i="7"/>
  <c r="N1671" i="7"/>
  <c r="I1671" i="7"/>
  <c r="J1671" i="7" s="1"/>
  <c r="K1671" i="7" s="1"/>
  <c r="H1671" i="7"/>
  <c r="N1670" i="7"/>
  <c r="I1670" i="7"/>
  <c r="J1670" i="7" s="1"/>
  <c r="K1670" i="7" s="1"/>
  <c r="H1670" i="7"/>
  <c r="N1669" i="7"/>
  <c r="I1669" i="7"/>
  <c r="J1669" i="7" s="1"/>
  <c r="K1669" i="7" s="1"/>
  <c r="H1669" i="7"/>
  <c r="N1668" i="7"/>
  <c r="I1668" i="7"/>
  <c r="J1668" i="7" s="1"/>
  <c r="K1668" i="7" s="1"/>
  <c r="H1668" i="7"/>
  <c r="N1667" i="7"/>
  <c r="I1667" i="7"/>
  <c r="J1667" i="7" s="1"/>
  <c r="K1667" i="7" s="1"/>
  <c r="H1667" i="7"/>
  <c r="N1666" i="7"/>
  <c r="I1666" i="7"/>
  <c r="J1666" i="7" s="1"/>
  <c r="K1666" i="7" s="1"/>
  <c r="H1666" i="7"/>
  <c r="N1665" i="7"/>
  <c r="I1665" i="7"/>
  <c r="J1665" i="7" s="1"/>
  <c r="K1665" i="7" s="1"/>
  <c r="H1665" i="7"/>
  <c r="N1664" i="7"/>
  <c r="I1664" i="7"/>
  <c r="J1664" i="7" s="1"/>
  <c r="K1664" i="7" s="1"/>
  <c r="H1664" i="7"/>
  <c r="N1663" i="7"/>
  <c r="I1663" i="7"/>
  <c r="J1663" i="7" s="1"/>
  <c r="K1663" i="7" s="1"/>
  <c r="H1663" i="7"/>
  <c r="N1662" i="7"/>
  <c r="I1662" i="7"/>
  <c r="J1662" i="7" s="1"/>
  <c r="K1662" i="7" s="1"/>
  <c r="H1662" i="7"/>
  <c r="N1661" i="7"/>
  <c r="I1661" i="7"/>
  <c r="J1661" i="7" s="1"/>
  <c r="K1661" i="7" s="1"/>
  <c r="H1661" i="7"/>
  <c r="N1660" i="7"/>
  <c r="I1660" i="7"/>
  <c r="J1660" i="7" s="1"/>
  <c r="K1660" i="7" s="1"/>
  <c r="H1660" i="7"/>
  <c r="N1659" i="7"/>
  <c r="I1659" i="7"/>
  <c r="J1659" i="7" s="1"/>
  <c r="K1659" i="7" s="1"/>
  <c r="H1659" i="7"/>
  <c r="N1658" i="7"/>
  <c r="I1658" i="7"/>
  <c r="J1658" i="7" s="1"/>
  <c r="K1658" i="7" s="1"/>
  <c r="H1658" i="7"/>
  <c r="N1657" i="7"/>
  <c r="I1657" i="7"/>
  <c r="J1657" i="7" s="1"/>
  <c r="K1657" i="7" s="1"/>
  <c r="H1657" i="7"/>
  <c r="N1656" i="7"/>
  <c r="I1656" i="7"/>
  <c r="J1656" i="7" s="1"/>
  <c r="K1656" i="7" s="1"/>
  <c r="H1656" i="7"/>
  <c r="N1655" i="7"/>
  <c r="I1655" i="7"/>
  <c r="J1655" i="7" s="1"/>
  <c r="K1655" i="7" s="1"/>
  <c r="H1655" i="7"/>
  <c r="N1654" i="7"/>
  <c r="I1654" i="7"/>
  <c r="J1654" i="7" s="1"/>
  <c r="K1654" i="7" s="1"/>
  <c r="H1654" i="7"/>
  <c r="N1653" i="7"/>
  <c r="I1653" i="7"/>
  <c r="J1653" i="7" s="1"/>
  <c r="K1653" i="7" s="1"/>
  <c r="H1653" i="7"/>
  <c r="N1652" i="7"/>
  <c r="I1652" i="7"/>
  <c r="J1652" i="7" s="1"/>
  <c r="K1652" i="7" s="1"/>
  <c r="H1652" i="7"/>
  <c r="N1651" i="7"/>
  <c r="I1651" i="7"/>
  <c r="J1651" i="7" s="1"/>
  <c r="K1651" i="7" s="1"/>
  <c r="H1651" i="7"/>
  <c r="N1650" i="7"/>
  <c r="I1650" i="7"/>
  <c r="J1650" i="7" s="1"/>
  <c r="K1650" i="7" s="1"/>
  <c r="H1650" i="7"/>
  <c r="N1649" i="7"/>
  <c r="I1649" i="7"/>
  <c r="J1649" i="7" s="1"/>
  <c r="K1649" i="7" s="1"/>
  <c r="H1649" i="7"/>
  <c r="N1648" i="7"/>
  <c r="I1648" i="7"/>
  <c r="J1648" i="7" s="1"/>
  <c r="K1648" i="7" s="1"/>
  <c r="H1648" i="7"/>
  <c r="N1647" i="7"/>
  <c r="I1647" i="7"/>
  <c r="J1647" i="7" s="1"/>
  <c r="K1647" i="7" s="1"/>
  <c r="H1647" i="7"/>
  <c r="N1646" i="7"/>
  <c r="I1646" i="7"/>
  <c r="J1646" i="7" s="1"/>
  <c r="K1646" i="7" s="1"/>
  <c r="H1646" i="7"/>
  <c r="N1645" i="7"/>
  <c r="I1645" i="7"/>
  <c r="J1645" i="7" s="1"/>
  <c r="K1645" i="7" s="1"/>
  <c r="H1645" i="7"/>
  <c r="N1644" i="7"/>
  <c r="I1644" i="7"/>
  <c r="J1644" i="7" s="1"/>
  <c r="K1644" i="7" s="1"/>
  <c r="H1644" i="7"/>
  <c r="N1643" i="7"/>
  <c r="I1643" i="7"/>
  <c r="J1643" i="7" s="1"/>
  <c r="K1643" i="7" s="1"/>
  <c r="H1643" i="7"/>
  <c r="N1642" i="7"/>
  <c r="I1642" i="7"/>
  <c r="J1642" i="7" s="1"/>
  <c r="K1642" i="7" s="1"/>
  <c r="H1642" i="7"/>
  <c r="N1641" i="7"/>
  <c r="I1641" i="7"/>
  <c r="J1641" i="7" s="1"/>
  <c r="K1641" i="7" s="1"/>
  <c r="H1641" i="7"/>
  <c r="N1640" i="7"/>
  <c r="I1640" i="7"/>
  <c r="J1640" i="7" s="1"/>
  <c r="K1640" i="7" s="1"/>
  <c r="H1640" i="7"/>
  <c r="N1639" i="7"/>
  <c r="I1639" i="7"/>
  <c r="J1639" i="7" s="1"/>
  <c r="K1639" i="7" s="1"/>
  <c r="H1639" i="7"/>
  <c r="N1638" i="7"/>
  <c r="I1638" i="7"/>
  <c r="J1638" i="7" s="1"/>
  <c r="K1638" i="7" s="1"/>
  <c r="H1638" i="7"/>
  <c r="N1637" i="7"/>
  <c r="I1637" i="7"/>
  <c r="J1637" i="7" s="1"/>
  <c r="K1637" i="7" s="1"/>
  <c r="H1637" i="7"/>
  <c r="N1636" i="7"/>
  <c r="I1636" i="7"/>
  <c r="J1636" i="7" s="1"/>
  <c r="K1636" i="7" s="1"/>
  <c r="H1636" i="7"/>
  <c r="N1635" i="7"/>
  <c r="I1635" i="7"/>
  <c r="J1635" i="7" s="1"/>
  <c r="K1635" i="7" s="1"/>
  <c r="H1635" i="7"/>
  <c r="N1634" i="7"/>
  <c r="I1634" i="7"/>
  <c r="J1634" i="7" s="1"/>
  <c r="K1634" i="7" s="1"/>
  <c r="H1634" i="7"/>
  <c r="N1633" i="7"/>
  <c r="I1633" i="7"/>
  <c r="J1633" i="7" s="1"/>
  <c r="K1633" i="7" s="1"/>
  <c r="H1633" i="7"/>
  <c r="N1632" i="7"/>
  <c r="I1632" i="7"/>
  <c r="J1632" i="7" s="1"/>
  <c r="K1632" i="7" s="1"/>
  <c r="H1632" i="7"/>
  <c r="N1631" i="7"/>
  <c r="I1631" i="7"/>
  <c r="J1631" i="7" s="1"/>
  <c r="K1631" i="7" s="1"/>
  <c r="H1631" i="7"/>
  <c r="N1630" i="7"/>
  <c r="I1630" i="7"/>
  <c r="J1630" i="7" s="1"/>
  <c r="K1630" i="7" s="1"/>
  <c r="H1630" i="7"/>
  <c r="N1629" i="7"/>
  <c r="I1629" i="7"/>
  <c r="J1629" i="7" s="1"/>
  <c r="K1629" i="7" s="1"/>
  <c r="H1629" i="7"/>
  <c r="N1628" i="7"/>
  <c r="I1628" i="7"/>
  <c r="J1628" i="7" s="1"/>
  <c r="K1628" i="7" s="1"/>
  <c r="H1628" i="7"/>
  <c r="N1627" i="7"/>
  <c r="I1627" i="7"/>
  <c r="J1627" i="7" s="1"/>
  <c r="K1627" i="7" s="1"/>
  <c r="H1627" i="7"/>
  <c r="N1626" i="7"/>
  <c r="I1626" i="7"/>
  <c r="J1626" i="7" s="1"/>
  <c r="K1626" i="7" s="1"/>
  <c r="H1626" i="7"/>
  <c r="N1625" i="7"/>
  <c r="I1625" i="7"/>
  <c r="J1625" i="7" s="1"/>
  <c r="K1625" i="7" s="1"/>
  <c r="H1625" i="7"/>
  <c r="N1624" i="7"/>
  <c r="I1624" i="7"/>
  <c r="J1624" i="7" s="1"/>
  <c r="K1624" i="7" s="1"/>
  <c r="H1624" i="7"/>
  <c r="N1623" i="7"/>
  <c r="I1623" i="7"/>
  <c r="J1623" i="7" s="1"/>
  <c r="K1623" i="7" s="1"/>
  <c r="H1623" i="7"/>
  <c r="N1622" i="7"/>
  <c r="I1622" i="7"/>
  <c r="J1622" i="7" s="1"/>
  <c r="K1622" i="7" s="1"/>
  <c r="H1622" i="7"/>
  <c r="N1621" i="7"/>
  <c r="I1621" i="7"/>
  <c r="J1621" i="7" s="1"/>
  <c r="K1621" i="7" s="1"/>
  <c r="H1621" i="7"/>
  <c r="N1620" i="7"/>
  <c r="I1620" i="7"/>
  <c r="J1620" i="7" s="1"/>
  <c r="K1620" i="7" s="1"/>
  <c r="H1620" i="7"/>
  <c r="N1619" i="7"/>
  <c r="I1619" i="7"/>
  <c r="J1619" i="7" s="1"/>
  <c r="K1619" i="7" s="1"/>
  <c r="H1619" i="7"/>
  <c r="N1618" i="7"/>
  <c r="I1618" i="7"/>
  <c r="J1618" i="7" s="1"/>
  <c r="K1618" i="7" s="1"/>
  <c r="H1618" i="7"/>
  <c r="N1617" i="7"/>
  <c r="I1617" i="7"/>
  <c r="J1617" i="7" s="1"/>
  <c r="K1617" i="7" s="1"/>
  <c r="H1617" i="7"/>
  <c r="N1616" i="7"/>
  <c r="I1616" i="7"/>
  <c r="J1616" i="7" s="1"/>
  <c r="K1616" i="7" s="1"/>
  <c r="H1616" i="7"/>
  <c r="N1615" i="7"/>
  <c r="I1615" i="7"/>
  <c r="J1615" i="7" s="1"/>
  <c r="K1615" i="7" s="1"/>
  <c r="H1615" i="7"/>
  <c r="N1614" i="7"/>
  <c r="I1614" i="7"/>
  <c r="J1614" i="7" s="1"/>
  <c r="K1614" i="7" s="1"/>
  <c r="H1614" i="7"/>
  <c r="N1613" i="7"/>
  <c r="I1613" i="7"/>
  <c r="J1613" i="7" s="1"/>
  <c r="K1613" i="7" s="1"/>
  <c r="H1613" i="7"/>
  <c r="N1612" i="7"/>
  <c r="I1612" i="7"/>
  <c r="J1612" i="7" s="1"/>
  <c r="K1612" i="7" s="1"/>
  <c r="H1612" i="7"/>
  <c r="N1611" i="7"/>
  <c r="I1611" i="7"/>
  <c r="J1611" i="7" s="1"/>
  <c r="K1611" i="7" s="1"/>
  <c r="H1611" i="7"/>
  <c r="N1610" i="7"/>
  <c r="I1610" i="7"/>
  <c r="J1610" i="7" s="1"/>
  <c r="K1610" i="7" s="1"/>
  <c r="H1610" i="7"/>
  <c r="N1609" i="7"/>
  <c r="I1609" i="7"/>
  <c r="J1609" i="7" s="1"/>
  <c r="K1609" i="7" s="1"/>
  <c r="H1609" i="7"/>
  <c r="N1608" i="7"/>
  <c r="I1608" i="7"/>
  <c r="J1608" i="7" s="1"/>
  <c r="K1608" i="7" s="1"/>
  <c r="H1608" i="7"/>
  <c r="N1607" i="7"/>
  <c r="I1607" i="7"/>
  <c r="J1607" i="7" s="1"/>
  <c r="K1607" i="7" s="1"/>
  <c r="H1607" i="7"/>
  <c r="N1606" i="7"/>
  <c r="I1606" i="7"/>
  <c r="J1606" i="7" s="1"/>
  <c r="K1606" i="7" s="1"/>
  <c r="H1606" i="7"/>
  <c r="N1605" i="7"/>
  <c r="I1605" i="7"/>
  <c r="J1605" i="7" s="1"/>
  <c r="K1605" i="7" s="1"/>
  <c r="H1605" i="7"/>
  <c r="N1604" i="7"/>
  <c r="I1604" i="7"/>
  <c r="J1604" i="7" s="1"/>
  <c r="K1604" i="7" s="1"/>
  <c r="H1604" i="7"/>
  <c r="N1603" i="7"/>
  <c r="I1603" i="7"/>
  <c r="J1603" i="7" s="1"/>
  <c r="K1603" i="7" s="1"/>
  <c r="H1603" i="7"/>
  <c r="N1602" i="7"/>
  <c r="I1602" i="7"/>
  <c r="J1602" i="7" s="1"/>
  <c r="K1602" i="7" s="1"/>
  <c r="H1602" i="7"/>
  <c r="N1601" i="7"/>
  <c r="I1601" i="7"/>
  <c r="J1601" i="7" s="1"/>
  <c r="K1601" i="7" s="1"/>
  <c r="H1601" i="7"/>
  <c r="N1600" i="7"/>
  <c r="I1600" i="7"/>
  <c r="J1600" i="7" s="1"/>
  <c r="K1600" i="7" s="1"/>
  <c r="H1600" i="7"/>
  <c r="N1599" i="7"/>
  <c r="I1599" i="7"/>
  <c r="J1599" i="7" s="1"/>
  <c r="K1599" i="7" s="1"/>
  <c r="H1599" i="7"/>
  <c r="N1598" i="7"/>
  <c r="I1598" i="7"/>
  <c r="J1598" i="7" s="1"/>
  <c r="K1598" i="7" s="1"/>
  <c r="H1598" i="7"/>
  <c r="N1597" i="7"/>
  <c r="I1597" i="7"/>
  <c r="J1597" i="7" s="1"/>
  <c r="K1597" i="7" s="1"/>
  <c r="H1597" i="7"/>
  <c r="N1596" i="7"/>
  <c r="I1596" i="7"/>
  <c r="J1596" i="7" s="1"/>
  <c r="K1596" i="7" s="1"/>
  <c r="H1596" i="7"/>
  <c r="N1595" i="7"/>
  <c r="I1595" i="7"/>
  <c r="J1595" i="7" s="1"/>
  <c r="K1595" i="7" s="1"/>
  <c r="H1595" i="7"/>
  <c r="N1594" i="7"/>
  <c r="I1594" i="7"/>
  <c r="J1594" i="7" s="1"/>
  <c r="K1594" i="7" s="1"/>
  <c r="H1594" i="7"/>
  <c r="N1593" i="7"/>
  <c r="I1593" i="7"/>
  <c r="J1593" i="7" s="1"/>
  <c r="K1593" i="7" s="1"/>
  <c r="H1593" i="7"/>
  <c r="N1592" i="7"/>
  <c r="I1592" i="7"/>
  <c r="J1592" i="7" s="1"/>
  <c r="K1592" i="7" s="1"/>
  <c r="H1592" i="7"/>
  <c r="N1591" i="7"/>
  <c r="I1591" i="7"/>
  <c r="J1591" i="7" s="1"/>
  <c r="K1591" i="7" s="1"/>
  <c r="H1591" i="7"/>
  <c r="N1590" i="7"/>
  <c r="I1590" i="7"/>
  <c r="J1590" i="7" s="1"/>
  <c r="K1590" i="7" s="1"/>
  <c r="H1590" i="7"/>
  <c r="N1589" i="7"/>
  <c r="I1589" i="7"/>
  <c r="J1589" i="7" s="1"/>
  <c r="K1589" i="7" s="1"/>
  <c r="H1589" i="7"/>
  <c r="N1588" i="7"/>
  <c r="I1588" i="7"/>
  <c r="J1588" i="7" s="1"/>
  <c r="K1588" i="7" s="1"/>
  <c r="H1588" i="7"/>
  <c r="N1587" i="7"/>
  <c r="I1587" i="7"/>
  <c r="J1587" i="7" s="1"/>
  <c r="K1587" i="7" s="1"/>
  <c r="H1587" i="7"/>
  <c r="N1586" i="7"/>
  <c r="I1586" i="7"/>
  <c r="J1586" i="7" s="1"/>
  <c r="K1586" i="7" s="1"/>
  <c r="H1586" i="7"/>
  <c r="N1585" i="7"/>
  <c r="I1585" i="7"/>
  <c r="J1585" i="7" s="1"/>
  <c r="K1585" i="7" s="1"/>
  <c r="H1585" i="7"/>
  <c r="N1584" i="7"/>
  <c r="I1584" i="7"/>
  <c r="J1584" i="7" s="1"/>
  <c r="K1584" i="7" s="1"/>
  <c r="H1584" i="7"/>
  <c r="N1583" i="7"/>
  <c r="I1583" i="7"/>
  <c r="J1583" i="7" s="1"/>
  <c r="K1583" i="7" s="1"/>
  <c r="H1583" i="7"/>
  <c r="N1582" i="7"/>
  <c r="I1582" i="7"/>
  <c r="J1582" i="7" s="1"/>
  <c r="K1582" i="7" s="1"/>
  <c r="H1582" i="7"/>
  <c r="N1581" i="7"/>
  <c r="I1581" i="7"/>
  <c r="J1581" i="7" s="1"/>
  <c r="K1581" i="7" s="1"/>
  <c r="H1581" i="7"/>
  <c r="N1580" i="7"/>
  <c r="I1580" i="7"/>
  <c r="J1580" i="7" s="1"/>
  <c r="K1580" i="7" s="1"/>
  <c r="H1580" i="7"/>
  <c r="N1579" i="7"/>
  <c r="I1579" i="7"/>
  <c r="J1579" i="7" s="1"/>
  <c r="K1579" i="7" s="1"/>
  <c r="H1579" i="7"/>
  <c r="N1578" i="7"/>
  <c r="I1578" i="7"/>
  <c r="J1578" i="7" s="1"/>
  <c r="K1578" i="7" s="1"/>
  <c r="H1578" i="7"/>
  <c r="N1577" i="7"/>
  <c r="I1577" i="7"/>
  <c r="J1577" i="7" s="1"/>
  <c r="K1577" i="7" s="1"/>
  <c r="H1577" i="7"/>
  <c r="N1576" i="7"/>
  <c r="I1576" i="7"/>
  <c r="J1576" i="7" s="1"/>
  <c r="K1576" i="7" s="1"/>
  <c r="H1576" i="7"/>
  <c r="N1575" i="7"/>
  <c r="I1575" i="7"/>
  <c r="J1575" i="7" s="1"/>
  <c r="K1575" i="7" s="1"/>
  <c r="H1575" i="7"/>
  <c r="N1574" i="7"/>
  <c r="I1574" i="7"/>
  <c r="J1574" i="7" s="1"/>
  <c r="K1574" i="7" s="1"/>
  <c r="H1574" i="7"/>
  <c r="N1573" i="7"/>
  <c r="I1573" i="7"/>
  <c r="J1573" i="7" s="1"/>
  <c r="K1573" i="7" s="1"/>
  <c r="H1573" i="7"/>
  <c r="N1572" i="7"/>
  <c r="I1572" i="7"/>
  <c r="J1572" i="7" s="1"/>
  <c r="K1572" i="7" s="1"/>
  <c r="H1572" i="7"/>
  <c r="N1571" i="7"/>
  <c r="I1571" i="7"/>
  <c r="J1571" i="7" s="1"/>
  <c r="K1571" i="7" s="1"/>
  <c r="H1571" i="7"/>
  <c r="N1570" i="7"/>
  <c r="I1570" i="7"/>
  <c r="J1570" i="7" s="1"/>
  <c r="K1570" i="7" s="1"/>
  <c r="H1570" i="7"/>
  <c r="N1569" i="7"/>
  <c r="I1569" i="7"/>
  <c r="J1569" i="7" s="1"/>
  <c r="K1569" i="7" s="1"/>
  <c r="H1569" i="7"/>
  <c r="N1568" i="7"/>
  <c r="I1568" i="7"/>
  <c r="J1568" i="7" s="1"/>
  <c r="K1568" i="7" s="1"/>
  <c r="H1568" i="7"/>
  <c r="N1567" i="7"/>
  <c r="I1567" i="7"/>
  <c r="J1567" i="7" s="1"/>
  <c r="K1567" i="7" s="1"/>
  <c r="H1567" i="7"/>
  <c r="N1566" i="7"/>
  <c r="I1566" i="7"/>
  <c r="J1566" i="7" s="1"/>
  <c r="K1566" i="7" s="1"/>
  <c r="H1566" i="7"/>
  <c r="N1565" i="7"/>
  <c r="I1565" i="7"/>
  <c r="J1565" i="7" s="1"/>
  <c r="K1565" i="7" s="1"/>
  <c r="H1565" i="7"/>
  <c r="N1564" i="7"/>
  <c r="I1564" i="7"/>
  <c r="J1564" i="7" s="1"/>
  <c r="K1564" i="7" s="1"/>
  <c r="H1564" i="7"/>
  <c r="N1563" i="7"/>
  <c r="I1563" i="7"/>
  <c r="J1563" i="7" s="1"/>
  <c r="K1563" i="7" s="1"/>
  <c r="H1563" i="7"/>
  <c r="N1562" i="7"/>
  <c r="I1562" i="7"/>
  <c r="J1562" i="7" s="1"/>
  <c r="K1562" i="7" s="1"/>
  <c r="H1562" i="7"/>
  <c r="N1561" i="7"/>
  <c r="I1561" i="7"/>
  <c r="J1561" i="7" s="1"/>
  <c r="K1561" i="7" s="1"/>
  <c r="H1561" i="7"/>
  <c r="N1560" i="7"/>
  <c r="I1560" i="7"/>
  <c r="J1560" i="7" s="1"/>
  <c r="K1560" i="7" s="1"/>
  <c r="H1560" i="7"/>
  <c r="N1559" i="7"/>
  <c r="I1559" i="7"/>
  <c r="J1559" i="7" s="1"/>
  <c r="K1559" i="7" s="1"/>
  <c r="H1559" i="7"/>
  <c r="N1558" i="7"/>
  <c r="I1558" i="7"/>
  <c r="J1558" i="7" s="1"/>
  <c r="K1558" i="7" s="1"/>
  <c r="H1558" i="7"/>
  <c r="N1557" i="7"/>
  <c r="I1557" i="7"/>
  <c r="J1557" i="7" s="1"/>
  <c r="K1557" i="7" s="1"/>
  <c r="H1557" i="7"/>
  <c r="N1556" i="7"/>
  <c r="I1556" i="7"/>
  <c r="J1556" i="7" s="1"/>
  <c r="K1556" i="7" s="1"/>
  <c r="H1556" i="7"/>
  <c r="N1555" i="7"/>
  <c r="I1555" i="7"/>
  <c r="J1555" i="7" s="1"/>
  <c r="K1555" i="7" s="1"/>
  <c r="H1555" i="7"/>
  <c r="N1554" i="7"/>
  <c r="I1554" i="7"/>
  <c r="J1554" i="7" s="1"/>
  <c r="K1554" i="7" s="1"/>
  <c r="H1554" i="7"/>
  <c r="N1553" i="7"/>
  <c r="I1553" i="7"/>
  <c r="J1553" i="7" s="1"/>
  <c r="K1553" i="7" s="1"/>
  <c r="H1553" i="7"/>
  <c r="N1552" i="7"/>
  <c r="I1552" i="7"/>
  <c r="J1552" i="7" s="1"/>
  <c r="K1552" i="7" s="1"/>
  <c r="H1552" i="7"/>
  <c r="N1551" i="7"/>
  <c r="I1551" i="7"/>
  <c r="J1551" i="7" s="1"/>
  <c r="K1551" i="7" s="1"/>
  <c r="H1551" i="7"/>
  <c r="N1550" i="7"/>
  <c r="I1550" i="7"/>
  <c r="J1550" i="7" s="1"/>
  <c r="K1550" i="7" s="1"/>
  <c r="H1550" i="7"/>
  <c r="N1549" i="7"/>
  <c r="I1549" i="7"/>
  <c r="J1549" i="7" s="1"/>
  <c r="K1549" i="7" s="1"/>
  <c r="H1549" i="7"/>
  <c r="N1548" i="7"/>
  <c r="I1548" i="7"/>
  <c r="J1548" i="7" s="1"/>
  <c r="K1548" i="7" s="1"/>
  <c r="H1548" i="7"/>
  <c r="N1547" i="7"/>
  <c r="I1547" i="7"/>
  <c r="J1547" i="7" s="1"/>
  <c r="K1547" i="7" s="1"/>
  <c r="H1547" i="7"/>
  <c r="N1546" i="7"/>
  <c r="I1546" i="7"/>
  <c r="J1546" i="7" s="1"/>
  <c r="K1546" i="7" s="1"/>
  <c r="H1546" i="7"/>
  <c r="N1545" i="7"/>
  <c r="I1545" i="7"/>
  <c r="J1545" i="7" s="1"/>
  <c r="K1545" i="7" s="1"/>
  <c r="H1545" i="7"/>
  <c r="N1544" i="7"/>
  <c r="I1544" i="7"/>
  <c r="J1544" i="7" s="1"/>
  <c r="K1544" i="7" s="1"/>
  <c r="H1544" i="7"/>
  <c r="N1543" i="7"/>
  <c r="I1543" i="7"/>
  <c r="J1543" i="7" s="1"/>
  <c r="K1543" i="7" s="1"/>
  <c r="H1543" i="7"/>
  <c r="N1542" i="7"/>
  <c r="I1542" i="7"/>
  <c r="J1542" i="7" s="1"/>
  <c r="K1542" i="7" s="1"/>
  <c r="H1542" i="7"/>
  <c r="N1541" i="7"/>
  <c r="I1541" i="7"/>
  <c r="J1541" i="7" s="1"/>
  <c r="K1541" i="7" s="1"/>
  <c r="H1541" i="7"/>
  <c r="N1540" i="7"/>
  <c r="I1540" i="7"/>
  <c r="J1540" i="7" s="1"/>
  <c r="K1540" i="7" s="1"/>
  <c r="H1540" i="7"/>
  <c r="N1539" i="7"/>
  <c r="I1539" i="7"/>
  <c r="J1539" i="7" s="1"/>
  <c r="K1539" i="7" s="1"/>
  <c r="H1539" i="7"/>
  <c r="N1538" i="7"/>
  <c r="I1538" i="7"/>
  <c r="J1538" i="7" s="1"/>
  <c r="K1538" i="7" s="1"/>
  <c r="H1538" i="7"/>
  <c r="N1537" i="7"/>
  <c r="I1537" i="7"/>
  <c r="J1537" i="7" s="1"/>
  <c r="K1537" i="7" s="1"/>
  <c r="H1537" i="7"/>
  <c r="N1536" i="7"/>
  <c r="I1536" i="7"/>
  <c r="J1536" i="7" s="1"/>
  <c r="K1536" i="7" s="1"/>
  <c r="H1536" i="7"/>
  <c r="N1535" i="7"/>
  <c r="I1535" i="7"/>
  <c r="J1535" i="7" s="1"/>
  <c r="K1535" i="7" s="1"/>
  <c r="H1535" i="7"/>
  <c r="N1534" i="7"/>
  <c r="I1534" i="7"/>
  <c r="J1534" i="7" s="1"/>
  <c r="K1534" i="7" s="1"/>
  <c r="H1534" i="7"/>
  <c r="N1533" i="7"/>
  <c r="I1533" i="7"/>
  <c r="J1533" i="7" s="1"/>
  <c r="K1533" i="7" s="1"/>
  <c r="H1533" i="7"/>
  <c r="N1532" i="7"/>
  <c r="I1532" i="7"/>
  <c r="J1532" i="7" s="1"/>
  <c r="K1532" i="7" s="1"/>
  <c r="H1532" i="7"/>
  <c r="N1531" i="7"/>
  <c r="I1531" i="7"/>
  <c r="J1531" i="7" s="1"/>
  <c r="K1531" i="7" s="1"/>
  <c r="H1531" i="7"/>
  <c r="N1530" i="7"/>
  <c r="I1530" i="7"/>
  <c r="J1530" i="7" s="1"/>
  <c r="K1530" i="7" s="1"/>
  <c r="H1530" i="7"/>
  <c r="N1529" i="7"/>
  <c r="I1529" i="7"/>
  <c r="J1529" i="7" s="1"/>
  <c r="K1529" i="7" s="1"/>
  <c r="H1529" i="7"/>
  <c r="N1528" i="7"/>
  <c r="I1528" i="7"/>
  <c r="J1528" i="7" s="1"/>
  <c r="K1528" i="7" s="1"/>
  <c r="H1528" i="7"/>
  <c r="N1527" i="7"/>
  <c r="I1527" i="7"/>
  <c r="J1527" i="7" s="1"/>
  <c r="K1527" i="7" s="1"/>
  <c r="H1527" i="7"/>
  <c r="N1526" i="7"/>
  <c r="I1526" i="7"/>
  <c r="J1526" i="7" s="1"/>
  <c r="K1526" i="7" s="1"/>
  <c r="H1526" i="7"/>
  <c r="N1525" i="7"/>
  <c r="I1525" i="7"/>
  <c r="J1525" i="7" s="1"/>
  <c r="K1525" i="7" s="1"/>
  <c r="H1525" i="7"/>
  <c r="N1524" i="7"/>
  <c r="I1524" i="7"/>
  <c r="J1524" i="7" s="1"/>
  <c r="K1524" i="7" s="1"/>
  <c r="H1524" i="7"/>
  <c r="N1523" i="7"/>
  <c r="I1523" i="7"/>
  <c r="J1523" i="7" s="1"/>
  <c r="K1523" i="7" s="1"/>
  <c r="H1523" i="7"/>
  <c r="N1522" i="7"/>
  <c r="I1522" i="7"/>
  <c r="J1522" i="7" s="1"/>
  <c r="K1522" i="7" s="1"/>
  <c r="H1522" i="7"/>
  <c r="N1521" i="7"/>
  <c r="I1521" i="7"/>
  <c r="J1521" i="7" s="1"/>
  <c r="K1521" i="7" s="1"/>
  <c r="H1521" i="7"/>
  <c r="N1520" i="7"/>
  <c r="I1520" i="7"/>
  <c r="J1520" i="7" s="1"/>
  <c r="K1520" i="7" s="1"/>
  <c r="H1520" i="7"/>
  <c r="N1519" i="7"/>
  <c r="I1519" i="7"/>
  <c r="J1519" i="7" s="1"/>
  <c r="K1519" i="7" s="1"/>
  <c r="H1519" i="7"/>
  <c r="N1518" i="7"/>
  <c r="I1518" i="7"/>
  <c r="J1518" i="7" s="1"/>
  <c r="K1518" i="7" s="1"/>
  <c r="H1518" i="7"/>
  <c r="N1517" i="7"/>
  <c r="I1517" i="7"/>
  <c r="J1517" i="7" s="1"/>
  <c r="K1517" i="7" s="1"/>
  <c r="H1517" i="7"/>
  <c r="N1516" i="7"/>
  <c r="I1516" i="7"/>
  <c r="J1516" i="7" s="1"/>
  <c r="K1516" i="7" s="1"/>
  <c r="H1516" i="7"/>
  <c r="N1515" i="7"/>
  <c r="I1515" i="7"/>
  <c r="J1515" i="7" s="1"/>
  <c r="K1515" i="7" s="1"/>
  <c r="H1515" i="7"/>
  <c r="N1514" i="7"/>
  <c r="I1514" i="7"/>
  <c r="J1514" i="7" s="1"/>
  <c r="K1514" i="7" s="1"/>
  <c r="H1514" i="7"/>
  <c r="N1513" i="7"/>
  <c r="I1513" i="7"/>
  <c r="J1513" i="7" s="1"/>
  <c r="K1513" i="7" s="1"/>
  <c r="H1513" i="7"/>
  <c r="N1512" i="7"/>
  <c r="I1512" i="7"/>
  <c r="J1512" i="7" s="1"/>
  <c r="K1512" i="7" s="1"/>
  <c r="H1512" i="7"/>
  <c r="N1511" i="7"/>
  <c r="I1511" i="7"/>
  <c r="J1511" i="7" s="1"/>
  <c r="K1511" i="7" s="1"/>
  <c r="H1511" i="7"/>
  <c r="N1510" i="7"/>
  <c r="I1510" i="7"/>
  <c r="J1510" i="7" s="1"/>
  <c r="K1510" i="7" s="1"/>
  <c r="H1510" i="7"/>
  <c r="N1509" i="7"/>
  <c r="I1509" i="7"/>
  <c r="J1509" i="7" s="1"/>
  <c r="K1509" i="7" s="1"/>
  <c r="H1509" i="7"/>
  <c r="N1508" i="7"/>
  <c r="I1508" i="7"/>
  <c r="J1508" i="7" s="1"/>
  <c r="K1508" i="7" s="1"/>
  <c r="H1508" i="7"/>
  <c r="N1507" i="7"/>
  <c r="I1507" i="7"/>
  <c r="J1507" i="7" s="1"/>
  <c r="K1507" i="7" s="1"/>
  <c r="H1507" i="7"/>
  <c r="N1506" i="7"/>
  <c r="I1506" i="7"/>
  <c r="J1506" i="7" s="1"/>
  <c r="K1506" i="7" s="1"/>
  <c r="H1506" i="7"/>
  <c r="N1505" i="7"/>
  <c r="I1505" i="7"/>
  <c r="J1505" i="7" s="1"/>
  <c r="K1505" i="7" s="1"/>
  <c r="H1505" i="7"/>
  <c r="N1504" i="7"/>
  <c r="I1504" i="7"/>
  <c r="J1504" i="7" s="1"/>
  <c r="K1504" i="7" s="1"/>
  <c r="H1504" i="7"/>
  <c r="N1503" i="7"/>
  <c r="I1503" i="7"/>
  <c r="J1503" i="7" s="1"/>
  <c r="K1503" i="7" s="1"/>
  <c r="H1503" i="7"/>
  <c r="N1502" i="7"/>
  <c r="I1502" i="7"/>
  <c r="J1502" i="7" s="1"/>
  <c r="K1502" i="7" s="1"/>
  <c r="H1502" i="7"/>
  <c r="N1501" i="7"/>
  <c r="I1501" i="7"/>
  <c r="J1501" i="7" s="1"/>
  <c r="K1501" i="7" s="1"/>
  <c r="H1501" i="7"/>
  <c r="N1500" i="7"/>
  <c r="I1500" i="7"/>
  <c r="J1500" i="7" s="1"/>
  <c r="K1500" i="7" s="1"/>
  <c r="H1500" i="7"/>
  <c r="N1499" i="7"/>
  <c r="I1499" i="7"/>
  <c r="J1499" i="7" s="1"/>
  <c r="K1499" i="7" s="1"/>
  <c r="H1499" i="7"/>
  <c r="N1498" i="7"/>
  <c r="I1498" i="7"/>
  <c r="J1498" i="7" s="1"/>
  <c r="K1498" i="7" s="1"/>
  <c r="H1498" i="7"/>
  <c r="N1497" i="7"/>
  <c r="I1497" i="7"/>
  <c r="J1497" i="7" s="1"/>
  <c r="K1497" i="7" s="1"/>
  <c r="H1497" i="7"/>
  <c r="N1496" i="7"/>
  <c r="I1496" i="7"/>
  <c r="J1496" i="7" s="1"/>
  <c r="K1496" i="7" s="1"/>
  <c r="H1496" i="7"/>
  <c r="N1495" i="7"/>
  <c r="I1495" i="7"/>
  <c r="J1495" i="7" s="1"/>
  <c r="K1495" i="7" s="1"/>
  <c r="H1495" i="7"/>
  <c r="N1494" i="7"/>
  <c r="I1494" i="7"/>
  <c r="J1494" i="7" s="1"/>
  <c r="K1494" i="7" s="1"/>
  <c r="H1494" i="7"/>
  <c r="N1493" i="7"/>
  <c r="I1493" i="7"/>
  <c r="J1493" i="7" s="1"/>
  <c r="K1493" i="7" s="1"/>
  <c r="H1493" i="7"/>
  <c r="N1492" i="7"/>
  <c r="I1492" i="7"/>
  <c r="J1492" i="7" s="1"/>
  <c r="K1492" i="7" s="1"/>
  <c r="H1492" i="7"/>
  <c r="N1491" i="7"/>
  <c r="I1491" i="7"/>
  <c r="J1491" i="7" s="1"/>
  <c r="K1491" i="7" s="1"/>
  <c r="H1491" i="7"/>
  <c r="N1490" i="7"/>
  <c r="I1490" i="7"/>
  <c r="J1490" i="7" s="1"/>
  <c r="K1490" i="7" s="1"/>
  <c r="H1490" i="7"/>
  <c r="N1489" i="7"/>
  <c r="I1489" i="7"/>
  <c r="J1489" i="7" s="1"/>
  <c r="K1489" i="7" s="1"/>
  <c r="H1489" i="7"/>
  <c r="N1488" i="7"/>
  <c r="I1488" i="7"/>
  <c r="J1488" i="7" s="1"/>
  <c r="K1488" i="7" s="1"/>
  <c r="H1488" i="7"/>
  <c r="N1487" i="7"/>
  <c r="I1487" i="7"/>
  <c r="J1487" i="7" s="1"/>
  <c r="K1487" i="7" s="1"/>
  <c r="H1487" i="7"/>
  <c r="N1486" i="7"/>
  <c r="I1486" i="7"/>
  <c r="J1486" i="7" s="1"/>
  <c r="K1486" i="7" s="1"/>
  <c r="H1486" i="7"/>
  <c r="N1485" i="7"/>
  <c r="I1485" i="7"/>
  <c r="J1485" i="7" s="1"/>
  <c r="K1485" i="7" s="1"/>
  <c r="H1485" i="7"/>
  <c r="N1484" i="7"/>
  <c r="I1484" i="7"/>
  <c r="J1484" i="7" s="1"/>
  <c r="K1484" i="7" s="1"/>
  <c r="H1484" i="7"/>
  <c r="N1483" i="7"/>
  <c r="I1483" i="7"/>
  <c r="J1483" i="7" s="1"/>
  <c r="K1483" i="7" s="1"/>
  <c r="H1483" i="7"/>
  <c r="N1482" i="7"/>
  <c r="I1482" i="7"/>
  <c r="J1482" i="7" s="1"/>
  <c r="K1482" i="7" s="1"/>
  <c r="H1482" i="7"/>
  <c r="N1481" i="7"/>
  <c r="I1481" i="7"/>
  <c r="J1481" i="7" s="1"/>
  <c r="K1481" i="7" s="1"/>
  <c r="H1481" i="7"/>
  <c r="N1480" i="7"/>
  <c r="I1480" i="7"/>
  <c r="J1480" i="7" s="1"/>
  <c r="K1480" i="7" s="1"/>
  <c r="H1480" i="7"/>
  <c r="N1479" i="7"/>
  <c r="I1479" i="7"/>
  <c r="J1479" i="7" s="1"/>
  <c r="K1479" i="7" s="1"/>
  <c r="H1479" i="7"/>
  <c r="N1478" i="7"/>
  <c r="I1478" i="7"/>
  <c r="J1478" i="7" s="1"/>
  <c r="K1478" i="7" s="1"/>
  <c r="H1478" i="7"/>
  <c r="N1477" i="7"/>
  <c r="I1477" i="7"/>
  <c r="J1477" i="7" s="1"/>
  <c r="K1477" i="7" s="1"/>
  <c r="H1477" i="7"/>
  <c r="N1476" i="7"/>
  <c r="I1476" i="7"/>
  <c r="J1476" i="7" s="1"/>
  <c r="K1476" i="7" s="1"/>
  <c r="H1476" i="7"/>
  <c r="N1475" i="7"/>
  <c r="I1475" i="7"/>
  <c r="J1475" i="7" s="1"/>
  <c r="K1475" i="7" s="1"/>
  <c r="H1475" i="7"/>
  <c r="N1474" i="7"/>
  <c r="I1474" i="7"/>
  <c r="J1474" i="7" s="1"/>
  <c r="K1474" i="7" s="1"/>
  <c r="H1474" i="7"/>
  <c r="N1473" i="7"/>
  <c r="I1473" i="7"/>
  <c r="J1473" i="7" s="1"/>
  <c r="K1473" i="7" s="1"/>
  <c r="H1473" i="7"/>
  <c r="N1472" i="7"/>
  <c r="I1472" i="7"/>
  <c r="J1472" i="7" s="1"/>
  <c r="K1472" i="7" s="1"/>
  <c r="H1472" i="7"/>
  <c r="N1471" i="7"/>
  <c r="I1471" i="7"/>
  <c r="J1471" i="7" s="1"/>
  <c r="K1471" i="7" s="1"/>
  <c r="H1471" i="7"/>
  <c r="N1470" i="7"/>
  <c r="I1470" i="7"/>
  <c r="J1470" i="7" s="1"/>
  <c r="K1470" i="7" s="1"/>
  <c r="H1470" i="7"/>
  <c r="N1469" i="7"/>
  <c r="I1469" i="7"/>
  <c r="J1469" i="7" s="1"/>
  <c r="K1469" i="7" s="1"/>
  <c r="H1469" i="7"/>
  <c r="N1468" i="7"/>
  <c r="I1468" i="7"/>
  <c r="J1468" i="7" s="1"/>
  <c r="K1468" i="7" s="1"/>
  <c r="H1468" i="7"/>
  <c r="N1467" i="7"/>
  <c r="I1467" i="7"/>
  <c r="J1467" i="7" s="1"/>
  <c r="K1467" i="7" s="1"/>
  <c r="H1467" i="7"/>
  <c r="N1466" i="7"/>
  <c r="I1466" i="7"/>
  <c r="J1466" i="7" s="1"/>
  <c r="K1466" i="7" s="1"/>
  <c r="H1466" i="7"/>
  <c r="N1465" i="7"/>
  <c r="I1465" i="7"/>
  <c r="J1465" i="7" s="1"/>
  <c r="K1465" i="7" s="1"/>
  <c r="H1465" i="7"/>
  <c r="N1464" i="7"/>
  <c r="I1464" i="7"/>
  <c r="J1464" i="7" s="1"/>
  <c r="K1464" i="7" s="1"/>
  <c r="H1464" i="7"/>
  <c r="N1463" i="7"/>
  <c r="I1463" i="7"/>
  <c r="J1463" i="7" s="1"/>
  <c r="K1463" i="7" s="1"/>
  <c r="H1463" i="7"/>
  <c r="N1462" i="7"/>
  <c r="I1462" i="7"/>
  <c r="J1462" i="7" s="1"/>
  <c r="K1462" i="7" s="1"/>
  <c r="H1462" i="7"/>
  <c r="N1461" i="7"/>
  <c r="I1461" i="7"/>
  <c r="J1461" i="7" s="1"/>
  <c r="K1461" i="7" s="1"/>
  <c r="H1461" i="7"/>
  <c r="N1460" i="7"/>
  <c r="I1460" i="7"/>
  <c r="J1460" i="7" s="1"/>
  <c r="K1460" i="7" s="1"/>
  <c r="H1460" i="7"/>
  <c r="N1459" i="7"/>
  <c r="I1459" i="7"/>
  <c r="J1459" i="7" s="1"/>
  <c r="K1459" i="7" s="1"/>
  <c r="H1459" i="7"/>
  <c r="N1458" i="7"/>
  <c r="I1458" i="7"/>
  <c r="J1458" i="7" s="1"/>
  <c r="K1458" i="7" s="1"/>
  <c r="H1458" i="7"/>
  <c r="N1457" i="7"/>
  <c r="I1457" i="7"/>
  <c r="J1457" i="7" s="1"/>
  <c r="K1457" i="7" s="1"/>
  <c r="H1457" i="7"/>
  <c r="N1456" i="7"/>
  <c r="I1456" i="7"/>
  <c r="J1456" i="7" s="1"/>
  <c r="K1456" i="7" s="1"/>
  <c r="H1456" i="7"/>
  <c r="N1455" i="7"/>
  <c r="I1455" i="7"/>
  <c r="J1455" i="7" s="1"/>
  <c r="K1455" i="7" s="1"/>
  <c r="H1455" i="7"/>
  <c r="N1454" i="7"/>
  <c r="I1454" i="7"/>
  <c r="J1454" i="7" s="1"/>
  <c r="K1454" i="7" s="1"/>
  <c r="H1454" i="7"/>
  <c r="N1453" i="7"/>
  <c r="I1453" i="7"/>
  <c r="J1453" i="7" s="1"/>
  <c r="K1453" i="7" s="1"/>
  <c r="H1453" i="7"/>
  <c r="N1452" i="7"/>
  <c r="I1452" i="7"/>
  <c r="J1452" i="7" s="1"/>
  <c r="K1452" i="7" s="1"/>
  <c r="H1452" i="7"/>
  <c r="N1451" i="7"/>
  <c r="I1451" i="7"/>
  <c r="J1451" i="7" s="1"/>
  <c r="K1451" i="7" s="1"/>
  <c r="H1451" i="7"/>
  <c r="N1450" i="7"/>
  <c r="I1450" i="7"/>
  <c r="J1450" i="7" s="1"/>
  <c r="K1450" i="7" s="1"/>
  <c r="H1450" i="7"/>
  <c r="N1449" i="7"/>
  <c r="I1449" i="7"/>
  <c r="J1449" i="7" s="1"/>
  <c r="K1449" i="7" s="1"/>
  <c r="H1449" i="7"/>
  <c r="N1448" i="7"/>
  <c r="I1448" i="7"/>
  <c r="J1448" i="7" s="1"/>
  <c r="K1448" i="7" s="1"/>
  <c r="H1448" i="7"/>
  <c r="N1447" i="7"/>
  <c r="I1447" i="7"/>
  <c r="J1447" i="7" s="1"/>
  <c r="K1447" i="7" s="1"/>
  <c r="H1447" i="7"/>
  <c r="N1446" i="7"/>
  <c r="I1446" i="7"/>
  <c r="J1446" i="7" s="1"/>
  <c r="K1446" i="7" s="1"/>
  <c r="H1446" i="7"/>
  <c r="N1445" i="7"/>
  <c r="I1445" i="7"/>
  <c r="J1445" i="7" s="1"/>
  <c r="K1445" i="7" s="1"/>
  <c r="H1445" i="7"/>
  <c r="N1444" i="7"/>
  <c r="I1444" i="7"/>
  <c r="J1444" i="7" s="1"/>
  <c r="K1444" i="7" s="1"/>
  <c r="H1444" i="7"/>
  <c r="N1443" i="7"/>
  <c r="I1443" i="7"/>
  <c r="J1443" i="7" s="1"/>
  <c r="K1443" i="7" s="1"/>
  <c r="H1443" i="7"/>
  <c r="N1442" i="7"/>
  <c r="I1442" i="7"/>
  <c r="J1442" i="7" s="1"/>
  <c r="K1442" i="7" s="1"/>
  <c r="H1442" i="7"/>
  <c r="N1441" i="7"/>
  <c r="I1441" i="7"/>
  <c r="J1441" i="7" s="1"/>
  <c r="K1441" i="7" s="1"/>
  <c r="H1441" i="7"/>
  <c r="N1440" i="7"/>
  <c r="I1440" i="7"/>
  <c r="J1440" i="7" s="1"/>
  <c r="K1440" i="7" s="1"/>
  <c r="H1440" i="7"/>
  <c r="N1439" i="7"/>
  <c r="I1439" i="7"/>
  <c r="J1439" i="7" s="1"/>
  <c r="K1439" i="7" s="1"/>
  <c r="H1439" i="7"/>
  <c r="N1438" i="7"/>
  <c r="I1438" i="7"/>
  <c r="J1438" i="7" s="1"/>
  <c r="K1438" i="7" s="1"/>
  <c r="H1438" i="7"/>
  <c r="N1437" i="7"/>
  <c r="I1437" i="7"/>
  <c r="J1437" i="7" s="1"/>
  <c r="K1437" i="7" s="1"/>
  <c r="H1437" i="7"/>
  <c r="N1436" i="7"/>
  <c r="I1436" i="7"/>
  <c r="J1436" i="7" s="1"/>
  <c r="K1436" i="7" s="1"/>
  <c r="H1436" i="7"/>
  <c r="N1435" i="7"/>
  <c r="I1435" i="7"/>
  <c r="J1435" i="7" s="1"/>
  <c r="K1435" i="7" s="1"/>
  <c r="H1435" i="7"/>
  <c r="N1434" i="7"/>
  <c r="I1434" i="7"/>
  <c r="J1434" i="7" s="1"/>
  <c r="K1434" i="7" s="1"/>
  <c r="H1434" i="7"/>
  <c r="N1433" i="7"/>
  <c r="I1433" i="7"/>
  <c r="J1433" i="7" s="1"/>
  <c r="K1433" i="7" s="1"/>
  <c r="H1433" i="7"/>
  <c r="N1432" i="7"/>
  <c r="I1432" i="7"/>
  <c r="J1432" i="7" s="1"/>
  <c r="K1432" i="7" s="1"/>
  <c r="H1432" i="7"/>
  <c r="N1431" i="7"/>
  <c r="I1431" i="7"/>
  <c r="J1431" i="7" s="1"/>
  <c r="K1431" i="7" s="1"/>
  <c r="H1431" i="7"/>
  <c r="N1430" i="7"/>
  <c r="I1430" i="7"/>
  <c r="J1430" i="7" s="1"/>
  <c r="K1430" i="7" s="1"/>
  <c r="H1430" i="7"/>
  <c r="N1429" i="7"/>
  <c r="I1429" i="7"/>
  <c r="J1429" i="7" s="1"/>
  <c r="K1429" i="7" s="1"/>
  <c r="H1429" i="7"/>
  <c r="N1428" i="7"/>
  <c r="I1428" i="7"/>
  <c r="J1428" i="7" s="1"/>
  <c r="K1428" i="7" s="1"/>
  <c r="H1428" i="7"/>
  <c r="N1427" i="7"/>
  <c r="I1427" i="7"/>
  <c r="J1427" i="7" s="1"/>
  <c r="K1427" i="7" s="1"/>
  <c r="H1427" i="7"/>
  <c r="N1426" i="7"/>
  <c r="I1426" i="7"/>
  <c r="J1426" i="7" s="1"/>
  <c r="K1426" i="7" s="1"/>
  <c r="H1426" i="7"/>
  <c r="N1425" i="7"/>
  <c r="I1425" i="7"/>
  <c r="J1425" i="7" s="1"/>
  <c r="K1425" i="7" s="1"/>
  <c r="H1425" i="7"/>
  <c r="N1424" i="7"/>
  <c r="I1424" i="7"/>
  <c r="J1424" i="7" s="1"/>
  <c r="K1424" i="7" s="1"/>
  <c r="H1424" i="7"/>
  <c r="N1423" i="7"/>
  <c r="I1423" i="7"/>
  <c r="J1423" i="7" s="1"/>
  <c r="K1423" i="7" s="1"/>
  <c r="H1423" i="7"/>
  <c r="N1422" i="7"/>
  <c r="I1422" i="7"/>
  <c r="J1422" i="7" s="1"/>
  <c r="K1422" i="7" s="1"/>
  <c r="H1422" i="7"/>
  <c r="N1421" i="7"/>
  <c r="I1421" i="7"/>
  <c r="J1421" i="7" s="1"/>
  <c r="K1421" i="7" s="1"/>
  <c r="H1421" i="7"/>
  <c r="N1420" i="7"/>
  <c r="I1420" i="7"/>
  <c r="J1420" i="7" s="1"/>
  <c r="K1420" i="7" s="1"/>
  <c r="H1420" i="7"/>
  <c r="N1419" i="7"/>
  <c r="I1419" i="7"/>
  <c r="J1419" i="7" s="1"/>
  <c r="K1419" i="7" s="1"/>
  <c r="H1419" i="7"/>
  <c r="N1418" i="7"/>
  <c r="I1418" i="7"/>
  <c r="J1418" i="7" s="1"/>
  <c r="K1418" i="7" s="1"/>
  <c r="H1418" i="7"/>
  <c r="N1417" i="7"/>
  <c r="I1417" i="7"/>
  <c r="J1417" i="7" s="1"/>
  <c r="K1417" i="7" s="1"/>
  <c r="H1417" i="7"/>
  <c r="N1416" i="7"/>
  <c r="I1416" i="7"/>
  <c r="J1416" i="7" s="1"/>
  <c r="K1416" i="7" s="1"/>
  <c r="H1416" i="7"/>
  <c r="N1415" i="7"/>
  <c r="I1415" i="7"/>
  <c r="J1415" i="7" s="1"/>
  <c r="K1415" i="7" s="1"/>
  <c r="H1415" i="7"/>
  <c r="N1414" i="7"/>
  <c r="I1414" i="7"/>
  <c r="J1414" i="7" s="1"/>
  <c r="K1414" i="7" s="1"/>
  <c r="H1414" i="7"/>
  <c r="N1413" i="7"/>
  <c r="I1413" i="7"/>
  <c r="J1413" i="7" s="1"/>
  <c r="K1413" i="7" s="1"/>
  <c r="H1413" i="7"/>
  <c r="N1412" i="7"/>
  <c r="I1412" i="7"/>
  <c r="J1412" i="7" s="1"/>
  <c r="K1412" i="7" s="1"/>
  <c r="H1412" i="7"/>
  <c r="N1411" i="7"/>
  <c r="I1411" i="7"/>
  <c r="J1411" i="7" s="1"/>
  <c r="K1411" i="7" s="1"/>
  <c r="H1411" i="7"/>
  <c r="N1410" i="7"/>
  <c r="I1410" i="7"/>
  <c r="J1410" i="7" s="1"/>
  <c r="K1410" i="7" s="1"/>
  <c r="H1410" i="7"/>
  <c r="N1409" i="7"/>
  <c r="I1409" i="7"/>
  <c r="J1409" i="7" s="1"/>
  <c r="K1409" i="7" s="1"/>
  <c r="H1409" i="7"/>
  <c r="N1408" i="7"/>
  <c r="I1408" i="7"/>
  <c r="J1408" i="7" s="1"/>
  <c r="K1408" i="7" s="1"/>
  <c r="H1408" i="7"/>
  <c r="N1407" i="7"/>
  <c r="I1407" i="7"/>
  <c r="J1407" i="7" s="1"/>
  <c r="K1407" i="7" s="1"/>
  <c r="H1407" i="7"/>
  <c r="N1406" i="7"/>
  <c r="I1406" i="7"/>
  <c r="J1406" i="7" s="1"/>
  <c r="K1406" i="7" s="1"/>
  <c r="H1406" i="7"/>
  <c r="N1405" i="7"/>
  <c r="I1405" i="7"/>
  <c r="J1405" i="7" s="1"/>
  <c r="K1405" i="7" s="1"/>
  <c r="H1405" i="7"/>
  <c r="N1404" i="7"/>
  <c r="I1404" i="7"/>
  <c r="J1404" i="7" s="1"/>
  <c r="K1404" i="7" s="1"/>
  <c r="H1404" i="7"/>
  <c r="N1403" i="7"/>
  <c r="I1403" i="7"/>
  <c r="J1403" i="7" s="1"/>
  <c r="K1403" i="7" s="1"/>
  <c r="H1403" i="7"/>
  <c r="N1402" i="7"/>
  <c r="I1402" i="7"/>
  <c r="J1402" i="7" s="1"/>
  <c r="K1402" i="7" s="1"/>
  <c r="H1402" i="7"/>
  <c r="N1401" i="7"/>
  <c r="I1401" i="7"/>
  <c r="J1401" i="7" s="1"/>
  <c r="K1401" i="7" s="1"/>
  <c r="H1401" i="7"/>
  <c r="N1400" i="7"/>
  <c r="I1400" i="7"/>
  <c r="J1400" i="7" s="1"/>
  <c r="K1400" i="7" s="1"/>
  <c r="H1400" i="7"/>
  <c r="N1399" i="7"/>
  <c r="I1399" i="7"/>
  <c r="J1399" i="7" s="1"/>
  <c r="K1399" i="7" s="1"/>
  <c r="H1399" i="7"/>
  <c r="N1398" i="7"/>
  <c r="I1398" i="7"/>
  <c r="J1398" i="7" s="1"/>
  <c r="K1398" i="7" s="1"/>
  <c r="H1398" i="7"/>
  <c r="N1397" i="7"/>
  <c r="I1397" i="7"/>
  <c r="J1397" i="7" s="1"/>
  <c r="K1397" i="7" s="1"/>
  <c r="H1397" i="7"/>
  <c r="N1396" i="7"/>
  <c r="I1396" i="7"/>
  <c r="J1396" i="7" s="1"/>
  <c r="K1396" i="7" s="1"/>
  <c r="H1396" i="7"/>
  <c r="N1395" i="7"/>
  <c r="I1395" i="7"/>
  <c r="J1395" i="7" s="1"/>
  <c r="K1395" i="7" s="1"/>
  <c r="H1395" i="7"/>
  <c r="N1394" i="7"/>
  <c r="I1394" i="7"/>
  <c r="J1394" i="7" s="1"/>
  <c r="K1394" i="7" s="1"/>
  <c r="H1394" i="7"/>
  <c r="N1393" i="7"/>
  <c r="I1393" i="7"/>
  <c r="J1393" i="7" s="1"/>
  <c r="K1393" i="7" s="1"/>
  <c r="H1393" i="7"/>
  <c r="N1392" i="7"/>
  <c r="I1392" i="7"/>
  <c r="J1392" i="7" s="1"/>
  <c r="K1392" i="7" s="1"/>
  <c r="H1392" i="7"/>
  <c r="N1391" i="7"/>
  <c r="I1391" i="7"/>
  <c r="J1391" i="7" s="1"/>
  <c r="K1391" i="7" s="1"/>
  <c r="H1391" i="7"/>
  <c r="N1390" i="7"/>
  <c r="I1390" i="7"/>
  <c r="J1390" i="7" s="1"/>
  <c r="K1390" i="7" s="1"/>
  <c r="H1390" i="7"/>
  <c r="N1389" i="7"/>
  <c r="I1389" i="7"/>
  <c r="J1389" i="7" s="1"/>
  <c r="K1389" i="7" s="1"/>
  <c r="H1389" i="7"/>
  <c r="N1388" i="7"/>
  <c r="I1388" i="7"/>
  <c r="J1388" i="7" s="1"/>
  <c r="K1388" i="7" s="1"/>
  <c r="H1388" i="7"/>
  <c r="N1387" i="7"/>
  <c r="I1387" i="7"/>
  <c r="J1387" i="7" s="1"/>
  <c r="K1387" i="7" s="1"/>
  <c r="H1387" i="7"/>
  <c r="N1386" i="7"/>
  <c r="I1386" i="7"/>
  <c r="J1386" i="7" s="1"/>
  <c r="K1386" i="7" s="1"/>
  <c r="H1386" i="7"/>
  <c r="N1385" i="7"/>
  <c r="I1385" i="7"/>
  <c r="J1385" i="7" s="1"/>
  <c r="K1385" i="7" s="1"/>
  <c r="H1385" i="7"/>
  <c r="N1384" i="7"/>
  <c r="I1384" i="7"/>
  <c r="J1384" i="7" s="1"/>
  <c r="K1384" i="7" s="1"/>
  <c r="H1384" i="7"/>
  <c r="N1383" i="7"/>
  <c r="I1383" i="7"/>
  <c r="J1383" i="7" s="1"/>
  <c r="K1383" i="7" s="1"/>
  <c r="H1383" i="7"/>
  <c r="N1382" i="7"/>
  <c r="I1382" i="7"/>
  <c r="J1382" i="7" s="1"/>
  <c r="K1382" i="7" s="1"/>
  <c r="H1382" i="7"/>
  <c r="N1381" i="7"/>
  <c r="I1381" i="7"/>
  <c r="J1381" i="7" s="1"/>
  <c r="K1381" i="7" s="1"/>
  <c r="H1381" i="7"/>
  <c r="N1380" i="7"/>
  <c r="I1380" i="7"/>
  <c r="J1380" i="7" s="1"/>
  <c r="K1380" i="7" s="1"/>
  <c r="H1380" i="7"/>
  <c r="N1379" i="7"/>
  <c r="I1379" i="7"/>
  <c r="J1379" i="7" s="1"/>
  <c r="K1379" i="7" s="1"/>
  <c r="H1379" i="7"/>
  <c r="N1378" i="7"/>
  <c r="I1378" i="7"/>
  <c r="J1378" i="7" s="1"/>
  <c r="K1378" i="7" s="1"/>
  <c r="H1378" i="7"/>
  <c r="N1377" i="7"/>
  <c r="I1377" i="7"/>
  <c r="J1377" i="7" s="1"/>
  <c r="K1377" i="7" s="1"/>
  <c r="H1377" i="7"/>
  <c r="N1376" i="7"/>
  <c r="I1376" i="7"/>
  <c r="J1376" i="7" s="1"/>
  <c r="K1376" i="7" s="1"/>
  <c r="H1376" i="7"/>
  <c r="N1375" i="7"/>
  <c r="I1375" i="7"/>
  <c r="J1375" i="7" s="1"/>
  <c r="K1375" i="7" s="1"/>
  <c r="H1375" i="7"/>
  <c r="N1374" i="7"/>
  <c r="I1374" i="7"/>
  <c r="J1374" i="7" s="1"/>
  <c r="K1374" i="7" s="1"/>
  <c r="H1374" i="7"/>
  <c r="N1373" i="7"/>
  <c r="I1373" i="7"/>
  <c r="J1373" i="7" s="1"/>
  <c r="K1373" i="7" s="1"/>
  <c r="H1373" i="7"/>
  <c r="N1372" i="7"/>
  <c r="I1372" i="7"/>
  <c r="J1372" i="7" s="1"/>
  <c r="K1372" i="7" s="1"/>
  <c r="H1372" i="7"/>
  <c r="N1371" i="7"/>
  <c r="I1371" i="7"/>
  <c r="J1371" i="7" s="1"/>
  <c r="K1371" i="7" s="1"/>
  <c r="H1371" i="7"/>
  <c r="N1370" i="7"/>
  <c r="I1370" i="7"/>
  <c r="J1370" i="7" s="1"/>
  <c r="K1370" i="7" s="1"/>
  <c r="H1370" i="7"/>
  <c r="N1369" i="7"/>
  <c r="I1369" i="7"/>
  <c r="J1369" i="7" s="1"/>
  <c r="K1369" i="7" s="1"/>
  <c r="H1369" i="7"/>
  <c r="N1368" i="7"/>
  <c r="I1368" i="7"/>
  <c r="J1368" i="7" s="1"/>
  <c r="K1368" i="7" s="1"/>
  <c r="H1368" i="7"/>
  <c r="N1367" i="7"/>
  <c r="I1367" i="7"/>
  <c r="J1367" i="7" s="1"/>
  <c r="K1367" i="7" s="1"/>
  <c r="H1367" i="7"/>
  <c r="N1366" i="7"/>
  <c r="I1366" i="7"/>
  <c r="J1366" i="7" s="1"/>
  <c r="K1366" i="7" s="1"/>
  <c r="H1366" i="7"/>
  <c r="N1365" i="7"/>
  <c r="I1365" i="7"/>
  <c r="J1365" i="7" s="1"/>
  <c r="K1365" i="7" s="1"/>
  <c r="H1365" i="7"/>
  <c r="N1364" i="7"/>
  <c r="I1364" i="7"/>
  <c r="J1364" i="7" s="1"/>
  <c r="K1364" i="7" s="1"/>
  <c r="H1364" i="7"/>
  <c r="N1363" i="7"/>
  <c r="I1363" i="7"/>
  <c r="J1363" i="7" s="1"/>
  <c r="K1363" i="7" s="1"/>
  <c r="H1363" i="7"/>
  <c r="N1362" i="7"/>
  <c r="I1362" i="7"/>
  <c r="J1362" i="7" s="1"/>
  <c r="K1362" i="7" s="1"/>
  <c r="H1362" i="7"/>
  <c r="N1361" i="7"/>
  <c r="I1361" i="7"/>
  <c r="J1361" i="7" s="1"/>
  <c r="K1361" i="7" s="1"/>
  <c r="H1361" i="7"/>
  <c r="N1360" i="7"/>
  <c r="I1360" i="7"/>
  <c r="J1360" i="7" s="1"/>
  <c r="K1360" i="7" s="1"/>
  <c r="H1360" i="7"/>
  <c r="N1359" i="7"/>
  <c r="I1359" i="7"/>
  <c r="J1359" i="7" s="1"/>
  <c r="K1359" i="7" s="1"/>
  <c r="H1359" i="7"/>
  <c r="N1358" i="7"/>
  <c r="I1358" i="7"/>
  <c r="J1358" i="7" s="1"/>
  <c r="K1358" i="7" s="1"/>
  <c r="H1358" i="7"/>
  <c r="N1357" i="7"/>
  <c r="I1357" i="7"/>
  <c r="J1357" i="7" s="1"/>
  <c r="K1357" i="7" s="1"/>
  <c r="H1357" i="7"/>
  <c r="N1356" i="7"/>
  <c r="I1356" i="7"/>
  <c r="J1356" i="7" s="1"/>
  <c r="K1356" i="7" s="1"/>
  <c r="H1356" i="7"/>
  <c r="N1355" i="7"/>
  <c r="I1355" i="7"/>
  <c r="J1355" i="7" s="1"/>
  <c r="K1355" i="7" s="1"/>
  <c r="H1355" i="7"/>
  <c r="N1354" i="7"/>
  <c r="I1354" i="7"/>
  <c r="J1354" i="7" s="1"/>
  <c r="K1354" i="7" s="1"/>
  <c r="H1354" i="7"/>
  <c r="N1353" i="7"/>
  <c r="I1353" i="7"/>
  <c r="J1353" i="7" s="1"/>
  <c r="K1353" i="7" s="1"/>
  <c r="H1353" i="7"/>
  <c r="N1352" i="7"/>
  <c r="I1352" i="7"/>
  <c r="J1352" i="7" s="1"/>
  <c r="K1352" i="7" s="1"/>
  <c r="H1352" i="7"/>
  <c r="N1351" i="7"/>
  <c r="I1351" i="7"/>
  <c r="J1351" i="7" s="1"/>
  <c r="K1351" i="7" s="1"/>
  <c r="H1351" i="7"/>
  <c r="N1350" i="7"/>
  <c r="I1350" i="7"/>
  <c r="J1350" i="7" s="1"/>
  <c r="K1350" i="7" s="1"/>
  <c r="H1350" i="7"/>
  <c r="N1349" i="7"/>
  <c r="I1349" i="7"/>
  <c r="J1349" i="7" s="1"/>
  <c r="K1349" i="7" s="1"/>
  <c r="H1349" i="7"/>
  <c r="N1348" i="7"/>
  <c r="I1348" i="7"/>
  <c r="J1348" i="7" s="1"/>
  <c r="K1348" i="7" s="1"/>
  <c r="H1348" i="7"/>
  <c r="N1347" i="7"/>
  <c r="I1347" i="7"/>
  <c r="J1347" i="7" s="1"/>
  <c r="K1347" i="7" s="1"/>
  <c r="H1347" i="7"/>
  <c r="N1346" i="7"/>
  <c r="I1346" i="7"/>
  <c r="J1346" i="7" s="1"/>
  <c r="K1346" i="7" s="1"/>
  <c r="H1346" i="7"/>
  <c r="N1345" i="7"/>
  <c r="I1345" i="7"/>
  <c r="J1345" i="7" s="1"/>
  <c r="K1345" i="7" s="1"/>
  <c r="H1345" i="7"/>
  <c r="N1344" i="7"/>
  <c r="I1344" i="7"/>
  <c r="J1344" i="7" s="1"/>
  <c r="K1344" i="7" s="1"/>
  <c r="H1344" i="7"/>
  <c r="N1343" i="7"/>
  <c r="I1343" i="7"/>
  <c r="J1343" i="7" s="1"/>
  <c r="K1343" i="7" s="1"/>
  <c r="H1343" i="7"/>
  <c r="N1342" i="7"/>
  <c r="I1342" i="7"/>
  <c r="J1342" i="7" s="1"/>
  <c r="K1342" i="7" s="1"/>
  <c r="H1342" i="7"/>
  <c r="N1341" i="7"/>
  <c r="I1341" i="7"/>
  <c r="J1341" i="7" s="1"/>
  <c r="K1341" i="7" s="1"/>
  <c r="H1341" i="7"/>
  <c r="N1340" i="7"/>
  <c r="I1340" i="7"/>
  <c r="J1340" i="7" s="1"/>
  <c r="K1340" i="7" s="1"/>
  <c r="H1340" i="7"/>
  <c r="N1339" i="7"/>
  <c r="I1339" i="7"/>
  <c r="J1339" i="7" s="1"/>
  <c r="K1339" i="7" s="1"/>
  <c r="H1339" i="7"/>
  <c r="N1338" i="7"/>
  <c r="I1338" i="7"/>
  <c r="J1338" i="7" s="1"/>
  <c r="K1338" i="7" s="1"/>
  <c r="H1338" i="7"/>
  <c r="N1337" i="7"/>
  <c r="I1337" i="7"/>
  <c r="J1337" i="7" s="1"/>
  <c r="K1337" i="7" s="1"/>
  <c r="H1337" i="7"/>
  <c r="N1336" i="7"/>
  <c r="I1336" i="7"/>
  <c r="J1336" i="7" s="1"/>
  <c r="K1336" i="7" s="1"/>
  <c r="H1336" i="7"/>
  <c r="N1335" i="7"/>
  <c r="I1335" i="7"/>
  <c r="J1335" i="7" s="1"/>
  <c r="K1335" i="7" s="1"/>
  <c r="H1335" i="7"/>
  <c r="N1334" i="7"/>
  <c r="I1334" i="7"/>
  <c r="J1334" i="7" s="1"/>
  <c r="K1334" i="7" s="1"/>
  <c r="H1334" i="7"/>
  <c r="N1333" i="7"/>
  <c r="I1333" i="7"/>
  <c r="J1333" i="7" s="1"/>
  <c r="K1333" i="7" s="1"/>
  <c r="H1333" i="7"/>
  <c r="N1332" i="7"/>
  <c r="I1332" i="7"/>
  <c r="J1332" i="7" s="1"/>
  <c r="K1332" i="7" s="1"/>
  <c r="H1332" i="7"/>
  <c r="N1331" i="7"/>
  <c r="I1331" i="7"/>
  <c r="J1331" i="7" s="1"/>
  <c r="K1331" i="7" s="1"/>
  <c r="H1331" i="7"/>
  <c r="N1330" i="7"/>
  <c r="I1330" i="7"/>
  <c r="J1330" i="7" s="1"/>
  <c r="K1330" i="7" s="1"/>
  <c r="H1330" i="7"/>
  <c r="N1329" i="7"/>
  <c r="I1329" i="7"/>
  <c r="J1329" i="7" s="1"/>
  <c r="K1329" i="7" s="1"/>
  <c r="H1329" i="7"/>
  <c r="N1328" i="7"/>
  <c r="I1328" i="7"/>
  <c r="J1328" i="7" s="1"/>
  <c r="K1328" i="7" s="1"/>
  <c r="H1328" i="7"/>
  <c r="N1327" i="7"/>
  <c r="I1327" i="7"/>
  <c r="J1327" i="7" s="1"/>
  <c r="K1327" i="7" s="1"/>
  <c r="H1327" i="7"/>
  <c r="N1326" i="7"/>
  <c r="I1326" i="7"/>
  <c r="J1326" i="7" s="1"/>
  <c r="K1326" i="7" s="1"/>
  <c r="H1326" i="7"/>
  <c r="N1325" i="7"/>
  <c r="I1325" i="7"/>
  <c r="J1325" i="7" s="1"/>
  <c r="K1325" i="7" s="1"/>
  <c r="H1325" i="7"/>
  <c r="N1324" i="7"/>
  <c r="I1324" i="7"/>
  <c r="J1324" i="7" s="1"/>
  <c r="K1324" i="7" s="1"/>
  <c r="H1324" i="7"/>
  <c r="N1323" i="7"/>
  <c r="I1323" i="7"/>
  <c r="J1323" i="7" s="1"/>
  <c r="K1323" i="7" s="1"/>
  <c r="H1323" i="7"/>
  <c r="N1322" i="7"/>
  <c r="I1322" i="7"/>
  <c r="J1322" i="7" s="1"/>
  <c r="K1322" i="7" s="1"/>
  <c r="H1322" i="7"/>
  <c r="N1321" i="7"/>
  <c r="I1321" i="7"/>
  <c r="J1321" i="7" s="1"/>
  <c r="K1321" i="7" s="1"/>
  <c r="H1321" i="7"/>
  <c r="N1320" i="7"/>
  <c r="I1320" i="7"/>
  <c r="J1320" i="7" s="1"/>
  <c r="K1320" i="7" s="1"/>
  <c r="H1320" i="7"/>
  <c r="N1319" i="7"/>
  <c r="I1319" i="7"/>
  <c r="J1319" i="7" s="1"/>
  <c r="K1319" i="7" s="1"/>
  <c r="H1319" i="7"/>
  <c r="N1318" i="7"/>
  <c r="I1318" i="7"/>
  <c r="J1318" i="7" s="1"/>
  <c r="K1318" i="7" s="1"/>
  <c r="H1318" i="7"/>
  <c r="N1317" i="7"/>
  <c r="I1317" i="7"/>
  <c r="J1317" i="7" s="1"/>
  <c r="K1317" i="7" s="1"/>
  <c r="H1317" i="7"/>
  <c r="N1316" i="7"/>
  <c r="I1316" i="7"/>
  <c r="J1316" i="7" s="1"/>
  <c r="K1316" i="7" s="1"/>
  <c r="H1316" i="7"/>
  <c r="N1315" i="7"/>
  <c r="I1315" i="7"/>
  <c r="J1315" i="7" s="1"/>
  <c r="K1315" i="7" s="1"/>
  <c r="H1315" i="7"/>
  <c r="N1314" i="7"/>
  <c r="I1314" i="7"/>
  <c r="J1314" i="7" s="1"/>
  <c r="K1314" i="7" s="1"/>
  <c r="H1314" i="7"/>
  <c r="N1313" i="7"/>
  <c r="I1313" i="7"/>
  <c r="J1313" i="7" s="1"/>
  <c r="K1313" i="7" s="1"/>
  <c r="H1313" i="7"/>
  <c r="N1312" i="7"/>
  <c r="I1312" i="7"/>
  <c r="J1312" i="7" s="1"/>
  <c r="K1312" i="7" s="1"/>
  <c r="H1312" i="7"/>
  <c r="N1311" i="7"/>
  <c r="I1311" i="7"/>
  <c r="J1311" i="7" s="1"/>
  <c r="K1311" i="7" s="1"/>
  <c r="H1311" i="7"/>
  <c r="N1310" i="7"/>
  <c r="I1310" i="7"/>
  <c r="J1310" i="7" s="1"/>
  <c r="K1310" i="7" s="1"/>
  <c r="H1310" i="7"/>
  <c r="N1309" i="7"/>
  <c r="I1309" i="7"/>
  <c r="J1309" i="7" s="1"/>
  <c r="K1309" i="7" s="1"/>
  <c r="H1309" i="7"/>
  <c r="N1308" i="7"/>
  <c r="I1308" i="7"/>
  <c r="J1308" i="7" s="1"/>
  <c r="K1308" i="7" s="1"/>
  <c r="H1308" i="7"/>
  <c r="N1307" i="7"/>
  <c r="I1307" i="7"/>
  <c r="J1307" i="7" s="1"/>
  <c r="K1307" i="7" s="1"/>
  <c r="H1307" i="7"/>
  <c r="N1306" i="7"/>
  <c r="I1306" i="7"/>
  <c r="J1306" i="7" s="1"/>
  <c r="K1306" i="7" s="1"/>
  <c r="H1306" i="7"/>
  <c r="N1305" i="7"/>
  <c r="I1305" i="7"/>
  <c r="J1305" i="7" s="1"/>
  <c r="K1305" i="7" s="1"/>
  <c r="H1305" i="7"/>
  <c r="N1304" i="7"/>
  <c r="I1304" i="7"/>
  <c r="J1304" i="7" s="1"/>
  <c r="K1304" i="7" s="1"/>
  <c r="H1304" i="7"/>
  <c r="N1303" i="7"/>
  <c r="I1303" i="7"/>
  <c r="J1303" i="7" s="1"/>
  <c r="K1303" i="7" s="1"/>
  <c r="H1303" i="7"/>
  <c r="N1302" i="7"/>
  <c r="I1302" i="7"/>
  <c r="J1302" i="7" s="1"/>
  <c r="K1302" i="7" s="1"/>
  <c r="H1302" i="7"/>
  <c r="N1301" i="7"/>
  <c r="I1301" i="7"/>
  <c r="J1301" i="7" s="1"/>
  <c r="K1301" i="7" s="1"/>
  <c r="H1301" i="7"/>
  <c r="N1300" i="7"/>
  <c r="I1300" i="7"/>
  <c r="J1300" i="7" s="1"/>
  <c r="K1300" i="7" s="1"/>
  <c r="H1300" i="7"/>
  <c r="N1299" i="7"/>
  <c r="I1299" i="7"/>
  <c r="J1299" i="7" s="1"/>
  <c r="K1299" i="7" s="1"/>
  <c r="H1299" i="7"/>
  <c r="N1298" i="7"/>
  <c r="I1298" i="7"/>
  <c r="J1298" i="7" s="1"/>
  <c r="K1298" i="7" s="1"/>
  <c r="H1298" i="7"/>
  <c r="N1297" i="7"/>
  <c r="I1297" i="7"/>
  <c r="J1297" i="7" s="1"/>
  <c r="K1297" i="7" s="1"/>
  <c r="H1297" i="7"/>
  <c r="N1296" i="7"/>
  <c r="I1296" i="7"/>
  <c r="J1296" i="7" s="1"/>
  <c r="K1296" i="7" s="1"/>
  <c r="H1296" i="7"/>
  <c r="N1295" i="7"/>
  <c r="I1295" i="7"/>
  <c r="J1295" i="7" s="1"/>
  <c r="K1295" i="7" s="1"/>
  <c r="H1295" i="7"/>
  <c r="N1294" i="7"/>
  <c r="I1294" i="7"/>
  <c r="J1294" i="7" s="1"/>
  <c r="K1294" i="7" s="1"/>
  <c r="H1294" i="7"/>
  <c r="N1293" i="7"/>
  <c r="I1293" i="7"/>
  <c r="J1293" i="7" s="1"/>
  <c r="K1293" i="7" s="1"/>
  <c r="H1293" i="7"/>
  <c r="N1292" i="7"/>
  <c r="I1292" i="7"/>
  <c r="J1292" i="7" s="1"/>
  <c r="K1292" i="7" s="1"/>
  <c r="H1292" i="7"/>
  <c r="N1291" i="7"/>
  <c r="I1291" i="7"/>
  <c r="J1291" i="7" s="1"/>
  <c r="K1291" i="7" s="1"/>
  <c r="H1291" i="7"/>
  <c r="N1290" i="7"/>
  <c r="I1290" i="7"/>
  <c r="J1290" i="7" s="1"/>
  <c r="K1290" i="7" s="1"/>
  <c r="H1290" i="7"/>
  <c r="N1289" i="7"/>
  <c r="I1289" i="7"/>
  <c r="J1289" i="7" s="1"/>
  <c r="K1289" i="7" s="1"/>
  <c r="H1289" i="7"/>
  <c r="N1288" i="7"/>
  <c r="I1288" i="7"/>
  <c r="J1288" i="7" s="1"/>
  <c r="K1288" i="7" s="1"/>
  <c r="H1288" i="7"/>
  <c r="N1287" i="7"/>
  <c r="I1287" i="7"/>
  <c r="J1287" i="7" s="1"/>
  <c r="K1287" i="7" s="1"/>
  <c r="H1287" i="7"/>
  <c r="N1286" i="7"/>
  <c r="I1286" i="7"/>
  <c r="J1286" i="7" s="1"/>
  <c r="K1286" i="7" s="1"/>
  <c r="H1286" i="7"/>
  <c r="N1285" i="7"/>
  <c r="I1285" i="7"/>
  <c r="J1285" i="7" s="1"/>
  <c r="K1285" i="7" s="1"/>
  <c r="H1285" i="7"/>
  <c r="N1284" i="7"/>
  <c r="I1284" i="7"/>
  <c r="J1284" i="7" s="1"/>
  <c r="K1284" i="7" s="1"/>
  <c r="H1284" i="7"/>
  <c r="N1283" i="7"/>
  <c r="I1283" i="7"/>
  <c r="J1283" i="7" s="1"/>
  <c r="K1283" i="7" s="1"/>
  <c r="H1283" i="7"/>
  <c r="N1282" i="7"/>
  <c r="I1282" i="7"/>
  <c r="J1282" i="7" s="1"/>
  <c r="K1282" i="7" s="1"/>
  <c r="H1282" i="7"/>
  <c r="N1281" i="7"/>
  <c r="I1281" i="7"/>
  <c r="J1281" i="7" s="1"/>
  <c r="K1281" i="7" s="1"/>
  <c r="H1281" i="7"/>
  <c r="N1280" i="7"/>
  <c r="I1280" i="7"/>
  <c r="J1280" i="7" s="1"/>
  <c r="K1280" i="7" s="1"/>
  <c r="H1280" i="7"/>
  <c r="N1279" i="7"/>
  <c r="I1279" i="7"/>
  <c r="J1279" i="7" s="1"/>
  <c r="K1279" i="7" s="1"/>
  <c r="H1279" i="7"/>
  <c r="N1278" i="7"/>
  <c r="I1278" i="7"/>
  <c r="J1278" i="7" s="1"/>
  <c r="K1278" i="7" s="1"/>
  <c r="H1278" i="7"/>
  <c r="N1277" i="7"/>
  <c r="I1277" i="7"/>
  <c r="J1277" i="7" s="1"/>
  <c r="K1277" i="7" s="1"/>
  <c r="H1277" i="7"/>
  <c r="N1276" i="7"/>
  <c r="I1276" i="7"/>
  <c r="J1276" i="7" s="1"/>
  <c r="K1276" i="7" s="1"/>
  <c r="H1276" i="7"/>
  <c r="N1275" i="7"/>
  <c r="I1275" i="7"/>
  <c r="J1275" i="7" s="1"/>
  <c r="K1275" i="7" s="1"/>
  <c r="H1275" i="7"/>
  <c r="N1274" i="7"/>
  <c r="I1274" i="7"/>
  <c r="J1274" i="7" s="1"/>
  <c r="K1274" i="7" s="1"/>
  <c r="H1274" i="7"/>
  <c r="N1273" i="7"/>
  <c r="I1273" i="7"/>
  <c r="J1273" i="7" s="1"/>
  <c r="K1273" i="7" s="1"/>
  <c r="H1273" i="7"/>
  <c r="N1272" i="7"/>
  <c r="I1272" i="7"/>
  <c r="J1272" i="7" s="1"/>
  <c r="K1272" i="7" s="1"/>
  <c r="H1272" i="7"/>
  <c r="N1271" i="7"/>
  <c r="I1271" i="7"/>
  <c r="J1271" i="7" s="1"/>
  <c r="K1271" i="7" s="1"/>
  <c r="H1271" i="7"/>
  <c r="N1270" i="7"/>
  <c r="I1270" i="7"/>
  <c r="J1270" i="7" s="1"/>
  <c r="K1270" i="7" s="1"/>
  <c r="H1270" i="7"/>
  <c r="N1269" i="7"/>
  <c r="I1269" i="7"/>
  <c r="J1269" i="7" s="1"/>
  <c r="K1269" i="7" s="1"/>
  <c r="H1269" i="7"/>
  <c r="N1268" i="7"/>
  <c r="I1268" i="7"/>
  <c r="J1268" i="7" s="1"/>
  <c r="K1268" i="7" s="1"/>
  <c r="H1268" i="7"/>
  <c r="N1267" i="7"/>
  <c r="I1267" i="7"/>
  <c r="J1267" i="7" s="1"/>
  <c r="K1267" i="7" s="1"/>
  <c r="H1267" i="7"/>
  <c r="N1266" i="7"/>
  <c r="I1266" i="7"/>
  <c r="J1266" i="7" s="1"/>
  <c r="K1266" i="7" s="1"/>
  <c r="H1266" i="7"/>
  <c r="N1265" i="7"/>
  <c r="I1265" i="7"/>
  <c r="J1265" i="7" s="1"/>
  <c r="K1265" i="7" s="1"/>
  <c r="H1265" i="7"/>
  <c r="N1264" i="7"/>
  <c r="I1264" i="7"/>
  <c r="J1264" i="7" s="1"/>
  <c r="K1264" i="7" s="1"/>
  <c r="H1264" i="7"/>
  <c r="N1263" i="7"/>
  <c r="I1263" i="7"/>
  <c r="J1263" i="7" s="1"/>
  <c r="K1263" i="7" s="1"/>
  <c r="H1263" i="7"/>
  <c r="N1262" i="7"/>
  <c r="I1262" i="7"/>
  <c r="J1262" i="7" s="1"/>
  <c r="K1262" i="7" s="1"/>
  <c r="H1262" i="7"/>
  <c r="N1261" i="7"/>
  <c r="I1261" i="7"/>
  <c r="J1261" i="7" s="1"/>
  <c r="K1261" i="7" s="1"/>
  <c r="H1261" i="7"/>
  <c r="N1260" i="7"/>
  <c r="I1260" i="7"/>
  <c r="J1260" i="7" s="1"/>
  <c r="K1260" i="7" s="1"/>
  <c r="H1260" i="7"/>
  <c r="N1259" i="7"/>
  <c r="I1259" i="7"/>
  <c r="J1259" i="7" s="1"/>
  <c r="K1259" i="7" s="1"/>
  <c r="H1259" i="7"/>
  <c r="N1258" i="7"/>
  <c r="I1258" i="7"/>
  <c r="J1258" i="7" s="1"/>
  <c r="K1258" i="7" s="1"/>
  <c r="H1258" i="7"/>
  <c r="N1257" i="7"/>
  <c r="I1257" i="7"/>
  <c r="J1257" i="7" s="1"/>
  <c r="K1257" i="7" s="1"/>
  <c r="H1257" i="7"/>
  <c r="N1256" i="7"/>
  <c r="I1256" i="7"/>
  <c r="J1256" i="7" s="1"/>
  <c r="K1256" i="7" s="1"/>
  <c r="H1256" i="7"/>
  <c r="N1255" i="7"/>
  <c r="I1255" i="7"/>
  <c r="J1255" i="7" s="1"/>
  <c r="K1255" i="7" s="1"/>
  <c r="H1255" i="7"/>
  <c r="N1254" i="7"/>
  <c r="I1254" i="7"/>
  <c r="J1254" i="7" s="1"/>
  <c r="K1254" i="7" s="1"/>
  <c r="H1254" i="7"/>
  <c r="N1253" i="7"/>
  <c r="I1253" i="7"/>
  <c r="J1253" i="7" s="1"/>
  <c r="K1253" i="7" s="1"/>
  <c r="H1253" i="7"/>
  <c r="N1252" i="7"/>
  <c r="I1252" i="7"/>
  <c r="J1252" i="7" s="1"/>
  <c r="K1252" i="7" s="1"/>
  <c r="H1252" i="7"/>
  <c r="N1251" i="7"/>
  <c r="I1251" i="7"/>
  <c r="J1251" i="7" s="1"/>
  <c r="K1251" i="7" s="1"/>
  <c r="H1251" i="7"/>
  <c r="N1250" i="7"/>
  <c r="I1250" i="7"/>
  <c r="J1250" i="7" s="1"/>
  <c r="K1250" i="7" s="1"/>
  <c r="H1250" i="7"/>
  <c r="N1249" i="7"/>
  <c r="I1249" i="7"/>
  <c r="J1249" i="7" s="1"/>
  <c r="K1249" i="7" s="1"/>
  <c r="H1249" i="7"/>
  <c r="N1248" i="7"/>
  <c r="I1248" i="7"/>
  <c r="J1248" i="7" s="1"/>
  <c r="K1248" i="7" s="1"/>
  <c r="H1248" i="7"/>
  <c r="N1247" i="7"/>
  <c r="I1247" i="7"/>
  <c r="J1247" i="7" s="1"/>
  <c r="K1247" i="7" s="1"/>
  <c r="H1247" i="7"/>
  <c r="N1246" i="7"/>
  <c r="I1246" i="7"/>
  <c r="J1246" i="7" s="1"/>
  <c r="K1246" i="7" s="1"/>
  <c r="H1246" i="7"/>
  <c r="N1245" i="7"/>
  <c r="I1245" i="7"/>
  <c r="J1245" i="7" s="1"/>
  <c r="K1245" i="7" s="1"/>
  <c r="H1245" i="7"/>
  <c r="N1244" i="7"/>
  <c r="I1244" i="7"/>
  <c r="J1244" i="7" s="1"/>
  <c r="K1244" i="7" s="1"/>
  <c r="H1244" i="7"/>
  <c r="N1243" i="7"/>
  <c r="I1243" i="7"/>
  <c r="J1243" i="7" s="1"/>
  <c r="K1243" i="7" s="1"/>
  <c r="H1243" i="7"/>
  <c r="N1242" i="7"/>
  <c r="I1242" i="7"/>
  <c r="J1242" i="7" s="1"/>
  <c r="K1242" i="7" s="1"/>
  <c r="H1242" i="7"/>
  <c r="N1241" i="7"/>
  <c r="I1241" i="7"/>
  <c r="J1241" i="7" s="1"/>
  <c r="K1241" i="7" s="1"/>
  <c r="H1241" i="7"/>
  <c r="N1240" i="7"/>
  <c r="I1240" i="7"/>
  <c r="J1240" i="7" s="1"/>
  <c r="K1240" i="7" s="1"/>
  <c r="H1240" i="7"/>
  <c r="N1239" i="7"/>
  <c r="I1239" i="7"/>
  <c r="J1239" i="7" s="1"/>
  <c r="K1239" i="7" s="1"/>
  <c r="H1239" i="7"/>
  <c r="N1238" i="7"/>
  <c r="I1238" i="7"/>
  <c r="J1238" i="7" s="1"/>
  <c r="K1238" i="7" s="1"/>
  <c r="H1238" i="7"/>
  <c r="N1237" i="7"/>
  <c r="I1237" i="7"/>
  <c r="J1237" i="7" s="1"/>
  <c r="K1237" i="7" s="1"/>
  <c r="H1237" i="7"/>
  <c r="N1236" i="7"/>
  <c r="I1236" i="7"/>
  <c r="J1236" i="7" s="1"/>
  <c r="K1236" i="7" s="1"/>
  <c r="H1236" i="7"/>
  <c r="N1235" i="7"/>
  <c r="I1235" i="7"/>
  <c r="J1235" i="7" s="1"/>
  <c r="K1235" i="7" s="1"/>
  <c r="H1235" i="7"/>
  <c r="N1234" i="7"/>
  <c r="I1234" i="7"/>
  <c r="J1234" i="7" s="1"/>
  <c r="K1234" i="7" s="1"/>
  <c r="H1234" i="7"/>
  <c r="N1233" i="7"/>
  <c r="I1233" i="7"/>
  <c r="J1233" i="7" s="1"/>
  <c r="K1233" i="7" s="1"/>
  <c r="H1233" i="7"/>
  <c r="N1232" i="7"/>
  <c r="I1232" i="7"/>
  <c r="J1232" i="7" s="1"/>
  <c r="K1232" i="7" s="1"/>
  <c r="H1232" i="7"/>
  <c r="N1231" i="7"/>
  <c r="I1231" i="7"/>
  <c r="J1231" i="7" s="1"/>
  <c r="K1231" i="7" s="1"/>
  <c r="H1231" i="7"/>
  <c r="N1230" i="7"/>
  <c r="I1230" i="7"/>
  <c r="J1230" i="7" s="1"/>
  <c r="K1230" i="7" s="1"/>
  <c r="H1230" i="7"/>
  <c r="N1229" i="7"/>
  <c r="I1229" i="7"/>
  <c r="J1229" i="7" s="1"/>
  <c r="K1229" i="7" s="1"/>
  <c r="H1229" i="7"/>
  <c r="N1228" i="7"/>
  <c r="I1228" i="7"/>
  <c r="J1228" i="7" s="1"/>
  <c r="K1228" i="7" s="1"/>
  <c r="H1228" i="7"/>
  <c r="N1227" i="7"/>
  <c r="I1227" i="7"/>
  <c r="J1227" i="7" s="1"/>
  <c r="K1227" i="7" s="1"/>
  <c r="H1227" i="7"/>
  <c r="N1226" i="7"/>
  <c r="I1226" i="7"/>
  <c r="J1226" i="7" s="1"/>
  <c r="K1226" i="7" s="1"/>
  <c r="H1226" i="7"/>
  <c r="N1225" i="7"/>
  <c r="I1225" i="7"/>
  <c r="J1225" i="7" s="1"/>
  <c r="K1225" i="7" s="1"/>
  <c r="H1225" i="7"/>
  <c r="N1224" i="7"/>
  <c r="I1224" i="7"/>
  <c r="J1224" i="7" s="1"/>
  <c r="K1224" i="7" s="1"/>
  <c r="H1224" i="7"/>
  <c r="N1223" i="7"/>
  <c r="I1223" i="7"/>
  <c r="J1223" i="7" s="1"/>
  <c r="K1223" i="7" s="1"/>
  <c r="H1223" i="7"/>
  <c r="N1222" i="7"/>
  <c r="I1222" i="7"/>
  <c r="J1222" i="7" s="1"/>
  <c r="K1222" i="7" s="1"/>
  <c r="H1222" i="7"/>
  <c r="N1221" i="7"/>
  <c r="I1221" i="7"/>
  <c r="J1221" i="7" s="1"/>
  <c r="K1221" i="7" s="1"/>
  <c r="H1221" i="7"/>
  <c r="N1220" i="7"/>
  <c r="I1220" i="7"/>
  <c r="J1220" i="7" s="1"/>
  <c r="K1220" i="7" s="1"/>
  <c r="H1220" i="7"/>
  <c r="N1219" i="7"/>
  <c r="I1219" i="7"/>
  <c r="J1219" i="7" s="1"/>
  <c r="K1219" i="7" s="1"/>
  <c r="H1219" i="7"/>
  <c r="N1218" i="7"/>
  <c r="I1218" i="7"/>
  <c r="J1218" i="7" s="1"/>
  <c r="K1218" i="7" s="1"/>
  <c r="H1218" i="7"/>
  <c r="N1217" i="7"/>
  <c r="I1217" i="7"/>
  <c r="J1217" i="7" s="1"/>
  <c r="K1217" i="7" s="1"/>
  <c r="H1217" i="7"/>
  <c r="N1216" i="7"/>
  <c r="I1216" i="7"/>
  <c r="J1216" i="7" s="1"/>
  <c r="K1216" i="7" s="1"/>
  <c r="H1216" i="7"/>
  <c r="N1215" i="7"/>
  <c r="I1215" i="7"/>
  <c r="J1215" i="7" s="1"/>
  <c r="K1215" i="7" s="1"/>
  <c r="H1215" i="7"/>
  <c r="N1214" i="7"/>
  <c r="I1214" i="7"/>
  <c r="J1214" i="7" s="1"/>
  <c r="K1214" i="7" s="1"/>
  <c r="H1214" i="7"/>
  <c r="N1213" i="7"/>
  <c r="I1213" i="7"/>
  <c r="J1213" i="7" s="1"/>
  <c r="K1213" i="7" s="1"/>
  <c r="H1213" i="7"/>
  <c r="N1212" i="7"/>
  <c r="I1212" i="7"/>
  <c r="J1212" i="7" s="1"/>
  <c r="K1212" i="7" s="1"/>
  <c r="H1212" i="7"/>
  <c r="N1211" i="7"/>
  <c r="I1211" i="7"/>
  <c r="J1211" i="7" s="1"/>
  <c r="K1211" i="7" s="1"/>
  <c r="H1211" i="7"/>
  <c r="N1210" i="7"/>
  <c r="I1210" i="7"/>
  <c r="J1210" i="7" s="1"/>
  <c r="K1210" i="7" s="1"/>
  <c r="H1210" i="7"/>
  <c r="N1209" i="7"/>
  <c r="I1209" i="7"/>
  <c r="J1209" i="7" s="1"/>
  <c r="K1209" i="7" s="1"/>
  <c r="H1209" i="7"/>
  <c r="N1208" i="7"/>
  <c r="I1208" i="7"/>
  <c r="J1208" i="7" s="1"/>
  <c r="K1208" i="7" s="1"/>
  <c r="H1208" i="7"/>
  <c r="N1207" i="7"/>
  <c r="I1207" i="7"/>
  <c r="J1207" i="7" s="1"/>
  <c r="K1207" i="7" s="1"/>
  <c r="H1207" i="7"/>
  <c r="N1206" i="7"/>
  <c r="I1206" i="7"/>
  <c r="J1206" i="7" s="1"/>
  <c r="K1206" i="7" s="1"/>
  <c r="H1206" i="7"/>
  <c r="N1205" i="7"/>
  <c r="I1205" i="7"/>
  <c r="J1205" i="7" s="1"/>
  <c r="K1205" i="7" s="1"/>
  <c r="H1205" i="7"/>
  <c r="N1204" i="7"/>
  <c r="I1204" i="7"/>
  <c r="J1204" i="7" s="1"/>
  <c r="K1204" i="7" s="1"/>
  <c r="H1204" i="7"/>
  <c r="N1203" i="7"/>
  <c r="I1203" i="7"/>
  <c r="J1203" i="7" s="1"/>
  <c r="K1203" i="7" s="1"/>
  <c r="H1203" i="7"/>
  <c r="N1202" i="7"/>
  <c r="I1202" i="7"/>
  <c r="J1202" i="7" s="1"/>
  <c r="K1202" i="7" s="1"/>
  <c r="H1202" i="7"/>
  <c r="N1201" i="7"/>
  <c r="I1201" i="7"/>
  <c r="J1201" i="7" s="1"/>
  <c r="K1201" i="7" s="1"/>
  <c r="H1201" i="7"/>
  <c r="N1200" i="7"/>
  <c r="I1200" i="7"/>
  <c r="J1200" i="7" s="1"/>
  <c r="K1200" i="7" s="1"/>
  <c r="H1200" i="7"/>
  <c r="N1199" i="7"/>
  <c r="I1199" i="7"/>
  <c r="J1199" i="7" s="1"/>
  <c r="K1199" i="7" s="1"/>
  <c r="H1199" i="7"/>
  <c r="N1198" i="7"/>
  <c r="I1198" i="7"/>
  <c r="J1198" i="7" s="1"/>
  <c r="K1198" i="7" s="1"/>
  <c r="H1198" i="7"/>
  <c r="N1197" i="7"/>
  <c r="I1197" i="7"/>
  <c r="J1197" i="7" s="1"/>
  <c r="K1197" i="7" s="1"/>
  <c r="H1197" i="7"/>
  <c r="N1196" i="7"/>
  <c r="I1196" i="7"/>
  <c r="J1196" i="7" s="1"/>
  <c r="K1196" i="7" s="1"/>
  <c r="H1196" i="7"/>
  <c r="N1195" i="7"/>
  <c r="I1195" i="7"/>
  <c r="J1195" i="7" s="1"/>
  <c r="K1195" i="7" s="1"/>
  <c r="H1195" i="7"/>
  <c r="N1194" i="7"/>
  <c r="I1194" i="7"/>
  <c r="J1194" i="7" s="1"/>
  <c r="K1194" i="7" s="1"/>
  <c r="H1194" i="7"/>
  <c r="N1193" i="7"/>
  <c r="I1193" i="7"/>
  <c r="J1193" i="7" s="1"/>
  <c r="K1193" i="7" s="1"/>
  <c r="H1193" i="7"/>
  <c r="N1192" i="7"/>
  <c r="I1192" i="7"/>
  <c r="J1192" i="7" s="1"/>
  <c r="K1192" i="7" s="1"/>
  <c r="H1192" i="7"/>
  <c r="N1191" i="7"/>
  <c r="I1191" i="7"/>
  <c r="J1191" i="7" s="1"/>
  <c r="K1191" i="7" s="1"/>
  <c r="H1191" i="7"/>
  <c r="N1190" i="7"/>
  <c r="I1190" i="7"/>
  <c r="J1190" i="7" s="1"/>
  <c r="K1190" i="7" s="1"/>
  <c r="H1190" i="7"/>
  <c r="N1189" i="7"/>
  <c r="I1189" i="7"/>
  <c r="J1189" i="7" s="1"/>
  <c r="K1189" i="7" s="1"/>
  <c r="H1189" i="7"/>
  <c r="N1188" i="7"/>
  <c r="I1188" i="7"/>
  <c r="J1188" i="7" s="1"/>
  <c r="K1188" i="7" s="1"/>
  <c r="H1188" i="7"/>
  <c r="N1187" i="7"/>
  <c r="I1187" i="7"/>
  <c r="J1187" i="7" s="1"/>
  <c r="K1187" i="7" s="1"/>
  <c r="H1187" i="7"/>
  <c r="N1186" i="7"/>
  <c r="I1186" i="7"/>
  <c r="J1186" i="7" s="1"/>
  <c r="K1186" i="7" s="1"/>
  <c r="H1186" i="7"/>
  <c r="N1185" i="7"/>
  <c r="I1185" i="7"/>
  <c r="J1185" i="7" s="1"/>
  <c r="K1185" i="7" s="1"/>
  <c r="H1185" i="7"/>
  <c r="N1184" i="7"/>
  <c r="I1184" i="7"/>
  <c r="J1184" i="7" s="1"/>
  <c r="K1184" i="7" s="1"/>
  <c r="H1184" i="7"/>
  <c r="N1183" i="7"/>
  <c r="I1183" i="7"/>
  <c r="J1183" i="7" s="1"/>
  <c r="K1183" i="7" s="1"/>
  <c r="H1183" i="7"/>
  <c r="N1182" i="7"/>
  <c r="I1182" i="7"/>
  <c r="J1182" i="7" s="1"/>
  <c r="K1182" i="7" s="1"/>
  <c r="H1182" i="7"/>
  <c r="N1181" i="7"/>
  <c r="I1181" i="7"/>
  <c r="J1181" i="7" s="1"/>
  <c r="K1181" i="7" s="1"/>
  <c r="H1181" i="7"/>
  <c r="N1180" i="7"/>
  <c r="I1180" i="7"/>
  <c r="J1180" i="7" s="1"/>
  <c r="K1180" i="7" s="1"/>
  <c r="H1180" i="7"/>
  <c r="N1179" i="7"/>
  <c r="I1179" i="7"/>
  <c r="J1179" i="7" s="1"/>
  <c r="K1179" i="7" s="1"/>
  <c r="H1179" i="7"/>
  <c r="N1178" i="7"/>
  <c r="I1178" i="7"/>
  <c r="J1178" i="7" s="1"/>
  <c r="K1178" i="7" s="1"/>
  <c r="H1178" i="7"/>
  <c r="N1177" i="7"/>
  <c r="I1177" i="7"/>
  <c r="J1177" i="7" s="1"/>
  <c r="K1177" i="7" s="1"/>
  <c r="H1177" i="7"/>
  <c r="N1176" i="7"/>
  <c r="I1176" i="7"/>
  <c r="J1176" i="7" s="1"/>
  <c r="K1176" i="7" s="1"/>
  <c r="H1176" i="7"/>
  <c r="N1175" i="7"/>
  <c r="I1175" i="7"/>
  <c r="J1175" i="7" s="1"/>
  <c r="K1175" i="7" s="1"/>
  <c r="H1175" i="7"/>
  <c r="N1174" i="7"/>
  <c r="I1174" i="7"/>
  <c r="J1174" i="7" s="1"/>
  <c r="K1174" i="7" s="1"/>
  <c r="H1174" i="7"/>
  <c r="N1173" i="7"/>
  <c r="I1173" i="7"/>
  <c r="J1173" i="7" s="1"/>
  <c r="K1173" i="7" s="1"/>
  <c r="H1173" i="7"/>
  <c r="N1172" i="7"/>
  <c r="I1172" i="7"/>
  <c r="J1172" i="7" s="1"/>
  <c r="K1172" i="7" s="1"/>
  <c r="H1172" i="7"/>
  <c r="N1171" i="7"/>
  <c r="I1171" i="7"/>
  <c r="J1171" i="7" s="1"/>
  <c r="K1171" i="7" s="1"/>
  <c r="H1171" i="7"/>
  <c r="N1170" i="7"/>
  <c r="I1170" i="7"/>
  <c r="J1170" i="7" s="1"/>
  <c r="K1170" i="7" s="1"/>
  <c r="H1170" i="7"/>
  <c r="N1169" i="7"/>
  <c r="I1169" i="7"/>
  <c r="J1169" i="7" s="1"/>
  <c r="K1169" i="7" s="1"/>
  <c r="H1169" i="7"/>
  <c r="N1168" i="7"/>
  <c r="I1168" i="7"/>
  <c r="J1168" i="7" s="1"/>
  <c r="K1168" i="7" s="1"/>
  <c r="H1168" i="7"/>
  <c r="N1167" i="7"/>
  <c r="I1167" i="7"/>
  <c r="J1167" i="7" s="1"/>
  <c r="K1167" i="7" s="1"/>
  <c r="H1167" i="7"/>
  <c r="N1166" i="7"/>
  <c r="I1166" i="7"/>
  <c r="J1166" i="7" s="1"/>
  <c r="K1166" i="7" s="1"/>
  <c r="H1166" i="7"/>
  <c r="N1165" i="7"/>
  <c r="I1165" i="7"/>
  <c r="J1165" i="7" s="1"/>
  <c r="K1165" i="7" s="1"/>
  <c r="H1165" i="7"/>
  <c r="N1164" i="7"/>
  <c r="I1164" i="7"/>
  <c r="J1164" i="7" s="1"/>
  <c r="K1164" i="7" s="1"/>
  <c r="H1164" i="7"/>
  <c r="N1163" i="7"/>
  <c r="I1163" i="7"/>
  <c r="J1163" i="7" s="1"/>
  <c r="K1163" i="7" s="1"/>
  <c r="H1163" i="7"/>
  <c r="N1162" i="7"/>
  <c r="I1162" i="7"/>
  <c r="J1162" i="7" s="1"/>
  <c r="K1162" i="7" s="1"/>
  <c r="H1162" i="7"/>
  <c r="N1161" i="7"/>
  <c r="I1161" i="7"/>
  <c r="J1161" i="7" s="1"/>
  <c r="K1161" i="7" s="1"/>
  <c r="H1161" i="7"/>
  <c r="N1160" i="7"/>
  <c r="I1160" i="7"/>
  <c r="J1160" i="7" s="1"/>
  <c r="K1160" i="7" s="1"/>
  <c r="H1160" i="7"/>
  <c r="N1159" i="7"/>
  <c r="I1159" i="7"/>
  <c r="J1159" i="7" s="1"/>
  <c r="K1159" i="7" s="1"/>
  <c r="H1159" i="7"/>
  <c r="N1158" i="7"/>
  <c r="I1158" i="7"/>
  <c r="J1158" i="7" s="1"/>
  <c r="K1158" i="7" s="1"/>
  <c r="H1158" i="7"/>
  <c r="N1157" i="7"/>
  <c r="I1157" i="7"/>
  <c r="J1157" i="7" s="1"/>
  <c r="K1157" i="7" s="1"/>
  <c r="H1157" i="7"/>
  <c r="N1156" i="7"/>
  <c r="I1156" i="7"/>
  <c r="J1156" i="7" s="1"/>
  <c r="K1156" i="7" s="1"/>
  <c r="H1156" i="7"/>
  <c r="N1155" i="7"/>
  <c r="I1155" i="7"/>
  <c r="J1155" i="7" s="1"/>
  <c r="K1155" i="7" s="1"/>
  <c r="H1155" i="7"/>
  <c r="N1154" i="7"/>
  <c r="I1154" i="7"/>
  <c r="J1154" i="7" s="1"/>
  <c r="K1154" i="7" s="1"/>
  <c r="H1154" i="7"/>
  <c r="N1153" i="7"/>
  <c r="I1153" i="7"/>
  <c r="J1153" i="7" s="1"/>
  <c r="K1153" i="7" s="1"/>
  <c r="H1153" i="7"/>
  <c r="N1152" i="7"/>
  <c r="I1152" i="7"/>
  <c r="J1152" i="7" s="1"/>
  <c r="K1152" i="7" s="1"/>
  <c r="H1152" i="7"/>
  <c r="N1151" i="7"/>
  <c r="I1151" i="7"/>
  <c r="J1151" i="7" s="1"/>
  <c r="K1151" i="7" s="1"/>
  <c r="H1151" i="7"/>
  <c r="N1150" i="7"/>
  <c r="I1150" i="7"/>
  <c r="J1150" i="7" s="1"/>
  <c r="K1150" i="7" s="1"/>
  <c r="H1150" i="7"/>
  <c r="N1149" i="7"/>
  <c r="I1149" i="7"/>
  <c r="J1149" i="7" s="1"/>
  <c r="K1149" i="7" s="1"/>
  <c r="H1149" i="7"/>
  <c r="N1148" i="7"/>
  <c r="I1148" i="7"/>
  <c r="J1148" i="7" s="1"/>
  <c r="K1148" i="7" s="1"/>
  <c r="H1148" i="7"/>
  <c r="N1147" i="7"/>
  <c r="I1147" i="7"/>
  <c r="J1147" i="7" s="1"/>
  <c r="K1147" i="7" s="1"/>
  <c r="H1147" i="7"/>
  <c r="N1146" i="7"/>
  <c r="I1146" i="7"/>
  <c r="J1146" i="7" s="1"/>
  <c r="K1146" i="7" s="1"/>
  <c r="H1146" i="7"/>
  <c r="N1145" i="7"/>
  <c r="I1145" i="7"/>
  <c r="J1145" i="7" s="1"/>
  <c r="K1145" i="7" s="1"/>
  <c r="H1145" i="7"/>
  <c r="N1144" i="7"/>
  <c r="I1144" i="7"/>
  <c r="J1144" i="7" s="1"/>
  <c r="K1144" i="7" s="1"/>
  <c r="H1144" i="7"/>
  <c r="N1143" i="7"/>
  <c r="I1143" i="7"/>
  <c r="J1143" i="7" s="1"/>
  <c r="K1143" i="7" s="1"/>
  <c r="H1143" i="7"/>
  <c r="N1142" i="7"/>
  <c r="I1142" i="7"/>
  <c r="J1142" i="7" s="1"/>
  <c r="K1142" i="7" s="1"/>
  <c r="H1142" i="7"/>
  <c r="N1141" i="7"/>
  <c r="I1141" i="7"/>
  <c r="J1141" i="7" s="1"/>
  <c r="K1141" i="7" s="1"/>
  <c r="H1141" i="7"/>
  <c r="N1140" i="7"/>
  <c r="I1140" i="7"/>
  <c r="J1140" i="7" s="1"/>
  <c r="K1140" i="7" s="1"/>
  <c r="H1140" i="7"/>
  <c r="N1139" i="7"/>
  <c r="I1139" i="7"/>
  <c r="J1139" i="7" s="1"/>
  <c r="K1139" i="7" s="1"/>
  <c r="H1139" i="7"/>
  <c r="N1138" i="7"/>
  <c r="I1138" i="7"/>
  <c r="J1138" i="7" s="1"/>
  <c r="K1138" i="7" s="1"/>
  <c r="H1138" i="7"/>
  <c r="N1137" i="7"/>
  <c r="I1137" i="7"/>
  <c r="J1137" i="7" s="1"/>
  <c r="K1137" i="7" s="1"/>
  <c r="H1137" i="7"/>
  <c r="N1136" i="7"/>
  <c r="I1136" i="7"/>
  <c r="J1136" i="7" s="1"/>
  <c r="K1136" i="7" s="1"/>
  <c r="H1136" i="7"/>
  <c r="N1135" i="7"/>
  <c r="I1135" i="7"/>
  <c r="J1135" i="7" s="1"/>
  <c r="K1135" i="7" s="1"/>
  <c r="H1135" i="7"/>
  <c r="N1134" i="7"/>
  <c r="I1134" i="7"/>
  <c r="J1134" i="7" s="1"/>
  <c r="K1134" i="7" s="1"/>
  <c r="H1134" i="7"/>
  <c r="N1133" i="7"/>
  <c r="I1133" i="7"/>
  <c r="J1133" i="7" s="1"/>
  <c r="K1133" i="7" s="1"/>
  <c r="H1133" i="7"/>
  <c r="N1132" i="7"/>
  <c r="I1132" i="7"/>
  <c r="J1132" i="7" s="1"/>
  <c r="K1132" i="7" s="1"/>
  <c r="H1132" i="7"/>
  <c r="N1131" i="7"/>
  <c r="I1131" i="7"/>
  <c r="J1131" i="7" s="1"/>
  <c r="K1131" i="7" s="1"/>
  <c r="H1131" i="7"/>
  <c r="N1130" i="7"/>
  <c r="I1130" i="7"/>
  <c r="J1130" i="7" s="1"/>
  <c r="K1130" i="7" s="1"/>
  <c r="H1130" i="7"/>
  <c r="N1129" i="7"/>
  <c r="I1129" i="7"/>
  <c r="J1129" i="7" s="1"/>
  <c r="K1129" i="7" s="1"/>
  <c r="H1129" i="7"/>
  <c r="N1128" i="7"/>
  <c r="I1128" i="7"/>
  <c r="J1128" i="7" s="1"/>
  <c r="K1128" i="7" s="1"/>
  <c r="H1128" i="7"/>
  <c r="N1127" i="7"/>
  <c r="I1127" i="7"/>
  <c r="J1127" i="7" s="1"/>
  <c r="K1127" i="7" s="1"/>
  <c r="H1127" i="7"/>
  <c r="N1126" i="7"/>
  <c r="I1126" i="7"/>
  <c r="J1126" i="7" s="1"/>
  <c r="K1126" i="7" s="1"/>
  <c r="H1126" i="7"/>
  <c r="N1125" i="7"/>
  <c r="I1125" i="7"/>
  <c r="J1125" i="7" s="1"/>
  <c r="K1125" i="7" s="1"/>
  <c r="H1125" i="7"/>
  <c r="N1124" i="7"/>
  <c r="I1124" i="7"/>
  <c r="J1124" i="7" s="1"/>
  <c r="K1124" i="7" s="1"/>
  <c r="H1124" i="7"/>
  <c r="N1123" i="7"/>
  <c r="I1123" i="7"/>
  <c r="J1123" i="7" s="1"/>
  <c r="K1123" i="7" s="1"/>
  <c r="H1123" i="7"/>
  <c r="N1122" i="7"/>
  <c r="I1122" i="7"/>
  <c r="J1122" i="7" s="1"/>
  <c r="K1122" i="7" s="1"/>
  <c r="H1122" i="7"/>
  <c r="N1121" i="7"/>
  <c r="I1121" i="7"/>
  <c r="J1121" i="7" s="1"/>
  <c r="K1121" i="7" s="1"/>
  <c r="H1121" i="7"/>
  <c r="N1120" i="7"/>
  <c r="I1120" i="7"/>
  <c r="J1120" i="7" s="1"/>
  <c r="K1120" i="7" s="1"/>
  <c r="H1120" i="7"/>
  <c r="N1119" i="7"/>
  <c r="I1119" i="7"/>
  <c r="J1119" i="7" s="1"/>
  <c r="K1119" i="7" s="1"/>
  <c r="H1119" i="7"/>
  <c r="N1118" i="7"/>
  <c r="I1118" i="7"/>
  <c r="J1118" i="7" s="1"/>
  <c r="K1118" i="7" s="1"/>
  <c r="H1118" i="7"/>
  <c r="N1117" i="7"/>
  <c r="I1117" i="7"/>
  <c r="J1117" i="7" s="1"/>
  <c r="K1117" i="7" s="1"/>
  <c r="H1117" i="7"/>
  <c r="N1116" i="7"/>
  <c r="I1116" i="7"/>
  <c r="J1116" i="7" s="1"/>
  <c r="K1116" i="7" s="1"/>
  <c r="H1116" i="7"/>
  <c r="N1115" i="7"/>
  <c r="I1115" i="7"/>
  <c r="J1115" i="7" s="1"/>
  <c r="K1115" i="7" s="1"/>
  <c r="H1115" i="7"/>
  <c r="N1114" i="7"/>
  <c r="I1114" i="7"/>
  <c r="J1114" i="7" s="1"/>
  <c r="K1114" i="7" s="1"/>
  <c r="H1114" i="7"/>
  <c r="N1113" i="7"/>
  <c r="I1113" i="7"/>
  <c r="J1113" i="7" s="1"/>
  <c r="K1113" i="7" s="1"/>
  <c r="H1113" i="7"/>
  <c r="N1112" i="7"/>
  <c r="I1112" i="7"/>
  <c r="J1112" i="7" s="1"/>
  <c r="K1112" i="7" s="1"/>
  <c r="H1112" i="7"/>
  <c r="N1111" i="7"/>
  <c r="I1111" i="7"/>
  <c r="J1111" i="7" s="1"/>
  <c r="K1111" i="7" s="1"/>
  <c r="H1111" i="7"/>
  <c r="N1110" i="7"/>
  <c r="I1110" i="7"/>
  <c r="J1110" i="7" s="1"/>
  <c r="K1110" i="7" s="1"/>
  <c r="H1110" i="7"/>
  <c r="N1109" i="7"/>
  <c r="I1109" i="7"/>
  <c r="J1109" i="7" s="1"/>
  <c r="K1109" i="7" s="1"/>
  <c r="H1109" i="7"/>
  <c r="N1108" i="7"/>
  <c r="I1108" i="7"/>
  <c r="J1108" i="7" s="1"/>
  <c r="K1108" i="7" s="1"/>
  <c r="H1108" i="7"/>
  <c r="N1107" i="7"/>
  <c r="I1107" i="7"/>
  <c r="J1107" i="7" s="1"/>
  <c r="K1107" i="7" s="1"/>
  <c r="H1107" i="7"/>
  <c r="N1106" i="7"/>
  <c r="I1106" i="7"/>
  <c r="J1106" i="7" s="1"/>
  <c r="K1106" i="7" s="1"/>
  <c r="H1106" i="7"/>
  <c r="N1105" i="7"/>
  <c r="I1105" i="7"/>
  <c r="J1105" i="7" s="1"/>
  <c r="K1105" i="7" s="1"/>
  <c r="H1105" i="7"/>
  <c r="N1104" i="7"/>
  <c r="I1104" i="7"/>
  <c r="J1104" i="7" s="1"/>
  <c r="K1104" i="7" s="1"/>
  <c r="H1104" i="7"/>
  <c r="N1103" i="7"/>
  <c r="I1103" i="7"/>
  <c r="J1103" i="7" s="1"/>
  <c r="K1103" i="7" s="1"/>
  <c r="H1103" i="7"/>
  <c r="N1102" i="7"/>
  <c r="I1102" i="7"/>
  <c r="J1102" i="7" s="1"/>
  <c r="K1102" i="7" s="1"/>
  <c r="H1102" i="7"/>
  <c r="N1101" i="7"/>
  <c r="I1101" i="7"/>
  <c r="J1101" i="7" s="1"/>
  <c r="K1101" i="7" s="1"/>
  <c r="H1101" i="7"/>
  <c r="N1100" i="7"/>
  <c r="I1100" i="7"/>
  <c r="J1100" i="7" s="1"/>
  <c r="K1100" i="7" s="1"/>
  <c r="H1100" i="7"/>
  <c r="N1099" i="7"/>
  <c r="I1099" i="7"/>
  <c r="J1099" i="7" s="1"/>
  <c r="K1099" i="7" s="1"/>
  <c r="H1099" i="7"/>
  <c r="N1098" i="7"/>
  <c r="I1098" i="7"/>
  <c r="J1098" i="7" s="1"/>
  <c r="K1098" i="7" s="1"/>
  <c r="H1098" i="7"/>
  <c r="N1097" i="7"/>
  <c r="I1097" i="7"/>
  <c r="J1097" i="7" s="1"/>
  <c r="K1097" i="7" s="1"/>
  <c r="H1097" i="7"/>
  <c r="N1096" i="7"/>
  <c r="I1096" i="7"/>
  <c r="J1096" i="7" s="1"/>
  <c r="K1096" i="7" s="1"/>
  <c r="H1096" i="7"/>
  <c r="N1095" i="7"/>
  <c r="I1095" i="7"/>
  <c r="J1095" i="7" s="1"/>
  <c r="K1095" i="7" s="1"/>
  <c r="H1095" i="7"/>
  <c r="N1094" i="7"/>
  <c r="I1094" i="7"/>
  <c r="J1094" i="7" s="1"/>
  <c r="K1094" i="7" s="1"/>
  <c r="H1094" i="7"/>
  <c r="N1093" i="7"/>
  <c r="I1093" i="7"/>
  <c r="J1093" i="7" s="1"/>
  <c r="K1093" i="7" s="1"/>
  <c r="H1093" i="7"/>
  <c r="N1092" i="7"/>
  <c r="I1092" i="7"/>
  <c r="J1092" i="7" s="1"/>
  <c r="K1092" i="7" s="1"/>
  <c r="H1092" i="7"/>
  <c r="N1091" i="7"/>
  <c r="I1091" i="7"/>
  <c r="J1091" i="7" s="1"/>
  <c r="K1091" i="7" s="1"/>
  <c r="H1091" i="7"/>
  <c r="N1090" i="7"/>
  <c r="I1090" i="7"/>
  <c r="J1090" i="7" s="1"/>
  <c r="K1090" i="7" s="1"/>
  <c r="H1090" i="7"/>
  <c r="N1089" i="7"/>
  <c r="I1089" i="7"/>
  <c r="J1089" i="7" s="1"/>
  <c r="K1089" i="7" s="1"/>
  <c r="H1089" i="7"/>
  <c r="N1088" i="7"/>
  <c r="I1088" i="7"/>
  <c r="J1088" i="7" s="1"/>
  <c r="K1088" i="7" s="1"/>
  <c r="H1088" i="7"/>
  <c r="N1087" i="7"/>
  <c r="I1087" i="7"/>
  <c r="J1087" i="7" s="1"/>
  <c r="K1087" i="7" s="1"/>
  <c r="H1087" i="7"/>
  <c r="N1086" i="7"/>
  <c r="I1086" i="7"/>
  <c r="J1086" i="7" s="1"/>
  <c r="K1086" i="7" s="1"/>
  <c r="H1086" i="7"/>
  <c r="N1085" i="7"/>
  <c r="I1085" i="7"/>
  <c r="J1085" i="7" s="1"/>
  <c r="K1085" i="7" s="1"/>
  <c r="H1085" i="7"/>
  <c r="N1084" i="7"/>
  <c r="I1084" i="7"/>
  <c r="J1084" i="7" s="1"/>
  <c r="K1084" i="7" s="1"/>
  <c r="H1084" i="7"/>
  <c r="N1083" i="7"/>
  <c r="I1083" i="7"/>
  <c r="J1083" i="7" s="1"/>
  <c r="K1083" i="7" s="1"/>
  <c r="H1083" i="7"/>
  <c r="N1082" i="7"/>
  <c r="I1082" i="7"/>
  <c r="J1082" i="7" s="1"/>
  <c r="K1082" i="7" s="1"/>
  <c r="H1082" i="7"/>
  <c r="N1081" i="7"/>
  <c r="I1081" i="7"/>
  <c r="J1081" i="7" s="1"/>
  <c r="K1081" i="7" s="1"/>
  <c r="H1081" i="7"/>
  <c r="N1080" i="7"/>
  <c r="I1080" i="7"/>
  <c r="J1080" i="7" s="1"/>
  <c r="K1080" i="7" s="1"/>
  <c r="H1080" i="7"/>
  <c r="N1079" i="7"/>
  <c r="I1079" i="7"/>
  <c r="J1079" i="7" s="1"/>
  <c r="K1079" i="7" s="1"/>
  <c r="H1079" i="7"/>
  <c r="N1078" i="7"/>
  <c r="I1078" i="7"/>
  <c r="J1078" i="7" s="1"/>
  <c r="K1078" i="7" s="1"/>
  <c r="H1078" i="7"/>
  <c r="N1077" i="7"/>
  <c r="I1077" i="7"/>
  <c r="J1077" i="7" s="1"/>
  <c r="K1077" i="7" s="1"/>
  <c r="H1077" i="7"/>
  <c r="N1076" i="7"/>
  <c r="I1076" i="7"/>
  <c r="J1076" i="7" s="1"/>
  <c r="K1076" i="7" s="1"/>
  <c r="H1076" i="7"/>
  <c r="N1075" i="7"/>
  <c r="I1075" i="7"/>
  <c r="J1075" i="7" s="1"/>
  <c r="K1075" i="7" s="1"/>
  <c r="H1075" i="7"/>
  <c r="N1074" i="7"/>
  <c r="I1074" i="7"/>
  <c r="J1074" i="7" s="1"/>
  <c r="K1074" i="7" s="1"/>
  <c r="H1074" i="7"/>
  <c r="N1073" i="7"/>
  <c r="I1073" i="7"/>
  <c r="J1073" i="7" s="1"/>
  <c r="K1073" i="7" s="1"/>
  <c r="H1073" i="7"/>
  <c r="N1072" i="7"/>
  <c r="I1072" i="7"/>
  <c r="J1072" i="7" s="1"/>
  <c r="K1072" i="7" s="1"/>
  <c r="H1072" i="7"/>
  <c r="N1071" i="7"/>
  <c r="I1071" i="7"/>
  <c r="J1071" i="7" s="1"/>
  <c r="K1071" i="7" s="1"/>
  <c r="H1071" i="7"/>
  <c r="N1070" i="7"/>
  <c r="I1070" i="7"/>
  <c r="J1070" i="7" s="1"/>
  <c r="K1070" i="7" s="1"/>
  <c r="H1070" i="7"/>
  <c r="N1069" i="7"/>
  <c r="I1069" i="7"/>
  <c r="J1069" i="7" s="1"/>
  <c r="K1069" i="7" s="1"/>
  <c r="H1069" i="7"/>
  <c r="N1068" i="7"/>
  <c r="I1068" i="7"/>
  <c r="J1068" i="7" s="1"/>
  <c r="K1068" i="7" s="1"/>
  <c r="H1068" i="7"/>
  <c r="N1067" i="7"/>
  <c r="I1067" i="7"/>
  <c r="J1067" i="7" s="1"/>
  <c r="K1067" i="7" s="1"/>
  <c r="H1067" i="7"/>
  <c r="N1066" i="7"/>
  <c r="I1066" i="7"/>
  <c r="J1066" i="7" s="1"/>
  <c r="K1066" i="7" s="1"/>
  <c r="H1066" i="7"/>
  <c r="N1065" i="7"/>
  <c r="I1065" i="7"/>
  <c r="J1065" i="7" s="1"/>
  <c r="K1065" i="7" s="1"/>
  <c r="H1065" i="7"/>
  <c r="N1064" i="7"/>
  <c r="I1064" i="7"/>
  <c r="J1064" i="7" s="1"/>
  <c r="K1064" i="7" s="1"/>
  <c r="H1064" i="7"/>
  <c r="N1063" i="7"/>
  <c r="I1063" i="7"/>
  <c r="J1063" i="7" s="1"/>
  <c r="K1063" i="7" s="1"/>
  <c r="H1063" i="7"/>
  <c r="N1062" i="7"/>
  <c r="I1062" i="7"/>
  <c r="J1062" i="7" s="1"/>
  <c r="K1062" i="7" s="1"/>
  <c r="H1062" i="7"/>
  <c r="N1061" i="7"/>
  <c r="I1061" i="7"/>
  <c r="J1061" i="7" s="1"/>
  <c r="K1061" i="7" s="1"/>
  <c r="H1061" i="7"/>
  <c r="N1060" i="7"/>
  <c r="I1060" i="7"/>
  <c r="J1060" i="7" s="1"/>
  <c r="K1060" i="7" s="1"/>
  <c r="H1060" i="7"/>
  <c r="N1059" i="7"/>
  <c r="I1059" i="7"/>
  <c r="J1059" i="7" s="1"/>
  <c r="K1059" i="7" s="1"/>
  <c r="H1059" i="7"/>
  <c r="N1058" i="7"/>
  <c r="I1058" i="7"/>
  <c r="J1058" i="7" s="1"/>
  <c r="K1058" i="7" s="1"/>
  <c r="H1058" i="7"/>
  <c r="N1057" i="7"/>
  <c r="I1057" i="7"/>
  <c r="J1057" i="7" s="1"/>
  <c r="K1057" i="7" s="1"/>
  <c r="H1057" i="7"/>
  <c r="N1056" i="7"/>
  <c r="I1056" i="7"/>
  <c r="J1056" i="7" s="1"/>
  <c r="K1056" i="7" s="1"/>
  <c r="H1056" i="7"/>
  <c r="N1055" i="7"/>
  <c r="I1055" i="7"/>
  <c r="J1055" i="7" s="1"/>
  <c r="K1055" i="7" s="1"/>
  <c r="H1055" i="7"/>
  <c r="N1054" i="7"/>
  <c r="I1054" i="7"/>
  <c r="J1054" i="7" s="1"/>
  <c r="K1054" i="7" s="1"/>
  <c r="H1054" i="7"/>
  <c r="N1053" i="7"/>
  <c r="I1053" i="7"/>
  <c r="J1053" i="7" s="1"/>
  <c r="K1053" i="7" s="1"/>
  <c r="H1053" i="7"/>
  <c r="N1052" i="7"/>
  <c r="I1052" i="7"/>
  <c r="J1052" i="7" s="1"/>
  <c r="K1052" i="7" s="1"/>
  <c r="H1052" i="7"/>
  <c r="N1051" i="7"/>
  <c r="I1051" i="7"/>
  <c r="J1051" i="7" s="1"/>
  <c r="K1051" i="7" s="1"/>
  <c r="H1051" i="7"/>
  <c r="N1050" i="7"/>
  <c r="I1050" i="7"/>
  <c r="J1050" i="7" s="1"/>
  <c r="K1050" i="7" s="1"/>
  <c r="H1050" i="7"/>
  <c r="N1049" i="7"/>
  <c r="I1049" i="7"/>
  <c r="J1049" i="7" s="1"/>
  <c r="K1049" i="7" s="1"/>
  <c r="H1049" i="7"/>
  <c r="N1048" i="7"/>
  <c r="I1048" i="7"/>
  <c r="J1048" i="7" s="1"/>
  <c r="K1048" i="7" s="1"/>
  <c r="H1048" i="7"/>
  <c r="N1047" i="7"/>
  <c r="I1047" i="7"/>
  <c r="J1047" i="7" s="1"/>
  <c r="K1047" i="7" s="1"/>
  <c r="H1047" i="7"/>
  <c r="N1046" i="7"/>
  <c r="I1046" i="7"/>
  <c r="J1046" i="7" s="1"/>
  <c r="K1046" i="7" s="1"/>
  <c r="H1046" i="7"/>
  <c r="N1045" i="7"/>
  <c r="I1045" i="7"/>
  <c r="J1045" i="7" s="1"/>
  <c r="K1045" i="7" s="1"/>
  <c r="H1045" i="7"/>
  <c r="N1044" i="7"/>
  <c r="I1044" i="7"/>
  <c r="J1044" i="7" s="1"/>
  <c r="K1044" i="7" s="1"/>
  <c r="H1044" i="7"/>
  <c r="N1043" i="7"/>
  <c r="I1043" i="7"/>
  <c r="J1043" i="7" s="1"/>
  <c r="K1043" i="7" s="1"/>
  <c r="H1043" i="7"/>
  <c r="N1042" i="7"/>
  <c r="I1042" i="7"/>
  <c r="J1042" i="7" s="1"/>
  <c r="K1042" i="7" s="1"/>
  <c r="H1042" i="7"/>
  <c r="N1041" i="7"/>
  <c r="I1041" i="7"/>
  <c r="J1041" i="7" s="1"/>
  <c r="K1041" i="7" s="1"/>
  <c r="H1041" i="7"/>
  <c r="N1040" i="7"/>
  <c r="I1040" i="7"/>
  <c r="J1040" i="7" s="1"/>
  <c r="K1040" i="7" s="1"/>
  <c r="H1040" i="7"/>
  <c r="N1039" i="7"/>
  <c r="I1039" i="7"/>
  <c r="J1039" i="7" s="1"/>
  <c r="K1039" i="7" s="1"/>
  <c r="H1039" i="7"/>
  <c r="N1038" i="7"/>
  <c r="I1038" i="7"/>
  <c r="J1038" i="7" s="1"/>
  <c r="K1038" i="7" s="1"/>
  <c r="H1038" i="7"/>
  <c r="N1037" i="7"/>
  <c r="I1037" i="7"/>
  <c r="J1037" i="7" s="1"/>
  <c r="K1037" i="7" s="1"/>
  <c r="H1037" i="7"/>
  <c r="N1036" i="7"/>
  <c r="I1036" i="7"/>
  <c r="J1036" i="7" s="1"/>
  <c r="K1036" i="7" s="1"/>
  <c r="H1036" i="7"/>
  <c r="N1035" i="7"/>
  <c r="I1035" i="7"/>
  <c r="J1035" i="7" s="1"/>
  <c r="K1035" i="7" s="1"/>
  <c r="H1035" i="7"/>
  <c r="N1034" i="7"/>
  <c r="I1034" i="7"/>
  <c r="J1034" i="7" s="1"/>
  <c r="K1034" i="7" s="1"/>
  <c r="H1034" i="7"/>
  <c r="N1033" i="7"/>
  <c r="I1033" i="7"/>
  <c r="J1033" i="7" s="1"/>
  <c r="K1033" i="7" s="1"/>
  <c r="H1033" i="7"/>
  <c r="N1032" i="7"/>
  <c r="I1032" i="7"/>
  <c r="J1032" i="7" s="1"/>
  <c r="K1032" i="7" s="1"/>
  <c r="H1032" i="7"/>
  <c r="N1031" i="7"/>
  <c r="I1031" i="7"/>
  <c r="J1031" i="7" s="1"/>
  <c r="K1031" i="7" s="1"/>
  <c r="H1031" i="7"/>
  <c r="N1030" i="7"/>
  <c r="I1030" i="7"/>
  <c r="J1030" i="7" s="1"/>
  <c r="K1030" i="7" s="1"/>
  <c r="H1030" i="7"/>
  <c r="N1029" i="7"/>
  <c r="I1029" i="7"/>
  <c r="J1029" i="7" s="1"/>
  <c r="K1029" i="7" s="1"/>
  <c r="H1029" i="7"/>
  <c r="N1028" i="7"/>
  <c r="I1028" i="7"/>
  <c r="J1028" i="7" s="1"/>
  <c r="K1028" i="7" s="1"/>
  <c r="H1028" i="7"/>
  <c r="N1027" i="7"/>
  <c r="I1027" i="7"/>
  <c r="J1027" i="7" s="1"/>
  <c r="K1027" i="7" s="1"/>
  <c r="H1027" i="7"/>
  <c r="N1026" i="7"/>
  <c r="I1026" i="7"/>
  <c r="J1026" i="7" s="1"/>
  <c r="K1026" i="7" s="1"/>
  <c r="H1026" i="7"/>
  <c r="N1025" i="7"/>
  <c r="I1025" i="7"/>
  <c r="J1025" i="7" s="1"/>
  <c r="K1025" i="7" s="1"/>
  <c r="H1025" i="7"/>
  <c r="N1024" i="7"/>
  <c r="I1024" i="7"/>
  <c r="J1024" i="7" s="1"/>
  <c r="K1024" i="7" s="1"/>
  <c r="H1024" i="7"/>
  <c r="N1023" i="7"/>
  <c r="I1023" i="7"/>
  <c r="J1023" i="7" s="1"/>
  <c r="K1023" i="7" s="1"/>
  <c r="H1023" i="7"/>
  <c r="N1022" i="7"/>
  <c r="I1022" i="7"/>
  <c r="J1022" i="7" s="1"/>
  <c r="K1022" i="7" s="1"/>
  <c r="H1022" i="7"/>
  <c r="N1021" i="7"/>
  <c r="I1021" i="7"/>
  <c r="J1021" i="7" s="1"/>
  <c r="K1021" i="7" s="1"/>
  <c r="H1021" i="7"/>
  <c r="N1020" i="7"/>
  <c r="I1020" i="7"/>
  <c r="J1020" i="7" s="1"/>
  <c r="K1020" i="7" s="1"/>
  <c r="H1020" i="7"/>
  <c r="N1019" i="7"/>
  <c r="I1019" i="7"/>
  <c r="J1019" i="7" s="1"/>
  <c r="K1019" i="7" s="1"/>
  <c r="H1019" i="7"/>
  <c r="N1018" i="7"/>
  <c r="I1018" i="7"/>
  <c r="J1018" i="7" s="1"/>
  <c r="K1018" i="7" s="1"/>
  <c r="H1018" i="7"/>
  <c r="N1017" i="7"/>
  <c r="I1017" i="7"/>
  <c r="J1017" i="7" s="1"/>
  <c r="K1017" i="7" s="1"/>
  <c r="H1017" i="7"/>
  <c r="N1016" i="7"/>
  <c r="I1016" i="7"/>
  <c r="J1016" i="7" s="1"/>
  <c r="K1016" i="7" s="1"/>
  <c r="H1016" i="7"/>
  <c r="N1015" i="7"/>
  <c r="I1015" i="7"/>
  <c r="J1015" i="7" s="1"/>
  <c r="K1015" i="7" s="1"/>
  <c r="H1015" i="7"/>
  <c r="N1014" i="7"/>
  <c r="I1014" i="7"/>
  <c r="J1014" i="7" s="1"/>
  <c r="K1014" i="7" s="1"/>
  <c r="H1014" i="7"/>
  <c r="N1013" i="7"/>
  <c r="I1013" i="7"/>
  <c r="J1013" i="7" s="1"/>
  <c r="K1013" i="7" s="1"/>
  <c r="H1013" i="7"/>
  <c r="N1012" i="7"/>
  <c r="I1012" i="7"/>
  <c r="J1012" i="7" s="1"/>
  <c r="K1012" i="7" s="1"/>
  <c r="H1012" i="7"/>
  <c r="N1011" i="7"/>
  <c r="I1011" i="7"/>
  <c r="J1011" i="7" s="1"/>
  <c r="K1011" i="7" s="1"/>
  <c r="H1011" i="7"/>
  <c r="N1010" i="7"/>
  <c r="I1010" i="7"/>
  <c r="J1010" i="7" s="1"/>
  <c r="K1010" i="7" s="1"/>
  <c r="H1010" i="7"/>
  <c r="N1009" i="7"/>
  <c r="I1009" i="7"/>
  <c r="J1009" i="7" s="1"/>
  <c r="K1009" i="7" s="1"/>
  <c r="H1009" i="7"/>
  <c r="N1008" i="7"/>
  <c r="I1008" i="7"/>
  <c r="J1008" i="7" s="1"/>
  <c r="K1008" i="7" s="1"/>
  <c r="H1008" i="7"/>
  <c r="N1007" i="7"/>
  <c r="I1007" i="7"/>
  <c r="J1007" i="7" s="1"/>
  <c r="K1007" i="7" s="1"/>
  <c r="H1007" i="7"/>
  <c r="N1006" i="7"/>
  <c r="I1006" i="7"/>
  <c r="J1006" i="7" s="1"/>
  <c r="K1006" i="7" s="1"/>
  <c r="H1006" i="7"/>
  <c r="N1005" i="7"/>
  <c r="I1005" i="7"/>
  <c r="J1005" i="7" s="1"/>
  <c r="K1005" i="7" s="1"/>
  <c r="H1005" i="7"/>
  <c r="N1004" i="7"/>
  <c r="I1004" i="7"/>
  <c r="J1004" i="7" s="1"/>
  <c r="K1004" i="7" s="1"/>
  <c r="H1004" i="7"/>
  <c r="N1003" i="7"/>
  <c r="I1003" i="7"/>
  <c r="J1003" i="7" s="1"/>
  <c r="K1003" i="7" s="1"/>
  <c r="H1003" i="7"/>
  <c r="N1002" i="7"/>
  <c r="I1002" i="7"/>
  <c r="J1002" i="7" s="1"/>
  <c r="K1002" i="7" s="1"/>
  <c r="H1002" i="7"/>
  <c r="N1001" i="7"/>
  <c r="I1001" i="7"/>
  <c r="J1001" i="7" s="1"/>
  <c r="K1001" i="7" s="1"/>
  <c r="H1001" i="7"/>
  <c r="N1000" i="7"/>
  <c r="I1000" i="7"/>
  <c r="J1000" i="7" s="1"/>
  <c r="K1000" i="7" s="1"/>
  <c r="H1000" i="7"/>
  <c r="N999" i="7"/>
  <c r="I999" i="7"/>
  <c r="J999" i="7" s="1"/>
  <c r="K999" i="7" s="1"/>
  <c r="H999" i="7"/>
  <c r="N998" i="7"/>
  <c r="I998" i="7"/>
  <c r="J998" i="7" s="1"/>
  <c r="K998" i="7" s="1"/>
  <c r="H998" i="7"/>
  <c r="N997" i="7"/>
  <c r="I997" i="7"/>
  <c r="J997" i="7" s="1"/>
  <c r="K997" i="7" s="1"/>
  <c r="H997" i="7"/>
  <c r="N996" i="7"/>
  <c r="I996" i="7"/>
  <c r="J996" i="7" s="1"/>
  <c r="K996" i="7" s="1"/>
  <c r="H996" i="7"/>
  <c r="N995" i="7"/>
  <c r="I995" i="7"/>
  <c r="J995" i="7" s="1"/>
  <c r="K995" i="7" s="1"/>
  <c r="H995" i="7"/>
  <c r="N994" i="7"/>
  <c r="I994" i="7"/>
  <c r="J994" i="7" s="1"/>
  <c r="K994" i="7" s="1"/>
  <c r="H994" i="7"/>
  <c r="N993" i="7"/>
  <c r="I993" i="7"/>
  <c r="J993" i="7" s="1"/>
  <c r="K993" i="7" s="1"/>
  <c r="H993" i="7"/>
  <c r="N992" i="7"/>
  <c r="I992" i="7"/>
  <c r="J992" i="7" s="1"/>
  <c r="K992" i="7" s="1"/>
  <c r="H992" i="7"/>
  <c r="N991" i="7"/>
  <c r="I991" i="7"/>
  <c r="J991" i="7" s="1"/>
  <c r="K991" i="7" s="1"/>
  <c r="H991" i="7"/>
  <c r="N990" i="7"/>
  <c r="I990" i="7"/>
  <c r="J990" i="7" s="1"/>
  <c r="K990" i="7" s="1"/>
  <c r="H990" i="7"/>
  <c r="N989" i="7"/>
  <c r="I989" i="7"/>
  <c r="J989" i="7" s="1"/>
  <c r="K989" i="7" s="1"/>
  <c r="H989" i="7"/>
  <c r="N988" i="7"/>
  <c r="I988" i="7"/>
  <c r="J988" i="7" s="1"/>
  <c r="K988" i="7" s="1"/>
  <c r="H988" i="7"/>
  <c r="N987" i="7"/>
  <c r="I987" i="7"/>
  <c r="J987" i="7" s="1"/>
  <c r="K987" i="7" s="1"/>
  <c r="H987" i="7"/>
  <c r="N986" i="7"/>
  <c r="I986" i="7"/>
  <c r="J986" i="7" s="1"/>
  <c r="K986" i="7" s="1"/>
  <c r="H986" i="7"/>
  <c r="N985" i="7"/>
  <c r="I985" i="7"/>
  <c r="J985" i="7" s="1"/>
  <c r="K985" i="7" s="1"/>
  <c r="H985" i="7"/>
  <c r="N984" i="7"/>
  <c r="I984" i="7"/>
  <c r="J984" i="7" s="1"/>
  <c r="K984" i="7" s="1"/>
  <c r="H984" i="7"/>
  <c r="N983" i="7"/>
  <c r="I983" i="7"/>
  <c r="J983" i="7" s="1"/>
  <c r="K983" i="7" s="1"/>
  <c r="H983" i="7"/>
  <c r="N982" i="7"/>
  <c r="I982" i="7"/>
  <c r="J982" i="7" s="1"/>
  <c r="K982" i="7" s="1"/>
  <c r="H982" i="7"/>
  <c r="N981" i="7"/>
  <c r="I981" i="7"/>
  <c r="J981" i="7" s="1"/>
  <c r="K981" i="7" s="1"/>
  <c r="H981" i="7"/>
  <c r="N980" i="7"/>
  <c r="I980" i="7"/>
  <c r="J980" i="7" s="1"/>
  <c r="K980" i="7" s="1"/>
  <c r="H980" i="7"/>
  <c r="N979" i="7"/>
  <c r="I979" i="7"/>
  <c r="J979" i="7" s="1"/>
  <c r="K979" i="7" s="1"/>
  <c r="H979" i="7"/>
  <c r="N978" i="7"/>
  <c r="I978" i="7"/>
  <c r="J978" i="7" s="1"/>
  <c r="K978" i="7" s="1"/>
  <c r="H978" i="7"/>
  <c r="N977" i="7"/>
  <c r="I977" i="7"/>
  <c r="J977" i="7" s="1"/>
  <c r="K977" i="7" s="1"/>
  <c r="H977" i="7"/>
  <c r="N976" i="7"/>
  <c r="I976" i="7"/>
  <c r="J976" i="7" s="1"/>
  <c r="K976" i="7" s="1"/>
  <c r="H976" i="7"/>
  <c r="N975" i="7"/>
  <c r="I975" i="7"/>
  <c r="J975" i="7" s="1"/>
  <c r="K975" i="7" s="1"/>
  <c r="H975" i="7"/>
  <c r="N974" i="7"/>
  <c r="I974" i="7"/>
  <c r="J974" i="7" s="1"/>
  <c r="K974" i="7" s="1"/>
  <c r="H974" i="7"/>
  <c r="N973" i="7"/>
  <c r="I973" i="7"/>
  <c r="J973" i="7" s="1"/>
  <c r="K973" i="7" s="1"/>
  <c r="H973" i="7"/>
  <c r="N972" i="7"/>
  <c r="I972" i="7"/>
  <c r="J972" i="7" s="1"/>
  <c r="K972" i="7" s="1"/>
  <c r="H972" i="7"/>
  <c r="N971" i="7"/>
  <c r="I971" i="7"/>
  <c r="J971" i="7" s="1"/>
  <c r="K971" i="7" s="1"/>
  <c r="H971" i="7"/>
  <c r="N970" i="7"/>
  <c r="I970" i="7"/>
  <c r="J970" i="7" s="1"/>
  <c r="K970" i="7" s="1"/>
  <c r="H970" i="7"/>
  <c r="N969" i="7"/>
  <c r="I969" i="7"/>
  <c r="J969" i="7" s="1"/>
  <c r="K969" i="7" s="1"/>
  <c r="H969" i="7"/>
  <c r="N968" i="7"/>
  <c r="I968" i="7"/>
  <c r="J968" i="7" s="1"/>
  <c r="K968" i="7" s="1"/>
  <c r="H968" i="7"/>
  <c r="N967" i="7"/>
  <c r="I967" i="7"/>
  <c r="J967" i="7" s="1"/>
  <c r="K967" i="7" s="1"/>
  <c r="H967" i="7"/>
  <c r="N966" i="7"/>
  <c r="I966" i="7"/>
  <c r="J966" i="7" s="1"/>
  <c r="K966" i="7" s="1"/>
  <c r="H966" i="7"/>
  <c r="N965" i="7"/>
  <c r="I965" i="7"/>
  <c r="J965" i="7" s="1"/>
  <c r="K965" i="7" s="1"/>
  <c r="H965" i="7"/>
  <c r="N964" i="7"/>
  <c r="I964" i="7"/>
  <c r="J964" i="7" s="1"/>
  <c r="K964" i="7" s="1"/>
  <c r="H964" i="7"/>
  <c r="N963" i="7"/>
  <c r="I963" i="7"/>
  <c r="J963" i="7" s="1"/>
  <c r="K963" i="7" s="1"/>
  <c r="H963" i="7"/>
  <c r="N962" i="7"/>
  <c r="I962" i="7"/>
  <c r="J962" i="7" s="1"/>
  <c r="K962" i="7" s="1"/>
  <c r="H962" i="7"/>
  <c r="N961" i="7"/>
  <c r="I961" i="7"/>
  <c r="J961" i="7" s="1"/>
  <c r="K961" i="7" s="1"/>
  <c r="H961" i="7"/>
  <c r="N960" i="7"/>
  <c r="I960" i="7"/>
  <c r="J960" i="7" s="1"/>
  <c r="K960" i="7" s="1"/>
  <c r="H960" i="7"/>
  <c r="N959" i="7"/>
  <c r="I959" i="7"/>
  <c r="J959" i="7" s="1"/>
  <c r="K959" i="7" s="1"/>
  <c r="H959" i="7"/>
  <c r="N958" i="7"/>
  <c r="I958" i="7"/>
  <c r="J958" i="7" s="1"/>
  <c r="K958" i="7" s="1"/>
  <c r="H958" i="7"/>
  <c r="N957" i="7"/>
  <c r="I957" i="7"/>
  <c r="J957" i="7" s="1"/>
  <c r="K957" i="7" s="1"/>
  <c r="H957" i="7"/>
  <c r="N956" i="7"/>
  <c r="I956" i="7"/>
  <c r="J956" i="7" s="1"/>
  <c r="K956" i="7" s="1"/>
  <c r="H956" i="7"/>
  <c r="N955" i="7"/>
  <c r="I955" i="7"/>
  <c r="J955" i="7" s="1"/>
  <c r="K955" i="7" s="1"/>
  <c r="H955" i="7"/>
  <c r="N954" i="7"/>
  <c r="I954" i="7"/>
  <c r="J954" i="7" s="1"/>
  <c r="K954" i="7" s="1"/>
  <c r="H954" i="7"/>
  <c r="N953" i="7"/>
  <c r="I953" i="7"/>
  <c r="J953" i="7" s="1"/>
  <c r="K953" i="7" s="1"/>
  <c r="H953" i="7"/>
  <c r="N952" i="7"/>
  <c r="I952" i="7"/>
  <c r="J952" i="7" s="1"/>
  <c r="K952" i="7" s="1"/>
  <c r="H952" i="7"/>
  <c r="N951" i="7"/>
  <c r="I951" i="7"/>
  <c r="J951" i="7" s="1"/>
  <c r="K951" i="7" s="1"/>
  <c r="H951" i="7"/>
  <c r="N950" i="7"/>
  <c r="I950" i="7"/>
  <c r="J950" i="7" s="1"/>
  <c r="K950" i="7" s="1"/>
  <c r="H950" i="7"/>
  <c r="N949" i="7"/>
  <c r="I949" i="7"/>
  <c r="J949" i="7" s="1"/>
  <c r="K949" i="7" s="1"/>
  <c r="H949" i="7"/>
  <c r="N948" i="7"/>
  <c r="I948" i="7"/>
  <c r="J948" i="7" s="1"/>
  <c r="K948" i="7" s="1"/>
  <c r="H948" i="7"/>
  <c r="N947" i="7"/>
  <c r="I947" i="7"/>
  <c r="J947" i="7" s="1"/>
  <c r="K947" i="7" s="1"/>
  <c r="H947" i="7"/>
  <c r="N946" i="7"/>
  <c r="I946" i="7"/>
  <c r="J946" i="7" s="1"/>
  <c r="K946" i="7" s="1"/>
  <c r="H946" i="7"/>
  <c r="N945" i="7"/>
  <c r="I945" i="7"/>
  <c r="J945" i="7" s="1"/>
  <c r="K945" i="7" s="1"/>
  <c r="H945" i="7"/>
  <c r="N944" i="7"/>
  <c r="I944" i="7"/>
  <c r="J944" i="7" s="1"/>
  <c r="K944" i="7" s="1"/>
  <c r="H944" i="7"/>
  <c r="N943" i="7"/>
  <c r="I943" i="7"/>
  <c r="J943" i="7" s="1"/>
  <c r="K943" i="7" s="1"/>
  <c r="H943" i="7"/>
  <c r="N942" i="7"/>
  <c r="I942" i="7"/>
  <c r="J942" i="7" s="1"/>
  <c r="K942" i="7" s="1"/>
  <c r="H942" i="7"/>
  <c r="N941" i="7"/>
  <c r="I941" i="7"/>
  <c r="J941" i="7" s="1"/>
  <c r="K941" i="7" s="1"/>
  <c r="H941" i="7"/>
  <c r="N940" i="7"/>
  <c r="I940" i="7"/>
  <c r="J940" i="7" s="1"/>
  <c r="K940" i="7" s="1"/>
  <c r="H940" i="7"/>
  <c r="N939" i="7"/>
  <c r="I939" i="7"/>
  <c r="J939" i="7" s="1"/>
  <c r="K939" i="7" s="1"/>
  <c r="H939" i="7"/>
  <c r="N938" i="7"/>
  <c r="I938" i="7"/>
  <c r="J938" i="7" s="1"/>
  <c r="K938" i="7" s="1"/>
  <c r="H938" i="7"/>
  <c r="N937" i="7"/>
  <c r="I937" i="7"/>
  <c r="J937" i="7" s="1"/>
  <c r="K937" i="7" s="1"/>
  <c r="H937" i="7"/>
  <c r="N936" i="7"/>
  <c r="I936" i="7"/>
  <c r="J936" i="7" s="1"/>
  <c r="K936" i="7" s="1"/>
  <c r="H936" i="7"/>
  <c r="N935" i="7"/>
  <c r="I935" i="7"/>
  <c r="J935" i="7" s="1"/>
  <c r="K935" i="7" s="1"/>
  <c r="H935" i="7"/>
  <c r="N934" i="7"/>
  <c r="I934" i="7"/>
  <c r="J934" i="7" s="1"/>
  <c r="K934" i="7" s="1"/>
  <c r="H934" i="7"/>
  <c r="N933" i="7"/>
  <c r="I933" i="7"/>
  <c r="J933" i="7" s="1"/>
  <c r="K933" i="7" s="1"/>
  <c r="H933" i="7"/>
  <c r="N932" i="7"/>
  <c r="I932" i="7"/>
  <c r="J932" i="7" s="1"/>
  <c r="K932" i="7" s="1"/>
  <c r="H932" i="7"/>
  <c r="N931" i="7"/>
  <c r="I931" i="7"/>
  <c r="J931" i="7" s="1"/>
  <c r="K931" i="7" s="1"/>
  <c r="H931" i="7"/>
  <c r="N930" i="7"/>
  <c r="I930" i="7"/>
  <c r="J930" i="7" s="1"/>
  <c r="K930" i="7" s="1"/>
  <c r="H930" i="7"/>
  <c r="N929" i="7"/>
  <c r="I929" i="7"/>
  <c r="J929" i="7" s="1"/>
  <c r="K929" i="7" s="1"/>
  <c r="H929" i="7"/>
  <c r="N928" i="7"/>
  <c r="I928" i="7"/>
  <c r="J928" i="7" s="1"/>
  <c r="K928" i="7" s="1"/>
  <c r="H928" i="7"/>
  <c r="N927" i="7"/>
  <c r="I927" i="7"/>
  <c r="J927" i="7" s="1"/>
  <c r="K927" i="7" s="1"/>
  <c r="H927" i="7"/>
  <c r="N926" i="7"/>
  <c r="I926" i="7"/>
  <c r="J926" i="7" s="1"/>
  <c r="K926" i="7" s="1"/>
  <c r="H926" i="7"/>
  <c r="N925" i="7"/>
  <c r="I925" i="7"/>
  <c r="J925" i="7" s="1"/>
  <c r="K925" i="7" s="1"/>
  <c r="H925" i="7"/>
  <c r="N924" i="7"/>
  <c r="I924" i="7"/>
  <c r="J924" i="7" s="1"/>
  <c r="K924" i="7" s="1"/>
  <c r="H924" i="7"/>
  <c r="N923" i="7"/>
  <c r="I923" i="7"/>
  <c r="J923" i="7" s="1"/>
  <c r="K923" i="7" s="1"/>
  <c r="H923" i="7"/>
  <c r="N922" i="7"/>
  <c r="I922" i="7"/>
  <c r="J922" i="7" s="1"/>
  <c r="K922" i="7" s="1"/>
  <c r="H922" i="7"/>
  <c r="N921" i="7"/>
  <c r="I921" i="7"/>
  <c r="J921" i="7" s="1"/>
  <c r="K921" i="7" s="1"/>
  <c r="H921" i="7"/>
  <c r="N920" i="7"/>
  <c r="I920" i="7"/>
  <c r="J920" i="7" s="1"/>
  <c r="K920" i="7" s="1"/>
  <c r="H920" i="7"/>
  <c r="N919" i="7"/>
  <c r="I919" i="7"/>
  <c r="J919" i="7" s="1"/>
  <c r="K919" i="7" s="1"/>
  <c r="H919" i="7"/>
  <c r="N918" i="7"/>
  <c r="I918" i="7"/>
  <c r="J918" i="7" s="1"/>
  <c r="K918" i="7" s="1"/>
  <c r="H918" i="7"/>
  <c r="N917" i="7"/>
  <c r="I917" i="7"/>
  <c r="J917" i="7" s="1"/>
  <c r="K917" i="7" s="1"/>
  <c r="H917" i="7"/>
  <c r="N916" i="7"/>
  <c r="I916" i="7"/>
  <c r="J916" i="7" s="1"/>
  <c r="K916" i="7" s="1"/>
  <c r="H916" i="7"/>
  <c r="N915" i="7"/>
  <c r="I915" i="7"/>
  <c r="J915" i="7" s="1"/>
  <c r="K915" i="7" s="1"/>
  <c r="H915" i="7"/>
  <c r="N914" i="7"/>
  <c r="I914" i="7"/>
  <c r="J914" i="7" s="1"/>
  <c r="K914" i="7" s="1"/>
  <c r="H914" i="7"/>
  <c r="N913" i="7"/>
  <c r="I913" i="7"/>
  <c r="J913" i="7" s="1"/>
  <c r="K913" i="7" s="1"/>
  <c r="H913" i="7"/>
  <c r="N912" i="7"/>
  <c r="I912" i="7"/>
  <c r="J912" i="7" s="1"/>
  <c r="K912" i="7" s="1"/>
  <c r="H912" i="7"/>
  <c r="N911" i="7"/>
  <c r="I911" i="7"/>
  <c r="J911" i="7" s="1"/>
  <c r="K911" i="7" s="1"/>
  <c r="H911" i="7"/>
  <c r="N910" i="7"/>
  <c r="I910" i="7"/>
  <c r="J910" i="7" s="1"/>
  <c r="K910" i="7" s="1"/>
  <c r="H910" i="7"/>
  <c r="N909" i="7"/>
  <c r="I909" i="7"/>
  <c r="J909" i="7" s="1"/>
  <c r="K909" i="7" s="1"/>
  <c r="H909" i="7"/>
  <c r="N908" i="7"/>
  <c r="I908" i="7"/>
  <c r="J908" i="7" s="1"/>
  <c r="K908" i="7" s="1"/>
  <c r="H908" i="7"/>
  <c r="N907" i="7"/>
  <c r="I907" i="7"/>
  <c r="J907" i="7" s="1"/>
  <c r="K907" i="7" s="1"/>
  <c r="H907" i="7"/>
  <c r="N906" i="7"/>
  <c r="I906" i="7"/>
  <c r="J906" i="7" s="1"/>
  <c r="K906" i="7" s="1"/>
  <c r="H906" i="7"/>
  <c r="N905" i="7"/>
  <c r="I905" i="7"/>
  <c r="J905" i="7" s="1"/>
  <c r="K905" i="7" s="1"/>
  <c r="H905" i="7"/>
  <c r="N904" i="7"/>
  <c r="I904" i="7"/>
  <c r="J904" i="7" s="1"/>
  <c r="K904" i="7" s="1"/>
  <c r="H904" i="7"/>
  <c r="N903" i="7"/>
  <c r="I903" i="7"/>
  <c r="J903" i="7" s="1"/>
  <c r="K903" i="7" s="1"/>
  <c r="H903" i="7"/>
  <c r="N902" i="7"/>
  <c r="I902" i="7"/>
  <c r="J902" i="7" s="1"/>
  <c r="K902" i="7" s="1"/>
  <c r="H902" i="7"/>
  <c r="N901" i="7"/>
  <c r="I901" i="7"/>
  <c r="J901" i="7" s="1"/>
  <c r="K901" i="7" s="1"/>
  <c r="H901" i="7"/>
  <c r="N900" i="7"/>
  <c r="I900" i="7"/>
  <c r="J900" i="7" s="1"/>
  <c r="K900" i="7" s="1"/>
  <c r="H900" i="7"/>
  <c r="N899" i="7"/>
  <c r="I899" i="7"/>
  <c r="J899" i="7" s="1"/>
  <c r="K899" i="7" s="1"/>
  <c r="H899" i="7"/>
  <c r="N898" i="7"/>
  <c r="I898" i="7"/>
  <c r="J898" i="7" s="1"/>
  <c r="K898" i="7" s="1"/>
  <c r="H898" i="7"/>
  <c r="N897" i="7"/>
  <c r="I897" i="7"/>
  <c r="J897" i="7" s="1"/>
  <c r="K897" i="7" s="1"/>
  <c r="H897" i="7"/>
  <c r="N896" i="7"/>
  <c r="I896" i="7"/>
  <c r="J896" i="7" s="1"/>
  <c r="K896" i="7" s="1"/>
  <c r="H896" i="7"/>
  <c r="N895" i="7"/>
  <c r="I895" i="7"/>
  <c r="J895" i="7" s="1"/>
  <c r="K895" i="7" s="1"/>
  <c r="H895" i="7"/>
  <c r="N894" i="7"/>
  <c r="I894" i="7"/>
  <c r="J894" i="7" s="1"/>
  <c r="K894" i="7" s="1"/>
  <c r="H894" i="7"/>
  <c r="N893" i="7"/>
  <c r="I893" i="7"/>
  <c r="J893" i="7" s="1"/>
  <c r="K893" i="7" s="1"/>
  <c r="H893" i="7"/>
  <c r="N892" i="7"/>
  <c r="I892" i="7"/>
  <c r="J892" i="7" s="1"/>
  <c r="K892" i="7" s="1"/>
  <c r="H892" i="7"/>
  <c r="N891" i="7"/>
  <c r="I891" i="7"/>
  <c r="J891" i="7" s="1"/>
  <c r="K891" i="7" s="1"/>
  <c r="H891" i="7"/>
  <c r="N890" i="7"/>
  <c r="I890" i="7"/>
  <c r="J890" i="7" s="1"/>
  <c r="K890" i="7" s="1"/>
  <c r="H890" i="7"/>
  <c r="N889" i="7"/>
  <c r="I889" i="7"/>
  <c r="J889" i="7" s="1"/>
  <c r="K889" i="7" s="1"/>
  <c r="H889" i="7"/>
  <c r="N888" i="7"/>
  <c r="I888" i="7"/>
  <c r="J888" i="7" s="1"/>
  <c r="K888" i="7" s="1"/>
  <c r="H888" i="7"/>
  <c r="N887" i="7"/>
  <c r="I887" i="7"/>
  <c r="J887" i="7" s="1"/>
  <c r="K887" i="7" s="1"/>
  <c r="H887" i="7"/>
  <c r="N886" i="7"/>
  <c r="I886" i="7"/>
  <c r="J886" i="7" s="1"/>
  <c r="K886" i="7" s="1"/>
  <c r="H886" i="7"/>
  <c r="N885" i="7"/>
  <c r="I885" i="7"/>
  <c r="J885" i="7" s="1"/>
  <c r="K885" i="7" s="1"/>
  <c r="H885" i="7"/>
  <c r="N884" i="7"/>
  <c r="I884" i="7"/>
  <c r="J884" i="7" s="1"/>
  <c r="K884" i="7" s="1"/>
  <c r="H884" i="7"/>
  <c r="N883" i="7"/>
  <c r="I883" i="7"/>
  <c r="J883" i="7" s="1"/>
  <c r="K883" i="7" s="1"/>
  <c r="H883" i="7"/>
  <c r="N882" i="7"/>
  <c r="I882" i="7"/>
  <c r="J882" i="7" s="1"/>
  <c r="K882" i="7" s="1"/>
  <c r="H882" i="7"/>
  <c r="N881" i="7"/>
  <c r="I881" i="7"/>
  <c r="J881" i="7" s="1"/>
  <c r="K881" i="7" s="1"/>
  <c r="H881" i="7"/>
  <c r="N880" i="7"/>
  <c r="I880" i="7"/>
  <c r="J880" i="7" s="1"/>
  <c r="K880" i="7" s="1"/>
  <c r="H880" i="7"/>
  <c r="N879" i="7"/>
  <c r="I879" i="7"/>
  <c r="J879" i="7" s="1"/>
  <c r="K879" i="7" s="1"/>
  <c r="H879" i="7"/>
  <c r="N878" i="7"/>
  <c r="I878" i="7"/>
  <c r="J878" i="7" s="1"/>
  <c r="K878" i="7" s="1"/>
  <c r="H878" i="7"/>
  <c r="N877" i="7"/>
  <c r="I877" i="7"/>
  <c r="J877" i="7" s="1"/>
  <c r="K877" i="7" s="1"/>
  <c r="H877" i="7"/>
  <c r="N876" i="7"/>
  <c r="I876" i="7"/>
  <c r="J876" i="7" s="1"/>
  <c r="K876" i="7" s="1"/>
  <c r="H876" i="7"/>
  <c r="N875" i="7"/>
  <c r="I875" i="7"/>
  <c r="J875" i="7" s="1"/>
  <c r="K875" i="7" s="1"/>
  <c r="H875" i="7"/>
  <c r="N874" i="7"/>
  <c r="I874" i="7"/>
  <c r="J874" i="7" s="1"/>
  <c r="K874" i="7" s="1"/>
  <c r="H874" i="7"/>
  <c r="N873" i="7"/>
  <c r="I873" i="7"/>
  <c r="J873" i="7" s="1"/>
  <c r="K873" i="7" s="1"/>
  <c r="H873" i="7"/>
  <c r="N872" i="7"/>
  <c r="I872" i="7"/>
  <c r="J872" i="7" s="1"/>
  <c r="K872" i="7" s="1"/>
  <c r="H872" i="7"/>
  <c r="N871" i="7"/>
  <c r="I871" i="7"/>
  <c r="J871" i="7" s="1"/>
  <c r="K871" i="7" s="1"/>
  <c r="H871" i="7"/>
  <c r="N870" i="7"/>
  <c r="I870" i="7"/>
  <c r="J870" i="7" s="1"/>
  <c r="K870" i="7" s="1"/>
  <c r="H870" i="7"/>
  <c r="N869" i="7"/>
  <c r="I869" i="7"/>
  <c r="J869" i="7" s="1"/>
  <c r="K869" i="7" s="1"/>
  <c r="H869" i="7"/>
  <c r="N868" i="7"/>
  <c r="I868" i="7"/>
  <c r="J868" i="7" s="1"/>
  <c r="K868" i="7" s="1"/>
  <c r="H868" i="7"/>
  <c r="N867" i="7"/>
  <c r="I867" i="7"/>
  <c r="J867" i="7" s="1"/>
  <c r="K867" i="7" s="1"/>
  <c r="H867" i="7"/>
  <c r="N866" i="7"/>
  <c r="I866" i="7"/>
  <c r="J866" i="7" s="1"/>
  <c r="K866" i="7" s="1"/>
  <c r="H866" i="7"/>
  <c r="N865" i="7"/>
  <c r="I865" i="7"/>
  <c r="J865" i="7" s="1"/>
  <c r="K865" i="7" s="1"/>
  <c r="H865" i="7"/>
  <c r="N864" i="7"/>
  <c r="I864" i="7"/>
  <c r="J864" i="7" s="1"/>
  <c r="K864" i="7" s="1"/>
  <c r="H864" i="7"/>
  <c r="N863" i="7"/>
  <c r="I863" i="7"/>
  <c r="J863" i="7" s="1"/>
  <c r="K863" i="7" s="1"/>
  <c r="H863" i="7"/>
  <c r="N862" i="7"/>
  <c r="I862" i="7"/>
  <c r="J862" i="7" s="1"/>
  <c r="K862" i="7" s="1"/>
  <c r="H862" i="7"/>
  <c r="N861" i="7"/>
  <c r="I861" i="7"/>
  <c r="J861" i="7" s="1"/>
  <c r="K861" i="7" s="1"/>
  <c r="H861" i="7"/>
  <c r="N860" i="7"/>
  <c r="I860" i="7"/>
  <c r="J860" i="7" s="1"/>
  <c r="K860" i="7" s="1"/>
  <c r="H860" i="7"/>
  <c r="N859" i="7"/>
  <c r="I859" i="7"/>
  <c r="J859" i="7" s="1"/>
  <c r="K859" i="7" s="1"/>
  <c r="H859" i="7"/>
  <c r="N858" i="7"/>
  <c r="I858" i="7"/>
  <c r="J858" i="7" s="1"/>
  <c r="K858" i="7" s="1"/>
  <c r="H858" i="7"/>
  <c r="N857" i="7"/>
  <c r="I857" i="7"/>
  <c r="J857" i="7" s="1"/>
  <c r="K857" i="7" s="1"/>
  <c r="H857" i="7"/>
  <c r="N856" i="7"/>
  <c r="I856" i="7"/>
  <c r="J856" i="7" s="1"/>
  <c r="K856" i="7" s="1"/>
  <c r="H856" i="7"/>
  <c r="N855" i="7"/>
  <c r="I855" i="7"/>
  <c r="J855" i="7" s="1"/>
  <c r="K855" i="7" s="1"/>
  <c r="H855" i="7"/>
  <c r="N854" i="7"/>
  <c r="I854" i="7"/>
  <c r="J854" i="7" s="1"/>
  <c r="K854" i="7" s="1"/>
  <c r="H854" i="7"/>
  <c r="N853" i="7"/>
  <c r="I853" i="7"/>
  <c r="J853" i="7" s="1"/>
  <c r="K853" i="7" s="1"/>
  <c r="H853" i="7"/>
  <c r="N852" i="7"/>
  <c r="I852" i="7"/>
  <c r="J852" i="7" s="1"/>
  <c r="K852" i="7" s="1"/>
  <c r="H852" i="7"/>
  <c r="N851" i="7"/>
  <c r="I851" i="7"/>
  <c r="J851" i="7" s="1"/>
  <c r="K851" i="7" s="1"/>
  <c r="H851" i="7"/>
  <c r="N850" i="7"/>
  <c r="I850" i="7"/>
  <c r="J850" i="7" s="1"/>
  <c r="K850" i="7" s="1"/>
  <c r="H850" i="7"/>
  <c r="N849" i="7"/>
  <c r="I849" i="7"/>
  <c r="J849" i="7" s="1"/>
  <c r="K849" i="7" s="1"/>
  <c r="H849" i="7"/>
  <c r="N848" i="7"/>
  <c r="I848" i="7"/>
  <c r="J848" i="7" s="1"/>
  <c r="K848" i="7" s="1"/>
  <c r="H848" i="7"/>
  <c r="N847" i="7"/>
  <c r="I847" i="7"/>
  <c r="J847" i="7" s="1"/>
  <c r="K847" i="7" s="1"/>
  <c r="H847" i="7"/>
  <c r="N846" i="7"/>
  <c r="I846" i="7"/>
  <c r="J846" i="7" s="1"/>
  <c r="K846" i="7" s="1"/>
  <c r="H846" i="7"/>
  <c r="N845" i="7"/>
  <c r="I845" i="7"/>
  <c r="J845" i="7" s="1"/>
  <c r="K845" i="7" s="1"/>
  <c r="H845" i="7"/>
  <c r="N844" i="7"/>
  <c r="I844" i="7"/>
  <c r="J844" i="7" s="1"/>
  <c r="K844" i="7" s="1"/>
  <c r="H844" i="7"/>
  <c r="N843" i="7"/>
  <c r="I843" i="7"/>
  <c r="J843" i="7" s="1"/>
  <c r="K843" i="7" s="1"/>
  <c r="H843" i="7"/>
  <c r="N842" i="7"/>
  <c r="I842" i="7"/>
  <c r="J842" i="7" s="1"/>
  <c r="K842" i="7" s="1"/>
  <c r="H842" i="7"/>
  <c r="N841" i="7"/>
  <c r="I841" i="7"/>
  <c r="J841" i="7" s="1"/>
  <c r="K841" i="7" s="1"/>
  <c r="H841" i="7"/>
  <c r="N840" i="7"/>
  <c r="I840" i="7"/>
  <c r="J840" i="7" s="1"/>
  <c r="K840" i="7" s="1"/>
  <c r="H840" i="7"/>
  <c r="N839" i="7"/>
  <c r="I839" i="7"/>
  <c r="J839" i="7" s="1"/>
  <c r="K839" i="7" s="1"/>
  <c r="H839" i="7"/>
  <c r="N838" i="7"/>
  <c r="I838" i="7"/>
  <c r="J838" i="7" s="1"/>
  <c r="K838" i="7" s="1"/>
  <c r="H838" i="7"/>
  <c r="N837" i="7"/>
  <c r="I837" i="7"/>
  <c r="J837" i="7" s="1"/>
  <c r="K837" i="7" s="1"/>
  <c r="H837" i="7"/>
  <c r="N836" i="7"/>
  <c r="I836" i="7"/>
  <c r="J836" i="7" s="1"/>
  <c r="K836" i="7" s="1"/>
  <c r="H836" i="7"/>
  <c r="N835" i="7"/>
  <c r="I835" i="7"/>
  <c r="J835" i="7" s="1"/>
  <c r="K835" i="7" s="1"/>
  <c r="H835" i="7"/>
  <c r="N834" i="7"/>
  <c r="I834" i="7"/>
  <c r="J834" i="7" s="1"/>
  <c r="K834" i="7" s="1"/>
  <c r="H834" i="7"/>
  <c r="N833" i="7"/>
  <c r="I833" i="7"/>
  <c r="J833" i="7" s="1"/>
  <c r="K833" i="7" s="1"/>
  <c r="H833" i="7"/>
  <c r="N832" i="7"/>
  <c r="I832" i="7"/>
  <c r="J832" i="7" s="1"/>
  <c r="K832" i="7" s="1"/>
  <c r="H832" i="7"/>
  <c r="N831" i="7"/>
  <c r="I831" i="7"/>
  <c r="J831" i="7" s="1"/>
  <c r="K831" i="7" s="1"/>
  <c r="H831" i="7"/>
  <c r="N830" i="7"/>
  <c r="I830" i="7"/>
  <c r="J830" i="7" s="1"/>
  <c r="K830" i="7" s="1"/>
  <c r="H830" i="7"/>
  <c r="N829" i="7"/>
  <c r="I829" i="7"/>
  <c r="J829" i="7" s="1"/>
  <c r="K829" i="7" s="1"/>
  <c r="H829" i="7"/>
  <c r="N828" i="7"/>
  <c r="I828" i="7"/>
  <c r="J828" i="7" s="1"/>
  <c r="K828" i="7" s="1"/>
  <c r="H828" i="7"/>
  <c r="N827" i="7"/>
  <c r="I827" i="7"/>
  <c r="J827" i="7" s="1"/>
  <c r="K827" i="7" s="1"/>
  <c r="H827" i="7"/>
  <c r="N826" i="7"/>
  <c r="I826" i="7"/>
  <c r="J826" i="7" s="1"/>
  <c r="K826" i="7" s="1"/>
  <c r="H826" i="7"/>
  <c r="N825" i="7"/>
  <c r="I825" i="7"/>
  <c r="J825" i="7" s="1"/>
  <c r="K825" i="7" s="1"/>
  <c r="H825" i="7"/>
  <c r="N824" i="7"/>
  <c r="I824" i="7"/>
  <c r="J824" i="7" s="1"/>
  <c r="K824" i="7" s="1"/>
  <c r="H824" i="7"/>
  <c r="N823" i="7"/>
  <c r="I823" i="7"/>
  <c r="J823" i="7" s="1"/>
  <c r="K823" i="7" s="1"/>
  <c r="H823" i="7"/>
  <c r="N822" i="7"/>
  <c r="I822" i="7"/>
  <c r="J822" i="7" s="1"/>
  <c r="K822" i="7" s="1"/>
  <c r="H822" i="7"/>
  <c r="N821" i="7"/>
  <c r="I821" i="7"/>
  <c r="J821" i="7" s="1"/>
  <c r="K821" i="7" s="1"/>
  <c r="H821" i="7"/>
  <c r="N820" i="7"/>
  <c r="I820" i="7"/>
  <c r="J820" i="7" s="1"/>
  <c r="K820" i="7" s="1"/>
  <c r="H820" i="7"/>
  <c r="N819" i="7"/>
  <c r="I819" i="7"/>
  <c r="J819" i="7" s="1"/>
  <c r="K819" i="7" s="1"/>
  <c r="H819" i="7"/>
  <c r="N818" i="7"/>
  <c r="I818" i="7"/>
  <c r="J818" i="7" s="1"/>
  <c r="K818" i="7" s="1"/>
  <c r="H818" i="7"/>
  <c r="N817" i="7"/>
  <c r="I817" i="7"/>
  <c r="J817" i="7" s="1"/>
  <c r="K817" i="7" s="1"/>
  <c r="H817" i="7"/>
  <c r="N816" i="7"/>
  <c r="I816" i="7"/>
  <c r="J816" i="7" s="1"/>
  <c r="K816" i="7" s="1"/>
  <c r="H816" i="7"/>
  <c r="N815" i="7"/>
  <c r="I815" i="7"/>
  <c r="J815" i="7" s="1"/>
  <c r="K815" i="7" s="1"/>
  <c r="H815" i="7"/>
  <c r="N814" i="7"/>
  <c r="I814" i="7"/>
  <c r="J814" i="7" s="1"/>
  <c r="K814" i="7" s="1"/>
  <c r="H814" i="7"/>
  <c r="N813" i="7"/>
  <c r="I813" i="7"/>
  <c r="J813" i="7" s="1"/>
  <c r="K813" i="7" s="1"/>
  <c r="H813" i="7"/>
  <c r="N812" i="7"/>
  <c r="I812" i="7"/>
  <c r="J812" i="7" s="1"/>
  <c r="K812" i="7" s="1"/>
  <c r="H812" i="7"/>
  <c r="N811" i="7"/>
  <c r="I811" i="7"/>
  <c r="J811" i="7" s="1"/>
  <c r="K811" i="7" s="1"/>
  <c r="H811" i="7"/>
  <c r="N810" i="7"/>
  <c r="I810" i="7"/>
  <c r="J810" i="7" s="1"/>
  <c r="K810" i="7" s="1"/>
  <c r="H810" i="7"/>
  <c r="N809" i="7"/>
  <c r="I809" i="7"/>
  <c r="J809" i="7" s="1"/>
  <c r="K809" i="7" s="1"/>
  <c r="H809" i="7"/>
  <c r="N808" i="7"/>
  <c r="I808" i="7"/>
  <c r="J808" i="7" s="1"/>
  <c r="K808" i="7" s="1"/>
  <c r="H808" i="7"/>
  <c r="N807" i="7"/>
  <c r="I807" i="7"/>
  <c r="J807" i="7" s="1"/>
  <c r="K807" i="7" s="1"/>
  <c r="H807" i="7"/>
  <c r="N806" i="7"/>
  <c r="I806" i="7"/>
  <c r="J806" i="7" s="1"/>
  <c r="K806" i="7" s="1"/>
  <c r="H806" i="7"/>
  <c r="N805" i="7"/>
  <c r="I805" i="7"/>
  <c r="J805" i="7" s="1"/>
  <c r="K805" i="7" s="1"/>
  <c r="H805" i="7"/>
  <c r="N804" i="7"/>
  <c r="I804" i="7"/>
  <c r="J804" i="7" s="1"/>
  <c r="K804" i="7" s="1"/>
  <c r="H804" i="7"/>
  <c r="N803" i="7"/>
  <c r="I803" i="7"/>
  <c r="J803" i="7" s="1"/>
  <c r="K803" i="7" s="1"/>
  <c r="H803" i="7"/>
  <c r="N802" i="7"/>
  <c r="I802" i="7"/>
  <c r="J802" i="7" s="1"/>
  <c r="K802" i="7" s="1"/>
  <c r="H802" i="7"/>
  <c r="N801" i="7"/>
  <c r="I801" i="7"/>
  <c r="J801" i="7" s="1"/>
  <c r="K801" i="7" s="1"/>
  <c r="H801" i="7"/>
  <c r="N800" i="7"/>
  <c r="I800" i="7"/>
  <c r="J800" i="7" s="1"/>
  <c r="K800" i="7" s="1"/>
  <c r="H800" i="7"/>
  <c r="N799" i="7"/>
  <c r="I799" i="7"/>
  <c r="J799" i="7" s="1"/>
  <c r="K799" i="7" s="1"/>
  <c r="H799" i="7"/>
  <c r="N798" i="7"/>
  <c r="I798" i="7"/>
  <c r="J798" i="7" s="1"/>
  <c r="K798" i="7" s="1"/>
  <c r="H798" i="7"/>
  <c r="N797" i="7"/>
  <c r="I797" i="7"/>
  <c r="J797" i="7" s="1"/>
  <c r="K797" i="7" s="1"/>
  <c r="H797" i="7"/>
  <c r="N796" i="7"/>
  <c r="I796" i="7"/>
  <c r="J796" i="7" s="1"/>
  <c r="K796" i="7" s="1"/>
  <c r="H796" i="7"/>
  <c r="N795" i="7"/>
  <c r="I795" i="7"/>
  <c r="J795" i="7" s="1"/>
  <c r="K795" i="7" s="1"/>
  <c r="H795" i="7"/>
  <c r="N794" i="7"/>
  <c r="I794" i="7"/>
  <c r="J794" i="7" s="1"/>
  <c r="K794" i="7" s="1"/>
  <c r="H794" i="7"/>
  <c r="N793" i="7"/>
  <c r="I793" i="7"/>
  <c r="J793" i="7" s="1"/>
  <c r="K793" i="7" s="1"/>
  <c r="H793" i="7"/>
  <c r="N792" i="7"/>
  <c r="I792" i="7"/>
  <c r="J792" i="7" s="1"/>
  <c r="K792" i="7" s="1"/>
  <c r="H792" i="7"/>
  <c r="N791" i="7"/>
  <c r="I791" i="7"/>
  <c r="J791" i="7" s="1"/>
  <c r="K791" i="7" s="1"/>
  <c r="H791" i="7"/>
  <c r="N790" i="7"/>
  <c r="I790" i="7"/>
  <c r="J790" i="7" s="1"/>
  <c r="K790" i="7" s="1"/>
  <c r="H790" i="7"/>
  <c r="N789" i="7"/>
  <c r="I789" i="7"/>
  <c r="J789" i="7" s="1"/>
  <c r="K789" i="7" s="1"/>
  <c r="H789" i="7"/>
  <c r="N788" i="7"/>
  <c r="I788" i="7"/>
  <c r="J788" i="7" s="1"/>
  <c r="K788" i="7" s="1"/>
  <c r="H788" i="7"/>
  <c r="N787" i="7"/>
  <c r="I787" i="7"/>
  <c r="J787" i="7" s="1"/>
  <c r="K787" i="7" s="1"/>
  <c r="H787" i="7"/>
  <c r="N786" i="7"/>
  <c r="I786" i="7"/>
  <c r="J786" i="7" s="1"/>
  <c r="K786" i="7" s="1"/>
  <c r="H786" i="7"/>
  <c r="N785" i="7"/>
  <c r="I785" i="7"/>
  <c r="J785" i="7" s="1"/>
  <c r="K785" i="7" s="1"/>
  <c r="H785" i="7"/>
  <c r="N784" i="7"/>
  <c r="I784" i="7"/>
  <c r="J784" i="7" s="1"/>
  <c r="K784" i="7" s="1"/>
  <c r="H784" i="7"/>
  <c r="N783" i="7"/>
  <c r="I783" i="7"/>
  <c r="J783" i="7" s="1"/>
  <c r="K783" i="7" s="1"/>
  <c r="H783" i="7"/>
  <c r="N782" i="7"/>
  <c r="I782" i="7"/>
  <c r="J782" i="7" s="1"/>
  <c r="K782" i="7" s="1"/>
  <c r="H782" i="7"/>
  <c r="N781" i="7"/>
  <c r="I781" i="7"/>
  <c r="J781" i="7" s="1"/>
  <c r="K781" i="7" s="1"/>
  <c r="H781" i="7"/>
  <c r="N780" i="7"/>
  <c r="I780" i="7"/>
  <c r="J780" i="7" s="1"/>
  <c r="K780" i="7" s="1"/>
  <c r="H780" i="7"/>
  <c r="N779" i="7"/>
  <c r="I779" i="7"/>
  <c r="J779" i="7" s="1"/>
  <c r="K779" i="7" s="1"/>
  <c r="H779" i="7"/>
  <c r="N778" i="7"/>
  <c r="I778" i="7"/>
  <c r="J778" i="7" s="1"/>
  <c r="K778" i="7" s="1"/>
  <c r="H778" i="7"/>
  <c r="N777" i="7"/>
  <c r="I777" i="7"/>
  <c r="J777" i="7" s="1"/>
  <c r="K777" i="7" s="1"/>
  <c r="H777" i="7"/>
  <c r="N776" i="7"/>
  <c r="I776" i="7"/>
  <c r="J776" i="7" s="1"/>
  <c r="K776" i="7" s="1"/>
  <c r="H776" i="7"/>
  <c r="N775" i="7"/>
  <c r="I775" i="7"/>
  <c r="J775" i="7" s="1"/>
  <c r="K775" i="7" s="1"/>
  <c r="H775" i="7"/>
  <c r="N774" i="7"/>
  <c r="I774" i="7"/>
  <c r="J774" i="7" s="1"/>
  <c r="K774" i="7" s="1"/>
  <c r="H774" i="7"/>
  <c r="N773" i="7"/>
  <c r="I773" i="7"/>
  <c r="J773" i="7" s="1"/>
  <c r="K773" i="7" s="1"/>
  <c r="H773" i="7"/>
  <c r="N772" i="7"/>
  <c r="I772" i="7"/>
  <c r="J772" i="7" s="1"/>
  <c r="K772" i="7" s="1"/>
  <c r="H772" i="7"/>
  <c r="N771" i="7"/>
  <c r="I771" i="7"/>
  <c r="J771" i="7" s="1"/>
  <c r="K771" i="7" s="1"/>
  <c r="H771" i="7"/>
  <c r="N770" i="7"/>
  <c r="I770" i="7"/>
  <c r="J770" i="7" s="1"/>
  <c r="K770" i="7" s="1"/>
  <c r="H770" i="7"/>
  <c r="N769" i="7"/>
  <c r="I769" i="7"/>
  <c r="J769" i="7" s="1"/>
  <c r="K769" i="7" s="1"/>
  <c r="H769" i="7"/>
  <c r="N768" i="7"/>
  <c r="I768" i="7"/>
  <c r="J768" i="7" s="1"/>
  <c r="K768" i="7" s="1"/>
  <c r="H768" i="7"/>
  <c r="N767" i="7"/>
  <c r="I767" i="7"/>
  <c r="J767" i="7" s="1"/>
  <c r="K767" i="7" s="1"/>
  <c r="H767" i="7"/>
  <c r="N766" i="7"/>
  <c r="I766" i="7"/>
  <c r="J766" i="7" s="1"/>
  <c r="K766" i="7" s="1"/>
  <c r="H766" i="7"/>
  <c r="N765" i="7"/>
  <c r="I765" i="7"/>
  <c r="J765" i="7" s="1"/>
  <c r="K765" i="7" s="1"/>
  <c r="H765" i="7"/>
  <c r="N764" i="7"/>
  <c r="I764" i="7"/>
  <c r="J764" i="7" s="1"/>
  <c r="K764" i="7" s="1"/>
  <c r="H764" i="7"/>
  <c r="N763" i="7"/>
  <c r="I763" i="7"/>
  <c r="J763" i="7" s="1"/>
  <c r="K763" i="7" s="1"/>
  <c r="H763" i="7"/>
  <c r="N762" i="7"/>
  <c r="I762" i="7"/>
  <c r="J762" i="7" s="1"/>
  <c r="K762" i="7" s="1"/>
  <c r="H762" i="7"/>
  <c r="N761" i="7"/>
  <c r="I761" i="7"/>
  <c r="J761" i="7" s="1"/>
  <c r="K761" i="7" s="1"/>
  <c r="H761" i="7"/>
  <c r="N760" i="7"/>
  <c r="I760" i="7"/>
  <c r="J760" i="7" s="1"/>
  <c r="K760" i="7" s="1"/>
  <c r="H760" i="7"/>
  <c r="N759" i="7"/>
  <c r="I759" i="7"/>
  <c r="J759" i="7" s="1"/>
  <c r="K759" i="7" s="1"/>
  <c r="H759" i="7"/>
  <c r="N758" i="7"/>
  <c r="I758" i="7"/>
  <c r="J758" i="7" s="1"/>
  <c r="K758" i="7" s="1"/>
  <c r="H758" i="7"/>
  <c r="N757" i="7"/>
  <c r="I757" i="7"/>
  <c r="J757" i="7" s="1"/>
  <c r="K757" i="7" s="1"/>
  <c r="H757" i="7"/>
  <c r="N756" i="7"/>
  <c r="I756" i="7"/>
  <c r="J756" i="7" s="1"/>
  <c r="K756" i="7" s="1"/>
  <c r="H756" i="7"/>
  <c r="N755" i="7"/>
  <c r="I755" i="7"/>
  <c r="J755" i="7" s="1"/>
  <c r="K755" i="7" s="1"/>
  <c r="H755" i="7"/>
  <c r="N754" i="7"/>
  <c r="I754" i="7"/>
  <c r="J754" i="7" s="1"/>
  <c r="K754" i="7" s="1"/>
  <c r="H754" i="7"/>
  <c r="N753" i="7"/>
  <c r="I753" i="7"/>
  <c r="J753" i="7" s="1"/>
  <c r="K753" i="7" s="1"/>
  <c r="H753" i="7"/>
  <c r="N752" i="7"/>
  <c r="I752" i="7"/>
  <c r="J752" i="7" s="1"/>
  <c r="K752" i="7" s="1"/>
  <c r="H752" i="7"/>
  <c r="N751" i="7"/>
  <c r="I751" i="7"/>
  <c r="J751" i="7" s="1"/>
  <c r="K751" i="7" s="1"/>
  <c r="H751" i="7"/>
  <c r="N750" i="7"/>
  <c r="I750" i="7"/>
  <c r="J750" i="7" s="1"/>
  <c r="K750" i="7" s="1"/>
  <c r="H750" i="7"/>
  <c r="N749" i="7"/>
  <c r="I749" i="7"/>
  <c r="J749" i="7" s="1"/>
  <c r="K749" i="7" s="1"/>
  <c r="H749" i="7"/>
  <c r="N748" i="7"/>
  <c r="I748" i="7"/>
  <c r="J748" i="7" s="1"/>
  <c r="K748" i="7" s="1"/>
  <c r="H748" i="7"/>
  <c r="N747" i="7"/>
  <c r="I747" i="7"/>
  <c r="J747" i="7" s="1"/>
  <c r="K747" i="7" s="1"/>
  <c r="H747" i="7"/>
  <c r="N746" i="7"/>
  <c r="I746" i="7"/>
  <c r="J746" i="7" s="1"/>
  <c r="K746" i="7" s="1"/>
  <c r="H746" i="7"/>
  <c r="N745" i="7"/>
  <c r="I745" i="7"/>
  <c r="J745" i="7" s="1"/>
  <c r="K745" i="7" s="1"/>
  <c r="H745" i="7"/>
  <c r="N744" i="7"/>
  <c r="I744" i="7"/>
  <c r="J744" i="7" s="1"/>
  <c r="K744" i="7" s="1"/>
  <c r="H744" i="7"/>
  <c r="N743" i="7"/>
  <c r="I743" i="7"/>
  <c r="J743" i="7" s="1"/>
  <c r="K743" i="7" s="1"/>
  <c r="H743" i="7"/>
  <c r="N742" i="7"/>
  <c r="I742" i="7"/>
  <c r="J742" i="7" s="1"/>
  <c r="K742" i="7" s="1"/>
  <c r="H742" i="7"/>
  <c r="N741" i="7"/>
  <c r="I741" i="7"/>
  <c r="J741" i="7" s="1"/>
  <c r="K741" i="7" s="1"/>
  <c r="H741" i="7"/>
  <c r="N740" i="7"/>
  <c r="I740" i="7"/>
  <c r="J740" i="7" s="1"/>
  <c r="K740" i="7" s="1"/>
  <c r="H740" i="7"/>
  <c r="N739" i="7"/>
  <c r="I739" i="7"/>
  <c r="J739" i="7" s="1"/>
  <c r="K739" i="7" s="1"/>
  <c r="H739" i="7"/>
  <c r="N738" i="7"/>
  <c r="I738" i="7"/>
  <c r="J738" i="7" s="1"/>
  <c r="K738" i="7" s="1"/>
  <c r="H738" i="7"/>
  <c r="N737" i="7"/>
  <c r="I737" i="7"/>
  <c r="J737" i="7" s="1"/>
  <c r="K737" i="7" s="1"/>
  <c r="H737" i="7"/>
  <c r="N736" i="7"/>
  <c r="I736" i="7"/>
  <c r="J736" i="7" s="1"/>
  <c r="K736" i="7" s="1"/>
  <c r="H736" i="7"/>
  <c r="N735" i="7"/>
  <c r="I735" i="7"/>
  <c r="J735" i="7" s="1"/>
  <c r="K735" i="7" s="1"/>
  <c r="H735" i="7"/>
  <c r="N734" i="7"/>
  <c r="I734" i="7"/>
  <c r="J734" i="7" s="1"/>
  <c r="K734" i="7" s="1"/>
  <c r="H734" i="7"/>
  <c r="N733" i="7"/>
  <c r="I733" i="7"/>
  <c r="J733" i="7" s="1"/>
  <c r="K733" i="7" s="1"/>
  <c r="H733" i="7"/>
  <c r="N732" i="7"/>
  <c r="I732" i="7"/>
  <c r="J732" i="7" s="1"/>
  <c r="K732" i="7" s="1"/>
  <c r="H732" i="7"/>
  <c r="N731" i="7"/>
  <c r="I731" i="7"/>
  <c r="J731" i="7" s="1"/>
  <c r="K731" i="7" s="1"/>
  <c r="H731" i="7"/>
  <c r="N730" i="7"/>
  <c r="I730" i="7"/>
  <c r="J730" i="7" s="1"/>
  <c r="K730" i="7" s="1"/>
  <c r="H730" i="7"/>
  <c r="N729" i="7"/>
  <c r="I729" i="7"/>
  <c r="J729" i="7" s="1"/>
  <c r="K729" i="7" s="1"/>
  <c r="H729" i="7"/>
  <c r="N728" i="7"/>
  <c r="I728" i="7"/>
  <c r="J728" i="7" s="1"/>
  <c r="K728" i="7" s="1"/>
  <c r="H728" i="7"/>
  <c r="N727" i="7"/>
  <c r="I727" i="7"/>
  <c r="J727" i="7" s="1"/>
  <c r="K727" i="7" s="1"/>
  <c r="H727" i="7"/>
  <c r="N726" i="7"/>
  <c r="I726" i="7"/>
  <c r="J726" i="7" s="1"/>
  <c r="K726" i="7" s="1"/>
  <c r="H726" i="7"/>
  <c r="N725" i="7"/>
  <c r="I725" i="7"/>
  <c r="J725" i="7" s="1"/>
  <c r="K725" i="7" s="1"/>
  <c r="H725" i="7"/>
  <c r="N724" i="7"/>
  <c r="I724" i="7"/>
  <c r="J724" i="7" s="1"/>
  <c r="K724" i="7" s="1"/>
  <c r="H724" i="7"/>
  <c r="N723" i="7"/>
  <c r="I723" i="7"/>
  <c r="J723" i="7" s="1"/>
  <c r="K723" i="7" s="1"/>
  <c r="H723" i="7"/>
  <c r="N722" i="7"/>
  <c r="I722" i="7"/>
  <c r="J722" i="7" s="1"/>
  <c r="K722" i="7" s="1"/>
  <c r="H722" i="7"/>
  <c r="N721" i="7"/>
  <c r="I721" i="7"/>
  <c r="J721" i="7" s="1"/>
  <c r="K721" i="7" s="1"/>
  <c r="H721" i="7"/>
  <c r="N720" i="7"/>
  <c r="I720" i="7"/>
  <c r="J720" i="7" s="1"/>
  <c r="K720" i="7" s="1"/>
  <c r="H720" i="7"/>
  <c r="N719" i="7"/>
  <c r="I719" i="7"/>
  <c r="J719" i="7" s="1"/>
  <c r="K719" i="7" s="1"/>
  <c r="H719" i="7"/>
  <c r="N718" i="7"/>
  <c r="I718" i="7"/>
  <c r="J718" i="7" s="1"/>
  <c r="K718" i="7" s="1"/>
  <c r="H718" i="7"/>
  <c r="N717" i="7"/>
  <c r="I717" i="7"/>
  <c r="J717" i="7" s="1"/>
  <c r="K717" i="7" s="1"/>
  <c r="H717" i="7"/>
  <c r="N716" i="7"/>
  <c r="I716" i="7"/>
  <c r="J716" i="7" s="1"/>
  <c r="K716" i="7" s="1"/>
  <c r="H716" i="7"/>
  <c r="N715" i="7"/>
  <c r="I715" i="7"/>
  <c r="J715" i="7" s="1"/>
  <c r="K715" i="7" s="1"/>
  <c r="H715" i="7"/>
  <c r="N714" i="7"/>
  <c r="I714" i="7"/>
  <c r="J714" i="7" s="1"/>
  <c r="K714" i="7" s="1"/>
  <c r="H714" i="7"/>
  <c r="N713" i="7"/>
  <c r="I713" i="7"/>
  <c r="J713" i="7" s="1"/>
  <c r="K713" i="7" s="1"/>
  <c r="H713" i="7"/>
  <c r="N712" i="7"/>
  <c r="I712" i="7"/>
  <c r="J712" i="7" s="1"/>
  <c r="K712" i="7" s="1"/>
  <c r="H712" i="7"/>
  <c r="N711" i="7"/>
  <c r="I711" i="7"/>
  <c r="J711" i="7" s="1"/>
  <c r="K711" i="7" s="1"/>
  <c r="H711" i="7"/>
  <c r="N710" i="7"/>
  <c r="I710" i="7"/>
  <c r="J710" i="7" s="1"/>
  <c r="K710" i="7" s="1"/>
  <c r="H710" i="7"/>
  <c r="N709" i="7"/>
  <c r="I709" i="7"/>
  <c r="J709" i="7" s="1"/>
  <c r="K709" i="7" s="1"/>
  <c r="H709" i="7"/>
  <c r="N708" i="7"/>
  <c r="I708" i="7"/>
  <c r="J708" i="7" s="1"/>
  <c r="K708" i="7" s="1"/>
  <c r="H708" i="7"/>
  <c r="N707" i="7"/>
  <c r="I707" i="7"/>
  <c r="J707" i="7" s="1"/>
  <c r="K707" i="7" s="1"/>
  <c r="H707" i="7"/>
  <c r="N706" i="7"/>
  <c r="I706" i="7"/>
  <c r="J706" i="7" s="1"/>
  <c r="K706" i="7" s="1"/>
  <c r="H706" i="7"/>
  <c r="N705" i="7"/>
  <c r="I705" i="7"/>
  <c r="J705" i="7" s="1"/>
  <c r="K705" i="7" s="1"/>
  <c r="H705" i="7"/>
  <c r="N704" i="7"/>
  <c r="I704" i="7"/>
  <c r="J704" i="7" s="1"/>
  <c r="K704" i="7" s="1"/>
  <c r="H704" i="7"/>
  <c r="N703" i="7"/>
  <c r="I703" i="7"/>
  <c r="J703" i="7" s="1"/>
  <c r="K703" i="7" s="1"/>
  <c r="H703" i="7"/>
  <c r="N702" i="7"/>
  <c r="I702" i="7"/>
  <c r="J702" i="7" s="1"/>
  <c r="K702" i="7" s="1"/>
  <c r="H702" i="7"/>
  <c r="N701" i="7"/>
  <c r="I701" i="7"/>
  <c r="J701" i="7" s="1"/>
  <c r="K701" i="7" s="1"/>
  <c r="H701" i="7"/>
  <c r="N700" i="7"/>
  <c r="I700" i="7"/>
  <c r="J700" i="7" s="1"/>
  <c r="K700" i="7" s="1"/>
  <c r="H700" i="7"/>
  <c r="N699" i="7"/>
  <c r="I699" i="7"/>
  <c r="J699" i="7" s="1"/>
  <c r="K699" i="7" s="1"/>
  <c r="H699" i="7"/>
  <c r="N698" i="7"/>
  <c r="I698" i="7"/>
  <c r="J698" i="7" s="1"/>
  <c r="K698" i="7" s="1"/>
  <c r="H698" i="7"/>
  <c r="N697" i="7"/>
  <c r="I697" i="7"/>
  <c r="J697" i="7" s="1"/>
  <c r="K697" i="7" s="1"/>
  <c r="H697" i="7"/>
  <c r="N696" i="7"/>
  <c r="I696" i="7"/>
  <c r="J696" i="7" s="1"/>
  <c r="K696" i="7" s="1"/>
  <c r="H696" i="7"/>
  <c r="N695" i="7"/>
  <c r="I695" i="7"/>
  <c r="J695" i="7" s="1"/>
  <c r="K695" i="7" s="1"/>
  <c r="H695" i="7"/>
  <c r="N694" i="7"/>
  <c r="I694" i="7"/>
  <c r="J694" i="7" s="1"/>
  <c r="K694" i="7" s="1"/>
  <c r="H694" i="7"/>
  <c r="N693" i="7"/>
  <c r="I693" i="7"/>
  <c r="J693" i="7" s="1"/>
  <c r="K693" i="7" s="1"/>
  <c r="H693" i="7"/>
  <c r="N692" i="7"/>
  <c r="I692" i="7"/>
  <c r="J692" i="7" s="1"/>
  <c r="K692" i="7" s="1"/>
  <c r="H692" i="7"/>
  <c r="N691" i="7"/>
  <c r="I691" i="7"/>
  <c r="J691" i="7" s="1"/>
  <c r="K691" i="7" s="1"/>
  <c r="H691" i="7"/>
  <c r="N690" i="7"/>
  <c r="I690" i="7"/>
  <c r="J690" i="7" s="1"/>
  <c r="K690" i="7" s="1"/>
  <c r="H690" i="7"/>
  <c r="N689" i="7"/>
  <c r="I689" i="7"/>
  <c r="J689" i="7" s="1"/>
  <c r="K689" i="7" s="1"/>
  <c r="H689" i="7"/>
  <c r="N688" i="7"/>
  <c r="I688" i="7"/>
  <c r="J688" i="7" s="1"/>
  <c r="K688" i="7" s="1"/>
  <c r="H688" i="7"/>
  <c r="N687" i="7"/>
  <c r="I687" i="7"/>
  <c r="J687" i="7" s="1"/>
  <c r="K687" i="7" s="1"/>
  <c r="H687" i="7"/>
  <c r="N686" i="7"/>
  <c r="I686" i="7"/>
  <c r="J686" i="7" s="1"/>
  <c r="K686" i="7" s="1"/>
  <c r="H686" i="7"/>
  <c r="N685" i="7"/>
  <c r="I685" i="7"/>
  <c r="J685" i="7" s="1"/>
  <c r="K685" i="7" s="1"/>
  <c r="H685" i="7"/>
  <c r="N684" i="7"/>
  <c r="I684" i="7"/>
  <c r="J684" i="7" s="1"/>
  <c r="K684" i="7" s="1"/>
  <c r="H684" i="7"/>
  <c r="N683" i="7"/>
  <c r="I683" i="7"/>
  <c r="J683" i="7" s="1"/>
  <c r="K683" i="7" s="1"/>
  <c r="H683" i="7"/>
  <c r="N682" i="7"/>
  <c r="I682" i="7"/>
  <c r="J682" i="7" s="1"/>
  <c r="K682" i="7" s="1"/>
  <c r="H682" i="7"/>
  <c r="N681" i="7"/>
  <c r="I681" i="7"/>
  <c r="J681" i="7" s="1"/>
  <c r="K681" i="7" s="1"/>
  <c r="H681" i="7"/>
  <c r="N680" i="7"/>
  <c r="I680" i="7"/>
  <c r="J680" i="7" s="1"/>
  <c r="K680" i="7" s="1"/>
  <c r="H680" i="7"/>
  <c r="N679" i="7"/>
  <c r="I679" i="7"/>
  <c r="J679" i="7" s="1"/>
  <c r="K679" i="7" s="1"/>
  <c r="H679" i="7"/>
  <c r="N678" i="7"/>
  <c r="I678" i="7"/>
  <c r="J678" i="7" s="1"/>
  <c r="K678" i="7" s="1"/>
  <c r="H678" i="7"/>
  <c r="N677" i="7"/>
  <c r="I677" i="7"/>
  <c r="J677" i="7" s="1"/>
  <c r="K677" i="7" s="1"/>
  <c r="H677" i="7"/>
  <c r="N676" i="7"/>
  <c r="I676" i="7"/>
  <c r="J676" i="7" s="1"/>
  <c r="K676" i="7" s="1"/>
  <c r="H676" i="7"/>
  <c r="N675" i="7"/>
  <c r="I675" i="7"/>
  <c r="J675" i="7" s="1"/>
  <c r="K675" i="7" s="1"/>
  <c r="H675" i="7"/>
  <c r="N674" i="7"/>
  <c r="I674" i="7"/>
  <c r="J674" i="7" s="1"/>
  <c r="K674" i="7" s="1"/>
  <c r="H674" i="7"/>
  <c r="N673" i="7"/>
  <c r="I673" i="7"/>
  <c r="J673" i="7" s="1"/>
  <c r="K673" i="7" s="1"/>
  <c r="H673" i="7"/>
  <c r="N672" i="7"/>
  <c r="I672" i="7"/>
  <c r="J672" i="7" s="1"/>
  <c r="K672" i="7" s="1"/>
  <c r="H672" i="7"/>
  <c r="N671" i="7"/>
  <c r="I671" i="7"/>
  <c r="J671" i="7" s="1"/>
  <c r="K671" i="7" s="1"/>
  <c r="H671" i="7"/>
  <c r="N670" i="7"/>
  <c r="I670" i="7"/>
  <c r="J670" i="7" s="1"/>
  <c r="K670" i="7" s="1"/>
  <c r="H670" i="7"/>
  <c r="N669" i="7"/>
  <c r="I669" i="7"/>
  <c r="J669" i="7" s="1"/>
  <c r="K669" i="7" s="1"/>
  <c r="H669" i="7"/>
  <c r="N668" i="7"/>
  <c r="I668" i="7"/>
  <c r="J668" i="7" s="1"/>
  <c r="K668" i="7" s="1"/>
  <c r="H668" i="7"/>
  <c r="N667" i="7"/>
  <c r="I667" i="7"/>
  <c r="J667" i="7" s="1"/>
  <c r="K667" i="7" s="1"/>
  <c r="H667" i="7"/>
  <c r="N666" i="7"/>
  <c r="I666" i="7"/>
  <c r="J666" i="7" s="1"/>
  <c r="K666" i="7" s="1"/>
  <c r="H666" i="7"/>
  <c r="N665" i="7"/>
  <c r="I665" i="7"/>
  <c r="J665" i="7" s="1"/>
  <c r="K665" i="7" s="1"/>
  <c r="H665" i="7"/>
  <c r="N664" i="7"/>
  <c r="I664" i="7"/>
  <c r="J664" i="7" s="1"/>
  <c r="K664" i="7" s="1"/>
  <c r="H664" i="7"/>
  <c r="N663" i="7"/>
  <c r="I663" i="7"/>
  <c r="J663" i="7" s="1"/>
  <c r="K663" i="7" s="1"/>
  <c r="H663" i="7"/>
  <c r="N662" i="7"/>
  <c r="I662" i="7"/>
  <c r="J662" i="7" s="1"/>
  <c r="K662" i="7" s="1"/>
  <c r="H662" i="7"/>
  <c r="N661" i="7"/>
  <c r="I661" i="7"/>
  <c r="J661" i="7" s="1"/>
  <c r="K661" i="7" s="1"/>
  <c r="H661" i="7"/>
  <c r="N660" i="7"/>
  <c r="I660" i="7"/>
  <c r="J660" i="7" s="1"/>
  <c r="K660" i="7" s="1"/>
  <c r="H660" i="7"/>
  <c r="N659" i="7"/>
  <c r="I659" i="7"/>
  <c r="J659" i="7" s="1"/>
  <c r="K659" i="7" s="1"/>
  <c r="H659" i="7"/>
  <c r="N658" i="7"/>
  <c r="I658" i="7"/>
  <c r="J658" i="7" s="1"/>
  <c r="K658" i="7" s="1"/>
  <c r="H658" i="7"/>
  <c r="N657" i="7"/>
  <c r="I657" i="7"/>
  <c r="J657" i="7" s="1"/>
  <c r="K657" i="7" s="1"/>
  <c r="H657" i="7"/>
  <c r="N656" i="7"/>
  <c r="I656" i="7"/>
  <c r="J656" i="7" s="1"/>
  <c r="K656" i="7" s="1"/>
  <c r="H656" i="7"/>
  <c r="N655" i="7"/>
  <c r="I655" i="7"/>
  <c r="J655" i="7" s="1"/>
  <c r="K655" i="7" s="1"/>
  <c r="H655" i="7"/>
  <c r="N654" i="7"/>
  <c r="I654" i="7"/>
  <c r="J654" i="7" s="1"/>
  <c r="K654" i="7" s="1"/>
  <c r="H654" i="7"/>
  <c r="N653" i="7"/>
  <c r="I653" i="7"/>
  <c r="J653" i="7" s="1"/>
  <c r="K653" i="7" s="1"/>
  <c r="H653" i="7"/>
  <c r="N652" i="7"/>
  <c r="I652" i="7"/>
  <c r="J652" i="7" s="1"/>
  <c r="K652" i="7" s="1"/>
  <c r="H652" i="7"/>
  <c r="N651" i="7"/>
  <c r="I651" i="7"/>
  <c r="J651" i="7" s="1"/>
  <c r="K651" i="7" s="1"/>
  <c r="H651" i="7"/>
  <c r="N650" i="7"/>
  <c r="I650" i="7"/>
  <c r="J650" i="7" s="1"/>
  <c r="K650" i="7" s="1"/>
  <c r="H650" i="7"/>
  <c r="N649" i="7"/>
  <c r="I649" i="7"/>
  <c r="J649" i="7" s="1"/>
  <c r="K649" i="7" s="1"/>
  <c r="H649" i="7"/>
  <c r="N648" i="7"/>
  <c r="I648" i="7"/>
  <c r="J648" i="7" s="1"/>
  <c r="K648" i="7" s="1"/>
  <c r="H648" i="7"/>
  <c r="N647" i="7"/>
  <c r="I647" i="7"/>
  <c r="J647" i="7" s="1"/>
  <c r="K647" i="7" s="1"/>
  <c r="H647" i="7"/>
  <c r="N646" i="7"/>
  <c r="I646" i="7"/>
  <c r="J646" i="7" s="1"/>
  <c r="K646" i="7" s="1"/>
  <c r="H646" i="7"/>
  <c r="N645" i="7"/>
  <c r="I645" i="7"/>
  <c r="J645" i="7" s="1"/>
  <c r="K645" i="7" s="1"/>
  <c r="H645" i="7"/>
  <c r="N644" i="7"/>
  <c r="I644" i="7"/>
  <c r="J644" i="7" s="1"/>
  <c r="K644" i="7" s="1"/>
  <c r="H644" i="7"/>
  <c r="N643" i="7"/>
  <c r="I643" i="7"/>
  <c r="J643" i="7" s="1"/>
  <c r="K643" i="7" s="1"/>
  <c r="H643" i="7"/>
  <c r="N642" i="7"/>
  <c r="I642" i="7"/>
  <c r="J642" i="7" s="1"/>
  <c r="K642" i="7" s="1"/>
  <c r="H642" i="7"/>
  <c r="N641" i="7"/>
  <c r="I641" i="7"/>
  <c r="J641" i="7" s="1"/>
  <c r="K641" i="7" s="1"/>
  <c r="H641" i="7"/>
  <c r="N640" i="7"/>
  <c r="I640" i="7"/>
  <c r="J640" i="7" s="1"/>
  <c r="K640" i="7" s="1"/>
  <c r="H640" i="7"/>
  <c r="N639" i="7"/>
  <c r="I639" i="7"/>
  <c r="J639" i="7" s="1"/>
  <c r="K639" i="7" s="1"/>
  <c r="H639" i="7"/>
  <c r="N638" i="7"/>
  <c r="I638" i="7"/>
  <c r="J638" i="7" s="1"/>
  <c r="K638" i="7" s="1"/>
  <c r="H638" i="7"/>
  <c r="N637" i="7"/>
  <c r="I637" i="7"/>
  <c r="J637" i="7" s="1"/>
  <c r="K637" i="7" s="1"/>
  <c r="H637" i="7"/>
  <c r="N636" i="7"/>
  <c r="I636" i="7"/>
  <c r="J636" i="7" s="1"/>
  <c r="K636" i="7" s="1"/>
  <c r="H636" i="7"/>
  <c r="N635" i="7"/>
  <c r="I635" i="7"/>
  <c r="J635" i="7" s="1"/>
  <c r="K635" i="7" s="1"/>
  <c r="H635" i="7"/>
  <c r="N634" i="7"/>
  <c r="I634" i="7"/>
  <c r="J634" i="7" s="1"/>
  <c r="K634" i="7" s="1"/>
  <c r="H634" i="7"/>
  <c r="N633" i="7"/>
  <c r="I633" i="7"/>
  <c r="J633" i="7" s="1"/>
  <c r="K633" i="7" s="1"/>
  <c r="H633" i="7"/>
  <c r="N632" i="7"/>
  <c r="I632" i="7"/>
  <c r="J632" i="7" s="1"/>
  <c r="K632" i="7" s="1"/>
  <c r="H632" i="7"/>
  <c r="N631" i="7"/>
  <c r="I631" i="7"/>
  <c r="J631" i="7" s="1"/>
  <c r="K631" i="7" s="1"/>
  <c r="H631" i="7"/>
  <c r="N630" i="7"/>
  <c r="I630" i="7"/>
  <c r="J630" i="7" s="1"/>
  <c r="K630" i="7" s="1"/>
  <c r="H630" i="7"/>
  <c r="N629" i="7"/>
  <c r="I629" i="7"/>
  <c r="J629" i="7" s="1"/>
  <c r="K629" i="7" s="1"/>
  <c r="H629" i="7"/>
  <c r="N628" i="7"/>
  <c r="I628" i="7"/>
  <c r="J628" i="7" s="1"/>
  <c r="K628" i="7" s="1"/>
  <c r="H628" i="7"/>
  <c r="N627" i="7"/>
  <c r="I627" i="7"/>
  <c r="J627" i="7" s="1"/>
  <c r="K627" i="7" s="1"/>
  <c r="H627" i="7"/>
  <c r="N626" i="7"/>
  <c r="I626" i="7"/>
  <c r="J626" i="7" s="1"/>
  <c r="K626" i="7" s="1"/>
  <c r="H626" i="7"/>
  <c r="N625" i="7"/>
  <c r="I625" i="7"/>
  <c r="J625" i="7" s="1"/>
  <c r="K625" i="7" s="1"/>
  <c r="H625" i="7"/>
  <c r="N624" i="7"/>
  <c r="I624" i="7"/>
  <c r="J624" i="7" s="1"/>
  <c r="K624" i="7" s="1"/>
  <c r="H624" i="7"/>
  <c r="N623" i="7"/>
  <c r="I623" i="7"/>
  <c r="J623" i="7" s="1"/>
  <c r="K623" i="7" s="1"/>
  <c r="H623" i="7"/>
  <c r="N622" i="7"/>
  <c r="I622" i="7"/>
  <c r="J622" i="7" s="1"/>
  <c r="K622" i="7" s="1"/>
  <c r="H622" i="7"/>
  <c r="N621" i="7"/>
  <c r="I621" i="7"/>
  <c r="J621" i="7" s="1"/>
  <c r="K621" i="7" s="1"/>
  <c r="H621" i="7"/>
  <c r="N620" i="7"/>
  <c r="I620" i="7"/>
  <c r="J620" i="7" s="1"/>
  <c r="K620" i="7" s="1"/>
  <c r="H620" i="7"/>
  <c r="N619" i="7"/>
  <c r="I619" i="7"/>
  <c r="J619" i="7" s="1"/>
  <c r="K619" i="7" s="1"/>
  <c r="H619" i="7"/>
  <c r="N618" i="7"/>
  <c r="I618" i="7"/>
  <c r="J618" i="7" s="1"/>
  <c r="K618" i="7" s="1"/>
  <c r="H618" i="7"/>
  <c r="N617" i="7"/>
  <c r="I617" i="7"/>
  <c r="J617" i="7" s="1"/>
  <c r="K617" i="7" s="1"/>
  <c r="H617" i="7"/>
  <c r="N616" i="7"/>
  <c r="I616" i="7"/>
  <c r="J616" i="7" s="1"/>
  <c r="K616" i="7" s="1"/>
  <c r="H616" i="7"/>
  <c r="N615" i="7"/>
  <c r="I615" i="7"/>
  <c r="J615" i="7" s="1"/>
  <c r="K615" i="7" s="1"/>
  <c r="H615" i="7"/>
  <c r="N614" i="7"/>
  <c r="I614" i="7"/>
  <c r="J614" i="7" s="1"/>
  <c r="K614" i="7" s="1"/>
  <c r="H614" i="7"/>
  <c r="N613" i="7"/>
  <c r="I613" i="7"/>
  <c r="J613" i="7" s="1"/>
  <c r="K613" i="7" s="1"/>
  <c r="H613" i="7"/>
  <c r="N612" i="7"/>
  <c r="I612" i="7"/>
  <c r="J612" i="7" s="1"/>
  <c r="K612" i="7" s="1"/>
  <c r="H612" i="7"/>
  <c r="N611" i="7"/>
  <c r="I611" i="7"/>
  <c r="J611" i="7" s="1"/>
  <c r="K611" i="7" s="1"/>
  <c r="H611" i="7"/>
  <c r="N610" i="7"/>
  <c r="I610" i="7"/>
  <c r="J610" i="7" s="1"/>
  <c r="K610" i="7" s="1"/>
  <c r="H610" i="7"/>
  <c r="N609" i="7"/>
  <c r="I609" i="7"/>
  <c r="J609" i="7" s="1"/>
  <c r="K609" i="7" s="1"/>
  <c r="H609" i="7"/>
  <c r="N608" i="7"/>
  <c r="I608" i="7"/>
  <c r="J608" i="7" s="1"/>
  <c r="K608" i="7" s="1"/>
  <c r="H608" i="7"/>
  <c r="N607" i="7"/>
  <c r="I607" i="7"/>
  <c r="J607" i="7" s="1"/>
  <c r="K607" i="7" s="1"/>
  <c r="H607" i="7"/>
  <c r="N606" i="7"/>
  <c r="I606" i="7"/>
  <c r="J606" i="7" s="1"/>
  <c r="K606" i="7" s="1"/>
  <c r="H606" i="7"/>
  <c r="N605" i="7"/>
  <c r="I605" i="7"/>
  <c r="J605" i="7" s="1"/>
  <c r="K605" i="7" s="1"/>
  <c r="H605" i="7"/>
  <c r="N604" i="7"/>
  <c r="I604" i="7"/>
  <c r="J604" i="7" s="1"/>
  <c r="K604" i="7" s="1"/>
  <c r="H604" i="7"/>
  <c r="N603" i="7"/>
  <c r="I603" i="7"/>
  <c r="J603" i="7" s="1"/>
  <c r="K603" i="7" s="1"/>
  <c r="H603" i="7"/>
  <c r="N602" i="7"/>
  <c r="I602" i="7"/>
  <c r="J602" i="7" s="1"/>
  <c r="K602" i="7" s="1"/>
  <c r="H602" i="7"/>
  <c r="N601" i="7"/>
  <c r="I601" i="7"/>
  <c r="J601" i="7" s="1"/>
  <c r="K601" i="7" s="1"/>
  <c r="H601" i="7"/>
  <c r="N600" i="7"/>
  <c r="I600" i="7"/>
  <c r="J600" i="7" s="1"/>
  <c r="K600" i="7" s="1"/>
  <c r="H600" i="7"/>
  <c r="N599" i="7"/>
  <c r="I599" i="7"/>
  <c r="J599" i="7" s="1"/>
  <c r="K599" i="7" s="1"/>
  <c r="H599" i="7"/>
  <c r="N598" i="7"/>
  <c r="I598" i="7"/>
  <c r="J598" i="7" s="1"/>
  <c r="K598" i="7" s="1"/>
  <c r="H598" i="7"/>
  <c r="N597" i="7"/>
  <c r="I597" i="7"/>
  <c r="J597" i="7" s="1"/>
  <c r="K597" i="7" s="1"/>
  <c r="H597" i="7"/>
  <c r="N596" i="7"/>
  <c r="I596" i="7"/>
  <c r="J596" i="7" s="1"/>
  <c r="K596" i="7" s="1"/>
  <c r="H596" i="7"/>
  <c r="N595" i="7"/>
  <c r="I595" i="7"/>
  <c r="J595" i="7" s="1"/>
  <c r="K595" i="7" s="1"/>
  <c r="H595" i="7"/>
  <c r="N594" i="7"/>
  <c r="I594" i="7"/>
  <c r="J594" i="7" s="1"/>
  <c r="K594" i="7" s="1"/>
  <c r="H594" i="7"/>
  <c r="N593" i="7"/>
  <c r="I593" i="7"/>
  <c r="J593" i="7" s="1"/>
  <c r="K593" i="7" s="1"/>
  <c r="H593" i="7"/>
  <c r="N592" i="7"/>
  <c r="I592" i="7"/>
  <c r="J592" i="7" s="1"/>
  <c r="K592" i="7" s="1"/>
  <c r="H592" i="7"/>
  <c r="N591" i="7"/>
  <c r="I591" i="7"/>
  <c r="J591" i="7" s="1"/>
  <c r="K591" i="7" s="1"/>
  <c r="H591" i="7"/>
  <c r="N590" i="7"/>
  <c r="I590" i="7"/>
  <c r="J590" i="7" s="1"/>
  <c r="K590" i="7" s="1"/>
  <c r="H590" i="7"/>
  <c r="N589" i="7"/>
  <c r="I589" i="7"/>
  <c r="J589" i="7" s="1"/>
  <c r="K589" i="7" s="1"/>
  <c r="H589" i="7"/>
  <c r="N588" i="7"/>
  <c r="I588" i="7"/>
  <c r="J588" i="7" s="1"/>
  <c r="K588" i="7" s="1"/>
  <c r="H588" i="7"/>
  <c r="N587" i="7"/>
  <c r="I587" i="7"/>
  <c r="J587" i="7" s="1"/>
  <c r="K587" i="7" s="1"/>
  <c r="H587" i="7"/>
  <c r="N586" i="7"/>
  <c r="I586" i="7"/>
  <c r="J586" i="7" s="1"/>
  <c r="K586" i="7" s="1"/>
  <c r="H586" i="7"/>
  <c r="N585" i="7"/>
  <c r="I585" i="7"/>
  <c r="J585" i="7" s="1"/>
  <c r="K585" i="7" s="1"/>
  <c r="H585" i="7"/>
  <c r="N584" i="7"/>
  <c r="I584" i="7"/>
  <c r="J584" i="7" s="1"/>
  <c r="K584" i="7" s="1"/>
  <c r="H584" i="7"/>
  <c r="N583" i="7"/>
  <c r="I583" i="7"/>
  <c r="J583" i="7" s="1"/>
  <c r="K583" i="7" s="1"/>
  <c r="H583" i="7"/>
  <c r="N582" i="7"/>
  <c r="I582" i="7"/>
  <c r="J582" i="7" s="1"/>
  <c r="K582" i="7" s="1"/>
  <c r="H582" i="7"/>
  <c r="N581" i="7"/>
  <c r="I581" i="7"/>
  <c r="J581" i="7" s="1"/>
  <c r="K581" i="7" s="1"/>
  <c r="H581" i="7"/>
  <c r="N580" i="7"/>
  <c r="I580" i="7"/>
  <c r="J580" i="7" s="1"/>
  <c r="K580" i="7" s="1"/>
  <c r="H580" i="7"/>
  <c r="N579" i="7"/>
  <c r="I579" i="7"/>
  <c r="J579" i="7" s="1"/>
  <c r="K579" i="7" s="1"/>
  <c r="H579" i="7"/>
  <c r="N578" i="7"/>
  <c r="I578" i="7"/>
  <c r="J578" i="7" s="1"/>
  <c r="K578" i="7" s="1"/>
  <c r="H578" i="7"/>
  <c r="N577" i="7"/>
  <c r="I577" i="7"/>
  <c r="J577" i="7" s="1"/>
  <c r="K577" i="7" s="1"/>
  <c r="H577" i="7"/>
  <c r="N576" i="7"/>
  <c r="I576" i="7"/>
  <c r="J576" i="7" s="1"/>
  <c r="K576" i="7" s="1"/>
  <c r="H576" i="7"/>
  <c r="N575" i="7"/>
  <c r="I575" i="7"/>
  <c r="J575" i="7" s="1"/>
  <c r="K575" i="7" s="1"/>
  <c r="H575" i="7"/>
  <c r="N574" i="7"/>
  <c r="I574" i="7"/>
  <c r="J574" i="7" s="1"/>
  <c r="K574" i="7" s="1"/>
  <c r="H574" i="7"/>
  <c r="N573" i="7"/>
  <c r="I573" i="7"/>
  <c r="J573" i="7" s="1"/>
  <c r="K573" i="7" s="1"/>
  <c r="H573" i="7"/>
  <c r="N572" i="7"/>
  <c r="I572" i="7"/>
  <c r="J572" i="7" s="1"/>
  <c r="K572" i="7" s="1"/>
  <c r="H572" i="7"/>
  <c r="N571" i="7"/>
  <c r="I571" i="7"/>
  <c r="J571" i="7" s="1"/>
  <c r="K571" i="7" s="1"/>
  <c r="H571" i="7"/>
  <c r="N570" i="7"/>
  <c r="I570" i="7"/>
  <c r="J570" i="7" s="1"/>
  <c r="K570" i="7" s="1"/>
  <c r="H570" i="7"/>
  <c r="N569" i="7"/>
  <c r="I569" i="7"/>
  <c r="J569" i="7" s="1"/>
  <c r="K569" i="7" s="1"/>
  <c r="H569" i="7"/>
  <c r="N568" i="7"/>
  <c r="I568" i="7"/>
  <c r="J568" i="7" s="1"/>
  <c r="K568" i="7" s="1"/>
  <c r="H568" i="7"/>
  <c r="N567" i="7"/>
  <c r="I567" i="7"/>
  <c r="J567" i="7" s="1"/>
  <c r="K567" i="7" s="1"/>
  <c r="H567" i="7"/>
  <c r="N566" i="7"/>
  <c r="I566" i="7"/>
  <c r="J566" i="7" s="1"/>
  <c r="K566" i="7" s="1"/>
  <c r="H566" i="7"/>
  <c r="N565" i="7"/>
  <c r="I565" i="7"/>
  <c r="J565" i="7" s="1"/>
  <c r="K565" i="7" s="1"/>
  <c r="H565" i="7"/>
  <c r="N564" i="7"/>
  <c r="I564" i="7"/>
  <c r="J564" i="7" s="1"/>
  <c r="K564" i="7" s="1"/>
  <c r="H564" i="7"/>
  <c r="N563" i="7"/>
  <c r="I563" i="7"/>
  <c r="J563" i="7" s="1"/>
  <c r="K563" i="7" s="1"/>
  <c r="H563" i="7"/>
  <c r="N562" i="7"/>
  <c r="I562" i="7"/>
  <c r="J562" i="7" s="1"/>
  <c r="K562" i="7" s="1"/>
  <c r="H562" i="7"/>
  <c r="N561" i="7"/>
  <c r="I561" i="7"/>
  <c r="J561" i="7" s="1"/>
  <c r="K561" i="7" s="1"/>
  <c r="H561" i="7"/>
  <c r="N560" i="7"/>
  <c r="I560" i="7"/>
  <c r="J560" i="7" s="1"/>
  <c r="K560" i="7" s="1"/>
  <c r="H560" i="7"/>
  <c r="N559" i="7"/>
  <c r="I559" i="7"/>
  <c r="J559" i="7" s="1"/>
  <c r="K559" i="7" s="1"/>
  <c r="H559" i="7"/>
  <c r="N558" i="7"/>
  <c r="I558" i="7"/>
  <c r="J558" i="7" s="1"/>
  <c r="K558" i="7" s="1"/>
  <c r="H558" i="7"/>
  <c r="N557" i="7"/>
  <c r="I557" i="7"/>
  <c r="J557" i="7" s="1"/>
  <c r="K557" i="7" s="1"/>
  <c r="H557" i="7"/>
  <c r="N556" i="7"/>
  <c r="I556" i="7"/>
  <c r="J556" i="7" s="1"/>
  <c r="K556" i="7" s="1"/>
  <c r="H556" i="7"/>
  <c r="N555" i="7"/>
  <c r="I555" i="7"/>
  <c r="J555" i="7" s="1"/>
  <c r="K555" i="7" s="1"/>
  <c r="H555" i="7"/>
  <c r="N554" i="7"/>
  <c r="I554" i="7"/>
  <c r="J554" i="7" s="1"/>
  <c r="K554" i="7" s="1"/>
  <c r="H554" i="7"/>
  <c r="N553" i="7"/>
  <c r="I553" i="7"/>
  <c r="J553" i="7" s="1"/>
  <c r="K553" i="7" s="1"/>
  <c r="H553" i="7"/>
  <c r="N552" i="7"/>
  <c r="I552" i="7"/>
  <c r="J552" i="7" s="1"/>
  <c r="K552" i="7" s="1"/>
  <c r="H552" i="7"/>
  <c r="N551" i="7"/>
  <c r="I551" i="7"/>
  <c r="J551" i="7" s="1"/>
  <c r="K551" i="7" s="1"/>
  <c r="H551" i="7"/>
  <c r="N550" i="7"/>
  <c r="I550" i="7"/>
  <c r="J550" i="7" s="1"/>
  <c r="K550" i="7" s="1"/>
  <c r="H550" i="7"/>
  <c r="N549" i="7"/>
  <c r="I549" i="7"/>
  <c r="J549" i="7" s="1"/>
  <c r="K549" i="7" s="1"/>
  <c r="H549" i="7"/>
  <c r="N548" i="7"/>
  <c r="I548" i="7"/>
  <c r="J548" i="7" s="1"/>
  <c r="K548" i="7" s="1"/>
  <c r="H548" i="7"/>
  <c r="N547" i="7"/>
  <c r="I547" i="7"/>
  <c r="J547" i="7" s="1"/>
  <c r="K547" i="7" s="1"/>
  <c r="H547" i="7"/>
  <c r="N546" i="7"/>
  <c r="I546" i="7"/>
  <c r="J546" i="7" s="1"/>
  <c r="K546" i="7" s="1"/>
  <c r="H546" i="7"/>
  <c r="N545" i="7"/>
  <c r="I545" i="7"/>
  <c r="J545" i="7" s="1"/>
  <c r="K545" i="7" s="1"/>
  <c r="H545" i="7"/>
  <c r="N544" i="7"/>
  <c r="I544" i="7"/>
  <c r="J544" i="7" s="1"/>
  <c r="K544" i="7" s="1"/>
  <c r="H544" i="7"/>
  <c r="N543" i="7"/>
  <c r="I543" i="7"/>
  <c r="J543" i="7" s="1"/>
  <c r="K543" i="7" s="1"/>
  <c r="H543" i="7"/>
  <c r="N542" i="7"/>
  <c r="I542" i="7"/>
  <c r="J542" i="7" s="1"/>
  <c r="K542" i="7" s="1"/>
  <c r="H542" i="7"/>
  <c r="N541" i="7"/>
  <c r="I541" i="7"/>
  <c r="J541" i="7" s="1"/>
  <c r="K541" i="7" s="1"/>
  <c r="H541" i="7"/>
  <c r="N540" i="7"/>
  <c r="I540" i="7"/>
  <c r="J540" i="7" s="1"/>
  <c r="K540" i="7" s="1"/>
  <c r="H540" i="7"/>
  <c r="N539" i="7"/>
  <c r="I539" i="7"/>
  <c r="J539" i="7" s="1"/>
  <c r="K539" i="7" s="1"/>
  <c r="H539" i="7"/>
  <c r="N538" i="7"/>
  <c r="I538" i="7"/>
  <c r="J538" i="7" s="1"/>
  <c r="K538" i="7" s="1"/>
  <c r="H538" i="7"/>
  <c r="N537" i="7"/>
  <c r="I537" i="7"/>
  <c r="J537" i="7" s="1"/>
  <c r="K537" i="7" s="1"/>
  <c r="H537" i="7"/>
  <c r="N536" i="7"/>
  <c r="I536" i="7"/>
  <c r="J536" i="7" s="1"/>
  <c r="K536" i="7" s="1"/>
  <c r="H536" i="7"/>
  <c r="N535" i="7"/>
  <c r="I535" i="7"/>
  <c r="J535" i="7" s="1"/>
  <c r="K535" i="7" s="1"/>
  <c r="H535" i="7"/>
  <c r="N534" i="7"/>
  <c r="I534" i="7"/>
  <c r="J534" i="7" s="1"/>
  <c r="K534" i="7" s="1"/>
  <c r="H534" i="7"/>
  <c r="N533" i="7"/>
  <c r="I533" i="7"/>
  <c r="J533" i="7" s="1"/>
  <c r="K533" i="7" s="1"/>
  <c r="H533" i="7"/>
  <c r="N532" i="7"/>
  <c r="I532" i="7"/>
  <c r="J532" i="7" s="1"/>
  <c r="K532" i="7" s="1"/>
  <c r="H532" i="7"/>
  <c r="N531" i="7"/>
  <c r="I531" i="7"/>
  <c r="J531" i="7" s="1"/>
  <c r="K531" i="7" s="1"/>
  <c r="H531" i="7"/>
  <c r="N530" i="7"/>
  <c r="I530" i="7"/>
  <c r="J530" i="7" s="1"/>
  <c r="K530" i="7" s="1"/>
  <c r="H530" i="7"/>
  <c r="N529" i="7"/>
  <c r="I529" i="7"/>
  <c r="J529" i="7" s="1"/>
  <c r="K529" i="7" s="1"/>
  <c r="H529" i="7"/>
  <c r="N528" i="7"/>
  <c r="I528" i="7"/>
  <c r="J528" i="7" s="1"/>
  <c r="K528" i="7" s="1"/>
  <c r="H528" i="7"/>
  <c r="N527" i="7"/>
  <c r="I527" i="7"/>
  <c r="J527" i="7" s="1"/>
  <c r="K527" i="7" s="1"/>
  <c r="H527" i="7"/>
  <c r="N526" i="7"/>
  <c r="I526" i="7"/>
  <c r="J526" i="7" s="1"/>
  <c r="K526" i="7" s="1"/>
  <c r="H526" i="7"/>
  <c r="N525" i="7"/>
  <c r="I525" i="7"/>
  <c r="J525" i="7" s="1"/>
  <c r="K525" i="7" s="1"/>
  <c r="H525" i="7"/>
  <c r="N524" i="7"/>
  <c r="I524" i="7"/>
  <c r="J524" i="7" s="1"/>
  <c r="K524" i="7" s="1"/>
  <c r="H524" i="7"/>
  <c r="N523" i="7"/>
  <c r="I523" i="7"/>
  <c r="J523" i="7" s="1"/>
  <c r="K523" i="7" s="1"/>
  <c r="H523" i="7"/>
  <c r="N522" i="7"/>
  <c r="I522" i="7"/>
  <c r="J522" i="7" s="1"/>
  <c r="K522" i="7" s="1"/>
  <c r="H522" i="7"/>
  <c r="N521" i="7"/>
  <c r="I521" i="7"/>
  <c r="J521" i="7" s="1"/>
  <c r="K521" i="7" s="1"/>
  <c r="H521" i="7"/>
  <c r="N520" i="7"/>
  <c r="I520" i="7"/>
  <c r="J520" i="7" s="1"/>
  <c r="K520" i="7" s="1"/>
  <c r="H520" i="7"/>
  <c r="N519" i="7"/>
  <c r="I519" i="7"/>
  <c r="J519" i="7" s="1"/>
  <c r="K519" i="7" s="1"/>
  <c r="H519" i="7"/>
  <c r="N518" i="7"/>
  <c r="I518" i="7"/>
  <c r="J518" i="7" s="1"/>
  <c r="K518" i="7" s="1"/>
  <c r="H518" i="7"/>
  <c r="N517" i="7"/>
  <c r="I517" i="7"/>
  <c r="J517" i="7" s="1"/>
  <c r="K517" i="7" s="1"/>
  <c r="H517" i="7"/>
  <c r="N516" i="7"/>
  <c r="I516" i="7"/>
  <c r="J516" i="7" s="1"/>
  <c r="K516" i="7" s="1"/>
  <c r="H516" i="7"/>
  <c r="N515" i="7"/>
  <c r="I515" i="7"/>
  <c r="J515" i="7" s="1"/>
  <c r="K515" i="7" s="1"/>
  <c r="H515" i="7"/>
  <c r="N514" i="7"/>
  <c r="I514" i="7"/>
  <c r="J514" i="7" s="1"/>
  <c r="K514" i="7" s="1"/>
  <c r="H514" i="7"/>
  <c r="N513" i="7"/>
  <c r="I513" i="7"/>
  <c r="J513" i="7" s="1"/>
  <c r="K513" i="7" s="1"/>
  <c r="H513" i="7"/>
  <c r="N512" i="7"/>
  <c r="I512" i="7"/>
  <c r="J512" i="7" s="1"/>
  <c r="K512" i="7" s="1"/>
  <c r="H512" i="7"/>
  <c r="N511" i="7"/>
  <c r="I511" i="7"/>
  <c r="J511" i="7" s="1"/>
  <c r="K511" i="7" s="1"/>
  <c r="H511" i="7"/>
  <c r="N510" i="7"/>
  <c r="I510" i="7"/>
  <c r="J510" i="7" s="1"/>
  <c r="K510" i="7" s="1"/>
  <c r="H510" i="7"/>
  <c r="N509" i="7"/>
  <c r="I509" i="7"/>
  <c r="J509" i="7" s="1"/>
  <c r="K509" i="7" s="1"/>
  <c r="H509" i="7"/>
  <c r="N508" i="7"/>
  <c r="I508" i="7"/>
  <c r="J508" i="7" s="1"/>
  <c r="K508" i="7" s="1"/>
  <c r="H508" i="7"/>
  <c r="N507" i="7"/>
  <c r="I507" i="7"/>
  <c r="J507" i="7" s="1"/>
  <c r="K507" i="7" s="1"/>
  <c r="H507" i="7"/>
  <c r="N506" i="7"/>
  <c r="I506" i="7"/>
  <c r="J506" i="7" s="1"/>
  <c r="K506" i="7" s="1"/>
  <c r="H506" i="7"/>
  <c r="N505" i="7"/>
  <c r="I505" i="7"/>
  <c r="J505" i="7" s="1"/>
  <c r="K505" i="7" s="1"/>
  <c r="H505" i="7"/>
  <c r="N504" i="7"/>
  <c r="I504" i="7"/>
  <c r="J504" i="7" s="1"/>
  <c r="K504" i="7" s="1"/>
  <c r="H504" i="7"/>
  <c r="N503" i="7"/>
  <c r="I503" i="7"/>
  <c r="J503" i="7" s="1"/>
  <c r="K503" i="7" s="1"/>
  <c r="H503" i="7"/>
  <c r="N502" i="7"/>
  <c r="I502" i="7"/>
  <c r="J502" i="7" s="1"/>
  <c r="K502" i="7" s="1"/>
  <c r="H502" i="7"/>
  <c r="N501" i="7"/>
  <c r="I501" i="7"/>
  <c r="J501" i="7" s="1"/>
  <c r="K501" i="7" s="1"/>
  <c r="H501" i="7"/>
  <c r="N500" i="7"/>
  <c r="I500" i="7"/>
  <c r="J500" i="7" s="1"/>
  <c r="K500" i="7" s="1"/>
  <c r="H500" i="7"/>
  <c r="N499" i="7"/>
  <c r="I499" i="7"/>
  <c r="J499" i="7" s="1"/>
  <c r="K499" i="7" s="1"/>
  <c r="H499" i="7"/>
  <c r="N498" i="7"/>
  <c r="I498" i="7"/>
  <c r="J498" i="7" s="1"/>
  <c r="K498" i="7" s="1"/>
  <c r="H498" i="7"/>
  <c r="N497" i="7"/>
  <c r="I497" i="7"/>
  <c r="J497" i="7" s="1"/>
  <c r="K497" i="7" s="1"/>
  <c r="H497" i="7"/>
  <c r="N496" i="7"/>
  <c r="I496" i="7"/>
  <c r="J496" i="7" s="1"/>
  <c r="K496" i="7" s="1"/>
  <c r="H496" i="7"/>
  <c r="N495" i="7"/>
  <c r="I495" i="7"/>
  <c r="J495" i="7" s="1"/>
  <c r="K495" i="7" s="1"/>
  <c r="H495" i="7"/>
  <c r="N494" i="7"/>
  <c r="I494" i="7"/>
  <c r="J494" i="7" s="1"/>
  <c r="K494" i="7" s="1"/>
  <c r="H494" i="7"/>
  <c r="N493" i="7"/>
  <c r="I493" i="7"/>
  <c r="J493" i="7" s="1"/>
  <c r="K493" i="7" s="1"/>
  <c r="H493" i="7"/>
  <c r="N492" i="7"/>
  <c r="I492" i="7"/>
  <c r="J492" i="7" s="1"/>
  <c r="K492" i="7" s="1"/>
  <c r="H492" i="7"/>
  <c r="N491" i="7"/>
  <c r="I491" i="7"/>
  <c r="J491" i="7" s="1"/>
  <c r="K491" i="7" s="1"/>
  <c r="H491" i="7"/>
  <c r="N490" i="7"/>
  <c r="I490" i="7"/>
  <c r="J490" i="7" s="1"/>
  <c r="K490" i="7" s="1"/>
  <c r="H490" i="7"/>
  <c r="N489" i="7"/>
  <c r="I489" i="7"/>
  <c r="J489" i="7" s="1"/>
  <c r="K489" i="7" s="1"/>
  <c r="H489" i="7"/>
  <c r="N488" i="7"/>
  <c r="I488" i="7"/>
  <c r="J488" i="7" s="1"/>
  <c r="K488" i="7" s="1"/>
  <c r="H488" i="7"/>
  <c r="N487" i="7"/>
  <c r="I487" i="7"/>
  <c r="J487" i="7" s="1"/>
  <c r="K487" i="7" s="1"/>
  <c r="H487" i="7"/>
  <c r="N486" i="7"/>
  <c r="I486" i="7"/>
  <c r="J486" i="7" s="1"/>
  <c r="K486" i="7" s="1"/>
  <c r="H486" i="7"/>
  <c r="N485" i="7"/>
  <c r="I485" i="7"/>
  <c r="J485" i="7" s="1"/>
  <c r="K485" i="7" s="1"/>
  <c r="H485" i="7"/>
  <c r="N484" i="7"/>
  <c r="I484" i="7"/>
  <c r="J484" i="7" s="1"/>
  <c r="K484" i="7" s="1"/>
  <c r="H484" i="7"/>
  <c r="N483" i="7"/>
  <c r="I483" i="7"/>
  <c r="J483" i="7" s="1"/>
  <c r="K483" i="7" s="1"/>
  <c r="H483" i="7"/>
  <c r="N482" i="7"/>
  <c r="I482" i="7"/>
  <c r="J482" i="7" s="1"/>
  <c r="K482" i="7" s="1"/>
  <c r="H482" i="7"/>
  <c r="N481" i="7"/>
  <c r="I481" i="7"/>
  <c r="J481" i="7" s="1"/>
  <c r="K481" i="7" s="1"/>
  <c r="H481" i="7"/>
  <c r="N480" i="7"/>
  <c r="I480" i="7"/>
  <c r="J480" i="7" s="1"/>
  <c r="K480" i="7" s="1"/>
  <c r="H480" i="7"/>
  <c r="N479" i="7"/>
  <c r="I479" i="7"/>
  <c r="J479" i="7" s="1"/>
  <c r="K479" i="7" s="1"/>
  <c r="H479" i="7"/>
  <c r="N478" i="7"/>
  <c r="I478" i="7"/>
  <c r="J478" i="7" s="1"/>
  <c r="K478" i="7" s="1"/>
  <c r="H478" i="7"/>
  <c r="N477" i="7"/>
  <c r="I477" i="7"/>
  <c r="J477" i="7" s="1"/>
  <c r="K477" i="7" s="1"/>
  <c r="H477" i="7"/>
  <c r="N476" i="7"/>
  <c r="I476" i="7"/>
  <c r="J476" i="7" s="1"/>
  <c r="K476" i="7" s="1"/>
  <c r="H476" i="7"/>
  <c r="N475" i="7"/>
  <c r="I475" i="7"/>
  <c r="J475" i="7" s="1"/>
  <c r="K475" i="7" s="1"/>
  <c r="H475" i="7"/>
  <c r="N474" i="7"/>
  <c r="I474" i="7"/>
  <c r="J474" i="7" s="1"/>
  <c r="K474" i="7" s="1"/>
  <c r="H474" i="7"/>
  <c r="N473" i="7"/>
  <c r="I473" i="7"/>
  <c r="J473" i="7" s="1"/>
  <c r="K473" i="7" s="1"/>
  <c r="H473" i="7"/>
  <c r="N472" i="7"/>
  <c r="I472" i="7"/>
  <c r="J472" i="7" s="1"/>
  <c r="K472" i="7" s="1"/>
  <c r="H472" i="7"/>
  <c r="N471" i="7"/>
  <c r="I471" i="7"/>
  <c r="J471" i="7" s="1"/>
  <c r="K471" i="7" s="1"/>
  <c r="H471" i="7"/>
  <c r="N470" i="7"/>
  <c r="I470" i="7"/>
  <c r="J470" i="7" s="1"/>
  <c r="K470" i="7" s="1"/>
  <c r="H470" i="7"/>
  <c r="N469" i="7"/>
  <c r="I469" i="7"/>
  <c r="J469" i="7" s="1"/>
  <c r="K469" i="7" s="1"/>
  <c r="H469" i="7"/>
  <c r="N468" i="7"/>
  <c r="I468" i="7"/>
  <c r="J468" i="7" s="1"/>
  <c r="K468" i="7" s="1"/>
  <c r="H468" i="7"/>
  <c r="N467" i="7"/>
  <c r="I467" i="7"/>
  <c r="J467" i="7" s="1"/>
  <c r="K467" i="7" s="1"/>
  <c r="H467" i="7"/>
  <c r="N466" i="7"/>
  <c r="I466" i="7"/>
  <c r="J466" i="7" s="1"/>
  <c r="K466" i="7" s="1"/>
  <c r="H466" i="7"/>
  <c r="N465" i="7"/>
  <c r="I465" i="7"/>
  <c r="J465" i="7" s="1"/>
  <c r="K465" i="7" s="1"/>
  <c r="H465" i="7"/>
  <c r="N464" i="7"/>
  <c r="I464" i="7"/>
  <c r="J464" i="7" s="1"/>
  <c r="K464" i="7" s="1"/>
  <c r="H464" i="7"/>
  <c r="N463" i="7"/>
  <c r="I463" i="7"/>
  <c r="J463" i="7" s="1"/>
  <c r="K463" i="7" s="1"/>
  <c r="H463" i="7"/>
  <c r="N462" i="7"/>
  <c r="I462" i="7"/>
  <c r="J462" i="7" s="1"/>
  <c r="K462" i="7" s="1"/>
  <c r="H462" i="7"/>
  <c r="N461" i="7"/>
  <c r="I461" i="7"/>
  <c r="J461" i="7" s="1"/>
  <c r="K461" i="7" s="1"/>
  <c r="H461" i="7"/>
  <c r="N460" i="7"/>
  <c r="I460" i="7"/>
  <c r="J460" i="7" s="1"/>
  <c r="K460" i="7" s="1"/>
  <c r="H460" i="7"/>
  <c r="N459" i="7"/>
  <c r="I459" i="7"/>
  <c r="J459" i="7" s="1"/>
  <c r="K459" i="7" s="1"/>
  <c r="H459" i="7"/>
  <c r="N458" i="7"/>
  <c r="I458" i="7"/>
  <c r="J458" i="7" s="1"/>
  <c r="K458" i="7" s="1"/>
  <c r="H458" i="7"/>
  <c r="N457" i="7"/>
  <c r="I457" i="7"/>
  <c r="J457" i="7" s="1"/>
  <c r="K457" i="7" s="1"/>
  <c r="H457" i="7"/>
  <c r="N456" i="7"/>
  <c r="I456" i="7"/>
  <c r="J456" i="7" s="1"/>
  <c r="K456" i="7" s="1"/>
  <c r="H456" i="7"/>
  <c r="N455" i="7"/>
  <c r="I455" i="7"/>
  <c r="J455" i="7" s="1"/>
  <c r="K455" i="7" s="1"/>
  <c r="H455" i="7"/>
  <c r="N454" i="7"/>
  <c r="I454" i="7"/>
  <c r="J454" i="7" s="1"/>
  <c r="K454" i="7" s="1"/>
  <c r="H454" i="7"/>
  <c r="N453" i="7"/>
  <c r="I453" i="7"/>
  <c r="J453" i="7" s="1"/>
  <c r="K453" i="7" s="1"/>
  <c r="H453" i="7"/>
  <c r="N452" i="7"/>
  <c r="I452" i="7"/>
  <c r="J452" i="7" s="1"/>
  <c r="K452" i="7" s="1"/>
  <c r="H452" i="7"/>
  <c r="N451" i="7"/>
  <c r="I451" i="7"/>
  <c r="J451" i="7" s="1"/>
  <c r="K451" i="7" s="1"/>
  <c r="H451" i="7"/>
  <c r="N450" i="7"/>
  <c r="I450" i="7"/>
  <c r="J450" i="7" s="1"/>
  <c r="K450" i="7" s="1"/>
  <c r="H450" i="7"/>
  <c r="N449" i="7"/>
  <c r="I449" i="7"/>
  <c r="J449" i="7" s="1"/>
  <c r="K449" i="7" s="1"/>
  <c r="H449" i="7"/>
  <c r="N448" i="7"/>
  <c r="I448" i="7"/>
  <c r="J448" i="7" s="1"/>
  <c r="K448" i="7" s="1"/>
  <c r="H448" i="7"/>
  <c r="N447" i="7"/>
  <c r="I447" i="7"/>
  <c r="J447" i="7" s="1"/>
  <c r="K447" i="7" s="1"/>
  <c r="H447" i="7"/>
  <c r="N446" i="7"/>
  <c r="I446" i="7"/>
  <c r="J446" i="7" s="1"/>
  <c r="K446" i="7" s="1"/>
  <c r="H446" i="7"/>
  <c r="N445" i="7"/>
  <c r="I445" i="7"/>
  <c r="J445" i="7" s="1"/>
  <c r="K445" i="7" s="1"/>
  <c r="H445" i="7"/>
  <c r="N444" i="7"/>
  <c r="I444" i="7"/>
  <c r="J444" i="7" s="1"/>
  <c r="K444" i="7" s="1"/>
  <c r="H444" i="7"/>
  <c r="N443" i="7"/>
  <c r="I443" i="7"/>
  <c r="J443" i="7" s="1"/>
  <c r="K443" i="7" s="1"/>
  <c r="H443" i="7"/>
  <c r="N442" i="7"/>
  <c r="I442" i="7"/>
  <c r="J442" i="7" s="1"/>
  <c r="K442" i="7" s="1"/>
  <c r="H442" i="7"/>
  <c r="N441" i="7"/>
  <c r="I441" i="7"/>
  <c r="J441" i="7" s="1"/>
  <c r="K441" i="7" s="1"/>
  <c r="H441" i="7"/>
  <c r="N440" i="7"/>
  <c r="I440" i="7"/>
  <c r="J440" i="7" s="1"/>
  <c r="K440" i="7" s="1"/>
  <c r="H440" i="7"/>
  <c r="N439" i="7"/>
  <c r="I439" i="7"/>
  <c r="J439" i="7" s="1"/>
  <c r="K439" i="7" s="1"/>
  <c r="H439" i="7"/>
  <c r="N438" i="7"/>
  <c r="I438" i="7"/>
  <c r="J438" i="7" s="1"/>
  <c r="K438" i="7" s="1"/>
  <c r="H438" i="7"/>
  <c r="N437" i="7"/>
  <c r="I437" i="7"/>
  <c r="J437" i="7" s="1"/>
  <c r="K437" i="7" s="1"/>
  <c r="H437" i="7"/>
  <c r="N436" i="7"/>
  <c r="I436" i="7"/>
  <c r="J436" i="7" s="1"/>
  <c r="K436" i="7" s="1"/>
  <c r="H436" i="7"/>
  <c r="N435" i="7"/>
  <c r="I435" i="7"/>
  <c r="J435" i="7" s="1"/>
  <c r="K435" i="7" s="1"/>
  <c r="H435" i="7"/>
  <c r="N434" i="7"/>
  <c r="I434" i="7"/>
  <c r="J434" i="7" s="1"/>
  <c r="K434" i="7" s="1"/>
  <c r="H434" i="7"/>
  <c r="N433" i="7"/>
  <c r="I433" i="7"/>
  <c r="J433" i="7" s="1"/>
  <c r="K433" i="7" s="1"/>
  <c r="H433" i="7"/>
  <c r="N432" i="7"/>
  <c r="I432" i="7"/>
  <c r="J432" i="7" s="1"/>
  <c r="K432" i="7" s="1"/>
  <c r="H432" i="7"/>
  <c r="N431" i="7"/>
  <c r="I431" i="7"/>
  <c r="J431" i="7" s="1"/>
  <c r="K431" i="7" s="1"/>
  <c r="H431" i="7"/>
  <c r="N430" i="7"/>
  <c r="I430" i="7"/>
  <c r="J430" i="7" s="1"/>
  <c r="K430" i="7" s="1"/>
  <c r="H430" i="7"/>
  <c r="N429" i="7"/>
  <c r="I429" i="7"/>
  <c r="J429" i="7" s="1"/>
  <c r="K429" i="7" s="1"/>
  <c r="H429" i="7"/>
  <c r="N428" i="7"/>
  <c r="I428" i="7"/>
  <c r="J428" i="7" s="1"/>
  <c r="K428" i="7" s="1"/>
  <c r="H428" i="7"/>
  <c r="N427" i="7"/>
  <c r="I427" i="7"/>
  <c r="J427" i="7" s="1"/>
  <c r="K427" i="7" s="1"/>
  <c r="H427" i="7"/>
  <c r="N426" i="7"/>
  <c r="I426" i="7"/>
  <c r="J426" i="7" s="1"/>
  <c r="K426" i="7" s="1"/>
  <c r="H426" i="7"/>
  <c r="N425" i="7"/>
  <c r="I425" i="7"/>
  <c r="J425" i="7" s="1"/>
  <c r="K425" i="7" s="1"/>
  <c r="H425" i="7"/>
  <c r="N424" i="7"/>
  <c r="I424" i="7"/>
  <c r="J424" i="7" s="1"/>
  <c r="K424" i="7" s="1"/>
  <c r="H424" i="7"/>
  <c r="N423" i="7"/>
  <c r="I423" i="7"/>
  <c r="J423" i="7" s="1"/>
  <c r="K423" i="7" s="1"/>
  <c r="H423" i="7"/>
  <c r="N422" i="7"/>
  <c r="I422" i="7"/>
  <c r="J422" i="7" s="1"/>
  <c r="K422" i="7" s="1"/>
  <c r="H422" i="7"/>
  <c r="N421" i="7"/>
  <c r="I421" i="7"/>
  <c r="J421" i="7" s="1"/>
  <c r="K421" i="7" s="1"/>
  <c r="H421" i="7"/>
  <c r="N420" i="7"/>
  <c r="I420" i="7"/>
  <c r="J420" i="7" s="1"/>
  <c r="K420" i="7" s="1"/>
  <c r="H420" i="7"/>
  <c r="N419" i="7"/>
  <c r="I419" i="7"/>
  <c r="J419" i="7" s="1"/>
  <c r="K419" i="7" s="1"/>
  <c r="H419" i="7"/>
  <c r="N418" i="7"/>
  <c r="I418" i="7"/>
  <c r="J418" i="7" s="1"/>
  <c r="K418" i="7" s="1"/>
  <c r="H418" i="7"/>
  <c r="N417" i="7"/>
  <c r="I417" i="7"/>
  <c r="J417" i="7" s="1"/>
  <c r="K417" i="7" s="1"/>
  <c r="H417" i="7"/>
  <c r="N416" i="7"/>
  <c r="I416" i="7"/>
  <c r="J416" i="7" s="1"/>
  <c r="K416" i="7" s="1"/>
  <c r="H416" i="7"/>
  <c r="N415" i="7"/>
  <c r="I415" i="7"/>
  <c r="J415" i="7" s="1"/>
  <c r="K415" i="7" s="1"/>
  <c r="H415" i="7"/>
  <c r="N414" i="7"/>
  <c r="I414" i="7"/>
  <c r="J414" i="7" s="1"/>
  <c r="K414" i="7" s="1"/>
  <c r="H414" i="7"/>
  <c r="N413" i="7"/>
  <c r="I413" i="7"/>
  <c r="J413" i="7" s="1"/>
  <c r="K413" i="7" s="1"/>
  <c r="H413" i="7"/>
  <c r="N412" i="7"/>
  <c r="I412" i="7"/>
  <c r="J412" i="7" s="1"/>
  <c r="K412" i="7" s="1"/>
  <c r="H412" i="7"/>
  <c r="N411" i="7"/>
  <c r="I411" i="7"/>
  <c r="J411" i="7" s="1"/>
  <c r="K411" i="7" s="1"/>
  <c r="H411" i="7"/>
  <c r="N410" i="7"/>
  <c r="I410" i="7"/>
  <c r="J410" i="7" s="1"/>
  <c r="K410" i="7" s="1"/>
  <c r="H410" i="7"/>
  <c r="N409" i="7"/>
  <c r="I409" i="7"/>
  <c r="J409" i="7" s="1"/>
  <c r="K409" i="7" s="1"/>
  <c r="H409" i="7"/>
  <c r="N408" i="7"/>
  <c r="I408" i="7"/>
  <c r="J408" i="7" s="1"/>
  <c r="K408" i="7" s="1"/>
  <c r="H408" i="7"/>
  <c r="N407" i="7"/>
  <c r="I407" i="7"/>
  <c r="J407" i="7" s="1"/>
  <c r="K407" i="7" s="1"/>
  <c r="H407" i="7"/>
  <c r="N406" i="7"/>
  <c r="I406" i="7"/>
  <c r="J406" i="7" s="1"/>
  <c r="K406" i="7" s="1"/>
  <c r="H406" i="7"/>
  <c r="N405" i="7"/>
  <c r="I405" i="7"/>
  <c r="J405" i="7" s="1"/>
  <c r="K405" i="7" s="1"/>
  <c r="H405" i="7"/>
  <c r="N404" i="7"/>
  <c r="I404" i="7"/>
  <c r="J404" i="7" s="1"/>
  <c r="K404" i="7" s="1"/>
  <c r="H404" i="7"/>
  <c r="N403" i="7"/>
  <c r="I403" i="7"/>
  <c r="J403" i="7" s="1"/>
  <c r="K403" i="7" s="1"/>
  <c r="H403" i="7"/>
  <c r="N402" i="7"/>
  <c r="I402" i="7"/>
  <c r="J402" i="7" s="1"/>
  <c r="K402" i="7" s="1"/>
  <c r="H402" i="7"/>
  <c r="N401" i="7"/>
  <c r="I401" i="7"/>
  <c r="J401" i="7" s="1"/>
  <c r="K401" i="7" s="1"/>
  <c r="H401" i="7"/>
  <c r="N400" i="7"/>
  <c r="I400" i="7"/>
  <c r="J400" i="7" s="1"/>
  <c r="K400" i="7" s="1"/>
  <c r="H400" i="7"/>
  <c r="N399" i="7"/>
  <c r="I399" i="7"/>
  <c r="J399" i="7" s="1"/>
  <c r="K399" i="7" s="1"/>
  <c r="H399" i="7"/>
  <c r="N398" i="7"/>
  <c r="I398" i="7"/>
  <c r="J398" i="7" s="1"/>
  <c r="K398" i="7" s="1"/>
  <c r="H398" i="7"/>
  <c r="N397" i="7"/>
  <c r="I397" i="7"/>
  <c r="J397" i="7" s="1"/>
  <c r="K397" i="7" s="1"/>
  <c r="H397" i="7"/>
  <c r="N396" i="7"/>
  <c r="I396" i="7"/>
  <c r="J396" i="7" s="1"/>
  <c r="K396" i="7" s="1"/>
  <c r="H396" i="7"/>
  <c r="N395" i="7"/>
  <c r="I395" i="7"/>
  <c r="J395" i="7" s="1"/>
  <c r="K395" i="7" s="1"/>
  <c r="H395" i="7"/>
  <c r="N394" i="7"/>
  <c r="I394" i="7"/>
  <c r="J394" i="7" s="1"/>
  <c r="K394" i="7" s="1"/>
  <c r="H394" i="7"/>
  <c r="N393" i="7"/>
  <c r="I393" i="7"/>
  <c r="J393" i="7" s="1"/>
  <c r="K393" i="7" s="1"/>
  <c r="H393" i="7"/>
  <c r="N392" i="7"/>
  <c r="I392" i="7"/>
  <c r="J392" i="7" s="1"/>
  <c r="K392" i="7" s="1"/>
  <c r="H392" i="7"/>
  <c r="N391" i="7"/>
  <c r="I391" i="7"/>
  <c r="J391" i="7" s="1"/>
  <c r="K391" i="7" s="1"/>
  <c r="H391" i="7"/>
  <c r="N390" i="7"/>
  <c r="I390" i="7"/>
  <c r="J390" i="7" s="1"/>
  <c r="K390" i="7" s="1"/>
  <c r="H390" i="7"/>
  <c r="N389" i="7"/>
  <c r="I389" i="7"/>
  <c r="J389" i="7" s="1"/>
  <c r="K389" i="7" s="1"/>
  <c r="H389" i="7"/>
  <c r="N388" i="7"/>
  <c r="I388" i="7"/>
  <c r="J388" i="7" s="1"/>
  <c r="K388" i="7" s="1"/>
  <c r="H388" i="7"/>
  <c r="N387" i="7"/>
  <c r="I387" i="7"/>
  <c r="J387" i="7" s="1"/>
  <c r="K387" i="7" s="1"/>
  <c r="H387" i="7"/>
  <c r="N386" i="7"/>
  <c r="I386" i="7"/>
  <c r="J386" i="7" s="1"/>
  <c r="K386" i="7" s="1"/>
  <c r="H386" i="7"/>
  <c r="N385" i="7"/>
  <c r="I385" i="7"/>
  <c r="J385" i="7" s="1"/>
  <c r="K385" i="7" s="1"/>
  <c r="H385" i="7"/>
  <c r="N384" i="7"/>
  <c r="I384" i="7"/>
  <c r="J384" i="7" s="1"/>
  <c r="K384" i="7" s="1"/>
  <c r="H384" i="7"/>
  <c r="N383" i="7"/>
  <c r="I383" i="7"/>
  <c r="J383" i="7" s="1"/>
  <c r="K383" i="7" s="1"/>
  <c r="H383" i="7"/>
  <c r="N382" i="7"/>
  <c r="I382" i="7"/>
  <c r="J382" i="7" s="1"/>
  <c r="K382" i="7" s="1"/>
  <c r="H382" i="7"/>
  <c r="N381" i="7"/>
  <c r="I381" i="7"/>
  <c r="J381" i="7" s="1"/>
  <c r="K381" i="7" s="1"/>
  <c r="H381" i="7"/>
  <c r="N380" i="7"/>
  <c r="I380" i="7"/>
  <c r="J380" i="7" s="1"/>
  <c r="K380" i="7" s="1"/>
  <c r="H380" i="7"/>
  <c r="N379" i="7"/>
  <c r="I379" i="7"/>
  <c r="J379" i="7" s="1"/>
  <c r="K379" i="7" s="1"/>
  <c r="H379" i="7"/>
  <c r="N378" i="7"/>
  <c r="I378" i="7"/>
  <c r="J378" i="7" s="1"/>
  <c r="K378" i="7" s="1"/>
  <c r="H378" i="7"/>
  <c r="N377" i="7"/>
  <c r="I377" i="7"/>
  <c r="J377" i="7" s="1"/>
  <c r="K377" i="7" s="1"/>
  <c r="H377" i="7"/>
  <c r="N376" i="7"/>
  <c r="I376" i="7"/>
  <c r="J376" i="7" s="1"/>
  <c r="K376" i="7" s="1"/>
  <c r="H376" i="7"/>
  <c r="N375" i="7"/>
  <c r="I375" i="7"/>
  <c r="J375" i="7" s="1"/>
  <c r="K375" i="7" s="1"/>
  <c r="H375" i="7"/>
  <c r="N374" i="7"/>
  <c r="I374" i="7"/>
  <c r="J374" i="7" s="1"/>
  <c r="K374" i="7" s="1"/>
  <c r="H374" i="7"/>
  <c r="N373" i="7"/>
  <c r="I373" i="7"/>
  <c r="J373" i="7" s="1"/>
  <c r="K373" i="7" s="1"/>
  <c r="H373" i="7"/>
  <c r="N372" i="7"/>
  <c r="I372" i="7"/>
  <c r="J372" i="7" s="1"/>
  <c r="K372" i="7" s="1"/>
  <c r="H372" i="7"/>
  <c r="N371" i="7"/>
  <c r="I371" i="7"/>
  <c r="J371" i="7" s="1"/>
  <c r="K371" i="7" s="1"/>
  <c r="H371" i="7"/>
  <c r="N370" i="7"/>
  <c r="I370" i="7"/>
  <c r="J370" i="7" s="1"/>
  <c r="K370" i="7" s="1"/>
  <c r="H370" i="7"/>
  <c r="N369" i="7"/>
  <c r="I369" i="7"/>
  <c r="J369" i="7" s="1"/>
  <c r="K369" i="7" s="1"/>
  <c r="H369" i="7"/>
  <c r="N368" i="7"/>
  <c r="I368" i="7"/>
  <c r="J368" i="7" s="1"/>
  <c r="K368" i="7" s="1"/>
  <c r="H368" i="7"/>
  <c r="N367" i="7"/>
  <c r="I367" i="7"/>
  <c r="J367" i="7" s="1"/>
  <c r="K367" i="7" s="1"/>
  <c r="H367" i="7"/>
  <c r="N366" i="7"/>
  <c r="I366" i="7"/>
  <c r="J366" i="7" s="1"/>
  <c r="K366" i="7" s="1"/>
  <c r="H366" i="7"/>
  <c r="N365" i="7"/>
  <c r="I365" i="7"/>
  <c r="J365" i="7" s="1"/>
  <c r="K365" i="7" s="1"/>
  <c r="H365" i="7"/>
  <c r="N364" i="7"/>
  <c r="I364" i="7"/>
  <c r="J364" i="7" s="1"/>
  <c r="K364" i="7" s="1"/>
  <c r="H364" i="7"/>
  <c r="N363" i="7"/>
  <c r="I363" i="7"/>
  <c r="J363" i="7" s="1"/>
  <c r="K363" i="7" s="1"/>
  <c r="H363" i="7"/>
  <c r="N362" i="7"/>
  <c r="I362" i="7"/>
  <c r="J362" i="7" s="1"/>
  <c r="K362" i="7" s="1"/>
  <c r="H362" i="7"/>
  <c r="N361" i="7"/>
  <c r="I361" i="7"/>
  <c r="J361" i="7" s="1"/>
  <c r="K361" i="7" s="1"/>
  <c r="H361" i="7"/>
  <c r="N360" i="7"/>
  <c r="I360" i="7"/>
  <c r="J360" i="7" s="1"/>
  <c r="K360" i="7" s="1"/>
  <c r="H360" i="7"/>
  <c r="N359" i="7"/>
  <c r="I359" i="7"/>
  <c r="J359" i="7" s="1"/>
  <c r="K359" i="7" s="1"/>
  <c r="H359" i="7"/>
  <c r="N358" i="7"/>
  <c r="I358" i="7"/>
  <c r="J358" i="7" s="1"/>
  <c r="K358" i="7" s="1"/>
  <c r="H358" i="7"/>
  <c r="N357" i="7"/>
  <c r="I357" i="7"/>
  <c r="J357" i="7" s="1"/>
  <c r="K357" i="7" s="1"/>
  <c r="H357" i="7"/>
  <c r="N356" i="7"/>
  <c r="I356" i="7"/>
  <c r="J356" i="7" s="1"/>
  <c r="K356" i="7" s="1"/>
  <c r="H356" i="7"/>
  <c r="N355" i="7"/>
  <c r="I355" i="7"/>
  <c r="J355" i="7" s="1"/>
  <c r="K355" i="7" s="1"/>
  <c r="H355" i="7"/>
  <c r="N354" i="7"/>
  <c r="I354" i="7"/>
  <c r="J354" i="7" s="1"/>
  <c r="K354" i="7" s="1"/>
  <c r="H354" i="7"/>
  <c r="N353" i="7"/>
  <c r="I353" i="7"/>
  <c r="J353" i="7" s="1"/>
  <c r="K353" i="7" s="1"/>
  <c r="H353" i="7"/>
  <c r="N352" i="7"/>
  <c r="I352" i="7"/>
  <c r="J352" i="7" s="1"/>
  <c r="K352" i="7" s="1"/>
  <c r="H352" i="7"/>
  <c r="N351" i="7"/>
  <c r="I351" i="7"/>
  <c r="J351" i="7" s="1"/>
  <c r="K351" i="7" s="1"/>
  <c r="H351" i="7"/>
  <c r="N350" i="7"/>
  <c r="I350" i="7"/>
  <c r="J350" i="7" s="1"/>
  <c r="K350" i="7" s="1"/>
  <c r="H350" i="7"/>
  <c r="N349" i="7"/>
  <c r="I349" i="7"/>
  <c r="J349" i="7" s="1"/>
  <c r="K349" i="7" s="1"/>
  <c r="H349" i="7"/>
  <c r="N348" i="7"/>
  <c r="I348" i="7"/>
  <c r="J348" i="7" s="1"/>
  <c r="K348" i="7" s="1"/>
  <c r="H348" i="7"/>
  <c r="N347" i="7"/>
  <c r="I347" i="7"/>
  <c r="J347" i="7" s="1"/>
  <c r="K347" i="7" s="1"/>
  <c r="H347" i="7"/>
  <c r="N346" i="7"/>
  <c r="I346" i="7"/>
  <c r="J346" i="7" s="1"/>
  <c r="K346" i="7" s="1"/>
  <c r="H346" i="7"/>
  <c r="N345" i="7"/>
  <c r="I345" i="7"/>
  <c r="J345" i="7" s="1"/>
  <c r="K345" i="7" s="1"/>
  <c r="H345" i="7"/>
  <c r="N344" i="7"/>
  <c r="I344" i="7"/>
  <c r="J344" i="7" s="1"/>
  <c r="K344" i="7" s="1"/>
  <c r="H344" i="7"/>
  <c r="N343" i="7"/>
  <c r="I343" i="7"/>
  <c r="J343" i="7" s="1"/>
  <c r="K343" i="7" s="1"/>
  <c r="H343" i="7"/>
  <c r="N342" i="7"/>
  <c r="I342" i="7"/>
  <c r="J342" i="7" s="1"/>
  <c r="K342" i="7" s="1"/>
  <c r="H342" i="7"/>
  <c r="N341" i="7"/>
  <c r="I341" i="7"/>
  <c r="J341" i="7" s="1"/>
  <c r="K341" i="7" s="1"/>
  <c r="H341" i="7"/>
  <c r="N340" i="7"/>
  <c r="I340" i="7"/>
  <c r="J340" i="7" s="1"/>
  <c r="K340" i="7" s="1"/>
  <c r="H340" i="7"/>
  <c r="N339" i="7"/>
  <c r="I339" i="7"/>
  <c r="J339" i="7" s="1"/>
  <c r="K339" i="7" s="1"/>
  <c r="H339" i="7"/>
  <c r="N338" i="7"/>
  <c r="I338" i="7"/>
  <c r="J338" i="7" s="1"/>
  <c r="K338" i="7" s="1"/>
  <c r="H338" i="7"/>
  <c r="N337" i="7"/>
  <c r="I337" i="7"/>
  <c r="J337" i="7" s="1"/>
  <c r="K337" i="7" s="1"/>
  <c r="H337" i="7"/>
  <c r="N336" i="7"/>
  <c r="I336" i="7"/>
  <c r="J336" i="7" s="1"/>
  <c r="K336" i="7" s="1"/>
  <c r="H336" i="7"/>
  <c r="N335" i="7"/>
  <c r="I335" i="7"/>
  <c r="J335" i="7" s="1"/>
  <c r="K335" i="7" s="1"/>
  <c r="H335" i="7"/>
  <c r="N334" i="7"/>
  <c r="I334" i="7"/>
  <c r="J334" i="7" s="1"/>
  <c r="K334" i="7" s="1"/>
  <c r="H334" i="7"/>
  <c r="N333" i="7"/>
  <c r="I333" i="7"/>
  <c r="J333" i="7" s="1"/>
  <c r="K333" i="7" s="1"/>
  <c r="H333" i="7"/>
  <c r="N332" i="7"/>
  <c r="I332" i="7"/>
  <c r="J332" i="7" s="1"/>
  <c r="K332" i="7" s="1"/>
  <c r="H332" i="7"/>
  <c r="N331" i="7"/>
  <c r="I331" i="7"/>
  <c r="J331" i="7" s="1"/>
  <c r="K331" i="7" s="1"/>
  <c r="H331" i="7"/>
  <c r="N330" i="7"/>
  <c r="I330" i="7"/>
  <c r="J330" i="7" s="1"/>
  <c r="K330" i="7" s="1"/>
  <c r="H330" i="7"/>
  <c r="N329" i="7"/>
  <c r="I329" i="7"/>
  <c r="J329" i="7" s="1"/>
  <c r="K329" i="7" s="1"/>
  <c r="H329" i="7"/>
  <c r="N328" i="7"/>
  <c r="I328" i="7"/>
  <c r="J328" i="7" s="1"/>
  <c r="K328" i="7" s="1"/>
  <c r="H328" i="7"/>
  <c r="N327" i="7"/>
  <c r="I327" i="7"/>
  <c r="J327" i="7" s="1"/>
  <c r="K327" i="7" s="1"/>
  <c r="H327" i="7"/>
  <c r="N326" i="7"/>
  <c r="I326" i="7"/>
  <c r="J326" i="7" s="1"/>
  <c r="K326" i="7" s="1"/>
  <c r="H326" i="7"/>
  <c r="N325" i="7"/>
  <c r="I325" i="7"/>
  <c r="J325" i="7" s="1"/>
  <c r="K325" i="7" s="1"/>
  <c r="H325" i="7"/>
  <c r="N324" i="7"/>
  <c r="I324" i="7"/>
  <c r="J324" i="7" s="1"/>
  <c r="K324" i="7" s="1"/>
  <c r="H324" i="7"/>
  <c r="N323" i="7"/>
  <c r="I323" i="7"/>
  <c r="J323" i="7" s="1"/>
  <c r="K323" i="7" s="1"/>
  <c r="H323" i="7"/>
  <c r="N322" i="7"/>
  <c r="I322" i="7"/>
  <c r="J322" i="7" s="1"/>
  <c r="K322" i="7" s="1"/>
  <c r="H322" i="7"/>
  <c r="N321" i="7"/>
  <c r="I321" i="7"/>
  <c r="J321" i="7" s="1"/>
  <c r="K321" i="7" s="1"/>
  <c r="H321" i="7"/>
  <c r="N320" i="7"/>
  <c r="I320" i="7"/>
  <c r="J320" i="7" s="1"/>
  <c r="K320" i="7" s="1"/>
  <c r="H320" i="7"/>
  <c r="N319" i="7"/>
  <c r="I319" i="7"/>
  <c r="J319" i="7" s="1"/>
  <c r="K319" i="7" s="1"/>
  <c r="H319" i="7"/>
  <c r="N318" i="7"/>
  <c r="I318" i="7"/>
  <c r="J318" i="7" s="1"/>
  <c r="K318" i="7" s="1"/>
  <c r="H318" i="7"/>
  <c r="N317" i="7"/>
  <c r="I317" i="7"/>
  <c r="J317" i="7" s="1"/>
  <c r="K317" i="7" s="1"/>
  <c r="H317" i="7"/>
  <c r="N316" i="7"/>
  <c r="I316" i="7"/>
  <c r="J316" i="7" s="1"/>
  <c r="K316" i="7" s="1"/>
  <c r="H316" i="7"/>
  <c r="N315" i="7"/>
  <c r="I315" i="7"/>
  <c r="J315" i="7" s="1"/>
  <c r="K315" i="7" s="1"/>
  <c r="H315" i="7"/>
  <c r="N314" i="7"/>
  <c r="I314" i="7"/>
  <c r="J314" i="7" s="1"/>
  <c r="K314" i="7" s="1"/>
  <c r="H314" i="7"/>
  <c r="N313" i="7"/>
  <c r="I313" i="7"/>
  <c r="J313" i="7" s="1"/>
  <c r="K313" i="7" s="1"/>
  <c r="H313" i="7"/>
  <c r="N312" i="7"/>
  <c r="I312" i="7"/>
  <c r="J312" i="7" s="1"/>
  <c r="K312" i="7" s="1"/>
  <c r="H312" i="7"/>
  <c r="N311" i="7"/>
  <c r="I311" i="7"/>
  <c r="J311" i="7" s="1"/>
  <c r="K311" i="7" s="1"/>
  <c r="H311" i="7"/>
  <c r="N310" i="7"/>
  <c r="I310" i="7"/>
  <c r="J310" i="7" s="1"/>
  <c r="K310" i="7" s="1"/>
  <c r="H310" i="7"/>
  <c r="N309" i="7"/>
  <c r="I309" i="7"/>
  <c r="J309" i="7" s="1"/>
  <c r="K309" i="7" s="1"/>
  <c r="H309" i="7"/>
  <c r="N308" i="7"/>
  <c r="I308" i="7"/>
  <c r="J308" i="7" s="1"/>
  <c r="K308" i="7" s="1"/>
  <c r="H308" i="7"/>
  <c r="N307" i="7"/>
  <c r="I307" i="7"/>
  <c r="J307" i="7" s="1"/>
  <c r="K307" i="7" s="1"/>
  <c r="H307" i="7"/>
  <c r="N306" i="7"/>
  <c r="I306" i="7"/>
  <c r="J306" i="7" s="1"/>
  <c r="K306" i="7" s="1"/>
  <c r="H306" i="7"/>
  <c r="N305" i="7"/>
  <c r="I305" i="7"/>
  <c r="J305" i="7" s="1"/>
  <c r="K305" i="7" s="1"/>
  <c r="H305" i="7"/>
  <c r="N304" i="7"/>
  <c r="I304" i="7"/>
  <c r="J304" i="7" s="1"/>
  <c r="K304" i="7" s="1"/>
  <c r="H304" i="7"/>
  <c r="N303" i="7"/>
  <c r="I303" i="7"/>
  <c r="J303" i="7" s="1"/>
  <c r="K303" i="7" s="1"/>
  <c r="H303" i="7"/>
  <c r="N302" i="7"/>
  <c r="I302" i="7"/>
  <c r="J302" i="7" s="1"/>
  <c r="K302" i="7" s="1"/>
  <c r="H302" i="7"/>
  <c r="N301" i="7"/>
  <c r="I301" i="7"/>
  <c r="J301" i="7" s="1"/>
  <c r="K301" i="7" s="1"/>
  <c r="H301" i="7"/>
  <c r="N300" i="7"/>
  <c r="I300" i="7"/>
  <c r="J300" i="7" s="1"/>
  <c r="K300" i="7" s="1"/>
  <c r="H300" i="7"/>
  <c r="N299" i="7"/>
  <c r="I299" i="7"/>
  <c r="J299" i="7" s="1"/>
  <c r="K299" i="7" s="1"/>
  <c r="H299" i="7"/>
  <c r="N298" i="7"/>
  <c r="I298" i="7"/>
  <c r="J298" i="7" s="1"/>
  <c r="K298" i="7" s="1"/>
  <c r="H298" i="7"/>
  <c r="N297" i="7"/>
  <c r="I297" i="7"/>
  <c r="J297" i="7" s="1"/>
  <c r="K297" i="7" s="1"/>
  <c r="H297" i="7"/>
  <c r="N296" i="7"/>
  <c r="I296" i="7"/>
  <c r="J296" i="7" s="1"/>
  <c r="K296" i="7" s="1"/>
  <c r="H296" i="7"/>
  <c r="N295" i="7"/>
  <c r="I295" i="7"/>
  <c r="J295" i="7" s="1"/>
  <c r="K295" i="7" s="1"/>
  <c r="H295" i="7"/>
  <c r="N294" i="7"/>
  <c r="I294" i="7"/>
  <c r="J294" i="7" s="1"/>
  <c r="K294" i="7" s="1"/>
  <c r="H294" i="7"/>
  <c r="N293" i="7"/>
  <c r="I293" i="7"/>
  <c r="J293" i="7" s="1"/>
  <c r="K293" i="7" s="1"/>
  <c r="H293" i="7"/>
  <c r="N292" i="7"/>
  <c r="I292" i="7"/>
  <c r="J292" i="7" s="1"/>
  <c r="K292" i="7" s="1"/>
  <c r="H292" i="7"/>
  <c r="N291" i="7"/>
  <c r="I291" i="7"/>
  <c r="J291" i="7" s="1"/>
  <c r="K291" i="7" s="1"/>
  <c r="H291" i="7"/>
  <c r="N290" i="7"/>
  <c r="I290" i="7"/>
  <c r="J290" i="7" s="1"/>
  <c r="K290" i="7" s="1"/>
  <c r="H290" i="7"/>
  <c r="N289" i="7"/>
  <c r="I289" i="7"/>
  <c r="J289" i="7" s="1"/>
  <c r="K289" i="7" s="1"/>
  <c r="H289" i="7"/>
  <c r="N288" i="7"/>
  <c r="I288" i="7"/>
  <c r="J288" i="7" s="1"/>
  <c r="K288" i="7" s="1"/>
  <c r="H288" i="7"/>
  <c r="N287" i="7"/>
  <c r="I287" i="7"/>
  <c r="J287" i="7" s="1"/>
  <c r="K287" i="7" s="1"/>
  <c r="H287" i="7"/>
  <c r="N286" i="7"/>
  <c r="I286" i="7"/>
  <c r="J286" i="7" s="1"/>
  <c r="K286" i="7" s="1"/>
  <c r="H286" i="7"/>
  <c r="N285" i="7"/>
  <c r="I285" i="7"/>
  <c r="J285" i="7" s="1"/>
  <c r="K285" i="7" s="1"/>
  <c r="H285" i="7"/>
  <c r="N284" i="7"/>
  <c r="I284" i="7"/>
  <c r="J284" i="7" s="1"/>
  <c r="K284" i="7" s="1"/>
  <c r="H284" i="7"/>
  <c r="N283" i="7"/>
  <c r="I283" i="7"/>
  <c r="J283" i="7" s="1"/>
  <c r="K283" i="7" s="1"/>
  <c r="H283" i="7"/>
  <c r="N282" i="7"/>
  <c r="I282" i="7"/>
  <c r="J282" i="7" s="1"/>
  <c r="K282" i="7" s="1"/>
  <c r="H282" i="7"/>
  <c r="N281" i="7"/>
  <c r="I281" i="7"/>
  <c r="J281" i="7" s="1"/>
  <c r="K281" i="7" s="1"/>
  <c r="H281" i="7"/>
  <c r="N280" i="7"/>
  <c r="I280" i="7"/>
  <c r="J280" i="7" s="1"/>
  <c r="K280" i="7" s="1"/>
  <c r="H280" i="7"/>
  <c r="N279" i="7"/>
  <c r="I279" i="7"/>
  <c r="J279" i="7" s="1"/>
  <c r="K279" i="7" s="1"/>
  <c r="H279" i="7"/>
  <c r="N278" i="7"/>
  <c r="I278" i="7"/>
  <c r="J278" i="7" s="1"/>
  <c r="K278" i="7" s="1"/>
  <c r="H278" i="7"/>
  <c r="N277" i="7"/>
  <c r="I277" i="7"/>
  <c r="J277" i="7" s="1"/>
  <c r="K277" i="7" s="1"/>
  <c r="H277" i="7"/>
  <c r="N276" i="7"/>
  <c r="I276" i="7"/>
  <c r="J276" i="7" s="1"/>
  <c r="K276" i="7" s="1"/>
  <c r="H276" i="7"/>
  <c r="N275" i="7"/>
  <c r="I275" i="7"/>
  <c r="J275" i="7" s="1"/>
  <c r="K275" i="7" s="1"/>
  <c r="H275" i="7"/>
  <c r="N274" i="7"/>
  <c r="I274" i="7"/>
  <c r="J274" i="7" s="1"/>
  <c r="K274" i="7" s="1"/>
  <c r="H274" i="7"/>
  <c r="N273" i="7"/>
  <c r="I273" i="7"/>
  <c r="J273" i="7" s="1"/>
  <c r="K273" i="7" s="1"/>
  <c r="H273" i="7"/>
  <c r="N272" i="7"/>
  <c r="I272" i="7"/>
  <c r="J272" i="7" s="1"/>
  <c r="K272" i="7" s="1"/>
  <c r="H272" i="7"/>
  <c r="N271" i="7"/>
  <c r="I271" i="7"/>
  <c r="J271" i="7" s="1"/>
  <c r="K271" i="7" s="1"/>
  <c r="H271" i="7"/>
  <c r="N270" i="7"/>
  <c r="I270" i="7"/>
  <c r="J270" i="7" s="1"/>
  <c r="K270" i="7" s="1"/>
  <c r="H270" i="7"/>
  <c r="N269" i="7"/>
  <c r="I269" i="7"/>
  <c r="J269" i="7" s="1"/>
  <c r="K269" i="7" s="1"/>
  <c r="H269" i="7"/>
  <c r="N268" i="7"/>
  <c r="I268" i="7"/>
  <c r="J268" i="7" s="1"/>
  <c r="K268" i="7" s="1"/>
  <c r="H268" i="7"/>
  <c r="N267" i="7"/>
  <c r="I267" i="7"/>
  <c r="J267" i="7" s="1"/>
  <c r="K267" i="7" s="1"/>
  <c r="H267" i="7"/>
  <c r="N266" i="7"/>
  <c r="I266" i="7"/>
  <c r="J266" i="7" s="1"/>
  <c r="K266" i="7" s="1"/>
  <c r="H266" i="7"/>
  <c r="N265" i="7"/>
  <c r="I265" i="7"/>
  <c r="J265" i="7" s="1"/>
  <c r="K265" i="7" s="1"/>
  <c r="H265" i="7"/>
  <c r="N264" i="7"/>
  <c r="I264" i="7"/>
  <c r="J264" i="7" s="1"/>
  <c r="K264" i="7" s="1"/>
  <c r="H264" i="7"/>
  <c r="N263" i="7"/>
  <c r="I263" i="7"/>
  <c r="J263" i="7" s="1"/>
  <c r="K263" i="7" s="1"/>
  <c r="H263" i="7"/>
  <c r="N262" i="7"/>
  <c r="I262" i="7"/>
  <c r="J262" i="7" s="1"/>
  <c r="K262" i="7" s="1"/>
  <c r="H262" i="7"/>
  <c r="N261" i="7"/>
  <c r="I261" i="7"/>
  <c r="J261" i="7" s="1"/>
  <c r="K261" i="7" s="1"/>
  <c r="H261" i="7"/>
  <c r="N260" i="7"/>
  <c r="I260" i="7"/>
  <c r="J260" i="7" s="1"/>
  <c r="K260" i="7" s="1"/>
  <c r="H260" i="7"/>
  <c r="N259" i="7"/>
  <c r="I259" i="7"/>
  <c r="J259" i="7" s="1"/>
  <c r="K259" i="7" s="1"/>
  <c r="H259" i="7"/>
  <c r="N258" i="7"/>
  <c r="I258" i="7"/>
  <c r="J258" i="7" s="1"/>
  <c r="K258" i="7" s="1"/>
  <c r="H258" i="7"/>
  <c r="N257" i="7"/>
  <c r="I257" i="7"/>
  <c r="J257" i="7" s="1"/>
  <c r="K257" i="7" s="1"/>
  <c r="H257" i="7"/>
  <c r="N256" i="7"/>
  <c r="I256" i="7"/>
  <c r="J256" i="7" s="1"/>
  <c r="K256" i="7" s="1"/>
  <c r="H256" i="7"/>
  <c r="N255" i="7"/>
  <c r="I255" i="7"/>
  <c r="J255" i="7" s="1"/>
  <c r="K255" i="7" s="1"/>
  <c r="H255" i="7"/>
  <c r="N254" i="7"/>
  <c r="I254" i="7"/>
  <c r="J254" i="7" s="1"/>
  <c r="K254" i="7" s="1"/>
  <c r="H254" i="7"/>
  <c r="N253" i="7"/>
  <c r="I253" i="7"/>
  <c r="J253" i="7" s="1"/>
  <c r="K253" i="7" s="1"/>
  <c r="H253" i="7"/>
  <c r="N252" i="7"/>
  <c r="I252" i="7"/>
  <c r="J252" i="7" s="1"/>
  <c r="K252" i="7" s="1"/>
  <c r="H252" i="7"/>
  <c r="N251" i="7"/>
  <c r="I251" i="7"/>
  <c r="J251" i="7" s="1"/>
  <c r="K251" i="7" s="1"/>
  <c r="H251" i="7"/>
  <c r="N250" i="7"/>
  <c r="I250" i="7"/>
  <c r="J250" i="7" s="1"/>
  <c r="K250" i="7" s="1"/>
  <c r="H250" i="7"/>
  <c r="N249" i="7"/>
  <c r="I249" i="7"/>
  <c r="J249" i="7" s="1"/>
  <c r="K249" i="7" s="1"/>
  <c r="H249" i="7"/>
  <c r="N248" i="7"/>
  <c r="I248" i="7"/>
  <c r="J248" i="7" s="1"/>
  <c r="K248" i="7" s="1"/>
  <c r="H248" i="7"/>
  <c r="N247" i="7"/>
  <c r="I247" i="7"/>
  <c r="J247" i="7" s="1"/>
  <c r="K247" i="7" s="1"/>
  <c r="H247" i="7"/>
  <c r="N246" i="7"/>
  <c r="I246" i="7"/>
  <c r="J246" i="7" s="1"/>
  <c r="K246" i="7" s="1"/>
  <c r="H246" i="7"/>
  <c r="N245" i="7"/>
  <c r="I245" i="7"/>
  <c r="J245" i="7" s="1"/>
  <c r="K245" i="7" s="1"/>
  <c r="H245" i="7"/>
  <c r="N244" i="7"/>
  <c r="I244" i="7"/>
  <c r="J244" i="7" s="1"/>
  <c r="K244" i="7" s="1"/>
  <c r="H244" i="7"/>
  <c r="N243" i="7"/>
  <c r="I243" i="7"/>
  <c r="J243" i="7" s="1"/>
  <c r="K243" i="7" s="1"/>
  <c r="H243" i="7"/>
  <c r="N242" i="7"/>
  <c r="I242" i="7"/>
  <c r="J242" i="7" s="1"/>
  <c r="K242" i="7" s="1"/>
  <c r="H242" i="7"/>
  <c r="N241" i="7"/>
  <c r="I241" i="7"/>
  <c r="J241" i="7" s="1"/>
  <c r="K241" i="7" s="1"/>
  <c r="H241" i="7"/>
  <c r="N240" i="7"/>
  <c r="I240" i="7"/>
  <c r="J240" i="7" s="1"/>
  <c r="K240" i="7" s="1"/>
  <c r="H240" i="7"/>
  <c r="N239" i="7"/>
  <c r="I239" i="7"/>
  <c r="J239" i="7" s="1"/>
  <c r="K239" i="7" s="1"/>
  <c r="H239" i="7"/>
  <c r="N238" i="7"/>
  <c r="I238" i="7"/>
  <c r="J238" i="7" s="1"/>
  <c r="K238" i="7" s="1"/>
  <c r="H238" i="7"/>
  <c r="N237" i="7"/>
  <c r="I237" i="7"/>
  <c r="J237" i="7" s="1"/>
  <c r="K237" i="7" s="1"/>
  <c r="H237" i="7"/>
  <c r="N236" i="7"/>
  <c r="I236" i="7"/>
  <c r="J236" i="7" s="1"/>
  <c r="K236" i="7" s="1"/>
  <c r="H236" i="7"/>
  <c r="N235" i="7"/>
  <c r="I235" i="7"/>
  <c r="J235" i="7" s="1"/>
  <c r="K235" i="7" s="1"/>
  <c r="H235" i="7"/>
  <c r="N234" i="7"/>
  <c r="I234" i="7"/>
  <c r="J234" i="7" s="1"/>
  <c r="K234" i="7" s="1"/>
  <c r="H234" i="7"/>
  <c r="N233" i="7"/>
  <c r="I233" i="7"/>
  <c r="J233" i="7" s="1"/>
  <c r="K233" i="7" s="1"/>
  <c r="H233" i="7"/>
  <c r="N232" i="7"/>
  <c r="I232" i="7"/>
  <c r="J232" i="7" s="1"/>
  <c r="K232" i="7" s="1"/>
  <c r="H232" i="7"/>
  <c r="N231" i="7"/>
  <c r="I231" i="7"/>
  <c r="J231" i="7" s="1"/>
  <c r="K231" i="7" s="1"/>
  <c r="H231" i="7"/>
  <c r="N230" i="7"/>
  <c r="I230" i="7"/>
  <c r="J230" i="7" s="1"/>
  <c r="K230" i="7" s="1"/>
  <c r="H230" i="7"/>
  <c r="N229" i="7"/>
  <c r="I229" i="7"/>
  <c r="J229" i="7" s="1"/>
  <c r="K229" i="7" s="1"/>
  <c r="H229" i="7"/>
  <c r="N228" i="7"/>
  <c r="I228" i="7"/>
  <c r="J228" i="7" s="1"/>
  <c r="K228" i="7" s="1"/>
  <c r="H228" i="7"/>
  <c r="N227" i="7"/>
  <c r="I227" i="7"/>
  <c r="J227" i="7" s="1"/>
  <c r="K227" i="7" s="1"/>
  <c r="H227" i="7"/>
  <c r="N226" i="7"/>
  <c r="I226" i="7"/>
  <c r="J226" i="7" s="1"/>
  <c r="K226" i="7" s="1"/>
  <c r="H226" i="7"/>
  <c r="N225" i="7"/>
  <c r="I225" i="7"/>
  <c r="J225" i="7" s="1"/>
  <c r="K225" i="7" s="1"/>
  <c r="H225" i="7"/>
  <c r="N224" i="7"/>
  <c r="I224" i="7"/>
  <c r="J224" i="7" s="1"/>
  <c r="K224" i="7" s="1"/>
  <c r="H224" i="7"/>
  <c r="N223" i="7"/>
  <c r="I223" i="7"/>
  <c r="J223" i="7" s="1"/>
  <c r="K223" i="7" s="1"/>
  <c r="H223" i="7"/>
  <c r="N222" i="7"/>
  <c r="I222" i="7"/>
  <c r="J222" i="7" s="1"/>
  <c r="K222" i="7" s="1"/>
  <c r="H222" i="7"/>
  <c r="N221" i="7"/>
  <c r="I221" i="7"/>
  <c r="J221" i="7" s="1"/>
  <c r="K221" i="7" s="1"/>
  <c r="H221" i="7"/>
  <c r="N220" i="7"/>
  <c r="I220" i="7"/>
  <c r="J220" i="7" s="1"/>
  <c r="K220" i="7" s="1"/>
  <c r="H220" i="7"/>
  <c r="N219" i="7"/>
  <c r="I219" i="7"/>
  <c r="J219" i="7" s="1"/>
  <c r="K219" i="7" s="1"/>
  <c r="H219" i="7"/>
  <c r="N218" i="7"/>
  <c r="I218" i="7"/>
  <c r="J218" i="7" s="1"/>
  <c r="K218" i="7" s="1"/>
  <c r="H218" i="7"/>
  <c r="N217" i="7"/>
  <c r="I217" i="7"/>
  <c r="J217" i="7" s="1"/>
  <c r="K217" i="7" s="1"/>
  <c r="H217" i="7"/>
  <c r="N216" i="7"/>
  <c r="I216" i="7"/>
  <c r="J216" i="7" s="1"/>
  <c r="K216" i="7" s="1"/>
  <c r="H216" i="7"/>
  <c r="N215" i="7"/>
  <c r="I215" i="7"/>
  <c r="J215" i="7" s="1"/>
  <c r="K215" i="7" s="1"/>
  <c r="H215" i="7"/>
  <c r="N214" i="7"/>
  <c r="I214" i="7"/>
  <c r="J214" i="7" s="1"/>
  <c r="K214" i="7" s="1"/>
  <c r="H214" i="7"/>
  <c r="N213" i="7"/>
  <c r="I213" i="7"/>
  <c r="J213" i="7" s="1"/>
  <c r="K213" i="7" s="1"/>
  <c r="H213" i="7"/>
  <c r="N212" i="7"/>
  <c r="I212" i="7"/>
  <c r="J212" i="7" s="1"/>
  <c r="K212" i="7" s="1"/>
  <c r="H212" i="7"/>
  <c r="N211" i="7"/>
  <c r="I211" i="7"/>
  <c r="J211" i="7" s="1"/>
  <c r="K211" i="7" s="1"/>
  <c r="H211" i="7"/>
  <c r="N210" i="7"/>
  <c r="I210" i="7"/>
  <c r="J210" i="7" s="1"/>
  <c r="K210" i="7" s="1"/>
  <c r="H210" i="7"/>
  <c r="N209" i="7"/>
  <c r="I209" i="7"/>
  <c r="J209" i="7" s="1"/>
  <c r="K209" i="7" s="1"/>
  <c r="H209" i="7"/>
  <c r="N208" i="7"/>
  <c r="I208" i="7"/>
  <c r="J208" i="7" s="1"/>
  <c r="K208" i="7" s="1"/>
  <c r="H208" i="7"/>
  <c r="N207" i="7"/>
  <c r="I207" i="7"/>
  <c r="J207" i="7" s="1"/>
  <c r="K207" i="7" s="1"/>
  <c r="H207" i="7"/>
  <c r="N206" i="7"/>
  <c r="I206" i="7"/>
  <c r="J206" i="7" s="1"/>
  <c r="K206" i="7" s="1"/>
  <c r="H206" i="7"/>
  <c r="N205" i="7"/>
  <c r="I205" i="7"/>
  <c r="J205" i="7" s="1"/>
  <c r="K205" i="7" s="1"/>
  <c r="H205" i="7"/>
  <c r="N204" i="7"/>
  <c r="I204" i="7"/>
  <c r="J204" i="7" s="1"/>
  <c r="K204" i="7" s="1"/>
  <c r="H204" i="7"/>
  <c r="N203" i="7"/>
  <c r="I203" i="7"/>
  <c r="J203" i="7" s="1"/>
  <c r="K203" i="7" s="1"/>
  <c r="H203" i="7"/>
  <c r="N202" i="7"/>
  <c r="I202" i="7"/>
  <c r="J202" i="7" s="1"/>
  <c r="K202" i="7" s="1"/>
  <c r="H202" i="7"/>
  <c r="N201" i="7"/>
  <c r="I201" i="7"/>
  <c r="J201" i="7" s="1"/>
  <c r="K201" i="7" s="1"/>
  <c r="H201" i="7"/>
  <c r="N200" i="7"/>
  <c r="I200" i="7"/>
  <c r="J200" i="7" s="1"/>
  <c r="K200" i="7" s="1"/>
  <c r="H200" i="7"/>
  <c r="N199" i="7"/>
  <c r="I199" i="7"/>
  <c r="J199" i="7" s="1"/>
  <c r="K199" i="7" s="1"/>
  <c r="H199" i="7"/>
  <c r="N198" i="7"/>
  <c r="I198" i="7"/>
  <c r="J198" i="7" s="1"/>
  <c r="K198" i="7" s="1"/>
  <c r="H198" i="7"/>
  <c r="N197" i="7"/>
  <c r="I197" i="7"/>
  <c r="J197" i="7" s="1"/>
  <c r="K197" i="7" s="1"/>
  <c r="H197" i="7"/>
  <c r="N196" i="7"/>
  <c r="I196" i="7"/>
  <c r="J196" i="7" s="1"/>
  <c r="K196" i="7" s="1"/>
  <c r="H196" i="7"/>
  <c r="N195" i="7"/>
  <c r="I195" i="7"/>
  <c r="J195" i="7" s="1"/>
  <c r="K195" i="7" s="1"/>
  <c r="H195" i="7"/>
  <c r="N194" i="7"/>
  <c r="I194" i="7"/>
  <c r="J194" i="7" s="1"/>
  <c r="K194" i="7" s="1"/>
  <c r="H194" i="7"/>
  <c r="N193" i="7"/>
  <c r="I193" i="7"/>
  <c r="J193" i="7" s="1"/>
  <c r="K193" i="7" s="1"/>
  <c r="H193" i="7"/>
  <c r="N192" i="7"/>
  <c r="I192" i="7"/>
  <c r="J192" i="7" s="1"/>
  <c r="K192" i="7" s="1"/>
  <c r="H192" i="7"/>
  <c r="N191" i="7"/>
  <c r="I191" i="7"/>
  <c r="J191" i="7" s="1"/>
  <c r="K191" i="7" s="1"/>
  <c r="H191" i="7"/>
  <c r="N190" i="7"/>
  <c r="I190" i="7"/>
  <c r="J190" i="7" s="1"/>
  <c r="K190" i="7" s="1"/>
  <c r="H190" i="7"/>
  <c r="N189" i="7"/>
  <c r="I189" i="7"/>
  <c r="J189" i="7" s="1"/>
  <c r="K189" i="7" s="1"/>
  <c r="H189" i="7"/>
  <c r="N188" i="7"/>
  <c r="I188" i="7"/>
  <c r="J188" i="7" s="1"/>
  <c r="K188" i="7" s="1"/>
  <c r="H188" i="7"/>
  <c r="N187" i="7"/>
  <c r="I187" i="7"/>
  <c r="J187" i="7" s="1"/>
  <c r="K187" i="7" s="1"/>
  <c r="H187" i="7"/>
  <c r="N186" i="7"/>
  <c r="I186" i="7"/>
  <c r="J186" i="7" s="1"/>
  <c r="K186" i="7" s="1"/>
  <c r="H186" i="7"/>
  <c r="N185" i="7"/>
  <c r="I185" i="7"/>
  <c r="J185" i="7" s="1"/>
  <c r="K185" i="7" s="1"/>
  <c r="H185" i="7"/>
  <c r="N184" i="7"/>
  <c r="I184" i="7"/>
  <c r="J184" i="7" s="1"/>
  <c r="K184" i="7" s="1"/>
  <c r="H184" i="7"/>
  <c r="N183" i="7"/>
  <c r="I183" i="7"/>
  <c r="J183" i="7" s="1"/>
  <c r="K183" i="7" s="1"/>
  <c r="H183" i="7"/>
  <c r="N182" i="7"/>
  <c r="I182" i="7"/>
  <c r="J182" i="7" s="1"/>
  <c r="K182" i="7" s="1"/>
  <c r="H182" i="7"/>
  <c r="N181" i="7"/>
  <c r="I181" i="7"/>
  <c r="J181" i="7" s="1"/>
  <c r="K181" i="7" s="1"/>
  <c r="H181" i="7"/>
  <c r="N180" i="7"/>
  <c r="I180" i="7"/>
  <c r="J180" i="7" s="1"/>
  <c r="K180" i="7" s="1"/>
  <c r="H180" i="7"/>
  <c r="N179" i="7"/>
  <c r="I179" i="7"/>
  <c r="J179" i="7" s="1"/>
  <c r="K179" i="7" s="1"/>
  <c r="H179" i="7"/>
  <c r="N178" i="7"/>
  <c r="I178" i="7"/>
  <c r="J178" i="7" s="1"/>
  <c r="K178" i="7" s="1"/>
  <c r="H178" i="7"/>
  <c r="N177" i="7"/>
  <c r="I177" i="7"/>
  <c r="J177" i="7" s="1"/>
  <c r="K177" i="7" s="1"/>
  <c r="H177" i="7"/>
  <c r="N176" i="7"/>
  <c r="I176" i="7"/>
  <c r="J176" i="7" s="1"/>
  <c r="K176" i="7" s="1"/>
  <c r="H176" i="7"/>
  <c r="N175" i="7"/>
  <c r="I175" i="7"/>
  <c r="J175" i="7" s="1"/>
  <c r="K175" i="7" s="1"/>
  <c r="H175" i="7"/>
  <c r="N174" i="7"/>
  <c r="I174" i="7"/>
  <c r="J174" i="7" s="1"/>
  <c r="K174" i="7" s="1"/>
  <c r="H174" i="7"/>
  <c r="N173" i="7"/>
  <c r="I173" i="7"/>
  <c r="J173" i="7" s="1"/>
  <c r="K173" i="7" s="1"/>
  <c r="H173" i="7"/>
  <c r="N172" i="7"/>
  <c r="I172" i="7"/>
  <c r="J172" i="7" s="1"/>
  <c r="K172" i="7" s="1"/>
  <c r="H172" i="7"/>
  <c r="N171" i="7"/>
  <c r="I171" i="7"/>
  <c r="J171" i="7" s="1"/>
  <c r="K171" i="7" s="1"/>
  <c r="H171" i="7"/>
  <c r="N170" i="7"/>
  <c r="I170" i="7"/>
  <c r="J170" i="7" s="1"/>
  <c r="K170" i="7" s="1"/>
  <c r="H170" i="7"/>
  <c r="N169" i="7"/>
  <c r="I169" i="7"/>
  <c r="J169" i="7" s="1"/>
  <c r="K169" i="7" s="1"/>
  <c r="H169" i="7"/>
  <c r="N168" i="7"/>
  <c r="I168" i="7"/>
  <c r="J168" i="7" s="1"/>
  <c r="K168" i="7" s="1"/>
  <c r="H168" i="7"/>
  <c r="N167" i="7"/>
  <c r="I167" i="7"/>
  <c r="J167" i="7" s="1"/>
  <c r="K167" i="7" s="1"/>
  <c r="H167" i="7"/>
  <c r="N166" i="7"/>
  <c r="I166" i="7"/>
  <c r="J166" i="7" s="1"/>
  <c r="K166" i="7" s="1"/>
  <c r="H166" i="7"/>
  <c r="N165" i="7"/>
  <c r="I165" i="7"/>
  <c r="J165" i="7" s="1"/>
  <c r="K165" i="7" s="1"/>
  <c r="H165" i="7"/>
  <c r="N164" i="7"/>
  <c r="I164" i="7"/>
  <c r="J164" i="7" s="1"/>
  <c r="K164" i="7" s="1"/>
  <c r="H164" i="7"/>
  <c r="N163" i="7"/>
  <c r="I163" i="7"/>
  <c r="J163" i="7" s="1"/>
  <c r="K163" i="7" s="1"/>
  <c r="H163" i="7"/>
  <c r="N162" i="7"/>
  <c r="I162" i="7"/>
  <c r="J162" i="7" s="1"/>
  <c r="K162" i="7" s="1"/>
  <c r="H162" i="7"/>
  <c r="N161" i="7"/>
  <c r="I161" i="7"/>
  <c r="J161" i="7" s="1"/>
  <c r="K161" i="7" s="1"/>
  <c r="H161" i="7"/>
  <c r="N160" i="7"/>
  <c r="I160" i="7"/>
  <c r="J160" i="7" s="1"/>
  <c r="K160" i="7" s="1"/>
  <c r="H160" i="7"/>
  <c r="N159" i="7"/>
  <c r="I159" i="7"/>
  <c r="J159" i="7" s="1"/>
  <c r="K159" i="7" s="1"/>
  <c r="H159" i="7"/>
  <c r="N158" i="7"/>
  <c r="I158" i="7"/>
  <c r="J158" i="7" s="1"/>
  <c r="K158" i="7" s="1"/>
  <c r="H158" i="7"/>
  <c r="N157" i="7"/>
  <c r="I157" i="7"/>
  <c r="J157" i="7" s="1"/>
  <c r="K157" i="7" s="1"/>
  <c r="H157" i="7"/>
  <c r="N156" i="7"/>
  <c r="I156" i="7"/>
  <c r="J156" i="7" s="1"/>
  <c r="K156" i="7" s="1"/>
  <c r="H156" i="7"/>
  <c r="N155" i="7"/>
  <c r="I155" i="7"/>
  <c r="J155" i="7" s="1"/>
  <c r="K155" i="7" s="1"/>
  <c r="H155" i="7"/>
  <c r="N154" i="7"/>
  <c r="I154" i="7"/>
  <c r="J154" i="7" s="1"/>
  <c r="K154" i="7" s="1"/>
  <c r="H154" i="7"/>
  <c r="N153" i="7"/>
  <c r="I153" i="7"/>
  <c r="J153" i="7" s="1"/>
  <c r="K153" i="7" s="1"/>
  <c r="H153" i="7"/>
  <c r="N152" i="7"/>
  <c r="I152" i="7"/>
  <c r="J152" i="7" s="1"/>
  <c r="K152" i="7" s="1"/>
  <c r="H152" i="7"/>
  <c r="N151" i="7"/>
  <c r="I151" i="7"/>
  <c r="J151" i="7" s="1"/>
  <c r="K151" i="7" s="1"/>
  <c r="H151" i="7"/>
  <c r="N150" i="7"/>
  <c r="I150" i="7"/>
  <c r="J150" i="7" s="1"/>
  <c r="K150" i="7" s="1"/>
  <c r="H150" i="7"/>
  <c r="N149" i="7"/>
  <c r="I149" i="7"/>
  <c r="J149" i="7" s="1"/>
  <c r="K149" i="7" s="1"/>
  <c r="H149" i="7"/>
  <c r="N148" i="7"/>
  <c r="I148" i="7"/>
  <c r="J148" i="7" s="1"/>
  <c r="K148" i="7" s="1"/>
  <c r="H148" i="7"/>
  <c r="N147" i="7"/>
  <c r="I147" i="7"/>
  <c r="J147" i="7" s="1"/>
  <c r="K147" i="7" s="1"/>
  <c r="H147" i="7"/>
  <c r="N146" i="7"/>
  <c r="I146" i="7"/>
  <c r="J146" i="7" s="1"/>
  <c r="K146" i="7" s="1"/>
  <c r="H146" i="7"/>
  <c r="N145" i="7"/>
  <c r="I145" i="7"/>
  <c r="J145" i="7" s="1"/>
  <c r="K145" i="7" s="1"/>
  <c r="H145" i="7"/>
  <c r="N144" i="7"/>
  <c r="I144" i="7"/>
  <c r="J144" i="7" s="1"/>
  <c r="K144" i="7" s="1"/>
  <c r="H144" i="7"/>
  <c r="N143" i="7"/>
  <c r="I143" i="7"/>
  <c r="J143" i="7" s="1"/>
  <c r="K143" i="7" s="1"/>
  <c r="H143" i="7"/>
  <c r="N142" i="7"/>
  <c r="I142" i="7"/>
  <c r="J142" i="7" s="1"/>
  <c r="K142" i="7" s="1"/>
  <c r="H142" i="7"/>
  <c r="N141" i="7"/>
  <c r="I141" i="7"/>
  <c r="J141" i="7" s="1"/>
  <c r="K141" i="7" s="1"/>
  <c r="H141" i="7"/>
  <c r="N140" i="7"/>
  <c r="I140" i="7"/>
  <c r="J140" i="7" s="1"/>
  <c r="K140" i="7" s="1"/>
  <c r="H140" i="7"/>
  <c r="N139" i="7"/>
  <c r="I139" i="7"/>
  <c r="J139" i="7" s="1"/>
  <c r="K139" i="7" s="1"/>
  <c r="H139" i="7"/>
  <c r="N138" i="7"/>
  <c r="I138" i="7"/>
  <c r="J138" i="7" s="1"/>
  <c r="K138" i="7" s="1"/>
  <c r="H138" i="7"/>
  <c r="N137" i="7"/>
  <c r="I137" i="7"/>
  <c r="J137" i="7" s="1"/>
  <c r="K137" i="7" s="1"/>
  <c r="H137" i="7"/>
  <c r="N136" i="7"/>
  <c r="I136" i="7"/>
  <c r="J136" i="7" s="1"/>
  <c r="K136" i="7" s="1"/>
  <c r="H136" i="7"/>
  <c r="N135" i="7"/>
  <c r="I135" i="7"/>
  <c r="J135" i="7" s="1"/>
  <c r="K135" i="7" s="1"/>
  <c r="H135" i="7"/>
  <c r="N134" i="7"/>
  <c r="I134" i="7"/>
  <c r="J134" i="7" s="1"/>
  <c r="K134" i="7" s="1"/>
  <c r="H134" i="7"/>
  <c r="N133" i="7"/>
  <c r="I133" i="7"/>
  <c r="J133" i="7" s="1"/>
  <c r="K133" i="7" s="1"/>
  <c r="H133" i="7"/>
  <c r="N132" i="7"/>
  <c r="I132" i="7"/>
  <c r="J132" i="7" s="1"/>
  <c r="K132" i="7" s="1"/>
  <c r="H132" i="7"/>
  <c r="N131" i="7"/>
  <c r="I131" i="7"/>
  <c r="J131" i="7" s="1"/>
  <c r="K131" i="7" s="1"/>
  <c r="H131" i="7"/>
  <c r="N130" i="7"/>
  <c r="I130" i="7"/>
  <c r="J130" i="7" s="1"/>
  <c r="K130" i="7" s="1"/>
  <c r="H130" i="7"/>
  <c r="N129" i="7"/>
  <c r="I129" i="7"/>
  <c r="J129" i="7" s="1"/>
  <c r="K129" i="7" s="1"/>
  <c r="H129" i="7"/>
  <c r="N128" i="7"/>
  <c r="I128" i="7"/>
  <c r="J128" i="7" s="1"/>
  <c r="K128" i="7" s="1"/>
  <c r="H128" i="7"/>
  <c r="N127" i="7"/>
  <c r="I127" i="7"/>
  <c r="J127" i="7" s="1"/>
  <c r="K127" i="7" s="1"/>
  <c r="H127" i="7"/>
  <c r="N126" i="7"/>
  <c r="I126" i="7"/>
  <c r="J126" i="7" s="1"/>
  <c r="K126" i="7" s="1"/>
  <c r="H126" i="7"/>
  <c r="N125" i="7"/>
  <c r="I125" i="7"/>
  <c r="J125" i="7" s="1"/>
  <c r="K125" i="7" s="1"/>
  <c r="H125" i="7"/>
  <c r="N124" i="7"/>
  <c r="I124" i="7"/>
  <c r="J124" i="7" s="1"/>
  <c r="K124" i="7" s="1"/>
  <c r="H124" i="7"/>
  <c r="N123" i="7"/>
  <c r="I123" i="7"/>
  <c r="J123" i="7" s="1"/>
  <c r="K123" i="7" s="1"/>
  <c r="H123" i="7"/>
  <c r="N122" i="7"/>
  <c r="I122" i="7"/>
  <c r="J122" i="7" s="1"/>
  <c r="K122" i="7" s="1"/>
  <c r="H122" i="7"/>
  <c r="N121" i="7"/>
  <c r="I121" i="7"/>
  <c r="J121" i="7" s="1"/>
  <c r="K121" i="7" s="1"/>
  <c r="H121" i="7"/>
  <c r="N120" i="7"/>
  <c r="I120" i="7"/>
  <c r="J120" i="7" s="1"/>
  <c r="K120" i="7" s="1"/>
  <c r="H120" i="7"/>
  <c r="N119" i="7"/>
  <c r="I119" i="7"/>
  <c r="J119" i="7" s="1"/>
  <c r="K119" i="7" s="1"/>
  <c r="H119" i="7"/>
  <c r="N118" i="7"/>
  <c r="I118" i="7"/>
  <c r="J118" i="7" s="1"/>
  <c r="K118" i="7" s="1"/>
  <c r="H118" i="7"/>
  <c r="N117" i="7"/>
  <c r="I117" i="7"/>
  <c r="J117" i="7" s="1"/>
  <c r="K117" i="7" s="1"/>
  <c r="H117" i="7"/>
  <c r="N116" i="7"/>
  <c r="I116" i="7"/>
  <c r="J116" i="7" s="1"/>
  <c r="K116" i="7" s="1"/>
  <c r="H116" i="7"/>
  <c r="N115" i="7"/>
  <c r="I115" i="7"/>
  <c r="J115" i="7" s="1"/>
  <c r="K115" i="7" s="1"/>
  <c r="H115" i="7"/>
  <c r="N114" i="7"/>
  <c r="I114" i="7"/>
  <c r="J114" i="7" s="1"/>
  <c r="K114" i="7" s="1"/>
  <c r="H114" i="7"/>
  <c r="N113" i="7"/>
  <c r="I113" i="7"/>
  <c r="J113" i="7" s="1"/>
  <c r="K113" i="7" s="1"/>
  <c r="H113" i="7"/>
  <c r="N112" i="7"/>
  <c r="I112" i="7"/>
  <c r="J112" i="7" s="1"/>
  <c r="K112" i="7" s="1"/>
  <c r="H112" i="7"/>
  <c r="N111" i="7"/>
  <c r="I111" i="7"/>
  <c r="J111" i="7" s="1"/>
  <c r="K111" i="7" s="1"/>
  <c r="H111" i="7"/>
  <c r="N110" i="7"/>
  <c r="I110" i="7"/>
  <c r="J110" i="7" s="1"/>
  <c r="K110" i="7" s="1"/>
  <c r="H110" i="7"/>
  <c r="N109" i="7"/>
  <c r="I109" i="7"/>
  <c r="J109" i="7" s="1"/>
  <c r="K109" i="7" s="1"/>
  <c r="H109" i="7"/>
  <c r="N108" i="7"/>
  <c r="I108" i="7"/>
  <c r="J108" i="7" s="1"/>
  <c r="K108" i="7" s="1"/>
  <c r="H108" i="7"/>
  <c r="N107" i="7"/>
  <c r="I107" i="7"/>
  <c r="J107" i="7" s="1"/>
  <c r="K107" i="7" s="1"/>
  <c r="H107" i="7"/>
  <c r="N106" i="7"/>
  <c r="I106" i="7"/>
  <c r="J106" i="7" s="1"/>
  <c r="K106" i="7" s="1"/>
  <c r="H106" i="7"/>
  <c r="N105" i="7"/>
  <c r="I105" i="7"/>
  <c r="J105" i="7" s="1"/>
  <c r="K105" i="7" s="1"/>
  <c r="H105" i="7"/>
  <c r="N104" i="7"/>
  <c r="I104" i="7"/>
  <c r="J104" i="7" s="1"/>
  <c r="K104" i="7" s="1"/>
  <c r="H104" i="7"/>
  <c r="N103" i="7"/>
  <c r="I103" i="7"/>
  <c r="J103" i="7" s="1"/>
  <c r="K103" i="7" s="1"/>
  <c r="H103" i="7"/>
  <c r="N102" i="7"/>
  <c r="I102" i="7"/>
  <c r="J102" i="7" s="1"/>
  <c r="K102" i="7" s="1"/>
  <c r="I1228" i="4" s="1"/>
  <c r="F1229" i="39" s="1"/>
  <c r="G1229" i="39" s="1"/>
  <c r="H102" i="7"/>
  <c r="N101" i="7"/>
  <c r="I101" i="7"/>
  <c r="J101" i="7" s="1"/>
  <c r="K101" i="7" s="1"/>
  <c r="H101" i="7"/>
  <c r="N100" i="7"/>
  <c r="I100" i="7"/>
  <c r="J100" i="7" s="1"/>
  <c r="K100" i="7" s="1"/>
  <c r="H100" i="7"/>
  <c r="N99" i="7"/>
  <c r="I99" i="7"/>
  <c r="J99" i="7" s="1"/>
  <c r="K99" i="7" s="1"/>
  <c r="H99" i="7"/>
  <c r="N98" i="7"/>
  <c r="I98" i="7"/>
  <c r="J98" i="7" s="1"/>
  <c r="K98" i="7" s="1"/>
  <c r="N97" i="7"/>
  <c r="I97" i="7"/>
  <c r="J97" i="7" s="1"/>
  <c r="K97" i="7" s="1"/>
  <c r="H97" i="7"/>
  <c r="N96" i="7"/>
  <c r="I96" i="7"/>
  <c r="J96" i="7" s="1"/>
  <c r="K96" i="7" s="1"/>
  <c r="H96" i="7"/>
  <c r="N95" i="7"/>
  <c r="I95" i="7"/>
  <c r="J95" i="7" s="1"/>
  <c r="K95" i="7" s="1"/>
  <c r="H95" i="7"/>
  <c r="N94" i="7"/>
  <c r="I94" i="7"/>
  <c r="J94" i="7" s="1"/>
  <c r="K94" i="7" s="1"/>
  <c r="H94" i="7"/>
  <c r="N93" i="7"/>
  <c r="I93" i="7"/>
  <c r="J93" i="7" s="1"/>
  <c r="K93" i="7" s="1"/>
  <c r="H93" i="7"/>
  <c r="N92" i="7"/>
  <c r="I92" i="7"/>
  <c r="J92" i="7" s="1"/>
  <c r="K92" i="7" s="1"/>
  <c r="H92" i="7"/>
  <c r="N91" i="7"/>
  <c r="I91" i="7"/>
  <c r="J91" i="7" s="1"/>
  <c r="K91" i="7" s="1"/>
  <c r="H91" i="7"/>
  <c r="N90" i="7"/>
  <c r="I90" i="7"/>
  <c r="J90" i="7" s="1"/>
  <c r="K90" i="7" s="1"/>
  <c r="H90" i="7"/>
  <c r="N89" i="7"/>
  <c r="I89" i="7"/>
  <c r="J89" i="7" s="1"/>
  <c r="K89" i="7" s="1"/>
  <c r="H89" i="7"/>
  <c r="N88" i="7"/>
  <c r="I88" i="7"/>
  <c r="J88" i="7" s="1"/>
  <c r="K88" i="7" s="1"/>
  <c r="H88" i="7"/>
  <c r="N87" i="7"/>
  <c r="I87" i="7"/>
  <c r="J87" i="7" s="1"/>
  <c r="K87" i="7" s="1"/>
  <c r="H87" i="7"/>
  <c r="N86" i="7"/>
  <c r="I86" i="7"/>
  <c r="J86" i="7" s="1"/>
  <c r="K86" i="7" s="1"/>
  <c r="I1069" i="4" s="1"/>
  <c r="H86" i="7"/>
  <c r="N85" i="7"/>
  <c r="I85" i="7"/>
  <c r="J85" i="7" s="1"/>
  <c r="K85" i="7" s="1"/>
  <c r="H85" i="7"/>
  <c r="N84" i="7"/>
  <c r="I84" i="7"/>
  <c r="J84" i="7" s="1"/>
  <c r="K84" i="7" s="1"/>
  <c r="H84" i="7"/>
  <c r="N83" i="7"/>
  <c r="I83" i="7"/>
  <c r="J83" i="7" s="1"/>
  <c r="K83" i="7" s="1"/>
  <c r="H83" i="7"/>
  <c r="N82" i="7"/>
  <c r="I82" i="7"/>
  <c r="J82" i="7" s="1"/>
  <c r="K82" i="7" s="1"/>
  <c r="H82" i="7"/>
  <c r="N81" i="7"/>
  <c r="I81" i="7"/>
  <c r="J81" i="7" s="1"/>
  <c r="K81" i="7" s="1"/>
  <c r="H81" i="7"/>
  <c r="N80" i="7"/>
  <c r="I80" i="7"/>
  <c r="J80" i="7" s="1"/>
  <c r="K80" i="7" s="1"/>
  <c r="H80" i="7"/>
  <c r="N79" i="7"/>
  <c r="I79" i="7"/>
  <c r="J79" i="7" s="1"/>
  <c r="K79" i="7" s="1"/>
  <c r="H79" i="7"/>
  <c r="N78" i="7"/>
  <c r="I78" i="7"/>
  <c r="J78" i="7" s="1"/>
  <c r="K78" i="7" s="1"/>
  <c r="H78" i="7"/>
  <c r="N77" i="7"/>
  <c r="I77" i="7"/>
  <c r="J77" i="7" s="1"/>
  <c r="K77" i="7" s="1"/>
  <c r="H77" i="7"/>
  <c r="N76" i="7"/>
  <c r="I76" i="7"/>
  <c r="J76" i="7" s="1"/>
  <c r="K76" i="7" s="1"/>
  <c r="H76" i="7"/>
  <c r="N75" i="7"/>
  <c r="I75" i="7"/>
  <c r="J75" i="7" s="1"/>
  <c r="K75" i="7" s="1"/>
  <c r="H75" i="7"/>
  <c r="N74" i="7"/>
  <c r="I74" i="7"/>
  <c r="J74" i="7" s="1"/>
  <c r="K74" i="7" s="1"/>
  <c r="H74" i="7"/>
  <c r="N73" i="7"/>
  <c r="I73" i="7"/>
  <c r="J73" i="7" s="1"/>
  <c r="K73" i="7" s="1"/>
  <c r="H73" i="7"/>
  <c r="N72" i="7"/>
  <c r="I72" i="7"/>
  <c r="J72" i="7" s="1"/>
  <c r="K72" i="7" s="1"/>
  <c r="H72" i="7"/>
  <c r="N71" i="7"/>
  <c r="I71" i="7"/>
  <c r="J71" i="7" s="1"/>
  <c r="K71" i="7" s="1"/>
  <c r="H71" i="7"/>
  <c r="N70" i="7"/>
  <c r="I70" i="7"/>
  <c r="J70" i="7" s="1"/>
  <c r="K70" i="7" s="1"/>
  <c r="H70" i="7"/>
  <c r="N69" i="7"/>
  <c r="I69" i="7"/>
  <c r="J69" i="7" s="1"/>
  <c r="K69" i="7" s="1"/>
  <c r="H69" i="7"/>
  <c r="N68" i="7"/>
  <c r="I68" i="7"/>
  <c r="J68" i="7" s="1"/>
  <c r="K68" i="7" s="1"/>
  <c r="H68" i="7"/>
  <c r="N67" i="7"/>
  <c r="I67" i="7"/>
  <c r="J67" i="7" s="1"/>
  <c r="K67" i="7" s="1"/>
  <c r="H67" i="7"/>
  <c r="N66" i="7"/>
  <c r="I66" i="7"/>
  <c r="J66" i="7" s="1"/>
  <c r="K66" i="7" s="1"/>
  <c r="H66" i="7"/>
  <c r="N65" i="7"/>
  <c r="I65" i="7"/>
  <c r="J65" i="7" s="1"/>
  <c r="K65" i="7" s="1"/>
  <c r="H65" i="7"/>
  <c r="N64" i="7"/>
  <c r="I64" i="7"/>
  <c r="J64" i="7" s="1"/>
  <c r="K64" i="7" s="1"/>
  <c r="H64" i="7"/>
  <c r="N63" i="7"/>
  <c r="I63" i="7"/>
  <c r="J63" i="7" s="1"/>
  <c r="K63" i="7" s="1"/>
  <c r="H63" i="7"/>
  <c r="N62" i="7"/>
  <c r="I62" i="7"/>
  <c r="J62" i="7" s="1"/>
  <c r="K62" i="7" s="1"/>
  <c r="H62" i="7"/>
  <c r="N61" i="7"/>
  <c r="I61" i="7"/>
  <c r="J61" i="7" s="1"/>
  <c r="K61" i="7" s="1"/>
  <c r="H61" i="7"/>
  <c r="N60" i="7"/>
  <c r="I60" i="7"/>
  <c r="J60" i="7" s="1"/>
  <c r="K60" i="7" s="1"/>
  <c r="H60" i="7"/>
  <c r="N59" i="7"/>
  <c r="I59" i="7"/>
  <c r="J59" i="7" s="1"/>
  <c r="K59" i="7" s="1"/>
  <c r="H59" i="7"/>
  <c r="N58" i="7"/>
  <c r="I58" i="7"/>
  <c r="J58" i="7" s="1"/>
  <c r="K58" i="7" s="1"/>
  <c r="H58" i="7"/>
  <c r="N57" i="7"/>
  <c r="I57" i="7"/>
  <c r="J57" i="7" s="1"/>
  <c r="K57" i="7" s="1"/>
  <c r="H57" i="7"/>
  <c r="N56" i="7"/>
  <c r="I56" i="7"/>
  <c r="J56" i="7" s="1"/>
  <c r="K56" i="7" s="1"/>
  <c r="H56" i="7"/>
  <c r="N55" i="7"/>
  <c r="I55" i="7"/>
  <c r="J55" i="7" s="1"/>
  <c r="H55" i="7"/>
  <c r="N54" i="7"/>
  <c r="I54" i="7"/>
  <c r="J54" i="7" s="1"/>
  <c r="H54" i="7"/>
  <c r="N53" i="7"/>
  <c r="I53" i="7"/>
  <c r="J53" i="7" s="1"/>
  <c r="K53" i="7" s="1"/>
  <c r="H53" i="7"/>
  <c r="N52" i="7"/>
  <c r="I52" i="7"/>
  <c r="J52" i="7" s="1"/>
  <c r="K52" i="7" s="1"/>
  <c r="H52" i="7"/>
  <c r="N51" i="7"/>
  <c r="I51" i="7"/>
  <c r="J51" i="7" s="1"/>
  <c r="K51" i="7" s="1"/>
  <c r="H51" i="7"/>
  <c r="N50" i="7"/>
  <c r="I50" i="7"/>
  <c r="J50" i="7" s="1"/>
  <c r="K50" i="7" s="1"/>
  <c r="H50" i="7"/>
  <c r="N49" i="7"/>
  <c r="I49" i="7"/>
  <c r="J49" i="7" s="1"/>
  <c r="K49" i="7" s="1"/>
  <c r="H49" i="7"/>
  <c r="N48" i="7"/>
  <c r="I48" i="7"/>
  <c r="J48" i="7" s="1"/>
  <c r="K48" i="7" s="1"/>
  <c r="H48" i="7"/>
  <c r="N47" i="7"/>
  <c r="I47" i="7"/>
  <c r="J47" i="7" s="1"/>
  <c r="K47" i="7" s="1"/>
  <c r="I1160" i="4" s="1"/>
  <c r="F1161" i="39" s="1"/>
  <c r="G1161" i="39" s="1"/>
  <c r="H47" i="7"/>
  <c r="N46" i="7"/>
  <c r="I46" i="7"/>
  <c r="J46" i="7" s="1"/>
  <c r="K46" i="7" s="1"/>
  <c r="I1159" i="4" s="1"/>
  <c r="F1160" i="39" s="1"/>
  <c r="G1160" i="39" s="1"/>
  <c r="H46" i="7"/>
  <c r="N45" i="7"/>
  <c r="I45" i="7"/>
  <c r="J45" i="7" s="1"/>
  <c r="K45" i="7" s="1"/>
  <c r="I1155" i="4" s="1"/>
  <c r="F1156" i="39" s="1"/>
  <c r="G1156" i="39" s="1"/>
  <c r="N44" i="7"/>
  <c r="I44" i="7"/>
  <c r="J44" i="7" s="1"/>
  <c r="K44" i="7" s="1"/>
  <c r="H44" i="7"/>
  <c r="N43" i="7"/>
  <c r="I43" i="7"/>
  <c r="J43" i="7" s="1"/>
  <c r="K43" i="7" s="1"/>
  <c r="H43" i="7"/>
  <c r="N42" i="7"/>
  <c r="I42" i="7"/>
  <c r="J42" i="7" s="1"/>
  <c r="K42" i="7" s="1"/>
  <c r="H42" i="7"/>
  <c r="N41" i="7"/>
  <c r="I41" i="7"/>
  <c r="J41" i="7" s="1"/>
  <c r="K41" i="7" s="1"/>
  <c r="H41" i="7"/>
  <c r="N38" i="7"/>
  <c r="I38" i="7"/>
  <c r="J38" i="7" s="1"/>
  <c r="K38" i="7" s="1"/>
  <c r="I1223" i="4" s="1"/>
  <c r="F1224" i="39" s="1"/>
  <c r="G1224" i="39" s="1"/>
  <c r="H38" i="7"/>
  <c r="N37" i="7"/>
  <c r="I37" i="7"/>
  <c r="J37" i="7" s="1"/>
  <c r="K37" i="7" s="1"/>
  <c r="I1222" i="4" s="1"/>
  <c r="F1223" i="39" s="1"/>
  <c r="G1223" i="39" s="1"/>
  <c r="H37" i="7"/>
  <c r="N36" i="7"/>
  <c r="I36" i="7"/>
  <c r="J36" i="7" s="1"/>
  <c r="K36" i="7" s="1"/>
  <c r="I1180" i="4" s="1"/>
  <c r="F1181" i="39" s="1"/>
  <c r="G1181" i="39" s="1"/>
  <c r="H36" i="7"/>
  <c r="N35" i="7"/>
  <c r="I35" i="7"/>
  <c r="J35" i="7" s="1"/>
  <c r="K35" i="7" s="1"/>
  <c r="H35" i="7"/>
  <c r="N34" i="7"/>
  <c r="I34" i="7"/>
  <c r="J34" i="7" s="1"/>
  <c r="K34" i="7" s="1"/>
  <c r="H34" i="7"/>
  <c r="N33" i="7"/>
  <c r="I33" i="7"/>
  <c r="J33" i="7" s="1"/>
  <c r="K33" i="7" s="1"/>
  <c r="H33" i="7"/>
  <c r="N32" i="7"/>
  <c r="I32" i="7"/>
  <c r="J32" i="7" s="1"/>
  <c r="K32" i="7" s="1"/>
  <c r="I660" i="4" s="1"/>
  <c r="F661" i="39" s="1"/>
  <c r="G661" i="39" s="1"/>
  <c r="H32" i="7"/>
  <c r="N31" i="7"/>
  <c r="I31" i="7"/>
  <c r="J31" i="7" s="1"/>
  <c r="K31" i="7" s="1"/>
  <c r="H31" i="7"/>
  <c r="N30" i="7"/>
  <c r="I30" i="7"/>
  <c r="J30" i="7" s="1"/>
  <c r="K30" i="7" s="1"/>
  <c r="I659" i="4" s="1"/>
  <c r="F660" i="39" s="1"/>
  <c r="G660" i="39" s="1"/>
  <c r="H30" i="7"/>
  <c r="N29" i="7"/>
  <c r="I29" i="7"/>
  <c r="J29" i="7" s="1"/>
  <c r="K29" i="7" s="1"/>
  <c r="I1003" i="4" s="1"/>
  <c r="F1004" i="39" s="1"/>
  <c r="G1004" i="39" s="1"/>
  <c r="H29" i="7"/>
  <c r="N28" i="7"/>
  <c r="I28" i="7"/>
  <c r="J28" i="7" s="1"/>
  <c r="K28" i="7" s="1"/>
  <c r="H28" i="7"/>
  <c r="N27" i="7"/>
  <c r="I27" i="7"/>
  <c r="J27" i="7" s="1"/>
  <c r="K27" i="7" s="1"/>
  <c r="H27" i="7"/>
  <c r="N26" i="7"/>
  <c r="I26" i="7"/>
  <c r="J26" i="7" s="1"/>
  <c r="K26" i="7" s="1"/>
  <c r="I374" i="4" s="1"/>
  <c r="F375" i="39" s="1"/>
  <c r="G375" i="39" s="1"/>
  <c r="H26" i="7"/>
  <c r="N25" i="7"/>
  <c r="I25" i="7"/>
  <c r="H25" i="7"/>
  <c r="N24" i="7"/>
  <c r="I24" i="7"/>
  <c r="J24" i="7" s="1"/>
  <c r="K24" i="7" s="1"/>
  <c r="I153" i="4" s="1"/>
  <c r="F154" i="39" s="1"/>
  <c r="G154" i="39" s="1"/>
  <c r="H24" i="7"/>
  <c r="N23" i="7"/>
  <c r="I23" i="7"/>
  <c r="J23" i="7" s="1"/>
  <c r="K23" i="7" s="1"/>
  <c r="H23" i="7"/>
  <c r="N22" i="7"/>
  <c r="I22" i="7"/>
  <c r="J22" i="7" s="1"/>
  <c r="K22" i="7" s="1"/>
  <c r="I294" i="4" s="1"/>
  <c r="F295" i="39" s="1"/>
  <c r="G295" i="39" s="1"/>
  <c r="H22" i="7"/>
  <c r="N21" i="7"/>
  <c r="I21" i="7"/>
  <c r="J21" i="7" s="1"/>
  <c r="K21" i="7" s="1"/>
  <c r="I296" i="4" s="1"/>
  <c r="F297" i="39" s="1"/>
  <c r="G297" i="39" s="1"/>
  <c r="H21" i="7"/>
  <c r="N20" i="7"/>
  <c r="I20" i="7"/>
  <c r="J20" i="7" s="1"/>
  <c r="K20" i="7" s="1"/>
  <c r="H20" i="7"/>
  <c r="N19" i="7"/>
  <c r="J19" i="7"/>
  <c r="K19" i="7" s="1"/>
  <c r="H19" i="7"/>
  <c r="N18" i="7"/>
  <c r="I18" i="7"/>
  <c r="J18" i="7" s="1"/>
  <c r="K18" i="7" s="1"/>
  <c r="I738" i="4" s="1"/>
  <c r="F739" i="39" s="1"/>
  <c r="G739" i="39" s="1"/>
  <c r="H18" i="7"/>
  <c r="N17" i="7"/>
  <c r="I17" i="7"/>
  <c r="J17" i="7" s="1"/>
  <c r="K17" i="7" s="1"/>
  <c r="I734" i="4" s="1"/>
  <c r="F735" i="39" s="1"/>
  <c r="G735" i="39" s="1"/>
  <c r="H17" i="7"/>
  <c r="N16" i="7"/>
  <c r="I16" i="7"/>
  <c r="J16" i="7" s="1"/>
  <c r="K16" i="7" s="1"/>
  <c r="I730" i="4" s="1"/>
  <c r="F731" i="39" s="1"/>
  <c r="G731" i="39" s="1"/>
  <c r="H16" i="7"/>
  <c r="N15" i="7"/>
  <c r="I15" i="7"/>
  <c r="J15" i="7" s="1"/>
  <c r="K15" i="7" s="1"/>
  <c r="I729" i="4" s="1"/>
  <c r="F730" i="39" s="1"/>
  <c r="G730" i="39" s="1"/>
  <c r="H15" i="7"/>
  <c r="N14" i="7"/>
  <c r="K14" i="7"/>
  <c r="I1202" i="4" s="1"/>
  <c r="F1203" i="39" s="1"/>
  <c r="G1203" i="39" s="1"/>
  <c r="N13" i="7"/>
  <c r="I13" i="7"/>
  <c r="J13" i="7" s="1"/>
  <c r="K13" i="7" s="1"/>
  <c r="H13" i="7"/>
  <c r="N12" i="7"/>
  <c r="I12" i="7"/>
  <c r="J12" i="7" s="1"/>
  <c r="K12" i="7" s="1"/>
  <c r="H12" i="7"/>
  <c r="N11" i="7"/>
  <c r="I11" i="7"/>
  <c r="J11" i="7" s="1"/>
  <c r="K11" i="7" s="1"/>
  <c r="H11" i="7"/>
  <c r="N10" i="7"/>
  <c r="I10" i="7"/>
  <c r="J10" i="7" s="1"/>
  <c r="K10" i="7" s="1"/>
  <c r="H10" i="7"/>
  <c r="N9" i="7"/>
  <c r="I9" i="7"/>
  <c r="J9" i="7" s="1"/>
  <c r="K9" i="7" s="1"/>
  <c r="H9" i="7"/>
  <c r="N8" i="7"/>
  <c r="I8" i="7"/>
  <c r="J8" i="7" s="1"/>
  <c r="K8" i="7" s="1"/>
  <c r="H8" i="7"/>
  <c r="N7" i="7"/>
  <c r="I7" i="7"/>
  <c r="J7" i="7" s="1"/>
  <c r="K7" i="7" s="1"/>
  <c r="H7" i="7"/>
  <c r="N6" i="7"/>
  <c r="I6" i="7"/>
  <c r="J6" i="7" s="1"/>
  <c r="K6" i="7" s="1"/>
  <c r="H6" i="7"/>
  <c r="N5" i="7"/>
  <c r="I5" i="7"/>
  <c r="J5" i="7" s="1"/>
  <c r="K5" i="7" s="1"/>
  <c r="H5" i="7"/>
  <c r="N4" i="7"/>
  <c r="I4" i="7"/>
  <c r="J4" i="7" s="1"/>
  <c r="K4" i="7" s="1"/>
  <c r="I362" i="4" s="1"/>
  <c r="F363" i="39" s="1"/>
  <c r="G363" i="39" s="1"/>
  <c r="H4" i="7"/>
  <c r="K3" i="7"/>
  <c r="J56" i="5"/>
  <c r="I56" i="5"/>
  <c r="H56" i="5"/>
  <c r="A56" i="5"/>
  <c r="J55" i="5"/>
  <c r="I55" i="5"/>
  <c r="H55" i="5"/>
  <c r="A55" i="5"/>
  <c r="J54" i="5"/>
  <c r="I54" i="5"/>
  <c r="H54" i="5"/>
  <c r="A54" i="5"/>
  <c r="J53" i="5"/>
  <c r="I53" i="5"/>
  <c r="H53" i="5"/>
  <c r="A53" i="5"/>
  <c r="J52" i="5"/>
  <c r="I52" i="5"/>
  <c r="H52" i="5"/>
  <c r="A52" i="5"/>
  <c r="J51" i="5"/>
  <c r="I51" i="5"/>
  <c r="H51" i="5"/>
  <c r="A51" i="5"/>
  <c r="J50" i="5"/>
  <c r="I50" i="5"/>
  <c r="H50" i="5"/>
  <c r="A50" i="5"/>
  <c r="J49" i="5"/>
  <c r="I49" i="5"/>
  <c r="H49" i="5"/>
  <c r="A49" i="5"/>
  <c r="J48" i="5"/>
  <c r="I48" i="5"/>
  <c r="H48" i="5"/>
  <c r="A48" i="5"/>
  <c r="J47" i="5"/>
  <c r="I47" i="5"/>
  <c r="H47" i="5"/>
  <c r="A47" i="5"/>
  <c r="J46" i="5"/>
  <c r="I46" i="5"/>
  <c r="H46" i="5"/>
  <c r="A46" i="5"/>
  <c r="J45" i="5"/>
  <c r="I45" i="5"/>
  <c r="H45" i="5"/>
  <c r="A45" i="5"/>
  <c r="J44" i="5"/>
  <c r="I44" i="5"/>
  <c r="H44" i="5"/>
  <c r="A44" i="5"/>
  <c r="J43" i="5"/>
  <c r="I43" i="5"/>
  <c r="H43" i="5"/>
  <c r="A43" i="5"/>
  <c r="J42" i="5"/>
  <c r="I42" i="5"/>
  <c r="H42" i="5"/>
  <c r="A42" i="5"/>
  <c r="J41" i="5"/>
  <c r="I41" i="5"/>
  <c r="H41" i="5"/>
  <c r="A41" i="5"/>
  <c r="J40" i="5"/>
  <c r="I40" i="5"/>
  <c r="H40" i="5"/>
  <c r="A40" i="5"/>
  <c r="J39" i="5"/>
  <c r="I39" i="5"/>
  <c r="H39" i="5"/>
  <c r="A39" i="5"/>
  <c r="J38" i="5"/>
  <c r="I38" i="5"/>
  <c r="H38" i="5"/>
  <c r="A38" i="5"/>
  <c r="J37" i="5"/>
  <c r="I37" i="5"/>
  <c r="H37" i="5"/>
  <c r="A37" i="5"/>
  <c r="J36" i="5"/>
  <c r="I36" i="5"/>
  <c r="H36" i="5"/>
  <c r="A36" i="5"/>
  <c r="J35" i="5"/>
  <c r="I35" i="5"/>
  <c r="H35" i="5"/>
  <c r="A35" i="5"/>
  <c r="J34" i="5"/>
  <c r="I34" i="5"/>
  <c r="H34" i="5"/>
  <c r="A34" i="5"/>
  <c r="J33" i="5"/>
  <c r="I33" i="5"/>
  <c r="H33" i="5"/>
  <c r="A33" i="5"/>
  <c r="J32" i="5"/>
  <c r="I32" i="5"/>
  <c r="H32" i="5"/>
  <c r="A32" i="5"/>
  <c r="J31" i="5"/>
  <c r="I31" i="5"/>
  <c r="H31" i="5"/>
  <c r="A31" i="5"/>
  <c r="J30" i="5"/>
  <c r="I30" i="5"/>
  <c r="H30" i="5"/>
  <c r="A30" i="5"/>
  <c r="J29" i="5"/>
  <c r="I29" i="5"/>
  <c r="H29" i="5"/>
  <c r="A29" i="5"/>
  <c r="J28" i="5"/>
  <c r="I28" i="5"/>
  <c r="H28" i="5"/>
  <c r="A28" i="5"/>
  <c r="J27" i="5"/>
  <c r="I27" i="5"/>
  <c r="H27" i="5"/>
  <c r="A27" i="5"/>
  <c r="J26" i="5"/>
  <c r="I26" i="5"/>
  <c r="H26" i="5"/>
  <c r="A26" i="5"/>
  <c r="J25" i="5"/>
  <c r="I25" i="5"/>
  <c r="H25" i="5"/>
  <c r="A25" i="5"/>
  <c r="J24" i="5"/>
  <c r="I24" i="5"/>
  <c r="H24" i="5"/>
  <c r="A24" i="5"/>
  <c r="J23" i="5"/>
  <c r="I23" i="5"/>
  <c r="H23" i="5"/>
  <c r="A23" i="5"/>
  <c r="J22" i="5"/>
  <c r="I22" i="5"/>
  <c r="H22" i="5"/>
  <c r="A22" i="5"/>
  <c r="J21" i="5"/>
  <c r="I21" i="5"/>
  <c r="H21" i="5"/>
  <c r="A21" i="5"/>
  <c r="J20" i="5"/>
  <c r="I20" i="5"/>
  <c r="H20" i="5"/>
  <c r="A20" i="5"/>
  <c r="J19" i="5"/>
  <c r="I19" i="5"/>
  <c r="H19" i="5"/>
  <c r="A19" i="5"/>
  <c r="J18" i="5"/>
  <c r="I18" i="5"/>
  <c r="H18" i="5"/>
  <c r="A18" i="5"/>
  <c r="J17" i="5"/>
  <c r="I17" i="5"/>
  <c r="H17" i="5"/>
  <c r="A17" i="5"/>
  <c r="J16" i="5"/>
  <c r="I16" i="5"/>
  <c r="H16" i="5"/>
  <c r="A16" i="5"/>
  <c r="J15" i="5"/>
  <c r="I15" i="5"/>
  <c r="H15" i="5"/>
  <c r="A15" i="5"/>
  <c r="J14" i="5"/>
  <c r="I14" i="5"/>
  <c r="H14" i="5"/>
  <c r="A14" i="5"/>
  <c r="J13" i="5"/>
  <c r="I13" i="5"/>
  <c r="H13" i="5"/>
  <c r="A13" i="5"/>
  <c r="J12" i="5"/>
  <c r="I12" i="5"/>
  <c r="H12" i="5"/>
  <c r="A12" i="5"/>
  <c r="J11" i="5"/>
  <c r="I11" i="5"/>
  <c r="H11" i="5"/>
  <c r="A11" i="5"/>
  <c r="J10" i="5"/>
  <c r="I10" i="5"/>
  <c r="H10" i="5"/>
  <c r="A10" i="5"/>
  <c r="J9" i="5"/>
  <c r="I9" i="5"/>
  <c r="H9" i="5"/>
  <c r="A9" i="5"/>
  <c r="J8" i="5"/>
  <c r="I8" i="5"/>
  <c r="H8" i="5"/>
  <c r="A8" i="5"/>
  <c r="J7" i="5"/>
  <c r="I7" i="5"/>
  <c r="H7" i="5"/>
  <c r="A7" i="5"/>
  <c r="J6" i="5"/>
  <c r="I6" i="5"/>
  <c r="H6" i="5"/>
  <c r="A6" i="5"/>
  <c r="J5" i="5"/>
  <c r="I5" i="5"/>
  <c r="H5" i="5"/>
  <c r="A5" i="5"/>
  <c r="J4" i="5"/>
  <c r="S2004" i="4"/>
  <c r="R2004" i="4"/>
  <c r="Q2004" i="4"/>
  <c r="P2004" i="4"/>
  <c r="O2004" i="4"/>
  <c r="N2004" i="4"/>
  <c r="K2004" i="4"/>
  <c r="I2004" i="4"/>
  <c r="S2003" i="4"/>
  <c r="R2003" i="4"/>
  <c r="Q2003" i="4"/>
  <c r="P2003" i="4"/>
  <c r="O2003" i="4"/>
  <c r="N2003" i="4"/>
  <c r="K2003" i="4"/>
  <c r="L2003" i="4" s="1"/>
  <c r="I2003" i="4"/>
  <c r="S2002" i="4"/>
  <c r="R2002" i="4"/>
  <c r="Q2002" i="4"/>
  <c r="P2002" i="4"/>
  <c r="O2002" i="4"/>
  <c r="N2002" i="4"/>
  <c r="K2002" i="4"/>
  <c r="I2002" i="4"/>
  <c r="S2001" i="4"/>
  <c r="R2001" i="4"/>
  <c r="Q2001" i="4"/>
  <c r="P2001" i="4"/>
  <c r="O2001" i="4"/>
  <c r="N2001" i="4"/>
  <c r="K2001" i="4"/>
  <c r="L2001" i="4" s="1"/>
  <c r="I2001" i="4"/>
  <c r="S2000" i="4"/>
  <c r="R2000" i="4"/>
  <c r="Q2000" i="4"/>
  <c r="P2000" i="4"/>
  <c r="O2000" i="4"/>
  <c r="N2000" i="4"/>
  <c r="K2000" i="4"/>
  <c r="I2000" i="4"/>
  <c r="S1999" i="4"/>
  <c r="R1999" i="4"/>
  <c r="Q1999" i="4"/>
  <c r="P1999" i="4"/>
  <c r="O1999" i="4"/>
  <c r="N1999" i="4"/>
  <c r="K1999" i="4"/>
  <c r="L1999" i="4" s="1"/>
  <c r="I1999" i="4"/>
  <c r="S1998" i="4"/>
  <c r="R1998" i="4"/>
  <c r="Q1998" i="4"/>
  <c r="P1998" i="4"/>
  <c r="O1998" i="4"/>
  <c r="N1998" i="4"/>
  <c r="K1998" i="4"/>
  <c r="I1998" i="4"/>
  <c r="S1997" i="4"/>
  <c r="R1997" i="4"/>
  <c r="Q1997" i="4"/>
  <c r="P1997" i="4"/>
  <c r="O1997" i="4"/>
  <c r="N1997" i="4"/>
  <c r="K1997" i="4"/>
  <c r="L1997" i="4" s="1"/>
  <c r="I1997" i="4"/>
  <c r="S1996" i="4"/>
  <c r="R1996" i="4"/>
  <c r="Q1996" i="4"/>
  <c r="P1996" i="4"/>
  <c r="O1996" i="4"/>
  <c r="N1996" i="4"/>
  <c r="K1996" i="4"/>
  <c r="I1996" i="4"/>
  <c r="S1995" i="4"/>
  <c r="R1995" i="4"/>
  <c r="Q1995" i="4"/>
  <c r="P1995" i="4"/>
  <c r="O1995" i="4"/>
  <c r="N1995" i="4"/>
  <c r="K1995" i="4"/>
  <c r="L1995" i="4" s="1"/>
  <c r="I1995" i="4"/>
  <c r="S1994" i="4"/>
  <c r="R1994" i="4"/>
  <c r="Q1994" i="4"/>
  <c r="P1994" i="4"/>
  <c r="O1994" i="4"/>
  <c r="N1994" i="4"/>
  <c r="K1994" i="4"/>
  <c r="I1994" i="4"/>
  <c r="S1993" i="4"/>
  <c r="R1993" i="4"/>
  <c r="Q1993" i="4"/>
  <c r="P1993" i="4"/>
  <c r="O1993" i="4"/>
  <c r="N1993" i="4"/>
  <c r="K1993" i="4"/>
  <c r="L1993" i="4" s="1"/>
  <c r="I1993" i="4"/>
  <c r="S1992" i="4"/>
  <c r="R1992" i="4"/>
  <c r="Q1992" i="4"/>
  <c r="P1992" i="4"/>
  <c r="O1992" i="4"/>
  <c r="N1992" i="4"/>
  <c r="K1992" i="4"/>
  <c r="I1992" i="4"/>
  <c r="S1991" i="4"/>
  <c r="R1991" i="4"/>
  <c r="Q1991" i="4"/>
  <c r="P1991" i="4"/>
  <c r="O1991" i="4"/>
  <c r="N1991" i="4"/>
  <c r="K1991" i="4"/>
  <c r="L1991" i="4" s="1"/>
  <c r="I1991" i="4"/>
  <c r="S1990" i="4"/>
  <c r="R1990" i="4"/>
  <c r="Q1990" i="4"/>
  <c r="P1990" i="4"/>
  <c r="O1990" i="4"/>
  <c r="N1990" i="4"/>
  <c r="K1990" i="4"/>
  <c r="L1990" i="4" s="1"/>
  <c r="I1990" i="4"/>
  <c r="S1989" i="4"/>
  <c r="R1989" i="4"/>
  <c r="Q1989" i="4"/>
  <c r="P1989" i="4"/>
  <c r="O1989" i="4"/>
  <c r="N1989" i="4"/>
  <c r="K1989" i="4"/>
  <c r="L1989" i="4" s="1"/>
  <c r="I1989" i="4"/>
  <c r="S1988" i="4"/>
  <c r="R1988" i="4"/>
  <c r="Q1988" i="4"/>
  <c r="P1988" i="4"/>
  <c r="O1988" i="4"/>
  <c r="N1988" i="4"/>
  <c r="K1988" i="4"/>
  <c r="I1988" i="4"/>
  <c r="S1987" i="4"/>
  <c r="R1987" i="4"/>
  <c r="Q1987" i="4"/>
  <c r="P1987" i="4"/>
  <c r="O1987" i="4"/>
  <c r="N1987" i="4"/>
  <c r="K1987" i="4"/>
  <c r="I1987" i="4"/>
  <c r="S1986" i="4"/>
  <c r="R1986" i="4"/>
  <c r="Q1986" i="4"/>
  <c r="P1986" i="4"/>
  <c r="O1986" i="4"/>
  <c r="N1986" i="4"/>
  <c r="K1986" i="4"/>
  <c r="L1986" i="4" s="1"/>
  <c r="I1986" i="4"/>
  <c r="S1985" i="4"/>
  <c r="R1985" i="4"/>
  <c r="Q1985" i="4"/>
  <c r="P1985" i="4"/>
  <c r="O1985" i="4"/>
  <c r="N1985" i="4"/>
  <c r="K1985" i="4"/>
  <c r="L1985" i="4" s="1"/>
  <c r="I1985" i="4"/>
  <c r="S1984" i="4"/>
  <c r="R1984" i="4"/>
  <c r="Q1984" i="4"/>
  <c r="P1984" i="4"/>
  <c r="O1984" i="4"/>
  <c r="N1984" i="4"/>
  <c r="K1984" i="4"/>
  <c r="I1984" i="4"/>
  <c r="S1983" i="4"/>
  <c r="R1983" i="4"/>
  <c r="Q1983" i="4"/>
  <c r="P1983" i="4"/>
  <c r="O1983" i="4"/>
  <c r="N1983" i="4"/>
  <c r="K1983" i="4"/>
  <c r="L1983" i="4" s="1"/>
  <c r="I1983" i="4"/>
  <c r="S1982" i="4"/>
  <c r="R1982" i="4"/>
  <c r="Q1982" i="4"/>
  <c r="P1982" i="4"/>
  <c r="O1982" i="4"/>
  <c r="N1982" i="4"/>
  <c r="K1982" i="4"/>
  <c r="I1982" i="4"/>
  <c r="S1981" i="4"/>
  <c r="R1981" i="4"/>
  <c r="Q1981" i="4"/>
  <c r="P1981" i="4"/>
  <c r="O1981" i="4"/>
  <c r="N1981" i="4"/>
  <c r="K1981" i="4"/>
  <c r="L1981" i="4" s="1"/>
  <c r="I1981" i="4"/>
  <c r="S1980" i="4"/>
  <c r="R1980" i="4"/>
  <c r="Q1980" i="4"/>
  <c r="P1980" i="4"/>
  <c r="O1980" i="4"/>
  <c r="N1980" i="4"/>
  <c r="K1980" i="4"/>
  <c r="I1980" i="4"/>
  <c r="S1979" i="4"/>
  <c r="R1979" i="4"/>
  <c r="Q1979" i="4"/>
  <c r="P1979" i="4"/>
  <c r="O1979" i="4"/>
  <c r="N1979" i="4"/>
  <c r="K1979" i="4"/>
  <c r="I1979" i="4"/>
  <c r="S1978" i="4"/>
  <c r="R1978" i="4"/>
  <c r="Q1978" i="4"/>
  <c r="P1978" i="4"/>
  <c r="O1978" i="4"/>
  <c r="N1978" i="4"/>
  <c r="K1978" i="4"/>
  <c r="L1978" i="4" s="1"/>
  <c r="I1978" i="4"/>
  <c r="S1977" i="4"/>
  <c r="R1977" i="4"/>
  <c r="Q1977" i="4"/>
  <c r="P1977" i="4"/>
  <c r="O1977" i="4"/>
  <c r="N1977" i="4"/>
  <c r="K1977" i="4"/>
  <c r="L1977" i="4" s="1"/>
  <c r="I1977" i="4"/>
  <c r="S1976" i="4"/>
  <c r="R1976" i="4"/>
  <c r="Q1976" i="4"/>
  <c r="P1976" i="4"/>
  <c r="O1976" i="4"/>
  <c r="N1976" i="4"/>
  <c r="K1976" i="4"/>
  <c r="I1976" i="4"/>
  <c r="S1975" i="4"/>
  <c r="R1975" i="4"/>
  <c r="Q1975" i="4"/>
  <c r="P1975" i="4"/>
  <c r="O1975" i="4"/>
  <c r="N1975" i="4"/>
  <c r="K1975" i="4"/>
  <c r="L1975" i="4" s="1"/>
  <c r="I1975" i="4"/>
  <c r="S1974" i="4"/>
  <c r="R1974" i="4"/>
  <c r="Q1974" i="4"/>
  <c r="P1974" i="4"/>
  <c r="O1974" i="4"/>
  <c r="N1974" i="4"/>
  <c r="K1974" i="4"/>
  <c r="I1974" i="4"/>
  <c r="S1973" i="4"/>
  <c r="R1973" i="4"/>
  <c r="Q1973" i="4"/>
  <c r="P1973" i="4"/>
  <c r="O1973" i="4"/>
  <c r="N1973" i="4"/>
  <c r="K1973" i="4"/>
  <c r="L1973" i="4" s="1"/>
  <c r="I1973" i="4"/>
  <c r="S1972" i="4"/>
  <c r="R1972" i="4"/>
  <c r="Q1972" i="4"/>
  <c r="P1972" i="4"/>
  <c r="O1972" i="4"/>
  <c r="N1972" i="4"/>
  <c r="K1972" i="4"/>
  <c r="I1972" i="4"/>
  <c r="S1971" i="4"/>
  <c r="R1971" i="4"/>
  <c r="Q1971" i="4"/>
  <c r="P1971" i="4"/>
  <c r="O1971" i="4"/>
  <c r="N1971" i="4"/>
  <c r="K1971" i="4"/>
  <c r="I1971" i="4"/>
  <c r="S1970" i="4"/>
  <c r="R1970" i="4"/>
  <c r="Q1970" i="4"/>
  <c r="P1970" i="4"/>
  <c r="O1970" i="4"/>
  <c r="N1970" i="4"/>
  <c r="K1970" i="4"/>
  <c r="L1970" i="4" s="1"/>
  <c r="I1970" i="4"/>
  <c r="S1969" i="4"/>
  <c r="R1969" i="4"/>
  <c r="Q1969" i="4"/>
  <c r="P1969" i="4"/>
  <c r="O1969" i="4"/>
  <c r="N1969" i="4"/>
  <c r="K1969" i="4"/>
  <c r="L1969" i="4" s="1"/>
  <c r="I1969" i="4"/>
  <c r="S1968" i="4"/>
  <c r="R1968" i="4"/>
  <c r="Q1968" i="4"/>
  <c r="P1968" i="4"/>
  <c r="O1968" i="4"/>
  <c r="N1968" i="4"/>
  <c r="K1968" i="4"/>
  <c r="I1968" i="4"/>
  <c r="S1967" i="4"/>
  <c r="R1967" i="4"/>
  <c r="Q1967" i="4"/>
  <c r="P1967" i="4"/>
  <c r="O1967" i="4"/>
  <c r="N1967" i="4"/>
  <c r="K1967" i="4"/>
  <c r="L1967" i="4" s="1"/>
  <c r="I1967" i="4"/>
  <c r="S1966" i="4"/>
  <c r="R1966" i="4"/>
  <c r="Q1966" i="4"/>
  <c r="P1966" i="4"/>
  <c r="O1966" i="4"/>
  <c r="N1966" i="4"/>
  <c r="K1966" i="4"/>
  <c r="L1966" i="4" s="1"/>
  <c r="I1966" i="4"/>
  <c r="S1965" i="4"/>
  <c r="R1965" i="4"/>
  <c r="Q1965" i="4"/>
  <c r="P1965" i="4"/>
  <c r="O1965" i="4"/>
  <c r="N1965" i="4"/>
  <c r="K1965" i="4"/>
  <c r="L1965" i="4" s="1"/>
  <c r="I1965" i="4"/>
  <c r="S1964" i="4"/>
  <c r="R1964" i="4"/>
  <c r="Q1964" i="4"/>
  <c r="P1964" i="4"/>
  <c r="O1964" i="4"/>
  <c r="N1964" i="4"/>
  <c r="K1964" i="4"/>
  <c r="I1964" i="4"/>
  <c r="S1963" i="4"/>
  <c r="R1963" i="4"/>
  <c r="Q1963" i="4"/>
  <c r="P1963" i="4"/>
  <c r="O1963" i="4"/>
  <c r="N1963" i="4"/>
  <c r="K1963" i="4"/>
  <c r="I1963" i="4"/>
  <c r="S1962" i="4"/>
  <c r="R1962" i="4"/>
  <c r="Q1962" i="4"/>
  <c r="P1962" i="4"/>
  <c r="O1962" i="4"/>
  <c r="N1962" i="4"/>
  <c r="K1962" i="4"/>
  <c r="L1962" i="4" s="1"/>
  <c r="I1962" i="4"/>
  <c r="S1961" i="4"/>
  <c r="R1961" i="4"/>
  <c r="Q1961" i="4"/>
  <c r="P1961" i="4"/>
  <c r="O1961" i="4"/>
  <c r="N1961" i="4"/>
  <c r="K1961" i="4"/>
  <c r="L1961" i="4" s="1"/>
  <c r="I1961" i="4"/>
  <c r="S1960" i="4"/>
  <c r="R1960" i="4"/>
  <c r="Q1960" i="4"/>
  <c r="P1960" i="4"/>
  <c r="O1960" i="4"/>
  <c r="N1960" i="4"/>
  <c r="K1960" i="4"/>
  <c r="I1960" i="4"/>
  <c r="S1959" i="4"/>
  <c r="R1959" i="4"/>
  <c r="Q1959" i="4"/>
  <c r="P1959" i="4"/>
  <c r="O1959" i="4"/>
  <c r="N1959" i="4"/>
  <c r="K1959" i="4"/>
  <c r="L1959" i="4" s="1"/>
  <c r="I1959" i="4"/>
  <c r="S1958" i="4"/>
  <c r="R1958" i="4"/>
  <c r="Q1958" i="4"/>
  <c r="P1958" i="4"/>
  <c r="O1958" i="4"/>
  <c r="N1958" i="4"/>
  <c r="K1958" i="4"/>
  <c r="I1958" i="4"/>
  <c r="S1957" i="4"/>
  <c r="R1957" i="4"/>
  <c r="Q1957" i="4"/>
  <c r="P1957" i="4"/>
  <c r="O1957" i="4"/>
  <c r="N1957" i="4"/>
  <c r="K1957" i="4"/>
  <c r="L1957" i="4" s="1"/>
  <c r="I1957" i="4"/>
  <c r="S1956" i="4"/>
  <c r="R1956" i="4"/>
  <c r="Q1956" i="4"/>
  <c r="P1956" i="4"/>
  <c r="O1956" i="4"/>
  <c r="N1956" i="4"/>
  <c r="K1956" i="4"/>
  <c r="I1956" i="4"/>
  <c r="S1955" i="4"/>
  <c r="R1955" i="4"/>
  <c r="Q1955" i="4"/>
  <c r="P1955" i="4"/>
  <c r="O1955" i="4"/>
  <c r="N1955" i="4"/>
  <c r="K1955" i="4"/>
  <c r="I1955" i="4"/>
  <c r="S1954" i="4"/>
  <c r="R1954" i="4"/>
  <c r="Q1954" i="4"/>
  <c r="P1954" i="4"/>
  <c r="O1954" i="4"/>
  <c r="N1954" i="4"/>
  <c r="K1954" i="4"/>
  <c r="L1954" i="4" s="1"/>
  <c r="I1954" i="4"/>
  <c r="S1953" i="4"/>
  <c r="R1953" i="4"/>
  <c r="Q1953" i="4"/>
  <c r="P1953" i="4"/>
  <c r="O1953" i="4"/>
  <c r="N1953" i="4"/>
  <c r="K1953" i="4"/>
  <c r="L1953" i="4" s="1"/>
  <c r="I1953" i="4"/>
  <c r="S1952" i="4"/>
  <c r="R1952" i="4"/>
  <c r="Q1952" i="4"/>
  <c r="P1952" i="4"/>
  <c r="O1952" i="4"/>
  <c r="N1952" i="4"/>
  <c r="K1952" i="4"/>
  <c r="I1952" i="4"/>
  <c r="S1951" i="4"/>
  <c r="R1951" i="4"/>
  <c r="Q1951" i="4"/>
  <c r="P1951" i="4"/>
  <c r="O1951" i="4"/>
  <c r="N1951" i="4"/>
  <c r="K1951" i="4"/>
  <c r="L1951" i="4" s="1"/>
  <c r="I1951" i="4"/>
  <c r="S1950" i="4"/>
  <c r="R1950" i="4"/>
  <c r="Q1950" i="4"/>
  <c r="P1950" i="4"/>
  <c r="O1950" i="4"/>
  <c r="N1950" i="4"/>
  <c r="K1950" i="4"/>
  <c r="I1950" i="4"/>
  <c r="S1949" i="4"/>
  <c r="R1949" i="4"/>
  <c r="Q1949" i="4"/>
  <c r="P1949" i="4"/>
  <c r="O1949" i="4"/>
  <c r="N1949" i="4"/>
  <c r="K1949" i="4"/>
  <c r="L1949" i="4" s="1"/>
  <c r="I1949" i="4"/>
  <c r="S1948" i="4"/>
  <c r="R1948" i="4"/>
  <c r="Q1948" i="4"/>
  <c r="P1948" i="4"/>
  <c r="O1948" i="4"/>
  <c r="N1948" i="4"/>
  <c r="K1948" i="4"/>
  <c r="I1948" i="4"/>
  <c r="S1947" i="4"/>
  <c r="R1947" i="4"/>
  <c r="Q1947" i="4"/>
  <c r="P1947" i="4"/>
  <c r="O1947" i="4"/>
  <c r="N1947" i="4"/>
  <c r="K1947" i="4"/>
  <c r="I1947" i="4"/>
  <c r="S1946" i="4"/>
  <c r="R1946" i="4"/>
  <c r="Q1946" i="4"/>
  <c r="P1946" i="4"/>
  <c r="O1946" i="4"/>
  <c r="N1946" i="4"/>
  <c r="K1946" i="4"/>
  <c r="L1946" i="4" s="1"/>
  <c r="I1946" i="4"/>
  <c r="S1945" i="4"/>
  <c r="R1945" i="4"/>
  <c r="Q1945" i="4"/>
  <c r="P1945" i="4"/>
  <c r="O1945" i="4"/>
  <c r="N1945" i="4"/>
  <c r="K1945" i="4"/>
  <c r="L1945" i="4" s="1"/>
  <c r="I1945" i="4"/>
  <c r="S1944" i="4"/>
  <c r="R1944" i="4"/>
  <c r="Q1944" i="4"/>
  <c r="P1944" i="4"/>
  <c r="O1944" i="4"/>
  <c r="N1944" i="4"/>
  <c r="K1944" i="4"/>
  <c r="I1944" i="4"/>
  <c r="S1943" i="4"/>
  <c r="R1943" i="4"/>
  <c r="Q1943" i="4"/>
  <c r="P1943" i="4"/>
  <c r="O1943" i="4"/>
  <c r="N1943" i="4"/>
  <c r="K1943" i="4"/>
  <c r="L1943" i="4" s="1"/>
  <c r="I1943" i="4"/>
  <c r="S1942" i="4"/>
  <c r="R1942" i="4"/>
  <c r="Q1942" i="4"/>
  <c r="P1942" i="4"/>
  <c r="O1942" i="4"/>
  <c r="N1942" i="4"/>
  <c r="K1942" i="4"/>
  <c r="L1942" i="4" s="1"/>
  <c r="I1942" i="4"/>
  <c r="S1941" i="4"/>
  <c r="R1941" i="4"/>
  <c r="Q1941" i="4"/>
  <c r="P1941" i="4"/>
  <c r="O1941" i="4"/>
  <c r="N1941" i="4"/>
  <c r="K1941" i="4"/>
  <c r="L1941" i="4" s="1"/>
  <c r="I1941" i="4"/>
  <c r="S1940" i="4"/>
  <c r="R1940" i="4"/>
  <c r="Q1940" i="4"/>
  <c r="P1940" i="4"/>
  <c r="O1940" i="4"/>
  <c r="N1940" i="4"/>
  <c r="K1940" i="4"/>
  <c r="I1940" i="4"/>
  <c r="S1939" i="4"/>
  <c r="R1939" i="4"/>
  <c r="Q1939" i="4"/>
  <c r="P1939" i="4"/>
  <c r="O1939" i="4"/>
  <c r="N1939" i="4"/>
  <c r="K1939" i="4"/>
  <c r="I1939" i="4"/>
  <c r="S1938" i="4"/>
  <c r="R1938" i="4"/>
  <c r="Q1938" i="4"/>
  <c r="P1938" i="4"/>
  <c r="O1938" i="4"/>
  <c r="N1938" i="4"/>
  <c r="K1938" i="4"/>
  <c r="L1938" i="4" s="1"/>
  <c r="I1938" i="4"/>
  <c r="S1937" i="4"/>
  <c r="R1937" i="4"/>
  <c r="Q1937" i="4"/>
  <c r="P1937" i="4"/>
  <c r="O1937" i="4"/>
  <c r="N1937" i="4"/>
  <c r="K1937" i="4"/>
  <c r="L1937" i="4" s="1"/>
  <c r="I1937" i="4"/>
  <c r="S1936" i="4"/>
  <c r="R1936" i="4"/>
  <c r="Q1936" i="4"/>
  <c r="P1936" i="4"/>
  <c r="O1936" i="4"/>
  <c r="N1936" i="4"/>
  <c r="K1936" i="4"/>
  <c r="I1936" i="4"/>
  <c r="S1935" i="4"/>
  <c r="R1935" i="4"/>
  <c r="Q1935" i="4"/>
  <c r="P1935" i="4"/>
  <c r="O1935" i="4"/>
  <c r="N1935" i="4"/>
  <c r="K1935" i="4"/>
  <c r="L1935" i="4" s="1"/>
  <c r="I1935" i="4"/>
  <c r="S1934" i="4"/>
  <c r="R1934" i="4"/>
  <c r="Q1934" i="4"/>
  <c r="P1934" i="4"/>
  <c r="O1934" i="4"/>
  <c r="N1934" i="4"/>
  <c r="K1934" i="4"/>
  <c r="I1934" i="4"/>
  <c r="S1933" i="4"/>
  <c r="R1933" i="4"/>
  <c r="Q1933" i="4"/>
  <c r="P1933" i="4"/>
  <c r="O1933" i="4"/>
  <c r="N1933" i="4"/>
  <c r="K1933" i="4"/>
  <c r="L1933" i="4" s="1"/>
  <c r="I1933" i="4"/>
  <c r="S1932" i="4"/>
  <c r="R1932" i="4"/>
  <c r="Q1932" i="4"/>
  <c r="P1932" i="4"/>
  <c r="O1932" i="4"/>
  <c r="N1932" i="4"/>
  <c r="K1932" i="4"/>
  <c r="I1932" i="4"/>
  <c r="S1931" i="4"/>
  <c r="R1931" i="4"/>
  <c r="Q1931" i="4"/>
  <c r="P1931" i="4"/>
  <c r="O1931" i="4"/>
  <c r="N1931" i="4"/>
  <c r="K1931" i="4"/>
  <c r="I1931" i="4"/>
  <c r="S1930" i="4"/>
  <c r="R1930" i="4"/>
  <c r="Q1930" i="4"/>
  <c r="P1930" i="4"/>
  <c r="O1930" i="4"/>
  <c r="N1930" i="4"/>
  <c r="K1930" i="4"/>
  <c r="L1930" i="4" s="1"/>
  <c r="I1930" i="4"/>
  <c r="S1929" i="4"/>
  <c r="R1929" i="4"/>
  <c r="Q1929" i="4"/>
  <c r="P1929" i="4"/>
  <c r="O1929" i="4"/>
  <c r="N1929" i="4"/>
  <c r="K1929" i="4"/>
  <c r="L1929" i="4" s="1"/>
  <c r="I1929" i="4"/>
  <c r="S1928" i="4"/>
  <c r="R1928" i="4"/>
  <c r="Q1928" i="4"/>
  <c r="P1928" i="4"/>
  <c r="O1928" i="4"/>
  <c r="N1928" i="4"/>
  <c r="K1928" i="4"/>
  <c r="I1928" i="4"/>
  <c r="S1927" i="4"/>
  <c r="R1927" i="4"/>
  <c r="Q1927" i="4"/>
  <c r="P1927" i="4"/>
  <c r="O1927" i="4"/>
  <c r="N1927" i="4"/>
  <c r="K1927" i="4"/>
  <c r="L1927" i="4" s="1"/>
  <c r="I1927" i="4"/>
  <c r="S1926" i="4"/>
  <c r="R1926" i="4"/>
  <c r="Q1926" i="4"/>
  <c r="P1926" i="4"/>
  <c r="O1926" i="4"/>
  <c r="N1926" i="4"/>
  <c r="K1926" i="4"/>
  <c r="L1926" i="4" s="1"/>
  <c r="I1926" i="4"/>
  <c r="S1925" i="4"/>
  <c r="R1925" i="4"/>
  <c r="Q1925" i="4"/>
  <c r="P1925" i="4"/>
  <c r="O1925" i="4"/>
  <c r="N1925" i="4"/>
  <c r="K1925" i="4"/>
  <c r="L1925" i="4" s="1"/>
  <c r="I1925" i="4"/>
  <c r="S1924" i="4"/>
  <c r="R1924" i="4"/>
  <c r="Q1924" i="4"/>
  <c r="P1924" i="4"/>
  <c r="O1924" i="4"/>
  <c r="N1924" i="4"/>
  <c r="K1924" i="4"/>
  <c r="I1924" i="4"/>
  <c r="S1923" i="4"/>
  <c r="R1923" i="4"/>
  <c r="Q1923" i="4"/>
  <c r="P1923" i="4"/>
  <c r="O1923" i="4"/>
  <c r="N1923" i="4"/>
  <c r="K1923" i="4"/>
  <c r="I1923" i="4"/>
  <c r="S1922" i="4"/>
  <c r="R1922" i="4"/>
  <c r="Q1922" i="4"/>
  <c r="P1922" i="4"/>
  <c r="O1922" i="4"/>
  <c r="N1922" i="4"/>
  <c r="K1922" i="4"/>
  <c r="L1922" i="4" s="1"/>
  <c r="I1922" i="4"/>
  <c r="S1921" i="4"/>
  <c r="R1921" i="4"/>
  <c r="Q1921" i="4"/>
  <c r="P1921" i="4"/>
  <c r="O1921" i="4"/>
  <c r="N1921" i="4"/>
  <c r="K1921" i="4"/>
  <c r="L1921" i="4" s="1"/>
  <c r="I1921" i="4"/>
  <c r="S1920" i="4"/>
  <c r="R1920" i="4"/>
  <c r="Q1920" i="4"/>
  <c r="P1920" i="4"/>
  <c r="O1920" i="4"/>
  <c r="N1920" i="4"/>
  <c r="K1920" i="4"/>
  <c r="I1920" i="4"/>
  <c r="S1919" i="4"/>
  <c r="R1919" i="4"/>
  <c r="Q1919" i="4"/>
  <c r="P1919" i="4"/>
  <c r="O1919" i="4"/>
  <c r="N1919" i="4"/>
  <c r="K1919" i="4"/>
  <c r="L1919" i="4" s="1"/>
  <c r="I1919" i="4"/>
  <c r="S1918" i="4"/>
  <c r="R1918" i="4"/>
  <c r="Q1918" i="4"/>
  <c r="P1918" i="4"/>
  <c r="O1918" i="4"/>
  <c r="N1918" i="4"/>
  <c r="K1918" i="4"/>
  <c r="I1918" i="4"/>
  <c r="S1917" i="4"/>
  <c r="R1917" i="4"/>
  <c r="Q1917" i="4"/>
  <c r="P1917" i="4"/>
  <c r="O1917" i="4"/>
  <c r="N1917" i="4"/>
  <c r="K1917" i="4"/>
  <c r="L1917" i="4" s="1"/>
  <c r="I1917" i="4"/>
  <c r="S1916" i="4"/>
  <c r="R1916" i="4"/>
  <c r="Q1916" i="4"/>
  <c r="P1916" i="4"/>
  <c r="O1916" i="4"/>
  <c r="N1916" i="4"/>
  <c r="K1916" i="4"/>
  <c r="I1916" i="4"/>
  <c r="S1915" i="4"/>
  <c r="R1915" i="4"/>
  <c r="Q1915" i="4"/>
  <c r="P1915" i="4"/>
  <c r="O1915" i="4"/>
  <c r="N1915" i="4"/>
  <c r="K1915" i="4"/>
  <c r="I1915" i="4"/>
  <c r="S1914" i="4"/>
  <c r="R1914" i="4"/>
  <c r="Q1914" i="4"/>
  <c r="P1914" i="4"/>
  <c r="O1914" i="4"/>
  <c r="N1914" i="4"/>
  <c r="K1914" i="4"/>
  <c r="L1914" i="4" s="1"/>
  <c r="I1914" i="4"/>
  <c r="S1913" i="4"/>
  <c r="R1913" i="4"/>
  <c r="Q1913" i="4"/>
  <c r="P1913" i="4"/>
  <c r="O1913" i="4"/>
  <c r="N1913" i="4"/>
  <c r="K1913" i="4"/>
  <c r="L1913" i="4" s="1"/>
  <c r="I1913" i="4"/>
  <c r="S1912" i="4"/>
  <c r="R1912" i="4"/>
  <c r="Q1912" i="4"/>
  <c r="P1912" i="4"/>
  <c r="O1912" i="4"/>
  <c r="N1912" i="4"/>
  <c r="K1912" i="4"/>
  <c r="I1912" i="4"/>
  <c r="S1911" i="4"/>
  <c r="R1911" i="4"/>
  <c r="Q1911" i="4"/>
  <c r="P1911" i="4"/>
  <c r="O1911" i="4"/>
  <c r="N1911" i="4"/>
  <c r="K1911" i="4"/>
  <c r="L1911" i="4" s="1"/>
  <c r="I1911" i="4"/>
  <c r="S1910" i="4"/>
  <c r="R1910" i="4"/>
  <c r="Q1910" i="4"/>
  <c r="P1910" i="4"/>
  <c r="O1910" i="4"/>
  <c r="N1910" i="4"/>
  <c r="K1910" i="4"/>
  <c r="I1910" i="4"/>
  <c r="S1909" i="4"/>
  <c r="R1909" i="4"/>
  <c r="Q1909" i="4"/>
  <c r="P1909" i="4"/>
  <c r="O1909" i="4"/>
  <c r="N1909" i="4"/>
  <c r="K1909" i="4"/>
  <c r="L1909" i="4" s="1"/>
  <c r="I1909" i="4"/>
  <c r="S1908" i="4"/>
  <c r="R1908" i="4"/>
  <c r="Q1908" i="4"/>
  <c r="P1908" i="4"/>
  <c r="O1908" i="4"/>
  <c r="N1908" i="4"/>
  <c r="K1908" i="4"/>
  <c r="I1908" i="4"/>
  <c r="S1907" i="4"/>
  <c r="R1907" i="4"/>
  <c r="Q1907" i="4"/>
  <c r="P1907" i="4"/>
  <c r="O1907" i="4"/>
  <c r="N1907" i="4"/>
  <c r="K1907" i="4"/>
  <c r="I1907" i="4"/>
  <c r="S1906" i="4"/>
  <c r="R1906" i="4"/>
  <c r="Q1906" i="4"/>
  <c r="P1906" i="4"/>
  <c r="O1906" i="4"/>
  <c r="N1906" i="4"/>
  <c r="K1906" i="4"/>
  <c r="L1906" i="4" s="1"/>
  <c r="I1906" i="4"/>
  <c r="S1905" i="4"/>
  <c r="R1905" i="4"/>
  <c r="Q1905" i="4"/>
  <c r="P1905" i="4"/>
  <c r="O1905" i="4"/>
  <c r="N1905" i="4"/>
  <c r="K1905" i="4"/>
  <c r="L1905" i="4" s="1"/>
  <c r="I1905" i="4"/>
  <c r="S1904" i="4"/>
  <c r="R1904" i="4"/>
  <c r="Q1904" i="4"/>
  <c r="P1904" i="4"/>
  <c r="O1904" i="4"/>
  <c r="N1904" i="4"/>
  <c r="K1904" i="4"/>
  <c r="I1904" i="4"/>
  <c r="S1903" i="4"/>
  <c r="R1903" i="4"/>
  <c r="Q1903" i="4"/>
  <c r="P1903" i="4"/>
  <c r="O1903" i="4"/>
  <c r="N1903" i="4"/>
  <c r="K1903" i="4"/>
  <c r="L1903" i="4" s="1"/>
  <c r="I1903" i="4"/>
  <c r="S1902" i="4"/>
  <c r="R1902" i="4"/>
  <c r="Q1902" i="4"/>
  <c r="P1902" i="4"/>
  <c r="O1902" i="4"/>
  <c r="N1902" i="4"/>
  <c r="K1902" i="4"/>
  <c r="L1902" i="4" s="1"/>
  <c r="I1902" i="4"/>
  <c r="S1901" i="4"/>
  <c r="R1901" i="4"/>
  <c r="Q1901" i="4"/>
  <c r="P1901" i="4"/>
  <c r="O1901" i="4"/>
  <c r="N1901" i="4"/>
  <c r="K1901" i="4"/>
  <c r="L1901" i="4" s="1"/>
  <c r="I1901" i="4"/>
  <c r="S1900" i="4"/>
  <c r="R1900" i="4"/>
  <c r="Q1900" i="4"/>
  <c r="P1900" i="4"/>
  <c r="O1900" i="4"/>
  <c r="N1900" i="4"/>
  <c r="K1900" i="4"/>
  <c r="I1900" i="4"/>
  <c r="S1899" i="4"/>
  <c r="R1899" i="4"/>
  <c r="Q1899" i="4"/>
  <c r="P1899" i="4"/>
  <c r="O1899" i="4"/>
  <c r="N1899" i="4"/>
  <c r="K1899" i="4"/>
  <c r="I1899" i="4"/>
  <c r="S1898" i="4"/>
  <c r="R1898" i="4"/>
  <c r="Q1898" i="4"/>
  <c r="P1898" i="4"/>
  <c r="O1898" i="4"/>
  <c r="N1898" i="4"/>
  <c r="K1898" i="4"/>
  <c r="L1898" i="4" s="1"/>
  <c r="I1898" i="4"/>
  <c r="S1897" i="4"/>
  <c r="R1897" i="4"/>
  <c r="Q1897" i="4"/>
  <c r="P1897" i="4"/>
  <c r="O1897" i="4"/>
  <c r="N1897" i="4"/>
  <c r="K1897" i="4"/>
  <c r="L1897" i="4" s="1"/>
  <c r="I1897" i="4"/>
  <c r="S1896" i="4"/>
  <c r="R1896" i="4"/>
  <c r="Q1896" i="4"/>
  <c r="P1896" i="4"/>
  <c r="O1896" i="4"/>
  <c r="N1896" i="4"/>
  <c r="K1896" i="4"/>
  <c r="I1896" i="4"/>
  <c r="S1895" i="4"/>
  <c r="R1895" i="4"/>
  <c r="Q1895" i="4"/>
  <c r="P1895" i="4"/>
  <c r="O1895" i="4"/>
  <c r="N1895" i="4"/>
  <c r="K1895" i="4"/>
  <c r="L1895" i="4" s="1"/>
  <c r="I1895" i="4"/>
  <c r="S1894" i="4"/>
  <c r="R1894" i="4"/>
  <c r="Q1894" i="4"/>
  <c r="P1894" i="4"/>
  <c r="O1894" i="4"/>
  <c r="N1894" i="4"/>
  <c r="K1894" i="4"/>
  <c r="I1894" i="4"/>
  <c r="S1893" i="4"/>
  <c r="R1893" i="4"/>
  <c r="Q1893" i="4"/>
  <c r="P1893" i="4"/>
  <c r="O1893" i="4"/>
  <c r="N1893" i="4"/>
  <c r="K1893" i="4"/>
  <c r="L1893" i="4" s="1"/>
  <c r="I1893" i="4"/>
  <c r="S1892" i="4"/>
  <c r="R1892" i="4"/>
  <c r="Q1892" i="4"/>
  <c r="P1892" i="4"/>
  <c r="O1892" i="4"/>
  <c r="N1892" i="4"/>
  <c r="K1892" i="4"/>
  <c r="I1892" i="4"/>
  <c r="S1891" i="4"/>
  <c r="R1891" i="4"/>
  <c r="Q1891" i="4"/>
  <c r="P1891" i="4"/>
  <c r="O1891" i="4"/>
  <c r="N1891" i="4"/>
  <c r="K1891" i="4"/>
  <c r="I1891" i="4"/>
  <c r="S1890" i="4"/>
  <c r="R1890" i="4"/>
  <c r="Q1890" i="4"/>
  <c r="P1890" i="4"/>
  <c r="O1890" i="4"/>
  <c r="N1890" i="4"/>
  <c r="K1890" i="4"/>
  <c r="L1890" i="4" s="1"/>
  <c r="I1890" i="4"/>
  <c r="S1889" i="4"/>
  <c r="R1889" i="4"/>
  <c r="Q1889" i="4"/>
  <c r="P1889" i="4"/>
  <c r="O1889" i="4"/>
  <c r="N1889" i="4"/>
  <c r="K1889" i="4"/>
  <c r="L1889" i="4" s="1"/>
  <c r="I1889" i="4"/>
  <c r="S1888" i="4"/>
  <c r="R1888" i="4"/>
  <c r="Q1888" i="4"/>
  <c r="P1888" i="4"/>
  <c r="O1888" i="4"/>
  <c r="N1888" i="4"/>
  <c r="K1888" i="4"/>
  <c r="I1888" i="4"/>
  <c r="S1887" i="4"/>
  <c r="R1887" i="4"/>
  <c r="Q1887" i="4"/>
  <c r="P1887" i="4"/>
  <c r="O1887" i="4"/>
  <c r="N1887" i="4"/>
  <c r="K1887" i="4"/>
  <c r="L1887" i="4" s="1"/>
  <c r="I1887" i="4"/>
  <c r="S1886" i="4"/>
  <c r="R1886" i="4"/>
  <c r="Q1886" i="4"/>
  <c r="P1886" i="4"/>
  <c r="O1886" i="4"/>
  <c r="N1886" i="4"/>
  <c r="K1886" i="4"/>
  <c r="I1886" i="4"/>
  <c r="S1885" i="4"/>
  <c r="R1885" i="4"/>
  <c r="Q1885" i="4"/>
  <c r="P1885" i="4"/>
  <c r="O1885" i="4"/>
  <c r="N1885" i="4"/>
  <c r="K1885" i="4"/>
  <c r="L1885" i="4" s="1"/>
  <c r="I1885" i="4"/>
  <c r="S1884" i="4"/>
  <c r="R1884" i="4"/>
  <c r="Q1884" i="4"/>
  <c r="P1884" i="4"/>
  <c r="O1884" i="4"/>
  <c r="N1884" i="4"/>
  <c r="K1884" i="4"/>
  <c r="I1884" i="4"/>
  <c r="S1883" i="4"/>
  <c r="R1883" i="4"/>
  <c r="Q1883" i="4"/>
  <c r="P1883" i="4"/>
  <c r="O1883" i="4"/>
  <c r="N1883" i="4"/>
  <c r="K1883" i="4"/>
  <c r="I1883" i="4"/>
  <c r="S1882" i="4"/>
  <c r="R1882" i="4"/>
  <c r="Q1882" i="4"/>
  <c r="P1882" i="4"/>
  <c r="O1882" i="4"/>
  <c r="N1882" i="4"/>
  <c r="K1882" i="4"/>
  <c r="L1882" i="4" s="1"/>
  <c r="I1882" i="4"/>
  <c r="S1881" i="4"/>
  <c r="R1881" i="4"/>
  <c r="Q1881" i="4"/>
  <c r="P1881" i="4"/>
  <c r="O1881" i="4"/>
  <c r="N1881" i="4"/>
  <c r="K1881" i="4"/>
  <c r="L1881" i="4" s="1"/>
  <c r="I1881" i="4"/>
  <c r="S1880" i="4"/>
  <c r="R1880" i="4"/>
  <c r="Q1880" i="4"/>
  <c r="P1880" i="4"/>
  <c r="O1880" i="4"/>
  <c r="N1880" i="4"/>
  <c r="K1880" i="4"/>
  <c r="I1880" i="4"/>
  <c r="S1879" i="4"/>
  <c r="R1879" i="4"/>
  <c r="Q1879" i="4"/>
  <c r="P1879" i="4"/>
  <c r="O1879" i="4"/>
  <c r="N1879" i="4"/>
  <c r="K1879" i="4"/>
  <c r="L1879" i="4" s="1"/>
  <c r="I1879" i="4"/>
  <c r="S1878" i="4"/>
  <c r="R1878" i="4"/>
  <c r="Q1878" i="4"/>
  <c r="P1878" i="4"/>
  <c r="O1878" i="4"/>
  <c r="N1878" i="4"/>
  <c r="K1878" i="4"/>
  <c r="L1878" i="4" s="1"/>
  <c r="I1878" i="4"/>
  <c r="S1877" i="4"/>
  <c r="R1877" i="4"/>
  <c r="Q1877" i="4"/>
  <c r="P1877" i="4"/>
  <c r="O1877" i="4"/>
  <c r="N1877" i="4"/>
  <c r="K1877" i="4"/>
  <c r="L1877" i="4" s="1"/>
  <c r="I1877" i="4"/>
  <c r="S1876" i="4"/>
  <c r="R1876" i="4"/>
  <c r="Q1876" i="4"/>
  <c r="P1876" i="4"/>
  <c r="O1876" i="4"/>
  <c r="N1876" i="4"/>
  <c r="K1876" i="4"/>
  <c r="I1876" i="4"/>
  <c r="S1875" i="4"/>
  <c r="R1875" i="4"/>
  <c r="Q1875" i="4"/>
  <c r="P1875" i="4"/>
  <c r="O1875" i="4"/>
  <c r="N1875" i="4"/>
  <c r="K1875" i="4"/>
  <c r="I1875" i="4"/>
  <c r="S1874" i="4"/>
  <c r="R1874" i="4"/>
  <c r="Q1874" i="4"/>
  <c r="P1874" i="4"/>
  <c r="O1874" i="4"/>
  <c r="N1874" i="4"/>
  <c r="K1874" i="4"/>
  <c r="L1874" i="4" s="1"/>
  <c r="I1874" i="4"/>
  <c r="S1873" i="4"/>
  <c r="R1873" i="4"/>
  <c r="Q1873" i="4"/>
  <c r="P1873" i="4"/>
  <c r="O1873" i="4"/>
  <c r="N1873" i="4"/>
  <c r="K1873" i="4"/>
  <c r="L1873" i="4" s="1"/>
  <c r="I1873" i="4"/>
  <c r="S1872" i="4"/>
  <c r="R1872" i="4"/>
  <c r="Q1872" i="4"/>
  <c r="P1872" i="4"/>
  <c r="O1872" i="4"/>
  <c r="N1872" i="4"/>
  <c r="K1872" i="4"/>
  <c r="I1872" i="4"/>
  <c r="S1871" i="4"/>
  <c r="R1871" i="4"/>
  <c r="Q1871" i="4"/>
  <c r="P1871" i="4"/>
  <c r="O1871" i="4"/>
  <c r="N1871" i="4"/>
  <c r="K1871" i="4"/>
  <c r="L1871" i="4" s="1"/>
  <c r="I1871" i="4"/>
  <c r="S1870" i="4"/>
  <c r="R1870" i="4"/>
  <c r="Q1870" i="4"/>
  <c r="P1870" i="4"/>
  <c r="O1870" i="4"/>
  <c r="N1870" i="4"/>
  <c r="K1870" i="4"/>
  <c r="I1870" i="4"/>
  <c r="S1869" i="4"/>
  <c r="R1869" i="4"/>
  <c r="Q1869" i="4"/>
  <c r="P1869" i="4"/>
  <c r="O1869" i="4"/>
  <c r="N1869" i="4"/>
  <c r="K1869" i="4"/>
  <c r="L1869" i="4" s="1"/>
  <c r="I1869" i="4"/>
  <c r="S1868" i="4"/>
  <c r="R1868" i="4"/>
  <c r="Q1868" i="4"/>
  <c r="P1868" i="4"/>
  <c r="O1868" i="4"/>
  <c r="N1868" i="4"/>
  <c r="K1868" i="4"/>
  <c r="I1868" i="4"/>
  <c r="S1867" i="4"/>
  <c r="R1867" i="4"/>
  <c r="Q1867" i="4"/>
  <c r="P1867" i="4"/>
  <c r="O1867" i="4"/>
  <c r="N1867" i="4"/>
  <c r="K1867" i="4"/>
  <c r="I1867" i="4"/>
  <c r="S1866" i="4"/>
  <c r="R1866" i="4"/>
  <c r="Q1866" i="4"/>
  <c r="P1866" i="4"/>
  <c r="O1866" i="4"/>
  <c r="N1866" i="4"/>
  <c r="K1866" i="4"/>
  <c r="L1866" i="4" s="1"/>
  <c r="I1866" i="4"/>
  <c r="S1865" i="4"/>
  <c r="R1865" i="4"/>
  <c r="Q1865" i="4"/>
  <c r="P1865" i="4"/>
  <c r="O1865" i="4"/>
  <c r="N1865" i="4"/>
  <c r="K1865" i="4"/>
  <c r="L1865" i="4" s="1"/>
  <c r="I1865" i="4"/>
  <c r="S1864" i="4"/>
  <c r="R1864" i="4"/>
  <c r="Q1864" i="4"/>
  <c r="P1864" i="4"/>
  <c r="O1864" i="4"/>
  <c r="N1864" i="4"/>
  <c r="K1864" i="4"/>
  <c r="I1864" i="4"/>
  <c r="S1863" i="4"/>
  <c r="R1863" i="4"/>
  <c r="Q1863" i="4"/>
  <c r="P1863" i="4"/>
  <c r="O1863" i="4"/>
  <c r="N1863" i="4"/>
  <c r="K1863" i="4"/>
  <c r="L1863" i="4" s="1"/>
  <c r="I1863" i="4"/>
  <c r="S1862" i="4"/>
  <c r="R1862" i="4"/>
  <c r="Q1862" i="4"/>
  <c r="P1862" i="4"/>
  <c r="O1862" i="4"/>
  <c r="N1862" i="4"/>
  <c r="K1862" i="4"/>
  <c r="L1862" i="4" s="1"/>
  <c r="I1862" i="4"/>
  <c r="S1861" i="4"/>
  <c r="R1861" i="4"/>
  <c r="Q1861" i="4"/>
  <c r="P1861" i="4"/>
  <c r="O1861" i="4"/>
  <c r="N1861" i="4"/>
  <c r="K1861" i="4"/>
  <c r="L1861" i="4" s="1"/>
  <c r="I1861" i="4"/>
  <c r="S1860" i="4"/>
  <c r="R1860" i="4"/>
  <c r="Q1860" i="4"/>
  <c r="P1860" i="4"/>
  <c r="O1860" i="4"/>
  <c r="N1860" i="4"/>
  <c r="K1860" i="4"/>
  <c r="I1860" i="4"/>
  <c r="S1859" i="4"/>
  <c r="R1859" i="4"/>
  <c r="Q1859" i="4"/>
  <c r="P1859" i="4"/>
  <c r="O1859" i="4"/>
  <c r="N1859" i="4"/>
  <c r="K1859" i="4"/>
  <c r="I1859" i="4"/>
  <c r="S1858" i="4"/>
  <c r="R1858" i="4"/>
  <c r="Q1858" i="4"/>
  <c r="P1858" i="4"/>
  <c r="O1858" i="4"/>
  <c r="N1858" i="4"/>
  <c r="K1858" i="4"/>
  <c r="L1858" i="4" s="1"/>
  <c r="I1858" i="4"/>
  <c r="S1857" i="4"/>
  <c r="R1857" i="4"/>
  <c r="Q1857" i="4"/>
  <c r="P1857" i="4"/>
  <c r="O1857" i="4"/>
  <c r="N1857" i="4"/>
  <c r="K1857" i="4"/>
  <c r="L1857" i="4" s="1"/>
  <c r="I1857" i="4"/>
  <c r="S1856" i="4"/>
  <c r="R1856" i="4"/>
  <c r="Q1856" i="4"/>
  <c r="P1856" i="4"/>
  <c r="O1856" i="4"/>
  <c r="N1856" i="4"/>
  <c r="K1856" i="4"/>
  <c r="I1856" i="4"/>
  <c r="S1855" i="4"/>
  <c r="R1855" i="4"/>
  <c r="Q1855" i="4"/>
  <c r="P1855" i="4"/>
  <c r="O1855" i="4"/>
  <c r="N1855" i="4"/>
  <c r="K1855" i="4"/>
  <c r="L1855" i="4" s="1"/>
  <c r="I1855" i="4"/>
  <c r="S1854" i="4"/>
  <c r="R1854" i="4"/>
  <c r="Q1854" i="4"/>
  <c r="P1854" i="4"/>
  <c r="O1854" i="4"/>
  <c r="N1854" i="4"/>
  <c r="K1854" i="4"/>
  <c r="I1854" i="4"/>
  <c r="S1853" i="4"/>
  <c r="R1853" i="4"/>
  <c r="Q1853" i="4"/>
  <c r="P1853" i="4"/>
  <c r="O1853" i="4"/>
  <c r="N1853" i="4"/>
  <c r="K1853" i="4"/>
  <c r="L1853" i="4" s="1"/>
  <c r="I1853" i="4"/>
  <c r="S1852" i="4"/>
  <c r="R1852" i="4"/>
  <c r="Q1852" i="4"/>
  <c r="P1852" i="4"/>
  <c r="O1852" i="4"/>
  <c r="N1852" i="4"/>
  <c r="K1852" i="4"/>
  <c r="I1852" i="4"/>
  <c r="S1851" i="4"/>
  <c r="R1851" i="4"/>
  <c r="Q1851" i="4"/>
  <c r="P1851" i="4"/>
  <c r="O1851" i="4"/>
  <c r="N1851" i="4"/>
  <c r="K1851" i="4"/>
  <c r="I1851" i="4"/>
  <c r="S1850" i="4"/>
  <c r="R1850" i="4"/>
  <c r="Q1850" i="4"/>
  <c r="P1850" i="4"/>
  <c r="O1850" i="4"/>
  <c r="N1850" i="4"/>
  <c r="K1850" i="4"/>
  <c r="L1850" i="4" s="1"/>
  <c r="I1850" i="4"/>
  <c r="S1849" i="4"/>
  <c r="R1849" i="4"/>
  <c r="Q1849" i="4"/>
  <c r="P1849" i="4"/>
  <c r="O1849" i="4"/>
  <c r="N1849" i="4"/>
  <c r="K1849" i="4"/>
  <c r="L1849" i="4" s="1"/>
  <c r="I1849" i="4"/>
  <c r="S1848" i="4"/>
  <c r="R1848" i="4"/>
  <c r="Q1848" i="4"/>
  <c r="P1848" i="4"/>
  <c r="O1848" i="4"/>
  <c r="N1848" i="4"/>
  <c r="K1848" i="4"/>
  <c r="I1848" i="4"/>
  <c r="S1847" i="4"/>
  <c r="R1847" i="4"/>
  <c r="Q1847" i="4"/>
  <c r="P1847" i="4"/>
  <c r="O1847" i="4"/>
  <c r="N1847" i="4"/>
  <c r="K1847" i="4"/>
  <c r="L1847" i="4" s="1"/>
  <c r="I1847" i="4"/>
  <c r="S1846" i="4"/>
  <c r="R1846" i="4"/>
  <c r="Q1846" i="4"/>
  <c r="P1846" i="4"/>
  <c r="O1846" i="4"/>
  <c r="N1846" i="4"/>
  <c r="K1846" i="4"/>
  <c r="I1846" i="4"/>
  <c r="S1845" i="4"/>
  <c r="R1845" i="4"/>
  <c r="Q1845" i="4"/>
  <c r="P1845" i="4"/>
  <c r="O1845" i="4"/>
  <c r="N1845" i="4"/>
  <c r="K1845" i="4"/>
  <c r="L1845" i="4" s="1"/>
  <c r="I1845" i="4"/>
  <c r="S1844" i="4"/>
  <c r="R1844" i="4"/>
  <c r="Q1844" i="4"/>
  <c r="P1844" i="4"/>
  <c r="O1844" i="4"/>
  <c r="N1844" i="4"/>
  <c r="K1844" i="4"/>
  <c r="I1844" i="4"/>
  <c r="S1843" i="4"/>
  <c r="R1843" i="4"/>
  <c r="Q1843" i="4"/>
  <c r="P1843" i="4"/>
  <c r="O1843" i="4"/>
  <c r="N1843" i="4"/>
  <c r="K1843" i="4"/>
  <c r="I1843" i="4"/>
  <c r="S1842" i="4"/>
  <c r="R1842" i="4"/>
  <c r="Q1842" i="4"/>
  <c r="P1842" i="4"/>
  <c r="O1842" i="4"/>
  <c r="N1842" i="4"/>
  <c r="K1842" i="4"/>
  <c r="L1842" i="4" s="1"/>
  <c r="I1842" i="4"/>
  <c r="S1841" i="4"/>
  <c r="R1841" i="4"/>
  <c r="Q1841" i="4"/>
  <c r="P1841" i="4"/>
  <c r="O1841" i="4"/>
  <c r="N1841" i="4"/>
  <c r="K1841" i="4"/>
  <c r="L1841" i="4" s="1"/>
  <c r="I1841" i="4"/>
  <c r="S1840" i="4"/>
  <c r="R1840" i="4"/>
  <c r="Q1840" i="4"/>
  <c r="P1840" i="4"/>
  <c r="O1840" i="4"/>
  <c r="N1840" i="4"/>
  <c r="K1840" i="4"/>
  <c r="I1840" i="4"/>
  <c r="S1839" i="4"/>
  <c r="R1839" i="4"/>
  <c r="Q1839" i="4"/>
  <c r="P1839" i="4"/>
  <c r="O1839" i="4"/>
  <c r="N1839" i="4"/>
  <c r="K1839" i="4"/>
  <c r="L1839" i="4" s="1"/>
  <c r="I1839" i="4"/>
  <c r="S1838" i="4"/>
  <c r="R1838" i="4"/>
  <c r="Q1838" i="4"/>
  <c r="P1838" i="4"/>
  <c r="O1838" i="4"/>
  <c r="N1838" i="4"/>
  <c r="K1838" i="4"/>
  <c r="I1838" i="4"/>
  <c r="S1837" i="4"/>
  <c r="R1837" i="4"/>
  <c r="Q1837" i="4"/>
  <c r="P1837" i="4"/>
  <c r="O1837" i="4"/>
  <c r="N1837" i="4"/>
  <c r="K1837" i="4"/>
  <c r="L1837" i="4" s="1"/>
  <c r="I1837" i="4"/>
  <c r="S1836" i="4"/>
  <c r="R1836" i="4"/>
  <c r="Q1836" i="4"/>
  <c r="P1836" i="4"/>
  <c r="O1836" i="4"/>
  <c r="N1836" i="4"/>
  <c r="K1836" i="4"/>
  <c r="I1836" i="4"/>
  <c r="S1835" i="4"/>
  <c r="R1835" i="4"/>
  <c r="Q1835" i="4"/>
  <c r="P1835" i="4"/>
  <c r="O1835" i="4"/>
  <c r="N1835" i="4"/>
  <c r="K1835" i="4"/>
  <c r="I1835" i="4"/>
  <c r="S1834" i="4"/>
  <c r="R1834" i="4"/>
  <c r="Q1834" i="4"/>
  <c r="P1834" i="4"/>
  <c r="O1834" i="4"/>
  <c r="N1834" i="4"/>
  <c r="K1834" i="4"/>
  <c r="L1834" i="4" s="1"/>
  <c r="I1834" i="4"/>
  <c r="S1833" i="4"/>
  <c r="R1833" i="4"/>
  <c r="Q1833" i="4"/>
  <c r="P1833" i="4"/>
  <c r="O1833" i="4"/>
  <c r="N1833" i="4"/>
  <c r="K1833" i="4"/>
  <c r="L1833" i="4" s="1"/>
  <c r="I1833" i="4"/>
  <c r="S1832" i="4"/>
  <c r="R1832" i="4"/>
  <c r="Q1832" i="4"/>
  <c r="P1832" i="4"/>
  <c r="O1832" i="4"/>
  <c r="N1832" i="4"/>
  <c r="K1832" i="4"/>
  <c r="I1832" i="4"/>
  <c r="S1831" i="4"/>
  <c r="R1831" i="4"/>
  <c r="Q1831" i="4"/>
  <c r="P1831" i="4"/>
  <c r="O1831" i="4"/>
  <c r="N1831" i="4"/>
  <c r="K1831" i="4"/>
  <c r="L1831" i="4" s="1"/>
  <c r="I1831" i="4"/>
  <c r="S1830" i="4"/>
  <c r="R1830" i="4"/>
  <c r="Q1830" i="4"/>
  <c r="P1830" i="4"/>
  <c r="O1830" i="4"/>
  <c r="N1830" i="4"/>
  <c r="K1830" i="4"/>
  <c r="I1830" i="4"/>
  <c r="S1829" i="4"/>
  <c r="R1829" i="4"/>
  <c r="Q1829" i="4"/>
  <c r="P1829" i="4"/>
  <c r="O1829" i="4"/>
  <c r="N1829" i="4"/>
  <c r="K1829" i="4"/>
  <c r="I1829" i="4"/>
  <c r="S1828" i="4"/>
  <c r="R1828" i="4"/>
  <c r="Q1828" i="4"/>
  <c r="P1828" i="4"/>
  <c r="O1828" i="4"/>
  <c r="N1828" i="4"/>
  <c r="K1828" i="4"/>
  <c r="I1828" i="4"/>
  <c r="S1827" i="4"/>
  <c r="R1827" i="4"/>
  <c r="Q1827" i="4"/>
  <c r="P1827" i="4"/>
  <c r="O1827" i="4"/>
  <c r="N1827" i="4"/>
  <c r="K1827" i="4"/>
  <c r="I1827" i="4"/>
  <c r="S1826" i="4"/>
  <c r="R1826" i="4"/>
  <c r="Q1826" i="4"/>
  <c r="P1826" i="4"/>
  <c r="O1826" i="4"/>
  <c r="N1826" i="4"/>
  <c r="K1826" i="4"/>
  <c r="L1826" i="4" s="1"/>
  <c r="I1826" i="4"/>
  <c r="S1825" i="4"/>
  <c r="R1825" i="4"/>
  <c r="Q1825" i="4"/>
  <c r="P1825" i="4"/>
  <c r="O1825" i="4"/>
  <c r="N1825" i="4"/>
  <c r="K1825" i="4"/>
  <c r="L1825" i="4" s="1"/>
  <c r="I1825" i="4"/>
  <c r="S1824" i="4"/>
  <c r="R1824" i="4"/>
  <c r="Q1824" i="4"/>
  <c r="P1824" i="4"/>
  <c r="O1824" i="4"/>
  <c r="N1824" i="4"/>
  <c r="K1824" i="4"/>
  <c r="I1824" i="4"/>
  <c r="S1823" i="4"/>
  <c r="R1823" i="4"/>
  <c r="Q1823" i="4"/>
  <c r="P1823" i="4"/>
  <c r="O1823" i="4"/>
  <c r="N1823" i="4"/>
  <c r="K1823" i="4"/>
  <c r="L1823" i="4" s="1"/>
  <c r="I1823" i="4"/>
  <c r="S1822" i="4"/>
  <c r="R1822" i="4"/>
  <c r="Q1822" i="4"/>
  <c r="P1822" i="4"/>
  <c r="O1822" i="4"/>
  <c r="N1822" i="4"/>
  <c r="K1822" i="4"/>
  <c r="I1822" i="4"/>
  <c r="S1821" i="4"/>
  <c r="R1821" i="4"/>
  <c r="Q1821" i="4"/>
  <c r="P1821" i="4"/>
  <c r="O1821" i="4"/>
  <c r="N1821" i="4"/>
  <c r="K1821" i="4"/>
  <c r="L1821" i="4" s="1"/>
  <c r="I1821" i="4"/>
  <c r="S1820" i="4"/>
  <c r="R1820" i="4"/>
  <c r="Q1820" i="4"/>
  <c r="P1820" i="4"/>
  <c r="O1820" i="4"/>
  <c r="N1820" i="4"/>
  <c r="K1820" i="4"/>
  <c r="I1820" i="4"/>
  <c r="S1819" i="4"/>
  <c r="R1819" i="4"/>
  <c r="Q1819" i="4"/>
  <c r="P1819" i="4"/>
  <c r="O1819" i="4"/>
  <c r="N1819" i="4"/>
  <c r="K1819" i="4"/>
  <c r="I1819" i="4"/>
  <c r="S1818" i="4"/>
  <c r="R1818" i="4"/>
  <c r="Q1818" i="4"/>
  <c r="P1818" i="4"/>
  <c r="O1818" i="4"/>
  <c r="N1818" i="4"/>
  <c r="K1818" i="4"/>
  <c r="L1818" i="4" s="1"/>
  <c r="I1818" i="4"/>
  <c r="S1817" i="4"/>
  <c r="R1817" i="4"/>
  <c r="Q1817" i="4"/>
  <c r="P1817" i="4"/>
  <c r="O1817" i="4"/>
  <c r="N1817" i="4"/>
  <c r="K1817" i="4"/>
  <c r="L1817" i="4" s="1"/>
  <c r="I1817" i="4"/>
  <c r="S1816" i="4"/>
  <c r="R1816" i="4"/>
  <c r="Q1816" i="4"/>
  <c r="P1816" i="4"/>
  <c r="O1816" i="4"/>
  <c r="N1816" i="4"/>
  <c r="K1816" i="4"/>
  <c r="I1816" i="4"/>
  <c r="S1815" i="4"/>
  <c r="R1815" i="4"/>
  <c r="Q1815" i="4"/>
  <c r="P1815" i="4"/>
  <c r="O1815" i="4"/>
  <c r="N1815" i="4"/>
  <c r="K1815" i="4"/>
  <c r="L1815" i="4" s="1"/>
  <c r="I1815" i="4"/>
  <c r="S1814" i="4"/>
  <c r="R1814" i="4"/>
  <c r="Q1814" i="4"/>
  <c r="P1814" i="4"/>
  <c r="O1814" i="4"/>
  <c r="N1814" i="4"/>
  <c r="K1814" i="4"/>
  <c r="I1814" i="4"/>
  <c r="S1813" i="4"/>
  <c r="R1813" i="4"/>
  <c r="Q1813" i="4"/>
  <c r="P1813" i="4"/>
  <c r="O1813" i="4"/>
  <c r="N1813" i="4"/>
  <c r="K1813" i="4"/>
  <c r="L1813" i="4" s="1"/>
  <c r="I1813" i="4"/>
  <c r="S1812" i="4"/>
  <c r="R1812" i="4"/>
  <c r="Q1812" i="4"/>
  <c r="P1812" i="4"/>
  <c r="O1812" i="4"/>
  <c r="N1812" i="4"/>
  <c r="K1812" i="4"/>
  <c r="I1812" i="4"/>
  <c r="S1811" i="4"/>
  <c r="R1811" i="4"/>
  <c r="Q1811" i="4"/>
  <c r="P1811" i="4"/>
  <c r="O1811" i="4"/>
  <c r="N1811" i="4"/>
  <c r="K1811" i="4"/>
  <c r="I1811" i="4"/>
  <c r="S1810" i="4"/>
  <c r="R1810" i="4"/>
  <c r="Q1810" i="4"/>
  <c r="P1810" i="4"/>
  <c r="O1810" i="4"/>
  <c r="N1810" i="4"/>
  <c r="K1810" i="4"/>
  <c r="L1810" i="4" s="1"/>
  <c r="I1810" i="4"/>
  <c r="S1809" i="4"/>
  <c r="R1809" i="4"/>
  <c r="Q1809" i="4"/>
  <c r="P1809" i="4"/>
  <c r="O1809" i="4"/>
  <c r="N1809" i="4"/>
  <c r="K1809" i="4"/>
  <c r="L1809" i="4" s="1"/>
  <c r="I1809" i="4"/>
  <c r="S1808" i="4"/>
  <c r="R1808" i="4"/>
  <c r="Q1808" i="4"/>
  <c r="P1808" i="4"/>
  <c r="O1808" i="4"/>
  <c r="N1808" i="4"/>
  <c r="K1808" i="4"/>
  <c r="I1808" i="4"/>
  <c r="S1807" i="4"/>
  <c r="R1807" i="4"/>
  <c r="Q1807" i="4"/>
  <c r="P1807" i="4"/>
  <c r="O1807" i="4"/>
  <c r="N1807" i="4"/>
  <c r="K1807" i="4"/>
  <c r="L1807" i="4" s="1"/>
  <c r="I1807" i="4"/>
  <c r="S1806" i="4"/>
  <c r="R1806" i="4"/>
  <c r="Q1806" i="4"/>
  <c r="P1806" i="4"/>
  <c r="O1806" i="4"/>
  <c r="N1806" i="4"/>
  <c r="K1806" i="4"/>
  <c r="I1806" i="4"/>
  <c r="S1805" i="4"/>
  <c r="R1805" i="4"/>
  <c r="Q1805" i="4"/>
  <c r="P1805" i="4"/>
  <c r="O1805" i="4"/>
  <c r="N1805" i="4"/>
  <c r="K1805" i="4"/>
  <c r="L1805" i="4" s="1"/>
  <c r="I1805" i="4"/>
  <c r="S1804" i="4"/>
  <c r="R1804" i="4"/>
  <c r="Q1804" i="4"/>
  <c r="P1804" i="4"/>
  <c r="O1804" i="4"/>
  <c r="N1804" i="4"/>
  <c r="K1804" i="4"/>
  <c r="I1804" i="4"/>
  <c r="S1803" i="4"/>
  <c r="R1803" i="4"/>
  <c r="Q1803" i="4"/>
  <c r="P1803" i="4"/>
  <c r="O1803" i="4"/>
  <c r="N1803" i="4"/>
  <c r="K1803" i="4"/>
  <c r="I1803" i="4"/>
  <c r="S1802" i="4"/>
  <c r="R1802" i="4"/>
  <c r="Q1802" i="4"/>
  <c r="P1802" i="4"/>
  <c r="O1802" i="4"/>
  <c r="N1802" i="4"/>
  <c r="K1802" i="4"/>
  <c r="L1802" i="4" s="1"/>
  <c r="I1802" i="4"/>
  <c r="S1801" i="4"/>
  <c r="R1801" i="4"/>
  <c r="Q1801" i="4"/>
  <c r="P1801" i="4"/>
  <c r="O1801" i="4"/>
  <c r="N1801" i="4"/>
  <c r="K1801" i="4"/>
  <c r="L1801" i="4" s="1"/>
  <c r="I1801" i="4"/>
  <c r="S1800" i="4"/>
  <c r="R1800" i="4"/>
  <c r="Q1800" i="4"/>
  <c r="P1800" i="4"/>
  <c r="O1800" i="4"/>
  <c r="N1800" i="4"/>
  <c r="K1800" i="4"/>
  <c r="I1800" i="4"/>
  <c r="S1799" i="4"/>
  <c r="R1799" i="4"/>
  <c r="Q1799" i="4"/>
  <c r="P1799" i="4"/>
  <c r="O1799" i="4"/>
  <c r="N1799" i="4"/>
  <c r="K1799" i="4"/>
  <c r="L1799" i="4" s="1"/>
  <c r="I1799" i="4"/>
  <c r="S1798" i="4"/>
  <c r="R1798" i="4"/>
  <c r="Q1798" i="4"/>
  <c r="P1798" i="4"/>
  <c r="O1798" i="4"/>
  <c r="N1798" i="4"/>
  <c r="K1798" i="4"/>
  <c r="I1798" i="4"/>
  <c r="S1797" i="4"/>
  <c r="R1797" i="4"/>
  <c r="Q1797" i="4"/>
  <c r="P1797" i="4"/>
  <c r="O1797" i="4"/>
  <c r="N1797" i="4"/>
  <c r="K1797" i="4"/>
  <c r="I1797" i="4"/>
  <c r="S1796" i="4"/>
  <c r="R1796" i="4"/>
  <c r="Q1796" i="4"/>
  <c r="P1796" i="4"/>
  <c r="O1796" i="4"/>
  <c r="N1796" i="4"/>
  <c r="K1796" i="4"/>
  <c r="I1796" i="4"/>
  <c r="S1795" i="4"/>
  <c r="R1795" i="4"/>
  <c r="Q1795" i="4"/>
  <c r="P1795" i="4"/>
  <c r="O1795" i="4"/>
  <c r="N1795" i="4"/>
  <c r="K1795" i="4"/>
  <c r="I1795" i="4"/>
  <c r="S1794" i="4"/>
  <c r="R1794" i="4"/>
  <c r="Q1794" i="4"/>
  <c r="P1794" i="4"/>
  <c r="O1794" i="4"/>
  <c r="N1794" i="4"/>
  <c r="K1794" i="4"/>
  <c r="L1794" i="4" s="1"/>
  <c r="I1794" i="4"/>
  <c r="S1793" i="4"/>
  <c r="R1793" i="4"/>
  <c r="Q1793" i="4"/>
  <c r="P1793" i="4"/>
  <c r="O1793" i="4"/>
  <c r="N1793" i="4"/>
  <c r="K1793" i="4"/>
  <c r="L1793" i="4" s="1"/>
  <c r="I1793" i="4"/>
  <c r="S1792" i="4"/>
  <c r="R1792" i="4"/>
  <c r="Q1792" i="4"/>
  <c r="P1792" i="4"/>
  <c r="O1792" i="4"/>
  <c r="N1792" i="4"/>
  <c r="K1792" i="4"/>
  <c r="I1792" i="4"/>
  <c r="S1791" i="4"/>
  <c r="R1791" i="4"/>
  <c r="Q1791" i="4"/>
  <c r="P1791" i="4"/>
  <c r="O1791" i="4"/>
  <c r="N1791" i="4"/>
  <c r="K1791" i="4"/>
  <c r="L1791" i="4" s="1"/>
  <c r="I1791" i="4"/>
  <c r="S1790" i="4"/>
  <c r="R1790" i="4"/>
  <c r="Q1790" i="4"/>
  <c r="P1790" i="4"/>
  <c r="O1790" i="4"/>
  <c r="N1790" i="4"/>
  <c r="K1790" i="4"/>
  <c r="I1790" i="4"/>
  <c r="S1789" i="4"/>
  <c r="R1789" i="4"/>
  <c r="Q1789" i="4"/>
  <c r="P1789" i="4"/>
  <c r="O1789" i="4"/>
  <c r="N1789" i="4"/>
  <c r="K1789" i="4"/>
  <c r="L1789" i="4" s="1"/>
  <c r="I1789" i="4"/>
  <c r="S1788" i="4"/>
  <c r="R1788" i="4"/>
  <c r="Q1788" i="4"/>
  <c r="P1788" i="4"/>
  <c r="O1788" i="4"/>
  <c r="N1788" i="4"/>
  <c r="K1788" i="4"/>
  <c r="I1788" i="4"/>
  <c r="S1787" i="4"/>
  <c r="R1787" i="4"/>
  <c r="Q1787" i="4"/>
  <c r="P1787" i="4"/>
  <c r="O1787" i="4"/>
  <c r="N1787" i="4"/>
  <c r="K1787" i="4"/>
  <c r="I1787" i="4"/>
  <c r="S1786" i="4"/>
  <c r="R1786" i="4"/>
  <c r="Q1786" i="4"/>
  <c r="P1786" i="4"/>
  <c r="O1786" i="4"/>
  <c r="N1786" i="4"/>
  <c r="K1786" i="4"/>
  <c r="L1786" i="4" s="1"/>
  <c r="I1786" i="4"/>
  <c r="S1785" i="4"/>
  <c r="R1785" i="4"/>
  <c r="Q1785" i="4"/>
  <c r="P1785" i="4"/>
  <c r="O1785" i="4"/>
  <c r="N1785" i="4"/>
  <c r="K1785" i="4"/>
  <c r="L1785" i="4" s="1"/>
  <c r="I1785" i="4"/>
  <c r="S1784" i="4"/>
  <c r="R1784" i="4"/>
  <c r="Q1784" i="4"/>
  <c r="P1784" i="4"/>
  <c r="O1784" i="4"/>
  <c r="N1784" i="4"/>
  <c r="K1784" i="4"/>
  <c r="I1784" i="4"/>
  <c r="S1783" i="4"/>
  <c r="R1783" i="4"/>
  <c r="Q1783" i="4"/>
  <c r="P1783" i="4"/>
  <c r="O1783" i="4"/>
  <c r="N1783" i="4"/>
  <c r="K1783" i="4"/>
  <c r="L1783" i="4" s="1"/>
  <c r="I1783" i="4"/>
  <c r="S1782" i="4"/>
  <c r="R1782" i="4"/>
  <c r="Q1782" i="4"/>
  <c r="P1782" i="4"/>
  <c r="O1782" i="4"/>
  <c r="N1782" i="4"/>
  <c r="K1782" i="4"/>
  <c r="I1782" i="4"/>
  <c r="S1781" i="4"/>
  <c r="R1781" i="4"/>
  <c r="Q1781" i="4"/>
  <c r="P1781" i="4"/>
  <c r="O1781" i="4"/>
  <c r="N1781" i="4"/>
  <c r="K1781" i="4"/>
  <c r="L1781" i="4" s="1"/>
  <c r="I1781" i="4"/>
  <c r="S1780" i="4"/>
  <c r="R1780" i="4"/>
  <c r="Q1780" i="4"/>
  <c r="P1780" i="4"/>
  <c r="O1780" i="4"/>
  <c r="N1780" i="4"/>
  <c r="K1780" i="4"/>
  <c r="I1780" i="4"/>
  <c r="S1779" i="4"/>
  <c r="R1779" i="4"/>
  <c r="Q1779" i="4"/>
  <c r="P1779" i="4"/>
  <c r="O1779" i="4"/>
  <c r="N1779" i="4"/>
  <c r="K1779" i="4"/>
  <c r="I1779" i="4"/>
  <c r="S1778" i="4"/>
  <c r="R1778" i="4"/>
  <c r="Q1778" i="4"/>
  <c r="P1778" i="4"/>
  <c r="O1778" i="4"/>
  <c r="N1778" i="4"/>
  <c r="K1778" i="4"/>
  <c r="L1778" i="4" s="1"/>
  <c r="I1778" i="4"/>
  <c r="S1777" i="4"/>
  <c r="R1777" i="4"/>
  <c r="Q1777" i="4"/>
  <c r="P1777" i="4"/>
  <c r="O1777" i="4"/>
  <c r="N1777" i="4"/>
  <c r="K1777" i="4"/>
  <c r="L1777" i="4" s="1"/>
  <c r="I1777" i="4"/>
  <c r="S1776" i="4"/>
  <c r="R1776" i="4"/>
  <c r="Q1776" i="4"/>
  <c r="P1776" i="4"/>
  <c r="O1776" i="4"/>
  <c r="N1776" i="4"/>
  <c r="K1776" i="4"/>
  <c r="I1776" i="4"/>
  <c r="S1775" i="4"/>
  <c r="R1775" i="4"/>
  <c r="Q1775" i="4"/>
  <c r="P1775" i="4"/>
  <c r="O1775" i="4"/>
  <c r="N1775" i="4"/>
  <c r="K1775" i="4"/>
  <c r="L1775" i="4" s="1"/>
  <c r="I1775" i="4"/>
  <c r="S1774" i="4"/>
  <c r="R1774" i="4"/>
  <c r="Q1774" i="4"/>
  <c r="P1774" i="4"/>
  <c r="O1774" i="4"/>
  <c r="N1774" i="4"/>
  <c r="K1774" i="4"/>
  <c r="I1774" i="4"/>
  <c r="S1773" i="4"/>
  <c r="R1773" i="4"/>
  <c r="Q1773" i="4"/>
  <c r="P1773" i="4"/>
  <c r="O1773" i="4"/>
  <c r="N1773" i="4"/>
  <c r="K1773" i="4"/>
  <c r="L1773" i="4" s="1"/>
  <c r="I1773" i="4"/>
  <c r="S1772" i="4"/>
  <c r="R1772" i="4"/>
  <c r="Q1772" i="4"/>
  <c r="P1772" i="4"/>
  <c r="O1772" i="4"/>
  <c r="N1772" i="4"/>
  <c r="K1772" i="4"/>
  <c r="I1772" i="4"/>
  <c r="S1771" i="4"/>
  <c r="R1771" i="4"/>
  <c r="Q1771" i="4"/>
  <c r="P1771" i="4"/>
  <c r="O1771" i="4"/>
  <c r="N1771" i="4"/>
  <c r="K1771" i="4"/>
  <c r="I1771" i="4"/>
  <c r="S1770" i="4"/>
  <c r="R1770" i="4"/>
  <c r="Q1770" i="4"/>
  <c r="P1770" i="4"/>
  <c r="O1770" i="4"/>
  <c r="N1770" i="4"/>
  <c r="K1770" i="4"/>
  <c r="L1770" i="4" s="1"/>
  <c r="I1770" i="4"/>
  <c r="S1769" i="4"/>
  <c r="R1769" i="4"/>
  <c r="Q1769" i="4"/>
  <c r="P1769" i="4"/>
  <c r="O1769" i="4"/>
  <c r="N1769" i="4"/>
  <c r="K1769" i="4"/>
  <c r="L1769" i="4" s="1"/>
  <c r="I1769" i="4"/>
  <c r="S1768" i="4"/>
  <c r="R1768" i="4"/>
  <c r="Q1768" i="4"/>
  <c r="P1768" i="4"/>
  <c r="O1768" i="4"/>
  <c r="N1768" i="4"/>
  <c r="K1768" i="4"/>
  <c r="I1768" i="4"/>
  <c r="S1767" i="4"/>
  <c r="R1767" i="4"/>
  <c r="Q1767" i="4"/>
  <c r="P1767" i="4"/>
  <c r="O1767" i="4"/>
  <c r="N1767" i="4"/>
  <c r="K1767" i="4"/>
  <c r="L1767" i="4" s="1"/>
  <c r="I1767" i="4"/>
  <c r="S1766" i="4"/>
  <c r="R1766" i="4"/>
  <c r="Q1766" i="4"/>
  <c r="P1766" i="4"/>
  <c r="O1766" i="4"/>
  <c r="N1766" i="4"/>
  <c r="K1766" i="4"/>
  <c r="I1766" i="4"/>
  <c r="S1765" i="4"/>
  <c r="R1765" i="4"/>
  <c r="Q1765" i="4"/>
  <c r="P1765" i="4"/>
  <c r="O1765" i="4"/>
  <c r="N1765" i="4"/>
  <c r="K1765" i="4"/>
  <c r="I1765" i="4"/>
  <c r="S1764" i="4"/>
  <c r="R1764" i="4"/>
  <c r="Q1764" i="4"/>
  <c r="P1764" i="4"/>
  <c r="O1764" i="4"/>
  <c r="N1764" i="4"/>
  <c r="K1764" i="4"/>
  <c r="I1764" i="4"/>
  <c r="S1763" i="4"/>
  <c r="R1763" i="4"/>
  <c r="Q1763" i="4"/>
  <c r="P1763" i="4"/>
  <c r="O1763" i="4"/>
  <c r="N1763" i="4"/>
  <c r="K1763" i="4"/>
  <c r="I1763" i="4"/>
  <c r="S1762" i="4"/>
  <c r="R1762" i="4"/>
  <c r="Q1762" i="4"/>
  <c r="P1762" i="4"/>
  <c r="O1762" i="4"/>
  <c r="N1762" i="4"/>
  <c r="K1762" i="4"/>
  <c r="L1762" i="4" s="1"/>
  <c r="I1762" i="4"/>
  <c r="S1761" i="4"/>
  <c r="R1761" i="4"/>
  <c r="Q1761" i="4"/>
  <c r="P1761" i="4"/>
  <c r="O1761" i="4"/>
  <c r="N1761" i="4"/>
  <c r="K1761" i="4"/>
  <c r="L1761" i="4" s="1"/>
  <c r="I1761" i="4"/>
  <c r="S1760" i="4"/>
  <c r="R1760" i="4"/>
  <c r="Q1760" i="4"/>
  <c r="P1760" i="4"/>
  <c r="O1760" i="4"/>
  <c r="N1760" i="4"/>
  <c r="K1760" i="4"/>
  <c r="I1760" i="4"/>
  <c r="S1759" i="4"/>
  <c r="R1759" i="4"/>
  <c r="Q1759" i="4"/>
  <c r="P1759" i="4"/>
  <c r="O1759" i="4"/>
  <c r="N1759" i="4"/>
  <c r="K1759" i="4"/>
  <c r="L1759" i="4" s="1"/>
  <c r="I1759" i="4"/>
  <c r="S1758" i="4"/>
  <c r="R1758" i="4"/>
  <c r="Q1758" i="4"/>
  <c r="P1758" i="4"/>
  <c r="O1758" i="4"/>
  <c r="N1758" i="4"/>
  <c r="K1758" i="4"/>
  <c r="I1758" i="4"/>
  <c r="S1757" i="4"/>
  <c r="R1757" i="4"/>
  <c r="Q1757" i="4"/>
  <c r="P1757" i="4"/>
  <c r="O1757" i="4"/>
  <c r="N1757" i="4"/>
  <c r="K1757" i="4"/>
  <c r="L1757" i="4" s="1"/>
  <c r="I1757" i="4"/>
  <c r="S1756" i="4"/>
  <c r="R1756" i="4"/>
  <c r="Q1756" i="4"/>
  <c r="P1756" i="4"/>
  <c r="O1756" i="4"/>
  <c r="N1756" i="4"/>
  <c r="K1756" i="4"/>
  <c r="I1756" i="4"/>
  <c r="S1755" i="4"/>
  <c r="R1755" i="4"/>
  <c r="Q1755" i="4"/>
  <c r="P1755" i="4"/>
  <c r="O1755" i="4"/>
  <c r="N1755" i="4"/>
  <c r="K1755" i="4"/>
  <c r="I1755" i="4"/>
  <c r="S1754" i="4"/>
  <c r="R1754" i="4"/>
  <c r="Q1754" i="4"/>
  <c r="P1754" i="4"/>
  <c r="O1754" i="4"/>
  <c r="N1754" i="4"/>
  <c r="K1754" i="4"/>
  <c r="L1754" i="4" s="1"/>
  <c r="I1754" i="4"/>
  <c r="S1753" i="4"/>
  <c r="R1753" i="4"/>
  <c r="Q1753" i="4"/>
  <c r="P1753" i="4"/>
  <c r="O1753" i="4"/>
  <c r="N1753" i="4"/>
  <c r="K1753" i="4"/>
  <c r="L1753" i="4" s="1"/>
  <c r="I1753" i="4"/>
  <c r="S1752" i="4"/>
  <c r="R1752" i="4"/>
  <c r="Q1752" i="4"/>
  <c r="P1752" i="4"/>
  <c r="O1752" i="4"/>
  <c r="N1752" i="4"/>
  <c r="K1752" i="4"/>
  <c r="I1752" i="4"/>
  <c r="S1751" i="4"/>
  <c r="R1751" i="4"/>
  <c r="Q1751" i="4"/>
  <c r="P1751" i="4"/>
  <c r="O1751" i="4"/>
  <c r="N1751" i="4"/>
  <c r="K1751" i="4"/>
  <c r="L1751" i="4" s="1"/>
  <c r="I1751" i="4"/>
  <c r="S1750" i="4"/>
  <c r="R1750" i="4"/>
  <c r="Q1750" i="4"/>
  <c r="P1750" i="4"/>
  <c r="O1750" i="4"/>
  <c r="N1750" i="4"/>
  <c r="K1750" i="4"/>
  <c r="I1750" i="4"/>
  <c r="S1749" i="4"/>
  <c r="R1749" i="4"/>
  <c r="Q1749" i="4"/>
  <c r="P1749" i="4"/>
  <c r="O1749" i="4"/>
  <c r="N1749" i="4"/>
  <c r="K1749" i="4"/>
  <c r="L1749" i="4" s="1"/>
  <c r="I1749" i="4"/>
  <c r="S1748" i="4"/>
  <c r="R1748" i="4"/>
  <c r="Q1748" i="4"/>
  <c r="P1748" i="4"/>
  <c r="O1748" i="4"/>
  <c r="N1748" i="4"/>
  <c r="K1748" i="4"/>
  <c r="I1748" i="4"/>
  <c r="S1747" i="4"/>
  <c r="R1747" i="4"/>
  <c r="Q1747" i="4"/>
  <c r="P1747" i="4"/>
  <c r="O1747" i="4"/>
  <c r="N1747" i="4"/>
  <c r="K1747" i="4"/>
  <c r="I1747" i="4"/>
  <c r="S1746" i="4"/>
  <c r="R1746" i="4"/>
  <c r="Q1746" i="4"/>
  <c r="P1746" i="4"/>
  <c r="O1746" i="4"/>
  <c r="N1746" i="4"/>
  <c r="K1746" i="4"/>
  <c r="L1746" i="4" s="1"/>
  <c r="I1746" i="4"/>
  <c r="S1745" i="4"/>
  <c r="R1745" i="4"/>
  <c r="Q1745" i="4"/>
  <c r="P1745" i="4"/>
  <c r="O1745" i="4"/>
  <c r="N1745" i="4"/>
  <c r="K1745" i="4"/>
  <c r="L1745" i="4" s="1"/>
  <c r="I1745" i="4"/>
  <c r="S1744" i="4"/>
  <c r="R1744" i="4"/>
  <c r="Q1744" i="4"/>
  <c r="P1744" i="4"/>
  <c r="O1744" i="4"/>
  <c r="N1744" i="4"/>
  <c r="K1744" i="4"/>
  <c r="I1744" i="4"/>
  <c r="S1743" i="4"/>
  <c r="R1743" i="4"/>
  <c r="Q1743" i="4"/>
  <c r="P1743" i="4"/>
  <c r="O1743" i="4"/>
  <c r="N1743" i="4"/>
  <c r="K1743" i="4"/>
  <c r="L1743" i="4" s="1"/>
  <c r="I1743" i="4"/>
  <c r="S1742" i="4"/>
  <c r="R1742" i="4"/>
  <c r="Q1742" i="4"/>
  <c r="P1742" i="4"/>
  <c r="O1742" i="4"/>
  <c r="N1742" i="4"/>
  <c r="K1742" i="4"/>
  <c r="I1742" i="4"/>
  <c r="S1741" i="4"/>
  <c r="R1741" i="4"/>
  <c r="Q1741" i="4"/>
  <c r="P1741" i="4"/>
  <c r="O1741" i="4"/>
  <c r="N1741" i="4"/>
  <c r="K1741" i="4"/>
  <c r="L1741" i="4" s="1"/>
  <c r="I1741" i="4"/>
  <c r="S1740" i="4"/>
  <c r="R1740" i="4"/>
  <c r="Q1740" i="4"/>
  <c r="P1740" i="4"/>
  <c r="O1740" i="4"/>
  <c r="N1740" i="4"/>
  <c r="K1740" i="4"/>
  <c r="I1740" i="4"/>
  <c r="S1739" i="4"/>
  <c r="R1739" i="4"/>
  <c r="Q1739" i="4"/>
  <c r="P1739" i="4"/>
  <c r="O1739" i="4"/>
  <c r="N1739" i="4"/>
  <c r="K1739" i="4"/>
  <c r="I1739" i="4"/>
  <c r="S1738" i="4"/>
  <c r="R1738" i="4"/>
  <c r="Q1738" i="4"/>
  <c r="P1738" i="4"/>
  <c r="O1738" i="4"/>
  <c r="N1738" i="4"/>
  <c r="K1738" i="4"/>
  <c r="L1738" i="4" s="1"/>
  <c r="I1738" i="4"/>
  <c r="S1737" i="4"/>
  <c r="R1737" i="4"/>
  <c r="Q1737" i="4"/>
  <c r="P1737" i="4"/>
  <c r="O1737" i="4"/>
  <c r="N1737" i="4"/>
  <c r="K1737" i="4"/>
  <c r="L1737" i="4" s="1"/>
  <c r="I1737" i="4"/>
  <c r="S1736" i="4"/>
  <c r="R1736" i="4"/>
  <c r="Q1736" i="4"/>
  <c r="P1736" i="4"/>
  <c r="O1736" i="4"/>
  <c r="N1736" i="4"/>
  <c r="K1736" i="4"/>
  <c r="I1736" i="4"/>
  <c r="S1735" i="4"/>
  <c r="R1735" i="4"/>
  <c r="Q1735" i="4"/>
  <c r="P1735" i="4"/>
  <c r="O1735" i="4"/>
  <c r="N1735" i="4"/>
  <c r="K1735" i="4"/>
  <c r="L1735" i="4" s="1"/>
  <c r="I1735" i="4"/>
  <c r="S1734" i="4"/>
  <c r="R1734" i="4"/>
  <c r="Q1734" i="4"/>
  <c r="P1734" i="4"/>
  <c r="O1734" i="4"/>
  <c r="N1734" i="4"/>
  <c r="K1734" i="4"/>
  <c r="I1734" i="4"/>
  <c r="S1733" i="4"/>
  <c r="R1733" i="4"/>
  <c r="Q1733" i="4"/>
  <c r="P1733" i="4"/>
  <c r="O1733" i="4"/>
  <c r="N1733" i="4"/>
  <c r="K1733" i="4"/>
  <c r="I1733" i="4"/>
  <c r="S1732" i="4"/>
  <c r="R1732" i="4"/>
  <c r="Q1732" i="4"/>
  <c r="P1732" i="4"/>
  <c r="O1732" i="4"/>
  <c r="N1732" i="4"/>
  <c r="K1732" i="4"/>
  <c r="I1732" i="4"/>
  <c r="S1731" i="4"/>
  <c r="R1731" i="4"/>
  <c r="Q1731" i="4"/>
  <c r="P1731" i="4"/>
  <c r="O1731" i="4"/>
  <c r="N1731" i="4"/>
  <c r="K1731" i="4"/>
  <c r="I1731" i="4"/>
  <c r="S1730" i="4"/>
  <c r="R1730" i="4"/>
  <c r="Q1730" i="4"/>
  <c r="P1730" i="4"/>
  <c r="O1730" i="4"/>
  <c r="N1730" i="4"/>
  <c r="K1730" i="4"/>
  <c r="L1730" i="4" s="1"/>
  <c r="I1730" i="4"/>
  <c r="S1729" i="4"/>
  <c r="R1729" i="4"/>
  <c r="Q1729" i="4"/>
  <c r="P1729" i="4"/>
  <c r="O1729" i="4"/>
  <c r="N1729" i="4"/>
  <c r="K1729" i="4"/>
  <c r="L1729" i="4" s="1"/>
  <c r="I1729" i="4"/>
  <c r="S1728" i="4"/>
  <c r="R1728" i="4"/>
  <c r="Q1728" i="4"/>
  <c r="P1728" i="4"/>
  <c r="O1728" i="4"/>
  <c r="N1728" i="4"/>
  <c r="K1728" i="4"/>
  <c r="I1728" i="4"/>
  <c r="S1727" i="4"/>
  <c r="R1727" i="4"/>
  <c r="Q1727" i="4"/>
  <c r="P1727" i="4"/>
  <c r="O1727" i="4"/>
  <c r="N1727" i="4"/>
  <c r="K1727" i="4"/>
  <c r="L1727" i="4" s="1"/>
  <c r="I1727" i="4"/>
  <c r="S1726" i="4"/>
  <c r="R1726" i="4"/>
  <c r="Q1726" i="4"/>
  <c r="P1726" i="4"/>
  <c r="O1726" i="4"/>
  <c r="N1726" i="4"/>
  <c r="K1726" i="4"/>
  <c r="I1726" i="4"/>
  <c r="S1725" i="4"/>
  <c r="R1725" i="4"/>
  <c r="Q1725" i="4"/>
  <c r="P1725" i="4"/>
  <c r="O1725" i="4"/>
  <c r="N1725" i="4"/>
  <c r="K1725" i="4"/>
  <c r="L1725" i="4" s="1"/>
  <c r="I1725" i="4"/>
  <c r="S1724" i="4"/>
  <c r="R1724" i="4"/>
  <c r="Q1724" i="4"/>
  <c r="P1724" i="4"/>
  <c r="O1724" i="4"/>
  <c r="N1724" i="4"/>
  <c r="K1724" i="4"/>
  <c r="I1724" i="4"/>
  <c r="S1723" i="4"/>
  <c r="R1723" i="4"/>
  <c r="Q1723" i="4"/>
  <c r="P1723" i="4"/>
  <c r="O1723" i="4"/>
  <c r="N1723" i="4"/>
  <c r="K1723" i="4"/>
  <c r="I1723" i="4"/>
  <c r="S1722" i="4"/>
  <c r="R1722" i="4"/>
  <c r="Q1722" i="4"/>
  <c r="P1722" i="4"/>
  <c r="O1722" i="4"/>
  <c r="N1722" i="4"/>
  <c r="K1722" i="4"/>
  <c r="L1722" i="4" s="1"/>
  <c r="I1722" i="4"/>
  <c r="S1721" i="4"/>
  <c r="R1721" i="4"/>
  <c r="Q1721" i="4"/>
  <c r="P1721" i="4"/>
  <c r="O1721" i="4"/>
  <c r="N1721" i="4"/>
  <c r="K1721" i="4"/>
  <c r="L1721" i="4" s="1"/>
  <c r="I1721" i="4"/>
  <c r="S1720" i="4"/>
  <c r="R1720" i="4"/>
  <c r="Q1720" i="4"/>
  <c r="P1720" i="4"/>
  <c r="O1720" i="4"/>
  <c r="N1720" i="4"/>
  <c r="K1720" i="4"/>
  <c r="I1720" i="4"/>
  <c r="S1719" i="4"/>
  <c r="R1719" i="4"/>
  <c r="Q1719" i="4"/>
  <c r="P1719" i="4"/>
  <c r="O1719" i="4"/>
  <c r="N1719" i="4"/>
  <c r="K1719" i="4"/>
  <c r="L1719" i="4" s="1"/>
  <c r="I1719" i="4"/>
  <c r="S1718" i="4"/>
  <c r="R1718" i="4"/>
  <c r="Q1718" i="4"/>
  <c r="P1718" i="4"/>
  <c r="O1718" i="4"/>
  <c r="N1718" i="4"/>
  <c r="K1718" i="4"/>
  <c r="I1718" i="4"/>
  <c r="S1717" i="4"/>
  <c r="R1717" i="4"/>
  <c r="Q1717" i="4"/>
  <c r="P1717" i="4"/>
  <c r="O1717" i="4"/>
  <c r="N1717" i="4"/>
  <c r="K1717" i="4"/>
  <c r="L1717" i="4" s="1"/>
  <c r="I1717" i="4"/>
  <c r="S1716" i="4"/>
  <c r="R1716" i="4"/>
  <c r="Q1716" i="4"/>
  <c r="P1716" i="4"/>
  <c r="O1716" i="4"/>
  <c r="N1716" i="4"/>
  <c r="K1716" i="4"/>
  <c r="I1716" i="4"/>
  <c r="S1715" i="4"/>
  <c r="R1715" i="4"/>
  <c r="Q1715" i="4"/>
  <c r="P1715" i="4"/>
  <c r="O1715" i="4"/>
  <c r="N1715" i="4"/>
  <c r="K1715" i="4"/>
  <c r="I1715" i="4"/>
  <c r="S1714" i="4"/>
  <c r="R1714" i="4"/>
  <c r="Q1714" i="4"/>
  <c r="P1714" i="4"/>
  <c r="O1714" i="4"/>
  <c r="N1714" i="4"/>
  <c r="K1714" i="4"/>
  <c r="L1714" i="4" s="1"/>
  <c r="I1714" i="4"/>
  <c r="S1713" i="4"/>
  <c r="R1713" i="4"/>
  <c r="Q1713" i="4"/>
  <c r="P1713" i="4"/>
  <c r="O1713" i="4"/>
  <c r="N1713" i="4"/>
  <c r="K1713" i="4"/>
  <c r="L1713" i="4" s="1"/>
  <c r="I1713" i="4"/>
  <c r="S1712" i="4"/>
  <c r="R1712" i="4"/>
  <c r="Q1712" i="4"/>
  <c r="P1712" i="4"/>
  <c r="O1712" i="4"/>
  <c r="N1712" i="4"/>
  <c r="K1712" i="4"/>
  <c r="I1712" i="4"/>
  <c r="S1711" i="4"/>
  <c r="R1711" i="4"/>
  <c r="Q1711" i="4"/>
  <c r="P1711" i="4"/>
  <c r="O1711" i="4"/>
  <c r="N1711" i="4"/>
  <c r="K1711" i="4"/>
  <c r="L1711" i="4" s="1"/>
  <c r="I1711" i="4"/>
  <c r="S1710" i="4"/>
  <c r="R1710" i="4"/>
  <c r="Q1710" i="4"/>
  <c r="P1710" i="4"/>
  <c r="O1710" i="4"/>
  <c r="N1710" i="4"/>
  <c r="K1710" i="4"/>
  <c r="I1710" i="4"/>
  <c r="S1709" i="4"/>
  <c r="R1709" i="4"/>
  <c r="Q1709" i="4"/>
  <c r="P1709" i="4"/>
  <c r="O1709" i="4"/>
  <c r="N1709" i="4"/>
  <c r="K1709" i="4"/>
  <c r="L1709" i="4" s="1"/>
  <c r="I1709" i="4"/>
  <c r="S1708" i="4"/>
  <c r="R1708" i="4"/>
  <c r="Q1708" i="4"/>
  <c r="P1708" i="4"/>
  <c r="O1708" i="4"/>
  <c r="N1708" i="4"/>
  <c r="K1708" i="4"/>
  <c r="I1708" i="4"/>
  <c r="S1707" i="4"/>
  <c r="R1707" i="4"/>
  <c r="Q1707" i="4"/>
  <c r="P1707" i="4"/>
  <c r="O1707" i="4"/>
  <c r="N1707" i="4"/>
  <c r="K1707" i="4"/>
  <c r="I1707" i="4"/>
  <c r="S1706" i="4"/>
  <c r="R1706" i="4"/>
  <c r="Q1706" i="4"/>
  <c r="P1706" i="4"/>
  <c r="O1706" i="4"/>
  <c r="N1706" i="4"/>
  <c r="K1706" i="4"/>
  <c r="L1706" i="4" s="1"/>
  <c r="I1706" i="4"/>
  <c r="S1705" i="4"/>
  <c r="R1705" i="4"/>
  <c r="Q1705" i="4"/>
  <c r="P1705" i="4"/>
  <c r="O1705" i="4"/>
  <c r="N1705" i="4"/>
  <c r="K1705" i="4"/>
  <c r="L1705" i="4" s="1"/>
  <c r="I1705" i="4"/>
  <c r="S1704" i="4"/>
  <c r="R1704" i="4"/>
  <c r="Q1704" i="4"/>
  <c r="P1704" i="4"/>
  <c r="O1704" i="4"/>
  <c r="N1704" i="4"/>
  <c r="K1704" i="4"/>
  <c r="I1704" i="4"/>
  <c r="S1703" i="4"/>
  <c r="R1703" i="4"/>
  <c r="Q1703" i="4"/>
  <c r="P1703" i="4"/>
  <c r="O1703" i="4"/>
  <c r="N1703" i="4"/>
  <c r="K1703" i="4"/>
  <c r="L1703" i="4" s="1"/>
  <c r="I1703" i="4"/>
  <c r="S1702" i="4"/>
  <c r="R1702" i="4"/>
  <c r="Q1702" i="4"/>
  <c r="P1702" i="4"/>
  <c r="O1702" i="4"/>
  <c r="N1702" i="4"/>
  <c r="K1702" i="4"/>
  <c r="I1702" i="4"/>
  <c r="S1701" i="4"/>
  <c r="R1701" i="4"/>
  <c r="Q1701" i="4"/>
  <c r="P1701" i="4"/>
  <c r="O1701" i="4"/>
  <c r="N1701" i="4"/>
  <c r="K1701" i="4"/>
  <c r="I1701" i="4"/>
  <c r="S1700" i="4"/>
  <c r="R1700" i="4"/>
  <c r="Q1700" i="4"/>
  <c r="P1700" i="4"/>
  <c r="O1700" i="4"/>
  <c r="N1700" i="4"/>
  <c r="K1700" i="4"/>
  <c r="I1700" i="4"/>
  <c r="S1699" i="4"/>
  <c r="R1699" i="4"/>
  <c r="Q1699" i="4"/>
  <c r="P1699" i="4"/>
  <c r="O1699" i="4"/>
  <c r="N1699" i="4"/>
  <c r="K1699" i="4"/>
  <c r="I1699" i="4"/>
  <c r="S1698" i="4"/>
  <c r="R1698" i="4"/>
  <c r="Q1698" i="4"/>
  <c r="P1698" i="4"/>
  <c r="O1698" i="4"/>
  <c r="N1698" i="4"/>
  <c r="K1698" i="4"/>
  <c r="L1698" i="4" s="1"/>
  <c r="I1698" i="4"/>
  <c r="S1697" i="4"/>
  <c r="R1697" i="4"/>
  <c r="Q1697" i="4"/>
  <c r="P1697" i="4"/>
  <c r="O1697" i="4"/>
  <c r="N1697" i="4"/>
  <c r="K1697" i="4"/>
  <c r="L1697" i="4" s="1"/>
  <c r="I1697" i="4"/>
  <c r="S1696" i="4"/>
  <c r="R1696" i="4"/>
  <c r="Q1696" i="4"/>
  <c r="P1696" i="4"/>
  <c r="O1696" i="4"/>
  <c r="N1696" i="4"/>
  <c r="K1696" i="4"/>
  <c r="I1696" i="4"/>
  <c r="S1695" i="4"/>
  <c r="R1695" i="4"/>
  <c r="Q1695" i="4"/>
  <c r="P1695" i="4"/>
  <c r="O1695" i="4"/>
  <c r="N1695" i="4"/>
  <c r="K1695" i="4"/>
  <c r="L1695" i="4" s="1"/>
  <c r="I1695" i="4"/>
  <c r="S1694" i="4"/>
  <c r="R1694" i="4"/>
  <c r="Q1694" i="4"/>
  <c r="P1694" i="4"/>
  <c r="O1694" i="4"/>
  <c r="N1694" i="4"/>
  <c r="K1694" i="4"/>
  <c r="I1694" i="4"/>
  <c r="S1693" i="4"/>
  <c r="R1693" i="4"/>
  <c r="Q1693" i="4"/>
  <c r="P1693" i="4"/>
  <c r="O1693" i="4"/>
  <c r="N1693" i="4"/>
  <c r="K1693" i="4"/>
  <c r="L1693" i="4" s="1"/>
  <c r="I1693" i="4"/>
  <c r="S1692" i="4"/>
  <c r="R1692" i="4"/>
  <c r="Q1692" i="4"/>
  <c r="P1692" i="4"/>
  <c r="O1692" i="4"/>
  <c r="N1692" i="4"/>
  <c r="K1692" i="4"/>
  <c r="I1692" i="4"/>
  <c r="S1691" i="4"/>
  <c r="R1691" i="4"/>
  <c r="Q1691" i="4"/>
  <c r="P1691" i="4"/>
  <c r="O1691" i="4"/>
  <c r="N1691" i="4"/>
  <c r="K1691" i="4"/>
  <c r="I1691" i="4"/>
  <c r="S1690" i="4"/>
  <c r="R1690" i="4"/>
  <c r="Q1690" i="4"/>
  <c r="P1690" i="4"/>
  <c r="O1690" i="4"/>
  <c r="N1690" i="4"/>
  <c r="K1690" i="4"/>
  <c r="L1690" i="4" s="1"/>
  <c r="I1690" i="4"/>
  <c r="S1689" i="4"/>
  <c r="R1689" i="4"/>
  <c r="Q1689" i="4"/>
  <c r="P1689" i="4"/>
  <c r="O1689" i="4"/>
  <c r="N1689" i="4"/>
  <c r="K1689" i="4"/>
  <c r="L1689" i="4" s="1"/>
  <c r="I1689" i="4"/>
  <c r="S1688" i="4"/>
  <c r="R1688" i="4"/>
  <c r="Q1688" i="4"/>
  <c r="P1688" i="4"/>
  <c r="O1688" i="4"/>
  <c r="N1688" i="4"/>
  <c r="K1688" i="4"/>
  <c r="I1688" i="4"/>
  <c r="S1687" i="4"/>
  <c r="R1687" i="4"/>
  <c r="Q1687" i="4"/>
  <c r="P1687" i="4"/>
  <c r="O1687" i="4"/>
  <c r="N1687" i="4"/>
  <c r="K1687" i="4"/>
  <c r="L1687" i="4" s="1"/>
  <c r="I1687" i="4"/>
  <c r="S1686" i="4"/>
  <c r="R1686" i="4"/>
  <c r="Q1686" i="4"/>
  <c r="P1686" i="4"/>
  <c r="O1686" i="4"/>
  <c r="N1686" i="4"/>
  <c r="K1686" i="4"/>
  <c r="I1686" i="4"/>
  <c r="S1685" i="4"/>
  <c r="R1685" i="4"/>
  <c r="Q1685" i="4"/>
  <c r="P1685" i="4"/>
  <c r="O1685" i="4"/>
  <c r="N1685" i="4"/>
  <c r="K1685" i="4"/>
  <c r="L1685" i="4" s="1"/>
  <c r="I1685" i="4"/>
  <c r="S1684" i="4"/>
  <c r="R1684" i="4"/>
  <c r="Q1684" i="4"/>
  <c r="P1684" i="4"/>
  <c r="O1684" i="4"/>
  <c r="N1684" i="4"/>
  <c r="K1684" i="4"/>
  <c r="I1684" i="4"/>
  <c r="S1683" i="4"/>
  <c r="R1683" i="4"/>
  <c r="Q1683" i="4"/>
  <c r="P1683" i="4"/>
  <c r="O1683" i="4"/>
  <c r="N1683" i="4"/>
  <c r="K1683" i="4"/>
  <c r="I1683" i="4"/>
  <c r="S1682" i="4"/>
  <c r="R1682" i="4"/>
  <c r="Q1682" i="4"/>
  <c r="P1682" i="4"/>
  <c r="O1682" i="4"/>
  <c r="N1682" i="4"/>
  <c r="K1682" i="4"/>
  <c r="L1682" i="4" s="1"/>
  <c r="I1682" i="4"/>
  <c r="S1681" i="4"/>
  <c r="R1681" i="4"/>
  <c r="Q1681" i="4"/>
  <c r="P1681" i="4"/>
  <c r="O1681" i="4"/>
  <c r="N1681" i="4"/>
  <c r="K1681" i="4"/>
  <c r="L1681" i="4" s="1"/>
  <c r="I1681" i="4"/>
  <c r="S1680" i="4"/>
  <c r="R1680" i="4"/>
  <c r="Q1680" i="4"/>
  <c r="P1680" i="4"/>
  <c r="O1680" i="4"/>
  <c r="N1680" i="4"/>
  <c r="K1680" i="4"/>
  <c r="I1680" i="4"/>
  <c r="S1679" i="4"/>
  <c r="R1679" i="4"/>
  <c r="Q1679" i="4"/>
  <c r="P1679" i="4"/>
  <c r="O1679" i="4"/>
  <c r="N1679" i="4"/>
  <c r="K1679" i="4"/>
  <c r="L1679" i="4" s="1"/>
  <c r="I1679" i="4"/>
  <c r="S1678" i="4"/>
  <c r="R1678" i="4"/>
  <c r="Q1678" i="4"/>
  <c r="P1678" i="4"/>
  <c r="O1678" i="4"/>
  <c r="N1678" i="4"/>
  <c r="K1678" i="4"/>
  <c r="I1678" i="4"/>
  <c r="S1677" i="4"/>
  <c r="R1677" i="4"/>
  <c r="Q1677" i="4"/>
  <c r="P1677" i="4"/>
  <c r="O1677" i="4"/>
  <c r="N1677" i="4"/>
  <c r="K1677" i="4"/>
  <c r="L1677" i="4" s="1"/>
  <c r="I1677" i="4"/>
  <c r="S1676" i="4"/>
  <c r="R1676" i="4"/>
  <c r="Q1676" i="4"/>
  <c r="P1676" i="4"/>
  <c r="O1676" i="4"/>
  <c r="N1676" i="4"/>
  <c r="K1676" i="4"/>
  <c r="I1676" i="4"/>
  <c r="S1675" i="4"/>
  <c r="R1675" i="4"/>
  <c r="Q1675" i="4"/>
  <c r="P1675" i="4"/>
  <c r="O1675" i="4"/>
  <c r="N1675" i="4"/>
  <c r="K1675" i="4"/>
  <c r="I1675" i="4"/>
  <c r="S1674" i="4"/>
  <c r="R1674" i="4"/>
  <c r="Q1674" i="4"/>
  <c r="P1674" i="4"/>
  <c r="O1674" i="4"/>
  <c r="N1674" i="4"/>
  <c r="K1674" i="4"/>
  <c r="L1674" i="4" s="1"/>
  <c r="I1674" i="4"/>
  <c r="S1673" i="4"/>
  <c r="R1673" i="4"/>
  <c r="Q1673" i="4"/>
  <c r="P1673" i="4"/>
  <c r="O1673" i="4"/>
  <c r="N1673" i="4"/>
  <c r="K1673" i="4"/>
  <c r="L1673" i="4" s="1"/>
  <c r="I1673" i="4"/>
  <c r="S1672" i="4"/>
  <c r="R1672" i="4"/>
  <c r="Q1672" i="4"/>
  <c r="P1672" i="4"/>
  <c r="O1672" i="4"/>
  <c r="N1672" i="4"/>
  <c r="K1672" i="4"/>
  <c r="I1672" i="4"/>
  <c r="S1671" i="4"/>
  <c r="R1671" i="4"/>
  <c r="Q1671" i="4"/>
  <c r="P1671" i="4"/>
  <c r="O1671" i="4"/>
  <c r="N1671" i="4"/>
  <c r="K1671" i="4"/>
  <c r="L1671" i="4" s="1"/>
  <c r="I1671" i="4"/>
  <c r="S1670" i="4"/>
  <c r="R1670" i="4"/>
  <c r="Q1670" i="4"/>
  <c r="P1670" i="4"/>
  <c r="O1670" i="4"/>
  <c r="N1670" i="4"/>
  <c r="K1670" i="4"/>
  <c r="I1670" i="4"/>
  <c r="S1669" i="4"/>
  <c r="R1669" i="4"/>
  <c r="Q1669" i="4"/>
  <c r="P1669" i="4"/>
  <c r="O1669" i="4"/>
  <c r="N1669" i="4"/>
  <c r="K1669" i="4"/>
  <c r="I1669" i="4"/>
  <c r="S1668" i="4"/>
  <c r="R1668" i="4"/>
  <c r="Q1668" i="4"/>
  <c r="P1668" i="4"/>
  <c r="O1668" i="4"/>
  <c r="N1668" i="4"/>
  <c r="K1668" i="4"/>
  <c r="I1668" i="4"/>
  <c r="S1667" i="4"/>
  <c r="R1667" i="4"/>
  <c r="Q1667" i="4"/>
  <c r="P1667" i="4"/>
  <c r="O1667" i="4"/>
  <c r="N1667" i="4"/>
  <c r="K1667" i="4"/>
  <c r="I1667" i="4"/>
  <c r="S1666" i="4"/>
  <c r="R1666" i="4"/>
  <c r="Q1666" i="4"/>
  <c r="P1666" i="4"/>
  <c r="O1666" i="4"/>
  <c r="N1666" i="4"/>
  <c r="K1666" i="4"/>
  <c r="L1666" i="4" s="1"/>
  <c r="I1666" i="4"/>
  <c r="S1665" i="4"/>
  <c r="R1665" i="4"/>
  <c r="Q1665" i="4"/>
  <c r="P1665" i="4"/>
  <c r="O1665" i="4"/>
  <c r="N1665" i="4"/>
  <c r="K1665" i="4"/>
  <c r="L1665" i="4" s="1"/>
  <c r="I1665" i="4"/>
  <c r="S1664" i="4"/>
  <c r="R1664" i="4"/>
  <c r="Q1664" i="4"/>
  <c r="P1664" i="4"/>
  <c r="O1664" i="4"/>
  <c r="N1664" i="4"/>
  <c r="K1664" i="4"/>
  <c r="I1664" i="4"/>
  <c r="S1663" i="4"/>
  <c r="R1663" i="4"/>
  <c r="Q1663" i="4"/>
  <c r="P1663" i="4"/>
  <c r="O1663" i="4"/>
  <c r="N1663" i="4"/>
  <c r="K1663" i="4"/>
  <c r="L1663" i="4" s="1"/>
  <c r="I1663" i="4"/>
  <c r="S1662" i="4"/>
  <c r="R1662" i="4"/>
  <c r="Q1662" i="4"/>
  <c r="P1662" i="4"/>
  <c r="O1662" i="4"/>
  <c r="N1662" i="4"/>
  <c r="K1662" i="4"/>
  <c r="I1662" i="4"/>
  <c r="S1661" i="4"/>
  <c r="R1661" i="4"/>
  <c r="Q1661" i="4"/>
  <c r="P1661" i="4"/>
  <c r="O1661" i="4"/>
  <c r="N1661" i="4"/>
  <c r="K1661" i="4"/>
  <c r="L1661" i="4" s="1"/>
  <c r="I1661" i="4"/>
  <c r="S1660" i="4"/>
  <c r="R1660" i="4"/>
  <c r="Q1660" i="4"/>
  <c r="P1660" i="4"/>
  <c r="O1660" i="4"/>
  <c r="N1660" i="4"/>
  <c r="K1660" i="4"/>
  <c r="I1660" i="4"/>
  <c r="S1659" i="4"/>
  <c r="R1659" i="4"/>
  <c r="Q1659" i="4"/>
  <c r="P1659" i="4"/>
  <c r="O1659" i="4"/>
  <c r="N1659" i="4"/>
  <c r="K1659" i="4"/>
  <c r="I1659" i="4"/>
  <c r="S1658" i="4"/>
  <c r="R1658" i="4"/>
  <c r="Q1658" i="4"/>
  <c r="P1658" i="4"/>
  <c r="O1658" i="4"/>
  <c r="N1658" i="4"/>
  <c r="K1658" i="4"/>
  <c r="L1658" i="4" s="1"/>
  <c r="I1658" i="4"/>
  <c r="S1657" i="4"/>
  <c r="R1657" i="4"/>
  <c r="Q1657" i="4"/>
  <c r="P1657" i="4"/>
  <c r="O1657" i="4"/>
  <c r="N1657" i="4"/>
  <c r="K1657" i="4"/>
  <c r="L1657" i="4" s="1"/>
  <c r="I1657" i="4"/>
  <c r="S1656" i="4"/>
  <c r="R1656" i="4"/>
  <c r="Q1656" i="4"/>
  <c r="P1656" i="4"/>
  <c r="O1656" i="4"/>
  <c r="N1656" i="4"/>
  <c r="K1656" i="4"/>
  <c r="I1656" i="4"/>
  <c r="S1655" i="4"/>
  <c r="R1655" i="4"/>
  <c r="Q1655" i="4"/>
  <c r="P1655" i="4"/>
  <c r="O1655" i="4"/>
  <c r="N1655" i="4"/>
  <c r="K1655" i="4"/>
  <c r="L1655" i="4" s="1"/>
  <c r="I1655" i="4"/>
  <c r="S1654" i="4"/>
  <c r="R1654" i="4"/>
  <c r="Q1654" i="4"/>
  <c r="P1654" i="4"/>
  <c r="O1654" i="4"/>
  <c r="N1654" i="4"/>
  <c r="K1654" i="4"/>
  <c r="I1654" i="4"/>
  <c r="S1653" i="4"/>
  <c r="R1653" i="4"/>
  <c r="Q1653" i="4"/>
  <c r="P1653" i="4"/>
  <c r="O1653" i="4"/>
  <c r="N1653" i="4"/>
  <c r="K1653" i="4"/>
  <c r="L1653" i="4" s="1"/>
  <c r="I1653" i="4"/>
  <c r="S1652" i="4"/>
  <c r="R1652" i="4"/>
  <c r="Q1652" i="4"/>
  <c r="P1652" i="4"/>
  <c r="O1652" i="4"/>
  <c r="N1652" i="4"/>
  <c r="K1652" i="4"/>
  <c r="I1652" i="4"/>
  <c r="S1651" i="4"/>
  <c r="R1651" i="4"/>
  <c r="Q1651" i="4"/>
  <c r="P1651" i="4"/>
  <c r="O1651" i="4"/>
  <c r="N1651" i="4"/>
  <c r="K1651" i="4"/>
  <c r="I1651" i="4"/>
  <c r="S1650" i="4"/>
  <c r="R1650" i="4"/>
  <c r="Q1650" i="4"/>
  <c r="P1650" i="4"/>
  <c r="O1650" i="4"/>
  <c r="N1650" i="4"/>
  <c r="K1650" i="4"/>
  <c r="L1650" i="4" s="1"/>
  <c r="I1650" i="4"/>
  <c r="S1649" i="4"/>
  <c r="R1649" i="4"/>
  <c r="Q1649" i="4"/>
  <c r="P1649" i="4"/>
  <c r="O1649" i="4"/>
  <c r="N1649" i="4"/>
  <c r="K1649" i="4"/>
  <c r="L1649" i="4" s="1"/>
  <c r="I1649" i="4"/>
  <c r="S1648" i="4"/>
  <c r="R1648" i="4"/>
  <c r="Q1648" i="4"/>
  <c r="P1648" i="4"/>
  <c r="O1648" i="4"/>
  <c r="N1648" i="4"/>
  <c r="K1648" i="4"/>
  <c r="I1648" i="4"/>
  <c r="S1647" i="4"/>
  <c r="R1647" i="4"/>
  <c r="Q1647" i="4"/>
  <c r="P1647" i="4"/>
  <c r="O1647" i="4"/>
  <c r="N1647" i="4"/>
  <c r="K1647" i="4"/>
  <c r="L1647" i="4" s="1"/>
  <c r="I1647" i="4"/>
  <c r="S1646" i="4"/>
  <c r="R1646" i="4"/>
  <c r="Q1646" i="4"/>
  <c r="P1646" i="4"/>
  <c r="O1646" i="4"/>
  <c r="N1646" i="4"/>
  <c r="K1646" i="4"/>
  <c r="I1646" i="4"/>
  <c r="S1645" i="4"/>
  <c r="R1645" i="4"/>
  <c r="Q1645" i="4"/>
  <c r="P1645" i="4"/>
  <c r="O1645" i="4"/>
  <c r="N1645" i="4"/>
  <c r="K1645" i="4"/>
  <c r="L1645" i="4" s="1"/>
  <c r="I1645" i="4"/>
  <c r="S1644" i="4"/>
  <c r="R1644" i="4"/>
  <c r="Q1644" i="4"/>
  <c r="P1644" i="4"/>
  <c r="O1644" i="4"/>
  <c r="N1644" i="4"/>
  <c r="K1644" i="4"/>
  <c r="I1644" i="4"/>
  <c r="S1643" i="4"/>
  <c r="R1643" i="4"/>
  <c r="Q1643" i="4"/>
  <c r="P1643" i="4"/>
  <c r="O1643" i="4"/>
  <c r="N1643" i="4"/>
  <c r="K1643" i="4"/>
  <c r="I1643" i="4"/>
  <c r="S1642" i="4"/>
  <c r="R1642" i="4"/>
  <c r="Q1642" i="4"/>
  <c r="P1642" i="4"/>
  <c r="O1642" i="4"/>
  <c r="N1642" i="4"/>
  <c r="K1642" i="4"/>
  <c r="L1642" i="4" s="1"/>
  <c r="I1642" i="4"/>
  <c r="S1641" i="4"/>
  <c r="R1641" i="4"/>
  <c r="Q1641" i="4"/>
  <c r="P1641" i="4"/>
  <c r="O1641" i="4"/>
  <c r="N1641" i="4"/>
  <c r="K1641" i="4"/>
  <c r="L1641" i="4" s="1"/>
  <c r="I1641" i="4"/>
  <c r="S1640" i="4"/>
  <c r="R1640" i="4"/>
  <c r="Q1640" i="4"/>
  <c r="P1640" i="4"/>
  <c r="O1640" i="4"/>
  <c r="N1640" i="4"/>
  <c r="K1640" i="4"/>
  <c r="I1640" i="4"/>
  <c r="S1639" i="4"/>
  <c r="R1639" i="4"/>
  <c r="Q1639" i="4"/>
  <c r="P1639" i="4"/>
  <c r="O1639" i="4"/>
  <c r="N1639" i="4"/>
  <c r="K1639" i="4"/>
  <c r="L1639" i="4" s="1"/>
  <c r="I1639" i="4"/>
  <c r="S1638" i="4"/>
  <c r="R1638" i="4"/>
  <c r="Q1638" i="4"/>
  <c r="P1638" i="4"/>
  <c r="O1638" i="4"/>
  <c r="N1638" i="4"/>
  <c r="K1638" i="4"/>
  <c r="I1638" i="4"/>
  <c r="S1637" i="4"/>
  <c r="R1637" i="4"/>
  <c r="Q1637" i="4"/>
  <c r="P1637" i="4"/>
  <c r="O1637" i="4"/>
  <c r="N1637" i="4"/>
  <c r="K1637" i="4"/>
  <c r="I1637" i="4"/>
  <c r="S1636" i="4"/>
  <c r="R1636" i="4"/>
  <c r="Q1636" i="4"/>
  <c r="P1636" i="4"/>
  <c r="O1636" i="4"/>
  <c r="N1636" i="4"/>
  <c r="K1636" i="4"/>
  <c r="I1636" i="4"/>
  <c r="S1635" i="4"/>
  <c r="R1635" i="4"/>
  <c r="Q1635" i="4"/>
  <c r="P1635" i="4"/>
  <c r="O1635" i="4"/>
  <c r="N1635" i="4"/>
  <c r="K1635" i="4"/>
  <c r="I1635" i="4"/>
  <c r="S1634" i="4"/>
  <c r="R1634" i="4"/>
  <c r="Q1634" i="4"/>
  <c r="P1634" i="4"/>
  <c r="O1634" i="4"/>
  <c r="N1634" i="4"/>
  <c r="K1634" i="4"/>
  <c r="L1634" i="4" s="1"/>
  <c r="I1634" i="4"/>
  <c r="S1633" i="4"/>
  <c r="R1633" i="4"/>
  <c r="Q1633" i="4"/>
  <c r="P1633" i="4"/>
  <c r="O1633" i="4"/>
  <c r="N1633" i="4"/>
  <c r="K1633" i="4"/>
  <c r="L1633" i="4" s="1"/>
  <c r="I1633" i="4"/>
  <c r="S1632" i="4"/>
  <c r="R1632" i="4"/>
  <c r="Q1632" i="4"/>
  <c r="P1632" i="4"/>
  <c r="O1632" i="4"/>
  <c r="N1632" i="4"/>
  <c r="K1632" i="4"/>
  <c r="I1632" i="4"/>
  <c r="S1631" i="4"/>
  <c r="R1631" i="4"/>
  <c r="Q1631" i="4"/>
  <c r="P1631" i="4"/>
  <c r="O1631" i="4"/>
  <c r="N1631" i="4"/>
  <c r="K1631" i="4"/>
  <c r="L1631" i="4" s="1"/>
  <c r="I1631" i="4"/>
  <c r="S1630" i="4"/>
  <c r="R1630" i="4"/>
  <c r="Q1630" i="4"/>
  <c r="P1630" i="4"/>
  <c r="O1630" i="4"/>
  <c r="N1630" i="4"/>
  <c r="K1630" i="4"/>
  <c r="I1630" i="4"/>
  <c r="S1629" i="4"/>
  <c r="R1629" i="4"/>
  <c r="Q1629" i="4"/>
  <c r="P1629" i="4"/>
  <c r="O1629" i="4"/>
  <c r="N1629" i="4"/>
  <c r="K1629" i="4"/>
  <c r="L1629" i="4" s="1"/>
  <c r="I1629" i="4"/>
  <c r="S1628" i="4"/>
  <c r="R1628" i="4"/>
  <c r="Q1628" i="4"/>
  <c r="P1628" i="4"/>
  <c r="O1628" i="4"/>
  <c r="N1628" i="4"/>
  <c r="K1628" i="4"/>
  <c r="I1628" i="4"/>
  <c r="S1627" i="4"/>
  <c r="R1627" i="4"/>
  <c r="Q1627" i="4"/>
  <c r="P1627" i="4"/>
  <c r="O1627" i="4"/>
  <c r="N1627" i="4"/>
  <c r="K1627" i="4"/>
  <c r="I1627" i="4"/>
  <c r="S1626" i="4"/>
  <c r="R1626" i="4"/>
  <c r="Q1626" i="4"/>
  <c r="P1626" i="4"/>
  <c r="O1626" i="4"/>
  <c r="N1626" i="4"/>
  <c r="K1626" i="4"/>
  <c r="L1626" i="4" s="1"/>
  <c r="I1626" i="4"/>
  <c r="S1625" i="4"/>
  <c r="R1625" i="4"/>
  <c r="Q1625" i="4"/>
  <c r="P1625" i="4"/>
  <c r="O1625" i="4"/>
  <c r="N1625" i="4"/>
  <c r="K1625" i="4"/>
  <c r="L1625" i="4" s="1"/>
  <c r="I1625" i="4"/>
  <c r="S1624" i="4"/>
  <c r="R1624" i="4"/>
  <c r="Q1624" i="4"/>
  <c r="P1624" i="4"/>
  <c r="O1624" i="4"/>
  <c r="N1624" i="4"/>
  <c r="K1624" i="4"/>
  <c r="I1624" i="4"/>
  <c r="S1623" i="4"/>
  <c r="R1623" i="4"/>
  <c r="Q1623" i="4"/>
  <c r="P1623" i="4"/>
  <c r="O1623" i="4"/>
  <c r="N1623" i="4"/>
  <c r="K1623" i="4"/>
  <c r="L1623" i="4" s="1"/>
  <c r="I1623" i="4"/>
  <c r="S1622" i="4"/>
  <c r="R1622" i="4"/>
  <c r="Q1622" i="4"/>
  <c r="P1622" i="4"/>
  <c r="O1622" i="4"/>
  <c r="N1622" i="4"/>
  <c r="K1622" i="4"/>
  <c r="I1622" i="4"/>
  <c r="S1621" i="4"/>
  <c r="R1621" i="4"/>
  <c r="Q1621" i="4"/>
  <c r="P1621" i="4"/>
  <c r="O1621" i="4"/>
  <c r="N1621" i="4"/>
  <c r="K1621" i="4"/>
  <c r="L1621" i="4" s="1"/>
  <c r="I1621" i="4"/>
  <c r="S1620" i="4"/>
  <c r="R1620" i="4"/>
  <c r="Q1620" i="4"/>
  <c r="P1620" i="4"/>
  <c r="O1620" i="4"/>
  <c r="N1620" i="4"/>
  <c r="K1620" i="4"/>
  <c r="I1620" i="4"/>
  <c r="S1619" i="4"/>
  <c r="R1619" i="4"/>
  <c r="Q1619" i="4"/>
  <c r="P1619" i="4"/>
  <c r="O1619" i="4"/>
  <c r="N1619" i="4"/>
  <c r="K1619" i="4"/>
  <c r="I1619" i="4"/>
  <c r="S1618" i="4"/>
  <c r="R1618" i="4"/>
  <c r="Q1618" i="4"/>
  <c r="P1618" i="4"/>
  <c r="O1618" i="4"/>
  <c r="N1618" i="4"/>
  <c r="K1618" i="4"/>
  <c r="L1618" i="4" s="1"/>
  <c r="I1618" i="4"/>
  <c r="S1617" i="4"/>
  <c r="R1617" i="4"/>
  <c r="Q1617" i="4"/>
  <c r="P1617" i="4"/>
  <c r="O1617" i="4"/>
  <c r="N1617" i="4"/>
  <c r="K1617" i="4"/>
  <c r="L1617" i="4" s="1"/>
  <c r="I1617" i="4"/>
  <c r="S1616" i="4"/>
  <c r="R1616" i="4"/>
  <c r="Q1616" i="4"/>
  <c r="P1616" i="4"/>
  <c r="O1616" i="4"/>
  <c r="N1616" i="4"/>
  <c r="K1616" i="4"/>
  <c r="I1616" i="4"/>
  <c r="S1615" i="4"/>
  <c r="R1615" i="4"/>
  <c r="Q1615" i="4"/>
  <c r="P1615" i="4"/>
  <c r="O1615" i="4"/>
  <c r="N1615" i="4"/>
  <c r="K1615" i="4"/>
  <c r="L1615" i="4" s="1"/>
  <c r="I1615" i="4"/>
  <c r="S1614" i="4"/>
  <c r="R1614" i="4"/>
  <c r="Q1614" i="4"/>
  <c r="P1614" i="4"/>
  <c r="O1614" i="4"/>
  <c r="N1614" i="4"/>
  <c r="K1614" i="4"/>
  <c r="I1614" i="4"/>
  <c r="S1613" i="4"/>
  <c r="R1613" i="4"/>
  <c r="Q1613" i="4"/>
  <c r="P1613" i="4"/>
  <c r="O1613" i="4"/>
  <c r="N1613" i="4"/>
  <c r="K1613" i="4"/>
  <c r="L1613" i="4" s="1"/>
  <c r="I1613" i="4"/>
  <c r="S1612" i="4"/>
  <c r="R1612" i="4"/>
  <c r="Q1612" i="4"/>
  <c r="P1612" i="4"/>
  <c r="O1612" i="4"/>
  <c r="N1612" i="4"/>
  <c r="K1612" i="4"/>
  <c r="I1612" i="4"/>
  <c r="S1611" i="4"/>
  <c r="R1611" i="4"/>
  <c r="Q1611" i="4"/>
  <c r="P1611" i="4"/>
  <c r="O1611" i="4"/>
  <c r="N1611" i="4"/>
  <c r="K1611" i="4"/>
  <c r="I1611" i="4"/>
  <c r="S1610" i="4"/>
  <c r="R1610" i="4"/>
  <c r="Q1610" i="4"/>
  <c r="P1610" i="4"/>
  <c r="O1610" i="4"/>
  <c r="N1610" i="4"/>
  <c r="K1610" i="4"/>
  <c r="L1610" i="4" s="1"/>
  <c r="I1610" i="4"/>
  <c r="S1609" i="4"/>
  <c r="R1609" i="4"/>
  <c r="Q1609" i="4"/>
  <c r="P1609" i="4"/>
  <c r="O1609" i="4"/>
  <c r="N1609" i="4"/>
  <c r="K1609" i="4"/>
  <c r="L1609" i="4" s="1"/>
  <c r="I1609" i="4"/>
  <c r="S1608" i="4"/>
  <c r="R1608" i="4"/>
  <c r="Q1608" i="4"/>
  <c r="P1608" i="4"/>
  <c r="O1608" i="4"/>
  <c r="N1608" i="4"/>
  <c r="K1608" i="4"/>
  <c r="I1608" i="4"/>
  <c r="S1607" i="4"/>
  <c r="R1607" i="4"/>
  <c r="Q1607" i="4"/>
  <c r="P1607" i="4"/>
  <c r="O1607" i="4"/>
  <c r="N1607" i="4"/>
  <c r="K1607" i="4"/>
  <c r="L1607" i="4" s="1"/>
  <c r="I1607" i="4"/>
  <c r="S1606" i="4"/>
  <c r="R1606" i="4"/>
  <c r="Q1606" i="4"/>
  <c r="P1606" i="4"/>
  <c r="O1606" i="4"/>
  <c r="N1606" i="4"/>
  <c r="K1606" i="4"/>
  <c r="I1606" i="4"/>
  <c r="S1605" i="4"/>
  <c r="R1605" i="4"/>
  <c r="Q1605" i="4"/>
  <c r="P1605" i="4"/>
  <c r="O1605" i="4"/>
  <c r="N1605" i="4"/>
  <c r="K1605" i="4"/>
  <c r="I1605" i="4"/>
  <c r="S1604" i="4"/>
  <c r="R1604" i="4"/>
  <c r="Q1604" i="4"/>
  <c r="P1604" i="4"/>
  <c r="O1604" i="4"/>
  <c r="N1604" i="4"/>
  <c r="K1604" i="4"/>
  <c r="I1604" i="4"/>
  <c r="S1603" i="4"/>
  <c r="R1603" i="4"/>
  <c r="Q1603" i="4"/>
  <c r="P1603" i="4"/>
  <c r="O1603" i="4"/>
  <c r="N1603" i="4"/>
  <c r="K1603" i="4"/>
  <c r="I1603" i="4"/>
  <c r="S1602" i="4"/>
  <c r="R1602" i="4"/>
  <c r="Q1602" i="4"/>
  <c r="P1602" i="4"/>
  <c r="O1602" i="4"/>
  <c r="N1602" i="4"/>
  <c r="K1602" i="4"/>
  <c r="L1602" i="4" s="1"/>
  <c r="I1602" i="4"/>
  <c r="S1601" i="4"/>
  <c r="R1601" i="4"/>
  <c r="Q1601" i="4"/>
  <c r="P1601" i="4"/>
  <c r="O1601" i="4"/>
  <c r="N1601" i="4"/>
  <c r="K1601" i="4"/>
  <c r="L1601" i="4" s="1"/>
  <c r="I1601" i="4"/>
  <c r="S1600" i="4"/>
  <c r="R1600" i="4"/>
  <c r="Q1600" i="4"/>
  <c r="P1600" i="4"/>
  <c r="O1600" i="4"/>
  <c r="N1600" i="4"/>
  <c r="K1600" i="4"/>
  <c r="I1600" i="4"/>
  <c r="S1599" i="4"/>
  <c r="R1599" i="4"/>
  <c r="Q1599" i="4"/>
  <c r="P1599" i="4"/>
  <c r="O1599" i="4"/>
  <c r="N1599" i="4"/>
  <c r="K1599" i="4"/>
  <c r="L1599" i="4" s="1"/>
  <c r="I1599" i="4"/>
  <c r="S1598" i="4"/>
  <c r="R1598" i="4"/>
  <c r="Q1598" i="4"/>
  <c r="P1598" i="4"/>
  <c r="O1598" i="4"/>
  <c r="N1598" i="4"/>
  <c r="K1598" i="4"/>
  <c r="I1598" i="4"/>
  <c r="S1597" i="4"/>
  <c r="R1597" i="4"/>
  <c r="Q1597" i="4"/>
  <c r="P1597" i="4"/>
  <c r="O1597" i="4"/>
  <c r="N1597" i="4"/>
  <c r="K1597" i="4"/>
  <c r="L1597" i="4" s="1"/>
  <c r="I1597" i="4"/>
  <c r="S1596" i="4"/>
  <c r="R1596" i="4"/>
  <c r="Q1596" i="4"/>
  <c r="P1596" i="4"/>
  <c r="O1596" i="4"/>
  <c r="N1596" i="4"/>
  <c r="K1596" i="4"/>
  <c r="I1596" i="4"/>
  <c r="S1595" i="4"/>
  <c r="R1595" i="4"/>
  <c r="Q1595" i="4"/>
  <c r="P1595" i="4"/>
  <c r="O1595" i="4"/>
  <c r="N1595" i="4"/>
  <c r="K1595" i="4"/>
  <c r="I1595" i="4"/>
  <c r="S1594" i="4"/>
  <c r="R1594" i="4"/>
  <c r="Q1594" i="4"/>
  <c r="P1594" i="4"/>
  <c r="O1594" i="4"/>
  <c r="N1594" i="4"/>
  <c r="K1594" i="4"/>
  <c r="L1594" i="4" s="1"/>
  <c r="I1594" i="4"/>
  <c r="S1593" i="4"/>
  <c r="R1593" i="4"/>
  <c r="Q1593" i="4"/>
  <c r="P1593" i="4"/>
  <c r="O1593" i="4"/>
  <c r="N1593" i="4"/>
  <c r="K1593" i="4"/>
  <c r="L1593" i="4" s="1"/>
  <c r="I1593" i="4"/>
  <c r="S1592" i="4"/>
  <c r="R1592" i="4"/>
  <c r="Q1592" i="4"/>
  <c r="P1592" i="4"/>
  <c r="O1592" i="4"/>
  <c r="N1592" i="4"/>
  <c r="K1592" i="4"/>
  <c r="I1592" i="4"/>
  <c r="S1591" i="4"/>
  <c r="R1591" i="4"/>
  <c r="Q1591" i="4"/>
  <c r="P1591" i="4"/>
  <c r="O1591" i="4"/>
  <c r="N1591" i="4"/>
  <c r="K1591" i="4"/>
  <c r="L1591" i="4" s="1"/>
  <c r="I1591" i="4"/>
  <c r="S1590" i="4"/>
  <c r="R1590" i="4"/>
  <c r="Q1590" i="4"/>
  <c r="P1590" i="4"/>
  <c r="O1590" i="4"/>
  <c r="N1590" i="4"/>
  <c r="K1590" i="4"/>
  <c r="I1590" i="4"/>
  <c r="S1589" i="4"/>
  <c r="R1589" i="4"/>
  <c r="Q1589" i="4"/>
  <c r="P1589" i="4"/>
  <c r="O1589" i="4"/>
  <c r="N1589" i="4"/>
  <c r="K1589" i="4"/>
  <c r="L1589" i="4" s="1"/>
  <c r="I1589" i="4"/>
  <c r="S1588" i="4"/>
  <c r="R1588" i="4"/>
  <c r="Q1588" i="4"/>
  <c r="P1588" i="4"/>
  <c r="O1588" i="4"/>
  <c r="N1588" i="4"/>
  <c r="K1588" i="4"/>
  <c r="I1588" i="4"/>
  <c r="S1587" i="4"/>
  <c r="R1587" i="4"/>
  <c r="Q1587" i="4"/>
  <c r="P1587" i="4"/>
  <c r="O1587" i="4"/>
  <c r="N1587" i="4"/>
  <c r="K1587" i="4"/>
  <c r="I1587" i="4"/>
  <c r="S1586" i="4"/>
  <c r="R1586" i="4"/>
  <c r="Q1586" i="4"/>
  <c r="P1586" i="4"/>
  <c r="O1586" i="4"/>
  <c r="N1586" i="4"/>
  <c r="K1586" i="4"/>
  <c r="L1586" i="4" s="1"/>
  <c r="I1586" i="4"/>
  <c r="S1585" i="4"/>
  <c r="R1585" i="4"/>
  <c r="Q1585" i="4"/>
  <c r="P1585" i="4"/>
  <c r="O1585" i="4"/>
  <c r="N1585" i="4"/>
  <c r="K1585" i="4"/>
  <c r="L1585" i="4" s="1"/>
  <c r="I1585" i="4"/>
  <c r="S1584" i="4"/>
  <c r="R1584" i="4"/>
  <c r="Q1584" i="4"/>
  <c r="P1584" i="4"/>
  <c r="O1584" i="4"/>
  <c r="N1584" i="4"/>
  <c r="K1584" i="4"/>
  <c r="I1584" i="4"/>
  <c r="S1583" i="4"/>
  <c r="R1583" i="4"/>
  <c r="Q1583" i="4"/>
  <c r="P1583" i="4"/>
  <c r="O1583" i="4"/>
  <c r="N1583" i="4"/>
  <c r="K1583" i="4"/>
  <c r="L1583" i="4" s="1"/>
  <c r="I1583" i="4"/>
  <c r="S1582" i="4"/>
  <c r="R1582" i="4"/>
  <c r="Q1582" i="4"/>
  <c r="P1582" i="4"/>
  <c r="O1582" i="4"/>
  <c r="N1582" i="4"/>
  <c r="K1582" i="4"/>
  <c r="I1582" i="4"/>
  <c r="S1581" i="4"/>
  <c r="R1581" i="4"/>
  <c r="Q1581" i="4"/>
  <c r="P1581" i="4"/>
  <c r="O1581" i="4"/>
  <c r="N1581" i="4"/>
  <c r="K1581" i="4"/>
  <c r="L1581" i="4" s="1"/>
  <c r="I1581" i="4"/>
  <c r="S1580" i="4"/>
  <c r="R1580" i="4"/>
  <c r="Q1580" i="4"/>
  <c r="P1580" i="4"/>
  <c r="O1580" i="4"/>
  <c r="N1580" i="4"/>
  <c r="K1580" i="4"/>
  <c r="I1580" i="4"/>
  <c r="S1579" i="4"/>
  <c r="R1579" i="4"/>
  <c r="Q1579" i="4"/>
  <c r="P1579" i="4"/>
  <c r="O1579" i="4"/>
  <c r="N1579" i="4"/>
  <c r="K1579" i="4"/>
  <c r="I1579" i="4"/>
  <c r="S1578" i="4"/>
  <c r="R1578" i="4"/>
  <c r="Q1578" i="4"/>
  <c r="P1578" i="4"/>
  <c r="O1578" i="4"/>
  <c r="N1578" i="4"/>
  <c r="K1578" i="4"/>
  <c r="L1578" i="4" s="1"/>
  <c r="I1578" i="4"/>
  <c r="S1577" i="4"/>
  <c r="R1577" i="4"/>
  <c r="Q1577" i="4"/>
  <c r="P1577" i="4"/>
  <c r="O1577" i="4"/>
  <c r="N1577" i="4"/>
  <c r="K1577" i="4"/>
  <c r="L1577" i="4" s="1"/>
  <c r="I1577" i="4"/>
  <c r="S1576" i="4"/>
  <c r="R1576" i="4"/>
  <c r="Q1576" i="4"/>
  <c r="P1576" i="4"/>
  <c r="O1576" i="4"/>
  <c r="N1576" i="4"/>
  <c r="K1576" i="4"/>
  <c r="I1576" i="4"/>
  <c r="S1575" i="4"/>
  <c r="R1575" i="4"/>
  <c r="Q1575" i="4"/>
  <c r="P1575" i="4"/>
  <c r="O1575" i="4"/>
  <c r="N1575" i="4"/>
  <c r="K1575" i="4"/>
  <c r="L1575" i="4" s="1"/>
  <c r="I1575" i="4"/>
  <c r="S1574" i="4"/>
  <c r="R1574" i="4"/>
  <c r="Q1574" i="4"/>
  <c r="P1574" i="4"/>
  <c r="O1574" i="4"/>
  <c r="N1574" i="4"/>
  <c r="K1574" i="4"/>
  <c r="I1574" i="4"/>
  <c r="S1573" i="4"/>
  <c r="R1573" i="4"/>
  <c r="Q1573" i="4"/>
  <c r="P1573" i="4"/>
  <c r="O1573" i="4"/>
  <c r="N1573" i="4"/>
  <c r="K1573" i="4"/>
  <c r="I1573" i="4"/>
  <c r="S1572" i="4"/>
  <c r="R1572" i="4"/>
  <c r="Q1572" i="4"/>
  <c r="P1572" i="4"/>
  <c r="O1572" i="4"/>
  <c r="N1572" i="4"/>
  <c r="K1572" i="4"/>
  <c r="I1572" i="4"/>
  <c r="S1571" i="4"/>
  <c r="R1571" i="4"/>
  <c r="Q1571" i="4"/>
  <c r="P1571" i="4"/>
  <c r="O1571" i="4"/>
  <c r="N1571" i="4"/>
  <c r="K1571" i="4"/>
  <c r="I1571" i="4"/>
  <c r="S1570" i="4"/>
  <c r="R1570" i="4"/>
  <c r="Q1570" i="4"/>
  <c r="P1570" i="4"/>
  <c r="O1570" i="4"/>
  <c r="N1570" i="4"/>
  <c r="K1570" i="4"/>
  <c r="L1570" i="4" s="1"/>
  <c r="I1570" i="4"/>
  <c r="S1569" i="4"/>
  <c r="R1569" i="4"/>
  <c r="Q1569" i="4"/>
  <c r="P1569" i="4"/>
  <c r="O1569" i="4"/>
  <c r="N1569" i="4"/>
  <c r="K1569" i="4"/>
  <c r="L1569" i="4" s="1"/>
  <c r="I1569" i="4"/>
  <c r="S1568" i="4"/>
  <c r="R1568" i="4"/>
  <c r="Q1568" i="4"/>
  <c r="P1568" i="4"/>
  <c r="O1568" i="4"/>
  <c r="N1568" i="4"/>
  <c r="K1568" i="4"/>
  <c r="I1568" i="4"/>
  <c r="S1567" i="4"/>
  <c r="R1567" i="4"/>
  <c r="Q1567" i="4"/>
  <c r="P1567" i="4"/>
  <c r="O1567" i="4"/>
  <c r="N1567" i="4"/>
  <c r="K1567" i="4"/>
  <c r="L1567" i="4" s="1"/>
  <c r="I1567" i="4"/>
  <c r="S1566" i="4"/>
  <c r="R1566" i="4"/>
  <c r="Q1566" i="4"/>
  <c r="P1566" i="4"/>
  <c r="O1566" i="4"/>
  <c r="N1566" i="4"/>
  <c r="K1566" i="4"/>
  <c r="I1566" i="4"/>
  <c r="S1565" i="4"/>
  <c r="R1565" i="4"/>
  <c r="Q1565" i="4"/>
  <c r="P1565" i="4"/>
  <c r="O1565" i="4"/>
  <c r="N1565" i="4"/>
  <c r="K1565" i="4"/>
  <c r="L1565" i="4" s="1"/>
  <c r="I1565" i="4"/>
  <c r="S1564" i="4"/>
  <c r="R1564" i="4"/>
  <c r="Q1564" i="4"/>
  <c r="P1564" i="4"/>
  <c r="O1564" i="4"/>
  <c r="N1564" i="4"/>
  <c r="K1564" i="4"/>
  <c r="I1564" i="4"/>
  <c r="S1563" i="4"/>
  <c r="R1563" i="4"/>
  <c r="Q1563" i="4"/>
  <c r="P1563" i="4"/>
  <c r="O1563" i="4"/>
  <c r="N1563" i="4"/>
  <c r="K1563" i="4"/>
  <c r="I1563" i="4"/>
  <c r="S1562" i="4"/>
  <c r="R1562" i="4"/>
  <c r="Q1562" i="4"/>
  <c r="P1562" i="4"/>
  <c r="O1562" i="4"/>
  <c r="N1562" i="4"/>
  <c r="K1562" i="4"/>
  <c r="L1562" i="4" s="1"/>
  <c r="I1562" i="4"/>
  <c r="S1561" i="4"/>
  <c r="R1561" i="4"/>
  <c r="Q1561" i="4"/>
  <c r="P1561" i="4"/>
  <c r="O1561" i="4"/>
  <c r="N1561" i="4"/>
  <c r="K1561" i="4"/>
  <c r="L1561" i="4" s="1"/>
  <c r="I1561" i="4"/>
  <c r="S1560" i="4"/>
  <c r="R1560" i="4"/>
  <c r="Q1560" i="4"/>
  <c r="P1560" i="4"/>
  <c r="O1560" i="4"/>
  <c r="N1560" i="4"/>
  <c r="K1560" i="4"/>
  <c r="I1560" i="4"/>
  <c r="S1559" i="4"/>
  <c r="R1559" i="4"/>
  <c r="Q1559" i="4"/>
  <c r="P1559" i="4"/>
  <c r="O1559" i="4"/>
  <c r="N1559" i="4"/>
  <c r="K1559" i="4"/>
  <c r="L1559" i="4" s="1"/>
  <c r="I1559" i="4"/>
  <c r="S1558" i="4"/>
  <c r="R1558" i="4"/>
  <c r="Q1558" i="4"/>
  <c r="P1558" i="4"/>
  <c r="O1558" i="4"/>
  <c r="N1558" i="4"/>
  <c r="K1558" i="4"/>
  <c r="I1558" i="4"/>
  <c r="S1557" i="4"/>
  <c r="R1557" i="4"/>
  <c r="Q1557" i="4"/>
  <c r="P1557" i="4"/>
  <c r="O1557" i="4"/>
  <c r="N1557" i="4"/>
  <c r="K1557" i="4"/>
  <c r="L1557" i="4" s="1"/>
  <c r="I1557" i="4"/>
  <c r="S1556" i="4"/>
  <c r="R1556" i="4"/>
  <c r="Q1556" i="4"/>
  <c r="P1556" i="4"/>
  <c r="O1556" i="4"/>
  <c r="N1556" i="4"/>
  <c r="K1556" i="4"/>
  <c r="I1556" i="4"/>
  <c r="S1555" i="4"/>
  <c r="R1555" i="4"/>
  <c r="Q1555" i="4"/>
  <c r="P1555" i="4"/>
  <c r="O1555" i="4"/>
  <c r="N1555" i="4"/>
  <c r="K1555" i="4"/>
  <c r="I1555" i="4"/>
  <c r="S1554" i="4"/>
  <c r="R1554" i="4"/>
  <c r="Q1554" i="4"/>
  <c r="P1554" i="4"/>
  <c r="O1554" i="4"/>
  <c r="N1554" i="4"/>
  <c r="K1554" i="4"/>
  <c r="L1554" i="4" s="1"/>
  <c r="I1554" i="4"/>
  <c r="S1553" i="4"/>
  <c r="R1553" i="4"/>
  <c r="Q1553" i="4"/>
  <c r="P1553" i="4"/>
  <c r="O1553" i="4"/>
  <c r="N1553" i="4"/>
  <c r="K1553" i="4"/>
  <c r="L1553" i="4" s="1"/>
  <c r="I1553" i="4"/>
  <c r="S1552" i="4"/>
  <c r="R1552" i="4"/>
  <c r="Q1552" i="4"/>
  <c r="P1552" i="4"/>
  <c r="O1552" i="4"/>
  <c r="N1552" i="4"/>
  <c r="K1552" i="4"/>
  <c r="I1552" i="4"/>
  <c r="S1551" i="4"/>
  <c r="R1551" i="4"/>
  <c r="Q1551" i="4"/>
  <c r="P1551" i="4"/>
  <c r="O1551" i="4"/>
  <c r="N1551" i="4"/>
  <c r="K1551" i="4"/>
  <c r="I1551" i="4"/>
  <c r="S1550" i="4"/>
  <c r="R1550" i="4"/>
  <c r="Q1550" i="4"/>
  <c r="P1550" i="4"/>
  <c r="O1550" i="4"/>
  <c r="N1550" i="4"/>
  <c r="K1550" i="4"/>
  <c r="L1550" i="4" s="1"/>
  <c r="I1550" i="4"/>
  <c r="S1549" i="4"/>
  <c r="R1549" i="4"/>
  <c r="Q1549" i="4"/>
  <c r="P1549" i="4"/>
  <c r="O1549" i="4"/>
  <c r="N1549" i="4"/>
  <c r="K1549" i="4"/>
  <c r="I1549" i="4"/>
  <c r="S1548" i="4"/>
  <c r="R1548" i="4"/>
  <c r="Q1548" i="4"/>
  <c r="P1548" i="4"/>
  <c r="O1548" i="4"/>
  <c r="N1548" i="4"/>
  <c r="K1548" i="4"/>
  <c r="I1548" i="4"/>
  <c r="S1547" i="4"/>
  <c r="R1547" i="4"/>
  <c r="Q1547" i="4"/>
  <c r="P1547" i="4"/>
  <c r="O1547" i="4"/>
  <c r="N1547" i="4"/>
  <c r="K1547" i="4"/>
  <c r="I1547" i="4"/>
  <c r="S1546" i="4"/>
  <c r="R1546" i="4"/>
  <c r="Q1546" i="4"/>
  <c r="P1546" i="4"/>
  <c r="O1546" i="4"/>
  <c r="N1546" i="4"/>
  <c r="K1546" i="4"/>
  <c r="I1546" i="4"/>
  <c r="S1545" i="4"/>
  <c r="R1545" i="4"/>
  <c r="Q1545" i="4"/>
  <c r="P1545" i="4"/>
  <c r="O1545" i="4"/>
  <c r="N1545" i="4"/>
  <c r="K1545" i="4"/>
  <c r="I1545" i="4"/>
  <c r="S1544" i="4"/>
  <c r="R1544" i="4"/>
  <c r="Q1544" i="4"/>
  <c r="P1544" i="4"/>
  <c r="O1544" i="4"/>
  <c r="N1544" i="4"/>
  <c r="K1544" i="4"/>
  <c r="I1544" i="4"/>
  <c r="S1543" i="4"/>
  <c r="R1543" i="4"/>
  <c r="Q1543" i="4"/>
  <c r="P1543" i="4"/>
  <c r="O1543" i="4"/>
  <c r="N1543" i="4"/>
  <c r="K1543" i="4"/>
  <c r="I1543" i="4"/>
  <c r="S1542" i="4"/>
  <c r="R1542" i="4"/>
  <c r="Q1542" i="4"/>
  <c r="P1542" i="4"/>
  <c r="O1542" i="4"/>
  <c r="N1542" i="4"/>
  <c r="K1542" i="4"/>
  <c r="I1542" i="4"/>
  <c r="S1541" i="4"/>
  <c r="R1541" i="4"/>
  <c r="Q1541" i="4"/>
  <c r="P1541" i="4"/>
  <c r="O1541" i="4"/>
  <c r="N1541" i="4"/>
  <c r="K1541" i="4"/>
  <c r="I1541" i="4"/>
  <c r="S1540" i="4"/>
  <c r="R1540" i="4"/>
  <c r="Q1540" i="4"/>
  <c r="P1540" i="4"/>
  <c r="O1540" i="4"/>
  <c r="N1540" i="4"/>
  <c r="K1540" i="4"/>
  <c r="I1540" i="4"/>
  <c r="S1539" i="4"/>
  <c r="R1539" i="4"/>
  <c r="Q1539" i="4"/>
  <c r="P1539" i="4"/>
  <c r="O1539" i="4"/>
  <c r="N1539" i="4"/>
  <c r="K1539" i="4"/>
  <c r="I1539" i="4"/>
  <c r="S1538" i="4"/>
  <c r="R1538" i="4"/>
  <c r="Q1538" i="4"/>
  <c r="P1538" i="4"/>
  <c r="O1538" i="4"/>
  <c r="N1538" i="4"/>
  <c r="K1538" i="4"/>
  <c r="I1538" i="4"/>
  <c r="S1537" i="4"/>
  <c r="R1537" i="4"/>
  <c r="Q1537" i="4"/>
  <c r="P1537" i="4"/>
  <c r="O1537" i="4"/>
  <c r="N1537" i="4"/>
  <c r="K1537" i="4"/>
  <c r="I1537" i="4"/>
  <c r="S1536" i="4"/>
  <c r="R1536" i="4"/>
  <c r="Q1536" i="4"/>
  <c r="P1536" i="4"/>
  <c r="O1536" i="4"/>
  <c r="N1536" i="4"/>
  <c r="K1536" i="4"/>
  <c r="I1536" i="4"/>
  <c r="S1535" i="4"/>
  <c r="R1535" i="4"/>
  <c r="Q1535" i="4"/>
  <c r="P1535" i="4"/>
  <c r="O1535" i="4"/>
  <c r="N1535" i="4"/>
  <c r="K1535" i="4"/>
  <c r="I1535" i="4"/>
  <c r="S1534" i="4"/>
  <c r="R1534" i="4"/>
  <c r="Q1534" i="4"/>
  <c r="P1534" i="4"/>
  <c r="O1534" i="4"/>
  <c r="N1534" i="4"/>
  <c r="K1534" i="4"/>
  <c r="L1534" i="4" s="1"/>
  <c r="I1534" i="4"/>
  <c r="S1533" i="4"/>
  <c r="R1533" i="4"/>
  <c r="Q1533" i="4"/>
  <c r="P1533" i="4"/>
  <c r="O1533" i="4"/>
  <c r="N1533" i="4"/>
  <c r="K1533" i="4"/>
  <c r="I1533" i="4"/>
  <c r="S1532" i="4"/>
  <c r="R1532" i="4"/>
  <c r="Q1532" i="4"/>
  <c r="P1532" i="4"/>
  <c r="O1532" i="4"/>
  <c r="N1532" i="4"/>
  <c r="K1532" i="4"/>
  <c r="I1532" i="4"/>
  <c r="S1531" i="4"/>
  <c r="R1531" i="4"/>
  <c r="Q1531" i="4"/>
  <c r="P1531" i="4"/>
  <c r="O1531" i="4"/>
  <c r="N1531" i="4"/>
  <c r="K1531" i="4"/>
  <c r="I1531" i="4"/>
  <c r="S1530" i="4"/>
  <c r="R1530" i="4"/>
  <c r="Q1530" i="4"/>
  <c r="P1530" i="4"/>
  <c r="O1530" i="4"/>
  <c r="N1530" i="4"/>
  <c r="K1530" i="4"/>
  <c r="L1530" i="4" s="1"/>
  <c r="I1530" i="4"/>
  <c r="S1529" i="4"/>
  <c r="R1529" i="4"/>
  <c r="Q1529" i="4"/>
  <c r="P1529" i="4"/>
  <c r="O1529" i="4"/>
  <c r="N1529" i="4"/>
  <c r="K1529" i="4"/>
  <c r="I1529" i="4"/>
  <c r="S1528" i="4"/>
  <c r="R1528" i="4"/>
  <c r="Q1528" i="4"/>
  <c r="P1528" i="4"/>
  <c r="O1528" i="4"/>
  <c r="N1528" i="4"/>
  <c r="K1528" i="4"/>
  <c r="I1528" i="4"/>
  <c r="S1527" i="4"/>
  <c r="R1527" i="4"/>
  <c r="Q1527" i="4"/>
  <c r="P1527" i="4"/>
  <c r="O1527" i="4"/>
  <c r="N1527" i="4"/>
  <c r="K1527" i="4"/>
  <c r="I1527" i="4"/>
  <c r="S1526" i="4"/>
  <c r="R1526" i="4"/>
  <c r="Q1526" i="4"/>
  <c r="P1526" i="4"/>
  <c r="O1526" i="4"/>
  <c r="N1526" i="4"/>
  <c r="K1526" i="4"/>
  <c r="L1526" i="4" s="1"/>
  <c r="I1526" i="4"/>
  <c r="S1525" i="4"/>
  <c r="R1525" i="4"/>
  <c r="Q1525" i="4"/>
  <c r="P1525" i="4"/>
  <c r="O1525" i="4"/>
  <c r="N1525" i="4"/>
  <c r="K1525" i="4"/>
  <c r="I1525" i="4"/>
  <c r="S1524" i="4"/>
  <c r="R1524" i="4"/>
  <c r="Q1524" i="4"/>
  <c r="P1524" i="4"/>
  <c r="O1524" i="4"/>
  <c r="N1524" i="4"/>
  <c r="K1524" i="4"/>
  <c r="I1524" i="4"/>
  <c r="S1523" i="4"/>
  <c r="R1523" i="4"/>
  <c r="Q1523" i="4"/>
  <c r="P1523" i="4"/>
  <c r="O1523" i="4"/>
  <c r="N1523" i="4"/>
  <c r="K1523" i="4"/>
  <c r="I1523" i="4"/>
  <c r="S1522" i="4"/>
  <c r="R1522" i="4"/>
  <c r="Q1522" i="4"/>
  <c r="P1522" i="4"/>
  <c r="O1522" i="4"/>
  <c r="N1522" i="4"/>
  <c r="K1522" i="4"/>
  <c r="I1522" i="4"/>
  <c r="S1521" i="4"/>
  <c r="R1521" i="4"/>
  <c r="Q1521" i="4"/>
  <c r="P1521" i="4"/>
  <c r="O1521" i="4"/>
  <c r="N1521" i="4"/>
  <c r="K1521" i="4"/>
  <c r="I1521" i="4"/>
  <c r="S1520" i="4"/>
  <c r="R1520" i="4"/>
  <c r="Q1520" i="4"/>
  <c r="P1520" i="4"/>
  <c r="O1520" i="4"/>
  <c r="N1520" i="4"/>
  <c r="K1520" i="4"/>
  <c r="I1520" i="4"/>
  <c r="S1519" i="4"/>
  <c r="R1519" i="4"/>
  <c r="Q1519" i="4"/>
  <c r="P1519" i="4"/>
  <c r="O1519" i="4"/>
  <c r="N1519" i="4"/>
  <c r="K1519" i="4"/>
  <c r="I1519" i="4"/>
  <c r="S1518" i="4"/>
  <c r="R1518" i="4"/>
  <c r="Q1518" i="4"/>
  <c r="P1518" i="4"/>
  <c r="O1518" i="4"/>
  <c r="N1518" i="4"/>
  <c r="K1518" i="4"/>
  <c r="L1518" i="4" s="1"/>
  <c r="I1518" i="4"/>
  <c r="S1517" i="4"/>
  <c r="R1517" i="4"/>
  <c r="Q1517" i="4"/>
  <c r="P1517" i="4"/>
  <c r="O1517" i="4"/>
  <c r="N1517" i="4"/>
  <c r="K1517" i="4"/>
  <c r="I1517" i="4"/>
  <c r="S1516" i="4"/>
  <c r="R1516" i="4"/>
  <c r="Q1516" i="4"/>
  <c r="P1516" i="4"/>
  <c r="O1516" i="4"/>
  <c r="N1516" i="4"/>
  <c r="K1516" i="4"/>
  <c r="I1516" i="4"/>
  <c r="S1515" i="4"/>
  <c r="R1515" i="4"/>
  <c r="Q1515" i="4"/>
  <c r="P1515" i="4"/>
  <c r="O1515" i="4"/>
  <c r="N1515" i="4"/>
  <c r="K1515" i="4"/>
  <c r="I1515" i="4"/>
  <c r="S1514" i="4"/>
  <c r="R1514" i="4"/>
  <c r="Q1514" i="4"/>
  <c r="P1514" i="4"/>
  <c r="O1514" i="4"/>
  <c r="N1514" i="4"/>
  <c r="K1514" i="4"/>
  <c r="I1514" i="4"/>
  <c r="S1513" i="4"/>
  <c r="R1513" i="4"/>
  <c r="Q1513" i="4"/>
  <c r="P1513" i="4"/>
  <c r="O1513" i="4"/>
  <c r="N1513" i="4"/>
  <c r="K1513" i="4"/>
  <c r="I1513" i="4"/>
  <c r="S1512" i="4"/>
  <c r="R1512" i="4"/>
  <c r="Q1512" i="4"/>
  <c r="P1512" i="4"/>
  <c r="O1512" i="4"/>
  <c r="N1512" i="4"/>
  <c r="K1512" i="4"/>
  <c r="I1512" i="4"/>
  <c r="S1511" i="4"/>
  <c r="R1511" i="4"/>
  <c r="Q1511" i="4"/>
  <c r="P1511" i="4"/>
  <c r="O1511" i="4"/>
  <c r="N1511" i="4"/>
  <c r="K1511" i="4"/>
  <c r="I1511" i="4"/>
  <c r="S1510" i="4"/>
  <c r="R1510" i="4"/>
  <c r="Q1510" i="4"/>
  <c r="P1510" i="4"/>
  <c r="O1510" i="4"/>
  <c r="N1510" i="4"/>
  <c r="K1510" i="4"/>
  <c r="I1510" i="4"/>
  <c r="S1509" i="4"/>
  <c r="R1509" i="4"/>
  <c r="Q1509" i="4"/>
  <c r="P1509" i="4"/>
  <c r="O1509" i="4"/>
  <c r="N1509" i="4"/>
  <c r="K1509" i="4"/>
  <c r="I1509" i="4"/>
  <c r="S1508" i="4"/>
  <c r="R1508" i="4"/>
  <c r="Q1508" i="4"/>
  <c r="P1508" i="4"/>
  <c r="O1508" i="4"/>
  <c r="N1508" i="4"/>
  <c r="K1508" i="4"/>
  <c r="I1508" i="4"/>
  <c r="S1507" i="4"/>
  <c r="R1507" i="4"/>
  <c r="Q1507" i="4"/>
  <c r="P1507" i="4"/>
  <c r="O1507" i="4"/>
  <c r="N1507" i="4"/>
  <c r="K1507" i="4"/>
  <c r="I1507" i="4"/>
  <c r="S1506" i="4"/>
  <c r="R1506" i="4"/>
  <c r="Q1506" i="4"/>
  <c r="P1506" i="4"/>
  <c r="O1506" i="4"/>
  <c r="N1506" i="4"/>
  <c r="K1506" i="4"/>
  <c r="I1506" i="4"/>
  <c r="S1505" i="4"/>
  <c r="R1505" i="4"/>
  <c r="Q1505" i="4"/>
  <c r="P1505" i="4"/>
  <c r="O1505" i="4"/>
  <c r="N1505" i="4"/>
  <c r="K1505" i="4"/>
  <c r="I1505" i="4"/>
  <c r="S1504" i="4"/>
  <c r="R1504" i="4"/>
  <c r="Q1504" i="4"/>
  <c r="P1504" i="4"/>
  <c r="O1504" i="4"/>
  <c r="N1504" i="4"/>
  <c r="K1504" i="4"/>
  <c r="I1504" i="4"/>
  <c r="S1503" i="4"/>
  <c r="R1503" i="4"/>
  <c r="Q1503" i="4"/>
  <c r="P1503" i="4"/>
  <c r="O1503" i="4"/>
  <c r="N1503" i="4"/>
  <c r="K1503" i="4"/>
  <c r="I1503" i="4"/>
  <c r="S1502" i="4"/>
  <c r="R1502" i="4"/>
  <c r="Q1502" i="4"/>
  <c r="P1502" i="4"/>
  <c r="O1502" i="4"/>
  <c r="N1502" i="4"/>
  <c r="K1502" i="4"/>
  <c r="L1502" i="4" s="1"/>
  <c r="I1502" i="4"/>
  <c r="S1501" i="4"/>
  <c r="R1501" i="4"/>
  <c r="Q1501" i="4"/>
  <c r="P1501" i="4"/>
  <c r="O1501" i="4"/>
  <c r="N1501" i="4"/>
  <c r="K1501" i="4"/>
  <c r="I1501" i="4"/>
  <c r="S1500" i="4"/>
  <c r="R1500" i="4"/>
  <c r="Q1500" i="4"/>
  <c r="P1500" i="4"/>
  <c r="O1500" i="4"/>
  <c r="N1500" i="4"/>
  <c r="K1500" i="4"/>
  <c r="I1500" i="4"/>
  <c r="S1499" i="4"/>
  <c r="R1499" i="4"/>
  <c r="Q1499" i="4"/>
  <c r="P1499" i="4"/>
  <c r="O1499" i="4"/>
  <c r="N1499" i="4"/>
  <c r="K1499" i="4"/>
  <c r="I1499" i="4"/>
  <c r="S1498" i="4"/>
  <c r="R1498" i="4"/>
  <c r="Q1498" i="4"/>
  <c r="P1498" i="4"/>
  <c r="O1498" i="4"/>
  <c r="N1498" i="4"/>
  <c r="K1498" i="4"/>
  <c r="L1498" i="4" s="1"/>
  <c r="I1498" i="4"/>
  <c r="S1497" i="4"/>
  <c r="R1497" i="4"/>
  <c r="Q1497" i="4"/>
  <c r="P1497" i="4"/>
  <c r="O1497" i="4"/>
  <c r="N1497" i="4"/>
  <c r="K1497" i="4"/>
  <c r="I1497" i="4"/>
  <c r="S1496" i="4"/>
  <c r="R1496" i="4"/>
  <c r="Q1496" i="4"/>
  <c r="P1496" i="4"/>
  <c r="O1496" i="4"/>
  <c r="N1496" i="4"/>
  <c r="K1496" i="4"/>
  <c r="I1496" i="4"/>
  <c r="S1495" i="4"/>
  <c r="R1495" i="4"/>
  <c r="Q1495" i="4"/>
  <c r="P1495" i="4"/>
  <c r="O1495" i="4"/>
  <c r="N1495" i="4"/>
  <c r="K1495" i="4"/>
  <c r="I1495" i="4"/>
  <c r="S1494" i="4"/>
  <c r="R1494" i="4"/>
  <c r="Q1494" i="4"/>
  <c r="P1494" i="4"/>
  <c r="O1494" i="4"/>
  <c r="N1494" i="4"/>
  <c r="K1494" i="4"/>
  <c r="L1494" i="4" s="1"/>
  <c r="I1494" i="4"/>
  <c r="S1493" i="4"/>
  <c r="R1493" i="4"/>
  <c r="Q1493" i="4"/>
  <c r="P1493" i="4"/>
  <c r="O1493" i="4"/>
  <c r="N1493" i="4"/>
  <c r="K1493" i="4"/>
  <c r="I1493" i="4"/>
  <c r="S1492" i="4"/>
  <c r="R1492" i="4"/>
  <c r="Q1492" i="4"/>
  <c r="P1492" i="4"/>
  <c r="O1492" i="4"/>
  <c r="N1492" i="4"/>
  <c r="K1492" i="4"/>
  <c r="I1492" i="4"/>
  <c r="S1491" i="4"/>
  <c r="R1491" i="4"/>
  <c r="Q1491" i="4"/>
  <c r="P1491" i="4"/>
  <c r="O1491" i="4"/>
  <c r="N1491" i="4"/>
  <c r="K1491" i="4"/>
  <c r="I1491" i="4"/>
  <c r="S1490" i="4"/>
  <c r="R1490" i="4"/>
  <c r="Q1490" i="4"/>
  <c r="P1490" i="4"/>
  <c r="O1490" i="4"/>
  <c r="N1490" i="4"/>
  <c r="K1490" i="4"/>
  <c r="I1490" i="4"/>
  <c r="S1489" i="4"/>
  <c r="R1489" i="4"/>
  <c r="Q1489" i="4"/>
  <c r="P1489" i="4"/>
  <c r="O1489" i="4"/>
  <c r="N1489" i="4"/>
  <c r="K1489" i="4"/>
  <c r="I1489" i="4"/>
  <c r="S1488" i="4"/>
  <c r="R1488" i="4"/>
  <c r="Q1488" i="4"/>
  <c r="P1488" i="4"/>
  <c r="O1488" i="4"/>
  <c r="N1488" i="4"/>
  <c r="K1488" i="4"/>
  <c r="I1488" i="4"/>
  <c r="S1487" i="4"/>
  <c r="R1487" i="4"/>
  <c r="Q1487" i="4"/>
  <c r="P1487" i="4"/>
  <c r="O1487" i="4"/>
  <c r="N1487" i="4"/>
  <c r="K1487" i="4"/>
  <c r="I1487" i="4"/>
  <c r="S1486" i="4"/>
  <c r="R1486" i="4"/>
  <c r="Q1486" i="4"/>
  <c r="P1486" i="4"/>
  <c r="O1486" i="4"/>
  <c r="N1486" i="4"/>
  <c r="K1486" i="4"/>
  <c r="L1486" i="4" s="1"/>
  <c r="I1486" i="4"/>
  <c r="S1485" i="4"/>
  <c r="R1485" i="4"/>
  <c r="Q1485" i="4"/>
  <c r="P1485" i="4"/>
  <c r="O1485" i="4"/>
  <c r="N1485" i="4"/>
  <c r="K1485" i="4"/>
  <c r="I1485" i="4"/>
  <c r="S1484" i="4"/>
  <c r="R1484" i="4"/>
  <c r="Q1484" i="4"/>
  <c r="P1484" i="4"/>
  <c r="O1484" i="4"/>
  <c r="N1484" i="4"/>
  <c r="K1484" i="4"/>
  <c r="I1484" i="4"/>
  <c r="S1483" i="4"/>
  <c r="R1483" i="4"/>
  <c r="Q1483" i="4"/>
  <c r="P1483" i="4"/>
  <c r="O1483" i="4"/>
  <c r="N1483" i="4"/>
  <c r="K1483" i="4"/>
  <c r="I1483" i="4"/>
  <c r="S1482" i="4"/>
  <c r="R1482" i="4"/>
  <c r="Q1482" i="4"/>
  <c r="P1482" i="4"/>
  <c r="O1482" i="4"/>
  <c r="N1482" i="4"/>
  <c r="K1482" i="4"/>
  <c r="I1482" i="4"/>
  <c r="S1481" i="4"/>
  <c r="R1481" i="4"/>
  <c r="Q1481" i="4"/>
  <c r="P1481" i="4"/>
  <c r="O1481" i="4"/>
  <c r="N1481" i="4"/>
  <c r="K1481" i="4"/>
  <c r="I1481" i="4"/>
  <c r="S1480" i="4"/>
  <c r="R1480" i="4"/>
  <c r="Q1480" i="4"/>
  <c r="P1480" i="4"/>
  <c r="O1480" i="4"/>
  <c r="N1480" i="4"/>
  <c r="K1480" i="4"/>
  <c r="I1480" i="4"/>
  <c r="S1479" i="4"/>
  <c r="R1479" i="4"/>
  <c r="Q1479" i="4"/>
  <c r="P1479" i="4"/>
  <c r="O1479" i="4"/>
  <c r="N1479" i="4"/>
  <c r="K1479" i="4"/>
  <c r="I1479" i="4"/>
  <c r="S1478" i="4"/>
  <c r="R1478" i="4"/>
  <c r="Q1478" i="4"/>
  <c r="P1478" i="4"/>
  <c r="O1478" i="4"/>
  <c r="N1478" i="4"/>
  <c r="K1478" i="4"/>
  <c r="I1478" i="4"/>
  <c r="S1477" i="4"/>
  <c r="R1477" i="4"/>
  <c r="Q1477" i="4"/>
  <c r="P1477" i="4"/>
  <c r="O1477" i="4"/>
  <c r="N1477" i="4"/>
  <c r="K1477" i="4"/>
  <c r="I1477" i="4"/>
  <c r="S1476" i="4"/>
  <c r="R1476" i="4"/>
  <c r="Q1476" i="4"/>
  <c r="P1476" i="4"/>
  <c r="O1476" i="4"/>
  <c r="N1476" i="4"/>
  <c r="K1476" i="4"/>
  <c r="I1476" i="4"/>
  <c r="S1475" i="4"/>
  <c r="R1475" i="4"/>
  <c r="Q1475" i="4"/>
  <c r="P1475" i="4"/>
  <c r="O1475" i="4"/>
  <c r="N1475" i="4"/>
  <c r="K1475" i="4"/>
  <c r="I1475" i="4"/>
  <c r="S1474" i="4"/>
  <c r="R1474" i="4"/>
  <c r="Q1474" i="4"/>
  <c r="P1474" i="4"/>
  <c r="O1474" i="4"/>
  <c r="N1474" i="4"/>
  <c r="K1474" i="4"/>
  <c r="I1474" i="4"/>
  <c r="S1473" i="4"/>
  <c r="R1473" i="4"/>
  <c r="Q1473" i="4"/>
  <c r="P1473" i="4"/>
  <c r="O1473" i="4"/>
  <c r="N1473" i="4"/>
  <c r="K1473" i="4"/>
  <c r="I1473" i="4"/>
  <c r="S1472" i="4"/>
  <c r="R1472" i="4"/>
  <c r="Q1472" i="4"/>
  <c r="P1472" i="4"/>
  <c r="O1472" i="4"/>
  <c r="N1472" i="4"/>
  <c r="K1472" i="4"/>
  <c r="I1472" i="4"/>
  <c r="S1471" i="4"/>
  <c r="R1471" i="4"/>
  <c r="Q1471" i="4"/>
  <c r="P1471" i="4"/>
  <c r="O1471" i="4"/>
  <c r="N1471" i="4"/>
  <c r="K1471" i="4"/>
  <c r="I1471" i="4"/>
  <c r="S1470" i="4"/>
  <c r="R1470" i="4"/>
  <c r="Q1470" i="4"/>
  <c r="P1470" i="4"/>
  <c r="O1470" i="4"/>
  <c r="N1470" i="4"/>
  <c r="K1470" i="4"/>
  <c r="L1470" i="4" s="1"/>
  <c r="I1470" i="4"/>
  <c r="S1469" i="4"/>
  <c r="R1469" i="4"/>
  <c r="Q1469" i="4"/>
  <c r="P1469" i="4"/>
  <c r="O1469" i="4"/>
  <c r="N1469" i="4"/>
  <c r="K1469" i="4"/>
  <c r="I1469" i="4"/>
  <c r="S1468" i="4"/>
  <c r="R1468" i="4"/>
  <c r="Q1468" i="4"/>
  <c r="P1468" i="4"/>
  <c r="O1468" i="4"/>
  <c r="N1468" i="4"/>
  <c r="K1468" i="4"/>
  <c r="I1468" i="4"/>
  <c r="S1467" i="4"/>
  <c r="R1467" i="4"/>
  <c r="Q1467" i="4"/>
  <c r="P1467" i="4"/>
  <c r="O1467" i="4"/>
  <c r="N1467" i="4"/>
  <c r="K1467" i="4"/>
  <c r="I1467" i="4"/>
  <c r="S1466" i="4"/>
  <c r="R1466" i="4"/>
  <c r="Q1466" i="4"/>
  <c r="P1466" i="4"/>
  <c r="O1466" i="4"/>
  <c r="N1466" i="4"/>
  <c r="K1466" i="4"/>
  <c r="L1466" i="4" s="1"/>
  <c r="I1466" i="4"/>
  <c r="S1465" i="4"/>
  <c r="R1465" i="4"/>
  <c r="Q1465" i="4"/>
  <c r="P1465" i="4"/>
  <c r="O1465" i="4"/>
  <c r="N1465" i="4"/>
  <c r="K1465" i="4"/>
  <c r="I1465" i="4"/>
  <c r="S1464" i="4"/>
  <c r="R1464" i="4"/>
  <c r="Q1464" i="4"/>
  <c r="P1464" i="4"/>
  <c r="O1464" i="4"/>
  <c r="N1464" i="4"/>
  <c r="K1464" i="4"/>
  <c r="I1464" i="4"/>
  <c r="S1463" i="4"/>
  <c r="R1463" i="4"/>
  <c r="Q1463" i="4"/>
  <c r="P1463" i="4"/>
  <c r="O1463" i="4"/>
  <c r="N1463" i="4"/>
  <c r="K1463" i="4"/>
  <c r="I1463" i="4"/>
  <c r="S1462" i="4"/>
  <c r="R1462" i="4"/>
  <c r="Q1462" i="4"/>
  <c r="P1462" i="4"/>
  <c r="O1462" i="4"/>
  <c r="N1462" i="4"/>
  <c r="K1462" i="4"/>
  <c r="L1462" i="4" s="1"/>
  <c r="I1462" i="4"/>
  <c r="S1461" i="4"/>
  <c r="R1461" i="4"/>
  <c r="Q1461" i="4"/>
  <c r="P1461" i="4"/>
  <c r="O1461" i="4"/>
  <c r="N1461" i="4"/>
  <c r="K1461" i="4"/>
  <c r="I1461" i="4"/>
  <c r="S1460" i="4"/>
  <c r="R1460" i="4"/>
  <c r="Q1460" i="4"/>
  <c r="P1460" i="4"/>
  <c r="O1460" i="4"/>
  <c r="N1460" i="4"/>
  <c r="K1460" i="4"/>
  <c r="I1460" i="4"/>
  <c r="S1459" i="4"/>
  <c r="R1459" i="4"/>
  <c r="Q1459" i="4"/>
  <c r="P1459" i="4"/>
  <c r="O1459" i="4"/>
  <c r="N1459" i="4"/>
  <c r="K1459" i="4"/>
  <c r="I1459" i="4"/>
  <c r="S1458" i="4"/>
  <c r="R1458" i="4"/>
  <c r="Q1458" i="4"/>
  <c r="P1458" i="4"/>
  <c r="O1458" i="4"/>
  <c r="N1458" i="4"/>
  <c r="K1458" i="4"/>
  <c r="I1458" i="4"/>
  <c r="S1457" i="4"/>
  <c r="R1457" i="4"/>
  <c r="Q1457" i="4"/>
  <c r="P1457" i="4"/>
  <c r="O1457" i="4"/>
  <c r="N1457" i="4"/>
  <c r="K1457" i="4"/>
  <c r="I1457" i="4"/>
  <c r="S1456" i="4"/>
  <c r="R1456" i="4"/>
  <c r="Q1456" i="4"/>
  <c r="P1456" i="4"/>
  <c r="O1456" i="4"/>
  <c r="N1456" i="4"/>
  <c r="K1456" i="4"/>
  <c r="I1456" i="4"/>
  <c r="S1455" i="4"/>
  <c r="R1455" i="4"/>
  <c r="Q1455" i="4"/>
  <c r="P1455" i="4"/>
  <c r="O1455" i="4"/>
  <c r="N1455" i="4"/>
  <c r="K1455" i="4"/>
  <c r="I1455" i="4"/>
  <c r="S1454" i="4"/>
  <c r="R1454" i="4"/>
  <c r="Q1454" i="4"/>
  <c r="P1454" i="4"/>
  <c r="O1454" i="4"/>
  <c r="N1454" i="4"/>
  <c r="K1454" i="4"/>
  <c r="L1454" i="4" s="1"/>
  <c r="I1454" i="4"/>
  <c r="S1453" i="4"/>
  <c r="R1453" i="4"/>
  <c r="Q1453" i="4"/>
  <c r="P1453" i="4"/>
  <c r="O1453" i="4"/>
  <c r="N1453" i="4"/>
  <c r="K1453" i="4"/>
  <c r="I1453" i="4"/>
  <c r="S1452" i="4"/>
  <c r="R1452" i="4"/>
  <c r="Q1452" i="4"/>
  <c r="P1452" i="4"/>
  <c r="O1452" i="4"/>
  <c r="N1452" i="4"/>
  <c r="K1452" i="4"/>
  <c r="I1452" i="4"/>
  <c r="S1451" i="4"/>
  <c r="R1451" i="4"/>
  <c r="Q1451" i="4"/>
  <c r="P1451" i="4"/>
  <c r="O1451" i="4"/>
  <c r="N1451" i="4"/>
  <c r="K1451" i="4"/>
  <c r="I1451" i="4"/>
  <c r="S1450" i="4"/>
  <c r="R1450" i="4"/>
  <c r="Q1450" i="4"/>
  <c r="P1450" i="4"/>
  <c r="O1450" i="4"/>
  <c r="N1450" i="4"/>
  <c r="K1450" i="4"/>
  <c r="I1450" i="4"/>
  <c r="S1449" i="4"/>
  <c r="R1449" i="4"/>
  <c r="Q1449" i="4"/>
  <c r="P1449" i="4"/>
  <c r="O1449" i="4"/>
  <c r="N1449" i="4"/>
  <c r="K1449" i="4"/>
  <c r="I1449" i="4"/>
  <c r="S1448" i="4"/>
  <c r="R1448" i="4"/>
  <c r="Q1448" i="4"/>
  <c r="P1448" i="4"/>
  <c r="O1448" i="4"/>
  <c r="N1448" i="4"/>
  <c r="K1448" i="4"/>
  <c r="I1448" i="4"/>
  <c r="S1447" i="4"/>
  <c r="R1447" i="4"/>
  <c r="Q1447" i="4"/>
  <c r="P1447" i="4"/>
  <c r="O1447" i="4"/>
  <c r="N1447" i="4"/>
  <c r="K1447" i="4"/>
  <c r="I1447" i="4"/>
  <c r="S1446" i="4"/>
  <c r="R1446" i="4"/>
  <c r="Q1446" i="4"/>
  <c r="P1446" i="4"/>
  <c r="O1446" i="4"/>
  <c r="N1446" i="4"/>
  <c r="K1446" i="4"/>
  <c r="I1446" i="4"/>
  <c r="S1445" i="4"/>
  <c r="R1445" i="4"/>
  <c r="Q1445" i="4"/>
  <c r="P1445" i="4"/>
  <c r="O1445" i="4"/>
  <c r="N1445" i="4"/>
  <c r="K1445" i="4"/>
  <c r="I1445" i="4"/>
  <c r="S1444" i="4"/>
  <c r="R1444" i="4"/>
  <c r="Q1444" i="4"/>
  <c r="P1444" i="4"/>
  <c r="O1444" i="4"/>
  <c r="N1444" i="4"/>
  <c r="K1444" i="4"/>
  <c r="I1444" i="4"/>
  <c r="S1443" i="4"/>
  <c r="R1443" i="4"/>
  <c r="Q1443" i="4"/>
  <c r="P1443" i="4"/>
  <c r="O1443" i="4"/>
  <c r="N1443" i="4"/>
  <c r="K1443" i="4"/>
  <c r="I1443" i="4"/>
  <c r="S1442" i="4"/>
  <c r="R1442" i="4"/>
  <c r="Q1442" i="4"/>
  <c r="P1442" i="4"/>
  <c r="O1442" i="4"/>
  <c r="N1442" i="4"/>
  <c r="K1442" i="4"/>
  <c r="I1442" i="4"/>
  <c r="S1441" i="4"/>
  <c r="R1441" i="4"/>
  <c r="Q1441" i="4"/>
  <c r="P1441" i="4"/>
  <c r="O1441" i="4"/>
  <c r="N1441" i="4"/>
  <c r="K1441" i="4"/>
  <c r="I1441" i="4"/>
  <c r="S1440" i="4"/>
  <c r="R1440" i="4"/>
  <c r="Q1440" i="4"/>
  <c r="P1440" i="4"/>
  <c r="O1440" i="4"/>
  <c r="N1440" i="4"/>
  <c r="K1440" i="4"/>
  <c r="I1440" i="4"/>
  <c r="S1439" i="4"/>
  <c r="R1439" i="4"/>
  <c r="Q1439" i="4"/>
  <c r="P1439" i="4"/>
  <c r="O1439" i="4"/>
  <c r="N1439" i="4"/>
  <c r="K1439" i="4"/>
  <c r="I1439" i="4"/>
  <c r="S1438" i="4"/>
  <c r="R1438" i="4"/>
  <c r="Q1438" i="4"/>
  <c r="P1438" i="4"/>
  <c r="O1438" i="4"/>
  <c r="N1438" i="4"/>
  <c r="K1438" i="4"/>
  <c r="L1438" i="4" s="1"/>
  <c r="I1438" i="4"/>
  <c r="S1437" i="4"/>
  <c r="R1437" i="4"/>
  <c r="Q1437" i="4"/>
  <c r="P1437" i="4"/>
  <c r="O1437" i="4"/>
  <c r="N1437" i="4"/>
  <c r="K1437" i="4"/>
  <c r="I1437" i="4"/>
  <c r="S1436" i="4"/>
  <c r="R1436" i="4"/>
  <c r="Q1436" i="4"/>
  <c r="P1436" i="4"/>
  <c r="O1436" i="4"/>
  <c r="N1436" i="4"/>
  <c r="K1436" i="4"/>
  <c r="I1436" i="4"/>
  <c r="S1435" i="4"/>
  <c r="R1435" i="4"/>
  <c r="Q1435" i="4"/>
  <c r="P1435" i="4"/>
  <c r="O1435" i="4"/>
  <c r="N1435" i="4"/>
  <c r="K1435" i="4"/>
  <c r="I1435" i="4"/>
  <c r="S1434" i="4"/>
  <c r="R1434" i="4"/>
  <c r="Q1434" i="4"/>
  <c r="P1434" i="4"/>
  <c r="O1434" i="4"/>
  <c r="N1434" i="4"/>
  <c r="K1434" i="4"/>
  <c r="L1434" i="4" s="1"/>
  <c r="I1434" i="4"/>
  <c r="S1433" i="4"/>
  <c r="R1433" i="4"/>
  <c r="Q1433" i="4"/>
  <c r="P1433" i="4"/>
  <c r="O1433" i="4"/>
  <c r="N1433" i="4"/>
  <c r="K1433" i="4"/>
  <c r="I1433" i="4"/>
  <c r="S1432" i="4"/>
  <c r="R1432" i="4"/>
  <c r="Q1432" i="4"/>
  <c r="P1432" i="4"/>
  <c r="O1432" i="4"/>
  <c r="N1432" i="4"/>
  <c r="K1432" i="4"/>
  <c r="I1432" i="4"/>
  <c r="S1431" i="4"/>
  <c r="R1431" i="4"/>
  <c r="Q1431" i="4"/>
  <c r="P1431" i="4"/>
  <c r="O1431" i="4"/>
  <c r="N1431" i="4"/>
  <c r="K1431" i="4"/>
  <c r="I1431" i="4"/>
  <c r="S1430" i="4"/>
  <c r="R1430" i="4"/>
  <c r="Q1430" i="4"/>
  <c r="P1430" i="4"/>
  <c r="O1430" i="4"/>
  <c r="N1430" i="4"/>
  <c r="K1430" i="4"/>
  <c r="L1430" i="4" s="1"/>
  <c r="I1430" i="4"/>
  <c r="S1429" i="4"/>
  <c r="R1429" i="4"/>
  <c r="Q1429" i="4"/>
  <c r="P1429" i="4"/>
  <c r="O1429" i="4"/>
  <c r="N1429" i="4"/>
  <c r="K1429" i="4"/>
  <c r="I1429" i="4"/>
  <c r="S1428" i="4"/>
  <c r="R1428" i="4"/>
  <c r="Q1428" i="4"/>
  <c r="P1428" i="4"/>
  <c r="O1428" i="4"/>
  <c r="N1428" i="4"/>
  <c r="K1428" i="4"/>
  <c r="I1428" i="4"/>
  <c r="S1427" i="4"/>
  <c r="R1427" i="4"/>
  <c r="Q1427" i="4"/>
  <c r="P1427" i="4"/>
  <c r="O1427" i="4"/>
  <c r="N1427" i="4"/>
  <c r="K1427" i="4"/>
  <c r="I1427" i="4"/>
  <c r="S1426" i="4"/>
  <c r="R1426" i="4"/>
  <c r="Q1426" i="4"/>
  <c r="P1426" i="4"/>
  <c r="O1426" i="4"/>
  <c r="N1426" i="4"/>
  <c r="K1426" i="4"/>
  <c r="I1426" i="4"/>
  <c r="S1425" i="4"/>
  <c r="R1425" i="4"/>
  <c r="Q1425" i="4"/>
  <c r="P1425" i="4"/>
  <c r="O1425" i="4"/>
  <c r="N1425" i="4"/>
  <c r="K1425" i="4"/>
  <c r="I1425" i="4"/>
  <c r="S1424" i="4"/>
  <c r="R1424" i="4"/>
  <c r="Q1424" i="4"/>
  <c r="P1424" i="4"/>
  <c r="O1424" i="4"/>
  <c r="N1424" i="4"/>
  <c r="K1424" i="4"/>
  <c r="I1424" i="4"/>
  <c r="S1423" i="4"/>
  <c r="R1423" i="4"/>
  <c r="Q1423" i="4"/>
  <c r="P1423" i="4"/>
  <c r="O1423" i="4"/>
  <c r="N1423" i="4"/>
  <c r="K1423" i="4"/>
  <c r="I1423" i="4"/>
  <c r="S1422" i="4"/>
  <c r="R1422" i="4"/>
  <c r="Q1422" i="4"/>
  <c r="P1422" i="4"/>
  <c r="O1422" i="4"/>
  <c r="N1422" i="4"/>
  <c r="K1422" i="4"/>
  <c r="L1422" i="4" s="1"/>
  <c r="I1422" i="4"/>
  <c r="S1421" i="4"/>
  <c r="R1421" i="4"/>
  <c r="Q1421" i="4"/>
  <c r="P1421" i="4"/>
  <c r="O1421" i="4"/>
  <c r="N1421" i="4"/>
  <c r="K1421" i="4"/>
  <c r="I1421" i="4"/>
  <c r="S1420" i="4"/>
  <c r="R1420" i="4"/>
  <c r="Q1420" i="4"/>
  <c r="P1420" i="4"/>
  <c r="O1420" i="4"/>
  <c r="N1420" i="4"/>
  <c r="K1420" i="4"/>
  <c r="I1420" i="4"/>
  <c r="S1419" i="4"/>
  <c r="R1419" i="4"/>
  <c r="Q1419" i="4"/>
  <c r="P1419" i="4"/>
  <c r="O1419" i="4"/>
  <c r="N1419" i="4"/>
  <c r="K1419" i="4"/>
  <c r="I1419" i="4"/>
  <c r="S1418" i="4"/>
  <c r="R1418" i="4"/>
  <c r="Q1418" i="4"/>
  <c r="P1418" i="4"/>
  <c r="O1418" i="4"/>
  <c r="N1418" i="4"/>
  <c r="K1418" i="4"/>
  <c r="I1418" i="4"/>
  <c r="S1417" i="4"/>
  <c r="R1417" i="4"/>
  <c r="Q1417" i="4"/>
  <c r="P1417" i="4"/>
  <c r="O1417" i="4"/>
  <c r="N1417" i="4"/>
  <c r="K1417" i="4"/>
  <c r="I1417" i="4"/>
  <c r="S1416" i="4"/>
  <c r="R1416" i="4"/>
  <c r="Q1416" i="4"/>
  <c r="P1416" i="4"/>
  <c r="O1416" i="4"/>
  <c r="N1416" i="4"/>
  <c r="K1416" i="4"/>
  <c r="I1416" i="4"/>
  <c r="S1415" i="4"/>
  <c r="R1415" i="4"/>
  <c r="Q1415" i="4"/>
  <c r="P1415" i="4"/>
  <c r="O1415" i="4"/>
  <c r="N1415" i="4"/>
  <c r="K1415" i="4"/>
  <c r="I1415" i="4"/>
  <c r="S1414" i="4"/>
  <c r="R1414" i="4"/>
  <c r="Q1414" i="4"/>
  <c r="P1414" i="4"/>
  <c r="O1414" i="4"/>
  <c r="N1414" i="4"/>
  <c r="K1414" i="4"/>
  <c r="I1414" i="4"/>
  <c r="S1413" i="4"/>
  <c r="R1413" i="4"/>
  <c r="Q1413" i="4"/>
  <c r="P1413" i="4"/>
  <c r="O1413" i="4"/>
  <c r="N1413" i="4"/>
  <c r="K1413" i="4"/>
  <c r="I1413" i="4"/>
  <c r="S1412" i="4"/>
  <c r="R1412" i="4"/>
  <c r="Q1412" i="4"/>
  <c r="P1412" i="4"/>
  <c r="O1412" i="4"/>
  <c r="N1412" i="4"/>
  <c r="K1412" i="4"/>
  <c r="I1412" i="4"/>
  <c r="S1411" i="4"/>
  <c r="R1411" i="4"/>
  <c r="Q1411" i="4"/>
  <c r="P1411" i="4"/>
  <c r="O1411" i="4"/>
  <c r="N1411" i="4"/>
  <c r="K1411" i="4"/>
  <c r="I1411" i="4"/>
  <c r="S1410" i="4"/>
  <c r="R1410" i="4"/>
  <c r="Q1410" i="4"/>
  <c r="P1410" i="4"/>
  <c r="O1410" i="4"/>
  <c r="N1410" i="4"/>
  <c r="K1410" i="4"/>
  <c r="I1410" i="4"/>
  <c r="S1409" i="4"/>
  <c r="R1409" i="4"/>
  <c r="Q1409" i="4"/>
  <c r="P1409" i="4"/>
  <c r="O1409" i="4"/>
  <c r="N1409" i="4"/>
  <c r="K1409" i="4"/>
  <c r="I1409" i="4"/>
  <c r="S1408" i="4"/>
  <c r="R1408" i="4"/>
  <c r="Q1408" i="4"/>
  <c r="P1408" i="4"/>
  <c r="O1408" i="4"/>
  <c r="N1408" i="4"/>
  <c r="K1408" i="4"/>
  <c r="I1408" i="4"/>
  <c r="S1407" i="4"/>
  <c r="R1407" i="4"/>
  <c r="Q1407" i="4"/>
  <c r="P1407" i="4"/>
  <c r="O1407" i="4"/>
  <c r="N1407" i="4"/>
  <c r="K1407" i="4"/>
  <c r="I1407" i="4"/>
  <c r="S1406" i="4"/>
  <c r="R1406" i="4"/>
  <c r="Q1406" i="4"/>
  <c r="P1406" i="4"/>
  <c r="O1406" i="4"/>
  <c r="N1406" i="4"/>
  <c r="K1406" i="4"/>
  <c r="L1406" i="4" s="1"/>
  <c r="I1406" i="4"/>
  <c r="S1405" i="4"/>
  <c r="R1405" i="4"/>
  <c r="Q1405" i="4"/>
  <c r="P1405" i="4"/>
  <c r="O1405" i="4"/>
  <c r="N1405" i="4"/>
  <c r="K1405" i="4"/>
  <c r="I1405" i="4"/>
  <c r="S1404" i="4"/>
  <c r="R1404" i="4"/>
  <c r="Q1404" i="4"/>
  <c r="P1404" i="4"/>
  <c r="O1404" i="4"/>
  <c r="N1404" i="4"/>
  <c r="K1404" i="4"/>
  <c r="I1404" i="4"/>
  <c r="S1403" i="4"/>
  <c r="R1403" i="4"/>
  <c r="Q1403" i="4"/>
  <c r="P1403" i="4"/>
  <c r="O1403" i="4"/>
  <c r="N1403" i="4"/>
  <c r="K1403" i="4"/>
  <c r="I1403" i="4"/>
  <c r="S1402" i="4"/>
  <c r="R1402" i="4"/>
  <c r="Q1402" i="4"/>
  <c r="P1402" i="4"/>
  <c r="O1402" i="4"/>
  <c r="N1402" i="4"/>
  <c r="K1402" i="4"/>
  <c r="L1402" i="4" s="1"/>
  <c r="I1402" i="4"/>
  <c r="S1401" i="4"/>
  <c r="R1401" i="4"/>
  <c r="Q1401" i="4"/>
  <c r="P1401" i="4"/>
  <c r="O1401" i="4"/>
  <c r="N1401" i="4"/>
  <c r="K1401" i="4"/>
  <c r="I1401" i="4"/>
  <c r="S1400" i="4"/>
  <c r="R1400" i="4"/>
  <c r="Q1400" i="4"/>
  <c r="P1400" i="4"/>
  <c r="O1400" i="4"/>
  <c r="N1400" i="4"/>
  <c r="K1400" i="4"/>
  <c r="I1400" i="4"/>
  <c r="S1399" i="4"/>
  <c r="R1399" i="4"/>
  <c r="Q1399" i="4"/>
  <c r="P1399" i="4"/>
  <c r="O1399" i="4"/>
  <c r="N1399" i="4"/>
  <c r="K1399" i="4"/>
  <c r="I1399" i="4"/>
  <c r="S1398" i="4"/>
  <c r="R1398" i="4"/>
  <c r="Q1398" i="4"/>
  <c r="P1398" i="4"/>
  <c r="O1398" i="4"/>
  <c r="N1398" i="4"/>
  <c r="K1398" i="4"/>
  <c r="L1398" i="4" s="1"/>
  <c r="I1398" i="4"/>
  <c r="S1397" i="4"/>
  <c r="R1397" i="4"/>
  <c r="Q1397" i="4"/>
  <c r="P1397" i="4"/>
  <c r="O1397" i="4"/>
  <c r="N1397" i="4"/>
  <c r="K1397" i="4"/>
  <c r="I1397" i="4"/>
  <c r="S1396" i="4"/>
  <c r="R1396" i="4"/>
  <c r="Q1396" i="4"/>
  <c r="P1396" i="4"/>
  <c r="O1396" i="4"/>
  <c r="N1396" i="4"/>
  <c r="K1396" i="4"/>
  <c r="I1396" i="4"/>
  <c r="S1395" i="4"/>
  <c r="R1395" i="4"/>
  <c r="Q1395" i="4"/>
  <c r="P1395" i="4"/>
  <c r="O1395" i="4"/>
  <c r="N1395" i="4"/>
  <c r="K1395" i="4"/>
  <c r="I1395" i="4"/>
  <c r="S1394" i="4"/>
  <c r="R1394" i="4"/>
  <c r="Q1394" i="4"/>
  <c r="P1394" i="4"/>
  <c r="O1394" i="4"/>
  <c r="N1394" i="4"/>
  <c r="K1394" i="4"/>
  <c r="I1394" i="4"/>
  <c r="S1393" i="4"/>
  <c r="R1393" i="4"/>
  <c r="Q1393" i="4"/>
  <c r="P1393" i="4"/>
  <c r="O1393" i="4"/>
  <c r="N1393" i="4"/>
  <c r="K1393" i="4"/>
  <c r="I1393" i="4"/>
  <c r="S1392" i="4"/>
  <c r="R1392" i="4"/>
  <c r="Q1392" i="4"/>
  <c r="P1392" i="4"/>
  <c r="O1392" i="4"/>
  <c r="N1392" i="4"/>
  <c r="K1392" i="4"/>
  <c r="I1392" i="4"/>
  <c r="S1391" i="4"/>
  <c r="R1391" i="4"/>
  <c r="Q1391" i="4"/>
  <c r="P1391" i="4"/>
  <c r="O1391" i="4"/>
  <c r="N1391" i="4"/>
  <c r="K1391" i="4"/>
  <c r="I1391" i="4"/>
  <c r="S1390" i="4"/>
  <c r="R1390" i="4"/>
  <c r="Q1390" i="4"/>
  <c r="P1390" i="4"/>
  <c r="O1390" i="4"/>
  <c r="N1390" i="4"/>
  <c r="K1390" i="4"/>
  <c r="L1390" i="4" s="1"/>
  <c r="I1390" i="4"/>
  <c r="S1389" i="4"/>
  <c r="R1389" i="4"/>
  <c r="Q1389" i="4"/>
  <c r="P1389" i="4"/>
  <c r="O1389" i="4"/>
  <c r="N1389" i="4"/>
  <c r="K1389" i="4"/>
  <c r="I1389" i="4"/>
  <c r="S1388" i="4"/>
  <c r="R1388" i="4"/>
  <c r="Q1388" i="4"/>
  <c r="P1388" i="4"/>
  <c r="O1388" i="4"/>
  <c r="N1388" i="4"/>
  <c r="K1388" i="4"/>
  <c r="I1388" i="4"/>
  <c r="S1387" i="4"/>
  <c r="R1387" i="4"/>
  <c r="Q1387" i="4"/>
  <c r="P1387" i="4"/>
  <c r="O1387" i="4"/>
  <c r="N1387" i="4"/>
  <c r="K1387" i="4"/>
  <c r="I1387" i="4"/>
  <c r="S1386" i="4"/>
  <c r="R1386" i="4"/>
  <c r="Q1386" i="4"/>
  <c r="P1386" i="4"/>
  <c r="O1386" i="4"/>
  <c r="N1386" i="4"/>
  <c r="K1386" i="4"/>
  <c r="I1386" i="4"/>
  <c r="S1385" i="4"/>
  <c r="R1385" i="4"/>
  <c r="Q1385" i="4"/>
  <c r="P1385" i="4"/>
  <c r="O1385" i="4"/>
  <c r="N1385" i="4"/>
  <c r="K1385" i="4"/>
  <c r="I1385" i="4"/>
  <c r="S1384" i="4"/>
  <c r="R1384" i="4"/>
  <c r="Q1384" i="4"/>
  <c r="P1384" i="4"/>
  <c r="O1384" i="4"/>
  <c r="N1384" i="4"/>
  <c r="K1384" i="4"/>
  <c r="I1384" i="4"/>
  <c r="S1383" i="4"/>
  <c r="R1383" i="4"/>
  <c r="Q1383" i="4"/>
  <c r="P1383" i="4"/>
  <c r="O1383" i="4"/>
  <c r="N1383" i="4"/>
  <c r="K1383" i="4"/>
  <c r="I1383" i="4"/>
  <c r="S1382" i="4"/>
  <c r="R1382" i="4"/>
  <c r="Q1382" i="4"/>
  <c r="P1382" i="4"/>
  <c r="O1382" i="4"/>
  <c r="N1382" i="4"/>
  <c r="K1382" i="4"/>
  <c r="I1382" i="4"/>
  <c r="S1381" i="4"/>
  <c r="R1381" i="4"/>
  <c r="Q1381" i="4"/>
  <c r="P1381" i="4"/>
  <c r="O1381" i="4"/>
  <c r="N1381" i="4"/>
  <c r="K1381" i="4"/>
  <c r="I1381" i="4"/>
  <c r="S1380" i="4"/>
  <c r="R1380" i="4"/>
  <c r="Q1380" i="4"/>
  <c r="P1380" i="4"/>
  <c r="O1380" i="4"/>
  <c r="N1380" i="4"/>
  <c r="K1380" i="4"/>
  <c r="I1380" i="4"/>
  <c r="S1379" i="4"/>
  <c r="R1379" i="4"/>
  <c r="Q1379" i="4"/>
  <c r="P1379" i="4"/>
  <c r="O1379" i="4"/>
  <c r="N1379" i="4"/>
  <c r="K1379" i="4"/>
  <c r="I1379" i="4"/>
  <c r="S1378" i="4"/>
  <c r="R1378" i="4"/>
  <c r="Q1378" i="4"/>
  <c r="P1378" i="4"/>
  <c r="O1378" i="4"/>
  <c r="N1378" i="4"/>
  <c r="K1378" i="4"/>
  <c r="I1378" i="4"/>
  <c r="S1377" i="4"/>
  <c r="R1377" i="4"/>
  <c r="Q1377" i="4"/>
  <c r="P1377" i="4"/>
  <c r="O1377" i="4"/>
  <c r="N1377" i="4"/>
  <c r="K1377" i="4"/>
  <c r="I1377" i="4"/>
  <c r="S1376" i="4"/>
  <c r="R1376" i="4"/>
  <c r="Q1376" i="4"/>
  <c r="P1376" i="4"/>
  <c r="O1376" i="4"/>
  <c r="N1376" i="4"/>
  <c r="K1376" i="4"/>
  <c r="I1376" i="4"/>
  <c r="S1375" i="4"/>
  <c r="R1375" i="4"/>
  <c r="Q1375" i="4"/>
  <c r="P1375" i="4"/>
  <c r="O1375" i="4"/>
  <c r="N1375" i="4"/>
  <c r="K1375" i="4"/>
  <c r="I1375" i="4"/>
  <c r="S1374" i="4"/>
  <c r="R1374" i="4"/>
  <c r="Q1374" i="4"/>
  <c r="P1374" i="4"/>
  <c r="O1374" i="4"/>
  <c r="N1374" i="4"/>
  <c r="K1374" i="4"/>
  <c r="L1374" i="4" s="1"/>
  <c r="I1374" i="4"/>
  <c r="S1373" i="4"/>
  <c r="R1373" i="4"/>
  <c r="Q1373" i="4"/>
  <c r="P1373" i="4"/>
  <c r="O1373" i="4"/>
  <c r="N1373" i="4"/>
  <c r="K1373" i="4"/>
  <c r="I1373" i="4"/>
  <c r="S1372" i="4"/>
  <c r="R1372" i="4"/>
  <c r="Q1372" i="4"/>
  <c r="P1372" i="4"/>
  <c r="O1372" i="4"/>
  <c r="N1372" i="4"/>
  <c r="K1372" i="4"/>
  <c r="I1372" i="4"/>
  <c r="S1371" i="4"/>
  <c r="R1371" i="4"/>
  <c r="Q1371" i="4"/>
  <c r="P1371" i="4"/>
  <c r="O1371" i="4"/>
  <c r="N1371" i="4"/>
  <c r="K1371" i="4"/>
  <c r="I1371" i="4"/>
  <c r="S1370" i="4"/>
  <c r="R1370" i="4"/>
  <c r="Q1370" i="4"/>
  <c r="P1370" i="4"/>
  <c r="O1370" i="4"/>
  <c r="N1370" i="4"/>
  <c r="K1370" i="4"/>
  <c r="L1370" i="4" s="1"/>
  <c r="I1370" i="4"/>
  <c r="S1369" i="4"/>
  <c r="R1369" i="4"/>
  <c r="Q1369" i="4"/>
  <c r="P1369" i="4"/>
  <c r="O1369" i="4"/>
  <c r="N1369" i="4"/>
  <c r="K1369" i="4"/>
  <c r="I1369" i="4"/>
  <c r="S1368" i="4"/>
  <c r="R1368" i="4"/>
  <c r="Q1368" i="4"/>
  <c r="P1368" i="4"/>
  <c r="O1368" i="4"/>
  <c r="N1368" i="4"/>
  <c r="K1368" i="4"/>
  <c r="I1368" i="4"/>
  <c r="S1367" i="4"/>
  <c r="R1367" i="4"/>
  <c r="Q1367" i="4"/>
  <c r="P1367" i="4"/>
  <c r="O1367" i="4"/>
  <c r="N1367" i="4"/>
  <c r="K1367" i="4"/>
  <c r="I1367" i="4"/>
  <c r="S1366" i="4"/>
  <c r="R1366" i="4"/>
  <c r="Q1366" i="4"/>
  <c r="P1366" i="4"/>
  <c r="O1366" i="4"/>
  <c r="N1366" i="4"/>
  <c r="K1366" i="4"/>
  <c r="L1366" i="4" s="1"/>
  <c r="I1366" i="4"/>
  <c r="S1365" i="4"/>
  <c r="R1365" i="4"/>
  <c r="Q1365" i="4"/>
  <c r="P1365" i="4"/>
  <c r="O1365" i="4"/>
  <c r="N1365" i="4"/>
  <c r="K1365" i="4"/>
  <c r="I1365" i="4"/>
  <c r="S1364" i="4"/>
  <c r="R1364" i="4"/>
  <c r="Q1364" i="4"/>
  <c r="P1364" i="4"/>
  <c r="O1364" i="4"/>
  <c r="N1364" i="4"/>
  <c r="K1364" i="4"/>
  <c r="I1364" i="4"/>
  <c r="S1363" i="4"/>
  <c r="R1363" i="4"/>
  <c r="Q1363" i="4"/>
  <c r="P1363" i="4"/>
  <c r="O1363" i="4"/>
  <c r="N1363" i="4"/>
  <c r="K1363" i="4"/>
  <c r="I1363" i="4"/>
  <c r="S1362" i="4"/>
  <c r="R1362" i="4"/>
  <c r="Q1362" i="4"/>
  <c r="P1362" i="4"/>
  <c r="O1362" i="4"/>
  <c r="N1362" i="4"/>
  <c r="K1362" i="4"/>
  <c r="I1362" i="4"/>
  <c r="S1361" i="4"/>
  <c r="R1361" i="4"/>
  <c r="Q1361" i="4"/>
  <c r="P1361" i="4"/>
  <c r="O1361" i="4"/>
  <c r="N1361" i="4"/>
  <c r="K1361" i="4"/>
  <c r="I1361" i="4"/>
  <c r="S1360" i="4"/>
  <c r="R1360" i="4"/>
  <c r="Q1360" i="4"/>
  <c r="P1360" i="4"/>
  <c r="O1360" i="4"/>
  <c r="N1360" i="4"/>
  <c r="K1360" i="4"/>
  <c r="I1360" i="4"/>
  <c r="S1359" i="4"/>
  <c r="R1359" i="4"/>
  <c r="Q1359" i="4"/>
  <c r="P1359" i="4"/>
  <c r="O1359" i="4"/>
  <c r="N1359" i="4"/>
  <c r="K1359" i="4"/>
  <c r="I1359" i="4"/>
  <c r="S1358" i="4"/>
  <c r="R1358" i="4"/>
  <c r="Q1358" i="4"/>
  <c r="P1358" i="4"/>
  <c r="O1358" i="4"/>
  <c r="N1358" i="4"/>
  <c r="K1358" i="4"/>
  <c r="L1358" i="4" s="1"/>
  <c r="I1358" i="4"/>
  <c r="S1357" i="4"/>
  <c r="R1357" i="4"/>
  <c r="Q1357" i="4"/>
  <c r="P1357" i="4"/>
  <c r="O1357" i="4"/>
  <c r="N1357" i="4"/>
  <c r="K1357" i="4"/>
  <c r="I1357" i="4"/>
  <c r="S1356" i="4"/>
  <c r="R1356" i="4"/>
  <c r="Q1356" i="4"/>
  <c r="P1356" i="4"/>
  <c r="O1356" i="4"/>
  <c r="N1356" i="4"/>
  <c r="K1356" i="4"/>
  <c r="I1356" i="4"/>
  <c r="S1355" i="4"/>
  <c r="R1355" i="4"/>
  <c r="Q1355" i="4"/>
  <c r="P1355" i="4"/>
  <c r="O1355" i="4"/>
  <c r="N1355" i="4"/>
  <c r="K1355" i="4"/>
  <c r="I1355" i="4"/>
  <c r="S1354" i="4"/>
  <c r="R1354" i="4"/>
  <c r="Q1354" i="4"/>
  <c r="P1354" i="4"/>
  <c r="O1354" i="4"/>
  <c r="N1354" i="4"/>
  <c r="K1354" i="4"/>
  <c r="I1354" i="4"/>
  <c r="S1353" i="4"/>
  <c r="R1353" i="4"/>
  <c r="Q1353" i="4"/>
  <c r="P1353" i="4"/>
  <c r="O1353" i="4"/>
  <c r="N1353" i="4"/>
  <c r="K1353" i="4"/>
  <c r="I1353" i="4"/>
  <c r="S1352" i="4"/>
  <c r="R1352" i="4"/>
  <c r="Q1352" i="4"/>
  <c r="P1352" i="4"/>
  <c r="O1352" i="4"/>
  <c r="N1352" i="4"/>
  <c r="K1352" i="4"/>
  <c r="I1352" i="4"/>
  <c r="S1351" i="4"/>
  <c r="R1351" i="4"/>
  <c r="Q1351" i="4"/>
  <c r="P1351" i="4"/>
  <c r="O1351" i="4"/>
  <c r="N1351" i="4"/>
  <c r="K1351" i="4"/>
  <c r="I1351" i="4"/>
  <c r="S1350" i="4"/>
  <c r="R1350" i="4"/>
  <c r="Q1350" i="4"/>
  <c r="P1350" i="4"/>
  <c r="O1350" i="4"/>
  <c r="N1350" i="4"/>
  <c r="K1350" i="4"/>
  <c r="I1350" i="4"/>
  <c r="S1349" i="4"/>
  <c r="R1349" i="4"/>
  <c r="Q1349" i="4"/>
  <c r="P1349" i="4"/>
  <c r="O1349" i="4"/>
  <c r="N1349" i="4"/>
  <c r="K1349" i="4"/>
  <c r="I1349" i="4"/>
  <c r="S1348" i="4"/>
  <c r="R1348" i="4"/>
  <c r="Q1348" i="4"/>
  <c r="P1348" i="4"/>
  <c r="O1348" i="4"/>
  <c r="N1348" i="4"/>
  <c r="K1348" i="4"/>
  <c r="I1348" i="4"/>
  <c r="S1347" i="4"/>
  <c r="R1347" i="4"/>
  <c r="Q1347" i="4"/>
  <c r="P1347" i="4"/>
  <c r="O1347" i="4"/>
  <c r="N1347" i="4"/>
  <c r="K1347" i="4"/>
  <c r="I1347" i="4"/>
  <c r="S1346" i="4"/>
  <c r="R1346" i="4"/>
  <c r="Q1346" i="4"/>
  <c r="P1346" i="4"/>
  <c r="O1346" i="4"/>
  <c r="N1346" i="4"/>
  <c r="K1346" i="4"/>
  <c r="I1346" i="4"/>
  <c r="S1345" i="4"/>
  <c r="R1345" i="4"/>
  <c r="Q1345" i="4"/>
  <c r="P1345" i="4"/>
  <c r="O1345" i="4"/>
  <c r="N1345" i="4"/>
  <c r="K1345" i="4"/>
  <c r="I1345" i="4"/>
  <c r="S1344" i="4"/>
  <c r="R1344" i="4"/>
  <c r="Q1344" i="4"/>
  <c r="P1344" i="4"/>
  <c r="O1344" i="4"/>
  <c r="N1344" i="4"/>
  <c r="K1344" i="4"/>
  <c r="I1344" i="4"/>
  <c r="S1343" i="4"/>
  <c r="R1343" i="4"/>
  <c r="Q1343" i="4"/>
  <c r="P1343" i="4"/>
  <c r="O1343" i="4"/>
  <c r="N1343" i="4"/>
  <c r="K1343" i="4"/>
  <c r="I1343" i="4"/>
  <c r="S1342" i="4"/>
  <c r="R1342" i="4"/>
  <c r="Q1342" i="4"/>
  <c r="P1342" i="4"/>
  <c r="O1342" i="4"/>
  <c r="N1342" i="4"/>
  <c r="K1342" i="4"/>
  <c r="L1342" i="4" s="1"/>
  <c r="I1342" i="4"/>
  <c r="S1341" i="4"/>
  <c r="R1341" i="4"/>
  <c r="Q1341" i="4"/>
  <c r="P1341" i="4"/>
  <c r="O1341" i="4"/>
  <c r="N1341" i="4"/>
  <c r="K1341" i="4"/>
  <c r="I1341" i="4"/>
  <c r="S1340" i="4"/>
  <c r="R1340" i="4"/>
  <c r="Q1340" i="4"/>
  <c r="P1340" i="4"/>
  <c r="O1340" i="4"/>
  <c r="N1340" i="4"/>
  <c r="K1340" i="4"/>
  <c r="I1340" i="4"/>
  <c r="S1339" i="4"/>
  <c r="R1339" i="4"/>
  <c r="Q1339" i="4"/>
  <c r="P1339" i="4"/>
  <c r="O1339" i="4"/>
  <c r="N1339" i="4"/>
  <c r="K1339" i="4"/>
  <c r="I1339" i="4"/>
  <c r="S1338" i="4"/>
  <c r="R1338" i="4"/>
  <c r="Q1338" i="4"/>
  <c r="P1338" i="4"/>
  <c r="O1338" i="4"/>
  <c r="N1338" i="4"/>
  <c r="K1338" i="4"/>
  <c r="L1338" i="4" s="1"/>
  <c r="I1338" i="4"/>
  <c r="S1337" i="4"/>
  <c r="R1337" i="4"/>
  <c r="Q1337" i="4"/>
  <c r="P1337" i="4"/>
  <c r="O1337" i="4"/>
  <c r="N1337" i="4"/>
  <c r="K1337" i="4"/>
  <c r="I1337" i="4"/>
  <c r="S1336" i="4"/>
  <c r="R1336" i="4"/>
  <c r="Q1336" i="4"/>
  <c r="P1336" i="4"/>
  <c r="O1336" i="4"/>
  <c r="N1336" i="4"/>
  <c r="K1336" i="4"/>
  <c r="I1336" i="4"/>
  <c r="S1335" i="4"/>
  <c r="R1335" i="4"/>
  <c r="Q1335" i="4"/>
  <c r="P1335" i="4"/>
  <c r="O1335" i="4"/>
  <c r="N1335" i="4"/>
  <c r="K1335" i="4"/>
  <c r="I1335" i="4"/>
  <c r="S1334" i="4"/>
  <c r="R1334" i="4"/>
  <c r="Q1334" i="4"/>
  <c r="P1334" i="4"/>
  <c r="O1334" i="4"/>
  <c r="N1334" i="4"/>
  <c r="K1334" i="4"/>
  <c r="L1334" i="4" s="1"/>
  <c r="I1334" i="4"/>
  <c r="S1333" i="4"/>
  <c r="R1333" i="4"/>
  <c r="Q1333" i="4"/>
  <c r="P1333" i="4"/>
  <c r="O1333" i="4"/>
  <c r="N1333" i="4"/>
  <c r="K1333" i="4"/>
  <c r="I1333" i="4"/>
  <c r="S1332" i="4"/>
  <c r="R1332" i="4"/>
  <c r="Q1332" i="4"/>
  <c r="P1332" i="4"/>
  <c r="O1332" i="4"/>
  <c r="N1332" i="4"/>
  <c r="K1332" i="4"/>
  <c r="I1332" i="4"/>
  <c r="S1331" i="4"/>
  <c r="R1331" i="4"/>
  <c r="Q1331" i="4"/>
  <c r="P1331" i="4"/>
  <c r="O1331" i="4"/>
  <c r="N1331" i="4"/>
  <c r="K1331" i="4"/>
  <c r="I1331" i="4"/>
  <c r="S1330" i="4"/>
  <c r="R1330" i="4"/>
  <c r="Q1330" i="4"/>
  <c r="P1330" i="4"/>
  <c r="O1330" i="4"/>
  <c r="N1330" i="4"/>
  <c r="K1330" i="4"/>
  <c r="I1330" i="4"/>
  <c r="S1329" i="4"/>
  <c r="R1329" i="4"/>
  <c r="Q1329" i="4"/>
  <c r="P1329" i="4"/>
  <c r="O1329" i="4"/>
  <c r="N1329" i="4"/>
  <c r="K1329" i="4"/>
  <c r="I1329" i="4"/>
  <c r="S1328" i="4"/>
  <c r="R1328" i="4"/>
  <c r="Q1328" i="4"/>
  <c r="P1328" i="4"/>
  <c r="O1328" i="4"/>
  <c r="N1328" i="4"/>
  <c r="K1328" i="4"/>
  <c r="I1328" i="4"/>
  <c r="S1327" i="4"/>
  <c r="R1327" i="4"/>
  <c r="Q1327" i="4"/>
  <c r="P1327" i="4"/>
  <c r="O1327" i="4"/>
  <c r="N1327" i="4"/>
  <c r="K1327" i="4"/>
  <c r="I1327" i="4"/>
  <c r="S1326" i="4"/>
  <c r="R1326" i="4"/>
  <c r="Q1326" i="4"/>
  <c r="P1326" i="4"/>
  <c r="O1326" i="4"/>
  <c r="N1326" i="4"/>
  <c r="K1326" i="4"/>
  <c r="L1326" i="4" s="1"/>
  <c r="I1326" i="4"/>
  <c r="S1325" i="4"/>
  <c r="R1325" i="4"/>
  <c r="Q1325" i="4"/>
  <c r="P1325" i="4"/>
  <c r="O1325" i="4"/>
  <c r="N1325" i="4"/>
  <c r="K1325" i="4"/>
  <c r="I1325" i="4"/>
  <c r="S1324" i="4"/>
  <c r="R1324" i="4"/>
  <c r="Q1324" i="4"/>
  <c r="P1324" i="4"/>
  <c r="O1324" i="4"/>
  <c r="N1324" i="4"/>
  <c r="K1324" i="4"/>
  <c r="I1324" i="4"/>
  <c r="S1323" i="4"/>
  <c r="R1323" i="4"/>
  <c r="Q1323" i="4"/>
  <c r="P1323" i="4"/>
  <c r="O1323" i="4"/>
  <c r="N1323" i="4"/>
  <c r="K1323" i="4"/>
  <c r="I1323" i="4"/>
  <c r="S1322" i="4"/>
  <c r="R1322" i="4"/>
  <c r="Q1322" i="4"/>
  <c r="P1322" i="4"/>
  <c r="O1322" i="4"/>
  <c r="N1322" i="4"/>
  <c r="K1322" i="4"/>
  <c r="I1322" i="4"/>
  <c r="S1321" i="4"/>
  <c r="R1321" i="4"/>
  <c r="Q1321" i="4"/>
  <c r="P1321" i="4"/>
  <c r="O1321" i="4"/>
  <c r="N1321" i="4"/>
  <c r="K1321" i="4"/>
  <c r="I1321" i="4"/>
  <c r="S1320" i="4"/>
  <c r="R1320" i="4"/>
  <c r="Q1320" i="4"/>
  <c r="P1320" i="4"/>
  <c r="O1320" i="4"/>
  <c r="N1320" i="4"/>
  <c r="K1320" i="4"/>
  <c r="I1320" i="4"/>
  <c r="S1319" i="4"/>
  <c r="R1319" i="4"/>
  <c r="Q1319" i="4"/>
  <c r="P1319" i="4"/>
  <c r="O1319" i="4"/>
  <c r="N1319" i="4"/>
  <c r="K1319" i="4"/>
  <c r="I1319" i="4"/>
  <c r="S1318" i="4"/>
  <c r="R1318" i="4"/>
  <c r="Q1318" i="4"/>
  <c r="P1318" i="4"/>
  <c r="O1318" i="4"/>
  <c r="N1318" i="4"/>
  <c r="K1318" i="4"/>
  <c r="I1318" i="4"/>
  <c r="S1317" i="4"/>
  <c r="R1317" i="4"/>
  <c r="Q1317" i="4"/>
  <c r="P1317" i="4"/>
  <c r="O1317" i="4"/>
  <c r="N1317" i="4"/>
  <c r="K1317" i="4"/>
  <c r="I1317" i="4"/>
  <c r="S1316" i="4"/>
  <c r="R1316" i="4"/>
  <c r="Q1316" i="4"/>
  <c r="P1316" i="4"/>
  <c r="O1316" i="4"/>
  <c r="N1316" i="4"/>
  <c r="K1316" i="4"/>
  <c r="I1316" i="4"/>
  <c r="S1315" i="4"/>
  <c r="R1315" i="4"/>
  <c r="Q1315" i="4"/>
  <c r="P1315" i="4"/>
  <c r="O1315" i="4"/>
  <c r="N1315" i="4"/>
  <c r="K1315" i="4"/>
  <c r="I1315" i="4"/>
  <c r="S1314" i="4"/>
  <c r="R1314" i="4"/>
  <c r="Q1314" i="4"/>
  <c r="P1314" i="4"/>
  <c r="O1314" i="4"/>
  <c r="N1314" i="4"/>
  <c r="K1314" i="4"/>
  <c r="I1314" i="4"/>
  <c r="S1313" i="4"/>
  <c r="R1313" i="4"/>
  <c r="Q1313" i="4"/>
  <c r="P1313" i="4"/>
  <c r="O1313" i="4"/>
  <c r="N1313" i="4"/>
  <c r="K1313" i="4"/>
  <c r="I1313" i="4"/>
  <c r="S1312" i="4"/>
  <c r="R1312" i="4"/>
  <c r="Q1312" i="4"/>
  <c r="P1312" i="4"/>
  <c r="O1312" i="4"/>
  <c r="N1312" i="4"/>
  <c r="K1312" i="4"/>
  <c r="I1312" i="4"/>
  <c r="S1311" i="4"/>
  <c r="R1311" i="4"/>
  <c r="Q1311" i="4"/>
  <c r="P1311" i="4"/>
  <c r="O1311" i="4"/>
  <c r="N1311" i="4"/>
  <c r="K1311" i="4"/>
  <c r="I1311" i="4"/>
  <c r="S1310" i="4"/>
  <c r="R1310" i="4"/>
  <c r="Q1310" i="4"/>
  <c r="P1310" i="4"/>
  <c r="O1310" i="4"/>
  <c r="N1310" i="4"/>
  <c r="K1310" i="4"/>
  <c r="L1310" i="4" s="1"/>
  <c r="I1310" i="4"/>
  <c r="S1309" i="4"/>
  <c r="R1309" i="4"/>
  <c r="Q1309" i="4"/>
  <c r="P1309" i="4"/>
  <c r="O1309" i="4"/>
  <c r="N1309" i="4"/>
  <c r="K1309" i="4"/>
  <c r="I1309" i="4"/>
  <c r="S1308" i="4"/>
  <c r="R1308" i="4"/>
  <c r="Q1308" i="4"/>
  <c r="P1308" i="4"/>
  <c r="O1308" i="4"/>
  <c r="N1308" i="4"/>
  <c r="K1308" i="4"/>
  <c r="I1308" i="4"/>
  <c r="S1307" i="4"/>
  <c r="R1307" i="4"/>
  <c r="Q1307" i="4"/>
  <c r="P1307" i="4"/>
  <c r="O1307" i="4"/>
  <c r="N1307" i="4"/>
  <c r="K1307" i="4"/>
  <c r="I1307" i="4"/>
  <c r="S1306" i="4"/>
  <c r="R1306" i="4"/>
  <c r="Q1306" i="4"/>
  <c r="P1306" i="4"/>
  <c r="O1306" i="4"/>
  <c r="N1306" i="4"/>
  <c r="K1306" i="4"/>
  <c r="L1306" i="4" s="1"/>
  <c r="I1306" i="4"/>
  <c r="S1305" i="4"/>
  <c r="R1305" i="4"/>
  <c r="Q1305" i="4"/>
  <c r="P1305" i="4"/>
  <c r="O1305" i="4"/>
  <c r="N1305" i="4"/>
  <c r="K1305" i="4"/>
  <c r="I1305" i="4"/>
  <c r="S1304" i="4"/>
  <c r="R1304" i="4"/>
  <c r="Q1304" i="4"/>
  <c r="P1304" i="4"/>
  <c r="O1304" i="4"/>
  <c r="N1304" i="4"/>
  <c r="K1304" i="4"/>
  <c r="I1304" i="4"/>
  <c r="S1303" i="4"/>
  <c r="R1303" i="4"/>
  <c r="Q1303" i="4"/>
  <c r="P1303" i="4"/>
  <c r="O1303" i="4"/>
  <c r="N1303" i="4"/>
  <c r="K1303" i="4"/>
  <c r="I1303" i="4"/>
  <c r="S1302" i="4"/>
  <c r="R1302" i="4"/>
  <c r="Q1302" i="4"/>
  <c r="P1302" i="4"/>
  <c r="O1302" i="4"/>
  <c r="N1302" i="4"/>
  <c r="K1302" i="4"/>
  <c r="L1302" i="4" s="1"/>
  <c r="I1302" i="4"/>
  <c r="S1301" i="4"/>
  <c r="R1301" i="4"/>
  <c r="Q1301" i="4"/>
  <c r="P1301" i="4"/>
  <c r="O1301" i="4"/>
  <c r="N1301" i="4"/>
  <c r="K1301" i="4"/>
  <c r="I1301" i="4"/>
  <c r="S1300" i="4"/>
  <c r="R1300" i="4"/>
  <c r="Q1300" i="4"/>
  <c r="P1300" i="4"/>
  <c r="O1300" i="4"/>
  <c r="N1300" i="4"/>
  <c r="K1300" i="4"/>
  <c r="I1300" i="4"/>
  <c r="S1299" i="4"/>
  <c r="R1299" i="4"/>
  <c r="Q1299" i="4"/>
  <c r="P1299" i="4"/>
  <c r="O1299" i="4"/>
  <c r="N1299" i="4"/>
  <c r="K1299" i="4"/>
  <c r="I1299" i="4"/>
  <c r="S1298" i="4"/>
  <c r="R1298" i="4"/>
  <c r="Q1298" i="4"/>
  <c r="P1298" i="4"/>
  <c r="O1298" i="4"/>
  <c r="N1298" i="4"/>
  <c r="K1298" i="4"/>
  <c r="I1298" i="4"/>
  <c r="S1297" i="4"/>
  <c r="R1297" i="4"/>
  <c r="Q1297" i="4"/>
  <c r="P1297" i="4"/>
  <c r="O1297" i="4"/>
  <c r="N1297" i="4"/>
  <c r="K1297" i="4"/>
  <c r="I1297" i="4"/>
  <c r="S1296" i="4"/>
  <c r="R1296" i="4"/>
  <c r="Q1296" i="4"/>
  <c r="P1296" i="4"/>
  <c r="O1296" i="4"/>
  <c r="N1296" i="4"/>
  <c r="K1296" i="4"/>
  <c r="I1296" i="4"/>
  <c r="S1295" i="4"/>
  <c r="R1295" i="4"/>
  <c r="Q1295" i="4"/>
  <c r="P1295" i="4"/>
  <c r="O1295" i="4"/>
  <c r="N1295" i="4"/>
  <c r="K1295" i="4"/>
  <c r="I1295" i="4"/>
  <c r="S1294" i="4"/>
  <c r="R1294" i="4"/>
  <c r="Q1294" i="4"/>
  <c r="P1294" i="4"/>
  <c r="O1294" i="4"/>
  <c r="N1294" i="4"/>
  <c r="K1294" i="4"/>
  <c r="L1294" i="4" s="1"/>
  <c r="I1294" i="4"/>
  <c r="S1293" i="4"/>
  <c r="R1293" i="4"/>
  <c r="Q1293" i="4"/>
  <c r="P1293" i="4"/>
  <c r="O1293" i="4"/>
  <c r="N1293" i="4"/>
  <c r="K1293" i="4"/>
  <c r="I1293" i="4"/>
  <c r="S1292" i="4"/>
  <c r="R1292" i="4"/>
  <c r="Q1292" i="4"/>
  <c r="P1292" i="4"/>
  <c r="O1292" i="4"/>
  <c r="N1292" i="4"/>
  <c r="K1292" i="4"/>
  <c r="I1292" i="4"/>
  <c r="S1291" i="4"/>
  <c r="R1291" i="4"/>
  <c r="Q1291" i="4"/>
  <c r="P1291" i="4"/>
  <c r="O1291" i="4"/>
  <c r="N1291" i="4"/>
  <c r="K1291" i="4"/>
  <c r="I1291" i="4"/>
  <c r="S1290" i="4"/>
  <c r="R1290" i="4"/>
  <c r="Q1290" i="4"/>
  <c r="P1290" i="4"/>
  <c r="O1290" i="4"/>
  <c r="N1290" i="4"/>
  <c r="K1290" i="4"/>
  <c r="I1290" i="4"/>
  <c r="S1289" i="4"/>
  <c r="R1289" i="4"/>
  <c r="Q1289" i="4"/>
  <c r="P1289" i="4"/>
  <c r="O1289" i="4"/>
  <c r="N1289" i="4"/>
  <c r="K1289" i="4"/>
  <c r="I1289" i="4"/>
  <c r="S1288" i="4"/>
  <c r="R1288" i="4"/>
  <c r="Q1288" i="4"/>
  <c r="P1288" i="4"/>
  <c r="O1288" i="4"/>
  <c r="N1288" i="4"/>
  <c r="K1288" i="4"/>
  <c r="I1288" i="4"/>
  <c r="S1287" i="4"/>
  <c r="R1287" i="4"/>
  <c r="Q1287" i="4"/>
  <c r="P1287" i="4"/>
  <c r="O1287" i="4"/>
  <c r="N1287" i="4"/>
  <c r="K1287" i="4"/>
  <c r="I1287" i="4"/>
  <c r="S1286" i="4"/>
  <c r="R1286" i="4"/>
  <c r="Q1286" i="4"/>
  <c r="P1286" i="4"/>
  <c r="O1286" i="4"/>
  <c r="N1286" i="4"/>
  <c r="K1286" i="4"/>
  <c r="I1286" i="4"/>
  <c r="S1285" i="4"/>
  <c r="R1285" i="4"/>
  <c r="Q1285" i="4"/>
  <c r="P1285" i="4"/>
  <c r="O1285" i="4"/>
  <c r="N1285" i="4"/>
  <c r="K1285" i="4"/>
  <c r="I1285" i="4"/>
  <c r="S1284" i="4"/>
  <c r="R1284" i="4"/>
  <c r="Q1284" i="4"/>
  <c r="P1284" i="4"/>
  <c r="O1284" i="4"/>
  <c r="N1284" i="4"/>
  <c r="K1284" i="4"/>
  <c r="I1284" i="4"/>
  <c r="S1283" i="4"/>
  <c r="R1283" i="4"/>
  <c r="Q1283" i="4"/>
  <c r="P1283" i="4"/>
  <c r="O1283" i="4"/>
  <c r="N1283" i="4"/>
  <c r="K1283" i="4"/>
  <c r="I1283" i="4"/>
  <c r="S1282" i="4"/>
  <c r="R1282" i="4"/>
  <c r="Q1282" i="4"/>
  <c r="P1282" i="4"/>
  <c r="O1282" i="4"/>
  <c r="N1282" i="4"/>
  <c r="K1282" i="4"/>
  <c r="I1282" i="4"/>
  <c r="S1281" i="4"/>
  <c r="R1281" i="4"/>
  <c r="Q1281" i="4"/>
  <c r="P1281" i="4"/>
  <c r="O1281" i="4"/>
  <c r="N1281" i="4"/>
  <c r="K1281" i="4"/>
  <c r="I1281" i="4"/>
  <c r="S1280" i="4"/>
  <c r="R1280" i="4"/>
  <c r="Q1280" i="4"/>
  <c r="P1280" i="4"/>
  <c r="O1280" i="4"/>
  <c r="N1280" i="4"/>
  <c r="K1280" i="4"/>
  <c r="I1280" i="4"/>
  <c r="S1279" i="4"/>
  <c r="R1279" i="4"/>
  <c r="Q1279" i="4"/>
  <c r="P1279" i="4"/>
  <c r="O1279" i="4"/>
  <c r="N1279" i="4"/>
  <c r="K1279" i="4"/>
  <c r="I1279" i="4"/>
  <c r="S1278" i="4"/>
  <c r="R1278" i="4"/>
  <c r="Q1278" i="4"/>
  <c r="P1278" i="4"/>
  <c r="O1278" i="4"/>
  <c r="N1278" i="4"/>
  <c r="K1278" i="4"/>
  <c r="L1278" i="4" s="1"/>
  <c r="I1278" i="4"/>
  <c r="S1277" i="4"/>
  <c r="R1277" i="4"/>
  <c r="Q1277" i="4"/>
  <c r="P1277" i="4"/>
  <c r="O1277" i="4"/>
  <c r="N1277" i="4"/>
  <c r="K1277" i="4"/>
  <c r="I1277" i="4"/>
  <c r="S1276" i="4"/>
  <c r="R1276" i="4"/>
  <c r="Q1276" i="4"/>
  <c r="P1276" i="4"/>
  <c r="O1276" i="4"/>
  <c r="N1276" i="4"/>
  <c r="K1276" i="4"/>
  <c r="I1276" i="4"/>
  <c r="S1275" i="4"/>
  <c r="R1275" i="4"/>
  <c r="Q1275" i="4"/>
  <c r="P1275" i="4"/>
  <c r="O1275" i="4"/>
  <c r="N1275" i="4"/>
  <c r="K1275" i="4"/>
  <c r="I1275" i="4"/>
  <c r="S1274" i="4"/>
  <c r="R1274" i="4"/>
  <c r="Q1274" i="4"/>
  <c r="P1274" i="4"/>
  <c r="O1274" i="4"/>
  <c r="N1274" i="4"/>
  <c r="K1274" i="4"/>
  <c r="L1274" i="4" s="1"/>
  <c r="I1274" i="4"/>
  <c r="S1273" i="4"/>
  <c r="R1273" i="4"/>
  <c r="Q1273" i="4"/>
  <c r="P1273" i="4"/>
  <c r="O1273" i="4"/>
  <c r="N1273" i="4"/>
  <c r="K1273" i="4"/>
  <c r="I1273" i="4"/>
  <c r="S1272" i="4"/>
  <c r="R1272" i="4"/>
  <c r="Q1272" i="4"/>
  <c r="P1272" i="4"/>
  <c r="O1272" i="4"/>
  <c r="N1272" i="4"/>
  <c r="K1272" i="4"/>
  <c r="I1272" i="4"/>
  <c r="S1271" i="4"/>
  <c r="R1271" i="4"/>
  <c r="Q1271" i="4"/>
  <c r="P1271" i="4"/>
  <c r="O1271" i="4"/>
  <c r="N1271" i="4"/>
  <c r="K1271" i="4"/>
  <c r="I1271" i="4"/>
  <c r="S1270" i="4"/>
  <c r="R1270" i="4"/>
  <c r="Q1270" i="4"/>
  <c r="P1270" i="4"/>
  <c r="O1270" i="4"/>
  <c r="N1270" i="4"/>
  <c r="K1270" i="4"/>
  <c r="L1270" i="4" s="1"/>
  <c r="I1270" i="4"/>
  <c r="S1269" i="4"/>
  <c r="R1269" i="4"/>
  <c r="Q1269" i="4"/>
  <c r="P1269" i="4"/>
  <c r="O1269" i="4"/>
  <c r="N1269" i="4"/>
  <c r="K1269" i="4"/>
  <c r="I1269" i="4"/>
  <c r="S1268" i="4"/>
  <c r="R1268" i="4"/>
  <c r="Q1268" i="4"/>
  <c r="P1268" i="4"/>
  <c r="O1268" i="4"/>
  <c r="N1268" i="4"/>
  <c r="K1268" i="4"/>
  <c r="I1268" i="4"/>
  <c r="S1267" i="4"/>
  <c r="R1267" i="4"/>
  <c r="Q1267" i="4"/>
  <c r="P1267" i="4"/>
  <c r="O1267" i="4"/>
  <c r="N1267" i="4"/>
  <c r="K1267" i="4"/>
  <c r="I1267" i="4"/>
  <c r="S1266" i="4"/>
  <c r="R1266" i="4"/>
  <c r="Q1266" i="4"/>
  <c r="P1266" i="4"/>
  <c r="O1266" i="4"/>
  <c r="N1266" i="4"/>
  <c r="K1266" i="4"/>
  <c r="I1266" i="4"/>
  <c r="S1265" i="4"/>
  <c r="R1265" i="4"/>
  <c r="Q1265" i="4"/>
  <c r="P1265" i="4"/>
  <c r="O1265" i="4"/>
  <c r="N1265" i="4"/>
  <c r="K1265" i="4"/>
  <c r="I1265" i="4"/>
  <c r="S1264" i="4"/>
  <c r="R1264" i="4"/>
  <c r="Q1264" i="4"/>
  <c r="P1264" i="4"/>
  <c r="O1264" i="4"/>
  <c r="N1264" i="4"/>
  <c r="K1264" i="4"/>
  <c r="I1264" i="4"/>
  <c r="S1263" i="4"/>
  <c r="R1263" i="4"/>
  <c r="Q1263" i="4"/>
  <c r="P1263" i="4"/>
  <c r="O1263" i="4"/>
  <c r="N1263" i="4"/>
  <c r="K1263" i="4"/>
  <c r="I1263" i="4"/>
  <c r="S1262" i="4"/>
  <c r="R1262" i="4"/>
  <c r="Q1262" i="4"/>
  <c r="P1262" i="4"/>
  <c r="O1262" i="4"/>
  <c r="N1262" i="4"/>
  <c r="K1262" i="4"/>
  <c r="L1262" i="4" s="1"/>
  <c r="I1262" i="4"/>
  <c r="S1261" i="4"/>
  <c r="R1261" i="4"/>
  <c r="Q1261" i="4"/>
  <c r="P1261" i="4"/>
  <c r="O1261" i="4"/>
  <c r="N1261" i="4"/>
  <c r="K1261" i="4"/>
  <c r="I1261" i="4"/>
  <c r="S1260" i="4"/>
  <c r="R1260" i="4"/>
  <c r="Q1260" i="4"/>
  <c r="P1260" i="4"/>
  <c r="O1260" i="4"/>
  <c r="N1260" i="4"/>
  <c r="K1260" i="4"/>
  <c r="I1260" i="4"/>
  <c r="S1259" i="4"/>
  <c r="R1259" i="4"/>
  <c r="Q1259" i="4"/>
  <c r="P1259" i="4"/>
  <c r="O1259" i="4"/>
  <c r="N1259" i="4"/>
  <c r="K1259" i="4"/>
  <c r="I1259" i="4"/>
  <c r="S1258" i="4"/>
  <c r="R1258" i="4"/>
  <c r="Q1258" i="4"/>
  <c r="P1258" i="4"/>
  <c r="O1258" i="4"/>
  <c r="N1258" i="4"/>
  <c r="K1258" i="4"/>
  <c r="I1258" i="4"/>
  <c r="S1257" i="4"/>
  <c r="R1257" i="4"/>
  <c r="Q1257" i="4"/>
  <c r="P1257" i="4"/>
  <c r="O1257" i="4"/>
  <c r="N1257" i="4"/>
  <c r="K1257" i="4"/>
  <c r="I1257" i="4"/>
  <c r="S1256" i="4"/>
  <c r="R1256" i="4"/>
  <c r="Q1256" i="4"/>
  <c r="P1256" i="4"/>
  <c r="O1256" i="4"/>
  <c r="N1256" i="4"/>
  <c r="K1256" i="4"/>
  <c r="I1256" i="4"/>
  <c r="S1255" i="4"/>
  <c r="R1255" i="4"/>
  <c r="Q1255" i="4"/>
  <c r="P1255" i="4"/>
  <c r="O1255" i="4"/>
  <c r="N1255" i="4"/>
  <c r="K1255" i="4"/>
  <c r="I1255" i="4"/>
  <c r="S1254" i="4"/>
  <c r="R1254" i="4"/>
  <c r="Q1254" i="4"/>
  <c r="P1254" i="4"/>
  <c r="O1254" i="4"/>
  <c r="N1254" i="4"/>
  <c r="K1254" i="4"/>
  <c r="I1254" i="4"/>
  <c r="S1253" i="4"/>
  <c r="R1253" i="4"/>
  <c r="Q1253" i="4"/>
  <c r="P1253" i="4"/>
  <c r="O1253" i="4"/>
  <c r="N1253" i="4"/>
  <c r="K1253" i="4"/>
  <c r="I1253" i="4"/>
  <c r="S1252" i="4"/>
  <c r="R1252" i="4"/>
  <c r="Q1252" i="4"/>
  <c r="P1252" i="4"/>
  <c r="O1252" i="4"/>
  <c r="N1252" i="4"/>
  <c r="K1252" i="4"/>
  <c r="I1252" i="4"/>
  <c r="S1251" i="4"/>
  <c r="R1251" i="4"/>
  <c r="Q1251" i="4"/>
  <c r="P1251" i="4"/>
  <c r="O1251" i="4"/>
  <c r="N1251" i="4"/>
  <c r="K1251" i="4"/>
  <c r="I1251" i="4"/>
  <c r="S1250" i="4"/>
  <c r="R1250" i="4"/>
  <c r="Q1250" i="4"/>
  <c r="P1250" i="4"/>
  <c r="O1250" i="4"/>
  <c r="N1250" i="4"/>
  <c r="K1250" i="4"/>
  <c r="I1250" i="4"/>
  <c r="S1249" i="4"/>
  <c r="R1249" i="4"/>
  <c r="Q1249" i="4"/>
  <c r="P1249" i="4"/>
  <c r="O1249" i="4"/>
  <c r="N1249" i="4"/>
  <c r="K1249" i="4"/>
  <c r="I1249" i="4"/>
  <c r="S1248" i="4"/>
  <c r="R1248" i="4"/>
  <c r="Q1248" i="4"/>
  <c r="P1248" i="4"/>
  <c r="O1248" i="4"/>
  <c r="N1248" i="4"/>
  <c r="K1248" i="4"/>
  <c r="I1248" i="4"/>
  <c r="S1247" i="4"/>
  <c r="R1247" i="4"/>
  <c r="Q1247" i="4"/>
  <c r="P1247" i="4"/>
  <c r="O1247" i="4"/>
  <c r="N1247" i="4"/>
  <c r="K1247" i="4"/>
  <c r="I1247" i="4"/>
  <c r="S1246" i="4"/>
  <c r="R1246" i="4"/>
  <c r="Q1246" i="4"/>
  <c r="P1246" i="4"/>
  <c r="O1246" i="4"/>
  <c r="N1246" i="4"/>
  <c r="K1246" i="4"/>
  <c r="L1246" i="4" s="1"/>
  <c r="I1246" i="4"/>
  <c r="S1245" i="4"/>
  <c r="R1245" i="4"/>
  <c r="Q1245" i="4"/>
  <c r="P1245" i="4"/>
  <c r="O1245" i="4"/>
  <c r="N1245" i="4"/>
  <c r="K1245" i="4"/>
  <c r="I1245" i="4"/>
  <c r="S1244" i="4"/>
  <c r="R1244" i="4"/>
  <c r="Q1244" i="4"/>
  <c r="P1244" i="4"/>
  <c r="O1244" i="4"/>
  <c r="N1244" i="4"/>
  <c r="K1244" i="4"/>
  <c r="I1244" i="4"/>
  <c r="S1243" i="4"/>
  <c r="R1243" i="4"/>
  <c r="Q1243" i="4"/>
  <c r="P1243" i="4"/>
  <c r="O1243" i="4"/>
  <c r="N1243" i="4"/>
  <c r="K1243" i="4"/>
  <c r="I1243" i="4"/>
  <c r="S1242" i="4"/>
  <c r="R1242" i="4"/>
  <c r="Q1242" i="4"/>
  <c r="P1242" i="4"/>
  <c r="O1242" i="4"/>
  <c r="N1242" i="4"/>
  <c r="K1242" i="4"/>
  <c r="L1242" i="4" s="1"/>
  <c r="I1242" i="4"/>
  <c r="S1241" i="4"/>
  <c r="R1241" i="4"/>
  <c r="Q1241" i="4"/>
  <c r="P1241" i="4"/>
  <c r="O1241" i="4"/>
  <c r="N1241" i="4"/>
  <c r="K1241" i="4"/>
  <c r="I1241" i="4"/>
  <c r="S1240" i="4"/>
  <c r="R1240" i="4"/>
  <c r="Q1240" i="4"/>
  <c r="P1240" i="4"/>
  <c r="O1240" i="4"/>
  <c r="N1240" i="4"/>
  <c r="K1240" i="4"/>
  <c r="I1240" i="4"/>
  <c r="S1239" i="4"/>
  <c r="R1239" i="4"/>
  <c r="Q1239" i="4"/>
  <c r="P1239" i="4"/>
  <c r="O1239" i="4"/>
  <c r="N1239" i="4"/>
  <c r="K1239" i="4"/>
  <c r="I1239" i="4"/>
  <c r="S1238" i="4"/>
  <c r="R1238" i="4"/>
  <c r="Q1238" i="4"/>
  <c r="P1238" i="4"/>
  <c r="O1238" i="4"/>
  <c r="N1238" i="4"/>
  <c r="K1238" i="4"/>
  <c r="L1238" i="4" s="1"/>
  <c r="I1238" i="4"/>
  <c r="S1237" i="4"/>
  <c r="R1237" i="4"/>
  <c r="Q1237" i="4"/>
  <c r="P1237" i="4"/>
  <c r="O1237" i="4"/>
  <c r="N1237" i="4"/>
  <c r="K1237" i="4"/>
  <c r="I1237" i="4"/>
  <c r="S1236" i="4"/>
  <c r="R1236" i="4"/>
  <c r="Q1236" i="4"/>
  <c r="P1236" i="4"/>
  <c r="O1236" i="4"/>
  <c r="N1236" i="4"/>
  <c r="K1236" i="4"/>
  <c r="I1236" i="4"/>
  <c r="S1235" i="4"/>
  <c r="R1235" i="4"/>
  <c r="Q1235" i="4"/>
  <c r="P1235" i="4"/>
  <c r="O1235" i="4"/>
  <c r="N1235" i="4"/>
  <c r="K1235" i="4"/>
  <c r="I1235" i="4"/>
  <c r="S1234" i="4"/>
  <c r="R1234" i="4"/>
  <c r="Q1234" i="4"/>
  <c r="P1234" i="4"/>
  <c r="O1234" i="4"/>
  <c r="N1234" i="4"/>
  <c r="K1234" i="4"/>
  <c r="I1234" i="4"/>
  <c r="S1233" i="4"/>
  <c r="R1233" i="4"/>
  <c r="Q1233" i="4"/>
  <c r="P1233" i="4"/>
  <c r="O1233" i="4"/>
  <c r="N1233" i="4"/>
  <c r="K1233" i="4"/>
  <c r="I1233" i="4"/>
  <c r="S1232" i="4"/>
  <c r="R1232" i="4"/>
  <c r="Q1232" i="4"/>
  <c r="P1232" i="4"/>
  <c r="O1232" i="4"/>
  <c r="N1232" i="4"/>
  <c r="K1232" i="4"/>
  <c r="I1232" i="4"/>
  <c r="S1231" i="4"/>
  <c r="R1231" i="4"/>
  <c r="Q1231" i="4"/>
  <c r="P1231" i="4"/>
  <c r="O1231" i="4"/>
  <c r="N1231" i="4"/>
  <c r="K1231" i="4"/>
  <c r="I1231" i="4"/>
  <c r="S1230" i="4"/>
  <c r="R1230" i="4"/>
  <c r="Q1230" i="4"/>
  <c r="P1230" i="4"/>
  <c r="O1230" i="4"/>
  <c r="N1230" i="4"/>
  <c r="K1230" i="4"/>
  <c r="L1230" i="4" s="1"/>
  <c r="I1230" i="4"/>
  <c r="S1229" i="4"/>
  <c r="R1229" i="4"/>
  <c r="Q1229" i="4"/>
  <c r="P1229" i="4"/>
  <c r="O1229" i="4"/>
  <c r="N1229" i="4"/>
  <c r="K1229" i="4"/>
  <c r="I1229" i="4"/>
  <c r="S1228" i="4"/>
  <c r="N1228" i="4"/>
  <c r="Q1228" i="4" s="1"/>
  <c r="S1227" i="4"/>
  <c r="P1227" i="4"/>
  <c r="N1227" i="4"/>
  <c r="Q1227" i="4" s="1"/>
  <c r="K1227" i="4"/>
  <c r="I1227" i="4"/>
  <c r="F1228" i="39" s="1"/>
  <c r="G1228" i="39" s="1"/>
  <c r="S1226" i="4"/>
  <c r="P1226" i="4"/>
  <c r="N1226" i="4"/>
  <c r="Q1226" i="4" s="1"/>
  <c r="K1226" i="4"/>
  <c r="I1226" i="4"/>
  <c r="F1227" i="39" s="1"/>
  <c r="G1227" i="39" s="1"/>
  <c r="S1225" i="4"/>
  <c r="P1225" i="4"/>
  <c r="N1225" i="4"/>
  <c r="Q1225" i="4" s="1"/>
  <c r="K1225" i="4"/>
  <c r="I1225" i="4"/>
  <c r="F1226" i="39" s="1"/>
  <c r="G1226" i="39" s="1"/>
  <c r="S1224" i="4"/>
  <c r="N1224" i="4"/>
  <c r="Q1224" i="4" s="1"/>
  <c r="I1224" i="4"/>
  <c r="F1225" i="39" s="1"/>
  <c r="G1225" i="39" s="1"/>
  <c r="S1223" i="4"/>
  <c r="N1223" i="4"/>
  <c r="P1223" i="4" s="1"/>
  <c r="S1222" i="4"/>
  <c r="N1222" i="4"/>
  <c r="Q1222" i="4" s="1"/>
  <c r="S1221" i="4"/>
  <c r="N1221" i="4"/>
  <c r="Q1221" i="4" s="1"/>
  <c r="S1220" i="4"/>
  <c r="N1220" i="4"/>
  <c r="Q1220" i="4" s="1"/>
  <c r="I1220" i="4"/>
  <c r="F1221" i="39" s="1"/>
  <c r="G1221" i="39" s="1"/>
  <c r="S1219" i="4"/>
  <c r="N1219" i="4"/>
  <c r="P1219" i="4" s="1"/>
  <c r="I1219" i="4"/>
  <c r="F1220" i="39" s="1"/>
  <c r="G1220" i="39" s="1"/>
  <c r="S1218" i="4"/>
  <c r="N1218" i="4"/>
  <c r="Q1218" i="4" s="1"/>
  <c r="I1218" i="4"/>
  <c r="F1219" i="39" s="1"/>
  <c r="G1219" i="39" s="1"/>
  <c r="S1217" i="4"/>
  <c r="N1217" i="4"/>
  <c r="Q1217" i="4" s="1"/>
  <c r="I1217" i="4"/>
  <c r="F1218" i="39" s="1"/>
  <c r="G1218" i="39" s="1"/>
  <c r="S1216" i="4"/>
  <c r="N1216" i="4"/>
  <c r="Q1216" i="4" s="1"/>
  <c r="I1216" i="4"/>
  <c r="F1217" i="39" s="1"/>
  <c r="G1217" i="39" s="1"/>
  <c r="S1215" i="4"/>
  <c r="N1215" i="4"/>
  <c r="Q1215" i="4" s="1"/>
  <c r="I1215" i="4"/>
  <c r="F1216" i="39" s="1"/>
  <c r="G1216" i="39" s="1"/>
  <c r="S1214" i="4"/>
  <c r="N1214" i="4"/>
  <c r="Q1214" i="4" s="1"/>
  <c r="I1214" i="4"/>
  <c r="F1215" i="39" s="1"/>
  <c r="G1215" i="39" s="1"/>
  <c r="S1213" i="4"/>
  <c r="N1213" i="4"/>
  <c r="Q1213" i="4" s="1"/>
  <c r="I1213" i="4"/>
  <c r="F1214" i="39" s="1"/>
  <c r="G1214" i="39" s="1"/>
  <c r="S1212" i="4"/>
  <c r="N1212" i="4"/>
  <c r="P1212" i="4" s="1"/>
  <c r="I1212" i="4"/>
  <c r="F1213" i="39" s="1"/>
  <c r="G1213" i="39" s="1"/>
  <c r="S1211" i="4"/>
  <c r="N1211" i="4"/>
  <c r="Q1211" i="4" s="1"/>
  <c r="I1211" i="4"/>
  <c r="F1212" i="39" s="1"/>
  <c r="G1212" i="39" s="1"/>
  <c r="S1210" i="4"/>
  <c r="N1210" i="4"/>
  <c r="I1210" i="4"/>
  <c r="F1211" i="39" s="1"/>
  <c r="G1211" i="39" s="1"/>
  <c r="S1209" i="4"/>
  <c r="N1209" i="4"/>
  <c r="Q1209" i="4" s="1"/>
  <c r="I1209" i="4"/>
  <c r="F1210" i="39" s="1"/>
  <c r="G1210" i="39" s="1"/>
  <c r="S1208" i="4"/>
  <c r="N1208" i="4"/>
  <c r="P1208" i="4" s="1"/>
  <c r="I1208" i="4"/>
  <c r="F1209" i="39" s="1"/>
  <c r="G1209" i="39" s="1"/>
  <c r="S1207" i="4"/>
  <c r="N1207" i="4"/>
  <c r="Q1207" i="4" s="1"/>
  <c r="I1207" i="4"/>
  <c r="S1206" i="4"/>
  <c r="N1206" i="4"/>
  <c r="P1206" i="4" s="1"/>
  <c r="S1205" i="4"/>
  <c r="N1205" i="4"/>
  <c r="Q1205" i="4" s="1"/>
  <c r="S1204" i="4"/>
  <c r="N1204" i="4"/>
  <c r="P1204" i="4" s="1"/>
  <c r="S1203" i="4"/>
  <c r="N1203" i="4"/>
  <c r="Q1203" i="4" s="1"/>
  <c r="S1202" i="4"/>
  <c r="N1202" i="4"/>
  <c r="P1202" i="4" s="1"/>
  <c r="S1201" i="4"/>
  <c r="N1201" i="4"/>
  <c r="P1201" i="4" s="1"/>
  <c r="S1200" i="4"/>
  <c r="N1200" i="4"/>
  <c r="P1200" i="4" s="1"/>
  <c r="I1200" i="4"/>
  <c r="F1201" i="39" s="1"/>
  <c r="G1201" i="39" s="1"/>
  <c r="S1199" i="4"/>
  <c r="N1199" i="4"/>
  <c r="I1199" i="4"/>
  <c r="F1200" i="39" s="1"/>
  <c r="G1200" i="39" s="1"/>
  <c r="S1198" i="4"/>
  <c r="N1198" i="4"/>
  <c r="P1198" i="4" s="1"/>
  <c r="I1198" i="4"/>
  <c r="F1199" i="39" s="1"/>
  <c r="G1199" i="39" s="1"/>
  <c r="S1197" i="4"/>
  <c r="N1197" i="4"/>
  <c r="P1197" i="4" s="1"/>
  <c r="I1197" i="4"/>
  <c r="F1198" i="39" s="1"/>
  <c r="G1198" i="39" s="1"/>
  <c r="S1196" i="4"/>
  <c r="N1196" i="4"/>
  <c r="P1196" i="4" s="1"/>
  <c r="I1196" i="4"/>
  <c r="F1197" i="39" s="1"/>
  <c r="G1197" i="39" s="1"/>
  <c r="S1195" i="4"/>
  <c r="N1195" i="4"/>
  <c r="I1195" i="4"/>
  <c r="F1196" i="39" s="1"/>
  <c r="G1196" i="39" s="1"/>
  <c r="S1194" i="4"/>
  <c r="N1194" i="4"/>
  <c r="I1194" i="4"/>
  <c r="F1195" i="39" s="1"/>
  <c r="G1195" i="39" s="1"/>
  <c r="S1193" i="4"/>
  <c r="N1193" i="4"/>
  <c r="I1193" i="4"/>
  <c r="F1194" i="39" s="1"/>
  <c r="G1194" i="39" s="1"/>
  <c r="S1192" i="4"/>
  <c r="N1192" i="4"/>
  <c r="I1192" i="4"/>
  <c r="F1193" i="39" s="1"/>
  <c r="G1193" i="39" s="1"/>
  <c r="S1191" i="4"/>
  <c r="N1191" i="4"/>
  <c r="I1191" i="4"/>
  <c r="F1192" i="39" s="1"/>
  <c r="G1192" i="39" s="1"/>
  <c r="S1190" i="4"/>
  <c r="N1190" i="4"/>
  <c r="I1190" i="4"/>
  <c r="F1191" i="39" s="1"/>
  <c r="G1191" i="39" s="1"/>
  <c r="S1189" i="4"/>
  <c r="N1189" i="4"/>
  <c r="P1189" i="4" s="1"/>
  <c r="I1189" i="4"/>
  <c r="F1190" i="39" s="1"/>
  <c r="G1190" i="39" s="1"/>
  <c r="S1188" i="4"/>
  <c r="N1188" i="4"/>
  <c r="I1188" i="4"/>
  <c r="F1189" i="39" s="1"/>
  <c r="G1189" i="39" s="1"/>
  <c r="S1187" i="4"/>
  <c r="N1187" i="4"/>
  <c r="P1187" i="4" s="1"/>
  <c r="I1187" i="4"/>
  <c r="F1188" i="39" s="1"/>
  <c r="G1188" i="39" s="1"/>
  <c r="S1186" i="4"/>
  <c r="N1186" i="4"/>
  <c r="I1186" i="4"/>
  <c r="F1187" i="39" s="1"/>
  <c r="G1187" i="39" s="1"/>
  <c r="S1185" i="4"/>
  <c r="N1185" i="4"/>
  <c r="P1185" i="4" s="1"/>
  <c r="I1185" i="4"/>
  <c r="F1186" i="39" s="1"/>
  <c r="G1186" i="39" s="1"/>
  <c r="S1184" i="4"/>
  <c r="N1184" i="4"/>
  <c r="I1184" i="4"/>
  <c r="F1185" i="39" s="1"/>
  <c r="G1185" i="39" s="1"/>
  <c r="S1183" i="4"/>
  <c r="N1183" i="4"/>
  <c r="P1183" i="4" s="1"/>
  <c r="I1183" i="4"/>
  <c r="F1184" i="39" s="1"/>
  <c r="G1184" i="39" s="1"/>
  <c r="S1182" i="4"/>
  <c r="N1182" i="4"/>
  <c r="I1182" i="4"/>
  <c r="F1183" i="39" s="1"/>
  <c r="G1183" i="39" s="1"/>
  <c r="S1181" i="4"/>
  <c r="N1181" i="4"/>
  <c r="P1181" i="4" s="1"/>
  <c r="I1181" i="4"/>
  <c r="F1182" i="39" s="1"/>
  <c r="G1182" i="39" s="1"/>
  <c r="S1180" i="4"/>
  <c r="N1180" i="4"/>
  <c r="S1179" i="4"/>
  <c r="N1179" i="4"/>
  <c r="P1179" i="4" s="1"/>
  <c r="I1179" i="4"/>
  <c r="S1178" i="4"/>
  <c r="N1178" i="4"/>
  <c r="I1178" i="4"/>
  <c r="F1179" i="39" s="1"/>
  <c r="G1179" i="39" s="1"/>
  <c r="S1177" i="4"/>
  <c r="N1177" i="4"/>
  <c r="P1177" i="4" s="1"/>
  <c r="I1177" i="4"/>
  <c r="F1178" i="39" s="1"/>
  <c r="G1178" i="39" s="1"/>
  <c r="S1176" i="4"/>
  <c r="N1176" i="4"/>
  <c r="I1176" i="4"/>
  <c r="F1177" i="39" s="1"/>
  <c r="G1177" i="39" s="1"/>
  <c r="S1175" i="4"/>
  <c r="N1175" i="4"/>
  <c r="P1175" i="4" s="1"/>
  <c r="I1175" i="4"/>
  <c r="F1176" i="39" s="1"/>
  <c r="G1176" i="39" s="1"/>
  <c r="S1174" i="4"/>
  <c r="N1174" i="4"/>
  <c r="I1174" i="4"/>
  <c r="F1175" i="39" s="1"/>
  <c r="G1175" i="39" s="1"/>
  <c r="S1173" i="4"/>
  <c r="N1173" i="4"/>
  <c r="P1173" i="4" s="1"/>
  <c r="I1173" i="4"/>
  <c r="F1174" i="39" s="1"/>
  <c r="G1174" i="39" s="1"/>
  <c r="S1172" i="4"/>
  <c r="N1172" i="4"/>
  <c r="I1172" i="4"/>
  <c r="F1173" i="39" s="1"/>
  <c r="G1173" i="39" s="1"/>
  <c r="S1171" i="4"/>
  <c r="N1171" i="4"/>
  <c r="P1171" i="4" s="1"/>
  <c r="I1171" i="4"/>
  <c r="F1172" i="39" s="1"/>
  <c r="G1172" i="39" s="1"/>
  <c r="S1170" i="4"/>
  <c r="N1170" i="4"/>
  <c r="I1170" i="4"/>
  <c r="F1171" i="39" s="1"/>
  <c r="G1171" i="39" s="1"/>
  <c r="S1169" i="4"/>
  <c r="S1168" i="4"/>
  <c r="N1168" i="4"/>
  <c r="I1168" i="4"/>
  <c r="F1169" i="39" s="1"/>
  <c r="G1169" i="39" s="1"/>
  <c r="S1167" i="4"/>
  <c r="N1167" i="4"/>
  <c r="P1167" i="4" s="1"/>
  <c r="S1166" i="4"/>
  <c r="N1166" i="4"/>
  <c r="I1166" i="4"/>
  <c r="F1167" i="39" s="1"/>
  <c r="G1167" i="39" s="1"/>
  <c r="S1165" i="4"/>
  <c r="N1165" i="4"/>
  <c r="P1165" i="4" s="1"/>
  <c r="I1165" i="4"/>
  <c r="F1166" i="39" s="1"/>
  <c r="G1166" i="39" s="1"/>
  <c r="S1164" i="4"/>
  <c r="N1164" i="4"/>
  <c r="I1164" i="4"/>
  <c r="F1165" i="39" s="1"/>
  <c r="G1165" i="39" s="1"/>
  <c r="S1163" i="4"/>
  <c r="N1163" i="4"/>
  <c r="P1163" i="4" s="1"/>
  <c r="I1163" i="4"/>
  <c r="F1164" i="39" s="1"/>
  <c r="G1164" i="39" s="1"/>
  <c r="S1162" i="4"/>
  <c r="N1162" i="4"/>
  <c r="I1162" i="4"/>
  <c r="F1163" i="39" s="1"/>
  <c r="G1163" i="39" s="1"/>
  <c r="S1161" i="4"/>
  <c r="N1161" i="4"/>
  <c r="P1161" i="4" s="1"/>
  <c r="I1161" i="4"/>
  <c r="F1162" i="39" s="1"/>
  <c r="G1162" i="39" s="1"/>
  <c r="S1160" i="4"/>
  <c r="N1160" i="4"/>
  <c r="S1159" i="4"/>
  <c r="N1159" i="4"/>
  <c r="P1159" i="4" s="1"/>
  <c r="S1158" i="4"/>
  <c r="N1158" i="4"/>
  <c r="I1158" i="4"/>
  <c r="F1159" i="39" s="1"/>
  <c r="G1159" i="39" s="1"/>
  <c r="S1157" i="4"/>
  <c r="N1157" i="4"/>
  <c r="P1157" i="4" s="1"/>
  <c r="I1157" i="4"/>
  <c r="F1158" i="39" s="1"/>
  <c r="G1158" i="39" s="1"/>
  <c r="S1156" i="4"/>
  <c r="N1156" i="4"/>
  <c r="I1156" i="4"/>
  <c r="F1157" i="39" s="1"/>
  <c r="G1157" i="39" s="1"/>
  <c r="S1155" i="4"/>
  <c r="N1155" i="4"/>
  <c r="P1155" i="4" s="1"/>
  <c r="S1154" i="4"/>
  <c r="N1154" i="4"/>
  <c r="I1154" i="4"/>
  <c r="F1155" i="39" s="1"/>
  <c r="G1155" i="39" s="1"/>
  <c r="S1153" i="4"/>
  <c r="N1153" i="4"/>
  <c r="P1153" i="4" s="1"/>
  <c r="I1153" i="4"/>
  <c r="F1154" i="39" s="1"/>
  <c r="G1154" i="39" s="1"/>
  <c r="S1152" i="4"/>
  <c r="N1152" i="4"/>
  <c r="I1152" i="4"/>
  <c r="F1153" i="39" s="1"/>
  <c r="G1153" i="39" s="1"/>
  <c r="S1151" i="4"/>
  <c r="N1151" i="4"/>
  <c r="P1151" i="4" s="1"/>
  <c r="I1151" i="4"/>
  <c r="F1152" i="39" s="1"/>
  <c r="G1152" i="39" s="1"/>
  <c r="S1150" i="4"/>
  <c r="N1150" i="4"/>
  <c r="I1150" i="4"/>
  <c r="F1151" i="39" s="1"/>
  <c r="G1151" i="39" s="1"/>
  <c r="S1149" i="4"/>
  <c r="N1149" i="4"/>
  <c r="P1149" i="4" s="1"/>
  <c r="I1149" i="4"/>
  <c r="F1150" i="39" s="1"/>
  <c r="G1150" i="39" s="1"/>
  <c r="S1148" i="4"/>
  <c r="N1148" i="4"/>
  <c r="I1148" i="4"/>
  <c r="F1149" i="39" s="1"/>
  <c r="G1149" i="39" s="1"/>
  <c r="S1147" i="4"/>
  <c r="N1147" i="4"/>
  <c r="P1147" i="4" s="1"/>
  <c r="I1147" i="4"/>
  <c r="F1148" i="39" s="1"/>
  <c r="G1148" i="39" s="1"/>
  <c r="S1146" i="4"/>
  <c r="N1146" i="4"/>
  <c r="I1146" i="4"/>
  <c r="F1147" i="39" s="1"/>
  <c r="G1147" i="39" s="1"/>
  <c r="S1145" i="4"/>
  <c r="N1145" i="4"/>
  <c r="P1145" i="4" s="1"/>
  <c r="I1145" i="4"/>
  <c r="S1144" i="4"/>
  <c r="N1144" i="4"/>
  <c r="I1144" i="4"/>
  <c r="S1143" i="4"/>
  <c r="N1143" i="4"/>
  <c r="P1143" i="4" s="1"/>
  <c r="I1143" i="4"/>
  <c r="F1144" i="39" s="1"/>
  <c r="G1144" i="39" s="1"/>
  <c r="S1142" i="4"/>
  <c r="N1142" i="4"/>
  <c r="I1142" i="4"/>
  <c r="F1143" i="39" s="1"/>
  <c r="G1143" i="39" s="1"/>
  <c r="S1141" i="4"/>
  <c r="N1141" i="4"/>
  <c r="P1141" i="4" s="1"/>
  <c r="I1141" i="4"/>
  <c r="F1142" i="39" s="1"/>
  <c r="G1142" i="39" s="1"/>
  <c r="S1140" i="4"/>
  <c r="N1140" i="4"/>
  <c r="I1140" i="4"/>
  <c r="F1141" i="39" s="1"/>
  <c r="G1141" i="39" s="1"/>
  <c r="S1139" i="4"/>
  <c r="N1139" i="4"/>
  <c r="P1139" i="4" s="1"/>
  <c r="I1139" i="4"/>
  <c r="F1140" i="39" s="1"/>
  <c r="G1140" i="39" s="1"/>
  <c r="S1138" i="4"/>
  <c r="N1138" i="4"/>
  <c r="I1138" i="4"/>
  <c r="F1139" i="39" s="1"/>
  <c r="G1139" i="39" s="1"/>
  <c r="S1137" i="4"/>
  <c r="N1137" i="4"/>
  <c r="P1137" i="4" s="1"/>
  <c r="I1137" i="4"/>
  <c r="F1138" i="39" s="1"/>
  <c r="G1138" i="39" s="1"/>
  <c r="S1136" i="4"/>
  <c r="N1136" i="4"/>
  <c r="I1136" i="4"/>
  <c r="F1137" i="39" s="1"/>
  <c r="G1137" i="39" s="1"/>
  <c r="S1135" i="4"/>
  <c r="N1135" i="4"/>
  <c r="P1135" i="4" s="1"/>
  <c r="I1135" i="4"/>
  <c r="F1136" i="39" s="1"/>
  <c r="G1136" i="39" s="1"/>
  <c r="S1134" i="4"/>
  <c r="N1134" i="4"/>
  <c r="I1134" i="4"/>
  <c r="F1135" i="39" s="1"/>
  <c r="G1135" i="39" s="1"/>
  <c r="S1133" i="4"/>
  <c r="N1133" i="4"/>
  <c r="P1133" i="4" s="1"/>
  <c r="I1133" i="4"/>
  <c r="F1134" i="39" s="1"/>
  <c r="G1134" i="39" s="1"/>
  <c r="S1132" i="4"/>
  <c r="N1132" i="4"/>
  <c r="I1132" i="4"/>
  <c r="F1133" i="39" s="1"/>
  <c r="G1133" i="39" s="1"/>
  <c r="S1131" i="4"/>
  <c r="N1131" i="4"/>
  <c r="P1131" i="4" s="1"/>
  <c r="I1131" i="4"/>
  <c r="F1132" i="39" s="1"/>
  <c r="G1132" i="39" s="1"/>
  <c r="S1130" i="4"/>
  <c r="N1130" i="4"/>
  <c r="I1130" i="4"/>
  <c r="F1131" i="39" s="1"/>
  <c r="G1131" i="39" s="1"/>
  <c r="S1129" i="4"/>
  <c r="N1129" i="4"/>
  <c r="P1129" i="4" s="1"/>
  <c r="I1129" i="4"/>
  <c r="F1130" i="39" s="1"/>
  <c r="G1130" i="39" s="1"/>
  <c r="S1128" i="4"/>
  <c r="N1128" i="4"/>
  <c r="I1128" i="4"/>
  <c r="F1129" i="39" s="1"/>
  <c r="G1129" i="39" s="1"/>
  <c r="S1127" i="4"/>
  <c r="N1127" i="4"/>
  <c r="P1127" i="4" s="1"/>
  <c r="I1127" i="4"/>
  <c r="F1128" i="39" s="1"/>
  <c r="G1128" i="39" s="1"/>
  <c r="S1126" i="4"/>
  <c r="N1126" i="4"/>
  <c r="I1126" i="4"/>
  <c r="F1127" i="39" s="1"/>
  <c r="G1127" i="39" s="1"/>
  <c r="S1125" i="4"/>
  <c r="N1125" i="4"/>
  <c r="P1125" i="4" s="1"/>
  <c r="I1125" i="4"/>
  <c r="F1126" i="39" s="1"/>
  <c r="G1126" i="39" s="1"/>
  <c r="S1124" i="4"/>
  <c r="N1124" i="4"/>
  <c r="I1124" i="4"/>
  <c r="F1125" i="39" s="1"/>
  <c r="G1125" i="39" s="1"/>
  <c r="S1123" i="4"/>
  <c r="N1123" i="4"/>
  <c r="P1123" i="4" s="1"/>
  <c r="I1123" i="4"/>
  <c r="F1124" i="39" s="1"/>
  <c r="G1124" i="39" s="1"/>
  <c r="S1122" i="4"/>
  <c r="N1122" i="4"/>
  <c r="I1122" i="4"/>
  <c r="F1123" i="39" s="1"/>
  <c r="G1123" i="39" s="1"/>
  <c r="S1121" i="4"/>
  <c r="N1121" i="4"/>
  <c r="P1121" i="4" s="1"/>
  <c r="I1121" i="4"/>
  <c r="F1122" i="39" s="1"/>
  <c r="G1122" i="39" s="1"/>
  <c r="S1120" i="4"/>
  <c r="N1120" i="4"/>
  <c r="I1120" i="4"/>
  <c r="F1121" i="39" s="1"/>
  <c r="G1121" i="39" s="1"/>
  <c r="S1119" i="4"/>
  <c r="N1119" i="4"/>
  <c r="P1119" i="4" s="1"/>
  <c r="I1119" i="4"/>
  <c r="F1120" i="39" s="1"/>
  <c r="G1120" i="39" s="1"/>
  <c r="S1118" i="4"/>
  <c r="N1118" i="4"/>
  <c r="I1118" i="4"/>
  <c r="F1119" i="39" s="1"/>
  <c r="G1119" i="39" s="1"/>
  <c r="S1117" i="4"/>
  <c r="N1117" i="4"/>
  <c r="P1117" i="4" s="1"/>
  <c r="I1117" i="4"/>
  <c r="F1118" i="39" s="1"/>
  <c r="G1118" i="39" s="1"/>
  <c r="S1116" i="4"/>
  <c r="N1116" i="4"/>
  <c r="I1116" i="4"/>
  <c r="F1117" i="39" s="1"/>
  <c r="G1117" i="39" s="1"/>
  <c r="S1115" i="4"/>
  <c r="N1115" i="4"/>
  <c r="P1115" i="4" s="1"/>
  <c r="I1115" i="4"/>
  <c r="F1116" i="39" s="1"/>
  <c r="G1116" i="39" s="1"/>
  <c r="S1114" i="4"/>
  <c r="N1114" i="4"/>
  <c r="I1114" i="4"/>
  <c r="F1115" i="39" s="1"/>
  <c r="G1115" i="39" s="1"/>
  <c r="S1113" i="4"/>
  <c r="N1113" i="4"/>
  <c r="P1113" i="4" s="1"/>
  <c r="I1113" i="4"/>
  <c r="F1114" i="39" s="1"/>
  <c r="G1114" i="39" s="1"/>
  <c r="S1112" i="4"/>
  <c r="N1112" i="4"/>
  <c r="I1112" i="4"/>
  <c r="F1113" i="39" s="1"/>
  <c r="G1113" i="39" s="1"/>
  <c r="S1111" i="4"/>
  <c r="N1111" i="4"/>
  <c r="P1111" i="4" s="1"/>
  <c r="I1111" i="4"/>
  <c r="F1112" i="39" s="1"/>
  <c r="G1112" i="39" s="1"/>
  <c r="S1110" i="4"/>
  <c r="N1110" i="4"/>
  <c r="I1110" i="4"/>
  <c r="F1111" i="39" s="1"/>
  <c r="G1111" i="39" s="1"/>
  <c r="S1109" i="4"/>
  <c r="N1109" i="4"/>
  <c r="P1109" i="4" s="1"/>
  <c r="I1109" i="4"/>
  <c r="F1110" i="39" s="1"/>
  <c r="G1110" i="39" s="1"/>
  <c r="S1108" i="4"/>
  <c r="N1108" i="4"/>
  <c r="I1108" i="4"/>
  <c r="F1109" i="39" s="1"/>
  <c r="G1109" i="39" s="1"/>
  <c r="S1107" i="4"/>
  <c r="N1107" i="4"/>
  <c r="P1107" i="4" s="1"/>
  <c r="I1107" i="4"/>
  <c r="F1108" i="39" s="1"/>
  <c r="G1108" i="39" s="1"/>
  <c r="S1106" i="4"/>
  <c r="N1106" i="4"/>
  <c r="I1106" i="4"/>
  <c r="F1107" i="39" s="1"/>
  <c r="G1107" i="39" s="1"/>
  <c r="S1105" i="4"/>
  <c r="N1105" i="4"/>
  <c r="P1105" i="4" s="1"/>
  <c r="I1105" i="4"/>
  <c r="F1106" i="39" s="1"/>
  <c r="G1106" i="39" s="1"/>
  <c r="S1104" i="4"/>
  <c r="N1104" i="4"/>
  <c r="I1104" i="4"/>
  <c r="F1105" i="39" s="1"/>
  <c r="G1105" i="39" s="1"/>
  <c r="S1103" i="4"/>
  <c r="N1103" i="4"/>
  <c r="P1103" i="4" s="1"/>
  <c r="I1103" i="4"/>
  <c r="F1104" i="39" s="1"/>
  <c r="G1104" i="39" s="1"/>
  <c r="S1102" i="4"/>
  <c r="N1102" i="4"/>
  <c r="I1102" i="4"/>
  <c r="F1103" i="39" s="1"/>
  <c r="G1103" i="39" s="1"/>
  <c r="S1101" i="4"/>
  <c r="N1101" i="4"/>
  <c r="P1101" i="4" s="1"/>
  <c r="I1101" i="4"/>
  <c r="F1102" i="39" s="1"/>
  <c r="G1102" i="39" s="1"/>
  <c r="S1100" i="4"/>
  <c r="N1100" i="4"/>
  <c r="I1100" i="4"/>
  <c r="F1101" i="39" s="1"/>
  <c r="G1101" i="39" s="1"/>
  <c r="S1099" i="4"/>
  <c r="N1099" i="4"/>
  <c r="P1099" i="4" s="1"/>
  <c r="I1099" i="4"/>
  <c r="F1100" i="39" s="1"/>
  <c r="G1100" i="39" s="1"/>
  <c r="S1098" i="4"/>
  <c r="N1098" i="4"/>
  <c r="I1098" i="4"/>
  <c r="F1099" i="39" s="1"/>
  <c r="G1099" i="39" s="1"/>
  <c r="S1097" i="4"/>
  <c r="N1097" i="4"/>
  <c r="P1097" i="4" s="1"/>
  <c r="I1097" i="4"/>
  <c r="F1098" i="39" s="1"/>
  <c r="G1098" i="39" s="1"/>
  <c r="S1096" i="4"/>
  <c r="N1096" i="4"/>
  <c r="I1096" i="4"/>
  <c r="F1097" i="39" s="1"/>
  <c r="G1097" i="39" s="1"/>
  <c r="S1095" i="4"/>
  <c r="N1095" i="4"/>
  <c r="P1095" i="4" s="1"/>
  <c r="I1095" i="4"/>
  <c r="F1096" i="39" s="1"/>
  <c r="G1096" i="39" s="1"/>
  <c r="S1094" i="4"/>
  <c r="N1094" i="4"/>
  <c r="I1094" i="4"/>
  <c r="F1095" i="39" s="1"/>
  <c r="G1095" i="39" s="1"/>
  <c r="S1093" i="4"/>
  <c r="N1093" i="4"/>
  <c r="P1093" i="4" s="1"/>
  <c r="I1093" i="4"/>
  <c r="F1094" i="39" s="1"/>
  <c r="G1094" i="39" s="1"/>
  <c r="S1092" i="4"/>
  <c r="N1092" i="4"/>
  <c r="I1092" i="4"/>
  <c r="F1093" i="39" s="1"/>
  <c r="G1093" i="39" s="1"/>
  <c r="S1091" i="4"/>
  <c r="N1091" i="4"/>
  <c r="P1091" i="4" s="1"/>
  <c r="I1091" i="4"/>
  <c r="F1092" i="39" s="1"/>
  <c r="G1092" i="39" s="1"/>
  <c r="S1090" i="4"/>
  <c r="N1090" i="4"/>
  <c r="I1090" i="4"/>
  <c r="F1091" i="39" s="1"/>
  <c r="G1091" i="39" s="1"/>
  <c r="S1089" i="4"/>
  <c r="N1089" i="4"/>
  <c r="P1089" i="4" s="1"/>
  <c r="I1089" i="4"/>
  <c r="F1090" i="39" s="1"/>
  <c r="G1090" i="39" s="1"/>
  <c r="S1088" i="4"/>
  <c r="N1088" i="4"/>
  <c r="I1088" i="4"/>
  <c r="F1089" i="39" s="1"/>
  <c r="G1089" i="39" s="1"/>
  <c r="S1087" i="4"/>
  <c r="N1087" i="4"/>
  <c r="P1087" i="4" s="1"/>
  <c r="I1087" i="4"/>
  <c r="F1088" i="39" s="1"/>
  <c r="G1088" i="39" s="1"/>
  <c r="S1086" i="4"/>
  <c r="N1086" i="4"/>
  <c r="I1086" i="4"/>
  <c r="F1087" i="39" s="1"/>
  <c r="G1087" i="39" s="1"/>
  <c r="S1085" i="4"/>
  <c r="N1085" i="4"/>
  <c r="P1085" i="4" s="1"/>
  <c r="I1085" i="4"/>
  <c r="F1086" i="39" s="1"/>
  <c r="G1086" i="39" s="1"/>
  <c r="S1084" i="4"/>
  <c r="N1084" i="4"/>
  <c r="I1084" i="4"/>
  <c r="F1085" i="39" s="1"/>
  <c r="G1085" i="39" s="1"/>
  <c r="S1083" i="4"/>
  <c r="N1083" i="4"/>
  <c r="P1083" i="4" s="1"/>
  <c r="I1083" i="4"/>
  <c r="F1084" i="39" s="1"/>
  <c r="G1084" i="39" s="1"/>
  <c r="S1082" i="4"/>
  <c r="N1082" i="4"/>
  <c r="I1082" i="4"/>
  <c r="F1083" i="39" s="1"/>
  <c r="G1083" i="39" s="1"/>
  <c r="S1081" i="4"/>
  <c r="N1081" i="4"/>
  <c r="P1081" i="4" s="1"/>
  <c r="I1081" i="4"/>
  <c r="F1082" i="39" s="1"/>
  <c r="G1082" i="39" s="1"/>
  <c r="S1080" i="4"/>
  <c r="N1080" i="4"/>
  <c r="I1080" i="4"/>
  <c r="F1081" i="39" s="1"/>
  <c r="G1081" i="39" s="1"/>
  <c r="S1079" i="4"/>
  <c r="N1079" i="4"/>
  <c r="P1079" i="4" s="1"/>
  <c r="I1079" i="4"/>
  <c r="F1080" i="39" s="1"/>
  <c r="G1080" i="39" s="1"/>
  <c r="S1078" i="4"/>
  <c r="N1078" i="4"/>
  <c r="I1078" i="4"/>
  <c r="F1079" i="39" s="1"/>
  <c r="G1079" i="39" s="1"/>
  <c r="S1077" i="4"/>
  <c r="N1077" i="4"/>
  <c r="P1077" i="4" s="1"/>
  <c r="I1077" i="4"/>
  <c r="F1078" i="39" s="1"/>
  <c r="G1078" i="39" s="1"/>
  <c r="S1076" i="4"/>
  <c r="N1076" i="4"/>
  <c r="P1076" i="4" s="1"/>
  <c r="I1076" i="4"/>
  <c r="F1077" i="39" s="1"/>
  <c r="G1077" i="39" s="1"/>
  <c r="S1075" i="4"/>
  <c r="N1075" i="4"/>
  <c r="Q1075" i="4" s="1"/>
  <c r="I1075" i="4"/>
  <c r="F1076" i="39" s="1"/>
  <c r="G1076" i="39" s="1"/>
  <c r="S1074" i="4"/>
  <c r="N1074" i="4"/>
  <c r="P1074" i="4" s="1"/>
  <c r="I1074" i="4"/>
  <c r="F1075" i="39" s="1"/>
  <c r="G1075" i="39" s="1"/>
  <c r="S1073" i="4"/>
  <c r="N1073" i="4"/>
  <c r="Q1073" i="4" s="1"/>
  <c r="I1073" i="4"/>
  <c r="F1074" i="39" s="1"/>
  <c r="G1074" i="39" s="1"/>
  <c r="S1072" i="4"/>
  <c r="N1072" i="4"/>
  <c r="P1072" i="4" s="1"/>
  <c r="I1072" i="4"/>
  <c r="F1073" i="39" s="1"/>
  <c r="G1073" i="39" s="1"/>
  <c r="S1071" i="4"/>
  <c r="N1071" i="4"/>
  <c r="Q1071" i="4" s="1"/>
  <c r="I1071" i="4"/>
  <c r="F1072" i="39" s="1"/>
  <c r="G1072" i="39" s="1"/>
  <c r="S1070" i="4"/>
  <c r="N1070" i="4"/>
  <c r="P1070" i="4" s="1"/>
  <c r="I1070" i="4"/>
  <c r="F1071" i="39" s="1"/>
  <c r="G1071" i="39" s="1"/>
  <c r="S1069" i="4"/>
  <c r="N1069" i="4"/>
  <c r="Q1069" i="4" s="1"/>
  <c r="S1068" i="4"/>
  <c r="N1068" i="4"/>
  <c r="P1068" i="4" s="1"/>
  <c r="I1068" i="4"/>
  <c r="F1069" i="39" s="1"/>
  <c r="G1069" i="39" s="1"/>
  <c r="S1067" i="4"/>
  <c r="N1067" i="4"/>
  <c r="Q1067" i="4" s="1"/>
  <c r="I1067" i="4"/>
  <c r="F1068" i="39" s="1"/>
  <c r="G1068" i="39" s="1"/>
  <c r="S1066" i="4"/>
  <c r="N1066" i="4"/>
  <c r="P1066" i="4" s="1"/>
  <c r="I1066" i="4"/>
  <c r="F1067" i="39" s="1"/>
  <c r="G1067" i="39" s="1"/>
  <c r="S1065" i="4"/>
  <c r="N1065" i="4"/>
  <c r="Q1065" i="4" s="1"/>
  <c r="I1065" i="4"/>
  <c r="F1066" i="39" s="1"/>
  <c r="G1066" i="39" s="1"/>
  <c r="S1064" i="4"/>
  <c r="P1064" i="4"/>
  <c r="I1064" i="4"/>
  <c r="F1065" i="39" s="1"/>
  <c r="G1065" i="39" s="1"/>
  <c r="S1063" i="4"/>
  <c r="N1063" i="4"/>
  <c r="Q1063" i="4" s="1"/>
  <c r="I1063" i="4"/>
  <c r="F1064" i="39" s="1"/>
  <c r="G1064" i="39" s="1"/>
  <c r="S1062" i="4"/>
  <c r="N1062" i="4"/>
  <c r="P1062" i="4" s="1"/>
  <c r="I1062" i="4"/>
  <c r="F1063" i="39" s="1"/>
  <c r="G1063" i="39" s="1"/>
  <c r="S1061" i="4"/>
  <c r="N1061" i="4"/>
  <c r="Q1061" i="4" s="1"/>
  <c r="I1061" i="4"/>
  <c r="S1060" i="4"/>
  <c r="N1060" i="4"/>
  <c r="P1060" i="4" s="1"/>
  <c r="I1060" i="4"/>
  <c r="F1061" i="39" s="1"/>
  <c r="G1061" i="39" s="1"/>
  <c r="S1059" i="4"/>
  <c r="N1059" i="4"/>
  <c r="Q1059" i="4" s="1"/>
  <c r="I1059" i="4"/>
  <c r="F1060" i="39" s="1"/>
  <c r="G1060" i="39" s="1"/>
  <c r="S1058" i="4"/>
  <c r="N1058" i="4"/>
  <c r="P1058" i="4" s="1"/>
  <c r="I1058" i="4"/>
  <c r="F1059" i="39" s="1"/>
  <c r="G1059" i="39" s="1"/>
  <c r="S1057" i="4"/>
  <c r="N1057" i="4"/>
  <c r="Q1057" i="4" s="1"/>
  <c r="I1057" i="4"/>
  <c r="F1058" i="39" s="1"/>
  <c r="G1058" i="39" s="1"/>
  <c r="S1056" i="4"/>
  <c r="N1056" i="4"/>
  <c r="P1056" i="4" s="1"/>
  <c r="I1056" i="4"/>
  <c r="F1057" i="39" s="1"/>
  <c r="G1057" i="39" s="1"/>
  <c r="S1055" i="4"/>
  <c r="N1055" i="4"/>
  <c r="Q1055" i="4" s="1"/>
  <c r="I1055" i="4"/>
  <c r="F1056" i="39" s="1"/>
  <c r="G1056" i="39" s="1"/>
  <c r="S1054" i="4"/>
  <c r="I1054" i="4"/>
  <c r="F1055" i="39" s="1"/>
  <c r="G1055" i="39" s="1"/>
  <c r="S1053" i="4"/>
  <c r="N1053" i="4"/>
  <c r="Q1053" i="4" s="1"/>
  <c r="I1053" i="4"/>
  <c r="F1054" i="39" s="1"/>
  <c r="G1054" i="39" s="1"/>
  <c r="S1052" i="4"/>
  <c r="N1052" i="4"/>
  <c r="P1052" i="4" s="1"/>
  <c r="I1052" i="4"/>
  <c r="F1053" i="39" s="1"/>
  <c r="G1053" i="39" s="1"/>
  <c r="S1051" i="4"/>
  <c r="N1051" i="4"/>
  <c r="Q1051" i="4" s="1"/>
  <c r="I1051" i="4"/>
  <c r="F1052" i="39" s="1"/>
  <c r="G1052" i="39" s="1"/>
  <c r="S1050" i="4"/>
  <c r="N1050" i="4"/>
  <c r="P1050" i="4" s="1"/>
  <c r="I1050" i="4"/>
  <c r="F1051" i="39" s="1"/>
  <c r="G1051" i="39" s="1"/>
  <c r="S1049" i="4"/>
  <c r="N1049" i="4"/>
  <c r="Q1049" i="4" s="1"/>
  <c r="I1049" i="4"/>
  <c r="F1050" i="39" s="1"/>
  <c r="G1050" i="39" s="1"/>
  <c r="S1048" i="4"/>
  <c r="N1048" i="4"/>
  <c r="P1048" i="4" s="1"/>
  <c r="I1048" i="4"/>
  <c r="F1049" i="39" s="1"/>
  <c r="G1049" i="39" s="1"/>
  <c r="S1047" i="4"/>
  <c r="N1047" i="4"/>
  <c r="Q1047" i="4" s="1"/>
  <c r="I1047" i="4"/>
  <c r="F1048" i="39" s="1"/>
  <c r="G1048" i="39" s="1"/>
  <c r="S1046" i="4"/>
  <c r="N1046" i="4"/>
  <c r="P1046" i="4" s="1"/>
  <c r="I1046" i="4"/>
  <c r="F1047" i="39" s="1"/>
  <c r="G1047" i="39" s="1"/>
  <c r="S1045" i="4"/>
  <c r="N1045" i="4"/>
  <c r="Q1045" i="4" s="1"/>
  <c r="I1045" i="4"/>
  <c r="F1046" i="39" s="1"/>
  <c r="G1046" i="39" s="1"/>
  <c r="S1044" i="4"/>
  <c r="N1044" i="4"/>
  <c r="P1044" i="4" s="1"/>
  <c r="I1044" i="4"/>
  <c r="F1045" i="39" s="1"/>
  <c r="G1045" i="39" s="1"/>
  <c r="S1043" i="4"/>
  <c r="N1043" i="4"/>
  <c r="Q1043" i="4" s="1"/>
  <c r="I1043" i="4"/>
  <c r="F1044" i="39" s="1"/>
  <c r="G1044" i="39" s="1"/>
  <c r="S1042" i="4"/>
  <c r="N1042" i="4"/>
  <c r="P1042" i="4" s="1"/>
  <c r="I1042" i="4"/>
  <c r="F1043" i="39" s="1"/>
  <c r="G1043" i="39" s="1"/>
  <c r="S1041" i="4"/>
  <c r="N1041" i="4"/>
  <c r="Q1041" i="4" s="1"/>
  <c r="I1041" i="4"/>
  <c r="F1042" i="39" s="1"/>
  <c r="G1042" i="39" s="1"/>
  <c r="S1040" i="4"/>
  <c r="N1040" i="4"/>
  <c r="P1040" i="4" s="1"/>
  <c r="I1040" i="4"/>
  <c r="F1041" i="39" s="1"/>
  <c r="G1041" i="39" s="1"/>
  <c r="S1039" i="4"/>
  <c r="N1039" i="4"/>
  <c r="Q1039" i="4" s="1"/>
  <c r="I1039" i="4"/>
  <c r="F1040" i="39" s="1"/>
  <c r="G1040" i="39" s="1"/>
  <c r="S1038" i="4"/>
  <c r="N1038" i="4"/>
  <c r="P1038" i="4" s="1"/>
  <c r="I1038" i="4"/>
  <c r="F1039" i="39" s="1"/>
  <c r="G1039" i="39" s="1"/>
  <c r="S1037" i="4"/>
  <c r="N1037" i="4"/>
  <c r="Q1037" i="4" s="1"/>
  <c r="I1037" i="4"/>
  <c r="F1038" i="39" s="1"/>
  <c r="G1038" i="39" s="1"/>
  <c r="S1036" i="4"/>
  <c r="N1036" i="4"/>
  <c r="P1036" i="4" s="1"/>
  <c r="I1036" i="4"/>
  <c r="F1037" i="39" s="1"/>
  <c r="G1037" i="39" s="1"/>
  <c r="S1035" i="4"/>
  <c r="N1035" i="4"/>
  <c r="Q1035" i="4" s="1"/>
  <c r="I1035" i="4"/>
  <c r="F1036" i="39" s="1"/>
  <c r="G1036" i="39" s="1"/>
  <c r="S1034" i="4"/>
  <c r="N1034" i="4"/>
  <c r="P1034" i="4" s="1"/>
  <c r="I1034" i="4"/>
  <c r="F1035" i="39" s="1"/>
  <c r="G1035" i="39" s="1"/>
  <c r="S1033" i="4"/>
  <c r="N1033" i="4"/>
  <c r="Q1033" i="4" s="1"/>
  <c r="I1033" i="4"/>
  <c r="F1034" i="39" s="1"/>
  <c r="G1034" i="39" s="1"/>
  <c r="S1032" i="4"/>
  <c r="N1032" i="4"/>
  <c r="P1032" i="4" s="1"/>
  <c r="I1032" i="4"/>
  <c r="F1033" i="39" s="1"/>
  <c r="G1033" i="39" s="1"/>
  <c r="S1031" i="4"/>
  <c r="N1031" i="4"/>
  <c r="Q1031" i="4" s="1"/>
  <c r="I1031" i="4"/>
  <c r="F1032" i="39" s="1"/>
  <c r="G1032" i="39" s="1"/>
  <c r="S1030" i="4"/>
  <c r="N1030" i="4"/>
  <c r="P1030" i="4" s="1"/>
  <c r="I1030" i="4"/>
  <c r="F1031" i="39" s="1"/>
  <c r="G1031" i="39" s="1"/>
  <c r="S1029" i="4"/>
  <c r="N1029" i="4"/>
  <c r="Q1029" i="4" s="1"/>
  <c r="I1029" i="4"/>
  <c r="F1030" i="39" s="1"/>
  <c r="G1030" i="39" s="1"/>
  <c r="S1028" i="4"/>
  <c r="N1028" i="4"/>
  <c r="P1028" i="4" s="1"/>
  <c r="I1028" i="4"/>
  <c r="F1029" i="39" s="1"/>
  <c r="G1029" i="39" s="1"/>
  <c r="S1027" i="4"/>
  <c r="N1027" i="4"/>
  <c r="Q1027" i="4" s="1"/>
  <c r="I1027" i="4"/>
  <c r="F1028" i="39" s="1"/>
  <c r="G1028" i="39" s="1"/>
  <c r="S1026" i="4"/>
  <c r="N1026" i="4"/>
  <c r="P1026" i="4" s="1"/>
  <c r="I1026" i="4"/>
  <c r="F1027" i="39" s="1"/>
  <c r="G1027" i="39" s="1"/>
  <c r="S1025" i="4"/>
  <c r="N1025" i="4"/>
  <c r="Q1025" i="4" s="1"/>
  <c r="I1025" i="4"/>
  <c r="F1026" i="39" s="1"/>
  <c r="G1026" i="39" s="1"/>
  <c r="S1024" i="4"/>
  <c r="N1024" i="4"/>
  <c r="P1024" i="4" s="1"/>
  <c r="I1024" i="4"/>
  <c r="F1025" i="39" s="1"/>
  <c r="G1025" i="39" s="1"/>
  <c r="S1023" i="4"/>
  <c r="N1023" i="4"/>
  <c r="Q1023" i="4" s="1"/>
  <c r="I1023" i="4"/>
  <c r="F1024" i="39" s="1"/>
  <c r="G1024" i="39" s="1"/>
  <c r="S1022" i="4"/>
  <c r="N1022" i="4"/>
  <c r="P1022" i="4" s="1"/>
  <c r="I1022" i="4"/>
  <c r="F1023" i="39" s="1"/>
  <c r="G1023" i="39" s="1"/>
  <c r="S1021" i="4"/>
  <c r="N1021" i="4"/>
  <c r="Q1021" i="4" s="1"/>
  <c r="I1021" i="4"/>
  <c r="F1022" i="39" s="1"/>
  <c r="G1022" i="39" s="1"/>
  <c r="S1020" i="4"/>
  <c r="N1020" i="4"/>
  <c r="P1020" i="4" s="1"/>
  <c r="I1020" i="4"/>
  <c r="F1021" i="39" s="1"/>
  <c r="G1021" i="39" s="1"/>
  <c r="S1019" i="4"/>
  <c r="N1019" i="4"/>
  <c r="Q1019" i="4" s="1"/>
  <c r="I1019" i="4"/>
  <c r="F1020" i="39" s="1"/>
  <c r="G1020" i="39" s="1"/>
  <c r="S1018" i="4"/>
  <c r="N1018" i="4"/>
  <c r="P1018" i="4" s="1"/>
  <c r="I1018" i="4"/>
  <c r="F1019" i="39" s="1"/>
  <c r="G1019" i="39" s="1"/>
  <c r="S1017" i="4"/>
  <c r="N1017" i="4"/>
  <c r="Q1017" i="4" s="1"/>
  <c r="I1017" i="4"/>
  <c r="F1018" i="39" s="1"/>
  <c r="G1018" i="39" s="1"/>
  <c r="S1016" i="4"/>
  <c r="I1016" i="4"/>
  <c r="F1017" i="39" s="1"/>
  <c r="G1017" i="39" s="1"/>
  <c r="S1015" i="4"/>
  <c r="N1015" i="4"/>
  <c r="Q1015" i="4" s="1"/>
  <c r="I1015" i="4"/>
  <c r="F1016" i="39" s="1"/>
  <c r="G1016" i="39" s="1"/>
  <c r="S1014" i="4"/>
  <c r="N1014" i="4"/>
  <c r="P1014" i="4" s="1"/>
  <c r="I1014" i="4"/>
  <c r="F1015" i="39" s="1"/>
  <c r="G1015" i="39" s="1"/>
  <c r="S1013" i="4"/>
  <c r="N1013" i="4"/>
  <c r="Q1013" i="4" s="1"/>
  <c r="I1013" i="4"/>
  <c r="F1014" i="39" s="1"/>
  <c r="G1014" i="39" s="1"/>
  <c r="S1012" i="4"/>
  <c r="I1012" i="4"/>
  <c r="F1013" i="39" s="1"/>
  <c r="G1013" i="39" s="1"/>
  <c r="S1011" i="4"/>
  <c r="N1011" i="4"/>
  <c r="Q1011" i="4" s="1"/>
  <c r="I1011" i="4"/>
  <c r="F1012" i="39" s="1"/>
  <c r="G1012" i="39" s="1"/>
  <c r="S1010" i="4"/>
  <c r="N1010" i="4"/>
  <c r="P1010" i="4" s="1"/>
  <c r="I1010" i="4"/>
  <c r="F1011" i="39" s="1"/>
  <c r="G1011" i="39" s="1"/>
  <c r="S1009" i="4"/>
  <c r="N1009" i="4"/>
  <c r="Q1009" i="4" s="1"/>
  <c r="I1009" i="4"/>
  <c r="F1010" i="39" s="1"/>
  <c r="G1010" i="39" s="1"/>
  <c r="S1008" i="4"/>
  <c r="I1008" i="4"/>
  <c r="F1009" i="39" s="1"/>
  <c r="G1009" i="39" s="1"/>
  <c r="S1007" i="4"/>
  <c r="N1007" i="4"/>
  <c r="Q1007" i="4" s="1"/>
  <c r="I1007" i="4"/>
  <c r="F1008" i="39" s="1"/>
  <c r="G1008" i="39" s="1"/>
  <c r="S1006" i="4"/>
  <c r="N1006" i="4"/>
  <c r="I1006" i="4"/>
  <c r="F1007" i="39" s="1"/>
  <c r="G1007" i="39" s="1"/>
  <c r="S1005" i="4"/>
  <c r="N1005" i="4"/>
  <c r="I1005" i="4"/>
  <c r="F1006" i="39" s="1"/>
  <c r="G1006" i="39" s="1"/>
  <c r="S1004" i="4"/>
  <c r="N1004" i="4"/>
  <c r="I1004" i="4"/>
  <c r="F1005" i="39" s="1"/>
  <c r="G1005" i="39" s="1"/>
  <c r="S1003" i="4"/>
  <c r="S1002" i="4"/>
  <c r="N1002" i="4"/>
  <c r="I1002" i="4"/>
  <c r="F1003" i="39" s="1"/>
  <c r="G1003" i="39" s="1"/>
  <c r="S1001" i="4"/>
  <c r="N1001" i="4"/>
  <c r="I1001" i="4"/>
  <c r="F1002" i="39" s="1"/>
  <c r="G1002" i="39" s="1"/>
  <c r="S1000" i="4"/>
  <c r="N1000" i="4"/>
  <c r="I1000" i="4"/>
  <c r="F1001" i="39" s="1"/>
  <c r="G1001" i="39" s="1"/>
  <c r="S999" i="4"/>
  <c r="N999" i="4"/>
  <c r="I999" i="4"/>
  <c r="F1000" i="39" s="1"/>
  <c r="G1000" i="39" s="1"/>
  <c r="S998" i="4"/>
  <c r="N998" i="4"/>
  <c r="I998" i="4"/>
  <c r="F999" i="39" s="1"/>
  <c r="G999" i="39" s="1"/>
  <c r="S997" i="4"/>
  <c r="N997" i="4"/>
  <c r="I997" i="4"/>
  <c r="F998" i="39" s="1"/>
  <c r="G998" i="39" s="1"/>
  <c r="S996" i="4"/>
  <c r="N996" i="4"/>
  <c r="I996" i="4"/>
  <c r="F997" i="39" s="1"/>
  <c r="G997" i="39" s="1"/>
  <c r="S995" i="4"/>
  <c r="N995" i="4"/>
  <c r="I995" i="4"/>
  <c r="F996" i="39" s="1"/>
  <c r="G996" i="39" s="1"/>
  <c r="S994" i="4"/>
  <c r="N994" i="4"/>
  <c r="I994" i="4"/>
  <c r="F995" i="39" s="1"/>
  <c r="G995" i="39" s="1"/>
  <c r="S993" i="4"/>
  <c r="N993" i="4"/>
  <c r="I993" i="4"/>
  <c r="F994" i="39" s="1"/>
  <c r="G994" i="39" s="1"/>
  <c r="S992" i="4"/>
  <c r="N992" i="4"/>
  <c r="I992" i="4"/>
  <c r="F993" i="39" s="1"/>
  <c r="G993" i="39" s="1"/>
  <c r="S991" i="4"/>
  <c r="N991" i="4"/>
  <c r="I991" i="4"/>
  <c r="F992" i="39" s="1"/>
  <c r="G992" i="39" s="1"/>
  <c r="S990" i="4"/>
  <c r="N990" i="4"/>
  <c r="I990" i="4"/>
  <c r="F991" i="39" s="1"/>
  <c r="G991" i="39" s="1"/>
  <c r="S989" i="4"/>
  <c r="N989" i="4"/>
  <c r="I989" i="4"/>
  <c r="F990" i="39" s="1"/>
  <c r="G990" i="39" s="1"/>
  <c r="S988" i="4"/>
  <c r="N988" i="4"/>
  <c r="I988" i="4"/>
  <c r="F989" i="39" s="1"/>
  <c r="G989" i="39" s="1"/>
  <c r="S987" i="4"/>
  <c r="N987" i="4"/>
  <c r="I987" i="4"/>
  <c r="F988" i="39" s="1"/>
  <c r="G988" i="39" s="1"/>
  <c r="S986" i="4"/>
  <c r="N986" i="4"/>
  <c r="I986" i="4"/>
  <c r="F987" i="39" s="1"/>
  <c r="G987" i="39" s="1"/>
  <c r="S985" i="4"/>
  <c r="N985" i="4"/>
  <c r="I985" i="4"/>
  <c r="F986" i="39" s="1"/>
  <c r="G986" i="39" s="1"/>
  <c r="S984" i="4"/>
  <c r="N984" i="4"/>
  <c r="I984" i="4"/>
  <c r="F985" i="39" s="1"/>
  <c r="G985" i="39" s="1"/>
  <c r="S983" i="4"/>
  <c r="N983" i="4"/>
  <c r="Q983" i="4" s="1"/>
  <c r="I983" i="4"/>
  <c r="F984" i="39" s="1"/>
  <c r="G984" i="39" s="1"/>
  <c r="S982" i="4"/>
  <c r="I982" i="4"/>
  <c r="F983" i="39" s="1"/>
  <c r="G983" i="39" s="1"/>
  <c r="S981" i="4"/>
  <c r="N981" i="4"/>
  <c r="Q981" i="4" s="1"/>
  <c r="I981" i="4"/>
  <c r="F982" i="39" s="1"/>
  <c r="G982" i="39" s="1"/>
  <c r="S980" i="4"/>
  <c r="N980" i="4"/>
  <c r="P980" i="4" s="1"/>
  <c r="I980" i="4"/>
  <c r="F981" i="39" s="1"/>
  <c r="G981" i="39" s="1"/>
  <c r="S979" i="4"/>
  <c r="N979" i="4"/>
  <c r="Q979" i="4" s="1"/>
  <c r="I979" i="4"/>
  <c r="F980" i="39" s="1"/>
  <c r="G980" i="39" s="1"/>
  <c r="S978" i="4"/>
  <c r="N978" i="4"/>
  <c r="P978" i="4" s="1"/>
  <c r="I978" i="4"/>
  <c r="F979" i="39" s="1"/>
  <c r="G979" i="39" s="1"/>
  <c r="S977" i="4"/>
  <c r="N977" i="4"/>
  <c r="Q977" i="4" s="1"/>
  <c r="I977" i="4"/>
  <c r="F978" i="39" s="1"/>
  <c r="G978" i="39" s="1"/>
  <c r="S976" i="4"/>
  <c r="N976" i="4"/>
  <c r="P976" i="4" s="1"/>
  <c r="I976" i="4"/>
  <c r="F977" i="39" s="1"/>
  <c r="G977" i="39" s="1"/>
  <c r="S975" i="4"/>
  <c r="I975" i="4"/>
  <c r="F976" i="39" s="1"/>
  <c r="G976" i="39" s="1"/>
  <c r="S974" i="4"/>
  <c r="N974" i="4"/>
  <c r="I974" i="4"/>
  <c r="F975" i="39" s="1"/>
  <c r="G975" i="39" s="1"/>
  <c r="S973" i="4"/>
  <c r="N973" i="4"/>
  <c r="Q973" i="4" s="1"/>
  <c r="I973" i="4"/>
  <c r="F974" i="39" s="1"/>
  <c r="G974" i="39" s="1"/>
  <c r="S972" i="4"/>
  <c r="N972" i="4"/>
  <c r="I972" i="4"/>
  <c r="F973" i="39" s="1"/>
  <c r="G973" i="39" s="1"/>
  <c r="S971" i="4"/>
  <c r="N971" i="4"/>
  <c r="Q971" i="4" s="1"/>
  <c r="I971" i="4"/>
  <c r="F972" i="39" s="1"/>
  <c r="G972" i="39" s="1"/>
  <c r="S970" i="4"/>
  <c r="N970" i="4"/>
  <c r="I970" i="4"/>
  <c r="F971" i="39" s="1"/>
  <c r="G971" i="39" s="1"/>
  <c r="S969" i="4"/>
  <c r="N969" i="4"/>
  <c r="Q969" i="4" s="1"/>
  <c r="I969" i="4"/>
  <c r="F970" i="39" s="1"/>
  <c r="G970" i="39" s="1"/>
  <c r="S968" i="4"/>
  <c r="N968" i="4"/>
  <c r="I968" i="4"/>
  <c r="F969" i="39" s="1"/>
  <c r="G969" i="39" s="1"/>
  <c r="S967" i="4"/>
  <c r="N967" i="4"/>
  <c r="Q967" i="4" s="1"/>
  <c r="I967" i="4"/>
  <c r="F968" i="39" s="1"/>
  <c r="G968" i="39" s="1"/>
  <c r="S966" i="4"/>
  <c r="N966" i="4"/>
  <c r="I966" i="4"/>
  <c r="F967" i="39" s="1"/>
  <c r="G967" i="39" s="1"/>
  <c r="S965" i="4"/>
  <c r="N965" i="4"/>
  <c r="Q965" i="4" s="1"/>
  <c r="I965" i="4"/>
  <c r="F966" i="39" s="1"/>
  <c r="G966" i="39" s="1"/>
  <c r="S964" i="4"/>
  <c r="N964" i="4"/>
  <c r="I964" i="4"/>
  <c r="F965" i="39" s="1"/>
  <c r="G965" i="39" s="1"/>
  <c r="S963" i="4"/>
  <c r="N963" i="4"/>
  <c r="Q963" i="4" s="1"/>
  <c r="I963" i="4"/>
  <c r="F964" i="39" s="1"/>
  <c r="G964" i="39" s="1"/>
  <c r="S962" i="4"/>
  <c r="N962" i="4"/>
  <c r="I962" i="4"/>
  <c r="F963" i="39" s="1"/>
  <c r="G963" i="39" s="1"/>
  <c r="S961" i="4"/>
  <c r="N961" i="4"/>
  <c r="Q961" i="4" s="1"/>
  <c r="I961" i="4"/>
  <c r="F962" i="39" s="1"/>
  <c r="G962" i="39" s="1"/>
  <c r="S960" i="4"/>
  <c r="N960" i="4"/>
  <c r="I960" i="4"/>
  <c r="F961" i="39" s="1"/>
  <c r="G961" i="39" s="1"/>
  <c r="S959" i="4"/>
  <c r="N959" i="4"/>
  <c r="Q959" i="4" s="1"/>
  <c r="I959" i="4"/>
  <c r="F960" i="39" s="1"/>
  <c r="G960" i="39" s="1"/>
  <c r="S958" i="4"/>
  <c r="N958" i="4"/>
  <c r="I958" i="4"/>
  <c r="F959" i="39" s="1"/>
  <c r="G959" i="39" s="1"/>
  <c r="S957" i="4"/>
  <c r="N957" i="4"/>
  <c r="Q957" i="4" s="1"/>
  <c r="I957" i="4"/>
  <c r="F958" i="39" s="1"/>
  <c r="G958" i="39" s="1"/>
  <c r="S956" i="4"/>
  <c r="N956" i="4"/>
  <c r="I956" i="4"/>
  <c r="F957" i="39" s="1"/>
  <c r="G957" i="39" s="1"/>
  <c r="S955" i="4"/>
  <c r="N955" i="4"/>
  <c r="Q955" i="4" s="1"/>
  <c r="I955" i="4"/>
  <c r="F956" i="39" s="1"/>
  <c r="G956" i="39" s="1"/>
  <c r="S954" i="4"/>
  <c r="N954" i="4"/>
  <c r="I954" i="4"/>
  <c r="F955" i="39" s="1"/>
  <c r="G955" i="39" s="1"/>
  <c r="S953" i="4"/>
  <c r="N953" i="4"/>
  <c r="Q953" i="4" s="1"/>
  <c r="I953" i="4"/>
  <c r="F954" i="39" s="1"/>
  <c r="G954" i="39" s="1"/>
  <c r="S952" i="4"/>
  <c r="N952" i="4"/>
  <c r="I952" i="4"/>
  <c r="F953" i="39" s="1"/>
  <c r="G953" i="39" s="1"/>
  <c r="S951" i="4"/>
  <c r="N951" i="4"/>
  <c r="Q951" i="4" s="1"/>
  <c r="I951" i="4"/>
  <c r="S950" i="4"/>
  <c r="N950" i="4"/>
  <c r="I950" i="4"/>
  <c r="S949" i="4"/>
  <c r="N949" i="4"/>
  <c r="Q949" i="4" s="1"/>
  <c r="I949" i="4"/>
  <c r="F950" i="39" s="1"/>
  <c r="G950" i="39" s="1"/>
  <c r="S948" i="4"/>
  <c r="N948" i="4"/>
  <c r="I948" i="4"/>
  <c r="F949" i="39" s="1"/>
  <c r="G949" i="39" s="1"/>
  <c r="S947" i="4"/>
  <c r="N947" i="4"/>
  <c r="Q947" i="4" s="1"/>
  <c r="I947" i="4"/>
  <c r="F948" i="39" s="1"/>
  <c r="G948" i="39" s="1"/>
  <c r="S946" i="4"/>
  <c r="N946" i="4"/>
  <c r="I946" i="4"/>
  <c r="F947" i="39" s="1"/>
  <c r="G947" i="39" s="1"/>
  <c r="S945" i="4"/>
  <c r="N945" i="4"/>
  <c r="Q945" i="4" s="1"/>
  <c r="I945" i="4"/>
  <c r="F946" i="39" s="1"/>
  <c r="G946" i="39" s="1"/>
  <c r="S944" i="4"/>
  <c r="N944" i="4"/>
  <c r="I944" i="4"/>
  <c r="F945" i="39" s="1"/>
  <c r="G945" i="39" s="1"/>
  <c r="S943" i="4"/>
  <c r="N943" i="4"/>
  <c r="Q943" i="4" s="1"/>
  <c r="I943" i="4"/>
  <c r="F944" i="39" s="1"/>
  <c r="G944" i="39" s="1"/>
  <c r="S942" i="4"/>
  <c r="N942" i="4"/>
  <c r="I942" i="4"/>
  <c r="F943" i="39" s="1"/>
  <c r="G943" i="39" s="1"/>
  <c r="S941" i="4"/>
  <c r="N941" i="4"/>
  <c r="Q941" i="4" s="1"/>
  <c r="I941" i="4"/>
  <c r="F942" i="39" s="1"/>
  <c r="G942" i="39" s="1"/>
  <c r="S940" i="4"/>
  <c r="N940" i="4"/>
  <c r="I940" i="4"/>
  <c r="F941" i="39" s="1"/>
  <c r="G941" i="39" s="1"/>
  <c r="S939" i="4"/>
  <c r="N939" i="4"/>
  <c r="Q939" i="4" s="1"/>
  <c r="I939" i="4"/>
  <c r="F940" i="39" s="1"/>
  <c r="G940" i="39" s="1"/>
  <c r="S938" i="4"/>
  <c r="N938" i="4"/>
  <c r="I938" i="4"/>
  <c r="F939" i="39" s="1"/>
  <c r="G939" i="39" s="1"/>
  <c r="S937" i="4"/>
  <c r="N937" i="4"/>
  <c r="Q937" i="4" s="1"/>
  <c r="I937" i="4"/>
  <c r="F938" i="39" s="1"/>
  <c r="G938" i="39" s="1"/>
  <c r="S936" i="4"/>
  <c r="N936" i="4"/>
  <c r="I936" i="4"/>
  <c r="F937" i="39" s="1"/>
  <c r="G937" i="39" s="1"/>
  <c r="S935" i="4"/>
  <c r="N935" i="4"/>
  <c r="Q935" i="4" s="1"/>
  <c r="I935" i="4"/>
  <c r="F936" i="39" s="1"/>
  <c r="G936" i="39" s="1"/>
  <c r="S934" i="4"/>
  <c r="N934" i="4"/>
  <c r="I934" i="4"/>
  <c r="F935" i="39" s="1"/>
  <c r="G935" i="39" s="1"/>
  <c r="S933" i="4"/>
  <c r="N933" i="4"/>
  <c r="Q933" i="4" s="1"/>
  <c r="I933" i="4"/>
  <c r="F934" i="39" s="1"/>
  <c r="G934" i="39" s="1"/>
  <c r="S932" i="4"/>
  <c r="N932" i="4"/>
  <c r="I932" i="4"/>
  <c r="F933" i="39" s="1"/>
  <c r="G933" i="39" s="1"/>
  <c r="S931" i="4"/>
  <c r="N931" i="4"/>
  <c r="Q931" i="4" s="1"/>
  <c r="I931" i="4"/>
  <c r="F932" i="39" s="1"/>
  <c r="G932" i="39" s="1"/>
  <c r="S930" i="4"/>
  <c r="N930" i="4"/>
  <c r="I930" i="4"/>
  <c r="F931" i="39" s="1"/>
  <c r="G931" i="39" s="1"/>
  <c r="S929" i="4"/>
  <c r="N929" i="4"/>
  <c r="Q929" i="4" s="1"/>
  <c r="I929" i="4"/>
  <c r="F930" i="39" s="1"/>
  <c r="G930" i="39" s="1"/>
  <c r="S928" i="4"/>
  <c r="N928" i="4"/>
  <c r="I928" i="4"/>
  <c r="F929" i="39" s="1"/>
  <c r="G929" i="39" s="1"/>
  <c r="S927" i="4"/>
  <c r="N927" i="4"/>
  <c r="Q927" i="4" s="1"/>
  <c r="I927" i="4"/>
  <c r="F928" i="39" s="1"/>
  <c r="G928" i="39" s="1"/>
  <c r="S926" i="4"/>
  <c r="N926" i="4"/>
  <c r="I926" i="4"/>
  <c r="F927" i="39" s="1"/>
  <c r="G927" i="39" s="1"/>
  <c r="S925" i="4"/>
  <c r="N925" i="4"/>
  <c r="Q925" i="4" s="1"/>
  <c r="I925" i="4"/>
  <c r="F926" i="39" s="1"/>
  <c r="G926" i="39" s="1"/>
  <c r="S924" i="4"/>
  <c r="N924" i="4"/>
  <c r="I924" i="4"/>
  <c r="F925" i="39" s="1"/>
  <c r="G925" i="39" s="1"/>
  <c r="S923" i="4"/>
  <c r="N923" i="4"/>
  <c r="Q923" i="4" s="1"/>
  <c r="I923" i="4"/>
  <c r="F924" i="39" s="1"/>
  <c r="G924" i="39" s="1"/>
  <c r="S922" i="4"/>
  <c r="N922" i="4"/>
  <c r="I922" i="4"/>
  <c r="F923" i="39" s="1"/>
  <c r="G923" i="39" s="1"/>
  <c r="S921" i="4"/>
  <c r="N921" i="4"/>
  <c r="Q921" i="4" s="1"/>
  <c r="I921" i="4"/>
  <c r="F922" i="39" s="1"/>
  <c r="G922" i="39" s="1"/>
  <c r="S920" i="4"/>
  <c r="N920" i="4"/>
  <c r="I920" i="4"/>
  <c r="F921" i="39" s="1"/>
  <c r="G921" i="39" s="1"/>
  <c r="S919" i="4"/>
  <c r="N919" i="4"/>
  <c r="Q919" i="4" s="1"/>
  <c r="I919" i="4"/>
  <c r="F920" i="39" s="1"/>
  <c r="G920" i="39" s="1"/>
  <c r="S918" i="4"/>
  <c r="N918" i="4"/>
  <c r="I918" i="4"/>
  <c r="F919" i="39" s="1"/>
  <c r="G919" i="39" s="1"/>
  <c r="S917" i="4"/>
  <c r="N917" i="4"/>
  <c r="Q917" i="4" s="1"/>
  <c r="I917" i="4"/>
  <c r="F918" i="39" s="1"/>
  <c r="G918" i="39" s="1"/>
  <c r="S916" i="4"/>
  <c r="N916" i="4"/>
  <c r="I916" i="4"/>
  <c r="F917" i="39" s="1"/>
  <c r="G917" i="39" s="1"/>
  <c r="S915" i="4"/>
  <c r="N915" i="4"/>
  <c r="Q915" i="4" s="1"/>
  <c r="I915" i="4"/>
  <c r="F916" i="39" s="1"/>
  <c r="G916" i="39" s="1"/>
  <c r="S914" i="4"/>
  <c r="N914" i="4"/>
  <c r="I914" i="4"/>
  <c r="F915" i="39" s="1"/>
  <c r="G915" i="39" s="1"/>
  <c r="S913" i="4"/>
  <c r="N913" i="4"/>
  <c r="Q913" i="4" s="1"/>
  <c r="I913" i="4"/>
  <c r="F914" i="39" s="1"/>
  <c r="G914" i="39" s="1"/>
  <c r="S912" i="4"/>
  <c r="N912" i="4"/>
  <c r="I912" i="4"/>
  <c r="F913" i="39" s="1"/>
  <c r="G913" i="39" s="1"/>
  <c r="S911" i="4"/>
  <c r="N911" i="4"/>
  <c r="Q911" i="4" s="1"/>
  <c r="I911" i="4"/>
  <c r="F912" i="39" s="1"/>
  <c r="G912" i="39" s="1"/>
  <c r="S910" i="4"/>
  <c r="N910" i="4"/>
  <c r="I910" i="4"/>
  <c r="F911" i="39" s="1"/>
  <c r="G911" i="39" s="1"/>
  <c r="S909" i="4"/>
  <c r="N909" i="4"/>
  <c r="Q909" i="4" s="1"/>
  <c r="I909" i="4"/>
  <c r="F910" i="39" s="1"/>
  <c r="G910" i="39" s="1"/>
  <c r="S908" i="4"/>
  <c r="N908" i="4"/>
  <c r="I908" i="4"/>
  <c r="F909" i="39" s="1"/>
  <c r="G909" i="39" s="1"/>
  <c r="S907" i="4"/>
  <c r="N907" i="4"/>
  <c r="Q907" i="4" s="1"/>
  <c r="I907" i="4"/>
  <c r="F908" i="39" s="1"/>
  <c r="G908" i="39" s="1"/>
  <c r="S906" i="4"/>
  <c r="N906" i="4"/>
  <c r="I906" i="4"/>
  <c r="F907" i="39" s="1"/>
  <c r="G907" i="39" s="1"/>
  <c r="S905" i="4"/>
  <c r="N905" i="4"/>
  <c r="Q905" i="4" s="1"/>
  <c r="I905" i="4"/>
  <c r="F906" i="39" s="1"/>
  <c r="G906" i="39" s="1"/>
  <c r="S904" i="4"/>
  <c r="N904" i="4"/>
  <c r="I904" i="4"/>
  <c r="F905" i="39" s="1"/>
  <c r="G905" i="39" s="1"/>
  <c r="S903" i="4"/>
  <c r="N903" i="4"/>
  <c r="Q903" i="4" s="1"/>
  <c r="I903" i="4"/>
  <c r="F904" i="39" s="1"/>
  <c r="G904" i="39" s="1"/>
  <c r="S902" i="4"/>
  <c r="N902" i="4"/>
  <c r="I902" i="4"/>
  <c r="F903" i="39" s="1"/>
  <c r="G903" i="39" s="1"/>
  <c r="S901" i="4"/>
  <c r="N901" i="4"/>
  <c r="Q901" i="4" s="1"/>
  <c r="I901" i="4"/>
  <c r="F902" i="39" s="1"/>
  <c r="G902" i="39" s="1"/>
  <c r="S900" i="4"/>
  <c r="N900" i="4"/>
  <c r="I900" i="4"/>
  <c r="F901" i="39" s="1"/>
  <c r="G901" i="39" s="1"/>
  <c r="S899" i="4"/>
  <c r="N899" i="4"/>
  <c r="Q899" i="4" s="1"/>
  <c r="I899" i="4"/>
  <c r="F900" i="39" s="1"/>
  <c r="G900" i="39" s="1"/>
  <c r="S898" i="4"/>
  <c r="N898" i="4"/>
  <c r="I898" i="4"/>
  <c r="F899" i="39" s="1"/>
  <c r="G899" i="39" s="1"/>
  <c r="S897" i="4"/>
  <c r="N897" i="4"/>
  <c r="Q897" i="4" s="1"/>
  <c r="I897" i="4"/>
  <c r="F898" i="39" s="1"/>
  <c r="G898" i="39" s="1"/>
  <c r="S896" i="4"/>
  <c r="N896" i="4"/>
  <c r="I896" i="4"/>
  <c r="F897" i="39" s="1"/>
  <c r="G897" i="39" s="1"/>
  <c r="S895" i="4"/>
  <c r="N895" i="4"/>
  <c r="Q895" i="4" s="1"/>
  <c r="I895" i="4"/>
  <c r="F896" i="39" s="1"/>
  <c r="G896" i="39" s="1"/>
  <c r="S894" i="4"/>
  <c r="N894" i="4"/>
  <c r="I894" i="4"/>
  <c r="F895" i="39" s="1"/>
  <c r="G895" i="39" s="1"/>
  <c r="S893" i="4"/>
  <c r="N893" i="4"/>
  <c r="Q893" i="4" s="1"/>
  <c r="I893" i="4"/>
  <c r="F894" i="39" s="1"/>
  <c r="G894" i="39" s="1"/>
  <c r="S892" i="4"/>
  <c r="N892" i="4"/>
  <c r="I892" i="4"/>
  <c r="F893" i="39" s="1"/>
  <c r="G893" i="39" s="1"/>
  <c r="S891" i="4"/>
  <c r="N891" i="4"/>
  <c r="Q891" i="4" s="1"/>
  <c r="I891" i="4"/>
  <c r="F892" i="39" s="1"/>
  <c r="G892" i="39" s="1"/>
  <c r="S890" i="4"/>
  <c r="N890" i="4"/>
  <c r="I890" i="4"/>
  <c r="F891" i="39" s="1"/>
  <c r="G891" i="39" s="1"/>
  <c r="S889" i="4"/>
  <c r="N889" i="4"/>
  <c r="Q889" i="4" s="1"/>
  <c r="I889" i="4"/>
  <c r="F890" i="39" s="1"/>
  <c r="G890" i="39" s="1"/>
  <c r="S888" i="4"/>
  <c r="N888" i="4"/>
  <c r="I888" i="4"/>
  <c r="F889" i="39" s="1"/>
  <c r="G889" i="39" s="1"/>
  <c r="S887" i="4"/>
  <c r="N887" i="4"/>
  <c r="Q887" i="4" s="1"/>
  <c r="I887" i="4"/>
  <c r="F888" i="39" s="1"/>
  <c r="G888" i="39" s="1"/>
  <c r="S886" i="4"/>
  <c r="S885" i="4"/>
  <c r="N885" i="4"/>
  <c r="Q885" i="4" s="1"/>
  <c r="I885" i="4"/>
  <c r="F886" i="39" s="1"/>
  <c r="G886" i="39" s="1"/>
  <c r="S884" i="4"/>
  <c r="N884" i="4"/>
  <c r="I884" i="4"/>
  <c r="F885" i="39" s="1"/>
  <c r="G885" i="39" s="1"/>
  <c r="S883" i="4"/>
  <c r="N883" i="4"/>
  <c r="Q883" i="4" s="1"/>
  <c r="I883" i="4"/>
  <c r="F884" i="39" s="1"/>
  <c r="G884" i="39" s="1"/>
  <c r="S882" i="4"/>
  <c r="N882" i="4"/>
  <c r="I882" i="4"/>
  <c r="F883" i="39" s="1"/>
  <c r="G883" i="39" s="1"/>
  <c r="S881" i="4"/>
  <c r="N881" i="4"/>
  <c r="Q881" i="4" s="1"/>
  <c r="I881" i="4"/>
  <c r="F882" i="39" s="1"/>
  <c r="G882" i="39" s="1"/>
  <c r="S880" i="4"/>
  <c r="N880" i="4"/>
  <c r="I880" i="4"/>
  <c r="F881" i="39" s="1"/>
  <c r="G881" i="39" s="1"/>
  <c r="S879" i="4"/>
  <c r="N879" i="4"/>
  <c r="Q879" i="4" s="1"/>
  <c r="I879" i="4"/>
  <c r="F880" i="39" s="1"/>
  <c r="G880" i="39" s="1"/>
  <c r="S878" i="4"/>
  <c r="N878" i="4"/>
  <c r="I878" i="4"/>
  <c r="F879" i="39" s="1"/>
  <c r="G879" i="39" s="1"/>
  <c r="S877" i="4"/>
  <c r="N877" i="4"/>
  <c r="Q877" i="4" s="1"/>
  <c r="I877" i="4"/>
  <c r="F878" i="39" s="1"/>
  <c r="G878" i="39" s="1"/>
  <c r="S876" i="4"/>
  <c r="N876" i="4"/>
  <c r="I876" i="4"/>
  <c r="F877" i="39" s="1"/>
  <c r="G877" i="39" s="1"/>
  <c r="S875" i="4"/>
  <c r="N875" i="4"/>
  <c r="Q875" i="4" s="1"/>
  <c r="I875" i="4"/>
  <c r="F876" i="39" s="1"/>
  <c r="G876" i="39" s="1"/>
  <c r="S874" i="4"/>
  <c r="N874" i="4"/>
  <c r="I874" i="4"/>
  <c r="F875" i="39" s="1"/>
  <c r="G875" i="39" s="1"/>
  <c r="S873" i="4"/>
  <c r="N873" i="4"/>
  <c r="Q873" i="4" s="1"/>
  <c r="I873" i="4"/>
  <c r="F874" i="39" s="1"/>
  <c r="G874" i="39" s="1"/>
  <c r="S872" i="4"/>
  <c r="N872" i="4"/>
  <c r="I872" i="4"/>
  <c r="F873" i="39" s="1"/>
  <c r="G873" i="39" s="1"/>
  <c r="S871" i="4"/>
  <c r="N871" i="4"/>
  <c r="Q871" i="4" s="1"/>
  <c r="I871" i="4"/>
  <c r="F872" i="39" s="1"/>
  <c r="G872" i="39" s="1"/>
  <c r="S870" i="4"/>
  <c r="N870" i="4"/>
  <c r="I870" i="4"/>
  <c r="F871" i="39" s="1"/>
  <c r="G871" i="39" s="1"/>
  <c r="S869" i="4"/>
  <c r="N869" i="4"/>
  <c r="Q869" i="4" s="1"/>
  <c r="I869" i="4"/>
  <c r="F870" i="39" s="1"/>
  <c r="G870" i="39" s="1"/>
  <c r="S868" i="4"/>
  <c r="N868" i="4"/>
  <c r="I868" i="4"/>
  <c r="F869" i="39" s="1"/>
  <c r="G869" i="39" s="1"/>
  <c r="S867" i="4"/>
  <c r="N867" i="4"/>
  <c r="Q867" i="4" s="1"/>
  <c r="I867" i="4"/>
  <c r="F868" i="39" s="1"/>
  <c r="G868" i="39" s="1"/>
  <c r="S866" i="4"/>
  <c r="N866" i="4"/>
  <c r="I866" i="4"/>
  <c r="F867" i="39" s="1"/>
  <c r="G867" i="39" s="1"/>
  <c r="S865" i="4"/>
  <c r="N865" i="4"/>
  <c r="Q865" i="4" s="1"/>
  <c r="I865" i="4"/>
  <c r="F866" i="39" s="1"/>
  <c r="G866" i="39" s="1"/>
  <c r="S864" i="4"/>
  <c r="N864" i="4"/>
  <c r="I864" i="4"/>
  <c r="F865" i="39" s="1"/>
  <c r="G865" i="39" s="1"/>
  <c r="S863" i="4"/>
  <c r="N863" i="4"/>
  <c r="Q863" i="4" s="1"/>
  <c r="I863" i="4"/>
  <c r="F864" i="39" s="1"/>
  <c r="G864" i="39" s="1"/>
  <c r="S862" i="4"/>
  <c r="N862" i="4"/>
  <c r="I862" i="4"/>
  <c r="F863" i="39" s="1"/>
  <c r="G863" i="39" s="1"/>
  <c r="S861" i="4"/>
  <c r="N861" i="4"/>
  <c r="Q861" i="4" s="1"/>
  <c r="I861" i="4"/>
  <c r="F862" i="39" s="1"/>
  <c r="G862" i="39" s="1"/>
  <c r="S860" i="4"/>
  <c r="N860" i="4"/>
  <c r="I860" i="4"/>
  <c r="F861" i="39" s="1"/>
  <c r="G861" i="39" s="1"/>
  <c r="S859" i="4"/>
  <c r="N859" i="4"/>
  <c r="Q859" i="4" s="1"/>
  <c r="I859" i="4"/>
  <c r="F860" i="39" s="1"/>
  <c r="G860" i="39" s="1"/>
  <c r="S858" i="4"/>
  <c r="N858" i="4"/>
  <c r="I858" i="4"/>
  <c r="F859" i="39" s="1"/>
  <c r="G859" i="39" s="1"/>
  <c r="S857" i="4"/>
  <c r="N857" i="4"/>
  <c r="Q857" i="4" s="1"/>
  <c r="I857" i="4"/>
  <c r="F858" i="39" s="1"/>
  <c r="G858" i="39" s="1"/>
  <c r="S856" i="4"/>
  <c r="N856" i="4"/>
  <c r="I856" i="4"/>
  <c r="F857" i="39" s="1"/>
  <c r="G857" i="39" s="1"/>
  <c r="S855" i="4"/>
  <c r="N855" i="4"/>
  <c r="Q855" i="4" s="1"/>
  <c r="I855" i="4"/>
  <c r="F856" i="39" s="1"/>
  <c r="G856" i="39" s="1"/>
  <c r="S854" i="4"/>
  <c r="N854" i="4"/>
  <c r="I854" i="4"/>
  <c r="F855" i="39" s="1"/>
  <c r="G855" i="39" s="1"/>
  <c r="S853" i="4"/>
  <c r="N853" i="4"/>
  <c r="Q853" i="4" s="1"/>
  <c r="I853" i="4"/>
  <c r="F854" i="39" s="1"/>
  <c r="G854" i="39" s="1"/>
  <c r="S852" i="4"/>
  <c r="N852" i="4"/>
  <c r="I852" i="4"/>
  <c r="F853" i="39" s="1"/>
  <c r="G853" i="39" s="1"/>
  <c r="S851" i="4"/>
  <c r="N851" i="4"/>
  <c r="Q851" i="4" s="1"/>
  <c r="I851" i="4"/>
  <c r="F852" i="39" s="1"/>
  <c r="G852" i="39" s="1"/>
  <c r="S850" i="4"/>
  <c r="N850" i="4"/>
  <c r="I850" i="4"/>
  <c r="F851" i="39" s="1"/>
  <c r="G851" i="39" s="1"/>
  <c r="S849" i="4"/>
  <c r="N849" i="4"/>
  <c r="Q849" i="4" s="1"/>
  <c r="I849" i="4"/>
  <c r="F850" i="39" s="1"/>
  <c r="G850" i="39" s="1"/>
  <c r="S848" i="4"/>
  <c r="N848" i="4"/>
  <c r="I848" i="4"/>
  <c r="F849" i="39" s="1"/>
  <c r="G849" i="39" s="1"/>
  <c r="S847" i="4"/>
  <c r="N847" i="4"/>
  <c r="Q847" i="4" s="1"/>
  <c r="I847" i="4"/>
  <c r="F848" i="39" s="1"/>
  <c r="G848" i="39" s="1"/>
  <c r="S846" i="4"/>
  <c r="N846" i="4"/>
  <c r="I846" i="4"/>
  <c r="F847" i="39" s="1"/>
  <c r="G847" i="39" s="1"/>
  <c r="S845" i="4"/>
  <c r="N845" i="4"/>
  <c r="Q845" i="4" s="1"/>
  <c r="I845" i="4"/>
  <c r="F846" i="39" s="1"/>
  <c r="G846" i="39" s="1"/>
  <c r="S844" i="4"/>
  <c r="N844" i="4"/>
  <c r="I844" i="4"/>
  <c r="F845" i="39" s="1"/>
  <c r="G845" i="39" s="1"/>
  <c r="S843" i="4"/>
  <c r="N843" i="4"/>
  <c r="Q843" i="4" s="1"/>
  <c r="I843" i="4"/>
  <c r="F844" i="39" s="1"/>
  <c r="G844" i="39" s="1"/>
  <c r="S842" i="4"/>
  <c r="N842" i="4"/>
  <c r="I842" i="4"/>
  <c r="F843" i="39" s="1"/>
  <c r="G843" i="39" s="1"/>
  <c r="S841" i="4"/>
  <c r="N841" i="4"/>
  <c r="Q841" i="4" s="1"/>
  <c r="I841" i="4"/>
  <c r="F842" i="39" s="1"/>
  <c r="G842" i="39" s="1"/>
  <c r="S840" i="4"/>
  <c r="N840" i="4"/>
  <c r="I840" i="4"/>
  <c r="F841" i="39" s="1"/>
  <c r="G841" i="39" s="1"/>
  <c r="S839" i="4"/>
  <c r="N839" i="4"/>
  <c r="Q839" i="4" s="1"/>
  <c r="I839" i="4"/>
  <c r="F840" i="39" s="1"/>
  <c r="G840" i="39" s="1"/>
  <c r="S838" i="4"/>
  <c r="N838" i="4"/>
  <c r="I838" i="4"/>
  <c r="F839" i="39" s="1"/>
  <c r="G839" i="39" s="1"/>
  <c r="S837" i="4"/>
  <c r="N837" i="4"/>
  <c r="Q837" i="4" s="1"/>
  <c r="I837" i="4"/>
  <c r="F838" i="39" s="1"/>
  <c r="G838" i="39" s="1"/>
  <c r="S836" i="4"/>
  <c r="N836" i="4"/>
  <c r="I836" i="4"/>
  <c r="F837" i="39" s="1"/>
  <c r="G837" i="39" s="1"/>
  <c r="S835" i="4"/>
  <c r="N835" i="4"/>
  <c r="Q835" i="4" s="1"/>
  <c r="I835" i="4"/>
  <c r="F836" i="39" s="1"/>
  <c r="G836" i="39" s="1"/>
  <c r="S834" i="4"/>
  <c r="N834" i="4"/>
  <c r="I834" i="4"/>
  <c r="F835" i="39" s="1"/>
  <c r="G835" i="39" s="1"/>
  <c r="S833" i="4"/>
  <c r="N833" i="4"/>
  <c r="Q833" i="4" s="1"/>
  <c r="I833" i="4"/>
  <c r="F834" i="39" s="1"/>
  <c r="G834" i="39" s="1"/>
  <c r="S832" i="4"/>
  <c r="N832" i="4"/>
  <c r="I832" i="4"/>
  <c r="F833" i="39" s="1"/>
  <c r="G833" i="39" s="1"/>
  <c r="S831" i="4"/>
  <c r="N831" i="4"/>
  <c r="Q831" i="4" s="1"/>
  <c r="I831" i="4"/>
  <c r="F832" i="39" s="1"/>
  <c r="G832" i="39" s="1"/>
  <c r="S830" i="4"/>
  <c r="N830" i="4"/>
  <c r="I830" i="4"/>
  <c r="F831" i="39" s="1"/>
  <c r="G831" i="39" s="1"/>
  <c r="S829" i="4"/>
  <c r="N829" i="4"/>
  <c r="Q829" i="4" s="1"/>
  <c r="I829" i="4"/>
  <c r="F830" i="39" s="1"/>
  <c r="G830" i="39" s="1"/>
  <c r="S828" i="4"/>
  <c r="N828" i="4"/>
  <c r="I828" i="4"/>
  <c r="F829" i="39" s="1"/>
  <c r="G829" i="39" s="1"/>
  <c r="S827" i="4"/>
  <c r="N827" i="4"/>
  <c r="Q827" i="4" s="1"/>
  <c r="I827" i="4"/>
  <c r="F828" i="39" s="1"/>
  <c r="G828" i="39" s="1"/>
  <c r="S826" i="4"/>
  <c r="I826" i="4"/>
  <c r="F827" i="39" s="1"/>
  <c r="G827" i="39" s="1"/>
  <c r="S825" i="4"/>
  <c r="N825" i="4"/>
  <c r="Q825" i="4" s="1"/>
  <c r="I825" i="4"/>
  <c r="F826" i="39" s="1"/>
  <c r="G826" i="39" s="1"/>
  <c r="S824" i="4"/>
  <c r="N824" i="4"/>
  <c r="I824" i="4"/>
  <c r="F825" i="39" s="1"/>
  <c r="G825" i="39" s="1"/>
  <c r="S823" i="4"/>
  <c r="N823" i="4"/>
  <c r="Q823" i="4" s="1"/>
  <c r="I823" i="4"/>
  <c r="F824" i="39" s="1"/>
  <c r="G824" i="39" s="1"/>
  <c r="S822" i="4"/>
  <c r="N822" i="4"/>
  <c r="I822" i="4"/>
  <c r="F823" i="39" s="1"/>
  <c r="G823" i="39" s="1"/>
  <c r="S821" i="4"/>
  <c r="N821" i="4"/>
  <c r="Q821" i="4" s="1"/>
  <c r="I821" i="4"/>
  <c r="F822" i="39" s="1"/>
  <c r="G822" i="39" s="1"/>
  <c r="S820" i="4"/>
  <c r="N820" i="4"/>
  <c r="I820" i="4"/>
  <c r="F821" i="39" s="1"/>
  <c r="G821" i="39" s="1"/>
  <c r="S819" i="4"/>
  <c r="N819" i="4"/>
  <c r="Q819" i="4" s="1"/>
  <c r="I819" i="4"/>
  <c r="F820" i="39" s="1"/>
  <c r="G820" i="39" s="1"/>
  <c r="S818" i="4"/>
  <c r="N818" i="4"/>
  <c r="I818" i="4"/>
  <c r="F819" i="39" s="1"/>
  <c r="G819" i="39" s="1"/>
  <c r="S817" i="4"/>
  <c r="N817" i="4"/>
  <c r="Q817" i="4" s="1"/>
  <c r="I817" i="4"/>
  <c r="F818" i="39" s="1"/>
  <c r="G818" i="39" s="1"/>
  <c r="S816" i="4"/>
  <c r="N816" i="4"/>
  <c r="I816" i="4"/>
  <c r="F817" i="39" s="1"/>
  <c r="G817" i="39" s="1"/>
  <c r="S815" i="4"/>
  <c r="N815" i="4"/>
  <c r="Q815" i="4" s="1"/>
  <c r="I815" i="4"/>
  <c r="F816" i="39" s="1"/>
  <c r="G816" i="39" s="1"/>
  <c r="S814" i="4"/>
  <c r="N814" i="4"/>
  <c r="I814" i="4"/>
  <c r="F815" i="39" s="1"/>
  <c r="G815" i="39" s="1"/>
  <c r="S813" i="4"/>
  <c r="N813" i="4"/>
  <c r="Q813" i="4" s="1"/>
  <c r="I813" i="4"/>
  <c r="F814" i="39" s="1"/>
  <c r="G814" i="39" s="1"/>
  <c r="S812" i="4"/>
  <c r="N812" i="4"/>
  <c r="I812" i="4"/>
  <c r="F813" i="39" s="1"/>
  <c r="G813" i="39" s="1"/>
  <c r="S811" i="4"/>
  <c r="N811" i="4"/>
  <c r="Q811" i="4" s="1"/>
  <c r="I811" i="4"/>
  <c r="F812" i="39" s="1"/>
  <c r="G812" i="39" s="1"/>
  <c r="S810" i="4"/>
  <c r="N810" i="4"/>
  <c r="I810" i="4"/>
  <c r="F811" i="39" s="1"/>
  <c r="G811" i="39" s="1"/>
  <c r="S809" i="4"/>
  <c r="N809" i="4"/>
  <c r="Q809" i="4" s="1"/>
  <c r="I809" i="4"/>
  <c r="F810" i="39" s="1"/>
  <c r="G810" i="39" s="1"/>
  <c r="S808" i="4"/>
  <c r="N808" i="4"/>
  <c r="I808" i="4"/>
  <c r="F809" i="39" s="1"/>
  <c r="G809" i="39" s="1"/>
  <c r="S807" i="4"/>
  <c r="N807" i="4"/>
  <c r="Q807" i="4" s="1"/>
  <c r="I807" i="4"/>
  <c r="F808" i="39" s="1"/>
  <c r="G808" i="39" s="1"/>
  <c r="S806" i="4"/>
  <c r="N806" i="4"/>
  <c r="I806" i="4"/>
  <c r="F807" i="39" s="1"/>
  <c r="G807" i="39" s="1"/>
  <c r="S805" i="4"/>
  <c r="N805" i="4"/>
  <c r="Q805" i="4" s="1"/>
  <c r="I805" i="4"/>
  <c r="F806" i="39" s="1"/>
  <c r="G806" i="39" s="1"/>
  <c r="S804" i="4"/>
  <c r="N804" i="4"/>
  <c r="I804" i="4"/>
  <c r="F805" i="39" s="1"/>
  <c r="G805" i="39" s="1"/>
  <c r="S803" i="4"/>
  <c r="N803" i="4"/>
  <c r="Q803" i="4" s="1"/>
  <c r="I803" i="4"/>
  <c r="F804" i="39" s="1"/>
  <c r="G804" i="39" s="1"/>
  <c r="S802" i="4"/>
  <c r="N802" i="4"/>
  <c r="I802" i="4"/>
  <c r="F803" i="39" s="1"/>
  <c r="G803" i="39" s="1"/>
  <c r="S801" i="4"/>
  <c r="N801" i="4"/>
  <c r="Q801" i="4" s="1"/>
  <c r="I801" i="4"/>
  <c r="F802" i="39" s="1"/>
  <c r="G802" i="39" s="1"/>
  <c r="S800" i="4"/>
  <c r="N800" i="4"/>
  <c r="I800" i="4"/>
  <c r="F801" i="39" s="1"/>
  <c r="G801" i="39" s="1"/>
  <c r="S799" i="4"/>
  <c r="N799" i="4"/>
  <c r="Q799" i="4" s="1"/>
  <c r="I799" i="4"/>
  <c r="F800" i="39" s="1"/>
  <c r="G800" i="39" s="1"/>
  <c r="S798" i="4"/>
  <c r="N798" i="4"/>
  <c r="I798" i="4"/>
  <c r="F799" i="39" s="1"/>
  <c r="G799" i="39" s="1"/>
  <c r="S797" i="4"/>
  <c r="N797" i="4"/>
  <c r="Q797" i="4" s="1"/>
  <c r="I797" i="4"/>
  <c r="F798" i="39" s="1"/>
  <c r="G798" i="39" s="1"/>
  <c r="S796" i="4"/>
  <c r="N796" i="4"/>
  <c r="I796" i="4"/>
  <c r="F797" i="39" s="1"/>
  <c r="G797" i="39" s="1"/>
  <c r="S795" i="4"/>
  <c r="N795" i="4"/>
  <c r="Q795" i="4" s="1"/>
  <c r="I795" i="4"/>
  <c r="S794" i="4"/>
  <c r="N794" i="4"/>
  <c r="I794" i="4"/>
  <c r="F795" i="39" s="1"/>
  <c r="G795" i="39" s="1"/>
  <c r="S793" i="4"/>
  <c r="N793" i="4"/>
  <c r="Q793" i="4" s="1"/>
  <c r="I793" i="4"/>
  <c r="F794" i="39" s="1"/>
  <c r="G794" i="39" s="1"/>
  <c r="S792" i="4"/>
  <c r="N792" i="4"/>
  <c r="I792" i="4"/>
  <c r="F793" i="39" s="1"/>
  <c r="G793" i="39" s="1"/>
  <c r="S791" i="4"/>
  <c r="N791" i="4"/>
  <c r="Q791" i="4" s="1"/>
  <c r="I791" i="4"/>
  <c r="F792" i="39" s="1"/>
  <c r="G792" i="39" s="1"/>
  <c r="S790" i="4"/>
  <c r="N790" i="4"/>
  <c r="I790" i="4"/>
  <c r="F791" i="39" s="1"/>
  <c r="G791" i="39" s="1"/>
  <c r="S789" i="4"/>
  <c r="N789" i="4"/>
  <c r="Q789" i="4" s="1"/>
  <c r="I789" i="4"/>
  <c r="F790" i="39" s="1"/>
  <c r="G790" i="39" s="1"/>
  <c r="S788" i="4"/>
  <c r="N788" i="4"/>
  <c r="I788" i="4"/>
  <c r="F789" i="39" s="1"/>
  <c r="G789" i="39" s="1"/>
  <c r="S787" i="4"/>
  <c r="N787" i="4"/>
  <c r="Q787" i="4" s="1"/>
  <c r="I787" i="4"/>
  <c r="F788" i="39" s="1"/>
  <c r="G788" i="39" s="1"/>
  <c r="S786" i="4"/>
  <c r="N786" i="4"/>
  <c r="I786" i="4"/>
  <c r="F787" i="39" s="1"/>
  <c r="G787" i="39" s="1"/>
  <c r="S785" i="4"/>
  <c r="N785" i="4"/>
  <c r="Q785" i="4" s="1"/>
  <c r="I785" i="4"/>
  <c r="F786" i="39" s="1"/>
  <c r="G786" i="39" s="1"/>
  <c r="S784" i="4"/>
  <c r="N784" i="4"/>
  <c r="I784" i="4"/>
  <c r="F785" i="39" s="1"/>
  <c r="G785" i="39" s="1"/>
  <c r="S783" i="4"/>
  <c r="N783" i="4"/>
  <c r="Q783" i="4" s="1"/>
  <c r="I783" i="4"/>
  <c r="F784" i="39" s="1"/>
  <c r="G784" i="39" s="1"/>
  <c r="S782" i="4"/>
  <c r="N782" i="4"/>
  <c r="I782" i="4"/>
  <c r="F783" i="39" s="1"/>
  <c r="G783" i="39" s="1"/>
  <c r="S781" i="4"/>
  <c r="N781" i="4"/>
  <c r="Q781" i="4" s="1"/>
  <c r="I781" i="4"/>
  <c r="F782" i="39" s="1"/>
  <c r="G782" i="39" s="1"/>
  <c r="S780" i="4"/>
  <c r="N780" i="4"/>
  <c r="I780" i="4"/>
  <c r="F781" i="39" s="1"/>
  <c r="G781" i="39" s="1"/>
  <c r="S779" i="4"/>
  <c r="N779" i="4"/>
  <c r="Q779" i="4" s="1"/>
  <c r="I779" i="4"/>
  <c r="F780" i="39" s="1"/>
  <c r="G780" i="39" s="1"/>
  <c r="S778" i="4"/>
  <c r="N778" i="4"/>
  <c r="I778" i="4"/>
  <c r="F779" i="39" s="1"/>
  <c r="G779" i="39" s="1"/>
  <c r="S777" i="4"/>
  <c r="N777" i="4"/>
  <c r="Q777" i="4" s="1"/>
  <c r="I777" i="4"/>
  <c r="F778" i="39" s="1"/>
  <c r="G778" i="39" s="1"/>
  <c r="S776" i="4"/>
  <c r="N776" i="4"/>
  <c r="I776" i="4"/>
  <c r="F777" i="39" s="1"/>
  <c r="G777" i="39" s="1"/>
  <c r="S775" i="4"/>
  <c r="N775" i="4"/>
  <c r="Q775" i="4" s="1"/>
  <c r="I775" i="4"/>
  <c r="F776" i="39" s="1"/>
  <c r="G776" i="39" s="1"/>
  <c r="S774" i="4"/>
  <c r="N774" i="4"/>
  <c r="I774" i="4"/>
  <c r="F775" i="39" s="1"/>
  <c r="G775" i="39" s="1"/>
  <c r="S773" i="4"/>
  <c r="N773" i="4"/>
  <c r="Q773" i="4" s="1"/>
  <c r="I773" i="4"/>
  <c r="F774" i="39" s="1"/>
  <c r="G774" i="39" s="1"/>
  <c r="S772" i="4"/>
  <c r="N772" i="4"/>
  <c r="I772" i="4"/>
  <c r="F773" i="39" s="1"/>
  <c r="G773" i="39" s="1"/>
  <c r="S771" i="4"/>
  <c r="N771" i="4"/>
  <c r="Q771" i="4" s="1"/>
  <c r="I771" i="4"/>
  <c r="F772" i="39" s="1"/>
  <c r="G772" i="39" s="1"/>
  <c r="S770" i="4"/>
  <c r="N770" i="4"/>
  <c r="I770" i="4"/>
  <c r="F771" i="39" s="1"/>
  <c r="G771" i="39" s="1"/>
  <c r="S769" i="4"/>
  <c r="N769" i="4"/>
  <c r="Q769" i="4" s="1"/>
  <c r="I769" i="4"/>
  <c r="F770" i="39" s="1"/>
  <c r="G770" i="39" s="1"/>
  <c r="S768" i="4"/>
  <c r="N768" i="4"/>
  <c r="I768" i="4"/>
  <c r="F769" i="39" s="1"/>
  <c r="G769" i="39" s="1"/>
  <c r="S767" i="4"/>
  <c r="N767" i="4"/>
  <c r="Q767" i="4" s="1"/>
  <c r="I767" i="4"/>
  <c r="F768" i="39" s="1"/>
  <c r="G768" i="39" s="1"/>
  <c r="S766" i="4"/>
  <c r="N766" i="4"/>
  <c r="I766" i="4"/>
  <c r="F767" i="39" s="1"/>
  <c r="G767" i="39" s="1"/>
  <c r="S765" i="4"/>
  <c r="N765" i="4"/>
  <c r="Q765" i="4" s="1"/>
  <c r="I765" i="4"/>
  <c r="F766" i="39" s="1"/>
  <c r="G766" i="39" s="1"/>
  <c r="S764" i="4"/>
  <c r="N764" i="4"/>
  <c r="I764" i="4"/>
  <c r="F765" i="39" s="1"/>
  <c r="G765" i="39" s="1"/>
  <c r="S763" i="4"/>
  <c r="N763" i="4"/>
  <c r="Q763" i="4" s="1"/>
  <c r="I763" i="4"/>
  <c r="F764" i="39" s="1"/>
  <c r="G764" i="39" s="1"/>
  <c r="S762" i="4"/>
  <c r="N762" i="4"/>
  <c r="I762" i="4"/>
  <c r="F763" i="39" s="1"/>
  <c r="G763" i="39" s="1"/>
  <c r="S761" i="4"/>
  <c r="N761" i="4"/>
  <c r="Q761" i="4" s="1"/>
  <c r="I761" i="4"/>
  <c r="F762" i="39" s="1"/>
  <c r="G762" i="39" s="1"/>
  <c r="S760" i="4"/>
  <c r="N760" i="4"/>
  <c r="I760" i="4"/>
  <c r="F761" i="39" s="1"/>
  <c r="G761" i="39" s="1"/>
  <c r="S759" i="4"/>
  <c r="N759" i="4"/>
  <c r="Q759" i="4" s="1"/>
  <c r="I759" i="4"/>
  <c r="F760" i="39" s="1"/>
  <c r="G760" i="39" s="1"/>
  <c r="S758" i="4"/>
  <c r="N758" i="4"/>
  <c r="I758" i="4"/>
  <c r="F759" i="39" s="1"/>
  <c r="G759" i="39" s="1"/>
  <c r="S757" i="4"/>
  <c r="N757" i="4"/>
  <c r="Q757" i="4" s="1"/>
  <c r="I757" i="4"/>
  <c r="F758" i="39" s="1"/>
  <c r="G758" i="39" s="1"/>
  <c r="S756" i="4"/>
  <c r="N756" i="4"/>
  <c r="I756" i="4"/>
  <c r="F757" i="39" s="1"/>
  <c r="G757" i="39" s="1"/>
  <c r="S755" i="4"/>
  <c r="N755" i="4"/>
  <c r="Q755" i="4" s="1"/>
  <c r="I755" i="4"/>
  <c r="F756" i="39" s="1"/>
  <c r="G756" i="39" s="1"/>
  <c r="S754" i="4"/>
  <c r="N754" i="4"/>
  <c r="I754" i="4"/>
  <c r="F755" i="39" s="1"/>
  <c r="G755" i="39" s="1"/>
  <c r="S753" i="4"/>
  <c r="N753" i="4"/>
  <c r="Q753" i="4" s="1"/>
  <c r="I753" i="4"/>
  <c r="F754" i="39" s="1"/>
  <c r="G754" i="39" s="1"/>
  <c r="S752" i="4"/>
  <c r="N752" i="4"/>
  <c r="I752" i="4"/>
  <c r="F753" i="39" s="1"/>
  <c r="G753" i="39" s="1"/>
  <c r="S751" i="4"/>
  <c r="N751" i="4"/>
  <c r="Q751" i="4" s="1"/>
  <c r="I751" i="4"/>
  <c r="F752" i="39" s="1"/>
  <c r="G752" i="39" s="1"/>
  <c r="S750" i="4"/>
  <c r="N750" i="4"/>
  <c r="I750" i="4"/>
  <c r="F751" i="39" s="1"/>
  <c r="G751" i="39" s="1"/>
  <c r="S749" i="4"/>
  <c r="N749" i="4"/>
  <c r="Q749" i="4" s="1"/>
  <c r="I749" i="4"/>
  <c r="F750" i="39" s="1"/>
  <c r="G750" i="39" s="1"/>
  <c r="S748" i="4"/>
  <c r="N748" i="4"/>
  <c r="I748" i="4"/>
  <c r="F749" i="39" s="1"/>
  <c r="G749" i="39" s="1"/>
  <c r="S747" i="4"/>
  <c r="N747" i="4"/>
  <c r="Q747" i="4" s="1"/>
  <c r="I747" i="4"/>
  <c r="F748" i="39" s="1"/>
  <c r="G748" i="39" s="1"/>
  <c r="S746" i="4"/>
  <c r="N746" i="4"/>
  <c r="I746" i="4"/>
  <c r="F747" i="39" s="1"/>
  <c r="G747" i="39" s="1"/>
  <c r="S745" i="4"/>
  <c r="N745" i="4"/>
  <c r="Q745" i="4" s="1"/>
  <c r="I745" i="4"/>
  <c r="F746" i="39" s="1"/>
  <c r="G746" i="39" s="1"/>
  <c r="S744" i="4"/>
  <c r="N744" i="4"/>
  <c r="I744" i="4"/>
  <c r="F745" i="39" s="1"/>
  <c r="G745" i="39" s="1"/>
  <c r="S743" i="4"/>
  <c r="N743" i="4"/>
  <c r="Q743" i="4" s="1"/>
  <c r="I743" i="4"/>
  <c r="F744" i="39" s="1"/>
  <c r="G744" i="39" s="1"/>
  <c r="S742" i="4"/>
  <c r="N742" i="4"/>
  <c r="I742" i="4"/>
  <c r="F743" i="39" s="1"/>
  <c r="G743" i="39" s="1"/>
  <c r="S741" i="4"/>
  <c r="N741" i="4"/>
  <c r="Q741" i="4" s="1"/>
  <c r="I741" i="4"/>
  <c r="F742" i="39" s="1"/>
  <c r="G742" i="39" s="1"/>
  <c r="S740" i="4"/>
  <c r="N740" i="4"/>
  <c r="I740" i="4"/>
  <c r="F741" i="39" s="1"/>
  <c r="G741" i="39" s="1"/>
  <c r="S739" i="4"/>
  <c r="N739" i="4"/>
  <c r="Q739" i="4" s="1"/>
  <c r="I739" i="4"/>
  <c r="F740" i="39" s="1"/>
  <c r="G740" i="39" s="1"/>
  <c r="S738" i="4"/>
  <c r="S737" i="4"/>
  <c r="N737" i="4"/>
  <c r="Q737" i="4" s="1"/>
  <c r="I737" i="4"/>
  <c r="F738" i="39" s="1"/>
  <c r="G738" i="39" s="1"/>
  <c r="S736" i="4"/>
  <c r="N736" i="4"/>
  <c r="I736" i="4"/>
  <c r="F737" i="39" s="1"/>
  <c r="G737" i="39" s="1"/>
  <c r="S735" i="4"/>
  <c r="N735" i="4"/>
  <c r="Q735" i="4" s="1"/>
  <c r="I735" i="4"/>
  <c r="F736" i="39" s="1"/>
  <c r="G736" i="39" s="1"/>
  <c r="S734" i="4"/>
  <c r="S733" i="4"/>
  <c r="N733" i="4"/>
  <c r="Q733" i="4" s="1"/>
  <c r="I733" i="4"/>
  <c r="F734" i="39" s="1"/>
  <c r="G734" i="39" s="1"/>
  <c r="S732" i="4"/>
  <c r="N732" i="4"/>
  <c r="I732" i="4"/>
  <c r="F733" i="39" s="1"/>
  <c r="G733" i="39" s="1"/>
  <c r="S731" i="4"/>
  <c r="N731" i="4"/>
  <c r="Q731" i="4" s="1"/>
  <c r="I731" i="4"/>
  <c r="F732" i="39" s="1"/>
  <c r="G732" i="39" s="1"/>
  <c r="S730" i="4"/>
  <c r="S729" i="4"/>
  <c r="N729" i="4"/>
  <c r="Q729" i="4" s="1"/>
  <c r="S728" i="4"/>
  <c r="N728" i="4"/>
  <c r="I728" i="4"/>
  <c r="F729" i="39" s="1"/>
  <c r="G729" i="39" s="1"/>
  <c r="S727" i="4"/>
  <c r="N727" i="4"/>
  <c r="Q727" i="4" s="1"/>
  <c r="I727" i="4"/>
  <c r="F728" i="39" s="1"/>
  <c r="G728" i="39" s="1"/>
  <c r="S726" i="4"/>
  <c r="I726" i="4"/>
  <c r="F727" i="39" s="1"/>
  <c r="G727" i="39" s="1"/>
  <c r="S725" i="4"/>
  <c r="N725" i="4"/>
  <c r="Q725" i="4" s="1"/>
  <c r="I725" i="4"/>
  <c r="F726" i="39" s="1"/>
  <c r="G726" i="39" s="1"/>
  <c r="S724" i="4"/>
  <c r="N724" i="4"/>
  <c r="I724" i="4"/>
  <c r="F725" i="39" s="1"/>
  <c r="G725" i="39" s="1"/>
  <c r="S723" i="4"/>
  <c r="N723" i="4"/>
  <c r="Q723" i="4" s="1"/>
  <c r="I723" i="4"/>
  <c r="F724" i="39" s="1"/>
  <c r="G724" i="39" s="1"/>
  <c r="S722" i="4"/>
  <c r="N722" i="4"/>
  <c r="I722" i="4"/>
  <c r="F723" i="39" s="1"/>
  <c r="G723" i="39" s="1"/>
  <c r="S721" i="4"/>
  <c r="N721" i="4"/>
  <c r="Q721" i="4" s="1"/>
  <c r="I721" i="4"/>
  <c r="F722" i="39" s="1"/>
  <c r="G722" i="39" s="1"/>
  <c r="S720" i="4"/>
  <c r="N720" i="4"/>
  <c r="I720" i="4"/>
  <c r="F721" i="39" s="1"/>
  <c r="G721" i="39" s="1"/>
  <c r="S719" i="4"/>
  <c r="N719" i="4"/>
  <c r="Q719" i="4" s="1"/>
  <c r="I719" i="4"/>
  <c r="F720" i="39" s="1"/>
  <c r="G720" i="39" s="1"/>
  <c r="S718" i="4"/>
  <c r="N718" i="4"/>
  <c r="I718" i="4"/>
  <c r="F719" i="39" s="1"/>
  <c r="G719" i="39" s="1"/>
  <c r="S717" i="4"/>
  <c r="N717" i="4"/>
  <c r="Q717" i="4" s="1"/>
  <c r="I717" i="4"/>
  <c r="S716" i="4"/>
  <c r="N716" i="4"/>
  <c r="I716" i="4"/>
  <c r="F717" i="39" s="1"/>
  <c r="G717" i="39" s="1"/>
  <c r="S715" i="4"/>
  <c r="N715" i="4"/>
  <c r="Q715" i="4" s="1"/>
  <c r="I715" i="4"/>
  <c r="F716" i="39" s="1"/>
  <c r="G716" i="39" s="1"/>
  <c r="S714" i="4"/>
  <c r="N714" i="4"/>
  <c r="I714" i="4"/>
  <c r="F715" i="39" s="1"/>
  <c r="G715" i="39" s="1"/>
  <c r="S713" i="4"/>
  <c r="N713" i="4"/>
  <c r="Q713" i="4" s="1"/>
  <c r="I713" i="4"/>
  <c r="F714" i="39" s="1"/>
  <c r="G714" i="39" s="1"/>
  <c r="S712" i="4"/>
  <c r="N712" i="4"/>
  <c r="I712" i="4"/>
  <c r="F713" i="39" s="1"/>
  <c r="G713" i="39" s="1"/>
  <c r="S711" i="4"/>
  <c r="N711" i="4"/>
  <c r="Q711" i="4" s="1"/>
  <c r="I711" i="4"/>
  <c r="F712" i="39" s="1"/>
  <c r="G712" i="39" s="1"/>
  <c r="S710" i="4"/>
  <c r="N710" i="4"/>
  <c r="I710" i="4"/>
  <c r="F711" i="39" s="1"/>
  <c r="G711" i="39" s="1"/>
  <c r="S709" i="4"/>
  <c r="N709" i="4"/>
  <c r="Q709" i="4" s="1"/>
  <c r="I709" i="4"/>
  <c r="F710" i="39" s="1"/>
  <c r="G710" i="39" s="1"/>
  <c r="S708" i="4"/>
  <c r="N708" i="4"/>
  <c r="I708" i="4"/>
  <c r="F709" i="39" s="1"/>
  <c r="G709" i="39" s="1"/>
  <c r="S707" i="4"/>
  <c r="N707" i="4"/>
  <c r="Q707" i="4" s="1"/>
  <c r="I707" i="4"/>
  <c r="F708" i="39" s="1"/>
  <c r="G708" i="39" s="1"/>
  <c r="S706" i="4"/>
  <c r="N706" i="4"/>
  <c r="I706" i="4"/>
  <c r="F707" i="39" s="1"/>
  <c r="G707" i="39" s="1"/>
  <c r="S705" i="4"/>
  <c r="N705" i="4"/>
  <c r="Q705" i="4" s="1"/>
  <c r="I705" i="4"/>
  <c r="F706" i="39" s="1"/>
  <c r="G706" i="39" s="1"/>
  <c r="S704" i="4"/>
  <c r="N704" i="4"/>
  <c r="I704" i="4"/>
  <c r="F705" i="39" s="1"/>
  <c r="G705" i="39" s="1"/>
  <c r="S703" i="4"/>
  <c r="N703" i="4"/>
  <c r="Q703" i="4" s="1"/>
  <c r="I703" i="4"/>
  <c r="F704" i="39" s="1"/>
  <c r="G704" i="39" s="1"/>
  <c r="S702" i="4"/>
  <c r="N702" i="4"/>
  <c r="I702" i="4"/>
  <c r="F703" i="39" s="1"/>
  <c r="G703" i="39" s="1"/>
  <c r="S701" i="4"/>
  <c r="N701" i="4"/>
  <c r="Q701" i="4" s="1"/>
  <c r="I701" i="4"/>
  <c r="F702" i="39" s="1"/>
  <c r="G702" i="39" s="1"/>
  <c r="S700" i="4"/>
  <c r="N700" i="4"/>
  <c r="I700" i="4"/>
  <c r="F701" i="39" s="1"/>
  <c r="G701" i="39" s="1"/>
  <c r="S699" i="4"/>
  <c r="N699" i="4"/>
  <c r="Q699" i="4" s="1"/>
  <c r="I699" i="4"/>
  <c r="F700" i="39" s="1"/>
  <c r="G700" i="39" s="1"/>
  <c r="S698" i="4"/>
  <c r="N698" i="4"/>
  <c r="I698" i="4"/>
  <c r="F699" i="39" s="1"/>
  <c r="G699" i="39" s="1"/>
  <c r="S697" i="4"/>
  <c r="N697" i="4"/>
  <c r="Q697" i="4" s="1"/>
  <c r="I697" i="4"/>
  <c r="F698" i="39" s="1"/>
  <c r="G698" i="39" s="1"/>
  <c r="S696" i="4"/>
  <c r="N696" i="4"/>
  <c r="I696" i="4"/>
  <c r="F697" i="39" s="1"/>
  <c r="G697" i="39" s="1"/>
  <c r="S695" i="4"/>
  <c r="N695" i="4"/>
  <c r="Q695" i="4" s="1"/>
  <c r="I695" i="4"/>
  <c r="F696" i="39" s="1"/>
  <c r="G696" i="39" s="1"/>
  <c r="S694" i="4"/>
  <c r="N694" i="4"/>
  <c r="I694" i="4"/>
  <c r="F695" i="39" s="1"/>
  <c r="G695" i="39" s="1"/>
  <c r="S693" i="4"/>
  <c r="N693" i="4"/>
  <c r="Q693" i="4" s="1"/>
  <c r="I693" i="4"/>
  <c r="F694" i="39" s="1"/>
  <c r="G694" i="39" s="1"/>
  <c r="S692" i="4"/>
  <c r="N692" i="4"/>
  <c r="I692" i="4"/>
  <c r="F693" i="39" s="1"/>
  <c r="G693" i="39" s="1"/>
  <c r="S691" i="4"/>
  <c r="N691" i="4"/>
  <c r="Q691" i="4" s="1"/>
  <c r="I691" i="4"/>
  <c r="F692" i="39" s="1"/>
  <c r="G692" i="39" s="1"/>
  <c r="S690" i="4"/>
  <c r="N690" i="4"/>
  <c r="I690" i="4"/>
  <c r="F691" i="39" s="1"/>
  <c r="G691" i="39" s="1"/>
  <c r="S689" i="4"/>
  <c r="N689" i="4"/>
  <c r="Q689" i="4" s="1"/>
  <c r="I689" i="4"/>
  <c r="F690" i="39" s="1"/>
  <c r="G690" i="39" s="1"/>
  <c r="S688" i="4"/>
  <c r="N688" i="4"/>
  <c r="I688" i="4"/>
  <c r="F689" i="39" s="1"/>
  <c r="G689" i="39" s="1"/>
  <c r="S687" i="4"/>
  <c r="N687" i="4"/>
  <c r="Q687" i="4" s="1"/>
  <c r="I687" i="4"/>
  <c r="F688" i="39" s="1"/>
  <c r="G688" i="39" s="1"/>
  <c r="S686" i="4"/>
  <c r="N686" i="4"/>
  <c r="I686" i="4"/>
  <c r="F687" i="39" s="1"/>
  <c r="G687" i="39" s="1"/>
  <c r="S685" i="4"/>
  <c r="N685" i="4"/>
  <c r="Q685" i="4" s="1"/>
  <c r="I685" i="4"/>
  <c r="F686" i="39" s="1"/>
  <c r="G686" i="39" s="1"/>
  <c r="S684" i="4"/>
  <c r="N684" i="4"/>
  <c r="I684" i="4"/>
  <c r="F685" i="39" s="1"/>
  <c r="G685" i="39" s="1"/>
  <c r="S683" i="4"/>
  <c r="N683" i="4"/>
  <c r="Q683" i="4" s="1"/>
  <c r="I683" i="4"/>
  <c r="F684" i="39" s="1"/>
  <c r="G684" i="39" s="1"/>
  <c r="S682" i="4"/>
  <c r="N682" i="4"/>
  <c r="I682" i="4"/>
  <c r="F683" i="39" s="1"/>
  <c r="G683" i="39" s="1"/>
  <c r="S681" i="4"/>
  <c r="N681" i="4"/>
  <c r="Q681" i="4" s="1"/>
  <c r="I681" i="4"/>
  <c r="F682" i="39" s="1"/>
  <c r="G682" i="39" s="1"/>
  <c r="S680" i="4"/>
  <c r="N680" i="4"/>
  <c r="I680" i="4"/>
  <c r="F681" i="39" s="1"/>
  <c r="G681" i="39" s="1"/>
  <c r="S679" i="4"/>
  <c r="N679" i="4"/>
  <c r="Q679" i="4" s="1"/>
  <c r="I679" i="4"/>
  <c r="F680" i="39" s="1"/>
  <c r="G680" i="39" s="1"/>
  <c r="S678" i="4"/>
  <c r="N678" i="4"/>
  <c r="I678" i="4"/>
  <c r="F679" i="39" s="1"/>
  <c r="G679" i="39" s="1"/>
  <c r="S677" i="4"/>
  <c r="N677" i="4"/>
  <c r="Q677" i="4" s="1"/>
  <c r="I677" i="4"/>
  <c r="F678" i="39" s="1"/>
  <c r="G678" i="39" s="1"/>
  <c r="S676" i="4"/>
  <c r="N676" i="4"/>
  <c r="I676" i="4"/>
  <c r="F677" i="39" s="1"/>
  <c r="G677" i="39" s="1"/>
  <c r="S675" i="4"/>
  <c r="N675" i="4"/>
  <c r="Q675" i="4" s="1"/>
  <c r="I675" i="4"/>
  <c r="S674" i="4"/>
  <c r="N674" i="4"/>
  <c r="I674" i="4"/>
  <c r="F675" i="39" s="1"/>
  <c r="G675" i="39" s="1"/>
  <c r="S673" i="4"/>
  <c r="N673" i="4"/>
  <c r="Q673" i="4" s="1"/>
  <c r="I673" i="4"/>
  <c r="F674" i="39" s="1"/>
  <c r="G674" i="39" s="1"/>
  <c r="S672" i="4"/>
  <c r="N672" i="4"/>
  <c r="I672" i="4"/>
  <c r="F673" i="39" s="1"/>
  <c r="G673" i="39" s="1"/>
  <c r="S671" i="4"/>
  <c r="N671" i="4"/>
  <c r="Q671" i="4" s="1"/>
  <c r="I671" i="4"/>
  <c r="F672" i="39" s="1"/>
  <c r="G672" i="39" s="1"/>
  <c r="S670" i="4"/>
  <c r="N670" i="4"/>
  <c r="I670" i="4"/>
  <c r="F671" i="39" s="1"/>
  <c r="G671" i="39" s="1"/>
  <c r="S669" i="4"/>
  <c r="N669" i="4"/>
  <c r="Q669" i="4" s="1"/>
  <c r="I669" i="4"/>
  <c r="F670" i="39" s="1"/>
  <c r="G670" i="39" s="1"/>
  <c r="S668" i="4"/>
  <c r="N668" i="4"/>
  <c r="I668" i="4"/>
  <c r="F669" i="39" s="1"/>
  <c r="G669" i="39" s="1"/>
  <c r="S667" i="4"/>
  <c r="N667" i="4"/>
  <c r="Q667" i="4" s="1"/>
  <c r="I667" i="4"/>
  <c r="F668" i="39" s="1"/>
  <c r="G668" i="39" s="1"/>
  <c r="S666" i="4"/>
  <c r="N666" i="4"/>
  <c r="I666" i="4"/>
  <c r="F667" i="39" s="1"/>
  <c r="G667" i="39" s="1"/>
  <c r="S665" i="4"/>
  <c r="I665" i="4"/>
  <c r="F666" i="39" s="1"/>
  <c r="G666" i="39" s="1"/>
  <c r="S664" i="4"/>
  <c r="N664" i="4"/>
  <c r="I664" i="4"/>
  <c r="F665" i="39" s="1"/>
  <c r="G665" i="39" s="1"/>
  <c r="S663" i="4"/>
  <c r="I663" i="4"/>
  <c r="F664" i="39" s="1"/>
  <c r="G664" i="39" s="1"/>
  <c r="S662" i="4"/>
  <c r="N662" i="4"/>
  <c r="I662" i="4"/>
  <c r="F663" i="39" s="1"/>
  <c r="G663" i="39" s="1"/>
  <c r="S661" i="4"/>
  <c r="N661" i="4"/>
  <c r="Q661" i="4" s="1"/>
  <c r="I661" i="4"/>
  <c r="F662" i="39" s="1"/>
  <c r="G662" i="39" s="1"/>
  <c r="S660" i="4"/>
  <c r="N660" i="4"/>
  <c r="S659" i="4"/>
  <c r="N659" i="4"/>
  <c r="Q659" i="4" s="1"/>
  <c r="S658" i="4"/>
  <c r="N658" i="4"/>
  <c r="I658" i="4"/>
  <c r="F659" i="39" s="1"/>
  <c r="G659" i="39" s="1"/>
  <c r="S657" i="4"/>
  <c r="N657" i="4"/>
  <c r="Q657" i="4" s="1"/>
  <c r="I657" i="4"/>
  <c r="F658" i="39" s="1"/>
  <c r="G658" i="39" s="1"/>
  <c r="S656" i="4"/>
  <c r="N656" i="4"/>
  <c r="I656" i="4"/>
  <c r="F657" i="39" s="1"/>
  <c r="G657" i="39" s="1"/>
  <c r="S655" i="4"/>
  <c r="N655" i="4"/>
  <c r="Q655" i="4" s="1"/>
  <c r="I655" i="4"/>
  <c r="F656" i="39" s="1"/>
  <c r="G656" i="39" s="1"/>
  <c r="S654" i="4"/>
  <c r="N654" i="4"/>
  <c r="I654" i="4"/>
  <c r="F655" i="39" s="1"/>
  <c r="G655" i="39" s="1"/>
  <c r="S653" i="4"/>
  <c r="N653" i="4"/>
  <c r="Q653" i="4" s="1"/>
  <c r="I653" i="4"/>
  <c r="F654" i="39" s="1"/>
  <c r="G654" i="39" s="1"/>
  <c r="S652" i="4"/>
  <c r="N652" i="4"/>
  <c r="I652" i="4"/>
  <c r="F653" i="39" s="1"/>
  <c r="G653" i="39" s="1"/>
  <c r="S651" i="4"/>
  <c r="N651" i="4"/>
  <c r="Q651" i="4" s="1"/>
  <c r="S650" i="4"/>
  <c r="N650" i="4"/>
  <c r="I650" i="4"/>
  <c r="F651" i="39" s="1"/>
  <c r="G651" i="39" s="1"/>
  <c r="S649" i="4"/>
  <c r="I649" i="4"/>
  <c r="F650" i="39" s="1"/>
  <c r="G650" i="39" s="1"/>
  <c r="S648" i="4"/>
  <c r="N648" i="4"/>
  <c r="I648" i="4"/>
  <c r="F649" i="39" s="1"/>
  <c r="G649" i="39" s="1"/>
  <c r="S647" i="4"/>
  <c r="N647" i="4"/>
  <c r="Q647" i="4" s="1"/>
  <c r="I647" i="4"/>
  <c r="F648" i="39" s="1"/>
  <c r="G648" i="39" s="1"/>
  <c r="S646" i="4"/>
  <c r="N646" i="4"/>
  <c r="I646" i="4"/>
  <c r="F647" i="39" s="1"/>
  <c r="G647" i="39" s="1"/>
  <c r="S645" i="4"/>
  <c r="I645" i="4"/>
  <c r="F646" i="39" s="1"/>
  <c r="G646" i="39" s="1"/>
  <c r="S644" i="4"/>
  <c r="N644" i="4"/>
  <c r="I644" i="4"/>
  <c r="F645" i="39" s="1"/>
  <c r="G645" i="39" s="1"/>
  <c r="S643" i="4"/>
  <c r="N643" i="4"/>
  <c r="Q643" i="4" s="1"/>
  <c r="I643" i="4"/>
  <c r="F644" i="39" s="1"/>
  <c r="G644" i="39" s="1"/>
  <c r="S642" i="4"/>
  <c r="N642" i="4"/>
  <c r="I642" i="4"/>
  <c r="F643" i="39" s="1"/>
  <c r="G643" i="39" s="1"/>
  <c r="S641" i="4"/>
  <c r="N641" i="4"/>
  <c r="Q641" i="4" s="1"/>
  <c r="I641" i="4"/>
  <c r="F642" i="39" s="1"/>
  <c r="G642" i="39" s="1"/>
  <c r="S640" i="4"/>
  <c r="N640" i="4"/>
  <c r="I640" i="4"/>
  <c r="F641" i="39" s="1"/>
  <c r="G641" i="39" s="1"/>
  <c r="S639" i="4"/>
  <c r="N639" i="4"/>
  <c r="Q639" i="4" s="1"/>
  <c r="I639" i="4"/>
  <c r="F640" i="39" s="1"/>
  <c r="G640" i="39" s="1"/>
  <c r="S638" i="4"/>
  <c r="N638" i="4"/>
  <c r="I638" i="4"/>
  <c r="F639" i="39" s="1"/>
  <c r="G639" i="39" s="1"/>
  <c r="S637" i="4"/>
  <c r="N637" i="4"/>
  <c r="Q637" i="4" s="1"/>
  <c r="I637" i="4"/>
  <c r="F638" i="39" s="1"/>
  <c r="G638" i="39" s="1"/>
  <c r="S636" i="4"/>
  <c r="N636" i="4"/>
  <c r="I636" i="4"/>
  <c r="F637" i="39" s="1"/>
  <c r="G637" i="39" s="1"/>
  <c r="S635" i="4"/>
  <c r="N635" i="4"/>
  <c r="Q635" i="4" s="1"/>
  <c r="I635" i="4"/>
  <c r="F636" i="39" s="1"/>
  <c r="G636" i="39" s="1"/>
  <c r="S634" i="4"/>
  <c r="N634" i="4"/>
  <c r="I634" i="4"/>
  <c r="F635" i="39" s="1"/>
  <c r="G635" i="39" s="1"/>
  <c r="S633" i="4"/>
  <c r="N633" i="4"/>
  <c r="Q633" i="4" s="1"/>
  <c r="I633" i="4"/>
  <c r="F634" i="39" s="1"/>
  <c r="G634" i="39" s="1"/>
  <c r="S632" i="4"/>
  <c r="N632" i="4"/>
  <c r="I632" i="4"/>
  <c r="F633" i="39" s="1"/>
  <c r="G633" i="39" s="1"/>
  <c r="S631" i="4"/>
  <c r="N631" i="4"/>
  <c r="Q631" i="4" s="1"/>
  <c r="I631" i="4"/>
  <c r="F632" i="39" s="1"/>
  <c r="G632" i="39" s="1"/>
  <c r="S630" i="4"/>
  <c r="N630" i="4"/>
  <c r="I630" i="4"/>
  <c r="F631" i="39" s="1"/>
  <c r="G631" i="39" s="1"/>
  <c r="S629" i="4"/>
  <c r="N629" i="4"/>
  <c r="Q629" i="4" s="1"/>
  <c r="I629" i="4"/>
  <c r="F630" i="39" s="1"/>
  <c r="G630" i="39" s="1"/>
  <c r="S628" i="4"/>
  <c r="N628" i="4"/>
  <c r="I628" i="4"/>
  <c r="F629" i="39" s="1"/>
  <c r="G629" i="39" s="1"/>
  <c r="S627" i="4"/>
  <c r="N627" i="4"/>
  <c r="Q627" i="4" s="1"/>
  <c r="I627" i="4"/>
  <c r="F628" i="39" s="1"/>
  <c r="G628" i="39" s="1"/>
  <c r="S626" i="4"/>
  <c r="N626" i="4"/>
  <c r="I626" i="4"/>
  <c r="F627" i="39" s="1"/>
  <c r="G627" i="39" s="1"/>
  <c r="S625" i="4"/>
  <c r="N625" i="4"/>
  <c r="Q625" i="4" s="1"/>
  <c r="I625" i="4"/>
  <c r="F626" i="39" s="1"/>
  <c r="G626" i="39" s="1"/>
  <c r="S624" i="4"/>
  <c r="N624" i="4"/>
  <c r="I624" i="4"/>
  <c r="F625" i="39" s="1"/>
  <c r="G625" i="39" s="1"/>
  <c r="S623" i="4"/>
  <c r="N623" i="4"/>
  <c r="Q623" i="4" s="1"/>
  <c r="I623" i="4"/>
  <c r="F624" i="39" s="1"/>
  <c r="G624" i="39" s="1"/>
  <c r="S622" i="4"/>
  <c r="N622" i="4"/>
  <c r="I622" i="4"/>
  <c r="F623" i="39" s="1"/>
  <c r="G623" i="39" s="1"/>
  <c r="S621" i="4"/>
  <c r="N621" i="4"/>
  <c r="Q621" i="4" s="1"/>
  <c r="I621" i="4"/>
  <c r="F622" i="39" s="1"/>
  <c r="G622" i="39" s="1"/>
  <c r="S620" i="4"/>
  <c r="N620" i="4"/>
  <c r="I620" i="4"/>
  <c r="F621" i="39" s="1"/>
  <c r="G621" i="39" s="1"/>
  <c r="S619" i="4"/>
  <c r="N619" i="4"/>
  <c r="Q619" i="4" s="1"/>
  <c r="I619" i="4"/>
  <c r="F620" i="39" s="1"/>
  <c r="G620" i="39" s="1"/>
  <c r="S618" i="4"/>
  <c r="N618" i="4"/>
  <c r="I618" i="4"/>
  <c r="F619" i="39" s="1"/>
  <c r="G619" i="39" s="1"/>
  <c r="S617" i="4"/>
  <c r="N617" i="4"/>
  <c r="Q617" i="4" s="1"/>
  <c r="I617" i="4"/>
  <c r="F618" i="39" s="1"/>
  <c r="G618" i="39" s="1"/>
  <c r="S616" i="4"/>
  <c r="N616" i="4"/>
  <c r="I616" i="4"/>
  <c r="F617" i="39" s="1"/>
  <c r="G617" i="39" s="1"/>
  <c r="S615" i="4"/>
  <c r="N615" i="4"/>
  <c r="Q615" i="4" s="1"/>
  <c r="I615" i="4"/>
  <c r="F616" i="39" s="1"/>
  <c r="G616" i="39" s="1"/>
  <c r="S614" i="4"/>
  <c r="N614" i="4"/>
  <c r="I614" i="4"/>
  <c r="F615" i="39" s="1"/>
  <c r="G615" i="39" s="1"/>
  <c r="S613" i="4"/>
  <c r="N613" i="4"/>
  <c r="Q613" i="4" s="1"/>
  <c r="I613" i="4"/>
  <c r="F614" i="39" s="1"/>
  <c r="G614" i="39" s="1"/>
  <c r="S612" i="4"/>
  <c r="N612" i="4"/>
  <c r="I612" i="4"/>
  <c r="F613" i="39" s="1"/>
  <c r="G613" i="39" s="1"/>
  <c r="S611" i="4"/>
  <c r="N611" i="4"/>
  <c r="Q611" i="4" s="1"/>
  <c r="I611" i="4"/>
  <c r="F612" i="39" s="1"/>
  <c r="G612" i="39" s="1"/>
  <c r="S610" i="4"/>
  <c r="N610" i="4"/>
  <c r="I610" i="4"/>
  <c r="F611" i="39" s="1"/>
  <c r="G611" i="39" s="1"/>
  <c r="S609" i="4"/>
  <c r="N609" i="4"/>
  <c r="Q609" i="4" s="1"/>
  <c r="I609" i="4"/>
  <c r="F610" i="39" s="1"/>
  <c r="G610" i="39" s="1"/>
  <c r="S608" i="4"/>
  <c r="N608" i="4"/>
  <c r="I608" i="4"/>
  <c r="F609" i="39" s="1"/>
  <c r="G609" i="39" s="1"/>
  <c r="S607" i="4"/>
  <c r="N607" i="4"/>
  <c r="Q607" i="4" s="1"/>
  <c r="I607" i="4"/>
  <c r="F608" i="39" s="1"/>
  <c r="G608" i="39" s="1"/>
  <c r="S606" i="4"/>
  <c r="N606" i="4"/>
  <c r="I606" i="4"/>
  <c r="F607" i="39" s="1"/>
  <c r="G607" i="39" s="1"/>
  <c r="S605" i="4"/>
  <c r="N605" i="4"/>
  <c r="Q605" i="4" s="1"/>
  <c r="I605" i="4"/>
  <c r="F606" i="39" s="1"/>
  <c r="G606" i="39" s="1"/>
  <c r="S604" i="4"/>
  <c r="N604" i="4"/>
  <c r="I604" i="4"/>
  <c r="F605" i="39" s="1"/>
  <c r="G605" i="39" s="1"/>
  <c r="S603" i="4"/>
  <c r="N603" i="4"/>
  <c r="Q603" i="4" s="1"/>
  <c r="I603" i="4"/>
  <c r="F604" i="39" s="1"/>
  <c r="G604" i="39" s="1"/>
  <c r="S602" i="4"/>
  <c r="N602" i="4"/>
  <c r="I602" i="4"/>
  <c r="F603" i="39" s="1"/>
  <c r="G603" i="39" s="1"/>
  <c r="S601" i="4"/>
  <c r="N601" i="4"/>
  <c r="Q601" i="4" s="1"/>
  <c r="I601" i="4"/>
  <c r="S600" i="4"/>
  <c r="N600" i="4"/>
  <c r="I600" i="4"/>
  <c r="F601" i="39" s="1"/>
  <c r="G601" i="39" s="1"/>
  <c r="S599" i="4"/>
  <c r="N599" i="4"/>
  <c r="Q599" i="4" s="1"/>
  <c r="I599" i="4"/>
  <c r="F600" i="39" s="1"/>
  <c r="G600" i="39" s="1"/>
  <c r="S598" i="4"/>
  <c r="N598" i="4"/>
  <c r="I598" i="4"/>
  <c r="F599" i="39" s="1"/>
  <c r="G599" i="39" s="1"/>
  <c r="S597" i="4"/>
  <c r="N597" i="4"/>
  <c r="Q597" i="4" s="1"/>
  <c r="I597" i="4"/>
  <c r="F598" i="39" s="1"/>
  <c r="G598" i="39" s="1"/>
  <c r="S596" i="4"/>
  <c r="N596" i="4"/>
  <c r="I596" i="4"/>
  <c r="F597" i="39" s="1"/>
  <c r="G597" i="39" s="1"/>
  <c r="S595" i="4"/>
  <c r="N595" i="4"/>
  <c r="Q595" i="4" s="1"/>
  <c r="I595" i="4"/>
  <c r="F596" i="39" s="1"/>
  <c r="G596" i="39" s="1"/>
  <c r="S594" i="4"/>
  <c r="N594" i="4"/>
  <c r="I594" i="4"/>
  <c r="F595" i="39" s="1"/>
  <c r="G595" i="39" s="1"/>
  <c r="S593" i="4"/>
  <c r="N593" i="4"/>
  <c r="Q593" i="4" s="1"/>
  <c r="I593" i="4"/>
  <c r="F594" i="39" s="1"/>
  <c r="G594" i="39" s="1"/>
  <c r="S592" i="4"/>
  <c r="N592" i="4"/>
  <c r="I592" i="4"/>
  <c r="F593" i="39" s="1"/>
  <c r="G593" i="39" s="1"/>
  <c r="S591" i="4"/>
  <c r="N591" i="4"/>
  <c r="Q591" i="4" s="1"/>
  <c r="I591" i="4"/>
  <c r="F592" i="39" s="1"/>
  <c r="G592" i="39" s="1"/>
  <c r="S590" i="4"/>
  <c r="N590" i="4"/>
  <c r="I590" i="4"/>
  <c r="F591" i="39" s="1"/>
  <c r="G591" i="39" s="1"/>
  <c r="S589" i="4"/>
  <c r="N589" i="4"/>
  <c r="Q589" i="4" s="1"/>
  <c r="I589" i="4"/>
  <c r="F590" i="39" s="1"/>
  <c r="G590" i="39" s="1"/>
  <c r="S588" i="4"/>
  <c r="N588" i="4"/>
  <c r="I588" i="4"/>
  <c r="F589" i="39" s="1"/>
  <c r="G589" i="39" s="1"/>
  <c r="S587" i="4"/>
  <c r="N587" i="4"/>
  <c r="Q587" i="4" s="1"/>
  <c r="I587" i="4"/>
  <c r="F588" i="39" s="1"/>
  <c r="G588" i="39" s="1"/>
  <c r="S586" i="4"/>
  <c r="N586" i="4"/>
  <c r="I586" i="4"/>
  <c r="F587" i="39" s="1"/>
  <c r="G587" i="39" s="1"/>
  <c r="S585" i="4"/>
  <c r="N585" i="4"/>
  <c r="Q585" i="4" s="1"/>
  <c r="I585" i="4"/>
  <c r="F586" i="39" s="1"/>
  <c r="G586" i="39" s="1"/>
  <c r="S584" i="4"/>
  <c r="N584" i="4"/>
  <c r="I584" i="4"/>
  <c r="F585" i="39" s="1"/>
  <c r="G585" i="39" s="1"/>
  <c r="S583" i="4"/>
  <c r="N583" i="4"/>
  <c r="Q583" i="4" s="1"/>
  <c r="I583" i="4"/>
  <c r="F584" i="39" s="1"/>
  <c r="G584" i="39" s="1"/>
  <c r="S582" i="4"/>
  <c r="N582" i="4"/>
  <c r="I582" i="4"/>
  <c r="F583" i="39" s="1"/>
  <c r="G583" i="39" s="1"/>
  <c r="S581" i="4"/>
  <c r="N581" i="4"/>
  <c r="Q581" i="4" s="1"/>
  <c r="I581" i="4"/>
  <c r="F582" i="39" s="1"/>
  <c r="G582" i="39" s="1"/>
  <c r="S580" i="4"/>
  <c r="N580" i="4"/>
  <c r="I580" i="4"/>
  <c r="S579" i="4"/>
  <c r="N579" i="4"/>
  <c r="Q579" i="4" s="1"/>
  <c r="I579" i="4"/>
  <c r="F580" i="39" s="1"/>
  <c r="G580" i="39" s="1"/>
  <c r="S578" i="4"/>
  <c r="N578" i="4"/>
  <c r="I578" i="4"/>
  <c r="F579" i="39" s="1"/>
  <c r="G579" i="39" s="1"/>
  <c r="S577" i="4"/>
  <c r="N577" i="4"/>
  <c r="Q577" i="4" s="1"/>
  <c r="I577" i="4"/>
  <c r="F578" i="39" s="1"/>
  <c r="G578" i="39" s="1"/>
  <c r="S576" i="4"/>
  <c r="N576" i="4"/>
  <c r="I576" i="4"/>
  <c r="F577" i="39" s="1"/>
  <c r="G577" i="39" s="1"/>
  <c r="S575" i="4"/>
  <c r="N575" i="4"/>
  <c r="Q575" i="4" s="1"/>
  <c r="I575" i="4"/>
  <c r="F576" i="39" s="1"/>
  <c r="G576" i="39" s="1"/>
  <c r="S574" i="4"/>
  <c r="I574" i="4"/>
  <c r="F575" i="39" s="1"/>
  <c r="G575" i="39" s="1"/>
  <c r="S573" i="4"/>
  <c r="N573" i="4"/>
  <c r="Q573" i="4" s="1"/>
  <c r="I573" i="4"/>
  <c r="F574" i="39" s="1"/>
  <c r="G574" i="39" s="1"/>
  <c r="S572" i="4"/>
  <c r="N572" i="4"/>
  <c r="I572" i="4"/>
  <c r="F573" i="39" s="1"/>
  <c r="G573" i="39" s="1"/>
  <c r="S571" i="4"/>
  <c r="N571" i="4"/>
  <c r="Q571" i="4" s="1"/>
  <c r="I571" i="4"/>
  <c r="F572" i="39" s="1"/>
  <c r="G572" i="39" s="1"/>
  <c r="S570" i="4"/>
  <c r="N570" i="4"/>
  <c r="I570" i="4"/>
  <c r="F571" i="39" s="1"/>
  <c r="G571" i="39" s="1"/>
  <c r="S569" i="4"/>
  <c r="N569" i="4"/>
  <c r="Q569" i="4" s="1"/>
  <c r="I569" i="4"/>
  <c r="F570" i="39" s="1"/>
  <c r="G570" i="39" s="1"/>
  <c r="S568" i="4"/>
  <c r="N568" i="4"/>
  <c r="I568" i="4"/>
  <c r="F569" i="39" s="1"/>
  <c r="G569" i="39" s="1"/>
  <c r="S567" i="4"/>
  <c r="N567" i="4"/>
  <c r="Q567" i="4" s="1"/>
  <c r="I567" i="4"/>
  <c r="F568" i="39" s="1"/>
  <c r="G568" i="39" s="1"/>
  <c r="S566" i="4"/>
  <c r="N566" i="4"/>
  <c r="I566" i="4"/>
  <c r="F567" i="39" s="1"/>
  <c r="G567" i="39" s="1"/>
  <c r="S565" i="4"/>
  <c r="N565" i="4"/>
  <c r="Q565" i="4" s="1"/>
  <c r="I565" i="4"/>
  <c r="F566" i="39" s="1"/>
  <c r="G566" i="39" s="1"/>
  <c r="S564" i="4"/>
  <c r="N564" i="4"/>
  <c r="I564" i="4"/>
  <c r="F565" i="39" s="1"/>
  <c r="G565" i="39" s="1"/>
  <c r="S563" i="4"/>
  <c r="N563" i="4"/>
  <c r="Q563" i="4" s="1"/>
  <c r="I563" i="4"/>
  <c r="F564" i="39" s="1"/>
  <c r="G564" i="39" s="1"/>
  <c r="S562" i="4"/>
  <c r="N562" i="4"/>
  <c r="I562" i="4"/>
  <c r="S561" i="4"/>
  <c r="N561" i="4"/>
  <c r="Q561" i="4" s="1"/>
  <c r="I561" i="4"/>
  <c r="F562" i="39" s="1"/>
  <c r="G562" i="39" s="1"/>
  <c r="S560" i="4"/>
  <c r="N560" i="4"/>
  <c r="I560" i="4"/>
  <c r="F561" i="39" s="1"/>
  <c r="G561" i="39" s="1"/>
  <c r="S559" i="4"/>
  <c r="N559" i="4"/>
  <c r="Q559" i="4" s="1"/>
  <c r="I559" i="4"/>
  <c r="F560" i="39" s="1"/>
  <c r="G560" i="39" s="1"/>
  <c r="S558" i="4"/>
  <c r="N558" i="4"/>
  <c r="I558" i="4"/>
  <c r="F559" i="39" s="1"/>
  <c r="G559" i="39" s="1"/>
  <c r="S557" i="4"/>
  <c r="N557" i="4"/>
  <c r="Q557" i="4" s="1"/>
  <c r="I557" i="4"/>
  <c r="F558" i="39" s="1"/>
  <c r="G558" i="39" s="1"/>
  <c r="S556" i="4"/>
  <c r="N556" i="4"/>
  <c r="I556" i="4"/>
  <c r="F557" i="39" s="1"/>
  <c r="G557" i="39" s="1"/>
  <c r="S555" i="4"/>
  <c r="N555" i="4"/>
  <c r="Q555" i="4" s="1"/>
  <c r="I555" i="4"/>
  <c r="F556" i="39" s="1"/>
  <c r="G556" i="39" s="1"/>
  <c r="S554" i="4"/>
  <c r="N554" i="4"/>
  <c r="I554" i="4"/>
  <c r="F555" i="39" s="1"/>
  <c r="G555" i="39" s="1"/>
  <c r="S553" i="4"/>
  <c r="N553" i="4"/>
  <c r="Q553" i="4" s="1"/>
  <c r="I553" i="4"/>
  <c r="F554" i="39" s="1"/>
  <c r="G554" i="39" s="1"/>
  <c r="S552" i="4"/>
  <c r="N552" i="4"/>
  <c r="I552" i="4"/>
  <c r="F553" i="39" s="1"/>
  <c r="G553" i="39" s="1"/>
  <c r="S551" i="4"/>
  <c r="N551" i="4"/>
  <c r="Q551" i="4" s="1"/>
  <c r="I551" i="4"/>
  <c r="F552" i="39" s="1"/>
  <c r="G552" i="39" s="1"/>
  <c r="S550" i="4"/>
  <c r="N550" i="4"/>
  <c r="I550" i="4"/>
  <c r="F551" i="39" s="1"/>
  <c r="G551" i="39" s="1"/>
  <c r="S549" i="4"/>
  <c r="N549" i="4"/>
  <c r="Q549" i="4" s="1"/>
  <c r="I549" i="4"/>
  <c r="F550" i="39" s="1"/>
  <c r="G550" i="39" s="1"/>
  <c r="S548" i="4"/>
  <c r="N548" i="4"/>
  <c r="I548" i="4"/>
  <c r="F549" i="39" s="1"/>
  <c r="G549" i="39" s="1"/>
  <c r="S547" i="4"/>
  <c r="N547" i="4"/>
  <c r="Q547" i="4" s="1"/>
  <c r="I547" i="4"/>
  <c r="F548" i="39" s="1"/>
  <c r="G548" i="39" s="1"/>
  <c r="S546" i="4"/>
  <c r="N546" i="4"/>
  <c r="I546" i="4"/>
  <c r="F547" i="39" s="1"/>
  <c r="G547" i="39" s="1"/>
  <c r="S545" i="4"/>
  <c r="N545" i="4"/>
  <c r="Q545" i="4" s="1"/>
  <c r="I545" i="4"/>
  <c r="F546" i="39" s="1"/>
  <c r="G546" i="39" s="1"/>
  <c r="S544" i="4"/>
  <c r="N544" i="4"/>
  <c r="I544" i="4"/>
  <c r="F545" i="39" s="1"/>
  <c r="G545" i="39" s="1"/>
  <c r="S543" i="4"/>
  <c r="N543" i="4"/>
  <c r="Q543" i="4" s="1"/>
  <c r="I543" i="4"/>
  <c r="F544" i="39" s="1"/>
  <c r="G544" i="39" s="1"/>
  <c r="S542" i="4"/>
  <c r="N542" i="4"/>
  <c r="I542" i="4"/>
  <c r="F543" i="39" s="1"/>
  <c r="G543" i="39" s="1"/>
  <c r="S541" i="4"/>
  <c r="N541" i="4"/>
  <c r="Q541" i="4" s="1"/>
  <c r="I541" i="4"/>
  <c r="F542" i="39" s="1"/>
  <c r="G542" i="39" s="1"/>
  <c r="S540" i="4"/>
  <c r="N540" i="4"/>
  <c r="I540" i="4"/>
  <c r="F541" i="39" s="1"/>
  <c r="G541" i="39" s="1"/>
  <c r="S539" i="4"/>
  <c r="N539" i="4"/>
  <c r="Q539" i="4" s="1"/>
  <c r="I539" i="4"/>
  <c r="F540" i="39" s="1"/>
  <c r="G540" i="39" s="1"/>
  <c r="S538" i="4"/>
  <c r="N538" i="4"/>
  <c r="I538" i="4"/>
  <c r="F539" i="39" s="1"/>
  <c r="G539" i="39" s="1"/>
  <c r="S537" i="4"/>
  <c r="N537" i="4"/>
  <c r="Q537" i="4" s="1"/>
  <c r="I537" i="4"/>
  <c r="F538" i="39" s="1"/>
  <c r="G538" i="39" s="1"/>
  <c r="S536" i="4"/>
  <c r="N536" i="4"/>
  <c r="I536" i="4"/>
  <c r="F537" i="39" s="1"/>
  <c r="G537" i="39" s="1"/>
  <c r="S535" i="4"/>
  <c r="N535" i="4"/>
  <c r="Q535" i="4" s="1"/>
  <c r="I535" i="4"/>
  <c r="F536" i="39" s="1"/>
  <c r="G536" i="39" s="1"/>
  <c r="S534" i="4"/>
  <c r="N534" i="4"/>
  <c r="I534" i="4"/>
  <c r="F535" i="39" s="1"/>
  <c r="G535" i="39" s="1"/>
  <c r="S533" i="4"/>
  <c r="N533" i="4"/>
  <c r="Q533" i="4" s="1"/>
  <c r="I533" i="4"/>
  <c r="F534" i="39" s="1"/>
  <c r="G534" i="39" s="1"/>
  <c r="S532" i="4"/>
  <c r="N532" i="4"/>
  <c r="I532" i="4"/>
  <c r="F533" i="39" s="1"/>
  <c r="G533" i="39" s="1"/>
  <c r="S531" i="4"/>
  <c r="N531" i="4"/>
  <c r="Q531" i="4" s="1"/>
  <c r="I531" i="4"/>
  <c r="F532" i="39" s="1"/>
  <c r="G532" i="39" s="1"/>
  <c r="S530" i="4"/>
  <c r="N530" i="4"/>
  <c r="I530" i="4"/>
  <c r="F531" i="39" s="1"/>
  <c r="G531" i="39" s="1"/>
  <c r="S529" i="4"/>
  <c r="N529" i="4"/>
  <c r="Q529" i="4" s="1"/>
  <c r="I529" i="4"/>
  <c r="F530" i="39" s="1"/>
  <c r="G530" i="39" s="1"/>
  <c r="S528" i="4"/>
  <c r="N528" i="4"/>
  <c r="I528" i="4"/>
  <c r="F529" i="39" s="1"/>
  <c r="G529" i="39" s="1"/>
  <c r="S527" i="4"/>
  <c r="N527" i="4"/>
  <c r="Q527" i="4" s="1"/>
  <c r="I527" i="4"/>
  <c r="F528" i="39" s="1"/>
  <c r="G528" i="39" s="1"/>
  <c r="S526" i="4"/>
  <c r="N526" i="4"/>
  <c r="I526" i="4"/>
  <c r="F527" i="39" s="1"/>
  <c r="G527" i="39" s="1"/>
  <c r="S525" i="4"/>
  <c r="N525" i="4"/>
  <c r="Q525" i="4" s="1"/>
  <c r="I525" i="4"/>
  <c r="F526" i="39" s="1"/>
  <c r="G526" i="39" s="1"/>
  <c r="S524" i="4"/>
  <c r="N524" i="4"/>
  <c r="I524" i="4"/>
  <c r="F525" i="39" s="1"/>
  <c r="G525" i="39" s="1"/>
  <c r="S523" i="4"/>
  <c r="N523" i="4"/>
  <c r="Q523" i="4" s="1"/>
  <c r="I523" i="4"/>
  <c r="F524" i="39" s="1"/>
  <c r="G524" i="39" s="1"/>
  <c r="S522" i="4"/>
  <c r="N522" i="4"/>
  <c r="I522" i="4"/>
  <c r="F523" i="39" s="1"/>
  <c r="G523" i="39" s="1"/>
  <c r="S521" i="4"/>
  <c r="N521" i="4"/>
  <c r="Q521" i="4" s="1"/>
  <c r="I521" i="4"/>
  <c r="F522" i="39" s="1"/>
  <c r="G522" i="39" s="1"/>
  <c r="S520" i="4"/>
  <c r="N520" i="4"/>
  <c r="I520" i="4"/>
  <c r="F521" i="39" s="1"/>
  <c r="G521" i="39" s="1"/>
  <c r="S519" i="4"/>
  <c r="N519" i="4"/>
  <c r="Q519" i="4" s="1"/>
  <c r="I519" i="4"/>
  <c r="F520" i="39" s="1"/>
  <c r="G520" i="39" s="1"/>
  <c r="S518" i="4"/>
  <c r="N518" i="4"/>
  <c r="I518" i="4"/>
  <c r="F519" i="39" s="1"/>
  <c r="G519" i="39" s="1"/>
  <c r="S517" i="4"/>
  <c r="N517" i="4"/>
  <c r="Q517" i="4" s="1"/>
  <c r="I517" i="4"/>
  <c r="F518" i="39" s="1"/>
  <c r="G518" i="39" s="1"/>
  <c r="S516" i="4"/>
  <c r="N516" i="4"/>
  <c r="I516" i="4"/>
  <c r="F517" i="39" s="1"/>
  <c r="G517" i="39" s="1"/>
  <c r="S515" i="4"/>
  <c r="N515" i="4"/>
  <c r="Q515" i="4" s="1"/>
  <c r="I515" i="4"/>
  <c r="F516" i="39" s="1"/>
  <c r="G516" i="39" s="1"/>
  <c r="S514" i="4"/>
  <c r="N514" i="4"/>
  <c r="I514" i="4"/>
  <c r="F515" i="39" s="1"/>
  <c r="G515" i="39" s="1"/>
  <c r="S513" i="4"/>
  <c r="N513" i="4"/>
  <c r="Q513" i="4" s="1"/>
  <c r="I513" i="4"/>
  <c r="F514" i="39" s="1"/>
  <c r="G514" i="39" s="1"/>
  <c r="S512" i="4"/>
  <c r="N512" i="4"/>
  <c r="I512" i="4"/>
  <c r="F513" i="39" s="1"/>
  <c r="G513" i="39" s="1"/>
  <c r="S511" i="4"/>
  <c r="N511" i="4"/>
  <c r="Q511" i="4" s="1"/>
  <c r="I511" i="4"/>
  <c r="F512" i="39" s="1"/>
  <c r="G512" i="39" s="1"/>
  <c r="S510" i="4"/>
  <c r="N510" i="4"/>
  <c r="I510" i="4"/>
  <c r="F511" i="39" s="1"/>
  <c r="G511" i="39" s="1"/>
  <c r="S509" i="4"/>
  <c r="N509" i="4"/>
  <c r="Q509" i="4" s="1"/>
  <c r="I509" i="4"/>
  <c r="S508" i="4"/>
  <c r="N508" i="4"/>
  <c r="I508" i="4"/>
  <c r="F509" i="39" s="1"/>
  <c r="G509" i="39" s="1"/>
  <c r="S507" i="4"/>
  <c r="N507" i="4"/>
  <c r="Q507" i="4" s="1"/>
  <c r="I507" i="4"/>
  <c r="F508" i="39" s="1"/>
  <c r="G508" i="39" s="1"/>
  <c r="S506" i="4"/>
  <c r="N506" i="4"/>
  <c r="I506" i="4"/>
  <c r="F507" i="39" s="1"/>
  <c r="G507" i="39" s="1"/>
  <c r="S505" i="4"/>
  <c r="N505" i="4"/>
  <c r="Q505" i="4" s="1"/>
  <c r="I505" i="4"/>
  <c r="F506" i="39" s="1"/>
  <c r="G506" i="39" s="1"/>
  <c r="S504" i="4"/>
  <c r="N504" i="4"/>
  <c r="I504" i="4"/>
  <c r="F505" i="39" s="1"/>
  <c r="G505" i="39" s="1"/>
  <c r="S503" i="4"/>
  <c r="N503" i="4"/>
  <c r="Q503" i="4" s="1"/>
  <c r="I503" i="4"/>
  <c r="F504" i="39" s="1"/>
  <c r="G504" i="39" s="1"/>
  <c r="S502" i="4"/>
  <c r="N502" i="4"/>
  <c r="I502" i="4"/>
  <c r="F503" i="39" s="1"/>
  <c r="G503" i="39" s="1"/>
  <c r="S501" i="4"/>
  <c r="N501" i="4"/>
  <c r="Q501" i="4" s="1"/>
  <c r="I501" i="4"/>
  <c r="F502" i="39" s="1"/>
  <c r="G502" i="39" s="1"/>
  <c r="S500" i="4"/>
  <c r="N500" i="4"/>
  <c r="I500" i="4"/>
  <c r="F501" i="39" s="1"/>
  <c r="G501" i="39" s="1"/>
  <c r="S499" i="4"/>
  <c r="N499" i="4"/>
  <c r="Q499" i="4" s="1"/>
  <c r="I499" i="4"/>
  <c r="F500" i="39" s="1"/>
  <c r="G500" i="39" s="1"/>
  <c r="S498" i="4"/>
  <c r="N498" i="4"/>
  <c r="I498" i="4"/>
  <c r="F499" i="39" s="1"/>
  <c r="G499" i="39" s="1"/>
  <c r="S497" i="4"/>
  <c r="N497" i="4"/>
  <c r="Q497" i="4" s="1"/>
  <c r="I497" i="4"/>
  <c r="F498" i="39" s="1"/>
  <c r="G498" i="39" s="1"/>
  <c r="S496" i="4"/>
  <c r="N496" i="4"/>
  <c r="I496" i="4"/>
  <c r="F497" i="39" s="1"/>
  <c r="G497" i="39" s="1"/>
  <c r="S495" i="4"/>
  <c r="N495" i="4"/>
  <c r="Q495" i="4" s="1"/>
  <c r="I495" i="4"/>
  <c r="F496" i="39" s="1"/>
  <c r="G496" i="39" s="1"/>
  <c r="S494" i="4"/>
  <c r="N494" i="4"/>
  <c r="I494" i="4"/>
  <c r="F495" i="39" s="1"/>
  <c r="G495" i="39" s="1"/>
  <c r="S493" i="4"/>
  <c r="N493" i="4"/>
  <c r="Q493" i="4" s="1"/>
  <c r="I493" i="4"/>
  <c r="F494" i="39" s="1"/>
  <c r="G494" i="39" s="1"/>
  <c r="S492" i="4"/>
  <c r="N492" i="4"/>
  <c r="I492" i="4"/>
  <c r="F493" i="39" s="1"/>
  <c r="G493" i="39" s="1"/>
  <c r="S491" i="4"/>
  <c r="N491" i="4"/>
  <c r="Q491" i="4" s="1"/>
  <c r="I491" i="4"/>
  <c r="F492" i="39" s="1"/>
  <c r="G492" i="39" s="1"/>
  <c r="S490" i="4"/>
  <c r="N490" i="4"/>
  <c r="I490" i="4"/>
  <c r="F491" i="39" s="1"/>
  <c r="G491" i="39" s="1"/>
  <c r="S489" i="4"/>
  <c r="N489" i="4"/>
  <c r="Q489" i="4" s="1"/>
  <c r="I489" i="4"/>
  <c r="F490" i="39" s="1"/>
  <c r="G490" i="39" s="1"/>
  <c r="S488" i="4"/>
  <c r="N488" i="4"/>
  <c r="I488" i="4"/>
  <c r="F489" i="39" s="1"/>
  <c r="G489" i="39" s="1"/>
  <c r="S487" i="4"/>
  <c r="N487" i="4"/>
  <c r="Q487" i="4" s="1"/>
  <c r="I487" i="4"/>
  <c r="F488" i="39" s="1"/>
  <c r="G488" i="39" s="1"/>
  <c r="S486" i="4"/>
  <c r="N486" i="4"/>
  <c r="I486" i="4"/>
  <c r="F487" i="39" s="1"/>
  <c r="G487" i="39" s="1"/>
  <c r="S485" i="4"/>
  <c r="N485" i="4"/>
  <c r="Q485" i="4" s="1"/>
  <c r="I485" i="4"/>
  <c r="F486" i="39" s="1"/>
  <c r="G486" i="39" s="1"/>
  <c r="S484" i="4"/>
  <c r="N484" i="4"/>
  <c r="I484" i="4"/>
  <c r="F485" i="39" s="1"/>
  <c r="G485" i="39" s="1"/>
  <c r="S483" i="4"/>
  <c r="N483" i="4"/>
  <c r="Q483" i="4" s="1"/>
  <c r="I483" i="4"/>
  <c r="F484" i="39" s="1"/>
  <c r="G484" i="39" s="1"/>
  <c r="S482" i="4"/>
  <c r="N482" i="4"/>
  <c r="I482" i="4"/>
  <c r="F483" i="39" s="1"/>
  <c r="G483" i="39" s="1"/>
  <c r="S481" i="4"/>
  <c r="N481" i="4"/>
  <c r="Q481" i="4" s="1"/>
  <c r="I481" i="4"/>
  <c r="F482" i="39" s="1"/>
  <c r="G482" i="39" s="1"/>
  <c r="S480" i="4"/>
  <c r="N480" i="4"/>
  <c r="I480" i="4"/>
  <c r="F481" i="39" s="1"/>
  <c r="G481" i="39" s="1"/>
  <c r="S479" i="4"/>
  <c r="N479" i="4"/>
  <c r="Q479" i="4" s="1"/>
  <c r="I479" i="4"/>
  <c r="F480" i="39" s="1"/>
  <c r="G480" i="39" s="1"/>
  <c r="S478" i="4"/>
  <c r="N478" i="4"/>
  <c r="I478" i="4"/>
  <c r="F479" i="39" s="1"/>
  <c r="G479" i="39" s="1"/>
  <c r="S477" i="4"/>
  <c r="N477" i="4"/>
  <c r="Q477" i="4" s="1"/>
  <c r="I477" i="4"/>
  <c r="F478" i="39" s="1"/>
  <c r="G478" i="39" s="1"/>
  <c r="S476" i="4"/>
  <c r="N476" i="4"/>
  <c r="I476" i="4"/>
  <c r="F477" i="39" s="1"/>
  <c r="G477" i="39" s="1"/>
  <c r="S475" i="4"/>
  <c r="N475" i="4"/>
  <c r="Q475" i="4" s="1"/>
  <c r="I475" i="4"/>
  <c r="F476" i="39" s="1"/>
  <c r="G476" i="39" s="1"/>
  <c r="S474" i="4"/>
  <c r="N474" i="4"/>
  <c r="I474" i="4"/>
  <c r="S473" i="4"/>
  <c r="N473" i="4"/>
  <c r="Q473" i="4" s="1"/>
  <c r="I473" i="4"/>
  <c r="F474" i="39" s="1"/>
  <c r="G474" i="39" s="1"/>
  <c r="S472" i="4"/>
  <c r="N472" i="4"/>
  <c r="I472" i="4"/>
  <c r="F473" i="39" s="1"/>
  <c r="G473" i="39" s="1"/>
  <c r="S471" i="4"/>
  <c r="N471" i="4"/>
  <c r="Q471" i="4" s="1"/>
  <c r="I471" i="4"/>
  <c r="F472" i="39" s="1"/>
  <c r="G472" i="39" s="1"/>
  <c r="S470" i="4"/>
  <c r="N470" i="4"/>
  <c r="I470" i="4"/>
  <c r="F471" i="39" s="1"/>
  <c r="G471" i="39" s="1"/>
  <c r="S469" i="4"/>
  <c r="N469" i="4"/>
  <c r="Q469" i="4" s="1"/>
  <c r="I469" i="4"/>
  <c r="F470" i="39" s="1"/>
  <c r="G470" i="39" s="1"/>
  <c r="S468" i="4"/>
  <c r="N468" i="4"/>
  <c r="I468" i="4"/>
  <c r="F469" i="39" s="1"/>
  <c r="G469" i="39" s="1"/>
  <c r="S467" i="4"/>
  <c r="N467" i="4"/>
  <c r="Q467" i="4" s="1"/>
  <c r="I467" i="4"/>
  <c r="F468" i="39" s="1"/>
  <c r="G468" i="39" s="1"/>
  <c r="S466" i="4"/>
  <c r="N466" i="4"/>
  <c r="I466" i="4"/>
  <c r="F467" i="39" s="1"/>
  <c r="G467" i="39" s="1"/>
  <c r="S465" i="4"/>
  <c r="N465" i="4"/>
  <c r="Q465" i="4" s="1"/>
  <c r="I465" i="4"/>
  <c r="F466" i="39" s="1"/>
  <c r="G466" i="39" s="1"/>
  <c r="S464" i="4"/>
  <c r="N464" i="4"/>
  <c r="I464" i="4"/>
  <c r="F465" i="39" s="1"/>
  <c r="G465" i="39" s="1"/>
  <c r="S463" i="4"/>
  <c r="N463" i="4"/>
  <c r="Q463" i="4" s="1"/>
  <c r="I463" i="4"/>
  <c r="F464" i="39" s="1"/>
  <c r="G464" i="39" s="1"/>
  <c r="S462" i="4"/>
  <c r="N462" i="4"/>
  <c r="I462" i="4"/>
  <c r="F463" i="39" s="1"/>
  <c r="G463" i="39" s="1"/>
  <c r="S461" i="4"/>
  <c r="N461" i="4"/>
  <c r="Q461" i="4" s="1"/>
  <c r="I461" i="4"/>
  <c r="F462" i="39" s="1"/>
  <c r="G462" i="39" s="1"/>
  <c r="S460" i="4"/>
  <c r="N460" i="4"/>
  <c r="I460" i="4"/>
  <c r="F461" i="39" s="1"/>
  <c r="G461" i="39" s="1"/>
  <c r="S459" i="4"/>
  <c r="N459" i="4"/>
  <c r="Q459" i="4" s="1"/>
  <c r="I459" i="4"/>
  <c r="F460" i="39" s="1"/>
  <c r="G460" i="39" s="1"/>
  <c r="S458" i="4"/>
  <c r="N458" i="4"/>
  <c r="I458" i="4"/>
  <c r="F459" i="39" s="1"/>
  <c r="G459" i="39" s="1"/>
  <c r="S457" i="4"/>
  <c r="N457" i="4"/>
  <c r="Q457" i="4" s="1"/>
  <c r="I457" i="4"/>
  <c r="F458" i="39" s="1"/>
  <c r="G458" i="39" s="1"/>
  <c r="S456" i="4"/>
  <c r="N456" i="4"/>
  <c r="I456" i="4"/>
  <c r="F457" i="39" s="1"/>
  <c r="G457" i="39" s="1"/>
  <c r="S455" i="4"/>
  <c r="N455" i="4"/>
  <c r="Q455" i="4" s="1"/>
  <c r="I455" i="4"/>
  <c r="F456" i="39" s="1"/>
  <c r="G456" i="39" s="1"/>
  <c r="S454" i="4"/>
  <c r="N454" i="4"/>
  <c r="I454" i="4"/>
  <c r="F455" i="39" s="1"/>
  <c r="G455" i="39" s="1"/>
  <c r="S453" i="4"/>
  <c r="N453" i="4"/>
  <c r="Q453" i="4" s="1"/>
  <c r="I453" i="4"/>
  <c r="F454" i="39" s="1"/>
  <c r="G454" i="39" s="1"/>
  <c r="S452" i="4"/>
  <c r="N452" i="4"/>
  <c r="Q452" i="4" s="1"/>
  <c r="I452" i="4"/>
  <c r="F453" i="39" s="1"/>
  <c r="G453" i="39" s="1"/>
  <c r="S451" i="4"/>
  <c r="N451" i="4"/>
  <c r="Q451" i="4" s="1"/>
  <c r="I451" i="4"/>
  <c r="F452" i="39" s="1"/>
  <c r="G452" i="39" s="1"/>
  <c r="S450" i="4"/>
  <c r="N450" i="4"/>
  <c r="Q450" i="4" s="1"/>
  <c r="I450" i="4"/>
  <c r="F451" i="39" s="1"/>
  <c r="G451" i="39" s="1"/>
  <c r="S449" i="4"/>
  <c r="N449" i="4"/>
  <c r="Q449" i="4" s="1"/>
  <c r="I449" i="4"/>
  <c r="F450" i="39" s="1"/>
  <c r="G450" i="39" s="1"/>
  <c r="S448" i="4"/>
  <c r="N448" i="4"/>
  <c r="Q448" i="4" s="1"/>
  <c r="I448" i="4"/>
  <c r="F449" i="39" s="1"/>
  <c r="G449" i="39" s="1"/>
  <c r="S447" i="4"/>
  <c r="N447" i="4"/>
  <c r="Q447" i="4" s="1"/>
  <c r="I447" i="4"/>
  <c r="F448" i="39" s="1"/>
  <c r="G448" i="39" s="1"/>
  <c r="S446" i="4"/>
  <c r="N446" i="4"/>
  <c r="P446" i="4" s="1"/>
  <c r="I446" i="4"/>
  <c r="F447" i="39" s="1"/>
  <c r="G447" i="39" s="1"/>
  <c r="S445" i="4"/>
  <c r="N445" i="4"/>
  <c r="Q445" i="4" s="1"/>
  <c r="I445" i="4"/>
  <c r="F446" i="39" s="1"/>
  <c r="G446" i="39" s="1"/>
  <c r="S444" i="4"/>
  <c r="N444" i="4"/>
  <c r="Q444" i="4" s="1"/>
  <c r="I444" i="4"/>
  <c r="F445" i="39" s="1"/>
  <c r="G445" i="39" s="1"/>
  <c r="S443" i="4"/>
  <c r="N443" i="4"/>
  <c r="Q443" i="4" s="1"/>
  <c r="I443" i="4"/>
  <c r="F444" i="39" s="1"/>
  <c r="G444" i="39" s="1"/>
  <c r="S442" i="4"/>
  <c r="N442" i="4"/>
  <c r="Q442" i="4" s="1"/>
  <c r="I442" i="4"/>
  <c r="F443" i="39" s="1"/>
  <c r="G443" i="39" s="1"/>
  <c r="S441" i="4"/>
  <c r="I441" i="4"/>
  <c r="F442" i="39" s="1"/>
  <c r="G442" i="39" s="1"/>
  <c r="S440" i="4"/>
  <c r="N440" i="4"/>
  <c r="Q440" i="4" s="1"/>
  <c r="I440" i="4"/>
  <c r="F441" i="39" s="1"/>
  <c r="G441" i="39" s="1"/>
  <c r="S439" i="4"/>
  <c r="N439" i="4"/>
  <c r="Q439" i="4" s="1"/>
  <c r="I439" i="4"/>
  <c r="F440" i="39" s="1"/>
  <c r="G440" i="39" s="1"/>
  <c r="S438" i="4"/>
  <c r="N438" i="4"/>
  <c r="P438" i="4" s="1"/>
  <c r="I438" i="4"/>
  <c r="F439" i="39" s="1"/>
  <c r="G439" i="39" s="1"/>
  <c r="S437" i="4"/>
  <c r="N437" i="4"/>
  <c r="Q437" i="4" s="1"/>
  <c r="I437" i="4"/>
  <c r="F438" i="39" s="1"/>
  <c r="G438" i="39" s="1"/>
  <c r="S436" i="4"/>
  <c r="N436" i="4"/>
  <c r="P436" i="4" s="1"/>
  <c r="I436" i="4"/>
  <c r="F437" i="39" s="1"/>
  <c r="G437" i="39" s="1"/>
  <c r="S435" i="4"/>
  <c r="N435" i="4"/>
  <c r="Q435" i="4" s="1"/>
  <c r="I435" i="4"/>
  <c r="F436" i="39" s="1"/>
  <c r="G436" i="39" s="1"/>
  <c r="S434" i="4"/>
  <c r="N434" i="4"/>
  <c r="Q434" i="4" s="1"/>
  <c r="I434" i="4"/>
  <c r="F435" i="39" s="1"/>
  <c r="G435" i="39" s="1"/>
  <c r="S433" i="4"/>
  <c r="N433" i="4"/>
  <c r="Q433" i="4" s="1"/>
  <c r="I433" i="4"/>
  <c r="F434" i="39" s="1"/>
  <c r="G434" i="39" s="1"/>
  <c r="S432" i="4"/>
  <c r="N432" i="4"/>
  <c r="Q432" i="4" s="1"/>
  <c r="I432" i="4"/>
  <c r="F433" i="39" s="1"/>
  <c r="G433" i="39" s="1"/>
  <c r="S431" i="4"/>
  <c r="N431" i="4"/>
  <c r="Q431" i="4" s="1"/>
  <c r="I431" i="4"/>
  <c r="F432" i="39" s="1"/>
  <c r="G432" i="39" s="1"/>
  <c r="S430" i="4"/>
  <c r="N430" i="4"/>
  <c r="P430" i="4" s="1"/>
  <c r="I430" i="4"/>
  <c r="F431" i="39" s="1"/>
  <c r="G431" i="39" s="1"/>
  <c r="S429" i="4"/>
  <c r="N429" i="4"/>
  <c r="Q429" i="4" s="1"/>
  <c r="I429" i="4"/>
  <c r="F430" i="39" s="1"/>
  <c r="G430" i="39" s="1"/>
  <c r="S428" i="4"/>
  <c r="N428" i="4"/>
  <c r="Q428" i="4" s="1"/>
  <c r="I428" i="4"/>
  <c r="F429" i="39" s="1"/>
  <c r="G429" i="39" s="1"/>
  <c r="S427" i="4"/>
  <c r="N427" i="4"/>
  <c r="Q427" i="4" s="1"/>
  <c r="I427" i="4"/>
  <c r="F428" i="39" s="1"/>
  <c r="G428" i="39" s="1"/>
  <c r="S426" i="4"/>
  <c r="N426" i="4"/>
  <c r="Q426" i="4" s="1"/>
  <c r="I426" i="4"/>
  <c r="S425" i="4"/>
  <c r="N425" i="4"/>
  <c r="Q425" i="4" s="1"/>
  <c r="I425" i="4"/>
  <c r="F426" i="39" s="1"/>
  <c r="G426" i="39" s="1"/>
  <c r="S424" i="4"/>
  <c r="N424" i="4"/>
  <c r="Q424" i="4" s="1"/>
  <c r="I424" i="4"/>
  <c r="S423" i="4"/>
  <c r="N423" i="4"/>
  <c r="Q423" i="4" s="1"/>
  <c r="I423" i="4"/>
  <c r="F424" i="39" s="1"/>
  <c r="G424" i="39" s="1"/>
  <c r="S422" i="4"/>
  <c r="N422" i="4"/>
  <c r="P422" i="4" s="1"/>
  <c r="I422" i="4"/>
  <c r="S421" i="4"/>
  <c r="N421" i="4"/>
  <c r="Q421" i="4" s="1"/>
  <c r="I421" i="4"/>
  <c r="F422" i="39" s="1"/>
  <c r="G422" i="39" s="1"/>
  <c r="S420" i="4"/>
  <c r="N420" i="4"/>
  <c r="Q420" i="4" s="1"/>
  <c r="I420" i="4"/>
  <c r="F421" i="39" s="1"/>
  <c r="G421" i="39" s="1"/>
  <c r="S419" i="4"/>
  <c r="N419" i="4"/>
  <c r="Q419" i="4" s="1"/>
  <c r="I419" i="4"/>
  <c r="F420" i="39" s="1"/>
  <c r="G420" i="39" s="1"/>
  <c r="S418" i="4"/>
  <c r="N418" i="4"/>
  <c r="Q418" i="4" s="1"/>
  <c r="I418" i="4"/>
  <c r="S417" i="4"/>
  <c r="N417" i="4"/>
  <c r="Q417" i="4" s="1"/>
  <c r="I417" i="4"/>
  <c r="F418" i="39" s="1"/>
  <c r="G418" i="39" s="1"/>
  <c r="S416" i="4"/>
  <c r="N416" i="4"/>
  <c r="Q416" i="4" s="1"/>
  <c r="I416" i="4"/>
  <c r="F417" i="39" s="1"/>
  <c r="G417" i="39" s="1"/>
  <c r="S415" i="4"/>
  <c r="N415" i="4"/>
  <c r="Q415" i="4" s="1"/>
  <c r="I415" i="4"/>
  <c r="F416" i="39" s="1"/>
  <c r="G416" i="39" s="1"/>
  <c r="S414" i="4"/>
  <c r="N414" i="4"/>
  <c r="P414" i="4" s="1"/>
  <c r="I414" i="4"/>
  <c r="F415" i="39" s="1"/>
  <c r="G415" i="39" s="1"/>
  <c r="S413" i="4"/>
  <c r="N413" i="4"/>
  <c r="Q413" i="4" s="1"/>
  <c r="I413" i="4"/>
  <c r="F414" i="39" s="1"/>
  <c r="G414" i="39" s="1"/>
  <c r="S412" i="4"/>
  <c r="N412" i="4"/>
  <c r="Q412" i="4" s="1"/>
  <c r="I412" i="4"/>
  <c r="F413" i="39" s="1"/>
  <c r="G413" i="39" s="1"/>
  <c r="S411" i="4"/>
  <c r="N411" i="4"/>
  <c r="Q411" i="4" s="1"/>
  <c r="I411" i="4"/>
  <c r="F412" i="39" s="1"/>
  <c r="G412" i="39" s="1"/>
  <c r="S410" i="4"/>
  <c r="N410" i="4"/>
  <c r="Q410" i="4" s="1"/>
  <c r="I410" i="4"/>
  <c r="F411" i="39" s="1"/>
  <c r="G411" i="39" s="1"/>
  <c r="S409" i="4"/>
  <c r="N409" i="4"/>
  <c r="Q409" i="4" s="1"/>
  <c r="I409" i="4"/>
  <c r="F410" i="39" s="1"/>
  <c r="G410" i="39" s="1"/>
  <c r="S408" i="4"/>
  <c r="N408" i="4"/>
  <c r="Q408" i="4" s="1"/>
  <c r="I408" i="4"/>
  <c r="F409" i="39" s="1"/>
  <c r="G409" i="39" s="1"/>
  <c r="S407" i="4"/>
  <c r="N407" i="4"/>
  <c r="Q407" i="4" s="1"/>
  <c r="I407" i="4"/>
  <c r="F408" i="39" s="1"/>
  <c r="G408" i="39" s="1"/>
  <c r="S406" i="4"/>
  <c r="N406" i="4"/>
  <c r="P406" i="4" s="1"/>
  <c r="I406" i="4"/>
  <c r="F407" i="39" s="1"/>
  <c r="G407" i="39" s="1"/>
  <c r="S405" i="4"/>
  <c r="N405" i="4"/>
  <c r="Q405" i="4" s="1"/>
  <c r="I405" i="4"/>
  <c r="F406" i="39" s="1"/>
  <c r="G406" i="39" s="1"/>
  <c r="S404" i="4"/>
  <c r="N404" i="4"/>
  <c r="P404" i="4" s="1"/>
  <c r="I404" i="4"/>
  <c r="F405" i="39" s="1"/>
  <c r="G405" i="39" s="1"/>
  <c r="S403" i="4"/>
  <c r="N403" i="4"/>
  <c r="Q403" i="4" s="1"/>
  <c r="I403" i="4"/>
  <c r="F404" i="39" s="1"/>
  <c r="G404" i="39" s="1"/>
  <c r="S402" i="4"/>
  <c r="N402" i="4"/>
  <c r="Q402" i="4" s="1"/>
  <c r="I402" i="4"/>
  <c r="F403" i="39" s="1"/>
  <c r="G403" i="39" s="1"/>
  <c r="S401" i="4"/>
  <c r="N401" i="4"/>
  <c r="Q401" i="4" s="1"/>
  <c r="I401" i="4"/>
  <c r="F402" i="39" s="1"/>
  <c r="G402" i="39" s="1"/>
  <c r="S400" i="4"/>
  <c r="N400" i="4"/>
  <c r="Q400" i="4" s="1"/>
  <c r="I400" i="4"/>
  <c r="F401" i="39" s="1"/>
  <c r="G401" i="39" s="1"/>
  <c r="S399" i="4"/>
  <c r="N399" i="4"/>
  <c r="Q399" i="4" s="1"/>
  <c r="I399" i="4"/>
  <c r="F400" i="39" s="1"/>
  <c r="G400" i="39" s="1"/>
  <c r="S398" i="4"/>
  <c r="N398" i="4"/>
  <c r="P398" i="4" s="1"/>
  <c r="I398" i="4"/>
  <c r="F399" i="39" s="1"/>
  <c r="G399" i="39" s="1"/>
  <c r="S397" i="4"/>
  <c r="N397" i="4"/>
  <c r="Q397" i="4" s="1"/>
  <c r="I397" i="4"/>
  <c r="F398" i="39" s="1"/>
  <c r="G398" i="39" s="1"/>
  <c r="S396" i="4"/>
  <c r="N396" i="4"/>
  <c r="P396" i="4" s="1"/>
  <c r="I396" i="4"/>
  <c r="F397" i="39" s="1"/>
  <c r="G397" i="39" s="1"/>
  <c r="S395" i="4"/>
  <c r="N395" i="4"/>
  <c r="Q395" i="4" s="1"/>
  <c r="I395" i="4"/>
  <c r="F396" i="39" s="1"/>
  <c r="G396" i="39" s="1"/>
  <c r="S394" i="4"/>
  <c r="N394" i="4"/>
  <c r="Q394" i="4" s="1"/>
  <c r="I394" i="4"/>
  <c r="F395" i="39" s="1"/>
  <c r="G395" i="39" s="1"/>
  <c r="S393" i="4"/>
  <c r="N393" i="4"/>
  <c r="Q393" i="4" s="1"/>
  <c r="I393" i="4"/>
  <c r="F394" i="39" s="1"/>
  <c r="G394" i="39" s="1"/>
  <c r="S392" i="4"/>
  <c r="I392" i="4"/>
  <c r="F393" i="39" s="1"/>
  <c r="G393" i="39" s="1"/>
  <c r="S391" i="4"/>
  <c r="N391" i="4"/>
  <c r="Q391" i="4" s="1"/>
  <c r="I391" i="4"/>
  <c r="F392" i="39" s="1"/>
  <c r="G392" i="39" s="1"/>
  <c r="S390" i="4"/>
  <c r="N390" i="4"/>
  <c r="P390" i="4" s="1"/>
  <c r="I390" i="4"/>
  <c r="F391" i="39" s="1"/>
  <c r="G391" i="39" s="1"/>
  <c r="S389" i="4"/>
  <c r="N389" i="4"/>
  <c r="Q389" i="4" s="1"/>
  <c r="I389" i="4"/>
  <c r="F390" i="39" s="1"/>
  <c r="G390" i="39" s="1"/>
  <c r="S388" i="4"/>
  <c r="N388" i="4"/>
  <c r="Q388" i="4" s="1"/>
  <c r="I388" i="4"/>
  <c r="F389" i="39" s="1"/>
  <c r="G389" i="39" s="1"/>
  <c r="S387" i="4"/>
  <c r="N387" i="4"/>
  <c r="Q387" i="4" s="1"/>
  <c r="I387" i="4"/>
  <c r="F388" i="39" s="1"/>
  <c r="G388" i="39" s="1"/>
  <c r="S386" i="4"/>
  <c r="N386" i="4"/>
  <c r="Q386" i="4" s="1"/>
  <c r="I386" i="4"/>
  <c r="F387" i="39" s="1"/>
  <c r="G387" i="39" s="1"/>
  <c r="S385" i="4"/>
  <c r="N385" i="4"/>
  <c r="Q385" i="4" s="1"/>
  <c r="I385" i="4"/>
  <c r="F386" i="39" s="1"/>
  <c r="G386" i="39" s="1"/>
  <c r="S384" i="4"/>
  <c r="N384" i="4"/>
  <c r="Q384" i="4" s="1"/>
  <c r="I384" i="4"/>
  <c r="F385" i="39" s="1"/>
  <c r="G385" i="39" s="1"/>
  <c r="S383" i="4"/>
  <c r="N383" i="4"/>
  <c r="Q383" i="4" s="1"/>
  <c r="I383" i="4"/>
  <c r="F384" i="39" s="1"/>
  <c r="G384" i="39" s="1"/>
  <c r="S382" i="4"/>
  <c r="N382" i="4"/>
  <c r="P382" i="4" s="1"/>
  <c r="I382" i="4"/>
  <c r="F383" i="39" s="1"/>
  <c r="G383" i="39" s="1"/>
  <c r="S381" i="4"/>
  <c r="N381" i="4"/>
  <c r="Q381" i="4" s="1"/>
  <c r="I381" i="4"/>
  <c r="F382" i="39" s="1"/>
  <c r="G382" i="39" s="1"/>
  <c r="S380" i="4"/>
  <c r="N380" i="4"/>
  <c r="Q380" i="4" s="1"/>
  <c r="I380" i="4"/>
  <c r="F381" i="39" s="1"/>
  <c r="G381" i="39" s="1"/>
  <c r="S379" i="4"/>
  <c r="N379" i="4"/>
  <c r="Q379" i="4" s="1"/>
  <c r="I379" i="4"/>
  <c r="F380" i="39" s="1"/>
  <c r="G380" i="39" s="1"/>
  <c r="S378" i="4"/>
  <c r="N378" i="4"/>
  <c r="Q378" i="4" s="1"/>
  <c r="I378" i="4"/>
  <c r="F379" i="39" s="1"/>
  <c r="G379" i="39" s="1"/>
  <c r="S377" i="4"/>
  <c r="N377" i="4"/>
  <c r="Q377" i="4" s="1"/>
  <c r="I377" i="4"/>
  <c r="F378" i="39" s="1"/>
  <c r="G378" i="39" s="1"/>
  <c r="S376" i="4"/>
  <c r="N376" i="4"/>
  <c r="Q376" i="4" s="1"/>
  <c r="I376" i="4"/>
  <c r="F377" i="39" s="1"/>
  <c r="G377" i="39" s="1"/>
  <c r="S375" i="4"/>
  <c r="N375" i="4"/>
  <c r="Q375" i="4" s="1"/>
  <c r="I375" i="4"/>
  <c r="F376" i="39" s="1"/>
  <c r="G376" i="39" s="1"/>
  <c r="S374" i="4"/>
  <c r="P374" i="4"/>
  <c r="S373" i="4"/>
  <c r="N373" i="4"/>
  <c r="Q373" i="4" s="1"/>
  <c r="I373" i="4"/>
  <c r="F374" i="39" s="1"/>
  <c r="G374" i="39" s="1"/>
  <c r="S372" i="4"/>
  <c r="N372" i="4"/>
  <c r="P372" i="4" s="1"/>
  <c r="I372" i="4"/>
  <c r="F373" i="39" s="1"/>
  <c r="G373" i="39" s="1"/>
  <c r="S371" i="4"/>
  <c r="N371" i="4"/>
  <c r="Q371" i="4" s="1"/>
  <c r="I371" i="4"/>
  <c r="F372" i="39" s="1"/>
  <c r="G372" i="39" s="1"/>
  <c r="S370" i="4"/>
  <c r="N370" i="4"/>
  <c r="Q370" i="4" s="1"/>
  <c r="I370" i="4"/>
  <c r="F371" i="39" s="1"/>
  <c r="G371" i="39" s="1"/>
  <c r="S369" i="4"/>
  <c r="N369" i="4"/>
  <c r="Q369" i="4" s="1"/>
  <c r="I369" i="4"/>
  <c r="F370" i="39" s="1"/>
  <c r="G370" i="39" s="1"/>
  <c r="S368" i="4"/>
  <c r="N368" i="4"/>
  <c r="Q368" i="4" s="1"/>
  <c r="I368" i="4"/>
  <c r="F369" i="39" s="1"/>
  <c r="G369" i="39" s="1"/>
  <c r="S367" i="4"/>
  <c r="N367" i="4"/>
  <c r="Q367" i="4" s="1"/>
  <c r="I367" i="4"/>
  <c r="F368" i="39" s="1"/>
  <c r="G368" i="39" s="1"/>
  <c r="S366" i="4"/>
  <c r="N366" i="4"/>
  <c r="P366" i="4" s="1"/>
  <c r="I366" i="4"/>
  <c r="F367" i="39" s="1"/>
  <c r="G367" i="39" s="1"/>
  <c r="S365" i="4"/>
  <c r="N365" i="4"/>
  <c r="Q365" i="4" s="1"/>
  <c r="I365" i="4"/>
  <c r="F366" i="39" s="1"/>
  <c r="G366" i="39" s="1"/>
  <c r="S364" i="4"/>
  <c r="N364" i="4"/>
  <c r="Q364" i="4" s="1"/>
  <c r="I364" i="4"/>
  <c r="F365" i="39" s="1"/>
  <c r="G365" i="39" s="1"/>
  <c r="S363" i="4"/>
  <c r="N363" i="4"/>
  <c r="Q363" i="4" s="1"/>
  <c r="I363" i="4"/>
  <c r="F364" i="39" s="1"/>
  <c r="G364" i="39" s="1"/>
  <c r="S362" i="4"/>
  <c r="N362" i="4"/>
  <c r="Q362" i="4" s="1"/>
  <c r="S361" i="4"/>
  <c r="N361" i="4"/>
  <c r="Q361" i="4" s="1"/>
  <c r="I361" i="4"/>
  <c r="F362" i="39" s="1"/>
  <c r="G362" i="39" s="1"/>
  <c r="S360" i="4"/>
  <c r="N360" i="4"/>
  <c r="Q360" i="4" s="1"/>
  <c r="I360" i="4"/>
  <c r="F361" i="39" s="1"/>
  <c r="G361" i="39" s="1"/>
  <c r="S359" i="4"/>
  <c r="N359" i="4"/>
  <c r="Q359" i="4" s="1"/>
  <c r="I359" i="4"/>
  <c r="F360" i="39" s="1"/>
  <c r="G360" i="39" s="1"/>
  <c r="S358" i="4"/>
  <c r="N358" i="4"/>
  <c r="P358" i="4" s="1"/>
  <c r="I358" i="4"/>
  <c r="F359" i="39" s="1"/>
  <c r="G359" i="39" s="1"/>
  <c r="S357" i="4"/>
  <c r="N357" i="4"/>
  <c r="Q357" i="4" s="1"/>
  <c r="I357" i="4"/>
  <c r="F358" i="39" s="1"/>
  <c r="G358" i="39" s="1"/>
  <c r="S356" i="4"/>
  <c r="N356" i="4"/>
  <c r="Q356" i="4" s="1"/>
  <c r="I356" i="4"/>
  <c r="F357" i="39" s="1"/>
  <c r="G357" i="39" s="1"/>
  <c r="S355" i="4"/>
  <c r="N355" i="4"/>
  <c r="Q355" i="4" s="1"/>
  <c r="I355" i="4"/>
  <c r="F356" i="39" s="1"/>
  <c r="G356" i="39" s="1"/>
  <c r="S354" i="4"/>
  <c r="N354" i="4"/>
  <c r="Q354" i="4" s="1"/>
  <c r="I354" i="4"/>
  <c r="F355" i="39" s="1"/>
  <c r="G355" i="39" s="1"/>
  <c r="S353" i="4"/>
  <c r="N353" i="4"/>
  <c r="Q353" i="4" s="1"/>
  <c r="I353" i="4"/>
  <c r="F354" i="39" s="1"/>
  <c r="G354" i="39" s="1"/>
  <c r="S352" i="4"/>
  <c r="N352" i="4"/>
  <c r="Q352" i="4" s="1"/>
  <c r="I352" i="4"/>
  <c r="F353" i="39" s="1"/>
  <c r="G353" i="39" s="1"/>
  <c r="S351" i="4"/>
  <c r="N351" i="4"/>
  <c r="Q351" i="4" s="1"/>
  <c r="I351" i="4"/>
  <c r="F352" i="39" s="1"/>
  <c r="G352" i="39" s="1"/>
  <c r="S350" i="4"/>
  <c r="N350" i="4"/>
  <c r="P350" i="4" s="1"/>
  <c r="I350" i="4"/>
  <c r="F351" i="39" s="1"/>
  <c r="G351" i="39" s="1"/>
  <c r="S349" i="4"/>
  <c r="N349" i="4"/>
  <c r="Q349" i="4" s="1"/>
  <c r="I349" i="4"/>
  <c r="F350" i="39" s="1"/>
  <c r="G350" i="39" s="1"/>
  <c r="S348" i="4"/>
  <c r="N348" i="4"/>
  <c r="Q348" i="4" s="1"/>
  <c r="I348" i="4"/>
  <c r="F349" i="39" s="1"/>
  <c r="G349" i="39" s="1"/>
  <c r="S347" i="4"/>
  <c r="N347" i="4"/>
  <c r="Q347" i="4" s="1"/>
  <c r="I347" i="4"/>
  <c r="F348" i="39" s="1"/>
  <c r="G348" i="39" s="1"/>
  <c r="S346" i="4"/>
  <c r="N346" i="4"/>
  <c r="Q346" i="4" s="1"/>
  <c r="I346" i="4"/>
  <c r="F347" i="39" s="1"/>
  <c r="G347" i="39" s="1"/>
  <c r="S345" i="4"/>
  <c r="N345" i="4"/>
  <c r="Q345" i="4" s="1"/>
  <c r="I345" i="4"/>
  <c r="S344" i="4"/>
  <c r="N344" i="4"/>
  <c r="Q344" i="4" s="1"/>
  <c r="I344" i="4"/>
  <c r="F345" i="39" s="1"/>
  <c r="G345" i="39" s="1"/>
  <c r="S343" i="4"/>
  <c r="N343" i="4"/>
  <c r="Q343" i="4" s="1"/>
  <c r="I343" i="4"/>
  <c r="F344" i="39" s="1"/>
  <c r="G344" i="39" s="1"/>
  <c r="S342" i="4"/>
  <c r="N342" i="4"/>
  <c r="P342" i="4" s="1"/>
  <c r="I342" i="4"/>
  <c r="F343" i="39" s="1"/>
  <c r="G343" i="39" s="1"/>
  <c r="S341" i="4"/>
  <c r="N341" i="4"/>
  <c r="Q341" i="4" s="1"/>
  <c r="I341" i="4"/>
  <c r="F342" i="39" s="1"/>
  <c r="G342" i="39" s="1"/>
  <c r="S340" i="4"/>
  <c r="N340" i="4"/>
  <c r="P340" i="4" s="1"/>
  <c r="I340" i="4"/>
  <c r="F341" i="39" s="1"/>
  <c r="G341" i="39" s="1"/>
  <c r="S339" i="4"/>
  <c r="N339" i="4"/>
  <c r="Q339" i="4" s="1"/>
  <c r="I339" i="4"/>
  <c r="F340" i="39" s="1"/>
  <c r="G340" i="39" s="1"/>
  <c r="S338" i="4"/>
  <c r="N338" i="4"/>
  <c r="Q338" i="4" s="1"/>
  <c r="I338" i="4"/>
  <c r="S337" i="4"/>
  <c r="N337" i="4"/>
  <c r="Q337" i="4" s="1"/>
  <c r="I337" i="4"/>
  <c r="F338" i="39" s="1"/>
  <c r="G338" i="39" s="1"/>
  <c r="S336" i="4"/>
  <c r="N336" i="4"/>
  <c r="Q336" i="4" s="1"/>
  <c r="I336" i="4"/>
  <c r="F337" i="39" s="1"/>
  <c r="G337" i="39" s="1"/>
  <c r="S335" i="4"/>
  <c r="N335" i="4"/>
  <c r="Q335" i="4" s="1"/>
  <c r="I335" i="4"/>
  <c r="F336" i="39" s="1"/>
  <c r="G336" i="39" s="1"/>
  <c r="S334" i="4"/>
  <c r="N334" i="4"/>
  <c r="P334" i="4" s="1"/>
  <c r="I334" i="4"/>
  <c r="F335" i="39" s="1"/>
  <c r="G335" i="39" s="1"/>
  <c r="S333" i="4"/>
  <c r="N333" i="4"/>
  <c r="Q333" i="4" s="1"/>
  <c r="I333" i="4"/>
  <c r="F334" i="39" s="1"/>
  <c r="G334" i="39" s="1"/>
  <c r="S332" i="4"/>
  <c r="N332" i="4"/>
  <c r="P332" i="4" s="1"/>
  <c r="I332" i="4"/>
  <c r="F333" i="39" s="1"/>
  <c r="G333" i="39" s="1"/>
  <c r="S331" i="4"/>
  <c r="N331" i="4"/>
  <c r="Q331" i="4" s="1"/>
  <c r="I331" i="4"/>
  <c r="F332" i="39" s="1"/>
  <c r="G332" i="39" s="1"/>
  <c r="S330" i="4"/>
  <c r="N330" i="4"/>
  <c r="Q330" i="4" s="1"/>
  <c r="I330" i="4"/>
  <c r="S329" i="4"/>
  <c r="N329" i="4"/>
  <c r="Q329" i="4" s="1"/>
  <c r="I329" i="4"/>
  <c r="F330" i="39" s="1"/>
  <c r="G330" i="39" s="1"/>
  <c r="S328" i="4"/>
  <c r="N328" i="4"/>
  <c r="Q328" i="4" s="1"/>
  <c r="I328" i="4"/>
  <c r="F329" i="39" s="1"/>
  <c r="G329" i="39" s="1"/>
  <c r="S327" i="4"/>
  <c r="N327" i="4"/>
  <c r="Q327" i="4" s="1"/>
  <c r="I327" i="4"/>
  <c r="F328" i="39" s="1"/>
  <c r="G328" i="39" s="1"/>
  <c r="S326" i="4"/>
  <c r="N326" i="4"/>
  <c r="P326" i="4" s="1"/>
  <c r="I326" i="4"/>
  <c r="F327" i="39" s="1"/>
  <c r="G327" i="39" s="1"/>
  <c r="S325" i="4"/>
  <c r="N325" i="4"/>
  <c r="Q325" i="4" s="1"/>
  <c r="I325" i="4"/>
  <c r="F326" i="39" s="1"/>
  <c r="G326" i="39" s="1"/>
  <c r="S324" i="4"/>
  <c r="N324" i="4"/>
  <c r="Q324" i="4" s="1"/>
  <c r="I324" i="4"/>
  <c r="F325" i="39" s="1"/>
  <c r="G325" i="39" s="1"/>
  <c r="S323" i="4"/>
  <c r="N323" i="4"/>
  <c r="Q323" i="4" s="1"/>
  <c r="I323" i="4"/>
  <c r="F324" i="39" s="1"/>
  <c r="G324" i="39" s="1"/>
  <c r="S322" i="4"/>
  <c r="N322" i="4"/>
  <c r="Q322" i="4" s="1"/>
  <c r="I322" i="4"/>
  <c r="F323" i="39" s="1"/>
  <c r="G323" i="39" s="1"/>
  <c r="S321" i="4"/>
  <c r="N321" i="4"/>
  <c r="Q321" i="4" s="1"/>
  <c r="I321" i="4"/>
  <c r="F322" i="39" s="1"/>
  <c r="G322" i="39" s="1"/>
  <c r="S320" i="4"/>
  <c r="N320" i="4"/>
  <c r="Q320" i="4" s="1"/>
  <c r="I320" i="4"/>
  <c r="F321" i="39" s="1"/>
  <c r="G321" i="39" s="1"/>
  <c r="S319" i="4"/>
  <c r="N319" i="4"/>
  <c r="Q319" i="4" s="1"/>
  <c r="I319" i="4"/>
  <c r="F320" i="39" s="1"/>
  <c r="G320" i="39" s="1"/>
  <c r="S318" i="4"/>
  <c r="N318" i="4"/>
  <c r="Q318" i="4" s="1"/>
  <c r="I318" i="4"/>
  <c r="F319" i="39" s="1"/>
  <c r="G319" i="39" s="1"/>
  <c r="S317" i="4"/>
  <c r="N317" i="4"/>
  <c r="Q317" i="4" s="1"/>
  <c r="I317" i="4"/>
  <c r="F318" i="39" s="1"/>
  <c r="G318" i="39" s="1"/>
  <c r="S316" i="4"/>
  <c r="N316" i="4"/>
  <c r="Q316" i="4" s="1"/>
  <c r="I316" i="4"/>
  <c r="F317" i="39" s="1"/>
  <c r="G317" i="39" s="1"/>
  <c r="S315" i="4"/>
  <c r="N315" i="4"/>
  <c r="Q315" i="4" s="1"/>
  <c r="I315" i="4"/>
  <c r="F316" i="39" s="1"/>
  <c r="G316" i="39" s="1"/>
  <c r="S314" i="4"/>
  <c r="N314" i="4"/>
  <c r="Q314" i="4" s="1"/>
  <c r="I314" i="4"/>
  <c r="F315" i="39" s="1"/>
  <c r="G315" i="39" s="1"/>
  <c r="S313" i="4"/>
  <c r="N313" i="4"/>
  <c r="Q313" i="4" s="1"/>
  <c r="I313" i="4"/>
  <c r="F314" i="39" s="1"/>
  <c r="G314" i="39" s="1"/>
  <c r="S312" i="4"/>
  <c r="N312" i="4"/>
  <c r="Q312" i="4" s="1"/>
  <c r="I312" i="4"/>
  <c r="F313" i="39" s="1"/>
  <c r="G313" i="39" s="1"/>
  <c r="S311" i="4"/>
  <c r="N311" i="4"/>
  <c r="Q311" i="4" s="1"/>
  <c r="I311" i="4"/>
  <c r="F312" i="39" s="1"/>
  <c r="G312" i="39" s="1"/>
  <c r="S310" i="4"/>
  <c r="N310" i="4"/>
  <c r="P310" i="4" s="1"/>
  <c r="I310" i="4"/>
  <c r="F311" i="39" s="1"/>
  <c r="G311" i="39" s="1"/>
  <c r="S309" i="4"/>
  <c r="N309" i="4"/>
  <c r="Q309" i="4" s="1"/>
  <c r="I309" i="4"/>
  <c r="F310" i="39" s="1"/>
  <c r="G310" i="39" s="1"/>
  <c r="S308" i="4"/>
  <c r="N308" i="4"/>
  <c r="Q308" i="4" s="1"/>
  <c r="I308" i="4"/>
  <c r="F309" i="39" s="1"/>
  <c r="G309" i="39" s="1"/>
  <c r="S307" i="4"/>
  <c r="N307" i="4"/>
  <c r="Q307" i="4" s="1"/>
  <c r="I307" i="4"/>
  <c r="F308" i="39" s="1"/>
  <c r="G308" i="39" s="1"/>
  <c r="S306" i="4"/>
  <c r="N306" i="4"/>
  <c r="Q306" i="4" s="1"/>
  <c r="I306" i="4"/>
  <c r="F307" i="39" s="1"/>
  <c r="G307" i="39" s="1"/>
  <c r="S305" i="4"/>
  <c r="N305" i="4"/>
  <c r="Q305" i="4" s="1"/>
  <c r="I305" i="4"/>
  <c r="F306" i="39" s="1"/>
  <c r="G306" i="39" s="1"/>
  <c r="S304" i="4"/>
  <c r="N304" i="4"/>
  <c r="Q304" i="4" s="1"/>
  <c r="I304" i="4"/>
  <c r="F305" i="39" s="1"/>
  <c r="G305" i="39" s="1"/>
  <c r="S303" i="4"/>
  <c r="N303" i="4"/>
  <c r="Q303" i="4" s="1"/>
  <c r="I303" i="4"/>
  <c r="F304" i="39" s="1"/>
  <c r="G304" i="39" s="1"/>
  <c r="S302" i="4"/>
  <c r="N302" i="4"/>
  <c r="P302" i="4" s="1"/>
  <c r="I302" i="4"/>
  <c r="F303" i="39" s="1"/>
  <c r="G303" i="39" s="1"/>
  <c r="S301" i="4"/>
  <c r="N301" i="4"/>
  <c r="Q301" i="4" s="1"/>
  <c r="I301" i="4"/>
  <c r="F302" i="39" s="1"/>
  <c r="G302" i="39" s="1"/>
  <c r="S300" i="4"/>
  <c r="N300" i="4"/>
  <c r="Q300" i="4" s="1"/>
  <c r="I300" i="4"/>
  <c r="F301" i="39" s="1"/>
  <c r="G301" i="39" s="1"/>
  <c r="S299" i="4"/>
  <c r="N299" i="4"/>
  <c r="Q299" i="4" s="1"/>
  <c r="I299" i="4"/>
  <c r="F300" i="39" s="1"/>
  <c r="G300" i="39" s="1"/>
  <c r="S298" i="4"/>
  <c r="N298" i="4"/>
  <c r="Q298" i="4" s="1"/>
  <c r="I298" i="4"/>
  <c r="F299" i="39" s="1"/>
  <c r="G299" i="39" s="1"/>
  <c r="S297" i="4"/>
  <c r="N297" i="4"/>
  <c r="Q297" i="4" s="1"/>
  <c r="I297" i="4"/>
  <c r="F298" i="39" s="1"/>
  <c r="G298" i="39" s="1"/>
  <c r="S296" i="4"/>
  <c r="N296" i="4"/>
  <c r="Q296" i="4" s="1"/>
  <c r="S295" i="4"/>
  <c r="N295" i="4"/>
  <c r="Q295" i="4" s="1"/>
  <c r="I295" i="4"/>
  <c r="F296" i="39" s="1"/>
  <c r="G296" i="39" s="1"/>
  <c r="S294" i="4"/>
  <c r="N294" i="4"/>
  <c r="P294" i="4" s="1"/>
  <c r="S293" i="4"/>
  <c r="N293" i="4"/>
  <c r="Q293" i="4" s="1"/>
  <c r="I293" i="4"/>
  <c r="F294" i="39" s="1"/>
  <c r="G294" i="39" s="1"/>
  <c r="S292" i="4"/>
  <c r="N292" i="4"/>
  <c r="Q292" i="4" s="1"/>
  <c r="I292" i="4"/>
  <c r="F293" i="39" s="1"/>
  <c r="G293" i="39" s="1"/>
  <c r="S291" i="4"/>
  <c r="N291" i="4"/>
  <c r="Q291" i="4" s="1"/>
  <c r="I291" i="4"/>
  <c r="F292" i="39" s="1"/>
  <c r="G292" i="39" s="1"/>
  <c r="S290" i="4"/>
  <c r="N290" i="4"/>
  <c r="Q290" i="4" s="1"/>
  <c r="I290" i="4"/>
  <c r="F291" i="39" s="1"/>
  <c r="G291" i="39" s="1"/>
  <c r="S289" i="4"/>
  <c r="N289" i="4"/>
  <c r="Q289" i="4" s="1"/>
  <c r="I289" i="4"/>
  <c r="F290" i="39" s="1"/>
  <c r="G290" i="39" s="1"/>
  <c r="S288" i="4"/>
  <c r="N288" i="4"/>
  <c r="Q288" i="4" s="1"/>
  <c r="I288" i="4"/>
  <c r="F289" i="39" s="1"/>
  <c r="G289" i="39" s="1"/>
  <c r="S287" i="4"/>
  <c r="N287" i="4"/>
  <c r="Q287" i="4" s="1"/>
  <c r="I287" i="4"/>
  <c r="F288" i="39" s="1"/>
  <c r="G288" i="39" s="1"/>
  <c r="S286" i="4"/>
  <c r="N286" i="4"/>
  <c r="P286" i="4" s="1"/>
  <c r="I286" i="4"/>
  <c r="F287" i="39" s="1"/>
  <c r="G287" i="39" s="1"/>
  <c r="S285" i="4"/>
  <c r="N285" i="4"/>
  <c r="Q285" i="4" s="1"/>
  <c r="I285" i="4"/>
  <c r="F286" i="39" s="1"/>
  <c r="G286" i="39" s="1"/>
  <c r="S284" i="4"/>
  <c r="I284" i="4"/>
  <c r="F285" i="39" s="1"/>
  <c r="G285" i="39" s="1"/>
  <c r="S283" i="4"/>
  <c r="N283" i="4"/>
  <c r="Q283" i="4" s="1"/>
  <c r="I283" i="4"/>
  <c r="F284" i="39" s="1"/>
  <c r="G284" i="39" s="1"/>
  <c r="S282" i="4"/>
  <c r="N282" i="4"/>
  <c r="Q282" i="4" s="1"/>
  <c r="I282" i="4"/>
  <c r="F283" i="39" s="1"/>
  <c r="G283" i="39" s="1"/>
  <c r="S281" i="4"/>
  <c r="N281" i="4"/>
  <c r="Q281" i="4" s="1"/>
  <c r="I281" i="4"/>
  <c r="F282" i="39" s="1"/>
  <c r="G282" i="39" s="1"/>
  <c r="S280" i="4"/>
  <c r="N280" i="4"/>
  <c r="Q280" i="4" s="1"/>
  <c r="I280" i="4"/>
  <c r="F281" i="39" s="1"/>
  <c r="G281" i="39" s="1"/>
  <c r="S279" i="4"/>
  <c r="N279" i="4"/>
  <c r="Q279" i="4" s="1"/>
  <c r="I279" i="4"/>
  <c r="F280" i="39" s="1"/>
  <c r="G280" i="39" s="1"/>
  <c r="S278" i="4"/>
  <c r="N278" i="4"/>
  <c r="P278" i="4" s="1"/>
  <c r="I278" i="4"/>
  <c r="F279" i="39" s="1"/>
  <c r="G279" i="39" s="1"/>
  <c r="S277" i="4"/>
  <c r="N277" i="4"/>
  <c r="Q277" i="4" s="1"/>
  <c r="I277" i="4"/>
  <c r="F278" i="39" s="1"/>
  <c r="G278" i="39" s="1"/>
  <c r="S276" i="4"/>
  <c r="N276" i="4"/>
  <c r="Q276" i="4" s="1"/>
  <c r="I276" i="4"/>
  <c r="F277" i="39" s="1"/>
  <c r="G277" i="39" s="1"/>
  <c r="S275" i="4"/>
  <c r="N275" i="4"/>
  <c r="Q275" i="4" s="1"/>
  <c r="I275" i="4"/>
  <c r="F276" i="39" s="1"/>
  <c r="G276" i="39" s="1"/>
  <c r="S274" i="4"/>
  <c r="N274" i="4"/>
  <c r="Q274" i="4" s="1"/>
  <c r="I274" i="4"/>
  <c r="F275" i="39" s="1"/>
  <c r="G275" i="39" s="1"/>
  <c r="S273" i="4"/>
  <c r="N273" i="4"/>
  <c r="Q273" i="4" s="1"/>
  <c r="I273" i="4"/>
  <c r="F274" i="39" s="1"/>
  <c r="G274" i="39" s="1"/>
  <c r="S272" i="4"/>
  <c r="N272" i="4"/>
  <c r="Q272" i="4" s="1"/>
  <c r="I272" i="4"/>
  <c r="F273" i="39" s="1"/>
  <c r="G273" i="39" s="1"/>
  <c r="S271" i="4"/>
  <c r="N271" i="4"/>
  <c r="Q271" i="4" s="1"/>
  <c r="I271" i="4"/>
  <c r="F272" i="39" s="1"/>
  <c r="G272" i="39" s="1"/>
  <c r="S270" i="4"/>
  <c r="N270" i="4"/>
  <c r="P270" i="4" s="1"/>
  <c r="I270" i="4"/>
  <c r="F271" i="39" s="1"/>
  <c r="G271" i="39" s="1"/>
  <c r="S269" i="4"/>
  <c r="N269" i="4"/>
  <c r="Q269" i="4" s="1"/>
  <c r="I269" i="4"/>
  <c r="F270" i="39" s="1"/>
  <c r="G270" i="39" s="1"/>
  <c r="S268" i="4"/>
  <c r="N268" i="4"/>
  <c r="Q268" i="4" s="1"/>
  <c r="I268" i="4"/>
  <c r="S267" i="4"/>
  <c r="N267" i="4"/>
  <c r="Q267" i="4" s="1"/>
  <c r="I267" i="4"/>
  <c r="F268" i="39" s="1"/>
  <c r="G268" i="39" s="1"/>
  <c r="S266" i="4"/>
  <c r="N266" i="4"/>
  <c r="Q266" i="4" s="1"/>
  <c r="I266" i="4"/>
  <c r="F267" i="39" s="1"/>
  <c r="G267" i="39" s="1"/>
  <c r="S265" i="4"/>
  <c r="N265" i="4"/>
  <c r="Q265" i="4" s="1"/>
  <c r="I265" i="4"/>
  <c r="F266" i="39" s="1"/>
  <c r="G266" i="39" s="1"/>
  <c r="S264" i="4"/>
  <c r="N264" i="4"/>
  <c r="Q264" i="4" s="1"/>
  <c r="I264" i="4"/>
  <c r="F265" i="39" s="1"/>
  <c r="G265" i="39" s="1"/>
  <c r="S263" i="4"/>
  <c r="N263" i="4"/>
  <c r="Q263" i="4" s="1"/>
  <c r="I263" i="4"/>
  <c r="F264" i="39" s="1"/>
  <c r="G264" i="39" s="1"/>
  <c r="S262" i="4"/>
  <c r="N262" i="4"/>
  <c r="P262" i="4" s="1"/>
  <c r="I262" i="4"/>
  <c r="F263" i="39" s="1"/>
  <c r="G263" i="39" s="1"/>
  <c r="S261" i="4"/>
  <c r="N261" i="4"/>
  <c r="Q261" i="4" s="1"/>
  <c r="I261" i="4"/>
  <c r="F262" i="39" s="1"/>
  <c r="G262" i="39" s="1"/>
  <c r="S260" i="4"/>
  <c r="N260" i="4"/>
  <c r="Q260" i="4" s="1"/>
  <c r="I260" i="4"/>
  <c r="F261" i="39" s="1"/>
  <c r="G261" i="39" s="1"/>
  <c r="S259" i="4"/>
  <c r="N259" i="4"/>
  <c r="Q259" i="4" s="1"/>
  <c r="I259" i="4"/>
  <c r="F260" i="39" s="1"/>
  <c r="G260" i="39" s="1"/>
  <c r="S258" i="4"/>
  <c r="N258" i="4"/>
  <c r="Q258" i="4" s="1"/>
  <c r="I258" i="4"/>
  <c r="F259" i="39" s="1"/>
  <c r="G259" i="39" s="1"/>
  <c r="S257" i="4"/>
  <c r="I257" i="4"/>
  <c r="F258" i="39" s="1"/>
  <c r="G258" i="39" s="1"/>
  <c r="S256" i="4"/>
  <c r="N256" i="4"/>
  <c r="Q256" i="4" s="1"/>
  <c r="I256" i="4"/>
  <c r="F257" i="39" s="1"/>
  <c r="G257" i="39" s="1"/>
  <c r="S255" i="4"/>
  <c r="N255" i="4"/>
  <c r="Q255" i="4" s="1"/>
  <c r="I255" i="4"/>
  <c r="F256" i="39" s="1"/>
  <c r="G256" i="39" s="1"/>
  <c r="S254" i="4"/>
  <c r="N254" i="4"/>
  <c r="P254" i="4" s="1"/>
  <c r="I254" i="4"/>
  <c r="F255" i="39" s="1"/>
  <c r="G255" i="39" s="1"/>
  <c r="S253" i="4"/>
  <c r="N253" i="4"/>
  <c r="Q253" i="4" s="1"/>
  <c r="I253" i="4"/>
  <c r="F254" i="39" s="1"/>
  <c r="G254" i="39" s="1"/>
  <c r="S252" i="4"/>
  <c r="N252" i="4"/>
  <c r="Q252" i="4" s="1"/>
  <c r="I252" i="4"/>
  <c r="F253" i="39" s="1"/>
  <c r="G253" i="39" s="1"/>
  <c r="S251" i="4"/>
  <c r="N251" i="4"/>
  <c r="Q251" i="4" s="1"/>
  <c r="I251" i="4"/>
  <c r="F252" i="39" s="1"/>
  <c r="G252" i="39" s="1"/>
  <c r="S250" i="4"/>
  <c r="N250" i="4"/>
  <c r="Q250" i="4" s="1"/>
  <c r="I250" i="4"/>
  <c r="F251" i="39" s="1"/>
  <c r="G251" i="39" s="1"/>
  <c r="S249" i="4"/>
  <c r="N249" i="4"/>
  <c r="Q249" i="4" s="1"/>
  <c r="I249" i="4"/>
  <c r="F250" i="39" s="1"/>
  <c r="G250" i="39" s="1"/>
  <c r="S248" i="4"/>
  <c r="N248" i="4"/>
  <c r="Q248" i="4" s="1"/>
  <c r="I248" i="4"/>
  <c r="F249" i="39" s="1"/>
  <c r="G249" i="39" s="1"/>
  <c r="S247" i="4"/>
  <c r="N247" i="4"/>
  <c r="Q247" i="4" s="1"/>
  <c r="I247" i="4"/>
  <c r="F248" i="39" s="1"/>
  <c r="G248" i="39" s="1"/>
  <c r="S246" i="4"/>
  <c r="N246" i="4"/>
  <c r="P246" i="4" s="1"/>
  <c r="I246" i="4"/>
  <c r="F247" i="39" s="1"/>
  <c r="G247" i="39" s="1"/>
  <c r="S245" i="4"/>
  <c r="N245" i="4"/>
  <c r="Q245" i="4" s="1"/>
  <c r="I245" i="4"/>
  <c r="F246" i="39" s="1"/>
  <c r="G246" i="39" s="1"/>
  <c r="S244" i="4"/>
  <c r="N244" i="4"/>
  <c r="Q244" i="4" s="1"/>
  <c r="I244" i="4"/>
  <c r="F245" i="39" s="1"/>
  <c r="G245" i="39" s="1"/>
  <c r="S243" i="4"/>
  <c r="N243" i="4"/>
  <c r="Q243" i="4" s="1"/>
  <c r="I243" i="4"/>
  <c r="F244" i="39" s="1"/>
  <c r="G244" i="39" s="1"/>
  <c r="S242" i="4"/>
  <c r="N242" i="4"/>
  <c r="Q242" i="4" s="1"/>
  <c r="I242" i="4"/>
  <c r="F243" i="39" s="1"/>
  <c r="G243" i="39" s="1"/>
  <c r="S241" i="4"/>
  <c r="N241" i="4"/>
  <c r="Q241" i="4" s="1"/>
  <c r="I241" i="4"/>
  <c r="F242" i="39" s="1"/>
  <c r="G242" i="39" s="1"/>
  <c r="S240" i="4"/>
  <c r="N240" i="4"/>
  <c r="Q240" i="4" s="1"/>
  <c r="I240" i="4"/>
  <c r="F241" i="39" s="1"/>
  <c r="G241" i="39" s="1"/>
  <c r="S239" i="4"/>
  <c r="N239" i="4"/>
  <c r="Q239" i="4" s="1"/>
  <c r="I239" i="4"/>
  <c r="F240" i="39" s="1"/>
  <c r="G240" i="39" s="1"/>
  <c r="S238" i="4"/>
  <c r="N238" i="4"/>
  <c r="Q238" i="4" s="1"/>
  <c r="I238" i="4"/>
  <c r="F239" i="39" s="1"/>
  <c r="G239" i="39" s="1"/>
  <c r="S237" i="4"/>
  <c r="N237" i="4"/>
  <c r="Q237" i="4" s="1"/>
  <c r="I237" i="4"/>
  <c r="F238" i="39" s="1"/>
  <c r="G238" i="39" s="1"/>
  <c r="S236" i="4"/>
  <c r="N236" i="4"/>
  <c r="Q236" i="4" s="1"/>
  <c r="I236" i="4"/>
  <c r="F237" i="39" s="1"/>
  <c r="G237" i="39" s="1"/>
  <c r="S235" i="4"/>
  <c r="N235" i="4"/>
  <c r="Q235" i="4" s="1"/>
  <c r="I235" i="4"/>
  <c r="F236" i="39" s="1"/>
  <c r="G236" i="39" s="1"/>
  <c r="S234" i="4"/>
  <c r="N234" i="4"/>
  <c r="Q234" i="4" s="1"/>
  <c r="I234" i="4"/>
  <c r="F235" i="39" s="1"/>
  <c r="G235" i="39" s="1"/>
  <c r="S233" i="4"/>
  <c r="N233" i="4"/>
  <c r="Q233" i="4" s="1"/>
  <c r="I233" i="4"/>
  <c r="F234" i="39" s="1"/>
  <c r="G234" i="39" s="1"/>
  <c r="S232" i="4"/>
  <c r="N232" i="4"/>
  <c r="Q232" i="4" s="1"/>
  <c r="I232" i="4"/>
  <c r="S231" i="4"/>
  <c r="N231" i="4"/>
  <c r="Q231" i="4" s="1"/>
  <c r="I231" i="4"/>
  <c r="F232" i="39" s="1"/>
  <c r="G232" i="39" s="1"/>
  <c r="S230" i="4"/>
  <c r="N230" i="4"/>
  <c r="Q230" i="4" s="1"/>
  <c r="I230" i="4"/>
  <c r="F231" i="39" s="1"/>
  <c r="G231" i="39" s="1"/>
  <c r="S229" i="4"/>
  <c r="N229" i="4"/>
  <c r="Q229" i="4" s="1"/>
  <c r="I229" i="4"/>
  <c r="F230" i="39" s="1"/>
  <c r="G230" i="39" s="1"/>
  <c r="S228" i="4"/>
  <c r="N228" i="4"/>
  <c r="Q228" i="4" s="1"/>
  <c r="I228" i="4"/>
  <c r="F229" i="39" s="1"/>
  <c r="G229" i="39" s="1"/>
  <c r="S227" i="4"/>
  <c r="N227" i="4"/>
  <c r="Q227" i="4" s="1"/>
  <c r="I227" i="4"/>
  <c r="F228" i="39" s="1"/>
  <c r="G228" i="39" s="1"/>
  <c r="S226" i="4"/>
  <c r="N226" i="4"/>
  <c r="Q226" i="4" s="1"/>
  <c r="I226" i="4"/>
  <c r="F227" i="39" s="1"/>
  <c r="G227" i="39" s="1"/>
  <c r="S225" i="4"/>
  <c r="N225" i="4"/>
  <c r="Q225" i="4" s="1"/>
  <c r="I225" i="4"/>
  <c r="F226" i="39" s="1"/>
  <c r="G226" i="39" s="1"/>
  <c r="S224" i="4"/>
  <c r="N224" i="4"/>
  <c r="Q224" i="4" s="1"/>
  <c r="I224" i="4"/>
  <c r="F225" i="39" s="1"/>
  <c r="G225" i="39" s="1"/>
  <c r="S223" i="4"/>
  <c r="N223" i="4"/>
  <c r="Q223" i="4" s="1"/>
  <c r="I223" i="4"/>
  <c r="F224" i="39" s="1"/>
  <c r="G224" i="39" s="1"/>
  <c r="S222" i="4"/>
  <c r="N222" i="4"/>
  <c r="Q222" i="4" s="1"/>
  <c r="I222" i="4"/>
  <c r="F223" i="39" s="1"/>
  <c r="G223" i="39" s="1"/>
  <c r="S221" i="4"/>
  <c r="N221" i="4"/>
  <c r="Q221" i="4" s="1"/>
  <c r="I221" i="4"/>
  <c r="F222" i="39" s="1"/>
  <c r="G222" i="39" s="1"/>
  <c r="S220" i="4"/>
  <c r="N220" i="4"/>
  <c r="Q220" i="4" s="1"/>
  <c r="I220" i="4"/>
  <c r="F221" i="39" s="1"/>
  <c r="G221" i="39" s="1"/>
  <c r="S219" i="4"/>
  <c r="N219" i="4"/>
  <c r="Q219" i="4" s="1"/>
  <c r="I219" i="4"/>
  <c r="F220" i="39" s="1"/>
  <c r="G220" i="39" s="1"/>
  <c r="S218" i="4"/>
  <c r="N218" i="4"/>
  <c r="Q218" i="4" s="1"/>
  <c r="I218" i="4"/>
  <c r="F219" i="39" s="1"/>
  <c r="G219" i="39" s="1"/>
  <c r="S217" i="4"/>
  <c r="N217" i="4"/>
  <c r="Q217" i="4" s="1"/>
  <c r="I217" i="4"/>
  <c r="F218" i="39" s="1"/>
  <c r="G218" i="39" s="1"/>
  <c r="S216" i="4"/>
  <c r="I216" i="4"/>
  <c r="F217" i="39" s="1"/>
  <c r="G217" i="39" s="1"/>
  <c r="S215" i="4"/>
  <c r="N215" i="4"/>
  <c r="Q215" i="4" s="1"/>
  <c r="I215" i="4"/>
  <c r="F216" i="39" s="1"/>
  <c r="G216" i="39" s="1"/>
  <c r="S214" i="4"/>
  <c r="N214" i="4"/>
  <c r="Q214" i="4" s="1"/>
  <c r="I214" i="4"/>
  <c r="F215" i="39" s="1"/>
  <c r="G215" i="39" s="1"/>
  <c r="S213" i="4"/>
  <c r="I213" i="4"/>
  <c r="F214" i="39" s="1"/>
  <c r="G214" i="39" s="1"/>
  <c r="S212" i="4"/>
  <c r="N212" i="4"/>
  <c r="Q212" i="4" s="1"/>
  <c r="I212" i="4"/>
  <c r="F213" i="39" s="1"/>
  <c r="G213" i="39" s="1"/>
  <c r="S211" i="4"/>
  <c r="N211" i="4"/>
  <c r="Q211" i="4" s="1"/>
  <c r="I211" i="4"/>
  <c r="F212" i="39" s="1"/>
  <c r="G212" i="39" s="1"/>
  <c r="S210" i="4"/>
  <c r="I210" i="4"/>
  <c r="F211" i="39" s="1"/>
  <c r="G211" i="39" s="1"/>
  <c r="S209" i="4"/>
  <c r="N209" i="4"/>
  <c r="Q209" i="4" s="1"/>
  <c r="I209" i="4"/>
  <c r="F210" i="39" s="1"/>
  <c r="G210" i="39" s="1"/>
  <c r="S208" i="4"/>
  <c r="N208" i="4"/>
  <c r="Q208" i="4" s="1"/>
  <c r="I208" i="4"/>
  <c r="F209" i="39" s="1"/>
  <c r="G209" i="39" s="1"/>
  <c r="S207" i="4"/>
  <c r="N207" i="4"/>
  <c r="Q207" i="4" s="1"/>
  <c r="I207" i="4"/>
  <c r="F208" i="39" s="1"/>
  <c r="G208" i="39" s="1"/>
  <c r="S206" i="4"/>
  <c r="N206" i="4"/>
  <c r="Q206" i="4" s="1"/>
  <c r="I206" i="4"/>
  <c r="F207" i="39" s="1"/>
  <c r="G207" i="39" s="1"/>
  <c r="S205" i="4"/>
  <c r="N205" i="4"/>
  <c r="Q205" i="4" s="1"/>
  <c r="I205" i="4"/>
  <c r="F206" i="39" s="1"/>
  <c r="G206" i="39" s="1"/>
  <c r="S204" i="4"/>
  <c r="N204" i="4"/>
  <c r="Q204" i="4" s="1"/>
  <c r="I204" i="4"/>
  <c r="F205" i="39" s="1"/>
  <c r="G205" i="39" s="1"/>
  <c r="S203" i="4"/>
  <c r="N203" i="4"/>
  <c r="Q203" i="4" s="1"/>
  <c r="I203" i="4"/>
  <c r="F204" i="39" s="1"/>
  <c r="G204" i="39" s="1"/>
  <c r="S202" i="4"/>
  <c r="N202" i="4"/>
  <c r="Q202" i="4" s="1"/>
  <c r="I202" i="4"/>
  <c r="F203" i="39" s="1"/>
  <c r="G203" i="39" s="1"/>
  <c r="S201" i="4"/>
  <c r="N201" i="4"/>
  <c r="Q201" i="4" s="1"/>
  <c r="I201" i="4"/>
  <c r="F202" i="39" s="1"/>
  <c r="G202" i="39" s="1"/>
  <c r="S200" i="4"/>
  <c r="N200" i="4"/>
  <c r="Q200" i="4" s="1"/>
  <c r="I200" i="4"/>
  <c r="F201" i="39" s="1"/>
  <c r="G201" i="39" s="1"/>
  <c r="S199" i="4"/>
  <c r="N199" i="4"/>
  <c r="Q199" i="4" s="1"/>
  <c r="I199" i="4"/>
  <c r="F200" i="39" s="1"/>
  <c r="G200" i="39" s="1"/>
  <c r="S198" i="4"/>
  <c r="N198" i="4"/>
  <c r="Q198" i="4" s="1"/>
  <c r="I198" i="4"/>
  <c r="F199" i="39" s="1"/>
  <c r="G199" i="39" s="1"/>
  <c r="S197" i="4"/>
  <c r="N197" i="4"/>
  <c r="Q197" i="4" s="1"/>
  <c r="I197" i="4"/>
  <c r="F198" i="39" s="1"/>
  <c r="G198" i="39" s="1"/>
  <c r="S196" i="4"/>
  <c r="N196" i="4"/>
  <c r="Q196" i="4" s="1"/>
  <c r="I196" i="4"/>
  <c r="F197" i="39" s="1"/>
  <c r="G197" i="39" s="1"/>
  <c r="S195" i="4"/>
  <c r="N195" i="4"/>
  <c r="Q195" i="4" s="1"/>
  <c r="I195" i="4"/>
  <c r="F196" i="39" s="1"/>
  <c r="G196" i="39" s="1"/>
  <c r="S194" i="4"/>
  <c r="N194" i="4"/>
  <c r="Q194" i="4" s="1"/>
  <c r="I194" i="4"/>
  <c r="F195" i="39" s="1"/>
  <c r="G195" i="39" s="1"/>
  <c r="S193" i="4"/>
  <c r="N193" i="4"/>
  <c r="Q193" i="4" s="1"/>
  <c r="I193" i="4"/>
  <c r="F194" i="39" s="1"/>
  <c r="G194" i="39" s="1"/>
  <c r="S192" i="4"/>
  <c r="N192" i="4"/>
  <c r="Q192" i="4" s="1"/>
  <c r="I192" i="4"/>
  <c r="F193" i="39" s="1"/>
  <c r="G193" i="39" s="1"/>
  <c r="S191" i="4"/>
  <c r="N191" i="4"/>
  <c r="Q191" i="4" s="1"/>
  <c r="I191" i="4"/>
  <c r="F192" i="39" s="1"/>
  <c r="G192" i="39" s="1"/>
  <c r="S190" i="4"/>
  <c r="N190" i="4"/>
  <c r="Q190" i="4" s="1"/>
  <c r="I190" i="4"/>
  <c r="F191" i="39" s="1"/>
  <c r="G191" i="39" s="1"/>
  <c r="S189" i="4"/>
  <c r="N189" i="4"/>
  <c r="Q189" i="4" s="1"/>
  <c r="I189" i="4"/>
  <c r="F190" i="39" s="1"/>
  <c r="G190" i="39" s="1"/>
  <c r="S188" i="4"/>
  <c r="N188" i="4"/>
  <c r="Q188" i="4" s="1"/>
  <c r="I188" i="4"/>
  <c r="F189" i="39" s="1"/>
  <c r="G189" i="39" s="1"/>
  <c r="S187" i="4"/>
  <c r="N187" i="4"/>
  <c r="Q187" i="4" s="1"/>
  <c r="I187" i="4"/>
  <c r="F188" i="39" s="1"/>
  <c r="G188" i="39" s="1"/>
  <c r="S186" i="4"/>
  <c r="N186" i="4"/>
  <c r="Q186" i="4" s="1"/>
  <c r="I186" i="4"/>
  <c r="F187" i="39" s="1"/>
  <c r="G187" i="39" s="1"/>
  <c r="S185" i="4"/>
  <c r="N185" i="4"/>
  <c r="Q185" i="4" s="1"/>
  <c r="I185" i="4"/>
  <c r="F186" i="39" s="1"/>
  <c r="G186" i="39" s="1"/>
  <c r="S184" i="4"/>
  <c r="N184" i="4"/>
  <c r="Q184" i="4" s="1"/>
  <c r="I184" i="4"/>
  <c r="F185" i="39" s="1"/>
  <c r="G185" i="39" s="1"/>
  <c r="S183" i="4"/>
  <c r="N183" i="4"/>
  <c r="Q183" i="4" s="1"/>
  <c r="I183" i="4"/>
  <c r="F184" i="39" s="1"/>
  <c r="G184" i="39" s="1"/>
  <c r="S182" i="4"/>
  <c r="N182" i="4"/>
  <c r="Q182" i="4" s="1"/>
  <c r="I182" i="4"/>
  <c r="F183" i="39" s="1"/>
  <c r="G183" i="39" s="1"/>
  <c r="S181" i="4"/>
  <c r="N181" i="4"/>
  <c r="Q181" i="4" s="1"/>
  <c r="I181" i="4"/>
  <c r="F182" i="39" s="1"/>
  <c r="G182" i="39" s="1"/>
  <c r="S180" i="4"/>
  <c r="N180" i="4"/>
  <c r="Q180" i="4" s="1"/>
  <c r="I180" i="4"/>
  <c r="F181" i="39" s="1"/>
  <c r="G181" i="39" s="1"/>
  <c r="S179" i="4"/>
  <c r="N179" i="4"/>
  <c r="Q179" i="4" s="1"/>
  <c r="I179" i="4"/>
  <c r="F180" i="39" s="1"/>
  <c r="G180" i="39" s="1"/>
  <c r="S178" i="4"/>
  <c r="N178" i="4"/>
  <c r="Q178" i="4" s="1"/>
  <c r="I178" i="4"/>
  <c r="F179" i="39" s="1"/>
  <c r="G179" i="39" s="1"/>
  <c r="S177" i="4"/>
  <c r="N177" i="4"/>
  <c r="Q177" i="4" s="1"/>
  <c r="I177" i="4"/>
  <c r="F178" i="39" s="1"/>
  <c r="G178" i="39" s="1"/>
  <c r="S176" i="4"/>
  <c r="N176" i="4"/>
  <c r="Q176" i="4" s="1"/>
  <c r="I176" i="4"/>
  <c r="F177" i="39" s="1"/>
  <c r="G177" i="39" s="1"/>
  <c r="S175" i="4"/>
  <c r="N175" i="4"/>
  <c r="Q175" i="4" s="1"/>
  <c r="I175" i="4"/>
  <c r="F176" i="39" s="1"/>
  <c r="G176" i="39" s="1"/>
  <c r="S174" i="4"/>
  <c r="N174" i="4"/>
  <c r="Q174" i="4" s="1"/>
  <c r="I174" i="4"/>
  <c r="F175" i="39" s="1"/>
  <c r="G175" i="39" s="1"/>
  <c r="S173" i="4"/>
  <c r="N173" i="4"/>
  <c r="Q173" i="4" s="1"/>
  <c r="I173" i="4"/>
  <c r="F174" i="39" s="1"/>
  <c r="G174" i="39" s="1"/>
  <c r="S172" i="4"/>
  <c r="N172" i="4"/>
  <c r="Q172" i="4" s="1"/>
  <c r="I172" i="4"/>
  <c r="F173" i="39" s="1"/>
  <c r="G173" i="39" s="1"/>
  <c r="S171" i="4"/>
  <c r="N171" i="4"/>
  <c r="Q171" i="4" s="1"/>
  <c r="I171" i="4"/>
  <c r="F172" i="39" s="1"/>
  <c r="G172" i="39" s="1"/>
  <c r="S170" i="4"/>
  <c r="N170" i="4"/>
  <c r="Q170" i="4" s="1"/>
  <c r="I170" i="4"/>
  <c r="F171" i="39" s="1"/>
  <c r="G171" i="39" s="1"/>
  <c r="S169" i="4"/>
  <c r="N169" i="4"/>
  <c r="Q169" i="4" s="1"/>
  <c r="I169" i="4"/>
  <c r="F170" i="39" s="1"/>
  <c r="G170" i="39" s="1"/>
  <c r="S168" i="4"/>
  <c r="N168" i="4"/>
  <c r="Q168" i="4" s="1"/>
  <c r="I168" i="4"/>
  <c r="F169" i="39" s="1"/>
  <c r="G169" i="39" s="1"/>
  <c r="S167" i="4"/>
  <c r="N167" i="4"/>
  <c r="Q167" i="4" s="1"/>
  <c r="I167" i="4"/>
  <c r="F168" i="39" s="1"/>
  <c r="G168" i="39" s="1"/>
  <c r="S166" i="4"/>
  <c r="N166" i="4"/>
  <c r="Q166" i="4" s="1"/>
  <c r="I166" i="4"/>
  <c r="F167" i="39" s="1"/>
  <c r="G167" i="39" s="1"/>
  <c r="S165" i="4"/>
  <c r="I165" i="4"/>
  <c r="F166" i="39" s="1"/>
  <c r="G166" i="39" s="1"/>
  <c r="S164" i="4"/>
  <c r="N164" i="4"/>
  <c r="Q164" i="4" s="1"/>
  <c r="I164" i="4"/>
  <c r="F165" i="39" s="1"/>
  <c r="G165" i="39" s="1"/>
  <c r="S163" i="4"/>
  <c r="N163" i="4"/>
  <c r="Q163" i="4" s="1"/>
  <c r="I163" i="4"/>
  <c r="F164" i="39" s="1"/>
  <c r="G164" i="39" s="1"/>
  <c r="S162" i="4"/>
  <c r="N162" i="4"/>
  <c r="Q162" i="4" s="1"/>
  <c r="I162" i="4"/>
  <c r="F163" i="39" s="1"/>
  <c r="G163" i="39" s="1"/>
  <c r="S161" i="4"/>
  <c r="N161" i="4"/>
  <c r="Q161" i="4" s="1"/>
  <c r="I161" i="4"/>
  <c r="F162" i="39" s="1"/>
  <c r="G162" i="39" s="1"/>
  <c r="S160" i="4"/>
  <c r="N160" i="4"/>
  <c r="Q160" i="4" s="1"/>
  <c r="I160" i="4"/>
  <c r="F161" i="39" s="1"/>
  <c r="G161" i="39" s="1"/>
  <c r="S159" i="4"/>
  <c r="N159" i="4"/>
  <c r="Q159" i="4" s="1"/>
  <c r="I159" i="4"/>
  <c r="F160" i="39" s="1"/>
  <c r="G160" i="39" s="1"/>
  <c r="S158" i="4"/>
  <c r="N158" i="4"/>
  <c r="Q158" i="4" s="1"/>
  <c r="I158" i="4"/>
  <c r="F159" i="39" s="1"/>
  <c r="G159" i="39" s="1"/>
  <c r="S157" i="4"/>
  <c r="N157" i="4"/>
  <c r="Q157" i="4" s="1"/>
  <c r="I157" i="4"/>
  <c r="F158" i="39" s="1"/>
  <c r="G158" i="39" s="1"/>
  <c r="S156" i="4"/>
  <c r="N156" i="4"/>
  <c r="Q156" i="4" s="1"/>
  <c r="I156" i="4"/>
  <c r="F157" i="39" s="1"/>
  <c r="G157" i="39" s="1"/>
  <c r="S155" i="4"/>
  <c r="N155" i="4"/>
  <c r="Q155" i="4" s="1"/>
  <c r="I155" i="4"/>
  <c r="F156" i="39" s="1"/>
  <c r="G156" i="39" s="1"/>
  <c r="S154" i="4"/>
  <c r="N154" i="4"/>
  <c r="Q154" i="4" s="1"/>
  <c r="I154" i="4"/>
  <c r="F155" i="39" s="1"/>
  <c r="G155" i="39" s="1"/>
  <c r="S153" i="4"/>
  <c r="N153" i="4"/>
  <c r="Q153" i="4" s="1"/>
  <c r="S152" i="4"/>
  <c r="N152" i="4"/>
  <c r="Q152" i="4" s="1"/>
  <c r="I152" i="4"/>
  <c r="F153" i="39" s="1"/>
  <c r="G153" i="39" s="1"/>
  <c r="S151" i="4"/>
  <c r="N151" i="4"/>
  <c r="Q151" i="4" s="1"/>
  <c r="I151" i="4"/>
  <c r="F152" i="39" s="1"/>
  <c r="G152" i="39" s="1"/>
  <c r="S150" i="4"/>
  <c r="N150" i="4"/>
  <c r="Q150" i="4" s="1"/>
  <c r="I150" i="4"/>
  <c r="F151" i="39" s="1"/>
  <c r="G151" i="39" s="1"/>
  <c r="S149" i="4"/>
  <c r="N149" i="4"/>
  <c r="Q149" i="4" s="1"/>
  <c r="I149" i="4"/>
  <c r="F150" i="39" s="1"/>
  <c r="G150" i="39" s="1"/>
  <c r="S148" i="4"/>
  <c r="N148" i="4"/>
  <c r="Q148" i="4" s="1"/>
  <c r="I148" i="4"/>
  <c r="F149" i="39" s="1"/>
  <c r="G149" i="39" s="1"/>
  <c r="S147" i="4"/>
  <c r="N147" i="4"/>
  <c r="Q147" i="4" s="1"/>
  <c r="I147" i="4"/>
  <c r="F148" i="39" s="1"/>
  <c r="G148" i="39" s="1"/>
  <c r="S146" i="4"/>
  <c r="N146" i="4"/>
  <c r="Q146" i="4" s="1"/>
  <c r="I146" i="4"/>
  <c r="F147" i="39" s="1"/>
  <c r="G147" i="39" s="1"/>
  <c r="S145" i="4"/>
  <c r="N145" i="4"/>
  <c r="Q145" i="4" s="1"/>
  <c r="I145" i="4"/>
  <c r="F146" i="39" s="1"/>
  <c r="G146" i="39" s="1"/>
  <c r="S144" i="4"/>
  <c r="N144" i="4"/>
  <c r="Q144" i="4" s="1"/>
  <c r="I144" i="4"/>
  <c r="F145" i="39" s="1"/>
  <c r="G145" i="39" s="1"/>
  <c r="S143" i="4"/>
  <c r="N143" i="4"/>
  <c r="Q143" i="4" s="1"/>
  <c r="I143" i="4"/>
  <c r="F144" i="39" s="1"/>
  <c r="G144" i="39" s="1"/>
  <c r="S142" i="4"/>
  <c r="N142" i="4"/>
  <c r="Q142" i="4" s="1"/>
  <c r="I142" i="4"/>
  <c r="F143" i="39" s="1"/>
  <c r="G143" i="39" s="1"/>
  <c r="S141" i="4"/>
  <c r="N141" i="4"/>
  <c r="Q141" i="4" s="1"/>
  <c r="I141" i="4"/>
  <c r="F142" i="39" s="1"/>
  <c r="G142" i="39" s="1"/>
  <c r="S140" i="4"/>
  <c r="N140" i="4"/>
  <c r="Q140" i="4" s="1"/>
  <c r="I140" i="4"/>
  <c r="F141" i="39" s="1"/>
  <c r="G141" i="39" s="1"/>
  <c r="S139" i="4"/>
  <c r="N139" i="4"/>
  <c r="Q139" i="4" s="1"/>
  <c r="I139" i="4"/>
  <c r="F140" i="39" s="1"/>
  <c r="G140" i="39" s="1"/>
  <c r="S138" i="4"/>
  <c r="N138" i="4"/>
  <c r="Q138" i="4" s="1"/>
  <c r="I138" i="4"/>
  <c r="F139" i="39" s="1"/>
  <c r="G139" i="39" s="1"/>
  <c r="S137" i="4"/>
  <c r="N137" i="4"/>
  <c r="Q137" i="4" s="1"/>
  <c r="I137" i="4"/>
  <c r="F138" i="39" s="1"/>
  <c r="G138" i="39" s="1"/>
  <c r="S136" i="4"/>
  <c r="N136" i="4"/>
  <c r="Q136" i="4" s="1"/>
  <c r="I136" i="4"/>
  <c r="F137" i="39" s="1"/>
  <c r="G137" i="39" s="1"/>
  <c r="S135" i="4"/>
  <c r="N135" i="4"/>
  <c r="Q135" i="4" s="1"/>
  <c r="I135" i="4"/>
  <c r="F136" i="39" s="1"/>
  <c r="G136" i="39" s="1"/>
  <c r="S134" i="4"/>
  <c r="N134" i="4"/>
  <c r="Q134" i="4" s="1"/>
  <c r="I134" i="4"/>
  <c r="F135" i="39" s="1"/>
  <c r="G135" i="39" s="1"/>
  <c r="S133" i="4"/>
  <c r="N133" i="4"/>
  <c r="Q133" i="4" s="1"/>
  <c r="I133" i="4"/>
  <c r="F134" i="39" s="1"/>
  <c r="G134" i="39" s="1"/>
  <c r="S132" i="4"/>
  <c r="N132" i="4"/>
  <c r="Q132" i="4" s="1"/>
  <c r="I132" i="4"/>
  <c r="F133" i="39" s="1"/>
  <c r="G133" i="39" s="1"/>
  <c r="S131" i="4"/>
  <c r="N131" i="4"/>
  <c r="Q131" i="4" s="1"/>
  <c r="I131" i="4"/>
  <c r="F132" i="39" s="1"/>
  <c r="G132" i="39" s="1"/>
  <c r="S130" i="4"/>
  <c r="I130" i="4"/>
  <c r="F131" i="39" s="1"/>
  <c r="G131" i="39" s="1"/>
  <c r="S129" i="4"/>
  <c r="N129" i="4"/>
  <c r="Q129" i="4" s="1"/>
  <c r="I129" i="4"/>
  <c r="F130" i="39" s="1"/>
  <c r="G130" i="39" s="1"/>
  <c r="S128" i="4"/>
  <c r="N128" i="4"/>
  <c r="Q128" i="4" s="1"/>
  <c r="I128" i="4"/>
  <c r="F129" i="39" s="1"/>
  <c r="G129" i="39" s="1"/>
  <c r="S127" i="4"/>
  <c r="N127" i="4"/>
  <c r="Q127" i="4" s="1"/>
  <c r="I127" i="4"/>
  <c r="F128" i="39" s="1"/>
  <c r="G128" i="39" s="1"/>
  <c r="S126" i="4"/>
  <c r="N126" i="4"/>
  <c r="Q126" i="4" s="1"/>
  <c r="I126" i="4"/>
  <c r="S125" i="4"/>
  <c r="N125" i="4"/>
  <c r="Q125" i="4" s="1"/>
  <c r="I125" i="4"/>
  <c r="F126" i="39" s="1"/>
  <c r="G126" i="39" s="1"/>
  <c r="S124" i="4"/>
  <c r="N124" i="4"/>
  <c r="Q124" i="4" s="1"/>
  <c r="I124" i="4"/>
  <c r="F125" i="39" s="1"/>
  <c r="G125" i="39" s="1"/>
  <c r="S123" i="4"/>
  <c r="I123" i="4"/>
  <c r="F124" i="39" s="1"/>
  <c r="G124" i="39" s="1"/>
  <c r="S122" i="4"/>
  <c r="N122" i="4"/>
  <c r="Q122" i="4" s="1"/>
  <c r="I122" i="4"/>
  <c r="F123" i="39" s="1"/>
  <c r="G123" i="39" s="1"/>
  <c r="S121" i="4"/>
  <c r="N121" i="4"/>
  <c r="Q121" i="4" s="1"/>
  <c r="I121" i="4"/>
  <c r="F122" i="39" s="1"/>
  <c r="G122" i="39" s="1"/>
  <c r="S120" i="4"/>
  <c r="N120" i="4"/>
  <c r="Q120" i="4" s="1"/>
  <c r="I120" i="4"/>
  <c r="F121" i="39" s="1"/>
  <c r="G121" i="39" s="1"/>
  <c r="S119" i="4"/>
  <c r="N119" i="4"/>
  <c r="Q119" i="4" s="1"/>
  <c r="I119" i="4"/>
  <c r="F120" i="39" s="1"/>
  <c r="G120" i="39" s="1"/>
  <c r="S118" i="4"/>
  <c r="N118" i="4"/>
  <c r="Q118" i="4" s="1"/>
  <c r="I118" i="4"/>
  <c r="F119" i="39" s="1"/>
  <c r="G119" i="39" s="1"/>
  <c r="S117" i="4"/>
  <c r="N117" i="4"/>
  <c r="Q117" i="4" s="1"/>
  <c r="I117" i="4"/>
  <c r="F118" i="39" s="1"/>
  <c r="G118" i="39" s="1"/>
  <c r="S116" i="4"/>
  <c r="I116" i="4"/>
  <c r="F117" i="39" s="1"/>
  <c r="G117" i="39" s="1"/>
  <c r="S115" i="4"/>
  <c r="N115" i="4"/>
  <c r="Q115" i="4" s="1"/>
  <c r="I115" i="4"/>
  <c r="F116" i="39" s="1"/>
  <c r="G116" i="39" s="1"/>
  <c r="S114" i="4"/>
  <c r="N114" i="4"/>
  <c r="Q114" i="4" s="1"/>
  <c r="I114" i="4"/>
  <c r="F115" i="39" s="1"/>
  <c r="G115" i="39" s="1"/>
  <c r="S113" i="4"/>
  <c r="N113" i="4"/>
  <c r="Q113" i="4" s="1"/>
  <c r="I113" i="4"/>
  <c r="F114" i="39" s="1"/>
  <c r="G114" i="39" s="1"/>
  <c r="S112" i="4"/>
  <c r="N112" i="4"/>
  <c r="Q112" i="4" s="1"/>
  <c r="I112" i="4"/>
  <c r="F113" i="39" s="1"/>
  <c r="G113" i="39" s="1"/>
  <c r="S111" i="4"/>
  <c r="N111" i="4"/>
  <c r="Q111" i="4" s="1"/>
  <c r="I111" i="4"/>
  <c r="F112" i="39" s="1"/>
  <c r="G112" i="39" s="1"/>
  <c r="S110" i="4"/>
  <c r="N110" i="4"/>
  <c r="Q110" i="4" s="1"/>
  <c r="I110" i="4"/>
  <c r="F111" i="39" s="1"/>
  <c r="G111" i="39" s="1"/>
  <c r="S109" i="4"/>
  <c r="N109" i="4"/>
  <c r="Q109" i="4" s="1"/>
  <c r="I109" i="4"/>
  <c r="F110" i="39" s="1"/>
  <c r="G110" i="39" s="1"/>
  <c r="S108" i="4"/>
  <c r="N108" i="4"/>
  <c r="Q108" i="4" s="1"/>
  <c r="I108" i="4"/>
  <c r="F109" i="39" s="1"/>
  <c r="G109" i="39" s="1"/>
  <c r="S107" i="4"/>
  <c r="N107" i="4"/>
  <c r="Q107" i="4" s="1"/>
  <c r="I107" i="4"/>
  <c r="F108" i="39" s="1"/>
  <c r="G108" i="39" s="1"/>
  <c r="S106" i="4"/>
  <c r="N106" i="4"/>
  <c r="Q106" i="4" s="1"/>
  <c r="I106" i="4"/>
  <c r="F107" i="39" s="1"/>
  <c r="G107" i="39" s="1"/>
  <c r="S105" i="4"/>
  <c r="N105" i="4"/>
  <c r="Q105" i="4" s="1"/>
  <c r="I105" i="4"/>
  <c r="S104" i="4"/>
  <c r="N104" i="4"/>
  <c r="Q104" i="4" s="1"/>
  <c r="I104" i="4"/>
  <c r="F105" i="39" s="1"/>
  <c r="G105" i="39" s="1"/>
  <c r="S103" i="4"/>
  <c r="N103" i="4"/>
  <c r="Q103" i="4" s="1"/>
  <c r="I103" i="4"/>
  <c r="F104" i="39" s="1"/>
  <c r="G104" i="39" s="1"/>
  <c r="S102" i="4"/>
  <c r="N102" i="4"/>
  <c r="Q102" i="4" s="1"/>
  <c r="I102" i="4"/>
  <c r="F103" i="39" s="1"/>
  <c r="G103" i="39" s="1"/>
  <c r="S101" i="4"/>
  <c r="N101" i="4"/>
  <c r="Q101" i="4" s="1"/>
  <c r="I101" i="4"/>
  <c r="F102" i="39" s="1"/>
  <c r="G102" i="39" s="1"/>
  <c r="S100" i="4"/>
  <c r="N100" i="4"/>
  <c r="Q100" i="4" s="1"/>
  <c r="I100" i="4"/>
  <c r="F101" i="39" s="1"/>
  <c r="G101" i="39" s="1"/>
  <c r="S99" i="4"/>
  <c r="N99" i="4"/>
  <c r="Q99" i="4" s="1"/>
  <c r="I99" i="4"/>
  <c r="F100" i="39" s="1"/>
  <c r="G100" i="39" s="1"/>
  <c r="S98" i="4"/>
  <c r="N98" i="4"/>
  <c r="Q98" i="4" s="1"/>
  <c r="I98" i="4"/>
  <c r="F99" i="39" s="1"/>
  <c r="G99" i="39" s="1"/>
  <c r="S97" i="4"/>
  <c r="N97" i="4"/>
  <c r="Q97" i="4" s="1"/>
  <c r="I97" i="4"/>
  <c r="F98" i="39" s="1"/>
  <c r="G98" i="39" s="1"/>
  <c r="S96" i="4"/>
  <c r="N96" i="4"/>
  <c r="Q96" i="4" s="1"/>
  <c r="I96" i="4"/>
  <c r="F97" i="39" s="1"/>
  <c r="G97" i="39" s="1"/>
  <c r="S95" i="4"/>
  <c r="N95" i="4"/>
  <c r="Q95" i="4" s="1"/>
  <c r="I95" i="4"/>
  <c r="F96" i="39" s="1"/>
  <c r="G96" i="39" s="1"/>
  <c r="S94" i="4"/>
  <c r="N94" i="4"/>
  <c r="Q94" i="4" s="1"/>
  <c r="I94" i="4"/>
  <c r="F95" i="39" s="1"/>
  <c r="G95" i="39" s="1"/>
  <c r="S93" i="4"/>
  <c r="N93" i="4"/>
  <c r="Q93" i="4" s="1"/>
  <c r="I93" i="4"/>
  <c r="F94" i="39" s="1"/>
  <c r="G94" i="39" s="1"/>
  <c r="S92" i="4"/>
  <c r="N92" i="4"/>
  <c r="Q92" i="4" s="1"/>
  <c r="I92" i="4"/>
  <c r="F93" i="39" s="1"/>
  <c r="G93" i="39" s="1"/>
  <c r="S91" i="4"/>
  <c r="N91" i="4"/>
  <c r="Q91" i="4" s="1"/>
  <c r="I91" i="4"/>
  <c r="F92" i="39" s="1"/>
  <c r="G92" i="39" s="1"/>
  <c r="S90" i="4"/>
  <c r="N90" i="4"/>
  <c r="Q90" i="4" s="1"/>
  <c r="I90" i="4"/>
  <c r="F91" i="39" s="1"/>
  <c r="G91" i="39" s="1"/>
  <c r="S89" i="4"/>
  <c r="N89" i="4"/>
  <c r="Q89" i="4" s="1"/>
  <c r="I89" i="4"/>
  <c r="F90" i="39" s="1"/>
  <c r="G90" i="39" s="1"/>
  <c r="S88" i="4"/>
  <c r="Q88" i="4"/>
  <c r="I88" i="4"/>
  <c r="F89" i="39" s="1"/>
  <c r="G89" i="39" s="1"/>
  <c r="S87" i="4"/>
  <c r="N87" i="4"/>
  <c r="Q87" i="4" s="1"/>
  <c r="I87" i="4"/>
  <c r="F88" i="39" s="1"/>
  <c r="G88" i="39" s="1"/>
  <c r="S86" i="4"/>
  <c r="N86" i="4"/>
  <c r="Q86" i="4" s="1"/>
  <c r="I86" i="4"/>
  <c r="F87" i="39" s="1"/>
  <c r="G87" i="39" s="1"/>
  <c r="S85" i="4"/>
  <c r="N85" i="4"/>
  <c r="Q85" i="4" s="1"/>
  <c r="I85" i="4"/>
  <c r="F86" i="39" s="1"/>
  <c r="G86" i="39" s="1"/>
  <c r="S84" i="4"/>
  <c r="N84" i="4"/>
  <c r="Q84" i="4" s="1"/>
  <c r="I84" i="4"/>
  <c r="F85" i="39" s="1"/>
  <c r="G85" i="39" s="1"/>
  <c r="S83" i="4"/>
  <c r="N83" i="4"/>
  <c r="Q83" i="4" s="1"/>
  <c r="I83" i="4"/>
  <c r="F84" i="39" s="1"/>
  <c r="G84" i="39" s="1"/>
  <c r="S82" i="4"/>
  <c r="N82" i="4"/>
  <c r="Q82" i="4" s="1"/>
  <c r="I82" i="4"/>
  <c r="F83" i="39" s="1"/>
  <c r="G83" i="39" s="1"/>
  <c r="S81" i="4"/>
  <c r="N81" i="4"/>
  <c r="Q81" i="4" s="1"/>
  <c r="I81" i="4"/>
  <c r="F82" i="39" s="1"/>
  <c r="G82" i="39" s="1"/>
  <c r="S80" i="4"/>
  <c r="N80" i="4"/>
  <c r="Q80" i="4" s="1"/>
  <c r="I80" i="4"/>
  <c r="F81" i="39" s="1"/>
  <c r="G81" i="39" s="1"/>
  <c r="S79" i="4"/>
  <c r="N79" i="4"/>
  <c r="Q79" i="4" s="1"/>
  <c r="I79" i="4"/>
  <c r="F80" i="39" s="1"/>
  <c r="G80" i="39" s="1"/>
  <c r="S78" i="4"/>
  <c r="N78" i="4"/>
  <c r="Q78" i="4" s="1"/>
  <c r="I78" i="4"/>
  <c r="F79" i="39" s="1"/>
  <c r="G79" i="39" s="1"/>
  <c r="S77" i="4"/>
  <c r="N77" i="4"/>
  <c r="Q77" i="4" s="1"/>
  <c r="I77" i="4"/>
  <c r="F78" i="39" s="1"/>
  <c r="G78" i="39" s="1"/>
  <c r="S76" i="4"/>
  <c r="N76" i="4"/>
  <c r="Q76" i="4" s="1"/>
  <c r="I76" i="4"/>
  <c r="F77" i="39" s="1"/>
  <c r="G77" i="39" s="1"/>
  <c r="S75" i="4"/>
  <c r="S74" i="4"/>
  <c r="N74" i="4"/>
  <c r="Q74" i="4" s="1"/>
  <c r="I74" i="4"/>
  <c r="F75" i="39" s="1"/>
  <c r="G75" i="39" s="1"/>
  <c r="S73" i="4"/>
  <c r="N73" i="4"/>
  <c r="Q73" i="4" s="1"/>
  <c r="I73" i="4"/>
  <c r="F74" i="39" s="1"/>
  <c r="G74" i="39" s="1"/>
  <c r="S72" i="4"/>
  <c r="N72" i="4"/>
  <c r="Q72" i="4" s="1"/>
  <c r="I72" i="4"/>
  <c r="F73" i="39" s="1"/>
  <c r="G73" i="39" s="1"/>
  <c r="S71" i="4"/>
  <c r="N71" i="4"/>
  <c r="Q71" i="4" s="1"/>
  <c r="I71" i="4"/>
  <c r="F72" i="39" s="1"/>
  <c r="G72" i="39" s="1"/>
  <c r="S70" i="4"/>
  <c r="N70" i="4"/>
  <c r="Q70" i="4" s="1"/>
  <c r="I70" i="4"/>
  <c r="F71" i="39" s="1"/>
  <c r="G71" i="39" s="1"/>
  <c r="S69" i="4"/>
  <c r="N69" i="4"/>
  <c r="Q69" i="4" s="1"/>
  <c r="I69" i="4"/>
  <c r="F70" i="39" s="1"/>
  <c r="G70" i="39" s="1"/>
  <c r="S68" i="4"/>
  <c r="N68" i="4"/>
  <c r="Q68" i="4" s="1"/>
  <c r="I68" i="4"/>
  <c r="F69" i="39" s="1"/>
  <c r="G69" i="39" s="1"/>
  <c r="S67" i="4"/>
  <c r="N67" i="4"/>
  <c r="Q67" i="4" s="1"/>
  <c r="I67" i="4"/>
  <c r="F68" i="39" s="1"/>
  <c r="G68" i="39" s="1"/>
  <c r="S66" i="4"/>
  <c r="N66" i="4"/>
  <c r="Q66" i="4" s="1"/>
  <c r="I66" i="4"/>
  <c r="F67" i="39" s="1"/>
  <c r="G67" i="39" s="1"/>
  <c r="S65" i="4"/>
  <c r="N65" i="4"/>
  <c r="Q65" i="4" s="1"/>
  <c r="I65" i="4"/>
  <c r="F66" i="39" s="1"/>
  <c r="G66" i="39" s="1"/>
  <c r="S64" i="4"/>
  <c r="N64" i="4"/>
  <c r="Q64" i="4" s="1"/>
  <c r="I64" i="4"/>
  <c r="F65" i="39" s="1"/>
  <c r="G65" i="39" s="1"/>
  <c r="S63" i="4"/>
  <c r="N63" i="4"/>
  <c r="Q63" i="4" s="1"/>
  <c r="I63" i="4"/>
  <c r="F64" i="39" s="1"/>
  <c r="G64" i="39" s="1"/>
  <c r="S62" i="4"/>
  <c r="N62" i="4"/>
  <c r="Q62" i="4" s="1"/>
  <c r="I62" i="4"/>
  <c r="F63" i="39" s="1"/>
  <c r="G63" i="39" s="1"/>
  <c r="S61" i="4"/>
  <c r="N61" i="4"/>
  <c r="Q61" i="4" s="1"/>
  <c r="I61" i="4"/>
  <c r="F62" i="39" s="1"/>
  <c r="G62" i="39" s="1"/>
  <c r="S60" i="4"/>
  <c r="N60" i="4"/>
  <c r="Q60" i="4" s="1"/>
  <c r="I60" i="4"/>
  <c r="F61" i="39" s="1"/>
  <c r="G61" i="39" s="1"/>
  <c r="S59" i="4"/>
  <c r="N59" i="4"/>
  <c r="Q59" i="4" s="1"/>
  <c r="I59" i="4"/>
  <c r="F60" i="39" s="1"/>
  <c r="G60" i="39" s="1"/>
  <c r="S58" i="4"/>
  <c r="N58" i="4"/>
  <c r="Q58" i="4" s="1"/>
  <c r="I58" i="4"/>
  <c r="F59" i="39" s="1"/>
  <c r="G59" i="39" s="1"/>
  <c r="S57" i="4"/>
  <c r="N57" i="4"/>
  <c r="Q57" i="4" s="1"/>
  <c r="I57" i="4"/>
  <c r="F58" i="39" s="1"/>
  <c r="G58" i="39" s="1"/>
  <c r="S56" i="4"/>
  <c r="N56" i="4"/>
  <c r="Q56" i="4" s="1"/>
  <c r="I56" i="4"/>
  <c r="F57" i="39" s="1"/>
  <c r="G57" i="39" s="1"/>
  <c r="S55" i="4"/>
  <c r="N55" i="4"/>
  <c r="Q55" i="4" s="1"/>
  <c r="I55" i="4"/>
  <c r="F56" i="39" s="1"/>
  <c r="G56" i="39" s="1"/>
  <c r="S54" i="4"/>
  <c r="N54" i="4"/>
  <c r="Q54" i="4" s="1"/>
  <c r="I54" i="4"/>
  <c r="F55" i="39" s="1"/>
  <c r="G55" i="39" s="1"/>
  <c r="S53" i="4"/>
  <c r="N53" i="4"/>
  <c r="Q53" i="4" s="1"/>
  <c r="I53" i="4"/>
  <c r="F54" i="39" s="1"/>
  <c r="G54" i="39" s="1"/>
  <c r="S52" i="4"/>
  <c r="N52" i="4"/>
  <c r="Q52" i="4" s="1"/>
  <c r="I52" i="4"/>
  <c r="F53" i="39" s="1"/>
  <c r="G53" i="39" s="1"/>
  <c r="S51" i="4"/>
  <c r="N51" i="4"/>
  <c r="Q51" i="4" s="1"/>
  <c r="I51" i="4"/>
  <c r="F52" i="39" s="1"/>
  <c r="G52" i="39" s="1"/>
  <c r="S50" i="4"/>
  <c r="N50" i="4"/>
  <c r="Q50" i="4" s="1"/>
  <c r="I50" i="4"/>
  <c r="F51" i="39" s="1"/>
  <c r="G51" i="39" s="1"/>
  <c r="S49" i="4"/>
  <c r="N49" i="4"/>
  <c r="Q49" i="4" s="1"/>
  <c r="I49" i="4"/>
  <c r="S48" i="4"/>
  <c r="N48" i="4"/>
  <c r="Q48" i="4" s="1"/>
  <c r="I48" i="4"/>
  <c r="F49" i="39" s="1"/>
  <c r="G49" i="39" s="1"/>
  <c r="S47" i="4"/>
  <c r="N47" i="4"/>
  <c r="Q47" i="4" s="1"/>
  <c r="I47" i="4"/>
  <c r="F48" i="39" s="1"/>
  <c r="G48" i="39" s="1"/>
  <c r="S46" i="4"/>
  <c r="N46" i="4"/>
  <c r="Q46" i="4" s="1"/>
  <c r="I46" i="4"/>
  <c r="F47" i="39" s="1"/>
  <c r="G47" i="39" s="1"/>
  <c r="S45" i="4"/>
  <c r="N45" i="4"/>
  <c r="Q45" i="4" s="1"/>
  <c r="I45" i="4"/>
  <c r="S44" i="4"/>
  <c r="N44" i="4"/>
  <c r="Q44" i="4" s="1"/>
  <c r="I44" i="4"/>
  <c r="F45" i="39" s="1"/>
  <c r="G45" i="39" s="1"/>
  <c r="S43" i="4"/>
  <c r="N43" i="4"/>
  <c r="Q43" i="4" s="1"/>
  <c r="I43" i="4"/>
  <c r="F44" i="39" s="1"/>
  <c r="G44" i="39" s="1"/>
  <c r="S42" i="4"/>
  <c r="N42" i="4"/>
  <c r="Q42" i="4" s="1"/>
  <c r="I42" i="4"/>
  <c r="F43" i="39" s="1"/>
  <c r="G43" i="39" s="1"/>
  <c r="S41" i="4"/>
  <c r="N41" i="4"/>
  <c r="Q41" i="4" s="1"/>
  <c r="I41" i="4"/>
  <c r="F42" i="39" s="1"/>
  <c r="G42" i="39" s="1"/>
  <c r="S40" i="4"/>
  <c r="N40" i="4"/>
  <c r="Q40" i="4" s="1"/>
  <c r="I40" i="4"/>
  <c r="F41" i="39" s="1"/>
  <c r="G41" i="39" s="1"/>
  <c r="S39" i="4"/>
  <c r="N39" i="4"/>
  <c r="Q39" i="4" s="1"/>
  <c r="I39" i="4"/>
  <c r="F40" i="39" s="1"/>
  <c r="G40" i="39" s="1"/>
  <c r="S38" i="4"/>
  <c r="N38" i="4"/>
  <c r="I38" i="4"/>
  <c r="F39" i="39" s="1"/>
  <c r="G39" i="39" s="1"/>
  <c r="S37" i="4"/>
  <c r="N37" i="4"/>
  <c r="Q37" i="4" s="1"/>
  <c r="I37" i="4"/>
  <c r="F38" i="39" s="1"/>
  <c r="G38" i="39" s="1"/>
  <c r="S36" i="4"/>
  <c r="N36" i="4"/>
  <c r="P36" i="4" s="1"/>
  <c r="I36" i="4"/>
  <c r="F37" i="39" s="1"/>
  <c r="G37" i="39" s="1"/>
  <c r="S35" i="4"/>
  <c r="N35" i="4"/>
  <c r="Q35" i="4" s="1"/>
  <c r="I35" i="4"/>
  <c r="F36" i="39" s="1"/>
  <c r="G36" i="39" s="1"/>
  <c r="S34" i="4"/>
  <c r="N34" i="4"/>
  <c r="I34" i="4"/>
  <c r="F35" i="39" s="1"/>
  <c r="G35" i="39" s="1"/>
  <c r="S33" i="4"/>
  <c r="N33" i="4"/>
  <c r="Q33" i="4" s="1"/>
  <c r="I33" i="4"/>
  <c r="F34" i="39" s="1"/>
  <c r="G34" i="39" s="1"/>
  <c r="S32" i="4"/>
  <c r="N32" i="4"/>
  <c r="I32" i="4"/>
  <c r="F33" i="39" s="1"/>
  <c r="G33" i="39" s="1"/>
  <c r="S31" i="4"/>
  <c r="N31" i="4"/>
  <c r="Q31" i="4" s="1"/>
  <c r="I31" i="4"/>
  <c r="F32" i="39" s="1"/>
  <c r="G32" i="39" s="1"/>
  <c r="S30" i="4"/>
  <c r="N30" i="4"/>
  <c r="I30" i="4"/>
  <c r="F31" i="39" s="1"/>
  <c r="G31" i="39" s="1"/>
  <c r="S29" i="4"/>
  <c r="N29" i="4"/>
  <c r="Q29" i="4" s="1"/>
  <c r="I29" i="4"/>
  <c r="F30" i="39" s="1"/>
  <c r="G30" i="39" s="1"/>
  <c r="S28" i="4"/>
  <c r="N28" i="4"/>
  <c r="P28" i="4" s="1"/>
  <c r="I28" i="4"/>
  <c r="F29" i="39" s="1"/>
  <c r="G29" i="39" s="1"/>
  <c r="S27" i="4"/>
  <c r="N27" i="4"/>
  <c r="Q27" i="4" s="1"/>
  <c r="I27" i="4"/>
  <c r="F28" i="39" s="1"/>
  <c r="G28" i="39" s="1"/>
  <c r="S26" i="4"/>
  <c r="N26" i="4"/>
  <c r="I26" i="4"/>
  <c r="F27" i="39" s="1"/>
  <c r="G27" i="39" s="1"/>
  <c r="S25" i="4"/>
  <c r="N25" i="4"/>
  <c r="Q25" i="4" s="1"/>
  <c r="I25" i="4"/>
  <c r="F26" i="39" s="1"/>
  <c r="G26" i="39" s="1"/>
  <c r="S24" i="4"/>
  <c r="N24" i="4"/>
  <c r="I24" i="4"/>
  <c r="F25" i="39" s="1"/>
  <c r="G25" i="39" s="1"/>
  <c r="S23" i="4"/>
  <c r="N23" i="4"/>
  <c r="Q23" i="4" s="1"/>
  <c r="I23" i="4"/>
  <c r="F24" i="39" s="1"/>
  <c r="G24" i="39" s="1"/>
  <c r="S22" i="4"/>
  <c r="N22" i="4"/>
  <c r="I22" i="4"/>
  <c r="F23" i="39" s="1"/>
  <c r="G23" i="39" s="1"/>
  <c r="S21" i="4"/>
  <c r="N21" i="4"/>
  <c r="Q21" i="4" s="1"/>
  <c r="I21" i="4"/>
  <c r="F22" i="39" s="1"/>
  <c r="G22" i="39" s="1"/>
  <c r="S20" i="4"/>
  <c r="N20" i="4"/>
  <c r="P20" i="4" s="1"/>
  <c r="I20" i="4"/>
  <c r="F21" i="39" s="1"/>
  <c r="G21" i="39" s="1"/>
  <c r="S19" i="4"/>
  <c r="N19" i="4"/>
  <c r="I19" i="4"/>
  <c r="F20" i="39" s="1"/>
  <c r="G20" i="39" s="1"/>
  <c r="S18" i="4"/>
  <c r="N18" i="4"/>
  <c r="I18" i="4"/>
  <c r="F19" i="39" s="1"/>
  <c r="G19" i="39" s="1"/>
  <c r="S17" i="4"/>
  <c r="N17" i="4"/>
  <c r="I17" i="4"/>
  <c r="F18" i="39" s="1"/>
  <c r="G18" i="39" s="1"/>
  <c r="S16" i="4"/>
  <c r="N16" i="4"/>
  <c r="I16" i="4"/>
  <c r="S15" i="4"/>
  <c r="N15" i="4"/>
  <c r="I15" i="4"/>
  <c r="F16" i="39" s="1"/>
  <c r="G16" i="39" s="1"/>
  <c r="S14" i="4"/>
  <c r="N14" i="4"/>
  <c r="I14" i="4"/>
  <c r="F15" i="39" s="1"/>
  <c r="G15" i="39" s="1"/>
  <c r="S13" i="4"/>
  <c r="N13" i="4"/>
  <c r="I13" i="4"/>
  <c r="F14" i="39" s="1"/>
  <c r="G14" i="39" s="1"/>
  <c r="S12" i="4"/>
  <c r="N12" i="4"/>
  <c r="P12" i="4" s="1"/>
  <c r="I12" i="4"/>
  <c r="F13" i="39" s="1"/>
  <c r="G13" i="39" s="1"/>
  <c r="S11" i="4"/>
  <c r="N11" i="4"/>
  <c r="I11" i="4"/>
  <c r="F12" i="39" s="1"/>
  <c r="G12" i="39" s="1"/>
  <c r="S10" i="4"/>
  <c r="N10" i="4"/>
  <c r="I10" i="4"/>
  <c r="F11" i="39" s="1"/>
  <c r="G11" i="39" s="1"/>
  <c r="S9" i="4"/>
  <c r="N9" i="4"/>
  <c r="I9" i="4"/>
  <c r="F10" i="39" s="1"/>
  <c r="G10" i="39" s="1"/>
  <c r="S8" i="4"/>
  <c r="N8" i="4"/>
  <c r="I8" i="4"/>
  <c r="F9" i="39" s="1"/>
  <c r="G9" i="39" s="1"/>
  <c r="S7" i="4"/>
  <c r="N7" i="4"/>
  <c r="I7" i="4"/>
  <c r="F8" i="39" s="1"/>
  <c r="G8" i="39" s="1"/>
  <c r="S6" i="4"/>
  <c r="N6" i="4"/>
  <c r="I6" i="4"/>
  <c r="F7" i="39" s="1"/>
  <c r="G7" i="39" s="1"/>
  <c r="S5" i="4"/>
  <c r="N5" i="4"/>
  <c r="I5" i="4"/>
  <c r="F6" i="39" s="1"/>
  <c r="G6" i="39" s="1"/>
  <c r="P4" i="4"/>
  <c r="O4" i="4"/>
  <c r="K4" i="4"/>
  <c r="J4" i="4"/>
  <c r="I4" i="4"/>
  <c r="H4" i="4"/>
  <c r="E19" i="3"/>
  <c r="E18" i="3"/>
  <c r="E17" i="3"/>
  <c r="E16" i="3"/>
  <c r="E15" i="3"/>
  <c r="E14" i="3"/>
  <c r="E14" i="2"/>
  <c r="J11" i="2"/>
  <c r="G11" i="2"/>
  <c r="A5" i="2"/>
  <c r="F17" i="39" l="1"/>
  <c r="G17" i="39" s="1"/>
  <c r="F331" i="39"/>
  <c r="G331" i="39" s="1"/>
  <c r="F339" i="39"/>
  <c r="G339" i="39" s="1"/>
  <c r="F475" i="39"/>
  <c r="G475" i="39" s="1"/>
  <c r="F563" i="39"/>
  <c r="G563" i="39" s="1"/>
  <c r="F602" i="39"/>
  <c r="G602" i="39" s="1"/>
  <c r="F952" i="39"/>
  <c r="G952" i="39" s="1"/>
  <c r="F106" i="39"/>
  <c r="G106" i="39" s="1"/>
  <c r="F269" i="39"/>
  <c r="G269" i="39" s="1"/>
  <c r="F346" i="39"/>
  <c r="G346" i="39" s="1"/>
  <c r="F419" i="39"/>
  <c r="G419" i="39" s="1"/>
  <c r="F423" i="39"/>
  <c r="G423" i="39" s="1"/>
  <c r="F427" i="39"/>
  <c r="G427" i="39" s="1"/>
  <c r="F510" i="39"/>
  <c r="G510" i="39" s="1"/>
  <c r="F581" i="39"/>
  <c r="G581" i="39" s="1"/>
  <c r="F718" i="39"/>
  <c r="G718" i="39" s="1"/>
  <c r="F951" i="39"/>
  <c r="G951" i="39" s="1"/>
  <c r="F1146" i="39"/>
  <c r="G1146" i="39" s="1"/>
  <c r="F1180" i="39"/>
  <c r="G1180" i="39" s="1"/>
  <c r="F127" i="39"/>
  <c r="G127" i="39" s="1"/>
  <c r="F233" i="39"/>
  <c r="G233" i="39" s="1"/>
  <c r="F1062" i="39"/>
  <c r="G1062" i="39" s="1"/>
  <c r="F1145" i="39"/>
  <c r="G1145" i="39" s="1"/>
  <c r="F1208" i="39"/>
  <c r="G1208" i="39" s="1"/>
  <c r="F46" i="39"/>
  <c r="G46" i="39" s="1"/>
  <c r="F50" i="39"/>
  <c r="G50" i="39" s="1"/>
  <c r="F425" i="39"/>
  <c r="G425" i="39" s="1"/>
  <c r="F676" i="39"/>
  <c r="G676" i="39" s="1"/>
  <c r="F796" i="39"/>
  <c r="G796" i="39" s="1"/>
  <c r="F1070" i="39"/>
  <c r="G1070" i="39" s="1"/>
  <c r="I886" i="4"/>
  <c r="F19" i="37"/>
  <c r="F31" i="37"/>
  <c r="F117" i="37"/>
  <c r="G117" i="37" s="1"/>
  <c r="F120" i="37"/>
  <c r="F124" i="37"/>
  <c r="G124" i="37" s="1"/>
  <c r="F127" i="37"/>
  <c r="F131" i="37"/>
  <c r="G131" i="37" s="1"/>
  <c r="F134" i="37"/>
  <c r="F138" i="37"/>
  <c r="F142" i="37"/>
  <c r="F146" i="37"/>
  <c r="F150" i="37"/>
  <c r="G150" i="37" s="1"/>
  <c r="F157" i="37"/>
  <c r="F161" i="37"/>
  <c r="F165" i="37"/>
  <c r="G165" i="37" s="1"/>
  <c r="F168" i="37"/>
  <c r="F172" i="37"/>
  <c r="G172" i="37" s="1"/>
  <c r="F176" i="37"/>
  <c r="F180" i="37"/>
  <c r="F184" i="37"/>
  <c r="F188" i="37"/>
  <c r="F192" i="37"/>
  <c r="F196" i="37"/>
  <c r="F200" i="37"/>
  <c r="G200" i="37" s="1"/>
  <c r="F204" i="37"/>
  <c r="F208" i="37"/>
  <c r="F221" i="37"/>
  <c r="F225" i="37"/>
  <c r="F229" i="37"/>
  <c r="F233" i="37"/>
  <c r="F237" i="37"/>
  <c r="F241" i="37"/>
  <c r="F245" i="37"/>
  <c r="F249" i="37"/>
  <c r="F253" i="37"/>
  <c r="F257" i="37"/>
  <c r="G257" i="37" s="1"/>
  <c r="F260" i="37"/>
  <c r="F264" i="37"/>
  <c r="F268" i="37"/>
  <c r="F272" i="37"/>
  <c r="F276" i="37"/>
  <c r="F280" i="37"/>
  <c r="F284" i="37"/>
  <c r="F287" i="37"/>
  <c r="F291" i="37"/>
  <c r="F301" i="37"/>
  <c r="F305" i="37"/>
  <c r="F309" i="37"/>
  <c r="F313" i="37"/>
  <c r="F317" i="37"/>
  <c r="F321" i="37"/>
  <c r="F325" i="37"/>
  <c r="F329" i="37"/>
  <c r="F333" i="37"/>
  <c r="F337" i="37"/>
  <c r="F341" i="37"/>
  <c r="F345" i="37"/>
  <c r="F349" i="37"/>
  <c r="F353" i="37"/>
  <c r="F357" i="37"/>
  <c r="F361" i="37"/>
  <c r="G361" i="37" s="1"/>
  <c r="F364" i="37"/>
  <c r="F368" i="37"/>
  <c r="F372" i="37"/>
  <c r="F379" i="37"/>
  <c r="F383" i="37"/>
  <c r="F387" i="37"/>
  <c r="F391" i="37"/>
  <c r="F394" i="37"/>
  <c r="F398" i="37"/>
  <c r="F402" i="37"/>
  <c r="F406" i="37"/>
  <c r="F410" i="37"/>
  <c r="F414" i="37"/>
  <c r="F418" i="37"/>
  <c r="F422" i="37"/>
  <c r="F426" i="37"/>
  <c r="F430" i="37"/>
  <c r="F434" i="37"/>
  <c r="F438" i="37"/>
  <c r="F442" i="37"/>
  <c r="G442" i="37" s="1"/>
  <c r="F445" i="37"/>
  <c r="F449" i="37"/>
  <c r="F453" i="37"/>
  <c r="F457" i="37"/>
  <c r="F461" i="37"/>
  <c r="F465" i="37"/>
  <c r="F469" i="37"/>
  <c r="F473" i="37"/>
  <c r="F477" i="37"/>
  <c r="F481" i="37"/>
  <c r="G481" i="37" s="1"/>
  <c r="F485" i="37"/>
  <c r="F489" i="37"/>
  <c r="F493" i="37"/>
  <c r="F497" i="37"/>
  <c r="F501" i="37"/>
  <c r="G501" i="37" s="1"/>
  <c r="F505" i="37"/>
  <c r="G505" i="37" s="1"/>
  <c r="F509" i="37"/>
  <c r="F513" i="37"/>
  <c r="F517" i="37"/>
  <c r="F521" i="37"/>
  <c r="F525" i="37"/>
  <c r="G525" i="37" s="1"/>
  <c r="F529" i="37"/>
  <c r="F533" i="37"/>
  <c r="F537" i="37"/>
  <c r="F541" i="37"/>
  <c r="F545" i="37"/>
  <c r="F549" i="37"/>
  <c r="F553" i="37"/>
  <c r="F557" i="37"/>
  <c r="F561" i="37"/>
  <c r="F565" i="37"/>
  <c r="G565" i="37" s="1"/>
  <c r="F569" i="37"/>
  <c r="F573" i="37"/>
  <c r="F576" i="37"/>
  <c r="F580" i="37"/>
  <c r="F584" i="37"/>
  <c r="F588" i="37"/>
  <c r="F592" i="37"/>
  <c r="F596" i="37"/>
  <c r="F600" i="37"/>
  <c r="F604" i="37"/>
  <c r="F608" i="37"/>
  <c r="F612" i="37"/>
  <c r="F616" i="37"/>
  <c r="F620" i="37"/>
  <c r="G620" i="37" s="1"/>
  <c r="F624" i="37"/>
  <c r="F628" i="37"/>
  <c r="F632" i="37"/>
  <c r="F636" i="37"/>
  <c r="F640" i="37"/>
  <c r="F644" i="37"/>
  <c r="F647" i="37"/>
  <c r="F653" i="37"/>
  <c r="F657" i="37"/>
  <c r="F663" i="37"/>
  <c r="F666" i="37"/>
  <c r="G666" i="37" s="1"/>
  <c r="F669" i="37"/>
  <c r="F673" i="37"/>
  <c r="F677" i="37"/>
  <c r="F681" i="37"/>
  <c r="G681" i="37" s="1"/>
  <c r="F685" i="37"/>
  <c r="F689" i="37"/>
  <c r="F693" i="37"/>
  <c r="F697" i="37"/>
  <c r="F701" i="37"/>
  <c r="F705" i="37"/>
  <c r="F709" i="37"/>
  <c r="F713" i="37"/>
  <c r="F717" i="37"/>
  <c r="F721" i="37"/>
  <c r="G721" i="37" s="1"/>
  <c r="F725" i="37"/>
  <c r="G725" i="37" s="1"/>
  <c r="F728" i="37"/>
  <c r="F733" i="37"/>
  <c r="F741" i="37"/>
  <c r="F745" i="37"/>
  <c r="F749" i="37"/>
  <c r="F753" i="37"/>
  <c r="F757" i="37"/>
  <c r="F761" i="37"/>
  <c r="G761" i="37" s="1"/>
  <c r="F765" i="37"/>
  <c r="G765" i="37" s="1"/>
  <c r="F769" i="37"/>
  <c r="F773" i="37"/>
  <c r="F777" i="37"/>
  <c r="F781" i="37"/>
  <c r="F785" i="37"/>
  <c r="F789" i="37"/>
  <c r="F793" i="37"/>
  <c r="F797" i="37"/>
  <c r="F801" i="37"/>
  <c r="G801" i="37" s="1"/>
  <c r="F805" i="37"/>
  <c r="F809" i="37"/>
  <c r="F813" i="37"/>
  <c r="F817" i="37"/>
  <c r="G817" i="37" s="1"/>
  <c r="F821" i="37"/>
  <c r="F825" i="37"/>
  <c r="F828" i="37"/>
  <c r="F832" i="37"/>
  <c r="F836" i="37"/>
  <c r="F840" i="37"/>
  <c r="F844" i="37"/>
  <c r="F848" i="37"/>
  <c r="F852" i="37"/>
  <c r="G852" i="37" s="1"/>
  <c r="F856" i="37"/>
  <c r="F860" i="37"/>
  <c r="F864" i="37"/>
  <c r="F868" i="37"/>
  <c r="F872" i="37"/>
  <c r="G872" i="37" s="1"/>
  <c r="F876" i="37"/>
  <c r="G876" i="37" s="1"/>
  <c r="F880" i="37"/>
  <c r="F884" i="37"/>
  <c r="F890" i="37"/>
  <c r="F894" i="37"/>
  <c r="F898" i="37"/>
  <c r="F902" i="37"/>
  <c r="F906" i="37"/>
  <c r="F910" i="37"/>
  <c r="F914" i="37"/>
  <c r="F918" i="37"/>
  <c r="F922" i="37"/>
  <c r="F926" i="37"/>
  <c r="F930" i="37"/>
  <c r="F934" i="37"/>
  <c r="G934" i="37" s="1"/>
  <c r="F938" i="37"/>
  <c r="F942" i="37"/>
  <c r="F946" i="37"/>
  <c r="F950" i="37"/>
  <c r="G950" i="37" s="1"/>
  <c r="F954" i="37"/>
  <c r="F958" i="37"/>
  <c r="F962" i="37"/>
  <c r="F966" i="37"/>
  <c r="F970" i="37"/>
  <c r="G970" i="37" s="1"/>
  <c r="F974" i="37"/>
  <c r="F977" i="37"/>
  <c r="G977" i="37" s="1"/>
  <c r="F981" i="37"/>
  <c r="F984" i="37"/>
  <c r="F988" i="37"/>
  <c r="F992" i="37"/>
  <c r="F996" i="37"/>
  <c r="F1000" i="37"/>
  <c r="F1006" i="37"/>
  <c r="G1006" i="37" s="1"/>
  <c r="F1013" i="37"/>
  <c r="G1013" i="37" s="1"/>
  <c r="F1016" i="37"/>
  <c r="F1019" i="37"/>
  <c r="F1023" i="37"/>
  <c r="F1027" i="37"/>
  <c r="F1031" i="37"/>
  <c r="F1035" i="37"/>
  <c r="F1039" i="37"/>
  <c r="G1039" i="37" s="1"/>
  <c r="F1043" i="37"/>
  <c r="G1043" i="37" s="1"/>
  <c r="F1047" i="37"/>
  <c r="F1051" i="37"/>
  <c r="F1055" i="37"/>
  <c r="G1055" i="37" s="1"/>
  <c r="F1058" i="37"/>
  <c r="F1062" i="37"/>
  <c r="G1062" i="37" s="1"/>
  <c r="F1066" i="37"/>
  <c r="F1073" i="37"/>
  <c r="F1077" i="37"/>
  <c r="F1081" i="37"/>
  <c r="F1085" i="37"/>
  <c r="F1089" i="37"/>
  <c r="F1093" i="37"/>
  <c r="F1097" i="37"/>
  <c r="F1101" i="37"/>
  <c r="F1105" i="37"/>
  <c r="G1105" i="37" s="1"/>
  <c r="F1109" i="37"/>
  <c r="F1113" i="37"/>
  <c r="F1117" i="37"/>
  <c r="F1121" i="37"/>
  <c r="F1125" i="37"/>
  <c r="F1129" i="37"/>
  <c r="F1133" i="37"/>
  <c r="F1137" i="37"/>
  <c r="F1141" i="37"/>
  <c r="F1145" i="37"/>
  <c r="G1145" i="37" s="1"/>
  <c r="F1149" i="37"/>
  <c r="F1153" i="37"/>
  <c r="G1153" i="37" s="1"/>
  <c r="F1162" i="37"/>
  <c r="F1166" i="37"/>
  <c r="F1169" i="37"/>
  <c r="F1171" i="37"/>
  <c r="F1175" i="37"/>
  <c r="F1179" i="37"/>
  <c r="F1182" i="37"/>
  <c r="F1186" i="37"/>
  <c r="F1190" i="37"/>
  <c r="F1194" i="37"/>
  <c r="G1194" i="37" s="1"/>
  <c r="F1198" i="37"/>
  <c r="G1198" i="37" s="1"/>
  <c r="F1208" i="37"/>
  <c r="G1208" i="37" s="1"/>
  <c r="F1212" i="37"/>
  <c r="F1216" i="37"/>
  <c r="G1216" i="37" s="1"/>
  <c r="F1220" i="37"/>
  <c r="F1225" i="37"/>
  <c r="F1227" i="37"/>
  <c r="F363" i="37"/>
  <c r="G363" i="37" s="1"/>
  <c r="F730" i="37"/>
  <c r="G730" i="37" s="1"/>
  <c r="F15" i="37"/>
  <c r="F27" i="37"/>
  <c r="F39" i="37"/>
  <c r="F67" i="37"/>
  <c r="F71" i="37"/>
  <c r="F75" i="37"/>
  <c r="F77" i="37"/>
  <c r="G77" i="37" s="1"/>
  <c r="F89" i="37"/>
  <c r="G89" i="37" s="1"/>
  <c r="F101" i="37"/>
  <c r="G101" i="37" s="1"/>
  <c r="F113" i="37"/>
  <c r="F6" i="37"/>
  <c r="F14" i="37"/>
  <c r="F18" i="37"/>
  <c r="F22" i="37"/>
  <c r="F26" i="37"/>
  <c r="F30" i="37"/>
  <c r="F34" i="37"/>
  <c r="F38" i="37"/>
  <c r="F42" i="37"/>
  <c r="F46" i="37"/>
  <c r="G46" i="37" s="1"/>
  <c r="F50" i="37"/>
  <c r="F54" i="37"/>
  <c r="F58" i="37"/>
  <c r="F62" i="37"/>
  <c r="F66" i="37"/>
  <c r="F70" i="37"/>
  <c r="G70" i="37" s="1"/>
  <c r="F74" i="37"/>
  <c r="F80" i="37"/>
  <c r="G80" i="37" s="1"/>
  <c r="F84" i="37"/>
  <c r="F88" i="37"/>
  <c r="F92" i="37"/>
  <c r="F96" i="37"/>
  <c r="F100" i="37"/>
  <c r="F104" i="37"/>
  <c r="F108" i="37"/>
  <c r="F112" i="37"/>
  <c r="F116" i="37"/>
  <c r="F119" i="37"/>
  <c r="F123" i="37"/>
  <c r="G123" i="37" s="1"/>
  <c r="F126" i="37"/>
  <c r="F130" i="37"/>
  <c r="F133" i="37"/>
  <c r="F137" i="37"/>
  <c r="F141" i="37"/>
  <c r="F145" i="37"/>
  <c r="G145" i="37" s="1"/>
  <c r="F149" i="37"/>
  <c r="G149" i="37" s="1"/>
  <c r="F153" i="37"/>
  <c r="F156" i="37"/>
  <c r="F160" i="37"/>
  <c r="F164" i="37"/>
  <c r="F167" i="37"/>
  <c r="F171" i="37"/>
  <c r="F175" i="37"/>
  <c r="F179" i="37"/>
  <c r="F183" i="37"/>
  <c r="F187" i="37"/>
  <c r="F191" i="37"/>
  <c r="F195" i="37"/>
  <c r="F199" i="37"/>
  <c r="F203" i="37"/>
  <c r="G203" i="37" s="1"/>
  <c r="F207" i="37"/>
  <c r="F211" i="37"/>
  <c r="G211" i="37" s="1"/>
  <c r="F214" i="37"/>
  <c r="G214" i="37" s="1"/>
  <c r="F217" i="37"/>
  <c r="G217" i="37" s="1"/>
  <c r="F220" i="37"/>
  <c r="G220" i="37" s="1"/>
  <c r="F224" i="37"/>
  <c r="F228" i="37"/>
  <c r="F232" i="37"/>
  <c r="G232" i="37" s="1"/>
  <c r="F236" i="37"/>
  <c r="F240" i="37"/>
  <c r="F244" i="37"/>
  <c r="F248" i="37"/>
  <c r="G248" i="37" s="1"/>
  <c r="F252" i="37"/>
  <c r="F256" i="37"/>
  <c r="F259" i="37"/>
  <c r="F263" i="37"/>
  <c r="F267" i="37"/>
  <c r="F271" i="37"/>
  <c r="F275" i="37"/>
  <c r="F279" i="37"/>
  <c r="F283" i="37"/>
  <c r="F286" i="37"/>
  <c r="F290" i="37"/>
  <c r="F294" i="37"/>
  <c r="F300" i="37"/>
  <c r="F304" i="37"/>
  <c r="F308" i="37"/>
  <c r="F312" i="37"/>
  <c r="G312" i="37" s="1"/>
  <c r="F316" i="37"/>
  <c r="F320" i="37"/>
  <c r="F324" i="37"/>
  <c r="G324" i="37" s="1"/>
  <c r="F328" i="37"/>
  <c r="F332" i="37"/>
  <c r="F336" i="37"/>
  <c r="F340" i="37"/>
  <c r="F344" i="37"/>
  <c r="F348" i="37"/>
  <c r="F352" i="37"/>
  <c r="F356" i="37"/>
  <c r="G356" i="37" s="1"/>
  <c r="F360" i="37"/>
  <c r="F367" i="37"/>
  <c r="F371" i="37"/>
  <c r="G371" i="37" s="1"/>
  <c r="F378" i="37"/>
  <c r="G378" i="37" s="1"/>
  <c r="F382" i="37"/>
  <c r="F386" i="37"/>
  <c r="F390" i="37"/>
  <c r="F397" i="37"/>
  <c r="F401" i="37"/>
  <c r="F405" i="37"/>
  <c r="G405" i="37" s="1"/>
  <c r="F409" i="37"/>
  <c r="F413" i="37"/>
  <c r="F417" i="37"/>
  <c r="F421" i="37"/>
  <c r="F425" i="37"/>
  <c r="G425" i="37" s="1"/>
  <c r="F429" i="37"/>
  <c r="F433" i="37"/>
  <c r="F437" i="37"/>
  <c r="F441" i="37"/>
  <c r="G441" i="37" s="1"/>
  <c r="F444" i="37"/>
  <c r="F448" i="37"/>
  <c r="F452" i="37"/>
  <c r="F456" i="37"/>
  <c r="F460" i="37"/>
  <c r="F464" i="37"/>
  <c r="F468" i="37"/>
  <c r="G468" i="37" s="1"/>
  <c r="F472" i="37"/>
  <c r="F476" i="37"/>
  <c r="F480" i="37"/>
  <c r="F484" i="37"/>
  <c r="G484" i="37" s="1"/>
  <c r="F488" i="37"/>
  <c r="F492" i="37"/>
  <c r="F496" i="37"/>
  <c r="F500" i="37"/>
  <c r="F504" i="37"/>
  <c r="F508" i="37"/>
  <c r="F512" i="37"/>
  <c r="F516" i="37"/>
  <c r="F520" i="37"/>
  <c r="F524" i="37"/>
  <c r="F528" i="37"/>
  <c r="F532" i="37"/>
  <c r="F536" i="37"/>
  <c r="F540" i="37"/>
  <c r="F544" i="37"/>
  <c r="F548" i="37"/>
  <c r="G548" i="37" s="1"/>
  <c r="F552" i="37"/>
  <c r="F556" i="37"/>
  <c r="F560" i="37"/>
  <c r="F564" i="37"/>
  <c r="G564" i="37" s="1"/>
  <c r="F568" i="37"/>
  <c r="F572" i="37"/>
  <c r="F579" i="37"/>
  <c r="F583" i="37"/>
  <c r="F587" i="37"/>
  <c r="F591" i="37"/>
  <c r="F595" i="37"/>
  <c r="F599" i="37"/>
  <c r="F603" i="37"/>
  <c r="F607" i="37"/>
  <c r="F611" i="37"/>
  <c r="F615" i="37"/>
  <c r="F619" i="37"/>
  <c r="F623" i="37"/>
  <c r="F627" i="37"/>
  <c r="F631" i="37"/>
  <c r="F635" i="37"/>
  <c r="F639" i="37"/>
  <c r="F643" i="37"/>
  <c r="F650" i="37"/>
  <c r="G650" i="37" s="1"/>
  <c r="F656" i="37"/>
  <c r="F662" i="37"/>
  <c r="G662" i="37" s="1"/>
  <c r="F665" i="37"/>
  <c r="F668" i="37"/>
  <c r="G668" i="37" s="1"/>
  <c r="F672" i="37"/>
  <c r="F676" i="37"/>
  <c r="G676" i="37" s="1"/>
  <c r="F680" i="37"/>
  <c r="F684" i="37"/>
  <c r="F688" i="37"/>
  <c r="F692" i="37"/>
  <c r="G692" i="37" s="1"/>
  <c r="F696" i="37"/>
  <c r="F700" i="37"/>
  <c r="F704" i="37"/>
  <c r="F708" i="37"/>
  <c r="F712" i="37"/>
  <c r="F716" i="37"/>
  <c r="F720" i="37"/>
  <c r="G720" i="37" s="1"/>
  <c r="F724" i="37"/>
  <c r="G724" i="37" s="1"/>
  <c r="F732" i="37"/>
  <c r="F738" i="37"/>
  <c r="F740" i="37"/>
  <c r="F744" i="37"/>
  <c r="F748" i="37"/>
  <c r="F752" i="37"/>
  <c r="F756" i="37"/>
  <c r="F760" i="37"/>
  <c r="F764" i="37"/>
  <c r="F768" i="37"/>
  <c r="F772" i="37"/>
  <c r="F776" i="37"/>
  <c r="F780" i="37"/>
  <c r="F784" i="37"/>
  <c r="F788" i="37"/>
  <c r="F792" i="37"/>
  <c r="F796" i="37"/>
  <c r="F800" i="37"/>
  <c r="F804" i="37"/>
  <c r="F808" i="37"/>
  <c r="F812" i="37"/>
  <c r="F816" i="37"/>
  <c r="G816" i="37" s="1"/>
  <c r="F820" i="37"/>
  <c r="F824" i="37"/>
  <c r="F831" i="37"/>
  <c r="F835" i="37"/>
  <c r="F839" i="37"/>
  <c r="F843" i="37"/>
  <c r="G843" i="37" s="1"/>
  <c r="F847" i="37"/>
  <c r="G847" i="37" s="1"/>
  <c r="F851" i="37"/>
  <c r="F855" i="37"/>
  <c r="F859" i="37"/>
  <c r="F863" i="37"/>
  <c r="F867" i="37"/>
  <c r="F871" i="37"/>
  <c r="F875" i="37"/>
  <c r="G875" i="37" s="1"/>
  <c r="F879" i="37"/>
  <c r="F883" i="37"/>
  <c r="F889" i="37"/>
  <c r="F893" i="37"/>
  <c r="F897" i="37"/>
  <c r="F901" i="37"/>
  <c r="F905" i="37"/>
  <c r="F909" i="37"/>
  <c r="F913" i="37"/>
  <c r="F917" i="37"/>
  <c r="F921" i="37"/>
  <c r="F925" i="37"/>
  <c r="F929" i="37"/>
  <c r="F933" i="37"/>
  <c r="F937" i="37"/>
  <c r="F941" i="37"/>
  <c r="F945" i="37"/>
  <c r="F949" i="37"/>
  <c r="F953" i="37"/>
  <c r="F957" i="37"/>
  <c r="F961" i="37"/>
  <c r="F965" i="37"/>
  <c r="F969" i="37"/>
  <c r="F973" i="37"/>
  <c r="F980" i="37"/>
  <c r="F987" i="37"/>
  <c r="F991" i="37"/>
  <c r="F995" i="37"/>
  <c r="F999" i="37"/>
  <c r="F1003" i="37"/>
  <c r="F1005" i="37"/>
  <c r="G1005" i="37" s="1"/>
  <c r="F1009" i="37"/>
  <c r="G1009" i="37" s="1"/>
  <c r="F1012" i="37"/>
  <c r="F1015" i="37"/>
  <c r="F1018" i="37"/>
  <c r="F1022" i="37"/>
  <c r="F1026" i="37"/>
  <c r="G1026" i="37" s="1"/>
  <c r="F1030" i="37"/>
  <c r="F1034" i="37"/>
  <c r="F1038" i="37"/>
  <c r="G1038" i="37" s="1"/>
  <c r="F1042" i="37"/>
  <c r="F1046" i="37"/>
  <c r="F1050" i="37"/>
  <c r="G1050" i="37" s="1"/>
  <c r="F1054" i="37"/>
  <c r="F1057" i="37"/>
  <c r="F1061" i="37"/>
  <c r="F1065" i="37"/>
  <c r="G1065" i="37" s="1"/>
  <c r="F1069" i="37"/>
  <c r="F1072" i="37"/>
  <c r="G1072" i="37" s="1"/>
  <c r="F1076" i="37"/>
  <c r="F1080" i="37"/>
  <c r="F1084" i="37"/>
  <c r="G1084" i="37" s="1"/>
  <c r="F1088" i="37"/>
  <c r="F1092" i="37"/>
  <c r="F1096" i="37"/>
  <c r="F1100" i="37"/>
  <c r="F1104" i="37"/>
  <c r="F1108" i="37"/>
  <c r="F1112" i="37"/>
  <c r="F1116" i="37"/>
  <c r="F1120" i="37"/>
  <c r="F1124" i="37"/>
  <c r="F1128" i="37"/>
  <c r="F1132" i="37"/>
  <c r="F1136" i="37"/>
  <c r="F1140" i="37"/>
  <c r="F1144" i="37"/>
  <c r="F1148" i="37"/>
  <c r="F1152" i="37"/>
  <c r="F1159" i="37"/>
  <c r="F1165" i="37"/>
  <c r="F1174" i="37"/>
  <c r="F1178" i="37"/>
  <c r="F1185" i="37"/>
  <c r="F1189" i="37"/>
  <c r="F1193" i="37"/>
  <c r="G1193" i="37" s="1"/>
  <c r="F1197" i="37"/>
  <c r="G1197" i="37" s="1"/>
  <c r="F1201" i="37"/>
  <c r="F1211" i="37"/>
  <c r="F1215" i="37"/>
  <c r="G1215" i="37" s="1"/>
  <c r="F1219" i="37"/>
  <c r="G1219" i="37" s="1"/>
  <c r="F1228" i="37"/>
  <c r="F1203" i="37"/>
  <c r="G1203" i="37" s="1"/>
  <c r="F739" i="37"/>
  <c r="G739" i="37" s="1"/>
  <c r="F295" i="37"/>
  <c r="F375" i="37"/>
  <c r="F660" i="37"/>
  <c r="F1224" i="37"/>
  <c r="F1161" i="37"/>
  <c r="G1161" i="37" s="1"/>
  <c r="F55" i="37"/>
  <c r="F59" i="37"/>
  <c r="F63" i="37"/>
  <c r="F93" i="37"/>
  <c r="F105" i="37"/>
  <c r="F10" i="37"/>
  <c r="F21" i="37"/>
  <c r="G21" i="37" s="1"/>
  <c r="F25" i="37"/>
  <c r="F41" i="37"/>
  <c r="F49" i="37"/>
  <c r="F57" i="37"/>
  <c r="G57" i="37" s="1"/>
  <c r="F65" i="37"/>
  <c r="F73" i="37"/>
  <c r="F83" i="37"/>
  <c r="F91" i="37"/>
  <c r="F99" i="37"/>
  <c r="F144" i="37"/>
  <c r="F155" i="37"/>
  <c r="F159" i="37"/>
  <c r="F163" i="37"/>
  <c r="G163" i="37" s="1"/>
  <c r="F170" i="37"/>
  <c r="G170" i="37" s="1"/>
  <c r="F174" i="37"/>
  <c r="F182" i="37"/>
  <c r="F190" i="37"/>
  <c r="F239" i="37"/>
  <c r="F243" i="37"/>
  <c r="F247" i="37"/>
  <c r="F251" i="37"/>
  <c r="F255" i="37"/>
  <c r="F262" i="37"/>
  <c r="F266" i="37"/>
  <c r="F270" i="37"/>
  <c r="F282" i="37"/>
  <c r="G282" i="37" s="1"/>
  <c r="F289" i="37"/>
  <c r="F293" i="37"/>
  <c r="G293" i="37" s="1"/>
  <c r="F296" i="37"/>
  <c r="F299" i="37"/>
  <c r="F303" i="37"/>
  <c r="F307" i="37"/>
  <c r="F311" i="37"/>
  <c r="F315" i="37"/>
  <c r="F319" i="37"/>
  <c r="F323" i="37"/>
  <c r="F327" i="37"/>
  <c r="F331" i="37"/>
  <c r="G331" i="37" s="1"/>
  <c r="F335" i="37"/>
  <c r="G335" i="37" s="1"/>
  <c r="F339" i="37"/>
  <c r="G339" i="37" s="1"/>
  <c r="F343" i="37"/>
  <c r="F347" i="37"/>
  <c r="F351" i="37"/>
  <c r="F355" i="37"/>
  <c r="G355" i="37" s="1"/>
  <c r="F359" i="37"/>
  <c r="G359" i="37" s="1"/>
  <c r="F366" i="37"/>
  <c r="F370" i="37"/>
  <c r="G370" i="37" s="1"/>
  <c r="F374" i="37"/>
  <c r="G374" i="37" s="1"/>
  <c r="F377" i="37"/>
  <c r="F381" i="37"/>
  <c r="F385" i="37"/>
  <c r="F389" i="37"/>
  <c r="F393" i="37"/>
  <c r="G393" i="37" s="1"/>
  <c r="F396" i="37"/>
  <c r="F400" i="37"/>
  <c r="G400" i="37" s="1"/>
  <c r="F404" i="37"/>
  <c r="F408" i="37"/>
  <c r="F412" i="37"/>
  <c r="F416" i="37"/>
  <c r="F420" i="37"/>
  <c r="F424" i="37"/>
  <c r="F428" i="37"/>
  <c r="G428" i="37" s="1"/>
  <c r="F432" i="37"/>
  <c r="F436" i="37"/>
  <c r="F440" i="37"/>
  <c r="F443" i="37"/>
  <c r="F447" i="37"/>
  <c r="F451" i="37"/>
  <c r="F455" i="37"/>
  <c r="F459" i="37"/>
  <c r="F463" i="37"/>
  <c r="F467" i="37"/>
  <c r="F471" i="37"/>
  <c r="F475" i="37"/>
  <c r="G475" i="37" s="1"/>
  <c r="F479" i="37"/>
  <c r="F483" i="37"/>
  <c r="F487" i="37"/>
  <c r="F491" i="37"/>
  <c r="F495" i="37"/>
  <c r="F499" i="37"/>
  <c r="F503" i="37"/>
  <c r="F507" i="37"/>
  <c r="F511" i="37"/>
  <c r="F515" i="37"/>
  <c r="F519" i="37"/>
  <c r="F523" i="37"/>
  <c r="F527" i="37"/>
  <c r="F531" i="37"/>
  <c r="F535" i="37"/>
  <c r="F539" i="37"/>
  <c r="F543" i="37"/>
  <c r="F547" i="37"/>
  <c r="F551" i="37"/>
  <c r="F555" i="37"/>
  <c r="F559" i="37"/>
  <c r="F563" i="37"/>
  <c r="G563" i="37" s="1"/>
  <c r="F567" i="37"/>
  <c r="F571" i="37"/>
  <c r="F575" i="37"/>
  <c r="G575" i="37" s="1"/>
  <c r="F578" i="37"/>
  <c r="F582" i="37"/>
  <c r="G582" i="37" s="1"/>
  <c r="F586" i="37"/>
  <c r="F590" i="37"/>
  <c r="F594" i="37"/>
  <c r="F598" i="37"/>
  <c r="F602" i="37"/>
  <c r="F606" i="37"/>
  <c r="F610" i="37"/>
  <c r="G610" i="37" s="1"/>
  <c r="F614" i="37"/>
  <c r="F618" i="37"/>
  <c r="G618" i="37" s="1"/>
  <c r="F622" i="37"/>
  <c r="F626" i="37"/>
  <c r="F630" i="37"/>
  <c r="F634" i="37"/>
  <c r="F638" i="37"/>
  <c r="F642" i="37"/>
  <c r="F646" i="37"/>
  <c r="G646" i="37" s="1"/>
  <c r="F649" i="37"/>
  <c r="F655" i="37"/>
  <c r="F659" i="37"/>
  <c r="F667" i="37"/>
  <c r="F671" i="37"/>
  <c r="F675" i="37"/>
  <c r="G675" i="37" s="1"/>
  <c r="F679" i="37"/>
  <c r="F683" i="37"/>
  <c r="F687" i="37"/>
  <c r="G687" i="37" s="1"/>
  <c r="F691" i="37"/>
  <c r="F695" i="37"/>
  <c r="F699" i="37"/>
  <c r="F703" i="37"/>
  <c r="F707" i="37"/>
  <c r="F711" i="37"/>
  <c r="F715" i="37"/>
  <c r="G715" i="37" s="1"/>
  <c r="F719" i="37"/>
  <c r="G719" i="37" s="1"/>
  <c r="F723" i="37"/>
  <c r="G723" i="37" s="1"/>
  <c r="F727" i="37"/>
  <c r="F737" i="37"/>
  <c r="G737" i="37" s="1"/>
  <c r="F743" i="37"/>
  <c r="F747" i="37"/>
  <c r="F751" i="37"/>
  <c r="F755" i="37"/>
  <c r="F759" i="37"/>
  <c r="F763" i="37"/>
  <c r="F767" i="37"/>
  <c r="F771" i="37"/>
  <c r="F775" i="37"/>
  <c r="F779" i="37"/>
  <c r="F783" i="37"/>
  <c r="F787" i="37"/>
  <c r="F791" i="37"/>
  <c r="F795" i="37"/>
  <c r="F799" i="37"/>
  <c r="F803" i="37"/>
  <c r="F807" i="37"/>
  <c r="F811" i="37"/>
  <c r="F815" i="37"/>
  <c r="F819" i="37"/>
  <c r="F823" i="37"/>
  <c r="G823" i="37" s="1"/>
  <c r="F827" i="37"/>
  <c r="G827" i="37" s="1"/>
  <c r="F830" i="37"/>
  <c r="F834" i="37"/>
  <c r="F838" i="37"/>
  <c r="F842" i="37"/>
  <c r="F846" i="37"/>
  <c r="F850" i="37"/>
  <c r="F854" i="37"/>
  <c r="F858" i="37"/>
  <c r="F862" i="37"/>
  <c r="F866" i="37"/>
  <c r="F870" i="37"/>
  <c r="F874" i="37"/>
  <c r="F878" i="37"/>
  <c r="F882" i="37"/>
  <c r="F886" i="37"/>
  <c r="F888" i="37"/>
  <c r="F892" i="37"/>
  <c r="F896" i="37"/>
  <c r="F900" i="37"/>
  <c r="F904" i="37"/>
  <c r="F908" i="37"/>
  <c r="F912" i="37"/>
  <c r="F916" i="37"/>
  <c r="F920" i="37"/>
  <c r="F924" i="37"/>
  <c r="F928" i="37"/>
  <c r="F932" i="37"/>
  <c r="F936" i="37"/>
  <c r="F940" i="37"/>
  <c r="F944" i="37"/>
  <c r="F948" i="37"/>
  <c r="F952" i="37"/>
  <c r="G952" i="37" s="1"/>
  <c r="F956" i="37"/>
  <c r="F960" i="37"/>
  <c r="F964" i="37"/>
  <c r="F968" i="37"/>
  <c r="F972" i="37"/>
  <c r="G972" i="37" s="1"/>
  <c r="F976" i="37"/>
  <c r="G976" i="37" s="1"/>
  <c r="F979" i="37"/>
  <c r="F983" i="37"/>
  <c r="G983" i="37" s="1"/>
  <c r="F986" i="37"/>
  <c r="F990" i="37"/>
  <c r="F994" i="37"/>
  <c r="F998" i="37"/>
  <c r="F1002" i="37"/>
  <c r="F1008" i="37"/>
  <c r="G1008" i="37" s="1"/>
  <c r="F1011" i="37"/>
  <c r="F1014" i="37"/>
  <c r="F1021" i="37"/>
  <c r="F1025" i="37"/>
  <c r="F1029" i="37"/>
  <c r="F1033" i="37"/>
  <c r="F1037" i="37"/>
  <c r="F1041" i="37"/>
  <c r="F1045" i="37"/>
  <c r="F1049" i="37"/>
  <c r="F1053" i="37"/>
  <c r="F1056" i="37"/>
  <c r="F1060" i="37"/>
  <c r="F1064" i="37"/>
  <c r="F1068" i="37"/>
  <c r="F1071" i="37"/>
  <c r="F1075" i="37"/>
  <c r="G1075" i="37" s="1"/>
  <c r="F1079" i="37"/>
  <c r="F1083" i="37"/>
  <c r="F1087" i="37"/>
  <c r="F1091" i="37"/>
  <c r="F1095" i="37"/>
  <c r="F1099" i="37"/>
  <c r="F1103" i="37"/>
  <c r="G1103" i="37" s="1"/>
  <c r="F1107" i="37"/>
  <c r="F1111" i="37"/>
  <c r="F1115" i="37"/>
  <c r="F1119" i="37"/>
  <c r="F1123" i="37"/>
  <c r="F1127" i="37"/>
  <c r="G1127" i="37" s="1"/>
  <c r="F1131" i="37"/>
  <c r="F1135" i="37"/>
  <c r="F1139" i="37"/>
  <c r="F1143" i="37"/>
  <c r="F1147" i="37"/>
  <c r="F1151" i="37"/>
  <c r="F1155" i="37"/>
  <c r="F1158" i="37"/>
  <c r="F1164" i="37"/>
  <c r="F1173" i="37"/>
  <c r="F1177" i="37"/>
  <c r="F1184" i="37"/>
  <c r="F1188" i="37"/>
  <c r="F1192" i="37"/>
  <c r="F1196" i="37"/>
  <c r="G1196" i="37" s="1"/>
  <c r="F1200" i="37"/>
  <c r="G1200" i="37" s="1"/>
  <c r="F1210" i="37"/>
  <c r="G1210" i="37" s="1"/>
  <c r="F1214" i="37"/>
  <c r="G1214" i="37" s="1"/>
  <c r="F1218" i="37"/>
  <c r="G1218" i="37" s="1"/>
  <c r="F1229" i="37"/>
  <c r="F735" i="37"/>
  <c r="G735" i="37" s="1"/>
  <c r="F297" i="37"/>
  <c r="G297" i="37" s="1"/>
  <c r="F1004" i="37"/>
  <c r="G1004" i="37" s="1"/>
  <c r="F1223" i="37"/>
  <c r="F1160" i="37"/>
  <c r="G1160" i="37" s="1"/>
  <c r="F1070" i="37"/>
  <c r="G1070" i="37" s="1"/>
  <c r="F7" i="37"/>
  <c r="F11" i="37"/>
  <c r="F23" i="37"/>
  <c r="F35" i="37"/>
  <c r="F43" i="37"/>
  <c r="F47" i="37"/>
  <c r="F51" i="37"/>
  <c r="G51" i="37" s="1"/>
  <c r="F81" i="37"/>
  <c r="F85" i="37"/>
  <c r="F97" i="37"/>
  <c r="F109" i="37"/>
  <c r="F9" i="37"/>
  <c r="F13" i="37"/>
  <c r="F17" i="37"/>
  <c r="G17" i="37" s="1"/>
  <c r="F29" i="37"/>
  <c r="F33" i="37"/>
  <c r="F37" i="37"/>
  <c r="F45" i="37"/>
  <c r="G45" i="37" s="1"/>
  <c r="F53" i="37"/>
  <c r="F61" i="37"/>
  <c r="G61" i="37" s="1"/>
  <c r="F69" i="37"/>
  <c r="F79" i="37"/>
  <c r="F87" i="37"/>
  <c r="F95" i="37"/>
  <c r="F103" i="37"/>
  <c r="F107" i="37"/>
  <c r="F111" i="37"/>
  <c r="F115" i="37"/>
  <c r="F118" i="37"/>
  <c r="F122" i="37"/>
  <c r="F125" i="37"/>
  <c r="F129" i="37"/>
  <c r="G129" i="37" s="1"/>
  <c r="F132" i="37"/>
  <c r="F136" i="37"/>
  <c r="F140" i="37"/>
  <c r="F148" i="37"/>
  <c r="G148" i="37" s="1"/>
  <c r="F152" i="37"/>
  <c r="G152" i="37" s="1"/>
  <c r="F178" i="37"/>
  <c r="F186" i="37"/>
  <c r="F194" i="37"/>
  <c r="F198" i="37"/>
  <c r="F202" i="37"/>
  <c r="F206" i="37"/>
  <c r="F210" i="37"/>
  <c r="G210" i="37" s="1"/>
  <c r="F213" i="37"/>
  <c r="F216" i="37"/>
  <c r="F219" i="37"/>
  <c r="G219" i="37" s="1"/>
  <c r="F223" i="37"/>
  <c r="G223" i="37" s="1"/>
  <c r="F227" i="37"/>
  <c r="F231" i="37"/>
  <c r="F235" i="37"/>
  <c r="F274" i="37"/>
  <c r="F278" i="37"/>
  <c r="F8" i="37"/>
  <c r="F12" i="37"/>
  <c r="F16" i="37"/>
  <c r="F20" i="37"/>
  <c r="F24" i="37"/>
  <c r="F28" i="37"/>
  <c r="F32" i="37"/>
  <c r="F36" i="37"/>
  <c r="F40" i="37"/>
  <c r="F44" i="37"/>
  <c r="F48" i="37"/>
  <c r="F52" i="37"/>
  <c r="F56" i="37"/>
  <c r="G56" i="37" s="1"/>
  <c r="F60" i="37"/>
  <c r="F64" i="37"/>
  <c r="F68" i="37"/>
  <c r="F72" i="37"/>
  <c r="G72" i="37" s="1"/>
  <c r="F78" i="37"/>
  <c r="F82" i="37"/>
  <c r="G82" i="37" s="1"/>
  <c r="F86" i="37"/>
  <c r="F90" i="37"/>
  <c r="F94" i="37"/>
  <c r="F98" i="37"/>
  <c r="F102" i="37"/>
  <c r="F106" i="37"/>
  <c r="G106" i="37" s="1"/>
  <c r="F110" i="37"/>
  <c r="F114" i="37"/>
  <c r="G114" i="37" s="1"/>
  <c r="F121" i="37"/>
  <c r="F128" i="37"/>
  <c r="F135" i="37"/>
  <c r="G135" i="37" s="1"/>
  <c r="F139" i="37"/>
  <c r="F143" i="37"/>
  <c r="G143" i="37" s="1"/>
  <c r="F147" i="37"/>
  <c r="F151" i="37"/>
  <c r="G151" i="37" s="1"/>
  <c r="F158" i="37"/>
  <c r="G158" i="37" s="1"/>
  <c r="F162" i="37"/>
  <c r="G162" i="37" s="1"/>
  <c r="F166" i="37"/>
  <c r="G166" i="37" s="1"/>
  <c r="F169" i="37"/>
  <c r="F173" i="37"/>
  <c r="F177" i="37"/>
  <c r="F181" i="37"/>
  <c r="F185" i="37"/>
  <c r="F189" i="37"/>
  <c r="F193" i="37"/>
  <c r="F197" i="37"/>
  <c r="F201" i="37"/>
  <c r="F205" i="37"/>
  <c r="F209" i="37"/>
  <c r="F212" i="37"/>
  <c r="F215" i="37"/>
  <c r="F218" i="37"/>
  <c r="F222" i="37"/>
  <c r="F226" i="37"/>
  <c r="F230" i="37"/>
  <c r="F234" i="37"/>
  <c r="F238" i="37"/>
  <c r="F242" i="37"/>
  <c r="F246" i="37"/>
  <c r="F250" i="37"/>
  <c r="F254" i="37"/>
  <c r="G254" i="37" s="1"/>
  <c r="F258" i="37"/>
  <c r="G258" i="37" s="1"/>
  <c r="F261" i="37"/>
  <c r="F265" i="37"/>
  <c r="F269" i="37"/>
  <c r="G269" i="37" s="1"/>
  <c r="F273" i="37"/>
  <c r="G273" i="37" s="1"/>
  <c r="F277" i="37"/>
  <c r="F281" i="37"/>
  <c r="F285" i="37"/>
  <c r="G285" i="37" s="1"/>
  <c r="F288" i="37"/>
  <c r="F292" i="37"/>
  <c r="F298" i="37"/>
  <c r="F302" i="37"/>
  <c r="F306" i="37"/>
  <c r="F310" i="37"/>
  <c r="F314" i="37"/>
  <c r="F318" i="37"/>
  <c r="F322" i="37"/>
  <c r="G322" i="37" s="1"/>
  <c r="F326" i="37"/>
  <c r="F330" i="37"/>
  <c r="F334" i="37"/>
  <c r="F338" i="37"/>
  <c r="F342" i="37"/>
  <c r="F346" i="37"/>
  <c r="F350" i="37"/>
  <c r="F354" i="37"/>
  <c r="F358" i="37"/>
  <c r="F362" i="37"/>
  <c r="F365" i="37"/>
  <c r="F369" i="37"/>
  <c r="F373" i="37"/>
  <c r="F376" i="37"/>
  <c r="F380" i="37"/>
  <c r="F384" i="37"/>
  <c r="F388" i="37"/>
  <c r="F392" i="37"/>
  <c r="F395" i="37"/>
  <c r="F399" i="37"/>
  <c r="G399" i="37" s="1"/>
  <c r="F403" i="37"/>
  <c r="G403" i="37" s="1"/>
  <c r="F407" i="37"/>
  <c r="F411" i="37"/>
  <c r="F415" i="37"/>
  <c r="F419" i="37"/>
  <c r="G419" i="37" s="1"/>
  <c r="F423" i="37"/>
  <c r="G423" i="37" s="1"/>
  <c r="F427" i="37"/>
  <c r="G427" i="37" s="1"/>
  <c r="F431" i="37"/>
  <c r="F435" i="37"/>
  <c r="F439" i="37"/>
  <c r="F446" i="37"/>
  <c r="F450" i="37"/>
  <c r="F454" i="37"/>
  <c r="F458" i="37"/>
  <c r="F462" i="37"/>
  <c r="F466" i="37"/>
  <c r="F470" i="37"/>
  <c r="F474" i="37"/>
  <c r="F478" i="37"/>
  <c r="G478" i="37" s="1"/>
  <c r="F482" i="37"/>
  <c r="G482" i="37" s="1"/>
  <c r="F486" i="37"/>
  <c r="F490" i="37"/>
  <c r="F494" i="37"/>
  <c r="F498" i="37"/>
  <c r="F502" i="37"/>
  <c r="F506" i="37"/>
  <c r="F510" i="37"/>
  <c r="G510" i="37" s="1"/>
  <c r="F514" i="37"/>
  <c r="F518" i="37"/>
  <c r="F522" i="37"/>
  <c r="F526" i="37"/>
  <c r="F530" i="37"/>
  <c r="F534" i="37"/>
  <c r="F538" i="37"/>
  <c r="F542" i="37"/>
  <c r="F546" i="37"/>
  <c r="F550" i="37"/>
  <c r="F554" i="37"/>
  <c r="F558" i="37"/>
  <c r="F562" i="37"/>
  <c r="F566" i="37"/>
  <c r="F570" i="37"/>
  <c r="F574" i="37"/>
  <c r="F577" i="37"/>
  <c r="F581" i="37"/>
  <c r="F585" i="37"/>
  <c r="F589" i="37"/>
  <c r="F593" i="37"/>
  <c r="F597" i="37"/>
  <c r="F601" i="37"/>
  <c r="F605" i="37"/>
  <c r="F609" i="37"/>
  <c r="G609" i="37" s="1"/>
  <c r="F613" i="37"/>
  <c r="F617" i="37"/>
  <c r="F621" i="37"/>
  <c r="F625" i="37"/>
  <c r="F629" i="37"/>
  <c r="F633" i="37"/>
  <c r="F637" i="37"/>
  <c r="F641" i="37"/>
  <c r="F645" i="37"/>
  <c r="F648" i="37"/>
  <c r="F651" i="37"/>
  <c r="F654" i="37"/>
  <c r="F658" i="37"/>
  <c r="F664" i="37"/>
  <c r="G664" i="37" s="1"/>
  <c r="F670" i="37"/>
  <c r="F674" i="37"/>
  <c r="F678" i="37"/>
  <c r="G678" i="37" s="1"/>
  <c r="F682" i="37"/>
  <c r="F686" i="37"/>
  <c r="G686" i="37" s="1"/>
  <c r="F690" i="37"/>
  <c r="F694" i="37"/>
  <c r="F698" i="37"/>
  <c r="G698" i="37" s="1"/>
  <c r="F702" i="37"/>
  <c r="F706" i="37"/>
  <c r="F710" i="37"/>
  <c r="F714" i="37"/>
  <c r="F718" i="37"/>
  <c r="G718" i="37" s="1"/>
  <c r="F722" i="37"/>
  <c r="F726" i="37"/>
  <c r="G726" i="37" s="1"/>
  <c r="F729" i="37"/>
  <c r="G729" i="37" s="1"/>
  <c r="F734" i="37"/>
  <c r="F736" i="37"/>
  <c r="F742" i="37"/>
  <c r="F746" i="37"/>
  <c r="F750" i="37"/>
  <c r="F754" i="37"/>
  <c r="F758" i="37"/>
  <c r="F762" i="37"/>
  <c r="F766" i="37"/>
  <c r="G766" i="37" s="1"/>
  <c r="F770" i="37"/>
  <c r="F774" i="37"/>
  <c r="G774" i="37" s="1"/>
  <c r="F778" i="37"/>
  <c r="F782" i="37"/>
  <c r="F786" i="37"/>
  <c r="F790" i="37"/>
  <c r="F794" i="37"/>
  <c r="F798" i="37"/>
  <c r="F802" i="37"/>
  <c r="F806" i="37"/>
  <c r="F810" i="37"/>
  <c r="F814" i="37"/>
  <c r="F818" i="37"/>
  <c r="F822" i="37"/>
  <c r="F826" i="37"/>
  <c r="F829" i="37"/>
  <c r="F833" i="37"/>
  <c r="F837" i="37"/>
  <c r="F841" i="37"/>
  <c r="F845" i="37"/>
  <c r="F849" i="37"/>
  <c r="F853" i="37"/>
  <c r="F857" i="37"/>
  <c r="F861" i="37"/>
  <c r="F865" i="37"/>
  <c r="F869" i="37"/>
  <c r="F873" i="37"/>
  <c r="F877" i="37"/>
  <c r="G877" i="37" s="1"/>
  <c r="F881" i="37"/>
  <c r="G881" i="37" s="1"/>
  <c r="F885" i="37"/>
  <c r="F891" i="37"/>
  <c r="G891" i="37" s="1"/>
  <c r="F895" i="37"/>
  <c r="F899" i="37"/>
  <c r="F903" i="37"/>
  <c r="F907" i="37"/>
  <c r="F911" i="37"/>
  <c r="F915" i="37"/>
  <c r="F919" i="37"/>
  <c r="F923" i="37"/>
  <c r="F927" i="37"/>
  <c r="F931" i="37"/>
  <c r="F935" i="37"/>
  <c r="F939" i="37"/>
  <c r="F943" i="37"/>
  <c r="F947" i="37"/>
  <c r="F951" i="37"/>
  <c r="G951" i="37" s="1"/>
  <c r="F955" i="37"/>
  <c r="G955" i="37" s="1"/>
  <c r="F959" i="37"/>
  <c r="F963" i="37"/>
  <c r="F967" i="37"/>
  <c r="F971" i="37"/>
  <c r="F975" i="37"/>
  <c r="F978" i="37"/>
  <c r="F982" i="37"/>
  <c r="F985" i="37"/>
  <c r="F989" i="37"/>
  <c r="F993" i="37"/>
  <c r="F997" i="37"/>
  <c r="G997" i="37" s="1"/>
  <c r="F1001" i="37"/>
  <c r="F1007" i="37"/>
  <c r="G1007" i="37" s="1"/>
  <c r="F1010" i="37"/>
  <c r="F1017" i="37"/>
  <c r="G1017" i="37" s="1"/>
  <c r="F1020" i="37"/>
  <c r="F1024" i="37"/>
  <c r="F1028" i="37"/>
  <c r="F1032" i="37"/>
  <c r="F1036" i="37"/>
  <c r="F1040" i="37"/>
  <c r="F1044" i="37"/>
  <c r="F1048" i="37"/>
  <c r="F1052" i="37"/>
  <c r="F1059" i="37"/>
  <c r="G1059" i="37" s="1"/>
  <c r="F1063" i="37"/>
  <c r="F1067" i="37"/>
  <c r="F1074" i="37"/>
  <c r="F1078" i="37"/>
  <c r="F1082" i="37"/>
  <c r="F1086" i="37"/>
  <c r="F1090" i="37"/>
  <c r="F1094" i="37"/>
  <c r="F1098" i="37"/>
  <c r="F1102" i="37"/>
  <c r="F1106" i="37"/>
  <c r="F1110" i="37"/>
  <c r="F1114" i="37"/>
  <c r="F1118" i="37"/>
  <c r="F1122" i="37"/>
  <c r="F1126" i="37"/>
  <c r="F1130" i="37"/>
  <c r="F1134" i="37"/>
  <c r="F1138" i="37"/>
  <c r="F1142" i="37"/>
  <c r="F1146" i="37"/>
  <c r="G1146" i="37" s="1"/>
  <c r="F1150" i="37"/>
  <c r="F1154" i="37"/>
  <c r="F1157" i="37"/>
  <c r="F1163" i="37"/>
  <c r="F1167" i="37"/>
  <c r="F1172" i="37"/>
  <c r="F1176" i="37"/>
  <c r="F1180" i="37"/>
  <c r="G1180" i="37" s="1"/>
  <c r="F1183" i="37"/>
  <c r="F1187" i="37"/>
  <c r="F1191" i="37"/>
  <c r="F1195" i="37"/>
  <c r="G1195" i="37" s="1"/>
  <c r="F1199" i="37"/>
  <c r="G1199" i="37" s="1"/>
  <c r="F1209" i="37"/>
  <c r="G1209" i="37" s="1"/>
  <c r="F1213" i="37"/>
  <c r="G1213" i="37" s="1"/>
  <c r="F1217" i="37"/>
  <c r="G1217" i="37" s="1"/>
  <c r="F1221" i="37"/>
  <c r="G1221" i="37" s="1"/>
  <c r="F1226" i="37"/>
  <c r="F731" i="37"/>
  <c r="G731" i="37" s="1"/>
  <c r="F154" i="37"/>
  <c r="F661" i="37"/>
  <c r="F1181" i="37"/>
  <c r="F1156" i="37"/>
  <c r="I1169" i="4"/>
  <c r="F11" i="35"/>
  <c r="F6" i="35"/>
  <c r="F10" i="35"/>
  <c r="F14" i="35"/>
  <c r="F18" i="35"/>
  <c r="F22" i="35"/>
  <c r="F26" i="35"/>
  <c r="F30" i="35"/>
  <c r="F34" i="35"/>
  <c r="F38" i="35"/>
  <c r="F42" i="35"/>
  <c r="F46" i="35"/>
  <c r="F50" i="35"/>
  <c r="F54" i="35"/>
  <c r="F58" i="35"/>
  <c r="F62" i="35"/>
  <c r="F66" i="35"/>
  <c r="F70" i="35"/>
  <c r="G70" i="35" s="1"/>
  <c r="F74" i="35"/>
  <c r="F80" i="35"/>
  <c r="G80" i="35" s="1"/>
  <c r="F84" i="35"/>
  <c r="F88" i="35"/>
  <c r="F92" i="35"/>
  <c r="F96" i="35"/>
  <c r="F100" i="35"/>
  <c r="F104" i="35"/>
  <c r="F108" i="35"/>
  <c r="F112" i="35"/>
  <c r="F116" i="35"/>
  <c r="F119" i="35"/>
  <c r="F123" i="35"/>
  <c r="F126" i="35"/>
  <c r="F130" i="35"/>
  <c r="F133" i="35"/>
  <c r="F137" i="35"/>
  <c r="F141" i="35"/>
  <c r="F145" i="35"/>
  <c r="F149" i="35"/>
  <c r="F153" i="35"/>
  <c r="F156" i="35"/>
  <c r="F160" i="35"/>
  <c r="F164" i="35"/>
  <c r="F167" i="35"/>
  <c r="F171" i="35"/>
  <c r="F175" i="35"/>
  <c r="F179" i="35"/>
  <c r="F183" i="35"/>
  <c r="F187" i="35"/>
  <c r="F191" i="35"/>
  <c r="F195" i="35"/>
  <c r="F199" i="35"/>
  <c r="F203" i="35"/>
  <c r="F207" i="35"/>
  <c r="F211" i="35"/>
  <c r="F214" i="35"/>
  <c r="F217" i="35"/>
  <c r="F220" i="35"/>
  <c r="F224" i="35"/>
  <c r="F228" i="35"/>
  <c r="F232" i="35"/>
  <c r="F236" i="35"/>
  <c r="F240" i="35"/>
  <c r="F244" i="35"/>
  <c r="F248" i="35"/>
  <c r="F252" i="35"/>
  <c r="F256" i="35"/>
  <c r="F259" i="35"/>
  <c r="F263" i="35"/>
  <c r="F267" i="35"/>
  <c r="F271" i="35"/>
  <c r="F275" i="35"/>
  <c r="F279" i="35"/>
  <c r="F283" i="35"/>
  <c r="F286" i="35"/>
  <c r="F290" i="35"/>
  <c r="F294" i="35"/>
  <c r="F300" i="35"/>
  <c r="F304" i="35"/>
  <c r="F308" i="35"/>
  <c r="F312" i="35"/>
  <c r="F316" i="35"/>
  <c r="F320" i="35"/>
  <c r="F324" i="35"/>
  <c r="F328" i="35"/>
  <c r="F332" i="35"/>
  <c r="F336" i="35"/>
  <c r="F340" i="35"/>
  <c r="F344" i="35"/>
  <c r="F348" i="35"/>
  <c r="F352" i="35"/>
  <c r="F356" i="35"/>
  <c r="F360" i="35"/>
  <c r="F367" i="35"/>
  <c r="F371" i="35"/>
  <c r="F378" i="35"/>
  <c r="F382" i="35"/>
  <c r="F386" i="35"/>
  <c r="F390" i="35"/>
  <c r="F397" i="35"/>
  <c r="F401" i="35"/>
  <c r="F405" i="35"/>
  <c r="F409" i="35"/>
  <c r="F413" i="35"/>
  <c r="F417" i="35"/>
  <c r="F421" i="35"/>
  <c r="F425" i="35"/>
  <c r="F429" i="35"/>
  <c r="F433" i="35"/>
  <c r="F437" i="35"/>
  <c r="F441" i="35"/>
  <c r="F444" i="35"/>
  <c r="F448" i="35"/>
  <c r="F452" i="35"/>
  <c r="F456" i="35"/>
  <c r="F460" i="35"/>
  <c r="F464" i="35"/>
  <c r="F468" i="35"/>
  <c r="F472" i="35"/>
  <c r="F476" i="35"/>
  <c r="F480" i="35"/>
  <c r="F484" i="35"/>
  <c r="F488" i="35"/>
  <c r="F492" i="35"/>
  <c r="F496" i="35"/>
  <c r="F500" i="35"/>
  <c r="F504" i="35"/>
  <c r="F508" i="35"/>
  <c r="F512" i="35"/>
  <c r="F516" i="35"/>
  <c r="F520" i="35"/>
  <c r="F524" i="35"/>
  <c r="F528" i="35"/>
  <c r="F532" i="35"/>
  <c r="F536" i="35"/>
  <c r="F540" i="35"/>
  <c r="F544" i="35"/>
  <c r="F548" i="35"/>
  <c r="F552" i="35"/>
  <c r="F556" i="35"/>
  <c r="F560" i="35"/>
  <c r="F564" i="35"/>
  <c r="F568" i="35"/>
  <c r="F572" i="35"/>
  <c r="F579" i="35"/>
  <c r="F583" i="35"/>
  <c r="F587" i="35"/>
  <c r="F591" i="35"/>
  <c r="F595" i="35"/>
  <c r="F599" i="35"/>
  <c r="F603" i="35"/>
  <c r="F607" i="35"/>
  <c r="F611" i="35"/>
  <c r="F615" i="35"/>
  <c r="F619" i="35"/>
  <c r="F623" i="35"/>
  <c r="F627" i="35"/>
  <c r="F631" i="35"/>
  <c r="F635" i="35"/>
  <c r="F639" i="35"/>
  <c r="F643" i="35"/>
  <c r="F650" i="35"/>
  <c r="F656" i="35"/>
  <c r="F662" i="35"/>
  <c r="F665" i="35"/>
  <c r="F668" i="35"/>
  <c r="F672" i="35"/>
  <c r="F676" i="35"/>
  <c r="F680" i="35"/>
  <c r="F684" i="35"/>
  <c r="F688" i="35"/>
  <c r="F692" i="35"/>
  <c r="F696" i="35"/>
  <c r="F700" i="35"/>
  <c r="F704" i="35"/>
  <c r="F708" i="35"/>
  <c r="F712" i="35"/>
  <c r="F716" i="35"/>
  <c r="F720" i="35"/>
  <c r="F724" i="35"/>
  <c r="F732" i="35"/>
  <c r="F738" i="35"/>
  <c r="F740" i="35"/>
  <c r="F744" i="35"/>
  <c r="F748" i="35"/>
  <c r="F752" i="35"/>
  <c r="F756" i="35"/>
  <c r="F760" i="35"/>
  <c r="F764" i="35"/>
  <c r="F768" i="35"/>
  <c r="F772" i="35"/>
  <c r="F776" i="35"/>
  <c r="F780" i="35"/>
  <c r="F784" i="35"/>
  <c r="F788" i="35"/>
  <c r="F792" i="35"/>
  <c r="F796" i="35"/>
  <c r="G796" i="35" s="1"/>
  <c r="F800" i="35"/>
  <c r="F804" i="35"/>
  <c r="F808" i="35"/>
  <c r="F812" i="35"/>
  <c r="F816" i="35"/>
  <c r="F820" i="35"/>
  <c r="F824" i="35"/>
  <c r="F831" i="35"/>
  <c r="F835" i="35"/>
  <c r="F839" i="35"/>
  <c r="F843" i="35"/>
  <c r="F847" i="35"/>
  <c r="F851" i="35"/>
  <c r="F855" i="35"/>
  <c r="F859" i="35"/>
  <c r="F863" i="35"/>
  <c r="F867" i="35"/>
  <c r="F871" i="35"/>
  <c r="F875" i="35"/>
  <c r="F879" i="35"/>
  <c r="F883" i="35"/>
  <c r="F889" i="35"/>
  <c r="F893" i="35"/>
  <c r="F897" i="35"/>
  <c r="F901" i="35"/>
  <c r="F905" i="35"/>
  <c r="F909" i="35"/>
  <c r="F913" i="35"/>
  <c r="F917" i="35"/>
  <c r="F921" i="35"/>
  <c r="F925" i="35"/>
  <c r="F929" i="35"/>
  <c r="F933" i="35"/>
  <c r="F937" i="35"/>
  <c r="F941" i="35"/>
  <c r="F945" i="35"/>
  <c r="F949" i="35"/>
  <c r="F953" i="35"/>
  <c r="F957" i="35"/>
  <c r="F961" i="35"/>
  <c r="F965" i="35"/>
  <c r="F969" i="35"/>
  <c r="F973" i="35"/>
  <c r="F980" i="35"/>
  <c r="F987" i="35"/>
  <c r="F991" i="35"/>
  <c r="F995" i="35"/>
  <c r="F999" i="35"/>
  <c r="F1003" i="35"/>
  <c r="F1005" i="35"/>
  <c r="F1009" i="35"/>
  <c r="F1012" i="35"/>
  <c r="F1015" i="35"/>
  <c r="F1018" i="35"/>
  <c r="F1022" i="35"/>
  <c r="F1026" i="35"/>
  <c r="F1030" i="35"/>
  <c r="F1034" i="35"/>
  <c r="F1038" i="35"/>
  <c r="F1042" i="35"/>
  <c r="F1046" i="35"/>
  <c r="F1050" i="35"/>
  <c r="F1054" i="35"/>
  <c r="F1057" i="35"/>
  <c r="F1061" i="35"/>
  <c r="F1065" i="35"/>
  <c r="F1069" i="35"/>
  <c r="F1073" i="35"/>
  <c r="F1077" i="35"/>
  <c r="F1081" i="35"/>
  <c r="F1085" i="35"/>
  <c r="F1089" i="35"/>
  <c r="F1093" i="35"/>
  <c r="F1097" i="35"/>
  <c r="F1101" i="35"/>
  <c r="F1105" i="35"/>
  <c r="F1109" i="35"/>
  <c r="F1113" i="35"/>
  <c r="F1117" i="35"/>
  <c r="F1121" i="35"/>
  <c r="F1125" i="35"/>
  <c r="F1129" i="35"/>
  <c r="F1133" i="35"/>
  <c r="F1137" i="35"/>
  <c r="F1141" i="35"/>
  <c r="F1145" i="35"/>
  <c r="F1149" i="35"/>
  <c r="F1153" i="35"/>
  <c r="F1162" i="35"/>
  <c r="F1166" i="35"/>
  <c r="F1169" i="35"/>
  <c r="F1171" i="35"/>
  <c r="F1175" i="35"/>
  <c r="F1179" i="35"/>
  <c r="F1182" i="35"/>
  <c r="F1186" i="35"/>
  <c r="F1190" i="35"/>
  <c r="F1194" i="35"/>
  <c r="G1194" i="35" s="1"/>
  <c r="F1198" i="35"/>
  <c r="F1208" i="35"/>
  <c r="F1212" i="35"/>
  <c r="F1216" i="35"/>
  <c r="F1220" i="35"/>
  <c r="F1225" i="35"/>
  <c r="F1227" i="35"/>
  <c r="G1227" i="35" s="1"/>
  <c r="F363" i="35"/>
  <c r="F730" i="35"/>
  <c r="I651" i="4"/>
  <c r="F652" i="39" s="1"/>
  <c r="G652" i="39" s="1"/>
  <c r="F7" i="35"/>
  <c r="F13" i="35"/>
  <c r="F17" i="35"/>
  <c r="G17" i="35" s="1"/>
  <c r="F21" i="35"/>
  <c r="F25" i="35"/>
  <c r="F29" i="35"/>
  <c r="F33" i="35"/>
  <c r="F37" i="35"/>
  <c r="F41" i="35"/>
  <c r="F45" i="35"/>
  <c r="F49" i="35"/>
  <c r="F53" i="35"/>
  <c r="F57" i="35"/>
  <c r="F61" i="35"/>
  <c r="G61" i="35" s="1"/>
  <c r="F65" i="35"/>
  <c r="F69" i="35"/>
  <c r="F73" i="35"/>
  <c r="F79" i="35"/>
  <c r="F83" i="35"/>
  <c r="F87" i="35"/>
  <c r="F91" i="35"/>
  <c r="F95" i="35"/>
  <c r="F99" i="35"/>
  <c r="F103" i="35"/>
  <c r="F107" i="35"/>
  <c r="F111" i="35"/>
  <c r="F115" i="35"/>
  <c r="F118" i="35"/>
  <c r="F122" i="35"/>
  <c r="F125" i="35"/>
  <c r="F129" i="35"/>
  <c r="F132" i="35"/>
  <c r="F136" i="35"/>
  <c r="F140" i="35"/>
  <c r="F144" i="35"/>
  <c r="F148" i="35"/>
  <c r="F152" i="35"/>
  <c r="F155" i="35"/>
  <c r="F159" i="35"/>
  <c r="F163" i="35"/>
  <c r="F170" i="35"/>
  <c r="F174" i="35"/>
  <c r="F178" i="35"/>
  <c r="F182" i="35"/>
  <c r="F186" i="35"/>
  <c r="F190" i="35"/>
  <c r="F194" i="35"/>
  <c r="F198" i="35"/>
  <c r="F202" i="35"/>
  <c r="F206" i="35"/>
  <c r="F210" i="35"/>
  <c r="F213" i="35"/>
  <c r="F216" i="35"/>
  <c r="F219" i="35"/>
  <c r="F223" i="35"/>
  <c r="F227" i="35"/>
  <c r="F231" i="35"/>
  <c r="F235" i="35"/>
  <c r="F239" i="35"/>
  <c r="F243" i="35"/>
  <c r="F247" i="35"/>
  <c r="F251" i="35"/>
  <c r="F255" i="35"/>
  <c r="F262" i="35"/>
  <c r="F266" i="35"/>
  <c r="F270" i="35"/>
  <c r="F274" i="35"/>
  <c r="F278" i="35"/>
  <c r="F282" i="35"/>
  <c r="F289" i="35"/>
  <c r="F293" i="35"/>
  <c r="G293" i="35" s="1"/>
  <c r="F296" i="35"/>
  <c r="F299" i="35"/>
  <c r="F303" i="35"/>
  <c r="F307" i="35"/>
  <c r="F311" i="35"/>
  <c r="F315" i="35"/>
  <c r="F319" i="35"/>
  <c r="F323" i="35"/>
  <c r="F327" i="35"/>
  <c r="F331" i="35"/>
  <c r="F335" i="35"/>
  <c r="G335" i="35" s="1"/>
  <c r="F339" i="35"/>
  <c r="G339" i="35" s="1"/>
  <c r="F343" i="35"/>
  <c r="F347" i="35"/>
  <c r="F351" i="35"/>
  <c r="F355" i="35"/>
  <c r="F359" i="35"/>
  <c r="F366" i="35"/>
  <c r="F370" i="35"/>
  <c r="F374" i="35"/>
  <c r="F377" i="35"/>
  <c r="F381" i="35"/>
  <c r="F385" i="35"/>
  <c r="F389" i="35"/>
  <c r="F393" i="35"/>
  <c r="F396" i="35"/>
  <c r="F400" i="35"/>
  <c r="G400" i="35" s="1"/>
  <c r="F404" i="35"/>
  <c r="F408" i="35"/>
  <c r="F412" i="35"/>
  <c r="F416" i="35"/>
  <c r="F420" i="35"/>
  <c r="F424" i="35"/>
  <c r="F428" i="35"/>
  <c r="F432" i="35"/>
  <c r="F436" i="35"/>
  <c r="F440" i="35"/>
  <c r="F443" i="35"/>
  <c r="F447" i="35"/>
  <c r="F451" i="35"/>
  <c r="F455" i="35"/>
  <c r="F459" i="35"/>
  <c r="F463" i="35"/>
  <c r="F467" i="35"/>
  <c r="F471" i="35"/>
  <c r="F475" i="35"/>
  <c r="F479" i="35"/>
  <c r="F483" i="35"/>
  <c r="F487" i="35"/>
  <c r="F491" i="35"/>
  <c r="F495" i="35"/>
  <c r="F499" i="35"/>
  <c r="F503" i="35"/>
  <c r="F507" i="35"/>
  <c r="F511" i="35"/>
  <c r="F515" i="35"/>
  <c r="F519" i="35"/>
  <c r="F523" i="35"/>
  <c r="F527" i="35"/>
  <c r="F531" i="35"/>
  <c r="F535" i="35"/>
  <c r="F539" i="35"/>
  <c r="F543" i="35"/>
  <c r="F547" i="35"/>
  <c r="F551" i="35"/>
  <c r="F555" i="35"/>
  <c r="F559" i="35"/>
  <c r="F563" i="35"/>
  <c r="F567" i="35"/>
  <c r="F571" i="35"/>
  <c r="F575" i="35"/>
  <c r="F578" i="35"/>
  <c r="F582" i="35"/>
  <c r="F586" i="35"/>
  <c r="F590" i="35"/>
  <c r="F594" i="35"/>
  <c r="F598" i="35"/>
  <c r="F602" i="35"/>
  <c r="F606" i="35"/>
  <c r="F610" i="35"/>
  <c r="F614" i="35"/>
  <c r="F618" i="35"/>
  <c r="F622" i="35"/>
  <c r="F626" i="35"/>
  <c r="F630" i="35"/>
  <c r="F634" i="35"/>
  <c r="F638" i="35"/>
  <c r="F642" i="35"/>
  <c r="F646" i="35"/>
  <c r="F649" i="35"/>
  <c r="F655" i="35"/>
  <c r="F659" i="35"/>
  <c r="F667" i="35"/>
  <c r="F671" i="35"/>
  <c r="F675" i="35"/>
  <c r="F679" i="35"/>
  <c r="F683" i="35"/>
  <c r="F687" i="35"/>
  <c r="F691" i="35"/>
  <c r="F695" i="35"/>
  <c r="F699" i="35"/>
  <c r="F703" i="35"/>
  <c r="F707" i="35"/>
  <c r="F711" i="35"/>
  <c r="F715" i="35"/>
  <c r="F719" i="35"/>
  <c r="G719" i="35" s="1"/>
  <c r="F723" i="35"/>
  <c r="F727" i="35"/>
  <c r="F737" i="35"/>
  <c r="F743" i="35"/>
  <c r="F747" i="35"/>
  <c r="F751" i="35"/>
  <c r="F755" i="35"/>
  <c r="F759" i="35"/>
  <c r="F763" i="35"/>
  <c r="F767" i="35"/>
  <c r="F771" i="35"/>
  <c r="F775" i="35"/>
  <c r="F779" i="35"/>
  <c r="F783" i="35"/>
  <c r="F787" i="35"/>
  <c r="F791" i="35"/>
  <c r="F795" i="35"/>
  <c r="F799" i="35"/>
  <c r="F803" i="35"/>
  <c r="F807" i="35"/>
  <c r="F811" i="35"/>
  <c r="F815" i="35"/>
  <c r="F819" i="35"/>
  <c r="F823" i="35"/>
  <c r="F827" i="35"/>
  <c r="F830" i="35"/>
  <c r="F834" i="35"/>
  <c r="F838" i="35"/>
  <c r="F842" i="35"/>
  <c r="F846" i="35"/>
  <c r="F850" i="35"/>
  <c r="F854" i="35"/>
  <c r="F858" i="35"/>
  <c r="F862" i="35"/>
  <c r="F866" i="35"/>
  <c r="F870" i="35"/>
  <c r="F874" i="35"/>
  <c r="F878" i="35"/>
  <c r="F882" i="35"/>
  <c r="F886" i="35"/>
  <c r="F888" i="35"/>
  <c r="F892" i="35"/>
  <c r="F896" i="35"/>
  <c r="F900" i="35"/>
  <c r="F904" i="35"/>
  <c r="F908" i="35"/>
  <c r="F912" i="35"/>
  <c r="F916" i="35"/>
  <c r="F920" i="35"/>
  <c r="F924" i="35"/>
  <c r="F928" i="35"/>
  <c r="F932" i="35"/>
  <c r="F936" i="35"/>
  <c r="F940" i="35"/>
  <c r="F944" i="35"/>
  <c r="F948" i="35"/>
  <c r="F952" i="35"/>
  <c r="F956" i="35"/>
  <c r="F960" i="35"/>
  <c r="F964" i="35"/>
  <c r="F968" i="35"/>
  <c r="F972" i="35"/>
  <c r="F976" i="35"/>
  <c r="F979" i="35"/>
  <c r="F983" i="35"/>
  <c r="F986" i="35"/>
  <c r="F990" i="35"/>
  <c r="F994" i="35"/>
  <c r="F998" i="35"/>
  <c r="F1002" i="35"/>
  <c r="F1008" i="35"/>
  <c r="F1011" i="35"/>
  <c r="F1014" i="35"/>
  <c r="F1021" i="35"/>
  <c r="F1025" i="35"/>
  <c r="F1029" i="35"/>
  <c r="F1033" i="35"/>
  <c r="F1037" i="35"/>
  <c r="F1041" i="35"/>
  <c r="F1045" i="35"/>
  <c r="F1049" i="35"/>
  <c r="F1053" i="35"/>
  <c r="F1056" i="35"/>
  <c r="F1060" i="35"/>
  <c r="F1064" i="35"/>
  <c r="F1068" i="35"/>
  <c r="F1072" i="35"/>
  <c r="G1072" i="35" s="1"/>
  <c r="F1076" i="35"/>
  <c r="F1080" i="35"/>
  <c r="F1084" i="35"/>
  <c r="F1088" i="35"/>
  <c r="F1092" i="35"/>
  <c r="F1096" i="35"/>
  <c r="F1100" i="35"/>
  <c r="F1104" i="35"/>
  <c r="F1108" i="35"/>
  <c r="F1112" i="35"/>
  <c r="F1116" i="35"/>
  <c r="F1120" i="35"/>
  <c r="F1124" i="35"/>
  <c r="F1128" i="35"/>
  <c r="F1132" i="35"/>
  <c r="F1136" i="35"/>
  <c r="F1140" i="35"/>
  <c r="F1144" i="35"/>
  <c r="F1148" i="35"/>
  <c r="F1152" i="35"/>
  <c r="F1159" i="35"/>
  <c r="F1165" i="35"/>
  <c r="F1174" i="35"/>
  <c r="F1178" i="35"/>
  <c r="F1185" i="35"/>
  <c r="F1189" i="35"/>
  <c r="F1193" i="35"/>
  <c r="G1193" i="35" s="1"/>
  <c r="F1197" i="35"/>
  <c r="F1201" i="35"/>
  <c r="F1211" i="35"/>
  <c r="F1215" i="35"/>
  <c r="F1219" i="35"/>
  <c r="F1228" i="35"/>
  <c r="G1228" i="35" s="1"/>
  <c r="F1203" i="35"/>
  <c r="F739" i="35"/>
  <c r="F295" i="35"/>
  <c r="F375" i="35"/>
  <c r="F660" i="35"/>
  <c r="F1224" i="35"/>
  <c r="F1161" i="35"/>
  <c r="F9" i="35"/>
  <c r="F8" i="35"/>
  <c r="F12" i="35"/>
  <c r="F16" i="35"/>
  <c r="F20" i="35"/>
  <c r="F24" i="35"/>
  <c r="F28" i="35"/>
  <c r="F32" i="35"/>
  <c r="F36" i="35"/>
  <c r="F40" i="35"/>
  <c r="F44" i="35"/>
  <c r="F48" i="35"/>
  <c r="F52" i="35"/>
  <c r="F56" i="35"/>
  <c r="F60" i="35"/>
  <c r="F64" i="35"/>
  <c r="F68" i="35"/>
  <c r="F72" i="35"/>
  <c r="G72" i="35" s="1"/>
  <c r="F78" i="35"/>
  <c r="F82" i="35"/>
  <c r="G82" i="35" s="1"/>
  <c r="F86" i="35"/>
  <c r="F90" i="35"/>
  <c r="F94" i="35"/>
  <c r="F98" i="35"/>
  <c r="F102" i="35"/>
  <c r="F106" i="35"/>
  <c r="F110" i="35"/>
  <c r="F114" i="35"/>
  <c r="G114" i="35" s="1"/>
  <c r="F121" i="35"/>
  <c r="F128" i="35"/>
  <c r="F135" i="35"/>
  <c r="F139" i="35"/>
  <c r="F143" i="35"/>
  <c r="F147" i="35"/>
  <c r="F151" i="35"/>
  <c r="F158" i="35"/>
  <c r="F162" i="35"/>
  <c r="F166" i="35"/>
  <c r="F169" i="35"/>
  <c r="F173" i="35"/>
  <c r="F177" i="35"/>
  <c r="F181" i="35"/>
  <c r="F185" i="35"/>
  <c r="F189" i="35"/>
  <c r="F193" i="35"/>
  <c r="F197" i="35"/>
  <c r="F201" i="35"/>
  <c r="F205" i="35"/>
  <c r="F209" i="35"/>
  <c r="F212" i="35"/>
  <c r="F215" i="35"/>
  <c r="F218" i="35"/>
  <c r="F222" i="35"/>
  <c r="F226" i="35"/>
  <c r="F230" i="35"/>
  <c r="F234" i="35"/>
  <c r="F238" i="35"/>
  <c r="F242" i="35"/>
  <c r="F246" i="35"/>
  <c r="F250" i="35"/>
  <c r="F254" i="35"/>
  <c r="F258" i="35"/>
  <c r="F261" i="35"/>
  <c r="F265" i="35"/>
  <c r="F269" i="35"/>
  <c r="F273" i="35"/>
  <c r="F277" i="35"/>
  <c r="F281" i="35"/>
  <c r="F285" i="35"/>
  <c r="F288" i="35"/>
  <c r="F292" i="35"/>
  <c r="F298" i="35"/>
  <c r="F302" i="35"/>
  <c r="F306" i="35"/>
  <c r="F310" i="35"/>
  <c r="F314" i="35"/>
  <c r="F318" i="35"/>
  <c r="F322" i="35"/>
  <c r="F326" i="35"/>
  <c r="F330" i="35"/>
  <c r="F334" i="35"/>
  <c r="F338" i="35"/>
  <c r="G338" i="35" s="1"/>
  <c r="F342" i="35"/>
  <c r="F346" i="35"/>
  <c r="F350" i="35"/>
  <c r="F354" i="35"/>
  <c r="F358" i="35"/>
  <c r="F362" i="35"/>
  <c r="F365" i="35"/>
  <c r="F369" i="35"/>
  <c r="F373" i="35"/>
  <c r="F376" i="35"/>
  <c r="F380" i="35"/>
  <c r="F384" i="35"/>
  <c r="F388" i="35"/>
  <c r="F392" i="35"/>
  <c r="F395" i="35"/>
  <c r="F399" i="35"/>
  <c r="G399" i="35" s="1"/>
  <c r="F403" i="35"/>
  <c r="F407" i="35"/>
  <c r="F411" i="35"/>
  <c r="F415" i="35"/>
  <c r="F419" i="35"/>
  <c r="F423" i="35"/>
  <c r="F427" i="35"/>
  <c r="F431" i="35"/>
  <c r="F435" i="35"/>
  <c r="F439" i="35"/>
  <c r="F446" i="35"/>
  <c r="F450" i="35"/>
  <c r="F454" i="35"/>
  <c r="F458" i="35"/>
  <c r="F462" i="35"/>
  <c r="F466" i="35"/>
  <c r="F470" i="35"/>
  <c r="F474" i="35"/>
  <c r="F478" i="35"/>
  <c r="G478" i="35" s="1"/>
  <c r="F482" i="35"/>
  <c r="F486" i="35"/>
  <c r="F490" i="35"/>
  <c r="F494" i="35"/>
  <c r="F498" i="35"/>
  <c r="F502" i="35"/>
  <c r="F506" i="35"/>
  <c r="F510" i="35"/>
  <c r="F514" i="35"/>
  <c r="F518" i="35"/>
  <c r="F522" i="35"/>
  <c r="F526" i="35"/>
  <c r="F530" i="35"/>
  <c r="F534" i="35"/>
  <c r="F538" i="35"/>
  <c r="F542" i="35"/>
  <c r="F546" i="35"/>
  <c r="F550" i="35"/>
  <c r="F554" i="35"/>
  <c r="F558" i="35"/>
  <c r="F562" i="35"/>
  <c r="F566" i="35"/>
  <c r="F570" i="35"/>
  <c r="F574" i="35"/>
  <c r="F577" i="35"/>
  <c r="F581" i="35"/>
  <c r="F585" i="35"/>
  <c r="F589" i="35"/>
  <c r="F593" i="35"/>
  <c r="F597" i="35"/>
  <c r="F601" i="35"/>
  <c r="F605" i="35"/>
  <c r="F609" i="35"/>
  <c r="F613" i="35"/>
  <c r="F617" i="35"/>
  <c r="F621" i="35"/>
  <c r="F625" i="35"/>
  <c r="F629" i="35"/>
  <c r="F633" i="35"/>
  <c r="F637" i="35"/>
  <c r="F641" i="35"/>
  <c r="F645" i="35"/>
  <c r="F648" i="35"/>
  <c r="F651" i="35"/>
  <c r="F654" i="35"/>
  <c r="F658" i="35"/>
  <c r="F664" i="35"/>
  <c r="F670" i="35"/>
  <c r="F674" i="35"/>
  <c r="F678" i="35"/>
  <c r="F682" i="35"/>
  <c r="F686" i="35"/>
  <c r="F690" i="35"/>
  <c r="F694" i="35"/>
  <c r="F698" i="35"/>
  <c r="F702" i="35"/>
  <c r="F706" i="35"/>
  <c r="F710" i="35"/>
  <c r="F714" i="35"/>
  <c r="F718" i="35"/>
  <c r="G718" i="35" s="1"/>
  <c r="F722" i="35"/>
  <c r="F726" i="35"/>
  <c r="F729" i="35"/>
  <c r="F734" i="35"/>
  <c r="F736" i="35"/>
  <c r="F742" i="35"/>
  <c r="F746" i="35"/>
  <c r="F750" i="35"/>
  <c r="F754" i="35"/>
  <c r="F758" i="35"/>
  <c r="F762" i="35"/>
  <c r="F766" i="35"/>
  <c r="F770" i="35"/>
  <c r="F774" i="35"/>
  <c r="F778" i="35"/>
  <c r="F782" i="35"/>
  <c r="F786" i="35"/>
  <c r="F790" i="35"/>
  <c r="F794" i="35"/>
  <c r="F798" i="35"/>
  <c r="F802" i="35"/>
  <c r="F806" i="35"/>
  <c r="F810" i="35"/>
  <c r="F814" i="35"/>
  <c r="F818" i="35"/>
  <c r="F822" i="35"/>
  <c r="F826" i="35"/>
  <c r="F829" i="35"/>
  <c r="F833" i="35"/>
  <c r="F837" i="35"/>
  <c r="F841" i="35"/>
  <c r="F845" i="35"/>
  <c r="F849" i="35"/>
  <c r="F853" i="35"/>
  <c r="F857" i="35"/>
  <c r="F861" i="35"/>
  <c r="F865" i="35"/>
  <c r="F869" i="35"/>
  <c r="F873" i="35"/>
  <c r="F877" i="35"/>
  <c r="F881" i="35"/>
  <c r="F885" i="35"/>
  <c r="F891" i="35"/>
  <c r="F895" i="35"/>
  <c r="F899" i="35"/>
  <c r="F903" i="35"/>
  <c r="F907" i="35"/>
  <c r="F911" i="35"/>
  <c r="F915" i="35"/>
  <c r="F919" i="35"/>
  <c r="F923" i="35"/>
  <c r="F927" i="35"/>
  <c r="F931" i="35"/>
  <c r="F935" i="35"/>
  <c r="F939" i="35"/>
  <c r="F943" i="35"/>
  <c r="F947" i="35"/>
  <c r="F951" i="35"/>
  <c r="F955" i="35"/>
  <c r="F959" i="35"/>
  <c r="F963" i="35"/>
  <c r="F967" i="35"/>
  <c r="F971" i="35"/>
  <c r="F975" i="35"/>
  <c r="F978" i="35"/>
  <c r="F982" i="35"/>
  <c r="F985" i="35"/>
  <c r="F989" i="35"/>
  <c r="F993" i="35"/>
  <c r="F997" i="35"/>
  <c r="F1001" i="35"/>
  <c r="F1007" i="35"/>
  <c r="F1010" i="35"/>
  <c r="F1017" i="35"/>
  <c r="F1020" i="35"/>
  <c r="F1024" i="35"/>
  <c r="F1028" i="35"/>
  <c r="F1032" i="35"/>
  <c r="F1036" i="35"/>
  <c r="F1040" i="35"/>
  <c r="F1044" i="35"/>
  <c r="F1048" i="35"/>
  <c r="F1052" i="35"/>
  <c r="F1059" i="35"/>
  <c r="F1063" i="35"/>
  <c r="F1067" i="35"/>
  <c r="F1071" i="35"/>
  <c r="F1075" i="35"/>
  <c r="F1079" i="35"/>
  <c r="F1083" i="35"/>
  <c r="F1087" i="35"/>
  <c r="F1091" i="35"/>
  <c r="F1095" i="35"/>
  <c r="F1099" i="35"/>
  <c r="F1103" i="35"/>
  <c r="F1107" i="35"/>
  <c r="F1111" i="35"/>
  <c r="F1115" i="35"/>
  <c r="F1119" i="35"/>
  <c r="F1123" i="35"/>
  <c r="F1127" i="35"/>
  <c r="F1131" i="35"/>
  <c r="F1135" i="35"/>
  <c r="F1139" i="35"/>
  <c r="F1143" i="35"/>
  <c r="F1147" i="35"/>
  <c r="F1151" i="35"/>
  <c r="F1155" i="35"/>
  <c r="F1158" i="35"/>
  <c r="F1164" i="35"/>
  <c r="F1173" i="35"/>
  <c r="F1177" i="35"/>
  <c r="F1184" i="35"/>
  <c r="F1188" i="35"/>
  <c r="F1192" i="35"/>
  <c r="F1196" i="35"/>
  <c r="G1196" i="35" s="1"/>
  <c r="F1200" i="35"/>
  <c r="F1210" i="35"/>
  <c r="F1214" i="35"/>
  <c r="F1218" i="35"/>
  <c r="F1229" i="35"/>
  <c r="F887" i="35"/>
  <c r="F735" i="35"/>
  <c r="F297" i="35"/>
  <c r="F1004" i="35"/>
  <c r="F1223" i="35"/>
  <c r="F1160" i="35"/>
  <c r="F15" i="35"/>
  <c r="F19" i="35"/>
  <c r="F23" i="35"/>
  <c r="F27" i="35"/>
  <c r="F31" i="35"/>
  <c r="F35" i="35"/>
  <c r="F39" i="35"/>
  <c r="F43" i="35"/>
  <c r="F47" i="35"/>
  <c r="F51" i="35"/>
  <c r="F55" i="35"/>
  <c r="F59" i="35"/>
  <c r="F63" i="35"/>
  <c r="F67" i="35"/>
  <c r="F71" i="35"/>
  <c r="F75" i="35"/>
  <c r="F77" i="35"/>
  <c r="G77" i="35" s="1"/>
  <c r="F81" i="35"/>
  <c r="F85" i="35"/>
  <c r="F89" i="35"/>
  <c r="F93" i="35"/>
  <c r="F97" i="35"/>
  <c r="F101" i="35"/>
  <c r="F105" i="35"/>
  <c r="F109" i="35"/>
  <c r="F113" i="35"/>
  <c r="F117" i="35"/>
  <c r="F120" i="35"/>
  <c r="F124" i="35"/>
  <c r="F127" i="35"/>
  <c r="F131" i="35"/>
  <c r="F134" i="35"/>
  <c r="F138" i="35"/>
  <c r="F142" i="35"/>
  <c r="F146" i="35"/>
  <c r="F150" i="35"/>
  <c r="F157" i="35"/>
  <c r="F161" i="35"/>
  <c r="F165" i="35"/>
  <c r="F168" i="35"/>
  <c r="F172" i="35"/>
  <c r="F176" i="35"/>
  <c r="F180" i="35"/>
  <c r="F184" i="35"/>
  <c r="F188" i="35"/>
  <c r="F192" i="35"/>
  <c r="F196" i="35"/>
  <c r="F200" i="35"/>
  <c r="F204" i="35"/>
  <c r="F208" i="35"/>
  <c r="F221" i="35"/>
  <c r="F225" i="35"/>
  <c r="F229" i="35"/>
  <c r="F233" i="35"/>
  <c r="F237" i="35"/>
  <c r="F241" i="35"/>
  <c r="F245" i="35"/>
  <c r="F249" i="35"/>
  <c r="F253" i="35"/>
  <c r="F257" i="35"/>
  <c r="F260" i="35"/>
  <c r="F264" i="35"/>
  <c r="F268" i="35"/>
  <c r="F272" i="35"/>
  <c r="F276" i="35"/>
  <c r="F280" i="35"/>
  <c r="F284" i="35"/>
  <c r="F287" i="35"/>
  <c r="F291" i="35"/>
  <c r="F301" i="35"/>
  <c r="F305" i="35"/>
  <c r="F309" i="35"/>
  <c r="F313" i="35"/>
  <c r="F317" i="35"/>
  <c r="F321" i="35"/>
  <c r="F325" i="35"/>
  <c r="F329" i="35"/>
  <c r="F333" i="35"/>
  <c r="F337" i="35"/>
  <c r="F341" i="35"/>
  <c r="F345" i="35"/>
  <c r="F349" i="35"/>
  <c r="F353" i="35"/>
  <c r="F357" i="35"/>
  <c r="F361" i="35"/>
  <c r="F364" i="35"/>
  <c r="F368" i="35"/>
  <c r="F372" i="35"/>
  <c r="F379" i="35"/>
  <c r="F383" i="35"/>
  <c r="F387" i="35"/>
  <c r="F391" i="35"/>
  <c r="F394" i="35"/>
  <c r="F398" i="35"/>
  <c r="F402" i="35"/>
  <c r="F406" i="35"/>
  <c r="F410" i="35"/>
  <c r="F414" i="35"/>
  <c r="F418" i="35"/>
  <c r="F422" i="35"/>
  <c r="F426" i="35"/>
  <c r="F430" i="35"/>
  <c r="F434" i="35"/>
  <c r="F438" i="35"/>
  <c r="F442" i="35"/>
  <c r="F445" i="35"/>
  <c r="F449" i="35"/>
  <c r="F453" i="35"/>
  <c r="F457" i="35"/>
  <c r="F461" i="35"/>
  <c r="F465" i="35"/>
  <c r="F469" i="35"/>
  <c r="F473" i="35"/>
  <c r="F477" i="35"/>
  <c r="F481" i="35"/>
  <c r="F485" i="35"/>
  <c r="F489" i="35"/>
  <c r="F493" i="35"/>
  <c r="F497" i="35"/>
  <c r="F501" i="35"/>
  <c r="F505" i="35"/>
  <c r="F509" i="35"/>
  <c r="F513" i="35"/>
  <c r="F517" i="35"/>
  <c r="F521" i="35"/>
  <c r="F525" i="35"/>
  <c r="F529" i="35"/>
  <c r="F533" i="35"/>
  <c r="F537" i="35"/>
  <c r="F541" i="35"/>
  <c r="F545" i="35"/>
  <c r="F549" i="35"/>
  <c r="F553" i="35"/>
  <c r="F557" i="35"/>
  <c r="F561" i="35"/>
  <c r="F565" i="35"/>
  <c r="G565" i="35" s="1"/>
  <c r="F569" i="35"/>
  <c r="F573" i="35"/>
  <c r="F576" i="35"/>
  <c r="F580" i="35"/>
  <c r="F584" i="35"/>
  <c r="F588" i="35"/>
  <c r="F592" i="35"/>
  <c r="F596" i="35"/>
  <c r="F600" i="35"/>
  <c r="F604" i="35"/>
  <c r="F608" i="35"/>
  <c r="F612" i="35"/>
  <c r="F616" i="35"/>
  <c r="F620" i="35"/>
  <c r="F624" i="35"/>
  <c r="F628" i="35"/>
  <c r="F632" i="35"/>
  <c r="F636" i="35"/>
  <c r="F640" i="35"/>
  <c r="F644" i="35"/>
  <c r="F647" i="35"/>
  <c r="F653" i="35"/>
  <c r="F657" i="35"/>
  <c r="F663" i="35"/>
  <c r="F666" i="35"/>
  <c r="F669" i="35"/>
  <c r="F673" i="35"/>
  <c r="F677" i="35"/>
  <c r="F681" i="35"/>
  <c r="F685" i="35"/>
  <c r="F689" i="35"/>
  <c r="F693" i="35"/>
  <c r="F697" i="35"/>
  <c r="F701" i="35"/>
  <c r="F705" i="35"/>
  <c r="F709" i="35"/>
  <c r="F713" i="35"/>
  <c r="F717" i="35"/>
  <c r="F721" i="35"/>
  <c r="F725" i="35"/>
  <c r="F728" i="35"/>
  <c r="F733" i="35"/>
  <c r="F741" i="35"/>
  <c r="F745" i="35"/>
  <c r="F749" i="35"/>
  <c r="F753" i="35"/>
  <c r="F757" i="35"/>
  <c r="F761" i="35"/>
  <c r="F765" i="35"/>
  <c r="F769" i="35"/>
  <c r="F773" i="35"/>
  <c r="F777" i="35"/>
  <c r="F781" i="35"/>
  <c r="F785" i="35"/>
  <c r="F789" i="35"/>
  <c r="F793" i="35"/>
  <c r="F797" i="35"/>
  <c r="F801" i="35"/>
  <c r="F805" i="35"/>
  <c r="F809" i="35"/>
  <c r="F813" i="35"/>
  <c r="F817" i="35"/>
  <c r="F821" i="35"/>
  <c r="F825" i="35"/>
  <c r="F828" i="35"/>
  <c r="F832" i="35"/>
  <c r="F836" i="35"/>
  <c r="F840" i="35"/>
  <c r="F844" i="35"/>
  <c r="F848" i="35"/>
  <c r="F852" i="35"/>
  <c r="F856" i="35"/>
  <c r="F860" i="35"/>
  <c r="F864" i="35"/>
  <c r="F868" i="35"/>
  <c r="F872" i="35"/>
  <c r="F876" i="35"/>
  <c r="F880" i="35"/>
  <c r="F884" i="35"/>
  <c r="F890" i="35"/>
  <c r="F894" i="35"/>
  <c r="F898" i="35"/>
  <c r="F902" i="35"/>
  <c r="F906" i="35"/>
  <c r="F910" i="35"/>
  <c r="F914" i="35"/>
  <c r="F918" i="35"/>
  <c r="F922" i="35"/>
  <c r="F926" i="35"/>
  <c r="F930" i="35"/>
  <c r="F934" i="35"/>
  <c r="F938" i="35"/>
  <c r="F942" i="35"/>
  <c r="F946" i="35"/>
  <c r="F950" i="35"/>
  <c r="F954" i="35"/>
  <c r="F958" i="35"/>
  <c r="F962" i="35"/>
  <c r="F966" i="35"/>
  <c r="F970" i="35"/>
  <c r="F974" i="35"/>
  <c r="F977" i="35"/>
  <c r="F981" i="35"/>
  <c r="F984" i="35"/>
  <c r="F988" i="35"/>
  <c r="F992" i="35"/>
  <c r="F996" i="35"/>
  <c r="F1000" i="35"/>
  <c r="F1006" i="35"/>
  <c r="F1013" i="35"/>
  <c r="F1016" i="35"/>
  <c r="F1019" i="35"/>
  <c r="F1023" i="35"/>
  <c r="F1027" i="35"/>
  <c r="F1031" i="35"/>
  <c r="F1035" i="35"/>
  <c r="F1039" i="35"/>
  <c r="F1043" i="35"/>
  <c r="G1043" i="35" s="1"/>
  <c r="F1047" i="35"/>
  <c r="F1051" i="35"/>
  <c r="F1055" i="35"/>
  <c r="F1058" i="35"/>
  <c r="F1062" i="35"/>
  <c r="F1066" i="35"/>
  <c r="F1070" i="35"/>
  <c r="G1070" i="35" s="1"/>
  <c r="F1074" i="35"/>
  <c r="F1078" i="35"/>
  <c r="F1082" i="35"/>
  <c r="F1086" i="35"/>
  <c r="F1090" i="35"/>
  <c r="F1094" i="35"/>
  <c r="F1098" i="35"/>
  <c r="F1102" i="35"/>
  <c r="F1106" i="35"/>
  <c r="F1110" i="35"/>
  <c r="F1114" i="35"/>
  <c r="F1118" i="35"/>
  <c r="F1122" i="35"/>
  <c r="F1126" i="35"/>
  <c r="F1130" i="35"/>
  <c r="F1134" i="35"/>
  <c r="F1138" i="35"/>
  <c r="F1142" i="35"/>
  <c r="F1146" i="35"/>
  <c r="F1150" i="35"/>
  <c r="F1154" i="35"/>
  <c r="F1157" i="35"/>
  <c r="F1163" i="35"/>
  <c r="F1167" i="35"/>
  <c r="F1172" i="35"/>
  <c r="F1176" i="35"/>
  <c r="F1180" i="35"/>
  <c r="F1183" i="35"/>
  <c r="F1187" i="35"/>
  <c r="F1191" i="35"/>
  <c r="F1195" i="35"/>
  <c r="G1195" i="35" s="1"/>
  <c r="F1199" i="35"/>
  <c r="F1209" i="35"/>
  <c r="F1213" i="35"/>
  <c r="F1217" i="35"/>
  <c r="F1221" i="35"/>
  <c r="F1226" i="35"/>
  <c r="G1226" i="35" s="1"/>
  <c r="F731" i="35"/>
  <c r="F1170" i="35"/>
  <c r="G1170" i="35" s="1"/>
  <c r="F154" i="35"/>
  <c r="F661" i="35"/>
  <c r="F1181" i="35"/>
  <c r="F1156" i="35"/>
  <c r="K1228" i="4"/>
  <c r="P1228" i="4"/>
  <c r="O1228" i="4"/>
  <c r="I1204" i="4"/>
  <c r="F1205" i="39" s="1"/>
  <c r="G1205" i="39" s="1"/>
  <c r="O1227" i="4"/>
  <c r="O1226" i="4"/>
  <c r="O1225" i="4"/>
  <c r="K1204" i="4"/>
  <c r="L1204" i="4" s="1"/>
  <c r="F8" i="9"/>
  <c r="K1198" i="4"/>
  <c r="L1198" i="4" s="1"/>
  <c r="K1209" i="4"/>
  <c r="L1209" i="4" s="1"/>
  <c r="K1213" i="4"/>
  <c r="K1217" i="4"/>
  <c r="M1217" i="4" s="1"/>
  <c r="F9" i="9"/>
  <c r="K1197" i="4"/>
  <c r="L1197" i="4" s="1"/>
  <c r="K1208" i="4"/>
  <c r="L1208" i="4" s="1"/>
  <c r="K1212" i="4"/>
  <c r="L1212" i="4" s="1"/>
  <c r="K1216" i="4"/>
  <c r="K1220" i="4"/>
  <c r="K1207" i="4"/>
  <c r="K1211" i="4"/>
  <c r="K1215" i="4"/>
  <c r="K1219" i="4"/>
  <c r="F7" i="9"/>
  <c r="K1214" i="4"/>
  <c r="L1214" i="4" s="1"/>
  <c r="K1218" i="4"/>
  <c r="L1218" i="4" s="1"/>
  <c r="I1203" i="4"/>
  <c r="F1204" i="39" s="1"/>
  <c r="G1204" i="39" s="1"/>
  <c r="I1221" i="4"/>
  <c r="J25" i="7"/>
  <c r="K25" i="7" s="1"/>
  <c r="K374" i="4"/>
  <c r="L374" i="4" s="1"/>
  <c r="P1215" i="4"/>
  <c r="P1218" i="4"/>
  <c r="P1209" i="4"/>
  <c r="P1214" i="4"/>
  <c r="P1207" i="4"/>
  <c r="P1216" i="4"/>
  <c r="P1220" i="4"/>
  <c r="P1217" i="4"/>
  <c r="P1221" i="4"/>
  <c r="I1201" i="4"/>
  <c r="F1202" i="39" s="1"/>
  <c r="G1202" i="39" s="1"/>
  <c r="I1205" i="4"/>
  <c r="F1206" i="39" s="1"/>
  <c r="G1206" i="39" s="1"/>
  <c r="P1211" i="4"/>
  <c r="P1213" i="4"/>
  <c r="I75" i="4"/>
  <c r="F76" i="39" s="1"/>
  <c r="G76" i="39" s="1"/>
  <c r="K315" i="4"/>
  <c r="K319" i="4"/>
  <c r="L319" i="4" s="1"/>
  <c r="K323" i="4"/>
  <c r="L323" i="4" s="1"/>
  <c r="K327" i="4"/>
  <c r="L327" i="4" s="1"/>
  <c r="I1206" i="4"/>
  <c r="F1207" i="39" s="1"/>
  <c r="G1207" i="39" s="1"/>
  <c r="K1202" i="4"/>
  <c r="L1202" i="4" s="1"/>
  <c r="K1224" i="4"/>
  <c r="K317" i="4"/>
  <c r="K321" i="4"/>
  <c r="L321" i="4" s="1"/>
  <c r="K325" i="4"/>
  <c r="L325" i="4" s="1"/>
  <c r="K329" i="4"/>
  <c r="L329" i="4" s="1"/>
  <c r="P1224" i="4"/>
  <c r="O1224" i="4"/>
  <c r="P1222" i="4"/>
  <c r="K1222" i="4"/>
  <c r="K1223" i="4"/>
  <c r="M1223" i="4" s="1"/>
  <c r="Q1223" i="4"/>
  <c r="O1223" i="4"/>
  <c r="O1222" i="4"/>
  <c r="P1205" i="4"/>
  <c r="P1203" i="4"/>
  <c r="O1221" i="4"/>
  <c r="O1219" i="4"/>
  <c r="P315" i="4"/>
  <c r="P317" i="4"/>
  <c r="P319" i="4"/>
  <c r="P321" i="4"/>
  <c r="P323" i="4"/>
  <c r="P325" i="4"/>
  <c r="P327" i="4"/>
  <c r="P329" i="4"/>
  <c r="K314" i="4"/>
  <c r="L314" i="4" s="1"/>
  <c r="K318" i="4"/>
  <c r="L318" i="4" s="1"/>
  <c r="K322" i="4"/>
  <c r="M322" i="4" s="1"/>
  <c r="K326" i="4"/>
  <c r="L326" i="4" s="1"/>
  <c r="K330" i="4"/>
  <c r="L330" i="4" s="1"/>
  <c r="P316" i="4"/>
  <c r="P320" i="4"/>
  <c r="P324" i="4"/>
  <c r="P328" i="4"/>
  <c r="P314" i="4"/>
  <c r="K316" i="4"/>
  <c r="L316" i="4" s="1"/>
  <c r="P318" i="4"/>
  <c r="K320" i="4"/>
  <c r="P322" i="4"/>
  <c r="K324" i="4"/>
  <c r="L324" i="4" s="1"/>
  <c r="K328" i="4"/>
  <c r="M328" i="4" s="1"/>
  <c r="P330" i="4"/>
  <c r="Q1219" i="4"/>
  <c r="O1220" i="4"/>
  <c r="K118" i="4"/>
  <c r="M118" i="4" s="1"/>
  <c r="K1008" i="4"/>
  <c r="M1008" i="4" s="1"/>
  <c r="K1012" i="4"/>
  <c r="L1012" i="4" s="1"/>
  <c r="K1016" i="4"/>
  <c r="M1016" i="4" s="1"/>
  <c r="K1020" i="4"/>
  <c r="K1024" i="4"/>
  <c r="L1024" i="4" s="1"/>
  <c r="K1028" i="4"/>
  <c r="L1028" i="4" s="1"/>
  <c r="K1032" i="4"/>
  <c r="M1032" i="4" s="1"/>
  <c r="K1036" i="4"/>
  <c r="K1040" i="4"/>
  <c r="M1040" i="4" s="1"/>
  <c r="K1044" i="4"/>
  <c r="M1044" i="4" s="1"/>
  <c r="K1048" i="4"/>
  <c r="M1048" i="4" s="1"/>
  <c r="K1052" i="4"/>
  <c r="K1056" i="4"/>
  <c r="L1056" i="4" s="1"/>
  <c r="K1060" i="4"/>
  <c r="M1060" i="4" s="1"/>
  <c r="K1064" i="4"/>
  <c r="M1064" i="4" s="1"/>
  <c r="K1068" i="4"/>
  <c r="K1072" i="4"/>
  <c r="K1076" i="4"/>
  <c r="L1076" i="4" s="1"/>
  <c r="K1080" i="4"/>
  <c r="M1080" i="4" s="1"/>
  <c r="K1084" i="4"/>
  <c r="M1084" i="4" s="1"/>
  <c r="K1088" i="4"/>
  <c r="K1092" i="4"/>
  <c r="M1092" i="4" s="1"/>
  <c r="K1096" i="4"/>
  <c r="M1096" i="4" s="1"/>
  <c r="K1100" i="4"/>
  <c r="M1100" i="4" s="1"/>
  <c r="K1104" i="4"/>
  <c r="M1104" i="4" s="1"/>
  <c r="K1108" i="4"/>
  <c r="M1108" i="4" s="1"/>
  <c r="K1112" i="4"/>
  <c r="M1112" i="4" s="1"/>
  <c r="K1116" i="4"/>
  <c r="M1116" i="4" s="1"/>
  <c r="K1120" i="4"/>
  <c r="K1124" i="4"/>
  <c r="M1124" i="4" s="1"/>
  <c r="K1128" i="4"/>
  <c r="M1128" i="4" s="1"/>
  <c r="K1132" i="4"/>
  <c r="M1132" i="4" s="1"/>
  <c r="K1136" i="4"/>
  <c r="M1136" i="4" s="1"/>
  <c r="K1140" i="4"/>
  <c r="M1140" i="4" s="1"/>
  <c r="K1144" i="4"/>
  <c r="M1144" i="4" s="1"/>
  <c r="K1148" i="4"/>
  <c r="M1148" i="4" s="1"/>
  <c r="K1152" i="4"/>
  <c r="K1156" i="4"/>
  <c r="M1156" i="4" s="1"/>
  <c r="K1160" i="4"/>
  <c r="M1160" i="4" s="1"/>
  <c r="K1164" i="4"/>
  <c r="M1164" i="4" s="1"/>
  <c r="K1168" i="4"/>
  <c r="M1168" i="4" s="1"/>
  <c r="K1172" i="4"/>
  <c r="M1172" i="4" s="1"/>
  <c r="K1176" i="4"/>
  <c r="M1176" i="4" s="1"/>
  <c r="K1180" i="4"/>
  <c r="M1180" i="4" s="1"/>
  <c r="K1184" i="4"/>
  <c r="K1188" i="4"/>
  <c r="M1188" i="4" s="1"/>
  <c r="K1192" i="4"/>
  <c r="M1192" i="4" s="1"/>
  <c r="K1196" i="4"/>
  <c r="M1196" i="4" s="1"/>
  <c r="K1200" i="4"/>
  <c r="K1210" i="4"/>
  <c r="L1210" i="4" s="1"/>
  <c r="K1007" i="4"/>
  <c r="M1007" i="4" s="1"/>
  <c r="K1011" i="4"/>
  <c r="K1015" i="4"/>
  <c r="K1019" i="4"/>
  <c r="L1019" i="4" s="1"/>
  <c r="K1023" i="4"/>
  <c r="M1023" i="4" s="1"/>
  <c r="K1027" i="4"/>
  <c r="K1031" i="4"/>
  <c r="L1031" i="4" s="1"/>
  <c r="K1035" i="4"/>
  <c r="M1035" i="4" s="1"/>
  <c r="K1039" i="4"/>
  <c r="M1039" i="4" s="1"/>
  <c r="K1043" i="4"/>
  <c r="K1047" i="4"/>
  <c r="K1051" i="4"/>
  <c r="L1051" i="4" s="1"/>
  <c r="K1055" i="4"/>
  <c r="M1055" i="4" s="1"/>
  <c r="K1059" i="4"/>
  <c r="K1063" i="4"/>
  <c r="L1063" i="4" s="1"/>
  <c r="K1067" i="4"/>
  <c r="L1067" i="4" s="1"/>
  <c r="K1071" i="4"/>
  <c r="M1071" i="4" s="1"/>
  <c r="K1075" i="4"/>
  <c r="K1079" i="4"/>
  <c r="M1079" i="4" s="1"/>
  <c r="K1083" i="4"/>
  <c r="M1083" i="4" s="1"/>
  <c r="K1087" i="4"/>
  <c r="M1087" i="4" s="1"/>
  <c r="K1091" i="4"/>
  <c r="M1091" i="4" s="1"/>
  <c r="K1095" i="4"/>
  <c r="M1095" i="4" s="1"/>
  <c r="K1099" i="4"/>
  <c r="M1099" i="4" s="1"/>
  <c r="K1103" i="4"/>
  <c r="M1103" i="4" s="1"/>
  <c r="K1107" i="4"/>
  <c r="M1107" i="4" s="1"/>
  <c r="K1111" i="4"/>
  <c r="K1115" i="4"/>
  <c r="M1115" i="4" s="1"/>
  <c r="K1119" i="4"/>
  <c r="M1119" i="4" s="1"/>
  <c r="K1123" i="4"/>
  <c r="M1123" i="4" s="1"/>
  <c r="K1127" i="4"/>
  <c r="K1131" i="4"/>
  <c r="M1131" i="4" s="1"/>
  <c r="K1135" i="4"/>
  <c r="M1135" i="4" s="1"/>
  <c r="K1139" i="4"/>
  <c r="M1139" i="4" s="1"/>
  <c r="K1143" i="4"/>
  <c r="M1143" i="4" s="1"/>
  <c r="K1147" i="4"/>
  <c r="M1147" i="4" s="1"/>
  <c r="K1151" i="4"/>
  <c r="M1151" i="4" s="1"/>
  <c r="K1155" i="4"/>
  <c r="M1155" i="4" s="1"/>
  <c r="K1159" i="4"/>
  <c r="M1159" i="4" s="1"/>
  <c r="K1163" i="4"/>
  <c r="M1163" i="4" s="1"/>
  <c r="K1171" i="4"/>
  <c r="M1171" i="4" s="1"/>
  <c r="K1175" i="4"/>
  <c r="M1175" i="4" s="1"/>
  <c r="K1179" i="4"/>
  <c r="M1179" i="4" s="1"/>
  <c r="K1183" i="4"/>
  <c r="M1183" i="4" s="1"/>
  <c r="K1187" i="4"/>
  <c r="M1187" i="4" s="1"/>
  <c r="K1191" i="4"/>
  <c r="K1195" i="4"/>
  <c r="K1199" i="4"/>
  <c r="L1199" i="4" s="1"/>
  <c r="K1006" i="4"/>
  <c r="L1006" i="4" s="1"/>
  <c r="K1010" i="4"/>
  <c r="K1014" i="4"/>
  <c r="M1014" i="4" s="1"/>
  <c r="K1018" i="4"/>
  <c r="K1022" i="4"/>
  <c r="M1022" i="4" s="1"/>
  <c r="K1026" i="4"/>
  <c r="K1030" i="4"/>
  <c r="M1030" i="4" s="1"/>
  <c r="K1034" i="4"/>
  <c r="K1038" i="4"/>
  <c r="L1038" i="4" s="1"/>
  <c r="K1042" i="4"/>
  <c r="K1046" i="4"/>
  <c r="M1046" i="4" s="1"/>
  <c r="K1050" i="4"/>
  <c r="K1054" i="4"/>
  <c r="M1054" i="4" s="1"/>
  <c r="K1058" i="4"/>
  <c r="K1062" i="4"/>
  <c r="M1062" i="4" s="1"/>
  <c r="K1066" i="4"/>
  <c r="K1070" i="4"/>
  <c r="K1074" i="4"/>
  <c r="L1074" i="4" s="1"/>
  <c r="K1078" i="4"/>
  <c r="M1078" i="4" s="1"/>
  <c r="K1082" i="4"/>
  <c r="M1082" i="4" s="1"/>
  <c r="K1086" i="4"/>
  <c r="M1086" i="4" s="1"/>
  <c r="K1090" i="4"/>
  <c r="M1090" i="4" s="1"/>
  <c r="K1094" i="4"/>
  <c r="M1094" i="4" s="1"/>
  <c r="K1098" i="4"/>
  <c r="M1098" i="4" s="1"/>
  <c r="K1102" i="4"/>
  <c r="K1106" i="4"/>
  <c r="M1106" i="4" s="1"/>
  <c r="K1110" i="4"/>
  <c r="M1110" i="4" s="1"/>
  <c r="K1114" i="4"/>
  <c r="M1114" i="4" s="1"/>
  <c r="K1118" i="4"/>
  <c r="M1118" i="4" s="1"/>
  <c r="K1122" i="4"/>
  <c r="M1122" i="4" s="1"/>
  <c r="K1126" i="4"/>
  <c r="M1126" i="4" s="1"/>
  <c r="K1130" i="4"/>
  <c r="M1130" i="4" s="1"/>
  <c r="K1134" i="4"/>
  <c r="K1138" i="4"/>
  <c r="M1138" i="4" s="1"/>
  <c r="K1142" i="4"/>
  <c r="M1142" i="4" s="1"/>
  <c r="K1146" i="4"/>
  <c r="M1146" i="4" s="1"/>
  <c r="K1150" i="4"/>
  <c r="M1150" i="4" s="1"/>
  <c r="K1154" i="4"/>
  <c r="M1154" i="4" s="1"/>
  <c r="K1158" i="4"/>
  <c r="M1158" i="4" s="1"/>
  <c r="K1162" i="4"/>
  <c r="M1162" i="4" s="1"/>
  <c r="K1166" i="4"/>
  <c r="K1170" i="4"/>
  <c r="M1170" i="4" s="1"/>
  <c r="K1174" i="4"/>
  <c r="M1174" i="4" s="1"/>
  <c r="K1178" i="4"/>
  <c r="M1178" i="4" s="1"/>
  <c r="K1182" i="4"/>
  <c r="M1182" i="4" s="1"/>
  <c r="K1186" i="4"/>
  <c r="M1186" i="4" s="1"/>
  <c r="K1190" i="4"/>
  <c r="M1190" i="4" s="1"/>
  <c r="K1194" i="4"/>
  <c r="M1194" i="4" s="1"/>
  <c r="K1005" i="4"/>
  <c r="M1005" i="4" s="1"/>
  <c r="K1009" i="4"/>
  <c r="K1013" i="4"/>
  <c r="M1013" i="4" s="1"/>
  <c r="K1017" i="4"/>
  <c r="L1017" i="4" s="1"/>
  <c r="K1021" i="4"/>
  <c r="L1021" i="4" s="1"/>
  <c r="K1025" i="4"/>
  <c r="K1029" i="4"/>
  <c r="M1029" i="4" s="1"/>
  <c r="K1033" i="4"/>
  <c r="L1033" i="4" s="1"/>
  <c r="K1037" i="4"/>
  <c r="M1037" i="4" s="1"/>
  <c r="K1041" i="4"/>
  <c r="K1045" i="4"/>
  <c r="M1045" i="4" s="1"/>
  <c r="K1049" i="4"/>
  <c r="M1049" i="4" s="1"/>
  <c r="K1053" i="4"/>
  <c r="L1053" i="4" s="1"/>
  <c r="K1057" i="4"/>
  <c r="K1061" i="4"/>
  <c r="M1061" i="4" s="1"/>
  <c r="K1065" i="4"/>
  <c r="M1065" i="4" s="1"/>
  <c r="K1069" i="4"/>
  <c r="M1069" i="4" s="1"/>
  <c r="K1073" i="4"/>
  <c r="K1077" i="4"/>
  <c r="M1077" i="4" s="1"/>
  <c r="K1081" i="4"/>
  <c r="M1081" i="4" s="1"/>
  <c r="K1085" i="4"/>
  <c r="K1089" i="4"/>
  <c r="M1089" i="4" s="1"/>
  <c r="K1093" i="4"/>
  <c r="M1093" i="4" s="1"/>
  <c r="K1097" i="4"/>
  <c r="M1097" i="4" s="1"/>
  <c r="K1101" i="4"/>
  <c r="K1105" i="4"/>
  <c r="M1105" i="4" s="1"/>
  <c r="K1109" i="4"/>
  <c r="M1109" i="4" s="1"/>
  <c r="K1113" i="4"/>
  <c r="M1113" i="4" s="1"/>
  <c r="K1117" i="4"/>
  <c r="M1117" i="4" s="1"/>
  <c r="K1121" i="4"/>
  <c r="M1121" i="4" s="1"/>
  <c r="K1125" i="4"/>
  <c r="M1125" i="4" s="1"/>
  <c r="K1129" i="4"/>
  <c r="M1129" i="4" s="1"/>
  <c r="K1133" i="4"/>
  <c r="M1133" i="4" s="1"/>
  <c r="K1137" i="4"/>
  <c r="M1137" i="4" s="1"/>
  <c r="K1141" i="4"/>
  <c r="M1141" i="4" s="1"/>
  <c r="K1145" i="4"/>
  <c r="M1145" i="4" s="1"/>
  <c r="K1149" i="4"/>
  <c r="K1153" i="4"/>
  <c r="M1153" i="4" s="1"/>
  <c r="K1157" i="4"/>
  <c r="M1157" i="4" s="1"/>
  <c r="K1161" i="4"/>
  <c r="M1161" i="4" s="1"/>
  <c r="K1165" i="4"/>
  <c r="K1169" i="4"/>
  <c r="M1169" i="4" s="1"/>
  <c r="K1173" i="4"/>
  <c r="M1173" i="4" s="1"/>
  <c r="K1177" i="4"/>
  <c r="M1177" i="4" s="1"/>
  <c r="K1181" i="4"/>
  <c r="K1185" i="4"/>
  <c r="M1185" i="4" s="1"/>
  <c r="K1189" i="4"/>
  <c r="M1189" i="4" s="1"/>
  <c r="K1193" i="4"/>
  <c r="M1193" i="4" s="1"/>
  <c r="M1597" i="4"/>
  <c r="M1678" i="4"/>
  <c r="P136" i="4"/>
  <c r="M1806" i="4"/>
  <c r="M1296" i="4"/>
  <c r="M1297" i="4"/>
  <c r="M1298" i="4"/>
  <c r="M1470" i="4"/>
  <c r="M1342" i="4"/>
  <c r="M1424" i="4"/>
  <c r="M1425" i="4"/>
  <c r="M1426" i="4"/>
  <c r="M1918" i="4"/>
  <c r="M1214" i="4"/>
  <c r="M1725" i="4"/>
  <c r="K412" i="4"/>
  <c r="M412" i="4" s="1"/>
  <c r="P348" i="4"/>
  <c r="K444" i="4"/>
  <c r="M444" i="4" s="1"/>
  <c r="M1360" i="4"/>
  <c r="M1361" i="4"/>
  <c r="M1362" i="4"/>
  <c r="M1406" i="4"/>
  <c r="M1614" i="4"/>
  <c r="M1661" i="4"/>
  <c r="M1870" i="4"/>
  <c r="M1934" i="4"/>
  <c r="K182" i="4"/>
  <c r="M182" i="4" s="1"/>
  <c r="K226" i="4"/>
  <c r="M226" i="4" s="1"/>
  <c r="M1232" i="4"/>
  <c r="M1233" i="4"/>
  <c r="M1234" i="4"/>
  <c r="M1278" i="4"/>
  <c r="M1488" i="4"/>
  <c r="M1489" i="4"/>
  <c r="M1490" i="4"/>
  <c r="M1534" i="4"/>
  <c r="M1742" i="4"/>
  <c r="M1789" i="4"/>
  <c r="M1982" i="4"/>
  <c r="P72" i="4"/>
  <c r="P276" i="4"/>
  <c r="Q302" i="4"/>
  <c r="M1264" i="4"/>
  <c r="M1265" i="4"/>
  <c r="M1266" i="4"/>
  <c r="M1328" i="4"/>
  <c r="M1329" i="4"/>
  <c r="M1330" i="4"/>
  <c r="M1392" i="4"/>
  <c r="M1393" i="4"/>
  <c r="M1394" i="4"/>
  <c r="M1456" i="4"/>
  <c r="M1457" i="4"/>
  <c r="M1458" i="4"/>
  <c r="M1520" i="4"/>
  <c r="M1521" i="4"/>
  <c r="M1522" i="4"/>
  <c r="M1582" i="4"/>
  <c r="M1601" i="4"/>
  <c r="M1646" i="4"/>
  <c r="M1665" i="4"/>
  <c r="M1710" i="4"/>
  <c r="M1729" i="4"/>
  <c r="M1774" i="4"/>
  <c r="M1793" i="4"/>
  <c r="M1838" i="4"/>
  <c r="M1894" i="4"/>
  <c r="M1998" i="4"/>
  <c r="M1246" i="4"/>
  <c r="M1310" i="4"/>
  <c r="M1374" i="4"/>
  <c r="M1438" i="4"/>
  <c r="M1502" i="4"/>
  <c r="M1565" i="4"/>
  <c r="M1629" i="4"/>
  <c r="M1693" i="4"/>
  <c r="M1757" i="4"/>
  <c r="M1821" i="4"/>
  <c r="M1958" i="4"/>
  <c r="P40" i="4"/>
  <c r="Q396" i="4"/>
  <c r="P426" i="4"/>
  <c r="M1569" i="4"/>
  <c r="M1633" i="4"/>
  <c r="M1697" i="4"/>
  <c r="M1761" i="4"/>
  <c r="M1825" i="4"/>
  <c r="O6" i="4"/>
  <c r="O10" i="4"/>
  <c r="O26" i="4"/>
  <c r="O34" i="4"/>
  <c r="P56" i="4"/>
  <c r="K102" i="4"/>
  <c r="P120" i="4"/>
  <c r="K166" i="4"/>
  <c r="P184" i="4"/>
  <c r="K242" i="4"/>
  <c r="M242" i="4" s="1"/>
  <c r="P252" i="4"/>
  <c r="Q270" i="4"/>
  <c r="Q372" i="4"/>
  <c r="K380" i="4"/>
  <c r="M380" i="4" s="1"/>
  <c r="P428" i="4"/>
  <c r="Q430" i="4"/>
  <c r="K438" i="4"/>
  <c r="M438" i="4" s="1"/>
  <c r="O460" i="4"/>
  <c r="O468" i="4"/>
  <c r="O476" i="4"/>
  <c r="O484" i="4"/>
  <c r="O492" i="4"/>
  <c r="O500" i="4"/>
  <c r="O508" i="4"/>
  <c r="O516" i="4"/>
  <c r="O524" i="4"/>
  <c r="O532" i="4"/>
  <c r="O540" i="4"/>
  <c r="K86" i="4"/>
  <c r="P104" i="4"/>
  <c r="K150" i="4"/>
  <c r="P168" i="4"/>
  <c r="P200" i="4"/>
  <c r="K70" i="4"/>
  <c r="P88" i="4"/>
  <c r="K134" i="4"/>
  <c r="P152" i="4"/>
  <c r="Q332" i="4"/>
  <c r="Q398" i="4"/>
  <c r="K406" i="4"/>
  <c r="M406" i="4" s="1"/>
  <c r="M1222" i="4"/>
  <c r="M1224" i="4"/>
  <c r="M1225" i="4"/>
  <c r="M1226" i="4"/>
  <c r="M1238" i="4"/>
  <c r="M1254" i="4"/>
  <c r="M1256" i="4"/>
  <c r="M1257" i="4"/>
  <c r="M1258" i="4"/>
  <c r="M1270" i="4"/>
  <c r="M1286" i="4"/>
  <c r="M1288" i="4"/>
  <c r="M1289" i="4"/>
  <c r="M1290" i="4"/>
  <c r="M1302" i="4"/>
  <c r="M1318" i="4"/>
  <c r="M1320" i="4"/>
  <c r="M1321" i="4"/>
  <c r="M1322" i="4"/>
  <c r="M1334" i="4"/>
  <c r="M1350" i="4"/>
  <c r="M1352" i="4"/>
  <c r="M1353" i="4"/>
  <c r="M1354" i="4"/>
  <c r="M1366" i="4"/>
  <c r="M1382" i="4"/>
  <c r="M1384" i="4"/>
  <c r="M1385" i="4"/>
  <c r="M1386" i="4"/>
  <c r="M1398" i="4"/>
  <c r="M1414" i="4"/>
  <c r="M1416" i="4"/>
  <c r="M1417" i="4"/>
  <c r="M1418" i="4"/>
  <c r="M1430" i="4"/>
  <c r="M1446" i="4"/>
  <c r="M1448" i="4"/>
  <c r="M1449" i="4"/>
  <c r="M1450" i="4"/>
  <c r="M1462" i="4"/>
  <c r="M1478" i="4"/>
  <c r="M1480" i="4"/>
  <c r="M1481" i="4"/>
  <c r="M1482" i="4"/>
  <c r="M1494" i="4"/>
  <c r="M1510" i="4"/>
  <c r="M1512" i="4"/>
  <c r="M1513" i="4"/>
  <c r="M1514" i="4"/>
  <c r="M1526" i="4"/>
  <c r="M1542" i="4"/>
  <c r="M1544" i="4"/>
  <c r="M1545" i="4"/>
  <c r="M1546" i="4"/>
  <c r="M1557" i="4"/>
  <c r="M1561" i="4"/>
  <c r="M1573" i="4"/>
  <c r="M1574" i="4"/>
  <c r="M1589" i="4"/>
  <c r="M1593" i="4"/>
  <c r="M1605" i="4"/>
  <c r="M1606" i="4"/>
  <c r="M1621" i="4"/>
  <c r="M1625" i="4"/>
  <c r="M1637" i="4"/>
  <c r="M1638" i="4"/>
  <c r="M1653" i="4"/>
  <c r="M1657" i="4"/>
  <c r="M1669" i="4"/>
  <c r="M1670" i="4"/>
  <c r="M1685" i="4"/>
  <c r="M1689" i="4"/>
  <c r="M1701" i="4"/>
  <c r="M1702" i="4"/>
  <c r="M1717" i="4"/>
  <c r="M1721" i="4"/>
  <c r="M1733" i="4"/>
  <c r="M1734" i="4"/>
  <c r="M1749" i="4"/>
  <c r="M1753" i="4"/>
  <c r="M1765" i="4"/>
  <c r="M1766" i="4"/>
  <c r="M1781" i="4"/>
  <c r="M1785" i="4"/>
  <c r="M1797" i="4"/>
  <c r="M1798" i="4"/>
  <c r="M1813" i="4"/>
  <c r="M1817" i="4"/>
  <c r="M1829" i="4"/>
  <c r="M1830" i="4"/>
  <c r="M1845" i="4"/>
  <c r="M1849" i="4"/>
  <c r="M1877" i="4"/>
  <c r="M1901" i="4"/>
  <c r="M1925" i="4"/>
  <c r="M1942" i="4"/>
  <c r="M1949" i="4"/>
  <c r="M1953" i="4"/>
  <c r="M1861" i="4"/>
  <c r="M1878" i="4"/>
  <c r="M1885" i="4"/>
  <c r="M1889" i="4"/>
  <c r="M1941" i="4"/>
  <c r="M1965" i="4"/>
  <c r="M1989" i="4"/>
  <c r="K340" i="4"/>
  <c r="M340" i="4" s="1"/>
  <c r="K404" i="4"/>
  <c r="M404" i="4" s="1"/>
  <c r="K436" i="4"/>
  <c r="M436" i="4" s="1"/>
  <c r="K356" i="4"/>
  <c r="M356" i="4" s="1"/>
  <c r="K74" i="4"/>
  <c r="L74" i="4" s="1"/>
  <c r="K94" i="4"/>
  <c r="M94" i="4" s="1"/>
  <c r="K106" i="4"/>
  <c r="L106" i="4" s="1"/>
  <c r="K126" i="4"/>
  <c r="L126" i="4" s="1"/>
  <c r="K138" i="4"/>
  <c r="L138" i="4" s="1"/>
  <c r="K158" i="4"/>
  <c r="M158" i="4" s="1"/>
  <c r="K170" i="4"/>
  <c r="L170" i="4" s="1"/>
  <c r="K186" i="4"/>
  <c r="M186" i="4" s="1"/>
  <c r="K190" i="4"/>
  <c r="M190" i="4" s="1"/>
  <c r="K202" i="4"/>
  <c r="M202" i="4" s="1"/>
  <c r="K206" i="4"/>
  <c r="M206" i="4" s="1"/>
  <c r="K230" i="4"/>
  <c r="K260" i="4"/>
  <c r="M260" i="4" s="1"/>
  <c r="Q262" i="4"/>
  <c r="P274" i="4"/>
  <c r="K292" i="4"/>
  <c r="M292" i="4" s="1"/>
  <c r="Q294" i="4"/>
  <c r="P306" i="4"/>
  <c r="P308" i="4"/>
  <c r="K332" i="4"/>
  <c r="M332" i="4" s="1"/>
  <c r="K334" i="4"/>
  <c r="L334" i="4" s="1"/>
  <c r="K350" i="4"/>
  <c r="M350" i="4" s="1"/>
  <c r="P362" i="4"/>
  <c r="P364" i="4"/>
  <c r="Q366" i="4"/>
  <c r="M374" i="4"/>
  <c r="Q382" i="4"/>
  <c r="K390" i="4"/>
  <c r="M390" i="4" s="1"/>
  <c r="K396" i="4"/>
  <c r="M396" i="4" s="1"/>
  <c r="K398" i="4"/>
  <c r="M398" i="4" s="1"/>
  <c r="Q414" i="4"/>
  <c r="K422" i="4"/>
  <c r="M422" i="4" s="1"/>
  <c r="K428" i="4"/>
  <c r="M428" i="4" s="1"/>
  <c r="K430" i="4"/>
  <c r="L430" i="4" s="1"/>
  <c r="Q446" i="4"/>
  <c r="O454" i="4"/>
  <c r="O462" i="4"/>
  <c r="O470" i="4"/>
  <c r="O478" i="4"/>
  <c r="O486" i="4"/>
  <c r="O494" i="4"/>
  <c r="O502" i="4"/>
  <c r="O510" i="4"/>
  <c r="O518" i="4"/>
  <c r="O526" i="4"/>
  <c r="O534" i="4"/>
  <c r="O542" i="4"/>
  <c r="O550" i="4"/>
  <c r="O558" i="4"/>
  <c r="O566" i="4"/>
  <c r="O574" i="4"/>
  <c r="O582" i="4"/>
  <c r="O590" i="4"/>
  <c r="O598" i="4"/>
  <c r="O606" i="4"/>
  <c r="O614" i="4"/>
  <c r="O622" i="4"/>
  <c r="O630" i="4"/>
  <c r="O638" i="4"/>
  <c r="O646" i="4"/>
  <c r="O654" i="4"/>
  <c r="O662" i="4"/>
  <c r="O670" i="4"/>
  <c r="O678" i="4"/>
  <c r="O686" i="4"/>
  <c r="O694" i="4"/>
  <c r="O702" i="4"/>
  <c r="O710" i="4"/>
  <c r="O718" i="4"/>
  <c r="O726" i="4"/>
  <c r="O742" i="4"/>
  <c r="O750" i="4"/>
  <c r="O758" i="4"/>
  <c r="O766" i="4"/>
  <c r="O774" i="4"/>
  <c r="O782" i="4"/>
  <c r="O790" i="4"/>
  <c r="O798" i="4"/>
  <c r="O806" i="4"/>
  <c r="O814" i="4"/>
  <c r="O822" i="4"/>
  <c r="O830" i="4"/>
  <c r="O838" i="4"/>
  <c r="O846" i="4"/>
  <c r="O854" i="4"/>
  <c r="O862" i="4"/>
  <c r="O870" i="4"/>
  <c r="O878" i="4"/>
  <c r="O886" i="4"/>
  <c r="O894" i="4"/>
  <c r="O902" i="4"/>
  <c r="O910" i="4"/>
  <c r="O918" i="4"/>
  <c r="O926" i="4"/>
  <c r="O934" i="4"/>
  <c r="O942" i="4"/>
  <c r="O950" i="4"/>
  <c r="O958" i="4"/>
  <c r="O966" i="4"/>
  <c r="O974" i="4"/>
  <c r="M1076" i="4"/>
  <c r="O1194" i="4"/>
  <c r="L1234" i="4"/>
  <c r="L1266" i="4"/>
  <c r="L1298" i="4"/>
  <c r="L1330" i="4"/>
  <c r="L1362" i="4"/>
  <c r="L1394" i="4"/>
  <c r="L1426" i="4"/>
  <c r="L1458" i="4"/>
  <c r="L1490" i="4"/>
  <c r="L1522" i="4"/>
  <c r="L1870" i="4"/>
  <c r="L1894" i="4"/>
  <c r="M1910" i="4"/>
  <c r="L1934" i="4"/>
  <c r="L1958" i="4"/>
  <c r="M1974" i="4"/>
  <c r="L1998" i="4"/>
  <c r="K58" i="4"/>
  <c r="M58" i="4" s="1"/>
  <c r="K62" i="4"/>
  <c r="M62" i="4" s="1"/>
  <c r="K78" i="4"/>
  <c r="M78" i="4" s="1"/>
  <c r="K90" i="4"/>
  <c r="M90" i="4" s="1"/>
  <c r="K110" i="4"/>
  <c r="L110" i="4" s="1"/>
  <c r="K122" i="4"/>
  <c r="M122" i="4" s="1"/>
  <c r="K142" i="4"/>
  <c r="M142" i="4" s="1"/>
  <c r="K154" i="4"/>
  <c r="M154" i="4" s="1"/>
  <c r="K174" i="4"/>
  <c r="M174" i="4" s="1"/>
  <c r="K66" i="4"/>
  <c r="M66" i="4" s="1"/>
  <c r="K82" i="4"/>
  <c r="M82" i="4" s="1"/>
  <c r="K98" i="4"/>
  <c r="M98" i="4" s="1"/>
  <c r="K114" i="4"/>
  <c r="M114" i="4" s="1"/>
  <c r="K130" i="4"/>
  <c r="M130" i="4" s="1"/>
  <c r="K146" i="4"/>
  <c r="M146" i="4" s="1"/>
  <c r="K162" i="4"/>
  <c r="M162" i="4" s="1"/>
  <c r="K178" i="4"/>
  <c r="M178" i="4" s="1"/>
  <c r="K194" i="4"/>
  <c r="M194" i="4" s="1"/>
  <c r="K210" i="4"/>
  <c r="M210" i="4" s="1"/>
  <c r="K214" i="4"/>
  <c r="M214" i="4" s="1"/>
  <c r="P232" i="4"/>
  <c r="K252" i="4"/>
  <c r="M252" i="4" s="1"/>
  <c r="K254" i="4"/>
  <c r="M254" i="4" s="1"/>
  <c r="K270" i="4"/>
  <c r="M270" i="4" s="1"/>
  <c r="K276" i="4"/>
  <c r="M276" i="4" s="1"/>
  <c r="K284" i="4"/>
  <c r="M284" i="4" s="1"/>
  <c r="K286" i="4"/>
  <c r="M286" i="4" s="1"/>
  <c r="K302" i="4"/>
  <c r="M302" i="4" s="1"/>
  <c r="Q310" i="4"/>
  <c r="Q340" i="4"/>
  <c r="K348" i="4"/>
  <c r="M348" i="4" s="1"/>
  <c r="K372" i="4"/>
  <c r="M372" i="4" s="1"/>
  <c r="P380" i="4"/>
  <c r="K388" i="4"/>
  <c r="M388" i="4" s="1"/>
  <c r="Q404" i="4"/>
  <c r="P410" i="4"/>
  <c r="P412" i="4"/>
  <c r="K420" i="4"/>
  <c r="M420" i="4" s="1"/>
  <c r="Q436" i="4"/>
  <c r="P442" i="4"/>
  <c r="P444" i="4"/>
  <c r="K452" i="4"/>
  <c r="M452" i="4" s="1"/>
  <c r="P983" i="4"/>
  <c r="L1192" i="4"/>
  <c r="P1194" i="4"/>
  <c r="L1222" i="4"/>
  <c r="M1230" i="4"/>
  <c r="L1254" i="4"/>
  <c r="M1262" i="4"/>
  <c r="L1286" i="4"/>
  <c r="M1294" i="4"/>
  <c r="L1318" i="4"/>
  <c r="M1326" i="4"/>
  <c r="L1350" i="4"/>
  <c r="M1358" i="4"/>
  <c r="L1382" i="4"/>
  <c r="M1390" i="4"/>
  <c r="L1414" i="4"/>
  <c r="M1422" i="4"/>
  <c r="L1446" i="4"/>
  <c r="M1454" i="4"/>
  <c r="L1478" i="4"/>
  <c r="M1486" i="4"/>
  <c r="L1510" i="4"/>
  <c r="M1518" i="4"/>
  <c r="L1542" i="4"/>
  <c r="M1550" i="4"/>
  <c r="L1573" i="4"/>
  <c r="M1581" i="4"/>
  <c r="L1605" i="4"/>
  <c r="M1613" i="4"/>
  <c r="L1637" i="4"/>
  <c r="M1645" i="4"/>
  <c r="L1669" i="4"/>
  <c r="M1677" i="4"/>
  <c r="L1701" i="4"/>
  <c r="M1709" i="4"/>
  <c r="L1733" i="4"/>
  <c r="M1741" i="4"/>
  <c r="L1765" i="4"/>
  <c r="M1773" i="4"/>
  <c r="L1797" i="4"/>
  <c r="M1805" i="4"/>
  <c r="L1829" i="4"/>
  <c r="M1837" i="4"/>
  <c r="M1853" i="4"/>
  <c r="M1862" i="4"/>
  <c r="M1869" i="4"/>
  <c r="M1886" i="4"/>
  <c r="M1893" i="4"/>
  <c r="M1902" i="4"/>
  <c r="L1910" i="4"/>
  <c r="M1917" i="4"/>
  <c r="M1926" i="4"/>
  <c r="M1933" i="4"/>
  <c r="M1950" i="4"/>
  <c r="M1957" i="4"/>
  <c r="M1966" i="4"/>
  <c r="L1974" i="4"/>
  <c r="M1981" i="4"/>
  <c r="M1990" i="4"/>
  <c r="M1997" i="4"/>
  <c r="K246" i="4"/>
  <c r="M246" i="4" s="1"/>
  <c r="K198" i="4"/>
  <c r="K218" i="4"/>
  <c r="M218" i="4" s="1"/>
  <c r="K222" i="4"/>
  <c r="M222" i="4" s="1"/>
  <c r="K234" i="4"/>
  <c r="M234" i="4" s="1"/>
  <c r="K238" i="4"/>
  <c r="M238" i="4" s="1"/>
  <c r="K262" i="4"/>
  <c r="M262" i="4" s="1"/>
  <c r="K268" i="4"/>
  <c r="M268" i="4" s="1"/>
  <c r="K278" i="4"/>
  <c r="K294" i="4"/>
  <c r="M294" i="4" s="1"/>
  <c r="K300" i="4"/>
  <c r="M300" i="4" s="1"/>
  <c r="K308" i="4"/>
  <c r="M308" i="4" s="1"/>
  <c r="K310" i="4"/>
  <c r="Q334" i="4"/>
  <c r="K342" i="4"/>
  <c r="L342" i="4" s="1"/>
  <c r="Q350" i="4"/>
  <c r="K358" i="4"/>
  <c r="M358" i="4" s="1"/>
  <c r="K364" i="4"/>
  <c r="M364" i="4" s="1"/>
  <c r="K366" i="4"/>
  <c r="L366" i="4" s="1"/>
  <c r="K382" i="4"/>
  <c r="M382" i="4" s="1"/>
  <c r="P394" i="4"/>
  <c r="K414" i="4"/>
  <c r="M414" i="4" s="1"/>
  <c r="K446" i="4"/>
  <c r="L446" i="4" s="1"/>
  <c r="O1192" i="4"/>
  <c r="O1218" i="4"/>
  <c r="M1857" i="4"/>
  <c r="M1909" i="4"/>
  <c r="M1921" i="4"/>
  <c r="M1973" i="4"/>
  <c r="M1985" i="4"/>
  <c r="M1207" i="4"/>
  <c r="L1207" i="4"/>
  <c r="M2002" i="4"/>
  <c r="L2002" i="4"/>
  <c r="P10" i="4"/>
  <c r="P44" i="4"/>
  <c r="P68" i="4"/>
  <c r="P84" i="4"/>
  <c r="P100" i="4"/>
  <c r="P132" i="4"/>
  <c r="P148" i="4"/>
  <c r="P164" i="4"/>
  <c r="P180" i="4"/>
  <c r="P196" i="4"/>
  <c r="P212" i="4"/>
  <c r="P228" i="4"/>
  <c r="P244" i="4"/>
  <c r="Q254" i="4"/>
  <c r="P266" i="4"/>
  <c r="P268" i="4"/>
  <c r="Q286" i="4"/>
  <c r="P298" i="4"/>
  <c r="P300" i="4"/>
  <c r="O318" i="4"/>
  <c r="O326" i="4"/>
  <c r="Q342" i="4"/>
  <c r="P354" i="4"/>
  <c r="P356" i="4"/>
  <c r="Q374" i="4"/>
  <c r="P386" i="4"/>
  <c r="P388" i="4"/>
  <c r="Q406" i="4"/>
  <c r="P418" i="4"/>
  <c r="P420" i="4"/>
  <c r="Q438" i="4"/>
  <c r="P450" i="4"/>
  <c r="P452" i="4"/>
  <c r="O1190" i="4"/>
  <c r="M1215" i="4"/>
  <c r="L1226" i="4"/>
  <c r="M1248" i="4"/>
  <c r="M1249" i="4"/>
  <c r="M1250" i="4"/>
  <c r="L1258" i="4"/>
  <c r="M1280" i="4"/>
  <c r="M1281" i="4"/>
  <c r="M1282" i="4"/>
  <c r="L1290" i="4"/>
  <c r="M1312" i="4"/>
  <c r="M1313" i="4"/>
  <c r="M1314" i="4"/>
  <c r="L1322" i="4"/>
  <c r="M1344" i="4"/>
  <c r="M1345" i="4"/>
  <c r="M1346" i="4"/>
  <c r="L1354" i="4"/>
  <c r="M1376" i="4"/>
  <c r="M1377" i="4"/>
  <c r="M1378" i="4"/>
  <c r="L1386" i="4"/>
  <c r="M1408" i="4"/>
  <c r="M1409" i="4"/>
  <c r="M1410" i="4"/>
  <c r="L1418" i="4"/>
  <c r="M1440" i="4"/>
  <c r="M1441" i="4"/>
  <c r="M1442" i="4"/>
  <c r="L1450" i="4"/>
  <c r="M1472" i="4"/>
  <c r="M1473" i="4"/>
  <c r="M1474" i="4"/>
  <c r="L1482" i="4"/>
  <c r="M1504" i="4"/>
  <c r="M1505" i="4"/>
  <c r="M1506" i="4"/>
  <c r="L1514" i="4"/>
  <c r="M1536" i="4"/>
  <c r="M1537" i="4"/>
  <c r="M1538" i="4"/>
  <c r="L1546" i="4"/>
  <c r="M1566" i="4"/>
  <c r="M1598" i="4"/>
  <c r="M1630" i="4"/>
  <c r="M1662" i="4"/>
  <c r="M1694" i="4"/>
  <c r="M1726" i="4"/>
  <c r="M1758" i="4"/>
  <c r="M1790" i="4"/>
  <c r="M1822" i="4"/>
  <c r="M1854" i="4"/>
  <c r="M1881" i="4"/>
  <c r="L1886" i="4"/>
  <c r="M1913" i="4"/>
  <c r="L1918" i="4"/>
  <c r="M1945" i="4"/>
  <c r="L1950" i="4"/>
  <c r="M1977" i="4"/>
  <c r="L1982" i="4"/>
  <c r="M1994" i="4"/>
  <c r="L1994" i="4"/>
  <c r="O8" i="4"/>
  <c r="P8" i="4"/>
  <c r="O18" i="4"/>
  <c r="P48" i="4"/>
  <c r="P64" i="4"/>
  <c r="P80" i="4"/>
  <c r="P96" i="4"/>
  <c r="P112" i="4"/>
  <c r="P128" i="4"/>
  <c r="P144" i="4"/>
  <c r="P160" i="4"/>
  <c r="P176" i="4"/>
  <c r="P192" i="4"/>
  <c r="P208" i="4"/>
  <c r="P224" i="4"/>
  <c r="P240" i="4"/>
  <c r="Q246" i="4"/>
  <c r="P258" i="4"/>
  <c r="P260" i="4"/>
  <c r="Q278" i="4"/>
  <c r="P290" i="4"/>
  <c r="P292" i="4"/>
  <c r="P346" i="4"/>
  <c r="P378" i="4"/>
  <c r="O548" i="4"/>
  <c r="O556" i="4"/>
  <c r="O564" i="4"/>
  <c r="O572" i="4"/>
  <c r="O580" i="4"/>
  <c r="O588" i="4"/>
  <c r="O596" i="4"/>
  <c r="O604" i="4"/>
  <c r="O612" i="4"/>
  <c r="O620" i="4"/>
  <c r="O628" i="4"/>
  <c r="O636" i="4"/>
  <c r="O644" i="4"/>
  <c r="O652" i="4"/>
  <c r="O660" i="4"/>
  <c r="O668" i="4"/>
  <c r="O676" i="4"/>
  <c r="O684" i="4"/>
  <c r="O692" i="4"/>
  <c r="O700" i="4"/>
  <c r="O708" i="4"/>
  <c r="O716" i="4"/>
  <c r="O724" i="4"/>
  <c r="O732" i="4"/>
  <c r="O740" i="4"/>
  <c r="O748" i="4"/>
  <c r="O756" i="4"/>
  <c r="O764" i="4"/>
  <c r="O772" i="4"/>
  <c r="O780" i="4"/>
  <c r="O788" i="4"/>
  <c r="O796" i="4"/>
  <c r="O804" i="4"/>
  <c r="O812" i="4"/>
  <c r="O820" i="4"/>
  <c r="O828" i="4"/>
  <c r="O836" i="4"/>
  <c r="O844" i="4"/>
  <c r="O852" i="4"/>
  <c r="O860" i="4"/>
  <c r="O868" i="4"/>
  <c r="O876" i="4"/>
  <c r="O884" i="4"/>
  <c r="O892" i="4"/>
  <c r="O900" i="4"/>
  <c r="O908" i="4"/>
  <c r="O916" i="4"/>
  <c r="O924" i="4"/>
  <c r="O932" i="4"/>
  <c r="O940" i="4"/>
  <c r="O948" i="4"/>
  <c r="O956" i="4"/>
  <c r="O964" i="4"/>
  <c r="O972" i="4"/>
  <c r="M1198" i="4"/>
  <c r="M1209" i="4"/>
  <c r="O1212" i="4"/>
  <c r="M1240" i="4"/>
  <c r="M1241" i="4"/>
  <c r="M1242" i="4"/>
  <c r="L1250" i="4"/>
  <c r="M1272" i="4"/>
  <c r="M1273" i="4"/>
  <c r="M1274" i="4"/>
  <c r="L1282" i="4"/>
  <c r="M1304" i="4"/>
  <c r="M1305" i="4"/>
  <c r="M1306" i="4"/>
  <c r="L1314" i="4"/>
  <c r="M1336" i="4"/>
  <c r="M1337" i="4"/>
  <c r="M1338" i="4"/>
  <c r="L1346" i="4"/>
  <c r="M1368" i="4"/>
  <c r="M1369" i="4"/>
  <c r="M1370" i="4"/>
  <c r="L1378" i="4"/>
  <c r="M1400" i="4"/>
  <c r="M1401" i="4"/>
  <c r="M1402" i="4"/>
  <c r="L1410" i="4"/>
  <c r="M1432" i="4"/>
  <c r="M1433" i="4"/>
  <c r="M1434" i="4"/>
  <c r="L1442" i="4"/>
  <c r="M1464" i="4"/>
  <c r="M1465" i="4"/>
  <c r="M1466" i="4"/>
  <c r="L1474" i="4"/>
  <c r="M1496" i="4"/>
  <c r="M1497" i="4"/>
  <c r="M1498" i="4"/>
  <c r="L1506" i="4"/>
  <c r="M1528" i="4"/>
  <c r="M1529" i="4"/>
  <c r="M1530" i="4"/>
  <c r="L1538" i="4"/>
  <c r="M1553" i="4"/>
  <c r="M1558" i="4"/>
  <c r="M1585" i="4"/>
  <c r="M1590" i="4"/>
  <c r="M1617" i="4"/>
  <c r="M1622" i="4"/>
  <c r="M1649" i="4"/>
  <c r="M1654" i="4"/>
  <c r="M1681" i="4"/>
  <c r="M1686" i="4"/>
  <c r="M1713" i="4"/>
  <c r="M1718" i="4"/>
  <c r="M1745" i="4"/>
  <c r="M1750" i="4"/>
  <c r="M1777" i="4"/>
  <c r="M1782" i="4"/>
  <c r="M1809" i="4"/>
  <c r="M1814" i="4"/>
  <c r="M1841" i="4"/>
  <c r="M1846" i="4"/>
  <c r="M1873" i="4"/>
  <c r="M1905" i="4"/>
  <c r="M1937" i="4"/>
  <c r="M1969" i="4"/>
  <c r="M2001" i="4"/>
  <c r="P52" i="4"/>
  <c r="P60" i="4"/>
  <c r="P76" i="4"/>
  <c r="P92" i="4"/>
  <c r="P108" i="4"/>
  <c r="P124" i="4"/>
  <c r="P140" i="4"/>
  <c r="P156" i="4"/>
  <c r="P172" i="4"/>
  <c r="P188" i="4"/>
  <c r="P204" i="4"/>
  <c r="P220" i="4"/>
  <c r="P236" i="4"/>
  <c r="P250" i="4"/>
  <c r="P282" i="4"/>
  <c r="M318" i="4"/>
  <c r="M320" i="4"/>
  <c r="Q326" i="4"/>
  <c r="P338" i="4"/>
  <c r="Q358" i="4"/>
  <c r="P370" i="4"/>
  <c r="Q390" i="4"/>
  <c r="P402" i="4"/>
  <c r="Q422" i="4"/>
  <c r="P434" i="4"/>
  <c r="M1577" i="4"/>
  <c r="M1609" i="4"/>
  <c r="M1641" i="4"/>
  <c r="M1673" i="4"/>
  <c r="M1705" i="4"/>
  <c r="M1737" i="4"/>
  <c r="M1769" i="4"/>
  <c r="M1801" i="4"/>
  <c r="M1833" i="4"/>
  <c r="M1865" i="4"/>
  <c r="M1897" i="4"/>
  <c r="M1929" i="4"/>
  <c r="M1961" i="4"/>
  <c r="M1993" i="4"/>
  <c r="M1208" i="4"/>
  <c r="M1216" i="4"/>
  <c r="M1220" i="4"/>
  <c r="M1228" i="4"/>
  <c r="M1229" i="4"/>
  <c r="M1236" i="4"/>
  <c r="M1237" i="4"/>
  <c r="M1244" i="4"/>
  <c r="M1245" i="4"/>
  <c r="M1252" i="4"/>
  <c r="M1253" i="4"/>
  <c r="M1260" i="4"/>
  <c r="M1261" i="4"/>
  <c r="M1268" i="4"/>
  <c r="M1269" i="4"/>
  <c r="M1276" i="4"/>
  <c r="M1277" i="4"/>
  <c r="M1284" i="4"/>
  <c r="M1285" i="4"/>
  <c r="M1292" i="4"/>
  <c r="M1293" i="4"/>
  <c r="M1300" i="4"/>
  <c r="M1301" i="4"/>
  <c r="M1308" i="4"/>
  <c r="M1309" i="4"/>
  <c r="M1316" i="4"/>
  <c r="M1317" i="4"/>
  <c r="M1324" i="4"/>
  <c r="M1325" i="4"/>
  <c r="M1332" i="4"/>
  <c r="M1333" i="4"/>
  <c r="M1340" i="4"/>
  <c r="M1341" i="4"/>
  <c r="M1348" i="4"/>
  <c r="M1349" i="4"/>
  <c r="M1356" i="4"/>
  <c r="M1357" i="4"/>
  <c r="M1364" i="4"/>
  <c r="M1365" i="4"/>
  <c r="M1372" i="4"/>
  <c r="M1373" i="4"/>
  <c r="M1380" i="4"/>
  <c r="M1381" i="4"/>
  <c r="M1388" i="4"/>
  <c r="M1389" i="4"/>
  <c r="M1396" i="4"/>
  <c r="M1397" i="4"/>
  <c r="M1404" i="4"/>
  <c r="M1405" i="4"/>
  <c r="M1412" i="4"/>
  <c r="M1413" i="4"/>
  <c r="M1420" i="4"/>
  <c r="M1421" i="4"/>
  <c r="M1428" i="4"/>
  <c r="M1429" i="4"/>
  <c r="M1436" i="4"/>
  <c r="M1437" i="4"/>
  <c r="M1444" i="4"/>
  <c r="M1445" i="4"/>
  <c r="M1452" i="4"/>
  <c r="M1453" i="4"/>
  <c r="M1460" i="4"/>
  <c r="M1461" i="4"/>
  <c r="M1468" i="4"/>
  <c r="M1469" i="4"/>
  <c r="M1476" i="4"/>
  <c r="M1477" i="4"/>
  <c r="M1484" i="4"/>
  <c r="M1485" i="4"/>
  <c r="M1492" i="4"/>
  <c r="M1493" i="4"/>
  <c r="M1500" i="4"/>
  <c r="M1501" i="4"/>
  <c r="M1508" i="4"/>
  <c r="M1509" i="4"/>
  <c r="M1516" i="4"/>
  <c r="M1517" i="4"/>
  <c r="M1524" i="4"/>
  <c r="M1525" i="4"/>
  <c r="M1532" i="4"/>
  <c r="M1533" i="4"/>
  <c r="M1540" i="4"/>
  <c r="M1541" i="4"/>
  <c r="M1548" i="4"/>
  <c r="M1549" i="4"/>
  <c r="M1555" i="4"/>
  <c r="M1563" i="4"/>
  <c r="M1571" i="4"/>
  <c r="M1579" i="4"/>
  <c r="M1587" i="4"/>
  <c r="M1595" i="4"/>
  <c r="M1603" i="4"/>
  <c r="M1611" i="4"/>
  <c r="M1619" i="4"/>
  <c r="M1627" i="4"/>
  <c r="M1635" i="4"/>
  <c r="M1643" i="4"/>
  <c r="M1651" i="4"/>
  <c r="M1659" i="4"/>
  <c r="M1667" i="4"/>
  <c r="M1675" i="4"/>
  <c r="M1683" i="4"/>
  <c r="M1691" i="4"/>
  <c r="M1699" i="4"/>
  <c r="M1707" i="4"/>
  <c r="M1715" i="4"/>
  <c r="M1723" i="4"/>
  <c r="M1731" i="4"/>
  <c r="M1739" i="4"/>
  <c r="M1747" i="4"/>
  <c r="M1755" i="4"/>
  <c r="M1763" i="4"/>
  <c r="M1771" i="4"/>
  <c r="M1779" i="4"/>
  <c r="M1787" i="4"/>
  <c r="M1795" i="4"/>
  <c r="M1803" i="4"/>
  <c r="M1811" i="4"/>
  <c r="M1819" i="4"/>
  <c r="M1827" i="4"/>
  <c r="M1835" i="4"/>
  <c r="M1843" i="4"/>
  <c r="M1851" i="4"/>
  <c r="M1859" i="4"/>
  <c r="M1867" i="4"/>
  <c r="M1875" i="4"/>
  <c r="M1883" i="4"/>
  <c r="M1891" i="4"/>
  <c r="M1899" i="4"/>
  <c r="M1907" i="4"/>
  <c r="M1915" i="4"/>
  <c r="M1923" i="4"/>
  <c r="M1931" i="4"/>
  <c r="M1939" i="4"/>
  <c r="M1947" i="4"/>
  <c r="M1955" i="4"/>
  <c r="M1963" i="4"/>
  <c r="M1971" i="4"/>
  <c r="M1979" i="4"/>
  <c r="M1987" i="4"/>
  <c r="K5" i="4"/>
  <c r="M5" i="4" s="1"/>
  <c r="K25" i="4"/>
  <c r="M25" i="4" s="1"/>
  <c r="O40" i="4"/>
  <c r="O56" i="4"/>
  <c r="O92" i="4"/>
  <c r="O108" i="4"/>
  <c r="O160" i="4"/>
  <c r="O164" i="4"/>
  <c r="O180" i="4"/>
  <c r="O208" i="4"/>
  <c r="O224" i="4"/>
  <c r="O228" i="4"/>
  <c r="O232" i="4"/>
  <c r="O236" i="4"/>
  <c r="O250" i="4"/>
  <c r="K251" i="4"/>
  <c r="M251" i="4" s="1"/>
  <c r="O266" i="4"/>
  <c r="O306" i="4"/>
  <c r="K307" i="4"/>
  <c r="L307" i="4" s="1"/>
  <c r="O330" i="4"/>
  <c r="O346" i="4"/>
  <c r="K347" i="4"/>
  <c r="M347" i="4" s="1"/>
  <c r="O354" i="4"/>
  <c r="K355" i="4"/>
  <c r="L355" i="4" s="1"/>
  <c r="O362" i="4"/>
  <c r="K363" i="4"/>
  <c r="M363" i="4" s="1"/>
  <c r="O370" i="4"/>
  <c r="K371" i="4"/>
  <c r="M371" i="4" s="1"/>
  <c r="O378" i="4"/>
  <c r="K379" i="4"/>
  <c r="L379" i="4" s="1"/>
  <c r="O386" i="4"/>
  <c r="K387" i="4"/>
  <c r="M387" i="4" s="1"/>
  <c r="O394" i="4"/>
  <c r="K395" i="4"/>
  <c r="M395" i="4" s="1"/>
  <c r="O402" i="4"/>
  <c r="K403" i="4"/>
  <c r="L403" i="4" s="1"/>
  <c r="O410" i="4"/>
  <c r="K411" i="4"/>
  <c r="L411" i="4" s="1"/>
  <c r="O418" i="4"/>
  <c r="K419" i="4"/>
  <c r="L419" i="4" s="1"/>
  <c r="O426" i="4"/>
  <c r="K427" i="4"/>
  <c r="M427" i="4" s="1"/>
  <c r="O434" i="4"/>
  <c r="K435" i="4"/>
  <c r="L435" i="4" s="1"/>
  <c r="O442" i="4"/>
  <c r="K443" i="4"/>
  <c r="L443" i="4" s="1"/>
  <c r="O450" i="4"/>
  <c r="K451" i="4"/>
  <c r="M451" i="4" s="1"/>
  <c r="K458" i="4"/>
  <c r="K459" i="4"/>
  <c r="M459" i="4" s="1"/>
  <c r="K466" i="4"/>
  <c r="K467" i="4"/>
  <c r="M467" i="4" s="1"/>
  <c r="K474" i="4"/>
  <c r="K475" i="4"/>
  <c r="L475" i="4" s="1"/>
  <c r="K482" i="4"/>
  <c r="K483" i="4"/>
  <c r="L483" i="4" s="1"/>
  <c r="K490" i="4"/>
  <c r="K491" i="4"/>
  <c r="L491" i="4" s="1"/>
  <c r="K498" i="4"/>
  <c r="K499" i="4"/>
  <c r="L499" i="4" s="1"/>
  <c r="K506" i="4"/>
  <c r="K507" i="4"/>
  <c r="L507" i="4" s="1"/>
  <c r="K514" i="4"/>
  <c r="K515" i="4"/>
  <c r="M515" i="4" s="1"/>
  <c r="K522" i="4"/>
  <c r="K523" i="4"/>
  <c r="M523" i="4" s="1"/>
  <c r="K530" i="4"/>
  <c r="K531" i="4"/>
  <c r="M531" i="4" s="1"/>
  <c r="K538" i="4"/>
  <c r="K539" i="4"/>
  <c r="L539" i="4" s="1"/>
  <c r="K546" i="4"/>
  <c r="K547" i="4"/>
  <c r="L547" i="4" s="1"/>
  <c r="K554" i="4"/>
  <c r="K555" i="4"/>
  <c r="M555" i="4" s="1"/>
  <c r="K562" i="4"/>
  <c r="K563" i="4"/>
  <c r="M563" i="4" s="1"/>
  <c r="K570" i="4"/>
  <c r="K571" i="4"/>
  <c r="M571" i="4" s="1"/>
  <c r="K578" i="4"/>
  <c r="K579" i="4"/>
  <c r="M579" i="4" s="1"/>
  <c r="K586" i="4"/>
  <c r="K587" i="4"/>
  <c r="L587" i="4" s="1"/>
  <c r="K594" i="4"/>
  <c r="K595" i="4"/>
  <c r="L595" i="4" s="1"/>
  <c r="K602" i="4"/>
  <c r="K603" i="4"/>
  <c r="M603" i="4" s="1"/>
  <c r="K610" i="4"/>
  <c r="K611" i="4"/>
  <c r="M611" i="4" s="1"/>
  <c r="K618" i="4"/>
  <c r="K619" i="4"/>
  <c r="L619" i="4" s="1"/>
  <c r="K626" i="4"/>
  <c r="K627" i="4"/>
  <c r="M627" i="4" s="1"/>
  <c r="K634" i="4"/>
  <c r="K635" i="4"/>
  <c r="M635" i="4" s="1"/>
  <c r="K642" i="4"/>
  <c r="K643" i="4"/>
  <c r="L643" i="4" s="1"/>
  <c r="K650" i="4"/>
  <c r="K651" i="4"/>
  <c r="M651" i="4" s="1"/>
  <c r="K658" i="4"/>
  <c r="K659" i="4"/>
  <c r="M659" i="4" s="1"/>
  <c r="K666" i="4"/>
  <c r="K667" i="4"/>
  <c r="M667" i="4" s="1"/>
  <c r="K674" i="4"/>
  <c r="K675" i="4"/>
  <c r="M675" i="4" s="1"/>
  <c r="K682" i="4"/>
  <c r="K683" i="4"/>
  <c r="M683" i="4" s="1"/>
  <c r="K690" i="4"/>
  <c r="K691" i="4"/>
  <c r="L691" i="4" s="1"/>
  <c r="K698" i="4"/>
  <c r="K699" i="4"/>
  <c r="L699" i="4" s="1"/>
  <c r="K706" i="4"/>
  <c r="K707" i="4"/>
  <c r="M707" i="4" s="1"/>
  <c r="K714" i="4"/>
  <c r="K715" i="4"/>
  <c r="M715" i="4" s="1"/>
  <c r="K722" i="4"/>
  <c r="K723" i="4"/>
  <c r="M723" i="4" s="1"/>
  <c r="K730" i="4"/>
  <c r="K731" i="4"/>
  <c r="M731" i="4" s="1"/>
  <c r="K738" i="4"/>
  <c r="K739" i="4"/>
  <c r="M739" i="4" s="1"/>
  <c r="K746" i="4"/>
  <c r="K747" i="4"/>
  <c r="M747" i="4" s="1"/>
  <c r="K754" i="4"/>
  <c r="K755" i="4"/>
  <c r="M755" i="4" s="1"/>
  <c r="K762" i="4"/>
  <c r="K763" i="4"/>
  <c r="M763" i="4" s="1"/>
  <c r="K770" i="4"/>
  <c r="K771" i="4"/>
  <c r="M771" i="4" s="1"/>
  <c r="K778" i="4"/>
  <c r="K779" i="4"/>
  <c r="M779" i="4" s="1"/>
  <c r="K786" i="4"/>
  <c r="K787" i="4"/>
  <c r="M787" i="4" s="1"/>
  <c r="K794" i="4"/>
  <c r="K795" i="4"/>
  <c r="M795" i="4" s="1"/>
  <c r="K802" i="4"/>
  <c r="K803" i="4"/>
  <c r="M803" i="4" s="1"/>
  <c r="K810" i="4"/>
  <c r="K811" i="4"/>
  <c r="M811" i="4" s="1"/>
  <c r="K818" i="4"/>
  <c r="K819" i="4"/>
  <c r="M819" i="4" s="1"/>
  <c r="K826" i="4"/>
  <c r="K827" i="4"/>
  <c r="M827" i="4" s="1"/>
  <c r="K834" i="4"/>
  <c r="K835" i="4"/>
  <c r="M835" i="4" s="1"/>
  <c r="K842" i="4"/>
  <c r="K843" i="4"/>
  <c r="M843" i="4" s="1"/>
  <c r="K850" i="4"/>
  <c r="K851" i="4"/>
  <c r="M851" i="4" s="1"/>
  <c r="K858" i="4"/>
  <c r="K859" i="4"/>
  <c r="M859" i="4" s="1"/>
  <c r="K866" i="4"/>
  <c r="K867" i="4"/>
  <c r="M867" i="4" s="1"/>
  <c r="K874" i="4"/>
  <c r="K875" i="4"/>
  <c r="M875" i="4" s="1"/>
  <c r="K882" i="4"/>
  <c r="K883" i="4"/>
  <c r="M883" i="4" s="1"/>
  <c r="K890" i="4"/>
  <c r="K891" i="4"/>
  <c r="M891" i="4" s="1"/>
  <c r="K898" i="4"/>
  <c r="K899" i="4"/>
  <c r="M899" i="4" s="1"/>
  <c r="K906" i="4"/>
  <c r="K907" i="4"/>
  <c r="M907" i="4" s="1"/>
  <c r="K914" i="4"/>
  <c r="K915" i="4"/>
  <c r="M915" i="4" s="1"/>
  <c r="K922" i="4"/>
  <c r="K923" i="4"/>
  <c r="M923" i="4" s="1"/>
  <c r="K930" i="4"/>
  <c r="K931" i="4"/>
  <c r="M931" i="4" s="1"/>
  <c r="K938" i="4"/>
  <c r="K939" i="4"/>
  <c r="M939" i="4" s="1"/>
  <c r="K946" i="4"/>
  <c r="K947" i="4"/>
  <c r="M947" i="4" s="1"/>
  <c r="K954" i="4"/>
  <c r="K955" i="4"/>
  <c r="M955" i="4" s="1"/>
  <c r="K962" i="4"/>
  <c r="K963" i="4"/>
  <c r="M963" i="4" s="1"/>
  <c r="K970" i="4"/>
  <c r="K971" i="4"/>
  <c r="M971" i="4" s="1"/>
  <c r="K986" i="4"/>
  <c r="M986" i="4" s="1"/>
  <c r="K990" i="4"/>
  <c r="M990" i="4" s="1"/>
  <c r="K994" i="4"/>
  <c r="M994" i="4" s="1"/>
  <c r="K998" i="4"/>
  <c r="M998" i="4" s="1"/>
  <c r="K1002" i="4"/>
  <c r="M1002" i="4" s="1"/>
  <c r="K17" i="4"/>
  <c r="M17" i="4" s="1"/>
  <c r="K32" i="4"/>
  <c r="L32" i="4" s="1"/>
  <c r="K33" i="4"/>
  <c r="L33" i="4" s="1"/>
  <c r="O48" i="4"/>
  <c r="O60" i="4"/>
  <c r="O88" i="4"/>
  <c r="O104" i="4"/>
  <c r="O132" i="4"/>
  <c r="O136" i="4"/>
  <c r="O140" i="4"/>
  <c r="O156" i="4"/>
  <c r="O172" i="4"/>
  <c r="O188" i="4"/>
  <c r="O240" i="4"/>
  <c r="O244" i="4"/>
  <c r="O258" i="4"/>
  <c r="K259" i="4"/>
  <c r="M259" i="4" s="1"/>
  <c r="K267" i="4"/>
  <c r="M267" i="4" s="1"/>
  <c r="O282" i="4"/>
  <c r="K283" i="4"/>
  <c r="L283" i="4" s="1"/>
  <c r="O298" i="4"/>
  <c r="K299" i="4"/>
  <c r="M299" i="4" s="1"/>
  <c r="O314" i="4"/>
  <c r="K331" i="4"/>
  <c r="L331" i="4" s="1"/>
  <c r="P6" i="4"/>
  <c r="K10" i="4"/>
  <c r="K12" i="4"/>
  <c r="K14" i="4"/>
  <c r="M14" i="4" s="1"/>
  <c r="K15" i="4"/>
  <c r="M15" i="4" s="1"/>
  <c r="O16" i="4"/>
  <c r="P18" i="4"/>
  <c r="K22" i="4"/>
  <c r="L22" i="4" s="1"/>
  <c r="K23" i="4"/>
  <c r="L23" i="4" s="1"/>
  <c r="O24" i="4"/>
  <c r="P26" i="4"/>
  <c r="K30" i="4"/>
  <c r="M30" i="4" s="1"/>
  <c r="K31" i="4"/>
  <c r="M31" i="4" s="1"/>
  <c r="O32" i="4"/>
  <c r="P34" i="4"/>
  <c r="K38" i="4"/>
  <c r="M38" i="4" s="1"/>
  <c r="K39" i="4"/>
  <c r="L39" i="4" s="1"/>
  <c r="K40" i="4"/>
  <c r="K43" i="4"/>
  <c r="L43" i="4" s="1"/>
  <c r="K44" i="4"/>
  <c r="K47" i="4"/>
  <c r="M47" i="4" s="1"/>
  <c r="K48" i="4"/>
  <c r="K51" i="4"/>
  <c r="M51" i="4" s="1"/>
  <c r="K52" i="4"/>
  <c r="K55" i="4"/>
  <c r="M55" i="4" s="1"/>
  <c r="K56" i="4"/>
  <c r="K59" i="4"/>
  <c r="M59" i="4" s="1"/>
  <c r="K60" i="4"/>
  <c r="K63" i="4"/>
  <c r="M63" i="4" s="1"/>
  <c r="K64" i="4"/>
  <c r="K67" i="4"/>
  <c r="M67" i="4" s="1"/>
  <c r="K68" i="4"/>
  <c r="K71" i="4"/>
  <c r="M71" i="4" s="1"/>
  <c r="K72" i="4"/>
  <c r="K76" i="4"/>
  <c r="K79" i="4"/>
  <c r="M79" i="4" s="1"/>
  <c r="K80" i="4"/>
  <c r="K83" i="4"/>
  <c r="M83" i="4" s="1"/>
  <c r="K84" i="4"/>
  <c r="K87" i="4"/>
  <c r="M87" i="4" s="1"/>
  <c r="K88" i="4"/>
  <c r="K91" i="4"/>
  <c r="L91" i="4" s="1"/>
  <c r="K92" i="4"/>
  <c r="K95" i="4"/>
  <c r="L95" i="4" s="1"/>
  <c r="K96" i="4"/>
  <c r="K99" i="4"/>
  <c r="M99" i="4" s="1"/>
  <c r="K100" i="4"/>
  <c r="K103" i="4"/>
  <c r="M103" i="4" s="1"/>
  <c r="K104" i="4"/>
  <c r="K107" i="4"/>
  <c r="M107" i="4" s="1"/>
  <c r="K108" i="4"/>
  <c r="K111" i="4"/>
  <c r="M111" i="4" s="1"/>
  <c r="K112" i="4"/>
  <c r="K115" i="4"/>
  <c r="M115" i="4" s="1"/>
  <c r="K116" i="4"/>
  <c r="K119" i="4"/>
  <c r="M119" i="4" s="1"/>
  <c r="K120" i="4"/>
  <c r="K123" i="4"/>
  <c r="L123" i="4" s="1"/>
  <c r="K124" i="4"/>
  <c r="K127" i="4"/>
  <c r="M127" i="4" s="1"/>
  <c r="K128" i="4"/>
  <c r="K131" i="4"/>
  <c r="M131" i="4" s="1"/>
  <c r="K132" i="4"/>
  <c r="K135" i="4"/>
  <c r="M135" i="4" s="1"/>
  <c r="K136" i="4"/>
  <c r="K139" i="4"/>
  <c r="L139" i="4" s="1"/>
  <c r="K140" i="4"/>
  <c r="K143" i="4"/>
  <c r="L143" i="4" s="1"/>
  <c r="K144" i="4"/>
  <c r="K147" i="4"/>
  <c r="M147" i="4" s="1"/>
  <c r="K148" i="4"/>
  <c r="K151" i="4"/>
  <c r="M151" i="4" s="1"/>
  <c r="K152" i="4"/>
  <c r="K155" i="4"/>
  <c r="M155" i="4" s="1"/>
  <c r="K156" i="4"/>
  <c r="K159" i="4"/>
  <c r="M159" i="4" s="1"/>
  <c r="K160" i="4"/>
  <c r="K163" i="4"/>
  <c r="M163" i="4" s="1"/>
  <c r="K164" i="4"/>
  <c r="K167" i="4"/>
  <c r="M167" i="4" s="1"/>
  <c r="K168" i="4"/>
  <c r="K171" i="4"/>
  <c r="M171" i="4" s="1"/>
  <c r="K172" i="4"/>
  <c r="K175" i="4"/>
  <c r="M175" i="4" s="1"/>
  <c r="K176" i="4"/>
  <c r="K179" i="4"/>
  <c r="M179" i="4" s="1"/>
  <c r="K180" i="4"/>
  <c r="K183" i="4"/>
  <c r="M183" i="4" s="1"/>
  <c r="K184" i="4"/>
  <c r="K187" i="4"/>
  <c r="M187" i="4" s="1"/>
  <c r="K188" i="4"/>
  <c r="K191" i="4"/>
  <c r="M191" i="4" s="1"/>
  <c r="K192" i="4"/>
  <c r="K195" i="4"/>
  <c r="L195" i="4" s="1"/>
  <c r="K196" i="4"/>
  <c r="K199" i="4"/>
  <c r="M199" i="4" s="1"/>
  <c r="K200" i="4"/>
  <c r="K203" i="4"/>
  <c r="L203" i="4" s="1"/>
  <c r="K204" i="4"/>
  <c r="K207" i="4"/>
  <c r="M207" i="4" s="1"/>
  <c r="K208" i="4"/>
  <c r="K211" i="4"/>
  <c r="L211" i="4" s="1"/>
  <c r="K212" i="4"/>
  <c r="K215" i="4"/>
  <c r="M215" i="4" s="1"/>
  <c r="K216" i="4"/>
  <c r="K219" i="4"/>
  <c r="M219" i="4" s="1"/>
  <c r="K220" i="4"/>
  <c r="K223" i="4"/>
  <c r="M223" i="4" s="1"/>
  <c r="K224" i="4"/>
  <c r="K227" i="4"/>
  <c r="M227" i="4" s="1"/>
  <c r="K228" i="4"/>
  <c r="K231" i="4"/>
  <c r="M231" i="4" s="1"/>
  <c r="K232" i="4"/>
  <c r="K235" i="4"/>
  <c r="M235" i="4" s="1"/>
  <c r="K236" i="4"/>
  <c r="K239" i="4"/>
  <c r="M239" i="4" s="1"/>
  <c r="K240" i="4"/>
  <c r="K243" i="4"/>
  <c r="M243" i="4" s="1"/>
  <c r="K244" i="4"/>
  <c r="O248" i="4"/>
  <c r="K249" i="4"/>
  <c r="M249" i="4" s="1"/>
  <c r="K250" i="4"/>
  <c r="O256" i="4"/>
  <c r="K257" i="4"/>
  <c r="L257" i="4" s="1"/>
  <c r="K258" i="4"/>
  <c r="O264" i="4"/>
  <c r="K265" i="4"/>
  <c r="M265" i="4" s="1"/>
  <c r="K266" i="4"/>
  <c r="O272" i="4"/>
  <c r="K273" i="4"/>
  <c r="M273" i="4" s="1"/>
  <c r="K274" i="4"/>
  <c r="O280" i="4"/>
  <c r="K281" i="4"/>
  <c r="M281" i="4" s="1"/>
  <c r="K282" i="4"/>
  <c r="O288" i="4"/>
  <c r="K289" i="4"/>
  <c r="L289" i="4" s="1"/>
  <c r="K290" i="4"/>
  <c r="O296" i="4"/>
  <c r="K297" i="4"/>
  <c r="M297" i="4" s="1"/>
  <c r="K298" i="4"/>
  <c r="O304" i="4"/>
  <c r="K305" i="4"/>
  <c r="M305" i="4" s="1"/>
  <c r="K306" i="4"/>
  <c r="O312" i="4"/>
  <c r="K313" i="4"/>
  <c r="M313" i="4" s="1"/>
  <c r="M314" i="4"/>
  <c r="O316" i="4"/>
  <c r="L320" i="4"/>
  <c r="O324" i="4"/>
  <c r="M325" i="4"/>
  <c r="M330" i="4"/>
  <c r="O336" i="4"/>
  <c r="K337" i="4"/>
  <c r="M337" i="4" s="1"/>
  <c r="K338" i="4"/>
  <c r="O344" i="4"/>
  <c r="K345" i="4"/>
  <c r="M345" i="4" s="1"/>
  <c r="K346" i="4"/>
  <c r="O352" i="4"/>
  <c r="K353" i="4"/>
  <c r="M353" i="4" s="1"/>
  <c r="K354" i="4"/>
  <c r="O360" i="4"/>
  <c r="K361" i="4"/>
  <c r="M361" i="4" s="1"/>
  <c r="K362" i="4"/>
  <c r="O368" i="4"/>
  <c r="K369" i="4"/>
  <c r="M369" i="4" s="1"/>
  <c r="K370" i="4"/>
  <c r="O376" i="4"/>
  <c r="K377" i="4"/>
  <c r="M377" i="4" s="1"/>
  <c r="K378" i="4"/>
  <c r="O384" i="4"/>
  <c r="K385" i="4"/>
  <c r="M385" i="4" s="1"/>
  <c r="K386" i="4"/>
  <c r="K393" i="4"/>
  <c r="M393" i="4" s="1"/>
  <c r="K394" i="4"/>
  <c r="O400" i="4"/>
  <c r="K401" i="4"/>
  <c r="M401" i="4" s="1"/>
  <c r="K402" i="4"/>
  <c r="O408" i="4"/>
  <c r="K409" i="4"/>
  <c r="L409" i="4" s="1"/>
  <c r="K410" i="4"/>
  <c r="O416" i="4"/>
  <c r="K417" i="4"/>
  <c r="M417" i="4" s="1"/>
  <c r="K418" i="4"/>
  <c r="O424" i="4"/>
  <c r="K425" i="4"/>
  <c r="L425" i="4" s="1"/>
  <c r="K426" i="4"/>
  <c r="O432" i="4"/>
  <c r="K433" i="4"/>
  <c r="M433" i="4" s="1"/>
  <c r="K434" i="4"/>
  <c r="O440" i="4"/>
  <c r="K441" i="4"/>
  <c r="M441" i="4" s="1"/>
  <c r="K442" i="4"/>
  <c r="L444" i="4"/>
  <c r="O448" i="4"/>
  <c r="K449" i="4"/>
  <c r="M449" i="4" s="1"/>
  <c r="K450" i="4"/>
  <c r="K456" i="4"/>
  <c r="K457" i="4"/>
  <c r="M457" i="4" s="1"/>
  <c r="K464" i="4"/>
  <c r="K465" i="4"/>
  <c r="M465" i="4" s="1"/>
  <c r="K472" i="4"/>
  <c r="K473" i="4"/>
  <c r="M473" i="4" s="1"/>
  <c r="K480" i="4"/>
  <c r="K481" i="4"/>
  <c r="M481" i="4" s="1"/>
  <c r="K488" i="4"/>
  <c r="K489" i="4"/>
  <c r="M489" i="4" s="1"/>
  <c r="K496" i="4"/>
  <c r="K497" i="4"/>
  <c r="M497" i="4" s="1"/>
  <c r="K504" i="4"/>
  <c r="K505" i="4"/>
  <c r="M505" i="4" s="1"/>
  <c r="K512" i="4"/>
  <c r="K513" i="4"/>
  <c r="M513" i="4" s="1"/>
  <c r="K520" i="4"/>
  <c r="K521" i="4"/>
  <c r="M521" i="4" s="1"/>
  <c r="K528" i="4"/>
  <c r="K529" i="4"/>
  <c r="M529" i="4" s="1"/>
  <c r="K536" i="4"/>
  <c r="K537" i="4"/>
  <c r="M537" i="4" s="1"/>
  <c r="K544" i="4"/>
  <c r="K545" i="4"/>
  <c r="M545" i="4" s="1"/>
  <c r="K552" i="4"/>
  <c r="K553" i="4"/>
  <c r="M553" i="4" s="1"/>
  <c r="K560" i="4"/>
  <c r="K561" i="4"/>
  <c r="M561" i="4" s="1"/>
  <c r="K568" i="4"/>
  <c r="K569" i="4"/>
  <c r="M569" i="4" s="1"/>
  <c r="K576" i="4"/>
  <c r="K577" i="4"/>
  <c r="M577" i="4" s="1"/>
  <c r="K584" i="4"/>
  <c r="K585" i="4"/>
  <c r="M585" i="4" s="1"/>
  <c r="K592" i="4"/>
  <c r="K593" i="4"/>
  <c r="M593" i="4" s="1"/>
  <c r="K600" i="4"/>
  <c r="K601" i="4"/>
  <c r="M601" i="4" s="1"/>
  <c r="K608" i="4"/>
  <c r="K609" i="4"/>
  <c r="M609" i="4" s="1"/>
  <c r="K616" i="4"/>
  <c r="K617" i="4"/>
  <c r="M617" i="4" s="1"/>
  <c r="K624" i="4"/>
  <c r="K625" i="4"/>
  <c r="M625" i="4" s="1"/>
  <c r="K632" i="4"/>
  <c r="K633" i="4"/>
  <c r="M633" i="4" s="1"/>
  <c r="K640" i="4"/>
  <c r="K641" i="4"/>
  <c r="M641" i="4" s="1"/>
  <c r="K648" i="4"/>
  <c r="K649" i="4"/>
  <c r="M649" i="4" s="1"/>
  <c r="K656" i="4"/>
  <c r="K657" i="4"/>
  <c r="M657" i="4" s="1"/>
  <c r="K664" i="4"/>
  <c r="K665" i="4"/>
  <c r="M665" i="4" s="1"/>
  <c r="K672" i="4"/>
  <c r="K673" i="4"/>
  <c r="M673" i="4" s="1"/>
  <c r="K680" i="4"/>
  <c r="K681" i="4"/>
  <c r="M681" i="4" s="1"/>
  <c r="K688" i="4"/>
  <c r="K689" i="4"/>
  <c r="M689" i="4" s="1"/>
  <c r="K696" i="4"/>
  <c r="K697" i="4"/>
  <c r="M697" i="4" s="1"/>
  <c r="K704" i="4"/>
  <c r="K705" i="4"/>
  <c r="M705" i="4" s="1"/>
  <c r="K712" i="4"/>
  <c r="K713" i="4"/>
  <c r="M713" i="4" s="1"/>
  <c r="K720" i="4"/>
  <c r="K721" i="4"/>
  <c r="M721" i="4" s="1"/>
  <c r="K728" i="4"/>
  <c r="K729" i="4"/>
  <c r="M729" i="4" s="1"/>
  <c r="K736" i="4"/>
  <c r="K737" i="4"/>
  <c r="M737" i="4" s="1"/>
  <c r="K744" i="4"/>
  <c r="K745" i="4"/>
  <c r="M745" i="4" s="1"/>
  <c r="K752" i="4"/>
  <c r="K753" i="4"/>
  <c r="M753" i="4" s="1"/>
  <c r="K760" i="4"/>
  <c r="K761" i="4"/>
  <c r="M761" i="4" s="1"/>
  <c r="K768" i="4"/>
  <c r="K769" i="4"/>
  <c r="M769" i="4" s="1"/>
  <c r="K776" i="4"/>
  <c r="K777" i="4"/>
  <c r="M777" i="4" s="1"/>
  <c r="K784" i="4"/>
  <c r="K785" i="4"/>
  <c r="M785" i="4" s="1"/>
  <c r="K792" i="4"/>
  <c r="K793" i="4"/>
  <c r="M793" i="4" s="1"/>
  <c r="K800" i="4"/>
  <c r="K801" i="4"/>
  <c r="M801" i="4" s="1"/>
  <c r="K808" i="4"/>
  <c r="K809" i="4"/>
  <c r="M809" i="4" s="1"/>
  <c r="K816" i="4"/>
  <c r="K817" i="4"/>
  <c r="M817" i="4" s="1"/>
  <c r="K824" i="4"/>
  <c r="K825" i="4"/>
  <c r="M825" i="4" s="1"/>
  <c r="K832" i="4"/>
  <c r="K833" i="4"/>
  <c r="M833" i="4" s="1"/>
  <c r="K840" i="4"/>
  <c r="K841" i="4"/>
  <c r="M841" i="4" s="1"/>
  <c r="K848" i="4"/>
  <c r="K849" i="4"/>
  <c r="M849" i="4" s="1"/>
  <c r="K856" i="4"/>
  <c r="K857" i="4"/>
  <c r="M857" i="4" s="1"/>
  <c r="K864" i="4"/>
  <c r="K865" i="4"/>
  <c r="M865" i="4" s="1"/>
  <c r="K872" i="4"/>
  <c r="K873" i="4"/>
  <c r="M873" i="4" s="1"/>
  <c r="K880" i="4"/>
  <c r="K881" i="4"/>
  <c r="M881" i="4" s="1"/>
  <c r="K888" i="4"/>
  <c r="K889" i="4"/>
  <c r="M889" i="4" s="1"/>
  <c r="K896" i="4"/>
  <c r="K897" i="4"/>
  <c r="M897" i="4" s="1"/>
  <c r="K904" i="4"/>
  <c r="K905" i="4"/>
  <c r="M905" i="4" s="1"/>
  <c r="K912" i="4"/>
  <c r="K913" i="4"/>
  <c r="M913" i="4" s="1"/>
  <c r="K920" i="4"/>
  <c r="K921" i="4"/>
  <c r="M921" i="4" s="1"/>
  <c r="K928" i="4"/>
  <c r="K929" i="4"/>
  <c r="M929" i="4" s="1"/>
  <c r="K936" i="4"/>
  <c r="K937" i="4"/>
  <c r="M937" i="4" s="1"/>
  <c r="K944" i="4"/>
  <c r="K945" i="4"/>
  <c r="M945" i="4" s="1"/>
  <c r="K952" i="4"/>
  <c r="K953" i="4"/>
  <c r="M953" i="4" s="1"/>
  <c r="K960" i="4"/>
  <c r="K961" i="4"/>
  <c r="M961" i="4" s="1"/>
  <c r="K968" i="4"/>
  <c r="K969" i="4"/>
  <c r="M969" i="4" s="1"/>
  <c r="K976" i="4"/>
  <c r="K978" i="4"/>
  <c r="K980" i="4"/>
  <c r="K982" i="4"/>
  <c r="K985" i="4"/>
  <c r="M985" i="4" s="1"/>
  <c r="K989" i="4"/>
  <c r="L989" i="4" s="1"/>
  <c r="K993" i="4"/>
  <c r="M993" i="4" s="1"/>
  <c r="K997" i="4"/>
  <c r="M997" i="4" s="1"/>
  <c r="K1001" i="4"/>
  <c r="M1001" i="4" s="1"/>
  <c r="P1190" i="4"/>
  <c r="P1192" i="4"/>
  <c r="O1210" i="4"/>
  <c r="M1211" i="4"/>
  <c r="L1216" i="4"/>
  <c r="M1219" i="4"/>
  <c r="M1227" i="4"/>
  <c r="M1231" i="4"/>
  <c r="M1235" i="4"/>
  <c r="M1239" i="4"/>
  <c r="M1243" i="4"/>
  <c r="M1247" i="4"/>
  <c r="M1251" i="4"/>
  <c r="M1255" i="4"/>
  <c r="M1259" i="4"/>
  <c r="M1263" i="4"/>
  <c r="M1267" i="4"/>
  <c r="M1271" i="4"/>
  <c r="M1275" i="4"/>
  <c r="M1279" i="4"/>
  <c r="M1283" i="4"/>
  <c r="M1287" i="4"/>
  <c r="M1291" i="4"/>
  <c r="M1295" i="4"/>
  <c r="M1299" i="4"/>
  <c r="M1303" i="4"/>
  <c r="M1307" i="4"/>
  <c r="M1311" i="4"/>
  <c r="M1315" i="4"/>
  <c r="M1319" i="4"/>
  <c r="M1323" i="4"/>
  <c r="M1327" i="4"/>
  <c r="M1331" i="4"/>
  <c r="M1335" i="4"/>
  <c r="M1339" i="4"/>
  <c r="M1343" i="4"/>
  <c r="M1347" i="4"/>
  <c r="M1351" i="4"/>
  <c r="M1355" i="4"/>
  <c r="M1359" i="4"/>
  <c r="M1363" i="4"/>
  <c r="M1367" i="4"/>
  <c r="M1371" i="4"/>
  <c r="M1375" i="4"/>
  <c r="M1379" i="4"/>
  <c r="M1383" i="4"/>
  <c r="M1387" i="4"/>
  <c r="M1391" i="4"/>
  <c r="M1395" i="4"/>
  <c r="M1399" i="4"/>
  <c r="M1403" i="4"/>
  <c r="M1407" i="4"/>
  <c r="M1411" i="4"/>
  <c r="M1415" i="4"/>
  <c r="M1419" i="4"/>
  <c r="M1423" i="4"/>
  <c r="M1427" i="4"/>
  <c r="M1431" i="4"/>
  <c r="M1435" i="4"/>
  <c r="M1439" i="4"/>
  <c r="M1443" i="4"/>
  <c r="M1447" i="4"/>
  <c r="M1451" i="4"/>
  <c r="M1455" i="4"/>
  <c r="M1459" i="4"/>
  <c r="M1463" i="4"/>
  <c r="M1467" i="4"/>
  <c r="M1471" i="4"/>
  <c r="M1475" i="4"/>
  <c r="M1479" i="4"/>
  <c r="M1483" i="4"/>
  <c r="M1487" i="4"/>
  <c r="M1491" i="4"/>
  <c r="M1495" i="4"/>
  <c r="M1499" i="4"/>
  <c r="M1503" i="4"/>
  <c r="M1507" i="4"/>
  <c r="M1511" i="4"/>
  <c r="M1515" i="4"/>
  <c r="M1519" i="4"/>
  <c r="M1523" i="4"/>
  <c r="M1527" i="4"/>
  <c r="M1531" i="4"/>
  <c r="M1535" i="4"/>
  <c r="M1539" i="4"/>
  <c r="M1543" i="4"/>
  <c r="M1547" i="4"/>
  <c r="M1551" i="4"/>
  <c r="M1552" i="4"/>
  <c r="L1555" i="4"/>
  <c r="M1560" i="4"/>
  <c r="L1563" i="4"/>
  <c r="M1568" i="4"/>
  <c r="L1571" i="4"/>
  <c r="M1576" i="4"/>
  <c r="L1579" i="4"/>
  <c r="M1584" i="4"/>
  <c r="L1587" i="4"/>
  <c r="M1592" i="4"/>
  <c r="L1595" i="4"/>
  <c r="M1600" i="4"/>
  <c r="L1603" i="4"/>
  <c r="M1608" i="4"/>
  <c r="L1611" i="4"/>
  <c r="M1616" i="4"/>
  <c r="L1619" i="4"/>
  <c r="M1624" i="4"/>
  <c r="L1627" i="4"/>
  <c r="M1632" i="4"/>
  <c r="L1635" i="4"/>
  <c r="M1640" i="4"/>
  <c r="L1643" i="4"/>
  <c r="M1648" i="4"/>
  <c r="L1651" i="4"/>
  <c r="M1656" i="4"/>
  <c r="L1659" i="4"/>
  <c r="M1664" i="4"/>
  <c r="L1667" i="4"/>
  <c r="M1672" i="4"/>
  <c r="L1675" i="4"/>
  <c r="M1680" i="4"/>
  <c r="L1683" i="4"/>
  <c r="M1688" i="4"/>
  <c r="L1691" i="4"/>
  <c r="M1696" i="4"/>
  <c r="L1699" i="4"/>
  <c r="M1704" i="4"/>
  <c r="L1707" i="4"/>
  <c r="M1712" i="4"/>
  <c r="L1715" i="4"/>
  <c r="M1720" i="4"/>
  <c r="L1723" i="4"/>
  <c r="M1728" i="4"/>
  <c r="L1731" i="4"/>
  <c r="M1736" i="4"/>
  <c r="L1739" i="4"/>
  <c r="M1744" i="4"/>
  <c r="L1747" i="4"/>
  <c r="M1752" i="4"/>
  <c r="L1755" i="4"/>
  <c r="M1760" i="4"/>
  <c r="L1763" i="4"/>
  <c r="M1768" i="4"/>
  <c r="L1771" i="4"/>
  <c r="M1776" i="4"/>
  <c r="L1779" i="4"/>
  <c r="M1784" i="4"/>
  <c r="L1787" i="4"/>
  <c r="M1792" i="4"/>
  <c r="L1795" i="4"/>
  <c r="M1800" i="4"/>
  <c r="L1803" i="4"/>
  <c r="M1808" i="4"/>
  <c r="L1811" i="4"/>
  <c r="M1816" i="4"/>
  <c r="L1819" i="4"/>
  <c r="M1824" i="4"/>
  <c r="L1827" i="4"/>
  <c r="M1832" i="4"/>
  <c r="L1835" i="4"/>
  <c r="M1840" i="4"/>
  <c r="L1843" i="4"/>
  <c r="M1848" i="4"/>
  <c r="L1851" i="4"/>
  <c r="M1856" i="4"/>
  <c r="L1859" i="4"/>
  <c r="M1864" i="4"/>
  <c r="L1867" i="4"/>
  <c r="M1872" i="4"/>
  <c r="L1875" i="4"/>
  <c r="M1880" i="4"/>
  <c r="L1883" i="4"/>
  <c r="M1888" i="4"/>
  <c r="L1891" i="4"/>
  <c r="M1896" i="4"/>
  <c r="L1899" i="4"/>
  <c r="M1904" i="4"/>
  <c r="L1907" i="4"/>
  <c r="M1912" i="4"/>
  <c r="L1915" i="4"/>
  <c r="M1920" i="4"/>
  <c r="L1923" i="4"/>
  <c r="M1928" i="4"/>
  <c r="L1931" i="4"/>
  <c r="M1936" i="4"/>
  <c r="L1939" i="4"/>
  <c r="M1944" i="4"/>
  <c r="L1947" i="4"/>
  <c r="M1952" i="4"/>
  <c r="L1955" i="4"/>
  <c r="M1960" i="4"/>
  <c r="L1963" i="4"/>
  <c r="M1968" i="4"/>
  <c r="L1971" i="4"/>
  <c r="M1976" i="4"/>
  <c r="L1979" i="4"/>
  <c r="M1984" i="4"/>
  <c r="L1987" i="4"/>
  <c r="M1992" i="4"/>
  <c r="M1996" i="4"/>
  <c r="M2000" i="4"/>
  <c r="M2004" i="4"/>
  <c r="K16" i="4"/>
  <c r="M16" i="4" s="1"/>
  <c r="O44" i="4"/>
  <c r="O72" i="4"/>
  <c r="O76" i="4"/>
  <c r="O80" i="4"/>
  <c r="O96" i="4"/>
  <c r="O100" i="4"/>
  <c r="O128" i="4"/>
  <c r="O144" i="4"/>
  <c r="O148" i="4"/>
  <c r="O176" i="4"/>
  <c r="O192" i="4"/>
  <c r="O196" i="4"/>
  <c r="O212" i="4"/>
  <c r="K275" i="4"/>
  <c r="L275" i="4" s="1"/>
  <c r="O290" i="4"/>
  <c r="K291" i="4"/>
  <c r="L291" i="4" s="1"/>
  <c r="O322" i="4"/>
  <c r="M323" i="4"/>
  <c r="O338" i="4"/>
  <c r="K339" i="4"/>
  <c r="M339" i="4" s="1"/>
  <c r="K8" i="4"/>
  <c r="M8" i="4" s="1"/>
  <c r="K9" i="4"/>
  <c r="M9" i="4" s="1"/>
  <c r="K11" i="4"/>
  <c r="M11" i="4" s="1"/>
  <c r="K13" i="4"/>
  <c r="M13" i="4" s="1"/>
  <c r="O14" i="4"/>
  <c r="P16" i="4"/>
  <c r="K20" i="4"/>
  <c r="M20" i="4" s="1"/>
  <c r="K21" i="4"/>
  <c r="M21" i="4" s="1"/>
  <c r="O22" i="4"/>
  <c r="P24" i="4"/>
  <c r="K28" i="4"/>
  <c r="M28" i="4" s="1"/>
  <c r="K29" i="4"/>
  <c r="M29" i="4" s="1"/>
  <c r="O30" i="4"/>
  <c r="P32" i="4"/>
  <c r="K36" i="4"/>
  <c r="L36" i="4" s="1"/>
  <c r="K37" i="4"/>
  <c r="L37" i="4" s="1"/>
  <c r="O38" i="4"/>
  <c r="O42" i="4"/>
  <c r="O46" i="4"/>
  <c r="O50" i="4"/>
  <c r="O54" i="4"/>
  <c r="O58" i="4"/>
  <c r="O62" i="4"/>
  <c r="O66" i="4"/>
  <c r="O70" i="4"/>
  <c r="O74" i="4"/>
  <c r="O78" i="4"/>
  <c r="O82" i="4"/>
  <c r="O86" i="4"/>
  <c r="O90" i="4"/>
  <c r="O94" i="4"/>
  <c r="O98" i="4"/>
  <c r="O102" i="4"/>
  <c r="O106" i="4"/>
  <c r="O110" i="4"/>
  <c r="O114" i="4"/>
  <c r="O118" i="4"/>
  <c r="O122" i="4"/>
  <c r="O126" i="4"/>
  <c r="O134" i="4"/>
  <c r="O138" i="4"/>
  <c r="O142" i="4"/>
  <c r="O146" i="4"/>
  <c r="O150" i="4"/>
  <c r="O154" i="4"/>
  <c r="O158" i="4"/>
  <c r="O162" i="4"/>
  <c r="O166" i="4"/>
  <c r="O170" i="4"/>
  <c r="O174" i="4"/>
  <c r="O178" i="4"/>
  <c r="O182" i="4"/>
  <c r="O186" i="4"/>
  <c r="O190" i="4"/>
  <c r="O194" i="4"/>
  <c r="O198" i="4"/>
  <c r="O202" i="4"/>
  <c r="O206" i="4"/>
  <c r="O214" i="4"/>
  <c r="O218" i="4"/>
  <c r="O222" i="4"/>
  <c r="O226" i="4"/>
  <c r="O230" i="4"/>
  <c r="O234" i="4"/>
  <c r="O238" i="4"/>
  <c r="O242" i="4"/>
  <c r="O246" i="4"/>
  <c r="K247" i="4"/>
  <c r="L247" i="4" s="1"/>
  <c r="K248" i="4"/>
  <c r="P248" i="4"/>
  <c r="O254" i="4"/>
  <c r="K255" i="4"/>
  <c r="L255" i="4" s="1"/>
  <c r="K256" i="4"/>
  <c r="P256" i="4"/>
  <c r="O262" i="4"/>
  <c r="K263" i="4"/>
  <c r="L263" i="4" s="1"/>
  <c r="K264" i="4"/>
  <c r="P264" i="4"/>
  <c r="O270" i="4"/>
  <c r="K271" i="4"/>
  <c r="M271" i="4" s="1"/>
  <c r="K272" i="4"/>
  <c r="P272" i="4"/>
  <c r="O278" i="4"/>
  <c r="K279" i="4"/>
  <c r="M279" i="4" s="1"/>
  <c r="K280" i="4"/>
  <c r="P280" i="4"/>
  <c r="O286" i="4"/>
  <c r="K287" i="4"/>
  <c r="M287" i="4" s="1"/>
  <c r="K288" i="4"/>
  <c r="P288" i="4"/>
  <c r="O294" i="4"/>
  <c r="K295" i="4"/>
  <c r="M295" i="4" s="1"/>
  <c r="K296" i="4"/>
  <c r="P296" i="4"/>
  <c r="O302" i="4"/>
  <c r="K303" i="4"/>
  <c r="M303" i="4" s="1"/>
  <c r="K304" i="4"/>
  <c r="P304" i="4"/>
  <c r="O310" i="4"/>
  <c r="K311" i="4"/>
  <c r="L311" i="4" s="1"/>
  <c r="K312" i="4"/>
  <c r="P312" i="4"/>
  <c r="M316" i="4"/>
  <c r="M327" i="4"/>
  <c r="O334" i="4"/>
  <c r="K335" i="4"/>
  <c r="L335" i="4" s="1"/>
  <c r="K336" i="4"/>
  <c r="P336" i="4"/>
  <c r="O342" i="4"/>
  <c r="K343" i="4"/>
  <c r="M343" i="4" s="1"/>
  <c r="K344" i="4"/>
  <c r="P344" i="4"/>
  <c r="O350" i="4"/>
  <c r="K351" i="4"/>
  <c r="L351" i="4" s="1"/>
  <c r="K352" i="4"/>
  <c r="P352" i="4"/>
  <c r="O358" i="4"/>
  <c r="K359" i="4"/>
  <c r="L359" i="4" s="1"/>
  <c r="K360" i="4"/>
  <c r="P360" i="4"/>
  <c r="O366" i="4"/>
  <c r="K367" i="4"/>
  <c r="M367" i="4" s="1"/>
  <c r="K368" i="4"/>
  <c r="P368" i="4"/>
  <c r="O374" i="4"/>
  <c r="K375" i="4"/>
  <c r="M375" i="4" s="1"/>
  <c r="K376" i="4"/>
  <c r="P376" i="4"/>
  <c r="O382" i="4"/>
  <c r="K383" i="4"/>
  <c r="L383" i="4" s="1"/>
  <c r="K384" i="4"/>
  <c r="P384" i="4"/>
  <c r="O390" i="4"/>
  <c r="K391" i="4"/>
  <c r="L391" i="4" s="1"/>
  <c r="K392" i="4"/>
  <c r="O398" i="4"/>
  <c r="K399" i="4"/>
  <c r="L399" i="4" s="1"/>
  <c r="K400" i="4"/>
  <c r="P400" i="4"/>
  <c r="O406" i="4"/>
  <c r="K407" i="4"/>
  <c r="M407" i="4" s="1"/>
  <c r="K408" i="4"/>
  <c r="P408" i="4"/>
  <c r="O414" i="4"/>
  <c r="K415" i="4"/>
  <c r="M415" i="4" s="1"/>
  <c r="K416" i="4"/>
  <c r="P416" i="4"/>
  <c r="O422" i="4"/>
  <c r="K423" i="4"/>
  <c r="L423" i="4" s="1"/>
  <c r="K424" i="4"/>
  <c r="P424" i="4"/>
  <c r="O430" i="4"/>
  <c r="K431" i="4"/>
  <c r="M431" i="4" s="1"/>
  <c r="K432" i="4"/>
  <c r="P432" i="4"/>
  <c r="O438" i="4"/>
  <c r="K439" i="4"/>
  <c r="M439" i="4" s="1"/>
  <c r="K440" i="4"/>
  <c r="P440" i="4"/>
  <c r="O446" i="4"/>
  <c r="K447" i="4"/>
  <c r="L447" i="4" s="1"/>
  <c r="K448" i="4"/>
  <c r="P448" i="4"/>
  <c r="K454" i="4"/>
  <c r="K455" i="4"/>
  <c r="L455" i="4" s="1"/>
  <c r="O458" i="4"/>
  <c r="K462" i="4"/>
  <c r="K463" i="4"/>
  <c r="M463" i="4" s="1"/>
  <c r="O466" i="4"/>
  <c r="K470" i="4"/>
  <c r="K471" i="4"/>
  <c r="L471" i="4" s="1"/>
  <c r="O474" i="4"/>
  <c r="K478" i="4"/>
  <c r="K479" i="4"/>
  <c r="L479" i="4" s="1"/>
  <c r="O482" i="4"/>
  <c r="K486" i="4"/>
  <c r="K487" i="4"/>
  <c r="M487" i="4" s="1"/>
  <c r="O490" i="4"/>
  <c r="K494" i="4"/>
  <c r="K495" i="4"/>
  <c r="M495" i="4" s="1"/>
  <c r="O498" i="4"/>
  <c r="K502" i="4"/>
  <c r="K503" i="4"/>
  <c r="M503" i="4" s="1"/>
  <c r="O506" i="4"/>
  <c r="K510" i="4"/>
  <c r="K511" i="4"/>
  <c r="M511" i="4" s="1"/>
  <c r="O514" i="4"/>
  <c r="K518" i="4"/>
  <c r="K519" i="4"/>
  <c r="L519" i="4" s="1"/>
  <c r="O522" i="4"/>
  <c r="K526" i="4"/>
  <c r="K527" i="4"/>
  <c r="M527" i="4" s="1"/>
  <c r="O530" i="4"/>
  <c r="K534" i="4"/>
  <c r="K535" i="4"/>
  <c r="M535" i="4" s="1"/>
  <c r="O538" i="4"/>
  <c r="K542" i="4"/>
  <c r="K543" i="4"/>
  <c r="M543" i="4" s="1"/>
  <c r="O546" i="4"/>
  <c r="K550" i="4"/>
  <c r="K551" i="4"/>
  <c r="M551" i="4" s="1"/>
  <c r="O554" i="4"/>
  <c r="K558" i="4"/>
  <c r="K559" i="4"/>
  <c r="M559" i="4" s="1"/>
  <c r="O562" i="4"/>
  <c r="K566" i="4"/>
  <c r="K567" i="4"/>
  <c r="M567" i="4" s="1"/>
  <c r="O570" i="4"/>
  <c r="K574" i="4"/>
  <c r="K575" i="4"/>
  <c r="M575" i="4" s="1"/>
  <c r="O578" i="4"/>
  <c r="K582" i="4"/>
  <c r="K583" i="4"/>
  <c r="M583" i="4" s="1"/>
  <c r="O586" i="4"/>
  <c r="K590" i="4"/>
  <c r="K591" i="4"/>
  <c r="M591" i="4" s="1"/>
  <c r="O594" i="4"/>
  <c r="K598" i="4"/>
  <c r="K599" i="4"/>
  <c r="M599" i="4" s="1"/>
  <c r="O602" i="4"/>
  <c r="K606" i="4"/>
  <c r="K607" i="4"/>
  <c r="M607" i="4" s="1"/>
  <c r="O610" i="4"/>
  <c r="K614" i="4"/>
  <c r="K615" i="4"/>
  <c r="M615" i="4" s="1"/>
  <c r="O618" i="4"/>
  <c r="K622" i="4"/>
  <c r="K623" i="4"/>
  <c r="M623" i="4" s="1"/>
  <c r="O626" i="4"/>
  <c r="K630" i="4"/>
  <c r="K631" i="4"/>
  <c r="M631" i="4" s="1"/>
  <c r="O634" i="4"/>
  <c r="K638" i="4"/>
  <c r="K639" i="4"/>
  <c r="M639" i="4" s="1"/>
  <c r="O642" i="4"/>
  <c r="K646" i="4"/>
  <c r="K647" i="4"/>
  <c r="M647" i="4" s="1"/>
  <c r="O650" i="4"/>
  <c r="K654" i="4"/>
  <c r="K655" i="4"/>
  <c r="M655" i="4" s="1"/>
  <c r="O658" i="4"/>
  <c r="K662" i="4"/>
  <c r="K663" i="4"/>
  <c r="M663" i="4" s="1"/>
  <c r="O666" i="4"/>
  <c r="K670" i="4"/>
  <c r="K671" i="4"/>
  <c r="L671" i="4" s="1"/>
  <c r="O674" i="4"/>
  <c r="K678" i="4"/>
  <c r="K679" i="4"/>
  <c r="M679" i="4" s="1"/>
  <c r="O682" i="4"/>
  <c r="K686" i="4"/>
  <c r="K687" i="4"/>
  <c r="M687" i="4" s="1"/>
  <c r="O690" i="4"/>
  <c r="K694" i="4"/>
  <c r="K695" i="4"/>
  <c r="L695" i="4" s="1"/>
  <c r="O698" i="4"/>
  <c r="K702" i="4"/>
  <c r="K703" i="4"/>
  <c r="L703" i="4" s="1"/>
  <c r="O706" i="4"/>
  <c r="K710" i="4"/>
  <c r="K711" i="4"/>
  <c r="L711" i="4" s="1"/>
  <c r="O714" i="4"/>
  <c r="K718" i="4"/>
  <c r="K719" i="4"/>
  <c r="M719" i="4" s="1"/>
  <c r="O722" i="4"/>
  <c r="K726" i="4"/>
  <c r="K727" i="4"/>
  <c r="M727" i="4" s="1"/>
  <c r="K734" i="4"/>
  <c r="K735" i="4"/>
  <c r="L735" i="4" s="1"/>
  <c r="K742" i="4"/>
  <c r="K743" i="4"/>
  <c r="M743" i="4" s="1"/>
  <c r="O746" i="4"/>
  <c r="K750" i="4"/>
  <c r="K751" i="4"/>
  <c r="M751" i="4" s="1"/>
  <c r="O754" i="4"/>
  <c r="K758" i="4"/>
  <c r="K759" i="4"/>
  <c r="L759" i="4" s="1"/>
  <c r="O762" i="4"/>
  <c r="K766" i="4"/>
  <c r="K767" i="4"/>
  <c r="L767" i="4" s="1"/>
  <c r="O770" i="4"/>
  <c r="K774" i="4"/>
  <c r="K775" i="4"/>
  <c r="M775" i="4" s="1"/>
  <c r="O778" i="4"/>
  <c r="K782" i="4"/>
  <c r="K783" i="4"/>
  <c r="M783" i="4" s="1"/>
  <c r="O786" i="4"/>
  <c r="K790" i="4"/>
  <c r="K791" i="4"/>
  <c r="M791" i="4" s="1"/>
  <c r="O794" i="4"/>
  <c r="K798" i="4"/>
  <c r="K799" i="4"/>
  <c r="L799" i="4" s="1"/>
  <c r="O802" i="4"/>
  <c r="K806" i="4"/>
  <c r="K807" i="4"/>
  <c r="M807" i="4" s="1"/>
  <c r="O810" i="4"/>
  <c r="K814" i="4"/>
  <c r="K815" i="4"/>
  <c r="M815" i="4" s="1"/>
  <c r="O818" i="4"/>
  <c r="K822" i="4"/>
  <c r="K823" i="4"/>
  <c r="M823" i="4" s="1"/>
  <c r="K830" i="4"/>
  <c r="K831" i="4"/>
  <c r="L831" i="4" s="1"/>
  <c r="O834" i="4"/>
  <c r="K838" i="4"/>
  <c r="K839" i="4"/>
  <c r="M839" i="4" s="1"/>
  <c r="O842" i="4"/>
  <c r="K846" i="4"/>
  <c r="K847" i="4"/>
  <c r="M847" i="4" s="1"/>
  <c r="O850" i="4"/>
  <c r="K854" i="4"/>
  <c r="K855" i="4"/>
  <c r="L855" i="4" s="1"/>
  <c r="O858" i="4"/>
  <c r="K862" i="4"/>
  <c r="K863" i="4"/>
  <c r="M863" i="4" s="1"/>
  <c r="O866" i="4"/>
  <c r="K870" i="4"/>
  <c r="K871" i="4"/>
  <c r="M871" i="4" s="1"/>
  <c r="O874" i="4"/>
  <c r="K878" i="4"/>
  <c r="K879" i="4"/>
  <c r="M879" i="4" s="1"/>
  <c r="O882" i="4"/>
  <c r="K886" i="4"/>
  <c r="M886" i="4" s="1"/>
  <c r="K887" i="4"/>
  <c r="M887" i="4" s="1"/>
  <c r="O890" i="4"/>
  <c r="K894" i="4"/>
  <c r="K895" i="4"/>
  <c r="M895" i="4" s="1"/>
  <c r="O898" i="4"/>
  <c r="K902" i="4"/>
  <c r="K903" i="4"/>
  <c r="M903" i="4" s="1"/>
  <c r="O906" i="4"/>
  <c r="K910" i="4"/>
  <c r="K911" i="4"/>
  <c r="M911" i="4" s="1"/>
  <c r="O914" i="4"/>
  <c r="K918" i="4"/>
  <c r="K919" i="4"/>
  <c r="L919" i="4" s="1"/>
  <c r="O922" i="4"/>
  <c r="K926" i="4"/>
  <c r="K927" i="4"/>
  <c r="M927" i="4" s="1"/>
  <c r="O930" i="4"/>
  <c r="K934" i="4"/>
  <c r="K935" i="4"/>
  <c r="M935" i="4" s="1"/>
  <c r="O938" i="4"/>
  <c r="K942" i="4"/>
  <c r="K943" i="4"/>
  <c r="M943" i="4" s="1"/>
  <c r="O946" i="4"/>
  <c r="K950" i="4"/>
  <c r="K951" i="4"/>
  <c r="M951" i="4" s="1"/>
  <c r="O954" i="4"/>
  <c r="K958" i="4"/>
  <c r="K959" i="4"/>
  <c r="M959" i="4" s="1"/>
  <c r="O962" i="4"/>
  <c r="K966" i="4"/>
  <c r="K967" i="4"/>
  <c r="M967" i="4" s="1"/>
  <c r="O970" i="4"/>
  <c r="K974" i="4"/>
  <c r="K975" i="4"/>
  <c r="M975" i="4" s="1"/>
  <c r="K977" i="4"/>
  <c r="L977" i="4" s="1"/>
  <c r="K979" i="4"/>
  <c r="M979" i="4" s="1"/>
  <c r="K981" i="4"/>
  <c r="M981" i="4" s="1"/>
  <c r="K983" i="4"/>
  <c r="M983" i="4" s="1"/>
  <c r="K984" i="4"/>
  <c r="M984" i="4" s="1"/>
  <c r="K988" i="4"/>
  <c r="M988" i="4" s="1"/>
  <c r="K992" i="4"/>
  <c r="M992" i="4" s="1"/>
  <c r="K996" i="4"/>
  <c r="M996" i="4" s="1"/>
  <c r="K1000" i="4"/>
  <c r="M1000" i="4" s="1"/>
  <c r="K1004" i="4"/>
  <c r="M1004" i="4" s="1"/>
  <c r="L1196" i="4"/>
  <c r="P1210" i="4"/>
  <c r="L1211" i="4"/>
  <c r="M1213" i="4"/>
  <c r="O1214" i="4"/>
  <c r="M1218" i="4"/>
  <c r="L1220" i="4"/>
  <c r="L1224" i="4"/>
  <c r="L1228" i="4"/>
  <c r="L1232" i="4"/>
  <c r="L1236" i="4"/>
  <c r="L1240" i="4"/>
  <c r="L1244" i="4"/>
  <c r="L1248" i="4"/>
  <c r="L1252" i="4"/>
  <c r="L1256" i="4"/>
  <c r="L1260" i="4"/>
  <c r="L1264" i="4"/>
  <c r="L1268" i="4"/>
  <c r="L1272" i="4"/>
  <c r="L1276" i="4"/>
  <c r="L1280" i="4"/>
  <c r="L1284" i="4"/>
  <c r="L1288" i="4"/>
  <c r="L1292" i="4"/>
  <c r="L1296" i="4"/>
  <c r="L1300" i="4"/>
  <c r="L1304" i="4"/>
  <c r="L1308" i="4"/>
  <c r="L1312" i="4"/>
  <c r="L1316" i="4"/>
  <c r="L1320" i="4"/>
  <c r="L1324" i="4"/>
  <c r="L1328" i="4"/>
  <c r="L1332" i="4"/>
  <c r="L1336" i="4"/>
  <c r="L1340" i="4"/>
  <c r="L1344" i="4"/>
  <c r="L1348" i="4"/>
  <c r="L1352" i="4"/>
  <c r="L1356" i="4"/>
  <c r="L1360" i="4"/>
  <c r="L1364" i="4"/>
  <c r="L1368" i="4"/>
  <c r="L1372" i="4"/>
  <c r="L1376" i="4"/>
  <c r="L1380" i="4"/>
  <c r="L1384" i="4"/>
  <c r="L1388" i="4"/>
  <c r="L1392" i="4"/>
  <c r="L1396" i="4"/>
  <c r="L1400" i="4"/>
  <c r="L1404" i="4"/>
  <c r="L1408" i="4"/>
  <c r="L1412" i="4"/>
  <c r="L1416" i="4"/>
  <c r="L1420" i="4"/>
  <c r="L1424" i="4"/>
  <c r="L1428" i="4"/>
  <c r="L1432" i="4"/>
  <c r="L1436" i="4"/>
  <c r="L1440" i="4"/>
  <c r="L1444" i="4"/>
  <c r="L1448" i="4"/>
  <c r="L1452" i="4"/>
  <c r="L1456" i="4"/>
  <c r="L1460" i="4"/>
  <c r="L1464" i="4"/>
  <c r="L1468" i="4"/>
  <c r="L1472" i="4"/>
  <c r="L1476" i="4"/>
  <c r="L1480" i="4"/>
  <c r="L1484" i="4"/>
  <c r="L1488" i="4"/>
  <c r="L1492" i="4"/>
  <c r="L1496" i="4"/>
  <c r="L1500" i="4"/>
  <c r="L1504" i="4"/>
  <c r="L1508" i="4"/>
  <c r="L1512" i="4"/>
  <c r="L1516" i="4"/>
  <c r="L1520" i="4"/>
  <c r="L1524" i="4"/>
  <c r="L1528" i="4"/>
  <c r="L1532" i="4"/>
  <c r="L1536" i="4"/>
  <c r="L1540" i="4"/>
  <c r="L1544" i="4"/>
  <c r="L1548" i="4"/>
  <c r="L1552" i="4"/>
  <c r="L1560" i="4"/>
  <c r="L1568" i="4"/>
  <c r="L1576" i="4"/>
  <c r="L1584" i="4"/>
  <c r="L1592" i="4"/>
  <c r="L1600" i="4"/>
  <c r="L1608" i="4"/>
  <c r="L1616" i="4"/>
  <c r="L1624" i="4"/>
  <c r="L1632" i="4"/>
  <c r="L1640" i="4"/>
  <c r="L1648" i="4"/>
  <c r="L1656" i="4"/>
  <c r="L1664" i="4"/>
  <c r="L1672" i="4"/>
  <c r="L1680" i="4"/>
  <c r="L1688" i="4"/>
  <c r="L1696" i="4"/>
  <c r="L1704" i="4"/>
  <c r="L1712" i="4"/>
  <c r="L1720" i="4"/>
  <c r="L1728" i="4"/>
  <c r="L1736" i="4"/>
  <c r="L1744" i="4"/>
  <c r="L1752" i="4"/>
  <c r="L1760" i="4"/>
  <c r="L1768" i="4"/>
  <c r="L1776" i="4"/>
  <c r="L1784" i="4"/>
  <c r="L1792" i="4"/>
  <c r="L1800" i="4"/>
  <c r="L1808" i="4"/>
  <c r="L1816" i="4"/>
  <c r="L1824" i="4"/>
  <c r="L1832" i="4"/>
  <c r="L1840" i="4"/>
  <c r="L1848" i="4"/>
  <c r="L1856" i="4"/>
  <c r="M1860" i="4"/>
  <c r="L1864" i="4"/>
  <c r="M1868" i="4"/>
  <c r="L1872" i="4"/>
  <c r="M1876" i="4"/>
  <c r="L1880" i="4"/>
  <c r="M1884" i="4"/>
  <c r="L1888" i="4"/>
  <c r="M1892" i="4"/>
  <c r="L1896" i="4"/>
  <c r="M1900" i="4"/>
  <c r="L1904" i="4"/>
  <c r="M1908" i="4"/>
  <c r="L1912" i="4"/>
  <c r="M1916" i="4"/>
  <c r="L1920" i="4"/>
  <c r="M1924" i="4"/>
  <c r="L1928" i="4"/>
  <c r="M1932" i="4"/>
  <c r="L1936" i="4"/>
  <c r="M1940" i="4"/>
  <c r="L1944" i="4"/>
  <c r="M1948" i="4"/>
  <c r="L1952" i="4"/>
  <c r="M1956" i="4"/>
  <c r="L1960" i="4"/>
  <c r="M1964" i="4"/>
  <c r="L1968" i="4"/>
  <c r="M1972" i="4"/>
  <c r="L1976" i="4"/>
  <c r="M1980" i="4"/>
  <c r="L1984" i="4"/>
  <c r="M1988" i="4"/>
  <c r="L1992" i="4"/>
  <c r="L1996" i="4"/>
  <c r="L2000" i="4"/>
  <c r="L2004" i="4"/>
  <c r="K24" i="4"/>
  <c r="M24" i="4" s="1"/>
  <c r="O52" i="4"/>
  <c r="O64" i="4"/>
  <c r="O68" i="4"/>
  <c r="O84" i="4"/>
  <c r="O112" i="4"/>
  <c r="O120" i="4"/>
  <c r="O124" i="4"/>
  <c r="O152" i="4"/>
  <c r="O168" i="4"/>
  <c r="O184" i="4"/>
  <c r="O200" i="4"/>
  <c r="O204" i="4"/>
  <c r="O220" i="4"/>
  <c r="O274" i="4"/>
  <c r="K6" i="4"/>
  <c r="M6" i="4" s="1"/>
  <c r="K7" i="4"/>
  <c r="M7" i="4" s="1"/>
  <c r="O12" i="4"/>
  <c r="P14" i="4"/>
  <c r="K18" i="4"/>
  <c r="M18" i="4" s="1"/>
  <c r="K19" i="4"/>
  <c r="L19" i="4" s="1"/>
  <c r="O20" i="4"/>
  <c r="P22" i="4"/>
  <c r="K26" i="4"/>
  <c r="L26" i="4" s="1"/>
  <c r="K27" i="4"/>
  <c r="M27" i="4" s="1"/>
  <c r="O28" i="4"/>
  <c r="P30" i="4"/>
  <c r="K34" i="4"/>
  <c r="L34" i="4" s="1"/>
  <c r="K35" i="4"/>
  <c r="L35" i="4" s="1"/>
  <c r="O36" i="4"/>
  <c r="P38" i="4"/>
  <c r="K41" i="4"/>
  <c r="L41" i="4" s="1"/>
  <c r="K42" i="4"/>
  <c r="P42" i="4"/>
  <c r="K45" i="4"/>
  <c r="M45" i="4" s="1"/>
  <c r="K46" i="4"/>
  <c r="P46" i="4"/>
  <c r="K49" i="4"/>
  <c r="M49" i="4" s="1"/>
  <c r="K50" i="4"/>
  <c r="P50" i="4"/>
  <c r="K53" i="4"/>
  <c r="M53" i="4" s="1"/>
  <c r="K54" i="4"/>
  <c r="P54" i="4"/>
  <c r="K57" i="4"/>
  <c r="M57" i="4" s="1"/>
  <c r="P58" i="4"/>
  <c r="K61" i="4"/>
  <c r="M61" i="4" s="1"/>
  <c r="P62" i="4"/>
  <c r="K65" i="4"/>
  <c r="L65" i="4" s="1"/>
  <c r="P66" i="4"/>
  <c r="K69" i="4"/>
  <c r="M69" i="4" s="1"/>
  <c r="P70" i="4"/>
  <c r="K73" i="4"/>
  <c r="L73" i="4" s="1"/>
  <c r="P74" i="4"/>
  <c r="K77" i="4"/>
  <c r="M77" i="4" s="1"/>
  <c r="P78" i="4"/>
  <c r="K81" i="4"/>
  <c r="L81" i="4" s="1"/>
  <c r="P82" i="4"/>
  <c r="K85" i="4"/>
  <c r="M85" i="4" s="1"/>
  <c r="P86" i="4"/>
  <c r="K89" i="4"/>
  <c r="M89" i="4" s="1"/>
  <c r="P90" i="4"/>
  <c r="K93" i="4"/>
  <c r="M93" i="4" s="1"/>
  <c r="P94" i="4"/>
  <c r="K97" i="4"/>
  <c r="L97" i="4" s="1"/>
  <c r="P98" i="4"/>
  <c r="K101" i="4"/>
  <c r="L101" i="4" s="1"/>
  <c r="P102" i="4"/>
  <c r="K105" i="4"/>
  <c r="L105" i="4" s="1"/>
  <c r="P106" i="4"/>
  <c r="K109" i="4"/>
  <c r="L109" i="4" s="1"/>
  <c r="P110" i="4"/>
  <c r="K113" i="4"/>
  <c r="L113" i="4" s="1"/>
  <c r="P114" i="4"/>
  <c r="K117" i="4"/>
  <c r="M117" i="4" s="1"/>
  <c r="P118" i="4"/>
  <c r="K121" i="4"/>
  <c r="M121" i="4" s="1"/>
  <c r="P122" i="4"/>
  <c r="K125" i="4"/>
  <c r="M125" i="4" s="1"/>
  <c r="P126" i="4"/>
  <c r="K129" i="4"/>
  <c r="L129" i="4" s="1"/>
  <c r="K133" i="4"/>
  <c r="M133" i="4" s="1"/>
  <c r="P134" i="4"/>
  <c r="K137" i="4"/>
  <c r="L137" i="4" s="1"/>
  <c r="P138" i="4"/>
  <c r="K141" i="4"/>
  <c r="M141" i="4" s="1"/>
  <c r="P142" i="4"/>
  <c r="K145" i="4"/>
  <c r="L145" i="4" s="1"/>
  <c r="P146" i="4"/>
  <c r="K149" i="4"/>
  <c r="M149" i="4" s="1"/>
  <c r="P150" i="4"/>
  <c r="K153" i="4"/>
  <c r="M153" i="4" s="1"/>
  <c r="P154" i="4"/>
  <c r="K157" i="4"/>
  <c r="M157" i="4" s="1"/>
  <c r="P158" i="4"/>
  <c r="K161" i="4"/>
  <c r="L161" i="4" s="1"/>
  <c r="P162" i="4"/>
  <c r="K165" i="4"/>
  <c r="L165" i="4" s="1"/>
  <c r="P166" i="4"/>
  <c r="K169" i="4"/>
  <c r="L169" i="4" s="1"/>
  <c r="P170" i="4"/>
  <c r="K173" i="4"/>
  <c r="L173" i="4" s="1"/>
  <c r="P174" i="4"/>
  <c r="K177" i="4"/>
  <c r="L177" i="4" s="1"/>
  <c r="P178" i="4"/>
  <c r="K181" i="4"/>
  <c r="M181" i="4" s="1"/>
  <c r="P182" i="4"/>
  <c r="K185" i="4"/>
  <c r="M185" i="4" s="1"/>
  <c r="P186" i="4"/>
  <c r="K189" i="4"/>
  <c r="M189" i="4" s="1"/>
  <c r="P190" i="4"/>
  <c r="K193" i="4"/>
  <c r="L193" i="4" s="1"/>
  <c r="P194" i="4"/>
  <c r="K197" i="4"/>
  <c r="M197" i="4" s="1"/>
  <c r="P198" i="4"/>
  <c r="K201" i="4"/>
  <c r="M201" i="4" s="1"/>
  <c r="P202" i="4"/>
  <c r="K205" i="4"/>
  <c r="M205" i="4" s="1"/>
  <c r="P206" i="4"/>
  <c r="K209" i="4"/>
  <c r="L209" i="4" s="1"/>
  <c r="K213" i="4"/>
  <c r="M213" i="4" s="1"/>
  <c r="P214" i="4"/>
  <c r="K217" i="4"/>
  <c r="L217" i="4" s="1"/>
  <c r="P218" i="4"/>
  <c r="K221" i="4"/>
  <c r="M221" i="4" s="1"/>
  <c r="P222" i="4"/>
  <c r="K225" i="4"/>
  <c r="L225" i="4" s="1"/>
  <c r="P226" i="4"/>
  <c r="K229" i="4"/>
  <c r="L229" i="4" s="1"/>
  <c r="P230" i="4"/>
  <c r="K233" i="4"/>
  <c r="L233" i="4" s="1"/>
  <c r="P234" i="4"/>
  <c r="K237" i="4"/>
  <c r="L237" i="4" s="1"/>
  <c r="P238" i="4"/>
  <c r="K241" i="4"/>
  <c r="L241" i="4" s="1"/>
  <c r="P242" i="4"/>
  <c r="K245" i="4"/>
  <c r="M245" i="4" s="1"/>
  <c r="O252" i="4"/>
  <c r="K253" i="4"/>
  <c r="L253" i="4" s="1"/>
  <c r="O260" i="4"/>
  <c r="K261" i="4"/>
  <c r="M261" i="4" s="1"/>
  <c r="O268" i="4"/>
  <c r="K269" i="4"/>
  <c r="L269" i="4" s="1"/>
  <c r="O276" i="4"/>
  <c r="K277" i="4"/>
  <c r="M277" i="4" s="1"/>
  <c r="K285" i="4"/>
  <c r="M285" i="4" s="1"/>
  <c r="O292" i="4"/>
  <c r="K293" i="4"/>
  <c r="M293" i="4" s="1"/>
  <c r="O300" i="4"/>
  <c r="K301" i="4"/>
  <c r="L301" i="4" s="1"/>
  <c r="O308" i="4"/>
  <c r="K309" i="4"/>
  <c r="M309" i="4" s="1"/>
  <c r="O320" i="4"/>
  <c r="O328" i="4"/>
  <c r="O332" i="4"/>
  <c r="K333" i="4"/>
  <c r="L333" i="4" s="1"/>
  <c r="O340" i="4"/>
  <c r="K341" i="4"/>
  <c r="L341" i="4" s="1"/>
  <c r="O348" i="4"/>
  <c r="K349" i="4"/>
  <c r="M349" i="4" s="1"/>
  <c r="O356" i="4"/>
  <c r="K357" i="4"/>
  <c r="L357" i="4" s="1"/>
  <c r="O364" i="4"/>
  <c r="K365" i="4"/>
  <c r="L365" i="4" s="1"/>
  <c r="O372" i="4"/>
  <c r="K373" i="4"/>
  <c r="M373" i="4" s="1"/>
  <c r="O380" i="4"/>
  <c r="K381" i="4"/>
  <c r="L381" i="4" s="1"/>
  <c r="O388" i="4"/>
  <c r="K389" i="4"/>
  <c r="M389" i="4" s="1"/>
  <c r="O396" i="4"/>
  <c r="K397" i="4"/>
  <c r="L397" i="4" s="1"/>
  <c r="O404" i="4"/>
  <c r="K405" i="4"/>
  <c r="M405" i="4" s="1"/>
  <c r="O412" i="4"/>
  <c r="K413" i="4"/>
  <c r="M413" i="4" s="1"/>
  <c r="O420" i="4"/>
  <c r="K421" i="4"/>
  <c r="M421" i="4" s="1"/>
  <c r="O428" i="4"/>
  <c r="K429" i="4"/>
  <c r="L429" i="4" s="1"/>
  <c r="O436" i="4"/>
  <c r="K437" i="4"/>
  <c r="M437" i="4" s="1"/>
  <c r="O444" i="4"/>
  <c r="K445" i="4"/>
  <c r="L445" i="4" s="1"/>
  <c r="O452" i="4"/>
  <c r="K453" i="4"/>
  <c r="M453" i="4" s="1"/>
  <c r="O456" i="4"/>
  <c r="K460" i="4"/>
  <c r="K461" i="4"/>
  <c r="L461" i="4" s="1"/>
  <c r="O464" i="4"/>
  <c r="K468" i="4"/>
  <c r="K469" i="4"/>
  <c r="L469" i="4" s="1"/>
  <c r="O472" i="4"/>
  <c r="K476" i="4"/>
  <c r="K477" i="4"/>
  <c r="L477" i="4" s="1"/>
  <c r="O480" i="4"/>
  <c r="K484" i="4"/>
  <c r="K485" i="4"/>
  <c r="L485" i="4" s="1"/>
  <c r="O488" i="4"/>
  <c r="K492" i="4"/>
  <c r="K493" i="4"/>
  <c r="M493" i="4" s="1"/>
  <c r="O496" i="4"/>
  <c r="K500" i="4"/>
  <c r="K501" i="4"/>
  <c r="M501" i="4" s="1"/>
  <c r="O504" i="4"/>
  <c r="K508" i="4"/>
  <c r="K509" i="4"/>
  <c r="L509" i="4" s="1"/>
  <c r="O512" i="4"/>
  <c r="K516" i="4"/>
  <c r="K517" i="4"/>
  <c r="M517" i="4" s="1"/>
  <c r="O520" i="4"/>
  <c r="K524" i="4"/>
  <c r="K525" i="4"/>
  <c r="L525" i="4" s="1"/>
  <c r="O528" i="4"/>
  <c r="K532" i="4"/>
  <c r="K533" i="4"/>
  <c r="L533" i="4" s="1"/>
  <c r="O536" i="4"/>
  <c r="K540" i="4"/>
  <c r="K541" i="4"/>
  <c r="L541" i="4" s="1"/>
  <c r="O544" i="4"/>
  <c r="K548" i="4"/>
  <c r="K549" i="4"/>
  <c r="M549" i="4" s="1"/>
  <c r="O552" i="4"/>
  <c r="K556" i="4"/>
  <c r="K557" i="4"/>
  <c r="L557" i="4" s="1"/>
  <c r="O560" i="4"/>
  <c r="K564" i="4"/>
  <c r="K565" i="4"/>
  <c r="L565" i="4" s="1"/>
  <c r="O568" i="4"/>
  <c r="K572" i="4"/>
  <c r="K573" i="4"/>
  <c r="L573" i="4" s="1"/>
  <c r="O576" i="4"/>
  <c r="K580" i="4"/>
  <c r="K581" i="4"/>
  <c r="M581" i="4" s="1"/>
  <c r="O584" i="4"/>
  <c r="K588" i="4"/>
  <c r="K589" i="4"/>
  <c r="M589" i="4" s="1"/>
  <c r="O592" i="4"/>
  <c r="K596" i="4"/>
  <c r="K597" i="4"/>
  <c r="L597" i="4" s="1"/>
  <c r="O600" i="4"/>
  <c r="K604" i="4"/>
  <c r="K605" i="4"/>
  <c r="L605" i="4" s="1"/>
  <c r="O608" i="4"/>
  <c r="K612" i="4"/>
  <c r="K613" i="4"/>
  <c r="L613" i="4" s="1"/>
  <c r="O616" i="4"/>
  <c r="K620" i="4"/>
  <c r="K621" i="4"/>
  <c r="M621" i="4" s="1"/>
  <c r="O624" i="4"/>
  <c r="K628" i="4"/>
  <c r="K629" i="4"/>
  <c r="M629" i="4" s="1"/>
  <c r="O632" i="4"/>
  <c r="K636" i="4"/>
  <c r="K637" i="4"/>
  <c r="L637" i="4" s="1"/>
  <c r="O640" i="4"/>
  <c r="K644" i="4"/>
  <c r="K645" i="4"/>
  <c r="M645" i="4" s="1"/>
  <c r="O648" i="4"/>
  <c r="K652" i="4"/>
  <c r="K653" i="4"/>
  <c r="M653" i="4" s="1"/>
  <c r="O656" i="4"/>
  <c r="K660" i="4"/>
  <c r="K661" i="4"/>
  <c r="M661" i="4" s="1"/>
  <c r="O664" i="4"/>
  <c r="K668" i="4"/>
  <c r="K669" i="4"/>
  <c r="L669" i="4" s="1"/>
  <c r="O672" i="4"/>
  <c r="K676" i="4"/>
  <c r="K677" i="4"/>
  <c r="M677" i="4" s="1"/>
  <c r="O680" i="4"/>
  <c r="K684" i="4"/>
  <c r="K685" i="4"/>
  <c r="M685" i="4" s="1"/>
  <c r="O688" i="4"/>
  <c r="K692" i="4"/>
  <c r="K693" i="4"/>
  <c r="M693" i="4" s="1"/>
  <c r="O696" i="4"/>
  <c r="K700" i="4"/>
  <c r="K701" i="4"/>
  <c r="L701" i="4" s="1"/>
  <c r="O704" i="4"/>
  <c r="K708" i="4"/>
  <c r="K709" i="4"/>
  <c r="M709" i="4" s="1"/>
  <c r="O712" i="4"/>
  <c r="K716" i="4"/>
  <c r="K717" i="4"/>
  <c r="L717" i="4" s="1"/>
  <c r="O720" i="4"/>
  <c r="K724" i="4"/>
  <c r="K725" i="4"/>
  <c r="M725" i="4" s="1"/>
  <c r="O728" i="4"/>
  <c r="K732" i="4"/>
  <c r="K733" i="4"/>
  <c r="L733" i="4" s="1"/>
  <c r="O736" i="4"/>
  <c r="K740" i="4"/>
  <c r="K741" i="4"/>
  <c r="L741" i="4" s="1"/>
  <c r="O744" i="4"/>
  <c r="K748" i="4"/>
  <c r="K749" i="4"/>
  <c r="M749" i="4" s="1"/>
  <c r="O752" i="4"/>
  <c r="K756" i="4"/>
  <c r="K757" i="4"/>
  <c r="M757" i="4" s="1"/>
  <c r="O760" i="4"/>
  <c r="K764" i="4"/>
  <c r="K765" i="4"/>
  <c r="L765" i="4" s="1"/>
  <c r="O768" i="4"/>
  <c r="K772" i="4"/>
  <c r="K773" i="4"/>
  <c r="M773" i="4" s="1"/>
  <c r="O776" i="4"/>
  <c r="K780" i="4"/>
  <c r="K781" i="4"/>
  <c r="L781" i="4" s="1"/>
  <c r="O784" i="4"/>
  <c r="K788" i="4"/>
  <c r="K789" i="4"/>
  <c r="L789" i="4" s="1"/>
  <c r="O792" i="4"/>
  <c r="K796" i="4"/>
  <c r="K797" i="4"/>
  <c r="L797" i="4" s="1"/>
  <c r="O800" i="4"/>
  <c r="K804" i="4"/>
  <c r="K805" i="4"/>
  <c r="M805" i="4" s="1"/>
  <c r="O808" i="4"/>
  <c r="K812" i="4"/>
  <c r="K813" i="4"/>
  <c r="L813" i="4" s="1"/>
  <c r="O816" i="4"/>
  <c r="K820" i="4"/>
  <c r="K821" i="4"/>
  <c r="L821" i="4" s="1"/>
  <c r="O824" i="4"/>
  <c r="K828" i="4"/>
  <c r="K829" i="4"/>
  <c r="L829" i="4" s="1"/>
  <c r="O832" i="4"/>
  <c r="K836" i="4"/>
  <c r="K837" i="4"/>
  <c r="M837" i="4" s="1"/>
  <c r="O840" i="4"/>
  <c r="K844" i="4"/>
  <c r="K845" i="4"/>
  <c r="M845" i="4" s="1"/>
  <c r="O848" i="4"/>
  <c r="K852" i="4"/>
  <c r="K853" i="4"/>
  <c r="L853" i="4" s="1"/>
  <c r="O856" i="4"/>
  <c r="K860" i="4"/>
  <c r="K861" i="4"/>
  <c r="L861" i="4" s="1"/>
  <c r="O864" i="4"/>
  <c r="K868" i="4"/>
  <c r="K869" i="4"/>
  <c r="L869" i="4" s="1"/>
  <c r="O872" i="4"/>
  <c r="K876" i="4"/>
  <c r="K877" i="4"/>
  <c r="M877" i="4" s="1"/>
  <c r="O880" i="4"/>
  <c r="K884" i="4"/>
  <c r="K885" i="4"/>
  <c r="M885" i="4" s="1"/>
  <c r="O888" i="4"/>
  <c r="K892" i="4"/>
  <c r="K893" i="4"/>
  <c r="L893" i="4" s="1"/>
  <c r="O896" i="4"/>
  <c r="K900" i="4"/>
  <c r="K901" i="4"/>
  <c r="M901" i="4" s="1"/>
  <c r="O904" i="4"/>
  <c r="K908" i="4"/>
  <c r="K909" i="4"/>
  <c r="M909" i="4" s="1"/>
  <c r="O912" i="4"/>
  <c r="K916" i="4"/>
  <c r="K917" i="4"/>
  <c r="M917" i="4" s="1"/>
  <c r="O920" i="4"/>
  <c r="K924" i="4"/>
  <c r="K925" i="4"/>
  <c r="L925" i="4" s="1"/>
  <c r="O928" i="4"/>
  <c r="K932" i="4"/>
  <c r="K933" i="4"/>
  <c r="M933" i="4" s="1"/>
  <c r="O936" i="4"/>
  <c r="K940" i="4"/>
  <c r="K941" i="4"/>
  <c r="M941" i="4" s="1"/>
  <c r="O944" i="4"/>
  <c r="K948" i="4"/>
  <c r="K949" i="4"/>
  <c r="M949" i="4" s="1"/>
  <c r="O952" i="4"/>
  <c r="K956" i="4"/>
  <c r="K957" i="4"/>
  <c r="L957" i="4" s="1"/>
  <c r="O960" i="4"/>
  <c r="K964" i="4"/>
  <c r="K965" i="4"/>
  <c r="M965" i="4" s="1"/>
  <c r="O968" i="4"/>
  <c r="K972" i="4"/>
  <c r="K973" i="4"/>
  <c r="L973" i="4" s="1"/>
  <c r="K987" i="4"/>
  <c r="L987" i="4" s="1"/>
  <c r="K991" i="4"/>
  <c r="M991" i="4" s="1"/>
  <c r="K995" i="4"/>
  <c r="L995" i="4" s="1"/>
  <c r="K999" i="4"/>
  <c r="M999" i="4" s="1"/>
  <c r="K1003" i="4"/>
  <c r="L1003" i="4" s="1"/>
  <c r="O1196" i="4"/>
  <c r="O1198" i="4"/>
  <c r="O1200" i="4"/>
  <c r="O1202" i="4"/>
  <c r="O1204" i="4"/>
  <c r="O1206" i="4"/>
  <c r="O1208" i="4"/>
  <c r="Q1212" i="4"/>
  <c r="O1216" i="4"/>
  <c r="M1559" i="4"/>
  <c r="M1567" i="4"/>
  <c r="M1575" i="4"/>
  <c r="M1583" i="4"/>
  <c r="M1591" i="4"/>
  <c r="M1599" i="4"/>
  <c r="M1607" i="4"/>
  <c r="M1615" i="4"/>
  <c r="M1623" i="4"/>
  <c r="M1631" i="4"/>
  <c r="M1639" i="4"/>
  <c r="M1647" i="4"/>
  <c r="M1655" i="4"/>
  <c r="M1663" i="4"/>
  <c r="M1671" i="4"/>
  <c r="M1679" i="4"/>
  <c r="M1687" i="4"/>
  <c r="M1695" i="4"/>
  <c r="M1703" i="4"/>
  <c r="M1711" i="4"/>
  <c r="M1719" i="4"/>
  <c r="M1727" i="4"/>
  <c r="M1735" i="4"/>
  <c r="M1743" i="4"/>
  <c r="M1751" i="4"/>
  <c r="M1759" i="4"/>
  <c r="M1767" i="4"/>
  <c r="M1775" i="4"/>
  <c r="M1783" i="4"/>
  <c r="M1791" i="4"/>
  <c r="M1799" i="4"/>
  <c r="M1807" i="4"/>
  <c r="M1815" i="4"/>
  <c r="M1823" i="4"/>
  <c r="M1831" i="4"/>
  <c r="M1839" i="4"/>
  <c r="M1847" i="4"/>
  <c r="M1855" i="4"/>
  <c r="M1863" i="4"/>
  <c r="M1871" i="4"/>
  <c r="M1879" i="4"/>
  <c r="M1887" i="4"/>
  <c r="M1895" i="4"/>
  <c r="M1903" i="4"/>
  <c r="M1911" i="4"/>
  <c r="M1919" i="4"/>
  <c r="M1927" i="4"/>
  <c r="M1935" i="4"/>
  <c r="M1943" i="4"/>
  <c r="M1951" i="4"/>
  <c r="M1959" i="4"/>
  <c r="M1967" i="4"/>
  <c r="M1975" i="4"/>
  <c r="M1983" i="4"/>
  <c r="M1991" i="4"/>
  <c r="M1995" i="4"/>
  <c r="M1999" i="4"/>
  <c r="M2003" i="4"/>
  <c r="Q11" i="4"/>
  <c r="P11" i="4"/>
  <c r="O11" i="4"/>
  <c r="Q19" i="4"/>
  <c r="P19" i="4"/>
  <c r="O19" i="4"/>
  <c r="Q13" i="4"/>
  <c r="P13" i="4"/>
  <c r="O13" i="4"/>
  <c r="Q7" i="4"/>
  <c r="P7" i="4"/>
  <c r="O7" i="4"/>
  <c r="Q15" i="4"/>
  <c r="P15" i="4"/>
  <c r="O15" i="4"/>
  <c r="Q5" i="4"/>
  <c r="P5" i="4"/>
  <c r="O5" i="4"/>
  <c r="Q9" i="4"/>
  <c r="P9" i="4"/>
  <c r="O9" i="4"/>
  <c r="Q17" i="4"/>
  <c r="P17" i="4"/>
  <c r="O17" i="4"/>
  <c r="O976" i="4"/>
  <c r="O978" i="4"/>
  <c r="O980" i="4"/>
  <c r="L1005" i="4"/>
  <c r="M1006" i="4"/>
  <c r="M1009" i="4"/>
  <c r="L1009" i="4"/>
  <c r="M1010" i="4"/>
  <c r="L1010" i="4"/>
  <c r="M1011" i="4"/>
  <c r="L1011" i="4"/>
  <c r="M1012" i="4"/>
  <c r="L1016" i="4"/>
  <c r="M1017" i="4"/>
  <c r="M1018" i="4"/>
  <c r="L1018" i="4"/>
  <c r="M1019" i="4"/>
  <c r="M1020" i="4"/>
  <c r="L1020" i="4"/>
  <c r="M1021" i="4"/>
  <c r="L1022" i="4"/>
  <c r="M1025" i="4"/>
  <c r="L1025" i="4"/>
  <c r="M1026" i="4"/>
  <c r="L1026" i="4"/>
  <c r="M1027" i="4"/>
  <c r="L1027" i="4"/>
  <c r="M1028" i="4"/>
  <c r="M1031" i="4"/>
  <c r="L1032" i="4"/>
  <c r="M1034" i="4"/>
  <c r="L1034" i="4"/>
  <c r="M1036" i="4"/>
  <c r="L1036" i="4"/>
  <c r="L1037" i="4"/>
  <c r="M1038" i="4"/>
  <c r="M1041" i="4"/>
  <c r="L1041" i="4"/>
  <c r="M1042" i="4"/>
  <c r="L1042" i="4"/>
  <c r="M1043" i="4"/>
  <c r="L1043" i="4"/>
  <c r="L1048" i="4"/>
  <c r="M1050" i="4"/>
  <c r="L1050" i="4"/>
  <c r="M1052" i="4"/>
  <c r="L1052" i="4"/>
  <c r="M1053" i="4"/>
  <c r="L1054" i="4"/>
  <c r="M1057" i="4"/>
  <c r="L1057" i="4"/>
  <c r="M1058" i="4"/>
  <c r="L1058" i="4"/>
  <c r="M1059" i="4"/>
  <c r="L1059" i="4"/>
  <c r="M1063" i="4"/>
  <c r="L1064" i="4"/>
  <c r="M1066" i="4"/>
  <c r="L1066" i="4"/>
  <c r="M1068" i="4"/>
  <c r="L1068" i="4"/>
  <c r="L1069" i="4"/>
  <c r="L1071" i="4"/>
  <c r="M1073" i="4"/>
  <c r="L1073" i="4"/>
  <c r="M1075" i="4"/>
  <c r="L1075" i="4"/>
  <c r="Q6" i="4"/>
  <c r="Q8" i="4"/>
  <c r="Q10" i="4"/>
  <c r="Q12" i="4"/>
  <c r="Q14" i="4"/>
  <c r="Q16" i="4"/>
  <c r="Q18" i="4"/>
  <c r="Q20" i="4"/>
  <c r="O21" i="4"/>
  <c r="Q22" i="4"/>
  <c r="O23" i="4"/>
  <c r="Q24" i="4"/>
  <c r="O25" i="4"/>
  <c r="Q26" i="4"/>
  <c r="O27" i="4"/>
  <c r="Q28" i="4"/>
  <c r="O29" i="4"/>
  <c r="Q30" i="4"/>
  <c r="O31" i="4"/>
  <c r="Q32" i="4"/>
  <c r="O33" i="4"/>
  <c r="Q34" i="4"/>
  <c r="O35" i="4"/>
  <c r="Q36" i="4"/>
  <c r="O37" i="4"/>
  <c r="Q38" i="4"/>
  <c r="O39" i="4"/>
  <c r="O41" i="4"/>
  <c r="O43" i="4"/>
  <c r="O45" i="4"/>
  <c r="O47" i="4"/>
  <c r="O49" i="4"/>
  <c r="O51" i="4"/>
  <c r="O53" i="4"/>
  <c r="O55" i="4"/>
  <c r="O57" i="4"/>
  <c r="O59" i="4"/>
  <c r="O61" i="4"/>
  <c r="O63" i="4"/>
  <c r="O65" i="4"/>
  <c r="O67" i="4"/>
  <c r="O69" i="4"/>
  <c r="O71" i="4"/>
  <c r="O73" i="4"/>
  <c r="O77" i="4"/>
  <c r="O79" i="4"/>
  <c r="O81" i="4"/>
  <c r="O83" i="4"/>
  <c r="O85" i="4"/>
  <c r="O87" i="4"/>
  <c r="O89" i="4"/>
  <c r="O91" i="4"/>
  <c r="O93" i="4"/>
  <c r="O95" i="4"/>
  <c r="O97" i="4"/>
  <c r="O99" i="4"/>
  <c r="O101" i="4"/>
  <c r="O103" i="4"/>
  <c r="O105" i="4"/>
  <c r="O107" i="4"/>
  <c r="O109" i="4"/>
  <c r="O111" i="4"/>
  <c r="O113" i="4"/>
  <c r="O115" i="4"/>
  <c r="O117" i="4"/>
  <c r="O119" i="4"/>
  <c r="O121" i="4"/>
  <c r="O125" i="4"/>
  <c r="O127" i="4"/>
  <c r="O129" i="4"/>
  <c r="O131" i="4"/>
  <c r="O133" i="4"/>
  <c r="O135" i="4"/>
  <c r="O137" i="4"/>
  <c r="O139" i="4"/>
  <c r="O141" i="4"/>
  <c r="O143" i="4"/>
  <c r="O145" i="4"/>
  <c r="O147" i="4"/>
  <c r="O149" i="4"/>
  <c r="O151" i="4"/>
  <c r="O153" i="4"/>
  <c r="O155" i="4"/>
  <c r="O157" i="4"/>
  <c r="O159" i="4"/>
  <c r="O161" i="4"/>
  <c r="O163" i="4"/>
  <c r="O167" i="4"/>
  <c r="O169" i="4"/>
  <c r="O171" i="4"/>
  <c r="O173" i="4"/>
  <c r="O175" i="4"/>
  <c r="O177" i="4"/>
  <c r="O179" i="4"/>
  <c r="O181" i="4"/>
  <c r="O183" i="4"/>
  <c r="O185" i="4"/>
  <c r="O187" i="4"/>
  <c r="O189" i="4"/>
  <c r="O191" i="4"/>
  <c r="O193" i="4"/>
  <c r="O195" i="4"/>
  <c r="O197" i="4"/>
  <c r="O199" i="4"/>
  <c r="O201" i="4"/>
  <c r="O203" i="4"/>
  <c r="O205" i="4"/>
  <c r="O207" i="4"/>
  <c r="O209" i="4"/>
  <c r="O211" i="4"/>
  <c r="O215" i="4"/>
  <c r="O217" i="4"/>
  <c r="O219" i="4"/>
  <c r="O221" i="4"/>
  <c r="O223" i="4"/>
  <c r="O225" i="4"/>
  <c r="O227" i="4"/>
  <c r="O229" i="4"/>
  <c r="O231" i="4"/>
  <c r="O233" i="4"/>
  <c r="O235" i="4"/>
  <c r="O237" i="4"/>
  <c r="O239" i="4"/>
  <c r="O241" i="4"/>
  <c r="O243" i="4"/>
  <c r="O245" i="4"/>
  <c r="O247" i="4"/>
  <c r="O249" i="4"/>
  <c r="O251" i="4"/>
  <c r="O253" i="4"/>
  <c r="O255" i="4"/>
  <c r="O259" i="4"/>
  <c r="O261" i="4"/>
  <c r="O263" i="4"/>
  <c r="O265" i="4"/>
  <c r="O267" i="4"/>
  <c r="O269" i="4"/>
  <c r="O271" i="4"/>
  <c r="O273" i="4"/>
  <c r="O275" i="4"/>
  <c r="O277" i="4"/>
  <c r="O279" i="4"/>
  <c r="O281" i="4"/>
  <c r="O283" i="4"/>
  <c r="O285" i="4"/>
  <c r="O287" i="4"/>
  <c r="O289" i="4"/>
  <c r="O291" i="4"/>
  <c r="O293" i="4"/>
  <c r="O295" i="4"/>
  <c r="O297" i="4"/>
  <c r="O299" i="4"/>
  <c r="O301" i="4"/>
  <c r="O303" i="4"/>
  <c r="O305" i="4"/>
  <c r="O307" i="4"/>
  <c r="O309" i="4"/>
  <c r="O311" i="4"/>
  <c r="O313" i="4"/>
  <c r="O315" i="4"/>
  <c r="O317" i="4"/>
  <c r="O319" i="4"/>
  <c r="O321" i="4"/>
  <c r="O323" i="4"/>
  <c r="O325" i="4"/>
  <c r="O327" i="4"/>
  <c r="O329" i="4"/>
  <c r="O331" i="4"/>
  <c r="O333" i="4"/>
  <c r="O335" i="4"/>
  <c r="O337" i="4"/>
  <c r="O339" i="4"/>
  <c r="O341" i="4"/>
  <c r="O343" i="4"/>
  <c r="O345" i="4"/>
  <c r="O347" i="4"/>
  <c r="O349" i="4"/>
  <c r="O351" i="4"/>
  <c r="O353" i="4"/>
  <c r="O355" i="4"/>
  <c r="O357" i="4"/>
  <c r="O359" i="4"/>
  <c r="O361" i="4"/>
  <c r="O363" i="4"/>
  <c r="O365" i="4"/>
  <c r="O367" i="4"/>
  <c r="O369" i="4"/>
  <c r="O371" i="4"/>
  <c r="O373" i="4"/>
  <c r="O375" i="4"/>
  <c r="O377" i="4"/>
  <c r="O379" i="4"/>
  <c r="O381" i="4"/>
  <c r="O383" i="4"/>
  <c r="O385" i="4"/>
  <c r="O387" i="4"/>
  <c r="O389" i="4"/>
  <c r="O391" i="4"/>
  <c r="O393" i="4"/>
  <c r="O395" i="4"/>
  <c r="O397" i="4"/>
  <c r="O399" i="4"/>
  <c r="O401" i="4"/>
  <c r="O403" i="4"/>
  <c r="O405" i="4"/>
  <c r="O407" i="4"/>
  <c r="O409" i="4"/>
  <c r="O411" i="4"/>
  <c r="O413" i="4"/>
  <c r="O415" i="4"/>
  <c r="O417" i="4"/>
  <c r="O419" i="4"/>
  <c r="O421" i="4"/>
  <c r="O423" i="4"/>
  <c r="O425" i="4"/>
  <c r="O427" i="4"/>
  <c r="O429" i="4"/>
  <c r="O431" i="4"/>
  <c r="O433" i="4"/>
  <c r="O435" i="4"/>
  <c r="O437" i="4"/>
  <c r="O439" i="4"/>
  <c r="O443" i="4"/>
  <c r="O445" i="4"/>
  <c r="O447" i="4"/>
  <c r="O449" i="4"/>
  <c r="O451" i="4"/>
  <c r="O453" i="4"/>
  <c r="P454" i="4"/>
  <c r="O455" i="4"/>
  <c r="P456" i="4"/>
  <c r="O457" i="4"/>
  <c r="P458" i="4"/>
  <c r="O459" i="4"/>
  <c r="P460" i="4"/>
  <c r="O461" i="4"/>
  <c r="P462" i="4"/>
  <c r="O463" i="4"/>
  <c r="P464" i="4"/>
  <c r="O465" i="4"/>
  <c r="P466" i="4"/>
  <c r="O467" i="4"/>
  <c r="P468" i="4"/>
  <c r="O469" i="4"/>
  <c r="P470" i="4"/>
  <c r="O471" i="4"/>
  <c r="P472" i="4"/>
  <c r="O473" i="4"/>
  <c r="P474" i="4"/>
  <c r="O475" i="4"/>
  <c r="P476" i="4"/>
  <c r="P478" i="4"/>
  <c r="O479" i="4"/>
  <c r="P480" i="4"/>
  <c r="O481" i="4"/>
  <c r="P482" i="4"/>
  <c r="O483" i="4"/>
  <c r="P484" i="4"/>
  <c r="O485" i="4"/>
  <c r="P486" i="4"/>
  <c r="O487" i="4"/>
  <c r="P488" i="4"/>
  <c r="O489" i="4"/>
  <c r="P490" i="4"/>
  <c r="O491" i="4"/>
  <c r="P492" i="4"/>
  <c r="O493" i="4"/>
  <c r="P494" i="4"/>
  <c r="O495" i="4"/>
  <c r="P496" i="4"/>
  <c r="O497" i="4"/>
  <c r="P498" i="4"/>
  <c r="O499" i="4"/>
  <c r="P500" i="4"/>
  <c r="O501" i="4"/>
  <c r="P502" i="4"/>
  <c r="O503" i="4"/>
  <c r="P504" i="4"/>
  <c r="O505" i="4"/>
  <c r="P506" i="4"/>
  <c r="O507" i="4"/>
  <c r="P508" i="4"/>
  <c r="P510" i="4"/>
  <c r="O511" i="4"/>
  <c r="P512" i="4"/>
  <c r="O513" i="4"/>
  <c r="P514" i="4"/>
  <c r="O515" i="4"/>
  <c r="P516" i="4"/>
  <c r="O517" i="4"/>
  <c r="P518" i="4"/>
  <c r="O519" i="4"/>
  <c r="P520" i="4"/>
  <c r="O521" i="4"/>
  <c r="P522" i="4"/>
  <c r="O523" i="4"/>
  <c r="P524" i="4"/>
  <c r="O525" i="4"/>
  <c r="P526" i="4"/>
  <c r="O527" i="4"/>
  <c r="P528" i="4"/>
  <c r="O529" i="4"/>
  <c r="P530" i="4"/>
  <c r="O531" i="4"/>
  <c r="P532" i="4"/>
  <c r="O533" i="4"/>
  <c r="P534" i="4"/>
  <c r="O535" i="4"/>
  <c r="P536" i="4"/>
  <c r="O537" i="4"/>
  <c r="P538" i="4"/>
  <c r="O539" i="4"/>
  <c r="P540" i="4"/>
  <c r="O541" i="4"/>
  <c r="P542" i="4"/>
  <c r="O543" i="4"/>
  <c r="P544" i="4"/>
  <c r="O545" i="4"/>
  <c r="P546" i="4"/>
  <c r="O547" i="4"/>
  <c r="P548" i="4"/>
  <c r="O549" i="4"/>
  <c r="P550" i="4"/>
  <c r="O551" i="4"/>
  <c r="P552" i="4"/>
  <c r="O553" i="4"/>
  <c r="P554" i="4"/>
  <c r="O555" i="4"/>
  <c r="P556" i="4"/>
  <c r="O557" i="4"/>
  <c r="P558" i="4"/>
  <c r="O559" i="4"/>
  <c r="P560" i="4"/>
  <c r="O561" i="4"/>
  <c r="P562" i="4"/>
  <c r="O563" i="4"/>
  <c r="P564" i="4"/>
  <c r="O565" i="4"/>
  <c r="P566" i="4"/>
  <c r="O567" i="4"/>
  <c r="P568" i="4"/>
  <c r="O569" i="4"/>
  <c r="P570" i="4"/>
  <c r="O571" i="4"/>
  <c r="P572" i="4"/>
  <c r="O573" i="4"/>
  <c r="P574" i="4"/>
  <c r="O575" i="4"/>
  <c r="P576" i="4"/>
  <c r="O577" i="4"/>
  <c r="P578" i="4"/>
  <c r="O579" i="4"/>
  <c r="P580" i="4"/>
  <c r="O581" i="4"/>
  <c r="P582" i="4"/>
  <c r="O583" i="4"/>
  <c r="P584" i="4"/>
  <c r="O585" i="4"/>
  <c r="P586" i="4"/>
  <c r="O587" i="4"/>
  <c r="P588" i="4"/>
  <c r="O589" i="4"/>
  <c r="P590" i="4"/>
  <c r="O591" i="4"/>
  <c r="P592" i="4"/>
  <c r="O593" i="4"/>
  <c r="P594" i="4"/>
  <c r="O595" i="4"/>
  <c r="P596" i="4"/>
  <c r="O597" i="4"/>
  <c r="P598" i="4"/>
  <c r="O599" i="4"/>
  <c r="P600" i="4"/>
  <c r="O601" i="4"/>
  <c r="P602" i="4"/>
  <c r="O603" i="4"/>
  <c r="P604" i="4"/>
  <c r="O605" i="4"/>
  <c r="P606" i="4"/>
  <c r="O607" i="4"/>
  <c r="P608" i="4"/>
  <c r="O609" i="4"/>
  <c r="P610" i="4"/>
  <c r="O611" i="4"/>
  <c r="P612" i="4"/>
  <c r="O613" i="4"/>
  <c r="P614" i="4"/>
  <c r="O615" i="4"/>
  <c r="P616" i="4"/>
  <c r="O617" i="4"/>
  <c r="P618" i="4"/>
  <c r="O619" i="4"/>
  <c r="P620" i="4"/>
  <c r="O621" i="4"/>
  <c r="P622" i="4"/>
  <c r="O623" i="4"/>
  <c r="P624" i="4"/>
  <c r="O625" i="4"/>
  <c r="P626" i="4"/>
  <c r="O627" i="4"/>
  <c r="P628" i="4"/>
  <c r="O629" i="4"/>
  <c r="P630" i="4"/>
  <c r="O631" i="4"/>
  <c r="P632" i="4"/>
  <c r="O633" i="4"/>
  <c r="P634" i="4"/>
  <c r="O635" i="4"/>
  <c r="P636" i="4"/>
  <c r="O637" i="4"/>
  <c r="P638" i="4"/>
  <c r="O639" i="4"/>
  <c r="P640" i="4"/>
  <c r="O641" i="4"/>
  <c r="P642" i="4"/>
  <c r="O643" i="4"/>
  <c r="P644" i="4"/>
  <c r="P646" i="4"/>
  <c r="O647" i="4"/>
  <c r="P648" i="4"/>
  <c r="P650" i="4"/>
  <c r="O651" i="4"/>
  <c r="P652" i="4"/>
  <c r="O653" i="4"/>
  <c r="P654" i="4"/>
  <c r="O655" i="4"/>
  <c r="P656" i="4"/>
  <c r="O657" i="4"/>
  <c r="P658" i="4"/>
  <c r="O659" i="4"/>
  <c r="P660" i="4"/>
  <c r="O661" i="4"/>
  <c r="P662" i="4"/>
  <c r="P664" i="4"/>
  <c r="P666" i="4"/>
  <c r="O667" i="4"/>
  <c r="P668" i="4"/>
  <c r="O669" i="4"/>
  <c r="P670" i="4"/>
  <c r="O671" i="4"/>
  <c r="P672" i="4"/>
  <c r="O673" i="4"/>
  <c r="P674" i="4"/>
  <c r="O675" i="4"/>
  <c r="P676" i="4"/>
  <c r="O677" i="4"/>
  <c r="P678" i="4"/>
  <c r="O679" i="4"/>
  <c r="P680" i="4"/>
  <c r="O681" i="4"/>
  <c r="P682" i="4"/>
  <c r="O683" i="4"/>
  <c r="P684" i="4"/>
  <c r="O685" i="4"/>
  <c r="P686" i="4"/>
  <c r="O687" i="4"/>
  <c r="P688" i="4"/>
  <c r="O689" i="4"/>
  <c r="P690" i="4"/>
  <c r="O691" i="4"/>
  <c r="P692" i="4"/>
  <c r="O693" i="4"/>
  <c r="P694" i="4"/>
  <c r="O695" i="4"/>
  <c r="P696" i="4"/>
  <c r="O697" i="4"/>
  <c r="P698" i="4"/>
  <c r="O699" i="4"/>
  <c r="P700" i="4"/>
  <c r="O701" i="4"/>
  <c r="P702" i="4"/>
  <c r="O703" i="4"/>
  <c r="P704" i="4"/>
  <c r="O705" i="4"/>
  <c r="P706" i="4"/>
  <c r="O707" i="4"/>
  <c r="P708" i="4"/>
  <c r="O709" i="4"/>
  <c r="P710" i="4"/>
  <c r="O711" i="4"/>
  <c r="P712" i="4"/>
  <c r="O713" i="4"/>
  <c r="P714" i="4"/>
  <c r="O715" i="4"/>
  <c r="P716" i="4"/>
  <c r="O717" i="4"/>
  <c r="P718" i="4"/>
  <c r="O719" i="4"/>
  <c r="P720" i="4"/>
  <c r="O721" i="4"/>
  <c r="P722" i="4"/>
  <c r="O723" i="4"/>
  <c r="P724" i="4"/>
  <c r="O725" i="4"/>
  <c r="P726" i="4"/>
  <c r="O727" i="4"/>
  <c r="P728" i="4"/>
  <c r="O729" i="4"/>
  <c r="O731" i="4"/>
  <c r="P732" i="4"/>
  <c r="O733" i="4"/>
  <c r="O735" i="4"/>
  <c r="P736" i="4"/>
  <c r="O737" i="4"/>
  <c r="O739" i="4"/>
  <c r="P740" i="4"/>
  <c r="O741" i="4"/>
  <c r="P742" i="4"/>
  <c r="O743" i="4"/>
  <c r="P744" i="4"/>
  <c r="O745" i="4"/>
  <c r="P746" i="4"/>
  <c r="O747" i="4"/>
  <c r="P748" i="4"/>
  <c r="O749" i="4"/>
  <c r="P750" i="4"/>
  <c r="O751" i="4"/>
  <c r="P752" i="4"/>
  <c r="O753" i="4"/>
  <c r="P754" i="4"/>
  <c r="O755" i="4"/>
  <c r="P756" i="4"/>
  <c r="O757" i="4"/>
  <c r="P758" i="4"/>
  <c r="O759" i="4"/>
  <c r="P760" i="4"/>
  <c r="O761" i="4"/>
  <c r="P762" i="4"/>
  <c r="O763" i="4"/>
  <c r="P764" i="4"/>
  <c r="O765" i="4"/>
  <c r="P766" i="4"/>
  <c r="O767" i="4"/>
  <c r="P768" i="4"/>
  <c r="O769" i="4"/>
  <c r="P770" i="4"/>
  <c r="O771" i="4"/>
  <c r="P772" i="4"/>
  <c r="O773" i="4"/>
  <c r="P774" i="4"/>
  <c r="O775" i="4"/>
  <c r="P776" i="4"/>
  <c r="O777" i="4"/>
  <c r="P778" i="4"/>
  <c r="O779" i="4"/>
  <c r="P780" i="4"/>
  <c r="O781" i="4"/>
  <c r="P782" i="4"/>
  <c r="O783" i="4"/>
  <c r="P784" i="4"/>
  <c r="O785" i="4"/>
  <c r="P786" i="4"/>
  <c r="O787" i="4"/>
  <c r="P788" i="4"/>
  <c r="O789" i="4"/>
  <c r="P790" i="4"/>
  <c r="O791" i="4"/>
  <c r="P792" i="4"/>
  <c r="O793" i="4"/>
  <c r="P794" i="4"/>
  <c r="O795" i="4"/>
  <c r="P796" i="4"/>
  <c r="O797" i="4"/>
  <c r="P798" i="4"/>
  <c r="O799" i="4"/>
  <c r="P800" i="4"/>
  <c r="O801" i="4"/>
  <c r="P802" i="4"/>
  <c r="O803" i="4"/>
  <c r="P804" i="4"/>
  <c r="O805" i="4"/>
  <c r="P806" i="4"/>
  <c r="O807" i="4"/>
  <c r="P808" i="4"/>
  <c r="O809" i="4"/>
  <c r="P810" i="4"/>
  <c r="O811" i="4"/>
  <c r="P812" i="4"/>
  <c r="O813" i="4"/>
  <c r="P814" i="4"/>
  <c r="O815" i="4"/>
  <c r="P816" i="4"/>
  <c r="O817" i="4"/>
  <c r="P818" i="4"/>
  <c r="O819" i="4"/>
  <c r="P820" i="4"/>
  <c r="O821" i="4"/>
  <c r="P822" i="4"/>
  <c r="O823" i="4"/>
  <c r="P824" i="4"/>
  <c r="O825" i="4"/>
  <c r="O827" i="4"/>
  <c r="P828" i="4"/>
  <c r="O829" i="4"/>
  <c r="P830" i="4"/>
  <c r="O831" i="4"/>
  <c r="P832" i="4"/>
  <c r="O833" i="4"/>
  <c r="P834" i="4"/>
  <c r="O835" i="4"/>
  <c r="P836" i="4"/>
  <c r="O837" i="4"/>
  <c r="P838" i="4"/>
  <c r="O839" i="4"/>
  <c r="P840" i="4"/>
  <c r="O841" i="4"/>
  <c r="P842" i="4"/>
  <c r="O843" i="4"/>
  <c r="P844" i="4"/>
  <c r="O845" i="4"/>
  <c r="P846" i="4"/>
  <c r="O847" i="4"/>
  <c r="P848" i="4"/>
  <c r="O849" i="4"/>
  <c r="P850" i="4"/>
  <c r="O851" i="4"/>
  <c r="P852" i="4"/>
  <c r="O853" i="4"/>
  <c r="P854" i="4"/>
  <c r="O855" i="4"/>
  <c r="P856" i="4"/>
  <c r="O857" i="4"/>
  <c r="P858" i="4"/>
  <c r="O859" i="4"/>
  <c r="P860" i="4"/>
  <c r="O861" i="4"/>
  <c r="P862" i="4"/>
  <c r="O863" i="4"/>
  <c r="P864" i="4"/>
  <c r="O865" i="4"/>
  <c r="P866" i="4"/>
  <c r="O867" i="4"/>
  <c r="P868" i="4"/>
  <c r="O869" i="4"/>
  <c r="P870" i="4"/>
  <c r="O871" i="4"/>
  <c r="P872" i="4"/>
  <c r="O873" i="4"/>
  <c r="P874" i="4"/>
  <c r="O875" i="4"/>
  <c r="P876" i="4"/>
  <c r="O877" i="4"/>
  <c r="P878" i="4"/>
  <c r="O879" i="4"/>
  <c r="P880" i="4"/>
  <c r="O881" i="4"/>
  <c r="P882" i="4"/>
  <c r="O883" i="4"/>
  <c r="P884" i="4"/>
  <c r="O885" i="4"/>
  <c r="P886" i="4"/>
  <c r="O887" i="4"/>
  <c r="P888" i="4"/>
  <c r="O889" i="4"/>
  <c r="P890" i="4"/>
  <c r="O891" i="4"/>
  <c r="P892" i="4"/>
  <c r="O893" i="4"/>
  <c r="P894" i="4"/>
  <c r="O895" i="4"/>
  <c r="P896" i="4"/>
  <c r="O897" i="4"/>
  <c r="P898" i="4"/>
  <c r="O899" i="4"/>
  <c r="P900" i="4"/>
  <c r="O901" i="4"/>
  <c r="P902" i="4"/>
  <c r="O903" i="4"/>
  <c r="P904" i="4"/>
  <c r="O905" i="4"/>
  <c r="P906" i="4"/>
  <c r="O907" i="4"/>
  <c r="P908" i="4"/>
  <c r="O909" i="4"/>
  <c r="P910" i="4"/>
  <c r="O911" i="4"/>
  <c r="P912" i="4"/>
  <c r="O913" i="4"/>
  <c r="P914" i="4"/>
  <c r="O915" i="4"/>
  <c r="P916" i="4"/>
  <c r="O917" i="4"/>
  <c r="P918" i="4"/>
  <c r="O919" i="4"/>
  <c r="P920" i="4"/>
  <c r="O921" i="4"/>
  <c r="P922" i="4"/>
  <c r="O923" i="4"/>
  <c r="P924" i="4"/>
  <c r="O925" i="4"/>
  <c r="P926" i="4"/>
  <c r="O927" i="4"/>
  <c r="P928" i="4"/>
  <c r="O929" i="4"/>
  <c r="P930" i="4"/>
  <c r="O931" i="4"/>
  <c r="P932" i="4"/>
  <c r="O933" i="4"/>
  <c r="P934" i="4"/>
  <c r="O935" i="4"/>
  <c r="P936" i="4"/>
  <c r="O937" i="4"/>
  <c r="P938" i="4"/>
  <c r="O939" i="4"/>
  <c r="P940" i="4"/>
  <c r="O941" i="4"/>
  <c r="P942" i="4"/>
  <c r="O943" i="4"/>
  <c r="P944" i="4"/>
  <c r="O945" i="4"/>
  <c r="P946" i="4"/>
  <c r="O947" i="4"/>
  <c r="P948" i="4"/>
  <c r="O949" i="4"/>
  <c r="P950" i="4"/>
  <c r="O951" i="4"/>
  <c r="P952" i="4"/>
  <c r="O953" i="4"/>
  <c r="P954" i="4"/>
  <c r="O955" i="4"/>
  <c r="P956" i="4"/>
  <c r="O957" i="4"/>
  <c r="P958" i="4"/>
  <c r="O959" i="4"/>
  <c r="P960" i="4"/>
  <c r="O961" i="4"/>
  <c r="P962" i="4"/>
  <c r="O963" i="4"/>
  <c r="P964" i="4"/>
  <c r="O965" i="4"/>
  <c r="P966" i="4"/>
  <c r="O967" i="4"/>
  <c r="P968" i="4"/>
  <c r="O969" i="4"/>
  <c r="P970" i="4"/>
  <c r="O971" i="4"/>
  <c r="P972" i="4"/>
  <c r="O973" i="4"/>
  <c r="P974" i="4"/>
  <c r="O977" i="4"/>
  <c r="O979" i="4"/>
  <c r="O981" i="4"/>
  <c r="O983" i="4"/>
  <c r="O984" i="4"/>
  <c r="Q984" i="4"/>
  <c r="Q985" i="4"/>
  <c r="P985" i="4"/>
  <c r="O986" i="4"/>
  <c r="Q986" i="4"/>
  <c r="Q987" i="4"/>
  <c r="P987" i="4"/>
  <c r="O988" i="4"/>
  <c r="Q988" i="4"/>
  <c r="Q989" i="4"/>
  <c r="P989" i="4"/>
  <c r="O990" i="4"/>
  <c r="Q990" i="4"/>
  <c r="Q991" i="4"/>
  <c r="P991" i="4"/>
  <c r="O992" i="4"/>
  <c r="Q992" i="4"/>
  <c r="Q993" i="4"/>
  <c r="P993" i="4"/>
  <c r="O994" i="4"/>
  <c r="Q994" i="4"/>
  <c r="Q995" i="4"/>
  <c r="P995" i="4"/>
  <c r="O996" i="4"/>
  <c r="Q996" i="4"/>
  <c r="Q997" i="4"/>
  <c r="P997" i="4"/>
  <c r="O998" i="4"/>
  <c r="Q998" i="4"/>
  <c r="Q999" i="4"/>
  <c r="P999" i="4"/>
  <c r="O1000" i="4"/>
  <c r="Q1000" i="4"/>
  <c r="Q1001" i="4"/>
  <c r="P1001" i="4"/>
  <c r="O1002" i="4"/>
  <c r="Q1002" i="4"/>
  <c r="O1004" i="4"/>
  <c r="Q1004" i="4"/>
  <c r="Q1005" i="4"/>
  <c r="P1005" i="4"/>
  <c r="O1006" i="4"/>
  <c r="Q1006" i="4"/>
  <c r="P21" i="4"/>
  <c r="P23" i="4"/>
  <c r="P25" i="4"/>
  <c r="P27" i="4"/>
  <c r="P29" i="4"/>
  <c r="P31" i="4"/>
  <c r="P33" i="4"/>
  <c r="P35" i="4"/>
  <c r="P37" i="4"/>
  <c r="P39" i="4"/>
  <c r="P41" i="4"/>
  <c r="P43" i="4"/>
  <c r="P45" i="4"/>
  <c r="P47" i="4"/>
  <c r="P49" i="4"/>
  <c r="P51" i="4"/>
  <c r="P53" i="4"/>
  <c r="P55" i="4"/>
  <c r="P57" i="4"/>
  <c r="P59" i="4"/>
  <c r="P61" i="4"/>
  <c r="P63" i="4"/>
  <c r="P65" i="4"/>
  <c r="P67" i="4"/>
  <c r="P69" i="4"/>
  <c r="P71" i="4"/>
  <c r="P73" i="4"/>
  <c r="P77" i="4"/>
  <c r="P79" i="4"/>
  <c r="P81" i="4"/>
  <c r="P83" i="4"/>
  <c r="P85" i="4"/>
  <c r="P87" i="4"/>
  <c r="P89" i="4"/>
  <c r="P91" i="4"/>
  <c r="P93" i="4"/>
  <c r="P95" i="4"/>
  <c r="P97" i="4"/>
  <c r="P99" i="4"/>
  <c r="P101" i="4"/>
  <c r="P103" i="4"/>
  <c r="P105" i="4"/>
  <c r="P107" i="4"/>
  <c r="P109" i="4"/>
  <c r="P111" i="4"/>
  <c r="P113" i="4"/>
  <c r="P115" i="4"/>
  <c r="P117" i="4"/>
  <c r="P119" i="4"/>
  <c r="P121" i="4"/>
  <c r="P125" i="4"/>
  <c r="P127" i="4"/>
  <c r="P129" i="4"/>
  <c r="P131" i="4"/>
  <c r="P133" i="4"/>
  <c r="P135" i="4"/>
  <c r="P137" i="4"/>
  <c r="P139" i="4"/>
  <c r="P141" i="4"/>
  <c r="P143" i="4"/>
  <c r="P145" i="4"/>
  <c r="P147" i="4"/>
  <c r="P149" i="4"/>
  <c r="P151" i="4"/>
  <c r="P153" i="4"/>
  <c r="P155" i="4"/>
  <c r="P157" i="4"/>
  <c r="P159" i="4"/>
  <c r="P161" i="4"/>
  <c r="P163" i="4"/>
  <c r="P167" i="4"/>
  <c r="P169" i="4"/>
  <c r="P171" i="4"/>
  <c r="P173" i="4"/>
  <c r="P175" i="4"/>
  <c r="P177" i="4"/>
  <c r="P179" i="4"/>
  <c r="P181" i="4"/>
  <c r="P183" i="4"/>
  <c r="P185" i="4"/>
  <c r="P187" i="4"/>
  <c r="P189" i="4"/>
  <c r="P191" i="4"/>
  <c r="P193" i="4"/>
  <c r="P195" i="4"/>
  <c r="P197" i="4"/>
  <c r="P199" i="4"/>
  <c r="P201" i="4"/>
  <c r="P203" i="4"/>
  <c r="P205" i="4"/>
  <c r="P207" i="4"/>
  <c r="P209" i="4"/>
  <c r="P211" i="4"/>
  <c r="P215" i="4"/>
  <c r="P217" i="4"/>
  <c r="P219" i="4"/>
  <c r="P221" i="4"/>
  <c r="P223" i="4"/>
  <c r="P225" i="4"/>
  <c r="P227" i="4"/>
  <c r="P229" i="4"/>
  <c r="P231" i="4"/>
  <c r="P233" i="4"/>
  <c r="P235" i="4"/>
  <c r="P237" i="4"/>
  <c r="P239" i="4"/>
  <c r="P241" i="4"/>
  <c r="P243" i="4"/>
  <c r="P245" i="4"/>
  <c r="P247" i="4"/>
  <c r="P249" i="4"/>
  <c r="P251" i="4"/>
  <c r="P253" i="4"/>
  <c r="P255" i="4"/>
  <c r="P259" i="4"/>
  <c r="P261" i="4"/>
  <c r="P263" i="4"/>
  <c r="P265" i="4"/>
  <c r="P267" i="4"/>
  <c r="P269" i="4"/>
  <c r="P271" i="4"/>
  <c r="P273" i="4"/>
  <c r="P275" i="4"/>
  <c r="P277" i="4"/>
  <c r="P279" i="4"/>
  <c r="P281" i="4"/>
  <c r="P283" i="4"/>
  <c r="P285" i="4"/>
  <c r="P287" i="4"/>
  <c r="P289" i="4"/>
  <c r="P291" i="4"/>
  <c r="P293" i="4"/>
  <c r="P295" i="4"/>
  <c r="P297" i="4"/>
  <c r="P299" i="4"/>
  <c r="P301" i="4"/>
  <c r="P303" i="4"/>
  <c r="P305" i="4"/>
  <c r="P307" i="4"/>
  <c r="P309" i="4"/>
  <c r="P311" i="4"/>
  <c r="P313" i="4"/>
  <c r="P331" i="4"/>
  <c r="P333" i="4"/>
  <c r="P335" i="4"/>
  <c r="P337" i="4"/>
  <c r="P339" i="4"/>
  <c r="P341" i="4"/>
  <c r="P343" i="4"/>
  <c r="P345" i="4"/>
  <c r="P347" i="4"/>
  <c r="P349" i="4"/>
  <c r="P351" i="4"/>
  <c r="P353" i="4"/>
  <c r="P355" i="4"/>
  <c r="P357" i="4"/>
  <c r="P359" i="4"/>
  <c r="P361" i="4"/>
  <c r="P363" i="4"/>
  <c r="P365" i="4"/>
  <c r="P367" i="4"/>
  <c r="P369" i="4"/>
  <c r="P371" i="4"/>
  <c r="P373" i="4"/>
  <c r="P375" i="4"/>
  <c r="P377" i="4"/>
  <c r="P379" i="4"/>
  <c r="P381" i="4"/>
  <c r="P383" i="4"/>
  <c r="P385" i="4"/>
  <c r="P387" i="4"/>
  <c r="P389" i="4"/>
  <c r="P391" i="4"/>
  <c r="P393" i="4"/>
  <c r="P395" i="4"/>
  <c r="P397" i="4"/>
  <c r="P399" i="4"/>
  <c r="P401" i="4"/>
  <c r="P403" i="4"/>
  <c r="P405" i="4"/>
  <c r="P407" i="4"/>
  <c r="P409" i="4"/>
  <c r="P411" i="4"/>
  <c r="P413" i="4"/>
  <c r="P415" i="4"/>
  <c r="P417" i="4"/>
  <c r="P419" i="4"/>
  <c r="P421" i="4"/>
  <c r="P423" i="4"/>
  <c r="P425" i="4"/>
  <c r="P427" i="4"/>
  <c r="P429" i="4"/>
  <c r="P431" i="4"/>
  <c r="P433" i="4"/>
  <c r="P435" i="4"/>
  <c r="P437" i="4"/>
  <c r="P439" i="4"/>
  <c r="P443" i="4"/>
  <c r="P445" i="4"/>
  <c r="P447" i="4"/>
  <c r="P449" i="4"/>
  <c r="P451" i="4"/>
  <c r="P453" i="4"/>
  <c r="Q454" i="4"/>
  <c r="P455" i="4"/>
  <c r="Q456" i="4"/>
  <c r="P457" i="4"/>
  <c r="Q458" i="4"/>
  <c r="P459" i="4"/>
  <c r="Q460" i="4"/>
  <c r="P461" i="4"/>
  <c r="Q462" i="4"/>
  <c r="P463" i="4"/>
  <c r="Q464" i="4"/>
  <c r="P465" i="4"/>
  <c r="Q466" i="4"/>
  <c r="P467" i="4"/>
  <c r="Q468" i="4"/>
  <c r="P469" i="4"/>
  <c r="Q470" i="4"/>
  <c r="P471" i="4"/>
  <c r="Q472" i="4"/>
  <c r="P473" i="4"/>
  <c r="Q474" i="4"/>
  <c r="P475" i="4"/>
  <c r="Q476" i="4"/>
  <c r="P477" i="4"/>
  <c r="Q478" i="4"/>
  <c r="P479" i="4"/>
  <c r="Q480" i="4"/>
  <c r="P481" i="4"/>
  <c r="Q482" i="4"/>
  <c r="P483" i="4"/>
  <c r="Q484" i="4"/>
  <c r="P485" i="4"/>
  <c r="Q486" i="4"/>
  <c r="P487" i="4"/>
  <c r="Q488" i="4"/>
  <c r="P489" i="4"/>
  <c r="Q490" i="4"/>
  <c r="P491" i="4"/>
  <c r="Q492" i="4"/>
  <c r="P493" i="4"/>
  <c r="Q494" i="4"/>
  <c r="P495" i="4"/>
  <c r="Q496" i="4"/>
  <c r="P497" i="4"/>
  <c r="Q498" i="4"/>
  <c r="P499" i="4"/>
  <c r="Q500" i="4"/>
  <c r="P501" i="4"/>
  <c r="Q502" i="4"/>
  <c r="P503" i="4"/>
  <c r="Q504" i="4"/>
  <c r="P505" i="4"/>
  <c r="Q506" i="4"/>
  <c r="P507" i="4"/>
  <c r="Q508" i="4"/>
  <c r="P509" i="4"/>
  <c r="Q510" i="4"/>
  <c r="P511" i="4"/>
  <c r="Q512" i="4"/>
  <c r="P513" i="4"/>
  <c r="Q514" i="4"/>
  <c r="P515" i="4"/>
  <c r="Q516" i="4"/>
  <c r="P517" i="4"/>
  <c r="Q518" i="4"/>
  <c r="P519" i="4"/>
  <c r="Q520" i="4"/>
  <c r="P521" i="4"/>
  <c r="Q522" i="4"/>
  <c r="P523" i="4"/>
  <c r="Q524" i="4"/>
  <c r="P525" i="4"/>
  <c r="Q526" i="4"/>
  <c r="P527" i="4"/>
  <c r="Q528" i="4"/>
  <c r="P529" i="4"/>
  <c r="Q530" i="4"/>
  <c r="P531" i="4"/>
  <c r="Q532" i="4"/>
  <c r="P533" i="4"/>
  <c r="Q534" i="4"/>
  <c r="P535" i="4"/>
  <c r="Q536" i="4"/>
  <c r="P537" i="4"/>
  <c r="Q538" i="4"/>
  <c r="P539" i="4"/>
  <c r="Q540" i="4"/>
  <c r="P541" i="4"/>
  <c r="Q542" i="4"/>
  <c r="P543" i="4"/>
  <c r="Q544" i="4"/>
  <c r="P545" i="4"/>
  <c r="Q546" i="4"/>
  <c r="P547" i="4"/>
  <c r="Q548" i="4"/>
  <c r="P549" i="4"/>
  <c r="Q550" i="4"/>
  <c r="P551" i="4"/>
  <c r="Q552" i="4"/>
  <c r="P553" i="4"/>
  <c r="Q554" i="4"/>
  <c r="P555" i="4"/>
  <c r="Q556" i="4"/>
  <c r="P557" i="4"/>
  <c r="Q558" i="4"/>
  <c r="P559" i="4"/>
  <c r="Q560" i="4"/>
  <c r="P561" i="4"/>
  <c r="Q562" i="4"/>
  <c r="P563" i="4"/>
  <c r="Q564" i="4"/>
  <c r="P565" i="4"/>
  <c r="Q566" i="4"/>
  <c r="P567" i="4"/>
  <c r="Q568" i="4"/>
  <c r="P569" i="4"/>
  <c r="Q570" i="4"/>
  <c r="P571" i="4"/>
  <c r="Q572" i="4"/>
  <c r="P573" i="4"/>
  <c r="Q574" i="4"/>
  <c r="P575" i="4"/>
  <c r="Q576" i="4"/>
  <c r="P577" i="4"/>
  <c r="Q578" i="4"/>
  <c r="P579" i="4"/>
  <c r="Q580" i="4"/>
  <c r="P581" i="4"/>
  <c r="Q582" i="4"/>
  <c r="P583" i="4"/>
  <c r="Q584" i="4"/>
  <c r="P585" i="4"/>
  <c r="Q586" i="4"/>
  <c r="P587" i="4"/>
  <c r="Q588" i="4"/>
  <c r="P589" i="4"/>
  <c r="Q590" i="4"/>
  <c r="P591" i="4"/>
  <c r="Q592" i="4"/>
  <c r="P593" i="4"/>
  <c r="Q594" i="4"/>
  <c r="P595" i="4"/>
  <c r="Q596" i="4"/>
  <c r="P597" i="4"/>
  <c r="Q598" i="4"/>
  <c r="P599" i="4"/>
  <c r="Q600" i="4"/>
  <c r="P601" i="4"/>
  <c r="Q602" i="4"/>
  <c r="P603" i="4"/>
  <c r="Q604" i="4"/>
  <c r="P605" i="4"/>
  <c r="Q606" i="4"/>
  <c r="P607" i="4"/>
  <c r="Q608" i="4"/>
  <c r="P609" i="4"/>
  <c r="Q610" i="4"/>
  <c r="P611" i="4"/>
  <c r="Q612" i="4"/>
  <c r="P613" i="4"/>
  <c r="Q614" i="4"/>
  <c r="P615" i="4"/>
  <c r="Q616" i="4"/>
  <c r="P617" i="4"/>
  <c r="Q618" i="4"/>
  <c r="P619" i="4"/>
  <c r="Q620" i="4"/>
  <c r="P621" i="4"/>
  <c r="Q622" i="4"/>
  <c r="P623" i="4"/>
  <c r="Q624" i="4"/>
  <c r="P625" i="4"/>
  <c r="Q626" i="4"/>
  <c r="P627" i="4"/>
  <c r="Q628" i="4"/>
  <c r="P629" i="4"/>
  <c r="Q630" i="4"/>
  <c r="P631" i="4"/>
  <c r="Q632" i="4"/>
  <c r="P633" i="4"/>
  <c r="Q634" i="4"/>
  <c r="P635" i="4"/>
  <c r="Q636" i="4"/>
  <c r="P637" i="4"/>
  <c r="Q638" i="4"/>
  <c r="P639" i="4"/>
  <c r="Q640" i="4"/>
  <c r="P641" i="4"/>
  <c r="Q642" i="4"/>
  <c r="P643" i="4"/>
  <c r="Q644" i="4"/>
  <c r="Q646" i="4"/>
  <c r="P647" i="4"/>
  <c r="Q648" i="4"/>
  <c r="Q650" i="4"/>
  <c r="P651" i="4"/>
  <c r="Q652" i="4"/>
  <c r="P653" i="4"/>
  <c r="Q654" i="4"/>
  <c r="P655" i="4"/>
  <c r="Q656" i="4"/>
  <c r="P657" i="4"/>
  <c r="Q658" i="4"/>
  <c r="P659" i="4"/>
  <c r="Q660" i="4"/>
  <c r="P661" i="4"/>
  <c r="Q662" i="4"/>
  <c r="Q664" i="4"/>
  <c r="Q666" i="4"/>
  <c r="P667" i="4"/>
  <c r="Q668" i="4"/>
  <c r="P669" i="4"/>
  <c r="Q670" i="4"/>
  <c r="P671" i="4"/>
  <c r="Q672" i="4"/>
  <c r="P673" i="4"/>
  <c r="Q674" i="4"/>
  <c r="P675" i="4"/>
  <c r="Q676" i="4"/>
  <c r="P677" i="4"/>
  <c r="Q678" i="4"/>
  <c r="P679" i="4"/>
  <c r="Q680" i="4"/>
  <c r="P681" i="4"/>
  <c r="Q682" i="4"/>
  <c r="P683" i="4"/>
  <c r="Q684" i="4"/>
  <c r="P685" i="4"/>
  <c r="Q686" i="4"/>
  <c r="P687" i="4"/>
  <c r="Q688" i="4"/>
  <c r="P689" i="4"/>
  <c r="Q690" i="4"/>
  <c r="P691" i="4"/>
  <c r="Q692" i="4"/>
  <c r="P693" i="4"/>
  <c r="Q694" i="4"/>
  <c r="P695" i="4"/>
  <c r="Q696" i="4"/>
  <c r="P697" i="4"/>
  <c r="Q698" i="4"/>
  <c r="P699" i="4"/>
  <c r="Q700" i="4"/>
  <c r="P701" i="4"/>
  <c r="Q702" i="4"/>
  <c r="P703" i="4"/>
  <c r="Q704" i="4"/>
  <c r="P705" i="4"/>
  <c r="Q706" i="4"/>
  <c r="P707" i="4"/>
  <c r="Q708" i="4"/>
  <c r="P709" i="4"/>
  <c r="Q710" i="4"/>
  <c r="P711" i="4"/>
  <c r="Q712" i="4"/>
  <c r="P713" i="4"/>
  <c r="Q714" i="4"/>
  <c r="P715" i="4"/>
  <c r="Q716" i="4"/>
  <c r="P717" i="4"/>
  <c r="Q718" i="4"/>
  <c r="P719" i="4"/>
  <c r="Q720" i="4"/>
  <c r="P721" i="4"/>
  <c r="Q722" i="4"/>
  <c r="P723" i="4"/>
  <c r="Q724" i="4"/>
  <c r="P725" i="4"/>
  <c r="Q726" i="4"/>
  <c r="P727" i="4"/>
  <c r="Q728" i="4"/>
  <c r="P729" i="4"/>
  <c r="P731" i="4"/>
  <c r="Q732" i="4"/>
  <c r="P733" i="4"/>
  <c r="P735" i="4"/>
  <c r="Q736" i="4"/>
  <c r="P737" i="4"/>
  <c r="P739" i="4"/>
  <c r="Q740" i="4"/>
  <c r="P741" i="4"/>
  <c r="Q742" i="4"/>
  <c r="P743" i="4"/>
  <c r="Q744" i="4"/>
  <c r="P745" i="4"/>
  <c r="Q746" i="4"/>
  <c r="P747" i="4"/>
  <c r="Q748" i="4"/>
  <c r="P749" i="4"/>
  <c r="Q750" i="4"/>
  <c r="P751" i="4"/>
  <c r="Q752" i="4"/>
  <c r="P753" i="4"/>
  <c r="Q754" i="4"/>
  <c r="P755" i="4"/>
  <c r="Q756" i="4"/>
  <c r="P757" i="4"/>
  <c r="Q758" i="4"/>
  <c r="P759" i="4"/>
  <c r="Q760" i="4"/>
  <c r="P761" i="4"/>
  <c r="Q762" i="4"/>
  <c r="P763" i="4"/>
  <c r="Q764" i="4"/>
  <c r="P765" i="4"/>
  <c r="Q766" i="4"/>
  <c r="P767" i="4"/>
  <c r="Q768" i="4"/>
  <c r="P769" i="4"/>
  <c r="Q770" i="4"/>
  <c r="P771" i="4"/>
  <c r="Q772" i="4"/>
  <c r="P773" i="4"/>
  <c r="Q774" i="4"/>
  <c r="P775" i="4"/>
  <c r="Q776" i="4"/>
  <c r="P777" i="4"/>
  <c r="Q778" i="4"/>
  <c r="P779" i="4"/>
  <c r="Q780" i="4"/>
  <c r="P781" i="4"/>
  <c r="Q782" i="4"/>
  <c r="P783" i="4"/>
  <c r="Q784" i="4"/>
  <c r="P785" i="4"/>
  <c r="Q786" i="4"/>
  <c r="P787" i="4"/>
  <c r="Q788" i="4"/>
  <c r="P789" i="4"/>
  <c r="Q790" i="4"/>
  <c r="P791" i="4"/>
  <c r="Q792" i="4"/>
  <c r="P793" i="4"/>
  <c r="Q794" i="4"/>
  <c r="P795" i="4"/>
  <c r="Q796" i="4"/>
  <c r="P797" i="4"/>
  <c r="Q798" i="4"/>
  <c r="P799" i="4"/>
  <c r="Q800" i="4"/>
  <c r="P801" i="4"/>
  <c r="Q802" i="4"/>
  <c r="P803" i="4"/>
  <c r="Q804" i="4"/>
  <c r="P805" i="4"/>
  <c r="Q806" i="4"/>
  <c r="P807" i="4"/>
  <c r="Q808" i="4"/>
  <c r="P809" i="4"/>
  <c r="Q810" i="4"/>
  <c r="P811" i="4"/>
  <c r="Q812" i="4"/>
  <c r="P813" i="4"/>
  <c r="Q814" i="4"/>
  <c r="P815" i="4"/>
  <c r="Q816" i="4"/>
  <c r="P817" i="4"/>
  <c r="Q818" i="4"/>
  <c r="P819" i="4"/>
  <c r="Q820" i="4"/>
  <c r="P821" i="4"/>
  <c r="Q822" i="4"/>
  <c r="P823" i="4"/>
  <c r="Q824" i="4"/>
  <c r="P825" i="4"/>
  <c r="P827" i="4"/>
  <c r="Q828" i="4"/>
  <c r="P829" i="4"/>
  <c r="Q830" i="4"/>
  <c r="P831" i="4"/>
  <c r="Q832" i="4"/>
  <c r="P833" i="4"/>
  <c r="Q834" i="4"/>
  <c r="P835" i="4"/>
  <c r="Q836" i="4"/>
  <c r="P837" i="4"/>
  <c r="Q838" i="4"/>
  <c r="P839" i="4"/>
  <c r="Q840" i="4"/>
  <c r="P841" i="4"/>
  <c r="Q842" i="4"/>
  <c r="P843" i="4"/>
  <c r="Q844" i="4"/>
  <c r="P845" i="4"/>
  <c r="Q846" i="4"/>
  <c r="P847" i="4"/>
  <c r="Q848" i="4"/>
  <c r="P849" i="4"/>
  <c r="Q850" i="4"/>
  <c r="P851" i="4"/>
  <c r="Q852" i="4"/>
  <c r="P853" i="4"/>
  <c r="Q854" i="4"/>
  <c r="P855" i="4"/>
  <c r="Q856" i="4"/>
  <c r="P857" i="4"/>
  <c r="Q858" i="4"/>
  <c r="P859" i="4"/>
  <c r="Q860" i="4"/>
  <c r="P861" i="4"/>
  <c r="Q862" i="4"/>
  <c r="P863" i="4"/>
  <c r="Q864" i="4"/>
  <c r="P865" i="4"/>
  <c r="Q866" i="4"/>
  <c r="P867" i="4"/>
  <c r="Q868" i="4"/>
  <c r="P869" i="4"/>
  <c r="Q870" i="4"/>
  <c r="P871" i="4"/>
  <c r="Q872" i="4"/>
  <c r="P873" i="4"/>
  <c r="Q874" i="4"/>
  <c r="P875" i="4"/>
  <c r="Q876" i="4"/>
  <c r="P877" i="4"/>
  <c r="Q878" i="4"/>
  <c r="P879" i="4"/>
  <c r="Q880" i="4"/>
  <c r="P881" i="4"/>
  <c r="Q882" i="4"/>
  <c r="P883" i="4"/>
  <c r="Q884" i="4"/>
  <c r="P885" i="4"/>
  <c r="Q886" i="4"/>
  <c r="P887" i="4"/>
  <c r="Q888" i="4"/>
  <c r="P889" i="4"/>
  <c r="Q890" i="4"/>
  <c r="P891" i="4"/>
  <c r="Q892" i="4"/>
  <c r="P893" i="4"/>
  <c r="Q894" i="4"/>
  <c r="P895" i="4"/>
  <c r="Q896" i="4"/>
  <c r="P897" i="4"/>
  <c r="Q898" i="4"/>
  <c r="P899" i="4"/>
  <c r="Q900" i="4"/>
  <c r="P901" i="4"/>
  <c r="Q902" i="4"/>
  <c r="P903" i="4"/>
  <c r="Q904" i="4"/>
  <c r="P905" i="4"/>
  <c r="Q906" i="4"/>
  <c r="P907" i="4"/>
  <c r="Q908" i="4"/>
  <c r="P909" i="4"/>
  <c r="Q910" i="4"/>
  <c r="P911" i="4"/>
  <c r="Q912" i="4"/>
  <c r="P913" i="4"/>
  <c r="Q914" i="4"/>
  <c r="P915" i="4"/>
  <c r="Q916" i="4"/>
  <c r="P917" i="4"/>
  <c r="Q918" i="4"/>
  <c r="P919" i="4"/>
  <c r="Q920" i="4"/>
  <c r="P921" i="4"/>
  <c r="Q922" i="4"/>
  <c r="P923" i="4"/>
  <c r="Q924" i="4"/>
  <c r="P925" i="4"/>
  <c r="Q926" i="4"/>
  <c r="P927" i="4"/>
  <c r="Q928" i="4"/>
  <c r="P929" i="4"/>
  <c r="Q930" i="4"/>
  <c r="P931" i="4"/>
  <c r="Q932" i="4"/>
  <c r="P933" i="4"/>
  <c r="Q934" i="4"/>
  <c r="P935" i="4"/>
  <c r="Q936" i="4"/>
  <c r="P937" i="4"/>
  <c r="Q938" i="4"/>
  <c r="P939" i="4"/>
  <c r="Q940" i="4"/>
  <c r="P941" i="4"/>
  <c r="Q942" i="4"/>
  <c r="P943" i="4"/>
  <c r="Q944" i="4"/>
  <c r="P945" i="4"/>
  <c r="Q946" i="4"/>
  <c r="P947" i="4"/>
  <c r="Q948" i="4"/>
  <c r="P949" i="4"/>
  <c r="Q950" i="4"/>
  <c r="P951" i="4"/>
  <c r="Q952" i="4"/>
  <c r="P953" i="4"/>
  <c r="Q954" i="4"/>
  <c r="P955" i="4"/>
  <c r="Q956" i="4"/>
  <c r="P957" i="4"/>
  <c r="Q958" i="4"/>
  <c r="P959" i="4"/>
  <c r="Q960" i="4"/>
  <c r="P961" i="4"/>
  <c r="Q962" i="4"/>
  <c r="P963" i="4"/>
  <c r="Q964" i="4"/>
  <c r="P965" i="4"/>
  <c r="Q966" i="4"/>
  <c r="P967" i="4"/>
  <c r="Q968" i="4"/>
  <c r="P969" i="4"/>
  <c r="Q970" i="4"/>
  <c r="P971" i="4"/>
  <c r="Q972" i="4"/>
  <c r="P973" i="4"/>
  <c r="Q974" i="4"/>
  <c r="Q976" i="4"/>
  <c r="P977" i="4"/>
  <c r="Q978" i="4"/>
  <c r="P979" i="4"/>
  <c r="Q980" i="4"/>
  <c r="P981" i="4"/>
  <c r="P984" i="4"/>
  <c r="O985" i="4"/>
  <c r="P986" i="4"/>
  <c r="O987" i="4"/>
  <c r="P988" i="4"/>
  <c r="O989" i="4"/>
  <c r="P990" i="4"/>
  <c r="O991" i="4"/>
  <c r="P992" i="4"/>
  <c r="O993" i="4"/>
  <c r="P994" i="4"/>
  <c r="O995" i="4"/>
  <c r="P996" i="4"/>
  <c r="O997" i="4"/>
  <c r="P998" i="4"/>
  <c r="O999" i="4"/>
  <c r="P1000" i="4"/>
  <c r="O1001" i="4"/>
  <c r="P1002" i="4"/>
  <c r="P1004" i="4"/>
  <c r="O1005" i="4"/>
  <c r="P1006" i="4"/>
  <c r="O1007" i="4"/>
  <c r="O1009" i="4"/>
  <c r="O1011" i="4"/>
  <c r="O1013" i="4"/>
  <c r="O1015" i="4"/>
  <c r="O1017" i="4"/>
  <c r="O1019" i="4"/>
  <c r="O1021" i="4"/>
  <c r="O1023" i="4"/>
  <c r="O1025" i="4"/>
  <c r="O1027" i="4"/>
  <c r="O1029" i="4"/>
  <c r="O1031" i="4"/>
  <c r="O1033" i="4"/>
  <c r="O1035" i="4"/>
  <c r="O1037" i="4"/>
  <c r="O1039" i="4"/>
  <c r="O1041" i="4"/>
  <c r="O1043" i="4"/>
  <c r="O1045" i="4"/>
  <c r="O1047" i="4"/>
  <c r="O1049" i="4"/>
  <c r="O1051" i="4"/>
  <c r="O1053" i="4"/>
  <c r="O1055" i="4"/>
  <c r="O1057" i="4"/>
  <c r="O1059" i="4"/>
  <c r="O1061" i="4"/>
  <c r="O1063" i="4"/>
  <c r="O1065" i="4"/>
  <c r="O1067" i="4"/>
  <c r="O1010" i="4"/>
  <c r="O1014" i="4"/>
  <c r="O1018" i="4"/>
  <c r="O1020" i="4"/>
  <c r="O1022" i="4"/>
  <c r="O1024" i="4"/>
  <c r="O1026" i="4"/>
  <c r="O1028" i="4"/>
  <c r="O1030" i="4"/>
  <c r="O1032" i="4"/>
  <c r="O1034" i="4"/>
  <c r="O1036" i="4"/>
  <c r="O1038" i="4"/>
  <c r="O1040" i="4"/>
  <c r="O1042" i="4"/>
  <c r="O1044" i="4"/>
  <c r="O1046" i="4"/>
  <c r="O1048" i="4"/>
  <c r="O1050" i="4"/>
  <c r="O1052" i="4"/>
  <c r="O1056" i="4"/>
  <c r="O1058" i="4"/>
  <c r="O1060" i="4"/>
  <c r="O1062" i="4"/>
  <c r="O1064" i="4"/>
  <c r="O1066" i="4"/>
  <c r="O1068" i="4"/>
  <c r="O1070" i="4"/>
  <c r="O1072" i="4"/>
  <c r="O1074" i="4"/>
  <c r="O1076" i="4"/>
  <c r="L1082" i="4"/>
  <c r="L1084" i="4"/>
  <c r="L1086" i="4"/>
  <c r="L1090" i="4"/>
  <c r="L1098" i="4"/>
  <c r="L1100" i="4"/>
  <c r="L1106" i="4"/>
  <c r="L1114" i="4"/>
  <c r="L1116" i="4"/>
  <c r="L1118" i="4"/>
  <c r="L1122" i="4"/>
  <c r="L1130" i="4"/>
  <c r="L1132" i="4"/>
  <c r="L1138" i="4"/>
  <c r="L1146" i="4"/>
  <c r="L1148" i="4"/>
  <c r="L1150" i="4"/>
  <c r="L1154" i="4"/>
  <c r="L1162" i="4"/>
  <c r="L1164" i="4"/>
  <c r="L1170" i="4"/>
  <c r="L1178" i="4"/>
  <c r="L1180" i="4"/>
  <c r="L1182" i="4"/>
  <c r="L1186" i="4"/>
  <c r="L1188" i="4"/>
  <c r="M1191" i="4"/>
  <c r="L1191" i="4"/>
  <c r="M1197" i="4"/>
  <c r="M1199" i="4"/>
  <c r="Q1201" i="4"/>
  <c r="O1201" i="4"/>
  <c r="M1210" i="4"/>
  <c r="O1069" i="4"/>
  <c r="O1071" i="4"/>
  <c r="O1073" i="4"/>
  <c r="O1075" i="4"/>
  <c r="O1078" i="4"/>
  <c r="Q1078" i="4"/>
  <c r="O1080" i="4"/>
  <c r="Q1080" i="4"/>
  <c r="O1082" i="4"/>
  <c r="Q1082" i="4"/>
  <c r="O1084" i="4"/>
  <c r="Q1084" i="4"/>
  <c r="O1086" i="4"/>
  <c r="Q1086" i="4"/>
  <c r="O1088" i="4"/>
  <c r="Q1088" i="4"/>
  <c r="O1090" i="4"/>
  <c r="Q1090" i="4"/>
  <c r="O1092" i="4"/>
  <c r="Q1092" i="4"/>
  <c r="O1094" i="4"/>
  <c r="Q1094" i="4"/>
  <c r="O1096" i="4"/>
  <c r="Q1096" i="4"/>
  <c r="O1098" i="4"/>
  <c r="Q1098" i="4"/>
  <c r="O1100" i="4"/>
  <c r="Q1100" i="4"/>
  <c r="O1102" i="4"/>
  <c r="Q1102" i="4"/>
  <c r="O1104" i="4"/>
  <c r="Q1104" i="4"/>
  <c r="O1106" i="4"/>
  <c r="Q1106" i="4"/>
  <c r="O1108" i="4"/>
  <c r="Q1108" i="4"/>
  <c r="O1110" i="4"/>
  <c r="Q1110" i="4"/>
  <c r="O1112" i="4"/>
  <c r="Q1112" i="4"/>
  <c r="O1114" i="4"/>
  <c r="Q1114" i="4"/>
  <c r="O1116" i="4"/>
  <c r="Q1116" i="4"/>
  <c r="O1118" i="4"/>
  <c r="Q1118" i="4"/>
  <c r="O1120" i="4"/>
  <c r="Q1120" i="4"/>
  <c r="O1122" i="4"/>
  <c r="Q1122" i="4"/>
  <c r="O1124" i="4"/>
  <c r="Q1124" i="4"/>
  <c r="O1126" i="4"/>
  <c r="Q1126" i="4"/>
  <c r="O1128" i="4"/>
  <c r="Q1128" i="4"/>
  <c r="O1130" i="4"/>
  <c r="Q1130" i="4"/>
  <c r="O1132" i="4"/>
  <c r="Q1132" i="4"/>
  <c r="O1134" i="4"/>
  <c r="Q1134" i="4"/>
  <c r="O1136" i="4"/>
  <c r="Q1136" i="4"/>
  <c r="O1138" i="4"/>
  <c r="Q1138" i="4"/>
  <c r="O1140" i="4"/>
  <c r="Q1140" i="4"/>
  <c r="O1142" i="4"/>
  <c r="Q1142" i="4"/>
  <c r="O1144" i="4"/>
  <c r="Q1144" i="4"/>
  <c r="O1146" i="4"/>
  <c r="Q1146" i="4"/>
  <c r="O1148" i="4"/>
  <c r="Q1148" i="4"/>
  <c r="O1150" i="4"/>
  <c r="Q1150" i="4"/>
  <c r="O1152" i="4"/>
  <c r="Q1152" i="4"/>
  <c r="O1154" i="4"/>
  <c r="Q1154" i="4"/>
  <c r="O1156" i="4"/>
  <c r="Q1156" i="4"/>
  <c r="O1158" i="4"/>
  <c r="Q1158" i="4"/>
  <c r="O1160" i="4"/>
  <c r="Q1160" i="4"/>
  <c r="O1162" i="4"/>
  <c r="Q1162" i="4"/>
  <c r="O1164" i="4"/>
  <c r="Q1164" i="4"/>
  <c r="O1166" i="4"/>
  <c r="Q1166" i="4"/>
  <c r="O1168" i="4"/>
  <c r="Q1168" i="4"/>
  <c r="O1170" i="4"/>
  <c r="Q1170" i="4"/>
  <c r="O1172" i="4"/>
  <c r="Q1172" i="4"/>
  <c r="O1174" i="4"/>
  <c r="Q1174" i="4"/>
  <c r="O1176" i="4"/>
  <c r="Q1176" i="4"/>
  <c r="O1178" i="4"/>
  <c r="Q1178" i="4"/>
  <c r="O1180" i="4"/>
  <c r="Q1180" i="4"/>
  <c r="O1182" i="4"/>
  <c r="Q1182" i="4"/>
  <c r="O1184" i="4"/>
  <c r="Q1184" i="4"/>
  <c r="O1186" i="4"/>
  <c r="Q1186" i="4"/>
  <c r="O1188" i="4"/>
  <c r="Q1188" i="4"/>
  <c r="Q1191" i="4"/>
  <c r="P1191" i="4"/>
  <c r="O1191" i="4"/>
  <c r="Q1199" i="4"/>
  <c r="P1199" i="4"/>
  <c r="O1199" i="4"/>
  <c r="P1007" i="4"/>
  <c r="P1009" i="4"/>
  <c r="Q1010" i="4"/>
  <c r="P1011" i="4"/>
  <c r="P1013" i="4"/>
  <c r="Q1014" i="4"/>
  <c r="P1015" i="4"/>
  <c r="P1017" i="4"/>
  <c r="Q1018" i="4"/>
  <c r="P1019" i="4"/>
  <c r="Q1020" i="4"/>
  <c r="P1021" i="4"/>
  <c r="Q1022" i="4"/>
  <c r="P1023" i="4"/>
  <c r="Q1024" i="4"/>
  <c r="P1025" i="4"/>
  <c r="Q1026" i="4"/>
  <c r="P1027" i="4"/>
  <c r="Q1028" i="4"/>
  <c r="P1029" i="4"/>
  <c r="Q1030" i="4"/>
  <c r="P1031" i="4"/>
  <c r="Q1032" i="4"/>
  <c r="P1033" i="4"/>
  <c r="Q1034" i="4"/>
  <c r="P1035" i="4"/>
  <c r="Q1036" i="4"/>
  <c r="P1037" i="4"/>
  <c r="Q1038" i="4"/>
  <c r="P1039" i="4"/>
  <c r="Q1040" i="4"/>
  <c r="P1041" i="4"/>
  <c r="Q1042" i="4"/>
  <c r="P1043" i="4"/>
  <c r="Q1044" i="4"/>
  <c r="P1045" i="4"/>
  <c r="Q1046" i="4"/>
  <c r="P1047" i="4"/>
  <c r="Q1048" i="4"/>
  <c r="P1049" i="4"/>
  <c r="Q1050" i="4"/>
  <c r="P1051" i="4"/>
  <c r="Q1052" i="4"/>
  <c r="P1053" i="4"/>
  <c r="P1055" i="4"/>
  <c r="Q1056" i="4"/>
  <c r="P1057" i="4"/>
  <c r="Q1058" i="4"/>
  <c r="P1059" i="4"/>
  <c r="Q1060" i="4"/>
  <c r="P1061" i="4"/>
  <c r="Q1062" i="4"/>
  <c r="P1063" i="4"/>
  <c r="Q1064" i="4"/>
  <c r="P1065" i="4"/>
  <c r="Q1066" i="4"/>
  <c r="P1067" i="4"/>
  <c r="Q1068" i="4"/>
  <c r="P1069" i="4"/>
  <c r="Q1070" i="4"/>
  <c r="P1071" i="4"/>
  <c r="Q1072" i="4"/>
  <c r="P1073" i="4"/>
  <c r="Q1074" i="4"/>
  <c r="P1075" i="4"/>
  <c r="Q1076" i="4"/>
  <c r="P1078" i="4"/>
  <c r="P1080" i="4"/>
  <c r="P1082" i="4"/>
  <c r="L1083" i="4"/>
  <c r="P1084" i="4"/>
  <c r="P1086" i="4"/>
  <c r="L1087" i="4"/>
  <c r="P1088" i="4"/>
  <c r="L1089" i="4"/>
  <c r="P1090" i="4"/>
  <c r="L1091" i="4"/>
  <c r="P1092" i="4"/>
  <c r="P1094" i="4"/>
  <c r="P1096" i="4"/>
  <c r="P1098" i="4"/>
  <c r="P1100" i="4"/>
  <c r="P1102" i="4"/>
  <c r="L1103" i="4"/>
  <c r="P1104" i="4"/>
  <c r="L1105" i="4"/>
  <c r="P1106" i="4"/>
  <c r="L1107" i="4"/>
  <c r="P1108" i="4"/>
  <c r="P1110" i="4"/>
  <c r="P1112" i="4"/>
  <c r="L1113" i="4"/>
  <c r="P1114" i="4"/>
  <c r="P1116" i="4"/>
  <c r="L1117" i="4"/>
  <c r="P1118" i="4"/>
  <c r="L1119" i="4"/>
  <c r="P1120" i="4"/>
  <c r="L1121" i="4"/>
  <c r="P1122" i="4"/>
  <c r="L1123" i="4"/>
  <c r="P1124" i="4"/>
  <c r="P1126" i="4"/>
  <c r="P1128" i="4"/>
  <c r="P1130" i="4"/>
  <c r="L1131" i="4"/>
  <c r="P1132" i="4"/>
  <c r="L1133" i="4"/>
  <c r="P1134" i="4"/>
  <c r="L1135" i="4"/>
  <c r="P1136" i="4"/>
  <c r="L1137" i="4"/>
  <c r="P1138" i="4"/>
  <c r="L1139" i="4"/>
  <c r="P1140" i="4"/>
  <c r="P1142" i="4"/>
  <c r="P1144" i="4"/>
  <c r="L1145" i="4"/>
  <c r="P1146" i="4"/>
  <c r="P1148" i="4"/>
  <c r="P1150" i="4"/>
  <c r="L1151" i="4"/>
  <c r="P1152" i="4"/>
  <c r="L1153" i="4"/>
  <c r="P1154" i="4"/>
  <c r="L1155" i="4"/>
  <c r="P1156" i="4"/>
  <c r="P1158" i="4"/>
  <c r="P1160" i="4"/>
  <c r="P1162" i="4"/>
  <c r="P1164" i="4"/>
  <c r="P1166" i="4"/>
  <c r="P1168" i="4"/>
  <c r="L1169" i="4"/>
  <c r="P1170" i="4"/>
  <c r="P1172" i="4"/>
  <c r="P1174" i="4"/>
  <c r="L1175" i="4"/>
  <c r="P1176" i="4"/>
  <c r="P1178" i="4"/>
  <c r="P1180" i="4"/>
  <c r="P1182" i="4"/>
  <c r="P1184" i="4"/>
  <c r="L1185" i="4"/>
  <c r="P1186" i="4"/>
  <c r="P1188" i="4"/>
  <c r="Q1193" i="4"/>
  <c r="P1193" i="4"/>
  <c r="O1193" i="4"/>
  <c r="L1194" i="4"/>
  <c r="Q1197" i="4"/>
  <c r="O1197" i="4"/>
  <c r="Q1077" i="4"/>
  <c r="O1077" i="4"/>
  <c r="Q1079" i="4"/>
  <c r="O1079" i="4"/>
  <c r="Q1081" i="4"/>
  <c r="O1081" i="4"/>
  <c r="Q1083" i="4"/>
  <c r="O1083" i="4"/>
  <c r="Q1085" i="4"/>
  <c r="O1085" i="4"/>
  <c r="Q1087" i="4"/>
  <c r="O1087" i="4"/>
  <c r="Q1089" i="4"/>
  <c r="O1089" i="4"/>
  <c r="Q1091" i="4"/>
  <c r="O1091" i="4"/>
  <c r="Q1093" i="4"/>
  <c r="O1093" i="4"/>
  <c r="Q1095" i="4"/>
  <c r="O1095" i="4"/>
  <c r="Q1097" i="4"/>
  <c r="O1097" i="4"/>
  <c r="Q1099" i="4"/>
  <c r="O1099" i="4"/>
  <c r="Q1101" i="4"/>
  <c r="O1101" i="4"/>
  <c r="Q1103" i="4"/>
  <c r="O1103" i="4"/>
  <c r="Q1105" i="4"/>
  <c r="O1105" i="4"/>
  <c r="Q1107" i="4"/>
  <c r="O1107" i="4"/>
  <c r="Q1109" i="4"/>
  <c r="O1109" i="4"/>
  <c r="Q1111" i="4"/>
  <c r="O1111" i="4"/>
  <c r="Q1113" i="4"/>
  <c r="O1113" i="4"/>
  <c r="Q1115" i="4"/>
  <c r="O1115" i="4"/>
  <c r="Q1117" i="4"/>
  <c r="O1117" i="4"/>
  <c r="Q1119" i="4"/>
  <c r="O1119" i="4"/>
  <c r="Q1121" i="4"/>
  <c r="O1121" i="4"/>
  <c r="Q1123" i="4"/>
  <c r="O1123" i="4"/>
  <c r="Q1125" i="4"/>
  <c r="O1125" i="4"/>
  <c r="Q1127" i="4"/>
  <c r="O1127" i="4"/>
  <c r="Q1129" i="4"/>
  <c r="O1129" i="4"/>
  <c r="Q1131" i="4"/>
  <c r="O1131" i="4"/>
  <c r="Q1133" i="4"/>
  <c r="O1133" i="4"/>
  <c r="Q1135" i="4"/>
  <c r="O1135" i="4"/>
  <c r="Q1137" i="4"/>
  <c r="O1137" i="4"/>
  <c r="Q1139" i="4"/>
  <c r="O1139" i="4"/>
  <c r="Q1141" i="4"/>
  <c r="O1141" i="4"/>
  <c r="Q1143" i="4"/>
  <c r="O1143" i="4"/>
  <c r="Q1145" i="4"/>
  <c r="O1145" i="4"/>
  <c r="Q1147" i="4"/>
  <c r="O1147" i="4"/>
  <c r="Q1149" i="4"/>
  <c r="O1149" i="4"/>
  <c r="Q1151" i="4"/>
  <c r="O1151" i="4"/>
  <c r="Q1153" i="4"/>
  <c r="O1153" i="4"/>
  <c r="Q1155" i="4"/>
  <c r="O1155" i="4"/>
  <c r="Q1157" i="4"/>
  <c r="O1157" i="4"/>
  <c r="Q1159" i="4"/>
  <c r="O1159" i="4"/>
  <c r="Q1161" i="4"/>
  <c r="O1161" i="4"/>
  <c r="Q1163" i="4"/>
  <c r="O1163" i="4"/>
  <c r="Q1165" i="4"/>
  <c r="O1165" i="4"/>
  <c r="Q1167" i="4"/>
  <c r="Q1171" i="4"/>
  <c r="O1171" i="4"/>
  <c r="Q1173" i="4"/>
  <c r="O1173" i="4"/>
  <c r="Q1175" i="4"/>
  <c r="O1175" i="4"/>
  <c r="Q1177" i="4"/>
  <c r="O1177" i="4"/>
  <c r="Q1179" i="4"/>
  <c r="O1179" i="4"/>
  <c r="Q1181" i="4"/>
  <c r="O1181" i="4"/>
  <c r="Q1183" i="4"/>
  <c r="O1183" i="4"/>
  <c r="Q1185" i="4"/>
  <c r="O1185" i="4"/>
  <c r="Q1187" i="4"/>
  <c r="O1187" i="4"/>
  <c r="Q1189" i="4"/>
  <c r="O1189" i="4"/>
  <c r="Q1195" i="4"/>
  <c r="P1195" i="4"/>
  <c r="O1195" i="4"/>
  <c r="Q1190" i="4"/>
  <c r="Q1192" i="4"/>
  <c r="Q1194" i="4"/>
  <c r="Q1196" i="4"/>
  <c r="Q1198" i="4"/>
  <c r="Q1200" i="4"/>
  <c r="Q1202" i="4"/>
  <c r="O1203" i="4"/>
  <c r="Q1204" i="4"/>
  <c r="Q1206" i="4"/>
  <c r="O1207" i="4"/>
  <c r="Q1208" i="4"/>
  <c r="O1209" i="4"/>
  <c r="Q1210" i="4"/>
  <c r="O1211" i="4"/>
  <c r="O1213" i="4"/>
  <c r="O1215" i="4"/>
  <c r="O1217" i="4"/>
  <c r="M1556" i="4"/>
  <c r="L1558" i="4"/>
  <c r="M1564" i="4"/>
  <c r="L1566" i="4"/>
  <c r="M1572" i="4"/>
  <c r="L1574" i="4"/>
  <c r="M1580" i="4"/>
  <c r="L1582" i="4"/>
  <c r="M1588" i="4"/>
  <c r="L1590" i="4"/>
  <c r="M1596" i="4"/>
  <c r="L1598" i="4"/>
  <c r="M1604" i="4"/>
  <c r="L1606" i="4"/>
  <c r="M1612" i="4"/>
  <c r="L1614" i="4"/>
  <c r="M1620" i="4"/>
  <c r="L1622" i="4"/>
  <c r="M1628" i="4"/>
  <c r="L1630" i="4"/>
  <c r="M1636" i="4"/>
  <c r="L1638" i="4"/>
  <c r="M1644" i="4"/>
  <c r="L1646" i="4"/>
  <c r="M1652" i="4"/>
  <c r="L1654" i="4"/>
  <c r="M1660" i="4"/>
  <c r="L1662" i="4"/>
  <c r="M1668" i="4"/>
  <c r="L1670" i="4"/>
  <c r="M1676" i="4"/>
  <c r="L1678" i="4"/>
  <c r="M1684" i="4"/>
  <c r="L1686" i="4"/>
  <c r="M1692" i="4"/>
  <c r="L1694" i="4"/>
  <c r="M1700" i="4"/>
  <c r="L1702" i="4"/>
  <c r="M1708" i="4"/>
  <c r="L1710" i="4"/>
  <c r="M1716" i="4"/>
  <c r="L1718" i="4"/>
  <c r="M1724" i="4"/>
  <c r="L1726" i="4"/>
  <c r="M1732" i="4"/>
  <c r="L1734" i="4"/>
  <c r="M1740" i="4"/>
  <c r="L1742" i="4"/>
  <c r="M1748" i="4"/>
  <c r="L1750" i="4"/>
  <c r="M1756" i="4"/>
  <c r="L1758" i="4"/>
  <c r="M1764" i="4"/>
  <c r="L1766" i="4"/>
  <c r="M1772" i="4"/>
  <c r="L1774" i="4"/>
  <c r="M1780" i="4"/>
  <c r="L1782" i="4"/>
  <c r="M1788" i="4"/>
  <c r="L1790" i="4"/>
  <c r="M1796" i="4"/>
  <c r="L1798" i="4"/>
  <c r="M1804" i="4"/>
  <c r="L1806" i="4"/>
  <c r="M1812" i="4"/>
  <c r="L1814" i="4"/>
  <c r="M1820" i="4"/>
  <c r="L1822" i="4"/>
  <c r="M1828" i="4"/>
  <c r="L1830" i="4"/>
  <c r="M1836" i="4"/>
  <c r="L1838" i="4"/>
  <c r="M1844" i="4"/>
  <c r="L1846" i="4"/>
  <c r="M1852" i="4"/>
  <c r="L1854" i="4"/>
  <c r="L1213" i="4"/>
  <c r="L1215" i="4"/>
  <c r="L1219" i="4"/>
  <c r="L1225" i="4"/>
  <c r="L1227" i="4"/>
  <c r="L1229" i="4"/>
  <c r="L1231" i="4"/>
  <c r="L1233" i="4"/>
  <c r="L1235" i="4"/>
  <c r="L1237" i="4"/>
  <c r="L1239" i="4"/>
  <c r="L1241" i="4"/>
  <c r="L1243" i="4"/>
  <c r="L1245" i="4"/>
  <c r="L1247" i="4"/>
  <c r="L1249" i="4"/>
  <c r="L1251" i="4"/>
  <c r="L1253" i="4"/>
  <c r="L1255" i="4"/>
  <c r="L1257" i="4"/>
  <c r="L1259" i="4"/>
  <c r="L1261" i="4"/>
  <c r="L1263" i="4"/>
  <c r="L1265" i="4"/>
  <c r="L1267" i="4"/>
  <c r="L1269" i="4"/>
  <c r="L1271" i="4"/>
  <c r="L1273" i="4"/>
  <c r="L1275" i="4"/>
  <c r="L1277" i="4"/>
  <c r="L1279" i="4"/>
  <c r="L1281" i="4"/>
  <c r="L1283" i="4"/>
  <c r="L1285" i="4"/>
  <c r="L1287" i="4"/>
  <c r="L1289" i="4"/>
  <c r="L1291" i="4"/>
  <c r="L1293" i="4"/>
  <c r="L1295" i="4"/>
  <c r="L1297" i="4"/>
  <c r="L1299" i="4"/>
  <c r="L1301" i="4"/>
  <c r="L1303" i="4"/>
  <c r="L1305" i="4"/>
  <c r="L1307" i="4"/>
  <c r="L1309" i="4"/>
  <c r="L1311" i="4"/>
  <c r="L1313" i="4"/>
  <c r="L1315" i="4"/>
  <c r="L1317" i="4"/>
  <c r="L1319" i="4"/>
  <c r="L1321" i="4"/>
  <c r="L1323" i="4"/>
  <c r="L1325" i="4"/>
  <c r="L1327" i="4"/>
  <c r="L1329" i="4"/>
  <c r="L1331" i="4"/>
  <c r="L1333" i="4"/>
  <c r="L1335" i="4"/>
  <c r="L1337" i="4"/>
  <c r="L1339" i="4"/>
  <c r="L1341" i="4"/>
  <c r="L1343" i="4"/>
  <c r="L1345" i="4"/>
  <c r="L1347" i="4"/>
  <c r="L1349" i="4"/>
  <c r="L1351" i="4"/>
  <c r="L1353" i="4"/>
  <c r="L1355" i="4"/>
  <c r="L1357" i="4"/>
  <c r="L1359" i="4"/>
  <c r="L1361" i="4"/>
  <c r="L1363" i="4"/>
  <c r="L1365" i="4"/>
  <c r="L1367" i="4"/>
  <c r="L1369" i="4"/>
  <c r="L1371" i="4"/>
  <c r="L1373" i="4"/>
  <c r="L1375" i="4"/>
  <c r="L1377" i="4"/>
  <c r="L1379" i="4"/>
  <c r="L1381" i="4"/>
  <c r="L1383" i="4"/>
  <c r="L1385" i="4"/>
  <c r="L1387" i="4"/>
  <c r="L1389" i="4"/>
  <c r="L1391" i="4"/>
  <c r="L1393" i="4"/>
  <c r="L1395" i="4"/>
  <c r="L1397" i="4"/>
  <c r="L1399" i="4"/>
  <c r="L1401" i="4"/>
  <c r="L1403" i="4"/>
  <c r="L1405" i="4"/>
  <c r="L1407" i="4"/>
  <c r="L1409" i="4"/>
  <c r="L1411" i="4"/>
  <c r="L1413" i="4"/>
  <c r="L1415" i="4"/>
  <c r="L1417" i="4"/>
  <c r="L1419" i="4"/>
  <c r="L1421" i="4"/>
  <c r="L1423" i="4"/>
  <c r="L1425" i="4"/>
  <c r="L1427" i="4"/>
  <c r="L1429" i="4"/>
  <c r="L1431" i="4"/>
  <c r="L1433" i="4"/>
  <c r="L1435" i="4"/>
  <c r="L1437" i="4"/>
  <c r="L1439" i="4"/>
  <c r="L1441" i="4"/>
  <c r="L1443" i="4"/>
  <c r="L1445" i="4"/>
  <c r="L1447" i="4"/>
  <c r="L1449" i="4"/>
  <c r="L1451" i="4"/>
  <c r="L1453" i="4"/>
  <c r="L1455" i="4"/>
  <c r="L1457" i="4"/>
  <c r="L1459" i="4"/>
  <c r="L1461" i="4"/>
  <c r="L1463" i="4"/>
  <c r="L1465" i="4"/>
  <c r="L1467" i="4"/>
  <c r="L1469" i="4"/>
  <c r="L1471" i="4"/>
  <c r="L1473" i="4"/>
  <c r="L1475" i="4"/>
  <c r="L1477" i="4"/>
  <c r="L1479" i="4"/>
  <c r="L1481" i="4"/>
  <c r="L1483" i="4"/>
  <c r="L1485" i="4"/>
  <c r="L1487" i="4"/>
  <c r="L1489" i="4"/>
  <c r="L1491" i="4"/>
  <c r="L1493" i="4"/>
  <c r="L1495" i="4"/>
  <c r="L1497" i="4"/>
  <c r="L1499" i="4"/>
  <c r="L1501" i="4"/>
  <c r="L1503" i="4"/>
  <c r="L1505" i="4"/>
  <c r="L1507" i="4"/>
  <c r="L1509" i="4"/>
  <c r="L1511" i="4"/>
  <c r="L1513" i="4"/>
  <c r="L1515" i="4"/>
  <c r="L1517" i="4"/>
  <c r="L1519" i="4"/>
  <c r="L1521" i="4"/>
  <c r="L1523" i="4"/>
  <c r="L1525" i="4"/>
  <c r="L1527" i="4"/>
  <c r="L1529" i="4"/>
  <c r="L1531" i="4"/>
  <c r="L1533" i="4"/>
  <c r="L1535" i="4"/>
  <c r="L1537" i="4"/>
  <c r="L1539" i="4"/>
  <c r="L1541" i="4"/>
  <c r="L1543" i="4"/>
  <c r="L1545" i="4"/>
  <c r="L1547" i="4"/>
  <c r="L1549" i="4"/>
  <c r="L1551" i="4"/>
  <c r="M1554" i="4"/>
  <c r="L1556" i="4"/>
  <c r="M1562" i="4"/>
  <c r="L1564" i="4"/>
  <c r="M1570" i="4"/>
  <c r="L1572" i="4"/>
  <c r="M1578" i="4"/>
  <c r="L1580" i="4"/>
  <c r="M1586" i="4"/>
  <c r="L1588" i="4"/>
  <c r="M1594" i="4"/>
  <c r="L1596" i="4"/>
  <c r="M1602" i="4"/>
  <c r="L1604" i="4"/>
  <c r="M1610" i="4"/>
  <c r="L1612" i="4"/>
  <c r="M1618" i="4"/>
  <c r="L1620" i="4"/>
  <c r="M1626" i="4"/>
  <c r="L1628" i="4"/>
  <c r="M1634" i="4"/>
  <c r="L1636" i="4"/>
  <c r="M1642" i="4"/>
  <c r="L1644" i="4"/>
  <c r="M1650" i="4"/>
  <c r="L1652" i="4"/>
  <c r="M1658" i="4"/>
  <c r="L1660" i="4"/>
  <c r="M1666" i="4"/>
  <c r="L1668" i="4"/>
  <c r="M1674" i="4"/>
  <c r="L1676" i="4"/>
  <c r="M1682" i="4"/>
  <c r="L1684" i="4"/>
  <c r="M1690" i="4"/>
  <c r="L1692" i="4"/>
  <c r="M1698" i="4"/>
  <c r="L1700" i="4"/>
  <c r="M1706" i="4"/>
  <c r="L1708" i="4"/>
  <c r="M1714" i="4"/>
  <c r="L1716" i="4"/>
  <c r="M1722" i="4"/>
  <c r="L1724" i="4"/>
  <c r="M1730" i="4"/>
  <c r="L1732" i="4"/>
  <c r="M1738" i="4"/>
  <c r="L1740" i="4"/>
  <c r="M1746" i="4"/>
  <c r="L1748" i="4"/>
  <c r="M1754" i="4"/>
  <c r="L1756" i="4"/>
  <c r="M1762" i="4"/>
  <c r="L1764" i="4"/>
  <c r="M1770" i="4"/>
  <c r="L1772" i="4"/>
  <c r="M1778" i="4"/>
  <c r="L1780" i="4"/>
  <c r="M1786" i="4"/>
  <c r="L1788" i="4"/>
  <c r="M1794" i="4"/>
  <c r="L1796" i="4"/>
  <c r="M1802" i="4"/>
  <c r="L1804" i="4"/>
  <c r="M1810" i="4"/>
  <c r="L1812" i="4"/>
  <c r="M1818" i="4"/>
  <c r="L1820" i="4"/>
  <c r="M1826" i="4"/>
  <c r="L1828" i="4"/>
  <c r="M1834" i="4"/>
  <c r="L1836" i="4"/>
  <c r="M1842" i="4"/>
  <c r="L1844" i="4"/>
  <c r="M1850" i="4"/>
  <c r="L1852" i="4"/>
  <c r="M1858" i="4"/>
  <c r="L1860" i="4"/>
  <c r="M1866" i="4"/>
  <c r="L1868" i="4"/>
  <c r="M1874" i="4"/>
  <c r="L1876" i="4"/>
  <c r="M1882" i="4"/>
  <c r="L1884" i="4"/>
  <c r="M1890" i="4"/>
  <c r="L1892" i="4"/>
  <c r="M1898" i="4"/>
  <c r="L1900" i="4"/>
  <c r="M1906" i="4"/>
  <c r="L1908" i="4"/>
  <c r="M1914" i="4"/>
  <c r="L1916" i="4"/>
  <c r="M1922" i="4"/>
  <c r="L1924" i="4"/>
  <c r="M1930" i="4"/>
  <c r="L1932" i="4"/>
  <c r="M1938" i="4"/>
  <c r="L1940" i="4"/>
  <c r="M1946" i="4"/>
  <c r="L1948" i="4"/>
  <c r="M1954" i="4"/>
  <c r="L1956" i="4"/>
  <c r="M1962" i="4"/>
  <c r="L1964" i="4"/>
  <c r="M1970" i="4"/>
  <c r="L1972" i="4"/>
  <c r="M1978" i="4"/>
  <c r="L1980" i="4"/>
  <c r="M1986" i="4"/>
  <c r="L1988" i="4"/>
  <c r="F1170" i="39" l="1"/>
  <c r="G1170" i="39" s="1"/>
  <c r="F887" i="37"/>
  <c r="G887" i="37" s="1"/>
  <c r="F1222" i="39"/>
  <c r="G1222" i="39" s="1"/>
  <c r="F887" i="39"/>
  <c r="G887" i="39" s="1"/>
  <c r="F1207" i="37"/>
  <c r="G1207" i="37" s="1"/>
  <c r="F1204" i="37"/>
  <c r="G1204" i="37" s="1"/>
  <c r="F1206" i="37"/>
  <c r="G1206" i="37" s="1"/>
  <c r="F76" i="37"/>
  <c r="G76" i="37" s="1"/>
  <c r="F1202" i="37"/>
  <c r="G1202" i="37" s="1"/>
  <c r="F1222" i="37"/>
  <c r="F1205" i="37"/>
  <c r="G1205" i="37" s="1"/>
  <c r="F652" i="37"/>
  <c r="F1170" i="37"/>
  <c r="G1170" i="37" s="1"/>
  <c r="L1097" i="4"/>
  <c r="L1115" i="4"/>
  <c r="L1193" i="4"/>
  <c r="L1124" i="4"/>
  <c r="M1067" i="4"/>
  <c r="L1060" i="4"/>
  <c r="L1049" i="4"/>
  <c r="L1044" i="4"/>
  <c r="L1035" i="4"/>
  <c r="L1030" i="4"/>
  <c r="L1014" i="4"/>
  <c r="L1183" i="4"/>
  <c r="L1177" i="4"/>
  <c r="L1161" i="4"/>
  <c r="L1099" i="4"/>
  <c r="L1108" i="4"/>
  <c r="L1092" i="4"/>
  <c r="M1051" i="4"/>
  <c r="M1033" i="4"/>
  <c r="M321" i="4"/>
  <c r="M319" i="4"/>
  <c r="L1217" i="4"/>
  <c r="O1205" i="4"/>
  <c r="L1163" i="4"/>
  <c r="L1172" i="4"/>
  <c r="L1062" i="4"/>
  <c r="L1156" i="4"/>
  <c r="L1065" i="4"/>
  <c r="L1046" i="4"/>
  <c r="L1147" i="4"/>
  <c r="L1129" i="4"/>
  <c r="L1081" i="4"/>
  <c r="L1140" i="4"/>
  <c r="M1212" i="4"/>
  <c r="M324" i="4"/>
  <c r="M1204" i="4"/>
  <c r="F1205" i="35"/>
  <c r="K75" i="4"/>
  <c r="M75" i="4" s="1"/>
  <c r="F76" i="35"/>
  <c r="M1111" i="4"/>
  <c r="L1111" i="4"/>
  <c r="M1047" i="4"/>
  <c r="L1047" i="4"/>
  <c r="M1015" i="4"/>
  <c r="L1015" i="4"/>
  <c r="M1120" i="4"/>
  <c r="L1120" i="4"/>
  <c r="M1088" i="4"/>
  <c r="L1088" i="4"/>
  <c r="M1056" i="4"/>
  <c r="M1024" i="4"/>
  <c r="M1181" i="4"/>
  <c r="L1181" i="4"/>
  <c r="M1165" i="4"/>
  <c r="L1165" i="4"/>
  <c r="M1149" i="4"/>
  <c r="L1149" i="4"/>
  <c r="M1101" i="4"/>
  <c r="L1101" i="4"/>
  <c r="M1085" i="4"/>
  <c r="L1085" i="4"/>
  <c r="M1195" i="4"/>
  <c r="L1195" i="4"/>
  <c r="M1127" i="4"/>
  <c r="L1127" i="4"/>
  <c r="M1200" i="4"/>
  <c r="L1200" i="4"/>
  <c r="M1184" i="4"/>
  <c r="L1184" i="4"/>
  <c r="M1152" i="4"/>
  <c r="L1152" i="4"/>
  <c r="L1072" i="4"/>
  <c r="M1072" i="4"/>
  <c r="L317" i="4"/>
  <c r="M317" i="4"/>
  <c r="L315" i="4"/>
  <c r="M315" i="4"/>
  <c r="L1143" i="4"/>
  <c r="L1079" i="4"/>
  <c r="L1168" i="4"/>
  <c r="L1104" i="4"/>
  <c r="L1040" i="4"/>
  <c r="L1008" i="4"/>
  <c r="L1179" i="4"/>
  <c r="L1159" i="4"/>
  <c r="L1095" i="4"/>
  <c r="L1136" i="4"/>
  <c r="L322" i="4"/>
  <c r="M1166" i="4"/>
  <c r="L1166" i="4"/>
  <c r="M1134" i="4"/>
  <c r="L1134" i="4"/>
  <c r="M1102" i="4"/>
  <c r="L1102" i="4"/>
  <c r="L1070" i="4"/>
  <c r="M1070" i="4"/>
  <c r="L1223" i="4"/>
  <c r="L1187" i="4"/>
  <c r="L1171" i="4"/>
  <c r="L1176" i="4"/>
  <c r="L1160" i="4"/>
  <c r="L1144" i="4"/>
  <c r="L1128" i="4"/>
  <c r="L1112" i="4"/>
  <c r="L1096" i="4"/>
  <c r="L1080" i="4"/>
  <c r="L328" i="4"/>
  <c r="L226" i="4"/>
  <c r="L1157" i="4"/>
  <c r="L1141" i="4"/>
  <c r="L1125" i="4"/>
  <c r="L1109" i="4"/>
  <c r="L1093" i="4"/>
  <c r="L1077" i="4"/>
  <c r="L1190" i="4"/>
  <c r="L1174" i="4"/>
  <c r="L1158" i="4"/>
  <c r="L1142" i="4"/>
  <c r="L1126" i="4"/>
  <c r="L1110" i="4"/>
  <c r="L1094" i="4"/>
  <c r="L1078" i="4"/>
  <c r="L1061" i="4"/>
  <c r="L1055" i="4"/>
  <c r="L1045" i="4"/>
  <c r="L1039" i="4"/>
  <c r="L1029" i="4"/>
  <c r="L1023" i="4"/>
  <c r="L1013" i="4"/>
  <c r="L1007" i="4"/>
  <c r="M329" i="4"/>
  <c r="L1189" i="4"/>
  <c r="L1173" i="4"/>
  <c r="K1203" i="4"/>
  <c r="M1074" i="4"/>
  <c r="M326" i="4"/>
  <c r="M1202" i="4"/>
  <c r="F6" i="9"/>
  <c r="K1221" i="4"/>
  <c r="I1167" i="4"/>
  <c r="F1168" i="39" s="1"/>
  <c r="G1168" i="39" s="1"/>
  <c r="A11" i="2"/>
  <c r="F4" i="9"/>
  <c r="F5" i="9"/>
  <c r="K1205" i="4"/>
  <c r="K1201" i="4"/>
  <c r="N665" i="4"/>
  <c r="N982" i="4"/>
  <c r="N392" i="4"/>
  <c r="N663" i="4"/>
  <c r="N75" i="4"/>
  <c r="N730" i="4"/>
  <c r="N1016" i="4"/>
  <c r="N734" i="4"/>
  <c r="N1169" i="4"/>
  <c r="N826" i="4"/>
  <c r="N116" i="4"/>
  <c r="N123" i="4"/>
  <c r="N216" i="4"/>
  <c r="N649" i="4"/>
  <c r="N1003" i="4"/>
  <c r="N165" i="4"/>
  <c r="N257" i="4"/>
  <c r="N1012" i="4"/>
  <c r="N738" i="4"/>
  <c r="N213" i="4"/>
  <c r="N284" i="4"/>
  <c r="N1008" i="4"/>
  <c r="N645" i="4"/>
  <c r="N210" i="4"/>
  <c r="N1054" i="4"/>
  <c r="N130" i="4"/>
  <c r="N441" i="4"/>
  <c r="N975" i="4"/>
  <c r="K1206" i="4"/>
  <c r="L1206" i="4" s="1"/>
  <c r="L265" i="4"/>
  <c r="L297" i="4"/>
  <c r="M331" i="4"/>
  <c r="L67" i="4"/>
  <c r="L118" i="4"/>
  <c r="L769" i="4"/>
  <c r="L412" i="4"/>
  <c r="L380" i="4"/>
  <c r="M217" i="4"/>
  <c r="L223" i="4"/>
  <c r="M671" i="4"/>
  <c r="L997" i="4"/>
  <c r="M177" i="4"/>
  <c r="M263" i="4"/>
  <c r="L207" i="4"/>
  <c r="L725" i="4"/>
  <c r="M445" i="4"/>
  <c r="M799" i="4"/>
  <c r="L47" i="4"/>
  <c r="M821" i="4"/>
  <c r="M253" i="4"/>
  <c r="L89" i="4"/>
  <c r="L71" i="4"/>
  <c r="L927" i="4"/>
  <c r="L295" i="4"/>
  <c r="L917" i="4"/>
  <c r="L349" i="4"/>
  <c r="M137" i="4"/>
  <c r="L167" i="4"/>
  <c r="L543" i="4"/>
  <c r="M289" i="4"/>
  <c r="L111" i="4"/>
  <c r="M139" i="4"/>
  <c r="M485" i="4"/>
  <c r="M123" i="4"/>
  <c r="M91" i="4"/>
  <c r="M106" i="4"/>
  <c r="L90" i="4"/>
  <c r="L621" i="4"/>
  <c r="L683" i="4"/>
  <c r="L923" i="4"/>
  <c r="L877" i="4"/>
  <c r="L214" i="4"/>
  <c r="L449" i="4"/>
  <c r="M525" i="4"/>
  <c r="M475" i="4"/>
  <c r="L795" i="4"/>
  <c r="L985" i="4"/>
  <c r="M781" i="4"/>
  <c r="L53" i="4"/>
  <c r="L555" i="4"/>
  <c r="M995" i="4"/>
  <c r="L885" i="4"/>
  <c r="M789" i="4"/>
  <c r="L693" i="4"/>
  <c r="M597" i="4"/>
  <c r="L501" i="4"/>
  <c r="L413" i="4"/>
  <c r="M333" i="4"/>
  <c r="M241" i="4"/>
  <c r="L201" i="4"/>
  <c r="M169" i="4"/>
  <c r="L121" i="4"/>
  <c r="M81" i="4"/>
  <c r="M41" i="4"/>
  <c r="M411" i="4"/>
  <c r="L895" i="4"/>
  <c r="M767" i="4"/>
  <c r="L639" i="4"/>
  <c r="L511" i="4"/>
  <c r="L287" i="4"/>
  <c r="M255" i="4"/>
  <c r="L395" i="4"/>
  <c r="L521" i="4"/>
  <c r="M409" i="4"/>
  <c r="L281" i="4"/>
  <c r="M619" i="4"/>
  <c r="L891" i="4"/>
  <c r="L763" i="4"/>
  <c r="L363" i="4"/>
  <c r="L396" i="4"/>
  <c r="L406" i="4"/>
  <c r="L162" i="4"/>
  <c r="M334" i="4"/>
  <c r="M74" i="4"/>
  <c r="L285" i="4"/>
  <c r="M193" i="4"/>
  <c r="M113" i="4"/>
  <c r="M26" i="4"/>
  <c r="L667" i="4"/>
  <c r="L863" i="4"/>
  <c r="M735" i="4"/>
  <c r="M479" i="4"/>
  <c r="L279" i="4"/>
  <c r="L489" i="4"/>
  <c r="M539" i="4"/>
  <c r="L731" i="4"/>
  <c r="L242" i="4"/>
  <c r="L98" i="4"/>
  <c r="M138" i="4"/>
  <c r="L182" i="4"/>
  <c r="L661" i="4"/>
  <c r="M565" i="4"/>
  <c r="M397" i="4"/>
  <c r="M233" i="4"/>
  <c r="L153" i="4"/>
  <c r="M73" i="4"/>
  <c r="L6" i="4"/>
  <c r="M275" i="4"/>
  <c r="L607" i="4"/>
  <c r="M247" i="4"/>
  <c r="L347" i="4"/>
  <c r="L859" i="4"/>
  <c r="L998" i="4"/>
  <c r="L949" i="4"/>
  <c r="M853" i="4"/>
  <c r="L757" i="4"/>
  <c r="L629" i="4"/>
  <c r="M533" i="4"/>
  <c r="M469" i="4"/>
  <c r="M381" i="4"/>
  <c r="M269" i="4"/>
  <c r="M225" i="4"/>
  <c r="L185" i="4"/>
  <c r="M145" i="4"/>
  <c r="M105" i="4"/>
  <c r="L57" i="4"/>
  <c r="L571" i="4"/>
  <c r="L959" i="4"/>
  <c r="M831" i="4"/>
  <c r="M703" i="4"/>
  <c r="L575" i="4"/>
  <c r="M311" i="4"/>
  <c r="L271" i="4"/>
  <c r="L24" i="4"/>
  <c r="L457" i="4"/>
  <c r="L249" i="4"/>
  <c r="M491" i="4"/>
  <c r="L955" i="4"/>
  <c r="L827" i="4"/>
  <c r="L651" i="4"/>
  <c r="L254" i="4"/>
  <c r="L5" i="4"/>
  <c r="L175" i="4"/>
  <c r="M39" i="4"/>
  <c r="M855" i="4"/>
  <c r="L503" i="4"/>
  <c r="M443" i="4"/>
  <c r="M699" i="4"/>
  <c r="M587" i="4"/>
  <c r="M379" i="4"/>
  <c r="M425" i="4"/>
  <c r="M507" i="4"/>
  <c r="L340" i="4"/>
  <c r="M366" i="4"/>
  <c r="M33" i="4"/>
  <c r="L25" i="4"/>
  <c r="M365" i="4"/>
  <c r="M301" i="4"/>
  <c r="M161" i="4"/>
  <c r="M97" i="4"/>
  <c r="M34" i="4"/>
  <c r="L87" i="4"/>
  <c r="L655" i="4"/>
  <c r="L303" i="4"/>
  <c r="L553" i="4"/>
  <c r="L537" i="4"/>
  <c r="L473" i="4"/>
  <c r="L417" i="4"/>
  <c r="M203" i="4"/>
  <c r="M95" i="4"/>
  <c r="M43" i="4"/>
  <c r="M307" i="4"/>
  <c r="L218" i="4"/>
  <c r="M429" i="4"/>
  <c r="L245" i="4"/>
  <c r="M229" i="4"/>
  <c r="M209" i="4"/>
  <c r="L189" i="4"/>
  <c r="M129" i="4"/>
  <c r="M65" i="4"/>
  <c r="L15" i="4"/>
  <c r="L979" i="4"/>
  <c r="L505" i="4"/>
  <c r="L345" i="4"/>
  <c r="L219" i="4"/>
  <c r="M143" i="4"/>
  <c r="M23" i="4"/>
  <c r="L299" i="4"/>
  <c r="M973" i="4"/>
  <c r="M813" i="4"/>
  <c r="M717" i="4"/>
  <c r="M557" i="4"/>
  <c r="L239" i="4"/>
  <c r="L127" i="4"/>
  <c r="L31" i="4"/>
  <c r="M32" i="4"/>
  <c r="L267" i="4"/>
  <c r="L994" i="4"/>
  <c r="M461" i="4"/>
  <c r="M19" i="4"/>
  <c r="L11" i="4"/>
  <c r="L191" i="4"/>
  <c r="L159" i="4"/>
  <c r="L135" i="4"/>
  <c r="L79" i="4"/>
  <c r="L63" i="4"/>
  <c r="L663" i="4"/>
  <c r="L631" i="4"/>
  <c r="L441" i="4"/>
  <c r="L151" i="4"/>
  <c r="L103" i="4"/>
  <c r="M695" i="4"/>
  <c r="M471" i="4"/>
  <c r="L393" i="4"/>
  <c r="M257" i="4"/>
  <c r="L231" i="4"/>
  <c r="L215" i="4"/>
  <c r="L199" i="4"/>
  <c r="L119" i="4"/>
  <c r="L55" i="4"/>
  <c r="L356" i="4"/>
  <c r="L186" i="4"/>
  <c r="M989" i="4"/>
  <c r="L517" i="4"/>
  <c r="M357" i="4"/>
  <c r="L261" i="4"/>
  <c r="M595" i="4"/>
  <c r="L983" i="4"/>
  <c r="L783" i="4"/>
  <c r="M37" i="4"/>
  <c r="L577" i="4"/>
  <c r="L313" i="4"/>
  <c r="M643" i="4"/>
  <c r="L300" i="4"/>
  <c r="M342" i="4"/>
  <c r="M741" i="4"/>
  <c r="L117" i="4"/>
  <c r="M101" i="4"/>
  <c r="L61" i="4"/>
  <c r="M691" i="4"/>
  <c r="L130" i="4"/>
  <c r="M446" i="4"/>
  <c r="L262" i="4"/>
  <c r="M170" i="4"/>
  <c r="L773" i="4"/>
  <c r="L181" i="4"/>
  <c r="M165" i="4"/>
  <c r="L125" i="4"/>
  <c r="M483" i="4"/>
  <c r="L833" i="4"/>
  <c r="L276" i="4"/>
  <c r="M110" i="4"/>
  <c r="L58" i="4"/>
  <c r="M211" i="4"/>
  <c r="L372" i="4"/>
  <c r="L364" i="4"/>
  <c r="L158" i="4"/>
  <c r="M126" i="4"/>
  <c r="L78" i="4"/>
  <c r="L142" i="4"/>
  <c r="L452" i="4"/>
  <c r="L436" i="4"/>
  <c r="L332" i="4"/>
  <c r="L308" i="4"/>
  <c r="L292" i="4"/>
  <c r="L284" i="4"/>
  <c r="L268" i="4"/>
  <c r="L438" i="4"/>
  <c r="L1002" i="4"/>
  <c r="L901" i="4"/>
  <c r="L645" i="4"/>
  <c r="L373" i="4"/>
  <c r="M237" i="4"/>
  <c r="M173" i="4"/>
  <c r="M109" i="4"/>
  <c r="L179" i="4"/>
  <c r="L107" i="4"/>
  <c r="L635" i="4"/>
  <c r="L427" i="4"/>
  <c r="M283" i="4"/>
  <c r="L981" i="4"/>
  <c r="M919" i="4"/>
  <c r="L791" i="4"/>
  <c r="L727" i="4"/>
  <c r="L567" i="4"/>
  <c r="L527" i="4"/>
  <c r="L21" i="4"/>
  <c r="L961" i="4"/>
  <c r="L705" i="4"/>
  <c r="L227" i="4"/>
  <c r="M195" i="4"/>
  <c r="L155" i="4"/>
  <c r="L83" i="4"/>
  <c r="L603" i="4"/>
  <c r="L523" i="4"/>
  <c r="L459" i="4"/>
  <c r="L971" i="4"/>
  <c r="L939" i="4"/>
  <c r="L907" i="4"/>
  <c r="L875" i="4"/>
  <c r="L843" i="4"/>
  <c r="L811" i="4"/>
  <c r="L779" i="4"/>
  <c r="L747" i="4"/>
  <c r="L715" i="4"/>
  <c r="L422" i="4"/>
  <c r="L390" i="4"/>
  <c r="L234" i="4"/>
  <c r="L286" i="4"/>
  <c r="L992" i="4"/>
  <c r="L941" i="4"/>
  <c r="M869" i="4"/>
  <c r="L685" i="4"/>
  <c r="M613" i="4"/>
  <c r="L389" i="4"/>
  <c r="M341" i="4"/>
  <c r="M35" i="4"/>
  <c r="L951" i="4"/>
  <c r="L911" i="4"/>
  <c r="M759" i="4"/>
  <c r="L16" i="4"/>
  <c r="M291" i="4"/>
  <c r="L897" i="4"/>
  <c r="L641" i="4"/>
  <c r="L187" i="4"/>
  <c r="L420" i="4"/>
  <c r="L252" i="4"/>
  <c r="L871" i="4"/>
  <c r="M399" i="4"/>
  <c r="L361" i="4"/>
  <c r="L385" i="4"/>
  <c r="L114" i="4"/>
  <c r="L414" i="4"/>
  <c r="L202" i="4"/>
  <c r="L174" i="4"/>
  <c r="M977" i="4"/>
  <c r="L903" i="4"/>
  <c r="M383" i="4"/>
  <c r="M861" i="4"/>
  <c r="M711" i="4"/>
  <c r="L679" i="4"/>
  <c r="L583" i="4"/>
  <c r="M519" i="4"/>
  <c r="L487" i="4"/>
  <c r="M447" i="4"/>
  <c r="M359" i="4"/>
  <c r="L178" i="4"/>
  <c r="L294" i="4"/>
  <c r="L350" i="4"/>
  <c r="L94" i="4"/>
  <c r="M605" i="4"/>
  <c r="L615" i="4"/>
  <c r="M423" i="4"/>
  <c r="M335" i="4"/>
  <c r="L270" i="4"/>
  <c r="M430" i="4"/>
  <c r="L1000" i="4"/>
  <c r="L991" i="4"/>
  <c r="M733" i="4"/>
  <c r="M477" i="4"/>
  <c r="L30" i="4"/>
  <c r="L967" i="4"/>
  <c r="L775" i="4"/>
  <c r="L431" i="4"/>
  <c r="L415" i="4"/>
  <c r="M499" i="4"/>
  <c r="M419" i="4"/>
  <c r="L367" i="4"/>
  <c r="L993" i="4"/>
  <c r="L984" i="4"/>
  <c r="M957" i="4"/>
  <c r="M925" i="4"/>
  <c r="M893" i="4"/>
  <c r="M701" i="4"/>
  <c r="M669" i="4"/>
  <c r="M637" i="4"/>
  <c r="L45" i="4"/>
  <c r="L935" i="4"/>
  <c r="L839" i="4"/>
  <c r="L807" i="4"/>
  <c r="L743" i="4"/>
  <c r="L647" i="4"/>
  <c r="L551" i="4"/>
  <c r="M455" i="4"/>
  <c r="M391" i="4"/>
  <c r="M351" i="4"/>
  <c r="L377" i="4"/>
  <c r="L353" i="4"/>
  <c r="M435" i="4"/>
  <c r="M765" i="4"/>
  <c r="M509" i="4"/>
  <c r="M829" i="4"/>
  <c r="M797" i="4"/>
  <c r="M573" i="4"/>
  <c r="M541" i="4"/>
  <c r="M547" i="4"/>
  <c r="M403" i="4"/>
  <c r="L8" i="4"/>
  <c r="M355" i="4"/>
  <c r="M134" i="4"/>
  <c r="L134" i="4"/>
  <c r="L1001" i="4"/>
  <c r="L999" i="4"/>
  <c r="L986" i="4"/>
  <c r="L909" i="4"/>
  <c r="L845" i="4"/>
  <c r="L749" i="4"/>
  <c r="L653" i="4"/>
  <c r="L589" i="4"/>
  <c r="L493" i="4"/>
  <c r="L171" i="4"/>
  <c r="L163" i="4"/>
  <c r="L147" i="4"/>
  <c r="L115" i="4"/>
  <c r="L99" i="4"/>
  <c r="L51" i="4"/>
  <c r="L887" i="4"/>
  <c r="L823" i="4"/>
  <c r="L599" i="4"/>
  <c r="L535" i="4"/>
  <c r="L28" i="4"/>
  <c r="L243" i="4"/>
  <c r="L235" i="4"/>
  <c r="L131" i="4"/>
  <c r="L75" i="4"/>
  <c r="L59" i="4"/>
  <c r="L194" i="4"/>
  <c r="L382" i="4"/>
  <c r="L398" i="4"/>
  <c r="L122" i="4"/>
  <c r="L62" i="4"/>
  <c r="L246" i="4"/>
  <c r="M86" i="4"/>
  <c r="L86" i="4"/>
  <c r="L358" i="4"/>
  <c r="L154" i="4"/>
  <c r="M70" i="4"/>
  <c r="L70" i="4"/>
  <c r="M102" i="4"/>
  <c r="L102" i="4"/>
  <c r="L428" i="4"/>
  <c r="L404" i="4"/>
  <c r="L388" i="4"/>
  <c r="L348" i="4"/>
  <c r="L260" i="4"/>
  <c r="L66" i="4"/>
  <c r="M150" i="4"/>
  <c r="L150" i="4"/>
  <c r="M166" i="4"/>
  <c r="L166" i="4"/>
  <c r="L990" i="4"/>
  <c r="M987" i="4"/>
  <c r="L933" i="4"/>
  <c r="L805" i="4"/>
  <c r="L677" i="4"/>
  <c r="L549" i="4"/>
  <c r="L421" i="4"/>
  <c r="L405" i="4"/>
  <c r="L293" i="4"/>
  <c r="L277" i="4"/>
  <c r="L205" i="4"/>
  <c r="L197" i="4"/>
  <c r="L141" i="4"/>
  <c r="L133" i="4"/>
  <c r="L77" i="4"/>
  <c r="L69" i="4"/>
  <c r="L38" i="4"/>
  <c r="M22" i="4"/>
  <c r="L611" i="4"/>
  <c r="L515" i="4"/>
  <c r="L339" i="4"/>
  <c r="L943" i="4"/>
  <c r="L815" i="4"/>
  <c r="L687" i="4"/>
  <c r="L559" i="4"/>
  <c r="L29" i="4"/>
  <c r="L387" i="4"/>
  <c r="L945" i="4"/>
  <c r="L881" i="4"/>
  <c r="L817" i="4"/>
  <c r="L753" i="4"/>
  <c r="L689" i="4"/>
  <c r="L625" i="4"/>
  <c r="L561" i="4"/>
  <c r="L14" i="4"/>
  <c r="L675" i="4"/>
  <c r="L579" i="4"/>
  <c r="L451" i="4"/>
  <c r="L371" i="4"/>
  <c r="L963" i="4"/>
  <c r="L947" i="4"/>
  <c r="L931" i="4"/>
  <c r="L915" i="4"/>
  <c r="L899" i="4"/>
  <c r="L883" i="4"/>
  <c r="L867" i="4"/>
  <c r="L851" i="4"/>
  <c r="L835" i="4"/>
  <c r="L819" i="4"/>
  <c r="L803" i="4"/>
  <c r="L787" i="4"/>
  <c r="L771" i="4"/>
  <c r="L755" i="4"/>
  <c r="L739" i="4"/>
  <c r="L723" i="4"/>
  <c r="L707" i="4"/>
  <c r="L659" i="4"/>
  <c r="L627" i="4"/>
  <c r="L563" i="4"/>
  <c r="L531" i="4"/>
  <c r="L467" i="4"/>
  <c r="L251" i="4"/>
  <c r="L302" i="4"/>
  <c r="L238" i="4"/>
  <c r="L222" i="4"/>
  <c r="L206" i="4"/>
  <c r="L190" i="4"/>
  <c r="L965" i="4"/>
  <c r="L837" i="4"/>
  <c r="L709" i="4"/>
  <c r="L581" i="4"/>
  <c r="L453" i="4"/>
  <c r="L437" i="4"/>
  <c r="L309" i="4"/>
  <c r="L221" i="4"/>
  <c r="L213" i="4"/>
  <c r="L157" i="4"/>
  <c r="L149" i="4"/>
  <c r="L93" i="4"/>
  <c r="L85" i="4"/>
  <c r="L49" i="4"/>
  <c r="L259" i="4"/>
  <c r="L975" i="4"/>
  <c r="L847" i="4"/>
  <c r="L719" i="4"/>
  <c r="L591" i="4"/>
  <c r="L463" i="4"/>
  <c r="L17" i="4"/>
  <c r="L929" i="4"/>
  <c r="L865" i="4"/>
  <c r="L801" i="4"/>
  <c r="L737" i="4"/>
  <c r="L673" i="4"/>
  <c r="L609" i="4"/>
  <c r="L210" i="4"/>
  <c r="L146" i="4"/>
  <c r="L82" i="4"/>
  <c r="M310" i="4"/>
  <c r="L310" i="4"/>
  <c r="M230" i="4"/>
  <c r="L230" i="4"/>
  <c r="M1003" i="4"/>
  <c r="L879" i="4"/>
  <c r="L751" i="4"/>
  <c r="L623" i="4"/>
  <c r="L495" i="4"/>
  <c r="L13" i="4"/>
  <c r="L913" i="4"/>
  <c r="L849" i="4"/>
  <c r="L785" i="4"/>
  <c r="L721" i="4"/>
  <c r="L657" i="4"/>
  <c r="L593" i="4"/>
  <c r="M278" i="4"/>
  <c r="L278" i="4"/>
  <c r="M198" i="4"/>
  <c r="L198" i="4"/>
  <c r="L972" i="4"/>
  <c r="M972" i="4"/>
  <c r="L940" i="4"/>
  <c r="M940" i="4"/>
  <c r="L908" i="4"/>
  <c r="M908" i="4"/>
  <c r="L876" i="4"/>
  <c r="M876" i="4"/>
  <c r="L844" i="4"/>
  <c r="M844" i="4"/>
  <c r="L812" i="4"/>
  <c r="M812" i="4"/>
  <c r="L780" i="4"/>
  <c r="M780" i="4"/>
  <c r="L748" i="4"/>
  <c r="M748" i="4"/>
  <c r="L716" i="4"/>
  <c r="M716" i="4"/>
  <c r="L684" i="4"/>
  <c r="M684" i="4"/>
  <c r="L652" i="4"/>
  <c r="M652" i="4"/>
  <c r="L620" i="4"/>
  <c r="M620" i="4"/>
  <c r="L588" i="4"/>
  <c r="M588" i="4"/>
  <c r="L556" i="4"/>
  <c r="M556" i="4"/>
  <c r="L524" i="4"/>
  <c r="M524" i="4"/>
  <c r="L492" i="4"/>
  <c r="M492" i="4"/>
  <c r="L460" i="4"/>
  <c r="M460" i="4"/>
  <c r="M54" i="4"/>
  <c r="L54" i="4"/>
  <c r="M50" i="4"/>
  <c r="L50" i="4"/>
  <c r="M46" i="4"/>
  <c r="L46" i="4"/>
  <c r="M42" i="4"/>
  <c r="L42" i="4"/>
  <c r="L958" i="4"/>
  <c r="M958" i="4"/>
  <c r="L926" i="4"/>
  <c r="M926" i="4"/>
  <c r="L894" i="4"/>
  <c r="M894" i="4"/>
  <c r="L862" i="4"/>
  <c r="M862" i="4"/>
  <c r="L830" i="4"/>
  <c r="M830" i="4"/>
  <c r="L798" i="4"/>
  <c r="M798" i="4"/>
  <c r="L766" i="4"/>
  <c r="M766" i="4"/>
  <c r="L734" i="4"/>
  <c r="M734" i="4"/>
  <c r="L702" i="4"/>
  <c r="M702" i="4"/>
  <c r="L670" i="4"/>
  <c r="M670" i="4"/>
  <c r="L638" i="4"/>
  <c r="M638" i="4"/>
  <c r="L606" i="4"/>
  <c r="M606" i="4"/>
  <c r="L574" i="4"/>
  <c r="M574" i="4"/>
  <c r="L542" i="4"/>
  <c r="M542" i="4"/>
  <c r="L510" i="4"/>
  <c r="M510" i="4"/>
  <c r="L478" i="4"/>
  <c r="M478" i="4"/>
  <c r="M424" i="4"/>
  <c r="L424" i="4"/>
  <c r="M392" i="4"/>
  <c r="L392" i="4"/>
  <c r="M360" i="4"/>
  <c r="L360" i="4"/>
  <c r="M288" i="4"/>
  <c r="L288" i="4"/>
  <c r="M256" i="4"/>
  <c r="L256" i="4"/>
  <c r="L982" i="4"/>
  <c r="M982" i="4"/>
  <c r="L978" i="4"/>
  <c r="M978" i="4"/>
  <c r="M450" i="4"/>
  <c r="L450" i="4"/>
  <c r="M418" i="4"/>
  <c r="L418" i="4"/>
  <c r="M386" i="4"/>
  <c r="L386" i="4"/>
  <c r="M354" i="4"/>
  <c r="L354" i="4"/>
  <c r="M290" i="4"/>
  <c r="L290" i="4"/>
  <c r="M258" i="4"/>
  <c r="L258" i="4"/>
  <c r="M240" i="4"/>
  <c r="L240" i="4"/>
  <c r="M224" i="4"/>
  <c r="L224" i="4"/>
  <c r="M208" i="4"/>
  <c r="L208" i="4"/>
  <c r="M192" i="4"/>
  <c r="L192" i="4"/>
  <c r="M176" i="4"/>
  <c r="L176" i="4"/>
  <c r="M160" i="4"/>
  <c r="L160" i="4"/>
  <c r="M144" i="4"/>
  <c r="L144" i="4"/>
  <c r="M128" i="4"/>
  <c r="L128" i="4"/>
  <c r="M112" i="4"/>
  <c r="L112" i="4"/>
  <c r="M96" i="4"/>
  <c r="L96" i="4"/>
  <c r="M80" i="4"/>
  <c r="L80" i="4"/>
  <c r="M64" i="4"/>
  <c r="L64" i="4"/>
  <c r="M48" i="4"/>
  <c r="L48" i="4"/>
  <c r="M10" i="4"/>
  <c r="L10" i="4"/>
  <c r="L1004" i="4"/>
  <c r="L996" i="4"/>
  <c r="L988" i="4"/>
  <c r="L27" i="4"/>
  <c r="L964" i="4"/>
  <c r="M964" i="4"/>
  <c r="L932" i="4"/>
  <c r="M932" i="4"/>
  <c r="L900" i="4"/>
  <c r="M900" i="4"/>
  <c r="L868" i="4"/>
  <c r="M868" i="4"/>
  <c r="L836" i="4"/>
  <c r="M836" i="4"/>
  <c r="L804" i="4"/>
  <c r="M804" i="4"/>
  <c r="L772" i="4"/>
  <c r="M772" i="4"/>
  <c r="L740" i="4"/>
  <c r="M740" i="4"/>
  <c r="L708" i="4"/>
  <c r="M708" i="4"/>
  <c r="L676" i="4"/>
  <c r="M676" i="4"/>
  <c r="L644" i="4"/>
  <c r="M644" i="4"/>
  <c r="L612" i="4"/>
  <c r="M612" i="4"/>
  <c r="L580" i="4"/>
  <c r="M580" i="4"/>
  <c r="L548" i="4"/>
  <c r="M548" i="4"/>
  <c r="L516" i="4"/>
  <c r="M516" i="4"/>
  <c r="L484" i="4"/>
  <c r="M484" i="4"/>
  <c r="L950" i="4"/>
  <c r="M950" i="4"/>
  <c r="L918" i="4"/>
  <c r="M918" i="4"/>
  <c r="L886" i="4"/>
  <c r="L854" i="4"/>
  <c r="M854" i="4"/>
  <c r="L822" i="4"/>
  <c r="M822" i="4"/>
  <c r="L790" i="4"/>
  <c r="M790" i="4"/>
  <c r="L758" i="4"/>
  <c r="M758" i="4"/>
  <c r="L726" i="4"/>
  <c r="M726" i="4"/>
  <c r="L694" i="4"/>
  <c r="M694" i="4"/>
  <c r="L662" i="4"/>
  <c r="M662" i="4"/>
  <c r="L630" i="4"/>
  <c r="M630" i="4"/>
  <c r="L598" i="4"/>
  <c r="M598" i="4"/>
  <c r="L566" i="4"/>
  <c r="M566" i="4"/>
  <c r="L534" i="4"/>
  <c r="M534" i="4"/>
  <c r="L502" i="4"/>
  <c r="M502" i="4"/>
  <c r="L470" i="4"/>
  <c r="M470" i="4"/>
  <c r="M448" i="4"/>
  <c r="L448" i="4"/>
  <c r="M416" i="4"/>
  <c r="L416" i="4"/>
  <c r="M384" i="4"/>
  <c r="L384" i="4"/>
  <c r="M352" i="4"/>
  <c r="L352" i="4"/>
  <c r="M312" i="4"/>
  <c r="L312" i="4"/>
  <c r="M280" i="4"/>
  <c r="L280" i="4"/>
  <c r="M248" i="4"/>
  <c r="L248" i="4"/>
  <c r="M442" i="4"/>
  <c r="L442" i="4"/>
  <c r="M410" i="4"/>
  <c r="L410" i="4"/>
  <c r="M378" i="4"/>
  <c r="L378" i="4"/>
  <c r="M346" i="4"/>
  <c r="L346" i="4"/>
  <c r="M282" i="4"/>
  <c r="L282" i="4"/>
  <c r="M250" i="4"/>
  <c r="L250" i="4"/>
  <c r="M244" i="4"/>
  <c r="L244" i="4"/>
  <c r="M228" i="4"/>
  <c r="L228" i="4"/>
  <c r="M212" i="4"/>
  <c r="L212" i="4"/>
  <c r="M196" i="4"/>
  <c r="L196" i="4"/>
  <c r="M180" i="4"/>
  <c r="L180" i="4"/>
  <c r="M164" i="4"/>
  <c r="L164" i="4"/>
  <c r="M148" i="4"/>
  <c r="L148" i="4"/>
  <c r="M132" i="4"/>
  <c r="L132" i="4"/>
  <c r="M116" i="4"/>
  <c r="L116" i="4"/>
  <c r="M100" i="4"/>
  <c r="L100" i="4"/>
  <c r="M84" i="4"/>
  <c r="L84" i="4"/>
  <c r="M68" i="4"/>
  <c r="L68" i="4"/>
  <c r="M52" i="4"/>
  <c r="L52" i="4"/>
  <c r="L970" i="4"/>
  <c r="M970" i="4"/>
  <c r="L962" i="4"/>
  <c r="M962" i="4"/>
  <c r="L954" i="4"/>
  <c r="M954" i="4"/>
  <c r="L946" i="4"/>
  <c r="M946" i="4"/>
  <c r="L938" i="4"/>
  <c r="M938" i="4"/>
  <c r="L930" i="4"/>
  <c r="M930" i="4"/>
  <c r="L922" i="4"/>
  <c r="M922" i="4"/>
  <c r="L914" i="4"/>
  <c r="M914" i="4"/>
  <c r="L906" i="4"/>
  <c r="M906" i="4"/>
  <c r="L898" i="4"/>
  <c r="M898" i="4"/>
  <c r="L890" i="4"/>
  <c r="M890" i="4"/>
  <c r="L882" i="4"/>
  <c r="M882" i="4"/>
  <c r="L874" i="4"/>
  <c r="M874" i="4"/>
  <c r="L866" i="4"/>
  <c r="M866" i="4"/>
  <c r="L858" i="4"/>
  <c r="M858" i="4"/>
  <c r="L850" i="4"/>
  <c r="M850" i="4"/>
  <c r="L842" i="4"/>
  <c r="M842" i="4"/>
  <c r="L834" i="4"/>
  <c r="M834" i="4"/>
  <c r="L826" i="4"/>
  <c r="M826" i="4"/>
  <c r="L818" i="4"/>
  <c r="M818" i="4"/>
  <c r="L810" i="4"/>
  <c r="M810" i="4"/>
  <c r="L802" i="4"/>
  <c r="M802" i="4"/>
  <c r="L794" i="4"/>
  <c r="M794" i="4"/>
  <c r="L786" i="4"/>
  <c r="M786" i="4"/>
  <c r="L778" i="4"/>
  <c r="M778" i="4"/>
  <c r="L770" i="4"/>
  <c r="M770" i="4"/>
  <c r="L762" i="4"/>
  <c r="M762" i="4"/>
  <c r="L754" i="4"/>
  <c r="M754" i="4"/>
  <c r="L746" i="4"/>
  <c r="M746" i="4"/>
  <c r="L738" i="4"/>
  <c r="M738" i="4"/>
  <c r="L730" i="4"/>
  <c r="M730" i="4"/>
  <c r="L722" i="4"/>
  <c r="M722" i="4"/>
  <c r="L714" i="4"/>
  <c r="M714" i="4"/>
  <c r="L706" i="4"/>
  <c r="M706" i="4"/>
  <c r="L698" i="4"/>
  <c r="M698" i="4"/>
  <c r="L690" i="4"/>
  <c r="M690" i="4"/>
  <c r="L682" i="4"/>
  <c r="M682" i="4"/>
  <c r="L674" i="4"/>
  <c r="M674" i="4"/>
  <c r="L666" i="4"/>
  <c r="M666" i="4"/>
  <c r="L658" i="4"/>
  <c r="M658" i="4"/>
  <c r="L650" i="4"/>
  <c r="M650" i="4"/>
  <c r="L642" i="4"/>
  <c r="M642" i="4"/>
  <c r="L634" i="4"/>
  <c r="M634" i="4"/>
  <c r="L626" i="4"/>
  <c r="M626" i="4"/>
  <c r="L618" i="4"/>
  <c r="M618" i="4"/>
  <c r="L610" i="4"/>
  <c r="M610" i="4"/>
  <c r="L602" i="4"/>
  <c r="M602" i="4"/>
  <c r="L594" i="4"/>
  <c r="M594" i="4"/>
  <c r="L586" i="4"/>
  <c r="M586" i="4"/>
  <c r="L578" i="4"/>
  <c r="M578" i="4"/>
  <c r="L570" i="4"/>
  <c r="M570" i="4"/>
  <c r="L562" i="4"/>
  <c r="M562" i="4"/>
  <c r="L554" i="4"/>
  <c r="M554" i="4"/>
  <c r="L546" i="4"/>
  <c r="M546" i="4"/>
  <c r="L538" i="4"/>
  <c r="M538" i="4"/>
  <c r="L530" i="4"/>
  <c r="M530" i="4"/>
  <c r="L522" i="4"/>
  <c r="M522" i="4"/>
  <c r="L514" i="4"/>
  <c r="M514" i="4"/>
  <c r="L506" i="4"/>
  <c r="M506" i="4"/>
  <c r="L498" i="4"/>
  <c r="M498" i="4"/>
  <c r="L490" i="4"/>
  <c r="M490" i="4"/>
  <c r="L482" i="4"/>
  <c r="M482" i="4"/>
  <c r="L474" i="4"/>
  <c r="M474" i="4"/>
  <c r="L466" i="4"/>
  <c r="M466" i="4"/>
  <c r="L458" i="4"/>
  <c r="M458" i="4"/>
  <c r="L7" i="4"/>
  <c r="L439" i="4"/>
  <c r="L407" i="4"/>
  <c r="L375" i="4"/>
  <c r="L343" i="4"/>
  <c r="M36" i="4"/>
  <c r="L20" i="4"/>
  <c r="L9" i="4"/>
  <c r="L969" i="4"/>
  <c r="L953" i="4"/>
  <c r="L937" i="4"/>
  <c r="L921" i="4"/>
  <c r="L905" i="4"/>
  <c r="L889" i="4"/>
  <c r="L873" i="4"/>
  <c r="L857" i="4"/>
  <c r="L841" i="4"/>
  <c r="L825" i="4"/>
  <c r="L809" i="4"/>
  <c r="L793" i="4"/>
  <c r="L777" i="4"/>
  <c r="L761" i="4"/>
  <c r="L745" i="4"/>
  <c r="L729" i="4"/>
  <c r="L713" i="4"/>
  <c r="L697" i="4"/>
  <c r="L681" i="4"/>
  <c r="L665" i="4"/>
  <c r="L649" i="4"/>
  <c r="L633" i="4"/>
  <c r="L617" i="4"/>
  <c r="L601" i="4"/>
  <c r="L585" i="4"/>
  <c r="L569" i="4"/>
  <c r="L545" i="4"/>
  <c r="L529" i="4"/>
  <c r="L513" i="4"/>
  <c r="L497" i="4"/>
  <c r="L481" i="4"/>
  <c r="L465" i="4"/>
  <c r="L433" i="4"/>
  <c r="L401" i="4"/>
  <c r="L369" i="4"/>
  <c r="L337" i="4"/>
  <c r="L305" i="4"/>
  <c r="L273" i="4"/>
  <c r="L183" i="4"/>
  <c r="L956" i="4"/>
  <c r="M956" i="4"/>
  <c r="L924" i="4"/>
  <c r="M924" i="4"/>
  <c r="L892" i="4"/>
  <c r="M892" i="4"/>
  <c r="L860" i="4"/>
  <c r="M860" i="4"/>
  <c r="L828" i="4"/>
  <c r="M828" i="4"/>
  <c r="L796" i="4"/>
  <c r="M796" i="4"/>
  <c r="L764" i="4"/>
  <c r="M764" i="4"/>
  <c r="L732" i="4"/>
  <c r="M732" i="4"/>
  <c r="L700" i="4"/>
  <c r="M700" i="4"/>
  <c r="L668" i="4"/>
  <c r="M668" i="4"/>
  <c r="L636" i="4"/>
  <c r="M636" i="4"/>
  <c r="L604" i="4"/>
  <c r="M604" i="4"/>
  <c r="L572" i="4"/>
  <c r="M572" i="4"/>
  <c r="L540" i="4"/>
  <c r="M540" i="4"/>
  <c r="L508" i="4"/>
  <c r="M508" i="4"/>
  <c r="L476" i="4"/>
  <c r="M476" i="4"/>
  <c r="L974" i="4"/>
  <c r="M974" i="4"/>
  <c r="L942" i="4"/>
  <c r="M942" i="4"/>
  <c r="L910" i="4"/>
  <c r="M910" i="4"/>
  <c r="L878" i="4"/>
  <c r="M878" i="4"/>
  <c r="L846" i="4"/>
  <c r="M846" i="4"/>
  <c r="L814" i="4"/>
  <c r="M814" i="4"/>
  <c r="L782" i="4"/>
  <c r="M782" i="4"/>
  <c r="L750" i="4"/>
  <c r="M750" i="4"/>
  <c r="L718" i="4"/>
  <c r="M718" i="4"/>
  <c r="L686" i="4"/>
  <c r="M686" i="4"/>
  <c r="L654" i="4"/>
  <c r="M654" i="4"/>
  <c r="L622" i="4"/>
  <c r="M622" i="4"/>
  <c r="L590" i="4"/>
  <c r="M590" i="4"/>
  <c r="L558" i="4"/>
  <c r="M558" i="4"/>
  <c r="L526" i="4"/>
  <c r="M526" i="4"/>
  <c r="L494" i="4"/>
  <c r="M494" i="4"/>
  <c r="L462" i="4"/>
  <c r="M462" i="4"/>
  <c r="M440" i="4"/>
  <c r="L440" i="4"/>
  <c r="M408" i="4"/>
  <c r="L408" i="4"/>
  <c r="M376" i="4"/>
  <c r="L376" i="4"/>
  <c r="M344" i="4"/>
  <c r="L344" i="4"/>
  <c r="M304" i="4"/>
  <c r="L304" i="4"/>
  <c r="M272" i="4"/>
  <c r="L272" i="4"/>
  <c r="L980" i="4"/>
  <c r="M980" i="4"/>
  <c r="L976" i="4"/>
  <c r="M976" i="4"/>
  <c r="L968" i="4"/>
  <c r="M968" i="4"/>
  <c r="L960" i="4"/>
  <c r="M960" i="4"/>
  <c r="L952" i="4"/>
  <c r="M952" i="4"/>
  <c r="L944" i="4"/>
  <c r="M944" i="4"/>
  <c r="L936" i="4"/>
  <c r="M936" i="4"/>
  <c r="L928" i="4"/>
  <c r="M928" i="4"/>
  <c r="L920" i="4"/>
  <c r="M920" i="4"/>
  <c r="L912" i="4"/>
  <c r="M912" i="4"/>
  <c r="L904" i="4"/>
  <c r="M904" i="4"/>
  <c r="L896" i="4"/>
  <c r="M896" i="4"/>
  <c r="L888" i="4"/>
  <c r="M888" i="4"/>
  <c r="L880" i="4"/>
  <c r="M880" i="4"/>
  <c r="L872" i="4"/>
  <c r="M872" i="4"/>
  <c r="L864" i="4"/>
  <c r="M864" i="4"/>
  <c r="L856" i="4"/>
  <c r="M856" i="4"/>
  <c r="L848" i="4"/>
  <c r="M848" i="4"/>
  <c r="L840" i="4"/>
  <c r="M840" i="4"/>
  <c r="L832" i="4"/>
  <c r="M832" i="4"/>
  <c r="L824" i="4"/>
  <c r="M824" i="4"/>
  <c r="L816" i="4"/>
  <c r="M816" i="4"/>
  <c r="L808" i="4"/>
  <c r="M808" i="4"/>
  <c r="L800" i="4"/>
  <c r="M800" i="4"/>
  <c r="L792" i="4"/>
  <c r="M792" i="4"/>
  <c r="L784" i="4"/>
  <c r="M784" i="4"/>
  <c r="L776" i="4"/>
  <c r="M776" i="4"/>
  <c r="L768" i="4"/>
  <c r="M768" i="4"/>
  <c r="L760" i="4"/>
  <c r="M760" i="4"/>
  <c r="L752" i="4"/>
  <c r="M752" i="4"/>
  <c r="L744" i="4"/>
  <c r="M744" i="4"/>
  <c r="L736" i="4"/>
  <c r="M736" i="4"/>
  <c r="L728" i="4"/>
  <c r="M728" i="4"/>
  <c r="L720" i="4"/>
  <c r="M720" i="4"/>
  <c r="L712" i="4"/>
  <c r="M712" i="4"/>
  <c r="L704" i="4"/>
  <c r="M704" i="4"/>
  <c r="L696" i="4"/>
  <c r="M696" i="4"/>
  <c r="L688" i="4"/>
  <c r="M688" i="4"/>
  <c r="L680" i="4"/>
  <c r="M680" i="4"/>
  <c r="L672" i="4"/>
  <c r="M672" i="4"/>
  <c r="L664" i="4"/>
  <c r="M664" i="4"/>
  <c r="L656" i="4"/>
  <c r="M656" i="4"/>
  <c r="L648" i="4"/>
  <c r="M648" i="4"/>
  <c r="L640" i="4"/>
  <c r="M640" i="4"/>
  <c r="L632" i="4"/>
  <c r="M632" i="4"/>
  <c r="L624" i="4"/>
  <c r="M624" i="4"/>
  <c r="L616" i="4"/>
  <c r="M616" i="4"/>
  <c r="L608" i="4"/>
  <c r="M608" i="4"/>
  <c r="L600" i="4"/>
  <c r="M600" i="4"/>
  <c r="L592" i="4"/>
  <c r="M592" i="4"/>
  <c r="L584" i="4"/>
  <c r="M584" i="4"/>
  <c r="L576" i="4"/>
  <c r="M576" i="4"/>
  <c r="L568" i="4"/>
  <c r="M568" i="4"/>
  <c r="L560" i="4"/>
  <c r="M560" i="4"/>
  <c r="L552" i="4"/>
  <c r="M552" i="4"/>
  <c r="L544" i="4"/>
  <c r="M544" i="4"/>
  <c r="L536" i="4"/>
  <c r="M536" i="4"/>
  <c r="L528" i="4"/>
  <c r="M528" i="4"/>
  <c r="L520" i="4"/>
  <c r="M520" i="4"/>
  <c r="L512" i="4"/>
  <c r="M512" i="4"/>
  <c r="L504" i="4"/>
  <c r="M504" i="4"/>
  <c r="L496" i="4"/>
  <c r="M496" i="4"/>
  <c r="L488" i="4"/>
  <c r="M488" i="4"/>
  <c r="L480" i="4"/>
  <c r="M480" i="4"/>
  <c r="L472" i="4"/>
  <c r="M472" i="4"/>
  <c r="L464" i="4"/>
  <c r="M464" i="4"/>
  <c r="L456" i="4"/>
  <c r="M456" i="4"/>
  <c r="M434" i="4"/>
  <c r="L434" i="4"/>
  <c r="M402" i="4"/>
  <c r="L402" i="4"/>
  <c r="M370" i="4"/>
  <c r="L370" i="4"/>
  <c r="M338" i="4"/>
  <c r="L338" i="4"/>
  <c r="M306" i="4"/>
  <c r="L306" i="4"/>
  <c r="M274" i="4"/>
  <c r="L274" i="4"/>
  <c r="M232" i="4"/>
  <c r="L232" i="4"/>
  <c r="M216" i="4"/>
  <c r="L216" i="4"/>
  <c r="M200" i="4"/>
  <c r="L200" i="4"/>
  <c r="M184" i="4"/>
  <c r="L184" i="4"/>
  <c r="M168" i="4"/>
  <c r="L168" i="4"/>
  <c r="M152" i="4"/>
  <c r="L152" i="4"/>
  <c r="M136" i="4"/>
  <c r="L136" i="4"/>
  <c r="M120" i="4"/>
  <c r="L120" i="4"/>
  <c r="M104" i="4"/>
  <c r="L104" i="4"/>
  <c r="M88" i="4"/>
  <c r="L88" i="4"/>
  <c r="M72" i="4"/>
  <c r="L72" i="4"/>
  <c r="M56" i="4"/>
  <c r="L56" i="4"/>
  <c r="M40" i="4"/>
  <c r="L40" i="4"/>
  <c r="M12" i="4"/>
  <c r="L12" i="4"/>
  <c r="L18" i="4"/>
  <c r="L948" i="4"/>
  <c r="M948" i="4"/>
  <c r="L916" i="4"/>
  <c r="M916" i="4"/>
  <c r="L884" i="4"/>
  <c r="M884" i="4"/>
  <c r="L852" i="4"/>
  <c r="M852" i="4"/>
  <c r="L820" i="4"/>
  <c r="M820" i="4"/>
  <c r="L788" i="4"/>
  <c r="M788" i="4"/>
  <c r="L756" i="4"/>
  <c r="M756" i="4"/>
  <c r="L724" i="4"/>
  <c r="M724" i="4"/>
  <c r="L692" i="4"/>
  <c r="M692" i="4"/>
  <c r="L660" i="4"/>
  <c r="M660" i="4"/>
  <c r="L628" i="4"/>
  <c r="M628" i="4"/>
  <c r="L596" i="4"/>
  <c r="M596" i="4"/>
  <c r="L564" i="4"/>
  <c r="M564" i="4"/>
  <c r="L532" i="4"/>
  <c r="M532" i="4"/>
  <c r="L500" i="4"/>
  <c r="M500" i="4"/>
  <c r="L468" i="4"/>
  <c r="M468" i="4"/>
  <c r="L966" i="4"/>
  <c r="M966" i="4"/>
  <c r="L934" i="4"/>
  <c r="M934" i="4"/>
  <c r="L902" i="4"/>
  <c r="M902" i="4"/>
  <c r="L870" i="4"/>
  <c r="M870" i="4"/>
  <c r="L838" i="4"/>
  <c r="M838" i="4"/>
  <c r="L806" i="4"/>
  <c r="M806" i="4"/>
  <c r="L774" i="4"/>
  <c r="M774" i="4"/>
  <c r="L742" i="4"/>
  <c r="M742" i="4"/>
  <c r="L710" i="4"/>
  <c r="M710" i="4"/>
  <c r="L678" i="4"/>
  <c r="M678" i="4"/>
  <c r="L646" i="4"/>
  <c r="M646" i="4"/>
  <c r="L614" i="4"/>
  <c r="M614" i="4"/>
  <c r="L582" i="4"/>
  <c r="M582" i="4"/>
  <c r="L550" i="4"/>
  <c r="M550" i="4"/>
  <c r="L518" i="4"/>
  <c r="M518" i="4"/>
  <c r="L486" i="4"/>
  <c r="M486" i="4"/>
  <c r="L454" i="4"/>
  <c r="M454" i="4"/>
  <c r="M432" i="4"/>
  <c r="L432" i="4"/>
  <c r="M400" i="4"/>
  <c r="L400" i="4"/>
  <c r="M368" i="4"/>
  <c r="L368" i="4"/>
  <c r="M336" i="4"/>
  <c r="L336" i="4"/>
  <c r="M296" i="4"/>
  <c r="L296" i="4"/>
  <c r="M264" i="4"/>
  <c r="L264" i="4"/>
  <c r="M426" i="4"/>
  <c r="L426" i="4"/>
  <c r="M394" i="4"/>
  <c r="L394" i="4"/>
  <c r="M362" i="4"/>
  <c r="L362" i="4"/>
  <c r="M298" i="4"/>
  <c r="L298" i="4"/>
  <c r="M266" i="4"/>
  <c r="L266" i="4"/>
  <c r="M236" i="4"/>
  <c r="L236" i="4"/>
  <c r="M220" i="4"/>
  <c r="L220" i="4"/>
  <c r="M204" i="4"/>
  <c r="L204" i="4"/>
  <c r="M188" i="4"/>
  <c r="L188" i="4"/>
  <c r="M172" i="4"/>
  <c r="L172" i="4"/>
  <c r="M156" i="4"/>
  <c r="L156" i="4"/>
  <c r="M140" i="4"/>
  <c r="L140" i="4"/>
  <c r="M124" i="4"/>
  <c r="L124" i="4"/>
  <c r="M108" i="4"/>
  <c r="L108" i="4"/>
  <c r="M92" i="4"/>
  <c r="L92" i="4"/>
  <c r="M76" i="4"/>
  <c r="L76" i="4"/>
  <c r="M60" i="4"/>
  <c r="L60" i="4"/>
  <c r="M44" i="4"/>
  <c r="L44" i="4"/>
  <c r="F1168" i="37" l="1"/>
  <c r="F1168" i="35"/>
  <c r="F1202" i="35"/>
  <c r="F1222" i="35"/>
  <c r="F652" i="35"/>
  <c r="F1207" i="35"/>
  <c r="F1204" i="35"/>
  <c r="F1206" i="35"/>
  <c r="L1203" i="4"/>
  <c r="M1203" i="4"/>
  <c r="L1221" i="4"/>
  <c r="M1221" i="4"/>
  <c r="K1167" i="4"/>
  <c r="O1167" i="4"/>
  <c r="M1206" i="4"/>
  <c r="D11" i="2"/>
  <c r="L1205" i="4"/>
  <c r="M1205" i="4"/>
  <c r="L1201" i="4"/>
  <c r="M1201" i="4"/>
  <c r="G8" i="2"/>
  <c r="Q441" i="4"/>
  <c r="O441" i="4"/>
  <c r="P441" i="4"/>
  <c r="P1054" i="4"/>
  <c r="O1054" i="4"/>
  <c r="Q1054" i="4"/>
  <c r="Q645" i="4"/>
  <c r="O645" i="4"/>
  <c r="P645" i="4"/>
  <c r="Q284" i="4"/>
  <c r="O284" i="4"/>
  <c r="P284" i="4"/>
  <c r="Q738" i="4"/>
  <c r="O738" i="4"/>
  <c r="P738" i="4"/>
  <c r="Q257" i="4"/>
  <c r="O257" i="4"/>
  <c r="P257" i="4"/>
  <c r="P1003" i="4"/>
  <c r="O1003" i="4"/>
  <c r="Q1003" i="4"/>
  <c r="Q649" i="4"/>
  <c r="O649" i="4"/>
  <c r="P649" i="4"/>
  <c r="Q123" i="4"/>
  <c r="O123" i="4"/>
  <c r="P123" i="4"/>
  <c r="Q826" i="4"/>
  <c r="P826" i="4"/>
  <c r="O826" i="4"/>
  <c r="Q734" i="4"/>
  <c r="O734" i="4"/>
  <c r="P734" i="4"/>
  <c r="Q730" i="4"/>
  <c r="P730" i="4"/>
  <c r="O730" i="4"/>
  <c r="Q663" i="4"/>
  <c r="O663" i="4"/>
  <c r="P663" i="4"/>
  <c r="P982" i="4"/>
  <c r="O982" i="4"/>
  <c r="Q982" i="4"/>
  <c r="Q975" i="4"/>
  <c r="O975" i="4"/>
  <c r="P975" i="4"/>
  <c r="Q130" i="4"/>
  <c r="P130" i="4"/>
  <c r="O130" i="4"/>
  <c r="Q210" i="4"/>
  <c r="P210" i="4"/>
  <c r="O210" i="4"/>
  <c r="P1008" i="4"/>
  <c r="Q1008" i="4"/>
  <c r="O1008" i="4"/>
  <c r="Q213" i="4"/>
  <c r="O213" i="4"/>
  <c r="P213" i="4"/>
  <c r="P1012" i="4"/>
  <c r="O1012" i="4"/>
  <c r="Q1012" i="4"/>
  <c r="Q165" i="4"/>
  <c r="O165" i="4"/>
  <c r="P165" i="4"/>
  <c r="Q216" i="4"/>
  <c r="O216" i="4"/>
  <c r="P216" i="4"/>
  <c r="Q116" i="4"/>
  <c r="P116" i="4"/>
  <c r="O116" i="4"/>
  <c r="P1169" i="4"/>
  <c r="Q1169" i="4"/>
  <c r="O1169" i="4"/>
  <c r="P1016" i="4"/>
  <c r="Q1016" i="4"/>
  <c r="O1016" i="4"/>
  <c r="Q75" i="4"/>
  <c r="O75" i="4"/>
  <c r="P75" i="4"/>
  <c r="Q392" i="4"/>
  <c r="P392" i="4"/>
  <c r="O392" i="4"/>
  <c r="Q665" i="4"/>
  <c r="O665" i="4"/>
  <c r="P665" i="4"/>
  <c r="M1167" i="4" l="1"/>
  <c r="L1167" i="4"/>
  <c r="J5" i="2"/>
  <c r="G5" i="2"/>
  <c r="D5" i="2"/>
  <c r="A8" i="2"/>
  <c r="D8" i="2"/>
  <c r="J8" i="2" l="1"/>
  <c r="D353" i="31"/>
  <c r="G57" i="31"/>
  <c r="D89" i="31"/>
  <c r="G324" i="31"/>
  <c r="E111" i="31"/>
  <c r="E123" i="31"/>
  <c r="E97" i="31"/>
  <c r="D254" i="31"/>
  <c r="I286" i="31"/>
  <c r="G256" i="31"/>
  <c r="G76" i="31"/>
  <c r="D17" i="31"/>
  <c r="J49" i="31"/>
  <c r="I355" i="31"/>
  <c r="J269" i="31"/>
  <c r="D223" i="31"/>
  <c r="F226" i="31"/>
  <c r="D311" i="31"/>
  <c r="I338" i="31"/>
  <c r="J245" i="31"/>
  <c r="G298" i="31"/>
  <c r="D287" i="31"/>
  <c r="D282" i="31"/>
  <c r="I129" i="31"/>
  <c r="D238" i="31"/>
  <c r="D13" i="31"/>
  <c r="R1219" i="4"/>
  <c r="E78" i="31"/>
  <c r="D197" i="31"/>
  <c r="G372" i="31"/>
  <c r="E332" i="31"/>
  <c r="I141" i="31"/>
  <c r="I295" i="31"/>
  <c r="J89" i="31"/>
  <c r="I104" i="31"/>
  <c r="F199" i="31"/>
  <c r="E141" i="31"/>
  <c r="E369" i="31"/>
  <c r="I235" i="31"/>
  <c r="F360" i="31"/>
  <c r="G62" i="31"/>
  <c r="E233" i="31"/>
  <c r="G124" i="31"/>
  <c r="G129" i="31"/>
  <c r="I195" i="31"/>
  <c r="D195" i="31"/>
  <c r="I99" i="31"/>
  <c r="D108" i="31"/>
  <c r="F183" i="31"/>
  <c r="F83" i="31"/>
  <c r="F58" i="31"/>
  <c r="F281" i="31"/>
  <c r="I263" i="31"/>
  <c r="E153" i="31"/>
  <c r="D366" i="31"/>
  <c r="D350" i="31"/>
  <c r="I34" i="31"/>
  <c r="R1137" i="4"/>
  <c r="F209" i="31"/>
  <c r="I182" i="31"/>
  <c r="F233" i="31"/>
  <c r="D48" i="31"/>
  <c r="I132" i="31"/>
  <c r="F170" i="31"/>
  <c r="E103" i="31"/>
  <c r="F324" i="31"/>
  <c r="D66" i="31"/>
  <c r="G288" i="31"/>
  <c r="F342" i="31"/>
  <c r="J113" i="31"/>
  <c r="G235" i="31"/>
  <c r="D247" i="31"/>
  <c r="G206" i="31"/>
  <c r="G111" i="31"/>
  <c r="F59" i="31"/>
  <c r="D131" i="31"/>
  <c r="D289" i="31"/>
  <c r="I74" i="31"/>
  <c r="D42" i="31"/>
  <c r="D6" i="31"/>
  <c r="I323" i="31"/>
  <c r="I210" i="31"/>
  <c r="I44" i="31"/>
  <c r="G330" i="31"/>
  <c r="F50" i="31"/>
  <c r="F254" i="31"/>
  <c r="D137" i="31"/>
  <c r="I220" i="31"/>
  <c r="R544" i="4"/>
  <c r="E209" i="31"/>
  <c r="D207" i="31"/>
  <c r="I299" i="31"/>
  <c r="D336" i="31"/>
  <c r="F175" i="31"/>
  <c r="F76" i="31"/>
  <c r="E345" i="31"/>
  <c r="E45" i="31"/>
  <c r="F303" i="31"/>
  <c r="G91" i="31"/>
  <c r="F99" i="31"/>
  <c r="D169" i="31"/>
  <c r="F24" i="31"/>
  <c r="E218" i="31"/>
  <c r="E124" i="31"/>
  <c r="E85" i="31"/>
  <c r="D210" i="31"/>
  <c r="I251" i="31"/>
  <c r="D318" i="31"/>
  <c r="I59" i="31"/>
  <c r="J201" i="31"/>
  <c r="I30" i="31"/>
  <c r="R1225" i="4"/>
  <c r="F78" i="31"/>
  <c r="G99" i="31"/>
  <c r="F224" i="31"/>
  <c r="G306" i="31"/>
  <c r="F277" i="31"/>
  <c r="E290" i="31"/>
  <c r="E315" i="31"/>
  <c r="R254" i="4"/>
  <c r="G255" i="31"/>
  <c r="G192" i="31"/>
  <c r="I318" i="31"/>
  <c r="J265" i="31"/>
  <c r="F290" i="31"/>
  <c r="J369" i="31"/>
  <c r="F227" i="31"/>
  <c r="F139" i="31"/>
  <c r="R587" i="4"/>
  <c r="R1037" i="4"/>
  <c r="R133" i="4"/>
  <c r="R788" i="4"/>
  <c r="R995" i="4"/>
  <c r="R635" i="4"/>
  <c r="R937" i="4"/>
  <c r="R652" i="4"/>
  <c r="R558" i="4"/>
  <c r="R998" i="4"/>
  <c r="R1021" i="4"/>
  <c r="R23" i="4"/>
  <c r="R109" i="4"/>
  <c r="R589" i="4"/>
  <c r="R526" i="4"/>
  <c r="R506" i="4"/>
  <c r="R1090" i="4"/>
  <c r="R1069" i="4"/>
  <c r="R1041" i="4"/>
  <c r="G212" i="31"/>
  <c r="E274" i="31"/>
  <c r="D364" i="31"/>
  <c r="E93" i="31"/>
  <c r="I130" i="31"/>
  <c r="I294" i="31"/>
  <c r="E287" i="31"/>
  <c r="F49" i="31"/>
  <c r="D112" i="31"/>
  <c r="G79" i="31"/>
  <c r="F11" i="31"/>
  <c r="E305" i="31"/>
  <c r="E285" i="31"/>
  <c r="G304" i="31"/>
  <c r="E40" i="31"/>
  <c r="E99" i="31"/>
  <c r="I160" i="31"/>
  <c r="J77" i="31"/>
  <c r="E170" i="31"/>
  <c r="I139" i="31"/>
  <c r="D303" i="31"/>
  <c r="I204" i="31"/>
  <c r="E198" i="31"/>
  <c r="D275" i="31"/>
  <c r="I102" i="31"/>
  <c r="F284" i="31"/>
  <c r="E250" i="31"/>
  <c r="I26" i="31"/>
  <c r="I165" i="31"/>
  <c r="G169" i="31"/>
  <c r="E161" i="31"/>
  <c r="G59" i="31"/>
  <c r="E236" i="31"/>
  <c r="G309" i="31"/>
  <c r="I91" i="31"/>
  <c r="I6" i="31"/>
  <c r="I207" i="31"/>
  <c r="R289" i="4"/>
  <c r="E338" i="31"/>
  <c r="F346" i="31"/>
  <c r="I73" i="31"/>
  <c r="I155" i="31"/>
  <c r="R659" i="4"/>
  <c r="E160" i="31"/>
  <c r="D346" i="31"/>
  <c r="E125" i="31"/>
  <c r="G364" i="31"/>
  <c r="D63" i="31"/>
  <c r="F317" i="31"/>
  <c r="D233" i="31"/>
  <c r="E9" i="31"/>
  <c r="G183" i="31"/>
  <c r="E182" i="31"/>
  <c r="E184" i="31"/>
  <c r="D139" i="31"/>
  <c r="E256" i="31"/>
  <c r="D185" i="31"/>
  <c r="E118" i="31"/>
  <c r="F131" i="31"/>
  <c r="G251" i="31"/>
  <c r="F343" i="31"/>
  <c r="G42" i="31"/>
  <c r="D52" i="31"/>
  <c r="E270" i="31"/>
  <c r="F189" i="31"/>
  <c r="G126" i="31"/>
  <c r="G25" i="31"/>
  <c r="D186" i="31"/>
  <c r="I218" i="31"/>
  <c r="G301" i="31"/>
  <c r="I161" i="31"/>
  <c r="D222" i="31"/>
  <c r="G299" i="31"/>
  <c r="E309" i="31"/>
  <c r="G93" i="31"/>
  <c r="G335" i="31"/>
  <c r="D357" i="31"/>
  <c r="F70" i="31"/>
  <c r="F94" i="31"/>
  <c r="F180" i="31"/>
  <c r="G178" i="31"/>
  <c r="G281" i="31"/>
  <c r="D7" i="31"/>
  <c r="D20" i="31"/>
  <c r="F158" i="31"/>
  <c r="J109" i="31"/>
  <c r="F230" i="31"/>
  <c r="E302" i="31"/>
  <c r="G362" i="31"/>
  <c r="I369" i="31"/>
  <c r="I50" i="31"/>
  <c r="D330" i="31"/>
  <c r="E41" i="31"/>
  <c r="I29" i="31"/>
  <c r="E128" i="31"/>
  <c r="F135" i="31"/>
  <c r="F44" i="31"/>
  <c r="D252" i="31"/>
  <c r="R938" i="4"/>
  <c r="R469" i="4"/>
  <c r="G186" i="31"/>
  <c r="J53" i="31"/>
  <c r="D46" i="31"/>
  <c r="G73" i="31"/>
  <c r="E273" i="31"/>
  <c r="I217" i="31"/>
  <c r="F369" i="31"/>
  <c r="R1223" i="4"/>
  <c r="R512" i="4"/>
  <c r="R81" i="4"/>
  <c r="R159" i="4"/>
  <c r="R939" i="4"/>
  <c r="R536" i="4"/>
  <c r="R36" i="4"/>
  <c r="R51" i="4"/>
  <c r="R335" i="4"/>
  <c r="R150" i="4"/>
  <c r="R1092" i="4"/>
  <c r="R590" i="4"/>
  <c r="R88" i="4"/>
  <c r="R38" i="4"/>
  <c r="R1013" i="4"/>
  <c r="R1100" i="4"/>
  <c r="R458" i="4"/>
  <c r="R288" i="4"/>
  <c r="R59" i="4"/>
  <c r="R739" i="4"/>
  <c r="D367" i="31"/>
  <c r="E339" i="31"/>
  <c r="G357" i="31"/>
  <c r="I278" i="31"/>
  <c r="I333" i="31"/>
  <c r="D164" i="31"/>
  <c r="G205" i="31"/>
  <c r="I77" i="31"/>
  <c r="I283" i="31"/>
  <c r="I103" i="31"/>
  <c r="I280" i="31"/>
  <c r="F340" i="31"/>
  <c r="I277" i="31"/>
  <c r="F121" i="31"/>
  <c r="E268" i="31"/>
  <c r="D27" i="31"/>
  <c r="G233" i="31"/>
  <c r="I370" i="31"/>
  <c r="G149" i="31"/>
  <c r="E89" i="31"/>
  <c r="F350" i="31"/>
  <c r="D160" i="31"/>
  <c r="D337" i="31"/>
  <c r="D105" i="31"/>
  <c r="F43" i="31"/>
  <c r="D209" i="31"/>
  <c r="E230" i="31"/>
  <c r="G268" i="31"/>
  <c r="F338" i="31"/>
  <c r="I202" i="31"/>
  <c r="E133" i="31"/>
  <c r="E255" i="31"/>
  <c r="I208" i="31"/>
  <c r="E6" i="31"/>
  <c r="D65" i="31"/>
  <c r="F123" i="31"/>
  <c r="D236" i="31"/>
  <c r="F73" i="31"/>
  <c r="J161" i="31"/>
  <c r="G292" i="31"/>
  <c r="I330" i="31"/>
  <c r="E355" i="31"/>
  <c r="G67" i="31"/>
  <c r="E159" i="31"/>
  <c r="E20" i="31"/>
  <c r="F47" i="31"/>
  <c r="G215" i="31"/>
  <c r="D227" i="31"/>
  <c r="D41" i="31"/>
  <c r="G214" i="31"/>
  <c r="E295" i="31"/>
  <c r="I136" i="31"/>
  <c r="D279" i="31"/>
  <c r="F71" i="31"/>
  <c r="I58" i="31"/>
  <c r="E176" i="31"/>
  <c r="D298" i="31"/>
  <c r="E362" i="31"/>
  <c r="J169" i="31"/>
  <c r="F306" i="31"/>
  <c r="F37" i="31"/>
  <c r="G38" i="31"/>
  <c r="G276" i="31"/>
  <c r="E115" i="31"/>
  <c r="F181" i="31"/>
  <c r="D31" i="31"/>
  <c r="J253" i="31"/>
  <c r="R180" i="4"/>
  <c r="G139" i="31"/>
  <c r="E206" i="31"/>
  <c r="I307" i="31"/>
  <c r="E343" i="31"/>
  <c r="G260" i="31"/>
  <c r="D155" i="31"/>
  <c r="I249" i="31"/>
  <c r="I213" i="31"/>
  <c r="G120" i="31"/>
  <c r="I365" i="31"/>
  <c r="I76" i="31"/>
  <c r="G266" i="31"/>
  <c r="D177" i="31"/>
  <c r="F366" i="31"/>
  <c r="E164" i="31"/>
  <c r="G315" i="31"/>
  <c r="I305" i="31"/>
  <c r="D321" i="31"/>
  <c r="E245" i="31"/>
  <c r="F29" i="31"/>
  <c r="F51" i="31"/>
  <c r="J41" i="31"/>
  <c r="D150" i="31"/>
  <c r="D54" i="31"/>
  <c r="D146" i="31"/>
  <c r="G259" i="31"/>
  <c r="I151" i="31"/>
  <c r="D167" i="31"/>
  <c r="E288" i="31"/>
  <c r="D157" i="31"/>
  <c r="R1063" i="4"/>
  <c r="R413" i="4"/>
  <c r="D244" i="31"/>
  <c r="F100" i="31"/>
  <c r="G232" i="31"/>
  <c r="G170" i="31"/>
  <c r="G46" i="31"/>
  <c r="E368" i="31"/>
  <c r="F333" i="31"/>
  <c r="R402" i="4"/>
  <c r="R297" i="4"/>
  <c r="R828" i="4"/>
  <c r="R65" i="4"/>
  <c r="D187" i="31"/>
  <c r="F201" i="31"/>
  <c r="D165" i="31"/>
  <c r="D172" i="31"/>
  <c r="G244" i="31"/>
  <c r="J37" i="31"/>
  <c r="I113" i="31"/>
  <c r="I100" i="31"/>
  <c r="E59" i="31"/>
  <c r="D99" i="31"/>
  <c r="E146" i="31"/>
  <c r="D98" i="31"/>
  <c r="G136" i="31"/>
  <c r="F219" i="31"/>
  <c r="E227" i="31"/>
  <c r="I82" i="31"/>
  <c r="R524" i="4"/>
  <c r="D360" i="31"/>
  <c r="F368" i="31"/>
  <c r="R330" i="4"/>
  <c r="R422" i="4"/>
  <c r="R1089" i="4"/>
  <c r="R41" i="4"/>
  <c r="R182" i="4"/>
  <c r="R397" i="4"/>
  <c r="S12" i="31"/>
  <c r="R560" i="4"/>
  <c r="D352" i="31"/>
  <c r="I133" i="31"/>
  <c r="F96" i="31"/>
  <c r="F174" i="31"/>
  <c r="F107" i="31"/>
  <c r="I108" i="31"/>
  <c r="G203" i="31"/>
  <c r="I166" i="31"/>
  <c r="G245" i="31"/>
  <c r="R452" i="4"/>
  <c r="R745" i="4"/>
  <c r="I15" i="31"/>
  <c r="G6" i="31"/>
  <c r="R978" i="4"/>
  <c r="I21" i="31"/>
  <c r="R979" i="4"/>
  <c r="R628" i="4"/>
  <c r="R459" i="4"/>
  <c r="R540" i="4"/>
  <c r="R860" i="4"/>
  <c r="R74" i="4"/>
  <c r="R697" i="4"/>
  <c r="R339" i="4"/>
  <c r="R1080" i="4"/>
  <c r="R790" i="4"/>
  <c r="R308" i="4"/>
  <c r="R699" i="4"/>
  <c r="E39" i="31"/>
  <c r="D264" i="31"/>
  <c r="E87" i="31"/>
  <c r="F88" i="31"/>
  <c r="I190" i="31"/>
  <c r="F42" i="31"/>
  <c r="E307" i="31"/>
  <c r="R248" i="4"/>
  <c r="R71" i="4"/>
  <c r="G18" i="31"/>
  <c r="R502" i="4"/>
  <c r="R238" i="4"/>
  <c r="R550" i="4"/>
  <c r="R779" i="4"/>
  <c r="R574" i="4"/>
  <c r="R709" i="4"/>
  <c r="R246" i="4"/>
  <c r="R912" i="4"/>
  <c r="R432" i="4"/>
  <c r="R1030" i="4"/>
  <c r="R610" i="4"/>
  <c r="R964" i="4"/>
  <c r="R556" i="4"/>
  <c r="R783" i="4"/>
  <c r="R924" i="4"/>
  <c r="I20" i="31"/>
  <c r="G370" i="31"/>
  <c r="I339" i="31"/>
  <c r="I357" i="31"/>
  <c r="E244" i="31"/>
  <c r="D9" i="31"/>
  <c r="I192" i="31"/>
  <c r="G240" i="31"/>
  <c r="J141" i="31"/>
  <c r="E351" i="31"/>
  <c r="D122" i="31"/>
  <c r="E131" i="31"/>
  <c r="F134" i="31"/>
  <c r="I32" i="31"/>
  <c r="R1136" i="4"/>
  <c r="R623" i="4"/>
  <c r="R989" i="4"/>
  <c r="R873" i="4"/>
  <c r="R601" i="4"/>
  <c r="R595" i="4"/>
  <c r="R975" i="4"/>
  <c r="R748" i="4"/>
  <c r="R882" i="4"/>
  <c r="R1071" i="4"/>
  <c r="R718" i="4"/>
  <c r="R702" i="4"/>
  <c r="R169" i="4"/>
  <c r="R244" i="4"/>
  <c r="R377" i="4"/>
  <c r="R756" i="4"/>
  <c r="R603" i="4"/>
  <c r="R559" i="4"/>
  <c r="R374" i="4"/>
  <c r="G307" i="31"/>
  <c r="F164" i="31"/>
  <c r="G338" i="31"/>
  <c r="F62" i="31"/>
  <c r="F125" i="31"/>
  <c r="I112" i="31"/>
  <c r="J261" i="31"/>
  <c r="D12" i="31"/>
  <c r="R673" i="4"/>
  <c r="F60" i="31"/>
  <c r="E100" i="31"/>
  <c r="E269" i="31"/>
  <c r="E278" i="31"/>
  <c r="F283" i="31"/>
  <c r="I38" i="31"/>
  <c r="F251" i="31"/>
  <c r="F258" i="31"/>
  <c r="F7" i="31"/>
  <c r="I301" i="31"/>
  <c r="G193" i="31"/>
  <c r="G322" i="31"/>
  <c r="F310" i="31"/>
  <c r="D151" i="31"/>
  <c r="R1025" i="4"/>
  <c r="G81" i="31"/>
  <c r="I170" i="31"/>
  <c r="E254" i="31"/>
  <c r="G311" i="31"/>
  <c r="F127" i="31"/>
  <c r="G346" i="31"/>
  <c r="F66" i="31"/>
  <c r="R698" i="4"/>
  <c r="E48" i="31"/>
  <c r="R717" i="4"/>
  <c r="R1205" i="4"/>
  <c r="R918" i="4"/>
  <c r="R29" i="4"/>
  <c r="R96" i="4"/>
  <c r="R9" i="4"/>
  <c r="R108" i="4"/>
  <c r="R1142" i="4"/>
  <c r="R704" i="4"/>
  <c r="I128" i="31"/>
  <c r="F374" i="31"/>
  <c r="I209" i="31"/>
  <c r="I106" i="31"/>
  <c r="I279" i="31"/>
  <c r="D294" i="31"/>
  <c r="F38" i="31"/>
  <c r="E7" i="31"/>
  <c r="I78" i="31"/>
  <c r="R764" i="4"/>
  <c r="R491" i="4"/>
  <c r="R408" i="4"/>
  <c r="R406" i="4"/>
  <c r="R323" i="4"/>
  <c r="R551" i="4"/>
  <c r="R494" i="4"/>
  <c r="R753" i="4"/>
  <c r="R774" i="4"/>
  <c r="R313" i="4"/>
  <c r="R77" i="4"/>
  <c r="R123" i="4"/>
  <c r="R293" i="4"/>
  <c r="R85" i="4"/>
  <c r="R331" i="4"/>
  <c r="R957" i="4"/>
  <c r="R8" i="4"/>
  <c r="R453" i="4"/>
  <c r="I284" i="31"/>
  <c r="R1224" i="4"/>
  <c r="D297" i="31"/>
  <c r="I258" i="31"/>
  <c r="D120" i="31"/>
  <c r="F28" i="31"/>
  <c r="G33" i="31"/>
  <c r="R944" i="4"/>
  <c r="R785" i="4"/>
  <c r="R596" i="4"/>
  <c r="G154" i="31"/>
  <c r="F68" i="31"/>
  <c r="G297" i="31"/>
  <c r="F9" i="31"/>
  <c r="G223" i="31"/>
  <c r="E341" i="31"/>
  <c r="I239" i="31"/>
  <c r="F150" i="31"/>
  <c r="G128" i="31"/>
  <c r="F329" i="31"/>
  <c r="E344" i="31"/>
  <c r="F191" i="31"/>
  <c r="D39" i="31"/>
  <c r="D171" i="31"/>
  <c r="I134" i="31"/>
  <c r="F153" i="31"/>
  <c r="D265" i="31"/>
  <c r="I49" i="31"/>
  <c r="R1208" i="4"/>
  <c r="R26" i="4"/>
  <c r="R792" i="4"/>
  <c r="R640" i="4"/>
  <c r="R1127" i="4"/>
  <c r="R776" i="4"/>
  <c r="R663" i="4"/>
  <c r="R358" i="4"/>
  <c r="R626" i="4"/>
  <c r="G208" i="31"/>
  <c r="G155" i="31"/>
  <c r="G361" i="31"/>
  <c r="F257" i="31"/>
  <c r="I234" i="31"/>
  <c r="E122" i="31"/>
  <c r="D213" i="31"/>
  <c r="D94" i="31"/>
  <c r="G328" i="31"/>
  <c r="R585" i="4"/>
  <c r="R1073" i="4"/>
  <c r="R227" i="4"/>
  <c r="R66" i="4"/>
  <c r="R201" i="4"/>
  <c r="R701" i="4"/>
  <c r="R380" i="4"/>
  <c r="R463" i="4"/>
  <c r="R222" i="4"/>
  <c r="G14" i="31"/>
  <c r="R409" i="4"/>
  <c r="R266" i="4"/>
  <c r="R57" i="4"/>
  <c r="R20" i="4"/>
  <c r="R806" i="4"/>
  <c r="G20" i="31"/>
  <c r="R479" i="4"/>
  <c r="D107" i="31"/>
  <c r="G121" i="31"/>
  <c r="I72" i="31"/>
  <c r="D331" i="31"/>
  <c r="E275" i="31"/>
  <c r="I200" i="31"/>
  <c r="I313" i="31"/>
  <c r="D278" i="31"/>
  <c r="R1182" i="4"/>
  <c r="R1144" i="4"/>
  <c r="R1087" i="4"/>
  <c r="R543" i="4"/>
  <c r="R1009" i="4"/>
  <c r="R166" i="4"/>
  <c r="R154" i="4"/>
  <c r="R436" i="4"/>
  <c r="R886" i="4"/>
  <c r="R954" i="4"/>
  <c r="R580" i="4"/>
  <c r="R856" i="4"/>
  <c r="R370" i="4"/>
  <c r="R1115" i="4"/>
  <c r="R729" i="4"/>
  <c r="G51" i="31"/>
  <c r="R1180" i="4"/>
  <c r="D130" i="31"/>
  <c r="E322" i="31"/>
  <c r="F41" i="31"/>
  <c r="I162" i="31"/>
  <c r="I96" i="31"/>
  <c r="E367" i="31"/>
  <c r="I289" i="31"/>
  <c r="D156" i="31"/>
  <c r="D45" i="31"/>
  <c r="F167" i="31"/>
  <c r="I215" i="31"/>
  <c r="G353" i="31"/>
  <c r="D250" i="31"/>
  <c r="E68" i="31"/>
  <c r="J309" i="31"/>
  <c r="F272" i="31"/>
  <c r="G360" i="31"/>
  <c r="D162" i="31"/>
  <c r="R694" i="4"/>
  <c r="R863" i="4"/>
  <c r="R37" i="4"/>
  <c r="R210" i="4"/>
  <c r="R124" i="4"/>
  <c r="R357" i="4"/>
  <c r="R292" i="4"/>
  <c r="R93" i="4"/>
  <c r="G146" i="31"/>
  <c r="D34" i="31"/>
  <c r="J181" i="31"/>
  <c r="I285" i="31"/>
  <c r="F32" i="31"/>
  <c r="D21" i="31"/>
  <c r="D8" i="31"/>
  <c r="E237" i="31"/>
  <c r="D158" i="31"/>
  <c r="D176" i="31"/>
  <c r="R959" i="4"/>
  <c r="R1129" i="4"/>
  <c r="R671" i="4"/>
  <c r="R329" i="4"/>
  <c r="R56" i="4"/>
  <c r="R567" i="4"/>
  <c r="R913" i="4"/>
  <c r="R612" i="4"/>
  <c r="R763" i="4"/>
  <c r="R1169" i="4"/>
  <c r="R677" i="4"/>
  <c r="R566" i="4"/>
  <c r="R104" i="4"/>
  <c r="I27" i="31"/>
  <c r="R687" i="4"/>
  <c r="R1134" i="4"/>
  <c r="R638" i="4"/>
  <c r="E120" i="31"/>
  <c r="G342" i="31"/>
  <c r="I271" i="31"/>
  <c r="F274" i="31"/>
  <c r="D375" i="31"/>
  <c r="I70" i="31"/>
  <c r="G217" i="31"/>
  <c r="E342" i="31"/>
  <c r="R814" i="4"/>
  <c r="R365" i="4"/>
  <c r="R271" i="4"/>
  <c r="R891" i="4"/>
  <c r="R811" i="4"/>
  <c r="R167" i="4"/>
  <c r="R298" i="4"/>
  <c r="R351" i="4"/>
  <c r="R405" i="4"/>
  <c r="R473" i="4"/>
  <c r="R279" i="4"/>
  <c r="R142" i="4"/>
  <c r="R280" i="4"/>
  <c r="R877" i="4"/>
  <c r="R889" i="4"/>
  <c r="R1184" i="4"/>
  <c r="G19" i="31"/>
  <c r="R1191" i="4"/>
  <c r="R483" i="4"/>
  <c r="I138" i="31"/>
  <c r="I309" i="31"/>
  <c r="I244" i="31"/>
  <c r="D43" i="31"/>
  <c r="D10" i="31"/>
  <c r="F81" i="31"/>
  <c r="F337" i="31"/>
  <c r="G200" i="31"/>
  <c r="G103" i="31"/>
  <c r="F64" i="31"/>
  <c r="I48" i="31"/>
  <c r="J97" i="31"/>
  <c r="R1054" i="4"/>
  <c r="R334" i="4"/>
  <c r="R1213" i="4"/>
  <c r="R888" i="4"/>
  <c r="R76" i="4"/>
  <c r="R332" i="4"/>
  <c r="R851" i="4"/>
  <c r="R968" i="4"/>
  <c r="R844" i="4"/>
  <c r="R922" i="4"/>
  <c r="R362" i="4"/>
  <c r="R1179" i="4"/>
  <c r="R504" i="4"/>
  <c r="R547" i="4"/>
  <c r="R396" i="4"/>
  <c r="R130" i="4"/>
  <c r="R450" i="4"/>
  <c r="R829" i="4"/>
  <c r="R1093" i="4"/>
  <c r="J345" i="31"/>
  <c r="D257" i="31"/>
  <c r="I351" i="31"/>
  <c r="D339" i="31"/>
  <c r="F291" i="31"/>
  <c r="E375" i="31"/>
  <c r="I273" i="31"/>
  <c r="I224" i="31"/>
  <c r="R1031" i="4"/>
  <c r="J373" i="31"/>
  <c r="I364" i="31"/>
  <c r="D267" i="31"/>
  <c r="D241" i="31"/>
  <c r="E127" i="31"/>
  <c r="I178" i="31"/>
  <c r="R207" i="4"/>
  <c r="R259" i="4"/>
  <c r="R171" i="4"/>
  <c r="R1074" i="4"/>
  <c r="R356" i="4"/>
  <c r="R21" i="4"/>
  <c r="I334" i="31"/>
  <c r="E169" i="31"/>
  <c r="G176" i="31"/>
  <c r="G376" i="31"/>
  <c r="G290" i="31"/>
  <c r="E142" i="31"/>
  <c r="R1064" i="4"/>
  <c r="R373" i="4"/>
  <c r="R492" i="4"/>
  <c r="R523" i="4"/>
  <c r="R516" i="4"/>
  <c r="R617" i="4"/>
  <c r="I13" i="31"/>
  <c r="R73" i="4"/>
  <c r="R510" i="4"/>
  <c r="R33" i="4"/>
  <c r="D290" i="31"/>
  <c r="F48" i="31"/>
  <c r="G87" i="31"/>
  <c r="D132" i="31"/>
  <c r="E81" i="31"/>
  <c r="G182" i="31"/>
  <c r="F18" i="31"/>
  <c r="R1204" i="4"/>
  <c r="R1095" i="4"/>
  <c r="R113" i="4"/>
  <c r="I232" i="31"/>
  <c r="D301" i="31"/>
  <c r="D269" i="31"/>
  <c r="F278" i="31"/>
  <c r="I89" i="31"/>
  <c r="G224" i="31"/>
  <c r="E56" i="31"/>
  <c r="D215" i="31"/>
  <c r="F327" i="31"/>
  <c r="E235" i="31"/>
  <c r="E44" i="31"/>
  <c r="G162" i="31"/>
  <c r="G261" i="31"/>
  <c r="E294" i="31"/>
  <c r="G355" i="31"/>
  <c r="F168" i="31"/>
  <c r="I203" i="31"/>
  <c r="G287" i="31"/>
  <c r="D315" i="31"/>
  <c r="G277" i="31"/>
  <c r="I237" i="31"/>
  <c r="F265" i="31"/>
  <c r="E185" i="31"/>
  <c r="D376" i="31"/>
  <c r="G351" i="31"/>
  <c r="D73" i="31"/>
  <c r="F268" i="31"/>
  <c r="D115" i="31"/>
  <c r="R1202" i="4"/>
  <c r="R1135" i="4"/>
  <c r="R428" i="4"/>
  <c r="R892" i="4"/>
  <c r="G329" i="31"/>
  <c r="F195" i="31"/>
  <c r="E92" i="31"/>
  <c r="I71" i="31"/>
  <c r="F138" i="31"/>
  <c r="D16" i="31"/>
  <c r="I163" i="31"/>
  <c r="G242" i="31"/>
  <c r="I349" i="31"/>
  <c r="G74" i="31"/>
  <c r="E365" i="31"/>
  <c r="F247" i="31"/>
  <c r="D221" i="31"/>
  <c r="F259" i="31"/>
  <c r="I214" i="31"/>
  <c r="D33" i="31"/>
  <c r="D71" i="31"/>
  <c r="I226" i="31"/>
  <c r="G294" i="31"/>
  <c r="I179" i="31"/>
  <c r="E213" i="31"/>
  <c r="R530" i="4"/>
  <c r="R261" i="4"/>
  <c r="R347" i="4"/>
  <c r="R369" i="4"/>
  <c r="F188" i="31"/>
  <c r="I342" i="31"/>
  <c r="E163" i="31"/>
  <c r="I296" i="31"/>
  <c r="E152" i="31"/>
  <c r="F304" i="31"/>
  <c r="J57" i="31"/>
  <c r="D319" i="31"/>
  <c r="D136" i="31"/>
  <c r="G319" i="31"/>
  <c r="D129" i="31"/>
  <c r="E321" i="31"/>
  <c r="F316" i="31"/>
  <c r="G313" i="31"/>
  <c r="D75" i="31"/>
  <c r="E228" i="31"/>
  <c r="G194" i="31"/>
  <c r="G302" i="31"/>
  <c r="F267" i="31"/>
  <c r="F130" i="31"/>
  <c r="R800" i="4"/>
  <c r="R878" i="4"/>
  <c r="R1002" i="4"/>
  <c r="R245" i="4"/>
  <c r="R647" i="4"/>
  <c r="G160" i="31"/>
  <c r="D200" i="31"/>
  <c r="D263" i="31"/>
  <c r="F200" i="31"/>
  <c r="D283" i="31"/>
  <c r="D219" i="31"/>
  <c r="R152" i="4"/>
  <c r="R672" i="4"/>
  <c r="R735" i="4"/>
  <c r="R480" i="4"/>
  <c r="R1200" i="4"/>
  <c r="R841" i="4"/>
  <c r="R384" i="4"/>
  <c r="R666" i="4"/>
  <c r="R474" i="4"/>
  <c r="R722" i="4"/>
  <c r="E292" i="31"/>
  <c r="F137" i="31"/>
  <c r="E104" i="31"/>
  <c r="G312" i="31"/>
  <c r="I95" i="31"/>
  <c r="G86" i="31"/>
  <c r="E69" i="31"/>
  <c r="R417" i="4"/>
  <c r="R83" i="4"/>
  <c r="R661" i="4"/>
  <c r="G241" i="31"/>
  <c r="E200" i="31"/>
  <c r="I335" i="31"/>
  <c r="G318" i="31"/>
  <c r="G331" i="31"/>
  <c r="F313" i="31"/>
  <c r="E210" i="31"/>
  <c r="J357" i="31"/>
  <c r="F256" i="31"/>
  <c r="F101" i="31"/>
  <c r="D284" i="31"/>
  <c r="F141" i="31"/>
  <c r="D325" i="31"/>
  <c r="F312" i="31"/>
  <c r="I340" i="31"/>
  <c r="F30" i="31"/>
  <c r="G275" i="31"/>
  <c r="E47" i="31"/>
  <c r="G210" i="31"/>
  <c r="J29" i="31"/>
  <c r="G320" i="31"/>
  <c r="F237" i="31"/>
  <c r="I348" i="31"/>
  <c r="I35" i="31"/>
  <c r="F69" i="31"/>
  <c r="D307" i="31"/>
  <c r="G41" i="31"/>
  <c r="F143" i="31"/>
  <c r="R443" i="4"/>
  <c r="R5" i="4"/>
  <c r="R721" i="4"/>
  <c r="R1048" i="4"/>
  <c r="I67" i="31"/>
  <c r="F154" i="31"/>
  <c r="G123" i="31"/>
  <c r="E333" i="31"/>
  <c r="E190" i="31"/>
  <c r="F98" i="31"/>
  <c r="F166" i="31"/>
  <c r="D193" i="31"/>
  <c r="D343" i="31"/>
  <c r="D18" i="31"/>
  <c r="I145" i="31"/>
  <c r="I197" i="31"/>
  <c r="G291" i="31"/>
  <c r="I120" i="31"/>
  <c r="G221" i="31"/>
  <c r="E325" i="31"/>
  <c r="I319" i="31"/>
  <c r="I81" i="31"/>
  <c r="E317" i="31"/>
  <c r="G44" i="31"/>
  <c r="F90" i="31"/>
  <c r="R137" i="4"/>
  <c r="R797" i="4"/>
  <c r="R100" i="4"/>
  <c r="I24" i="31"/>
  <c r="G248" i="31"/>
  <c r="F179" i="31"/>
  <c r="I125" i="31"/>
  <c r="D288" i="31"/>
  <c r="F362" i="31"/>
  <c r="I194" i="31"/>
  <c r="G140" i="31"/>
  <c r="G113" i="31"/>
  <c r="G125" i="31"/>
  <c r="J337" i="31"/>
  <c r="F245" i="31"/>
  <c r="D47" i="31"/>
  <c r="G341" i="31"/>
  <c r="J17" i="31"/>
  <c r="E346" i="31"/>
  <c r="G106" i="31"/>
  <c r="G199" i="31"/>
  <c r="E314" i="31"/>
  <c r="G130" i="31"/>
  <c r="F345" i="31"/>
  <c r="F162" i="31"/>
  <c r="E42" i="31"/>
  <c r="I42" i="31"/>
  <c r="D230" i="31"/>
  <c r="G45" i="31"/>
  <c r="E96" i="31"/>
  <c r="R162" i="4"/>
  <c r="R482" i="4"/>
  <c r="I28" i="31"/>
  <c r="R438" i="4"/>
  <c r="G239" i="31"/>
  <c r="F365" i="31"/>
  <c r="D79" i="31"/>
  <c r="J353" i="31"/>
  <c r="I142" i="31"/>
  <c r="D306" i="31"/>
  <c r="E80" i="31"/>
  <c r="J65" i="31"/>
  <c r="J145" i="31"/>
  <c r="R871" i="4"/>
  <c r="R398" i="4"/>
  <c r="R641" i="4"/>
  <c r="R400" i="4"/>
  <c r="D76" i="31"/>
  <c r="D72" i="31"/>
  <c r="D144" i="31"/>
  <c r="F363" i="31"/>
  <c r="G262" i="31"/>
  <c r="F232" i="31"/>
  <c r="E135" i="31"/>
  <c r="R932" i="4"/>
  <c r="R391" i="4"/>
  <c r="R571" i="4"/>
  <c r="R845" i="4"/>
  <c r="R165" i="4"/>
  <c r="R707" i="4"/>
  <c r="R636" i="4"/>
  <c r="R1075" i="4"/>
  <c r="R941" i="4"/>
  <c r="F145" i="31"/>
  <c r="G270" i="31"/>
  <c r="D232" i="31"/>
  <c r="G282" i="31"/>
  <c r="F292" i="31"/>
  <c r="E299" i="31"/>
  <c r="D310" i="31"/>
  <c r="R390" i="4"/>
  <c r="R1120" i="4"/>
  <c r="R1057" i="4"/>
  <c r="R730" i="4"/>
  <c r="F194" i="31"/>
  <c r="D14" i="31"/>
  <c r="I353" i="31"/>
  <c r="D56" i="31"/>
  <c r="D239" i="31"/>
  <c r="E34" i="31"/>
  <c r="E330" i="31"/>
  <c r="F156" i="31"/>
  <c r="F289" i="31"/>
  <c r="G159" i="31"/>
  <c r="E109" i="31"/>
  <c r="F218" i="31"/>
  <c r="D333" i="31"/>
  <c r="F140" i="31"/>
  <c r="G119" i="31"/>
  <c r="D231" i="31"/>
  <c r="D246" i="31"/>
  <c r="E296" i="31"/>
  <c r="D174" i="31"/>
  <c r="D242" i="31"/>
  <c r="I54" i="31"/>
  <c r="R793" i="4"/>
  <c r="G327" i="31"/>
  <c r="G295" i="31"/>
  <c r="F17" i="31"/>
  <c r="G29" i="31"/>
  <c r="I275" i="31"/>
  <c r="F260" i="31"/>
  <c r="R354" i="4"/>
  <c r="R116" i="4"/>
  <c r="R1154" i="4"/>
  <c r="D245" i="31"/>
  <c r="I88" i="31"/>
  <c r="D87" i="31"/>
  <c r="G225" i="31"/>
  <c r="I175" i="31"/>
  <c r="E340" i="31"/>
  <c r="D194" i="31"/>
  <c r="G326" i="31"/>
  <c r="E66" i="31"/>
  <c r="F308" i="31"/>
  <c r="F367" i="31"/>
  <c r="D178" i="31"/>
  <c r="D374" i="31"/>
  <c r="F95" i="31"/>
  <c r="E38" i="31"/>
  <c r="R1185" i="4"/>
  <c r="F119" i="31"/>
  <c r="D305" i="31"/>
  <c r="E167" i="31"/>
  <c r="G117" i="31"/>
  <c r="G65" i="31"/>
  <c r="E349" i="31"/>
  <c r="R448" i="4"/>
  <c r="R127" i="4"/>
  <c r="R812" i="4"/>
  <c r="I225" i="31"/>
  <c r="D199" i="31"/>
  <c r="I302" i="31"/>
  <c r="G234" i="31"/>
  <c r="E49" i="31"/>
  <c r="D170" i="31"/>
  <c r="G83" i="31"/>
  <c r="E313" i="31"/>
  <c r="I109" i="31"/>
  <c r="F147" i="31"/>
  <c r="D261" i="31"/>
  <c r="G289" i="31"/>
  <c r="G219" i="31"/>
  <c r="I329" i="31"/>
  <c r="F89" i="31"/>
  <c r="I25" i="31"/>
  <c r="G209" i="31"/>
  <c r="I181" i="31"/>
  <c r="I326" i="31"/>
  <c r="I55" i="31"/>
  <c r="I53" i="31"/>
  <c r="D317" i="31"/>
  <c r="I105" i="31"/>
  <c r="I107" i="31"/>
  <c r="F273" i="31"/>
  <c r="D53" i="31"/>
  <c r="G55" i="31"/>
  <c r="R203" i="4"/>
  <c r="R947" i="4"/>
  <c r="R190" i="4"/>
  <c r="F129" i="31"/>
  <c r="D88" i="31"/>
  <c r="I168" i="31"/>
  <c r="D114" i="31"/>
  <c r="G72" i="31"/>
  <c r="J257" i="31"/>
  <c r="D153" i="31"/>
  <c r="G352" i="31"/>
  <c r="D11" i="31"/>
  <c r="E13" i="31"/>
  <c r="I201" i="31"/>
  <c r="F186" i="31"/>
  <c r="G97" i="31"/>
  <c r="F228" i="31"/>
  <c r="R355" i="4"/>
  <c r="R58" i="4"/>
  <c r="R319" i="4"/>
  <c r="R686" i="4"/>
  <c r="F347" i="31"/>
  <c r="G190" i="31"/>
  <c r="F13" i="31"/>
  <c r="F160" i="31"/>
  <c r="G253" i="31"/>
  <c r="D119" i="31"/>
  <c r="E119" i="31"/>
  <c r="R553" i="4"/>
  <c r="R961" i="4"/>
  <c r="R737" i="4"/>
  <c r="R326" i="4"/>
  <c r="R12" i="4"/>
  <c r="R1068" i="4"/>
  <c r="R832" i="4"/>
  <c r="R982" i="4"/>
  <c r="R1061" i="4"/>
  <c r="J213" i="31"/>
  <c r="I236" i="31"/>
  <c r="G85" i="31"/>
  <c r="E366" i="31"/>
  <c r="D83" i="31"/>
  <c r="D93" i="31"/>
  <c r="I147" i="31"/>
  <c r="R48" i="4"/>
  <c r="R613" i="4"/>
  <c r="R906" i="4"/>
  <c r="E145" i="31"/>
  <c r="G264" i="31"/>
  <c r="I257" i="31"/>
  <c r="I243" i="31"/>
  <c r="E212" i="31"/>
  <c r="F126" i="31"/>
  <c r="F46" i="31"/>
  <c r="G156" i="31"/>
  <c r="F176" i="31"/>
  <c r="I172" i="31"/>
  <c r="I291" i="31"/>
  <c r="I298" i="31"/>
  <c r="G286" i="31"/>
  <c r="J349" i="31"/>
  <c r="F152" i="31"/>
  <c r="E60" i="31"/>
  <c r="F307" i="31"/>
  <c r="E208" i="31"/>
  <c r="F280" i="31"/>
  <c r="G339" i="31"/>
  <c r="I328" i="31"/>
  <c r="D272" i="31"/>
  <c r="R256" i="4"/>
  <c r="D123" i="31"/>
  <c r="E132" i="31"/>
  <c r="E373" i="31"/>
  <c r="E280" i="31"/>
  <c r="J101" i="31"/>
  <c r="R963" i="4"/>
  <c r="R470" i="4"/>
  <c r="R350" i="4"/>
  <c r="R419" i="4"/>
  <c r="I300" i="31"/>
  <c r="E37" i="31"/>
  <c r="E86" i="31"/>
  <c r="I87" i="31"/>
  <c r="E55" i="31"/>
  <c r="E72" i="31"/>
  <c r="R1220" i="4"/>
  <c r="E259" i="31"/>
  <c r="D154" i="31"/>
  <c r="E181" i="31"/>
  <c r="F356" i="31"/>
  <c r="F321" i="31"/>
  <c r="F136" i="31"/>
  <c r="G340" i="31"/>
  <c r="E357" i="31"/>
  <c r="E105" i="31"/>
  <c r="G349" i="31"/>
  <c r="I356" i="31"/>
  <c r="G52" i="31"/>
  <c r="F250" i="31"/>
  <c r="G69" i="31"/>
  <c r="R746" i="4"/>
  <c r="R676" i="4"/>
  <c r="R838" i="4"/>
  <c r="E283" i="31"/>
  <c r="D133" i="31"/>
  <c r="G95" i="31"/>
  <c r="F336" i="31"/>
  <c r="F294" i="31"/>
  <c r="E25" i="31"/>
  <c r="F36" i="31"/>
  <c r="F206" i="31"/>
  <c r="R743" i="4"/>
  <c r="R477" i="4"/>
  <c r="E158" i="31"/>
  <c r="G94" i="31"/>
  <c r="D292" i="31"/>
  <c r="E53" i="31"/>
  <c r="D271" i="31"/>
  <c r="D26" i="31"/>
  <c r="E83" i="31"/>
  <c r="E298" i="31"/>
  <c r="F93" i="31"/>
  <c r="I152" i="31"/>
  <c r="I122" i="31"/>
  <c r="G252" i="31"/>
  <c r="D188" i="31"/>
  <c r="G132" i="31"/>
  <c r="F169" i="31"/>
  <c r="I69" i="31"/>
  <c r="G243" i="31"/>
  <c r="D260" i="31"/>
  <c r="G112" i="31"/>
  <c r="I156" i="31"/>
  <c r="D373" i="31"/>
  <c r="F142" i="31"/>
  <c r="F352" i="31"/>
  <c r="I119" i="31"/>
  <c r="I229" i="31"/>
  <c r="G269" i="31"/>
  <c r="E327" i="31"/>
  <c r="F118" i="31"/>
  <c r="E304" i="31"/>
  <c r="R401" i="4"/>
  <c r="R915" i="4"/>
  <c r="R1033" i="4"/>
  <c r="R680" i="4"/>
  <c r="R1012" i="4"/>
  <c r="R1066" i="4"/>
  <c r="R17" i="4"/>
  <c r="R705" i="4"/>
  <c r="R131" i="4"/>
  <c r="R487" i="4"/>
  <c r="R740" i="4"/>
  <c r="R1206" i="4"/>
  <c r="R1101" i="4"/>
  <c r="R364" i="4"/>
  <c r="R984" i="4"/>
  <c r="R106" i="4"/>
  <c r="R600" i="4"/>
  <c r="R935" i="4"/>
  <c r="R363" i="4"/>
  <c r="R598" i="4"/>
  <c r="G64" i="31"/>
  <c r="E51" i="31"/>
  <c r="D127" i="31"/>
  <c r="D44" i="31"/>
  <c r="F213" i="31"/>
  <c r="E225" i="31"/>
  <c r="I290" i="31"/>
  <c r="E140" i="31"/>
  <c r="G284" i="31"/>
  <c r="I372" i="31"/>
  <c r="R1149" i="4"/>
  <c r="R283" i="4"/>
  <c r="R386" i="4"/>
  <c r="E29" i="31"/>
  <c r="I274" i="31"/>
  <c r="F102" i="31"/>
  <c r="D36" i="31"/>
  <c r="J25" i="31"/>
  <c r="I66" i="31"/>
  <c r="I31" i="31"/>
  <c r="E30" i="31"/>
  <c r="G58" i="31"/>
  <c r="F12" i="31"/>
  <c r="J273" i="31"/>
  <c r="I137" i="31"/>
  <c r="I374" i="31"/>
  <c r="R503" i="4"/>
  <c r="R376" i="4"/>
  <c r="R410" i="4"/>
  <c r="R285" i="4"/>
  <c r="R741" i="4"/>
  <c r="R826" i="4"/>
  <c r="R464" i="4"/>
  <c r="R446" i="4"/>
  <c r="R188" i="4"/>
  <c r="R848" i="4"/>
  <c r="R999" i="4"/>
  <c r="R307" i="4"/>
  <c r="R1039" i="4"/>
  <c r="R1097" i="4"/>
  <c r="R213" i="4"/>
  <c r="R304" i="4"/>
  <c r="R393" i="4"/>
  <c r="R7" i="4"/>
  <c r="G7" i="31"/>
  <c r="I264" i="31"/>
  <c r="F326" i="31"/>
  <c r="D323" i="31"/>
  <c r="D332" i="31"/>
  <c r="E360" i="31"/>
  <c r="I268" i="31"/>
  <c r="I127" i="31"/>
  <c r="F204" i="31"/>
  <c r="D371" i="31"/>
  <c r="I97" i="31"/>
  <c r="I110" i="31"/>
  <c r="F40" i="31"/>
  <c r="R528" i="4"/>
  <c r="R836" i="4"/>
  <c r="R303" i="4"/>
  <c r="R654" i="4"/>
  <c r="R649" i="4"/>
  <c r="R919" i="4"/>
  <c r="R552" i="4"/>
  <c r="R30" i="4"/>
  <c r="G11" i="31"/>
  <c r="R933" i="4"/>
  <c r="R562" i="4"/>
  <c r="R412" i="4"/>
  <c r="R950" i="4"/>
  <c r="R1117" i="4"/>
  <c r="R1177" i="4"/>
  <c r="D355" i="31"/>
  <c r="G249" i="31"/>
  <c r="F372" i="31"/>
  <c r="I267" i="31"/>
  <c r="F358" i="31"/>
  <c r="D19" i="31"/>
  <c r="F52" i="31"/>
  <c r="E356" i="31"/>
  <c r="G16" i="31"/>
  <c r="R496" i="4"/>
  <c r="F196" i="31"/>
  <c r="I185" i="31"/>
  <c r="F79" i="31"/>
  <c r="D329" i="31"/>
  <c r="G189" i="31"/>
  <c r="F282" i="31"/>
  <c r="D356" i="31"/>
  <c r="I126" i="31"/>
  <c r="G220" i="31"/>
  <c r="J205" i="31"/>
  <c r="E162" i="31"/>
  <c r="E165" i="31"/>
  <c r="D334" i="31"/>
  <c r="G310" i="31"/>
  <c r="E58" i="31"/>
  <c r="E249" i="31"/>
  <c r="E14" i="31"/>
  <c r="D77" i="31"/>
  <c r="D309" i="31"/>
  <c r="F31" i="31"/>
  <c r="G246" i="31"/>
  <c r="F322" i="31"/>
  <c r="F91" i="31"/>
  <c r="E303" i="31"/>
  <c r="I37" i="31"/>
  <c r="I287" i="31"/>
  <c r="E27" i="31"/>
  <c r="G185" i="31"/>
  <c r="I117" i="31"/>
  <c r="R561" i="4"/>
  <c r="R732" i="4"/>
  <c r="R911" i="4"/>
  <c r="R353" i="4"/>
  <c r="R976" i="4"/>
  <c r="R1098" i="4"/>
  <c r="R952" i="4"/>
  <c r="R766" i="4"/>
  <c r="R1067" i="4"/>
  <c r="G28" i="31"/>
  <c r="R1189" i="4"/>
  <c r="R949" i="4"/>
  <c r="R931" i="4"/>
  <c r="R455" i="4"/>
  <c r="R700" i="4"/>
  <c r="R1076" i="4"/>
  <c r="R692" i="4"/>
  <c r="R958" i="4"/>
  <c r="R712" i="4"/>
  <c r="R608" i="4"/>
  <c r="I272" i="31"/>
  <c r="E151" i="31"/>
  <c r="F63" i="31"/>
  <c r="E36" i="31"/>
  <c r="D118" i="31"/>
  <c r="I360" i="31"/>
  <c r="J61" i="31"/>
  <c r="G257" i="31"/>
  <c r="F270" i="31"/>
  <c r="R89" i="4"/>
  <c r="R923" i="4"/>
  <c r="R615" i="4"/>
  <c r="R650" i="4"/>
  <c r="D328" i="31"/>
  <c r="G263" i="31"/>
  <c r="G141" i="31"/>
  <c r="F246" i="31"/>
  <c r="G204" i="31"/>
  <c r="R1222" i="4"/>
  <c r="G188" i="31"/>
  <c r="D40" i="31"/>
  <c r="J81" i="31"/>
  <c r="G88" i="31"/>
  <c r="F165" i="31"/>
  <c r="D299" i="31"/>
  <c r="R262" i="4"/>
  <c r="R1099" i="4"/>
  <c r="R75" i="4"/>
  <c r="R977" i="4"/>
  <c r="R755" i="4"/>
  <c r="R449" i="4"/>
  <c r="R300" i="4"/>
  <c r="R1168" i="4"/>
  <c r="R535" i="4"/>
  <c r="R655" i="4"/>
  <c r="R765" i="4"/>
  <c r="R905" i="4"/>
  <c r="R322" i="4"/>
  <c r="R1005" i="4"/>
  <c r="R312" i="4"/>
  <c r="R253" i="4"/>
  <c r="R348" i="4"/>
  <c r="R987" i="4"/>
  <c r="R274" i="4"/>
  <c r="R333" i="4"/>
  <c r="G258" i="31"/>
  <c r="D314" i="31"/>
  <c r="E106" i="31"/>
  <c r="D198" i="31"/>
  <c r="I176" i="31"/>
  <c r="G213" i="31"/>
  <c r="G47" i="31"/>
  <c r="G167" i="31"/>
  <c r="D251" i="31"/>
  <c r="G63" i="31"/>
  <c r="F149" i="31"/>
  <c r="F286" i="31"/>
  <c r="R141" i="4"/>
  <c r="R179" i="4"/>
  <c r="R651" i="4"/>
  <c r="R1131" i="4"/>
  <c r="R195" i="4"/>
  <c r="R772" i="4"/>
  <c r="R132" i="4"/>
  <c r="R440" i="4"/>
  <c r="R751" i="4"/>
  <c r="R497" i="4"/>
  <c r="R1011" i="4"/>
  <c r="R404" i="4"/>
  <c r="R45" i="4"/>
  <c r="R427" i="4"/>
  <c r="R1116" i="4"/>
  <c r="R1086" i="4"/>
  <c r="R625" i="4"/>
  <c r="R884" i="4"/>
  <c r="R1215" i="4"/>
  <c r="D205" i="31"/>
  <c r="F210" i="31"/>
  <c r="G271" i="31"/>
  <c r="G228" i="31"/>
  <c r="F235" i="31"/>
  <c r="R696" i="4"/>
  <c r="D258" i="31"/>
  <c r="J69" i="31"/>
  <c r="J317" i="31"/>
  <c r="I14" i="31"/>
  <c r="I115" i="31"/>
  <c r="G374" i="31"/>
  <c r="E10" i="31"/>
  <c r="E157" i="31"/>
  <c r="G191" i="31"/>
  <c r="G172" i="31"/>
  <c r="I352" i="31"/>
  <c r="D277" i="31"/>
  <c r="F212" i="31"/>
  <c r="G334" i="31"/>
  <c r="J157" i="31"/>
  <c r="D61" i="31"/>
  <c r="D102" i="31"/>
  <c r="G26" i="31"/>
  <c r="E188" i="31"/>
  <c r="G367" i="31"/>
  <c r="J129" i="31"/>
  <c r="F348" i="31"/>
  <c r="E91" i="31"/>
  <c r="F311" i="31"/>
  <c r="J5" i="31"/>
  <c r="I188" i="31"/>
  <c r="G157" i="31"/>
  <c r="J93" i="31"/>
  <c r="F105" i="31"/>
  <c r="F315" i="31"/>
  <c r="I12" i="31"/>
  <c r="E214" i="31"/>
  <c r="F132" i="31"/>
  <c r="I310" i="31"/>
  <c r="R529" i="4"/>
  <c r="R842" i="4"/>
  <c r="R1125" i="4"/>
  <c r="R1070" i="4"/>
  <c r="R1174" i="4"/>
  <c r="R217" i="4"/>
  <c r="R345" i="4"/>
  <c r="R771" i="4"/>
  <c r="R395" i="4"/>
  <c r="G8" i="31"/>
  <c r="R1147" i="4"/>
  <c r="R441" i="4"/>
  <c r="R273" i="4"/>
  <c r="R853" i="4"/>
  <c r="R876" i="4"/>
  <c r="R1085" i="4"/>
  <c r="R758" i="4"/>
  <c r="R156" i="4"/>
  <c r="R563" i="4"/>
  <c r="F339" i="31"/>
  <c r="I63" i="31"/>
  <c r="E116" i="31"/>
  <c r="E54" i="31"/>
  <c r="D30" i="31"/>
  <c r="E253" i="31"/>
  <c r="F239" i="31"/>
  <c r="E46" i="31"/>
  <c r="F361" i="31"/>
  <c r="G122" i="31"/>
  <c r="R945" i="4"/>
  <c r="R340" i="4"/>
  <c r="R668" i="4"/>
  <c r="R505" i="4"/>
  <c r="E172" i="31"/>
  <c r="I358" i="31"/>
  <c r="G98" i="31"/>
  <c r="I211" i="31"/>
  <c r="D90" i="31"/>
  <c r="D168" i="31"/>
  <c r="G145" i="31"/>
  <c r="G104" i="31"/>
  <c r="D243" i="31"/>
  <c r="G168" i="31"/>
  <c r="D295" i="31"/>
  <c r="D202" i="31"/>
  <c r="R160" i="4"/>
  <c r="R1198" i="4"/>
  <c r="R151" i="4"/>
  <c r="R19" i="4"/>
  <c r="R643" i="4"/>
  <c r="R118" i="4"/>
  <c r="R62" i="4"/>
  <c r="R148" i="4"/>
  <c r="R1059" i="4"/>
  <c r="R91" i="4"/>
  <c r="R147" i="4"/>
  <c r="R633" i="4"/>
  <c r="R379" i="4"/>
  <c r="R809" i="4"/>
  <c r="R725" i="4"/>
  <c r="R569" i="4"/>
  <c r="R270" i="4"/>
  <c r="R420" i="4"/>
  <c r="R173" i="4"/>
  <c r="R301" i="4"/>
  <c r="J313" i="31"/>
  <c r="E306" i="31"/>
  <c r="D372" i="31"/>
  <c r="D23" i="31"/>
  <c r="E108" i="31"/>
  <c r="J197" i="31"/>
  <c r="F185" i="31"/>
  <c r="F23" i="31"/>
  <c r="E11" i="31"/>
  <c r="J289" i="31"/>
  <c r="D220" i="31"/>
  <c r="I143" i="31"/>
  <c r="R861" i="4"/>
  <c r="R508" i="4"/>
  <c r="G22" i="31"/>
  <c r="R541" i="4"/>
  <c r="R1172" i="4"/>
  <c r="R754" i="4"/>
  <c r="R269" i="4"/>
  <c r="D214" i="31"/>
  <c r="E264" i="31"/>
  <c r="I121" i="31"/>
  <c r="F112" i="31"/>
  <c r="E98" i="31"/>
  <c r="D49" i="31"/>
  <c r="F16" i="31"/>
  <c r="I167" i="31"/>
  <c r="R258" i="4"/>
  <c r="R555" i="4"/>
  <c r="E18" i="31"/>
  <c r="F108" i="31"/>
  <c r="G231" i="31"/>
  <c r="F6" i="31"/>
  <c r="I140" i="31"/>
  <c r="G80" i="31"/>
  <c r="D228" i="31"/>
  <c r="F203" i="31"/>
  <c r="D259" i="31"/>
  <c r="E359" i="31"/>
  <c r="D218" i="31"/>
  <c r="F97" i="31"/>
  <c r="G201" i="31"/>
  <c r="F115" i="31"/>
  <c r="I159" i="31"/>
  <c r="D117" i="31"/>
  <c r="E211" i="31"/>
  <c r="I62" i="31"/>
  <c r="D92" i="31"/>
  <c r="I116" i="31"/>
  <c r="G181" i="31"/>
  <c r="E312" i="31"/>
  <c r="F172" i="31"/>
  <c r="D312" i="31"/>
  <c r="I150" i="31"/>
  <c r="I256" i="31"/>
  <c r="F144" i="31"/>
  <c r="E293" i="31"/>
  <c r="D180" i="31"/>
  <c r="G21" i="31"/>
  <c r="R158" i="4"/>
  <c r="R155" i="4"/>
  <c r="R582" i="4"/>
  <c r="R111" i="4"/>
  <c r="R15" i="4"/>
  <c r="R476" i="4"/>
  <c r="R451" i="4"/>
  <c r="I18" i="31"/>
  <c r="R161" i="4"/>
  <c r="R237" i="4"/>
  <c r="R381" i="4"/>
  <c r="R852" i="4"/>
  <c r="R767" i="4"/>
  <c r="R917" i="4"/>
  <c r="R835" i="4"/>
  <c r="R320" i="4"/>
  <c r="R251" i="4"/>
  <c r="R321" i="4"/>
  <c r="R176" i="4"/>
  <c r="E374" i="31"/>
  <c r="G230" i="31"/>
  <c r="F279" i="31"/>
  <c r="E203" i="31"/>
  <c r="D141" i="31"/>
  <c r="E247" i="31"/>
  <c r="G84" i="31"/>
  <c r="D248" i="31"/>
  <c r="F151" i="31"/>
  <c r="F240" i="31"/>
  <c r="R53" i="4"/>
  <c r="R22" i="4"/>
  <c r="R1017" i="4"/>
  <c r="G211" i="31"/>
  <c r="I347" i="31"/>
  <c r="I148" i="31"/>
  <c r="E286" i="31"/>
  <c r="J9" i="31"/>
  <c r="E334" i="31"/>
  <c r="D85" i="31"/>
  <c r="F205" i="31"/>
  <c r="D365" i="31"/>
  <c r="G177" i="31"/>
  <c r="E75" i="31"/>
  <c r="G337" i="31"/>
  <c r="G138" i="31"/>
  <c r="R416" i="4"/>
  <c r="R768" i="4"/>
  <c r="R1114" i="4"/>
  <c r="R780" i="4"/>
  <c r="R1112" i="4"/>
  <c r="R174" i="4"/>
  <c r="R1110" i="4"/>
  <c r="R1130" i="4"/>
  <c r="R981" i="4"/>
  <c r="R498" i="4"/>
  <c r="R825" i="4"/>
  <c r="R630" i="4"/>
  <c r="R936" i="4"/>
  <c r="R770" i="4"/>
  <c r="R588" i="4"/>
  <c r="R773" i="4"/>
  <c r="R822" i="4"/>
  <c r="R619" i="4"/>
  <c r="R946" i="4"/>
  <c r="R1035" i="4"/>
  <c r="E195" i="31"/>
  <c r="E220" i="31"/>
  <c r="E137" i="31"/>
  <c r="F287" i="31"/>
  <c r="I41" i="31"/>
  <c r="J13" i="31"/>
  <c r="E279" i="31"/>
  <c r="E187" i="31"/>
  <c r="F355" i="31"/>
  <c r="D262" i="31"/>
  <c r="D22" i="31"/>
  <c r="I46" i="31"/>
  <c r="R775" i="4"/>
  <c r="R287" i="4"/>
  <c r="R513" i="4"/>
  <c r="R359" i="4"/>
  <c r="R1209" i="4"/>
  <c r="R674" i="4"/>
  <c r="R1119" i="4"/>
  <c r="R1156" i="4"/>
  <c r="R11" i="4"/>
  <c r="R218" i="4"/>
  <c r="R533" i="4"/>
  <c r="R808" i="4"/>
  <c r="R240" i="4"/>
  <c r="R760" i="4"/>
  <c r="R742" i="4"/>
  <c r="R930" i="4"/>
  <c r="R693" i="4"/>
  <c r="R920" i="4"/>
  <c r="E240" i="31"/>
  <c r="I362" i="31"/>
  <c r="I297" i="31"/>
  <c r="E130" i="31"/>
  <c r="D138" i="31"/>
  <c r="D82" i="31"/>
  <c r="F82" i="31"/>
  <c r="F87" i="31"/>
  <c r="G34" i="31"/>
  <c r="G10" i="31"/>
  <c r="R1058" i="4"/>
  <c r="R925" i="4"/>
  <c r="R101" i="4"/>
  <c r="E57" i="31"/>
  <c r="G317" i="31"/>
  <c r="D142" i="31"/>
  <c r="I164" i="31"/>
  <c r="E329" i="31"/>
  <c r="D147" i="31"/>
  <c r="D113" i="31"/>
  <c r="E73" i="31"/>
  <c r="G366" i="31"/>
  <c r="E191" i="31"/>
  <c r="G196" i="31"/>
  <c r="D38" i="31"/>
  <c r="F242" i="31"/>
  <c r="G135" i="31"/>
  <c r="R810" i="4"/>
  <c r="R1157" i="4"/>
  <c r="R532" i="4"/>
  <c r="R1006" i="4"/>
  <c r="R121" i="4"/>
  <c r="R144" i="4"/>
  <c r="R234" i="4"/>
  <c r="R665" i="4"/>
  <c r="R850" i="4"/>
  <c r="R1043" i="4"/>
  <c r="R281" i="4"/>
  <c r="R1034" i="4"/>
  <c r="R985" i="4"/>
  <c r="R1160" i="4"/>
  <c r="R457" i="4"/>
  <c r="R538" i="4"/>
  <c r="R1015" i="4"/>
  <c r="R534" i="4"/>
  <c r="R501" i="4"/>
  <c r="I238" i="31"/>
  <c r="I228" i="31"/>
  <c r="I332" i="31"/>
  <c r="E226" i="31"/>
  <c r="F39" i="31"/>
  <c r="F178" i="31"/>
  <c r="D361" i="31"/>
  <c r="E186" i="31"/>
  <c r="I40" i="31"/>
  <c r="D368" i="31"/>
  <c r="R821" i="4"/>
  <c r="R804" i="4"/>
  <c r="R31" i="4"/>
  <c r="F148" i="31"/>
  <c r="I266" i="31"/>
  <c r="I269" i="31"/>
  <c r="G321" i="31"/>
  <c r="G300" i="31"/>
  <c r="E26" i="31"/>
  <c r="I316" i="31"/>
  <c r="D58" i="31"/>
  <c r="G109" i="31"/>
  <c r="F109" i="31"/>
  <c r="G332" i="31"/>
  <c r="D55" i="31"/>
  <c r="J217" i="31"/>
  <c r="E347" i="31"/>
  <c r="R670" i="4"/>
  <c r="I293" i="31"/>
  <c r="D255" i="31"/>
  <c r="D324" i="31"/>
  <c r="G197" i="31"/>
  <c r="J125" i="31"/>
  <c r="F187" i="31"/>
  <c r="D57" i="31"/>
  <c r="I93" i="31"/>
  <c r="G278" i="31"/>
  <c r="I90" i="31"/>
  <c r="J329" i="31"/>
  <c r="D181" i="31"/>
  <c r="E178" i="31"/>
  <c r="F285" i="31"/>
  <c r="F113" i="31"/>
  <c r="F298" i="31"/>
  <c r="D128" i="31"/>
  <c r="F271" i="31"/>
  <c r="E276" i="31"/>
  <c r="G202" i="31"/>
  <c r="D106" i="31"/>
  <c r="I52" i="31"/>
  <c r="D59" i="31"/>
  <c r="G267" i="31"/>
  <c r="D276" i="31"/>
  <c r="R276" i="4"/>
  <c r="R1132" i="4"/>
  <c r="G24" i="31"/>
  <c r="R1188" i="4"/>
  <c r="R1111" i="4"/>
  <c r="R807" i="4"/>
  <c r="R249" i="4"/>
  <c r="R360" i="4"/>
  <c r="R591" i="4"/>
  <c r="R579" i="4"/>
  <c r="R951" i="4"/>
  <c r="R1138" i="4"/>
  <c r="R1088" i="4"/>
  <c r="R894" i="4"/>
  <c r="R880" i="4"/>
  <c r="R631" i="4"/>
  <c r="R1170" i="4"/>
  <c r="R527" i="4"/>
  <c r="R63" i="4"/>
  <c r="R1038" i="4"/>
  <c r="E223" i="31"/>
  <c r="E180" i="31"/>
  <c r="F299" i="31"/>
  <c r="I60" i="31"/>
  <c r="F305" i="31"/>
  <c r="G226" i="31"/>
  <c r="F253" i="31"/>
  <c r="E358" i="31"/>
  <c r="G358" i="31"/>
  <c r="R1029" i="4"/>
  <c r="R1028" i="4"/>
  <c r="R1094" i="4"/>
  <c r="R43" i="4"/>
  <c r="R565" i="4"/>
  <c r="R129" i="4"/>
  <c r="D163" i="31"/>
  <c r="E251" i="31"/>
  <c r="R910" i="4"/>
  <c r="E319" i="31"/>
  <c r="I83" i="31"/>
  <c r="D351" i="31"/>
  <c r="G323" i="31"/>
  <c r="D313" i="31"/>
  <c r="I206" i="31"/>
  <c r="F332" i="31"/>
  <c r="I75" i="31"/>
  <c r="D281" i="31"/>
  <c r="I304" i="31"/>
  <c r="F56" i="31"/>
  <c r="E239" i="31"/>
  <c r="E196" i="31"/>
  <c r="G71" i="31"/>
  <c r="F320" i="31"/>
  <c r="E376" i="31"/>
  <c r="D80" i="31"/>
  <c r="D369" i="31"/>
  <c r="J221" i="31"/>
  <c r="F33" i="31"/>
  <c r="F197" i="31"/>
  <c r="E62" i="31"/>
  <c r="E336" i="31"/>
  <c r="F225" i="31"/>
  <c r="G350" i="31"/>
  <c r="R34" i="4"/>
  <c r="R577" i="4"/>
  <c r="R955" i="4"/>
  <c r="R99" i="4"/>
  <c r="R1004" i="4"/>
  <c r="R1193" i="4"/>
  <c r="R135" i="4"/>
  <c r="R1083" i="4"/>
  <c r="R444" i="4"/>
  <c r="R70" i="4"/>
  <c r="R993" i="4"/>
  <c r="R902" i="4"/>
  <c r="R866" i="4"/>
  <c r="R341" i="4"/>
  <c r="R948" i="4"/>
  <c r="R418" i="4"/>
  <c r="R708" i="4"/>
  <c r="R1166" i="4"/>
  <c r="R733" i="4"/>
  <c r="D344" i="31"/>
  <c r="I173" i="31"/>
  <c r="F331" i="31"/>
  <c r="G273" i="31"/>
  <c r="F309" i="31"/>
  <c r="D370" i="31"/>
  <c r="G195" i="31"/>
  <c r="G43" i="31"/>
  <c r="I189" i="31"/>
  <c r="F241" i="31"/>
  <c r="R738" i="4"/>
  <c r="F8" i="31"/>
  <c r="R1082" i="4"/>
  <c r="I345" i="31"/>
  <c r="G285" i="31"/>
  <c r="E168" i="31"/>
  <c r="D95" i="31"/>
  <c r="I312" i="31"/>
  <c r="E77" i="31"/>
  <c r="I144" i="31"/>
  <c r="F55" i="31"/>
  <c r="E84" i="31"/>
  <c r="E143" i="31"/>
  <c r="E310" i="31"/>
  <c r="I241" i="31"/>
  <c r="E267" i="31"/>
  <c r="D173" i="31"/>
  <c r="D62" i="31"/>
  <c r="D293" i="31"/>
  <c r="E61" i="31"/>
  <c r="D70" i="31"/>
  <c r="E129" i="31"/>
  <c r="D326" i="31"/>
  <c r="I265" i="31"/>
  <c r="D341" i="31"/>
  <c r="D237" i="31"/>
  <c r="D296" i="31"/>
  <c r="D212" i="31"/>
  <c r="R25" i="4"/>
  <c r="R149" i="4"/>
  <c r="R898" i="4"/>
  <c r="R834" i="4"/>
  <c r="R869" i="4"/>
  <c r="R794" i="4"/>
  <c r="R817" i="4"/>
  <c r="R295" i="4"/>
  <c r="R711" i="4"/>
  <c r="E246" i="31"/>
  <c r="J277" i="31"/>
  <c r="F252" i="31"/>
  <c r="E363" i="31"/>
  <c r="G308" i="31"/>
  <c r="E112" i="31"/>
  <c r="D192" i="31"/>
  <c r="F238" i="31"/>
  <c r="E350" i="31"/>
  <c r="I317" i="31"/>
  <c r="R971" i="4"/>
  <c r="R267" i="4"/>
  <c r="R639" i="4"/>
  <c r="E67" i="31"/>
  <c r="F234" i="31"/>
  <c r="F104" i="31"/>
  <c r="E260" i="31"/>
  <c r="J149" i="31"/>
  <c r="D234" i="31"/>
  <c r="G118" i="31"/>
  <c r="E32" i="31"/>
  <c r="G105" i="31"/>
  <c r="F275" i="31"/>
  <c r="F220" i="31"/>
  <c r="I248" i="31"/>
  <c r="D51" i="31"/>
  <c r="F353" i="31"/>
  <c r="R586" i="4"/>
  <c r="R818" i="4"/>
  <c r="R1128" i="4"/>
  <c r="R366" i="4"/>
  <c r="R317" i="4"/>
  <c r="R525" i="4"/>
  <c r="R597" i="4"/>
  <c r="R277" i="4"/>
  <c r="R343" i="4"/>
  <c r="R980" i="4"/>
  <c r="R803" i="4"/>
  <c r="R599" i="4"/>
  <c r="R820" i="4"/>
  <c r="R1212" i="4"/>
  <c r="R1203" i="4"/>
  <c r="R857" i="4"/>
  <c r="R460" i="4"/>
  <c r="R223" i="4"/>
  <c r="R728" i="4"/>
  <c r="R1000" i="4"/>
  <c r="F255" i="31"/>
  <c r="J321" i="31"/>
  <c r="J45" i="31"/>
  <c r="D81" i="31"/>
  <c r="J153" i="31"/>
  <c r="E291" i="31"/>
  <c r="G165" i="31"/>
  <c r="G82" i="31"/>
  <c r="F357" i="31"/>
  <c r="I51" i="31"/>
  <c r="R1197" i="4"/>
  <c r="R593" i="4"/>
  <c r="R247" i="4"/>
  <c r="E50" i="31"/>
  <c r="E266" i="31"/>
  <c r="I359" i="31"/>
  <c r="F54" i="31"/>
  <c r="E224" i="31"/>
  <c r="I261" i="31"/>
  <c r="E150" i="31"/>
  <c r="J365" i="31"/>
  <c r="D145" i="31"/>
  <c r="I247" i="31"/>
  <c r="I344" i="31"/>
  <c r="I246" i="31"/>
  <c r="F301" i="31"/>
  <c r="E156" i="31"/>
  <c r="R429" i="4"/>
  <c r="J185" i="31"/>
  <c r="D302" i="31"/>
  <c r="F217" i="31"/>
  <c r="J33" i="31"/>
  <c r="J229" i="31"/>
  <c r="G77" i="31"/>
  <c r="F35" i="31"/>
  <c r="E205" i="31"/>
  <c r="I288" i="31"/>
  <c r="D358" i="31"/>
  <c r="E221" i="31"/>
  <c r="E194" i="31"/>
  <c r="D224" i="31"/>
  <c r="E241" i="31"/>
  <c r="I64" i="31"/>
  <c r="D327" i="31"/>
  <c r="F157" i="31"/>
  <c r="E17" i="31"/>
  <c r="F111" i="31"/>
  <c r="E22" i="31"/>
  <c r="E70" i="31"/>
  <c r="G254" i="31"/>
  <c r="F182" i="31"/>
  <c r="D285" i="31"/>
  <c r="F155" i="31"/>
  <c r="R361" i="4"/>
  <c r="R1106" i="4"/>
  <c r="R153" i="4"/>
  <c r="R1133" i="4"/>
  <c r="R1040" i="4"/>
  <c r="R138" i="4"/>
  <c r="R749" i="4"/>
  <c r="R713" i="4"/>
  <c r="R383" i="4"/>
  <c r="R554" i="4"/>
  <c r="R291" i="4"/>
  <c r="R881" i="4"/>
  <c r="R867" i="4"/>
  <c r="R1175" i="4"/>
  <c r="R495" i="4"/>
  <c r="R290" i="4"/>
  <c r="R126" i="4"/>
  <c r="R914" i="4"/>
  <c r="R472" i="4"/>
  <c r="E263" i="31"/>
  <c r="E222" i="31"/>
  <c r="F92" i="31"/>
  <c r="I315" i="31"/>
  <c r="D161" i="31"/>
  <c r="E282" i="31"/>
  <c r="D363" i="31"/>
  <c r="I311" i="31"/>
  <c r="F57" i="31"/>
  <c r="G180" i="31"/>
  <c r="R1176" i="4"/>
  <c r="R229" i="4"/>
  <c r="R90" i="4"/>
  <c r="R467" i="4"/>
  <c r="R230" i="4"/>
  <c r="R163" i="4"/>
  <c r="F335" i="31"/>
  <c r="G144" i="31"/>
  <c r="R199" i="4"/>
  <c r="G265" i="31"/>
  <c r="R1228" i="4"/>
  <c r="I367" i="31"/>
  <c r="F328" i="31"/>
  <c r="G345" i="31"/>
  <c r="G114" i="31"/>
  <c r="G68" i="31"/>
  <c r="E33" i="31"/>
  <c r="E316" i="31"/>
  <c r="E8" i="31"/>
  <c r="E231" i="31"/>
  <c r="F266" i="31"/>
  <c r="D135" i="31"/>
  <c r="E272" i="31"/>
  <c r="I85" i="31"/>
  <c r="G283" i="31"/>
  <c r="D149" i="31"/>
  <c r="G179" i="31"/>
  <c r="J325" i="31"/>
  <c r="I79" i="31"/>
  <c r="E232" i="31"/>
  <c r="J117" i="31"/>
  <c r="E261" i="31"/>
  <c r="D206" i="31"/>
  <c r="E217" i="31"/>
  <c r="R134" i="4"/>
  <c r="R629" i="4"/>
  <c r="R40" i="4"/>
  <c r="R1044" i="4"/>
  <c r="R1199" i="4"/>
  <c r="R375" i="4"/>
  <c r="R813" i="4"/>
  <c r="R252" i="4"/>
  <c r="R916" i="4"/>
  <c r="R622" i="4"/>
  <c r="R122" i="4"/>
  <c r="R715" i="4"/>
  <c r="R206" i="4"/>
  <c r="R991" i="4"/>
  <c r="R583" i="4"/>
  <c r="R1153" i="4"/>
  <c r="R336" i="4"/>
  <c r="R198" i="4"/>
  <c r="R421" i="4"/>
  <c r="G152" i="31"/>
  <c r="G116" i="31"/>
  <c r="I223" i="31"/>
  <c r="F370" i="31"/>
  <c r="F110" i="31"/>
  <c r="E372" i="31"/>
  <c r="D148" i="31"/>
  <c r="G279" i="31"/>
  <c r="J297" i="31"/>
  <c r="F21" i="31"/>
  <c r="G137" i="31"/>
  <c r="E139" i="31"/>
  <c r="R1049" i="4"/>
  <c r="D203" i="31"/>
  <c r="F236" i="31"/>
  <c r="F323" i="31"/>
  <c r="E134" i="31"/>
  <c r="F117" i="31"/>
  <c r="F177" i="31"/>
  <c r="E107" i="31"/>
  <c r="G187" i="31"/>
  <c r="G143" i="31"/>
  <c r="I118" i="31"/>
  <c r="E193" i="31"/>
  <c r="G236" i="31"/>
  <c r="I253" i="31"/>
  <c r="I174" i="31"/>
  <c r="I33" i="31"/>
  <c r="F296" i="31"/>
  <c r="D226" i="31"/>
  <c r="F351" i="31"/>
  <c r="I186" i="31"/>
  <c r="F128" i="31"/>
  <c r="I196" i="31"/>
  <c r="E21" i="31"/>
  <c r="E35" i="31"/>
  <c r="E126" i="31"/>
  <c r="G175" i="31"/>
  <c r="R988" i="4"/>
  <c r="R830" i="4"/>
  <c r="R904" i="4"/>
  <c r="R490" i="4"/>
  <c r="R1022" i="4"/>
  <c r="R731" i="4"/>
  <c r="R801" i="4"/>
  <c r="R61" i="4"/>
  <c r="R368" i="4"/>
  <c r="R426" i="4"/>
  <c r="R907" i="4"/>
  <c r="R328" i="4"/>
  <c r="R205" i="4"/>
  <c r="R305" i="4"/>
  <c r="R750" i="4"/>
  <c r="I16" i="31"/>
  <c r="R49" i="4"/>
  <c r="R423" i="4"/>
  <c r="G40" i="31"/>
  <c r="F159" i="31"/>
  <c r="D266" i="31"/>
  <c r="G161" i="31"/>
  <c r="E12" i="31"/>
  <c r="F116" i="31"/>
  <c r="F14" i="31"/>
  <c r="G89" i="31"/>
  <c r="F10" i="31"/>
  <c r="D340" i="31"/>
  <c r="R602" i="4"/>
  <c r="R786" i="4"/>
  <c r="R67" i="4"/>
  <c r="R594" i="4"/>
  <c r="R899" i="4"/>
  <c r="R1187" i="4"/>
  <c r="R27" i="4"/>
  <c r="D110" i="31"/>
  <c r="I135" i="31"/>
  <c r="F354" i="31"/>
  <c r="E63" i="31"/>
  <c r="F25" i="31"/>
  <c r="E238" i="31"/>
  <c r="G90" i="31"/>
  <c r="D274" i="31"/>
  <c r="F114" i="31"/>
  <c r="D104" i="31"/>
  <c r="R846" i="4"/>
  <c r="R859" i="4"/>
  <c r="R575" i="4"/>
  <c r="F120" i="31"/>
  <c r="E202" i="31"/>
  <c r="D74" i="31"/>
  <c r="G96" i="31"/>
  <c r="D308" i="31"/>
  <c r="E265" i="31"/>
  <c r="F146" i="31"/>
  <c r="I363" i="31"/>
  <c r="F262" i="31"/>
  <c r="G56" i="31"/>
  <c r="G115" i="31"/>
  <c r="F124" i="31"/>
  <c r="R656" i="4"/>
  <c r="D5" i="31"/>
  <c r="R782" i="4"/>
  <c r="R1019" i="4"/>
  <c r="I19" i="31"/>
  <c r="R1027" i="4"/>
  <c r="R1190" i="4"/>
  <c r="R183" i="4"/>
  <c r="R115" i="4"/>
  <c r="R840" i="4"/>
  <c r="R644" i="4"/>
  <c r="R1014" i="4"/>
  <c r="R1173" i="4"/>
  <c r="R514" i="4"/>
  <c r="R208" i="4"/>
  <c r="R294" i="4"/>
  <c r="R795" i="4"/>
  <c r="R1036" i="4"/>
  <c r="R105" i="4"/>
  <c r="R724" i="4"/>
  <c r="R191" i="4"/>
  <c r="R64" i="4"/>
  <c r="F215" i="31"/>
  <c r="E324" i="31"/>
  <c r="F133" i="31"/>
  <c r="G356" i="31"/>
  <c r="F202" i="31"/>
  <c r="G348" i="31"/>
  <c r="E113" i="31"/>
  <c r="I65" i="31"/>
  <c r="F173" i="31"/>
  <c r="R1008" i="4"/>
  <c r="R120" i="4"/>
  <c r="R1211" i="4"/>
  <c r="R934" i="4"/>
  <c r="J361" i="31"/>
  <c r="I184" i="31"/>
  <c r="F261" i="31"/>
  <c r="E23" i="31"/>
  <c r="I254" i="31"/>
  <c r="D270" i="31"/>
  <c r="D182" i="31"/>
  <c r="E328" i="31"/>
  <c r="D152" i="31"/>
  <c r="G333" i="31"/>
  <c r="F319" i="31"/>
  <c r="G247" i="31"/>
  <c r="G344" i="31"/>
  <c r="E354" i="31"/>
  <c r="R537" i="4"/>
  <c r="G368" i="31"/>
  <c r="I114" i="31"/>
  <c r="J333" i="31"/>
  <c r="G303" i="31"/>
  <c r="F334" i="31"/>
  <c r="D208" i="31"/>
  <c r="G66" i="31"/>
  <c r="F27" i="31"/>
  <c r="I222" i="31"/>
  <c r="D191" i="31"/>
  <c r="E90" i="31"/>
  <c r="F5" i="31"/>
  <c r="F80" i="31"/>
  <c r="J241" i="31"/>
  <c r="E43" i="31"/>
  <c r="F211" i="31"/>
  <c r="E144" i="31"/>
  <c r="I281" i="31"/>
  <c r="E148" i="31"/>
  <c r="D28" i="31"/>
  <c r="G316" i="31"/>
  <c r="I376" i="31"/>
  <c r="I227" i="31"/>
  <c r="J85" i="31"/>
  <c r="D240" i="31"/>
  <c r="R581" i="4"/>
  <c r="R139" i="4"/>
  <c r="R691" i="4"/>
  <c r="R648" i="4"/>
  <c r="R1152" i="4"/>
  <c r="R478" i="4"/>
  <c r="R1047" i="4"/>
  <c r="R720" i="4"/>
  <c r="R212" i="4"/>
  <c r="R1164" i="4"/>
  <c r="R546" i="4"/>
  <c r="R843" i="4"/>
  <c r="R214" i="4"/>
  <c r="R1045" i="4"/>
  <c r="R710" i="4"/>
  <c r="R434" i="4"/>
  <c r="R411" i="4"/>
  <c r="R225" i="4"/>
  <c r="R98" i="4"/>
  <c r="I322" i="31"/>
  <c r="D103" i="31"/>
  <c r="G354" i="31"/>
  <c r="I260" i="31"/>
  <c r="E199" i="31"/>
  <c r="G371" i="31"/>
  <c r="E262" i="31"/>
  <c r="G150" i="31"/>
  <c r="F288" i="31"/>
  <c r="I262" i="31"/>
  <c r="R378" i="4"/>
  <c r="R681" i="4"/>
  <c r="R855" i="4"/>
  <c r="R660" i="4"/>
  <c r="R716" i="4"/>
  <c r="R1103" i="4"/>
  <c r="E121" i="31"/>
  <c r="E257" i="31"/>
  <c r="D225" i="31"/>
  <c r="I146" i="31"/>
  <c r="F302" i="31"/>
  <c r="I255" i="31"/>
  <c r="E94" i="31"/>
  <c r="I292" i="31"/>
  <c r="G347" i="31"/>
  <c r="D304" i="31"/>
  <c r="F349" i="31"/>
  <c r="D78" i="31"/>
  <c r="E74" i="31"/>
  <c r="E101" i="31"/>
  <c r="I84" i="31"/>
  <c r="F103" i="31"/>
  <c r="D91" i="31"/>
  <c r="E147" i="31"/>
  <c r="G32" i="31"/>
  <c r="I354" i="31"/>
  <c r="E215" i="31"/>
  <c r="I320" i="31"/>
  <c r="J249" i="31"/>
  <c r="F65" i="31"/>
  <c r="J341" i="31"/>
  <c r="I169" i="31"/>
  <c r="I331" i="31"/>
  <c r="G13" i="31"/>
  <c r="R315" i="4"/>
  <c r="R1151" i="4"/>
  <c r="R433" i="4"/>
  <c r="R823" i="4"/>
  <c r="R1165" i="4"/>
  <c r="R769" i="4"/>
  <c r="R1210" i="4"/>
  <c r="R953" i="4"/>
  <c r="R690" i="4"/>
  <c r="R346" i="4"/>
  <c r="R39" i="4"/>
  <c r="R761" i="4"/>
  <c r="R299" i="4"/>
  <c r="R887" i="4"/>
  <c r="R55" i="4"/>
  <c r="I11" i="31"/>
  <c r="R837" i="4"/>
  <c r="R1078" i="4"/>
  <c r="R606" i="4"/>
  <c r="D140" i="31"/>
  <c r="G171" i="31"/>
  <c r="J233" i="31"/>
  <c r="J281" i="31"/>
  <c r="E337" i="31"/>
  <c r="F223" i="31"/>
  <c r="F229" i="31"/>
  <c r="G158" i="31"/>
  <c r="E183" i="31"/>
  <c r="R145" i="4"/>
  <c r="E155" i="31"/>
  <c r="E175" i="31"/>
  <c r="R974" i="4"/>
  <c r="E331" i="31"/>
  <c r="E189" i="31"/>
  <c r="D286" i="31"/>
  <c r="E323" i="31"/>
  <c r="G148" i="31"/>
  <c r="G250" i="31"/>
  <c r="I250" i="31"/>
  <c r="D37" i="31"/>
  <c r="I154" i="31"/>
  <c r="I259" i="31"/>
  <c r="E289" i="31"/>
  <c r="E326" i="31"/>
  <c r="D190" i="31"/>
  <c r="F45" i="31"/>
  <c r="E28" i="31"/>
  <c r="E149" i="31"/>
  <c r="E79" i="31"/>
  <c r="E308" i="31"/>
  <c r="I337" i="31"/>
  <c r="G134" i="31"/>
  <c r="I321" i="31"/>
  <c r="E197" i="31"/>
  <c r="E177" i="31"/>
  <c r="D100" i="31"/>
  <c r="G50" i="31"/>
  <c r="R500" i="4"/>
  <c r="R481" i="4"/>
  <c r="R703" i="4"/>
  <c r="G15" i="31"/>
  <c r="I17" i="31"/>
  <c r="R1050" i="4"/>
  <c r="R879" i="4"/>
  <c r="R178" i="4"/>
  <c r="R572" i="4"/>
  <c r="R1109" i="4"/>
  <c r="R759" i="4"/>
  <c r="R1216" i="4"/>
  <c r="R78" i="4"/>
  <c r="R679" i="4"/>
  <c r="R461" i="4"/>
  <c r="R507" i="4"/>
  <c r="R868" i="4"/>
  <c r="R489" i="4"/>
  <c r="R1081" i="4"/>
  <c r="J189" i="31"/>
  <c r="I346" i="31"/>
  <c r="G314" i="31"/>
  <c r="F84" i="31"/>
  <c r="I80" i="31"/>
  <c r="F276" i="31"/>
  <c r="I368" i="31"/>
  <c r="E65" i="31"/>
  <c r="E154" i="31"/>
  <c r="R791" i="4"/>
  <c r="R1146" i="4"/>
  <c r="R1122" i="4"/>
  <c r="R485" i="4"/>
  <c r="F190" i="31"/>
  <c r="D175" i="31"/>
  <c r="I366" i="31"/>
  <c r="F163" i="31"/>
  <c r="G110" i="31"/>
  <c r="I336" i="31"/>
  <c r="F364" i="31"/>
  <c r="D316" i="31"/>
  <c r="D143" i="31"/>
  <c r="F244" i="31"/>
  <c r="G37" i="31"/>
  <c r="I205" i="31"/>
  <c r="I171" i="31"/>
  <c r="J165" i="31"/>
  <c r="R352" i="4"/>
  <c r="R874" i="4"/>
  <c r="R521" i="4"/>
  <c r="R239" i="4"/>
  <c r="R255" i="4"/>
  <c r="R24" i="4"/>
  <c r="R456" i="4"/>
  <c r="R310" i="4"/>
  <c r="R798" i="4"/>
  <c r="R387" i="4"/>
  <c r="R488" i="4"/>
  <c r="R637" i="4"/>
  <c r="R235" i="4"/>
  <c r="R112" i="4"/>
  <c r="R662" i="4"/>
  <c r="R762" i="4"/>
  <c r="R747" i="4"/>
  <c r="R685" i="4"/>
  <c r="R726" i="4"/>
  <c r="R584" i="4"/>
  <c r="G75" i="31"/>
  <c r="D35" i="31"/>
  <c r="F192" i="31"/>
  <c r="F75" i="31"/>
  <c r="I177" i="31"/>
  <c r="G373" i="31"/>
  <c r="D235" i="31"/>
  <c r="I158" i="31"/>
  <c r="I68" i="31"/>
  <c r="R286" i="4"/>
  <c r="R592" i="4"/>
  <c r="R624" i="4"/>
  <c r="R275" i="4"/>
  <c r="J105" i="31"/>
  <c r="D335" i="31"/>
  <c r="D69" i="31"/>
  <c r="G147" i="31"/>
  <c r="E136" i="31"/>
  <c r="D96" i="31"/>
  <c r="F67" i="31"/>
  <c r="D253" i="31"/>
  <c r="J209" i="31"/>
  <c r="F269" i="31"/>
  <c r="J285" i="31"/>
  <c r="G336" i="31"/>
  <c r="I191" i="31"/>
  <c r="I86" i="31"/>
  <c r="R80" i="4"/>
  <c r="J173" i="31"/>
  <c r="J121" i="31"/>
  <c r="F300" i="31"/>
  <c r="F248" i="31"/>
  <c r="G166" i="31"/>
  <c r="D183" i="31"/>
  <c r="D97" i="31"/>
  <c r="E174" i="31"/>
  <c r="I282" i="31"/>
  <c r="I157" i="31"/>
  <c r="I57" i="31"/>
  <c r="J193" i="31"/>
  <c r="I231" i="31"/>
  <c r="F359" i="31"/>
  <c r="G184" i="31"/>
  <c r="D116" i="31"/>
  <c r="D322" i="31"/>
  <c r="E207" i="31"/>
  <c r="D189" i="31"/>
  <c r="E5" i="31"/>
  <c r="E216" i="31"/>
  <c r="D60" i="31"/>
  <c r="F77" i="31"/>
  <c r="I39" i="31"/>
  <c r="R242" i="4"/>
  <c r="R236" i="4"/>
  <c r="R220" i="4"/>
  <c r="R519" i="4"/>
  <c r="R69" i="4"/>
  <c r="R264" i="4"/>
  <c r="R385" i="4"/>
  <c r="R185" i="4"/>
  <c r="R157" i="4"/>
  <c r="R675" i="4"/>
  <c r="R68" i="4"/>
  <c r="R302" i="4"/>
  <c r="R927" i="4"/>
  <c r="R909" i="4"/>
  <c r="R1139" i="4"/>
  <c r="R1001" i="4"/>
  <c r="R216" i="4"/>
  <c r="R46" i="4"/>
  <c r="R1053" i="4"/>
  <c r="R1055" i="4"/>
  <c r="G365" i="31"/>
  <c r="D204" i="31"/>
  <c r="F208" i="31"/>
  <c r="J133" i="31"/>
  <c r="E248" i="31"/>
  <c r="F297" i="31"/>
  <c r="G237" i="31"/>
  <c r="D124" i="31"/>
  <c r="E82" i="31"/>
  <c r="J137" i="31"/>
  <c r="R430" i="4"/>
  <c r="R18" i="4"/>
  <c r="R986" i="4"/>
  <c r="R778" i="4"/>
  <c r="R827" i="4"/>
  <c r="R1018" i="4"/>
  <c r="E88" i="31"/>
  <c r="R372" i="4"/>
  <c r="I371" i="31"/>
  <c r="E114" i="31"/>
  <c r="E297" i="31"/>
  <c r="G198" i="31"/>
  <c r="F61" i="31"/>
  <c r="E370" i="31"/>
  <c r="F263" i="31"/>
  <c r="I216" i="31"/>
  <c r="G108" i="31"/>
  <c r="R1227" i="4"/>
  <c r="I180" i="31"/>
  <c r="G131" i="31"/>
  <c r="F106" i="31"/>
  <c r="E76" i="31"/>
  <c r="E171" i="31"/>
  <c r="E102" i="31"/>
  <c r="I270" i="31"/>
  <c r="E64" i="31"/>
  <c r="G102" i="31"/>
  <c r="F293" i="31"/>
  <c r="E192" i="31"/>
  <c r="E234" i="31"/>
  <c r="G229" i="31"/>
  <c r="F221" i="31"/>
  <c r="D196" i="31"/>
  <c r="R983" i="4"/>
  <c r="R1042" i="4"/>
  <c r="R893" i="4"/>
  <c r="R609" i="4"/>
  <c r="R1072" i="4"/>
  <c r="R784" i="4"/>
  <c r="R392" i="4"/>
  <c r="R847" i="4"/>
  <c r="R465" i="4"/>
  <c r="R200" i="4"/>
  <c r="R403" i="4"/>
  <c r="R542" i="4"/>
  <c r="R232" i="4"/>
  <c r="R1091" i="4"/>
  <c r="R1024" i="4"/>
  <c r="R849" i="4"/>
  <c r="R215" i="4"/>
  <c r="R268" i="4"/>
  <c r="R16" i="4"/>
  <c r="F330" i="31"/>
  <c r="G216" i="31"/>
  <c r="G163" i="31"/>
  <c r="J305" i="31"/>
  <c r="I149" i="31"/>
  <c r="E284" i="31"/>
  <c r="G272" i="31"/>
  <c r="I45" i="31"/>
  <c r="I212" i="31"/>
  <c r="I111" i="31"/>
  <c r="G174" i="31"/>
  <c r="I325" i="31"/>
  <c r="E31" i="31"/>
  <c r="F74" i="31"/>
  <c r="E281" i="31"/>
  <c r="G207" i="31"/>
  <c r="G101" i="31"/>
  <c r="R193" i="4"/>
  <c r="R895" i="4"/>
  <c r="R1159" i="4"/>
  <c r="R789" i="4"/>
  <c r="R175" i="4"/>
  <c r="R272" i="4"/>
  <c r="R52" i="4"/>
  <c r="R1192" i="4"/>
  <c r="R241" i="4"/>
  <c r="R970" i="4"/>
  <c r="R657" i="4"/>
  <c r="G100" i="31"/>
  <c r="G107" i="31"/>
  <c r="D300" i="31"/>
  <c r="I98" i="31"/>
  <c r="G227" i="31"/>
  <c r="G54" i="31"/>
  <c r="I187" i="31"/>
  <c r="J237" i="31"/>
  <c r="D25" i="31"/>
  <c r="R499" i="4"/>
  <c r="E71" i="31"/>
  <c r="I92" i="31"/>
  <c r="I276" i="31"/>
  <c r="D64" i="31"/>
  <c r="F314" i="31"/>
  <c r="F249" i="31"/>
  <c r="D126" i="31"/>
  <c r="F214" i="31"/>
  <c r="D362" i="31"/>
  <c r="D86" i="31"/>
  <c r="E271" i="31"/>
  <c r="I131" i="31"/>
  <c r="D280" i="31"/>
  <c r="G48" i="31"/>
  <c r="D184" i="31"/>
  <c r="F86" i="31"/>
  <c r="D229" i="31"/>
  <c r="E242" i="31"/>
  <c r="F171" i="31"/>
  <c r="D201" i="31"/>
  <c r="D15" i="31"/>
  <c r="E364" i="31"/>
  <c r="I245" i="31"/>
  <c r="D216" i="31"/>
  <c r="G17" i="31"/>
  <c r="R719" i="4"/>
  <c r="R435" i="4"/>
  <c r="R192" i="4"/>
  <c r="R324" i="4"/>
  <c r="R466" i="4"/>
  <c r="R168" i="4"/>
  <c r="R736" i="4"/>
  <c r="R940" i="4"/>
  <c r="R972" i="4"/>
  <c r="R1096" i="4"/>
  <c r="R439" i="4"/>
  <c r="R816" i="4"/>
  <c r="R992" i="4"/>
  <c r="G12" i="31"/>
  <c r="R110" i="4"/>
  <c r="R484" i="4"/>
  <c r="R965" i="4"/>
  <c r="R177" i="4"/>
  <c r="R278" i="4"/>
  <c r="D67" i="31"/>
  <c r="F184" i="31"/>
  <c r="D166" i="31"/>
  <c r="D349" i="31"/>
  <c r="I314" i="31"/>
  <c r="D84" i="31"/>
  <c r="F375" i="31"/>
  <c r="E243" i="31"/>
  <c r="I341" i="31"/>
  <c r="J225" i="31"/>
  <c r="R311" i="4"/>
  <c r="R425" i="4"/>
  <c r="R646" i="4"/>
  <c r="I23" i="31"/>
  <c r="R973" i="4"/>
  <c r="R926" i="4"/>
  <c r="R990" i="4"/>
  <c r="R921" i="4"/>
  <c r="R181" i="4"/>
  <c r="R787" i="4"/>
  <c r="R839" i="4"/>
  <c r="R604" i="4"/>
  <c r="R338" i="4"/>
  <c r="R442" i="4"/>
  <c r="R28" i="4"/>
  <c r="R645" i="4"/>
  <c r="R42" i="4"/>
  <c r="R896" i="4"/>
  <c r="R136" i="4"/>
  <c r="R170" i="4"/>
  <c r="R1026" i="4"/>
  <c r="R966" i="4"/>
  <c r="R1145" i="4"/>
  <c r="R226" i="4"/>
  <c r="R233" i="4"/>
  <c r="R714" i="4"/>
  <c r="R486" i="4"/>
  <c r="R282" i="4"/>
  <c r="R95" i="4"/>
  <c r="R611" i="4"/>
  <c r="R568" i="4"/>
  <c r="R306" i="4"/>
  <c r="R943" i="4"/>
  <c r="G31" i="31"/>
  <c r="R493" i="4"/>
  <c r="R1052" i="4"/>
  <c r="R1108" i="4"/>
  <c r="R1162" i="4"/>
  <c r="R520" i="4"/>
  <c r="R1010" i="4"/>
  <c r="I10" i="31"/>
  <c r="R471" i="4"/>
  <c r="D320" i="31"/>
  <c r="I124" i="31"/>
  <c r="E252" i="31"/>
  <c r="G78" i="31"/>
  <c r="F222" i="31"/>
  <c r="I343" i="31"/>
  <c r="R678" i="4"/>
  <c r="G27" i="31"/>
  <c r="R744" i="4"/>
  <c r="R928" i="4"/>
  <c r="R994" i="4"/>
  <c r="I8" i="31"/>
  <c r="R564" i="4"/>
  <c r="R967" i="4"/>
  <c r="R1104" i="4"/>
  <c r="R1141" i="4"/>
  <c r="R962" i="4"/>
  <c r="D29" i="31"/>
  <c r="E311" i="31"/>
  <c r="E277" i="31"/>
  <c r="G153" i="31"/>
  <c r="I22" i="31"/>
  <c r="F122" i="31"/>
  <c r="I361" i="31"/>
  <c r="G133" i="31"/>
  <c r="G127" i="31"/>
  <c r="G30" i="31"/>
  <c r="D345" i="31"/>
  <c r="D291" i="31"/>
  <c r="E110" i="31"/>
  <c r="F325" i="31"/>
  <c r="I219" i="31"/>
  <c r="I198" i="31"/>
  <c r="G92" i="31"/>
  <c r="D50" i="31"/>
  <c r="F371" i="31"/>
  <c r="I230" i="31"/>
  <c r="F341" i="31"/>
  <c r="D347" i="31"/>
  <c r="G238" i="31"/>
  <c r="D111" i="31"/>
  <c r="G151" i="31"/>
  <c r="F34" i="31"/>
  <c r="I308" i="31"/>
  <c r="D109" i="31"/>
  <c r="E353" i="31"/>
  <c r="D359" i="31"/>
  <c r="G39" i="31"/>
  <c r="I47" i="31"/>
  <c r="I36" i="31"/>
  <c r="J293" i="31"/>
  <c r="E52" i="31"/>
  <c r="R447" i="4"/>
  <c r="R184" i="4"/>
  <c r="G36" i="31"/>
  <c r="R327" i="4"/>
  <c r="R621" i="4"/>
  <c r="R342" i="4"/>
  <c r="R1102" i="4"/>
  <c r="R664" i="4"/>
  <c r="R1163" i="4"/>
  <c r="R187" i="4"/>
  <c r="R79" i="4"/>
  <c r="R683" i="4"/>
  <c r="R862" i="4"/>
  <c r="R511" i="4"/>
  <c r="R865" i="4"/>
  <c r="R578" i="4"/>
  <c r="R549" i="4"/>
  <c r="R682" i="4"/>
  <c r="R243" i="4"/>
  <c r="R407" i="4"/>
  <c r="E300" i="31"/>
  <c r="I193" i="31"/>
  <c r="E258" i="31"/>
  <c r="I153" i="31"/>
  <c r="I324" i="31"/>
  <c r="F19" i="31"/>
  <c r="G35" i="31"/>
  <c r="I199" i="31"/>
  <c r="E19" i="31"/>
  <c r="R119" i="4"/>
  <c r="R805" i="4"/>
  <c r="R1020" i="4"/>
  <c r="R1123" i="4"/>
  <c r="R1186" i="4"/>
  <c r="R1113" i="4"/>
  <c r="G5" i="31"/>
  <c r="R627" i="4"/>
  <c r="R382" i="4"/>
  <c r="R960" i="4"/>
  <c r="R576" i="4"/>
  <c r="R92" i="4"/>
  <c r="R224" i="4"/>
  <c r="R956" i="4"/>
  <c r="R189" i="4"/>
  <c r="R196" i="4"/>
  <c r="R44" i="4"/>
  <c r="R883" i="4"/>
  <c r="R325" i="4"/>
  <c r="R518" i="4"/>
  <c r="R684" i="4"/>
  <c r="R389" i="4"/>
  <c r="R1007" i="4"/>
  <c r="R833" i="4"/>
  <c r="R172" i="4"/>
  <c r="R231" i="4"/>
  <c r="R864" i="4"/>
  <c r="R47" i="4"/>
  <c r="R802" i="4"/>
  <c r="R143" i="4"/>
  <c r="R219" i="4"/>
  <c r="R618" i="4"/>
  <c r="R819" i="4"/>
  <c r="R996" i="4"/>
  <c r="R1155" i="4"/>
  <c r="R908" i="4"/>
  <c r="R548" i="4"/>
  <c r="R539" i="4"/>
  <c r="R929" i="4"/>
  <c r="R97" i="4"/>
  <c r="R72" i="4"/>
  <c r="R1118" i="4"/>
  <c r="R1181" i="4"/>
  <c r="R885" i="4"/>
  <c r="R1196" i="4"/>
  <c r="R890" i="4"/>
  <c r="R1167" i="4"/>
  <c r="R1214" i="4"/>
  <c r="R424" i="4"/>
  <c r="I350" i="31"/>
  <c r="G343" i="31"/>
  <c r="F264" i="31"/>
  <c r="D24" i="31"/>
  <c r="D217" i="31"/>
  <c r="G325" i="31"/>
  <c r="G173" i="31"/>
  <c r="R900" i="4"/>
  <c r="R1195" i="4"/>
  <c r="R1060" i="4"/>
  <c r="R394" i="4"/>
  <c r="R415" i="4"/>
  <c r="R50" i="4"/>
  <c r="R517" i="4"/>
  <c r="R1065" i="4"/>
  <c r="R614" i="4"/>
  <c r="R706" i="4"/>
  <c r="R634" i="4"/>
  <c r="I233" i="31"/>
  <c r="F295" i="31"/>
  <c r="F198" i="31"/>
  <c r="G280" i="31"/>
  <c r="G369" i="31"/>
  <c r="D179" i="31"/>
  <c r="D121" i="31"/>
  <c r="J177" i="31"/>
  <c r="F193" i="31"/>
  <c r="R445" i="4"/>
  <c r="G305" i="31"/>
  <c r="I101" i="31"/>
  <c r="F20" i="31"/>
  <c r="D32" i="31"/>
  <c r="D249" i="31"/>
  <c r="G222" i="31"/>
  <c r="F53" i="31"/>
  <c r="F243" i="31"/>
  <c r="D268" i="31"/>
  <c r="E219" i="31"/>
  <c r="G274" i="31"/>
  <c r="G218" i="31"/>
  <c r="I183" i="31"/>
  <c r="I306" i="31"/>
  <c r="J73" i="31"/>
  <c r="G363" i="31"/>
  <c r="D338" i="31"/>
  <c r="E335" i="31"/>
  <c r="J21" i="31"/>
  <c r="F207" i="31"/>
  <c r="D101" i="31"/>
  <c r="E361" i="31"/>
  <c r="F26" i="31"/>
  <c r="E348" i="31"/>
  <c r="F85" i="31"/>
  <c r="R349" i="4"/>
  <c r="R128" i="4"/>
  <c r="R854" i="4"/>
  <c r="R695" i="4"/>
  <c r="R1124" i="4"/>
  <c r="R727" i="4"/>
  <c r="R570" i="4"/>
  <c r="R265" i="4"/>
  <c r="R140" i="4"/>
  <c r="R1046" i="4"/>
  <c r="R114" i="4"/>
  <c r="R642" i="4"/>
  <c r="R260" i="4"/>
  <c r="R318" i="4"/>
  <c r="R1178" i="4"/>
  <c r="R454" i="4"/>
  <c r="R414" i="4"/>
  <c r="R250" i="4"/>
  <c r="R531" i="4"/>
  <c r="G293" i="31"/>
  <c r="D348" i="31"/>
  <c r="D273" i="31"/>
  <c r="D211" i="31"/>
  <c r="G70" i="31"/>
  <c r="D68" i="31"/>
  <c r="F318" i="31"/>
  <c r="D256" i="31"/>
  <c r="E301" i="31"/>
  <c r="J301" i="31"/>
  <c r="R573" i="4"/>
  <c r="R388" i="4"/>
  <c r="R752" i="4"/>
  <c r="R689" i="4"/>
  <c r="R1194" i="4"/>
  <c r="R211" i="4"/>
  <c r="R117" i="4"/>
  <c r="R669" i="4"/>
  <c r="R616" i="4"/>
  <c r="R620" i="4"/>
  <c r="R367" i="4"/>
  <c r="R1107" i="4"/>
  <c r="R796" i="4"/>
  <c r="R515" i="4"/>
  <c r="R815" i="4"/>
  <c r="R1143" i="4"/>
  <c r="R1148" i="4"/>
  <c r="R10" i="4"/>
  <c r="R1003" i="4"/>
  <c r="R228" i="4"/>
  <c r="G9" i="31"/>
  <c r="R734" i="4"/>
  <c r="R1032" i="4"/>
  <c r="R84" i="4"/>
  <c r="R870" i="4"/>
  <c r="R1079" i="4"/>
  <c r="R1121" i="4"/>
  <c r="R82" i="4"/>
  <c r="R14" i="4"/>
  <c r="R35" i="4"/>
  <c r="R202" i="4"/>
  <c r="R371" i="4"/>
  <c r="R831" i="4"/>
  <c r="R204" i="4"/>
  <c r="R86" i="4"/>
  <c r="R875" i="4"/>
  <c r="R969" i="4"/>
  <c r="I373" i="31"/>
  <c r="I375" i="31"/>
  <c r="G296" i="31"/>
  <c r="R1226" i="4"/>
  <c r="E371" i="31"/>
  <c r="E201" i="31"/>
  <c r="D159" i="31"/>
  <c r="R903" i="4"/>
  <c r="R164" i="4"/>
  <c r="R257" i="4"/>
  <c r="R522" i="4"/>
  <c r="R103" i="4"/>
  <c r="R1207" i="4"/>
  <c r="R632" i="4"/>
  <c r="R32" i="4"/>
  <c r="R1051" i="4"/>
  <c r="R468" i="4"/>
  <c r="R263" i="4"/>
  <c r="I240" i="31"/>
  <c r="I61" i="31"/>
  <c r="F376" i="31"/>
  <c r="E229" i="31"/>
  <c r="F22" i="31"/>
  <c r="G60" i="31"/>
  <c r="D342" i="31"/>
  <c r="G142" i="31"/>
  <c r="I94" i="31"/>
  <c r="R107" i="4"/>
  <c r="E166" i="31"/>
  <c r="G164" i="31"/>
  <c r="E320" i="31"/>
  <c r="I327" i="31"/>
  <c r="I242" i="31"/>
  <c r="E95" i="31"/>
  <c r="F72" i="31"/>
  <c r="F216" i="31"/>
  <c r="E179" i="31"/>
  <c r="G359" i="31"/>
  <c r="E318" i="31"/>
  <c r="I303" i="31"/>
  <c r="E117" i="31"/>
  <c r="D125" i="31"/>
  <c r="G375" i="31"/>
  <c r="F161" i="31"/>
  <c r="F373" i="31"/>
  <c r="I221" i="31"/>
  <c r="G49" i="31"/>
  <c r="E352" i="31"/>
  <c r="E24" i="31"/>
  <c r="E138" i="31"/>
  <c r="R1218" i="4"/>
  <c r="E173" i="31"/>
  <c r="I252" i="31"/>
  <c r="R284" i="4"/>
  <c r="R777" i="4"/>
  <c r="R1158" i="4"/>
  <c r="R197" i="4"/>
  <c r="R653" i="4"/>
  <c r="R437" i="4"/>
  <c r="R209" i="4"/>
  <c r="R337" i="4"/>
  <c r="R344" i="4"/>
  <c r="R1077" i="4"/>
  <c r="R901" i="4"/>
  <c r="R1023" i="4"/>
  <c r="R799" i="4"/>
  <c r="R858" i="4"/>
  <c r="R1201" i="4"/>
  <c r="R723" i="4"/>
  <c r="R757" i="4"/>
  <c r="R6" i="4"/>
  <c r="R186" i="4"/>
  <c r="I123" i="31"/>
  <c r="F231" i="31"/>
  <c r="D134" i="31"/>
  <c r="R1221" i="4"/>
  <c r="F344" i="31"/>
  <c r="I56" i="31"/>
  <c r="D354" i="31"/>
  <c r="G53" i="31"/>
  <c r="E204" i="31"/>
  <c r="G61" i="31"/>
  <c r="R60" i="4"/>
  <c r="R94" i="4"/>
  <c r="R1150" i="4"/>
  <c r="R102" i="4"/>
  <c r="R997" i="4"/>
  <c r="R781" i="4"/>
  <c r="R872" i="4"/>
  <c r="R13" i="4"/>
  <c r="R462" i="4"/>
  <c r="I9" i="31"/>
  <c r="R509" i="4"/>
  <c r="R688" i="4"/>
  <c r="R194" i="4"/>
  <c r="R54" i="4"/>
  <c r="R296" i="4"/>
  <c r="R1056" i="4"/>
  <c r="R1217" i="4"/>
  <c r="R824" i="4"/>
  <c r="R475" i="4"/>
  <c r="R557" i="4"/>
  <c r="R316" i="4"/>
  <c r="R314" i="4"/>
  <c r="R658" i="4"/>
  <c r="R545" i="4"/>
  <c r="R607" i="4"/>
  <c r="R1105" i="4"/>
  <c r="R1084" i="4"/>
  <c r="R87" i="4"/>
  <c r="R1062" i="4"/>
  <c r="R942" i="4"/>
  <c r="G23" i="31"/>
  <c r="R1126" i="4"/>
  <c r="R221" i="4"/>
  <c r="I7" i="31"/>
  <c r="R1171" i="4"/>
  <c r="R399" i="4"/>
  <c r="R605" i="4"/>
  <c r="R1183" i="4"/>
  <c r="R125" i="4"/>
  <c r="R667" i="4"/>
  <c r="R309" i="4"/>
  <c r="R146" i="4"/>
  <c r="R431" i="4"/>
  <c r="R1140" i="4"/>
  <c r="R1016" i="4"/>
  <c r="R897" i="4"/>
  <c r="R1161" i="4"/>
  <c r="H344" i="31" l="1"/>
  <c r="L344" i="31"/>
  <c r="H231" i="31"/>
  <c r="L231" i="31"/>
  <c r="H373" i="31"/>
  <c r="L373" i="31"/>
  <c r="L161" i="31"/>
  <c r="H161" i="31"/>
  <c r="H216" i="31"/>
  <c r="L216" i="31"/>
  <c r="N72" i="31"/>
  <c r="L72" i="31"/>
  <c r="H72" i="31"/>
  <c r="L22" i="31"/>
  <c r="H22" i="31"/>
  <c r="N22" i="31"/>
  <c r="H376" i="31"/>
  <c r="L376" i="31"/>
  <c r="L318" i="31"/>
  <c r="H318" i="31"/>
  <c r="N85" i="31"/>
  <c r="L85" i="31"/>
  <c r="H85" i="31"/>
  <c r="H26" i="31"/>
  <c r="L26" i="31"/>
  <c r="N26" i="31"/>
  <c r="L207" i="31"/>
  <c r="H207" i="31"/>
  <c r="L243" i="31"/>
  <c r="H243" i="31"/>
  <c r="L53" i="31"/>
  <c r="N53" i="31"/>
  <c r="H53" i="31"/>
  <c r="L20" i="31"/>
  <c r="N20" i="31"/>
  <c r="H20" i="31"/>
  <c r="H193" i="31"/>
  <c r="L193" i="31"/>
  <c r="L198" i="31"/>
  <c r="H198" i="31"/>
  <c r="H295" i="31"/>
  <c r="L295" i="31"/>
  <c r="H264" i="31"/>
  <c r="L264" i="31"/>
  <c r="T5" i="31"/>
  <c r="G377" i="31"/>
  <c r="H19" i="31"/>
  <c r="L19" i="31"/>
  <c r="N19" i="31"/>
  <c r="H34" i="31"/>
  <c r="N34" i="31"/>
  <c r="L34" i="31"/>
  <c r="H341" i="31"/>
  <c r="L341" i="31"/>
  <c r="H371" i="31"/>
  <c r="L371" i="31"/>
  <c r="L325" i="31"/>
  <c r="H325" i="31"/>
  <c r="H122" i="31"/>
  <c r="L122" i="31"/>
  <c r="H222" i="31"/>
  <c r="L222" i="31"/>
  <c r="L375" i="31"/>
  <c r="H375" i="31"/>
  <c r="L184" i="31"/>
  <c r="H184" i="31"/>
  <c r="H171" i="31"/>
  <c r="L171" i="31"/>
  <c r="L86" i="31"/>
  <c r="H86" i="31"/>
  <c r="N86" i="31"/>
  <c r="H214" i="31"/>
  <c r="L214" i="31"/>
  <c r="L249" i="31"/>
  <c r="H249" i="31"/>
  <c r="H314" i="31"/>
  <c r="L314" i="31"/>
  <c r="N74" i="31"/>
  <c r="L74" i="31"/>
  <c r="H74" i="31"/>
  <c r="H330" i="31"/>
  <c r="L330" i="31"/>
  <c r="H221" i="31"/>
  <c r="L221" i="31"/>
  <c r="H293" i="31"/>
  <c r="L293" i="31"/>
  <c r="L106" i="31"/>
  <c r="H106" i="31"/>
  <c r="H263" i="31"/>
  <c r="L263" i="31"/>
  <c r="L61" i="31"/>
  <c r="H61" i="31"/>
  <c r="N61" i="31"/>
  <c r="H297" i="31"/>
  <c r="L297" i="31"/>
  <c r="L208" i="31"/>
  <c r="H208" i="31"/>
  <c r="H77" i="31"/>
  <c r="N77" i="31"/>
  <c r="L77" i="31"/>
  <c r="E377" i="31"/>
  <c r="R5" i="31"/>
  <c r="L359" i="31"/>
  <c r="H359" i="31"/>
  <c r="H248" i="31"/>
  <c r="L248" i="31"/>
  <c r="L300" i="31"/>
  <c r="H300" i="31"/>
  <c r="H269" i="31"/>
  <c r="L269" i="31"/>
  <c r="H67" i="31"/>
  <c r="N67" i="31"/>
  <c r="L67" i="31"/>
  <c r="H75" i="31"/>
  <c r="N75" i="31"/>
  <c r="L75" i="31"/>
  <c r="L192" i="31"/>
  <c r="H192" i="31"/>
  <c r="H244" i="31"/>
  <c r="L244" i="31"/>
  <c r="L364" i="31"/>
  <c r="H364" i="31"/>
  <c r="L163" i="31"/>
  <c r="H163" i="31"/>
  <c r="H190" i="31"/>
  <c r="L190" i="31"/>
  <c r="H276" i="31"/>
  <c r="L276" i="31"/>
  <c r="H84" i="31"/>
  <c r="L84" i="31"/>
  <c r="N84" i="31"/>
  <c r="H15" i="31"/>
  <c r="N45" i="31"/>
  <c r="L45" i="31"/>
  <c r="H45" i="31"/>
  <c r="H229" i="31"/>
  <c r="L229" i="31"/>
  <c r="H223" i="31"/>
  <c r="L223" i="31"/>
  <c r="L65" i="31"/>
  <c r="N65" i="31"/>
  <c r="H65" i="31"/>
  <c r="H103" i="31"/>
  <c r="L103" i="31"/>
  <c r="H349" i="31"/>
  <c r="L349" i="31"/>
  <c r="H302" i="31"/>
  <c r="L302" i="31"/>
  <c r="H288" i="31"/>
  <c r="L288" i="31"/>
  <c r="L211" i="31"/>
  <c r="H211" i="31"/>
  <c r="L80" i="31"/>
  <c r="H80" i="31"/>
  <c r="N80" i="31"/>
  <c r="F377" i="31"/>
  <c r="S5" i="31"/>
  <c r="L5" i="31"/>
  <c r="H5" i="31"/>
  <c r="N5" i="31"/>
  <c r="N27" i="31"/>
  <c r="H27" i="31"/>
  <c r="L27" i="31"/>
  <c r="H334" i="31"/>
  <c r="L334" i="31"/>
  <c r="L319" i="31"/>
  <c r="H319" i="31"/>
  <c r="H261" i="31"/>
  <c r="L261" i="31"/>
  <c r="L173" i="31"/>
  <c r="H173" i="31"/>
  <c r="H202" i="31"/>
  <c r="L202" i="31"/>
  <c r="H133" i="31"/>
  <c r="L133" i="31"/>
  <c r="H215" i="31"/>
  <c r="L215" i="31"/>
  <c r="D377" i="31"/>
  <c r="Q5" i="31"/>
  <c r="L124" i="31"/>
  <c r="H124" i="31"/>
  <c r="L262" i="31"/>
  <c r="H262" i="31"/>
  <c r="L146" i="31"/>
  <c r="H146" i="31"/>
  <c r="L120" i="31"/>
  <c r="H120" i="31"/>
  <c r="L114" i="31"/>
  <c r="H114" i="31"/>
  <c r="N25" i="31"/>
  <c r="L25" i="31"/>
  <c r="H25" i="31"/>
  <c r="H354" i="31"/>
  <c r="L354" i="31"/>
  <c r="H10" i="31"/>
  <c r="N10" i="31"/>
  <c r="L10" i="31"/>
  <c r="H14" i="31"/>
  <c r="N14" i="31"/>
  <c r="L14" i="31"/>
  <c r="L116" i="31"/>
  <c r="H116" i="31"/>
  <c r="L159" i="31"/>
  <c r="H159" i="31"/>
  <c r="H128" i="31"/>
  <c r="L128" i="31"/>
  <c r="L351" i="31"/>
  <c r="H351" i="31"/>
  <c r="H296" i="31"/>
  <c r="L296" i="31"/>
  <c r="L177" i="31"/>
  <c r="H177" i="31"/>
  <c r="H117" i="31"/>
  <c r="L117" i="31"/>
  <c r="L323" i="31"/>
  <c r="H323" i="31"/>
  <c r="H236" i="31"/>
  <c r="L236" i="31"/>
  <c r="H21" i="31"/>
  <c r="L21" i="31"/>
  <c r="N21" i="31"/>
  <c r="L110" i="31"/>
  <c r="H110" i="31"/>
  <c r="H370" i="31"/>
  <c r="L370" i="31"/>
  <c r="H266" i="31"/>
  <c r="L266" i="31"/>
  <c r="R8" i="31"/>
  <c r="L328" i="31"/>
  <c r="H328" i="31"/>
  <c r="L335" i="31"/>
  <c r="H335" i="31"/>
  <c r="L57" i="31"/>
  <c r="N57" i="31"/>
  <c r="H57" i="31"/>
  <c r="H92" i="31"/>
  <c r="L92" i="31"/>
  <c r="L155" i="31"/>
  <c r="H155" i="31"/>
  <c r="H182" i="31"/>
  <c r="L182" i="31"/>
  <c r="L111" i="31"/>
  <c r="H111" i="31"/>
  <c r="H157" i="31"/>
  <c r="L157" i="31"/>
  <c r="H35" i="31"/>
  <c r="L35" i="31"/>
  <c r="N35" i="31"/>
  <c r="L217" i="31"/>
  <c r="H217" i="31"/>
  <c r="H301" i="31"/>
  <c r="L301" i="31"/>
  <c r="L54" i="31"/>
  <c r="N54" i="31"/>
  <c r="H54" i="31"/>
  <c r="H357" i="31"/>
  <c r="L357" i="31"/>
  <c r="L255" i="31"/>
  <c r="H255" i="31"/>
  <c r="H353" i="31"/>
  <c r="L353" i="31"/>
  <c r="H220" i="31"/>
  <c r="L220" i="31"/>
  <c r="H275" i="31"/>
  <c r="L275" i="31"/>
  <c r="L104" i="31"/>
  <c r="H104" i="31"/>
  <c r="L234" i="31"/>
  <c r="H234" i="31"/>
  <c r="H238" i="31"/>
  <c r="L238" i="31"/>
  <c r="L252" i="31"/>
  <c r="H252" i="31"/>
  <c r="L55" i="31"/>
  <c r="H55" i="31"/>
  <c r="N55" i="31"/>
  <c r="H8" i="31"/>
  <c r="S8" i="31"/>
  <c r="L8" i="31"/>
  <c r="N8" i="31"/>
  <c r="H241" i="31"/>
  <c r="L241" i="31"/>
  <c r="H309" i="31"/>
  <c r="L309" i="31"/>
  <c r="L331" i="31"/>
  <c r="H331" i="31"/>
  <c r="H225" i="31"/>
  <c r="L225" i="31"/>
  <c r="H197" i="31"/>
  <c r="L197" i="31"/>
  <c r="L33" i="31"/>
  <c r="H33" i="31"/>
  <c r="N33" i="31"/>
  <c r="L320" i="31"/>
  <c r="H320" i="31"/>
  <c r="H56" i="31"/>
  <c r="N56" i="31"/>
  <c r="L56" i="31"/>
  <c r="L332" i="31"/>
  <c r="H332" i="31"/>
  <c r="L253" i="31"/>
  <c r="H253" i="31"/>
  <c r="H305" i="31"/>
  <c r="L305" i="31"/>
  <c r="H299" i="31"/>
  <c r="L299" i="31"/>
  <c r="L271" i="31"/>
  <c r="H271" i="31"/>
  <c r="H298" i="31"/>
  <c r="L298" i="31"/>
  <c r="H113" i="31"/>
  <c r="L113" i="31"/>
  <c r="H285" i="31"/>
  <c r="L285" i="31"/>
  <c r="H187" i="31"/>
  <c r="L187" i="31"/>
  <c r="H109" i="31"/>
  <c r="L109" i="31"/>
  <c r="H148" i="31"/>
  <c r="L148" i="31"/>
  <c r="L178" i="31"/>
  <c r="H178" i="31"/>
  <c r="L39" i="31"/>
  <c r="H39" i="31"/>
  <c r="N39" i="31"/>
  <c r="L242" i="31"/>
  <c r="H242" i="31"/>
  <c r="L87" i="31"/>
  <c r="N87" i="31"/>
  <c r="H87" i="31"/>
  <c r="H82" i="31"/>
  <c r="N82" i="31"/>
  <c r="L82" i="31"/>
  <c r="L355" i="31"/>
  <c r="H355" i="31"/>
  <c r="H287" i="31"/>
  <c r="L287" i="31"/>
  <c r="H205" i="31"/>
  <c r="L205" i="31"/>
  <c r="L240" i="31"/>
  <c r="H240" i="31"/>
  <c r="H151" i="31"/>
  <c r="L151" i="31"/>
  <c r="H279" i="31"/>
  <c r="L279" i="31"/>
  <c r="L144" i="31"/>
  <c r="H144" i="31"/>
  <c r="H172" i="31"/>
  <c r="L172" i="31"/>
  <c r="H115" i="31"/>
  <c r="L115" i="31"/>
  <c r="H97" i="31"/>
  <c r="L97" i="31"/>
  <c r="L203" i="31"/>
  <c r="H203" i="31"/>
  <c r="H6" i="31"/>
  <c r="L6" i="31"/>
  <c r="S6" i="31"/>
  <c r="N6" i="31"/>
  <c r="H108" i="31"/>
  <c r="L108" i="31"/>
  <c r="N16" i="31"/>
  <c r="L16" i="31"/>
  <c r="H16" i="31"/>
  <c r="L112" i="31"/>
  <c r="H112" i="31"/>
  <c r="N23" i="31"/>
  <c r="L23" i="31"/>
  <c r="H23" i="31"/>
  <c r="L185" i="31"/>
  <c r="H185" i="31"/>
  <c r="L361" i="31"/>
  <c r="H361" i="31"/>
  <c r="H239" i="31"/>
  <c r="L239" i="31"/>
  <c r="L339" i="31"/>
  <c r="H339" i="31"/>
  <c r="T8" i="31"/>
  <c r="L132" i="31"/>
  <c r="H132" i="31"/>
  <c r="L315" i="31"/>
  <c r="H315" i="31"/>
  <c r="H105" i="31"/>
  <c r="L105" i="31"/>
  <c r="J377" i="31"/>
  <c r="H311" i="31"/>
  <c r="L311" i="31"/>
  <c r="L348" i="31"/>
  <c r="H348" i="31"/>
  <c r="L212" i="31"/>
  <c r="H212" i="31"/>
  <c r="H235" i="31"/>
  <c r="L235" i="31"/>
  <c r="H210" i="31"/>
  <c r="L210" i="31"/>
  <c r="H286" i="31"/>
  <c r="L286" i="31"/>
  <c r="L149" i="31"/>
  <c r="H149" i="31"/>
  <c r="L165" i="31"/>
  <c r="H165" i="31"/>
  <c r="L246" i="31"/>
  <c r="H246" i="31"/>
  <c r="H270" i="31"/>
  <c r="L270" i="31"/>
  <c r="H63" i="31"/>
  <c r="L63" i="31"/>
  <c r="N63" i="31"/>
  <c r="L91" i="31"/>
  <c r="H91" i="31"/>
  <c r="H322" i="31"/>
  <c r="L322" i="31"/>
  <c r="H31" i="31"/>
  <c r="N31" i="31"/>
  <c r="L31" i="31"/>
  <c r="L282" i="31"/>
  <c r="H282" i="31"/>
  <c r="H79" i="31"/>
  <c r="L79" i="31"/>
  <c r="N79" i="31"/>
  <c r="H196" i="31"/>
  <c r="L196" i="31"/>
  <c r="N52" i="31"/>
  <c r="L52" i="31"/>
  <c r="H52" i="31"/>
  <c r="L358" i="31"/>
  <c r="H358" i="31"/>
  <c r="L372" i="31"/>
  <c r="H372" i="31"/>
  <c r="H40" i="31"/>
  <c r="N40" i="31"/>
  <c r="L40" i="31"/>
  <c r="H204" i="31"/>
  <c r="L204" i="31"/>
  <c r="L326" i="31"/>
  <c r="H326" i="31"/>
  <c r="T7" i="31"/>
  <c r="H12" i="31"/>
  <c r="L12" i="31"/>
  <c r="N12" i="31"/>
  <c r="L102" i="31"/>
  <c r="H102" i="31"/>
  <c r="H213" i="31"/>
  <c r="L213" i="31"/>
  <c r="H118" i="31"/>
  <c r="L118" i="31"/>
  <c r="H352" i="31"/>
  <c r="L352" i="31"/>
  <c r="L142" i="31"/>
  <c r="H142" i="31"/>
  <c r="L169" i="31"/>
  <c r="H169" i="31"/>
  <c r="H93" i="31"/>
  <c r="L93" i="31"/>
  <c r="L206" i="31"/>
  <c r="H206" i="31"/>
  <c r="N36" i="31"/>
  <c r="L36" i="31"/>
  <c r="H36" i="31"/>
  <c r="L294" i="31"/>
  <c r="H294" i="31"/>
  <c r="H336" i="31"/>
  <c r="L336" i="31"/>
  <c r="H250" i="31"/>
  <c r="L250" i="31"/>
  <c r="L136" i="31"/>
  <c r="H136" i="31"/>
  <c r="L321" i="31"/>
  <c r="H321" i="31"/>
  <c r="L356" i="31"/>
  <c r="H356" i="31"/>
  <c r="L280" i="31"/>
  <c r="H280" i="31"/>
  <c r="H307" i="31"/>
  <c r="L307" i="31"/>
  <c r="L152" i="31"/>
  <c r="H152" i="31"/>
  <c r="L176" i="31"/>
  <c r="H176" i="31"/>
  <c r="H46" i="31"/>
  <c r="L46" i="31"/>
  <c r="N46" i="31"/>
  <c r="L126" i="31"/>
  <c r="H126" i="31"/>
  <c r="H160" i="31"/>
  <c r="L160" i="31"/>
  <c r="L13" i="31"/>
  <c r="H13" i="31"/>
  <c r="N13" i="31"/>
  <c r="H347" i="31"/>
  <c r="L347" i="31"/>
  <c r="H228" i="31"/>
  <c r="L228" i="31"/>
  <c r="H186" i="31"/>
  <c r="L186" i="31"/>
  <c r="H129" i="31"/>
  <c r="L129" i="31"/>
  <c r="L273" i="31"/>
  <c r="H273" i="31"/>
  <c r="L89" i="31"/>
  <c r="N89" i="31"/>
  <c r="H89" i="31"/>
  <c r="L147" i="31"/>
  <c r="H147" i="31"/>
  <c r="L119" i="31"/>
  <c r="H119" i="31"/>
  <c r="L95" i="31"/>
  <c r="H95" i="31"/>
  <c r="L367" i="31"/>
  <c r="H367" i="31"/>
  <c r="H308" i="31"/>
  <c r="L308" i="31"/>
  <c r="L260" i="31"/>
  <c r="H260" i="31"/>
  <c r="H17" i="31"/>
  <c r="N17" i="31"/>
  <c r="L17" i="31"/>
  <c r="L140" i="31"/>
  <c r="H140" i="31"/>
  <c r="H218" i="31"/>
  <c r="L218" i="31"/>
  <c r="H289" i="31"/>
  <c r="L289" i="31"/>
  <c r="H156" i="31"/>
  <c r="L156" i="31"/>
  <c r="H194" i="31"/>
  <c r="L194" i="31"/>
  <c r="L292" i="31"/>
  <c r="H292" i="31"/>
  <c r="H145" i="31"/>
  <c r="L145" i="31"/>
  <c r="H232" i="31"/>
  <c r="L232" i="31"/>
  <c r="H363" i="31"/>
  <c r="L363" i="31"/>
  <c r="L365" i="31"/>
  <c r="H365" i="31"/>
  <c r="H162" i="31"/>
  <c r="L162" i="31"/>
  <c r="H345" i="31"/>
  <c r="L345" i="31"/>
  <c r="L245" i="31"/>
  <c r="H245" i="31"/>
  <c r="H362" i="31"/>
  <c r="L362" i="31"/>
  <c r="L179" i="31"/>
  <c r="H179" i="31"/>
  <c r="H90" i="31"/>
  <c r="L90" i="31"/>
  <c r="H166" i="31"/>
  <c r="L166" i="31"/>
  <c r="H98" i="31"/>
  <c r="L98" i="31"/>
  <c r="L154" i="31"/>
  <c r="H154" i="31"/>
  <c r="L143" i="31"/>
  <c r="H143" i="31"/>
  <c r="H69" i="31"/>
  <c r="L69" i="31"/>
  <c r="N69" i="31"/>
  <c r="H237" i="31"/>
  <c r="L237" i="31"/>
  <c r="N30" i="31"/>
  <c r="L30" i="31"/>
  <c r="H30" i="31"/>
  <c r="L312" i="31"/>
  <c r="H312" i="31"/>
  <c r="L141" i="31"/>
  <c r="H141" i="31"/>
  <c r="H101" i="31"/>
  <c r="L101" i="31"/>
  <c r="L256" i="31"/>
  <c r="H256" i="31"/>
  <c r="H313" i="31"/>
  <c r="L313" i="31"/>
  <c r="H137" i="31"/>
  <c r="L137" i="31"/>
  <c r="H200" i="31"/>
  <c r="L200" i="31"/>
  <c r="L130" i="31"/>
  <c r="H130" i="31"/>
  <c r="H267" i="31"/>
  <c r="L267" i="31"/>
  <c r="L316" i="31"/>
  <c r="H316" i="31"/>
  <c r="H304" i="31"/>
  <c r="L304" i="31"/>
  <c r="L188" i="31"/>
  <c r="H188" i="31"/>
  <c r="H259" i="31"/>
  <c r="L259" i="31"/>
  <c r="H247" i="31"/>
  <c r="L247" i="31"/>
  <c r="H138" i="31"/>
  <c r="L138" i="31"/>
  <c r="L195" i="31"/>
  <c r="H195" i="31"/>
  <c r="H268" i="31"/>
  <c r="L268" i="31"/>
  <c r="L265" i="31"/>
  <c r="H265" i="31"/>
  <c r="L168" i="31"/>
  <c r="H168" i="31"/>
  <c r="H327" i="31"/>
  <c r="L327" i="31"/>
  <c r="L278" i="31"/>
  <c r="H278" i="31"/>
  <c r="L18" i="31"/>
  <c r="N18" i="31"/>
  <c r="H18" i="31"/>
  <c r="L48" i="31"/>
  <c r="H48" i="31"/>
  <c r="N48" i="31"/>
  <c r="H291" i="31"/>
  <c r="L291" i="31"/>
  <c r="N64" i="31"/>
  <c r="H64" i="31"/>
  <c r="L64" i="31"/>
  <c r="H337" i="31"/>
  <c r="L337" i="31"/>
  <c r="N81" i="31"/>
  <c r="L81" i="31"/>
  <c r="H81" i="31"/>
  <c r="L274" i="31"/>
  <c r="H274" i="31"/>
  <c r="Q8" i="31"/>
  <c r="L32" i="31"/>
  <c r="H32" i="31"/>
  <c r="N32" i="31"/>
  <c r="L272" i="31"/>
  <c r="H272" i="31"/>
  <c r="L167" i="31"/>
  <c r="H167" i="31"/>
  <c r="L41" i="31"/>
  <c r="N41" i="31"/>
  <c r="H41" i="31"/>
  <c r="L257" i="31"/>
  <c r="H257" i="31"/>
  <c r="L153" i="31"/>
  <c r="H153" i="31"/>
  <c r="H191" i="31"/>
  <c r="L191" i="31"/>
  <c r="H329" i="31"/>
  <c r="L329" i="31"/>
  <c r="L150" i="31"/>
  <c r="H150" i="31"/>
  <c r="N9" i="31"/>
  <c r="H9" i="31"/>
  <c r="L9" i="31"/>
  <c r="L68" i="31"/>
  <c r="N68" i="31"/>
  <c r="H68" i="31"/>
  <c r="N28" i="31"/>
  <c r="L28" i="31"/>
  <c r="H28" i="31"/>
  <c r="R7" i="31"/>
  <c r="L38" i="31"/>
  <c r="N38" i="31"/>
  <c r="H38" i="31"/>
  <c r="L374" i="31"/>
  <c r="H374" i="31"/>
  <c r="L66" i="31"/>
  <c r="N66" i="31"/>
  <c r="H66" i="31"/>
  <c r="H127" i="31"/>
  <c r="L127" i="31"/>
  <c r="H310" i="31"/>
  <c r="L310" i="31"/>
  <c r="H7" i="31"/>
  <c r="L7" i="31"/>
  <c r="N7" i="31"/>
  <c r="S7" i="31"/>
  <c r="L258" i="31"/>
  <c r="H258" i="31"/>
  <c r="L251" i="31"/>
  <c r="H251" i="31"/>
  <c r="L283" i="31"/>
  <c r="H283" i="31"/>
  <c r="H60" i="31"/>
  <c r="N60" i="31"/>
  <c r="L60" i="31"/>
  <c r="H125" i="31"/>
  <c r="L125" i="31"/>
  <c r="H62" i="31"/>
  <c r="L62" i="31"/>
  <c r="N62" i="31"/>
  <c r="L164" i="31"/>
  <c r="H164" i="31"/>
  <c r="L134" i="31"/>
  <c r="H134" i="31"/>
  <c r="L42" i="31"/>
  <c r="H42" i="31"/>
  <c r="N42" i="31"/>
  <c r="N88" i="31"/>
  <c r="H88" i="31"/>
  <c r="L88" i="31"/>
  <c r="T6" i="31"/>
  <c r="L107" i="31"/>
  <c r="H107" i="31"/>
  <c r="L174" i="31"/>
  <c r="H174" i="31"/>
  <c r="L96" i="31"/>
  <c r="H96" i="31"/>
  <c r="L368" i="31"/>
  <c r="H368" i="31"/>
  <c r="H219" i="31"/>
  <c r="L219" i="31"/>
  <c r="H201" i="31"/>
  <c r="L201" i="31"/>
  <c r="L333" i="31"/>
  <c r="H333" i="31"/>
  <c r="H100" i="31"/>
  <c r="L100" i="31"/>
  <c r="N51" i="31"/>
  <c r="L51" i="31"/>
  <c r="H51" i="31"/>
  <c r="L29" i="31"/>
  <c r="H29" i="31"/>
  <c r="N29" i="31"/>
  <c r="L366" i="31"/>
  <c r="H366" i="31"/>
  <c r="H181" i="31"/>
  <c r="L181" i="31"/>
  <c r="N37" i="31"/>
  <c r="L37" i="31"/>
  <c r="H37" i="31"/>
  <c r="L306" i="31"/>
  <c r="H306" i="31"/>
  <c r="H71" i="31"/>
  <c r="N71" i="31"/>
  <c r="L71" i="31"/>
  <c r="H47" i="31"/>
  <c r="L47" i="31"/>
  <c r="N47" i="31"/>
  <c r="L73" i="31"/>
  <c r="N73" i="31"/>
  <c r="H73" i="31"/>
  <c r="L123" i="31"/>
  <c r="H123" i="31"/>
  <c r="R6" i="31"/>
  <c r="H338" i="31"/>
  <c r="L338" i="31"/>
  <c r="H43" i="31"/>
  <c r="N43" i="31"/>
  <c r="L43" i="31"/>
  <c r="H350" i="31"/>
  <c r="L350" i="31"/>
  <c r="L121" i="31"/>
  <c r="H121" i="31"/>
  <c r="H340" i="31"/>
  <c r="L340" i="31"/>
  <c r="L369" i="31"/>
  <c r="H369" i="31"/>
  <c r="N44" i="31"/>
  <c r="H44" i="31"/>
  <c r="L44" i="31"/>
  <c r="H135" i="31"/>
  <c r="L135" i="31"/>
  <c r="L230" i="31"/>
  <c r="H230" i="31"/>
  <c r="H158" i="31"/>
  <c r="L158" i="31"/>
  <c r="Q7" i="31"/>
  <c r="H180" i="31"/>
  <c r="L180" i="31"/>
  <c r="L94" i="31"/>
  <c r="H94" i="31"/>
  <c r="H70" i="31"/>
  <c r="L70" i="31"/>
  <c r="N70" i="31"/>
  <c r="H189" i="31"/>
  <c r="L189" i="31"/>
  <c r="H343" i="31"/>
  <c r="L343" i="31"/>
  <c r="L131" i="31"/>
  <c r="H131" i="31"/>
  <c r="L317" i="31"/>
  <c r="H317" i="31"/>
  <c r="H346" i="31"/>
  <c r="L346" i="31"/>
  <c r="I377" i="31"/>
  <c r="L284" i="31"/>
  <c r="H284" i="31"/>
  <c r="L11" i="31"/>
  <c r="N11" i="31"/>
  <c r="H11" i="31"/>
  <c r="N49" i="31"/>
  <c r="H49" i="31"/>
  <c r="L49" i="31"/>
  <c r="H139" i="31"/>
  <c r="L139" i="31"/>
  <c r="H227" i="31"/>
  <c r="L227" i="31"/>
  <c r="L290" i="31"/>
  <c r="H290" i="31"/>
  <c r="H277" i="31"/>
  <c r="L277" i="31"/>
  <c r="H224" i="31"/>
  <c r="L224" i="31"/>
  <c r="L78" i="31"/>
  <c r="N78" i="31"/>
  <c r="H78" i="31"/>
  <c r="N24" i="31"/>
  <c r="L24" i="31"/>
  <c r="H24" i="31"/>
  <c r="L99" i="31"/>
  <c r="H99" i="31"/>
  <c r="H303" i="31"/>
  <c r="L303" i="31"/>
  <c r="N76" i="31"/>
  <c r="H76" i="31"/>
  <c r="L76" i="31"/>
  <c r="L175" i="31"/>
  <c r="H175" i="31"/>
  <c r="H254" i="31"/>
  <c r="L254" i="31"/>
  <c r="L50" i="31"/>
  <c r="N50" i="31"/>
  <c r="H50" i="31"/>
  <c r="Q6" i="31"/>
  <c r="H59" i="31"/>
  <c r="L59" i="31"/>
  <c r="N59" i="31"/>
  <c r="L342" i="31"/>
  <c r="H342" i="31"/>
  <c r="L324" i="31"/>
  <c r="H324" i="31"/>
  <c r="L170" i="31"/>
  <c r="H170" i="31"/>
  <c r="L233" i="31"/>
  <c r="H233" i="31"/>
  <c r="L209" i="31"/>
  <c r="H209" i="31"/>
  <c r="L281" i="31"/>
  <c r="H281" i="31"/>
  <c r="N58" i="31"/>
  <c r="H58" i="31"/>
  <c r="L58" i="31"/>
  <c r="L83" i="31"/>
  <c r="N83" i="31"/>
  <c r="H83" i="31"/>
  <c r="L183" i="31"/>
  <c r="H183" i="31"/>
  <c r="H360" i="31"/>
  <c r="L360" i="31"/>
  <c r="L199" i="31"/>
  <c r="H199" i="31"/>
  <c r="L226" i="31"/>
  <c r="H226" i="31"/>
  <c r="U7" i="31" l="1"/>
  <c r="H377" i="31"/>
  <c r="L377" i="31"/>
  <c r="U6" i="31"/>
  <c r="U8" i="31"/>
  <c r="R9" i="31"/>
  <c r="Q9" i="31"/>
  <c r="Q13" i="31" s="1"/>
  <c r="Q14" i="31" s="1"/>
  <c r="S9" i="31"/>
  <c r="U5" i="31"/>
  <c r="T9" i="31"/>
  <c r="S13" i="31" l="1"/>
  <c r="S14" i="31" s="1"/>
  <c r="U9" i="31"/>
</calcChain>
</file>

<file path=xl/comments1.xml><?xml version="1.0" encoding="utf-8"?>
<comments xmlns="http://schemas.openxmlformats.org/spreadsheetml/2006/main">
  <authors>
    <author>Unknown Author</author>
  </authors>
  <commentList>
    <comment ref="B2" authorId="0" shapeId="0">
      <text>
        <r>
          <rPr>
            <sz val="10"/>
            <rFont val="Arial"/>
            <family val="2"/>
          </rPr>
          <t>Type the first date to summarise. The table shows 93 days from this date (4 references per day = 372 rows).</t>
        </r>
      </text>
    </comment>
    <comment ref="P5" authorId="0" shapeId="0">
      <text>
        <r>
          <rPr>
            <sz val="10"/>
            <rFont val="Arial"/>
            <family val="2"/>
          </rPr>
          <t>Reference codes exactly as typed in Sales column B. Change here if your codes change.</t>
        </r>
      </text>
    </comment>
  </commentList>
</comments>
</file>

<file path=xl/sharedStrings.xml><?xml version="1.0" encoding="utf-8"?>
<sst xmlns="http://schemas.openxmlformats.org/spreadsheetml/2006/main" count="12023" uniqueCount="2713">
  <si>
    <t>STOCK CONTROL — HOME</t>
  </si>
  <si>
    <t>FIRST THING: TURN THE BUTTONS ON</t>
  </si>
  <si>
    <t>This workbook is driven by buttons, and the code for them ships as a separate file. Press Alt+F11, then File &gt; Import File, choose StockTakeMacros.bas, and close the editor. Then press Alt+F8, run SetupButtons once, and save as Excel Macro-Enabled Workbook (.xlsm). That is the whole setup.</t>
  </si>
  <si>
    <t>HOW STOCK TAKES WORK</t>
  </si>
  <si>
    <t>StockTakeList</t>
  </si>
  <si>
    <t>The register of stock take documents. Every count ever started lives here with its status. You do not type in it — the buttons do.</t>
  </si>
  <si>
    <t>New Stock Take</t>
  </si>
  <si>
    <t>Opens a form asking for the ID, date, counted by, checked by and type. It then builds a counting sheet named after that stock take.</t>
  </si>
  <si>
    <t>The counting sheet</t>
  </si>
  <si>
    <t>Lists every item with its Expected quantity worked out as at that date. You type only the Counted Qty. It carries its own Post, Save &amp; Close and Delete buttons.</t>
  </si>
  <si>
    <t>Post</t>
  </si>
  <si>
    <t>Freezes the lines into StockTakeLines, marks the document POSTED, moves your stock to match the count, and removes the counting sheet.</t>
  </si>
  <si>
    <t>Save &amp; Close</t>
  </si>
  <si>
    <t>Freezes the lines but marks them not posted. Your stock is untouched. Come back to it any time.</t>
  </si>
  <si>
    <t>Delete</t>
  </si>
  <si>
    <t>Throws the whole document away — sheet, list row and lines.</t>
  </si>
  <si>
    <t>Opening an old one</t>
  </si>
  <si>
    <t>Select it in the list and press Open. A COUNTED document comes back editable. A POSTED one comes back read-only with Close and Unpost buttons.</t>
  </si>
  <si>
    <t>StockTakeLines</t>
  </si>
  <si>
    <t>The database behind all of it. Every line of every closed count, permanent. Only lines marked YES affect your stock.</t>
  </si>
  <si>
    <t>WHY THE SHEET DISAPPEARS</t>
  </si>
  <si>
    <t>A counting sheet is a workspace, not a record. Once its numbers are safely in StockTakeLines there is no reason to keep 1,000 rows of formulas sitting in the file slowing everything down. The document is never lost — it rebuilds from the database whenever you open it.</t>
  </si>
  <si>
    <t>WHAT MOVES WHAT</t>
  </si>
  <si>
    <t>Changes QUANTITY</t>
  </si>
  <si>
    <t>Purchases (+), Sales (−), Write-offs (−), Manual Adjustments (+/−), and posted stock takes (+/−).</t>
  </si>
  <si>
    <t>Changes UNIT COST</t>
  </si>
  <si>
    <t>Purchases only, using the costing method in Settings.</t>
  </si>
  <si>
    <t>Changes SELLING PRICE</t>
  </si>
  <si>
    <t>You do, by hand, in Items.</t>
  </si>
  <si>
    <t>STILL TO COME</t>
  </si>
  <si>
    <t>Sales, Purchases and Adjustments still work as plain logs in this version. Once you have the stock take buttons working the way you want, the same document pattern gets applied to them — a Sales document per shift, a Purchase document per invoice.</t>
  </si>
  <si>
    <t>CALCULATION</t>
  </si>
  <si>
    <t>Set to manual so typing stays instant. Press F9 to refresh, or use the Recalculate button.</t>
  </si>
  <si>
    <t>DASHBOARD — LIVE POSITION</t>
  </si>
  <si>
    <t>All figures in your base currency. Press F9 to refresh.</t>
  </si>
  <si>
    <t>Items on file</t>
  </si>
  <si>
    <t>Stock value (at cost)</t>
  </si>
  <si>
    <t>Retail value</t>
  </si>
  <si>
    <t>Potential gross profit</t>
  </si>
  <si>
    <t>Items to reorder</t>
  </si>
  <si>
    <t>Negative stock items</t>
  </si>
  <si>
    <t>Total sales to date</t>
  </si>
  <si>
    <t>Gross profit on sales</t>
  </si>
  <si>
    <t>Total purchases to date</t>
  </si>
  <si>
    <t>Write-off value</t>
  </si>
  <si>
    <t>Stock takes on record</t>
  </si>
  <si>
    <t>Stock takes posted</t>
  </si>
  <si>
    <t>COUNTED BUT NOT POSTED</t>
  </si>
  <si>
    <t>Variance value recorded but not applied to stock.</t>
  </si>
  <si>
    <t>SETTINGS</t>
  </si>
  <si>
    <t>Set these once, before you start.</t>
  </si>
  <si>
    <t>Business Name</t>
  </si>
  <si>
    <t>My Shop</t>
  </si>
  <si>
    <t>Just a label for you.</t>
  </si>
  <si>
    <t>Costing Method</t>
  </si>
  <si>
    <t>Weighted Average</t>
  </si>
  <si>
    <t>Weighted Average = cost averaged over everything bought. Last Cost = whatever you paid most recently.</t>
  </si>
  <si>
    <t>Base Currency</t>
  </si>
  <si>
    <t>USD</t>
  </si>
  <si>
    <t>The currency you SELL and REPORT in. Every cost, value and margin here is in this currency.</t>
  </si>
  <si>
    <t>Baseline Date</t>
  </si>
  <si>
    <t>The date the opening stock in Items was counted. Don't log anything dated before this.</t>
  </si>
  <si>
    <t>Default Markup %</t>
  </si>
  <si>
    <t>A pricing guide only. It never changes a selling price by itself.</t>
  </si>
  <si>
    <t>CURRENCIES &amp; EXCHANGE RATES</t>
  </si>
  <si>
    <t>Rate = how many units of that currency equal 1 of your base currency. Your base currency must be rate 1.</t>
  </si>
  <si>
    <t>Code</t>
  </si>
  <si>
    <t>Currency Name</t>
  </si>
  <si>
    <t>Rate
(per 1 base)</t>
  </si>
  <si>
    <t>Check</t>
  </si>
  <si>
    <t>US Dollar</t>
  </si>
  <si>
    <t>ZAR</t>
  </si>
  <si>
    <t>South African Rand</t>
  </si>
  <si>
    <t>On costing</t>
  </si>
  <si>
    <t>Weighted Average is the safer choice for a shop: it smooths price jumps between deliveries and is what most auditors expect. Last Cost reacts instantly to a supplier price change but makes stock value jump around. Switch any time.</t>
  </si>
  <si>
    <t>ITEMS — MASTER LIST, COSTS, PRICES &amp; MARGINS</t>
  </si>
  <si>
    <t>Yellow columns are yours. Opening Qty / Opening Cost = your baseline. Selling Price is manual, always in base currency.</t>
  </si>
  <si>
    <t>Item Code</t>
  </si>
  <si>
    <t>Item Name</t>
  </si>
  <si>
    <t>Category</t>
  </si>
  <si>
    <t>Unit</t>
  </si>
  <si>
    <t>Barcode</t>
  </si>
  <si>
    <t>Reorder
Level</t>
  </si>
  <si>
    <t>Opening
Qty</t>
  </si>
  <si>
    <t>Margin
%</t>
  </si>
  <si>
    <t>Markup
%</t>
  </si>
  <si>
    <t>Current
Stock</t>
  </si>
  <si>
    <t>Status</t>
  </si>
  <si>
    <t>Last Purchase
Date</t>
  </si>
  <si>
    <t>Total
Purchased</t>
  </si>
  <si>
    <t>6007652002110</t>
  </si>
  <si>
    <t>1 QUIRE CBOOK</t>
  </si>
  <si>
    <t>BAZZAR</t>
  </si>
  <si>
    <t>EACH</t>
  </si>
  <si>
    <t>103A</t>
  </si>
  <si>
    <t>1Litre Empties</t>
  </si>
  <si>
    <t>NON ALCOHOLIC</t>
  </si>
  <si>
    <t>6007652003773</t>
  </si>
  <si>
    <t>2 QUIRE CBOOK</t>
  </si>
  <si>
    <t>7622210622211</t>
  </si>
  <si>
    <t>5Star Cadbury Chocolate 48.5g</t>
  </si>
  <si>
    <t>CONFECTIONERY</t>
  </si>
  <si>
    <t>6009888561973</t>
  </si>
  <si>
    <t>7 Up  Lemon</t>
  </si>
  <si>
    <t>6009880793235</t>
  </si>
  <si>
    <t>7UP  2L</t>
  </si>
  <si>
    <t>6009880793075</t>
  </si>
  <si>
    <t>7UP  500ml</t>
  </si>
  <si>
    <t>6004201005332</t>
  </si>
  <si>
    <t>Airoma JasmMagnolia 210ML</t>
  </si>
  <si>
    <t>GROCERY</t>
  </si>
  <si>
    <t>6004201005042</t>
  </si>
  <si>
    <t>Airoma Strawberry Fields  210ml</t>
  </si>
  <si>
    <t>8700216268103</t>
  </si>
  <si>
    <t>Always Pads 3in 1</t>
  </si>
  <si>
    <t>4015400267607</t>
  </si>
  <si>
    <t>Always Sanitary Pads 10s</t>
  </si>
  <si>
    <t>HEALTH AND BEAUTY</t>
  </si>
  <si>
    <t>4015400267669</t>
  </si>
  <si>
    <t>Always Sarnitary Pads</t>
  </si>
  <si>
    <t>6009880793969</t>
  </si>
  <si>
    <t>Aqua Clear  750 Mls</t>
  </si>
  <si>
    <t>ICE CREAM</t>
  </si>
  <si>
    <t>6009715450081</t>
  </si>
  <si>
    <t>Aqua Clear 1.5L</t>
  </si>
  <si>
    <t>6009880793976</t>
  </si>
  <si>
    <t>Aqua Clear 1L</t>
  </si>
  <si>
    <t>6009880793709</t>
  </si>
  <si>
    <t>AQUA CLEAR 500ML</t>
  </si>
  <si>
    <t>6007038002703</t>
  </si>
  <si>
    <t>Arenel Choc Chip 125g</t>
  </si>
  <si>
    <t>6007038001218</t>
  </si>
  <si>
    <t>Arenel Choc Creams 125g</t>
  </si>
  <si>
    <t>6007038000037</t>
  </si>
  <si>
    <t>Arenel Choice Ass 150g</t>
  </si>
  <si>
    <t>6007038000105</t>
  </si>
  <si>
    <t>Arenel Custard Creams 125g</t>
  </si>
  <si>
    <t>6007038002291</t>
  </si>
  <si>
    <t>Arenel Ginger Nuts 150g</t>
  </si>
  <si>
    <t>6007038000747</t>
  </si>
  <si>
    <t>Arenel Ginger Rounds</t>
  </si>
  <si>
    <t>6007038002611</t>
  </si>
  <si>
    <t>Arenel Lemon 150g</t>
  </si>
  <si>
    <t>6007038000075</t>
  </si>
  <si>
    <t>Arenel Marie</t>
  </si>
  <si>
    <t>6007038002376</t>
  </si>
  <si>
    <t>Arenel Marie Biscuits 130g</t>
  </si>
  <si>
    <t>6007038002604</t>
  </si>
  <si>
    <t>Arenel Mints</t>
  </si>
  <si>
    <t>6007038001676</t>
  </si>
  <si>
    <t>Arenel Shorties 125g</t>
  </si>
  <si>
    <t>6007038001164</t>
  </si>
  <si>
    <t>Arenel Strawberry Creams 125g</t>
  </si>
  <si>
    <t>6007038002147</t>
  </si>
  <si>
    <t>Arenel Vanilla 150g</t>
  </si>
  <si>
    <t>6007038002352</t>
  </si>
  <si>
    <t>Arenel Wimbledon 150g</t>
  </si>
  <si>
    <t>6001038073503</t>
  </si>
  <si>
    <t>Aromat Chilli  Beef 75g</t>
  </si>
  <si>
    <t>6001038071554</t>
  </si>
  <si>
    <t>Aromat Original 75g</t>
  </si>
  <si>
    <t>6001038071608</t>
  </si>
  <si>
    <t>Aromat Periperi</t>
  </si>
  <si>
    <t>6009880117260</t>
  </si>
  <si>
    <t>As Good Rice 2kg</t>
  </si>
  <si>
    <t>6005964100982</t>
  </si>
  <si>
    <t>Assorted Toffees 100g</t>
  </si>
  <si>
    <t>6001065034324</t>
  </si>
  <si>
    <t>Astros Candy Choc  40g</t>
  </si>
  <si>
    <t>6009684410987</t>
  </si>
  <si>
    <t>Atlanta   Brown Sugar 1kg</t>
  </si>
  <si>
    <t>6009684410918</t>
  </si>
  <si>
    <t>Atlanta   Brown Sugar 2kg</t>
  </si>
  <si>
    <t>6009645330279</t>
  </si>
  <si>
    <t>Atlanta 500g</t>
  </si>
  <si>
    <t>6161106615407</t>
  </si>
  <si>
    <t>AURA 4U 250g</t>
  </si>
  <si>
    <t>7007315900042</t>
  </si>
  <si>
    <t>AURA MILK 250g</t>
  </si>
  <si>
    <t>7007315100534</t>
  </si>
  <si>
    <t>Aura Rose Jasmine 250g</t>
  </si>
  <si>
    <t>6009800620290</t>
  </si>
  <si>
    <t>Awesome Peanut Bar 40g</t>
  </si>
  <si>
    <t>P2023</t>
  </si>
  <si>
    <t>Bathing Towels</t>
  </si>
  <si>
    <t>6009800443134</t>
  </si>
  <si>
    <t>Battery Acid 750ml</t>
  </si>
  <si>
    <t>CAR PRODUCTS</t>
  </si>
  <si>
    <t>6006197106253</t>
  </si>
  <si>
    <t>Battery Water 750ml</t>
  </si>
  <si>
    <t>6002553007882</t>
  </si>
  <si>
    <t>Baxtons Shebert</t>
  </si>
  <si>
    <t>6009602488722</t>
  </si>
  <si>
    <t>Baxtons Shebert Blue</t>
  </si>
  <si>
    <t>6006117002368</t>
  </si>
  <si>
    <t>Beef Pie 100g</t>
  </si>
  <si>
    <t>FRESH PRODUCTS</t>
  </si>
  <si>
    <t>6003001017675</t>
  </si>
  <si>
    <t>Benylin Cough Syrup 50ml</t>
  </si>
  <si>
    <t>6007421003331</t>
  </si>
  <si>
    <t>BetterBuy Spag</t>
  </si>
  <si>
    <t>6009611880302</t>
  </si>
  <si>
    <t>Bicarbonate Of Soda 15g</t>
  </si>
  <si>
    <t>5061041300066</t>
  </si>
  <si>
    <t>BICKIES LEMON 100G</t>
  </si>
  <si>
    <t>5061041300042</t>
  </si>
  <si>
    <t>BICKIES MILK FLVRD 100G</t>
  </si>
  <si>
    <t>5061041300059</t>
  </si>
  <si>
    <t>BICKIES VANILLA FLVRD 100G</t>
  </si>
  <si>
    <t>6009603063461</t>
  </si>
  <si>
    <t>Big Ben Blue Bar 1kg</t>
  </si>
  <si>
    <t>2639604886870</t>
  </si>
  <si>
    <t>Big Bite S/Roll</t>
  </si>
  <si>
    <t>3086120600051</t>
  </si>
  <si>
    <t>BIG LIGHTERS</t>
  </si>
  <si>
    <t>6927955302475</t>
  </si>
  <si>
    <t>Biskio  Chocolate Flavour</t>
  </si>
  <si>
    <t>6927955302666</t>
  </si>
  <si>
    <t>Biskio  Lemon Cream Flavour</t>
  </si>
  <si>
    <t>6927955302673</t>
  </si>
  <si>
    <t>Biskio  Peanut Cream  Flavour</t>
  </si>
  <si>
    <t>6927955301935</t>
  </si>
  <si>
    <t>0612477115141</t>
  </si>
  <si>
    <t>Bliss Water 500ml</t>
  </si>
  <si>
    <t>6009801478739</t>
  </si>
  <si>
    <t>Blixem Degreaser 1L</t>
  </si>
  <si>
    <t>6009801478005</t>
  </si>
  <si>
    <t>Blixem Degreaser 500ml</t>
  </si>
  <si>
    <t>6009801478340</t>
  </si>
  <si>
    <t>Blixem Degreaser 5L</t>
  </si>
  <si>
    <t>6009523600203</t>
  </si>
  <si>
    <t>Blue Death Multi Insect Powder 100g</t>
  </si>
  <si>
    <t>6006117000586</t>
  </si>
  <si>
    <t>Boerewoors Pie 100g</t>
  </si>
  <si>
    <t>5449000062925</t>
  </si>
  <si>
    <t>Bonaqua 1.5L</t>
  </si>
  <si>
    <t>5449000093943</t>
  </si>
  <si>
    <t>Bonaqua 5l</t>
  </si>
  <si>
    <t>90000000</t>
  </si>
  <si>
    <t>Bonaqua Water 500ml</t>
  </si>
  <si>
    <t>6009644920174</t>
  </si>
  <si>
    <t>BOOM DETERGENT 200G</t>
  </si>
  <si>
    <t>6007038001188</t>
  </si>
  <si>
    <t>Boom Detergent 400g</t>
  </si>
  <si>
    <t>6009644920167</t>
  </si>
  <si>
    <t>Boom Detergent 400g (2)</t>
  </si>
  <si>
    <t>6009644925605</t>
  </si>
  <si>
    <t>Boom Liquid 750ml</t>
  </si>
  <si>
    <t>6009644923465</t>
  </si>
  <si>
    <t>Boom Plus 150g</t>
  </si>
  <si>
    <t>6009644929917</t>
  </si>
  <si>
    <t>BOOM POWDER 1kg</t>
  </si>
  <si>
    <t>6009644925698</t>
  </si>
  <si>
    <t>Boom Powder 500g</t>
  </si>
  <si>
    <t>6009644923885</t>
  </si>
  <si>
    <t>Boom Vim Lemon</t>
  </si>
  <si>
    <t>8590256633609</t>
  </si>
  <si>
    <t>Britolux Bulbs 100watts</t>
  </si>
  <si>
    <t>6001330000146</t>
  </si>
  <si>
    <t>Bull Brand Corned Meat 300g</t>
  </si>
  <si>
    <t>6009603063379</t>
  </si>
  <si>
    <t>Buttercup 125g</t>
  </si>
  <si>
    <t>6009603060415</t>
  </si>
  <si>
    <t>BUTTERCUP 500G</t>
  </si>
  <si>
    <t>6009603060408</t>
  </si>
  <si>
    <t>Buttercup Margarine 250g</t>
  </si>
  <si>
    <t>5061041300714</t>
  </si>
  <si>
    <t>BUZZ BUTTERMILK 100G</t>
  </si>
  <si>
    <t>5061041300721</t>
  </si>
  <si>
    <t>BUZZ CHOCO 100G</t>
  </si>
  <si>
    <t>5061041300707</t>
  </si>
  <si>
    <t>BUZZ GIN  LEM 100G</t>
  </si>
  <si>
    <t>6001065601083</t>
  </si>
  <si>
    <t>Cadburry Biscuit 80g</t>
  </si>
  <si>
    <t>6001065600406</t>
  </si>
  <si>
    <t>Cadburry Bubbly Milk 40g</t>
  </si>
  <si>
    <t>6001065601038</t>
  </si>
  <si>
    <t>Cadburry Dream 80g</t>
  </si>
  <si>
    <t>7622202300332</t>
  </si>
  <si>
    <t>Cadburry Fruit N Nut 75g</t>
  </si>
  <si>
    <t>6001065601236</t>
  </si>
  <si>
    <t>Cadburry Fruit N Nut Choc 150g</t>
  </si>
  <si>
    <t>7622210876782</t>
  </si>
  <si>
    <t>Cadburry Lunchbar  62g</t>
  </si>
  <si>
    <t>6001065601243</t>
  </si>
  <si>
    <t>Cadburry Milk Choc 150g</t>
  </si>
  <si>
    <t>7622210846167</t>
  </si>
  <si>
    <t>Cadburry Milk Choc Bubbly 87g</t>
  </si>
  <si>
    <t>6001065601250</t>
  </si>
  <si>
    <t>Cadburry Mint 150g</t>
  </si>
  <si>
    <t>7622202300127</t>
  </si>
  <si>
    <t>Cadburry Mint 75g</t>
  </si>
  <si>
    <t>7622210846389</t>
  </si>
  <si>
    <t>Cadburry Mint Bubbly 87g</t>
  </si>
  <si>
    <t>6001065601090</t>
  </si>
  <si>
    <t>Cadburry Top Deck 80g</t>
  </si>
  <si>
    <t>7622210846396</t>
  </si>
  <si>
    <t>Cadburry Top Deck Bubbly 87g</t>
  </si>
  <si>
    <t>6001065601267</t>
  </si>
  <si>
    <t>Cadburry Top Deck Choc 150g</t>
  </si>
  <si>
    <t>7622210849199</t>
  </si>
  <si>
    <t>Cadbury Bubbly Oreo</t>
  </si>
  <si>
    <t>6001065601021</t>
  </si>
  <si>
    <t>Cadbury Cashew 80g</t>
  </si>
  <si>
    <t>6001065601014</t>
  </si>
  <si>
    <t>Cadbury Fruit N Nut 80g</t>
  </si>
  <si>
    <t>6001065601069</t>
  </si>
  <si>
    <t>Cadbury Milk Chocolate 80g</t>
  </si>
  <si>
    <t>6001065601113</t>
  </si>
  <si>
    <t>Cadbury Mint 80g</t>
  </si>
  <si>
    <t>6001065601106</t>
  </si>
  <si>
    <t>Cadbury Rum N Raisin 80g</t>
  </si>
  <si>
    <t>6001065601007</t>
  </si>
  <si>
    <t>Cadbury Whole Nut 80g</t>
  </si>
  <si>
    <t>315200</t>
  </si>
  <si>
    <t>Candles Each</t>
  </si>
  <si>
    <t>9556564800309</t>
  </si>
  <si>
    <t>Carex Assorted Flavours</t>
  </si>
  <si>
    <t>9556564801009</t>
  </si>
  <si>
    <t>Carex Dotted</t>
  </si>
  <si>
    <t>9556564707295</t>
  </si>
  <si>
    <t>Carex Multi Pleasure</t>
  </si>
  <si>
    <t>9556564802006</t>
  </si>
  <si>
    <t>Carex Ribbed</t>
  </si>
  <si>
    <t>9556564814009</t>
  </si>
  <si>
    <t>Carex Rough And Tough</t>
  </si>
  <si>
    <t>9556564800705</t>
  </si>
  <si>
    <t>Carex Strawberry</t>
  </si>
  <si>
    <t>9556564813002</t>
  </si>
  <si>
    <t>Carex Ultimate Pleasure</t>
  </si>
  <si>
    <t>9556564707288</t>
  </si>
  <si>
    <t>Carex Zero Thin</t>
  </si>
  <si>
    <t>A33</t>
  </si>
  <si>
    <t>Carrier Bag Midi</t>
  </si>
  <si>
    <t>6004842000291</t>
  </si>
  <si>
    <t>Cascade Baobab1L</t>
  </si>
  <si>
    <t>6004842000901</t>
  </si>
  <si>
    <t>Cascade Baobob 500ml</t>
  </si>
  <si>
    <t>6004842000253</t>
  </si>
  <si>
    <t>Cascade Orange 1L</t>
  </si>
  <si>
    <t>6004842000802</t>
  </si>
  <si>
    <t>Cascade Orange 500ml</t>
  </si>
  <si>
    <t>6004842000246</t>
  </si>
  <si>
    <t>Cascade Tropical 1L</t>
  </si>
  <si>
    <t>6007497103454</t>
  </si>
  <si>
    <t>Cashel Valley Baked Beans 410g</t>
  </si>
  <si>
    <t>6007497103379</t>
  </si>
  <si>
    <t>Cashel Valley Chilli 410g</t>
  </si>
  <si>
    <t>6001240100011</t>
  </si>
  <si>
    <t>CERES APPLE 1L</t>
  </si>
  <si>
    <t>6001240200018</t>
  </si>
  <si>
    <t>Ceres Apple 200ml</t>
  </si>
  <si>
    <t>6001240241424</t>
  </si>
  <si>
    <t>CERES BERRY 1L</t>
  </si>
  <si>
    <t>6001240100288</t>
  </si>
  <si>
    <t>CERES CRANBERRY AND KIWI 1L</t>
  </si>
  <si>
    <t>6001240230671</t>
  </si>
  <si>
    <t>Ceres Full Moon 1L</t>
  </si>
  <si>
    <t>6001240100035</t>
  </si>
  <si>
    <t>Ceres Guava 1l</t>
  </si>
  <si>
    <t>6001240100295</t>
  </si>
  <si>
    <t>CERES LITCHI 1L</t>
  </si>
  <si>
    <t>6001240100257</t>
  </si>
  <si>
    <t>CERES MANGO</t>
  </si>
  <si>
    <t>6001240200254</t>
  </si>
  <si>
    <t>CERES MANGO 200ML</t>
  </si>
  <si>
    <t>6001240100059</t>
  </si>
  <si>
    <t>CERES ORANGE 1L</t>
  </si>
  <si>
    <t>6001240100127</t>
  </si>
  <si>
    <t>CERES PASSION FRUIT 1L</t>
  </si>
  <si>
    <t>6001240100066</t>
  </si>
  <si>
    <t>CERES PINEAPPLE 1L</t>
  </si>
  <si>
    <t>6001240100073</t>
  </si>
  <si>
    <t>CERES RED GRAPE 1L</t>
  </si>
  <si>
    <t>6001240200070</t>
  </si>
  <si>
    <t>Ceres Red Grape 200ml</t>
  </si>
  <si>
    <t>6001240235577</t>
  </si>
  <si>
    <t>CERES SEASON 1L</t>
  </si>
  <si>
    <t>6001240100714</t>
  </si>
  <si>
    <t>CERES SECRETS OF THE VALLEY 1L</t>
  </si>
  <si>
    <t>6001240200711</t>
  </si>
  <si>
    <t>Ceres Secrets Of The Valley 200ml</t>
  </si>
  <si>
    <t>6001240100080</t>
  </si>
  <si>
    <t>Ceres White Gr 1l</t>
  </si>
  <si>
    <t>6161107792367</t>
  </si>
  <si>
    <t>Cerevita Corn And Banana</t>
  </si>
  <si>
    <t>6161107792374</t>
  </si>
  <si>
    <t>Cerevita Corn And Cocoa 500g</t>
  </si>
  <si>
    <t>6161107792145</t>
  </si>
  <si>
    <t>Cerevita Corn N Wheat</t>
  </si>
  <si>
    <t>A771</t>
  </si>
  <si>
    <t>Chappies Each</t>
  </si>
  <si>
    <t>6007497083602</t>
  </si>
  <si>
    <t>Charhons Biscuits100g</t>
  </si>
  <si>
    <t>6007552006102</t>
  </si>
  <si>
    <t>Charhons Biscuits1kg</t>
  </si>
  <si>
    <t>6007497081134</t>
  </si>
  <si>
    <t>Charhons Choc Coated 100g</t>
  </si>
  <si>
    <t>6007552005723</t>
  </si>
  <si>
    <t>Charhons Choc Coated 250g</t>
  </si>
  <si>
    <t>6007497083039</t>
  </si>
  <si>
    <t>Charhons Crunchie Cookies 500g</t>
  </si>
  <si>
    <t>6007552006058</t>
  </si>
  <si>
    <t>Charhons Loose 500g</t>
  </si>
  <si>
    <t>6007552006065</t>
  </si>
  <si>
    <t>CHARHONS LOOSE BISCUITS 2KG</t>
  </si>
  <si>
    <t>MILKO2024</t>
  </si>
  <si>
    <t>Charhons Milko Chocolates</t>
  </si>
  <si>
    <t>6007552006027</t>
  </si>
  <si>
    <t>Charhons Quality Biscuits 200g</t>
  </si>
  <si>
    <t>6004809000043</t>
  </si>
  <si>
    <t>Cheeky Chilli 200ml</t>
  </si>
  <si>
    <t>6009715450180</t>
  </si>
  <si>
    <t>Cheetos Bbq 96g</t>
  </si>
  <si>
    <t>6009715450142</t>
  </si>
  <si>
    <t>Cheetos Cheese 96g</t>
  </si>
  <si>
    <t>600971545029</t>
  </si>
  <si>
    <t>Cheetos Hot 35g</t>
  </si>
  <si>
    <t>5449000027092</t>
  </si>
  <si>
    <t>Cherry Plum 330ml</t>
  </si>
  <si>
    <t>5449000330857</t>
  </si>
  <si>
    <t>Cherry Plum 440ml</t>
  </si>
  <si>
    <t>42105091</t>
  </si>
  <si>
    <t>Cherry Plum Pet 350ml</t>
  </si>
  <si>
    <t>0799793511106</t>
  </si>
  <si>
    <t>Chichi Honey 450g</t>
  </si>
  <si>
    <t>0799793513001</t>
  </si>
  <si>
    <t>Chichi Peanut Butter 350ml</t>
  </si>
  <si>
    <t>6007497000968</t>
  </si>
  <si>
    <t>Chicken Flingz 150g</t>
  </si>
  <si>
    <t>6007497000982</t>
  </si>
  <si>
    <t>Chicken Flingz 50g</t>
  </si>
  <si>
    <t>6019609690301</t>
  </si>
  <si>
    <t>Chico Fine Salt 1kg</t>
  </si>
  <si>
    <t>6019609690295</t>
  </si>
  <si>
    <t>Chico Fine Salt 500g</t>
  </si>
  <si>
    <t>6004809000012</t>
  </si>
  <si>
    <t>Chilli Peri Peri 100ml</t>
  </si>
  <si>
    <t>6005572002630</t>
  </si>
  <si>
    <t>Chimombe Full Cream 1 Ltre</t>
  </si>
  <si>
    <t>6007497000715</t>
  </si>
  <si>
    <t>Chipstix</t>
  </si>
  <si>
    <t>6009537016403</t>
  </si>
  <si>
    <t>Chipsy Chilli 105g</t>
  </si>
  <si>
    <t>250AV</t>
  </si>
  <si>
    <t>Choc Sweets Assorted</t>
  </si>
  <si>
    <t>6001065421902</t>
  </si>
  <si>
    <t>Chomp 22.7g</t>
  </si>
  <si>
    <t>6007497002498</t>
  </si>
  <si>
    <t>Chompkins Beef And Tomato 100g</t>
  </si>
  <si>
    <t>6007497002481</t>
  </si>
  <si>
    <t>Chompkins Cheese And Onion 100g</t>
  </si>
  <si>
    <t>6007497002528</t>
  </si>
  <si>
    <t>Chompkins Fruit Chutney 100g</t>
  </si>
  <si>
    <t>6007497002641</t>
  </si>
  <si>
    <t>Chompkins Fruit Chutney 25G</t>
  </si>
  <si>
    <t>6007497002504</t>
  </si>
  <si>
    <t>Chompkins Salt Vinegar 100g</t>
  </si>
  <si>
    <t>6007497002634</t>
  </si>
  <si>
    <t>Chompkins Tomato 25G</t>
  </si>
  <si>
    <t>6007497001187</t>
  </si>
  <si>
    <t>Chompkins Tomato Ketchup 100g</t>
  </si>
  <si>
    <t>6007497002511</t>
  </si>
  <si>
    <t>Chompkins Tomato Sauce 100g</t>
  </si>
  <si>
    <t>CHN</t>
  </si>
  <si>
    <t>Chronicle</t>
  </si>
  <si>
    <t>PRESS</t>
  </si>
  <si>
    <t>CITRO 1L ASS</t>
  </si>
  <si>
    <t>CITRO ASSORTED 1L</t>
  </si>
  <si>
    <t>6009698813224</t>
  </si>
  <si>
    <t>Citro Mango 1L</t>
  </si>
  <si>
    <t>6009698815167</t>
  </si>
  <si>
    <t>Citro Orange 1L</t>
  </si>
  <si>
    <t>6009698815181</t>
  </si>
  <si>
    <t>Citro Pineapple 1L</t>
  </si>
  <si>
    <t>6009698815174</t>
  </si>
  <si>
    <t>Citro Tropical 1L</t>
  </si>
  <si>
    <t>6009698815389</t>
  </si>
  <si>
    <t>Citro Tropical 200ml</t>
  </si>
  <si>
    <t>6009698810360</t>
  </si>
  <si>
    <t>Citro Tropical 500ml</t>
  </si>
  <si>
    <t>6003602000182</t>
  </si>
  <si>
    <t>Classic Fine Salt 1kg</t>
  </si>
  <si>
    <t>616762913573</t>
  </si>
  <si>
    <t>Clere Avocado Milk 200ml</t>
  </si>
  <si>
    <t>6001374042881</t>
  </si>
  <si>
    <t>Clere For Men 450ml</t>
  </si>
  <si>
    <t>60059048</t>
  </si>
  <si>
    <t>Clere Glycerine 100ml</t>
  </si>
  <si>
    <t>6009602760781</t>
  </si>
  <si>
    <t>Clere Glycerine 250ml</t>
  </si>
  <si>
    <t>6007038001317</t>
  </si>
  <si>
    <t>Clere Lanolin Glycerine 500ml</t>
  </si>
  <si>
    <t>6001374081026</t>
  </si>
  <si>
    <t>Clere Lanolin Glycerine 500ml (2)</t>
  </si>
  <si>
    <t>60062901</t>
  </si>
  <si>
    <t>Clere Lanolin Glycerine200ml</t>
  </si>
  <si>
    <t>6001374081491</t>
  </si>
  <si>
    <t>Clere Nourishing 300ml</t>
  </si>
  <si>
    <t>6001374052941</t>
  </si>
  <si>
    <t>Clere Powder Fresh 300ml</t>
  </si>
  <si>
    <t>6001374053061</t>
  </si>
  <si>
    <t>Clere Repairing 300ml</t>
  </si>
  <si>
    <t>616762137603</t>
  </si>
  <si>
    <t>Clere Tropical 400ml</t>
  </si>
  <si>
    <t>616762137597</t>
  </si>
  <si>
    <t>Clere Tropical Coconut 200ml</t>
  </si>
  <si>
    <t>CLORETS123</t>
  </si>
  <si>
    <t>Clorets Gum</t>
  </si>
  <si>
    <t>5449000009067</t>
  </si>
  <si>
    <t>Coca Cola 2l</t>
  </si>
  <si>
    <t>42117131</t>
  </si>
  <si>
    <t>Cocacola 350mls</t>
  </si>
  <si>
    <t>5449000140906</t>
  </si>
  <si>
    <t>Cocacola Can 440mls</t>
  </si>
  <si>
    <t>5449000000996</t>
  </si>
  <si>
    <t>Coke Can 330ml</t>
  </si>
  <si>
    <t>5449000054227</t>
  </si>
  <si>
    <t>Coke Pet 1L</t>
  </si>
  <si>
    <t>54491472</t>
  </si>
  <si>
    <t>Coke Pet 500ml</t>
  </si>
  <si>
    <t>5449000664686</t>
  </si>
  <si>
    <t>Coke Pets 440mls</t>
  </si>
  <si>
    <t>5449000131843</t>
  </si>
  <si>
    <t>Coke Zero  2l</t>
  </si>
  <si>
    <t>5449000131805</t>
  </si>
  <si>
    <t>Coke Zero Can 330ml</t>
  </si>
  <si>
    <t>5449000664693</t>
  </si>
  <si>
    <t>Coke Zero Pet 440ml</t>
  </si>
  <si>
    <t>5449000131836</t>
  </si>
  <si>
    <t>Coke Zero Pet 500ml</t>
  </si>
  <si>
    <t>6006117000821</t>
  </si>
  <si>
    <t>Colcom Bacon 250g</t>
  </si>
  <si>
    <t>6006117004171</t>
  </si>
  <si>
    <t>Colcom Beef Polony</t>
  </si>
  <si>
    <t>6006117005314</t>
  </si>
  <si>
    <t>Colcom Beef Polony150g</t>
  </si>
  <si>
    <t>6006117004140</t>
  </si>
  <si>
    <t>Colcom Chicken Polony</t>
  </si>
  <si>
    <t>6006117005369</t>
  </si>
  <si>
    <t>Colcom Chickn Pol 150g</t>
  </si>
  <si>
    <t>6006117000043</t>
  </si>
  <si>
    <t>Colcom Frankfurter 500g</t>
  </si>
  <si>
    <t>6006117004119</t>
  </si>
  <si>
    <t>Colcom Pork Polony</t>
  </si>
  <si>
    <t>6006117000500</t>
  </si>
  <si>
    <t>Colcom Sliced Polony</t>
  </si>
  <si>
    <t>6001067021452</t>
  </si>
  <si>
    <t>COLGATE HERBAL</t>
  </si>
  <si>
    <t>6920354814891</t>
  </si>
  <si>
    <t>Colgate T/A Toothpaste 100ml</t>
  </si>
  <si>
    <t>6920354814907</t>
  </si>
  <si>
    <t>Colgate T/A Toothpaste 50ml</t>
  </si>
  <si>
    <t>A97</t>
  </si>
  <si>
    <t>Colgate Toothbrush</t>
  </si>
  <si>
    <t>6001067066613</t>
  </si>
  <si>
    <t>Colgate Toothpaste 100ml</t>
  </si>
  <si>
    <t>6001067066538</t>
  </si>
  <si>
    <t>Colgate Toothpaste 50ml</t>
  </si>
  <si>
    <t>784099880568</t>
  </si>
  <si>
    <t>Cookmore Cooking Oil 2L</t>
  </si>
  <si>
    <t>6008119210079</t>
  </si>
  <si>
    <t>Cotton Wool  Nurse 250g</t>
  </si>
  <si>
    <t>6009803080763</t>
  </si>
  <si>
    <t>Cotton Wool Health  Hygiene 100g</t>
  </si>
  <si>
    <t>6009635830000</t>
  </si>
  <si>
    <t>Counter Book 1q 96pgs</t>
  </si>
  <si>
    <t>6009803563327</t>
  </si>
  <si>
    <t>Counter Book 2q 192pgs</t>
  </si>
  <si>
    <t>6009635830123</t>
  </si>
  <si>
    <t>Counter Book 3q 288pgs</t>
  </si>
  <si>
    <t>6009698063155</t>
  </si>
  <si>
    <t>Counter Book Brown 1q 96pgs</t>
  </si>
  <si>
    <t>1738</t>
  </si>
  <si>
    <t>Cream Puff</t>
  </si>
  <si>
    <t>54490000664846</t>
  </si>
  <si>
    <t>Creme Soda Pet 440ml</t>
  </si>
  <si>
    <t>6001308204262</t>
  </si>
  <si>
    <t>Cremora Satchet 125g</t>
  </si>
  <si>
    <t>6009602763850</t>
  </si>
  <si>
    <t>Crez Bubble Bath 1.7ltr</t>
  </si>
  <si>
    <t>6009602760729</t>
  </si>
  <si>
    <t>Crez Pure Glycerine 500mls</t>
  </si>
  <si>
    <t>6009644925476</t>
  </si>
  <si>
    <t>Crinkles 30g</t>
  </si>
  <si>
    <t>6009537016687</t>
  </si>
  <si>
    <t>Crinkles Cheese 125g</t>
  </si>
  <si>
    <t>6009537016700</t>
  </si>
  <si>
    <t>Crinkles Fruit Chartney 125g</t>
  </si>
  <si>
    <t>6009537016717</t>
  </si>
  <si>
    <t>Crinkles Mexican Chill 125g</t>
  </si>
  <si>
    <t>6007497083060</t>
  </si>
  <si>
    <t>Crunchie Cookies 250g</t>
  </si>
  <si>
    <t>6001065036427</t>
  </si>
  <si>
    <t>Crunchieschoco 40g</t>
  </si>
  <si>
    <t>6005964000275</t>
  </si>
  <si>
    <t>Crystal Cough Drops</t>
  </si>
  <si>
    <t>6005964000558</t>
  </si>
  <si>
    <t>Crystal Juby Bears 100g</t>
  </si>
  <si>
    <t>6005964000398</t>
  </si>
  <si>
    <t>Crystal Menthomints Rolls</t>
  </si>
  <si>
    <t>26B1</t>
  </si>
  <si>
    <t>Crystal Sweets Mints</t>
  </si>
  <si>
    <t>A223</t>
  </si>
  <si>
    <t>Crystal Toffees</t>
  </si>
  <si>
    <t>6546356885242</t>
  </si>
  <si>
    <t>C-TYPRE D/Cable</t>
  </si>
  <si>
    <t>0101233</t>
  </si>
  <si>
    <t>Cupcake</t>
  </si>
  <si>
    <t>5449000045249</t>
  </si>
  <si>
    <t>Cuppy Apple 200ml</t>
  </si>
  <si>
    <t>5449000256010</t>
  </si>
  <si>
    <t>Cuppy Breakfast  200ml</t>
  </si>
  <si>
    <t>5449000255914</t>
  </si>
  <si>
    <t>Cuppy Mango N Orange 200ml</t>
  </si>
  <si>
    <t>5449000045232</t>
  </si>
  <si>
    <t>Cuppy Orange 200ml</t>
  </si>
  <si>
    <t>5449000255693</t>
  </si>
  <si>
    <t>Cuppy Tropical 200ml</t>
  </si>
  <si>
    <t>5449000256065</t>
  </si>
  <si>
    <t>Cuppy White Grape 200ml</t>
  </si>
  <si>
    <t>6006117000555</t>
  </si>
  <si>
    <t>Curry Pie 100g</t>
  </si>
  <si>
    <t>3425901041650</t>
  </si>
  <si>
    <t>Cvt 1 Ltr</t>
  </si>
  <si>
    <t>LUBRICANTS</t>
  </si>
  <si>
    <t>6001565009037</t>
  </si>
  <si>
    <t>D`lite Cooking Oil 2ltrs</t>
  </si>
  <si>
    <t>6164004510546</t>
  </si>
  <si>
    <t>DAIMA TROPICAL 500ML</t>
  </si>
  <si>
    <t>6005572003323</t>
  </si>
  <si>
    <t>Dairiboard Natural  Joy 1l</t>
  </si>
  <si>
    <t>6005572000988</t>
  </si>
  <si>
    <t>Dairibord Lacto 500ml</t>
  </si>
  <si>
    <t>6005572000216</t>
  </si>
  <si>
    <t>Dairibord Steri 500ml</t>
  </si>
  <si>
    <t>6005572005365</t>
  </si>
  <si>
    <t>Dairibord Super Milk 1lt</t>
  </si>
  <si>
    <t>6009803726364</t>
  </si>
  <si>
    <t>Daisy Cookies Lemon Flavoured 130g</t>
  </si>
  <si>
    <t>6009803726289</t>
  </si>
  <si>
    <t>Daisy Cookies Origional  130g</t>
  </si>
  <si>
    <t>6009803726005</t>
  </si>
  <si>
    <t>Daisy Cookies Origional  210g</t>
  </si>
  <si>
    <t>6009803726012</t>
  </si>
  <si>
    <t>Daisy Cookies Origional  Milk Butter 210g</t>
  </si>
  <si>
    <t>6009803726272</t>
  </si>
  <si>
    <t>Daisy Cookies Origional  Milk Flavoured130g</t>
  </si>
  <si>
    <t>6009803726067</t>
  </si>
  <si>
    <t>Daisy Cookies Origional  Orange Flavoured 210g</t>
  </si>
  <si>
    <t>6009803726258</t>
  </si>
  <si>
    <t>Daisy Cookies Strawberry Flavoured 130g</t>
  </si>
  <si>
    <t>5700187400963</t>
  </si>
  <si>
    <t>DANDY</t>
  </si>
  <si>
    <t>6009702258041</t>
  </si>
  <si>
    <t>Dandy Gum Mint Roll</t>
  </si>
  <si>
    <t>6009702258027</t>
  </si>
  <si>
    <t>Dandy Gum Strwbry Roll</t>
  </si>
  <si>
    <t>271B</t>
  </si>
  <si>
    <t>Dandy Loose Bubblegum</t>
  </si>
  <si>
    <t>6001087012263</t>
  </si>
  <si>
    <t>Dawn Cocoa Butter 200ml</t>
  </si>
  <si>
    <t>6001087012324</t>
  </si>
  <si>
    <t>Dawn Lotion Aloe Vera 200ml</t>
  </si>
  <si>
    <t>6001087012348</t>
  </si>
  <si>
    <t>Dawn Lotion Cocoa Butter 400ml</t>
  </si>
  <si>
    <t>6001087012362</t>
  </si>
  <si>
    <t>Dawn Lotion Rich Lanolin 400ml</t>
  </si>
  <si>
    <t>6001087012294</t>
  </si>
  <si>
    <t>Dawn Lotion Special Musk 200ml</t>
  </si>
  <si>
    <t>6001087010962</t>
  </si>
  <si>
    <t>Dawn Lotion Vanilla 400ml</t>
  </si>
  <si>
    <t>6001087012379</t>
  </si>
  <si>
    <t>Dawn Special Musk 400ml</t>
  </si>
  <si>
    <t>6009680771853</t>
  </si>
  <si>
    <t>Day To Day Sarnitary Pads</t>
  </si>
  <si>
    <t>08578397888</t>
  </si>
  <si>
    <t>Deepsip Water 500ml</t>
  </si>
  <si>
    <t>6009698815136</t>
  </si>
  <si>
    <t>Dendairy  Sterilised 500ml</t>
  </si>
  <si>
    <t>6009698811428</t>
  </si>
  <si>
    <t>Dendairy  UHT Long Life  Full Cream 1 Ltre</t>
  </si>
  <si>
    <t>6009698815075</t>
  </si>
  <si>
    <t>Dendairy 1 Ltre</t>
  </si>
  <si>
    <t>6009657651362</t>
  </si>
  <si>
    <t>Dendairy Choc Milk 250ml</t>
  </si>
  <si>
    <t>6009657651348</t>
  </si>
  <si>
    <t>Dendairy Full Cream Milk 500ml</t>
  </si>
  <si>
    <t>6009657650945</t>
  </si>
  <si>
    <t>Dendairy Maas 500g</t>
  </si>
  <si>
    <t>6009698810773</t>
  </si>
  <si>
    <t>Dendairy Milk Powder 400g</t>
  </si>
  <si>
    <t>6009698811589</t>
  </si>
  <si>
    <t>Dendairy Mixed Berries  500g</t>
  </si>
  <si>
    <t>6009698812715</t>
  </si>
  <si>
    <t>Dendairy Mixed Berries 150g</t>
  </si>
  <si>
    <t>6009698810629</t>
  </si>
  <si>
    <t>Dendairy Peach  Appricot  500g</t>
  </si>
  <si>
    <t>6009698812722</t>
  </si>
  <si>
    <t>Dendairy Smooth Banana 150g</t>
  </si>
  <si>
    <t>6009698810582</t>
  </si>
  <si>
    <t>Dendairy Smooth Strawberry  500g</t>
  </si>
  <si>
    <t>6009698812654</t>
  </si>
  <si>
    <t>Dendairy Smooth Strawberry Yoghurt 150g</t>
  </si>
  <si>
    <t>6009698810568</t>
  </si>
  <si>
    <t>Dendairy Supreme Strawberry  500g</t>
  </si>
  <si>
    <t>6009698812708</t>
  </si>
  <si>
    <t>Dendairy Supreme Strawberry Yoghurt 150g</t>
  </si>
  <si>
    <t>6009698810575</t>
  </si>
  <si>
    <t>Dendairy Vanilla  500g</t>
  </si>
  <si>
    <t>6009698812678</t>
  </si>
  <si>
    <t>Dendairy Vanilla Cream 150g</t>
  </si>
  <si>
    <t>7622210626134</t>
  </si>
  <si>
    <t>Dentyne Peppermint</t>
  </si>
  <si>
    <t>6001065680927</t>
  </si>
  <si>
    <t>Dentyne Spear</t>
  </si>
  <si>
    <t>6001065680934</t>
  </si>
  <si>
    <t>Dentyne Strawberry</t>
  </si>
  <si>
    <t>6001106124922</t>
  </si>
  <si>
    <t>Dettol  Natural150g</t>
  </si>
  <si>
    <t>6001106226077</t>
  </si>
  <si>
    <t>Dettol Active 175g</t>
  </si>
  <si>
    <t>6001106123895</t>
  </si>
  <si>
    <t>Dettol Active 175g (2)</t>
  </si>
  <si>
    <t>6001106123840</t>
  </si>
  <si>
    <t>Dettol Cool 175g</t>
  </si>
  <si>
    <t>6001106226220</t>
  </si>
  <si>
    <t>Dettol Daily Care 150g</t>
  </si>
  <si>
    <t>6001106226244</t>
  </si>
  <si>
    <t>Dettol Eventone 150g</t>
  </si>
  <si>
    <t>6001106128425</t>
  </si>
  <si>
    <t>Dettol Eventone 175g</t>
  </si>
  <si>
    <t>6001106225261</t>
  </si>
  <si>
    <t>Dettol Fresh 175g</t>
  </si>
  <si>
    <t>6001106123864</t>
  </si>
  <si>
    <t>Dettol Herbal 175grams</t>
  </si>
  <si>
    <t>6001106123888</t>
  </si>
  <si>
    <t>Dettol Original  x 175g</t>
  </si>
  <si>
    <t>6001106224998</t>
  </si>
  <si>
    <t>Dettol Original 175g</t>
  </si>
  <si>
    <t>6001106126667</t>
  </si>
  <si>
    <t>Dettol Re Energize 175g</t>
  </si>
  <si>
    <t>6001106226022</t>
  </si>
  <si>
    <t>Dettol Sensitive 175g</t>
  </si>
  <si>
    <t>6912345678902</t>
  </si>
  <si>
    <t>Digit Usb Flash 16g</t>
  </si>
  <si>
    <t>6001106120771</t>
  </si>
  <si>
    <t>Disprin</t>
  </si>
  <si>
    <t>6001565020452</t>
  </si>
  <si>
    <t>Dlite Cooking Oil 375ml</t>
  </si>
  <si>
    <t>6001565009020</t>
  </si>
  <si>
    <t>Dlite Cooking Oil 750ml</t>
  </si>
  <si>
    <t>6001085010469</t>
  </si>
  <si>
    <t>Domestos Lemon 750ml</t>
  </si>
  <si>
    <t>6001085063304</t>
  </si>
  <si>
    <t>Domestos Original 750ml</t>
  </si>
  <si>
    <t>6001206413797</t>
  </si>
  <si>
    <t>Doom Crawling 180ml</t>
  </si>
  <si>
    <t>6001038358501</t>
  </si>
  <si>
    <t>Doom Mosquito Coils 125g</t>
  </si>
  <si>
    <t>6001206413773</t>
  </si>
  <si>
    <t>Doom Odourless 180ml</t>
  </si>
  <si>
    <t>6001206413711</t>
  </si>
  <si>
    <t>Doom Odourless Multi Insects 300ml</t>
  </si>
  <si>
    <t>6001206413742</t>
  </si>
  <si>
    <t>Doom Super 180ml</t>
  </si>
  <si>
    <t>6001206413681</t>
  </si>
  <si>
    <t>Doom Super Multi Insects 300ml</t>
  </si>
  <si>
    <t>6009510805871</t>
  </si>
  <si>
    <t>Doritos Cheese Flavour 30g</t>
  </si>
  <si>
    <t>6009510802559</t>
  </si>
  <si>
    <t>Doritos Cheese Flavour 45g</t>
  </si>
  <si>
    <t>6009710721537</t>
  </si>
  <si>
    <t>Doritos Cheese Spreme 145g</t>
  </si>
  <si>
    <t>6009710721551</t>
  </si>
  <si>
    <t>Doritos Sour Cream Chilli 145g</t>
  </si>
  <si>
    <t>6009510805888</t>
  </si>
  <si>
    <t>Doritos Sweet Chilli Flavour 30g</t>
  </si>
  <si>
    <t>6009710721520</t>
  </si>
  <si>
    <t>Doritos Sweet Chilli Pepper 145g</t>
  </si>
  <si>
    <t>6009694633116</t>
  </si>
  <si>
    <t>Dragon Energy Drink 500ml</t>
  </si>
  <si>
    <t>6001237212826</t>
  </si>
  <si>
    <t>Dunhill Signature Blend</t>
  </si>
  <si>
    <t>TOBBACO</t>
  </si>
  <si>
    <t>6001060536816</t>
  </si>
  <si>
    <t>Dunhill Switch Black</t>
  </si>
  <si>
    <t>6001206438684</t>
  </si>
  <si>
    <t>Dyroach Odourless 300ml</t>
  </si>
  <si>
    <t>600206438691</t>
  </si>
  <si>
    <t>Dyroach Tripple Action 180ml</t>
  </si>
  <si>
    <t>6001206438707</t>
  </si>
  <si>
    <t>Dyroach Tripple Action 300ml</t>
  </si>
  <si>
    <t>87</t>
  </si>
  <si>
    <t>Easy Waves Curl Activator 250ml</t>
  </si>
  <si>
    <t>60084361</t>
  </si>
  <si>
    <t>Easy Waves Regular Relaxer 125ml</t>
  </si>
  <si>
    <t>6009800620191</t>
  </si>
  <si>
    <t>Eazy Chill Peanuts 60g</t>
  </si>
  <si>
    <t>6009800620252</t>
  </si>
  <si>
    <t>Eazy Mhandire Chill 75g</t>
  </si>
  <si>
    <t>6009800620269</t>
  </si>
  <si>
    <t>Eazy MHANDIRE SALTED 60g</t>
  </si>
  <si>
    <t>6009800620221</t>
  </si>
  <si>
    <t>Eazy Mufushwa Wenzungu 75g</t>
  </si>
  <si>
    <t>6009800620153</t>
  </si>
  <si>
    <t>Eazy Salted Peanuts 60g</t>
  </si>
  <si>
    <t>ECL123</t>
  </si>
  <si>
    <t>Eclairs Sweets</t>
  </si>
  <si>
    <t>6003989001352</t>
  </si>
  <si>
    <t>Eden Guava Juice 500ml 100%</t>
  </si>
  <si>
    <t>6009815040045</t>
  </si>
  <si>
    <t>Eeze Beef Noodles</t>
  </si>
  <si>
    <t>6009815040014</t>
  </si>
  <si>
    <t>Eeze Chicken  Noodles</t>
  </si>
  <si>
    <t>EGGS2024</t>
  </si>
  <si>
    <t>Eggs</t>
  </si>
  <si>
    <t>0610877485703</t>
  </si>
  <si>
    <t>Ekono Rice 2kg</t>
  </si>
  <si>
    <t>6009702443829</t>
  </si>
  <si>
    <t>Ellis Brown 375g</t>
  </si>
  <si>
    <t>6007038001171</t>
  </si>
  <si>
    <t>Empire Water 500ml</t>
  </si>
  <si>
    <t>7004560320755</t>
  </si>
  <si>
    <t>Empire Water 500ml (2)</t>
  </si>
  <si>
    <t>6007038001195</t>
  </si>
  <si>
    <t>Empire Water 5L</t>
  </si>
  <si>
    <t>7004560320762</t>
  </si>
  <si>
    <t>Empire Water 5L (2)</t>
  </si>
  <si>
    <t>A642</t>
  </si>
  <si>
    <t>Empty 300ml</t>
  </si>
  <si>
    <t>102A</t>
  </si>
  <si>
    <t>Empty Tray</t>
  </si>
  <si>
    <t>6009700130011</t>
  </si>
  <si>
    <t>Energy Peanut Butter 360g</t>
  </si>
  <si>
    <t>300A</t>
  </si>
  <si>
    <t>Engine  Flush 375ml</t>
  </si>
  <si>
    <t>60050205</t>
  </si>
  <si>
    <t>ENO</t>
  </si>
  <si>
    <t>6008165293798</t>
  </si>
  <si>
    <t>Everest 20s</t>
  </si>
  <si>
    <t>6007263000031</t>
  </si>
  <si>
    <t>EVERSHARP BLACK</t>
  </si>
  <si>
    <t>6007263000017</t>
  </si>
  <si>
    <t>EVERSHARP BLUE</t>
  </si>
  <si>
    <t>25 EVERSHARP</t>
  </si>
  <si>
    <t>Eversharp Pen</t>
  </si>
  <si>
    <t>6161107793081</t>
  </si>
  <si>
    <t>Everyday Nestle 400g</t>
  </si>
  <si>
    <t>6009635830864</t>
  </si>
  <si>
    <t>Exercise Book 72 Pgs</t>
  </si>
  <si>
    <t>6009635831731</t>
  </si>
  <si>
    <t>Exercise Book Brwn 72pgs</t>
  </si>
  <si>
    <t>3760071020013</t>
  </si>
  <si>
    <t>Family Sunshine Solar Lamp</t>
  </si>
  <si>
    <t>SOLAR LAMPS</t>
  </si>
  <si>
    <t>5449000664754</t>
  </si>
  <si>
    <t>Fanta  Pet 440ml</t>
  </si>
  <si>
    <t>54491397</t>
  </si>
  <si>
    <t>Fanta  Zero Pet 500ml</t>
  </si>
  <si>
    <t>5449000664723</t>
  </si>
  <si>
    <t>Fanta Grape  Pet 440ml</t>
  </si>
  <si>
    <t>5449000069436</t>
  </si>
  <si>
    <t>Fanta Grape 1ltr</t>
  </si>
  <si>
    <t>5449000010070</t>
  </si>
  <si>
    <t>Fanta Grape 2l</t>
  </si>
  <si>
    <t>5449000069429</t>
  </si>
  <si>
    <t>Fanta Grape 330ml</t>
  </si>
  <si>
    <t>87126815</t>
  </si>
  <si>
    <t>Fanta Grape 500ml</t>
  </si>
  <si>
    <t>90382055</t>
  </si>
  <si>
    <t>Fanta Grape Pet 350ml</t>
  </si>
  <si>
    <t>5449000011527</t>
  </si>
  <si>
    <t>Fanta Orange 330ml</t>
  </si>
  <si>
    <t>90377884</t>
  </si>
  <si>
    <t>Fanta Orange 350mls</t>
  </si>
  <si>
    <t>5449000010049</t>
  </si>
  <si>
    <t>Fanta Orange Pet 2lt</t>
  </si>
  <si>
    <t>87126396</t>
  </si>
  <si>
    <t>Fanta Orange Pets 500ml</t>
  </si>
  <si>
    <t>5449000006271</t>
  </si>
  <si>
    <t>Fanta Pet 1L</t>
  </si>
  <si>
    <t>5449000003201</t>
  </si>
  <si>
    <t>Fanta Pineapple 330mls</t>
  </si>
  <si>
    <t>5449000120960</t>
  </si>
  <si>
    <t>Fanta Zero Can 330ml</t>
  </si>
  <si>
    <t>9556564082149</t>
  </si>
  <si>
    <t>Fantasy Dotted Tutti</t>
  </si>
  <si>
    <t>6001206438646</t>
  </si>
  <si>
    <t>FAST KILL 180MLS</t>
  </si>
  <si>
    <t>6001206438653</t>
  </si>
  <si>
    <t>Fast Kill 300ml</t>
  </si>
  <si>
    <t>6001206438677</t>
  </si>
  <si>
    <t>Fast Kill Odourless 300ml</t>
  </si>
  <si>
    <t>6009702440927</t>
  </si>
  <si>
    <t>FG COFFEE 125G</t>
  </si>
  <si>
    <t>6009702440880</t>
  </si>
  <si>
    <t>FG COFFEE 60G</t>
  </si>
  <si>
    <t>6009702440934</t>
  </si>
  <si>
    <t>FG Tea Leaves 250g</t>
  </si>
  <si>
    <t>6001156100075</t>
  </si>
  <si>
    <t>Five Roses 20g</t>
  </si>
  <si>
    <t>6001156100143</t>
  </si>
  <si>
    <t>Five Roses 50g</t>
  </si>
  <si>
    <t>6001156230062</t>
  </si>
  <si>
    <t>Five Roses 62.5g</t>
  </si>
  <si>
    <t>6009705001934</t>
  </si>
  <si>
    <t>Fizzi  Grape 500mls</t>
  </si>
  <si>
    <t>6009705001927</t>
  </si>
  <si>
    <t>Fizzi  Orange 500mls</t>
  </si>
  <si>
    <t>6009705001996</t>
  </si>
  <si>
    <t>Fizzi Apple 500mls</t>
  </si>
  <si>
    <t>6009705001989</t>
  </si>
  <si>
    <t>Fizzi Classic Cola 500mls</t>
  </si>
  <si>
    <t>6009705001941</t>
  </si>
  <si>
    <t>Fizzi Ginger Beer 500mls</t>
  </si>
  <si>
    <t>6009705002009</t>
  </si>
  <si>
    <t>Fizzi Ginger Cream Soda 500mls</t>
  </si>
  <si>
    <t>6009705002023</t>
  </si>
  <si>
    <t>Fizzi Lemon 500mls</t>
  </si>
  <si>
    <t>6005418000226</t>
  </si>
  <si>
    <t>Fresh Leaves 500g</t>
  </si>
  <si>
    <t>60026231</t>
  </si>
  <si>
    <t>Freshen</t>
  </si>
  <si>
    <t>600970243751</t>
  </si>
  <si>
    <t>FRESHPAK 100G</t>
  </si>
  <si>
    <t>6009702443768</t>
  </si>
  <si>
    <t>Freshpak 200g</t>
  </si>
  <si>
    <t>6001966000190</t>
  </si>
  <si>
    <t>Frimax Fruit Chutney 150g</t>
  </si>
  <si>
    <t>6001966000091</t>
  </si>
  <si>
    <t>Frimax Fruit Chutney 30g</t>
  </si>
  <si>
    <t>6001966000169</t>
  </si>
  <si>
    <t>Frimax Salt  V 30g</t>
  </si>
  <si>
    <t>6001966003573</t>
  </si>
  <si>
    <t>Frimax Salt And Vinegar 125g</t>
  </si>
  <si>
    <t>6001966000022</t>
  </si>
  <si>
    <t>Frimax Salt And Vinegar 150g</t>
  </si>
  <si>
    <t>6001966003580</t>
  </si>
  <si>
    <t>Frimax Smoked Beef 125g</t>
  </si>
  <si>
    <t>6001966000138</t>
  </si>
  <si>
    <t>Frimax Smoked Beef 150g</t>
  </si>
  <si>
    <t>6001966000015</t>
  </si>
  <si>
    <t>Frimax Smoked Beef 30g</t>
  </si>
  <si>
    <t>6001092100276</t>
  </si>
  <si>
    <t>Frisco Coffee 100g</t>
  </si>
  <si>
    <t>6005964100708</t>
  </si>
  <si>
    <t>Fruit Jubes 100g</t>
  </si>
  <si>
    <t>6009900534909</t>
  </si>
  <si>
    <t>FRUITADE LEMON AND LIME 2L</t>
  </si>
  <si>
    <t>6009709823556</t>
  </si>
  <si>
    <t>FRUITICANA  MANGO</t>
  </si>
  <si>
    <t>6009709823549</t>
  </si>
  <si>
    <t>FRUITICANA  MIXED</t>
  </si>
  <si>
    <t>6009709823525</t>
  </si>
  <si>
    <t>FRUITICANA  ORANGE</t>
  </si>
  <si>
    <t>6009711326311</t>
  </si>
  <si>
    <t>Fruiticana Berry 430ml</t>
  </si>
  <si>
    <t>6009709825512</t>
  </si>
  <si>
    <t>Fruiticana Guava 430ml</t>
  </si>
  <si>
    <t>6009694635202</t>
  </si>
  <si>
    <t>Frutesca Cranberry 500ml</t>
  </si>
  <si>
    <t>6009694630580</t>
  </si>
  <si>
    <t>Fruto Guava 340ml</t>
  </si>
  <si>
    <t>6009694630856</t>
  </si>
  <si>
    <t>Fruto Mediterranean Juice 340 Mls</t>
  </si>
  <si>
    <t>6009694630917</t>
  </si>
  <si>
    <t>Fruto Orange Juice 340 Mls</t>
  </si>
  <si>
    <t>6009694630825</t>
  </si>
  <si>
    <t>Fruto Tropical Juice 340 Mls</t>
  </si>
  <si>
    <t>6009900268101</t>
  </si>
  <si>
    <t>Fuitade Orange 2l</t>
  </si>
  <si>
    <t>6005572005464</t>
  </si>
  <si>
    <t>Fun N Fresh Mixed Fruit 1L</t>
  </si>
  <si>
    <t>6005572005495</t>
  </si>
  <si>
    <t>Fun N Fresh Orange And Mango 1L</t>
  </si>
  <si>
    <t>6005572005457</t>
  </si>
  <si>
    <t>Fun N Fresh Passion Fruit 1L</t>
  </si>
  <si>
    <t>6005572005471</t>
  </si>
  <si>
    <t>Fun N Fresh Peach N Appricot 1L</t>
  </si>
  <si>
    <t>5061041302091</t>
  </si>
  <si>
    <t>G DAY BANANA</t>
  </si>
  <si>
    <t>5061041301841</t>
  </si>
  <si>
    <t>G DAY LEMON</t>
  </si>
  <si>
    <t>5061041301834</t>
  </si>
  <si>
    <t>G DAY VANILLA</t>
  </si>
  <si>
    <t>6005964100685</t>
  </si>
  <si>
    <t>Gaiety Sweets</t>
  </si>
  <si>
    <t>25636</t>
  </si>
  <si>
    <t>GANZIM 5L</t>
  </si>
  <si>
    <t>2638659853784</t>
  </si>
  <si>
    <t>Garfunkels Polony</t>
  </si>
  <si>
    <t>6162006603914</t>
  </si>
  <si>
    <t>Geisha 250g</t>
  </si>
  <si>
    <t>6162006603907</t>
  </si>
  <si>
    <t>GEISHA Pink 225G</t>
  </si>
  <si>
    <t>6162006603891</t>
  </si>
  <si>
    <t>GEISHA Strong And Lasting 225G</t>
  </si>
  <si>
    <t>6004077000004</t>
  </si>
  <si>
    <t>Gentle Magic Cream Jah 100ml</t>
  </si>
  <si>
    <t>6004077102012</t>
  </si>
  <si>
    <t>Gentle Magic Lotion 125ml</t>
  </si>
  <si>
    <t>6001017002555</t>
  </si>
  <si>
    <t>Gillete Razor Bldes</t>
  </si>
  <si>
    <t>7393560010170</t>
  </si>
  <si>
    <t>Gillette Razor Blade</t>
  </si>
  <si>
    <t>3014260287061</t>
  </si>
  <si>
    <t>Gillette Shaving Sticks</t>
  </si>
  <si>
    <t>5449000046598</t>
  </si>
  <si>
    <t>Ginger Ale 200ml</t>
  </si>
  <si>
    <t>6007265001913</t>
  </si>
  <si>
    <t>Ginger Biscuits 200g</t>
  </si>
  <si>
    <t>7158008098147</t>
  </si>
  <si>
    <t>Ginger Quality 350ml</t>
  </si>
  <si>
    <t>5449000061478</t>
  </si>
  <si>
    <t>GINGERALE 330ML</t>
  </si>
  <si>
    <t>6001298000738</t>
  </si>
  <si>
    <t>Glade Blooming Cherry 180ml</t>
  </si>
  <si>
    <t>6001298001117</t>
  </si>
  <si>
    <t>Glade Elegant Amber 180ml</t>
  </si>
  <si>
    <t>6001298987114</t>
  </si>
  <si>
    <t>Glade Ocean Escape180ml</t>
  </si>
  <si>
    <t>6001298701772</t>
  </si>
  <si>
    <t>Glade Sheer Vannila Embrace 180ml</t>
  </si>
  <si>
    <t>0703625805806</t>
  </si>
  <si>
    <t>Gloria Cookies 1kg</t>
  </si>
  <si>
    <t>0703625806797</t>
  </si>
  <si>
    <t>Gloria Munchies  Biscuits150g</t>
  </si>
  <si>
    <t>6007421000217</t>
  </si>
  <si>
    <t>Gloria S/Rasing Flour 2kg</t>
  </si>
  <si>
    <t>6009658410043</t>
  </si>
  <si>
    <t>Gold Remington Blue</t>
  </si>
  <si>
    <t>6009658410074</t>
  </si>
  <si>
    <t>Gold Remington Green</t>
  </si>
  <si>
    <t>6009658410012</t>
  </si>
  <si>
    <t>Gold Remington Red</t>
  </si>
  <si>
    <t>6009800620382</t>
  </si>
  <si>
    <t>Golden Bitong Chili 20g</t>
  </si>
  <si>
    <t>6009834280156</t>
  </si>
  <si>
    <t>Grand Fine Salt 2kg</t>
  </si>
  <si>
    <t>60099983</t>
  </si>
  <si>
    <t>Grand Pa Headache Powder</t>
  </si>
  <si>
    <t>5449000341181</t>
  </si>
  <si>
    <t>Grapetiser 300ml</t>
  </si>
  <si>
    <t>6009633542202</t>
  </si>
  <si>
    <t>Grays Throat Lozenges</t>
  </si>
  <si>
    <t>A197</t>
  </si>
  <si>
    <t>Green Bar Britewash 1kg</t>
  </si>
  <si>
    <t>763236805886</t>
  </si>
  <si>
    <t>Green Eaze Sunlight 500ml</t>
  </si>
  <si>
    <t>6009800620344</t>
  </si>
  <si>
    <t>Gregs Biltong Peri Peri 40g</t>
  </si>
  <si>
    <t>60098006200320</t>
  </si>
  <si>
    <t>Gregs Biltong Periperi 20g</t>
  </si>
  <si>
    <t>6009800620313</t>
  </si>
  <si>
    <t>Gregs Biltong Salted 20g</t>
  </si>
  <si>
    <t>6009800620337</t>
  </si>
  <si>
    <t>Gregs Biltong Salted 40g</t>
  </si>
  <si>
    <t>6002282000956</t>
  </si>
  <si>
    <t>Gud Oil Filter</t>
  </si>
  <si>
    <t>6009711463917</t>
  </si>
  <si>
    <t>H2go Purified Water 500mls</t>
  </si>
  <si>
    <t>A434</t>
  </si>
  <si>
    <t>Halls Assrted</t>
  </si>
  <si>
    <t>60025265</t>
  </si>
  <si>
    <t>Halls Cherry 33.5g</t>
  </si>
  <si>
    <t>60026125</t>
  </si>
  <si>
    <t>Halls Fruit Explosion 33.5g</t>
  </si>
  <si>
    <t>60025258</t>
  </si>
  <si>
    <t>Halls Ice Blue 33.5g</t>
  </si>
  <si>
    <t>60025296</t>
  </si>
  <si>
    <t>Halls Mentholyptus 33.5g</t>
  </si>
  <si>
    <t>60025272</t>
  </si>
  <si>
    <t>Halls Xtra 33.5g</t>
  </si>
  <si>
    <t>700083632012</t>
  </si>
  <si>
    <t>Hanawa Cheese And Onion100g</t>
  </si>
  <si>
    <t>700083631992</t>
  </si>
  <si>
    <t>Hanawa Salt And Vinegar100g</t>
  </si>
  <si>
    <t>700083631985</t>
  </si>
  <si>
    <t>Hanawa Tomato Sauce 100g</t>
  </si>
  <si>
    <t>6001087006057</t>
  </si>
  <si>
    <t>Handy Andy Lave 750ml</t>
  </si>
  <si>
    <t>6001087006095</t>
  </si>
  <si>
    <t>Handy Andy Lem 750ml</t>
  </si>
  <si>
    <t>6001106128647</t>
  </si>
  <si>
    <t>Harpic Lavender Cleaning Gel 750ml</t>
  </si>
  <si>
    <t>6001106102968</t>
  </si>
  <si>
    <t>Harpic Liquid 500ml</t>
  </si>
  <si>
    <t>HRLD</t>
  </si>
  <si>
    <t>Herald</t>
  </si>
  <si>
    <t>6009803780823</t>
  </si>
  <si>
    <t>Herroz Meth Spirit 200ml</t>
  </si>
  <si>
    <t>6009803780847</t>
  </si>
  <si>
    <t>Herroz Methylated Spirit</t>
  </si>
  <si>
    <t>3760071020020</t>
  </si>
  <si>
    <t>Home Sunshine Solar Lamp</t>
  </si>
  <si>
    <t>6001068379101</t>
  </si>
  <si>
    <t>Hot Chocolate 250g</t>
  </si>
  <si>
    <t>6001019907513</t>
  </si>
  <si>
    <t>Huggies 3</t>
  </si>
  <si>
    <t>6009661380210</t>
  </si>
  <si>
    <t>Huletts Brown Sugar 2kg</t>
  </si>
  <si>
    <t>6009888499009</t>
  </si>
  <si>
    <t>HYDRO BOOST 5L</t>
  </si>
  <si>
    <t>0731882405606</t>
  </si>
  <si>
    <t>Ideal White Rice 2kg</t>
  </si>
  <si>
    <t>6007386013109</t>
  </si>
  <si>
    <t>Image Soap  Fresh Aloe 300g</t>
  </si>
  <si>
    <t>6007386013093</t>
  </si>
  <si>
    <t>Image Soap  Rose 300g</t>
  </si>
  <si>
    <t>6007552003903</t>
  </si>
  <si>
    <t>Imperial Mints 50g</t>
  </si>
  <si>
    <t>6002058000036</t>
  </si>
  <si>
    <t>Inecto Super Black</t>
  </si>
  <si>
    <t>6009523606557</t>
  </si>
  <si>
    <t>Ingrams Camphor Herbal 450g</t>
  </si>
  <si>
    <t>6009523606588</t>
  </si>
  <si>
    <t>Ingrams Camphor Moisture Plus 450g</t>
  </si>
  <si>
    <t>6009523606595</t>
  </si>
  <si>
    <t>Ingrams Tissue Oil 450ml</t>
  </si>
  <si>
    <t>6009644780082</t>
  </si>
  <si>
    <t>Inkomaas 500ml</t>
  </si>
  <si>
    <t>6546356592515</t>
  </si>
  <si>
    <t>Iphone D/Cable</t>
  </si>
  <si>
    <t>6009603060699</t>
  </si>
  <si>
    <t>Jade Green250g</t>
  </si>
  <si>
    <t>6009603060736</t>
  </si>
  <si>
    <t>Jade Pink 250g</t>
  </si>
  <si>
    <t>6009603060675</t>
  </si>
  <si>
    <t>Jade Purple</t>
  </si>
  <si>
    <t>6009603060750</t>
  </si>
  <si>
    <t>Jade White</t>
  </si>
  <si>
    <t>8720608603442</t>
  </si>
  <si>
    <t>Jko African Blend</t>
  </si>
  <si>
    <t>6161106623662</t>
  </si>
  <si>
    <t>JOJO 5L</t>
  </si>
  <si>
    <t>6930213911777</t>
  </si>
  <si>
    <t>Jojo Still Water 2L</t>
  </si>
  <si>
    <t>9787040119916</t>
  </si>
  <si>
    <t>Jojo Still Water 500ml</t>
  </si>
  <si>
    <t>8720608603138</t>
  </si>
  <si>
    <t>Joko  Strong Tea 20g</t>
  </si>
  <si>
    <t>6001089120843</t>
  </si>
  <si>
    <t>Joko 250g</t>
  </si>
  <si>
    <t>6001089020907</t>
  </si>
  <si>
    <t>Joko Origional 150g</t>
  </si>
  <si>
    <t>6001089120942</t>
  </si>
  <si>
    <t>Joko Tea Bags 50g</t>
  </si>
  <si>
    <t>8720608603428</t>
  </si>
  <si>
    <t>JOKO TEABAGS 65G</t>
  </si>
  <si>
    <t>6009881225025</t>
  </si>
  <si>
    <t>Jumbo Beef 24g</t>
  </si>
  <si>
    <t>6009881225032</t>
  </si>
  <si>
    <t>Jumbo Snacks 24g</t>
  </si>
  <si>
    <t>6454881504593</t>
  </si>
  <si>
    <t>Kambucha Ass 500ml</t>
  </si>
  <si>
    <t>6009812570897</t>
  </si>
  <si>
    <t>Karinga Chilli Beef 50g</t>
  </si>
  <si>
    <t>6009812570828</t>
  </si>
  <si>
    <t>Karinga Usavi  Beef Mix 50g</t>
  </si>
  <si>
    <t>6009812570835</t>
  </si>
  <si>
    <t>Karinga Usavi  Chicken Mix 50g</t>
  </si>
  <si>
    <t>6001306000996</t>
  </si>
  <si>
    <t>Kelloggs Corn Flakeskg</t>
  </si>
  <si>
    <t>6001306002457</t>
  </si>
  <si>
    <t>Kellogs Noodles Beef 70g</t>
  </si>
  <si>
    <t>6001306002440</t>
  </si>
  <si>
    <t>Kellogs Noodles Chicken Flavuor 70g</t>
  </si>
  <si>
    <t>6009710890103</t>
  </si>
  <si>
    <t>Kellogs Noodles D/Curry 70g</t>
  </si>
  <si>
    <t>6009803998006</t>
  </si>
  <si>
    <t>Kellogs Noodles Hot&amp;spicy 70g</t>
  </si>
  <si>
    <t>6009644780518</t>
  </si>
  <si>
    <t>Kershelmar Steri Milk 500ml</t>
  </si>
  <si>
    <t>6975801566014</t>
  </si>
  <si>
    <t>Kia Earphones</t>
  </si>
  <si>
    <t>6008307000505</t>
  </si>
  <si>
    <t>King Kurls 100g</t>
  </si>
  <si>
    <t>6005794000148</t>
  </si>
  <si>
    <t>Kingsgate 20s</t>
  </si>
  <si>
    <t>6001298959999</t>
  </si>
  <si>
    <t>Kiwi Black Shoe Polish 50ml</t>
  </si>
  <si>
    <t>6009888634950</t>
  </si>
  <si>
    <t>Kiwi Mang  Strawbery Energy Drink 500ml</t>
  </si>
  <si>
    <t>6001298959982</t>
  </si>
  <si>
    <t>Kiwi Shoe Polish Dark Brown 50ml</t>
  </si>
  <si>
    <t>6001298959944</t>
  </si>
  <si>
    <t>Kiwi Toney Red Polish 50ml</t>
  </si>
  <si>
    <t>6009685470560</t>
  </si>
  <si>
    <t>Knockout Liquid 2L</t>
  </si>
  <si>
    <t>6009685470881</t>
  </si>
  <si>
    <t>Knockout Liquid 750ml</t>
  </si>
  <si>
    <t>6009814580283</t>
  </si>
  <si>
    <t>Kombucha Apple 1L</t>
  </si>
  <si>
    <t>6009814580412</t>
  </si>
  <si>
    <t>Kombucha Apple 500ml</t>
  </si>
  <si>
    <t>6009814580238</t>
  </si>
  <si>
    <t>Kombucha Fruit Cocktail 1L</t>
  </si>
  <si>
    <t>6009814580368</t>
  </si>
  <si>
    <t>Kombucha Fruit Cocktail 500ml</t>
  </si>
  <si>
    <t>6009814580344</t>
  </si>
  <si>
    <t>Kombucha Green Tea  500ml</t>
  </si>
  <si>
    <t>6009814580405</t>
  </si>
  <si>
    <t>Kombucha Honey  500ml</t>
  </si>
  <si>
    <t>6009814580375</t>
  </si>
  <si>
    <t>KOMBUCHA LEMON 500ml</t>
  </si>
  <si>
    <t>6009814580276</t>
  </si>
  <si>
    <t>Kombuchahoney15L</t>
  </si>
  <si>
    <t>6009522306120</t>
  </si>
  <si>
    <t>Koo Baked Beans 215g</t>
  </si>
  <si>
    <t>6009522300586</t>
  </si>
  <si>
    <t>Koo Baked Beans 410g</t>
  </si>
  <si>
    <t>6001059946404</t>
  </si>
  <si>
    <t>Koo Chakalaka Mild And Spicy 410g</t>
  </si>
  <si>
    <t>6001059946428</t>
  </si>
  <si>
    <t>Koo Chakalaka Mild Spicy 215g</t>
  </si>
  <si>
    <t>6001059946398</t>
  </si>
  <si>
    <t>Koo Chklaka Hot Spicy 410g</t>
  </si>
  <si>
    <t>6007497001095</t>
  </si>
  <si>
    <t>Korn Kurls 50g</t>
  </si>
  <si>
    <t>5029053535760</t>
  </si>
  <si>
    <t>KOTEX NORMAL 10S</t>
  </si>
  <si>
    <t>6001019907100</t>
  </si>
  <si>
    <t>Kotex Pads</t>
  </si>
  <si>
    <t>5029053535784</t>
  </si>
  <si>
    <t>Kotex Pads Young</t>
  </si>
  <si>
    <t>5061041300530</t>
  </si>
  <si>
    <t>KREMA CHOC FLVRD 100G</t>
  </si>
  <si>
    <t>5061041300516</t>
  </si>
  <si>
    <t>KREMA LEMON FLVRD 100G</t>
  </si>
  <si>
    <t>5061041300523</t>
  </si>
  <si>
    <t>KREMA STRWBRRY FLVRD 100G</t>
  </si>
  <si>
    <t>5061041300509</t>
  </si>
  <si>
    <t>KREMA VANILLA FLVRD 100G</t>
  </si>
  <si>
    <t>6009805360627</t>
  </si>
  <si>
    <t>Kumakomo Water 500mls</t>
  </si>
  <si>
    <t>724376216512</t>
  </si>
  <si>
    <t>Kumbucha  Ginger Drink 350mk</t>
  </si>
  <si>
    <t>6007497001170</t>
  </si>
  <si>
    <t>Lakker Nax 100g</t>
  </si>
  <si>
    <t>6007497001323</t>
  </si>
  <si>
    <t>Lakkernax Cheese 28g</t>
  </si>
  <si>
    <t>6007497001231</t>
  </si>
  <si>
    <t>Lakkernax Fruity Chutney 100g</t>
  </si>
  <si>
    <t>6007497001330</t>
  </si>
  <si>
    <t>Lakkernax Tomato 28g</t>
  </si>
  <si>
    <t>8901106101030</t>
  </si>
  <si>
    <t>Lasser Razor Platinum</t>
  </si>
  <si>
    <t>5015911101109</t>
  </si>
  <si>
    <t>Lasser Shaving Sticks</t>
  </si>
  <si>
    <t>6009710720615</t>
  </si>
  <si>
    <t>Lays  Caribbean Onion 120G</t>
  </si>
  <si>
    <t>6009510806151</t>
  </si>
  <si>
    <t>Lays  Carribean Onion 105g</t>
  </si>
  <si>
    <t>6009510806168</t>
  </si>
  <si>
    <t>Lays  Salted 105g</t>
  </si>
  <si>
    <t>6009710720622</t>
  </si>
  <si>
    <t>Lays  Salted 120g</t>
  </si>
  <si>
    <t>6009510806175</t>
  </si>
  <si>
    <t>Lays  Sour Cream Onion Flavour 105g</t>
  </si>
  <si>
    <t>6009710723043</t>
  </si>
  <si>
    <t>Lays Brazilian Spicy 120g</t>
  </si>
  <si>
    <t>6009510804560</t>
  </si>
  <si>
    <t>Lays Caribbean Onion 36g</t>
  </si>
  <si>
    <t>6009710724705</t>
  </si>
  <si>
    <t>Lays Carribean 70g</t>
  </si>
  <si>
    <t>6009510805857</t>
  </si>
  <si>
    <t>LAYS CARRIBEAN ONION  23g</t>
  </si>
  <si>
    <t>6009510802917</t>
  </si>
  <si>
    <t>Lays Carribean Onion 125g</t>
  </si>
  <si>
    <t>6009710723920</t>
  </si>
  <si>
    <t>Lays Italian Truffle 120g</t>
  </si>
  <si>
    <t>6009710723005</t>
  </si>
  <si>
    <t>Lays Japanese Yak Chicken 120g</t>
  </si>
  <si>
    <t>6009510806007</t>
  </si>
  <si>
    <t>Lays Portugese Prego125g</t>
  </si>
  <si>
    <t>6009510806014</t>
  </si>
  <si>
    <t>Lays Portuguese Prego</t>
  </si>
  <si>
    <t>6001069206581</t>
  </si>
  <si>
    <t>Lays Salt And Vinegar 125g</t>
  </si>
  <si>
    <t>6009510804812</t>
  </si>
  <si>
    <t>Lays Salted 125g</t>
  </si>
  <si>
    <t>6009510805840</t>
  </si>
  <si>
    <t>LAYS SALTED 23g</t>
  </si>
  <si>
    <t>6009710724682</t>
  </si>
  <si>
    <t>Lays Salted 70g</t>
  </si>
  <si>
    <t>6009710724347</t>
  </si>
  <si>
    <t>Lays Sour Cream 120g</t>
  </si>
  <si>
    <t>6001069206611</t>
  </si>
  <si>
    <t>Lays Sour Cream Onion 125g</t>
  </si>
  <si>
    <t>9009250720592</t>
  </si>
  <si>
    <t>Lays Sour Cream120g</t>
  </si>
  <si>
    <t>6009510805864</t>
  </si>
  <si>
    <t>Lays Spring 23g</t>
  </si>
  <si>
    <t>6009510806182</t>
  </si>
  <si>
    <t>Lays Spring Onion 105g</t>
  </si>
  <si>
    <t>6009710720585</t>
  </si>
  <si>
    <t>Lays Spring Onion 120G</t>
  </si>
  <si>
    <t>6009710724729</t>
  </si>
  <si>
    <t>Lays Spring Onion 70g</t>
  </si>
  <si>
    <t>6009710722640</t>
  </si>
  <si>
    <t>LAYS Sweet And Smokey  23g</t>
  </si>
  <si>
    <t>6009710720653</t>
  </si>
  <si>
    <t>Lays Sweet And Smokey 120g</t>
  </si>
  <si>
    <t>6009510809015</t>
  </si>
  <si>
    <t>Lays Sweet And Smokey American120g</t>
  </si>
  <si>
    <t>6001069297725</t>
  </si>
  <si>
    <t>Lays Sweet Chilli 125g</t>
  </si>
  <si>
    <t>6009710722657</t>
  </si>
  <si>
    <t>Lays Sweet N Smokey 105g</t>
  </si>
  <si>
    <t>6009510807462</t>
  </si>
  <si>
    <t>Lays Thai Sweet Chill Flavour105g</t>
  </si>
  <si>
    <t>6009710720318</t>
  </si>
  <si>
    <t>Lays Thai Sweet Chilli  23g</t>
  </si>
  <si>
    <t>6009710720608</t>
  </si>
  <si>
    <t>Lays Thai Sweet Chilli 120g</t>
  </si>
  <si>
    <t>6007038001812</t>
  </si>
  <si>
    <t>Lemon Creams 125g</t>
  </si>
  <si>
    <t>5449000046581</t>
  </si>
  <si>
    <t>Lemonade Flavoured Drink 200ml</t>
  </si>
  <si>
    <t>LHOLDER256</t>
  </si>
  <si>
    <t>License Holder</t>
  </si>
  <si>
    <t>6001087358620</t>
  </si>
  <si>
    <t>Lifebouy Care 175g</t>
  </si>
  <si>
    <t>6001087358637</t>
  </si>
  <si>
    <t>Lifebouy Herbal 175g</t>
  </si>
  <si>
    <t>6001087358651</t>
  </si>
  <si>
    <t>Lifebouy Lemon Fresh 175g</t>
  </si>
  <si>
    <t>6001087377737</t>
  </si>
  <si>
    <t>Lifebouy Natural G 175g</t>
  </si>
  <si>
    <t>6001087358613</t>
  </si>
  <si>
    <t>Lifebouy Total 10 175g</t>
  </si>
  <si>
    <t>6009508407926</t>
  </si>
  <si>
    <t>Lil-Lets Scented Pads</t>
  </si>
  <si>
    <t>6009508407919</t>
  </si>
  <si>
    <t>Lil-Lets Unscented Pads</t>
  </si>
  <si>
    <t>600398900510</t>
  </si>
  <si>
    <t>Limpopo Hyjo 500ml</t>
  </si>
  <si>
    <t>6003989000478</t>
  </si>
  <si>
    <t>Limpopo Maas 1L</t>
  </si>
  <si>
    <t>6003989000461</t>
  </si>
  <si>
    <t>Limpopo Maas 500g</t>
  </si>
  <si>
    <t>6003989003011</t>
  </si>
  <si>
    <t>Limpopo Mageu  Cream1 Ltr</t>
  </si>
  <si>
    <t>6003989003080</t>
  </si>
  <si>
    <t>Limpopo Mageu  Mabele</t>
  </si>
  <si>
    <t>6003989003073</t>
  </si>
  <si>
    <t>Limpopo Mageu  Mabele 1 Ltr</t>
  </si>
  <si>
    <t>60069795</t>
  </si>
  <si>
    <t>Lion Matches Each</t>
  </si>
  <si>
    <t>6001240239551</t>
  </si>
  <si>
    <t>Liqui  Passion  300ml</t>
  </si>
  <si>
    <t>6001240239377</t>
  </si>
  <si>
    <t>Liqui Breakfast 300ml</t>
  </si>
  <si>
    <t>6001240239346</t>
  </si>
  <si>
    <t>Liqui Clear Apple 200ml</t>
  </si>
  <si>
    <t>6001240500460</t>
  </si>
  <si>
    <t>Liqui Fruit Berry Blaze Ltr</t>
  </si>
  <si>
    <t>6001240239988</t>
  </si>
  <si>
    <t>Liqui Fruit Blueberry Burst 1L</t>
  </si>
  <si>
    <t>6001240500859</t>
  </si>
  <si>
    <t>Liqui Fruit Breakfast 1L</t>
  </si>
  <si>
    <t>6001048000339</t>
  </si>
  <si>
    <t>Liqui Fruit Clear Apple 1ltr</t>
  </si>
  <si>
    <t>6001240550014</t>
  </si>
  <si>
    <t>Liqui Fruit Cranberry 1L</t>
  </si>
  <si>
    <t>6001240239438</t>
  </si>
  <si>
    <t>Liqui Fruit Cranberry 300ml</t>
  </si>
  <si>
    <t>6001240500293</t>
  </si>
  <si>
    <t>Liqui Fruit Litchi1ltr</t>
  </si>
  <si>
    <t>6001048000315</t>
  </si>
  <si>
    <t>Liqui Fruit Orange 1L</t>
  </si>
  <si>
    <t>6001048000629</t>
  </si>
  <si>
    <t>Liqui Fruit Red Grape 1L</t>
  </si>
  <si>
    <t>6001240238998</t>
  </si>
  <si>
    <t>Liqui Fruit Tropical 1L</t>
  </si>
  <si>
    <t>6001240500262</t>
  </si>
  <si>
    <t>Liqui Mango And Orange 1L</t>
  </si>
  <si>
    <t>6001240239520</t>
  </si>
  <si>
    <t>Liqui Red Grape 300ml</t>
  </si>
  <si>
    <t>6001048000407</t>
  </si>
  <si>
    <t>Liqui Summer Pine 1L</t>
  </si>
  <si>
    <t>6007265000114</t>
  </si>
  <si>
    <t>LOB BERMUDA CREAMS</t>
  </si>
  <si>
    <t>6007265001777</t>
  </si>
  <si>
    <t>Lob Ginger Bites 135g</t>
  </si>
  <si>
    <t>6007265001807</t>
  </si>
  <si>
    <t>Lob Kreamies Chocolate 110g</t>
  </si>
  <si>
    <t>6007265000152</t>
  </si>
  <si>
    <t>LOB LEMON CREAMS 200g</t>
  </si>
  <si>
    <t>6007265000053</t>
  </si>
  <si>
    <t>Lob Loose 250g</t>
  </si>
  <si>
    <t>6007265000046</t>
  </si>
  <si>
    <t>Lob Loose 500g</t>
  </si>
  <si>
    <t>6007265001609</t>
  </si>
  <si>
    <t>Lob Marie Biscuits 150g</t>
  </si>
  <si>
    <t>6007265001586</t>
  </si>
  <si>
    <t>Lobels  Creamy Chocolate 150g</t>
  </si>
  <si>
    <t>6007265001814</t>
  </si>
  <si>
    <t>Lobels Blueberry Kreamies 110g</t>
  </si>
  <si>
    <t>6007265001739</t>
  </si>
  <si>
    <t>Lobels Choc Chip Cookies 150g</t>
  </si>
  <si>
    <t>6007265001876</t>
  </si>
  <si>
    <t>Lobels Choc Loose Biscuits 500g</t>
  </si>
  <si>
    <t>6007265001715</t>
  </si>
  <si>
    <t>Lobels Choc Shortcake 160g</t>
  </si>
  <si>
    <t>6007265000510</t>
  </si>
  <si>
    <t>Lobels Choco Chunks 200g</t>
  </si>
  <si>
    <t>6007265000190</t>
  </si>
  <si>
    <t>Lobels Choice Assorted Biscuits 200g</t>
  </si>
  <si>
    <t>6007265001746</t>
  </si>
  <si>
    <t>Lobels Chunky Choc Dipper Cookies 150g</t>
  </si>
  <si>
    <t>6007265001838</t>
  </si>
  <si>
    <t>Lobels Cinnamon N Raisin 150g</t>
  </si>
  <si>
    <t>6007265001333</t>
  </si>
  <si>
    <t>Lobels Custard Creams 150g</t>
  </si>
  <si>
    <t>6007265001593</t>
  </si>
  <si>
    <t>Lobels Double Creamy Chocolate 150g</t>
  </si>
  <si>
    <t>6007265001753</t>
  </si>
  <si>
    <t>Lobels Eat One Now Cookies 150g</t>
  </si>
  <si>
    <t>6007265001845</t>
  </si>
  <si>
    <t>Lobels Lemon And Orange Cookies 150g</t>
  </si>
  <si>
    <t>6007265001418</t>
  </si>
  <si>
    <t>Lobels Lemon Creams 150g</t>
  </si>
  <si>
    <t>6007265001784</t>
  </si>
  <si>
    <t>Lobels Lemon Kreamies 110g</t>
  </si>
  <si>
    <t>6007265000251</t>
  </si>
  <si>
    <t>Lobels Marie 200g</t>
  </si>
  <si>
    <t>6007265001722</t>
  </si>
  <si>
    <t>Lobels Oat Crunch Cookies 150g</t>
  </si>
  <si>
    <t>6007265001890</t>
  </si>
  <si>
    <t>Lobels Shortbread 200g</t>
  </si>
  <si>
    <t>6007265001340</t>
  </si>
  <si>
    <t>Lobels Strawberry Creams 150g</t>
  </si>
  <si>
    <t>6007265001760</t>
  </si>
  <si>
    <t>Lobels Tea Time Coconut Biscuits 150g</t>
  </si>
  <si>
    <t>6007265000169</t>
  </si>
  <si>
    <t>Lobels Vanilla Creams 150g</t>
  </si>
  <si>
    <t>6007265001791</t>
  </si>
  <si>
    <t>Lobels Vanilla Kreamies 110g</t>
  </si>
  <si>
    <t>6007265002217</t>
  </si>
  <si>
    <t>Loose Biscuits 150g</t>
  </si>
  <si>
    <t>5010821132007</t>
  </si>
  <si>
    <t>Lucky Star Pilchards 155g</t>
  </si>
  <si>
    <t>5010821131000</t>
  </si>
  <si>
    <t>Lucky Star Pilchards Chilli 215g</t>
  </si>
  <si>
    <t>6001115001542</t>
  </si>
  <si>
    <t>Lucky Star Pilchards Chilli 400g</t>
  </si>
  <si>
    <t>5010821122008</t>
  </si>
  <si>
    <t>Lucky Star Pilchards Tomato 155g</t>
  </si>
  <si>
    <t>5010821121001</t>
  </si>
  <si>
    <t>Lucky Star Pilchards Tomato 215g</t>
  </si>
  <si>
    <t>6001115001535</t>
  </si>
  <si>
    <t>Lucky Star Pilchards Tomato 400g</t>
  </si>
  <si>
    <t>7622202282614</t>
  </si>
  <si>
    <t>Lunch Bar 21g</t>
  </si>
  <si>
    <t>6001065033860</t>
  </si>
  <si>
    <t>Lunchbar 23g</t>
  </si>
  <si>
    <t>6001065034027</t>
  </si>
  <si>
    <t>Lunchbar 48g</t>
  </si>
  <si>
    <t>6001087361309</t>
  </si>
  <si>
    <t>Lux  Velvet Touch 175g</t>
  </si>
  <si>
    <t>6001087376129</t>
  </si>
  <si>
    <t>Lux Even Tone 175g</t>
  </si>
  <si>
    <t>6001087361323</t>
  </si>
  <si>
    <t>Lux Shake Me Upp 175g</t>
  </si>
  <si>
    <t>6001087361347</t>
  </si>
  <si>
    <t>Lux Soap S Twilight 175g</t>
  </si>
  <si>
    <t>6001087361354</t>
  </si>
  <si>
    <t>Lux Soap Scarlet Blossom 175g</t>
  </si>
  <si>
    <t>6001087361286</t>
  </si>
  <si>
    <t>Lux Soap Soft Caress 175g</t>
  </si>
  <si>
    <t>6001087361293</t>
  </si>
  <si>
    <t>Lux Soap Soft Touch 175g</t>
  </si>
  <si>
    <t>6001087361316</t>
  </si>
  <si>
    <t>Lux Soap Wake Me Up 175g</t>
  </si>
  <si>
    <t>6001087008587</t>
  </si>
  <si>
    <t>Lux Soft Caress 100g</t>
  </si>
  <si>
    <t>6001087365802</t>
  </si>
  <si>
    <t>Lux T Whisper</t>
  </si>
  <si>
    <t>6004842006880</t>
  </si>
  <si>
    <t>Lyons Peanut 1L</t>
  </si>
  <si>
    <t>6004842001526</t>
  </si>
  <si>
    <t>Lyons Quickbrew Teabags Box 100s</t>
  </si>
  <si>
    <t>6008165292807</t>
  </si>
  <si>
    <t>Madison 10s</t>
  </si>
  <si>
    <t>6001934000016</t>
  </si>
  <si>
    <t>Madison 20s</t>
  </si>
  <si>
    <t>6007497051748</t>
  </si>
  <si>
    <t>Madras Hot 50g</t>
  </si>
  <si>
    <t>6003989003028</t>
  </si>
  <si>
    <t>Mageu Cream Flavur 500ml</t>
  </si>
  <si>
    <t>6009188007393</t>
  </si>
  <si>
    <t>MAGGI NOODLES BEEF</t>
  </si>
  <si>
    <t>6001068587209</t>
  </si>
  <si>
    <t>Maggi Noodles Beef 75g</t>
  </si>
  <si>
    <t>6009188007386</t>
  </si>
  <si>
    <t>MAGGI NOODLES D/CURRY</t>
  </si>
  <si>
    <t>6001068660902</t>
  </si>
  <si>
    <t>MAGGI NOODLES Durban Curry</t>
  </si>
  <si>
    <t>6019609697188</t>
  </si>
  <si>
    <t>Magogos Peanut 350ml</t>
  </si>
  <si>
    <t>6007421002914</t>
  </si>
  <si>
    <t>Mahatma White Rice 2kg</t>
  </si>
  <si>
    <t>6009711325802</t>
  </si>
  <si>
    <t>Maheu Amasipsip Vanilla Custard 500mls</t>
  </si>
  <si>
    <t>6322417351310</t>
  </si>
  <si>
    <t>Mamalo Peanut Butter 375ml</t>
  </si>
  <si>
    <t>6009691170010</t>
  </si>
  <si>
    <t>Mamas Mixed Fruit Jam 500g</t>
  </si>
  <si>
    <t>6009900522203</t>
  </si>
  <si>
    <t>Mamas Peanut Butter 375ml</t>
  </si>
  <si>
    <t>6003989001437</t>
  </si>
  <si>
    <t>Mangoe Apple 100%</t>
  </si>
  <si>
    <t>6003989001390</t>
  </si>
  <si>
    <t>Mangoe Fruit Coctail 100%</t>
  </si>
  <si>
    <t>6003989001192</t>
  </si>
  <si>
    <t>Mangoe Juice Blend 100%</t>
  </si>
  <si>
    <t>P1237</t>
  </si>
  <si>
    <t>Maputi Each</t>
  </si>
  <si>
    <t>L1237</t>
  </si>
  <si>
    <t>Maputi Pack</t>
  </si>
  <si>
    <t>6009678261472</t>
  </si>
  <si>
    <t>Maq 2kg</t>
  </si>
  <si>
    <t>6009678260024</t>
  </si>
  <si>
    <t>Maq Washing Powder 150g</t>
  </si>
  <si>
    <t>6009678260031</t>
  </si>
  <si>
    <t>Maq Washing Powder 250g</t>
  </si>
  <si>
    <t>6009678260048</t>
  </si>
  <si>
    <t>Maq Washing Powder 500g</t>
  </si>
  <si>
    <t>5449000095572</t>
  </si>
  <si>
    <t>Mazoe Blackberry Original 2l</t>
  </si>
  <si>
    <t>5449000243867</t>
  </si>
  <si>
    <t>Mazoe Cream Soda 2l</t>
  </si>
  <si>
    <t>5449000009401</t>
  </si>
  <si>
    <t>MAZOE CREME SODA 2L</t>
  </si>
  <si>
    <t>5449000262417</t>
  </si>
  <si>
    <t>Mazoe Orange Crush 2l</t>
  </si>
  <si>
    <t>5449000011510</t>
  </si>
  <si>
    <t>Mazoe Peach Syrup 2l</t>
  </si>
  <si>
    <t>5449000017000</t>
  </si>
  <si>
    <t>Mazoe Raspberry 2l</t>
  </si>
  <si>
    <t>60015990</t>
  </si>
  <si>
    <t>Med Lemon Regular</t>
  </si>
  <si>
    <t>6009702156378</t>
  </si>
  <si>
    <t>Mega Salt 1kg</t>
  </si>
  <si>
    <t>6164000399435</t>
  </si>
  <si>
    <t>Mega Spaghetti 400g</t>
  </si>
  <si>
    <t>6009709823303</t>
  </si>
  <si>
    <t>Milkit  Toffe Toffe Bar</t>
  </si>
  <si>
    <t>5449000180292</t>
  </si>
  <si>
    <t>Minute Maid Apple 1L</t>
  </si>
  <si>
    <t>5449000188342</t>
  </si>
  <si>
    <t>Minute Maid Apple Grape 400ml</t>
  </si>
  <si>
    <t>5449000277657</t>
  </si>
  <si>
    <t>Minute Maid BERRY 400MLS</t>
  </si>
  <si>
    <t>5449000227140</t>
  </si>
  <si>
    <t>Minute Maid Guava 400ml</t>
  </si>
  <si>
    <t>5449000284105</t>
  </si>
  <si>
    <t>Minute Maid Lemon 400mls</t>
  </si>
  <si>
    <t>90399497</t>
  </si>
  <si>
    <t>Minute Maid Orange 400ml</t>
  </si>
  <si>
    <t>90490224</t>
  </si>
  <si>
    <t>Minute Maid Orange Pulpy  400ml</t>
  </si>
  <si>
    <t>5449000284143</t>
  </si>
  <si>
    <t>Minute Maid Orange Refresher 400mls</t>
  </si>
  <si>
    <t>5449000195456</t>
  </si>
  <si>
    <t>Minute Maid Tropical 1L</t>
  </si>
  <si>
    <t>90399480</t>
  </si>
  <si>
    <t>Minute Maid Tropical 400ml</t>
  </si>
  <si>
    <t>60009880793051</t>
  </si>
  <si>
    <t>Mirinda Apple 500ml</t>
  </si>
  <si>
    <t>6009880793112</t>
  </si>
  <si>
    <t>Mirinda Cherry Fruity 1l</t>
  </si>
  <si>
    <t>6009880793037</t>
  </si>
  <si>
    <t>Mirinda Fruity 500ml</t>
  </si>
  <si>
    <t>6009880793273</t>
  </si>
  <si>
    <t>MIRINDA GRAPE 330ML</t>
  </si>
  <si>
    <t>6009880793662</t>
  </si>
  <si>
    <t>Mirinda Grape 330ml</t>
  </si>
  <si>
    <t>6009888561942</t>
  </si>
  <si>
    <t>Mirinda Orange  Flavour 500ml</t>
  </si>
  <si>
    <t>6009888561959</t>
  </si>
  <si>
    <t>Mirinda Orange 1litre</t>
  </si>
  <si>
    <t>6009880793020</t>
  </si>
  <si>
    <t>Mirinda Orange 500ml</t>
  </si>
  <si>
    <t>6009885610344</t>
  </si>
  <si>
    <t>Mirinda Pineapple 500ml</t>
  </si>
  <si>
    <t>6009601420105</t>
  </si>
  <si>
    <t>Monate Tea 250g</t>
  </si>
  <si>
    <t>5060166698874</t>
  </si>
  <si>
    <t>Monster Black 500MLS</t>
  </si>
  <si>
    <t>5060335632715</t>
  </si>
  <si>
    <t>Monster Doctor 500ml</t>
  </si>
  <si>
    <t>5060166698911</t>
  </si>
  <si>
    <t>Monster Orange 500ml</t>
  </si>
  <si>
    <t>5060337509411</t>
  </si>
  <si>
    <t>MONSTER RED</t>
  </si>
  <si>
    <t>5060337501804</t>
  </si>
  <si>
    <t>MONSTER ULTRA</t>
  </si>
  <si>
    <t>6009711463580</t>
  </si>
  <si>
    <t>Montys Baked Beans 410g</t>
  </si>
  <si>
    <t>6009713102487</t>
  </si>
  <si>
    <t>Mooyo  Banana Maize Drink 500ml</t>
  </si>
  <si>
    <t>9009253102500</t>
  </si>
  <si>
    <t>Mooyo Chocolate Maize Drink 500ml</t>
  </si>
  <si>
    <t>6009713102494</t>
  </si>
  <si>
    <t>MOOYO Maize  Milk 500ML</t>
  </si>
  <si>
    <t>6009713102500</t>
  </si>
  <si>
    <t>Mooyoo Choc Maheu 500ml</t>
  </si>
  <si>
    <t>6009713102470</t>
  </si>
  <si>
    <t>Mooyoo Strbry Maheu 500ml</t>
  </si>
  <si>
    <t>6001206438738</t>
  </si>
  <si>
    <t>Mosquito Room Spray 180ml</t>
  </si>
  <si>
    <t>6009888561720</t>
  </si>
  <si>
    <t>Mountain  Dew  Flavour 500ml</t>
  </si>
  <si>
    <t>MOUSON123</t>
  </si>
  <si>
    <t>Mousson Ass 2L</t>
  </si>
  <si>
    <t>6003989006401</t>
  </si>
  <si>
    <t>Mpesu Power 500g</t>
  </si>
  <si>
    <t>6009888486320</t>
  </si>
  <si>
    <t>Mr Sauce Mayo 750g</t>
  </si>
  <si>
    <t>6009900351155</t>
  </si>
  <si>
    <t>Mr Tomato Sauce 375ml</t>
  </si>
  <si>
    <t>B909</t>
  </si>
  <si>
    <t>Nail Cutter</t>
  </si>
  <si>
    <t>6009188000349</t>
  </si>
  <si>
    <t>Nescafe Ricoffy 100g</t>
  </si>
  <si>
    <t>6001068625604</t>
  </si>
  <si>
    <t>Nestle Cerelac Honey 250g</t>
  </si>
  <si>
    <t>6001068626007</t>
  </si>
  <si>
    <t>Nestle Cerelac Mixed Fruit 250g</t>
  </si>
  <si>
    <t>6001068002207</t>
  </si>
  <si>
    <t>Nestle Cocoa 62.5g</t>
  </si>
  <si>
    <t>6001068312108</t>
  </si>
  <si>
    <t>Nestle Condensed Milk 385g</t>
  </si>
  <si>
    <t>6161107793050</t>
  </si>
  <si>
    <t>Nestle Everyday 400g</t>
  </si>
  <si>
    <t>6001068379200</t>
  </si>
  <si>
    <t>Nestle Hot Chocolate 500g</t>
  </si>
  <si>
    <t>6001934000528</t>
  </si>
  <si>
    <t>Newbury Extra Mild</t>
  </si>
  <si>
    <t>6009510808643</t>
  </si>
  <si>
    <t>NIiknaks Origional Cheese 135g</t>
  </si>
  <si>
    <t>6009612520009</t>
  </si>
  <si>
    <t>Nina Pads  No Wings</t>
  </si>
  <si>
    <t>6001051004737</t>
  </si>
  <si>
    <t>Nivea Coconut 400ml</t>
  </si>
  <si>
    <t>6001051000753</t>
  </si>
  <si>
    <t>Nivea Men Cool Kick 400ml</t>
  </si>
  <si>
    <t>6001051004171</t>
  </si>
  <si>
    <t>Nivea Men Deep 400ml</t>
  </si>
  <si>
    <t>4005808685837</t>
  </si>
  <si>
    <t>Nivea Men Max Hyd 400ml</t>
  </si>
  <si>
    <t>4005808685844</t>
  </si>
  <si>
    <t>Nivea Revitalising 400ml</t>
  </si>
  <si>
    <t>4005808780570</t>
  </si>
  <si>
    <t>Nivea Rich Nourshng 400ml</t>
  </si>
  <si>
    <t>6001069020446</t>
  </si>
  <si>
    <t>Nola Mayonnaise 750g</t>
  </si>
  <si>
    <t>6009610640136</t>
  </si>
  <si>
    <t>NRG Fine Salt 2kg</t>
  </si>
  <si>
    <t>6009610640051</t>
  </si>
  <si>
    <t>Nrichards Salt 1kg</t>
  </si>
  <si>
    <t>B190</t>
  </si>
  <si>
    <t>Nurse Tissue</t>
  </si>
  <si>
    <t>6009800620542</t>
  </si>
  <si>
    <t>Nutty Peants N Raisings 100g</t>
  </si>
  <si>
    <t>6009800620535</t>
  </si>
  <si>
    <t>Nutty Peri Peri 100g</t>
  </si>
  <si>
    <t>6009603063171</t>
  </si>
  <si>
    <t>Olivine Baked Beans 410g</t>
  </si>
  <si>
    <t>6009603060118</t>
  </si>
  <si>
    <t>Olivine C/Oil 2L</t>
  </si>
  <si>
    <t>6009603062549</t>
  </si>
  <si>
    <t>Olivine Sugar Beans 410g</t>
  </si>
  <si>
    <t>6001087367950</t>
  </si>
  <si>
    <t>Omo Hand Wash 500g</t>
  </si>
  <si>
    <t>600108367950</t>
  </si>
  <si>
    <t>Omo Handwash 500g</t>
  </si>
  <si>
    <t>6001087367943</t>
  </si>
  <si>
    <t>Omo Washing Powder 250g</t>
  </si>
  <si>
    <t>6001085126573</t>
  </si>
  <si>
    <t>Omo Washing Powder 2kg</t>
  </si>
  <si>
    <t>3760071020129</t>
  </si>
  <si>
    <t>ONE SUNSHINE LAMP</t>
  </si>
  <si>
    <t>50173822</t>
  </si>
  <si>
    <t>Orbit Spear Mint 14g</t>
  </si>
  <si>
    <t>42211686</t>
  </si>
  <si>
    <t>Orbit Strong Mint 14g</t>
  </si>
  <si>
    <t>42113270</t>
  </si>
  <si>
    <t>Orbit Watermelon 14g</t>
  </si>
  <si>
    <t>7622202831072</t>
  </si>
  <si>
    <t>Oreo 40g</t>
  </si>
  <si>
    <t>4260113520666</t>
  </si>
  <si>
    <t>OTG Connect Kit</t>
  </si>
  <si>
    <t>B657</t>
  </si>
  <si>
    <t>OTG REMAX Connect Kit</t>
  </si>
  <si>
    <t>6009633542172</t>
  </si>
  <si>
    <t>Pain Eeze Satchet</t>
  </si>
  <si>
    <t>6001067090243</t>
  </si>
  <si>
    <t>Palmolive Aloe Vera 350ml</t>
  </si>
  <si>
    <t>6001067089315</t>
  </si>
  <si>
    <t>Palmolive Classic 350ml</t>
  </si>
  <si>
    <t>6009695585223</t>
  </si>
  <si>
    <t>Panado</t>
  </si>
  <si>
    <t>6009803563020</t>
  </si>
  <si>
    <t>Papyrus Platic Cover</t>
  </si>
  <si>
    <t>6007421002198</t>
  </si>
  <si>
    <t>Parlenta Maize Meal 5kg</t>
  </si>
  <si>
    <t>60059641</t>
  </si>
  <si>
    <t>Pascal Easter Mellow</t>
  </si>
  <si>
    <t>60096791</t>
  </si>
  <si>
    <t>Pascal Mini Choc</t>
  </si>
  <si>
    <t>6005964002927</t>
  </si>
  <si>
    <t>Pascal Snack</t>
  </si>
  <si>
    <t>6005964100746</t>
  </si>
  <si>
    <t>Pascall Choc Mallow</t>
  </si>
  <si>
    <t>60096784</t>
  </si>
  <si>
    <t>Pascall Freddo</t>
  </si>
  <si>
    <t>6005964100869</t>
  </si>
  <si>
    <t>Pascall Milk Choc 75g</t>
  </si>
  <si>
    <t>6005964002910</t>
  </si>
  <si>
    <t>Pascall Milk Choc Small</t>
  </si>
  <si>
    <t>6005964002903</t>
  </si>
  <si>
    <t>Pascall Mint  Choc Small</t>
  </si>
  <si>
    <t>6005964100876</t>
  </si>
  <si>
    <t>Pascall Mint Choc 75g</t>
  </si>
  <si>
    <t>6005964002859</t>
  </si>
  <si>
    <t>Pascall Nutlog Small</t>
  </si>
  <si>
    <t>600945318790</t>
  </si>
  <si>
    <t>Pearl Pink Soap 300g</t>
  </si>
  <si>
    <t>6001645318561</t>
  </si>
  <si>
    <t>Pearl Pink Soap 300g (2)</t>
  </si>
  <si>
    <t>6001645318813</t>
  </si>
  <si>
    <t>Pearl White Soap 300g</t>
  </si>
  <si>
    <t>6001645318790</t>
  </si>
  <si>
    <t>Pearl Yellow Soap 300g</t>
  </si>
  <si>
    <t>6009880793082</t>
  </si>
  <si>
    <t>Pepsi 1 Ltre</t>
  </si>
  <si>
    <t>6009880793167</t>
  </si>
  <si>
    <t>Pepsi 2L</t>
  </si>
  <si>
    <t>6009880793648</t>
  </si>
  <si>
    <t>Pepsi 330ml</t>
  </si>
  <si>
    <t>600988856104</t>
  </si>
  <si>
    <t>Pepsi 500ml</t>
  </si>
  <si>
    <t>6009880793242</t>
  </si>
  <si>
    <t>PEPSI CAN  330ML</t>
  </si>
  <si>
    <t>6009888701027</t>
  </si>
  <si>
    <t>Pepsi Zero 500ml</t>
  </si>
  <si>
    <t>6006117005055</t>
  </si>
  <si>
    <t>Peri Peri Chic Pie</t>
  </si>
  <si>
    <t>6005572002401</t>
  </si>
  <si>
    <t>Pfuko Banana 500ml</t>
  </si>
  <si>
    <t>6005572002371</t>
  </si>
  <si>
    <t>Pfuko Buttermilk 500ml</t>
  </si>
  <si>
    <t>6005572002357</t>
  </si>
  <si>
    <t>Pfuko Ginger 500ml</t>
  </si>
  <si>
    <t>6005572002203</t>
  </si>
  <si>
    <t>Pfuko Traditional  500ml</t>
  </si>
  <si>
    <t>5449000144577</t>
  </si>
  <si>
    <t>Pine Nut 330mls</t>
  </si>
  <si>
    <t>C22</t>
  </si>
  <si>
    <t>Plastic Cups</t>
  </si>
  <si>
    <t>6001374067082</t>
  </si>
  <si>
    <t>Playboy Atlantis 400ml</t>
  </si>
  <si>
    <t>6001374067129</t>
  </si>
  <si>
    <t>Playgirl Love400ml</t>
  </si>
  <si>
    <t>6001374067105</t>
  </si>
  <si>
    <t>Playgirl Temp 400ml</t>
  </si>
  <si>
    <t>3760071020136</t>
  </si>
  <si>
    <t>POCKET SUNSHINE LAMP</t>
  </si>
  <si>
    <t>A345</t>
  </si>
  <si>
    <t>Popcorn 200g</t>
  </si>
  <si>
    <t>6009613220625</t>
  </si>
  <si>
    <t>Popticorn 100g</t>
  </si>
  <si>
    <t>6006117000548</t>
  </si>
  <si>
    <t>Pork Pie 100g</t>
  </si>
  <si>
    <t>5060466519077</t>
  </si>
  <si>
    <t>Power Play 440ml</t>
  </si>
  <si>
    <t>793150305438</t>
  </si>
  <si>
    <t>Premium Bubble Bath 2l</t>
  </si>
  <si>
    <t>793150305452</t>
  </si>
  <si>
    <t>Premium Cherry Bath 2l</t>
  </si>
  <si>
    <t>703625807312</t>
  </si>
  <si>
    <t>Primmo Penn 300g</t>
  </si>
  <si>
    <t>5053990107292</t>
  </si>
  <si>
    <t>Pringles Hot  Spicy 40g</t>
  </si>
  <si>
    <t>5053990107339</t>
  </si>
  <si>
    <t>Pringles Original 40g</t>
  </si>
  <si>
    <t>5053990107384</t>
  </si>
  <si>
    <t>Pringles Sour Onion 40g</t>
  </si>
  <si>
    <t>6009705002559</t>
  </si>
  <si>
    <t>Probands Full Cream Milk 1l</t>
  </si>
  <si>
    <t>6009711465881</t>
  </si>
  <si>
    <t>Probrands Creamer 375g</t>
  </si>
  <si>
    <t>6009711462620</t>
  </si>
  <si>
    <t>Probrands Peanut Butter 375ml</t>
  </si>
  <si>
    <t>6009705002542</t>
  </si>
  <si>
    <t>Probrands Steri Milk 500ml</t>
  </si>
  <si>
    <t>6009812430283</t>
  </si>
  <si>
    <t>Probrands Sugar Beans 500g</t>
  </si>
  <si>
    <t>6009812430290</t>
  </si>
  <si>
    <t>Probrandssalt1kg</t>
  </si>
  <si>
    <t>612520492335</t>
  </si>
  <si>
    <t>Protector Plus Banana</t>
  </si>
  <si>
    <t>612520492557</t>
  </si>
  <si>
    <t>Protector Plus Original</t>
  </si>
  <si>
    <t>612520492656</t>
  </si>
  <si>
    <t>Protector Plus Strawberry</t>
  </si>
  <si>
    <t>612520492533</t>
  </si>
  <si>
    <t>Protector Plus Vanilla</t>
  </si>
  <si>
    <t>600107605058</t>
  </si>
  <si>
    <t>Protex Deep Clean</t>
  </si>
  <si>
    <t>6001067004318</t>
  </si>
  <si>
    <t>Protex Deep Clean150g</t>
  </si>
  <si>
    <t>6001067104155</t>
  </si>
  <si>
    <t>Protex For Men 150g</t>
  </si>
  <si>
    <t>6001067104148</t>
  </si>
  <si>
    <t>Protex For Men Triple Action 150g</t>
  </si>
  <si>
    <t>6001067004264</t>
  </si>
  <si>
    <t>Protex Fresh 150g</t>
  </si>
  <si>
    <t>6001067004257</t>
  </si>
  <si>
    <t>Protex Gentle150g</t>
  </si>
  <si>
    <t>6001067004271</t>
  </si>
  <si>
    <t>Protex Herbal 150g</t>
  </si>
  <si>
    <t>8718951512955</t>
  </si>
  <si>
    <t>Protex Plus Moisture Lock 150g</t>
  </si>
  <si>
    <t>8718951512863</t>
  </si>
  <si>
    <t>Protex Plus Moisture Lock 150g (2)</t>
  </si>
  <si>
    <t>6001067004288</t>
  </si>
  <si>
    <t>Protex Suncare 150g</t>
  </si>
  <si>
    <t>6001067605058</t>
  </si>
  <si>
    <t>Protex Tissue Oil</t>
  </si>
  <si>
    <t>6009602270501</t>
  </si>
  <si>
    <t>Proton Caramel Crunch Cookies 250g</t>
  </si>
  <si>
    <t>6009602270495</t>
  </si>
  <si>
    <t>Proton CHOC CHIP Cookies 250g</t>
  </si>
  <si>
    <t>018353</t>
  </si>
  <si>
    <t>PROTON COOKIES 130G</t>
  </si>
  <si>
    <t>6009602270723</t>
  </si>
  <si>
    <t>PROTON COOKIES 130G (2)</t>
  </si>
  <si>
    <t>6009602270273</t>
  </si>
  <si>
    <t>Proton Cookies 1Kg</t>
  </si>
  <si>
    <t>6009602270068</t>
  </si>
  <si>
    <t>Proton Cookies 250g</t>
  </si>
  <si>
    <t>6009602270051</t>
  </si>
  <si>
    <t>Proton Cookies 500g</t>
  </si>
  <si>
    <t>6009822890510</t>
  </si>
  <si>
    <t>Pure Drop Cooking Oil 2kg</t>
  </si>
  <si>
    <t>6001651023565</t>
  </si>
  <si>
    <t>Q-Bond Comp Kit</t>
  </si>
  <si>
    <t>6004842006064</t>
  </si>
  <si>
    <t>Rabroy Sauce 375ml</t>
  </si>
  <si>
    <t>68</t>
  </si>
  <si>
    <t>Radiator Flush 375ml</t>
  </si>
  <si>
    <t>6001038205652</t>
  </si>
  <si>
    <t>Rajah Curry Hot 200g</t>
  </si>
  <si>
    <t>6001038204150</t>
  </si>
  <si>
    <t>Rajah Curry Hot 50g</t>
  </si>
  <si>
    <t>6001038203252</t>
  </si>
  <si>
    <t>Rajah Mild Spicy100g</t>
  </si>
  <si>
    <t>752754002273</t>
  </si>
  <si>
    <t>Razor Blades</t>
  </si>
  <si>
    <t>9002490100070</t>
  </si>
  <si>
    <t>Red Bull 250ml</t>
  </si>
  <si>
    <t>9002490209599</t>
  </si>
  <si>
    <t>Red Bull 375ml</t>
  </si>
  <si>
    <t>6007421003539</t>
  </si>
  <si>
    <t>Red Seal Course Salt 1kg</t>
  </si>
  <si>
    <t>6007421003515</t>
  </si>
  <si>
    <t>Red Seal Course Salt 500g</t>
  </si>
  <si>
    <t>6007421003508</t>
  </si>
  <si>
    <t>Red Seal Fine Salt 2kg</t>
  </si>
  <si>
    <t>6007421009760</t>
  </si>
  <si>
    <t>Red Seal Peanut Butter 375ml</t>
  </si>
  <si>
    <t>6007421000439</t>
  </si>
  <si>
    <t>Red Seal S/Rasing Flour 2kg</t>
  </si>
  <si>
    <t>6007421003492</t>
  </si>
  <si>
    <t>6007421003478</t>
  </si>
  <si>
    <t>Red Seal Table Salt 500g</t>
  </si>
  <si>
    <t>6007421002815</t>
  </si>
  <si>
    <t>Red Seal White Rice 2kg</t>
  </si>
  <si>
    <t>6009711462736</t>
  </si>
  <si>
    <t>Revive Banana Maheu 500ml</t>
  </si>
  <si>
    <t>6009711462729</t>
  </si>
  <si>
    <t>Revive Buttermilk Maheu 500ml</t>
  </si>
  <si>
    <t>6009711462675</t>
  </si>
  <si>
    <t>Revive Dairy Fruit Mix  Tropical 500mls</t>
  </si>
  <si>
    <t>6009711464006</t>
  </si>
  <si>
    <t>Revive Dairy Fruit Mix Orange 250mls</t>
  </si>
  <si>
    <t>6009705003624</t>
  </si>
  <si>
    <t>Revive Dairy Orange Fruit 1 Ltr</t>
  </si>
  <si>
    <t>6009711461906</t>
  </si>
  <si>
    <t>Revive Dairy PEACH N APPRICOT 1 Ltr</t>
  </si>
  <si>
    <t>6009705003631</t>
  </si>
  <si>
    <t>Revive Dairy Tropical Fruit 1 Ltr</t>
  </si>
  <si>
    <t>6009711462644</t>
  </si>
  <si>
    <t>Revive Datry Fruit Mix Mango 500mls</t>
  </si>
  <si>
    <t>6009711462637</t>
  </si>
  <si>
    <t>Revive Datry Fruit Mtx Orange 500mls</t>
  </si>
  <si>
    <t>6009881142131</t>
  </si>
  <si>
    <t>Revive Lemon Lime 1l</t>
  </si>
  <si>
    <t>6009705001187</t>
  </si>
  <si>
    <t>Revive Maheu Bana 1L</t>
  </si>
  <si>
    <t>6009705001217</t>
  </si>
  <si>
    <t>Revive Maheu BUTTERMILK 1L</t>
  </si>
  <si>
    <t>6009705003907</t>
  </si>
  <si>
    <t>Revive Maheu Trad 1L</t>
  </si>
  <si>
    <t>6009705003648</t>
  </si>
  <si>
    <t>Revive Mango 1l</t>
  </si>
  <si>
    <t>6009711463993</t>
  </si>
  <si>
    <t>Revive Mango 250ml</t>
  </si>
  <si>
    <t>6009711461883</t>
  </si>
  <si>
    <t>Revive Passion 1L</t>
  </si>
  <si>
    <t>6009711464037</t>
  </si>
  <si>
    <t>Revive Passion 250ml</t>
  </si>
  <si>
    <t>6009711462705</t>
  </si>
  <si>
    <t>Revive Passion Fruit 500mls</t>
  </si>
  <si>
    <t>6009711464013</t>
  </si>
  <si>
    <t>Revive Pea And App 250mls</t>
  </si>
  <si>
    <t>6009711462668</t>
  </si>
  <si>
    <t>Revive Peach N Appct 500ml</t>
  </si>
  <si>
    <t>6009711462712</t>
  </si>
  <si>
    <t>Revive Trad Maheu 500ml</t>
  </si>
  <si>
    <t>6009711464020</t>
  </si>
  <si>
    <t>Revive Tropical 250ml</t>
  </si>
  <si>
    <t>6003789038817</t>
  </si>
  <si>
    <t>Rhino Shoe Brush</t>
  </si>
  <si>
    <t>6005118003114</t>
  </si>
  <si>
    <t>Rhodes Breakfast Medley 1L</t>
  </si>
  <si>
    <t>6009615146534</t>
  </si>
  <si>
    <t>Rhodes Cranberry 1L</t>
  </si>
  <si>
    <t>6009615146626</t>
  </si>
  <si>
    <t>Rhodes Litchi 1L</t>
  </si>
  <si>
    <t>6009615146442</t>
  </si>
  <si>
    <t>Rhodes Orange 1L</t>
  </si>
  <si>
    <t>6009615146541</t>
  </si>
  <si>
    <t>Rhodes Strawberry Banana 1L</t>
  </si>
  <si>
    <t>6009615146503</t>
  </si>
  <si>
    <t>Rhodes Tropical 1L</t>
  </si>
  <si>
    <t>6007497004713</t>
  </si>
  <si>
    <t>Ripples Fruit Chartney</t>
  </si>
  <si>
    <t>6974110230029</t>
  </si>
  <si>
    <t>RIZZLA</t>
  </si>
  <si>
    <t>6006117005048</t>
  </si>
  <si>
    <t>Roast Chicken Pie 100g</t>
  </si>
  <si>
    <t>6007421002099</t>
  </si>
  <si>
    <t>Roller Meal 10kg</t>
  </si>
  <si>
    <t>6009702443744</t>
  </si>
  <si>
    <t>Rooibos Fresh Pack 50g</t>
  </si>
  <si>
    <t>6001060639821</t>
  </si>
  <si>
    <t>Rothmans Red</t>
  </si>
  <si>
    <t>6009682955381</t>
  </si>
  <si>
    <t>Royco Beef  Veg 45g</t>
  </si>
  <si>
    <t>6009682955589</t>
  </si>
  <si>
    <t>Royco Chakalaka 45g</t>
  </si>
  <si>
    <t>6162006608605</t>
  </si>
  <si>
    <t>Royco Chicken 50g</t>
  </si>
  <si>
    <t>6009682955367</t>
  </si>
  <si>
    <t>Royco Chilli Beef  45g</t>
  </si>
  <si>
    <t>6009682955480</t>
  </si>
  <si>
    <t>Royco Minestrone 45g</t>
  </si>
  <si>
    <t>6009682955442</t>
  </si>
  <si>
    <t>Royco Rich Oxtail 45g</t>
  </si>
  <si>
    <t>616200660756</t>
  </si>
  <si>
    <t>Royco Usavi  Beef  50g</t>
  </si>
  <si>
    <t>6162006601477</t>
  </si>
  <si>
    <t>Royco Usavi Mix Beef 75g</t>
  </si>
  <si>
    <t>6009500103987</t>
  </si>
  <si>
    <t>Royco Usavi Mix Chicken 50g</t>
  </si>
  <si>
    <t>6007497004744</t>
  </si>
  <si>
    <t>RRpples  CrispTomato Sauce 100g</t>
  </si>
  <si>
    <t>A111</t>
  </si>
  <si>
    <t>RUSSIAN SAUSAGE</t>
  </si>
  <si>
    <t>6999969795659</t>
  </si>
  <si>
    <t>Samsung Earphones</t>
  </si>
  <si>
    <t>6001374046025</t>
  </si>
  <si>
    <t>Satiskin Berry 1L</t>
  </si>
  <si>
    <t>6001374026423</t>
  </si>
  <si>
    <t>Satiskin Bubble Bath Berry 2l</t>
  </si>
  <si>
    <t>6001374040986</t>
  </si>
  <si>
    <t>Satiskin Bubble Bath Paradise 2l</t>
  </si>
  <si>
    <t>6001374059803</t>
  </si>
  <si>
    <t>Satiskin Cocoa 1L</t>
  </si>
  <si>
    <t>6001374041921</t>
  </si>
  <si>
    <t>Satiskin Cocoa 2L</t>
  </si>
  <si>
    <t>6001374046049</t>
  </si>
  <si>
    <t>Satiskin Floral 1L</t>
  </si>
  <si>
    <t>6004341000020</t>
  </si>
  <si>
    <t>Satiskin Floral Boquet 2L</t>
  </si>
  <si>
    <t>6004341000037</t>
  </si>
  <si>
    <t>Satiskin Forest Fern</t>
  </si>
  <si>
    <t>6001374009150</t>
  </si>
  <si>
    <t>Satiskin Grape And Lavender  2L</t>
  </si>
  <si>
    <t>6001374017636</t>
  </si>
  <si>
    <t>Satiskin Lux Silk 2L</t>
  </si>
  <si>
    <t>6001374013331</t>
  </si>
  <si>
    <t>Satiskin Peach Blossom  2L</t>
  </si>
  <si>
    <t>6004341000013</t>
  </si>
  <si>
    <t>Satiskin Wild Rose  2L</t>
  </si>
  <si>
    <t>5449000026439</t>
  </si>
  <si>
    <t>Schweppes  Still Water 500mls</t>
  </si>
  <si>
    <t>5449000330833</t>
  </si>
  <si>
    <t>Schweppes Lemon 440ml</t>
  </si>
  <si>
    <t>42094319</t>
  </si>
  <si>
    <t>Schweppes Lemon 500ml</t>
  </si>
  <si>
    <t>5449000120007</t>
  </si>
  <si>
    <t>Schweppes Lemon Flavoured Drink 2l</t>
  </si>
  <si>
    <t>5449000064165</t>
  </si>
  <si>
    <t>Schweppes Lemonade  1L</t>
  </si>
  <si>
    <t>5449000175540</t>
  </si>
  <si>
    <t>SCHWEPPES ORANGE 2L</t>
  </si>
  <si>
    <t>5449000330826</t>
  </si>
  <si>
    <t>Schweppes Orange 440ml</t>
  </si>
  <si>
    <t>5449000029263</t>
  </si>
  <si>
    <t>SCHWEPPES ORANGE 500ML</t>
  </si>
  <si>
    <t>5449000014917</t>
  </si>
  <si>
    <t>Schweppes Soda Water 1L</t>
  </si>
  <si>
    <t>5449000179975</t>
  </si>
  <si>
    <t>Schweppes Still Water 1.5l</t>
  </si>
  <si>
    <t>SELLO</t>
  </si>
  <si>
    <t>Sellotape Small</t>
  </si>
  <si>
    <t>6930080598651</t>
  </si>
  <si>
    <t>She Stable Pads</t>
  </si>
  <si>
    <t>SHEEN300</t>
  </si>
  <si>
    <t>SHEEN D/B SPRAY 300ML</t>
  </si>
  <si>
    <t>SHEEN750</t>
  </si>
  <si>
    <t>SHEEN D/B SPRAY 750ML</t>
  </si>
  <si>
    <t>301A</t>
  </si>
  <si>
    <t>Sherbert</t>
  </si>
  <si>
    <t>6001878002312</t>
  </si>
  <si>
    <t>Shield Diesel Injector Cleaner 350ml</t>
  </si>
  <si>
    <t>6001878004156</t>
  </si>
  <si>
    <t>Shield Engine Flush 350ml</t>
  </si>
  <si>
    <t>6001878002305</t>
  </si>
  <si>
    <t>Shield Petrol Injector Cleaner 350ml</t>
  </si>
  <si>
    <t>6001878002343</t>
  </si>
  <si>
    <t>Shield Radiator Flush 350ml</t>
  </si>
  <si>
    <t>6009702251226</t>
  </si>
  <si>
    <t>Shumba Buttermilk 500ml</t>
  </si>
  <si>
    <t>6009702251219</t>
  </si>
  <si>
    <t>Shumba Cream 500ml</t>
  </si>
  <si>
    <t>6009702251561</t>
  </si>
  <si>
    <t>Shumba Extra Malt</t>
  </si>
  <si>
    <t>6009702251387</t>
  </si>
  <si>
    <t>Shumba Maheu Banana 500ml</t>
  </si>
  <si>
    <t>5449000310828</t>
  </si>
  <si>
    <t>Shumba Maheu Chocolate 500ml</t>
  </si>
  <si>
    <t>6009702252193</t>
  </si>
  <si>
    <t>Shumba Maheu Sorghum Malt 500ml</t>
  </si>
  <si>
    <t>5449000311894</t>
  </si>
  <si>
    <t>Shumba Maheu Traditinal Extra Malt 500mls</t>
  </si>
  <si>
    <t>5449000311887</t>
  </si>
  <si>
    <t>6009702251233</t>
  </si>
  <si>
    <t>Shumba Trad Sorghum 500ml</t>
  </si>
  <si>
    <t>6009510809497</t>
  </si>
  <si>
    <t>6009510804317</t>
  </si>
  <si>
    <t>6009510809473</t>
  </si>
  <si>
    <t>6009510809459</t>
  </si>
  <si>
    <t>6009510804348</t>
  </si>
  <si>
    <t>6009510809442</t>
  </si>
  <si>
    <t>6009510802931</t>
  </si>
  <si>
    <t>6009510809435</t>
  </si>
  <si>
    <t>6009510802924</t>
  </si>
  <si>
    <t>6009510809466</t>
  </si>
  <si>
    <t>Simba Smoked Beef 120g</t>
  </si>
  <si>
    <t>6009683132446</t>
  </si>
  <si>
    <t>Simpl Dry Blue</t>
  </si>
  <si>
    <t>6009683132460</t>
  </si>
  <si>
    <t>Simpl Dry Orange</t>
  </si>
  <si>
    <t>6009683132453</t>
  </si>
  <si>
    <t>Simpl Dry Purple</t>
  </si>
  <si>
    <t>SJ E016</t>
  </si>
  <si>
    <t>SJ Lighters</t>
  </si>
  <si>
    <t>6546356255854</t>
  </si>
  <si>
    <t>Smartphone D/Cable</t>
  </si>
  <si>
    <t>88</t>
  </si>
  <si>
    <t>Smoothies Supa Sweets</t>
  </si>
  <si>
    <t>6001205127305</t>
  </si>
  <si>
    <t>Snowflake 2.5kg Self Raising Flour</t>
  </si>
  <si>
    <t>5449000096098</t>
  </si>
  <si>
    <t>Soda Water 200ml</t>
  </si>
  <si>
    <t>5449000046437</t>
  </si>
  <si>
    <t>SODA WATER 330ML</t>
  </si>
  <si>
    <t>63Z</t>
  </si>
  <si>
    <t>Soft Drink 1 Ltre</t>
  </si>
  <si>
    <t>2202900</t>
  </si>
  <si>
    <t>Soft Drink 300ml</t>
  </si>
  <si>
    <t>6001565030192</t>
  </si>
  <si>
    <t>Sona Green Soap 300g</t>
  </si>
  <si>
    <t>6001565073373</t>
  </si>
  <si>
    <t>Sona Soap Wth Glycerine 300g</t>
  </si>
  <si>
    <t>6001565030185</t>
  </si>
  <si>
    <t>Sona Soap Yellow 300g</t>
  </si>
  <si>
    <t>6001565030178</t>
  </si>
  <si>
    <t>Sona Wht Soap 300g</t>
  </si>
  <si>
    <t>5449000664860</t>
  </si>
  <si>
    <t>Sp Lta Pinut 440ml</t>
  </si>
  <si>
    <t>6009522300098</t>
  </si>
  <si>
    <t>Spaghetti Fettis  Monnis 500g</t>
  </si>
  <si>
    <t>5449000112330</t>
  </si>
  <si>
    <t>Spar Letta Cherry  Pet 1L</t>
  </si>
  <si>
    <t>90377440</t>
  </si>
  <si>
    <t>Spar Letta Pinut 350mls</t>
  </si>
  <si>
    <t>5449000177384</t>
  </si>
  <si>
    <t>SPARLETTA CHERRY PLUM 2LTR</t>
  </si>
  <si>
    <t>90491849</t>
  </si>
  <si>
    <t>Sparletta Cherry Plum 500ml</t>
  </si>
  <si>
    <t>5449000120311</t>
  </si>
  <si>
    <t>Sparletta Cream  Soda 500ml</t>
  </si>
  <si>
    <t>6001134087305</t>
  </si>
  <si>
    <t>Sparletta Cream Soda 2l</t>
  </si>
  <si>
    <t>5449000106322</t>
  </si>
  <si>
    <t>SPARLETTA CREAM SODA 330ML</t>
  </si>
  <si>
    <t>90399664</t>
  </si>
  <si>
    <t>Sparletta Creme Soda 350ml</t>
  </si>
  <si>
    <t>5449000028075</t>
  </si>
  <si>
    <t>Sparletta Pinut 500ml</t>
  </si>
  <si>
    <t>5449000117977</t>
  </si>
  <si>
    <t>Sparletta Pinut Pet 2lt</t>
  </si>
  <si>
    <t>5449000050939</t>
  </si>
  <si>
    <t>Sprite 1ltr</t>
  </si>
  <si>
    <t>5449000010117</t>
  </si>
  <si>
    <t>Sprite 2 L</t>
  </si>
  <si>
    <t>54490529</t>
  </si>
  <si>
    <t>Sprite 500ml Pets..</t>
  </si>
  <si>
    <t>5449000106704</t>
  </si>
  <si>
    <t>SPRITE CAN NO SUGAR 330ML</t>
  </si>
  <si>
    <t>5449000256256</t>
  </si>
  <si>
    <t>Sprite Lemon 440ml</t>
  </si>
  <si>
    <t>5449000014535</t>
  </si>
  <si>
    <t>Sprite Lemon-Lime  Flavoured 330ml</t>
  </si>
  <si>
    <t>5449000234599</t>
  </si>
  <si>
    <t>Sprite Lower Sugar 330ml</t>
  </si>
  <si>
    <t>5449000234612</t>
  </si>
  <si>
    <t>Sprite Pet 1L</t>
  </si>
  <si>
    <t>5449000234636</t>
  </si>
  <si>
    <t>Sprite Pet 2lt</t>
  </si>
  <si>
    <t>5449000238894</t>
  </si>
  <si>
    <t>SPRITE Pet 350ml</t>
  </si>
  <si>
    <t>5449000236135</t>
  </si>
  <si>
    <t>Sprite Pet 500ml</t>
  </si>
  <si>
    <t>5449000109613</t>
  </si>
  <si>
    <t>Sprite Zero 500ML</t>
  </si>
  <si>
    <t>6007497004041</t>
  </si>
  <si>
    <t>SPUDS COUNTRY CHEESE 30G</t>
  </si>
  <si>
    <t>6007497000500</t>
  </si>
  <si>
    <t>Spuds Country Cheese 75g</t>
  </si>
  <si>
    <t>6007497000555</t>
  </si>
  <si>
    <t>Spuds Sea Salt 75g</t>
  </si>
  <si>
    <t>6007497004096</t>
  </si>
  <si>
    <t>Spuds Seasalt 30g</t>
  </si>
  <si>
    <t>6007497000562</t>
  </si>
  <si>
    <t>Spuds Smoked Beef 75g</t>
  </si>
  <si>
    <t>6007497000517</t>
  </si>
  <si>
    <t>Spuds Spare Rib 75g</t>
  </si>
  <si>
    <t>6007497004065</t>
  </si>
  <si>
    <t>Spuds Tomato Ketchup 30g</t>
  </si>
  <si>
    <t>6007497000524</t>
  </si>
  <si>
    <t>Spuds Tomato Ketchup 75g</t>
  </si>
  <si>
    <t>6009607390136</t>
  </si>
  <si>
    <t>SQUISHSQUASH Lemon 2L</t>
  </si>
  <si>
    <t>6009607390211</t>
  </si>
  <si>
    <t>SQUISHSQUASH Orange 2L</t>
  </si>
  <si>
    <t>6003001026127</t>
  </si>
  <si>
    <t>Stayfree Sanitary Pads 10s</t>
  </si>
  <si>
    <t>B223</t>
  </si>
  <si>
    <t>Steak Pie</t>
  </si>
  <si>
    <t>6005418000288</t>
  </si>
  <si>
    <t>Stella Tea 125g</t>
  </si>
  <si>
    <t>6005418000271</t>
  </si>
  <si>
    <t>Stella Tea 250g</t>
  </si>
  <si>
    <t>6005418000264</t>
  </si>
  <si>
    <t>Stella Tea 500g</t>
  </si>
  <si>
    <t>BYO123</t>
  </si>
  <si>
    <t>STIMIROL GUMS</t>
  </si>
  <si>
    <t>6001065601335</t>
  </si>
  <si>
    <t>Stimol</t>
  </si>
  <si>
    <t>6001065600796</t>
  </si>
  <si>
    <t>Stimrol Mint</t>
  </si>
  <si>
    <t>6001065600161</t>
  </si>
  <si>
    <t>Stimrol Tropical</t>
  </si>
  <si>
    <t>6009880793334</t>
  </si>
  <si>
    <t>STING BERRY 500ML</t>
  </si>
  <si>
    <t>6009880793488</t>
  </si>
  <si>
    <t>Sting Energy Drink</t>
  </si>
  <si>
    <t>5449000103079</t>
  </si>
  <si>
    <t>Stoney  500MLS</t>
  </si>
  <si>
    <t>5449000166050</t>
  </si>
  <si>
    <t>Stoney 2l</t>
  </si>
  <si>
    <t>54491915</t>
  </si>
  <si>
    <t>Stoney 350ML</t>
  </si>
  <si>
    <t>5449000664808</t>
  </si>
  <si>
    <t>Stoney 440ml</t>
  </si>
  <si>
    <t>5449000314857</t>
  </si>
  <si>
    <t>STONEY CAN NO SUGAR 330ML</t>
  </si>
  <si>
    <t>5449000106421</t>
  </si>
  <si>
    <t>Stoney Ginger 330mls</t>
  </si>
  <si>
    <t>5449000064950</t>
  </si>
  <si>
    <t>Stoney Ginger Beer 1ltr</t>
  </si>
  <si>
    <t>6009616257475</t>
  </si>
  <si>
    <t>Stumbo Pops 48s</t>
  </si>
  <si>
    <t>A773</t>
  </si>
  <si>
    <t>Stumbo Pops Each</t>
  </si>
  <si>
    <t>6007497100750</t>
  </si>
  <si>
    <t>Sun Jam 900g</t>
  </si>
  <si>
    <t>6007497100477</t>
  </si>
  <si>
    <t>Sun Marmalade Jam 500g</t>
  </si>
  <si>
    <t>6007497100798</t>
  </si>
  <si>
    <t>Sun Mixed Fruit Jam 500g</t>
  </si>
  <si>
    <t>SML</t>
  </si>
  <si>
    <t>Sunday Mail</t>
  </si>
  <si>
    <t>6001565010699</t>
  </si>
  <si>
    <t>Sunfoil 375ml</t>
  </si>
  <si>
    <t>600749741007100798</t>
  </si>
  <si>
    <t>Sunjam Mixed Fruit 500g</t>
  </si>
  <si>
    <t>6001085017598</t>
  </si>
  <si>
    <t>Sunlight Dishwashing Liquid 400ml</t>
  </si>
  <si>
    <t>6001087358743</t>
  </si>
  <si>
    <t>Sunlight Dishwashing Liquid 750ml</t>
  </si>
  <si>
    <t>60010873587436</t>
  </si>
  <si>
    <t>Sunlight Liquid 750mls</t>
  </si>
  <si>
    <t>6001085126696</t>
  </si>
  <si>
    <t>Sunlight Powder 2kg</t>
  </si>
  <si>
    <t>6001087367998</t>
  </si>
  <si>
    <t>Sunlight Washing Powder 250g</t>
  </si>
  <si>
    <t>6001087367974</t>
  </si>
  <si>
    <t>Sunlight Washing Powder 500g</t>
  </si>
  <si>
    <t>6009634830940</t>
  </si>
  <si>
    <t>SupaFry 2l Cookingb Oil</t>
  </si>
  <si>
    <t>6956872100963</t>
  </si>
  <si>
    <t>Super Glue</t>
  </si>
  <si>
    <t>6009702251899</t>
  </si>
  <si>
    <t>Super Sip Bana Strw Yoghurt</t>
  </si>
  <si>
    <t>6009702251998</t>
  </si>
  <si>
    <t>Super Sip Mango 400ml</t>
  </si>
  <si>
    <t>6009702251875</t>
  </si>
  <si>
    <t>Super Sip Pineapple Yoghurt</t>
  </si>
  <si>
    <t>6009702252063</t>
  </si>
  <si>
    <t>Super Sip Strawberry 400ml</t>
  </si>
  <si>
    <t>6009702251882</t>
  </si>
  <si>
    <t>Super Sip Yoghurt Mango 500ml</t>
  </si>
  <si>
    <t>6009702252049</t>
  </si>
  <si>
    <t>SuperSip Orange 500ml</t>
  </si>
  <si>
    <t>1845009861127</t>
  </si>
  <si>
    <t>Surprise Drink 350ml</t>
  </si>
  <si>
    <t>LOVEJOY</t>
  </si>
  <si>
    <t>SWAN ASSORTED</t>
  </si>
  <si>
    <t>0781718143516</t>
  </si>
  <si>
    <t>Switch Dry Lemon</t>
  </si>
  <si>
    <t>781718143516</t>
  </si>
  <si>
    <t>Switch Dry Lemon Energy Drink 500ml</t>
  </si>
  <si>
    <t>781718143554</t>
  </si>
  <si>
    <t>Switch Energy Creature  500ml</t>
  </si>
  <si>
    <t>700083526687</t>
  </si>
  <si>
    <t>Switch Energy Element 500ml</t>
  </si>
  <si>
    <t>0700083526687</t>
  </si>
  <si>
    <t>Switch Energy Element 500ml (2)</t>
  </si>
  <si>
    <t>700083526670</t>
  </si>
  <si>
    <t>Switch Energy Original  500ml</t>
  </si>
  <si>
    <t>0700083526670</t>
  </si>
  <si>
    <t>Switch Energy Original  500ml (2)</t>
  </si>
  <si>
    <t>6009803982401</t>
  </si>
  <si>
    <t>Switch Pinky Lemonade Energy Drink 500ml</t>
  </si>
  <si>
    <t>6005418000141</t>
  </si>
  <si>
    <t>Tanganda Tea 500g</t>
  </si>
  <si>
    <t>6005418000172</t>
  </si>
  <si>
    <t>Tanganda Tea 62.5g</t>
  </si>
  <si>
    <t>6005418000165</t>
  </si>
  <si>
    <t>Tanganda Tea Leaves 125g</t>
  </si>
  <si>
    <t>6005418000158</t>
  </si>
  <si>
    <t>Tanganda Tea Leaves 250g</t>
  </si>
  <si>
    <t>6005418000523</t>
  </si>
  <si>
    <t>Tanganda Tips Tea 250g</t>
  </si>
  <si>
    <t>6005418003654</t>
  </si>
  <si>
    <t>Tanganda Tips Tea Bags 250g</t>
  </si>
  <si>
    <t>6001231000191</t>
  </si>
  <si>
    <t>Tastic Rice 2kg</t>
  </si>
  <si>
    <t>6001231000351</t>
  </si>
  <si>
    <t>Tastic Rice 500g</t>
  </si>
  <si>
    <t>6009608390005</t>
  </si>
  <si>
    <t>THREE LEAVES TEA 75G</t>
  </si>
  <si>
    <t>6009681370895</t>
  </si>
  <si>
    <t>Thusano Popcorn 500g</t>
  </si>
  <si>
    <t>6007497070138</t>
  </si>
  <si>
    <t>TIP TOP VINEGAR 375ML</t>
  </si>
  <si>
    <t>6005418000516</t>
  </si>
  <si>
    <t>TIPS TANGANDA 500G</t>
  </si>
  <si>
    <t>6002678003004</t>
  </si>
  <si>
    <t>Tomco Baked Beans 410g</t>
  </si>
  <si>
    <t>5449000044808</t>
  </si>
  <si>
    <t>Tonic Water 1L</t>
  </si>
  <si>
    <t>5449000096111</t>
  </si>
  <si>
    <t>Tonic Water 200ml</t>
  </si>
  <si>
    <t>5449000046390</t>
  </si>
  <si>
    <t>Tonic Water 330ml</t>
  </si>
  <si>
    <t>6007497100873</t>
  </si>
  <si>
    <t>Top Jam 400g</t>
  </si>
  <si>
    <t>6007497100934</t>
  </si>
  <si>
    <t>Top Mixed Jam 900g</t>
  </si>
  <si>
    <t>5017857050190</t>
  </si>
  <si>
    <t>Top Society Exotic Spice Lotion 350ml</t>
  </si>
  <si>
    <t>5017857050169</t>
  </si>
  <si>
    <t>Top Society Floral Essence 350ml</t>
  </si>
  <si>
    <t>616762150022</t>
  </si>
  <si>
    <t>Top Society Forever Red 350ml</t>
  </si>
  <si>
    <t>616762146926</t>
  </si>
  <si>
    <t>Top Society Mystique Lotion 350ml</t>
  </si>
  <si>
    <t>6001374027901</t>
  </si>
  <si>
    <t>Top Society Rich Cocoa Lotion 350ml</t>
  </si>
  <si>
    <t>5017857050176</t>
  </si>
  <si>
    <t>Top Society Sensual Musk Lotion 350ml</t>
  </si>
  <si>
    <t>6005964101279</t>
  </si>
  <si>
    <t>Top Ten Ass 250g</t>
  </si>
  <si>
    <t>6007053022281</t>
  </si>
  <si>
    <t>Total Coolelf Auto Supra -37c</t>
  </si>
  <si>
    <t>6007053002238</t>
  </si>
  <si>
    <t>Total Quartz 5000 SAE 20W 50 5lt</t>
  </si>
  <si>
    <t>6007053000340</t>
  </si>
  <si>
    <t>Total Quartz 7000 15W 50 500ml</t>
  </si>
  <si>
    <t>6007053003280</t>
  </si>
  <si>
    <t>Total Quartz 7000 15W40 5Lt</t>
  </si>
  <si>
    <t>6007053003549</t>
  </si>
  <si>
    <t>Total Quartz 9000 5W 40 500ml</t>
  </si>
  <si>
    <t>6007053002429</t>
  </si>
  <si>
    <t>Total Rubia TIR 7400 15W 40 5Lt</t>
  </si>
  <si>
    <t>6007053000388</t>
  </si>
  <si>
    <t>Total SAE 40 Motor Oil 500ml</t>
  </si>
  <si>
    <t>6007053000371</t>
  </si>
  <si>
    <t>Total SAE 40 Motor Oil 5lt</t>
  </si>
  <si>
    <t>6007053003341</t>
  </si>
  <si>
    <t>Total Transmission TM SAE80W90 5Lt</t>
  </si>
  <si>
    <t>6001156745375</t>
  </si>
  <si>
    <t>Trekker Coffe 60g</t>
  </si>
  <si>
    <t>6001156745429</t>
  </si>
  <si>
    <t>Trekker Mixture 250g</t>
  </si>
  <si>
    <t>6001156589764</t>
  </si>
  <si>
    <t>Trinco Black Tea 130g</t>
  </si>
  <si>
    <t>6001156232257</t>
  </si>
  <si>
    <t>Trinco Black Tea 250g</t>
  </si>
  <si>
    <t>6001156232066</t>
  </si>
  <si>
    <t>Trinco Black Tea 62.5g</t>
  </si>
  <si>
    <t>6007013000267</t>
  </si>
  <si>
    <t>Trust  Extra Thin Condom</t>
  </si>
  <si>
    <t>6007013000304</t>
  </si>
  <si>
    <t>Trust  Smooth Condom</t>
  </si>
  <si>
    <t>6007013000359</t>
  </si>
  <si>
    <t>Trust  Studded Condom</t>
  </si>
  <si>
    <t>A100</t>
  </si>
  <si>
    <t>Twinsaver Lux Tissue</t>
  </si>
  <si>
    <t>724376231416</t>
  </si>
  <si>
    <t>U-Fresh Apple 375ml</t>
  </si>
  <si>
    <t>6009713102455</t>
  </si>
  <si>
    <t>UFRESH ASS 375ML</t>
  </si>
  <si>
    <t>724376231423</t>
  </si>
  <si>
    <t>U-Fresh Honey Peach 375ml</t>
  </si>
  <si>
    <t>724376231430</t>
  </si>
  <si>
    <t>U-Fresh Passion 375ml</t>
  </si>
  <si>
    <t>6009708463616</t>
  </si>
  <si>
    <t>Ultra Mel 125ml</t>
  </si>
  <si>
    <t>6009900396545</t>
  </si>
  <si>
    <t>Umoja Powder 750g</t>
  </si>
  <si>
    <t>0700371562649</t>
  </si>
  <si>
    <t>Valley Fresh Sauce 375ml</t>
  </si>
  <si>
    <t>60019066</t>
  </si>
  <si>
    <t>Vaseline 100ml</t>
  </si>
  <si>
    <t>6001087005661</t>
  </si>
  <si>
    <t>Vaseline 250ml</t>
  </si>
  <si>
    <t>6001085120946</t>
  </si>
  <si>
    <t>Vaseline Blue Seal 100ml</t>
  </si>
  <si>
    <t>60014399</t>
  </si>
  <si>
    <t>Vaseline Blue Seal 50ml</t>
  </si>
  <si>
    <t>6009602766318</t>
  </si>
  <si>
    <t>Veerox Bubble Bath 2l</t>
  </si>
  <si>
    <t>6009602766271</t>
  </si>
  <si>
    <t>Veerox Flower 2l</t>
  </si>
  <si>
    <t>6009602766257</t>
  </si>
  <si>
    <t>Veerox Mountain Bubble Bath 2l</t>
  </si>
  <si>
    <t>42</t>
  </si>
  <si>
    <t>Vest Reflector</t>
  </si>
  <si>
    <t>8006540339206</t>
  </si>
  <si>
    <t>Vicks Acta 100ml</t>
  </si>
  <si>
    <t>8006540339244</t>
  </si>
  <si>
    <t>Vicks Cough Syrup 50ml</t>
  </si>
  <si>
    <t>61600416</t>
  </si>
  <si>
    <t>Vicks Vaporub 10g</t>
  </si>
  <si>
    <t>VICTRORIA1LASS</t>
  </si>
  <si>
    <t>VICTORIA ASS 1L</t>
  </si>
  <si>
    <t>6009698813521</t>
  </si>
  <si>
    <t>Victoria Fruit  Orange 1L</t>
  </si>
  <si>
    <t>6009698813576</t>
  </si>
  <si>
    <t>Victoria Fruit Apple 1L</t>
  </si>
  <si>
    <t>548787</t>
  </si>
  <si>
    <t>Victoria Fruit Assorted 1L</t>
  </si>
  <si>
    <t>6009698813552</t>
  </si>
  <si>
    <t>Victoria Fruit Berry Burst</t>
  </si>
  <si>
    <t>6009698813569</t>
  </si>
  <si>
    <t>Victoria Fruit Litchi 1L</t>
  </si>
  <si>
    <t>6009698813545</t>
  </si>
  <si>
    <t>Victoria Fruit Mango Orange</t>
  </si>
  <si>
    <t>6009698813583</t>
  </si>
  <si>
    <t>Victoria Fruit Tropical 1L</t>
  </si>
  <si>
    <t>6009698813538</t>
  </si>
  <si>
    <t>VICTORIA RED GRAPE 1L</t>
  </si>
  <si>
    <t>6001085061317</t>
  </si>
  <si>
    <t>Vim Lemon Fresh 500g</t>
  </si>
  <si>
    <t>6009803982531</t>
  </si>
  <si>
    <t>VitaC  Zinc Energy Drink 500ml</t>
  </si>
  <si>
    <t>6009803982562</t>
  </si>
  <si>
    <t>VitaC  Zinc Lemon Energy Drink 500ml</t>
  </si>
  <si>
    <t>6918235678366</t>
  </si>
  <si>
    <t>Vivon  500ml</t>
  </si>
  <si>
    <t>6918235688969</t>
  </si>
  <si>
    <t>Vivon 2L</t>
  </si>
  <si>
    <t>6918235683339</t>
  </si>
  <si>
    <t>Vivon Water 5lt</t>
  </si>
  <si>
    <t>6001030003553</t>
  </si>
  <si>
    <t>Wellington Tomato Sauce 700ml</t>
  </si>
  <si>
    <t>J1002</t>
  </si>
  <si>
    <t>White Tissue 2ply</t>
  </si>
  <si>
    <t>100A</t>
  </si>
  <si>
    <t>White Tissue Each</t>
  </si>
  <si>
    <t>6001237005305</t>
  </si>
  <si>
    <t>Wild Fusion Luckystrike 20s</t>
  </si>
  <si>
    <t>6007497001019</t>
  </si>
  <si>
    <t>Willards Cheezies 150g</t>
  </si>
  <si>
    <t>6007497001033</t>
  </si>
  <si>
    <t>Willards Cheezies 75g</t>
  </si>
  <si>
    <t>6007497001118</t>
  </si>
  <si>
    <t>Willards Corn Curls 150g</t>
  </si>
  <si>
    <t>6007497020157</t>
  </si>
  <si>
    <t>Willards Cornflakes 500g</t>
  </si>
  <si>
    <t>6007497001064</t>
  </si>
  <si>
    <t>WILLARDS JUPITER 150G</t>
  </si>
  <si>
    <t>6007497001088</t>
  </si>
  <si>
    <t>Willards Jupiters 75g</t>
  </si>
  <si>
    <t>6007497000869</t>
  </si>
  <si>
    <t>WILLARDS THINGZ 150G</t>
  </si>
  <si>
    <t>6007497000883</t>
  </si>
  <si>
    <t>Willards Thingz 75g</t>
  </si>
  <si>
    <t>6009711324256</t>
  </si>
  <si>
    <t>Windmill Finger Lemon</t>
  </si>
  <si>
    <t>6009537014218</t>
  </si>
  <si>
    <t>Wish Creams Cappucino 200g</t>
  </si>
  <si>
    <t>6009537014201</t>
  </si>
  <si>
    <t>Wish Creams Classic  200g</t>
  </si>
  <si>
    <t>6009537014225</t>
  </si>
  <si>
    <t>Wish Creams Mint 200g</t>
  </si>
  <si>
    <t>9315525059268</t>
  </si>
  <si>
    <t>WOODS COUGH SYRUP 50ML</t>
  </si>
  <si>
    <t>W21</t>
  </si>
  <si>
    <t>WWE Thirst Coolers 5g</t>
  </si>
  <si>
    <t>12000</t>
  </si>
  <si>
    <t>YOGHURT ASS 150ml</t>
  </si>
  <si>
    <t>A7767</t>
  </si>
  <si>
    <t>Yogueta Assorted</t>
  </si>
  <si>
    <t>0703625803871</t>
  </si>
  <si>
    <t>Zapnax 100g</t>
  </si>
  <si>
    <t>703625807343</t>
  </si>
  <si>
    <t>Zapnax Gunanzi 100g</t>
  </si>
  <si>
    <t>7007411009762</t>
  </si>
  <si>
    <t>Zimgold 375ml</t>
  </si>
  <si>
    <t>7009111113121</t>
  </si>
  <si>
    <t>Zimpure Water 5L</t>
  </si>
  <si>
    <t>60012998097448</t>
  </si>
  <si>
    <t>Glade strawberry 180ml</t>
  </si>
  <si>
    <t>6001298005443</t>
  </si>
  <si>
    <t>Glade power 180ml</t>
  </si>
  <si>
    <t>6001206438691</t>
  </si>
  <si>
    <t>Dyroach 180ml</t>
  </si>
  <si>
    <t>6001087392419</t>
  </si>
  <si>
    <t>Handy andy 800ml</t>
  </si>
  <si>
    <t>6007552004009</t>
  </si>
  <si>
    <t>Imperial mints picodilly strawberry</t>
  </si>
  <si>
    <t>6009822380042</t>
  </si>
  <si>
    <t>Rhino red 50ml</t>
  </si>
  <si>
    <t>6009822380400</t>
  </si>
  <si>
    <t>Rhino black 100ml</t>
  </si>
  <si>
    <t>0788364283993</t>
  </si>
  <si>
    <t>Reign Menthol</t>
  </si>
  <si>
    <t>0788364283986</t>
  </si>
  <si>
    <t>Reign Menthol (2)</t>
  </si>
  <si>
    <t>LOBBREAD</t>
  </si>
  <si>
    <t>Lobels Bread</t>
  </si>
  <si>
    <t>MRSINKWA</t>
  </si>
  <si>
    <t>Mr Sinkwa Bread</t>
  </si>
  <si>
    <t>SPARBREAD</t>
  </si>
  <si>
    <t>Spar Bread</t>
  </si>
  <si>
    <t>BUNS</t>
  </si>
  <si>
    <t>Lobels Sugar Buns</t>
  </si>
  <si>
    <t>TEALOAF</t>
  </si>
  <si>
    <t>Lobels Tea Loaf</t>
  </si>
  <si>
    <t>SPARBUNS</t>
  </si>
  <si>
    <t>Spar plain buns</t>
  </si>
  <si>
    <t>6001059946411</t>
  </si>
  <si>
    <t>Koo Chakalaka Hot 210g</t>
  </si>
  <si>
    <t>6007421003546</t>
  </si>
  <si>
    <t>Red Seal Course Salt 2kg</t>
  </si>
  <si>
    <t>6007497105212</t>
  </si>
  <si>
    <t>Tomango Tomato 375ml</t>
  </si>
  <si>
    <t>6009801382005</t>
  </si>
  <si>
    <t>Supa Fry 375ml</t>
  </si>
  <si>
    <t>6007497004225</t>
  </si>
  <si>
    <t>Spuds Tomato Ketchup 23g</t>
  </si>
  <si>
    <t>6009644925483</t>
  </si>
  <si>
    <t>Crinkle Fruit chutney</t>
  </si>
  <si>
    <t>6007497004249</t>
  </si>
  <si>
    <t>Spuds Sea Salt 23g</t>
  </si>
  <si>
    <t>6001087012393</t>
  </si>
  <si>
    <t>Dawn Lotion Firming 400ml</t>
  </si>
  <si>
    <t>600015327</t>
  </si>
  <si>
    <t>Baby Crez 125ml</t>
  </si>
  <si>
    <t>600960276033011</t>
  </si>
  <si>
    <t>Baby Crez 500ml</t>
  </si>
  <si>
    <t>07931503054</t>
  </si>
  <si>
    <t>Avefora Bubble Bath 2l</t>
  </si>
  <si>
    <t>STOCK TAKE LIST — YOUR DOCUMENTS</t>
  </si>
  <si>
    <t>Use the buttons. Select any row and press Open. Nothing here is typed by hand.</t>
  </si>
  <si>
    <t>Seq</t>
  </si>
  <si>
    <t>Stock Take ID</t>
  </si>
  <si>
    <t>Date</t>
  </si>
  <si>
    <t>Counted By</t>
  </si>
  <si>
    <t>Checked By</t>
  </si>
  <si>
    <t>Type</t>
  </si>
  <si>
    <t>Items
Counted</t>
  </si>
  <si>
    <t>Variance
Qty</t>
  </si>
  <si>
    <t>Posted On</t>
  </si>
  <si>
    <t>Notes</t>
  </si>
  <si>
    <t>BaselineStock1</t>
  </si>
  <si>
    <t>Carron</t>
  </si>
  <si>
    <t>Full</t>
  </si>
  <si>
    <t>Baseline count - quantities loaded as Opening Stock, so variance is nil</t>
  </si>
  <si>
    <t>STOCK TAKE LINES — DATABASE</t>
  </si>
  <si>
    <t>Every line of every closed stock take. Written by the buttons. Only lines marked YES affect your stock.</t>
  </si>
  <si>
    <t>Expected Qty</t>
  </si>
  <si>
    <t>Counted Qty</t>
  </si>
  <si>
    <t>Variance Qty</t>
  </si>
  <si>
    <t>Unit Cost</t>
  </si>
  <si>
    <t>Variance Value</t>
  </si>
  <si>
    <t>Posted</t>
  </si>
  <si>
    <t>PURCHASES — STOCK IN</t>
  </si>
  <si>
    <t>The only sheet that changes unit cost. Pick the invoice currency; the rate auto-fills but type over it to match the invoice.</t>
  </si>
  <si>
    <t>Reference</t>
  </si>
  <si>
    <t>Supplier</t>
  </si>
  <si>
    <t>Qty In</t>
  </si>
  <si>
    <t>Cur</t>
  </si>
  <si>
    <t>Unit Cost
(invoice cur)</t>
  </si>
  <si>
    <t>Invoice Total
(invoice cur)</t>
  </si>
  <si>
    <t>Sort Key</t>
  </si>
  <si>
    <t>SALES — FROM THE DAILY TALLY BOOK</t>
  </si>
  <si>
    <t>Always base currency. Type Date, Item and Qty only. Room for about 20,000 lines.</t>
  </si>
  <si>
    <t>Reference
(shift / book page)</t>
  </si>
  <si>
    <t>Qty Sold</t>
  </si>
  <si>
    <t>Unit Price</t>
  </si>
  <si>
    <t>Total Sales</t>
  </si>
  <si>
    <t>Gross Profit</t>
  </si>
  <si>
    <t>WRITE-OFFS — DAMAGE, EXPIRY, THEFT, OWN USE</t>
  </si>
  <si>
    <t>Qty Out</t>
  </si>
  <si>
    <t>Reason</t>
  </si>
  <si>
    <t>Cost Value</t>
  </si>
  <si>
    <t>MANUAL ADJUSTMENTS</t>
  </si>
  <si>
    <t>Corrections you make yourself. Stock take differences do NOT come here — those post from the Register.</t>
  </si>
  <si>
    <t>Adjustment Qty (+/−)</t>
  </si>
  <si>
    <t>600108504120</t>
  </si>
  <si>
    <t>Sunlight Original Soap 500g</t>
  </si>
  <si>
    <t>ID</t>
  </si>
  <si>
    <t>Checked by</t>
  </si>
  <si>
    <t>7007315900066</t>
  </si>
  <si>
    <t>Aura Lemon &amp; Milk</t>
  </si>
  <si>
    <t>Lakker Nax 23g</t>
  </si>
  <si>
    <t>stockTake</t>
  </si>
  <si>
    <t>Spar</t>
  </si>
  <si>
    <t>Lobels</t>
  </si>
  <si>
    <t>QUEENCAKE</t>
  </si>
  <si>
    <t>Spar Queen Cake</t>
  </si>
  <si>
    <t>Bakers Inn</t>
  </si>
  <si>
    <t>562735</t>
  </si>
  <si>
    <t>62750</t>
  </si>
  <si>
    <t>62739</t>
  </si>
  <si>
    <t>N&amp;R</t>
  </si>
  <si>
    <t>URIN1004207</t>
  </si>
  <si>
    <t>URIN1004211</t>
  </si>
  <si>
    <t>SA-DAY</t>
  </si>
  <si>
    <t>SA-NYT</t>
  </si>
  <si>
    <t>Delta</t>
  </si>
  <si>
    <t>005YE01001</t>
  </si>
  <si>
    <t>Gain</t>
  </si>
  <si>
    <t>2000769116</t>
  </si>
  <si>
    <t>Windmill Finger Vanilla</t>
  </si>
  <si>
    <t>6009711324263</t>
  </si>
  <si>
    <t>6009711324249</t>
  </si>
  <si>
    <t>Windmill Finger Chocolate</t>
  </si>
  <si>
    <t>MILKITPOP</t>
  </si>
  <si>
    <t>Milkit Lolipop</t>
  </si>
  <si>
    <t>ST-002</t>
  </si>
  <si>
    <t>Spot</t>
  </si>
  <si>
    <t>Carron Muleya</t>
  </si>
  <si>
    <t/>
  </si>
  <si>
    <t xml:space="preserve"> </t>
  </si>
  <si>
    <t>Three Choirs</t>
  </si>
  <si>
    <t>IN521354</t>
  </si>
  <si>
    <t>IN521403</t>
  </si>
  <si>
    <t>2109-1</t>
  </si>
  <si>
    <t>14270</t>
  </si>
  <si>
    <t>Eazy mandhire</t>
  </si>
  <si>
    <t>SALES SUMMARY — by Date and Reference</t>
  </si>
  <si>
    <t>Start date:</t>
  </si>
  <si>
    <t>Reads sheet 'Sales' rows 4–20001 (Date=A, Reference=B, Qty=D, Total Sales=F, Unit Cost=G, Gross Profit=H)</t>
  </si>
  <si>
    <t>By Reference (whole period)</t>
  </si>
  <si>
    <t>Day</t>
  </si>
  <si>
    <t>Lines</t>
  </si>
  <si>
    <t>GP %</t>
  </si>
  <si>
    <t>Lines with no Unit Cost</t>
  </si>
  <si>
    <t>Day Total Sales</t>
  </si>
  <si>
    <t>#</t>
  </si>
  <si>
    <t>SYS-DAY</t>
  </si>
  <si>
    <t>SYS-NYT</t>
  </si>
  <si>
    <t>Total</t>
  </si>
  <si>
    <t>Check against the Sales sheet</t>
  </si>
  <si>
    <t>All lines on Sales sheet</t>
  </si>
  <si>
    <t>In this summary</t>
  </si>
  <si>
    <t>NOT in summary (no date, date outside period, or other reference)</t>
  </si>
  <si>
    <t>TOTAL</t>
  </si>
  <si>
    <t>ACTUAL</t>
  </si>
  <si>
    <t>DIFF</t>
  </si>
  <si>
    <t>Cashier</t>
  </si>
  <si>
    <t>IN LIST</t>
  </si>
  <si>
    <t>Expired</t>
  </si>
  <si>
    <t>rotten</t>
  </si>
  <si>
    <t>Damaged</t>
  </si>
  <si>
    <t>Thelma</t>
  </si>
  <si>
    <t>2</t>
  </si>
  <si>
    <t>Loveness</t>
  </si>
  <si>
    <t>Evelyn</t>
  </si>
  <si>
    <t>fast kill</t>
  </si>
  <si>
    <t>1</t>
  </si>
  <si>
    <t>LOCAL</t>
  </si>
  <si>
    <t>BB-04SINV/0015304</t>
  </si>
  <si>
    <t>060307</t>
  </si>
  <si>
    <t>60446</t>
  </si>
  <si>
    <t>22467</t>
  </si>
  <si>
    <t>Reddot Brands</t>
  </si>
  <si>
    <t>inv16030</t>
  </si>
  <si>
    <t>Mai T</t>
  </si>
  <si>
    <t>-2</t>
  </si>
  <si>
    <t>26/9/2026</t>
  </si>
  <si>
    <t>PERPERTUAL SA</t>
  </si>
  <si>
    <t>6009678261465</t>
  </si>
  <si>
    <t>Maq Washing Powder 1kg</t>
  </si>
  <si>
    <t>New ITEM</t>
  </si>
  <si>
    <t>6009537020264</t>
  </si>
  <si>
    <t>Boom Buble Plus 1kg</t>
  </si>
  <si>
    <t>Anytime pads</t>
  </si>
  <si>
    <t>6928064368123</t>
  </si>
  <si>
    <t>Shumba Sorghum Malt 500ml</t>
  </si>
  <si>
    <t>Simba   Onion 120g</t>
  </si>
  <si>
    <t>Simba Cheese N Onion 36g</t>
  </si>
  <si>
    <t>Simba Chutney 120g</t>
  </si>
  <si>
    <t>Simba Creamy Cheddar 120g</t>
  </si>
  <si>
    <t>Simba Mex Chilli 36g</t>
  </si>
  <si>
    <t>Simba Mexican Chilli 120g</t>
  </si>
  <si>
    <t>Simba Peanuts  Raisings 50g</t>
  </si>
  <si>
    <t>Simba Salt And Vinegar 120g</t>
  </si>
  <si>
    <t>Simba Salted Peanuts 50g</t>
  </si>
  <si>
    <t>RED SEAL TABLE SALT 1KG</t>
  </si>
  <si>
    <t>NO</t>
  </si>
  <si>
    <t>COUNTED</t>
  </si>
  <si>
    <t>0608037370808</t>
  </si>
  <si>
    <t>Vivon Water 1L</t>
  </si>
  <si>
    <t>STOCK TAKE  PERPERTUAL SA</t>
  </si>
  <si>
    <t>ITEMS WITH NEGATIVE STOCK</t>
  </si>
  <si>
    <t>Opening Qty</t>
  </si>
  <si>
    <t>Current Stock</t>
  </si>
  <si>
    <t>Stock Value at cost</t>
  </si>
  <si>
    <t>Total Purchased</t>
  </si>
  <si>
    <t>eggs</t>
  </si>
  <si>
    <t>10</t>
  </si>
  <si>
    <t>STOCK TAKE  BaselineStock1</t>
  </si>
  <si>
    <t>Counted by</t>
  </si>
  <si>
    <t>YES</t>
  </si>
  <si>
    <t>POSTED</t>
  </si>
  <si>
    <t>POSTED - read only</t>
  </si>
  <si>
    <t>PerpertualShelf2</t>
  </si>
  <si>
    <t>Partial</t>
  </si>
  <si>
    <t>URIN1004300</t>
  </si>
  <si>
    <t>URIN1004301</t>
  </si>
  <si>
    <t>URIN1004302</t>
  </si>
  <si>
    <t>URIN1004303</t>
  </si>
  <si>
    <t>URIN1004304</t>
  </si>
  <si>
    <t>URIN1004305</t>
  </si>
  <si>
    <t>URIN1004208</t>
  </si>
  <si>
    <t>URIN1004209</t>
  </si>
  <si>
    <t>URIN1004210</t>
  </si>
  <si>
    <t>URIN1004212</t>
  </si>
  <si>
    <t>URIN1004213</t>
  </si>
  <si>
    <t>URIN1004214</t>
  </si>
  <si>
    <t>URIN1004215</t>
  </si>
  <si>
    <t>URIN1004216</t>
  </si>
  <si>
    <t>URIN1004217</t>
  </si>
  <si>
    <t>URIN1004218</t>
  </si>
  <si>
    <t>010110-1</t>
  </si>
  <si>
    <t>LOBELS</t>
  </si>
  <si>
    <t>010110-2</t>
  </si>
  <si>
    <t>010110-3</t>
  </si>
  <si>
    <t>29 item(s) with negative stock   |   -599 units   |   value at cost -5,898.73   |   generated 01/10/2026 15:09</t>
  </si>
  <si>
    <t>MonthendStock02.10.2026</t>
  </si>
  <si>
    <t>DRAFT</t>
  </si>
  <si>
    <t>STOCK TAKE  MonthendStock02.10.2026</t>
  </si>
  <si>
    <t>Spar bread</t>
  </si>
  <si>
    <t xml:space="preserve">Related </t>
  </si>
  <si>
    <t>}related</t>
  </si>
  <si>
    <t>stockTake Error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</si>
</sst>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dd\-mmm\-yyyy"/>
    <numFmt numFmtId="165" formatCode="0.0%"/>
    <numFmt numFmtId="166" formatCode="#,##0.0000"/>
    <numFmt numFmtId="167" formatCode="yyyy\-mm\-dd"/>
    <numFmt numFmtId="168" formatCode="dd/mm/yyyy"/>
    <numFmt numFmtId="169" formatCode="#,##0;\(#,##0\);\-"/>
    <numFmt numFmtId="170" formatCode="#,##0.00;\(#,##0.00\);\-"/>
    <numFmt numFmtId="171" formatCode="#,##0;[Red]\-#,##0;0"/>
    <numFmt numFmtId="172" formatCode="#,##0.00;[Red]\-#,##0.00;0.00"/>
  </numFmts>
  <fonts count="30" x14ac:knownFonts="1">
    <font>
      <sz val="11"/>
      <color theme="1"/>
      <name val="Calibri"/>
      <family val="2"/>
      <charset val="1"/>
    </font>
    <font>
      <b/>
      <sz val="14"/>
      <color rgb="FFFFFFFF"/>
      <name val="Arial"/>
      <family val="2"/>
    </font>
    <font>
      <b/>
      <sz val="12"/>
      <color rgb="FF1F3864"/>
      <name val="Arial"/>
      <family val="2"/>
    </font>
    <font>
      <b/>
      <sz val="10"/>
      <name val="Arial"/>
      <family val="2"/>
    </font>
    <font>
      <i/>
      <sz val="9"/>
      <color rgb="FF595959"/>
      <name val="Arial"/>
      <family val="2"/>
    </font>
    <font>
      <sz val="9"/>
      <color rgb="FF595959"/>
      <name val="Arial"/>
      <family val="2"/>
    </font>
    <font>
      <b/>
      <sz val="15"/>
      <color rgb="FF1F3864"/>
      <name val="Arial"/>
      <family val="2"/>
    </font>
    <font>
      <b/>
      <sz val="11"/>
      <color rgb="FF9C6500"/>
      <name val="Arial"/>
      <family val="2"/>
    </font>
    <font>
      <sz val="10"/>
      <color rgb="FF0000FF"/>
      <name val="Arial"/>
      <family val="2"/>
    </font>
    <font>
      <b/>
      <sz val="10"/>
      <color rgb="FFFFFFFF"/>
      <name val="Arial"/>
      <family val="2"/>
    </font>
    <font>
      <sz val="10"/>
      <color rgb="FF000000"/>
      <name val="Arial"/>
      <family val="2"/>
    </font>
    <font>
      <sz val="10"/>
      <color rgb="FF008000"/>
      <name val="Arial"/>
      <family val="2"/>
    </font>
    <font>
      <sz val="10"/>
      <color theme="1"/>
      <name val="Arial"/>
      <family val="2"/>
    </font>
    <font>
      <b/>
      <sz val="10"/>
      <color theme="1"/>
      <name val="Arial"/>
      <family val="2"/>
    </font>
    <font>
      <b/>
      <sz val="10"/>
      <color rgb="FFFFFFFF"/>
      <name val="Arial"/>
      <family val="2"/>
    </font>
    <font>
      <sz val="10"/>
      <color rgb="FF0000FF"/>
      <name val="Arial"/>
      <family val="2"/>
    </font>
    <font>
      <b/>
      <sz val="13"/>
      <name val="Arial"/>
      <family val="2"/>
    </font>
    <font>
      <b/>
      <sz val="11"/>
      <name val="Arial"/>
      <family val="2"/>
    </font>
    <font>
      <b/>
      <sz val="11"/>
      <color rgb="FF0000FF"/>
      <name val="Arial"/>
      <family val="2"/>
    </font>
    <font>
      <sz val="11"/>
      <name val="Arial"/>
      <family val="2"/>
    </font>
    <font>
      <b/>
      <sz val="11"/>
      <color rgb="FFFFFFFF"/>
      <name val="Arial"/>
      <family val="2"/>
    </font>
    <font>
      <sz val="10"/>
      <name val="Arial"/>
      <family val="2"/>
    </font>
    <font>
      <b/>
      <sz val="10"/>
      <color rgb="FF000000"/>
      <name val="Arial"/>
      <family val="2"/>
    </font>
    <font>
      <sz val="11"/>
      <name val="Arial"/>
      <family val="2"/>
    </font>
    <font>
      <b/>
      <sz val="11"/>
      <name val="Arial"/>
      <family val="2"/>
    </font>
    <font>
      <sz val="10"/>
      <color rgb="FF0000FF"/>
      <name val="Arial"/>
      <family val="2"/>
    </font>
    <font>
      <b/>
      <sz val="13"/>
      <color rgb="FFFFFFFF"/>
      <name val="Arial"/>
      <family val="2"/>
    </font>
    <font>
      <b/>
      <sz val="11"/>
      <color rgb="FFFFFFFF"/>
      <name val="Calibri"/>
      <family val="2"/>
    </font>
    <font>
      <b/>
      <sz val="11"/>
      <color theme="1"/>
      <name val="Calibri"/>
      <family val="2"/>
    </font>
    <font>
      <sz val="24"/>
      <color rgb="FF0000FF"/>
      <name val="Arial"/>
      <family val="2"/>
    </font>
  </fonts>
  <fills count="25">
    <fill>
      <patternFill patternType="none"/>
    </fill>
    <fill>
      <patternFill patternType="gray125"/>
    </fill>
    <fill>
      <patternFill patternType="solid">
        <fgColor rgb="FF1F3864"/>
        <bgColor rgb="FF333333"/>
      </patternFill>
    </fill>
    <fill>
      <patternFill patternType="solid">
        <fgColor rgb="FFEAEFF7"/>
        <bgColor rgb="FFFFFDE7"/>
      </patternFill>
    </fill>
    <fill>
      <patternFill patternType="solid">
        <fgColor rgb="FFFFFDE7"/>
        <bgColor rgb="FFFFFFFF"/>
      </patternFill>
    </fill>
    <fill>
      <patternFill patternType="solid">
        <fgColor rgb="FF1F3864"/>
        <bgColor indexed="64"/>
      </patternFill>
    </fill>
    <fill>
      <patternFill patternType="solid">
        <fgColor rgb="FFEAEFF7"/>
        <bgColor indexed="64"/>
      </patternFill>
    </fill>
    <fill>
      <patternFill patternType="solid">
        <fgColor rgb="FFFFFF00"/>
        <bgColor indexed="64"/>
      </patternFill>
    </fill>
    <fill>
      <patternFill patternType="solid">
        <fgColor rgb="FFFF0000"/>
        <bgColor indexed="64"/>
      </patternFill>
    </fill>
    <fill>
      <patternFill patternType="solid">
        <fgColor rgb="FFFFF2CC"/>
        <bgColor rgb="FFFFFFFF"/>
      </patternFill>
    </fill>
    <fill>
      <patternFill patternType="solid">
        <fgColor rgb="FF1F4E78"/>
        <bgColor rgb="FF003366"/>
      </patternFill>
    </fill>
    <fill>
      <patternFill patternType="solid">
        <fgColor rgb="FFDDEBF7"/>
        <bgColor rgb="FFCCFFFF"/>
      </patternFill>
    </fill>
    <fill>
      <patternFill patternType="solid">
        <fgColor rgb="FFFFFF00"/>
        <bgColor rgb="FFFFFFFF"/>
      </patternFill>
    </fill>
    <fill>
      <patternFill patternType="solid">
        <fgColor theme="0"/>
        <bgColor rgb="FFFFFFFF"/>
      </patternFill>
    </fill>
    <fill>
      <patternFill patternType="solid">
        <fgColor theme="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FFDE7"/>
        <bgColor indexed="64"/>
      </patternFill>
    </fill>
    <fill>
      <patternFill patternType="solid">
        <fgColor rgb="FF1F4E78"/>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10">
    <border>
      <left/>
      <right/>
      <top/>
      <bottom/>
      <diagonal/>
    </border>
    <border>
      <left style="thin">
        <color rgb="FFBFBFBF"/>
      </left>
      <right style="thin">
        <color rgb="FFBFBFBF"/>
      </right>
      <top style="thin">
        <color rgb="FFBFBFBF"/>
      </top>
      <bottom style="thin">
        <color rgb="FFBFBFBF"/>
      </bottom>
      <diagonal/>
    </border>
    <border>
      <left/>
      <right/>
      <top/>
      <bottom style="thin">
        <color rgb="FFBFBFBF"/>
      </bottom>
      <diagonal/>
    </border>
    <border>
      <left/>
      <right/>
      <top/>
      <bottom style="thin">
        <color rgb="FF808080"/>
      </bottom>
      <diagonal/>
    </border>
    <border>
      <left/>
      <right/>
      <top style="thin">
        <color auto="1"/>
      </top>
      <bottom style="double">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diagonal/>
    </border>
  </borders>
  <cellStyleXfs count="1">
    <xf numFmtId="0" fontId="0" fillId="0" borderId="0"/>
  </cellStyleXfs>
  <cellXfs count="120">
    <xf numFmtId="0" fontId="0" fillId="0" borderId="0" xfId="0"/>
    <xf numFmtId="0" fontId="2" fillId="0" borderId="0" xfId="0" applyFont="1"/>
    <xf numFmtId="0" fontId="0" fillId="0" borderId="0" xfId="0" applyFont="1" applyAlignment="1">
      <alignment vertical="top" wrapText="1"/>
    </xf>
    <xf numFmtId="0" fontId="3" fillId="0" borderId="0" xfId="0" applyFont="1"/>
    <xf numFmtId="0" fontId="4" fillId="0" borderId="0" xfId="0" applyFont="1"/>
    <xf numFmtId="4" fontId="7" fillId="0" borderId="0" xfId="0" applyNumberFormat="1" applyFont="1"/>
    <xf numFmtId="0" fontId="5" fillId="0" borderId="0" xfId="0" applyFont="1"/>
    <xf numFmtId="49" fontId="8" fillId="4" borderId="1" xfId="0" applyNumberFormat="1" applyFont="1" applyFill="1" applyBorder="1"/>
    <xf numFmtId="0" fontId="5" fillId="0" borderId="0" xfId="0" applyFont="1" applyAlignment="1">
      <alignment vertical="center" wrapText="1"/>
    </xf>
    <xf numFmtId="164" fontId="8" fillId="4" borderId="1" xfId="0" applyNumberFormat="1" applyFont="1" applyFill="1" applyBorder="1"/>
    <xf numFmtId="165" fontId="8" fillId="4" borderId="1" xfId="0" applyNumberFormat="1" applyFont="1" applyFill="1" applyBorder="1"/>
    <xf numFmtId="0" fontId="9" fillId="2" borderId="1" xfId="0" applyFont="1" applyFill="1" applyBorder="1" applyAlignment="1">
      <alignment horizontal="center" vertical="center" wrapText="1"/>
    </xf>
    <xf numFmtId="166" fontId="8" fillId="4" borderId="1" xfId="0" applyNumberFormat="1" applyFont="1" applyFill="1" applyBorder="1"/>
    <xf numFmtId="0" fontId="10" fillId="0" borderId="1" xfId="0" applyFont="1" applyBorder="1"/>
    <xf numFmtId="0" fontId="5" fillId="0" borderId="0" xfId="0" applyFont="1" applyAlignment="1">
      <alignment vertical="top" wrapText="1"/>
    </xf>
    <xf numFmtId="49" fontId="8" fillId="4" borderId="0" xfId="0" applyNumberFormat="1" applyFont="1" applyFill="1"/>
    <xf numFmtId="3" fontId="8" fillId="4" borderId="0" xfId="0" applyNumberFormat="1" applyFont="1" applyFill="1"/>
    <xf numFmtId="4" fontId="8" fillId="4" borderId="0" xfId="0" applyNumberFormat="1" applyFont="1" applyFill="1"/>
    <xf numFmtId="4" fontId="10" fillId="0" borderId="0" xfId="0" applyNumberFormat="1" applyFont="1"/>
    <xf numFmtId="165" fontId="10" fillId="0" borderId="0" xfId="0" applyNumberFormat="1" applyFont="1"/>
    <xf numFmtId="3" fontId="10" fillId="0" borderId="0" xfId="0" applyNumberFormat="1" applyFont="1"/>
    <xf numFmtId="49" fontId="10" fillId="0" borderId="0" xfId="0" applyNumberFormat="1" applyFont="1"/>
    <xf numFmtId="164" fontId="10" fillId="0" borderId="0" xfId="0" applyNumberFormat="1" applyFont="1"/>
    <xf numFmtId="1" fontId="10" fillId="0" borderId="0" xfId="0" applyNumberFormat="1" applyFont="1"/>
    <xf numFmtId="167" fontId="0" fillId="0" borderId="0" xfId="0" applyNumberFormat="1"/>
    <xf numFmtId="164" fontId="8" fillId="4" borderId="0" xfId="0" applyNumberFormat="1" applyFont="1" applyFill="1"/>
    <xf numFmtId="166" fontId="11" fillId="0" borderId="0" xfId="0" applyNumberFormat="1" applyFont="1"/>
    <xf numFmtId="0" fontId="8" fillId="4" borderId="0" xfId="0" applyNumberFormat="1" applyFont="1" applyFill="1"/>
    <xf numFmtId="0" fontId="12" fillId="0" borderId="0" xfId="0" applyFont="1"/>
    <xf numFmtId="0" fontId="12" fillId="6" borderId="0" xfId="0" applyFont="1" applyFill="1"/>
    <xf numFmtId="164" fontId="12" fillId="6" borderId="0" xfId="0" applyNumberFormat="1" applyFont="1" applyFill="1"/>
    <xf numFmtId="0" fontId="13" fillId="6" borderId="0" xfId="0" applyFont="1" applyFill="1"/>
    <xf numFmtId="3" fontId="12" fillId="0" borderId="0" xfId="0" applyNumberFormat="1" applyFont="1"/>
    <xf numFmtId="4" fontId="12" fillId="0" borderId="0" xfId="0" applyNumberFormat="1" applyFont="1"/>
    <xf numFmtId="49" fontId="15" fillId="4" borderId="0" xfId="0" applyNumberFormat="1" applyFont="1" applyFill="1"/>
    <xf numFmtId="49" fontId="15" fillId="4" borderId="1" xfId="0" applyNumberFormat="1" applyFont="1" applyFill="1" applyBorder="1"/>
    <xf numFmtId="4" fontId="0" fillId="0" borderId="0" xfId="0" applyNumberFormat="1"/>
    <xf numFmtId="2" fontId="8" fillId="4" borderId="0" xfId="0" applyNumberFormat="1" applyFont="1" applyFill="1"/>
    <xf numFmtId="4" fontId="10" fillId="7" borderId="0" xfId="0" applyNumberFormat="1" applyFont="1" applyFill="1"/>
    <xf numFmtId="4" fontId="10" fillId="8" borderId="0" xfId="0" applyNumberFormat="1" applyFont="1" applyFill="1"/>
    <xf numFmtId="0" fontId="9" fillId="2" borderId="1" xfId="0" applyNumberFormat="1" applyFont="1" applyFill="1" applyBorder="1" applyAlignment="1">
      <alignment horizontal="center" vertical="center" wrapText="1"/>
    </xf>
    <xf numFmtId="0" fontId="15" fillId="4" borderId="0" xfId="0" applyNumberFormat="1" applyFont="1" applyFill="1"/>
    <xf numFmtId="0" fontId="16" fillId="0" borderId="0" xfId="0" applyFont="1"/>
    <xf numFmtId="0" fontId="17" fillId="0" borderId="0" xfId="0" applyFont="1"/>
    <xf numFmtId="168" fontId="18" fillId="9" borderId="0" xfId="0" applyNumberFormat="1" applyFont="1" applyFill="1"/>
    <xf numFmtId="0" fontId="19" fillId="0" borderId="0" xfId="0" applyFont="1"/>
    <xf numFmtId="0" fontId="20" fillId="10" borderId="0" xfId="0" applyFont="1" applyFill="1" applyAlignment="1">
      <alignment horizontal="center" vertical="center" wrapText="1"/>
    </xf>
    <xf numFmtId="168" fontId="19" fillId="0" borderId="2" xfId="0" applyNumberFormat="1" applyFont="1" applyBorder="1"/>
    <xf numFmtId="0" fontId="19" fillId="0" borderId="2" xfId="0" applyFont="1" applyBorder="1"/>
    <xf numFmtId="169" fontId="19" fillId="0" borderId="2" xfId="0" applyNumberFormat="1" applyFont="1" applyBorder="1"/>
    <xf numFmtId="170" fontId="19" fillId="0" borderId="2" xfId="0" applyNumberFormat="1" applyFont="1" applyBorder="1"/>
    <xf numFmtId="165" fontId="19" fillId="0" borderId="2" xfId="0" applyNumberFormat="1" applyFont="1" applyBorder="1"/>
    <xf numFmtId="170" fontId="17" fillId="0" borderId="2" xfId="0" applyNumberFormat="1" applyFont="1" applyBorder="1"/>
    <xf numFmtId="0" fontId="18" fillId="9" borderId="2" xfId="0" applyFont="1" applyFill="1" applyBorder="1"/>
    <xf numFmtId="168" fontId="19" fillId="0" borderId="3" xfId="0" applyNumberFormat="1" applyFont="1" applyBorder="1"/>
    <xf numFmtId="0" fontId="19" fillId="0" borderId="3" xfId="0" applyFont="1" applyBorder="1"/>
    <xf numFmtId="169" fontId="19" fillId="0" borderId="3" xfId="0" applyNumberFormat="1" applyFont="1" applyBorder="1"/>
    <xf numFmtId="170" fontId="19" fillId="0" borderId="3" xfId="0" applyNumberFormat="1" applyFont="1" applyBorder="1"/>
    <xf numFmtId="165" fontId="19" fillId="0" borderId="3" xfId="0" applyNumberFormat="1" applyFont="1" applyBorder="1"/>
    <xf numFmtId="170" fontId="17" fillId="0" borderId="3" xfId="0" applyNumberFormat="1" applyFont="1" applyBorder="1"/>
    <xf numFmtId="0" fontId="17" fillId="11" borderId="4" xfId="0" applyFont="1" applyFill="1" applyBorder="1"/>
    <xf numFmtId="169" fontId="17" fillId="11" borderId="4" xfId="0" applyNumberFormat="1" applyFont="1" applyFill="1" applyBorder="1"/>
    <xf numFmtId="170" fontId="17" fillId="11" borderId="4" xfId="0" applyNumberFormat="1" applyFont="1" applyFill="1" applyBorder="1"/>
    <xf numFmtId="165" fontId="17" fillId="11" borderId="4" xfId="0" applyNumberFormat="1" applyFont="1" applyFill="1" applyBorder="1"/>
    <xf numFmtId="3" fontId="17" fillId="11" borderId="4" xfId="0" applyNumberFormat="1" applyFont="1" applyFill="1" applyBorder="1"/>
    <xf numFmtId="4" fontId="17" fillId="11" borderId="4" xfId="0" applyNumberFormat="1" applyFont="1" applyFill="1" applyBorder="1"/>
    <xf numFmtId="170" fontId="17" fillId="0" borderId="0" xfId="0" applyNumberFormat="1" applyFont="1" applyBorder="1"/>
    <xf numFmtId="4" fontId="17" fillId="11" borderId="0" xfId="0" applyNumberFormat="1" applyFont="1" applyFill="1" applyBorder="1"/>
    <xf numFmtId="0" fontId="14" fillId="2" borderId="1" xfId="0" applyFont="1" applyFill="1" applyBorder="1" applyAlignment="1">
      <alignment horizontal="center" vertical="center" wrapText="1"/>
    </xf>
    <xf numFmtId="4" fontId="22" fillId="0" borderId="0" xfId="0" applyNumberFormat="1" applyFont="1"/>
    <xf numFmtId="40" fontId="17" fillId="0" borderId="0" xfId="0" applyNumberFormat="1" applyFont="1" applyBorder="1"/>
    <xf numFmtId="40" fontId="0" fillId="0" borderId="0" xfId="0" applyNumberFormat="1"/>
    <xf numFmtId="40" fontId="20" fillId="10" borderId="0" xfId="0" applyNumberFormat="1" applyFont="1" applyFill="1" applyAlignment="1">
      <alignment horizontal="center" vertical="center" wrapText="1"/>
    </xf>
    <xf numFmtId="170" fontId="24" fillId="0" borderId="0" xfId="0" applyNumberFormat="1" applyFont="1" applyBorder="1"/>
    <xf numFmtId="3" fontId="10" fillId="7" borderId="0" xfId="0" applyNumberFormat="1" applyFont="1" applyFill="1"/>
    <xf numFmtId="49" fontId="8" fillId="12" borderId="0" xfId="0" applyNumberFormat="1" applyFont="1" applyFill="1"/>
    <xf numFmtId="3" fontId="8" fillId="12" borderId="0" xfId="0" applyNumberFormat="1" applyFont="1" applyFill="1"/>
    <xf numFmtId="49" fontId="8" fillId="13" borderId="0" xfId="0" applyNumberFormat="1" applyFont="1" applyFill="1"/>
    <xf numFmtId="3" fontId="8" fillId="13" borderId="0" xfId="0" applyNumberFormat="1" applyFont="1" applyFill="1"/>
    <xf numFmtId="4" fontId="10" fillId="14" borderId="0" xfId="0" applyNumberFormat="1" applyFont="1" applyFill="1"/>
    <xf numFmtId="4" fontId="10" fillId="15" borderId="0" xfId="0" applyNumberFormat="1" applyFont="1" applyFill="1"/>
    <xf numFmtId="4" fontId="10" fillId="16" borderId="0" xfId="0" applyNumberFormat="1" applyFont="1" applyFill="1"/>
    <xf numFmtId="49" fontId="25" fillId="4" borderId="0" xfId="0" applyNumberFormat="1" applyFont="1" applyFill="1"/>
    <xf numFmtId="0" fontId="9" fillId="5" borderId="1" xfId="0" applyFont="1" applyFill="1" applyBorder="1" applyAlignment="1">
      <alignment horizontal="center" vertical="center" wrapText="1"/>
    </xf>
    <xf numFmtId="3" fontId="8" fillId="17" borderId="0" xfId="0" applyNumberFormat="1" applyFont="1" applyFill="1"/>
    <xf numFmtId="0" fontId="8" fillId="17" borderId="0" xfId="0" applyFont="1" applyFill="1"/>
    <xf numFmtId="49" fontId="0" fillId="0" borderId="0" xfId="0" applyNumberFormat="1"/>
    <xf numFmtId="0" fontId="27" fillId="18" borderId="0" xfId="0" applyFont="1" applyFill="1" applyAlignment="1">
      <alignment horizontal="center" wrapText="1"/>
    </xf>
    <xf numFmtId="171" fontId="0" fillId="0" borderId="0" xfId="0" applyNumberFormat="1"/>
    <xf numFmtId="172" fontId="0" fillId="0" borderId="0" xfId="0" applyNumberFormat="1"/>
    <xf numFmtId="0" fontId="28" fillId="0" borderId="0" xfId="0" applyFont="1"/>
    <xf numFmtId="0" fontId="1" fillId="2" borderId="0" xfId="0" applyFont="1" applyFill="1" applyBorder="1" applyAlignment="1">
      <alignment horizontal="left" vertical="center" indent="1"/>
    </xf>
    <xf numFmtId="0" fontId="5" fillId="3" borderId="0" xfId="0" applyFont="1" applyFill="1" applyBorder="1" applyAlignment="1">
      <alignment horizontal="left" vertical="center" indent="1"/>
    </xf>
    <xf numFmtId="3" fontId="6" fillId="3" borderId="0" xfId="0" applyNumberFormat="1" applyFont="1" applyFill="1" applyBorder="1" applyAlignment="1">
      <alignment horizontal="left" vertical="center" indent="1"/>
    </xf>
    <xf numFmtId="4" fontId="6" fillId="3" borderId="0" xfId="0" applyNumberFormat="1" applyFont="1" applyFill="1" applyBorder="1" applyAlignment="1">
      <alignment horizontal="left" vertical="center" indent="1"/>
    </xf>
    <xf numFmtId="0" fontId="4" fillId="0" borderId="0" xfId="0" applyFont="1" applyBorder="1" applyAlignment="1">
      <alignment horizontal="left" vertical="center" indent="1"/>
    </xf>
    <xf numFmtId="0" fontId="5" fillId="0" borderId="0" xfId="0" applyFont="1" applyBorder="1"/>
    <xf numFmtId="0" fontId="26" fillId="2" borderId="0" xfId="0" applyFont="1" applyFill="1" applyBorder="1" applyAlignment="1">
      <alignment horizontal="left" vertical="center" indent="1"/>
    </xf>
    <xf numFmtId="0" fontId="1" fillId="5" borderId="0" xfId="0" applyFont="1" applyFill="1" applyAlignment="1">
      <alignment horizontal="left" indent="1"/>
    </xf>
    <xf numFmtId="0" fontId="0" fillId="0" borderId="0" xfId="0" applyAlignment="1">
      <alignment horizontal="left" indent="1"/>
    </xf>
    <xf numFmtId="0" fontId="19" fillId="0" borderId="2" xfId="0" applyFont="1" applyBorder="1" applyAlignment="1">
      <alignment vertical="top" wrapText="1"/>
    </xf>
    <xf numFmtId="0" fontId="23" fillId="0" borderId="2" xfId="0" applyFont="1" applyBorder="1" applyAlignment="1">
      <alignment vertical="top" wrapText="1"/>
    </xf>
    <xf numFmtId="0" fontId="8" fillId="12" borderId="0" xfId="0" applyNumberFormat="1" applyFont="1" applyFill="1"/>
    <xf numFmtId="0" fontId="12" fillId="19" borderId="0" xfId="0" applyFont="1" applyFill="1"/>
    <xf numFmtId="3" fontId="12" fillId="19" borderId="0" xfId="0" applyNumberFormat="1" applyFont="1" applyFill="1"/>
    <xf numFmtId="3" fontId="8" fillId="19" borderId="0" xfId="0" applyNumberFormat="1" applyFont="1" applyFill="1"/>
    <xf numFmtId="4" fontId="12" fillId="19" borderId="0" xfId="0" applyNumberFormat="1" applyFont="1" applyFill="1"/>
    <xf numFmtId="3" fontId="12" fillId="21" borderId="0" xfId="0" applyNumberFormat="1" applyFont="1" applyFill="1"/>
    <xf numFmtId="3" fontId="12" fillId="22" borderId="0" xfId="0" applyNumberFormat="1" applyFont="1" applyFill="1"/>
    <xf numFmtId="3" fontId="8" fillId="22" borderId="0" xfId="0" applyNumberFormat="1" applyFont="1" applyFill="1"/>
    <xf numFmtId="0" fontId="8" fillId="17" borderId="0" xfId="0" applyFont="1" applyFill="1" applyAlignment="1">
      <alignment horizontal="center"/>
    </xf>
    <xf numFmtId="0" fontId="8" fillId="17" borderId="5" xfId="0" applyFont="1" applyFill="1" applyBorder="1" applyAlignment="1">
      <alignment horizontal="center" vertical="center"/>
    </xf>
    <xf numFmtId="0" fontId="8" fillId="17" borderId="6" xfId="0" applyFont="1" applyFill="1" applyBorder="1" applyAlignment="1">
      <alignment horizontal="center" vertical="center"/>
    </xf>
    <xf numFmtId="0" fontId="8" fillId="17" borderId="8" xfId="0" applyFont="1" applyFill="1" applyBorder="1" applyAlignment="1">
      <alignment horizontal="center" vertical="center"/>
    </xf>
    <xf numFmtId="0" fontId="8" fillId="17" borderId="7" xfId="0" applyFont="1" applyFill="1" applyBorder="1" applyAlignment="1">
      <alignment horizontal="center" vertical="center"/>
    </xf>
    <xf numFmtId="3" fontId="12" fillId="23" borderId="0" xfId="0" applyNumberFormat="1" applyFont="1" applyFill="1"/>
    <xf numFmtId="0" fontId="29" fillId="20" borderId="9" xfId="0" applyFont="1" applyFill="1" applyBorder="1" applyAlignment="1">
      <alignment horizontal="center" vertical="center"/>
    </xf>
    <xf numFmtId="0" fontId="29" fillId="20" borderId="0" xfId="0" applyFont="1" applyFill="1" applyAlignment="1">
      <alignment horizontal="center" vertical="center"/>
    </xf>
    <xf numFmtId="3" fontId="12" fillId="24" borderId="0" xfId="0" applyNumberFormat="1" applyFont="1" applyFill="1"/>
    <xf numFmtId="3" fontId="8" fillId="24" borderId="0" xfId="0" applyNumberFormat="1" applyFont="1" applyFill="1"/>
  </cellXfs>
  <cellStyles count="1">
    <cellStyle name="Normal" xfId="0" builtinId="0"/>
  </cellStyles>
  <dxfs count="21">
    <dxf>
      <font>
        <color rgb="FF9C6500"/>
      </font>
      <fill>
        <patternFill>
          <bgColor rgb="FFFFEB9C"/>
        </patternFill>
      </fill>
    </dxf>
    <dxf>
      <font>
        <color rgb="FF9C6500"/>
      </font>
      <fill>
        <patternFill>
          <bgColor rgb="FFFFEB9C"/>
        </patternFill>
      </fill>
    </dxf>
    <dxf>
      <font>
        <b/>
        <color rgb="FF9C0006"/>
      </font>
      <fill>
        <patternFill>
          <bgColor rgb="FFF8CBAD"/>
        </patternFill>
      </fill>
    </dxf>
    <dxf>
      <font>
        <color rgb="FFA6A6A6"/>
      </font>
    </dxf>
    <dxf>
      <fill>
        <patternFill patternType="none">
          <bgColor auto="1"/>
        </patternFill>
      </fill>
    </dxf>
    <dxf>
      <numFmt numFmtId="30" formatCode="@"/>
      <fill>
        <patternFill>
          <fgColor theme="1"/>
          <bgColor rgb="FFFF0000"/>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sz val="10"/>
        <color rgb="FF9C0006"/>
        <name val="Arial"/>
      </font>
      <fill>
        <patternFill>
          <bgColor rgb="FFFFC7CE"/>
        </patternFill>
      </fill>
    </dxf>
    <dxf>
      <font>
        <b/>
        <sz val="10"/>
        <color rgb="FF006100"/>
        <name val="Arial"/>
      </font>
      <fill>
        <patternFill>
          <bgColor rgb="FFC6EFCE"/>
        </patternFill>
      </fill>
    </dxf>
    <dxf>
      <font>
        <b/>
        <sz val="10"/>
        <color rgb="FF9C0006"/>
        <name val="Arial"/>
      </font>
      <fill>
        <patternFill>
          <bgColor rgb="FFFFC7CE"/>
        </patternFill>
      </fill>
    </dxf>
    <dxf>
      <font>
        <b/>
        <sz val="10"/>
        <color rgb="FF1F3864"/>
        <name val="Arial"/>
      </font>
      <fill>
        <patternFill>
          <bgColor rgb="FFEAEFF7"/>
        </patternFill>
      </fill>
    </dxf>
    <dxf>
      <font>
        <b/>
        <sz val="10"/>
        <color rgb="FF9C6500"/>
        <name val="Arial"/>
      </font>
      <fill>
        <patternFill>
          <bgColor rgb="FFFFEB9C"/>
        </patternFill>
      </fill>
    </dxf>
    <dxf>
      <font>
        <b/>
        <sz val="10"/>
        <color rgb="FF006100"/>
        <name val="Arial"/>
      </font>
      <fill>
        <patternFill>
          <bgColor rgb="FFC6EFCE"/>
        </patternFill>
      </fill>
    </dxf>
    <dxf>
      <fill>
        <patternFill>
          <bgColor rgb="FFFF0000"/>
        </patternFill>
      </fill>
    </dxf>
    <dxf>
      <font>
        <b/>
        <sz val="10"/>
        <color rgb="FF9C0006"/>
        <name val="Arial"/>
      </font>
      <fill>
        <patternFill>
          <bgColor rgb="FFFFC7CE"/>
        </patternFill>
      </fill>
    </dxf>
    <dxf>
      <font>
        <b/>
        <sz val="10"/>
        <color rgb="FF006100"/>
        <name val="Arial"/>
      </font>
      <fill>
        <patternFill>
          <bgColor rgb="FFC6EFCE"/>
        </patternFill>
      </fill>
    </dxf>
    <dxf>
      <font>
        <b/>
        <sz val="10"/>
        <color rgb="FF9C6500"/>
        <name val="Arial"/>
      </font>
      <fill>
        <patternFill>
          <bgColor rgb="FFFFEB9C"/>
        </patternFill>
      </fill>
    </dxf>
    <dxf>
      <font>
        <b/>
        <sz val="10"/>
        <color rgb="FF9C0006"/>
        <name val="Arial"/>
      </font>
      <fill>
        <patternFill>
          <bgColor rgb="FFFFC7CE"/>
        </patternFill>
      </fill>
    </dxf>
    <dxf>
      <font>
        <b/>
        <sz val="10"/>
        <color rgb="FF9C0006"/>
        <name val="Arial"/>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9C6500"/>
      <rgbColor rgb="FF800080"/>
      <rgbColor rgb="FF008080"/>
      <rgbColor rgb="FFBFBFBF"/>
      <rgbColor rgb="FF808080"/>
      <rgbColor rgb="FF9999FF"/>
      <rgbColor rgb="FF993366"/>
      <rgbColor rgb="FFFFFDE7"/>
      <rgbColor rgb="FFEAEF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6EFCE"/>
      <rgbColor rgb="FFFFEB9C"/>
      <rgbColor rgb="FF99CCFF"/>
      <rgbColor rgb="FFFF99CC"/>
      <rgbColor rgb="FFCC99FF"/>
      <rgbColor rgb="FFFFC7CE"/>
      <rgbColor rgb="FF3366FF"/>
      <rgbColor rgb="FF33CCCC"/>
      <rgbColor rgb="FF99CC00"/>
      <rgbColor rgb="FFFFCC00"/>
      <rgbColor rgb="FFFF9900"/>
      <rgbColor rgb="FFFF6600"/>
      <rgbColor rgb="FF595959"/>
      <rgbColor rgb="FF969696"/>
      <rgbColor rgb="FF1F3864"/>
      <rgbColor rgb="FF339966"/>
      <rgbColor rgb="FF0061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1</xdr:row>
      <xdr:rowOff>38100</xdr:rowOff>
    </xdr:from>
    <xdr:to>
      <xdr:col>1</xdr:col>
      <xdr:colOff>866775</xdr:colOff>
      <xdr:row>1</xdr:row>
      <xdr:rowOff>342900</xdr:rowOff>
    </xdr:to>
    <xdr:sp macro="GenerateNegativeStock" textlink="">
      <xdr:nvSpPr>
        <xdr:cNvPr id="2" name="btn_GenerateNegativeStock"/>
        <xdr:cNvSpPr/>
      </xdr:nvSpPr>
      <xdr:spPr>
        <a:xfrm>
          <a:off x="76200" y="266700"/>
          <a:ext cx="1905000" cy="304800"/>
        </a:xfrm>
        <a:prstGeom prst="roundRect">
          <a:avLst/>
        </a:prstGeom>
        <a:solidFill>
          <a:srgbClr val="1F386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Generate Negative Stock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1</xdr:row>
      <xdr:rowOff>104775</xdr:rowOff>
    </xdr:from>
    <xdr:to>
      <xdr:col>1</xdr:col>
      <xdr:colOff>1073150</xdr:colOff>
      <xdr:row>2</xdr:row>
      <xdr:rowOff>209550</xdr:rowOff>
    </xdr:to>
    <xdr:sp macro="NewStockTake" textlink="">
      <xdr:nvSpPr>
        <xdr:cNvPr id="2" name="btn_NewStockTake"/>
        <xdr:cNvSpPr/>
      </xdr:nvSpPr>
      <xdr:spPr>
        <a:xfrm>
          <a:off x="76200" y="457200"/>
          <a:ext cx="1397000" cy="304800"/>
        </a:xfrm>
        <a:prstGeom prst="roundRect">
          <a:avLst/>
        </a:prstGeom>
        <a:solidFill>
          <a:srgbClr val="1F386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New Stock Take</a:t>
          </a:r>
        </a:p>
      </xdr:txBody>
    </xdr:sp>
    <xdr:clientData/>
  </xdr:twoCellAnchor>
  <xdr:twoCellAnchor editAs="oneCell">
    <xdr:from>
      <xdr:col>2</xdr:col>
      <xdr:colOff>215900</xdr:colOff>
      <xdr:row>1</xdr:row>
      <xdr:rowOff>104775</xdr:rowOff>
    </xdr:from>
    <xdr:to>
      <xdr:col>3</xdr:col>
      <xdr:colOff>555625</xdr:colOff>
      <xdr:row>2</xdr:row>
      <xdr:rowOff>209550</xdr:rowOff>
    </xdr:to>
    <xdr:sp macro="OpenStockTake" textlink="">
      <xdr:nvSpPr>
        <xdr:cNvPr id="3" name="btn_OpenStockTake"/>
        <xdr:cNvSpPr/>
      </xdr:nvSpPr>
      <xdr:spPr>
        <a:xfrm>
          <a:off x="1549400" y="457200"/>
          <a:ext cx="1206500" cy="304800"/>
        </a:xfrm>
        <a:prstGeom prst="roundRect">
          <a:avLst/>
        </a:prstGeom>
        <a:solidFill>
          <a:srgbClr val="2E5C9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Open Selected</a:t>
          </a:r>
        </a:p>
      </xdr:txBody>
    </xdr:sp>
    <xdr:clientData/>
  </xdr:twoCellAnchor>
  <xdr:twoCellAnchor editAs="oneCell">
    <xdr:from>
      <xdr:col>3</xdr:col>
      <xdr:colOff>631825</xdr:colOff>
      <xdr:row>1</xdr:row>
      <xdr:rowOff>104775</xdr:rowOff>
    </xdr:from>
    <xdr:to>
      <xdr:col>4</xdr:col>
      <xdr:colOff>771525</xdr:colOff>
      <xdr:row>2</xdr:row>
      <xdr:rowOff>209550</xdr:rowOff>
    </xdr:to>
    <xdr:sp macro="PostSelected" textlink="">
      <xdr:nvSpPr>
        <xdr:cNvPr id="4" name="btn_PostSelected"/>
        <xdr:cNvSpPr/>
      </xdr:nvSpPr>
      <xdr:spPr>
        <a:xfrm>
          <a:off x="2832100" y="457200"/>
          <a:ext cx="1206500" cy="304800"/>
        </a:xfrm>
        <a:prstGeom prst="roundRect">
          <a:avLst/>
        </a:prstGeom>
        <a:solidFill>
          <a:srgbClr val="00803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Post Selected</a:t>
          </a:r>
        </a:p>
      </xdr:txBody>
    </xdr:sp>
    <xdr:clientData/>
  </xdr:twoCellAnchor>
  <xdr:twoCellAnchor editAs="oneCell">
    <xdr:from>
      <xdr:col>4</xdr:col>
      <xdr:colOff>847725</xdr:colOff>
      <xdr:row>1</xdr:row>
      <xdr:rowOff>104775</xdr:rowOff>
    </xdr:from>
    <xdr:to>
      <xdr:col>6</xdr:col>
      <xdr:colOff>384175</xdr:colOff>
      <xdr:row>2</xdr:row>
      <xdr:rowOff>209550</xdr:rowOff>
    </xdr:to>
    <xdr:sp macro="DeleteSelected" textlink="">
      <xdr:nvSpPr>
        <xdr:cNvPr id="5" name="btn_DeleteSelected"/>
        <xdr:cNvSpPr/>
      </xdr:nvSpPr>
      <xdr:spPr>
        <a:xfrm>
          <a:off x="4114800" y="457200"/>
          <a:ext cx="1270000" cy="304800"/>
        </a:xfrm>
        <a:prstGeom prst="roundRect">
          <a:avLst/>
        </a:prstGeom>
        <a:solidFill>
          <a:srgbClr val="AA282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Delete Selected</a:t>
          </a:r>
        </a:p>
      </xdr:txBody>
    </xdr:sp>
    <xdr:clientData/>
  </xdr:twoCellAnchor>
  <xdr:twoCellAnchor editAs="oneCell">
    <xdr:from>
      <xdr:col>6</xdr:col>
      <xdr:colOff>460375</xdr:colOff>
      <xdr:row>1</xdr:row>
      <xdr:rowOff>104775</xdr:rowOff>
    </xdr:from>
    <xdr:to>
      <xdr:col>8</xdr:col>
      <xdr:colOff>6350</xdr:colOff>
      <xdr:row>2</xdr:row>
      <xdr:rowOff>209550</xdr:rowOff>
    </xdr:to>
    <xdr:sp macro="RecalcNow" textlink="">
      <xdr:nvSpPr>
        <xdr:cNvPr id="6" name="btn_RecalcNow"/>
        <xdr:cNvSpPr/>
      </xdr:nvSpPr>
      <xdr:spPr>
        <a:xfrm>
          <a:off x="5461000" y="457200"/>
          <a:ext cx="1079500" cy="304800"/>
        </a:xfrm>
        <a:prstGeom prst="roundRect">
          <a:avLst/>
        </a:prstGeom>
        <a:solidFill>
          <a:srgbClr val="64646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Recalculate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3</xdr:row>
      <xdr:rowOff>47625</xdr:rowOff>
    </xdr:from>
    <xdr:to>
      <xdr:col>1</xdr:col>
      <xdr:colOff>431800</xdr:colOff>
      <xdr:row>3</xdr:row>
      <xdr:rowOff>352425</xdr:rowOff>
    </xdr:to>
    <xdr:sp macro="PostCurrent" textlink="">
      <xdr:nvSpPr>
        <xdr:cNvPr id="2" name="btn_PostCurrent"/>
        <xdr:cNvSpPr/>
      </xdr:nvSpPr>
      <xdr:spPr>
        <a:xfrm>
          <a:off x="76200" y="781050"/>
          <a:ext cx="1270000" cy="304800"/>
        </a:xfrm>
        <a:prstGeom prst="roundRect">
          <a:avLst/>
        </a:prstGeom>
        <a:solidFill>
          <a:srgbClr val="00803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Post to Stock</a:t>
          </a:r>
        </a:p>
      </xdr:txBody>
    </xdr:sp>
    <xdr:clientData/>
  </xdr:twoCellAnchor>
  <xdr:twoCellAnchor editAs="oneCell">
    <xdr:from>
      <xdr:col>1</xdr:col>
      <xdr:colOff>574675</xdr:colOff>
      <xdr:row>3</xdr:row>
      <xdr:rowOff>47625</xdr:rowOff>
    </xdr:from>
    <xdr:to>
      <xdr:col>1</xdr:col>
      <xdr:colOff>1844675</xdr:colOff>
      <xdr:row>3</xdr:row>
      <xdr:rowOff>352425</xdr:rowOff>
    </xdr:to>
    <xdr:sp macro="SaveCloseCurrent" textlink="">
      <xdr:nvSpPr>
        <xdr:cNvPr id="3" name="btn_SaveCloseCurrent"/>
        <xdr:cNvSpPr/>
      </xdr:nvSpPr>
      <xdr:spPr>
        <a:xfrm>
          <a:off x="1422400" y="781050"/>
          <a:ext cx="1270000" cy="304800"/>
        </a:xfrm>
        <a:prstGeom prst="roundRect">
          <a:avLst/>
        </a:prstGeom>
        <a:solidFill>
          <a:srgbClr val="1F386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Save and Close</a:t>
          </a:r>
        </a:p>
      </xdr:txBody>
    </xdr:sp>
    <xdr:clientData/>
  </xdr:twoCellAnchor>
  <xdr:twoCellAnchor editAs="oneCell">
    <xdr:from>
      <xdr:col>1</xdr:col>
      <xdr:colOff>1920875</xdr:colOff>
      <xdr:row>3</xdr:row>
      <xdr:rowOff>47625</xdr:rowOff>
    </xdr:from>
    <xdr:to>
      <xdr:col>3</xdr:col>
      <xdr:colOff>228600</xdr:colOff>
      <xdr:row>3</xdr:row>
      <xdr:rowOff>352425</xdr:rowOff>
    </xdr:to>
    <xdr:sp macro="ShowVariancesOnly" textlink="">
      <xdr:nvSpPr>
        <xdr:cNvPr id="4" name="btn_ShowVariancesOnly"/>
        <xdr:cNvSpPr/>
      </xdr:nvSpPr>
      <xdr:spPr>
        <a:xfrm>
          <a:off x="2768600" y="781050"/>
          <a:ext cx="1270000" cy="304800"/>
        </a:xfrm>
        <a:prstGeom prst="roundRect">
          <a:avLst/>
        </a:prstGeom>
        <a:solidFill>
          <a:srgbClr val="2E5C9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Show All</a:t>
          </a:r>
        </a:p>
      </xdr:txBody>
    </xdr:sp>
    <xdr:clientData/>
  </xdr:twoCellAnchor>
  <xdr:twoCellAnchor editAs="oneCell">
    <xdr:from>
      <xdr:col>3</xdr:col>
      <xdr:colOff>304800</xdr:colOff>
      <xdr:row>3</xdr:row>
      <xdr:rowOff>47625</xdr:rowOff>
    </xdr:from>
    <xdr:to>
      <xdr:col>4</xdr:col>
      <xdr:colOff>406400</xdr:colOff>
      <xdr:row>3</xdr:row>
      <xdr:rowOff>352425</xdr:rowOff>
    </xdr:to>
    <xdr:sp macro="DeleteCurrent" textlink="">
      <xdr:nvSpPr>
        <xdr:cNvPr id="5" name="btn_DeleteCurrent"/>
        <xdr:cNvSpPr/>
      </xdr:nvSpPr>
      <xdr:spPr>
        <a:xfrm>
          <a:off x="4114800" y="781050"/>
          <a:ext cx="1016000" cy="304800"/>
        </a:xfrm>
        <a:prstGeom prst="roundRect">
          <a:avLst/>
        </a:prstGeom>
        <a:solidFill>
          <a:srgbClr val="AA282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Delete</a:t>
          </a:r>
        </a:p>
      </xdr:txBody>
    </xdr:sp>
    <xdr:clientData/>
  </xdr:twoCellAnchor>
  <xdr:twoCellAnchor editAs="oneCell">
    <xdr:from>
      <xdr:col>4</xdr:col>
      <xdr:colOff>482600</xdr:colOff>
      <xdr:row>3</xdr:row>
      <xdr:rowOff>47625</xdr:rowOff>
    </xdr:from>
    <xdr:to>
      <xdr:col>5</xdr:col>
      <xdr:colOff>711200</xdr:colOff>
      <xdr:row>3</xdr:row>
      <xdr:rowOff>352425</xdr:rowOff>
    </xdr:to>
    <xdr:sp macro="BackToList" textlink="">
      <xdr:nvSpPr>
        <xdr:cNvPr id="6" name="btn_BackToList"/>
        <xdr:cNvSpPr/>
      </xdr:nvSpPr>
      <xdr:spPr>
        <a:xfrm>
          <a:off x="5207000" y="781050"/>
          <a:ext cx="1143000" cy="304800"/>
        </a:xfrm>
        <a:prstGeom prst="roundRect">
          <a:avLst/>
        </a:prstGeom>
        <a:solidFill>
          <a:srgbClr val="64646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Back to List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3</xdr:row>
      <xdr:rowOff>47625</xdr:rowOff>
    </xdr:from>
    <xdr:to>
      <xdr:col>1</xdr:col>
      <xdr:colOff>434975</xdr:colOff>
      <xdr:row>3</xdr:row>
      <xdr:rowOff>352425</xdr:rowOff>
    </xdr:to>
    <xdr:sp macro="CloseView" textlink="">
      <xdr:nvSpPr>
        <xdr:cNvPr id="2" name="btn_CloseView"/>
        <xdr:cNvSpPr/>
      </xdr:nvSpPr>
      <xdr:spPr>
        <a:xfrm>
          <a:off x="76200" y="781050"/>
          <a:ext cx="1206500" cy="304800"/>
        </a:xfrm>
        <a:prstGeom prst="roundRect">
          <a:avLst/>
        </a:prstGeom>
        <a:solidFill>
          <a:srgbClr val="1F386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Close View</a:t>
          </a:r>
        </a:p>
      </xdr:txBody>
    </xdr:sp>
    <xdr:clientData/>
  </xdr:twoCellAnchor>
  <xdr:twoCellAnchor editAs="oneCell">
    <xdr:from>
      <xdr:col>1</xdr:col>
      <xdr:colOff>511175</xdr:colOff>
      <xdr:row>3</xdr:row>
      <xdr:rowOff>47625</xdr:rowOff>
    </xdr:from>
    <xdr:to>
      <xdr:col>1</xdr:col>
      <xdr:colOff>1590675</xdr:colOff>
      <xdr:row>3</xdr:row>
      <xdr:rowOff>352425</xdr:rowOff>
    </xdr:to>
    <xdr:sp macro="UnpostCurrent" textlink="">
      <xdr:nvSpPr>
        <xdr:cNvPr id="3" name="btn_UnpostCurrent"/>
        <xdr:cNvSpPr/>
      </xdr:nvSpPr>
      <xdr:spPr>
        <a:xfrm>
          <a:off x="1358900" y="781050"/>
          <a:ext cx="1079500" cy="304800"/>
        </a:xfrm>
        <a:prstGeom prst="roundRect">
          <a:avLst/>
        </a:prstGeom>
        <a:solidFill>
          <a:srgbClr val="AA5A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Unpost</a:t>
          </a:r>
        </a:p>
      </xdr:txBody>
    </xdr:sp>
    <xdr:clientData/>
  </xdr:twoCellAnchor>
  <xdr:twoCellAnchor editAs="oneCell">
    <xdr:from>
      <xdr:col>1</xdr:col>
      <xdr:colOff>1666875</xdr:colOff>
      <xdr:row>3</xdr:row>
      <xdr:rowOff>47625</xdr:rowOff>
    </xdr:from>
    <xdr:to>
      <xdr:col>2</xdr:col>
      <xdr:colOff>889000</xdr:colOff>
      <xdr:row>3</xdr:row>
      <xdr:rowOff>352425</xdr:rowOff>
    </xdr:to>
    <xdr:sp macro="ShowVariancesOnly" textlink="">
      <xdr:nvSpPr>
        <xdr:cNvPr id="4" name="btn_ShowVariancesOnly"/>
        <xdr:cNvSpPr/>
      </xdr:nvSpPr>
      <xdr:spPr>
        <a:xfrm>
          <a:off x="2514600" y="781050"/>
          <a:ext cx="1270000" cy="304800"/>
        </a:xfrm>
        <a:prstGeom prst="roundRect">
          <a:avLst/>
        </a:prstGeom>
        <a:solidFill>
          <a:srgbClr val="2E5C9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Show Variances</a:t>
          </a:r>
        </a:p>
      </xdr:txBody>
    </xdr:sp>
    <xdr:clientData/>
  </xdr:twoCellAnchor>
  <xdr:twoCellAnchor editAs="oneCell">
    <xdr:from>
      <xdr:col>3</xdr:col>
      <xdr:colOff>50800</xdr:colOff>
      <xdr:row>3</xdr:row>
      <xdr:rowOff>47625</xdr:rowOff>
    </xdr:from>
    <xdr:to>
      <xdr:col>4</xdr:col>
      <xdr:colOff>279400</xdr:colOff>
      <xdr:row>3</xdr:row>
      <xdr:rowOff>352425</xdr:rowOff>
    </xdr:to>
    <xdr:sp macro="BackToList" textlink="">
      <xdr:nvSpPr>
        <xdr:cNvPr id="5" name="btn_BackToList"/>
        <xdr:cNvSpPr/>
      </xdr:nvSpPr>
      <xdr:spPr>
        <a:xfrm>
          <a:off x="3860800" y="781050"/>
          <a:ext cx="1143000" cy="304800"/>
        </a:xfrm>
        <a:prstGeom prst="roundRect">
          <a:avLst/>
        </a:prstGeom>
        <a:solidFill>
          <a:srgbClr val="64646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Back to List</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76200</xdr:colOff>
      <xdr:row>3</xdr:row>
      <xdr:rowOff>47625</xdr:rowOff>
    </xdr:from>
    <xdr:to>
      <xdr:col>1</xdr:col>
      <xdr:colOff>498475</xdr:colOff>
      <xdr:row>3</xdr:row>
      <xdr:rowOff>352425</xdr:rowOff>
    </xdr:to>
    <xdr:sp macro="PostCurrent" textlink="">
      <xdr:nvSpPr>
        <xdr:cNvPr id="2" name="btn_PostCurrent"/>
        <xdr:cNvSpPr/>
      </xdr:nvSpPr>
      <xdr:spPr>
        <a:xfrm>
          <a:off x="76200" y="781050"/>
          <a:ext cx="1270000" cy="304800"/>
        </a:xfrm>
        <a:prstGeom prst="roundRect">
          <a:avLst/>
        </a:prstGeom>
        <a:solidFill>
          <a:srgbClr val="00803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Post to Stock</a:t>
          </a:r>
        </a:p>
      </xdr:txBody>
    </xdr:sp>
    <xdr:clientData/>
  </xdr:twoCellAnchor>
  <xdr:twoCellAnchor editAs="oneCell">
    <xdr:from>
      <xdr:col>1</xdr:col>
      <xdr:colOff>574675</xdr:colOff>
      <xdr:row>3</xdr:row>
      <xdr:rowOff>47625</xdr:rowOff>
    </xdr:from>
    <xdr:to>
      <xdr:col>1</xdr:col>
      <xdr:colOff>1844675</xdr:colOff>
      <xdr:row>3</xdr:row>
      <xdr:rowOff>352425</xdr:rowOff>
    </xdr:to>
    <xdr:sp macro="SaveCloseCurrent" textlink="">
      <xdr:nvSpPr>
        <xdr:cNvPr id="3" name="btn_SaveCloseCurrent"/>
        <xdr:cNvSpPr/>
      </xdr:nvSpPr>
      <xdr:spPr>
        <a:xfrm>
          <a:off x="1422400" y="781050"/>
          <a:ext cx="1270000" cy="304800"/>
        </a:xfrm>
        <a:prstGeom prst="roundRect">
          <a:avLst/>
        </a:prstGeom>
        <a:solidFill>
          <a:srgbClr val="1F386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Save and Close</a:t>
          </a:r>
        </a:p>
      </xdr:txBody>
    </xdr:sp>
    <xdr:clientData/>
  </xdr:twoCellAnchor>
  <xdr:twoCellAnchor editAs="oneCell">
    <xdr:from>
      <xdr:col>1</xdr:col>
      <xdr:colOff>1920875</xdr:colOff>
      <xdr:row>3</xdr:row>
      <xdr:rowOff>47625</xdr:rowOff>
    </xdr:from>
    <xdr:to>
      <xdr:col>3</xdr:col>
      <xdr:colOff>228600</xdr:colOff>
      <xdr:row>3</xdr:row>
      <xdr:rowOff>352425</xdr:rowOff>
    </xdr:to>
    <xdr:sp macro="ShowVariancesOnly" textlink="">
      <xdr:nvSpPr>
        <xdr:cNvPr id="4" name="btn_ShowVariancesOnly"/>
        <xdr:cNvSpPr/>
      </xdr:nvSpPr>
      <xdr:spPr>
        <a:xfrm>
          <a:off x="2768600" y="781050"/>
          <a:ext cx="1270000" cy="304800"/>
        </a:xfrm>
        <a:prstGeom prst="roundRect">
          <a:avLst/>
        </a:prstGeom>
        <a:solidFill>
          <a:srgbClr val="2E5C9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Show All</a:t>
          </a:r>
        </a:p>
      </xdr:txBody>
    </xdr:sp>
    <xdr:clientData/>
  </xdr:twoCellAnchor>
  <xdr:twoCellAnchor editAs="oneCell">
    <xdr:from>
      <xdr:col>3</xdr:col>
      <xdr:colOff>304800</xdr:colOff>
      <xdr:row>3</xdr:row>
      <xdr:rowOff>47625</xdr:rowOff>
    </xdr:from>
    <xdr:to>
      <xdr:col>4</xdr:col>
      <xdr:colOff>406400</xdr:colOff>
      <xdr:row>3</xdr:row>
      <xdr:rowOff>352425</xdr:rowOff>
    </xdr:to>
    <xdr:sp macro="DeleteCurrent" textlink="">
      <xdr:nvSpPr>
        <xdr:cNvPr id="5" name="btn_DeleteCurrent"/>
        <xdr:cNvSpPr/>
      </xdr:nvSpPr>
      <xdr:spPr>
        <a:xfrm>
          <a:off x="4114800" y="781050"/>
          <a:ext cx="1016000" cy="304800"/>
        </a:xfrm>
        <a:prstGeom prst="roundRect">
          <a:avLst/>
        </a:prstGeom>
        <a:solidFill>
          <a:srgbClr val="AA282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Delete</a:t>
          </a:r>
        </a:p>
      </xdr:txBody>
    </xdr:sp>
    <xdr:clientData/>
  </xdr:twoCellAnchor>
  <xdr:twoCellAnchor editAs="oneCell">
    <xdr:from>
      <xdr:col>4</xdr:col>
      <xdr:colOff>482600</xdr:colOff>
      <xdr:row>3</xdr:row>
      <xdr:rowOff>47625</xdr:rowOff>
    </xdr:from>
    <xdr:to>
      <xdr:col>5</xdr:col>
      <xdr:colOff>711200</xdr:colOff>
      <xdr:row>3</xdr:row>
      <xdr:rowOff>352425</xdr:rowOff>
    </xdr:to>
    <xdr:sp macro="BackToList" textlink="">
      <xdr:nvSpPr>
        <xdr:cNvPr id="6" name="btn_BackToList"/>
        <xdr:cNvSpPr/>
      </xdr:nvSpPr>
      <xdr:spPr>
        <a:xfrm>
          <a:off x="5207000" y="781050"/>
          <a:ext cx="1143000" cy="304800"/>
        </a:xfrm>
        <a:prstGeom prst="roundRect">
          <a:avLst/>
        </a:prstGeom>
        <a:solidFill>
          <a:srgbClr val="64646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nchorCtr="1"/>
        <a:lstStyle/>
        <a:p>
          <a:pPr algn="l"/>
          <a:r>
            <a:rPr lang="en-ZW" sz="900" b="1">
              <a:solidFill>
                <a:srgbClr val="FFFFFF"/>
              </a:solidFill>
              <a:latin typeface="Arial" panose="020B0604020202020204" pitchFamily="34" charset="0"/>
            </a:rPr>
            <a:t>Back to List</a:t>
          </a: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3"/>
  <sheetViews>
    <sheetView showGridLines="0" topLeftCell="A17" zoomScaleNormal="100" workbookViewId="0">
      <selection activeCell="C10" sqref="C10"/>
    </sheetView>
  </sheetViews>
  <sheetFormatPr defaultColWidth="8.7109375" defaultRowHeight="15" x14ac:dyDescent="0.25"/>
  <cols>
    <col min="1" max="1" width="3" customWidth="1"/>
    <col min="2" max="2" width="26" customWidth="1"/>
    <col min="3" max="3" width="84" customWidth="1"/>
  </cols>
  <sheetData>
    <row r="1" spans="1:6" ht="27.75" customHeight="1" x14ac:dyDescent="0.25">
      <c r="A1" s="91" t="s">
        <v>0</v>
      </c>
      <c r="B1" s="91"/>
      <c r="C1" s="91"/>
      <c r="D1" s="91"/>
      <c r="E1" s="91"/>
      <c r="F1" s="91"/>
    </row>
    <row r="4" spans="1:6" ht="15.75" x14ac:dyDescent="0.25">
      <c r="B4" s="1" t="s">
        <v>1</v>
      </c>
    </row>
    <row r="5" spans="1:6" ht="48" customHeight="1" x14ac:dyDescent="0.25">
      <c r="C5" s="2" t="s">
        <v>2</v>
      </c>
    </row>
    <row r="7" spans="1:6" ht="15.75" x14ac:dyDescent="0.25">
      <c r="B7" s="1" t="s">
        <v>3</v>
      </c>
    </row>
    <row r="9" spans="1:6" ht="33.75" customHeight="1" x14ac:dyDescent="0.25">
      <c r="B9" s="3" t="s">
        <v>4</v>
      </c>
      <c r="C9" s="2" t="s">
        <v>5</v>
      </c>
    </row>
    <row r="10" spans="1:6" ht="33.75" customHeight="1" x14ac:dyDescent="0.25">
      <c r="B10" s="3" t="s">
        <v>6</v>
      </c>
      <c r="C10" s="2" t="s">
        <v>7</v>
      </c>
    </row>
    <row r="11" spans="1:6" ht="33.75" customHeight="1" x14ac:dyDescent="0.25">
      <c r="B11" s="3" t="s">
        <v>8</v>
      </c>
      <c r="C11" s="2" t="s">
        <v>9</v>
      </c>
    </row>
    <row r="12" spans="1:6" ht="33.75" customHeight="1" x14ac:dyDescent="0.25">
      <c r="B12" s="3" t="s">
        <v>10</v>
      </c>
      <c r="C12" s="2" t="s">
        <v>11</v>
      </c>
    </row>
    <row r="13" spans="1:6" ht="33.75" customHeight="1" x14ac:dyDescent="0.25">
      <c r="B13" s="3" t="s">
        <v>12</v>
      </c>
      <c r="C13" s="2" t="s">
        <v>13</v>
      </c>
    </row>
    <row r="14" spans="1:6" ht="33.75" customHeight="1" x14ac:dyDescent="0.25">
      <c r="B14" s="3" t="s">
        <v>14</v>
      </c>
      <c r="C14" s="2" t="s">
        <v>15</v>
      </c>
    </row>
    <row r="15" spans="1:6" ht="33.75" customHeight="1" x14ac:dyDescent="0.25">
      <c r="B15" s="3" t="s">
        <v>16</v>
      </c>
      <c r="C15" s="2" t="s">
        <v>17</v>
      </c>
    </row>
    <row r="16" spans="1:6" ht="33.75" customHeight="1" x14ac:dyDescent="0.25">
      <c r="B16" s="3" t="s">
        <v>18</v>
      </c>
      <c r="C16" s="2" t="s">
        <v>19</v>
      </c>
    </row>
    <row r="19" spans="2:3" ht="15.75" x14ac:dyDescent="0.25">
      <c r="B19" s="1" t="s">
        <v>20</v>
      </c>
    </row>
    <row r="20" spans="2:3" ht="43.5" customHeight="1" x14ac:dyDescent="0.25">
      <c r="C20" s="2" t="s">
        <v>21</v>
      </c>
    </row>
    <row r="22" spans="2:3" ht="15.75" x14ac:dyDescent="0.25">
      <c r="B22" s="1" t="s">
        <v>22</v>
      </c>
    </row>
    <row r="24" spans="2:3" ht="25.5" customHeight="1" x14ac:dyDescent="0.25">
      <c r="B24" s="3" t="s">
        <v>23</v>
      </c>
      <c r="C24" s="2" t="s">
        <v>24</v>
      </c>
    </row>
    <row r="25" spans="2:3" ht="25.5" customHeight="1" x14ac:dyDescent="0.25">
      <c r="B25" s="3" t="s">
        <v>25</v>
      </c>
      <c r="C25" s="2" t="s">
        <v>26</v>
      </c>
    </row>
    <row r="26" spans="2:3" ht="25.5" customHeight="1" x14ac:dyDescent="0.25">
      <c r="B26" s="3" t="s">
        <v>27</v>
      </c>
      <c r="C26" s="2" t="s">
        <v>28</v>
      </c>
    </row>
    <row r="29" spans="2:3" ht="15.75" x14ac:dyDescent="0.25">
      <c r="B29" s="1" t="s">
        <v>29</v>
      </c>
    </row>
    <row r="30" spans="2:3" ht="43.5" customHeight="1" x14ac:dyDescent="0.25">
      <c r="C30" s="2" t="s">
        <v>30</v>
      </c>
    </row>
    <row r="32" spans="2:3" ht="15.75" x14ac:dyDescent="0.25">
      <c r="B32" s="1" t="s">
        <v>31</v>
      </c>
    </row>
    <row r="33" spans="3:3" x14ac:dyDescent="0.25">
      <c r="C33" s="2" t="s">
        <v>32</v>
      </c>
    </row>
  </sheetData>
  <mergeCells count="1">
    <mergeCell ref="A1:F1"/>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showGridLines="0" zoomScaleNormal="100" workbookViewId="0">
      <selection sqref="A1:K1"/>
    </sheetView>
  </sheetViews>
  <sheetFormatPr defaultColWidth="8.7109375" defaultRowHeight="15" x14ac:dyDescent="0.25"/>
  <cols>
    <col min="1" max="1" width="24" customWidth="1"/>
    <col min="2" max="2" width="10" customWidth="1"/>
    <col min="3" max="3" width="4" customWidth="1"/>
    <col min="4" max="4" width="20" customWidth="1"/>
    <col min="5" max="5" width="14" customWidth="1"/>
    <col min="6" max="6" width="4" customWidth="1"/>
    <col min="7" max="7" width="40" customWidth="1"/>
  </cols>
  <sheetData>
    <row r="1" spans="1:11" ht="27.75" customHeight="1" x14ac:dyDescent="0.25">
      <c r="A1" s="91" t="s">
        <v>33</v>
      </c>
      <c r="B1" s="91"/>
      <c r="C1" s="91"/>
      <c r="D1" s="91"/>
      <c r="E1" s="91"/>
      <c r="F1" s="91"/>
      <c r="G1" s="91"/>
      <c r="H1" s="91"/>
      <c r="I1" s="91"/>
      <c r="J1" s="91"/>
      <c r="K1" s="91"/>
    </row>
    <row r="2" spans="1:11" x14ac:dyDescent="0.25">
      <c r="A2" s="4" t="s">
        <v>34</v>
      </c>
    </row>
    <row r="4" spans="1:11" ht="15.75" customHeight="1" x14ac:dyDescent="0.25">
      <c r="A4" s="92" t="s">
        <v>35</v>
      </c>
      <c r="B4" s="92"/>
      <c r="D4" s="92" t="s">
        <v>36</v>
      </c>
      <c r="E4" s="92"/>
      <c r="G4" s="92" t="s">
        <v>37</v>
      </c>
      <c r="H4" s="92"/>
      <c r="J4" s="92" t="s">
        <v>38</v>
      </c>
      <c r="K4" s="92"/>
    </row>
    <row r="5" spans="1:11" ht="24" customHeight="1" x14ac:dyDescent="0.25">
      <c r="A5" s="93">
        <f>COUNTA(ItemName)</f>
        <v>1224</v>
      </c>
      <c r="B5" s="93"/>
      <c r="D5" s="94">
        <f>SUM(Items!$O$5:$O$2004)</f>
        <v>86995.789394281106</v>
      </c>
      <c r="E5" s="94"/>
      <c r="G5" s="94">
        <f>SUM(Items!$P$5:$P$2004)</f>
        <v>146351.1</v>
      </c>
      <c r="H5" s="94"/>
      <c r="J5" s="94">
        <f>SUM(Items!$P$5:$P$2004)-SUM(Items!$O$5:$O$2004)</f>
        <v>59355.3106057189</v>
      </c>
      <c r="K5" s="94"/>
    </row>
    <row r="7" spans="1:11" ht="15.75" customHeight="1" x14ac:dyDescent="0.25">
      <c r="A7" s="92" t="s">
        <v>39</v>
      </c>
      <c r="B7" s="92"/>
      <c r="D7" s="92" t="s">
        <v>40</v>
      </c>
      <c r="E7" s="92"/>
      <c r="G7" s="92" t="s">
        <v>41</v>
      </c>
      <c r="H7" s="92"/>
      <c r="J7" s="92" t="s">
        <v>42</v>
      </c>
      <c r="K7" s="92"/>
    </row>
    <row r="8" spans="1:11" ht="24" customHeight="1" x14ac:dyDescent="0.25">
      <c r="A8" s="93">
        <f>COUNTIF(Items!$Q$5:$Q$2004,"REORDER")</f>
        <v>1035</v>
      </c>
      <c r="B8" s="93"/>
      <c r="D8" s="93">
        <f>COUNTIF(Items!$Q$5:$Q$2004,"NEGATIVE")</f>
        <v>30</v>
      </c>
      <c r="E8" s="93"/>
      <c r="G8" s="94">
        <f>SUM(SalTotal)</f>
        <v>129543.5</v>
      </c>
      <c r="H8" s="94"/>
      <c r="J8" s="94">
        <f>SUM(SalGP)</f>
        <v>51085.449423521022</v>
      </c>
      <c r="K8" s="94"/>
    </row>
    <row r="10" spans="1:11" ht="15.75" customHeight="1" x14ac:dyDescent="0.25">
      <c r="A10" s="92" t="s">
        <v>43</v>
      </c>
      <c r="B10" s="92"/>
      <c r="D10" s="92" t="s">
        <v>44</v>
      </c>
      <c r="E10" s="92"/>
      <c r="G10" s="92" t="s">
        <v>45</v>
      </c>
      <c r="H10" s="92"/>
      <c r="J10" s="92" t="s">
        <v>46</v>
      </c>
      <c r="K10" s="92"/>
    </row>
    <row r="11" spans="1:11" ht="24" customHeight="1" x14ac:dyDescent="0.25">
      <c r="A11" s="94">
        <f>SUM(PurTotal)</f>
        <v>69665.359999999971</v>
      </c>
      <c r="B11" s="94"/>
      <c r="D11" s="94">
        <f>SUM(WoValue)</f>
        <v>203.41847619047618</v>
      </c>
      <c r="E11" s="94"/>
      <c r="G11" s="93">
        <f>COUNTA(StockTakeList!$B$5:$B$56)</f>
        <v>5</v>
      </c>
      <c r="H11" s="93"/>
      <c r="J11" s="93">
        <f>COUNTIF(StockTakeList!$G$5:$G$56,"POSTED")</f>
        <v>1</v>
      </c>
      <c r="K11" s="93"/>
    </row>
    <row r="14" spans="1:11" ht="15.75" x14ac:dyDescent="0.25">
      <c r="A14" s="1" t="s">
        <v>47</v>
      </c>
      <c r="E14" s="5">
        <f>SUMIFS(LinVarVal,LinPosted,"NO")</f>
        <v>138.71110606060569</v>
      </c>
      <c r="G14" s="6" t="s">
        <v>48</v>
      </c>
    </row>
  </sheetData>
  <mergeCells count="25">
    <mergeCell ref="A11:B11"/>
    <mergeCell ref="D11:E11"/>
    <mergeCell ref="G11:H11"/>
    <mergeCell ref="J11:K11"/>
    <mergeCell ref="A8:B8"/>
    <mergeCell ref="D8:E8"/>
    <mergeCell ref="G8:H8"/>
    <mergeCell ref="J8:K8"/>
    <mergeCell ref="A10:B10"/>
    <mergeCell ref="D10:E10"/>
    <mergeCell ref="G10:H10"/>
    <mergeCell ref="J10:K10"/>
    <mergeCell ref="A5:B5"/>
    <mergeCell ref="D5:E5"/>
    <mergeCell ref="G5:H5"/>
    <mergeCell ref="J5:K5"/>
    <mergeCell ref="A7:B7"/>
    <mergeCell ref="D7:E7"/>
    <mergeCell ref="G7:H7"/>
    <mergeCell ref="J7:K7"/>
    <mergeCell ref="A1:K1"/>
    <mergeCell ref="A4:B4"/>
    <mergeCell ref="D4:E4"/>
    <mergeCell ref="G4:H4"/>
    <mergeCell ref="J4:K4"/>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1"/>
  <sheetViews>
    <sheetView showGridLines="0" zoomScaleNormal="100" workbookViewId="0">
      <selection activeCell="D5" sqref="D5"/>
    </sheetView>
  </sheetViews>
  <sheetFormatPr defaultColWidth="8.7109375" defaultRowHeight="15" x14ac:dyDescent="0.25"/>
  <cols>
    <col min="1" max="1" width="3" customWidth="1"/>
    <col min="2" max="2" width="24" customWidth="1"/>
    <col min="3" max="3" width="22" customWidth="1"/>
    <col min="4" max="4" width="18" customWidth="1"/>
    <col min="5" max="5" width="58" customWidth="1"/>
  </cols>
  <sheetData>
    <row r="1" spans="1:5" ht="27.75" customHeight="1" x14ac:dyDescent="0.25">
      <c r="A1" s="91" t="s">
        <v>49</v>
      </c>
      <c r="B1" s="91"/>
      <c r="C1" s="91"/>
      <c r="D1" s="91"/>
      <c r="E1" s="91"/>
    </row>
    <row r="2" spans="1:5" ht="15.75" customHeight="1" x14ac:dyDescent="0.25">
      <c r="A2" s="95" t="s">
        <v>50</v>
      </c>
      <c r="B2" s="95"/>
      <c r="C2" s="95"/>
      <c r="D2" s="95"/>
      <c r="E2" s="95"/>
    </row>
    <row r="4" spans="1:5" ht="33.75" customHeight="1" x14ac:dyDescent="0.25">
      <c r="B4" s="3" t="s">
        <v>51</v>
      </c>
      <c r="C4" s="7" t="s">
        <v>52</v>
      </c>
      <c r="E4" s="8" t="s">
        <v>53</v>
      </c>
    </row>
    <row r="5" spans="1:5" ht="33.75" customHeight="1" x14ac:dyDescent="0.25">
      <c r="B5" s="3" t="s">
        <v>54</v>
      </c>
      <c r="C5" s="7" t="s">
        <v>55</v>
      </c>
      <c r="E5" s="8" t="s">
        <v>56</v>
      </c>
    </row>
    <row r="6" spans="1:5" ht="33.75" customHeight="1" x14ac:dyDescent="0.25">
      <c r="B6" s="3" t="s">
        <v>57</v>
      </c>
      <c r="C6" s="35" t="s">
        <v>71</v>
      </c>
      <c r="E6" s="8" t="s">
        <v>59</v>
      </c>
    </row>
    <row r="7" spans="1:5" ht="33.75" customHeight="1" x14ac:dyDescent="0.25">
      <c r="B7" s="3" t="s">
        <v>60</v>
      </c>
      <c r="C7" s="9">
        <v>46280</v>
      </c>
      <c r="E7" s="8" t="s">
        <v>61</v>
      </c>
    </row>
    <row r="8" spans="1:5" ht="33.75" customHeight="1" x14ac:dyDescent="0.25">
      <c r="B8" s="3" t="s">
        <v>62</v>
      </c>
      <c r="C8" s="10">
        <v>0.3</v>
      </c>
      <c r="E8" s="8" t="s">
        <v>63</v>
      </c>
    </row>
    <row r="11" spans="1:5" ht="15.75" x14ac:dyDescent="0.25">
      <c r="B11" s="1" t="s">
        <v>64</v>
      </c>
    </row>
    <row r="12" spans="1:5" x14ac:dyDescent="0.25">
      <c r="B12" s="96" t="s">
        <v>65</v>
      </c>
      <c r="C12" s="96"/>
      <c r="D12" s="96"/>
      <c r="E12" s="96"/>
    </row>
    <row r="13" spans="1:5" ht="33.75" customHeight="1" x14ac:dyDescent="0.25">
      <c r="B13" s="11" t="s">
        <v>66</v>
      </c>
      <c r="C13" s="11" t="s">
        <v>67</v>
      </c>
      <c r="D13" s="11" t="s">
        <v>68</v>
      </c>
      <c r="E13" s="11" t="s">
        <v>69</v>
      </c>
    </row>
    <row r="14" spans="1:5" x14ac:dyDescent="0.25">
      <c r="B14" s="7" t="s">
        <v>58</v>
      </c>
      <c r="C14" s="7" t="s">
        <v>70</v>
      </c>
      <c r="D14" s="12">
        <f>1/16</f>
        <v>6.25E-2</v>
      </c>
      <c r="E14" s="13" t="str">
        <f t="shared" ref="E14:E19" si="0">IF($B14="","",IF(AND($B14=BaseCur,$D14&lt;&gt;1),"Base currency must be rate 1",IF($D14&lt;=0,"Rate must be more than 0","")))</f>
        <v/>
      </c>
    </row>
    <row r="15" spans="1:5" x14ac:dyDescent="0.25">
      <c r="B15" s="7" t="s">
        <v>71</v>
      </c>
      <c r="C15" s="7" t="s">
        <v>72</v>
      </c>
      <c r="D15" s="12">
        <v>1</v>
      </c>
      <c r="E15" s="13" t="str">
        <f t="shared" si="0"/>
        <v/>
      </c>
    </row>
    <row r="16" spans="1:5" x14ac:dyDescent="0.25">
      <c r="B16" s="7"/>
      <c r="C16" s="7"/>
      <c r="D16" s="12"/>
      <c r="E16" s="13" t="str">
        <f t="shared" si="0"/>
        <v/>
      </c>
    </row>
    <row r="17" spans="2:5" x14ac:dyDescent="0.25">
      <c r="B17" s="7"/>
      <c r="C17" s="7"/>
      <c r="D17" s="12"/>
      <c r="E17" s="13" t="str">
        <f t="shared" si="0"/>
        <v/>
      </c>
    </row>
    <row r="18" spans="2:5" x14ac:dyDescent="0.25">
      <c r="B18" s="7"/>
      <c r="C18" s="7"/>
      <c r="D18" s="12"/>
      <c r="E18" s="13" t="str">
        <f t="shared" si="0"/>
        <v/>
      </c>
    </row>
    <row r="19" spans="2:5" x14ac:dyDescent="0.25">
      <c r="B19" s="7"/>
      <c r="C19" s="7"/>
      <c r="D19" s="12"/>
      <c r="E19" s="13" t="str">
        <f t="shared" si="0"/>
        <v/>
      </c>
    </row>
    <row r="21" spans="2:5" ht="55.5" customHeight="1" x14ac:dyDescent="0.25">
      <c r="B21" s="3" t="s">
        <v>73</v>
      </c>
      <c r="E21" s="14" t="s">
        <v>74</v>
      </c>
    </row>
  </sheetData>
  <mergeCells count="3">
    <mergeCell ref="A1:E1"/>
    <mergeCell ref="A2:E2"/>
    <mergeCell ref="B12:E12"/>
  </mergeCells>
  <conditionalFormatting sqref="E14:E19">
    <cfRule type="expression" dxfId="20" priority="2">
      <formula>$E14&lt;&gt;""</formula>
    </cfRule>
  </conditionalFormatting>
  <dataValidations count="1">
    <dataValidation type="list" sqref="C5">
      <formula1>"Weighted Average,Last Cost"</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3000"/>
  <sheetViews>
    <sheetView workbookViewId="0">
      <pane xSplit="2" ySplit="4" topLeftCell="E5" activePane="bottomRight" state="frozen"/>
      <selection pane="topRight" activeCell="C1" sqref="C1"/>
      <selection pane="bottomLeft" activeCell="A5" sqref="A5"/>
      <selection pane="bottomRight" activeCell="B6" sqref="B6"/>
    </sheetView>
  </sheetViews>
  <sheetFormatPr defaultRowHeight="15" x14ac:dyDescent="0.25"/>
  <cols>
    <col min="1" max="1" width="16.7109375" customWidth="1"/>
    <col min="2" max="2" width="36.7109375" customWidth="1"/>
    <col min="3" max="3" width="14.7109375" customWidth="1"/>
    <col min="4" max="4" width="8.7109375" customWidth="1"/>
    <col min="5" max="9" width="12.7109375" customWidth="1"/>
  </cols>
  <sheetData>
    <row r="1" spans="1:19" ht="18" x14ac:dyDescent="0.25">
      <c r="A1" s="97" t="s">
        <v>2671</v>
      </c>
      <c r="B1" s="91"/>
      <c r="C1" s="91"/>
      <c r="D1" s="91"/>
      <c r="E1" s="91"/>
      <c r="F1" s="91"/>
      <c r="G1" s="91"/>
      <c r="H1" s="91"/>
      <c r="I1" s="91"/>
      <c r="J1" s="91"/>
      <c r="K1" s="91"/>
      <c r="L1" s="91"/>
      <c r="M1" s="91"/>
      <c r="N1" s="91"/>
      <c r="O1" s="91"/>
      <c r="P1" s="91"/>
      <c r="Q1" s="91"/>
      <c r="R1" s="91"/>
      <c r="S1" s="91"/>
    </row>
    <row r="2" spans="1:19" ht="30" customHeight="1" x14ac:dyDescent="0.25"/>
    <row r="3" spans="1:19" x14ac:dyDescent="0.25">
      <c r="A3" s="90" t="s">
        <v>2705</v>
      </c>
    </row>
    <row r="4" spans="1:19" ht="30" x14ac:dyDescent="0.25">
      <c r="A4" s="87" t="s">
        <v>77</v>
      </c>
      <c r="B4" s="87" t="s">
        <v>78</v>
      </c>
      <c r="C4" s="87" t="s">
        <v>79</v>
      </c>
      <c r="D4" s="87" t="s">
        <v>80</v>
      </c>
      <c r="E4" s="87" t="s">
        <v>2672</v>
      </c>
      <c r="F4" s="87" t="s">
        <v>2675</v>
      </c>
      <c r="G4" s="87" t="s">
        <v>2673</v>
      </c>
      <c r="H4" s="87" t="s">
        <v>2538</v>
      </c>
      <c r="I4" s="87" t="s">
        <v>2674</v>
      </c>
    </row>
    <row r="5" spans="1:19" x14ac:dyDescent="0.25">
      <c r="A5" s="86" t="s">
        <v>2483</v>
      </c>
      <c r="B5" t="s">
        <v>2484</v>
      </c>
      <c r="D5" t="s">
        <v>93</v>
      </c>
      <c r="E5" s="88">
        <v>0</v>
      </c>
      <c r="F5" s="88">
        <v>290</v>
      </c>
      <c r="G5" s="88">
        <v>-164</v>
      </c>
      <c r="H5" s="89">
        <v>12.347586206896553</v>
      </c>
      <c r="I5" s="89">
        <v>-2025.0041379310346</v>
      </c>
    </row>
    <row r="6" spans="1:19" x14ac:dyDescent="0.25">
      <c r="A6" s="86" t="s">
        <v>2493</v>
      </c>
      <c r="B6" t="s">
        <v>2494</v>
      </c>
      <c r="E6" s="88">
        <v>0</v>
      </c>
      <c r="F6" s="88">
        <v>80</v>
      </c>
      <c r="G6" s="88">
        <v>-139</v>
      </c>
      <c r="H6" s="89">
        <v>4.375</v>
      </c>
      <c r="I6" s="89">
        <v>-608.125</v>
      </c>
    </row>
    <row r="7" spans="1:19" x14ac:dyDescent="0.25">
      <c r="A7" s="86" t="s">
        <v>807</v>
      </c>
      <c r="B7" t="s">
        <v>808</v>
      </c>
      <c r="C7" t="s">
        <v>101</v>
      </c>
      <c r="D7" t="s">
        <v>93</v>
      </c>
      <c r="E7" s="88">
        <v>0</v>
      </c>
      <c r="F7" s="88">
        <v>0</v>
      </c>
      <c r="G7" s="88">
        <v>-100</v>
      </c>
      <c r="H7" s="89">
        <v>0.65249999999999997</v>
      </c>
      <c r="I7" s="89">
        <v>-65.25</v>
      </c>
    </row>
    <row r="8" spans="1:19" x14ac:dyDescent="0.25">
      <c r="A8" s="86" t="s">
        <v>348</v>
      </c>
      <c r="B8" t="s">
        <v>349</v>
      </c>
      <c r="C8" t="s">
        <v>96</v>
      </c>
      <c r="D8" t="s">
        <v>93</v>
      </c>
      <c r="E8" s="88">
        <v>0</v>
      </c>
      <c r="F8" s="88">
        <v>0</v>
      </c>
      <c r="G8" s="88">
        <v>-40</v>
      </c>
      <c r="H8" s="89">
        <v>32.61</v>
      </c>
      <c r="I8" s="89">
        <v>-1304.4000000000001</v>
      </c>
    </row>
    <row r="9" spans="1:19" x14ac:dyDescent="0.25">
      <c r="A9" s="86" t="s">
        <v>652</v>
      </c>
      <c r="B9" t="s">
        <v>653</v>
      </c>
      <c r="C9" t="s">
        <v>101</v>
      </c>
      <c r="D9" t="s">
        <v>93</v>
      </c>
      <c r="E9" s="88">
        <v>0</v>
      </c>
      <c r="F9" s="88">
        <v>0</v>
      </c>
      <c r="G9" s="88">
        <v>-19</v>
      </c>
      <c r="H9" s="89">
        <v>0.65249999999999997</v>
      </c>
      <c r="I9" s="89">
        <v>-12.397499999999999</v>
      </c>
    </row>
    <row r="10" spans="1:19" x14ac:dyDescent="0.25">
      <c r="A10" s="86" t="s">
        <v>2593</v>
      </c>
      <c r="B10" t="s">
        <v>2594</v>
      </c>
      <c r="E10" s="88">
        <v>0</v>
      </c>
      <c r="F10" s="88">
        <v>0</v>
      </c>
      <c r="G10" s="88">
        <v>-19</v>
      </c>
      <c r="H10" s="89">
        <v>0</v>
      </c>
      <c r="I10" s="89">
        <v>0</v>
      </c>
    </row>
    <row r="11" spans="1:19" x14ac:dyDescent="0.25">
      <c r="A11" s="86" t="s">
        <v>1252</v>
      </c>
      <c r="B11" t="s">
        <v>1253</v>
      </c>
      <c r="C11" t="s">
        <v>101</v>
      </c>
      <c r="D11" t="s">
        <v>93</v>
      </c>
      <c r="E11" s="88">
        <v>0</v>
      </c>
      <c r="F11" s="88">
        <v>0</v>
      </c>
      <c r="G11" s="88">
        <v>-13</v>
      </c>
      <c r="H11" s="89">
        <v>22.822500000000002</v>
      </c>
      <c r="I11" s="89">
        <v>-296.6925</v>
      </c>
    </row>
    <row r="12" spans="1:19" x14ac:dyDescent="0.25">
      <c r="A12" s="86" t="s">
        <v>764</v>
      </c>
      <c r="B12" t="s">
        <v>765</v>
      </c>
      <c r="C12" t="s">
        <v>92</v>
      </c>
      <c r="D12" t="s">
        <v>93</v>
      </c>
      <c r="E12" s="88">
        <v>0</v>
      </c>
      <c r="F12" s="88">
        <v>0</v>
      </c>
      <c r="G12" s="88">
        <v>-12</v>
      </c>
      <c r="H12" s="89">
        <v>22.822500000000002</v>
      </c>
      <c r="I12" s="89">
        <v>-273.87</v>
      </c>
    </row>
    <row r="13" spans="1:19" x14ac:dyDescent="0.25">
      <c r="A13" s="86" t="s">
        <v>2491</v>
      </c>
      <c r="B13" t="s">
        <v>2492</v>
      </c>
      <c r="E13" s="88">
        <v>0</v>
      </c>
      <c r="F13" s="88">
        <v>100</v>
      </c>
      <c r="G13" s="88">
        <v>-11</v>
      </c>
      <c r="H13" s="89">
        <v>8.9600000000000009</v>
      </c>
      <c r="I13" s="89">
        <v>-98.56</v>
      </c>
    </row>
    <row r="14" spans="1:19" x14ac:dyDescent="0.25">
      <c r="A14" s="86" t="s">
        <v>553</v>
      </c>
      <c r="B14" t="s">
        <v>554</v>
      </c>
      <c r="C14" t="s">
        <v>117</v>
      </c>
      <c r="D14" t="s">
        <v>93</v>
      </c>
      <c r="E14" s="88">
        <v>0</v>
      </c>
      <c r="F14" s="88">
        <v>0</v>
      </c>
      <c r="G14" s="88">
        <v>-10</v>
      </c>
      <c r="H14" s="89">
        <v>9.7799999999999994</v>
      </c>
      <c r="I14" s="89">
        <v>-97.8</v>
      </c>
    </row>
    <row r="15" spans="1:19" x14ac:dyDescent="0.25">
      <c r="A15" s="86" t="s">
        <v>1304</v>
      </c>
      <c r="B15" t="s">
        <v>1305</v>
      </c>
      <c r="C15" t="s">
        <v>101</v>
      </c>
      <c r="D15" t="s">
        <v>93</v>
      </c>
      <c r="E15" s="88">
        <v>0</v>
      </c>
      <c r="F15" s="88">
        <v>0</v>
      </c>
      <c r="G15" s="88">
        <v>-10</v>
      </c>
      <c r="H15" s="89">
        <v>22.822500000000002</v>
      </c>
      <c r="I15" s="89">
        <v>-228.22500000000002</v>
      </c>
    </row>
    <row r="16" spans="1:19" x14ac:dyDescent="0.25">
      <c r="A16" s="86" t="s">
        <v>332</v>
      </c>
      <c r="B16" t="s">
        <v>333</v>
      </c>
      <c r="C16" t="s">
        <v>110</v>
      </c>
      <c r="D16" t="s">
        <v>93</v>
      </c>
      <c r="E16" s="88">
        <v>0</v>
      </c>
      <c r="F16" s="88">
        <v>0</v>
      </c>
      <c r="G16" s="88">
        <v>-9</v>
      </c>
      <c r="H16" s="89">
        <v>1.3049999999999999</v>
      </c>
      <c r="I16" s="89">
        <v>-11.744999999999999</v>
      </c>
    </row>
    <row r="17" spans="1:9" x14ac:dyDescent="0.25">
      <c r="A17" s="86" t="s">
        <v>354</v>
      </c>
      <c r="B17" t="s">
        <v>355</v>
      </c>
      <c r="C17" t="s">
        <v>96</v>
      </c>
      <c r="D17" t="s">
        <v>93</v>
      </c>
      <c r="E17" s="88">
        <v>0</v>
      </c>
      <c r="F17" s="88">
        <v>0</v>
      </c>
      <c r="G17" s="88">
        <v>-7</v>
      </c>
      <c r="H17" s="89">
        <v>32.61</v>
      </c>
      <c r="I17" s="89">
        <v>-228.26999999999998</v>
      </c>
    </row>
    <row r="18" spans="1:9" x14ac:dyDescent="0.25">
      <c r="A18" s="86" t="s">
        <v>1838</v>
      </c>
      <c r="B18" t="s">
        <v>1839</v>
      </c>
      <c r="C18" t="s">
        <v>101</v>
      </c>
      <c r="D18" t="s">
        <v>93</v>
      </c>
      <c r="E18" s="88">
        <v>0</v>
      </c>
      <c r="F18" s="88">
        <v>0</v>
      </c>
      <c r="G18" s="88">
        <v>-7</v>
      </c>
      <c r="H18" s="89">
        <v>6.4950000000000001</v>
      </c>
      <c r="I18" s="89">
        <v>-45.465000000000003</v>
      </c>
    </row>
    <row r="19" spans="1:9" x14ac:dyDescent="0.25">
      <c r="A19" s="86" t="s">
        <v>583</v>
      </c>
      <c r="B19" t="s">
        <v>584</v>
      </c>
      <c r="C19" t="s">
        <v>110</v>
      </c>
      <c r="D19" t="s">
        <v>93</v>
      </c>
      <c r="E19" s="88">
        <v>0</v>
      </c>
      <c r="F19" s="88">
        <v>0</v>
      </c>
      <c r="G19" s="88">
        <v>-6</v>
      </c>
      <c r="H19" s="89">
        <v>6.4950000000000001</v>
      </c>
      <c r="I19" s="89">
        <v>-38.97</v>
      </c>
    </row>
    <row r="20" spans="1:9" x14ac:dyDescent="0.25">
      <c r="A20" s="86" t="s">
        <v>607</v>
      </c>
      <c r="B20" t="s">
        <v>608</v>
      </c>
      <c r="C20" t="s">
        <v>101</v>
      </c>
      <c r="D20" t="s">
        <v>93</v>
      </c>
      <c r="E20" s="88">
        <v>0</v>
      </c>
      <c r="F20" s="88">
        <v>0</v>
      </c>
      <c r="G20" s="88">
        <v>-5</v>
      </c>
      <c r="H20" s="89">
        <v>6.5250000000000004</v>
      </c>
      <c r="I20" s="89">
        <v>-32.625</v>
      </c>
    </row>
    <row r="21" spans="1:9" x14ac:dyDescent="0.25">
      <c r="A21" s="86" t="s">
        <v>1528</v>
      </c>
      <c r="B21" t="s">
        <v>1529</v>
      </c>
      <c r="C21" t="s">
        <v>110</v>
      </c>
      <c r="D21" t="s">
        <v>93</v>
      </c>
      <c r="E21" s="88">
        <v>0</v>
      </c>
      <c r="F21" s="88">
        <v>0</v>
      </c>
      <c r="G21" s="88">
        <v>-5</v>
      </c>
      <c r="H21" s="89">
        <v>19.567499999999999</v>
      </c>
      <c r="I21" s="89">
        <v>-97.837499999999991</v>
      </c>
    </row>
    <row r="22" spans="1:9" x14ac:dyDescent="0.25">
      <c r="A22" s="86" t="s">
        <v>1776</v>
      </c>
      <c r="B22" t="s">
        <v>1777</v>
      </c>
      <c r="C22" t="s">
        <v>196</v>
      </c>
      <c r="D22" t="s">
        <v>93</v>
      </c>
      <c r="E22" s="88">
        <v>0</v>
      </c>
      <c r="F22" s="88">
        <v>100</v>
      </c>
      <c r="G22" s="88">
        <v>-4</v>
      </c>
      <c r="H22" s="89">
        <v>7.04</v>
      </c>
      <c r="I22" s="89">
        <v>-28.16</v>
      </c>
    </row>
    <row r="23" spans="1:9" x14ac:dyDescent="0.25">
      <c r="A23" s="86" t="s">
        <v>1878</v>
      </c>
      <c r="B23" t="s">
        <v>2665</v>
      </c>
      <c r="C23" t="s">
        <v>110</v>
      </c>
      <c r="D23" t="s">
        <v>93</v>
      </c>
      <c r="E23" s="88">
        <v>0</v>
      </c>
      <c r="F23" s="88">
        <v>0</v>
      </c>
      <c r="G23" s="88">
        <v>-4</v>
      </c>
      <c r="H23" s="89">
        <v>9</v>
      </c>
      <c r="I23" s="89">
        <v>-36</v>
      </c>
    </row>
    <row r="24" spans="1:9" x14ac:dyDescent="0.25">
      <c r="A24" s="86" t="s">
        <v>185</v>
      </c>
      <c r="B24" t="s">
        <v>186</v>
      </c>
      <c r="C24" t="s">
        <v>187</v>
      </c>
      <c r="D24" t="s">
        <v>93</v>
      </c>
      <c r="E24" s="88">
        <v>0</v>
      </c>
      <c r="F24" s="88">
        <v>0</v>
      </c>
      <c r="G24" s="88">
        <v>-3</v>
      </c>
      <c r="H24" s="89">
        <v>19.567499999999999</v>
      </c>
      <c r="I24" s="89">
        <v>-58.702500000000001</v>
      </c>
    </row>
    <row r="25" spans="1:9" x14ac:dyDescent="0.25">
      <c r="A25" s="86" t="s">
        <v>376</v>
      </c>
      <c r="B25" t="s">
        <v>377</v>
      </c>
      <c r="C25" t="s">
        <v>96</v>
      </c>
      <c r="D25" t="s">
        <v>93</v>
      </c>
      <c r="E25" s="88">
        <v>0</v>
      </c>
      <c r="F25" s="88">
        <v>0</v>
      </c>
      <c r="G25" s="88">
        <v>-3</v>
      </c>
      <c r="H25" s="89">
        <v>32.61</v>
      </c>
      <c r="I25" s="89">
        <v>-97.83</v>
      </c>
    </row>
    <row r="26" spans="1:9" x14ac:dyDescent="0.25">
      <c r="A26" s="86" t="s">
        <v>1050</v>
      </c>
      <c r="B26" t="s">
        <v>1051</v>
      </c>
      <c r="C26" t="s">
        <v>101</v>
      </c>
      <c r="D26" t="s">
        <v>93</v>
      </c>
      <c r="E26" s="88">
        <v>0</v>
      </c>
      <c r="F26" s="88">
        <v>0</v>
      </c>
      <c r="G26" s="88">
        <v>-2</v>
      </c>
      <c r="H26" s="89">
        <v>29.3475</v>
      </c>
      <c r="I26" s="89">
        <v>-58.695</v>
      </c>
    </row>
    <row r="27" spans="1:9" x14ac:dyDescent="0.25">
      <c r="A27" s="86" t="s">
        <v>352</v>
      </c>
      <c r="B27" t="s">
        <v>353</v>
      </c>
      <c r="C27" t="s">
        <v>96</v>
      </c>
      <c r="D27" t="s">
        <v>93</v>
      </c>
      <c r="E27" s="88">
        <v>0</v>
      </c>
      <c r="F27" s="88">
        <v>0</v>
      </c>
      <c r="G27" s="88">
        <v>-1</v>
      </c>
      <c r="H27" s="89">
        <v>32.467500000000001</v>
      </c>
      <c r="I27" s="89">
        <v>-32.467500000000001</v>
      </c>
    </row>
    <row r="28" spans="1:9" x14ac:dyDescent="0.25">
      <c r="A28" s="86" t="s">
        <v>591</v>
      </c>
      <c r="B28" t="s">
        <v>592</v>
      </c>
      <c r="C28" t="s">
        <v>110</v>
      </c>
      <c r="D28" t="s">
        <v>93</v>
      </c>
      <c r="E28" s="88">
        <v>0</v>
      </c>
      <c r="F28" s="88">
        <v>0</v>
      </c>
      <c r="G28" s="88">
        <v>-1</v>
      </c>
      <c r="H28" s="89">
        <v>13.0425</v>
      </c>
      <c r="I28" s="89">
        <v>-13.0425</v>
      </c>
    </row>
    <row r="29" spans="1:9" x14ac:dyDescent="0.25">
      <c r="A29" s="86" t="s">
        <v>738</v>
      </c>
      <c r="B29" t="s">
        <v>739</v>
      </c>
      <c r="C29" t="s">
        <v>117</v>
      </c>
      <c r="D29" t="s">
        <v>93</v>
      </c>
      <c r="E29" s="88">
        <v>0</v>
      </c>
      <c r="F29" s="88">
        <v>0</v>
      </c>
      <c r="G29" s="88">
        <v>-1</v>
      </c>
      <c r="H29" s="89">
        <v>19.567499999999999</v>
      </c>
      <c r="I29" s="89">
        <v>-19.567499999999999</v>
      </c>
    </row>
    <row r="30" spans="1:9" x14ac:dyDescent="0.25">
      <c r="A30" s="86" t="s">
        <v>748</v>
      </c>
      <c r="B30" t="s">
        <v>749</v>
      </c>
      <c r="C30" t="s">
        <v>110</v>
      </c>
      <c r="D30" t="s">
        <v>93</v>
      </c>
      <c r="E30" s="88">
        <v>0</v>
      </c>
      <c r="F30" s="88">
        <v>0</v>
      </c>
      <c r="G30" s="88">
        <v>-1</v>
      </c>
      <c r="H30" s="89">
        <v>22.5</v>
      </c>
      <c r="I30" s="89">
        <v>-22.5</v>
      </c>
    </row>
    <row r="31" spans="1:9" x14ac:dyDescent="0.25">
      <c r="A31" s="86" t="s">
        <v>1238</v>
      </c>
      <c r="B31" t="s">
        <v>1239</v>
      </c>
      <c r="C31" t="s">
        <v>101</v>
      </c>
      <c r="D31" t="s">
        <v>93</v>
      </c>
      <c r="E31" s="88">
        <v>0</v>
      </c>
      <c r="F31" s="88">
        <v>0</v>
      </c>
      <c r="G31" s="88">
        <v>-1</v>
      </c>
      <c r="H31" s="89">
        <v>6.5250000000000004</v>
      </c>
      <c r="I31" s="89">
        <v>-6.5250000000000004</v>
      </c>
    </row>
    <row r="32" spans="1:9" x14ac:dyDescent="0.25">
      <c r="A32" s="86" t="s">
        <v>1682</v>
      </c>
      <c r="B32" t="s">
        <v>1683</v>
      </c>
      <c r="C32" t="s">
        <v>110</v>
      </c>
      <c r="D32" t="s">
        <v>93</v>
      </c>
      <c r="E32" s="88">
        <v>0</v>
      </c>
      <c r="F32" s="88">
        <v>0</v>
      </c>
      <c r="G32" s="88">
        <v>-1</v>
      </c>
      <c r="H32" s="89">
        <v>55.432499999999997</v>
      </c>
      <c r="I32" s="89">
        <v>-55.432499999999997</v>
      </c>
    </row>
    <row r="33" spans="1:9" x14ac:dyDescent="0.25">
      <c r="A33" s="86" t="s">
        <v>1698</v>
      </c>
      <c r="B33" t="s">
        <v>1699</v>
      </c>
      <c r="C33" t="s">
        <v>117</v>
      </c>
      <c r="D33" t="s">
        <v>93</v>
      </c>
      <c r="E33" s="88">
        <v>0</v>
      </c>
      <c r="F33" s="88">
        <v>0</v>
      </c>
      <c r="G33" s="88">
        <v>-1</v>
      </c>
      <c r="H33" s="89">
        <v>4.5674999999999999</v>
      </c>
      <c r="I33" s="89">
        <v>-4.5674999999999999</v>
      </c>
    </row>
    <row r="34" spans="1:9" x14ac:dyDescent="0.25">
      <c r="A34" s="86"/>
    </row>
    <row r="35" spans="1:9" x14ac:dyDescent="0.25">
      <c r="A35" s="86"/>
    </row>
    <row r="36" spans="1:9" x14ac:dyDescent="0.25">
      <c r="A36" s="86"/>
    </row>
    <row r="37" spans="1:9" x14ac:dyDescent="0.25">
      <c r="A37" s="86"/>
    </row>
    <row r="38" spans="1:9" x14ac:dyDescent="0.25">
      <c r="A38" s="86"/>
    </row>
    <row r="39" spans="1:9" x14ac:dyDescent="0.25">
      <c r="A39" s="86"/>
    </row>
    <row r="40" spans="1:9" x14ac:dyDescent="0.25">
      <c r="A40" s="86"/>
    </row>
    <row r="41" spans="1:9" x14ac:dyDescent="0.25">
      <c r="A41" s="86"/>
    </row>
    <row r="42" spans="1:9" x14ac:dyDescent="0.25">
      <c r="A42" s="86"/>
    </row>
    <row r="43" spans="1:9" x14ac:dyDescent="0.25">
      <c r="A43" s="86"/>
    </row>
    <row r="44" spans="1:9" x14ac:dyDescent="0.25">
      <c r="A44" s="86"/>
    </row>
    <row r="45" spans="1:9" x14ac:dyDescent="0.25">
      <c r="A45" s="86"/>
    </row>
    <row r="46" spans="1:9" x14ac:dyDescent="0.25">
      <c r="A46" s="86"/>
    </row>
    <row r="47" spans="1:9" x14ac:dyDescent="0.25">
      <c r="A47" s="86"/>
    </row>
    <row r="48" spans="1:9" x14ac:dyDescent="0.25">
      <c r="A48" s="86"/>
    </row>
    <row r="49" spans="1:1" x14ac:dyDescent="0.25">
      <c r="A49" s="86"/>
    </row>
    <row r="50" spans="1:1" x14ac:dyDescent="0.25">
      <c r="A50" s="86"/>
    </row>
    <row r="51" spans="1:1" x14ac:dyDescent="0.25">
      <c r="A51" s="86"/>
    </row>
    <row r="52" spans="1:1" x14ac:dyDescent="0.25">
      <c r="A52" s="86"/>
    </row>
    <row r="53" spans="1:1" x14ac:dyDescent="0.25">
      <c r="A53" s="86"/>
    </row>
    <row r="54" spans="1:1" x14ac:dyDescent="0.25">
      <c r="A54" s="86"/>
    </row>
    <row r="55" spans="1:1" x14ac:dyDescent="0.25">
      <c r="A55" s="86"/>
    </row>
    <row r="56" spans="1:1" x14ac:dyDescent="0.25">
      <c r="A56" s="86"/>
    </row>
    <row r="57" spans="1:1" x14ac:dyDescent="0.25">
      <c r="A57" s="86"/>
    </row>
    <row r="58" spans="1:1" x14ac:dyDescent="0.25">
      <c r="A58" s="86"/>
    </row>
    <row r="59" spans="1:1" x14ac:dyDescent="0.25">
      <c r="A59" s="86"/>
    </row>
    <row r="60" spans="1:1" x14ac:dyDescent="0.25">
      <c r="A60" s="86"/>
    </row>
    <row r="61" spans="1:1" x14ac:dyDescent="0.25">
      <c r="A61" s="86"/>
    </row>
    <row r="62" spans="1:1" x14ac:dyDescent="0.25">
      <c r="A62" s="86"/>
    </row>
    <row r="63" spans="1:1" x14ac:dyDescent="0.25">
      <c r="A63" s="86"/>
    </row>
    <row r="64" spans="1:1" x14ac:dyDescent="0.25">
      <c r="A64" s="86"/>
    </row>
    <row r="65" spans="1:1" x14ac:dyDescent="0.25">
      <c r="A65" s="86"/>
    </row>
    <row r="66" spans="1:1" x14ac:dyDescent="0.25">
      <c r="A66" s="86"/>
    </row>
    <row r="67" spans="1:1" x14ac:dyDescent="0.25">
      <c r="A67" s="86"/>
    </row>
    <row r="68" spans="1:1" x14ac:dyDescent="0.25">
      <c r="A68" s="86"/>
    </row>
    <row r="69" spans="1:1" x14ac:dyDescent="0.25">
      <c r="A69" s="86"/>
    </row>
    <row r="70" spans="1:1" x14ac:dyDescent="0.25">
      <c r="A70" s="86"/>
    </row>
    <row r="71" spans="1:1" x14ac:dyDescent="0.25">
      <c r="A71" s="86"/>
    </row>
    <row r="72" spans="1:1" x14ac:dyDescent="0.25">
      <c r="A72" s="86"/>
    </row>
    <row r="73" spans="1:1" x14ac:dyDescent="0.25">
      <c r="A73" s="86"/>
    </row>
    <row r="74" spans="1:1" x14ac:dyDescent="0.25">
      <c r="A74" s="86"/>
    </row>
    <row r="75" spans="1:1" x14ac:dyDescent="0.25">
      <c r="A75" s="86"/>
    </row>
    <row r="76" spans="1:1" x14ac:dyDescent="0.25">
      <c r="A76" s="86"/>
    </row>
    <row r="77" spans="1:1" x14ac:dyDescent="0.25">
      <c r="A77" s="86"/>
    </row>
    <row r="78" spans="1:1" x14ac:dyDescent="0.25">
      <c r="A78" s="86"/>
    </row>
    <row r="79" spans="1:1" x14ac:dyDescent="0.25">
      <c r="A79" s="86"/>
    </row>
    <row r="80" spans="1:1" x14ac:dyDescent="0.25">
      <c r="A80" s="86"/>
    </row>
    <row r="81" spans="1:1" x14ac:dyDescent="0.25">
      <c r="A81" s="86"/>
    </row>
    <row r="82" spans="1:1" x14ac:dyDescent="0.25">
      <c r="A82" s="86"/>
    </row>
    <row r="83" spans="1:1" x14ac:dyDescent="0.25">
      <c r="A83" s="86"/>
    </row>
    <row r="84" spans="1:1" x14ac:dyDescent="0.25">
      <c r="A84" s="86"/>
    </row>
    <row r="85" spans="1:1" x14ac:dyDescent="0.25">
      <c r="A85" s="86"/>
    </row>
    <row r="86" spans="1:1" x14ac:dyDescent="0.25">
      <c r="A86" s="86"/>
    </row>
    <row r="87" spans="1:1" x14ac:dyDescent="0.25">
      <c r="A87" s="86"/>
    </row>
    <row r="88" spans="1:1" x14ac:dyDescent="0.25">
      <c r="A88" s="86"/>
    </row>
    <row r="89" spans="1:1" x14ac:dyDescent="0.25">
      <c r="A89" s="86"/>
    </row>
    <row r="90" spans="1:1" x14ac:dyDescent="0.25">
      <c r="A90" s="86"/>
    </row>
    <row r="91" spans="1:1" x14ac:dyDescent="0.25">
      <c r="A91" s="86"/>
    </row>
    <row r="92" spans="1:1" x14ac:dyDescent="0.25">
      <c r="A92" s="86"/>
    </row>
    <row r="93" spans="1:1" x14ac:dyDescent="0.25">
      <c r="A93" s="86"/>
    </row>
    <row r="94" spans="1:1" x14ac:dyDescent="0.25">
      <c r="A94" s="86"/>
    </row>
    <row r="95" spans="1:1" x14ac:dyDescent="0.25">
      <c r="A95" s="86"/>
    </row>
    <row r="96" spans="1:1" x14ac:dyDescent="0.25">
      <c r="A96" s="86"/>
    </row>
    <row r="97" spans="1:1" x14ac:dyDescent="0.25">
      <c r="A97" s="86"/>
    </row>
    <row r="98" spans="1:1" x14ac:dyDescent="0.25">
      <c r="A98" s="86"/>
    </row>
    <row r="99" spans="1:1" x14ac:dyDescent="0.25">
      <c r="A99" s="86"/>
    </row>
    <row r="100" spans="1:1" x14ac:dyDescent="0.25">
      <c r="A100" s="86"/>
    </row>
    <row r="101" spans="1:1" x14ac:dyDescent="0.25">
      <c r="A101" s="86"/>
    </row>
    <row r="102" spans="1:1" x14ac:dyDescent="0.25">
      <c r="A102" s="86"/>
    </row>
    <row r="103" spans="1:1" x14ac:dyDescent="0.25">
      <c r="A103" s="86"/>
    </row>
    <row r="104" spans="1:1" x14ac:dyDescent="0.25">
      <c r="A104" s="86"/>
    </row>
    <row r="105" spans="1:1" x14ac:dyDescent="0.25">
      <c r="A105" s="86"/>
    </row>
    <row r="106" spans="1:1" x14ac:dyDescent="0.25">
      <c r="A106" s="86"/>
    </row>
    <row r="107" spans="1:1" x14ac:dyDescent="0.25">
      <c r="A107" s="86"/>
    </row>
    <row r="108" spans="1:1" x14ac:dyDescent="0.25">
      <c r="A108" s="86"/>
    </row>
    <row r="109" spans="1:1" x14ac:dyDescent="0.25">
      <c r="A109" s="86"/>
    </row>
    <row r="110" spans="1:1" x14ac:dyDescent="0.25">
      <c r="A110" s="86"/>
    </row>
    <row r="111" spans="1:1" x14ac:dyDescent="0.25">
      <c r="A111" s="86"/>
    </row>
    <row r="112" spans="1:1" x14ac:dyDescent="0.25">
      <c r="A112" s="86"/>
    </row>
    <row r="113" spans="1:1" x14ac:dyDescent="0.25">
      <c r="A113" s="86"/>
    </row>
    <row r="114" spans="1:1" x14ac:dyDescent="0.25">
      <c r="A114" s="86"/>
    </row>
    <row r="115" spans="1:1" x14ac:dyDescent="0.25">
      <c r="A115" s="86"/>
    </row>
    <row r="116" spans="1:1" x14ac:dyDescent="0.25">
      <c r="A116" s="86"/>
    </row>
    <row r="117" spans="1:1" x14ac:dyDescent="0.25">
      <c r="A117" s="86"/>
    </row>
    <row r="118" spans="1:1" x14ac:dyDescent="0.25">
      <c r="A118" s="86"/>
    </row>
    <row r="119" spans="1:1" x14ac:dyDescent="0.25">
      <c r="A119" s="86"/>
    </row>
    <row r="120" spans="1:1" x14ac:dyDescent="0.25">
      <c r="A120" s="86"/>
    </row>
    <row r="121" spans="1:1" x14ac:dyDescent="0.25">
      <c r="A121" s="86"/>
    </row>
    <row r="122" spans="1:1" x14ac:dyDescent="0.25">
      <c r="A122" s="86"/>
    </row>
    <row r="123" spans="1:1" x14ac:dyDescent="0.25">
      <c r="A123" s="86"/>
    </row>
    <row r="124" spans="1:1" x14ac:dyDescent="0.25">
      <c r="A124" s="86"/>
    </row>
    <row r="125" spans="1:1" x14ac:dyDescent="0.25">
      <c r="A125" s="86"/>
    </row>
    <row r="126" spans="1:1" x14ac:dyDescent="0.25">
      <c r="A126" s="86"/>
    </row>
    <row r="127" spans="1:1" x14ac:dyDescent="0.25">
      <c r="A127" s="86"/>
    </row>
    <row r="128" spans="1:1" x14ac:dyDescent="0.25">
      <c r="A128" s="86"/>
    </row>
    <row r="129" spans="1:1" x14ac:dyDescent="0.25">
      <c r="A129" s="86"/>
    </row>
    <row r="130" spans="1:1" x14ac:dyDescent="0.25">
      <c r="A130" s="86"/>
    </row>
    <row r="131" spans="1:1" x14ac:dyDescent="0.25">
      <c r="A131" s="86"/>
    </row>
    <row r="132" spans="1:1" x14ac:dyDescent="0.25">
      <c r="A132" s="86"/>
    </row>
    <row r="133" spans="1:1" x14ac:dyDescent="0.25">
      <c r="A133" s="86"/>
    </row>
    <row r="134" spans="1:1" x14ac:dyDescent="0.25">
      <c r="A134" s="86"/>
    </row>
    <row r="135" spans="1:1" x14ac:dyDescent="0.25">
      <c r="A135" s="86"/>
    </row>
    <row r="136" spans="1:1" x14ac:dyDescent="0.25">
      <c r="A136" s="86"/>
    </row>
    <row r="137" spans="1:1" x14ac:dyDescent="0.25">
      <c r="A137" s="86"/>
    </row>
    <row r="138" spans="1:1" x14ac:dyDescent="0.25">
      <c r="A138" s="86"/>
    </row>
    <row r="139" spans="1:1" x14ac:dyDescent="0.25">
      <c r="A139" s="86"/>
    </row>
    <row r="140" spans="1:1" x14ac:dyDescent="0.25">
      <c r="A140" s="86"/>
    </row>
    <row r="141" spans="1:1" x14ac:dyDescent="0.25">
      <c r="A141" s="86"/>
    </row>
    <row r="142" spans="1:1" x14ac:dyDescent="0.25">
      <c r="A142" s="86"/>
    </row>
    <row r="143" spans="1:1" x14ac:dyDescent="0.25">
      <c r="A143" s="86"/>
    </row>
    <row r="144" spans="1:1" x14ac:dyDescent="0.25">
      <c r="A144" s="86"/>
    </row>
    <row r="145" spans="1:1" x14ac:dyDescent="0.25">
      <c r="A145" s="86"/>
    </row>
    <row r="146" spans="1:1" x14ac:dyDescent="0.25">
      <c r="A146" s="86"/>
    </row>
    <row r="147" spans="1:1" x14ac:dyDescent="0.25">
      <c r="A147" s="86"/>
    </row>
    <row r="148" spans="1:1" x14ac:dyDescent="0.25">
      <c r="A148" s="86"/>
    </row>
    <row r="149" spans="1:1" x14ac:dyDescent="0.25">
      <c r="A149" s="86"/>
    </row>
    <row r="150" spans="1:1" x14ac:dyDescent="0.25">
      <c r="A150" s="86"/>
    </row>
    <row r="151" spans="1:1" x14ac:dyDescent="0.25">
      <c r="A151" s="86"/>
    </row>
    <row r="152" spans="1:1" x14ac:dyDescent="0.25">
      <c r="A152" s="86"/>
    </row>
    <row r="153" spans="1:1" x14ac:dyDescent="0.25">
      <c r="A153" s="86"/>
    </row>
    <row r="154" spans="1:1" x14ac:dyDescent="0.25">
      <c r="A154" s="86"/>
    </row>
    <row r="155" spans="1:1" x14ac:dyDescent="0.25">
      <c r="A155" s="86"/>
    </row>
    <row r="156" spans="1:1" x14ac:dyDescent="0.25">
      <c r="A156" s="86"/>
    </row>
    <row r="157" spans="1:1" x14ac:dyDescent="0.25">
      <c r="A157" s="86"/>
    </row>
    <row r="158" spans="1:1" x14ac:dyDescent="0.25">
      <c r="A158" s="86"/>
    </row>
    <row r="159" spans="1:1" x14ac:dyDescent="0.25">
      <c r="A159" s="86"/>
    </row>
    <row r="160" spans="1:1" x14ac:dyDescent="0.25">
      <c r="A160" s="86"/>
    </row>
    <row r="161" spans="1:1" x14ac:dyDescent="0.25">
      <c r="A161" s="86"/>
    </row>
    <row r="162" spans="1:1" x14ac:dyDescent="0.25">
      <c r="A162" s="86"/>
    </row>
    <row r="163" spans="1:1" x14ac:dyDescent="0.25">
      <c r="A163" s="86"/>
    </row>
    <row r="164" spans="1:1" x14ac:dyDescent="0.25">
      <c r="A164" s="86"/>
    </row>
    <row r="165" spans="1:1" x14ac:dyDescent="0.25">
      <c r="A165" s="86"/>
    </row>
    <row r="166" spans="1:1" x14ac:dyDescent="0.25">
      <c r="A166" s="86"/>
    </row>
    <row r="167" spans="1:1" x14ac:dyDescent="0.25">
      <c r="A167" s="86"/>
    </row>
    <row r="168" spans="1:1" x14ac:dyDescent="0.25">
      <c r="A168" s="86"/>
    </row>
    <row r="169" spans="1:1" x14ac:dyDescent="0.25">
      <c r="A169" s="86"/>
    </row>
    <row r="170" spans="1:1" x14ac:dyDescent="0.25">
      <c r="A170" s="86"/>
    </row>
    <row r="171" spans="1:1" x14ac:dyDescent="0.25">
      <c r="A171" s="86"/>
    </row>
    <row r="172" spans="1:1" x14ac:dyDescent="0.25">
      <c r="A172" s="86"/>
    </row>
    <row r="173" spans="1:1" x14ac:dyDescent="0.25">
      <c r="A173" s="86"/>
    </row>
    <row r="174" spans="1:1" x14ac:dyDescent="0.25">
      <c r="A174" s="86"/>
    </row>
    <row r="175" spans="1:1" x14ac:dyDescent="0.25">
      <c r="A175" s="86"/>
    </row>
    <row r="176" spans="1:1" x14ac:dyDescent="0.25">
      <c r="A176" s="86"/>
    </row>
    <row r="177" spans="1:1" x14ac:dyDescent="0.25">
      <c r="A177" s="86"/>
    </row>
    <row r="178" spans="1:1" x14ac:dyDescent="0.25">
      <c r="A178" s="86"/>
    </row>
    <row r="179" spans="1:1" x14ac:dyDescent="0.25">
      <c r="A179" s="86"/>
    </row>
    <row r="180" spans="1:1" x14ac:dyDescent="0.25">
      <c r="A180" s="86"/>
    </row>
    <row r="181" spans="1:1" x14ac:dyDescent="0.25">
      <c r="A181" s="86"/>
    </row>
    <row r="182" spans="1:1" x14ac:dyDescent="0.25">
      <c r="A182" s="86"/>
    </row>
    <row r="183" spans="1:1" x14ac:dyDescent="0.25">
      <c r="A183" s="86"/>
    </row>
    <row r="184" spans="1:1" x14ac:dyDescent="0.25">
      <c r="A184" s="86"/>
    </row>
    <row r="185" spans="1:1" x14ac:dyDescent="0.25">
      <c r="A185" s="86"/>
    </row>
    <row r="186" spans="1:1" x14ac:dyDescent="0.25">
      <c r="A186" s="86"/>
    </row>
    <row r="187" spans="1:1" x14ac:dyDescent="0.25">
      <c r="A187" s="86"/>
    </row>
    <row r="188" spans="1:1" x14ac:dyDescent="0.25">
      <c r="A188" s="86"/>
    </row>
    <row r="189" spans="1:1" x14ac:dyDescent="0.25">
      <c r="A189" s="86"/>
    </row>
    <row r="190" spans="1:1" x14ac:dyDescent="0.25">
      <c r="A190" s="86"/>
    </row>
    <row r="191" spans="1:1" x14ac:dyDescent="0.25">
      <c r="A191" s="86"/>
    </row>
    <row r="192" spans="1:1" x14ac:dyDescent="0.25">
      <c r="A192" s="86"/>
    </row>
    <row r="193" spans="1:1" x14ac:dyDescent="0.25">
      <c r="A193" s="86"/>
    </row>
    <row r="194" spans="1:1" x14ac:dyDescent="0.25">
      <c r="A194" s="86"/>
    </row>
    <row r="195" spans="1:1" x14ac:dyDescent="0.25">
      <c r="A195" s="86"/>
    </row>
    <row r="196" spans="1:1" x14ac:dyDescent="0.25">
      <c r="A196" s="86"/>
    </row>
    <row r="197" spans="1:1" x14ac:dyDescent="0.25">
      <c r="A197" s="86"/>
    </row>
    <row r="198" spans="1:1" x14ac:dyDescent="0.25">
      <c r="A198" s="86"/>
    </row>
    <row r="199" spans="1:1" x14ac:dyDescent="0.25">
      <c r="A199" s="86"/>
    </row>
    <row r="200" spans="1:1" x14ac:dyDescent="0.25">
      <c r="A200" s="86"/>
    </row>
    <row r="201" spans="1:1" x14ac:dyDescent="0.25">
      <c r="A201" s="86"/>
    </row>
    <row r="202" spans="1:1" x14ac:dyDescent="0.25">
      <c r="A202" s="86"/>
    </row>
    <row r="203" spans="1:1" x14ac:dyDescent="0.25">
      <c r="A203" s="86"/>
    </row>
    <row r="204" spans="1:1" x14ac:dyDescent="0.25">
      <c r="A204" s="86"/>
    </row>
    <row r="205" spans="1:1" x14ac:dyDescent="0.25">
      <c r="A205" s="86"/>
    </row>
    <row r="206" spans="1:1" x14ac:dyDescent="0.25">
      <c r="A206" s="86"/>
    </row>
    <row r="207" spans="1:1" x14ac:dyDescent="0.25">
      <c r="A207" s="86"/>
    </row>
    <row r="208" spans="1:1" x14ac:dyDescent="0.25">
      <c r="A208" s="86"/>
    </row>
    <row r="209" spans="1:1" x14ac:dyDescent="0.25">
      <c r="A209" s="86"/>
    </row>
    <row r="210" spans="1:1" x14ac:dyDescent="0.25">
      <c r="A210" s="86"/>
    </row>
    <row r="211" spans="1:1" x14ac:dyDescent="0.25">
      <c r="A211" s="86"/>
    </row>
    <row r="212" spans="1:1" x14ac:dyDescent="0.25">
      <c r="A212" s="86"/>
    </row>
    <row r="213" spans="1:1" x14ac:dyDescent="0.25">
      <c r="A213" s="86"/>
    </row>
    <row r="214" spans="1:1" x14ac:dyDescent="0.25">
      <c r="A214" s="86"/>
    </row>
    <row r="215" spans="1:1" x14ac:dyDescent="0.25">
      <c r="A215" s="86"/>
    </row>
    <row r="216" spans="1:1" x14ac:dyDescent="0.25">
      <c r="A216" s="86"/>
    </row>
    <row r="217" spans="1:1" x14ac:dyDescent="0.25">
      <c r="A217" s="86"/>
    </row>
    <row r="218" spans="1:1" x14ac:dyDescent="0.25">
      <c r="A218" s="86"/>
    </row>
    <row r="219" spans="1:1" x14ac:dyDescent="0.25">
      <c r="A219" s="86"/>
    </row>
    <row r="220" spans="1:1" x14ac:dyDescent="0.25">
      <c r="A220" s="86"/>
    </row>
    <row r="221" spans="1:1" x14ac:dyDescent="0.25">
      <c r="A221" s="86"/>
    </row>
    <row r="222" spans="1:1" x14ac:dyDescent="0.25">
      <c r="A222" s="86"/>
    </row>
    <row r="223" spans="1:1" x14ac:dyDescent="0.25">
      <c r="A223" s="86"/>
    </row>
    <row r="224" spans="1:1" x14ac:dyDescent="0.25">
      <c r="A224" s="86"/>
    </row>
    <row r="225" spans="1:1" x14ac:dyDescent="0.25">
      <c r="A225" s="86"/>
    </row>
    <row r="226" spans="1:1" x14ac:dyDescent="0.25">
      <c r="A226" s="86"/>
    </row>
    <row r="227" spans="1:1" x14ac:dyDescent="0.25">
      <c r="A227" s="86"/>
    </row>
    <row r="228" spans="1:1" x14ac:dyDescent="0.25">
      <c r="A228" s="86"/>
    </row>
    <row r="229" spans="1:1" x14ac:dyDescent="0.25">
      <c r="A229" s="86"/>
    </row>
    <row r="230" spans="1:1" x14ac:dyDescent="0.25">
      <c r="A230" s="86"/>
    </row>
    <row r="231" spans="1:1" x14ac:dyDescent="0.25">
      <c r="A231" s="86"/>
    </row>
    <row r="232" spans="1:1" x14ac:dyDescent="0.25">
      <c r="A232" s="86"/>
    </row>
    <row r="233" spans="1:1" x14ac:dyDescent="0.25">
      <c r="A233" s="86"/>
    </row>
    <row r="234" spans="1:1" x14ac:dyDescent="0.25">
      <c r="A234" s="86"/>
    </row>
    <row r="235" spans="1:1" x14ac:dyDescent="0.25">
      <c r="A235" s="86"/>
    </row>
    <row r="236" spans="1:1" x14ac:dyDescent="0.25">
      <c r="A236" s="86"/>
    </row>
    <row r="237" spans="1:1" x14ac:dyDescent="0.25">
      <c r="A237" s="86"/>
    </row>
    <row r="238" spans="1:1" x14ac:dyDescent="0.25">
      <c r="A238" s="86"/>
    </row>
    <row r="239" spans="1:1" x14ac:dyDescent="0.25">
      <c r="A239" s="86"/>
    </row>
    <row r="240" spans="1:1" x14ac:dyDescent="0.25">
      <c r="A240" s="86"/>
    </row>
    <row r="241" spans="1:1" x14ac:dyDescent="0.25">
      <c r="A241" s="86"/>
    </row>
    <row r="242" spans="1:1" x14ac:dyDescent="0.25">
      <c r="A242" s="86"/>
    </row>
    <row r="243" spans="1:1" x14ac:dyDescent="0.25">
      <c r="A243" s="86"/>
    </row>
    <row r="244" spans="1:1" x14ac:dyDescent="0.25">
      <c r="A244" s="86"/>
    </row>
    <row r="245" spans="1:1" x14ac:dyDescent="0.25">
      <c r="A245" s="86"/>
    </row>
    <row r="246" spans="1:1" x14ac:dyDescent="0.25">
      <c r="A246" s="86"/>
    </row>
    <row r="247" spans="1:1" x14ac:dyDescent="0.25">
      <c r="A247" s="86"/>
    </row>
    <row r="248" spans="1:1" x14ac:dyDescent="0.25">
      <c r="A248" s="86"/>
    </row>
    <row r="249" spans="1:1" x14ac:dyDescent="0.25">
      <c r="A249" s="86"/>
    </row>
    <row r="250" spans="1:1" x14ac:dyDescent="0.25">
      <c r="A250" s="86"/>
    </row>
    <row r="251" spans="1:1" x14ac:dyDescent="0.25">
      <c r="A251" s="86"/>
    </row>
    <row r="252" spans="1:1" x14ac:dyDescent="0.25">
      <c r="A252" s="86"/>
    </row>
    <row r="253" spans="1:1" x14ac:dyDescent="0.25">
      <c r="A253" s="86"/>
    </row>
    <row r="254" spans="1:1" x14ac:dyDescent="0.25">
      <c r="A254" s="86"/>
    </row>
    <row r="255" spans="1:1" x14ac:dyDescent="0.25">
      <c r="A255" s="86"/>
    </row>
    <row r="256" spans="1:1" x14ac:dyDescent="0.25">
      <c r="A256" s="86"/>
    </row>
    <row r="257" spans="1:1" x14ac:dyDescent="0.25">
      <c r="A257" s="86"/>
    </row>
    <row r="258" spans="1:1" x14ac:dyDescent="0.25">
      <c r="A258" s="86"/>
    </row>
    <row r="259" spans="1:1" x14ac:dyDescent="0.25">
      <c r="A259" s="86"/>
    </row>
    <row r="260" spans="1:1" x14ac:dyDescent="0.25">
      <c r="A260" s="86"/>
    </row>
    <row r="261" spans="1:1" x14ac:dyDescent="0.25">
      <c r="A261" s="86"/>
    </row>
    <row r="262" spans="1:1" x14ac:dyDescent="0.25">
      <c r="A262" s="86"/>
    </row>
    <row r="263" spans="1:1" x14ac:dyDescent="0.25">
      <c r="A263" s="86"/>
    </row>
    <row r="264" spans="1:1" x14ac:dyDescent="0.25">
      <c r="A264" s="86"/>
    </row>
    <row r="265" spans="1:1" x14ac:dyDescent="0.25">
      <c r="A265" s="86"/>
    </row>
    <row r="266" spans="1:1" x14ac:dyDescent="0.25">
      <c r="A266" s="86"/>
    </row>
    <row r="267" spans="1:1" x14ac:dyDescent="0.25">
      <c r="A267" s="86"/>
    </row>
    <row r="268" spans="1:1" x14ac:dyDescent="0.25">
      <c r="A268" s="86"/>
    </row>
    <row r="269" spans="1:1" x14ac:dyDescent="0.25">
      <c r="A269" s="86"/>
    </row>
    <row r="270" spans="1:1" x14ac:dyDescent="0.25">
      <c r="A270" s="86"/>
    </row>
    <row r="271" spans="1:1" x14ac:dyDescent="0.25">
      <c r="A271" s="86"/>
    </row>
    <row r="272" spans="1:1" x14ac:dyDescent="0.25">
      <c r="A272" s="86"/>
    </row>
    <row r="273" spans="1:1" x14ac:dyDescent="0.25">
      <c r="A273" s="86"/>
    </row>
    <row r="274" spans="1:1" x14ac:dyDescent="0.25">
      <c r="A274" s="86"/>
    </row>
    <row r="275" spans="1:1" x14ac:dyDescent="0.25">
      <c r="A275" s="86"/>
    </row>
    <row r="276" spans="1:1" x14ac:dyDescent="0.25">
      <c r="A276" s="86"/>
    </row>
    <row r="277" spans="1:1" x14ac:dyDescent="0.25">
      <c r="A277" s="86"/>
    </row>
    <row r="278" spans="1:1" x14ac:dyDescent="0.25">
      <c r="A278" s="86"/>
    </row>
    <row r="279" spans="1:1" x14ac:dyDescent="0.25">
      <c r="A279" s="86"/>
    </row>
    <row r="280" spans="1:1" x14ac:dyDescent="0.25">
      <c r="A280" s="86"/>
    </row>
    <row r="281" spans="1:1" x14ac:dyDescent="0.25">
      <c r="A281" s="86"/>
    </row>
    <row r="282" spans="1:1" x14ac:dyDescent="0.25">
      <c r="A282" s="86"/>
    </row>
    <row r="283" spans="1:1" x14ac:dyDescent="0.25">
      <c r="A283" s="86"/>
    </row>
    <row r="284" spans="1:1" x14ac:dyDescent="0.25">
      <c r="A284" s="86"/>
    </row>
    <row r="285" spans="1:1" x14ac:dyDescent="0.25">
      <c r="A285" s="86"/>
    </row>
    <row r="286" spans="1:1" x14ac:dyDescent="0.25">
      <c r="A286" s="86"/>
    </row>
    <row r="287" spans="1:1" x14ac:dyDescent="0.25">
      <c r="A287" s="86"/>
    </row>
    <row r="288" spans="1:1" x14ac:dyDescent="0.25">
      <c r="A288" s="86"/>
    </row>
    <row r="289" spans="1:1" x14ac:dyDescent="0.25">
      <c r="A289" s="86"/>
    </row>
    <row r="290" spans="1:1" x14ac:dyDescent="0.25">
      <c r="A290" s="86"/>
    </row>
    <row r="291" spans="1:1" x14ac:dyDescent="0.25">
      <c r="A291" s="86"/>
    </row>
    <row r="292" spans="1:1" x14ac:dyDescent="0.25">
      <c r="A292" s="86"/>
    </row>
    <row r="293" spans="1:1" x14ac:dyDescent="0.25">
      <c r="A293" s="86"/>
    </row>
    <row r="294" spans="1:1" x14ac:dyDescent="0.25">
      <c r="A294" s="86"/>
    </row>
    <row r="295" spans="1:1" x14ac:dyDescent="0.25">
      <c r="A295" s="86"/>
    </row>
    <row r="296" spans="1:1" x14ac:dyDescent="0.25">
      <c r="A296" s="86"/>
    </row>
    <row r="297" spans="1:1" x14ac:dyDescent="0.25">
      <c r="A297" s="86"/>
    </row>
    <row r="298" spans="1:1" x14ac:dyDescent="0.25">
      <c r="A298" s="86"/>
    </row>
    <row r="299" spans="1:1" x14ac:dyDescent="0.25">
      <c r="A299" s="86"/>
    </row>
    <row r="300" spans="1:1" x14ac:dyDescent="0.25">
      <c r="A300" s="86"/>
    </row>
    <row r="301" spans="1:1" x14ac:dyDescent="0.25">
      <c r="A301" s="86"/>
    </row>
    <row r="302" spans="1:1" x14ac:dyDescent="0.25">
      <c r="A302" s="86"/>
    </row>
    <row r="303" spans="1:1" x14ac:dyDescent="0.25">
      <c r="A303" s="86"/>
    </row>
    <row r="304" spans="1:1" x14ac:dyDescent="0.25">
      <c r="A304" s="86"/>
    </row>
    <row r="305" spans="1:1" x14ac:dyDescent="0.25">
      <c r="A305" s="86"/>
    </row>
    <row r="306" spans="1:1" x14ac:dyDescent="0.25">
      <c r="A306" s="86"/>
    </row>
    <row r="307" spans="1:1" x14ac:dyDescent="0.25">
      <c r="A307" s="86"/>
    </row>
    <row r="308" spans="1:1" x14ac:dyDescent="0.25">
      <c r="A308" s="86"/>
    </row>
    <row r="309" spans="1:1" x14ac:dyDescent="0.25">
      <c r="A309" s="86"/>
    </row>
    <row r="310" spans="1:1" x14ac:dyDescent="0.25">
      <c r="A310" s="86"/>
    </row>
    <row r="311" spans="1:1" x14ac:dyDescent="0.25">
      <c r="A311" s="86"/>
    </row>
    <row r="312" spans="1:1" x14ac:dyDescent="0.25">
      <c r="A312" s="86"/>
    </row>
    <row r="313" spans="1:1" x14ac:dyDescent="0.25">
      <c r="A313" s="86"/>
    </row>
    <row r="314" spans="1:1" x14ac:dyDescent="0.25">
      <c r="A314" s="86"/>
    </row>
    <row r="315" spans="1:1" x14ac:dyDescent="0.25">
      <c r="A315" s="86"/>
    </row>
    <row r="316" spans="1:1" x14ac:dyDescent="0.25">
      <c r="A316" s="86"/>
    </row>
    <row r="317" spans="1:1" x14ac:dyDescent="0.25">
      <c r="A317" s="86"/>
    </row>
    <row r="318" spans="1:1" x14ac:dyDescent="0.25">
      <c r="A318" s="86"/>
    </row>
    <row r="319" spans="1:1" x14ac:dyDescent="0.25">
      <c r="A319" s="86"/>
    </row>
    <row r="320" spans="1:1" x14ac:dyDescent="0.25">
      <c r="A320" s="86"/>
    </row>
    <row r="321" spans="1:1" x14ac:dyDescent="0.25">
      <c r="A321" s="86"/>
    </row>
    <row r="322" spans="1:1" x14ac:dyDescent="0.25">
      <c r="A322" s="86"/>
    </row>
    <row r="323" spans="1:1" x14ac:dyDescent="0.25">
      <c r="A323" s="86"/>
    </row>
    <row r="324" spans="1:1" x14ac:dyDescent="0.25">
      <c r="A324" s="86"/>
    </row>
    <row r="325" spans="1:1" x14ac:dyDescent="0.25">
      <c r="A325" s="86"/>
    </row>
    <row r="326" spans="1:1" x14ac:dyDescent="0.25">
      <c r="A326" s="86"/>
    </row>
    <row r="327" spans="1:1" x14ac:dyDescent="0.25">
      <c r="A327" s="86"/>
    </row>
    <row r="328" spans="1:1" x14ac:dyDescent="0.25">
      <c r="A328" s="86"/>
    </row>
    <row r="329" spans="1:1" x14ac:dyDescent="0.25">
      <c r="A329" s="86"/>
    </row>
    <row r="330" spans="1:1" x14ac:dyDescent="0.25">
      <c r="A330" s="86"/>
    </row>
    <row r="331" spans="1:1" x14ac:dyDescent="0.25">
      <c r="A331" s="86"/>
    </row>
    <row r="332" spans="1:1" x14ac:dyDescent="0.25">
      <c r="A332" s="86"/>
    </row>
    <row r="333" spans="1:1" x14ac:dyDescent="0.25">
      <c r="A333" s="86"/>
    </row>
    <row r="334" spans="1:1" x14ac:dyDescent="0.25">
      <c r="A334" s="86"/>
    </row>
    <row r="335" spans="1:1" x14ac:dyDescent="0.25">
      <c r="A335" s="86"/>
    </row>
    <row r="336" spans="1:1" x14ac:dyDescent="0.25">
      <c r="A336" s="86"/>
    </row>
    <row r="337" spans="1:1" x14ac:dyDescent="0.25">
      <c r="A337" s="86"/>
    </row>
    <row r="338" spans="1:1" x14ac:dyDescent="0.25">
      <c r="A338" s="86"/>
    </row>
    <row r="339" spans="1:1" x14ac:dyDescent="0.25">
      <c r="A339" s="86"/>
    </row>
    <row r="340" spans="1:1" x14ac:dyDescent="0.25">
      <c r="A340" s="86"/>
    </row>
    <row r="341" spans="1:1" x14ac:dyDescent="0.25">
      <c r="A341" s="86"/>
    </row>
    <row r="342" spans="1:1" x14ac:dyDescent="0.25">
      <c r="A342" s="86"/>
    </row>
    <row r="343" spans="1:1" x14ac:dyDescent="0.25">
      <c r="A343" s="86"/>
    </row>
    <row r="344" spans="1:1" x14ac:dyDescent="0.25">
      <c r="A344" s="86"/>
    </row>
    <row r="345" spans="1:1" x14ac:dyDescent="0.25">
      <c r="A345" s="86"/>
    </row>
    <row r="346" spans="1:1" x14ac:dyDescent="0.25">
      <c r="A346" s="86"/>
    </row>
    <row r="347" spans="1:1" x14ac:dyDescent="0.25">
      <c r="A347" s="86"/>
    </row>
    <row r="348" spans="1:1" x14ac:dyDescent="0.25">
      <c r="A348" s="86"/>
    </row>
    <row r="349" spans="1:1" x14ac:dyDescent="0.25">
      <c r="A349" s="86"/>
    </row>
    <row r="350" spans="1:1" x14ac:dyDescent="0.25">
      <c r="A350" s="86"/>
    </row>
    <row r="351" spans="1:1" x14ac:dyDescent="0.25">
      <c r="A351" s="86"/>
    </row>
    <row r="352" spans="1:1" x14ac:dyDescent="0.25">
      <c r="A352" s="86"/>
    </row>
    <row r="353" spans="1:1" x14ac:dyDescent="0.25">
      <c r="A353" s="86"/>
    </row>
    <row r="354" spans="1:1" x14ac:dyDescent="0.25">
      <c r="A354" s="86"/>
    </row>
    <row r="355" spans="1:1" x14ac:dyDescent="0.25">
      <c r="A355" s="86"/>
    </row>
    <row r="356" spans="1:1" x14ac:dyDescent="0.25">
      <c r="A356" s="86"/>
    </row>
    <row r="357" spans="1:1" x14ac:dyDescent="0.25">
      <c r="A357" s="86"/>
    </row>
    <row r="358" spans="1:1" x14ac:dyDescent="0.25">
      <c r="A358" s="86"/>
    </row>
    <row r="359" spans="1:1" x14ac:dyDescent="0.25">
      <c r="A359" s="86"/>
    </row>
    <row r="360" spans="1:1" x14ac:dyDescent="0.25">
      <c r="A360" s="86"/>
    </row>
    <row r="361" spans="1:1" x14ac:dyDescent="0.25">
      <c r="A361" s="86"/>
    </row>
    <row r="362" spans="1:1" x14ac:dyDescent="0.25">
      <c r="A362" s="86"/>
    </row>
    <row r="363" spans="1:1" x14ac:dyDescent="0.25">
      <c r="A363" s="86"/>
    </row>
    <row r="364" spans="1:1" x14ac:dyDescent="0.25">
      <c r="A364" s="86"/>
    </row>
    <row r="365" spans="1:1" x14ac:dyDescent="0.25">
      <c r="A365" s="86"/>
    </row>
    <row r="366" spans="1:1" x14ac:dyDescent="0.25">
      <c r="A366" s="86"/>
    </row>
    <row r="367" spans="1:1" x14ac:dyDescent="0.25">
      <c r="A367" s="86"/>
    </row>
    <row r="368" spans="1:1" x14ac:dyDescent="0.25">
      <c r="A368" s="86"/>
    </row>
    <row r="369" spans="1:1" x14ac:dyDescent="0.25">
      <c r="A369" s="86"/>
    </row>
    <row r="370" spans="1:1" x14ac:dyDescent="0.25">
      <c r="A370" s="86"/>
    </row>
    <row r="371" spans="1:1" x14ac:dyDescent="0.25">
      <c r="A371" s="86"/>
    </row>
    <row r="372" spans="1:1" x14ac:dyDescent="0.25">
      <c r="A372" s="86"/>
    </row>
    <row r="373" spans="1:1" x14ac:dyDescent="0.25">
      <c r="A373" s="86"/>
    </row>
    <row r="374" spans="1:1" x14ac:dyDescent="0.25">
      <c r="A374" s="86"/>
    </row>
    <row r="375" spans="1:1" x14ac:dyDescent="0.25">
      <c r="A375" s="86"/>
    </row>
    <row r="376" spans="1:1" x14ac:dyDescent="0.25">
      <c r="A376" s="86"/>
    </row>
    <row r="377" spans="1:1" x14ac:dyDescent="0.25">
      <c r="A377" s="86"/>
    </row>
    <row r="378" spans="1:1" x14ac:dyDescent="0.25">
      <c r="A378" s="86"/>
    </row>
    <row r="379" spans="1:1" x14ac:dyDescent="0.25">
      <c r="A379" s="86"/>
    </row>
    <row r="380" spans="1:1" x14ac:dyDescent="0.25">
      <c r="A380" s="86"/>
    </row>
    <row r="381" spans="1:1" x14ac:dyDescent="0.25">
      <c r="A381" s="86"/>
    </row>
    <row r="382" spans="1:1" x14ac:dyDescent="0.25">
      <c r="A382" s="86"/>
    </row>
    <row r="383" spans="1:1" x14ac:dyDescent="0.25">
      <c r="A383" s="86"/>
    </row>
    <row r="384" spans="1:1" x14ac:dyDescent="0.25">
      <c r="A384" s="86"/>
    </row>
    <row r="385" spans="1:1" x14ac:dyDescent="0.25">
      <c r="A385" s="86"/>
    </row>
    <row r="386" spans="1:1" x14ac:dyDescent="0.25">
      <c r="A386" s="86"/>
    </row>
    <row r="387" spans="1:1" x14ac:dyDescent="0.25">
      <c r="A387" s="86"/>
    </row>
    <row r="388" spans="1:1" x14ac:dyDescent="0.25">
      <c r="A388" s="86"/>
    </row>
    <row r="389" spans="1:1" x14ac:dyDescent="0.25">
      <c r="A389" s="86"/>
    </row>
    <row r="390" spans="1:1" x14ac:dyDescent="0.25">
      <c r="A390" s="86"/>
    </row>
    <row r="391" spans="1:1" x14ac:dyDescent="0.25">
      <c r="A391" s="86"/>
    </row>
    <row r="392" spans="1:1" x14ac:dyDescent="0.25">
      <c r="A392" s="86"/>
    </row>
    <row r="393" spans="1:1" x14ac:dyDescent="0.25">
      <c r="A393" s="86"/>
    </row>
    <row r="394" spans="1:1" x14ac:dyDescent="0.25">
      <c r="A394" s="86"/>
    </row>
    <row r="395" spans="1:1" x14ac:dyDescent="0.25">
      <c r="A395" s="86"/>
    </row>
    <row r="396" spans="1:1" x14ac:dyDescent="0.25">
      <c r="A396" s="86"/>
    </row>
    <row r="397" spans="1:1" x14ac:dyDescent="0.25">
      <c r="A397" s="86"/>
    </row>
    <row r="398" spans="1:1" x14ac:dyDescent="0.25">
      <c r="A398" s="86"/>
    </row>
    <row r="399" spans="1:1" x14ac:dyDescent="0.25">
      <c r="A399" s="86"/>
    </row>
    <row r="400" spans="1:1" x14ac:dyDescent="0.25">
      <c r="A400" s="86"/>
    </row>
    <row r="401" spans="1:1" x14ac:dyDescent="0.25">
      <c r="A401" s="86"/>
    </row>
    <row r="402" spans="1:1" x14ac:dyDescent="0.25">
      <c r="A402" s="86"/>
    </row>
    <row r="403" spans="1:1" x14ac:dyDescent="0.25">
      <c r="A403" s="86"/>
    </row>
    <row r="404" spans="1:1" x14ac:dyDescent="0.25">
      <c r="A404" s="86"/>
    </row>
    <row r="405" spans="1:1" x14ac:dyDescent="0.25">
      <c r="A405" s="86"/>
    </row>
    <row r="406" spans="1:1" x14ac:dyDescent="0.25">
      <c r="A406" s="86"/>
    </row>
    <row r="407" spans="1:1" x14ac:dyDescent="0.25">
      <c r="A407" s="86"/>
    </row>
    <row r="408" spans="1:1" x14ac:dyDescent="0.25">
      <c r="A408" s="86"/>
    </row>
    <row r="409" spans="1:1" x14ac:dyDescent="0.25">
      <c r="A409" s="86"/>
    </row>
    <row r="410" spans="1:1" x14ac:dyDescent="0.25">
      <c r="A410" s="86"/>
    </row>
    <row r="411" spans="1:1" x14ac:dyDescent="0.25">
      <c r="A411" s="86"/>
    </row>
    <row r="412" spans="1:1" x14ac:dyDescent="0.25">
      <c r="A412" s="86"/>
    </row>
    <row r="413" spans="1:1" x14ac:dyDescent="0.25">
      <c r="A413" s="86"/>
    </row>
    <row r="414" spans="1:1" x14ac:dyDescent="0.25">
      <c r="A414" s="86"/>
    </row>
    <row r="415" spans="1:1" x14ac:dyDescent="0.25">
      <c r="A415" s="86"/>
    </row>
    <row r="416" spans="1:1" x14ac:dyDescent="0.25">
      <c r="A416" s="86"/>
    </row>
    <row r="417" spans="1:1" x14ac:dyDescent="0.25">
      <c r="A417" s="86"/>
    </row>
    <row r="418" spans="1:1" x14ac:dyDescent="0.25">
      <c r="A418" s="86"/>
    </row>
    <row r="419" spans="1:1" x14ac:dyDescent="0.25">
      <c r="A419" s="86"/>
    </row>
    <row r="420" spans="1:1" x14ac:dyDescent="0.25">
      <c r="A420" s="86"/>
    </row>
    <row r="421" spans="1:1" x14ac:dyDescent="0.25">
      <c r="A421" s="86"/>
    </row>
    <row r="422" spans="1:1" x14ac:dyDescent="0.25">
      <c r="A422" s="86"/>
    </row>
    <row r="423" spans="1:1" x14ac:dyDescent="0.25">
      <c r="A423" s="86"/>
    </row>
    <row r="424" spans="1:1" x14ac:dyDescent="0.25">
      <c r="A424" s="86"/>
    </row>
    <row r="425" spans="1:1" x14ac:dyDescent="0.25">
      <c r="A425" s="86"/>
    </row>
    <row r="426" spans="1:1" x14ac:dyDescent="0.25">
      <c r="A426" s="86"/>
    </row>
    <row r="427" spans="1:1" x14ac:dyDescent="0.25">
      <c r="A427" s="86"/>
    </row>
    <row r="428" spans="1:1" x14ac:dyDescent="0.25">
      <c r="A428" s="86"/>
    </row>
    <row r="429" spans="1:1" x14ac:dyDescent="0.25">
      <c r="A429" s="86"/>
    </row>
    <row r="430" spans="1:1" x14ac:dyDescent="0.25">
      <c r="A430" s="86"/>
    </row>
    <row r="431" spans="1:1" x14ac:dyDescent="0.25">
      <c r="A431" s="86"/>
    </row>
    <row r="432" spans="1:1" x14ac:dyDescent="0.25">
      <c r="A432" s="86"/>
    </row>
    <row r="433" spans="1:1" x14ac:dyDescent="0.25">
      <c r="A433" s="86"/>
    </row>
    <row r="434" spans="1:1" x14ac:dyDescent="0.25">
      <c r="A434" s="86"/>
    </row>
    <row r="435" spans="1:1" x14ac:dyDescent="0.25">
      <c r="A435" s="86"/>
    </row>
    <row r="436" spans="1:1" x14ac:dyDescent="0.25">
      <c r="A436" s="86"/>
    </row>
    <row r="437" spans="1:1" x14ac:dyDescent="0.25">
      <c r="A437" s="86"/>
    </row>
    <row r="438" spans="1:1" x14ac:dyDescent="0.25">
      <c r="A438" s="86"/>
    </row>
    <row r="439" spans="1:1" x14ac:dyDescent="0.25">
      <c r="A439" s="86"/>
    </row>
    <row r="440" spans="1:1" x14ac:dyDescent="0.25">
      <c r="A440" s="86"/>
    </row>
    <row r="441" spans="1:1" x14ac:dyDescent="0.25">
      <c r="A441" s="86"/>
    </row>
    <row r="442" spans="1:1" x14ac:dyDescent="0.25">
      <c r="A442" s="86"/>
    </row>
    <row r="443" spans="1:1" x14ac:dyDescent="0.25">
      <c r="A443" s="86"/>
    </row>
    <row r="444" spans="1:1" x14ac:dyDescent="0.25">
      <c r="A444" s="86"/>
    </row>
    <row r="445" spans="1:1" x14ac:dyDescent="0.25">
      <c r="A445" s="86"/>
    </row>
    <row r="446" spans="1:1" x14ac:dyDescent="0.25">
      <c r="A446" s="86"/>
    </row>
    <row r="447" spans="1:1" x14ac:dyDescent="0.25">
      <c r="A447" s="86"/>
    </row>
    <row r="448" spans="1:1" x14ac:dyDescent="0.25">
      <c r="A448" s="86"/>
    </row>
    <row r="449" spans="1:1" x14ac:dyDescent="0.25">
      <c r="A449" s="86"/>
    </row>
    <row r="450" spans="1:1" x14ac:dyDescent="0.25">
      <c r="A450" s="86"/>
    </row>
    <row r="451" spans="1:1" x14ac:dyDescent="0.25">
      <c r="A451" s="86"/>
    </row>
    <row r="452" spans="1:1" x14ac:dyDescent="0.25">
      <c r="A452" s="86"/>
    </row>
    <row r="453" spans="1:1" x14ac:dyDescent="0.25">
      <c r="A453" s="86"/>
    </row>
    <row r="454" spans="1:1" x14ac:dyDescent="0.25">
      <c r="A454" s="86"/>
    </row>
    <row r="455" spans="1:1" x14ac:dyDescent="0.25">
      <c r="A455" s="86"/>
    </row>
    <row r="456" spans="1:1" x14ac:dyDescent="0.25">
      <c r="A456" s="86"/>
    </row>
    <row r="457" spans="1:1" x14ac:dyDescent="0.25">
      <c r="A457" s="86"/>
    </row>
    <row r="458" spans="1:1" x14ac:dyDescent="0.25">
      <c r="A458" s="86"/>
    </row>
    <row r="459" spans="1:1" x14ac:dyDescent="0.25">
      <c r="A459" s="86"/>
    </row>
    <row r="460" spans="1:1" x14ac:dyDescent="0.25">
      <c r="A460" s="86"/>
    </row>
    <row r="461" spans="1:1" x14ac:dyDescent="0.25">
      <c r="A461" s="86"/>
    </row>
    <row r="462" spans="1:1" x14ac:dyDescent="0.25">
      <c r="A462" s="86"/>
    </row>
    <row r="463" spans="1:1" x14ac:dyDescent="0.25">
      <c r="A463" s="86"/>
    </row>
    <row r="464" spans="1:1" x14ac:dyDescent="0.25">
      <c r="A464" s="86"/>
    </row>
    <row r="465" spans="1:1" x14ac:dyDescent="0.25">
      <c r="A465" s="86"/>
    </row>
    <row r="466" spans="1:1" x14ac:dyDescent="0.25">
      <c r="A466" s="86"/>
    </row>
    <row r="467" spans="1:1" x14ac:dyDescent="0.25">
      <c r="A467" s="86"/>
    </row>
    <row r="468" spans="1:1" x14ac:dyDescent="0.25">
      <c r="A468" s="86"/>
    </row>
    <row r="469" spans="1:1" x14ac:dyDescent="0.25">
      <c r="A469" s="86"/>
    </row>
    <row r="470" spans="1:1" x14ac:dyDescent="0.25">
      <c r="A470" s="86"/>
    </row>
    <row r="471" spans="1:1" x14ac:dyDescent="0.25">
      <c r="A471" s="86"/>
    </row>
    <row r="472" spans="1:1" x14ac:dyDescent="0.25">
      <c r="A472" s="86"/>
    </row>
    <row r="473" spans="1:1" x14ac:dyDescent="0.25">
      <c r="A473" s="86"/>
    </row>
    <row r="474" spans="1:1" x14ac:dyDescent="0.25">
      <c r="A474" s="86"/>
    </row>
    <row r="475" spans="1:1" x14ac:dyDescent="0.25">
      <c r="A475" s="86"/>
    </row>
    <row r="476" spans="1:1" x14ac:dyDescent="0.25">
      <c r="A476" s="86"/>
    </row>
    <row r="477" spans="1:1" x14ac:dyDescent="0.25">
      <c r="A477" s="86"/>
    </row>
    <row r="478" spans="1:1" x14ac:dyDescent="0.25">
      <c r="A478" s="86"/>
    </row>
    <row r="479" spans="1:1" x14ac:dyDescent="0.25">
      <c r="A479" s="86"/>
    </row>
    <row r="480" spans="1:1" x14ac:dyDescent="0.25">
      <c r="A480" s="86"/>
    </row>
    <row r="481" spans="1:1" x14ac:dyDescent="0.25">
      <c r="A481" s="86"/>
    </row>
    <row r="482" spans="1:1" x14ac:dyDescent="0.25">
      <c r="A482" s="86"/>
    </row>
    <row r="483" spans="1:1" x14ac:dyDescent="0.25">
      <c r="A483" s="86"/>
    </row>
    <row r="484" spans="1:1" x14ac:dyDescent="0.25">
      <c r="A484" s="86"/>
    </row>
    <row r="485" spans="1:1" x14ac:dyDescent="0.25">
      <c r="A485" s="86"/>
    </row>
    <row r="486" spans="1:1" x14ac:dyDescent="0.25">
      <c r="A486" s="86"/>
    </row>
    <row r="487" spans="1:1" x14ac:dyDescent="0.25">
      <c r="A487" s="86"/>
    </row>
    <row r="488" spans="1:1" x14ac:dyDescent="0.25">
      <c r="A488" s="86"/>
    </row>
    <row r="489" spans="1:1" x14ac:dyDescent="0.25">
      <c r="A489" s="86"/>
    </row>
    <row r="490" spans="1:1" x14ac:dyDescent="0.25">
      <c r="A490" s="86"/>
    </row>
    <row r="491" spans="1:1" x14ac:dyDescent="0.25">
      <c r="A491" s="86"/>
    </row>
    <row r="492" spans="1:1" x14ac:dyDescent="0.25">
      <c r="A492" s="86"/>
    </row>
    <row r="493" spans="1:1" x14ac:dyDescent="0.25">
      <c r="A493" s="86"/>
    </row>
    <row r="494" spans="1:1" x14ac:dyDescent="0.25">
      <c r="A494" s="86"/>
    </row>
    <row r="495" spans="1:1" x14ac:dyDescent="0.25">
      <c r="A495" s="86"/>
    </row>
    <row r="496" spans="1:1" x14ac:dyDescent="0.25">
      <c r="A496" s="86"/>
    </row>
    <row r="497" spans="1:1" x14ac:dyDescent="0.25">
      <c r="A497" s="86"/>
    </row>
    <row r="498" spans="1:1" x14ac:dyDescent="0.25">
      <c r="A498" s="86"/>
    </row>
    <row r="499" spans="1:1" x14ac:dyDescent="0.25">
      <c r="A499" s="86"/>
    </row>
    <row r="500" spans="1:1" x14ac:dyDescent="0.25">
      <c r="A500" s="86"/>
    </row>
    <row r="501" spans="1:1" x14ac:dyDescent="0.25">
      <c r="A501" s="86"/>
    </row>
    <row r="502" spans="1:1" x14ac:dyDescent="0.25">
      <c r="A502" s="86"/>
    </row>
    <row r="503" spans="1:1" x14ac:dyDescent="0.25">
      <c r="A503" s="86"/>
    </row>
    <row r="504" spans="1:1" x14ac:dyDescent="0.25">
      <c r="A504" s="86"/>
    </row>
    <row r="505" spans="1:1" x14ac:dyDescent="0.25">
      <c r="A505" s="86"/>
    </row>
    <row r="506" spans="1:1" x14ac:dyDescent="0.25">
      <c r="A506" s="86"/>
    </row>
    <row r="507" spans="1:1" x14ac:dyDescent="0.25">
      <c r="A507" s="86"/>
    </row>
    <row r="508" spans="1:1" x14ac:dyDescent="0.25">
      <c r="A508" s="86"/>
    </row>
    <row r="509" spans="1:1" x14ac:dyDescent="0.25">
      <c r="A509" s="86"/>
    </row>
    <row r="510" spans="1:1" x14ac:dyDescent="0.25">
      <c r="A510" s="86"/>
    </row>
    <row r="511" spans="1:1" x14ac:dyDescent="0.25">
      <c r="A511" s="86"/>
    </row>
    <row r="512" spans="1:1" x14ac:dyDescent="0.25">
      <c r="A512" s="86"/>
    </row>
    <row r="513" spans="1:1" x14ac:dyDescent="0.25">
      <c r="A513" s="86"/>
    </row>
    <row r="514" spans="1:1" x14ac:dyDescent="0.25">
      <c r="A514" s="86"/>
    </row>
    <row r="515" spans="1:1" x14ac:dyDescent="0.25">
      <c r="A515" s="86"/>
    </row>
    <row r="516" spans="1:1" x14ac:dyDescent="0.25">
      <c r="A516" s="86"/>
    </row>
    <row r="517" spans="1:1" x14ac:dyDescent="0.25">
      <c r="A517" s="86"/>
    </row>
    <row r="518" spans="1:1" x14ac:dyDescent="0.25">
      <c r="A518" s="86"/>
    </row>
    <row r="519" spans="1:1" x14ac:dyDescent="0.25">
      <c r="A519" s="86"/>
    </row>
    <row r="520" spans="1:1" x14ac:dyDescent="0.25">
      <c r="A520" s="86"/>
    </row>
    <row r="521" spans="1:1" x14ac:dyDescent="0.25">
      <c r="A521" s="86"/>
    </row>
    <row r="522" spans="1:1" x14ac:dyDescent="0.25">
      <c r="A522" s="86"/>
    </row>
    <row r="523" spans="1:1" x14ac:dyDescent="0.25">
      <c r="A523" s="86"/>
    </row>
    <row r="524" spans="1:1" x14ac:dyDescent="0.25">
      <c r="A524" s="86"/>
    </row>
    <row r="525" spans="1:1" x14ac:dyDescent="0.25">
      <c r="A525" s="86"/>
    </row>
    <row r="526" spans="1:1" x14ac:dyDescent="0.25">
      <c r="A526" s="86"/>
    </row>
    <row r="527" spans="1:1" x14ac:dyDescent="0.25">
      <c r="A527" s="86"/>
    </row>
    <row r="528" spans="1:1" x14ac:dyDescent="0.25">
      <c r="A528" s="86"/>
    </row>
    <row r="529" spans="1:1" x14ac:dyDescent="0.25">
      <c r="A529" s="86"/>
    </row>
    <row r="530" spans="1:1" x14ac:dyDescent="0.25">
      <c r="A530" s="86"/>
    </row>
    <row r="531" spans="1:1" x14ac:dyDescent="0.25">
      <c r="A531" s="86"/>
    </row>
    <row r="532" spans="1:1" x14ac:dyDescent="0.25">
      <c r="A532" s="86"/>
    </row>
    <row r="533" spans="1:1" x14ac:dyDescent="0.25">
      <c r="A533" s="86"/>
    </row>
    <row r="534" spans="1:1" x14ac:dyDescent="0.25">
      <c r="A534" s="86"/>
    </row>
    <row r="535" spans="1:1" x14ac:dyDescent="0.25">
      <c r="A535" s="86"/>
    </row>
    <row r="536" spans="1:1" x14ac:dyDescent="0.25">
      <c r="A536" s="86"/>
    </row>
    <row r="537" spans="1:1" x14ac:dyDescent="0.25">
      <c r="A537" s="86"/>
    </row>
    <row r="538" spans="1:1" x14ac:dyDescent="0.25">
      <c r="A538" s="86"/>
    </row>
    <row r="539" spans="1:1" x14ac:dyDescent="0.25">
      <c r="A539" s="86"/>
    </row>
    <row r="540" spans="1:1" x14ac:dyDescent="0.25">
      <c r="A540" s="86"/>
    </row>
    <row r="541" spans="1:1" x14ac:dyDescent="0.25">
      <c r="A541" s="86"/>
    </row>
    <row r="542" spans="1:1" x14ac:dyDescent="0.25">
      <c r="A542" s="86"/>
    </row>
    <row r="543" spans="1:1" x14ac:dyDescent="0.25">
      <c r="A543" s="86"/>
    </row>
    <row r="544" spans="1:1" x14ac:dyDescent="0.25">
      <c r="A544" s="86"/>
    </row>
    <row r="545" spans="1:1" x14ac:dyDescent="0.25">
      <c r="A545" s="86"/>
    </row>
    <row r="546" spans="1:1" x14ac:dyDescent="0.25">
      <c r="A546" s="86"/>
    </row>
    <row r="547" spans="1:1" x14ac:dyDescent="0.25">
      <c r="A547" s="86"/>
    </row>
    <row r="548" spans="1:1" x14ac:dyDescent="0.25">
      <c r="A548" s="86"/>
    </row>
    <row r="549" spans="1:1" x14ac:dyDescent="0.25">
      <c r="A549" s="86"/>
    </row>
    <row r="550" spans="1:1" x14ac:dyDescent="0.25">
      <c r="A550" s="86"/>
    </row>
    <row r="551" spans="1:1" x14ac:dyDescent="0.25">
      <c r="A551" s="86"/>
    </row>
    <row r="552" spans="1:1" x14ac:dyDescent="0.25">
      <c r="A552" s="86"/>
    </row>
    <row r="553" spans="1:1" x14ac:dyDescent="0.25">
      <c r="A553" s="86"/>
    </row>
    <row r="554" spans="1:1" x14ac:dyDescent="0.25">
      <c r="A554" s="86"/>
    </row>
    <row r="555" spans="1:1" x14ac:dyDescent="0.25">
      <c r="A555" s="86"/>
    </row>
    <row r="556" spans="1:1" x14ac:dyDescent="0.25">
      <c r="A556" s="86"/>
    </row>
    <row r="557" spans="1:1" x14ac:dyDescent="0.25">
      <c r="A557" s="86"/>
    </row>
    <row r="558" spans="1:1" x14ac:dyDescent="0.25">
      <c r="A558" s="86"/>
    </row>
    <row r="559" spans="1:1" x14ac:dyDescent="0.25">
      <c r="A559" s="86"/>
    </row>
    <row r="560" spans="1:1" x14ac:dyDescent="0.25">
      <c r="A560" s="86"/>
    </row>
    <row r="561" spans="1:1" x14ac:dyDescent="0.25">
      <c r="A561" s="86"/>
    </row>
    <row r="562" spans="1:1" x14ac:dyDescent="0.25">
      <c r="A562" s="86"/>
    </row>
    <row r="563" spans="1:1" x14ac:dyDescent="0.25">
      <c r="A563" s="86"/>
    </row>
    <row r="564" spans="1:1" x14ac:dyDescent="0.25">
      <c r="A564" s="86"/>
    </row>
    <row r="565" spans="1:1" x14ac:dyDescent="0.25">
      <c r="A565" s="86"/>
    </row>
    <row r="566" spans="1:1" x14ac:dyDescent="0.25">
      <c r="A566" s="86"/>
    </row>
    <row r="567" spans="1:1" x14ac:dyDescent="0.25">
      <c r="A567" s="86"/>
    </row>
    <row r="568" spans="1:1" x14ac:dyDescent="0.25">
      <c r="A568" s="86"/>
    </row>
    <row r="569" spans="1:1" x14ac:dyDescent="0.25">
      <c r="A569" s="86"/>
    </row>
    <row r="570" spans="1:1" x14ac:dyDescent="0.25">
      <c r="A570" s="86"/>
    </row>
    <row r="571" spans="1:1" x14ac:dyDescent="0.25">
      <c r="A571" s="86"/>
    </row>
    <row r="572" spans="1:1" x14ac:dyDescent="0.25">
      <c r="A572" s="86"/>
    </row>
    <row r="573" spans="1:1" x14ac:dyDescent="0.25">
      <c r="A573" s="86"/>
    </row>
    <row r="574" spans="1:1" x14ac:dyDescent="0.25">
      <c r="A574" s="86"/>
    </row>
    <row r="575" spans="1:1" x14ac:dyDescent="0.25">
      <c r="A575" s="86"/>
    </row>
    <row r="576" spans="1:1" x14ac:dyDescent="0.25">
      <c r="A576" s="86"/>
    </row>
    <row r="577" spans="1:1" x14ac:dyDescent="0.25">
      <c r="A577" s="86"/>
    </row>
    <row r="578" spans="1:1" x14ac:dyDescent="0.25">
      <c r="A578" s="86"/>
    </row>
    <row r="579" spans="1:1" x14ac:dyDescent="0.25">
      <c r="A579" s="86"/>
    </row>
    <row r="580" spans="1:1" x14ac:dyDescent="0.25">
      <c r="A580" s="86"/>
    </row>
    <row r="581" spans="1:1" x14ac:dyDescent="0.25">
      <c r="A581" s="86"/>
    </row>
    <row r="582" spans="1:1" x14ac:dyDescent="0.25">
      <c r="A582" s="86"/>
    </row>
    <row r="583" spans="1:1" x14ac:dyDescent="0.25">
      <c r="A583" s="86"/>
    </row>
    <row r="584" spans="1:1" x14ac:dyDescent="0.25">
      <c r="A584" s="86"/>
    </row>
    <row r="585" spans="1:1" x14ac:dyDescent="0.25">
      <c r="A585" s="86"/>
    </row>
    <row r="586" spans="1:1" x14ac:dyDescent="0.25">
      <c r="A586" s="86"/>
    </row>
    <row r="587" spans="1:1" x14ac:dyDescent="0.25">
      <c r="A587" s="86"/>
    </row>
    <row r="588" spans="1:1" x14ac:dyDescent="0.25">
      <c r="A588" s="86"/>
    </row>
    <row r="589" spans="1:1" x14ac:dyDescent="0.25">
      <c r="A589" s="86"/>
    </row>
    <row r="590" spans="1:1" x14ac:dyDescent="0.25">
      <c r="A590" s="86"/>
    </row>
    <row r="591" spans="1:1" x14ac:dyDescent="0.25">
      <c r="A591" s="86"/>
    </row>
    <row r="592" spans="1:1" x14ac:dyDescent="0.25">
      <c r="A592" s="86"/>
    </row>
    <row r="593" spans="1:1" x14ac:dyDescent="0.25">
      <c r="A593" s="86"/>
    </row>
    <row r="594" spans="1:1" x14ac:dyDescent="0.25">
      <c r="A594" s="86"/>
    </row>
    <row r="595" spans="1:1" x14ac:dyDescent="0.25">
      <c r="A595" s="86"/>
    </row>
    <row r="596" spans="1:1" x14ac:dyDescent="0.25">
      <c r="A596" s="86"/>
    </row>
    <row r="597" spans="1:1" x14ac:dyDescent="0.25">
      <c r="A597" s="86"/>
    </row>
    <row r="598" spans="1:1" x14ac:dyDescent="0.25">
      <c r="A598" s="86"/>
    </row>
    <row r="599" spans="1:1" x14ac:dyDescent="0.25">
      <c r="A599" s="86"/>
    </row>
    <row r="600" spans="1:1" x14ac:dyDescent="0.25">
      <c r="A600" s="86"/>
    </row>
    <row r="601" spans="1:1" x14ac:dyDescent="0.25">
      <c r="A601" s="86"/>
    </row>
    <row r="602" spans="1:1" x14ac:dyDescent="0.25">
      <c r="A602" s="86"/>
    </row>
    <row r="603" spans="1:1" x14ac:dyDescent="0.25">
      <c r="A603" s="86"/>
    </row>
    <row r="604" spans="1:1" x14ac:dyDescent="0.25">
      <c r="A604" s="86"/>
    </row>
    <row r="605" spans="1:1" x14ac:dyDescent="0.25">
      <c r="A605" s="86"/>
    </row>
    <row r="606" spans="1:1" x14ac:dyDescent="0.25">
      <c r="A606" s="86"/>
    </row>
    <row r="607" spans="1:1" x14ac:dyDescent="0.25">
      <c r="A607" s="86"/>
    </row>
    <row r="608" spans="1:1" x14ac:dyDescent="0.25">
      <c r="A608" s="86"/>
    </row>
    <row r="609" spans="1:1" x14ac:dyDescent="0.25">
      <c r="A609" s="86"/>
    </row>
    <row r="610" spans="1:1" x14ac:dyDescent="0.25">
      <c r="A610" s="86"/>
    </row>
    <row r="611" spans="1:1" x14ac:dyDescent="0.25">
      <c r="A611" s="86"/>
    </row>
    <row r="612" spans="1:1" x14ac:dyDescent="0.25">
      <c r="A612" s="86"/>
    </row>
    <row r="613" spans="1:1" x14ac:dyDescent="0.25">
      <c r="A613" s="86"/>
    </row>
    <row r="614" spans="1:1" x14ac:dyDescent="0.25">
      <c r="A614" s="86"/>
    </row>
    <row r="615" spans="1:1" x14ac:dyDescent="0.25">
      <c r="A615" s="86"/>
    </row>
    <row r="616" spans="1:1" x14ac:dyDescent="0.25">
      <c r="A616" s="86"/>
    </row>
    <row r="617" spans="1:1" x14ac:dyDescent="0.25">
      <c r="A617" s="86"/>
    </row>
    <row r="618" spans="1:1" x14ac:dyDescent="0.25">
      <c r="A618" s="86"/>
    </row>
    <row r="619" spans="1:1" x14ac:dyDescent="0.25">
      <c r="A619" s="86"/>
    </row>
    <row r="620" spans="1:1" x14ac:dyDescent="0.25">
      <c r="A620" s="86"/>
    </row>
    <row r="621" spans="1:1" x14ac:dyDescent="0.25">
      <c r="A621" s="86"/>
    </row>
    <row r="622" spans="1:1" x14ac:dyDescent="0.25">
      <c r="A622" s="86"/>
    </row>
    <row r="623" spans="1:1" x14ac:dyDescent="0.25">
      <c r="A623" s="86"/>
    </row>
    <row r="624" spans="1:1" x14ac:dyDescent="0.25">
      <c r="A624" s="86"/>
    </row>
    <row r="625" spans="1:1" x14ac:dyDescent="0.25">
      <c r="A625" s="86"/>
    </row>
    <row r="626" spans="1:1" x14ac:dyDescent="0.25">
      <c r="A626" s="86"/>
    </row>
    <row r="627" spans="1:1" x14ac:dyDescent="0.25">
      <c r="A627" s="86"/>
    </row>
    <row r="628" spans="1:1" x14ac:dyDescent="0.25">
      <c r="A628" s="86"/>
    </row>
    <row r="629" spans="1:1" x14ac:dyDescent="0.25">
      <c r="A629" s="86"/>
    </row>
    <row r="630" spans="1:1" x14ac:dyDescent="0.25">
      <c r="A630" s="86"/>
    </row>
    <row r="631" spans="1:1" x14ac:dyDescent="0.25">
      <c r="A631" s="86"/>
    </row>
    <row r="632" spans="1:1" x14ac:dyDescent="0.25">
      <c r="A632" s="86"/>
    </row>
    <row r="633" spans="1:1" x14ac:dyDescent="0.25">
      <c r="A633" s="86"/>
    </row>
    <row r="634" spans="1:1" x14ac:dyDescent="0.25">
      <c r="A634" s="86"/>
    </row>
    <row r="635" spans="1:1" x14ac:dyDescent="0.25">
      <c r="A635" s="86"/>
    </row>
    <row r="636" spans="1:1" x14ac:dyDescent="0.25">
      <c r="A636" s="86"/>
    </row>
    <row r="637" spans="1:1" x14ac:dyDescent="0.25">
      <c r="A637" s="86"/>
    </row>
    <row r="638" spans="1:1" x14ac:dyDescent="0.25">
      <c r="A638" s="86"/>
    </row>
    <row r="639" spans="1:1" x14ac:dyDescent="0.25">
      <c r="A639" s="86"/>
    </row>
    <row r="640" spans="1:1" x14ac:dyDescent="0.25">
      <c r="A640" s="86"/>
    </row>
    <row r="641" spans="1:1" x14ac:dyDescent="0.25">
      <c r="A641" s="86"/>
    </row>
    <row r="642" spans="1:1" x14ac:dyDescent="0.25">
      <c r="A642" s="86"/>
    </row>
    <row r="643" spans="1:1" x14ac:dyDescent="0.25">
      <c r="A643" s="86"/>
    </row>
    <row r="644" spans="1:1" x14ac:dyDescent="0.25">
      <c r="A644" s="86"/>
    </row>
    <row r="645" spans="1:1" x14ac:dyDescent="0.25">
      <c r="A645" s="86"/>
    </row>
    <row r="646" spans="1:1" x14ac:dyDescent="0.25">
      <c r="A646" s="86"/>
    </row>
    <row r="647" spans="1:1" x14ac:dyDescent="0.25">
      <c r="A647" s="86"/>
    </row>
    <row r="648" spans="1:1" x14ac:dyDescent="0.25">
      <c r="A648" s="86"/>
    </row>
    <row r="649" spans="1:1" x14ac:dyDescent="0.25">
      <c r="A649" s="86"/>
    </row>
    <row r="650" spans="1:1" x14ac:dyDescent="0.25">
      <c r="A650" s="86"/>
    </row>
    <row r="651" spans="1:1" x14ac:dyDescent="0.25">
      <c r="A651" s="86"/>
    </row>
    <row r="652" spans="1:1" x14ac:dyDescent="0.25">
      <c r="A652" s="86"/>
    </row>
    <row r="653" spans="1:1" x14ac:dyDescent="0.25">
      <c r="A653" s="86"/>
    </row>
    <row r="654" spans="1:1" x14ac:dyDescent="0.25">
      <c r="A654" s="86"/>
    </row>
    <row r="655" spans="1:1" x14ac:dyDescent="0.25">
      <c r="A655" s="86"/>
    </row>
    <row r="656" spans="1:1" x14ac:dyDescent="0.25">
      <c r="A656" s="86"/>
    </row>
    <row r="657" spans="1:1" x14ac:dyDescent="0.25">
      <c r="A657" s="86"/>
    </row>
    <row r="658" spans="1:1" x14ac:dyDescent="0.25">
      <c r="A658" s="86"/>
    </row>
    <row r="659" spans="1:1" x14ac:dyDescent="0.25">
      <c r="A659" s="86"/>
    </row>
    <row r="660" spans="1:1" x14ac:dyDescent="0.25">
      <c r="A660" s="86"/>
    </row>
    <row r="661" spans="1:1" x14ac:dyDescent="0.25">
      <c r="A661" s="86"/>
    </row>
    <row r="662" spans="1:1" x14ac:dyDescent="0.25">
      <c r="A662" s="86"/>
    </row>
    <row r="663" spans="1:1" x14ac:dyDescent="0.25">
      <c r="A663" s="86"/>
    </row>
    <row r="664" spans="1:1" x14ac:dyDescent="0.25">
      <c r="A664" s="86"/>
    </row>
    <row r="665" spans="1:1" x14ac:dyDescent="0.25">
      <c r="A665" s="86"/>
    </row>
    <row r="666" spans="1:1" x14ac:dyDescent="0.25">
      <c r="A666" s="86"/>
    </row>
    <row r="667" spans="1:1" x14ac:dyDescent="0.25">
      <c r="A667" s="86"/>
    </row>
    <row r="668" spans="1:1" x14ac:dyDescent="0.25">
      <c r="A668" s="86"/>
    </row>
    <row r="669" spans="1:1" x14ac:dyDescent="0.25">
      <c r="A669" s="86"/>
    </row>
    <row r="670" spans="1:1" x14ac:dyDescent="0.25">
      <c r="A670" s="86"/>
    </row>
    <row r="671" spans="1:1" x14ac:dyDescent="0.25">
      <c r="A671" s="86"/>
    </row>
    <row r="672" spans="1:1" x14ac:dyDescent="0.25">
      <c r="A672" s="86"/>
    </row>
    <row r="673" spans="1:1" x14ac:dyDescent="0.25">
      <c r="A673" s="86"/>
    </row>
    <row r="674" spans="1:1" x14ac:dyDescent="0.25">
      <c r="A674" s="86"/>
    </row>
    <row r="675" spans="1:1" x14ac:dyDescent="0.25">
      <c r="A675" s="86"/>
    </row>
    <row r="676" spans="1:1" x14ac:dyDescent="0.25">
      <c r="A676" s="86"/>
    </row>
    <row r="677" spans="1:1" x14ac:dyDescent="0.25">
      <c r="A677" s="86"/>
    </row>
    <row r="678" spans="1:1" x14ac:dyDescent="0.25">
      <c r="A678" s="86"/>
    </row>
    <row r="679" spans="1:1" x14ac:dyDescent="0.25">
      <c r="A679" s="86"/>
    </row>
    <row r="680" spans="1:1" x14ac:dyDescent="0.25">
      <c r="A680" s="86"/>
    </row>
    <row r="681" spans="1:1" x14ac:dyDescent="0.25">
      <c r="A681" s="86"/>
    </row>
    <row r="682" spans="1:1" x14ac:dyDescent="0.25">
      <c r="A682" s="86"/>
    </row>
    <row r="683" spans="1:1" x14ac:dyDescent="0.25">
      <c r="A683" s="86"/>
    </row>
    <row r="684" spans="1:1" x14ac:dyDescent="0.25">
      <c r="A684" s="86"/>
    </row>
    <row r="685" spans="1:1" x14ac:dyDescent="0.25">
      <c r="A685" s="86"/>
    </row>
    <row r="686" spans="1:1" x14ac:dyDescent="0.25">
      <c r="A686" s="86"/>
    </row>
    <row r="687" spans="1:1" x14ac:dyDescent="0.25">
      <c r="A687" s="86"/>
    </row>
    <row r="688" spans="1:1" x14ac:dyDescent="0.25">
      <c r="A688" s="86"/>
    </row>
    <row r="689" spans="1:1" x14ac:dyDescent="0.25">
      <c r="A689" s="86"/>
    </row>
    <row r="690" spans="1:1" x14ac:dyDescent="0.25">
      <c r="A690" s="86"/>
    </row>
    <row r="691" spans="1:1" x14ac:dyDescent="0.25">
      <c r="A691" s="86"/>
    </row>
    <row r="692" spans="1:1" x14ac:dyDescent="0.25">
      <c r="A692" s="86"/>
    </row>
    <row r="693" spans="1:1" x14ac:dyDescent="0.25">
      <c r="A693" s="86"/>
    </row>
    <row r="694" spans="1:1" x14ac:dyDescent="0.25">
      <c r="A694" s="86"/>
    </row>
    <row r="695" spans="1:1" x14ac:dyDescent="0.25">
      <c r="A695" s="86"/>
    </row>
    <row r="696" spans="1:1" x14ac:dyDescent="0.25">
      <c r="A696" s="86"/>
    </row>
    <row r="697" spans="1:1" x14ac:dyDescent="0.25">
      <c r="A697" s="86"/>
    </row>
    <row r="698" spans="1:1" x14ac:dyDescent="0.25">
      <c r="A698" s="86"/>
    </row>
    <row r="699" spans="1:1" x14ac:dyDescent="0.25">
      <c r="A699" s="86"/>
    </row>
    <row r="700" spans="1:1" x14ac:dyDescent="0.25">
      <c r="A700" s="86"/>
    </row>
    <row r="701" spans="1:1" x14ac:dyDescent="0.25">
      <c r="A701" s="86"/>
    </row>
    <row r="702" spans="1:1" x14ac:dyDescent="0.25">
      <c r="A702" s="86"/>
    </row>
    <row r="703" spans="1:1" x14ac:dyDescent="0.25">
      <c r="A703" s="86"/>
    </row>
    <row r="704" spans="1:1" x14ac:dyDescent="0.25">
      <c r="A704" s="86"/>
    </row>
    <row r="705" spans="1:1" x14ac:dyDescent="0.25">
      <c r="A705" s="86"/>
    </row>
    <row r="706" spans="1:1" x14ac:dyDescent="0.25">
      <c r="A706" s="86"/>
    </row>
    <row r="707" spans="1:1" x14ac:dyDescent="0.25">
      <c r="A707" s="86"/>
    </row>
    <row r="708" spans="1:1" x14ac:dyDescent="0.25">
      <c r="A708" s="86"/>
    </row>
    <row r="709" spans="1:1" x14ac:dyDescent="0.25">
      <c r="A709" s="86"/>
    </row>
    <row r="710" spans="1:1" x14ac:dyDescent="0.25">
      <c r="A710" s="86"/>
    </row>
    <row r="711" spans="1:1" x14ac:dyDescent="0.25">
      <c r="A711" s="86"/>
    </row>
    <row r="712" spans="1:1" x14ac:dyDescent="0.25">
      <c r="A712" s="86"/>
    </row>
    <row r="713" spans="1:1" x14ac:dyDescent="0.25">
      <c r="A713" s="86"/>
    </row>
    <row r="714" spans="1:1" x14ac:dyDescent="0.25">
      <c r="A714" s="86"/>
    </row>
    <row r="715" spans="1:1" x14ac:dyDescent="0.25">
      <c r="A715" s="86"/>
    </row>
    <row r="716" spans="1:1" x14ac:dyDescent="0.25">
      <c r="A716" s="86"/>
    </row>
    <row r="717" spans="1:1" x14ac:dyDescent="0.25">
      <c r="A717" s="86"/>
    </row>
    <row r="718" spans="1:1" x14ac:dyDescent="0.25">
      <c r="A718" s="86"/>
    </row>
    <row r="719" spans="1:1" x14ac:dyDescent="0.25">
      <c r="A719" s="86"/>
    </row>
    <row r="720" spans="1:1" x14ac:dyDescent="0.25">
      <c r="A720" s="86"/>
    </row>
    <row r="721" spans="1:1" x14ac:dyDescent="0.25">
      <c r="A721" s="86"/>
    </row>
    <row r="722" spans="1:1" x14ac:dyDescent="0.25">
      <c r="A722" s="86"/>
    </row>
    <row r="723" spans="1:1" x14ac:dyDescent="0.25">
      <c r="A723" s="86"/>
    </row>
    <row r="724" spans="1:1" x14ac:dyDescent="0.25">
      <c r="A724" s="86"/>
    </row>
    <row r="725" spans="1:1" x14ac:dyDescent="0.25">
      <c r="A725" s="86"/>
    </row>
    <row r="726" spans="1:1" x14ac:dyDescent="0.25">
      <c r="A726" s="86"/>
    </row>
    <row r="727" spans="1:1" x14ac:dyDescent="0.25">
      <c r="A727" s="86"/>
    </row>
    <row r="728" spans="1:1" x14ac:dyDescent="0.25">
      <c r="A728" s="86"/>
    </row>
    <row r="729" spans="1:1" x14ac:dyDescent="0.25">
      <c r="A729" s="86"/>
    </row>
    <row r="730" spans="1:1" x14ac:dyDescent="0.25">
      <c r="A730" s="86"/>
    </row>
    <row r="731" spans="1:1" x14ac:dyDescent="0.25">
      <c r="A731" s="86"/>
    </row>
    <row r="732" spans="1:1" x14ac:dyDescent="0.25">
      <c r="A732" s="86"/>
    </row>
    <row r="733" spans="1:1" x14ac:dyDescent="0.25">
      <c r="A733" s="86"/>
    </row>
    <row r="734" spans="1:1" x14ac:dyDescent="0.25">
      <c r="A734" s="86"/>
    </row>
    <row r="735" spans="1:1" x14ac:dyDescent="0.25">
      <c r="A735" s="86"/>
    </row>
    <row r="736" spans="1:1" x14ac:dyDescent="0.25">
      <c r="A736" s="86"/>
    </row>
    <row r="737" spans="1:1" x14ac:dyDescent="0.25">
      <c r="A737" s="86"/>
    </row>
    <row r="738" spans="1:1" x14ac:dyDescent="0.25">
      <c r="A738" s="86"/>
    </row>
    <row r="739" spans="1:1" x14ac:dyDescent="0.25">
      <c r="A739" s="86"/>
    </row>
    <row r="740" spans="1:1" x14ac:dyDescent="0.25">
      <c r="A740" s="86"/>
    </row>
    <row r="741" spans="1:1" x14ac:dyDescent="0.25">
      <c r="A741" s="86"/>
    </row>
    <row r="742" spans="1:1" x14ac:dyDescent="0.25">
      <c r="A742" s="86"/>
    </row>
    <row r="743" spans="1:1" x14ac:dyDescent="0.25">
      <c r="A743" s="86"/>
    </row>
    <row r="744" spans="1:1" x14ac:dyDescent="0.25">
      <c r="A744" s="86"/>
    </row>
    <row r="745" spans="1:1" x14ac:dyDescent="0.25">
      <c r="A745" s="86"/>
    </row>
    <row r="746" spans="1:1" x14ac:dyDescent="0.25">
      <c r="A746" s="86"/>
    </row>
    <row r="747" spans="1:1" x14ac:dyDescent="0.25">
      <c r="A747" s="86"/>
    </row>
    <row r="748" spans="1:1" x14ac:dyDescent="0.25">
      <c r="A748" s="86"/>
    </row>
    <row r="749" spans="1:1" x14ac:dyDescent="0.25">
      <c r="A749" s="86"/>
    </row>
    <row r="750" spans="1:1" x14ac:dyDescent="0.25">
      <c r="A750" s="86"/>
    </row>
    <row r="751" spans="1:1" x14ac:dyDescent="0.25">
      <c r="A751" s="86"/>
    </row>
    <row r="752" spans="1:1" x14ac:dyDescent="0.25">
      <c r="A752" s="86"/>
    </row>
    <row r="753" spans="1:1" x14ac:dyDescent="0.25">
      <c r="A753" s="86"/>
    </row>
    <row r="754" spans="1:1" x14ac:dyDescent="0.25">
      <c r="A754" s="86"/>
    </row>
    <row r="755" spans="1:1" x14ac:dyDescent="0.25">
      <c r="A755" s="86"/>
    </row>
    <row r="756" spans="1:1" x14ac:dyDescent="0.25">
      <c r="A756" s="86"/>
    </row>
    <row r="757" spans="1:1" x14ac:dyDescent="0.25">
      <c r="A757" s="86"/>
    </row>
    <row r="758" spans="1:1" x14ac:dyDescent="0.25">
      <c r="A758" s="86"/>
    </row>
    <row r="759" spans="1:1" x14ac:dyDescent="0.25">
      <c r="A759" s="86"/>
    </row>
    <row r="760" spans="1:1" x14ac:dyDescent="0.25">
      <c r="A760" s="86"/>
    </row>
    <row r="761" spans="1:1" x14ac:dyDescent="0.25">
      <c r="A761" s="86"/>
    </row>
    <row r="762" spans="1:1" x14ac:dyDescent="0.25">
      <c r="A762" s="86"/>
    </row>
    <row r="763" spans="1:1" x14ac:dyDescent="0.25">
      <c r="A763" s="86"/>
    </row>
    <row r="764" spans="1:1" x14ac:dyDescent="0.25">
      <c r="A764" s="86"/>
    </row>
    <row r="765" spans="1:1" x14ac:dyDescent="0.25">
      <c r="A765" s="86"/>
    </row>
    <row r="766" spans="1:1" x14ac:dyDescent="0.25">
      <c r="A766" s="86"/>
    </row>
    <row r="767" spans="1:1" x14ac:dyDescent="0.25">
      <c r="A767" s="86"/>
    </row>
    <row r="768" spans="1:1" x14ac:dyDescent="0.25">
      <c r="A768" s="86"/>
    </row>
    <row r="769" spans="1:1" x14ac:dyDescent="0.25">
      <c r="A769" s="86"/>
    </row>
    <row r="770" spans="1:1" x14ac:dyDescent="0.25">
      <c r="A770" s="86"/>
    </row>
    <row r="771" spans="1:1" x14ac:dyDescent="0.25">
      <c r="A771" s="86"/>
    </row>
    <row r="772" spans="1:1" x14ac:dyDescent="0.25">
      <c r="A772" s="86"/>
    </row>
    <row r="773" spans="1:1" x14ac:dyDescent="0.25">
      <c r="A773" s="86"/>
    </row>
    <row r="774" spans="1:1" x14ac:dyDescent="0.25">
      <c r="A774" s="86"/>
    </row>
    <row r="775" spans="1:1" x14ac:dyDescent="0.25">
      <c r="A775" s="86"/>
    </row>
    <row r="776" spans="1:1" x14ac:dyDescent="0.25">
      <c r="A776" s="86"/>
    </row>
    <row r="777" spans="1:1" x14ac:dyDescent="0.25">
      <c r="A777" s="86"/>
    </row>
    <row r="778" spans="1:1" x14ac:dyDescent="0.25">
      <c r="A778" s="86"/>
    </row>
    <row r="779" spans="1:1" x14ac:dyDescent="0.25">
      <c r="A779" s="86"/>
    </row>
    <row r="780" spans="1:1" x14ac:dyDescent="0.25">
      <c r="A780" s="86"/>
    </row>
    <row r="781" spans="1:1" x14ac:dyDescent="0.25">
      <c r="A781" s="86"/>
    </row>
    <row r="782" spans="1:1" x14ac:dyDescent="0.25">
      <c r="A782" s="86"/>
    </row>
    <row r="783" spans="1:1" x14ac:dyDescent="0.25">
      <c r="A783" s="86"/>
    </row>
    <row r="784" spans="1:1" x14ac:dyDescent="0.25">
      <c r="A784" s="86"/>
    </row>
    <row r="785" spans="1:1" x14ac:dyDescent="0.25">
      <c r="A785" s="86"/>
    </row>
    <row r="786" spans="1:1" x14ac:dyDescent="0.25">
      <c r="A786" s="86"/>
    </row>
    <row r="787" spans="1:1" x14ac:dyDescent="0.25">
      <c r="A787" s="86"/>
    </row>
    <row r="788" spans="1:1" x14ac:dyDescent="0.25">
      <c r="A788" s="86"/>
    </row>
    <row r="789" spans="1:1" x14ac:dyDescent="0.25">
      <c r="A789" s="86"/>
    </row>
    <row r="790" spans="1:1" x14ac:dyDescent="0.25">
      <c r="A790" s="86"/>
    </row>
    <row r="791" spans="1:1" x14ac:dyDescent="0.25">
      <c r="A791" s="86"/>
    </row>
    <row r="792" spans="1:1" x14ac:dyDescent="0.25">
      <c r="A792" s="86"/>
    </row>
    <row r="793" spans="1:1" x14ac:dyDescent="0.25">
      <c r="A793" s="86"/>
    </row>
    <row r="794" spans="1:1" x14ac:dyDescent="0.25">
      <c r="A794" s="86"/>
    </row>
    <row r="795" spans="1:1" x14ac:dyDescent="0.25">
      <c r="A795" s="86"/>
    </row>
    <row r="796" spans="1:1" x14ac:dyDescent="0.25">
      <c r="A796" s="86"/>
    </row>
    <row r="797" spans="1:1" x14ac:dyDescent="0.25">
      <c r="A797" s="86"/>
    </row>
    <row r="798" spans="1:1" x14ac:dyDescent="0.25">
      <c r="A798" s="86"/>
    </row>
    <row r="799" spans="1:1" x14ac:dyDescent="0.25">
      <c r="A799" s="86"/>
    </row>
    <row r="800" spans="1:1" x14ac:dyDescent="0.25">
      <c r="A800" s="86"/>
    </row>
    <row r="801" spans="1:1" x14ac:dyDescent="0.25">
      <c r="A801" s="86"/>
    </row>
    <row r="802" spans="1:1" x14ac:dyDescent="0.25">
      <c r="A802" s="86"/>
    </row>
    <row r="803" spans="1:1" x14ac:dyDescent="0.25">
      <c r="A803" s="86"/>
    </row>
    <row r="804" spans="1:1" x14ac:dyDescent="0.25">
      <c r="A804" s="86"/>
    </row>
    <row r="805" spans="1:1" x14ac:dyDescent="0.25">
      <c r="A805" s="86"/>
    </row>
    <row r="806" spans="1:1" x14ac:dyDescent="0.25">
      <c r="A806" s="86"/>
    </row>
    <row r="807" spans="1:1" x14ac:dyDescent="0.25">
      <c r="A807" s="86"/>
    </row>
    <row r="808" spans="1:1" x14ac:dyDescent="0.25">
      <c r="A808" s="86"/>
    </row>
    <row r="809" spans="1:1" x14ac:dyDescent="0.25">
      <c r="A809" s="86"/>
    </row>
    <row r="810" spans="1:1" x14ac:dyDescent="0.25">
      <c r="A810" s="86"/>
    </row>
    <row r="811" spans="1:1" x14ac:dyDescent="0.25">
      <c r="A811" s="86"/>
    </row>
    <row r="812" spans="1:1" x14ac:dyDescent="0.25">
      <c r="A812" s="86"/>
    </row>
    <row r="813" spans="1:1" x14ac:dyDescent="0.25">
      <c r="A813" s="86"/>
    </row>
    <row r="814" spans="1:1" x14ac:dyDescent="0.25">
      <c r="A814" s="86"/>
    </row>
    <row r="815" spans="1:1" x14ac:dyDescent="0.25">
      <c r="A815" s="86"/>
    </row>
    <row r="816" spans="1:1" x14ac:dyDescent="0.25">
      <c r="A816" s="86"/>
    </row>
    <row r="817" spans="1:1" x14ac:dyDescent="0.25">
      <c r="A817" s="86"/>
    </row>
    <row r="818" spans="1:1" x14ac:dyDescent="0.25">
      <c r="A818" s="86"/>
    </row>
    <row r="819" spans="1:1" x14ac:dyDescent="0.25">
      <c r="A819" s="86"/>
    </row>
    <row r="820" spans="1:1" x14ac:dyDescent="0.25">
      <c r="A820" s="86"/>
    </row>
    <row r="821" spans="1:1" x14ac:dyDescent="0.25">
      <c r="A821" s="86"/>
    </row>
    <row r="822" spans="1:1" x14ac:dyDescent="0.25">
      <c r="A822" s="86"/>
    </row>
    <row r="823" spans="1:1" x14ac:dyDescent="0.25">
      <c r="A823" s="86"/>
    </row>
    <row r="824" spans="1:1" x14ac:dyDescent="0.25">
      <c r="A824" s="86"/>
    </row>
    <row r="825" spans="1:1" x14ac:dyDescent="0.25">
      <c r="A825" s="86"/>
    </row>
    <row r="826" spans="1:1" x14ac:dyDescent="0.25">
      <c r="A826" s="86"/>
    </row>
    <row r="827" spans="1:1" x14ac:dyDescent="0.25">
      <c r="A827" s="86"/>
    </row>
    <row r="828" spans="1:1" x14ac:dyDescent="0.25">
      <c r="A828" s="86"/>
    </row>
    <row r="829" spans="1:1" x14ac:dyDescent="0.25">
      <c r="A829" s="86"/>
    </row>
    <row r="830" spans="1:1" x14ac:dyDescent="0.25">
      <c r="A830" s="86"/>
    </row>
    <row r="831" spans="1:1" x14ac:dyDescent="0.25">
      <c r="A831" s="86"/>
    </row>
    <row r="832" spans="1:1" x14ac:dyDescent="0.25">
      <c r="A832" s="86"/>
    </row>
    <row r="833" spans="1:1" x14ac:dyDescent="0.25">
      <c r="A833" s="86"/>
    </row>
    <row r="834" spans="1:1" x14ac:dyDescent="0.25">
      <c r="A834" s="86"/>
    </row>
    <row r="835" spans="1:1" x14ac:dyDescent="0.25">
      <c r="A835" s="86"/>
    </row>
    <row r="836" spans="1:1" x14ac:dyDescent="0.25">
      <c r="A836" s="86"/>
    </row>
    <row r="837" spans="1:1" x14ac:dyDescent="0.25">
      <c r="A837" s="86"/>
    </row>
    <row r="838" spans="1:1" x14ac:dyDescent="0.25">
      <c r="A838" s="86"/>
    </row>
    <row r="839" spans="1:1" x14ac:dyDescent="0.25">
      <c r="A839" s="86"/>
    </row>
    <row r="840" spans="1:1" x14ac:dyDescent="0.25">
      <c r="A840" s="86"/>
    </row>
    <row r="841" spans="1:1" x14ac:dyDescent="0.25">
      <c r="A841" s="86"/>
    </row>
    <row r="842" spans="1:1" x14ac:dyDescent="0.25">
      <c r="A842" s="86"/>
    </row>
    <row r="843" spans="1:1" x14ac:dyDescent="0.25">
      <c r="A843" s="86"/>
    </row>
    <row r="844" spans="1:1" x14ac:dyDescent="0.25">
      <c r="A844" s="86"/>
    </row>
    <row r="845" spans="1:1" x14ac:dyDescent="0.25">
      <c r="A845" s="86"/>
    </row>
    <row r="846" spans="1:1" x14ac:dyDescent="0.25">
      <c r="A846" s="86"/>
    </row>
    <row r="847" spans="1:1" x14ac:dyDescent="0.25">
      <c r="A847" s="86"/>
    </row>
    <row r="848" spans="1:1" x14ac:dyDescent="0.25">
      <c r="A848" s="86"/>
    </row>
    <row r="849" spans="1:1" x14ac:dyDescent="0.25">
      <c r="A849" s="86"/>
    </row>
    <row r="850" spans="1:1" x14ac:dyDescent="0.25">
      <c r="A850" s="86"/>
    </row>
    <row r="851" spans="1:1" x14ac:dyDescent="0.25">
      <c r="A851" s="86"/>
    </row>
    <row r="852" spans="1:1" x14ac:dyDescent="0.25">
      <c r="A852" s="86"/>
    </row>
    <row r="853" spans="1:1" x14ac:dyDescent="0.25">
      <c r="A853" s="86"/>
    </row>
    <row r="854" spans="1:1" x14ac:dyDescent="0.25">
      <c r="A854" s="86"/>
    </row>
    <row r="855" spans="1:1" x14ac:dyDescent="0.25">
      <c r="A855" s="86"/>
    </row>
    <row r="856" spans="1:1" x14ac:dyDescent="0.25">
      <c r="A856" s="86"/>
    </row>
    <row r="857" spans="1:1" x14ac:dyDescent="0.25">
      <c r="A857" s="86"/>
    </row>
    <row r="858" spans="1:1" x14ac:dyDescent="0.25">
      <c r="A858" s="86"/>
    </row>
    <row r="859" spans="1:1" x14ac:dyDescent="0.25">
      <c r="A859" s="86"/>
    </row>
    <row r="860" spans="1:1" x14ac:dyDescent="0.25">
      <c r="A860" s="86"/>
    </row>
    <row r="861" spans="1:1" x14ac:dyDescent="0.25">
      <c r="A861" s="86"/>
    </row>
    <row r="862" spans="1:1" x14ac:dyDescent="0.25">
      <c r="A862" s="86"/>
    </row>
    <row r="863" spans="1:1" x14ac:dyDescent="0.25">
      <c r="A863" s="86"/>
    </row>
    <row r="864" spans="1:1" x14ac:dyDescent="0.25">
      <c r="A864" s="86"/>
    </row>
    <row r="865" spans="1:1" x14ac:dyDescent="0.25">
      <c r="A865" s="86"/>
    </row>
    <row r="866" spans="1:1" x14ac:dyDescent="0.25">
      <c r="A866" s="86"/>
    </row>
    <row r="867" spans="1:1" x14ac:dyDescent="0.25">
      <c r="A867" s="86"/>
    </row>
    <row r="868" spans="1:1" x14ac:dyDescent="0.25">
      <c r="A868" s="86"/>
    </row>
    <row r="869" spans="1:1" x14ac:dyDescent="0.25">
      <c r="A869" s="86"/>
    </row>
    <row r="870" spans="1:1" x14ac:dyDescent="0.25">
      <c r="A870" s="86"/>
    </row>
    <row r="871" spans="1:1" x14ac:dyDescent="0.25">
      <c r="A871" s="86"/>
    </row>
    <row r="872" spans="1:1" x14ac:dyDescent="0.25">
      <c r="A872" s="86"/>
    </row>
    <row r="873" spans="1:1" x14ac:dyDescent="0.25">
      <c r="A873" s="86"/>
    </row>
    <row r="874" spans="1:1" x14ac:dyDescent="0.25">
      <c r="A874" s="86"/>
    </row>
    <row r="875" spans="1:1" x14ac:dyDescent="0.25">
      <c r="A875" s="86"/>
    </row>
    <row r="876" spans="1:1" x14ac:dyDescent="0.25">
      <c r="A876" s="86"/>
    </row>
    <row r="877" spans="1:1" x14ac:dyDescent="0.25">
      <c r="A877" s="86"/>
    </row>
    <row r="878" spans="1:1" x14ac:dyDescent="0.25">
      <c r="A878" s="86"/>
    </row>
    <row r="879" spans="1:1" x14ac:dyDescent="0.25">
      <c r="A879" s="86"/>
    </row>
    <row r="880" spans="1:1" x14ac:dyDescent="0.25">
      <c r="A880" s="86"/>
    </row>
    <row r="881" spans="1:1" x14ac:dyDescent="0.25">
      <c r="A881" s="86"/>
    </row>
    <row r="882" spans="1:1" x14ac:dyDescent="0.25">
      <c r="A882" s="86"/>
    </row>
    <row r="883" spans="1:1" x14ac:dyDescent="0.25">
      <c r="A883" s="86"/>
    </row>
    <row r="884" spans="1:1" x14ac:dyDescent="0.25">
      <c r="A884" s="86"/>
    </row>
    <row r="885" spans="1:1" x14ac:dyDescent="0.25">
      <c r="A885" s="86"/>
    </row>
    <row r="886" spans="1:1" x14ac:dyDescent="0.25">
      <c r="A886" s="86"/>
    </row>
    <row r="887" spans="1:1" x14ac:dyDescent="0.25">
      <c r="A887" s="86"/>
    </row>
    <row r="888" spans="1:1" x14ac:dyDescent="0.25">
      <c r="A888" s="86"/>
    </row>
    <row r="889" spans="1:1" x14ac:dyDescent="0.25">
      <c r="A889" s="86"/>
    </row>
    <row r="890" spans="1:1" x14ac:dyDescent="0.25">
      <c r="A890" s="86"/>
    </row>
    <row r="891" spans="1:1" x14ac:dyDescent="0.25">
      <c r="A891" s="86"/>
    </row>
    <row r="892" spans="1:1" x14ac:dyDescent="0.25">
      <c r="A892" s="86"/>
    </row>
    <row r="893" spans="1:1" x14ac:dyDescent="0.25">
      <c r="A893" s="86"/>
    </row>
    <row r="894" spans="1:1" x14ac:dyDescent="0.25">
      <c r="A894" s="86"/>
    </row>
    <row r="895" spans="1:1" x14ac:dyDescent="0.25">
      <c r="A895" s="86"/>
    </row>
    <row r="896" spans="1:1" x14ac:dyDescent="0.25">
      <c r="A896" s="86"/>
    </row>
    <row r="897" spans="1:1" x14ac:dyDescent="0.25">
      <c r="A897" s="86"/>
    </row>
    <row r="898" spans="1:1" x14ac:dyDescent="0.25">
      <c r="A898" s="86"/>
    </row>
    <row r="899" spans="1:1" x14ac:dyDescent="0.25">
      <c r="A899" s="86"/>
    </row>
    <row r="900" spans="1:1" x14ac:dyDescent="0.25">
      <c r="A900" s="86"/>
    </row>
    <row r="901" spans="1:1" x14ac:dyDescent="0.25">
      <c r="A901" s="86"/>
    </row>
    <row r="902" spans="1:1" x14ac:dyDescent="0.25">
      <c r="A902" s="86"/>
    </row>
    <row r="903" spans="1:1" x14ac:dyDescent="0.25">
      <c r="A903" s="86"/>
    </row>
    <row r="904" spans="1:1" x14ac:dyDescent="0.25">
      <c r="A904" s="86"/>
    </row>
    <row r="905" spans="1:1" x14ac:dyDescent="0.25">
      <c r="A905" s="86"/>
    </row>
    <row r="906" spans="1:1" x14ac:dyDescent="0.25">
      <c r="A906" s="86"/>
    </row>
    <row r="907" spans="1:1" x14ac:dyDescent="0.25">
      <c r="A907" s="86"/>
    </row>
    <row r="908" spans="1:1" x14ac:dyDescent="0.25">
      <c r="A908" s="86"/>
    </row>
    <row r="909" spans="1:1" x14ac:dyDescent="0.25">
      <c r="A909" s="86"/>
    </row>
    <row r="910" spans="1:1" x14ac:dyDescent="0.25">
      <c r="A910" s="86"/>
    </row>
    <row r="911" spans="1:1" x14ac:dyDescent="0.25">
      <c r="A911" s="86"/>
    </row>
    <row r="912" spans="1:1" x14ac:dyDescent="0.25">
      <c r="A912" s="86"/>
    </row>
    <row r="913" spans="1:1" x14ac:dyDescent="0.25">
      <c r="A913" s="86"/>
    </row>
    <row r="914" spans="1:1" x14ac:dyDescent="0.25">
      <c r="A914" s="86"/>
    </row>
    <row r="915" spans="1:1" x14ac:dyDescent="0.25">
      <c r="A915" s="86"/>
    </row>
    <row r="916" spans="1:1" x14ac:dyDescent="0.25">
      <c r="A916" s="86"/>
    </row>
    <row r="917" spans="1:1" x14ac:dyDescent="0.25">
      <c r="A917" s="86"/>
    </row>
    <row r="918" spans="1:1" x14ac:dyDescent="0.25">
      <c r="A918" s="86"/>
    </row>
    <row r="919" spans="1:1" x14ac:dyDescent="0.25">
      <c r="A919" s="86"/>
    </row>
    <row r="920" spans="1:1" x14ac:dyDescent="0.25">
      <c r="A920" s="86"/>
    </row>
    <row r="921" spans="1:1" x14ac:dyDescent="0.25">
      <c r="A921" s="86"/>
    </row>
    <row r="922" spans="1:1" x14ac:dyDescent="0.25">
      <c r="A922" s="86"/>
    </row>
    <row r="923" spans="1:1" x14ac:dyDescent="0.25">
      <c r="A923" s="86"/>
    </row>
    <row r="924" spans="1:1" x14ac:dyDescent="0.25">
      <c r="A924" s="86"/>
    </row>
    <row r="925" spans="1:1" x14ac:dyDescent="0.25">
      <c r="A925" s="86"/>
    </row>
    <row r="926" spans="1:1" x14ac:dyDescent="0.25">
      <c r="A926" s="86"/>
    </row>
    <row r="927" spans="1:1" x14ac:dyDescent="0.25">
      <c r="A927" s="86"/>
    </row>
    <row r="928" spans="1:1" x14ac:dyDescent="0.25">
      <c r="A928" s="86"/>
    </row>
    <row r="929" spans="1:1" x14ac:dyDescent="0.25">
      <c r="A929" s="86"/>
    </row>
    <row r="930" spans="1:1" x14ac:dyDescent="0.25">
      <c r="A930" s="86"/>
    </row>
    <row r="931" spans="1:1" x14ac:dyDescent="0.25">
      <c r="A931" s="86"/>
    </row>
    <row r="932" spans="1:1" x14ac:dyDescent="0.25">
      <c r="A932" s="86"/>
    </row>
    <row r="933" spans="1:1" x14ac:dyDescent="0.25">
      <c r="A933" s="86"/>
    </row>
    <row r="934" spans="1:1" x14ac:dyDescent="0.25">
      <c r="A934" s="86"/>
    </row>
    <row r="935" spans="1:1" x14ac:dyDescent="0.25">
      <c r="A935" s="86"/>
    </row>
    <row r="936" spans="1:1" x14ac:dyDescent="0.25">
      <c r="A936" s="86"/>
    </row>
    <row r="937" spans="1:1" x14ac:dyDescent="0.25">
      <c r="A937" s="86"/>
    </row>
    <row r="938" spans="1:1" x14ac:dyDescent="0.25">
      <c r="A938" s="86"/>
    </row>
    <row r="939" spans="1:1" x14ac:dyDescent="0.25">
      <c r="A939" s="86"/>
    </row>
    <row r="940" spans="1:1" x14ac:dyDescent="0.25">
      <c r="A940" s="86"/>
    </row>
    <row r="941" spans="1:1" x14ac:dyDescent="0.25">
      <c r="A941" s="86"/>
    </row>
    <row r="942" spans="1:1" x14ac:dyDescent="0.25">
      <c r="A942" s="86"/>
    </row>
    <row r="943" spans="1:1" x14ac:dyDescent="0.25">
      <c r="A943" s="86"/>
    </row>
    <row r="944" spans="1:1" x14ac:dyDescent="0.25">
      <c r="A944" s="86"/>
    </row>
    <row r="945" spans="1:1" x14ac:dyDescent="0.25">
      <c r="A945" s="86"/>
    </row>
    <row r="946" spans="1:1" x14ac:dyDescent="0.25">
      <c r="A946" s="86"/>
    </row>
    <row r="947" spans="1:1" x14ac:dyDescent="0.25">
      <c r="A947" s="86"/>
    </row>
    <row r="948" spans="1:1" x14ac:dyDescent="0.25">
      <c r="A948" s="86"/>
    </row>
    <row r="949" spans="1:1" x14ac:dyDescent="0.25">
      <c r="A949" s="86"/>
    </row>
    <row r="950" spans="1:1" x14ac:dyDescent="0.25">
      <c r="A950" s="86"/>
    </row>
    <row r="951" spans="1:1" x14ac:dyDescent="0.25">
      <c r="A951" s="86"/>
    </row>
    <row r="952" spans="1:1" x14ac:dyDescent="0.25">
      <c r="A952" s="86"/>
    </row>
    <row r="953" spans="1:1" x14ac:dyDescent="0.25">
      <c r="A953" s="86"/>
    </row>
    <row r="954" spans="1:1" x14ac:dyDescent="0.25">
      <c r="A954" s="86"/>
    </row>
    <row r="955" spans="1:1" x14ac:dyDescent="0.25">
      <c r="A955" s="86"/>
    </row>
    <row r="956" spans="1:1" x14ac:dyDescent="0.25">
      <c r="A956" s="86"/>
    </row>
    <row r="957" spans="1:1" x14ac:dyDescent="0.25">
      <c r="A957" s="86"/>
    </row>
    <row r="958" spans="1:1" x14ac:dyDescent="0.25">
      <c r="A958" s="86"/>
    </row>
    <row r="959" spans="1:1" x14ac:dyDescent="0.25">
      <c r="A959" s="86"/>
    </row>
    <row r="960" spans="1:1" x14ac:dyDescent="0.25">
      <c r="A960" s="86"/>
    </row>
    <row r="961" spans="1:1" x14ac:dyDescent="0.25">
      <c r="A961" s="86"/>
    </row>
    <row r="962" spans="1:1" x14ac:dyDescent="0.25">
      <c r="A962" s="86"/>
    </row>
    <row r="963" spans="1:1" x14ac:dyDescent="0.25">
      <c r="A963" s="86"/>
    </row>
    <row r="964" spans="1:1" x14ac:dyDescent="0.25">
      <c r="A964" s="86"/>
    </row>
    <row r="965" spans="1:1" x14ac:dyDescent="0.25">
      <c r="A965" s="86"/>
    </row>
    <row r="966" spans="1:1" x14ac:dyDescent="0.25">
      <c r="A966" s="86"/>
    </row>
    <row r="967" spans="1:1" x14ac:dyDescent="0.25">
      <c r="A967" s="86"/>
    </row>
    <row r="968" spans="1:1" x14ac:dyDescent="0.25">
      <c r="A968" s="86"/>
    </row>
    <row r="969" spans="1:1" x14ac:dyDescent="0.25">
      <c r="A969" s="86"/>
    </row>
    <row r="970" spans="1:1" x14ac:dyDescent="0.25">
      <c r="A970" s="86"/>
    </row>
    <row r="971" spans="1:1" x14ac:dyDescent="0.25">
      <c r="A971" s="86"/>
    </row>
    <row r="972" spans="1:1" x14ac:dyDescent="0.25">
      <c r="A972" s="86"/>
    </row>
    <row r="973" spans="1:1" x14ac:dyDescent="0.25">
      <c r="A973" s="86"/>
    </row>
    <row r="974" spans="1:1" x14ac:dyDescent="0.25">
      <c r="A974" s="86"/>
    </row>
    <row r="975" spans="1:1" x14ac:dyDescent="0.25">
      <c r="A975" s="86"/>
    </row>
    <row r="976" spans="1:1" x14ac:dyDescent="0.25">
      <c r="A976" s="86"/>
    </row>
    <row r="977" spans="1:1" x14ac:dyDescent="0.25">
      <c r="A977" s="86"/>
    </row>
    <row r="978" spans="1:1" x14ac:dyDescent="0.25">
      <c r="A978" s="86"/>
    </row>
    <row r="979" spans="1:1" x14ac:dyDescent="0.25">
      <c r="A979" s="86"/>
    </row>
    <row r="980" spans="1:1" x14ac:dyDescent="0.25">
      <c r="A980" s="86"/>
    </row>
    <row r="981" spans="1:1" x14ac:dyDescent="0.25">
      <c r="A981" s="86"/>
    </row>
    <row r="982" spans="1:1" x14ac:dyDescent="0.25">
      <c r="A982" s="86"/>
    </row>
    <row r="983" spans="1:1" x14ac:dyDescent="0.25">
      <c r="A983" s="86"/>
    </row>
    <row r="984" spans="1:1" x14ac:dyDescent="0.25">
      <c r="A984" s="86"/>
    </row>
    <row r="985" spans="1:1" x14ac:dyDescent="0.25">
      <c r="A985" s="86"/>
    </row>
    <row r="986" spans="1:1" x14ac:dyDescent="0.25">
      <c r="A986" s="86"/>
    </row>
    <row r="987" spans="1:1" x14ac:dyDescent="0.25">
      <c r="A987" s="86"/>
    </row>
    <row r="988" spans="1:1" x14ac:dyDescent="0.25">
      <c r="A988" s="86"/>
    </row>
    <row r="989" spans="1:1" x14ac:dyDescent="0.25">
      <c r="A989" s="86"/>
    </row>
    <row r="990" spans="1:1" x14ac:dyDescent="0.25">
      <c r="A990" s="86"/>
    </row>
    <row r="991" spans="1:1" x14ac:dyDescent="0.25">
      <c r="A991" s="86"/>
    </row>
    <row r="992" spans="1:1" x14ac:dyDescent="0.25">
      <c r="A992" s="86"/>
    </row>
    <row r="993" spans="1:1" x14ac:dyDescent="0.25">
      <c r="A993" s="86"/>
    </row>
    <row r="994" spans="1:1" x14ac:dyDescent="0.25">
      <c r="A994" s="86"/>
    </row>
    <row r="995" spans="1:1" x14ac:dyDescent="0.25">
      <c r="A995" s="86"/>
    </row>
    <row r="996" spans="1:1" x14ac:dyDescent="0.25">
      <c r="A996" s="86"/>
    </row>
    <row r="997" spans="1:1" x14ac:dyDescent="0.25">
      <c r="A997" s="86"/>
    </row>
    <row r="998" spans="1:1" x14ac:dyDescent="0.25">
      <c r="A998" s="86"/>
    </row>
    <row r="999" spans="1:1" x14ac:dyDescent="0.25">
      <c r="A999" s="86"/>
    </row>
    <row r="1000" spans="1:1" x14ac:dyDescent="0.25">
      <c r="A1000" s="86"/>
    </row>
    <row r="1001" spans="1:1" x14ac:dyDescent="0.25">
      <c r="A1001" s="86"/>
    </row>
    <row r="1002" spans="1:1" x14ac:dyDescent="0.25">
      <c r="A1002" s="86"/>
    </row>
    <row r="1003" spans="1:1" x14ac:dyDescent="0.25">
      <c r="A1003" s="86"/>
    </row>
    <row r="1004" spans="1:1" x14ac:dyDescent="0.25">
      <c r="A1004" s="86"/>
    </row>
    <row r="1005" spans="1:1" x14ac:dyDescent="0.25">
      <c r="A1005" s="86"/>
    </row>
    <row r="1006" spans="1:1" x14ac:dyDescent="0.25">
      <c r="A1006" s="86"/>
    </row>
    <row r="1007" spans="1:1" x14ac:dyDescent="0.25">
      <c r="A1007" s="86"/>
    </row>
    <row r="1008" spans="1:1" x14ac:dyDescent="0.25">
      <c r="A1008" s="86"/>
    </row>
    <row r="1009" spans="1:1" x14ac:dyDescent="0.25">
      <c r="A1009" s="86"/>
    </row>
    <row r="1010" spans="1:1" x14ac:dyDescent="0.25">
      <c r="A1010" s="86"/>
    </row>
    <row r="1011" spans="1:1" x14ac:dyDescent="0.25">
      <c r="A1011" s="86"/>
    </row>
    <row r="1012" spans="1:1" x14ac:dyDescent="0.25">
      <c r="A1012" s="86"/>
    </row>
    <row r="1013" spans="1:1" x14ac:dyDescent="0.25">
      <c r="A1013" s="86"/>
    </row>
    <row r="1014" spans="1:1" x14ac:dyDescent="0.25">
      <c r="A1014" s="86"/>
    </row>
    <row r="1015" spans="1:1" x14ac:dyDescent="0.25">
      <c r="A1015" s="86"/>
    </row>
    <row r="1016" spans="1:1" x14ac:dyDescent="0.25">
      <c r="A1016" s="86"/>
    </row>
    <row r="1017" spans="1:1" x14ac:dyDescent="0.25">
      <c r="A1017" s="86"/>
    </row>
    <row r="1018" spans="1:1" x14ac:dyDescent="0.25">
      <c r="A1018" s="86"/>
    </row>
    <row r="1019" spans="1:1" x14ac:dyDescent="0.25">
      <c r="A1019" s="86"/>
    </row>
    <row r="1020" spans="1:1" x14ac:dyDescent="0.25">
      <c r="A1020" s="86"/>
    </row>
    <row r="1021" spans="1:1" x14ac:dyDescent="0.25">
      <c r="A1021" s="86"/>
    </row>
    <row r="1022" spans="1:1" x14ac:dyDescent="0.25">
      <c r="A1022" s="86"/>
    </row>
    <row r="1023" spans="1:1" x14ac:dyDescent="0.25">
      <c r="A1023" s="86"/>
    </row>
    <row r="1024" spans="1:1" x14ac:dyDescent="0.25">
      <c r="A1024" s="86"/>
    </row>
    <row r="1025" spans="1:1" x14ac:dyDescent="0.25">
      <c r="A1025" s="86"/>
    </row>
    <row r="1026" spans="1:1" x14ac:dyDescent="0.25">
      <c r="A1026" s="86"/>
    </row>
    <row r="1027" spans="1:1" x14ac:dyDescent="0.25">
      <c r="A1027" s="86"/>
    </row>
    <row r="1028" spans="1:1" x14ac:dyDescent="0.25">
      <c r="A1028" s="86"/>
    </row>
    <row r="1029" spans="1:1" x14ac:dyDescent="0.25">
      <c r="A1029" s="86"/>
    </row>
    <row r="1030" spans="1:1" x14ac:dyDescent="0.25">
      <c r="A1030" s="86"/>
    </row>
    <row r="1031" spans="1:1" x14ac:dyDescent="0.25">
      <c r="A1031" s="86"/>
    </row>
    <row r="1032" spans="1:1" x14ac:dyDescent="0.25">
      <c r="A1032" s="86"/>
    </row>
    <row r="1033" spans="1:1" x14ac:dyDescent="0.25">
      <c r="A1033" s="86"/>
    </row>
    <row r="1034" spans="1:1" x14ac:dyDescent="0.25">
      <c r="A1034" s="86"/>
    </row>
    <row r="1035" spans="1:1" x14ac:dyDescent="0.25">
      <c r="A1035" s="86"/>
    </row>
    <row r="1036" spans="1:1" x14ac:dyDescent="0.25">
      <c r="A1036" s="86"/>
    </row>
    <row r="1037" spans="1:1" x14ac:dyDescent="0.25">
      <c r="A1037" s="86"/>
    </row>
    <row r="1038" spans="1:1" x14ac:dyDescent="0.25">
      <c r="A1038" s="86"/>
    </row>
    <row r="1039" spans="1:1" x14ac:dyDescent="0.25">
      <c r="A1039" s="86"/>
    </row>
    <row r="1040" spans="1:1" x14ac:dyDescent="0.25">
      <c r="A1040" s="86"/>
    </row>
    <row r="1041" spans="1:1" x14ac:dyDescent="0.25">
      <c r="A1041" s="86"/>
    </row>
    <row r="1042" spans="1:1" x14ac:dyDescent="0.25">
      <c r="A1042" s="86"/>
    </row>
    <row r="1043" spans="1:1" x14ac:dyDescent="0.25">
      <c r="A1043" s="86"/>
    </row>
    <row r="1044" spans="1:1" x14ac:dyDescent="0.25">
      <c r="A1044" s="86"/>
    </row>
    <row r="1045" spans="1:1" x14ac:dyDescent="0.25">
      <c r="A1045" s="86"/>
    </row>
    <row r="1046" spans="1:1" x14ac:dyDescent="0.25">
      <c r="A1046" s="86"/>
    </row>
    <row r="1047" spans="1:1" x14ac:dyDescent="0.25">
      <c r="A1047" s="86"/>
    </row>
    <row r="1048" spans="1:1" x14ac:dyDescent="0.25">
      <c r="A1048" s="86"/>
    </row>
    <row r="1049" spans="1:1" x14ac:dyDescent="0.25">
      <c r="A1049" s="86"/>
    </row>
    <row r="1050" spans="1:1" x14ac:dyDescent="0.25">
      <c r="A1050" s="86"/>
    </row>
    <row r="1051" spans="1:1" x14ac:dyDescent="0.25">
      <c r="A1051" s="86"/>
    </row>
    <row r="1052" spans="1:1" x14ac:dyDescent="0.25">
      <c r="A1052" s="86"/>
    </row>
    <row r="1053" spans="1:1" x14ac:dyDescent="0.25">
      <c r="A1053" s="86"/>
    </row>
    <row r="1054" spans="1:1" x14ac:dyDescent="0.25">
      <c r="A1054" s="86"/>
    </row>
    <row r="1055" spans="1:1" x14ac:dyDescent="0.25">
      <c r="A1055" s="86"/>
    </row>
    <row r="1056" spans="1:1" x14ac:dyDescent="0.25">
      <c r="A1056" s="86"/>
    </row>
    <row r="1057" spans="1:1" x14ac:dyDescent="0.25">
      <c r="A1057" s="86"/>
    </row>
    <row r="1058" spans="1:1" x14ac:dyDescent="0.25">
      <c r="A1058" s="86"/>
    </row>
    <row r="1059" spans="1:1" x14ac:dyDescent="0.25">
      <c r="A1059" s="86"/>
    </row>
    <row r="1060" spans="1:1" x14ac:dyDescent="0.25">
      <c r="A1060" s="86"/>
    </row>
    <row r="1061" spans="1:1" x14ac:dyDescent="0.25">
      <c r="A1061" s="86"/>
    </row>
    <row r="1062" spans="1:1" x14ac:dyDescent="0.25">
      <c r="A1062" s="86"/>
    </row>
    <row r="1063" spans="1:1" x14ac:dyDescent="0.25">
      <c r="A1063" s="86"/>
    </row>
    <row r="1064" spans="1:1" x14ac:dyDescent="0.25">
      <c r="A1064" s="86"/>
    </row>
    <row r="1065" spans="1:1" x14ac:dyDescent="0.25">
      <c r="A1065" s="86"/>
    </row>
    <row r="1066" spans="1:1" x14ac:dyDescent="0.25">
      <c r="A1066" s="86"/>
    </row>
    <row r="1067" spans="1:1" x14ac:dyDescent="0.25">
      <c r="A1067" s="86"/>
    </row>
    <row r="1068" spans="1:1" x14ac:dyDescent="0.25">
      <c r="A1068" s="86"/>
    </row>
    <row r="1069" spans="1:1" x14ac:dyDescent="0.25">
      <c r="A1069" s="86"/>
    </row>
    <row r="1070" spans="1:1" x14ac:dyDescent="0.25">
      <c r="A1070" s="86"/>
    </row>
    <row r="1071" spans="1:1" x14ac:dyDescent="0.25">
      <c r="A1071" s="86"/>
    </row>
    <row r="1072" spans="1:1" x14ac:dyDescent="0.25">
      <c r="A1072" s="86"/>
    </row>
    <row r="1073" spans="1:1" x14ac:dyDescent="0.25">
      <c r="A1073" s="86"/>
    </row>
    <row r="1074" spans="1:1" x14ac:dyDescent="0.25">
      <c r="A1074" s="86"/>
    </row>
    <row r="1075" spans="1:1" x14ac:dyDescent="0.25">
      <c r="A1075" s="86"/>
    </row>
    <row r="1076" spans="1:1" x14ac:dyDescent="0.25">
      <c r="A1076" s="86"/>
    </row>
    <row r="1077" spans="1:1" x14ac:dyDescent="0.25">
      <c r="A1077" s="86"/>
    </row>
    <row r="1078" spans="1:1" x14ac:dyDescent="0.25">
      <c r="A1078" s="86"/>
    </row>
    <row r="1079" spans="1:1" x14ac:dyDescent="0.25">
      <c r="A1079" s="86"/>
    </row>
    <row r="1080" spans="1:1" x14ac:dyDescent="0.25">
      <c r="A1080" s="86"/>
    </row>
    <row r="1081" spans="1:1" x14ac:dyDescent="0.25">
      <c r="A1081" s="86"/>
    </row>
    <row r="1082" spans="1:1" x14ac:dyDescent="0.25">
      <c r="A1082" s="86"/>
    </row>
    <row r="1083" spans="1:1" x14ac:dyDescent="0.25">
      <c r="A1083" s="86"/>
    </row>
    <row r="1084" spans="1:1" x14ac:dyDescent="0.25">
      <c r="A1084" s="86"/>
    </row>
    <row r="1085" spans="1:1" x14ac:dyDescent="0.25">
      <c r="A1085" s="86"/>
    </row>
    <row r="1086" spans="1:1" x14ac:dyDescent="0.25">
      <c r="A1086" s="86"/>
    </row>
    <row r="1087" spans="1:1" x14ac:dyDescent="0.25">
      <c r="A1087" s="86"/>
    </row>
    <row r="1088" spans="1:1" x14ac:dyDescent="0.25">
      <c r="A1088" s="86"/>
    </row>
    <row r="1089" spans="1:1" x14ac:dyDescent="0.25">
      <c r="A1089" s="86"/>
    </row>
    <row r="1090" spans="1:1" x14ac:dyDescent="0.25">
      <c r="A1090" s="86"/>
    </row>
    <row r="1091" spans="1:1" x14ac:dyDescent="0.25">
      <c r="A1091" s="86"/>
    </row>
    <row r="1092" spans="1:1" x14ac:dyDescent="0.25">
      <c r="A1092" s="86"/>
    </row>
    <row r="1093" spans="1:1" x14ac:dyDescent="0.25">
      <c r="A1093" s="86"/>
    </row>
    <row r="1094" spans="1:1" x14ac:dyDescent="0.25">
      <c r="A1094" s="86"/>
    </row>
    <row r="1095" spans="1:1" x14ac:dyDescent="0.25">
      <c r="A1095" s="86"/>
    </row>
    <row r="1096" spans="1:1" x14ac:dyDescent="0.25">
      <c r="A1096" s="86"/>
    </row>
    <row r="1097" spans="1:1" x14ac:dyDescent="0.25">
      <c r="A1097" s="86"/>
    </row>
    <row r="1098" spans="1:1" x14ac:dyDescent="0.25">
      <c r="A1098" s="86"/>
    </row>
    <row r="1099" spans="1:1" x14ac:dyDescent="0.25">
      <c r="A1099" s="86"/>
    </row>
    <row r="1100" spans="1:1" x14ac:dyDescent="0.25">
      <c r="A1100" s="86"/>
    </row>
    <row r="1101" spans="1:1" x14ac:dyDescent="0.25">
      <c r="A1101" s="86"/>
    </row>
    <row r="1102" spans="1:1" x14ac:dyDescent="0.25">
      <c r="A1102" s="86"/>
    </row>
    <row r="1103" spans="1:1" x14ac:dyDescent="0.25">
      <c r="A1103" s="86"/>
    </row>
    <row r="1104" spans="1:1" x14ac:dyDescent="0.25">
      <c r="A1104" s="86"/>
    </row>
    <row r="1105" spans="1:1" x14ac:dyDescent="0.25">
      <c r="A1105" s="86"/>
    </row>
    <row r="1106" spans="1:1" x14ac:dyDescent="0.25">
      <c r="A1106" s="86"/>
    </row>
    <row r="1107" spans="1:1" x14ac:dyDescent="0.25">
      <c r="A1107" s="86"/>
    </row>
    <row r="1108" spans="1:1" x14ac:dyDescent="0.25">
      <c r="A1108" s="86"/>
    </row>
    <row r="1109" spans="1:1" x14ac:dyDescent="0.25">
      <c r="A1109" s="86"/>
    </row>
    <row r="1110" spans="1:1" x14ac:dyDescent="0.25">
      <c r="A1110" s="86"/>
    </row>
    <row r="1111" spans="1:1" x14ac:dyDescent="0.25">
      <c r="A1111" s="86"/>
    </row>
    <row r="1112" spans="1:1" x14ac:dyDescent="0.25">
      <c r="A1112" s="86"/>
    </row>
    <row r="1113" spans="1:1" x14ac:dyDescent="0.25">
      <c r="A1113" s="86"/>
    </row>
    <row r="1114" spans="1:1" x14ac:dyDescent="0.25">
      <c r="A1114" s="86"/>
    </row>
    <row r="1115" spans="1:1" x14ac:dyDescent="0.25">
      <c r="A1115" s="86"/>
    </row>
    <row r="1116" spans="1:1" x14ac:dyDescent="0.25">
      <c r="A1116" s="86"/>
    </row>
    <row r="1117" spans="1:1" x14ac:dyDescent="0.25">
      <c r="A1117" s="86"/>
    </row>
    <row r="1118" spans="1:1" x14ac:dyDescent="0.25">
      <c r="A1118" s="86"/>
    </row>
    <row r="1119" spans="1:1" x14ac:dyDescent="0.25">
      <c r="A1119" s="86"/>
    </row>
    <row r="1120" spans="1:1" x14ac:dyDescent="0.25">
      <c r="A1120" s="86"/>
    </row>
    <row r="1121" spans="1:1" x14ac:dyDescent="0.25">
      <c r="A1121" s="86"/>
    </row>
    <row r="1122" spans="1:1" x14ac:dyDescent="0.25">
      <c r="A1122" s="86"/>
    </row>
    <row r="1123" spans="1:1" x14ac:dyDescent="0.25">
      <c r="A1123" s="86"/>
    </row>
    <row r="1124" spans="1:1" x14ac:dyDescent="0.25">
      <c r="A1124" s="86"/>
    </row>
    <row r="1125" spans="1:1" x14ac:dyDescent="0.25">
      <c r="A1125" s="86"/>
    </row>
    <row r="1126" spans="1:1" x14ac:dyDescent="0.25">
      <c r="A1126" s="86"/>
    </row>
    <row r="1127" spans="1:1" x14ac:dyDescent="0.25">
      <c r="A1127" s="86"/>
    </row>
    <row r="1128" spans="1:1" x14ac:dyDescent="0.25">
      <c r="A1128" s="86"/>
    </row>
    <row r="1129" spans="1:1" x14ac:dyDescent="0.25">
      <c r="A1129" s="86"/>
    </row>
    <row r="1130" spans="1:1" x14ac:dyDescent="0.25">
      <c r="A1130" s="86"/>
    </row>
    <row r="1131" spans="1:1" x14ac:dyDescent="0.25">
      <c r="A1131" s="86"/>
    </row>
    <row r="1132" spans="1:1" x14ac:dyDescent="0.25">
      <c r="A1132" s="86"/>
    </row>
    <row r="1133" spans="1:1" x14ac:dyDescent="0.25">
      <c r="A1133" s="86"/>
    </row>
    <row r="1134" spans="1:1" x14ac:dyDescent="0.25">
      <c r="A1134" s="86"/>
    </row>
    <row r="1135" spans="1:1" x14ac:dyDescent="0.25">
      <c r="A1135" s="86"/>
    </row>
    <row r="1136" spans="1:1" x14ac:dyDescent="0.25">
      <c r="A1136" s="86"/>
    </row>
    <row r="1137" spans="1:1" x14ac:dyDescent="0.25">
      <c r="A1137" s="86"/>
    </row>
    <row r="1138" spans="1:1" x14ac:dyDescent="0.25">
      <c r="A1138" s="86"/>
    </row>
    <row r="1139" spans="1:1" x14ac:dyDescent="0.25">
      <c r="A1139" s="86"/>
    </row>
    <row r="1140" spans="1:1" x14ac:dyDescent="0.25">
      <c r="A1140" s="86"/>
    </row>
    <row r="1141" spans="1:1" x14ac:dyDescent="0.25">
      <c r="A1141" s="86"/>
    </row>
    <row r="1142" spans="1:1" x14ac:dyDescent="0.25">
      <c r="A1142" s="86"/>
    </row>
    <row r="1143" spans="1:1" x14ac:dyDescent="0.25">
      <c r="A1143" s="86"/>
    </row>
    <row r="1144" spans="1:1" x14ac:dyDescent="0.25">
      <c r="A1144" s="86"/>
    </row>
    <row r="1145" spans="1:1" x14ac:dyDescent="0.25">
      <c r="A1145" s="86"/>
    </row>
    <row r="1146" spans="1:1" x14ac:dyDescent="0.25">
      <c r="A1146" s="86"/>
    </row>
    <row r="1147" spans="1:1" x14ac:dyDescent="0.25">
      <c r="A1147" s="86"/>
    </row>
    <row r="1148" spans="1:1" x14ac:dyDescent="0.25">
      <c r="A1148" s="86"/>
    </row>
    <row r="1149" spans="1:1" x14ac:dyDescent="0.25">
      <c r="A1149" s="86"/>
    </row>
    <row r="1150" spans="1:1" x14ac:dyDescent="0.25">
      <c r="A1150" s="86"/>
    </row>
    <row r="1151" spans="1:1" x14ac:dyDescent="0.25">
      <c r="A1151" s="86"/>
    </row>
    <row r="1152" spans="1:1" x14ac:dyDescent="0.25">
      <c r="A1152" s="86"/>
    </row>
    <row r="1153" spans="1:1" x14ac:dyDescent="0.25">
      <c r="A1153" s="86"/>
    </row>
    <row r="1154" spans="1:1" x14ac:dyDescent="0.25">
      <c r="A1154" s="86"/>
    </row>
    <row r="1155" spans="1:1" x14ac:dyDescent="0.25">
      <c r="A1155" s="86"/>
    </row>
    <row r="1156" spans="1:1" x14ac:dyDescent="0.25">
      <c r="A1156" s="86"/>
    </row>
    <row r="1157" spans="1:1" x14ac:dyDescent="0.25">
      <c r="A1157" s="86"/>
    </row>
    <row r="1158" spans="1:1" x14ac:dyDescent="0.25">
      <c r="A1158" s="86"/>
    </row>
    <row r="1159" spans="1:1" x14ac:dyDescent="0.25">
      <c r="A1159" s="86"/>
    </row>
    <row r="1160" spans="1:1" x14ac:dyDescent="0.25">
      <c r="A1160" s="86"/>
    </row>
    <row r="1161" spans="1:1" x14ac:dyDescent="0.25">
      <c r="A1161" s="86"/>
    </row>
    <row r="1162" spans="1:1" x14ac:dyDescent="0.25">
      <c r="A1162" s="86"/>
    </row>
    <row r="1163" spans="1:1" x14ac:dyDescent="0.25">
      <c r="A1163" s="86"/>
    </row>
    <row r="1164" spans="1:1" x14ac:dyDescent="0.25">
      <c r="A1164" s="86"/>
    </row>
    <row r="1165" spans="1:1" x14ac:dyDescent="0.25">
      <c r="A1165" s="86"/>
    </row>
    <row r="1166" spans="1:1" x14ac:dyDescent="0.25">
      <c r="A1166" s="86"/>
    </row>
    <row r="1167" spans="1:1" x14ac:dyDescent="0.25">
      <c r="A1167" s="86"/>
    </row>
    <row r="1168" spans="1:1" x14ac:dyDescent="0.25">
      <c r="A1168" s="86"/>
    </row>
    <row r="1169" spans="1:1" x14ac:dyDescent="0.25">
      <c r="A1169" s="86"/>
    </row>
    <row r="1170" spans="1:1" x14ac:dyDescent="0.25">
      <c r="A1170" s="86"/>
    </row>
    <row r="1171" spans="1:1" x14ac:dyDescent="0.25">
      <c r="A1171" s="86"/>
    </row>
    <row r="1172" spans="1:1" x14ac:dyDescent="0.25">
      <c r="A1172" s="86"/>
    </row>
    <row r="1173" spans="1:1" x14ac:dyDescent="0.25">
      <c r="A1173" s="86"/>
    </row>
    <row r="1174" spans="1:1" x14ac:dyDescent="0.25">
      <c r="A1174" s="86"/>
    </row>
    <row r="1175" spans="1:1" x14ac:dyDescent="0.25">
      <c r="A1175" s="86"/>
    </row>
    <row r="1176" spans="1:1" x14ac:dyDescent="0.25">
      <c r="A1176" s="86"/>
    </row>
    <row r="1177" spans="1:1" x14ac:dyDescent="0.25">
      <c r="A1177" s="86"/>
    </row>
    <row r="1178" spans="1:1" x14ac:dyDescent="0.25">
      <c r="A1178" s="86"/>
    </row>
    <row r="1179" spans="1:1" x14ac:dyDescent="0.25">
      <c r="A1179" s="86"/>
    </row>
    <row r="1180" spans="1:1" x14ac:dyDescent="0.25">
      <c r="A1180" s="86"/>
    </row>
    <row r="1181" spans="1:1" x14ac:dyDescent="0.25">
      <c r="A1181" s="86"/>
    </row>
    <row r="1182" spans="1:1" x14ac:dyDescent="0.25">
      <c r="A1182" s="86"/>
    </row>
    <row r="1183" spans="1:1" x14ac:dyDescent="0.25">
      <c r="A1183" s="86"/>
    </row>
    <row r="1184" spans="1:1" x14ac:dyDescent="0.25">
      <c r="A1184" s="86"/>
    </row>
    <row r="1185" spans="1:1" x14ac:dyDescent="0.25">
      <c r="A1185" s="86"/>
    </row>
    <row r="1186" spans="1:1" x14ac:dyDescent="0.25">
      <c r="A1186" s="86"/>
    </row>
    <row r="1187" spans="1:1" x14ac:dyDescent="0.25">
      <c r="A1187" s="86"/>
    </row>
    <row r="1188" spans="1:1" x14ac:dyDescent="0.25">
      <c r="A1188" s="86"/>
    </row>
    <row r="1189" spans="1:1" x14ac:dyDescent="0.25">
      <c r="A1189" s="86"/>
    </row>
    <row r="1190" spans="1:1" x14ac:dyDescent="0.25">
      <c r="A1190" s="86"/>
    </row>
    <row r="1191" spans="1:1" x14ac:dyDescent="0.25">
      <c r="A1191" s="86"/>
    </row>
    <row r="1192" spans="1:1" x14ac:dyDescent="0.25">
      <c r="A1192" s="86"/>
    </row>
    <row r="1193" spans="1:1" x14ac:dyDescent="0.25">
      <c r="A1193" s="86"/>
    </row>
    <row r="1194" spans="1:1" x14ac:dyDescent="0.25">
      <c r="A1194" s="86"/>
    </row>
    <row r="1195" spans="1:1" x14ac:dyDescent="0.25">
      <c r="A1195" s="86"/>
    </row>
    <row r="1196" spans="1:1" x14ac:dyDescent="0.25">
      <c r="A1196" s="86"/>
    </row>
    <row r="1197" spans="1:1" x14ac:dyDescent="0.25">
      <c r="A1197" s="86"/>
    </row>
    <row r="1198" spans="1:1" x14ac:dyDescent="0.25">
      <c r="A1198" s="86"/>
    </row>
    <row r="1199" spans="1:1" x14ac:dyDescent="0.25">
      <c r="A1199" s="86"/>
    </row>
    <row r="1200" spans="1:1" x14ac:dyDescent="0.25">
      <c r="A1200" s="86"/>
    </row>
    <row r="1201" spans="1:1" x14ac:dyDescent="0.25">
      <c r="A1201" s="86"/>
    </row>
    <row r="1202" spans="1:1" x14ac:dyDescent="0.25">
      <c r="A1202" s="86"/>
    </row>
    <row r="1203" spans="1:1" x14ac:dyDescent="0.25">
      <c r="A1203" s="86"/>
    </row>
    <row r="1204" spans="1:1" x14ac:dyDescent="0.25">
      <c r="A1204" s="86"/>
    </row>
    <row r="1205" spans="1:1" x14ac:dyDescent="0.25">
      <c r="A1205" s="86"/>
    </row>
    <row r="1206" spans="1:1" x14ac:dyDescent="0.25">
      <c r="A1206" s="86"/>
    </row>
    <row r="1207" spans="1:1" x14ac:dyDescent="0.25">
      <c r="A1207" s="86"/>
    </row>
    <row r="1208" spans="1:1" x14ac:dyDescent="0.25">
      <c r="A1208" s="86"/>
    </row>
    <row r="1209" spans="1:1" x14ac:dyDescent="0.25">
      <c r="A1209" s="86"/>
    </row>
    <row r="1210" spans="1:1" x14ac:dyDescent="0.25">
      <c r="A1210" s="86"/>
    </row>
    <row r="1211" spans="1:1" x14ac:dyDescent="0.25">
      <c r="A1211" s="86"/>
    </row>
    <row r="1212" spans="1:1" x14ac:dyDescent="0.25">
      <c r="A1212" s="86"/>
    </row>
    <row r="1213" spans="1:1" x14ac:dyDescent="0.25">
      <c r="A1213" s="86"/>
    </row>
    <row r="1214" spans="1:1" x14ac:dyDescent="0.25">
      <c r="A1214" s="86"/>
    </row>
    <row r="1215" spans="1:1" x14ac:dyDescent="0.25">
      <c r="A1215" s="86"/>
    </row>
    <row r="1216" spans="1:1" x14ac:dyDescent="0.25">
      <c r="A1216" s="86"/>
    </row>
    <row r="1217" spans="1:1" x14ac:dyDescent="0.25">
      <c r="A1217" s="86"/>
    </row>
    <row r="1218" spans="1:1" x14ac:dyDescent="0.25">
      <c r="A1218" s="86"/>
    </row>
    <row r="1219" spans="1:1" x14ac:dyDescent="0.25">
      <c r="A1219" s="86"/>
    </row>
    <row r="1220" spans="1:1" x14ac:dyDescent="0.25">
      <c r="A1220" s="86"/>
    </row>
    <row r="1221" spans="1:1" x14ac:dyDescent="0.25">
      <c r="A1221" s="86"/>
    </row>
    <row r="1222" spans="1:1" x14ac:dyDescent="0.25">
      <c r="A1222" s="86"/>
    </row>
    <row r="1223" spans="1:1" x14ac:dyDescent="0.25">
      <c r="A1223" s="86"/>
    </row>
    <row r="1224" spans="1:1" x14ac:dyDescent="0.25">
      <c r="A1224" s="86"/>
    </row>
    <row r="1225" spans="1:1" x14ac:dyDescent="0.25">
      <c r="A1225" s="86"/>
    </row>
    <row r="1226" spans="1:1" x14ac:dyDescent="0.25">
      <c r="A1226" s="86"/>
    </row>
    <row r="1227" spans="1:1" x14ac:dyDescent="0.25">
      <c r="A1227" s="86"/>
    </row>
    <row r="1228" spans="1:1" x14ac:dyDescent="0.25">
      <c r="A1228" s="86"/>
    </row>
    <row r="1229" spans="1:1" x14ac:dyDescent="0.25">
      <c r="A1229" s="86"/>
    </row>
    <row r="1230" spans="1:1" x14ac:dyDescent="0.25">
      <c r="A1230" s="86"/>
    </row>
    <row r="1231" spans="1:1" x14ac:dyDescent="0.25">
      <c r="A1231" s="86"/>
    </row>
    <row r="1232" spans="1:1" x14ac:dyDescent="0.25">
      <c r="A1232" s="86"/>
    </row>
    <row r="1233" spans="1:1" x14ac:dyDescent="0.25">
      <c r="A1233" s="86"/>
    </row>
    <row r="1234" spans="1:1" x14ac:dyDescent="0.25">
      <c r="A1234" s="86"/>
    </row>
    <row r="1235" spans="1:1" x14ac:dyDescent="0.25">
      <c r="A1235" s="86"/>
    </row>
    <row r="1236" spans="1:1" x14ac:dyDescent="0.25">
      <c r="A1236" s="86"/>
    </row>
    <row r="1237" spans="1:1" x14ac:dyDescent="0.25">
      <c r="A1237" s="86"/>
    </row>
    <row r="1238" spans="1:1" x14ac:dyDescent="0.25">
      <c r="A1238" s="86"/>
    </row>
    <row r="1239" spans="1:1" x14ac:dyDescent="0.25">
      <c r="A1239" s="86"/>
    </row>
    <row r="1240" spans="1:1" x14ac:dyDescent="0.25">
      <c r="A1240" s="86"/>
    </row>
    <row r="1241" spans="1:1" x14ac:dyDescent="0.25">
      <c r="A1241" s="86"/>
    </row>
    <row r="1242" spans="1:1" x14ac:dyDescent="0.25">
      <c r="A1242" s="86"/>
    </row>
    <row r="1243" spans="1:1" x14ac:dyDescent="0.25">
      <c r="A1243" s="86"/>
    </row>
    <row r="1244" spans="1:1" x14ac:dyDescent="0.25">
      <c r="A1244" s="86"/>
    </row>
    <row r="1245" spans="1:1" x14ac:dyDescent="0.25">
      <c r="A1245" s="86"/>
    </row>
    <row r="1246" spans="1:1" x14ac:dyDescent="0.25">
      <c r="A1246" s="86"/>
    </row>
    <row r="1247" spans="1:1" x14ac:dyDescent="0.25">
      <c r="A1247" s="86"/>
    </row>
    <row r="1248" spans="1:1" x14ac:dyDescent="0.25">
      <c r="A1248" s="86"/>
    </row>
    <row r="1249" spans="1:1" x14ac:dyDescent="0.25">
      <c r="A1249" s="86"/>
    </row>
    <row r="1250" spans="1:1" x14ac:dyDescent="0.25">
      <c r="A1250" s="86"/>
    </row>
    <row r="1251" spans="1:1" x14ac:dyDescent="0.25">
      <c r="A1251" s="86"/>
    </row>
    <row r="1252" spans="1:1" x14ac:dyDescent="0.25">
      <c r="A1252" s="86"/>
    </row>
    <row r="1253" spans="1:1" x14ac:dyDescent="0.25">
      <c r="A1253" s="86"/>
    </row>
    <row r="1254" spans="1:1" x14ac:dyDescent="0.25">
      <c r="A1254" s="86"/>
    </row>
    <row r="1255" spans="1:1" x14ac:dyDescent="0.25">
      <c r="A1255" s="86"/>
    </row>
    <row r="1256" spans="1:1" x14ac:dyDescent="0.25">
      <c r="A1256" s="86"/>
    </row>
    <row r="1257" spans="1:1" x14ac:dyDescent="0.25">
      <c r="A1257" s="86"/>
    </row>
    <row r="1258" spans="1:1" x14ac:dyDescent="0.25">
      <c r="A1258" s="86"/>
    </row>
    <row r="1259" spans="1:1" x14ac:dyDescent="0.25">
      <c r="A1259" s="86"/>
    </row>
    <row r="1260" spans="1:1" x14ac:dyDescent="0.25">
      <c r="A1260" s="86"/>
    </row>
    <row r="1261" spans="1:1" x14ac:dyDescent="0.25">
      <c r="A1261" s="86"/>
    </row>
    <row r="1262" spans="1:1" x14ac:dyDescent="0.25">
      <c r="A1262" s="86"/>
    </row>
    <row r="1263" spans="1:1" x14ac:dyDescent="0.25">
      <c r="A1263" s="86"/>
    </row>
    <row r="1264" spans="1:1" x14ac:dyDescent="0.25">
      <c r="A1264" s="86"/>
    </row>
    <row r="1265" spans="1:1" x14ac:dyDescent="0.25">
      <c r="A1265" s="86"/>
    </row>
    <row r="1266" spans="1:1" x14ac:dyDescent="0.25">
      <c r="A1266" s="86"/>
    </row>
    <row r="1267" spans="1:1" x14ac:dyDescent="0.25">
      <c r="A1267" s="86"/>
    </row>
    <row r="1268" spans="1:1" x14ac:dyDescent="0.25">
      <c r="A1268" s="86"/>
    </row>
    <row r="1269" spans="1:1" x14ac:dyDescent="0.25">
      <c r="A1269" s="86"/>
    </row>
    <row r="1270" spans="1:1" x14ac:dyDescent="0.25">
      <c r="A1270" s="86"/>
    </row>
    <row r="1271" spans="1:1" x14ac:dyDescent="0.25">
      <c r="A1271" s="86"/>
    </row>
    <row r="1272" spans="1:1" x14ac:dyDescent="0.25">
      <c r="A1272" s="86"/>
    </row>
    <row r="1273" spans="1:1" x14ac:dyDescent="0.25">
      <c r="A1273" s="86"/>
    </row>
    <row r="1274" spans="1:1" x14ac:dyDescent="0.25">
      <c r="A1274" s="86"/>
    </row>
    <row r="1275" spans="1:1" x14ac:dyDescent="0.25">
      <c r="A1275" s="86"/>
    </row>
    <row r="1276" spans="1:1" x14ac:dyDescent="0.25">
      <c r="A1276" s="86"/>
    </row>
    <row r="1277" spans="1:1" x14ac:dyDescent="0.25">
      <c r="A1277" s="86"/>
    </row>
    <row r="1278" spans="1:1" x14ac:dyDescent="0.25">
      <c r="A1278" s="86"/>
    </row>
    <row r="1279" spans="1:1" x14ac:dyDescent="0.25">
      <c r="A1279" s="86"/>
    </row>
    <row r="1280" spans="1:1" x14ac:dyDescent="0.25">
      <c r="A1280" s="86"/>
    </row>
    <row r="1281" spans="1:1" x14ac:dyDescent="0.25">
      <c r="A1281" s="86"/>
    </row>
    <row r="1282" spans="1:1" x14ac:dyDescent="0.25">
      <c r="A1282" s="86"/>
    </row>
    <row r="1283" spans="1:1" x14ac:dyDescent="0.25">
      <c r="A1283" s="86"/>
    </row>
    <row r="1284" spans="1:1" x14ac:dyDescent="0.25">
      <c r="A1284" s="86"/>
    </row>
    <row r="1285" spans="1:1" x14ac:dyDescent="0.25">
      <c r="A1285" s="86"/>
    </row>
    <row r="1286" spans="1:1" x14ac:dyDescent="0.25">
      <c r="A1286" s="86"/>
    </row>
    <row r="1287" spans="1:1" x14ac:dyDescent="0.25">
      <c r="A1287" s="86"/>
    </row>
    <row r="1288" spans="1:1" x14ac:dyDescent="0.25">
      <c r="A1288" s="86"/>
    </row>
    <row r="1289" spans="1:1" x14ac:dyDescent="0.25">
      <c r="A1289" s="86"/>
    </row>
    <row r="1290" spans="1:1" x14ac:dyDescent="0.25">
      <c r="A1290" s="86"/>
    </row>
    <row r="1291" spans="1:1" x14ac:dyDescent="0.25">
      <c r="A1291" s="86"/>
    </row>
    <row r="1292" spans="1:1" x14ac:dyDescent="0.25">
      <c r="A1292" s="86"/>
    </row>
    <row r="1293" spans="1:1" x14ac:dyDescent="0.25">
      <c r="A1293" s="86"/>
    </row>
    <row r="1294" spans="1:1" x14ac:dyDescent="0.25">
      <c r="A1294" s="86"/>
    </row>
    <row r="1295" spans="1:1" x14ac:dyDescent="0.25">
      <c r="A1295" s="86"/>
    </row>
    <row r="1296" spans="1:1" x14ac:dyDescent="0.25">
      <c r="A1296" s="86"/>
    </row>
    <row r="1297" spans="1:1" x14ac:dyDescent="0.25">
      <c r="A1297" s="86"/>
    </row>
    <row r="1298" spans="1:1" x14ac:dyDescent="0.25">
      <c r="A1298" s="86"/>
    </row>
    <row r="1299" spans="1:1" x14ac:dyDescent="0.25">
      <c r="A1299" s="86"/>
    </row>
    <row r="1300" spans="1:1" x14ac:dyDescent="0.25">
      <c r="A1300" s="86"/>
    </row>
    <row r="1301" spans="1:1" x14ac:dyDescent="0.25">
      <c r="A1301" s="86"/>
    </row>
    <row r="1302" spans="1:1" x14ac:dyDescent="0.25">
      <c r="A1302" s="86"/>
    </row>
    <row r="1303" spans="1:1" x14ac:dyDescent="0.25">
      <c r="A1303" s="86"/>
    </row>
    <row r="1304" spans="1:1" x14ac:dyDescent="0.25">
      <c r="A1304" s="86"/>
    </row>
    <row r="1305" spans="1:1" x14ac:dyDescent="0.25">
      <c r="A1305" s="86"/>
    </row>
    <row r="1306" spans="1:1" x14ac:dyDescent="0.25">
      <c r="A1306" s="86"/>
    </row>
    <row r="1307" spans="1:1" x14ac:dyDescent="0.25">
      <c r="A1307" s="86"/>
    </row>
    <row r="1308" spans="1:1" x14ac:dyDescent="0.25">
      <c r="A1308" s="86"/>
    </row>
    <row r="1309" spans="1:1" x14ac:dyDescent="0.25">
      <c r="A1309" s="86"/>
    </row>
    <row r="1310" spans="1:1" x14ac:dyDescent="0.25">
      <c r="A1310" s="86"/>
    </row>
    <row r="1311" spans="1:1" x14ac:dyDescent="0.25">
      <c r="A1311" s="86"/>
    </row>
    <row r="1312" spans="1:1" x14ac:dyDescent="0.25">
      <c r="A1312" s="86"/>
    </row>
    <row r="1313" spans="1:1" x14ac:dyDescent="0.25">
      <c r="A1313" s="86"/>
    </row>
    <row r="1314" spans="1:1" x14ac:dyDescent="0.25">
      <c r="A1314" s="86"/>
    </row>
    <row r="1315" spans="1:1" x14ac:dyDescent="0.25">
      <c r="A1315" s="86"/>
    </row>
    <row r="1316" spans="1:1" x14ac:dyDescent="0.25">
      <c r="A1316" s="86"/>
    </row>
    <row r="1317" spans="1:1" x14ac:dyDescent="0.25">
      <c r="A1317" s="86"/>
    </row>
    <row r="1318" spans="1:1" x14ac:dyDescent="0.25">
      <c r="A1318" s="86"/>
    </row>
    <row r="1319" spans="1:1" x14ac:dyDescent="0.25">
      <c r="A1319" s="86"/>
    </row>
    <row r="1320" spans="1:1" x14ac:dyDescent="0.25">
      <c r="A1320" s="86"/>
    </row>
    <row r="1321" spans="1:1" x14ac:dyDescent="0.25">
      <c r="A1321" s="86"/>
    </row>
    <row r="1322" spans="1:1" x14ac:dyDescent="0.25">
      <c r="A1322" s="86"/>
    </row>
    <row r="1323" spans="1:1" x14ac:dyDescent="0.25">
      <c r="A1323" s="86"/>
    </row>
    <row r="1324" spans="1:1" x14ac:dyDescent="0.25">
      <c r="A1324" s="86"/>
    </row>
    <row r="1325" spans="1:1" x14ac:dyDescent="0.25">
      <c r="A1325" s="86"/>
    </row>
    <row r="1326" spans="1:1" x14ac:dyDescent="0.25">
      <c r="A1326" s="86"/>
    </row>
    <row r="1327" spans="1:1" x14ac:dyDescent="0.25">
      <c r="A1327" s="86"/>
    </row>
    <row r="1328" spans="1:1" x14ac:dyDescent="0.25">
      <c r="A1328" s="86"/>
    </row>
    <row r="1329" spans="1:1" x14ac:dyDescent="0.25">
      <c r="A1329" s="86"/>
    </row>
    <row r="1330" spans="1:1" x14ac:dyDescent="0.25">
      <c r="A1330" s="86"/>
    </row>
    <row r="1331" spans="1:1" x14ac:dyDescent="0.25">
      <c r="A1331" s="86"/>
    </row>
    <row r="1332" spans="1:1" x14ac:dyDescent="0.25">
      <c r="A1332" s="86"/>
    </row>
    <row r="1333" spans="1:1" x14ac:dyDescent="0.25">
      <c r="A1333" s="86"/>
    </row>
    <row r="1334" spans="1:1" x14ac:dyDescent="0.25">
      <c r="A1334" s="86"/>
    </row>
    <row r="1335" spans="1:1" x14ac:dyDescent="0.25">
      <c r="A1335" s="86"/>
    </row>
    <row r="1336" spans="1:1" x14ac:dyDescent="0.25">
      <c r="A1336" s="86"/>
    </row>
    <row r="1337" spans="1:1" x14ac:dyDescent="0.25">
      <c r="A1337" s="86"/>
    </row>
    <row r="1338" spans="1:1" x14ac:dyDescent="0.25">
      <c r="A1338" s="86"/>
    </row>
    <row r="1339" spans="1:1" x14ac:dyDescent="0.25">
      <c r="A1339" s="86"/>
    </row>
    <row r="1340" spans="1:1" x14ac:dyDescent="0.25">
      <c r="A1340" s="86"/>
    </row>
    <row r="1341" spans="1:1" x14ac:dyDescent="0.25">
      <c r="A1341" s="86"/>
    </row>
    <row r="1342" spans="1:1" x14ac:dyDescent="0.25">
      <c r="A1342" s="86"/>
    </row>
    <row r="1343" spans="1:1" x14ac:dyDescent="0.25">
      <c r="A1343" s="86"/>
    </row>
    <row r="1344" spans="1:1" x14ac:dyDescent="0.25">
      <c r="A1344" s="86"/>
    </row>
    <row r="1345" spans="1:1" x14ac:dyDescent="0.25">
      <c r="A1345" s="86"/>
    </row>
    <row r="1346" spans="1:1" x14ac:dyDescent="0.25">
      <c r="A1346" s="86"/>
    </row>
    <row r="1347" spans="1:1" x14ac:dyDescent="0.25">
      <c r="A1347" s="86"/>
    </row>
    <row r="1348" spans="1:1" x14ac:dyDescent="0.25">
      <c r="A1348" s="86"/>
    </row>
    <row r="1349" spans="1:1" x14ac:dyDescent="0.25">
      <c r="A1349" s="86"/>
    </row>
    <row r="1350" spans="1:1" x14ac:dyDescent="0.25">
      <c r="A1350" s="86"/>
    </row>
    <row r="1351" spans="1:1" x14ac:dyDescent="0.25">
      <c r="A1351" s="86"/>
    </row>
    <row r="1352" spans="1:1" x14ac:dyDescent="0.25">
      <c r="A1352" s="86"/>
    </row>
    <row r="1353" spans="1:1" x14ac:dyDescent="0.25">
      <c r="A1353" s="86"/>
    </row>
    <row r="1354" spans="1:1" x14ac:dyDescent="0.25">
      <c r="A1354" s="86"/>
    </row>
    <row r="1355" spans="1:1" x14ac:dyDescent="0.25">
      <c r="A1355" s="86"/>
    </row>
    <row r="1356" spans="1:1" x14ac:dyDescent="0.25">
      <c r="A1356" s="86"/>
    </row>
    <row r="1357" spans="1:1" x14ac:dyDescent="0.25">
      <c r="A1357" s="86"/>
    </row>
    <row r="1358" spans="1:1" x14ac:dyDescent="0.25">
      <c r="A1358" s="86"/>
    </row>
    <row r="1359" spans="1:1" x14ac:dyDescent="0.25">
      <c r="A1359" s="86"/>
    </row>
    <row r="1360" spans="1:1" x14ac:dyDescent="0.25">
      <c r="A1360" s="86"/>
    </row>
    <row r="1361" spans="1:1" x14ac:dyDescent="0.25">
      <c r="A1361" s="86"/>
    </row>
    <row r="1362" spans="1:1" x14ac:dyDescent="0.25">
      <c r="A1362" s="86"/>
    </row>
    <row r="1363" spans="1:1" x14ac:dyDescent="0.25">
      <c r="A1363" s="86"/>
    </row>
    <row r="1364" spans="1:1" x14ac:dyDescent="0.25">
      <c r="A1364" s="86"/>
    </row>
    <row r="1365" spans="1:1" x14ac:dyDescent="0.25">
      <c r="A1365" s="86"/>
    </row>
    <row r="1366" spans="1:1" x14ac:dyDescent="0.25">
      <c r="A1366" s="86"/>
    </row>
    <row r="1367" spans="1:1" x14ac:dyDescent="0.25">
      <c r="A1367" s="86"/>
    </row>
    <row r="1368" spans="1:1" x14ac:dyDescent="0.25">
      <c r="A1368" s="86"/>
    </row>
    <row r="1369" spans="1:1" x14ac:dyDescent="0.25">
      <c r="A1369" s="86"/>
    </row>
    <row r="1370" spans="1:1" x14ac:dyDescent="0.25">
      <c r="A1370" s="86"/>
    </row>
    <row r="1371" spans="1:1" x14ac:dyDescent="0.25">
      <c r="A1371" s="86"/>
    </row>
    <row r="1372" spans="1:1" x14ac:dyDescent="0.25">
      <c r="A1372" s="86"/>
    </row>
    <row r="1373" spans="1:1" x14ac:dyDescent="0.25">
      <c r="A1373" s="86"/>
    </row>
    <row r="1374" spans="1:1" x14ac:dyDescent="0.25">
      <c r="A1374" s="86"/>
    </row>
    <row r="1375" spans="1:1" x14ac:dyDescent="0.25">
      <c r="A1375" s="86"/>
    </row>
    <row r="1376" spans="1:1" x14ac:dyDescent="0.25">
      <c r="A1376" s="86"/>
    </row>
    <row r="1377" spans="1:1" x14ac:dyDescent="0.25">
      <c r="A1377" s="86"/>
    </row>
    <row r="1378" spans="1:1" x14ac:dyDescent="0.25">
      <c r="A1378" s="86"/>
    </row>
    <row r="1379" spans="1:1" x14ac:dyDescent="0.25">
      <c r="A1379" s="86"/>
    </row>
    <row r="1380" spans="1:1" x14ac:dyDescent="0.25">
      <c r="A1380" s="86"/>
    </row>
    <row r="1381" spans="1:1" x14ac:dyDescent="0.25">
      <c r="A1381" s="86"/>
    </row>
    <row r="1382" spans="1:1" x14ac:dyDescent="0.25">
      <c r="A1382" s="86"/>
    </row>
    <row r="1383" spans="1:1" x14ac:dyDescent="0.25">
      <c r="A1383" s="86"/>
    </row>
    <row r="1384" spans="1:1" x14ac:dyDescent="0.25">
      <c r="A1384" s="86"/>
    </row>
    <row r="1385" spans="1:1" x14ac:dyDescent="0.25">
      <c r="A1385" s="86"/>
    </row>
    <row r="1386" spans="1:1" x14ac:dyDescent="0.25">
      <c r="A1386" s="86"/>
    </row>
    <row r="1387" spans="1:1" x14ac:dyDescent="0.25">
      <c r="A1387" s="86"/>
    </row>
    <row r="1388" spans="1:1" x14ac:dyDescent="0.25">
      <c r="A1388" s="86"/>
    </row>
    <row r="1389" spans="1:1" x14ac:dyDescent="0.25">
      <c r="A1389" s="86"/>
    </row>
    <row r="1390" spans="1:1" x14ac:dyDescent="0.25">
      <c r="A1390" s="86"/>
    </row>
    <row r="1391" spans="1:1" x14ac:dyDescent="0.25">
      <c r="A1391" s="86"/>
    </row>
    <row r="1392" spans="1:1" x14ac:dyDescent="0.25">
      <c r="A1392" s="86"/>
    </row>
    <row r="1393" spans="1:1" x14ac:dyDescent="0.25">
      <c r="A1393" s="86"/>
    </row>
    <row r="1394" spans="1:1" x14ac:dyDescent="0.25">
      <c r="A1394" s="86"/>
    </row>
    <row r="1395" spans="1:1" x14ac:dyDescent="0.25">
      <c r="A1395" s="86"/>
    </row>
    <row r="1396" spans="1:1" x14ac:dyDescent="0.25">
      <c r="A1396" s="86"/>
    </row>
    <row r="1397" spans="1:1" x14ac:dyDescent="0.25">
      <c r="A1397" s="86"/>
    </row>
    <row r="1398" spans="1:1" x14ac:dyDescent="0.25">
      <c r="A1398" s="86"/>
    </row>
    <row r="1399" spans="1:1" x14ac:dyDescent="0.25">
      <c r="A1399" s="86"/>
    </row>
    <row r="1400" spans="1:1" x14ac:dyDescent="0.25">
      <c r="A1400" s="86"/>
    </row>
    <row r="1401" spans="1:1" x14ac:dyDescent="0.25">
      <c r="A1401" s="86"/>
    </row>
    <row r="1402" spans="1:1" x14ac:dyDescent="0.25">
      <c r="A1402" s="86"/>
    </row>
    <row r="1403" spans="1:1" x14ac:dyDescent="0.25">
      <c r="A1403" s="86"/>
    </row>
    <row r="1404" spans="1:1" x14ac:dyDescent="0.25">
      <c r="A1404" s="86"/>
    </row>
    <row r="1405" spans="1:1" x14ac:dyDescent="0.25">
      <c r="A1405" s="86"/>
    </row>
    <row r="1406" spans="1:1" x14ac:dyDescent="0.25">
      <c r="A1406" s="86"/>
    </row>
    <row r="1407" spans="1:1" x14ac:dyDescent="0.25">
      <c r="A1407" s="86"/>
    </row>
    <row r="1408" spans="1:1" x14ac:dyDescent="0.25">
      <c r="A1408" s="86"/>
    </row>
    <row r="1409" spans="1:1" x14ac:dyDescent="0.25">
      <c r="A1409" s="86"/>
    </row>
    <row r="1410" spans="1:1" x14ac:dyDescent="0.25">
      <c r="A1410" s="86"/>
    </row>
    <row r="1411" spans="1:1" x14ac:dyDescent="0.25">
      <c r="A1411" s="86"/>
    </row>
    <row r="1412" spans="1:1" x14ac:dyDescent="0.25">
      <c r="A1412" s="86"/>
    </row>
    <row r="1413" spans="1:1" x14ac:dyDescent="0.25">
      <c r="A1413" s="86"/>
    </row>
    <row r="1414" spans="1:1" x14ac:dyDescent="0.25">
      <c r="A1414" s="86"/>
    </row>
    <row r="1415" spans="1:1" x14ac:dyDescent="0.25">
      <c r="A1415" s="86"/>
    </row>
    <row r="1416" spans="1:1" x14ac:dyDescent="0.25">
      <c r="A1416" s="86"/>
    </row>
    <row r="1417" spans="1:1" x14ac:dyDescent="0.25">
      <c r="A1417" s="86"/>
    </row>
    <row r="1418" spans="1:1" x14ac:dyDescent="0.25">
      <c r="A1418" s="86"/>
    </row>
    <row r="1419" spans="1:1" x14ac:dyDescent="0.25">
      <c r="A1419" s="86"/>
    </row>
    <row r="1420" spans="1:1" x14ac:dyDescent="0.25">
      <c r="A1420" s="86"/>
    </row>
    <row r="1421" spans="1:1" x14ac:dyDescent="0.25">
      <c r="A1421" s="86"/>
    </row>
    <row r="1422" spans="1:1" x14ac:dyDescent="0.25">
      <c r="A1422" s="86"/>
    </row>
    <row r="1423" spans="1:1" x14ac:dyDescent="0.25">
      <c r="A1423" s="86"/>
    </row>
    <row r="1424" spans="1:1" x14ac:dyDescent="0.25">
      <c r="A1424" s="86"/>
    </row>
    <row r="1425" spans="1:1" x14ac:dyDescent="0.25">
      <c r="A1425" s="86"/>
    </row>
    <row r="1426" spans="1:1" x14ac:dyDescent="0.25">
      <c r="A1426" s="86"/>
    </row>
    <row r="1427" spans="1:1" x14ac:dyDescent="0.25">
      <c r="A1427" s="86"/>
    </row>
    <row r="1428" spans="1:1" x14ac:dyDescent="0.25">
      <c r="A1428" s="86"/>
    </row>
    <row r="1429" spans="1:1" x14ac:dyDescent="0.25">
      <c r="A1429" s="86"/>
    </row>
    <row r="1430" spans="1:1" x14ac:dyDescent="0.25">
      <c r="A1430" s="86"/>
    </row>
    <row r="1431" spans="1:1" x14ac:dyDescent="0.25">
      <c r="A1431" s="86"/>
    </row>
    <row r="1432" spans="1:1" x14ac:dyDescent="0.25">
      <c r="A1432" s="86"/>
    </row>
    <row r="1433" spans="1:1" x14ac:dyDescent="0.25">
      <c r="A1433" s="86"/>
    </row>
    <row r="1434" spans="1:1" x14ac:dyDescent="0.25">
      <c r="A1434" s="86"/>
    </row>
    <row r="1435" spans="1:1" x14ac:dyDescent="0.25">
      <c r="A1435" s="86"/>
    </row>
    <row r="1436" spans="1:1" x14ac:dyDescent="0.25">
      <c r="A1436" s="86"/>
    </row>
    <row r="1437" spans="1:1" x14ac:dyDescent="0.25">
      <c r="A1437" s="86"/>
    </row>
    <row r="1438" spans="1:1" x14ac:dyDescent="0.25">
      <c r="A1438" s="86"/>
    </row>
    <row r="1439" spans="1:1" x14ac:dyDescent="0.25">
      <c r="A1439" s="86"/>
    </row>
    <row r="1440" spans="1:1" x14ac:dyDescent="0.25">
      <c r="A1440" s="86"/>
    </row>
    <row r="1441" spans="1:1" x14ac:dyDescent="0.25">
      <c r="A1441" s="86"/>
    </row>
    <row r="1442" spans="1:1" x14ac:dyDescent="0.25">
      <c r="A1442" s="86"/>
    </row>
    <row r="1443" spans="1:1" x14ac:dyDescent="0.25">
      <c r="A1443" s="86"/>
    </row>
    <row r="1444" spans="1:1" x14ac:dyDescent="0.25">
      <c r="A1444" s="86"/>
    </row>
    <row r="1445" spans="1:1" x14ac:dyDescent="0.25">
      <c r="A1445" s="86"/>
    </row>
    <row r="1446" spans="1:1" x14ac:dyDescent="0.25">
      <c r="A1446" s="86"/>
    </row>
    <row r="1447" spans="1:1" x14ac:dyDescent="0.25">
      <c r="A1447" s="86"/>
    </row>
    <row r="1448" spans="1:1" x14ac:dyDescent="0.25">
      <c r="A1448" s="86"/>
    </row>
    <row r="1449" spans="1:1" x14ac:dyDescent="0.25">
      <c r="A1449" s="86"/>
    </row>
    <row r="1450" spans="1:1" x14ac:dyDescent="0.25">
      <c r="A1450" s="86"/>
    </row>
    <row r="1451" spans="1:1" x14ac:dyDescent="0.25">
      <c r="A1451" s="86"/>
    </row>
    <row r="1452" spans="1:1" x14ac:dyDescent="0.25">
      <c r="A1452" s="86"/>
    </row>
    <row r="1453" spans="1:1" x14ac:dyDescent="0.25">
      <c r="A1453" s="86"/>
    </row>
    <row r="1454" spans="1:1" x14ac:dyDescent="0.25">
      <c r="A1454" s="86"/>
    </row>
    <row r="1455" spans="1:1" x14ac:dyDescent="0.25">
      <c r="A1455" s="86"/>
    </row>
    <row r="1456" spans="1:1" x14ac:dyDescent="0.25">
      <c r="A1456" s="86"/>
    </row>
    <row r="1457" spans="1:1" x14ac:dyDescent="0.25">
      <c r="A1457" s="86"/>
    </row>
    <row r="1458" spans="1:1" x14ac:dyDescent="0.25">
      <c r="A1458" s="86"/>
    </row>
    <row r="1459" spans="1:1" x14ac:dyDescent="0.25">
      <c r="A1459" s="86"/>
    </row>
    <row r="1460" spans="1:1" x14ac:dyDescent="0.25">
      <c r="A1460" s="86"/>
    </row>
    <row r="1461" spans="1:1" x14ac:dyDescent="0.25">
      <c r="A1461" s="86"/>
    </row>
    <row r="1462" spans="1:1" x14ac:dyDescent="0.25">
      <c r="A1462" s="86"/>
    </row>
    <row r="1463" spans="1:1" x14ac:dyDescent="0.25">
      <c r="A1463" s="86"/>
    </row>
    <row r="1464" spans="1:1" x14ac:dyDescent="0.25">
      <c r="A1464" s="86"/>
    </row>
    <row r="1465" spans="1:1" x14ac:dyDescent="0.25">
      <c r="A1465" s="86"/>
    </row>
    <row r="1466" spans="1:1" x14ac:dyDescent="0.25">
      <c r="A1466" s="86"/>
    </row>
    <row r="1467" spans="1:1" x14ac:dyDescent="0.25">
      <c r="A1467" s="86"/>
    </row>
    <row r="1468" spans="1:1" x14ac:dyDescent="0.25">
      <c r="A1468" s="86"/>
    </row>
    <row r="1469" spans="1:1" x14ac:dyDescent="0.25">
      <c r="A1469" s="86"/>
    </row>
    <row r="1470" spans="1:1" x14ac:dyDescent="0.25">
      <c r="A1470" s="86"/>
    </row>
    <row r="1471" spans="1:1" x14ac:dyDescent="0.25">
      <c r="A1471" s="86"/>
    </row>
    <row r="1472" spans="1:1" x14ac:dyDescent="0.25">
      <c r="A1472" s="86"/>
    </row>
    <row r="1473" spans="1:1" x14ac:dyDescent="0.25">
      <c r="A1473" s="86"/>
    </row>
    <row r="1474" spans="1:1" x14ac:dyDescent="0.25">
      <c r="A1474" s="86"/>
    </row>
    <row r="1475" spans="1:1" x14ac:dyDescent="0.25">
      <c r="A1475" s="86"/>
    </row>
    <row r="1476" spans="1:1" x14ac:dyDescent="0.25">
      <c r="A1476" s="86"/>
    </row>
    <row r="1477" spans="1:1" x14ac:dyDescent="0.25">
      <c r="A1477" s="86"/>
    </row>
    <row r="1478" spans="1:1" x14ac:dyDescent="0.25">
      <c r="A1478" s="86"/>
    </row>
    <row r="1479" spans="1:1" x14ac:dyDescent="0.25">
      <c r="A1479" s="86"/>
    </row>
    <row r="1480" spans="1:1" x14ac:dyDescent="0.25">
      <c r="A1480" s="86"/>
    </row>
    <row r="1481" spans="1:1" x14ac:dyDescent="0.25">
      <c r="A1481" s="86"/>
    </row>
    <row r="1482" spans="1:1" x14ac:dyDescent="0.25">
      <c r="A1482" s="86"/>
    </row>
    <row r="1483" spans="1:1" x14ac:dyDescent="0.25">
      <c r="A1483" s="86"/>
    </row>
    <row r="1484" spans="1:1" x14ac:dyDescent="0.25">
      <c r="A1484" s="86"/>
    </row>
    <row r="1485" spans="1:1" x14ac:dyDescent="0.25">
      <c r="A1485" s="86"/>
    </row>
    <row r="1486" spans="1:1" x14ac:dyDescent="0.25">
      <c r="A1486" s="86"/>
    </row>
    <row r="1487" spans="1:1" x14ac:dyDescent="0.25">
      <c r="A1487" s="86"/>
    </row>
    <row r="1488" spans="1:1" x14ac:dyDescent="0.25">
      <c r="A1488" s="86"/>
    </row>
    <row r="1489" spans="1:1" x14ac:dyDescent="0.25">
      <c r="A1489" s="86"/>
    </row>
    <row r="1490" spans="1:1" x14ac:dyDescent="0.25">
      <c r="A1490" s="86"/>
    </row>
    <row r="1491" spans="1:1" x14ac:dyDescent="0.25">
      <c r="A1491" s="86"/>
    </row>
    <row r="1492" spans="1:1" x14ac:dyDescent="0.25">
      <c r="A1492" s="86"/>
    </row>
    <row r="1493" spans="1:1" x14ac:dyDescent="0.25">
      <c r="A1493" s="86"/>
    </row>
    <row r="1494" spans="1:1" x14ac:dyDescent="0.25">
      <c r="A1494" s="86"/>
    </row>
    <row r="1495" spans="1:1" x14ac:dyDescent="0.25">
      <c r="A1495" s="86"/>
    </row>
    <row r="1496" spans="1:1" x14ac:dyDescent="0.25">
      <c r="A1496" s="86"/>
    </row>
    <row r="1497" spans="1:1" x14ac:dyDescent="0.25">
      <c r="A1497" s="86"/>
    </row>
    <row r="1498" spans="1:1" x14ac:dyDescent="0.25">
      <c r="A1498" s="86"/>
    </row>
    <row r="1499" spans="1:1" x14ac:dyDescent="0.25">
      <c r="A1499" s="86"/>
    </row>
    <row r="1500" spans="1:1" x14ac:dyDescent="0.25">
      <c r="A1500" s="86"/>
    </row>
    <row r="1501" spans="1:1" x14ac:dyDescent="0.25">
      <c r="A1501" s="86"/>
    </row>
    <row r="1502" spans="1:1" x14ac:dyDescent="0.25">
      <c r="A1502" s="86"/>
    </row>
    <row r="1503" spans="1:1" x14ac:dyDescent="0.25">
      <c r="A1503" s="86"/>
    </row>
    <row r="1504" spans="1:1" x14ac:dyDescent="0.25">
      <c r="A1504" s="86"/>
    </row>
    <row r="1505" spans="1:1" x14ac:dyDescent="0.25">
      <c r="A1505" s="86"/>
    </row>
    <row r="1506" spans="1:1" x14ac:dyDescent="0.25">
      <c r="A1506" s="86"/>
    </row>
    <row r="1507" spans="1:1" x14ac:dyDescent="0.25">
      <c r="A1507" s="86"/>
    </row>
    <row r="1508" spans="1:1" x14ac:dyDescent="0.25">
      <c r="A1508" s="86"/>
    </row>
    <row r="1509" spans="1:1" x14ac:dyDescent="0.25">
      <c r="A1509" s="86"/>
    </row>
    <row r="1510" spans="1:1" x14ac:dyDescent="0.25">
      <c r="A1510" s="86"/>
    </row>
    <row r="1511" spans="1:1" x14ac:dyDescent="0.25">
      <c r="A1511" s="86"/>
    </row>
    <row r="1512" spans="1:1" x14ac:dyDescent="0.25">
      <c r="A1512" s="86"/>
    </row>
    <row r="1513" spans="1:1" x14ac:dyDescent="0.25">
      <c r="A1513" s="86"/>
    </row>
    <row r="1514" spans="1:1" x14ac:dyDescent="0.25">
      <c r="A1514" s="86"/>
    </row>
    <row r="1515" spans="1:1" x14ac:dyDescent="0.25">
      <c r="A1515" s="86"/>
    </row>
    <row r="1516" spans="1:1" x14ac:dyDescent="0.25">
      <c r="A1516" s="86"/>
    </row>
    <row r="1517" spans="1:1" x14ac:dyDescent="0.25">
      <c r="A1517" s="86"/>
    </row>
    <row r="1518" spans="1:1" x14ac:dyDescent="0.25">
      <c r="A1518" s="86"/>
    </row>
    <row r="1519" spans="1:1" x14ac:dyDescent="0.25">
      <c r="A1519" s="86"/>
    </row>
    <row r="1520" spans="1:1" x14ac:dyDescent="0.25">
      <c r="A1520" s="86"/>
    </row>
    <row r="1521" spans="1:1" x14ac:dyDescent="0.25">
      <c r="A1521" s="86"/>
    </row>
    <row r="1522" spans="1:1" x14ac:dyDescent="0.25">
      <c r="A1522" s="86"/>
    </row>
    <row r="1523" spans="1:1" x14ac:dyDescent="0.25">
      <c r="A1523" s="86"/>
    </row>
    <row r="1524" spans="1:1" x14ac:dyDescent="0.25">
      <c r="A1524" s="86"/>
    </row>
    <row r="1525" spans="1:1" x14ac:dyDescent="0.25">
      <c r="A1525" s="86"/>
    </row>
    <row r="1526" spans="1:1" x14ac:dyDescent="0.25">
      <c r="A1526" s="86"/>
    </row>
    <row r="1527" spans="1:1" x14ac:dyDescent="0.25">
      <c r="A1527" s="86"/>
    </row>
    <row r="1528" spans="1:1" x14ac:dyDescent="0.25">
      <c r="A1528" s="86"/>
    </row>
    <row r="1529" spans="1:1" x14ac:dyDescent="0.25">
      <c r="A1529" s="86"/>
    </row>
    <row r="1530" spans="1:1" x14ac:dyDescent="0.25">
      <c r="A1530" s="86"/>
    </row>
    <row r="1531" spans="1:1" x14ac:dyDescent="0.25">
      <c r="A1531" s="86"/>
    </row>
    <row r="1532" spans="1:1" x14ac:dyDescent="0.25">
      <c r="A1532" s="86"/>
    </row>
    <row r="1533" spans="1:1" x14ac:dyDescent="0.25">
      <c r="A1533" s="86"/>
    </row>
    <row r="1534" spans="1:1" x14ac:dyDescent="0.25">
      <c r="A1534" s="86"/>
    </row>
    <row r="1535" spans="1:1" x14ac:dyDescent="0.25">
      <c r="A1535" s="86"/>
    </row>
    <row r="1536" spans="1:1" x14ac:dyDescent="0.25">
      <c r="A1536" s="86"/>
    </row>
    <row r="1537" spans="1:1" x14ac:dyDescent="0.25">
      <c r="A1537" s="86"/>
    </row>
    <row r="1538" spans="1:1" x14ac:dyDescent="0.25">
      <c r="A1538" s="86"/>
    </row>
    <row r="1539" spans="1:1" x14ac:dyDescent="0.25">
      <c r="A1539" s="86"/>
    </row>
    <row r="1540" spans="1:1" x14ac:dyDescent="0.25">
      <c r="A1540" s="86"/>
    </row>
    <row r="1541" spans="1:1" x14ac:dyDescent="0.25">
      <c r="A1541" s="86"/>
    </row>
    <row r="1542" spans="1:1" x14ac:dyDescent="0.25">
      <c r="A1542" s="86"/>
    </row>
    <row r="1543" spans="1:1" x14ac:dyDescent="0.25">
      <c r="A1543" s="86"/>
    </row>
    <row r="1544" spans="1:1" x14ac:dyDescent="0.25">
      <c r="A1544" s="86"/>
    </row>
    <row r="1545" spans="1:1" x14ac:dyDescent="0.25">
      <c r="A1545" s="86"/>
    </row>
    <row r="1546" spans="1:1" x14ac:dyDescent="0.25">
      <c r="A1546" s="86"/>
    </row>
    <row r="1547" spans="1:1" x14ac:dyDescent="0.25">
      <c r="A1547" s="86"/>
    </row>
    <row r="1548" spans="1:1" x14ac:dyDescent="0.25">
      <c r="A1548" s="86"/>
    </row>
    <row r="1549" spans="1:1" x14ac:dyDescent="0.25">
      <c r="A1549" s="86"/>
    </row>
    <row r="1550" spans="1:1" x14ac:dyDescent="0.25">
      <c r="A1550" s="86"/>
    </row>
    <row r="1551" spans="1:1" x14ac:dyDescent="0.25">
      <c r="A1551" s="86"/>
    </row>
    <row r="1552" spans="1:1" x14ac:dyDescent="0.25">
      <c r="A1552" s="86"/>
    </row>
    <row r="1553" spans="1:1" x14ac:dyDescent="0.25">
      <c r="A1553" s="86"/>
    </row>
    <row r="1554" spans="1:1" x14ac:dyDescent="0.25">
      <c r="A1554" s="86"/>
    </row>
    <row r="1555" spans="1:1" x14ac:dyDescent="0.25">
      <c r="A1555" s="86"/>
    </row>
    <row r="1556" spans="1:1" x14ac:dyDescent="0.25">
      <c r="A1556" s="86"/>
    </row>
    <row r="1557" spans="1:1" x14ac:dyDescent="0.25">
      <c r="A1557" s="86"/>
    </row>
    <row r="1558" spans="1:1" x14ac:dyDescent="0.25">
      <c r="A1558" s="86"/>
    </row>
    <row r="1559" spans="1:1" x14ac:dyDescent="0.25">
      <c r="A1559" s="86"/>
    </row>
    <row r="1560" spans="1:1" x14ac:dyDescent="0.25">
      <c r="A1560" s="86"/>
    </row>
    <row r="1561" spans="1:1" x14ac:dyDescent="0.25">
      <c r="A1561" s="86"/>
    </row>
    <row r="1562" spans="1:1" x14ac:dyDescent="0.25">
      <c r="A1562" s="86"/>
    </row>
    <row r="1563" spans="1:1" x14ac:dyDescent="0.25">
      <c r="A1563" s="86"/>
    </row>
    <row r="1564" spans="1:1" x14ac:dyDescent="0.25">
      <c r="A1564" s="86"/>
    </row>
    <row r="1565" spans="1:1" x14ac:dyDescent="0.25">
      <c r="A1565" s="86"/>
    </row>
    <row r="1566" spans="1:1" x14ac:dyDescent="0.25">
      <c r="A1566" s="86"/>
    </row>
    <row r="1567" spans="1:1" x14ac:dyDescent="0.25">
      <c r="A1567" s="86"/>
    </row>
    <row r="1568" spans="1:1" x14ac:dyDescent="0.25">
      <c r="A1568" s="86"/>
    </row>
    <row r="1569" spans="1:1" x14ac:dyDescent="0.25">
      <c r="A1569" s="86"/>
    </row>
    <row r="1570" spans="1:1" x14ac:dyDescent="0.25">
      <c r="A1570" s="86"/>
    </row>
    <row r="1571" spans="1:1" x14ac:dyDescent="0.25">
      <c r="A1571" s="86"/>
    </row>
    <row r="1572" spans="1:1" x14ac:dyDescent="0.25">
      <c r="A1572" s="86"/>
    </row>
    <row r="1573" spans="1:1" x14ac:dyDescent="0.25">
      <c r="A1573" s="86"/>
    </row>
    <row r="1574" spans="1:1" x14ac:dyDescent="0.25">
      <c r="A1574" s="86"/>
    </row>
    <row r="1575" spans="1:1" x14ac:dyDescent="0.25">
      <c r="A1575" s="86"/>
    </row>
    <row r="1576" spans="1:1" x14ac:dyDescent="0.25">
      <c r="A1576" s="86"/>
    </row>
    <row r="1577" spans="1:1" x14ac:dyDescent="0.25">
      <c r="A1577" s="86"/>
    </row>
    <row r="1578" spans="1:1" x14ac:dyDescent="0.25">
      <c r="A1578" s="86"/>
    </row>
    <row r="1579" spans="1:1" x14ac:dyDescent="0.25">
      <c r="A1579" s="86"/>
    </row>
    <row r="1580" spans="1:1" x14ac:dyDescent="0.25">
      <c r="A1580" s="86"/>
    </row>
    <row r="1581" spans="1:1" x14ac:dyDescent="0.25">
      <c r="A1581" s="86"/>
    </row>
    <row r="1582" spans="1:1" x14ac:dyDescent="0.25">
      <c r="A1582" s="86"/>
    </row>
    <row r="1583" spans="1:1" x14ac:dyDescent="0.25">
      <c r="A1583" s="86"/>
    </row>
    <row r="1584" spans="1:1" x14ac:dyDescent="0.25">
      <c r="A1584" s="86"/>
    </row>
    <row r="1585" spans="1:1" x14ac:dyDescent="0.25">
      <c r="A1585" s="86"/>
    </row>
    <row r="1586" spans="1:1" x14ac:dyDescent="0.25">
      <c r="A1586" s="86"/>
    </row>
    <row r="1587" spans="1:1" x14ac:dyDescent="0.25">
      <c r="A1587" s="86"/>
    </row>
    <row r="1588" spans="1:1" x14ac:dyDescent="0.25">
      <c r="A1588" s="86"/>
    </row>
    <row r="1589" spans="1:1" x14ac:dyDescent="0.25">
      <c r="A1589" s="86"/>
    </row>
    <row r="1590" spans="1:1" x14ac:dyDescent="0.25">
      <c r="A1590" s="86"/>
    </row>
    <row r="1591" spans="1:1" x14ac:dyDescent="0.25">
      <c r="A1591" s="86"/>
    </row>
    <row r="1592" spans="1:1" x14ac:dyDescent="0.25">
      <c r="A1592" s="86"/>
    </row>
    <row r="1593" spans="1:1" x14ac:dyDescent="0.25">
      <c r="A1593" s="86"/>
    </row>
    <row r="1594" spans="1:1" x14ac:dyDescent="0.25">
      <c r="A1594" s="86"/>
    </row>
    <row r="1595" spans="1:1" x14ac:dyDescent="0.25">
      <c r="A1595" s="86"/>
    </row>
    <row r="1596" spans="1:1" x14ac:dyDescent="0.25">
      <c r="A1596" s="86"/>
    </row>
    <row r="1597" spans="1:1" x14ac:dyDescent="0.25">
      <c r="A1597" s="86"/>
    </row>
    <row r="1598" spans="1:1" x14ac:dyDescent="0.25">
      <c r="A1598" s="86"/>
    </row>
    <row r="1599" spans="1:1" x14ac:dyDescent="0.25">
      <c r="A1599" s="86"/>
    </row>
    <row r="1600" spans="1:1" x14ac:dyDescent="0.25">
      <c r="A1600" s="86"/>
    </row>
    <row r="1601" spans="1:1" x14ac:dyDescent="0.25">
      <c r="A1601" s="86"/>
    </row>
    <row r="1602" spans="1:1" x14ac:dyDescent="0.25">
      <c r="A1602" s="86"/>
    </row>
    <row r="1603" spans="1:1" x14ac:dyDescent="0.25">
      <c r="A1603" s="86"/>
    </row>
    <row r="1604" spans="1:1" x14ac:dyDescent="0.25">
      <c r="A1604" s="86"/>
    </row>
    <row r="1605" spans="1:1" x14ac:dyDescent="0.25">
      <c r="A1605" s="86"/>
    </row>
    <row r="1606" spans="1:1" x14ac:dyDescent="0.25">
      <c r="A1606" s="86"/>
    </row>
    <row r="1607" spans="1:1" x14ac:dyDescent="0.25">
      <c r="A1607" s="86"/>
    </row>
    <row r="1608" spans="1:1" x14ac:dyDescent="0.25">
      <c r="A1608" s="86"/>
    </row>
    <row r="1609" spans="1:1" x14ac:dyDescent="0.25">
      <c r="A1609" s="86"/>
    </row>
    <row r="1610" spans="1:1" x14ac:dyDescent="0.25">
      <c r="A1610" s="86"/>
    </row>
    <row r="1611" spans="1:1" x14ac:dyDescent="0.25">
      <c r="A1611" s="86"/>
    </row>
    <row r="1612" spans="1:1" x14ac:dyDescent="0.25">
      <c r="A1612" s="86"/>
    </row>
    <row r="1613" spans="1:1" x14ac:dyDescent="0.25">
      <c r="A1613" s="86"/>
    </row>
    <row r="1614" spans="1:1" x14ac:dyDescent="0.25">
      <c r="A1614" s="86"/>
    </row>
    <row r="1615" spans="1:1" x14ac:dyDescent="0.25">
      <c r="A1615" s="86"/>
    </row>
    <row r="1616" spans="1:1" x14ac:dyDescent="0.25">
      <c r="A1616" s="86"/>
    </row>
    <row r="1617" spans="1:1" x14ac:dyDescent="0.25">
      <c r="A1617" s="86"/>
    </row>
    <row r="1618" spans="1:1" x14ac:dyDescent="0.25">
      <c r="A1618" s="86"/>
    </row>
    <row r="1619" spans="1:1" x14ac:dyDescent="0.25">
      <c r="A1619" s="86"/>
    </row>
    <row r="1620" spans="1:1" x14ac:dyDescent="0.25">
      <c r="A1620" s="86"/>
    </row>
    <row r="1621" spans="1:1" x14ac:dyDescent="0.25">
      <c r="A1621" s="86"/>
    </row>
    <row r="1622" spans="1:1" x14ac:dyDescent="0.25">
      <c r="A1622" s="86"/>
    </row>
    <row r="1623" spans="1:1" x14ac:dyDescent="0.25">
      <c r="A1623" s="86"/>
    </row>
    <row r="1624" spans="1:1" x14ac:dyDescent="0.25">
      <c r="A1624" s="86"/>
    </row>
    <row r="1625" spans="1:1" x14ac:dyDescent="0.25">
      <c r="A1625" s="86"/>
    </row>
    <row r="1626" spans="1:1" x14ac:dyDescent="0.25">
      <c r="A1626" s="86"/>
    </row>
    <row r="1627" spans="1:1" x14ac:dyDescent="0.25">
      <c r="A1627" s="86"/>
    </row>
    <row r="1628" spans="1:1" x14ac:dyDescent="0.25">
      <c r="A1628" s="86"/>
    </row>
    <row r="1629" spans="1:1" x14ac:dyDescent="0.25">
      <c r="A1629" s="86"/>
    </row>
    <row r="1630" spans="1:1" x14ac:dyDescent="0.25">
      <c r="A1630" s="86"/>
    </row>
    <row r="1631" spans="1:1" x14ac:dyDescent="0.25">
      <c r="A1631" s="86"/>
    </row>
    <row r="1632" spans="1:1" x14ac:dyDescent="0.25">
      <c r="A1632" s="86"/>
    </row>
    <row r="1633" spans="1:1" x14ac:dyDescent="0.25">
      <c r="A1633" s="86"/>
    </row>
    <row r="1634" spans="1:1" x14ac:dyDescent="0.25">
      <c r="A1634" s="86"/>
    </row>
    <row r="1635" spans="1:1" x14ac:dyDescent="0.25">
      <c r="A1635" s="86"/>
    </row>
    <row r="1636" spans="1:1" x14ac:dyDescent="0.25">
      <c r="A1636" s="86"/>
    </row>
    <row r="1637" spans="1:1" x14ac:dyDescent="0.25">
      <c r="A1637" s="86"/>
    </row>
    <row r="1638" spans="1:1" x14ac:dyDescent="0.25">
      <c r="A1638" s="86"/>
    </row>
    <row r="1639" spans="1:1" x14ac:dyDescent="0.25">
      <c r="A1639" s="86"/>
    </row>
    <row r="1640" spans="1:1" x14ac:dyDescent="0.25">
      <c r="A1640" s="86"/>
    </row>
    <row r="1641" spans="1:1" x14ac:dyDescent="0.25">
      <c r="A1641" s="86"/>
    </row>
    <row r="1642" spans="1:1" x14ac:dyDescent="0.25">
      <c r="A1642" s="86"/>
    </row>
    <row r="1643" spans="1:1" x14ac:dyDescent="0.25">
      <c r="A1643" s="86"/>
    </row>
    <row r="1644" spans="1:1" x14ac:dyDescent="0.25">
      <c r="A1644" s="86"/>
    </row>
    <row r="1645" spans="1:1" x14ac:dyDescent="0.25">
      <c r="A1645" s="86"/>
    </row>
    <row r="1646" spans="1:1" x14ac:dyDescent="0.25">
      <c r="A1646" s="86"/>
    </row>
    <row r="1647" spans="1:1" x14ac:dyDescent="0.25">
      <c r="A1647" s="86"/>
    </row>
    <row r="1648" spans="1:1" x14ac:dyDescent="0.25">
      <c r="A1648" s="86"/>
    </row>
    <row r="1649" spans="1:1" x14ac:dyDescent="0.25">
      <c r="A1649" s="86"/>
    </row>
    <row r="1650" spans="1:1" x14ac:dyDescent="0.25">
      <c r="A1650" s="86"/>
    </row>
    <row r="1651" spans="1:1" x14ac:dyDescent="0.25">
      <c r="A1651" s="86"/>
    </row>
    <row r="1652" spans="1:1" x14ac:dyDescent="0.25">
      <c r="A1652" s="86"/>
    </row>
    <row r="1653" spans="1:1" x14ac:dyDescent="0.25">
      <c r="A1653" s="86"/>
    </row>
    <row r="1654" spans="1:1" x14ac:dyDescent="0.25">
      <c r="A1654" s="86"/>
    </row>
    <row r="1655" spans="1:1" x14ac:dyDescent="0.25">
      <c r="A1655" s="86"/>
    </row>
    <row r="1656" spans="1:1" x14ac:dyDescent="0.25">
      <c r="A1656" s="86"/>
    </row>
    <row r="1657" spans="1:1" x14ac:dyDescent="0.25">
      <c r="A1657" s="86"/>
    </row>
    <row r="1658" spans="1:1" x14ac:dyDescent="0.25">
      <c r="A1658" s="86"/>
    </row>
    <row r="1659" spans="1:1" x14ac:dyDescent="0.25">
      <c r="A1659" s="86"/>
    </row>
    <row r="1660" spans="1:1" x14ac:dyDescent="0.25">
      <c r="A1660" s="86"/>
    </row>
    <row r="1661" spans="1:1" x14ac:dyDescent="0.25">
      <c r="A1661" s="86"/>
    </row>
    <row r="1662" spans="1:1" x14ac:dyDescent="0.25">
      <c r="A1662" s="86"/>
    </row>
    <row r="1663" spans="1:1" x14ac:dyDescent="0.25">
      <c r="A1663" s="86"/>
    </row>
    <row r="1664" spans="1:1" x14ac:dyDescent="0.25">
      <c r="A1664" s="86"/>
    </row>
    <row r="1665" spans="1:1" x14ac:dyDescent="0.25">
      <c r="A1665" s="86"/>
    </row>
    <row r="1666" spans="1:1" x14ac:dyDescent="0.25">
      <c r="A1666" s="86"/>
    </row>
    <row r="1667" spans="1:1" x14ac:dyDescent="0.25">
      <c r="A1667" s="86"/>
    </row>
    <row r="1668" spans="1:1" x14ac:dyDescent="0.25">
      <c r="A1668" s="86"/>
    </row>
    <row r="1669" spans="1:1" x14ac:dyDescent="0.25">
      <c r="A1669" s="86"/>
    </row>
    <row r="1670" spans="1:1" x14ac:dyDescent="0.25">
      <c r="A1670" s="86"/>
    </row>
    <row r="1671" spans="1:1" x14ac:dyDescent="0.25">
      <c r="A1671" s="86"/>
    </row>
    <row r="1672" spans="1:1" x14ac:dyDescent="0.25">
      <c r="A1672" s="86"/>
    </row>
    <row r="1673" spans="1:1" x14ac:dyDescent="0.25">
      <c r="A1673" s="86"/>
    </row>
    <row r="1674" spans="1:1" x14ac:dyDescent="0.25">
      <c r="A1674" s="86"/>
    </row>
    <row r="1675" spans="1:1" x14ac:dyDescent="0.25">
      <c r="A1675" s="86"/>
    </row>
    <row r="1676" spans="1:1" x14ac:dyDescent="0.25">
      <c r="A1676" s="86"/>
    </row>
    <row r="1677" spans="1:1" x14ac:dyDescent="0.25">
      <c r="A1677" s="86"/>
    </row>
    <row r="1678" spans="1:1" x14ac:dyDescent="0.25">
      <c r="A1678" s="86"/>
    </row>
    <row r="1679" spans="1:1" x14ac:dyDescent="0.25">
      <c r="A1679" s="86"/>
    </row>
    <row r="1680" spans="1:1" x14ac:dyDescent="0.25">
      <c r="A1680" s="86"/>
    </row>
    <row r="1681" spans="1:1" x14ac:dyDescent="0.25">
      <c r="A1681" s="86"/>
    </row>
    <row r="1682" spans="1:1" x14ac:dyDescent="0.25">
      <c r="A1682" s="86"/>
    </row>
    <row r="1683" spans="1:1" x14ac:dyDescent="0.25">
      <c r="A1683" s="86"/>
    </row>
    <row r="1684" spans="1:1" x14ac:dyDescent="0.25">
      <c r="A1684" s="86"/>
    </row>
    <row r="1685" spans="1:1" x14ac:dyDescent="0.25">
      <c r="A1685" s="86"/>
    </row>
    <row r="1686" spans="1:1" x14ac:dyDescent="0.25">
      <c r="A1686" s="86"/>
    </row>
    <row r="1687" spans="1:1" x14ac:dyDescent="0.25">
      <c r="A1687" s="86"/>
    </row>
    <row r="1688" spans="1:1" x14ac:dyDescent="0.25">
      <c r="A1688" s="86"/>
    </row>
    <row r="1689" spans="1:1" x14ac:dyDescent="0.25">
      <c r="A1689" s="86"/>
    </row>
    <row r="1690" spans="1:1" x14ac:dyDescent="0.25">
      <c r="A1690" s="86"/>
    </row>
    <row r="1691" spans="1:1" x14ac:dyDescent="0.25">
      <c r="A1691" s="86"/>
    </row>
    <row r="1692" spans="1:1" x14ac:dyDescent="0.25">
      <c r="A1692" s="86"/>
    </row>
    <row r="1693" spans="1:1" x14ac:dyDescent="0.25">
      <c r="A1693" s="86"/>
    </row>
    <row r="1694" spans="1:1" x14ac:dyDescent="0.25">
      <c r="A1694" s="86"/>
    </row>
    <row r="1695" spans="1:1" x14ac:dyDescent="0.25">
      <c r="A1695" s="86"/>
    </row>
    <row r="1696" spans="1:1" x14ac:dyDescent="0.25">
      <c r="A1696" s="86"/>
    </row>
    <row r="1697" spans="1:1" x14ac:dyDescent="0.25">
      <c r="A1697" s="86"/>
    </row>
    <row r="1698" spans="1:1" x14ac:dyDescent="0.25">
      <c r="A1698" s="86"/>
    </row>
    <row r="1699" spans="1:1" x14ac:dyDescent="0.25">
      <c r="A1699" s="86"/>
    </row>
    <row r="1700" spans="1:1" x14ac:dyDescent="0.25">
      <c r="A1700" s="86"/>
    </row>
    <row r="1701" spans="1:1" x14ac:dyDescent="0.25">
      <c r="A1701" s="86"/>
    </row>
    <row r="1702" spans="1:1" x14ac:dyDescent="0.25">
      <c r="A1702" s="86"/>
    </row>
    <row r="1703" spans="1:1" x14ac:dyDescent="0.25">
      <c r="A1703" s="86"/>
    </row>
    <row r="1704" spans="1:1" x14ac:dyDescent="0.25">
      <c r="A1704" s="86"/>
    </row>
    <row r="1705" spans="1:1" x14ac:dyDescent="0.25">
      <c r="A1705" s="86"/>
    </row>
    <row r="1706" spans="1:1" x14ac:dyDescent="0.25">
      <c r="A1706" s="86"/>
    </row>
    <row r="1707" spans="1:1" x14ac:dyDescent="0.25">
      <c r="A1707" s="86"/>
    </row>
    <row r="1708" spans="1:1" x14ac:dyDescent="0.25">
      <c r="A1708" s="86"/>
    </row>
    <row r="1709" spans="1:1" x14ac:dyDescent="0.25">
      <c r="A1709" s="86"/>
    </row>
    <row r="1710" spans="1:1" x14ac:dyDescent="0.25">
      <c r="A1710" s="86"/>
    </row>
    <row r="1711" spans="1:1" x14ac:dyDescent="0.25">
      <c r="A1711" s="86"/>
    </row>
    <row r="1712" spans="1:1" x14ac:dyDescent="0.25">
      <c r="A1712" s="86"/>
    </row>
    <row r="1713" spans="1:1" x14ac:dyDescent="0.25">
      <c r="A1713" s="86"/>
    </row>
    <row r="1714" spans="1:1" x14ac:dyDescent="0.25">
      <c r="A1714" s="86"/>
    </row>
    <row r="1715" spans="1:1" x14ac:dyDescent="0.25">
      <c r="A1715" s="86"/>
    </row>
    <row r="1716" spans="1:1" x14ac:dyDescent="0.25">
      <c r="A1716" s="86"/>
    </row>
    <row r="1717" spans="1:1" x14ac:dyDescent="0.25">
      <c r="A1717" s="86"/>
    </row>
    <row r="1718" spans="1:1" x14ac:dyDescent="0.25">
      <c r="A1718" s="86"/>
    </row>
    <row r="1719" spans="1:1" x14ac:dyDescent="0.25">
      <c r="A1719" s="86"/>
    </row>
    <row r="1720" spans="1:1" x14ac:dyDescent="0.25">
      <c r="A1720" s="86"/>
    </row>
    <row r="1721" spans="1:1" x14ac:dyDescent="0.25">
      <c r="A1721" s="86"/>
    </row>
    <row r="1722" spans="1:1" x14ac:dyDescent="0.25">
      <c r="A1722" s="86"/>
    </row>
    <row r="1723" spans="1:1" x14ac:dyDescent="0.25">
      <c r="A1723" s="86"/>
    </row>
    <row r="1724" spans="1:1" x14ac:dyDescent="0.25">
      <c r="A1724" s="86"/>
    </row>
    <row r="1725" spans="1:1" x14ac:dyDescent="0.25">
      <c r="A1725" s="86"/>
    </row>
    <row r="1726" spans="1:1" x14ac:dyDescent="0.25">
      <c r="A1726" s="86"/>
    </row>
    <row r="1727" spans="1:1" x14ac:dyDescent="0.25">
      <c r="A1727" s="86"/>
    </row>
    <row r="1728" spans="1:1" x14ac:dyDescent="0.25">
      <c r="A1728" s="86"/>
    </row>
    <row r="1729" spans="1:1" x14ac:dyDescent="0.25">
      <c r="A1729" s="86"/>
    </row>
    <row r="1730" spans="1:1" x14ac:dyDescent="0.25">
      <c r="A1730" s="86"/>
    </row>
    <row r="1731" spans="1:1" x14ac:dyDescent="0.25">
      <c r="A1731" s="86"/>
    </row>
    <row r="1732" spans="1:1" x14ac:dyDescent="0.25">
      <c r="A1732" s="86"/>
    </row>
    <row r="1733" spans="1:1" x14ac:dyDescent="0.25">
      <c r="A1733" s="86"/>
    </row>
    <row r="1734" spans="1:1" x14ac:dyDescent="0.25">
      <c r="A1734" s="86"/>
    </row>
    <row r="1735" spans="1:1" x14ac:dyDescent="0.25">
      <c r="A1735" s="86"/>
    </row>
    <row r="1736" spans="1:1" x14ac:dyDescent="0.25">
      <c r="A1736" s="86"/>
    </row>
    <row r="1737" spans="1:1" x14ac:dyDescent="0.25">
      <c r="A1737" s="86"/>
    </row>
    <row r="1738" spans="1:1" x14ac:dyDescent="0.25">
      <c r="A1738" s="86"/>
    </row>
    <row r="1739" spans="1:1" x14ac:dyDescent="0.25">
      <c r="A1739" s="86"/>
    </row>
    <row r="1740" spans="1:1" x14ac:dyDescent="0.25">
      <c r="A1740" s="86"/>
    </row>
    <row r="1741" spans="1:1" x14ac:dyDescent="0.25">
      <c r="A1741" s="86"/>
    </row>
    <row r="1742" spans="1:1" x14ac:dyDescent="0.25">
      <c r="A1742" s="86"/>
    </row>
    <row r="1743" spans="1:1" x14ac:dyDescent="0.25">
      <c r="A1743" s="86"/>
    </row>
    <row r="1744" spans="1:1" x14ac:dyDescent="0.25">
      <c r="A1744" s="86"/>
    </row>
    <row r="1745" spans="1:1" x14ac:dyDescent="0.25">
      <c r="A1745" s="86"/>
    </row>
    <row r="1746" spans="1:1" x14ac:dyDescent="0.25">
      <c r="A1746" s="86"/>
    </row>
    <row r="1747" spans="1:1" x14ac:dyDescent="0.25">
      <c r="A1747" s="86"/>
    </row>
    <row r="1748" spans="1:1" x14ac:dyDescent="0.25">
      <c r="A1748" s="86"/>
    </row>
    <row r="1749" spans="1:1" x14ac:dyDescent="0.25">
      <c r="A1749" s="86"/>
    </row>
    <row r="1750" spans="1:1" x14ac:dyDescent="0.25">
      <c r="A1750" s="86"/>
    </row>
    <row r="1751" spans="1:1" x14ac:dyDescent="0.25">
      <c r="A1751" s="86"/>
    </row>
    <row r="1752" spans="1:1" x14ac:dyDescent="0.25">
      <c r="A1752" s="86"/>
    </row>
    <row r="1753" spans="1:1" x14ac:dyDescent="0.25">
      <c r="A1753" s="86"/>
    </row>
    <row r="1754" spans="1:1" x14ac:dyDescent="0.25">
      <c r="A1754" s="86"/>
    </row>
    <row r="1755" spans="1:1" x14ac:dyDescent="0.25">
      <c r="A1755" s="86"/>
    </row>
    <row r="1756" spans="1:1" x14ac:dyDescent="0.25">
      <c r="A1756" s="86"/>
    </row>
    <row r="1757" spans="1:1" x14ac:dyDescent="0.25">
      <c r="A1757" s="86"/>
    </row>
    <row r="1758" spans="1:1" x14ac:dyDescent="0.25">
      <c r="A1758" s="86"/>
    </row>
    <row r="1759" spans="1:1" x14ac:dyDescent="0.25">
      <c r="A1759" s="86"/>
    </row>
    <row r="1760" spans="1:1" x14ac:dyDescent="0.25">
      <c r="A1760" s="86"/>
    </row>
    <row r="1761" spans="1:1" x14ac:dyDescent="0.25">
      <c r="A1761" s="86"/>
    </row>
    <row r="1762" spans="1:1" x14ac:dyDescent="0.25">
      <c r="A1762" s="86"/>
    </row>
    <row r="1763" spans="1:1" x14ac:dyDescent="0.25">
      <c r="A1763" s="86"/>
    </row>
    <row r="1764" spans="1:1" x14ac:dyDescent="0.25">
      <c r="A1764" s="86"/>
    </row>
    <row r="1765" spans="1:1" x14ac:dyDescent="0.25">
      <c r="A1765" s="86"/>
    </row>
    <row r="1766" spans="1:1" x14ac:dyDescent="0.25">
      <c r="A1766" s="86"/>
    </row>
    <row r="1767" spans="1:1" x14ac:dyDescent="0.25">
      <c r="A1767" s="86"/>
    </row>
    <row r="1768" spans="1:1" x14ac:dyDescent="0.25">
      <c r="A1768" s="86"/>
    </row>
    <row r="1769" spans="1:1" x14ac:dyDescent="0.25">
      <c r="A1769" s="86"/>
    </row>
    <row r="1770" spans="1:1" x14ac:dyDescent="0.25">
      <c r="A1770" s="86"/>
    </row>
    <row r="1771" spans="1:1" x14ac:dyDescent="0.25">
      <c r="A1771" s="86"/>
    </row>
    <row r="1772" spans="1:1" x14ac:dyDescent="0.25">
      <c r="A1772" s="86"/>
    </row>
    <row r="1773" spans="1:1" x14ac:dyDescent="0.25">
      <c r="A1773" s="86"/>
    </row>
    <row r="1774" spans="1:1" x14ac:dyDescent="0.25">
      <c r="A1774" s="86"/>
    </row>
    <row r="1775" spans="1:1" x14ac:dyDescent="0.25">
      <c r="A1775" s="86"/>
    </row>
    <row r="1776" spans="1:1" x14ac:dyDescent="0.25">
      <c r="A1776" s="86"/>
    </row>
    <row r="1777" spans="1:1" x14ac:dyDescent="0.25">
      <c r="A1777" s="86"/>
    </row>
    <row r="1778" spans="1:1" x14ac:dyDescent="0.25">
      <c r="A1778" s="86"/>
    </row>
    <row r="1779" spans="1:1" x14ac:dyDescent="0.25">
      <c r="A1779" s="86"/>
    </row>
    <row r="1780" spans="1:1" x14ac:dyDescent="0.25">
      <c r="A1780" s="86"/>
    </row>
    <row r="1781" spans="1:1" x14ac:dyDescent="0.25">
      <c r="A1781" s="86"/>
    </row>
    <row r="1782" spans="1:1" x14ac:dyDescent="0.25">
      <c r="A1782" s="86"/>
    </row>
    <row r="1783" spans="1:1" x14ac:dyDescent="0.25">
      <c r="A1783" s="86"/>
    </row>
    <row r="1784" spans="1:1" x14ac:dyDescent="0.25">
      <c r="A1784" s="86"/>
    </row>
    <row r="1785" spans="1:1" x14ac:dyDescent="0.25">
      <c r="A1785" s="86"/>
    </row>
    <row r="1786" spans="1:1" x14ac:dyDescent="0.25">
      <c r="A1786" s="86"/>
    </row>
    <row r="1787" spans="1:1" x14ac:dyDescent="0.25">
      <c r="A1787" s="86"/>
    </row>
    <row r="1788" spans="1:1" x14ac:dyDescent="0.25">
      <c r="A1788" s="86"/>
    </row>
    <row r="1789" spans="1:1" x14ac:dyDescent="0.25">
      <c r="A1789" s="86"/>
    </row>
    <row r="1790" spans="1:1" x14ac:dyDescent="0.25">
      <c r="A1790" s="86"/>
    </row>
    <row r="1791" spans="1:1" x14ac:dyDescent="0.25">
      <c r="A1791" s="86"/>
    </row>
    <row r="1792" spans="1:1" x14ac:dyDescent="0.25">
      <c r="A1792" s="86"/>
    </row>
    <row r="1793" spans="1:1" x14ac:dyDescent="0.25">
      <c r="A1793" s="86"/>
    </row>
    <row r="1794" spans="1:1" x14ac:dyDescent="0.25">
      <c r="A1794" s="86"/>
    </row>
    <row r="1795" spans="1:1" x14ac:dyDescent="0.25">
      <c r="A1795" s="86"/>
    </row>
    <row r="1796" spans="1:1" x14ac:dyDescent="0.25">
      <c r="A1796" s="86"/>
    </row>
    <row r="1797" spans="1:1" x14ac:dyDescent="0.25">
      <c r="A1797" s="86"/>
    </row>
    <row r="1798" spans="1:1" x14ac:dyDescent="0.25">
      <c r="A1798" s="86"/>
    </row>
    <row r="1799" spans="1:1" x14ac:dyDescent="0.25">
      <c r="A1799" s="86"/>
    </row>
    <row r="1800" spans="1:1" x14ac:dyDescent="0.25">
      <c r="A1800" s="86"/>
    </row>
    <row r="1801" spans="1:1" x14ac:dyDescent="0.25">
      <c r="A1801" s="86"/>
    </row>
    <row r="1802" spans="1:1" x14ac:dyDescent="0.25">
      <c r="A1802" s="86"/>
    </row>
    <row r="1803" spans="1:1" x14ac:dyDescent="0.25">
      <c r="A1803" s="86"/>
    </row>
    <row r="1804" spans="1:1" x14ac:dyDescent="0.25">
      <c r="A1804" s="86"/>
    </row>
    <row r="1805" spans="1:1" x14ac:dyDescent="0.25">
      <c r="A1805" s="86"/>
    </row>
    <row r="1806" spans="1:1" x14ac:dyDescent="0.25">
      <c r="A1806" s="86"/>
    </row>
    <row r="1807" spans="1:1" x14ac:dyDescent="0.25">
      <c r="A1807" s="86"/>
    </row>
    <row r="1808" spans="1:1" x14ac:dyDescent="0.25">
      <c r="A1808" s="86"/>
    </row>
    <row r="1809" spans="1:1" x14ac:dyDescent="0.25">
      <c r="A1809" s="86"/>
    </row>
    <row r="1810" spans="1:1" x14ac:dyDescent="0.25">
      <c r="A1810" s="86"/>
    </row>
    <row r="1811" spans="1:1" x14ac:dyDescent="0.25">
      <c r="A1811" s="86"/>
    </row>
    <row r="1812" spans="1:1" x14ac:dyDescent="0.25">
      <c r="A1812" s="86"/>
    </row>
    <row r="1813" spans="1:1" x14ac:dyDescent="0.25">
      <c r="A1813" s="86"/>
    </row>
    <row r="1814" spans="1:1" x14ac:dyDescent="0.25">
      <c r="A1814" s="86"/>
    </row>
    <row r="1815" spans="1:1" x14ac:dyDescent="0.25">
      <c r="A1815" s="86"/>
    </row>
    <row r="1816" spans="1:1" x14ac:dyDescent="0.25">
      <c r="A1816" s="86"/>
    </row>
    <row r="1817" spans="1:1" x14ac:dyDescent="0.25">
      <c r="A1817" s="86"/>
    </row>
    <row r="1818" spans="1:1" x14ac:dyDescent="0.25">
      <c r="A1818" s="86"/>
    </row>
    <row r="1819" spans="1:1" x14ac:dyDescent="0.25">
      <c r="A1819" s="86"/>
    </row>
    <row r="1820" spans="1:1" x14ac:dyDescent="0.25">
      <c r="A1820" s="86"/>
    </row>
    <row r="1821" spans="1:1" x14ac:dyDescent="0.25">
      <c r="A1821" s="86"/>
    </row>
    <row r="1822" spans="1:1" x14ac:dyDescent="0.25">
      <c r="A1822" s="86"/>
    </row>
    <row r="1823" spans="1:1" x14ac:dyDescent="0.25">
      <c r="A1823" s="86"/>
    </row>
    <row r="1824" spans="1:1" x14ac:dyDescent="0.25">
      <c r="A1824" s="86"/>
    </row>
    <row r="1825" spans="1:1" x14ac:dyDescent="0.25">
      <c r="A1825" s="86"/>
    </row>
    <row r="1826" spans="1:1" x14ac:dyDescent="0.25">
      <c r="A1826" s="86"/>
    </row>
    <row r="1827" spans="1:1" x14ac:dyDescent="0.25">
      <c r="A1827" s="86"/>
    </row>
    <row r="1828" spans="1:1" x14ac:dyDescent="0.25">
      <c r="A1828" s="86"/>
    </row>
    <row r="1829" spans="1:1" x14ac:dyDescent="0.25">
      <c r="A1829" s="86"/>
    </row>
    <row r="1830" spans="1:1" x14ac:dyDescent="0.25">
      <c r="A1830" s="86"/>
    </row>
    <row r="1831" spans="1:1" x14ac:dyDescent="0.25">
      <c r="A1831" s="86"/>
    </row>
    <row r="1832" spans="1:1" x14ac:dyDescent="0.25">
      <c r="A1832" s="86"/>
    </row>
    <row r="1833" spans="1:1" x14ac:dyDescent="0.25">
      <c r="A1833" s="86"/>
    </row>
    <row r="1834" spans="1:1" x14ac:dyDescent="0.25">
      <c r="A1834" s="86"/>
    </row>
    <row r="1835" spans="1:1" x14ac:dyDescent="0.25">
      <c r="A1835" s="86"/>
    </row>
    <row r="1836" spans="1:1" x14ac:dyDescent="0.25">
      <c r="A1836" s="86"/>
    </row>
    <row r="1837" spans="1:1" x14ac:dyDescent="0.25">
      <c r="A1837" s="86"/>
    </row>
    <row r="1838" spans="1:1" x14ac:dyDescent="0.25">
      <c r="A1838" s="86"/>
    </row>
    <row r="1839" spans="1:1" x14ac:dyDescent="0.25">
      <c r="A1839" s="86"/>
    </row>
    <row r="1840" spans="1:1" x14ac:dyDescent="0.25">
      <c r="A1840" s="86"/>
    </row>
    <row r="1841" spans="1:1" x14ac:dyDescent="0.25">
      <c r="A1841" s="86"/>
    </row>
    <row r="1842" spans="1:1" x14ac:dyDescent="0.25">
      <c r="A1842" s="86"/>
    </row>
    <row r="1843" spans="1:1" x14ac:dyDescent="0.25">
      <c r="A1843" s="86"/>
    </row>
    <row r="1844" spans="1:1" x14ac:dyDescent="0.25">
      <c r="A1844" s="86"/>
    </row>
    <row r="1845" spans="1:1" x14ac:dyDescent="0.25">
      <c r="A1845" s="86"/>
    </row>
    <row r="1846" spans="1:1" x14ac:dyDescent="0.25">
      <c r="A1846" s="86"/>
    </row>
    <row r="1847" spans="1:1" x14ac:dyDescent="0.25">
      <c r="A1847" s="86"/>
    </row>
    <row r="1848" spans="1:1" x14ac:dyDescent="0.25">
      <c r="A1848" s="86"/>
    </row>
    <row r="1849" spans="1:1" x14ac:dyDescent="0.25">
      <c r="A1849" s="86"/>
    </row>
    <row r="1850" spans="1:1" x14ac:dyDescent="0.25">
      <c r="A1850" s="86"/>
    </row>
    <row r="1851" spans="1:1" x14ac:dyDescent="0.25">
      <c r="A1851" s="86"/>
    </row>
    <row r="1852" spans="1:1" x14ac:dyDescent="0.25">
      <c r="A1852" s="86"/>
    </row>
    <row r="1853" spans="1:1" x14ac:dyDescent="0.25">
      <c r="A1853" s="86"/>
    </row>
    <row r="1854" spans="1:1" x14ac:dyDescent="0.25">
      <c r="A1854" s="86"/>
    </row>
    <row r="1855" spans="1:1" x14ac:dyDescent="0.25">
      <c r="A1855" s="86"/>
    </row>
    <row r="1856" spans="1:1" x14ac:dyDescent="0.25">
      <c r="A1856" s="86"/>
    </row>
    <row r="1857" spans="1:1" x14ac:dyDescent="0.25">
      <c r="A1857" s="86"/>
    </row>
    <row r="1858" spans="1:1" x14ac:dyDescent="0.25">
      <c r="A1858" s="86"/>
    </row>
    <row r="1859" spans="1:1" x14ac:dyDescent="0.25">
      <c r="A1859" s="86"/>
    </row>
    <row r="1860" spans="1:1" x14ac:dyDescent="0.25">
      <c r="A1860" s="86"/>
    </row>
    <row r="1861" spans="1:1" x14ac:dyDescent="0.25">
      <c r="A1861" s="86"/>
    </row>
    <row r="1862" spans="1:1" x14ac:dyDescent="0.25">
      <c r="A1862" s="86"/>
    </row>
    <row r="1863" spans="1:1" x14ac:dyDescent="0.25">
      <c r="A1863" s="86"/>
    </row>
    <row r="1864" spans="1:1" x14ac:dyDescent="0.25">
      <c r="A1864" s="86"/>
    </row>
    <row r="1865" spans="1:1" x14ac:dyDescent="0.25">
      <c r="A1865" s="86"/>
    </row>
    <row r="1866" spans="1:1" x14ac:dyDescent="0.25">
      <c r="A1866" s="86"/>
    </row>
    <row r="1867" spans="1:1" x14ac:dyDescent="0.25">
      <c r="A1867" s="86"/>
    </row>
    <row r="1868" spans="1:1" x14ac:dyDescent="0.25">
      <c r="A1868" s="86"/>
    </row>
    <row r="1869" spans="1:1" x14ac:dyDescent="0.25">
      <c r="A1869" s="86"/>
    </row>
    <row r="1870" spans="1:1" x14ac:dyDescent="0.25">
      <c r="A1870" s="86"/>
    </row>
    <row r="1871" spans="1:1" x14ac:dyDescent="0.25">
      <c r="A1871" s="86"/>
    </row>
    <row r="1872" spans="1:1" x14ac:dyDescent="0.25">
      <c r="A1872" s="86"/>
    </row>
    <row r="1873" spans="1:1" x14ac:dyDescent="0.25">
      <c r="A1873" s="86"/>
    </row>
    <row r="1874" spans="1:1" x14ac:dyDescent="0.25">
      <c r="A1874" s="86"/>
    </row>
    <row r="1875" spans="1:1" x14ac:dyDescent="0.25">
      <c r="A1875" s="86"/>
    </row>
    <row r="1876" spans="1:1" x14ac:dyDescent="0.25">
      <c r="A1876" s="86"/>
    </row>
    <row r="1877" spans="1:1" x14ac:dyDescent="0.25">
      <c r="A1877" s="86"/>
    </row>
    <row r="1878" spans="1:1" x14ac:dyDescent="0.25">
      <c r="A1878" s="86"/>
    </row>
    <row r="1879" spans="1:1" x14ac:dyDescent="0.25">
      <c r="A1879" s="86"/>
    </row>
    <row r="1880" spans="1:1" x14ac:dyDescent="0.25">
      <c r="A1880" s="86"/>
    </row>
    <row r="1881" spans="1:1" x14ac:dyDescent="0.25">
      <c r="A1881" s="86"/>
    </row>
    <row r="1882" spans="1:1" x14ac:dyDescent="0.25">
      <c r="A1882" s="86"/>
    </row>
    <row r="1883" spans="1:1" x14ac:dyDescent="0.25">
      <c r="A1883" s="86"/>
    </row>
    <row r="1884" spans="1:1" x14ac:dyDescent="0.25">
      <c r="A1884" s="86"/>
    </row>
    <row r="1885" spans="1:1" x14ac:dyDescent="0.25">
      <c r="A1885" s="86"/>
    </row>
    <row r="1886" spans="1:1" x14ac:dyDescent="0.25">
      <c r="A1886" s="86"/>
    </row>
    <row r="1887" spans="1:1" x14ac:dyDescent="0.25">
      <c r="A1887" s="86"/>
    </row>
    <row r="1888" spans="1:1" x14ac:dyDescent="0.25">
      <c r="A1888" s="86"/>
    </row>
    <row r="1889" spans="1:1" x14ac:dyDescent="0.25">
      <c r="A1889" s="86"/>
    </row>
    <row r="1890" spans="1:1" x14ac:dyDescent="0.25">
      <c r="A1890" s="86"/>
    </row>
    <row r="1891" spans="1:1" x14ac:dyDescent="0.25">
      <c r="A1891" s="86"/>
    </row>
    <row r="1892" spans="1:1" x14ac:dyDescent="0.25">
      <c r="A1892" s="86"/>
    </row>
    <row r="1893" spans="1:1" x14ac:dyDescent="0.25">
      <c r="A1893" s="86"/>
    </row>
    <row r="1894" spans="1:1" x14ac:dyDescent="0.25">
      <c r="A1894" s="86"/>
    </row>
    <row r="1895" spans="1:1" x14ac:dyDescent="0.25">
      <c r="A1895" s="86"/>
    </row>
    <row r="1896" spans="1:1" x14ac:dyDescent="0.25">
      <c r="A1896" s="86"/>
    </row>
    <row r="1897" spans="1:1" x14ac:dyDescent="0.25">
      <c r="A1897" s="86"/>
    </row>
    <row r="1898" spans="1:1" x14ac:dyDescent="0.25">
      <c r="A1898" s="86"/>
    </row>
    <row r="1899" spans="1:1" x14ac:dyDescent="0.25">
      <c r="A1899" s="86"/>
    </row>
    <row r="1900" spans="1:1" x14ac:dyDescent="0.25">
      <c r="A1900" s="86"/>
    </row>
    <row r="1901" spans="1:1" x14ac:dyDescent="0.25">
      <c r="A1901" s="86"/>
    </row>
    <row r="1902" spans="1:1" x14ac:dyDescent="0.25">
      <c r="A1902" s="86"/>
    </row>
    <row r="1903" spans="1:1" x14ac:dyDescent="0.25">
      <c r="A1903" s="86"/>
    </row>
    <row r="1904" spans="1:1" x14ac:dyDescent="0.25">
      <c r="A1904" s="86"/>
    </row>
    <row r="1905" spans="1:1" x14ac:dyDescent="0.25">
      <c r="A1905" s="86"/>
    </row>
    <row r="1906" spans="1:1" x14ac:dyDescent="0.25">
      <c r="A1906" s="86"/>
    </row>
    <row r="1907" spans="1:1" x14ac:dyDescent="0.25">
      <c r="A1907" s="86"/>
    </row>
    <row r="1908" spans="1:1" x14ac:dyDescent="0.25">
      <c r="A1908" s="86"/>
    </row>
    <row r="1909" spans="1:1" x14ac:dyDescent="0.25">
      <c r="A1909" s="86"/>
    </row>
    <row r="1910" spans="1:1" x14ac:dyDescent="0.25">
      <c r="A1910" s="86"/>
    </row>
    <row r="1911" spans="1:1" x14ac:dyDescent="0.25">
      <c r="A1911" s="86"/>
    </row>
    <row r="1912" spans="1:1" x14ac:dyDescent="0.25">
      <c r="A1912" s="86"/>
    </row>
    <row r="1913" spans="1:1" x14ac:dyDescent="0.25">
      <c r="A1913" s="86"/>
    </row>
    <row r="1914" spans="1:1" x14ac:dyDescent="0.25">
      <c r="A1914" s="86"/>
    </row>
    <row r="1915" spans="1:1" x14ac:dyDescent="0.25">
      <c r="A1915" s="86"/>
    </row>
    <row r="1916" spans="1:1" x14ac:dyDescent="0.25">
      <c r="A1916" s="86"/>
    </row>
    <row r="1917" spans="1:1" x14ac:dyDescent="0.25">
      <c r="A1917" s="86"/>
    </row>
    <row r="1918" spans="1:1" x14ac:dyDescent="0.25">
      <c r="A1918" s="86"/>
    </row>
    <row r="1919" spans="1:1" x14ac:dyDescent="0.25">
      <c r="A1919" s="86"/>
    </row>
    <row r="1920" spans="1:1" x14ac:dyDescent="0.25">
      <c r="A1920" s="86"/>
    </row>
    <row r="1921" spans="1:1" x14ac:dyDescent="0.25">
      <c r="A1921" s="86"/>
    </row>
    <row r="1922" spans="1:1" x14ac:dyDescent="0.25">
      <c r="A1922" s="86"/>
    </row>
    <row r="1923" spans="1:1" x14ac:dyDescent="0.25">
      <c r="A1923" s="86"/>
    </row>
    <row r="1924" spans="1:1" x14ac:dyDescent="0.25">
      <c r="A1924" s="86"/>
    </row>
    <row r="1925" spans="1:1" x14ac:dyDescent="0.25">
      <c r="A1925" s="86"/>
    </row>
    <row r="1926" spans="1:1" x14ac:dyDescent="0.25">
      <c r="A1926" s="86"/>
    </row>
    <row r="1927" spans="1:1" x14ac:dyDescent="0.25">
      <c r="A1927" s="86"/>
    </row>
    <row r="1928" spans="1:1" x14ac:dyDescent="0.25">
      <c r="A1928" s="86"/>
    </row>
    <row r="1929" spans="1:1" x14ac:dyDescent="0.25">
      <c r="A1929" s="86"/>
    </row>
    <row r="1930" spans="1:1" x14ac:dyDescent="0.25">
      <c r="A1930" s="86"/>
    </row>
    <row r="1931" spans="1:1" x14ac:dyDescent="0.25">
      <c r="A1931" s="86"/>
    </row>
    <row r="1932" spans="1:1" x14ac:dyDescent="0.25">
      <c r="A1932" s="86"/>
    </row>
    <row r="1933" spans="1:1" x14ac:dyDescent="0.25">
      <c r="A1933" s="86"/>
    </row>
    <row r="1934" spans="1:1" x14ac:dyDescent="0.25">
      <c r="A1934" s="86"/>
    </row>
    <row r="1935" spans="1:1" x14ac:dyDescent="0.25">
      <c r="A1935" s="86"/>
    </row>
    <row r="1936" spans="1:1" x14ac:dyDescent="0.25">
      <c r="A1936" s="86"/>
    </row>
    <row r="1937" spans="1:1" x14ac:dyDescent="0.25">
      <c r="A1937" s="86"/>
    </row>
    <row r="1938" spans="1:1" x14ac:dyDescent="0.25">
      <c r="A1938" s="86"/>
    </row>
    <row r="1939" spans="1:1" x14ac:dyDescent="0.25">
      <c r="A1939" s="86"/>
    </row>
    <row r="1940" spans="1:1" x14ac:dyDescent="0.25">
      <c r="A1940" s="86"/>
    </row>
    <row r="1941" spans="1:1" x14ac:dyDescent="0.25">
      <c r="A1941" s="86"/>
    </row>
    <row r="1942" spans="1:1" x14ac:dyDescent="0.25">
      <c r="A1942" s="86"/>
    </row>
    <row r="1943" spans="1:1" x14ac:dyDescent="0.25">
      <c r="A1943" s="86"/>
    </row>
    <row r="1944" spans="1:1" x14ac:dyDescent="0.25">
      <c r="A1944" s="86"/>
    </row>
    <row r="1945" spans="1:1" x14ac:dyDescent="0.25">
      <c r="A1945" s="86"/>
    </row>
    <row r="1946" spans="1:1" x14ac:dyDescent="0.25">
      <c r="A1946" s="86"/>
    </row>
    <row r="1947" spans="1:1" x14ac:dyDescent="0.25">
      <c r="A1947" s="86"/>
    </row>
    <row r="1948" spans="1:1" x14ac:dyDescent="0.25">
      <c r="A1948" s="86"/>
    </row>
    <row r="1949" spans="1:1" x14ac:dyDescent="0.25">
      <c r="A1949" s="86"/>
    </row>
    <row r="1950" spans="1:1" x14ac:dyDescent="0.25">
      <c r="A1950" s="86"/>
    </row>
    <row r="1951" spans="1:1" x14ac:dyDescent="0.25">
      <c r="A1951" s="86"/>
    </row>
    <row r="1952" spans="1:1" x14ac:dyDescent="0.25">
      <c r="A1952" s="86"/>
    </row>
    <row r="1953" spans="1:1" x14ac:dyDescent="0.25">
      <c r="A1953" s="86"/>
    </row>
    <row r="1954" spans="1:1" x14ac:dyDescent="0.25">
      <c r="A1954" s="86"/>
    </row>
    <row r="1955" spans="1:1" x14ac:dyDescent="0.25">
      <c r="A1955" s="86"/>
    </row>
    <row r="1956" spans="1:1" x14ac:dyDescent="0.25">
      <c r="A1956" s="86"/>
    </row>
    <row r="1957" spans="1:1" x14ac:dyDescent="0.25">
      <c r="A1957" s="86"/>
    </row>
    <row r="1958" spans="1:1" x14ac:dyDescent="0.25">
      <c r="A1958" s="86"/>
    </row>
    <row r="1959" spans="1:1" x14ac:dyDescent="0.25">
      <c r="A1959" s="86"/>
    </row>
    <row r="1960" spans="1:1" x14ac:dyDescent="0.25">
      <c r="A1960" s="86"/>
    </row>
    <row r="1961" spans="1:1" x14ac:dyDescent="0.25">
      <c r="A1961" s="86"/>
    </row>
    <row r="1962" spans="1:1" x14ac:dyDescent="0.25">
      <c r="A1962" s="86"/>
    </row>
    <row r="1963" spans="1:1" x14ac:dyDescent="0.25">
      <c r="A1963" s="86"/>
    </row>
    <row r="1964" spans="1:1" x14ac:dyDescent="0.25">
      <c r="A1964" s="86"/>
    </row>
    <row r="1965" spans="1:1" x14ac:dyDescent="0.25">
      <c r="A1965" s="86"/>
    </row>
    <row r="1966" spans="1:1" x14ac:dyDescent="0.25">
      <c r="A1966" s="86"/>
    </row>
    <row r="1967" spans="1:1" x14ac:dyDescent="0.25">
      <c r="A1967" s="86"/>
    </row>
    <row r="1968" spans="1:1" x14ac:dyDescent="0.25">
      <c r="A1968" s="86"/>
    </row>
    <row r="1969" spans="1:1" x14ac:dyDescent="0.25">
      <c r="A1969" s="86"/>
    </row>
    <row r="1970" spans="1:1" x14ac:dyDescent="0.25">
      <c r="A1970" s="86"/>
    </row>
    <row r="1971" spans="1:1" x14ac:dyDescent="0.25">
      <c r="A1971" s="86"/>
    </row>
    <row r="1972" spans="1:1" x14ac:dyDescent="0.25">
      <c r="A1972" s="86"/>
    </row>
    <row r="1973" spans="1:1" x14ac:dyDescent="0.25">
      <c r="A1973" s="86"/>
    </row>
    <row r="1974" spans="1:1" x14ac:dyDescent="0.25">
      <c r="A1974" s="86"/>
    </row>
    <row r="1975" spans="1:1" x14ac:dyDescent="0.25">
      <c r="A1975" s="86"/>
    </row>
    <row r="1976" spans="1:1" x14ac:dyDescent="0.25">
      <c r="A1976" s="86"/>
    </row>
    <row r="1977" spans="1:1" x14ac:dyDescent="0.25">
      <c r="A1977" s="86"/>
    </row>
    <row r="1978" spans="1:1" x14ac:dyDescent="0.25">
      <c r="A1978" s="86"/>
    </row>
    <row r="1979" spans="1:1" x14ac:dyDescent="0.25">
      <c r="A1979" s="86"/>
    </row>
    <row r="1980" spans="1:1" x14ac:dyDescent="0.25">
      <c r="A1980" s="86"/>
    </row>
    <row r="1981" spans="1:1" x14ac:dyDescent="0.25">
      <c r="A1981" s="86"/>
    </row>
    <row r="1982" spans="1:1" x14ac:dyDescent="0.25">
      <c r="A1982" s="86"/>
    </row>
    <row r="1983" spans="1:1" x14ac:dyDescent="0.25">
      <c r="A1983" s="86"/>
    </row>
    <row r="1984" spans="1:1" x14ac:dyDescent="0.25">
      <c r="A1984" s="86"/>
    </row>
    <row r="1985" spans="1:1" x14ac:dyDescent="0.25">
      <c r="A1985" s="86"/>
    </row>
    <row r="1986" spans="1:1" x14ac:dyDescent="0.25">
      <c r="A1986" s="86"/>
    </row>
    <row r="1987" spans="1:1" x14ac:dyDescent="0.25">
      <c r="A1987" s="86"/>
    </row>
    <row r="1988" spans="1:1" x14ac:dyDescent="0.25">
      <c r="A1988" s="86"/>
    </row>
    <row r="1989" spans="1:1" x14ac:dyDescent="0.25">
      <c r="A1989" s="86"/>
    </row>
    <row r="1990" spans="1:1" x14ac:dyDescent="0.25">
      <c r="A1990" s="86"/>
    </row>
    <row r="1991" spans="1:1" x14ac:dyDescent="0.25">
      <c r="A1991" s="86"/>
    </row>
    <row r="1992" spans="1:1" x14ac:dyDescent="0.25">
      <c r="A1992" s="86"/>
    </row>
    <row r="1993" spans="1:1" x14ac:dyDescent="0.25">
      <c r="A1993" s="86"/>
    </row>
    <row r="1994" spans="1:1" x14ac:dyDescent="0.25">
      <c r="A1994" s="86"/>
    </row>
    <row r="1995" spans="1:1" x14ac:dyDescent="0.25">
      <c r="A1995" s="86"/>
    </row>
    <row r="1996" spans="1:1" x14ac:dyDescent="0.25">
      <c r="A1996" s="86"/>
    </row>
    <row r="1997" spans="1:1" x14ac:dyDescent="0.25">
      <c r="A1997" s="86"/>
    </row>
    <row r="1998" spans="1:1" x14ac:dyDescent="0.25">
      <c r="A1998" s="86"/>
    </row>
    <row r="1999" spans="1:1" x14ac:dyDescent="0.25">
      <c r="A1999" s="86"/>
    </row>
    <row r="2000" spans="1:1" x14ac:dyDescent="0.25">
      <c r="A2000" s="86"/>
    </row>
    <row r="2001" spans="1:1" x14ac:dyDescent="0.25">
      <c r="A2001" s="86"/>
    </row>
    <row r="2002" spans="1:1" x14ac:dyDescent="0.25">
      <c r="A2002" s="86"/>
    </row>
    <row r="2003" spans="1:1" x14ac:dyDescent="0.25">
      <c r="A2003" s="86"/>
    </row>
    <row r="2004" spans="1:1" x14ac:dyDescent="0.25">
      <c r="A2004" s="86"/>
    </row>
    <row r="2005" spans="1:1" x14ac:dyDescent="0.25">
      <c r="A2005" s="86"/>
    </row>
    <row r="2006" spans="1:1" x14ac:dyDescent="0.25">
      <c r="A2006" s="86"/>
    </row>
    <row r="2007" spans="1:1" x14ac:dyDescent="0.25">
      <c r="A2007" s="86"/>
    </row>
    <row r="2008" spans="1:1" x14ac:dyDescent="0.25">
      <c r="A2008" s="86"/>
    </row>
    <row r="2009" spans="1:1" x14ac:dyDescent="0.25">
      <c r="A2009" s="86"/>
    </row>
    <row r="2010" spans="1:1" x14ac:dyDescent="0.25">
      <c r="A2010" s="86"/>
    </row>
    <row r="2011" spans="1:1" x14ac:dyDescent="0.25">
      <c r="A2011" s="86"/>
    </row>
    <row r="2012" spans="1:1" x14ac:dyDescent="0.25">
      <c r="A2012" s="86"/>
    </row>
    <row r="2013" spans="1:1" x14ac:dyDescent="0.25">
      <c r="A2013" s="86"/>
    </row>
    <row r="2014" spans="1:1" x14ac:dyDescent="0.25">
      <c r="A2014" s="86"/>
    </row>
    <row r="2015" spans="1:1" x14ac:dyDescent="0.25">
      <c r="A2015" s="86"/>
    </row>
    <row r="2016" spans="1:1" x14ac:dyDescent="0.25">
      <c r="A2016" s="86"/>
    </row>
    <row r="2017" spans="1:1" x14ac:dyDescent="0.25">
      <c r="A2017" s="86"/>
    </row>
    <row r="2018" spans="1:1" x14ac:dyDescent="0.25">
      <c r="A2018" s="86"/>
    </row>
    <row r="2019" spans="1:1" x14ac:dyDescent="0.25">
      <c r="A2019" s="86"/>
    </row>
    <row r="2020" spans="1:1" x14ac:dyDescent="0.25">
      <c r="A2020" s="86"/>
    </row>
    <row r="2021" spans="1:1" x14ac:dyDescent="0.25">
      <c r="A2021" s="86"/>
    </row>
    <row r="2022" spans="1:1" x14ac:dyDescent="0.25">
      <c r="A2022" s="86"/>
    </row>
    <row r="2023" spans="1:1" x14ac:dyDescent="0.25">
      <c r="A2023" s="86"/>
    </row>
    <row r="2024" spans="1:1" x14ac:dyDescent="0.25">
      <c r="A2024" s="86"/>
    </row>
    <row r="2025" spans="1:1" x14ac:dyDescent="0.25">
      <c r="A2025" s="86"/>
    </row>
    <row r="2026" spans="1:1" x14ac:dyDescent="0.25">
      <c r="A2026" s="86"/>
    </row>
    <row r="2027" spans="1:1" x14ac:dyDescent="0.25">
      <c r="A2027" s="86"/>
    </row>
    <row r="2028" spans="1:1" x14ac:dyDescent="0.25">
      <c r="A2028" s="86"/>
    </row>
    <row r="2029" spans="1:1" x14ac:dyDescent="0.25">
      <c r="A2029" s="86"/>
    </row>
    <row r="2030" spans="1:1" x14ac:dyDescent="0.25">
      <c r="A2030" s="86"/>
    </row>
    <row r="2031" spans="1:1" x14ac:dyDescent="0.25">
      <c r="A2031" s="86"/>
    </row>
    <row r="2032" spans="1:1" x14ac:dyDescent="0.25">
      <c r="A2032" s="86"/>
    </row>
    <row r="2033" spans="1:1" x14ac:dyDescent="0.25">
      <c r="A2033" s="86"/>
    </row>
    <row r="2034" spans="1:1" x14ac:dyDescent="0.25">
      <c r="A2034" s="86"/>
    </row>
    <row r="2035" spans="1:1" x14ac:dyDescent="0.25">
      <c r="A2035" s="86"/>
    </row>
    <row r="2036" spans="1:1" x14ac:dyDescent="0.25">
      <c r="A2036" s="86"/>
    </row>
    <row r="2037" spans="1:1" x14ac:dyDescent="0.25">
      <c r="A2037" s="86"/>
    </row>
    <row r="2038" spans="1:1" x14ac:dyDescent="0.25">
      <c r="A2038" s="86"/>
    </row>
    <row r="2039" spans="1:1" x14ac:dyDescent="0.25">
      <c r="A2039" s="86"/>
    </row>
    <row r="2040" spans="1:1" x14ac:dyDescent="0.25">
      <c r="A2040" s="86"/>
    </row>
    <row r="2041" spans="1:1" x14ac:dyDescent="0.25">
      <c r="A2041" s="86"/>
    </row>
    <row r="2042" spans="1:1" x14ac:dyDescent="0.25">
      <c r="A2042" s="86"/>
    </row>
    <row r="2043" spans="1:1" x14ac:dyDescent="0.25">
      <c r="A2043" s="86"/>
    </row>
    <row r="2044" spans="1:1" x14ac:dyDescent="0.25">
      <c r="A2044" s="86"/>
    </row>
    <row r="2045" spans="1:1" x14ac:dyDescent="0.25">
      <c r="A2045" s="86"/>
    </row>
    <row r="2046" spans="1:1" x14ac:dyDescent="0.25">
      <c r="A2046" s="86"/>
    </row>
    <row r="2047" spans="1:1" x14ac:dyDescent="0.25">
      <c r="A2047" s="86"/>
    </row>
    <row r="2048" spans="1:1" x14ac:dyDescent="0.25">
      <c r="A2048" s="86"/>
    </row>
    <row r="2049" spans="1:1" x14ac:dyDescent="0.25">
      <c r="A2049" s="86"/>
    </row>
    <row r="2050" spans="1:1" x14ac:dyDescent="0.25">
      <c r="A2050" s="86"/>
    </row>
    <row r="2051" spans="1:1" x14ac:dyDescent="0.25">
      <c r="A2051" s="86"/>
    </row>
    <row r="2052" spans="1:1" x14ac:dyDescent="0.25">
      <c r="A2052" s="86"/>
    </row>
    <row r="2053" spans="1:1" x14ac:dyDescent="0.25">
      <c r="A2053" s="86"/>
    </row>
    <row r="2054" spans="1:1" x14ac:dyDescent="0.25">
      <c r="A2054" s="86"/>
    </row>
    <row r="2055" spans="1:1" x14ac:dyDescent="0.25">
      <c r="A2055" s="86"/>
    </row>
    <row r="2056" spans="1:1" x14ac:dyDescent="0.25">
      <c r="A2056" s="86"/>
    </row>
    <row r="2057" spans="1:1" x14ac:dyDescent="0.25">
      <c r="A2057" s="86"/>
    </row>
    <row r="2058" spans="1:1" x14ac:dyDescent="0.25">
      <c r="A2058" s="86"/>
    </row>
    <row r="2059" spans="1:1" x14ac:dyDescent="0.25">
      <c r="A2059" s="86"/>
    </row>
    <row r="2060" spans="1:1" x14ac:dyDescent="0.25">
      <c r="A2060" s="86"/>
    </row>
    <row r="2061" spans="1:1" x14ac:dyDescent="0.25">
      <c r="A2061" s="86"/>
    </row>
    <row r="2062" spans="1:1" x14ac:dyDescent="0.25">
      <c r="A2062" s="86"/>
    </row>
    <row r="2063" spans="1:1" x14ac:dyDescent="0.25">
      <c r="A2063" s="86"/>
    </row>
    <row r="2064" spans="1:1" x14ac:dyDescent="0.25">
      <c r="A2064" s="86"/>
    </row>
    <row r="2065" spans="1:1" x14ac:dyDescent="0.25">
      <c r="A2065" s="86"/>
    </row>
    <row r="2066" spans="1:1" x14ac:dyDescent="0.25">
      <c r="A2066" s="86"/>
    </row>
    <row r="2067" spans="1:1" x14ac:dyDescent="0.25">
      <c r="A2067" s="86"/>
    </row>
    <row r="2068" spans="1:1" x14ac:dyDescent="0.25">
      <c r="A2068" s="86"/>
    </row>
    <row r="2069" spans="1:1" x14ac:dyDescent="0.25">
      <c r="A2069" s="86"/>
    </row>
    <row r="2070" spans="1:1" x14ac:dyDescent="0.25">
      <c r="A2070" s="86"/>
    </row>
    <row r="2071" spans="1:1" x14ac:dyDescent="0.25">
      <c r="A2071" s="86"/>
    </row>
    <row r="2072" spans="1:1" x14ac:dyDescent="0.25">
      <c r="A2072" s="86"/>
    </row>
    <row r="2073" spans="1:1" x14ac:dyDescent="0.25">
      <c r="A2073" s="86"/>
    </row>
    <row r="2074" spans="1:1" x14ac:dyDescent="0.25">
      <c r="A2074" s="86"/>
    </row>
    <row r="2075" spans="1:1" x14ac:dyDescent="0.25">
      <c r="A2075" s="86"/>
    </row>
    <row r="2076" spans="1:1" x14ac:dyDescent="0.25">
      <c r="A2076" s="86"/>
    </row>
    <row r="2077" spans="1:1" x14ac:dyDescent="0.25">
      <c r="A2077" s="86"/>
    </row>
    <row r="2078" spans="1:1" x14ac:dyDescent="0.25">
      <c r="A2078" s="86"/>
    </row>
    <row r="2079" spans="1:1" x14ac:dyDescent="0.25">
      <c r="A2079" s="86"/>
    </row>
    <row r="2080" spans="1:1" x14ac:dyDescent="0.25">
      <c r="A2080" s="86"/>
    </row>
    <row r="2081" spans="1:1" x14ac:dyDescent="0.25">
      <c r="A2081" s="86"/>
    </row>
    <row r="2082" spans="1:1" x14ac:dyDescent="0.25">
      <c r="A2082" s="86"/>
    </row>
    <row r="2083" spans="1:1" x14ac:dyDescent="0.25">
      <c r="A2083" s="86"/>
    </row>
    <row r="2084" spans="1:1" x14ac:dyDescent="0.25">
      <c r="A2084" s="86"/>
    </row>
    <row r="2085" spans="1:1" x14ac:dyDescent="0.25">
      <c r="A2085" s="86"/>
    </row>
    <row r="2086" spans="1:1" x14ac:dyDescent="0.25">
      <c r="A2086" s="86"/>
    </row>
    <row r="2087" spans="1:1" x14ac:dyDescent="0.25">
      <c r="A2087" s="86"/>
    </row>
    <row r="2088" spans="1:1" x14ac:dyDescent="0.25">
      <c r="A2088" s="86"/>
    </row>
    <row r="2089" spans="1:1" x14ac:dyDescent="0.25">
      <c r="A2089" s="86"/>
    </row>
    <row r="2090" spans="1:1" x14ac:dyDescent="0.25">
      <c r="A2090" s="86"/>
    </row>
    <row r="2091" spans="1:1" x14ac:dyDescent="0.25">
      <c r="A2091" s="86"/>
    </row>
    <row r="2092" spans="1:1" x14ac:dyDescent="0.25">
      <c r="A2092" s="86"/>
    </row>
    <row r="2093" spans="1:1" x14ac:dyDescent="0.25">
      <c r="A2093" s="86"/>
    </row>
    <row r="2094" spans="1:1" x14ac:dyDescent="0.25">
      <c r="A2094" s="86"/>
    </row>
    <row r="2095" spans="1:1" x14ac:dyDescent="0.25">
      <c r="A2095" s="86"/>
    </row>
    <row r="2096" spans="1:1" x14ac:dyDescent="0.25">
      <c r="A2096" s="86"/>
    </row>
    <row r="2097" spans="1:1" x14ac:dyDescent="0.25">
      <c r="A2097" s="86"/>
    </row>
    <row r="2098" spans="1:1" x14ac:dyDescent="0.25">
      <c r="A2098" s="86"/>
    </row>
    <row r="2099" spans="1:1" x14ac:dyDescent="0.25">
      <c r="A2099" s="86"/>
    </row>
    <row r="2100" spans="1:1" x14ac:dyDescent="0.25">
      <c r="A2100" s="86"/>
    </row>
    <row r="2101" spans="1:1" x14ac:dyDescent="0.25">
      <c r="A2101" s="86"/>
    </row>
    <row r="2102" spans="1:1" x14ac:dyDescent="0.25">
      <c r="A2102" s="86"/>
    </row>
    <row r="2103" spans="1:1" x14ac:dyDescent="0.25">
      <c r="A2103" s="86"/>
    </row>
    <row r="2104" spans="1:1" x14ac:dyDescent="0.25">
      <c r="A2104" s="86"/>
    </row>
    <row r="2105" spans="1:1" x14ac:dyDescent="0.25">
      <c r="A2105" s="86"/>
    </row>
    <row r="2106" spans="1:1" x14ac:dyDescent="0.25">
      <c r="A2106" s="86"/>
    </row>
    <row r="2107" spans="1:1" x14ac:dyDescent="0.25">
      <c r="A2107" s="86"/>
    </row>
    <row r="2108" spans="1:1" x14ac:dyDescent="0.25">
      <c r="A2108" s="86"/>
    </row>
    <row r="2109" spans="1:1" x14ac:dyDescent="0.25">
      <c r="A2109" s="86"/>
    </row>
    <row r="2110" spans="1:1" x14ac:dyDescent="0.25">
      <c r="A2110" s="86"/>
    </row>
    <row r="2111" spans="1:1" x14ac:dyDescent="0.25">
      <c r="A2111" s="86"/>
    </row>
    <row r="2112" spans="1:1" x14ac:dyDescent="0.25">
      <c r="A2112" s="86"/>
    </row>
    <row r="2113" spans="1:1" x14ac:dyDescent="0.25">
      <c r="A2113" s="86"/>
    </row>
    <row r="2114" spans="1:1" x14ac:dyDescent="0.25">
      <c r="A2114" s="86"/>
    </row>
    <row r="2115" spans="1:1" x14ac:dyDescent="0.25">
      <c r="A2115" s="86"/>
    </row>
    <row r="2116" spans="1:1" x14ac:dyDescent="0.25">
      <c r="A2116" s="86"/>
    </row>
    <row r="2117" spans="1:1" x14ac:dyDescent="0.25">
      <c r="A2117" s="86"/>
    </row>
    <row r="2118" spans="1:1" x14ac:dyDescent="0.25">
      <c r="A2118" s="86"/>
    </row>
    <row r="2119" spans="1:1" x14ac:dyDescent="0.25">
      <c r="A2119" s="86"/>
    </row>
    <row r="2120" spans="1:1" x14ac:dyDescent="0.25">
      <c r="A2120" s="86"/>
    </row>
    <row r="2121" spans="1:1" x14ac:dyDescent="0.25">
      <c r="A2121" s="86"/>
    </row>
    <row r="2122" spans="1:1" x14ac:dyDescent="0.25">
      <c r="A2122" s="86"/>
    </row>
    <row r="2123" spans="1:1" x14ac:dyDescent="0.25">
      <c r="A2123" s="86"/>
    </row>
    <row r="2124" spans="1:1" x14ac:dyDescent="0.25">
      <c r="A2124" s="86"/>
    </row>
    <row r="2125" spans="1:1" x14ac:dyDescent="0.25">
      <c r="A2125" s="86"/>
    </row>
    <row r="2126" spans="1:1" x14ac:dyDescent="0.25">
      <c r="A2126" s="86"/>
    </row>
    <row r="2127" spans="1:1" x14ac:dyDescent="0.25">
      <c r="A2127" s="86"/>
    </row>
    <row r="2128" spans="1:1" x14ac:dyDescent="0.25">
      <c r="A2128" s="86"/>
    </row>
    <row r="2129" spans="1:1" x14ac:dyDescent="0.25">
      <c r="A2129" s="86"/>
    </row>
    <row r="2130" spans="1:1" x14ac:dyDescent="0.25">
      <c r="A2130" s="86"/>
    </row>
    <row r="2131" spans="1:1" x14ac:dyDescent="0.25">
      <c r="A2131" s="86"/>
    </row>
    <row r="2132" spans="1:1" x14ac:dyDescent="0.25">
      <c r="A2132" s="86"/>
    </row>
    <row r="2133" spans="1:1" x14ac:dyDescent="0.25">
      <c r="A2133" s="86"/>
    </row>
    <row r="2134" spans="1:1" x14ac:dyDescent="0.25">
      <c r="A2134" s="86"/>
    </row>
    <row r="2135" spans="1:1" x14ac:dyDescent="0.25">
      <c r="A2135" s="86"/>
    </row>
    <row r="2136" spans="1:1" x14ac:dyDescent="0.25">
      <c r="A2136" s="86"/>
    </row>
    <row r="2137" spans="1:1" x14ac:dyDescent="0.25">
      <c r="A2137" s="86"/>
    </row>
    <row r="2138" spans="1:1" x14ac:dyDescent="0.25">
      <c r="A2138" s="86"/>
    </row>
    <row r="2139" spans="1:1" x14ac:dyDescent="0.25">
      <c r="A2139" s="86"/>
    </row>
    <row r="2140" spans="1:1" x14ac:dyDescent="0.25">
      <c r="A2140" s="86"/>
    </row>
    <row r="2141" spans="1:1" x14ac:dyDescent="0.25">
      <c r="A2141" s="86"/>
    </row>
    <row r="2142" spans="1:1" x14ac:dyDescent="0.25">
      <c r="A2142" s="86"/>
    </row>
    <row r="2143" spans="1:1" x14ac:dyDescent="0.25">
      <c r="A2143" s="86"/>
    </row>
    <row r="2144" spans="1:1" x14ac:dyDescent="0.25">
      <c r="A2144" s="86"/>
    </row>
    <row r="2145" spans="1:1" x14ac:dyDescent="0.25">
      <c r="A2145" s="86"/>
    </row>
    <row r="2146" spans="1:1" x14ac:dyDescent="0.25">
      <c r="A2146" s="86"/>
    </row>
    <row r="2147" spans="1:1" x14ac:dyDescent="0.25">
      <c r="A2147" s="86"/>
    </row>
    <row r="2148" spans="1:1" x14ac:dyDescent="0.25">
      <c r="A2148" s="86"/>
    </row>
    <row r="2149" spans="1:1" x14ac:dyDescent="0.25">
      <c r="A2149" s="86"/>
    </row>
    <row r="2150" spans="1:1" x14ac:dyDescent="0.25">
      <c r="A2150" s="86"/>
    </row>
    <row r="2151" spans="1:1" x14ac:dyDescent="0.25">
      <c r="A2151" s="86"/>
    </row>
    <row r="2152" spans="1:1" x14ac:dyDescent="0.25">
      <c r="A2152" s="86"/>
    </row>
    <row r="2153" spans="1:1" x14ac:dyDescent="0.25">
      <c r="A2153" s="86"/>
    </row>
    <row r="2154" spans="1:1" x14ac:dyDescent="0.25">
      <c r="A2154" s="86"/>
    </row>
    <row r="2155" spans="1:1" x14ac:dyDescent="0.25">
      <c r="A2155" s="86"/>
    </row>
    <row r="2156" spans="1:1" x14ac:dyDescent="0.25">
      <c r="A2156" s="86"/>
    </row>
    <row r="2157" spans="1:1" x14ac:dyDescent="0.25">
      <c r="A2157" s="86"/>
    </row>
    <row r="2158" spans="1:1" x14ac:dyDescent="0.25">
      <c r="A2158" s="86"/>
    </row>
    <row r="2159" spans="1:1" x14ac:dyDescent="0.25">
      <c r="A2159" s="86"/>
    </row>
    <row r="2160" spans="1:1" x14ac:dyDescent="0.25">
      <c r="A2160" s="86"/>
    </row>
    <row r="2161" spans="1:1" x14ac:dyDescent="0.25">
      <c r="A2161" s="86"/>
    </row>
    <row r="2162" spans="1:1" x14ac:dyDescent="0.25">
      <c r="A2162" s="86"/>
    </row>
    <row r="2163" spans="1:1" x14ac:dyDescent="0.25">
      <c r="A2163" s="86"/>
    </row>
    <row r="2164" spans="1:1" x14ac:dyDescent="0.25">
      <c r="A2164" s="86"/>
    </row>
    <row r="2165" spans="1:1" x14ac:dyDescent="0.25">
      <c r="A2165" s="86"/>
    </row>
    <row r="2166" spans="1:1" x14ac:dyDescent="0.25">
      <c r="A2166" s="86"/>
    </row>
    <row r="2167" spans="1:1" x14ac:dyDescent="0.25">
      <c r="A2167" s="86"/>
    </row>
    <row r="2168" spans="1:1" x14ac:dyDescent="0.25">
      <c r="A2168" s="86"/>
    </row>
    <row r="2169" spans="1:1" x14ac:dyDescent="0.25">
      <c r="A2169" s="86"/>
    </row>
    <row r="2170" spans="1:1" x14ac:dyDescent="0.25">
      <c r="A2170" s="86"/>
    </row>
    <row r="2171" spans="1:1" x14ac:dyDescent="0.25">
      <c r="A2171" s="86"/>
    </row>
    <row r="2172" spans="1:1" x14ac:dyDescent="0.25">
      <c r="A2172" s="86"/>
    </row>
    <row r="2173" spans="1:1" x14ac:dyDescent="0.25">
      <c r="A2173" s="86"/>
    </row>
    <row r="2174" spans="1:1" x14ac:dyDescent="0.25">
      <c r="A2174" s="86"/>
    </row>
    <row r="2175" spans="1:1" x14ac:dyDescent="0.25">
      <c r="A2175" s="86"/>
    </row>
    <row r="2176" spans="1:1" x14ac:dyDescent="0.25">
      <c r="A2176" s="86"/>
    </row>
    <row r="2177" spans="1:1" x14ac:dyDescent="0.25">
      <c r="A2177" s="86"/>
    </row>
    <row r="2178" spans="1:1" x14ac:dyDescent="0.25">
      <c r="A2178" s="86"/>
    </row>
    <row r="2179" spans="1:1" x14ac:dyDescent="0.25">
      <c r="A2179" s="86"/>
    </row>
    <row r="2180" spans="1:1" x14ac:dyDescent="0.25">
      <c r="A2180" s="86"/>
    </row>
    <row r="2181" spans="1:1" x14ac:dyDescent="0.25">
      <c r="A2181" s="86"/>
    </row>
    <row r="2182" spans="1:1" x14ac:dyDescent="0.25">
      <c r="A2182" s="86"/>
    </row>
    <row r="2183" spans="1:1" x14ac:dyDescent="0.25">
      <c r="A2183" s="86"/>
    </row>
    <row r="2184" spans="1:1" x14ac:dyDescent="0.25">
      <c r="A2184" s="86"/>
    </row>
    <row r="2185" spans="1:1" x14ac:dyDescent="0.25">
      <c r="A2185" s="86"/>
    </row>
    <row r="2186" spans="1:1" x14ac:dyDescent="0.25">
      <c r="A2186" s="86"/>
    </row>
    <row r="2187" spans="1:1" x14ac:dyDescent="0.25">
      <c r="A2187" s="86"/>
    </row>
    <row r="2188" spans="1:1" x14ac:dyDescent="0.25">
      <c r="A2188" s="86"/>
    </row>
    <row r="2189" spans="1:1" x14ac:dyDescent="0.25">
      <c r="A2189" s="86"/>
    </row>
    <row r="2190" spans="1:1" x14ac:dyDescent="0.25">
      <c r="A2190" s="86"/>
    </row>
    <row r="2191" spans="1:1" x14ac:dyDescent="0.25">
      <c r="A2191" s="86"/>
    </row>
    <row r="2192" spans="1:1" x14ac:dyDescent="0.25">
      <c r="A2192" s="86"/>
    </row>
    <row r="2193" spans="1:1" x14ac:dyDescent="0.25">
      <c r="A2193" s="86"/>
    </row>
    <row r="2194" spans="1:1" x14ac:dyDescent="0.25">
      <c r="A2194" s="86"/>
    </row>
    <row r="2195" spans="1:1" x14ac:dyDescent="0.25">
      <c r="A2195" s="86"/>
    </row>
    <row r="2196" spans="1:1" x14ac:dyDescent="0.25">
      <c r="A2196" s="86"/>
    </row>
    <row r="2197" spans="1:1" x14ac:dyDescent="0.25">
      <c r="A2197" s="86"/>
    </row>
    <row r="2198" spans="1:1" x14ac:dyDescent="0.25">
      <c r="A2198" s="86"/>
    </row>
    <row r="2199" spans="1:1" x14ac:dyDescent="0.25">
      <c r="A2199" s="86"/>
    </row>
    <row r="2200" spans="1:1" x14ac:dyDescent="0.25">
      <c r="A2200" s="86"/>
    </row>
    <row r="2201" spans="1:1" x14ac:dyDescent="0.25">
      <c r="A2201" s="86"/>
    </row>
    <row r="2202" spans="1:1" x14ac:dyDescent="0.25">
      <c r="A2202" s="86"/>
    </row>
    <row r="2203" spans="1:1" x14ac:dyDescent="0.25">
      <c r="A2203" s="86"/>
    </row>
    <row r="2204" spans="1:1" x14ac:dyDescent="0.25">
      <c r="A2204" s="86"/>
    </row>
    <row r="2205" spans="1:1" x14ac:dyDescent="0.25">
      <c r="A2205" s="86"/>
    </row>
    <row r="2206" spans="1:1" x14ac:dyDescent="0.25">
      <c r="A2206" s="86"/>
    </row>
    <row r="2207" spans="1:1" x14ac:dyDescent="0.25">
      <c r="A2207" s="86"/>
    </row>
    <row r="2208" spans="1:1" x14ac:dyDescent="0.25">
      <c r="A2208" s="86"/>
    </row>
    <row r="2209" spans="1:1" x14ac:dyDescent="0.25">
      <c r="A2209" s="86"/>
    </row>
    <row r="2210" spans="1:1" x14ac:dyDescent="0.25">
      <c r="A2210" s="86"/>
    </row>
    <row r="2211" spans="1:1" x14ac:dyDescent="0.25">
      <c r="A2211" s="86"/>
    </row>
    <row r="2212" spans="1:1" x14ac:dyDescent="0.25">
      <c r="A2212" s="86"/>
    </row>
    <row r="2213" spans="1:1" x14ac:dyDescent="0.25">
      <c r="A2213" s="86"/>
    </row>
    <row r="2214" spans="1:1" x14ac:dyDescent="0.25">
      <c r="A2214" s="86"/>
    </row>
    <row r="2215" spans="1:1" x14ac:dyDescent="0.25">
      <c r="A2215" s="86"/>
    </row>
    <row r="2216" spans="1:1" x14ac:dyDescent="0.25">
      <c r="A2216" s="86"/>
    </row>
    <row r="2217" spans="1:1" x14ac:dyDescent="0.25">
      <c r="A2217" s="86"/>
    </row>
    <row r="2218" spans="1:1" x14ac:dyDescent="0.25">
      <c r="A2218" s="86"/>
    </row>
    <row r="2219" spans="1:1" x14ac:dyDescent="0.25">
      <c r="A2219" s="86"/>
    </row>
    <row r="2220" spans="1:1" x14ac:dyDescent="0.25">
      <c r="A2220" s="86"/>
    </row>
    <row r="2221" spans="1:1" x14ac:dyDescent="0.25">
      <c r="A2221" s="86"/>
    </row>
    <row r="2222" spans="1:1" x14ac:dyDescent="0.25">
      <c r="A2222" s="86"/>
    </row>
    <row r="2223" spans="1:1" x14ac:dyDescent="0.25">
      <c r="A2223" s="86"/>
    </row>
    <row r="2224" spans="1:1" x14ac:dyDescent="0.25">
      <c r="A2224" s="86"/>
    </row>
    <row r="2225" spans="1:1" x14ac:dyDescent="0.25">
      <c r="A2225" s="86"/>
    </row>
    <row r="2226" spans="1:1" x14ac:dyDescent="0.25">
      <c r="A2226" s="86"/>
    </row>
    <row r="2227" spans="1:1" x14ac:dyDescent="0.25">
      <c r="A2227" s="86"/>
    </row>
    <row r="2228" spans="1:1" x14ac:dyDescent="0.25">
      <c r="A2228" s="86"/>
    </row>
    <row r="2229" spans="1:1" x14ac:dyDescent="0.25">
      <c r="A2229" s="86"/>
    </row>
    <row r="2230" spans="1:1" x14ac:dyDescent="0.25">
      <c r="A2230" s="86"/>
    </row>
    <row r="2231" spans="1:1" x14ac:dyDescent="0.25">
      <c r="A2231" s="86"/>
    </row>
    <row r="2232" spans="1:1" x14ac:dyDescent="0.25">
      <c r="A2232" s="86"/>
    </row>
    <row r="2233" spans="1:1" x14ac:dyDescent="0.25">
      <c r="A2233" s="86"/>
    </row>
    <row r="2234" spans="1:1" x14ac:dyDescent="0.25">
      <c r="A2234" s="86"/>
    </row>
    <row r="2235" spans="1:1" x14ac:dyDescent="0.25">
      <c r="A2235" s="86"/>
    </row>
    <row r="2236" spans="1:1" x14ac:dyDescent="0.25">
      <c r="A2236" s="86"/>
    </row>
    <row r="2237" spans="1:1" x14ac:dyDescent="0.25">
      <c r="A2237" s="86"/>
    </row>
    <row r="2238" spans="1:1" x14ac:dyDescent="0.25">
      <c r="A2238" s="86"/>
    </row>
    <row r="2239" spans="1:1" x14ac:dyDescent="0.25">
      <c r="A2239" s="86"/>
    </row>
    <row r="2240" spans="1:1" x14ac:dyDescent="0.25">
      <c r="A2240" s="86"/>
    </row>
    <row r="2241" spans="1:1" x14ac:dyDescent="0.25">
      <c r="A2241" s="86"/>
    </row>
    <row r="2242" spans="1:1" x14ac:dyDescent="0.25">
      <c r="A2242" s="86"/>
    </row>
    <row r="2243" spans="1:1" x14ac:dyDescent="0.25">
      <c r="A2243" s="86"/>
    </row>
    <row r="2244" spans="1:1" x14ac:dyDescent="0.25">
      <c r="A2244" s="86"/>
    </row>
    <row r="2245" spans="1:1" x14ac:dyDescent="0.25">
      <c r="A2245" s="86"/>
    </row>
    <row r="2246" spans="1:1" x14ac:dyDescent="0.25">
      <c r="A2246" s="86"/>
    </row>
    <row r="2247" spans="1:1" x14ac:dyDescent="0.25">
      <c r="A2247" s="86"/>
    </row>
    <row r="2248" spans="1:1" x14ac:dyDescent="0.25">
      <c r="A2248" s="86"/>
    </row>
    <row r="2249" spans="1:1" x14ac:dyDescent="0.25">
      <c r="A2249" s="86"/>
    </row>
    <row r="2250" spans="1:1" x14ac:dyDescent="0.25">
      <c r="A2250" s="86"/>
    </row>
    <row r="2251" spans="1:1" x14ac:dyDescent="0.25">
      <c r="A2251" s="86"/>
    </row>
    <row r="2252" spans="1:1" x14ac:dyDescent="0.25">
      <c r="A2252" s="86"/>
    </row>
    <row r="2253" spans="1:1" x14ac:dyDescent="0.25">
      <c r="A2253" s="86"/>
    </row>
    <row r="2254" spans="1:1" x14ac:dyDescent="0.25">
      <c r="A2254" s="86"/>
    </row>
    <row r="2255" spans="1:1" x14ac:dyDescent="0.25">
      <c r="A2255" s="86"/>
    </row>
    <row r="2256" spans="1:1" x14ac:dyDescent="0.25">
      <c r="A2256" s="86"/>
    </row>
    <row r="2257" spans="1:1" x14ac:dyDescent="0.25">
      <c r="A2257" s="86"/>
    </row>
    <row r="2258" spans="1:1" x14ac:dyDescent="0.25">
      <c r="A2258" s="86"/>
    </row>
    <row r="2259" spans="1:1" x14ac:dyDescent="0.25">
      <c r="A2259" s="86"/>
    </row>
    <row r="2260" spans="1:1" x14ac:dyDescent="0.25">
      <c r="A2260" s="86"/>
    </row>
    <row r="2261" spans="1:1" x14ac:dyDescent="0.25">
      <c r="A2261" s="86"/>
    </row>
    <row r="2262" spans="1:1" x14ac:dyDescent="0.25">
      <c r="A2262" s="86"/>
    </row>
    <row r="2263" spans="1:1" x14ac:dyDescent="0.25">
      <c r="A2263" s="86"/>
    </row>
    <row r="2264" spans="1:1" x14ac:dyDescent="0.25">
      <c r="A2264" s="86"/>
    </row>
    <row r="2265" spans="1:1" x14ac:dyDescent="0.25">
      <c r="A2265" s="86"/>
    </row>
    <row r="2266" spans="1:1" x14ac:dyDescent="0.25">
      <c r="A2266" s="86"/>
    </row>
    <row r="2267" spans="1:1" x14ac:dyDescent="0.25">
      <c r="A2267" s="86"/>
    </row>
    <row r="2268" spans="1:1" x14ac:dyDescent="0.25">
      <c r="A2268" s="86"/>
    </row>
    <row r="2269" spans="1:1" x14ac:dyDescent="0.25">
      <c r="A2269" s="86"/>
    </row>
    <row r="2270" spans="1:1" x14ac:dyDescent="0.25">
      <c r="A2270" s="86"/>
    </row>
    <row r="2271" spans="1:1" x14ac:dyDescent="0.25">
      <c r="A2271" s="86"/>
    </row>
    <row r="2272" spans="1:1" x14ac:dyDescent="0.25">
      <c r="A2272" s="86"/>
    </row>
    <row r="2273" spans="1:1" x14ac:dyDescent="0.25">
      <c r="A2273" s="86"/>
    </row>
    <row r="2274" spans="1:1" x14ac:dyDescent="0.25">
      <c r="A2274" s="86"/>
    </row>
    <row r="2275" spans="1:1" x14ac:dyDescent="0.25">
      <c r="A2275" s="86"/>
    </row>
    <row r="2276" spans="1:1" x14ac:dyDescent="0.25">
      <c r="A2276" s="86"/>
    </row>
    <row r="2277" spans="1:1" x14ac:dyDescent="0.25">
      <c r="A2277" s="86"/>
    </row>
    <row r="2278" spans="1:1" x14ac:dyDescent="0.25">
      <c r="A2278" s="86"/>
    </row>
    <row r="2279" spans="1:1" x14ac:dyDescent="0.25">
      <c r="A2279" s="86"/>
    </row>
    <row r="2280" spans="1:1" x14ac:dyDescent="0.25">
      <c r="A2280" s="86"/>
    </row>
    <row r="2281" spans="1:1" x14ac:dyDescent="0.25">
      <c r="A2281" s="86"/>
    </row>
    <row r="2282" spans="1:1" x14ac:dyDescent="0.25">
      <c r="A2282" s="86"/>
    </row>
    <row r="2283" spans="1:1" x14ac:dyDescent="0.25">
      <c r="A2283" s="86"/>
    </row>
    <row r="2284" spans="1:1" x14ac:dyDescent="0.25">
      <c r="A2284" s="86"/>
    </row>
    <row r="2285" spans="1:1" x14ac:dyDescent="0.25">
      <c r="A2285" s="86"/>
    </row>
    <row r="2286" spans="1:1" x14ac:dyDescent="0.25">
      <c r="A2286" s="86"/>
    </row>
    <row r="2287" spans="1:1" x14ac:dyDescent="0.25">
      <c r="A2287" s="86"/>
    </row>
    <row r="2288" spans="1:1" x14ac:dyDescent="0.25">
      <c r="A2288" s="86"/>
    </row>
    <row r="2289" spans="1:1" x14ac:dyDescent="0.25">
      <c r="A2289" s="86"/>
    </row>
    <row r="2290" spans="1:1" x14ac:dyDescent="0.25">
      <c r="A2290" s="86"/>
    </row>
    <row r="2291" spans="1:1" x14ac:dyDescent="0.25">
      <c r="A2291" s="86"/>
    </row>
    <row r="2292" spans="1:1" x14ac:dyDescent="0.25">
      <c r="A2292" s="86"/>
    </row>
    <row r="2293" spans="1:1" x14ac:dyDescent="0.25">
      <c r="A2293" s="86"/>
    </row>
    <row r="2294" spans="1:1" x14ac:dyDescent="0.25">
      <c r="A2294" s="86"/>
    </row>
    <row r="2295" spans="1:1" x14ac:dyDescent="0.25">
      <c r="A2295" s="86"/>
    </row>
    <row r="2296" spans="1:1" x14ac:dyDescent="0.25">
      <c r="A2296" s="86"/>
    </row>
    <row r="2297" spans="1:1" x14ac:dyDescent="0.25">
      <c r="A2297" s="86"/>
    </row>
    <row r="2298" spans="1:1" x14ac:dyDescent="0.25">
      <c r="A2298" s="86"/>
    </row>
    <row r="2299" spans="1:1" x14ac:dyDescent="0.25">
      <c r="A2299" s="86"/>
    </row>
    <row r="2300" spans="1:1" x14ac:dyDescent="0.25">
      <c r="A2300" s="86"/>
    </row>
    <row r="2301" spans="1:1" x14ac:dyDescent="0.25">
      <c r="A2301" s="86"/>
    </row>
    <row r="2302" spans="1:1" x14ac:dyDescent="0.25">
      <c r="A2302" s="86"/>
    </row>
    <row r="2303" spans="1:1" x14ac:dyDescent="0.25">
      <c r="A2303" s="86"/>
    </row>
    <row r="2304" spans="1:1" x14ac:dyDescent="0.25">
      <c r="A2304" s="86"/>
    </row>
    <row r="2305" spans="1:1" x14ac:dyDescent="0.25">
      <c r="A2305" s="86"/>
    </row>
    <row r="2306" spans="1:1" x14ac:dyDescent="0.25">
      <c r="A2306" s="86"/>
    </row>
    <row r="2307" spans="1:1" x14ac:dyDescent="0.25">
      <c r="A2307" s="86"/>
    </row>
    <row r="2308" spans="1:1" x14ac:dyDescent="0.25">
      <c r="A2308" s="86"/>
    </row>
    <row r="2309" spans="1:1" x14ac:dyDescent="0.25">
      <c r="A2309" s="86"/>
    </row>
    <row r="2310" spans="1:1" x14ac:dyDescent="0.25">
      <c r="A2310" s="86"/>
    </row>
    <row r="2311" spans="1:1" x14ac:dyDescent="0.25">
      <c r="A2311" s="86"/>
    </row>
    <row r="2312" spans="1:1" x14ac:dyDescent="0.25">
      <c r="A2312" s="86"/>
    </row>
    <row r="2313" spans="1:1" x14ac:dyDescent="0.25">
      <c r="A2313" s="86"/>
    </row>
    <row r="2314" spans="1:1" x14ac:dyDescent="0.25">
      <c r="A2314" s="86"/>
    </row>
    <row r="2315" spans="1:1" x14ac:dyDescent="0.25">
      <c r="A2315" s="86"/>
    </row>
    <row r="2316" spans="1:1" x14ac:dyDescent="0.25">
      <c r="A2316" s="86"/>
    </row>
    <row r="2317" spans="1:1" x14ac:dyDescent="0.25">
      <c r="A2317" s="86"/>
    </row>
    <row r="2318" spans="1:1" x14ac:dyDescent="0.25">
      <c r="A2318" s="86"/>
    </row>
    <row r="2319" spans="1:1" x14ac:dyDescent="0.25">
      <c r="A2319" s="86"/>
    </row>
    <row r="2320" spans="1:1" x14ac:dyDescent="0.25">
      <c r="A2320" s="86"/>
    </row>
    <row r="2321" spans="1:1" x14ac:dyDescent="0.25">
      <c r="A2321" s="86"/>
    </row>
    <row r="2322" spans="1:1" x14ac:dyDescent="0.25">
      <c r="A2322" s="86"/>
    </row>
    <row r="2323" spans="1:1" x14ac:dyDescent="0.25">
      <c r="A2323" s="86"/>
    </row>
    <row r="2324" spans="1:1" x14ac:dyDescent="0.25">
      <c r="A2324" s="86"/>
    </row>
    <row r="2325" spans="1:1" x14ac:dyDescent="0.25">
      <c r="A2325" s="86"/>
    </row>
    <row r="2326" spans="1:1" x14ac:dyDescent="0.25">
      <c r="A2326" s="86"/>
    </row>
    <row r="2327" spans="1:1" x14ac:dyDescent="0.25">
      <c r="A2327" s="86"/>
    </row>
    <row r="2328" spans="1:1" x14ac:dyDescent="0.25">
      <c r="A2328" s="86"/>
    </row>
    <row r="2329" spans="1:1" x14ac:dyDescent="0.25">
      <c r="A2329" s="86"/>
    </row>
    <row r="2330" spans="1:1" x14ac:dyDescent="0.25">
      <c r="A2330" s="86"/>
    </row>
    <row r="2331" spans="1:1" x14ac:dyDescent="0.25">
      <c r="A2331" s="86"/>
    </row>
    <row r="2332" spans="1:1" x14ac:dyDescent="0.25">
      <c r="A2332" s="86"/>
    </row>
    <row r="2333" spans="1:1" x14ac:dyDescent="0.25">
      <c r="A2333" s="86"/>
    </row>
    <row r="2334" spans="1:1" x14ac:dyDescent="0.25">
      <c r="A2334" s="86"/>
    </row>
    <row r="2335" spans="1:1" x14ac:dyDescent="0.25">
      <c r="A2335" s="86"/>
    </row>
    <row r="2336" spans="1:1" x14ac:dyDescent="0.25">
      <c r="A2336" s="86"/>
    </row>
    <row r="2337" spans="1:1" x14ac:dyDescent="0.25">
      <c r="A2337" s="86"/>
    </row>
    <row r="2338" spans="1:1" x14ac:dyDescent="0.25">
      <c r="A2338" s="86"/>
    </row>
    <row r="2339" spans="1:1" x14ac:dyDescent="0.25">
      <c r="A2339" s="86"/>
    </row>
    <row r="2340" spans="1:1" x14ac:dyDescent="0.25">
      <c r="A2340" s="86"/>
    </row>
    <row r="2341" spans="1:1" x14ac:dyDescent="0.25">
      <c r="A2341" s="86"/>
    </row>
    <row r="2342" spans="1:1" x14ac:dyDescent="0.25">
      <c r="A2342" s="86"/>
    </row>
    <row r="2343" spans="1:1" x14ac:dyDescent="0.25">
      <c r="A2343" s="86"/>
    </row>
    <row r="2344" spans="1:1" x14ac:dyDescent="0.25">
      <c r="A2344" s="86"/>
    </row>
    <row r="2345" spans="1:1" x14ac:dyDescent="0.25">
      <c r="A2345" s="86"/>
    </row>
    <row r="2346" spans="1:1" x14ac:dyDescent="0.25">
      <c r="A2346" s="86"/>
    </row>
    <row r="2347" spans="1:1" x14ac:dyDescent="0.25">
      <c r="A2347" s="86"/>
    </row>
    <row r="2348" spans="1:1" x14ac:dyDescent="0.25">
      <c r="A2348" s="86"/>
    </row>
    <row r="2349" spans="1:1" x14ac:dyDescent="0.25">
      <c r="A2349" s="86"/>
    </row>
    <row r="2350" spans="1:1" x14ac:dyDescent="0.25">
      <c r="A2350" s="86"/>
    </row>
    <row r="2351" spans="1:1" x14ac:dyDescent="0.25">
      <c r="A2351" s="86"/>
    </row>
    <row r="2352" spans="1:1" x14ac:dyDescent="0.25">
      <c r="A2352" s="86"/>
    </row>
    <row r="2353" spans="1:1" x14ac:dyDescent="0.25">
      <c r="A2353" s="86"/>
    </row>
    <row r="2354" spans="1:1" x14ac:dyDescent="0.25">
      <c r="A2354" s="86"/>
    </row>
    <row r="2355" spans="1:1" x14ac:dyDescent="0.25">
      <c r="A2355" s="86"/>
    </row>
    <row r="2356" spans="1:1" x14ac:dyDescent="0.25">
      <c r="A2356" s="86"/>
    </row>
    <row r="2357" spans="1:1" x14ac:dyDescent="0.25">
      <c r="A2357" s="86"/>
    </row>
    <row r="2358" spans="1:1" x14ac:dyDescent="0.25">
      <c r="A2358" s="86"/>
    </row>
    <row r="2359" spans="1:1" x14ac:dyDescent="0.25">
      <c r="A2359" s="86"/>
    </row>
    <row r="2360" spans="1:1" x14ac:dyDescent="0.25">
      <c r="A2360" s="86"/>
    </row>
    <row r="2361" spans="1:1" x14ac:dyDescent="0.25">
      <c r="A2361" s="86"/>
    </row>
    <row r="2362" spans="1:1" x14ac:dyDescent="0.25">
      <c r="A2362" s="86"/>
    </row>
    <row r="2363" spans="1:1" x14ac:dyDescent="0.25">
      <c r="A2363" s="86"/>
    </row>
    <row r="2364" spans="1:1" x14ac:dyDescent="0.25">
      <c r="A2364" s="86"/>
    </row>
    <row r="2365" spans="1:1" x14ac:dyDescent="0.25">
      <c r="A2365" s="86"/>
    </row>
    <row r="2366" spans="1:1" x14ac:dyDescent="0.25">
      <c r="A2366" s="86"/>
    </row>
    <row r="2367" spans="1:1" x14ac:dyDescent="0.25">
      <c r="A2367" s="86"/>
    </row>
    <row r="2368" spans="1:1" x14ac:dyDescent="0.25">
      <c r="A2368" s="86"/>
    </row>
    <row r="2369" spans="1:1" x14ac:dyDescent="0.25">
      <c r="A2369" s="86"/>
    </row>
    <row r="2370" spans="1:1" x14ac:dyDescent="0.25">
      <c r="A2370" s="86"/>
    </row>
    <row r="2371" spans="1:1" x14ac:dyDescent="0.25">
      <c r="A2371" s="86"/>
    </row>
    <row r="2372" spans="1:1" x14ac:dyDescent="0.25">
      <c r="A2372" s="86"/>
    </row>
    <row r="2373" spans="1:1" x14ac:dyDescent="0.25">
      <c r="A2373" s="86"/>
    </row>
    <row r="2374" spans="1:1" x14ac:dyDescent="0.25">
      <c r="A2374" s="86"/>
    </row>
    <row r="2375" spans="1:1" x14ac:dyDescent="0.25">
      <c r="A2375" s="86"/>
    </row>
    <row r="2376" spans="1:1" x14ac:dyDescent="0.25">
      <c r="A2376" s="86"/>
    </row>
    <row r="2377" spans="1:1" x14ac:dyDescent="0.25">
      <c r="A2377" s="86"/>
    </row>
    <row r="2378" spans="1:1" x14ac:dyDescent="0.25">
      <c r="A2378" s="86"/>
    </row>
    <row r="2379" spans="1:1" x14ac:dyDescent="0.25">
      <c r="A2379" s="86"/>
    </row>
    <row r="2380" spans="1:1" x14ac:dyDescent="0.25">
      <c r="A2380" s="86"/>
    </row>
    <row r="2381" spans="1:1" x14ac:dyDescent="0.25">
      <c r="A2381" s="86"/>
    </row>
    <row r="2382" spans="1:1" x14ac:dyDescent="0.25">
      <c r="A2382" s="86"/>
    </row>
    <row r="2383" spans="1:1" x14ac:dyDescent="0.25">
      <c r="A2383" s="86"/>
    </row>
    <row r="2384" spans="1:1" x14ac:dyDescent="0.25">
      <c r="A2384" s="86"/>
    </row>
    <row r="2385" spans="1:1" x14ac:dyDescent="0.25">
      <c r="A2385" s="86"/>
    </row>
    <row r="2386" spans="1:1" x14ac:dyDescent="0.25">
      <c r="A2386" s="86"/>
    </row>
    <row r="2387" spans="1:1" x14ac:dyDescent="0.25">
      <c r="A2387" s="86"/>
    </row>
    <row r="2388" spans="1:1" x14ac:dyDescent="0.25">
      <c r="A2388" s="86"/>
    </row>
    <row r="2389" spans="1:1" x14ac:dyDescent="0.25">
      <c r="A2389" s="86"/>
    </row>
    <row r="2390" spans="1:1" x14ac:dyDescent="0.25">
      <c r="A2390" s="86"/>
    </row>
    <row r="2391" spans="1:1" x14ac:dyDescent="0.25">
      <c r="A2391" s="86"/>
    </row>
    <row r="2392" spans="1:1" x14ac:dyDescent="0.25">
      <c r="A2392" s="86"/>
    </row>
    <row r="2393" spans="1:1" x14ac:dyDescent="0.25">
      <c r="A2393" s="86"/>
    </row>
    <row r="2394" spans="1:1" x14ac:dyDescent="0.25">
      <c r="A2394" s="86"/>
    </row>
    <row r="2395" spans="1:1" x14ac:dyDescent="0.25">
      <c r="A2395" s="86"/>
    </row>
    <row r="2396" spans="1:1" x14ac:dyDescent="0.25">
      <c r="A2396" s="86"/>
    </row>
    <row r="2397" spans="1:1" x14ac:dyDescent="0.25">
      <c r="A2397" s="86"/>
    </row>
    <row r="2398" spans="1:1" x14ac:dyDescent="0.25">
      <c r="A2398" s="86"/>
    </row>
    <row r="2399" spans="1:1" x14ac:dyDescent="0.25">
      <c r="A2399" s="86"/>
    </row>
    <row r="2400" spans="1:1" x14ac:dyDescent="0.25">
      <c r="A2400" s="86"/>
    </row>
    <row r="2401" spans="1:1" x14ac:dyDescent="0.25">
      <c r="A2401" s="86"/>
    </row>
    <row r="2402" spans="1:1" x14ac:dyDescent="0.25">
      <c r="A2402" s="86"/>
    </row>
    <row r="2403" spans="1:1" x14ac:dyDescent="0.25">
      <c r="A2403" s="86"/>
    </row>
    <row r="2404" spans="1:1" x14ac:dyDescent="0.25">
      <c r="A2404" s="86"/>
    </row>
    <row r="2405" spans="1:1" x14ac:dyDescent="0.25">
      <c r="A2405" s="86"/>
    </row>
    <row r="2406" spans="1:1" x14ac:dyDescent="0.25">
      <c r="A2406" s="86"/>
    </row>
    <row r="2407" spans="1:1" x14ac:dyDescent="0.25">
      <c r="A2407" s="86"/>
    </row>
    <row r="2408" spans="1:1" x14ac:dyDescent="0.25">
      <c r="A2408" s="86"/>
    </row>
    <row r="2409" spans="1:1" x14ac:dyDescent="0.25">
      <c r="A2409" s="86"/>
    </row>
    <row r="2410" spans="1:1" x14ac:dyDescent="0.25">
      <c r="A2410" s="86"/>
    </row>
    <row r="2411" spans="1:1" x14ac:dyDescent="0.25">
      <c r="A2411" s="86"/>
    </row>
    <row r="2412" spans="1:1" x14ac:dyDescent="0.25">
      <c r="A2412" s="86"/>
    </row>
    <row r="2413" spans="1:1" x14ac:dyDescent="0.25">
      <c r="A2413" s="86"/>
    </row>
    <row r="2414" spans="1:1" x14ac:dyDescent="0.25">
      <c r="A2414" s="86"/>
    </row>
    <row r="2415" spans="1:1" x14ac:dyDescent="0.25">
      <c r="A2415" s="86"/>
    </row>
    <row r="2416" spans="1:1" x14ac:dyDescent="0.25">
      <c r="A2416" s="86"/>
    </row>
    <row r="2417" spans="1:1" x14ac:dyDescent="0.25">
      <c r="A2417" s="86"/>
    </row>
    <row r="2418" spans="1:1" x14ac:dyDescent="0.25">
      <c r="A2418" s="86"/>
    </row>
    <row r="2419" spans="1:1" x14ac:dyDescent="0.25">
      <c r="A2419" s="86"/>
    </row>
    <row r="2420" spans="1:1" x14ac:dyDescent="0.25">
      <c r="A2420" s="86"/>
    </row>
    <row r="2421" spans="1:1" x14ac:dyDescent="0.25">
      <c r="A2421" s="86"/>
    </row>
    <row r="2422" spans="1:1" x14ac:dyDescent="0.25">
      <c r="A2422" s="86"/>
    </row>
    <row r="2423" spans="1:1" x14ac:dyDescent="0.25">
      <c r="A2423" s="86"/>
    </row>
    <row r="2424" spans="1:1" x14ac:dyDescent="0.25">
      <c r="A2424" s="86"/>
    </row>
    <row r="2425" spans="1:1" x14ac:dyDescent="0.25">
      <c r="A2425" s="86"/>
    </row>
    <row r="2426" spans="1:1" x14ac:dyDescent="0.25">
      <c r="A2426" s="86"/>
    </row>
    <row r="2427" spans="1:1" x14ac:dyDescent="0.25">
      <c r="A2427" s="86"/>
    </row>
    <row r="2428" spans="1:1" x14ac:dyDescent="0.25">
      <c r="A2428" s="86"/>
    </row>
    <row r="2429" spans="1:1" x14ac:dyDescent="0.25">
      <c r="A2429" s="86"/>
    </row>
    <row r="2430" spans="1:1" x14ac:dyDescent="0.25">
      <c r="A2430" s="86"/>
    </row>
    <row r="2431" spans="1:1" x14ac:dyDescent="0.25">
      <c r="A2431" s="86"/>
    </row>
    <row r="2432" spans="1:1" x14ac:dyDescent="0.25">
      <c r="A2432" s="86"/>
    </row>
    <row r="2433" spans="1:1" x14ac:dyDescent="0.25">
      <c r="A2433" s="86"/>
    </row>
    <row r="2434" spans="1:1" x14ac:dyDescent="0.25">
      <c r="A2434" s="86"/>
    </row>
    <row r="2435" spans="1:1" x14ac:dyDescent="0.25">
      <c r="A2435" s="86"/>
    </row>
    <row r="2436" spans="1:1" x14ac:dyDescent="0.25">
      <c r="A2436" s="86"/>
    </row>
    <row r="2437" spans="1:1" x14ac:dyDescent="0.25">
      <c r="A2437" s="86"/>
    </row>
    <row r="2438" spans="1:1" x14ac:dyDescent="0.25">
      <c r="A2438" s="86"/>
    </row>
    <row r="2439" spans="1:1" x14ac:dyDescent="0.25">
      <c r="A2439" s="86"/>
    </row>
    <row r="2440" spans="1:1" x14ac:dyDescent="0.25">
      <c r="A2440" s="86"/>
    </row>
    <row r="2441" spans="1:1" x14ac:dyDescent="0.25">
      <c r="A2441" s="86"/>
    </row>
    <row r="2442" spans="1:1" x14ac:dyDescent="0.25">
      <c r="A2442" s="86"/>
    </row>
    <row r="2443" spans="1:1" x14ac:dyDescent="0.25">
      <c r="A2443" s="86"/>
    </row>
    <row r="2444" spans="1:1" x14ac:dyDescent="0.25">
      <c r="A2444" s="86"/>
    </row>
    <row r="2445" spans="1:1" x14ac:dyDescent="0.25">
      <c r="A2445" s="86"/>
    </row>
    <row r="2446" spans="1:1" x14ac:dyDescent="0.25">
      <c r="A2446" s="86"/>
    </row>
    <row r="2447" spans="1:1" x14ac:dyDescent="0.25">
      <c r="A2447" s="86"/>
    </row>
    <row r="2448" spans="1:1" x14ac:dyDescent="0.25">
      <c r="A2448" s="86"/>
    </row>
    <row r="2449" spans="1:1" x14ac:dyDescent="0.25">
      <c r="A2449" s="86"/>
    </row>
    <row r="2450" spans="1:1" x14ac:dyDescent="0.25">
      <c r="A2450" s="86"/>
    </row>
    <row r="2451" spans="1:1" x14ac:dyDescent="0.25">
      <c r="A2451" s="86"/>
    </row>
    <row r="2452" spans="1:1" x14ac:dyDescent="0.25">
      <c r="A2452" s="86"/>
    </row>
    <row r="2453" spans="1:1" x14ac:dyDescent="0.25">
      <c r="A2453" s="86"/>
    </row>
    <row r="2454" spans="1:1" x14ac:dyDescent="0.25">
      <c r="A2454" s="86"/>
    </row>
    <row r="2455" spans="1:1" x14ac:dyDescent="0.25">
      <c r="A2455" s="86"/>
    </row>
    <row r="2456" spans="1:1" x14ac:dyDescent="0.25">
      <c r="A2456" s="86"/>
    </row>
    <row r="2457" spans="1:1" x14ac:dyDescent="0.25">
      <c r="A2457" s="86"/>
    </row>
    <row r="2458" spans="1:1" x14ac:dyDescent="0.25">
      <c r="A2458" s="86"/>
    </row>
    <row r="2459" spans="1:1" x14ac:dyDescent="0.25">
      <c r="A2459" s="86"/>
    </row>
    <row r="2460" spans="1:1" x14ac:dyDescent="0.25">
      <c r="A2460" s="86"/>
    </row>
    <row r="2461" spans="1:1" x14ac:dyDescent="0.25">
      <c r="A2461" s="86"/>
    </row>
    <row r="2462" spans="1:1" x14ac:dyDescent="0.25">
      <c r="A2462" s="86"/>
    </row>
    <row r="2463" spans="1:1" x14ac:dyDescent="0.25">
      <c r="A2463" s="86"/>
    </row>
    <row r="2464" spans="1:1" x14ac:dyDescent="0.25">
      <c r="A2464" s="86"/>
    </row>
    <row r="2465" spans="1:1" x14ac:dyDescent="0.25">
      <c r="A2465" s="86"/>
    </row>
    <row r="2466" spans="1:1" x14ac:dyDescent="0.25">
      <c r="A2466" s="86"/>
    </row>
    <row r="2467" spans="1:1" x14ac:dyDescent="0.25">
      <c r="A2467" s="86"/>
    </row>
    <row r="2468" spans="1:1" x14ac:dyDescent="0.25">
      <c r="A2468" s="86"/>
    </row>
    <row r="2469" spans="1:1" x14ac:dyDescent="0.25">
      <c r="A2469" s="86"/>
    </row>
    <row r="2470" spans="1:1" x14ac:dyDescent="0.25">
      <c r="A2470" s="86"/>
    </row>
    <row r="2471" spans="1:1" x14ac:dyDescent="0.25">
      <c r="A2471" s="86"/>
    </row>
    <row r="2472" spans="1:1" x14ac:dyDescent="0.25">
      <c r="A2472" s="86"/>
    </row>
    <row r="2473" spans="1:1" x14ac:dyDescent="0.25">
      <c r="A2473" s="86"/>
    </row>
    <row r="2474" spans="1:1" x14ac:dyDescent="0.25">
      <c r="A2474" s="86"/>
    </row>
    <row r="2475" spans="1:1" x14ac:dyDescent="0.25">
      <c r="A2475" s="86"/>
    </row>
    <row r="2476" spans="1:1" x14ac:dyDescent="0.25">
      <c r="A2476" s="86"/>
    </row>
    <row r="2477" spans="1:1" x14ac:dyDescent="0.25">
      <c r="A2477" s="86"/>
    </row>
    <row r="2478" spans="1:1" x14ac:dyDescent="0.25">
      <c r="A2478" s="86"/>
    </row>
    <row r="2479" spans="1:1" x14ac:dyDescent="0.25">
      <c r="A2479" s="86"/>
    </row>
    <row r="2480" spans="1:1" x14ac:dyDescent="0.25">
      <c r="A2480" s="86"/>
    </row>
    <row r="2481" spans="1:1" x14ac:dyDescent="0.25">
      <c r="A2481" s="86"/>
    </row>
    <row r="2482" spans="1:1" x14ac:dyDescent="0.25">
      <c r="A2482" s="86"/>
    </row>
    <row r="2483" spans="1:1" x14ac:dyDescent="0.25">
      <c r="A2483" s="86"/>
    </row>
    <row r="2484" spans="1:1" x14ac:dyDescent="0.25">
      <c r="A2484" s="86"/>
    </row>
    <row r="2485" spans="1:1" x14ac:dyDescent="0.25">
      <c r="A2485" s="86"/>
    </row>
    <row r="2486" spans="1:1" x14ac:dyDescent="0.25">
      <c r="A2486" s="86"/>
    </row>
    <row r="2487" spans="1:1" x14ac:dyDescent="0.25">
      <c r="A2487" s="86"/>
    </row>
    <row r="2488" spans="1:1" x14ac:dyDescent="0.25">
      <c r="A2488" s="86"/>
    </row>
    <row r="2489" spans="1:1" x14ac:dyDescent="0.25">
      <c r="A2489" s="86"/>
    </row>
    <row r="2490" spans="1:1" x14ac:dyDescent="0.25">
      <c r="A2490" s="86"/>
    </row>
    <row r="2491" spans="1:1" x14ac:dyDescent="0.25">
      <c r="A2491" s="86"/>
    </row>
    <row r="2492" spans="1:1" x14ac:dyDescent="0.25">
      <c r="A2492" s="86"/>
    </row>
    <row r="2493" spans="1:1" x14ac:dyDescent="0.25">
      <c r="A2493" s="86"/>
    </row>
    <row r="2494" spans="1:1" x14ac:dyDescent="0.25">
      <c r="A2494" s="86"/>
    </row>
    <row r="2495" spans="1:1" x14ac:dyDescent="0.25">
      <c r="A2495" s="86"/>
    </row>
    <row r="2496" spans="1:1" x14ac:dyDescent="0.25">
      <c r="A2496" s="86"/>
    </row>
    <row r="2497" spans="1:1" x14ac:dyDescent="0.25">
      <c r="A2497" s="86"/>
    </row>
    <row r="2498" spans="1:1" x14ac:dyDescent="0.25">
      <c r="A2498" s="86"/>
    </row>
    <row r="2499" spans="1:1" x14ac:dyDescent="0.25">
      <c r="A2499" s="86"/>
    </row>
    <row r="2500" spans="1:1" x14ac:dyDescent="0.25">
      <c r="A2500" s="86"/>
    </row>
    <row r="2501" spans="1:1" x14ac:dyDescent="0.25">
      <c r="A2501" s="86"/>
    </row>
    <row r="2502" spans="1:1" x14ac:dyDescent="0.25">
      <c r="A2502" s="86"/>
    </row>
    <row r="2503" spans="1:1" x14ac:dyDescent="0.25">
      <c r="A2503" s="86"/>
    </row>
    <row r="2504" spans="1:1" x14ac:dyDescent="0.25">
      <c r="A2504" s="86"/>
    </row>
    <row r="2505" spans="1:1" x14ac:dyDescent="0.25">
      <c r="A2505" s="86"/>
    </row>
    <row r="2506" spans="1:1" x14ac:dyDescent="0.25">
      <c r="A2506" s="86"/>
    </row>
    <row r="2507" spans="1:1" x14ac:dyDescent="0.25">
      <c r="A2507" s="86"/>
    </row>
    <row r="2508" spans="1:1" x14ac:dyDescent="0.25">
      <c r="A2508" s="86"/>
    </row>
    <row r="2509" spans="1:1" x14ac:dyDescent="0.25">
      <c r="A2509" s="86"/>
    </row>
    <row r="2510" spans="1:1" x14ac:dyDescent="0.25">
      <c r="A2510" s="86"/>
    </row>
    <row r="2511" spans="1:1" x14ac:dyDescent="0.25">
      <c r="A2511" s="86"/>
    </row>
    <row r="2512" spans="1:1" x14ac:dyDescent="0.25">
      <c r="A2512" s="86"/>
    </row>
    <row r="2513" spans="1:1" x14ac:dyDescent="0.25">
      <c r="A2513" s="86"/>
    </row>
    <row r="2514" spans="1:1" x14ac:dyDescent="0.25">
      <c r="A2514" s="86"/>
    </row>
    <row r="2515" spans="1:1" x14ac:dyDescent="0.25">
      <c r="A2515" s="86"/>
    </row>
    <row r="2516" spans="1:1" x14ac:dyDescent="0.25">
      <c r="A2516" s="86"/>
    </row>
    <row r="2517" spans="1:1" x14ac:dyDescent="0.25">
      <c r="A2517" s="86"/>
    </row>
    <row r="2518" spans="1:1" x14ac:dyDescent="0.25">
      <c r="A2518" s="86"/>
    </row>
    <row r="2519" spans="1:1" x14ac:dyDescent="0.25">
      <c r="A2519" s="86"/>
    </row>
    <row r="2520" spans="1:1" x14ac:dyDescent="0.25">
      <c r="A2520" s="86"/>
    </row>
    <row r="2521" spans="1:1" x14ac:dyDescent="0.25">
      <c r="A2521" s="86"/>
    </row>
    <row r="2522" spans="1:1" x14ac:dyDescent="0.25">
      <c r="A2522" s="86"/>
    </row>
    <row r="2523" spans="1:1" x14ac:dyDescent="0.25">
      <c r="A2523" s="86"/>
    </row>
    <row r="2524" spans="1:1" x14ac:dyDescent="0.25">
      <c r="A2524" s="86"/>
    </row>
    <row r="2525" spans="1:1" x14ac:dyDescent="0.25">
      <c r="A2525" s="86"/>
    </row>
    <row r="2526" spans="1:1" x14ac:dyDescent="0.25">
      <c r="A2526" s="86"/>
    </row>
    <row r="2527" spans="1:1" x14ac:dyDescent="0.25">
      <c r="A2527" s="86"/>
    </row>
    <row r="2528" spans="1:1" x14ac:dyDescent="0.25">
      <c r="A2528" s="86"/>
    </row>
    <row r="2529" spans="1:1" x14ac:dyDescent="0.25">
      <c r="A2529" s="86"/>
    </row>
    <row r="2530" spans="1:1" x14ac:dyDescent="0.25">
      <c r="A2530" s="86"/>
    </row>
    <row r="2531" spans="1:1" x14ac:dyDescent="0.25">
      <c r="A2531" s="86"/>
    </row>
    <row r="2532" spans="1:1" x14ac:dyDescent="0.25">
      <c r="A2532" s="86"/>
    </row>
    <row r="2533" spans="1:1" x14ac:dyDescent="0.25">
      <c r="A2533" s="86"/>
    </row>
    <row r="2534" spans="1:1" x14ac:dyDescent="0.25">
      <c r="A2534" s="86"/>
    </row>
    <row r="2535" spans="1:1" x14ac:dyDescent="0.25">
      <c r="A2535" s="86"/>
    </row>
    <row r="2536" spans="1:1" x14ac:dyDescent="0.25">
      <c r="A2536" s="86"/>
    </row>
    <row r="2537" spans="1:1" x14ac:dyDescent="0.25">
      <c r="A2537" s="86"/>
    </row>
    <row r="2538" spans="1:1" x14ac:dyDescent="0.25">
      <c r="A2538" s="86"/>
    </row>
    <row r="2539" spans="1:1" x14ac:dyDescent="0.25">
      <c r="A2539" s="86"/>
    </row>
    <row r="2540" spans="1:1" x14ac:dyDescent="0.25">
      <c r="A2540" s="86"/>
    </row>
    <row r="2541" spans="1:1" x14ac:dyDescent="0.25">
      <c r="A2541" s="86"/>
    </row>
    <row r="2542" spans="1:1" x14ac:dyDescent="0.25">
      <c r="A2542" s="86"/>
    </row>
    <row r="2543" spans="1:1" x14ac:dyDescent="0.25">
      <c r="A2543" s="86"/>
    </row>
    <row r="2544" spans="1:1" x14ac:dyDescent="0.25">
      <c r="A2544" s="86"/>
    </row>
    <row r="2545" spans="1:1" x14ac:dyDescent="0.25">
      <c r="A2545" s="86"/>
    </row>
    <row r="2546" spans="1:1" x14ac:dyDescent="0.25">
      <c r="A2546" s="86"/>
    </row>
    <row r="2547" spans="1:1" x14ac:dyDescent="0.25">
      <c r="A2547" s="86"/>
    </row>
    <row r="2548" spans="1:1" x14ac:dyDescent="0.25">
      <c r="A2548" s="86"/>
    </row>
    <row r="2549" spans="1:1" x14ac:dyDescent="0.25">
      <c r="A2549" s="86"/>
    </row>
    <row r="2550" spans="1:1" x14ac:dyDescent="0.25">
      <c r="A2550" s="86"/>
    </row>
    <row r="2551" spans="1:1" x14ac:dyDescent="0.25">
      <c r="A2551" s="86"/>
    </row>
    <row r="2552" spans="1:1" x14ac:dyDescent="0.25">
      <c r="A2552" s="86"/>
    </row>
    <row r="2553" spans="1:1" x14ac:dyDescent="0.25">
      <c r="A2553" s="86"/>
    </row>
    <row r="2554" spans="1:1" x14ac:dyDescent="0.25">
      <c r="A2554" s="86"/>
    </row>
    <row r="2555" spans="1:1" x14ac:dyDescent="0.25">
      <c r="A2555" s="86"/>
    </row>
    <row r="2556" spans="1:1" x14ac:dyDescent="0.25">
      <c r="A2556" s="86"/>
    </row>
    <row r="2557" spans="1:1" x14ac:dyDescent="0.25">
      <c r="A2557" s="86"/>
    </row>
    <row r="2558" spans="1:1" x14ac:dyDescent="0.25">
      <c r="A2558" s="86"/>
    </row>
    <row r="2559" spans="1:1" x14ac:dyDescent="0.25">
      <c r="A2559" s="86"/>
    </row>
    <row r="2560" spans="1:1" x14ac:dyDescent="0.25">
      <c r="A2560" s="86"/>
    </row>
    <row r="2561" spans="1:1" x14ac:dyDescent="0.25">
      <c r="A2561" s="86"/>
    </row>
    <row r="2562" spans="1:1" x14ac:dyDescent="0.25">
      <c r="A2562" s="86"/>
    </row>
    <row r="2563" spans="1:1" x14ac:dyDescent="0.25">
      <c r="A2563" s="86"/>
    </row>
    <row r="2564" spans="1:1" x14ac:dyDescent="0.25">
      <c r="A2564" s="86"/>
    </row>
    <row r="2565" spans="1:1" x14ac:dyDescent="0.25">
      <c r="A2565" s="86"/>
    </row>
    <row r="2566" spans="1:1" x14ac:dyDescent="0.25">
      <c r="A2566" s="86"/>
    </row>
    <row r="2567" spans="1:1" x14ac:dyDescent="0.25">
      <c r="A2567" s="86"/>
    </row>
    <row r="2568" spans="1:1" x14ac:dyDescent="0.25">
      <c r="A2568" s="86"/>
    </row>
    <row r="2569" spans="1:1" x14ac:dyDescent="0.25">
      <c r="A2569" s="86"/>
    </row>
    <row r="2570" spans="1:1" x14ac:dyDescent="0.25">
      <c r="A2570" s="86"/>
    </row>
    <row r="2571" spans="1:1" x14ac:dyDescent="0.25">
      <c r="A2571" s="86"/>
    </row>
    <row r="2572" spans="1:1" x14ac:dyDescent="0.25">
      <c r="A2572" s="86"/>
    </row>
    <row r="2573" spans="1:1" x14ac:dyDescent="0.25">
      <c r="A2573" s="86"/>
    </row>
    <row r="2574" spans="1:1" x14ac:dyDescent="0.25">
      <c r="A2574" s="86"/>
    </row>
    <row r="2575" spans="1:1" x14ac:dyDescent="0.25">
      <c r="A2575" s="86"/>
    </row>
    <row r="2576" spans="1:1" x14ac:dyDescent="0.25">
      <c r="A2576" s="86"/>
    </row>
    <row r="2577" spans="1:1" x14ac:dyDescent="0.25">
      <c r="A2577" s="86"/>
    </row>
    <row r="2578" spans="1:1" x14ac:dyDescent="0.25">
      <c r="A2578" s="86"/>
    </row>
    <row r="2579" spans="1:1" x14ac:dyDescent="0.25">
      <c r="A2579" s="86"/>
    </row>
    <row r="2580" spans="1:1" x14ac:dyDescent="0.25">
      <c r="A2580" s="86"/>
    </row>
    <row r="2581" spans="1:1" x14ac:dyDescent="0.25">
      <c r="A2581" s="86"/>
    </row>
    <row r="2582" spans="1:1" x14ac:dyDescent="0.25">
      <c r="A2582" s="86"/>
    </row>
    <row r="2583" spans="1:1" x14ac:dyDescent="0.25">
      <c r="A2583" s="86"/>
    </row>
    <row r="2584" spans="1:1" x14ac:dyDescent="0.25">
      <c r="A2584" s="86"/>
    </row>
    <row r="2585" spans="1:1" x14ac:dyDescent="0.25">
      <c r="A2585" s="86"/>
    </row>
    <row r="2586" spans="1:1" x14ac:dyDescent="0.25">
      <c r="A2586" s="86"/>
    </row>
    <row r="2587" spans="1:1" x14ac:dyDescent="0.25">
      <c r="A2587" s="86"/>
    </row>
    <row r="2588" spans="1:1" x14ac:dyDescent="0.25">
      <c r="A2588" s="86"/>
    </row>
    <row r="2589" spans="1:1" x14ac:dyDescent="0.25">
      <c r="A2589" s="86"/>
    </row>
    <row r="2590" spans="1:1" x14ac:dyDescent="0.25">
      <c r="A2590" s="86"/>
    </row>
    <row r="2591" spans="1:1" x14ac:dyDescent="0.25">
      <c r="A2591" s="86"/>
    </row>
    <row r="2592" spans="1:1" x14ac:dyDescent="0.25">
      <c r="A2592" s="86"/>
    </row>
    <row r="2593" spans="1:1" x14ac:dyDescent="0.25">
      <c r="A2593" s="86"/>
    </row>
    <row r="2594" spans="1:1" x14ac:dyDescent="0.25">
      <c r="A2594" s="86"/>
    </row>
    <row r="2595" spans="1:1" x14ac:dyDescent="0.25">
      <c r="A2595" s="86"/>
    </row>
    <row r="2596" spans="1:1" x14ac:dyDescent="0.25">
      <c r="A2596" s="86"/>
    </row>
    <row r="2597" spans="1:1" x14ac:dyDescent="0.25">
      <c r="A2597" s="86"/>
    </row>
    <row r="2598" spans="1:1" x14ac:dyDescent="0.25">
      <c r="A2598" s="86"/>
    </row>
    <row r="2599" spans="1:1" x14ac:dyDescent="0.25">
      <c r="A2599" s="86"/>
    </row>
    <row r="2600" spans="1:1" x14ac:dyDescent="0.25">
      <c r="A2600" s="86"/>
    </row>
    <row r="2601" spans="1:1" x14ac:dyDescent="0.25">
      <c r="A2601" s="86"/>
    </row>
    <row r="2602" spans="1:1" x14ac:dyDescent="0.25">
      <c r="A2602" s="86"/>
    </row>
    <row r="2603" spans="1:1" x14ac:dyDescent="0.25">
      <c r="A2603" s="86"/>
    </row>
    <row r="2604" spans="1:1" x14ac:dyDescent="0.25">
      <c r="A2604" s="86"/>
    </row>
    <row r="2605" spans="1:1" x14ac:dyDescent="0.25">
      <c r="A2605" s="86"/>
    </row>
    <row r="2606" spans="1:1" x14ac:dyDescent="0.25">
      <c r="A2606" s="86"/>
    </row>
    <row r="2607" spans="1:1" x14ac:dyDescent="0.25">
      <c r="A2607" s="86"/>
    </row>
    <row r="2608" spans="1:1" x14ac:dyDescent="0.25">
      <c r="A2608" s="86"/>
    </row>
    <row r="2609" spans="1:1" x14ac:dyDescent="0.25">
      <c r="A2609" s="86"/>
    </row>
    <row r="2610" spans="1:1" x14ac:dyDescent="0.25">
      <c r="A2610" s="86"/>
    </row>
    <row r="2611" spans="1:1" x14ac:dyDescent="0.25">
      <c r="A2611" s="86"/>
    </row>
    <row r="2612" spans="1:1" x14ac:dyDescent="0.25">
      <c r="A2612" s="86"/>
    </row>
    <row r="2613" spans="1:1" x14ac:dyDescent="0.25">
      <c r="A2613" s="86"/>
    </row>
    <row r="2614" spans="1:1" x14ac:dyDescent="0.25">
      <c r="A2614" s="86"/>
    </row>
    <row r="2615" spans="1:1" x14ac:dyDescent="0.25">
      <c r="A2615" s="86"/>
    </row>
    <row r="2616" spans="1:1" x14ac:dyDescent="0.25">
      <c r="A2616" s="86"/>
    </row>
    <row r="2617" spans="1:1" x14ac:dyDescent="0.25">
      <c r="A2617" s="86"/>
    </row>
    <row r="2618" spans="1:1" x14ac:dyDescent="0.25">
      <c r="A2618" s="86"/>
    </row>
    <row r="2619" spans="1:1" x14ac:dyDescent="0.25">
      <c r="A2619" s="86"/>
    </row>
    <row r="2620" spans="1:1" x14ac:dyDescent="0.25">
      <c r="A2620" s="86"/>
    </row>
    <row r="2621" spans="1:1" x14ac:dyDescent="0.25">
      <c r="A2621" s="86"/>
    </row>
    <row r="2622" spans="1:1" x14ac:dyDescent="0.25">
      <c r="A2622" s="86"/>
    </row>
    <row r="2623" spans="1:1" x14ac:dyDescent="0.25">
      <c r="A2623" s="86"/>
    </row>
    <row r="2624" spans="1:1" x14ac:dyDescent="0.25">
      <c r="A2624" s="86"/>
    </row>
    <row r="2625" spans="1:1" x14ac:dyDescent="0.25">
      <c r="A2625" s="86"/>
    </row>
    <row r="2626" spans="1:1" x14ac:dyDescent="0.25">
      <c r="A2626" s="86"/>
    </row>
    <row r="2627" spans="1:1" x14ac:dyDescent="0.25">
      <c r="A2627" s="86"/>
    </row>
    <row r="2628" spans="1:1" x14ac:dyDescent="0.25">
      <c r="A2628" s="86"/>
    </row>
    <row r="2629" spans="1:1" x14ac:dyDescent="0.25">
      <c r="A2629" s="86"/>
    </row>
    <row r="2630" spans="1:1" x14ac:dyDescent="0.25">
      <c r="A2630" s="86"/>
    </row>
    <row r="2631" spans="1:1" x14ac:dyDescent="0.25">
      <c r="A2631" s="86"/>
    </row>
    <row r="2632" spans="1:1" x14ac:dyDescent="0.25">
      <c r="A2632" s="86"/>
    </row>
    <row r="2633" spans="1:1" x14ac:dyDescent="0.25">
      <c r="A2633" s="86"/>
    </row>
    <row r="2634" spans="1:1" x14ac:dyDescent="0.25">
      <c r="A2634" s="86"/>
    </row>
    <row r="2635" spans="1:1" x14ac:dyDescent="0.25">
      <c r="A2635" s="86"/>
    </row>
    <row r="2636" spans="1:1" x14ac:dyDescent="0.25">
      <c r="A2636" s="86"/>
    </row>
    <row r="2637" spans="1:1" x14ac:dyDescent="0.25">
      <c r="A2637" s="86"/>
    </row>
    <row r="2638" spans="1:1" x14ac:dyDescent="0.25">
      <c r="A2638" s="86"/>
    </row>
    <row r="2639" spans="1:1" x14ac:dyDescent="0.25">
      <c r="A2639" s="86"/>
    </row>
    <row r="2640" spans="1:1" x14ac:dyDescent="0.25">
      <c r="A2640" s="86"/>
    </row>
    <row r="2641" spans="1:1" x14ac:dyDescent="0.25">
      <c r="A2641" s="86"/>
    </row>
    <row r="2642" spans="1:1" x14ac:dyDescent="0.25">
      <c r="A2642" s="86"/>
    </row>
    <row r="2643" spans="1:1" x14ac:dyDescent="0.25">
      <c r="A2643" s="86"/>
    </row>
    <row r="2644" spans="1:1" x14ac:dyDescent="0.25">
      <c r="A2644" s="86"/>
    </row>
    <row r="2645" spans="1:1" x14ac:dyDescent="0.25">
      <c r="A2645" s="86"/>
    </row>
    <row r="2646" spans="1:1" x14ac:dyDescent="0.25">
      <c r="A2646" s="86"/>
    </row>
    <row r="2647" spans="1:1" x14ac:dyDescent="0.25">
      <c r="A2647" s="86"/>
    </row>
    <row r="2648" spans="1:1" x14ac:dyDescent="0.25">
      <c r="A2648" s="86"/>
    </row>
    <row r="2649" spans="1:1" x14ac:dyDescent="0.25">
      <c r="A2649" s="86"/>
    </row>
    <row r="2650" spans="1:1" x14ac:dyDescent="0.25">
      <c r="A2650" s="86"/>
    </row>
    <row r="2651" spans="1:1" x14ac:dyDescent="0.25">
      <c r="A2651" s="86"/>
    </row>
    <row r="2652" spans="1:1" x14ac:dyDescent="0.25">
      <c r="A2652" s="86"/>
    </row>
    <row r="2653" spans="1:1" x14ac:dyDescent="0.25">
      <c r="A2653" s="86"/>
    </row>
    <row r="2654" spans="1:1" x14ac:dyDescent="0.25">
      <c r="A2654" s="86"/>
    </row>
    <row r="2655" spans="1:1" x14ac:dyDescent="0.25">
      <c r="A2655" s="86"/>
    </row>
    <row r="2656" spans="1:1" x14ac:dyDescent="0.25">
      <c r="A2656" s="86"/>
    </row>
    <row r="2657" spans="1:1" x14ac:dyDescent="0.25">
      <c r="A2657" s="86"/>
    </row>
    <row r="2658" spans="1:1" x14ac:dyDescent="0.25">
      <c r="A2658" s="86"/>
    </row>
    <row r="2659" spans="1:1" x14ac:dyDescent="0.25">
      <c r="A2659" s="86"/>
    </row>
    <row r="2660" spans="1:1" x14ac:dyDescent="0.25">
      <c r="A2660" s="86"/>
    </row>
    <row r="2661" spans="1:1" x14ac:dyDescent="0.25">
      <c r="A2661" s="86"/>
    </row>
    <row r="2662" spans="1:1" x14ac:dyDescent="0.25">
      <c r="A2662" s="86"/>
    </row>
    <row r="2663" spans="1:1" x14ac:dyDescent="0.25">
      <c r="A2663" s="86"/>
    </row>
    <row r="2664" spans="1:1" x14ac:dyDescent="0.25">
      <c r="A2664" s="86"/>
    </row>
    <row r="2665" spans="1:1" x14ac:dyDescent="0.25">
      <c r="A2665" s="86"/>
    </row>
    <row r="2666" spans="1:1" x14ac:dyDescent="0.25">
      <c r="A2666" s="86"/>
    </row>
    <row r="2667" spans="1:1" x14ac:dyDescent="0.25">
      <c r="A2667" s="86"/>
    </row>
    <row r="2668" spans="1:1" x14ac:dyDescent="0.25">
      <c r="A2668" s="86"/>
    </row>
    <row r="2669" spans="1:1" x14ac:dyDescent="0.25">
      <c r="A2669" s="86"/>
    </row>
    <row r="2670" spans="1:1" x14ac:dyDescent="0.25">
      <c r="A2670" s="86"/>
    </row>
    <row r="2671" spans="1:1" x14ac:dyDescent="0.25">
      <c r="A2671" s="86"/>
    </row>
    <row r="2672" spans="1:1" x14ac:dyDescent="0.25">
      <c r="A2672" s="86"/>
    </row>
    <row r="2673" spans="1:1" x14ac:dyDescent="0.25">
      <c r="A2673" s="86"/>
    </row>
    <row r="2674" spans="1:1" x14ac:dyDescent="0.25">
      <c r="A2674" s="86"/>
    </row>
    <row r="2675" spans="1:1" x14ac:dyDescent="0.25">
      <c r="A2675" s="86"/>
    </row>
    <row r="2676" spans="1:1" x14ac:dyDescent="0.25">
      <c r="A2676" s="86"/>
    </row>
    <row r="2677" spans="1:1" x14ac:dyDescent="0.25">
      <c r="A2677" s="86"/>
    </row>
    <row r="2678" spans="1:1" x14ac:dyDescent="0.25">
      <c r="A2678" s="86"/>
    </row>
    <row r="2679" spans="1:1" x14ac:dyDescent="0.25">
      <c r="A2679" s="86"/>
    </row>
    <row r="2680" spans="1:1" x14ac:dyDescent="0.25">
      <c r="A2680" s="86"/>
    </row>
    <row r="2681" spans="1:1" x14ac:dyDescent="0.25">
      <c r="A2681" s="86"/>
    </row>
    <row r="2682" spans="1:1" x14ac:dyDescent="0.25">
      <c r="A2682" s="86"/>
    </row>
    <row r="2683" spans="1:1" x14ac:dyDescent="0.25">
      <c r="A2683" s="86"/>
    </row>
    <row r="2684" spans="1:1" x14ac:dyDescent="0.25">
      <c r="A2684" s="86"/>
    </row>
    <row r="2685" spans="1:1" x14ac:dyDescent="0.25">
      <c r="A2685" s="86"/>
    </row>
    <row r="2686" spans="1:1" x14ac:dyDescent="0.25">
      <c r="A2686" s="86"/>
    </row>
    <row r="2687" spans="1:1" x14ac:dyDescent="0.25">
      <c r="A2687" s="86"/>
    </row>
    <row r="2688" spans="1:1" x14ac:dyDescent="0.25">
      <c r="A2688" s="86"/>
    </row>
    <row r="2689" spans="1:1" x14ac:dyDescent="0.25">
      <c r="A2689" s="86"/>
    </row>
    <row r="2690" spans="1:1" x14ac:dyDescent="0.25">
      <c r="A2690" s="86"/>
    </row>
    <row r="2691" spans="1:1" x14ac:dyDescent="0.25">
      <c r="A2691" s="86"/>
    </row>
    <row r="2692" spans="1:1" x14ac:dyDescent="0.25">
      <c r="A2692" s="86"/>
    </row>
    <row r="2693" spans="1:1" x14ac:dyDescent="0.25">
      <c r="A2693" s="86"/>
    </row>
    <row r="2694" spans="1:1" x14ac:dyDescent="0.25">
      <c r="A2694" s="86"/>
    </row>
    <row r="2695" spans="1:1" x14ac:dyDescent="0.25">
      <c r="A2695" s="86"/>
    </row>
    <row r="2696" spans="1:1" x14ac:dyDescent="0.25">
      <c r="A2696" s="86"/>
    </row>
    <row r="2697" spans="1:1" x14ac:dyDescent="0.25">
      <c r="A2697" s="86"/>
    </row>
    <row r="2698" spans="1:1" x14ac:dyDescent="0.25">
      <c r="A2698" s="86"/>
    </row>
    <row r="2699" spans="1:1" x14ac:dyDescent="0.25">
      <c r="A2699" s="86"/>
    </row>
    <row r="2700" spans="1:1" x14ac:dyDescent="0.25">
      <c r="A2700" s="86"/>
    </row>
    <row r="2701" spans="1:1" x14ac:dyDescent="0.25">
      <c r="A2701" s="86"/>
    </row>
    <row r="2702" spans="1:1" x14ac:dyDescent="0.25">
      <c r="A2702" s="86"/>
    </row>
    <row r="2703" spans="1:1" x14ac:dyDescent="0.25">
      <c r="A2703" s="86"/>
    </row>
    <row r="2704" spans="1:1" x14ac:dyDescent="0.25">
      <c r="A2704" s="86"/>
    </row>
    <row r="2705" spans="1:1" x14ac:dyDescent="0.25">
      <c r="A2705" s="86"/>
    </row>
    <row r="2706" spans="1:1" x14ac:dyDescent="0.25">
      <c r="A2706" s="86"/>
    </row>
    <row r="2707" spans="1:1" x14ac:dyDescent="0.25">
      <c r="A2707" s="86"/>
    </row>
    <row r="2708" spans="1:1" x14ac:dyDescent="0.25">
      <c r="A2708" s="86"/>
    </row>
    <row r="2709" spans="1:1" x14ac:dyDescent="0.25">
      <c r="A2709" s="86"/>
    </row>
    <row r="2710" spans="1:1" x14ac:dyDescent="0.25">
      <c r="A2710" s="86"/>
    </row>
    <row r="2711" spans="1:1" x14ac:dyDescent="0.25">
      <c r="A2711" s="86"/>
    </row>
    <row r="2712" spans="1:1" x14ac:dyDescent="0.25">
      <c r="A2712" s="86"/>
    </row>
    <row r="2713" spans="1:1" x14ac:dyDescent="0.25">
      <c r="A2713" s="86"/>
    </row>
    <row r="2714" spans="1:1" x14ac:dyDescent="0.25">
      <c r="A2714" s="86"/>
    </row>
    <row r="2715" spans="1:1" x14ac:dyDescent="0.25">
      <c r="A2715" s="86"/>
    </row>
    <row r="2716" spans="1:1" x14ac:dyDescent="0.25">
      <c r="A2716" s="86"/>
    </row>
    <row r="2717" spans="1:1" x14ac:dyDescent="0.25">
      <c r="A2717" s="86"/>
    </row>
    <row r="2718" spans="1:1" x14ac:dyDescent="0.25">
      <c r="A2718" s="86"/>
    </row>
    <row r="2719" spans="1:1" x14ac:dyDescent="0.25">
      <c r="A2719" s="86"/>
    </row>
    <row r="2720" spans="1:1" x14ac:dyDescent="0.25">
      <c r="A2720" s="86"/>
    </row>
    <row r="2721" spans="1:1" x14ac:dyDescent="0.25">
      <c r="A2721" s="86"/>
    </row>
    <row r="2722" spans="1:1" x14ac:dyDescent="0.25">
      <c r="A2722" s="86"/>
    </row>
    <row r="2723" spans="1:1" x14ac:dyDescent="0.25">
      <c r="A2723" s="86"/>
    </row>
    <row r="2724" spans="1:1" x14ac:dyDescent="0.25">
      <c r="A2724" s="86"/>
    </row>
    <row r="2725" spans="1:1" x14ac:dyDescent="0.25">
      <c r="A2725" s="86"/>
    </row>
    <row r="2726" spans="1:1" x14ac:dyDescent="0.25">
      <c r="A2726" s="86"/>
    </row>
    <row r="2727" spans="1:1" x14ac:dyDescent="0.25">
      <c r="A2727" s="86"/>
    </row>
    <row r="2728" spans="1:1" x14ac:dyDescent="0.25">
      <c r="A2728" s="86"/>
    </row>
    <row r="2729" spans="1:1" x14ac:dyDescent="0.25">
      <c r="A2729" s="86"/>
    </row>
    <row r="2730" spans="1:1" x14ac:dyDescent="0.25">
      <c r="A2730" s="86"/>
    </row>
    <row r="2731" spans="1:1" x14ac:dyDescent="0.25">
      <c r="A2731" s="86"/>
    </row>
    <row r="2732" spans="1:1" x14ac:dyDescent="0.25">
      <c r="A2732" s="86"/>
    </row>
    <row r="2733" spans="1:1" x14ac:dyDescent="0.25">
      <c r="A2733" s="86"/>
    </row>
    <row r="2734" spans="1:1" x14ac:dyDescent="0.25">
      <c r="A2734" s="86"/>
    </row>
    <row r="2735" spans="1:1" x14ac:dyDescent="0.25">
      <c r="A2735" s="86"/>
    </row>
    <row r="2736" spans="1:1" x14ac:dyDescent="0.25">
      <c r="A2736" s="86"/>
    </row>
    <row r="2737" spans="1:1" x14ac:dyDescent="0.25">
      <c r="A2737" s="86"/>
    </row>
    <row r="2738" spans="1:1" x14ac:dyDescent="0.25">
      <c r="A2738" s="86"/>
    </row>
    <row r="2739" spans="1:1" x14ac:dyDescent="0.25">
      <c r="A2739" s="86"/>
    </row>
    <row r="2740" spans="1:1" x14ac:dyDescent="0.25">
      <c r="A2740" s="86"/>
    </row>
    <row r="2741" spans="1:1" x14ac:dyDescent="0.25">
      <c r="A2741" s="86"/>
    </row>
    <row r="2742" spans="1:1" x14ac:dyDescent="0.25">
      <c r="A2742" s="86"/>
    </row>
    <row r="2743" spans="1:1" x14ac:dyDescent="0.25">
      <c r="A2743" s="86"/>
    </row>
    <row r="2744" spans="1:1" x14ac:dyDescent="0.25">
      <c r="A2744" s="86"/>
    </row>
    <row r="2745" spans="1:1" x14ac:dyDescent="0.25">
      <c r="A2745" s="86"/>
    </row>
    <row r="2746" spans="1:1" x14ac:dyDescent="0.25">
      <c r="A2746" s="86"/>
    </row>
    <row r="2747" spans="1:1" x14ac:dyDescent="0.25">
      <c r="A2747" s="86"/>
    </row>
    <row r="2748" spans="1:1" x14ac:dyDescent="0.25">
      <c r="A2748" s="86"/>
    </row>
    <row r="2749" spans="1:1" x14ac:dyDescent="0.25">
      <c r="A2749" s="86"/>
    </row>
    <row r="2750" spans="1:1" x14ac:dyDescent="0.25">
      <c r="A2750" s="86"/>
    </row>
    <row r="2751" spans="1:1" x14ac:dyDescent="0.25">
      <c r="A2751" s="86"/>
    </row>
    <row r="2752" spans="1:1" x14ac:dyDescent="0.25">
      <c r="A2752" s="86"/>
    </row>
    <row r="2753" spans="1:1" x14ac:dyDescent="0.25">
      <c r="A2753" s="86"/>
    </row>
    <row r="2754" spans="1:1" x14ac:dyDescent="0.25">
      <c r="A2754" s="86"/>
    </row>
    <row r="2755" spans="1:1" x14ac:dyDescent="0.25">
      <c r="A2755" s="86"/>
    </row>
    <row r="2756" spans="1:1" x14ac:dyDescent="0.25">
      <c r="A2756" s="86"/>
    </row>
    <row r="2757" spans="1:1" x14ac:dyDescent="0.25">
      <c r="A2757" s="86"/>
    </row>
    <row r="2758" spans="1:1" x14ac:dyDescent="0.25">
      <c r="A2758" s="86"/>
    </row>
    <row r="2759" spans="1:1" x14ac:dyDescent="0.25">
      <c r="A2759" s="86"/>
    </row>
    <row r="2760" spans="1:1" x14ac:dyDescent="0.25">
      <c r="A2760" s="86"/>
    </row>
    <row r="2761" spans="1:1" x14ac:dyDescent="0.25">
      <c r="A2761" s="86"/>
    </row>
    <row r="2762" spans="1:1" x14ac:dyDescent="0.25">
      <c r="A2762" s="86"/>
    </row>
    <row r="2763" spans="1:1" x14ac:dyDescent="0.25">
      <c r="A2763" s="86"/>
    </row>
    <row r="2764" spans="1:1" x14ac:dyDescent="0.25">
      <c r="A2764" s="86"/>
    </row>
    <row r="2765" spans="1:1" x14ac:dyDescent="0.25">
      <c r="A2765" s="86"/>
    </row>
    <row r="2766" spans="1:1" x14ac:dyDescent="0.25">
      <c r="A2766" s="86"/>
    </row>
    <row r="2767" spans="1:1" x14ac:dyDescent="0.25">
      <c r="A2767" s="86"/>
    </row>
    <row r="2768" spans="1:1" x14ac:dyDescent="0.25">
      <c r="A2768" s="86"/>
    </row>
    <row r="2769" spans="1:1" x14ac:dyDescent="0.25">
      <c r="A2769" s="86"/>
    </row>
    <row r="2770" spans="1:1" x14ac:dyDescent="0.25">
      <c r="A2770" s="86"/>
    </row>
    <row r="2771" spans="1:1" x14ac:dyDescent="0.25">
      <c r="A2771" s="86"/>
    </row>
    <row r="2772" spans="1:1" x14ac:dyDescent="0.25">
      <c r="A2772" s="86"/>
    </row>
    <row r="2773" spans="1:1" x14ac:dyDescent="0.25">
      <c r="A2773" s="86"/>
    </row>
    <row r="2774" spans="1:1" x14ac:dyDescent="0.25">
      <c r="A2774" s="86"/>
    </row>
    <row r="2775" spans="1:1" x14ac:dyDescent="0.25">
      <c r="A2775" s="86"/>
    </row>
    <row r="2776" spans="1:1" x14ac:dyDescent="0.25">
      <c r="A2776" s="86"/>
    </row>
    <row r="2777" spans="1:1" x14ac:dyDescent="0.25">
      <c r="A2777" s="86"/>
    </row>
    <row r="2778" spans="1:1" x14ac:dyDescent="0.25">
      <c r="A2778" s="86"/>
    </row>
    <row r="2779" spans="1:1" x14ac:dyDescent="0.25">
      <c r="A2779" s="86"/>
    </row>
    <row r="2780" spans="1:1" x14ac:dyDescent="0.25">
      <c r="A2780" s="86"/>
    </row>
    <row r="2781" spans="1:1" x14ac:dyDescent="0.25">
      <c r="A2781" s="86"/>
    </row>
    <row r="2782" spans="1:1" x14ac:dyDescent="0.25">
      <c r="A2782" s="86"/>
    </row>
    <row r="2783" spans="1:1" x14ac:dyDescent="0.25">
      <c r="A2783" s="86"/>
    </row>
    <row r="2784" spans="1:1" x14ac:dyDescent="0.25">
      <c r="A2784" s="86"/>
    </row>
    <row r="2785" spans="1:1" x14ac:dyDescent="0.25">
      <c r="A2785" s="86"/>
    </row>
    <row r="2786" spans="1:1" x14ac:dyDescent="0.25">
      <c r="A2786" s="86"/>
    </row>
    <row r="2787" spans="1:1" x14ac:dyDescent="0.25">
      <c r="A2787" s="86"/>
    </row>
    <row r="2788" spans="1:1" x14ac:dyDescent="0.25">
      <c r="A2788" s="86"/>
    </row>
    <row r="2789" spans="1:1" x14ac:dyDescent="0.25">
      <c r="A2789" s="86"/>
    </row>
    <row r="2790" spans="1:1" x14ac:dyDescent="0.25">
      <c r="A2790" s="86"/>
    </row>
    <row r="2791" spans="1:1" x14ac:dyDescent="0.25">
      <c r="A2791" s="86"/>
    </row>
    <row r="2792" spans="1:1" x14ac:dyDescent="0.25">
      <c r="A2792" s="86"/>
    </row>
    <row r="2793" spans="1:1" x14ac:dyDescent="0.25">
      <c r="A2793" s="86"/>
    </row>
    <row r="2794" spans="1:1" x14ac:dyDescent="0.25">
      <c r="A2794" s="86"/>
    </row>
    <row r="2795" spans="1:1" x14ac:dyDescent="0.25">
      <c r="A2795" s="86"/>
    </row>
    <row r="2796" spans="1:1" x14ac:dyDescent="0.25">
      <c r="A2796" s="86"/>
    </row>
    <row r="2797" spans="1:1" x14ac:dyDescent="0.25">
      <c r="A2797" s="86"/>
    </row>
    <row r="2798" spans="1:1" x14ac:dyDescent="0.25">
      <c r="A2798" s="86"/>
    </row>
    <row r="2799" spans="1:1" x14ac:dyDescent="0.25">
      <c r="A2799" s="86"/>
    </row>
    <row r="2800" spans="1:1" x14ac:dyDescent="0.25">
      <c r="A2800" s="86"/>
    </row>
    <row r="2801" spans="1:1" x14ac:dyDescent="0.25">
      <c r="A2801" s="86"/>
    </row>
    <row r="2802" spans="1:1" x14ac:dyDescent="0.25">
      <c r="A2802" s="86"/>
    </row>
    <row r="2803" spans="1:1" x14ac:dyDescent="0.25">
      <c r="A2803" s="86"/>
    </row>
    <row r="2804" spans="1:1" x14ac:dyDescent="0.25">
      <c r="A2804" s="86"/>
    </row>
    <row r="2805" spans="1:1" x14ac:dyDescent="0.25">
      <c r="A2805" s="86"/>
    </row>
    <row r="2806" spans="1:1" x14ac:dyDescent="0.25">
      <c r="A2806" s="86"/>
    </row>
    <row r="2807" spans="1:1" x14ac:dyDescent="0.25">
      <c r="A2807" s="86"/>
    </row>
    <row r="2808" spans="1:1" x14ac:dyDescent="0.25">
      <c r="A2808" s="86"/>
    </row>
    <row r="2809" spans="1:1" x14ac:dyDescent="0.25">
      <c r="A2809" s="86"/>
    </row>
    <row r="2810" spans="1:1" x14ac:dyDescent="0.25">
      <c r="A2810" s="86"/>
    </row>
    <row r="2811" spans="1:1" x14ac:dyDescent="0.25">
      <c r="A2811" s="86"/>
    </row>
    <row r="2812" spans="1:1" x14ac:dyDescent="0.25">
      <c r="A2812" s="86"/>
    </row>
    <row r="2813" spans="1:1" x14ac:dyDescent="0.25">
      <c r="A2813" s="86"/>
    </row>
    <row r="2814" spans="1:1" x14ac:dyDescent="0.25">
      <c r="A2814" s="86"/>
    </row>
    <row r="2815" spans="1:1" x14ac:dyDescent="0.25">
      <c r="A2815" s="86"/>
    </row>
    <row r="2816" spans="1:1" x14ac:dyDescent="0.25">
      <c r="A2816" s="86"/>
    </row>
    <row r="2817" spans="1:1" x14ac:dyDescent="0.25">
      <c r="A2817" s="86"/>
    </row>
    <row r="2818" spans="1:1" x14ac:dyDescent="0.25">
      <c r="A2818" s="86"/>
    </row>
    <row r="2819" spans="1:1" x14ac:dyDescent="0.25">
      <c r="A2819" s="86"/>
    </row>
    <row r="2820" spans="1:1" x14ac:dyDescent="0.25">
      <c r="A2820" s="86"/>
    </row>
    <row r="2821" spans="1:1" x14ac:dyDescent="0.25">
      <c r="A2821" s="86"/>
    </row>
    <row r="2822" spans="1:1" x14ac:dyDescent="0.25">
      <c r="A2822" s="86"/>
    </row>
    <row r="2823" spans="1:1" x14ac:dyDescent="0.25">
      <c r="A2823" s="86"/>
    </row>
    <row r="2824" spans="1:1" x14ac:dyDescent="0.25">
      <c r="A2824" s="86"/>
    </row>
    <row r="2825" spans="1:1" x14ac:dyDescent="0.25">
      <c r="A2825" s="86"/>
    </row>
    <row r="2826" spans="1:1" x14ac:dyDescent="0.25">
      <c r="A2826" s="86"/>
    </row>
    <row r="2827" spans="1:1" x14ac:dyDescent="0.25">
      <c r="A2827" s="86"/>
    </row>
    <row r="2828" spans="1:1" x14ac:dyDescent="0.25">
      <c r="A2828" s="86"/>
    </row>
    <row r="2829" spans="1:1" x14ac:dyDescent="0.25">
      <c r="A2829" s="86"/>
    </row>
    <row r="2830" spans="1:1" x14ac:dyDescent="0.25">
      <c r="A2830" s="86"/>
    </row>
    <row r="2831" spans="1:1" x14ac:dyDescent="0.25">
      <c r="A2831" s="86"/>
    </row>
    <row r="2832" spans="1:1" x14ac:dyDescent="0.25">
      <c r="A2832" s="86"/>
    </row>
    <row r="2833" spans="1:1" x14ac:dyDescent="0.25">
      <c r="A2833" s="86"/>
    </row>
    <row r="2834" spans="1:1" x14ac:dyDescent="0.25">
      <c r="A2834" s="86"/>
    </row>
    <row r="2835" spans="1:1" x14ac:dyDescent="0.25">
      <c r="A2835" s="86"/>
    </row>
    <row r="2836" spans="1:1" x14ac:dyDescent="0.25">
      <c r="A2836" s="86"/>
    </row>
    <row r="2837" spans="1:1" x14ac:dyDescent="0.25">
      <c r="A2837" s="86"/>
    </row>
    <row r="2838" spans="1:1" x14ac:dyDescent="0.25">
      <c r="A2838" s="86"/>
    </row>
    <row r="2839" spans="1:1" x14ac:dyDescent="0.25">
      <c r="A2839" s="86"/>
    </row>
    <row r="2840" spans="1:1" x14ac:dyDescent="0.25">
      <c r="A2840" s="86"/>
    </row>
    <row r="2841" spans="1:1" x14ac:dyDescent="0.25">
      <c r="A2841" s="86"/>
    </row>
    <row r="2842" spans="1:1" x14ac:dyDescent="0.25">
      <c r="A2842" s="86"/>
    </row>
    <row r="2843" spans="1:1" x14ac:dyDescent="0.25">
      <c r="A2843" s="86"/>
    </row>
    <row r="2844" spans="1:1" x14ac:dyDescent="0.25">
      <c r="A2844" s="86"/>
    </row>
    <row r="2845" spans="1:1" x14ac:dyDescent="0.25">
      <c r="A2845" s="86"/>
    </row>
    <row r="2846" spans="1:1" x14ac:dyDescent="0.25">
      <c r="A2846" s="86"/>
    </row>
    <row r="2847" spans="1:1" x14ac:dyDescent="0.25">
      <c r="A2847" s="86"/>
    </row>
    <row r="2848" spans="1:1" x14ac:dyDescent="0.25">
      <c r="A2848" s="86"/>
    </row>
    <row r="2849" spans="1:1" x14ac:dyDescent="0.25">
      <c r="A2849" s="86"/>
    </row>
    <row r="2850" spans="1:1" x14ac:dyDescent="0.25">
      <c r="A2850" s="86"/>
    </row>
    <row r="2851" spans="1:1" x14ac:dyDescent="0.25">
      <c r="A2851" s="86"/>
    </row>
    <row r="2852" spans="1:1" x14ac:dyDescent="0.25">
      <c r="A2852" s="86"/>
    </row>
    <row r="2853" spans="1:1" x14ac:dyDescent="0.25">
      <c r="A2853" s="86"/>
    </row>
    <row r="2854" spans="1:1" x14ac:dyDescent="0.25">
      <c r="A2854" s="86"/>
    </row>
    <row r="2855" spans="1:1" x14ac:dyDescent="0.25">
      <c r="A2855" s="86"/>
    </row>
    <row r="2856" spans="1:1" x14ac:dyDescent="0.25">
      <c r="A2856" s="86"/>
    </row>
    <row r="2857" spans="1:1" x14ac:dyDescent="0.25">
      <c r="A2857" s="86"/>
    </row>
    <row r="2858" spans="1:1" x14ac:dyDescent="0.25">
      <c r="A2858" s="86"/>
    </row>
    <row r="2859" spans="1:1" x14ac:dyDescent="0.25">
      <c r="A2859" s="86"/>
    </row>
    <row r="2860" spans="1:1" x14ac:dyDescent="0.25">
      <c r="A2860" s="86"/>
    </row>
    <row r="2861" spans="1:1" x14ac:dyDescent="0.25">
      <c r="A2861" s="86"/>
    </row>
    <row r="2862" spans="1:1" x14ac:dyDescent="0.25">
      <c r="A2862" s="86"/>
    </row>
    <row r="2863" spans="1:1" x14ac:dyDescent="0.25">
      <c r="A2863" s="86"/>
    </row>
    <row r="2864" spans="1:1" x14ac:dyDescent="0.25">
      <c r="A2864" s="86"/>
    </row>
    <row r="2865" spans="1:1" x14ac:dyDescent="0.25">
      <c r="A2865" s="86"/>
    </row>
    <row r="2866" spans="1:1" x14ac:dyDescent="0.25">
      <c r="A2866" s="86"/>
    </row>
    <row r="2867" spans="1:1" x14ac:dyDescent="0.25">
      <c r="A2867" s="86"/>
    </row>
    <row r="2868" spans="1:1" x14ac:dyDescent="0.25">
      <c r="A2868" s="86"/>
    </row>
    <row r="2869" spans="1:1" x14ac:dyDescent="0.25">
      <c r="A2869" s="86"/>
    </row>
    <row r="2870" spans="1:1" x14ac:dyDescent="0.25">
      <c r="A2870" s="86"/>
    </row>
    <row r="2871" spans="1:1" x14ac:dyDescent="0.25">
      <c r="A2871" s="86"/>
    </row>
    <row r="2872" spans="1:1" x14ac:dyDescent="0.25">
      <c r="A2872" s="86"/>
    </row>
    <row r="2873" spans="1:1" x14ac:dyDescent="0.25">
      <c r="A2873" s="86"/>
    </row>
    <row r="2874" spans="1:1" x14ac:dyDescent="0.25">
      <c r="A2874" s="86"/>
    </row>
    <row r="2875" spans="1:1" x14ac:dyDescent="0.25">
      <c r="A2875" s="86"/>
    </row>
    <row r="2876" spans="1:1" x14ac:dyDescent="0.25">
      <c r="A2876" s="86"/>
    </row>
    <row r="2877" spans="1:1" x14ac:dyDescent="0.25">
      <c r="A2877" s="86"/>
    </row>
    <row r="2878" spans="1:1" x14ac:dyDescent="0.25">
      <c r="A2878" s="86"/>
    </row>
    <row r="2879" spans="1:1" x14ac:dyDescent="0.25">
      <c r="A2879" s="86"/>
    </row>
    <row r="2880" spans="1:1" x14ac:dyDescent="0.25">
      <c r="A2880" s="86"/>
    </row>
    <row r="2881" spans="1:1" x14ac:dyDescent="0.25">
      <c r="A2881" s="86"/>
    </row>
    <row r="2882" spans="1:1" x14ac:dyDescent="0.25">
      <c r="A2882" s="86"/>
    </row>
    <row r="2883" spans="1:1" x14ac:dyDescent="0.25">
      <c r="A2883" s="86"/>
    </row>
    <row r="2884" spans="1:1" x14ac:dyDescent="0.25">
      <c r="A2884" s="86"/>
    </row>
    <row r="2885" spans="1:1" x14ac:dyDescent="0.25">
      <c r="A2885" s="86"/>
    </row>
    <row r="2886" spans="1:1" x14ac:dyDescent="0.25">
      <c r="A2886" s="86"/>
    </row>
    <row r="2887" spans="1:1" x14ac:dyDescent="0.25">
      <c r="A2887" s="86"/>
    </row>
    <row r="2888" spans="1:1" x14ac:dyDescent="0.25">
      <c r="A2888" s="86"/>
    </row>
    <row r="2889" spans="1:1" x14ac:dyDescent="0.25">
      <c r="A2889" s="86"/>
    </row>
    <row r="2890" spans="1:1" x14ac:dyDescent="0.25">
      <c r="A2890" s="86"/>
    </row>
    <row r="2891" spans="1:1" x14ac:dyDescent="0.25">
      <c r="A2891" s="86"/>
    </row>
    <row r="2892" spans="1:1" x14ac:dyDescent="0.25">
      <c r="A2892" s="86"/>
    </row>
    <row r="2893" spans="1:1" x14ac:dyDescent="0.25">
      <c r="A2893" s="86"/>
    </row>
    <row r="2894" spans="1:1" x14ac:dyDescent="0.25">
      <c r="A2894" s="86"/>
    </row>
    <row r="2895" spans="1:1" x14ac:dyDescent="0.25">
      <c r="A2895" s="86"/>
    </row>
    <row r="2896" spans="1:1" x14ac:dyDescent="0.25">
      <c r="A2896" s="86"/>
    </row>
    <row r="2897" spans="1:1" x14ac:dyDescent="0.25">
      <c r="A2897" s="86"/>
    </row>
    <row r="2898" spans="1:1" x14ac:dyDescent="0.25">
      <c r="A2898" s="86"/>
    </row>
    <row r="2899" spans="1:1" x14ac:dyDescent="0.25">
      <c r="A2899" s="86"/>
    </row>
    <row r="2900" spans="1:1" x14ac:dyDescent="0.25">
      <c r="A2900" s="86"/>
    </row>
    <row r="2901" spans="1:1" x14ac:dyDescent="0.25">
      <c r="A2901" s="86"/>
    </row>
    <row r="2902" spans="1:1" x14ac:dyDescent="0.25">
      <c r="A2902" s="86"/>
    </row>
    <row r="2903" spans="1:1" x14ac:dyDescent="0.25">
      <c r="A2903" s="86"/>
    </row>
    <row r="2904" spans="1:1" x14ac:dyDescent="0.25">
      <c r="A2904" s="86"/>
    </row>
    <row r="2905" spans="1:1" x14ac:dyDescent="0.25">
      <c r="A2905" s="86"/>
    </row>
    <row r="2906" spans="1:1" x14ac:dyDescent="0.25">
      <c r="A2906" s="86"/>
    </row>
    <row r="2907" spans="1:1" x14ac:dyDescent="0.25">
      <c r="A2907" s="86"/>
    </row>
    <row r="2908" spans="1:1" x14ac:dyDescent="0.25">
      <c r="A2908" s="86"/>
    </row>
    <row r="2909" spans="1:1" x14ac:dyDescent="0.25">
      <c r="A2909" s="86"/>
    </row>
    <row r="2910" spans="1:1" x14ac:dyDescent="0.25">
      <c r="A2910" s="86"/>
    </row>
    <row r="2911" spans="1:1" x14ac:dyDescent="0.25">
      <c r="A2911" s="86"/>
    </row>
    <row r="2912" spans="1:1" x14ac:dyDescent="0.25">
      <c r="A2912" s="86"/>
    </row>
    <row r="2913" spans="1:1" x14ac:dyDescent="0.25">
      <c r="A2913" s="86"/>
    </row>
    <row r="2914" spans="1:1" x14ac:dyDescent="0.25">
      <c r="A2914" s="86"/>
    </row>
    <row r="2915" spans="1:1" x14ac:dyDescent="0.25">
      <c r="A2915" s="86"/>
    </row>
    <row r="2916" spans="1:1" x14ac:dyDescent="0.25">
      <c r="A2916" s="86"/>
    </row>
    <row r="2917" spans="1:1" x14ac:dyDescent="0.25">
      <c r="A2917" s="86"/>
    </row>
    <row r="2918" spans="1:1" x14ac:dyDescent="0.25">
      <c r="A2918" s="86"/>
    </row>
    <row r="2919" spans="1:1" x14ac:dyDescent="0.25">
      <c r="A2919" s="86"/>
    </row>
    <row r="2920" spans="1:1" x14ac:dyDescent="0.25">
      <c r="A2920" s="86"/>
    </row>
    <row r="2921" spans="1:1" x14ac:dyDescent="0.25">
      <c r="A2921" s="86"/>
    </row>
    <row r="2922" spans="1:1" x14ac:dyDescent="0.25">
      <c r="A2922" s="86"/>
    </row>
    <row r="2923" spans="1:1" x14ac:dyDescent="0.25">
      <c r="A2923" s="86"/>
    </row>
    <row r="2924" spans="1:1" x14ac:dyDescent="0.25">
      <c r="A2924" s="86"/>
    </row>
    <row r="2925" spans="1:1" x14ac:dyDescent="0.25">
      <c r="A2925" s="86"/>
    </row>
    <row r="2926" spans="1:1" x14ac:dyDescent="0.25">
      <c r="A2926" s="86"/>
    </row>
    <row r="2927" spans="1:1" x14ac:dyDescent="0.25">
      <c r="A2927" s="86"/>
    </row>
    <row r="2928" spans="1:1" x14ac:dyDescent="0.25">
      <c r="A2928" s="86"/>
    </row>
    <row r="2929" spans="1:1" x14ac:dyDescent="0.25">
      <c r="A2929" s="86"/>
    </row>
    <row r="2930" spans="1:1" x14ac:dyDescent="0.25">
      <c r="A2930" s="86"/>
    </row>
    <row r="2931" spans="1:1" x14ac:dyDescent="0.25">
      <c r="A2931" s="86"/>
    </row>
    <row r="2932" spans="1:1" x14ac:dyDescent="0.25">
      <c r="A2932" s="86"/>
    </row>
    <row r="2933" spans="1:1" x14ac:dyDescent="0.25">
      <c r="A2933" s="86"/>
    </row>
    <row r="2934" spans="1:1" x14ac:dyDescent="0.25">
      <c r="A2934" s="86"/>
    </row>
    <row r="2935" spans="1:1" x14ac:dyDescent="0.25">
      <c r="A2935" s="86"/>
    </row>
    <row r="2936" spans="1:1" x14ac:dyDescent="0.25">
      <c r="A2936" s="86"/>
    </row>
    <row r="2937" spans="1:1" x14ac:dyDescent="0.25">
      <c r="A2937" s="86"/>
    </row>
    <row r="2938" spans="1:1" x14ac:dyDescent="0.25">
      <c r="A2938" s="86"/>
    </row>
    <row r="2939" spans="1:1" x14ac:dyDescent="0.25">
      <c r="A2939" s="86"/>
    </row>
    <row r="2940" spans="1:1" x14ac:dyDescent="0.25">
      <c r="A2940" s="86"/>
    </row>
    <row r="2941" spans="1:1" x14ac:dyDescent="0.25">
      <c r="A2941" s="86"/>
    </row>
    <row r="2942" spans="1:1" x14ac:dyDescent="0.25">
      <c r="A2942" s="86"/>
    </row>
    <row r="2943" spans="1:1" x14ac:dyDescent="0.25">
      <c r="A2943" s="86"/>
    </row>
    <row r="2944" spans="1:1" x14ac:dyDescent="0.25">
      <c r="A2944" s="86"/>
    </row>
    <row r="2945" spans="1:1" x14ac:dyDescent="0.25">
      <c r="A2945" s="86"/>
    </row>
    <row r="2946" spans="1:1" x14ac:dyDescent="0.25">
      <c r="A2946" s="86"/>
    </row>
    <row r="2947" spans="1:1" x14ac:dyDescent="0.25">
      <c r="A2947" s="86"/>
    </row>
    <row r="2948" spans="1:1" x14ac:dyDescent="0.25">
      <c r="A2948" s="86"/>
    </row>
    <row r="2949" spans="1:1" x14ac:dyDescent="0.25">
      <c r="A2949" s="86"/>
    </row>
    <row r="2950" spans="1:1" x14ac:dyDescent="0.25">
      <c r="A2950" s="86"/>
    </row>
    <row r="2951" spans="1:1" x14ac:dyDescent="0.25">
      <c r="A2951" s="86"/>
    </row>
    <row r="2952" spans="1:1" x14ac:dyDescent="0.25">
      <c r="A2952" s="86"/>
    </row>
    <row r="2953" spans="1:1" x14ac:dyDescent="0.25">
      <c r="A2953" s="86"/>
    </row>
    <row r="2954" spans="1:1" x14ac:dyDescent="0.25">
      <c r="A2954" s="86"/>
    </row>
    <row r="2955" spans="1:1" x14ac:dyDescent="0.25">
      <c r="A2955" s="86"/>
    </row>
    <row r="2956" spans="1:1" x14ac:dyDescent="0.25">
      <c r="A2956" s="86"/>
    </row>
    <row r="2957" spans="1:1" x14ac:dyDescent="0.25">
      <c r="A2957" s="86"/>
    </row>
    <row r="2958" spans="1:1" x14ac:dyDescent="0.25">
      <c r="A2958" s="86"/>
    </row>
    <row r="2959" spans="1:1" x14ac:dyDescent="0.25">
      <c r="A2959" s="86"/>
    </row>
    <row r="2960" spans="1:1" x14ac:dyDescent="0.25">
      <c r="A2960" s="86"/>
    </row>
    <row r="2961" spans="1:1" x14ac:dyDescent="0.25">
      <c r="A2961" s="86"/>
    </row>
    <row r="2962" spans="1:1" x14ac:dyDescent="0.25">
      <c r="A2962" s="86"/>
    </row>
    <row r="2963" spans="1:1" x14ac:dyDescent="0.25">
      <c r="A2963" s="86"/>
    </row>
    <row r="2964" spans="1:1" x14ac:dyDescent="0.25">
      <c r="A2964" s="86"/>
    </row>
    <row r="2965" spans="1:1" x14ac:dyDescent="0.25">
      <c r="A2965" s="86"/>
    </row>
    <row r="2966" spans="1:1" x14ac:dyDescent="0.25">
      <c r="A2966" s="86"/>
    </row>
    <row r="2967" spans="1:1" x14ac:dyDescent="0.25">
      <c r="A2967" s="86"/>
    </row>
    <row r="2968" spans="1:1" x14ac:dyDescent="0.25">
      <c r="A2968" s="86"/>
    </row>
    <row r="2969" spans="1:1" x14ac:dyDescent="0.25">
      <c r="A2969" s="86"/>
    </row>
    <row r="2970" spans="1:1" x14ac:dyDescent="0.25">
      <c r="A2970" s="86"/>
    </row>
    <row r="2971" spans="1:1" x14ac:dyDescent="0.25">
      <c r="A2971" s="86"/>
    </row>
    <row r="2972" spans="1:1" x14ac:dyDescent="0.25">
      <c r="A2972" s="86"/>
    </row>
    <row r="2973" spans="1:1" x14ac:dyDescent="0.25">
      <c r="A2973" s="86"/>
    </row>
    <row r="2974" spans="1:1" x14ac:dyDescent="0.25">
      <c r="A2974" s="86"/>
    </row>
    <row r="2975" spans="1:1" x14ac:dyDescent="0.25">
      <c r="A2975" s="86"/>
    </row>
    <row r="2976" spans="1:1" x14ac:dyDescent="0.25">
      <c r="A2976" s="86"/>
    </row>
    <row r="2977" spans="1:1" x14ac:dyDescent="0.25">
      <c r="A2977" s="86"/>
    </row>
    <row r="2978" spans="1:1" x14ac:dyDescent="0.25">
      <c r="A2978" s="86"/>
    </row>
    <row r="2979" spans="1:1" x14ac:dyDescent="0.25">
      <c r="A2979" s="86"/>
    </row>
    <row r="2980" spans="1:1" x14ac:dyDescent="0.25">
      <c r="A2980" s="86"/>
    </row>
    <row r="2981" spans="1:1" x14ac:dyDescent="0.25">
      <c r="A2981" s="86"/>
    </row>
    <row r="2982" spans="1:1" x14ac:dyDescent="0.25">
      <c r="A2982" s="86"/>
    </row>
    <row r="2983" spans="1:1" x14ac:dyDescent="0.25">
      <c r="A2983" s="86"/>
    </row>
    <row r="2984" spans="1:1" x14ac:dyDescent="0.25">
      <c r="A2984" s="86"/>
    </row>
    <row r="2985" spans="1:1" x14ac:dyDescent="0.25">
      <c r="A2985" s="86"/>
    </row>
    <row r="2986" spans="1:1" x14ac:dyDescent="0.25">
      <c r="A2986" s="86"/>
    </row>
    <row r="2987" spans="1:1" x14ac:dyDescent="0.25">
      <c r="A2987" s="86"/>
    </row>
    <row r="2988" spans="1:1" x14ac:dyDescent="0.25">
      <c r="A2988" s="86"/>
    </row>
    <row r="2989" spans="1:1" x14ac:dyDescent="0.25">
      <c r="A2989" s="86"/>
    </row>
    <row r="2990" spans="1:1" x14ac:dyDescent="0.25">
      <c r="A2990" s="86"/>
    </row>
    <row r="2991" spans="1:1" x14ac:dyDescent="0.25">
      <c r="A2991" s="86"/>
    </row>
    <row r="2992" spans="1:1" x14ac:dyDescent="0.25">
      <c r="A2992" s="86"/>
    </row>
    <row r="2993" spans="1:1" x14ac:dyDescent="0.25">
      <c r="A2993" s="86"/>
    </row>
    <row r="2994" spans="1:1" x14ac:dyDescent="0.25">
      <c r="A2994" s="86"/>
    </row>
    <row r="2995" spans="1:1" x14ac:dyDescent="0.25">
      <c r="A2995" s="86"/>
    </row>
    <row r="2996" spans="1:1" x14ac:dyDescent="0.25">
      <c r="A2996" s="86"/>
    </row>
    <row r="2997" spans="1:1" x14ac:dyDescent="0.25">
      <c r="A2997" s="86"/>
    </row>
    <row r="2998" spans="1:1" x14ac:dyDescent="0.25">
      <c r="A2998" s="86"/>
    </row>
    <row r="2999" spans="1:1" x14ac:dyDescent="0.25">
      <c r="A2999" s="86"/>
    </row>
    <row r="3000" spans="1:1" x14ac:dyDescent="0.25">
      <c r="A3000" s="86"/>
    </row>
  </sheetData>
  <autoFilter ref="A4:I33"/>
  <sortState ref="A5:I33">
    <sortCondition ref="G5"/>
  </sortState>
  <mergeCells count="1">
    <mergeCell ref="A1:S1"/>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004"/>
  <sheetViews>
    <sheetView zoomScaleNormal="100" workbookViewId="0">
      <pane xSplit="2" ySplit="4" topLeftCell="C41" activePane="bottomRight" state="frozen"/>
      <selection activeCell="C1044" sqref="C1044"/>
      <selection pane="topRight" activeCell="C1044" sqref="C1044"/>
      <selection pane="bottomLeft" activeCell="C1044" sqref="C1044"/>
      <selection pane="bottomRight" activeCell="B49" sqref="B49"/>
    </sheetView>
  </sheetViews>
  <sheetFormatPr defaultColWidth="8.7109375" defaultRowHeight="15" x14ac:dyDescent="0.25"/>
  <cols>
    <col min="1" max="1" width="18" style="15" customWidth="1"/>
    <col min="2" max="2" width="34.7109375" style="15" customWidth="1"/>
    <col min="3" max="3" width="15" style="15" customWidth="1"/>
    <col min="4" max="4" width="7" style="15" customWidth="1"/>
    <col min="5" max="5" width="15" style="15" customWidth="1"/>
    <col min="6" max="7" width="9" style="16" customWidth="1"/>
    <col min="8" max="8" width="11" style="17" customWidth="1"/>
    <col min="9" max="9" width="11" style="18" customWidth="1"/>
    <col min="10" max="10" width="10" style="17" customWidth="1"/>
    <col min="11" max="11" width="10" style="18" customWidth="1"/>
    <col min="12" max="13" width="9" style="19" customWidth="1"/>
    <col min="14" max="14" width="9" style="20" customWidth="1"/>
    <col min="15" max="16" width="13" style="18" customWidth="1"/>
    <col min="17" max="17" width="11" style="21" customWidth="1"/>
    <col min="18" max="18" width="14" style="22" customWidth="1"/>
    <col min="19" max="19" width="10" style="20" customWidth="1"/>
  </cols>
  <sheetData>
    <row r="1" spans="1:21" ht="27.75" customHeight="1" x14ac:dyDescent="0.25">
      <c r="A1" s="91" t="s">
        <v>75</v>
      </c>
      <c r="B1" s="91"/>
      <c r="C1" s="91"/>
      <c r="D1" s="91"/>
      <c r="E1" s="91"/>
      <c r="F1" s="91"/>
      <c r="G1" s="91"/>
      <c r="H1" s="91"/>
      <c r="I1" s="91"/>
      <c r="J1" s="91"/>
      <c r="K1" s="91"/>
      <c r="L1" s="91"/>
      <c r="M1" s="91"/>
      <c r="N1" s="91"/>
      <c r="O1" s="91"/>
      <c r="P1" s="91"/>
      <c r="Q1" s="91"/>
      <c r="R1" s="91"/>
      <c r="S1" s="91"/>
    </row>
    <row r="2" spans="1:21" ht="15.75" customHeight="1" x14ac:dyDescent="0.25">
      <c r="A2" s="95" t="s">
        <v>76</v>
      </c>
      <c r="B2" s="95"/>
      <c r="C2" s="95"/>
      <c r="D2" s="95"/>
      <c r="E2" s="95"/>
      <c r="F2" s="95"/>
      <c r="G2" s="95"/>
      <c r="H2" s="95"/>
      <c r="I2" s="95"/>
      <c r="J2" s="95"/>
      <c r="K2" s="95"/>
      <c r="L2" s="95"/>
      <c r="M2" s="95"/>
      <c r="N2" s="95"/>
      <c r="O2" s="95"/>
      <c r="P2" s="95"/>
      <c r="Q2" s="95"/>
      <c r="R2" s="95"/>
      <c r="S2" s="95"/>
    </row>
    <row r="4" spans="1:21" ht="33.75" customHeight="1" x14ac:dyDescent="0.25">
      <c r="A4" s="11" t="s">
        <v>77</v>
      </c>
      <c r="B4" s="11" t="s">
        <v>78</v>
      </c>
      <c r="C4" s="11" t="s">
        <v>79</v>
      </c>
      <c r="D4" s="11" t="s">
        <v>80</v>
      </c>
      <c r="E4" s="11" t="s">
        <v>81</v>
      </c>
      <c r="F4" s="11" t="s">
        <v>82</v>
      </c>
      <c r="G4" s="11" t="s">
        <v>83</v>
      </c>
      <c r="H4" s="11" t="str">
        <f>"Opening Unit Cost ("&amp;BaseCur&amp;")"</f>
        <v>Opening Unit Cost (ZAR)</v>
      </c>
      <c r="I4" s="11" t="str">
        <f>"Current Unit Cost ("&amp;BaseCur&amp;")"</f>
        <v>Current Unit Cost (ZAR)</v>
      </c>
      <c r="J4" s="11" t="str">
        <f>"Selling Price ("&amp;BaseCur&amp;")"</f>
        <v>Selling Price (ZAR)</v>
      </c>
      <c r="K4" s="11" t="str">
        <f>"GP per Unit ("&amp;BaseCur&amp;")"</f>
        <v>GP per Unit (ZAR)</v>
      </c>
      <c r="L4" s="11" t="s">
        <v>84</v>
      </c>
      <c r="M4" s="11" t="s">
        <v>85</v>
      </c>
      <c r="N4" s="11" t="s">
        <v>86</v>
      </c>
      <c r="O4" s="11" t="str">
        <f>"Stock Value at cost ("&amp;BaseCur&amp;")"</f>
        <v>Stock Value at cost (ZAR)</v>
      </c>
      <c r="P4" s="11" t="str">
        <f>"Retail Value ("&amp;BaseCur&amp;")"</f>
        <v>Retail Value (ZAR)</v>
      </c>
      <c r="Q4" s="11" t="s">
        <v>87</v>
      </c>
      <c r="R4" s="11" t="s">
        <v>88</v>
      </c>
      <c r="S4" s="11" t="s">
        <v>89</v>
      </c>
    </row>
    <row r="5" spans="1:21" x14ac:dyDescent="0.25">
      <c r="A5" s="15" t="s">
        <v>90</v>
      </c>
      <c r="B5" s="15" t="s">
        <v>91</v>
      </c>
      <c r="C5" s="15" t="s">
        <v>92</v>
      </c>
      <c r="D5" s="15" t="s">
        <v>93</v>
      </c>
      <c r="E5" s="15" t="s">
        <v>90</v>
      </c>
      <c r="F5" s="16">
        <v>10</v>
      </c>
      <c r="G5" s="16">
        <v>0</v>
      </c>
      <c r="H5" s="17">
        <v>13.0425</v>
      </c>
      <c r="I5" s="18">
        <f>IF($B5="","",IF(CostMethod="Last Cost",IFERROR(INDEX(PurCost,MATCH(_xlfn.MAXIFS(PurRank,PurItem,$B5),PurRank,0)),$H5),IF(($G5+SUMIFS(PurQty,PurItem,$B5))=0,$H5,($G5*$H5+SUMIFS(PurTotal,PurItem,$B5))/($G5+SUMIFS(PurQty,PurItem,$B5)))))</f>
        <v>13.0425</v>
      </c>
      <c r="J5" s="37">
        <v>20</v>
      </c>
      <c r="K5" s="18">
        <f t="shared" ref="K5:K68" si="0">IF(OR($B5="",$J5=""),"",$J5-$I5)</f>
        <v>6.9574999999999996</v>
      </c>
      <c r="L5" s="19">
        <f t="shared" ref="L5:L68" si="1">IF(OR($K5="",$J5=0,$J5=""),"",$K5/$J5)</f>
        <v>0.34787499999999999</v>
      </c>
      <c r="M5" s="19">
        <f t="shared" ref="M5:M68" si="2">IF(OR($K5="",$I5=0,$I5=""),"",$K5/$I5)</f>
        <v>0.53344834195898017</v>
      </c>
      <c r="N5" s="20">
        <f t="shared" ref="N5:N68" si="3">IF($B5="","",$G5+SUMIFS(PurQty,PurItem,$B5)-SUMIFS(SalQty,SalItem,$B5)-SUMIFS(WoQty,WoItem,$B5)+SUMIFS(AdjQty,AdjItem,$B5)+SUMIFS(LinVarQty,LinItem,$B5,LinPosted,"YES"))</f>
        <v>0</v>
      </c>
      <c r="O5" s="18">
        <f t="shared" ref="O5:O68" si="4">IF($B5="","",$N5*$I5)</f>
        <v>0</v>
      </c>
      <c r="P5" s="18">
        <f t="shared" ref="P5:P68" si="5">IF(OR($B5="",$J5=""),"",$N5*$J5)</f>
        <v>0</v>
      </c>
      <c r="Q5" s="21" t="str">
        <f t="shared" ref="Q5:Q68" si="6">IF($B5="","",IF($N5&lt;0,"NEGATIVE",IF($N5&lt;=$F5,"REORDER","OK")))</f>
        <v>REORDER</v>
      </c>
      <c r="R5" s="22" t="e">
        <f ca="1">IF($B5="","",IF(_xlfn.MAXIFS(PurDate,PurItem,$B5)=0,"",_xlfn.MAXIFS(PurDate,PurItem,$B5)))</f>
        <v>#NAME?</v>
      </c>
      <c r="S5" s="20">
        <f t="shared" ref="S5:S68" si="7">IF($B5="","",SUMIFS(PurQty,PurItem,$B5))</f>
        <v>0</v>
      </c>
      <c r="U5" s="36"/>
    </row>
    <row r="6" spans="1:21" x14ac:dyDescent="0.25">
      <c r="A6" s="15" t="s">
        <v>94</v>
      </c>
      <c r="B6" s="15" t="s">
        <v>95</v>
      </c>
      <c r="C6" s="15" t="s">
        <v>96</v>
      </c>
      <c r="D6" s="15" t="s">
        <v>93</v>
      </c>
      <c r="E6" s="15" t="s">
        <v>94</v>
      </c>
      <c r="F6" s="16">
        <v>10</v>
      </c>
      <c r="G6" s="16">
        <v>0</v>
      </c>
      <c r="H6" s="17">
        <v>0.6825</v>
      </c>
      <c r="I6" s="18">
        <f>IF($B6="","",IF(CostMethod="Last Cost",IFERROR(INDEX(PurCost,MATCH(_xlfn.MAXIFS(PurRank,PurItem,$B6),PurRank,0)),$H6),IF(($G6+SUMIFS(PurQty,PurItem,$B6))=0,$H6,($G6*$H6+SUMIFS(PurTotal,PurItem,$B6))/($G6+SUMIFS(PurQty,PurItem,$B6)))))</f>
        <v>0.6825</v>
      </c>
      <c r="J6" s="37">
        <v>1.05</v>
      </c>
      <c r="K6" s="18">
        <f t="shared" si="0"/>
        <v>0.36750000000000005</v>
      </c>
      <c r="L6" s="19">
        <f t="shared" si="1"/>
        <v>0.35000000000000003</v>
      </c>
      <c r="M6" s="19">
        <f t="shared" si="2"/>
        <v>0.53846153846153855</v>
      </c>
      <c r="N6" s="20">
        <f t="shared" si="3"/>
        <v>0</v>
      </c>
      <c r="O6" s="18">
        <f t="shared" si="4"/>
        <v>0</v>
      </c>
      <c r="P6" s="18">
        <f t="shared" si="5"/>
        <v>0</v>
      </c>
      <c r="Q6" s="21" t="str">
        <f t="shared" si="6"/>
        <v>REORDER</v>
      </c>
      <c r="R6" s="22" t="e">
        <f ca="1">IF($B6="","",IF(_xlfn.MAXIFS(PurDate,PurItem,$B6)=0,"",_xlfn.MAXIFS(PurDate,PurItem,$B6)))</f>
        <v>#NAME?</v>
      </c>
      <c r="S6" s="20">
        <f t="shared" si="7"/>
        <v>0</v>
      </c>
      <c r="U6" s="36"/>
    </row>
    <row r="7" spans="1:21" x14ac:dyDescent="0.25">
      <c r="A7" s="15" t="s">
        <v>97</v>
      </c>
      <c r="B7" s="15" t="s">
        <v>98</v>
      </c>
      <c r="C7" s="15" t="s">
        <v>92</v>
      </c>
      <c r="D7" s="15" t="s">
        <v>93</v>
      </c>
      <c r="E7" s="15" t="s">
        <v>97</v>
      </c>
      <c r="F7" s="16">
        <v>10</v>
      </c>
      <c r="G7" s="16">
        <v>0</v>
      </c>
      <c r="H7" s="17">
        <v>19.567499999999999</v>
      </c>
      <c r="I7" s="18">
        <f>IF($B7="","",IF(CostMethod="Last Cost",IFERROR(INDEX(PurCost,MATCH(_xlfn.MAXIFS(PurRank,PurItem,$B7),PurRank,0)),$H7),IF(($G7+SUMIFS(PurQty,PurItem,$B7))=0,$H7,($G7*$H7+SUMIFS(PurTotal,PurItem,$B7))/($G7+SUMIFS(PurQty,PurItem,$B7)))))</f>
        <v>19.567499999999999</v>
      </c>
      <c r="J7" s="37">
        <v>30</v>
      </c>
      <c r="K7" s="18">
        <f t="shared" si="0"/>
        <v>10.432500000000001</v>
      </c>
      <c r="L7" s="19">
        <f t="shared" si="1"/>
        <v>0.34775000000000006</v>
      </c>
      <c r="M7" s="19">
        <f t="shared" si="2"/>
        <v>0.53315446531238031</v>
      </c>
      <c r="N7" s="20">
        <f t="shared" si="3"/>
        <v>0</v>
      </c>
      <c r="O7" s="18">
        <f t="shared" si="4"/>
        <v>0</v>
      </c>
      <c r="P7" s="18">
        <f t="shared" si="5"/>
        <v>0</v>
      </c>
      <c r="Q7" s="21" t="str">
        <f t="shared" si="6"/>
        <v>REORDER</v>
      </c>
      <c r="R7" s="22" t="e">
        <f ca="1">IF($B7="","",IF(_xlfn.MAXIFS(PurDate,PurItem,$B7)=0,"",_xlfn.MAXIFS(PurDate,PurItem,$B7)))</f>
        <v>#NAME?</v>
      </c>
      <c r="S7" s="20">
        <f t="shared" si="7"/>
        <v>0</v>
      </c>
      <c r="U7" s="36"/>
    </row>
    <row r="8" spans="1:21" x14ac:dyDescent="0.25">
      <c r="A8" s="15" t="s">
        <v>99</v>
      </c>
      <c r="B8" s="15" t="s">
        <v>100</v>
      </c>
      <c r="C8" s="15" t="s">
        <v>101</v>
      </c>
      <c r="D8" s="15" t="s">
        <v>93</v>
      </c>
      <c r="E8" s="15" t="s">
        <v>99</v>
      </c>
      <c r="F8" s="16">
        <v>10</v>
      </c>
      <c r="G8" s="16">
        <v>0</v>
      </c>
      <c r="H8" s="17">
        <v>13.0425</v>
      </c>
      <c r="I8" s="18">
        <f>IF($B8="","",IF(CostMethod="Last Cost",IFERROR(INDEX(PurCost,MATCH(_xlfn.MAXIFS(PurRank,PurItem,$B8),PurRank,0)),$H8),IF(($G8+SUMIFS(PurQty,PurItem,$B8))=0,$H8,($G8*$H8+SUMIFS(PurTotal,PurItem,$B8))/($G8+SUMIFS(PurQty,PurItem,$B8)))))</f>
        <v>13.0425</v>
      </c>
      <c r="J8" s="37">
        <v>20</v>
      </c>
      <c r="K8" s="18">
        <f t="shared" si="0"/>
        <v>6.9574999999999996</v>
      </c>
      <c r="L8" s="19">
        <f t="shared" si="1"/>
        <v>0.34787499999999999</v>
      </c>
      <c r="M8" s="19">
        <f t="shared" si="2"/>
        <v>0.53344834195898017</v>
      </c>
      <c r="N8" s="20">
        <f t="shared" si="3"/>
        <v>0</v>
      </c>
      <c r="O8" s="18">
        <f t="shared" si="4"/>
        <v>0</v>
      </c>
      <c r="P8" s="18">
        <f t="shared" si="5"/>
        <v>0</v>
      </c>
      <c r="Q8" s="21" t="str">
        <f t="shared" si="6"/>
        <v>REORDER</v>
      </c>
      <c r="R8" s="22" t="e">
        <f ca="1">IF($B8="","",IF(_xlfn.MAXIFS(PurDate,PurItem,$B8)=0,"",_xlfn.MAXIFS(PurDate,PurItem,$B8)))</f>
        <v>#NAME?</v>
      </c>
      <c r="S8" s="20">
        <f t="shared" si="7"/>
        <v>0</v>
      </c>
      <c r="U8" s="36"/>
    </row>
    <row r="9" spans="1:21" x14ac:dyDescent="0.25">
      <c r="A9" s="15" t="s">
        <v>102</v>
      </c>
      <c r="B9" s="15" t="s">
        <v>103</v>
      </c>
      <c r="C9" s="15" t="s">
        <v>96</v>
      </c>
      <c r="D9" s="15" t="s">
        <v>93</v>
      </c>
      <c r="E9" s="15" t="s">
        <v>102</v>
      </c>
      <c r="F9" s="16">
        <v>10</v>
      </c>
      <c r="G9" s="16">
        <v>0</v>
      </c>
      <c r="H9" s="17">
        <v>6.5250000000000004</v>
      </c>
      <c r="I9" s="18">
        <f>IF($B9="","",IF(CostMethod="Last Cost",IFERROR(INDEX(PurCost,MATCH(_xlfn.MAXIFS(PurRank,PurItem,$B9),PurRank,0)),$H9),IF(($G9+SUMIFS(PurQty,PurItem,$B9))=0,$H9,($G9*$H9+SUMIFS(PurTotal,PurItem,$B9))/($G9+SUMIFS(PurQty,PurItem,$B9)))))</f>
        <v>6.5250000000000004</v>
      </c>
      <c r="J9" s="37">
        <v>10</v>
      </c>
      <c r="K9" s="18">
        <f t="shared" si="0"/>
        <v>3.4749999999999996</v>
      </c>
      <c r="L9" s="19">
        <f t="shared" si="1"/>
        <v>0.34749999999999998</v>
      </c>
      <c r="M9" s="19">
        <f t="shared" si="2"/>
        <v>0.53256704980842906</v>
      </c>
      <c r="N9" s="20">
        <f t="shared" si="3"/>
        <v>0</v>
      </c>
      <c r="O9" s="18">
        <f t="shared" si="4"/>
        <v>0</v>
      </c>
      <c r="P9" s="18">
        <f t="shared" si="5"/>
        <v>0</v>
      </c>
      <c r="Q9" s="21" t="str">
        <f t="shared" si="6"/>
        <v>REORDER</v>
      </c>
      <c r="R9" s="22" t="e">
        <f ca="1">IF($B9="","",IF(_xlfn.MAXIFS(PurDate,PurItem,$B9)=0,"",_xlfn.MAXIFS(PurDate,PurItem,$B9)))</f>
        <v>#NAME?</v>
      </c>
      <c r="S9" s="20">
        <f t="shared" si="7"/>
        <v>0</v>
      </c>
      <c r="U9" s="36"/>
    </row>
    <row r="10" spans="1:21" x14ac:dyDescent="0.25">
      <c r="A10" s="15" t="s">
        <v>104</v>
      </c>
      <c r="B10" s="15" t="s">
        <v>105</v>
      </c>
      <c r="C10" s="15" t="s">
        <v>96</v>
      </c>
      <c r="D10" s="15" t="s">
        <v>93</v>
      </c>
      <c r="E10" s="15" t="s">
        <v>104</v>
      </c>
      <c r="F10" s="16">
        <v>10</v>
      </c>
      <c r="G10" s="16">
        <v>0</v>
      </c>
      <c r="H10" s="17">
        <v>16.305</v>
      </c>
      <c r="I10" s="18">
        <f>IF($B10="","",IF(CostMethod="Last Cost",IFERROR(INDEX(PurCost,MATCH(_xlfn.MAXIFS(PurRank,PurItem,$B10),PurRank,0)),$H10),IF(($G10+SUMIFS(PurQty,PurItem,$B10))=0,$H10,($G10*$H10+SUMIFS(PurTotal,PurItem,$B10))/($G10+SUMIFS(PurQty,PurItem,$B10)))))</f>
        <v>16.305</v>
      </c>
      <c r="J10" s="37">
        <v>25</v>
      </c>
      <c r="K10" s="18">
        <f t="shared" si="0"/>
        <v>8.6950000000000003</v>
      </c>
      <c r="L10" s="19">
        <f t="shared" si="1"/>
        <v>0.3478</v>
      </c>
      <c r="M10" s="19">
        <f t="shared" si="2"/>
        <v>0.53327200245323525</v>
      </c>
      <c r="N10" s="20">
        <f t="shared" si="3"/>
        <v>0</v>
      </c>
      <c r="O10" s="18">
        <f t="shared" si="4"/>
        <v>0</v>
      </c>
      <c r="P10" s="18">
        <f t="shared" si="5"/>
        <v>0</v>
      </c>
      <c r="Q10" s="21" t="str">
        <f t="shared" si="6"/>
        <v>REORDER</v>
      </c>
      <c r="R10" s="22" t="e">
        <f ca="1">IF($B10="","",IF(_xlfn.MAXIFS(PurDate,PurItem,$B10)=0,"",_xlfn.MAXIFS(PurDate,PurItem,$B10)))</f>
        <v>#NAME?</v>
      </c>
      <c r="S10" s="20">
        <f t="shared" si="7"/>
        <v>0</v>
      </c>
      <c r="U10" s="36"/>
    </row>
    <row r="11" spans="1:21" x14ac:dyDescent="0.25">
      <c r="A11" s="15" t="s">
        <v>106</v>
      </c>
      <c r="B11" s="15" t="s">
        <v>107</v>
      </c>
      <c r="C11" s="15" t="s">
        <v>96</v>
      </c>
      <c r="D11" s="15" t="s">
        <v>93</v>
      </c>
      <c r="E11" s="15" t="s">
        <v>106</v>
      </c>
      <c r="F11" s="16">
        <v>10</v>
      </c>
      <c r="G11" s="16">
        <v>0</v>
      </c>
      <c r="H11" s="17">
        <v>6.5250000000000004</v>
      </c>
      <c r="I11" s="18">
        <f>IF($B11="","",IF(CostMethod="Last Cost",IFERROR(INDEX(PurCost,MATCH(_xlfn.MAXIFS(PurRank,PurItem,$B11),PurRank,0)),$H11),IF(($G11+SUMIFS(PurQty,PurItem,$B11))=0,$H11,($G11*$H11+SUMIFS(PurTotal,PurItem,$B11))/($G11+SUMIFS(PurQty,PurItem,$B11)))))</f>
        <v>6.5250000000000004</v>
      </c>
      <c r="J11" s="37">
        <v>10</v>
      </c>
      <c r="K11" s="18">
        <f t="shared" si="0"/>
        <v>3.4749999999999996</v>
      </c>
      <c r="L11" s="19">
        <f t="shared" si="1"/>
        <v>0.34749999999999998</v>
      </c>
      <c r="M11" s="19">
        <f t="shared" si="2"/>
        <v>0.53256704980842906</v>
      </c>
      <c r="N11" s="20">
        <f t="shared" si="3"/>
        <v>0</v>
      </c>
      <c r="O11" s="18">
        <f t="shared" si="4"/>
        <v>0</v>
      </c>
      <c r="P11" s="18">
        <f t="shared" si="5"/>
        <v>0</v>
      </c>
      <c r="Q11" s="21" t="str">
        <f t="shared" si="6"/>
        <v>REORDER</v>
      </c>
      <c r="R11" s="22" t="e">
        <f ca="1">IF($B11="","",IF(_xlfn.MAXIFS(PurDate,PurItem,$B11)=0,"",_xlfn.MAXIFS(PurDate,PurItem,$B11)))</f>
        <v>#NAME?</v>
      </c>
      <c r="S11" s="20">
        <f t="shared" si="7"/>
        <v>0</v>
      </c>
      <c r="U11" s="36"/>
    </row>
    <row r="12" spans="1:21" x14ac:dyDescent="0.25">
      <c r="A12" s="15" t="s">
        <v>108</v>
      </c>
      <c r="B12" s="15" t="s">
        <v>109</v>
      </c>
      <c r="C12" s="15" t="s">
        <v>110</v>
      </c>
      <c r="D12" s="15" t="s">
        <v>93</v>
      </c>
      <c r="E12" s="15" t="s">
        <v>108</v>
      </c>
      <c r="F12" s="16">
        <v>10</v>
      </c>
      <c r="G12" s="16">
        <v>0</v>
      </c>
      <c r="H12" s="17">
        <v>22.822500000000002</v>
      </c>
      <c r="I12" s="18">
        <f>IF($B12="","",IF(CostMethod="Last Cost",IFERROR(INDEX(PurCost,MATCH(_xlfn.MAXIFS(PurRank,PurItem,$B12),PurRank,0)),$H12),IF(($G12+SUMIFS(PurQty,PurItem,$B12))=0,$H12,($G12*$H12+SUMIFS(PurTotal,PurItem,$B12))/($G12+SUMIFS(PurQty,PurItem,$B12)))))</f>
        <v>22.822500000000002</v>
      </c>
      <c r="J12" s="37">
        <v>35</v>
      </c>
      <c r="K12" s="18">
        <f t="shared" si="0"/>
        <v>12.177499999999998</v>
      </c>
      <c r="L12" s="19">
        <f t="shared" si="1"/>
        <v>0.34792857142857136</v>
      </c>
      <c r="M12" s="19">
        <f t="shared" si="2"/>
        <v>0.53357432358418222</v>
      </c>
      <c r="N12" s="20">
        <f t="shared" si="3"/>
        <v>0</v>
      </c>
      <c r="O12" s="18">
        <f t="shared" si="4"/>
        <v>0</v>
      </c>
      <c r="P12" s="18">
        <f t="shared" si="5"/>
        <v>0</v>
      </c>
      <c r="Q12" s="21" t="str">
        <f t="shared" si="6"/>
        <v>REORDER</v>
      </c>
      <c r="R12" s="22" t="e">
        <f ca="1">IF($B12="","",IF(_xlfn.MAXIFS(PurDate,PurItem,$B12)=0,"",_xlfn.MAXIFS(PurDate,PurItem,$B12)))</f>
        <v>#NAME?</v>
      </c>
      <c r="S12" s="20">
        <f t="shared" si="7"/>
        <v>0</v>
      </c>
      <c r="U12" s="36"/>
    </row>
    <row r="13" spans="1:21" x14ac:dyDescent="0.25">
      <c r="A13" s="15" t="s">
        <v>111</v>
      </c>
      <c r="B13" s="15" t="s">
        <v>112</v>
      </c>
      <c r="C13" s="15" t="s">
        <v>110</v>
      </c>
      <c r="D13" s="15" t="s">
        <v>93</v>
      </c>
      <c r="E13" s="15" t="s">
        <v>111</v>
      </c>
      <c r="F13" s="16">
        <v>10</v>
      </c>
      <c r="G13" s="16">
        <v>0</v>
      </c>
      <c r="H13" s="17">
        <v>22.822500000000002</v>
      </c>
      <c r="I13" s="18">
        <f>IF($B13="","",IF(CostMethod="Last Cost",IFERROR(INDEX(PurCost,MATCH(_xlfn.MAXIFS(PurRank,PurItem,$B13),PurRank,0)),$H13),IF(($G13+SUMIFS(PurQty,PurItem,$B13))=0,$H13,($G13*$H13+SUMIFS(PurTotal,PurItem,$B13))/($G13+SUMIFS(PurQty,PurItem,$B13)))))</f>
        <v>22.822500000000002</v>
      </c>
      <c r="J13" s="37">
        <v>35</v>
      </c>
      <c r="K13" s="18">
        <f t="shared" si="0"/>
        <v>12.177499999999998</v>
      </c>
      <c r="L13" s="19">
        <f t="shared" si="1"/>
        <v>0.34792857142857136</v>
      </c>
      <c r="M13" s="19">
        <f t="shared" si="2"/>
        <v>0.53357432358418222</v>
      </c>
      <c r="N13" s="20">
        <f t="shared" si="3"/>
        <v>0</v>
      </c>
      <c r="O13" s="18">
        <f t="shared" si="4"/>
        <v>0</v>
      </c>
      <c r="P13" s="18">
        <f t="shared" si="5"/>
        <v>0</v>
      </c>
      <c r="Q13" s="21" t="str">
        <f t="shared" si="6"/>
        <v>REORDER</v>
      </c>
      <c r="R13" s="22" t="e">
        <f ca="1">IF($B13="","",IF(_xlfn.MAXIFS(PurDate,PurItem,$B13)=0,"",_xlfn.MAXIFS(PurDate,PurItem,$B13)))</f>
        <v>#NAME?</v>
      </c>
      <c r="S13" s="20">
        <f t="shared" si="7"/>
        <v>0</v>
      </c>
      <c r="U13" s="36"/>
    </row>
    <row r="14" spans="1:21" x14ac:dyDescent="0.25">
      <c r="A14" s="15" t="s">
        <v>113</v>
      </c>
      <c r="B14" s="15" t="s">
        <v>114</v>
      </c>
      <c r="C14" s="15" t="s">
        <v>110</v>
      </c>
      <c r="D14" s="15" t="s">
        <v>93</v>
      </c>
      <c r="E14" s="15" t="s">
        <v>113</v>
      </c>
      <c r="F14" s="16">
        <v>10</v>
      </c>
      <c r="G14" s="16">
        <v>0</v>
      </c>
      <c r="H14" s="17">
        <v>16.305</v>
      </c>
      <c r="I14" s="18">
        <f>IF($B14="","",IF(CostMethod="Last Cost",IFERROR(INDEX(PurCost,MATCH(_xlfn.MAXIFS(PurRank,PurItem,$B14),PurRank,0)),$H14),IF(($G14+SUMIFS(PurQty,PurItem,$B14))=0,$H14,($G14*$H14+SUMIFS(PurTotal,PurItem,$B14))/($G14+SUMIFS(PurQty,PurItem,$B14)))))</f>
        <v>16.305</v>
      </c>
      <c r="J14" s="37">
        <v>25</v>
      </c>
      <c r="K14" s="18">
        <f t="shared" si="0"/>
        <v>8.6950000000000003</v>
      </c>
      <c r="L14" s="19">
        <f t="shared" si="1"/>
        <v>0.3478</v>
      </c>
      <c r="M14" s="19">
        <f t="shared" si="2"/>
        <v>0.53327200245323525</v>
      </c>
      <c r="N14" s="20">
        <f t="shared" si="3"/>
        <v>0</v>
      </c>
      <c r="O14" s="18">
        <f t="shared" si="4"/>
        <v>0</v>
      </c>
      <c r="P14" s="18">
        <f t="shared" si="5"/>
        <v>0</v>
      </c>
      <c r="Q14" s="21" t="str">
        <f t="shared" si="6"/>
        <v>REORDER</v>
      </c>
      <c r="R14" s="22" t="e">
        <f ca="1">IF($B14="","",IF(_xlfn.MAXIFS(PurDate,PurItem,$B14)=0,"",_xlfn.MAXIFS(PurDate,PurItem,$B14)))</f>
        <v>#NAME?</v>
      </c>
      <c r="S14" s="20">
        <f t="shared" si="7"/>
        <v>0</v>
      </c>
      <c r="U14" s="36"/>
    </row>
    <row r="15" spans="1:21" x14ac:dyDescent="0.25">
      <c r="A15" s="15" t="s">
        <v>115</v>
      </c>
      <c r="B15" s="15" t="s">
        <v>116</v>
      </c>
      <c r="C15" s="15" t="s">
        <v>117</v>
      </c>
      <c r="D15" s="15" t="s">
        <v>93</v>
      </c>
      <c r="E15" s="15" t="s">
        <v>115</v>
      </c>
      <c r="F15" s="16">
        <v>10</v>
      </c>
      <c r="G15" s="16">
        <v>0</v>
      </c>
      <c r="H15" s="17">
        <v>16.305</v>
      </c>
      <c r="I15" s="18">
        <f>IF($B15="","",IF(CostMethod="Last Cost",IFERROR(INDEX(PurCost,MATCH(_xlfn.MAXIFS(PurRank,PurItem,$B15),PurRank,0)),$H15),IF(($G15+SUMIFS(PurQty,PurItem,$B15))=0,$H15,($G15*$H15+SUMIFS(PurTotal,PurItem,$B15))/($G15+SUMIFS(PurQty,PurItem,$B15)))))</f>
        <v>16.305</v>
      </c>
      <c r="J15" s="37">
        <v>25</v>
      </c>
      <c r="K15" s="18">
        <f t="shared" si="0"/>
        <v>8.6950000000000003</v>
      </c>
      <c r="L15" s="19">
        <f t="shared" si="1"/>
        <v>0.3478</v>
      </c>
      <c r="M15" s="19">
        <f t="shared" si="2"/>
        <v>0.53327200245323525</v>
      </c>
      <c r="N15" s="20">
        <f t="shared" si="3"/>
        <v>0</v>
      </c>
      <c r="O15" s="18">
        <f t="shared" si="4"/>
        <v>0</v>
      </c>
      <c r="P15" s="18">
        <f t="shared" si="5"/>
        <v>0</v>
      </c>
      <c r="Q15" s="21" t="str">
        <f t="shared" si="6"/>
        <v>REORDER</v>
      </c>
      <c r="R15" s="22" t="e">
        <f ca="1">IF($B15="","",IF(_xlfn.MAXIFS(PurDate,PurItem,$B15)=0,"",_xlfn.MAXIFS(PurDate,PurItem,$B15)))</f>
        <v>#NAME?</v>
      </c>
      <c r="S15" s="20">
        <f t="shared" si="7"/>
        <v>0</v>
      </c>
      <c r="U15" s="36"/>
    </row>
    <row r="16" spans="1:21" x14ac:dyDescent="0.25">
      <c r="A16" s="15" t="s">
        <v>118</v>
      </c>
      <c r="B16" s="15" t="s">
        <v>119</v>
      </c>
      <c r="C16" s="15" t="s">
        <v>117</v>
      </c>
      <c r="D16" s="15" t="s">
        <v>93</v>
      </c>
      <c r="E16" s="15" t="s">
        <v>118</v>
      </c>
      <c r="F16" s="16">
        <v>10</v>
      </c>
      <c r="G16" s="16">
        <v>0</v>
      </c>
      <c r="H16" s="17">
        <v>13.102499999999999</v>
      </c>
      <c r="I16" s="18">
        <f>IF($B16="","",IF(CostMethod="Last Cost",IFERROR(INDEX(PurCost,MATCH(_xlfn.MAXIFS(PurRank,PurItem,$B16),PurRank,0)),$H16),IF(($G16+SUMIFS(PurQty,PurItem,$B16))=0,$H16,($G16*$H16+SUMIFS(PurTotal,PurItem,$B16))/($G16+SUMIFS(PurQty,PurItem,$B16)))))</f>
        <v>13.102499999999999</v>
      </c>
      <c r="J16" s="37">
        <v>20</v>
      </c>
      <c r="K16" s="18">
        <f t="shared" si="0"/>
        <v>6.8975000000000009</v>
      </c>
      <c r="L16" s="19">
        <f t="shared" si="1"/>
        <v>0.34487500000000004</v>
      </c>
      <c r="M16" s="19">
        <f t="shared" si="2"/>
        <v>0.5264262545315781</v>
      </c>
      <c r="N16" s="20">
        <f t="shared" si="3"/>
        <v>71</v>
      </c>
      <c r="O16" s="18">
        <f t="shared" si="4"/>
        <v>930.27749999999992</v>
      </c>
      <c r="P16" s="18">
        <f t="shared" si="5"/>
        <v>1420</v>
      </c>
      <c r="Q16" s="21" t="str">
        <f t="shared" si="6"/>
        <v>OK</v>
      </c>
      <c r="R16" s="22" t="e">
        <f ca="1">IF($B16="","",IF(_xlfn.MAXIFS(PurDate,PurItem,$B16)=0,"",_xlfn.MAXIFS(PurDate,PurItem,$B16)))</f>
        <v>#NAME?</v>
      </c>
      <c r="S16" s="20">
        <f t="shared" si="7"/>
        <v>0</v>
      </c>
      <c r="U16" s="36"/>
    </row>
    <row r="17" spans="1:21" x14ac:dyDescent="0.25">
      <c r="A17" s="15" t="s">
        <v>120</v>
      </c>
      <c r="B17" s="15" t="s">
        <v>121</v>
      </c>
      <c r="C17" s="15" t="s">
        <v>122</v>
      </c>
      <c r="D17" s="15" t="s">
        <v>93</v>
      </c>
      <c r="E17" s="15" t="s">
        <v>120</v>
      </c>
      <c r="F17" s="16">
        <v>10</v>
      </c>
      <c r="G17" s="16">
        <v>0</v>
      </c>
      <c r="H17" s="17">
        <v>6.5250000000000004</v>
      </c>
      <c r="I17" s="18">
        <f>IF($B17="","",IF(CostMethod="Last Cost",IFERROR(INDEX(PurCost,MATCH(_xlfn.MAXIFS(PurRank,PurItem,$B17),PurRank,0)),$H17),IF(($G17+SUMIFS(PurQty,PurItem,$B17))=0,$H17,($G17*$H17+SUMIFS(PurTotal,PurItem,$B17))/($G17+SUMIFS(PurQty,PurItem,$B17)))))</f>
        <v>6.5250000000000004</v>
      </c>
      <c r="J17" s="37">
        <v>10</v>
      </c>
      <c r="K17" s="18">
        <f t="shared" si="0"/>
        <v>3.4749999999999996</v>
      </c>
      <c r="L17" s="19">
        <f t="shared" si="1"/>
        <v>0.34749999999999998</v>
      </c>
      <c r="M17" s="19">
        <f t="shared" si="2"/>
        <v>0.53256704980842906</v>
      </c>
      <c r="N17" s="20">
        <f t="shared" si="3"/>
        <v>0</v>
      </c>
      <c r="O17" s="18">
        <f t="shared" si="4"/>
        <v>0</v>
      </c>
      <c r="P17" s="18">
        <f t="shared" si="5"/>
        <v>0</v>
      </c>
      <c r="Q17" s="21" t="str">
        <f t="shared" si="6"/>
        <v>REORDER</v>
      </c>
      <c r="R17" s="22" t="e">
        <f ca="1">IF($B17="","",IF(_xlfn.MAXIFS(PurDate,PurItem,$B17)=0,"",_xlfn.MAXIFS(PurDate,PurItem,$B17)))</f>
        <v>#NAME?</v>
      </c>
      <c r="S17" s="20">
        <f t="shared" si="7"/>
        <v>0</v>
      </c>
      <c r="U17" s="36"/>
    </row>
    <row r="18" spans="1:21" x14ac:dyDescent="0.25">
      <c r="A18" s="15" t="s">
        <v>123</v>
      </c>
      <c r="B18" s="15" t="s">
        <v>124</v>
      </c>
      <c r="C18" s="15" t="s">
        <v>122</v>
      </c>
      <c r="D18" s="15" t="s">
        <v>93</v>
      </c>
      <c r="E18" s="15" t="s">
        <v>123</v>
      </c>
      <c r="F18" s="16">
        <v>10</v>
      </c>
      <c r="G18" s="16">
        <v>0</v>
      </c>
      <c r="H18" s="17">
        <v>9.7799999999999994</v>
      </c>
      <c r="I18" s="18">
        <f>IF($B18="","",IF(CostMethod="Last Cost",IFERROR(INDEX(PurCost,MATCH(_xlfn.MAXIFS(PurRank,PurItem,$B18),PurRank,0)),$H18),IF(($G18+SUMIFS(PurQty,PurItem,$B18))=0,$H18,($G18*$H18+SUMIFS(PurTotal,PurItem,$B18))/($G18+SUMIFS(PurQty,PurItem,$B18)))))</f>
        <v>9.7799999999999994</v>
      </c>
      <c r="J18" s="37">
        <v>15</v>
      </c>
      <c r="K18" s="18">
        <f t="shared" si="0"/>
        <v>5.2200000000000006</v>
      </c>
      <c r="L18" s="19">
        <f t="shared" si="1"/>
        <v>0.34800000000000003</v>
      </c>
      <c r="M18" s="19">
        <f t="shared" si="2"/>
        <v>0.5337423312883437</v>
      </c>
      <c r="N18" s="20">
        <f t="shared" si="3"/>
        <v>0</v>
      </c>
      <c r="O18" s="18">
        <f t="shared" si="4"/>
        <v>0</v>
      </c>
      <c r="P18" s="18">
        <f t="shared" si="5"/>
        <v>0</v>
      </c>
      <c r="Q18" s="21" t="str">
        <f t="shared" si="6"/>
        <v>REORDER</v>
      </c>
      <c r="R18" s="22" t="e">
        <f ca="1">IF($B18="","",IF(_xlfn.MAXIFS(PurDate,PurItem,$B18)=0,"",_xlfn.MAXIFS(PurDate,PurItem,$B18)))</f>
        <v>#NAME?</v>
      </c>
      <c r="S18" s="20">
        <f t="shared" si="7"/>
        <v>0</v>
      </c>
      <c r="U18" s="36"/>
    </row>
    <row r="19" spans="1:21" x14ac:dyDescent="0.25">
      <c r="A19" s="15" t="s">
        <v>125</v>
      </c>
      <c r="B19" s="15" t="s">
        <v>126</v>
      </c>
      <c r="C19" s="15" t="s">
        <v>122</v>
      </c>
      <c r="D19" s="15" t="s">
        <v>93</v>
      </c>
      <c r="E19" s="15" t="s">
        <v>125</v>
      </c>
      <c r="F19" s="16">
        <v>10</v>
      </c>
      <c r="G19" s="16">
        <v>0</v>
      </c>
      <c r="H19" s="17">
        <v>9.7799999999999994</v>
      </c>
      <c r="I19" s="18">
        <f>IF($B19="","",IF(CostMethod="Last Cost",IFERROR(INDEX(PurCost,MATCH(_xlfn.MAXIFS(PurRank,PurItem,$B19),PurRank,0)),$H19),IF(($G19+SUMIFS(PurQty,PurItem,$B19))=0,$H19,($G19*$H19+SUMIFS(PurTotal,PurItem,$B19))/($G19+SUMIFS(PurQty,PurItem,$B19)))))</f>
        <v>9.7799999999999994</v>
      </c>
      <c r="J19" s="37">
        <v>15</v>
      </c>
      <c r="K19" s="18">
        <f t="shared" si="0"/>
        <v>5.2200000000000006</v>
      </c>
      <c r="L19" s="19">
        <f t="shared" si="1"/>
        <v>0.34800000000000003</v>
      </c>
      <c r="M19" s="19">
        <f t="shared" si="2"/>
        <v>0.5337423312883437</v>
      </c>
      <c r="N19" s="20">
        <f t="shared" si="3"/>
        <v>0</v>
      </c>
      <c r="O19" s="18">
        <f t="shared" si="4"/>
        <v>0</v>
      </c>
      <c r="P19" s="18">
        <f t="shared" si="5"/>
        <v>0</v>
      </c>
      <c r="Q19" s="21" t="str">
        <f t="shared" si="6"/>
        <v>REORDER</v>
      </c>
      <c r="R19" s="22" t="e">
        <f ca="1">IF($B19="","",IF(_xlfn.MAXIFS(PurDate,PurItem,$B19)=0,"",_xlfn.MAXIFS(PurDate,PurItem,$B19)))</f>
        <v>#NAME?</v>
      </c>
      <c r="S19" s="20">
        <f t="shared" si="7"/>
        <v>0</v>
      </c>
      <c r="U19" s="36"/>
    </row>
    <row r="20" spans="1:21" x14ac:dyDescent="0.25">
      <c r="A20" s="15" t="s">
        <v>127</v>
      </c>
      <c r="B20" s="15" t="s">
        <v>128</v>
      </c>
      <c r="C20" s="15" t="s">
        <v>122</v>
      </c>
      <c r="D20" s="15" t="s">
        <v>93</v>
      </c>
      <c r="E20" s="15" t="s">
        <v>127</v>
      </c>
      <c r="F20" s="16">
        <v>10</v>
      </c>
      <c r="G20" s="16">
        <v>0</v>
      </c>
      <c r="H20" s="17">
        <v>4.5674999999999999</v>
      </c>
      <c r="I20" s="18">
        <f>IF($B20="","",IF(CostMethod="Last Cost",IFERROR(INDEX(PurCost,MATCH(_xlfn.MAXIFS(PurRank,PurItem,$B20),PurRank,0)),$H20),IF(($G20+SUMIFS(PurQty,PurItem,$B20))=0,$H20,($G20*$H20+SUMIFS(PurTotal,PurItem,$B20))/($G20+SUMIFS(PurQty,PurItem,$B20)))))</f>
        <v>4.5674999999999999</v>
      </c>
      <c r="J20" s="37">
        <v>7</v>
      </c>
      <c r="K20" s="18">
        <f t="shared" si="0"/>
        <v>2.4325000000000001</v>
      </c>
      <c r="L20" s="19">
        <f t="shared" si="1"/>
        <v>0.34750000000000003</v>
      </c>
      <c r="M20" s="19">
        <f t="shared" si="2"/>
        <v>0.53256704980842917</v>
      </c>
      <c r="N20" s="20">
        <f t="shared" si="3"/>
        <v>353</v>
      </c>
      <c r="O20" s="18">
        <f t="shared" si="4"/>
        <v>1612.3274999999999</v>
      </c>
      <c r="P20" s="18">
        <f t="shared" si="5"/>
        <v>2471</v>
      </c>
      <c r="Q20" s="21" t="str">
        <f t="shared" si="6"/>
        <v>OK</v>
      </c>
      <c r="R20" s="22" t="e">
        <f ca="1">IF($B20="","",IF(_xlfn.MAXIFS(PurDate,PurItem,$B20)=0,"",_xlfn.MAXIFS(PurDate,PurItem,$B20)))</f>
        <v>#NAME?</v>
      </c>
      <c r="S20" s="20">
        <f t="shared" si="7"/>
        <v>0</v>
      </c>
      <c r="U20" s="36"/>
    </row>
    <row r="21" spans="1:21" x14ac:dyDescent="0.25">
      <c r="A21" s="15" t="s">
        <v>129</v>
      </c>
      <c r="B21" s="15" t="s">
        <v>130</v>
      </c>
      <c r="C21" s="15" t="s">
        <v>101</v>
      </c>
      <c r="D21" s="15" t="s">
        <v>93</v>
      </c>
      <c r="E21" s="15" t="s">
        <v>129</v>
      </c>
      <c r="F21" s="16">
        <v>10</v>
      </c>
      <c r="G21" s="16">
        <v>0</v>
      </c>
      <c r="H21" s="17">
        <v>12.99</v>
      </c>
      <c r="I21" s="18">
        <f>IF($B21="","",IF(CostMethod="Last Cost",IFERROR(INDEX(PurCost,MATCH(_xlfn.MAXIFS(PurRank,PurItem,$B21),PurRank,0)),$H21),IF(($G21+SUMIFS(PurQty,PurItem,$B21))=0,$H21,($G21*$H21+SUMIFS(PurTotal,PurItem,$B21))/($G21+SUMIFS(PurQty,PurItem,$B21)))))</f>
        <v>12.99</v>
      </c>
      <c r="J21" s="37">
        <v>20</v>
      </c>
      <c r="K21" s="18">
        <f t="shared" si="0"/>
        <v>7.01</v>
      </c>
      <c r="L21" s="19">
        <f t="shared" si="1"/>
        <v>0.35049999999999998</v>
      </c>
      <c r="M21" s="19">
        <f t="shared" si="2"/>
        <v>0.53964588144726711</v>
      </c>
      <c r="N21" s="20">
        <f t="shared" si="3"/>
        <v>0</v>
      </c>
      <c r="O21" s="18">
        <f t="shared" si="4"/>
        <v>0</v>
      </c>
      <c r="P21" s="18">
        <f t="shared" si="5"/>
        <v>0</v>
      </c>
      <c r="Q21" s="21" t="str">
        <f t="shared" si="6"/>
        <v>REORDER</v>
      </c>
      <c r="R21" s="22" t="e">
        <f ca="1">IF($B21="","",IF(_xlfn.MAXIFS(PurDate,PurItem,$B21)=0,"",_xlfn.MAXIFS(PurDate,PurItem,$B21)))</f>
        <v>#NAME?</v>
      </c>
      <c r="S21" s="20">
        <f t="shared" si="7"/>
        <v>0</v>
      </c>
      <c r="U21" s="36"/>
    </row>
    <row r="22" spans="1:21" x14ac:dyDescent="0.25">
      <c r="A22" s="15" t="s">
        <v>131</v>
      </c>
      <c r="B22" s="15" t="s">
        <v>132</v>
      </c>
      <c r="C22" s="15" t="s">
        <v>101</v>
      </c>
      <c r="D22" s="15" t="s">
        <v>93</v>
      </c>
      <c r="E22" s="15" t="s">
        <v>131</v>
      </c>
      <c r="F22" s="16">
        <v>10</v>
      </c>
      <c r="G22" s="16">
        <v>0</v>
      </c>
      <c r="H22" s="17">
        <v>6.4950000000000001</v>
      </c>
      <c r="I22" s="18">
        <f>IF($B22="","",IF(CostMethod="Last Cost",IFERROR(INDEX(PurCost,MATCH(_xlfn.MAXIFS(PurRank,PurItem,$B22),PurRank,0)),$H22),IF(($G22+SUMIFS(PurQty,PurItem,$B22))=0,$H22,($G22*$H22+SUMIFS(PurTotal,PurItem,$B22))/($G22+SUMIFS(PurQty,PurItem,$B22)))))</f>
        <v>6.4950000000000001</v>
      </c>
      <c r="J22" s="37">
        <v>10</v>
      </c>
      <c r="K22" s="18">
        <f t="shared" si="0"/>
        <v>3.5049999999999999</v>
      </c>
      <c r="L22" s="19">
        <f t="shared" si="1"/>
        <v>0.35049999999999998</v>
      </c>
      <c r="M22" s="19">
        <f t="shared" si="2"/>
        <v>0.53964588144726711</v>
      </c>
      <c r="N22" s="20">
        <f t="shared" si="3"/>
        <v>0</v>
      </c>
      <c r="O22" s="18">
        <f t="shared" si="4"/>
        <v>0</v>
      </c>
      <c r="P22" s="18">
        <f t="shared" si="5"/>
        <v>0</v>
      </c>
      <c r="Q22" s="21" t="str">
        <f t="shared" si="6"/>
        <v>REORDER</v>
      </c>
      <c r="R22" s="22" t="e">
        <f ca="1">IF($B22="","",IF(_xlfn.MAXIFS(PurDate,PurItem,$B22)=0,"",_xlfn.MAXIFS(PurDate,PurItem,$B22)))</f>
        <v>#NAME?</v>
      </c>
      <c r="S22" s="20">
        <f t="shared" si="7"/>
        <v>0</v>
      </c>
      <c r="U22" s="36"/>
    </row>
    <row r="23" spans="1:21" x14ac:dyDescent="0.25">
      <c r="A23" s="15" t="s">
        <v>133</v>
      </c>
      <c r="B23" s="15" t="s">
        <v>134</v>
      </c>
      <c r="C23" s="15" t="s">
        <v>101</v>
      </c>
      <c r="D23" s="15" t="s">
        <v>93</v>
      </c>
      <c r="E23" s="15" t="s">
        <v>133</v>
      </c>
      <c r="F23" s="16">
        <v>10</v>
      </c>
      <c r="G23" s="16">
        <v>0</v>
      </c>
      <c r="H23" s="17">
        <v>19.477499999999999</v>
      </c>
      <c r="I23" s="18">
        <f>IF($B23="","",IF(CostMethod="Last Cost",IFERROR(INDEX(PurCost,MATCH(_xlfn.MAXIFS(PurRank,PurItem,$B23),PurRank,0)),$H23),IF(($G23+SUMIFS(PurQty,PurItem,$B23))=0,$H23,($G23*$H23+SUMIFS(PurTotal,PurItem,$B23))/($G23+SUMIFS(PurQty,PurItem,$B23)))))</f>
        <v>19.477499999999999</v>
      </c>
      <c r="J23" s="37">
        <v>30</v>
      </c>
      <c r="K23" s="18">
        <f t="shared" si="0"/>
        <v>10.522500000000001</v>
      </c>
      <c r="L23" s="19">
        <f t="shared" si="1"/>
        <v>0.35075000000000001</v>
      </c>
      <c r="M23" s="19">
        <f t="shared" si="2"/>
        <v>0.54023873700423575</v>
      </c>
      <c r="N23" s="20">
        <f t="shared" si="3"/>
        <v>0</v>
      </c>
      <c r="O23" s="18">
        <f t="shared" si="4"/>
        <v>0</v>
      </c>
      <c r="P23" s="18">
        <f t="shared" si="5"/>
        <v>0</v>
      </c>
      <c r="Q23" s="21" t="str">
        <f t="shared" si="6"/>
        <v>REORDER</v>
      </c>
      <c r="R23" s="22" t="e">
        <f ca="1">IF($B23="","",IF(_xlfn.MAXIFS(PurDate,PurItem,$B23)=0,"",_xlfn.MAXIFS(PurDate,PurItem,$B23)))</f>
        <v>#NAME?</v>
      </c>
      <c r="S23" s="20">
        <f t="shared" si="7"/>
        <v>0</v>
      </c>
      <c r="U23" s="36"/>
    </row>
    <row r="24" spans="1:21" x14ac:dyDescent="0.25">
      <c r="A24" s="15" t="s">
        <v>135</v>
      </c>
      <c r="B24" s="15" t="s">
        <v>136</v>
      </c>
      <c r="C24" s="15" t="s">
        <v>101</v>
      </c>
      <c r="D24" s="15" t="s">
        <v>93</v>
      </c>
      <c r="E24" s="15" t="s">
        <v>135</v>
      </c>
      <c r="F24" s="16">
        <v>10</v>
      </c>
      <c r="G24" s="16">
        <v>0</v>
      </c>
      <c r="H24" s="17">
        <v>6.4950000000000001</v>
      </c>
      <c r="I24" s="18">
        <f>IF($B24="","",IF(CostMethod="Last Cost",IFERROR(INDEX(PurCost,MATCH(_xlfn.MAXIFS(PurRank,PurItem,$B24),PurRank,0)),$H24),IF(($G24+SUMIFS(PurQty,PurItem,$B24))=0,$H24,($G24*$H24+SUMIFS(PurTotal,PurItem,$B24))/($G24+SUMIFS(PurQty,PurItem,$B24)))))</f>
        <v>6.4950000000000001</v>
      </c>
      <c r="J24" s="37">
        <v>10</v>
      </c>
      <c r="K24" s="18">
        <f t="shared" si="0"/>
        <v>3.5049999999999999</v>
      </c>
      <c r="L24" s="19">
        <f t="shared" si="1"/>
        <v>0.35049999999999998</v>
      </c>
      <c r="M24" s="19">
        <f t="shared" si="2"/>
        <v>0.53964588144726711</v>
      </c>
      <c r="N24" s="20">
        <f t="shared" si="3"/>
        <v>0</v>
      </c>
      <c r="O24" s="18">
        <f t="shared" si="4"/>
        <v>0</v>
      </c>
      <c r="P24" s="18">
        <f t="shared" si="5"/>
        <v>0</v>
      </c>
      <c r="Q24" s="21" t="str">
        <f t="shared" si="6"/>
        <v>REORDER</v>
      </c>
      <c r="R24" s="22" t="e">
        <f ca="1">IF($B24="","",IF(_xlfn.MAXIFS(PurDate,PurItem,$B24)=0,"",_xlfn.MAXIFS(PurDate,PurItem,$B24)))</f>
        <v>#NAME?</v>
      </c>
      <c r="S24" s="20">
        <f t="shared" si="7"/>
        <v>0</v>
      </c>
      <c r="U24" s="36"/>
    </row>
    <row r="25" spans="1:21" x14ac:dyDescent="0.25">
      <c r="A25" s="15" t="s">
        <v>137</v>
      </c>
      <c r="B25" s="15" t="s">
        <v>138</v>
      </c>
      <c r="C25" s="15" t="s">
        <v>101</v>
      </c>
      <c r="D25" s="15" t="s">
        <v>93</v>
      </c>
      <c r="E25" s="15" t="s">
        <v>137</v>
      </c>
      <c r="F25" s="16">
        <v>10</v>
      </c>
      <c r="G25" s="16">
        <v>0</v>
      </c>
      <c r="H25" s="17">
        <v>9.7424999999999997</v>
      </c>
      <c r="I25" s="18">
        <f>IF($B25="","",IF(CostMethod="Last Cost",IFERROR(INDEX(PurCost,MATCH(_xlfn.MAXIFS(PurRank,PurItem,$B25),PurRank,0)),$H25),IF(($G25+SUMIFS(PurQty,PurItem,$B25))=0,$H25,($G25*$H25+SUMIFS(PurTotal,PurItem,$B25))/($G25+SUMIFS(PurQty,PurItem,$B25)))))</f>
        <v>9.7424999999999997</v>
      </c>
      <c r="J25" s="37">
        <v>15</v>
      </c>
      <c r="K25" s="18">
        <f t="shared" si="0"/>
        <v>5.2575000000000003</v>
      </c>
      <c r="L25" s="19">
        <f t="shared" si="1"/>
        <v>0.35050000000000003</v>
      </c>
      <c r="M25" s="19">
        <f t="shared" si="2"/>
        <v>0.53964588144726722</v>
      </c>
      <c r="N25" s="20">
        <f t="shared" si="3"/>
        <v>0</v>
      </c>
      <c r="O25" s="18">
        <f t="shared" si="4"/>
        <v>0</v>
      </c>
      <c r="P25" s="18">
        <f t="shared" si="5"/>
        <v>0</v>
      </c>
      <c r="Q25" s="21" t="str">
        <f t="shared" si="6"/>
        <v>REORDER</v>
      </c>
      <c r="R25" s="22" t="e">
        <f ca="1">IF($B25="","",IF(_xlfn.MAXIFS(PurDate,PurItem,$B25)=0,"",_xlfn.MAXIFS(PurDate,PurItem,$B25)))</f>
        <v>#NAME?</v>
      </c>
      <c r="S25" s="20">
        <f t="shared" si="7"/>
        <v>0</v>
      </c>
      <c r="U25" s="36"/>
    </row>
    <row r="26" spans="1:21" x14ac:dyDescent="0.25">
      <c r="A26" s="15" t="s">
        <v>139</v>
      </c>
      <c r="B26" s="15" t="s">
        <v>140</v>
      </c>
      <c r="C26" s="15" t="s">
        <v>101</v>
      </c>
      <c r="D26" s="15" t="s">
        <v>93</v>
      </c>
      <c r="E26" s="15" t="s">
        <v>139</v>
      </c>
      <c r="F26" s="16">
        <v>10</v>
      </c>
      <c r="G26" s="16">
        <v>0</v>
      </c>
      <c r="H26" s="17">
        <v>7.8224999999999998</v>
      </c>
      <c r="I26" s="18">
        <f>IF($B26="","",IF(CostMethod="Last Cost",IFERROR(INDEX(PurCost,MATCH(_xlfn.MAXIFS(PurRank,PurItem,$B26),PurRank,0)),$H26),IF(($G26+SUMIFS(PurQty,PurItem,$B26))=0,$H26,($G26*$H26+SUMIFS(PurTotal,PurItem,$B26))/($G26+SUMIFS(PurQty,PurItem,$B26)))))</f>
        <v>7.8224999999999998</v>
      </c>
      <c r="J26" s="37">
        <v>12</v>
      </c>
      <c r="K26" s="18">
        <f t="shared" si="0"/>
        <v>4.1775000000000002</v>
      </c>
      <c r="L26" s="19">
        <f t="shared" si="1"/>
        <v>0.34812500000000002</v>
      </c>
      <c r="M26" s="19">
        <f t="shared" si="2"/>
        <v>0.5340364333652925</v>
      </c>
      <c r="N26" s="20">
        <f t="shared" si="3"/>
        <v>0</v>
      </c>
      <c r="O26" s="18">
        <f t="shared" si="4"/>
        <v>0</v>
      </c>
      <c r="P26" s="18">
        <f t="shared" si="5"/>
        <v>0</v>
      </c>
      <c r="Q26" s="21" t="str">
        <f t="shared" si="6"/>
        <v>REORDER</v>
      </c>
      <c r="R26" s="22" t="e">
        <f ca="1">IF($B26="","",IF(_xlfn.MAXIFS(PurDate,PurItem,$B26)=0,"",_xlfn.MAXIFS(PurDate,PurItem,$B26)))</f>
        <v>#NAME?</v>
      </c>
      <c r="S26" s="20">
        <f t="shared" si="7"/>
        <v>0</v>
      </c>
      <c r="U26" s="36"/>
    </row>
    <row r="27" spans="1:21" x14ac:dyDescent="0.25">
      <c r="A27" s="15" t="s">
        <v>141</v>
      </c>
      <c r="B27" s="15" t="s">
        <v>142</v>
      </c>
      <c r="C27" s="15" t="s">
        <v>110</v>
      </c>
      <c r="D27" s="15" t="s">
        <v>93</v>
      </c>
      <c r="E27" s="15" t="s">
        <v>141</v>
      </c>
      <c r="F27" s="16">
        <v>10</v>
      </c>
      <c r="G27" s="16">
        <v>0</v>
      </c>
      <c r="H27" s="17">
        <v>9.7799999999999994</v>
      </c>
      <c r="I27" s="18">
        <f>IF($B27="","",IF(CostMethod="Last Cost",IFERROR(INDEX(PurCost,MATCH(_xlfn.MAXIFS(PurRank,PurItem,$B27),PurRank,0)),$H27),IF(($G27+SUMIFS(PurQty,PurItem,$B27))=0,$H27,($G27*$H27+SUMIFS(PurTotal,PurItem,$B27))/($G27+SUMIFS(PurQty,PurItem,$B27)))))</f>
        <v>9.7799999999999994</v>
      </c>
      <c r="J27" s="37">
        <v>15</v>
      </c>
      <c r="K27" s="18">
        <f t="shared" si="0"/>
        <v>5.2200000000000006</v>
      </c>
      <c r="L27" s="19">
        <f t="shared" si="1"/>
        <v>0.34800000000000003</v>
      </c>
      <c r="M27" s="19">
        <f t="shared" si="2"/>
        <v>0.5337423312883437</v>
      </c>
      <c r="N27" s="20">
        <f t="shared" si="3"/>
        <v>0</v>
      </c>
      <c r="O27" s="18">
        <f t="shared" si="4"/>
        <v>0</v>
      </c>
      <c r="P27" s="18">
        <f t="shared" si="5"/>
        <v>0</v>
      </c>
      <c r="Q27" s="21" t="str">
        <f t="shared" si="6"/>
        <v>REORDER</v>
      </c>
      <c r="R27" s="22" t="e">
        <f ca="1">IF($B27="","",IF(_xlfn.MAXIFS(PurDate,PurItem,$B27)=0,"",_xlfn.MAXIFS(PurDate,PurItem,$B27)))</f>
        <v>#NAME?</v>
      </c>
      <c r="S27" s="20">
        <f t="shared" si="7"/>
        <v>0</v>
      </c>
      <c r="U27" s="36"/>
    </row>
    <row r="28" spans="1:21" x14ac:dyDescent="0.25">
      <c r="A28" s="15" t="s">
        <v>143</v>
      </c>
      <c r="B28" s="15" t="s">
        <v>144</v>
      </c>
      <c r="C28" s="15" t="s">
        <v>101</v>
      </c>
      <c r="D28" s="15" t="s">
        <v>93</v>
      </c>
      <c r="E28" s="15" t="s">
        <v>143</v>
      </c>
      <c r="F28" s="16">
        <v>10</v>
      </c>
      <c r="G28" s="16">
        <v>0</v>
      </c>
      <c r="H28" s="17">
        <v>9.7799999999999994</v>
      </c>
      <c r="I28" s="18">
        <f>IF($B28="","",IF(CostMethod="Last Cost",IFERROR(INDEX(PurCost,MATCH(_xlfn.MAXIFS(PurRank,PurItem,$B28),PurRank,0)),$H28),IF(($G28+SUMIFS(PurQty,PurItem,$B28))=0,$H28,($G28*$H28+SUMIFS(PurTotal,PurItem,$B28))/($G28+SUMIFS(PurQty,PurItem,$B28)))))</f>
        <v>9.7799999999999994</v>
      </c>
      <c r="J28" s="37">
        <v>10.5</v>
      </c>
      <c r="K28" s="18">
        <f t="shared" si="0"/>
        <v>0.72000000000000064</v>
      </c>
      <c r="L28" s="19">
        <f t="shared" si="1"/>
        <v>6.857142857142863E-2</v>
      </c>
      <c r="M28" s="19">
        <f t="shared" si="2"/>
        <v>7.3619631901840565E-2</v>
      </c>
      <c r="N28" s="20">
        <f t="shared" si="3"/>
        <v>0</v>
      </c>
      <c r="O28" s="18">
        <f t="shared" si="4"/>
        <v>0</v>
      </c>
      <c r="P28" s="18">
        <f t="shared" si="5"/>
        <v>0</v>
      </c>
      <c r="Q28" s="21" t="str">
        <f t="shared" si="6"/>
        <v>REORDER</v>
      </c>
      <c r="R28" s="22" t="e">
        <f ca="1">IF($B28="","",IF(_xlfn.MAXIFS(PurDate,PurItem,$B28)=0,"",_xlfn.MAXIFS(PurDate,PurItem,$B28)))</f>
        <v>#NAME?</v>
      </c>
      <c r="S28" s="20">
        <f t="shared" si="7"/>
        <v>0</v>
      </c>
      <c r="U28" s="36"/>
    </row>
    <row r="29" spans="1:21" x14ac:dyDescent="0.25">
      <c r="A29" s="15" t="s">
        <v>145</v>
      </c>
      <c r="B29" s="15" t="s">
        <v>146</v>
      </c>
      <c r="C29" s="15" t="s">
        <v>101</v>
      </c>
      <c r="D29" s="15" t="s">
        <v>93</v>
      </c>
      <c r="E29" s="15" t="s">
        <v>145</v>
      </c>
      <c r="F29" s="16">
        <v>10</v>
      </c>
      <c r="G29" s="16">
        <v>0</v>
      </c>
      <c r="H29" s="17">
        <v>7.8224999999999998</v>
      </c>
      <c r="I29" s="18">
        <f>IF($B29="","",IF(CostMethod="Last Cost",IFERROR(INDEX(PurCost,MATCH(_xlfn.MAXIFS(PurRank,PurItem,$B29),PurRank,0)),$H29),IF(($G29+SUMIFS(PurQty,PurItem,$B29))=0,$H29,($G29*$H29+SUMIFS(PurTotal,PurItem,$B29))/($G29+SUMIFS(PurQty,PurItem,$B29)))))</f>
        <v>7.8224999999999998</v>
      </c>
      <c r="J29" s="37">
        <v>12</v>
      </c>
      <c r="K29" s="18">
        <f t="shared" si="0"/>
        <v>4.1775000000000002</v>
      </c>
      <c r="L29" s="19">
        <f t="shared" si="1"/>
        <v>0.34812500000000002</v>
      </c>
      <c r="M29" s="19">
        <f t="shared" si="2"/>
        <v>0.5340364333652925</v>
      </c>
      <c r="N29" s="20">
        <f t="shared" si="3"/>
        <v>0</v>
      </c>
      <c r="O29" s="18">
        <f t="shared" si="4"/>
        <v>0</v>
      </c>
      <c r="P29" s="18">
        <f t="shared" si="5"/>
        <v>0</v>
      </c>
      <c r="Q29" s="21" t="str">
        <f t="shared" si="6"/>
        <v>REORDER</v>
      </c>
      <c r="R29" s="22" t="e">
        <f ca="1">IF($B29="","",IF(_xlfn.MAXIFS(PurDate,PurItem,$B29)=0,"",_xlfn.MAXIFS(PurDate,PurItem,$B29)))</f>
        <v>#NAME?</v>
      </c>
      <c r="S29" s="20">
        <f t="shared" si="7"/>
        <v>0</v>
      </c>
      <c r="U29" s="36"/>
    </row>
    <row r="30" spans="1:21" x14ac:dyDescent="0.25">
      <c r="A30" s="15" t="s">
        <v>147</v>
      </c>
      <c r="B30" s="15" t="s">
        <v>148</v>
      </c>
      <c r="C30" s="15" t="s">
        <v>101</v>
      </c>
      <c r="D30" s="15" t="s">
        <v>93</v>
      </c>
      <c r="E30" s="15" t="s">
        <v>147</v>
      </c>
      <c r="F30" s="16">
        <v>10</v>
      </c>
      <c r="G30" s="16">
        <v>0</v>
      </c>
      <c r="H30" s="17">
        <v>0.65249999999999997</v>
      </c>
      <c r="I30" s="18">
        <f>IF($B30="","",IF(CostMethod="Last Cost",IFERROR(INDEX(PurCost,MATCH(_xlfn.MAXIFS(PurRank,PurItem,$B30),PurRank,0)),$H30),IF(($G30+SUMIFS(PurQty,PurItem,$B30))=0,$H30,($G30*$H30+SUMIFS(PurTotal,PurItem,$B30))/($G30+SUMIFS(PurQty,PurItem,$B30)))))</f>
        <v>0.65249999999999997</v>
      </c>
      <c r="J30" s="37">
        <v>1</v>
      </c>
      <c r="K30" s="18">
        <f t="shared" si="0"/>
        <v>0.34750000000000003</v>
      </c>
      <c r="L30" s="19">
        <f t="shared" si="1"/>
        <v>0.34750000000000003</v>
      </c>
      <c r="M30" s="19">
        <f t="shared" si="2"/>
        <v>0.53256704980842917</v>
      </c>
      <c r="N30" s="20">
        <f t="shared" si="3"/>
        <v>0</v>
      </c>
      <c r="O30" s="18">
        <f t="shared" si="4"/>
        <v>0</v>
      </c>
      <c r="P30" s="18">
        <f t="shared" si="5"/>
        <v>0</v>
      </c>
      <c r="Q30" s="21" t="str">
        <f t="shared" si="6"/>
        <v>REORDER</v>
      </c>
      <c r="R30" s="22" t="e">
        <f ca="1">IF($B30="","",IF(_xlfn.MAXIFS(PurDate,PurItem,$B30)=0,"",_xlfn.MAXIFS(PurDate,PurItem,$B30)))</f>
        <v>#NAME?</v>
      </c>
      <c r="S30" s="20">
        <f t="shared" si="7"/>
        <v>0</v>
      </c>
      <c r="U30" s="36"/>
    </row>
    <row r="31" spans="1:21" x14ac:dyDescent="0.25">
      <c r="A31" s="15" t="s">
        <v>149</v>
      </c>
      <c r="B31" s="15" t="s">
        <v>150</v>
      </c>
      <c r="C31" s="15" t="s">
        <v>101</v>
      </c>
      <c r="D31" s="15" t="s">
        <v>93</v>
      </c>
      <c r="E31" s="15" t="s">
        <v>149</v>
      </c>
      <c r="F31" s="16">
        <v>10</v>
      </c>
      <c r="G31" s="16">
        <v>0</v>
      </c>
      <c r="H31" s="17">
        <v>9.7799999999999994</v>
      </c>
      <c r="I31" s="18">
        <f>IF($B31="","",IF(CostMethod="Last Cost",IFERROR(INDEX(PurCost,MATCH(_xlfn.MAXIFS(PurRank,PurItem,$B31),PurRank,0)),$H31),IF(($G31+SUMIFS(PurQty,PurItem,$B31))=0,$H31,($G31*$H31+SUMIFS(PurTotal,PurItem,$B31))/($G31+SUMIFS(PurQty,PurItem,$B31)))))</f>
        <v>9.7799999999999994</v>
      </c>
      <c r="J31" s="37">
        <v>15</v>
      </c>
      <c r="K31" s="18">
        <f t="shared" si="0"/>
        <v>5.2200000000000006</v>
      </c>
      <c r="L31" s="19">
        <f t="shared" si="1"/>
        <v>0.34800000000000003</v>
      </c>
      <c r="M31" s="19">
        <f t="shared" si="2"/>
        <v>0.5337423312883437</v>
      </c>
      <c r="N31" s="20">
        <f t="shared" si="3"/>
        <v>0</v>
      </c>
      <c r="O31" s="18">
        <f t="shared" si="4"/>
        <v>0</v>
      </c>
      <c r="P31" s="18">
        <f t="shared" si="5"/>
        <v>0</v>
      </c>
      <c r="Q31" s="21" t="str">
        <f t="shared" si="6"/>
        <v>REORDER</v>
      </c>
      <c r="R31" s="22" t="e">
        <f ca="1">IF($B31="","",IF(_xlfn.MAXIFS(PurDate,PurItem,$B31)=0,"",_xlfn.MAXIFS(PurDate,PurItem,$B31)))</f>
        <v>#NAME?</v>
      </c>
      <c r="S31" s="20">
        <f t="shared" si="7"/>
        <v>0</v>
      </c>
      <c r="U31" s="36"/>
    </row>
    <row r="32" spans="1:21" x14ac:dyDescent="0.25">
      <c r="A32" s="15" t="s">
        <v>151</v>
      </c>
      <c r="B32" s="15" t="s">
        <v>152</v>
      </c>
      <c r="C32" s="15" t="s">
        <v>101</v>
      </c>
      <c r="D32" s="15" t="s">
        <v>93</v>
      </c>
      <c r="E32" s="15" t="s">
        <v>151</v>
      </c>
      <c r="F32" s="16">
        <v>10</v>
      </c>
      <c r="G32" s="16">
        <v>0</v>
      </c>
      <c r="H32" s="17">
        <v>7.86</v>
      </c>
      <c r="I32" s="18">
        <f>IF($B32="","",IF(CostMethod="Last Cost",IFERROR(INDEX(PurCost,MATCH(_xlfn.MAXIFS(PurRank,PurItem,$B32),PurRank,0)),$H32),IF(($G32+SUMIFS(PurQty,PurItem,$B32))=0,$H32,($G32*$H32+SUMIFS(PurTotal,PurItem,$B32))/($G32+SUMIFS(PurQty,PurItem,$B32)))))</f>
        <v>7.86</v>
      </c>
      <c r="J32" s="37">
        <v>12</v>
      </c>
      <c r="K32" s="18">
        <f t="shared" si="0"/>
        <v>4.1399999999999997</v>
      </c>
      <c r="L32" s="19">
        <f t="shared" si="1"/>
        <v>0.34499999999999997</v>
      </c>
      <c r="M32" s="19">
        <f t="shared" si="2"/>
        <v>0.52671755725190839</v>
      </c>
      <c r="N32" s="20">
        <f t="shared" si="3"/>
        <v>0</v>
      </c>
      <c r="O32" s="18">
        <f t="shared" si="4"/>
        <v>0</v>
      </c>
      <c r="P32" s="18">
        <f t="shared" si="5"/>
        <v>0</v>
      </c>
      <c r="Q32" s="21" t="str">
        <f t="shared" si="6"/>
        <v>REORDER</v>
      </c>
      <c r="R32" s="22" t="e">
        <f ca="1">IF($B32="","",IF(_xlfn.MAXIFS(PurDate,PurItem,$B32)=0,"",_xlfn.MAXIFS(PurDate,PurItem,$B32)))</f>
        <v>#NAME?</v>
      </c>
      <c r="S32" s="20">
        <f t="shared" si="7"/>
        <v>0</v>
      </c>
      <c r="U32" s="36"/>
    </row>
    <row r="33" spans="1:21" x14ac:dyDescent="0.25">
      <c r="A33" s="15" t="s">
        <v>153</v>
      </c>
      <c r="B33" s="15" t="s">
        <v>154</v>
      </c>
      <c r="C33" s="15" t="s">
        <v>110</v>
      </c>
      <c r="D33" s="15" t="s">
        <v>93</v>
      </c>
      <c r="E33" s="15" t="s">
        <v>153</v>
      </c>
      <c r="F33" s="16">
        <v>10</v>
      </c>
      <c r="G33" s="16">
        <v>0</v>
      </c>
      <c r="H33" s="17">
        <v>9.7799999999999994</v>
      </c>
      <c r="I33" s="18">
        <f>IF($B33="","",IF(CostMethod="Last Cost",IFERROR(INDEX(PurCost,MATCH(_xlfn.MAXIFS(PurRank,PurItem,$B33),PurRank,0)),$H33),IF(($G33+SUMIFS(PurQty,PurItem,$B33))=0,$H33,($G33*$H33+SUMIFS(PurTotal,PurItem,$B33))/($G33+SUMIFS(PurQty,PurItem,$B33)))))</f>
        <v>9.7799999999999994</v>
      </c>
      <c r="J33" s="37">
        <v>15</v>
      </c>
      <c r="K33" s="18">
        <f t="shared" si="0"/>
        <v>5.2200000000000006</v>
      </c>
      <c r="L33" s="19">
        <f t="shared" si="1"/>
        <v>0.34800000000000003</v>
      </c>
      <c r="M33" s="19">
        <f t="shared" si="2"/>
        <v>0.5337423312883437</v>
      </c>
      <c r="N33" s="20">
        <f t="shared" si="3"/>
        <v>0</v>
      </c>
      <c r="O33" s="18">
        <f t="shared" si="4"/>
        <v>0</v>
      </c>
      <c r="P33" s="18">
        <f t="shared" si="5"/>
        <v>0</v>
      </c>
      <c r="Q33" s="21" t="str">
        <f t="shared" si="6"/>
        <v>REORDER</v>
      </c>
      <c r="R33" s="22" t="e">
        <f ca="1">IF($B33="","",IF(_xlfn.MAXIFS(PurDate,PurItem,$B33)=0,"",_xlfn.MAXIFS(PurDate,PurItem,$B33)))</f>
        <v>#NAME?</v>
      </c>
      <c r="S33" s="20">
        <f t="shared" si="7"/>
        <v>0</v>
      </c>
      <c r="U33" s="36"/>
    </row>
    <row r="34" spans="1:21" x14ac:dyDescent="0.25">
      <c r="A34" s="15" t="s">
        <v>155</v>
      </c>
      <c r="B34" s="15" t="s">
        <v>156</v>
      </c>
      <c r="C34" s="15" t="s">
        <v>101</v>
      </c>
      <c r="D34" s="15" t="s">
        <v>93</v>
      </c>
      <c r="E34" s="15" t="s">
        <v>155</v>
      </c>
      <c r="F34" s="16">
        <v>10</v>
      </c>
      <c r="G34" s="16">
        <v>0</v>
      </c>
      <c r="H34" s="17">
        <v>9.7424999999999997</v>
      </c>
      <c r="I34" s="18">
        <f>IF($B34="","",IF(CostMethod="Last Cost",IFERROR(INDEX(PurCost,MATCH(_xlfn.MAXIFS(PurRank,PurItem,$B34),PurRank,0)),$H34),IF(($G34+SUMIFS(PurQty,PurItem,$B34))=0,$H34,($G34*$H34+SUMIFS(PurTotal,PurItem,$B34))/($G34+SUMIFS(PurQty,PurItem,$B34)))))</f>
        <v>9.7424999999999997</v>
      </c>
      <c r="J34" s="37">
        <v>15</v>
      </c>
      <c r="K34" s="18">
        <f t="shared" si="0"/>
        <v>5.2575000000000003</v>
      </c>
      <c r="L34" s="19">
        <f t="shared" si="1"/>
        <v>0.35050000000000003</v>
      </c>
      <c r="M34" s="19">
        <f t="shared" si="2"/>
        <v>0.53964588144726722</v>
      </c>
      <c r="N34" s="20">
        <f t="shared" si="3"/>
        <v>0</v>
      </c>
      <c r="O34" s="18">
        <f t="shared" si="4"/>
        <v>0</v>
      </c>
      <c r="P34" s="18">
        <f t="shared" si="5"/>
        <v>0</v>
      </c>
      <c r="Q34" s="21" t="str">
        <f t="shared" si="6"/>
        <v>REORDER</v>
      </c>
      <c r="R34" s="22" t="e">
        <f ca="1">IF($B34="","",IF(_xlfn.MAXIFS(PurDate,PurItem,$B34)=0,"",_xlfn.MAXIFS(PurDate,PurItem,$B34)))</f>
        <v>#NAME?</v>
      </c>
      <c r="S34" s="20">
        <f t="shared" si="7"/>
        <v>0</v>
      </c>
      <c r="U34" s="36"/>
    </row>
    <row r="35" spans="1:21" x14ac:dyDescent="0.25">
      <c r="A35" s="15" t="s">
        <v>157</v>
      </c>
      <c r="B35" s="15" t="s">
        <v>158</v>
      </c>
      <c r="C35" s="15" t="s">
        <v>110</v>
      </c>
      <c r="D35" s="15" t="s">
        <v>93</v>
      </c>
      <c r="E35" s="15" t="s">
        <v>157</v>
      </c>
      <c r="F35" s="16">
        <v>10</v>
      </c>
      <c r="G35" s="16">
        <v>0</v>
      </c>
      <c r="H35" s="17">
        <v>16.305</v>
      </c>
      <c r="I35" s="18">
        <f>IF($B35="","",IF(CostMethod="Last Cost",IFERROR(INDEX(PurCost,MATCH(_xlfn.MAXIFS(PurRank,PurItem,$B35),PurRank,0)),$H35),IF(($G35+SUMIFS(PurQty,PurItem,$B35))=0,$H35,($G35*$H35+SUMIFS(PurTotal,PurItem,$B35))/($G35+SUMIFS(PurQty,PurItem,$B35)))))</f>
        <v>16.305</v>
      </c>
      <c r="J35" s="37">
        <v>25</v>
      </c>
      <c r="K35" s="18">
        <f t="shared" si="0"/>
        <v>8.6950000000000003</v>
      </c>
      <c r="L35" s="19">
        <f t="shared" si="1"/>
        <v>0.3478</v>
      </c>
      <c r="M35" s="19">
        <f t="shared" si="2"/>
        <v>0.53327200245323525</v>
      </c>
      <c r="N35" s="20">
        <f t="shared" si="3"/>
        <v>0</v>
      </c>
      <c r="O35" s="18">
        <f t="shared" si="4"/>
        <v>0</v>
      </c>
      <c r="P35" s="18">
        <f t="shared" si="5"/>
        <v>0</v>
      </c>
      <c r="Q35" s="21" t="str">
        <f t="shared" si="6"/>
        <v>REORDER</v>
      </c>
      <c r="R35" s="22" t="e">
        <f ca="1">IF($B35="","",IF(_xlfn.MAXIFS(PurDate,PurItem,$B35)=0,"",_xlfn.MAXIFS(PurDate,PurItem,$B35)))</f>
        <v>#NAME?</v>
      </c>
      <c r="S35" s="20">
        <f t="shared" si="7"/>
        <v>0</v>
      </c>
      <c r="U35" s="36"/>
    </row>
    <row r="36" spans="1:21" x14ac:dyDescent="0.25">
      <c r="A36" s="15" t="s">
        <v>159</v>
      </c>
      <c r="B36" s="15" t="s">
        <v>160</v>
      </c>
      <c r="C36" s="15" t="s">
        <v>110</v>
      </c>
      <c r="D36" s="15" t="s">
        <v>93</v>
      </c>
      <c r="E36" s="15" t="s">
        <v>159</v>
      </c>
      <c r="F36" s="16">
        <v>10</v>
      </c>
      <c r="G36" s="16">
        <v>0</v>
      </c>
      <c r="H36" s="17">
        <v>16.305</v>
      </c>
      <c r="I36" s="18">
        <f>IF($B36="","",IF(CostMethod="Last Cost",IFERROR(INDEX(PurCost,MATCH(_xlfn.MAXIFS(PurRank,PurItem,$B36),PurRank,0)),$H36),IF(($G36+SUMIFS(PurQty,PurItem,$B36))=0,$H36,($G36*$H36+SUMIFS(PurTotal,PurItem,$B36))/($G36+SUMIFS(PurQty,PurItem,$B36)))))</f>
        <v>16.305</v>
      </c>
      <c r="J36" s="37">
        <v>25</v>
      </c>
      <c r="K36" s="18">
        <f t="shared" si="0"/>
        <v>8.6950000000000003</v>
      </c>
      <c r="L36" s="19">
        <f t="shared" si="1"/>
        <v>0.3478</v>
      </c>
      <c r="M36" s="19">
        <f t="shared" si="2"/>
        <v>0.53327200245323525</v>
      </c>
      <c r="N36" s="20">
        <f t="shared" si="3"/>
        <v>0</v>
      </c>
      <c r="O36" s="18">
        <f t="shared" si="4"/>
        <v>0</v>
      </c>
      <c r="P36" s="18">
        <f t="shared" si="5"/>
        <v>0</v>
      </c>
      <c r="Q36" s="21" t="str">
        <f t="shared" si="6"/>
        <v>REORDER</v>
      </c>
      <c r="R36" s="22" t="e">
        <f ca="1">IF($B36="","",IF(_xlfn.MAXIFS(PurDate,PurItem,$B36)=0,"",_xlfn.MAXIFS(PurDate,PurItem,$B36)))</f>
        <v>#NAME?</v>
      </c>
      <c r="S36" s="20">
        <f t="shared" si="7"/>
        <v>0</v>
      </c>
      <c r="U36" s="36"/>
    </row>
    <row r="37" spans="1:21" x14ac:dyDescent="0.25">
      <c r="A37" s="15" t="s">
        <v>161</v>
      </c>
      <c r="B37" s="15" t="s">
        <v>162</v>
      </c>
      <c r="C37" s="15" t="s">
        <v>110</v>
      </c>
      <c r="D37" s="15" t="s">
        <v>93</v>
      </c>
      <c r="E37" s="15" t="s">
        <v>161</v>
      </c>
      <c r="F37" s="16">
        <v>10</v>
      </c>
      <c r="G37" s="16">
        <v>0</v>
      </c>
      <c r="H37" s="17">
        <v>16.305</v>
      </c>
      <c r="I37" s="18">
        <f>IF($B37="","",IF(CostMethod="Last Cost",IFERROR(INDEX(PurCost,MATCH(_xlfn.MAXIFS(PurRank,PurItem,$B37),PurRank,0)),$H37),IF(($G37+SUMIFS(PurQty,PurItem,$B37))=0,$H37,($G37*$H37+SUMIFS(PurTotal,PurItem,$B37))/($G37+SUMIFS(PurQty,PurItem,$B37)))))</f>
        <v>16.305</v>
      </c>
      <c r="J37" s="37">
        <v>25</v>
      </c>
      <c r="K37" s="18">
        <f t="shared" si="0"/>
        <v>8.6950000000000003</v>
      </c>
      <c r="L37" s="19">
        <f t="shared" si="1"/>
        <v>0.3478</v>
      </c>
      <c r="M37" s="19">
        <f t="shared" si="2"/>
        <v>0.53327200245323525</v>
      </c>
      <c r="N37" s="20">
        <f t="shared" si="3"/>
        <v>0</v>
      </c>
      <c r="O37" s="18">
        <f t="shared" si="4"/>
        <v>0</v>
      </c>
      <c r="P37" s="18">
        <f t="shared" si="5"/>
        <v>0</v>
      </c>
      <c r="Q37" s="21" t="str">
        <f t="shared" si="6"/>
        <v>REORDER</v>
      </c>
      <c r="R37" s="22" t="e">
        <f ca="1">IF($B37="","",IF(_xlfn.MAXIFS(PurDate,PurItem,$B37)=0,"",_xlfn.MAXIFS(PurDate,PurItem,$B37)))</f>
        <v>#NAME?</v>
      </c>
      <c r="S37" s="20">
        <f t="shared" si="7"/>
        <v>0</v>
      </c>
      <c r="U37" s="36"/>
    </row>
    <row r="38" spans="1:21" x14ac:dyDescent="0.25">
      <c r="A38" s="15" t="s">
        <v>163</v>
      </c>
      <c r="B38" s="15" t="s">
        <v>164</v>
      </c>
      <c r="C38" s="15" t="s">
        <v>110</v>
      </c>
      <c r="D38" s="15" t="s">
        <v>93</v>
      </c>
      <c r="E38" s="15" t="s">
        <v>163</v>
      </c>
      <c r="F38" s="16">
        <v>10</v>
      </c>
      <c r="G38" s="16">
        <v>0</v>
      </c>
      <c r="H38" s="17">
        <v>29.3475</v>
      </c>
      <c r="I38" s="18">
        <f>IF($B38="","",IF(CostMethod="Last Cost",IFERROR(INDEX(PurCost,MATCH(_xlfn.MAXIFS(PurRank,PurItem,$B38),PurRank,0)),$H38),IF(($G38+SUMIFS(PurQty,PurItem,$B38))=0,$H38,($G38*$H38+SUMIFS(PurTotal,PurItem,$B38))/($G38+SUMIFS(PurQty,PurItem,$B38)))))</f>
        <v>29.3475</v>
      </c>
      <c r="J38" s="37">
        <v>45</v>
      </c>
      <c r="K38" s="18">
        <f t="shared" si="0"/>
        <v>15.6525</v>
      </c>
      <c r="L38" s="19">
        <f t="shared" si="1"/>
        <v>0.34783333333333333</v>
      </c>
      <c r="M38" s="19">
        <f t="shared" si="2"/>
        <v>0.53335037055967283</v>
      </c>
      <c r="N38" s="20">
        <f t="shared" si="3"/>
        <v>0</v>
      </c>
      <c r="O38" s="18">
        <f t="shared" si="4"/>
        <v>0</v>
      </c>
      <c r="P38" s="18">
        <f t="shared" si="5"/>
        <v>0</v>
      </c>
      <c r="Q38" s="21" t="str">
        <f t="shared" si="6"/>
        <v>REORDER</v>
      </c>
      <c r="R38" s="22" t="e">
        <f ca="1">IF($B38="","",IF(_xlfn.MAXIFS(PurDate,PurItem,$B38)=0,"",_xlfn.MAXIFS(PurDate,PurItem,$B38)))</f>
        <v>#NAME?</v>
      </c>
      <c r="S38" s="20">
        <f t="shared" si="7"/>
        <v>0</v>
      </c>
      <c r="U38" s="36"/>
    </row>
    <row r="39" spans="1:21" x14ac:dyDescent="0.25">
      <c r="A39" s="15" t="s">
        <v>165</v>
      </c>
      <c r="B39" s="15" t="s">
        <v>166</v>
      </c>
      <c r="C39" s="15" t="s">
        <v>101</v>
      </c>
      <c r="D39" s="15" t="s">
        <v>93</v>
      </c>
      <c r="E39" s="15" t="s">
        <v>165</v>
      </c>
      <c r="F39" s="16">
        <v>10</v>
      </c>
      <c r="G39" s="16">
        <v>0</v>
      </c>
      <c r="H39" s="17">
        <v>6.5250000000000004</v>
      </c>
      <c r="I39" s="18">
        <f>IF($B39="","",IF(CostMethod="Last Cost",IFERROR(INDEX(PurCost,MATCH(_xlfn.MAXIFS(PurRank,PurItem,$B39),PurRank,0)),$H39),IF(($G39+SUMIFS(PurQty,PurItem,$B39))=0,$H39,($G39*$H39+SUMIFS(PurTotal,PurItem,$B39))/($G39+SUMIFS(PurQty,PurItem,$B39)))))</f>
        <v>6.5250000000000004</v>
      </c>
      <c r="J39" s="37">
        <v>10</v>
      </c>
      <c r="K39" s="18">
        <f t="shared" si="0"/>
        <v>3.4749999999999996</v>
      </c>
      <c r="L39" s="19">
        <f t="shared" si="1"/>
        <v>0.34749999999999998</v>
      </c>
      <c r="M39" s="19">
        <f t="shared" si="2"/>
        <v>0.53256704980842906</v>
      </c>
      <c r="N39" s="20">
        <f t="shared" si="3"/>
        <v>0</v>
      </c>
      <c r="O39" s="18">
        <f t="shared" si="4"/>
        <v>0</v>
      </c>
      <c r="P39" s="18">
        <f t="shared" si="5"/>
        <v>0</v>
      </c>
      <c r="Q39" s="21" t="str">
        <f t="shared" si="6"/>
        <v>REORDER</v>
      </c>
      <c r="R39" s="22" t="e">
        <f ca="1">IF($B39="","",IF(_xlfn.MAXIFS(PurDate,PurItem,$B39)=0,"",_xlfn.MAXIFS(PurDate,PurItem,$B39)))</f>
        <v>#NAME?</v>
      </c>
      <c r="S39" s="20">
        <f t="shared" si="7"/>
        <v>0</v>
      </c>
      <c r="U39" s="36"/>
    </row>
    <row r="40" spans="1:21" x14ac:dyDescent="0.25">
      <c r="A40" s="15" t="s">
        <v>167</v>
      </c>
      <c r="B40" s="15" t="s">
        <v>168</v>
      </c>
      <c r="C40" s="15" t="s">
        <v>101</v>
      </c>
      <c r="D40" s="15" t="s">
        <v>93</v>
      </c>
      <c r="E40" s="15" t="s">
        <v>167</v>
      </c>
      <c r="F40" s="16">
        <v>10</v>
      </c>
      <c r="G40" s="16">
        <v>0</v>
      </c>
      <c r="H40" s="17">
        <v>12.99</v>
      </c>
      <c r="I40" s="18">
        <f>IF($B40="","",IF(CostMethod="Last Cost",IFERROR(INDEX(PurCost,MATCH(_xlfn.MAXIFS(PurRank,PurItem,$B40),PurRank,0)),$H40),IF(($G40+SUMIFS(PurQty,PurItem,$B40))=0,$H40,($G40*$H40+SUMIFS(PurTotal,PurItem,$B40))/($G40+SUMIFS(PurQty,PurItem,$B40)))))</f>
        <v>12.99</v>
      </c>
      <c r="J40" s="37">
        <v>20</v>
      </c>
      <c r="K40" s="18">
        <f t="shared" si="0"/>
        <v>7.01</v>
      </c>
      <c r="L40" s="19">
        <f t="shared" si="1"/>
        <v>0.35049999999999998</v>
      </c>
      <c r="M40" s="19">
        <f t="shared" si="2"/>
        <v>0.53964588144726711</v>
      </c>
      <c r="N40" s="20">
        <f t="shared" si="3"/>
        <v>0</v>
      </c>
      <c r="O40" s="18">
        <f t="shared" si="4"/>
        <v>0</v>
      </c>
      <c r="P40" s="18">
        <f t="shared" si="5"/>
        <v>0</v>
      </c>
      <c r="Q40" s="21" t="str">
        <f t="shared" si="6"/>
        <v>REORDER</v>
      </c>
      <c r="R40" s="22" t="e">
        <f ca="1">IF($B40="","",IF(_xlfn.MAXIFS(PurDate,PurItem,$B40)=0,"",_xlfn.MAXIFS(PurDate,PurItem,$B40)))</f>
        <v>#NAME?</v>
      </c>
      <c r="S40" s="20">
        <f t="shared" si="7"/>
        <v>0</v>
      </c>
      <c r="U40" s="36"/>
    </row>
    <row r="41" spans="1:21" x14ac:dyDescent="0.25">
      <c r="A41" s="15" t="s">
        <v>169</v>
      </c>
      <c r="B41" s="15" t="s">
        <v>170</v>
      </c>
      <c r="C41" s="15" t="s">
        <v>110</v>
      </c>
      <c r="D41" s="15" t="s">
        <v>93</v>
      </c>
      <c r="E41" s="15" t="s">
        <v>169</v>
      </c>
      <c r="F41" s="16">
        <v>10</v>
      </c>
      <c r="G41" s="16">
        <v>0</v>
      </c>
      <c r="H41" s="17">
        <v>30</v>
      </c>
      <c r="I41" s="18">
        <f>IF($B41="","",IF(CostMethod="Last Cost",IFERROR(INDEX(PurCost,MATCH(_xlfn.MAXIFS(PurRank,PurItem,$B41),PurRank,0)),$H41),IF(($G41+SUMIFS(PurQty,PurItem,$B41))=0,$H41,($G41*$H41+SUMIFS(PurTotal,PurItem,$B41))/($G41+SUMIFS(PurQty,PurItem,$B41)))))</f>
        <v>30</v>
      </c>
      <c r="J41" s="37">
        <v>40</v>
      </c>
      <c r="K41" s="18">
        <f t="shared" si="0"/>
        <v>10</v>
      </c>
      <c r="L41" s="19">
        <f t="shared" si="1"/>
        <v>0.25</v>
      </c>
      <c r="M41" s="19">
        <f t="shared" si="2"/>
        <v>0.33333333333333331</v>
      </c>
      <c r="N41" s="20">
        <f t="shared" si="3"/>
        <v>0</v>
      </c>
      <c r="O41" s="18">
        <f t="shared" si="4"/>
        <v>0</v>
      </c>
      <c r="P41" s="18">
        <f t="shared" si="5"/>
        <v>0</v>
      </c>
      <c r="Q41" s="21" t="str">
        <f t="shared" si="6"/>
        <v>REORDER</v>
      </c>
      <c r="R41" s="22" t="e">
        <f ca="1">IF($B41="","",IF(_xlfn.MAXIFS(PurDate,PurItem,$B41)=0,"",_xlfn.MAXIFS(PurDate,PurItem,$B41)))</f>
        <v>#NAME?</v>
      </c>
      <c r="S41" s="20">
        <f t="shared" si="7"/>
        <v>0</v>
      </c>
      <c r="U41" s="36"/>
    </row>
    <row r="42" spans="1:21" x14ac:dyDescent="0.25">
      <c r="A42" s="15" t="s">
        <v>171</v>
      </c>
      <c r="B42" s="15" t="s">
        <v>172</v>
      </c>
      <c r="C42" s="15" t="s">
        <v>110</v>
      </c>
      <c r="D42" s="15" t="s">
        <v>93</v>
      </c>
      <c r="E42" s="15" t="s">
        <v>171</v>
      </c>
      <c r="F42" s="16">
        <v>10</v>
      </c>
      <c r="G42" s="16">
        <v>0</v>
      </c>
      <c r="H42" s="17">
        <v>41.25</v>
      </c>
      <c r="I42" s="18">
        <f>IF($B42="","",IF(CostMethod="Last Cost",IFERROR(INDEX(PurCost,MATCH(_xlfn.MAXIFS(PurRank,PurItem,$B42),PurRank,0)),$H42),IF(($G42+SUMIFS(PurQty,PurItem,$B42))=0,$H42,($G42*$H42+SUMIFS(PurTotal,PurItem,$B42))/($G42+SUMIFS(PurQty,PurItem,$B42)))))</f>
        <v>41.25</v>
      </c>
      <c r="J42" s="37">
        <v>55</v>
      </c>
      <c r="K42" s="18">
        <f t="shared" si="0"/>
        <v>13.75</v>
      </c>
      <c r="L42" s="19">
        <f t="shared" si="1"/>
        <v>0.25</v>
      </c>
      <c r="M42" s="19">
        <f t="shared" si="2"/>
        <v>0.33333333333333331</v>
      </c>
      <c r="N42" s="20">
        <f t="shared" si="3"/>
        <v>0</v>
      </c>
      <c r="O42" s="18">
        <f t="shared" si="4"/>
        <v>0</v>
      </c>
      <c r="P42" s="18">
        <f t="shared" si="5"/>
        <v>0</v>
      </c>
      <c r="Q42" s="21" t="str">
        <f t="shared" si="6"/>
        <v>REORDER</v>
      </c>
      <c r="R42" s="22" t="e">
        <f ca="1">IF($B42="","",IF(_xlfn.MAXIFS(PurDate,PurItem,$B42)=0,"",_xlfn.MAXIFS(PurDate,PurItem,$B42)))</f>
        <v>#NAME?</v>
      </c>
      <c r="S42" s="20">
        <f t="shared" si="7"/>
        <v>0</v>
      </c>
      <c r="U42" s="36"/>
    </row>
    <row r="43" spans="1:21" x14ac:dyDescent="0.25">
      <c r="A43" s="15" t="s">
        <v>173</v>
      </c>
      <c r="B43" s="15" t="s">
        <v>174</v>
      </c>
      <c r="C43" s="15" t="s">
        <v>110</v>
      </c>
      <c r="D43" s="15" t="s">
        <v>93</v>
      </c>
      <c r="E43" s="15" t="s">
        <v>173</v>
      </c>
      <c r="F43" s="16">
        <v>10</v>
      </c>
      <c r="G43" s="16">
        <v>0</v>
      </c>
      <c r="H43" s="17">
        <v>13.0425</v>
      </c>
      <c r="I43" s="18">
        <f>IF($B43="","",IF(CostMethod="Last Cost",IFERROR(INDEX(PurCost,MATCH(_xlfn.MAXIFS(PurRank,PurItem,$B43),PurRank,0)),$H43),IF(($G43+SUMIFS(PurQty,PurItem,$B43))=0,$H43,($G43*$H43+SUMIFS(PurTotal,PurItem,$B43))/($G43+SUMIFS(PurQty,PurItem,$B43)))))</f>
        <v>13.0425</v>
      </c>
      <c r="J43" s="37">
        <v>20</v>
      </c>
      <c r="K43" s="18">
        <f t="shared" si="0"/>
        <v>6.9574999999999996</v>
      </c>
      <c r="L43" s="19">
        <f t="shared" si="1"/>
        <v>0.34787499999999999</v>
      </c>
      <c r="M43" s="19">
        <f t="shared" si="2"/>
        <v>0.53344834195898017</v>
      </c>
      <c r="N43" s="20">
        <f t="shared" si="3"/>
        <v>0</v>
      </c>
      <c r="O43" s="18">
        <f t="shared" si="4"/>
        <v>0</v>
      </c>
      <c r="P43" s="18">
        <f t="shared" si="5"/>
        <v>0</v>
      </c>
      <c r="Q43" s="21" t="str">
        <f t="shared" si="6"/>
        <v>REORDER</v>
      </c>
      <c r="R43" s="22" t="e">
        <f ca="1">IF($B43="","",IF(_xlfn.MAXIFS(PurDate,PurItem,$B43)=0,"",_xlfn.MAXIFS(PurDate,PurItem,$B43)))</f>
        <v>#NAME?</v>
      </c>
      <c r="S43" s="20">
        <f t="shared" si="7"/>
        <v>0</v>
      </c>
      <c r="U43" s="36"/>
    </row>
    <row r="44" spans="1:21" x14ac:dyDescent="0.25">
      <c r="A44" s="15" t="s">
        <v>175</v>
      </c>
      <c r="B44" s="15" t="s">
        <v>176</v>
      </c>
      <c r="C44" s="15" t="s">
        <v>110</v>
      </c>
      <c r="D44" s="15" t="s">
        <v>93</v>
      </c>
      <c r="E44" s="15" t="s">
        <v>175</v>
      </c>
      <c r="F44" s="16">
        <v>10</v>
      </c>
      <c r="G44" s="16">
        <v>0</v>
      </c>
      <c r="H44" s="17">
        <v>12.99</v>
      </c>
      <c r="I44" s="18">
        <f>IF($B44="","",IF(CostMethod="Last Cost",IFERROR(INDEX(PurCost,MATCH(_xlfn.MAXIFS(PurRank,PurItem,$B44),PurRank,0)),$H44),IF(($G44+SUMIFS(PurQty,PurItem,$B44))=0,$H44,($G44*$H44+SUMIFS(PurTotal,PurItem,$B44))/($G44+SUMIFS(PurQty,PurItem,$B44)))))</f>
        <v>12.99</v>
      </c>
      <c r="J44" s="37">
        <v>20</v>
      </c>
      <c r="K44" s="18">
        <f t="shared" si="0"/>
        <v>7.01</v>
      </c>
      <c r="L44" s="19">
        <f t="shared" si="1"/>
        <v>0.35049999999999998</v>
      </c>
      <c r="M44" s="19">
        <f t="shared" si="2"/>
        <v>0.53964588144726711</v>
      </c>
      <c r="N44" s="20">
        <f t="shared" si="3"/>
        <v>14</v>
      </c>
      <c r="O44" s="18">
        <f t="shared" si="4"/>
        <v>181.86</v>
      </c>
      <c r="P44" s="18">
        <f t="shared" si="5"/>
        <v>280</v>
      </c>
      <c r="Q44" s="21" t="str">
        <f t="shared" si="6"/>
        <v>OK</v>
      </c>
      <c r="R44" s="22" t="e">
        <f ca="1">IF($B44="","",IF(_xlfn.MAXIFS(PurDate,PurItem,$B44)=0,"",_xlfn.MAXIFS(PurDate,PurItem,$B44)))</f>
        <v>#NAME?</v>
      </c>
      <c r="S44" s="20">
        <f t="shared" si="7"/>
        <v>0</v>
      </c>
      <c r="U44" s="36"/>
    </row>
    <row r="45" spans="1:21" x14ac:dyDescent="0.25">
      <c r="A45" s="15" t="s">
        <v>177</v>
      </c>
      <c r="B45" s="15" t="s">
        <v>178</v>
      </c>
      <c r="C45" s="15" t="s">
        <v>110</v>
      </c>
      <c r="D45" s="15" t="s">
        <v>93</v>
      </c>
      <c r="E45" s="15" t="s">
        <v>177</v>
      </c>
      <c r="F45" s="16">
        <v>10</v>
      </c>
      <c r="G45" s="16">
        <v>0</v>
      </c>
      <c r="H45" s="17">
        <v>12.99</v>
      </c>
      <c r="I45" s="18">
        <f>IF($B45="","",IF(CostMethod="Last Cost",IFERROR(INDEX(PurCost,MATCH(_xlfn.MAXIFS(PurRank,PurItem,$B45),PurRank,0)),$H45),IF(($G45+SUMIFS(PurQty,PurItem,$B45))=0,$H45,($G45*$H45+SUMIFS(PurTotal,PurItem,$B45))/($G45+SUMIFS(PurQty,PurItem,$B45)))))</f>
        <v>12.99</v>
      </c>
      <c r="J45" s="37">
        <v>20</v>
      </c>
      <c r="K45" s="18">
        <f t="shared" si="0"/>
        <v>7.01</v>
      </c>
      <c r="L45" s="19">
        <f t="shared" si="1"/>
        <v>0.35049999999999998</v>
      </c>
      <c r="M45" s="19">
        <f t="shared" si="2"/>
        <v>0.53964588144726711</v>
      </c>
      <c r="N45" s="20">
        <f t="shared" si="3"/>
        <v>49</v>
      </c>
      <c r="O45" s="18">
        <f t="shared" si="4"/>
        <v>636.51</v>
      </c>
      <c r="P45" s="18">
        <f t="shared" si="5"/>
        <v>980</v>
      </c>
      <c r="Q45" s="21" t="str">
        <f t="shared" si="6"/>
        <v>OK</v>
      </c>
      <c r="R45" s="22" t="e">
        <f ca="1">IF($B45="","",IF(_xlfn.MAXIFS(PurDate,PurItem,$B45)=0,"",_xlfn.MAXIFS(PurDate,PurItem,$B45)))</f>
        <v>#NAME?</v>
      </c>
      <c r="S45" s="20">
        <f t="shared" si="7"/>
        <v>0</v>
      </c>
      <c r="U45" s="36"/>
    </row>
    <row r="46" spans="1:21" x14ac:dyDescent="0.25">
      <c r="A46" s="15" t="s">
        <v>179</v>
      </c>
      <c r="B46" s="15" t="s">
        <v>180</v>
      </c>
      <c r="C46" s="15" t="s">
        <v>117</v>
      </c>
      <c r="D46" s="15" t="s">
        <v>93</v>
      </c>
      <c r="E46" s="15" t="s">
        <v>179</v>
      </c>
      <c r="F46" s="16">
        <v>10</v>
      </c>
      <c r="G46" s="16">
        <v>0</v>
      </c>
      <c r="H46" s="17">
        <v>12.99</v>
      </c>
      <c r="I46" s="18">
        <f>IF($B46="","",IF(CostMethod="Last Cost",IFERROR(INDEX(PurCost,MATCH(_xlfn.MAXIFS(PurRank,PurItem,$B46),PurRank,0)),$H46),IF(($G46+SUMIFS(PurQty,PurItem,$B46))=0,$H46,($G46*$H46+SUMIFS(PurTotal,PurItem,$B46))/($G46+SUMIFS(PurQty,PurItem,$B46)))))</f>
        <v>12.99</v>
      </c>
      <c r="J46" s="37">
        <v>20</v>
      </c>
      <c r="K46" s="18">
        <f t="shared" si="0"/>
        <v>7.01</v>
      </c>
      <c r="L46" s="19">
        <f t="shared" si="1"/>
        <v>0.35049999999999998</v>
      </c>
      <c r="M46" s="19">
        <f t="shared" si="2"/>
        <v>0.53964588144726711</v>
      </c>
      <c r="N46" s="20">
        <f t="shared" si="3"/>
        <v>0</v>
      </c>
      <c r="O46" s="18">
        <f t="shared" si="4"/>
        <v>0</v>
      </c>
      <c r="P46" s="18">
        <f t="shared" si="5"/>
        <v>0</v>
      </c>
      <c r="Q46" s="21" t="str">
        <f t="shared" si="6"/>
        <v>REORDER</v>
      </c>
      <c r="R46" s="22" t="e">
        <f ca="1">IF($B46="","",IF(_xlfn.MAXIFS(PurDate,PurItem,$B46)=0,"",_xlfn.MAXIFS(PurDate,PurItem,$B46)))</f>
        <v>#NAME?</v>
      </c>
      <c r="S46" s="20">
        <f t="shared" si="7"/>
        <v>0</v>
      </c>
      <c r="U46" s="36"/>
    </row>
    <row r="47" spans="1:21" x14ac:dyDescent="0.25">
      <c r="A47" s="15" t="s">
        <v>181</v>
      </c>
      <c r="B47" s="15" t="s">
        <v>182</v>
      </c>
      <c r="C47" s="15" t="s">
        <v>101</v>
      </c>
      <c r="D47" s="15" t="s">
        <v>93</v>
      </c>
      <c r="E47" s="15" t="s">
        <v>181</v>
      </c>
      <c r="F47" s="16">
        <v>10</v>
      </c>
      <c r="G47" s="16">
        <v>0</v>
      </c>
      <c r="H47" s="17">
        <v>7.8224999999999998</v>
      </c>
      <c r="I47" s="18">
        <f>IF($B47="","",IF(CostMethod="Last Cost",IFERROR(INDEX(PurCost,MATCH(_xlfn.MAXIFS(PurRank,PurItem,$B47),PurRank,0)),$H47),IF(($G47+SUMIFS(PurQty,PurItem,$B47))=0,$H47,($G47*$H47+SUMIFS(PurTotal,PurItem,$B47))/($G47+SUMIFS(PurQty,PurItem,$B47)))))</f>
        <v>7.8224999999999998</v>
      </c>
      <c r="J47" s="37">
        <v>12</v>
      </c>
      <c r="K47" s="18">
        <f t="shared" si="0"/>
        <v>4.1775000000000002</v>
      </c>
      <c r="L47" s="19">
        <f t="shared" si="1"/>
        <v>0.34812500000000002</v>
      </c>
      <c r="M47" s="19">
        <f t="shared" si="2"/>
        <v>0.5340364333652925</v>
      </c>
      <c r="N47" s="20">
        <f t="shared" si="3"/>
        <v>0</v>
      </c>
      <c r="O47" s="18">
        <f t="shared" si="4"/>
        <v>0</v>
      </c>
      <c r="P47" s="18">
        <f t="shared" si="5"/>
        <v>0</v>
      </c>
      <c r="Q47" s="21" t="str">
        <f t="shared" si="6"/>
        <v>REORDER</v>
      </c>
      <c r="R47" s="22" t="e">
        <f ca="1">IF($B47="","",IF(_xlfn.MAXIFS(PurDate,PurItem,$B47)=0,"",_xlfn.MAXIFS(PurDate,PurItem,$B47)))</f>
        <v>#NAME?</v>
      </c>
      <c r="S47" s="20">
        <f t="shared" si="7"/>
        <v>0</v>
      </c>
      <c r="U47" s="36"/>
    </row>
    <row r="48" spans="1:21" x14ac:dyDescent="0.25">
      <c r="A48" s="15" t="s">
        <v>183</v>
      </c>
      <c r="B48" s="15" t="s">
        <v>184</v>
      </c>
      <c r="C48" s="15" t="s">
        <v>117</v>
      </c>
      <c r="D48" s="15" t="s">
        <v>93</v>
      </c>
      <c r="E48" s="15" t="s">
        <v>183</v>
      </c>
      <c r="F48" s="16">
        <v>10</v>
      </c>
      <c r="G48" s="16">
        <v>0</v>
      </c>
      <c r="H48" s="17">
        <v>13.0425</v>
      </c>
      <c r="I48" s="18">
        <f>IF($B48="","",IF(CostMethod="Last Cost",IFERROR(INDEX(PurCost,MATCH(_xlfn.MAXIFS(PurRank,PurItem,$B48),PurRank,0)),$H48),IF(($G48+SUMIFS(PurQty,PurItem,$B48))=0,$H48,($G48*$H48+SUMIFS(PurTotal,PurItem,$B48))/($G48+SUMIFS(PurQty,PurItem,$B48)))))</f>
        <v>13.0425</v>
      </c>
      <c r="J48" s="37">
        <v>20</v>
      </c>
      <c r="K48" s="18">
        <f t="shared" si="0"/>
        <v>6.9574999999999996</v>
      </c>
      <c r="L48" s="19">
        <f t="shared" si="1"/>
        <v>0.34787499999999999</v>
      </c>
      <c r="M48" s="19">
        <f t="shared" si="2"/>
        <v>0.53344834195898017</v>
      </c>
      <c r="N48" s="20">
        <f t="shared" si="3"/>
        <v>0</v>
      </c>
      <c r="O48" s="18">
        <f t="shared" si="4"/>
        <v>0</v>
      </c>
      <c r="P48" s="18">
        <f t="shared" si="5"/>
        <v>0</v>
      </c>
      <c r="Q48" s="21" t="str">
        <f t="shared" si="6"/>
        <v>REORDER</v>
      </c>
      <c r="R48" s="22" t="e">
        <f ca="1">IF($B48="","",IF(_xlfn.MAXIFS(PurDate,PurItem,$B48)=0,"",_xlfn.MAXIFS(PurDate,PurItem,$B48)))</f>
        <v>#NAME?</v>
      </c>
      <c r="S48" s="20">
        <f t="shared" si="7"/>
        <v>0</v>
      </c>
      <c r="U48" s="36"/>
    </row>
    <row r="49" spans="1:21" x14ac:dyDescent="0.25">
      <c r="A49" s="15" t="s">
        <v>185</v>
      </c>
      <c r="B49" s="15" t="s">
        <v>186</v>
      </c>
      <c r="C49" s="15" t="s">
        <v>187</v>
      </c>
      <c r="D49" s="15" t="s">
        <v>93</v>
      </c>
      <c r="E49" s="15" t="s">
        <v>185</v>
      </c>
      <c r="F49" s="16">
        <v>10</v>
      </c>
      <c r="G49" s="16">
        <v>0</v>
      </c>
      <c r="H49" s="17">
        <v>19.567499999999999</v>
      </c>
      <c r="I49" s="18">
        <f>IF($B49="","",IF(CostMethod="Last Cost",IFERROR(INDEX(PurCost,MATCH(_xlfn.MAXIFS(PurRank,PurItem,$B49),PurRank,0)),$H49),IF(($G49+SUMIFS(PurQty,PurItem,$B49))=0,$H49,($G49*$H49+SUMIFS(PurTotal,PurItem,$B49))/($G49+SUMIFS(PurQty,PurItem,$B49)))))</f>
        <v>19.567499999999999</v>
      </c>
      <c r="J49" s="37">
        <v>30</v>
      </c>
      <c r="K49" s="18">
        <f t="shared" si="0"/>
        <v>10.432500000000001</v>
      </c>
      <c r="L49" s="19">
        <f t="shared" si="1"/>
        <v>0.34775000000000006</v>
      </c>
      <c r="M49" s="19">
        <f t="shared" si="2"/>
        <v>0.53315446531238031</v>
      </c>
      <c r="N49" s="20">
        <f t="shared" si="3"/>
        <v>16</v>
      </c>
      <c r="O49" s="18">
        <f t="shared" si="4"/>
        <v>313.08</v>
      </c>
      <c r="P49" s="18">
        <f t="shared" si="5"/>
        <v>480</v>
      </c>
      <c r="Q49" s="21" t="str">
        <f t="shared" si="6"/>
        <v>OK</v>
      </c>
      <c r="R49" s="22" t="e">
        <f ca="1">IF($B49="","",IF(_xlfn.MAXIFS(PurDate,PurItem,$B49)=0,"",_xlfn.MAXIFS(PurDate,PurItem,$B49)))</f>
        <v>#NAME?</v>
      </c>
      <c r="S49" s="20">
        <f t="shared" si="7"/>
        <v>0</v>
      </c>
      <c r="U49" s="36"/>
    </row>
    <row r="50" spans="1:21" x14ac:dyDescent="0.25">
      <c r="A50" s="15" t="s">
        <v>188</v>
      </c>
      <c r="B50" s="15" t="s">
        <v>189</v>
      </c>
      <c r="C50" s="15" t="s">
        <v>187</v>
      </c>
      <c r="D50" s="15" t="s">
        <v>93</v>
      </c>
      <c r="E50" s="15" t="s">
        <v>188</v>
      </c>
      <c r="F50" s="16">
        <v>10</v>
      </c>
      <c r="G50" s="16">
        <v>0</v>
      </c>
      <c r="H50" s="17">
        <v>16.305</v>
      </c>
      <c r="I50" s="18">
        <f>IF($B50="","",IF(CostMethod="Last Cost",IFERROR(INDEX(PurCost,MATCH(_xlfn.MAXIFS(PurRank,PurItem,$B50),PurRank,0)),$H50),IF(($G50+SUMIFS(PurQty,PurItem,$B50))=0,$H50,($G50*$H50+SUMIFS(PurTotal,PurItem,$B50))/($G50+SUMIFS(PurQty,PurItem,$B50)))))</f>
        <v>16.305</v>
      </c>
      <c r="J50" s="37">
        <v>25</v>
      </c>
      <c r="K50" s="18">
        <f t="shared" si="0"/>
        <v>8.6950000000000003</v>
      </c>
      <c r="L50" s="19">
        <f t="shared" si="1"/>
        <v>0.3478</v>
      </c>
      <c r="M50" s="19">
        <f t="shared" si="2"/>
        <v>0.53327200245323525</v>
      </c>
      <c r="N50" s="20">
        <f t="shared" si="3"/>
        <v>8</v>
      </c>
      <c r="O50" s="18">
        <f t="shared" si="4"/>
        <v>130.44</v>
      </c>
      <c r="P50" s="18">
        <f t="shared" si="5"/>
        <v>200</v>
      </c>
      <c r="Q50" s="21" t="str">
        <f t="shared" si="6"/>
        <v>REORDER</v>
      </c>
      <c r="R50" s="22" t="e">
        <f ca="1">IF($B50="","",IF(_xlfn.MAXIFS(PurDate,PurItem,$B50)=0,"",_xlfn.MAXIFS(PurDate,PurItem,$B50)))</f>
        <v>#NAME?</v>
      </c>
      <c r="S50" s="20">
        <f t="shared" si="7"/>
        <v>0</v>
      </c>
      <c r="U50" s="36"/>
    </row>
    <row r="51" spans="1:21" x14ac:dyDescent="0.25">
      <c r="A51" s="15" t="s">
        <v>190</v>
      </c>
      <c r="B51" s="15" t="s">
        <v>191</v>
      </c>
      <c r="C51" s="15" t="s">
        <v>101</v>
      </c>
      <c r="D51" s="15" t="s">
        <v>93</v>
      </c>
      <c r="E51" s="15" t="s">
        <v>190</v>
      </c>
      <c r="F51" s="16">
        <v>10</v>
      </c>
      <c r="G51" s="16">
        <v>0</v>
      </c>
      <c r="H51" s="17">
        <v>1.3049999999999999</v>
      </c>
      <c r="I51" s="18">
        <f>IF($B51="","",IF(CostMethod="Last Cost",IFERROR(INDEX(PurCost,MATCH(_xlfn.MAXIFS(PurRank,PurItem,$B51),PurRank,0)),$H51),IF(($G51+SUMIFS(PurQty,PurItem,$B51))=0,$H51,($G51*$H51+SUMIFS(PurTotal,PurItem,$B51))/($G51+SUMIFS(PurQty,PurItem,$B51)))))</f>
        <v>1.3049999999999999</v>
      </c>
      <c r="J51" s="37">
        <v>2</v>
      </c>
      <c r="K51" s="18">
        <f t="shared" si="0"/>
        <v>0.69500000000000006</v>
      </c>
      <c r="L51" s="19">
        <f t="shared" si="1"/>
        <v>0.34750000000000003</v>
      </c>
      <c r="M51" s="19">
        <f t="shared" si="2"/>
        <v>0.53256704980842917</v>
      </c>
      <c r="N51" s="20">
        <f t="shared" si="3"/>
        <v>0</v>
      </c>
      <c r="O51" s="18">
        <f t="shared" si="4"/>
        <v>0</v>
      </c>
      <c r="P51" s="18">
        <f t="shared" si="5"/>
        <v>0</v>
      </c>
      <c r="Q51" s="21" t="str">
        <f t="shared" si="6"/>
        <v>REORDER</v>
      </c>
      <c r="R51" s="22" t="e">
        <f ca="1">IF($B51="","",IF(_xlfn.MAXIFS(PurDate,PurItem,$B51)=0,"",_xlfn.MAXIFS(PurDate,PurItem,$B51)))</f>
        <v>#NAME?</v>
      </c>
      <c r="S51" s="20">
        <f t="shared" si="7"/>
        <v>0</v>
      </c>
      <c r="U51" s="36"/>
    </row>
    <row r="52" spans="1:21" x14ac:dyDescent="0.25">
      <c r="A52" s="15" t="s">
        <v>192</v>
      </c>
      <c r="B52" s="15" t="s">
        <v>193</v>
      </c>
      <c r="C52" s="15" t="s">
        <v>101</v>
      </c>
      <c r="D52" s="15" t="s">
        <v>93</v>
      </c>
      <c r="E52" s="15" t="s">
        <v>192</v>
      </c>
      <c r="F52" s="16">
        <v>10</v>
      </c>
      <c r="G52" s="16">
        <v>0</v>
      </c>
      <c r="H52" s="17">
        <v>1.3049999999999999</v>
      </c>
      <c r="I52" s="18">
        <f>IF($B52="","",IF(CostMethod="Last Cost",IFERROR(INDEX(PurCost,MATCH(_xlfn.MAXIFS(PurRank,PurItem,$B52),PurRank,0)),$H52),IF(($G52+SUMIFS(PurQty,PurItem,$B52))=0,$H52,($G52*$H52+SUMIFS(PurTotal,PurItem,$B52))/($G52+SUMIFS(PurQty,PurItem,$B52)))))</f>
        <v>1.3049999999999999</v>
      </c>
      <c r="J52" s="37">
        <v>2</v>
      </c>
      <c r="K52" s="18">
        <f t="shared" si="0"/>
        <v>0.69500000000000006</v>
      </c>
      <c r="L52" s="19">
        <f t="shared" si="1"/>
        <v>0.34750000000000003</v>
      </c>
      <c r="M52" s="19">
        <f t="shared" si="2"/>
        <v>0.53256704980842917</v>
      </c>
      <c r="N52" s="20">
        <f t="shared" si="3"/>
        <v>0</v>
      </c>
      <c r="O52" s="18">
        <f t="shared" si="4"/>
        <v>0</v>
      </c>
      <c r="P52" s="18">
        <f t="shared" si="5"/>
        <v>0</v>
      </c>
      <c r="Q52" s="21" t="str">
        <f t="shared" si="6"/>
        <v>REORDER</v>
      </c>
      <c r="R52" s="22" t="e">
        <f ca="1">IF($B52="","",IF(_xlfn.MAXIFS(PurDate,PurItem,$B52)=0,"",_xlfn.MAXIFS(PurDate,PurItem,$B52)))</f>
        <v>#NAME?</v>
      </c>
      <c r="S52" s="20">
        <f t="shared" si="7"/>
        <v>0</v>
      </c>
      <c r="U52" s="36"/>
    </row>
    <row r="53" spans="1:21" x14ac:dyDescent="0.25">
      <c r="A53" s="15" t="s">
        <v>194</v>
      </c>
      <c r="B53" s="15" t="s">
        <v>195</v>
      </c>
      <c r="C53" s="15" t="s">
        <v>196</v>
      </c>
      <c r="D53" s="15" t="s">
        <v>93</v>
      </c>
      <c r="E53" s="15" t="s">
        <v>194</v>
      </c>
      <c r="F53" s="16">
        <v>10</v>
      </c>
      <c r="G53" s="16">
        <v>0</v>
      </c>
      <c r="H53" s="17">
        <v>9.7799999999999994</v>
      </c>
      <c r="I53" s="18">
        <f>IF($B53="","",IF(CostMethod="Last Cost",IFERROR(INDEX(PurCost,MATCH(_xlfn.MAXIFS(PurRank,PurItem,$B53),PurRank,0)),$H53),IF(($G53+SUMIFS(PurQty,PurItem,$B53))=0,$H53,($G53*$H53+SUMIFS(PurTotal,PurItem,$B53))/($G53+SUMIFS(PurQty,PurItem,$B53)))))</f>
        <v>7.04</v>
      </c>
      <c r="J53" s="37">
        <v>15</v>
      </c>
      <c r="K53" s="18">
        <f t="shared" si="0"/>
        <v>7.96</v>
      </c>
      <c r="L53" s="19">
        <f t="shared" si="1"/>
        <v>0.53066666666666662</v>
      </c>
      <c r="M53" s="19">
        <f t="shared" si="2"/>
        <v>1.1306818181818181</v>
      </c>
      <c r="N53" s="20">
        <f t="shared" si="3"/>
        <v>13</v>
      </c>
      <c r="O53" s="18">
        <f t="shared" si="4"/>
        <v>91.52</v>
      </c>
      <c r="P53" s="18">
        <f t="shared" si="5"/>
        <v>195</v>
      </c>
      <c r="Q53" s="21" t="str">
        <f t="shared" si="6"/>
        <v>OK</v>
      </c>
      <c r="R53" s="22" t="e">
        <f ca="1">IF($B53="","",IF(_xlfn.MAXIFS(PurDate,PurItem,$B53)=0,"",_xlfn.MAXIFS(PurDate,PurItem,$B53)))</f>
        <v>#NAME?</v>
      </c>
      <c r="S53" s="20">
        <f t="shared" si="7"/>
        <v>100</v>
      </c>
      <c r="U53" s="36"/>
    </row>
    <row r="54" spans="1:21" x14ac:dyDescent="0.25">
      <c r="A54" s="15" t="s">
        <v>197</v>
      </c>
      <c r="B54" s="15" t="s">
        <v>198</v>
      </c>
      <c r="C54" s="15" t="s">
        <v>117</v>
      </c>
      <c r="D54" s="15" t="s">
        <v>93</v>
      </c>
      <c r="E54" s="15" t="s">
        <v>197</v>
      </c>
      <c r="F54" s="16">
        <v>10</v>
      </c>
      <c r="G54" s="16">
        <v>0</v>
      </c>
      <c r="H54" s="17">
        <v>39.127499999999998</v>
      </c>
      <c r="I54" s="18">
        <f>IF($B54="","",IF(CostMethod="Last Cost",IFERROR(INDEX(PurCost,MATCH(_xlfn.MAXIFS(PurRank,PurItem,$B54),PurRank,0)),$H54),IF(($G54+SUMIFS(PurQty,PurItem,$B54))=0,$H54,($G54*$H54+SUMIFS(PurTotal,PurItem,$B54))/($G54+SUMIFS(PurQty,PurItem,$B54)))))</f>
        <v>39.127499999999998</v>
      </c>
      <c r="J54" s="37">
        <v>60</v>
      </c>
      <c r="K54" s="18">
        <f t="shared" si="0"/>
        <v>20.872500000000002</v>
      </c>
      <c r="L54" s="19">
        <f t="shared" si="1"/>
        <v>0.34787500000000005</v>
      </c>
      <c r="M54" s="19">
        <f t="shared" si="2"/>
        <v>0.53344834195898039</v>
      </c>
      <c r="N54" s="20">
        <f t="shared" si="3"/>
        <v>0</v>
      </c>
      <c r="O54" s="18">
        <f t="shared" si="4"/>
        <v>0</v>
      </c>
      <c r="P54" s="18">
        <f t="shared" si="5"/>
        <v>0</v>
      </c>
      <c r="Q54" s="21" t="str">
        <f t="shared" si="6"/>
        <v>REORDER</v>
      </c>
      <c r="R54" s="22" t="e">
        <f ca="1">IF($B54="","",IF(_xlfn.MAXIFS(PurDate,PurItem,$B54)=0,"",_xlfn.MAXIFS(PurDate,PurItem,$B54)))</f>
        <v>#NAME?</v>
      </c>
      <c r="S54" s="20">
        <f t="shared" si="7"/>
        <v>0</v>
      </c>
      <c r="U54" s="36"/>
    </row>
    <row r="55" spans="1:21" x14ac:dyDescent="0.25">
      <c r="A55" s="15" t="s">
        <v>199</v>
      </c>
      <c r="B55" s="15" t="s">
        <v>200</v>
      </c>
      <c r="C55" s="15" t="s">
        <v>110</v>
      </c>
      <c r="D55" s="15" t="s">
        <v>93</v>
      </c>
      <c r="E55" s="15" t="s">
        <v>199</v>
      </c>
      <c r="F55" s="16">
        <v>10</v>
      </c>
      <c r="G55" s="16">
        <v>0</v>
      </c>
      <c r="H55" s="17">
        <v>13.0425</v>
      </c>
      <c r="I55" s="18">
        <f>IF($B55="","",IF(CostMethod="Last Cost",IFERROR(INDEX(PurCost,MATCH(_xlfn.MAXIFS(PurRank,PurItem,$B55),PurRank,0)),$H55),IF(($G55+SUMIFS(PurQty,PurItem,$B55))=0,$H55,($G55*$H55+SUMIFS(PurTotal,PurItem,$B55))/($G55+SUMIFS(PurQty,PurItem,$B55)))))</f>
        <v>13.0425</v>
      </c>
      <c r="J55" s="37">
        <v>20</v>
      </c>
      <c r="K55" s="18">
        <f t="shared" si="0"/>
        <v>6.9574999999999996</v>
      </c>
      <c r="L55" s="19">
        <f t="shared" si="1"/>
        <v>0.34787499999999999</v>
      </c>
      <c r="M55" s="19">
        <f t="shared" si="2"/>
        <v>0.53344834195898017</v>
      </c>
      <c r="N55" s="20">
        <f t="shared" si="3"/>
        <v>3</v>
      </c>
      <c r="O55" s="18">
        <f t="shared" si="4"/>
        <v>39.127499999999998</v>
      </c>
      <c r="P55" s="18">
        <f t="shared" si="5"/>
        <v>60</v>
      </c>
      <c r="Q55" s="21" t="str">
        <f t="shared" si="6"/>
        <v>REORDER</v>
      </c>
      <c r="R55" s="22" t="e">
        <f ca="1">IF($B55="","",IF(_xlfn.MAXIFS(PurDate,PurItem,$B55)=0,"",_xlfn.MAXIFS(PurDate,PurItem,$B55)))</f>
        <v>#NAME?</v>
      </c>
      <c r="S55" s="20">
        <f t="shared" si="7"/>
        <v>0</v>
      </c>
      <c r="U55" s="36"/>
    </row>
    <row r="56" spans="1:21" x14ac:dyDescent="0.25">
      <c r="A56" s="15" t="s">
        <v>201</v>
      </c>
      <c r="B56" s="15" t="s">
        <v>202</v>
      </c>
      <c r="C56" s="15" t="s">
        <v>101</v>
      </c>
      <c r="D56" s="15" t="s">
        <v>93</v>
      </c>
      <c r="E56" s="15" t="s">
        <v>201</v>
      </c>
      <c r="F56" s="16">
        <v>10</v>
      </c>
      <c r="G56" s="16">
        <v>0</v>
      </c>
      <c r="H56" s="17">
        <v>3.2625000000000002</v>
      </c>
      <c r="I56" s="18">
        <f>IF($B56="","",IF(CostMethod="Last Cost",IFERROR(INDEX(PurCost,MATCH(_xlfn.MAXIFS(PurRank,PurItem,$B56),PurRank,0)),$H56),IF(($G56+SUMIFS(PurQty,PurItem,$B56))=0,$H56,($G56*$H56+SUMIFS(PurTotal,PurItem,$B56))/($G56+SUMIFS(PurQty,PurItem,$B56)))))</f>
        <v>3.2625000000000002</v>
      </c>
      <c r="J56" s="37">
        <v>5</v>
      </c>
      <c r="K56" s="18">
        <f t="shared" si="0"/>
        <v>1.7374999999999998</v>
      </c>
      <c r="L56" s="19">
        <f t="shared" si="1"/>
        <v>0.34749999999999998</v>
      </c>
      <c r="M56" s="19">
        <f t="shared" si="2"/>
        <v>0.53256704980842906</v>
      </c>
      <c r="N56" s="20">
        <f t="shared" si="3"/>
        <v>16</v>
      </c>
      <c r="O56" s="18">
        <f t="shared" si="4"/>
        <v>52.2</v>
      </c>
      <c r="P56" s="18">
        <f t="shared" si="5"/>
        <v>80</v>
      </c>
      <c r="Q56" s="21" t="str">
        <f t="shared" si="6"/>
        <v>OK</v>
      </c>
      <c r="R56" s="22" t="e">
        <f ca="1">IF($B56="","",IF(_xlfn.MAXIFS(PurDate,PurItem,$B56)=0,"",_xlfn.MAXIFS(PurDate,PurItem,$B56)))</f>
        <v>#NAME?</v>
      </c>
      <c r="S56" s="20">
        <f t="shared" si="7"/>
        <v>0</v>
      </c>
      <c r="U56" s="36"/>
    </row>
    <row r="57" spans="1:21" x14ac:dyDescent="0.25">
      <c r="A57" s="15" t="s">
        <v>203</v>
      </c>
      <c r="B57" s="15" t="s">
        <v>204</v>
      </c>
      <c r="C57" s="15" t="s">
        <v>101</v>
      </c>
      <c r="D57" s="15" t="s">
        <v>93</v>
      </c>
      <c r="E57" s="15" t="s">
        <v>203</v>
      </c>
      <c r="F57" s="16">
        <v>10</v>
      </c>
      <c r="G57" s="16">
        <v>0</v>
      </c>
      <c r="H57" s="17">
        <v>6.5250000000000004</v>
      </c>
      <c r="I57" s="18">
        <f>IF($B57="","",IF(CostMethod="Last Cost",IFERROR(INDEX(PurCost,MATCH(_xlfn.MAXIFS(PurRank,PurItem,$B57),PurRank,0)),$H57),IF(($G57+SUMIFS(PurQty,PurItem,$B57))=0,$H57,($G57*$H57+SUMIFS(PurTotal,PurItem,$B57))/($G57+SUMIFS(PurQty,PurItem,$B57)))))</f>
        <v>6.5250000000000004</v>
      </c>
      <c r="J57" s="37">
        <v>10</v>
      </c>
      <c r="K57" s="18">
        <f t="shared" si="0"/>
        <v>3.4749999999999996</v>
      </c>
      <c r="L57" s="19">
        <f t="shared" si="1"/>
        <v>0.34749999999999998</v>
      </c>
      <c r="M57" s="19">
        <f t="shared" si="2"/>
        <v>0.53256704980842906</v>
      </c>
      <c r="N57" s="20">
        <f t="shared" si="3"/>
        <v>0</v>
      </c>
      <c r="O57" s="18">
        <f t="shared" si="4"/>
        <v>0</v>
      </c>
      <c r="P57" s="18">
        <f t="shared" si="5"/>
        <v>0</v>
      </c>
      <c r="Q57" s="21" t="str">
        <f t="shared" si="6"/>
        <v>REORDER</v>
      </c>
      <c r="R57" s="22" t="e">
        <f ca="1">IF($B57="","",IF(_xlfn.MAXIFS(PurDate,PurItem,$B57)=0,"",_xlfn.MAXIFS(PurDate,PurItem,$B57)))</f>
        <v>#NAME?</v>
      </c>
      <c r="S57" s="20">
        <f t="shared" si="7"/>
        <v>0</v>
      </c>
      <c r="U57" s="36"/>
    </row>
    <row r="58" spans="1:21" x14ac:dyDescent="0.25">
      <c r="A58" s="15" t="s">
        <v>205</v>
      </c>
      <c r="B58" s="15" t="s">
        <v>206</v>
      </c>
      <c r="C58" s="15" t="s">
        <v>101</v>
      </c>
      <c r="D58" s="15" t="s">
        <v>93</v>
      </c>
      <c r="E58" s="15" t="s">
        <v>205</v>
      </c>
      <c r="F58" s="16">
        <v>10</v>
      </c>
      <c r="G58" s="16">
        <v>0</v>
      </c>
      <c r="H58" s="17">
        <v>6.5250000000000004</v>
      </c>
      <c r="I58" s="18">
        <f>IF($B58="","",IF(CostMethod="Last Cost",IFERROR(INDEX(PurCost,MATCH(_xlfn.MAXIFS(PurRank,PurItem,$B58),PurRank,0)),$H58),IF(($G58+SUMIFS(PurQty,PurItem,$B58))=0,$H58,($G58*$H58+SUMIFS(PurTotal,PurItem,$B58))/($G58+SUMIFS(PurQty,PurItem,$B58)))))</f>
        <v>6.5250000000000004</v>
      </c>
      <c r="J58" s="37">
        <v>10</v>
      </c>
      <c r="K58" s="18">
        <f t="shared" si="0"/>
        <v>3.4749999999999996</v>
      </c>
      <c r="L58" s="19">
        <f t="shared" si="1"/>
        <v>0.34749999999999998</v>
      </c>
      <c r="M58" s="19">
        <f t="shared" si="2"/>
        <v>0.53256704980842906</v>
      </c>
      <c r="N58" s="20">
        <f t="shared" si="3"/>
        <v>0</v>
      </c>
      <c r="O58" s="18">
        <f t="shared" si="4"/>
        <v>0</v>
      </c>
      <c r="P58" s="18">
        <f t="shared" si="5"/>
        <v>0</v>
      </c>
      <c r="Q58" s="21" t="str">
        <f t="shared" si="6"/>
        <v>REORDER</v>
      </c>
      <c r="R58" s="22" t="e">
        <f ca="1">IF($B58="","",IF(_xlfn.MAXIFS(PurDate,PurItem,$B58)=0,"",_xlfn.MAXIFS(PurDate,PurItem,$B58)))</f>
        <v>#NAME?</v>
      </c>
      <c r="S58" s="20">
        <f t="shared" si="7"/>
        <v>0</v>
      </c>
      <c r="U58" s="36"/>
    </row>
    <row r="59" spans="1:21" x14ac:dyDescent="0.25">
      <c r="A59" s="15" t="s">
        <v>207</v>
      </c>
      <c r="B59" s="15" t="s">
        <v>208</v>
      </c>
      <c r="C59" s="15" t="s">
        <v>101</v>
      </c>
      <c r="D59" s="15" t="s">
        <v>93</v>
      </c>
      <c r="E59" s="15" t="s">
        <v>207</v>
      </c>
      <c r="F59" s="16">
        <v>10</v>
      </c>
      <c r="G59" s="16">
        <v>0</v>
      </c>
      <c r="H59" s="17">
        <v>6.5250000000000004</v>
      </c>
      <c r="I59" s="18">
        <f>IF($B59="","",IF(CostMethod="Last Cost",IFERROR(INDEX(PurCost,MATCH(_xlfn.MAXIFS(PurRank,PurItem,$B59),PurRank,0)),$H59),IF(($G59+SUMIFS(PurQty,PurItem,$B59))=0,$H59,($G59*$H59+SUMIFS(PurTotal,PurItem,$B59))/($G59+SUMIFS(PurQty,PurItem,$B59)))))</f>
        <v>6.5250000000000004</v>
      </c>
      <c r="J59" s="37">
        <v>10</v>
      </c>
      <c r="K59" s="18">
        <f t="shared" si="0"/>
        <v>3.4749999999999996</v>
      </c>
      <c r="L59" s="19">
        <f t="shared" si="1"/>
        <v>0.34749999999999998</v>
      </c>
      <c r="M59" s="19">
        <f t="shared" si="2"/>
        <v>0.53256704980842906</v>
      </c>
      <c r="N59" s="20">
        <f t="shared" si="3"/>
        <v>0</v>
      </c>
      <c r="O59" s="18">
        <f t="shared" si="4"/>
        <v>0</v>
      </c>
      <c r="P59" s="18">
        <f t="shared" si="5"/>
        <v>0</v>
      </c>
      <c r="Q59" s="21" t="str">
        <f t="shared" si="6"/>
        <v>REORDER</v>
      </c>
      <c r="R59" s="22" t="e">
        <f ca="1">IF($B59="","",IF(_xlfn.MAXIFS(PurDate,PurItem,$B59)=0,"",_xlfn.MAXIFS(PurDate,PurItem,$B59)))</f>
        <v>#NAME?</v>
      </c>
      <c r="S59" s="20">
        <f t="shared" si="7"/>
        <v>0</v>
      </c>
      <c r="U59" s="36"/>
    </row>
    <row r="60" spans="1:21" x14ac:dyDescent="0.25">
      <c r="A60" s="15" t="s">
        <v>209</v>
      </c>
      <c r="B60" s="15" t="s">
        <v>210</v>
      </c>
      <c r="C60" s="15" t="s">
        <v>110</v>
      </c>
      <c r="D60" s="15" t="s">
        <v>93</v>
      </c>
      <c r="E60" s="15" t="s">
        <v>209</v>
      </c>
      <c r="F60" s="16">
        <v>10</v>
      </c>
      <c r="G60" s="16">
        <v>0</v>
      </c>
      <c r="H60" s="17">
        <v>22.725000000000001</v>
      </c>
      <c r="I60" s="18">
        <f>IF($B60="","",IF(CostMethod="Last Cost",IFERROR(INDEX(PurCost,MATCH(_xlfn.MAXIFS(PurRank,PurItem,$B60),PurRank,0)),$H60),IF(($G60+SUMIFS(PurQty,PurItem,$B60))=0,$H60,($G60*$H60+SUMIFS(PurTotal,PurItem,$B60))/($G60+SUMIFS(PurQty,PurItem,$B60)))))</f>
        <v>22.725000000000001</v>
      </c>
      <c r="J60" s="37">
        <v>35</v>
      </c>
      <c r="K60" s="18">
        <f t="shared" si="0"/>
        <v>12.274999999999999</v>
      </c>
      <c r="L60" s="19">
        <f t="shared" si="1"/>
        <v>0.3507142857142857</v>
      </c>
      <c r="M60" s="19">
        <f t="shared" si="2"/>
        <v>0.54015401540154007</v>
      </c>
      <c r="N60" s="20">
        <f t="shared" si="3"/>
        <v>10</v>
      </c>
      <c r="O60" s="18">
        <f t="shared" si="4"/>
        <v>227.25</v>
      </c>
      <c r="P60" s="18">
        <f t="shared" si="5"/>
        <v>350</v>
      </c>
      <c r="Q60" s="21" t="str">
        <f t="shared" si="6"/>
        <v>REORDER</v>
      </c>
      <c r="R60" s="22" t="e">
        <f ca="1">IF($B60="","",IF(_xlfn.MAXIFS(PurDate,PurItem,$B60)=0,"",_xlfn.MAXIFS(PurDate,PurItem,$B60)))</f>
        <v>#NAME?</v>
      </c>
      <c r="S60" s="20">
        <f t="shared" si="7"/>
        <v>0</v>
      </c>
      <c r="U60" s="36"/>
    </row>
    <row r="61" spans="1:21" x14ac:dyDescent="0.25">
      <c r="A61" s="15" t="s">
        <v>211</v>
      </c>
      <c r="B61" s="15" t="s">
        <v>212</v>
      </c>
      <c r="C61" s="15" t="s">
        <v>196</v>
      </c>
      <c r="D61" s="15" t="s">
        <v>93</v>
      </c>
      <c r="E61" s="15" t="s">
        <v>211</v>
      </c>
      <c r="F61" s="16">
        <v>10</v>
      </c>
      <c r="G61" s="16">
        <v>0</v>
      </c>
      <c r="H61" s="17">
        <v>7.7925000000000004</v>
      </c>
      <c r="I61" s="18">
        <f>IF($B61="","",IF(CostMethod="Last Cost",IFERROR(INDEX(PurCost,MATCH(_xlfn.MAXIFS(PurRank,PurItem,$B61),PurRank,0)),$H61),IF(($G61+SUMIFS(PurQty,PurItem,$B61))=0,$H61,($G61*$H61+SUMIFS(PurTotal,PurItem,$B61))/($G61+SUMIFS(PurQty,PurItem,$B61)))))</f>
        <v>7.7925000000000004</v>
      </c>
      <c r="J61" s="37">
        <v>12</v>
      </c>
      <c r="K61" s="18">
        <f t="shared" si="0"/>
        <v>4.2074999999999996</v>
      </c>
      <c r="L61" s="19">
        <f t="shared" si="1"/>
        <v>0.35062499999999996</v>
      </c>
      <c r="M61" s="19">
        <f t="shared" si="2"/>
        <v>0.5399422521655437</v>
      </c>
      <c r="N61" s="20">
        <f t="shared" si="3"/>
        <v>0</v>
      </c>
      <c r="O61" s="18">
        <f t="shared" si="4"/>
        <v>0</v>
      </c>
      <c r="P61" s="18">
        <f t="shared" si="5"/>
        <v>0</v>
      </c>
      <c r="Q61" s="21" t="str">
        <f t="shared" si="6"/>
        <v>REORDER</v>
      </c>
      <c r="R61" s="22" t="e">
        <f ca="1">IF($B61="","",IF(_xlfn.MAXIFS(PurDate,PurItem,$B61)=0,"",_xlfn.MAXIFS(PurDate,PurItem,$B61)))</f>
        <v>#NAME?</v>
      </c>
      <c r="S61" s="20">
        <f t="shared" si="7"/>
        <v>0</v>
      </c>
      <c r="U61" s="36"/>
    </row>
    <row r="62" spans="1:21" x14ac:dyDescent="0.25">
      <c r="A62" s="15" t="s">
        <v>213</v>
      </c>
      <c r="B62" s="15" t="s">
        <v>214</v>
      </c>
      <c r="C62" s="15" t="s">
        <v>92</v>
      </c>
      <c r="D62" s="15" t="s">
        <v>93</v>
      </c>
      <c r="E62" s="15" t="s">
        <v>213</v>
      </c>
      <c r="F62" s="16">
        <v>10</v>
      </c>
      <c r="G62" s="16">
        <v>0</v>
      </c>
      <c r="H62" s="17">
        <v>9.7799999999999994</v>
      </c>
      <c r="I62" s="18">
        <f>IF($B62="","",IF(CostMethod="Last Cost",IFERROR(INDEX(PurCost,MATCH(_xlfn.MAXIFS(PurRank,PurItem,$B62),PurRank,0)),$H62),IF(($G62+SUMIFS(PurQty,PurItem,$B62))=0,$H62,($G62*$H62+SUMIFS(PurTotal,PurItem,$B62))/($G62+SUMIFS(PurQty,PurItem,$B62)))))</f>
        <v>9.7799999999999994</v>
      </c>
      <c r="J62" s="37">
        <v>15</v>
      </c>
      <c r="K62" s="18">
        <f t="shared" si="0"/>
        <v>5.2200000000000006</v>
      </c>
      <c r="L62" s="19">
        <f t="shared" si="1"/>
        <v>0.34800000000000003</v>
      </c>
      <c r="M62" s="19">
        <f t="shared" si="2"/>
        <v>0.5337423312883437</v>
      </c>
      <c r="N62" s="20">
        <f t="shared" si="3"/>
        <v>0</v>
      </c>
      <c r="O62" s="18">
        <f t="shared" si="4"/>
        <v>0</v>
      </c>
      <c r="P62" s="18">
        <f t="shared" si="5"/>
        <v>0</v>
      </c>
      <c r="Q62" s="21" t="str">
        <f t="shared" si="6"/>
        <v>REORDER</v>
      </c>
      <c r="R62" s="22" t="e">
        <f ca="1">IF($B62="","",IF(_xlfn.MAXIFS(PurDate,PurItem,$B62)=0,"",_xlfn.MAXIFS(PurDate,PurItem,$B62)))</f>
        <v>#NAME?</v>
      </c>
      <c r="S62" s="20">
        <f t="shared" si="7"/>
        <v>0</v>
      </c>
      <c r="U62" s="36"/>
    </row>
    <row r="63" spans="1:21" x14ac:dyDescent="0.25">
      <c r="A63" s="15" t="s">
        <v>215</v>
      </c>
      <c r="B63" s="15" t="s">
        <v>216</v>
      </c>
      <c r="C63" s="15" t="s">
        <v>110</v>
      </c>
      <c r="D63" s="15" t="s">
        <v>93</v>
      </c>
      <c r="E63" s="15" t="s">
        <v>215</v>
      </c>
      <c r="F63" s="16">
        <v>10</v>
      </c>
      <c r="G63" s="16">
        <v>0</v>
      </c>
      <c r="H63" s="17">
        <v>3.2625000000000002</v>
      </c>
      <c r="I63" s="18">
        <f>IF($B63="","",IF(CostMethod="Last Cost",IFERROR(INDEX(PurCost,MATCH(_xlfn.MAXIFS(PurRank,PurItem,$B63),PurRank,0)),$H63),IF(($G63+SUMIFS(PurQty,PurItem,$B63))=0,$H63,($G63*$H63+SUMIFS(PurTotal,PurItem,$B63))/($G63+SUMIFS(PurQty,PurItem,$B63)))))</f>
        <v>3.2625000000000002</v>
      </c>
      <c r="J63" s="37">
        <v>5</v>
      </c>
      <c r="K63" s="18">
        <f t="shared" si="0"/>
        <v>1.7374999999999998</v>
      </c>
      <c r="L63" s="19">
        <f t="shared" si="1"/>
        <v>0.34749999999999998</v>
      </c>
      <c r="M63" s="19">
        <f t="shared" si="2"/>
        <v>0.53256704980842906</v>
      </c>
      <c r="N63" s="20">
        <f t="shared" si="3"/>
        <v>0</v>
      </c>
      <c r="O63" s="18">
        <f t="shared" si="4"/>
        <v>0</v>
      </c>
      <c r="P63" s="18">
        <f t="shared" si="5"/>
        <v>0</v>
      </c>
      <c r="Q63" s="21" t="str">
        <f t="shared" si="6"/>
        <v>REORDER</v>
      </c>
      <c r="R63" s="22" t="e">
        <f ca="1">IF($B63="","",IF(_xlfn.MAXIFS(PurDate,PurItem,$B63)=0,"",_xlfn.MAXIFS(PurDate,PurItem,$B63)))</f>
        <v>#NAME?</v>
      </c>
      <c r="S63" s="20">
        <f t="shared" si="7"/>
        <v>0</v>
      </c>
      <c r="U63" s="36"/>
    </row>
    <row r="64" spans="1:21" x14ac:dyDescent="0.25">
      <c r="A64" s="15" t="s">
        <v>217</v>
      </c>
      <c r="B64" s="15" t="s">
        <v>218</v>
      </c>
      <c r="C64" s="15" t="s">
        <v>110</v>
      </c>
      <c r="D64" s="15" t="s">
        <v>93</v>
      </c>
      <c r="E64" s="15" t="s">
        <v>217</v>
      </c>
      <c r="F64" s="16">
        <v>10</v>
      </c>
      <c r="G64" s="16">
        <v>0</v>
      </c>
      <c r="H64" s="17">
        <v>3.2625000000000002</v>
      </c>
      <c r="I64" s="18">
        <f>IF($B64="","",IF(CostMethod="Last Cost",IFERROR(INDEX(PurCost,MATCH(_xlfn.MAXIFS(PurRank,PurItem,$B64),PurRank,0)),$H64),IF(($G64+SUMIFS(PurQty,PurItem,$B64))=0,$H64,($G64*$H64+SUMIFS(PurTotal,PurItem,$B64))/($G64+SUMIFS(PurQty,PurItem,$B64)))))</f>
        <v>3.2625000000000002</v>
      </c>
      <c r="J64" s="37">
        <v>5</v>
      </c>
      <c r="K64" s="18">
        <f t="shared" si="0"/>
        <v>1.7374999999999998</v>
      </c>
      <c r="L64" s="19">
        <f t="shared" si="1"/>
        <v>0.34749999999999998</v>
      </c>
      <c r="M64" s="19">
        <f t="shared" si="2"/>
        <v>0.53256704980842906</v>
      </c>
      <c r="N64" s="20">
        <f t="shared" si="3"/>
        <v>0</v>
      </c>
      <c r="O64" s="18">
        <f t="shared" si="4"/>
        <v>0</v>
      </c>
      <c r="P64" s="18">
        <f t="shared" si="5"/>
        <v>0</v>
      </c>
      <c r="Q64" s="21" t="str">
        <f t="shared" si="6"/>
        <v>REORDER</v>
      </c>
      <c r="R64" s="22" t="e">
        <f ca="1">IF($B64="","",IF(_xlfn.MAXIFS(PurDate,PurItem,$B64)=0,"",_xlfn.MAXIFS(PurDate,PurItem,$B64)))</f>
        <v>#NAME?</v>
      </c>
      <c r="S64" s="20">
        <f t="shared" si="7"/>
        <v>0</v>
      </c>
      <c r="U64" s="36"/>
    </row>
    <row r="65" spans="1:21" x14ac:dyDescent="0.25">
      <c r="A65" s="15" t="s">
        <v>219</v>
      </c>
      <c r="B65" s="15" t="s">
        <v>220</v>
      </c>
      <c r="C65" s="15" t="s">
        <v>110</v>
      </c>
      <c r="D65" s="15" t="s">
        <v>2645</v>
      </c>
      <c r="E65" s="15" t="s">
        <v>219</v>
      </c>
      <c r="F65" s="16">
        <v>10</v>
      </c>
      <c r="G65" s="16">
        <v>0</v>
      </c>
      <c r="H65" s="17">
        <v>3.2625000000000002</v>
      </c>
      <c r="I65" s="18">
        <f>IF($B65="","",IF(CostMethod="Last Cost",IFERROR(INDEX(PurCost,MATCH(_xlfn.MAXIFS(PurRank,PurItem,$B65),PurRank,0)),$H65),IF(($G65+SUMIFS(PurQty,PurItem,$B65))=0,$H65,($G65*$H65+SUMIFS(PurTotal,PurItem,$B65))/($G65+SUMIFS(PurQty,PurItem,$B65)))))</f>
        <v>3.2625000000000002</v>
      </c>
      <c r="J65" s="37">
        <v>5</v>
      </c>
      <c r="K65" s="18">
        <f t="shared" si="0"/>
        <v>1.7374999999999998</v>
      </c>
      <c r="L65" s="19">
        <f t="shared" si="1"/>
        <v>0.34749999999999998</v>
      </c>
      <c r="M65" s="19">
        <f t="shared" si="2"/>
        <v>0.53256704980842906</v>
      </c>
      <c r="N65" s="20">
        <f t="shared" si="3"/>
        <v>0</v>
      </c>
      <c r="O65" s="18">
        <f t="shared" si="4"/>
        <v>0</v>
      </c>
      <c r="P65" s="18">
        <f t="shared" si="5"/>
        <v>0</v>
      </c>
      <c r="Q65" s="21" t="str">
        <f t="shared" si="6"/>
        <v>REORDER</v>
      </c>
      <c r="R65" s="22" t="e">
        <f ca="1">IF($B65="","",IF(_xlfn.MAXIFS(PurDate,PurItem,$B65)=0,"",_xlfn.MAXIFS(PurDate,PurItem,$B65)))</f>
        <v>#NAME?</v>
      </c>
      <c r="S65" s="20">
        <f t="shared" si="7"/>
        <v>0</v>
      </c>
      <c r="U65" s="36"/>
    </row>
    <row r="66" spans="1:21" x14ac:dyDescent="0.25">
      <c r="A66" s="15" t="s">
        <v>2646</v>
      </c>
      <c r="B66" s="15" t="s">
        <v>2644</v>
      </c>
      <c r="C66" s="15" t="s">
        <v>110</v>
      </c>
      <c r="D66" s="15" t="s">
        <v>2645</v>
      </c>
      <c r="E66" s="15" t="s">
        <v>221</v>
      </c>
      <c r="F66" s="16">
        <v>10</v>
      </c>
      <c r="G66" s="16">
        <v>0</v>
      </c>
      <c r="H66" s="17">
        <v>3.2625000000000002</v>
      </c>
      <c r="I66" s="18">
        <f>IF($B66="","",IF(CostMethod="Last Cost",IFERROR(INDEX(PurCost,MATCH(_xlfn.MAXIFS(PurRank,PurItem,$B66),PurRank,0)),$H66),IF(($G66+SUMIFS(PurQty,PurItem,$B66))=0,$H66,($G66*$H66+SUMIFS(PurTotal,PurItem,$B66))/($G66+SUMIFS(PurQty,PurItem,$B66)))))</f>
        <v>3.2625000000000002</v>
      </c>
      <c r="J66" s="37">
        <v>5</v>
      </c>
      <c r="K66" s="18">
        <f t="shared" si="0"/>
        <v>1.7374999999999998</v>
      </c>
      <c r="L66" s="19">
        <f t="shared" si="1"/>
        <v>0.34749999999999998</v>
      </c>
      <c r="M66" s="19">
        <f t="shared" si="2"/>
        <v>0.53256704980842906</v>
      </c>
      <c r="N66" s="20">
        <f t="shared" si="3"/>
        <v>0</v>
      </c>
      <c r="O66" s="18">
        <f t="shared" si="4"/>
        <v>0</v>
      </c>
      <c r="P66" s="18">
        <f t="shared" si="5"/>
        <v>0</v>
      </c>
      <c r="Q66" s="21" t="str">
        <f t="shared" si="6"/>
        <v>REORDER</v>
      </c>
      <c r="R66" s="22" t="e">
        <f ca="1">IF($B66="","",IF(_xlfn.MAXIFS(PurDate,PurItem,$B66)=0,"",_xlfn.MAXIFS(PurDate,PurItem,$B66)))</f>
        <v>#NAME?</v>
      </c>
      <c r="S66" s="20">
        <f t="shared" si="7"/>
        <v>0</v>
      </c>
      <c r="U66" s="36"/>
    </row>
    <row r="67" spans="1:21" x14ac:dyDescent="0.25">
      <c r="A67" s="15" t="s">
        <v>222</v>
      </c>
      <c r="B67" s="15" t="s">
        <v>223</v>
      </c>
      <c r="C67" s="15" t="s">
        <v>122</v>
      </c>
      <c r="D67" s="15" t="s">
        <v>93</v>
      </c>
      <c r="E67" s="15" t="s">
        <v>222</v>
      </c>
      <c r="F67" s="16">
        <v>10</v>
      </c>
      <c r="G67" s="16">
        <v>0</v>
      </c>
      <c r="H67" s="17">
        <v>3.2475000000000001</v>
      </c>
      <c r="I67" s="18">
        <f>IF($B67="","",IF(CostMethod="Last Cost",IFERROR(INDEX(PurCost,MATCH(_xlfn.MAXIFS(PurRank,PurItem,$B67),PurRank,0)),$H67),IF(($G67+SUMIFS(PurQty,PurItem,$B67))=0,$H67,($G67*$H67+SUMIFS(PurTotal,PurItem,$B67))/($G67+SUMIFS(PurQty,PurItem,$B67)))))</f>
        <v>3.2475000000000001</v>
      </c>
      <c r="J67" s="37">
        <v>5</v>
      </c>
      <c r="K67" s="18">
        <f t="shared" si="0"/>
        <v>1.7524999999999999</v>
      </c>
      <c r="L67" s="19">
        <f t="shared" si="1"/>
        <v>0.35049999999999998</v>
      </c>
      <c r="M67" s="19">
        <f t="shared" si="2"/>
        <v>0.53964588144726711</v>
      </c>
      <c r="N67" s="20">
        <f t="shared" si="3"/>
        <v>0</v>
      </c>
      <c r="O67" s="18">
        <f t="shared" si="4"/>
        <v>0</v>
      </c>
      <c r="P67" s="18">
        <f t="shared" si="5"/>
        <v>0</v>
      </c>
      <c r="Q67" s="21" t="str">
        <f t="shared" si="6"/>
        <v>REORDER</v>
      </c>
      <c r="R67" s="22" t="e">
        <f ca="1">IF($B67="","",IF(_xlfn.MAXIFS(PurDate,PurItem,$B67)=0,"",_xlfn.MAXIFS(PurDate,PurItem,$B67)))</f>
        <v>#NAME?</v>
      </c>
      <c r="S67" s="20">
        <f t="shared" si="7"/>
        <v>0</v>
      </c>
      <c r="U67" s="36"/>
    </row>
    <row r="68" spans="1:21" x14ac:dyDescent="0.25">
      <c r="A68" s="15" t="s">
        <v>224</v>
      </c>
      <c r="B68" s="15" t="s">
        <v>225</v>
      </c>
      <c r="C68" s="15" t="s">
        <v>187</v>
      </c>
      <c r="D68" s="15" t="s">
        <v>93</v>
      </c>
      <c r="E68" s="15" t="s">
        <v>224</v>
      </c>
      <c r="F68" s="16">
        <v>10</v>
      </c>
      <c r="G68" s="16">
        <v>0</v>
      </c>
      <c r="H68" s="17">
        <v>48.914999999999999</v>
      </c>
      <c r="I68" s="18">
        <f>IF($B68="","",IF(CostMethod="Last Cost",IFERROR(INDEX(PurCost,MATCH(_xlfn.MAXIFS(PurRank,PurItem,$B68),PurRank,0)),$H68),IF(($G68+SUMIFS(PurQty,PurItem,$B68))=0,$H68,($G68*$H68+SUMIFS(PurTotal,PurItem,$B68))/($G68+SUMIFS(PurQty,PurItem,$B68)))))</f>
        <v>48.914999999999999</v>
      </c>
      <c r="J68" s="37">
        <v>75</v>
      </c>
      <c r="K68" s="18">
        <f t="shared" si="0"/>
        <v>26.085000000000001</v>
      </c>
      <c r="L68" s="19">
        <f t="shared" si="1"/>
        <v>0.3478</v>
      </c>
      <c r="M68" s="19">
        <f t="shared" si="2"/>
        <v>0.53327200245323525</v>
      </c>
      <c r="N68" s="20">
        <f t="shared" si="3"/>
        <v>0</v>
      </c>
      <c r="O68" s="18">
        <f t="shared" si="4"/>
        <v>0</v>
      </c>
      <c r="P68" s="18">
        <f t="shared" si="5"/>
        <v>0</v>
      </c>
      <c r="Q68" s="21" t="str">
        <f t="shared" si="6"/>
        <v>REORDER</v>
      </c>
      <c r="R68" s="22" t="e">
        <f ca="1">IF($B68="","",IF(_xlfn.MAXIFS(PurDate,PurItem,$B68)=0,"",_xlfn.MAXIFS(PurDate,PurItem,$B68)))</f>
        <v>#NAME?</v>
      </c>
      <c r="S68" s="20">
        <f t="shared" si="7"/>
        <v>0</v>
      </c>
      <c r="U68" s="36"/>
    </row>
    <row r="69" spans="1:21" x14ac:dyDescent="0.25">
      <c r="A69" s="15" t="s">
        <v>226</v>
      </c>
      <c r="B69" s="15" t="s">
        <v>227</v>
      </c>
      <c r="C69" s="15" t="s">
        <v>187</v>
      </c>
      <c r="D69" s="15" t="s">
        <v>93</v>
      </c>
      <c r="E69" s="15" t="s">
        <v>226</v>
      </c>
      <c r="F69" s="16">
        <v>10</v>
      </c>
      <c r="G69" s="16">
        <v>0</v>
      </c>
      <c r="H69" s="17">
        <v>32.61</v>
      </c>
      <c r="I69" s="18">
        <f>IF($B69="","",IF(CostMethod="Last Cost",IFERROR(INDEX(PurCost,MATCH(_xlfn.MAXIFS(PurRank,PurItem,$B69),PurRank,0)),$H69),IF(($G69+SUMIFS(PurQty,PurItem,$B69))=0,$H69,($G69*$H69+SUMIFS(PurTotal,PurItem,$B69))/($G69+SUMIFS(PurQty,PurItem,$B69)))))</f>
        <v>32.61</v>
      </c>
      <c r="J69" s="37">
        <v>50</v>
      </c>
      <c r="K69" s="18">
        <f t="shared" ref="K69:K132" si="8">IF(OR($B69="",$J69=""),"",$J69-$I69)</f>
        <v>17.39</v>
      </c>
      <c r="L69" s="19">
        <f t="shared" ref="L69:L132" si="9">IF(OR($K69="",$J69=0,$J69=""),"",$K69/$J69)</f>
        <v>0.3478</v>
      </c>
      <c r="M69" s="19">
        <f t="shared" ref="M69:M132" si="10">IF(OR($K69="",$I69=0,$I69=""),"",$K69/$I69)</f>
        <v>0.53327200245323525</v>
      </c>
      <c r="N69" s="20">
        <f t="shared" ref="N69:N132" si="11">IF($B69="","",$G69+SUMIFS(PurQty,PurItem,$B69)-SUMIFS(SalQty,SalItem,$B69)-SUMIFS(WoQty,WoItem,$B69)+SUMIFS(AdjQty,AdjItem,$B69)+SUMIFS(LinVarQty,LinItem,$B69,LinPosted,"YES"))</f>
        <v>9</v>
      </c>
      <c r="O69" s="18">
        <f t="shared" ref="O69:O132" si="12">IF($B69="","",$N69*$I69)</f>
        <v>293.49</v>
      </c>
      <c r="P69" s="18">
        <f t="shared" ref="P69:P132" si="13">IF(OR($B69="",$J69=""),"",$N69*$J69)</f>
        <v>450</v>
      </c>
      <c r="Q69" s="21" t="str">
        <f t="shared" ref="Q69:Q132" si="14">IF($B69="","",IF($N69&lt;0,"NEGATIVE",IF($N69&lt;=$F69,"REORDER","OK")))</f>
        <v>REORDER</v>
      </c>
      <c r="R69" s="22" t="e">
        <f ca="1">IF($B69="","",IF(_xlfn.MAXIFS(PurDate,PurItem,$B69)=0,"",_xlfn.MAXIFS(PurDate,PurItem,$B69)))</f>
        <v>#NAME?</v>
      </c>
      <c r="S69" s="20">
        <f t="shared" ref="S69:S132" si="15">IF($B69="","",SUMIFS(PurQty,PurItem,$B69))</f>
        <v>0</v>
      </c>
      <c r="U69" s="36"/>
    </row>
    <row r="70" spans="1:21" x14ac:dyDescent="0.25">
      <c r="A70" s="15" t="s">
        <v>228</v>
      </c>
      <c r="B70" s="15" t="s">
        <v>229</v>
      </c>
      <c r="C70" s="15" t="s">
        <v>187</v>
      </c>
      <c r="D70" s="15" t="s">
        <v>93</v>
      </c>
      <c r="E70" s="15" t="s">
        <v>228</v>
      </c>
      <c r="F70" s="16">
        <v>10</v>
      </c>
      <c r="G70" s="16">
        <v>0</v>
      </c>
      <c r="H70" s="17">
        <v>140.22</v>
      </c>
      <c r="I70" s="18">
        <f>IF($B70="","",IF(CostMethod="Last Cost",IFERROR(INDEX(PurCost,MATCH(_xlfn.MAXIFS(PurRank,PurItem,$B70),PurRank,0)),$H70),IF(($G70+SUMIFS(PurQty,PurItem,$B70))=0,$H70,($G70*$H70+SUMIFS(PurTotal,PurItem,$B70))/($G70+SUMIFS(PurQty,PurItem,$B70)))))</f>
        <v>140.22</v>
      </c>
      <c r="J70" s="37">
        <v>215</v>
      </c>
      <c r="K70" s="18">
        <f t="shared" si="8"/>
        <v>74.78</v>
      </c>
      <c r="L70" s="19">
        <f t="shared" si="9"/>
        <v>0.34781395348837207</v>
      </c>
      <c r="M70" s="19">
        <f t="shared" si="10"/>
        <v>0.53330480673227787</v>
      </c>
      <c r="N70" s="20">
        <f t="shared" si="11"/>
        <v>0</v>
      </c>
      <c r="O70" s="18">
        <f t="shared" si="12"/>
        <v>0</v>
      </c>
      <c r="P70" s="18">
        <f t="shared" si="13"/>
        <v>0</v>
      </c>
      <c r="Q70" s="21" t="str">
        <f t="shared" si="14"/>
        <v>REORDER</v>
      </c>
      <c r="R70" s="22" t="e">
        <f ca="1">IF($B70="","",IF(_xlfn.MAXIFS(PurDate,PurItem,$B70)=0,"",_xlfn.MAXIFS(PurDate,PurItem,$B70)))</f>
        <v>#NAME?</v>
      </c>
      <c r="S70" s="20">
        <f t="shared" si="15"/>
        <v>0</v>
      </c>
      <c r="U70" s="36"/>
    </row>
    <row r="71" spans="1:21" x14ac:dyDescent="0.25">
      <c r="A71" s="15" t="s">
        <v>230</v>
      </c>
      <c r="B71" s="15" t="s">
        <v>231</v>
      </c>
      <c r="C71" s="15" t="s">
        <v>92</v>
      </c>
      <c r="D71" s="15" t="s">
        <v>93</v>
      </c>
      <c r="E71" s="15" t="s">
        <v>230</v>
      </c>
      <c r="F71" s="16">
        <v>10</v>
      </c>
      <c r="G71" s="16">
        <v>0</v>
      </c>
      <c r="H71" s="17">
        <v>26.085000000000001</v>
      </c>
      <c r="I71" s="18">
        <f>IF($B71="","",IF(CostMethod="Last Cost",IFERROR(INDEX(PurCost,MATCH(_xlfn.MAXIFS(PurRank,PurItem,$B71),PurRank,0)),$H71),IF(($G71+SUMIFS(PurQty,PurItem,$B71))=0,$H71,($G71*$H71+SUMIFS(PurTotal,PurItem,$B71))/($G71+SUMIFS(PurQty,PurItem,$B71)))))</f>
        <v>26.085000000000001</v>
      </c>
      <c r="J71" s="37">
        <v>40</v>
      </c>
      <c r="K71" s="18">
        <f t="shared" si="8"/>
        <v>13.914999999999999</v>
      </c>
      <c r="L71" s="19">
        <f t="shared" si="9"/>
        <v>0.34787499999999999</v>
      </c>
      <c r="M71" s="19">
        <f t="shared" si="10"/>
        <v>0.53344834195898017</v>
      </c>
      <c r="N71" s="20">
        <f t="shared" si="11"/>
        <v>10</v>
      </c>
      <c r="O71" s="18">
        <f t="shared" si="12"/>
        <v>260.85000000000002</v>
      </c>
      <c r="P71" s="18">
        <f t="shared" si="13"/>
        <v>400</v>
      </c>
      <c r="Q71" s="21" t="str">
        <f t="shared" si="14"/>
        <v>REORDER</v>
      </c>
      <c r="R71" s="22" t="e">
        <f ca="1">IF($B71="","",IF(_xlfn.MAXIFS(PurDate,PurItem,$B71)=0,"",_xlfn.MAXIFS(PurDate,PurItem,$B71)))</f>
        <v>#NAME?</v>
      </c>
      <c r="S71" s="20">
        <f t="shared" si="15"/>
        <v>0</v>
      </c>
      <c r="U71" s="36"/>
    </row>
    <row r="72" spans="1:21" x14ac:dyDescent="0.25">
      <c r="A72" s="15" t="s">
        <v>232</v>
      </c>
      <c r="B72" s="15" t="s">
        <v>233</v>
      </c>
      <c r="C72" s="15" t="s">
        <v>196</v>
      </c>
      <c r="D72" s="15" t="s">
        <v>93</v>
      </c>
      <c r="E72" s="15" t="s">
        <v>232</v>
      </c>
      <c r="F72" s="16">
        <v>10</v>
      </c>
      <c r="G72" s="16">
        <v>0</v>
      </c>
      <c r="H72" s="17">
        <v>9.7799999999999994</v>
      </c>
      <c r="I72" s="18">
        <f>IF($B72="","",IF(CostMethod="Last Cost",IFERROR(INDEX(PurCost,MATCH(_xlfn.MAXIFS(PurRank,PurItem,$B72),PurRank,0)),$H72),IF(($G72+SUMIFS(PurQty,PurItem,$B72))=0,$H72,($G72*$H72+SUMIFS(PurTotal,PurItem,$B72))/($G72+SUMIFS(PurQty,PurItem,$B72)))))</f>
        <v>9.7799999999999994</v>
      </c>
      <c r="J72" s="37">
        <v>15</v>
      </c>
      <c r="K72" s="18">
        <f t="shared" si="8"/>
        <v>5.2200000000000006</v>
      </c>
      <c r="L72" s="19">
        <f t="shared" si="9"/>
        <v>0.34800000000000003</v>
      </c>
      <c r="M72" s="19">
        <f t="shared" si="10"/>
        <v>0.5337423312883437</v>
      </c>
      <c r="N72" s="20">
        <f t="shared" si="11"/>
        <v>0</v>
      </c>
      <c r="O72" s="18">
        <f t="shared" si="12"/>
        <v>0</v>
      </c>
      <c r="P72" s="18">
        <f t="shared" si="13"/>
        <v>0</v>
      </c>
      <c r="Q72" s="21" t="str">
        <f t="shared" si="14"/>
        <v>REORDER</v>
      </c>
      <c r="R72" s="22" t="e">
        <f ca="1">IF($B72="","",IF(_xlfn.MAXIFS(PurDate,PurItem,$B72)=0,"",_xlfn.MAXIFS(PurDate,PurItem,$B72)))</f>
        <v>#NAME?</v>
      </c>
      <c r="S72" s="20">
        <f t="shared" si="15"/>
        <v>0</v>
      </c>
      <c r="U72" s="36"/>
    </row>
    <row r="73" spans="1:21" x14ac:dyDescent="0.25">
      <c r="A73" s="15" t="s">
        <v>234</v>
      </c>
      <c r="B73" s="15" t="s">
        <v>235</v>
      </c>
      <c r="C73" s="15" t="s">
        <v>122</v>
      </c>
      <c r="D73" s="15" t="s">
        <v>93</v>
      </c>
      <c r="E73" s="15" t="s">
        <v>234</v>
      </c>
      <c r="F73" s="16">
        <v>10</v>
      </c>
      <c r="G73" s="16">
        <v>0</v>
      </c>
      <c r="H73" s="17">
        <v>9.7424999999999997</v>
      </c>
      <c r="I73" s="18">
        <f>IF($B73="","",IF(CostMethod="Last Cost",IFERROR(INDEX(PurCost,MATCH(_xlfn.MAXIFS(PurRank,PurItem,$B73),PurRank,0)),$H73),IF(($G73+SUMIFS(PurQty,PurItem,$B73))=0,$H73,($G73*$H73+SUMIFS(PurTotal,PurItem,$B73))/($G73+SUMIFS(PurQty,PurItem,$B73)))))</f>
        <v>9.1466666666666665</v>
      </c>
      <c r="J73" s="37">
        <v>15</v>
      </c>
      <c r="K73" s="18">
        <f t="shared" si="8"/>
        <v>5.8533333333333335</v>
      </c>
      <c r="L73" s="19">
        <f t="shared" si="9"/>
        <v>0.39022222222222225</v>
      </c>
      <c r="M73" s="19">
        <f t="shared" si="10"/>
        <v>0.63994169096209919</v>
      </c>
      <c r="N73" s="20">
        <f t="shared" si="11"/>
        <v>215</v>
      </c>
      <c r="O73" s="18">
        <f t="shared" si="12"/>
        <v>1966.5333333333333</v>
      </c>
      <c r="P73" s="18">
        <f t="shared" si="13"/>
        <v>3225</v>
      </c>
      <c r="Q73" s="21" t="str">
        <f t="shared" si="14"/>
        <v>OK</v>
      </c>
      <c r="R73" s="22" t="e">
        <f ca="1">IF($B73="","",IF(_xlfn.MAXIFS(PurDate,PurItem,$B73)=0,"",_xlfn.MAXIFS(PurDate,PurItem,$B73)))</f>
        <v>#NAME?</v>
      </c>
      <c r="S73" s="20">
        <f t="shared" si="15"/>
        <v>480</v>
      </c>
      <c r="U73" s="36"/>
    </row>
    <row r="74" spans="1:21" x14ac:dyDescent="0.25">
      <c r="A74" s="15" t="s">
        <v>236</v>
      </c>
      <c r="B74" s="15" t="s">
        <v>237</v>
      </c>
      <c r="C74" s="15" t="s">
        <v>122</v>
      </c>
      <c r="D74" s="15" t="s">
        <v>93</v>
      </c>
      <c r="E74" s="15" t="s">
        <v>236</v>
      </c>
      <c r="F74" s="16">
        <v>10</v>
      </c>
      <c r="G74" s="16">
        <v>0</v>
      </c>
      <c r="H74" s="17">
        <v>22.822500000000002</v>
      </c>
      <c r="I74" s="18">
        <f>IF($B74="","",IF(CostMethod="Last Cost",IFERROR(INDEX(PurCost,MATCH(_xlfn.MAXIFS(PurRank,PurItem,$B74),PurRank,0)),$H74),IF(($G74+SUMIFS(PurQty,PurItem,$B74))=0,$H74,($G74*$H74+SUMIFS(PurTotal,PurItem,$B74))/($G74+SUMIFS(PurQty,PurItem,$B74)))))</f>
        <v>24.16</v>
      </c>
      <c r="J74" s="37">
        <v>35</v>
      </c>
      <c r="K74" s="18">
        <f t="shared" si="8"/>
        <v>10.84</v>
      </c>
      <c r="L74" s="19">
        <f t="shared" si="9"/>
        <v>0.30971428571428572</v>
      </c>
      <c r="M74" s="19">
        <f t="shared" si="10"/>
        <v>0.44867549668874174</v>
      </c>
      <c r="N74" s="20">
        <f t="shared" si="11"/>
        <v>126</v>
      </c>
      <c r="O74" s="18">
        <f t="shared" si="12"/>
        <v>3044.16</v>
      </c>
      <c r="P74" s="18">
        <f t="shared" si="13"/>
        <v>4410</v>
      </c>
      <c r="Q74" s="21" t="str">
        <f t="shared" si="14"/>
        <v>OK</v>
      </c>
      <c r="R74" s="22" t="e">
        <f ca="1">IF($B74="","",IF(_xlfn.MAXIFS(PurDate,PurItem,$B74)=0,"",_xlfn.MAXIFS(PurDate,PurItem,$B74)))</f>
        <v>#NAME?</v>
      </c>
      <c r="S74" s="20">
        <f t="shared" si="15"/>
        <v>200</v>
      </c>
      <c r="U74" s="36"/>
    </row>
    <row r="75" spans="1:21" x14ac:dyDescent="0.25">
      <c r="A75" s="15" t="s">
        <v>238</v>
      </c>
      <c r="B75" s="15" t="s">
        <v>239</v>
      </c>
      <c r="C75" s="15" t="s">
        <v>110</v>
      </c>
      <c r="D75" s="15" t="s">
        <v>93</v>
      </c>
      <c r="E75" s="15" t="s">
        <v>238</v>
      </c>
      <c r="F75" s="16">
        <v>10</v>
      </c>
      <c r="G75" s="16">
        <v>0</v>
      </c>
      <c r="H75" s="17">
        <v>4.5674999999999999</v>
      </c>
      <c r="I75" s="18">
        <f>IF($B75="","",IF(CostMethod="Last Cost",IFERROR(INDEX(PurCost,MATCH(_xlfn.MAXIFS(PurRank,PurItem,$B75),PurRank,0)),$H75),IF(($G75+SUMIFS(PurQty,PurItem,$B75))=0,$H75,($G75*$H75+SUMIFS(PurTotal,PurItem,$B75))/($G75+SUMIFS(PurQty,PurItem,$B75)))))</f>
        <v>3.1066666666666674</v>
      </c>
      <c r="J75" s="37">
        <v>7</v>
      </c>
      <c r="K75" s="18">
        <f t="shared" si="8"/>
        <v>3.8933333333333326</v>
      </c>
      <c r="L75" s="19">
        <f t="shared" si="9"/>
        <v>0.55619047619047612</v>
      </c>
      <c r="M75" s="19">
        <f t="shared" si="10"/>
        <v>1.2532188841201712</v>
      </c>
      <c r="N75" s="20">
        <f t="shared" si="11"/>
        <v>360</v>
      </c>
      <c r="O75" s="18">
        <f t="shared" si="12"/>
        <v>1118.4000000000003</v>
      </c>
      <c r="P75" s="18">
        <f t="shared" si="13"/>
        <v>2520</v>
      </c>
      <c r="Q75" s="21" t="str">
        <f t="shared" si="14"/>
        <v>OK</v>
      </c>
      <c r="R75" s="22" t="e">
        <f ca="1">IF($B75="","",IF(_xlfn.MAXIFS(PurDate,PurItem,$B75)=0,"",_xlfn.MAXIFS(PurDate,PurItem,$B75)))</f>
        <v>#NAME?</v>
      </c>
      <c r="S75" s="20">
        <f t="shared" si="15"/>
        <v>960</v>
      </c>
      <c r="U75" s="36"/>
    </row>
    <row r="76" spans="1:21" x14ac:dyDescent="0.25">
      <c r="A76" s="15" t="s">
        <v>240</v>
      </c>
      <c r="B76" s="15" t="s">
        <v>241</v>
      </c>
      <c r="C76" s="15" t="s">
        <v>110</v>
      </c>
      <c r="D76" s="15" t="s">
        <v>93</v>
      </c>
      <c r="E76" s="15" t="s">
        <v>240</v>
      </c>
      <c r="F76" s="16">
        <v>10</v>
      </c>
      <c r="G76" s="16">
        <v>0</v>
      </c>
      <c r="H76" s="17">
        <v>13.0425</v>
      </c>
      <c r="I76" s="18">
        <f>IF($B76="","",IF(CostMethod="Last Cost",IFERROR(INDEX(PurCost,MATCH(_xlfn.MAXIFS(PurRank,PurItem,$B76),PurRank,0)),$H76),IF(($G76+SUMIFS(PurQty,PurItem,$B76))=0,$H76,($G76*$H76+SUMIFS(PurTotal,PurItem,$B76))/($G76+SUMIFS(PurQty,PurItem,$B76)))))</f>
        <v>13.0425</v>
      </c>
      <c r="J76" s="37">
        <v>20</v>
      </c>
      <c r="K76" s="18">
        <f t="shared" si="8"/>
        <v>6.9574999999999996</v>
      </c>
      <c r="L76" s="19">
        <f t="shared" si="9"/>
        <v>0.34787499999999999</v>
      </c>
      <c r="M76" s="19">
        <f t="shared" si="10"/>
        <v>0.53344834195898017</v>
      </c>
      <c r="N76" s="20">
        <f t="shared" si="11"/>
        <v>45</v>
      </c>
      <c r="O76" s="18">
        <f t="shared" si="12"/>
        <v>586.91250000000002</v>
      </c>
      <c r="P76" s="18">
        <f t="shared" si="13"/>
        <v>900</v>
      </c>
      <c r="Q76" s="21" t="str">
        <f t="shared" si="14"/>
        <v>OK</v>
      </c>
      <c r="R76" s="22" t="e">
        <f ca="1">IF($B76="","",IF(_xlfn.MAXIFS(PurDate,PurItem,$B76)=0,"",_xlfn.MAXIFS(PurDate,PurItem,$B76)))</f>
        <v>#NAME?</v>
      </c>
      <c r="S76" s="20">
        <f t="shared" si="15"/>
        <v>0</v>
      </c>
      <c r="U76" s="36"/>
    </row>
    <row r="77" spans="1:21" x14ac:dyDescent="0.25">
      <c r="A77" s="15" t="s">
        <v>242</v>
      </c>
      <c r="B77" s="15" t="s">
        <v>243</v>
      </c>
      <c r="C77" s="15" t="s">
        <v>110</v>
      </c>
      <c r="D77" s="15" t="s">
        <v>93</v>
      </c>
      <c r="E77" s="15" t="s">
        <v>242</v>
      </c>
      <c r="F77" s="16">
        <v>10</v>
      </c>
      <c r="G77" s="16">
        <v>0</v>
      </c>
      <c r="H77" s="17">
        <v>13.0425</v>
      </c>
      <c r="I77" s="18">
        <f>IF($B77="","",IF(CostMethod="Last Cost",IFERROR(INDEX(PurCost,MATCH(_xlfn.MAXIFS(PurRank,PurItem,$B77),PurRank,0)),$H77),IF(($G77+SUMIFS(PurQty,PurItem,$B77))=0,$H77,($G77*$H77+SUMIFS(PurTotal,PurItem,$B77))/($G77+SUMIFS(PurQty,PurItem,$B77)))))</f>
        <v>13.0425</v>
      </c>
      <c r="J77" s="37">
        <v>20</v>
      </c>
      <c r="K77" s="18">
        <f t="shared" si="8"/>
        <v>6.9574999999999996</v>
      </c>
      <c r="L77" s="19">
        <f t="shared" si="9"/>
        <v>0.34787499999999999</v>
      </c>
      <c r="M77" s="19">
        <f t="shared" si="10"/>
        <v>0.53344834195898017</v>
      </c>
      <c r="N77" s="20">
        <f t="shared" si="11"/>
        <v>0</v>
      </c>
      <c r="O77" s="18">
        <f t="shared" si="12"/>
        <v>0</v>
      </c>
      <c r="P77" s="18">
        <f t="shared" si="13"/>
        <v>0</v>
      </c>
      <c r="Q77" s="21" t="str">
        <f t="shared" si="14"/>
        <v>REORDER</v>
      </c>
      <c r="R77" s="22" t="e">
        <f ca="1">IF($B77="","",IF(_xlfn.MAXIFS(PurDate,PurItem,$B77)=0,"",_xlfn.MAXIFS(PurDate,PurItem,$B77)))</f>
        <v>#NAME?</v>
      </c>
      <c r="S77" s="20">
        <f t="shared" si="15"/>
        <v>0</v>
      </c>
      <c r="U77" s="36"/>
    </row>
    <row r="78" spans="1:21" x14ac:dyDescent="0.25">
      <c r="A78" s="15" t="s">
        <v>244</v>
      </c>
      <c r="B78" s="15" t="s">
        <v>245</v>
      </c>
      <c r="C78" s="15" t="s">
        <v>110</v>
      </c>
      <c r="D78" s="15" t="s">
        <v>93</v>
      </c>
      <c r="E78" s="15" t="s">
        <v>244</v>
      </c>
      <c r="F78" s="16">
        <v>10</v>
      </c>
      <c r="G78" s="16">
        <v>0</v>
      </c>
      <c r="H78" s="17">
        <v>13.0425</v>
      </c>
      <c r="I78" s="18">
        <f>IF($B78="","",IF(CostMethod="Last Cost",IFERROR(INDEX(PurCost,MATCH(_xlfn.MAXIFS(PurRank,PurItem,$B78),PurRank,0)),$H78),IF(($G78+SUMIFS(PurQty,PurItem,$B78))=0,$H78,($G78*$H78+SUMIFS(PurTotal,PurItem,$B78))/($G78+SUMIFS(PurQty,PurItem,$B78)))))</f>
        <v>13.0425</v>
      </c>
      <c r="J78" s="37">
        <v>20</v>
      </c>
      <c r="K78" s="18">
        <f t="shared" si="8"/>
        <v>6.9574999999999996</v>
      </c>
      <c r="L78" s="19">
        <f t="shared" si="9"/>
        <v>0.34787499999999999</v>
      </c>
      <c r="M78" s="19">
        <f t="shared" si="10"/>
        <v>0.53344834195898017</v>
      </c>
      <c r="N78" s="20">
        <f t="shared" si="11"/>
        <v>0</v>
      </c>
      <c r="O78" s="18">
        <f t="shared" si="12"/>
        <v>0</v>
      </c>
      <c r="P78" s="18">
        <f t="shared" si="13"/>
        <v>0</v>
      </c>
      <c r="Q78" s="21" t="str">
        <f t="shared" si="14"/>
        <v>REORDER</v>
      </c>
      <c r="R78" s="22" t="e">
        <f ca="1">IF($B78="","",IF(_xlfn.MAXIFS(PurDate,PurItem,$B78)=0,"",_xlfn.MAXIFS(PurDate,PurItem,$B78)))</f>
        <v>#NAME?</v>
      </c>
      <c r="S78" s="20">
        <f t="shared" si="15"/>
        <v>0</v>
      </c>
      <c r="U78" s="36"/>
    </row>
    <row r="79" spans="1:21" x14ac:dyDescent="0.25">
      <c r="A79" s="15" t="s">
        <v>246</v>
      </c>
      <c r="B79" s="15" t="s">
        <v>247</v>
      </c>
      <c r="C79" s="15" t="s">
        <v>110</v>
      </c>
      <c r="D79" s="15" t="s">
        <v>93</v>
      </c>
      <c r="E79" s="15" t="s">
        <v>246</v>
      </c>
      <c r="F79" s="16">
        <v>10</v>
      </c>
      <c r="G79" s="16">
        <v>0</v>
      </c>
      <c r="H79" s="17">
        <v>22.725000000000001</v>
      </c>
      <c r="I79" s="18">
        <f>IF($B79="","",IF(CostMethod="Last Cost",IFERROR(INDEX(PurCost,MATCH(_xlfn.MAXIFS(PurRank,PurItem,$B79),PurRank,0)),$H79),IF(($G79+SUMIFS(PurQty,PurItem,$B79))=0,$H79,($G79*$H79+SUMIFS(PurTotal,PurItem,$B79))/($G79+SUMIFS(PurQty,PurItem,$B79)))))</f>
        <v>22.725000000000001</v>
      </c>
      <c r="J79" s="37">
        <v>35</v>
      </c>
      <c r="K79" s="18">
        <f t="shared" si="8"/>
        <v>12.274999999999999</v>
      </c>
      <c r="L79" s="19">
        <f t="shared" si="9"/>
        <v>0.3507142857142857</v>
      </c>
      <c r="M79" s="19">
        <f t="shared" si="10"/>
        <v>0.54015401540154007</v>
      </c>
      <c r="N79" s="20">
        <f t="shared" si="11"/>
        <v>5</v>
      </c>
      <c r="O79" s="18">
        <f t="shared" si="12"/>
        <v>113.625</v>
      </c>
      <c r="P79" s="18">
        <f t="shared" si="13"/>
        <v>175</v>
      </c>
      <c r="Q79" s="21" t="str">
        <f t="shared" si="14"/>
        <v>REORDER</v>
      </c>
      <c r="R79" s="22" t="e">
        <f ca="1">IF($B79="","",IF(_xlfn.MAXIFS(PurDate,PurItem,$B79)=0,"",_xlfn.MAXIFS(PurDate,PurItem,$B79)))</f>
        <v>#NAME?</v>
      </c>
      <c r="S79" s="20">
        <f t="shared" si="15"/>
        <v>0</v>
      </c>
      <c r="U79" s="36"/>
    </row>
    <row r="80" spans="1:21" x14ac:dyDescent="0.25">
      <c r="A80" s="15" t="s">
        <v>248</v>
      </c>
      <c r="B80" s="15" t="s">
        <v>249</v>
      </c>
      <c r="C80" s="15" t="s">
        <v>110</v>
      </c>
      <c r="D80" s="15" t="s">
        <v>93</v>
      </c>
      <c r="E80" s="15" t="s">
        <v>248</v>
      </c>
      <c r="F80" s="16">
        <v>10</v>
      </c>
      <c r="G80" s="16">
        <v>0</v>
      </c>
      <c r="H80" s="17">
        <v>6.4950000000000001</v>
      </c>
      <c r="I80" s="18">
        <f>IF($B80="","",IF(CostMethod="Last Cost",IFERROR(INDEX(PurCost,MATCH(_xlfn.MAXIFS(PurRank,PurItem,$B80),PurRank,0)),$H80),IF(($G80+SUMIFS(PurQty,PurItem,$B80))=0,$H80,($G80*$H80+SUMIFS(PurTotal,PurItem,$B80))/($G80+SUMIFS(PurQty,PurItem,$B80)))))</f>
        <v>6.4950000000000001</v>
      </c>
      <c r="J80" s="37">
        <v>10</v>
      </c>
      <c r="K80" s="18">
        <f t="shared" si="8"/>
        <v>3.5049999999999999</v>
      </c>
      <c r="L80" s="19">
        <f t="shared" si="9"/>
        <v>0.35049999999999998</v>
      </c>
      <c r="M80" s="19">
        <f t="shared" si="10"/>
        <v>0.53964588144726711</v>
      </c>
      <c r="N80" s="20">
        <f t="shared" si="11"/>
        <v>0</v>
      </c>
      <c r="O80" s="18">
        <f t="shared" si="12"/>
        <v>0</v>
      </c>
      <c r="P80" s="18">
        <f t="shared" si="13"/>
        <v>0</v>
      </c>
      <c r="Q80" s="21" t="str">
        <f t="shared" si="14"/>
        <v>REORDER</v>
      </c>
      <c r="R80" s="22" t="e">
        <f ca="1">IF($B80="","",IF(_xlfn.MAXIFS(PurDate,PurItem,$B80)=0,"",_xlfn.MAXIFS(PurDate,PurItem,$B80)))</f>
        <v>#NAME?</v>
      </c>
      <c r="S80" s="20">
        <f t="shared" si="15"/>
        <v>0</v>
      </c>
      <c r="U80" s="36"/>
    </row>
    <row r="81" spans="1:21" x14ac:dyDescent="0.25">
      <c r="A81" s="15" t="s">
        <v>250</v>
      </c>
      <c r="B81" s="15" t="s">
        <v>251</v>
      </c>
      <c r="C81" s="15" t="s">
        <v>117</v>
      </c>
      <c r="D81" s="15" t="s">
        <v>93</v>
      </c>
      <c r="E81" s="15" t="s">
        <v>250</v>
      </c>
      <c r="F81" s="16">
        <v>10</v>
      </c>
      <c r="G81" s="16">
        <v>0</v>
      </c>
      <c r="H81" s="17">
        <v>29.22</v>
      </c>
      <c r="I81" s="18">
        <f>IF($B81="","",IF(CostMethod="Last Cost",IFERROR(INDEX(PurCost,MATCH(_xlfn.MAXIFS(PurRank,PurItem,$B81),PurRank,0)),$H81),IF(($G81+SUMIFS(PurQty,PurItem,$B81))=0,$H81,($G81*$H81+SUMIFS(PurTotal,PurItem,$B81))/($G81+SUMIFS(PurQty,PurItem,$B81)))))</f>
        <v>29.22</v>
      </c>
      <c r="J81" s="37">
        <v>45</v>
      </c>
      <c r="K81" s="18">
        <f t="shared" si="8"/>
        <v>15.780000000000001</v>
      </c>
      <c r="L81" s="19">
        <f t="shared" si="9"/>
        <v>0.35066666666666668</v>
      </c>
      <c r="M81" s="19">
        <f t="shared" si="10"/>
        <v>0.54004106776180705</v>
      </c>
      <c r="N81" s="20">
        <f t="shared" si="11"/>
        <v>4</v>
      </c>
      <c r="O81" s="18">
        <f t="shared" si="12"/>
        <v>116.88</v>
      </c>
      <c r="P81" s="18">
        <f t="shared" si="13"/>
        <v>180</v>
      </c>
      <c r="Q81" s="21" t="str">
        <f t="shared" si="14"/>
        <v>REORDER</v>
      </c>
      <c r="R81" s="22" t="e">
        <f ca="1">IF($B81="","",IF(_xlfn.MAXIFS(PurDate,PurItem,$B81)=0,"",_xlfn.MAXIFS(PurDate,PurItem,$B81)))</f>
        <v>#NAME?</v>
      </c>
      <c r="S81" s="20">
        <f t="shared" si="15"/>
        <v>0</v>
      </c>
      <c r="U81" s="36"/>
    </row>
    <row r="82" spans="1:21" x14ac:dyDescent="0.25">
      <c r="A82" s="15" t="s">
        <v>252</v>
      </c>
      <c r="B82" s="15" t="s">
        <v>253</v>
      </c>
      <c r="C82" s="15" t="s">
        <v>110</v>
      </c>
      <c r="D82" s="15" t="s">
        <v>93</v>
      </c>
      <c r="E82" s="15" t="s">
        <v>252</v>
      </c>
      <c r="F82" s="16">
        <v>10</v>
      </c>
      <c r="G82" s="16">
        <v>0</v>
      </c>
      <c r="H82" s="17">
        <v>16.305</v>
      </c>
      <c r="I82" s="18">
        <f>IF($B82="","",IF(CostMethod="Last Cost",IFERROR(INDEX(PurCost,MATCH(_xlfn.MAXIFS(PurRank,PurItem,$B82),PurRank,0)),$H82),IF(($G82+SUMIFS(PurQty,PurItem,$B82))=0,$H82,($G82*$H82+SUMIFS(PurTotal,PurItem,$B82))/($G82+SUMIFS(PurQty,PurItem,$B82)))))</f>
        <v>16.305</v>
      </c>
      <c r="J82" s="37">
        <v>25</v>
      </c>
      <c r="K82" s="18">
        <f t="shared" si="8"/>
        <v>8.6950000000000003</v>
      </c>
      <c r="L82" s="19">
        <f t="shared" si="9"/>
        <v>0.3478</v>
      </c>
      <c r="M82" s="19">
        <f t="shared" si="10"/>
        <v>0.53327200245323525</v>
      </c>
      <c r="N82" s="20">
        <f t="shared" si="11"/>
        <v>0</v>
      </c>
      <c r="O82" s="18">
        <f t="shared" si="12"/>
        <v>0</v>
      </c>
      <c r="P82" s="18">
        <f t="shared" si="13"/>
        <v>0</v>
      </c>
      <c r="Q82" s="21" t="str">
        <f t="shared" si="14"/>
        <v>REORDER</v>
      </c>
      <c r="R82" s="22" t="e">
        <f ca="1">IF($B82="","",IF(_xlfn.MAXIFS(PurDate,PurItem,$B82)=0,"",_xlfn.MAXIFS(PurDate,PurItem,$B82)))</f>
        <v>#NAME?</v>
      </c>
      <c r="S82" s="20">
        <f t="shared" si="15"/>
        <v>0</v>
      </c>
      <c r="U82" s="36"/>
    </row>
    <row r="83" spans="1:21" x14ac:dyDescent="0.25">
      <c r="A83" s="15" t="s">
        <v>254</v>
      </c>
      <c r="B83" s="15" t="s">
        <v>255</v>
      </c>
      <c r="C83" s="15" t="s">
        <v>110</v>
      </c>
      <c r="D83" s="15" t="s">
        <v>93</v>
      </c>
      <c r="E83" s="15" t="s">
        <v>254</v>
      </c>
      <c r="F83" s="16">
        <v>10</v>
      </c>
      <c r="G83" s="16">
        <v>0</v>
      </c>
      <c r="H83" s="17">
        <v>13.0425</v>
      </c>
      <c r="I83" s="18">
        <f>IF($B83="","",IF(CostMethod="Last Cost",IFERROR(INDEX(PurCost,MATCH(_xlfn.MAXIFS(PurRank,PurItem,$B83),PurRank,0)),$H83),IF(($G83+SUMIFS(PurQty,PurItem,$B83))=0,$H83,($G83*$H83+SUMIFS(PurTotal,PurItem,$B83))/($G83+SUMIFS(PurQty,PurItem,$B83)))))</f>
        <v>13.0425</v>
      </c>
      <c r="J83" s="37">
        <v>20</v>
      </c>
      <c r="K83" s="18">
        <f t="shared" si="8"/>
        <v>6.9574999999999996</v>
      </c>
      <c r="L83" s="19">
        <f t="shared" si="9"/>
        <v>0.34787499999999999</v>
      </c>
      <c r="M83" s="19">
        <f t="shared" si="10"/>
        <v>0.53344834195898017</v>
      </c>
      <c r="N83" s="20">
        <f t="shared" si="11"/>
        <v>0</v>
      </c>
      <c r="O83" s="18">
        <f t="shared" si="12"/>
        <v>0</v>
      </c>
      <c r="P83" s="18">
        <f t="shared" si="13"/>
        <v>0</v>
      </c>
      <c r="Q83" s="21" t="str">
        <f t="shared" si="14"/>
        <v>REORDER</v>
      </c>
      <c r="R83" s="22" t="e">
        <f ca="1">IF($B83="","",IF(_xlfn.MAXIFS(PurDate,PurItem,$B83)=0,"",_xlfn.MAXIFS(PurDate,PurItem,$B83)))</f>
        <v>#NAME?</v>
      </c>
      <c r="S83" s="20">
        <f t="shared" si="15"/>
        <v>0</v>
      </c>
      <c r="U83" s="36"/>
    </row>
    <row r="84" spans="1:21" x14ac:dyDescent="0.25">
      <c r="A84" s="15" t="s">
        <v>256</v>
      </c>
      <c r="B84" s="15" t="s">
        <v>257</v>
      </c>
      <c r="C84" s="15" t="s">
        <v>92</v>
      </c>
      <c r="D84" s="15" t="s">
        <v>93</v>
      </c>
      <c r="E84" s="15" t="s">
        <v>256</v>
      </c>
      <c r="F84" s="16">
        <v>10</v>
      </c>
      <c r="G84" s="16">
        <v>0</v>
      </c>
      <c r="H84" s="17">
        <v>5.22</v>
      </c>
      <c r="I84" s="18">
        <f>IF($B84="","",IF(CostMethod="Last Cost",IFERROR(INDEX(PurCost,MATCH(_xlfn.MAXIFS(PurRank,PurItem,$B84),PurRank,0)),$H84),IF(($G84+SUMIFS(PurQty,PurItem,$B84))=0,$H84,($G84*$H84+SUMIFS(PurTotal,PurItem,$B84))/($G84+SUMIFS(PurQty,PurItem,$B84)))))</f>
        <v>5.22</v>
      </c>
      <c r="J84" s="37">
        <v>2.8</v>
      </c>
      <c r="K84" s="18">
        <f t="shared" si="8"/>
        <v>-2.42</v>
      </c>
      <c r="L84" s="19">
        <f t="shared" si="9"/>
        <v>-0.86428571428571432</v>
      </c>
      <c r="M84" s="19">
        <f t="shared" si="10"/>
        <v>-0.46360153256704983</v>
      </c>
      <c r="N84" s="20">
        <f t="shared" si="11"/>
        <v>0</v>
      </c>
      <c r="O84" s="18">
        <f t="shared" si="12"/>
        <v>0</v>
      </c>
      <c r="P84" s="18">
        <f t="shared" si="13"/>
        <v>0</v>
      </c>
      <c r="Q84" s="21" t="str">
        <f t="shared" si="14"/>
        <v>REORDER</v>
      </c>
      <c r="R84" s="22" t="e">
        <f ca="1">IF($B84="","",IF(_xlfn.MAXIFS(PurDate,PurItem,$B84)=0,"",_xlfn.MAXIFS(PurDate,PurItem,$B84)))</f>
        <v>#NAME?</v>
      </c>
      <c r="S84" s="20">
        <f t="shared" si="15"/>
        <v>0</v>
      </c>
      <c r="U84" s="36"/>
    </row>
    <row r="85" spans="1:21" x14ac:dyDescent="0.25">
      <c r="A85" s="15" t="s">
        <v>258</v>
      </c>
      <c r="B85" s="15" t="s">
        <v>259</v>
      </c>
      <c r="C85" s="15" t="s">
        <v>110</v>
      </c>
      <c r="D85" s="15" t="s">
        <v>93</v>
      </c>
      <c r="E85" s="15" t="s">
        <v>258</v>
      </c>
      <c r="F85" s="16">
        <v>10</v>
      </c>
      <c r="G85" s="16">
        <v>0</v>
      </c>
      <c r="H85" s="17">
        <v>22.822500000000002</v>
      </c>
      <c r="I85" s="18">
        <f>IF($B85="","",IF(CostMethod="Last Cost",IFERROR(INDEX(PurCost,MATCH(_xlfn.MAXIFS(PurRank,PurItem,$B85),PurRank,0)),$H85),IF(($G85+SUMIFS(PurQty,PurItem,$B85))=0,$H85,($G85*$H85+SUMIFS(PurTotal,PurItem,$B85))/($G85+SUMIFS(PurQty,PurItem,$B85)))))</f>
        <v>22.822500000000002</v>
      </c>
      <c r="J85" s="37">
        <v>35</v>
      </c>
      <c r="K85" s="18">
        <f t="shared" si="8"/>
        <v>12.177499999999998</v>
      </c>
      <c r="L85" s="19">
        <f t="shared" si="9"/>
        <v>0.34792857142857136</v>
      </c>
      <c r="M85" s="19">
        <f t="shared" si="10"/>
        <v>0.53357432358418222</v>
      </c>
      <c r="N85" s="20">
        <f t="shared" si="11"/>
        <v>0</v>
      </c>
      <c r="O85" s="18">
        <f t="shared" si="12"/>
        <v>0</v>
      </c>
      <c r="P85" s="18">
        <f t="shared" si="13"/>
        <v>0</v>
      </c>
      <c r="Q85" s="21" t="str">
        <f t="shared" si="14"/>
        <v>REORDER</v>
      </c>
      <c r="R85" s="22" t="e">
        <f ca="1">IF($B85="","",IF(_xlfn.MAXIFS(PurDate,PurItem,$B85)=0,"",_xlfn.MAXIFS(PurDate,PurItem,$B85)))</f>
        <v>#NAME?</v>
      </c>
      <c r="S85" s="20">
        <f t="shared" si="15"/>
        <v>0</v>
      </c>
      <c r="U85" s="36"/>
    </row>
    <row r="86" spans="1:21" x14ac:dyDescent="0.25">
      <c r="A86" s="15" t="s">
        <v>260</v>
      </c>
      <c r="B86" s="15" t="s">
        <v>261</v>
      </c>
      <c r="C86" s="15" t="s">
        <v>196</v>
      </c>
      <c r="D86" s="15" t="s">
        <v>93</v>
      </c>
      <c r="E86" s="15" t="s">
        <v>260</v>
      </c>
      <c r="F86" s="16">
        <v>10</v>
      </c>
      <c r="G86" s="16">
        <v>0</v>
      </c>
      <c r="H86" s="17">
        <v>11.737500000000001</v>
      </c>
      <c r="I86" s="18">
        <f>IF($B86="","",IF(CostMethod="Last Cost",IFERROR(INDEX(PurCost,MATCH(_xlfn.MAXIFS(PurRank,PurItem,$B86),PurRank,0)),$H86),IF(($G86+SUMIFS(PurQty,PurItem,$B86))=0,$H86,($G86*$H86+SUMIFS(PurTotal,PurItem,$B86))/($G86+SUMIFS(PurQty,PurItem,$B86)))))</f>
        <v>11.737500000000001</v>
      </c>
      <c r="J86" s="37">
        <v>18</v>
      </c>
      <c r="K86" s="18">
        <f t="shared" si="8"/>
        <v>6.2624999999999993</v>
      </c>
      <c r="L86" s="19">
        <f t="shared" si="9"/>
        <v>0.34791666666666665</v>
      </c>
      <c r="M86" s="19">
        <f t="shared" si="10"/>
        <v>0.53354632587859419</v>
      </c>
      <c r="N86" s="20">
        <f t="shared" si="11"/>
        <v>0</v>
      </c>
      <c r="O86" s="18">
        <f t="shared" si="12"/>
        <v>0</v>
      </c>
      <c r="P86" s="18">
        <f t="shared" si="13"/>
        <v>0</v>
      </c>
      <c r="Q86" s="21" t="str">
        <f t="shared" si="14"/>
        <v>REORDER</v>
      </c>
      <c r="R86" s="22" t="e">
        <f ca="1">IF($B86="","",IF(_xlfn.MAXIFS(PurDate,PurItem,$B86)=0,"",_xlfn.MAXIFS(PurDate,PurItem,$B86)))</f>
        <v>#NAME?</v>
      </c>
      <c r="S86" s="20">
        <f t="shared" si="15"/>
        <v>0</v>
      </c>
      <c r="U86" s="36"/>
    </row>
    <row r="87" spans="1:21" x14ac:dyDescent="0.25">
      <c r="A87" s="15" t="s">
        <v>262</v>
      </c>
      <c r="B87" s="15" t="s">
        <v>263</v>
      </c>
      <c r="C87" s="15" t="s">
        <v>110</v>
      </c>
      <c r="D87" s="15" t="s">
        <v>93</v>
      </c>
      <c r="E87" s="15" t="s">
        <v>262</v>
      </c>
      <c r="F87" s="16">
        <v>10</v>
      </c>
      <c r="G87" s="16">
        <v>0</v>
      </c>
      <c r="H87" s="17">
        <v>32.61</v>
      </c>
      <c r="I87" s="18">
        <f>IF($B87="","",IF(CostMethod="Last Cost",IFERROR(INDEX(PurCost,MATCH(_xlfn.MAXIFS(PurRank,PurItem,$B87),PurRank,0)),$H87),IF(($G87+SUMIFS(PurQty,PurItem,$B87))=0,$H87,($G87*$H87+SUMIFS(PurTotal,PurItem,$B87))/($G87+SUMIFS(PurQty,PurItem,$B87)))))</f>
        <v>32.61</v>
      </c>
      <c r="J87" s="37">
        <v>50</v>
      </c>
      <c r="K87" s="18">
        <f t="shared" si="8"/>
        <v>17.39</v>
      </c>
      <c r="L87" s="19">
        <f t="shared" si="9"/>
        <v>0.3478</v>
      </c>
      <c r="M87" s="19">
        <f t="shared" si="10"/>
        <v>0.53327200245323525</v>
      </c>
      <c r="N87" s="20">
        <f t="shared" si="11"/>
        <v>0</v>
      </c>
      <c r="O87" s="18">
        <f t="shared" si="12"/>
        <v>0</v>
      </c>
      <c r="P87" s="18">
        <f t="shared" si="13"/>
        <v>0</v>
      </c>
      <c r="Q87" s="21" t="str">
        <f t="shared" si="14"/>
        <v>REORDER</v>
      </c>
      <c r="R87" s="22" t="e">
        <f ca="1">IF($B87="","",IF(_xlfn.MAXIFS(PurDate,PurItem,$B87)=0,"",_xlfn.MAXIFS(PurDate,PurItem,$B87)))</f>
        <v>#NAME?</v>
      </c>
      <c r="S87" s="20">
        <f t="shared" si="15"/>
        <v>0</v>
      </c>
      <c r="U87" s="36"/>
    </row>
    <row r="88" spans="1:21" x14ac:dyDescent="0.25">
      <c r="A88" s="15" t="s">
        <v>264</v>
      </c>
      <c r="B88" s="15" t="s">
        <v>265</v>
      </c>
      <c r="C88" s="15" t="s">
        <v>110</v>
      </c>
      <c r="D88" s="15" t="s">
        <v>93</v>
      </c>
      <c r="E88" s="15" t="s">
        <v>264</v>
      </c>
      <c r="F88" s="16">
        <v>10</v>
      </c>
      <c r="G88" s="16">
        <v>0</v>
      </c>
      <c r="H88" s="17">
        <v>18.75</v>
      </c>
      <c r="I88" s="18">
        <f>IF($B88="","",IF(CostMethod="Last Cost",IFERROR(INDEX(PurCost,MATCH(_xlfn.MAXIFS(PurRank,PurItem,$B88),PurRank,0)),$H88),IF(($G88+SUMIFS(PurQty,PurItem,$B88))=0,$H88,($G88*$H88+SUMIFS(PurTotal,PurItem,$B88))/($G88+SUMIFS(PurQty,PurItem,$B88)))))</f>
        <v>18.75</v>
      </c>
      <c r="J88" s="37">
        <v>25</v>
      </c>
      <c r="K88" s="18">
        <f t="shared" si="8"/>
        <v>6.25</v>
      </c>
      <c r="L88" s="19">
        <f t="shared" si="9"/>
        <v>0.25</v>
      </c>
      <c r="M88" s="19">
        <f t="shared" si="10"/>
        <v>0.33333333333333331</v>
      </c>
      <c r="N88" s="20">
        <f t="shared" si="11"/>
        <v>12</v>
      </c>
      <c r="O88" s="18">
        <f t="shared" si="12"/>
        <v>225</v>
      </c>
      <c r="P88" s="18">
        <f t="shared" si="13"/>
        <v>300</v>
      </c>
      <c r="Q88" s="21" t="str">
        <f t="shared" si="14"/>
        <v>OK</v>
      </c>
      <c r="R88" s="22" t="e">
        <f ca="1">IF($B88="","",IF(_xlfn.MAXIFS(PurDate,PurItem,$B88)=0,"",_xlfn.MAXIFS(PurDate,PurItem,$B88)))</f>
        <v>#NAME?</v>
      </c>
      <c r="S88" s="20">
        <f t="shared" si="15"/>
        <v>0</v>
      </c>
      <c r="U88" s="36"/>
    </row>
    <row r="89" spans="1:21" x14ac:dyDescent="0.25">
      <c r="A89" s="15" t="s">
        <v>266</v>
      </c>
      <c r="B89" s="15" t="s">
        <v>267</v>
      </c>
      <c r="C89" s="15" t="s">
        <v>101</v>
      </c>
      <c r="D89" s="15" t="s">
        <v>93</v>
      </c>
      <c r="E89" s="15" t="s">
        <v>266</v>
      </c>
      <c r="F89" s="16">
        <v>10</v>
      </c>
      <c r="G89" s="16">
        <v>0</v>
      </c>
      <c r="H89" s="17">
        <v>6.5250000000000004</v>
      </c>
      <c r="I89" s="18">
        <f>IF($B89="","",IF(CostMethod="Last Cost",IFERROR(INDEX(PurCost,MATCH(_xlfn.MAXIFS(PurRank,PurItem,$B89),PurRank,0)),$H89),IF(($G89+SUMIFS(PurQty,PurItem,$B89))=0,$H89,($G89*$H89+SUMIFS(PurTotal,PurItem,$B89))/($G89+SUMIFS(PurQty,PurItem,$B89)))))</f>
        <v>6.5250000000000004</v>
      </c>
      <c r="J89" s="37">
        <v>10</v>
      </c>
      <c r="K89" s="18">
        <f t="shared" si="8"/>
        <v>3.4749999999999996</v>
      </c>
      <c r="L89" s="19">
        <f t="shared" si="9"/>
        <v>0.34749999999999998</v>
      </c>
      <c r="M89" s="19">
        <f t="shared" si="10"/>
        <v>0.53256704980842906</v>
      </c>
      <c r="N89" s="20">
        <f t="shared" si="11"/>
        <v>0</v>
      </c>
      <c r="O89" s="18">
        <f t="shared" si="12"/>
        <v>0</v>
      </c>
      <c r="P89" s="18">
        <f t="shared" si="13"/>
        <v>0</v>
      </c>
      <c r="Q89" s="21" t="str">
        <f t="shared" si="14"/>
        <v>REORDER</v>
      </c>
      <c r="R89" s="22" t="e">
        <f ca="1">IF($B89="","",IF(_xlfn.MAXIFS(PurDate,PurItem,$B89)=0,"",_xlfn.MAXIFS(PurDate,PurItem,$B89)))</f>
        <v>#NAME?</v>
      </c>
      <c r="S89" s="20">
        <f t="shared" si="15"/>
        <v>0</v>
      </c>
      <c r="U89" s="36"/>
    </row>
    <row r="90" spans="1:21" x14ac:dyDescent="0.25">
      <c r="A90" s="15" t="s">
        <v>268</v>
      </c>
      <c r="B90" s="15" t="s">
        <v>269</v>
      </c>
      <c r="C90" s="15" t="s">
        <v>101</v>
      </c>
      <c r="D90" s="15" t="s">
        <v>93</v>
      </c>
      <c r="E90" s="15" t="s">
        <v>268</v>
      </c>
      <c r="F90" s="16">
        <v>10</v>
      </c>
      <c r="G90" s="16">
        <v>0</v>
      </c>
      <c r="H90" s="17">
        <v>6.5250000000000004</v>
      </c>
      <c r="I90" s="18">
        <f>IF($B90="","",IF(CostMethod="Last Cost",IFERROR(INDEX(PurCost,MATCH(_xlfn.MAXIFS(PurRank,PurItem,$B90),PurRank,0)),$H90),IF(($G90+SUMIFS(PurQty,PurItem,$B90))=0,$H90,($G90*$H90+SUMIFS(PurTotal,PurItem,$B90))/($G90+SUMIFS(PurQty,PurItem,$B90)))))</f>
        <v>6.5250000000000004</v>
      </c>
      <c r="J90" s="37">
        <v>10</v>
      </c>
      <c r="K90" s="18">
        <f t="shared" si="8"/>
        <v>3.4749999999999996</v>
      </c>
      <c r="L90" s="19">
        <f t="shared" si="9"/>
        <v>0.34749999999999998</v>
      </c>
      <c r="M90" s="19">
        <f t="shared" si="10"/>
        <v>0.53256704980842906</v>
      </c>
      <c r="N90" s="20">
        <f t="shared" si="11"/>
        <v>0</v>
      </c>
      <c r="O90" s="18">
        <f t="shared" si="12"/>
        <v>0</v>
      </c>
      <c r="P90" s="18">
        <f t="shared" si="13"/>
        <v>0</v>
      </c>
      <c r="Q90" s="21" t="str">
        <f t="shared" si="14"/>
        <v>REORDER</v>
      </c>
      <c r="R90" s="22" t="e">
        <f ca="1">IF($B90="","",IF(_xlfn.MAXIFS(PurDate,PurItem,$B90)=0,"",_xlfn.MAXIFS(PurDate,PurItem,$B90)))</f>
        <v>#NAME?</v>
      </c>
      <c r="S90" s="20">
        <f t="shared" si="15"/>
        <v>0</v>
      </c>
      <c r="U90" s="36"/>
    </row>
    <row r="91" spans="1:21" x14ac:dyDescent="0.25">
      <c r="A91" s="15" t="s">
        <v>270</v>
      </c>
      <c r="B91" s="15" t="s">
        <v>271</v>
      </c>
      <c r="C91" s="15" t="s">
        <v>101</v>
      </c>
      <c r="D91" s="15" t="s">
        <v>93</v>
      </c>
      <c r="E91" s="15" t="s">
        <v>270</v>
      </c>
      <c r="F91" s="16">
        <v>10</v>
      </c>
      <c r="G91" s="16">
        <v>0</v>
      </c>
      <c r="H91" s="17">
        <v>6.5250000000000004</v>
      </c>
      <c r="I91" s="18">
        <f>IF($B91="","",IF(CostMethod="Last Cost",IFERROR(INDEX(PurCost,MATCH(_xlfn.MAXIFS(PurRank,PurItem,$B91),PurRank,0)),$H91),IF(($G91+SUMIFS(PurQty,PurItem,$B91))=0,$H91,($G91*$H91+SUMIFS(PurTotal,PurItem,$B91))/($G91+SUMIFS(PurQty,PurItem,$B91)))))</f>
        <v>6.5250000000000004</v>
      </c>
      <c r="J91" s="37">
        <v>10</v>
      </c>
      <c r="K91" s="18">
        <f t="shared" si="8"/>
        <v>3.4749999999999996</v>
      </c>
      <c r="L91" s="19">
        <f t="shared" si="9"/>
        <v>0.34749999999999998</v>
      </c>
      <c r="M91" s="19">
        <f t="shared" si="10"/>
        <v>0.53256704980842906</v>
      </c>
      <c r="N91" s="20">
        <f t="shared" si="11"/>
        <v>0</v>
      </c>
      <c r="O91" s="18">
        <f t="shared" si="12"/>
        <v>0</v>
      </c>
      <c r="P91" s="18">
        <f t="shared" si="13"/>
        <v>0</v>
      </c>
      <c r="Q91" s="21" t="str">
        <f t="shared" si="14"/>
        <v>REORDER</v>
      </c>
      <c r="R91" s="22" t="e">
        <f ca="1">IF($B91="","",IF(_xlfn.MAXIFS(PurDate,PurItem,$B91)=0,"",_xlfn.MAXIFS(PurDate,PurItem,$B91)))</f>
        <v>#NAME?</v>
      </c>
      <c r="S91" s="20">
        <f t="shared" si="15"/>
        <v>0</v>
      </c>
      <c r="U91" s="36"/>
    </row>
    <row r="92" spans="1:21" x14ac:dyDescent="0.25">
      <c r="A92" s="15" t="s">
        <v>272</v>
      </c>
      <c r="B92" s="15" t="s">
        <v>273</v>
      </c>
      <c r="C92" s="15" t="s">
        <v>101</v>
      </c>
      <c r="D92" s="15" t="s">
        <v>93</v>
      </c>
      <c r="E92" s="15" t="s">
        <v>272</v>
      </c>
      <c r="F92" s="16">
        <v>10</v>
      </c>
      <c r="G92" s="16">
        <v>0</v>
      </c>
      <c r="H92" s="17">
        <v>22.822500000000002</v>
      </c>
      <c r="I92" s="18">
        <f>IF($B92="","",IF(CostMethod="Last Cost",IFERROR(INDEX(PurCost,MATCH(_xlfn.MAXIFS(PurRank,PurItem,$B92),PurRank,0)),$H92),IF(($G92+SUMIFS(PurQty,PurItem,$B92))=0,$H92,($G92*$H92+SUMIFS(PurTotal,PurItem,$B92))/($G92+SUMIFS(PurQty,PurItem,$B92)))))</f>
        <v>22.822500000000002</v>
      </c>
      <c r="J92" s="37">
        <v>35</v>
      </c>
      <c r="K92" s="18">
        <f t="shared" si="8"/>
        <v>12.177499999999998</v>
      </c>
      <c r="L92" s="19">
        <f t="shared" si="9"/>
        <v>0.34792857142857136</v>
      </c>
      <c r="M92" s="19">
        <f t="shared" si="10"/>
        <v>0.53357432358418222</v>
      </c>
      <c r="N92" s="20">
        <f t="shared" si="11"/>
        <v>0</v>
      </c>
      <c r="O92" s="18">
        <f t="shared" si="12"/>
        <v>0</v>
      </c>
      <c r="P92" s="18">
        <f t="shared" si="13"/>
        <v>0</v>
      </c>
      <c r="Q92" s="21" t="str">
        <f t="shared" si="14"/>
        <v>REORDER</v>
      </c>
      <c r="R92" s="22" t="e">
        <f ca="1">IF($B92="","",IF(_xlfn.MAXIFS(PurDate,PurItem,$B92)=0,"",_xlfn.MAXIFS(PurDate,PurItem,$B92)))</f>
        <v>#NAME?</v>
      </c>
      <c r="S92" s="20">
        <f t="shared" si="15"/>
        <v>0</v>
      </c>
      <c r="U92" s="36"/>
    </row>
    <row r="93" spans="1:21" x14ac:dyDescent="0.25">
      <c r="A93" s="15" t="s">
        <v>274</v>
      </c>
      <c r="B93" s="15" t="s">
        <v>275</v>
      </c>
      <c r="C93" s="15" t="s">
        <v>101</v>
      </c>
      <c r="D93" s="15" t="s">
        <v>93</v>
      </c>
      <c r="E93" s="15" t="s">
        <v>274</v>
      </c>
      <c r="F93" s="16">
        <v>10</v>
      </c>
      <c r="G93" s="16">
        <v>0</v>
      </c>
      <c r="H93" s="17">
        <v>12.99</v>
      </c>
      <c r="I93" s="18">
        <f>IF($B93="","",IF(CostMethod="Last Cost",IFERROR(INDEX(PurCost,MATCH(_xlfn.MAXIFS(PurRank,PurItem,$B93),PurRank,0)),$H93),IF(($G93+SUMIFS(PurQty,PurItem,$B93))=0,$H93,($G93*$H93+SUMIFS(PurTotal,PurItem,$B93))/($G93+SUMIFS(PurQty,PurItem,$B93)))))</f>
        <v>12.99</v>
      </c>
      <c r="J93" s="37">
        <v>20</v>
      </c>
      <c r="K93" s="18">
        <f t="shared" si="8"/>
        <v>7.01</v>
      </c>
      <c r="L93" s="19">
        <f t="shared" si="9"/>
        <v>0.35049999999999998</v>
      </c>
      <c r="M93" s="19">
        <f t="shared" si="10"/>
        <v>0.53964588144726711</v>
      </c>
      <c r="N93" s="20">
        <f t="shared" si="11"/>
        <v>0</v>
      </c>
      <c r="O93" s="18">
        <f t="shared" si="12"/>
        <v>0</v>
      </c>
      <c r="P93" s="18">
        <f t="shared" si="13"/>
        <v>0</v>
      </c>
      <c r="Q93" s="21" t="str">
        <f t="shared" si="14"/>
        <v>REORDER</v>
      </c>
      <c r="R93" s="22" t="e">
        <f ca="1">IF($B93="","",IF(_xlfn.MAXIFS(PurDate,PurItem,$B93)=0,"",_xlfn.MAXIFS(PurDate,PurItem,$B93)))</f>
        <v>#NAME?</v>
      </c>
      <c r="S93" s="20">
        <f t="shared" si="15"/>
        <v>0</v>
      </c>
      <c r="U93" s="36"/>
    </row>
    <row r="94" spans="1:21" x14ac:dyDescent="0.25">
      <c r="A94" s="15" t="s">
        <v>276</v>
      </c>
      <c r="B94" s="15" t="s">
        <v>277</v>
      </c>
      <c r="C94" s="15" t="s">
        <v>101</v>
      </c>
      <c r="D94" s="15" t="s">
        <v>93</v>
      </c>
      <c r="E94" s="15" t="s">
        <v>276</v>
      </c>
      <c r="F94" s="16">
        <v>10</v>
      </c>
      <c r="G94" s="16">
        <v>0</v>
      </c>
      <c r="H94" s="17">
        <v>22.725000000000001</v>
      </c>
      <c r="I94" s="18">
        <f>IF($B94="","",IF(CostMethod="Last Cost",IFERROR(INDEX(PurCost,MATCH(_xlfn.MAXIFS(PurRank,PurItem,$B94),PurRank,0)),$H94),IF(($G94+SUMIFS(PurQty,PurItem,$B94))=0,$H94,($G94*$H94+SUMIFS(PurTotal,PurItem,$B94))/($G94+SUMIFS(PurQty,PurItem,$B94)))))</f>
        <v>22.725000000000001</v>
      </c>
      <c r="J94" s="37">
        <v>35</v>
      </c>
      <c r="K94" s="18">
        <f t="shared" si="8"/>
        <v>12.274999999999999</v>
      </c>
      <c r="L94" s="19">
        <f t="shared" si="9"/>
        <v>0.3507142857142857</v>
      </c>
      <c r="M94" s="19">
        <f t="shared" si="10"/>
        <v>0.54015401540154007</v>
      </c>
      <c r="N94" s="20">
        <f t="shared" si="11"/>
        <v>0</v>
      </c>
      <c r="O94" s="18">
        <f t="shared" si="12"/>
        <v>0</v>
      </c>
      <c r="P94" s="18">
        <f t="shared" si="13"/>
        <v>0</v>
      </c>
      <c r="Q94" s="21" t="str">
        <f t="shared" si="14"/>
        <v>REORDER</v>
      </c>
      <c r="R94" s="22" t="e">
        <f ca="1">IF($B94="","",IF(_xlfn.MAXIFS(PurDate,PurItem,$B94)=0,"",_xlfn.MAXIFS(PurDate,PurItem,$B94)))</f>
        <v>#NAME?</v>
      </c>
      <c r="S94" s="20">
        <f t="shared" si="15"/>
        <v>0</v>
      </c>
      <c r="U94" s="36"/>
    </row>
    <row r="95" spans="1:21" x14ac:dyDescent="0.25">
      <c r="A95" s="15" t="s">
        <v>278</v>
      </c>
      <c r="B95" s="15" t="s">
        <v>279</v>
      </c>
      <c r="C95" s="15" t="s">
        <v>101</v>
      </c>
      <c r="D95" s="15" t="s">
        <v>93</v>
      </c>
      <c r="E95" s="15" t="s">
        <v>278</v>
      </c>
      <c r="F95" s="16">
        <v>10</v>
      </c>
      <c r="G95" s="16">
        <v>0</v>
      </c>
      <c r="H95" s="17">
        <v>12.99</v>
      </c>
      <c r="I95" s="18">
        <f>IF($B95="","",IF(CostMethod="Last Cost",IFERROR(INDEX(PurCost,MATCH(_xlfn.MAXIFS(PurRank,PurItem,$B95),PurRank,0)),$H95),IF(($G95+SUMIFS(PurQty,PurItem,$B95))=0,$H95,($G95*$H95+SUMIFS(PurTotal,PurItem,$B95))/($G95+SUMIFS(PurQty,PurItem,$B95)))))</f>
        <v>12.99</v>
      </c>
      <c r="J95" s="37">
        <v>20</v>
      </c>
      <c r="K95" s="18">
        <f t="shared" si="8"/>
        <v>7.01</v>
      </c>
      <c r="L95" s="19">
        <f t="shared" si="9"/>
        <v>0.35049999999999998</v>
      </c>
      <c r="M95" s="19">
        <f t="shared" si="10"/>
        <v>0.53964588144726711</v>
      </c>
      <c r="N95" s="20">
        <f t="shared" si="11"/>
        <v>0</v>
      </c>
      <c r="O95" s="18">
        <f t="shared" si="12"/>
        <v>0</v>
      </c>
      <c r="P95" s="18">
        <f t="shared" si="13"/>
        <v>0</v>
      </c>
      <c r="Q95" s="21" t="str">
        <f t="shared" si="14"/>
        <v>REORDER</v>
      </c>
      <c r="R95" s="22" t="e">
        <f ca="1">IF($B95="","",IF(_xlfn.MAXIFS(PurDate,PurItem,$B95)=0,"",_xlfn.MAXIFS(PurDate,PurItem,$B95)))</f>
        <v>#NAME?</v>
      </c>
      <c r="S95" s="20">
        <f t="shared" si="15"/>
        <v>0</v>
      </c>
      <c r="U95" s="36"/>
    </row>
    <row r="96" spans="1:21" x14ac:dyDescent="0.25">
      <c r="A96" s="15" t="s">
        <v>280</v>
      </c>
      <c r="B96" s="15" t="s">
        <v>281</v>
      </c>
      <c r="C96" s="15" t="s">
        <v>101</v>
      </c>
      <c r="D96" s="15" t="s">
        <v>93</v>
      </c>
      <c r="E96" s="15" t="s">
        <v>280</v>
      </c>
      <c r="F96" s="16">
        <v>10</v>
      </c>
      <c r="G96" s="16">
        <v>0</v>
      </c>
      <c r="H96" s="17">
        <v>35.872500000000002</v>
      </c>
      <c r="I96" s="18">
        <f>IF($B96="","",IF(CostMethod="Last Cost",IFERROR(INDEX(PurCost,MATCH(_xlfn.MAXIFS(PurRank,PurItem,$B96),PurRank,0)),$H96),IF(($G96+SUMIFS(PurQty,PurItem,$B96))=0,$H96,($G96*$H96+SUMIFS(PurTotal,PurItem,$B96))/($G96+SUMIFS(PurQty,PurItem,$B96)))))</f>
        <v>35.872500000000002</v>
      </c>
      <c r="J96" s="37">
        <v>55</v>
      </c>
      <c r="K96" s="18">
        <f t="shared" si="8"/>
        <v>19.127499999999998</v>
      </c>
      <c r="L96" s="19">
        <f t="shared" si="9"/>
        <v>0.34777272727272723</v>
      </c>
      <c r="M96" s="19">
        <f t="shared" si="10"/>
        <v>0.53320788905150174</v>
      </c>
      <c r="N96" s="20">
        <f t="shared" si="11"/>
        <v>0</v>
      </c>
      <c r="O96" s="18">
        <f t="shared" si="12"/>
        <v>0</v>
      </c>
      <c r="P96" s="18">
        <f t="shared" si="13"/>
        <v>0</v>
      </c>
      <c r="Q96" s="21" t="str">
        <f t="shared" si="14"/>
        <v>REORDER</v>
      </c>
      <c r="R96" s="22" t="e">
        <f ca="1">IF($B96="","",IF(_xlfn.MAXIFS(PurDate,PurItem,$B96)=0,"",_xlfn.MAXIFS(PurDate,PurItem,$B96)))</f>
        <v>#NAME?</v>
      </c>
      <c r="S96" s="20">
        <f t="shared" si="15"/>
        <v>0</v>
      </c>
      <c r="U96" s="36"/>
    </row>
    <row r="97" spans="1:21" x14ac:dyDescent="0.25">
      <c r="A97" s="15" t="s">
        <v>282</v>
      </c>
      <c r="B97" s="15" t="s">
        <v>283</v>
      </c>
      <c r="C97" s="15" t="s">
        <v>101</v>
      </c>
      <c r="D97" s="15" t="s">
        <v>93</v>
      </c>
      <c r="E97" s="15" t="s">
        <v>282</v>
      </c>
      <c r="F97" s="16">
        <v>10</v>
      </c>
      <c r="G97" s="16">
        <v>0</v>
      </c>
      <c r="H97" s="17">
        <v>16.305</v>
      </c>
      <c r="I97" s="18">
        <f>IF($B97="","",IF(CostMethod="Last Cost",IFERROR(INDEX(PurCost,MATCH(_xlfn.MAXIFS(PurRank,PurItem,$B97),PurRank,0)),$H97),IF(($G97+SUMIFS(PurQty,PurItem,$B97))=0,$H97,($G97*$H97+SUMIFS(PurTotal,PurItem,$B97))/($G97+SUMIFS(PurQty,PurItem,$B97)))))</f>
        <v>16.305</v>
      </c>
      <c r="J97" s="37">
        <v>25</v>
      </c>
      <c r="K97" s="18">
        <f t="shared" si="8"/>
        <v>8.6950000000000003</v>
      </c>
      <c r="L97" s="19">
        <f t="shared" si="9"/>
        <v>0.3478</v>
      </c>
      <c r="M97" s="19">
        <f t="shared" si="10"/>
        <v>0.53327200245323525</v>
      </c>
      <c r="N97" s="20">
        <f t="shared" si="11"/>
        <v>0</v>
      </c>
      <c r="O97" s="18">
        <f t="shared" si="12"/>
        <v>0</v>
      </c>
      <c r="P97" s="18">
        <f t="shared" si="13"/>
        <v>0</v>
      </c>
      <c r="Q97" s="21" t="str">
        <f t="shared" si="14"/>
        <v>REORDER</v>
      </c>
      <c r="R97" s="22" t="e">
        <f ca="1">IF($B97="","",IF(_xlfn.MAXIFS(PurDate,PurItem,$B97)=0,"",_xlfn.MAXIFS(PurDate,PurItem,$B97)))</f>
        <v>#NAME?</v>
      </c>
      <c r="S97" s="20">
        <f t="shared" si="15"/>
        <v>0</v>
      </c>
      <c r="U97" s="36"/>
    </row>
    <row r="98" spans="1:21" x14ac:dyDescent="0.25">
      <c r="A98" s="15" t="s">
        <v>284</v>
      </c>
      <c r="B98" s="15" t="s">
        <v>285</v>
      </c>
      <c r="C98" s="15" t="s">
        <v>101</v>
      </c>
      <c r="D98" s="15" t="s">
        <v>93</v>
      </c>
      <c r="E98" s="15" t="s">
        <v>284</v>
      </c>
      <c r="F98" s="16">
        <v>10</v>
      </c>
      <c r="G98" s="16">
        <v>0</v>
      </c>
      <c r="H98" s="17">
        <v>35.872500000000002</v>
      </c>
      <c r="I98" s="18">
        <f>IF($B98="","",IF(CostMethod="Last Cost",IFERROR(INDEX(PurCost,MATCH(_xlfn.MAXIFS(PurRank,PurItem,$B98),PurRank,0)),$H98),IF(($G98+SUMIFS(PurQty,PurItem,$B98))=0,$H98,($G98*$H98+SUMIFS(PurTotal,PurItem,$B98))/($G98+SUMIFS(PurQty,PurItem,$B98)))))</f>
        <v>35.872500000000002</v>
      </c>
      <c r="J98" s="37">
        <v>55</v>
      </c>
      <c r="K98" s="18">
        <f t="shared" si="8"/>
        <v>19.127499999999998</v>
      </c>
      <c r="L98" s="19">
        <f t="shared" si="9"/>
        <v>0.34777272727272723</v>
      </c>
      <c r="M98" s="19">
        <f t="shared" si="10"/>
        <v>0.53320788905150174</v>
      </c>
      <c r="N98" s="20">
        <f t="shared" si="11"/>
        <v>0</v>
      </c>
      <c r="O98" s="18">
        <f t="shared" si="12"/>
        <v>0</v>
      </c>
      <c r="P98" s="18">
        <f t="shared" si="13"/>
        <v>0</v>
      </c>
      <c r="Q98" s="21" t="str">
        <f t="shared" si="14"/>
        <v>REORDER</v>
      </c>
      <c r="R98" s="22" t="e">
        <f ca="1">IF($B98="","",IF(_xlfn.MAXIFS(PurDate,PurItem,$B98)=0,"",_xlfn.MAXIFS(PurDate,PurItem,$B98)))</f>
        <v>#NAME?</v>
      </c>
      <c r="S98" s="20">
        <f t="shared" si="15"/>
        <v>0</v>
      </c>
      <c r="U98" s="36"/>
    </row>
    <row r="99" spans="1:21" x14ac:dyDescent="0.25">
      <c r="A99" s="15" t="s">
        <v>286</v>
      </c>
      <c r="B99" s="15" t="s">
        <v>287</v>
      </c>
      <c r="C99" s="15" t="s">
        <v>101</v>
      </c>
      <c r="D99" s="15" t="s">
        <v>93</v>
      </c>
      <c r="E99" s="15" t="s">
        <v>286</v>
      </c>
      <c r="F99" s="16">
        <v>10</v>
      </c>
      <c r="G99" s="16">
        <v>0</v>
      </c>
      <c r="H99" s="17">
        <v>22.822500000000002</v>
      </c>
      <c r="I99" s="18">
        <f>IF($B99="","",IF(CostMethod="Last Cost",IFERROR(INDEX(PurCost,MATCH(_xlfn.MAXIFS(PurRank,PurItem,$B99),PurRank,0)),$H99),IF(($G99+SUMIFS(PurQty,PurItem,$B99))=0,$H99,($G99*$H99+SUMIFS(PurTotal,PurItem,$B99))/($G99+SUMIFS(PurQty,PurItem,$B99)))))</f>
        <v>22.822500000000002</v>
      </c>
      <c r="J99" s="37">
        <v>35</v>
      </c>
      <c r="K99" s="18">
        <f t="shared" si="8"/>
        <v>12.177499999999998</v>
      </c>
      <c r="L99" s="19">
        <f t="shared" si="9"/>
        <v>0.34792857142857136</v>
      </c>
      <c r="M99" s="19">
        <f t="shared" si="10"/>
        <v>0.53357432358418222</v>
      </c>
      <c r="N99" s="20">
        <f t="shared" si="11"/>
        <v>0</v>
      </c>
      <c r="O99" s="18">
        <f t="shared" si="12"/>
        <v>0</v>
      </c>
      <c r="P99" s="18">
        <f t="shared" si="13"/>
        <v>0</v>
      </c>
      <c r="Q99" s="21" t="str">
        <f t="shared" si="14"/>
        <v>REORDER</v>
      </c>
      <c r="R99" s="22" t="e">
        <f ca="1">IF($B99="","",IF(_xlfn.MAXIFS(PurDate,PurItem,$B99)=0,"",_xlfn.MAXIFS(PurDate,PurItem,$B99)))</f>
        <v>#NAME?</v>
      </c>
      <c r="S99" s="20">
        <f t="shared" si="15"/>
        <v>0</v>
      </c>
      <c r="U99" s="36"/>
    </row>
    <row r="100" spans="1:21" x14ac:dyDescent="0.25">
      <c r="A100" s="15" t="s">
        <v>288</v>
      </c>
      <c r="B100" s="15" t="s">
        <v>289</v>
      </c>
      <c r="C100" s="15" t="s">
        <v>101</v>
      </c>
      <c r="D100" s="15" t="s">
        <v>93</v>
      </c>
      <c r="E100" s="15" t="s">
        <v>288</v>
      </c>
      <c r="F100" s="16">
        <v>10</v>
      </c>
      <c r="G100" s="16">
        <v>0</v>
      </c>
      <c r="H100" s="17">
        <v>35.872500000000002</v>
      </c>
      <c r="I100" s="18">
        <f>IF($B100="","",IF(CostMethod="Last Cost",IFERROR(INDEX(PurCost,MATCH(_xlfn.MAXIFS(PurRank,PurItem,$B100),PurRank,0)),$H100),IF(($G100+SUMIFS(PurQty,PurItem,$B100))=0,$H100,($G100*$H100+SUMIFS(PurTotal,PurItem,$B100))/($G100+SUMIFS(PurQty,PurItem,$B100)))))</f>
        <v>35.872500000000002</v>
      </c>
      <c r="J100" s="37">
        <v>55</v>
      </c>
      <c r="K100" s="18">
        <f t="shared" si="8"/>
        <v>19.127499999999998</v>
      </c>
      <c r="L100" s="19">
        <f t="shared" si="9"/>
        <v>0.34777272727272723</v>
      </c>
      <c r="M100" s="19">
        <f t="shared" si="10"/>
        <v>0.53320788905150174</v>
      </c>
      <c r="N100" s="20">
        <f t="shared" si="11"/>
        <v>2</v>
      </c>
      <c r="O100" s="18">
        <f t="shared" si="12"/>
        <v>71.745000000000005</v>
      </c>
      <c r="P100" s="18">
        <f t="shared" si="13"/>
        <v>110</v>
      </c>
      <c r="Q100" s="21" t="str">
        <f t="shared" si="14"/>
        <v>REORDER</v>
      </c>
      <c r="R100" s="22" t="e">
        <f ca="1">IF($B100="","",IF(_xlfn.MAXIFS(PurDate,PurItem,$B100)=0,"",_xlfn.MAXIFS(PurDate,PurItem,$B100)))</f>
        <v>#NAME?</v>
      </c>
      <c r="S100" s="20">
        <f t="shared" si="15"/>
        <v>0</v>
      </c>
      <c r="U100" s="36"/>
    </row>
    <row r="101" spans="1:21" x14ac:dyDescent="0.25">
      <c r="A101" s="15" t="s">
        <v>290</v>
      </c>
      <c r="B101" s="15" t="s">
        <v>291</v>
      </c>
      <c r="C101" s="15" t="s">
        <v>101</v>
      </c>
      <c r="D101" s="15" t="s">
        <v>93</v>
      </c>
      <c r="E101" s="15" t="s">
        <v>290</v>
      </c>
      <c r="F101" s="16">
        <v>10</v>
      </c>
      <c r="G101" s="16">
        <v>0</v>
      </c>
      <c r="H101" s="17">
        <v>12.99</v>
      </c>
      <c r="I101" s="18">
        <f>IF($B101="","",IF(CostMethod="Last Cost",IFERROR(INDEX(PurCost,MATCH(_xlfn.MAXIFS(PurRank,PurItem,$B101),PurRank,0)),$H101),IF(($G101+SUMIFS(PurQty,PurItem,$B101))=0,$H101,($G101*$H101+SUMIFS(PurTotal,PurItem,$B101))/($G101+SUMIFS(PurQty,PurItem,$B101)))))</f>
        <v>12.99</v>
      </c>
      <c r="J101" s="37">
        <v>20</v>
      </c>
      <c r="K101" s="18">
        <f t="shared" si="8"/>
        <v>7.01</v>
      </c>
      <c r="L101" s="19">
        <f t="shared" si="9"/>
        <v>0.35049999999999998</v>
      </c>
      <c r="M101" s="19">
        <f t="shared" si="10"/>
        <v>0.53964588144726711</v>
      </c>
      <c r="N101" s="20">
        <f t="shared" si="11"/>
        <v>0</v>
      </c>
      <c r="O101" s="18">
        <f t="shared" si="12"/>
        <v>0</v>
      </c>
      <c r="P101" s="18">
        <f t="shared" si="13"/>
        <v>0</v>
      </c>
      <c r="Q101" s="21" t="str">
        <f t="shared" si="14"/>
        <v>REORDER</v>
      </c>
      <c r="R101" s="22" t="e">
        <f ca="1">IF($B101="","",IF(_xlfn.MAXIFS(PurDate,PurItem,$B101)=0,"",_xlfn.MAXIFS(PurDate,PurItem,$B101)))</f>
        <v>#NAME?</v>
      </c>
      <c r="S101" s="20">
        <f t="shared" si="15"/>
        <v>0</v>
      </c>
      <c r="U101" s="36"/>
    </row>
    <row r="102" spans="1:21" x14ac:dyDescent="0.25">
      <c r="A102" s="15" t="s">
        <v>292</v>
      </c>
      <c r="B102" s="15" t="s">
        <v>293</v>
      </c>
      <c r="C102" s="15" t="s">
        <v>101</v>
      </c>
      <c r="D102" s="15" t="s">
        <v>93</v>
      </c>
      <c r="E102" s="15" t="s">
        <v>292</v>
      </c>
      <c r="F102" s="16">
        <v>10</v>
      </c>
      <c r="G102" s="16">
        <v>0</v>
      </c>
      <c r="H102" s="17">
        <v>22.822500000000002</v>
      </c>
      <c r="I102" s="18">
        <f>IF($B102="","",IF(CostMethod="Last Cost",IFERROR(INDEX(PurCost,MATCH(_xlfn.MAXIFS(PurRank,PurItem,$B102),PurRank,0)),$H102),IF(($G102+SUMIFS(PurQty,PurItem,$B102))=0,$H102,($G102*$H102+SUMIFS(PurTotal,PurItem,$B102))/($G102+SUMIFS(PurQty,PurItem,$B102)))))</f>
        <v>22.822500000000002</v>
      </c>
      <c r="J102" s="37">
        <v>35</v>
      </c>
      <c r="K102" s="18">
        <f t="shared" si="8"/>
        <v>12.177499999999998</v>
      </c>
      <c r="L102" s="19">
        <f t="shared" si="9"/>
        <v>0.34792857142857136</v>
      </c>
      <c r="M102" s="19">
        <f t="shared" si="10"/>
        <v>0.53357432358418222</v>
      </c>
      <c r="N102" s="20">
        <f t="shared" si="11"/>
        <v>0</v>
      </c>
      <c r="O102" s="18">
        <f t="shared" si="12"/>
        <v>0</v>
      </c>
      <c r="P102" s="18">
        <f t="shared" si="13"/>
        <v>0</v>
      </c>
      <c r="Q102" s="21" t="str">
        <f t="shared" si="14"/>
        <v>REORDER</v>
      </c>
      <c r="R102" s="22" t="e">
        <f ca="1">IF($B102="","",IF(_xlfn.MAXIFS(PurDate,PurItem,$B102)=0,"",_xlfn.MAXIFS(PurDate,PurItem,$B102)))</f>
        <v>#NAME?</v>
      </c>
      <c r="S102" s="20">
        <f t="shared" si="15"/>
        <v>0</v>
      </c>
      <c r="U102" s="36"/>
    </row>
    <row r="103" spans="1:21" x14ac:dyDescent="0.25">
      <c r="A103" s="15" t="s">
        <v>294</v>
      </c>
      <c r="B103" s="15" t="s">
        <v>295</v>
      </c>
      <c r="C103" s="15" t="s">
        <v>101</v>
      </c>
      <c r="D103" s="15" t="s">
        <v>93</v>
      </c>
      <c r="E103" s="15" t="s">
        <v>294</v>
      </c>
      <c r="F103" s="16">
        <v>10</v>
      </c>
      <c r="G103" s="16">
        <v>0</v>
      </c>
      <c r="H103" s="17">
        <v>22.822500000000002</v>
      </c>
      <c r="I103" s="18">
        <f>IF($B103="","",IF(CostMethod="Last Cost",IFERROR(INDEX(PurCost,MATCH(_xlfn.MAXIFS(PurRank,PurItem,$B103),PurRank,0)),$H103),IF(($G103+SUMIFS(PurQty,PurItem,$B103))=0,$H103,($G103*$H103+SUMIFS(PurTotal,PurItem,$B103))/($G103+SUMIFS(PurQty,PurItem,$B103)))))</f>
        <v>22.822500000000002</v>
      </c>
      <c r="J103" s="37">
        <v>35</v>
      </c>
      <c r="K103" s="18">
        <f t="shared" si="8"/>
        <v>12.177499999999998</v>
      </c>
      <c r="L103" s="19">
        <f t="shared" si="9"/>
        <v>0.34792857142857136</v>
      </c>
      <c r="M103" s="19">
        <f t="shared" si="10"/>
        <v>0.53357432358418222</v>
      </c>
      <c r="N103" s="20">
        <f t="shared" si="11"/>
        <v>0</v>
      </c>
      <c r="O103" s="18">
        <f t="shared" si="12"/>
        <v>0</v>
      </c>
      <c r="P103" s="18">
        <f t="shared" si="13"/>
        <v>0</v>
      </c>
      <c r="Q103" s="21" t="str">
        <f t="shared" si="14"/>
        <v>REORDER</v>
      </c>
      <c r="R103" s="22" t="e">
        <f ca="1">IF($B103="","",IF(_xlfn.MAXIFS(PurDate,PurItem,$B103)=0,"",_xlfn.MAXIFS(PurDate,PurItem,$B103)))</f>
        <v>#NAME?</v>
      </c>
      <c r="S103" s="20">
        <f t="shared" si="15"/>
        <v>0</v>
      </c>
      <c r="U103" s="36"/>
    </row>
    <row r="104" spans="1:21" x14ac:dyDescent="0.25">
      <c r="A104" s="15" t="s">
        <v>296</v>
      </c>
      <c r="B104" s="15" t="s">
        <v>297</v>
      </c>
      <c r="C104" s="15" t="s">
        <v>101</v>
      </c>
      <c r="D104" s="15" t="s">
        <v>93</v>
      </c>
      <c r="E104" s="15" t="s">
        <v>296</v>
      </c>
      <c r="F104" s="16">
        <v>10</v>
      </c>
      <c r="G104" s="16">
        <v>0</v>
      </c>
      <c r="H104" s="17">
        <v>22.822500000000002</v>
      </c>
      <c r="I104" s="18">
        <f>IF($B104="","",IF(CostMethod="Last Cost",IFERROR(INDEX(PurCost,MATCH(_xlfn.MAXIFS(PurRank,PurItem,$B104),PurRank,0)),$H104),IF(($G104+SUMIFS(PurQty,PurItem,$B104))=0,$H104,($G104*$H104+SUMIFS(PurTotal,PurItem,$B104))/($G104+SUMIFS(PurQty,PurItem,$B104)))))</f>
        <v>22.822500000000002</v>
      </c>
      <c r="J104" s="37">
        <v>35</v>
      </c>
      <c r="K104" s="18">
        <f t="shared" si="8"/>
        <v>12.177499999999998</v>
      </c>
      <c r="L104" s="19">
        <f t="shared" si="9"/>
        <v>0.34792857142857136</v>
      </c>
      <c r="M104" s="19">
        <f t="shared" si="10"/>
        <v>0.53357432358418222</v>
      </c>
      <c r="N104" s="20">
        <f t="shared" si="11"/>
        <v>0</v>
      </c>
      <c r="O104" s="18">
        <f t="shared" si="12"/>
        <v>0</v>
      </c>
      <c r="P104" s="18">
        <f t="shared" si="13"/>
        <v>0</v>
      </c>
      <c r="Q104" s="21" t="str">
        <f t="shared" si="14"/>
        <v>REORDER</v>
      </c>
      <c r="R104" s="22" t="e">
        <f ca="1">IF($B104="","",IF(_xlfn.MAXIFS(PurDate,PurItem,$B104)=0,"",_xlfn.MAXIFS(PurDate,PurItem,$B104)))</f>
        <v>#NAME?</v>
      </c>
      <c r="S104" s="20">
        <f t="shared" si="15"/>
        <v>0</v>
      </c>
      <c r="U104" s="36"/>
    </row>
    <row r="105" spans="1:21" x14ac:dyDescent="0.25">
      <c r="A105" s="15" t="s">
        <v>298</v>
      </c>
      <c r="B105" s="15" t="s">
        <v>299</v>
      </c>
      <c r="C105" s="15" t="s">
        <v>101</v>
      </c>
      <c r="D105" s="15" t="s">
        <v>93</v>
      </c>
      <c r="E105" s="15" t="s">
        <v>298</v>
      </c>
      <c r="F105" s="16">
        <v>10</v>
      </c>
      <c r="G105" s="16">
        <v>0</v>
      </c>
      <c r="H105" s="17">
        <v>35.872500000000002</v>
      </c>
      <c r="I105" s="18">
        <f>IF($B105="","",IF(CostMethod="Last Cost",IFERROR(INDEX(PurCost,MATCH(_xlfn.MAXIFS(PurRank,PurItem,$B105),PurRank,0)),$H105),IF(($G105+SUMIFS(PurQty,PurItem,$B105))=0,$H105,($G105*$H105+SUMIFS(PurTotal,PurItem,$B105))/($G105+SUMIFS(PurQty,PurItem,$B105)))))</f>
        <v>35.872500000000002</v>
      </c>
      <c r="J105" s="37">
        <v>55</v>
      </c>
      <c r="K105" s="18">
        <f t="shared" si="8"/>
        <v>19.127499999999998</v>
      </c>
      <c r="L105" s="19">
        <f t="shared" si="9"/>
        <v>0.34777272727272723</v>
      </c>
      <c r="M105" s="19">
        <f t="shared" si="10"/>
        <v>0.53320788905150174</v>
      </c>
      <c r="N105" s="20">
        <f t="shared" si="11"/>
        <v>24</v>
      </c>
      <c r="O105" s="18">
        <f t="shared" si="12"/>
        <v>860.94</v>
      </c>
      <c r="P105" s="18">
        <f t="shared" si="13"/>
        <v>1320</v>
      </c>
      <c r="Q105" s="21" t="str">
        <f t="shared" si="14"/>
        <v>OK</v>
      </c>
      <c r="R105" s="22" t="e">
        <f ca="1">IF($B105="","",IF(_xlfn.MAXIFS(PurDate,PurItem,$B105)=0,"",_xlfn.MAXIFS(PurDate,PurItem,$B105)))</f>
        <v>#NAME?</v>
      </c>
      <c r="S105" s="20">
        <f t="shared" si="15"/>
        <v>0</v>
      </c>
      <c r="U105" s="36"/>
    </row>
    <row r="106" spans="1:21" x14ac:dyDescent="0.25">
      <c r="A106" s="15" t="s">
        <v>300</v>
      </c>
      <c r="B106" s="15" t="s">
        <v>301</v>
      </c>
      <c r="C106" s="15" t="s">
        <v>101</v>
      </c>
      <c r="D106" s="15" t="s">
        <v>93</v>
      </c>
      <c r="E106" s="15" t="s">
        <v>300</v>
      </c>
      <c r="F106" s="16">
        <v>10</v>
      </c>
      <c r="G106" s="16">
        <v>0</v>
      </c>
      <c r="H106" s="17">
        <v>22.822500000000002</v>
      </c>
      <c r="I106" s="18">
        <f>IF($B106="","",IF(CostMethod="Last Cost",IFERROR(INDEX(PurCost,MATCH(_xlfn.MAXIFS(PurRank,PurItem,$B106),PurRank,0)),$H106),IF(($G106+SUMIFS(PurQty,PurItem,$B106))=0,$H106,($G106*$H106+SUMIFS(PurTotal,PurItem,$B106))/($G106+SUMIFS(PurQty,PurItem,$B106)))))</f>
        <v>22.822500000000002</v>
      </c>
      <c r="J106" s="37">
        <v>35</v>
      </c>
      <c r="K106" s="18">
        <f t="shared" si="8"/>
        <v>12.177499999999998</v>
      </c>
      <c r="L106" s="19">
        <f t="shared" si="9"/>
        <v>0.34792857142857136</v>
      </c>
      <c r="M106" s="19">
        <f t="shared" si="10"/>
        <v>0.53357432358418222</v>
      </c>
      <c r="N106" s="20">
        <f t="shared" si="11"/>
        <v>0</v>
      </c>
      <c r="O106" s="18">
        <f t="shared" si="12"/>
        <v>0</v>
      </c>
      <c r="P106" s="18">
        <f t="shared" si="13"/>
        <v>0</v>
      </c>
      <c r="Q106" s="21" t="str">
        <f t="shared" si="14"/>
        <v>REORDER</v>
      </c>
      <c r="R106" s="22" t="e">
        <f ca="1">IF($B106="","",IF(_xlfn.MAXIFS(PurDate,PurItem,$B106)=0,"",_xlfn.MAXIFS(PurDate,PurItem,$B106)))</f>
        <v>#NAME?</v>
      </c>
      <c r="S106" s="20">
        <f t="shared" si="15"/>
        <v>0</v>
      </c>
      <c r="U106" s="36"/>
    </row>
    <row r="107" spans="1:21" x14ac:dyDescent="0.25">
      <c r="A107" s="15" t="s">
        <v>302</v>
      </c>
      <c r="B107" s="15" t="s">
        <v>303</v>
      </c>
      <c r="C107" s="15" t="s">
        <v>101</v>
      </c>
      <c r="D107" s="15" t="s">
        <v>93</v>
      </c>
      <c r="E107" s="15" t="s">
        <v>302</v>
      </c>
      <c r="F107" s="16">
        <v>10</v>
      </c>
      <c r="G107" s="16">
        <v>0</v>
      </c>
      <c r="H107" s="17">
        <v>22.822500000000002</v>
      </c>
      <c r="I107" s="18">
        <f>IF($B107="","",IF(CostMethod="Last Cost",IFERROR(INDEX(PurCost,MATCH(_xlfn.MAXIFS(PurRank,PurItem,$B107),PurRank,0)),$H107),IF(($G107+SUMIFS(PurQty,PurItem,$B107))=0,$H107,($G107*$H107+SUMIFS(PurTotal,PurItem,$B107))/($G107+SUMIFS(PurQty,PurItem,$B107)))))</f>
        <v>22.822500000000002</v>
      </c>
      <c r="J107" s="37">
        <v>35</v>
      </c>
      <c r="K107" s="18">
        <f t="shared" si="8"/>
        <v>12.177499999999998</v>
      </c>
      <c r="L107" s="19">
        <f t="shared" si="9"/>
        <v>0.34792857142857136</v>
      </c>
      <c r="M107" s="19">
        <f t="shared" si="10"/>
        <v>0.53357432358418222</v>
      </c>
      <c r="N107" s="20">
        <f t="shared" si="11"/>
        <v>0</v>
      </c>
      <c r="O107" s="18">
        <f t="shared" si="12"/>
        <v>0</v>
      </c>
      <c r="P107" s="18">
        <f t="shared" si="13"/>
        <v>0</v>
      </c>
      <c r="Q107" s="21" t="str">
        <f t="shared" si="14"/>
        <v>REORDER</v>
      </c>
      <c r="R107" s="22" t="e">
        <f ca="1">IF($B107="","",IF(_xlfn.MAXIFS(PurDate,PurItem,$B107)=0,"",_xlfn.MAXIFS(PurDate,PurItem,$B107)))</f>
        <v>#NAME?</v>
      </c>
      <c r="S107" s="20">
        <f t="shared" si="15"/>
        <v>0</v>
      </c>
      <c r="U107" s="36"/>
    </row>
    <row r="108" spans="1:21" x14ac:dyDescent="0.25">
      <c r="A108" s="15" t="s">
        <v>304</v>
      </c>
      <c r="B108" s="15" t="s">
        <v>305</v>
      </c>
      <c r="C108" s="15" t="s">
        <v>101</v>
      </c>
      <c r="D108" s="15" t="s">
        <v>93</v>
      </c>
      <c r="E108" s="15" t="s">
        <v>304</v>
      </c>
      <c r="F108" s="16">
        <v>10</v>
      </c>
      <c r="G108" s="16">
        <v>0</v>
      </c>
      <c r="H108" s="17">
        <v>22.822500000000002</v>
      </c>
      <c r="I108" s="18">
        <f>IF($B108="","",IF(CostMethod="Last Cost",IFERROR(INDEX(PurCost,MATCH(_xlfn.MAXIFS(PurRank,PurItem,$B108),PurRank,0)),$H108),IF(($G108+SUMIFS(PurQty,PurItem,$B108))=0,$H108,($G108*$H108+SUMIFS(PurTotal,PurItem,$B108))/($G108+SUMIFS(PurQty,PurItem,$B108)))))</f>
        <v>22.822500000000002</v>
      </c>
      <c r="J108" s="37">
        <v>35</v>
      </c>
      <c r="K108" s="18">
        <f t="shared" si="8"/>
        <v>12.177499999999998</v>
      </c>
      <c r="L108" s="19">
        <f t="shared" si="9"/>
        <v>0.34792857142857136</v>
      </c>
      <c r="M108" s="19">
        <f t="shared" si="10"/>
        <v>0.53357432358418222</v>
      </c>
      <c r="N108" s="20">
        <f t="shared" si="11"/>
        <v>0</v>
      </c>
      <c r="O108" s="18">
        <f t="shared" si="12"/>
        <v>0</v>
      </c>
      <c r="P108" s="18">
        <f t="shared" si="13"/>
        <v>0</v>
      </c>
      <c r="Q108" s="21" t="str">
        <f t="shared" si="14"/>
        <v>REORDER</v>
      </c>
      <c r="R108" s="22" t="e">
        <f ca="1">IF($B108="","",IF(_xlfn.MAXIFS(PurDate,PurItem,$B108)=0,"",_xlfn.MAXIFS(PurDate,PurItem,$B108)))</f>
        <v>#NAME?</v>
      </c>
      <c r="S108" s="20">
        <f t="shared" si="15"/>
        <v>0</v>
      </c>
      <c r="U108" s="36"/>
    </row>
    <row r="109" spans="1:21" x14ac:dyDescent="0.25">
      <c r="A109" s="15" t="s">
        <v>306</v>
      </c>
      <c r="B109" s="15" t="s">
        <v>307</v>
      </c>
      <c r="C109" s="15" t="s">
        <v>101</v>
      </c>
      <c r="D109" s="15" t="s">
        <v>93</v>
      </c>
      <c r="E109" s="15" t="s">
        <v>306</v>
      </c>
      <c r="F109" s="16">
        <v>10</v>
      </c>
      <c r="G109" s="16">
        <v>0</v>
      </c>
      <c r="H109" s="17">
        <v>22.822500000000002</v>
      </c>
      <c r="I109" s="18">
        <f>IF($B109="","",IF(CostMethod="Last Cost",IFERROR(INDEX(PurCost,MATCH(_xlfn.MAXIFS(PurRank,PurItem,$B109),PurRank,0)),$H109),IF(($G109+SUMIFS(PurQty,PurItem,$B109))=0,$H109,($G109*$H109+SUMIFS(PurTotal,PurItem,$B109))/($G109+SUMIFS(PurQty,PurItem,$B109)))))</f>
        <v>22.822500000000002</v>
      </c>
      <c r="J109" s="37">
        <v>35</v>
      </c>
      <c r="K109" s="18">
        <f t="shared" si="8"/>
        <v>12.177499999999998</v>
      </c>
      <c r="L109" s="19">
        <f t="shared" si="9"/>
        <v>0.34792857142857136</v>
      </c>
      <c r="M109" s="19">
        <f t="shared" si="10"/>
        <v>0.53357432358418222</v>
      </c>
      <c r="N109" s="20">
        <f t="shared" si="11"/>
        <v>0</v>
      </c>
      <c r="O109" s="18">
        <f t="shared" si="12"/>
        <v>0</v>
      </c>
      <c r="P109" s="18">
        <f t="shared" si="13"/>
        <v>0</v>
      </c>
      <c r="Q109" s="21" t="str">
        <f t="shared" si="14"/>
        <v>REORDER</v>
      </c>
      <c r="R109" s="22" t="e">
        <f ca="1">IF($B109="","",IF(_xlfn.MAXIFS(PurDate,PurItem,$B109)=0,"",_xlfn.MAXIFS(PurDate,PurItem,$B109)))</f>
        <v>#NAME?</v>
      </c>
      <c r="S109" s="20">
        <f t="shared" si="15"/>
        <v>0</v>
      </c>
      <c r="U109" s="36"/>
    </row>
    <row r="110" spans="1:21" x14ac:dyDescent="0.25">
      <c r="A110" s="15" t="s">
        <v>308</v>
      </c>
      <c r="B110" s="15" t="s">
        <v>309</v>
      </c>
      <c r="C110" s="15" t="s">
        <v>101</v>
      </c>
      <c r="D110" s="15" t="s">
        <v>93</v>
      </c>
      <c r="E110" s="15" t="s">
        <v>308</v>
      </c>
      <c r="F110" s="16">
        <v>10</v>
      </c>
      <c r="G110" s="16">
        <v>0</v>
      </c>
      <c r="H110" s="17">
        <v>22.822500000000002</v>
      </c>
      <c r="I110" s="18">
        <f>IF($B110="","",IF(CostMethod="Last Cost",IFERROR(INDEX(PurCost,MATCH(_xlfn.MAXIFS(PurRank,PurItem,$B110),PurRank,0)),$H110),IF(($G110+SUMIFS(PurQty,PurItem,$B110))=0,$H110,($G110*$H110+SUMIFS(PurTotal,PurItem,$B110))/($G110+SUMIFS(PurQty,PurItem,$B110)))))</f>
        <v>22.822500000000002</v>
      </c>
      <c r="J110" s="37">
        <v>35</v>
      </c>
      <c r="K110" s="18">
        <f t="shared" si="8"/>
        <v>12.177499999999998</v>
      </c>
      <c r="L110" s="19">
        <f t="shared" si="9"/>
        <v>0.34792857142857136</v>
      </c>
      <c r="M110" s="19">
        <f t="shared" si="10"/>
        <v>0.53357432358418222</v>
      </c>
      <c r="N110" s="20">
        <f t="shared" si="11"/>
        <v>0</v>
      </c>
      <c r="O110" s="18">
        <f t="shared" si="12"/>
        <v>0</v>
      </c>
      <c r="P110" s="18">
        <f t="shared" si="13"/>
        <v>0</v>
      </c>
      <c r="Q110" s="21" t="str">
        <f t="shared" si="14"/>
        <v>REORDER</v>
      </c>
      <c r="R110" s="22" t="e">
        <f ca="1">IF($B110="","",IF(_xlfn.MAXIFS(PurDate,PurItem,$B110)=0,"",_xlfn.MAXIFS(PurDate,PurItem,$B110)))</f>
        <v>#NAME?</v>
      </c>
      <c r="S110" s="20">
        <f t="shared" si="15"/>
        <v>0</v>
      </c>
      <c r="U110" s="36"/>
    </row>
    <row r="111" spans="1:21" x14ac:dyDescent="0.25">
      <c r="A111" s="15" t="s">
        <v>310</v>
      </c>
      <c r="B111" s="15" t="s">
        <v>311</v>
      </c>
      <c r="C111" s="15" t="s">
        <v>101</v>
      </c>
      <c r="D111" s="15" t="s">
        <v>93</v>
      </c>
      <c r="E111" s="15" t="s">
        <v>310</v>
      </c>
      <c r="F111" s="16">
        <v>10</v>
      </c>
      <c r="G111" s="16">
        <v>0</v>
      </c>
      <c r="H111" s="17">
        <v>22.822500000000002</v>
      </c>
      <c r="I111" s="18">
        <f>IF($B111="","",IF(CostMethod="Last Cost",IFERROR(INDEX(PurCost,MATCH(_xlfn.MAXIFS(PurRank,PurItem,$B111),PurRank,0)),$H111),IF(($G111+SUMIFS(PurQty,PurItem,$B111))=0,$H111,($G111*$H111+SUMIFS(PurTotal,PurItem,$B111))/($G111+SUMIFS(PurQty,PurItem,$B111)))))</f>
        <v>22.822500000000002</v>
      </c>
      <c r="J111" s="37">
        <v>35</v>
      </c>
      <c r="K111" s="18">
        <f t="shared" si="8"/>
        <v>12.177499999999998</v>
      </c>
      <c r="L111" s="19">
        <f t="shared" si="9"/>
        <v>0.34792857142857136</v>
      </c>
      <c r="M111" s="19">
        <f t="shared" si="10"/>
        <v>0.53357432358418222</v>
      </c>
      <c r="N111" s="20">
        <f t="shared" si="11"/>
        <v>0</v>
      </c>
      <c r="O111" s="18">
        <f t="shared" si="12"/>
        <v>0</v>
      </c>
      <c r="P111" s="18">
        <f t="shared" si="13"/>
        <v>0</v>
      </c>
      <c r="Q111" s="21" t="str">
        <f t="shared" si="14"/>
        <v>REORDER</v>
      </c>
      <c r="R111" s="22" t="e">
        <f ca="1">IF($B111="","",IF(_xlfn.MAXIFS(PurDate,PurItem,$B111)=0,"",_xlfn.MAXIFS(PurDate,PurItem,$B111)))</f>
        <v>#NAME?</v>
      </c>
      <c r="S111" s="20">
        <f t="shared" si="15"/>
        <v>0</v>
      </c>
      <c r="U111" s="36"/>
    </row>
    <row r="112" spans="1:21" x14ac:dyDescent="0.25">
      <c r="A112" s="15" t="s">
        <v>312</v>
      </c>
      <c r="B112" s="15" t="s">
        <v>313</v>
      </c>
      <c r="C112" s="15" t="s">
        <v>101</v>
      </c>
      <c r="D112" s="15" t="s">
        <v>93</v>
      </c>
      <c r="E112" s="15" t="s">
        <v>312</v>
      </c>
      <c r="F112" s="16">
        <v>10</v>
      </c>
      <c r="G112" s="16">
        <v>0</v>
      </c>
      <c r="H112" s="17">
        <v>22.822500000000002</v>
      </c>
      <c r="I112" s="18">
        <f>IF($B112="","",IF(CostMethod="Last Cost",IFERROR(INDEX(PurCost,MATCH(_xlfn.MAXIFS(PurRank,PurItem,$B112),PurRank,0)),$H112),IF(($G112+SUMIFS(PurQty,PurItem,$B112))=0,$H112,($G112*$H112+SUMIFS(PurTotal,PurItem,$B112))/($G112+SUMIFS(PurQty,PurItem,$B112)))))</f>
        <v>22.822500000000002</v>
      </c>
      <c r="J112" s="37">
        <v>35</v>
      </c>
      <c r="K112" s="18">
        <f t="shared" si="8"/>
        <v>12.177499999999998</v>
      </c>
      <c r="L112" s="19">
        <f t="shared" si="9"/>
        <v>0.34792857142857136</v>
      </c>
      <c r="M112" s="19">
        <f t="shared" si="10"/>
        <v>0.53357432358418222</v>
      </c>
      <c r="N112" s="20">
        <f t="shared" si="11"/>
        <v>0</v>
      </c>
      <c r="O112" s="18">
        <f t="shared" si="12"/>
        <v>0</v>
      </c>
      <c r="P112" s="18">
        <f t="shared" si="13"/>
        <v>0</v>
      </c>
      <c r="Q112" s="21" t="str">
        <f t="shared" si="14"/>
        <v>REORDER</v>
      </c>
      <c r="R112" s="22" t="e">
        <f ca="1">IF($B112="","",IF(_xlfn.MAXIFS(PurDate,PurItem,$B112)=0,"",_xlfn.MAXIFS(PurDate,PurItem,$B112)))</f>
        <v>#NAME?</v>
      </c>
      <c r="S112" s="20">
        <f t="shared" si="15"/>
        <v>0</v>
      </c>
      <c r="U112" s="36"/>
    </row>
    <row r="113" spans="1:21" x14ac:dyDescent="0.25">
      <c r="A113" s="15" t="s">
        <v>314</v>
      </c>
      <c r="B113" s="15" t="s">
        <v>315</v>
      </c>
      <c r="C113" s="15" t="s">
        <v>92</v>
      </c>
      <c r="D113" s="15" t="s">
        <v>93</v>
      </c>
      <c r="E113" s="15" t="s">
        <v>314</v>
      </c>
      <c r="F113" s="16">
        <v>10</v>
      </c>
      <c r="G113" s="16">
        <v>0</v>
      </c>
      <c r="H113" s="17">
        <v>4.5674999999999999</v>
      </c>
      <c r="I113" s="18">
        <f>IF($B113="","",IF(CostMethod="Last Cost",IFERROR(INDEX(PurCost,MATCH(_xlfn.MAXIFS(PurRank,PurItem,$B113),PurRank,0)),$H113),IF(($G113+SUMIFS(PurQty,PurItem,$B113))=0,$H113,($G113*$H113+SUMIFS(PurTotal,PurItem,$B113))/($G113+SUMIFS(PurQty,PurItem,$B113)))))</f>
        <v>4.5674999999999999</v>
      </c>
      <c r="J113" s="37">
        <v>7</v>
      </c>
      <c r="K113" s="18">
        <f t="shared" si="8"/>
        <v>2.4325000000000001</v>
      </c>
      <c r="L113" s="19">
        <f t="shared" si="9"/>
        <v>0.34750000000000003</v>
      </c>
      <c r="M113" s="19">
        <f t="shared" si="10"/>
        <v>0.53256704980842917</v>
      </c>
      <c r="N113" s="20">
        <f t="shared" si="11"/>
        <v>299</v>
      </c>
      <c r="O113" s="18">
        <f t="shared" si="12"/>
        <v>1365.6824999999999</v>
      </c>
      <c r="P113" s="18">
        <f t="shared" si="13"/>
        <v>2093</v>
      </c>
      <c r="Q113" s="21" t="str">
        <f t="shared" si="14"/>
        <v>OK</v>
      </c>
      <c r="R113" s="22" t="e">
        <f ca="1">IF($B113="","",IF(_xlfn.MAXIFS(PurDate,PurItem,$B113)=0,"",_xlfn.MAXIFS(PurDate,PurItem,$B113)))</f>
        <v>#NAME?</v>
      </c>
      <c r="S113" s="20">
        <f t="shared" si="15"/>
        <v>0</v>
      </c>
      <c r="U113" s="36"/>
    </row>
    <row r="114" spans="1:21" x14ac:dyDescent="0.25">
      <c r="A114" s="15" t="s">
        <v>316</v>
      </c>
      <c r="B114" s="15" t="s">
        <v>317</v>
      </c>
      <c r="C114" s="15" t="s">
        <v>117</v>
      </c>
      <c r="D114" s="15" t="s">
        <v>93</v>
      </c>
      <c r="E114" s="15" t="s">
        <v>316</v>
      </c>
      <c r="F114" s="16">
        <v>10</v>
      </c>
      <c r="G114" s="16">
        <v>0</v>
      </c>
      <c r="H114" s="17">
        <v>26.085000000000001</v>
      </c>
      <c r="I114" s="18">
        <f>IF($B114="","",IF(CostMethod="Last Cost",IFERROR(INDEX(PurCost,MATCH(_xlfn.MAXIFS(PurRank,PurItem,$B114),PurRank,0)),$H114),IF(($G114+SUMIFS(PurQty,PurItem,$B114))=0,$H114,($G114*$H114+SUMIFS(PurTotal,PurItem,$B114))/($G114+SUMIFS(PurQty,PurItem,$B114)))))</f>
        <v>26.085000000000001</v>
      </c>
      <c r="J114" s="37">
        <v>40</v>
      </c>
      <c r="K114" s="18">
        <f t="shared" si="8"/>
        <v>13.914999999999999</v>
      </c>
      <c r="L114" s="19">
        <f t="shared" si="9"/>
        <v>0.34787499999999999</v>
      </c>
      <c r="M114" s="19">
        <f t="shared" si="10"/>
        <v>0.53344834195898017</v>
      </c>
      <c r="N114" s="20">
        <f t="shared" si="11"/>
        <v>0</v>
      </c>
      <c r="O114" s="18">
        <f t="shared" si="12"/>
        <v>0</v>
      </c>
      <c r="P114" s="18">
        <f t="shared" si="13"/>
        <v>0</v>
      </c>
      <c r="Q114" s="21" t="str">
        <f t="shared" si="14"/>
        <v>REORDER</v>
      </c>
      <c r="R114" s="22" t="e">
        <f ca="1">IF($B114="","",IF(_xlfn.MAXIFS(PurDate,PurItem,$B114)=0,"",_xlfn.MAXIFS(PurDate,PurItem,$B114)))</f>
        <v>#NAME?</v>
      </c>
      <c r="S114" s="20">
        <f t="shared" si="15"/>
        <v>0</v>
      </c>
      <c r="U114" s="36"/>
    </row>
    <row r="115" spans="1:21" x14ac:dyDescent="0.25">
      <c r="A115" s="15" t="s">
        <v>318</v>
      </c>
      <c r="B115" s="15" t="s">
        <v>319</v>
      </c>
      <c r="C115" s="15" t="s">
        <v>117</v>
      </c>
      <c r="D115" s="15" t="s">
        <v>93</v>
      </c>
      <c r="E115" s="15" t="s">
        <v>318</v>
      </c>
      <c r="F115" s="16">
        <v>10</v>
      </c>
      <c r="G115" s="16">
        <v>0</v>
      </c>
      <c r="H115" s="17">
        <v>26.085000000000001</v>
      </c>
      <c r="I115" s="18">
        <f>IF($B115="","",IF(CostMethod="Last Cost",IFERROR(INDEX(PurCost,MATCH(_xlfn.MAXIFS(PurRank,PurItem,$B115),PurRank,0)),$H115),IF(($G115+SUMIFS(PurQty,PurItem,$B115))=0,$H115,($G115*$H115+SUMIFS(PurTotal,PurItem,$B115))/($G115+SUMIFS(PurQty,PurItem,$B115)))))</f>
        <v>18.559999999999999</v>
      </c>
      <c r="J115" s="37">
        <v>40</v>
      </c>
      <c r="K115" s="18">
        <f t="shared" si="8"/>
        <v>21.44</v>
      </c>
      <c r="L115" s="19">
        <f t="shared" si="9"/>
        <v>0.53600000000000003</v>
      </c>
      <c r="M115" s="19">
        <f t="shared" si="10"/>
        <v>1.1551724137931036</v>
      </c>
      <c r="N115" s="20">
        <f t="shared" si="11"/>
        <v>22</v>
      </c>
      <c r="O115" s="18">
        <f t="shared" si="12"/>
        <v>408.32</v>
      </c>
      <c r="P115" s="18">
        <f t="shared" si="13"/>
        <v>880</v>
      </c>
      <c r="Q115" s="21" t="str">
        <f t="shared" si="14"/>
        <v>OK</v>
      </c>
      <c r="R115" s="22" t="e">
        <f ca="1">IF($B115="","",IF(_xlfn.MAXIFS(PurDate,PurItem,$B115)=0,"",_xlfn.MAXIFS(PurDate,PurItem,$B115)))</f>
        <v>#NAME?</v>
      </c>
      <c r="S115" s="20">
        <f t="shared" si="15"/>
        <v>24</v>
      </c>
      <c r="U115" s="36"/>
    </row>
    <row r="116" spans="1:21" x14ac:dyDescent="0.25">
      <c r="A116" s="15" t="s">
        <v>320</v>
      </c>
      <c r="B116" s="15" t="s">
        <v>321</v>
      </c>
      <c r="C116" s="15" t="s">
        <v>117</v>
      </c>
      <c r="D116" s="15" t="s">
        <v>93</v>
      </c>
      <c r="E116" s="15" t="s">
        <v>320</v>
      </c>
      <c r="F116" s="16">
        <v>10</v>
      </c>
      <c r="G116" s="16">
        <v>0</v>
      </c>
      <c r="H116" s="17">
        <v>26.085000000000001</v>
      </c>
      <c r="I116" s="18">
        <f>IF($B116="","",IF(CostMethod="Last Cost",IFERROR(INDEX(PurCost,MATCH(_xlfn.MAXIFS(PurRank,PurItem,$B116),PurRank,0)),$H116),IF(($G116+SUMIFS(PurQty,PurItem,$B116))=0,$H116,($G116*$H116+SUMIFS(PurTotal,PurItem,$B116))/($G116+SUMIFS(PurQty,PurItem,$B116)))))</f>
        <v>18.559999999999999</v>
      </c>
      <c r="J116" s="37">
        <v>40</v>
      </c>
      <c r="K116" s="18">
        <f t="shared" si="8"/>
        <v>21.44</v>
      </c>
      <c r="L116" s="19">
        <f t="shared" si="9"/>
        <v>0.53600000000000003</v>
      </c>
      <c r="M116" s="19">
        <f t="shared" si="10"/>
        <v>1.1551724137931036</v>
      </c>
      <c r="N116" s="20">
        <f t="shared" si="11"/>
        <v>14</v>
      </c>
      <c r="O116" s="18">
        <f t="shared" si="12"/>
        <v>259.83999999999997</v>
      </c>
      <c r="P116" s="18">
        <f t="shared" si="13"/>
        <v>560</v>
      </c>
      <c r="Q116" s="21" t="str">
        <f t="shared" si="14"/>
        <v>OK</v>
      </c>
      <c r="R116" s="22" t="e">
        <f ca="1">IF($B116="","",IF(_xlfn.MAXIFS(PurDate,PurItem,$B116)=0,"",_xlfn.MAXIFS(PurDate,PurItem,$B116)))</f>
        <v>#NAME?</v>
      </c>
      <c r="S116" s="20">
        <f t="shared" si="15"/>
        <v>12</v>
      </c>
      <c r="U116" s="36"/>
    </row>
    <row r="117" spans="1:21" x14ac:dyDescent="0.25">
      <c r="A117" s="15" t="s">
        <v>322</v>
      </c>
      <c r="B117" s="15" t="s">
        <v>323</v>
      </c>
      <c r="C117" s="15" t="s">
        <v>117</v>
      </c>
      <c r="D117" s="15" t="s">
        <v>93</v>
      </c>
      <c r="E117" s="15" t="s">
        <v>322</v>
      </c>
      <c r="F117" s="16">
        <v>10</v>
      </c>
      <c r="G117" s="16">
        <v>0</v>
      </c>
      <c r="H117" s="17">
        <v>26.085000000000001</v>
      </c>
      <c r="I117" s="18">
        <f>IF($B117="","",IF(CostMethod="Last Cost",IFERROR(INDEX(PurCost,MATCH(_xlfn.MAXIFS(PurRank,PurItem,$B117),PurRank,0)),$H117),IF(($G117+SUMIFS(PurQty,PurItem,$B117))=0,$H117,($G117*$H117+SUMIFS(PurTotal,PurItem,$B117))/($G117+SUMIFS(PurQty,PurItem,$B117)))))</f>
        <v>18.559999999999999</v>
      </c>
      <c r="J117" s="37">
        <v>40</v>
      </c>
      <c r="K117" s="18">
        <f t="shared" si="8"/>
        <v>21.44</v>
      </c>
      <c r="L117" s="19">
        <f t="shared" si="9"/>
        <v>0.53600000000000003</v>
      </c>
      <c r="M117" s="19">
        <f t="shared" si="10"/>
        <v>1.1551724137931036</v>
      </c>
      <c r="N117" s="20">
        <f t="shared" si="11"/>
        <v>22</v>
      </c>
      <c r="O117" s="18">
        <f t="shared" si="12"/>
        <v>408.32</v>
      </c>
      <c r="P117" s="18">
        <f t="shared" si="13"/>
        <v>880</v>
      </c>
      <c r="Q117" s="21" t="str">
        <f t="shared" si="14"/>
        <v>OK</v>
      </c>
      <c r="R117" s="22" t="e">
        <f ca="1">IF($B117="","",IF(_xlfn.MAXIFS(PurDate,PurItem,$B117)=0,"",_xlfn.MAXIFS(PurDate,PurItem,$B117)))</f>
        <v>#NAME?</v>
      </c>
      <c r="S117" s="20">
        <f t="shared" si="15"/>
        <v>24</v>
      </c>
      <c r="U117" s="36"/>
    </row>
    <row r="118" spans="1:21" x14ac:dyDescent="0.25">
      <c r="A118" s="15" t="s">
        <v>324</v>
      </c>
      <c r="B118" s="15" t="s">
        <v>325</v>
      </c>
      <c r="C118" s="15" t="s">
        <v>117</v>
      </c>
      <c r="D118" s="15" t="s">
        <v>93</v>
      </c>
      <c r="E118" s="15" t="s">
        <v>324</v>
      </c>
      <c r="F118" s="16">
        <v>10</v>
      </c>
      <c r="G118" s="16">
        <v>0</v>
      </c>
      <c r="H118" s="17">
        <v>26.085000000000001</v>
      </c>
      <c r="I118" s="18">
        <f>IF($B118="","",IF(CostMethod="Last Cost",IFERROR(INDEX(PurCost,MATCH(_xlfn.MAXIFS(PurRank,PurItem,$B118),PurRank,0)),$H118),IF(($G118+SUMIFS(PurQty,PurItem,$B118))=0,$H118,($G118*$H118+SUMIFS(PurTotal,PurItem,$B118))/($G118+SUMIFS(PurQty,PurItem,$B118)))))</f>
        <v>18.559999999999999</v>
      </c>
      <c r="J118" s="37">
        <v>40</v>
      </c>
      <c r="K118" s="18">
        <f t="shared" si="8"/>
        <v>21.44</v>
      </c>
      <c r="L118" s="19">
        <f t="shared" si="9"/>
        <v>0.53600000000000003</v>
      </c>
      <c r="M118" s="19">
        <f t="shared" si="10"/>
        <v>1.1551724137931036</v>
      </c>
      <c r="N118" s="20">
        <f t="shared" si="11"/>
        <v>2</v>
      </c>
      <c r="O118" s="18">
        <f t="shared" si="12"/>
        <v>37.119999999999997</v>
      </c>
      <c r="P118" s="18">
        <f t="shared" si="13"/>
        <v>80</v>
      </c>
      <c r="Q118" s="21" t="str">
        <f t="shared" si="14"/>
        <v>REORDER</v>
      </c>
      <c r="R118" s="22" t="e">
        <f ca="1">IF($B118="","",IF(_xlfn.MAXIFS(PurDate,PurItem,$B118)=0,"",_xlfn.MAXIFS(PurDate,PurItem,$B118)))</f>
        <v>#NAME?</v>
      </c>
      <c r="S118" s="20">
        <f t="shared" si="15"/>
        <v>12</v>
      </c>
      <c r="U118" s="36"/>
    </row>
    <row r="119" spans="1:21" x14ac:dyDescent="0.25">
      <c r="A119" s="15" t="s">
        <v>326</v>
      </c>
      <c r="B119" s="15" t="s">
        <v>327</v>
      </c>
      <c r="C119" s="15" t="s">
        <v>117</v>
      </c>
      <c r="D119" s="15" t="s">
        <v>93</v>
      </c>
      <c r="E119" s="15" t="s">
        <v>326</v>
      </c>
      <c r="F119" s="16">
        <v>10</v>
      </c>
      <c r="G119" s="16">
        <v>0</v>
      </c>
      <c r="H119" s="17">
        <v>26.085000000000001</v>
      </c>
      <c r="I119" s="18">
        <f>IF($B119="","",IF(CostMethod="Last Cost",IFERROR(INDEX(PurCost,MATCH(_xlfn.MAXIFS(PurRank,PurItem,$B119),PurRank,0)),$H119),IF(($G119+SUMIFS(PurQty,PurItem,$B119))=0,$H119,($G119*$H119+SUMIFS(PurTotal,PurItem,$B119))/($G119+SUMIFS(PurQty,PurItem,$B119)))))</f>
        <v>18.559999999999999</v>
      </c>
      <c r="J119" s="37">
        <v>40</v>
      </c>
      <c r="K119" s="18">
        <f t="shared" si="8"/>
        <v>21.44</v>
      </c>
      <c r="L119" s="19">
        <f t="shared" si="9"/>
        <v>0.53600000000000003</v>
      </c>
      <c r="M119" s="19">
        <f t="shared" si="10"/>
        <v>1.1551724137931036</v>
      </c>
      <c r="N119" s="20">
        <f t="shared" si="11"/>
        <v>11</v>
      </c>
      <c r="O119" s="18">
        <f t="shared" si="12"/>
        <v>204.16</v>
      </c>
      <c r="P119" s="18">
        <f t="shared" si="13"/>
        <v>440</v>
      </c>
      <c r="Q119" s="21" t="str">
        <f t="shared" si="14"/>
        <v>OK</v>
      </c>
      <c r="R119" s="22" t="e">
        <f ca="1">IF($B119="","",IF(_xlfn.MAXIFS(PurDate,PurItem,$B119)=0,"",_xlfn.MAXIFS(PurDate,PurItem,$B119)))</f>
        <v>#NAME?</v>
      </c>
      <c r="S119" s="20">
        <f t="shared" si="15"/>
        <v>12</v>
      </c>
      <c r="U119" s="36"/>
    </row>
    <row r="120" spans="1:21" x14ac:dyDescent="0.25">
      <c r="A120" s="15" t="s">
        <v>328</v>
      </c>
      <c r="B120" s="15" t="s">
        <v>329</v>
      </c>
      <c r="C120" s="15" t="s">
        <v>117</v>
      </c>
      <c r="D120" s="15" t="s">
        <v>93</v>
      </c>
      <c r="E120" s="15" t="s">
        <v>328</v>
      </c>
      <c r="F120" s="16">
        <v>10</v>
      </c>
      <c r="G120" s="16">
        <v>0</v>
      </c>
      <c r="H120" s="17">
        <v>26.085000000000001</v>
      </c>
      <c r="I120" s="18">
        <f>IF($B120="","",IF(CostMethod="Last Cost",IFERROR(INDEX(PurCost,MATCH(_xlfn.MAXIFS(PurRank,PurItem,$B120),PurRank,0)),$H120),IF(($G120+SUMIFS(PurQty,PurItem,$B120))=0,$H120,($G120*$H120+SUMIFS(PurTotal,PurItem,$B120))/($G120+SUMIFS(PurQty,PurItem,$B120)))))</f>
        <v>18.559999999999999</v>
      </c>
      <c r="J120" s="37">
        <v>40</v>
      </c>
      <c r="K120" s="18">
        <f t="shared" si="8"/>
        <v>21.44</v>
      </c>
      <c r="L120" s="19">
        <f t="shared" si="9"/>
        <v>0.53600000000000003</v>
      </c>
      <c r="M120" s="19">
        <f t="shared" si="10"/>
        <v>1.1551724137931036</v>
      </c>
      <c r="N120" s="20">
        <f t="shared" si="11"/>
        <v>12</v>
      </c>
      <c r="O120" s="18">
        <f t="shared" si="12"/>
        <v>222.71999999999997</v>
      </c>
      <c r="P120" s="18">
        <f t="shared" si="13"/>
        <v>480</v>
      </c>
      <c r="Q120" s="21" t="str">
        <f t="shared" si="14"/>
        <v>OK</v>
      </c>
      <c r="R120" s="22" t="e">
        <f ca="1">IF($B120="","",IF(_xlfn.MAXIFS(PurDate,PurItem,$B120)=0,"",_xlfn.MAXIFS(PurDate,PurItem,$B120)))</f>
        <v>#NAME?</v>
      </c>
      <c r="S120" s="20">
        <f t="shared" si="15"/>
        <v>12</v>
      </c>
      <c r="U120" s="36"/>
    </row>
    <row r="121" spans="1:21" x14ac:dyDescent="0.25">
      <c r="A121" s="15" t="s">
        <v>330</v>
      </c>
      <c r="B121" s="15" t="s">
        <v>331</v>
      </c>
      <c r="C121" s="15" t="s">
        <v>117</v>
      </c>
      <c r="D121" s="15" t="s">
        <v>93</v>
      </c>
      <c r="E121" s="15" t="s">
        <v>330</v>
      </c>
      <c r="F121" s="16">
        <v>10</v>
      </c>
      <c r="G121" s="16">
        <v>0</v>
      </c>
      <c r="H121" s="17">
        <v>26.085000000000001</v>
      </c>
      <c r="I121" s="18">
        <f>IF($B121="","",IF(CostMethod="Last Cost",IFERROR(INDEX(PurCost,MATCH(_xlfn.MAXIFS(PurRank,PurItem,$B121),PurRank,0)),$H121),IF(($G121+SUMIFS(PurQty,PurItem,$B121))=0,$H121,($G121*$H121+SUMIFS(PurTotal,PurItem,$B121))/($G121+SUMIFS(PurQty,PurItem,$B121)))))</f>
        <v>18.559999999999999</v>
      </c>
      <c r="J121" s="37">
        <v>40</v>
      </c>
      <c r="K121" s="18">
        <f t="shared" si="8"/>
        <v>21.44</v>
      </c>
      <c r="L121" s="19">
        <f t="shared" si="9"/>
        <v>0.53600000000000003</v>
      </c>
      <c r="M121" s="19">
        <f t="shared" si="10"/>
        <v>1.1551724137931036</v>
      </c>
      <c r="N121" s="20">
        <f t="shared" si="11"/>
        <v>21</v>
      </c>
      <c r="O121" s="18">
        <f t="shared" si="12"/>
        <v>389.76</v>
      </c>
      <c r="P121" s="18">
        <f t="shared" si="13"/>
        <v>840</v>
      </c>
      <c r="Q121" s="21" t="str">
        <f t="shared" si="14"/>
        <v>OK</v>
      </c>
      <c r="R121" s="22" t="e">
        <f ca="1">IF($B121="","",IF(_xlfn.MAXIFS(PurDate,PurItem,$B121)=0,"",_xlfn.MAXIFS(PurDate,PurItem,$B121)))</f>
        <v>#NAME?</v>
      </c>
      <c r="S121" s="20">
        <f t="shared" si="15"/>
        <v>24</v>
      </c>
      <c r="U121" s="36"/>
    </row>
    <row r="122" spans="1:21" x14ac:dyDescent="0.25">
      <c r="A122" s="15" t="s">
        <v>332</v>
      </c>
      <c r="B122" s="15" t="s">
        <v>333</v>
      </c>
      <c r="C122" s="15" t="s">
        <v>110</v>
      </c>
      <c r="D122" s="15" t="s">
        <v>93</v>
      </c>
      <c r="E122" s="15" t="s">
        <v>332</v>
      </c>
      <c r="F122" s="16">
        <v>10</v>
      </c>
      <c r="G122" s="16">
        <v>0</v>
      </c>
      <c r="H122" s="17">
        <v>1.3049999999999999</v>
      </c>
      <c r="I122" s="18">
        <f>IF($B122="","",IF(CostMethod="Last Cost",IFERROR(INDEX(PurCost,MATCH(_xlfn.MAXIFS(PurRank,PurItem,$B122),PurRank,0)),$H122),IF(($G122+SUMIFS(PurQty,PurItem,$B122))=0,$H122,($G122*$H122+SUMIFS(PurTotal,PurItem,$B122))/($G122+SUMIFS(PurQty,PurItem,$B122)))))</f>
        <v>1.3049999999999999</v>
      </c>
      <c r="J122" s="37">
        <v>2</v>
      </c>
      <c r="K122" s="18">
        <f t="shared" si="8"/>
        <v>0.69500000000000006</v>
      </c>
      <c r="L122" s="19">
        <f t="shared" si="9"/>
        <v>0.34750000000000003</v>
      </c>
      <c r="M122" s="19">
        <f t="shared" si="10"/>
        <v>0.53256704980842917</v>
      </c>
      <c r="N122" s="20">
        <f t="shared" si="11"/>
        <v>-9</v>
      </c>
      <c r="O122" s="18">
        <f t="shared" si="12"/>
        <v>-11.744999999999999</v>
      </c>
      <c r="P122" s="18">
        <f t="shared" si="13"/>
        <v>-18</v>
      </c>
      <c r="Q122" s="21" t="str">
        <f t="shared" si="14"/>
        <v>NEGATIVE</v>
      </c>
      <c r="R122" s="22" t="e">
        <f ca="1">IF($B122="","",IF(_xlfn.MAXIFS(PurDate,PurItem,$B122)=0,"",_xlfn.MAXIFS(PurDate,PurItem,$B122)))</f>
        <v>#NAME?</v>
      </c>
      <c r="S122" s="20">
        <f t="shared" si="15"/>
        <v>0</v>
      </c>
      <c r="U122" s="36"/>
    </row>
    <row r="123" spans="1:21" x14ac:dyDescent="0.25">
      <c r="A123" s="15" t="s">
        <v>334</v>
      </c>
      <c r="B123" s="15" t="s">
        <v>335</v>
      </c>
      <c r="C123" s="15" t="s">
        <v>96</v>
      </c>
      <c r="D123" s="15" t="s">
        <v>93</v>
      </c>
      <c r="E123" s="15" t="s">
        <v>334</v>
      </c>
      <c r="F123" s="16">
        <v>10</v>
      </c>
      <c r="G123" s="16">
        <v>0</v>
      </c>
      <c r="H123" s="17">
        <v>19.567499999999999</v>
      </c>
      <c r="I123" s="18">
        <f>IF($B123="","",IF(CostMethod="Last Cost",IFERROR(INDEX(PurCost,MATCH(_xlfn.MAXIFS(PurRank,PurItem,$B123),PurRank,0)),$H123),IF(($G123+SUMIFS(PurQty,PurItem,$B123))=0,$H123,($G123*$H123+SUMIFS(PurTotal,PurItem,$B123))/($G123+SUMIFS(PurQty,PurItem,$B123)))))</f>
        <v>15.546666666666667</v>
      </c>
      <c r="J123" s="37">
        <v>30</v>
      </c>
      <c r="K123" s="18">
        <f t="shared" si="8"/>
        <v>14.453333333333333</v>
      </c>
      <c r="L123" s="19">
        <f t="shared" si="9"/>
        <v>0.48177777777777775</v>
      </c>
      <c r="M123" s="19">
        <f t="shared" si="10"/>
        <v>0.92967409948542024</v>
      </c>
      <c r="N123" s="20">
        <f t="shared" si="11"/>
        <v>14</v>
      </c>
      <c r="O123" s="18">
        <f t="shared" si="12"/>
        <v>217.65333333333334</v>
      </c>
      <c r="P123" s="18">
        <f t="shared" si="13"/>
        <v>420</v>
      </c>
      <c r="Q123" s="21" t="str">
        <f t="shared" si="14"/>
        <v>OK</v>
      </c>
      <c r="R123" s="22" t="e">
        <f ca="1">IF($B123="","",IF(_xlfn.MAXIFS(PurDate,PurItem,$B123)=0,"",_xlfn.MAXIFS(PurDate,PurItem,$B123)))</f>
        <v>#NAME?</v>
      </c>
      <c r="S123" s="20">
        <f t="shared" si="15"/>
        <v>12</v>
      </c>
      <c r="U123" s="36"/>
    </row>
    <row r="124" spans="1:21" x14ac:dyDescent="0.25">
      <c r="A124" s="15" t="s">
        <v>336</v>
      </c>
      <c r="B124" s="15" t="s">
        <v>337</v>
      </c>
      <c r="C124" s="15" t="s">
        <v>96</v>
      </c>
      <c r="D124" s="15" t="s">
        <v>93</v>
      </c>
      <c r="E124" s="15" t="s">
        <v>336</v>
      </c>
      <c r="F124" s="16">
        <v>10</v>
      </c>
      <c r="G124" s="16">
        <v>0</v>
      </c>
      <c r="H124" s="17">
        <v>9.7799999999999994</v>
      </c>
      <c r="I124" s="18">
        <f>IF($B124="","",IF(CostMethod="Last Cost",IFERROR(INDEX(PurCost,MATCH(_xlfn.MAXIFS(PurRank,PurItem,$B124),PurRank,0)),$H124),IF(($G124+SUMIFS(PurQty,PurItem,$B124))=0,$H124,($G124*$H124+SUMIFS(PurTotal,PurItem,$B124))/($G124+SUMIFS(PurQty,PurItem,$B124)))))</f>
        <v>9.7799999999999994</v>
      </c>
      <c r="J124" s="37">
        <v>15</v>
      </c>
      <c r="K124" s="18">
        <f t="shared" si="8"/>
        <v>5.2200000000000006</v>
      </c>
      <c r="L124" s="19">
        <f t="shared" si="9"/>
        <v>0.34800000000000003</v>
      </c>
      <c r="M124" s="19">
        <f t="shared" si="10"/>
        <v>0.5337423312883437</v>
      </c>
      <c r="N124" s="20">
        <f t="shared" si="11"/>
        <v>0</v>
      </c>
      <c r="O124" s="18">
        <f t="shared" si="12"/>
        <v>0</v>
      </c>
      <c r="P124" s="18">
        <f t="shared" si="13"/>
        <v>0</v>
      </c>
      <c r="Q124" s="21" t="str">
        <f t="shared" si="14"/>
        <v>REORDER</v>
      </c>
      <c r="R124" s="22" t="e">
        <f ca="1">IF($B124="","",IF(_xlfn.MAXIFS(PurDate,PurItem,$B124)=0,"",_xlfn.MAXIFS(PurDate,PurItem,$B124)))</f>
        <v>#NAME?</v>
      </c>
      <c r="S124" s="20">
        <f t="shared" si="15"/>
        <v>0</v>
      </c>
      <c r="U124" s="36"/>
    </row>
    <row r="125" spans="1:21" x14ac:dyDescent="0.25">
      <c r="A125" s="15" t="s">
        <v>338</v>
      </c>
      <c r="B125" s="15" t="s">
        <v>339</v>
      </c>
      <c r="C125" s="15" t="s">
        <v>96</v>
      </c>
      <c r="D125" s="15" t="s">
        <v>93</v>
      </c>
      <c r="E125" s="15" t="s">
        <v>338</v>
      </c>
      <c r="F125" s="16">
        <v>10</v>
      </c>
      <c r="G125" s="16">
        <v>0</v>
      </c>
      <c r="H125" s="17">
        <v>19.567499999999999</v>
      </c>
      <c r="I125" s="18">
        <f>IF($B125="","",IF(CostMethod="Last Cost",IFERROR(INDEX(PurCost,MATCH(_xlfn.MAXIFS(PurRank,PurItem,$B125),PurRank,0)),$H125),IF(($G125+SUMIFS(PurQty,PurItem,$B125))=0,$H125,($G125*$H125+SUMIFS(PurTotal,PurItem,$B125))/($G125+SUMIFS(PurQty,PurItem,$B125)))))</f>
        <v>15.573333333333332</v>
      </c>
      <c r="J125" s="37">
        <v>30</v>
      </c>
      <c r="K125" s="18">
        <f t="shared" si="8"/>
        <v>14.426666666666668</v>
      </c>
      <c r="L125" s="19">
        <f t="shared" si="9"/>
        <v>0.48088888888888892</v>
      </c>
      <c r="M125" s="19">
        <f t="shared" si="10"/>
        <v>0.92636986301369872</v>
      </c>
      <c r="N125" s="20">
        <f t="shared" si="11"/>
        <v>17</v>
      </c>
      <c r="O125" s="18">
        <f t="shared" si="12"/>
        <v>264.74666666666667</v>
      </c>
      <c r="P125" s="18">
        <f t="shared" si="13"/>
        <v>510</v>
      </c>
      <c r="Q125" s="21" t="str">
        <f t="shared" si="14"/>
        <v>OK</v>
      </c>
      <c r="R125" s="22" t="e">
        <f ca="1">IF($B125="","",IF(_xlfn.MAXIFS(PurDate,PurItem,$B125)=0,"",_xlfn.MAXIFS(PurDate,PurItem,$B125)))</f>
        <v>#NAME?</v>
      </c>
      <c r="S125" s="20">
        <f t="shared" si="15"/>
        <v>18</v>
      </c>
      <c r="U125" s="36"/>
    </row>
    <row r="126" spans="1:21" x14ac:dyDescent="0.25">
      <c r="A126" s="15" t="s">
        <v>340</v>
      </c>
      <c r="B126" s="15" t="s">
        <v>341</v>
      </c>
      <c r="C126" s="15" t="s">
        <v>96</v>
      </c>
      <c r="D126" s="15" t="s">
        <v>93</v>
      </c>
      <c r="E126" s="15" t="s">
        <v>340</v>
      </c>
      <c r="F126" s="16">
        <v>10</v>
      </c>
      <c r="G126" s="16">
        <v>0</v>
      </c>
      <c r="H126" s="17">
        <v>9.7799999999999994</v>
      </c>
      <c r="I126" s="18">
        <f>IF($B126="","",IF(CostMethod="Last Cost",IFERROR(INDEX(PurCost,MATCH(_xlfn.MAXIFS(PurRank,PurItem,$B126),PurRank,0)),$H126),IF(($G126+SUMIFS(PurQty,PurItem,$B126))=0,$H126,($G126*$H126+SUMIFS(PurTotal,PurItem,$B126))/($G126+SUMIFS(PurQty,PurItem,$B126)))))</f>
        <v>7.9279999999999999</v>
      </c>
      <c r="J126" s="37">
        <v>15</v>
      </c>
      <c r="K126" s="18">
        <f t="shared" si="8"/>
        <v>7.0720000000000001</v>
      </c>
      <c r="L126" s="19">
        <f t="shared" si="9"/>
        <v>0.47146666666666665</v>
      </c>
      <c r="M126" s="19">
        <f t="shared" si="10"/>
        <v>0.89202825428859744</v>
      </c>
      <c r="N126" s="20">
        <f t="shared" si="11"/>
        <v>83</v>
      </c>
      <c r="O126" s="18">
        <f t="shared" si="12"/>
        <v>658.024</v>
      </c>
      <c r="P126" s="18">
        <f t="shared" si="13"/>
        <v>1245</v>
      </c>
      <c r="Q126" s="21" t="str">
        <f t="shared" si="14"/>
        <v>OK</v>
      </c>
      <c r="R126" s="22" t="e">
        <f ca="1">IF($B126="","",IF(_xlfn.MAXIFS(PurDate,PurItem,$B126)=0,"",_xlfn.MAXIFS(PurDate,PurItem,$B126)))</f>
        <v>#NAME?</v>
      </c>
      <c r="S126" s="20">
        <f t="shared" si="15"/>
        <v>100</v>
      </c>
      <c r="U126" s="36"/>
    </row>
    <row r="127" spans="1:21" x14ac:dyDescent="0.25">
      <c r="A127" s="15" t="s">
        <v>342</v>
      </c>
      <c r="B127" s="15" t="s">
        <v>343</v>
      </c>
      <c r="C127" s="15" t="s">
        <v>96</v>
      </c>
      <c r="D127" s="15" t="s">
        <v>93</v>
      </c>
      <c r="E127" s="15" t="s">
        <v>342</v>
      </c>
      <c r="F127" s="16">
        <v>10</v>
      </c>
      <c r="G127" s="16">
        <v>0</v>
      </c>
      <c r="H127" s="17">
        <v>19.567499999999999</v>
      </c>
      <c r="I127" s="18">
        <f>IF($B127="","",IF(CostMethod="Last Cost",IFERROR(INDEX(PurCost,MATCH(_xlfn.MAXIFS(PurRank,PurItem,$B127),PurRank,0)),$H127),IF(($G127+SUMIFS(PurQty,PurItem,$B127))=0,$H127,($G127*$H127+SUMIFS(PurTotal,PurItem,$B127))/($G127+SUMIFS(PurQty,PurItem,$B127)))))</f>
        <v>19.567499999999999</v>
      </c>
      <c r="J127" s="37">
        <v>30</v>
      </c>
      <c r="K127" s="18">
        <f t="shared" si="8"/>
        <v>10.432500000000001</v>
      </c>
      <c r="L127" s="19">
        <f t="shared" si="9"/>
        <v>0.34775000000000006</v>
      </c>
      <c r="M127" s="19">
        <f t="shared" si="10"/>
        <v>0.53315446531238031</v>
      </c>
      <c r="N127" s="20">
        <f t="shared" si="11"/>
        <v>0</v>
      </c>
      <c r="O127" s="18">
        <f t="shared" si="12"/>
        <v>0</v>
      </c>
      <c r="P127" s="18">
        <f t="shared" si="13"/>
        <v>0</v>
      </c>
      <c r="Q127" s="21" t="str">
        <f t="shared" si="14"/>
        <v>REORDER</v>
      </c>
      <c r="R127" s="22" t="e">
        <f ca="1">IF($B127="","",IF(_xlfn.MAXIFS(PurDate,PurItem,$B127)=0,"",_xlfn.MAXIFS(PurDate,PurItem,$B127)))</f>
        <v>#NAME?</v>
      </c>
      <c r="S127" s="20">
        <f t="shared" si="15"/>
        <v>0</v>
      </c>
      <c r="U127" s="36"/>
    </row>
    <row r="128" spans="1:21" x14ac:dyDescent="0.25">
      <c r="A128" s="15" t="s">
        <v>344</v>
      </c>
      <c r="B128" s="15" t="s">
        <v>345</v>
      </c>
      <c r="C128" s="15" t="s">
        <v>110</v>
      </c>
      <c r="D128" s="15" t="s">
        <v>93</v>
      </c>
      <c r="E128" s="15" t="s">
        <v>344</v>
      </c>
      <c r="F128" s="16">
        <v>10</v>
      </c>
      <c r="G128" s="16">
        <v>0</v>
      </c>
      <c r="H128" s="17">
        <v>16.305</v>
      </c>
      <c r="I128" s="18">
        <f>IF($B128="","",IF(CostMethod="Last Cost",IFERROR(INDEX(PurCost,MATCH(_xlfn.MAXIFS(PurRank,PurItem,$B128),PurRank,0)),$H128),IF(($G128+SUMIFS(PurQty,PurItem,$B128))=0,$H128,($G128*$H128+SUMIFS(PurTotal,PurItem,$B128))/($G128+SUMIFS(PurQty,PurItem,$B128)))))</f>
        <v>16.305</v>
      </c>
      <c r="J128" s="37">
        <v>25</v>
      </c>
      <c r="K128" s="18">
        <f t="shared" si="8"/>
        <v>8.6950000000000003</v>
      </c>
      <c r="L128" s="19">
        <f t="shared" si="9"/>
        <v>0.3478</v>
      </c>
      <c r="M128" s="19">
        <f t="shared" si="10"/>
        <v>0.53327200245323525</v>
      </c>
      <c r="N128" s="20">
        <f t="shared" si="11"/>
        <v>1</v>
      </c>
      <c r="O128" s="18">
        <f t="shared" si="12"/>
        <v>16.305</v>
      </c>
      <c r="P128" s="18">
        <f t="shared" si="13"/>
        <v>25</v>
      </c>
      <c r="Q128" s="21" t="str">
        <f t="shared" si="14"/>
        <v>REORDER</v>
      </c>
      <c r="R128" s="22" t="e">
        <f ca="1">IF($B128="","",IF(_xlfn.MAXIFS(PurDate,PurItem,$B128)=0,"",_xlfn.MAXIFS(PurDate,PurItem,$B128)))</f>
        <v>#NAME?</v>
      </c>
      <c r="S128" s="20">
        <f t="shared" si="15"/>
        <v>0</v>
      </c>
      <c r="U128" s="36"/>
    </row>
    <row r="129" spans="1:21" x14ac:dyDescent="0.25">
      <c r="A129" s="15" t="s">
        <v>346</v>
      </c>
      <c r="B129" s="15" t="s">
        <v>347</v>
      </c>
      <c r="C129" s="15" t="s">
        <v>110</v>
      </c>
      <c r="D129" s="15" t="s">
        <v>93</v>
      </c>
      <c r="E129" s="15" t="s">
        <v>346</v>
      </c>
      <c r="F129" s="16">
        <v>10</v>
      </c>
      <c r="G129" s="16">
        <v>0</v>
      </c>
      <c r="H129" s="17">
        <v>13.0425</v>
      </c>
      <c r="I129" s="18">
        <f>IF($B129="","",IF(CostMethod="Last Cost",IFERROR(INDEX(PurCost,MATCH(_xlfn.MAXIFS(PurRank,PurItem,$B129),PurRank,0)),$H129),IF(($G129+SUMIFS(PurQty,PurItem,$B129))=0,$H129,($G129*$H129+SUMIFS(PurTotal,PurItem,$B129))/($G129+SUMIFS(PurQty,PurItem,$B129)))))</f>
        <v>13.0425</v>
      </c>
      <c r="J129" s="37">
        <v>20</v>
      </c>
      <c r="K129" s="18">
        <f t="shared" si="8"/>
        <v>6.9574999999999996</v>
      </c>
      <c r="L129" s="19">
        <f t="shared" si="9"/>
        <v>0.34787499999999999</v>
      </c>
      <c r="M129" s="19">
        <f t="shared" si="10"/>
        <v>0.53344834195898017</v>
      </c>
      <c r="N129" s="20">
        <f t="shared" si="11"/>
        <v>0</v>
      </c>
      <c r="O129" s="18">
        <f t="shared" si="12"/>
        <v>0</v>
      </c>
      <c r="P129" s="18">
        <f t="shared" si="13"/>
        <v>0</v>
      </c>
      <c r="Q129" s="21" t="str">
        <f t="shared" si="14"/>
        <v>REORDER</v>
      </c>
      <c r="R129" s="22" t="e">
        <f ca="1">IF($B129="","",IF(_xlfn.MAXIFS(PurDate,PurItem,$B129)=0,"",_xlfn.MAXIFS(PurDate,PurItem,$B129)))</f>
        <v>#NAME?</v>
      </c>
      <c r="S129" s="20">
        <f t="shared" si="15"/>
        <v>0</v>
      </c>
      <c r="U129" s="36"/>
    </row>
    <row r="130" spans="1:21" x14ac:dyDescent="0.25">
      <c r="A130" s="15" t="s">
        <v>348</v>
      </c>
      <c r="B130" s="15" t="s">
        <v>349</v>
      </c>
      <c r="C130" s="15" t="s">
        <v>96</v>
      </c>
      <c r="D130" s="15" t="s">
        <v>93</v>
      </c>
      <c r="E130" s="15" t="s">
        <v>348</v>
      </c>
      <c r="F130" s="16">
        <v>10</v>
      </c>
      <c r="G130" s="16">
        <v>0</v>
      </c>
      <c r="H130" s="17">
        <v>32.61</v>
      </c>
      <c r="I130" s="18">
        <f>IF($B130="","",IF(CostMethod="Last Cost",IFERROR(INDEX(PurCost,MATCH(_xlfn.MAXIFS(PurRank,PurItem,$B130),PurRank,0)),$H130),IF(($G130+SUMIFS(PurQty,PurItem,$B130))=0,$H130,($G130*$H130+SUMIFS(PurTotal,PurItem,$B130))/($G130+SUMIFS(PurQty,PurItem,$B130)))))</f>
        <v>32.61</v>
      </c>
      <c r="J130" s="37">
        <v>50</v>
      </c>
      <c r="K130" s="18">
        <f t="shared" si="8"/>
        <v>17.39</v>
      </c>
      <c r="L130" s="19">
        <f t="shared" si="9"/>
        <v>0.3478</v>
      </c>
      <c r="M130" s="19">
        <f t="shared" si="10"/>
        <v>0.53327200245323525</v>
      </c>
      <c r="N130" s="20">
        <f t="shared" si="11"/>
        <v>-40</v>
      </c>
      <c r="O130" s="18">
        <f t="shared" si="12"/>
        <v>-1304.4000000000001</v>
      </c>
      <c r="P130" s="18">
        <f t="shared" si="13"/>
        <v>-2000</v>
      </c>
      <c r="Q130" s="21" t="str">
        <f t="shared" si="14"/>
        <v>NEGATIVE</v>
      </c>
      <c r="R130" s="22" t="e">
        <f ca="1">IF($B130="","",IF(_xlfn.MAXIFS(PurDate,PurItem,$B130)=0,"",_xlfn.MAXIFS(PurDate,PurItem,$B130)))</f>
        <v>#NAME?</v>
      </c>
      <c r="S130" s="20">
        <f t="shared" si="15"/>
        <v>0</v>
      </c>
      <c r="U130" s="36"/>
    </row>
    <row r="131" spans="1:21" x14ac:dyDescent="0.25">
      <c r="A131" s="15" t="s">
        <v>350</v>
      </c>
      <c r="B131" s="15" t="s">
        <v>351</v>
      </c>
      <c r="C131" s="15" t="s">
        <v>96</v>
      </c>
      <c r="D131" s="15" t="s">
        <v>93</v>
      </c>
      <c r="E131" s="15" t="s">
        <v>350</v>
      </c>
      <c r="F131" s="16">
        <v>10</v>
      </c>
      <c r="G131" s="16">
        <v>0</v>
      </c>
      <c r="H131" s="17">
        <v>11.737500000000001</v>
      </c>
      <c r="I131" s="18">
        <f>IF($B131="","",IF(CostMethod="Last Cost",IFERROR(INDEX(PurCost,MATCH(_xlfn.MAXIFS(PurRank,PurItem,$B131),PurRank,0)),$H131),IF(($G131+SUMIFS(PurQty,PurItem,$B131))=0,$H131,($G131*$H131+SUMIFS(PurTotal,PurItem,$B131))/($G131+SUMIFS(PurQty,PurItem,$B131)))))</f>
        <v>11.737500000000001</v>
      </c>
      <c r="J131" s="37">
        <v>18</v>
      </c>
      <c r="K131" s="18">
        <f t="shared" si="8"/>
        <v>6.2624999999999993</v>
      </c>
      <c r="L131" s="19">
        <f t="shared" si="9"/>
        <v>0.34791666666666665</v>
      </c>
      <c r="M131" s="19">
        <f t="shared" si="10"/>
        <v>0.53354632587859419</v>
      </c>
      <c r="N131" s="20">
        <f t="shared" si="11"/>
        <v>0</v>
      </c>
      <c r="O131" s="18">
        <f t="shared" si="12"/>
        <v>0</v>
      </c>
      <c r="P131" s="18">
        <f t="shared" si="13"/>
        <v>0</v>
      </c>
      <c r="Q131" s="21" t="str">
        <f t="shared" si="14"/>
        <v>REORDER</v>
      </c>
      <c r="R131" s="22" t="e">
        <f ca="1">IF($B131="","",IF(_xlfn.MAXIFS(PurDate,PurItem,$B131)=0,"",_xlfn.MAXIFS(PurDate,PurItem,$B131)))</f>
        <v>#NAME?</v>
      </c>
      <c r="S131" s="20">
        <f t="shared" si="15"/>
        <v>0</v>
      </c>
      <c r="U131" s="36"/>
    </row>
    <row r="132" spans="1:21" x14ac:dyDescent="0.25">
      <c r="A132" s="15" t="s">
        <v>352</v>
      </c>
      <c r="B132" s="15" t="s">
        <v>353</v>
      </c>
      <c r="C132" s="15" t="s">
        <v>96</v>
      </c>
      <c r="D132" s="15" t="s">
        <v>93</v>
      </c>
      <c r="E132" s="15" t="s">
        <v>352</v>
      </c>
      <c r="F132" s="16">
        <v>10</v>
      </c>
      <c r="G132" s="16">
        <v>0</v>
      </c>
      <c r="H132" s="17">
        <v>32.467500000000001</v>
      </c>
      <c r="I132" s="18">
        <f>IF($B132="","",IF(CostMethod="Last Cost",IFERROR(INDEX(PurCost,MATCH(_xlfn.MAXIFS(PurRank,PurItem,$B132),PurRank,0)),$H132),IF(($G132+SUMIFS(PurQty,PurItem,$B132))=0,$H132,($G132*$H132+SUMIFS(PurTotal,PurItem,$B132))/($G132+SUMIFS(PurQty,PurItem,$B132)))))</f>
        <v>32.467500000000001</v>
      </c>
      <c r="J132" s="37">
        <v>50</v>
      </c>
      <c r="K132" s="18">
        <f t="shared" si="8"/>
        <v>17.532499999999999</v>
      </c>
      <c r="L132" s="19">
        <f t="shared" si="9"/>
        <v>0.35064999999999996</v>
      </c>
      <c r="M132" s="19">
        <f t="shared" si="10"/>
        <v>0.54000154000153999</v>
      </c>
      <c r="N132" s="20">
        <f t="shared" si="11"/>
        <v>-1</v>
      </c>
      <c r="O132" s="18">
        <f t="shared" si="12"/>
        <v>-32.467500000000001</v>
      </c>
      <c r="P132" s="18">
        <f t="shared" si="13"/>
        <v>-50</v>
      </c>
      <c r="Q132" s="21" t="str">
        <f t="shared" si="14"/>
        <v>NEGATIVE</v>
      </c>
      <c r="R132" s="22" t="e">
        <f ca="1">IF($B132="","",IF(_xlfn.MAXIFS(PurDate,PurItem,$B132)=0,"",_xlfn.MAXIFS(PurDate,PurItem,$B132)))</f>
        <v>#NAME?</v>
      </c>
      <c r="S132" s="20">
        <f t="shared" si="15"/>
        <v>0</v>
      </c>
      <c r="U132" s="36"/>
    </row>
    <row r="133" spans="1:21" x14ac:dyDescent="0.25">
      <c r="A133" s="15" t="s">
        <v>354</v>
      </c>
      <c r="B133" s="15" t="s">
        <v>355</v>
      </c>
      <c r="C133" s="15" t="s">
        <v>96</v>
      </c>
      <c r="D133" s="15" t="s">
        <v>93</v>
      </c>
      <c r="E133" s="15" t="s">
        <v>354</v>
      </c>
      <c r="F133" s="16">
        <v>10</v>
      </c>
      <c r="G133" s="16">
        <v>0</v>
      </c>
      <c r="H133" s="17">
        <v>32.61</v>
      </c>
      <c r="I133" s="18">
        <f>IF($B133="","",IF(CostMethod="Last Cost",IFERROR(INDEX(PurCost,MATCH(_xlfn.MAXIFS(PurRank,PurItem,$B133),PurRank,0)),$H133),IF(($G133+SUMIFS(PurQty,PurItem,$B133))=0,$H133,($G133*$H133+SUMIFS(PurTotal,PurItem,$B133))/($G133+SUMIFS(PurQty,PurItem,$B133)))))</f>
        <v>32.61</v>
      </c>
      <c r="J133" s="37">
        <v>50</v>
      </c>
      <c r="K133" s="18">
        <f t="shared" ref="K133:K196" si="16">IF(OR($B133="",$J133=""),"",$J133-$I133)</f>
        <v>17.39</v>
      </c>
      <c r="L133" s="19">
        <f t="shared" ref="L133:L196" si="17">IF(OR($K133="",$J133=0,$J133=""),"",$K133/$J133)</f>
        <v>0.3478</v>
      </c>
      <c r="M133" s="19">
        <f t="shared" ref="M133:M196" si="18">IF(OR($K133="",$I133=0,$I133=""),"",$K133/$I133)</f>
        <v>0.53327200245323525</v>
      </c>
      <c r="N133" s="20">
        <f t="shared" ref="N133:N196" si="19">IF($B133="","",$G133+SUMIFS(PurQty,PurItem,$B133)-SUMIFS(SalQty,SalItem,$B133)-SUMIFS(WoQty,WoItem,$B133)+SUMIFS(AdjQty,AdjItem,$B133)+SUMIFS(LinVarQty,LinItem,$B133,LinPosted,"YES"))</f>
        <v>-7</v>
      </c>
      <c r="O133" s="18">
        <f t="shared" ref="O133:O196" si="20">IF($B133="","",$N133*$I133)</f>
        <v>-228.26999999999998</v>
      </c>
      <c r="P133" s="18">
        <f t="shared" ref="P133:P196" si="21">IF(OR($B133="",$J133=""),"",$N133*$J133)</f>
        <v>-350</v>
      </c>
      <c r="Q133" s="21" t="str">
        <f t="shared" ref="Q133:Q196" si="22">IF($B133="","",IF($N133&lt;0,"NEGATIVE",IF($N133&lt;=$F133,"REORDER","OK")))</f>
        <v>NEGATIVE</v>
      </c>
      <c r="R133" s="22" t="e">
        <f ca="1">IF($B133="","",IF(_xlfn.MAXIFS(PurDate,PurItem,$B133)=0,"",_xlfn.MAXIFS(PurDate,PurItem,$B133)))</f>
        <v>#NAME?</v>
      </c>
      <c r="S133" s="20">
        <f t="shared" ref="S133:S196" si="23">IF($B133="","",SUMIFS(PurQty,PurItem,$B133))</f>
        <v>0</v>
      </c>
      <c r="U133" s="36"/>
    </row>
    <row r="134" spans="1:21" x14ac:dyDescent="0.25">
      <c r="A134" s="15" t="s">
        <v>356</v>
      </c>
      <c r="B134" s="15" t="s">
        <v>357</v>
      </c>
      <c r="C134" s="15" t="s">
        <v>96</v>
      </c>
      <c r="D134" s="15" t="s">
        <v>93</v>
      </c>
      <c r="E134" s="15" t="s">
        <v>356</v>
      </c>
      <c r="F134" s="16">
        <v>10</v>
      </c>
      <c r="G134" s="16">
        <v>0</v>
      </c>
      <c r="H134" s="17">
        <v>32.61</v>
      </c>
      <c r="I134" s="18">
        <f>IF($B134="","",IF(CostMethod="Last Cost",IFERROR(INDEX(PurCost,MATCH(_xlfn.MAXIFS(PurRank,PurItem,$B134),PurRank,0)),$H134),IF(($G134+SUMIFS(PurQty,PurItem,$B134))=0,$H134,($G134*$H134+SUMIFS(PurTotal,PurItem,$B134))/($G134+SUMIFS(PurQty,PurItem,$B134)))))</f>
        <v>32.61</v>
      </c>
      <c r="J134" s="37">
        <v>50</v>
      </c>
      <c r="K134" s="18">
        <f t="shared" si="16"/>
        <v>17.39</v>
      </c>
      <c r="L134" s="19">
        <f t="shared" si="17"/>
        <v>0.3478</v>
      </c>
      <c r="M134" s="19">
        <f t="shared" si="18"/>
        <v>0.53327200245323525</v>
      </c>
      <c r="N134" s="20">
        <f t="shared" si="19"/>
        <v>19</v>
      </c>
      <c r="O134" s="18">
        <f t="shared" si="20"/>
        <v>619.59</v>
      </c>
      <c r="P134" s="18">
        <f t="shared" si="21"/>
        <v>950</v>
      </c>
      <c r="Q134" s="21" t="str">
        <f t="shared" si="22"/>
        <v>OK</v>
      </c>
      <c r="R134" s="22" t="e">
        <f ca="1">IF($B134="","",IF(_xlfn.MAXIFS(PurDate,PurItem,$B134)=0,"",_xlfn.MAXIFS(PurDate,PurItem,$B134)))</f>
        <v>#NAME?</v>
      </c>
      <c r="S134" s="20">
        <f t="shared" si="23"/>
        <v>0</v>
      </c>
      <c r="U134" s="36"/>
    </row>
    <row r="135" spans="1:21" x14ac:dyDescent="0.25">
      <c r="A135" s="15" t="s">
        <v>358</v>
      </c>
      <c r="B135" s="15" t="s">
        <v>359</v>
      </c>
      <c r="C135" s="15" t="s">
        <v>96</v>
      </c>
      <c r="D135" s="15" t="s">
        <v>93</v>
      </c>
      <c r="E135" s="15" t="s">
        <v>358</v>
      </c>
      <c r="F135" s="16">
        <v>10</v>
      </c>
      <c r="G135" s="16">
        <v>0</v>
      </c>
      <c r="H135" s="17">
        <v>32.61</v>
      </c>
      <c r="I135" s="18">
        <f>IF($B135="","",IF(CostMethod="Last Cost",IFERROR(INDEX(PurCost,MATCH(_xlfn.MAXIFS(PurRank,PurItem,$B135),PurRank,0)),$H135),IF(($G135+SUMIFS(PurQty,PurItem,$B135))=0,$H135,($G135*$H135+SUMIFS(PurTotal,PurItem,$B135))/($G135+SUMIFS(PurQty,PurItem,$B135)))))</f>
        <v>32.61</v>
      </c>
      <c r="J135" s="37">
        <v>50</v>
      </c>
      <c r="K135" s="18">
        <f t="shared" si="16"/>
        <v>17.39</v>
      </c>
      <c r="L135" s="19">
        <f t="shared" si="17"/>
        <v>0.3478</v>
      </c>
      <c r="M135" s="19">
        <f t="shared" si="18"/>
        <v>0.53327200245323525</v>
      </c>
      <c r="N135" s="20">
        <f t="shared" si="19"/>
        <v>0</v>
      </c>
      <c r="O135" s="18">
        <f t="shared" si="20"/>
        <v>0</v>
      </c>
      <c r="P135" s="18">
        <f t="shared" si="21"/>
        <v>0</v>
      </c>
      <c r="Q135" s="21" t="str">
        <f t="shared" si="22"/>
        <v>REORDER</v>
      </c>
      <c r="R135" s="22" t="e">
        <f ca="1">IF($B135="","",IF(_xlfn.MAXIFS(PurDate,PurItem,$B135)=0,"",_xlfn.MAXIFS(PurDate,PurItem,$B135)))</f>
        <v>#NAME?</v>
      </c>
      <c r="S135" s="20">
        <f t="shared" si="23"/>
        <v>0</v>
      </c>
      <c r="U135" s="36"/>
    </row>
    <row r="136" spans="1:21" x14ac:dyDescent="0.25">
      <c r="A136" s="15" t="s">
        <v>360</v>
      </c>
      <c r="B136" s="15" t="s">
        <v>361</v>
      </c>
      <c r="C136" s="15" t="s">
        <v>96</v>
      </c>
      <c r="D136" s="15" t="s">
        <v>93</v>
      </c>
      <c r="E136" s="15" t="s">
        <v>360</v>
      </c>
      <c r="F136" s="16">
        <v>10</v>
      </c>
      <c r="G136" s="16">
        <v>0</v>
      </c>
      <c r="H136" s="17">
        <v>32.61</v>
      </c>
      <c r="I136" s="18">
        <f>IF($B136="","",IF(CostMethod="Last Cost",IFERROR(INDEX(PurCost,MATCH(_xlfn.MAXIFS(PurRank,PurItem,$B136),PurRank,0)),$H136),IF(($G136+SUMIFS(PurQty,PurItem,$B136))=0,$H136,($G136*$H136+SUMIFS(PurTotal,PurItem,$B136))/($G136+SUMIFS(PurQty,PurItem,$B136)))))</f>
        <v>32.61</v>
      </c>
      <c r="J136" s="37">
        <v>50</v>
      </c>
      <c r="K136" s="18">
        <f t="shared" si="16"/>
        <v>17.39</v>
      </c>
      <c r="L136" s="19">
        <f t="shared" si="17"/>
        <v>0.3478</v>
      </c>
      <c r="M136" s="19">
        <f t="shared" si="18"/>
        <v>0.53327200245323525</v>
      </c>
      <c r="N136" s="20">
        <f t="shared" si="19"/>
        <v>0</v>
      </c>
      <c r="O136" s="18">
        <f t="shared" si="20"/>
        <v>0</v>
      </c>
      <c r="P136" s="18">
        <f t="shared" si="21"/>
        <v>0</v>
      </c>
      <c r="Q136" s="21" t="str">
        <f t="shared" si="22"/>
        <v>REORDER</v>
      </c>
      <c r="R136" s="22" t="e">
        <f ca="1">IF($B136="","",IF(_xlfn.MAXIFS(PurDate,PurItem,$B136)=0,"",_xlfn.MAXIFS(PurDate,PurItem,$B136)))</f>
        <v>#NAME?</v>
      </c>
      <c r="S136" s="20">
        <f t="shared" si="23"/>
        <v>0</v>
      </c>
      <c r="U136" s="36"/>
    </row>
    <row r="137" spans="1:21" x14ac:dyDescent="0.25">
      <c r="A137" s="15" t="s">
        <v>362</v>
      </c>
      <c r="B137" s="15" t="s">
        <v>363</v>
      </c>
      <c r="C137" s="15" t="s">
        <v>96</v>
      </c>
      <c r="D137" s="15" t="s">
        <v>93</v>
      </c>
      <c r="E137" s="15" t="s">
        <v>362</v>
      </c>
      <c r="F137" s="16">
        <v>10</v>
      </c>
      <c r="G137" s="16">
        <v>0</v>
      </c>
      <c r="H137" s="17">
        <v>32.61</v>
      </c>
      <c r="I137" s="18">
        <f>IF($B137="","",IF(CostMethod="Last Cost",IFERROR(INDEX(PurCost,MATCH(_xlfn.MAXIFS(PurRank,PurItem,$B137),PurRank,0)),$H137),IF(($G137+SUMIFS(PurQty,PurItem,$B137))=0,$H137,($G137*$H137+SUMIFS(PurTotal,PurItem,$B137))/($G137+SUMIFS(PurQty,PurItem,$B137)))))</f>
        <v>32.61</v>
      </c>
      <c r="J137" s="37">
        <v>50</v>
      </c>
      <c r="K137" s="18">
        <f t="shared" si="16"/>
        <v>17.39</v>
      </c>
      <c r="L137" s="19">
        <f t="shared" si="17"/>
        <v>0.3478</v>
      </c>
      <c r="M137" s="19">
        <f t="shared" si="18"/>
        <v>0.53327200245323525</v>
      </c>
      <c r="N137" s="20">
        <f t="shared" si="19"/>
        <v>0</v>
      </c>
      <c r="O137" s="18">
        <f t="shared" si="20"/>
        <v>0</v>
      </c>
      <c r="P137" s="18">
        <f t="shared" si="21"/>
        <v>0</v>
      </c>
      <c r="Q137" s="21" t="str">
        <f t="shared" si="22"/>
        <v>REORDER</v>
      </c>
      <c r="R137" s="22" t="e">
        <f ca="1">IF($B137="","",IF(_xlfn.MAXIFS(PurDate,PurItem,$B137)=0,"",_xlfn.MAXIFS(PurDate,PurItem,$B137)))</f>
        <v>#NAME?</v>
      </c>
      <c r="S137" s="20">
        <f t="shared" si="23"/>
        <v>0</v>
      </c>
      <c r="U137" s="36"/>
    </row>
    <row r="138" spans="1:21" x14ac:dyDescent="0.25">
      <c r="A138" s="15" t="s">
        <v>364</v>
      </c>
      <c r="B138" s="15" t="s">
        <v>365</v>
      </c>
      <c r="C138" s="15" t="s">
        <v>96</v>
      </c>
      <c r="D138" s="15" t="s">
        <v>93</v>
      </c>
      <c r="E138" s="15" t="s">
        <v>364</v>
      </c>
      <c r="F138" s="16">
        <v>10</v>
      </c>
      <c r="G138" s="16">
        <v>0</v>
      </c>
      <c r="H138" s="17">
        <v>11.737500000000001</v>
      </c>
      <c r="I138" s="18">
        <f>IF($B138="","",IF(CostMethod="Last Cost",IFERROR(INDEX(PurCost,MATCH(_xlfn.MAXIFS(PurRank,PurItem,$B138),PurRank,0)),$H138),IF(($G138+SUMIFS(PurQty,PurItem,$B138))=0,$H138,($G138*$H138+SUMIFS(PurTotal,PurItem,$B138))/($G138+SUMIFS(PurQty,PurItem,$B138)))))</f>
        <v>11.737500000000001</v>
      </c>
      <c r="J138" s="37">
        <v>18</v>
      </c>
      <c r="K138" s="18">
        <f t="shared" si="16"/>
        <v>6.2624999999999993</v>
      </c>
      <c r="L138" s="19">
        <f t="shared" si="17"/>
        <v>0.34791666666666665</v>
      </c>
      <c r="M138" s="19">
        <f t="shared" si="18"/>
        <v>0.53354632587859419</v>
      </c>
      <c r="N138" s="20">
        <f t="shared" si="19"/>
        <v>0</v>
      </c>
      <c r="O138" s="18">
        <f t="shared" si="20"/>
        <v>0</v>
      </c>
      <c r="P138" s="18">
        <f t="shared" si="21"/>
        <v>0</v>
      </c>
      <c r="Q138" s="21" t="str">
        <f t="shared" si="22"/>
        <v>REORDER</v>
      </c>
      <c r="R138" s="22" t="e">
        <f ca="1">IF($B138="","",IF(_xlfn.MAXIFS(PurDate,PurItem,$B138)=0,"",_xlfn.MAXIFS(PurDate,PurItem,$B138)))</f>
        <v>#NAME?</v>
      </c>
      <c r="S138" s="20">
        <f t="shared" si="23"/>
        <v>0</v>
      </c>
      <c r="U138" s="36"/>
    </row>
    <row r="139" spans="1:21" x14ac:dyDescent="0.25">
      <c r="A139" s="15" t="s">
        <v>366</v>
      </c>
      <c r="B139" s="15" t="s">
        <v>367</v>
      </c>
      <c r="C139" s="15" t="s">
        <v>96</v>
      </c>
      <c r="D139" s="15" t="s">
        <v>93</v>
      </c>
      <c r="E139" s="15" t="s">
        <v>366</v>
      </c>
      <c r="F139" s="16">
        <v>10</v>
      </c>
      <c r="G139" s="16">
        <v>0</v>
      </c>
      <c r="H139" s="17">
        <v>32.61</v>
      </c>
      <c r="I139" s="18">
        <f>IF($B139="","",IF(CostMethod="Last Cost",IFERROR(INDEX(PurCost,MATCH(_xlfn.MAXIFS(PurRank,PurItem,$B139),PurRank,0)),$H139),IF(($G139+SUMIFS(PurQty,PurItem,$B139))=0,$H139,($G139*$H139+SUMIFS(PurTotal,PurItem,$B139))/($G139+SUMIFS(PurQty,PurItem,$B139)))))</f>
        <v>32.61</v>
      </c>
      <c r="J139" s="37">
        <v>50</v>
      </c>
      <c r="K139" s="18">
        <f t="shared" si="16"/>
        <v>17.39</v>
      </c>
      <c r="L139" s="19">
        <f t="shared" si="17"/>
        <v>0.3478</v>
      </c>
      <c r="M139" s="19">
        <f t="shared" si="18"/>
        <v>0.53327200245323525</v>
      </c>
      <c r="N139" s="20">
        <f t="shared" si="19"/>
        <v>0</v>
      </c>
      <c r="O139" s="18">
        <f t="shared" si="20"/>
        <v>0</v>
      </c>
      <c r="P139" s="18">
        <f t="shared" si="21"/>
        <v>0</v>
      </c>
      <c r="Q139" s="21" t="str">
        <f t="shared" si="22"/>
        <v>REORDER</v>
      </c>
      <c r="R139" s="22" t="e">
        <f ca="1">IF($B139="","",IF(_xlfn.MAXIFS(PurDate,PurItem,$B139)=0,"",_xlfn.MAXIFS(PurDate,PurItem,$B139)))</f>
        <v>#NAME?</v>
      </c>
      <c r="S139" s="20">
        <f t="shared" si="23"/>
        <v>0</v>
      </c>
      <c r="U139" s="36"/>
    </row>
    <row r="140" spans="1:21" x14ac:dyDescent="0.25">
      <c r="A140" s="15" t="s">
        <v>368</v>
      </c>
      <c r="B140" s="15" t="s">
        <v>369</v>
      </c>
      <c r="C140" s="15" t="s">
        <v>96</v>
      </c>
      <c r="D140" s="15" t="s">
        <v>93</v>
      </c>
      <c r="E140" s="15" t="s">
        <v>368</v>
      </c>
      <c r="F140" s="16">
        <v>10</v>
      </c>
      <c r="G140" s="16">
        <v>0</v>
      </c>
      <c r="H140" s="17">
        <v>32.61</v>
      </c>
      <c r="I140" s="18">
        <f>IF($B140="","",IF(CostMethod="Last Cost",IFERROR(INDEX(PurCost,MATCH(_xlfn.MAXIFS(PurRank,PurItem,$B140),PurRank,0)),$H140),IF(($G140+SUMIFS(PurQty,PurItem,$B140))=0,$H140,($G140*$H140+SUMIFS(PurTotal,PurItem,$B140))/($G140+SUMIFS(PurQty,PurItem,$B140)))))</f>
        <v>32.61</v>
      </c>
      <c r="J140" s="37">
        <v>50</v>
      </c>
      <c r="K140" s="18">
        <f t="shared" si="16"/>
        <v>17.39</v>
      </c>
      <c r="L140" s="19">
        <f t="shared" si="17"/>
        <v>0.3478</v>
      </c>
      <c r="M140" s="19">
        <f t="shared" si="18"/>
        <v>0.53327200245323525</v>
      </c>
      <c r="N140" s="20">
        <f t="shared" si="19"/>
        <v>0</v>
      </c>
      <c r="O140" s="18">
        <f t="shared" si="20"/>
        <v>0</v>
      </c>
      <c r="P140" s="18">
        <f t="shared" si="21"/>
        <v>0</v>
      </c>
      <c r="Q140" s="21" t="str">
        <f t="shared" si="22"/>
        <v>REORDER</v>
      </c>
      <c r="R140" s="22" t="e">
        <f ca="1">IF($B140="","",IF(_xlfn.MAXIFS(PurDate,PurItem,$B140)=0,"",_xlfn.MAXIFS(PurDate,PurItem,$B140)))</f>
        <v>#NAME?</v>
      </c>
      <c r="S140" s="20">
        <f t="shared" si="23"/>
        <v>0</v>
      </c>
      <c r="U140" s="36"/>
    </row>
    <row r="141" spans="1:21" x14ac:dyDescent="0.25">
      <c r="A141" s="15" t="s">
        <v>370</v>
      </c>
      <c r="B141" s="15" t="s">
        <v>371</v>
      </c>
      <c r="C141" s="15" t="s">
        <v>96</v>
      </c>
      <c r="D141" s="15" t="s">
        <v>93</v>
      </c>
      <c r="E141" s="15" t="s">
        <v>370</v>
      </c>
      <c r="F141" s="16">
        <v>10</v>
      </c>
      <c r="G141" s="16">
        <v>0</v>
      </c>
      <c r="H141" s="17">
        <v>32.61</v>
      </c>
      <c r="I141" s="18">
        <f>IF($B141="","",IF(CostMethod="Last Cost",IFERROR(INDEX(PurCost,MATCH(_xlfn.MAXIFS(PurRank,PurItem,$B141),PurRank,0)),$H141),IF(($G141+SUMIFS(PurQty,PurItem,$B141))=0,$H141,($G141*$H141+SUMIFS(PurTotal,PurItem,$B141))/($G141+SUMIFS(PurQty,PurItem,$B141)))))</f>
        <v>32.61</v>
      </c>
      <c r="J141" s="37">
        <v>50</v>
      </c>
      <c r="K141" s="18">
        <f t="shared" si="16"/>
        <v>17.39</v>
      </c>
      <c r="L141" s="19">
        <f t="shared" si="17"/>
        <v>0.3478</v>
      </c>
      <c r="M141" s="19">
        <f t="shared" si="18"/>
        <v>0.53327200245323525</v>
      </c>
      <c r="N141" s="20">
        <f t="shared" si="19"/>
        <v>0</v>
      </c>
      <c r="O141" s="18">
        <f t="shared" si="20"/>
        <v>0</v>
      </c>
      <c r="P141" s="18">
        <f t="shared" si="21"/>
        <v>0</v>
      </c>
      <c r="Q141" s="21" t="str">
        <f t="shared" si="22"/>
        <v>REORDER</v>
      </c>
      <c r="R141" s="22" t="e">
        <f ca="1">IF($B141="","",IF(_xlfn.MAXIFS(PurDate,PurItem,$B141)=0,"",_xlfn.MAXIFS(PurDate,PurItem,$B141)))</f>
        <v>#NAME?</v>
      </c>
      <c r="S141" s="20">
        <f t="shared" si="23"/>
        <v>0</v>
      </c>
      <c r="U141" s="36"/>
    </row>
    <row r="142" spans="1:21" x14ac:dyDescent="0.25">
      <c r="A142" s="15" t="s">
        <v>372</v>
      </c>
      <c r="B142" s="15" t="s">
        <v>373</v>
      </c>
      <c r="C142" s="15" t="s">
        <v>96</v>
      </c>
      <c r="D142" s="15" t="s">
        <v>93</v>
      </c>
      <c r="E142" s="15" t="s">
        <v>372</v>
      </c>
      <c r="F142" s="16">
        <v>10</v>
      </c>
      <c r="G142" s="16">
        <v>0</v>
      </c>
      <c r="H142" s="17">
        <v>32.61</v>
      </c>
      <c r="I142" s="18">
        <f>IF($B142="","",IF(CostMethod="Last Cost",IFERROR(INDEX(PurCost,MATCH(_xlfn.MAXIFS(PurRank,PurItem,$B142),PurRank,0)),$H142),IF(($G142+SUMIFS(PurQty,PurItem,$B142))=0,$H142,($G142*$H142+SUMIFS(PurTotal,PurItem,$B142))/($G142+SUMIFS(PurQty,PurItem,$B142)))))</f>
        <v>32.61</v>
      </c>
      <c r="J142" s="37">
        <v>50</v>
      </c>
      <c r="K142" s="18">
        <f t="shared" si="16"/>
        <v>17.39</v>
      </c>
      <c r="L142" s="19">
        <f t="shared" si="17"/>
        <v>0.3478</v>
      </c>
      <c r="M142" s="19">
        <f t="shared" si="18"/>
        <v>0.53327200245323525</v>
      </c>
      <c r="N142" s="20">
        <f t="shared" si="19"/>
        <v>18</v>
      </c>
      <c r="O142" s="18">
        <f t="shared" si="20"/>
        <v>586.98</v>
      </c>
      <c r="P142" s="18">
        <f t="shared" si="21"/>
        <v>900</v>
      </c>
      <c r="Q142" s="21" t="str">
        <f t="shared" si="22"/>
        <v>OK</v>
      </c>
      <c r="R142" s="22" t="e">
        <f ca="1">IF($B142="","",IF(_xlfn.MAXIFS(PurDate,PurItem,$B142)=0,"",_xlfn.MAXIFS(PurDate,PurItem,$B142)))</f>
        <v>#NAME?</v>
      </c>
      <c r="S142" s="20">
        <f t="shared" si="23"/>
        <v>0</v>
      </c>
      <c r="U142" s="36"/>
    </row>
    <row r="143" spans="1:21" x14ac:dyDescent="0.25">
      <c r="A143" s="15" t="s">
        <v>374</v>
      </c>
      <c r="B143" s="15" t="s">
        <v>375</v>
      </c>
      <c r="C143" s="15" t="s">
        <v>96</v>
      </c>
      <c r="D143" s="15" t="s">
        <v>93</v>
      </c>
      <c r="E143" s="15" t="s">
        <v>374</v>
      </c>
      <c r="F143" s="16">
        <v>10</v>
      </c>
      <c r="G143" s="16">
        <v>0</v>
      </c>
      <c r="H143" s="17">
        <v>11.737500000000001</v>
      </c>
      <c r="I143" s="18">
        <f>IF($B143="","",IF(CostMethod="Last Cost",IFERROR(INDEX(PurCost,MATCH(_xlfn.MAXIFS(PurRank,PurItem,$B143),PurRank,0)),$H143),IF(($G143+SUMIFS(PurQty,PurItem,$B143))=0,$H143,($G143*$H143+SUMIFS(PurTotal,PurItem,$B143))/($G143+SUMIFS(PurQty,PurItem,$B143)))))</f>
        <v>11.737500000000001</v>
      </c>
      <c r="J143" s="37">
        <v>18</v>
      </c>
      <c r="K143" s="18">
        <f t="shared" si="16"/>
        <v>6.2624999999999993</v>
      </c>
      <c r="L143" s="19">
        <f t="shared" si="17"/>
        <v>0.34791666666666665</v>
      </c>
      <c r="M143" s="19">
        <f t="shared" si="18"/>
        <v>0.53354632587859419</v>
      </c>
      <c r="N143" s="20">
        <f t="shared" si="19"/>
        <v>0</v>
      </c>
      <c r="O143" s="18">
        <f t="shared" si="20"/>
        <v>0</v>
      </c>
      <c r="P143" s="18">
        <f t="shared" si="21"/>
        <v>0</v>
      </c>
      <c r="Q143" s="21" t="str">
        <f t="shared" si="22"/>
        <v>REORDER</v>
      </c>
      <c r="R143" s="22" t="e">
        <f ca="1">IF($B143="","",IF(_xlfn.MAXIFS(PurDate,PurItem,$B143)=0,"",_xlfn.MAXIFS(PurDate,PurItem,$B143)))</f>
        <v>#NAME?</v>
      </c>
      <c r="S143" s="20">
        <f t="shared" si="23"/>
        <v>0</v>
      </c>
      <c r="U143" s="36"/>
    </row>
    <row r="144" spans="1:21" x14ac:dyDescent="0.25">
      <c r="A144" s="15" t="s">
        <v>376</v>
      </c>
      <c r="B144" s="15" t="s">
        <v>377</v>
      </c>
      <c r="C144" s="15" t="s">
        <v>96</v>
      </c>
      <c r="D144" s="15" t="s">
        <v>93</v>
      </c>
      <c r="E144" s="15" t="s">
        <v>376</v>
      </c>
      <c r="F144" s="16">
        <v>10</v>
      </c>
      <c r="G144" s="16">
        <v>0</v>
      </c>
      <c r="H144" s="17">
        <v>32.61</v>
      </c>
      <c r="I144" s="18">
        <f>IF($B144="","",IF(CostMethod="Last Cost",IFERROR(INDEX(PurCost,MATCH(_xlfn.MAXIFS(PurRank,PurItem,$B144),PurRank,0)),$H144),IF(($G144+SUMIFS(PurQty,PurItem,$B144))=0,$H144,($G144*$H144+SUMIFS(PurTotal,PurItem,$B144))/($G144+SUMIFS(PurQty,PurItem,$B144)))))</f>
        <v>32.61</v>
      </c>
      <c r="J144" s="37">
        <v>50</v>
      </c>
      <c r="K144" s="18">
        <f t="shared" si="16"/>
        <v>17.39</v>
      </c>
      <c r="L144" s="19">
        <f t="shared" si="17"/>
        <v>0.3478</v>
      </c>
      <c r="M144" s="19">
        <f t="shared" si="18"/>
        <v>0.53327200245323525</v>
      </c>
      <c r="N144" s="20">
        <f t="shared" si="19"/>
        <v>-3</v>
      </c>
      <c r="O144" s="18">
        <f t="shared" si="20"/>
        <v>-97.83</v>
      </c>
      <c r="P144" s="18">
        <f t="shared" si="21"/>
        <v>-150</v>
      </c>
      <c r="Q144" s="21" t="str">
        <f t="shared" si="22"/>
        <v>NEGATIVE</v>
      </c>
      <c r="R144" s="22" t="e">
        <f ca="1">IF($B144="","",IF(_xlfn.MAXIFS(PurDate,PurItem,$B144)=0,"",_xlfn.MAXIFS(PurDate,PurItem,$B144)))</f>
        <v>#NAME?</v>
      </c>
      <c r="S144" s="20">
        <f t="shared" si="23"/>
        <v>0</v>
      </c>
      <c r="U144" s="36"/>
    </row>
    <row r="145" spans="1:21" x14ac:dyDescent="0.25">
      <c r="A145" s="15" t="s">
        <v>378</v>
      </c>
      <c r="B145" s="15" t="s">
        <v>379</v>
      </c>
      <c r="C145" s="15" t="s">
        <v>96</v>
      </c>
      <c r="D145" s="15" t="s">
        <v>93</v>
      </c>
      <c r="E145" s="15" t="s">
        <v>378</v>
      </c>
      <c r="F145" s="16">
        <v>10</v>
      </c>
      <c r="G145" s="16">
        <v>0</v>
      </c>
      <c r="H145" s="17">
        <v>32.61</v>
      </c>
      <c r="I145" s="18">
        <f>IF($B145="","",IF(CostMethod="Last Cost",IFERROR(INDEX(PurCost,MATCH(_xlfn.MAXIFS(PurRank,PurItem,$B145),PurRank,0)),$H145),IF(($G145+SUMIFS(PurQty,PurItem,$B145))=0,$H145,($G145*$H145+SUMIFS(PurTotal,PurItem,$B145))/($G145+SUMIFS(PurQty,PurItem,$B145)))))</f>
        <v>32.61</v>
      </c>
      <c r="J145" s="37">
        <v>50</v>
      </c>
      <c r="K145" s="18">
        <f t="shared" si="16"/>
        <v>17.39</v>
      </c>
      <c r="L145" s="19">
        <f t="shared" si="17"/>
        <v>0.3478</v>
      </c>
      <c r="M145" s="19">
        <f t="shared" si="18"/>
        <v>0.53327200245323525</v>
      </c>
      <c r="N145" s="20">
        <f t="shared" si="19"/>
        <v>0</v>
      </c>
      <c r="O145" s="18">
        <f t="shared" si="20"/>
        <v>0</v>
      </c>
      <c r="P145" s="18">
        <f t="shared" si="21"/>
        <v>0</v>
      </c>
      <c r="Q145" s="21" t="str">
        <f t="shared" si="22"/>
        <v>REORDER</v>
      </c>
      <c r="R145" s="22" t="e">
        <f ca="1">IF($B145="","",IF(_xlfn.MAXIFS(PurDate,PurItem,$B145)=0,"",_xlfn.MAXIFS(PurDate,PurItem,$B145)))</f>
        <v>#NAME?</v>
      </c>
      <c r="S145" s="20">
        <f t="shared" si="23"/>
        <v>0</v>
      </c>
      <c r="U145" s="36"/>
    </row>
    <row r="146" spans="1:21" x14ac:dyDescent="0.25">
      <c r="A146" s="15" t="s">
        <v>380</v>
      </c>
      <c r="B146" s="15" t="s">
        <v>381</v>
      </c>
      <c r="C146" s="15" t="s">
        <v>96</v>
      </c>
      <c r="D146" s="15" t="s">
        <v>93</v>
      </c>
      <c r="E146" s="15" t="s">
        <v>380</v>
      </c>
      <c r="F146" s="16">
        <v>10</v>
      </c>
      <c r="G146" s="16">
        <v>0</v>
      </c>
      <c r="H146" s="17">
        <v>11.737500000000001</v>
      </c>
      <c r="I146" s="18">
        <f>IF($B146="","",IF(CostMethod="Last Cost",IFERROR(INDEX(PurCost,MATCH(_xlfn.MAXIFS(PurRank,PurItem,$B146),PurRank,0)),$H146),IF(($G146+SUMIFS(PurQty,PurItem,$B146))=0,$H146,($G146*$H146+SUMIFS(PurTotal,PurItem,$B146))/($G146+SUMIFS(PurQty,PurItem,$B146)))))</f>
        <v>11.737500000000001</v>
      </c>
      <c r="J146" s="37">
        <v>18</v>
      </c>
      <c r="K146" s="18">
        <f t="shared" si="16"/>
        <v>6.2624999999999993</v>
      </c>
      <c r="L146" s="19">
        <f t="shared" si="17"/>
        <v>0.34791666666666665</v>
      </c>
      <c r="M146" s="19">
        <f t="shared" si="18"/>
        <v>0.53354632587859419</v>
      </c>
      <c r="N146" s="20">
        <f t="shared" si="19"/>
        <v>0</v>
      </c>
      <c r="O146" s="18">
        <f t="shared" si="20"/>
        <v>0</v>
      </c>
      <c r="P146" s="18">
        <f t="shared" si="21"/>
        <v>0</v>
      </c>
      <c r="Q146" s="21" t="str">
        <f t="shared" si="22"/>
        <v>REORDER</v>
      </c>
      <c r="R146" s="22" t="e">
        <f ca="1">IF($B146="","",IF(_xlfn.MAXIFS(PurDate,PurItem,$B146)=0,"",_xlfn.MAXIFS(PurDate,PurItem,$B146)))</f>
        <v>#NAME?</v>
      </c>
      <c r="S146" s="20">
        <f t="shared" si="23"/>
        <v>0</v>
      </c>
      <c r="U146" s="36"/>
    </row>
    <row r="147" spans="1:21" x14ac:dyDescent="0.25">
      <c r="A147" s="15" t="s">
        <v>382</v>
      </c>
      <c r="B147" s="15" t="s">
        <v>383</v>
      </c>
      <c r="C147" s="15" t="s">
        <v>101</v>
      </c>
      <c r="D147" s="15" t="s">
        <v>93</v>
      </c>
      <c r="E147" s="15" t="s">
        <v>382</v>
      </c>
      <c r="F147" s="16">
        <v>10</v>
      </c>
      <c r="G147" s="16">
        <v>0</v>
      </c>
      <c r="H147" s="17">
        <v>32.61</v>
      </c>
      <c r="I147" s="18">
        <f>IF($B147="","",IF(CostMethod="Last Cost",IFERROR(INDEX(PurCost,MATCH(_xlfn.MAXIFS(PurRank,PurItem,$B147),PurRank,0)),$H147),IF(($G147+SUMIFS(PurQty,PurItem,$B147))=0,$H147,($G147*$H147+SUMIFS(PurTotal,PurItem,$B147))/($G147+SUMIFS(PurQty,PurItem,$B147)))))</f>
        <v>32.61</v>
      </c>
      <c r="J147" s="37">
        <v>50</v>
      </c>
      <c r="K147" s="18">
        <f t="shared" si="16"/>
        <v>17.39</v>
      </c>
      <c r="L147" s="19">
        <f t="shared" si="17"/>
        <v>0.3478</v>
      </c>
      <c r="M147" s="19">
        <f t="shared" si="18"/>
        <v>0.53327200245323525</v>
      </c>
      <c r="N147" s="20">
        <f t="shared" si="19"/>
        <v>18</v>
      </c>
      <c r="O147" s="18">
        <f t="shared" si="20"/>
        <v>586.98</v>
      </c>
      <c r="P147" s="18">
        <f t="shared" si="21"/>
        <v>900</v>
      </c>
      <c r="Q147" s="21" t="str">
        <f t="shared" si="22"/>
        <v>OK</v>
      </c>
      <c r="R147" s="22" t="e">
        <f ca="1">IF($B147="","",IF(_xlfn.MAXIFS(PurDate,PurItem,$B147)=0,"",_xlfn.MAXIFS(PurDate,PurItem,$B147)))</f>
        <v>#NAME?</v>
      </c>
      <c r="S147" s="20">
        <f t="shared" si="23"/>
        <v>0</v>
      </c>
      <c r="U147" s="36"/>
    </row>
    <row r="148" spans="1:21" x14ac:dyDescent="0.25">
      <c r="A148" s="15" t="s">
        <v>384</v>
      </c>
      <c r="B148" s="15" t="s">
        <v>385</v>
      </c>
      <c r="C148" s="15" t="s">
        <v>110</v>
      </c>
      <c r="D148" s="15" t="s">
        <v>93</v>
      </c>
      <c r="E148" s="15" t="s">
        <v>384</v>
      </c>
      <c r="F148" s="16">
        <v>10</v>
      </c>
      <c r="G148" s="16">
        <v>0</v>
      </c>
      <c r="H148" s="17">
        <v>52.177500000000002</v>
      </c>
      <c r="I148" s="18">
        <f>IF($B148="","",IF(CostMethod="Last Cost",IFERROR(INDEX(PurCost,MATCH(_xlfn.MAXIFS(PurRank,PurItem,$B148),PurRank,0)),$H148),IF(($G148+SUMIFS(PurQty,PurItem,$B148))=0,$H148,($G148*$H148+SUMIFS(PurTotal,PurItem,$B148))/($G148+SUMIFS(PurQty,PurItem,$B148)))))</f>
        <v>52.177500000000002</v>
      </c>
      <c r="J148" s="37">
        <v>80</v>
      </c>
      <c r="K148" s="18">
        <f t="shared" si="16"/>
        <v>27.822499999999998</v>
      </c>
      <c r="L148" s="19">
        <f t="shared" si="17"/>
        <v>0.34778124999999999</v>
      </c>
      <c r="M148" s="19">
        <f t="shared" si="18"/>
        <v>0.53322792391356422</v>
      </c>
      <c r="N148" s="20">
        <f t="shared" si="19"/>
        <v>5</v>
      </c>
      <c r="O148" s="18">
        <f t="shared" si="20"/>
        <v>260.88749999999999</v>
      </c>
      <c r="P148" s="18">
        <f t="shared" si="21"/>
        <v>400</v>
      </c>
      <c r="Q148" s="21" t="str">
        <f t="shared" si="22"/>
        <v>REORDER</v>
      </c>
      <c r="R148" s="22" t="e">
        <f ca="1">IF($B148="","",IF(_xlfn.MAXIFS(PurDate,PurItem,$B148)=0,"",_xlfn.MAXIFS(PurDate,PurItem,$B148)))</f>
        <v>#NAME?</v>
      </c>
      <c r="S148" s="20">
        <f t="shared" si="23"/>
        <v>0</v>
      </c>
      <c r="U148" s="36"/>
    </row>
    <row r="149" spans="1:21" x14ac:dyDescent="0.25">
      <c r="A149" s="15" t="s">
        <v>386</v>
      </c>
      <c r="B149" s="15" t="s">
        <v>387</v>
      </c>
      <c r="C149" s="15" t="s">
        <v>110</v>
      </c>
      <c r="D149" s="15" t="s">
        <v>93</v>
      </c>
      <c r="E149" s="15" t="s">
        <v>386</v>
      </c>
      <c r="F149" s="16">
        <v>10</v>
      </c>
      <c r="G149" s="16">
        <v>0</v>
      </c>
      <c r="H149" s="17">
        <v>52.177500000000002</v>
      </c>
      <c r="I149" s="18">
        <f>IF($B149="","",IF(CostMethod="Last Cost",IFERROR(INDEX(PurCost,MATCH(_xlfn.MAXIFS(PurRank,PurItem,$B149),PurRank,0)),$H149),IF(($G149+SUMIFS(PurQty,PurItem,$B149))=0,$H149,($G149*$H149+SUMIFS(PurTotal,PurItem,$B149))/($G149+SUMIFS(PurQty,PurItem,$B149)))))</f>
        <v>52.177500000000002</v>
      </c>
      <c r="J149" s="37">
        <v>80</v>
      </c>
      <c r="K149" s="18">
        <f t="shared" si="16"/>
        <v>27.822499999999998</v>
      </c>
      <c r="L149" s="19">
        <f t="shared" si="17"/>
        <v>0.34778124999999999</v>
      </c>
      <c r="M149" s="19">
        <f t="shared" si="18"/>
        <v>0.53322792391356422</v>
      </c>
      <c r="N149" s="20">
        <f t="shared" si="19"/>
        <v>13</v>
      </c>
      <c r="O149" s="18">
        <f t="shared" si="20"/>
        <v>678.3075</v>
      </c>
      <c r="P149" s="18">
        <f t="shared" si="21"/>
        <v>1040</v>
      </c>
      <c r="Q149" s="21" t="str">
        <f t="shared" si="22"/>
        <v>OK</v>
      </c>
      <c r="R149" s="22" t="e">
        <f ca="1">IF($B149="","",IF(_xlfn.MAXIFS(PurDate,PurItem,$B149)=0,"",_xlfn.MAXIFS(PurDate,PurItem,$B149)))</f>
        <v>#NAME?</v>
      </c>
      <c r="S149" s="20">
        <f t="shared" si="23"/>
        <v>0</v>
      </c>
      <c r="U149" s="36"/>
    </row>
    <row r="150" spans="1:21" x14ac:dyDescent="0.25">
      <c r="A150" s="15" t="s">
        <v>388</v>
      </c>
      <c r="B150" s="15" t="s">
        <v>389</v>
      </c>
      <c r="C150" s="15" t="s">
        <v>110</v>
      </c>
      <c r="D150" s="15" t="s">
        <v>93</v>
      </c>
      <c r="E150" s="15" t="s">
        <v>388</v>
      </c>
      <c r="F150" s="16">
        <v>10</v>
      </c>
      <c r="G150" s="16">
        <v>0</v>
      </c>
      <c r="H150" s="17">
        <v>52.177500000000002</v>
      </c>
      <c r="I150" s="18">
        <f>IF($B150="","",IF(CostMethod="Last Cost",IFERROR(INDEX(PurCost,MATCH(_xlfn.MAXIFS(PurRank,PurItem,$B150),PurRank,0)),$H150),IF(($G150+SUMIFS(PurQty,PurItem,$B150))=0,$H150,($G150*$H150+SUMIFS(PurTotal,PurItem,$B150))/($G150+SUMIFS(PurQty,PurItem,$B150)))))</f>
        <v>52.177500000000002</v>
      </c>
      <c r="J150" s="37">
        <v>80</v>
      </c>
      <c r="K150" s="18">
        <f t="shared" si="16"/>
        <v>27.822499999999998</v>
      </c>
      <c r="L150" s="19">
        <f t="shared" si="17"/>
        <v>0.34778124999999999</v>
      </c>
      <c r="M150" s="19">
        <f t="shared" si="18"/>
        <v>0.53322792391356422</v>
      </c>
      <c r="N150" s="20">
        <f t="shared" si="19"/>
        <v>4</v>
      </c>
      <c r="O150" s="18">
        <f t="shared" si="20"/>
        <v>208.71</v>
      </c>
      <c r="P150" s="18">
        <f t="shared" si="21"/>
        <v>320</v>
      </c>
      <c r="Q150" s="21" t="str">
        <f t="shared" si="22"/>
        <v>REORDER</v>
      </c>
      <c r="R150" s="22" t="e">
        <f ca="1">IF($B150="","",IF(_xlfn.MAXIFS(PurDate,PurItem,$B150)=0,"",_xlfn.MAXIFS(PurDate,PurItem,$B150)))</f>
        <v>#NAME?</v>
      </c>
      <c r="S150" s="20">
        <f t="shared" si="23"/>
        <v>0</v>
      </c>
      <c r="U150" s="36"/>
    </row>
    <row r="151" spans="1:21" x14ac:dyDescent="0.25">
      <c r="A151" s="15" t="s">
        <v>390</v>
      </c>
      <c r="B151" s="15" t="s">
        <v>391</v>
      </c>
      <c r="C151" s="15" t="s">
        <v>101</v>
      </c>
      <c r="D151" s="15" t="s">
        <v>93</v>
      </c>
      <c r="E151" s="15" t="s">
        <v>390</v>
      </c>
      <c r="F151" s="16">
        <v>10</v>
      </c>
      <c r="G151" s="16">
        <v>0</v>
      </c>
      <c r="H151" s="17">
        <v>0.32250000000000001</v>
      </c>
      <c r="I151" s="18">
        <f>IF($B151="","",IF(CostMethod="Last Cost",IFERROR(INDEX(PurCost,MATCH(_xlfn.MAXIFS(PurRank,PurItem,$B151),PurRank,0)),$H151),IF(($G151+SUMIFS(PurQty,PurItem,$B151))=0,$H151,($G151*$H151+SUMIFS(PurTotal,PurItem,$B151))/($G151+SUMIFS(PurQty,PurItem,$B151)))))</f>
        <v>0.32250000000000001</v>
      </c>
      <c r="J151" s="37">
        <v>0.5</v>
      </c>
      <c r="K151" s="18">
        <f t="shared" si="16"/>
        <v>0.17749999999999999</v>
      </c>
      <c r="L151" s="19">
        <f t="shared" si="17"/>
        <v>0.35499999999999998</v>
      </c>
      <c r="M151" s="19">
        <f t="shared" si="18"/>
        <v>0.55038759689922478</v>
      </c>
      <c r="N151" s="20">
        <f t="shared" si="19"/>
        <v>200</v>
      </c>
      <c r="O151" s="18">
        <f t="shared" si="20"/>
        <v>64.5</v>
      </c>
      <c r="P151" s="18">
        <f t="shared" si="21"/>
        <v>100</v>
      </c>
      <c r="Q151" s="21" t="str">
        <f t="shared" si="22"/>
        <v>OK</v>
      </c>
      <c r="R151" s="22" t="e">
        <f ca="1">IF($B151="","",IF(_xlfn.MAXIFS(PurDate,PurItem,$B151)=0,"",_xlfn.MAXIFS(PurDate,PurItem,$B151)))</f>
        <v>#NAME?</v>
      </c>
      <c r="S151" s="20">
        <f t="shared" si="23"/>
        <v>0</v>
      </c>
      <c r="U151" s="36"/>
    </row>
    <row r="152" spans="1:21" x14ac:dyDescent="0.25">
      <c r="A152" s="15" t="s">
        <v>392</v>
      </c>
      <c r="B152" s="15" t="s">
        <v>393</v>
      </c>
      <c r="C152" s="15" t="s">
        <v>101</v>
      </c>
      <c r="D152" s="15" t="s">
        <v>93</v>
      </c>
      <c r="E152" s="15" t="s">
        <v>392</v>
      </c>
      <c r="F152" s="16">
        <v>10</v>
      </c>
      <c r="G152" s="16">
        <v>0</v>
      </c>
      <c r="H152" s="17">
        <v>6.5250000000000004</v>
      </c>
      <c r="I152" s="18">
        <f>IF($B152="","",IF(CostMethod="Last Cost",IFERROR(INDEX(PurCost,MATCH(_xlfn.MAXIFS(PurRank,PurItem,$B152),PurRank,0)),$H152),IF(($G152+SUMIFS(PurQty,PurItem,$B152))=0,$H152,($G152*$H152+SUMIFS(PurTotal,PurItem,$B152))/($G152+SUMIFS(PurQty,PurItem,$B152)))))</f>
        <v>6.5250000000000004</v>
      </c>
      <c r="J152" s="37">
        <v>10</v>
      </c>
      <c r="K152" s="18">
        <f t="shared" si="16"/>
        <v>3.4749999999999996</v>
      </c>
      <c r="L152" s="19">
        <f t="shared" si="17"/>
        <v>0.34749999999999998</v>
      </c>
      <c r="M152" s="19">
        <f t="shared" si="18"/>
        <v>0.53256704980842906</v>
      </c>
      <c r="N152" s="20">
        <f t="shared" si="19"/>
        <v>0</v>
      </c>
      <c r="O152" s="18">
        <f t="shared" si="20"/>
        <v>0</v>
      </c>
      <c r="P152" s="18">
        <f t="shared" si="21"/>
        <v>0</v>
      </c>
      <c r="Q152" s="21" t="str">
        <f t="shared" si="22"/>
        <v>REORDER</v>
      </c>
      <c r="R152" s="22" t="e">
        <f ca="1">IF($B152="","",IF(_xlfn.MAXIFS(PurDate,PurItem,$B152)=0,"",_xlfn.MAXIFS(PurDate,PurItem,$B152)))</f>
        <v>#NAME?</v>
      </c>
      <c r="S152" s="20">
        <f t="shared" si="23"/>
        <v>0</v>
      </c>
      <c r="U152" s="36"/>
    </row>
    <row r="153" spans="1:21" x14ac:dyDescent="0.25">
      <c r="A153" s="15" t="s">
        <v>394</v>
      </c>
      <c r="B153" s="15" t="s">
        <v>395</v>
      </c>
      <c r="C153" s="15" t="s">
        <v>110</v>
      </c>
      <c r="D153" s="15" t="s">
        <v>93</v>
      </c>
      <c r="E153" s="15" t="s">
        <v>394</v>
      </c>
      <c r="F153" s="16">
        <v>10</v>
      </c>
      <c r="G153" s="16">
        <v>0</v>
      </c>
      <c r="H153" s="17">
        <v>42.39</v>
      </c>
      <c r="I153" s="18">
        <f>IF($B153="","",IF(CostMethod="Last Cost",IFERROR(INDEX(PurCost,MATCH(_xlfn.MAXIFS(PurRank,PurItem,$B153),PurRank,0)),$H153),IF(($G153+SUMIFS(PurQty,PurItem,$B153))=0,$H153,($G153*$H153+SUMIFS(PurTotal,PurItem,$B153))/($G153+SUMIFS(PurQty,PurItem,$B153)))))</f>
        <v>43.936</v>
      </c>
      <c r="J153" s="37">
        <v>65</v>
      </c>
      <c r="K153" s="18">
        <f t="shared" si="16"/>
        <v>21.064</v>
      </c>
      <c r="L153" s="19">
        <f t="shared" si="17"/>
        <v>0.32406153846153846</v>
      </c>
      <c r="M153" s="19">
        <f t="shared" si="18"/>
        <v>0.47942461762563732</v>
      </c>
      <c r="N153" s="20">
        <f t="shared" si="19"/>
        <v>10</v>
      </c>
      <c r="O153" s="18">
        <f t="shared" si="20"/>
        <v>439.36</v>
      </c>
      <c r="P153" s="18">
        <f t="shared" si="21"/>
        <v>650</v>
      </c>
      <c r="Q153" s="21" t="str">
        <f t="shared" si="22"/>
        <v>REORDER</v>
      </c>
      <c r="R153" s="22" t="e">
        <f ca="1">IF($B153="","",IF(_xlfn.MAXIFS(PurDate,PurItem,$B153)=0,"",_xlfn.MAXIFS(PurDate,PurItem,$B153)))</f>
        <v>#NAME?</v>
      </c>
      <c r="S153" s="20">
        <f t="shared" si="23"/>
        <v>15</v>
      </c>
      <c r="U153" s="36"/>
    </row>
    <row r="154" spans="1:21" x14ac:dyDescent="0.25">
      <c r="A154" s="15" t="s">
        <v>396</v>
      </c>
      <c r="B154" s="15" t="s">
        <v>397</v>
      </c>
      <c r="C154" s="15" t="s">
        <v>101</v>
      </c>
      <c r="D154" s="15" t="s">
        <v>93</v>
      </c>
      <c r="E154" s="15" t="s">
        <v>396</v>
      </c>
      <c r="F154" s="16">
        <v>10</v>
      </c>
      <c r="G154" s="16">
        <v>0</v>
      </c>
      <c r="H154" s="17">
        <v>9.7799999999999994</v>
      </c>
      <c r="I154" s="18">
        <f>IF($B154="","",IF(CostMethod="Last Cost",IFERROR(INDEX(PurCost,MATCH(_xlfn.MAXIFS(PurRank,PurItem,$B154),PurRank,0)),$H154),IF(($G154+SUMIFS(PurQty,PurItem,$B154))=0,$H154,($G154*$H154+SUMIFS(PurTotal,PurItem,$B154))/($G154+SUMIFS(PurQty,PurItem,$B154)))))</f>
        <v>9.7799999999999994</v>
      </c>
      <c r="J154" s="37">
        <v>15</v>
      </c>
      <c r="K154" s="18">
        <f t="shared" si="16"/>
        <v>5.2200000000000006</v>
      </c>
      <c r="L154" s="19">
        <f t="shared" si="17"/>
        <v>0.34800000000000003</v>
      </c>
      <c r="M154" s="19">
        <f t="shared" si="18"/>
        <v>0.5337423312883437</v>
      </c>
      <c r="N154" s="20">
        <f t="shared" si="19"/>
        <v>0</v>
      </c>
      <c r="O154" s="18">
        <f t="shared" si="20"/>
        <v>0</v>
      </c>
      <c r="P154" s="18">
        <f t="shared" si="21"/>
        <v>0</v>
      </c>
      <c r="Q154" s="21" t="str">
        <f t="shared" si="22"/>
        <v>REORDER</v>
      </c>
      <c r="R154" s="22" t="e">
        <f ca="1">IF($B154="","",IF(_xlfn.MAXIFS(PurDate,PurItem,$B154)=0,"",_xlfn.MAXIFS(PurDate,PurItem,$B154)))</f>
        <v>#NAME?</v>
      </c>
      <c r="S154" s="20">
        <f t="shared" si="23"/>
        <v>0</v>
      </c>
      <c r="U154" s="36"/>
    </row>
    <row r="155" spans="1:21" x14ac:dyDescent="0.25">
      <c r="A155" s="15" t="s">
        <v>398</v>
      </c>
      <c r="B155" s="15" t="s">
        <v>399</v>
      </c>
      <c r="C155" s="15" t="s">
        <v>101</v>
      </c>
      <c r="D155" s="15" t="s">
        <v>93</v>
      </c>
      <c r="E155" s="15" t="s">
        <v>398</v>
      </c>
      <c r="F155" s="16">
        <v>10</v>
      </c>
      <c r="G155" s="16">
        <v>0</v>
      </c>
      <c r="H155" s="17">
        <v>19.567499999999999</v>
      </c>
      <c r="I155" s="18">
        <f>IF($B155="","",IF(CostMethod="Last Cost",IFERROR(INDEX(PurCost,MATCH(_xlfn.MAXIFS(PurRank,PurItem,$B155),PurRank,0)),$H155),IF(($G155+SUMIFS(PurQty,PurItem,$B155))=0,$H155,($G155*$H155+SUMIFS(PurTotal,PurItem,$B155))/($G155+SUMIFS(PurQty,PurItem,$B155)))))</f>
        <v>19.567499999999999</v>
      </c>
      <c r="J155" s="37">
        <v>30</v>
      </c>
      <c r="K155" s="18">
        <f t="shared" si="16"/>
        <v>10.432500000000001</v>
      </c>
      <c r="L155" s="19">
        <f t="shared" si="17"/>
        <v>0.34775000000000006</v>
      </c>
      <c r="M155" s="19">
        <f t="shared" si="18"/>
        <v>0.53315446531238031</v>
      </c>
      <c r="N155" s="20">
        <f t="shared" si="19"/>
        <v>0</v>
      </c>
      <c r="O155" s="18">
        <f t="shared" si="20"/>
        <v>0</v>
      </c>
      <c r="P155" s="18">
        <f t="shared" si="21"/>
        <v>0</v>
      </c>
      <c r="Q155" s="21" t="str">
        <f t="shared" si="22"/>
        <v>REORDER</v>
      </c>
      <c r="R155" s="22" t="e">
        <f ca="1">IF($B155="","",IF(_xlfn.MAXIFS(PurDate,PurItem,$B155)=0,"",_xlfn.MAXIFS(PurDate,PurItem,$B155)))</f>
        <v>#NAME?</v>
      </c>
      <c r="S155" s="20">
        <f t="shared" si="23"/>
        <v>0</v>
      </c>
      <c r="U155" s="36"/>
    </row>
    <row r="156" spans="1:21" x14ac:dyDescent="0.25">
      <c r="A156" s="15" t="s">
        <v>400</v>
      </c>
      <c r="B156" s="15" t="s">
        <v>401</v>
      </c>
      <c r="C156" s="15" t="s">
        <v>101</v>
      </c>
      <c r="D156" s="15" t="s">
        <v>93</v>
      </c>
      <c r="E156" s="15" t="s">
        <v>400</v>
      </c>
      <c r="F156" s="16">
        <v>10</v>
      </c>
      <c r="G156" s="16">
        <v>0</v>
      </c>
      <c r="H156" s="17">
        <v>26.085000000000001</v>
      </c>
      <c r="I156" s="18">
        <f>IF($B156="","",IF(CostMethod="Last Cost",IFERROR(INDEX(PurCost,MATCH(_xlfn.MAXIFS(PurRank,PurItem,$B156),PurRank,0)),$H156),IF(($G156+SUMIFS(PurQty,PurItem,$B156))=0,$H156,($G156*$H156+SUMIFS(PurTotal,PurItem,$B156))/($G156+SUMIFS(PurQty,PurItem,$B156)))))</f>
        <v>26.085000000000001</v>
      </c>
      <c r="J156" s="37">
        <v>40</v>
      </c>
      <c r="K156" s="18">
        <f t="shared" si="16"/>
        <v>13.914999999999999</v>
      </c>
      <c r="L156" s="19">
        <f t="shared" si="17"/>
        <v>0.34787499999999999</v>
      </c>
      <c r="M156" s="19">
        <f t="shared" si="18"/>
        <v>0.53344834195898017</v>
      </c>
      <c r="N156" s="20">
        <f t="shared" si="19"/>
        <v>0</v>
      </c>
      <c r="O156" s="18">
        <f t="shared" si="20"/>
        <v>0</v>
      </c>
      <c r="P156" s="18">
        <f t="shared" si="21"/>
        <v>0</v>
      </c>
      <c r="Q156" s="21" t="str">
        <f t="shared" si="22"/>
        <v>REORDER</v>
      </c>
      <c r="R156" s="22" t="e">
        <f ca="1">IF($B156="","",IF(_xlfn.MAXIFS(PurDate,PurItem,$B156)=0,"",_xlfn.MAXIFS(PurDate,PurItem,$B156)))</f>
        <v>#NAME?</v>
      </c>
      <c r="S156" s="20">
        <f t="shared" si="23"/>
        <v>0</v>
      </c>
      <c r="U156" s="36"/>
    </row>
    <row r="157" spans="1:21" x14ac:dyDescent="0.25">
      <c r="A157" s="15" t="s">
        <v>402</v>
      </c>
      <c r="B157" s="15" t="s">
        <v>403</v>
      </c>
      <c r="C157" s="15" t="s">
        <v>101</v>
      </c>
      <c r="D157" s="15" t="s">
        <v>93</v>
      </c>
      <c r="E157" s="15" t="s">
        <v>402</v>
      </c>
      <c r="F157" s="16">
        <v>10</v>
      </c>
      <c r="G157" s="16">
        <v>0</v>
      </c>
      <c r="H157" s="17">
        <v>26.085000000000001</v>
      </c>
      <c r="I157" s="18">
        <f>IF($B157="","",IF(CostMethod="Last Cost",IFERROR(INDEX(PurCost,MATCH(_xlfn.MAXIFS(PurRank,PurItem,$B157),PurRank,0)),$H157),IF(($G157+SUMIFS(PurQty,PurItem,$B157))=0,$H157,($G157*$H157+SUMIFS(PurTotal,PurItem,$B157))/($G157+SUMIFS(PurQty,PurItem,$B157)))))</f>
        <v>26.085000000000001</v>
      </c>
      <c r="J157" s="37">
        <v>40</v>
      </c>
      <c r="K157" s="18">
        <f t="shared" si="16"/>
        <v>13.914999999999999</v>
      </c>
      <c r="L157" s="19">
        <f t="shared" si="17"/>
        <v>0.34787499999999999</v>
      </c>
      <c r="M157" s="19">
        <f t="shared" si="18"/>
        <v>0.53344834195898017</v>
      </c>
      <c r="N157" s="20">
        <f t="shared" si="19"/>
        <v>16</v>
      </c>
      <c r="O157" s="18">
        <f t="shared" si="20"/>
        <v>417.36</v>
      </c>
      <c r="P157" s="18">
        <f t="shared" si="21"/>
        <v>640</v>
      </c>
      <c r="Q157" s="21" t="str">
        <f t="shared" si="22"/>
        <v>OK</v>
      </c>
      <c r="R157" s="22" t="e">
        <f ca="1">IF($B157="","",IF(_xlfn.MAXIFS(PurDate,PurItem,$B157)=0,"",_xlfn.MAXIFS(PurDate,PurItem,$B157)))</f>
        <v>#NAME?</v>
      </c>
      <c r="S157" s="20">
        <f t="shared" si="23"/>
        <v>0</v>
      </c>
      <c r="U157" s="36"/>
    </row>
    <row r="158" spans="1:21" x14ac:dyDescent="0.25">
      <c r="A158" s="15" t="s">
        <v>404</v>
      </c>
      <c r="B158" s="15" t="s">
        <v>405</v>
      </c>
      <c r="C158" s="15" t="s">
        <v>101</v>
      </c>
      <c r="D158" s="15" t="s">
        <v>93</v>
      </c>
      <c r="E158" s="15" t="s">
        <v>404</v>
      </c>
      <c r="F158" s="16">
        <v>10</v>
      </c>
      <c r="G158" s="16">
        <v>0</v>
      </c>
      <c r="H158" s="17">
        <v>78.262500000000003</v>
      </c>
      <c r="I158" s="18">
        <f>IF($B158="","",IF(CostMethod="Last Cost",IFERROR(INDEX(PurCost,MATCH(_xlfn.MAXIFS(PurRank,PurItem,$B158),PurRank,0)),$H158),IF(($G158+SUMIFS(PurQty,PurItem,$B158))=0,$H158,($G158*$H158+SUMIFS(PurTotal,PurItem,$B158))/($G158+SUMIFS(PurQty,PurItem,$B158)))))</f>
        <v>78.262500000000003</v>
      </c>
      <c r="J158" s="37">
        <v>120</v>
      </c>
      <c r="K158" s="18">
        <f t="shared" si="16"/>
        <v>41.737499999999997</v>
      </c>
      <c r="L158" s="19">
        <f t="shared" si="17"/>
        <v>0.34781249999999997</v>
      </c>
      <c r="M158" s="19">
        <f t="shared" si="18"/>
        <v>0.53330138955438422</v>
      </c>
      <c r="N158" s="20">
        <f t="shared" si="19"/>
        <v>0</v>
      </c>
      <c r="O158" s="18">
        <f t="shared" si="20"/>
        <v>0</v>
      </c>
      <c r="P158" s="18">
        <f t="shared" si="21"/>
        <v>0</v>
      </c>
      <c r="Q158" s="21" t="str">
        <f t="shared" si="22"/>
        <v>REORDER</v>
      </c>
      <c r="R158" s="22" t="e">
        <f ca="1">IF($B158="","",IF(_xlfn.MAXIFS(PurDate,PurItem,$B158)=0,"",_xlfn.MAXIFS(PurDate,PurItem,$B158)))</f>
        <v>#NAME?</v>
      </c>
      <c r="S158" s="20">
        <f t="shared" si="23"/>
        <v>0</v>
      </c>
      <c r="U158" s="36"/>
    </row>
    <row r="159" spans="1:21" x14ac:dyDescent="0.25">
      <c r="A159" s="15" t="s">
        <v>406</v>
      </c>
      <c r="B159" s="15" t="s">
        <v>407</v>
      </c>
      <c r="C159" s="15" t="s">
        <v>101</v>
      </c>
      <c r="D159" s="15" t="s">
        <v>93</v>
      </c>
      <c r="E159" s="15" t="s">
        <v>406</v>
      </c>
      <c r="F159" s="16">
        <v>10</v>
      </c>
      <c r="G159" s="16">
        <v>0</v>
      </c>
      <c r="H159" s="17">
        <v>13.0425</v>
      </c>
      <c r="I159" s="18">
        <f>IF($B159="","",IF(CostMethod="Last Cost",IFERROR(INDEX(PurCost,MATCH(_xlfn.MAXIFS(PurRank,PurItem,$B159),PurRank,0)),$H159),IF(($G159+SUMIFS(PurQty,PurItem,$B159))=0,$H159,($G159*$H159+SUMIFS(PurTotal,PurItem,$B159))/($G159+SUMIFS(PurQty,PurItem,$B159)))))</f>
        <v>13.0425</v>
      </c>
      <c r="J159" s="37">
        <v>20</v>
      </c>
      <c r="K159" s="18">
        <f t="shared" si="16"/>
        <v>6.9574999999999996</v>
      </c>
      <c r="L159" s="19">
        <f t="shared" si="17"/>
        <v>0.34787499999999999</v>
      </c>
      <c r="M159" s="19">
        <f t="shared" si="18"/>
        <v>0.53344834195898017</v>
      </c>
      <c r="N159" s="20">
        <f t="shared" si="19"/>
        <v>0</v>
      </c>
      <c r="O159" s="18">
        <f t="shared" si="20"/>
        <v>0</v>
      </c>
      <c r="P159" s="18">
        <f t="shared" si="21"/>
        <v>0</v>
      </c>
      <c r="Q159" s="21" t="str">
        <f t="shared" si="22"/>
        <v>REORDER</v>
      </c>
      <c r="R159" s="22" t="e">
        <f ca="1">IF($B159="","",IF(_xlfn.MAXIFS(PurDate,PurItem,$B159)=0,"",_xlfn.MAXIFS(PurDate,PurItem,$B159)))</f>
        <v>#NAME?</v>
      </c>
      <c r="S159" s="20">
        <f t="shared" si="23"/>
        <v>0</v>
      </c>
      <c r="U159" s="36"/>
    </row>
    <row r="160" spans="1:21" x14ac:dyDescent="0.25">
      <c r="A160" s="15" t="s">
        <v>408</v>
      </c>
      <c r="B160" s="15" t="s">
        <v>409</v>
      </c>
      <c r="C160" s="15" t="s">
        <v>110</v>
      </c>
      <c r="D160" s="15" t="s">
        <v>93</v>
      </c>
      <c r="E160" s="15" t="s">
        <v>408</v>
      </c>
      <c r="F160" s="16">
        <v>10</v>
      </c>
      <c r="G160" s="16">
        <v>0</v>
      </c>
      <c r="H160" s="17">
        <v>13.0425</v>
      </c>
      <c r="I160" s="18">
        <f>IF($B160="","",IF(CostMethod="Last Cost",IFERROR(INDEX(PurCost,MATCH(_xlfn.MAXIFS(PurRank,PurItem,$B160),PurRank,0)),$H160),IF(($G160+SUMIFS(PurQty,PurItem,$B160))=0,$H160,($G160*$H160+SUMIFS(PurTotal,PurItem,$B160))/($G160+SUMIFS(PurQty,PurItem,$B160)))))</f>
        <v>13.0425</v>
      </c>
      <c r="J160" s="37">
        <v>20</v>
      </c>
      <c r="K160" s="18">
        <f t="shared" si="16"/>
        <v>6.9574999999999996</v>
      </c>
      <c r="L160" s="19">
        <f t="shared" si="17"/>
        <v>0.34787499999999999</v>
      </c>
      <c r="M160" s="19">
        <f t="shared" si="18"/>
        <v>0.53344834195898017</v>
      </c>
      <c r="N160" s="20">
        <f t="shared" si="19"/>
        <v>0</v>
      </c>
      <c r="O160" s="18">
        <f t="shared" si="20"/>
        <v>0</v>
      </c>
      <c r="P160" s="18">
        <f t="shared" si="21"/>
        <v>0</v>
      </c>
      <c r="Q160" s="21" t="str">
        <f t="shared" si="22"/>
        <v>REORDER</v>
      </c>
      <c r="R160" s="22" t="e">
        <f ca="1">IF($B160="","",IF(_xlfn.MAXIFS(PurDate,PurItem,$B160)=0,"",_xlfn.MAXIFS(PurDate,PurItem,$B160)))</f>
        <v>#NAME?</v>
      </c>
      <c r="S160" s="20">
        <f t="shared" si="23"/>
        <v>0</v>
      </c>
      <c r="U160" s="36"/>
    </row>
    <row r="161" spans="1:21" x14ac:dyDescent="0.25">
      <c r="A161" s="15" t="s">
        <v>410</v>
      </c>
      <c r="B161" s="15" t="s">
        <v>411</v>
      </c>
      <c r="C161" s="15" t="s">
        <v>110</v>
      </c>
      <c r="D161" s="15" t="s">
        <v>93</v>
      </c>
      <c r="E161" s="15" t="s">
        <v>410</v>
      </c>
      <c r="F161" s="16">
        <v>10</v>
      </c>
      <c r="G161" s="16">
        <v>0</v>
      </c>
      <c r="H161" s="17">
        <v>22.822500000000002</v>
      </c>
      <c r="I161" s="18">
        <f>IF($B161="","",IF(CostMethod="Last Cost",IFERROR(INDEX(PurCost,MATCH(_xlfn.MAXIFS(PurRank,PurItem,$B161),PurRank,0)),$H161),IF(($G161+SUMIFS(PurQty,PurItem,$B161))=0,$H161,($G161*$H161+SUMIFS(PurTotal,PurItem,$B161))/($G161+SUMIFS(PurQty,PurItem,$B161)))))</f>
        <v>22.822500000000002</v>
      </c>
      <c r="J161" s="37">
        <v>35</v>
      </c>
      <c r="K161" s="18">
        <f t="shared" si="16"/>
        <v>12.177499999999998</v>
      </c>
      <c r="L161" s="19">
        <f t="shared" si="17"/>
        <v>0.34792857142857136</v>
      </c>
      <c r="M161" s="19">
        <f t="shared" si="18"/>
        <v>0.53357432358418222</v>
      </c>
      <c r="N161" s="20">
        <f t="shared" si="19"/>
        <v>3</v>
      </c>
      <c r="O161" s="18">
        <f t="shared" si="20"/>
        <v>68.467500000000001</v>
      </c>
      <c r="P161" s="18">
        <f t="shared" si="21"/>
        <v>105</v>
      </c>
      <c r="Q161" s="21" t="str">
        <f t="shared" si="22"/>
        <v>REORDER</v>
      </c>
      <c r="R161" s="22" t="e">
        <f ca="1">IF($B161="","",IF(_xlfn.MAXIFS(PurDate,PurItem,$B161)=0,"",_xlfn.MAXIFS(PurDate,PurItem,$B161)))</f>
        <v>#NAME?</v>
      </c>
      <c r="S161" s="20">
        <f t="shared" si="23"/>
        <v>0</v>
      </c>
      <c r="U161" s="36"/>
    </row>
    <row r="162" spans="1:21" x14ac:dyDescent="0.25">
      <c r="A162" s="15" t="s">
        <v>412</v>
      </c>
      <c r="B162" s="15" t="s">
        <v>413</v>
      </c>
      <c r="C162" s="15" t="s">
        <v>101</v>
      </c>
      <c r="D162" s="15" t="s">
        <v>93</v>
      </c>
      <c r="E162" s="15" t="s">
        <v>412</v>
      </c>
      <c r="F162" s="16">
        <v>10</v>
      </c>
      <c r="G162" s="16">
        <v>0</v>
      </c>
      <c r="H162" s="17">
        <v>9.7424999999999997</v>
      </c>
      <c r="I162" s="18">
        <f>IF($B162="","",IF(CostMethod="Last Cost",IFERROR(INDEX(PurCost,MATCH(_xlfn.MAXIFS(PurRank,PurItem,$B162),PurRank,0)),$H162),IF(($G162+SUMIFS(PurQty,PurItem,$B162))=0,$H162,($G162*$H162+SUMIFS(PurTotal,PurItem,$B162))/($G162+SUMIFS(PurQty,PurItem,$B162)))))</f>
        <v>9.7424999999999997</v>
      </c>
      <c r="J162" s="37">
        <v>15</v>
      </c>
      <c r="K162" s="18">
        <f t="shared" si="16"/>
        <v>5.2575000000000003</v>
      </c>
      <c r="L162" s="19">
        <f t="shared" si="17"/>
        <v>0.35050000000000003</v>
      </c>
      <c r="M162" s="19">
        <f t="shared" si="18"/>
        <v>0.53964588144726722</v>
      </c>
      <c r="N162" s="20">
        <f t="shared" si="19"/>
        <v>0</v>
      </c>
      <c r="O162" s="18">
        <f t="shared" si="20"/>
        <v>0</v>
      </c>
      <c r="P162" s="18">
        <f t="shared" si="21"/>
        <v>0</v>
      </c>
      <c r="Q162" s="21" t="str">
        <f t="shared" si="22"/>
        <v>REORDER</v>
      </c>
      <c r="R162" s="22" t="e">
        <f ca="1">IF($B162="","",IF(_xlfn.MAXIFS(PurDate,PurItem,$B162)=0,"",_xlfn.MAXIFS(PurDate,PurItem,$B162)))</f>
        <v>#NAME?</v>
      </c>
      <c r="S162" s="20">
        <f t="shared" si="23"/>
        <v>0</v>
      </c>
      <c r="U162" s="36"/>
    </row>
    <row r="163" spans="1:21" x14ac:dyDescent="0.25">
      <c r="A163" s="15" t="s">
        <v>414</v>
      </c>
      <c r="B163" s="15" t="s">
        <v>415</v>
      </c>
      <c r="C163" s="15" t="s">
        <v>101</v>
      </c>
      <c r="D163" s="15" t="s">
        <v>93</v>
      </c>
      <c r="E163" s="15" t="s">
        <v>414</v>
      </c>
      <c r="F163" s="16">
        <v>10</v>
      </c>
      <c r="G163" s="16">
        <v>0</v>
      </c>
      <c r="H163" s="17">
        <v>9.7424999999999997</v>
      </c>
      <c r="I163" s="18">
        <f>IF($B163="","",IF(CostMethod="Last Cost",IFERROR(INDEX(PurCost,MATCH(_xlfn.MAXIFS(PurRank,PurItem,$B163),PurRank,0)),$H163),IF(($G163+SUMIFS(PurQty,PurItem,$B163))=0,$H163,($G163*$H163+SUMIFS(PurTotal,PurItem,$B163))/($G163+SUMIFS(PurQty,PurItem,$B163)))))</f>
        <v>9.7424999999999997</v>
      </c>
      <c r="J163" s="37">
        <v>15</v>
      </c>
      <c r="K163" s="18">
        <f t="shared" si="16"/>
        <v>5.2575000000000003</v>
      </c>
      <c r="L163" s="19">
        <f t="shared" si="17"/>
        <v>0.35050000000000003</v>
      </c>
      <c r="M163" s="19">
        <f t="shared" si="18"/>
        <v>0.53964588144726722</v>
      </c>
      <c r="N163" s="20">
        <f t="shared" si="19"/>
        <v>0</v>
      </c>
      <c r="O163" s="18">
        <f t="shared" si="20"/>
        <v>0</v>
      </c>
      <c r="P163" s="18">
        <f t="shared" si="21"/>
        <v>0</v>
      </c>
      <c r="Q163" s="21" t="str">
        <f t="shared" si="22"/>
        <v>REORDER</v>
      </c>
      <c r="R163" s="22" t="e">
        <f ca="1">IF($B163="","",IF(_xlfn.MAXIFS(PurDate,PurItem,$B163)=0,"",_xlfn.MAXIFS(PurDate,PurItem,$B163)))</f>
        <v>#NAME?</v>
      </c>
      <c r="S163" s="20">
        <f t="shared" si="23"/>
        <v>0</v>
      </c>
      <c r="U163" s="36"/>
    </row>
    <row r="164" spans="1:21" x14ac:dyDescent="0.25">
      <c r="A164" s="15" t="s">
        <v>416</v>
      </c>
      <c r="B164" s="15" t="s">
        <v>417</v>
      </c>
      <c r="C164" s="15" t="s">
        <v>101</v>
      </c>
      <c r="D164" s="15" t="s">
        <v>93</v>
      </c>
      <c r="E164" s="15" t="s">
        <v>416</v>
      </c>
      <c r="F164" s="16">
        <v>10</v>
      </c>
      <c r="G164" s="16">
        <v>0</v>
      </c>
      <c r="H164" s="17">
        <v>6.4950000000000001</v>
      </c>
      <c r="I164" s="18">
        <f>IF($B164="","",IF(CostMethod="Last Cost",IFERROR(INDEX(PurCost,MATCH(_xlfn.MAXIFS(PurRank,PurItem,$B164),PurRank,0)),$H164),IF(($G164+SUMIFS(PurQty,PurItem,$B164))=0,$H164,($G164*$H164+SUMIFS(PurTotal,PurItem,$B164))/($G164+SUMIFS(PurQty,PurItem,$B164)))))</f>
        <v>6.4950000000000001</v>
      </c>
      <c r="J164" s="37">
        <v>10</v>
      </c>
      <c r="K164" s="18">
        <f t="shared" si="16"/>
        <v>3.5049999999999999</v>
      </c>
      <c r="L164" s="19">
        <f t="shared" si="17"/>
        <v>0.35049999999999998</v>
      </c>
      <c r="M164" s="19">
        <f t="shared" si="18"/>
        <v>0.53964588144726711</v>
      </c>
      <c r="N164" s="20">
        <f t="shared" si="19"/>
        <v>20</v>
      </c>
      <c r="O164" s="18">
        <f t="shared" si="20"/>
        <v>129.9</v>
      </c>
      <c r="P164" s="18">
        <f t="shared" si="21"/>
        <v>200</v>
      </c>
      <c r="Q164" s="21" t="str">
        <f t="shared" si="22"/>
        <v>OK</v>
      </c>
      <c r="R164" s="22" t="e">
        <f ca="1">IF($B164="","",IF(_xlfn.MAXIFS(PurDate,PurItem,$B164)=0,"",_xlfn.MAXIFS(PurDate,PurItem,$B164)))</f>
        <v>#NAME?</v>
      </c>
      <c r="S164" s="20">
        <f t="shared" si="23"/>
        <v>0</v>
      </c>
      <c r="U164" s="36"/>
    </row>
    <row r="165" spans="1:21" x14ac:dyDescent="0.25">
      <c r="A165" s="15" t="s">
        <v>418</v>
      </c>
      <c r="B165" s="15" t="s">
        <v>419</v>
      </c>
      <c r="C165" s="15" t="s">
        <v>96</v>
      </c>
      <c r="D165" s="15" t="s">
        <v>93</v>
      </c>
      <c r="E165" s="15" t="s">
        <v>418</v>
      </c>
      <c r="F165" s="16">
        <v>10</v>
      </c>
      <c r="G165" s="16">
        <v>0</v>
      </c>
      <c r="H165" s="17">
        <v>9.7799999999999994</v>
      </c>
      <c r="I165" s="18">
        <f>IF($B165="","",IF(CostMethod="Last Cost",IFERROR(INDEX(PurCost,MATCH(_xlfn.MAXIFS(PurRank,PurItem,$B165),PurRank,0)),$H165),IF(($G165+SUMIFS(PurQty,PurItem,$B165))=0,$H165,($G165*$H165+SUMIFS(PurTotal,PurItem,$B165))/($G165+SUMIFS(PurQty,PurItem,$B165)))))</f>
        <v>9.7799999999999994</v>
      </c>
      <c r="J165" s="37">
        <v>15</v>
      </c>
      <c r="K165" s="18">
        <f t="shared" si="16"/>
        <v>5.2200000000000006</v>
      </c>
      <c r="L165" s="19">
        <f t="shared" si="17"/>
        <v>0.34800000000000003</v>
      </c>
      <c r="M165" s="19">
        <f t="shared" si="18"/>
        <v>0.5337423312883437</v>
      </c>
      <c r="N165" s="20">
        <f t="shared" si="19"/>
        <v>27</v>
      </c>
      <c r="O165" s="18">
        <f t="shared" si="20"/>
        <v>264.06</v>
      </c>
      <c r="P165" s="18">
        <f t="shared" si="21"/>
        <v>405</v>
      </c>
      <c r="Q165" s="21" t="str">
        <f t="shared" si="22"/>
        <v>OK</v>
      </c>
      <c r="R165" s="22" t="e">
        <f ca="1">IF($B165="","",IF(_xlfn.MAXIFS(PurDate,PurItem,$B165)=0,"",_xlfn.MAXIFS(PurDate,PurItem,$B165)))</f>
        <v>#NAME?</v>
      </c>
      <c r="S165" s="20">
        <f t="shared" si="23"/>
        <v>0</v>
      </c>
      <c r="U165" s="36"/>
    </row>
    <row r="166" spans="1:21" x14ac:dyDescent="0.25">
      <c r="A166" s="15" t="s">
        <v>420</v>
      </c>
      <c r="B166" s="15" t="s">
        <v>421</v>
      </c>
      <c r="C166" s="15" t="s">
        <v>96</v>
      </c>
      <c r="D166" s="15" t="s">
        <v>93</v>
      </c>
      <c r="E166" s="15" t="s">
        <v>420</v>
      </c>
      <c r="F166" s="16">
        <v>10</v>
      </c>
      <c r="G166" s="16">
        <v>0</v>
      </c>
      <c r="H166" s="17">
        <v>9.7799999999999994</v>
      </c>
      <c r="I166" s="18">
        <f>IF($B166="","",IF(CostMethod="Last Cost",IFERROR(INDEX(PurCost,MATCH(_xlfn.MAXIFS(PurRank,PurItem,$B166),PurRank,0)),$H166),IF(($G166+SUMIFS(PurQty,PurItem,$B166))=0,$H166,($G166*$H166+SUMIFS(PurTotal,PurItem,$B166))/($G166+SUMIFS(PurQty,PurItem,$B166)))))</f>
        <v>9.7799999999999994</v>
      </c>
      <c r="J166" s="37">
        <v>15</v>
      </c>
      <c r="K166" s="18">
        <f t="shared" si="16"/>
        <v>5.2200000000000006</v>
      </c>
      <c r="L166" s="19">
        <f t="shared" si="17"/>
        <v>0.34800000000000003</v>
      </c>
      <c r="M166" s="19">
        <f t="shared" si="18"/>
        <v>0.5337423312883437</v>
      </c>
      <c r="N166" s="20">
        <f t="shared" si="19"/>
        <v>0</v>
      </c>
      <c r="O166" s="18">
        <f t="shared" si="20"/>
        <v>0</v>
      </c>
      <c r="P166" s="18">
        <f t="shared" si="21"/>
        <v>0</v>
      </c>
      <c r="Q166" s="21" t="str">
        <f t="shared" si="22"/>
        <v>REORDER</v>
      </c>
      <c r="R166" s="22" t="e">
        <f ca="1">IF($B166="","",IF(_xlfn.MAXIFS(PurDate,PurItem,$B166)=0,"",_xlfn.MAXIFS(PurDate,PurItem,$B166)))</f>
        <v>#NAME?</v>
      </c>
      <c r="S166" s="20">
        <f t="shared" si="23"/>
        <v>0</v>
      </c>
      <c r="U166" s="36"/>
    </row>
    <row r="167" spans="1:21" x14ac:dyDescent="0.25">
      <c r="A167" s="15" t="s">
        <v>422</v>
      </c>
      <c r="B167" s="15" t="s">
        <v>423</v>
      </c>
      <c r="C167" s="15" t="s">
        <v>96</v>
      </c>
      <c r="D167" s="15" t="s">
        <v>93</v>
      </c>
      <c r="E167" s="15" t="s">
        <v>422</v>
      </c>
      <c r="F167" s="16">
        <v>10</v>
      </c>
      <c r="G167" s="16">
        <v>0</v>
      </c>
      <c r="H167" s="17">
        <v>6.5250000000000004</v>
      </c>
      <c r="I167" s="18">
        <f>IF($B167="","",IF(CostMethod="Last Cost",IFERROR(INDEX(PurCost,MATCH(_xlfn.MAXIFS(PurRank,PurItem,$B167),PurRank,0)),$H167),IF(($G167+SUMIFS(PurQty,PurItem,$B167))=0,$H167,($G167*$H167+SUMIFS(PurTotal,PurItem,$B167))/($G167+SUMIFS(PurQty,PurItem,$B167)))))</f>
        <v>6.5250000000000004</v>
      </c>
      <c r="J167" s="37">
        <v>10</v>
      </c>
      <c r="K167" s="18">
        <f t="shared" si="16"/>
        <v>3.4749999999999996</v>
      </c>
      <c r="L167" s="19">
        <f t="shared" si="17"/>
        <v>0.34749999999999998</v>
      </c>
      <c r="M167" s="19">
        <f t="shared" si="18"/>
        <v>0.53256704980842906</v>
      </c>
      <c r="N167" s="20">
        <f t="shared" si="19"/>
        <v>0</v>
      </c>
      <c r="O167" s="18">
        <f t="shared" si="20"/>
        <v>0</v>
      </c>
      <c r="P167" s="18">
        <f t="shared" si="21"/>
        <v>0</v>
      </c>
      <c r="Q167" s="21" t="str">
        <f t="shared" si="22"/>
        <v>REORDER</v>
      </c>
      <c r="R167" s="22" t="e">
        <f ca="1">IF($B167="","",IF(_xlfn.MAXIFS(PurDate,PurItem,$B167)=0,"",_xlfn.MAXIFS(PurDate,PurItem,$B167)))</f>
        <v>#NAME?</v>
      </c>
      <c r="S167" s="20">
        <f t="shared" si="23"/>
        <v>0</v>
      </c>
      <c r="U167" s="36"/>
    </row>
    <row r="168" spans="1:21" x14ac:dyDescent="0.25">
      <c r="A168" s="15" t="s">
        <v>424</v>
      </c>
      <c r="B168" s="15" t="s">
        <v>425</v>
      </c>
      <c r="C168" s="15" t="s">
        <v>110</v>
      </c>
      <c r="D168" s="15" t="s">
        <v>93</v>
      </c>
      <c r="E168" s="15" t="s">
        <v>424</v>
      </c>
      <c r="F168" s="16">
        <v>10</v>
      </c>
      <c r="G168" s="16">
        <v>0</v>
      </c>
      <c r="H168" s="17">
        <v>22.822500000000002</v>
      </c>
      <c r="I168" s="18">
        <f>IF($B168="","",IF(CostMethod="Last Cost",IFERROR(INDEX(PurCost,MATCH(_xlfn.MAXIFS(PurRank,PurItem,$B168),PurRank,0)),$H168),IF(($G168+SUMIFS(PurQty,PurItem,$B168))=0,$H168,($G168*$H168+SUMIFS(PurTotal,PurItem,$B168))/($G168+SUMIFS(PurQty,PurItem,$B168)))))</f>
        <v>22.822500000000002</v>
      </c>
      <c r="J168" s="37">
        <v>35</v>
      </c>
      <c r="K168" s="18">
        <f t="shared" si="16"/>
        <v>12.177499999999998</v>
      </c>
      <c r="L168" s="19">
        <f t="shared" si="17"/>
        <v>0.34792857142857136</v>
      </c>
      <c r="M168" s="19">
        <f t="shared" si="18"/>
        <v>0.53357432358418222</v>
      </c>
      <c r="N168" s="20">
        <f t="shared" si="19"/>
        <v>0</v>
      </c>
      <c r="O168" s="18">
        <f t="shared" si="20"/>
        <v>0</v>
      </c>
      <c r="P168" s="18">
        <f t="shared" si="21"/>
        <v>0</v>
      </c>
      <c r="Q168" s="21" t="str">
        <f t="shared" si="22"/>
        <v>REORDER</v>
      </c>
      <c r="R168" s="22" t="e">
        <f ca="1">IF($B168="","",IF(_xlfn.MAXIFS(PurDate,PurItem,$B168)=0,"",_xlfn.MAXIFS(PurDate,PurItem,$B168)))</f>
        <v>#NAME?</v>
      </c>
      <c r="S168" s="20">
        <f t="shared" si="23"/>
        <v>0</v>
      </c>
      <c r="U168" s="36"/>
    </row>
    <row r="169" spans="1:21" x14ac:dyDescent="0.25">
      <c r="A169" s="15" t="s">
        <v>426</v>
      </c>
      <c r="B169" s="15" t="s">
        <v>427</v>
      </c>
      <c r="C169" s="15" t="s">
        <v>110</v>
      </c>
      <c r="D169" s="15" t="s">
        <v>93</v>
      </c>
      <c r="E169" s="15" t="s">
        <v>426</v>
      </c>
      <c r="F169" s="16">
        <v>10</v>
      </c>
      <c r="G169" s="16">
        <v>0</v>
      </c>
      <c r="H169" s="17">
        <v>16.305</v>
      </c>
      <c r="I169" s="18">
        <f>IF($B169="","",IF(CostMethod="Last Cost",IFERROR(INDEX(PurCost,MATCH(_xlfn.MAXIFS(PurRank,PurItem,$B169),PurRank,0)),$H169),IF(($G169+SUMIFS(PurQty,PurItem,$B169))=0,$H169,($G169*$H169+SUMIFS(PurTotal,PurItem,$B169))/($G169+SUMIFS(PurQty,PurItem,$B169)))))</f>
        <v>17.306666666666665</v>
      </c>
      <c r="J169" s="37">
        <v>25</v>
      </c>
      <c r="K169" s="18">
        <f t="shared" si="16"/>
        <v>7.6933333333333351</v>
      </c>
      <c r="L169" s="19">
        <f t="shared" si="17"/>
        <v>0.30773333333333341</v>
      </c>
      <c r="M169" s="19">
        <f t="shared" si="18"/>
        <v>0.44453004622496162</v>
      </c>
      <c r="N169" s="20">
        <f t="shared" si="19"/>
        <v>67</v>
      </c>
      <c r="O169" s="18">
        <f t="shared" si="20"/>
        <v>1159.5466666666666</v>
      </c>
      <c r="P169" s="18">
        <f t="shared" si="21"/>
        <v>1675</v>
      </c>
      <c r="Q169" s="21" t="str">
        <f t="shared" si="22"/>
        <v>OK</v>
      </c>
      <c r="R169" s="22" t="e">
        <f ca="1">IF($B169="","",IF(_xlfn.MAXIFS(PurDate,PurItem,$B169)=0,"",_xlfn.MAXIFS(PurDate,PurItem,$B169)))</f>
        <v>#NAME?</v>
      </c>
      <c r="S169" s="20">
        <f t="shared" si="23"/>
        <v>72</v>
      </c>
      <c r="U169" s="36"/>
    </row>
    <row r="170" spans="1:21" x14ac:dyDescent="0.25">
      <c r="A170" s="15" t="s">
        <v>428</v>
      </c>
      <c r="B170" s="15" t="s">
        <v>429</v>
      </c>
      <c r="C170" s="15" t="s">
        <v>110</v>
      </c>
      <c r="D170" s="15" t="s">
        <v>93</v>
      </c>
      <c r="E170" s="15" t="s">
        <v>428</v>
      </c>
      <c r="F170" s="16">
        <v>10</v>
      </c>
      <c r="G170" s="16">
        <v>0</v>
      </c>
      <c r="H170" s="17">
        <v>13.0425</v>
      </c>
      <c r="I170" s="18">
        <f>IF($B170="","",IF(CostMethod="Last Cost",IFERROR(INDEX(PurCost,MATCH(_xlfn.MAXIFS(PurRank,PurItem,$B170),PurRank,0)),$H170),IF(($G170+SUMIFS(PurQty,PurItem,$B170))=0,$H170,($G170*$H170+SUMIFS(PurTotal,PurItem,$B170))/($G170+SUMIFS(PurQty,PurItem,$B170)))))</f>
        <v>13.0425</v>
      </c>
      <c r="J170" s="37">
        <v>20</v>
      </c>
      <c r="K170" s="18">
        <f t="shared" si="16"/>
        <v>6.9574999999999996</v>
      </c>
      <c r="L170" s="19">
        <f t="shared" si="17"/>
        <v>0.34787499999999999</v>
      </c>
      <c r="M170" s="19">
        <f t="shared" si="18"/>
        <v>0.53344834195898017</v>
      </c>
      <c r="N170" s="20">
        <f t="shared" si="19"/>
        <v>0</v>
      </c>
      <c r="O170" s="18">
        <f t="shared" si="20"/>
        <v>0</v>
      </c>
      <c r="P170" s="18">
        <f t="shared" si="21"/>
        <v>0</v>
      </c>
      <c r="Q170" s="21" t="str">
        <f t="shared" si="22"/>
        <v>REORDER</v>
      </c>
      <c r="R170" s="22" t="e">
        <f ca="1">IF($B170="","",IF(_xlfn.MAXIFS(PurDate,PurItem,$B170)=0,"",_xlfn.MAXIFS(PurDate,PurItem,$B170)))</f>
        <v>#NAME?</v>
      </c>
      <c r="S170" s="20">
        <f t="shared" si="23"/>
        <v>0</v>
      </c>
      <c r="U170" s="36"/>
    </row>
    <row r="171" spans="1:21" x14ac:dyDescent="0.25">
      <c r="A171" s="15" t="s">
        <v>430</v>
      </c>
      <c r="B171" s="15" t="s">
        <v>431</v>
      </c>
      <c r="C171" s="15" t="s">
        <v>110</v>
      </c>
      <c r="D171" s="15" t="s">
        <v>93</v>
      </c>
      <c r="E171" s="15" t="s">
        <v>430</v>
      </c>
      <c r="F171" s="16">
        <v>10</v>
      </c>
      <c r="G171" s="16">
        <v>0</v>
      </c>
      <c r="H171" s="17">
        <v>7.8224999999999998</v>
      </c>
      <c r="I171" s="18">
        <f>IF($B171="","",IF(CostMethod="Last Cost",IFERROR(INDEX(PurCost,MATCH(_xlfn.MAXIFS(PurRank,PurItem,$B171),PurRank,0)),$H171),IF(($G171+SUMIFS(PurQty,PurItem,$B171))=0,$H171,($G171*$H171+SUMIFS(PurTotal,PurItem,$B171))/($G171+SUMIFS(PurQty,PurItem,$B171)))))</f>
        <v>7.8224999999999998</v>
      </c>
      <c r="J171" s="37">
        <v>12</v>
      </c>
      <c r="K171" s="18">
        <f t="shared" si="16"/>
        <v>4.1775000000000002</v>
      </c>
      <c r="L171" s="19">
        <f t="shared" si="17"/>
        <v>0.34812500000000002</v>
      </c>
      <c r="M171" s="19">
        <f t="shared" si="18"/>
        <v>0.5340364333652925</v>
      </c>
      <c r="N171" s="20">
        <f t="shared" si="19"/>
        <v>27</v>
      </c>
      <c r="O171" s="18">
        <f t="shared" si="20"/>
        <v>211.20749999999998</v>
      </c>
      <c r="P171" s="18">
        <f t="shared" si="21"/>
        <v>324</v>
      </c>
      <c r="Q171" s="21" t="str">
        <f t="shared" si="22"/>
        <v>OK</v>
      </c>
      <c r="R171" s="22" t="e">
        <f ca="1">IF($B171="","",IF(_xlfn.MAXIFS(PurDate,PurItem,$B171)=0,"",_xlfn.MAXIFS(PurDate,PurItem,$B171)))</f>
        <v>#NAME?</v>
      </c>
      <c r="S171" s="20">
        <f t="shared" si="23"/>
        <v>0</v>
      </c>
      <c r="U171" s="36"/>
    </row>
    <row r="172" spans="1:21" x14ac:dyDescent="0.25">
      <c r="A172" s="15" t="s">
        <v>432</v>
      </c>
      <c r="B172" s="15" t="s">
        <v>433</v>
      </c>
      <c r="C172" s="15" t="s">
        <v>110</v>
      </c>
      <c r="D172" s="15" t="s">
        <v>93</v>
      </c>
      <c r="E172" s="15" t="s">
        <v>432</v>
      </c>
      <c r="F172" s="16">
        <v>10</v>
      </c>
      <c r="G172" s="16">
        <v>0</v>
      </c>
      <c r="H172" s="17">
        <v>9.7799999999999994</v>
      </c>
      <c r="I172" s="18">
        <f>IF($B172="","",IF(CostMethod="Last Cost",IFERROR(INDEX(PurCost,MATCH(_xlfn.MAXIFS(PurRank,PurItem,$B172),PurRank,0)),$H172),IF(($G172+SUMIFS(PurQty,PurItem,$B172))=0,$H172,($G172*$H172+SUMIFS(PurTotal,PurItem,$B172))/($G172+SUMIFS(PurQty,PurItem,$B172)))))</f>
        <v>9.7799999999999994</v>
      </c>
      <c r="J172" s="37">
        <v>15</v>
      </c>
      <c r="K172" s="18">
        <f t="shared" si="16"/>
        <v>5.2200000000000006</v>
      </c>
      <c r="L172" s="19">
        <f t="shared" si="17"/>
        <v>0.34800000000000003</v>
      </c>
      <c r="M172" s="19">
        <f t="shared" si="18"/>
        <v>0.5337423312883437</v>
      </c>
      <c r="N172" s="20">
        <f t="shared" si="19"/>
        <v>0</v>
      </c>
      <c r="O172" s="18">
        <f t="shared" si="20"/>
        <v>0</v>
      </c>
      <c r="P172" s="18">
        <f t="shared" si="21"/>
        <v>0</v>
      </c>
      <c r="Q172" s="21" t="str">
        <f t="shared" si="22"/>
        <v>REORDER</v>
      </c>
      <c r="R172" s="22" t="e">
        <f ca="1">IF($B172="","",IF(_xlfn.MAXIFS(PurDate,PurItem,$B172)=0,"",_xlfn.MAXIFS(PurDate,PurItem,$B172)))</f>
        <v>#NAME?</v>
      </c>
      <c r="S172" s="20">
        <f t="shared" si="23"/>
        <v>0</v>
      </c>
      <c r="U172" s="36"/>
    </row>
    <row r="173" spans="1:21" x14ac:dyDescent="0.25">
      <c r="A173" s="15" t="s">
        <v>434</v>
      </c>
      <c r="B173" s="15" t="s">
        <v>435</v>
      </c>
      <c r="C173" s="15" t="s">
        <v>110</v>
      </c>
      <c r="D173" s="15" t="s">
        <v>93</v>
      </c>
      <c r="E173" s="15" t="s">
        <v>434</v>
      </c>
      <c r="F173" s="16">
        <v>10</v>
      </c>
      <c r="G173" s="16">
        <v>0</v>
      </c>
      <c r="H173" s="17">
        <v>6.5250000000000004</v>
      </c>
      <c r="I173" s="18">
        <f>IF($B173="","",IF(CostMethod="Last Cost",IFERROR(INDEX(PurCost,MATCH(_xlfn.MAXIFS(PurRank,PurItem,$B173),PurRank,0)),$H173),IF(($G173+SUMIFS(PurQty,PurItem,$B173))=0,$H173,($G173*$H173+SUMIFS(PurTotal,PurItem,$B173))/($G173+SUMIFS(PurQty,PurItem,$B173)))))</f>
        <v>6.5250000000000004</v>
      </c>
      <c r="J173" s="37">
        <v>10</v>
      </c>
      <c r="K173" s="18">
        <f t="shared" si="16"/>
        <v>3.4749999999999996</v>
      </c>
      <c r="L173" s="19">
        <f t="shared" si="17"/>
        <v>0.34749999999999998</v>
      </c>
      <c r="M173" s="19">
        <f t="shared" si="18"/>
        <v>0.53256704980842906</v>
      </c>
      <c r="N173" s="20">
        <f t="shared" si="19"/>
        <v>0</v>
      </c>
      <c r="O173" s="18">
        <f t="shared" si="20"/>
        <v>0</v>
      </c>
      <c r="P173" s="18">
        <f t="shared" si="21"/>
        <v>0</v>
      </c>
      <c r="Q173" s="21" t="str">
        <f t="shared" si="22"/>
        <v>REORDER</v>
      </c>
      <c r="R173" s="22" t="e">
        <f ca="1">IF($B173="","",IF(_xlfn.MAXIFS(PurDate,PurItem,$B173)=0,"",_xlfn.MAXIFS(PurDate,PurItem,$B173)))</f>
        <v>#NAME?</v>
      </c>
      <c r="S173" s="20">
        <f t="shared" si="23"/>
        <v>0</v>
      </c>
      <c r="U173" s="36"/>
    </row>
    <row r="174" spans="1:21" x14ac:dyDescent="0.25">
      <c r="A174" s="15" t="s">
        <v>436</v>
      </c>
      <c r="B174" s="15" t="s">
        <v>437</v>
      </c>
      <c r="C174" s="15" t="s">
        <v>117</v>
      </c>
      <c r="D174" s="15" t="s">
        <v>93</v>
      </c>
      <c r="E174" s="15" t="s">
        <v>436</v>
      </c>
      <c r="F174" s="16">
        <v>10</v>
      </c>
      <c r="G174" s="16">
        <v>0</v>
      </c>
      <c r="H174" s="17">
        <v>16.305</v>
      </c>
      <c r="I174" s="18">
        <f>IF($B174="","",IF(CostMethod="Last Cost",IFERROR(INDEX(PurCost,MATCH(_xlfn.MAXIFS(PurRank,PurItem,$B174),PurRank,0)),$H174),IF(($G174+SUMIFS(PurQty,PurItem,$B174))=0,$H174,($G174*$H174+SUMIFS(PurTotal,PurItem,$B174))/($G174+SUMIFS(PurQty,PurItem,$B174)))))</f>
        <v>16.305</v>
      </c>
      <c r="J174" s="37">
        <v>25</v>
      </c>
      <c r="K174" s="18">
        <f t="shared" si="16"/>
        <v>8.6950000000000003</v>
      </c>
      <c r="L174" s="19">
        <f t="shared" si="17"/>
        <v>0.3478</v>
      </c>
      <c r="M174" s="19">
        <f t="shared" si="18"/>
        <v>0.53327200245323525</v>
      </c>
      <c r="N174" s="20">
        <f t="shared" si="19"/>
        <v>0</v>
      </c>
      <c r="O174" s="18">
        <f t="shared" si="20"/>
        <v>0</v>
      </c>
      <c r="P174" s="18">
        <f t="shared" si="21"/>
        <v>0</v>
      </c>
      <c r="Q174" s="21" t="str">
        <f t="shared" si="22"/>
        <v>REORDER</v>
      </c>
      <c r="R174" s="22" t="e">
        <f ca="1">IF($B174="","",IF(_xlfn.MAXIFS(PurDate,PurItem,$B174)=0,"",_xlfn.MAXIFS(PurDate,PurItem,$B174)))</f>
        <v>#NAME?</v>
      </c>
      <c r="S174" s="20">
        <f t="shared" si="23"/>
        <v>0</v>
      </c>
      <c r="U174" s="36"/>
    </row>
    <row r="175" spans="1:21" x14ac:dyDescent="0.25">
      <c r="A175" s="15" t="s">
        <v>438</v>
      </c>
      <c r="B175" s="15" t="s">
        <v>439</v>
      </c>
      <c r="C175" s="15" t="s">
        <v>122</v>
      </c>
      <c r="D175" s="15" t="s">
        <v>93</v>
      </c>
      <c r="E175" s="15" t="s">
        <v>438</v>
      </c>
      <c r="F175" s="16">
        <v>10</v>
      </c>
      <c r="G175" s="16">
        <v>0</v>
      </c>
      <c r="H175" s="17">
        <v>26.25</v>
      </c>
      <c r="I175" s="18">
        <f>IF($B175="","",IF(CostMethod="Last Cost",IFERROR(INDEX(PurCost,MATCH(_xlfn.MAXIFS(PurRank,PurItem,$B175),PurRank,0)),$H175),IF(($G175+SUMIFS(PurQty,PurItem,$B175))=0,$H175,($G175*$H175+SUMIFS(PurTotal,PurItem,$B175))/($G175+SUMIFS(PurQty,PurItem,$B175)))))</f>
        <v>26.25</v>
      </c>
      <c r="J175" s="37">
        <v>35</v>
      </c>
      <c r="K175" s="18">
        <f t="shared" si="16"/>
        <v>8.75</v>
      </c>
      <c r="L175" s="19">
        <f t="shared" si="17"/>
        <v>0.25</v>
      </c>
      <c r="M175" s="19">
        <f t="shared" si="18"/>
        <v>0.33333333333333331</v>
      </c>
      <c r="N175" s="20">
        <f t="shared" si="19"/>
        <v>0</v>
      </c>
      <c r="O175" s="18">
        <f t="shared" si="20"/>
        <v>0</v>
      </c>
      <c r="P175" s="18">
        <f t="shared" si="21"/>
        <v>0</v>
      </c>
      <c r="Q175" s="21" t="str">
        <f t="shared" si="22"/>
        <v>REORDER</v>
      </c>
      <c r="R175" s="22" t="e">
        <f ca="1">IF($B175="","",IF(_xlfn.MAXIFS(PurDate,PurItem,$B175)=0,"",_xlfn.MAXIFS(PurDate,PurItem,$B175)))</f>
        <v>#NAME?</v>
      </c>
      <c r="S175" s="20">
        <f t="shared" si="23"/>
        <v>0</v>
      </c>
      <c r="U175" s="36"/>
    </row>
    <row r="176" spans="1:21" x14ac:dyDescent="0.25">
      <c r="A176" s="15" t="s">
        <v>440</v>
      </c>
      <c r="B176" s="15" t="s">
        <v>441</v>
      </c>
      <c r="C176" s="15" t="s">
        <v>101</v>
      </c>
      <c r="D176" s="15" t="s">
        <v>93</v>
      </c>
      <c r="E176" s="15" t="s">
        <v>440</v>
      </c>
      <c r="F176" s="16">
        <v>10</v>
      </c>
      <c r="G176" s="16">
        <v>0</v>
      </c>
      <c r="H176" s="17">
        <v>6.5250000000000004</v>
      </c>
      <c r="I176" s="18">
        <f>IF($B176="","",IF(CostMethod="Last Cost",IFERROR(INDEX(PurCost,MATCH(_xlfn.MAXIFS(PurRank,PurItem,$B176),PurRank,0)),$H176),IF(($G176+SUMIFS(PurQty,PurItem,$B176))=0,$H176,($G176*$H176+SUMIFS(PurTotal,PurItem,$B176))/($G176+SUMIFS(PurQty,PurItem,$B176)))))</f>
        <v>6.5250000000000004</v>
      </c>
      <c r="J176" s="37">
        <v>10</v>
      </c>
      <c r="K176" s="18">
        <f t="shared" si="16"/>
        <v>3.4749999999999996</v>
      </c>
      <c r="L176" s="19">
        <f t="shared" si="17"/>
        <v>0.34749999999999998</v>
      </c>
      <c r="M176" s="19">
        <f t="shared" si="18"/>
        <v>0.53256704980842906</v>
      </c>
      <c r="N176" s="20">
        <f t="shared" si="19"/>
        <v>0</v>
      </c>
      <c r="O176" s="18">
        <f t="shared" si="20"/>
        <v>0</v>
      </c>
      <c r="P176" s="18">
        <f t="shared" si="21"/>
        <v>0</v>
      </c>
      <c r="Q176" s="21" t="str">
        <f t="shared" si="22"/>
        <v>REORDER</v>
      </c>
      <c r="R176" s="22" t="e">
        <f ca="1">IF($B176="","",IF(_xlfn.MAXIFS(PurDate,PurItem,$B176)=0,"",_xlfn.MAXIFS(PurDate,PurItem,$B176)))</f>
        <v>#NAME?</v>
      </c>
      <c r="S176" s="20">
        <f t="shared" si="23"/>
        <v>0</v>
      </c>
      <c r="U176" s="36"/>
    </row>
    <row r="177" spans="1:21" x14ac:dyDescent="0.25">
      <c r="A177" s="15" t="s">
        <v>442</v>
      </c>
      <c r="B177" s="15" t="s">
        <v>443</v>
      </c>
      <c r="C177" s="15" t="s">
        <v>110</v>
      </c>
      <c r="D177" s="15" t="s">
        <v>93</v>
      </c>
      <c r="E177" s="15" t="s">
        <v>442</v>
      </c>
      <c r="F177" s="16">
        <v>10</v>
      </c>
      <c r="G177" s="16">
        <v>0</v>
      </c>
      <c r="H177" s="17">
        <v>19.477499999999999</v>
      </c>
      <c r="I177" s="18">
        <f>IF($B177="","",IF(CostMethod="Last Cost",IFERROR(INDEX(PurCost,MATCH(_xlfn.MAXIFS(PurRank,PurItem,$B177),PurRank,0)),$H177),IF(($G177+SUMIFS(PurQty,PurItem,$B177))=0,$H177,($G177*$H177+SUMIFS(PurTotal,PurItem,$B177))/($G177+SUMIFS(PurQty,PurItem,$B177)))))</f>
        <v>19.477499999999999</v>
      </c>
      <c r="J177" s="37">
        <v>30</v>
      </c>
      <c r="K177" s="18">
        <f t="shared" si="16"/>
        <v>10.522500000000001</v>
      </c>
      <c r="L177" s="19">
        <f t="shared" si="17"/>
        <v>0.35075000000000001</v>
      </c>
      <c r="M177" s="19">
        <f t="shared" si="18"/>
        <v>0.54023873700423575</v>
      </c>
      <c r="N177" s="20">
        <f t="shared" si="19"/>
        <v>0</v>
      </c>
      <c r="O177" s="18">
        <f t="shared" si="20"/>
        <v>0</v>
      </c>
      <c r="P177" s="18">
        <f t="shared" si="21"/>
        <v>0</v>
      </c>
      <c r="Q177" s="21" t="str">
        <f t="shared" si="22"/>
        <v>REORDER</v>
      </c>
      <c r="R177" s="22" t="e">
        <f ca="1">IF($B177="","",IF(_xlfn.MAXIFS(PurDate,PurItem,$B177)=0,"",_xlfn.MAXIFS(PurDate,PurItem,$B177)))</f>
        <v>#NAME?</v>
      </c>
      <c r="S177" s="20">
        <f t="shared" si="23"/>
        <v>0</v>
      </c>
      <c r="U177" s="36"/>
    </row>
    <row r="178" spans="1:21" x14ac:dyDescent="0.25">
      <c r="A178" s="15" t="s">
        <v>444</v>
      </c>
      <c r="B178" s="15" t="s">
        <v>445</v>
      </c>
      <c r="C178" s="15" t="s">
        <v>101</v>
      </c>
      <c r="D178" s="15" t="s">
        <v>93</v>
      </c>
      <c r="E178" s="15" t="s">
        <v>444</v>
      </c>
      <c r="F178" s="16">
        <v>10</v>
      </c>
      <c r="G178" s="16">
        <v>0</v>
      </c>
      <c r="H178" s="17">
        <v>1.3049999999999999</v>
      </c>
      <c r="I178" s="18">
        <f>IF($B178="","",IF(CostMethod="Last Cost",IFERROR(INDEX(PurCost,MATCH(_xlfn.MAXIFS(PurRank,PurItem,$B178),PurRank,0)),$H178),IF(($G178+SUMIFS(PurQty,PurItem,$B178))=0,$H178,($G178*$H178+SUMIFS(PurTotal,PurItem,$B178))/($G178+SUMIFS(PurQty,PurItem,$B178)))))</f>
        <v>1.3049999999999999</v>
      </c>
      <c r="J178" s="37">
        <v>2</v>
      </c>
      <c r="K178" s="18">
        <f t="shared" si="16"/>
        <v>0.69500000000000006</v>
      </c>
      <c r="L178" s="19">
        <f t="shared" si="17"/>
        <v>0.34750000000000003</v>
      </c>
      <c r="M178" s="19">
        <f t="shared" si="18"/>
        <v>0.53256704980842917</v>
      </c>
      <c r="N178" s="20">
        <f t="shared" si="19"/>
        <v>0</v>
      </c>
      <c r="O178" s="18">
        <f t="shared" si="20"/>
        <v>0</v>
      </c>
      <c r="P178" s="18">
        <f t="shared" si="21"/>
        <v>0</v>
      </c>
      <c r="Q178" s="21" t="str">
        <f t="shared" si="22"/>
        <v>REORDER</v>
      </c>
      <c r="R178" s="22" t="e">
        <f ca="1">IF($B178="","",IF(_xlfn.MAXIFS(PurDate,PurItem,$B178)=0,"",_xlfn.MAXIFS(PurDate,PurItem,$B178)))</f>
        <v>#NAME?</v>
      </c>
      <c r="S178" s="20">
        <f t="shared" si="23"/>
        <v>0</v>
      </c>
      <c r="U178" s="36"/>
    </row>
    <row r="179" spans="1:21" x14ac:dyDescent="0.25">
      <c r="A179" s="15" t="s">
        <v>446</v>
      </c>
      <c r="B179" s="15" t="s">
        <v>447</v>
      </c>
      <c r="C179" s="15" t="s">
        <v>96</v>
      </c>
      <c r="D179" s="15" t="s">
        <v>93</v>
      </c>
      <c r="E179" s="15" t="s">
        <v>446</v>
      </c>
      <c r="F179" s="16">
        <v>10</v>
      </c>
      <c r="G179" s="16">
        <v>0</v>
      </c>
      <c r="H179" s="17">
        <v>9.7799999999999994</v>
      </c>
      <c r="I179" s="18">
        <f>IF($B179="","",IF(CostMethod="Last Cost",IFERROR(INDEX(PurCost,MATCH(_xlfn.MAXIFS(PurRank,PurItem,$B179),PurRank,0)),$H179),IF(($G179+SUMIFS(PurQty,PurItem,$B179))=0,$H179,($G179*$H179+SUMIFS(PurTotal,PurItem,$B179))/($G179+SUMIFS(PurQty,PurItem,$B179)))))</f>
        <v>9.7799999999999994</v>
      </c>
      <c r="J179" s="37">
        <v>15</v>
      </c>
      <c r="K179" s="18">
        <f t="shared" si="16"/>
        <v>5.2200000000000006</v>
      </c>
      <c r="L179" s="19">
        <f t="shared" si="17"/>
        <v>0.34800000000000003</v>
      </c>
      <c r="M179" s="19">
        <f t="shared" si="18"/>
        <v>0.5337423312883437</v>
      </c>
      <c r="N179" s="20">
        <f t="shared" si="19"/>
        <v>0</v>
      </c>
      <c r="O179" s="18">
        <f t="shared" si="20"/>
        <v>0</v>
      </c>
      <c r="P179" s="18">
        <f t="shared" si="21"/>
        <v>0</v>
      </c>
      <c r="Q179" s="21" t="str">
        <f t="shared" si="22"/>
        <v>REORDER</v>
      </c>
      <c r="R179" s="22" t="e">
        <f ca="1">IF($B179="","",IF(_xlfn.MAXIFS(PurDate,PurItem,$B179)=0,"",_xlfn.MAXIFS(PurDate,PurItem,$B179)))</f>
        <v>#NAME?</v>
      </c>
      <c r="S179" s="20">
        <f t="shared" si="23"/>
        <v>0</v>
      </c>
      <c r="U179" s="36"/>
    </row>
    <row r="180" spans="1:21" x14ac:dyDescent="0.25">
      <c r="A180" s="15" t="s">
        <v>448</v>
      </c>
      <c r="B180" s="15" t="s">
        <v>449</v>
      </c>
      <c r="C180" s="15" t="s">
        <v>101</v>
      </c>
      <c r="D180" s="15" t="s">
        <v>93</v>
      </c>
      <c r="E180" s="15" t="s">
        <v>448</v>
      </c>
      <c r="F180" s="16">
        <v>10</v>
      </c>
      <c r="G180" s="16">
        <v>0</v>
      </c>
      <c r="H180" s="17">
        <v>16.305</v>
      </c>
      <c r="I180" s="18">
        <f>IF($B180="","",IF(CostMethod="Last Cost",IFERROR(INDEX(PurCost,MATCH(_xlfn.MAXIFS(PurRank,PurItem,$B180),PurRank,0)),$H180),IF(($G180+SUMIFS(PurQty,PurItem,$B180))=0,$H180,($G180*$H180+SUMIFS(PurTotal,PurItem,$B180))/($G180+SUMIFS(PurQty,PurItem,$B180)))))</f>
        <v>16.305</v>
      </c>
      <c r="J180" s="37">
        <v>25</v>
      </c>
      <c r="K180" s="18">
        <f t="shared" si="16"/>
        <v>8.6950000000000003</v>
      </c>
      <c r="L180" s="19">
        <f t="shared" si="17"/>
        <v>0.3478</v>
      </c>
      <c r="M180" s="19">
        <f t="shared" si="18"/>
        <v>0.53327200245323525</v>
      </c>
      <c r="N180" s="20">
        <f t="shared" si="19"/>
        <v>0</v>
      </c>
      <c r="O180" s="18">
        <f t="shared" si="20"/>
        <v>0</v>
      </c>
      <c r="P180" s="18">
        <f t="shared" si="21"/>
        <v>0</v>
      </c>
      <c r="Q180" s="21" t="str">
        <f t="shared" si="22"/>
        <v>REORDER</v>
      </c>
      <c r="R180" s="22" t="e">
        <f ca="1">IF($B180="","",IF(_xlfn.MAXIFS(PurDate,PurItem,$B180)=0,"",_xlfn.MAXIFS(PurDate,PurItem,$B180)))</f>
        <v>#NAME?</v>
      </c>
      <c r="S180" s="20">
        <f t="shared" si="23"/>
        <v>0</v>
      </c>
      <c r="U180" s="36"/>
    </row>
    <row r="181" spans="1:21" x14ac:dyDescent="0.25">
      <c r="A181" s="15" t="s">
        <v>450</v>
      </c>
      <c r="B181" s="15" t="s">
        <v>451</v>
      </c>
      <c r="C181" s="15" t="s">
        <v>101</v>
      </c>
      <c r="D181" s="15" t="s">
        <v>93</v>
      </c>
      <c r="E181" s="15" t="s">
        <v>450</v>
      </c>
      <c r="F181" s="16">
        <v>10</v>
      </c>
      <c r="G181" s="16">
        <v>0</v>
      </c>
      <c r="H181" s="17">
        <v>19.567499999999999</v>
      </c>
      <c r="I181" s="18">
        <f>IF($B181="","",IF(CostMethod="Last Cost",IFERROR(INDEX(PurCost,MATCH(_xlfn.MAXIFS(PurRank,PurItem,$B181),PurRank,0)),$H181),IF(($G181+SUMIFS(PurQty,PurItem,$B181))=0,$H181,($G181*$H181+SUMIFS(PurTotal,PurItem,$B181))/($G181+SUMIFS(PurQty,PurItem,$B181)))))</f>
        <v>19.567499999999999</v>
      </c>
      <c r="J181" s="37">
        <v>30</v>
      </c>
      <c r="K181" s="18">
        <f t="shared" si="16"/>
        <v>10.432500000000001</v>
      </c>
      <c r="L181" s="19">
        <f t="shared" si="17"/>
        <v>0.34775000000000006</v>
      </c>
      <c r="M181" s="19">
        <f t="shared" si="18"/>
        <v>0.53315446531238031</v>
      </c>
      <c r="N181" s="20">
        <f t="shared" si="19"/>
        <v>0</v>
      </c>
      <c r="O181" s="18">
        <f t="shared" si="20"/>
        <v>0</v>
      </c>
      <c r="P181" s="18">
        <f t="shared" si="21"/>
        <v>0</v>
      </c>
      <c r="Q181" s="21" t="str">
        <f t="shared" si="22"/>
        <v>REORDER</v>
      </c>
      <c r="R181" s="22" t="e">
        <f ca="1">IF($B181="","",IF(_xlfn.MAXIFS(PurDate,PurItem,$B181)=0,"",_xlfn.MAXIFS(PurDate,PurItem,$B181)))</f>
        <v>#NAME?</v>
      </c>
      <c r="S181" s="20">
        <f t="shared" si="23"/>
        <v>0</v>
      </c>
      <c r="U181" s="36"/>
    </row>
    <row r="182" spans="1:21" x14ac:dyDescent="0.25">
      <c r="A182" s="15" t="s">
        <v>452</v>
      </c>
      <c r="B182" s="15" t="s">
        <v>453</v>
      </c>
      <c r="C182" s="15" t="s">
        <v>101</v>
      </c>
      <c r="D182" s="15" t="s">
        <v>93</v>
      </c>
      <c r="E182" s="15" t="s">
        <v>452</v>
      </c>
      <c r="F182" s="16">
        <v>10</v>
      </c>
      <c r="G182" s="16">
        <v>0</v>
      </c>
      <c r="H182" s="17">
        <v>19.567499999999999</v>
      </c>
      <c r="I182" s="18">
        <f>IF($B182="","",IF(CostMethod="Last Cost",IFERROR(INDEX(PurCost,MATCH(_xlfn.MAXIFS(PurRank,PurItem,$B182),PurRank,0)),$H182),IF(($G182+SUMIFS(PurQty,PurItem,$B182))=0,$H182,($G182*$H182+SUMIFS(PurTotal,PurItem,$B182))/($G182+SUMIFS(PurQty,PurItem,$B182)))))</f>
        <v>19.567499999999999</v>
      </c>
      <c r="J182" s="37">
        <v>30</v>
      </c>
      <c r="K182" s="18">
        <f t="shared" si="16"/>
        <v>10.432500000000001</v>
      </c>
      <c r="L182" s="19">
        <f t="shared" si="17"/>
        <v>0.34775000000000006</v>
      </c>
      <c r="M182" s="19">
        <f t="shared" si="18"/>
        <v>0.53315446531238031</v>
      </c>
      <c r="N182" s="20">
        <f t="shared" si="19"/>
        <v>0</v>
      </c>
      <c r="O182" s="18">
        <f t="shared" si="20"/>
        <v>0</v>
      </c>
      <c r="P182" s="18">
        <f t="shared" si="21"/>
        <v>0</v>
      </c>
      <c r="Q182" s="21" t="str">
        <f t="shared" si="22"/>
        <v>REORDER</v>
      </c>
      <c r="R182" s="22" t="e">
        <f ca="1">IF($B182="","",IF(_xlfn.MAXIFS(PurDate,PurItem,$B182)=0,"",_xlfn.MAXIFS(PurDate,PurItem,$B182)))</f>
        <v>#NAME?</v>
      </c>
      <c r="S182" s="20">
        <f t="shared" si="23"/>
        <v>0</v>
      </c>
      <c r="U182" s="36"/>
    </row>
    <row r="183" spans="1:21" x14ac:dyDescent="0.25">
      <c r="A183" s="15" t="s">
        <v>454</v>
      </c>
      <c r="B183" s="15" t="s">
        <v>455</v>
      </c>
      <c r="C183" s="15" t="s">
        <v>110</v>
      </c>
      <c r="D183" s="15" t="s">
        <v>93</v>
      </c>
      <c r="E183" s="15" t="s">
        <v>454</v>
      </c>
      <c r="F183" s="16">
        <v>10</v>
      </c>
      <c r="G183" s="16">
        <v>0</v>
      </c>
      <c r="H183" s="17">
        <v>6.5250000000000004</v>
      </c>
      <c r="I183" s="18">
        <f>IF($B183="","",IF(CostMethod="Last Cost",IFERROR(INDEX(PurCost,MATCH(_xlfn.MAXIFS(PurRank,PurItem,$B183),PurRank,0)),$H183),IF(($G183+SUMIFS(PurQty,PurItem,$B183))=0,$H183,($G183*$H183+SUMIFS(PurTotal,PurItem,$B183))/($G183+SUMIFS(PurQty,PurItem,$B183)))))</f>
        <v>6.5250000000000004</v>
      </c>
      <c r="J183" s="37">
        <v>10</v>
      </c>
      <c r="K183" s="18">
        <f t="shared" si="16"/>
        <v>3.4749999999999996</v>
      </c>
      <c r="L183" s="19">
        <f t="shared" si="17"/>
        <v>0.34749999999999998</v>
      </c>
      <c r="M183" s="19">
        <f t="shared" si="18"/>
        <v>0.53256704980842906</v>
      </c>
      <c r="N183" s="20">
        <f t="shared" si="19"/>
        <v>0</v>
      </c>
      <c r="O183" s="18">
        <f t="shared" si="20"/>
        <v>0</v>
      </c>
      <c r="P183" s="18">
        <f t="shared" si="21"/>
        <v>0</v>
      </c>
      <c r="Q183" s="21" t="str">
        <f t="shared" si="22"/>
        <v>REORDER</v>
      </c>
      <c r="R183" s="22" t="e">
        <f ca="1">IF($B183="","",IF(_xlfn.MAXIFS(PurDate,PurItem,$B183)=0,"",_xlfn.MAXIFS(PurDate,PurItem,$B183)))</f>
        <v>#NAME?</v>
      </c>
      <c r="S183" s="20">
        <f t="shared" si="23"/>
        <v>0</v>
      </c>
      <c r="U183" s="36"/>
    </row>
    <row r="184" spans="1:21" x14ac:dyDescent="0.25">
      <c r="A184" s="15" t="s">
        <v>456</v>
      </c>
      <c r="B184" s="15" t="s">
        <v>457</v>
      </c>
      <c r="C184" s="15" t="s">
        <v>101</v>
      </c>
      <c r="D184" s="15" t="s">
        <v>93</v>
      </c>
      <c r="E184" s="15" t="s">
        <v>456</v>
      </c>
      <c r="F184" s="16">
        <v>10</v>
      </c>
      <c r="G184" s="16">
        <v>0</v>
      </c>
      <c r="H184" s="17">
        <v>22.822500000000002</v>
      </c>
      <c r="I184" s="18">
        <f>IF($B184="","",IF(CostMethod="Last Cost",IFERROR(INDEX(PurCost,MATCH(_xlfn.MAXIFS(PurRank,PurItem,$B184),PurRank,0)),$H184),IF(($G184+SUMIFS(PurQty,PurItem,$B184))=0,$H184,($G184*$H184+SUMIFS(PurTotal,PurItem,$B184))/($G184+SUMIFS(PurQty,PurItem,$B184)))))</f>
        <v>22.822500000000002</v>
      </c>
      <c r="J184" s="37">
        <v>35</v>
      </c>
      <c r="K184" s="18">
        <f t="shared" si="16"/>
        <v>12.177499999999998</v>
      </c>
      <c r="L184" s="19">
        <f t="shared" si="17"/>
        <v>0.34792857142857136</v>
      </c>
      <c r="M184" s="19">
        <f t="shared" si="18"/>
        <v>0.53357432358418222</v>
      </c>
      <c r="N184" s="20">
        <f t="shared" si="19"/>
        <v>0</v>
      </c>
      <c r="O184" s="18">
        <f t="shared" si="20"/>
        <v>0</v>
      </c>
      <c r="P184" s="18">
        <f t="shared" si="21"/>
        <v>0</v>
      </c>
      <c r="Q184" s="21" t="str">
        <f t="shared" si="22"/>
        <v>REORDER</v>
      </c>
      <c r="R184" s="22" t="e">
        <f ca="1">IF($B184="","",IF(_xlfn.MAXIFS(PurDate,PurItem,$B184)=0,"",_xlfn.MAXIFS(PurDate,PurItem,$B184)))</f>
        <v>#NAME?</v>
      </c>
      <c r="S184" s="20">
        <f t="shared" si="23"/>
        <v>0</v>
      </c>
      <c r="U184" s="36"/>
    </row>
    <row r="185" spans="1:21" x14ac:dyDescent="0.25">
      <c r="A185" s="15" t="s">
        <v>458</v>
      </c>
      <c r="B185" s="15" t="s">
        <v>459</v>
      </c>
      <c r="C185" s="15" t="s">
        <v>110</v>
      </c>
      <c r="D185" s="15" t="s">
        <v>93</v>
      </c>
      <c r="E185" s="15" t="s">
        <v>458</v>
      </c>
      <c r="F185" s="16">
        <v>10</v>
      </c>
      <c r="G185" s="16">
        <v>0</v>
      </c>
      <c r="H185" s="17">
        <v>6.5250000000000004</v>
      </c>
      <c r="I185" s="18">
        <f>IF($B185="","",IF(CostMethod="Last Cost",IFERROR(INDEX(PurCost,MATCH(_xlfn.MAXIFS(PurRank,PurItem,$B185),PurRank,0)),$H185),IF(($G185+SUMIFS(PurQty,PurItem,$B185))=0,$H185,($G185*$H185+SUMIFS(PurTotal,PurItem,$B185))/($G185+SUMIFS(PurQty,PurItem,$B185)))))</f>
        <v>6.5250000000000004</v>
      </c>
      <c r="J185" s="37">
        <v>10</v>
      </c>
      <c r="K185" s="18">
        <f t="shared" si="16"/>
        <v>3.4749999999999996</v>
      </c>
      <c r="L185" s="19">
        <f t="shared" si="17"/>
        <v>0.34749999999999998</v>
      </c>
      <c r="M185" s="19">
        <f t="shared" si="18"/>
        <v>0.53256704980842906</v>
      </c>
      <c r="N185" s="20">
        <f t="shared" si="19"/>
        <v>0</v>
      </c>
      <c r="O185" s="18">
        <f t="shared" si="20"/>
        <v>0</v>
      </c>
      <c r="P185" s="18">
        <f t="shared" si="21"/>
        <v>0</v>
      </c>
      <c r="Q185" s="21" t="str">
        <f t="shared" si="22"/>
        <v>REORDER</v>
      </c>
      <c r="R185" s="22" t="e">
        <f ca="1">IF($B185="","",IF(_xlfn.MAXIFS(PurDate,PurItem,$B185)=0,"",_xlfn.MAXIFS(PurDate,PurItem,$B185)))</f>
        <v>#NAME?</v>
      </c>
      <c r="S185" s="20">
        <f t="shared" si="23"/>
        <v>0</v>
      </c>
      <c r="U185" s="36"/>
    </row>
    <row r="186" spans="1:21" x14ac:dyDescent="0.25">
      <c r="A186" s="15" t="s">
        <v>460</v>
      </c>
      <c r="B186" s="15" t="s">
        <v>461</v>
      </c>
      <c r="C186" s="15" t="s">
        <v>101</v>
      </c>
      <c r="D186" s="15" t="s">
        <v>93</v>
      </c>
      <c r="E186" s="15" t="s">
        <v>460</v>
      </c>
      <c r="F186" s="16">
        <v>10</v>
      </c>
      <c r="G186" s="16">
        <v>0</v>
      </c>
      <c r="H186" s="17">
        <v>6.5250000000000004</v>
      </c>
      <c r="I186" s="18">
        <f>IF($B186="","",IF(CostMethod="Last Cost",IFERROR(INDEX(PurCost,MATCH(_xlfn.MAXIFS(PurRank,PurItem,$B186),PurRank,0)),$H186),IF(($G186+SUMIFS(PurQty,PurItem,$B186))=0,$H186,($G186*$H186+SUMIFS(PurTotal,PurItem,$B186))/($G186+SUMIFS(PurQty,PurItem,$B186)))))</f>
        <v>6.5250000000000004</v>
      </c>
      <c r="J186" s="37">
        <v>10</v>
      </c>
      <c r="K186" s="18">
        <f t="shared" si="16"/>
        <v>3.4749999999999996</v>
      </c>
      <c r="L186" s="19">
        <f t="shared" si="17"/>
        <v>0.34749999999999998</v>
      </c>
      <c r="M186" s="19">
        <f t="shared" si="18"/>
        <v>0.53256704980842906</v>
      </c>
      <c r="N186" s="20">
        <f t="shared" si="19"/>
        <v>0</v>
      </c>
      <c r="O186" s="18">
        <f t="shared" si="20"/>
        <v>0</v>
      </c>
      <c r="P186" s="18">
        <f t="shared" si="21"/>
        <v>0</v>
      </c>
      <c r="Q186" s="21" t="str">
        <f t="shared" si="22"/>
        <v>REORDER</v>
      </c>
      <c r="R186" s="22" t="e">
        <f ca="1">IF($B186="","",IF(_xlfn.MAXIFS(PurDate,PurItem,$B186)=0,"",_xlfn.MAXIFS(PurDate,PurItem,$B186)))</f>
        <v>#NAME?</v>
      </c>
      <c r="S186" s="20">
        <f t="shared" si="23"/>
        <v>0</v>
      </c>
      <c r="U186" s="36"/>
    </row>
    <row r="187" spans="1:21" x14ac:dyDescent="0.25">
      <c r="A187" s="15" t="s">
        <v>462</v>
      </c>
      <c r="B187" s="15" t="s">
        <v>463</v>
      </c>
      <c r="C187" s="15" t="s">
        <v>101</v>
      </c>
      <c r="D187" s="15" t="s">
        <v>93</v>
      </c>
      <c r="E187" s="15" t="s">
        <v>462</v>
      </c>
      <c r="F187" s="16">
        <v>10</v>
      </c>
      <c r="G187" s="16">
        <v>0</v>
      </c>
      <c r="H187" s="17">
        <v>19.567499999999999</v>
      </c>
      <c r="I187" s="18">
        <f>IF($B187="","",IF(CostMethod="Last Cost",IFERROR(INDEX(PurCost,MATCH(_xlfn.MAXIFS(PurRank,PurItem,$B187),PurRank,0)),$H187),IF(($G187+SUMIFS(PurQty,PurItem,$B187))=0,$H187,($G187*$H187+SUMIFS(PurTotal,PurItem,$B187))/($G187+SUMIFS(PurQty,PurItem,$B187)))))</f>
        <v>19.567499999999999</v>
      </c>
      <c r="J187" s="37">
        <v>30</v>
      </c>
      <c r="K187" s="18">
        <f t="shared" si="16"/>
        <v>10.432500000000001</v>
      </c>
      <c r="L187" s="19">
        <f t="shared" si="17"/>
        <v>0.34775000000000006</v>
      </c>
      <c r="M187" s="19">
        <f t="shared" si="18"/>
        <v>0.53315446531238031</v>
      </c>
      <c r="N187" s="20">
        <f t="shared" si="19"/>
        <v>0</v>
      </c>
      <c r="O187" s="18">
        <f t="shared" si="20"/>
        <v>0</v>
      </c>
      <c r="P187" s="18">
        <f t="shared" si="21"/>
        <v>0</v>
      </c>
      <c r="Q187" s="21" t="str">
        <f t="shared" si="22"/>
        <v>REORDER</v>
      </c>
      <c r="R187" s="22" t="e">
        <f ca="1">IF($B187="","",IF(_xlfn.MAXIFS(PurDate,PurItem,$B187)=0,"",_xlfn.MAXIFS(PurDate,PurItem,$B187)))</f>
        <v>#NAME?</v>
      </c>
      <c r="S187" s="20">
        <f t="shared" si="23"/>
        <v>0</v>
      </c>
      <c r="U187" s="36"/>
    </row>
    <row r="188" spans="1:21" x14ac:dyDescent="0.25">
      <c r="A188" s="15" t="s">
        <v>464</v>
      </c>
      <c r="B188" s="15" t="s">
        <v>465</v>
      </c>
      <c r="C188" s="15" t="s">
        <v>466</v>
      </c>
      <c r="D188" s="15" t="s">
        <v>93</v>
      </c>
      <c r="E188" s="15" t="s">
        <v>464</v>
      </c>
      <c r="F188" s="16">
        <v>10</v>
      </c>
      <c r="G188" s="16">
        <v>0</v>
      </c>
      <c r="H188" s="17">
        <v>1.5</v>
      </c>
      <c r="I188" s="18">
        <f>IF($B188="","",IF(CostMethod="Last Cost",IFERROR(INDEX(PurCost,MATCH(_xlfn.MAXIFS(PurRank,PurItem,$B188),PurRank,0)),$H188),IF(($G188+SUMIFS(PurQty,PurItem,$B188))=0,$H188,($G188*$H188+SUMIFS(PurTotal,PurItem,$B188))/($G188+SUMIFS(PurQty,PurItem,$B188)))))</f>
        <v>1.5</v>
      </c>
      <c r="J188" s="37">
        <v>1.4</v>
      </c>
      <c r="K188" s="18">
        <f t="shared" si="16"/>
        <v>-0.10000000000000009</v>
      </c>
      <c r="L188" s="19">
        <f t="shared" si="17"/>
        <v>-7.1428571428571494E-2</v>
      </c>
      <c r="M188" s="19">
        <f t="shared" si="18"/>
        <v>-6.6666666666666721E-2</v>
      </c>
      <c r="N188" s="20">
        <f t="shared" si="19"/>
        <v>0</v>
      </c>
      <c r="O188" s="18">
        <f t="shared" si="20"/>
        <v>0</v>
      </c>
      <c r="P188" s="18">
        <f t="shared" si="21"/>
        <v>0</v>
      </c>
      <c r="Q188" s="21" t="str">
        <f t="shared" si="22"/>
        <v>REORDER</v>
      </c>
      <c r="R188" s="22" t="e">
        <f ca="1">IF($B188="","",IF(_xlfn.MAXIFS(PurDate,PurItem,$B188)=0,"",_xlfn.MAXIFS(PurDate,PurItem,$B188)))</f>
        <v>#NAME?</v>
      </c>
      <c r="S188" s="20">
        <f t="shared" si="23"/>
        <v>0</v>
      </c>
      <c r="U188" s="36"/>
    </row>
    <row r="189" spans="1:21" x14ac:dyDescent="0.25">
      <c r="A189" s="15" t="s">
        <v>467</v>
      </c>
      <c r="B189" s="15" t="s">
        <v>468</v>
      </c>
      <c r="C189" s="15" t="s">
        <v>96</v>
      </c>
      <c r="D189" s="15" t="s">
        <v>93</v>
      </c>
      <c r="E189" s="15" t="s">
        <v>467</v>
      </c>
      <c r="F189" s="16">
        <v>10</v>
      </c>
      <c r="G189" s="16">
        <v>0</v>
      </c>
      <c r="H189" s="17">
        <v>19.567499999999999</v>
      </c>
      <c r="I189" s="18">
        <f>IF($B189="","",IF(CostMethod="Last Cost",IFERROR(INDEX(PurCost,MATCH(_xlfn.MAXIFS(PurRank,PurItem,$B189),PurRank,0)),$H189),IF(($G189+SUMIFS(PurQty,PurItem,$B189))=0,$H189,($G189*$H189+SUMIFS(PurTotal,PurItem,$B189))/($G189+SUMIFS(PurQty,PurItem,$B189)))))</f>
        <v>19.567499999999999</v>
      </c>
      <c r="J189" s="37">
        <v>30</v>
      </c>
      <c r="K189" s="18">
        <f t="shared" si="16"/>
        <v>10.432500000000001</v>
      </c>
      <c r="L189" s="19">
        <f t="shared" si="17"/>
        <v>0.34775000000000006</v>
      </c>
      <c r="M189" s="19">
        <f t="shared" si="18"/>
        <v>0.53315446531238031</v>
      </c>
      <c r="N189" s="20">
        <f t="shared" si="19"/>
        <v>0</v>
      </c>
      <c r="O189" s="18">
        <f t="shared" si="20"/>
        <v>0</v>
      </c>
      <c r="P189" s="18">
        <f t="shared" si="21"/>
        <v>0</v>
      </c>
      <c r="Q189" s="21" t="str">
        <f t="shared" si="22"/>
        <v>REORDER</v>
      </c>
      <c r="R189" s="22" t="e">
        <f ca="1">IF($B189="","",IF(_xlfn.MAXIFS(PurDate,PurItem,$B189)=0,"",_xlfn.MAXIFS(PurDate,PurItem,$B189)))</f>
        <v>#NAME?</v>
      </c>
      <c r="S189" s="20">
        <f t="shared" si="23"/>
        <v>0</v>
      </c>
      <c r="U189" s="36"/>
    </row>
    <row r="190" spans="1:21" x14ac:dyDescent="0.25">
      <c r="A190" s="15" t="s">
        <v>469</v>
      </c>
      <c r="B190" s="15" t="s">
        <v>470</v>
      </c>
      <c r="C190" s="15" t="s">
        <v>96</v>
      </c>
      <c r="D190" s="15" t="s">
        <v>93</v>
      </c>
      <c r="E190" s="15" t="s">
        <v>469</v>
      </c>
      <c r="F190" s="16">
        <v>10</v>
      </c>
      <c r="G190" s="16">
        <v>0</v>
      </c>
      <c r="H190" s="17">
        <v>19.567499999999999</v>
      </c>
      <c r="I190" s="18">
        <f>IF($B190="","",IF(CostMethod="Last Cost",IFERROR(INDEX(PurCost,MATCH(_xlfn.MAXIFS(PurRank,PurItem,$B190),PurRank,0)),$H190),IF(($G190+SUMIFS(PurQty,PurItem,$B190))=0,$H190,($G190*$H190+SUMIFS(PurTotal,PurItem,$B190))/($G190+SUMIFS(PurQty,PurItem,$B190)))))</f>
        <v>19.567499999999999</v>
      </c>
      <c r="J190" s="37">
        <v>30</v>
      </c>
      <c r="K190" s="18">
        <f t="shared" si="16"/>
        <v>10.432500000000001</v>
      </c>
      <c r="L190" s="19">
        <f t="shared" si="17"/>
        <v>0.34775000000000006</v>
      </c>
      <c r="M190" s="19">
        <f t="shared" si="18"/>
        <v>0.53315446531238031</v>
      </c>
      <c r="N190" s="20">
        <f t="shared" si="19"/>
        <v>0</v>
      </c>
      <c r="O190" s="18">
        <f t="shared" si="20"/>
        <v>0</v>
      </c>
      <c r="P190" s="18">
        <f t="shared" si="21"/>
        <v>0</v>
      </c>
      <c r="Q190" s="21" t="str">
        <f t="shared" si="22"/>
        <v>REORDER</v>
      </c>
      <c r="R190" s="22" t="e">
        <f ca="1">IF($B190="","",IF(_xlfn.MAXIFS(PurDate,PurItem,$B190)=0,"",_xlfn.MAXIFS(PurDate,PurItem,$B190)))</f>
        <v>#NAME?</v>
      </c>
      <c r="S190" s="20">
        <f t="shared" si="23"/>
        <v>0</v>
      </c>
      <c r="U190" s="36"/>
    </row>
    <row r="191" spans="1:21" x14ac:dyDescent="0.25">
      <c r="A191" s="15" t="s">
        <v>471</v>
      </c>
      <c r="B191" s="15" t="s">
        <v>472</v>
      </c>
      <c r="C191" s="15" t="s">
        <v>96</v>
      </c>
      <c r="D191" s="15" t="s">
        <v>93</v>
      </c>
      <c r="E191" s="15" t="s">
        <v>471</v>
      </c>
      <c r="F191" s="16">
        <v>10</v>
      </c>
      <c r="G191" s="16">
        <v>0</v>
      </c>
      <c r="H191" s="17">
        <v>19.567499999999999</v>
      </c>
      <c r="I191" s="18">
        <f>IF($B191="","",IF(CostMethod="Last Cost",IFERROR(INDEX(PurCost,MATCH(_xlfn.MAXIFS(PurRank,PurItem,$B191),PurRank,0)),$H191),IF(($G191+SUMIFS(PurQty,PurItem,$B191))=0,$H191,($G191*$H191+SUMIFS(PurTotal,PurItem,$B191))/($G191+SUMIFS(PurQty,PurItem,$B191)))))</f>
        <v>19.567499999999999</v>
      </c>
      <c r="J191" s="37">
        <v>30</v>
      </c>
      <c r="K191" s="18">
        <f t="shared" si="16"/>
        <v>10.432500000000001</v>
      </c>
      <c r="L191" s="19">
        <f t="shared" si="17"/>
        <v>0.34775000000000006</v>
      </c>
      <c r="M191" s="19">
        <f t="shared" si="18"/>
        <v>0.53315446531238031</v>
      </c>
      <c r="N191" s="20">
        <f t="shared" si="19"/>
        <v>0</v>
      </c>
      <c r="O191" s="18">
        <f t="shared" si="20"/>
        <v>0</v>
      </c>
      <c r="P191" s="18">
        <f t="shared" si="21"/>
        <v>0</v>
      </c>
      <c r="Q191" s="21" t="str">
        <f t="shared" si="22"/>
        <v>REORDER</v>
      </c>
      <c r="R191" s="22" t="e">
        <f ca="1">IF($B191="","",IF(_xlfn.MAXIFS(PurDate,PurItem,$B191)=0,"",_xlfn.MAXIFS(PurDate,PurItem,$B191)))</f>
        <v>#NAME?</v>
      </c>
      <c r="S191" s="20">
        <f t="shared" si="23"/>
        <v>0</v>
      </c>
      <c r="U191" s="36"/>
    </row>
    <row r="192" spans="1:21" x14ac:dyDescent="0.25">
      <c r="A192" s="15" t="s">
        <v>473</v>
      </c>
      <c r="B192" s="15" t="s">
        <v>474</v>
      </c>
      <c r="C192" s="15" t="s">
        <v>96</v>
      </c>
      <c r="D192" s="15" t="s">
        <v>93</v>
      </c>
      <c r="E192" s="15" t="s">
        <v>473</v>
      </c>
      <c r="F192" s="16">
        <v>10</v>
      </c>
      <c r="G192" s="16">
        <v>0</v>
      </c>
      <c r="H192" s="17">
        <v>19.567499999999999</v>
      </c>
      <c r="I192" s="18">
        <f>IF($B192="","",IF(CostMethod="Last Cost",IFERROR(INDEX(PurCost,MATCH(_xlfn.MAXIFS(PurRank,PurItem,$B192),PurRank,0)),$H192),IF(($G192+SUMIFS(PurQty,PurItem,$B192))=0,$H192,($G192*$H192+SUMIFS(PurTotal,PurItem,$B192))/($G192+SUMIFS(PurQty,PurItem,$B192)))))</f>
        <v>19.567499999999999</v>
      </c>
      <c r="J192" s="37">
        <v>30</v>
      </c>
      <c r="K192" s="18">
        <f t="shared" si="16"/>
        <v>10.432500000000001</v>
      </c>
      <c r="L192" s="19">
        <f t="shared" si="17"/>
        <v>0.34775000000000006</v>
      </c>
      <c r="M192" s="19">
        <f t="shared" si="18"/>
        <v>0.53315446531238031</v>
      </c>
      <c r="N192" s="20">
        <f t="shared" si="19"/>
        <v>0</v>
      </c>
      <c r="O192" s="18">
        <f t="shared" si="20"/>
        <v>0</v>
      </c>
      <c r="P192" s="18">
        <f t="shared" si="21"/>
        <v>0</v>
      </c>
      <c r="Q192" s="21" t="str">
        <f t="shared" si="22"/>
        <v>REORDER</v>
      </c>
      <c r="R192" s="22" t="e">
        <f ca="1">IF($B192="","",IF(_xlfn.MAXIFS(PurDate,PurItem,$B192)=0,"",_xlfn.MAXIFS(PurDate,PurItem,$B192)))</f>
        <v>#NAME?</v>
      </c>
      <c r="S192" s="20">
        <f t="shared" si="23"/>
        <v>0</v>
      </c>
      <c r="U192" s="36"/>
    </row>
    <row r="193" spans="1:21" x14ac:dyDescent="0.25">
      <c r="A193" s="15" t="s">
        <v>475</v>
      </c>
      <c r="B193" s="15" t="s">
        <v>476</v>
      </c>
      <c r="C193" s="15" t="s">
        <v>96</v>
      </c>
      <c r="D193" s="15" t="s">
        <v>93</v>
      </c>
      <c r="E193" s="15" t="s">
        <v>475</v>
      </c>
      <c r="F193" s="16">
        <v>10</v>
      </c>
      <c r="G193" s="16">
        <v>0</v>
      </c>
      <c r="H193" s="17">
        <v>19.567499999999999</v>
      </c>
      <c r="I193" s="18">
        <f>IF($B193="","",IF(CostMethod="Last Cost",IFERROR(INDEX(PurCost,MATCH(_xlfn.MAXIFS(PurRank,PurItem,$B193),PurRank,0)),$H193),IF(($G193+SUMIFS(PurQty,PurItem,$B193))=0,$H193,($G193*$H193+SUMIFS(PurTotal,PurItem,$B193))/($G193+SUMIFS(PurQty,PurItem,$B193)))))</f>
        <v>19.567499999999999</v>
      </c>
      <c r="J193" s="37">
        <v>30</v>
      </c>
      <c r="K193" s="18">
        <f t="shared" si="16"/>
        <v>10.432500000000001</v>
      </c>
      <c r="L193" s="19">
        <f t="shared" si="17"/>
        <v>0.34775000000000006</v>
      </c>
      <c r="M193" s="19">
        <f t="shared" si="18"/>
        <v>0.53315446531238031</v>
      </c>
      <c r="N193" s="20">
        <f t="shared" si="19"/>
        <v>0</v>
      </c>
      <c r="O193" s="18">
        <f t="shared" si="20"/>
        <v>0</v>
      </c>
      <c r="P193" s="18">
        <f t="shared" si="21"/>
        <v>0</v>
      </c>
      <c r="Q193" s="21" t="str">
        <f t="shared" si="22"/>
        <v>REORDER</v>
      </c>
      <c r="R193" s="22" t="e">
        <f ca="1">IF($B193="","",IF(_xlfn.MAXIFS(PurDate,PurItem,$B193)=0,"",_xlfn.MAXIFS(PurDate,PurItem,$B193)))</f>
        <v>#NAME?</v>
      </c>
      <c r="S193" s="20">
        <f t="shared" si="23"/>
        <v>0</v>
      </c>
      <c r="U193" s="36"/>
    </row>
    <row r="194" spans="1:21" x14ac:dyDescent="0.25">
      <c r="A194" s="15" t="s">
        <v>477</v>
      </c>
      <c r="B194" s="15" t="s">
        <v>478</v>
      </c>
      <c r="C194" s="15" t="s">
        <v>96</v>
      </c>
      <c r="D194" s="15" t="s">
        <v>93</v>
      </c>
      <c r="E194" s="15" t="s">
        <v>477</v>
      </c>
      <c r="F194" s="16">
        <v>10</v>
      </c>
      <c r="G194" s="16">
        <v>0</v>
      </c>
      <c r="H194" s="17">
        <v>6.5250000000000004</v>
      </c>
      <c r="I194" s="18">
        <f>IF($B194="","",IF(CostMethod="Last Cost",IFERROR(INDEX(PurCost,MATCH(_xlfn.MAXIFS(PurRank,PurItem,$B194),PurRank,0)),$H194),IF(($G194+SUMIFS(PurQty,PurItem,$B194))=0,$H194,($G194*$H194+SUMIFS(PurTotal,PurItem,$B194))/($G194+SUMIFS(PurQty,PurItem,$B194)))))</f>
        <v>6.5250000000000004</v>
      </c>
      <c r="J194" s="37">
        <v>10</v>
      </c>
      <c r="K194" s="18">
        <f t="shared" si="16"/>
        <v>3.4749999999999996</v>
      </c>
      <c r="L194" s="19">
        <f t="shared" si="17"/>
        <v>0.34749999999999998</v>
      </c>
      <c r="M194" s="19">
        <f t="shared" si="18"/>
        <v>0.53256704980842906</v>
      </c>
      <c r="N194" s="20">
        <f t="shared" si="19"/>
        <v>0</v>
      </c>
      <c r="O194" s="18">
        <f t="shared" si="20"/>
        <v>0</v>
      </c>
      <c r="P194" s="18">
        <f t="shared" si="21"/>
        <v>0</v>
      </c>
      <c r="Q194" s="21" t="str">
        <f t="shared" si="22"/>
        <v>REORDER</v>
      </c>
      <c r="R194" s="22" t="e">
        <f ca="1">IF($B194="","",IF(_xlfn.MAXIFS(PurDate,PurItem,$B194)=0,"",_xlfn.MAXIFS(PurDate,PurItem,$B194)))</f>
        <v>#NAME?</v>
      </c>
      <c r="S194" s="20">
        <f t="shared" si="23"/>
        <v>0</v>
      </c>
      <c r="U194" s="36"/>
    </row>
    <row r="195" spans="1:21" x14ac:dyDescent="0.25">
      <c r="A195" s="15" t="s">
        <v>479</v>
      </c>
      <c r="B195" s="15" t="s">
        <v>480</v>
      </c>
      <c r="C195" s="15" t="s">
        <v>96</v>
      </c>
      <c r="D195" s="15" t="s">
        <v>93</v>
      </c>
      <c r="E195" s="15" t="s">
        <v>479</v>
      </c>
      <c r="F195" s="16">
        <v>10</v>
      </c>
      <c r="G195" s="16">
        <v>0</v>
      </c>
      <c r="H195" s="17">
        <v>13.0425</v>
      </c>
      <c r="I195" s="18">
        <f>IF($B195="","",IF(CostMethod="Last Cost",IFERROR(INDEX(PurCost,MATCH(_xlfn.MAXIFS(PurRank,PurItem,$B195),PurRank,0)),$H195),IF(($G195+SUMIFS(PurQty,PurItem,$B195))=0,$H195,($G195*$H195+SUMIFS(PurTotal,PurItem,$B195))/($G195+SUMIFS(PurQty,PurItem,$B195)))))</f>
        <v>13.0425</v>
      </c>
      <c r="J195" s="37">
        <v>20</v>
      </c>
      <c r="K195" s="18">
        <f t="shared" si="16"/>
        <v>6.9574999999999996</v>
      </c>
      <c r="L195" s="19">
        <f t="shared" si="17"/>
        <v>0.34787499999999999</v>
      </c>
      <c r="M195" s="19">
        <f t="shared" si="18"/>
        <v>0.53344834195898017</v>
      </c>
      <c r="N195" s="20">
        <f t="shared" si="19"/>
        <v>0</v>
      </c>
      <c r="O195" s="18">
        <f t="shared" si="20"/>
        <v>0</v>
      </c>
      <c r="P195" s="18">
        <f t="shared" si="21"/>
        <v>0</v>
      </c>
      <c r="Q195" s="21" t="str">
        <f t="shared" si="22"/>
        <v>REORDER</v>
      </c>
      <c r="R195" s="22" t="e">
        <f ca="1">IF($B195="","",IF(_xlfn.MAXIFS(PurDate,PurItem,$B195)=0,"",_xlfn.MAXIFS(PurDate,PurItem,$B195)))</f>
        <v>#NAME?</v>
      </c>
      <c r="S195" s="20">
        <f t="shared" si="23"/>
        <v>0</v>
      </c>
      <c r="U195" s="36"/>
    </row>
    <row r="196" spans="1:21" x14ac:dyDescent="0.25">
      <c r="A196" s="15" t="s">
        <v>481</v>
      </c>
      <c r="B196" s="15" t="s">
        <v>482</v>
      </c>
      <c r="C196" s="15" t="s">
        <v>110</v>
      </c>
      <c r="D196" s="15" t="s">
        <v>93</v>
      </c>
      <c r="E196" s="15" t="s">
        <v>481</v>
      </c>
      <c r="F196" s="16">
        <v>10</v>
      </c>
      <c r="G196" s="16">
        <v>0</v>
      </c>
      <c r="H196" s="17">
        <v>7.5</v>
      </c>
      <c r="I196" s="18">
        <f>IF($B196="","",IF(CostMethod="Last Cost",IFERROR(INDEX(PurCost,MATCH(_xlfn.MAXIFS(PurRank,PurItem,$B196),PurRank,0)),$H196),IF(($G196+SUMIFS(PurQty,PurItem,$B196))=0,$H196,($G196*$H196+SUMIFS(PurTotal,PurItem,$B196))/($G196+SUMIFS(PurQty,PurItem,$B196)))))</f>
        <v>7.5</v>
      </c>
      <c r="J196" s="37">
        <v>10</v>
      </c>
      <c r="K196" s="18">
        <f t="shared" si="16"/>
        <v>2.5</v>
      </c>
      <c r="L196" s="19">
        <f t="shared" si="17"/>
        <v>0.25</v>
      </c>
      <c r="M196" s="19">
        <f t="shared" si="18"/>
        <v>0.33333333333333331</v>
      </c>
      <c r="N196" s="20">
        <f t="shared" si="19"/>
        <v>0</v>
      </c>
      <c r="O196" s="18">
        <f t="shared" si="20"/>
        <v>0</v>
      </c>
      <c r="P196" s="18">
        <f t="shared" si="21"/>
        <v>0</v>
      </c>
      <c r="Q196" s="21" t="str">
        <f t="shared" si="22"/>
        <v>REORDER</v>
      </c>
      <c r="R196" s="22" t="e">
        <f ca="1">IF($B196="","",IF(_xlfn.MAXIFS(PurDate,PurItem,$B196)=0,"",_xlfn.MAXIFS(PurDate,PurItem,$B196)))</f>
        <v>#NAME?</v>
      </c>
      <c r="S196" s="20">
        <f t="shared" si="23"/>
        <v>0</v>
      </c>
      <c r="U196" s="36"/>
    </row>
    <row r="197" spans="1:21" x14ac:dyDescent="0.25">
      <c r="A197" s="15" t="s">
        <v>483</v>
      </c>
      <c r="B197" s="15" t="s">
        <v>484</v>
      </c>
      <c r="C197" s="15" t="s">
        <v>117</v>
      </c>
      <c r="D197" s="15" t="s">
        <v>93</v>
      </c>
      <c r="E197" s="15" t="s">
        <v>483</v>
      </c>
      <c r="F197" s="16">
        <v>10</v>
      </c>
      <c r="G197" s="16">
        <v>0</v>
      </c>
      <c r="H197" s="17">
        <v>16.372499999999999</v>
      </c>
      <c r="I197" s="18">
        <f>IF($B197="","",IF(CostMethod="Last Cost",IFERROR(INDEX(PurCost,MATCH(_xlfn.MAXIFS(PurRank,PurItem,$B197),PurRank,0)),$H197),IF(($G197+SUMIFS(PurQty,PurItem,$B197))=0,$H197,($G197*$H197+SUMIFS(PurTotal,PurItem,$B197))/($G197+SUMIFS(PurQty,PurItem,$B197)))))</f>
        <v>16.372499999999999</v>
      </c>
      <c r="J197" s="37">
        <v>25</v>
      </c>
      <c r="K197" s="18">
        <f t="shared" ref="K197:K260" si="24">IF(OR($B197="",$J197=""),"",$J197-$I197)</f>
        <v>8.6275000000000013</v>
      </c>
      <c r="L197" s="19">
        <f t="shared" ref="L197:L260" si="25">IF(OR($K197="",$J197=0,$J197=""),"",$K197/$J197)</f>
        <v>0.34510000000000007</v>
      </c>
      <c r="M197" s="19">
        <f t="shared" ref="M197:M260" si="26">IF(OR($K197="",$I197=0,$I197=""),"",$K197/$I197)</f>
        <v>0.52695067949305252</v>
      </c>
      <c r="N197" s="20">
        <f t="shared" ref="N197:N260" si="27">IF($B197="","",$G197+SUMIFS(PurQty,PurItem,$B197)-SUMIFS(SalQty,SalItem,$B197)-SUMIFS(WoQty,WoItem,$B197)+SUMIFS(AdjQty,AdjItem,$B197)+SUMIFS(LinVarQty,LinItem,$B197,LinPosted,"YES"))</f>
        <v>0</v>
      </c>
      <c r="O197" s="18">
        <f t="shared" ref="O197:O260" si="28">IF($B197="","",$N197*$I197)</f>
        <v>0</v>
      </c>
      <c r="P197" s="18">
        <f t="shared" ref="P197:P260" si="29">IF(OR($B197="",$J197=""),"",$N197*$J197)</f>
        <v>0</v>
      </c>
      <c r="Q197" s="21" t="str">
        <f t="shared" ref="Q197:Q260" si="30">IF($B197="","",IF($N197&lt;0,"NEGATIVE",IF($N197&lt;=$F197,"REORDER","OK")))</f>
        <v>REORDER</v>
      </c>
      <c r="R197" s="22" t="e">
        <f ca="1">IF($B197="","",IF(_xlfn.MAXIFS(PurDate,PurItem,$B197)=0,"",_xlfn.MAXIFS(PurDate,PurItem,$B197)))</f>
        <v>#NAME?</v>
      </c>
      <c r="S197" s="20">
        <f t="shared" ref="S197:S260" si="31">IF($B197="","",SUMIFS(PurQty,PurItem,$B197))</f>
        <v>0</v>
      </c>
      <c r="U197" s="36"/>
    </row>
    <row r="198" spans="1:21" x14ac:dyDescent="0.25">
      <c r="A198" s="15" t="s">
        <v>485</v>
      </c>
      <c r="B198" s="15" t="s">
        <v>486</v>
      </c>
      <c r="C198" s="15" t="s">
        <v>117</v>
      </c>
      <c r="D198" s="15" t="s">
        <v>93</v>
      </c>
      <c r="E198" s="15" t="s">
        <v>485</v>
      </c>
      <c r="F198" s="16">
        <v>10</v>
      </c>
      <c r="G198" s="16">
        <v>0</v>
      </c>
      <c r="H198" s="17">
        <v>26.085000000000001</v>
      </c>
      <c r="I198" s="18">
        <f>IF($B198="","",IF(CostMethod="Last Cost",IFERROR(INDEX(PurCost,MATCH(_xlfn.MAXIFS(PurRank,PurItem,$B198),PurRank,0)),$H198),IF(($G198+SUMIFS(PurQty,PurItem,$B198))=0,$H198,($G198*$H198+SUMIFS(PurTotal,PurItem,$B198))/($G198+SUMIFS(PurQty,PurItem,$B198)))))</f>
        <v>26.085000000000001</v>
      </c>
      <c r="J198" s="37">
        <v>40</v>
      </c>
      <c r="K198" s="18">
        <f t="shared" si="24"/>
        <v>13.914999999999999</v>
      </c>
      <c r="L198" s="19">
        <f t="shared" si="25"/>
        <v>0.34787499999999999</v>
      </c>
      <c r="M198" s="19">
        <f t="shared" si="26"/>
        <v>0.53344834195898017</v>
      </c>
      <c r="N198" s="20">
        <f t="shared" si="27"/>
        <v>0</v>
      </c>
      <c r="O198" s="18">
        <f t="shared" si="28"/>
        <v>0</v>
      </c>
      <c r="P198" s="18">
        <f t="shared" si="29"/>
        <v>0</v>
      </c>
      <c r="Q198" s="21" t="str">
        <f t="shared" si="30"/>
        <v>REORDER</v>
      </c>
      <c r="R198" s="22" t="e">
        <f ca="1">IF($B198="","",IF(_xlfn.MAXIFS(PurDate,PurItem,$B198)=0,"",_xlfn.MAXIFS(PurDate,PurItem,$B198)))</f>
        <v>#NAME?</v>
      </c>
      <c r="S198" s="20">
        <f t="shared" si="31"/>
        <v>0</v>
      </c>
      <c r="U198" s="36"/>
    </row>
    <row r="199" spans="1:21" x14ac:dyDescent="0.25">
      <c r="A199" s="15" t="s">
        <v>487</v>
      </c>
      <c r="B199" s="15" t="s">
        <v>488</v>
      </c>
      <c r="C199" s="15" t="s">
        <v>117</v>
      </c>
      <c r="D199" s="15" t="s">
        <v>93</v>
      </c>
      <c r="E199" s="15" t="s">
        <v>487</v>
      </c>
      <c r="F199" s="16">
        <v>10</v>
      </c>
      <c r="G199" s="16">
        <v>0</v>
      </c>
      <c r="H199" s="17">
        <v>19.567499999999999</v>
      </c>
      <c r="I199" s="18">
        <f>IF($B199="","",IF(CostMethod="Last Cost",IFERROR(INDEX(PurCost,MATCH(_xlfn.MAXIFS(PurRank,PurItem,$B199),PurRank,0)),$H199),IF(($G199+SUMIFS(PurQty,PurItem,$B199))=0,$H199,($G199*$H199+SUMIFS(PurTotal,PurItem,$B199))/($G199+SUMIFS(PurQty,PurItem,$B199)))))</f>
        <v>19.567499999999999</v>
      </c>
      <c r="J199" s="37">
        <v>30</v>
      </c>
      <c r="K199" s="18">
        <f t="shared" si="24"/>
        <v>10.432500000000001</v>
      </c>
      <c r="L199" s="19">
        <f t="shared" si="25"/>
        <v>0.34775000000000006</v>
      </c>
      <c r="M199" s="19">
        <f t="shared" si="26"/>
        <v>0.53315446531238031</v>
      </c>
      <c r="N199" s="20">
        <f t="shared" si="27"/>
        <v>7</v>
      </c>
      <c r="O199" s="18">
        <f t="shared" si="28"/>
        <v>136.9725</v>
      </c>
      <c r="P199" s="18">
        <f t="shared" si="29"/>
        <v>210</v>
      </c>
      <c r="Q199" s="21" t="str">
        <f t="shared" si="30"/>
        <v>REORDER</v>
      </c>
      <c r="R199" s="22" t="e">
        <f ca="1">IF($B199="","",IF(_xlfn.MAXIFS(PurDate,PurItem,$B199)=0,"",_xlfn.MAXIFS(PurDate,PurItem,$B199)))</f>
        <v>#NAME?</v>
      </c>
      <c r="S199" s="20">
        <f t="shared" si="31"/>
        <v>0</v>
      </c>
      <c r="U199" s="36"/>
    </row>
    <row r="200" spans="1:21" x14ac:dyDescent="0.25">
      <c r="A200" s="15" t="s">
        <v>489</v>
      </c>
      <c r="B200" s="15" t="s">
        <v>490</v>
      </c>
      <c r="C200" s="15" t="s">
        <v>117</v>
      </c>
      <c r="D200" s="15" t="s">
        <v>93</v>
      </c>
      <c r="E200" s="15" t="s">
        <v>489</v>
      </c>
      <c r="F200" s="16">
        <v>10</v>
      </c>
      <c r="G200" s="16">
        <v>0</v>
      </c>
      <c r="H200" s="17">
        <v>32.61</v>
      </c>
      <c r="I200" s="18">
        <f>IF($B200="","",IF(CostMethod="Last Cost",IFERROR(INDEX(PurCost,MATCH(_xlfn.MAXIFS(PurRank,PurItem,$B200),PurRank,0)),$H200),IF(($G200+SUMIFS(PurQty,PurItem,$B200))=0,$H200,($G200*$H200+SUMIFS(PurTotal,PurItem,$B200))/($G200+SUMIFS(PurQty,PurItem,$B200)))))</f>
        <v>32.61</v>
      </c>
      <c r="J200" s="37">
        <v>50</v>
      </c>
      <c r="K200" s="18">
        <f t="shared" si="24"/>
        <v>17.39</v>
      </c>
      <c r="L200" s="19">
        <f t="shared" si="25"/>
        <v>0.3478</v>
      </c>
      <c r="M200" s="19">
        <f t="shared" si="26"/>
        <v>0.53327200245323525</v>
      </c>
      <c r="N200" s="20">
        <f t="shared" si="27"/>
        <v>0</v>
      </c>
      <c r="O200" s="18">
        <f t="shared" si="28"/>
        <v>0</v>
      </c>
      <c r="P200" s="18">
        <f t="shared" si="29"/>
        <v>0</v>
      </c>
      <c r="Q200" s="21" t="str">
        <f t="shared" si="30"/>
        <v>REORDER</v>
      </c>
      <c r="R200" s="22" t="e">
        <f ca="1">IF($B200="","",IF(_xlfn.MAXIFS(PurDate,PurItem,$B200)=0,"",_xlfn.MAXIFS(PurDate,PurItem,$B200)))</f>
        <v>#NAME?</v>
      </c>
      <c r="S200" s="20">
        <f t="shared" si="31"/>
        <v>0</v>
      </c>
      <c r="U200" s="36"/>
    </row>
    <row r="201" spans="1:21" x14ac:dyDescent="0.25">
      <c r="A201" s="15" t="s">
        <v>491</v>
      </c>
      <c r="B201" s="15" t="s">
        <v>492</v>
      </c>
      <c r="C201" s="15" t="s">
        <v>101</v>
      </c>
      <c r="D201" s="15" t="s">
        <v>93</v>
      </c>
      <c r="E201" s="15" t="s">
        <v>491</v>
      </c>
      <c r="F201" s="16">
        <v>10</v>
      </c>
      <c r="G201" s="16">
        <v>0</v>
      </c>
      <c r="H201" s="17">
        <v>16.305</v>
      </c>
      <c r="I201" s="18">
        <f>IF($B201="","",IF(CostMethod="Last Cost",IFERROR(INDEX(PurCost,MATCH(_xlfn.MAXIFS(PurRank,PurItem,$B201),PurRank,0)),$H201),IF(($G201+SUMIFS(PurQty,PurItem,$B201))=0,$H201,($G201*$H201+SUMIFS(PurTotal,PurItem,$B201))/($G201+SUMIFS(PurQty,PurItem,$B201)))))</f>
        <v>16.305</v>
      </c>
      <c r="J201" s="37">
        <v>25</v>
      </c>
      <c r="K201" s="18">
        <f t="shared" si="24"/>
        <v>8.6950000000000003</v>
      </c>
      <c r="L201" s="19">
        <f t="shared" si="25"/>
        <v>0.3478</v>
      </c>
      <c r="M201" s="19">
        <f t="shared" si="26"/>
        <v>0.53327200245323525</v>
      </c>
      <c r="N201" s="20">
        <f t="shared" si="27"/>
        <v>0</v>
      </c>
      <c r="O201" s="18">
        <f t="shared" si="28"/>
        <v>0</v>
      </c>
      <c r="P201" s="18">
        <f t="shared" si="29"/>
        <v>0</v>
      </c>
      <c r="Q201" s="21" t="str">
        <f t="shared" si="30"/>
        <v>REORDER</v>
      </c>
      <c r="R201" s="22" t="e">
        <f ca="1">IF($B201="","",IF(_xlfn.MAXIFS(PurDate,PurItem,$B201)=0,"",_xlfn.MAXIFS(PurDate,PurItem,$B201)))</f>
        <v>#NAME?</v>
      </c>
      <c r="S201" s="20">
        <f t="shared" si="31"/>
        <v>0</v>
      </c>
      <c r="U201" s="36"/>
    </row>
    <row r="202" spans="1:21" x14ac:dyDescent="0.25">
      <c r="A202" s="15" t="s">
        <v>493</v>
      </c>
      <c r="B202" s="15" t="s">
        <v>494</v>
      </c>
      <c r="C202" s="15" t="s">
        <v>117</v>
      </c>
      <c r="D202" s="15" t="s">
        <v>93</v>
      </c>
      <c r="E202" s="15" t="s">
        <v>493</v>
      </c>
      <c r="F202" s="16">
        <v>10</v>
      </c>
      <c r="G202" s="16">
        <v>0</v>
      </c>
      <c r="H202" s="17">
        <v>26.085000000000001</v>
      </c>
      <c r="I202" s="18">
        <f>IF($B202="","",IF(CostMethod="Last Cost",IFERROR(INDEX(PurCost,MATCH(_xlfn.MAXIFS(PurRank,PurItem,$B202),PurRank,0)),$H202),IF(($G202+SUMIFS(PurQty,PurItem,$B202))=0,$H202,($G202*$H202+SUMIFS(PurTotal,PurItem,$B202))/($G202+SUMIFS(PurQty,PurItem,$B202)))))</f>
        <v>26.085000000000001</v>
      </c>
      <c r="J202" s="37">
        <v>40</v>
      </c>
      <c r="K202" s="18">
        <f t="shared" si="24"/>
        <v>13.914999999999999</v>
      </c>
      <c r="L202" s="19">
        <f t="shared" si="25"/>
        <v>0.34787499999999999</v>
      </c>
      <c r="M202" s="19">
        <f t="shared" si="26"/>
        <v>0.53344834195898017</v>
      </c>
      <c r="N202" s="20">
        <f t="shared" si="27"/>
        <v>2</v>
      </c>
      <c r="O202" s="18">
        <f t="shared" si="28"/>
        <v>52.17</v>
      </c>
      <c r="P202" s="18">
        <f t="shared" si="29"/>
        <v>80</v>
      </c>
      <c r="Q202" s="21" t="str">
        <f t="shared" si="30"/>
        <v>REORDER</v>
      </c>
      <c r="R202" s="22" t="e">
        <f ca="1">IF($B202="","",IF(_xlfn.MAXIFS(PurDate,PurItem,$B202)=0,"",_xlfn.MAXIFS(PurDate,PurItem,$B202)))</f>
        <v>#NAME?</v>
      </c>
      <c r="S202" s="20">
        <f t="shared" si="31"/>
        <v>0</v>
      </c>
      <c r="U202" s="36"/>
    </row>
    <row r="203" spans="1:21" x14ac:dyDescent="0.25">
      <c r="A203" s="15" t="s">
        <v>495</v>
      </c>
      <c r="B203" s="15" t="s">
        <v>496</v>
      </c>
      <c r="C203" s="15" t="s">
        <v>117</v>
      </c>
      <c r="D203" s="15" t="s">
        <v>93</v>
      </c>
      <c r="E203" s="15" t="s">
        <v>495</v>
      </c>
      <c r="F203" s="16">
        <v>10</v>
      </c>
      <c r="G203" s="16">
        <v>0</v>
      </c>
      <c r="H203" s="17">
        <v>16.305</v>
      </c>
      <c r="I203" s="18">
        <f>IF($B203="","",IF(CostMethod="Last Cost",IFERROR(INDEX(PurCost,MATCH(_xlfn.MAXIFS(PurRank,PurItem,$B203),PurRank,0)),$H203),IF(($G203+SUMIFS(PurQty,PurItem,$B203))=0,$H203,($G203*$H203+SUMIFS(PurTotal,PurItem,$B203))/($G203+SUMIFS(PurQty,PurItem,$B203)))))</f>
        <v>16.305</v>
      </c>
      <c r="J203" s="37">
        <v>25</v>
      </c>
      <c r="K203" s="18">
        <f t="shared" si="24"/>
        <v>8.6950000000000003</v>
      </c>
      <c r="L203" s="19">
        <f t="shared" si="25"/>
        <v>0.3478</v>
      </c>
      <c r="M203" s="19">
        <f t="shared" si="26"/>
        <v>0.53327200245323525</v>
      </c>
      <c r="N203" s="20">
        <f t="shared" si="27"/>
        <v>0</v>
      </c>
      <c r="O203" s="18">
        <f t="shared" si="28"/>
        <v>0</v>
      </c>
      <c r="P203" s="18">
        <f t="shared" si="29"/>
        <v>0</v>
      </c>
      <c r="Q203" s="21" t="str">
        <f t="shared" si="30"/>
        <v>REORDER</v>
      </c>
      <c r="R203" s="22" t="e">
        <f ca="1">IF($B203="","",IF(_xlfn.MAXIFS(PurDate,PurItem,$B203)=0,"",_xlfn.MAXIFS(PurDate,PurItem,$B203)))</f>
        <v>#NAME?</v>
      </c>
      <c r="S203" s="20">
        <f t="shared" si="31"/>
        <v>0</v>
      </c>
      <c r="U203" s="36"/>
    </row>
    <row r="204" spans="1:21" x14ac:dyDescent="0.25">
      <c r="A204" s="15" t="s">
        <v>497</v>
      </c>
      <c r="B204" s="15" t="s">
        <v>498</v>
      </c>
      <c r="C204" s="15" t="s">
        <v>117</v>
      </c>
      <c r="D204" s="15" t="s">
        <v>93</v>
      </c>
      <c r="E204" s="15" t="s">
        <v>497</v>
      </c>
      <c r="F204" s="16">
        <v>10</v>
      </c>
      <c r="G204" s="16">
        <v>0</v>
      </c>
      <c r="H204" s="17">
        <v>19.567499999999999</v>
      </c>
      <c r="I204" s="18">
        <f>IF($B204="","",IF(CostMethod="Last Cost",IFERROR(INDEX(PurCost,MATCH(_xlfn.MAXIFS(PurRank,PurItem,$B204),PurRank,0)),$H204),IF(($G204+SUMIFS(PurQty,PurItem,$B204))=0,$H204,($G204*$H204+SUMIFS(PurTotal,PurItem,$B204))/($G204+SUMIFS(PurQty,PurItem,$B204)))))</f>
        <v>19.567499999999999</v>
      </c>
      <c r="J204" s="37">
        <v>30</v>
      </c>
      <c r="K204" s="18">
        <f t="shared" si="24"/>
        <v>10.432500000000001</v>
      </c>
      <c r="L204" s="19">
        <f t="shared" si="25"/>
        <v>0.34775000000000006</v>
      </c>
      <c r="M204" s="19">
        <f t="shared" si="26"/>
        <v>0.53315446531238031</v>
      </c>
      <c r="N204" s="20">
        <f t="shared" si="27"/>
        <v>0</v>
      </c>
      <c r="O204" s="18">
        <f t="shared" si="28"/>
        <v>0</v>
      </c>
      <c r="P204" s="18">
        <f t="shared" si="29"/>
        <v>0</v>
      </c>
      <c r="Q204" s="21" t="str">
        <f t="shared" si="30"/>
        <v>REORDER</v>
      </c>
      <c r="R204" s="22" t="e">
        <f ca="1">IF($B204="","",IF(_xlfn.MAXIFS(PurDate,PurItem,$B204)=0,"",_xlfn.MAXIFS(PurDate,PurItem,$B204)))</f>
        <v>#NAME?</v>
      </c>
      <c r="S204" s="20">
        <f t="shared" si="31"/>
        <v>0</v>
      </c>
      <c r="U204" s="36"/>
    </row>
    <row r="205" spans="1:21" x14ac:dyDescent="0.25">
      <c r="A205" s="15" t="s">
        <v>499</v>
      </c>
      <c r="B205" s="15" t="s">
        <v>500</v>
      </c>
      <c r="C205" s="15" t="s">
        <v>117</v>
      </c>
      <c r="D205" s="15" t="s">
        <v>93</v>
      </c>
      <c r="E205" s="15" t="s">
        <v>499</v>
      </c>
      <c r="F205" s="16">
        <v>10</v>
      </c>
      <c r="G205" s="16">
        <v>0</v>
      </c>
      <c r="H205" s="17">
        <v>19.567499999999999</v>
      </c>
      <c r="I205" s="18">
        <f>IF($B205="","",IF(CostMethod="Last Cost",IFERROR(INDEX(PurCost,MATCH(_xlfn.MAXIFS(PurRank,PurItem,$B205),PurRank,0)),$H205),IF(($G205+SUMIFS(PurQty,PurItem,$B205))=0,$H205,($G205*$H205+SUMIFS(PurTotal,PurItem,$B205))/($G205+SUMIFS(PurQty,PurItem,$B205)))))</f>
        <v>19.567499999999999</v>
      </c>
      <c r="J205" s="37">
        <v>30</v>
      </c>
      <c r="K205" s="18">
        <f t="shared" si="24"/>
        <v>10.432500000000001</v>
      </c>
      <c r="L205" s="19">
        <f t="shared" si="25"/>
        <v>0.34775000000000006</v>
      </c>
      <c r="M205" s="19">
        <f t="shared" si="26"/>
        <v>0.53315446531238031</v>
      </c>
      <c r="N205" s="20">
        <f t="shared" si="27"/>
        <v>0</v>
      </c>
      <c r="O205" s="18">
        <f t="shared" si="28"/>
        <v>0</v>
      </c>
      <c r="P205" s="18">
        <f t="shared" si="29"/>
        <v>0</v>
      </c>
      <c r="Q205" s="21" t="str">
        <f t="shared" si="30"/>
        <v>REORDER</v>
      </c>
      <c r="R205" s="22" t="e">
        <f ca="1">IF($B205="","",IF(_xlfn.MAXIFS(PurDate,PurItem,$B205)=0,"",_xlfn.MAXIFS(PurDate,PurItem,$B205)))</f>
        <v>#NAME?</v>
      </c>
      <c r="S205" s="20">
        <f t="shared" si="31"/>
        <v>0</v>
      </c>
      <c r="U205" s="36"/>
    </row>
    <row r="206" spans="1:21" x14ac:dyDescent="0.25">
      <c r="A206" s="15" t="s">
        <v>501</v>
      </c>
      <c r="B206" s="15" t="s">
        <v>502</v>
      </c>
      <c r="C206" s="15" t="s">
        <v>117</v>
      </c>
      <c r="D206" s="15" t="s">
        <v>93</v>
      </c>
      <c r="E206" s="15" t="s">
        <v>501</v>
      </c>
      <c r="F206" s="16">
        <v>10</v>
      </c>
      <c r="G206" s="16">
        <v>0</v>
      </c>
      <c r="H206" s="17">
        <v>0</v>
      </c>
      <c r="I206" s="18">
        <f>IF($B206="","",IF(CostMethod="Last Cost",IFERROR(INDEX(PurCost,MATCH(_xlfn.MAXIFS(PurRank,PurItem,$B206),PurRank,0)),$H206),IF(($G206+SUMIFS(PurQty,PurItem,$B206))=0,$H206,($G206*$H206+SUMIFS(PurTotal,PurItem,$B206))/($G206+SUMIFS(PurQty,PurItem,$B206)))))</f>
        <v>0</v>
      </c>
      <c r="J206" s="37">
        <v>30</v>
      </c>
      <c r="K206" s="18">
        <f t="shared" si="24"/>
        <v>30</v>
      </c>
      <c r="L206" s="19">
        <f t="shared" si="25"/>
        <v>1</v>
      </c>
      <c r="M206" s="19" t="str">
        <f t="shared" si="26"/>
        <v/>
      </c>
      <c r="N206" s="20">
        <f t="shared" si="27"/>
        <v>0</v>
      </c>
      <c r="O206" s="18">
        <f t="shared" si="28"/>
        <v>0</v>
      </c>
      <c r="P206" s="18">
        <f t="shared" si="29"/>
        <v>0</v>
      </c>
      <c r="Q206" s="21" t="str">
        <f t="shared" si="30"/>
        <v>REORDER</v>
      </c>
      <c r="R206" s="22" t="e">
        <f ca="1">IF($B206="","",IF(_xlfn.MAXIFS(PurDate,PurItem,$B206)=0,"",_xlfn.MAXIFS(PurDate,PurItem,$B206)))</f>
        <v>#NAME?</v>
      </c>
      <c r="S206" s="20">
        <f t="shared" si="31"/>
        <v>0</v>
      </c>
      <c r="U206" s="36"/>
    </row>
    <row r="207" spans="1:21" x14ac:dyDescent="0.25">
      <c r="A207" s="15" t="s">
        <v>503</v>
      </c>
      <c r="B207" s="15" t="s">
        <v>504</v>
      </c>
      <c r="C207" s="15" t="s">
        <v>117</v>
      </c>
      <c r="D207" s="15" t="s">
        <v>93</v>
      </c>
      <c r="E207" s="15" t="s">
        <v>503</v>
      </c>
      <c r="F207" s="16">
        <v>10</v>
      </c>
      <c r="G207" s="16">
        <v>0</v>
      </c>
      <c r="H207" s="17">
        <v>26.085000000000001</v>
      </c>
      <c r="I207" s="18">
        <f>IF($B207="","",IF(CostMethod="Last Cost",IFERROR(INDEX(PurCost,MATCH(_xlfn.MAXIFS(PurRank,PurItem,$B207),PurRank,0)),$H207),IF(($G207+SUMIFS(PurQty,PurItem,$B207))=0,$H207,($G207*$H207+SUMIFS(PurTotal,PurItem,$B207))/($G207+SUMIFS(PurQty,PurItem,$B207)))))</f>
        <v>26.085000000000001</v>
      </c>
      <c r="J207" s="37">
        <v>40</v>
      </c>
      <c r="K207" s="18">
        <f t="shared" si="24"/>
        <v>13.914999999999999</v>
      </c>
      <c r="L207" s="19">
        <f t="shared" si="25"/>
        <v>0.34787499999999999</v>
      </c>
      <c r="M207" s="19">
        <f t="shared" si="26"/>
        <v>0.53344834195898017</v>
      </c>
      <c r="N207" s="20">
        <f t="shared" si="27"/>
        <v>0</v>
      </c>
      <c r="O207" s="18">
        <f t="shared" si="28"/>
        <v>0</v>
      </c>
      <c r="P207" s="18">
        <f t="shared" si="29"/>
        <v>0</v>
      </c>
      <c r="Q207" s="21" t="str">
        <f t="shared" si="30"/>
        <v>REORDER</v>
      </c>
      <c r="R207" s="22" t="e">
        <f ca="1">IF($B207="","",IF(_xlfn.MAXIFS(PurDate,PurItem,$B207)=0,"",_xlfn.MAXIFS(PurDate,PurItem,$B207)))</f>
        <v>#NAME?</v>
      </c>
      <c r="S207" s="20">
        <f t="shared" si="31"/>
        <v>0</v>
      </c>
      <c r="U207" s="36"/>
    </row>
    <row r="208" spans="1:21" x14ac:dyDescent="0.25">
      <c r="A208" s="15" t="s">
        <v>505</v>
      </c>
      <c r="B208" s="15" t="s">
        <v>506</v>
      </c>
      <c r="C208" s="15" t="s">
        <v>117</v>
      </c>
      <c r="D208" s="15" t="s">
        <v>93</v>
      </c>
      <c r="E208" s="15" t="s">
        <v>505</v>
      </c>
      <c r="F208" s="16">
        <v>10</v>
      </c>
      <c r="G208" s="16">
        <v>0</v>
      </c>
      <c r="H208" s="17">
        <v>13.0425</v>
      </c>
      <c r="I208" s="18">
        <f>IF($B208="","",IF(CostMethod="Last Cost",IFERROR(INDEX(PurCost,MATCH(_xlfn.MAXIFS(PurRank,PurItem,$B208),PurRank,0)),$H208),IF(($G208+SUMIFS(PurQty,PurItem,$B208))=0,$H208,($G208*$H208+SUMIFS(PurTotal,PurItem,$B208))/($G208+SUMIFS(PurQty,PurItem,$B208)))))</f>
        <v>13.0425</v>
      </c>
      <c r="J208" s="37">
        <v>14</v>
      </c>
      <c r="K208" s="18">
        <f t="shared" si="24"/>
        <v>0.95749999999999957</v>
      </c>
      <c r="L208" s="19">
        <f t="shared" si="25"/>
        <v>6.8392857142857116E-2</v>
      </c>
      <c r="M208" s="19">
        <f t="shared" si="26"/>
        <v>7.3413839371286149E-2</v>
      </c>
      <c r="N208" s="20">
        <f t="shared" si="27"/>
        <v>0</v>
      </c>
      <c r="O208" s="18">
        <f t="shared" si="28"/>
        <v>0</v>
      </c>
      <c r="P208" s="18">
        <f t="shared" si="29"/>
        <v>0</v>
      </c>
      <c r="Q208" s="21" t="str">
        <f t="shared" si="30"/>
        <v>REORDER</v>
      </c>
      <c r="R208" s="22" t="e">
        <f ca="1">IF($B208="","",IF(_xlfn.MAXIFS(PurDate,PurItem,$B208)=0,"",_xlfn.MAXIFS(PurDate,PurItem,$B208)))</f>
        <v>#NAME?</v>
      </c>
      <c r="S208" s="20">
        <f t="shared" si="31"/>
        <v>0</v>
      </c>
      <c r="U208" s="36"/>
    </row>
    <row r="209" spans="1:21" x14ac:dyDescent="0.25">
      <c r="A209" s="15" t="s">
        <v>507</v>
      </c>
      <c r="B209" s="15" t="s">
        <v>508</v>
      </c>
      <c r="C209" s="15" t="s">
        <v>101</v>
      </c>
      <c r="D209" s="15" t="s">
        <v>93</v>
      </c>
      <c r="E209" s="15" t="s">
        <v>507</v>
      </c>
      <c r="F209" s="16">
        <v>10</v>
      </c>
      <c r="G209" s="16">
        <v>0</v>
      </c>
      <c r="H209" s="17">
        <v>0.65249999999999997</v>
      </c>
      <c r="I209" s="18">
        <f>IF($B209="","",IF(CostMethod="Last Cost",IFERROR(INDEX(PurCost,MATCH(_xlfn.MAXIFS(PurRank,PurItem,$B209),PurRank,0)),$H209),IF(($G209+SUMIFS(PurQty,PurItem,$B209))=0,$H209,($G209*$H209+SUMIFS(PurTotal,PurItem,$B209))/($G209+SUMIFS(PurQty,PurItem,$B209)))))</f>
        <v>0.65249999999999997</v>
      </c>
      <c r="J209" s="37">
        <v>1</v>
      </c>
      <c r="K209" s="18">
        <f t="shared" si="24"/>
        <v>0.34750000000000003</v>
      </c>
      <c r="L209" s="19">
        <f t="shared" si="25"/>
        <v>0.34750000000000003</v>
      </c>
      <c r="M209" s="19">
        <f t="shared" si="26"/>
        <v>0.53256704980842917</v>
      </c>
      <c r="N209" s="20">
        <f t="shared" si="27"/>
        <v>74</v>
      </c>
      <c r="O209" s="18">
        <f t="shared" si="28"/>
        <v>48.284999999999997</v>
      </c>
      <c r="P209" s="18">
        <f t="shared" si="29"/>
        <v>74</v>
      </c>
      <c r="Q209" s="21" t="str">
        <f t="shared" si="30"/>
        <v>OK</v>
      </c>
      <c r="R209" s="22" t="e">
        <f ca="1">IF($B209="","",IF(_xlfn.MAXIFS(PurDate,PurItem,$B209)=0,"",_xlfn.MAXIFS(PurDate,PurItem,$B209)))</f>
        <v>#NAME?</v>
      </c>
      <c r="S209" s="20">
        <f t="shared" si="31"/>
        <v>0</v>
      </c>
      <c r="U209" s="36"/>
    </row>
    <row r="210" spans="1:21" x14ac:dyDescent="0.25">
      <c r="A210" s="15" t="s">
        <v>509</v>
      </c>
      <c r="B210" s="15" t="s">
        <v>510</v>
      </c>
      <c r="C210" s="15" t="s">
        <v>96</v>
      </c>
      <c r="D210" s="15" t="s">
        <v>93</v>
      </c>
      <c r="E210" s="15" t="s">
        <v>509</v>
      </c>
      <c r="F210" s="16">
        <v>10</v>
      </c>
      <c r="G210" s="16">
        <v>0</v>
      </c>
      <c r="H210" s="17">
        <v>26.085000000000001</v>
      </c>
      <c r="I210" s="18">
        <f>IF($B210="","",IF(CostMethod="Last Cost",IFERROR(INDEX(PurCost,MATCH(_xlfn.MAXIFS(PurRank,PurItem,$B210),PurRank,0)),$H210),IF(($G210+SUMIFS(PurQty,PurItem,$B210))=0,$H210,($G210*$H210+SUMIFS(PurTotal,PurItem,$B210))/($G210+SUMIFS(PurQty,PurItem,$B210)))))</f>
        <v>26.085000000000001</v>
      </c>
      <c r="J210" s="37">
        <v>40</v>
      </c>
      <c r="K210" s="18">
        <f t="shared" si="24"/>
        <v>13.914999999999999</v>
      </c>
      <c r="L210" s="19">
        <f t="shared" si="25"/>
        <v>0.34787499999999999</v>
      </c>
      <c r="M210" s="19">
        <f t="shared" si="26"/>
        <v>0.53344834195898017</v>
      </c>
      <c r="N210" s="20">
        <f t="shared" si="27"/>
        <v>21</v>
      </c>
      <c r="O210" s="18">
        <f t="shared" si="28"/>
        <v>547.78499999999997</v>
      </c>
      <c r="P210" s="18">
        <f t="shared" si="29"/>
        <v>840</v>
      </c>
      <c r="Q210" s="21" t="str">
        <f t="shared" si="30"/>
        <v>OK</v>
      </c>
      <c r="R210" s="22" t="e">
        <f ca="1">IF($B210="","",IF(_xlfn.MAXIFS(PurDate,PurItem,$B210)=0,"",_xlfn.MAXIFS(PurDate,PurItem,$B210)))</f>
        <v>#NAME?</v>
      </c>
      <c r="S210" s="20">
        <f t="shared" si="31"/>
        <v>0</v>
      </c>
      <c r="U210" s="36"/>
    </row>
    <row r="211" spans="1:21" x14ac:dyDescent="0.25">
      <c r="A211" s="15" t="s">
        <v>511</v>
      </c>
      <c r="B211" s="15" t="s">
        <v>512</v>
      </c>
      <c r="C211" s="15" t="s">
        <v>96</v>
      </c>
      <c r="D211" s="15" t="s">
        <v>93</v>
      </c>
      <c r="E211" s="15" t="s">
        <v>511</v>
      </c>
      <c r="F211" s="16">
        <v>10</v>
      </c>
      <c r="G211" s="16">
        <v>0</v>
      </c>
      <c r="H211" s="17">
        <v>6.5250000000000004</v>
      </c>
      <c r="I211" s="18">
        <f>IF($B211="","",IF(CostMethod="Last Cost",IFERROR(INDEX(PurCost,MATCH(_xlfn.MAXIFS(PurRank,PurItem,$B211),PurRank,0)),$H211),IF(($G211+SUMIFS(PurQty,PurItem,$B211))=0,$H211,($G211*$H211+SUMIFS(PurTotal,PurItem,$B211))/($G211+SUMIFS(PurQty,PurItem,$B211)))))</f>
        <v>6.5250000000000004</v>
      </c>
      <c r="J211" s="37">
        <v>10</v>
      </c>
      <c r="K211" s="18">
        <f t="shared" si="24"/>
        <v>3.4749999999999996</v>
      </c>
      <c r="L211" s="19">
        <f t="shared" si="25"/>
        <v>0.34749999999999998</v>
      </c>
      <c r="M211" s="19">
        <f t="shared" si="26"/>
        <v>0.53256704980842906</v>
      </c>
      <c r="N211" s="20">
        <f t="shared" si="27"/>
        <v>0</v>
      </c>
      <c r="O211" s="18">
        <f t="shared" si="28"/>
        <v>0</v>
      </c>
      <c r="P211" s="18">
        <f t="shared" si="29"/>
        <v>0</v>
      </c>
      <c r="Q211" s="21" t="str">
        <f t="shared" si="30"/>
        <v>REORDER</v>
      </c>
      <c r="R211" s="22" t="e">
        <f ca="1">IF($B211="","",IF(_xlfn.MAXIFS(PurDate,PurItem,$B211)=0,"",_xlfn.MAXIFS(PurDate,PurItem,$B211)))</f>
        <v>#NAME?</v>
      </c>
      <c r="S211" s="20">
        <f t="shared" si="31"/>
        <v>0</v>
      </c>
      <c r="U211" s="36"/>
    </row>
    <row r="212" spans="1:21" x14ac:dyDescent="0.25">
      <c r="A212" s="15" t="s">
        <v>513</v>
      </c>
      <c r="B212" s="15" t="s">
        <v>514</v>
      </c>
      <c r="C212" s="15" t="s">
        <v>96</v>
      </c>
      <c r="D212" s="15" t="s">
        <v>93</v>
      </c>
      <c r="E212" s="15" t="s">
        <v>513</v>
      </c>
      <c r="F212" s="16">
        <v>10</v>
      </c>
      <c r="G212" s="16">
        <v>0</v>
      </c>
      <c r="H212" s="17">
        <v>11.737500000000001</v>
      </c>
      <c r="I212" s="18">
        <f>IF($B212="","",IF(CostMethod="Last Cost",IFERROR(INDEX(PurCost,MATCH(_xlfn.MAXIFS(PurRank,PurItem,$B212),PurRank,0)),$H212),IF(($G212+SUMIFS(PurQty,PurItem,$B212))=0,$H212,($G212*$H212+SUMIFS(PurTotal,PurItem,$B212))/($G212+SUMIFS(PurQty,PurItem,$B212)))))</f>
        <v>11.737500000000001</v>
      </c>
      <c r="J212" s="37">
        <v>18</v>
      </c>
      <c r="K212" s="18">
        <f t="shared" si="24"/>
        <v>6.2624999999999993</v>
      </c>
      <c r="L212" s="19">
        <f t="shared" si="25"/>
        <v>0.34791666666666665</v>
      </c>
      <c r="M212" s="19">
        <f t="shared" si="26"/>
        <v>0.53354632587859419</v>
      </c>
      <c r="N212" s="20">
        <f t="shared" si="27"/>
        <v>0</v>
      </c>
      <c r="O212" s="18">
        <f t="shared" si="28"/>
        <v>0</v>
      </c>
      <c r="P212" s="18">
        <f t="shared" si="29"/>
        <v>0</v>
      </c>
      <c r="Q212" s="21" t="str">
        <f t="shared" si="30"/>
        <v>REORDER</v>
      </c>
      <c r="R212" s="22" t="e">
        <f ca="1">IF($B212="","",IF(_xlfn.MAXIFS(PurDate,PurItem,$B212)=0,"",_xlfn.MAXIFS(PurDate,PurItem,$B212)))</f>
        <v>#NAME?</v>
      </c>
      <c r="S212" s="20">
        <f t="shared" si="31"/>
        <v>0</v>
      </c>
      <c r="U212" s="36"/>
    </row>
    <row r="213" spans="1:21" x14ac:dyDescent="0.25">
      <c r="A213" s="15" t="s">
        <v>515</v>
      </c>
      <c r="B213" s="15" t="s">
        <v>516</v>
      </c>
      <c r="C213" s="15" t="s">
        <v>96</v>
      </c>
      <c r="D213" s="15" t="s">
        <v>93</v>
      </c>
      <c r="E213" s="15" t="s">
        <v>515</v>
      </c>
      <c r="F213" s="16">
        <v>10</v>
      </c>
      <c r="G213" s="16">
        <v>0</v>
      </c>
      <c r="H213" s="17">
        <v>9.7799999999999994</v>
      </c>
      <c r="I213" s="18">
        <f>IF($B213="","",IF(CostMethod="Last Cost",IFERROR(INDEX(PurCost,MATCH(_xlfn.MAXIFS(PurRank,PurItem,$B213),PurRank,0)),$H213),IF(($G213+SUMIFS(PurQty,PurItem,$B213))=0,$H213,($G213*$H213+SUMIFS(PurTotal,PurItem,$B213))/($G213+SUMIFS(PurQty,PurItem,$B213)))))</f>
        <v>9.7799999999999994</v>
      </c>
      <c r="J213" s="37">
        <v>15</v>
      </c>
      <c r="K213" s="18">
        <f t="shared" si="24"/>
        <v>5.2200000000000006</v>
      </c>
      <c r="L213" s="19">
        <f t="shared" si="25"/>
        <v>0.34800000000000003</v>
      </c>
      <c r="M213" s="19">
        <f t="shared" si="26"/>
        <v>0.5337423312883437</v>
      </c>
      <c r="N213" s="20">
        <f t="shared" si="27"/>
        <v>0</v>
      </c>
      <c r="O213" s="18">
        <f t="shared" si="28"/>
        <v>0</v>
      </c>
      <c r="P213" s="18">
        <f t="shared" si="29"/>
        <v>0</v>
      </c>
      <c r="Q213" s="21" t="str">
        <f t="shared" si="30"/>
        <v>REORDER</v>
      </c>
      <c r="R213" s="22" t="e">
        <f ca="1">IF($B213="","",IF(_xlfn.MAXIFS(PurDate,PurItem,$B213)=0,"",_xlfn.MAXIFS(PurDate,PurItem,$B213)))</f>
        <v>#NAME?</v>
      </c>
      <c r="S213" s="20">
        <f t="shared" si="31"/>
        <v>0</v>
      </c>
      <c r="U213" s="36"/>
    </row>
    <row r="214" spans="1:21" x14ac:dyDescent="0.25">
      <c r="A214" s="15" t="s">
        <v>517</v>
      </c>
      <c r="B214" s="15" t="s">
        <v>518</v>
      </c>
      <c r="C214" s="15" t="s">
        <v>96</v>
      </c>
      <c r="D214" s="15" t="s">
        <v>93</v>
      </c>
      <c r="E214" s="15" t="s">
        <v>517</v>
      </c>
      <c r="F214" s="16">
        <v>10</v>
      </c>
      <c r="G214" s="16">
        <v>0</v>
      </c>
      <c r="H214" s="17">
        <v>16.305</v>
      </c>
      <c r="I214" s="18">
        <f>IF($B214="","",IF(CostMethod="Last Cost",IFERROR(INDEX(PurCost,MATCH(_xlfn.MAXIFS(PurRank,PurItem,$B214),PurRank,0)),$H214),IF(($G214+SUMIFS(PurQty,PurItem,$B214))=0,$H214,($G214*$H214+SUMIFS(PurTotal,PurItem,$B214))/($G214+SUMIFS(PurQty,PurItem,$B214)))))</f>
        <v>16.305</v>
      </c>
      <c r="J214" s="37">
        <v>25</v>
      </c>
      <c r="K214" s="18">
        <f t="shared" si="24"/>
        <v>8.6950000000000003</v>
      </c>
      <c r="L214" s="19">
        <f t="shared" si="25"/>
        <v>0.3478</v>
      </c>
      <c r="M214" s="19">
        <f t="shared" si="26"/>
        <v>0.53327200245323525</v>
      </c>
      <c r="N214" s="20">
        <f t="shared" si="27"/>
        <v>0</v>
      </c>
      <c r="O214" s="18">
        <f t="shared" si="28"/>
        <v>0</v>
      </c>
      <c r="P214" s="18">
        <f t="shared" si="29"/>
        <v>0</v>
      </c>
      <c r="Q214" s="21" t="str">
        <f t="shared" si="30"/>
        <v>REORDER</v>
      </c>
      <c r="R214" s="22" t="e">
        <f ca="1">IF($B214="","",IF(_xlfn.MAXIFS(PurDate,PurItem,$B214)=0,"",_xlfn.MAXIFS(PurDate,PurItem,$B214)))</f>
        <v>#NAME?</v>
      </c>
      <c r="S214" s="20">
        <f t="shared" si="31"/>
        <v>0</v>
      </c>
      <c r="U214" s="36"/>
    </row>
    <row r="215" spans="1:21" x14ac:dyDescent="0.25">
      <c r="A215" s="15" t="s">
        <v>519</v>
      </c>
      <c r="B215" s="15" t="s">
        <v>520</v>
      </c>
      <c r="C215" s="15" t="s">
        <v>96</v>
      </c>
      <c r="D215" s="15" t="s">
        <v>93</v>
      </c>
      <c r="E215" s="15" t="s">
        <v>519</v>
      </c>
      <c r="F215" s="16">
        <v>10</v>
      </c>
      <c r="G215" s="16">
        <v>0</v>
      </c>
      <c r="H215" s="17">
        <v>9.7799999999999994</v>
      </c>
      <c r="I215" s="18">
        <f>IF($B215="","",IF(CostMethod="Last Cost",IFERROR(INDEX(PurCost,MATCH(_xlfn.MAXIFS(PurRank,PurItem,$B215),PurRank,0)),$H215),IF(($G215+SUMIFS(PurQty,PurItem,$B215))=0,$H215,($G215*$H215+SUMIFS(PurTotal,PurItem,$B215))/($G215+SUMIFS(PurQty,PurItem,$B215)))))</f>
        <v>9.7799999999999994</v>
      </c>
      <c r="J215" s="37">
        <v>15</v>
      </c>
      <c r="K215" s="18">
        <f t="shared" si="24"/>
        <v>5.2200000000000006</v>
      </c>
      <c r="L215" s="19">
        <f t="shared" si="25"/>
        <v>0.34800000000000003</v>
      </c>
      <c r="M215" s="19">
        <f t="shared" si="26"/>
        <v>0.5337423312883437</v>
      </c>
      <c r="N215" s="20">
        <f t="shared" si="27"/>
        <v>0</v>
      </c>
      <c r="O215" s="18">
        <f t="shared" si="28"/>
        <v>0</v>
      </c>
      <c r="P215" s="18">
        <f t="shared" si="29"/>
        <v>0</v>
      </c>
      <c r="Q215" s="21" t="str">
        <f t="shared" si="30"/>
        <v>REORDER</v>
      </c>
      <c r="R215" s="22" t="e">
        <f ca="1">IF($B215="","",IF(_xlfn.MAXIFS(PurDate,PurItem,$B215)=0,"",_xlfn.MAXIFS(PurDate,PurItem,$B215)))</f>
        <v>#NAME?</v>
      </c>
      <c r="S215" s="20">
        <f t="shared" si="31"/>
        <v>0</v>
      </c>
      <c r="U215" s="36"/>
    </row>
    <row r="216" spans="1:21" x14ac:dyDescent="0.25">
      <c r="A216" s="15" t="s">
        <v>521</v>
      </c>
      <c r="B216" s="15" t="s">
        <v>522</v>
      </c>
      <c r="C216" s="15" t="s">
        <v>96</v>
      </c>
      <c r="D216" s="15" t="s">
        <v>93</v>
      </c>
      <c r="E216" s="15" t="s">
        <v>521</v>
      </c>
      <c r="F216" s="16">
        <v>10</v>
      </c>
      <c r="G216" s="16">
        <v>0</v>
      </c>
      <c r="H216" s="17">
        <v>9.7799999999999994</v>
      </c>
      <c r="I216" s="18">
        <f>IF($B216="","",IF(CostMethod="Last Cost",IFERROR(INDEX(PurCost,MATCH(_xlfn.MAXIFS(PurRank,PurItem,$B216),PurRank,0)),$H216),IF(($G216+SUMIFS(PurQty,PurItem,$B216))=0,$H216,($G216*$H216+SUMIFS(PurTotal,PurItem,$B216))/($G216+SUMIFS(PurQty,PurItem,$B216)))))</f>
        <v>9.7799999999999994</v>
      </c>
      <c r="J216" s="37">
        <v>15</v>
      </c>
      <c r="K216" s="18">
        <f t="shared" si="24"/>
        <v>5.2200000000000006</v>
      </c>
      <c r="L216" s="19">
        <f t="shared" si="25"/>
        <v>0.34800000000000003</v>
      </c>
      <c r="M216" s="19">
        <f t="shared" si="26"/>
        <v>0.5337423312883437</v>
      </c>
      <c r="N216" s="20">
        <f t="shared" si="27"/>
        <v>10</v>
      </c>
      <c r="O216" s="18">
        <f t="shared" si="28"/>
        <v>97.8</v>
      </c>
      <c r="P216" s="18">
        <f t="shared" si="29"/>
        <v>150</v>
      </c>
      <c r="Q216" s="21" t="str">
        <f t="shared" si="30"/>
        <v>REORDER</v>
      </c>
      <c r="R216" s="22" t="e">
        <f ca="1">IF($B216="","",IF(_xlfn.MAXIFS(PurDate,PurItem,$B216)=0,"",_xlfn.MAXIFS(PurDate,PurItem,$B216)))</f>
        <v>#NAME?</v>
      </c>
      <c r="S216" s="20">
        <f t="shared" si="31"/>
        <v>0</v>
      </c>
      <c r="U216" s="36"/>
    </row>
    <row r="217" spans="1:21" x14ac:dyDescent="0.25">
      <c r="A217" s="15" t="s">
        <v>523</v>
      </c>
      <c r="B217" s="15" t="s">
        <v>524</v>
      </c>
      <c r="C217" s="15" t="s">
        <v>96</v>
      </c>
      <c r="D217" s="15" t="s">
        <v>93</v>
      </c>
      <c r="E217" s="15" t="s">
        <v>523</v>
      </c>
      <c r="F217" s="16">
        <v>10</v>
      </c>
      <c r="G217" s="16">
        <v>0</v>
      </c>
      <c r="H217" s="17">
        <v>26.085000000000001</v>
      </c>
      <c r="I217" s="18">
        <f>IF($B217="","",IF(CostMethod="Last Cost",IFERROR(INDEX(PurCost,MATCH(_xlfn.MAXIFS(PurRank,PurItem,$B217),PurRank,0)),$H217),IF(($G217+SUMIFS(PurQty,PurItem,$B217))=0,$H217,($G217*$H217+SUMIFS(PurTotal,PurItem,$B217))/($G217+SUMIFS(PurQty,PurItem,$B217)))))</f>
        <v>26.085000000000001</v>
      </c>
      <c r="J217" s="37">
        <v>40</v>
      </c>
      <c r="K217" s="18">
        <f t="shared" si="24"/>
        <v>13.914999999999999</v>
      </c>
      <c r="L217" s="19">
        <f t="shared" si="25"/>
        <v>0.34787499999999999</v>
      </c>
      <c r="M217" s="19">
        <f t="shared" si="26"/>
        <v>0.53344834195898017</v>
      </c>
      <c r="N217" s="20">
        <f t="shared" si="27"/>
        <v>0</v>
      </c>
      <c r="O217" s="18">
        <f t="shared" si="28"/>
        <v>0</v>
      </c>
      <c r="P217" s="18">
        <f t="shared" si="29"/>
        <v>0</v>
      </c>
      <c r="Q217" s="21" t="str">
        <f t="shared" si="30"/>
        <v>REORDER</v>
      </c>
      <c r="R217" s="22" t="e">
        <f ca="1">IF($B217="","",IF(_xlfn.MAXIFS(PurDate,PurItem,$B217)=0,"",_xlfn.MAXIFS(PurDate,PurItem,$B217)))</f>
        <v>#NAME?</v>
      </c>
      <c r="S217" s="20">
        <f t="shared" si="31"/>
        <v>0</v>
      </c>
      <c r="U217" s="36"/>
    </row>
    <row r="218" spans="1:21" x14ac:dyDescent="0.25">
      <c r="A218" s="15" t="s">
        <v>525</v>
      </c>
      <c r="B218" s="15" t="s">
        <v>526</v>
      </c>
      <c r="C218" s="15" t="s">
        <v>96</v>
      </c>
      <c r="D218" s="15" t="s">
        <v>93</v>
      </c>
      <c r="E218" s="15" t="s">
        <v>525</v>
      </c>
      <c r="F218" s="16">
        <v>10</v>
      </c>
      <c r="G218" s="16">
        <v>0</v>
      </c>
      <c r="H218" s="17">
        <v>9.7799999999999994</v>
      </c>
      <c r="I218" s="18">
        <f>IF($B218="","",IF(CostMethod="Last Cost",IFERROR(INDEX(PurCost,MATCH(_xlfn.MAXIFS(PurRank,PurItem,$B218),PurRank,0)),$H218),IF(($G218+SUMIFS(PurQty,PurItem,$B218))=0,$H218,($G218*$H218+SUMIFS(PurTotal,PurItem,$B218))/($G218+SUMIFS(PurQty,PurItem,$B218)))))</f>
        <v>9.7799999999999994</v>
      </c>
      <c r="J218" s="37">
        <v>15</v>
      </c>
      <c r="K218" s="18">
        <f t="shared" si="24"/>
        <v>5.2200000000000006</v>
      </c>
      <c r="L218" s="19">
        <f t="shared" si="25"/>
        <v>0.34800000000000003</v>
      </c>
      <c r="M218" s="19">
        <f t="shared" si="26"/>
        <v>0.5337423312883437</v>
      </c>
      <c r="N218" s="20">
        <f t="shared" si="27"/>
        <v>44</v>
      </c>
      <c r="O218" s="18">
        <f t="shared" si="28"/>
        <v>430.32</v>
      </c>
      <c r="P218" s="18">
        <f t="shared" si="29"/>
        <v>660</v>
      </c>
      <c r="Q218" s="21" t="str">
        <f t="shared" si="30"/>
        <v>OK</v>
      </c>
      <c r="R218" s="22" t="e">
        <f ca="1">IF($B218="","",IF(_xlfn.MAXIFS(PurDate,PurItem,$B218)=0,"",_xlfn.MAXIFS(PurDate,PurItem,$B218)))</f>
        <v>#NAME?</v>
      </c>
      <c r="S218" s="20">
        <f t="shared" si="31"/>
        <v>0</v>
      </c>
      <c r="U218" s="36"/>
    </row>
    <row r="219" spans="1:21" x14ac:dyDescent="0.25">
      <c r="A219" s="15" t="s">
        <v>527</v>
      </c>
      <c r="B219" s="15" t="s">
        <v>528</v>
      </c>
      <c r="C219" s="15" t="s">
        <v>96</v>
      </c>
      <c r="D219" s="15" t="s">
        <v>93</v>
      </c>
      <c r="E219" s="15" t="s">
        <v>527</v>
      </c>
      <c r="F219" s="16">
        <v>10</v>
      </c>
      <c r="G219" s="16">
        <v>0</v>
      </c>
      <c r="H219" s="17">
        <v>9.7799999999999994</v>
      </c>
      <c r="I219" s="18">
        <f>IF($B219="","",IF(CostMethod="Last Cost",IFERROR(INDEX(PurCost,MATCH(_xlfn.MAXIFS(PurRank,PurItem,$B219),PurRank,0)),$H219),IF(($G219+SUMIFS(PurQty,PurItem,$B219))=0,$H219,($G219*$H219+SUMIFS(PurTotal,PurItem,$B219))/($G219+SUMIFS(PurQty,PurItem,$B219)))))</f>
        <v>9.7799999999999994</v>
      </c>
      <c r="J219" s="37">
        <v>15</v>
      </c>
      <c r="K219" s="18">
        <f t="shared" si="24"/>
        <v>5.2200000000000006</v>
      </c>
      <c r="L219" s="19">
        <f t="shared" si="25"/>
        <v>0.34800000000000003</v>
      </c>
      <c r="M219" s="19">
        <f t="shared" si="26"/>
        <v>0.5337423312883437</v>
      </c>
      <c r="N219" s="20">
        <f t="shared" si="27"/>
        <v>1</v>
      </c>
      <c r="O219" s="18">
        <f t="shared" si="28"/>
        <v>9.7799999999999994</v>
      </c>
      <c r="P219" s="18">
        <f t="shared" si="29"/>
        <v>15</v>
      </c>
      <c r="Q219" s="21" t="str">
        <f t="shared" si="30"/>
        <v>REORDER</v>
      </c>
      <c r="R219" s="22" t="e">
        <f ca="1">IF($B219="","",IF(_xlfn.MAXIFS(PurDate,PurItem,$B219)=0,"",_xlfn.MAXIFS(PurDate,PurItem,$B219)))</f>
        <v>#NAME?</v>
      </c>
      <c r="S219" s="20">
        <f t="shared" si="31"/>
        <v>0</v>
      </c>
      <c r="U219" s="36"/>
    </row>
    <row r="220" spans="1:21" x14ac:dyDescent="0.25">
      <c r="A220" s="15" t="s">
        <v>529</v>
      </c>
      <c r="B220" s="15" t="s">
        <v>530</v>
      </c>
      <c r="C220" s="15" t="s">
        <v>96</v>
      </c>
      <c r="D220" s="15" t="s">
        <v>93</v>
      </c>
      <c r="E220" s="15" t="s">
        <v>529</v>
      </c>
      <c r="F220" s="16">
        <v>10</v>
      </c>
      <c r="G220" s="16">
        <v>0</v>
      </c>
      <c r="H220" s="17">
        <v>9.7799999999999994</v>
      </c>
      <c r="I220" s="18">
        <f>IF($B220="","",IF(CostMethod="Last Cost",IFERROR(INDEX(PurCost,MATCH(_xlfn.MAXIFS(PurRank,PurItem,$B220),PurRank,0)),$H220),IF(($G220+SUMIFS(PurQty,PurItem,$B220))=0,$H220,($G220*$H220+SUMIFS(PurTotal,PurItem,$B220))/($G220+SUMIFS(PurQty,PurItem,$B220)))))</f>
        <v>9.7799999999999994</v>
      </c>
      <c r="J220" s="37">
        <v>15</v>
      </c>
      <c r="K220" s="18">
        <f t="shared" si="24"/>
        <v>5.2200000000000006</v>
      </c>
      <c r="L220" s="19">
        <f t="shared" si="25"/>
        <v>0.34800000000000003</v>
      </c>
      <c r="M220" s="19">
        <f t="shared" si="26"/>
        <v>0.5337423312883437</v>
      </c>
      <c r="N220" s="20">
        <f t="shared" si="27"/>
        <v>0</v>
      </c>
      <c r="O220" s="18">
        <f t="shared" si="28"/>
        <v>0</v>
      </c>
      <c r="P220" s="18">
        <f t="shared" si="29"/>
        <v>0</v>
      </c>
      <c r="Q220" s="21" t="str">
        <f t="shared" si="30"/>
        <v>REORDER</v>
      </c>
      <c r="R220" s="22" t="e">
        <f ca="1">IF($B220="","",IF(_xlfn.MAXIFS(PurDate,PurItem,$B220)=0,"",_xlfn.MAXIFS(PurDate,PurItem,$B220)))</f>
        <v>#NAME?</v>
      </c>
      <c r="S220" s="20">
        <f t="shared" si="31"/>
        <v>0</v>
      </c>
      <c r="U220" s="36"/>
    </row>
    <row r="221" spans="1:21" x14ac:dyDescent="0.25">
      <c r="A221" s="15" t="s">
        <v>531</v>
      </c>
      <c r="B221" s="15" t="s">
        <v>532</v>
      </c>
      <c r="C221" s="15" t="s">
        <v>196</v>
      </c>
      <c r="D221" s="15" t="s">
        <v>93</v>
      </c>
      <c r="E221" s="15" t="s">
        <v>531</v>
      </c>
      <c r="F221" s="16">
        <v>10</v>
      </c>
      <c r="G221" s="16">
        <v>0</v>
      </c>
      <c r="H221" s="17">
        <v>39.127499999999998</v>
      </c>
      <c r="I221" s="18">
        <f>IF($B221="","",IF(CostMethod="Last Cost",IFERROR(INDEX(PurCost,MATCH(_xlfn.MAXIFS(PurRank,PurItem,$B221),PurRank,0)),$H221),IF(($G221+SUMIFS(PurQty,PurItem,$B221))=0,$H221,($G221*$H221+SUMIFS(PurTotal,PurItem,$B221))/($G221+SUMIFS(PurQty,PurItem,$B221)))))</f>
        <v>39.127499999999998</v>
      </c>
      <c r="J221" s="37">
        <v>60</v>
      </c>
      <c r="K221" s="18">
        <f t="shared" si="24"/>
        <v>20.872500000000002</v>
      </c>
      <c r="L221" s="19">
        <f t="shared" si="25"/>
        <v>0.34787500000000005</v>
      </c>
      <c r="M221" s="19">
        <f t="shared" si="26"/>
        <v>0.53344834195898039</v>
      </c>
      <c r="N221" s="20">
        <f t="shared" si="27"/>
        <v>0</v>
      </c>
      <c r="O221" s="18">
        <f t="shared" si="28"/>
        <v>0</v>
      </c>
      <c r="P221" s="18">
        <f t="shared" si="29"/>
        <v>0</v>
      </c>
      <c r="Q221" s="21" t="str">
        <f t="shared" si="30"/>
        <v>REORDER</v>
      </c>
      <c r="R221" s="22" t="e">
        <f ca="1">IF($B221="","",IF(_xlfn.MAXIFS(PurDate,PurItem,$B221)=0,"",_xlfn.MAXIFS(PurDate,PurItem,$B221)))</f>
        <v>#NAME?</v>
      </c>
      <c r="S221" s="20">
        <f t="shared" si="31"/>
        <v>0</v>
      </c>
      <c r="U221" s="36"/>
    </row>
    <row r="222" spans="1:21" x14ac:dyDescent="0.25">
      <c r="A222" s="15" t="s">
        <v>533</v>
      </c>
      <c r="B222" s="15" t="s">
        <v>534</v>
      </c>
      <c r="C222" s="15" t="s">
        <v>196</v>
      </c>
      <c r="D222" s="15" t="s">
        <v>93</v>
      </c>
      <c r="E222" s="15" t="s">
        <v>533</v>
      </c>
      <c r="F222" s="16">
        <v>10</v>
      </c>
      <c r="G222" s="16">
        <v>0</v>
      </c>
      <c r="H222" s="17">
        <v>19.567499999999999</v>
      </c>
      <c r="I222" s="18">
        <f>IF($B222="","",IF(CostMethod="Last Cost",IFERROR(INDEX(PurCost,MATCH(_xlfn.MAXIFS(PurRank,PurItem,$B222),PurRank,0)),$H222),IF(($G222+SUMIFS(PurQty,PurItem,$B222))=0,$H222,($G222*$H222+SUMIFS(PurTotal,PurItem,$B222))/($G222+SUMIFS(PurQty,PurItem,$B222)))))</f>
        <v>19.567499999999999</v>
      </c>
      <c r="J222" s="37">
        <v>30</v>
      </c>
      <c r="K222" s="18">
        <f t="shared" si="24"/>
        <v>10.432500000000001</v>
      </c>
      <c r="L222" s="19">
        <f t="shared" si="25"/>
        <v>0.34775000000000006</v>
      </c>
      <c r="M222" s="19">
        <f t="shared" si="26"/>
        <v>0.53315446531238031</v>
      </c>
      <c r="N222" s="20">
        <f t="shared" si="27"/>
        <v>7</v>
      </c>
      <c r="O222" s="18">
        <f t="shared" si="28"/>
        <v>136.9725</v>
      </c>
      <c r="P222" s="18">
        <f t="shared" si="29"/>
        <v>210</v>
      </c>
      <c r="Q222" s="21" t="str">
        <f t="shared" si="30"/>
        <v>REORDER</v>
      </c>
      <c r="R222" s="22" t="e">
        <f ca="1">IF($B222="","",IF(_xlfn.MAXIFS(PurDate,PurItem,$B222)=0,"",_xlfn.MAXIFS(PurDate,PurItem,$B222)))</f>
        <v>#NAME?</v>
      </c>
      <c r="S222" s="20">
        <f t="shared" si="31"/>
        <v>0</v>
      </c>
      <c r="U222" s="36"/>
    </row>
    <row r="223" spans="1:21" x14ac:dyDescent="0.25">
      <c r="A223" s="15" t="s">
        <v>535</v>
      </c>
      <c r="B223" s="15" t="s">
        <v>536</v>
      </c>
      <c r="C223" s="15" t="s">
        <v>110</v>
      </c>
      <c r="D223" s="15" t="s">
        <v>93</v>
      </c>
      <c r="E223" s="15" t="s">
        <v>535</v>
      </c>
      <c r="F223" s="16">
        <v>10</v>
      </c>
      <c r="G223" s="16">
        <v>0</v>
      </c>
      <c r="H223" s="17">
        <v>13.0425</v>
      </c>
      <c r="I223" s="18">
        <f>IF($B223="","",IF(CostMethod="Last Cost",IFERROR(INDEX(PurCost,MATCH(_xlfn.MAXIFS(PurRank,PurItem,$B223),PurRank,0)),$H223),IF(($G223+SUMIFS(PurQty,PurItem,$B223))=0,$H223,($G223*$H223+SUMIFS(PurTotal,PurItem,$B223))/($G223+SUMIFS(PurQty,PurItem,$B223)))))</f>
        <v>13.0425</v>
      </c>
      <c r="J223" s="37">
        <v>20</v>
      </c>
      <c r="K223" s="18">
        <f t="shared" si="24"/>
        <v>6.9574999999999996</v>
      </c>
      <c r="L223" s="19">
        <f t="shared" si="25"/>
        <v>0.34787499999999999</v>
      </c>
      <c r="M223" s="19">
        <f t="shared" si="26"/>
        <v>0.53344834195898017</v>
      </c>
      <c r="N223" s="20">
        <f t="shared" si="27"/>
        <v>0</v>
      </c>
      <c r="O223" s="18">
        <f t="shared" si="28"/>
        <v>0</v>
      </c>
      <c r="P223" s="18">
        <f t="shared" si="29"/>
        <v>0</v>
      </c>
      <c r="Q223" s="21" t="str">
        <f t="shared" si="30"/>
        <v>REORDER</v>
      </c>
      <c r="R223" s="22" t="e">
        <f ca="1">IF($B223="","",IF(_xlfn.MAXIFS(PurDate,PurItem,$B223)=0,"",_xlfn.MAXIFS(PurDate,PurItem,$B223)))</f>
        <v>#NAME?</v>
      </c>
      <c r="S223" s="20">
        <f t="shared" si="31"/>
        <v>0</v>
      </c>
      <c r="U223" s="36"/>
    </row>
    <row r="224" spans="1:21" x14ac:dyDescent="0.25">
      <c r="A224" s="15" t="s">
        <v>537</v>
      </c>
      <c r="B224" s="15" t="s">
        <v>538</v>
      </c>
      <c r="C224" s="15" t="s">
        <v>196</v>
      </c>
      <c r="D224" s="15" t="s">
        <v>93</v>
      </c>
      <c r="E224" s="15" t="s">
        <v>537</v>
      </c>
      <c r="F224" s="16">
        <v>10</v>
      </c>
      <c r="G224" s="16">
        <v>0</v>
      </c>
      <c r="H224" s="17">
        <v>19.567499999999999</v>
      </c>
      <c r="I224" s="18">
        <f>IF($B224="","",IF(CostMethod="Last Cost",IFERROR(INDEX(PurCost,MATCH(_xlfn.MAXIFS(PurRank,PurItem,$B224),PurRank,0)),$H224),IF(($G224+SUMIFS(PurQty,PurItem,$B224))=0,$H224,($G224*$H224+SUMIFS(PurTotal,PurItem,$B224))/($G224+SUMIFS(PurQty,PurItem,$B224)))))</f>
        <v>19.567499999999999</v>
      </c>
      <c r="J224" s="37">
        <v>30</v>
      </c>
      <c r="K224" s="18">
        <f t="shared" si="24"/>
        <v>10.432500000000001</v>
      </c>
      <c r="L224" s="19">
        <f t="shared" si="25"/>
        <v>0.34775000000000006</v>
      </c>
      <c r="M224" s="19">
        <f t="shared" si="26"/>
        <v>0.53315446531238031</v>
      </c>
      <c r="N224" s="20">
        <f t="shared" si="27"/>
        <v>0</v>
      </c>
      <c r="O224" s="18">
        <f t="shared" si="28"/>
        <v>0</v>
      </c>
      <c r="P224" s="18">
        <f t="shared" si="29"/>
        <v>0</v>
      </c>
      <c r="Q224" s="21" t="str">
        <f t="shared" si="30"/>
        <v>REORDER</v>
      </c>
      <c r="R224" s="22" t="e">
        <f ca="1">IF($B224="","",IF(_xlfn.MAXIFS(PurDate,PurItem,$B224)=0,"",_xlfn.MAXIFS(PurDate,PurItem,$B224)))</f>
        <v>#NAME?</v>
      </c>
      <c r="S224" s="20">
        <f t="shared" si="31"/>
        <v>0</v>
      </c>
      <c r="U224" s="36"/>
    </row>
    <row r="225" spans="1:21" x14ac:dyDescent="0.25">
      <c r="A225" s="15" t="s">
        <v>539</v>
      </c>
      <c r="B225" s="15" t="s">
        <v>540</v>
      </c>
      <c r="C225" s="15" t="s">
        <v>196</v>
      </c>
      <c r="D225" s="15" t="s">
        <v>93</v>
      </c>
      <c r="E225" s="15" t="s">
        <v>539</v>
      </c>
      <c r="F225" s="16">
        <v>10</v>
      </c>
      <c r="G225" s="16">
        <v>0</v>
      </c>
      <c r="H225" s="17">
        <v>16.305</v>
      </c>
      <c r="I225" s="18">
        <f>IF($B225="","",IF(CostMethod="Last Cost",IFERROR(INDEX(PurCost,MATCH(_xlfn.MAXIFS(PurRank,PurItem,$B225),PurRank,0)),$H225),IF(($G225+SUMIFS(PurQty,PurItem,$B225))=0,$H225,($G225*$H225+SUMIFS(PurTotal,PurItem,$B225))/($G225+SUMIFS(PurQty,PurItem,$B225)))))</f>
        <v>16.305</v>
      </c>
      <c r="J225" s="37">
        <v>25</v>
      </c>
      <c r="K225" s="18">
        <f t="shared" si="24"/>
        <v>8.6950000000000003</v>
      </c>
      <c r="L225" s="19">
        <f t="shared" si="25"/>
        <v>0.3478</v>
      </c>
      <c r="M225" s="19">
        <f t="shared" si="26"/>
        <v>0.53327200245323525</v>
      </c>
      <c r="N225" s="20">
        <f t="shared" si="27"/>
        <v>0</v>
      </c>
      <c r="O225" s="18">
        <f t="shared" si="28"/>
        <v>0</v>
      </c>
      <c r="P225" s="18">
        <f t="shared" si="29"/>
        <v>0</v>
      </c>
      <c r="Q225" s="21" t="str">
        <f t="shared" si="30"/>
        <v>REORDER</v>
      </c>
      <c r="R225" s="22" t="e">
        <f ca="1">IF($B225="","",IF(_xlfn.MAXIFS(PurDate,PurItem,$B225)=0,"",_xlfn.MAXIFS(PurDate,PurItem,$B225)))</f>
        <v>#NAME?</v>
      </c>
      <c r="S225" s="20">
        <f t="shared" si="31"/>
        <v>0</v>
      </c>
      <c r="U225" s="36"/>
    </row>
    <row r="226" spans="1:21" x14ac:dyDescent="0.25">
      <c r="A226" s="15" t="s">
        <v>541</v>
      </c>
      <c r="B226" s="15" t="s">
        <v>542</v>
      </c>
      <c r="C226" s="15" t="s">
        <v>196</v>
      </c>
      <c r="D226" s="15" t="s">
        <v>93</v>
      </c>
      <c r="E226" s="15" t="s">
        <v>541</v>
      </c>
      <c r="F226" s="16">
        <v>10</v>
      </c>
      <c r="G226" s="16">
        <v>0</v>
      </c>
      <c r="H226" s="17">
        <v>39.127499999999998</v>
      </c>
      <c r="I226" s="18">
        <f>IF($B226="","",IF(CostMethod="Last Cost",IFERROR(INDEX(PurCost,MATCH(_xlfn.MAXIFS(PurRank,PurItem,$B226),PurRank,0)),$H226),IF(($G226+SUMIFS(PurQty,PurItem,$B226))=0,$H226,($G226*$H226+SUMIFS(PurTotal,PurItem,$B226))/($G226+SUMIFS(PurQty,PurItem,$B226)))))</f>
        <v>39.127499999999998</v>
      </c>
      <c r="J226" s="37">
        <v>60</v>
      </c>
      <c r="K226" s="18">
        <f t="shared" si="24"/>
        <v>20.872500000000002</v>
      </c>
      <c r="L226" s="19">
        <f t="shared" si="25"/>
        <v>0.34787500000000005</v>
      </c>
      <c r="M226" s="19">
        <f t="shared" si="26"/>
        <v>0.53344834195898039</v>
      </c>
      <c r="N226" s="20">
        <f t="shared" si="27"/>
        <v>0</v>
      </c>
      <c r="O226" s="18">
        <f t="shared" si="28"/>
        <v>0</v>
      </c>
      <c r="P226" s="18">
        <f t="shared" si="29"/>
        <v>0</v>
      </c>
      <c r="Q226" s="21" t="str">
        <f t="shared" si="30"/>
        <v>REORDER</v>
      </c>
      <c r="R226" s="22" t="e">
        <f ca="1">IF($B226="","",IF(_xlfn.MAXIFS(PurDate,PurItem,$B226)=0,"",_xlfn.MAXIFS(PurDate,PurItem,$B226)))</f>
        <v>#NAME?</v>
      </c>
      <c r="S226" s="20">
        <f t="shared" si="31"/>
        <v>0</v>
      </c>
      <c r="U226" s="36"/>
    </row>
    <row r="227" spans="1:21" x14ac:dyDescent="0.25">
      <c r="A227" s="15" t="s">
        <v>543</v>
      </c>
      <c r="B227" s="15" t="s">
        <v>544</v>
      </c>
      <c r="C227" s="15" t="s">
        <v>196</v>
      </c>
      <c r="D227" s="15" t="s">
        <v>93</v>
      </c>
      <c r="E227" s="15" t="s">
        <v>543</v>
      </c>
      <c r="F227" s="16">
        <v>10</v>
      </c>
      <c r="G227" s="16">
        <v>0</v>
      </c>
      <c r="H227" s="17">
        <v>19.567499999999999</v>
      </c>
      <c r="I227" s="18">
        <f>IF($B227="","",IF(CostMethod="Last Cost",IFERROR(INDEX(PurCost,MATCH(_xlfn.MAXIFS(PurRank,PurItem,$B227),PurRank,0)),$H227),IF(($G227+SUMIFS(PurQty,PurItem,$B227))=0,$H227,($G227*$H227+SUMIFS(PurTotal,PurItem,$B227))/($G227+SUMIFS(PurQty,PurItem,$B227)))))</f>
        <v>19.567499999999999</v>
      </c>
      <c r="J227" s="37">
        <v>30</v>
      </c>
      <c r="K227" s="18">
        <f t="shared" si="24"/>
        <v>10.432500000000001</v>
      </c>
      <c r="L227" s="19">
        <f t="shared" si="25"/>
        <v>0.34775000000000006</v>
      </c>
      <c r="M227" s="19">
        <f t="shared" si="26"/>
        <v>0.53315446531238031</v>
      </c>
      <c r="N227" s="20">
        <f t="shared" si="27"/>
        <v>0</v>
      </c>
      <c r="O227" s="18">
        <f t="shared" si="28"/>
        <v>0</v>
      </c>
      <c r="P227" s="18">
        <f t="shared" si="29"/>
        <v>0</v>
      </c>
      <c r="Q227" s="21" t="str">
        <f t="shared" si="30"/>
        <v>REORDER</v>
      </c>
      <c r="R227" s="22" t="e">
        <f ca="1">IF($B227="","",IF(_xlfn.MAXIFS(PurDate,PurItem,$B227)=0,"",_xlfn.MAXIFS(PurDate,PurItem,$B227)))</f>
        <v>#NAME?</v>
      </c>
      <c r="S227" s="20">
        <f t="shared" si="31"/>
        <v>0</v>
      </c>
      <c r="U227" s="36"/>
    </row>
    <row r="228" spans="1:21" x14ac:dyDescent="0.25">
      <c r="A228" s="15" t="s">
        <v>545</v>
      </c>
      <c r="B228" s="15" t="s">
        <v>546</v>
      </c>
      <c r="C228" s="15" t="s">
        <v>196</v>
      </c>
      <c r="D228" s="15" t="s">
        <v>93</v>
      </c>
      <c r="E228" s="15" t="s">
        <v>545</v>
      </c>
      <c r="F228" s="16">
        <v>10</v>
      </c>
      <c r="G228" s="16">
        <v>0</v>
      </c>
      <c r="H228" s="17">
        <v>32.467500000000001</v>
      </c>
      <c r="I228" s="18">
        <f>IF($B228="","",IF(CostMethod="Last Cost",IFERROR(INDEX(PurCost,MATCH(_xlfn.MAXIFS(PurRank,PurItem,$B228),PurRank,0)),$H228),IF(($G228+SUMIFS(PurQty,PurItem,$B228))=0,$H228,($G228*$H228+SUMIFS(PurTotal,PurItem,$B228))/($G228+SUMIFS(PurQty,PurItem,$B228)))))</f>
        <v>32.467500000000001</v>
      </c>
      <c r="J228" s="37">
        <v>50</v>
      </c>
      <c r="K228" s="18">
        <f t="shared" si="24"/>
        <v>17.532499999999999</v>
      </c>
      <c r="L228" s="19">
        <f t="shared" si="25"/>
        <v>0.35064999999999996</v>
      </c>
      <c r="M228" s="19">
        <f t="shared" si="26"/>
        <v>0.54000154000153999</v>
      </c>
      <c r="N228" s="20">
        <f t="shared" si="27"/>
        <v>0</v>
      </c>
      <c r="O228" s="18">
        <f t="shared" si="28"/>
        <v>0</v>
      </c>
      <c r="P228" s="18">
        <f t="shared" si="29"/>
        <v>0</v>
      </c>
      <c r="Q228" s="21" t="str">
        <f t="shared" si="30"/>
        <v>REORDER</v>
      </c>
      <c r="R228" s="22" t="e">
        <f ca="1">IF($B228="","",IF(_xlfn.MAXIFS(PurDate,PurItem,$B228)=0,"",_xlfn.MAXIFS(PurDate,PurItem,$B228)))</f>
        <v>#NAME?</v>
      </c>
      <c r="S228" s="20">
        <f t="shared" si="31"/>
        <v>0</v>
      </c>
      <c r="U228" s="36"/>
    </row>
    <row r="229" spans="1:21" x14ac:dyDescent="0.25">
      <c r="A229" s="15" t="s">
        <v>547</v>
      </c>
      <c r="B229" s="15" t="s">
        <v>548</v>
      </c>
      <c r="C229" s="15" t="s">
        <v>117</v>
      </c>
      <c r="D229" s="15" t="s">
        <v>93</v>
      </c>
      <c r="E229" s="15" t="s">
        <v>547</v>
      </c>
      <c r="F229" s="16">
        <v>10</v>
      </c>
      <c r="G229" s="16">
        <v>0</v>
      </c>
      <c r="H229" s="17">
        <v>16.237500000000001</v>
      </c>
      <c r="I229" s="18">
        <f>IF($B229="","",IF(CostMethod="Last Cost",IFERROR(INDEX(PurCost,MATCH(_xlfn.MAXIFS(PurRank,PurItem,$B229),PurRank,0)),$H229),IF(($G229+SUMIFS(PurQty,PurItem,$B229))=0,$H229,($G229*$H229+SUMIFS(PurTotal,PurItem,$B229))/($G229+SUMIFS(PurQty,PurItem,$B229)))))</f>
        <v>16.237500000000001</v>
      </c>
      <c r="J229" s="37">
        <v>25</v>
      </c>
      <c r="K229" s="18">
        <f t="shared" si="24"/>
        <v>8.7624999999999993</v>
      </c>
      <c r="L229" s="19">
        <f t="shared" si="25"/>
        <v>0.35049999999999998</v>
      </c>
      <c r="M229" s="19">
        <f t="shared" si="26"/>
        <v>0.53964588144726711</v>
      </c>
      <c r="N229" s="20">
        <f t="shared" si="27"/>
        <v>0</v>
      </c>
      <c r="O229" s="18">
        <f t="shared" si="28"/>
        <v>0</v>
      </c>
      <c r="P229" s="18">
        <f t="shared" si="29"/>
        <v>0</v>
      </c>
      <c r="Q229" s="21" t="str">
        <f t="shared" si="30"/>
        <v>REORDER</v>
      </c>
      <c r="R229" s="22" t="e">
        <f ca="1">IF($B229="","",IF(_xlfn.MAXIFS(PurDate,PurItem,$B229)=0,"",_xlfn.MAXIFS(PurDate,PurItem,$B229)))</f>
        <v>#NAME?</v>
      </c>
      <c r="S229" s="20">
        <f t="shared" si="31"/>
        <v>0</v>
      </c>
      <c r="U229" s="36"/>
    </row>
    <row r="230" spans="1:21" x14ac:dyDescent="0.25">
      <c r="A230" s="15" t="s">
        <v>549</v>
      </c>
      <c r="B230" s="15" t="s">
        <v>550</v>
      </c>
      <c r="C230" s="15" t="s">
        <v>117</v>
      </c>
      <c r="D230" s="15" t="s">
        <v>93</v>
      </c>
      <c r="E230" s="15" t="s">
        <v>549</v>
      </c>
      <c r="F230" s="16">
        <v>10</v>
      </c>
      <c r="G230" s="16">
        <v>0</v>
      </c>
      <c r="H230" s="17">
        <v>16.237500000000001</v>
      </c>
      <c r="I230" s="18">
        <f>IF($B230="","",IF(CostMethod="Last Cost",IFERROR(INDEX(PurCost,MATCH(_xlfn.MAXIFS(PurRank,PurItem,$B230),PurRank,0)),$H230),IF(($G230+SUMIFS(PurQty,PurItem,$B230))=0,$H230,($G230*$H230+SUMIFS(PurTotal,PurItem,$B230))/($G230+SUMIFS(PurQty,PurItem,$B230)))))</f>
        <v>16.237500000000001</v>
      </c>
      <c r="J230" s="37">
        <v>25</v>
      </c>
      <c r="K230" s="18">
        <f t="shared" si="24"/>
        <v>8.7624999999999993</v>
      </c>
      <c r="L230" s="19">
        <f t="shared" si="25"/>
        <v>0.35049999999999998</v>
      </c>
      <c r="M230" s="19">
        <f t="shared" si="26"/>
        <v>0.53964588144726711</v>
      </c>
      <c r="N230" s="20">
        <f t="shared" si="27"/>
        <v>0</v>
      </c>
      <c r="O230" s="18">
        <f t="shared" si="28"/>
        <v>0</v>
      </c>
      <c r="P230" s="18">
        <f t="shared" si="29"/>
        <v>0</v>
      </c>
      <c r="Q230" s="21" t="str">
        <f t="shared" si="30"/>
        <v>REORDER</v>
      </c>
      <c r="R230" s="22" t="e">
        <f ca="1">IF($B230="","",IF(_xlfn.MAXIFS(PurDate,PurItem,$B230)=0,"",_xlfn.MAXIFS(PurDate,PurItem,$B230)))</f>
        <v>#NAME?</v>
      </c>
      <c r="S230" s="20">
        <f t="shared" si="31"/>
        <v>0</v>
      </c>
      <c r="U230" s="36"/>
    </row>
    <row r="231" spans="1:21" x14ac:dyDescent="0.25">
      <c r="A231" s="15" t="s">
        <v>551</v>
      </c>
      <c r="B231" s="15" t="s">
        <v>552</v>
      </c>
      <c r="C231" s="15" t="s">
        <v>117</v>
      </c>
      <c r="D231" s="15" t="s">
        <v>93</v>
      </c>
      <c r="E231" s="15" t="s">
        <v>551</v>
      </c>
      <c r="F231" s="16">
        <v>10</v>
      </c>
      <c r="G231" s="16">
        <v>0</v>
      </c>
      <c r="H231" s="17">
        <v>13.0425</v>
      </c>
      <c r="I231" s="18">
        <f>IF($B231="","",IF(CostMethod="Last Cost",IFERROR(INDEX(PurCost,MATCH(_xlfn.MAXIFS(PurRank,PurItem,$B231),PurRank,0)),$H231),IF(($G231+SUMIFS(PurQty,PurItem,$B231))=0,$H231,($G231*$H231+SUMIFS(PurTotal,PurItem,$B231))/($G231+SUMIFS(PurQty,PurItem,$B231)))))</f>
        <v>13.0425</v>
      </c>
      <c r="J231" s="37">
        <v>20</v>
      </c>
      <c r="K231" s="18">
        <f t="shared" si="24"/>
        <v>6.9574999999999996</v>
      </c>
      <c r="L231" s="19">
        <f t="shared" si="25"/>
        <v>0.34787499999999999</v>
      </c>
      <c r="M231" s="19">
        <f t="shared" si="26"/>
        <v>0.53344834195898017</v>
      </c>
      <c r="N231" s="20">
        <f t="shared" si="27"/>
        <v>0</v>
      </c>
      <c r="O231" s="18">
        <f t="shared" si="28"/>
        <v>0</v>
      </c>
      <c r="P231" s="18">
        <f t="shared" si="29"/>
        <v>0</v>
      </c>
      <c r="Q231" s="21" t="str">
        <f t="shared" si="30"/>
        <v>REORDER</v>
      </c>
      <c r="R231" s="22" t="e">
        <f ca="1">IF($B231="","",IF(_xlfn.MAXIFS(PurDate,PurItem,$B231)=0,"",_xlfn.MAXIFS(PurDate,PurItem,$B231)))</f>
        <v>#NAME?</v>
      </c>
      <c r="S231" s="20">
        <f t="shared" si="31"/>
        <v>0</v>
      </c>
      <c r="U231" s="36"/>
    </row>
    <row r="232" spans="1:21" x14ac:dyDescent="0.25">
      <c r="A232" s="15" t="s">
        <v>553</v>
      </c>
      <c r="B232" s="15" t="s">
        <v>554</v>
      </c>
      <c r="C232" s="15" t="s">
        <v>117</v>
      </c>
      <c r="D232" s="15" t="s">
        <v>93</v>
      </c>
      <c r="E232" s="15" t="s">
        <v>553</v>
      </c>
      <c r="F232" s="16">
        <v>10</v>
      </c>
      <c r="G232" s="16">
        <v>0</v>
      </c>
      <c r="H232" s="17">
        <v>9.7799999999999994</v>
      </c>
      <c r="I232" s="18">
        <f>IF($B232="","",IF(CostMethod="Last Cost",IFERROR(INDEX(PurCost,MATCH(_xlfn.MAXIFS(PurRank,PurItem,$B232),PurRank,0)),$H232),IF(($G232+SUMIFS(PurQty,PurItem,$B232))=0,$H232,($G232*$H232+SUMIFS(PurTotal,PurItem,$B232))/($G232+SUMIFS(PurQty,PurItem,$B232)))))</f>
        <v>9.7799999999999994</v>
      </c>
      <c r="J232" s="37">
        <v>15</v>
      </c>
      <c r="K232" s="18">
        <f t="shared" si="24"/>
        <v>5.2200000000000006</v>
      </c>
      <c r="L232" s="19">
        <f t="shared" si="25"/>
        <v>0.34800000000000003</v>
      </c>
      <c r="M232" s="19">
        <f t="shared" si="26"/>
        <v>0.5337423312883437</v>
      </c>
      <c r="N232" s="20">
        <f t="shared" si="27"/>
        <v>25</v>
      </c>
      <c r="O232" s="18">
        <f t="shared" si="28"/>
        <v>244.49999999999997</v>
      </c>
      <c r="P232" s="18">
        <f t="shared" si="29"/>
        <v>375</v>
      </c>
      <c r="Q232" s="21" t="str">
        <f t="shared" si="30"/>
        <v>OK</v>
      </c>
      <c r="R232" s="22" t="e">
        <f ca="1">IF($B232="","",IF(_xlfn.MAXIFS(PurDate,PurItem,$B232)=0,"",_xlfn.MAXIFS(PurDate,PurItem,$B232)))</f>
        <v>#NAME?</v>
      </c>
      <c r="S232" s="20">
        <f t="shared" si="31"/>
        <v>0</v>
      </c>
      <c r="U232" s="36"/>
    </row>
    <row r="233" spans="1:21" x14ac:dyDescent="0.25">
      <c r="A233" s="15" t="s">
        <v>555</v>
      </c>
      <c r="B233" s="15" t="s">
        <v>556</v>
      </c>
      <c r="C233" s="15" t="s">
        <v>117</v>
      </c>
      <c r="D233" s="15" t="s">
        <v>93</v>
      </c>
      <c r="E233" s="15" t="s">
        <v>555</v>
      </c>
      <c r="F233" s="16">
        <v>10</v>
      </c>
      <c r="G233" s="16">
        <v>0</v>
      </c>
      <c r="H233" s="17">
        <v>16.305</v>
      </c>
      <c r="I233" s="18">
        <f>IF($B233="","",IF(CostMethod="Last Cost",IFERROR(INDEX(PurCost,MATCH(_xlfn.MAXIFS(PurRank,PurItem,$B233),PurRank,0)),$H233),IF(($G233+SUMIFS(PurQty,PurItem,$B233))=0,$H233,($G233*$H233+SUMIFS(PurTotal,PurItem,$B233))/($G233+SUMIFS(PurQty,PurItem,$B233)))))</f>
        <v>16.305</v>
      </c>
      <c r="J233" s="37">
        <v>25</v>
      </c>
      <c r="K233" s="18">
        <f t="shared" si="24"/>
        <v>8.6950000000000003</v>
      </c>
      <c r="L233" s="19">
        <f t="shared" si="25"/>
        <v>0.3478</v>
      </c>
      <c r="M233" s="19">
        <f t="shared" si="26"/>
        <v>0.53327200245323525</v>
      </c>
      <c r="N233" s="20">
        <f t="shared" si="27"/>
        <v>0</v>
      </c>
      <c r="O233" s="18">
        <f t="shared" si="28"/>
        <v>0</v>
      </c>
      <c r="P233" s="18">
        <f t="shared" si="29"/>
        <v>0</v>
      </c>
      <c r="Q233" s="21" t="str">
        <f t="shared" si="30"/>
        <v>REORDER</v>
      </c>
      <c r="R233" s="22" t="e">
        <f ca="1">IF($B233="","",IF(_xlfn.MAXIFS(PurDate,PurItem,$B233)=0,"",_xlfn.MAXIFS(PurDate,PurItem,$B233)))</f>
        <v>#NAME?</v>
      </c>
      <c r="S233" s="20">
        <f t="shared" si="31"/>
        <v>0</v>
      </c>
      <c r="U233" s="36"/>
    </row>
    <row r="234" spans="1:21" x14ac:dyDescent="0.25">
      <c r="A234" s="15" t="s">
        <v>557</v>
      </c>
      <c r="B234" s="15" t="s">
        <v>558</v>
      </c>
      <c r="C234" s="15" t="s">
        <v>117</v>
      </c>
      <c r="D234" s="15" t="s">
        <v>93</v>
      </c>
      <c r="E234" s="15" t="s">
        <v>557</v>
      </c>
      <c r="F234" s="16">
        <v>10</v>
      </c>
      <c r="G234" s="16">
        <v>0</v>
      </c>
      <c r="H234" s="17">
        <v>13.0425</v>
      </c>
      <c r="I234" s="18">
        <f>IF($B234="","",IF(CostMethod="Last Cost",IFERROR(INDEX(PurCost,MATCH(_xlfn.MAXIFS(PurRank,PurItem,$B234),PurRank,0)),$H234),IF(($G234+SUMIFS(PurQty,PurItem,$B234))=0,$H234,($G234*$H234+SUMIFS(PurTotal,PurItem,$B234))/($G234+SUMIFS(PurQty,PurItem,$B234)))))</f>
        <v>13.0425</v>
      </c>
      <c r="J234" s="37">
        <v>20</v>
      </c>
      <c r="K234" s="18">
        <f t="shared" si="24"/>
        <v>6.9574999999999996</v>
      </c>
      <c r="L234" s="19">
        <f t="shared" si="25"/>
        <v>0.34787499999999999</v>
      </c>
      <c r="M234" s="19">
        <f t="shared" si="26"/>
        <v>0.53344834195898017</v>
      </c>
      <c r="N234" s="20">
        <f t="shared" si="27"/>
        <v>0</v>
      </c>
      <c r="O234" s="18">
        <f t="shared" si="28"/>
        <v>0</v>
      </c>
      <c r="P234" s="18">
        <f t="shared" si="29"/>
        <v>0</v>
      </c>
      <c r="Q234" s="21" t="str">
        <f t="shared" si="30"/>
        <v>REORDER</v>
      </c>
      <c r="R234" s="22" t="e">
        <f ca="1">IF($B234="","",IF(_xlfn.MAXIFS(PurDate,PurItem,$B234)=0,"",_xlfn.MAXIFS(PurDate,PurItem,$B234)))</f>
        <v>#NAME?</v>
      </c>
      <c r="S234" s="20">
        <f t="shared" si="31"/>
        <v>0</v>
      </c>
      <c r="U234" s="36"/>
    </row>
    <row r="235" spans="1:21" x14ac:dyDescent="0.25">
      <c r="A235" s="15" t="s">
        <v>559</v>
      </c>
      <c r="B235" s="15" t="s">
        <v>560</v>
      </c>
      <c r="C235" s="15" t="s">
        <v>110</v>
      </c>
      <c r="D235" s="15" t="s">
        <v>93</v>
      </c>
      <c r="E235" s="15" t="s">
        <v>559</v>
      </c>
      <c r="F235" s="16">
        <v>10</v>
      </c>
      <c r="G235" s="16">
        <v>0</v>
      </c>
      <c r="H235" s="17">
        <v>63.75</v>
      </c>
      <c r="I235" s="18">
        <f>IF($B235="","",IF(CostMethod="Last Cost",IFERROR(INDEX(PurCost,MATCH(_xlfn.MAXIFS(PurRank,PurItem,$B235),PurRank,0)),$H235),IF(($G235+SUMIFS(PurQty,PurItem,$B235))=0,$H235,($G235*$H235+SUMIFS(PurTotal,PurItem,$B235))/($G235+SUMIFS(PurQty,PurItem,$B235)))))</f>
        <v>63.75</v>
      </c>
      <c r="J235" s="37">
        <v>85</v>
      </c>
      <c r="K235" s="18">
        <f t="shared" si="24"/>
        <v>21.25</v>
      </c>
      <c r="L235" s="19">
        <f t="shared" si="25"/>
        <v>0.25</v>
      </c>
      <c r="M235" s="19">
        <f t="shared" si="26"/>
        <v>0.33333333333333331</v>
      </c>
      <c r="N235" s="20">
        <f t="shared" si="27"/>
        <v>0</v>
      </c>
      <c r="O235" s="18">
        <f t="shared" si="28"/>
        <v>0</v>
      </c>
      <c r="P235" s="18">
        <f t="shared" si="29"/>
        <v>0</v>
      </c>
      <c r="Q235" s="21" t="str">
        <f t="shared" si="30"/>
        <v>REORDER</v>
      </c>
      <c r="R235" s="22" t="e">
        <f ca="1">IF($B235="","",IF(_xlfn.MAXIFS(PurDate,PurItem,$B235)=0,"",_xlfn.MAXIFS(PurDate,PurItem,$B235)))</f>
        <v>#NAME?</v>
      </c>
      <c r="S235" s="20">
        <f t="shared" si="31"/>
        <v>0</v>
      </c>
      <c r="U235" s="36"/>
    </row>
    <row r="236" spans="1:21" x14ac:dyDescent="0.25">
      <c r="A236" s="15" t="s">
        <v>561</v>
      </c>
      <c r="B236" s="15" t="s">
        <v>562</v>
      </c>
      <c r="C236" s="15" t="s">
        <v>117</v>
      </c>
      <c r="D236" s="15" t="s">
        <v>93</v>
      </c>
      <c r="E236" s="15" t="s">
        <v>561</v>
      </c>
      <c r="F236" s="16">
        <v>10</v>
      </c>
      <c r="G236" s="16">
        <v>0</v>
      </c>
      <c r="H236" s="17">
        <v>32.61</v>
      </c>
      <c r="I236" s="18">
        <f>IF($B236="","",IF(CostMethod="Last Cost",IFERROR(INDEX(PurCost,MATCH(_xlfn.MAXIFS(PurRank,PurItem,$B236),PurRank,0)),$H236),IF(($G236+SUMIFS(PurQty,PurItem,$B236))=0,$H236,($G236*$H236+SUMIFS(PurTotal,PurItem,$B236))/($G236+SUMIFS(PurQty,PurItem,$B236)))))</f>
        <v>32.61</v>
      </c>
      <c r="J236" s="37">
        <v>50</v>
      </c>
      <c r="K236" s="18">
        <f t="shared" si="24"/>
        <v>17.39</v>
      </c>
      <c r="L236" s="19">
        <f t="shared" si="25"/>
        <v>0.3478</v>
      </c>
      <c r="M236" s="19">
        <f t="shared" si="26"/>
        <v>0.53327200245323525</v>
      </c>
      <c r="N236" s="20">
        <f t="shared" si="27"/>
        <v>0</v>
      </c>
      <c r="O236" s="18">
        <f t="shared" si="28"/>
        <v>0</v>
      </c>
      <c r="P236" s="18">
        <f t="shared" si="29"/>
        <v>0</v>
      </c>
      <c r="Q236" s="21" t="str">
        <f t="shared" si="30"/>
        <v>REORDER</v>
      </c>
      <c r="R236" s="22" t="e">
        <f ca="1">IF($B236="","",IF(_xlfn.MAXIFS(PurDate,PurItem,$B236)=0,"",_xlfn.MAXIFS(PurDate,PurItem,$B236)))</f>
        <v>#NAME?</v>
      </c>
      <c r="S236" s="20">
        <f t="shared" si="31"/>
        <v>0</v>
      </c>
      <c r="U236" s="36"/>
    </row>
    <row r="237" spans="1:21" x14ac:dyDescent="0.25">
      <c r="A237" s="15" t="s">
        <v>563</v>
      </c>
      <c r="B237" s="15" t="s">
        <v>564</v>
      </c>
      <c r="C237" s="15" t="s">
        <v>117</v>
      </c>
      <c r="D237" s="15" t="s">
        <v>93</v>
      </c>
      <c r="E237" s="15" t="s">
        <v>563</v>
      </c>
      <c r="F237" s="16">
        <v>10</v>
      </c>
      <c r="G237" s="16">
        <v>0</v>
      </c>
      <c r="H237" s="17">
        <v>16.305</v>
      </c>
      <c r="I237" s="18">
        <f>IF($B237="","",IF(CostMethod="Last Cost",IFERROR(INDEX(PurCost,MATCH(_xlfn.MAXIFS(PurRank,PurItem,$B237),PurRank,0)),$H237),IF(($G237+SUMIFS(PurQty,PurItem,$B237))=0,$H237,($G237*$H237+SUMIFS(PurTotal,PurItem,$B237))/($G237+SUMIFS(PurQty,PurItem,$B237)))))</f>
        <v>16.305</v>
      </c>
      <c r="J237" s="37">
        <v>25</v>
      </c>
      <c r="K237" s="18">
        <f t="shared" si="24"/>
        <v>8.6950000000000003</v>
      </c>
      <c r="L237" s="19">
        <f t="shared" si="25"/>
        <v>0.3478</v>
      </c>
      <c r="M237" s="19">
        <f t="shared" si="26"/>
        <v>0.53327200245323525</v>
      </c>
      <c r="N237" s="20">
        <f t="shared" si="27"/>
        <v>0</v>
      </c>
      <c r="O237" s="18">
        <f t="shared" si="28"/>
        <v>0</v>
      </c>
      <c r="P237" s="18">
        <f t="shared" si="29"/>
        <v>0</v>
      </c>
      <c r="Q237" s="21" t="str">
        <f t="shared" si="30"/>
        <v>REORDER</v>
      </c>
      <c r="R237" s="22" t="e">
        <f ca="1">IF($B237="","",IF(_xlfn.MAXIFS(PurDate,PurItem,$B237)=0,"",_xlfn.MAXIFS(PurDate,PurItem,$B237)))</f>
        <v>#NAME?</v>
      </c>
      <c r="S237" s="20">
        <f t="shared" si="31"/>
        <v>0</v>
      </c>
      <c r="U237" s="36"/>
    </row>
    <row r="238" spans="1:21" x14ac:dyDescent="0.25">
      <c r="A238" s="15" t="s">
        <v>565</v>
      </c>
      <c r="B238" s="15" t="s">
        <v>566</v>
      </c>
      <c r="C238" s="15" t="s">
        <v>92</v>
      </c>
      <c r="D238" s="15" t="s">
        <v>93</v>
      </c>
      <c r="E238" s="15" t="s">
        <v>565</v>
      </c>
      <c r="F238" s="16">
        <v>10</v>
      </c>
      <c r="G238" s="16">
        <v>0</v>
      </c>
      <c r="H238" s="17">
        <v>13.0425</v>
      </c>
      <c r="I238" s="18">
        <f>IF($B238="","",IF(CostMethod="Last Cost",IFERROR(INDEX(PurCost,MATCH(_xlfn.MAXIFS(PurRank,PurItem,$B238),PurRank,0)),$H238),IF(($G238+SUMIFS(PurQty,PurItem,$B238))=0,$H238,($G238*$H238+SUMIFS(PurTotal,PurItem,$B238))/($G238+SUMIFS(PurQty,PurItem,$B238)))))</f>
        <v>13.0425</v>
      </c>
      <c r="J238" s="37">
        <v>20</v>
      </c>
      <c r="K238" s="18">
        <f t="shared" si="24"/>
        <v>6.9574999999999996</v>
      </c>
      <c r="L238" s="19">
        <f t="shared" si="25"/>
        <v>0.34787499999999999</v>
      </c>
      <c r="M238" s="19">
        <f t="shared" si="26"/>
        <v>0.53344834195898017</v>
      </c>
      <c r="N238" s="20">
        <f t="shared" si="27"/>
        <v>0</v>
      </c>
      <c r="O238" s="18">
        <f t="shared" si="28"/>
        <v>0</v>
      </c>
      <c r="P238" s="18">
        <f t="shared" si="29"/>
        <v>0</v>
      </c>
      <c r="Q238" s="21" t="str">
        <f t="shared" si="30"/>
        <v>REORDER</v>
      </c>
      <c r="R238" s="22" t="e">
        <f ca="1">IF($B238="","",IF(_xlfn.MAXIFS(PurDate,PurItem,$B238)=0,"",_xlfn.MAXIFS(PurDate,PurItem,$B238)))</f>
        <v>#NAME?</v>
      </c>
      <c r="S238" s="20">
        <f t="shared" si="31"/>
        <v>0</v>
      </c>
      <c r="U238" s="36"/>
    </row>
    <row r="239" spans="1:21" x14ac:dyDescent="0.25">
      <c r="A239" s="15" t="s">
        <v>567</v>
      </c>
      <c r="B239" s="15" t="s">
        <v>568</v>
      </c>
      <c r="C239" s="15" t="s">
        <v>92</v>
      </c>
      <c r="D239" s="15" t="s">
        <v>93</v>
      </c>
      <c r="E239" s="15" t="s">
        <v>567</v>
      </c>
      <c r="F239" s="16">
        <v>10</v>
      </c>
      <c r="G239" s="16">
        <v>0</v>
      </c>
      <c r="H239" s="17">
        <v>19.567499999999999</v>
      </c>
      <c r="I239" s="18">
        <f>IF($B239="","",IF(CostMethod="Last Cost",IFERROR(INDEX(PurCost,MATCH(_xlfn.MAXIFS(PurRank,PurItem,$B239),PurRank,0)),$H239),IF(($G239+SUMIFS(PurQty,PurItem,$B239))=0,$H239,($G239*$H239+SUMIFS(PurTotal,PurItem,$B239))/($G239+SUMIFS(PurQty,PurItem,$B239)))))</f>
        <v>19.567499999999999</v>
      </c>
      <c r="J239" s="37">
        <v>30</v>
      </c>
      <c r="K239" s="18">
        <f t="shared" si="24"/>
        <v>10.432500000000001</v>
      </c>
      <c r="L239" s="19">
        <f t="shared" si="25"/>
        <v>0.34775000000000006</v>
      </c>
      <c r="M239" s="19">
        <f t="shared" si="26"/>
        <v>0.53315446531238031</v>
      </c>
      <c r="N239" s="20">
        <f t="shared" si="27"/>
        <v>0</v>
      </c>
      <c r="O239" s="18">
        <f t="shared" si="28"/>
        <v>0</v>
      </c>
      <c r="P239" s="18">
        <f t="shared" si="29"/>
        <v>0</v>
      </c>
      <c r="Q239" s="21" t="str">
        <f t="shared" si="30"/>
        <v>REORDER</v>
      </c>
      <c r="R239" s="22" t="e">
        <f ca="1">IF($B239="","",IF(_xlfn.MAXIFS(PurDate,PurItem,$B239)=0,"",_xlfn.MAXIFS(PurDate,PurItem,$B239)))</f>
        <v>#NAME?</v>
      </c>
      <c r="S239" s="20">
        <f t="shared" si="31"/>
        <v>0</v>
      </c>
      <c r="U239" s="36"/>
    </row>
    <row r="240" spans="1:21" x14ac:dyDescent="0.25">
      <c r="A240" s="15" t="s">
        <v>569</v>
      </c>
      <c r="B240" s="15" t="s">
        <v>570</v>
      </c>
      <c r="C240" s="15" t="s">
        <v>92</v>
      </c>
      <c r="D240" s="15" t="s">
        <v>93</v>
      </c>
      <c r="E240" s="15" t="s">
        <v>569</v>
      </c>
      <c r="F240" s="16">
        <v>10</v>
      </c>
      <c r="G240" s="16">
        <v>0</v>
      </c>
      <c r="H240" s="17">
        <v>29.3475</v>
      </c>
      <c r="I240" s="18">
        <f>IF($B240="","",IF(CostMethod="Last Cost",IFERROR(INDEX(PurCost,MATCH(_xlfn.MAXIFS(PurRank,PurItem,$B240),PurRank,0)),$H240),IF(($G240+SUMIFS(PurQty,PurItem,$B240))=0,$H240,($G240*$H240+SUMIFS(PurTotal,PurItem,$B240))/($G240+SUMIFS(PurQty,PurItem,$B240)))))</f>
        <v>29.3475</v>
      </c>
      <c r="J240" s="37">
        <v>45</v>
      </c>
      <c r="K240" s="18">
        <f t="shared" si="24"/>
        <v>15.6525</v>
      </c>
      <c r="L240" s="19">
        <f t="shared" si="25"/>
        <v>0.34783333333333333</v>
      </c>
      <c r="M240" s="19">
        <f t="shared" si="26"/>
        <v>0.53335037055967283</v>
      </c>
      <c r="N240" s="20">
        <f t="shared" si="27"/>
        <v>0</v>
      </c>
      <c r="O240" s="18">
        <f t="shared" si="28"/>
        <v>0</v>
      </c>
      <c r="P240" s="18">
        <f t="shared" si="29"/>
        <v>0</v>
      </c>
      <c r="Q240" s="21" t="str">
        <f t="shared" si="30"/>
        <v>REORDER</v>
      </c>
      <c r="R240" s="22" t="e">
        <f ca="1">IF($B240="","",IF(_xlfn.MAXIFS(PurDate,PurItem,$B240)=0,"",_xlfn.MAXIFS(PurDate,PurItem,$B240)))</f>
        <v>#NAME?</v>
      </c>
      <c r="S240" s="20">
        <f t="shared" si="31"/>
        <v>0</v>
      </c>
      <c r="U240" s="36"/>
    </row>
    <row r="241" spans="1:21" x14ac:dyDescent="0.25">
      <c r="A241" s="15" t="s">
        <v>571</v>
      </c>
      <c r="B241" s="15" t="s">
        <v>572</v>
      </c>
      <c r="C241" s="15" t="s">
        <v>92</v>
      </c>
      <c r="D241" s="15" t="s">
        <v>93</v>
      </c>
      <c r="E241" s="15" t="s">
        <v>571</v>
      </c>
      <c r="F241" s="16">
        <v>10</v>
      </c>
      <c r="G241" s="16">
        <v>0</v>
      </c>
      <c r="H241" s="17">
        <v>13.0425</v>
      </c>
      <c r="I241" s="18">
        <f>IF($B241="","",IF(CostMethod="Last Cost",IFERROR(INDEX(PurCost,MATCH(_xlfn.MAXIFS(PurRank,PurItem,$B241),PurRank,0)),$H241),IF(($G241+SUMIFS(PurQty,PurItem,$B241))=0,$H241,($G241*$H241+SUMIFS(PurTotal,PurItem,$B241))/($G241+SUMIFS(PurQty,PurItem,$B241)))))</f>
        <v>13.0425</v>
      </c>
      <c r="J241" s="37">
        <v>20</v>
      </c>
      <c r="K241" s="18">
        <f t="shared" si="24"/>
        <v>6.9574999999999996</v>
      </c>
      <c r="L241" s="19">
        <f t="shared" si="25"/>
        <v>0.34787499999999999</v>
      </c>
      <c r="M241" s="19">
        <f t="shared" si="26"/>
        <v>0.53344834195898017</v>
      </c>
      <c r="N241" s="20">
        <f t="shared" si="27"/>
        <v>0</v>
      </c>
      <c r="O241" s="18">
        <f t="shared" si="28"/>
        <v>0</v>
      </c>
      <c r="P241" s="18">
        <f t="shared" si="29"/>
        <v>0</v>
      </c>
      <c r="Q241" s="21" t="str">
        <f t="shared" si="30"/>
        <v>REORDER</v>
      </c>
      <c r="R241" s="22" t="e">
        <f ca="1">IF($B241="","",IF(_xlfn.MAXIFS(PurDate,PurItem,$B241)=0,"",_xlfn.MAXIFS(PurDate,PurItem,$B241)))</f>
        <v>#NAME?</v>
      </c>
      <c r="S241" s="20">
        <f t="shared" si="31"/>
        <v>0</v>
      </c>
      <c r="U241" s="36"/>
    </row>
    <row r="242" spans="1:21" x14ac:dyDescent="0.25">
      <c r="A242" s="15" t="s">
        <v>573</v>
      </c>
      <c r="B242" s="15" t="s">
        <v>574</v>
      </c>
      <c r="C242" s="15" t="s">
        <v>101</v>
      </c>
      <c r="D242" s="15" t="s">
        <v>93</v>
      </c>
      <c r="E242" s="15" t="s">
        <v>573</v>
      </c>
      <c r="F242" s="16">
        <v>10</v>
      </c>
      <c r="G242" s="16">
        <v>0</v>
      </c>
      <c r="H242" s="17">
        <v>9.7799999999999994</v>
      </c>
      <c r="I242" s="18">
        <f>IF($B242="","",IF(CostMethod="Last Cost",IFERROR(INDEX(PurCost,MATCH(_xlfn.MAXIFS(PurRank,PurItem,$B242),PurRank,0)),$H242),IF(($G242+SUMIFS(PurQty,PurItem,$B242))=0,$H242,($G242*$H242+SUMIFS(PurTotal,PurItem,$B242))/($G242+SUMIFS(PurQty,PurItem,$B242)))))</f>
        <v>9.7799999999999994</v>
      </c>
      <c r="J242" s="37">
        <v>15</v>
      </c>
      <c r="K242" s="18">
        <f t="shared" si="24"/>
        <v>5.2200000000000006</v>
      </c>
      <c r="L242" s="19">
        <f t="shared" si="25"/>
        <v>0.34800000000000003</v>
      </c>
      <c r="M242" s="19">
        <f t="shared" si="26"/>
        <v>0.5337423312883437</v>
      </c>
      <c r="N242" s="20">
        <f t="shared" si="27"/>
        <v>0</v>
      </c>
      <c r="O242" s="18">
        <f t="shared" si="28"/>
        <v>0</v>
      </c>
      <c r="P242" s="18">
        <f t="shared" si="29"/>
        <v>0</v>
      </c>
      <c r="Q242" s="21" t="str">
        <f t="shared" si="30"/>
        <v>REORDER</v>
      </c>
      <c r="R242" s="22" t="e">
        <f ca="1">IF($B242="","",IF(_xlfn.MAXIFS(PurDate,PurItem,$B242)=0,"",_xlfn.MAXIFS(PurDate,PurItem,$B242)))</f>
        <v>#NAME?</v>
      </c>
      <c r="S242" s="20">
        <f t="shared" si="31"/>
        <v>0</v>
      </c>
      <c r="U242" s="36"/>
    </row>
    <row r="243" spans="1:21" x14ac:dyDescent="0.25">
      <c r="A243" s="15" t="s">
        <v>575</v>
      </c>
      <c r="B243" s="15" t="s">
        <v>576</v>
      </c>
      <c r="C243" s="15" t="s">
        <v>96</v>
      </c>
      <c r="D243" s="15" t="s">
        <v>93</v>
      </c>
      <c r="E243" s="15" t="s">
        <v>575</v>
      </c>
      <c r="F243" s="16">
        <v>10</v>
      </c>
      <c r="G243" s="16">
        <v>0</v>
      </c>
      <c r="H243" s="17">
        <v>9.7799999999999994</v>
      </c>
      <c r="I243" s="18">
        <f>IF($B243="","",IF(CostMethod="Last Cost",IFERROR(INDEX(PurCost,MATCH(_xlfn.MAXIFS(PurRank,PurItem,$B243),PurRank,0)),$H243),IF(($G243+SUMIFS(PurQty,PurItem,$B243))=0,$H243,($G243*$H243+SUMIFS(PurTotal,PurItem,$B243))/($G243+SUMIFS(PurQty,PurItem,$B243)))))</f>
        <v>9.7799999999999994</v>
      </c>
      <c r="J243" s="37">
        <v>15</v>
      </c>
      <c r="K243" s="18">
        <f t="shared" si="24"/>
        <v>5.2200000000000006</v>
      </c>
      <c r="L243" s="19">
        <f t="shared" si="25"/>
        <v>0.34800000000000003</v>
      </c>
      <c r="M243" s="19">
        <f t="shared" si="26"/>
        <v>0.5337423312883437</v>
      </c>
      <c r="N243" s="20">
        <f t="shared" si="27"/>
        <v>0</v>
      </c>
      <c r="O243" s="18">
        <f t="shared" si="28"/>
        <v>0</v>
      </c>
      <c r="P243" s="18">
        <f t="shared" si="29"/>
        <v>0</v>
      </c>
      <c r="Q243" s="21" t="str">
        <f t="shared" si="30"/>
        <v>REORDER</v>
      </c>
      <c r="R243" s="22" t="e">
        <f ca="1">IF($B243="","",IF(_xlfn.MAXIFS(PurDate,PurItem,$B243)=0,"",_xlfn.MAXIFS(PurDate,PurItem,$B243)))</f>
        <v>#NAME?</v>
      </c>
      <c r="S243" s="20">
        <f t="shared" si="31"/>
        <v>0</v>
      </c>
      <c r="U243" s="36"/>
    </row>
    <row r="244" spans="1:21" x14ac:dyDescent="0.25">
      <c r="A244" s="15" t="s">
        <v>577</v>
      </c>
      <c r="B244" s="15" t="s">
        <v>578</v>
      </c>
      <c r="C244" s="15" t="s">
        <v>101</v>
      </c>
      <c r="D244" s="15" t="s">
        <v>93</v>
      </c>
      <c r="E244" s="15" t="s">
        <v>577</v>
      </c>
      <c r="F244" s="16">
        <v>10</v>
      </c>
      <c r="G244" s="16">
        <v>0</v>
      </c>
      <c r="H244" s="17">
        <v>16.305</v>
      </c>
      <c r="I244" s="18">
        <f>IF($B244="","",IF(CostMethod="Last Cost",IFERROR(INDEX(PurCost,MATCH(_xlfn.MAXIFS(PurRank,PurItem,$B244),PurRank,0)),$H244),IF(($G244+SUMIFS(PurQty,PurItem,$B244))=0,$H244,($G244*$H244+SUMIFS(PurTotal,PurItem,$B244))/($G244+SUMIFS(PurQty,PurItem,$B244)))))</f>
        <v>16.305</v>
      </c>
      <c r="J244" s="37">
        <v>25</v>
      </c>
      <c r="K244" s="18">
        <f t="shared" si="24"/>
        <v>8.6950000000000003</v>
      </c>
      <c r="L244" s="19">
        <f t="shared" si="25"/>
        <v>0.3478</v>
      </c>
      <c r="M244" s="19">
        <f t="shared" si="26"/>
        <v>0.53327200245323525</v>
      </c>
      <c r="N244" s="20">
        <f t="shared" si="27"/>
        <v>0</v>
      </c>
      <c r="O244" s="18">
        <f t="shared" si="28"/>
        <v>0</v>
      </c>
      <c r="P244" s="18">
        <f t="shared" si="29"/>
        <v>0</v>
      </c>
      <c r="Q244" s="21" t="str">
        <f t="shared" si="30"/>
        <v>REORDER</v>
      </c>
      <c r="R244" s="22" t="e">
        <f ca="1">IF($B244="","",IF(_xlfn.MAXIFS(PurDate,PurItem,$B244)=0,"",_xlfn.MAXIFS(PurDate,PurItem,$B244)))</f>
        <v>#NAME?</v>
      </c>
      <c r="S244" s="20">
        <f t="shared" si="31"/>
        <v>0</v>
      </c>
      <c r="U244" s="36"/>
    </row>
    <row r="245" spans="1:21" x14ac:dyDescent="0.25">
      <c r="A245" s="15" t="s">
        <v>579</v>
      </c>
      <c r="B245" s="15" t="s">
        <v>580</v>
      </c>
      <c r="C245" s="15" t="s">
        <v>117</v>
      </c>
      <c r="D245" s="15" t="s">
        <v>93</v>
      </c>
      <c r="E245" s="15" t="s">
        <v>579</v>
      </c>
      <c r="F245" s="16">
        <v>10</v>
      </c>
      <c r="G245" s="16">
        <v>0</v>
      </c>
      <c r="H245" s="17">
        <v>45.854999999999997</v>
      </c>
      <c r="I245" s="18">
        <f>IF($B245="","",IF(CostMethod="Last Cost",IFERROR(INDEX(PurCost,MATCH(_xlfn.MAXIFS(PurRank,PurItem,$B245),PurRank,0)),$H245),IF(($G245+SUMIFS(PurQty,PurItem,$B245))=0,$H245,($G245*$H245+SUMIFS(PurTotal,PurItem,$B245))/($G245+SUMIFS(PurQty,PurItem,$B245)))))</f>
        <v>45.854999999999997</v>
      </c>
      <c r="J245" s="37">
        <v>70</v>
      </c>
      <c r="K245" s="18">
        <f t="shared" si="24"/>
        <v>24.145000000000003</v>
      </c>
      <c r="L245" s="19">
        <f t="shared" si="25"/>
        <v>0.34492857142857147</v>
      </c>
      <c r="M245" s="19">
        <f t="shared" si="26"/>
        <v>0.52655108494166403</v>
      </c>
      <c r="N245" s="20">
        <f t="shared" si="27"/>
        <v>0</v>
      </c>
      <c r="O245" s="18">
        <f t="shared" si="28"/>
        <v>0</v>
      </c>
      <c r="P245" s="18">
        <f t="shared" si="29"/>
        <v>0</v>
      </c>
      <c r="Q245" s="21" t="str">
        <f t="shared" si="30"/>
        <v>REORDER</v>
      </c>
      <c r="R245" s="22" t="e">
        <f ca="1">IF($B245="","",IF(_xlfn.MAXIFS(PurDate,PurItem,$B245)=0,"",_xlfn.MAXIFS(PurDate,PurItem,$B245)))</f>
        <v>#NAME?</v>
      </c>
      <c r="S245" s="20">
        <f t="shared" si="31"/>
        <v>0</v>
      </c>
      <c r="U245" s="36"/>
    </row>
    <row r="246" spans="1:21" x14ac:dyDescent="0.25">
      <c r="A246" s="15" t="s">
        <v>581</v>
      </c>
      <c r="B246" s="15" t="s">
        <v>582</v>
      </c>
      <c r="C246" s="15" t="s">
        <v>117</v>
      </c>
      <c r="D246" s="15" t="s">
        <v>93</v>
      </c>
      <c r="E246" s="15" t="s">
        <v>581</v>
      </c>
      <c r="F246" s="16">
        <v>10</v>
      </c>
      <c r="G246" s="16">
        <v>0</v>
      </c>
      <c r="H246" s="17">
        <v>32.61</v>
      </c>
      <c r="I246" s="18">
        <f>IF($B246="","",IF(CostMethod="Last Cost",IFERROR(INDEX(PurCost,MATCH(_xlfn.MAXIFS(PurRank,PurItem,$B246),PurRank,0)),$H246),IF(($G246+SUMIFS(PurQty,PurItem,$B246))=0,$H246,($G246*$H246+SUMIFS(PurTotal,PurItem,$B246))/($G246+SUMIFS(PurQty,PurItem,$B246)))))</f>
        <v>32.61</v>
      </c>
      <c r="J246" s="37">
        <v>50</v>
      </c>
      <c r="K246" s="18">
        <f t="shared" si="24"/>
        <v>17.39</v>
      </c>
      <c r="L246" s="19">
        <f t="shared" si="25"/>
        <v>0.3478</v>
      </c>
      <c r="M246" s="19">
        <f t="shared" si="26"/>
        <v>0.53327200245323525</v>
      </c>
      <c r="N246" s="20">
        <f t="shared" si="27"/>
        <v>0</v>
      </c>
      <c r="O246" s="18">
        <f t="shared" si="28"/>
        <v>0</v>
      </c>
      <c r="P246" s="18">
        <f t="shared" si="29"/>
        <v>0</v>
      </c>
      <c r="Q246" s="21" t="str">
        <f t="shared" si="30"/>
        <v>REORDER</v>
      </c>
      <c r="R246" s="22" t="e">
        <f ca="1">IF($B246="","",IF(_xlfn.MAXIFS(PurDate,PurItem,$B246)=0,"",_xlfn.MAXIFS(PurDate,PurItem,$B246)))</f>
        <v>#NAME?</v>
      </c>
      <c r="S246" s="20">
        <f t="shared" si="31"/>
        <v>0</v>
      </c>
      <c r="U246" s="36"/>
    </row>
    <row r="247" spans="1:21" x14ac:dyDescent="0.25">
      <c r="A247" s="15" t="s">
        <v>583</v>
      </c>
      <c r="B247" s="15" t="s">
        <v>584</v>
      </c>
      <c r="C247" s="15" t="s">
        <v>110</v>
      </c>
      <c r="D247" s="15" t="s">
        <v>93</v>
      </c>
      <c r="E247" s="15" t="s">
        <v>583</v>
      </c>
      <c r="F247" s="16">
        <v>10</v>
      </c>
      <c r="G247" s="16">
        <v>0</v>
      </c>
      <c r="H247" s="17">
        <v>6.4950000000000001</v>
      </c>
      <c r="I247" s="18">
        <f>IF($B247="","",IF(CostMethod="Last Cost",IFERROR(INDEX(PurCost,MATCH(_xlfn.MAXIFS(PurRank,PurItem,$B247),PurRank,0)),$H247),IF(($G247+SUMIFS(PurQty,PurItem,$B247))=0,$H247,($G247*$H247+SUMIFS(PurTotal,PurItem,$B247))/($G247+SUMIFS(PurQty,PurItem,$B247)))))</f>
        <v>6.4950000000000001</v>
      </c>
      <c r="J247" s="37">
        <v>10</v>
      </c>
      <c r="K247" s="18">
        <f t="shared" si="24"/>
        <v>3.5049999999999999</v>
      </c>
      <c r="L247" s="19">
        <f t="shared" si="25"/>
        <v>0.35049999999999998</v>
      </c>
      <c r="M247" s="19">
        <f t="shared" si="26"/>
        <v>0.53964588144726711</v>
      </c>
      <c r="N247" s="20">
        <f t="shared" si="27"/>
        <v>-6</v>
      </c>
      <c r="O247" s="18">
        <f t="shared" si="28"/>
        <v>-38.97</v>
      </c>
      <c r="P247" s="18">
        <f t="shared" si="29"/>
        <v>-60</v>
      </c>
      <c r="Q247" s="21" t="str">
        <f t="shared" si="30"/>
        <v>NEGATIVE</v>
      </c>
      <c r="R247" s="22" t="e">
        <f ca="1">IF($B247="","",IF(_xlfn.MAXIFS(PurDate,PurItem,$B247)=0,"",_xlfn.MAXIFS(PurDate,PurItem,$B247)))</f>
        <v>#NAME?</v>
      </c>
      <c r="S247" s="20">
        <f t="shared" si="31"/>
        <v>0</v>
      </c>
      <c r="U247" s="36"/>
    </row>
    <row r="248" spans="1:21" x14ac:dyDescent="0.25">
      <c r="A248" s="15" t="s">
        <v>585</v>
      </c>
      <c r="B248" s="15" t="s">
        <v>586</v>
      </c>
      <c r="C248" s="15" t="s">
        <v>101</v>
      </c>
      <c r="D248" s="15" t="s">
        <v>93</v>
      </c>
      <c r="E248" s="15" t="s">
        <v>585</v>
      </c>
      <c r="F248" s="16">
        <v>10</v>
      </c>
      <c r="G248" s="16">
        <v>0</v>
      </c>
      <c r="H248" s="17">
        <v>12.99</v>
      </c>
      <c r="I248" s="18">
        <f>IF($B248="","",IF(CostMethod="Last Cost",IFERROR(INDEX(PurCost,MATCH(_xlfn.MAXIFS(PurRank,PurItem,$B248),PurRank,0)),$H248),IF(($G248+SUMIFS(PurQty,PurItem,$B248))=0,$H248,($G248*$H248+SUMIFS(PurTotal,PurItem,$B248))/($G248+SUMIFS(PurQty,PurItem,$B248)))))</f>
        <v>18.706666666666667</v>
      </c>
      <c r="J248" s="37">
        <v>20</v>
      </c>
      <c r="K248" s="18">
        <f t="shared" si="24"/>
        <v>1.293333333333333</v>
      </c>
      <c r="L248" s="19">
        <f t="shared" si="25"/>
        <v>6.466666666666665E-2</v>
      </c>
      <c r="M248" s="19">
        <f t="shared" si="26"/>
        <v>6.9137562366357791E-2</v>
      </c>
      <c r="N248" s="20">
        <f t="shared" si="27"/>
        <v>10</v>
      </c>
      <c r="O248" s="18">
        <f t="shared" si="28"/>
        <v>187.06666666666666</v>
      </c>
      <c r="P248" s="18">
        <f t="shared" si="29"/>
        <v>200</v>
      </c>
      <c r="Q248" s="21" t="str">
        <f t="shared" si="30"/>
        <v>REORDER</v>
      </c>
      <c r="R248" s="22" t="e">
        <f ca="1">IF($B248="","",IF(_xlfn.MAXIFS(PurDate,PurItem,$B248)=0,"",_xlfn.MAXIFS(PurDate,PurItem,$B248)))</f>
        <v>#NAME?</v>
      </c>
      <c r="S248" s="20">
        <f t="shared" si="31"/>
        <v>12</v>
      </c>
      <c r="U248" s="36"/>
    </row>
    <row r="249" spans="1:21" x14ac:dyDescent="0.25">
      <c r="A249" s="15" t="s">
        <v>587</v>
      </c>
      <c r="B249" s="15" t="s">
        <v>588</v>
      </c>
      <c r="C249" s="15" t="s">
        <v>101</v>
      </c>
      <c r="D249" s="15" t="s">
        <v>93</v>
      </c>
      <c r="E249" s="15" t="s">
        <v>587</v>
      </c>
      <c r="F249" s="16">
        <v>10</v>
      </c>
      <c r="G249" s="16">
        <v>0</v>
      </c>
      <c r="H249" s="17">
        <v>12.99</v>
      </c>
      <c r="I249" s="18">
        <f>IF($B249="","",IF(CostMethod="Last Cost",IFERROR(INDEX(PurCost,MATCH(_xlfn.MAXIFS(PurRank,PurItem,$B249),PurRank,0)),$H249),IF(($G249+SUMIFS(PurQty,PurItem,$B249))=0,$H249,($G249*$H249+SUMIFS(PurTotal,PurItem,$B249))/($G249+SUMIFS(PurQty,PurItem,$B249)))))</f>
        <v>18.706666666666667</v>
      </c>
      <c r="J249" s="37">
        <v>20</v>
      </c>
      <c r="K249" s="18">
        <f t="shared" si="24"/>
        <v>1.293333333333333</v>
      </c>
      <c r="L249" s="19">
        <f t="shared" si="25"/>
        <v>6.466666666666665E-2</v>
      </c>
      <c r="M249" s="19">
        <f t="shared" si="26"/>
        <v>6.9137562366357791E-2</v>
      </c>
      <c r="N249" s="20">
        <f t="shared" si="27"/>
        <v>10</v>
      </c>
      <c r="O249" s="18">
        <f t="shared" si="28"/>
        <v>187.06666666666666</v>
      </c>
      <c r="P249" s="18">
        <f t="shared" si="29"/>
        <v>200</v>
      </c>
      <c r="Q249" s="21" t="str">
        <f t="shared" si="30"/>
        <v>REORDER</v>
      </c>
      <c r="R249" s="22" t="e">
        <f ca="1">IF($B249="","",IF(_xlfn.MAXIFS(PurDate,PurItem,$B249)=0,"",_xlfn.MAXIFS(PurDate,PurItem,$B249)))</f>
        <v>#NAME?</v>
      </c>
      <c r="S249" s="20">
        <f t="shared" si="31"/>
        <v>12</v>
      </c>
      <c r="U249" s="36"/>
    </row>
    <row r="250" spans="1:21" x14ac:dyDescent="0.25">
      <c r="A250" s="15" t="s">
        <v>589</v>
      </c>
      <c r="B250" s="15" t="s">
        <v>590</v>
      </c>
      <c r="C250" s="15" t="s">
        <v>101</v>
      </c>
      <c r="D250" s="15" t="s">
        <v>93</v>
      </c>
      <c r="E250" s="15" t="s">
        <v>589</v>
      </c>
      <c r="F250" s="16">
        <v>10</v>
      </c>
      <c r="G250" s="16">
        <v>0</v>
      </c>
      <c r="H250" s="17">
        <v>12.99</v>
      </c>
      <c r="I250" s="18">
        <f>IF($B250="","",IF(CostMethod="Last Cost",IFERROR(INDEX(PurCost,MATCH(_xlfn.MAXIFS(PurRank,PurItem,$B250),PurRank,0)),$H250),IF(($G250+SUMIFS(PurQty,PurItem,$B250))=0,$H250,($G250*$H250+SUMIFS(PurTotal,PurItem,$B250))/($G250+SUMIFS(PurQty,PurItem,$B250)))))</f>
        <v>12.99</v>
      </c>
      <c r="J250" s="37">
        <v>20</v>
      </c>
      <c r="K250" s="18">
        <f t="shared" si="24"/>
        <v>7.01</v>
      </c>
      <c r="L250" s="19">
        <f t="shared" si="25"/>
        <v>0.35049999999999998</v>
      </c>
      <c r="M250" s="19">
        <f t="shared" si="26"/>
        <v>0.53964588144726711</v>
      </c>
      <c r="N250" s="20">
        <f t="shared" si="27"/>
        <v>0</v>
      </c>
      <c r="O250" s="18">
        <f t="shared" si="28"/>
        <v>0</v>
      </c>
      <c r="P250" s="18">
        <f t="shared" si="29"/>
        <v>0</v>
      </c>
      <c r="Q250" s="21" t="str">
        <f t="shared" si="30"/>
        <v>REORDER</v>
      </c>
      <c r="R250" s="22" t="e">
        <f ca="1">IF($B250="","",IF(_xlfn.MAXIFS(PurDate,PurItem,$B250)=0,"",_xlfn.MAXIFS(PurDate,PurItem,$B250)))</f>
        <v>#NAME?</v>
      </c>
      <c r="S250" s="20">
        <f t="shared" si="31"/>
        <v>0</v>
      </c>
      <c r="U250" s="36"/>
    </row>
    <row r="251" spans="1:21" x14ac:dyDescent="0.25">
      <c r="A251" s="15" t="s">
        <v>591</v>
      </c>
      <c r="B251" s="15" t="s">
        <v>592</v>
      </c>
      <c r="C251" s="15" t="s">
        <v>110</v>
      </c>
      <c r="D251" s="15" t="s">
        <v>93</v>
      </c>
      <c r="E251" s="15" t="s">
        <v>591</v>
      </c>
      <c r="F251" s="16">
        <v>10</v>
      </c>
      <c r="G251" s="16">
        <v>0</v>
      </c>
      <c r="H251" s="17">
        <v>13.0425</v>
      </c>
      <c r="I251" s="18">
        <f>IF($B251="","",IF(CostMethod="Last Cost",IFERROR(INDEX(PurCost,MATCH(_xlfn.MAXIFS(PurRank,PurItem,$B251),PurRank,0)),$H251),IF(($G251+SUMIFS(PurQty,PurItem,$B251))=0,$H251,($G251*$H251+SUMIFS(PurTotal,PurItem,$B251))/($G251+SUMIFS(PurQty,PurItem,$B251)))))</f>
        <v>13.0425</v>
      </c>
      <c r="J251" s="37">
        <v>20</v>
      </c>
      <c r="K251" s="18">
        <f t="shared" si="24"/>
        <v>6.9574999999999996</v>
      </c>
      <c r="L251" s="19">
        <f t="shared" si="25"/>
        <v>0.34787499999999999</v>
      </c>
      <c r="M251" s="19">
        <f t="shared" si="26"/>
        <v>0.53344834195898017</v>
      </c>
      <c r="N251" s="20">
        <f t="shared" si="27"/>
        <v>-1</v>
      </c>
      <c r="O251" s="18">
        <f t="shared" si="28"/>
        <v>-13.0425</v>
      </c>
      <c r="P251" s="18">
        <f t="shared" si="29"/>
        <v>-20</v>
      </c>
      <c r="Q251" s="21" t="str">
        <f t="shared" si="30"/>
        <v>NEGATIVE</v>
      </c>
      <c r="R251" s="22" t="e">
        <f ca="1">IF($B251="","",IF(_xlfn.MAXIFS(PurDate,PurItem,$B251)=0,"",_xlfn.MAXIFS(PurDate,PurItem,$B251)))</f>
        <v>#NAME?</v>
      </c>
      <c r="S251" s="20">
        <f t="shared" si="31"/>
        <v>0</v>
      </c>
      <c r="U251" s="36"/>
    </row>
    <row r="252" spans="1:21" x14ac:dyDescent="0.25">
      <c r="A252" s="15" t="s">
        <v>593</v>
      </c>
      <c r="B252" s="15" t="s">
        <v>594</v>
      </c>
      <c r="C252" s="15" t="s">
        <v>101</v>
      </c>
      <c r="D252" s="15" t="s">
        <v>93</v>
      </c>
      <c r="E252" s="15" t="s">
        <v>593</v>
      </c>
      <c r="F252" s="16">
        <v>10</v>
      </c>
      <c r="G252" s="16">
        <v>0</v>
      </c>
      <c r="H252" s="17">
        <v>12.99</v>
      </c>
      <c r="I252" s="18">
        <f>IF($B252="","",IF(CostMethod="Last Cost",IFERROR(INDEX(PurCost,MATCH(_xlfn.MAXIFS(PurRank,PurItem,$B252),PurRank,0)),$H252),IF(($G252+SUMIFS(PurQty,PurItem,$B252))=0,$H252,($G252*$H252+SUMIFS(PurTotal,PurItem,$B252))/($G252+SUMIFS(PurQty,PurItem,$B252)))))</f>
        <v>12.99</v>
      </c>
      <c r="J252" s="37">
        <v>20</v>
      </c>
      <c r="K252" s="18">
        <f t="shared" si="24"/>
        <v>7.01</v>
      </c>
      <c r="L252" s="19">
        <f t="shared" si="25"/>
        <v>0.35049999999999998</v>
      </c>
      <c r="M252" s="19">
        <f t="shared" si="26"/>
        <v>0.53964588144726711</v>
      </c>
      <c r="N252" s="20">
        <f t="shared" si="27"/>
        <v>0</v>
      </c>
      <c r="O252" s="18">
        <f t="shared" si="28"/>
        <v>0</v>
      </c>
      <c r="P252" s="18">
        <f t="shared" si="29"/>
        <v>0</v>
      </c>
      <c r="Q252" s="21" t="str">
        <f t="shared" si="30"/>
        <v>REORDER</v>
      </c>
      <c r="R252" s="22" t="e">
        <f ca="1">IF($B252="","",IF(_xlfn.MAXIFS(PurDate,PurItem,$B252)=0,"",_xlfn.MAXIFS(PurDate,PurItem,$B252)))</f>
        <v>#NAME?</v>
      </c>
      <c r="S252" s="20">
        <f t="shared" si="31"/>
        <v>0</v>
      </c>
      <c r="U252" s="36"/>
    </row>
    <row r="253" spans="1:21" x14ac:dyDescent="0.25">
      <c r="A253" s="15" t="s">
        <v>595</v>
      </c>
      <c r="B253" s="15" t="s">
        <v>596</v>
      </c>
      <c r="C253" s="15" t="s">
        <v>101</v>
      </c>
      <c r="D253" s="15" t="s">
        <v>93</v>
      </c>
      <c r="E253" s="15" t="s">
        <v>595</v>
      </c>
      <c r="F253" s="16">
        <v>10</v>
      </c>
      <c r="G253" s="16">
        <v>0</v>
      </c>
      <c r="H253" s="17">
        <v>6.5250000000000004</v>
      </c>
      <c r="I253" s="18">
        <f>IF($B253="","",IF(CostMethod="Last Cost",IFERROR(INDEX(PurCost,MATCH(_xlfn.MAXIFS(PurRank,PurItem,$B253),PurRank,0)),$H253),IF(($G253+SUMIFS(PurQty,PurItem,$B253))=0,$H253,($G253*$H253+SUMIFS(PurTotal,PurItem,$B253))/($G253+SUMIFS(PurQty,PurItem,$B253)))))</f>
        <v>6.5250000000000004</v>
      </c>
      <c r="J253" s="37">
        <v>10</v>
      </c>
      <c r="K253" s="18">
        <f t="shared" si="24"/>
        <v>3.4749999999999996</v>
      </c>
      <c r="L253" s="19">
        <f t="shared" si="25"/>
        <v>0.34749999999999998</v>
      </c>
      <c r="M253" s="19">
        <f t="shared" si="26"/>
        <v>0.53256704980842906</v>
      </c>
      <c r="N253" s="20">
        <f t="shared" si="27"/>
        <v>5</v>
      </c>
      <c r="O253" s="18">
        <f t="shared" si="28"/>
        <v>32.625</v>
      </c>
      <c r="P253" s="18">
        <f t="shared" si="29"/>
        <v>50</v>
      </c>
      <c r="Q253" s="21" t="str">
        <f t="shared" si="30"/>
        <v>REORDER</v>
      </c>
      <c r="R253" s="22" t="e">
        <f ca="1">IF($B253="","",IF(_xlfn.MAXIFS(PurDate,PurItem,$B253)=0,"",_xlfn.MAXIFS(PurDate,PurItem,$B253)))</f>
        <v>#NAME?</v>
      </c>
      <c r="S253" s="20">
        <f t="shared" si="31"/>
        <v>0</v>
      </c>
      <c r="U253" s="36"/>
    </row>
    <row r="254" spans="1:21" x14ac:dyDescent="0.25">
      <c r="A254" s="15" t="s">
        <v>597</v>
      </c>
      <c r="B254" s="15" t="s">
        <v>598</v>
      </c>
      <c r="C254" s="15" t="s">
        <v>101</v>
      </c>
      <c r="D254" s="15" t="s">
        <v>93</v>
      </c>
      <c r="E254" s="15" t="s">
        <v>597</v>
      </c>
      <c r="F254" s="16">
        <v>10</v>
      </c>
      <c r="G254" s="16">
        <v>0</v>
      </c>
      <c r="H254" s="17">
        <v>13.0425</v>
      </c>
      <c r="I254" s="18">
        <f>IF($B254="","",IF(CostMethod="Last Cost",IFERROR(INDEX(PurCost,MATCH(_xlfn.MAXIFS(PurRank,PurItem,$B254),PurRank,0)),$H254),IF(($G254+SUMIFS(PurQty,PurItem,$B254))=0,$H254,($G254*$H254+SUMIFS(PurTotal,PurItem,$B254))/($G254+SUMIFS(PurQty,PurItem,$B254)))))</f>
        <v>13.0425</v>
      </c>
      <c r="J254" s="37">
        <v>20</v>
      </c>
      <c r="K254" s="18">
        <f t="shared" si="24"/>
        <v>6.9574999999999996</v>
      </c>
      <c r="L254" s="19">
        <f t="shared" si="25"/>
        <v>0.34787499999999999</v>
      </c>
      <c r="M254" s="19">
        <f t="shared" si="26"/>
        <v>0.53344834195898017</v>
      </c>
      <c r="N254" s="20">
        <f t="shared" si="27"/>
        <v>0</v>
      </c>
      <c r="O254" s="18">
        <f t="shared" si="28"/>
        <v>0</v>
      </c>
      <c r="P254" s="18">
        <f t="shared" si="29"/>
        <v>0</v>
      </c>
      <c r="Q254" s="21" t="str">
        <f t="shared" si="30"/>
        <v>REORDER</v>
      </c>
      <c r="R254" s="22" t="e">
        <f ca="1">IF($B254="","",IF(_xlfn.MAXIFS(PurDate,PurItem,$B254)=0,"",_xlfn.MAXIFS(PurDate,PurItem,$B254)))</f>
        <v>#NAME?</v>
      </c>
      <c r="S254" s="20">
        <f t="shared" si="31"/>
        <v>0</v>
      </c>
      <c r="U254" s="36"/>
    </row>
    <row r="255" spans="1:21" x14ac:dyDescent="0.25">
      <c r="A255" s="15" t="s">
        <v>599</v>
      </c>
      <c r="B255" s="15" t="s">
        <v>600</v>
      </c>
      <c r="C255" s="15" t="s">
        <v>101</v>
      </c>
      <c r="D255" s="15" t="s">
        <v>93</v>
      </c>
      <c r="E255" s="15" t="s">
        <v>599</v>
      </c>
      <c r="F255" s="16">
        <v>10</v>
      </c>
      <c r="G255" s="16">
        <v>0</v>
      </c>
      <c r="H255" s="17">
        <v>9.7799999999999994</v>
      </c>
      <c r="I255" s="18">
        <f>IF($B255="","",IF(CostMethod="Last Cost",IFERROR(INDEX(PurCost,MATCH(_xlfn.MAXIFS(PurRank,PurItem,$B255),PurRank,0)),$H255),IF(($G255+SUMIFS(PurQty,PurItem,$B255))=0,$H255,($G255*$H255+SUMIFS(PurTotal,PurItem,$B255))/($G255+SUMIFS(PurQty,PurItem,$B255)))))</f>
        <v>9.7799999999999994</v>
      </c>
      <c r="J255" s="37">
        <v>15</v>
      </c>
      <c r="K255" s="18">
        <f t="shared" si="24"/>
        <v>5.2200000000000006</v>
      </c>
      <c r="L255" s="19">
        <f t="shared" si="25"/>
        <v>0.34800000000000003</v>
      </c>
      <c r="M255" s="19">
        <f t="shared" si="26"/>
        <v>0.5337423312883437</v>
      </c>
      <c r="N255" s="20">
        <f t="shared" si="27"/>
        <v>0</v>
      </c>
      <c r="O255" s="18">
        <f t="shared" si="28"/>
        <v>0</v>
      </c>
      <c r="P255" s="18">
        <f t="shared" si="29"/>
        <v>0</v>
      </c>
      <c r="Q255" s="21" t="str">
        <f t="shared" si="30"/>
        <v>REORDER</v>
      </c>
      <c r="R255" s="22" t="e">
        <f ca="1">IF($B255="","",IF(_xlfn.MAXIFS(PurDate,PurItem,$B255)=0,"",_xlfn.MAXIFS(PurDate,PurItem,$B255)))</f>
        <v>#NAME?</v>
      </c>
      <c r="S255" s="20">
        <f t="shared" si="31"/>
        <v>0</v>
      </c>
      <c r="U255" s="36"/>
    </row>
    <row r="256" spans="1:21" x14ac:dyDescent="0.25">
      <c r="A256" s="15" t="s">
        <v>601</v>
      </c>
      <c r="B256" s="15" t="s">
        <v>602</v>
      </c>
      <c r="C256" s="15" t="s">
        <v>101</v>
      </c>
      <c r="D256" s="15" t="s">
        <v>93</v>
      </c>
      <c r="E256" s="15" t="s">
        <v>601</v>
      </c>
      <c r="F256" s="16">
        <v>10</v>
      </c>
      <c r="G256" s="16">
        <v>0</v>
      </c>
      <c r="H256" s="17">
        <v>0.65249999999999997</v>
      </c>
      <c r="I256" s="18">
        <f>IF($B256="","",IF(CostMethod="Last Cost",IFERROR(INDEX(PurCost,MATCH(_xlfn.MAXIFS(PurRank,PurItem,$B256),PurRank,0)),$H256),IF(($G256+SUMIFS(PurQty,PurItem,$B256))=0,$H256,($G256*$H256+SUMIFS(PurTotal,PurItem,$B256))/($G256+SUMIFS(PurQty,PurItem,$B256)))))</f>
        <v>0.65249999999999997</v>
      </c>
      <c r="J256" s="37">
        <v>1</v>
      </c>
      <c r="K256" s="18">
        <f t="shared" si="24"/>
        <v>0.34750000000000003</v>
      </c>
      <c r="L256" s="19">
        <f t="shared" si="25"/>
        <v>0.34750000000000003</v>
      </c>
      <c r="M256" s="19">
        <f t="shared" si="26"/>
        <v>0.53256704980842917</v>
      </c>
      <c r="N256" s="20">
        <f t="shared" si="27"/>
        <v>8</v>
      </c>
      <c r="O256" s="18">
        <f t="shared" si="28"/>
        <v>5.22</v>
      </c>
      <c r="P256" s="18">
        <f t="shared" si="29"/>
        <v>8</v>
      </c>
      <c r="Q256" s="21" t="str">
        <f t="shared" si="30"/>
        <v>REORDER</v>
      </c>
      <c r="R256" s="22" t="e">
        <f ca="1">IF($B256="","",IF(_xlfn.MAXIFS(PurDate,PurItem,$B256)=0,"",_xlfn.MAXIFS(PurDate,PurItem,$B256)))</f>
        <v>#NAME?</v>
      </c>
      <c r="S256" s="20">
        <f t="shared" si="31"/>
        <v>0</v>
      </c>
      <c r="U256" s="36"/>
    </row>
    <row r="257" spans="1:21" x14ac:dyDescent="0.25">
      <c r="A257" s="15" t="s">
        <v>603</v>
      </c>
      <c r="B257" s="15" t="s">
        <v>604</v>
      </c>
      <c r="C257" s="15" t="s">
        <v>101</v>
      </c>
      <c r="D257" s="15" t="s">
        <v>93</v>
      </c>
      <c r="E257" s="15" t="s">
        <v>603</v>
      </c>
      <c r="F257" s="16">
        <v>10</v>
      </c>
      <c r="G257" s="16">
        <v>0</v>
      </c>
      <c r="H257" s="17">
        <v>0.65249999999999997</v>
      </c>
      <c r="I257" s="18">
        <f>IF($B257="","",IF(CostMethod="Last Cost",IFERROR(INDEX(PurCost,MATCH(_xlfn.MAXIFS(PurRank,PurItem,$B257),PurRank,0)),$H257),IF(($G257+SUMIFS(PurQty,PurItem,$B257))=0,$H257,($G257*$H257+SUMIFS(PurTotal,PurItem,$B257))/($G257+SUMIFS(PurQty,PurItem,$B257)))))</f>
        <v>0.65249999999999997</v>
      </c>
      <c r="J257" s="37">
        <v>1</v>
      </c>
      <c r="K257" s="18">
        <f t="shared" si="24"/>
        <v>0.34750000000000003</v>
      </c>
      <c r="L257" s="19">
        <f t="shared" si="25"/>
        <v>0.34750000000000003</v>
      </c>
      <c r="M257" s="19">
        <f t="shared" si="26"/>
        <v>0.53256704980842917</v>
      </c>
      <c r="N257" s="20">
        <f t="shared" si="27"/>
        <v>1451</v>
      </c>
      <c r="O257" s="18">
        <f t="shared" si="28"/>
        <v>946.77749999999992</v>
      </c>
      <c r="P257" s="18">
        <f t="shared" si="29"/>
        <v>1451</v>
      </c>
      <c r="Q257" s="21" t="str">
        <f t="shared" si="30"/>
        <v>OK</v>
      </c>
      <c r="R257" s="22" t="e">
        <f ca="1">IF($B257="","",IF(_xlfn.MAXIFS(PurDate,PurItem,$B257)=0,"",_xlfn.MAXIFS(PurDate,PurItem,$B257)))</f>
        <v>#NAME?</v>
      </c>
      <c r="S257" s="20">
        <f t="shared" si="31"/>
        <v>0</v>
      </c>
      <c r="U257" s="36"/>
    </row>
    <row r="258" spans="1:21" x14ac:dyDescent="0.25">
      <c r="A258" s="15" t="s">
        <v>605</v>
      </c>
      <c r="B258" s="15" t="s">
        <v>606</v>
      </c>
      <c r="C258" s="15" t="s">
        <v>92</v>
      </c>
      <c r="D258" s="15" t="s">
        <v>93</v>
      </c>
      <c r="E258" s="15" t="s">
        <v>605</v>
      </c>
      <c r="F258" s="16">
        <v>10</v>
      </c>
      <c r="G258" s="16">
        <v>0</v>
      </c>
      <c r="H258" s="17">
        <v>45.652500000000003</v>
      </c>
      <c r="I258" s="18">
        <f>IF($B258="","",IF(CostMethod="Last Cost",IFERROR(INDEX(PurCost,MATCH(_xlfn.MAXIFS(PurRank,PurItem,$B258),PurRank,0)),$H258),IF(($G258+SUMIFS(PurQty,PurItem,$B258))=0,$H258,($G258*$H258+SUMIFS(PurTotal,PurItem,$B258))/($G258+SUMIFS(PurQty,PurItem,$B258)))))</f>
        <v>45.652500000000003</v>
      </c>
      <c r="J258" s="37">
        <v>70</v>
      </c>
      <c r="K258" s="18">
        <f t="shared" si="24"/>
        <v>24.347499999999997</v>
      </c>
      <c r="L258" s="19">
        <f t="shared" si="25"/>
        <v>0.3478214285714285</v>
      </c>
      <c r="M258" s="19">
        <f t="shared" si="26"/>
        <v>0.53332238103061158</v>
      </c>
      <c r="N258" s="20">
        <f t="shared" si="27"/>
        <v>0</v>
      </c>
      <c r="O258" s="18">
        <f t="shared" si="28"/>
        <v>0</v>
      </c>
      <c r="P258" s="18">
        <f t="shared" si="29"/>
        <v>0</v>
      </c>
      <c r="Q258" s="21" t="str">
        <f t="shared" si="30"/>
        <v>REORDER</v>
      </c>
      <c r="R258" s="22" t="e">
        <f ca="1">IF($B258="","",IF(_xlfn.MAXIFS(PurDate,PurItem,$B258)=0,"",_xlfn.MAXIFS(PurDate,PurItem,$B258)))</f>
        <v>#NAME?</v>
      </c>
      <c r="S258" s="20">
        <f t="shared" si="31"/>
        <v>0</v>
      </c>
      <c r="U258" s="36"/>
    </row>
    <row r="259" spans="1:21" x14ac:dyDescent="0.25">
      <c r="A259" s="15" t="s">
        <v>607</v>
      </c>
      <c r="B259" s="15" t="s">
        <v>608</v>
      </c>
      <c r="C259" s="15" t="s">
        <v>101</v>
      </c>
      <c r="D259" s="15" t="s">
        <v>93</v>
      </c>
      <c r="E259" s="15" t="s">
        <v>607</v>
      </c>
      <c r="F259" s="16">
        <v>10</v>
      </c>
      <c r="G259" s="16">
        <v>0</v>
      </c>
      <c r="H259" s="17">
        <v>6.5250000000000004</v>
      </c>
      <c r="I259" s="18">
        <f>IF($B259="","",IF(CostMethod="Last Cost",IFERROR(INDEX(PurCost,MATCH(_xlfn.MAXIFS(PurRank,PurItem,$B259),PurRank,0)),$H259),IF(($G259+SUMIFS(PurQty,PurItem,$B259))=0,$H259,($G259*$H259+SUMIFS(PurTotal,PurItem,$B259))/($G259+SUMIFS(PurQty,PurItem,$B259)))))</f>
        <v>6.5250000000000004</v>
      </c>
      <c r="J259" s="37">
        <v>10</v>
      </c>
      <c r="K259" s="18">
        <f t="shared" si="24"/>
        <v>3.4749999999999996</v>
      </c>
      <c r="L259" s="19">
        <f t="shared" si="25"/>
        <v>0.34749999999999998</v>
      </c>
      <c r="M259" s="19">
        <f t="shared" si="26"/>
        <v>0.53256704980842906</v>
      </c>
      <c r="N259" s="20">
        <f t="shared" si="27"/>
        <v>-5</v>
      </c>
      <c r="O259" s="18">
        <f t="shared" si="28"/>
        <v>-32.625</v>
      </c>
      <c r="P259" s="18">
        <f t="shared" si="29"/>
        <v>-50</v>
      </c>
      <c r="Q259" s="21" t="str">
        <f t="shared" si="30"/>
        <v>NEGATIVE</v>
      </c>
      <c r="R259" s="22" t="e">
        <f ca="1">IF($B259="","",IF(_xlfn.MAXIFS(PurDate,PurItem,$B259)=0,"",_xlfn.MAXIFS(PurDate,PurItem,$B259)))</f>
        <v>#NAME?</v>
      </c>
      <c r="S259" s="20">
        <f t="shared" si="31"/>
        <v>0</v>
      </c>
      <c r="U259" s="36"/>
    </row>
    <row r="260" spans="1:21" x14ac:dyDescent="0.25">
      <c r="A260" s="15" t="s">
        <v>609</v>
      </c>
      <c r="B260" s="15" t="s">
        <v>610</v>
      </c>
      <c r="C260" s="15" t="s">
        <v>96</v>
      </c>
      <c r="D260" s="15" t="s">
        <v>93</v>
      </c>
      <c r="E260" s="15" t="s">
        <v>609</v>
      </c>
      <c r="F260" s="16">
        <v>10</v>
      </c>
      <c r="G260" s="16">
        <v>0</v>
      </c>
      <c r="H260" s="17">
        <v>13.0425</v>
      </c>
      <c r="I260" s="18">
        <f>IF($B260="","",IF(CostMethod="Last Cost",IFERROR(INDEX(PurCost,MATCH(_xlfn.MAXIFS(PurRank,PurItem,$B260),PurRank,0)),$H260),IF(($G260+SUMIFS(PurQty,PurItem,$B260))=0,$H260,($G260*$H260+SUMIFS(PurTotal,PurItem,$B260))/($G260+SUMIFS(PurQty,PurItem,$B260)))))</f>
        <v>13.0425</v>
      </c>
      <c r="J260" s="37">
        <v>20</v>
      </c>
      <c r="K260" s="18">
        <f t="shared" si="24"/>
        <v>6.9574999999999996</v>
      </c>
      <c r="L260" s="19">
        <f t="shared" si="25"/>
        <v>0.34787499999999999</v>
      </c>
      <c r="M260" s="19">
        <f t="shared" si="26"/>
        <v>0.53344834195898017</v>
      </c>
      <c r="N260" s="20">
        <f t="shared" si="27"/>
        <v>0</v>
      </c>
      <c r="O260" s="18">
        <f t="shared" si="28"/>
        <v>0</v>
      </c>
      <c r="P260" s="18">
        <f t="shared" si="29"/>
        <v>0</v>
      </c>
      <c r="Q260" s="21" t="str">
        <f t="shared" si="30"/>
        <v>REORDER</v>
      </c>
      <c r="R260" s="22" t="e">
        <f ca="1">IF($B260="","",IF(_xlfn.MAXIFS(PurDate,PurItem,$B260)=0,"",_xlfn.MAXIFS(PurDate,PurItem,$B260)))</f>
        <v>#NAME?</v>
      </c>
      <c r="S260" s="20">
        <f t="shared" si="31"/>
        <v>0</v>
      </c>
      <c r="U260" s="36"/>
    </row>
    <row r="261" spans="1:21" x14ac:dyDescent="0.25">
      <c r="A261" s="15" t="s">
        <v>611</v>
      </c>
      <c r="B261" s="15" t="s">
        <v>612</v>
      </c>
      <c r="C261" s="15" t="s">
        <v>96</v>
      </c>
      <c r="D261" s="15" t="s">
        <v>93</v>
      </c>
      <c r="E261" s="15" t="s">
        <v>611</v>
      </c>
      <c r="F261" s="16">
        <v>10</v>
      </c>
      <c r="G261" s="16">
        <v>0</v>
      </c>
      <c r="H261" s="17">
        <v>13.0425</v>
      </c>
      <c r="I261" s="18">
        <f>IF($B261="","",IF(CostMethod="Last Cost",IFERROR(INDEX(PurCost,MATCH(_xlfn.MAXIFS(PurRank,PurItem,$B261),PurRank,0)),$H261),IF(($G261+SUMIFS(PurQty,PurItem,$B261))=0,$H261,($G261*$H261+SUMIFS(PurTotal,PurItem,$B261))/($G261+SUMIFS(PurQty,PurItem,$B261)))))</f>
        <v>13.0425</v>
      </c>
      <c r="J261" s="37">
        <v>20</v>
      </c>
      <c r="K261" s="18">
        <f t="shared" ref="K261:K324" si="32">IF(OR($B261="",$J261=""),"",$J261-$I261)</f>
        <v>6.9574999999999996</v>
      </c>
      <c r="L261" s="19">
        <f t="shared" ref="L261:L324" si="33">IF(OR($K261="",$J261=0,$J261=""),"",$K261/$J261)</f>
        <v>0.34787499999999999</v>
      </c>
      <c r="M261" s="19">
        <f t="shared" ref="M261:M324" si="34">IF(OR($K261="",$I261=0,$I261=""),"",$K261/$I261)</f>
        <v>0.53344834195898017</v>
      </c>
      <c r="N261" s="20">
        <f t="shared" ref="N261:N324" si="35">IF($B261="","",$G261+SUMIFS(PurQty,PurItem,$B261)-SUMIFS(SalQty,SalItem,$B261)-SUMIFS(WoQty,WoItem,$B261)+SUMIFS(AdjQty,AdjItem,$B261)+SUMIFS(LinVarQty,LinItem,$B261,LinPosted,"YES"))</f>
        <v>0</v>
      </c>
      <c r="O261" s="18">
        <f t="shared" ref="O261:O324" si="36">IF($B261="","",$N261*$I261)</f>
        <v>0</v>
      </c>
      <c r="P261" s="18">
        <f t="shared" ref="P261:P324" si="37">IF(OR($B261="",$J261=""),"",$N261*$J261)</f>
        <v>0</v>
      </c>
      <c r="Q261" s="21" t="str">
        <f t="shared" ref="Q261:Q324" si="38">IF($B261="","",IF($N261&lt;0,"NEGATIVE",IF($N261&lt;=$F261,"REORDER","OK")))</f>
        <v>REORDER</v>
      </c>
      <c r="R261" s="22" t="e">
        <f ca="1">IF($B261="","",IF(_xlfn.MAXIFS(PurDate,PurItem,$B261)=0,"",_xlfn.MAXIFS(PurDate,PurItem,$B261)))</f>
        <v>#NAME?</v>
      </c>
      <c r="S261" s="20">
        <f t="shared" ref="S261:S324" si="39">IF($B261="","",SUMIFS(PurQty,PurItem,$B261))</f>
        <v>0</v>
      </c>
      <c r="U261" s="36"/>
    </row>
    <row r="262" spans="1:21" x14ac:dyDescent="0.25">
      <c r="A262" s="15" t="s">
        <v>613</v>
      </c>
      <c r="B262" s="15" t="s">
        <v>614</v>
      </c>
      <c r="C262" s="15" t="s">
        <v>96</v>
      </c>
      <c r="D262" s="15" t="s">
        <v>93</v>
      </c>
      <c r="E262" s="15" t="s">
        <v>613</v>
      </c>
      <c r="F262" s="16">
        <v>10</v>
      </c>
      <c r="G262" s="16">
        <v>0</v>
      </c>
      <c r="H262" s="17">
        <v>13.0425</v>
      </c>
      <c r="I262" s="18">
        <f>IF($B262="","",IF(CostMethod="Last Cost",IFERROR(INDEX(PurCost,MATCH(_xlfn.MAXIFS(PurRank,PurItem,$B262),PurRank,0)),$H262),IF(($G262+SUMIFS(PurQty,PurItem,$B262))=0,$H262,($G262*$H262+SUMIFS(PurTotal,PurItem,$B262))/($G262+SUMIFS(PurQty,PurItem,$B262)))))</f>
        <v>13.0425</v>
      </c>
      <c r="J262" s="37">
        <v>20</v>
      </c>
      <c r="K262" s="18">
        <f t="shared" si="32"/>
        <v>6.9574999999999996</v>
      </c>
      <c r="L262" s="19">
        <f t="shared" si="33"/>
        <v>0.34787499999999999</v>
      </c>
      <c r="M262" s="19">
        <f t="shared" si="34"/>
        <v>0.53344834195898017</v>
      </c>
      <c r="N262" s="20">
        <f t="shared" si="35"/>
        <v>0</v>
      </c>
      <c r="O262" s="18">
        <f t="shared" si="36"/>
        <v>0</v>
      </c>
      <c r="P262" s="18">
        <f t="shared" si="37"/>
        <v>0</v>
      </c>
      <c r="Q262" s="21" t="str">
        <f t="shared" si="38"/>
        <v>REORDER</v>
      </c>
      <c r="R262" s="22" t="e">
        <f ca="1">IF($B262="","",IF(_xlfn.MAXIFS(PurDate,PurItem,$B262)=0,"",_xlfn.MAXIFS(PurDate,PurItem,$B262)))</f>
        <v>#NAME?</v>
      </c>
      <c r="S262" s="20">
        <f t="shared" si="39"/>
        <v>0</v>
      </c>
      <c r="U262" s="36"/>
    </row>
    <row r="263" spans="1:21" x14ac:dyDescent="0.25">
      <c r="A263" s="15" t="s">
        <v>615</v>
      </c>
      <c r="B263" s="15" t="s">
        <v>616</v>
      </c>
      <c r="C263" s="15" t="s">
        <v>96</v>
      </c>
      <c r="D263" s="15" t="s">
        <v>93</v>
      </c>
      <c r="E263" s="15" t="s">
        <v>615</v>
      </c>
      <c r="F263" s="16">
        <v>10</v>
      </c>
      <c r="G263" s="16">
        <v>0</v>
      </c>
      <c r="H263" s="17">
        <v>13.0425</v>
      </c>
      <c r="I263" s="18">
        <f>IF($B263="","",IF(CostMethod="Last Cost",IFERROR(INDEX(PurCost,MATCH(_xlfn.MAXIFS(PurRank,PurItem,$B263),PurRank,0)),$H263),IF(($G263+SUMIFS(PurQty,PurItem,$B263))=0,$H263,($G263*$H263+SUMIFS(PurTotal,PurItem,$B263))/($G263+SUMIFS(PurQty,PurItem,$B263)))))</f>
        <v>13.0425</v>
      </c>
      <c r="J263" s="37">
        <v>20</v>
      </c>
      <c r="K263" s="18">
        <f t="shared" si="32"/>
        <v>6.9574999999999996</v>
      </c>
      <c r="L263" s="19">
        <f t="shared" si="33"/>
        <v>0.34787499999999999</v>
      </c>
      <c r="M263" s="19">
        <f t="shared" si="34"/>
        <v>0.53344834195898017</v>
      </c>
      <c r="N263" s="20">
        <f t="shared" si="35"/>
        <v>0</v>
      </c>
      <c r="O263" s="18">
        <f t="shared" si="36"/>
        <v>0</v>
      </c>
      <c r="P263" s="18">
        <f t="shared" si="37"/>
        <v>0</v>
      </c>
      <c r="Q263" s="21" t="str">
        <f t="shared" si="38"/>
        <v>REORDER</v>
      </c>
      <c r="R263" s="22" t="e">
        <f ca="1">IF($B263="","",IF(_xlfn.MAXIFS(PurDate,PurItem,$B263)=0,"",_xlfn.MAXIFS(PurDate,PurItem,$B263)))</f>
        <v>#NAME?</v>
      </c>
      <c r="S263" s="20">
        <f t="shared" si="39"/>
        <v>0</v>
      </c>
      <c r="U263" s="36"/>
    </row>
    <row r="264" spans="1:21" x14ac:dyDescent="0.25">
      <c r="A264" s="15" t="s">
        <v>617</v>
      </c>
      <c r="B264" s="15" t="s">
        <v>618</v>
      </c>
      <c r="C264" s="15" t="s">
        <v>96</v>
      </c>
      <c r="D264" s="15" t="s">
        <v>93</v>
      </c>
      <c r="E264" s="15" t="s">
        <v>617</v>
      </c>
      <c r="F264" s="16">
        <v>10</v>
      </c>
      <c r="G264" s="16">
        <v>0</v>
      </c>
      <c r="H264" s="17">
        <v>13.0425</v>
      </c>
      <c r="I264" s="18">
        <f>IF($B264="","",IF(CostMethod="Last Cost",IFERROR(INDEX(PurCost,MATCH(_xlfn.MAXIFS(PurRank,PurItem,$B264),PurRank,0)),$H264),IF(($G264+SUMIFS(PurQty,PurItem,$B264))=0,$H264,($G264*$H264+SUMIFS(PurTotal,PurItem,$B264))/($G264+SUMIFS(PurQty,PurItem,$B264)))))</f>
        <v>13.0425</v>
      </c>
      <c r="J264" s="37">
        <v>20</v>
      </c>
      <c r="K264" s="18">
        <f t="shared" si="32"/>
        <v>6.9574999999999996</v>
      </c>
      <c r="L264" s="19">
        <f t="shared" si="33"/>
        <v>0.34787499999999999</v>
      </c>
      <c r="M264" s="19">
        <f t="shared" si="34"/>
        <v>0.53344834195898017</v>
      </c>
      <c r="N264" s="20">
        <f t="shared" si="35"/>
        <v>0</v>
      </c>
      <c r="O264" s="18">
        <f t="shared" si="36"/>
        <v>0</v>
      </c>
      <c r="P264" s="18">
        <f t="shared" si="37"/>
        <v>0</v>
      </c>
      <c r="Q264" s="21" t="str">
        <f t="shared" si="38"/>
        <v>REORDER</v>
      </c>
      <c r="R264" s="22" t="e">
        <f ca="1">IF($B264="","",IF(_xlfn.MAXIFS(PurDate,PurItem,$B264)=0,"",_xlfn.MAXIFS(PurDate,PurItem,$B264)))</f>
        <v>#NAME?</v>
      </c>
      <c r="S264" s="20">
        <f t="shared" si="39"/>
        <v>0</v>
      </c>
      <c r="U264" s="36"/>
    </row>
    <row r="265" spans="1:21" x14ac:dyDescent="0.25">
      <c r="A265" s="15" t="s">
        <v>619</v>
      </c>
      <c r="B265" s="15" t="s">
        <v>620</v>
      </c>
      <c r="C265" s="15" t="s">
        <v>96</v>
      </c>
      <c r="D265" s="15" t="s">
        <v>93</v>
      </c>
      <c r="E265" s="15" t="s">
        <v>619</v>
      </c>
      <c r="F265" s="16">
        <v>10</v>
      </c>
      <c r="G265" s="16">
        <v>0</v>
      </c>
      <c r="H265" s="17">
        <v>13.0425</v>
      </c>
      <c r="I265" s="18">
        <f>IF($B265="","",IF(CostMethod="Last Cost",IFERROR(INDEX(PurCost,MATCH(_xlfn.MAXIFS(PurRank,PurItem,$B265),PurRank,0)),$H265),IF(($G265+SUMIFS(PurQty,PurItem,$B265))=0,$H265,($G265*$H265+SUMIFS(PurTotal,PurItem,$B265))/($G265+SUMIFS(PurQty,PurItem,$B265)))))</f>
        <v>13.0425</v>
      </c>
      <c r="J265" s="37">
        <v>20</v>
      </c>
      <c r="K265" s="18">
        <f t="shared" si="32"/>
        <v>6.9574999999999996</v>
      </c>
      <c r="L265" s="19">
        <f t="shared" si="33"/>
        <v>0.34787499999999999</v>
      </c>
      <c r="M265" s="19">
        <f t="shared" si="34"/>
        <v>0.53344834195898017</v>
      </c>
      <c r="N265" s="20">
        <f t="shared" si="35"/>
        <v>0</v>
      </c>
      <c r="O265" s="18">
        <f t="shared" si="36"/>
        <v>0</v>
      </c>
      <c r="P265" s="18">
        <f t="shared" si="37"/>
        <v>0</v>
      </c>
      <c r="Q265" s="21" t="str">
        <f t="shared" si="38"/>
        <v>REORDER</v>
      </c>
      <c r="R265" s="22" t="e">
        <f ca="1">IF($B265="","",IF(_xlfn.MAXIFS(PurDate,PurItem,$B265)=0,"",_xlfn.MAXIFS(PurDate,PurItem,$B265)))</f>
        <v>#NAME?</v>
      </c>
      <c r="S265" s="20">
        <f t="shared" si="39"/>
        <v>0</v>
      </c>
      <c r="U265" s="36"/>
    </row>
    <row r="266" spans="1:21" x14ac:dyDescent="0.25">
      <c r="A266" s="15" t="s">
        <v>621</v>
      </c>
      <c r="B266" s="15" t="s">
        <v>622</v>
      </c>
      <c r="C266" s="15" t="s">
        <v>196</v>
      </c>
      <c r="D266" s="15" t="s">
        <v>93</v>
      </c>
      <c r="E266" s="15" t="s">
        <v>621</v>
      </c>
      <c r="F266" s="16">
        <v>10</v>
      </c>
      <c r="G266" s="16">
        <v>0</v>
      </c>
      <c r="H266" s="17">
        <v>9.7799999999999994</v>
      </c>
      <c r="I266" s="18">
        <f>IF($B266="","",IF(CostMethod="Last Cost",IFERROR(INDEX(PurCost,MATCH(_xlfn.MAXIFS(PurRank,PurItem,$B266),PurRank,0)),$H266),IF(($G266+SUMIFS(PurQty,PurItem,$B266))=0,$H266,($G266*$H266+SUMIFS(PurTotal,PurItem,$B266))/($G266+SUMIFS(PurQty,PurItem,$B266)))))</f>
        <v>9.7799999999999994</v>
      </c>
      <c r="J266" s="37">
        <v>15</v>
      </c>
      <c r="K266" s="18">
        <f t="shared" si="32"/>
        <v>5.2200000000000006</v>
      </c>
      <c r="L266" s="19">
        <f t="shared" si="33"/>
        <v>0.34800000000000003</v>
      </c>
      <c r="M266" s="19">
        <f t="shared" si="34"/>
        <v>0.5337423312883437</v>
      </c>
      <c r="N266" s="20">
        <f t="shared" si="35"/>
        <v>0</v>
      </c>
      <c r="O266" s="18">
        <f t="shared" si="36"/>
        <v>0</v>
      </c>
      <c r="P266" s="18">
        <f t="shared" si="37"/>
        <v>0</v>
      </c>
      <c r="Q266" s="21" t="str">
        <f t="shared" si="38"/>
        <v>REORDER</v>
      </c>
      <c r="R266" s="22" t="e">
        <f ca="1">IF($B266="","",IF(_xlfn.MAXIFS(PurDate,PurItem,$B266)=0,"",_xlfn.MAXIFS(PurDate,PurItem,$B266)))</f>
        <v>#NAME?</v>
      </c>
      <c r="S266" s="20">
        <f t="shared" si="39"/>
        <v>0</v>
      </c>
      <c r="U266" s="36"/>
    </row>
    <row r="267" spans="1:21" x14ac:dyDescent="0.25">
      <c r="A267" s="15" t="s">
        <v>623</v>
      </c>
      <c r="B267" s="15" t="s">
        <v>624</v>
      </c>
      <c r="C267" s="15" t="s">
        <v>625</v>
      </c>
      <c r="D267" s="15" t="s">
        <v>93</v>
      </c>
      <c r="E267" s="15" t="s">
        <v>623</v>
      </c>
      <c r="F267" s="16">
        <v>10</v>
      </c>
      <c r="G267" s="16">
        <v>0</v>
      </c>
      <c r="H267" s="17">
        <v>97.822500000000005</v>
      </c>
      <c r="I267" s="18">
        <f>IF($B267="","",IF(CostMethod="Last Cost",IFERROR(INDEX(PurCost,MATCH(_xlfn.MAXIFS(PurRank,PurItem,$B267),PurRank,0)),$H267),IF(($G267+SUMIFS(PurQty,PurItem,$B267))=0,$H267,($G267*$H267+SUMIFS(PurTotal,PurItem,$B267))/($G267+SUMIFS(PurQty,PurItem,$B267)))))</f>
        <v>97.822500000000005</v>
      </c>
      <c r="J267" s="37">
        <v>105</v>
      </c>
      <c r="K267" s="18">
        <f t="shared" si="32"/>
        <v>7.1774999999999949</v>
      </c>
      <c r="L267" s="19">
        <f t="shared" si="33"/>
        <v>6.8357142857142811E-2</v>
      </c>
      <c r="M267" s="19">
        <f t="shared" si="34"/>
        <v>7.3372690331978782E-2</v>
      </c>
      <c r="N267" s="20">
        <f t="shared" si="35"/>
        <v>0</v>
      </c>
      <c r="O267" s="18">
        <f t="shared" si="36"/>
        <v>0</v>
      </c>
      <c r="P267" s="18">
        <f t="shared" si="37"/>
        <v>0</v>
      </c>
      <c r="Q267" s="21" t="str">
        <f t="shared" si="38"/>
        <v>REORDER</v>
      </c>
      <c r="R267" s="22" t="e">
        <f ca="1">IF($B267="","",IF(_xlfn.MAXIFS(PurDate,PurItem,$B267)=0,"",_xlfn.MAXIFS(PurDate,PurItem,$B267)))</f>
        <v>#NAME?</v>
      </c>
      <c r="S267" s="20">
        <f t="shared" si="39"/>
        <v>0</v>
      </c>
      <c r="U267" s="36"/>
    </row>
    <row r="268" spans="1:21" x14ac:dyDescent="0.25">
      <c r="A268" s="15" t="s">
        <v>626</v>
      </c>
      <c r="B268" s="15" t="s">
        <v>627</v>
      </c>
      <c r="C268" s="15" t="s">
        <v>110</v>
      </c>
      <c r="D268" s="15" t="s">
        <v>93</v>
      </c>
      <c r="E268" s="15" t="s">
        <v>626</v>
      </c>
      <c r="F268" s="16">
        <v>10</v>
      </c>
      <c r="G268" s="16">
        <v>0</v>
      </c>
      <c r="H268" s="17">
        <v>67.5</v>
      </c>
      <c r="I268" s="18">
        <f>IF($B268="","",IF(CostMethod="Last Cost",IFERROR(INDEX(PurCost,MATCH(_xlfn.MAXIFS(PurRank,PurItem,$B268),PurRank,0)),$H268),IF(($G268+SUMIFS(PurQty,PurItem,$B268))=0,$H268,($G268*$H268+SUMIFS(PurTotal,PurItem,$B268))/($G268+SUMIFS(PurQty,PurItem,$B268)))))</f>
        <v>67.5</v>
      </c>
      <c r="J268" s="37">
        <v>90</v>
      </c>
      <c r="K268" s="18">
        <f t="shared" si="32"/>
        <v>22.5</v>
      </c>
      <c r="L268" s="19">
        <f t="shared" si="33"/>
        <v>0.25</v>
      </c>
      <c r="M268" s="19">
        <f t="shared" si="34"/>
        <v>0.33333333333333331</v>
      </c>
      <c r="N268" s="20">
        <f t="shared" si="35"/>
        <v>1</v>
      </c>
      <c r="O268" s="18">
        <f t="shared" si="36"/>
        <v>67.5</v>
      </c>
      <c r="P268" s="18">
        <f t="shared" si="37"/>
        <v>90</v>
      </c>
      <c r="Q268" s="21" t="str">
        <f t="shared" si="38"/>
        <v>REORDER</v>
      </c>
      <c r="R268" s="22" t="e">
        <f ca="1">IF($B268="","",IF(_xlfn.MAXIFS(PurDate,PurItem,$B268)=0,"",_xlfn.MAXIFS(PurDate,PurItem,$B268)))</f>
        <v>#NAME?</v>
      </c>
      <c r="S268" s="20">
        <f t="shared" si="39"/>
        <v>0</v>
      </c>
      <c r="U268" s="36"/>
    </row>
    <row r="269" spans="1:21" x14ac:dyDescent="0.25">
      <c r="A269" s="15" t="s">
        <v>628</v>
      </c>
      <c r="B269" s="15" t="s">
        <v>629</v>
      </c>
      <c r="C269" s="15" t="s">
        <v>96</v>
      </c>
      <c r="D269" s="15" t="s">
        <v>93</v>
      </c>
      <c r="E269" s="15" t="s">
        <v>628</v>
      </c>
      <c r="F269" s="16">
        <v>10</v>
      </c>
      <c r="G269" s="16">
        <v>0</v>
      </c>
      <c r="H269" s="17">
        <v>13.0425</v>
      </c>
      <c r="I269" s="18">
        <f>IF($B269="","",IF(CostMethod="Last Cost",IFERROR(INDEX(PurCost,MATCH(_xlfn.MAXIFS(PurRank,PurItem,$B269),PurRank,0)),$H269),IF(($G269+SUMIFS(PurQty,PurItem,$B269))=0,$H269,($G269*$H269+SUMIFS(PurTotal,PurItem,$B269))/($G269+SUMIFS(PurQty,PurItem,$B269)))))</f>
        <v>13.0425</v>
      </c>
      <c r="J269" s="37">
        <v>20</v>
      </c>
      <c r="K269" s="18">
        <f t="shared" si="32"/>
        <v>6.9574999999999996</v>
      </c>
      <c r="L269" s="19">
        <f t="shared" si="33"/>
        <v>0.34787499999999999</v>
      </c>
      <c r="M269" s="19">
        <f t="shared" si="34"/>
        <v>0.53344834195898017</v>
      </c>
      <c r="N269" s="20">
        <f t="shared" si="35"/>
        <v>0</v>
      </c>
      <c r="O269" s="18">
        <f t="shared" si="36"/>
        <v>0</v>
      </c>
      <c r="P269" s="18">
        <f t="shared" si="37"/>
        <v>0</v>
      </c>
      <c r="Q269" s="21" t="str">
        <f t="shared" si="38"/>
        <v>REORDER</v>
      </c>
      <c r="R269" s="22" t="e">
        <f ca="1">IF($B269="","",IF(_xlfn.MAXIFS(PurDate,PurItem,$B269)=0,"",_xlfn.MAXIFS(PurDate,PurItem,$B269)))</f>
        <v>#NAME?</v>
      </c>
      <c r="S269" s="20">
        <f t="shared" si="39"/>
        <v>0</v>
      </c>
      <c r="U269" s="36"/>
    </row>
    <row r="270" spans="1:21" x14ac:dyDescent="0.25">
      <c r="A270" s="15" t="s">
        <v>630</v>
      </c>
      <c r="B270" s="15" t="s">
        <v>631</v>
      </c>
      <c r="C270" s="15" t="s">
        <v>96</v>
      </c>
      <c r="D270" s="15" t="s">
        <v>93</v>
      </c>
      <c r="E270" s="15" t="s">
        <v>630</v>
      </c>
      <c r="F270" s="16">
        <v>10</v>
      </c>
      <c r="G270" s="16">
        <v>0</v>
      </c>
      <c r="H270" s="17">
        <v>16.237500000000001</v>
      </c>
      <c r="I270" s="18">
        <f>IF($B270="","",IF(CostMethod="Last Cost",IFERROR(INDEX(PurCost,MATCH(_xlfn.MAXIFS(PurRank,PurItem,$B270),PurRank,0)),$H270),IF(($G270+SUMIFS(PurQty,PurItem,$B270))=0,$H270,($G270*$H270+SUMIFS(PurTotal,PurItem,$B270))/($G270+SUMIFS(PurQty,PurItem,$B270)))))</f>
        <v>16.237500000000001</v>
      </c>
      <c r="J270" s="37">
        <v>25</v>
      </c>
      <c r="K270" s="18">
        <f t="shared" si="32"/>
        <v>8.7624999999999993</v>
      </c>
      <c r="L270" s="19">
        <f t="shared" si="33"/>
        <v>0.35049999999999998</v>
      </c>
      <c r="M270" s="19">
        <f t="shared" si="34"/>
        <v>0.53964588144726711</v>
      </c>
      <c r="N270" s="20">
        <f t="shared" si="35"/>
        <v>0</v>
      </c>
      <c r="O270" s="18">
        <f t="shared" si="36"/>
        <v>0</v>
      </c>
      <c r="P270" s="18">
        <f t="shared" si="37"/>
        <v>0</v>
      </c>
      <c r="Q270" s="21" t="str">
        <f t="shared" si="38"/>
        <v>REORDER</v>
      </c>
      <c r="R270" s="22" t="e">
        <f ca="1">IF($B270="","",IF(_xlfn.MAXIFS(PurDate,PurItem,$B270)=0,"",_xlfn.MAXIFS(PurDate,PurItem,$B270)))</f>
        <v>#NAME?</v>
      </c>
      <c r="S270" s="20">
        <f t="shared" si="39"/>
        <v>0</v>
      </c>
      <c r="U270" s="36"/>
    </row>
    <row r="271" spans="1:21" x14ac:dyDescent="0.25">
      <c r="A271" s="15" t="s">
        <v>632</v>
      </c>
      <c r="B271" s="15" t="s">
        <v>633</v>
      </c>
      <c r="C271" s="15" t="s">
        <v>122</v>
      </c>
      <c r="D271" s="15" t="s">
        <v>93</v>
      </c>
      <c r="E271" s="15" t="s">
        <v>632</v>
      </c>
      <c r="F271" s="16">
        <v>10</v>
      </c>
      <c r="G271" s="16">
        <v>0</v>
      </c>
      <c r="H271" s="17">
        <v>11.25</v>
      </c>
      <c r="I271" s="18">
        <f>IF($B271="","",IF(CostMethod="Last Cost",IFERROR(INDEX(PurCost,MATCH(_xlfn.MAXIFS(PurRank,PurItem,$B271),PurRank,0)),$H271),IF(($G271+SUMIFS(PurQty,PurItem,$B271))=0,$H271,($G271*$H271+SUMIFS(PurTotal,PurItem,$B271))/($G271+SUMIFS(PurQty,PurItem,$B271)))))</f>
        <v>11.25</v>
      </c>
      <c r="J271" s="37">
        <v>15</v>
      </c>
      <c r="K271" s="18">
        <f t="shared" si="32"/>
        <v>3.75</v>
      </c>
      <c r="L271" s="19">
        <f t="shared" si="33"/>
        <v>0.25</v>
      </c>
      <c r="M271" s="19">
        <f t="shared" si="34"/>
        <v>0.33333333333333331</v>
      </c>
      <c r="N271" s="20">
        <f t="shared" si="35"/>
        <v>0</v>
      </c>
      <c r="O271" s="18">
        <f t="shared" si="36"/>
        <v>0</v>
      </c>
      <c r="P271" s="18">
        <f t="shared" si="37"/>
        <v>0</v>
      </c>
      <c r="Q271" s="21" t="str">
        <f t="shared" si="38"/>
        <v>REORDER</v>
      </c>
      <c r="R271" s="22" t="e">
        <f ca="1">IF($B271="","",IF(_xlfn.MAXIFS(PurDate,PurItem,$B271)=0,"",_xlfn.MAXIFS(PurDate,PurItem,$B271)))</f>
        <v>#NAME?</v>
      </c>
      <c r="S271" s="20">
        <f t="shared" si="39"/>
        <v>0</v>
      </c>
      <c r="U271" s="36"/>
    </row>
    <row r="272" spans="1:21" x14ac:dyDescent="0.25">
      <c r="A272" s="15" t="s">
        <v>634</v>
      </c>
      <c r="B272" s="15" t="s">
        <v>635</v>
      </c>
      <c r="C272" s="15" t="s">
        <v>96</v>
      </c>
      <c r="D272" s="15" t="s">
        <v>93</v>
      </c>
      <c r="E272" s="15" t="s">
        <v>634</v>
      </c>
      <c r="F272" s="16">
        <v>10</v>
      </c>
      <c r="G272" s="16">
        <v>0</v>
      </c>
      <c r="H272" s="17">
        <v>15</v>
      </c>
      <c r="I272" s="18">
        <f>IF($B272="","",IF(CostMethod="Last Cost",IFERROR(INDEX(PurCost,MATCH(_xlfn.MAXIFS(PurRank,PurItem,$B272),PurRank,0)),$H272),IF(($G272+SUMIFS(PurQty,PurItem,$B272))=0,$H272,($G272*$H272+SUMIFS(PurTotal,PurItem,$B272))/($G272+SUMIFS(PurQty,PurItem,$B272)))))</f>
        <v>11.533333333333333</v>
      </c>
      <c r="J272" s="37">
        <v>20</v>
      </c>
      <c r="K272" s="18">
        <f t="shared" si="32"/>
        <v>8.4666666666666668</v>
      </c>
      <c r="L272" s="19">
        <f t="shared" si="33"/>
        <v>0.42333333333333334</v>
      </c>
      <c r="M272" s="19">
        <f t="shared" si="34"/>
        <v>0.73410404624277459</v>
      </c>
      <c r="N272" s="20">
        <f t="shared" si="35"/>
        <v>98</v>
      </c>
      <c r="O272" s="18">
        <f t="shared" si="36"/>
        <v>1130.2666666666667</v>
      </c>
      <c r="P272" s="18">
        <f t="shared" si="37"/>
        <v>1960</v>
      </c>
      <c r="Q272" s="21" t="str">
        <f t="shared" si="38"/>
        <v>OK</v>
      </c>
      <c r="R272" s="22" t="e">
        <f ca="1">IF($B272="","",IF(_xlfn.MAXIFS(PurDate,PurItem,$B272)=0,"",_xlfn.MAXIFS(PurDate,PurItem,$B272)))</f>
        <v>#NAME?</v>
      </c>
      <c r="S272" s="20">
        <f t="shared" si="39"/>
        <v>180</v>
      </c>
      <c r="U272" s="36"/>
    </row>
    <row r="273" spans="1:21" x14ac:dyDescent="0.25">
      <c r="A273" s="15" t="s">
        <v>636</v>
      </c>
      <c r="B273" s="15" t="s">
        <v>637</v>
      </c>
      <c r="C273" s="15" t="s">
        <v>122</v>
      </c>
      <c r="D273" s="15" t="s">
        <v>93</v>
      </c>
      <c r="E273" s="15" t="s">
        <v>636</v>
      </c>
      <c r="F273" s="16">
        <v>10</v>
      </c>
      <c r="G273" s="16">
        <v>0</v>
      </c>
      <c r="H273" s="17">
        <v>26.25</v>
      </c>
      <c r="I273" s="18">
        <f>IF($B273="","",IF(CostMethod="Last Cost",IFERROR(INDEX(PurCost,MATCH(_xlfn.MAXIFS(PurRank,PurItem,$B273),PurRank,0)),$H273),IF(($G273+SUMIFS(PurQty,PurItem,$B273))=0,$H273,($G273*$H273+SUMIFS(PurTotal,PurItem,$B273))/($G273+SUMIFS(PurQty,PurItem,$B273)))))</f>
        <v>26.25</v>
      </c>
      <c r="J273" s="37">
        <v>35</v>
      </c>
      <c r="K273" s="18">
        <f t="shared" si="32"/>
        <v>8.75</v>
      </c>
      <c r="L273" s="19">
        <f t="shared" si="33"/>
        <v>0.25</v>
      </c>
      <c r="M273" s="19">
        <f t="shared" si="34"/>
        <v>0.33333333333333331</v>
      </c>
      <c r="N273" s="20">
        <f t="shared" si="35"/>
        <v>0</v>
      </c>
      <c r="O273" s="18">
        <f t="shared" si="36"/>
        <v>0</v>
      </c>
      <c r="P273" s="18">
        <f t="shared" si="37"/>
        <v>0</v>
      </c>
      <c r="Q273" s="21" t="str">
        <f t="shared" si="38"/>
        <v>REORDER</v>
      </c>
      <c r="R273" s="22" t="e">
        <f ca="1">IF($B273="","",IF(_xlfn.MAXIFS(PurDate,PurItem,$B273)=0,"",_xlfn.MAXIFS(PurDate,PurItem,$B273)))</f>
        <v>#NAME?</v>
      </c>
      <c r="S273" s="20">
        <f t="shared" si="39"/>
        <v>0</v>
      </c>
      <c r="U273" s="36"/>
    </row>
    <row r="274" spans="1:21" x14ac:dyDescent="0.25">
      <c r="A274" s="15" t="s">
        <v>638</v>
      </c>
      <c r="B274" s="15" t="s">
        <v>639</v>
      </c>
      <c r="C274" s="15" t="s">
        <v>101</v>
      </c>
      <c r="D274" s="15" t="s">
        <v>93</v>
      </c>
      <c r="E274" s="15" t="s">
        <v>638</v>
      </c>
      <c r="F274" s="16">
        <v>10</v>
      </c>
      <c r="G274" s="16">
        <v>0</v>
      </c>
      <c r="H274" s="17">
        <v>9.7799999999999994</v>
      </c>
      <c r="I274" s="18">
        <f>IF($B274="","",IF(CostMethod="Last Cost",IFERROR(INDEX(PurCost,MATCH(_xlfn.MAXIFS(PurRank,PurItem,$B274),PurRank,0)),$H274),IF(($G274+SUMIFS(PurQty,PurItem,$B274))=0,$H274,($G274*$H274+SUMIFS(PurTotal,PurItem,$B274))/($G274+SUMIFS(PurQty,PurItem,$B274)))))</f>
        <v>9.7799999999999994</v>
      </c>
      <c r="J274" s="37">
        <v>15</v>
      </c>
      <c r="K274" s="18">
        <f t="shared" si="32"/>
        <v>5.2200000000000006</v>
      </c>
      <c r="L274" s="19">
        <f t="shared" si="33"/>
        <v>0.34800000000000003</v>
      </c>
      <c r="M274" s="19">
        <f t="shared" si="34"/>
        <v>0.5337423312883437</v>
      </c>
      <c r="N274" s="20">
        <f t="shared" si="35"/>
        <v>0</v>
      </c>
      <c r="O274" s="18">
        <f t="shared" si="36"/>
        <v>0</v>
      </c>
      <c r="P274" s="18">
        <f t="shared" si="37"/>
        <v>0</v>
      </c>
      <c r="Q274" s="21" t="str">
        <f t="shared" si="38"/>
        <v>REORDER</v>
      </c>
      <c r="R274" s="22" t="e">
        <f ca="1">IF($B274="","",IF(_xlfn.MAXIFS(PurDate,PurItem,$B274)=0,"",_xlfn.MAXIFS(PurDate,PurItem,$B274)))</f>
        <v>#NAME?</v>
      </c>
      <c r="S274" s="20">
        <f t="shared" si="39"/>
        <v>0</v>
      </c>
      <c r="U274" s="36"/>
    </row>
    <row r="275" spans="1:21" x14ac:dyDescent="0.25">
      <c r="A275" s="15" t="s">
        <v>640</v>
      </c>
      <c r="B275" s="15" t="s">
        <v>641</v>
      </c>
      <c r="C275" s="15" t="s">
        <v>101</v>
      </c>
      <c r="D275" s="15" t="s">
        <v>93</v>
      </c>
      <c r="E275" s="15" t="s">
        <v>640</v>
      </c>
      <c r="F275" s="16">
        <v>10</v>
      </c>
      <c r="G275" s="16">
        <v>0</v>
      </c>
      <c r="H275" s="17">
        <v>7.8224999999999998</v>
      </c>
      <c r="I275" s="18">
        <f>IF($B275="","",IF(CostMethod="Last Cost",IFERROR(INDEX(PurCost,MATCH(_xlfn.MAXIFS(PurRank,PurItem,$B275),PurRank,0)),$H275),IF(($G275+SUMIFS(PurQty,PurItem,$B275))=0,$H275,($G275*$H275+SUMIFS(PurTotal,PurItem,$B275))/($G275+SUMIFS(PurQty,PurItem,$B275)))))</f>
        <v>7.8224999999999998</v>
      </c>
      <c r="J275" s="37">
        <v>12</v>
      </c>
      <c r="K275" s="18">
        <f t="shared" si="32"/>
        <v>4.1775000000000002</v>
      </c>
      <c r="L275" s="19">
        <f t="shared" si="33"/>
        <v>0.34812500000000002</v>
      </c>
      <c r="M275" s="19">
        <f t="shared" si="34"/>
        <v>0.5340364333652925</v>
      </c>
      <c r="N275" s="20">
        <f t="shared" si="35"/>
        <v>0</v>
      </c>
      <c r="O275" s="18">
        <f t="shared" si="36"/>
        <v>0</v>
      </c>
      <c r="P275" s="18">
        <f t="shared" si="37"/>
        <v>0</v>
      </c>
      <c r="Q275" s="21" t="str">
        <f t="shared" si="38"/>
        <v>REORDER</v>
      </c>
      <c r="R275" s="22" t="e">
        <f ca="1">IF($B275="","",IF(_xlfn.MAXIFS(PurDate,PurItem,$B275)=0,"",_xlfn.MAXIFS(PurDate,PurItem,$B275)))</f>
        <v>#NAME?</v>
      </c>
      <c r="S275" s="20">
        <f t="shared" si="39"/>
        <v>0</v>
      </c>
      <c r="U275" s="36"/>
    </row>
    <row r="276" spans="1:21" x14ac:dyDescent="0.25">
      <c r="A276" s="15" t="s">
        <v>642</v>
      </c>
      <c r="B276" s="15" t="s">
        <v>643</v>
      </c>
      <c r="C276" s="15" t="s">
        <v>101</v>
      </c>
      <c r="D276" s="15" t="s">
        <v>93</v>
      </c>
      <c r="E276" s="15" t="s">
        <v>642</v>
      </c>
      <c r="F276" s="16">
        <v>10</v>
      </c>
      <c r="G276" s="16">
        <v>0</v>
      </c>
      <c r="H276" s="17">
        <v>13.0425</v>
      </c>
      <c r="I276" s="18">
        <f>IF($B276="","",IF(CostMethod="Last Cost",IFERROR(INDEX(PurCost,MATCH(_xlfn.MAXIFS(PurRank,PurItem,$B276),PurRank,0)),$H276),IF(($G276+SUMIFS(PurQty,PurItem,$B276))=0,$H276,($G276*$H276+SUMIFS(PurTotal,PurItem,$B276))/($G276+SUMIFS(PurQty,PurItem,$B276)))))</f>
        <v>13.0425</v>
      </c>
      <c r="J276" s="37">
        <v>20</v>
      </c>
      <c r="K276" s="18">
        <f t="shared" si="32"/>
        <v>6.9574999999999996</v>
      </c>
      <c r="L276" s="19">
        <f t="shared" si="33"/>
        <v>0.34787499999999999</v>
      </c>
      <c r="M276" s="19">
        <f t="shared" si="34"/>
        <v>0.53344834195898017</v>
      </c>
      <c r="N276" s="20">
        <f t="shared" si="35"/>
        <v>0</v>
      </c>
      <c r="O276" s="18">
        <f t="shared" si="36"/>
        <v>0</v>
      </c>
      <c r="P276" s="18">
        <f t="shared" si="37"/>
        <v>0</v>
      </c>
      <c r="Q276" s="21" t="str">
        <f t="shared" si="38"/>
        <v>REORDER</v>
      </c>
      <c r="R276" s="22" t="e">
        <f ca="1">IF($B276="","",IF(_xlfn.MAXIFS(PurDate,PurItem,$B276)=0,"",_xlfn.MAXIFS(PurDate,PurItem,$B276)))</f>
        <v>#NAME?</v>
      </c>
      <c r="S276" s="20">
        <f t="shared" si="39"/>
        <v>0</v>
      </c>
      <c r="U276" s="36"/>
    </row>
    <row r="277" spans="1:21" x14ac:dyDescent="0.25">
      <c r="A277" s="15" t="s">
        <v>644</v>
      </c>
      <c r="B277" s="15" t="s">
        <v>645</v>
      </c>
      <c r="C277" s="15" t="s">
        <v>101</v>
      </c>
      <c r="D277" s="15" t="s">
        <v>93</v>
      </c>
      <c r="E277" s="15" t="s">
        <v>644</v>
      </c>
      <c r="F277" s="16">
        <v>10</v>
      </c>
      <c r="G277" s="16">
        <v>0</v>
      </c>
      <c r="H277" s="17">
        <v>13.0425</v>
      </c>
      <c r="I277" s="18">
        <f>IF($B277="","",IF(CostMethod="Last Cost",IFERROR(INDEX(PurCost,MATCH(_xlfn.MAXIFS(PurRank,PurItem,$B277),PurRank,0)),$H277),IF(($G277+SUMIFS(PurQty,PurItem,$B277))=0,$H277,($G277*$H277+SUMIFS(PurTotal,PurItem,$B277))/($G277+SUMIFS(PurQty,PurItem,$B277)))))</f>
        <v>13.0425</v>
      </c>
      <c r="J277" s="37">
        <v>20</v>
      </c>
      <c r="K277" s="18">
        <f t="shared" si="32"/>
        <v>6.9574999999999996</v>
      </c>
      <c r="L277" s="19">
        <f t="shared" si="33"/>
        <v>0.34787499999999999</v>
      </c>
      <c r="M277" s="19">
        <f t="shared" si="34"/>
        <v>0.53344834195898017</v>
      </c>
      <c r="N277" s="20">
        <f t="shared" si="35"/>
        <v>0</v>
      </c>
      <c r="O277" s="18">
        <f t="shared" si="36"/>
        <v>0</v>
      </c>
      <c r="P277" s="18">
        <f t="shared" si="37"/>
        <v>0</v>
      </c>
      <c r="Q277" s="21" t="str">
        <f t="shared" si="38"/>
        <v>REORDER</v>
      </c>
      <c r="R277" s="22" t="e">
        <f ca="1">IF($B277="","",IF(_xlfn.MAXIFS(PurDate,PurItem,$B277)=0,"",_xlfn.MAXIFS(PurDate,PurItem,$B277)))</f>
        <v>#NAME?</v>
      </c>
      <c r="S277" s="20">
        <f t="shared" si="39"/>
        <v>0</v>
      </c>
      <c r="U277" s="36"/>
    </row>
    <row r="278" spans="1:21" x14ac:dyDescent="0.25">
      <c r="A278" s="15" t="s">
        <v>646</v>
      </c>
      <c r="B278" s="15" t="s">
        <v>647</v>
      </c>
      <c r="C278" s="15" t="s">
        <v>101</v>
      </c>
      <c r="D278" s="15" t="s">
        <v>93</v>
      </c>
      <c r="E278" s="15" t="s">
        <v>646</v>
      </c>
      <c r="F278" s="16">
        <v>10</v>
      </c>
      <c r="G278" s="16">
        <v>0</v>
      </c>
      <c r="H278" s="17">
        <v>7.8224999999999998</v>
      </c>
      <c r="I278" s="18">
        <f>IF($B278="","",IF(CostMethod="Last Cost",IFERROR(INDEX(PurCost,MATCH(_xlfn.MAXIFS(PurRank,PurItem,$B278),PurRank,0)),$H278),IF(($G278+SUMIFS(PurQty,PurItem,$B278))=0,$H278,($G278*$H278+SUMIFS(PurTotal,PurItem,$B278))/($G278+SUMIFS(PurQty,PurItem,$B278)))))</f>
        <v>7.8224999999999998</v>
      </c>
      <c r="J278" s="37">
        <v>12</v>
      </c>
      <c r="K278" s="18">
        <f t="shared" si="32"/>
        <v>4.1775000000000002</v>
      </c>
      <c r="L278" s="19">
        <f t="shared" si="33"/>
        <v>0.34812500000000002</v>
      </c>
      <c r="M278" s="19">
        <f t="shared" si="34"/>
        <v>0.5340364333652925</v>
      </c>
      <c r="N278" s="20">
        <f t="shared" si="35"/>
        <v>0</v>
      </c>
      <c r="O278" s="18">
        <f t="shared" si="36"/>
        <v>0</v>
      </c>
      <c r="P278" s="18">
        <f t="shared" si="37"/>
        <v>0</v>
      </c>
      <c r="Q278" s="21" t="str">
        <f t="shared" si="38"/>
        <v>REORDER</v>
      </c>
      <c r="R278" s="22" t="e">
        <f ca="1">IF($B278="","",IF(_xlfn.MAXIFS(PurDate,PurItem,$B278)=0,"",_xlfn.MAXIFS(PurDate,PurItem,$B278)))</f>
        <v>#NAME?</v>
      </c>
      <c r="S278" s="20">
        <f t="shared" si="39"/>
        <v>0</v>
      </c>
      <c r="U278" s="36"/>
    </row>
    <row r="279" spans="1:21" x14ac:dyDescent="0.25">
      <c r="A279" s="15" t="s">
        <v>648</v>
      </c>
      <c r="B279" s="15" t="s">
        <v>649</v>
      </c>
      <c r="C279" s="15" t="s">
        <v>101</v>
      </c>
      <c r="D279" s="15" t="s">
        <v>93</v>
      </c>
      <c r="E279" s="15" t="s">
        <v>648</v>
      </c>
      <c r="F279" s="16">
        <v>10</v>
      </c>
      <c r="G279" s="16">
        <v>0</v>
      </c>
      <c r="H279" s="17">
        <v>16.305</v>
      </c>
      <c r="I279" s="18">
        <f>IF($B279="","",IF(CostMethod="Last Cost",IFERROR(INDEX(PurCost,MATCH(_xlfn.MAXIFS(PurRank,PurItem,$B279),PurRank,0)),$H279),IF(($G279+SUMIFS(PurQty,PurItem,$B279))=0,$H279,($G279*$H279+SUMIFS(PurTotal,PurItem,$B279))/($G279+SUMIFS(PurQty,PurItem,$B279)))))</f>
        <v>16.305</v>
      </c>
      <c r="J279" s="37">
        <v>25</v>
      </c>
      <c r="K279" s="18">
        <f t="shared" si="32"/>
        <v>8.6950000000000003</v>
      </c>
      <c r="L279" s="19">
        <f t="shared" si="33"/>
        <v>0.3478</v>
      </c>
      <c r="M279" s="19">
        <f t="shared" si="34"/>
        <v>0.53327200245323525</v>
      </c>
      <c r="N279" s="20">
        <f t="shared" si="35"/>
        <v>0</v>
      </c>
      <c r="O279" s="18">
        <f t="shared" si="36"/>
        <v>0</v>
      </c>
      <c r="P279" s="18">
        <f t="shared" si="37"/>
        <v>0</v>
      </c>
      <c r="Q279" s="21" t="str">
        <f t="shared" si="38"/>
        <v>REORDER</v>
      </c>
      <c r="R279" s="22" t="e">
        <f ca="1">IF($B279="","",IF(_xlfn.MAXIFS(PurDate,PurItem,$B279)=0,"",_xlfn.MAXIFS(PurDate,PurItem,$B279)))</f>
        <v>#NAME?</v>
      </c>
      <c r="S279" s="20">
        <f t="shared" si="39"/>
        <v>0</v>
      </c>
      <c r="U279" s="36"/>
    </row>
    <row r="280" spans="1:21" x14ac:dyDescent="0.25">
      <c r="A280" s="15" t="s">
        <v>650</v>
      </c>
      <c r="B280" s="15" t="s">
        <v>651</v>
      </c>
      <c r="C280" s="15" t="s">
        <v>101</v>
      </c>
      <c r="D280" s="15" t="s">
        <v>93</v>
      </c>
      <c r="E280" s="15" t="s">
        <v>650</v>
      </c>
      <c r="F280" s="16">
        <v>10</v>
      </c>
      <c r="G280" s="16">
        <v>0</v>
      </c>
      <c r="H280" s="17">
        <v>9.7799999999999994</v>
      </c>
      <c r="I280" s="18">
        <f>IF($B280="","",IF(CostMethod="Last Cost",IFERROR(INDEX(PurCost,MATCH(_xlfn.MAXIFS(PurRank,PurItem,$B280),PurRank,0)),$H280),IF(($G280+SUMIFS(PurQty,PurItem,$B280))=0,$H280,($G280*$H280+SUMIFS(PurTotal,PurItem,$B280))/($G280+SUMIFS(PurQty,PurItem,$B280)))))</f>
        <v>9.7799999999999994</v>
      </c>
      <c r="J280" s="37">
        <v>15</v>
      </c>
      <c r="K280" s="18">
        <f t="shared" si="32"/>
        <v>5.2200000000000006</v>
      </c>
      <c r="L280" s="19">
        <f t="shared" si="33"/>
        <v>0.34800000000000003</v>
      </c>
      <c r="M280" s="19">
        <f t="shared" si="34"/>
        <v>0.5337423312883437</v>
      </c>
      <c r="N280" s="20">
        <f t="shared" si="35"/>
        <v>0</v>
      </c>
      <c r="O280" s="18">
        <f t="shared" si="36"/>
        <v>0</v>
      </c>
      <c r="P280" s="18">
        <f t="shared" si="37"/>
        <v>0</v>
      </c>
      <c r="Q280" s="21" t="str">
        <f t="shared" si="38"/>
        <v>REORDER</v>
      </c>
      <c r="R280" s="22" t="e">
        <f ca="1">IF($B280="","",IF(_xlfn.MAXIFS(PurDate,PurItem,$B280)=0,"",_xlfn.MAXIFS(PurDate,PurItem,$B280)))</f>
        <v>#NAME?</v>
      </c>
      <c r="S280" s="20">
        <f t="shared" si="39"/>
        <v>0</v>
      </c>
      <c r="U280" s="36"/>
    </row>
    <row r="281" spans="1:21" x14ac:dyDescent="0.25">
      <c r="A281" s="15" t="s">
        <v>652</v>
      </c>
      <c r="B281" s="15" t="s">
        <v>653</v>
      </c>
      <c r="C281" s="15" t="s">
        <v>101</v>
      </c>
      <c r="D281" s="15" t="s">
        <v>93</v>
      </c>
      <c r="E281" s="15" t="s">
        <v>652</v>
      </c>
      <c r="F281" s="16">
        <v>10</v>
      </c>
      <c r="G281" s="16">
        <v>0</v>
      </c>
      <c r="H281" s="17">
        <v>0.65249999999999997</v>
      </c>
      <c r="I281" s="18">
        <f>IF($B281="","",IF(CostMethod="Last Cost",IFERROR(INDEX(PurCost,MATCH(_xlfn.MAXIFS(PurRank,PurItem,$B281),PurRank,0)),$H281),IF(($G281+SUMIFS(PurQty,PurItem,$B281))=0,$H281,($G281*$H281+SUMIFS(PurTotal,PurItem,$B281))/($G281+SUMIFS(PurQty,PurItem,$B281)))))</f>
        <v>0.65249999999999997</v>
      </c>
      <c r="J281" s="37">
        <v>1</v>
      </c>
      <c r="K281" s="18">
        <f t="shared" si="32"/>
        <v>0.34750000000000003</v>
      </c>
      <c r="L281" s="19">
        <f t="shared" si="33"/>
        <v>0.34750000000000003</v>
      </c>
      <c r="M281" s="19">
        <f t="shared" si="34"/>
        <v>0.53256704980842917</v>
      </c>
      <c r="N281" s="20">
        <f t="shared" si="35"/>
        <v>-19</v>
      </c>
      <c r="O281" s="18">
        <f t="shared" si="36"/>
        <v>-12.397499999999999</v>
      </c>
      <c r="P281" s="18">
        <f t="shared" si="37"/>
        <v>-19</v>
      </c>
      <c r="Q281" s="21" t="str">
        <f t="shared" si="38"/>
        <v>NEGATIVE</v>
      </c>
      <c r="R281" s="22" t="e">
        <f ca="1">IF($B281="","",IF(_xlfn.MAXIFS(PurDate,PurItem,$B281)=0,"",_xlfn.MAXIFS(PurDate,PurItem,$B281)))</f>
        <v>#NAME?</v>
      </c>
      <c r="S281" s="20">
        <f t="shared" si="39"/>
        <v>0</v>
      </c>
      <c r="U281" s="36"/>
    </row>
    <row r="282" spans="1:21" x14ac:dyDescent="0.25">
      <c r="A282" s="15" t="s">
        <v>654</v>
      </c>
      <c r="B282" s="15" t="s">
        <v>655</v>
      </c>
      <c r="C282" s="15" t="s">
        <v>101</v>
      </c>
      <c r="D282" s="15" t="s">
        <v>93</v>
      </c>
      <c r="E282" s="15" t="s">
        <v>654</v>
      </c>
      <c r="F282" s="16">
        <v>10</v>
      </c>
      <c r="G282" s="16">
        <v>0</v>
      </c>
      <c r="H282" s="17">
        <v>3.2774999999999999</v>
      </c>
      <c r="I282" s="18">
        <f>IF($B282="","",IF(CostMethod="Last Cost",IFERROR(INDEX(PurCost,MATCH(_xlfn.MAXIFS(PurRank,PurItem,$B282),PurRank,0)),$H282),IF(($G282+SUMIFS(PurQty,PurItem,$B282))=0,$H282,($G282*$H282+SUMIFS(PurTotal,PurItem,$B282))/($G282+SUMIFS(PurQty,PurItem,$B282)))))</f>
        <v>3.2774999999999999</v>
      </c>
      <c r="J282" s="37">
        <v>5</v>
      </c>
      <c r="K282" s="18">
        <f t="shared" si="32"/>
        <v>1.7225000000000001</v>
      </c>
      <c r="L282" s="19">
        <f t="shared" si="33"/>
        <v>0.34450000000000003</v>
      </c>
      <c r="M282" s="19">
        <f t="shared" si="34"/>
        <v>0.52555301296720069</v>
      </c>
      <c r="N282" s="20">
        <f t="shared" si="35"/>
        <v>0</v>
      </c>
      <c r="O282" s="18">
        <f t="shared" si="36"/>
        <v>0</v>
      </c>
      <c r="P282" s="18">
        <f t="shared" si="37"/>
        <v>0</v>
      </c>
      <c r="Q282" s="21" t="str">
        <f t="shared" si="38"/>
        <v>REORDER</v>
      </c>
      <c r="R282" s="22" t="e">
        <f ca="1">IF($B282="","",IF(_xlfn.MAXIFS(PurDate,PurItem,$B282)=0,"",_xlfn.MAXIFS(PurDate,PurItem,$B282)))</f>
        <v>#NAME?</v>
      </c>
      <c r="S282" s="20">
        <f t="shared" si="39"/>
        <v>0</v>
      </c>
      <c r="U282" s="36"/>
    </row>
    <row r="283" spans="1:21" x14ac:dyDescent="0.25">
      <c r="A283" s="15" t="s">
        <v>656</v>
      </c>
      <c r="B283" s="15" t="s">
        <v>657</v>
      </c>
      <c r="C283" s="15" t="s">
        <v>101</v>
      </c>
      <c r="D283" s="15" t="s">
        <v>93</v>
      </c>
      <c r="E283" s="15" t="s">
        <v>656</v>
      </c>
      <c r="F283" s="16">
        <v>10</v>
      </c>
      <c r="G283" s="16">
        <v>0</v>
      </c>
      <c r="H283" s="17">
        <v>3.2774999999999999</v>
      </c>
      <c r="I283" s="18">
        <f>IF($B283="","",IF(CostMethod="Last Cost",IFERROR(INDEX(PurCost,MATCH(_xlfn.MAXIFS(PurRank,PurItem,$B283),PurRank,0)),$H283),IF(($G283+SUMIFS(PurQty,PurItem,$B283))=0,$H283,($G283*$H283+SUMIFS(PurTotal,PurItem,$B283))/($G283+SUMIFS(PurQty,PurItem,$B283)))))</f>
        <v>3.2774999999999999</v>
      </c>
      <c r="J283" s="37">
        <v>5</v>
      </c>
      <c r="K283" s="18">
        <f t="shared" si="32"/>
        <v>1.7225000000000001</v>
      </c>
      <c r="L283" s="19">
        <f t="shared" si="33"/>
        <v>0.34450000000000003</v>
      </c>
      <c r="M283" s="19">
        <f t="shared" si="34"/>
        <v>0.52555301296720069</v>
      </c>
      <c r="N283" s="20">
        <f t="shared" si="35"/>
        <v>0</v>
      </c>
      <c r="O283" s="18">
        <f t="shared" si="36"/>
        <v>0</v>
      </c>
      <c r="P283" s="18">
        <f t="shared" si="37"/>
        <v>0</v>
      </c>
      <c r="Q283" s="21" t="str">
        <f t="shared" si="38"/>
        <v>REORDER</v>
      </c>
      <c r="R283" s="22" t="e">
        <f ca="1">IF($B283="","",IF(_xlfn.MAXIFS(PurDate,PurItem,$B283)=0,"",_xlfn.MAXIFS(PurDate,PurItem,$B283)))</f>
        <v>#NAME?</v>
      </c>
      <c r="S283" s="20">
        <f t="shared" si="39"/>
        <v>0</v>
      </c>
      <c r="U283" s="36"/>
    </row>
    <row r="284" spans="1:21" x14ac:dyDescent="0.25">
      <c r="A284" s="15" t="s">
        <v>658</v>
      </c>
      <c r="B284" s="15" t="s">
        <v>659</v>
      </c>
      <c r="C284" s="15" t="s">
        <v>101</v>
      </c>
      <c r="D284" s="15" t="s">
        <v>93</v>
      </c>
      <c r="E284" s="15" t="s">
        <v>658</v>
      </c>
      <c r="F284" s="16">
        <v>10</v>
      </c>
      <c r="G284" s="16">
        <v>0</v>
      </c>
      <c r="H284" s="17">
        <v>0.32250000000000001</v>
      </c>
      <c r="I284" s="18">
        <f>IF($B284="","",IF(CostMethod="Last Cost",IFERROR(INDEX(PurCost,MATCH(_xlfn.MAXIFS(PurRank,PurItem,$B284),PurRank,0)),$H284),IF(($G284+SUMIFS(PurQty,PurItem,$B284))=0,$H284,($G284*$H284+SUMIFS(PurTotal,PurItem,$B284))/($G284+SUMIFS(PurQty,PurItem,$B284)))))</f>
        <v>0.32250000000000001</v>
      </c>
      <c r="J284" s="37">
        <v>0.5</v>
      </c>
      <c r="K284" s="18">
        <f t="shared" si="32"/>
        <v>0.17749999999999999</v>
      </c>
      <c r="L284" s="19">
        <f t="shared" si="33"/>
        <v>0.35499999999999998</v>
      </c>
      <c r="M284" s="19">
        <f t="shared" si="34"/>
        <v>0.55038759689922478</v>
      </c>
      <c r="N284" s="20">
        <f t="shared" si="35"/>
        <v>789</v>
      </c>
      <c r="O284" s="18">
        <f t="shared" si="36"/>
        <v>254.45250000000001</v>
      </c>
      <c r="P284" s="18">
        <f t="shared" si="37"/>
        <v>394.5</v>
      </c>
      <c r="Q284" s="21" t="str">
        <f t="shared" si="38"/>
        <v>OK</v>
      </c>
      <c r="R284" s="22" t="e">
        <f ca="1">IF($B284="","",IF(_xlfn.MAXIFS(PurDate,PurItem,$B284)=0,"",_xlfn.MAXIFS(PurDate,PurItem,$B284)))</f>
        <v>#NAME?</v>
      </c>
      <c r="S284" s="20">
        <f t="shared" si="39"/>
        <v>0</v>
      </c>
      <c r="U284" s="36"/>
    </row>
    <row r="285" spans="1:21" x14ac:dyDescent="0.25">
      <c r="A285" s="15" t="s">
        <v>660</v>
      </c>
      <c r="B285" s="15" t="s">
        <v>661</v>
      </c>
      <c r="C285" s="15" t="s">
        <v>117</v>
      </c>
      <c r="D285" s="15" t="s">
        <v>93</v>
      </c>
      <c r="E285" s="15" t="s">
        <v>660</v>
      </c>
      <c r="F285" s="16">
        <v>10</v>
      </c>
      <c r="G285" s="16">
        <v>0</v>
      </c>
      <c r="H285" s="17">
        <v>16.372499999999999</v>
      </c>
      <c r="I285" s="18">
        <f>IF($B285="","",IF(CostMethod="Last Cost",IFERROR(INDEX(PurCost,MATCH(_xlfn.MAXIFS(PurRank,PurItem,$B285),PurRank,0)),$H285),IF(($G285+SUMIFS(PurQty,PurItem,$B285))=0,$H285,($G285*$H285+SUMIFS(PurTotal,PurItem,$B285))/($G285+SUMIFS(PurQty,PurItem,$B285)))))</f>
        <v>16.372499999999999</v>
      </c>
      <c r="J285" s="37">
        <v>25</v>
      </c>
      <c r="K285" s="18">
        <f t="shared" si="32"/>
        <v>8.6275000000000013</v>
      </c>
      <c r="L285" s="19">
        <f t="shared" si="33"/>
        <v>0.34510000000000007</v>
      </c>
      <c r="M285" s="19">
        <f t="shared" si="34"/>
        <v>0.52695067949305252</v>
      </c>
      <c r="N285" s="20">
        <f t="shared" si="35"/>
        <v>0</v>
      </c>
      <c r="O285" s="18">
        <f t="shared" si="36"/>
        <v>0</v>
      </c>
      <c r="P285" s="18">
        <f t="shared" si="37"/>
        <v>0</v>
      </c>
      <c r="Q285" s="21" t="str">
        <f t="shared" si="38"/>
        <v>REORDER</v>
      </c>
      <c r="R285" s="22" t="e">
        <f ca="1">IF($B285="","",IF(_xlfn.MAXIFS(PurDate,PurItem,$B285)=0,"",_xlfn.MAXIFS(PurDate,PurItem,$B285)))</f>
        <v>#NAME?</v>
      </c>
      <c r="S285" s="20">
        <f t="shared" si="39"/>
        <v>0</v>
      </c>
      <c r="U285" s="36"/>
    </row>
    <row r="286" spans="1:21" x14ac:dyDescent="0.25">
      <c r="A286" s="15" t="s">
        <v>662</v>
      </c>
      <c r="B286" s="15" t="s">
        <v>663</v>
      </c>
      <c r="C286" s="15" t="s">
        <v>117</v>
      </c>
      <c r="D286" s="15" t="s">
        <v>93</v>
      </c>
      <c r="E286" s="15" t="s">
        <v>662</v>
      </c>
      <c r="F286" s="16">
        <v>10</v>
      </c>
      <c r="G286" s="16">
        <v>0</v>
      </c>
      <c r="H286" s="17">
        <v>16.372499999999999</v>
      </c>
      <c r="I286" s="18">
        <f>IF($B286="","",IF(CostMethod="Last Cost",IFERROR(INDEX(PurCost,MATCH(_xlfn.MAXIFS(PurRank,PurItem,$B286),PurRank,0)),$H286),IF(($G286+SUMIFS(PurQty,PurItem,$B286))=0,$H286,($G286*$H286+SUMIFS(PurTotal,PurItem,$B286))/($G286+SUMIFS(PurQty,PurItem,$B286)))))</f>
        <v>16.372499999999999</v>
      </c>
      <c r="J286" s="37">
        <v>25</v>
      </c>
      <c r="K286" s="18">
        <f t="shared" si="32"/>
        <v>8.6275000000000013</v>
      </c>
      <c r="L286" s="19">
        <f t="shared" si="33"/>
        <v>0.34510000000000007</v>
      </c>
      <c r="M286" s="19">
        <f t="shared" si="34"/>
        <v>0.52695067949305252</v>
      </c>
      <c r="N286" s="20">
        <f t="shared" si="35"/>
        <v>0</v>
      </c>
      <c r="O286" s="18">
        <f t="shared" si="36"/>
        <v>0</v>
      </c>
      <c r="P286" s="18">
        <f t="shared" si="37"/>
        <v>0</v>
      </c>
      <c r="Q286" s="21" t="str">
        <f t="shared" si="38"/>
        <v>REORDER</v>
      </c>
      <c r="R286" s="22" t="e">
        <f ca="1">IF($B286="","",IF(_xlfn.MAXIFS(PurDate,PurItem,$B286)=0,"",_xlfn.MAXIFS(PurDate,PurItem,$B286)))</f>
        <v>#NAME?</v>
      </c>
      <c r="S286" s="20">
        <f t="shared" si="39"/>
        <v>0</v>
      </c>
      <c r="U286" s="36"/>
    </row>
    <row r="287" spans="1:21" x14ac:dyDescent="0.25">
      <c r="A287" s="15" t="s">
        <v>664</v>
      </c>
      <c r="B287" s="15" t="s">
        <v>665</v>
      </c>
      <c r="C287" s="15" t="s">
        <v>117</v>
      </c>
      <c r="D287" s="15" t="s">
        <v>93</v>
      </c>
      <c r="E287" s="15" t="s">
        <v>664</v>
      </c>
      <c r="F287" s="16">
        <v>10</v>
      </c>
      <c r="G287" s="16">
        <v>0</v>
      </c>
      <c r="H287" s="17">
        <v>26.197500000000002</v>
      </c>
      <c r="I287" s="18">
        <f>IF($B287="","",IF(CostMethod="Last Cost",IFERROR(INDEX(PurCost,MATCH(_xlfn.MAXIFS(PurRank,PurItem,$B287),PurRank,0)),$H287),IF(($G287+SUMIFS(PurQty,PurItem,$B287))=0,$H287,($G287*$H287+SUMIFS(PurTotal,PurItem,$B287))/($G287+SUMIFS(PurQty,PurItem,$B287)))))</f>
        <v>26.197500000000002</v>
      </c>
      <c r="J287" s="37">
        <v>40</v>
      </c>
      <c r="K287" s="18">
        <f t="shared" si="32"/>
        <v>13.802499999999998</v>
      </c>
      <c r="L287" s="19">
        <f t="shared" si="33"/>
        <v>0.34506249999999994</v>
      </c>
      <c r="M287" s="19">
        <f t="shared" si="34"/>
        <v>0.52686325031014403</v>
      </c>
      <c r="N287" s="20">
        <f t="shared" si="35"/>
        <v>0</v>
      </c>
      <c r="O287" s="18">
        <f t="shared" si="36"/>
        <v>0</v>
      </c>
      <c r="P287" s="18">
        <f t="shared" si="37"/>
        <v>0</v>
      </c>
      <c r="Q287" s="21" t="str">
        <f t="shared" si="38"/>
        <v>REORDER</v>
      </c>
      <c r="R287" s="22" t="e">
        <f ca="1">IF($B287="","",IF(_xlfn.MAXIFS(PurDate,PurItem,$B287)=0,"",_xlfn.MAXIFS(PurDate,PurItem,$B287)))</f>
        <v>#NAME?</v>
      </c>
      <c r="S287" s="20">
        <f t="shared" si="39"/>
        <v>0</v>
      </c>
      <c r="U287" s="36"/>
    </row>
    <row r="288" spans="1:21" x14ac:dyDescent="0.25">
      <c r="A288" s="15" t="s">
        <v>666</v>
      </c>
      <c r="B288" s="15" t="s">
        <v>667</v>
      </c>
      <c r="C288" s="15" t="s">
        <v>117</v>
      </c>
      <c r="D288" s="15" t="s">
        <v>93</v>
      </c>
      <c r="E288" s="15" t="s">
        <v>666</v>
      </c>
      <c r="F288" s="16">
        <v>10</v>
      </c>
      <c r="G288" s="16">
        <v>0</v>
      </c>
      <c r="H288" s="17">
        <v>26.197500000000002</v>
      </c>
      <c r="I288" s="18">
        <f>IF($B288="","",IF(CostMethod="Last Cost",IFERROR(INDEX(PurCost,MATCH(_xlfn.MAXIFS(PurRank,PurItem,$B288),PurRank,0)),$H288),IF(($G288+SUMIFS(PurQty,PurItem,$B288))=0,$H288,($G288*$H288+SUMIFS(PurTotal,PurItem,$B288))/($G288+SUMIFS(PurQty,PurItem,$B288)))))</f>
        <v>26.197500000000002</v>
      </c>
      <c r="J288" s="37">
        <v>40</v>
      </c>
      <c r="K288" s="18">
        <f t="shared" si="32"/>
        <v>13.802499999999998</v>
      </c>
      <c r="L288" s="19">
        <f t="shared" si="33"/>
        <v>0.34506249999999994</v>
      </c>
      <c r="M288" s="19">
        <f t="shared" si="34"/>
        <v>0.52686325031014403</v>
      </c>
      <c r="N288" s="20">
        <f t="shared" si="35"/>
        <v>0</v>
      </c>
      <c r="O288" s="18">
        <f t="shared" si="36"/>
        <v>0</v>
      </c>
      <c r="P288" s="18">
        <f t="shared" si="37"/>
        <v>0</v>
      </c>
      <c r="Q288" s="21" t="str">
        <f t="shared" si="38"/>
        <v>REORDER</v>
      </c>
      <c r="R288" s="22" t="e">
        <f ca="1">IF($B288="","",IF(_xlfn.MAXIFS(PurDate,PurItem,$B288)=0,"",_xlfn.MAXIFS(PurDate,PurItem,$B288)))</f>
        <v>#NAME?</v>
      </c>
      <c r="S288" s="20">
        <f t="shared" si="39"/>
        <v>0</v>
      </c>
      <c r="U288" s="36"/>
    </row>
    <row r="289" spans="1:21" x14ac:dyDescent="0.25">
      <c r="A289" s="15" t="s">
        <v>668</v>
      </c>
      <c r="B289" s="15" t="s">
        <v>669</v>
      </c>
      <c r="C289" s="15" t="s">
        <v>117</v>
      </c>
      <c r="D289" s="15" t="s">
        <v>93</v>
      </c>
      <c r="E289" s="15" t="s">
        <v>668</v>
      </c>
      <c r="F289" s="16">
        <v>10</v>
      </c>
      <c r="G289" s="16">
        <v>0</v>
      </c>
      <c r="H289" s="17">
        <v>13.102499999999999</v>
      </c>
      <c r="I289" s="18">
        <f>IF($B289="","",IF(CostMethod="Last Cost",IFERROR(INDEX(PurCost,MATCH(_xlfn.MAXIFS(PurRank,PurItem,$B289),PurRank,0)),$H289),IF(($G289+SUMIFS(PurQty,PurItem,$B289))=0,$H289,($G289*$H289+SUMIFS(PurTotal,PurItem,$B289))/($G289+SUMIFS(PurQty,PurItem,$B289)))))</f>
        <v>13.102499999999999</v>
      </c>
      <c r="J289" s="37">
        <v>20</v>
      </c>
      <c r="K289" s="18">
        <f t="shared" si="32"/>
        <v>6.8975000000000009</v>
      </c>
      <c r="L289" s="19">
        <f t="shared" si="33"/>
        <v>0.34487500000000004</v>
      </c>
      <c r="M289" s="19">
        <f t="shared" si="34"/>
        <v>0.5264262545315781</v>
      </c>
      <c r="N289" s="20">
        <f t="shared" si="35"/>
        <v>0</v>
      </c>
      <c r="O289" s="18">
        <f t="shared" si="36"/>
        <v>0</v>
      </c>
      <c r="P289" s="18">
        <f t="shared" si="37"/>
        <v>0</v>
      </c>
      <c r="Q289" s="21" t="str">
        <f t="shared" si="38"/>
        <v>REORDER</v>
      </c>
      <c r="R289" s="22" t="e">
        <f ca="1">IF($B289="","",IF(_xlfn.MAXIFS(PurDate,PurItem,$B289)=0,"",_xlfn.MAXIFS(PurDate,PurItem,$B289)))</f>
        <v>#NAME?</v>
      </c>
      <c r="S289" s="20">
        <f t="shared" si="39"/>
        <v>0</v>
      </c>
      <c r="U289" s="36"/>
    </row>
    <row r="290" spans="1:21" x14ac:dyDescent="0.25">
      <c r="A290" s="15" t="s">
        <v>670</v>
      </c>
      <c r="B290" s="15" t="s">
        <v>671</v>
      </c>
      <c r="C290" s="15" t="s">
        <v>117</v>
      </c>
      <c r="D290" s="15" t="s">
        <v>93</v>
      </c>
      <c r="E290" s="15" t="s">
        <v>670</v>
      </c>
      <c r="F290" s="16">
        <v>10</v>
      </c>
      <c r="G290" s="16">
        <v>0</v>
      </c>
      <c r="H290" s="17">
        <v>26.197500000000002</v>
      </c>
      <c r="I290" s="18">
        <f>IF($B290="","",IF(CostMethod="Last Cost",IFERROR(INDEX(PurCost,MATCH(_xlfn.MAXIFS(PurRank,PurItem,$B290),PurRank,0)),$H290),IF(($G290+SUMIFS(PurQty,PurItem,$B290))=0,$H290,($G290*$H290+SUMIFS(PurTotal,PurItem,$B290))/($G290+SUMIFS(PurQty,PurItem,$B290)))))</f>
        <v>26.197500000000002</v>
      </c>
      <c r="J290" s="37">
        <v>40</v>
      </c>
      <c r="K290" s="18">
        <f t="shared" si="32"/>
        <v>13.802499999999998</v>
      </c>
      <c r="L290" s="19">
        <f t="shared" si="33"/>
        <v>0.34506249999999994</v>
      </c>
      <c r="M290" s="19">
        <f t="shared" si="34"/>
        <v>0.52686325031014403</v>
      </c>
      <c r="N290" s="20">
        <f t="shared" si="35"/>
        <v>0</v>
      </c>
      <c r="O290" s="18">
        <f t="shared" si="36"/>
        <v>0</v>
      </c>
      <c r="P290" s="18">
        <f t="shared" si="37"/>
        <v>0</v>
      </c>
      <c r="Q290" s="21" t="str">
        <f t="shared" si="38"/>
        <v>REORDER</v>
      </c>
      <c r="R290" s="22" t="e">
        <f ca="1">IF($B290="","",IF(_xlfn.MAXIFS(PurDate,PurItem,$B290)=0,"",_xlfn.MAXIFS(PurDate,PurItem,$B290)))</f>
        <v>#NAME?</v>
      </c>
      <c r="S290" s="20">
        <f t="shared" si="39"/>
        <v>0</v>
      </c>
      <c r="U290" s="36"/>
    </row>
    <row r="291" spans="1:21" x14ac:dyDescent="0.25">
      <c r="A291" s="15" t="s">
        <v>672</v>
      </c>
      <c r="B291" s="15" t="s">
        <v>673</v>
      </c>
      <c r="C291" s="15" t="s">
        <v>117</v>
      </c>
      <c r="D291" s="15" t="s">
        <v>93</v>
      </c>
      <c r="E291" s="15" t="s">
        <v>672</v>
      </c>
      <c r="F291" s="16">
        <v>10</v>
      </c>
      <c r="G291" s="16">
        <v>0</v>
      </c>
      <c r="H291" s="17">
        <v>26.197500000000002</v>
      </c>
      <c r="I291" s="18">
        <f>IF($B291="","",IF(CostMethod="Last Cost",IFERROR(INDEX(PurCost,MATCH(_xlfn.MAXIFS(PurRank,PurItem,$B291),PurRank,0)),$H291),IF(($G291+SUMIFS(PurQty,PurItem,$B291))=0,$H291,($G291*$H291+SUMIFS(PurTotal,PurItem,$B291))/($G291+SUMIFS(PurQty,PurItem,$B291)))))</f>
        <v>26.197500000000002</v>
      </c>
      <c r="J291" s="37">
        <v>40</v>
      </c>
      <c r="K291" s="18">
        <f t="shared" si="32"/>
        <v>13.802499999999998</v>
      </c>
      <c r="L291" s="19">
        <f t="shared" si="33"/>
        <v>0.34506249999999994</v>
      </c>
      <c r="M291" s="19">
        <f t="shared" si="34"/>
        <v>0.52686325031014403</v>
      </c>
      <c r="N291" s="20">
        <f t="shared" si="35"/>
        <v>0</v>
      </c>
      <c r="O291" s="18">
        <f t="shared" si="36"/>
        <v>0</v>
      </c>
      <c r="P291" s="18">
        <f t="shared" si="37"/>
        <v>0</v>
      </c>
      <c r="Q291" s="21" t="str">
        <f t="shared" si="38"/>
        <v>REORDER</v>
      </c>
      <c r="R291" s="22" t="e">
        <f ca="1">IF($B291="","",IF(_xlfn.MAXIFS(PurDate,PurItem,$B291)=0,"",_xlfn.MAXIFS(PurDate,PurItem,$B291)))</f>
        <v>#NAME?</v>
      </c>
      <c r="S291" s="20">
        <f t="shared" si="39"/>
        <v>0</v>
      </c>
      <c r="U291" s="36"/>
    </row>
    <row r="292" spans="1:21" x14ac:dyDescent="0.25">
      <c r="A292" s="15" t="s">
        <v>674</v>
      </c>
      <c r="B292" s="15" t="s">
        <v>675</v>
      </c>
      <c r="C292" s="15" t="s">
        <v>117</v>
      </c>
      <c r="D292" s="15" t="s">
        <v>93</v>
      </c>
      <c r="E292" s="15" t="s">
        <v>674</v>
      </c>
      <c r="F292" s="16">
        <v>10</v>
      </c>
      <c r="G292" s="16">
        <v>0</v>
      </c>
      <c r="H292" s="17">
        <v>13.0425</v>
      </c>
      <c r="I292" s="18">
        <f>IF($B292="","",IF(CostMethod="Last Cost",IFERROR(INDEX(PurCost,MATCH(_xlfn.MAXIFS(PurRank,PurItem,$B292),PurRank,0)),$H292),IF(($G292+SUMIFS(PurQty,PurItem,$B292))=0,$H292,($G292*$H292+SUMIFS(PurTotal,PurItem,$B292))/($G292+SUMIFS(PurQty,PurItem,$B292)))))</f>
        <v>13.0425</v>
      </c>
      <c r="J292" s="37">
        <v>20</v>
      </c>
      <c r="K292" s="18">
        <f t="shared" si="32"/>
        <v>6.9574999999999996</v>
      </c>
      <c r="L292" s="19">
        <f t="shared" si="33"/>
        <v>0.34787499999999999</v>
      </c>
      <c r="M292" s="19">
        <f t="shared" si="34"/>
        <v>0.53344834195898017</v>
      </c>
      <c r="N292" s="20">
        <f t="shared" si="35"/>
        <v>49</v>
      </c>
      <c r="O292" s="18">
        <f t="shared" si="36"/>
        <v>639.08249999999998</v>
      </c>
      <c r="P292" s="18">
        <f t="shared" si="37"/>
        <v>980</v>
      </c>
      <c r="Q292" s="21" t="str">
        <f t="shared" si="38"/>
        <v>OK</v>
      </c>
      <c r="R292" s="22" t="e">
        <f ca="1">IF($B292="","",IF(_xlfn.MAXIFS(PurDate,PurItem,$B292)=0,"",_xlfn.MAXIFS(PurDate,PurItem,$B292)))</f>
        <v>#NAME?</v>
      </c>
      <c r="S292" s="20">
        <f t="shared" si="39"/>
        <v>0</v>
      </c>
      <c r="U292" s="36"/>
    </row>
    <row r="293" spans="1:21" x14ac:dyDescent="0.25">
      <c r="A293" s="15" t="s">
        <v>676</v>
      </c>
      <c r="B293" s="15" t="s">
        <v>677</v>
      </c>
      <c r="C293" s="15" t="s">
        <v>122</v>
      </c>
      <c r="D293" s="15" t="s">
        <v>93</v>
      </c>
      <c r="E293" s="15" t="s">
        <v>676</v>
      </c>
      <c r="F293" s="16">
        <v>10</v>
      </c>
      <c r="G293" s="16">
        <v>0</v>
      </c>
      <c r="H293" s="17">
        <v>10.432499999999999</v>
      </c>
      <c r="I293" s="18">
        <f>IF($B293="","",IF(CostMethod="Last Cost",IFERROR(INDEX(PurCost,MATCH(_xlfn.MAXIFS(PurRank,PurItem,$B293),PurRank,0)),$H293),IF(($G293+SUMIFS(PurQty,PurItem,$B293))=0,$H293,($G293*$H293+SUMIFS(PurTotal,PurItem,$B293))/($G293+SUMIFS(PurQty,PurItem,$B293)))))</f>
        <v>10.432499999999999</v>
      </c>
      <c r="J293" s="37">
        <v>16</v>
      </c>
      <c r="K293" s="18">
        <f t="shared" si="32"/>
        <v>5.5675000000000008</v>
      </c>
      <c r="L293" s="19">
        <f t="shared" si="33"/>
        <v>0.34796875000000005</v>
      </c>
      <c r="M293" s="19">
        <f t="shared" si="34"/>
        <v>0.53366882338844968</v>
      </c>
      <c r="N293" s="20">
        <f t="shared" si="35"/>
        <v>0</v>
      </c>
      <c r="O293" s="18">
        <f t="shared" si="36"/>
        <v>0</v>
      </c>
      <c r="P293" s="18">
        <f t="shared" si="37"/>
        <v>0</v>
      </c>
      <c r="Q293" s="21" t="str">
        <f t="shared" si="38"/>
        <v>REORDER</v>
      </c>
      <c r="R293" s="22" t="e">
        <f ca="1">IF($B293="","",IF(_xlfn.MAXIFS(PurDate,PurItem,$B293)=0,"",_xlfn.MAXIFS(PurDate,PurItem,$B293)))</f>
        <v>#NAME?</v>
      </c>
      <c r="S293" s="20">
        <f t="shared" si="39"/>
        <v>0</v>
      </c>
      <c r="U293" s="36"/>
    </row>
    <row r="294" spans="1:21" x14ac:dyDescent="0.25">
      <c r="A294" s="15" t="s">
        <v>678</v>
      </c>
      <c r="B294" s="15" t="s">
        <v>679</v>
      </c>
      <c r="C294" s="15" t="s">
        <v>122</v>
      </c>
      <c r="D294" s="15" t="s">
        <v>93</v>
      </c>
      <c r="E294" s="15" t="s">
        <v>678</v>
      </c>
      <c r="F294" s="16">
        <v>10</v>
      </c>
      <c r="G294" s="16">
        <v>0</v>
      </c>
      <c r="H294" s="17">
        <v>13.0425</v>
      </c>
      <c r="I294" s="18">
        <f>IF($B294="","",IF(CostMethod="Last Cost",IFERROR(INDEX(PurCost,MATCH(_xlfn.MAXIFS(PurRank,PurItem,$B294),PurRank,0)),$H294),IF(($G294+SUMIFS(PurQty,PurItem,$B294))=0,$H294,($G294*$H294+SUMIFS(PurTotal,PurItem,$B294))/($G294+SUMIFS(PurQty,PurItem,$B294)))))</f>
        <v>13.0425</v>
      </c>
      <c r="J294" s="37">
        <v>20</v>
      </c>
      <c r="K294" s="18">
        <f t="shared" si="32"/>
        <v>6.9574999999999996</v>
      </c>
      <c r="L294" s="19">
        <f t="shared" si="33"/>
        <v>0.34787499999999999</v>
      </c>
      <c r="M294" s="19">
        <f t="shared" si="34"/>
        <v>0.53344834195898017</v>
      </c>
      <c r="N294" s="20">
        <f t="shared" si="35"/>
        <v>0</v>
      </c>
      <c r="O294" s="18">
        <f t="shared" si="36"/>
        <v>0</v>
      </c>
      <c r="P294" s="18">
        <f t="shared" si="37"/>
        <v>0</v>
      </c>
      <c r="Q294" s="21" t="str">
        <f t="shared" si="38"/>
        <v>REORDER</v>
      </c>
      <c r="R294" s="22" t="e">
        <f ca="1">IF($B294="","",IF(_xlfn.MAXIFS(PurDate,PurItem,$B294)=0,"",_xlfn.MAXIFS(PurDate,PurItem,$B294)))</f>
        <v>#NAME?</v>
      </c>
      <c r="S294" s="20">
        <f t="shared" si="39"/>
        <v>0</v>
      </c>
      <c r="U294" s="36"/>
    </row>
    <row r="295" spans="1:21" x14ac:dyDescent="0.25">
      <c r="A295" s="15" t="s">
        <v>680</v>
      </c>
      <c r="B295" s="15" t="s">
        <v>681</v>
      </c>
      <c r="C295" s="15" t="s">
        <v>122</v>
      </c>
      <c r="D295" s="15" t="s">
        <v>93</v>
      </c>
      <c r="E295" s="15" t="s">
        <v>680</v>
      </c>
      <c r="F295" s="16">
        <v>10</v>
      </c>
      <c r="G295" s="16">
        <v>0</v>
      </c>
      <c r="H295" s="17">
        <v>26.25</v>
      </c>
      <c r="I295" s="18">
        <f>IF($B295="","",IF(CostMethod="Last Cost",IFERROR(INDEX(PurCost,MATCH(_xlfn.MAXIFS(PurRank,PurItem,$B295),PurRank,0)),$H295),IF(($G295+SUMIFS(PurQty,PurItem,$B295))=0,$H295,($G295*$H295+SUMIFS(PurTotal,PurItem,$B295))/($G295+SUMIFS(PurQty,PurItem,$B295)))))</f>
        <v>22.400000000000002</v>
      </c>
      <c r="J295" s="37">
        <v>35</v>
      </c>
      <c r="K295" s="18">
        <f t="shared" si="32"/>
        <v>12.599999999999998</v>
      </c>
      <c r="L295" s="19">
        <f t="shared" si="33"/>
        <v>0.35999999999999993</v>
      </c>
      <c r="M295" s="19">
        <f t="shared" si="34"/>
        <v>0.56249999999999989</v>
      </c>
      <c r="N295" s="20">
        <f t="shared" si="35"/>
        <v>6</v>
      </c>
      <c r="O295" s="18">
        <f t="shared" si="36"/>
        <v>134.4</v>
      </c>
      <c r="P295" s="18">
        <f t="shared" si="37"/>
        <v>210</v>
      </c>
      <c r="Q295" s="21" t="str">
        <f t="shared" si="38"/>
        <v>REORDER</v>
      </c>
      <c r="R295" s="22" t="e">
        <f ca="1">IF($B295="","",IF(_xlfn.MAXIFS(PurDate,PurItem,$B295)=0,"",_xlfn.MAXIFS(PurDate,PurItem,$B295)))</f>
        <v>#NAME?</v>
      </c>
      <c r="S295" s="20">
        <f t="shared" si="39"/>
        <v>30</v>
      </c>
      <c r="U295" s="36"/>
    </row>
    <row r="296" spans="1:21" x14ac:dyDescent="0.25">
      <c r="A296" s="15" t="s">
        <v>682</v>
      </c>
      <c r="B296" s="15" t="s">
        <v>683</v>
      </c>
      <c r="C296" s="15" t="s">
        <v>196</v>
      </c>
      <c r="D296" s="15" t="s">
        <v>93</v>
      </c>
      <c r="E296" s="15" t="s">
        <v>682</v>
      </c>
      <c r="F296" s="16">
        <v>10</v>
      </c>
      <c r="G296" s="16">
        <v>0</v>
      </c>
      <c r="H296" s="17">
        <v>26.25</v>
      </c>
      <c r="I296" s="18">
        <f>IF($B296="","",IF(CostMethod="Last Cost",IFERROR(INDEX(PurCost,MATCH(_xlfn.MAXIFS(PurRank,PurItem,$B296),PurRank,0)),$H296),IF(($G296+SUMIFS(PurQty,PurItem,$B296))=0,$H296,($G296*$H296+SUMIFS(PurTotal,PurItem,$B296))/($G296+SUMIFS(PurQty,PurItem,$B296)))))</f>
        <v>24.64</v>
      </c>
      <c r="J296" s="37">
        <v>35</v>
      </c>
      <c r="K296" s="18">
        <f t="shared" si="32"/>
        <v>10.36</v>
      </c>
      <c r="L296" s="19">
        <f t="shared" si="33"/>
        <v>0.29599999999999999</v>
      </c>
      <c r="M296" s="19">
        <f t="shared" si="34"/>
        <v>0.42045454545454541</v>
      </c>
      <c r="N296" s="20">
        <f t="shared" si="35"/>
        <v>34</v>
      </c>
      <c r="O296" s="18">
        <f t="shared" si="36"/>
        <v>837.76</v>
      </c>
      <c r="P296" s="18">
        <f t="shared" si="37"/>
        <v>1190</v>
      </c>
      <c r="Q296" s="21" t="str">
        <f t="shared" si="38"/>
        <v>OK</v>
      </c>
      <c r="R296" s="22" t="e">
        <f ca="1">IF($B296="","",IF(_xlfn.MAXIFS(PurDate,PurItem,$B296)=0,"",_xlfn.MAXIFS(PurDate,PurItem,$B296)))</f>
        <v>#NAME?</v>
      </c>
      <c r="S296" s="20">
        <f t="shared" si="39"/>
        <v>30</v>
      </c>
      <c r="U296" s="36"/>
    </row>
    <row r="297" spans="1:21" x14ac:dyDescent="0.25">
      <c r="A297" s="15" t="s">
        <v>684</v>
      </c>
      <c r="B297" s="15" t="s">
        <v>685</v>
      </c>
      <c r="C297" s="15" t="s">
        <v>122</v>
      </c>
      <c r="D297" s="15" t="s">
        <v>93</v>
      </c>
      <c r="E297" s="15" t="s">
        <v>684</v>
      </c>
      <c r="F297" s="16">
        <v>10</v>
      </c>
      <c r="G297" s="16">
        <v>0</v>
      </c>
      <c r="H297" s="17">
        <v>9.7799999999999994</v>
      </c>
      <c r="I297" s="18">
        <f>IF($B297="","",IF(CostMethod="Last Cost",IFERROR(INDEX(PurCost,MATCH(_xlfn.MAXIFS(PurRank,PurItem,$B297),PurRank,0)),$H297),IF(($G297+SUMIFS(PurQty,PurItem,$B297))=0,$H297,($G297*$H297+SUMIFS(PurTotal,PurItem,$B297))/($G297+SUMIFS(PurQty,PurItem,$B297)))))</f>
        <v>9.7799999999999994</v>
      </c>
      <c r="J297" s="37">
        <v>15</v>
      </c>
      <c r="K297" s="18">
        <f t="shared" si="32"/>
        <v>5.2200000000000006</v>
      </c>
      <c r="L297" s="19">
        <f t="shared" si="33"/>
        <v>0.34800000000000003</v>
      </c>
      <c r="M297" s="19">
        <f t="shared" si="34"/>
        <v>0.5337423312883437</v>
      </c>
      <c r="N297" s="20">
        <f t="shared" si="35"/>
        <v>0</v>
      </c>
      <c r="O297" s="18">
        <f t="shared" si="36"/>
        <v>0</v>
      </c>
      <c r="P297" s="18">
        <f t="shared" si="37"/>
        <v>0</v>
      </c>
      <c r="Q297" s="21" t="str">
        <f t="shared" si="38"/>
        <v>REORDER</v>
      </c>
      <c r="R297" s="22" t="e">
        <f ca="1">IF($B297="","",IF(_xlfn.MAXIFS(PurDate,PurItem,$B297)=0,"",_xlfn.MAXIFS(PurDate,PurItem,$B297)))</f>
        <v>#NAME?</v>
      </c>
      <c r="S297" s="20">
        <f t="shared" si="39"/>
        <v>0</v>
      </c>
      <c r="U297" s="36"/>
    </row>
    <row r="298" spans="1:21" x14ac:dyDescent="0.25">
      <c r="A298" s="15" t="s">
        <v>686</v>
      </c>
      <c r="B298" s="15" t="s">
        <v>687</v>
      </c>
      <c r="C298" s="15" t="s">
        <v>122</v>
      </c>
      <c r="D298" s="15" t="s">
        <v>93</v>
      </c>
      <c r="E298" s="15" t="s">
        <v>686</v>
      </c>
      <c r="F298" s="16">
        <v>10</v>
      </c>
      <c r="G298" s="16">
        <v>0</v>
      </c>
      <c r="H298" s="17">
        <v>15</v>
      </c>
      <c r="I298" s="18">
        <f>IF($B298="","",IF(CostMethod="Last Cost",IFERROR(INDEX(PurCost,MATCH(_xlfn.MAXIFS(PurRank,PurItem,$B298),PurRank,0)),$H298),IF(($G298+SUMIFS(PurQty,PurItem,$B298))=0,$H298,($G298*$H298+SUMIFS(PurTotal,PurItem,$B298))/($G298+SUMIFS(PurQty,PurItem,$B298)))))</f>
        <v>15</v>
      </c>
      <c r="J298" s="37">
        <v>20</v>
      </c>
      <c r="K298" s="18">
        <f t="shared" si="32"/>
        <v>5</v>
      </c>
      <c r="L298" s="19">
        <f t="shared" si="33"/>
        <v>0.25</v>
      </c>
      <c r="M298" s="19">
        <f t="shared" si="34"/>
        <v>0.33333333333333331</v>
      </c>
      <c r="N298" s="20">
        <f t="shared" si="35"/>
        <v>0</v>
      </c>
      <c r="O298" s="18">
        <f t="shared" si="36"/>
        <v>0</v>
      </c>
      <c r="P298" s="18">
        <f t="shared" si="37"/>
        <v>0</v>
      </c>
      <c r="Q298" s="21" t="str">
        <f t="shared" si="38"/>
        <v>REORDER</v>
      </c>
      <c r="R298" s="22" t="e">
        <f ca="1">IF($B298="","",IF(_xlfn.MAXIFS(PurDate,PurItem,$B298)=0,"",_xlfn.MAXIFS(PurDate,PurItem,$B298)))</f>
        <v>#NAME?</v>
      </c>
      <c r="S298" s="20">
        <f t="shared" si="39"/>
        <v>0</v>
      </c>
      <c r="U298" s="36"/>
    </row>
    <row r="299" spans="1:21" x14ac:dyDescent="0.25">
      <c r="A299" s="15" t="s">
        <v>688</v>
      </c>
      <c r="B299" s="15" t="s">
        <v>689</v>
      </c>
      <c r="C299" s="15" t="s">
        <v>122</v>
      </c>
      <c r="D299" s="15" t="s">
        <v>93</v>
      </c>
      <c r="E299" s="15" t="s">
        <v>688</v>
      </c>
      <c r="F299" s="16">
        <v>10</v>
      </c>
      <c r="G299" s="16">
        <v>0</v>
      </c>
      <c r="H299" s="17">
        <v>15</v>
      </c>
      <c r="I299" s="18">
        <f>IF($B299="","",IF(CostMethod="Last Cost",IFERROR(INDEX(PurCost,MATCH(_xlfn.MAXIFS(PurRank,PurItem,$B299),PurRank,0)),$H299),IF(($G299+SUMIFS(PurQty,PurItem,$B299))=0,$H299,($G299*$H299+SUMIFS(PurTotal,PurItem,$B299))/($G299+SUMIFS(PurQty,PurItem,$B299)))))</f>
        <v>8.8800000000000008</v>
      </c>
      <c r="J299" s="37">
        <v>20</v>
      </c>
      <c r="K299" s="18">
        <f t="shared" si="32"/>
        <v>11.12</v>
      </c>
      <c r="L299" s="19">
        <f t="shared" si="33"/>
        <v>0.55599999999999994</v>
      </c>
      <c r="M299" s="19">
        <f t="shared" si="34"/>
        <v>1.2522522522522521</v>
      </c>
      <c r="N299" s="20">
        <f t="shared" si="35"/>
        <v>35</v>
      </c>
      <c r="O299" s="18">
        <f t="shared" si="36"/>
        <v>310.8</v>
      </c>
      <c r="P299" s="18">
        <f t="shared" si="37"/>
        <v>700</v>
      </c>
      <c r="Q299" s="21" t="str">
        <f t="shared" si="38"/>
        <v>OK</v>
      </c>
      <c r="R299" s="22" t="e">
        <f ca="1">IF($B299="","",IF(_xlfn.MAXIFS(PurDate,PurItem,$B299)=0,"",_xlfn.MAXIFS(PurDate,PurItem,$B299)))</f>
        <v>#NAME?</v>
      </c>
      <c r="S299" s="20">
        <f t="shared" si="39"/>
        <v>50</v>
      </c>
      <c r="U299" s="36"/>
    </row>
    <row r="300" spans="1:21" x14ac:dyDescent="0.25">
      <c r="A300" s="15" t="s">
        <v>690</v>
      </c>
      <c r="B300" s="15" t="s">
        <v>691</v>
      </c>
      <c r="C300" s="15" t="s">
        <v>110</v>
      </c>
      <c r="D300" s="15" t="s">
        <v>93</v>
      </c>
      <c r="E300" s="15" t="s">
        <v>690</v>
      </c>
      <c r="F300" s="16">
        <v>10</v>
      </c>
      <c r="G300" s="16">
        <v>0</v>
      </c>
      <c r="H300" s="17">
        <v>52.5</v>
      </c>
      <c r="I300" s="18">
        <f>IF($B300="","",IF(CostMethod="Last Cost",IFERROR(INDEX(PurCost,MATCH(_xlfn.MAXIFS(PurRank,PurItem,$B300),PurRank,0)),$H300),IF(($G300+SUMIFS(PurQty,PurItem,$B300))=0,$H300,($G300*$H300+SUMIFS(PurTotal,PurItem,$B300))/($G300+SUMIFS(PurQty,PurItem,$B300)))))</f>
        <v>52.5</v>
      </c>
      <c r="J300" s="37">
        <v>70</v>
      </c>
      <c r="K300" s="18">
        <f t="shared" si="32"/>
        <v>17.5</v>
      </c>
      <c r="L300" s="19">
        <f t="shared" si="33"/>
        <v>0.25</v>
      </c>
      <c r="M300" s="19">
        <f t="shared" si="34"/>
        <v>0.33333333333333331</v>
      </c>
      <c r="N300" s="20">
        <f t="shared" si="35"/>
        <v>0</v>
      </c>
      <c r="O300" s="18">
        <f t="shared" si="36"/>
        <v>0</v>
      </c>
      <c r="P300" s="18">
        <f t="shared" si="37"/>
        <v>0</v>
      </c>
      <c r="Q300" s="21" t="str">
        <f t="shared" si="38"/>
        <v>REORDER</v>
      </c>
      <c r="R300" s="22" t="e">
        <f ca="1">IF($B300="","",IF(_xlfn.MAXIFS(PurDate,PurItem,$B300)=0,"",_xlfn.MAXIFS(PurDate,PurItem,$B300)))</f>
        <v>#NAME?</v>
      </c>
      <c r="S300" s="20">
        <f t="shared" si="39"/>
        <v>0</v>
      </c>
      <c r="U300" s="36"/>
    </row>
    <row r="301" spans="1:21" x14ac:dyDescent="0.25">
      <c r="A301" s="15" t="s">
        <v>692</v>
      </c>
      <c r="B301" s="15" t="s">
        <v>693</v>
      </c>
      <c r="C301" s="15" t="s">
        <v>122</v>
      </c>
      <c r="D301" s="15" t="s">
        <v>93</v>
      </c>
      <c r="E301" s="15" t="s">
        <v>692</v>
      </c>
      <c r="F301" s="16">
        <v>10</v>
      </c>
      <c r="G301" s="16">
        <v>0</v>
      </c>
      <c r="H301" s="17">
        <v>29.3475</v>
      </c>
      <c r="I301" s="18">
        <f>IF($B301="","",IF(CostMethod="Last Cost",IFERROR(INDEX(PurCost,MATCH(_xlfn.MAXIFS(PurRank,PurItem,$B301),PurRank,0)),$H301),IF(($G301+SUMIFS(PurQty,PurItem,$B301))=0,$H301,($G301*$H301+SUMIFS(PurTotal,PurItem,$B301))/($G301+SUMIFS(PurQty,PurItem,$B301)))))</f>
        <v>29.3475</v>
      </c>
      <c r="J301" s="37">
        <v>45</v>
      </c>
      <c r="K301" s="18">
        <f t="shared" si="32"/>
        <v>15.6525</v>
      </c>
      <c r="L301" s="19">
        <f t="shared" si="33"/>
        <v>0.34783333333333333</v>
      </c>
      <c r="M301" s="19">
        <f t="shared" si="34"/>
        <v>0.53335037055967283</v>
      </c>
      <c r="N301" s="20">
        <f t="shared" si="35"/>
        <v>0</v>
      </c>
      <c r="O301" s="18">
        <f t="shared" si="36"/>
        <v>0</v>
      </c>
      <c r="P301" s="18">
        <f t="shared" si="37"/>
        <v>0</v>
      </c>
      <c r="Q301" s="21" t="str">
        <f t="shared" si="38"/>
        <v>REORDER</v>
      </c>
      <c r="R301" s="22" t="e">
        <f ca="1">IF($B301="","",IF(_xlfn.MAXIFS(PurDate,PurItem,$B301)=0,"",_xlfn.MAXIFS(PurDate,PurItem,$B301)))</f>
        <v>#NAME?</v>
      </c>
      <c r="S301" s="20">
        <f t="shared" si="39"/>
        <v>0</v>
      </c>
      <c r="U301" s="36"/>
    </row>
    <row r="302" spans="1:21" x14ac:dyDescent="0.25">
      <c r="A302" s="15" t="s">
        <v>694</v>
      </c>
      <c r="B302" s="15" t="s">
        <v>695</v>
      </c>
      <c r="C302" s="15" t="s">
        <v>122</v>
      </c>
      <c r="D302" s="15" t="s">
        <v>93</v>
      </c>
      <c r="E302" s="15" t="s">
        <v>694</v>
      </c>
      <c r="F302" s="16">
        <v>10</v>
      </c>
      <c r="G302" s="16">
        <v>0</v>
      </c>
      <c r="H302" s="17">
        <v>9.7799999999999994</v>
      </c>
      <c r="I302" s="18">
        <f>IF($B302="","",IF(CostMethod="Last Cost",IFERROR(INDEX(PurCost,MATCH(_xlfn.MAXIFS(PurRank,PurItem,$B302),PurRank,0)),$H302),IF(($G302+SUMIFS(PurQty,PurItem,$B302))=0,$H302,($G302*$H302+SUMIFS(PurTotal,PurItem,$B302))/($G302+SUMIFS(PurQty,PurItem,$B302)))))</f>
        <v>9.7799999999999994</v>
      </c>
      <c r="J302" s="37">
        <v>15</v>
      </c>
      <c r="K302" s="18">
        <f t="shared" si="32"/>
        <v>5.2200000000000006</v>
      </c>
      <c r="L302" s="19">
        <f t="shared" si="33"/>
        <v>0.34800000000000003</v>
      </c>
      <c r="M302" s="19">
        <f t="shared" si="34"/>
        <v>0.5337423312883437</v>
      </c>
      <c r="N302" s="20">
        <f t="shared" si="35"/>
        <v>0</v>
      </c>
      <c r="O302" s="18">
        <f t="shared" si="36"/>
        <v>0</v>
      </c>
      <c r="P302" s="18">
        <f t="shared" si="37"/>
        <v>0</v>
      </c>
      <c r="Q302" s="21" t="str">
        <f t="shared" si="38"/>
        <v>REORDER</v>
      </c>
      <c r="R302" s="22" t="e">
        <f ca="1">IF($B302="","",IF(_xlfn.MAXIFS(PurDate,PurItem,$B302)=0,"",_xlfn.MAXIFS(PurDate,PurItem,$B302)))</f>
        <v>#NAME?</v>
      </c>
      <c r="S302" s="20">
        <f t="shared" si="39"/>
        <v>0</v>
      </c>
      <c r="U302" s="36"/>
    </row>
    <row r="303" spans="1:21" x14ac:dyDescent="0.25">
      <c r="A303" s="15" t="s">
        <v>696</v>
      </c>
      <c r="B303" s="15" t="s">
        <v>697</v>
      </c>
      <c r="C303" s="15" t="s">
        <v>122</v>
      </c>
      <c r="D303" s="15" t="s">
        <v>93</v>
      </c>
      <c r="E303" s="15" t="s">
        <v>696</v>
      </c>
      <c r="F303" s="16">
        <v>10</v>
      </c>
      <c r="G303" s="16">
        <v>0</v>
      </c>
      <c r="H303" s="17">
        <v>32.61</v>
      </c>
      <c r="I303" s="18">
        <f>IF($B303="","",IF(CostMethod="Last Cost",IFERROR(INDEX(PurCost,MATCH(_xlfn.MAXIFS(PurRank,PurItem,$B303),PurRank,0)),$H303),IF(($G303+SUMIFS(PurQty,PurItem,$B303))=0,$H303,($G303*$H303+SUMIFS(PurTotal,PurItem,$B303))/($G303+SUMIFS(PurQty,PurItem,$B303)))))</f>
        <v>32.61</v>
      </c>
      <c r="J303" s="37">
        <v>50</v>
      </c>
      <c r="K303" s="18">
        <f t="shared" si="32"/>
        <v>17.39</v>
      </c>
      <c r="L303" s="19">
        <f t="shared" si="33"/>
        <v>0.3478</v>
      </c>
      <c r="M303" s="19">
        <f t="shared" si="34"/>
        <v>0.53327200245323525</v>
      </c>
      <c r="N303" s="20">
        <f t="shared" si="35"/>
        <v>0</v>
      </c>
      <c r="O303" s="18">
        <f t="shared" si="36"/>
        <v>0</v>
      </c>
      <c r="P303" s="18">
        <f t="shared" si="37"/>
        <v>0</v>
      </c>
      <c r="Q303" s="21" t="str">
        <f t="shared" si="38"/>
        <v>REORDER</v>
      </c>
      <c r="R303" s="22" t="e">
        <f ca="1">IF($B303="","",IF(_xlfn.MAXIFS(PurDate,PurItem,$B303)=0,"",_xlfn.MAXIFS(PurDate,PurItem,$B303)))</f>
        <v>#NAME?</v>
      </c>
      <c r="S303" s="20">
        <f t="shared" si="39"/>
        <v>0</v>
      </c>
      <c r="U303" s="36"/>
    </row>
    <row r="304" spans="1:21" x14ac:dyDescent="0.25">
      <c r="A304" s="15" t="s">
        <v>698</v>
      </c>
      <c r="B304" s="15" t="s">
        <v>699</v>
      </c>
      <c r="C304" s="15" t="s">
        <v>122</v>
      </c>
      <c r="D304" s="15" t="s">
        <v>93</v>
      </c>
      <c r="E304" s="15" t="s">
        <v>698</v>
      </c>
      <c r="F304" s="16">
        <v>10</v>
      </c>
      <c r="G304" s="16">
        <v>0</v>
      </c>
      <c r="H304" s="17">
        <v>9.7799999999999994</v>
      </c>
      <c r="I304" s="18">
        <f>IF($B304="","",IF(CostMethod="Last Cost",IFERROR(INDEX(PurCost,MATCH(_xlfn.MAXIFS(PurRank,PurItem,$B304),PurRank,0)),$H304),IF(($G304+SUMIFS(PurQty,PurItem,$B304))=0,$H304,($G304*$H304+SUMIFS(PurTotal,PurItem,$B304))/($G304+SUMIFS(PurQty,PurItem,$B304)))))</f>
        <v>9.7799999999999994</v>
      </c>
      <c r="J304" s="37">
        <v>15</v>
      </c>
      <c r="K304" s="18">
        <f t="shared" si="32"/>
        <v>5.2200000000000006</v>
      </c>
      <c r="L304" s="19">
        <f t="shared" si="33"/>
        <v>0.34800000000000003</v>
      </c>
      <c r="M304" s="19">
        <f t="shared" si="34"/>
        <v>0.5337423312883437</v>
      </c>
      <c r="N304" s="20">
        <f t="shared" si="35"/>
        <v>0</v>
      </c>
      <c r="O304" s="18">
        <f t="shared" si="36"/>
        <v>0</v>
      </c>
      <c r="P304" s="18">
        <f t="shared" si="37"/>
        <v>0</v>
      </c>
      <c r="Q304" s="21" t="str">
        <f t="shared" si="38"/>
        <v>REORDER</v>
      </c>
      <c r="R304" s="22" t="e">
        <f ca="1">IF($B304="","",IF(_xlfn.MAXIFS(PurDate,PurItem,$B304)=0,"",_xlfn.MAXIFS(PurDate,PurItem,$B304)))</f>
        <v>#NAME?</v>
      </c>
      <c r="S304" s="20">
        <f t="shared" si="39"/>
        <v>0</v>
      </c>
      <c r="U304" s="36"/>
    </row>
    <row r="305" spans="1:21" x14ac:dyDescent="0.25">
      <c r="A305" s="15" t="s">
        <v>700</v>
      </c>
      <c r="B305" s="15" t="s">
        <v>701</v>
      </c>
      <c r="C305" s="15" t="s">
        <v>122</v>
      </c>
      <c r="D305" s="15" t="s">
        <v>93</v>
      </c>
      <c r="E305" s="15" t="s">
        <v>700</v>
      </c>
      <c r="F305" s="16">
        <v>10</v>
      </c>
      <c r="G305" s="16">
        <v>0</v>
      </c>
      <c r="H305" s="17">
        <v>32.61</v>
      </c>
      <c r="I305" s="18">
        <f>IF($B305="","",IF(CostMethod="Last Cost",IFERROR(INDEX(PurCost,MATCH(_xlfn.MAXIFS(PurRank,PurItem,$B305),PurRank,0)),$H305),IF(($G305+SUMIFS(PurQty,PurItem,$B305))=0,$H305,($G305*$H305+SUMIFS(PurTotal,PurItem,$B305))/($G305+SUMIFS(PurQty,PurItem,$B305)))))</f>
        <v>32.61</v>
      </c>
      <c r="J305" s="37">
        <v>50</v>
      </c>
      <c r="K305" s="18">
        <f t="shared" si="32"/>
        <v>17.39</v>
      </c>
      <c r="L305" s="19">
        <f t="shared" si="33"/>
        <v>0.3478</v>
      </c>
      <c r="M305" s="19">
        <f t="shared" si="34"/>
        <v>0.53327200245323525</v>
      </c>
      <c r="N305" s="20">
        <f t="shared" si="35"/>
        <v>0</v>
      </c>
      <c r="O305" s="18">
        <f t="shared" si="36"/>
        <v>0</v>
      </c>
      <c r="P305" s="18">
        <f t="shared" si="37"/>
        <v>0</v>
      </c>
      <c r="Q305" s="21" t="str">
        <f t="shared" si="38"/>
        <v>REORDER</v>
      </c>
      <c r="R305" s="22" t="e">
        <f ca="1">IF($B305="","",IF(_xlfn.MAXIFS(PurDate,PurItem,$B305)=0,"",_xlfn.MAXIFS(PurDate,PurItem,$B305)))</f>
        <v>#NAME?</v>
      </c>
      <c r="S305" s="20">
        <f t="shared" si="39"/>
        <v>0</v>
      </c>
      <c r="U305" s="36"/>
    </row>
    <row r="306" spans="1:21" x14ac:dyDescent="0.25">
      <c r="A306" s="15" t="s">
        <v>702</v>
      </c>
      <c r="B306" s="15" t="s">
        <v>703</v>
      </c>
      <c r="C306" s="15" t="s">
        <v>122</v>
      </c>
      <c r="D306" s="15" t="s">
        <v>93</v>
      </c>
      <c r="E306" s="15" t="s">
        <v>702</v>
      </c>
      <c r="F306" s="16">
        <v>10</v>
      </c>
      <c r="G306" s="16">
        <v>0</v>
      </c>
      <c r="H306" s="17">
        <v>9.7799999999999994</v>
      </c>
      <c r="I306" s="18">
        <f>IF($B306="","",IF(CostMethod="Last Cost",IFERROR(INDEX(PurCost,MATCH(_xlfn.MAXIFS(PurRank,PurItem,$B306),PurRank,0)),$H306),IF(($G306+SUMIFS(PurQty,PurItem,$B306))=0,$H306,($G306*$H306+SUMIFS(PurTotal,PurItem,$B306))/($G306+SUMIFS(PurQty,PurItem,$B306)))))</f>
        <v>9.7799999999999994</v>
      </c>
      <c r="J306" s="37">
        <v>15</v>
      </c>
      <c r="K306" s="18">
        <f t="shared" si="32"/>
        <v>5.2200000000000006</v>
      </c>
      <c r="L306" s="19">
        <f t="shared" si="33"/>
        <v>0.34800000000000003</v>
      </c>
      <c r="M306" s="19">
        <f t="shared" si="34"/>
        <v>0.5337423312883437</v>
      </c>
      <c r="N306" s="20">
        <f t="shared" si="35"/>
        <v>0</v>
      </c>
      <c r="O306" s="18">
        <f t="shared" si="36"/>
        <v>0</v>
      </c>
      <c r="P306" s="18">
        <f t="shared" si="37"/>
        <v>0</v>
      </c>
      <c r="Q306" s="21" t="str">
        <f t="shared" si="38"/>
        <v>REORDER</v>
      </c>
      <c r="R306" s="22" t="e">
        <f ca="1">IF($B306="","",IF(_xlfn.MAXIFS(PurDate,PurItem,$B306)=0,"",_xlfn.MAXIFS(PurDate,PurItem,$B306)))</f>
        <v>#NAME?</v>
      </c>
      <c r="S306" s="20">
        <f t="shared" si="39"/>
        <v>0</v>
      </c>
      <c r="U306" s="36"/>
    </row>
    <row r="307" spans="1:21" x14ac:dyDescent="0.25">
      <c r="A307" s="15" t="s">
        <v>704</v>
      </c>
      <c r="B307" s="15" t="s">
        <v>705</v>
      </c>
      <c r="C307" s="15" t="s">
        <v>122</v>
      </c>
      <c r="D307" s="15" t="s">
        <v>93</v>
      </c>
      <c r="E307" s="15" t="s">
        <v>704</v>
      </c>
      <c r="F307" s="16">
        <v>10</v>
      </c>
      <c r="G307" s="16">
        <v>0</v>
      </c>
      <c r="H307" s="17">
        <v>32.61</v>
      </c>
      <c r="I307" s="18">
        <f>IF($B307="","",IF(CostMethod="Last Cost",IFERROR(INDEX(PurCost,MATCH(_xlfn.MAXIFS(PurRank,PurItem,$B307),PurRank,0)),$H307),IF(($G307+SUMIFS(PurQty,PurItem,$B307))=0,$H307,($G307*$H307+SUMIFS(PurTotal,PurItem,$B307))/($G307+SUMIFS(PurQty,PurItem,$B307)))))</f>
        <v>32.61</v>
      </c>
      <c r="J307" s="37">
        <v>50</v>
      </c>
      <c r="K307" s="18">
        <f t="shared" si="32"/>
        <v>17.39</v>
      </c>
      <c r="L307" s="19">
        <f t="shared" si="33"/>
        <v>0.3478</v>
      </c>
      <c r="M307" s="19">
        <f t="shared" si="34"/>
        <v>0.53327200245323525</v>
      </c>
      <c r="N307" s="20">
        <f t="shared" si="35"/>
        <v>0</v>
      </c>
      <c r="O307" s="18">
        <f t="shared" si="36"/>
        <v>0</v>
      </c>
      <c r="P307" s="18">
        <f t="shared" si="37"/>
        <v>0</v>
      </c>
      <c r="Q307" s="21" t="str">
        <f t="shared" si="38"/>
        <v>REORDER</v>
      </c>
      <c r="R307" s="22" t="e">
        <f ca="1">IF($B307="","",IF(_xlfn.MAXIFS(PurDate,PurItem,$B307)=0,"",_xlfn.MAXIFS(PurDate,PurItem,$B307)))</f>
        <v>#NAME?</v>
      </c>
      <c r="S307" s="20">
        <f t="shared" si="39"/>
        <v>0</v>
      </c>
      <c r="U307" s="36"/>
    </row>
    <row r="308" spans="1:21" x14ac:dyDescent="0.25">
      <c r="A308" s="15" t="s">
        <v>706</v>
      </c>
      <c r="B308" s="15" t="s">
        <v>707</v>
      </c>
      <c r="C308" s="15" t="s">
        <v>122</v>
      </c>
      <c r="D308" s="15" t="s">
        <v>93</v>
      </c>
      <c r="E308" s="15" t="s">
        <v>706</v>
      </c>
      <c r="F308" s="16">
        <v>10</v>
      </c>
      <c r="G308" s="16">
        <v>0</v>
      </c>
      <c r="H308" s="17">
        <v>9.7799999999999994</v>
      </c>
      <c r="I308" s="18">
        <f>IF($B308="","",IF(CostMethod="Last Cost",IFERROR(INDEX(PurCost,MATCH(_xlfn.MAXIFS(PurRank,PurItem,$B308),PurRank,0)),$H308),IF(($G308+SUMIFS(PurQty,PurItem,$B308))=0,$H308,($G308*$H308+SUMIFS(PurTotal,PurItem,$B308))/($G308+SUMIFS(PurQty,PurItem,$B308)))))</f>
        <v>9.7799999999999994</v>
      </c>
      <c r="J308" s="37">
        <v>15</v>
      </c>
      <c r="K308" s="18">
        <f t="shared" si="32"/>
        <v>5.2200000000000006</v>
      </c>
      <c r="L308" s="19">
        <f t="shared" si="33"/>
        <v>0.34800000000000003</v>
      </c>
      <c r="M308" s="19">
        <f t="shared" si="34"/>
        <v>0.5337423312883437</v>
      </c>
      <c r="N308" s="20">
        <f t="shared" si="35"/>
        <v>0</v>
      </c>
      <c r="O308" s="18">
        <f t="shared" si="36"/>
        <v>0</v>
      </c>
      <c r="P308" s="18">
        <f t="shared" si="37"/>
        <v>0</v>
      </c>
      <c r="Q308" s="21" t="str">
        <f t="shared" si="38"/>
        <v>REORDER</v>
      </c>
      <c r="R308" s="22" t="e">
        <f ca="1">IF($B308="","",IF(_xlfn.MAXIFS(PurDate,PurItem,$B308)=0,"",_xlfn.MAXIFS(PurDate,PurItem,$B308)))</f>
        <v>#NAME?</v>
      </c>
      <c r="S308" s="20">
        <f t="shared" si="39"/>
        <v>0</v>
      </c>
      <c r="U308" s="36"/>
    </row>
    <row r="309" spans="1:21" x14ac:dyDescent="0.25">
      <c r="A309" s="15" t="s">
        <v>708</v>
      </c>
      <c r="B309" s="15" t="s">
        <v>709</v>
      </c>
      <c r="C309" s="15" t="s">
        <v>122</v>
      </c>
      <c r="D309" s="15" t="s">
        <v>93</v>
      </c>
      <c r="E309" s="15" t="s">
        <v>708</v>
      </c>
      <c r="F309" s="16">
        <v>10</v>
      </c>
      <c r="G309" s="16">
        <v>0</v>
      </c>
      <c r="H309" s="17">
        <v>32.61</v>
      </c>
      <c r="I309" s="18">
        <f>IF($B309="","",IF(CostMethod="Last Cost",IFERROR(INDEX(PurCost,MATCH(_xlfn.MAXIFS(PurRank,PurItem,$B309),PurRank,0)),$H309),IF(($G309+SUMIFS(PurQty,PurItem,$B309))=0,$H309,($G309*$H309+SUMIFS(PurTotal,PurItem,$B309))/($G309+SUMIFS(PurQty,PurItem,$B309)))))</f>
        <v>32.61</v>
      </c>
      <c r="J309" s="37">
        <v>50</v>
      </c>
      <c r="K309" s="18">
        <f t="shared" si="32"/>
        <v>17.39</v>
      </c>
      <c r="L309" s="19">
        <f t="shared" si="33"/>
        <v>0.3478</v>
      </c>
      <c r="M309" s="19">
        <f t="shared" si="34"/>
        <v>0.53327200245323525</v>
      </c>
      <c r="N309" s="20">
        <f t="shared" si="35"/>
        <v>0</v>
      </c>
      <c r="O309" s="18">
        <f t="shared" si="36"/>
        <v>0</v>
      </c>
      <c r="P309" s="18">
        <f t="shared" si="37"/>
        <v>0</v>
      </c>
      <c r="Q309" s="21" t="str">
        <f t="shared" si="38"/>
        <v>REORDER</v>
      </c>
      <c r="R309" s="22" t="e">
        <f ca="1">IF($B309="","",IF(_xlfn.MAXIFS(PurDate,PurItem,$B309)=0,"",_xlfn.MAXIFS(PurDate,PurItem,$B309)))</f>
        <v>#NAME?</v>
      </c>
      <c r="S309" s="20">
        <f t="shared" si="39"/>
        <v>0</v>
      </c>
      <c r="U309" s="36"/>
    </row>
    <row r="310" spans="1:21" x14ac:dyDescent="0.25">
      <c r="A310" s="15" t="s">
        <v>710</v>
      </c>
      <c r="B310" s="15" t="s">
        <v>711</v>
      </c>
      <c r="C310" s="15" t="s">
        <v>122</v>
      </c>
      <c r="D310" s="15" t="s">
        <v>93</v>
      </c>
      <c r="E310" s="15" t="s">
        <v>710</v>
      </c>
      <c r="F310" s="16">
        <v>10</v>
      </c>
      <c r="G310" s="16">
        <v>0</v>
      </c>
      <c r="H310" s="17">
        <v>9.7799999999999994</v>
      </c>
      <c r="I310" s="18">
        <f>IF($B310="","",IF(CostMethod="Last Cost",IFERROR(INDEX(PurCost,MATCH(_xlfn.MAXIFS(PurRank,PurItem,$B310),PurRank,0)),$H310),IF(($G310+SUMIFS(PurQty,PurItem,$B310))=0,$H310,($G310*$H310+SUMIFS(PurTotal,PurItem,$B310))/($G310+SUMIFS(PurQty,PurItem,$B310)))))</f>
        <v>9.7799999999999994</v>
      </c>
      <c r="J310" s="37">
        <v>15</v>
      </c>
      <c r="K310" s="18">
        <f t="shared" si="32"/>
        <v>5.2200000000000006</v>
      </c>
      <c r="L310" s="19">
        <f t="shared" si="33"/>
        <v>0.34800000000000003</v>
      </c>
      <c r="M310" s="19">
        <f t="shared" si="34"/>
        <v>0.5337423312883437</v>
      </c>
      <c r="N310" s="20">
        <f t="shared" si="35"/>
        <v>0</v>
      </c>
      <c r="O310" s="18">
        <f t="shared" si="36"/>
        <v>0</v>
      </c>
      <c r="P310" s="18">
        <f t="shared" si="37"/>
        <v>0</v>
      </c>
      <c r="Q310" s="21" t="str">
        <f t="shared" si="38"/>
        <v>REORDER</v>
      </c>
      <c r="R310" s="22" t="e">
        <f ca="1">IF($B310="","",IF(_xlfn.MAXIFS(PurDate,PurItem,$B310)=0,"",_xlfn.MAXIFS(PurDate,PurItem,$B310)))</f>
        <v>#NAME?</v>
      </c>
      <c r="S310" s="20">
        <f t="shared" si="39"/>
        <v>0</v>
      </c>
      <c r="U310" s="36"/>
    </row>
    <row r="311" spans="1:21" x14ac:dyDescent="0.25">
      <c r="A311" s="15" t="s">
        <v>712</v>
      </c>
      <c r="B311" s="15" t="s">
        <v>713</v>
      </c>
      <c r="C311" s="15" t="s">
        <v>101</v>
      </c>
      <c r="D311" s="15" t="s">
        <v>93</v>
      </c>
      <c r="E311" s="15" t="s">
        <v>712</v>
      </c>
      <c r="F311" s="16">
        <v>10</v>
      </c>
      <c r="G311" s="16">
        <v>0</v>
      </c>
      <c r="H311" s="17">
        <v>13.0425</v>
      </c>
      <c r="I311" s="18">
        <f>IF($B311="","",IF(CostMethod="Last Cost",IFERROR(INDEX(PurCost,MATCH(_xlfn.MAXIFS(PurRank,PurItem,$B311),PurRank,0)),$H311),IF(($G311+SUMIFS(PurQty,PurItem,$B311))=0,$H311,($G311*$H311+SUMIFS(PurTotal,PurItem,$B311))/($G311+SUMIFS(PurQty,PurItem,$B311)))))</f>
        <v>13.0425</v>
      </c>
      <c r="J311" s="37">
        <v>20</v>
      </c>
      <c r="K311" s="18">
        <f t="shared" si="32"/>
        <v>6.9574999999999996</v>
      </c>
      <c r="L311" s="19">
        <f t="shared" si="33"/>
        <v>0.34787499999999999</v>
      </c>
      <c r="M311" s="19">
        <f t="shared" si="34"/>
        <v>0.53344834195898017</v>
      </c>
      <c r="N311" s="20">
        <f t="shared" si="35"/>
        <v>35</v>
      </c>
      <c r="O311" s="18">
        <f t="shared" si="36"/>
        <v>456.48750000000001</v>
      </c>
      <c r="P311" s="18">
        <f t="shared" si="37"/>
        <v>700</v>
      </c>
      <c r="Q311" s="21" t="str">
        <f t="shared" si="38"/>
        <v>OK</v>
      </c>
      <c r="R311" s="22" t="e">
        <f ca="1">IF($B311="","",IF(_xlfn.MAXIFS(PurDate,PurItem,$B311)=0,"",_xlfn.MAXIFS(PurDate,PurItem,$B311)))</f>
        <v>#NAME?</v>
      </c>
      <c r="S311" s="20">
        <f t="shared" si="39"/>
        <v>0</v>
      </c>
      <c r="U311" s="36"/>
    </row>
    <row r="312" spans="1:21" x14ac:dyDescent="0.25">
      <c r="A312" s="15" t="s">
        <v>714</v>
      </c>
      <c r="B312" s="15" t="s">
        <v>715</v>
      </c>
      <c r="C312" s="15" t="s">
        <v>101</v>
      </c>
      <c r="D312" s="15" t="s">
        <v>93</v>
      </c>
      <c r="E312" s="15" t="s">
        <v>714</v>
      </c>
      <c r="F312" s="16">
        <v>10</v>
      </c>
      <c r="G312" s="16">
        <v>0</v>
      </c>
      <c r="H312" s="17">
        <v>16.237500000000001</v>
      </c>
      <c r="I312" s="18">
        <f>IF($B312="","",IF(CostMethod="Last Cost",IFERROR(INDEX(PurCost,MATCH(_xlfn.MAXIFS(PurRank,PurItem,$B312),PurRank,0)),$H312),IF(($G312+SUMIFS(PurQty,PurItem,$B312))=0,$H312,($G312*$H312+SUMIFS(PurTotal,PurItem,$B312))/($G312+SUMIFS(PurQty,PurItem,$B312)))))</f>
        <v>16.237500000000001</v>
      </c>
      <c r="J312" s="37">
        <v>25</v>
      </c>
      <c r="K312" s="18">
        <f t="shared" si="32"/>
        <v>8.7624999999999993</v>
      </c>
      <c r="L312" s="19">
        <f t="shared" si="33"/>
        <v>0.35049999999999998</v>
      </c>
      <c r="M312" s="19">
        <f t="shared" si="34"/>
        <v>0.53964588144726711</v>
      </c>
      <c r="N312" s="20">
        <f t="shared" si="35"/>
        <v>0</v>
      </c>
      <c r="O312" s="18">
        <f t="shared" si="36"/>
        <v>0</v>
      </c>
      <c r="P312" s="18">
        <f t="shared" si="37"/>
        <v>0</v>
      </c>
      <c r="Q312" s="21" t="str">
        <f t="shared" si="38"/>
        <v>REORDER</v>
      </c>
      <c r="R312" s="22" t="e">
        <f ca="1">IF($B312="","",IF(_xlfn.MAXIFS(PurDate,PurItem,$B312)=0,"",_xlfn.MAXIFS(PurDate,PurItem,$B312)))</f>
        <v>#NAME?</v>
      </c>
      <c r="S312" s="20">
        <f t="shared" si="39"/>
        <v>0</v>
      </c>
      <c r="U312" s="36"/>
    </row>
    <row r="313" spans="1:21" x14ac:dyDescent="0.25">
      <c r="A313" s="15" t="s">
        <v>716</v>
      </c>
      <c r="B313" s="15" t="s">
        <v>717</v>
      </c>
      <c r="C313" s="15" t="s">
        <v>101</v>
      </c>
      <c r="D313" s="15" t="s">
        <v>93</v>
      </c>
      <c r="E313" s="15" t="s">
        <v>716</v>
      </c>
      <c r="F313" s="16">
        <v>10</v>
      </c>
      <c r="G313" s="16">
        <v>0</v>
      </c>
      <c r="H313" s="17">
        <v>16.237500000000001</v>
      </c>
      <c r="I313" s="18">
        <f>IF($B313="","",IF(CostMethod="Last Cost",IFERROR(INDEX(PurCost,MATCH(_xlfn.MAXIFS(PurRank,PurItem,$B313),PurRank,0)),$H313),IF(($G313+SUMIFS(PurQty,PurItem,$B313))=0,$H313,($G313*$H313+SUMIFS(PurTotal,PurItem,$B313))/($G313+SUMIFS(PurQty,PurItem,$B313)))))</f>
        <v>16.237500000000001</v>
      </c>
      <c r="J313" s="37">
        <v>25</v>
      </c>
      <c r="K313" s="18">
        <f t="shared" si="32"/>
        <v>8.7624999999999993</v>
      </c>
      <c r="L313" s="19">
        <f t="shared" si="33"/>
        <v>0.35049999999999998</v>
      </c>
      <c r="M313" s="19">
        <f t="shared" si="34"/>
        <v>0.53964588144726711</v>
      </c>
      <c r="N313" s="20">
        <f t="shared" si="35"/>
        <v>0</v>
      </c>
      <c r="O313" s="18">
        <f t="shared" si="36"/>
        <v>0</v>
      </c>
      <c r="P313" s="18">
        <f t="shared" si="37"/>
        <v>0</v>
      </c>
      <c r="Q313" s="21" t="str">
        <f t="shared" si="38"/>
        <v>REORDER</v>
      </c>
      <c r="R313" s="22" t="e">
        <f ca="1">IF($B313="","",IF(_xlfn.MAXIFS(PurDate,PurItem,$B313)=0,"",_xlfn.MAXIFS(PurDate,PurItem,$B313)))</f>
        <v>#NAME?</v>
      </c>
      <c r="S313" s="20">
        <f t="shared" si="39"/>
        <v>0</v>
      </c>
      <c r="U313" s="36"/>
    </row>
    <row r="314" spans="1:21" x14ac:dyDescent="0.25">
      <c r="A314" s="15" t="s">
        <v>718</v>
      </c>
      <c r="B314" s="15" t="s">
        <v>719</v>
      </c>
      <c r="C314" s="15" t="s">
        <v>117</v>
      </c>
      <c r="D314" s="15" t="s">
        <v>93</v>
      </c>
      <c r="E314" s="15" t="s">
        <v>718</v>
      </c>
      <c r="F314" s="16">
        <v>10</v>
      </c>
      <c r="G314" s="16">
        <v>0</v>
      </c>
      <c r="H314" s="17">
        <v>13.0425</v>
      </c>
      <c r="I314" s="18">
        <f>IF($B314="","",IF(CostMethod="Last Cost",IFERROR(INDEX(PurCost,MATCH(_xlfn.MAXIFS(PurRank,PurItem,$B314),PurRank,0)),$H314),IF(($G314+SUMIFS(PurQty,PurItem,$B314))=0,$H314,($G314*$H314+SUMIFS(PurTotal,PurItem,$B314))/($G314+SUMIFS(PurQty,PurItem,$B314)))))</f>
        <v>13.0425</v>
      </c>
      <c r="J314" s="37">
        <v>20</v>
      </c>
      <c r="K314" s="18">
        <f t="shared" si="32"/>
        <v>6.9574999999999996</v>
      </c>
      <c r="L314" s="19">
        <f t="shared" si="33"/>
        <v>0.34787499999999999</v>
      </c>
      <c r="M314" s="19">
        <f t="shared" si="34"/>
        <v>0.53344834195898017</v>
      </c>
      <c r="N314" s="20">
        <f t="shared" si="35"/>
        <v>0</v>
      </c>
      <c r="O314" s="18">
        <f t="shared" si="36"/>
        <v>0</v>
      </c>
      <c r="P314" s="18">
        <f t="shared" si="37"/>
        <v>0</v>
      </c>
      <c r="Q314" s="21" t="str">
        <f t="shared" si="38"/>
        <v>REORDER</v>
      </c>
      <c r="R314" s="22" t="e">
        <f ca="1">IF($B314="","",IF(_xlfn.MAXIFS(PurDate,PurItem,$B314)=0,"",_xlfn.MAXIFS(PurDate,PurItem,$B314)))</f>
        <v>#NAME?</v>
      </c>
      <c r="S314" s="20">
        <f t="shared" si="39"/>
        <v>0</v>
      </c>
      <c r="U314" s="36"/>
    </row>
    <row r="315" spans="1:21" x14ac:dyDescent="0.25">
      <c r="A315" s="15" t="s">
        <v>720</v>
      </c>
      <c r="B315" s="15" t="s">
        <v>721</v>
      </c>
      <c r="C315" s="15" t="s">
        <v>117</v>
      </c>
      <c r="D315" s="15" t="s">
        <v>93</v>
      </c>
      <c r="E315" s="15" t="s">
        <v>720</v>
      </c>
      <c r="F315" s="16">
        <v>10</v>
      </c>
      <c r="G315" s="16">
        <v>0</v>
      </c>
      <c r="H315" s="17">
        <v>19.567499999999999</v>
      </c>
      <c r="I315" s="18">
        <f>IF($B315="","",IF(CostMethod="Last Cost",IFERROR(INDEX(PurCost,MATCH(_xlfn.MAXIFS(PurRank,PurItem,$B315),PurRank,0)),$H315),IF(($G315+SUMIFS(PurQty,PurItem,$B315))=0,$H315,($G315*$H315+SUMIFS(PurTotal,PurItem,$B315))/($G315+SUMIFS(PurQty,PurItem,$B315)))))</f>
        <v>19.567499999999999</v>
      </c>
      <c r="J315" s="37">
        <v>30</v>
      </c>
      <c r="K315" s="18">
        <f t="shared" si="32"/>
        <v>10.432500000000001</v>
      </c>
      <c r="L315" s="19">
        <f t="shared" si="33"/>
        <v>0.34775000000000006</v>
      </c>
      <c r="M315" s="19">
        <f t="shared" si="34"/>
        <v>0.53315446531238031</v>
      </c>
      <c r="N315" s="20">
        <f t="shared" si="35"/>
        <v>0</v>
      </c>
      <c r="O315" s="18">
        <f t="shared" si="36"/>
        <v>0</v>
      </c>
      <c r="P315" s="18">
        <f t="shared" si="37"/>
        <v>0</v>
      </c>
      <c r="Q315" s="21" t="str">
        <f t="shared" si="38"/>
        <v>REORDER</v>
      </c>
      <c r="R315" s="22" t="e">
        <f ca="1">IF($B315="","",IF(_xlfn.MAXIFS(PurDate,PurItem,$B315)=0,"",_xlfn.MAXIFS(PurDate,PurItem,$B315)))</f>
        <v>#NAME?</v>
      </c>
      <c r="S315" s="20">
        <f t="shared" si="39"/>
        <v>0</v>
      </c>
      <c r="U315" s="36"/>
    </row>
    <row r="316" spans="1:21" x14ac:dyDescent="0.25">
      <c r="A316" s="15" t="s">
        <v>722</v>
      </c>
      <c r="B316" s="15" t="s">
        <v>723</v>
      </c>
      <c r="C316" s="15" t="s">
        <v>117</v>
      </c>
      <c r="D316" s="15" t="s">
        <v>93</v>
      </c>
      <c r="E316" s="15" t="s">
        <v>722</v>
      </c>
      <c r="F316" s="16">
        <v>10</v>
      </c>
      <c r="G316" s="16">
        <v>0</v>
      </c>
      <c r="H316" s="17">
        <v>19.567499999999999</v>
      </c>
      <c r="I316" s="18">
        <f>IF($B316="","",IF(CostMethod="Last Cost",IFERROR(INDEX(PurCost,MATCH(_xlfn.MAXIFS(PurRank,PurItem,$B316),PurRank,0)),$H316),IF(($G316+SUMIFS(PurQty,PurItem,$B316))=0,$H316,($G316*$H316+SUMIFS(PurTotal,PurItem,$B316))/($G316+SUMIFS(PurQty,PurItem,$B316)))))</f>
        <v>19.567499999999999</v>
      </c>
      <c r="J316" s="37">
        <v>30</v>
      </c>
      <c r="K316" s="18">
        <f t="shared" si="32"/>
        <v>10.432500000000001</v>
      </c>
      <c r="L316" s="19">
        <f t="shared" si="33"/>
        <v>0.34775000000000006</v>
      </c>
      <c r="M316" s="19">
        <f t="shared" si="34"/>
        <v>0.53315446531238031</v>
      </c>
      <c r="N316" s="20">
        <f t="shared" si="35"/>
        <v>0</v>
      </c>
      <c r="O316" s="18">
        <f t="shared" si="36"/>
        <v>0</v>
      </c>
      <c r="P316" s="18">
        <f t="shared" si="37"/>
        <v>0</v>
      </c>
      <c r="Q316" s="21" t="str">
        <f t="shared" si="38"/>
        <v>REORDER</v>
      </c>
      <c r="R316" s="22" t="e">
        <f ca="1">IF($B316="","",IF(_xlfn.MAXIFS(PurDate,PurItem,$B316)=0,"",_xlfn.MAXIFS(PurDate,PurItem,$B316)))</f>
        <v>#NAME?</v>
      </c>
      <c r="S316" s="20">
        <f t="shared" si="39"/>
        <v>0</v>
      </c>
      <c r="U316" s="36"/>
    </row>
    <row r="317" spans="1:21" x14ac:dyDescent="0.25">
      <c r="A317" s="15" t="s">
        <v>724</v>
      </c>
      <c r="B317" s="15" t="s">
        <v>725</v>
      </c>
      <c r="C317" s="15" t="s">
        <v>117</v>
      </c>
      <c r="D317" s="15" t="s">
        <v>93</v>
      </c>
      <c r="E317" s="15" t="s">
        <v>724</v>
      </c>
      <c r="F317" s="16">
        <v>10</v>
      </c>
      <c r="G317" s="16">
        <v>0</v>
      </c>
      <c r="H317" s="17">
        <v>16.305</v>
      </c>
      <c r="I317" s="18">
        <f>IF($B317="","",IF(CostMethod="Last Cost",IFERROR(INDEX(PurCost,MATCH(_xlfn.MAXIFS(PurRank,PurItem,$B317),PurRank,0)),$H317),IF(($G317+SUMIFS(PurQty,PurItem,$B317))=0,$H317,($G317*$H317+SUMIFS(PurTotal,PurItem,$B317))/($G317+SUMIFS(PurQty,PurItem,$B317)))))</f>
        <v>16.305</v>
      </c>
      <c r="J317" s="37">
        <v>25</v>
      </c>
      <c r="K317" s="18">
        <f t="shared" si="32"/>
        <v>8.6950000000000003</v>
      </c>
      <c r="L317" s="19">
        <f t="shared" si="33"/>
        <v>0.3478</v>
      </c>
      <c r="M317" s="19">
        <f t="shared" si="34"/>
        <v>0.53327200245323525</v>
      </c>
      <c r="N317" s="20">
        <f t="shared" si="35"/>
        <v>0</v>
      </c>
      <c r="O317" s="18">
        <f t="shared" si="36"/>
        <v>0</v>
      </c>
      <c r="P317" s="18">
        <f t="shared" si="37"/>
        <v>0</v>
      </c>
      <c r="Q317" s="21" t="str">
        <f t="shared" si="38"/>
        <v>REORDER</v>
      </c>
      <c r="R317" s="22" t="e">
        <f ca="1">IF($B317="","",IF(_xlfn.MAXIFS(PurDate,PurItem,$B317)=0,"",_xlfn.MAXIFS(PurDate,PurItem,$B317)))</f>
        <v>#NAME?</v>
      </c>
      <c r="S317" s="20">
        <f t="shared" si="39"/>
        <v>0</v>
      </c>
      <c r="U317" s="36"/>
    </row>
    <row r="318" spans="1:21" x14ac:dyDescent="0.25">
      <c r="A318" s="15" t="s">
        <v>726</v>
      </c>
      <c r="B318" s="15" t="s">
        <v>727</v>
      </c>
      <c r="C318" s="15" t="s">
        <v>117</v>
      </c>
      <c r="D318" s="15" t="s">
        <v>93</v>
      </c>
      <c r="E318" s="15" t="s">
        <v>726</v>
      </c>
      <c r="F318" s="16">
        <v>10</v>
      </c>
      <c r="G318" s="16">
        <v>0</v>
      </c>
      <c r="H318" s="17">
        <v>11.737500000000001</v>
      </c>
      <c r="I318" s="18">
        <f>IF($B318="","",IF(CostMethod="Last Cost",IFERROR(INDEX(PurCost,MATCH(_xlfn.MAXIFS(PurRank,PurItem,$B318),PurRank,0)),$H318),IF(($G318+SUMIFS(PurQty,PurItem,$B318))=0,$H318,($G318*$H318+SUMIFS(PurTotal,PurItem,$B318))/($G318+SUMIFS(PurQty,PurItem,$B318)))))</f>
        <v>11.737500000000001</v>
      </c>
      <c r="J318" s="37">
        <v>18</v>
      </c>
      <c r="K318" s="18">
        <f t="shared" si="32"/>
        <v>6.2624999999999993</v>
      </c>
      <c r="L318" s="19">
        <f t="shared" si="33"/>
        <v>0.34791666666666665</v>
      </c>
      <c r="M318" s="19">
        <f t="shared" si="34"/>
        <v>0.53354632587859419</v>
      </c>
      <c r="N318" s="20">
        <f t="shared" si="35"/>
        <v>0</v>
      </c>
      <c r="O318" s="18">
        <f t="shared" si="36"/>
        <v>0</v>
      </c>
      <c r="P318" s="18">
        <f t="shared" si="37"/>
        <v>0</v>
      </c>
      <c r="Q318" s="21" t="str">
        <f t="shared" si="38"/>
        <v>REORDER</v>
      </c>
      <c r="R318" s="22" t="e">
        <f ca="1">IF($B318="","",IF(_xlfn.MAXIFS(PurDate,PurItem,$B318)=0,"",_xlfn.MAXIFS(PurDate,PurItem,$B318)))</f>
        <v>#NAME?</v>
      </c>
      <c r="S318" s="20">
        <f t="shared" si="39"/>
        <v>0</v>
      </c>
      <c r="U318" s="36"/>
    </row>
    <row r="319" spans="1:21" x14ac:dyDescent="0.25">
      <c r="A319" s="15" t="s">
        <v>728</v>
      </c>
      <c r="B319" s="15" t="s">
        <v>729</v>
      </c>
      <c r="C319" s="15" t="s">
        <v>117</v>
      </c>
      <c r="D319" s="15" t="s">
        <v>93</v>
      </c>
      <c r="E319" s="15" t="s">
        <v>728</v>
      </c>
      <c r="F319" s="16">
        <v>10</v>
      </c>
      <c r="G319" s="16">
        <v>0</v>
      </c>
      <c r="H319" s="17">
        <v>11.737500000000001</v>
      </c>
      <c r="I319" s="18">
        <f>IF($B319="","",IF(CostMethod="Last Cost",IFERROR(INDEX(PurCost,MATCH(_xlfn.MAXIFS(PurRank,PurItem,$B319),PurRank,0)),$H319),IF(($G319+SUMIFS(PurQty,PurItem,$B319))=0,$H319,($G319*$H319+SUMIFS(PurTotal,PurItem,$B319))/($G319+SUMIFS(PurQty,PurItem,$B319)))))</f>
        <v>11.737500000000001</v>
      </c>
      <c r="J319" s="37">
        <v>18</v>
      </c>
      <c r="K319" s="18">
        <f t="shared" si="32"/>
        <v>6.2624999999999993</v>
      </c>
      <c r="L319" s="19">
        <f t="shared" si="33"/>
        <v>0.34791666666666665</v>
      </c>
      <c r="M319" s="19">
        <f t="shared" si="34"/>
        <v>0.53354632587859419</v>
      </c>
      <c r="N319" s="20">
        <f t="shared" si="35"/>
        <v>0</v>
      </c>
      <c r="O319" s="18">
        <f t="shared" si="36"/>
        <v>0</v>
      </c>
      <c r="P319" s="18">
        <f t="shared" si="37"/>
        <v>0</v>
      </c>
      <c r="Q319" s="21" t="str">
        <f t="shared" si="38"/>
        <v>REORDER</v>
      </c>
      <c r="R319" s="22" t="e">
        <f ca="1">IF($B319="","",IF(_xlfn.MAXIFS(PurDate,PurItem,$B319)=0,"",_xlfn.MAXIFS(PurDate,PurItem,$B319)))</f>
        <v>#NAME?</v>
      </c>
      <c r="S319" s="20">
        <f t="shared" si="39"/>
        <v>0</v>
      </c>
      <c r="U319" s="36"/>
    </row>
    <row r="320" spans="1:21" x14ac:dyDescent="0.25">
      <c r="A320" s="15" t="s">
        <v>730</v>
      </c>
      <c r="B320" s="15" t="s">
        <v>731</v>
      </c>
      <c r="C320" s="15" t="s">
        <v>117</v>
      </c>
      <c r="D320" s="15" t="s">
        <v>93</v>
      </c>
      <c r="E320" s="15" t="s">
        <v>730</v>
      </c>
      <c r="F320" s="16">
        <v>10</v>
      </c>
      <c r="G320" s="16">
        <v>0</v>
      </c>
      <c r="H320" s="17">
        <v>19.567499999999999</v>
      </c>
      <c r="I320" s="18">
        <f>IF($B320="","",IF(CostMethod="Last Cost",IFERROR(INDEX(PurCost,MATCH(_xlfn.MAXIFS(PurRank,PurItem,$B320),PurRank,0)),$H320),IF(($G320+SUMIFS(PurQty,PurItem,$B320))=0,$H320,($G320*$H320+SUMIFS(PurTotal,PurItem,$B320))/($G320+SUMIFS(PurQty,PurItem,$B320)))))</f>
        <v>19.567499999999999</v>
      </c>
      <c r="J320" s="37">
        <v>30</v>
      </c>
      <c r="K320" s="18">
        <f t="shared" si="32"/>
        <v>10.432500000000001</v>
      </c>
      <c r="L320" s="19">
        <f t="shared" si="33"/>
        <v>0.34775000000000006</v>
      </c>
      <c r="M320" s="19">
        <f t="shared" si="34"/>
        <v>0.53315446531238031</v>
      </c>
      <c r="N320" s="20">
        <f t="shared" si="35"/>
        <v>0</v>
      </c>
      <c r="O320" s="18">
        <f t="shared" si="36"/>
        <v>0</v>
      </c>
      <c r="P320" s="18">
        <f t="shared" si="37"/>
        <v>0</v>
      </c>
      <c r="Q320" s="21" t="str">
        <f t="shared" si="38"/>
        <v>REORDER</v>
      </c>
      <c r="R320" s="22" t="e">
        <f ca="1">IF($B320="","",IF(_xlfn.MAXIFS(PurDate,PurItem,$B320)=0,"",_xlfn.MAXIFS(PurDate,PurItem,$B320)))</f>
        <v>#NAME?</v>
      </c>
      <c r="S320" s="20">
        <f t="shared" si="39"/>
        <v>0</v>
      </c>
      <c r="U320" s="36"/>
    </row>
    <row r="321" spans="1:21" x14ac:dyDescent="0.25">
      <c r="A321" s="15" t="s">
        <v>732</v>
      </c>
      <c r="B321" s="15" t="s">
        <v>733</v>
      </c>
      <c r="C321" s="15" t="s">
        <v>117</v>
      </c>
      <c r="D321" s="15" t="s">
        <v>93</v>
      </c>
      <c r="E321" s="15" t="s">
        <v>732</v>
      </c>
      <c r="F321" s="16">
        <v>10</v>
      </c>
      <c r="G321" s="16">
        <v>0</v>
      </c>
      <c r="H321" s="17">
        <v>19.567499999999999</v>
      </c>
      <c r="I321" s="18">
        <f>IF($B321="","",IF(CostMethod="Last Cost",IFERROR(INDEX(PurCost,MATCH(_xlfn.MAXIFS(PurRank,PurItem,$B321),PurRank,0)),$H321),IF(($G321+SUMIFS(PurQty,PurItem,$B321))=0,$H321,($G321*$H321+SUMIFS(PurTotal,PurItem,$B321))/($G321+SUMIFS(PurQty,PurItem,$B321)))))</f>
        <v>19.567499999999999</v>
      </c>
      <c r="J321" s="37">
        <v>30</v>
      </c>
      <c r="K321" s="18">
        <f t="shared" si="32"/>
        <v>10.432500000000001</v>
      </c>
      <c r="L321" s="19">
        <f t="shared" si="33"/>
        <v>0.34775000000000006</v>
      </c>
      <c r="M321" s="19">
        <f t="shared" si="34"/>
        <v>0.53315446531238031</v>
      </c>
      <c r="N321" s="20">
        <f t="shared" si="35"/>
        <v>9</v>
      </c>
      <c r="O321" s="18">
        <f t="shared" si="36"/>
        <v>176.10749999999999</v>
      </c>
      <c r="P321" s="18">
        <f t="shared" si="37"/>
        <v>270</v>
      </c>
      <c r="Q321" s="21" t="str">
        <f t="shared" si="38"/>
        <v>REORDER</v>
      </c>
      <c r="R321" s="22" t="e">
        <f ca="1">IF($B321="","",IF(_xlfn.MAXIFS(PurDate,PurItem,$B321)=0,"",_xlfn.MAXIFS(PurDate,PurItem,$B321)))</f>
        <v>#NAME?</v>
      </c>
      <c r="S321" s="20">
        <f t="shared" si="39"/>
        <v>0</v>
      </c>
      <c r="U321" s="36"/>
    </row>
    <row r="322" spans="1:21" x14ac:dyDescent="0.25">
      <c r="A322" s="15" t="s">
        <v>734</v>
      </c>
      <c r="B322" s="15" t="s">
        <v>735</v>
      </c>
      <c r="C322" s="15" t="s">
        <v>117</v>
      </c>
      <c r="D322" s="15" t="s">
        <v>93</v>
      </c>
      <c r="E322" s="15" t="s">
        <v>734</v>
      </c>
      <c r="F322" s="16">
        <v>10</v>
      </c>
      <c r="G322" s="16">
        <v>0</v>
      </c>
      <c r="H322" s="17">
        <v>22.822500000000002</v>
      </c>
      <c r="I322" s="18">
        <f>IF($B322="","",IF(CostMethod="Last Cost",IFERROR(INDEX(PurCost,MATCH(_xlfn.MAXIFS(PurRank,PurItem,$B322),PurRank,0)),$H322),IF(($G322+SUMIFS(PurQty,PurItem,$B322))=0,$H322,($G322*$H322+SUMIFS(PurTotal,PurItem,$B322))/($G322+SUMIFS(PurQty,PurItem,$B322)))))</f>
        <v>22.822500000000002</v>
      </c>
      <c r="J322" s="37">
        <v>35</v>
      </c>
      <c r="K322" s="18">
        <f t="shared" si="32"/>
        <v>12.177499999999998</v>
      </c>
      <c r="L322" s="19">
        <f t="shared" si="33"/>
        <v>0.34792857142857136</v>
      </c>
      <c r="M322" s="19">
        <f t="shared" si="34"/>
        <v>0.53357432358418222</v>
      </c>
      <c r="N322" s="20">
        <f t="shared" si="35"/>
        <v>0</v>
      </c>
      <c r="O322" s="18">
        <f t="shared" si="36"/>
        <v>0</v>
      </c>
      <c r="P322" s="18">
        <f t="shared" si="37"/>
        <v>0</v>
      </c>
      <c r="Q322" s="21" t="str">
        <f t="shared" si="38"/>
        <v>REORDER</v>
      </c>
      <c r="R322" s="22" t="e">
        <f ca="1">IF($B322="","",IF(_xlfn.MAXIFS(PurDate,PurItem,$B322)=0,"",_xlfn.MAXIFS(PurDate,PurItem,$B322)))</f>
        <v>#NAME?</v>
      </c>
      <c r="S322" s="20">
        <f t="shared" si="39"/>
        <v>0</v>
      </c>
      <c r="U322" s="36"/>
    </row>
    <row r="323" spans="1:21" x14ac:dyDescent="0.25">
      <c r="A323" s="15" t="s">
        <v>736</v>
      </c>
      <c r="B323" s="15" t="s">
        <v>737</v>
      </c>
      <c r="C323" s="15" t="s">
        <v>117</v>
      </c>
      <c r="D323" s="15" t="s">
        <v>93</v>
      </c>
      <c r="E323" s="15" t="s">
        <v>736</v>
      </c>
      <c r="F323" s="16">
        <v>10</v>
      </c>
      <c r="G323" s="16">
        <v>0</v>
      </c>
      <c r="H323" s="17">
        <v>19.567499999999999</v>
      </c>
      <c r="I323" s="18">
        <f>IF($B323="","",IF(CostMethod="Last Cost",IFERROR(INDEX(PurCost,MATCH(_xlfn.MAXIFS(PurRank,PurItem,$B323),PurRank,0)),$H323),IF(($G323+SUMIFS(PurQty,PurItem,$B323))=0,$H323,($G323*$H323+SUMIFS(PurTotal,PurItem,$B323))/($G323+SUMIFS(PurQty,PurItem,$B323)))))</f>
        <v>19.567499999999999</v>
      </c>
      <c r="J323" s="37">
        <v>30</v>
      </c>
      <c r="K323" s="18">
        <f t="shared" si="32"/>
        <v>10.432500000000001</v>
      </c>
      <c r="L323" s="19">
        <f t="shared" si="33"/>
        <v>0.34775000000000006</v>
      </c>
      <c r="M323" s="19">
        <f t="shared" si="34"/>
        <v>0.53315446531238031</v>
      </c>
      <c r="N323" s="20">
        <f t="shared" si="35"/>
        <v>12</v>
      </c>
      <c r="O323" s="18">
        <f t="shared" si="36"/>
        <v>234.81</v>
      </c>
      <c r="P323" s="18">
        <f t="shared" si="37"/>
        <v>360</v>
      </c>
      <c r="Q323" s="21" t="str">
        <f t="shared" si="38"/>
        <v>OK</v>
      </c>
      <c r="R323" s="22" t="e">
        <f ca="1">IF($B323="","",IF(_xlfn.MAXIFS(PurDate,PurItem,$B323)=0,"",_xlfn.MAXIFS(PurDate,PurItem,$B323)))</f>
        <v>#NAME?</v>
      </c>
      <c r="S323" s="20">
        <f t="shared" si="39"/>
        <v>0</v>
      </c>
      <c r="U323" s="36"/>
    </row>
    <row r="324" spans="1:21" x14ac:dyDescent="0.25">
      <c r="A324" s="15" t="s">
        <v>738</v>
      </c>
      <c r="B324" s="15" t="s">
        <v>739</v>
      </c>
      <c r="C324" s="15" t="s">
        <v>117</v>
      </c>
      <c r="D324" s="15" t="s">
        <v>93</v>
      </c>
      <c r="E324" s="15" t="s">
        <v>738</v>
      </c>
      <c r="F324" s="16">
        <v>10</v>
      </c>
      <c r="G324" s="16">
        <v>0</v>
      </c>
      <c r="H324" s="17">
        <v>19.567499999999999</v>
      </c>
      <c r="I324" s="18">
        <f>IF($B324="","",IF(CostMethod="Last Cost",IFERROR(INDEX(PurCost,MATCH(_xlfn.MAXIFS(PurRank,PurItem,$B324),PurRank,0)),$H324),IF(($G324+SUMIFS(PurQty,PurItem,$B324))=0,$H324,($G324*$H324+SUMIFS(PurTotal,PurItem,$B324))/($G324+SUMIFS(PurQty,PurItem,$B324)))))</f>
        <v>19.567499999999999</v>
      </c>
      <c r="J324" s="37">
        <v>30</v>
      </c>
      <c r="K324" s="18">
        <f t="shared" si="32"/>
        <v>10.432500000000001</v>
      </c>
      <c r="L324" s="19">
        <f t="shared" si="33"/>
        <v>0.34775000000000006</v>
      </c>
      <c r="M324" s="19">
        <f t="shared" si="34"/>
        <v>0.53315446531238031</v>
      </c>
      <c r="N324" s="20">
        <f t="shared" si="35"/>
        <v>-1</v>
      </c>
      <c r="O324" s="18">
        <f t="shared" si="36"/>
        <v>-19.567499999999999</v>
      </c>
      <c r="P324" s="18">
        <f t="shared" si="37"/>
        <v>-30</v>
      </c>
      <c r="Q324" s="21" t="str">
        <f t="shared" si="38"/>
        <v>NEGATIVE</v>
      </c>
      <c r="R324" s="22" t="e">
        <f ca="1">IF($B324="","",IF(_xlfn.MAXIFS(PurDate,PurItem,$B324)=0,"",_xlfn.MAXIFS(PurDate,PurItem,$B324)))</f>
        <v>#NAME?</v>
      </c>
      <c r="S324" s="20">
        <f t="shared" si="39"/>
        <v>0</v>
      </c>
      <c r="U324" s="36"/>
    </row>
    <row r="325" spans="1:21" x14ac:dyDescent="0.25">
      <c r="A325" s="15" t="s">
        <v>740</v>
      </c>
      <c r="B325" s="15" t="s">
        <v>741</v>
      </c>
      <c r="C325" s="15" t="s">
        <v>117</v>
      </c>
      <c r="D325" s="15" t="s">
        <v>93</v>
      </c>
      <c r="E325" s="15" t="s">
        <v>740</v>
      </c>
      <c r="F325" s="16">
        <v>10</v>
      </c>
      <c r="G325" s="16">
        <v>0</v>
      </c>
      <c r="H325" s="17">
        <v>16.305</v>
      </c>
      <c r="I325" s="18">
        <f>IF($B325="","",IF(CostMethod="Last Cost",IFERROR(INDEX(PurCost,MATCH(_xlfn.MAXIFS(PurRank,PurItem,$B325),PurRank,0)),$H325),IF(($G325+SUMIFS(PurQty,PurItem,$B325))=0,$H325,($G325*$H325+SUMIFS(PurTotal,PurItem,$B325))/($G325+SUMIFS(PurQty,PurItem,$B325)))))</f>
        <v>16.305</v>
      </c>
      <c r="J325" s="37">
        <v>25</v>
      </c>
      <c r="K325" s="18">
        <f t="shared" ref="K325:K388" si="40">IF(OR($B325="",$J325=""),"",$J325-$I325)</f>
        <v>8.6950000000000003</v>
      </c>
      <c r="L325" s="19">
        <f t="shared" ref="L325:L388" si="41">IF(OR($K325="",$J325=0,$J325=""),"",$K325/$J325)</f>
        <v>0.3478</v>
      </c>
      <c r="M325" s="19">
        <f t="shared" ref="M325:M388" si="42">IF(OR($K325="",$I325=0,$I325=""),"",$K325/$I325)</f>
        <v>0.53327200245323525</v>
      </c>
      <c r="N325" s="20">
        <f t="shared" ref="N325:N388" si="43">IF($B325="","",$G325+SUMIFS(PurQty,PurItem,$B325)-SUMIFS(SalQty,SalItem,$B325)-SUMIFS(WoQty,WoItem,$B325)+SUMIFS(AdjQty,AdjItem,$B325)+SUMIFS(LinVarQty,LinItem,$B325,LinPosted,"YES"))</f>
        <v>0</v>
      </c>
      <c r="O325" s="18">
        <f t="shared" ref="O325:O388" si="44">IF($B325="","",$N325*$I325)</f>
        <v>0</v>
      </c>
      <c r="P325" s="18">
        <f t="shared" ref="P325:P388" si="45">IF(OR($B325="",$J325=""),"",$N325*$J325)</f>
        <v>0</v>
      </c>
      <c r="Q325" s="21" t="str">
        <f t="shared" ref="Q325:Q388" si="46">IF($B325="","",IF($N325&lt;0,"NEGATIVE",IF($N325&lt;=$F325,"REORDER","OK")))</f>
        <v>REORDER</v>
      </c>
      <c r="R325" s="22" t="e">
        <f ca="1">IF($B325="","",IF(_xlfn.MAXIFS(PurDate,PurItem,$B325)=0,"",_xlfn.MAXIFS(PurDate,PurItem,$B325)))</f>
        <v>#NAME?</v>
      </c>
      <c r="S325" s="20">
        <f t="shared" ref="S325:S388" si="47">IF($B325="","",SUMIFS(PurQty,PurItem,$B325))</f>
        <v>0</v>
      </c>
      <c r="U325" s="36"/>
    </row>
    <row r="326" spans="1:21" x14ac:dyDescent="0.25">
      <c r="A326" s="15" t="s">
        <v>742</v>
      </c>
      <c r="B326" s="15" t="s">
        <v>743</v>
      </c>
      <c r="C326" s="15" t="s">
        <v>117</v>
      </c>
      <c r="D326" s="15" t="s">
        <v>93</v>
      </c>
      <c r="E326" s="15" t="s">
        <v>742</v>
      </c>
      <c r="F326" s="16">
        <v>10</v>
      </c>
      <c r="G326" s="16">
        <v>0</v>
      </c>
      <c r="H326" s="17">
        <v>19.567499999999999</v>
      </c>
      <c r="I326" s="18">
        <f>IF($B326="","",IF(CostMethod="Last Cost",IFERROR(INDEX(PurCost,MATCH(_xlfn.MAXIFS(PurRank,PurItem,$B326),PurRank,0)),$H326),IF(($G326+SUMIFS(PurQty,PurItem,$B326))=0,$H326,($G326*$H326+SUMIFS(PurTotal,PurItem,$B326))/($G326+SUMIFS(PurQty,PurItem,$B326)))))</f>
        <v>19.567499999999999</v>
      </c>
      <c r="J326" s="37">
        <v>30</v>
      </c>
      <c r="K326" s="18">
        <f t="shared" si="40"/>
        <v>10.432500000000001</v>
      </c>
      <c r="L326" s="19">
        <f t="shared" si="41"/>
        <v>0.34775000000000006</v>
      </c>
      <c r="M326" s="19">
        <f t="shared" si="42"/>
        <v>0.53315446531238031</v>
      </c>
      <c r="N326" s="20">
        <f t="shared" si="43"/>
        <v>0</v>
      </c>
      <c r="O326" s="18">
        <f t="shared" si="44"/>
        <v>0</v>
      </c>
      <c r="P326" s="18">
        <f t="shared" si="45"/>
        <v>0</v>
      </c>
      <c r="Q326" s="21" t="str">
        <f t="shared" si="46"/>
        <v>REORDER</v>
      </c>
      <c r="R326" s="22" t="e">
        <f ca="1">IF($B326="","",IF(_xlfn.MAXIFS(PurDate,PurItem,$B326)=0,"",_xlfn.MAXIFS(PurDate,PurItem,$B326)))</f>
        <v>#NAME?</v>
      </c>
      <c r="S326" s="20">
        <f t="shared" si="47"/>
        <v>0</v>
      </c>
      <c r="U326" s="36"/>
    </row>
    <row r="327" spans="1:21" x14ac:dyDescent="0.25">
      <c r="A327" s="15" t="s">
        <v>744</v>
      </c>
      <c r="B327" s="15" t="s">
        <v>745</v>
      </c>
      <c r="C327" s="15" t="s">
        <v>92</v>
      </c>
      <c r="D327" s="15" t="s">
        <v>93</v>
      </c>
      <c r="E327" s="15" t="s">
        <v>744</v>
      </c>
      <c r="F327" s="16">
        <v>10</v>
      </c>
      <c r="G327" s="16">
        <v>0</v>
      </c>
      <c r="H327" s="17">
        <v>130.4325</v>
      </c>
      <c r="I327" s="18">
        <f>IF($B327="","",IF(CostMethod="Last Cost",IFERROR(INDEX(PurCost,MATCH(_xlfn.MAXIFS(PurRank,PurItem,$B327),PurRank,0)),$H327),IF(($G327+SUMIFS(PurQty,PurItem,$B327))=0,$H327,($G327*$H327+SUMIFS(PurTotal,PurItem,$B327))/($G327+SUMIFS(PurQty,PurItem,$B327)))))</f>
        <v>130.4325</v>
      </c>
      <c r="J327" s="37">
        <v>200</v>
      </c>
      <c r="K327" s="18">
        <f t="shared" si="40"/>
        <v>69.567499999999995</v>
      </c>
      <c r="L327" s="19">
        <f t="shared" si="41"/>
        <v>0.34783749999999997</v>
      </c>
      <c r="M327" s="19">
        <f t="shared" si="42"/>
        <v>0.53336016713625811</v>
      </c>
      <c r="N327" s="20">
        <f t="shared" si="43"/>
        <v>0</v>
      </c>
      <c r="O327" s="18">
        <f t="shared" si="44"/>
        <v>0</v>
      </c>
      <c r="P327" s="18">
        <f t="shared" si="45"/>
        <v>0</v>
      </c>
      <c r="Q327" s="21" t="str">
        <f t="shared" si="46"/>
        <v>REORDER</v>
      </c>
      <c r="R327" s="22" t="e">
        <f ca="1">IF($B327="","",IF(_xlfn.MAXIFS(PurDate,PurItem,$B327)=0,"",_xlfn.MAXIFS(PurDate,PurItem,$B327)))</f>
        <v>#NAME?</v>
      </c>
      <c r="S327" s="20">
        <f t="shared" si="47"/>
        <v>0</v>
      </c>
      <c r="U327" s="36"/>
    </row>
    <row r="328" spans="1:21" x14ac:dyDescent="0.25">
      <c r="A328" s="15" t="s">
        <v>746</v>
      </c>
      <c r="B328" s="15" t="s">
        <v>747</v>
      </c>
      <c r="C328" s="15" t="s">
        <v>117</v>
      </c>
      <c r="D328" s="15" t="s">
        <v>93</v>
      </c>
      <c r="E328" s="15" t="s">
        <v>746</v>
      </c>
      <c r="F328" s="16">
        <v>10</v>
      </c>
      <c r="G328" s="16">
        <v>0</v>
      </c>
      <c r="H328" s="17">
        <v>3.75</v>
      </c>
      <c r="I328" s="18">
        <f>IF($B328="","",IF(CostMethod="Last Cost",IFERROR(INDEX(PurCost,MATCH(_xlfn.MAXIFS(PurRank,PurItem,$B328),PurRank,0)),$H328),IF(($G328+SUMIFS(PurQty,PurItem,$B328))=0,$H328,($G328*$H328+SUMIFS(PurTotal,PurItem,$B328))/($G328+SUMIFS(PurQty,PurItem,$B328)))))</f>
        <v>3.75</v>
      </c>
      <c r="J328" s="37">
        <v>5</v>
      </c>
      <c r="K328" s="18">
        <f t="shared" si="40"/>
        <v>1.25</v>
      </c>
      <c r="L328" s="19">
        <f t="shared" si="41"/>
        <v>0.25</v>
      </c>
      <c r="M328" s="19">
        <f t="shared" si="42"/>
        <v>0.33333333333333331</v>
      </c>
      <c r="N328" s="20">
        <f t="shared" si="43"/>
        <v>0</v>
      </c>
      <c r="O328" s="18">
        <f t="shared" si="44"/>
        <v>0</v>
      </c>
      <c r="P328" s="18">
        <f t="shared" si="45"/>
        <v>0</v>
      </c>
      <c r="Q328" s="21" t="str">
        <f t="shared" si="46"/>
        <v>REORDER</v>
      </c>
      <c r="R328" s="22" t="e">
        <f ca="1">IF($B328="","",IF(_xlfn.MAXIFS(PurDate,PurItem,$B328)=0,"",_xlfn.MAXIFS(PurDate,PurItem,$B328)))</f>
        <v>#NAME?</v>
      </c>
      <c r="S328" s="20">
        <f t="shared" si="47"/>
        <v>0</v>
      </c>
      <c r="U328" s="36"/>
    </row>
    <row r="329" spans="1:21" x14ac:dyDescent="0.25">
      <c r="A329" s="15" t="s">
        <v>748</v>
      </c>
      <c r="B329" s="15" t="s">
        <v>749</v>
      </c>
      <c r="C329" s="15" t="s">
        <v>110</v>
      </c>
      <c r="D329" s="15" t="s">
        <v>93</v>
      </c>
      <c r="E329" s="15" t="s">
        <v>748</v>
      </c>
      <c r="F329" s="16">
        <v>10</v>
      </c>
      <c r="G329" s="16">
        <v>0</v>
      </c>
      <c r="H329" s="17">
        <v>22.5</v>
      </c>
      <c r="I329" s="18">
        <f>IF($B329="","",IF(CostMethod="Last Cost",IFERROR(INDEX(PurCost,MATCH(_xlfn.MAXIFS(PurRank,PurItem,$B329),PurRank,0)),$H329),IF(($G329+SUMIFS(PurQty,PurItem,$B329))=0,$H329,($G329*$H329+SUMIFS(PurTotal,PurItem,$B329))/($G329+SUMIFS(PurQty,PurItem,$B329)))))</f>
        <v>22.5</v>
      </c>
      <c r="J329" s="37">
        <v>30</v>
      </c>
      <c r="K329" s="18">
        <f t="shared" si="40"/>
        <v>7.5</v>
      </c>
      <c r="L329" s="19">
        <f t="shared" si="41"/>
        <v>0.25</v>
      </c>
      <c r="M329" s="19">
        <f t="shared" si="42"/>
        <v>0.33333333333333331</v>
      </c>
      <c r="N329" s="20">
        <f t="shared" si="43"/>
        <v>-1</v>
      </c>
      <c r="O329" s="18">
        <f t="shared" si="44"/>
        <v>-22.5</v>
      </c>
      <c r="P329" s="18">
        <f t="shared" si="45"/>
        <v>-30</v>
      </c>
      <c r="Q329" s="21" t="str">
        <f t="shared" si="46"/>
        <v>NEGATIVE</v>
      </c>
      <c r="R329" s="22" t="e">
        <f ca="1">IF($B329="","",IF(_xlfn.MAXIFS(PurDate,PurItem,$B329)=0,"",_xlfn.MAXIFS(PurDate,PurItem,$B329)))</f>
        <v>#NAME?</v>
      </c>
      <c r="S329" s="20">
        <f t="shared" si="47"/>
        <v>0</v>
      </c>
      <c r="U329" s="36"/>
    </row>
    <row r="330" spans="1:21" x14ac:dyDescent="0.25">
      <c r="A330" s="15" t="s">
        <v>750</v>
      </c>
      <c r="B330" s="15" t="s">
        <v>751</v>
      </c>
      <c r="C330" s="15" t="s">
        <v>110</v>
      </c>
      <c r="D330" s="15" t="s">
        <v>93</v>
      </c>
      <c r="E330" s="15" t="s">
        <v>750</v>
      </c>
      <c r="F330" s="16">
        <v>10</v>
      </c>
      <c r="G330" s="16">
        <v>0</v>
      </c>
      <c r="H330" s="17">
        <v>30</v>
      </c>
      <c r="I330" s="18">
        <f>IF($B330="","",IF(CostMethod="Last Cost",IFERROR(INDEX(PurCost,MATCH(_xlfn.MAXIFS(PurRank,PurItem,$B330),PurRank,0)),$H330),IF(($G330+SUMIFS(PurQty,PurItem,$B330))=0,$H330,($G330*$H330+SUMIFS(PurTotal,PurItem,$B330))/($G330+SUMIFS(PurQty,PurItem,$B330)))))</f>
        <v>30</v>
      </c>
      <c r="J330" s="37">
        <v>40</v>
      </c>
      <c r="K330" s="18">
        <f t="shared" si="40"/>
        <v>10</v>
      </c>
      <c r="L330" s="19">
        <f t="shared" si="41"/>
        <v>0.25</v>
      </c>
      <c r="M330" s="19">
        <f t="shared" si="42"/>
        <v>0.33333333333333331</v>
      </c>
      <c r="N330" s="20">
        <f t="shared" si="43"/>
        <v>16</v>
      </c>
      <c r="O330" s="18">
        <f t="shared" si="44"/>
        <v>480</v>
      </c>
      <c r="P330" s="18">
        <f t="shared" si="45"/>
        <v>640</v>
      </c>
      <c r="Q330" s="21" t="str">
        <f t="shared" si="46"/>
        <v>OK</v>
      </c>
      <c r="R330" s="22" t="e">
        <f ca="1">IF($B330="","",IF(_xlfn.MAXIFS(PurDate,PurItem,$B330)=0,"",_xlfn.MAXIFS(PurDate,PurItem,$B330)))</f>
        <v>#NAME?</v>
      </c>
      <c r="S330" s="20">
        <f t="shared" si="47"/>
        <v>0</v>
      </c>
      <c r="U330" s="36"/>
    </row>
    <row r="331" spans="1:21" x14ac:dyDescent="0.25">
      <c r="A331" s="15" t="s">
        <v>752</v>
      </c>
      <c r="B331" s="15" t="s">
        <v>753</v>
      </c>
      <c r="C331" s="15" t="s">
        <v>117</v>
      </c>
      <c r="D331" s="15" t="s">
        <v>93</v>
      </c>
      <c r="E331" s="15" t="s">
        <v>752</v>
      </c>
      <c r="F331" s="16">
        <v>10</v>
      </c>
      <c r="G331" s="16">
        <v>0</v>
      </c>
      <c r="H331" s="17">
        <v>32.61</v>
      </c>
      <c r="I331" s="18">
        <f>IF($B331="","",IF(CostMethod="Last Cost",IFERROR(INDEX(PurCost,MATCH(_xlfn.MAXIFS(PurRank,PurItem,$B331),PurRank,0)),$H331),IF(($G331+SUMIFS(PurQty,PurItem,$B331))=0,$H331,($G331*$H331+SUMIFS(PurTotal,PurItem,$B331))/($G331+SUMIFS(PurQty,PurItem,$B331)))))</f>
        <v>32.61</v>
      </c>
      <c r="J331" s="37">
        <v>50</v>
      </c>
      <c r="K331" s="18">
        <f t="shared" si="40"/>
        <v>17.39</v>
      </c>
      <c r="L331" s="19">
        <f t="shared" si="41"/>
        <v>0.3478</v>
      </c>
      <c r="M331" s="19">
        <f t="shared" si="42"/>
        <v>0.53327200245323525</v>
      </c>
      <c r="N331" s="20">
        <f t="shared" si="43"/>
        <v>0</v>
      </c>
      <c r="O331" s="18">
        <f t="shared" si="44"/>
        <v>0</v>
      </c>
      <c r="P331" s="18">
        <f t="shared" si="45"/>
        <v>0</v>
      </c>
      <c r="Q331" s="21" t="str">
        <f t="shared" si="46"/>
        <v>REORDER</v>
      </c>
      <c r="R331" s="22" t="e">
        <f ca="1">IF($B331="","",IF(_xlfn.MAXIFS(PurDate,PurItem,$B331)=0,"",_xlfn.MAXIFS(PurDate,PurItem,$B331)))</f>
        <v>#NAME?</v>
      </c>
      <c r="S331" s="20">
        <f t="shared" si="47"/>
        <v>0</v>
      </c>
      <c r="U331" s="36"/>
    </row>
    <row r="332" spans="1:21" x14ac:dyDescent="0.25">
      <c r="A332" s="15" t="s">
        <v>754</v>
      </c>
      <c r="B332" s="15" t="s">
        <v>755</v>
      </c>
      <c r="C332" s="15" t="s">
        <v>117</v>
      </c>
      <c r="D332" s="15" t="s">
        <v>93</v>
      </c>
      <c r="E332" s="15" t="s">
        <v>754</v>
      </c>
      <c r="F332" s="16">
        <v>10</v>
      </c>
      <c r="G332" s="16">
        <v>0</v>
      </c>
      <c r="H332" s="17">
        <v>32.61</v>
      </c>
      <c r="I332" s="18">
        <f>IF($B332="","",IF(CostMethod="Last Cost",IFERROR(INDEX(PurCost,MATCH(_xlfn.MAXIFS(PurRank,PurItem,$B332),PurRank,0)),$H332),IF(($G332+SUMIFS(PurQty,PurItem,$B332))=0,$H332,($G332*$H332+SUMIFS(PurTotal,PurItem,$B332))/($G332+SUMIFS(PurQty,PurItem,$B332)))))</f>
        <v>32.61</v>
      </c>
      <c r="J332" s="37">
        <v>50</v>
      </c>
      <c r="K332" s="18">
        <f t="shared" si="40"/>
        <v>17.39</v>
      </c>
      <c r="L332" s="19">
        <f t="shared" si="41"/>
        <v>0.3478</v>
      </c>
      <c r="M332" s="19">
        <f t="shared" si="42"/>
        <v>0.53327200245323525</v>
      </c>
      <c r="N332" s="20">
        <f t="shared" si="43"/>
        <v>0</v>
      </c>
      <c r="O332" s="18">
        <f t="shared" si="44"/>
        <v>0</v>
      </c>
      <c r="P332" s="18">
        <f t="shared" si="45"/>
        <v>0</v>
      </c>
      <c r="Q332" s="21" t="str">
        <f t="shared" si="46"/>
        <v>REORDER</v>
      </c>
      <c r="R332" s="22" t="e">
        <f ca="1">IF($B332="","",IF(_xlfn.MAXIFS(PurDate,PurItem,$B332)=0,"",_xlfn.MAXIFS(PurDate,PurItem,$B332)))</f>
        <v>#NAME?</v>
      </c>
      <c r="S332" s="20">
        <f t="shared" si="47"/>
        <v>0</v>
      </c>
      <c r="U332" s="36"/>
    </row>
    <row r="333" spans="1:21" x14ac:dyDescent="0.25">
      <c r="A333" s="15" t="s">
        <v>756</v>
      </c>
      <c r="B333" s="15" t="s">
        <v>757</v>
      </c>
      <c r="C333" s="15" t="s">
        <v>110</v>
      </c>
      <c r="D333" s="15" t="s">
        <v>93</v>
      </c>
      <c r="E333" s="15" t="s">
        <v>756</v>
      </c>
      <c r="F333" s="16">
        <v>10</v>
      </c>
      <c r="G333" s="16">
        <v>0</v>
      </c>
      <c r="H333" s="17">
        <v>19.567499999999999</v>
      </c>
      <c r="I333" s="18">
        <f>IF($B333="","",IF(CostMethod="Last Cost",IFERROR(INDEX(PurCost,MATCH(_xlfn.MAXIFS(PurRank,PurItem,$B333),PurRank,0)),$H333),IF(($G333+SUMIFS(PurQty,PurItem,$B333))=0,$H333,($G333*$H333+SUMIFS(PurTotal,PurItem,$B333))/($G333+SUMIFS(PurQty,PurItem,$B333)))))</f>
        <v>19.567499999999999</v>
      </c>
      <c r="J333" s="37">
        <v>30</v>
      </c>
      <c r="K333" s="18">
        <f t="shared" si="40"/>
        <v>10.432500000000001</v>
      </c>
      <c r="L333" s="19">
        <f t="shared" si="41"/>
        <v>0.34775000000000006</v>
      </c>
      <c r="M333" s="19">
        <f t="shared" si="42"/>
        <v>0.53315446531238031</v>
      </c>
      <c r="N333" s="20">
        <f t="shared" si="43"/>
        <v>0</v>
      </c>
      <c r="O333" s="18">
        <f t="shared" si="44"/>
        <v>0</v>
      </c>
      <c r="P333" s="18">
        <f t="shared" si="45"/>
        <v>0</v>
      </c>
      <c r="Q333" s="21" t="str">
        <f t="shared" si="46"/>
        <v>REORDER</v>
      </c>
      <c r="R333" s="22" t="e">
        <f ca="1">IF($B333="","",IF(_xlfn.MAXIFS(PurDate,PurItem,$B333)=0,"",_xlfn.MAXIFS(PurDate,PurItem,$B333)))</f>
        <v>#NAME?</v>
      </c>
      <c r="S333" s="20">
        <f t="shared" si="47"/>
        <v>0</v>
      </c>
      <c r="U333" s="36"/>
    </row>
    <row r="334" spans="1:21" x14ac:dyDescent="0.25">
      <c r="A334" s="15" t="s">
        <v>758</v>
      </c>
      <c r="B334" s="15" t="s">
        <v>759</v>
      </c>
      <c r="C334" s="15" t="s">
        <v>92</v>
      </c>
      <c r="D334" s="15" t="s">
        <v>93</v>
      </c>
      <c r="E334" s="15" t="s">
        <v>758</v>
      </c>
      <c r="F334" s="16">
        <v>10</v>
      </c>
      <c r="G334" s="16">
        <v>0</v>
      </c>
      <c r="H334" s="17">
        <v>19.567499999999999</v>
      </c>
      <c r="I334" s="18">
        <f>IF($B334="","",IF(CostMethod="Last Cost",IFERROR(INDEX(PurCost,MATCH(_xlfn.MAXIFS(PurRank,PurItem,$B334),PurRank,0)),$H334),IF(($G334+SUMIFS(PurQty,PurItem,$B334))=0,$H334,($G334*$H334+SUMIFS(PurTotal,PurItem,$B334))/($G334+SUMIFS(PurQty,PurItem,$B334)))))</f>
        <v>19.567499999999999</v>
      </c>
      <c r="J334" s="37">
        <v>30</v>
      </c>
      <c r="K334" s="18">
        <f t="shared" si="40"/>
        <v>10.432500000000001</v>
      </c>
      <c r="L334" s="19">
        <f t="shared" si="41"/>
        <v>0.34775000000000006</v>
      </c>
      <c r="M334" s="19">
        <f t="shared" si="42"/>
        <v>0.53315446531238031</v>
      </c>
      <c r="N334" s="20">
        <f t="shared" si="43"/>
        <v>13</v>
      </c>
      <c r="O334" s="18">
        <f t="shared" si="44"/>
        <v>254.3775</v>
      </c>
      <c r="P334" s="18">
        <f t="shared" si="45"/>
        <v>390</v>
      </c>
      <c r="Q334" s="21" t="str">
        <f t="shared" si="46"/>
        <v>OK</v>
      </c>
      <c r="R334" s="22" t="e">
        <f ca="1">IF($B334="","",IF(_xlfn.MAXIFS(PurDate,PurItem,$B334)=0,"",_xlfn.MAXIFS(PurDate,PurItem,$B334)))</f>
        <v>#NAME?</v>
      </c>
      <c r="S334" s="20">
        <f t="shared" si="47"/>
        <v>0</v>
      </c>
      <c r="U334" s="36"/>
    </row>
    <row r="335" spans="1:21" x14ac:dyDescent="0.25">
      <c r="A335" s="15" t="s">
        <v>760</v>
      </c>
      <c r="B335" s="15" t="s">
        <v>761</v>
      </c>
      <c r="C335" s="15" t="s">
        <v>110</v>
      </c>
      <c r="D335" s="15" t="s">
        <v>93</v>
      </c>
      <c r="E335" s="15" t="s">
        <v>760</v>
      </c>
      <c r="F335" s="16">
        <v>10</v>
      </c>
      <c r="G335" s="16">
        <v>0</v>
      </c>
      <c r="H335" s="17">
        <v>22.822500000000002</v>
      </c>
      <c r="I335" s="18">
        <f>IF($B335="","",IF(CostMethod="Last Cost",IFERROR(INDEX(PurCost,MATCH(_xlfn.MAXIFS(PurRank,PurItem,$B335),PurRank,0)),$H335),IF(($G335+SUMIFS(PurQty,PurItem,$B335))=0,$H335,($G335*$H335+SUMIFS(PurTotal,PurItem,$B335))/($G335+SUMIFS(PurQty,PurItem,$B335)))))</f>
        <v>22.822500000000002</v>
      </c>
      <c r="J335" s="37">
        <v>35</v>
      </c>
      <c r="K335" s="18">
        <f t="shared" si="40"/>
        <v>12.177499999999998</v>
      </c>
      <c r="L335" s="19">
        <f t="shared" si="41"/>
        <v>0.34792857142857136</v>
      </c>
      <c r="M335" s="19">
        <f t="shared" si="42"/>
        <v>0.53357432358418222</v>
      </c>
      <c r="N335" s="20">
        <f t="shared" si="43"/>
        <v>0</v>
      </c>
      <c r="O335" s="18">
        <f t="shared" si="44"/>
        <v>0</v>
      </c>
      <c r="P335" s="18">
        <f t="shared" si="45"/>
        <v>0</v>
      </c>
      <c r="Q335" s="21" t="str">
        <f t="shared" si="46"/>
        <v>REORDER</v>
      </c>
      <c r="R335" s="22" t="e">
        <f ca="1">IF($B335="","",IF(_xlfn.MAXIFS(PurDate,PurItem,$B335)=0,"",_xlfn.MAXIFS(PurDate,PurItem,$B335)))</f>
        <v>#NAME?</v>
      </c>
      <c r="S335" s="20">
        <f t="shared" si="47"/>
        <v>0</v>
      </c>
      <c r="U335" s="36"/>
    </row>
    <row r="336" spans="1:21" x14ac:dyDescent="0.25">
      <c r="A336" s="15" t="s">
        <v>762</v>
      </c>
      <c r="B336" s="15" t="s">
        <v>763</v>
      </c>
      <c r="C336" s="15" t="s">
        <v>92</v>
      </c>
      <c r="D336" s="15" t="s">
        <v>93</v>
      </c>
      <c r="E336" s="15" t="s">
        <v>762</v>
      </c>
      <c r="F336" s="16">
        <v>10</v>
      </c>
      <c r="G336" s="16">
        <v>0</v>
      </c>
      <c r="H336" s="17">
        <v>32.61</v>
      </c>
      <c r="I336" s="18">
        <f>IF($B336="","",IF(CostMethod="Last Cost",IFERROR(INDEX(PurCost,MATCH(_xlfn.MAXIFS(PurRank,PurItem,$B336),PurRank,0)),$H336),IF(($G336+SUMIFS(PurQty,PurItem,$B336))=0,$H336,($G336*$H336+SUMIFS(PurTotal,PurItem,$B336))/($G336+SUMIFS(PurQty,PurItem,$B336)))))</f>
        <v>32.61</v>
      </c>
      <c r="J336" s="37">
        <v>50</v>
      </c>
      <c r="K336" s="18">
        <f t="shared" si="40"/>
        <v>17.39</v>
      </c>
      <c r="L336" s="19">
        <f t="shared" si="41"/>
        <v>0.3478</v>
      </c>
      <c r="M336" s="19">
        <f t="shared" si="42"/>
        <v>0.53327200245323525</v>
      </c>
      <c r="N336" s="20">
        <f t="shared" si="43"/>
        <v>0</v>
      </c>
      <c r="O336" s="18">
        <f t="shared" si="44"/>
        <v>0</v>
      </c>
      <c r="P336" s="18">
        <f t="shared" si="45"/>
        <v>0</v>
      </c>
      <c r="Q336" s="21" t="str">
        <f t="shared" si="46"/>
        <v>REORDER</v>
      </c>
      <c r="R336" s="22" t="e">
        <f ca="1">IF($B336="","",IF(_xlfn.MAXIFS(PurDate,PurItem,$B336)=0,"",_xlfn.MAXIFS(PurDate,PurItem,$B336)))</f>
        <v>#NAME?</v>
      </c>
      <c r="S336" s="20">
        <f t="shared" si="47"/>
        <v>0</v>
      </c>
      <c r="U336" s="36"/>
    </row>
    <row r="337" spans="1:21" x14ac:dyDescent="0.25">
      <c r="A337" s="15" t="s">
        <v>764</v>
      </c>
      <c r="B337" s="15" t="s">
        <v>765</v>
      </c>
      <c r="C337" s="15" t="s">
        <v>92</v>
      </c>
      <c r="D337" s="15" t="s">
        <v>93</v>
      </c>
      <c r="E337" s="15" t="s">
        <v>764</v>
      </c>
      <c r="F337" s="16">
        <v>10</v>
      </c>
      <c r="G337" s="16">
        <v>0</v>
      </c>
      <c r="H337" s="17">
        <v>22.822500000000002</v>
      </c>
      <c r="I337" s="18">
        <f>IF($B337="","",IF(CostMethod="Last Cost",IFERROR(INDEX(PurCost,MATCH(_xlfn.MAXIFS(PurRank,PurItem,$B337),PurRank,0)),$H337),IF(($G337+SUMIFS(PurQty,PurItem,$B337))=0,$H337,($G337*$H337+SUMIFS(PurTotal,PurItem,$B337))/($G337+SUMIFS(PurQty,PurItem,$B337)))))</f>
        <v>22.822500000000002</v>
      </c>
      <c r="J337" s="37">
        <v>35</v>
      </c>
      <c r="K337" s="18">
        <f t="shared" si="40"/>
        <v>12.177499999999998</v>
      </c>
      <c r="L337" s="19">
        <f t="shared" si="41"/>
        <v>0.34792857142857136</v>
      </c>
      <c r="M337" s="19">
        <f t="shared" si="42"/>
        <v>0.53357432358418222</v>
      </c>
      <c r="N337" s="20">
        <f t="shared" si="43"/>
        <v>-13</v>
      </c>
      <c r="O337" s="18">
        <f t="shared" si="44"/>
        <v>-296.6925</v>
      </c>
      <c r="P337" s="18">
        <f t="shared" si="45"/>
        <v>-455</v>
      </c>
      <c r="Q337" s="21" t="str">
        <f t="shared" si="46"/>
        <v>NEGATIVE</v>
      </c>
      <c r="R337" s="22" t="e">
        <f ca="1">IF($B337="","",IF(_xlfn.MAXIFS(PurDate,PurItem,$B337)=0,"",_xlfn.MAXIFS(PurDate,PurItem,$B337)))</f>
        <v>#NAME?</v>
      </c>
      <c r="S337" s="20">
        <f t="shared" si="47"/>
        <v>0</v>
      </c>
      <c r="U337" s="36"/>
    </row>
    <row r="338" spans="1:21" x14ac:dyDescent="0.25">
      <c r="A338" s="15" t="s">
        <v>766</v>
      </c>
      <c r="B338" s="15" t="s">
        <v>767</v>
      </c>
      <c r="C338" s="15" t="s">
        <v>92</v>
      </c>
      <c r="D338" s="15" t="s">
        <v>93</v>
      </c>
      <c r="E338" s="15" t="s">
        <v>766</v>
      </c>
      <c r="F338" s="16">
        <v>10</v>
      </c>
      <c r="G338" s="16">
        <v>0</v>
      </c>
      <c r="H338" s="17">
        <v>29.3475</v>
      </c>
      <c r="I338" s="18">
        <f>IF($B338="","",IF(CostMethod="Last Cost",IFERROR(INDEX(PurCost,MATCH(_xlfn.MAXIFS(PurRank,PurItem,$B338),PurRank,0)),$H338),IF(($G338+SUMIFS(PurQty,PurItem,$B338))=0,$H338,($G338*$H338+SUMIFS(PurTotal,PurItem,$B338))/($G338+SUMIFS(PurQty,PurItem,$B338)))))</f>
        <v>29.3475</v>
      </c>
      <c r="J338" s="37">
        <v>45</v>
      </c>
      <c r="K338" s="18">
        <f t="shared" si="40"/>
        <v>15.6525</v>
      </c>
      <c r="L338" s="19">
        <f t="shared" si="41"/>
        <v>0.34783333333333333</v>
      </c>
      <c r="M338" s="19">
        <f t="shared" si="42"/>
        <v>0.53335037055967283</v>
      </c>
      <c r="N338" s="20">
        <f t="shared" si="43"/>
        <v>11</v>
      </c>
      <c r="O338" s="18">
        <f t="shared" si="44"/>
        <v>322.82249999999999</v>
      </c>
      <c r="P338" s="18">
        <f t="shared" si="45"/>
        <v>495</v>
      </c>
      <c r="Q338" s="21" t="str">
        <f t="shared" si="46"/>
        <v>OK</v>
      </c>
      <c r="R338" s="22" t="e">
        <f ca="1">IF($B338="","",IF(_xlfn.MAXIFS(PurDate,PurItem,$B338)=0,"",_xlfn.MAXIFS(PurDate,PurItem,$B338)))</f>
        <v>#NAME?</v>
      </c>
      <c r="S338" s="20">
        <f t="shared" si="47"/>
        <v>0</v>
      </c>
      <c r="U338" s="36"/>
    </row>
    <row r="339" spans="1:21" x14ac:dyDescent="0.25">
      <c r="A339" s="15" t="s">
        <v>768</v>
      </c>
      <c r="B339" s="15" t="s">
        <v>769</v>
      </c>
      <c r="C339" s="15" t="s">
        <v>110</v>
      </c>
      <c r="D339" s="15" t="s">
        <v>93</v>
      </c>
      <c r="E339" s="15" t="s">
        <v>768</v>
      </c>
      <c r="F339" s="16">
        <v>10</v>
      </c>
      <c r="G339" s="16">
        <v>0</v>
      </c>
      <c r="H339" s="17">
        <v>6.5250000000000004</v>
      </c>
      <c r="I339" s="18">
        <f>IF($B339="","",IF(CostMethod="Last Cost",IFERROR(INDEX(PurCost,MATCH(_xlfn.MAXIFS(PurRank,PurItem,$B339),PurRank,0)),$H339),IF(($G339+SUMIFS(PurQty,PurItem,$B339))=0,$H339,($G339*$H339+SUMIFS(PurTotal,PurItem,$B339))/($G339+SUMIFS(PurQty,PurItem,$B339)))))</f>
        <v>6.5250000000000004</v>
      </c>
      <c r="J339" s="37">
        <v>10</v>
      </c>
      <c r="K339" s="18">
        <f t="shared" si="40"/>
        <v>3.4749999999999996</v>
      </c>
      <c r="L339" s="19">
        <f t="shared" si="41"/>
        <v>0.34749999999999998</v>
      </c>
      <c r="M339" s="19">
        <f t="shared" si="42"/>
        <v>0.53256704980842906</v>
      </c>
      <c r="N339" s="20">
        <f t="shared" si="43"/>
        <v>0</v>
      </c>
      <c r="O339" s="18">
        <f t="shared" si="44"/>
        <v>0</v>
      </c>
      <c r="P339" s="18">
        <f t="shared" si="45"/>
        <v>0</v>
      </c>
      <c r="Q339" s="21" t="str">
        <f t="shared" si="46"/>
        <v>REORDER</v>
      </c>
      <c r="R339" s="22" t="e">
        <f ca="1">IF($B339="","",IF(_xlfn.MAXIFS(PurDate,PurItem,$B339)=0,"",_xlfn.MAXIFS(PurDate,PurItem,$B339)))</f>
        <v>#NAME?</v>
      </c>
      <c r="S339" s="20">
        <f t="shared" si="47"/>
        <v>0</v>
      </c>
      <c r="U339" s="36"/>
    </row>
    <row r="340" spans="1:21" x14ac:dyDescent="0.25">
      <c r="A340" s="15" t="s">
        <v>770</v>
      </c>
      <c r="B340" s="15" t="s">
        <v>771</v>
      </c>
      <c r="C340" s="15" t="s">
        <v>101</v>
      </c>
      <c r="D340" s="15" t="s">
        <v>93</v>
      </c>
      <c r="E340" s="15" t="s">
        <v>770</v>
      </c>
      <c r="F340" s="16">
        <v>10</v>
      </c>
      <c r="G340" s="16">
        <v>0</v>
      </c>
      <c r="H340" s="17">
        <v>9.7799999999999994</v>
      </c>
      <c r="I340" s="18">
        <f>IF($B340="","",IF(CostMethod="Last Cost",IFERROR(INDEX(PurCost,MATCH(_xlfn.MAXIFS(PurRank,PurItem,$B340),PurRank,0)),$H340),IF(($G340+SUMIFS(PurQty,PurItem,$B340))=0,$H340,($G340*$H340+SUMIFS(PurTotal,PurItem,$B340))/($G340+SUMIFS(PurQty,PurItem,$B340)))))</f>
        <v>9.7799999999999994</v>
      </c>
      <c r="J340" s="37">
        <v>15</v>
      </c>
      <c r="K340" s="18">
        <f t="shared" si="40"/>
        <v>5.2200000000000006</v>
      </c>
      <c r="L340" s="19">
        <f t="shared" si="41"/>
        <v>0.34800000000000003</v>
      </c>
      <c r="M340" s="19">
        <f t="shared" si="42"/>
        <v>0.5337423312883437</v>
      </c>
      <c r="N340" s="20">
        <f t="shared" si="43"/>
        <v>0</v>
      </c>
      <c r="O340" s="18">
        <f t="shared" si="44"/>
        <v>0</v>
      </c>
      <c r="P340" s="18">
        <f t="shared" si="45"/>
        <v>0</v>
      </c>
      <c r="Q340" s="21" t="str">
        <f t="shared" si="46"/>
        <v>REORDER</v>
      </c>
      <c r="R340" s="22" t="e">
        <f ca="1">IF($B340="","",IF(_xlfn.MAXIFS(PurDate,PurItem,$B340)=0,"",_xlfn.MAXIFS(PurDate,PurItem,$B340)))</f>
        <v>#NAME?</v>
      </c>
      <c r="S340" s="20">
        <f t="shared" si="47"/>
        <v>0</v>
      </c>
      <c r="U340" s="36"/>
    </row>
    <row r="341" spans="1:21" x14ac:dyDescent="0.25">
      <c r="A341" s="15" t="s">
        <v>772</v>
      </c>
      <c r="B341" s="15" t="s">
        <v>773</v>
      </c>
      <c r="C341" s="15" t="s">
        <v>101</v>
      </c>
      <c r="D341" s="15" t="s">
        <v>93</v>
      </c>
      <c r="E341" s="15" t="s">
        <v>772</v>
      </c>
      <c r="F341" s="16">
        <v>10</v>
      </c>
      <c r="G341" s="16">
        <v>0</v>
      </c>
      <c r="H341" s="17">
        <v>26.085000000000001</v>
      </c>
      <c r="I341" s="18">
        <f>IF($B341="","",IF(CostMethod="Last Cost",IFERROR(INDEX(PurCost,MATCH(_xlfn.MAXIFS(PurRank,PurItem,$B341),PurRank,0)),$H341),IF(($G341+SUMIFS(PurQty,PurItem,$B341))=0,$H341,($G341*$H341+SUMIFS(PurTotal,PurItem,$B341))/($G341+SUMIFS(PurQty,PurItem,$B341)))))</f>
        <v>26.085000000000001</v>
      </c>
      <c r="J341" s="37">
        <v>40</v>
      </c>
      <c r="K341" s="18">
        <f t="shared" si="40"/>
        <v>13.914999999999999</v>
      </c>
      <c r="L341" s="19">
        <f t="shared" si="41"/>
        <v>0.34787499999999999</v>
      </c>
      <c r="M341" s="19">
        <f t="shared" si="42"/>
        <v>0.53344834195898017</v>
      </c>
      <c r="N341" s="20">
        <f t="shared" si="43"/>
        <v>0</v>
      </c>
      <c r="O341" s="18">
        <f t="shared" si="44"/>
        <v>0</v>
      </c>
      <c r="P341" s="18">
        <f t="shared" si="45"/>
        <v>0</v>
      </c>
      <c r="Q341" s="21" t="str">
        <f t="shared" si="46"/>
        <v>REORDER</v>
      </c>
      <c r="R341" s="22" t="e">
        <f ca="1">IF($B341="","",IF(_xlfn.MAXIFS(PurDate,PurItem,$B341)=0,"",_xlfn.MAXIFS(PurDate,PurItem,$B341)))</f>
        <v>#NAME?</v>
      </c>
      <c r="S341" s="20">
        <f t="shared" si="47"/>
        <v>0</v>
      </c>
      <c r="U341" s="36"/>
    </row>
    <row r="342" spans="1:21" x14ac:dyDescent="0.25">
      <c r="A342" s="15" t="s">
        <v>774</v>
      </c>
      <c r="B342" s="15" t="s">
        <v>775</v>
      </c>
      <c r="C342" s="15" t="s">
        <v>101</v>
      </c>
      <c r="D342" s="15" t="s">
        <v>93</v>
      </c>
      <c r="E342" s="15" t="s">
        <v>774</v>
      </c>
      <c r="F342" s="16">
        <v>10</v>
      </c>
      <c r="G342" s="16">
        <v>0</v>
      </c>
      <c r="H342" s="17">
        <v>26.085000000000001</v>
      </c>
      <c r="I342" s="18">
        <f>IF($B342="","",IF(CostMethod="Last Cost",IFERROR(INDEX(PurCost,MATCH(_xlfn.MAXIFS(PurRank,PurItem,$B342),PurRank,0)),$H342),IF(($G342+SUMIFS(PurQty,PurItem,$B342))=0,$H342,($G342*$H342+SUMIFS(PurTotal,PurItem,$B342))/($G342+SUMIFS(PurQty,PurItem,$B342)))))</f>
        <v>26.085000000000001</v>
      </c>
      <c r="J342" s="37">
        <v>40</v>
      </c>
      <c r="K342" s="18">
        <f t="shared" si="40"/>
        <v>13.914999999999999</v>
      </c>
      <c r="L342" s="19">
        <f t="shared" si="41"/>
        <v>0.34787499999999999</v>
      </c>
      <c r="M342" s="19">
        <f t="shared" si="42"/>
        <v>0.53344834195898017</v>
      </c>
      <c r="N342" s="20">
        <f t="shared" si="43"/>
        <v>0</v>
      </c>
      <c r="O342" s="18">
        <f t="shared" si="44"/>
        <v>0</v>
      </c>
      <c r="P342" s="18">
        <f t="shared" si="45"/>
        <v>0</v>
      </c>
      <c r="Q342" s="21" t="str">
        <f t="shared" si="46"/>
        <v>REORDER</v>
      </c>
      <c r="R342" s="22" t="e">
        <f ca="1">IF($B342="","",IF(_xlfn.MAXIFS(PurDate,PurItem,$B342)=0,"",_xlfn.MAXIFS(PurDate,PurItem,$B342)))</f>
        <v>#NAME?</v>
      </c>
      <c r="S342" s="20">
        <f t="shared" si="47"/>
        <v>0</v>
      </c>
      <c r="U342" s="36"/>
    </row>
    <row r="343" spans="1:21" x14ac:dyDescent="0.25">
      <c r="A343" s="15" t="s">
        <v>776</v>
      </c>
      <c r="B343" s="15" t="s">
        <v>777</v>
      </c>
      <c r="C343" s="15" t="s">
        <v>110</v>
      </c>
      <c r="D343" s="15" t="s">
        <v>93</v>
      </c>
      <c r="E343" s="15" t="s">
        <v>776</v>
      </c>
      <c r="F343" s="16">
        <v>10</v>
      </c>
      <c r="G343" s="16">
        <v>0</v>
      </c>
      <c r="H343" s="17">
        <v>6.5250000000000004</v>
      </c>
      <c r="I343" s="18">
        <f>IF($B343="","",IF(CostMethod="Last Cost",IFERROR(INDEX(PurCost,MATCH(_xlfn.MAXIFS(PurRank,PurItem,$B343),PurRank,0)),$H343),IF(($G343+SUMIFS(PurQty,PurItem,$B343))=0,$H343,($G343*$H343+SUMIFS(PurTotal,PurItem,$B343))/($G343+SUMIFS(PurQty,PurItem,$B343)))))</f>
        <v>6.5250000000000004</v>
      </c>
      <c r="J343" s="37">
        <v>10</v>
      </c>
      <c r="K343" s="18">
        <f t="shared" si="40"/>
        <v>3.4749999999999996</v>
      </c>
      <c r="L343" s="19">
        <f t="shared" si="41"/>
        <v>0.34749999999999998</v>
      </c>
      <c r="M343" s="19">
        <f t="shared" si="42"/>
        <v>0.53256704980842906</v>
      </c>
      <c r="N343" s="20">
        <f t="shared" si="43"/>
        <v>0</v>
      </c>
      <c r="O343" s="18">
        <f t="shared" si="44"/>
        <v>0</v>
      </c>
      <c r="P343" s="18">
        <f t="shared" si="45"/>
        <v>0</v>
      </c>
      <c r="Q343" s="21" t="str">
        <f t="shared" si="46"/>
        <v>REORDER</v>
      </c>
      <c r="R343" s="22" t="e">
        <f ca="1">IF($B343="","",IF(_xlfn.MAXIFS(PurDate,PurItem,$B343)=0,"",_xlfn.MAXIFS(PurDate,PurItem,$B343)))</f>
        <v>#NAME?</v>
      </c>
      <c r="S343" s="20">
        <f t="shared" si="47"/>
        <v>0</v>
      </c>
      <c r="U343" s="36"/>
    </row>
    <row r="344" spans="1:21" x14ac:dyDescent="0.25">
      <c r="A344" s="15" t="s">
        <v>778</v>
      </c>
      <c r="B344" s="15" t="s">
        <v>779</v>
      </c>
      <c r="C344" s="15" t="s">
        <v>101</v>
      </c>
      <c r="D344" s="15" t="s">
        <v>93</v>
      </c>
      <c r="E344" s="15" t="s">
        <v>778</v>
      </c>
      <c r="F344" s="16">
        <v>10</v>
      </c>
      <c r="G344" s="16">
        <v>0</v>
      </c>
      <c r="H344" s="17">
        <v>26.085000000000001</v>
      </c>
      <c r="I344" s="18">
        <f>IF($B344="","",IF(CostMethod="Last Cost",IFERROR(INDEX(PurCost,MATCH(_xlfn.MAXIFS(PurRank,PurItem,$B344),PurRank,0)),$H344),IF(($G344+SUMIFS(PurQty,PurItem,$B344))=0,$H344,($G344*$H344+SUMIFS(PurTotal,PurItem,$B344))/($G344+SUMIFS(PurQty,PurItem,$B344)))))</f>
        <v>26.085000000000001</v>
      </c>
      <c r="J344" s="37">
        <v>40</v>
      </c>
      <c r="K344" s="18">
        <f t="shared" si="40"/>
        <v>13.914999999999999</v>
      </c>
      <c r="L344" s="19">
        <f t="shared" si="41"/>
        <v>0.34787499999999999</v>
      </c>
      <c r="M344" s="19">
        <f t="shared" si="42"/>
        <v>0.53344834195898017</v>
      </c>
      <c r="N344" s="20">
        <f t="shared" si="43"/>
        <v>0</v>
      </c>
      <c r="O344" s="18">
        <f t="shared" si="44"/>
        <v>0</v>
      </c>
      <c r="P344" s="18">
        <f t="shared" si="45"/>
        <v>0</v>
      </c>
      <c r="Q344" s="21" t="str">
        <f t="shared" si="46"/>
        <v>REORDER</v>
      </c>
      <c r="R344" s="22" t="e">
        <f ca="1">IF($B344="","",IF(_xlfn.MAXIFS(PurDate,PurItem,$B344)=0,"",_xlfn.MAXIFS(PurDate,PurItem,$B344)))</f>
        <v>#NAME?</v>
      </c>
      <c r="S344" s="20">
        <f t="shared" si="47"/>
        <v>0</v>
      </c>
      <c r="U344" s="36"/>
    </row>
    <row r="345" spans="1:21" x14ac:dyDescent="0.25">
      <c r="A345" s="15" t="s">
        <v>780</v>
      </c>
      <c r="B345" s="15" t="s">
        <v>781</v>
      </c>
      <c r="C345" s="15" t="s">
        <v>96</v>
      </c>
      <c r="D345" s="15" t="s">
        <v>93</v>
      </c>
      <c r="E345" s="15" t="s">
        <v>780</v>
      </c>
      <c r="F345" s="16">
        <v>10</v>
      </c>
      <c r="G345" s="16">
        <v>0</v>
      </c>
      <c r="H345" s="17">
        <v>9.7799999999999994</v>
      </c>
      <c r="I345" s="18">
        <f>IF($B345="","",IF(CostMethod="Last Cost",IFERROR(INDEX(PurCost,MATCH(_xlfn.MAXIFS(PurRank,PurItem,$B345),PurRank,0)),$H345),IF(($G345+SUMIFS(PurQty,PurItem,$B345))=0,$H345,($G345*$H345+SUMIFS(PurTotal,PurItem,$B345))/($G345+SUMIFS(PurQty,PurItem,$B345)))))</f>
        <v>8.75</v>
      </c>
      <c r="J345" s="37">
        <v>15</v>
      </c>
      <c r="K345" s="18">
        <f t="shared" si="40"/>
        <v>6.25</v>
      </c>
      <c r="L345" s="19">
        <f t="shared" si="41"/>
        <v>0.41666666666666669</v>
      </c>
      <c r="M345" s="19">
        <f t="shared" si="42"/>
        <v>0.7142857142857143</v>
      </c>
      <c r="N345" s="20">
        <f t="shared" si="43"/>
        <v>15</v>
      </c>
      <c r="O345" s="18">
        <f t="shared" si="44"/>
        <v>131.25</v>
      </c>
      <c r="P345" s="18">
        <f t="shared" si="45"/>
        <v>225</v>
      </c>
      <c r="Q345" s="21" t="str">
        <f t="shared" si="46"/>
        <v>OK</v>
      </c>
      <c r="R345" s="22" t="e">
        <f ca="1">IF($B345="","",IF(_xlfn.MAXIFS(PurDate,PurItem,$B345)=0,"",_xlfn.MAXIFS(PurDate,PurItem,$B345)))</f>
        <v>#NAME?</v>
      </c>
      <c r="S345" s="20">
        <f t="shared" si="47"/>
        <v>120</v>
      </c>
      <c r="U345" s="36"/>
    </row>
    <row r="346" spans="1:21" x14ac:dyDescent="0.25">
      <c r="A346" s="15" t="s">
        <v>782</v>
      </c>
      <c r="B346" s="15" t="s">
        <v>783</v>
      </c>
      <c r="C346" s="15" t="s">
        <v>784</v>
      </c>
      <c r="D346" s="15" t="s">
        <v>93</v>
      </c>
      <c r="E346" s="15" t="s">
        <v>782</v>
      </c>
      <c r="F346" s="16">
        <v>10</v>
      </c>
      <c r="G346" s="16">
        <v>0</v>
      </c>
      <c r="H346" s="17">
        <v>29.3475</v>
      </c>
      <c r="I346" s="18">
        <f>IF($B346="","",IF(CostMethod="Last Cost",IFERROR(INDEX(PurCost,MATCH(_xlfn.MAXIFS(PurRank,PurItem,$B346),PurRank,0)),$H346),IF(($G346+SUMIFS(PurQty,PurItem,$B346))=0,$H346,($G346*$H346+SUMIFS(PurTotal,PurItem,$B346))/($G346+SUMIFS(PurQty,PurItem,$B346)))))</f>
        <v>29.3475</v>
      </c>
      <c r="J346" s="37">
        <v>45</v>
      </c>
      <c r="K346" s="18">
        <f t="shared" si="40"/>
        <v>15.6525</v>
      </c>
      <c r="L346" s="19">
        <f t="shared" si="41"/>
        <v>0.34783333333333333</v>
      </c>
      <c r="M346" s="19">
        <f t="shared" si="42"/>
        <v>0.53335037055967283</v>
      </c>
      <c r="N346" s="20">
        <f t="shared" si="43"/>
        <v>0</v>
      </c>
      <c r="O346" s="18">
        <f t="shared" si="44"/>
        <v>0</v>
      </c>
      <c r="P346" s="18">
        <f t="shared" si="45"/>
        <v>0</v>
      </c>
      <c r="Q346" s="21" t="str">
        <f t="shared" si="46"/>
        <v>REORDER</v>
      </c>
      <c r="R346" s="22" t="e">
        <f ca="1">IF($B346="","",IF(_xlfn.MAXIFS(PurDate,PurItem,$B346)=0,"",_xlfn.MAXIFS(PurDate,PurItem,$B346)))</f>
        <v>#NAME?</v>
      </c>
      <c r="S346" s="20">
        <f t="shared" si="47"/>
        <v>0</v>
      </c>
      <c r="U346" s="36"/>
    </row>
    <row r="347" spans="1:21" x14ac:dyDescent="0.25">
      <c r="A347" s="15" t="s">
        <v>785</v>
      </c>
      <c r="B347" s="15" t="s">
        <v>786</v>
      </c>
      <c r="C347" s="15" t="s">
        <v>784</v>
      </c>
      <c r="D347" s="15" t="s">
        <v>93</v>
      </c>
      <c r="E347" s="15" t="s">
        <v>785</v>
      </c>
      <c r="F347" s="16">
        <v>10</v>
      </c>
      <c r="G347" s="16">
        <v>0</v>
      </c>
      <c r="H347" s="17">
        <v>32.61</v>
      </c>
      <c r="I347" s="18">
        <f>IF($B347="","",IF(CostMethod="Last Cost",IFERROR(INDEX(PurCost,MATCH(_xlfn.MAXIFS(PurRank,PurItem,$B347),PurRank,0)),$H347),IF(($G347+SUMIFS(PurQty,PurItem,$B347))=0,$H347,($G347*$H347+SUMIFS(PurTotal,PurItem,$B347))/($G347+SUMIFS(PurQty,PurItem,$B347)))))</f>
        <v>32.61</v>
      </c>
      <c r="J347" s="37">
        <v>50</v>
      </c>
      <c r="K347" s="18">
        <f t="shared" si="40"/>
        <v>17.39</v>
      </c>
      <c r="L347" s="19">
        <f t="shared" si="41"/>
        <v>0.3478</v>
      </c>
      <c r="M347" s="19">
        <f t="shared" si="42"/>
        <v>0.53327200245323525</v>
      </c>
      <c r="N347" s="20">
        <f t="shared" si="43"/>
        <v>0</v>
      </c>
      <c r="O347" s="18">
        <f t="shared" si="44"/>
        <v>0</v>
      </c>
      <c r="P347" s="18">
        <f t="shared" si="45"/>
        <v>0</v>
      </c>
      <c r="Q347" s="21" t="str">
        <f t="shared" si="46"/>
        <v>REORDER</v>
      </c>
      <c r="R347" s="22" t="e">
        <f ca="1">IF($B347="","",IF(_xlfn.MAXIFS(PurDate,PurItem,$B347)=0,"",_xlfn.MAXIFS(PurDate,PurItem,$B347)))</f>
        <v>#NAME?</v>
      </c>
      <c r="S347" s="20">
        <f t="shared" si="47"/>
        <v>0</v>
      </c>
      <c r="U347" s="36"/>
    </row>
    <row r="348" spans="1:21" x14ac:dyDescent="0.25">
      <c r="A348" s="15" t="s">
        <v>787</v>
      </c>
      <c r="B348" s="15" t="s">
        <v>788</v>
      </c>
      <c r="C348" s="15" t="s">
        <v>110</v>
      </c>
      <c r="D348" s="15" t="s">
        <v>93</v>
      </c>
      <c r="E348" s="15" t="s">
        <v>787</v>
      </c>
      <c r="F348" s="16">
        <v>10</v>
      </c>
      <c r="G348" s="16">
        <v>0</v>
      </c>
      <c r="H348" s="17">
        <v>39.127499999999998</v>
      </c>
      <c r="I348" s="18">
        <f>IF($B348="","",IF(CostMethod="Last Cost",IFERROR(INDEX(PurCost,MATCH(_xlfn.MAXIFS(PurRank,PurItem,$B348),PurRank,0)),$H348),IF(($G348+SUMIFS(PurQty,PurItem,$B348))=0,$H348,($G348*$H348+SUMIFS(PurTotal,PurItem,$B348))/($G348+SUMIFS(PurQty,PurItem,$B348)))))</f>
        <v>39.127499999999998</v>
      </c>
      <c r="J348" s="37">
        <v>60</v>
      </c>
      <c r="K348" s="18">
        <f t="shared" si="40"/>
        <v>20.872500000000002</v>
      </c>
      <c r="L348" s="19">
        <f t="shared" si="41"/>
        <v>0.34787500000000005</v>
      </c>
      <c r="M348" s="19">
        <f t="shared" si="42"/>
        <v>0.53344834195898039</v>
      </c>
      <c r="N348" s="20">
        <f t="shared" si="43"/>
        <v>0</v>
      </c>
      <c r="O348" s="18">
        <f t="shared" si="44"/>
        <v>0</v>
      </c>
      <c r="P348" s="18">
        <f t="shared" si="45"/>
        <v>0</v>
      </c>
      <c r="Q348" s="21" t="str">
        <f t="shared" si="46"/>
        <v>REORDER</v>
      </c>
      <c r="R348" s="22" t="e">
        <f ca="1">IF($B348="","",IF(_xlfn.MAXIFS(PurDate,PurItem,$B348)=0,"",_xlfn.MAXIFS(PurDate,PurItem,$B348)))</f>
        <v>#NAME?</v>
      </c>
      <c r="S348" s="20">
        <f t="shared" si="47"/>
        <v>0</v>
      </c>
      <c r="U348" s="36"/>
    </row>
    <row r="349" spans="1:21" x14ac:dyDescent="0.25">
      <c r="A349" s="15" t="s">
        <v>789</v>
      </c>
      <c r="B349" s="15" t="s">
        <v>790</v>
      </c>
      <c r="C349" s="15" t="s">
        <v>110</v>
      </c>
      <c r="D349" s="15" t="s">
        <v>93</v>
      </c>
      <c r="E349" s="15" t="s">
        <v>789</v>
      </c>
      <c r="F349" s="16">
        <v>10</v>
      </c>
      <c r="G349" s="16">
        <v>0</v>
      </c>
      <c r="H349" s="17">
        <v>29.3475</v>
      </c>
      <c r="I349" s="18">
        <f>IF($B349="","",IF(CostMethod="Last Cost",IFERROR(INDEX(PurCost,MATCH(_xlfn.MAXIFS(PurRank,PurItem,$B349),PurRank,0)),$H349),IF(($G349+SUMIFS(PurQty,PurItem,$B349))=0,$H349,($G349*$H349+SUMIFS(PurTotal,PurItem,$B349))/($G349+SUMIFS(PurQty,PurItem,$B349)))))</f>
        <v>29.3475</v>
      </c>
      <c r="J349" s="37">
        <v>45</v>
      </c>
      <c r="K349" s="18">
        <f t="shared" si="40"/>
        <v>15.6525</v>
      </c>
      <c r="L349" s="19">
        <f t="shared" si="41"/>
        <v>0.34783333333333333</v>
      </c>
      <c r="M349" s="19">
        <f t="shared" si="42"/>
        <v>0.53335037055967283</v>
      </c>
      <c r="N349" s="20">
        <f t="shared" si="43"/>
        <v>0</v>
      </c>
      <c r="O349" s="18">
        <f t="shared" si="44"/>
        <v>0</v>
      </c>
      <c r="P349" s="18">
        <f t="shared" si="45"/>
        <v>0</v>
      </c>
      <c r="Q349" s="21" t="str">
        <f t="shared" si="46"/>
        <v>REORDER</v>
      </c>
      <c r="R349" s="22" t="e">
        <f ca="1">IF($B349="","",IF(_xlfn.MAXIFS(PurDate,PurItem,$B349)=0,"",_xlfn.MAXIFS(PurDate,PurItem,$B349)))</f>
        <v>#NAME?</v>
      </c>
      <c r="S349" s="20">
        <f t="shared" si="47"/>
        <v>0</v>
      </c>
      <c r="U349" s="36"/>
    </row>
    <row r="350" spans="1:21" x14ac:dyDescent="0.25">
      <c r="A350" s="15" t="s">
        <v>791</v>
      </c>
      <c r="B350" s="15" t="s">
        <v>792</v>
      </c>
      <c r="C350" s="15" t="s">
        <v>110</v>
      </c>
      <c r="D350" s="15" t="s">
        <v>93</v>
      </c>
      <c r="E350" s="15" t="s">
        <v>791</v>
      </c>
      <c r="F350" s="16">
        <v>10</v>
      </c>
      <c r="G350" s="16">
        <v>0</v>
      </c>
      <c r="H350" s="17">
        <v>39.127499999999998</v>
      </c>
      <c r="I350" s="18">
        <f>IF($B350="","",IF(CostMethod="Last Cost",IFERROR(INDEX(PurCost,MATCH(_xlfn.MAXIFS(PurRank,PurItem,$B350),PurRank,0)),$H350),IF(($G350+SUMIFS(PurQty,PurItem,$B350))=0,$H350,($G350*$H350+SUMIFS(PurTotal,PurItem,$B350))/($G350+SUMIFS(PurQty,PurItem,$B350)))))</f>
        <v>39.127499999999998</v>
      </c>
      <c r="J350" s="37">
        <v>60</v>
      </c>
      <c r="K350" s="18">
        <f t="shared" si="40"/>
        <v>20.872500000000002</v>
      </c>
      <c r="L350" s="19">
        <f t="shared" si="41"/>
        <v>0.34787500000000005</v>
      </c>
      <c r="M350" s="19">
        <f t="shared" si="42"/>
        <v>0.53344834195898039</v>
      </c>
      <c r="N350" s="20">
        <f t="shared" si="43"/>
        <v>0</v>
      </c>
      <c r="O350" s="18">
        <f t="shared" si="44"/>
        <v>0</v>
      </c>
      <c r="P350" s="18">
        <f t="shared" si="45"/>
        <v>0</v>
      </c>
      <c r="Q350" s="21" t="str">
        <f t="shared" si="46"/>
        <v>REORDER</v>
      </c>
      <c r="R350" s="22" t="e">
        <f ca="1">IF($B350="","",IF(_xlfn.MAXIFS(PurDate,PurItem,$B350)=0,"",_xlfn.MAXIFS(PurDate,PurItem,$B350)))</f>
        <v>#NAME?</v>
      </c>
      <c r="S350" s="20">
        <f t="shared" si="47"/>
        <v>0</v>
      </c>
      <c r="U350" s="36"/>
    </row>
    <row r="351" spans="1:21" x14ac:dyDescent="0.25">
      <c r="A351" s="15" t="s">
        <v>793</v>
      </c>
      <c r="B351" s="15" t="s">
        <v>794</v>
      </c>
      <c r="C351" s="15" t="s">
        <v>92</v>
      </c>
      <c r="D351" s="15" t="s">
        <v>93</v>
      </c>
      <c r="E351" s="15" t="s">
        <v>793</v>
      </c>
      <c r="F351" s="16">
        <v>10</v>
      </c>
      <c r="G351" s="16">
        <v>0</v>
      </c>
      <c r="H351" s="17">
        <v>16.305</v>
      </c>
      <c r="I351" s="18">
        <f>IF($B351="","",IF(CostMethod="Last Cost",IFERROR(INDEX(PurCost,MATCH(_xlfn.MAXIFS(PurRank,PurItem,$B351),PurRank,0)),$H351),IF(($G351+SUMIFS(PurQty,PurItem,$B351))=0,$H351,($G351*$H351+SUMIFS(PurTotal,PurItem,$B351))/($G351+SUMIFS(PurQty,PurItem,$B351)))))</f>
        <v>16.305</v>
      </c>
      <c r="J351" s="37">
        <v>25</v>
      </c>
      <c r="K351" s="18">
        <f t="shared" si="40"/>
        <v>8.6950000000000003</v>
      </c>
      <c r="L351" s="19">
        <f t="shared" si="41"/>
        <v>0.3478</v>
      </c>
      <c r="M351" s="19">
        <f t="shared" si="42"/>
        <v>0.53327200245323525</v>
      </c>
      <c r="N351" s="20">
        <f t="shared" si="43"/>
        <v>0</v>
      </c>
      <c r="O351" s="18">
        <f t="shared" si="44"/>
        <v>0</v>
      </c>
      <c r="P351" s="18">
        <f t="shared" si="45"/>
        <v>0</v>
      </c>
      <c r="Q351" s="21" t="str">
        <f t="shared" si="46"/>
        <v>REORDER</v>
      </c>
      <c r="R351" s="22" t="e">
        <f ca="1">IF($B351="","",IF(_xlfn.MAXIFS(PurDate,PurItem,$B351)=0,"",_xlfn.MAXIFS(PurDate,PurItem,$B351)))</f>
        <v>#NAME?</v>
      </c>
      <c r="S351" s="20">
        <f t="shared" si="47"/>
        <v>0</v>
      </c>
      <c r="U351" s="36"/>
    </row>
    <row r="352" spans="1:21" x14ac:dyDescent="0.25">
      <c r="A352" s="15" t="s">
        <v>795</v>
      </c>
      <c r="B352" s="15" t="s">
        <v>796</v>
      </c>
      <c r="C352" s="15" t="s">
        <v>117</v>
      </c>
      <c r="D352" s="15" t="s">
        <v>93</v>
      </c>
      <c r="E352" s="15" t="s">
        <v>795</v>
      </c>
      <c r="F352" s="16">
        <v>10</v>
      </c>
      <c r="G352" s="16">
        <v>0</v>
      </c>
      <c r="H352" s="17">
        <v>9.7799999999999994</v>
      </c>
      <c r="I352" s="18">
        <f>IF($B352="","",IF(CostMethod="Last Cost",IFERROR(INDEX(PurCost,MATCH(_xlfn.MAXIFS(PurRank,PurItem,$B352),PurRank,0)),$H352),IF(($G352+SUMIFS(PurQty,PurItem,$B352))=0,$H352,($G352*$H352+SUMIFS(PurTotal,PurItem,$B352))/($G352+SUMIFS(PurQty,PurItem,$B352)))))</f>
        <v>9.7799999999999994</v>
      </c>
      <c r="J352" s="37">
        <v>10.5</v>
      </c>
      <c r="K352" s="18">
        <f t="shared" si="40"/>
        <v>0.72000000000000064</v>
      </c>
      <c r="L352" s="19">
        <f t="shared" si="41"/>
        <v>6.857142857142863E-2</v>
      </c>
      <c r="M352" s="19">
        <f t="shared" si="42"/>
        <v>7.3619631901840565E-2</v>
      </c>
      <c r="N352" s="20">
        <f t="shared" si="43"/>
        <v>0</v>
      </c>
      <c r="O352" s="18">
        <f t="shared" si="44"/>
        <v>0</v>
      </c>
      <c r="P352" s="18">
        <f t="shared" si="45"/>
        <v>0</v>
      </c>
      <c r="Q352" s="21" t="str">
        <f t="shared" si="46"/>
        <v>REORDER</v>
      </c>
      <c r="R352" s="22" t="e">
        <f ca="1">IF($B352="","",IF(_xlfn.MAXIFS(PurDate,PurItem,$B352)=0,"",_xlfn.MAXIFS(PurDate,PurItem,$B352)))</f>
        <v>#NAME?</v>
      </c>
      <c r="S352" s="20">
        <f t="shared" si="47"/>
        <v>0</v>
      </c>
      <c r="U352" s="36"/>
    </row>
    <row r="353" spans="1:21" x14ac:dyDescent="0.25">
      <c r="A353" s="15" t="s">
        <v>797</v>
      </c>
      <c r="B353" s="15" t="s">
        <v>798</v>
      </c>
      <c r="C353" s="15" t="s">
        <v>101</v>
      </c>
      <c r="D353" s="15" t="s">
        <v>93</v>
      </c>
      <c r="E353" s="15" t="s">
        <v>797</v>
      </c>
      <c r="F353" s="16">
        <v>10</v>
      </c>
      <c r="G353" s="16">
        <v>0</v>
      </c>
      <c r="H353" s="17">
        <v>6.5250000000000004</v>
      </c>
      <c r="I353" s="18">
        <f>IF($B353="","",IF(CostMethod="Last Cost",IFERROR(INDEX(PurCost,MATCH(_xlfn.MAXIFS(PurRank,PurItem,$B353),PurRank,0)),$H353),IF(($G353+SUMIFS(PurQty,PurItem,$B353))=0,$H353,($G353*$H353+SUMIFS(PurTotal,PurItem,$B353))/($G353+SUMIFS(PurQty,PurItem,$B353)))))</f>
        <v>5.76</v>
      </c>
      <c r="J353" s="37">
        <v>10</v>
      </c>
      <c r="K353" s="18">
        <f t="shared" si="40"/>
        <v>4.24</v>
      </c>
      <c r="L353" s="19">
        <f t="shared" si="41"/>
        <v>0.42400000000000004</v>
      </c>
      <c r="M353" s="19">
        <f t="shared" si="42"/>
        <v>0.73611111111111116</v>
      </c>
      <c r="N353" s="20">
        <f t="shared" si="43"/>
        <v>11</v>
      </c>
      <c r="O353" s="18">
        <f t="shared" si="44"/>
        <v>63.36</v>
      </c>
      <c r="P353" s="18">
        <f t="shared" si="45"/>
        <v>110</v>
      </c>
      <c r="Q353" s="21" t="str">
        <f t="shared" si="46"/>
        <v>OK</v>
      </c>
      <c r="R353" s="22" t="e">
        <f ca="1">IF($B353="","",IF(_xlfn.MAXIFS(PurDate,PurItem,$B353)=0,"",_xlfn.MAXIFS(PurDate,PurItem,$B353)))</f>
        <v>#NAME?</v>
      </c>
      <c r="S353" s="20">
        <f t="shared" si="47"/>
        <v>25</v>
      </c>
      <c r="U353" s="36"/>
    </row>
    <row r="354" spans="1:21" x14ac:dyDescent="0.25">
      <c r="A354" s="15" t="s">
        <v>799</v>
      </c>
      <c r="B354" s="15" t="s">
        <v>800</v>
      </c>
      <c r="C354" s="15" t="s">
        <v>101</v>
      </c>
      <c r="D354" s="15" t="s">
        <v>93</v>
      </c>
      <c r="E354" s="15" t="s">
        <v>799</v>
      </c>
      <c r="F354" s="16">
        <v>10</v>
      </c>
      <c r="G354" s="16">
        <v>0</v>
      </c>
      <c r="H354" s="17">
        <v>7.8224999999999998</v>
      </c>
      <c r="I354" s="18">
        <f>IF($B354="","",IF(CostMethod="Last Cost",IFERROR(INDEX(PurCost,MATCH(_xlfn.MAXIFS(PurRank,PurItem,$B354),PurRank,0)),$H354),IF(($G354+SUMIFS(PurQty,PurItem,$B354))=0,$H354,($G354*$H354+SUMIFS(PurTotal,PurItem,$B354))/($G354+SUMIFS(PurQty,PurItem,$B354)))))</f>
        <v>6</v>
      </c>
      <c r="J354" s="37">
        <v>12</v>
      </c>
      <c r="K354" s="18">
        <f t="shared" si="40"/>
        <v>6</v>
      </c>
      <c r="L354" s="19">
        <f t="shared" si="41"/>
        <v>0.5</v>
      </c>
      <c r="M354" s="19">
        <f t="shared" si="42"/>
        <v>1</v>
      </c>
      <c r="N354" s="20">
        <f t="shared" si="43"/>
        <v>53</v>
      </c>
      <c r="O354" s="18">
        <f t="shared" si="44"/>
        <v>318</v>
      </c>
      <c r="P354" s="18">
        <f t="shared" si="45"/>
        <v>636</v>
      </c>
      <c r="Q354" s="21" t="str">
        <f t="shared" si="46"/>
        <v>OK</v>
      </c>
      <c r="R354" s="22" t="e">
        <f ca="1">IF($B354="","",IF(_xlfn.MAXIFS(PurDate,PurItem,$B354)=0,"",_xlfn.MAXIFS(PurDate,PurItem,$B354)))</f>
        <v>#NAME?</v>
      </c>
      <c r="S354" s="20">
        <f t="shared" si="47"/>
        <v>80</v>
      </c>
      <c r="U354" s="36"/>
    </row>
    <row r="355" spans="1:21" x14ac:dyDescent="0.25">
      <c r="A355" s="15" t="s">
        <v>801</v>
      </c>
      <c r="B355" s="15" t="s">
        <v>802</v>
      </c>
      <c r="C355" s="15" t="s">
        <v>101</v>
      </c>
      <c r="D355" s="15" t="s">
        <v>93</v>
      </c>
      <c r="E355" s="15" t="s">
        <v>801</v>
      </c>
      <c r="F355" s="16">
        <v>10</v>
      </c>
      <c r="G355" s="16">
        <v>0</v>
      </c>
      <c r="H355" s="17">
        <v>7.8224999999999998</v>
      </c>
      <c r="I355" s="18">
        <f>IF($B355="","",IF(CostMethod="Last Cost",IFERROR(INDEX(PurCost,MATCH(_xlfn.MAXIFS(PurRank,PurItem,$B355),PurRank,0)),$H355),IF(($G355+SUMIFS(PurQty,PurItem,$B355))=0,$H355,($G355*$H355+SUMIFS(PurTotal,PurItem,$B355))/($G355+SUMIFS(PurQty,PurItem,$B355)))))</f>
        <v>7.8224999999999998</v>
      </c>
      <c r="J355" s="37">
        <v>12</v>
      </c>
      <c r="K355" s="18">
        <f t="shared" si="40"/>
        <v>4.1775000000000002</v>
      </c>
      <c r="L355" s="19">
        <f t="shared" si="41"/>
        <v>0.34812500000000002</v>
      </c>
      <c r="M355" s="19">
        <f t="shared" si="42"/>
        <v>0.5340364333652925</v>
      </c>
      <c r="N355" s="20">
        <f t="shared" si="43"/>
        <v>0</v>
      </c>
      <c r="O355" s="18">
        <f t="shared" si="44"/>
        <v>0</v>
      </c>
      <c r="P355" s="18">
        <f t="shared" si="45"/>
        <v>0</v>
      </c>
      <c r="Q355" s="21" t="str">
        <f t="shared" si="46"/>
        <v>REORDER</v>
      </c>
      <c r="R355" s="22" t="e">
        <f ca="1">IF($B355="","",IF(_xlfn.MAXIFS(PurDate,PurItem,$B355)=0,"",_xlfn.MAXIFS(PurDate,PurItem,$B355)))</f>
        <v>#NAME?</v>
      </c>
      <c r="S355" s="20">
        <f t="shared" si="47"/>
        <v>0</v>
      </c>
      <c r="U355" s="36"/>
    </row>
    <row r="356" spans="1:21" x14ac:dyDescent="0.25">
      <c r="A356" s="15" t="s">
        <v>803</v>
      </c>
      <c r="B356" s="15" t="s">
        <v>804</v>
      </c>
      <c r="C356" s="15" t="s">
        <v>101</v>
      </c>
      <c r="D356" s="15" t="s">
        <v>93</v>
      </c>
      <c r="E356" s="15" t="s">
        <v>803</v>
      </c>
      <c r="F356" s="16">
        <v>10</v>
      </c>
      <c r="G356" s="16">
        <v>0</v>
      </c>
      <c r="H356" s="17">
        <v>7.8224999999999998</v>
      </c>
      <c r="I356" s="18">
        <f>IF($B356="","",IF(CostMethod="Last Cost",IFERROR(INDEX(PurCost,MATCH(_xlfn.MAXIFS(PurRank,PurItem,$B356),PurRank,0)),$H356),IF(($G356+SUMIFS(PurQty,PurItem,$B356))=0,$H356,($G356*$H356+SUMIFS(PurTotal,PurItem,$B356))/($G356+SUMIFS(PurQty,PurItem,$B356)))))</f>
        <v>0.4</v>
      </c>
      <c r="J356" s="37">
        <v>12</v>
      </c>
      <c r="K356" s="18">
        <f t="shared" si="40"/>
        <v>11.6</v>
      </c>
      <c r="L356" s="19">
        <f t="shared" si="41"/>
        <v>0.96666666666666667</v>
      </c>
      <c r="M356" s="19">
        <f t="shared" si="42"/>
        <v>28.999999999999996</v>
      </c>
      <c r="N356" s="20">
        <f t="shared" si="43"/>
        <v>7</v>
      </c>
      <c r="O356" s="18">
        <f t="shared" si="44"/>
        <v>2.8000000000000003</v>
      </c>
      <c r="P356" s="18">
        <f t="shared" si="45"/>
        <v>84</v>
      </c>
      <c r="Q356" s="21" t="str">
        <f t="shared" si="46"/>
        <v>REORDER</v>
      </c>
      <c r="R356" s="22" t="e">
        <f ca="1">IF($B356="","",IF(_xlfn.MAXIFS(PurDate,PurItem,$B356)=0,"",_xlfn.MAXIFS(PurDate,PurItem,$B356)))</f>
        <v>#NAME?</v>
      </c>
      <c r="S356" s="20">
        <f t="shared" si="47"/>
        <v>20</v>
      </c>
      <c r="U356" s="36"/>
    </row>
    <row r="357" spans="1:21" x14ac:dyDescent="0.25">
      <c r="A357" s="15" t="s">
        <v>805</v>
      </c>
      <c r="B357" s="15" t="s">
        <v>806</v>
      </c>
      <c r="C357" s="15" t="s">
        <v>101</v>
      </c>
      <c r="D357" s="15" t="s">
        <v>93</v>
      </c>
      <c r="E357" s="15" t="s">
        <v>805</v>
      </c>
      <c r="F357" s="16">
        <v>10</v>
      </c>
      <c r="G357" s="16">
        <v>0</v>
      </c>
      <c r="H357" s="17">
        <v>7.8224999999999998</v>
      </c>
      <c r="I357" s="18">
        <f>IF($B357="","",IF(CostMethod="Last Cost",IFERROR(INDEX(PurCost,MATCH(_xlfn.MAXIFS(PurRank,PurItem,$B357),PurRank,0)),$H357),IF(($G357+SUMIFS(PurQty,PurItem,$B357))=0,$H357,($G357*$H357+SUMIFS(PurTotal,PurItem,$B357))/($G357+SUMIFS(PurQty,PurItem,$B357)))))</f>
        <v>5.76</v>
      </c>
      <c r="J357" s="37">
        <v>12</v>
      </c>
      <c r="K357" s="18">
        <f t="shared" si="40"/>
        <v>6.24</v>
      </c>
      <c r="L357" s="19">
        <f t="shared" si="41"/>
        <v>0.52</v>
      </c>
      <c r="M357" s="19">
        <f t="shared" si="42"/>
        <v>1.0833333333333335</v>
      </c>
      <c r="N357" s="20">
        <f t="shared" si="43"/>
        <v>8</v>
      </c>
      <c r="O357" s="18">
        <f t="shared" si="44"/>
        <v>46.08</v>
      </c>
      <c r="P357" s="18">
        <f t="shared" si="45"/>
        <v>96</v>
      </c>
      <c r="Q357" s="21" t="str">
        <f t="shared" si="46"/>
        <v>REORDER</v>
      </c>
      <c r="R357" s="22" t="e">
        <f ca="1">IF($B357="","",IF(_xlfn.MAXIFS(PurDate,PurItem,$B357)=0,"",_xlfn.MAXIFS(PurDate,PurItem,$B357)))</f>
        <v>#NAME?</v>
      </c>
      <c r="S357" s="20">
        <f t="shared" si="47"/>
        <v>25</v>
      </c>
      <c r="U357" s="36"/>
    </row>
    <row r="358" spans="1:21" x14ac:dyDescent="0.25">
      <c r="A358" s="15" t="s">
        <v>807</v>
      </c>
      <c r="B358" s="15" t="s">
        <v>808</v>
      </c>
      <c r="C358" s="15" t="s">
        <v>101</v>
      </c>
      <c r="D358" s="15" t="s">
        <v>93</v>
      </c>
      <c r="E358" s="15" t="s">
        <v>807</v>
      </c>
      <c r="F358" s="16">
        <v>10</v>
      </c>
      <c r="G358" s="16">
        <v>0</v>
      </c>
      <c r="H358" s="17">
        <v>0.65249999999999997</v>
      </c>
      <c r="I358" s="18">
        <f>IF($B358="","",IF(CostMethod="Last Cost",IFERROR(INDEX(PurCost,MATCH(_xlfn.MAXIFS(PurRank,PurItem,$B358),PurRank,0)),$H358),IF(($G358+SUMIFS(PurQty,PurItem,$B358))=0,$H358,($G358*$H358+SUMIFS(PurTotal,PurItem,$B358))/($G358+SUMIFS(PurQty,PurItem,$B358)))))</f>
        <v>0.65249999999999997</v>
      </c>
      <c r="J358" s="37">
        <v>1</v>
      </c>
      <c r="K358" s="18">
        <f t="shared" si="40"/>
        <v>0.34750000000000003</v>
      </c>
      <c r="L358" s="19">
        <f t="shared" si="41"/>
        <v>0.34750000000000003</v>
      </c>
      <c r="M358" s="19">
        <f t="shared" si="42"/>
        <v>0.53256704980842917</v>
      </c>
      <c r="N358" s="20">
        <f t="shared" si="43"/>
        <v>-100</v>
      </c>
      <c r="O358" s="18">
        <f t="shared" si="44"/>
        <v>-65.25</v>
      </c>
      <c r="P358" s="18">
        <f t="shared" si="45"/>
        <v>-100</v>
      </c>
      <c r="Q358" s="21" t="str">
        <f t="shared" si="46"/>
        <v>NEGATIVE</v>
      </c>
      <c r="R358" s="22" t="e">
        <f ca="1">IF($B358="","",IF(_xlfn.MAXIFS(PurDate,PurItem,$B358)=0,"",_xlfn.MAXIFS(PurDate,PurItem,$B358)))</f>
        <v>#NAME?</v>
      </c>
      <c r="S358" s="20">
        <f t="shared" si="47"/>
        <v>0</v>
      </c>
      <c r="U358" s="36"/>
    </row>
    <row r="359" spans="1:21" x14ac:dyDescent="0.25">
      <c r="A359" s="15" t="s">
        <v>809</v>
      </c>
      <c r="B359" s="15" t="s">
        <v>810</v>
      </c>
      <c r="C359" s="15" t="s">
        <v>96</v>
      </c>
      <c r="D359" s="15" t="s">
        <v>93</v>
      </c>
      <c r="E359" s="15" t="s">
        <v>809</v>
      </c>
      <c r="F359" s="16">
        <v>10</v>
      </c>
      <c r="G359" s="16">
        <v>0</v>
      </c>
      <c r="H359" s="17">
        <v>16.305</v>
      </c>
      <c r="I359" s="18">
        <f>IF($B359="","",IF(CostMethod="Last Cost",IFERROR(INDEX(PurCost,MATCH(_xlfn.MAXIFS(PurRank,PurItem,$B359),PurRank,0)),$H359),IF(($G359+SUMIFS(PurQty,PurItem,$B359))=0,$H359,($G359*$H359+SUMIFS(PurTotal,PurItem,$B359))/($G359+SUMIFS(PurQty,PurItem,$B359)))))</f>
        <v>16.305</v>
      </c>
      <c r="J359" s="37">
        <v>25</v>
      </c>
      <c r="K359" s="18">
        <f t="shared" si="40"/>
        <v>8.6950000000000003</v>
      </c>
      <c r="L359" s="19">
        <f t="shared" si="41"/>
        <v>0.3478</v>
      </c>
      <c r="M359" s="19">
        <f t="shared" si="42"/>
        <v>0.53327200245323525</v>
      </c>
      <c r="N359" s="20">
        <f t="shared" si="43"/>
        <v>0</v>
      </c>
      <c r="O359" s="18">
        <f t="shared" si="44"/>
        <v>0</v>
      </c>
      <c r="P359" s="18">
        <f t="shared" si="45"/>
        <v>0</v>
      </c>
      <c r="Q359" s="21" t="str">
        <f t="shared" si="46"/>
        <v>REORDER</v>
      </c>
      <c r="R359" s="22" t="e">
        <f ca="1">IF($B359="","",IF(_xlfn.MAXIFS(PurDate,PurItem,$B359)=0,"",_xlfn.MAXIFS(PurDate,PurItem,$B359)))</f>
        <v>#NAME?</v>
      </c>
      <c r="S359" s="20">
        <f t="shared" si="47"/>
        <v>0</v>
      </c>
      <c r="U359" s="36"/>
    </row>
    <row r="360" spans="1:21" x14ac:dyDescent="0.25">
      <c r="A360" s="15" t="s">
        <v>811</v>
      </c>
      <c r="B360" s="15" t="s">
        <v>812</v>
      </c>
      <c r="C360" s="15" t="s">
        <v>101</v>
      </c>
      <c r="D360" s="15" t="s">
        <v>93</v>
      </c>
      <c r="E360" s="15" t="s">
        <v>811</v>
      </c>
      <c r="F360" s="16">
        <v>10</v>
      </c>
      <c r="G360" s="16">
        <v>0</v>
      </c>
      <c r="H360" s="17">
        <v>4.5449999999999999</v>
      </c>
      <c r="I360" s="18">
        <f>IF($B360="","",IF(CostMethod="Last Cost",IFERROR(INDEX(PurCost,MATCH(_xlfn.MAXIFS(PurRank,PurItem,$B360),PurRank,0)),$H360),IF(($G360+SUMIFS(PurQty,PurItem,$B360))=0,$H360,($G360*$H360+SUMIFS(PurTotal,PurItem,$B360))/($G360+SUMIFS(PurQty,PurItem,$B360)))))</f>
        <v>4.5449999999999999</v>
      </c>
      <c r="J360" s="37">
        <v>7</v>
      </c>
      <c r="K360" s="18">
        <f t="shared" si="40"/>
        <v>2.4550000000000001</v>
      </c>
      <c r="L360" s="19">
        <f t="shared" si="41"/>
        <v>0.3507142857142857</v>
      </c>
      <c r="M360" s="19">
        <f t="shared" si="42"/>
        <v>0.54015401540154018</v>
      </c>
      <c r="N360" s="20">
        <f t="shared" si="43"/>
        <v>4</v>
      </c>
      <c r="O360" s="18">
        <f t="shared" si="44"/>
        <v>18.18</v>
      </c>
      <c r="P360" s="18">
        <f t="shared" si="45"/>
        <v>28</v>
      </c>
      <c r="Q360" s="21" t="str">
        <f t="shared" si="46"/>
        <v>REORDER</v>
      </c>
      <c r="R360" s="22" t="e">
        <f ca="1">IF($B360="","",IF(_xlfn.MAXIFS(PurDate,PurItem,$B360)=0,"",_xlfn.MAXIFS(PurDate,PurItem,$B360)))</f>
        <v>#NAME?</v>
      </c>
      <c r="S360" s="20">
        <f t="shared" si="47"/>
        <v>0</v>
      </c>
      <c r="U360" s="36"/>
    </row>
    <row r="361" spans="1:21" x14ac:dyDescent="0.25">
      <c r="A361" s="15" t="s">
        <v>813</v>
      </c>
      <c r="B361" s="15" t="s">
        <v>814</v>
      </c>
      <c r="C361" s="15" t="s">
        <v>101</v>
      </c>
      <c r="D361" s="15" t="s">
        <v>93</v>
      </c>
      <c r="E361" s="15" t="s">
        <v>813</v>
      </c>
      <c r="F361" s="16">
        <v>10</v>
      </c>
      <c r="G361" s="16">
        <v>0</v>
      </c>
      <c r="H361" s="17">
        <v>4.5449999999999999</v>
      </c>
      <c r="I361" s="18">
        <f>IF($B361="","",IF(CostMethod="Last Cost",IFERROR(INDEX(PurCost,MATCH(_xlfn.MAXIFS(PurRank,PurItem,$B361),PurRank,0)),$H361),IF(($G361+SUMIFS(PurQty,PurItem,$B361))=0,$H361,($G361*$H361+SUMIFS(PurTotal,PurItem,$B361))/($G361+SUMIFS(PurQty,PurItem,$B361)))))</f>
        <v>4.5449999999999999</v>
      </c>
      <c r="J361" s="37">
        <v>7</v>
      </c>
      <c r="K361" s="18">
        <f t="shared" si="40"/>
        <v>2.4550000000000001</v>
      </c>
      <c r="L361" s="19">
        <f t="shared" si="41"/>
        <v>0.3507142857142857</v>
      </c>
      <c r="M361" s="19">
        <f t="shared" si="42"/>
        <v>0.54015401540154018</v>
      </c>
      <c r="N361" s="20">
        <f t="shared" si="43"/>
        <v>0</v>
      </c>
      <c r="O361" s="18">
        <f t="shared" si="44"/>
        <v>0</v>
      </c>
      <c r="P361" s="18">
        <f t="shared" si="45"/>
        <v>0</v>
      </c>
      <c r="Q361" s="21" t="str">
        <f t="shared" si="46"/>
        <v>REORDER</v>
      </c>
      <c r="R361" s="22" t="e">
        <f ca="1">IF($B361="","",IF(_xlfn.MAXIFS(PurDate,PurItem,$B361)=0,"",_xlfn.MAXIFS(PurDate,PurItem,$B361)))</f>
        <v>#NAME?</v>
      </c>
      <c r="S361" s="20">
        <f t="shared" si="47"/>
        <v>0</v>
      </c>
      <c r="U361" s="36"/>
    </row>
    <row r="362" spans="1:21" x14ac:dyDescent="0.25">
      <c r="A362" s="15" t="s">
        <v>815</v>
      </c>
      <c r="B362" s="15" t="s">
        <v>816</v>
      </c>
      <c r="C362" s="15" t="s">
        <v>196</v>
      </c>
      <c r="D362" s="15" t="s">
        <v>93</v>
      </c>
      <c r="E362" s="15" t="s">
        <v>815</v>
      </c>
      <c r="F362" s="16">
        <v>10</v>
      </c>
      <c r="G362" s="16">
        <v>0</v>
      </c>
      <c r="H362" s="17">
        <v>3.2625000000000002</v>
      </c>
      <c r="I362" s="18">
        <f>IF($B362="","",IF(CostMethod="Last Cost",IFERROR(INDEX(PurCost,MATCH(_xlfn.MAXIFS(PurRank,PurItem,$B362),PurRank,0)),$H362),IF(($G362+SUMIFS(PurQty,PurItem,$B362))=0,$H362,($G362*$H362+SUMIFS(PurTotal,PurItem,$B362))/($G362+SUMIFS(PurQty,PurItem,$B362)))))</f>
        <v>1.1818181818181819</v>
      </c>
      <c r="J362" s="37">
        <v>5</v>
      </c>
      <c r="K362" s="18">
        <f t="shared" si="40"/>
        <v>3.8181818181818183</v>
      </c>
      <c r="L362" s="19">
        <f t="shared" si="41"/>
        <v>0.76363636363636367</v>
      </c>
      <c r="M362" s="19">
        <f t="shared" si="42"/>
        <v>3.2307692307692308</v>
      </c>
      <c r="N362" s="20">
        <f t="shared" si="43"/>
        <v>279</v>
      </c>
      <c r="O362" s="18">
        <f t="shared" si="44"/>
        <v>329.72727272727275</v>
      </c>
      <c r="P362" s="18">
        <f t="shared" si="45"/>
        <v>1395</v>
      </c>
      <c r="Q362" s="21" t="str">
        <f t="shared" si="46"/>
        <v>OK</v>
      </c>
      <c r="R362" s="22" t="e">
        <f ca="1">IF($B362="","",IF(_xlfn.MAXIFS(PurDate,PurItem,$B362)=0,"",_xlfn.MAXIFS(PurDate,PurItem,$B362)))</f>
        <v>#NAME?</v>
      </c>
      <c r="S362" s="20">
        <f t="shared" si="47"/>
        <v>330</v>
      </c>
      <c r="U362" s="36"/>
    </row>
    <row r="363" spans="1:21" x14ac:dyDescent="0.25">
      <c r="A363" s="15" t="s">
        <v>817</v>
      </c>
      <c r="B363" s="15" t="s">
        <v>818</v>
      </c>
      <c r="C363" s="15" t="s">
        <v>110</v>
      </c>
      <c r="D363" s="15" t="s">
        <v>93</v>
      </c>
      <c r="E363" s="15" t="s">
        <v>817</v>
      </c>
      <c r="F363" s="16">
        <v>10</v>
      </c>
      <c r="G363" s="16">
        <v>0</v>
      </c>
      <c r="H363" s="17">
        <v>42.39</v>
      </c>
      <c r="I363" s="18">
        <f>IF($B363="","",IF(CostMethod="Last Cost",IFERROR(INDEX(PurCost,MATCH(_xlfn.MAXIFS(PurRank,PurItem,$B363),PurRank,0)),$H363),IF(($G363+SUMIFS(PurQty,PurItem,$B363))=0,$H363,($G363*$H363+SUMIFS(PurTotal,PurItem,$B363))/($G363+SUMIFS(PurQty,PurItem,$B363)))))</f>
        <v>42.39</v>
      </c>
      <c r="J363" s="37">
        <v>65</v>
      </c>
      <c r="K363" s="18">
        <f t="shared" si="40"/>
        <v>22.61</v>
      </c>
      <c r="L363" s="19">
        <f t="shared" si="41"/>
        <v>0.34784615384615386</v>
      </c>
      <c r="M363" s="19">
        <f t="shared" si="42"/>
        <v>0.53338051427223399</v>
      </c>
      <c r="N363" s="20">
        <f t="shared" si="43"/>
        <v>0</v>
      </c>
      <c r="O363" s="18">
        <f t="shared" si="44"/>
        <v>0</v>
      </c>
      <c r="P363" s="18">
        <f t="shared" si="45"/>
        <v>0</v>
      </c>
      <c r="Q363" s="21" t="str">
        <f t="shared" si="46"/>
        <v>REORDER</v>
      </c>
      <c r="R363" s="22" t="e">
        <f ca="1">IF($B363="","",IF(_xlfn.MAXIFS(PurDate,PurItem,$B363)=0,"",_xlfn.MAXIFS(PurDate,PurItem,$B363)))</f>
        <v>#NAME?</v>
      </c>
      <c r="S363" s="20">
        <f t="shared" si="47"/>
        <v>0</v>
      </c>
      <c r="U363" s="36"/>
    </row>
    <row r="364" spans="1:21" x14ac:dyDescent="0.25">
      <c r="A364" s="15" t="s">
        <v>819</v>
      </c>
      <c r="B364" s="15" t="s">
        <v>820</v>
      </c>
      <c r="C364" s="15" t="s">
        <v>110</v>
      </c>
      <c r="D364" s="15" t="s">
        <v>93</v>
      </c>
      <c r="E364" s="15" t="s">
        <v>819</v>
      </c>
      <c r="F364" s="16">
        <v>10</v>
      </c>
      <c r="G364" s="16">
        <v>0</v>
      </c>
      <c r="H364" s="17">
        <v>26.085000000000001</v>
      </c>
      <c r="I364" s="18">
        <f>IF($B364="","",IF(CostMethod="Last Cost",IFERROR(INDEX(PurCost,MATCH(_xlfn.MAXIFS(PurRank,PurItem,$B364),PurRank,0)),$H364),IF(($G364+SUMIFS(PurQty,PurItem,$B364))=0,$H364,($G364*$H364+SUMIFS(PurTotal,PurItem,$B364))/($G364+SUMIFS(PurQty,PurItem,$B364)))))</f>
        <v>26.085000000000001</v>
      </c>
      <c r="J364" s="37">
        <v>40</v>
      </c>
      <c r="K364" s="18">
        <f t="shared" si="40"/>
        <v>13.914999999999999</v>
      </c>
      <c r="L364" s="19">
        <f t="shared" si="41"/>
        <v>0.34787499999999999</v>
      </c>
      <c r="M364" s="19">
        <f t="shared" si="42"/>
        <v>0.53344834195898017</v>
      </c>
      <c r="N364" s="20">
        <f t="shared" si="43"/>
        <v>0</v>
      </c>
      <c r="O364" s="18">
        <f t="shared" si="44"/>
        <v>0</v>
      </c>
      <c r="P364" s="18">
        <f t="shared" si="45"/>
        <v>0</v>
      </c>
      <c r="Q364" s="21" t="str">
        <f t="shared" si="46"/>
        <v>REORDER</v>
      </c>
      <c r="R364" s="22" t="e">
        <f ca="1">IF($B364="","",IF(_xlfn.MAXIFS(PurDate,PurItem,$B364)=0,"",_xlfn.MAXIFS(PurDate,PurItem,$B364)))</f>
        <v>#NAME?</v>
      </c>
      <c r="S364" s="20">
        <f t="shared" si="47"/>
        <v>0</v>
      </c>
      <c r="U364" s="36"/>
    </row>
    <row r="365" spans="1:21" x14ac:dyDescent="0.25">
      <c r="A365" s="15" t="s">
        <v>821</v>
      </c>
      <c r="B365" s="15" t="s">
        <v>822</v>
      </c>
      <c r="C365" s="15" t="s">
        <v>122</v>
      </c>
      <c r="D365" s="15" t="s">
        <v>93</v>
      </c>
      <c r="E365" s="15" t="s">
        <v>821</v>
      </c>
      <c r="F365" s="16">
        <v>10</v>
      </c>
      <c r="G365" s="16">
        <v>0</v>
      </c>
      <c r="H365" s="17">
        <v>4.5449999999999999</v>
      </c>
      <c r="I365" s="18">
        <f>IF($B365="","",IF(CostMethod="Last Cost",IFERROR(INDEX(PurCost,MATCH(_xlfn.MAXIFS(PurRank,PurItem,$B365),PurRank,0)),$H365),IF(($G365+SUMIFS(PurQty,PurItem,$B365))=0,$H365,($G365*$H365+SUMIFS(PurTotal,PurItem,$B365))/($G365+SUMIFS(PurQty,PurItem,$B365)))))</f>
        <v>4.5449999999999999</v>
      </c>
      <c r="J365" s="37">
        <v>7</v>
      </c>
      <c r="K365" s="18">
        <f t="shared" si="40"/>
        <v>2.4550000000000001</v>
      </c>
      <c r="L365" s="19">
        <f t="shared" si="41"/>
        <v>0.3507142857142857</v>
      </c>
      <c r="M365" s="19">
        <f t="shared" si="42"/>
        <v>0.54015401540154018</v>
      </c>
      <c r="N365" s="20">
        <f t="shared" si="43"/>
        <v>0</v>
      </c>
      <c r="O365" s="18">
        <f t="shared" si="44"/>
        <v>0</v>
      </c>
      <c r="P365" s="18">
        <f t="shared" si="45"/>
        <v>0</v>
      </c>
      <c r="Q365" s="21" t="str">
        <f t="shared" si="46"/>
        <v>REORDER</v>
      </c>
      <c r="R365" s="22" t="e">
        <f ca="1">IF($B365="","",IF(_xlfn.MAXIFS(PurDate,PurItem,$B365)=0,"",_xlfn.MAXIFS(PurDate,PurItem,$B365)))</f>
        <v>#NAME?</v>
      </c>
      <c r="S365" s="20">
        <f t="shared" si="47"/>
        <v>0</v>
      </c>
      <c r="U365" s="36"/>
    </row>
    <row r="366" spans="1:21" x14ac:dyDescent="0.25">
      <c r="A366" s="15" t="s">
        <v>823</v>
      </c>
      <c r="B366" s="15" t="s">
        <v>824</v>
      </c>
      <c r="C366" s="15" t="s">
        <v>122</v>
      </c>
      <c r="D366" s="15" t="s">
        <v>93</v>
      </c>
      <c r="E366" s="15" t="s">
        <v>823</v>
      </c>
      <c r="F366" s="16">
        <v>10</v>
      </c>
      <c r="G366" s="16">
        <v>0</v>
      </c>
      <c r="H366" s="17">
        <v>4.5674999999999999</v>
      </c>
      <c r="I366" s="18">
        <f>IF($B366="","",IF(CostMethod="Last Cost",IFERROR(INDEX(PurCost,MATCH(_xlfn.MAXIFS(PurRank,PurItem,$B366),PurRank,0)),$H366),IF(($G366+SUMIFS(PurQty,PurItem,$B366))=0,$H366,($G366*$H366+SUMIFS(PurTotal,PurItem,$B366))/($G366+SUMIFS(PurQty,PurItem,$B366)))))</f>
        <v>4.5674999999999999</v>
      </c>
      <c r="J366" s="37">
        <v>7</v>
      </c>
      <c r="K366" s="18">
        <f t="shared" si="40"/>
        <v>2.4325000000000001</v>
      </c>
      <c r="L366" s="19">
        <f t="shared" si="41"/>
        <v>0.34750000000000003</v>
      </c>
      <c r="M366" s="19">
        <f t="shared" si="42"/>
        <v>0.53256704980842917</v>
      </c>
      <c r="N366" s="20">
        <f t="shared" si="43"/>
        <v>0</v>
      </c>
      <c r="O366" s="18">
        <f t="shared" si="44"/>
        <v>0</v>
      </c>
      <c r="P366" s="18">
        <f t="shared" si="45"/>
        <v>0</v>
      </c>
      <c r="Q366" s="21" t="str">
        <f t="shared" si="46"/>
        <v>REORDER</v>
      </c>
      <c r="R366" s="22" t="e">
        <f ca="1">IF($B366="","",IF(_xlfn.MAXIFS(PurDate,PurItem,$B366)=0,"",_xlfn.MAXIFS(PurDate,PurItem,$B366)))</f>
        <v>#NAME?</v>
      </c>
      <c r="S366" s="20">
        <f t="shared" si="47"/>
        <v>0</v>
      </c>
      <c r="U366" s="36"/>
    </row>
    <row r="367" spans="1:21" x14ac:dyDescent="0.25">
      <c r="A367" s="15" t="s">
        <v>825</v>
      </c>
      <c r="B367" s="15" t="s">
        <v>826</v>
      </c>
      <c r="C367" s="15" t="s">
        <v>122</v>
      </c>
      <c r="D367" s="15" t="s">
        <v>93</v>
      </c>
      <c r="E367" s="15" t="s">
        <v>825</v>
      </c>
      <c r="F367" s="16">
        <v>10</v>
      </c>
      <c r="G367" s="16">
        <v>0</v>
      </c>
      <c r="H367" s="17">
        <v>25.9725</v>
      </c>
      <c r="I367" s="18">
        <f>IF($B367="","",IF(CostMethod="Last Cost",IFERROR(INDEX(PurCost,MATCH(_xlfn.MAXIFS(PurRank,PurItem,$B367),PurRank,0)),$H367),IF(($G367+SUMIFS(PurQty,PurItem,$B367))=0,$H367,($G367*$H367+SUMIFS(PurTotal,PurItem,$B367))/($G367+SUMIFS(PurQty,PurItem,$B367)))))</f>
        <v>25.9725</v>
      </c>
      <c r="J367" s="37">
        <v>40</v>
      </c>
      <c r="K367" s="18">
        <f t="shared" si="40"/>
        <v>14.0275</v>
      </c>
      <c r="L367" s="19">
        <f t="shared" si="41"/>
        <v>0.35068749999999999</v>
      </c>
      <c r="M367" s="19">
        <f t="shared" si="42"/>
        <v>0.54009048031571849</v>
      </c>
      <c r="N367" s="20">
        <f t="shared" si="43"/>
        <v>0</v>
      </c>
      <c r="O367" s="18">
        <f t="shared" si="44"/>
        <v>0</v>
      </c>
      <c r="P367" s="18">
        <f t="shared" si="45"/>
        <v>0</v>
      </c>
      <c r="Q367" s="21" t="str">
        <f t="shared" si="46"/>
        <v>REORDER</v>
      </c>
      <c r="R367" s="22" t="e">
        <f ca="1">IF($B367="","",IF(_xlfn.MAXIFS(PurDate,PurItem,$B367)=0,"",_xlfn.MAXIFS(PurDate,PurItem,$B367)))</f>
        <v>#NAME?</v>
      </c>
      <c r="S367" s="20">
        <f t="shared" si="47"/>
        <v>0</v>
      </c>
      <c r="U367" s="36"/>
    </row>
    <row r="368" spans="1:21" x14ac:dyDescent="0.25">
      <c r="A368" s="15" t="s">
        <v>827</v>
      </c>
      <c r="B368" s="15" t="s">
        <v>828</v>
      </c>
      <c r="C368" s="15" t="s">
        <v>122</v>
      </c>
      <c r="D368" s="15" t="s">
        <v>93</v>
      </c>
      <c r="E368" s="15" t="s">
        <v>827</v>
      </c>
      <c r="F368" s="16">
        <v>10</v>
      </c>
      <c r="G368" s="16">
        <v>0</v>
      </c>
      <c r="H368" s="17">
        <v>26.085000000000001</v>
      </c>
      <c r="I368" s="18">
        <f>IF($B368="","",IF(CostMethod="Last Cost",IFERROR(INDEX(PurCost,MATCH(_xlfn.MAXIFS(PurRank,PurItem,$B368),PurRank,0)),$H368),IF(($G368+SUMIFS(PurQty,PurItem,$B368))=0,$H368,($G368*$H368+SUMIFS(PurTotal,PurItem,$B368))/($G368+SUMIFS(PurQty,PurItem,$B368)))))</f>
        <v>26.085000000000001</v>
      </c>
      <c r="J368" s="37">
        <v>40</v>
      </c>
      <c r="K368" s="18">
        <f t="shared" si="40"/>
        <v>13.914999999999999</v>
      </c>
      <c r="L368" s="19">
        <f t="shared" si="41"/>
        <v>0.34787499999999999</v>
      </c>
      <c r="M368" s="19">
        <f t="shared" si="42"/>
        <v>0.53344834195898017</v>
      </c>
      <c r="N368" s="20">
        <f t="shared" si="43"/>
        <v>0</v>
      </c>
      <c r="O368" s="18">
        <f t="shared" si="44"/>
        <v>0</v>
      </c>
      <c r="P368" s="18">
        <f t="shared" si="45"/>
        <v>0</v>
      </c>
      <c r="Q368" s="21" t="str">
        <f t="shared" si="46"/>
        <v>REORDER</v>
      </c>
      <c r="R368" s="22" t="e">
        <f ca="1">IF($B368="","",IF(_xlfn.MAXIFS(PurDate,PurItem,$B368)=0,"",_xlfn.MAXIFS(PurDate,PurItem,$B368)))</f>
        <v>#NAME?</v>
      </c>
      <c r="S368" s="20">
        <f t="shared" si="47"/>
        <v>0</v>
      </c>
      <c r="U368" s="36"/>
    </row>
    <row r="369" spans="1:21" x14ac:dyDescent="0.25">
      <c r="A369" s="15" t="s">
        <v>829</v>
      </c>
      <c r="B369" s="15" t="s">
        <v>830</v>
      </c>
      <c r="C369" s="15" t="s">
        <v>96</v>
      </c>
      <c r="D369" s="15" t="s">
        <v>93</v>
      </c>
      <c r="E369" s="15" t="s">
        <v>829</v>
      </c>
      <c r="F369" s="16">
        <v>10</v>
      </c>
      <c r="G369" s="16">
        <v>0</v>
      </c>
      <c r="H369" s="17">
        <v>0.45750000000000002</v>
      </c>
      <c r="I369" s="18">
        <f>IF($B369="","",IF(CostMethod="Last Cost",IFERROR(INDEX(PurCost,MATCH(_xlfn.MAXIFS(PurRank,PurItem,$B369),PurRank,0)),$H369),IF(($G369+SUMIFS(PurQty,PurItem,$B369))=0,$H369,($G369*$H369+SUMIFS(PurTotal,PurItem,$B369))/($G369+SUMIFS(PurQty,PurItem,$B369)))))</f>
        <v>0.45750000000000002</v>
      </c>
      <c r="J369" s="37">
        <v>0.7</v>
      </c>
      <c r="K369" s="18">
        <f t="shared" si="40"/>
        <v>0.24249999999999994</v>
      </c>
      <c r="L369" s="19">
        <f t="shared" si="41"/>
        <v>0.34642857142857136</v>
      </c>
      <c r="M369" s="19">
        <f t="shared" si="42"/>
        <v>0.53005464480874298</v>
      </c>
      <c r="N369" s="20">
        <f t="shared" si="43"/>
        <v>778</v>
      </c>
      <c r="O369" s="18">
        <f t="shared" si="44"/>
        <v>355.935</v>
      </c>
      <c r="P369" s="18">
        <f t="shared" si="45"/>
        <v>544.59999999999991</v>
      </c>
      <c r="Q369" s="21" t="str">
        <f t="shared" si="46"/>
        <v>OK</v>
      </c>
      <c r="R369" s="22" t="e">
        <f ca="1">IF($B369="","",IF(_xlfn.MAXIFS(PurDate,PurItem,$B369)=0,"",_xlfn.MAXIFS(PurDate,PurItem,$B369)))</f>
        <v>#NAME?</v>
      </c>
      <c r="S369" s="20">
        <f t="shared" si="47"/>
        <v>0</v>
      </c>
      <c r="U369" s="36"/>
    </row>
    <row r="370" spans="1:21" x14ac:dyDescent="0.25">
      <c r="A370" s="15" t="s">
        <v>831</v>
      </c>
      <c r="B370" s="15" t="s">
        <v>832</v>
      </c>
      <c r="C370" s="15" t="s">
        <v>96</v>
      </c>
      <c r="D370" s="15" t="s">
        <v>93</v>
      </c>
      <c r="E370" s="15" t="s">
        <v>831</v>
      </c>
      <c r="F370" s="16">
        <v>10</v>
      </c>
      <c r="G370" s="16">
        <v>0</v>
      </c>
      <c r="H370" s="17">
        <v>13.0425</v>
      </c>
      <c r="I370" s="18">
        <f>IF($B370="","",IF(CostMethod="Last Cost",IFERROR(INDEX(PurCost,MATCH(_xlfn.MAXIFS(PurRank,PurItem,$B370),PurRank,0)),$H370),IF(($G370+SUMIFS(PurQty,PurItem,$B370))=0,$H370,($G370*$H370+SUMIFS(PurTotal,PurItem,$B370))/($G370+SUMIFS(PurQty,PurItem,$B370)))))</f>
        <v>13.0425</v>
      </c>
      <c r="J370" s="37">
        <v>7</v>
      </c>
      <c r="K370" s="18">
        <f t="shared" si="40"/>
        <v>-6.0425000000000004</v>
      </c>
      <c r="L370" s="19">
        <f t="shared" si="41"/>
        <v>-0.86321428571428582</v>
      </c>
      <c r="M370" s="19">
        <f t="shared" si="42"/>
        <v>-0.46329308031435695</v>
      </c>
      <c r="N370" s="20">
        <f t="shared" si="43"/>
        <v>72</v>
      </c>
      <c r="O370" s="18">
        <f t="shared" si="44"/>
        <v>939.06000000000006</v>
      </c>
      <c r="P370" s="18">
        <f t="shared" si="45"/>
        <v>504</v>
      </c>
      <c r="Q370" s="21" t="str">
        <f t="shared" si="46"/>
        <v>OK</v>
      </c>
      <c r="R370" s="22" t="e">
        <f ca="1">IF($B370="","",IF(_xlfn.MAXIFS(PurDate,PurItem,$B370)=0,"",_xlfn.MAXIFS(PurDate,PurItem,$B370)))</f>
        <v>#NAME?</v>
      </c>
      <c r="S370" s="20">
        <f t="shared" si="47"/>
        <v>0</v>
      </c>
      <c r="U370" s="36"/>
    </row>
    <row r="371" spans="1:21" x14ac:dyDescent="0.25">
      <c r="A371" s="15" t="s">
        <v>833</v>
      </c>
      <c r="B371" s="15" t="s">
        <v>834</v>
      </c>
      <c r="C371" s="15" t="s">
        <v>110</v>
      </c>
      <c r="D371" s="15" t="s">
        <v>93</v>
      </c>
      <c r="E371" s="15" t="s">
        <v>833</v>
      </c>
      <c r="F371" s="16">
        <v>10</v>
      </c>
      <c r="G371" s="16">
        <v>0</v>
      </c>
      <c r="H371" s="17">
        <v>16.305</v>
      </c>
      <c r="I371" s="18">
        <f>IF($B371="","",IF(CostMethod="Last Cost",IFERROR(INDEX(PurCost,MATCH(_xlfn.MAXIFS(PurRank,PurItem,$B371),PurRank,0)),$H371),IF(($G371+SUMIFS(PurQty,PurItem,$B371))=0,$H371,($G371*$H371+SUMIFS(PurTotal,PurItem,$B371))/($G371+SUMIFS(PurQty,PurItem,$B371)))))</f>
        <v>16.305</v>
      </c>
      <c r="J371" s="37">
        <v>25</v>
      </c>
      <c r="K371" s="18">
        <f t="shared" si="40"/>
        <v>8.6950000000000003</v>
      </c>
      <c r="L371" s="19">
        <f t="shared" si="41"/>
        <v>0.3478</v>
      </c>
      <c r="M371" s="19">
        <f t="shared" si="42"/>
        <v>0.53327200245323525</v>
      </c>
      <c r="N371" s="20">
        <f t="shared" si="43"/>
        <v>0</v>
      </c>
      <c r="O371" s="18">
        <f t="shared" si="44"/>
        <v>0</v>
      </c>
      <c r="P371" s="18">
        <f t="shared" si="45"/>
        <v>0</v>
      </c>
      <c r="Q371" s="21" t="str">
        <f t="shared" si="46"/>
        <v>REORDER</v>
      </c>
      <c r="R371" s="22" t="e">
        <f ca="1">IF($B371="","",IF(_xlfn.MAXIFS(PurDate,PurItem,$B371)=0,"",_xlfn.MAXIFS(PurDate,PurItem,$B371)))</f>
        <v>#NAME?</v>
      </c>
      <c r="S371" s="20">
        <f t="shared" si="47"/>
        <v>0</v>
      </c>
      <c r="U371" s="36"/>
    </row>
    <row r="372" spans="1:21" x14ac:dyDescent="0.25">
      <c r="A372" s="15" t="s">
        <v>835</v>
      </c>
      <c r="B372" s="15" t="s">
        <v>836</v>
      </c>
      <c r="C372" s="15" t="s">
        <v>187</v>
      </c>
      <c r="D372" s="15" t="s">
        <v>93</v>
      </c>
      <c r="E372" s="15" t="s">
        <v>835</v>
      </c>
      <c r="F372" s="16">
        <v>10</v>
      </c>
      <c r="G372" s="16">
        <v>0</v>
      </c>
      <c r="H372" s="17">
        <v>20.872499999999999</v>
      </c>
      <c r="I372" s="18">
        <f>IF($B372="","",IF(CostMethod="Last Cost",IFERROR(INDEX(PurCost,MATCH(_xlfn.MAXIFS(PurRank,PurItem,$B372),PurRank,0)),$H372),IF(($G372+SUMIFS(PurQty,PurItem,$B372))=0,$H372,($G372*$H372+SUMIFS(PurTotal,PurItem,$B372))/($G372+SUMIFS(PurQty,PurItem,$B372)))))</f>
        <v>20.872499999999999</v>
      </c>
      <c r="J372" s="37">
        <v>22.4</v>
      </c>
      <c r="K372" s="18">
        <f t="shared" si="40"/>
        <v>1.5274999999999999</v>
      </c>
      <c r="L372" s="19">
        <f t="shared" si="41"/>
        <v>6.8191964285714279E-2</v>
      </c>
      <c r="M372" s="19">
        <f t="shared" si="42"/>
        <v>7.318241705593484E-2</v>
      </c>
      <c r="N372" s="20">
        <f t="shared" si="43"/>
        <v>0</v>
      </c>
      <c r="O372" s="18">
        <f t="shared" si="44"/>
        <v>0</v>
      </c>
      <c r="P372" s="18">
        <f t="shared" si="45"/>
        <v>0</v>
      </c>
      <c r="Q372" s="21" t="str">
        <f t="shared" si="46"/>
        <v>REORDER</v>
      </c>
      <c r="R372" s="22" t="e">
        <f ca="1">IF($B372="","",IF(_xlfn.MAXIFS(PurDate,PurItem,$B372)=0,"",_xlfn.MAXIFS(PurDate,PurItem,$B372)))</f>
        <v>#NAME?</v>
      </c>
      <c r="S372" s="20">
        <f t="shared" si="47"/>
        <v>0</v>
      </c>
      <c r="U372" s="36"/>
    </row>
    <row r="373" spans="1:21" x14ac:dyDescent="0.25">
      <c r="A373" s="15" t="s">
        <v>837</v>
      </c>
      <c r="B373" s="15" t="s">
        <v>838</v>
      </c>
      <c r="C373" s="15" t="s">
        <v>117</v>
      </c>
      <c r="D373" s="15" t="s">
        <v>93</v>
      </c>
      <c r="E373" s="15" t="s">
        <v>837</v>
      </c>
      <c r="F373" s="16">
        <v>10</v>
      </c>
      <c r="G373" s="16">
        <v>0</v>
      </c>
      <c r="H373" s="17">
        <v>4.5674999999999999</v>
      </c>
      <c r="I373" s="18">
        <f>IF($B373="","",IF(CostMethod="Last Cost",IFERROR(INDEX(PurCost,MATCH(_xlfn.MAXIFS(PurRank,PurItem,$B373),PurRank,0)),$H373),IF(($G373+SUMIFS(PurQty,PurItem,$B373))=0,$H373,($G373*$H373+SUMIFS(PurTotal,PurItem,$B373))/($G373+SUMIFS(PurQty,PurItem,$B373)))))</f>
        <v>4.5674999999999999</v>
      </c>
      <c r="J373" s="37">
        <v>7</v>
      </c>
      <c r="K373" s="18">
        <f t="shared" si="40"/>
        <v>2.4325000000000001</v>
      </c>
      <c r="L373" s="19">
        <f t="shared" si="41"/>
        <v>0.34750000000000003</v>
      </c>
      <c r="M373" s="19">
        <f t="shared" si="42"/>
        <v>0.53256704980842917</v>
      </c>
      <c r="N373" s="20">
        <f t="shared" si="43"/>
        <v>3</v>
      </c>
      <c r="O373" s="18">
        <f t="shared" si="44"/>
        <v>13.702500000000001</v>
      </c>
      <c r="P373" s="18">
        <f t="shared" si="45"/>
        <v>21</v>
      </c>
      <c r="Q373" s="21" t="str">
        <f t="shared" si="46"/>
        <v>REORDER</v>
      </c>
      <c r="R373" s="22" t="e">
        <f ca="1">IF($B373="","",IF(_xlfn.MAXIFS(PurDate,PurItem,$B373)=0,"",_xlfn.MAXIFS(PurDate,PurItem,$B373)))</f>
        <v>#NAME?</v>
      </c>
      <c r="S373" s="20">
        <f t="shared" si="47"/>
        <v>0</v>
      </c>
      <c r="U373" s="36"/>
    </row>
    <row r="374" spans="1:21" x14ac:dyDescent="0.25">
      <c r="A374" s="15" t="s">
        <v>839</v>
      </c>
      <c r="B374" s="15" t="s">
        <v>840</v>
      </c>
      <c r="C374" s="15" t="s">
        <v>784</v>
      </c>
      <c r="D374" s="15" t="s">
        <v>93</v>
      </c>
      <c r="E374" s="15" t="s">
        <v>839</v>
      </c>
      <c r="F374" s="16">
        <v>10</v>
      </c>
      <c r="G374" s="16">
        <v>0</v>
      </c>
      <c r="H374" s="17">
        <v>19.567499999999999</v>
      </c>
      <c r="I374" s="18">
        <f>IF($B374="","",IF(CostMethod="Last Cost",IFERROR(INDEX(PurCost,MATCH(_xlfn.MAXIFS(PurRank,PurItem,$B374),PurRank,0)),$H374),IF(($G374+SUMIFS(PurQty,PurItem,$B374))=0,$H374,($G374*$H374+SUMIFS(PurTotal,PurItem,$B374))/($G374+SUMIFS(PurQty,PurItem,$B374)))))</f>
        <v>16.784000000000002</v>
      </c>
      <c r="J374" s="37">
        <v>30</v>
      </c>
      <c r="K374" s="18">
        <f>IF(OR($B374="",$J374=""),"",$J374-$I374)</f>
        <v>13.215999999999998</v>
      </c>
      <c r="L374" s="19">
        <f>IF(OR($K374="",$J374=0,$J374=""),"",$K374/$J374)</f>
        <v>0.44053333333333328</v>
      </c>
      <c r="M374" s="19">
        <f t="shared" si="42"/>
        <v>0.78741658722592922</v>
      </c>
      <c r="N374" s="20">
        <v>4</v>
      </c>
      <c r="O374" s="18">
        <f t="shared" si="44"/>
        <v>67.13600000000001</v>
      </c>
      <c r="P374" s="18">
        <f t="shared" si="45"/>
        <v>120</v>
      </c>
      <c r="Q374" s="21" t="str">
        <f t="shared" si="46"/>
        <v>REORDER</v>
      </c>
      <c r="R374" s="22" t="e">
        <f ca="1">IF($B374="","",IF(_xlfn.MAXIFS(PurDate,PurItem,$B374)=0,"",_xlfn.MAXIFS(PurDate,PurItem,$B374)))</f>
        <v>#NAME?</v>
      </c>
      <c r="S374" s="20">
        <f t="shared" si="47"/>
        <v>50</v>
      </c>
      <c r="U374" s="36"/>
    </row>
    <row r="375" spans="1:21" x14ac:dyDescent="0.25">
      <c r="A375" s="15" t="s">
        <v>841</v>
      </c>
      <c r="B375" s="15" t="s">
        <v>842</v>
      </c>
      <c r="C375" s="15" t="s">
        <v>92</v>
      </c>
      <c r="D375" s="15" t="s">
        <v>93</v>
      </c>
      <c r="E375" s="15" t="s">
        <v>841</v>
      </c>
      <c r="F375" s="16">
        <v>10</v>
      </c>
      <c r="G375" s="16">
        <v>0</v>
      </c>
      <c r="H375" s="17">
        <v>4.5674999999999999</v>
      </c>
      <c r="I375" s="18">
        <f>IF($B375="","",IF(CostMethod="Last Cost",IFERROR(INDEX(PurCost,MATCH(_xlfn.MAXIFS(PurRank,PurItem,$B375),PurRank,0)),$H375),IF(($G375+SUMIFS(PurQty,PurItem,$B375))=0,$H375,($G375*$H375+SUMIFS(PurTotal,PurItem,$B375))/($G375+SUMIFS(PurQty,PurItem,$B375)))))</f>
        <v>4.5674999999999999</v>
      </c>
      <c r="J375" s="37">
        <v>7</v>
      </c>
      <c r="K375" s="18">
        <f t="shared" si="40"/>
        <v>2.4325000000000001</v>
      </c>
      <c r="L375" s="19">
        <f t="shared" si="41"/>
        <v>0.34750000000000003</v>
      </c>
      <c r="M375" s="19">
        <f t="shared" si="42"/>
        <v>0.53256704980842917</v>
      </c>
      <c r="N375" s="20">
        <f t="shared" si="43"/>
        <v>0</v>
      </c>
      <c r="O375" s="18">
        <f t="shared" si="44"/>
        <v>0</v>
      </c>
      <c r="P375" s="18">
        <f t="shared" si="45"/>
        <v>0</v>
      </c>
      <c r="Q375" s="21" t="str">
        <f t="shared" si="46"/>
        <v>REORDER</v>
      </c>
      <c r="R375" s="22" t="e">
        <f ca="1">IF($B375="","",IF(_xlfn.MAXIFS(PurDate,PurItem,$B375)=0,"",_xlfn.MAXIFS(PurDate,PurItem,$B375)))</f>
        <v>#NAME?</v>
      </c>
      <c r="S375" s="20">
        <f t="shared" si="47"/>
        <v>0</v>
      </c>
      <c r="U375" s="36"/>
    </row>
    <row r="376" spans="1:21" x14ac:dyDescent="0.25">
      <c r="A376" s="15" t="s">
        <v>843</v>
      </c>
      <c r="B376" s="15" t="s">
        <v>844</v>
      </c>
      <c r="C376" s="15" t="s">
        <v>92</v>
      </c>
      <c r="D376" s="15" t="s">
        <v>93</v>
      </c>
      <c r="E376" s="15" t="s">
        <v>843</v>
      </c>
      <c r="F376" s="16">
        <v>10</v>
      </c>
      <c r="G376" s="16">
        <v>0</v>
      </c>
      <c r="H376" s="17">
        <v>4.5674999999999999</v>
      </c>
      <c r="I376" s="18">
        <f>IF($B376="","",IF(CostMethod="Last Cost",IFERROR(INDEX(PurCost,MATCH(_xlfn.MAXIFS(PurRank,PurItem,$B376),PurRank,0)),$H376),IF(($G376+SUMIFS(PurQty,PurItem,$B376))=0,$H376,($G376*$H376+SUMIFS(PurTotal,PurItem,$B376))/($G376+SUMIFS(PurQty,PurItem,$B376)))))</f>
        <v>4.5674999999999999</v>
      </c>
      <c r="J376" s="37">
        <v>7</v>
      </c>
      <c r="K376" s="18">
        <f t="shared" si="40"/>
        <v>2.4325000000000001</v>
      </c>
      <c r="L376" s="19">
        <f t="shared" si="41"/>
        <v>0.34750000000000003</v>
      </c>
      <c r="M376" s="19">
        <f t="shared" si="42"/>
        <v>0.53256704980842917</v>
      </c>
      <c r="N376" s="20">
        <f t="shared" si="43"/>
        <v>0</v>
      </c>
      <c r="O376" s="18">
        <f t="shared" si="44"/>
        <v>0</v>
      </c>
      <c r="P376" s="18">
        <f t="shared" si="45"/>
        <v>0</v>
      </c>
      <c r="Q376" s="21" t="str">
        <f t="shared" si="46"/>
        <v>REORDER</v>
      </c>
      <c r="R376" s="22" t="e">
        <f ca="1">IF($B376="","",IF(_xlfn.MAXIFS(PurDate,PurItem,$B376)=0,"",_xlfn.MAXIFS(PurDate,PurItem,$B376)))</f>
        <v>#NAME?</v>
      </c>
      <c r="S376" s="20">
        <f t="shared" si="47"/>
        <v>0</v>
      </c>
      <c r="U376" s="36"/>
    </row>
    <row r="377" spans="1:21" x14ac:dyDescent="0.25">
      <c r="A377" s="15" t="s">
        <v>845</v>
      </c>
      <c r="B377" s="15" t="s">
        <v>846</v>
      </c>
      <c r="C377" s="15" t="s">
        <v>92</v>
      </c>
      <c r="D377" s="15" t="s">
        <v>93</v>
      </c>
      <c r="E377" s="15" t="s">
        <v>845</v>
      </c>
      <c r="F377" s="16">
        <v>10</v>
      </c>
      <c r="G377" s="16">
        <v>0</v>
      </c>
      <c r="H377" s="17">
        <v>3.2625000000000002</v>
      </c>
      <c r="I377" s="18">
        <f>IF($B377="","",IF(CostMethod="Last Cost",IFERROR(INDEX(PurCost,MATCH(_xlfn.MAXIFS(PurRank,PurItem,$B377),PurRank,0)),$H377),IF(($G377+SUMIFS(PurQty,PurItem,$B377))=0,$H377,($G377*$H377+SUMIFS(PurTotal,PurItem,$B377))/($G377+SUMIFS(PurQty,PurItem,$B377)))))</f>
        <v>3.2625000000000002</v>
      </c>
      <c r="J377" s="37">
        <v>5</v>
      </c>
      <c r="K377" s="18">
        <f t="shared" si="40"/>
        <v>1.7374999999999998</v>
      </c>
      <c r="L377" s="19">
        <f t="shared" si="41"/>
        <v>0.34749999999999998</v>
      </c>
      <c r="M377" s="19">
        <f t="shared" si="42"/>
        <v>0.53256704980842906</v>
      </c>
      <c r="N377" s="20">
        <f t="shared" si="43"/>
        <v>918</v>
      </c>
      <c r="O377" s="18">
        <f t="shared" si="44"/>
        <v>2994.9750000000004</v>
      </c>
      <c r="P377" s="18">
        <f t="shared" si="45"/>
        <v>4590</v>
      </c>
      <c r="Q377" s="21" t="str">
        <f t="shared" si="46"/>
        <v>OK</v>
      </c>
      <c r="R377" s="22" t="e">
        <f ca="1">IF($B377="","",IF(_xlfn.MAXIFS(PurDate,PurItem,$B377)=0,"",_xlfn.MAXIFS(PurDate,PurItem,$B377)))</f>
        <v>#NAME?</v>
      </c>
      <c r="S377" s="20">
        <f t="shared" si="47"/>
        <v>0</v>
      </c>
      <c r="U377" s="36"/>
    </row>
    <row r="378" spans="1:21" x14ac:dyDescent="0.25">
      <c r="A378" s="15" t="s">
        <v>847</v>
      </c>
      <c r="B378" s="15" t="s">
        <v>848</v>
      </c>
      <c r="C378" s="15" t="s">
        <v>117</v>
      </c>
      <c r="D378" s="15" t="s">
        <v>93</v>
      </c>
      <c r="E378" s="15" t="s">
        <v>847</v>
      </c>
      <c r="F378" s="16">
        <v>10</v>
      </c>
      <c r="G378" s="16">
        <v>0</v>
      </c>
      <c r="H378" s="17">
        <v>45.457500000000003</v>
      </c>
      <c r="I378" s="18">
        <f>IF($B378="","",IF(CostMethod="Last Cost",IFERROR(INDEX(PurCost,MATCH(_xlfn.MAXIFS(PurRank,PurItem,$B378),PurRank,0)),$H378),IF(($G378+SUMIFS(PurQty,PurItem,$B378))=0,$H378,($G378*$H378+SUMIFS(PurTotal,PurItem,$B378))/($G378+SUMIFS(PurQty,PurItem,$B378)))))</f>
        <v>45.457500000000003</v>
      </c>
      <c r="J378" s="37">
        <v>70</v>
      </c>
      <c r="K378" s="18">
        <f t="shared" si="40"/>
        <v>24.542499999999997</v>
      </c>
      <c r="L378" s="19">
        <f t="shared" si="41"/>
        <v>0.35060714285714284</v>
      </c>
      <c r="M378" s="19">
        <f t="shared" si="42"/>
        <v>0.539899906506077</v>
      </c>
      <c r="N378" s="20">
        <f t="shared" si="43"/>
        <v>0</v>
      </c>
      <c r="O378" s="18">
        <f t="shared" si="44"/>
        <v>0</v>
      </c>
      <c r="P378" s="18">
        <f t="shared" si="45"/>
        <v>0</v>
      </c>
      <c r="Q378" s="21" t="str">
        <f t="shared" si="46"/>
        <v>REORDER</v>
      </c>
      <c r="R378" s="22" t="e">
        <f ca="1">IF($B378="","",IF(_xlfn.MAXIFS(PurDate,PurItem,$B378)=0,"",_xlfn.MAXIFS(PurDate,PurItem,$B378)))</f>
        <v>#NAME?</v>
      </c>
      <c r="S378" s="20">
        <f t="shared" si="47"/>
        <v>0</v>
      </c>
      <c r="U378" s="36"/>
    </row>
    <row r="379" spans="1:21" x14ac:dyDescent="0.25">
      <c r="A379" s="15" t="s">
        <v>849</v>
      </c>
      <c r="B379" s="15" t="s">
        <v>850</v>
      </c>
      <c r="C379" s="15" t="s">
        <v>92</v>
      </c>
      <c r="D379" s="15" t="s">
        <v>93</v>
      </c>
      <c r="E379" s="15" t="s">
        <v>849</v>
      </c>
      <c r="F379" s="16">
        <v>10</v>
      </c>
      <c r="G379" s="16">
        <v>0</v>
      </c>
      <c r="H379" s="17">
        <v>6.5250000000000004</v>
      </c>
      <c r="I379" s="18">
        <f>IF($B379="","",IF(CostMethod="Last Cost",IFERROR(INDEX(PurCost,MATCH(_xlfn.MAXIFS(PurRank,PurItem,$B379),PurRank,0)),$H379),IF(($G379+SUMIFS(PurQty,PurItem,$B379))=0,$H379,($G379*$H379+SUMIFS(PurTotal,PurItem,$B379))/($G379+SUMIFS(PurQty,PurItem,$B379)))))</f>
        <v>6.5250000000000004</v>
      </c>
      <c r="J379" s="37">
        <v>10</v>
      </c>
      <c r="K379" s="18">
        <f t="shared" si="40"/>
        <v>3.4749999999999996</v>
      </c>
      <c r="L379" s="19">
        <f t="shared" si="41"/>
        <v>0.34749999999999998</v>
      </c>
      <c r="M379" s="19">
        <f t="shared" si="42"/>
        <v>0.53256704980842906</v>
      </c>
      <c r="N379" s="20">
        <f t="shared" si="43"/>
        <v>0</v>
      </c>
      <c r="O379" s="18">
        <f t="shared" si="44"/>
        <v>0</v>
      </c>
      <c r="P379" s="18">
        <f t="shared" si="45"/>
        <v>0</v>
      </c>
      <c r="Q379" s="21" t="str">
        <f t="shared" si="46"/>
        <v>REORDER</v>
      </c>
      <c r="R379" s="22" t="e">
        <f ca="1">IF($B379="","",IF(_xlfn.MAXIFS(PurDate,PurItem,$B379)=0,"",_xlfn.MAXIFS(PurDate,PurItem,$B379)))</f>
        <v>#NAME?</v>
      </c>
      <c r="S379" s="20">
        <f t="shared" si="47"/>
        <v>0</v>
      </c>
      <c r="U379" s="36"/>
    </row>
    <row r="380" spans="1:21" x14ac:dyDescent="0.25">
      <c r="A380" s="15" t="s">
        <v>851</v>
      </c>
      <c r="B380" s="15" t="s">
        <v>852</v>
      </c>
      <c r="C380" s="15" t="s">
        <v>92</v>
      </c>
      <c r="D380" s="15" t="s">
        <v>93</v>
      </c>
      <c r="E380" s="15" t="s">
        <v>851</v>
      </c>
      <c r="F380" s="16">
        <v>10</v>
      </c>
      <c r="G380" s="16">
        <v>0</v>
      </c>
      <c r="H380" s="17">
        <v>6.5250000000000004</v>
      </c>
      <c r="I380" s="18">
        <f>IF($B380="","",IF(CostMethod="Last Cost",IFERROR(INDEX(PurCost,MATCH(_xlfn.MAXIFS(PurRank,PurItem,$B380),PurRank,0)),$H380),IF(($G380+SUMIFS(PurQty,PurItem,$B380))=0,$H380,($G380*$H380+SUMIFS(PurTotal,PurItem,$B380))/($G380+SUMIFS(PurQty,PurItem,$B380)))))</f>
        <v>6.5250000000000004</v>
      </c>
      <c r="J380" s="37">
        <v>10</v>
      </c>
      <c r="K380" s="18">
        <f t="shared" si="40"/>
        <v>3.4749999999999996</v>
      </c>
      <c r="L380" s="19">
        <f t="shared" si="41"/>
        <v>0.34749999999999998</v>
      </c>
      <c r="M380" s="19">
        <f t="shared" si="42"/>
        <v>0.53256704980842906</v>
      </c>
      <c r="N380" s="20">
        <f t="shared" si="43"/>
        <v>0</v>
      </c>
      <c r="O380" s="18">
        <f t="shared" si="44"/>
        <v>0</v>
      </c>
      <c r="P380" s="18">
        <f t="shared" si="45"/>
        <v>0</v>
      </c>
      <c r="Q380" s="21" t="str">
        <f t="shared" si="46"/>
        <v>REORDER</v>
      </c>
      <c r="R380" s="22" t="e">
        <f ca="1">IF($B380="","",IF(_xlfn.MAXIFS(PurDate,PurItem,$B380)=0,"",_xlfn.MAXIFS(PurDate,PurItem,$B380)))</f>
        <v>#NAME?</v>
      </c>
      <c r="S380" s="20">
        <f t="shared" si="47"/>
        <v>0</v>
      </c>
      <c r="U380" s="36"/>
    </row>
    <row r="381" spans="1:21" x14ac:dyDescent="0.25">
      <c r="A381" s="15" t="s">
        <v>853</v>
      </c>
      <c r="B381" s="15" t="s">
        <v>854</v>
      </c>
      <c r="C381" s="15" t="s">
        <v>855</v>
      </c>
      <c r="D381" s="15" t="s">
        <v>93</v>
      </c>
      <c r="E381" s="15" t="s">
        <v>853</v>
      </c>
      <c r="F381" s="16">
        <v>10</v>
      </c>
      <c r="G381" s="16">
        <v>0</v>
      </c>
      <c r="H381" s="17">
        <v>433.69499999999999</v>
      </c>
      <c r="I381" s="18">
        <f>IF($B381="","",IF(CostMethod="Last Cost",IFERROR(INDEX(PurCost,MATCH(_xlfn.MAXIFS(PurRank,PurItem,$B381),PurRank,0)),$H381),IF(($G381+SUMIFS(PurQty,PurItem,$B381))=0,$H381,($G381*$H381+SUMIFS(PurTotal,PurItem,$B381))/($G381+SUMIFS(PurQty,PurItem,$B381)))))</f>
        <v>433.69499999999999</v>
      </c>
      <c r="J381" s="37">
        <v>665</v>
      </c>
      <c r="K381" s="18">
        <f t="shared" si="40"/>
        <v>231.30500000000001</v>
      </c>
      <c r="L381" s="19">
        <f t="shared" si="41"/>
        <v>0.34782706766917293</v>
      </c>
      <c r="M381" s="19">
        <f t="shared" si="42"/>
        <v>0.53333563910121173</v>
      </c>
      <c r="N381" s="20">
        <f t="shared" si="43"/>
        <v>0</v>
      </c>
      <c r="O381" s="18">
        <f t="shared" si="44"/>
        <v>0</v>
      </c>
      <c r="P381" s="18">
        <f t="shared" si="45"/>
        <v>0</v>
      </c>
      <c r="Q381" s="21" t="str">
        <f t="shared" si="46"/>
        <v>REORDER</v>
      </c>
      <c r="R381" s="22" t="e">
        <f ca="1">IF($B381="","",IF(_xlfn.MAXIFS(PurDate,PurItem,$B381)=0,"",_xlfn.MAXIFS(PurDate,PurItem,$B381)))</f>
        <v>#NAME?</v>
      </c>
      <c r="S381" s="20">
        <f t="shared" si="47"/>
        <v>0</v>
      </c>
      <c r="U381" s="36"/>
    </row>
    <row r="382" spans="1:21" x14ac:dyDescent="0.25">
      <c r="A382" s="15" t="s">
        <v>856</v>
      </c>
      <c r="B382" s="15" t="s">
        <v>857</v>
      </c>
      <c r="C382" s="15" t="s">
        <v>96</v>
      </c>
      <c r="D382" s="15" t="s">
        <v>93</v>
      </c>
      <c r="E382" s="15" t="s">
        <v>856</v>
      </c>
      <c r="F382" s="16">
        <v>10</v>
      </c>
      <c r="G382" s="16">
        <v>0</v>
      </c>
      <c r="H382" s="17">
        <v>9.7799999999999994</v>
      </c>
      <c r="I382" s="18">
        <f>IF($B382="","",IF(CostMethod="Last Cost",IFERROR(INDEX(PurCost,MATCH(_xlfn.MAXIFS(PurRank,PurItem,$B382),PurRank,0)),$H382),IF(($G382+SUMIFS(PurQty,PurItem,$B382))=0,$H382,($G382*$H382+SUMIFS(PurTotal,PurItem,$B382))/($G382+SUMIFS(PurQty,PurItem,$B382)))))</f>
        <v>9.7799999999999994</v>
      </c>
      <c r="J382" s="37">
        <v>15</v>
      </c>
      <c r="K382" s="18">
        <f t="shared" si="40"/>
        <v>5.2200000000000006</v>
      </c>
      <c r="L382" s="19">
        <f t="shared" si="41"/>
        <v>0.34800000000000003</v>
      </c>
      <c r="M382" s="19">
        <f t="shared" si="42"/>
        <v>0.5337423312883437</v>
      </c>
      <c r="N382" s="20">
        <f t="shared" si="43"/>
        <v>0</v>
      </c>
      <c r="O382" s="18">
        <f t="shared" si="44"/>
        <v>0</v>
      </c>
      <c r="P382" s="18">
        <f t="shared" si="45"/>
        <v>0</v>
      </c>
      <c r="Q382" s="21" t="str">
        <f t="shared" si="46"/>
        <v>REORDER</v>
      </c>
      <c r="R382" s="22" t="e">
        <f ca="1">IF($B382="","",IF(_xlfn.MAXIFS(PurDate,PurItem,$B382)=0,"",_xlfn.MAXIFS(PurDate,PurItem,$B382)))</f>
        <v>#NAME?</v>
      </c>
      <c r="S382" s="20">
        <f t="shared" si="47"/>
        <v>0</v>
      </c>
      <c r="U382" s="36"/>
    </row>
    <row r="383" spans="1:21" x14ac:dyDescent="0.25">
      <c r="A383" s="15" t="s">
        <v>858</v>
      </c>
      <c r="B383" s="15" t="s">
        <v>859</v>
      </c>
      <c r="C383" s="15" t="s">
        <v>96</v>
      </c>
      <c r="D383" s="15" t="s">
        <v>93</v>
      </c>
      <c r="E383" s="15" t="s">
        <v>858</v>
      </c>
      <c r="F383" s="16">
        <v>10</v>
      </c>
      <c r="G383" s="16">
        <v>0</v>
      </c>
      <c r="H383" s="17">
        <v>9.7799999999999994</v>
      </c>
      <c r="I383" s="18">
        <f>IF($B383="","",IF(CostMethod="Last Cost",IFERROR(INDEX(PurCost,MATCH(_xlfn.MAXIFS(PurRank,PurItem,$B383),PurRank,0)),$H383),IF(($G383+SUMIFS(PurQty,PurItem,$B383))=0,$H383,($G383*$H383+SUMIFS(PurTotal,PurItem,$B383))/($G383+SUMIFS(PurQty,PurItem,$B383)))))</f>
        <v>9.7799999999999994</v>
      </c>
      <c r="J383" s="37">
        <v>15</v>
      </c>
      <c r="K383" s="18">
        <f t="shared" si="40"/>
        <v>5.2200000000000006</v>
      </c>
      <c r="L383" s="19">
        <f t="shared" si="41"/>
        <v>0.34800000000000003</v>
      </c>
      <c r="M383" s="19">
        <f t="shared" si="42"/>
        <v>0.5337423312883437</v>
      </c>
      <c r="N383" s="20">
        <f t="shared" si="43"/>
        <v>0</v>
      </c>
      <c r="O383" s="18">
        <f t="shared" si="44"/>
        <v>0</v>
      </c>
      <c r="P383" s="18">
        <f t="shared" si="45"/>
        <v>0</v>
      </c>
      <c r="Q383" s="21" t="str">
        <f t="shared" si="46"/>
        <v>REORDER</v>
      </c>
      <c r="R383" s="22" t="e">
        <f ca="1">IF($B383="","",IF(_xlfn.MAXIFS(PurDate,PurItem,$B383)=0,"",_xlfn.MAXIFS(PurDate,PurItem,$B383)))</f>
        <v>#NAME?</v>
      </c>
      <c r="S383" s="20">
        <f t="shared" si="47"/>
        <v>0</v>
      </c>
      <c r="U383" s="36"/>
    </row>
    <row r="384" spans="1:21" x14ac:dyDescent="0.25">
      <c r="A384" s="15" t="s">
        <v>860</v>
      </c>
      <c r="B384" s="15" t="s">
        <v>861</v>
      </c>
      <c r="C384" s="15" t="s">
        <v>96</v>
      </c>
      <c r="D384" s="15" t="s">
        <v>93</v>
      </c>
      <c r="E384" s="15" t="s">
        <v>860</v>
      </c>
      <c r="F384" s="16">
        <v>10</v>
      </c>
      <c r="G384" s="16">
        <v>0</v>
      </c>
      <c r="H384" s="17">
        <v>9.7799999999999994</v>
      </c>
      <c r="I384" s="18">
        <f>IF($B384="","",IF(CostMethod="Last Cost",IFERROR(INDEX(PurCost,MATCH(_xlfn.MAXIFS(PurRank,PurItem,$B384),PurRank,0)),$H384),IF(($G384+SUMIFS(PurQty,PurItem,$B384))=0,$H384,($G384*$H384+SUMIFS(PurTotal,PurItem,$B384))/($G384+SUMIFS(PurQty,PurItem,$B384)))))</f>
        <v>9.7799999999999994</v>
      </c>
      <c r="J384" s="37">
        <v>15</v>
      </c>
      <c r="K384" s="18">
        <f t="shared" si="40"/>
        <v>5.2200000000000006</v>
      </c>
      <c r="L384" s="19">
        <f t="shared" si="41"/>
        <v>0.34800000000000003</v>
      </c>
      <c r="M384" s="19">
        <f t="shared" si="42"/>
        <v>0.5337423312883437</v>
      </c>
      <c r="N384" s="20">
        <f t="shared" si="43"/>
        <v>0</v>
      </c>
      <c r="O384" s="18">
        <f t="shared" si="44"/>
        <v>0</v>
      </c>
      <c r="P384" s="18">
        <f t="shared" si="45"/>
        <v>0</v>
      </c>
      <c r="Q384" s="21" t="str">
        <f t="shared" si="46"/>
        <v>REORDER</v>
      </c>
      <c r="R384" s="22" t="e">
        <f ca="1">IF($B384="","",IF(_xlfn.MAXIFS(PurDate,PurItem,$B384)=0,"",_xlfn.MAXIFS(PurDate,PurItem,$B384)))</f>
        <v>#NAME?</v>
      </c>
      <c r="S384" s="20">
        <f t="shared" si="47"/>
        <v>0</v>
      </c>
      <c r="U384" s="36"/>
    </row>
    <row r="385" spans="1:21" x14ac:dyDescent="0.25">
      <c r="A385" s="15" t="s">
        <v>862</v>
      </c>
      <c r="B385" s="15" t="s">
        <v>863</v>
      </c>
      <c r="C385" s="15" t="s">
        <v>96</v>
      </c>
      <c r="D385" s="15" t="s">
        <v>93</v>
      </c>
      <c r="E385" s="15" t="s">
        <v>862</v>
      </c>
      <c r="F385" s="16">
        <v>10</v>
      </c>
      <c r="G385" s="16">
        <v>0</v>
      </c>
      <c r="H385" s="17">
        <v>16.305</v>
      </c>
      <c r="I385" s="18">
        <f>IF($B385="","",IF(CostMethod="Last Cost",IFERROR(INDEX(PurCost,MATCH(_xlfn.MAXIFS(PurRank,PurItem,$B385),PurRank,0)),$H385),IF(($G385+SUMIFS(PurQty,PurItem,$B385))=0,$H385,($G385*$H385+SUMIFS(PurTotal,PurItem,$B385))/($G385+SUMIFS(PurQty,PurItem,$B385)))))</f>
        <v>16.305</v>
      </c>
      <c r="J385" s="37">
        <v>25</v>
      </c>
      <c r="K385" s="18">
        <f t="shared" si="40"/>
        <v>8.6950000000000003</v>
      </c>
      <c r="L385" s="19">
        <f t="shared" si="41"/>
        <v>0.3478</v>
      </c>
      <c r="M385" s="19">
        <f t="shared" si="42"/>
        <v>0.53327200245323525</v>
      </c>
      <c r="N385" s="20">
        <f t="shared" si="43"/>
        <v>0</v>
      </c>
      <c r="O385" s="18">
        <f t="shared" si="44"/>
        <v>0</v>
      </c>
      <c r="P385" s="18">
        <f t="shared" si="45"/>
        <v>0</v>
      </c>
      <c r="Q385" s="21" t="str">
        <f t="shared" si="46"/>
        <v>REORDER</v>
      </c>
      <c r="R385" s="22" t="e">
        <f ca="1">IF($B385="","",IF(_xlfn.MAXIFS(PurDate,PurItem,$B385)=0,"",_xlfn.MAXIFS(PurDate,PurItem,$B385)))</f>
        <v>#NAME?</v>
      </c>
      <c r="S385" s="20">
        <f t="shared" si="47"/>
        <v>0</v>
      </c>
      <c r="U385" s="36"/>
    </row>
    <row r="386" spans="1:21" x14ac:dyDescent="0.25">
      <c r="A386" s="15" t="s">
        <v>864</v>
      </c>
      <c r="B386" s="15" t="s">
        <v>865</v>
      </c>
      <c r="C386" s="15" t="s">
        <v>96</v>
      </c>
      <c r="D386" s="15" t="s">
        <v>93</v>
      </c>
      <c r="E386" s="15" t="s">
        <v>864</v>
      </c>
      <c r="F386" s="16">
        <v>10</v>
      </c>
      <c r="G386" s="16">
        <v>0</v>
      </c>
      <c r="H386" s="17">
        <v>26.085000000000001</v>
      </c>
      <c r="I386" s="18">
        <f>IF($B386="","",IF(CostMethod="Last Cost",IFERROR(INDEX(PurCost,MATCH(_xlfn.MAXIFS(PurRank,PurItem,$B386),PurRank,0)),$H386),IF(($G386+SUMIFS(PurQty,PurItem,$B386))=0,$H386,($G386*$H386+SUMIFS(PurTotal,PurItem,$B386))/($G386+SUMIFS(PurQty,PurItem,$B386)))))</f>
        <v>26.085000000000001</v>
      </c>
      <c r="J386" s="37">
        <v>40</v>
      </c>
      <c r="K386" s="18">
        <f t="shared" si="40"/>
        <v>13.914999999999999</v>
      </c>
      <c r="L386" s="19">
        <f t="shared" si="41"/>
        <v>0.34787499999999999</v>
      </c>
      <c r="M386" s="19">
        <f t="shared" si="42"/>
        <v>0.53344834195898017</v>
      </c>
      <c r="N386" s="20">
        <f t="shared" si="43"/>
        <v>0</v>
      </c>
      <c r="O386" s="18">
        <f t="shared" si="44"/>
        <v>0</v>
      </c>
      <c r="P386" s="18">
        <f t="shared" si="45"/>
        <v>0</v>
      </c>
      <c r="Q386" s="21" t="str">
        <f t="shared" si="46"/>
        <v>REORDER</v>
      </c>
      <c r="R386" s="22" t="e">
        <f ca="1">IF($B386="","",IF(_xlfn.MAXIFS(PurDate,PurItem,$B386)=0,"",_xlfn.MAXIFS(PurDate,PurItem,$B386)))</f>
        <v>#NAME?</v>
      </c>
      <c r="S386" s="20">
        <f t="shared" si="47"/>
        <v>0</v>
      </c>
      <c r="U386" s="36"/>
    </row>
    <row r="387" spans="1:21" x14ac:dyDescent="0.25">
      <c r="A387" s="15" t="s">
        <v>866</v>
      </c>
      <c r="B387" s="15" t="s">
        <v>867</v>
      </c>
      <c r="C387" s="15" t="s">
        <v>96</v>
      </c>
      <c r="D387" s="15" t="s">
        <v>93</v>
      </c>
      <c r="E387" s="15" t="s">
        <v>866</v>
      </c>
      <c r="F387" s="16">
        <v>10</v>
      </c>
      <c r="G387" s="16">
        <v>0</v>
      </c>
      <c r="H387" s="17">
        <v>9.7799999999999994</v>
      </c>
      <c r="I387" s="18">
        <f>IF($B387="","",IF(CostMethod="Last Cost",IFERROR(INDEX(PurCost,MATCH(_xlfn.MAXIFS(PurRank,PurItem,$B387),PurRank,0)),$H387),IF(($G387+SUMIFS(PurQty,PurItem,$B387))=0,$H387,($G387*$H387+SUMIFS(PurTotal,PurItem,$B387))/($G387+SUMIFS(PurQty,PurItem,$B387)))))</f>
        <v>9.7799999999999994</v>
      </c>
      <c r="J387" s="37">
        <v>15</v>
      </c>
      <c r="K387" s="18">
        <f t="shared" si="40"/>
        <v>5.2200000000000006</v>
      </c>
      <c r="L387" s="19">
        <f t="shared" si="41"/>
        <v>0.34800000000000003</v>
      </c>
      <c r="M387" s="19">
        <f t="shared" si="42"/>
        <v>0.5337423312883437</v>
      </c>
      <c r="N387" s="20">
        <f t="shared" si="43"/>
        <v>0</v>
      </c>
      <c r="O387" s="18">
        <f t="shared" si="44"/>
        <v>0</v>
      </c>
      <c r="P387" s="18">
        <f t="shared" si="45"/>
        <v>0</v>
      </c>
      <c r="Q387" s="21" t="str">
        <f t="shared" si="46"/>
        <v>REORDER</v>
      </c>
      <c r="R387" s="22" t="e">
        <f ca="1">IF($B387="","",IF(_xlfn.MAXIFS(PurDate,PurItem,$B387)=0,"",_xlfn.MAXIFS(PurDate,PurItem,$B387)))</f>
        <v>#NAME?</v>
      </c>
      <c r="S387" s="20">
        <f t="shared" si="47"/>
        <v>0</v>
      </c>
      <c r="U387" s="36"/>
    </row>
    <row r="388" spans="1:21" x14ac:dyDescent="0.25">
      <c r="A388" s="15" t="s">
        <v>868</v>
      </c>
      <c r="B388" s="15" t="s">
        <v>869</v>
      </c>
      <c r="C388" s="15" t="s">
        <v>96</v>
      </c>
      <c r="D388" s="15" t="s">
        <v>93</v>
      </c>
      <c r="E388" s="15" t="s">
        <v>868</v>
      </c>
      <c r="F388" s="16">
        <v>10</v>
      </c>
      <c r="G388" s="16">
        <v>0</v>
      </c>
      <c r="H388" s="17">
        <v>9.7799999999999994</v>
      </c>
      <c r="I388" s="18">
        <f>IF($B388="","",IF(CostMethod="Last Cost",IFERROR(INDEX(PurCost,MATCH(_xlfn.MAXIFS(PurRank,PurItem,$B388),PurRank,0)),$H388),IF(($G388+SUMIFS(PurQty,PurItem,$B388))=0,$H388,($G388*$H388+SUMIFS(PurTotal,PurItem,$B388))/($G388+SUMIFS(PurQty,PurItem,$B388)))))</f>
        <v>9.7799999999999994</v>
      </c>
      <c r="J388" s="37">
        <v>15</v>
      </c>
      <c r="K388" s="18">
        <f t="shared" si="40"/>
        <v>5.2200000000000006</v>
      </c>
      <c r="L388" s="19">
        <f t="shared" si="41"/>
        <v>0.34800000000000003</v>
      </c>
      <c r="M388" s="19">
        <f t="shared" si="42"/>
        <v>0.5337423312883437</v>
      </c>
      <c r="N388" s="20">
        <f t="shared" si="43"/>
        <v>0</v>
      </c>
      <c r="O388" s="18">
        <f t="shared" si="44"/>
        <v>0</v>
      </c>
      <c r="P388" s="18">
        <f t="shared" si="45"/>
        <v>0</v>
      </c>
      <c r="Q388" s="21" t="str">
        <f t="shared" si="46"/>
        <v>REORDER</v>
      </c>
      <c r="R388" s="22" t="e">
        <f ca="1">IF($B388="","",IF(_xlfn.MAXIFS(PurDate,PurItem,$B388)=0,"",_xlfn.MAXIFS(PurDate,PurItem,$B388)))</f>
        <v>#NAME?</v>
      </c>
      <c r="S388" s="20">
        <f t="shared" si="47"/>
        <v>0</v>
      </c>
      <c r="U388" s="36"/>
    </row>
    <row r="389" spans="1:21" x14ac:dyDescent="0.25">
      <c r="A389" s="15" t="s">
        <v>870</v>
      </c>
      <c r="B389" s="15" t="s">
        <v>871</v>
      </c>
      <c r="C389" s="15" t="s">
        <v>96</v>
      </c>
      <c r="D389" s="15" t="s">
        <v>93</v>
      </c>
      <c r="E389" s="15" t="s">
        <v>870</v>
      </c>
      <c r="F389" s="16">
        <v>10</v>
      </c>
      <c r="G389" s="16">
        <v>0</v>
      </c>
      <c r="H389" s="17">
        <v>6.5250000000000004</v>
      </c>
      <c r="I389" s="18">
        <f>IF($B389="","",IF(CostMethod="Last Cost",IFERROR(INDEX(PurCost,MATCH(_xlfn.MAXIFS(PurRank,PurItem,$B389),PurRank,0)),$H389),IF(($G389+SUMIFS(PurQty,PurItem,$B389))=0,$H389,($G389*$H389+SUMIFS(PurTotal,PurItem,$B389))/($G389+SUMIFS(PurQty,PurItem,$B389)))))</f>
        <v>6.5250000000000004</v>
      </c>
      <c r="J389" s="37">
        <v>10</v>
      </c>
      <c r="K389" s="18">
        <f t="shared" ref="K389:K452" si="48">IF(OR($B389="",$J389=""),"",$J389-$I389)</f>
        <v>3.4749999999999996</v>
      </c>
      <c r="L389" s="19">
        <f t="shared" ref="L389:L452" si="49">IF(OR($K389="",$J389=0,$J389=""),"",$K389/$J389)</f>
        <v>0.34749999999999998</v>
      </c>
      <c r="M389" s="19">
        <f t="shared" ref="M389:M452" si="50">IF(OR($K389="",$I389=0,$I389=""),"",$K389/$I389)</f>
        <v>0.53256704980842906</v>
      </c>
      <c r="N389" s="20">
        <f t="shared" ref="N389:N452" si="51">IF($B389="","",$G389+SUMIFS(PurQty,PurItem,$B389)-SUMIFS(SalQty,SalItem,$B389)-SUMIFS(WoQty,WoItem,$B389)+SUMIFS(AdjQty,AdjItem,$B389)+SUMIFS(LinVarQty,LinItem,$B389,LinPosted,"YES"))</f>
        <v>0</v>
      </c>
      <c r="O389" s="18">
        <f t="shared" ref="O389:O452" si="52">IF($B389="","",$N389*$I389)</f>
        <v>0</v>
      </c>
      <c r="P389" s="18">
        <f t="shared" ref="P389:P452" si="53">IF(OR($B389="",$J389=""),"",$N389*$J389)</f>
        <v>0</v>
      </c>
      <c r="Q389" s="21" t="str">
        <f t="shared" ref="Q389:Q452" si="54">IF($B389="","",IF($N389&lt;0,"NEGATIVE",IF($N389&lt;=$F389,"REORDER","OK")))</f>
        <v>REORDER</v>
      </c>
      <c r="R389" s="22" t="e">
        <f ca="1">IF($B389="","",IF(_xlfn.MAXIFS(PurDate,PurItem,$B389)=0,"",_xlfn.MAXIFS(PurDate,PurItem,$B389)))</f>
        <v>#NAME?</v>
      </c>
      <c r="S389" s="20">
        <f t="shared" ref="S389:S452" si="55">IF($B389="","",SUMIFS(PurQty,PurItem,$B389))</f>
        <v>0</v>
      </c>
      <c r="U389" s="36"/>
    </row>
    <row r="390" spans="1:21" x14ac:dyDescent="0.25">
      <c r="A390" s="15" t="s">
        <v>872</v>
      </c>
      <c r="B390" s="15" t="s">
        <v>873</v>
      </c>
      <c r="C390" s="15" t="s">
        <v>96</v>
      </c>
      <c r="D390" s="15" t="s">
        <v>93</v>
      </c>
      <c r="E390" s="15" t="s">
        <v>872</v>
      </c>
      <c r="F390" s="16">
        <v>10</v>
      </c>
      <c r="G390" s="16">
        <v>0</v>
      </c>
      <c r="H390" s="17">
        <v>9.7799999999999994</v>
      </c>
      <c r="I390" s="18">
        <f>IF($B390="","",IF(CostMethod="Last Cost",IFERROR(INDEX(PurCost,MATCH(_xlfn.MAXIFS(PurRank,PurItem,$B390),PurRank,0)),$H390),IF(($G390+SUMIFS(PurQty,PurItem,$B390))=0,$H390,($G390*$H390+SUMIFS(PurTotal,PurItem,$B390))/($G390+SUMIFS(PurQty,PurItem,$B390)))))</f>
        <v>9.7799999999999994</v>
      </c>
      <c r="J390" s="37">
        <v>15</v>
      </c>
      <c r="K390" s="18">
        <f t="shared" si="48"/>
        <v>5.2200000000000006</v>
      </c>
      <c r="L390" s="19">
        <f t="shared" si="49"/>
        <v>0.34800000000000003</v>
      </c>
      <c r="M390" s="19">
        <f t="shared" si="50"/>
        <v>0.5337423312883437</v>
      </c>
      <c r="N390" s="20">
        <f t="shared" si="51"/>
        <v>0</v>
      </c>
      <c r="O390" s="18">
        <f t="shared" si="52"/>
        <v>0</v>
      </c>
      <c r="P390" s="18">
        <f t="shared" si="53"/>
        <v>0</v>
      </c>
      <c r="Q390" s="21" t="str">
        <f t="shared" si="54"/>
        <v>REORDER</v>
      </c>
      <c r="R390" s="22" t="e">
        <f ca="1">IF($B390="","",IF(_xlfn.MAXIFS(PurDate,PurItem,$B390)=0,"",_xlfn.MAXIFS(PurDate,PurItem,$B390)))</f>
        <v>#NAME?</v>
      </c>
      <c r="S390" s="20">
        <f t="shared" si="55"/>
        <v>0</v>
      </c>
      <c r="U390" s="36"/>
    </row>
    <row r="391" spans="1:21" x14ac:dyDescent="0.25">
      <c r="A391" s="15" t="s">
        <v>874</v>
      </c>
      <c r="B391" s="15" t="s">
        <v>875</v>
      </c>
      <c r="C391" s="15" t="s">
        <v>96</v>
      </c>
      <c r="D391" s="15" t="s">
        <v>93</v>
      </c>
      <c r="E391" s="15" t="s">
        <v>874</v>
      </c>
      <c r="F391" s="16">
        <v>10</v>
      </c>
      <c r="G391" s="16">
        <v>0</v>
      </c>
      <c r="H391" s="17">
        <v>6.5250000000000004</v>
      </c>
      <c r="I391" s="18">
        <f>IF($B391="","",IF(CostMethod="Last Cost",IFERROR(INDEX(PurCost,MATCH(_xlfn.MAXIFS(PurRank,PurItem,$B391),PurRank,0)),$H391),IF(($G391+SUMIFS(PurQty,PurItem,$B391))=0,$H391,($G391*$H391+SUMIFS(PurTotal,PurItem,$B391))/($G391+SUMIFS(PurQty,PurItem,$B391)))))</f>
        <v>6.5250000000000004</v>
      </c>
      <c r="J391" s="37">
        <v>10</v>
      </c>
      <c r="K391" s="18">
        <f t="shared" si="48"/>
        <v>3.4749999999999996</v>
      </c>
      <c r="L391" s="19">
        <f t="shared" si="49"/>
        <v>0.34749999999999998</v>
      </c>
      <c r="M391" s="19">
        <f t="shared" si="50"/>
        <v>0.53256704980842906</v>
      </c>
      <c r="N391" s="20">
        <f t="shared" si="51"/>
        <v>0</v>
      </c>
      <c r="O391" s="18">
        <f t="shared" si="52"/>
        <v>0</v>
      </c>
      <c r="P391" s="18">
        <f t="shared" si="53"/>
        <v>0</v>
      </c>
      <c r="Q391" s="21" t="str">
        <f t="shared" si="54"/>
        <v>REORDER</v>
      </c>
      <c r="R391" s="22" t="e">
        <f ca="1">IF($B391="","",IF(_xlfn.MAXIFS(PurDate,PurItem,$B391)=0,"",_xlfn.MAXIFS(PurDate,PurItem,$B391)))</f>
        <v>#NAME?</v>
      </c>
      <c r="S391" s="20">
        <f t="shared" si="55"/>
        <v>0</v>
      </c>
      <c r="U391" s="36"/>
    </row>
    <row r="392" spans="1:21" x14ac:dyDescent="0.25">
      <c r="A392" s="15" t="s">
        <v>876</v>
      </c>
      <c r="B392" s="15" t="s">
        <v>877</v>
      </c>
      <c r="C392" s="15" t="s">
        <v>96</v>
      </c>
      <c r="D392" s="15" t="s">
        <v>93</v>
      </c>
      <c r="E392" s="15" t="s">
        <v>876</v>
      </c>
      <c r="F392" s="16">
        <v>10</v>
      </c>
      <c r="G392" s="16">
        <v>0</v>
      </c>
      <c r="H392" s="17">
        <v>26.085000000000001</v>
      </c>
      <c r="I392" s="18">
        <f>IF($B392="","",IF(CostMethod="Last Cost",IFERROR(INDEX(PurCost,MATCH(_xlfn.MAXIFS(PurRank,PurItem,$B392),PurRank,0)),$H392),IF(($G392+SUMIFS(PurQty,PurItem,$B392))=0,$H392,($G392*$H392+SUMIFS(PurTotal,PurItem,$B392))/($G392+SUMIFS(PurQty,PurItem,$B392)))))</f>
        <v>26.085000000000001</v>
      </c>
      <c r="J392" s="37">
        <v>40</v>
      </c>
      <c r="K392" s="18">
        <f t="shared" si="48"/>
        <v>13.914999999999999</v>
      </c>
      <c r="L392" s="19">
        <f t="shared" si="49"/>
        <v>0.34787499999999999</v>
      </c>
      <c r="M392" s="19">
        <f t="shared" si="50"/>
        <v>0.53344834195898017</v>
      </c>
      <c r="N392" s="20">
        <f t="shared" si="51"/>
        <v>10</v>
      </c>
      <c r="O392" s="18">
        <f t="shared" si="52"/>
        <v>260.85000000000002</v>
      </c>
      <c r="P392" s="18">
        <f t="shared" si="53"/>
        <v>400</v>
      </c>
      <c r="Q392" s="21" t="str">
        <f t="shared" si="54"/>
        <v>REORDER</v>
      </c>
      <c r="R392" s="22" t="e">
        <f ca="1">IF($B392="","",IF(_xlfn.MAXIFS(PurDate,PurItem,$B392)=0,"",_xlfn.MAXIFS(PurDate,PurItem,$B392)))</f>
        <v>#NAME?</v>
      </c>
      <c r="S392" s="20">
        <f t="shared" si="55"/>
        <v>0</v>
      </c>
      <c r="U392" s="36"/>
    </row>
    <row r="393" spans="1:21" x14ac:dyDescent="0.25">
      <c r="A393" s="15" t="s">
        <v>878</v>
      </c>
      <c r="B393" s="15" t="s">
        <v>879</v>
      </c>
      <c r="C393" s="15" t="s">
        <v>96</v>
      </c>
      <c r="D393" s="15" t="s">
        <v>93</v>
      </c>
      <c r="E393" s="15" t="s">
        <v>878</v>
      </c>
      <c r="F393" s="16">
        <v>10</v>
      </c>
      <c r="G393" s="16">
        <v>0</v>
      </c>
      <c r="H393" s="17">
        <v>9.7799999999999994</v>
      </c>
      <c r="I393" s="18">
        <f>IF($B393="","",IF(CostMethod="Last Cost",IFERROR(INDEX(PurCost,MATCH(_xlfn.MAXIFS(PurRank,PurItem,$B393),PurRank,0)),$H393),IF(($G393+SUMIFS(PurQty,PurItem,$B393))=0,$H393,($G393*$H393+SUMIFS(PurTotal,PurItem,$B393))/($G393+SUMIFS(PurQty,PurItem,$B393)))))</f>
        <v>9.7799999999999994</v>
      </c>
      <c r="J393" s="37">
        <v>15</v>
      </c>
      <c r="K393" s="18">
        <f t="shared" si="48"/>
        <v>5.2200000000000006</v>
      </c>
      <c r="L393" s="19">
        <f t="shared" si="49"/>
        <v>0.34800000000000003</v>
      </c>
      <c r="M393" s="19">
        <f t="shared" si="50"/>
        <v>0.5337423312883437</v>
      </c>
      <c r="N393" s="20">
        <f t="shared" si="51"/>
        <v>0</v>
      </c>
      <c r="O393" s="18">
        <f t="shared" si="52"/>
        <v>0</v>
      </c>
      <c r="P393" s="18">
        <f t="shared" si="53"/>
        <v>0</v>
      </c>
      <c r="Q393" s="21" t="str">
        <f t="shared" si="54"/>
        <v>REORDER</v>
      </c>
      <c r="R393" s="22" t="e">
        <f ca="1">IF($B393="","",IF(_xlfn.MAXIFS(PurDate,PurItem,$B393)=0,"",_xlfn.MAXIFS(PurDate,PurItem,$B393)))</f>
        <v>#NAME?</v>
      </c>
      <c r="S393" s="20">
        <f t="shared" si="55"/>
        <v>0</v>
      </c>
      <c r="U393" s="36"/>
    </row>
    <row r="394" spans="1:21" x14ac:dyDescent="0.25">
      <c r="A394" s="15" t="s">
        <v>880</v>
      </c>
      <c r="B394" s="15" t="s">
        <v>881</v>
      </c>
      <c r="C394" s="15" t="s">
        <v>96</v>
      </c>
      <c r="D394" s="15" t="s">
        <v>93</v>
      </c>
      <c r="E394" s="15" t="s">
        <v>880</v>
      </c>
      <c r="F394" s="16">
        <v>10</v>
      </c>
      <c r="G394" s="16">
        <v>0</v>
      </c>
      <c r="H394" s="17">
        <v>16.305</v>
      </c>
      <c r="I394" s="18">
        <f>IF($B394="","",IF(CostMethod="Last Cost",IFERROR(INDEX(PurCost,MATCH(_xlfn.MAXIFS(PurRank,PurItem,$B394),PurRank,0)),$H394),IF(($G394+SUMIFS(PurQty,PurItem,$B394))=0,$H394,($G394*$H394+SUMIFS(PurTotal,PurItem,$B394))/($G394+SUMIFS(PurQty,PurItem,$B394)))))</f>
        <v>16.305</v>
      </c>
      <c r="J394" s="37">
        <v>25</v>
      </c>
      <c r="K394" s="18">
        <f t="shared" si="48"/>
        <v>8.6950000000000003</v>
      </c>
      <c r="L394" s="19">
        <f t="shared" si="49"/>
        <v>0.3478</v>
      </c>
      <c r="M394" s="19">
        <f t="shared" si="50"/>
        <v>0.53327200245323525</v>
      </c>
      <c r="N394" s="20">
        <f t="shared" si="51"/>
        <v>0</v>
      </c>
      <c r="O394" s="18">
        <f t="shared" si="52"/>
        <v>0</v>
      </c>
      <c r="P394" s="18">
        <f t="shared" si="53"/>
        <v>0</v>
      </c>
      <c r="Q394" s="21" t="str">
        <f t="shared" si="54"/>
        <v>REORDER</v>
      </c>
      <c r="R394" s="22" t="e">
        <f ca="1">IF($B394="","",IF(_xlfn.MAXIFS(PurDate,PurItem,$B394)=0,"",_xlfn.MAXIFS(PurDate,PurItem,$B394)))</f>
        <v>#NAME?</v>
      </c>
      <c r="S394" s="20">
        <f t="shared" si="55"/>
        <v>0</v>
      </c>
      <c r="U394" s="36"/>
    </row>
    <row r="395" spans="1:21" x14ac:dyDescent="0.25">
      <c r="A395" s="15" t="s">
        <v>882</v>
      </c>
      <c r="B395" s="15" t="s">
        <v>883</v>
      </c>
      <c r="C395" s="15" t="s">
        <v>96</v>
      </c>
      <c r="D395" s="15" t="s">
        <v>93</v>
      </c>
      <c r="E395" s="15" t="s">
        <v>882</v>
      </c>
      <c r="F395" s="16">
        <v>10</v>
      </c>
      <c r="G395" s="16">
        <v>0</v>
      </c>
      <c r="H395" s="17">
        <v>9.8249999999999993</v>
      </c>
      <c r="I395" s="18">
        <f>IF($B395="","",IF(CostMethod="Last Cost",IFERROR(INDEX(PurCost,MATCH(_xlfn.MAXIFS(PurRank,PurItem,$B395),PurRank,0)),$H395),IF(($G395+SUMIFS(PurQty,PurItem,$B395))=0,$H395,($G395*$H395+SUMIFS(PurTotal,PurItem,$B395))/($G395+SUMIFS(PurQty,PurItem,$B395)))))</f>
        <v>9.8249999999999993</v>
      </c>
      <c r="J395" s="37">
        <v>15</v>
      </c>
      <c r="K395" s="18">
        <f t="shared" si="48"/>
        <v>5.1750000000000007</v>
      </c>
      <c r="L395" s="19">
        <f t="shared" si="49"/>
        <v>0.34500000000000003</v>
      </c>
      <c r="M395" s="19">
        <f t="shared" si="50"/>
        <v>0.5267175572519085</v>
      </c>
      <c r="N395" s="20">
        <f t="shared" si="51"/>
        <v>0</v>
      </c>
      <c r="O395" s="18">
        <f t="shared" si="52"/>
        <v>0</v>
      </c>
      <c r="P395" s="18">
        <f t="shared" si="53"/>
        <v>0</v>
      </c>
      <c r="Q395" s="21" t="str">
        <f t="shared" si="54"/>
        <v>REORDER</v>
      </c>
      <c r="R395" s="22" t="e">
        <f ca="1">IF($B395="","",IF(_xlfn.MAXIFS(PurDate,PurItem,$B395)=0,"",_xlfn.MAXIFS(PurDate,PurItem,$B395)))</f>
        <v>#NAME?</v>
      </c>
      <c r="S395" s="20">
        <f t="shared" si="55"/>
        <v>0</v>
      </c>
      <c r="U395" s="36"/>
    </row>
    <row r="396" spans="1:21" x14ac:dyDescent="0.25">
      <c r="A396" s="15" t="s">
        <v>884</v>
      </c>
      <c r="B396" s="15" t="s">
        <v>885</v>
      </c>
      <c r="C396" s="15" t="s">
        <v>96</v>
      </c>
      <c r="D396" s="15" t="s">
        <v>93</v>
      </c>
      <c r="E396" s="15" t="s">
        <v>884</v>
      </c>
      <c r="F396" s="16">
        <v>10</v>
      </c>
      <c r="G396" s="16">
        <v>0</v>
      </c>
      <c r="H396" s="17">
        <v>7.86</v>
      </c>
      <c r="I396" s="18">
        <f>IF($B396="","",IF(CostMethod="Last Cost",IFERROR(INDEX(PurCost,MATCH(_xlfn.MAXIFS(PurRank,PurItem,$B396),PurRank,0)),$H396),IF(($G396+SUMIFS(PurQty,PurItem,$B396))=0,$H396,($G396*$H396+SUMIFS(PurTotal,PurItem,$B396))/($G396+SUMIFS(PurQty,PurItem,$B396)))))</f>
        <v>7.86</v>
      </c>
      <c r="J396" s="37">
        <v>12</v>
      </c>
      <c r="K396" s="18">
        <f t="shared" si="48"/>
        <v>4.1399999999999997</v>
      </c>
      <c r="L396" s="19">
        <f t="shared" si="49"/>
        <v>0.34499999999999997</v>
      </c>
      <c r="M396" s="19">
        <f t="shared" si="50"/>
        <v>0.52671755725190839</v>
      </c>
      <c r="N396" s="20">
        <f t="shared" si="51"/>
        <v>0</v>
      </c>
      <c r="O396" s="18">
        <f t="shared" si="52"/>
        <v>0</v>
      </c>
      <c r="P396" s="18">
        <f t="shared" si="53"/>
        <v>0</v>
      </c>
      <c r="Q396" s="21" t="str">
        <f t="shared" si="54"/>
        <v>REORDER</v>
      </c>
      <c r="R396" s="22" t="e">
        <f ca="1">IF($B396="","",IF(_xlfn.MAXIFS(PurDate,PurItem,$B396)=0,"",_xlfn.MAXIFS(PurDate,PurItem,$B396)))</f>
        <v>#NAME?</v>
      </c>
      <c r="S396" s="20">
        <f t="shared" si="55"/>
        <v>0</v>
      </c>
      <c r="U396" s="36"/>
    </row>
    <row r="397" spans="1:21" x14ac:dyDescent="0.25">
      <c r="A397" s="15" t="s">
        <v>886</v>
      </c>
      <c r="B397" s="15" t="s">
        <v>887</v>
      </c>
      <c r="C397" s="15" t="s">
        <v>117</v>
      </c>
      <c r="D397" s="15" t="s">
        <v>93</v>
      </c>
      <c r="E397" s="15" t="s">
        <v>886</v>
      </c>
      <c r="F397" s="16">
        <v>10</v>
      </c>
      <c r="G397" s="16">
        <v>0</v>
      </c>
      <c r="H397" s="17">
        <v>13.0425</v>
      </c>
      <c r="I397" s="18">
        <f>IF($B397="","",IF(CostMethod="Last Cost",IFERROR(INDEX(PurCost,MATCH(_xlfn.MAXIFS(PurRank,PurItem,$B397),PurRank,0)),$H397),IF(($G397+SUMIFS(PurQty,PurItem,$B397))=0,$H397,($G397*$H397+SUMIFS(PurTotal,PurItem,$B397))/($G397+SUMIFS(PurQty,PurItem,$B397)))))</f>
        <v>8.7999999999999989</v>
      </c>
      <c r="J397" s="37">
        <v>20</v>
      </c>
      <c r="K397" s="18">
        <f t="shared" si="48"/>
        <v>11.200000000000001</v>
      </c>
      <c r="L397" s="19">
        <f t="shared" si="49"/>
        <v>0.56000000000000005</v>
      </c>
      <c r="M397" s="19">
        <f t="shared" si="50"/>
        <v>1.2727272727272729</v>
      </c>
      <c r="N397" s="20">
        <f t="shared" si="51"/>
        <v>82</v>
      </c>
      <c r="O397" s="18">
        <f t="shared" si="52"/>
        <v>721.59999999999991</v>
      </c>
      <c r="P397" s="18">
        <f t="shared" si="53"/>
        <v>1640</v>
      </c>
      <c r="Q397" s="21" t="str">
        <f t="shared" si="54"/>
        <v>OK</v>
      </c>
      <c r="R397" s="22" t="e">
        <f ca="1">IF($B397="","",IF(_xlfn.MAXIFS(PurDate,PurItem,$B397)=0,"",_xlfn.MAXIFS(PurDate,PurItem,$B397)))</f>
        <v>#NAME?</v>
      </c>
      <c r="S397" s="20">
        <f t="shared" si="55"/>
        <v>96</v>
      </c>
      <c r="U397" s="36"/>
    </row>
    <row r="398" spans="1:21" x14ac:dyDescent="0.25">
      <c r="A398" s="15" t="s">
        <v>888</v>
      </c>
      <c r="B398" s="15" t="s">
        <v>889</v>
      </c>
      <c r="C398" s="15" t="s">
        <v>92</v>
      </c>
      <c r="D398" s="15" t="s">
        <v>93</v>
      </c>
      <c r="E398" s="15" t="s">
        <v>888</v>
      </c>
      <c r="F398" s="16">
        <v>10</v>
      </c>
      <c r="G398" s="16">
        <v>0</v>
      </c>
      <c r="H398" s="17">
        <v>19.567499999999999</v>
      </c>
      <c r="I398" s="18">
        <f>IF($B398="","",IF(CostMethod="Last Cost",IFERROR(INDEX(PurCost,MATCH(_xlfn.MAXIFS(PurRank,PurItem,$B398),PurRank,0)),$H398),IF(($G398+SUMIFS(PurQty,PurItem,$B398))=0,$H398,($G398*$H398+SUMIFS(PurTotal,PurItem,$B398))/($G398+SUMIFS(PurQty,PurItem,$B398)))))</f>
        <v>19.567499999999999</v>
      </c>
      <c r="J398" s="37">
        <v>30</v>
      </c>
      <c r="K398" s="18">
        <f t="shared" si="48"/>
        <v>10.432500000000001</v>
      </c>
      <c r="L398" s="19">
        <f t="shared" si="49"/>
        <v>0.34775000000000006</v>
      </c>
      <c r="M398" s="19">
        <f t="shared" si="50"/>
        <v>0.53315446531238031</v>
      </c>
      <c r="N398" s="20">
        <f t="shared" si="51"/>
        <v>9</v>
      </c>
      <c r="O398" s="18">
        <f t="shared" si="52"/>
        <v>176.10749999999999</v>
      </c>
      <c r="P398" s="18">
        <f t="shared" si="53"/>
        <v>270</v>
      </c>
      <c r="Q398" s="21" t="str">
        <f t="shared" si="54"/>
        <v>REORDER</v>
      </c>
      <c r="R398" s="22" t="e">
        <f ca="1">IF($B398="","",IF(_xlfn.MAXIFS(PurDate,PurItem,$B398)=0,"",_xlfn.MAXIFS(PurDate,PurItem,$B398)))</f>
        <v>#NAME?</v>
      </c>
      <c r="S398" s="20">
        <f t="shared" si="55"/>
        <v>0</v>
      </c>
      <c r="U398" s="36"/>
    </row>
    <row r="399" spans="1:21" x14ac:dyDescent="0.25">
      <c r="A399" s="15" t="s">
        <v>890</v>
      </c>
      <c r="B399" s="15" t="s">
        <v>891</v>
      </c>
      <c r="C399" s="15" t="s">
        <v>92</v>
      </c>
      <c r="D399" s="15" t="s">
        <v>93</v>
      </c>
      <c r="E399" s="15" t="s">
        <v>890</v>
      </c>
      <c r="F399" s="16">
        <v>10</v>
      </c>
      <c r="G399" s="16">
        <v>0</v>
      </c>
      <c r="H399" s="17">
        <v>29.3475</v>
      </c>
      <c r="I399" s="18">
        <f>IF($B399="","",IF(CostMethod="Last Cost",IFERROR(INDEX(PurCost,MATCH(_xlfn.MAXIFS(PurRank,PurItem,$B399),PurRank,0)),$H399),IF(($G399+SUMIFS(PurQty,PurItem,$B399))=0,$H399,($G399*$H399+SUMIFS(PurTotal,PurItem,$B399))/($G399+SUMIFS(PurQty,PurItem,$B399)))))</f>
        <v>29.3475</v>
      </c>
      <c r="J399" s="37">
        <v>45</v>
      </c>
      <c r="K399" s="18">
        <f t="shared" si="48"/>
        <v>15.6525</v>
      </c>
      <c r="L399" s="19">
        <f t="shared" si="49"/>
        <v>0.34783333333333333</v>
      </c>
      <c r="M399" s="19">
        <f t="shared" si="50"/>
        <v>0.53335037055967283</v>
      </c>
      <c r="N399" s="20">
        <f t="shared" si="51"/>
        <v>12</v>
      </c>
      <c r="O399" s="18">
        <f t="shared" si="52"/>
        <v>352.17</v>
      </c>
      <c r="P399" s="18">
        <f t="shared" si="53"/>
        <v>540</v>
      </c>
      <c r="Q399" s="21" t="str">
        <f t="shared" si="54"/>
        <v>OK</v>
      </c>
      <c r="R399" s="22" t="e">
        <f ca="1">IF($B399="","",IF(_xlfn.MAXIFS(PurDate,PurItem,$B399)=0,"",_xlfn.MAXIFS(PurDate,PurItem,$B399)))</f>
        <v>#NAME?</v>
      </c>
      <c r="S399" s="20">
        <f t="shared" si="55"/>
        <v>0</v>
      </c>
      <c r="U399" s="36"/>
    </row>
    <row r="400" spans="1:21" x14ac:dyDescent="0.25">
      <c r="A400" s="15" t="s">
        <v>892</v>
      </c>
      <c r="B400" s="15" t="s">
        <v>893</v>
      </c>
      <c r="C400" s="15" t="s">
        <v>92</v>
      </c>
      <c r="D400" s="15" t="s">
        <v>93</v>
      </c>
      <c r="E400" s="15" t="s">
        <v>892</v>
      </c>
      <c r="F400" s="16">
        <v>10</v>
      </c>
      <c r="G400" s="16">
        <v>0</v>
      </c>
      <c r="H400" s="17">
        <v>29.3475</v>
      </c>
      <c r="I400" s="18">
        <f>IF($B400="","",IF(CostMethod="Last Cost",IFERROR(INDEX(PurCost,MATCH(_xlfn.MAXIFS(PurRank,PurItem,$B400),PurRank,0)),$H400),IF(($G400+SUMIFS(PurQty,PurItem,$B400))=0,$H400,($G400*$H400+SUMIFS(PurTotal,PurItem,$B400))/($G400+SUMIFS(PurQty,PurItem,$B400)))))</f>
        <v>29.3475</v>
      </c>
      <c r="J400" s="37">
        <v>45</v>
      </c>
      <c r="K400" s="18">
        <f t="shared" si="48"/>
        <v>15.6525</v>
      </c>
      <c r="L400" s="19">
        <f t="shared" si="49"/>
        <v>0.34783333333333333</v>
      </c>
      <c r="M400" s="19">
        <f t="shared" si="50"/>
        <v>0.53335037055967283</v>
      </c>
      <c r="N400" s="20">
        <f t="shared" si="51"/>
        <v>0</v>
      </c>
      <c r="O400" s="18">
        <f t="shared" si="52"/>
        <v>0</v>
      </c>
      <c r="P400" s="18">
        <f t="shared" si="53"/>
        <v>0</v>
      </c>
      <c r="Q400" s="21" t="str">
        <f t="shared" si="54"/>
        <v>REORDER</v>
      </c>
      <c r="R400" s="22" t="e">
        <f ca="1">IF($B400="","",IF(_xlfn.MAXIFS(PurDate,PurItem,$B400)=0,"",_xlfn.MAXIFS(PurDate,PurItem,$B400)))</f>
        <v>#NAME?</v>
      </c>
      <c r="S400" s="20">
        <f t="shared" si="55"/>
        <v>0</v>
      </c>
      <c r="U400" s="36"/>
    </row>
    <row r="401" spans="1:21" x14ac:dyDescent="0.25">
      <c r="A401" s="15" t="s">
        <v>894</v>
      </c>
      <c r="B401" s="15" t="s">
        <v>895</v>
      </c>
      <c r="C401" s="15" t="s">
        <v>110</v>
      </c>
      <c r="D401" s="15" t="s">
        <v>93</v>
      </c>
      <c r="E401" s="15" t="s">
        <v>894</v>
      </c>
      <c r="F401" s="16">
        <v>10</v>
      </c>
      <c r="G401" s="16">
        <v>0</v>
      </c>
      <c r="H401" s="17">
        <v>29.3475</v>
      </c>
      <c r="I401" s="18">
        <f>IF($B401="","",IF(CostMethod="Last Cost",IFERROR(INDEX(PurCost,MATCH(_xlfn.MAXIFS(PurRank,PurItem,$B401),PurRank,0)),$H401),IF(($G401+SUMIFS(PurQty,PurItem,$B401))=0,$H401,($G401*$H401+SUMIFS(PurTotal,PurItem,$B401))/($G401+SUMIFS(PurQty,PurItem,$B401)))))</f>
        <v>29.3475</v>
      </c>
      <c r="J401" s="37">
        <v>45</v>
      </c>
      <c r="K401" s="18">
        <f t="shared" si="48"/>
        <v>15.6525</v>
      </c>
      <c r="L401" s="19">
        <f t="shared" si="49"/>
        <v>0.34783333333333333</v>
      </c>
      <c r="M401" s="19">
        <f t="shared" si="50"/>
        <v>0.53335037055967283</v>
      </c>
      <c r="N401" s="20">
        <f t="shared" si="51"/>
        <v>0</v>
      </c>
      <c r="O401" s="18">
        <f t="shared" si="52"/>
        <v>0</v>
      </c>
      <c r="P401" s="18">
        <f t="shared" si="53"/>
        <v>0</v>
      </c>
      <c r="Q401" s="21" t="str">
        <f t="shared" si="54"/>
        <v>REORDER</v>
      </c>
      <c r="R401" s="22" t="e">
        <f ca="1">IF($B401="","",IF(_xlfn.MAXIFS(PurDate,PurItem,$B401)=0,"",_xlfn.MAXIFS(PurDate,PurItem,$B401)))</f>
        <v>#NAME?</v>
      </c>
      <c r="S401" s="20">
        <f t="shared" si="55"/>
        <v>0</v>
      </c>
      <c r="U401" s="36"/>
    </row>
    <row r="402" spans="1:21" x14ac:dyDescent="0.25">
      <c r="A402" s="15" t="s">
        <v>896</v>
      </c>
      <c r="B402" s="15" t="s">
        <v>897</v>
      </c>
      <c r="C402" s="15" t="s">
        <v>110</v>
      </c>
      <c r="D402" s="15" t="s">
        <v>93</v>
      </c>
      <c r="E402" s="15" t="s">
        <v>896</v>
      </c>
      <c r="F402" s="16">
        <v>10</v>
      </c>
      <c r="G402" s="16">
        <v>0</v>
      </c>
      <c r="H402" s="17">
        <v>16.305</v>
      </c>
      <c r="I402" s="18">
        <f>IF($B402="","",IF(CostMethod="Last Cost",IFERROR(INDEX(PurCost,MATCH(_xlfn.MAXIFS(PurRank,PurItem,$B402),PurRank,0)),$H402),IF(($G402+SUMIFS(PurQty,PurItem,$B402))=0,$H402,($G402*$H402+SUMIFS(PurTotal,PurItem,$B402))/($G402+SUMIFS(PurQty,PurItem,$B402)))))</f>
        <v>16.305</v>
      </c>
      <c r="J402" s="37">
        <v>25</v>
      </c>
      <c r="K402" s="18">
        <f t="shared" si="48"/>
        <v>8.6950000000000003</v>
      </c>
      <c r="L402" s="19">
        <f t="shared" si="49"/>
        <v>0.3478</v>
      </c>
      <c r="M402" s="19">
        <f t="shared" si="50"/>
        <v>0.53327200245323525</v>
      </c>
      <c r="N402" s="20">
        <f t="shared" si="51"/>
        <v>19</v>
      </c>
      <c r="O402" s="18">
        <f t="shared" si="52"/>
        <v>309.79500000000002</v>
      </c>
      <c r="P402" s="18">
        <f t="shared" si="53"/>
        <v>475</v>
      </c>
      <c r="Q402" s="21" t="str">
        <f t="shared" si="54"/>
        <v>OK</v>
      </c>
      <c r="R402" s="22" t="e">
        <f ca="1">IF($B402="","",IF(_xlfn.MAXIFS(PurDate,PurItem,$B402)=0,"",_xlfn.MAXIFS(PurDate,PurItem,$B402)))</f>
        <v>#NAME?</v>
      </c>
      <c r="S402" s="20">
        <f t="shared" si="55"/>
        <v>0</v>
      </c>
      <c r="U402" s="36"/>
    </row>
    <row r="403" spans="1:21" x14ac:dyDescent="0.25">
      <c r="A403" s="15" t="s">
        <v>898</v>
      </c>
      <c r="B403" s="15" t="s">
        <v>899</v>
      </c>
      <c r="C403" s="15" t="s">
        <v>110</v>
      </c>
      <c r="D403" s="15" t="s">
        <v>93</v>
      </c>
      <c r="E403" s="15" t="s">
        <v>898</v>
      </c>
      <c r="F403" s="16">
        <v>10</v>
      </c>
      <c r="G403" s="16">
        <v>0</v>
      </c>
      <c r="H403" s="17">
        <v>60</v>
      </c>
      <c r="I403" s="18">
        <f>IF($B403="","",IF(CostMethod="Last Cost",IFERROR(INDEX(PurCost,MATCH(_xlfn.MAXIFS(PurRank,PurItem,$B403),PurRank,0)),$H403),IF(($G403+SUMIFS(PurQty,PurItem,$B403))=0,$H403,($G403*$H403+SUMIFS(PurTotal,PurItem,$B403))/($G403+SUMIFS(PurQty,PurItem,$B403)))))</f>
        <v>60</v>
      </c>
      <c r="J403" s="37">
        <v>80</v>
      </c>
      <c r="K403" s="18">
        <f t="shared" si="48"/>
        <v>20</v>
      </c>
      <c r="L403" s="19">
        <f t="shared" si="49"/>
        <v>0.25</v>
      </c>
      <c r="M403" s="19">
        <f t="shared" si="50"/>
        <v>0.33333333333333331</v>
      </c>
      <c r="N403" s="20">
        <f t="shared" si="51"/>
        <v>0</v>
      </c>
      <c r="O403" s="18">
        <f t="shared" si="52"/>
        <v>0</v>
      </c>
      <c r="P403" s="18">
        <f t="shared" si="53"/>
        <v>0</v>
      </c>
      <c r="Q403" s="21" t="str">
        <f t="shared" si="54"/>
        <v>REORDER</v>
      </c>
      <c r="R403" s="22" t="e">
        <f ca="1">IF($B403="","",IF(_xlfn.MAXIFS(PurDate,PurItem,$B403)=0,"",_xlfn.MAXIFS(PurDate,PurItem,$B403)))</f>
        <v>#NAME?</v>
      </c>
      <c r="S403" s="20">
        <f t="shared" si="55"/>
        <v>0</v>
      </c>
      <c r="U403" s="36"/>
    </row>
    <row r="404" spans="1:21" x14ac:dyDescent="0.25">
      <c r="A404" s="15" t="s">
        <v>900</v>
      </c>
      <c r="B404" s="15" t="s">
        <v>901</v>
      </c>
      <c r="C404" s="15" t="s">
        <v>110</v>
      </c>
      <c r="D404" s="15" t="s">
        <v>93</v>
      </c>
      <c r="E404" s="15" t="s">
        <v>900</v>
      </c>
      <c r="F404" s="16">
        <v>10</v>
      </c>
      <c r="G404" s="16">
        <v>0</v>
      </c>
      <c r="H404" s="17">
        <v>11.25</v>
      </c>
      <c r="I404" s="18">
        <f>IF($B404="","",IF(CostMethod="Last Cost",IFERROR(INDEX(PurCost,MATCH(_xlfn.MAXIFS(PurRank,PurItem,$B404),PurRank,0)),$H404),IF(($G404+SUMIFS(PurQty,PurItem,$B404))=0,$H404,($G404*$H404+SUMIFS(PurTotal,PurItem,$B404))/($G404+SUMIFS(PurQty,PurItem,$B404)))))</f>
        <v>11.25</v>
      </c>
      <c r="J404" s="37">
        <v>15</v>
      </c>
      <c r="K404" s="18">
        <f t="shared" si="48"/>
        <v>3.75</v>
      </c>
      <c r="L404" s="19">
        <f t="shared" si="49"/>
        <v>0.25</v>
      </c>
      <c r="M404" s="19">
        <f t="shared" si="50"/>
        <v>0.33333333333333331</v>
      </c>
      <c r="N404" s="20">
        <f t="shared" si="51"/>
        <v>5</v>
      </c>
      <c r="O404" s="18">
        <f t="shared" si="52"/>
        <v>56.25</v>
      </c>
      <c r="P404" s="18">
        <f t="shared" si="53"/>
        <v>75</v>
      </c>
      <c r="Q404" s="21" t="str">
        <f t="shared" si="54"/>
        <v>REORDER</v>
      </c>
      <c r="R404" s="22" t="e">
        <f ca="1">IF($B404="","",IF(_xlfn.MAXIFS(PurDate,PurItem,$B404)=0,"",_xlfn.MAXIFS(PurDate,PurItem,$B404)))</f>
        <v>#NAME?</v>
      </c>
      <c r="S404" s="20">
        <f t="shared" si="55"/>
        <v>0</v>
      </c>
      <c r="U404" s="36"/>
    </row>
    <row r="405" spans="1:21" x14ac:dyDescent="0.25">
      <c r="A405" s="15" t="s">
        <v>902</v>
      </c>
      <c r="B405" s="15" t="s">
        <v>903</v>
      </c>
      <c r="C405" s="15" t="s">
        <v>110</v>
      </c>
      <c r="D405" s="15" t="s">
        <v>93</v>
      </c>
      <c r="E405" s="15" t="s">
        <v>902</v>
      </c>
      <c r="F405" s="16">
        <v>10</v>
      </c>
      <c r="G405" s="16">
        <v>0</v>
      </c>
      <c r="H405" s="17">
        <v>15</v>
      </c>
      <c r="I405" s="18">
        <f>IF($B405="","",IF(CostMethod="Last Cost",IFERROR(INDEX(PurCost,MATCH(_xlfn.MAXIFS(PurRank,PurItem,$B405),PurRank,0)),$H405),IF(($G405+SUMIFS(PurQty,PurItem,$B405))=0,$H405,($G405*$H405+SUMIFS(PurTotal,PurItem,$B405))/($G405+SUMIFS(PurQty,PurItem,$B405)))))</f>
        <v>15</v>
      </c>
      <c r="J405" s="37">
        <v>20</v>
      </c>
      <c r="K405" s="18">
        <f t="shared" si="48"/>
        <v>5</v>
      </c>
      <c r="L405" s="19">
        <f t="shared" si="49"/>
        <v>0.25</v>
      </c>
      <c r="M405" s="19">
        <f t="shared" si="50"/>
        <v>0.33333333333333331</v>
      </c>
      <c r="N405" s="20">
        <f t="shared" si="51"/>
        <v>0</v>
      </c>
      <c r="O405" s="18">
        <f t="shared" si="52"/>
        <v>0</v>
      </c>
      <c r="P405" s="18">
        <f t="shared" si="53"/>
        <v>0</v>
      </c>
      <c r="Q405" s="21" t="str">
        <f t="shared" si="54"/>
        <v>REORDER</v>
      </c>
      <c r="R405" s="22" t="e">
        <f ca="1">IF($B405="","",IF(_xlfn.MAXIFS(PurDate,PurItem,$B405)=0,"",_xlfn.MAXIFS(PurDate,PurItem,$B405)))</f>
        <v>#NAME?</v>
      </c>
      <c r="S405" s="20">
        <f t="shared" si="55"/>
        <v>0</v>
      </c>
      <c r="U405" s="36"/>
    </row>
    <row r="406" spans="1:21" x14ac:dyDescent="0.25">
      <c r="A406" s="15" t="s">
        <v>904</v>
      </c>
      <c r="B406" s="15" t="s">
        <v>905</v>
      </c>
      <c r="C406" s="15" t="s">
        <v>110</v>
      </c>
      <c r="D406" s="15" t="s">
        <v>93</v>
      </c>
      <c r="E406" s="15" t="s">
        <v>904</v>
      </c>
      <c r="F406" s="16">
        <v>10</v>
      </c>
      <c r="G406" s="16">
        <v>0</v>
      </c>
      <c r="H406" s="17">
        <v>19.567499999999999</v>
      </c>
      <c r="I406" s="18">
        <f>IF($B406="","",IF(CostMethod="Last Cost",IFERROR(INDEX(PurCost,MATCH(_xlfn.MAXIFS(PurRank,PurItem,$B406),PurRank,0)),$H406),IF(($G406+SUMIFS(PurQty,PurItem,$B406))=0,$H406,($G406*$H406+SUMIFS(PurTotal,PurItem,$B406))/($G406+SUMIFS(PurQty,PurItem,$B406)))))</f>
        <v>19.567499999999999</v>
      </c>
      <c r="J406" s="37">
        <v>30</v>
      </c>
      <c r="K406" s="18">
        <f t="shared" si="48"/>
        <v>10.432500000000001</v>
      </c>
      <c r="L406" s="19">
        <f t="shared" si="49"/>
        <v>0.34775000000000006</v>
      </c>
      <c r="M406" s="19">
        <f t="shared" si="50"/>
        <v>0.53315446531238031</v>
      </c>
      <c r="N406" s="20">
        <f t="shared" si="51"/>
        <v>0</v>
      </c>
      <c r="O406" s="18">
        <f t="shared" si="52"/>
        <v>0</v>
      </c>
      <c r="P406" s="18">
        <f t="shared" si="53"/>
        <v>0</v>
      </c>
      <c r="Q406" s="21" t="str">
        <f t="shared" si="54"/>
        <v>REORDER</v>
      </c>
      <c r="R406" s="22" t="e">
        <f ca="1">IF($B406="","",IF(_xlfn.MAXIFS(PurDate,PurItem,$B406)=0,"",_xlfn.MAXIFS(PurDate,PurItem,$B406)))</f>
        <v>#NAME?</v>
      </c>
      <c r="S406" s="20">
        <f t="shared" si="55"/>
        <v>0</v>
      </c>
      <c r="U406" s="36"/>
    </row>
    <row r="407" spans="1:21" x14ac:dyDescent="0.25">
      <c r="A407" s="15" t="s">
        <v>906</v>
      </c>
      <c r="B407" s="15" t="s">
        <v>907</v>
      </c>
      <c r="C407" s="15" t="s">
        <v>96</v>
      </c>
      <c r="D407" s="15" t="s">
        <v>93</v>
      </c>
      <c r="E407" s="15" t="s">
        <v>906</v>
      </c>
      <c r="F407" s="16">
        <v>10</v>
      </c>
      <c r="G407" s="16">
        <v>0</v>
      </c>
      <c r="H407" s="17">
        <v>6.5250000000000004</v>
      </c>
      <c r="I407" s="18">
        <f>IF($B407="","",IF(CostMethod="Last Cost",IFERROR(INDEX(PurCost,MATCH(_xlfn.MAXIFS(PurRank,PurItem,$B407),PurRank,0)),$H407),IF(($G407+SUMIFS(PurQty,PurItem,$B407))=0,$H407,($G407*$H407+SUMIFS(PurTotal,PurItem,$B407))/($G407+SUMIFS(PurQty,PurItem,$B407)))))</f>
        <v>6.5250000000000004</v>
      </c>
      <c r="J407" s="37">
        <v>10</v>
      </c>
      <c r="K407" s="18">
        <f t="shared" si="48"/>
        <v>3.4749999999999996</v>
      </c>
      <c r="L407" s="19">
        <f t="shared" si="49"/>
        <v>0.34749999999999998</v>
      </c>
      <c r="M407" s="19">
        <f t="shared" si="50"/>
        <v>0.53256704980842906</v>
      </c>
      <c r="N407" s="20">
        <f t="shared" si="51"/>
        <v>0</v>
      </c>
      <c r="O407" s="18">
        <f t="shared" si="52"/>
        <v>0</v>
      </c>
      <c r="P407" s="18">
        <f t="shared" si="53"/>
        <v>0</v>
      </c>
      <c r="Q407" s="21" t="str">
        <f t="shared" si="54"/>
        <v>REORDER</v>
      </c>
      <c r="R407" s="22" t="e">
        <f ca="1">IF($B407="","",IF(_xlfn.MAXIFS(PurDate,PurItem,$B407)=0,"",_xlfn.MAXIFS(PurDate,PurItem,$B407)))</f>
        <v>#NAME?</v>
      </c>
      <c r="S407" s="20">
        <f t="shared" si="55"/>
        <v>0</v>
      </c>
      <c r="U407" s="36"/>
    </row>
    <row r="408" spans="1:21" x14ac:dyDescent="0.25">
      <c r="A408" s="15" t="s">
        <v>908</v>
      </c>
      <c r="B408" s="15" t="s">
        <v>909</v>
      </c>
      <c r="C408" s="15" t="s">
        <v>96</v>
      </c>
      <c r="D408" s="15" t="s">
        <v>93</v>
      </c>
      <c r="E408" s="15" t="s">
        <v>908</v>
      </c>
      <c r="F408" s="16">
        <v>10</v>
      </c>
      <c r="G408" s="16">
        <v>0</v>
      </c>
      <c r="H408" s="17">
        <v>6.5250000000000004</v>
      </c>
      <c r="I408" s="18">
        <f>IF($B408="","",IF(CostMethod="Last Cost",IFERROR(INDEX(PurCost,MATCH(_xlfn.MAXIFS(PurRank,PurItem,$B408),PurRank,0)),$H408),IF(($G408+SUMIFS(PurQty,PurItem,$B408))=0,$H408,($G408*$H408+SUMIFS(PurTotal,PurItem,$B408))/($G408+SUMIFS(PurQty,PurItem,$B408)))))</f>
        <v>6.5250000000000004</v>
      </c>
      <c r="J408" s="37">
        <v>10</v>
      </c>
      <c r="K408" s="18">
        <f t="shared" si="48"/>
        <v>3.4749999999999996</v>
      </c>
      <c r="L408" s="19">
        <f t="shared" si="49"/>
        <v>0.34749999999999998</v>
      </c>
      <c r="M408" s="19">
        <f t="shared" si="50"/>
        <v>0.53256704980842906</v>
      </c>
      <c r="N408" s="20">
        <f t="shared" si="51"/>
        <v>0</v>
      </c>
      <c r="O408" s="18">
        <f t="shared" si="52"/>
        <v>0</v>
      </c>
      <c r="P408" s="18">
        <f t="shared" si="53"/>
        <v>0</v>
      </c>
      <c r="Q408" s="21" t="str">
        <f t="shared" si="54"/>
        <v>REORDER</v>
      </c>
      <c r="R408" s="22" t="e">
        <f ca="1">IF($B408="","",IF(_xlfn.MAXIFS(PurDate,PurItem,$B408)=0,"",_xlfn.MAXIFS(PurDate,PurItem,$B408)))</f>
        <v>#NAME?</v>
      </c>
      <c r="S408" s="20">
        <f t="shared" si="55"/>
        <v>0</v>
      </c>
      <c r="U408" s="36"/>
    </row>
    <row r="409" spans="1:21" x14ac:dyDescent="0.25">
      <c r="A409" s="15" t="s">
        <v>910</v>
      </c>
      <c r="B409" s="15" t="s">
        <v>911</v>
      </c>
      <c r="C409" s="15" t="s">
        <v>96</v>
      </c>
      <c r="D409" s="15" t="s">
        <v>93</v>
      </c>
      <c r="E409" s="15" t="s">
        <v>910</v>
      </c>
      <c r="F409" s="16">
        <v>10</v>
      </c>
      <c r="G409" s="16">
        <v>0</v>
      </c>
      <c r="H409" s="17">
        <v>6.5250000000000004</v>
      </c>
      <c r="I409" s="18">
        <f>IF($B409="","",IF(CostMethod="Last Cost",IFERROR(INDEX(PurCost,MATCH(_xlfn.MAXIFS(PurRank,PurItem,$B409),PurRank,0)),$H409),IF(($G409+SUMIFS(PurQty,PurItem,$B409))=0,$H409,($G409*$H409+SUMIFS(PurTotal,PurItem,$B409))/($G409+SUMIFS(PurQty,PurItem,$B409)))))</f>
        <v>6.5250000000000004</v>
      </c>
      <c r="J409" s="37">
        <v>10</v>
      </c>
      <c r="K409" s="18">
        <f t="shared" si="48"/>
        <v>3.4749999999999996</v>
      </c>
      <c r="L409" s="19">
        <f t="shared" si="49"/>
        <v>0.34749999999999998</v>
      </c>
      <c r="M409" s="19">
        <f t="shared" si="50"/>
        <v>0.53256704980842906</v>
      </c>
      <c r="N409" s="20">
        <f t="shared" si="51"/>
        <v>0</v>
      </c>
      <c r="O409" s="18">
        <f t="shared" si="52"/>
        <v>0</v>
      </c>
      <c r="P409" s="18">
        <f t="shared" si="53"/>
        <v>0</v>
      </c>
      <c r="Q409" s="21" t="str">
        <f t="shared" si="54"/>
        <v>REORDER</v>
      </c>
      <c r="R409" s="22" t="e">
        <f ca="1">IF($B409="","",IF(_xlfn.MAXIFS(PurDate,PurItem,$B409)=0,"",_xlfn.MAXIFS(PurDate,PurItem,$B409)))</f>
        <v>#NAME?</v>
      </c>
      <c r="S409" s="20">
        <f t="shared" si="55"/>
        <v>0</v>
      </c>
      <c r="U409" s="36"/>
    </row>
    <row r="410" spans="1:21" x14ac:dyDescent="0.25">
      <c r="A410" s="15" t="s">
        <v>912</v>
      </c>
      <c r="B410" s="15" t="s">
        <v>913</v>
      </c>
      <c r="C410" s="15" t="s">
        <v>96</v>
      </c>
      <c r="D410" s="15" t="s">
        <v>93</v>
      </c>
      <c r="E410" s="15" t="s">
        <v>912</v>
      </c>
      <c r="F410" s="16">
        <v>10</v>
      </c>
      <c r="G410" s="16">
        <v>0</v>
      </c>
      <c r="H410" s="17">
        <v>6.5250000000000004</v>
      </c>
      <c r="I410" s="18">
        <f>IF($B410="","",IF(CostMethod="Last Cost",IFERROR(INDEX(PurCost,MATCH(_xlfn.MAXIFS(PurRank,PurItem,$B410),PurRank,0)),$H410),IF(($G410+SUMIFS(PurQty,PurItem,$B410))=0,$H410,($G410*$H410+SUMIFS(PurTotal,PurItem,$B410))/($G410+SUMIFS(PurQty,PurItem,$B410)))))</f>
        <v>6.5250000000000004</v>
      </c>
      <c r="J410" s="37">
        <v>10</v>
      </c>
      <c r="K410" s="18">
        <f t="shared" si="48"/>
        <v>3.4749999999999996</v>
      </c>
      <c r="L410" s="19">
        <f t="shared" si="49"/>
        <v>0.34749999999999998</v>
      </c>
      <c r="M410" s="19">
        <f t="shared" si="50"/>
        <v>0.53256704980842906</v>
      </c>
      <c r="N410" s="20">
        <f t="shared" si="51"/>
        <v>0</v>
      </c>
      <c r="O410" s="18">
        <f t="shared" si="52"/>
        <v>0</v>
      </c>
      <c r="P410" s="18">
        <f t="shared" si="53"/>
        <v>0</v>
      </c>
      <c r="Q410" s="21" t="str">
        <f t="shared" si="54"/>
        <v>REORDER</v>
      </c>
      <c r="R410" s="22" t="e">
        <f ca="1">IF($B410="","",IF(_xlfn.MAXIFS(PurDate,PurItem,$B410)=0,"",_xlfn.MAXIFS(PurDate,PurItem,$B410)))</f>
        <v>#NAME?</v>
      </c>
      <c r="S410" s="20">
        <f t="shared" si="55"/>
        <v>0</v>
      </c>
      <c r="U410" s="36"/>
    </row>
    <row r="411" spans="1:21" x14ac:dyDescent="0.25">
      <c r="A411" s="15" t="s">
        <v>914</v>
      </c>
      <c r="B411" s="15" t="s">
        <v>915</v>
      </c>
      <c r="C411" s="15" t="s">
        <v>96</v>
      </c>
      <c r="D411" s="15" t="s">
        <v>93</v>
      </c>
      <c r="E411" s="15" t="s">
        <v>914</v>
      </c>
      <c r="F411" s="16">
        <v>10</v>
      </c>
      <c r="G411" s="16">
        <v>0</v>
      </c>
      <c r="H411" s="17">
        <v>6.5250000000000004</v>
      </c>
      <c r="I411" s="18">
        <f>IF($B411="","",IF(CostMethod="Last Cost",IFERROR(INDEX(PurCost,MATCH(_xlfn.MAXIFS(PurRank,PurItem,$B411),PurRank,0)),$H411),IF(($G411+SUMIFS(PurQty,PurItem,$B411))=0,$H411,($G411*$H411+SUMIFS(PurTotal,PurItem,$B411))/($G411+SUMIFS(PurQty,PurItem,$B411)))))</f>
        <v>6.5250000000000004</v>
      </c>
      <c r="J411" s="37">
        <v>10</v>
      </c>
      <c r="K411" s="18">
        <f t="shared" si="48"/>
        <v>3.4749999999999996</v>
      </c>
      <c r="L411" s="19">
        <f t="shared" si="49"/>
        <v>0.34749999999999998</v>
      </c>
      <c r="M411" s="19">
        <f t="shared" si="50"/>
        <v>0.53256704980842906</v>
      </c>
      <c r="N411" s="20">
        <f t="shared" si="51"/>
        <v>0</v>
      </c>
      <c r="O411" s="18">
        <f t="shared" si="52"/>
        <v>0</v>
      </c>
      <c r="P411" s="18">
        <f t="shared" si="53"/>
        <v>0</v>
      </c>
      <c r="Q411" s="21" t="str">
        <f t="shared" si="54"/>
        <v>REORDER</v>
      </c>
      <c r="R411" s="22" t="e">
        <f ca="1">IF($B411="","",IF(_xlfn.MAXIFS(PurDate,PurItem,$B411)=0,"",_xlfn.MAXIFS(PurDate,PurItem,$B411)))</f>
        <v>#NAME?</v>
      </c>
      <c r="S411" s="20">
        <f t="shared" si="55"/>
        <v>0</v>
      </c>
      <c r="U411" s="36"/>
    </row>
    <row r="412" spans="1:21" x14ac:dyDescent="0.25">
      <c r="A412" s="15" t="s">
        <v>916</v>
      </c>
      <c r="B412" s="15" t="s">
        <v>917</v>
      </c>
      <c r="C412" s="15" t="s">
        <v>96</v>
      </c>
      <c r="D412" s="15" t="s">
        <v>93</v>
      </c>
      <c r="E412" s="15" t="s">
        <v>916</v>
      </c>
      <c r="F412" s="16">
        <v>10</v>
      </c>
      <c r="G412" s="16">
        <v>0</v>
      </c>
      <c r="H412" s="17">
        <v>6.5250000000000004</v>
      </c>
      <c r="I412" s="18">
        <f>IF($B412="","",IF(CostMethod="Last Cost",IFERROR(INDEX(PurCost,MATCH(_xlfn.MAXIFS(PurRank,PurItem,$B412),PurRank,0)),$H412),IF(($G412+SUMIFS(PurQty,PurItem,$B412))=0,$H412,($G412*$H412+SUMIFS(PurTotal,PurItem,$B412))/($G412+SUMIFS(PurQty,PurItem,$B412)))))</f>
        <v>6.5250000000000004</v>
      </c>
      <c r="J412" s="37">
        <v>10</v>
      </c>
      <c r="K412" s="18">
        <f t="shared" si="48"/>
        <v>3.4749999999999996</v>
      </c>
      <c r="L412" s="19">
        <f t="shared" si="49"/>
        <v>0.34749999999999998</v>
      </c>
      <c r="M412" s="19">
        <f t="shared" si="50"/>
        <v>0.53256704980842906</v>
      </c>
      <c r="N412" s="20">
        <f t="shared" si="51"/>
        <v>0</v>
      </c>
      <c r="O412" s="18">
        <f t="shared" si="52"/>
        <v>0</v>
      </c>
      <c r="P412" s="18">
        <f t="shared" si="53"/>
        <v>0</v>
      </c>
      <c r="Q412" s="21" t="str">
        <f t="shared" si="54"/>
        <v>REORDER</v>
      </c>
      <c r="R412" s="22" t="e">
        <f ca="1">IF($B412="","",IF(_xlfn.MAXIFS(PurDate,PurItem,$B412)=0,"",_xlfn.MAXIFS(PurDate,PurItem,$B412)))</f>
        <v>#NAME?</v>
      </c>
      <c r="S412" s="20">
        <f t="shared" si="55"/>
        <v>0</v>
      </c>
      <c r="U412" s="36"/>
    </row>
    <row r="413" spans="1:21" x14ac:dyDescent="0.25">
      <c r="A413" s="15" t="s">
        <v>918</v>
      </c>
      <c r="B413" s="15" t="s">
        <v>919</v>
      </c>
      <c r="C413" s="15" t="s">
        <v>96</v>
      </c>
      <c r="D413" s="15" t="s">
        <v>93</v>
      </c>
      <c r="E413" s="15" t="s">
        <v>918</v>
      </c>
      <c r="F413" s="16">
        <v>10</v>
      </c>
      <c r="G413" s="16">
        <v>0</v>
      </c>
      <c r="H413" s="17">
        <v>6.5250000000000004</v>
      </c>
      <c r="I413" s="18">
        <f>IF($B413="","",IF(CostMethod="Last Cost",IFERROR(INDEX(PurCost,MATCH(_xlfn.MAXIFS(PurRank,PurItem,$B413),PurRank,0)),$H413),IF(($G413+SUMIFS(PurQty,PurItem,$B413))=0,$H413,($G413*$H413+SUMIFS(PurTotal,PurItem,$B413))/($G413+SUMIFS(PurQty,PurItem,$B413)))))</f>
        <v>6.5250000000000004</v>
      </c>
      <c r="J413" s="37">
        <v>10</v>
      </c>
      <c r="K413" s="18">
        <f t="shared" si="48"/>
        <v>3.4749999999999996</v>
      </c>
      <c r="L413" s="19">
        <f t="shared" si="49"/>
        <v>0.34749999999999998</v>
      </c>
      <c r="M413" s="19">
        <f t="shared" si="50"/>
        <v>0.53256704980842906</v>
      </c>
      <c r="N413" s="20">
        <f t="shared" si="51"/>
        <v>0</v>
      </c>
      <c r="O413" s="18">
        <f t="shared" si="52"/>
        <v>0</v>
      </c>
      <c r="P413" s="18">
        <f t="shared" si="53"/>
        <v>0</v>
      </c>
      <c r="Q413" s="21" t="str">
        <f t="shared" si="54"/>
        <v>REORDER</v>
      </c>
      <c r="R413" s="22" t="e">
        <f ca="1">IF($B413="","",IF(_xlfn.MAXIFS(PurDate,PurItem,$B413)=0,"",_xlfn.MAXIFS(PurDate,PurItem,$B413)))</f>
        <v>#NAME?</v>
      </c>
      <c r="S413" s="20">
        <f t="shared" si="55"/>
        <v>0</v>
      </c>
      <c r="U413" s="36"/>
    </row>
    <row r="414" spans="1:21" x14ac:dyDescent="0.25">
      <c r="A414" s="15" t="s">
        <v>920</v>
      </c>
      <c r="B414" s="15" t="s">
        <v>921</v>
      </c>
      <c r="C414" s="15" t="s">
        <v>110</v>
      </c>
      <c r="D414" s="15" t="s">
        <v>93</v>
      </c>
      <c r="E414" s="15" t="s">
        <v>920</v>
      </c>
      <c r="F414" s="16">
        <v>10</v>
      </c>
      <c r="G414" s="16">
        <v>0</v>
      </c>
      <c r="H414" s="17">
        <v>39.127499999999998</v>
      </c>
      <c r="I414" s="18">
        <f>IF($B414="","",IF(CostMethod="Last Cost",IFERROR(INDEX(PurCost,MATCH(_xlfn.MAXIFS(PurRank,PurItem,$B414),PurRank,0)),$H414),IF(($G414+SUMIFS(PurQty,PurItem,$B414))=0,$H414,($G414*$H414+SUMIFS(PurTotal,PurItem,$B414))/($G414+SUMIFS(PurQty,PurItem,$B414)))))</f>
        <v>39.127499999999998</v>
      </c>
      <c r="J414" s="37">
        <v>60</v>
      </c>
      <c r="K414" s="18">
        <f t="shared" si="48"/>
        <v>20.872500000000002</v>
      </c>
      <c r="L414" s="19">
        <f t="shared" si="49"/>
        <v>0.34787500000000005</v>
      </c>
      <c r="M414" s="19">
        <f t="shared" si="50"/>
        <v>0.53344834195898039</v>
      </c>
      <c r="N414" s="20">
        <f t="shared" si="51"/>
        <v>0</v>
      </c>
      <c r="O414" s="18">
        <f t="shared" si="52"/>
        <v>0</v>
      </c>
      <c r="P414" s="18">
        <f t="shared" si="53"/>
        <v>0</v>
      </c>
      <c r="Q414" s="21" t="str">
        <f t="shared" si="54"/>
        <v>REORDER</v>
      </c>
      <c r="R414" s="22" t="e">
        <f ca="1">IF($B414="","",IF(_xlfn.MAXIFS(PurDate,PurItem,$B414)=0,"",_xlfn.MAXIFS(PurDate,PurItem,$B414)))</f>
        <v>#NAME?</v>
      </c>
      <c r="S414" s="20">
        <f t="shared" si="55"/>
        <v>0</v>
      </c>
      <c r="U414" s="36"/>
    </row>
    <row r="415" spans="1:21" x14ac:dyDescent="0.25">
      <c r="A415" s="15" t="s">
        <v>922</v>
      </c>
      <c r="B415" s="15" t="s">
        <v>923</v>
      </c>
      <c r="C415" s="15" t="s">
        <v>117</v>
      </c>
      <c r="D415" s="15" t="s">
        <v>93</v>
      </c>
      <c r="E415" s="15" t="s">
        <v>922</v>
      </c>
      <c r="F415" s="16">
        <v>10</v>
      </c>
      <c r="G415" s="16">
        <v>0</v>
      </c>
      <c r="H415" s="17">
        <v>2.2275</v>
      </c>
      <c r="I415" s="18">
        <f>IF($B415="","",IF(CostMethod="Last Cost",IFERROR(INDEX(PurCost,MATCH(_xlfn.MAXIFS(PurRank,PurItem,$B415),PurRank,0)),$H415),IF(($G415+SUMIFS(PurQty,PurItem,$B415))=0,$H415,($G415*$H415+SUMIFS(PurTotal,PurItem,$B415))/($G415+SUMIFS(PurQty,PurItem,$B415)))))</f>
        <v>2.2275</v>
      </c>
      <c r="J415" s="37">
        <v>2.97</v>
      </c>
      <c r="K415" s="18">
        <f t="shared" si="48"/>
        <v>0.74250000000000016</v>
      </c>
      <c r="L415" s="19">
        <f t="shared" si="49"/>
        <v>0.25000000000000006</v>
      </c>
      <c r="M415" s="19">
        <f t="shared" si="50"/>
        <v>0.33333333333333343</v>
      </c>
      <c r="N415" s="20">
        <f t="shared" si="51"/>
        <v>0</v>
      </c>
      <c r="O415" s="18">
        <f t="shared" si="52"/>
        <v>0</v>
      </c>
      <c r="P415" s="18">
        <f t="shared" si="53"/>
        <v>0</v>
      </c>
      <c r="Q415" s="21" t="str">
        <f t="shared" si="54"/>
        <v>REORDER</v>
      </c>
      <c r="R415" s="22" t="e">
        <f ca="1">IF($B415="","",IF(_xlfn.MAXIFS(PurDate,PurItem,$B415)=0,"",_xlfn.MAXIFS(PurDate,PurItem,$B415)))</f>
        <v>#NAME?</v>
      </c>
      <c r="S415" s="20">
        <f t="shared" si="55"/>
        <v>0</v>
      </c>
      <c r="U415" s="36"/>
    </row>
    <row r="416" spans="1:21" x14ac:dyDescent="0.25">
      <c r="A416" s="15" t="s">
        <v>924</v>
      </c>
      <c r="B416" s="15" t="s">
        <v>925</v>
      </c>
      <c r="C416" s="15" t="s">
        <v>110</v>
      </c>
      <c r="D416" s="15" t="s">
        <v>93</v>
      </c>
      <c r="E416" s="15" t="s">
        <v>924</v>
      </c>
      <c r="F416" s="16">
        <v>10</v>
      </c>
      <c r="G416" s="16">
        <v>0</v>
      </c>
      <c r="H416" s="17">
        <v>32.61</v>
      </c>
      <c r="I416" s="18">
        <f>IF($B416="","",IF(CostMethod="Last Cost",IFERROR(INDEX(PurCost,MATCH(_xlfn.MAXIFS(PurRank,PurItem,$B416),PurRank,0)),$H416),IF(($G416+SUMIFS(PurQty,PurItem,$B416))=0,$H416,($G416*$H416+SUMIFS(PurTotal,PurItem,$B416))/($G416+SUMIFS(PurQty,PurItem,$B416)))))</f>
        <v>32.61</v>
      </c>
      <c r="J416" s="37">
        <v>50</v>
      </c>
      <c r="K416" s="18">
        <f t="shared" si="48"/>
        <v>17.39</v>
      </c>
      <c r="L416" s="19">
        <f t="shared" si="49"/>
        <v>0.3478</v>
      </c>
      <c r="M416" s="19">
        <f t="shared" si="50"/>
        <v>0.53327200245323525</v>
      </c>
      <c r="N416" s="20">
        <f t="shared" si="51"/>
        <v>0</v>
      </c>
      <c r="O416" s="18">
        <f t="shared" si="52"/>
        <v>0</v>
      </c>
      <c r="P416" s="18">
        <f t="shared" si="53"/>
        <v>0</v>
      </c>
      <c r="Q416" s="21" t="str">
        <f t="shared" si="54"/>
        <v>REORDER</v>
      </c>
      <c r="R416" s="22" t="e">
        <f ca="1">IF($B416="","",IF(_xlfn.MAXIFS(PurDate,PurItem,$B416)=0,"",_xlfn.MAXIFS(PurDate,PurItem,$B416)))</f>
        <v>#NAME?</v>
      </c>
      <c r="S416" s="20">
        <f t="shared" si="55"/>
        <v>0</v>
      </c>
      <c r="U416" s="36"/>
    </row>
    <row r="417" spans="1:21" x14ac:dyDescent="0.25">
      <c r="A417" s="15" t="s">
        <v>926</v>
      </c>
      <c r="B417" s="15" t="s">
        <v>927</v>
      </c>
      <c r="C417" s="15" t="s">
        <v>110</v>
      </c>
      <c r="D417" s="15" t="s">
        <v>93</v>
      </c>
      <c r="E417" s="15" t="s">
        <v>926</v>
      </c>
      <c r="F417" s="16">
        <v>10</v>
      </c>
      <c r="G417" s="16">
        <v>0</v>
      </c>
      <c r="H417" s="17">
        <v>39.127499999999998</v>
      </c>
      <c r="I417" s="18">
        <f>IF($B417="","",IF(CostMethod="Last Cost",IFERROR(INDEX(PurCost,MATCH(_xlfn.MAXIFS(PurRank,PurItem,$B417),PurRank,0)),$H417),IF(($G417+SUMIFS(PurQty,PurItem,$B417))=0,$H417,($G417*$H417+SUMIFS(PurTotal,PurItem,$B417))/($G417+SUMIFS(PurQty,PurItem,$B417)))))</f>
        <v>39.127499999999998</v>
      </c>
      <c r="J417" s="37">
        <v>60</v>
      </c>
      <c r="K417" s="18">
        <f t="shared" si="48"/>
        <v>20.872500000000002</v>
      </c>
      <c r="L417" s="19">
        <f t="shared" si="49"/>
        <v>0.34787500000000005</v>
      </c>
      <c r="M417" s="19">
        <f t="shared" si="50"/>
        <v>0.53344834195898039</v>
      </c>
      <c r="N417" s="20">
        <f t="shared" si="51"/>
        <v>0</v>
      </c>
      <c r="O417" s="18">
        <f t="shared" si="52"/>
        <v>0</v>
      </c>
      <c r="P417" s="18">
        <f t="shared" si="53"/>
        <v>0</v>
      </c>
      <c r="Q417" s="21" t="str">
        <f t="shared" si="54"/>
        <v>REORDER</v>
      </c>
      <c r="R417" s="22" t="e">
        <f ca="1">IF($B417="","",IF(_xlfn.MAXIFS(PurDate,PurItem,$B417)=0,"",_xlfn.MAXIFS(PurDate,PurItem,$B417)))</f>
        <v>#NAME?</v>
      </c>
      <c r="S417" s="20">
        <f t="shared" si="55"/>
        <v>0</v>
      </c>
      <c r="U417" s="36"/>
    </row>
    <row r="418" spans="1:21" x14ac:dyDescent="0.25">
      <c r="A418" s="15" t="s">
        <v>928</v>
      </c>
      <c r="B418" s="15" t="s">
        <v>929</v>
      </c>
      <c r="C418" s="15" t="s">
        <v>101</v>
      </c>
      <c r="D418" s="15" t="s">
        <v>93</v>
      </c>
      <c r="E418" s="15" t="s">
        <v>928</v>
      </c>
      <c r="F418" s="16">
        <v>10</v>
      </c>
      <c r="G418" s="16">
        <v>0</v>
      </c>
      <c r="H418" s="17">
        <v>16.305</v>
      </c>
      <c r="I418" s="18">
        <f>IF($B418="","",IF(CostMethod="Last Cost",IFERROR(INDEX(PurCost,MATCH(_xlfn.MAXIFS(PurRank,PurItem,$B418),PurRank,0)),$H418),IF(($G418+SUMIFS(PurQty,PurItem,$B418))=0,$H418,($G418*$H418+SUMIFS(PurTotal,PurItem,$B418))/($G418+SUMIFS(PurQty,PurItem,$B418)))))</f>
        <v>16.305</v>
      </c>
      <c r="J418" s="37">
        <v>30</v>
      </c>
      <c r="K418" s="18">
        <f t="shared" si="48"/>
        <v>13.695</v>
      </c>
      <c r="L418" s="19">
        <f t="shared" si="49"/>
        <v>0.45650000000000002</v>
      </c>
      <c r="M418" s="19">
        <f t="shared" si="50"/>
        <v>0.83992640294388232</v>
      </c>
      <c r="N418" s="20">
        <f t="shared" si="51"/>
        <v>21</v>
      </c>
      <c r="O418" s="18">
        <f t="shared" si="52"/>
        <v>342.40499999999997</v>
      </c>
      <c r="P418" s="18">
        <f t="shared" si="53"/>
        <v>630</v>
      </c>
      <c r="Q418" s="21" t="str">
        <f t="shared" si="54"/>
        <v>OK</v>
      </c>
      <c r="R418" s="22" t="e">
        <f ca="1">IF($B418="","",IF(_xlfn.MAXIFS(PurDate,PurItem,$B418)=0,"",_xlfn.MAXIFS(PurDate,PurItem,$B418)))</f>
        <v>#NAME?</v>
      </c>
      <c r="S418" s="20">
        <f t="shared" si="55"/>
        <v>0</v>
      </c>
      <c r="U418" s="36"/>
    </row>
    <row r="419" spans="1:21" x14ac:dyDescent="0.25">
      <c r="A419" s="15" t="s">
        <v>930</v>
      </c>
      <c r="B419" s="15" t="s">
        <v>931</v>
      </c>
      <c r="C419" s="15" t="s">
        <v>101</v>
      </c>
      <c r="D419" s="15" t="s">
        <v>93</v>
      </c>
      <c r="E419" s="15" t="s">
        <v>930</v>
      </c>
      <c r="F419" s="16">
        <v>10</v>
      </c>
      <c r="G419" s="16">
        <v>0</v>
      </c>
      <c r="H419" s="17">
        <v>6.5250000000000004</v>
      </c>
      <c r="I419" s="18">
        <f>IF($B419="","",IF(CostMethod="Last Cost",IFERROR(INDEX(PurCost,MATCH(_xlfn.MAXIFS(PurRank,PurItem,$B419),PurRank,0)),$H419),IF(($G419+SUMIFS(PurQty,PurItem,$B419))=0,$H419,($G419*$H419+SUMIFS(PurTotal,PurItem,$B419))/($G419+SUMIFS(PurQty,PurItem,$B419)))))</f>
        <v>6.5250000000000004</v>
      </c>
      <c r="J419" s="37">
        <v>10</v>
      </c>
      <c r="K419" s="18">
        <f t="shared" si="48"/>
        <v>3.4749999999999996</v>
      </c>
      <c r="L419" s="19">
        <f t="shared" si="49"/>
        <v>0.34749999999999998</v>
      </c>
      <c r="M419" s="19">
        <f t="shared" si="50"/>
        <v>0.53256704980842906</v>
      </c>
      <c r="N419" s="20">
        <f t="shared" si="51"/>
        <v>0</v>
      </c>
      <c r="O419" s="18">
        <f t="shared" si="52"/>
        <v>0</v>
      </c>
      <c r="P419" s="18">
        <f t="shared" si="53"/>
        <v>0</v>
      </c>
      <c r="Q419" s="21" t="str">
        <f t="shared" si="54"/>
        <v>REORDER</v>
      </c>
      <c r="R419" s="22" t="e">
        <f ca="1">IF($B419="","",IF(_xlfn.MAXIFS(PurDate,PurItem,$B419)=0,"",_xlfn.MAXIFS(PurDate,PurItem,$B419)))</f>
        <v>#NAME?</v>
      </c>
      <c r="S419" s="20">
        <f t="shared" si="55"/>
        <v>0</v>
      </c>
      <c r="U419" s="36"/>
    </row>
    <row r="420" spans="1:21" x14ac:dyDescent="0.25">
      <c r="A420" s="15" t="s">
        <v>932</v>
      </c>
      <c r="B420" s="15" t="s">
        <v>933</v>
      </c>
      <c r="C420" s="15" t="s">
        <v>101</v>
      </c>
      <c r="D420" s="15" t="s">
        <v>93</v>
      </c>
      <c r="E420" s="15" t="s">
        <v>932</v>
      </c>
      <c r="F420" s="16">
        <v>10</v>
      </c>
      <c r="G420" s="16">
        <v>0</v>
      </c>
      <c r="H420" s="17">
        <v>6.5250000000000004</v>
      </c>
      <c r="I420" s="18">
        <f>IF($B420="","",IF(CostMethod="Last Cost",IFERROR(INDEX(PurCost,MATCH(_xlfn.MAXIFS(PurRank,PurItem,$B420),PurRank,0)),$H420),IF(($G420+SUMIFS(PurQty,PurItem,$B420))=0,$H420,($G420*$H420+SUMIFS(PurTotal,PurItem,$B420))/($G420+SUMIFS(PurQty,PurItem,$B420)))))</f>
        <v>6.5250000000000004</v>
      </c>
      <c r="J420" s="37">
        <v>10</v>
      </c>
      <c r="K420" s="18">
        <f t="shared" si="48"/>
        <v>3.4749999999999996</v>
      </c>
      <c r="L420" s="19">
        <f t="shared" si="49"/>
        <v>0.34749999999999998</v>
      </c>
      <c r="M420" s="19">
        <f t="shared" si="50"/>
        <v>0.53256704980842906</v>
      </c>
      <c r="N420" s="20">
        <f t="shared" si="51"/>
        <v>0</v>
      </c>
      <c r="O420" s="18">
        <f t="shared" si="52"/>
        <v>0</v>
      </c>
      <c r="P420" s="18">
        <f t="shared" si="53"/>
        <v>0</v>
      </c>
      <c r="Q420" s="21" t="str">
        <f t="shared" si="54"/>
        <v>REORDER</v>
      </c>
      <c r="R420" s="22" t="e">
        <f ca="1">IF($B420="","",IF(_xlfn.MAXIFS(PurDate,PurItem,$B420)=0,"",_xlfn.MAXIFS(PurDate,PurItem,$B420)))</f>
        <v>#NAME?</v>
      </c>
      <c r="S420" s="20">
        <f t="shared" si="55"/>
        <v>0</v>
      </c>
      <c r="U420" s="36"/>
    </row>
    <row r="421" spans="1:21" x14ac:dyDescent="0.25">
      <c r="A421" s="15" t="s">
        <v>934</v>
      </c>
      <c r="B421" s="15" t="s">
        <v>935</v>
      </c>
      <c r="C421" s="15" t="s">
        <v>101</v>
      </c>
      <c r="D421" s="15" t="s">
        <v>93</v>
      </c>
      <c r="E421" s="15" t="s">
        <v>934</v>
      </c>
      <c r="F421" s="16">
        <v>10</v>
      </c>
      <c r="G421" s="16">
        <v>0</v>
      </c>
      <c r="H421" s="17">
        <v>19.477499999999999</v>
      </c>
      <c r="I421" s="18">
        <f>IF($B421="","",IF(CostMethod="Last Cost",IFERROR(INDEX(PurCost,MATCH(_xlfn.MAXIFS(PurRank,PurItem,$B421),PurRank,0)),$H421),IF(($G421+SUMIFS(PurQty,PurItem,$B421))=0,$H421,($G421*$H421+SUMIFS(PurTotal,PurItem,$B421))/($G421+SUMIFS(PurQty,PurItem,$B421)))))</f>
        <v>19.477499999999999</v>
      </c>
      <c r="J421" s="37">
        <v>30</v>
      </c>
      <c r="K421" s="18">
        <f t="shared" si="48"/>
        <v>10.522500000000001</v>
      </c>
      <c r="L421" s="19">
        <f t="shared" si="49"/>
        <v>0.35075000000000001</v>
      </c>
      <c r="M421" s="19">
        <f t="shared" si="50"/>
        <v>0.54023873700423575</v>
      </c>
      <c r="N421" s="20">
        <f t="shared" si="51"/>
        <v>0</v>
      </c>
      <c r="O421" s="18">
        <f t="shared" si="52"/>
        <v>0</v>
      </c>
      <c r="P421" s="18">
        <f t="shared" si="53"/>
        <v>0</v>
      </c>
      <c r="Q421" s="21" t="str">
        <f t="shared" si="54"/>
        <v>REORDER</v>
      </c>
      <c r="R421" s="22" t="e">
        <f ca="1">IF($B421="","",IF(_xlfn.MAXIFS(PurDate,PurItem,$B421)=0,"",_xlfn.MAXIFS(PurDate,PurItem,$B421)))</f>
        <v>#NAME?</v>
      </c>
      <c r="S421" s="20">
        <f t="shared" si="55"/>
        <v>0</v>
      </c>
      <c r="U421" s="36"/>
    </row>
    <row r="422" spans="1:21" x14ac:dyDescent="0.25">
      <c r="A422" s="15" t="s">
        <v>936</v>
      </c>
      <c r="B422" s="34" t="s">
        <v>937</v>
      </c>
      <c r="C422" s="15" t="s">
        <v>101</v>
      </c>
      <c r="D422" s="15" t="s">
        <v>93</v>
      </c>
      <c r="E422" s="15" t="s">
        <v>936</v>
      </c>
      <c r="F422" s="16">
        <v>10</v>
      </c>
      <c r="G422" s="16">
        <v>0</v>
      </c>
      <c r="H422" s="17">
        <v>16.305</v>
      </c>
      <c r="I422" s="18">
        <f>IF($B422="","",IF(CostMethod="Last Cost",IFERROR(INDEX(PurCost,MATCH(_xlfn.MAXIFS(PurRank,PurItem,$B422),PurRank,0)),$H422),IF(($G422+SUMIFS(PurQty,PurItem,$B422))=0,$H422,($G422*$H422+SUMIFS(PurTotal,PurItem,$B422))/($G422+SUMIFS(PurQty,PurItem,$B422)))))</f>
        <v>16.305</v>
      </c>
      <c r="J422" s="37">
        <v>30</v>
      </c>
      <c r="K422" s="18">
        <f t="shared" si="48"/>
        <v>13.695</v>
      </c>
      <c r="L422" s="19">
        <f t="shared" si="49"/>
        <v>0.45650000000000002</v>
      </c>
      <c r="M422" s="19">
        <f t="shared" si="50"/>
        <v>0.83992640294388232</v>
      </c>
      <c r="N422" s="20">
        <f t="shared" si="51"/>
        <v>22</v>
      </c>
      <c r="O422" s="18">
        <f t="shared" si="52"/>
        <v>358.71</v>
      </c>
      <c r="P422" s="18">
        <f t="shared" si="53"/>
        <v>660</v>
      </c>
      <c r="Q422" s="21" t="str">
        <f t="shared" si="54"/>
        <v>OK</v>
      </c>
      <c r="R422" s="22" t="e">
        <f ca="1">IF($B422="","",IF(_xlfn.MAXIFS(PurDate,PurItem,$B422)=0,"",_xlfn.MAXIFS(PurDate,PurItem,$B422)))</f>
        <v>#NAME?</v>
      </c>
      <c r="S422" s="20">
        <f t="shared" si="55"/>
        <v>0</v>
      </c>
      <c r="U422" s="36"/>
    </row>
    <row r="423" spans="1:21" x14ac:dyDescent="0.25">
      <c r="A423" s="15" t="s">
        <v>938</v>
      </c>
      <c r="B423" s="15" t="s">
        <v>939</v>
      </c>
      <c r="C423" s="15" t="s">
        <v>101</v>
      </c>
      <c r="D423" s="15" t="s">
        <v>93</v>
      </c>
      <c r="E423" s="15" t="s">
        <v>938</v>
      </c>
      <c r="F423" s="16">
        <v>10</v>
      </c>
      <c r="G423" s="16">
        <v>0</v>
      </c>
      <c r="H423" s="17">
        <v>19.477499999999999</v>
      </c>
      <c r="I423" s="18">
        <f>IF($B423="","",IF(CostMethod="Last Cost",IFERROR(INDEX(PurCost,MATCH(_xlfn.MAXIFS(PurRank,PurItem,$B423),PurRank,0)),$H423),IF(($G423+SUMIFS(PurQty,PurItem,$B423))=0,$H423,($G423*$H423+SUMIFS(PurTotal,PurItem,$B423))/($G423+SUMIFS(PurQty,PurItem,$B423)))))</f>
        <v>19.477499999999999</v>
      </c>
      <c r="J423" s="37">
        <v>30</v>
      </c>
      <c r="K423" s="18">
        <f t="shared" si="48"/>
        <v>10.522500000000001</v>
      </c>
      <c r="L423" s="19">
        <f t="shared" si="49"/>
        <v>0.35075000000000001</v>
      </c>
      <c r="M423" s="19">
        <f t="shared" si="50"/>
        <v>0.54023873700423575</v>
      </c>
      <c r="N423" s="20">
        <f t="shared" si="51"/>
        <v>0</v>
      </c>
      <c r="O423" s="18">
        <f t="shared" si="52"/>
        <v>0</v>
      </c>
      <c r="P423" s="18">
        <f t="shared" si="53"/>
        <v>0</v>
      </c>
      <c r="Q423" s="21" t="str">
        <f t="shared" si="54"/>
        <v>REORDER</v>
      </c>
      <c r="R423" s="22" t="e">
        <f ca="1">IF($B423="","",IF(_xlfn.MAXIFS(PurDate,PurItem,$B423)=0,"",_xlfn.MAXIFS(PurDate,PurItem,$B423)))</f>
        <v>#NAME?</v>
      </c>
      <c r="S423" s="20">
        <f t="shared" si="55"/>
        <v>0</v>
      </c>
      <c r="U423" s="36"/>
    </row>
    <row r="424" spans="1:21" x14ac:dyDescent="0.25">
      <c r="A424" s="15" t="s">
        <v>940</v>
      </c>
      <c r="B424" s="15" t="s">
        <v>941</v>
      </c>
      <c r="C424" s="15" t="s">
        <v>101</v>
      </c>
      <c r="D424" s="15" t="s">
        <v>93</v>
      </c>
      <c r="E424" s="15" t="s">
        <v>940</v>
      </c>
      <c r="F424" s="16">
        <v>10</v>
      </c>
      <c r="G424" s="16">
        <v>0</v>
      </c>
      <c r="H424" s="17">
        <v>16.305</v>
      </c>
      <c r="I424" s="18">
        <f>IF($B424="","",IF(CostMethod="Last Cost",IFERROR(INDEX(PurCost,MATCH(_xlfn.MAXIFS(PurRank,PurItem,$B424),PurRank,0)),$H424),IF(($G424+SUMIFS(PurQty,PurItem,$B424))=0,$H424,($G424*$H424+SUMIFS(PurTotal,PurItem,$B424))/($G424+SUMIFS(PurQty,PurItem,$B424)))))</f>
        <v>16.305</v>
      </c>
      <c r="J424" s="37">
        <v>30</v>
      </c>
      <c r="K424" s="18">
        <f t="shared" si="48"/>
        <v>13.695</v>
      </c>
      <c r="L424" s="19">
        <f t="shared" si="49"/>
        <v>0.45650000000000002</v>
      </c>
      <c r="M424" s="19">
        <f t="shared" si="50"/>
        <v>0.83992640294388232</v>
      </c>
      <c r="N424" s="20">
        <f t="shared" si="51"/>
        <v>28</v>
      </c>
      <c r="O424" s="18">
        <f t="shared" si="52"/>
        <v>456.53999999999996</v>
      </c>
      <c r="P424" s="18">
        <f t="shared" si="53"/>
        <v>840</v>
      </c>
      <c r="Q424" s="21" t="str">
        <f t="shared" si="54"/>
        <v>OK</v>
      </c>
      <c r="R424" s="22" t="e">
        <f ca="1">IF($B424="","",IF(_xlfn.MAXIFS(PurDate,PurItem,$B424)=0,"",_xlfn.MAXIFS(PurDate,PurItem,$B424)))</f>
        <v>#NAME?</v>
      </c>
      <c r="S424" s="20">
        <f t="shared" si="55"/>
        <v>0</v>
      </c>
      <c r="U424" s="36"/>
    </row>
    <row r="425" spans="1:21" x14ac:dyDescent="0.25">
      <c r="A425" s="15" t="s">
        <v>942</v>
      </c>
      <c r="B425" s="15" t="s">
        <v>943</v>
      </c>
      <c r="C425" s="15" t="s">
        <v>101</v>
      </c>
      <c r="D425" s="15" t="s">
        <v>93</v>
      </c>
      <c r="E425" s="15" t="s">
        <v>942</v>
      </c>
      <c r="F425" s="16">
        <v>10</v>
      </c>
      <c r="G425" s="16">
        <v>0</v>
      </c>
      <c r="H425" s="17">
        <v>16.305</v>
      </c>
      <c r="I425" s="18">
        <f>IF($B425="","",IF(CostMethod="Last Cost",IFERROR(INDEX(PurCost,MATCH(_xlfn.MAXIFS(PurRank,PurItem,$B425),PurRank,0)),$H425),IF(($G425+SUMIFS(PurQty,PurItem,$B425))=0,$H425,($G425*$H425+SUMIFS(PurTotal,PurItem,$B425))/($G425+SUMIFS(PurQty,PurItem,$B425)))))</f>
        <v>16.305</v>
      </c>
      <c r="J425" s="37">
        <v>25</v>
      </c>
      <c r="K425" s="18">
        <f t="shared" si="48"/>
        <v>8.6950000000000003</v>
      </c>
      <c r="L425" s="19">
        <f t="shared" si="49"/>
        <v>0.3478</v>
      </c>
      <c r="M425" s="19">
        <f t="shared" si="50"/>
        <v>0.53327200245323525</v>
      </c>
      <c r="N425" s="20">
        <f t="shared" si="51"/>
        <v>0</v>
      </c>
      <c r="O425" s="18">
        <f t="shared" si="52"/>
        <v>0</v>
      </c>
      <c r="P425" s="18">
        <f t="shared" si="53"/>
        <v>0</v>
      </c>
      <c r="Q425" s="21" t="str">
        <f t="shared" si="54"/>
        <v>REORDER</v>
      </c>
      <c r="R425" s="22" t="e">
        <f ca="1">IF($B425="","",IF(_xlfn.MAXIFS(PurDate,PurItem,$B425)=0,"",_xlfn.MAXIFS(PurDate,PurItem,$B425)))</f>
        <v>#NAME?</v>
      </c>
      <c r="S425" s="20">
        <f t="shared" si="55"/>
        <v>0</v>
      </c>
      <c r="U425" s="36"/>
    </row>
    <row r="426" spans="1:21" x14ac:dyDescent="0.25">
      <c r="A426" s="15" t="s">
        <v>944</v>
      </c>
      <c r="B426" s="15" t="s">
        <v>945</v>
      </c>
      <c r="C426" s="15" t="s">
        <v>110</v>
      </c>
      <c r="D426" s="15" t="s">
        <v>93</v>
      </c>
      <c r="E426" s="15" t="s">
        <v>944</v>
      </c>
      <c r="F426" s="16">
        <v>10</v>
      </c>
      <c r="G426" s="16">
        <v>0</v>
      </c>
      <c r="H426" s="17">
        <v>16.305</v>
      </c>
      <c r="I426" s="18">
        <f>IF($B426="","",IF(CostMethod="Last Cost",IFERROR(INDEX(PurCost,MATCH(_xlfn.MAXIFS(PurRank,PurItem,$B426),PurRank,0)),$H426),IF(($G426+SUMIFS(PurQty,PurItem,$B426))=0,$H426,($G426*$H426+SUMIFS(PurTotal,PurItem,$B426))/($G426+SUMIFS(PurQty,PurItem,$B426)))))</f>
        <v>16.305</v>
      </c>
      <c r="J426" s="37">
        <v>25</v>
      </c>
      <c r="K426" s="18">
        <f t="shared" si="48"/>
        <v>8.6950000000000003</v>
      </c>
      <c r="L426" s="19">
        <f t="shared" si="49"/>
        <v>0.3478</v>
      </c>
      <c r="M426" s="19">
        <f t="shared" si="50"/>
        <v>0.53327200245323525</v>
      </c>
      <c r="N426" s="20">
        <f t="shared" si="51"/>
        <v>1</v>
      </c>
      <c r="O426" s="18">
        <f t="shared" si="52"/>
        <v>16.305</v>
      </c>
      <c r="P426" s="18">
        <f t="shared" si="53"/>
        <v>25</v>
      </c>
      <c r="Q426" s="21" t="str">
        <f t="shared" si="54"/>
        <v>REORDER</v>
      </c>
      <c r="R426" s="22" t="e">
        <f ca="1">IF($B426="","",IF(_xlfn.MAXIFS(PurDate,PurItem,$B426)=0,"",_xlfn.MAXIFS(PurDate,PurItem,$B426)))</f>
        <v>#NAME?</v>
      </c>
      <c r="S426" s="20">
        <f t="shared" si="55"/>
        <v>0</v>
      </c>
      <c r="U426" s="36"/>
    </row>
    <row r="427" spans="1:21" x14ac:dyDescent="0.25">
      <c r="A427" s="15" t="s">
        <v>946</v>
      </c>
      <c r="B427" s="15" t="s">
        <v>947</v>
      </c>
      <c r="C427" s="15" t="s">
        <v>101</v>
      </c>
      <c r="D427" s="15" t="s">
        <v>93</v>
      </c>
      <c r="E427" s="15" t="s">
        <v>946</v>
      </c>
      <c r="F427" s="16">
        <v>10</v>
      </c>
      <c r="G427" s="16">
        <v>0</v>
      </c>
      <c r="H427" s="17">
        <v>19.567499999999999</v>
      </c>
      <c r="I427" s="18">
        <f>IF($B427="","",IF(CostMethod="Last Cost",IFERROR(INDEX(PurCost,MATCH(_xlfn.MAXIFS(PurRank,PurItem,$B427),PurRank,0)),$H427),IF(($G427+SUMIFS(PurQty,PurItem,$B427))=0,$H427,($G427*$H427+SUMIFS(PurTotal,PurItem,$B427))/($G427+SUMIFS(PurQty,PurItem,$B427)))))</f>
        <v>19.567499999999999</v>
      </c>
      <c r="J427" s="37">
        <v>30</v>
      </c>
      <c r="K427" s="18">
        <f t="shared" si="48"/>
        <v>10.432500000000001</v>
      </c>
      <c r="L427" s="19">
        <f t="shared" si="49"/>
        <v>0.34775000000000006</v>
      </c>
      <c r="M427" s="19">
        <f t="shared" si="50"/>
        <v>0.53315446531238031</v>
      </c>
      <c r="N427" s="20">
        <f t="shared" si="51"/>
        <v>9</v>
      </c>
      <c r="O427" s="18">
        <f t="shared" si="52"/>
        <v>176.10749999999999</v>
      </c>
      <c r="P427" s="18">
        <f t="shared" si="53"/>
        <v>270</v>
      </c>
      <c r="Q427" s="21" t="str">
        <f t="shared" si="54"/>
        <v>REORDER</v>
      </c>
      <c r="R427" s="22" t="e">
        <f ca="1">IF($B427="","",IF(_xlfn.MAXIFS(PurDate,PurItem,$B427)=0,"",_xlfn.MAXIFS(PurDate,PurItem,$B427)))</f>
        <v>#NAME?</v>
      </c>
      <c r="S427" s="20">
        <f t="shared" si="55"/>
        <v>0</v>
      </c>
      <c r="U427" s="36"/>
    </row>
    <row r="428" spans="1:21" x14ac:dyDescent="0.25">
      <c r="A428" s="15" t="s">
        <v>948</v>
      </c>
      <c r="B428" s="15" t="s">
        <v>949</v>
      </c>
      <c r="C428" s="15" t="s">
        <v>110</v>
      </c>
      <c r="D428" s="15" t="s">
        <v>93</v>
      </c>
      <c r="E428" s="15" t="s">
        <v>948</v>
      </c>
      <c r="F428" s="16">
        <v>10</v>
      </c>
      <c r="G428" s="16">
        <v>0</v>
      </c>
      <c r="H428" s="17">
        <v>16.305</v>
      </c>
      <c r="I428" s="18">
        <f>IF($B428="","",IF(CostMethod="Last Cost",IFERROR(INDEX(PurCost,MATCH(_xlfn.MAXIFS(PurRank,PurItem,$B428),PurRank,0)),$H428),IF(($G428+SUMIFS(PurQty,PurItem,$B428))=0,$H428,($G428*$H428+SUMIFS(PurTotal,PurItem,$B428))/($G428+SUMIFS(PurQty,PurItem,$B428)))))</f>
        <v>16.305</v>
      </c>
      <c r="J428" s="37">
        <v>25</v>
      </c>
      <c r="K428" s="18">
        <f t="shared" si="48"/>
        <v>8.6950000000000003</v>
      </c>
      <c r="L428" s="19">
        <f t="shared" si="49"/>
        <v>0.3478</v>
      </c>
      <c r="M428" s="19">
        <f t="shared" si="50"/>
        <v>0.53327200245323525</v>
      </c>
      <c r="N428" s="20">
        <f t="shared" si="51"/>
        <v>0</v>
      </c>
      <c r="O428" s="18">
        <f t="shared" si="52"/>
        <v>0</v>
      </c>
      <c r="P428" s="18">
        <f t="shared" si="53"/>
        <v>0</v>
      </c>
      <c r="Q428" s="21" t="str">
        <f t="shared" si="54"/>
        <v>REORDER</v>
      </c>
      <c r="R428" s="22" t="e">
        <f ca="1">IF($B428="","",IF(_xlfn.MAXIFS(PurDate,PurItem,$B428)=0,"",_xlfn.MAXIFS(PurDate,PurItem,$B428)))</f>
        <v>#NAME?</v>
      </c>
      <c r="S428" s="20">
        <f t="shared" si="55"/>
        <v>0</v>
      </c>
      <c r="U428" s="36"/>
    </row>
    <row r="429" spans="1:21" x14ac:dyDescent="0.25">
      <c r="A429" s="15" t="s">
        <v>950</v>
      </c>
      <c r="B429" s="15" t="s">
        <v>951</v>
      </c>
      <c r="C429" s="15" t="s">
        <v>96</v>
      </c>
      <c r="D429" s="15" t="s">
        <v>93</v>
      </c>
      <c r="E429" s="15" t="s">
        <v>950</v>
      </c>
      <c r="F429" s="16">
        <v>10</v>
      </c>
      <c r="G429" s="16">
        <v>0</v>
      </c>
      <c r="H429" s="17">
        <v>9.7799999999999994</v>
      </c>
      <c r="I429" s="18">
        <f>IF($B429="","",IF(CostMethod="Last Cost",IFERROR(INDEX(PurCost,MATCH(_xlfn.MAXIFS(PurRank,PurItem,$B429),PurRank,0)),$H429),IF(($G429+SUMIFS(PurQty,PurItem,$B429))=0,$H429,($G429*$H429+SUMIFS(PurTotal,PurItem,$B429))/($G429+SUMIFS(PurQty,PurItem,$B429)))))</f>
        <v>9.7799999999999994</v>
      </c>
      <c r="J429" s="37">
        <v>15</v>
      </c>
      <c r="K429" s="18">
        <f t="shared" si="48"/>
        <v>5.2200000000000006</v>
      </c>
      <c r="L429" s="19">
        <f t="shared" si="49"/>
        <v>0.34800000000000003</v>
      </c>
      <c r="M429" s="19">
        <f t="shared" si="50"/>
        <v>0.5337423312883437</v>
      </c>
      <c r="N429" s="20">
        <f t="shared" si="51"/>
        <v>0</v>
      </c>
      <c r="O429" s="18">
        <f t="shared" si="52"/>
        <v>0</v>
      </c>
      <c r="P429" s="18">
        <f t="shared" si="53"/>
        <v>0</v>
      </c>
      <c r="Q429" s="21" t="str">
        <f t="shared" si="54"/>
        <v>REORDER</v>
      </c>
      <c r="R429" s="22" t="e">
        <f ca="1">IF($B429="","",IF(_xlfn.MAXIFS(PurDate,PurItem,$B429)=0,"",_xlfn.MAXIFS(PurDate,PurItem,$B429)))</f>
        <v>#NAME?</v>
      </c>
      <c r="S429" s="20">
        <f t="shared" si="55"/>
        <v>0</v>
      </c>
      <c r="U429" s="36"/>
    </row>
    <row r="430" spans="1:21" x14ac:dyDescent="0.25">
      <c r="A430" s="15" t="s">
        <v>952</v>
      </c>
      <c r="B430" s="15" t="s">
        <v>953</v>
      </c>
      <c r="C430" s="15" t="s">
        <v>96</v>
      </c>
      <c r="D430" s="15" t="s">
        <v>93</v>
      </c>
      <c r="E430" s="15" t="s">
        <v>952</v>
      </c>
      <c r="F430" s="16">
        <v>10</v>
      </c>
      <c r="G430" s="16">
        <v>0</v>
      </c>
      <c r="H430" s="17">
        <v>9.7799999999999994</v>
      </c>
      <c r="I430" s="18">
        <f>IF($B430="","",IF(CostMethod="Last Cost",IFERROR(INDEX(PurCost,MATCH(_xlfn.MAXIFS(PurRank,PurItem,$B430),PurRank,0)),$H430),IF(($G430+SUMIFS(PurQty,PurItem,$B430))=0,$H430,($G430*$H430+SUMIFS(PurTotal,PurItem,$B430))/($G430+SUMIFS(PurQty,PurItem,$B430)))))</f>
        <v>9.7799999999999994</v>
      </c>
      <c r="J430" s="37">
        <v>15</v>
      </c>
      <c r="K430" s="18">
        <f t="shared" si="48"/>
        <v>5.2200000000000006</v>
      </c>
      <c r="L430" s="19">
        <f t="shared" si="49"/>
        <v>0.34800000000000003</v>
      </c>
      <c r="M430" s="19">
        <f t="shared" si="50"/>
        <v>0.5337423312883437</v>
      </c>
      <c r="N430" s="20">
        <f t="shared" si="51"/>
        <v>0</v>
      </c>
      <c r="O430" s="18">
        <f t="shared" si="52"/>
        <v>0</v>
      </c>
      <c r="P430" s="18">
        <f t="shared" si="53"/>
        <v>0</v>
      </c>
      <c r="Q430" s="21" t="str">
        <f t="shared" si="54"/>
        <v>REORDER</v>
      </c>
      <c r="R430" s="22" t="e">
        <f ca="1">IF($B430="","",IF(_xlfn.MAXIFS(PurDate,PurItem,$B430)=0,"",_xlfn.MAXIFS(PurDate,PurItem,$B430)))</f>
        <v>#NAME?</v>
      </c>
      <c r="S430" s="20">
        <f t="shared" si="55"/>
        <v>0</v>
      </c>
      <c r="U430" s="36"/>
    </row>
    <row r="431" spans="1:21" x14ac:dyDescent="0.25">
      <c r="A431" s="15" t="s">
        <v>954</v>
      </c>
      <c r="B431" s="15" t="s">
        <v>955</v>
      </c>
      <c r="C431" s="15" t="s">
        <v>96</v>
      </c>
      <c r="D431" s="15" t="s">
        <v>93</v>
      </c>
      <c r="E431" s="15" t="s">
        <v>954</v>
      </c>
      <c r="F431" s="16">
        <v>10</v>
      </c>
      <c r="G431" s="16">
        <v>0</v>
      </c>
      <c r="H431" s="17">
        <v>9.7799999999999994</v>
      </c>
      <c r="I431" s="18">
        <f>IF($B431="","",IF(CostMethod="Last Cost",IFERROR(INDEX(PurCost,MATCH(_xlfn.MAXIFS(PurRank,PurItem,$B431),PurRank,0)),$H431),IF(($G431+SUMIFS(PurQty,PurItem,$B431))=0,$H431,($G431*$H431+SUMIFS(PurTotal,PurItem,$B431))/($G431+SUMIFS(PurQty,PurItem,$B431)))))</f>
        <v>9.7799999999999994</v>
      </c>
      <c r="J431" s="37">
        <v>15</v>
      </c>
      <c r="K431" s="18">
        <f t="shared" si="48"/>
        <v>5.2200000000000006</v>
      </c>
      <c r="L431" s="19">
        <f t="shared" si="49"/>
        <v>0.34800000000000003</v>
      </c>
      <c r="M431" s="19">
        <f t="shared" si="50"/>
        <v>0.5337423312883437</v>
      </c>
      <c r="N431" s="20">
        <f t="shared" si="51"/>
        <v>0</v>
      </c>
      <c r="O431" s="18">
        <f t="shared" si="52"/>
        <v>0</v>
      </c>
      <c r="P431" s="18">
        <f t="shared" si="53"/>
        <v>0</v>
      </c>
      <c r="Q431" s="21" t="str">
        <f t="shared" si="54"/>
        <v>REORDER</v>
      </c>
      <c r="R431" s="22" t="e">
        <f ca="1">IF($B431="","",IF(_xlfn.MAXIFS(PurDate,PurItem,$B431)=0,"",_xlfn.MAXIFS(PurDate,PurItem,$B431)))</f>
        <v>#NAME?</v>
      </c>
      <c r="S431" s="20">
        <f t="shared" si="55"/>
        <v>0</v>
      </c>
      <c r="U431" s="36"/>
    </row>
    <row r="432" spans="1:21" x14ac:dyDescent="0.25">
      <c r="A432" s="15" t="s">
        <v>956</v>
      </c>
      <c r="B432" s="15" t="s">
        <v>957</v>
      </c>
      <c r="C432" s="15" t="s">
        <v>96</v>
      </c>
      <c r="D432" s="15" t="s">
        <v>93</v>
      </c>
      <c r="E432" s="15" t="s">
        <v>956</v>
      </c>
      <c r="F432" s="16">
        <v>10</v>
      </c>
      <c r="G432" s="16">
        <v>0</v>
      </c>
      <c r="H432" s="17">
        <v>9.7799999999999994</v>
      </c>
      <c r="I432" s="18">
        <f>IF($B432="","",IF(CostMethod="Last Cost",IFERROR(INDEX(PurCost,MATCH(_xlfn.MAXIFS(PurRank,PurItem,$B432),PurRank,0)),$H432),IF(($G432+SUMIFS(PurQty,PurItem,$B432))=0,$H432,($G432*$H432+SUMIFS(PurTotal,PurItem,$B432))/($G432+SUMIFS(PurQty,PurItem,$B432)))))</f>
        <v>9.7799999999999994</v>
      </c>
      <c r="J432" s="37">
        <v>15</v>
      </c>
      <c r="K432" s="18">
        <f t="shared" si="48"/>
        <v>5.2200000000000006</v>
      </c>
      <c r="L432" s="19">
        <f t="shared" si="49"/>
        <v>0.34800000000000003</v>
      </c>
      <c r="M432" s="19">
        <f t="shared" si="50"/>
        <v>0.5337423312883437</v>
      </c>
      <c r="N432" s="20">
        <f t="shared" si="51"/>
        <v>0</v>
      </c>
      <c r="O432" s="18">
        <f t="shared" si="52"/>
        <v>0</v>
      </c>
      <c r="P432" s="18">
        <f t="shared" si="53"/>
        <v>0</v>
      </c>
      <c r="Q432" s="21" t="str">
        <f t="shared" si="54"/>
        <v>REORDER</v>
      </c>
      <c r="R432" s="22" t="e">
        <f ca="1">IF($B432="","",IF(_xlfn.MAXIFS(PurDate,PurItem,$B432)=0,"",_xlfn.MAXIFS(PurDate,PurItem,$B432)))</f>
        <v>#NAME?</v>
      </c>
      <c r="S432" s="20">
        <f t="shared" si="55"/>
        <v>0</v>
      </c>
      <c r="U432" s="36"/>
    </row>
    <row r="433" spans="1:21" x14ac:dyDescent="0.25">
      <c r="A433" s="15" t="s">
        <v>958</v>
      </c>
      <c r="B433" s="15" t="s">
        <v>959</v>
      </c>
      <c r="C433" s="15" t="s">
        <v>96</v>
      </c>
      <c r="D433" s="15" t="s">
        <v>93</v>
      </c>
      <c r="E433" s="15" t="s">
        <v>958</v>
      </c>
      <c r="F433" s="16">
        <v>10</v>
      </c>
      <c r="G433" s="16">
        <v>0</v>
      </c>
      <c r="H433" s="17">
        <v>9.7799999999999994</v>
      </c>
      <c r="I433" s="18">
        <f>IF($B433="","",IF(CostMethod="Last Cost",IFERROR(INDEX(PurCost,MATCH(_xlfn.MAXIFS(PurRank,PurItem,$B433),PurRank,0)),$H433),IF(($G433+SUMIFS(PurQty,PurItem,$B433))=0,$H433,($G433*$H433+SUMIFS(PurTotal,PurItem,$B433))/($G433+SUMIFS(PurQty,PurItem,$B433)))))</f>
        <v>9.7799999999999994</v>
      </c>
      <c r="J433" s="37">
        <v>15</v>
      </c>
      <c r="K433" s="18">
        <f t="shared" si="48"/>
        <v>5.2200000000000006</v>
      </c>
      <c r="L433" s="19">
        <f t="shared" si="49"/>
        <v>0.34800000000000003</v>
      </c>
      <c r="M433" s="19">
        <f t="shared" si="50"/>
        <v>0.5337423312883437</v>
      </c>
      <c r="N433" s="20">
        <f t="shared" si="51"/>
        <v>0</v>
      </c>
      <c r="O433" s="18">
        <f t="shared" si="52"/>
        <v>0</v>
      </c>
      <c r="P433" s="18">
        <f t="shared" si="53"/>
        <v>0</v>
      </c>
      <c r="Q433" s="21" t="str">
        <f t="shared" si="54"/>
        <v>REORDER</v>
      </c>
      <c r="R433" s="22" t="e">
        <f ca="1">IF($B433="","",IF(_xlfn.MAXIFS(PurDate,PurItem,$B433)=0,"",_xlfn.MAXIFS(PurDate,PurItem,$B433)))</f>
        <v>#NAME?</v>
      </c>
      <c r="S433" s="20">
        <f t="shared" si="55"/>
        <v>0</v>
      </c>
      <c r="U433" s="36"/>
    </row>
    <row r="434" spans="1:21" x14ac:dyDescent="0.25">
      <c r="A434" s="15" t="s">
        <v>960</v>
      </c>
      <c r="B434" s="15" t="s">
        <v>961</v>
      </c>
      <c r="C434" s="15" t="s">
        <v>110</v>
      </c>
      <c r="D434" s="15" t="s">
        <v>93</v>
      </c>
      <c r="E434" s="15" t="s">
        <v>960</v>
      </c>
      <c r="F434" s="16">
        <v>10</v>
      </c>
      <c r="G434" s="16">
        <v>0</v>
      </c>
      <c r="H434" s="17">
        <v>13.0425</v>
      </c>
      <c r="I434" s="18">
        <f>IF($B434="","",IF(CostMethod="Last Cost",IFERROR(INDEX(PurCost,MATCH(_xlfn.MAXIFS(PurRank,PurItem,$B434),PurRank,0)),$H434),IF(($G434+SUMIFS(PurQty,PurItem,$B434))=0,$H434,($G434*$H434+SUMIFS(PurTotal,PurItem,$B434))/($G434+SUMIFS(PurQty,PurItem,$B434)))))</f>
        <v>13.0425</v>
      </c>
      <c r="J434" s="37">
        <v>20</v>
      </c>
      <c r="K434" s="18">
        <f t="shared" si="48"/>
        <v>6.9574999999999996</v>
      </c>
      <c r="L434" s="19">
        <f t="shared" si="49"/>
        <v>0.34787499999999999</v>
      </c>
      <c r="M434" s="19">
        <f t="shared" si="50"/>
        <v>0.53344834195898017</v>
      </c>
      <c r="N434" s="20">
        <f t="shared" si="51"/>
        <v>0</v>
      </c>
      <c r="O434" s="18">
        <f t="shared" si="52"/>
        <v>0</v>
      </c>
      <c r="P434" s="18">
        <f t="shared" si="53"/>
        <v>0</v>
      </c>
      <c r="Q434" s="21" t="str">
        <f t="shared" si="54"/>
        <v>REORDER</v>
      </c>
      <c r="R434" s="22" t="e">
        <f ca="1">IF($B434="","",IF(_xlfn.MAXIFS(PurDate,PurItem,$B434)=0,"",_xlfn.MAXIFS(PurDate,PurItem,$B434)))</f>
        <v>#NAME?</v>
      </c>
      <c r="S434" s="20">
        <f t="shared" si="55"/>
        <v>0</v>
      </c>
      <c r="U434" s="36"/>
    </row>
    <row r="435" spans="1:21" x14ac:dyDescent="0.25">
      <c r="A435" s="15" t="s">
        <v>962</v>
      </c>
      <c r="B435" s="15" t="s">
        <v>963</v>
      </c>
      <c r="C435" s="15" t="s">
        <v>96</v>
      </c>
      <c r="D435" s="15" t="s">
        <v>93</v>
      </c>
      <c r="E435" s="15" t="s">
        <v>962</v>
      </c>
      <c r="F435" s="16">
        <v>10</v>
      </c>
      <c r="G435" s="16">
        <v>0</v>
      </c>
      <c r="H435" s="17">
        <v>13.0425</v>
      </c>
      <c r="I435" s="18">
        <f>IF($B435="","",IF(CostMethod="Last Cost",IFERROR(INDEX(PurCost,MATCH(_xlfn.MAXIFS(PurRank,PurItem,$B435),PurRank,0)),$H435),IF(($G435+SUMIFS(PurQty,PurItem,$B435))=0,$H435,($G435*$H435+SUMIFS(PurTotal,PurItem,$B435))/($G435+SUMIFS(PurQty,PurItem,$B435)))))</f>
        <v>13.0425</v>
      </c>
      <c r="J435" s="37">
        <v>20</v>
      </c>
      <c r="K435" s="18">
        <f t="shared" si="48"/>
        <v>6.9574999999999996</v>
      </c>
      <c r="L435" s="19">
        <f t="shared" si="49"/>
        <v>0.34787499999999999</v>
      </c>
      <c r="M435" s="19">
        <f t="shared" si="50"/>
        <v>0.53344834195898017</v>
      </c>
      <c r="N435" s="20">
        <f t="shared" si="51"/>
        <v>0</v>
      </c>
      <c r="O435" s="18">
        <f t="shared" si="52"/>
        <v>0</v>
      </c>
      <c r="P435" s="18">
        <f t="shared" si="53"/>
        <v>0</v>
      </c>
      <c r="Q435" s="21" t="str">
        <f t="shared" si="54"/>
        <v>REORDER</v>
      </c>
      <c r="R435" s="22" t="e">
        <f ca="1">IF($B435="","",IF(_xlfn.MAXIFS(PurDate,PurItem,$B435)=0,"",_xlfn.MAXIFS(PurDate,PurItem,$B435)))</f>
        <v>#NAME?</v>
      </c>
      <c r="S435" s="20">
        <f t="shared" si="55"/>
        <v>0</v>
      </c>
      <c r="U435" s="36"/>
    </row>
    <row r="436" spans="1:21" x14ac:dyDescent="0.25">
      <c r="A436" s="15" t="s">
        <v>964</v>
      </c>
      <c r="B436" s="15" t="s">
        <v>965</v>
      </c>
      <c r="C436" s="15" t="s">
        <v>96</v>
      </c>
      <c r="D436" s="15" t="s">
        <v>93</v>
      </c>
      <c r="E436" s="15" t="s">
        <v>964</v>
      </c>
      <c r="F436" s="16">
        <v>10</v>
      </c>
      <c r="G436" s="16">
        <v>0</v>
      </c>
      <c r="H436" s="17">
        <v>13.0425</v>
      </c>
      <c r="I436" s="18">
        <f>IF($B436="","",IF(CostMethod="Last Cost",IFERROR(INDEX(PurCost,MATCH(_xlfn.MAXIFS(PurRank,PurItem,$B436),PurRank,0)),$H436),IF(($G436+SUMIFS(PurQty,PurItem,$B436))=0,$H436,($G436*$H436+SUMIFS(PurTotal,PurItem,$B436))/($G436+SUMIFS(PurQty,PurItem,$B436)))))</f>
        <v>13.0425</v>
      </c>
      <c r="J436" s="37">
        <v>20</v>
      </c>
      <c r="K436" s="18">
        <f t="shared" si="48"/>
        <v>6.9574999999999996</v>
      </c>
      <c r="L436" s="19">
        <f t="shared" si="49"/>
        <v>0.34787499999999999</v>
      </c>
      <c r="M436" s="19">
        <f t="shared" si="50"/>
        <v>0.53344834195898017</v>
      </c>
      <c r="N436" s="20">
        <f t="shared" si="51"/>
        <v>0</v>
      </c>
      <c r="O436" s="18">
        <f t="shared" si="52"/>
        <v>0</v>
      </c>
      <c r="P436" s="18">
        <f t="shared" si="53"/>
        <v>0</v>
      </c>
      <c r="Q436" s="21" t="str">
        <f t="shared" si="54"/>
        <v>REORDER</v>
      </c>
      <c r="R436" s="22" t="e">
        <f ca="1">IF($B436="","",IF(_xlfn.MAXIFS(PurDate,PurItem,$B436)=0,"",_xlfn.MAXIFS(PurDate,PurItem,$B436)))</f>
        <v>#NAME?</v>
      </c>
      <c r="S436" s="20">
        <f t="shared" si="55"/>
        <v>0</v>
      </c>
      <c r="U436" s="36"/>
    </row>
    <row r="437" spans="1:21" x14ac:dyDescent="0.25">
      <c r="A437" s="15" t="s">
        <v>966</v>
      </c>
      <c r="B437" s="15" t="s">
        <v>967</v>
      </c>
      <c r="C437" s="15" t="s">
        <v>96</v>
      </c>
      <c r="D437" s="15" t="s">
        <v>93</v>
      </c>
      <c r="E437" s="15" t="s">
        <v>966</v>
      </c>
      <c r="F437" s="16">
        <v>10</v>
      </c>
      <c r="G437" s="16">
        <v>0</v>
      </c>
      <c r="H437" s="17">
        <v>13.0425</v>
      </c>
      <c r="I437" s="18">
        <f>IF($B437="","",IF(CostMethod="Last Cost",IFERROR(INDEX(PurCost,MATCH(_xlfn.MAXIFS(PurRank,PurItem,$B437),PurRank,0)),$H437),IF(($G437+SUMIFS(PurQty,PurItem,$B437))=0,$H437,($G437*$H437+SUMIFS(PurTotal,PurItem,$B437))/($G437+SUMIFS(PurQty,PurItem,$B437)))))</f>
        <v>13.0425</v>
      </c>
      <c r="J437" s="37">
        <v>20</v>
      </c>
      <c r="K437" s="18">
        <f t="shared" si="48"/>
        <v>6.9574999999999996</v>
      </c>
      <c r="L437" s="19">
        <f t="shared" si="49"/>
        <v>0.34787499999999999</v>
      </c>
      <c r="M437" s="19">
        <f t="shared" si="50"/>
        <v>0.53344834195898017</v>
      </c>
      <c r="N437" s="20">
        <f t="shared" si="51"/>
        <v>0</v>
      </c>
      <c r="O437" s="18">
        <f t="shared" si="52"/>
        <v>0</v>
      </c>
      <c r="P437" s="18">
        <f t="shared" si="53"/>
        <v>0</v>
      </c>
      <c r="Q437" s="21" t="str">
        <f t="shared" si="54"/>
        <v>REORDER</v>
      </c>
      <c r="R437" s="22" t="e">
        <f ca="1">IF($B437="","",IF(_xlfn.MAXIFS(PurDate,PurItem,$B437)=0,"",_xlfn.MAXIFS(PurDate,PurItem,$B437)))</f>
        <v>#NAME?</v>
      </c>
      <c r="S437" s="20">
        <f t="shared" si="55"/>
        <v>0</v>
      </c>
      <c r="U437" s="36"/>
    </row>
    <row r="438" spans="1:21" x14ac:dyDescent="0.25">
      <c r="A438" s="15" t="s">
        <v>968</v>
      </c>
      <c r="B438" s="15" t="s">
        <v>969</v>
      </c>
      <c r="C438" s="15" t="s">
        <v>96</v>
      </c>
      <c r="D438" s="15" t="s">
        <v>93</v>
      </c>
      <c r="E438" s="15" t="s">
        <v>968</v>
      </c>
      <c r="F438" s="16">
        <v>10</v>
      </c>
      <c r="G438" s="16">
        <v>0</v>
      </c>
      <c r="H438" s="17">
        <v>13.0425</v>
      </c>
      <c r="I438" s="18">
        <f>IF($B438="","",IF(CostMethod="Last Cost",IFERROR(INDEX(PurCost,MATCH(_xlfn.MAXIFS(PurRank,PurItem,$B438),PurRank,0)),$H438),IF(($G438+SUMIFS(PurQty,PurItem,$B438))=0,$H438,($G438*$H438+SUMIFS(PurTotal,PurItem,$B438))/($G438+SUMIFS(PurQty,PurItem,$B438)))))</f>
        <v>13.0425</v>
      </c>
      <c r="J438" s="37">
        <v>20</v>
      </c>
      <c r="K438" s="18">
        <f t="shared" si="48"/>
        <v>6.9574999999999996</v>
      </c>
      <c r="L438" s="19">
        <f t="shared" si="49"/>
        <v>0.34787499999999999</v>
      </c>
      <c r="M438" s="19">
        <f t="shared" si="50"/>
        <v>0.53344834195898017</v>
      </c>
      <c r="N438" s="20">
        <f t="shared" si="51"/>
        <v>0</v>
      </c>
      <c r="O438" s="18">
        <f t="shared" si="52"/>
        <v>0</v>
      </c>
      <c r="P438" s="18">
        <f t="shared" si="53"/>
        <v>0</v>
      </c>
      <c r="Q438" s="21" t="str">
        <f t="shared" si="54"/>
        <v>REORDER</v>
      </c>
      <c r="R438" s="22" t="e">
        <f ca="1">IF($B438="","",IF(_xlfn.MAXIFS(PurDate,PurItem,$B438)=0,"",_xlfn.MAXIFS(PurDate,PurItem,$B438)))</f>
        <v>#NAME?</v>
      </c>
      <c r="S438" s="20">
        <f t="shared" si="55"/>
        <v>0</v>
      </c>
      <c r="U438" s="36"/>
    </row>
    <row r="439" spans="1:21" x14ac:dyDescent="0.25">
      <c r="A439" s="15" t="s">
        <v>970</v>
      </c>
      <c r="B439" s="15" t="s">
        <v>971</v>
      </c>
      <c r="C439" s="15" t="s">
        <v>110</v>
      </c>
      <c r="D439" s="15" t="s">
        <v>93</v>
      </c>
      <c r="E439" s="15" t="s">
        <v>970</v>
      </c>
      <c r="F439" s="16">
        <v>10</v>
      </c>
      <c r="G439" s="16">
        <v>0</v>
      </c>
      <c r="H439" s="17">
        <v>26.197500000000002</v>
      </c>
      <c r="I439" s="18">
        <f>IF($B439="","",IF(CostMethod="Last Cost",IFERROR(INDEX(PurCost,MATCH(_xlfn.MAXIFS(PurRank,PurItem,$B439),PurRank,0)),$H439),IF(($G439+SUMIFS(PurQty,PurItem,$B439))=0,$H439,($G439*$H439+SUMIFS(PurTotal,PurItem,$B439))/($G439+SUMIFS(PurQty,PurItem,$B439)))))</f>
        <v>26.197500000000002</v>
      </c>
      <c r="J439" s="37">
        <v>40</v>
      </c>
      <c r="K439" s="18">
        <f t="shared" si="48"/>
        <v>13.802499999999998</v>
      </c>
      <c r="L439" s="19">
        <f t="shared" si="49"/>
        <v>0.34506249999999994</v>
      </c>
      <c r="M439" s="19">
        <f t="shared" si="50"/>
        <v>0.52686325031014403</v>
      </c>
      <c r="N439" s="20">
        <f t="shared" si="51"/>
        <v>0</v>
      </c>
      <c r="O439" s="18">
        <f t="shared" si="52"/>
        <v>0</v>
      </c>
      <c r="P439" s="18">
        <f t="shared" si="53"/>
        <v>0</v>
      </c>
      <c r="Q439" s="21" t="str">
        <f t="shared" si="54"/>
        <v>REORDER</v>
      </c>
      <c r="R439" s="22" t="e">
        <f ca="1">IF($B439="","",IF(_xlfn.MAXIFS(PurDate,PurItem,$B439)=0,"",_xlfn.MAXIFS(PurDate,PurItem,$B439)))</f>
        <v>#NAME?</v>
      </c>
      <c r="S439" s="20">
        <f t="shared" si="55"/>
        <v>0</v>
      </c>
      <c r="U439" s="36"/>
    </row>
    <row r="440" spans="1:21" x14ac:dyDescent="0.25">
      <c r="A440" s="15" t="s">
        <v>972</v>
      </c>
      <c r="B440" s="15" t="s">
        <v>973</v>
      </c>
      <c r="C440" s="15" t="s">
        <v>96</v>
      </c>
      <c r="D440" s="15" t="s">
        <v>93</v>
      </c>
      <c r="E440" s="15" t="s">
        <v>972</v>
      </c>
      <c r="F440" s="16">
        <v>10</v>
      </c>
      <c r="G440" s="16">
        <v>0</v>
      </c>
      <c r="H440" s="17">
        <v>22.822500000000002</v>
      </c>
      <c r="I440" s="18">
        <f>IF($B440="","",IF(CostMethod="Last Cost",IFERROR(INDEX(PurCost,MATCH(_xlfn.MAXIFS(PurRank,PurItem,$B440),PurRank,0)),$H440),IF(($G440+SUMIFS(PurQty,PurItem,$B440))=0,$H440,($G440*$H440+SUMIFS(PurTotal,PurItem,$B440))/($G440+SUMIFS(PurQty,PurItem,$B440)))))</f>
        <v>17.440000000000001</v>
      </c>
      <c r="J440" s="37">
        <v>30</v>
      </c>
      <c r="K440" s="18">
        <f t="shared" si="48"/>
        <v>12.559999999999999</v>
      </c>
      <c r="L440" s="19">
        <f t="shared" si="49"/>
        <v>0.41866666666666663</v>
      </c>
      <c r="M440" s="19">
        <f t="shared" si="50"/>
        <v>0.72018348623853201</v>
      </c>
      <c r="N440" s="20">
        <f t="shared" si="51"/>
        <v>27</v>
      </c>
      <c r="O440" s="18">
        <f t="shared" si="52"/>
        <v>470.88000000000005</v>
      </c>
      <c r="P440" s="18">
        <f t="shared" si="53"/>
        <v>810</v>
      </c>
      <c r="Q440" s="21" t="str">
        <f t="shared" si="54"/>
        <v>OK</v>
      </c>
      <c r="R440" s="22" t="e">
        <f ca="1">IF($B440="","",IF(_xlfn.MAXIFS(PurDate,PurItem,$B440)=0,"",_xlfn.MAXIFS(PurDate,PurItem,$B440)))</f>
        <v>#NAME?</v>
      </c>
      <c r="S440" s="20">
        <f t="shared" si="55"/>
        <v>30</v>
      </c>
      <c r="U440" s="36"/>
    </row>
    <row r="441" spans="1:21" x14ac:dyDescent="0.25">
      <c r="A441" s="15" t="s">
        <v>974</v>
      </c>
      <c r="B441" s="15" t="s">
        <v>975</v>
      </c>
      <c r="C441" s="15" t="s">
        <v>96</v>
      </c>
      <c r="D441" s="15" t="s">
        <v>93</v>
      </c>
      <c r="E441" s="15" t="s">
        <v>974</v>
      </c>
      <c r="F441" s="16">
        <v>10</v>
      </c>
      <c r="G441" s="16">
        <v>0</v>
      </c>
      <c r="H441" s="17">
        <v>19.567499999999999</v>
      </c>
      <c r="I441" s="18">
        <f>IF($B441="","",IF(CostMethod="Last Cost",IFERROR(INDEX(PurCost,MATCH(_xlfn.MAXIFS(PurRank,PurItem,$B441),PurRank,0)),$H441),IF(($G441+SUMIFS(PurQty,PurItem,$B441))=0,$H441,($G441*$H441+SUMIFS(PurTotal,PurItem,$B441))/($G441+SUMIFS(PurQty,PurItem,$B441)))))</f>
        <v>19.567499999999999</v>
      </c>
      <c r="J441" s="37">
        <v>30</v>
      </c>
      <c r="K441" s="18">
        <f t="shared" si="48"/>
        <v>10.432500000000001</v>
      </c>
      <c r="L441" s="19">
        <f t="shared" si="49"/>
        <v>0.34775000000000006</v>
      </c>
      <c r="M441" s="19">
        <f t="shared" si="50"/>
        <v>0.53315446531238031</v>
      </c>
      <c r="N441" s="20">
        <f t="shared" si="51"/>
        <v>1</v>
      </c>
      <c r="O441" s="18">
        <f t="shared" si="52"/>
        <v>19.567499999999999</v>
      </c>
      <c r="P441" s="18">
        <f t="shared" si="53"/>
        <v>30</v>
      </c>
      <c r="Q441" s="21" t="str">
        <f t="shared" si="54"/>
        <v>REORDER</v>
      </c>
      <c r="R441" s="22" t="e">
        <f ca="1">IF($B441="","",IF(_xlfn.MAXIFS(PurDate,PurItem,$B441)=0,"",_xlfn.MAXIFS(PurDate,PurItem,$B441)))</f>
        <v>#NAME?</v>
      </c>
      <c r="S441" s="20">
        <f t="shared" si="55"/>
        <v>0</v>
      </c>
      <c r="U441" s="36"/>
    </row>
    <row r="442" spans="1:21" x14ac:dyDescent="0.25">
      <c r="A442" s="15" t="s">
        <v>976</v>
      </c>
      <c r="B442" s="15" t="s">
        <v>977</v>
      </c>
      <c r="C442" s="15" t="s">
        <v>96</v>
      </c>
      <c r="D442" s="15" t="s">
        <v>93</v>
      </c>
      <c r="E442" s="15" t="s">
        <v>976</v>
      </c>
      <c r="F442" s="16">
        <v>10</v>
      </c>
      <c r="G442" s="16">
        <v>0</v>
      </c>
      <c r="H442" s="17">
        <v>19.567499999999999</v>
      </c>
      <c r="I442" s="18">
        <f>IF($B442="","",IF(CostMethod="Last Cost",IFERROR(INDEX(PurCost,MATCH(_xlfn.MAXIFS(PurRank,PurItem,$B442),PurRank,0)),$H442),IF(($G442+SUMIFS(PurQty,PurItem,$B442))=0,$H442,($G442*$H442+SUMIFS(PurTotal,PurItem,$B442))/($G442+SUMIFS(PurQty,PurItem,$B442)))))</f>
        <v>19.567499999999999</v>
      </c>
      <c r="J442" s="37">
        <v>30</v>
      </c>
      <c r="K442" s="18">
        <f t="shared" si="48"/>
        <v>10.432500000000001</v>
      </c>
      <c r="L442" s="19">
        <f t="shared" si="49"/>
        <v>0.34775000000000006</v>
      </c>
      <c r="M442" s="19">
        <f t="shared" si="50"/>
        <v>0.53315446531238031</v>
      </c>
      <c r="N442" s="20">
        <f t="shared" si="51"/>
        <v>0</v>
      </c>
      <c r="O442" s="18">
        <f t="shared" si="52"/>
        <v>0</v>
      </c>
      <c r="P442" s="18">
        <f t="shared" si="53"/>
        <v>0</v>
      </c>
      <c r="Q442" s="21" t="str">
        <f t="shared" si="54"/>
        <v>REORDER</v>
      </c>
      <c r="R442" s="22" t="e">
        <f ca="1">IF($B442="","",IF(_xlfn.MAXIFS(PurDate,PurItem,$B442)=0,"",_xlfn.MAXIFS(PurDate,PurItem,$B442)))</f>
        <v>#NAME?</v>
      </c>
      <c r="S442" s="20">
        <f t="shared" si="55"/>
        <v>0</v>
      </c>
      <c r="U442" s="36"/>
    </row>
    <row r="443" spans="1:21" x14ac:dyDescent="0.25">
      <c r="A443" s="15" t="s">
        <v>978</v>
      </c>
      <c r="B443" s="15" t="s">
        <v>979</v>
      </c>
      <c r="C443" s="15" t="s">
        <v>96</v>
      </c>
      <c r="D443" s="15" t="s">
        <v>93</v>
      </c>
      <c r="E443" s="15" t="s">
        <v>978</v>
      </c>
      <c r="F443" s="16">
        <v>10</v>
      </c>
      <c r="G443" s="16">
        <v>0</v>
      </c>
      <c r="H443" s="17">
        <v>19.567499999999999</v>
      </c>
      <c r="I443" s="18">
        <f>IF($B443="","",IF(CostMethod="Last Cost",IFERROR(INDEX(PurCost,MATCH(_xlfn.MAXIFS(PurRank,PurItem,$B443),PurRank,0)),$H443),IF(($G443+SUMIFS(PurQty,PurItem,$B443))=0,$H443,($G443*$H443+SUMIFS(PurTotal,PurItem,$B443))/($G443+SUMIFS(PurQty,PurItem,$B443)))))</f>
        <v>19.567499999999999</v>
      </c>
      <c r="J443" s="37">
        <v>30</v>
      </c>
      <c r="K443" s="18">
        <f t="shared" si="48"/>
        <v>10.432500000000001</v>
      </c>
      <c r="L443" s="19">
        <f t="shared" si="49"/>
        <v>0.34775000000000006</v>
      </c>
      <c r="M443" s="19">
        <f t="shared" si="50"/>
        <v>0.53315446531238031</v>
      </c>
      <c r="N443" s="20">
        <f t="shared" si="51"/>
        <v>0</v>
      </c>
      <c r="O443" s="18">
        <f t="shared" si="52"/>
        <v>0</v>
      </c>
      <c r="P443" s="18">
        <f t="shared" si="53"/>
        <v>0</v>
      </c>
      <c r="Q443" s="21" t="str">
        <f t="shared" si="54"/>
        <v>REORDER</v>
      </c>
      <c r="R443" s="22" t="e">
        <f ca="1">IF($B443="","",IF(_xlfn.MAXIFS(PurDate,PurItem,$B443)=0,"",_xlfn.MAXIFS(PurDate,PurItem,$B443)))</f>
        <v>#NAME?</v>
      </c>
      <c r="S443" s="20">
        <f t="shared" si="55"/>
        <v>0</v>
      </c>
      <c r="U443" s="36"/>
    </row>
    <row r="444" spans="1:21" x14ac:dyDescent="0.25">
      <c r="A444" s="15" t="s">
        <v>980</v>
      </c>
      <c r="B444" s="15" t="s">
        <v>981</v>
      </c>
      <c r="C444" s="15" t="s">
        <v>101</v>
      </c>
      <c r="D444" s="15" t="s">
        <v>93</v>
      </c>
      <c r="E444" s="15" t="s">
        <v>980</v>
      </c>
      <c r="F444" s="16">
        <v>10</v>
      </c>
      <c r="G444" s="16">
        <v>0</v>
      </c>
      <c r="H444" s="17">
        <v>9.7799999999999994</v>
      </c>
      <c r="I444" s="18">
        <f>IF($B444="","",IF(CostMethod="Last Cost",IFERROR(INDEX(PurCost,MATCH(_xlfn.MAXIFS(PurRank,PurItem,$B444),PurRank,0)),$H444),IF(($G444+SUMIFS(PurQty,PurItem,$B444))=0,$H444,($G444*$H444+SUMIFS(PurTotal,PurItem,$B444))/($G444+SUMIFS(PurQty,PurItem,$B444)))))</f>
        <v>9.7799999999999994</v>
      </c>
      <c r="J444" s="37">
        <v>15</v>
      </c>
      <c r="K444" s="18">
        <f t="shared" si="48"/>
        <v>5.2200000000000006</v>
      </c>
      <c r="L444" s="19">
        <f t="shared" si="49"/>
        <v>0.34800000000000003</v>
      </c>
      <c r="M444" s="19">
        <f t="shared" si="50"/>
        <v>0.5337423312883437</v>
      </c>
      <c r="N444" s="20">
        <f t="shared" si="51"/>
        <v>0</v>
      </c>
      <c r="O444" s="18">
        <f t="shared" si="52"/>
        <v>0</v>
      </c>
      <c r="P444" s="18">
        <f t="shared" si="53"/>
        <v>0</v>
      </c>
      <c r="Q444" s="21" t="str">
        <f t="shared" si="54"/>
        <v>REORDER</v>
      </c>
      <c r="R444" s="22" t="e">
        <f ca="1">IF($B444="","",IF(_xlfn.MAXIFS(PurDate,PurItem,$B444)=0,"",_xlfn.MAXIFS(PurDate,PurItem,$B444)))</f>
        <v>#NAME?</v>
      </c>
      <c r="S444" s="20">
        <f t="shared" si="55"/>
        <v>0</v>
      </c>
      <c r="U444" s="36"/>
    </row>
    <row r="445" spans="1:21" x14ac:dyDescent="0.25">
      <c r="A445" s="15" t="s">
        <v>982</v>
      </c>
      <c r="B445" s="15" t="s">
        <v>983</v>
      </c>
      <c r="C445" s="15" t="s">
        <v>101</v>
      </c>
      <c r="D445" s="15" t="s">
        <v>93</v>
      </c>
      <c r="E445" s="15" t="s">
        <v>982</v>
      </c>
      <c r="F445" s="16">
        <v>10</v>
      </c>
      <c r="G445" s="16">
        <v>0</v>
      </c>
      <c r="H445" s="17">
        <v>9.7799999999999994</v>
      </c>
      <c r="I445" s="18">
        <f>IF($B445="","",IF(CostMethod="Last Cost",IFERROR(INDEX(PurCost,MATCH(_xlfn.MAXIFS(PurRank,PurItem,$B445),PurRank,0)),$H445),IF(($G445+SUMIFS(PurQty,PurItem,$B445))=0,$H445,($G445*$H445+SUMIFS(PurTotal,PurItem,$B445))/($G445+SUMIFS(PurQty,PurItem,$B445)))))</f>
        <v>9.7799999999999994</v>
      </c>
      <c r="J445" s="37">
        <v>15</v>
      </c>
      <c r="K445" s="18">
        <f t="shared" si="48"/>
        <v>5.2200000000000006</v>
      </c>
      <c r="L445" s="19">
        <f t="shared" si="49"/>
        <v>0.34800000000000003</v>
      </c>
      <c r="M445" s="19">
        <f t="shared" si="50"/>
        <v>0.5337423312883437</v>
      </c>
      <c r="N445" s="20">
        <f t="shared" si="51"/>
        <v>0</v>
      </c>
      <c r="O445" s="18">
        <f t="shared" si="52"/>
        <v>0</v>
      </c>
      <c r="P445" s="18">
        <f t="shared" si="53"/>
        <v>0</v>
      </c>
      <c r="Q445" s="21" t="str">
        <f t="shared" si="54"/>
        <v>REORDER</v>
      </c>
      <c r="R445" s="22" t="e">
        <f ca="1">IF($B445="","",IF(_xlfn.MAXIFS(PurDate,PurItem,$B445)=0,"",_xlfn.MAXIFS(PurDate,PurItem,$B445)))</f>
        <v>#NAME?</v>
      </c>
      <c r="S445" s="20">
        <f t="shared" si="55"/>
        <v>0</v>
      </c>
      <c r="U445" s="36"/>
    </row>
    <row r="446" spans="1:21" x14ac:dyDescent="0.25">
      <c r="A446" s="15" t="s">
        <v>984</v>
      </c>
      <c r="B446" s="15" t="s">
        <v>985</v>
      </c>
      <c r="C446" s="15" t="s">
        <v>101</v>
      </c>
      <c r="D446" s="15" t="s">
        <v>93</v>
      </c>
      <c r="E446" s="15" t="s">
        <v>984</v>
      </c>
      <c r="F446" s="16">
        <v>10</v>
      </c>
      <c r="G446" s="16">
        <v>0</v>
      </c>
      <c r="H446" s="17">
        <v>9.7799999999999994</v>
      </c>
      <c r="I446" s="18">
        <f>IF($B446="","",IF(CostMethod="Last Cost",IFERROR(INDEX(PurCost,MATCH(_xlfn.MAXIFS(PurRank,PurItem,$B446),PurRank,0)),$H446),IF(($G446+SUMIFS(PurQty,PurItem,$B446))=0,$H446,($G446*$H446+SUMIFS(PurTotal,PurItem,$B446))/($G446+SUMIFS(PurQty,PurItem,$B446)))))</f>
        <v>9.7799999999999994</v>
      </c>
      <c r="J446" s="37">
        <v>15</v>
      </c>
      <c r="K446" s="18">
        <f t="shared" si="48"/>
        <v>5.2200000000000006</v>
      </c>
      <c r="L446" s="19">
        <f t="shared" si="49"/>
        <v>0.34800000000000003</v>
      </c>
      <c r="M446" s="19">
        <f t="shared" si="50"/>
        <v>0.5337423312883437</v>
      </c>
      <c r="N446" s="20">
        <f t="shared" si="51"/>
        <v>0</v>
      </c>
      <c r="O446" s="18">
        <f t="shared" si="52"/>
        <v>0</v>
      </c>
      <c r="P446" s="18">
        <f t="shared" si="53"/>
        <v>0</v>
      </c>
      <c r="Q446" s="21" t="str">
        <f t="shared" si="54"/>
        <v>REORDER</v>
      </c>
      <c r="R446" s="22" t="e">
        <f ca="1">IF($B446="","",IF(_xlfn.MAXIFS(PurDate,PurItem,$B446)=0,"",_xlfn.MAXIFS(PurDate,PurItem,$B446)))</f>
        <v>#NAME?</v>
      </c>
      <c r="S446" s="20">
        <f t="shared" si="55"/>
        <v>0</v>
      </c>
      <c r="U446" s="36"/>
    </row>
    <row r="447" spans="1:21" x14ac:dyDescent="0.25">
      <c r="A447" s="15" t="s">
        <v>986</v>
      </c>
      <c r="B447" s="15" t="s">
        <v>987</v>
      </c>
      <c r="C447" s="15" t="s">
        <v>101</v>
      </c>
      <c r="D447" s="15" t="s">
        <v>93</v>
      </c>
      <c r="E447" s="15" t="s">
        <v>986</v>
      </c>
      <c r="F447" s="16">
        <v>10</v>
      </c>
      <c r="G447" s="16">
        <v>0</v>
      </c>
      <c r="H447" s="17">
        <v>9.7799999999999994</v>
      </c>
      <c r="I447" s="18">
        <f>IF($B447="","",IF(CostMethod="Last Cost",IFERROR(INDEX(PurCost,MATCH(_xlfn.MAXIFS(PurRank,PurItem,$B447),PurRank,0)),$H447),IF(($G447+SUMIFS(PurQty,PurItem,$B447))=0,$H447,($G447*$H447+SUMIFS(PurTotal,PurItem,$B447))/($G447+SUMIFS(PurQty,PurItem,$B447)))))</f>
        <v>9.7799999999999994</v>
      </c>
      <c r="J447" s="37">
        <v>15</v>
      </c>
      <c r="K447" s="18">
        <f t="shared" si="48"/>
        <v>5.2200000000000006</v>
      </c>
      <c r="L447" s="19">
        <f t="shared" si="49"/>
        <v>0.34800000000000003</v>
      </c>
      <c r="M447" s="19">
        <f t="shared" si="50"/>
        <v>0.5337423312883437</v>
      </c>
      <c r="N447" s="20">
        <f t="shared" si="51"/>
        <v>0</v>
      </c>
      <c r="O447" s="18">
        <f t="shared" si="52"/>
        <v>0</v>
      </c>
      <c r="P447" s="18">
        <f t="shared" si="53"/>
        <v>0</v>
      </c>
      <c r="Q447" s="21" t="str">
        <f t="shared" si="54"/>
        <v>REORDER</v>
      </c>
      <c r="R447" s="22" t="e">
        <f ca="1">IF($B447="","",IF(_xlfn.MAXIFS(PurDate,PurItem,$B447)=0,"",_xlfn.MAXIFS(PurDate,PurItem,$B447)))</f>
        <v>#NAME?</v>
      </c>
      <c r="S447" s="20">
        <f t="shared" si="55"/>
        <v>0</v>
      </c>
      <c r="U447" s="36"/>
    </row>
    <row r="448" spans="1:21" x14ac:dyDescent="0.25">
      <c r="A448" s="15" t="s">
        <v>988</v>
      </c>
      <c r="B448" s="15" t="s">
        <v>989</v>
      </c>
      <c r="C448" s="15" t="s">
        <v>96</v>
      </c>
      <c r="D448" s="15" t="s">
        <v>93</v>
      </c>
      <c r="E448" s="15" t="s">
        <v>988</v>
      </c>
      <c r="F448" s="16">
        <v>10</v>
      </c>
      <c r="G448" s="16">
        <v>0</v>
      </c>
      <c r="H448" s="17">
        <v>22.725000000000001</v>
      </c>
      <c r="I448" s="18">
        <f>IF($B448="","",IF(CostMethod="Last Cost",IFERROR(INDEX(PurCost,MATCH(_xlfn.MAXIFS(PurRank,PurItem,$B448),PurRank,0)),$H448),IF(($G448+SUMIFS(PurQty,PurItem,$B448))=0,$H448,($G448*$H448+SUMIFS(PurTotal,PurItem,$B448))/($G448+SUMIFS(PurQty,PurItem,$B448)))))</f>
        <v>22.725000000000001</v>
      </c>
      <c r="J448" s="37">
        <v>35</v>
      </c>
      <c r="K448" s="18">
        <f t="shared" si="48"/>
        <v>12.274999999999999</v>
      </c>
      <c r="L448" s="19">
        <f t="shared" si="49"/>
        <v>0.3507142857142857</v>
      </c>
      <c r="M448" s="19">
        <f t="shared" si="50"/>
        <v>0.54015401540154007</v>
      </c>
      <c r="N448" s="20">
        <f t="shared" si="51"/>
        <v>0</v>
      </c>
      <c r="O448" s="18">
        <f t="shared" si="52"/>
        <v>0</v>
      </c>
      <c r="P448" s="18">
        <f t="shared" si="53"/>
        <v>0</v>
      </c>
      <c r="Q448" s="21" t="str">
        <f t="shared" si="54"/>
        <v>REORDER</v>
      </c>
      <c r="R448" s="22" t="e">
        <f ca="1">IF($B448="","",IF(_xlfn.MAXIFS(PurDate,PurItem,$B448)=0,"",_xlfn.MAXIFS(PurDate,PurItem,$B448)))</f>
        <v>#NAME?</v>
      </c>
      <c r="S448" s="20">
        <f t="shared" si="55"/>
        <v>0</v>
      </c>
      <c r="U448" s="36"/>
    </row>
    <row r="449" spans="1:21" x14ac:dyDescent="0.25">
      <c r="A449" s="15" t="s">
        <v>990</v>
      </c>
      <c r="B449" s="15" t="s">
        <v>991</v>
      </c>
      <c r="C449" s="15" t="s">
        <v>196</v>
      </c>
      <c r="D449" s="15" t="s">
        <v>93</v>
      </c>
      <c r="E449" s="15" t="s">
        <v>990</v>
      </c>
      <c r="F449" s="16">
        <v>10</v>
      </c>
      <c r="G449" s="16">
        <v>0</v>
      </c>
      <c r="H449" s="17">
        <v>16.305</v>
      </c>
      <c r="I449" s="18">
        <f>IF($B449="","",IF(CostMethod="Last Cost",IFERROR(INDEX(PurCost,MATCH(_xlfn.MAXIFS(PurRank,PurItem,$B449),PurRank,0)),$H449),IF(($G449+SUMIFS(PurQty,PurItem,$B449))=0,$H449,($G449*$H449+SUMIFS(PurTotal,PurItem,$B449))/($G449+SUMIFS(PurQty,PurItem,$B449)))))</f>
        <v>16.305</v>
      </c>
      <c r="J449" s="37">
        <v>25</v>
      </c>
      <c r="K449" s="18">
        <f t="shared" si="48"/>
        <v>8.6950000000000003</v>
      </c>
      <c r="L449" s="19">
        <f t="shared" si="49"/>
        <v>0.3478</v>
      </c>
      <c r="M449" s="19">
        <f t="shared" si="50"/>
        <v>0.53327200245323525</v>
      </c>
      <c r="N449" s="20">
        <f t="shared" si="51"/>
        <v>0</v>
      </c>
      <c r="O449" s="18">
        <f t="shared" si="52"/>
        <v>0</v>
      </c>
      <c r="P449" s="18">
        <f t="shared" si="53"/>
        <v>0</v>
      </c>
      <c r="Q449" s="21" t="str">
        <f t="shared" si="54"/>
        <v>REORDER</v>
      </c>
      <c r="R449" s="22" t="e">
        <f ca="1">IF($B449="","",IF(_xlfn.MAXIFS(PurDate,PurItem,$B449)=0,"",_xlfn.MAXIFS(PurDate,PurItem,$B449)))</f>
        <v>#NAME?</v>
      </c>
      <c r="S449" s="20">
        <f t="shared" si="55"/>
        <v>0</v>
      </c>
      <c r="U449" s="36"/>
    </row>
    <row r="450" spans="1:21" x14ac:dyDescent="0.25">
      <c r="A450" s="15" t="s">
        <v>992</v>
      </c>
      <c r="B450" s="15" t="s">
        <v>993</v>
      </c>
      <c r="C450" s="15" t="s">
        <v>110</v>
      </c>
      <c r="D450" s="15" t="s">
        <v>93</v>
      </c>
      <c r="E450" s="15" t="s">
        <v>992</v>
      </c>
      <c r="F450" s="16">
        <v>10</v>
      </c>
      <c r="G450" s="16">
        <v>0</v>
      </c>
      <c r="H450" s="17">
        <v>13.0425</v>
      </c>
      <c r="I450" s="18">
        <f>IF($B450="","",IF(CostMethod="Last Cost",IFERROR(INDEX(PurCost,MATCH(_xlfn.MAXIFS(PurRank,PurItem,$B450),PurRank,0)),$H450),IF(($G450+SUMIFS(PurQty,PurItem,$B450))=0,$H450,($G450*$H450+SUMIFS(PurTotal,PurItem,$B450))/($G450+SUMIFS(PurQty,PurItem,$B450)))))</f>
        <v>13.0425</v>
      </c>
      <c r="J450" s="37">
        <v>20</v>
      </c>
      <c r="K450" s="18">
        <f t="shared" si="48"/>
        <v>6.9574999999999996</v>
      </c>
      <c r="L450" s="19">
        <f t="shared" si="49"/>
        <v>0.34787499999999999</v>
      </c>
      <c r="M450" s="19">
        <f t="shared" si="50"/>
        <v>0.53344834195898017</v>
      </c>
      <c r="N450" s="20">
        <f t="shared" si="51"/>
        <v>0</v>
      </c>
      <c r="O450" s="18">
        <f t="shared" si="52"/>
        <v>0</v>
      </c>
      <c r="P450" s="18">
        <f t="shared" si="53"/>
        <v>0</v>
      </c>
      <c r="Q450" s="21" t="str">
        <f t="shared" si="54"/>
        <v>REORDER</v>
      </c>
      <c r="R450" s="22" t="e">
        <f ca="1">IF($B450="","",IF(_xlfn.MAXIFS(PurDate,PurItem,$B450)=0,"",_xlfn.MAXIFS(PurDate,PurItem,$B450)))</f>
        <v>#NAME?</v>
      </c>
      <c r="S450" s="20">
        <f t="shared" si="55"/>
        <v>0</v>
      </c>
      <c r="U450" s="36"/>
    </row>
    <row r="451" spans="1:21" x14ac:dyDescent="0.25">
      <c r="A451" s="15" t="s">
        <v>994</v>
      </c>
      <c r="B451" s="15" t="s">
        <v>995</v>
      </c>
      <c r="C451" s="15" t="s">
        <v>117</v>
      </c>
      <c r="D451" s="15" t="s">
        <v>93</v>
      </c>
      <c r="E451" s="15" t="s">
        <v>994</v>
      </c>
      <c r="F451" s="16">
        <v>10</v>
      </c>
      <c r="G451" s="16">
        <v>0</v>
      </c>
      <c r="H451" s="17">
        <v>16.305</v>
      </c>
      <c r="I451" s="18">
        <f>IF($B451="","",IF(CostMethod="Last Cost",IFERROR(INDEX(PurCost,MATCH(_xlfn.MAXIFS(PurRank,PurItem,$B451),PurRank,0)),$H451),IF(($G451+SUMIFS(PurQty,PurItem,$B451))=0,$H451,($G451*$H451+SUMIFS(PurTotal,PurItem,$B451))/($G451+SUMIFS(PurQty,PurItem,$B451)))))</f>
        <v>16.305</v>
      </c>
      <c r="J451" s="37">
        <v>25</v>
      </c>
      <c r="K451" s="18">
        <f t="shared" si="48"/>
        <v>8.6950000000000003</v>
      </c>
      <c r="L451" s="19">
        <f t="shared" si="49"/>
        <v>0.3478</v>
      </c>
      <c r="M451" s="19">
        <f t="shared" si="50"/>
        <v>0.53327200245323525</v>
      </c>
      <c r="N451" s="20">
        <f t="shared" si="51"/>
        <v>0</v>
      </c>
      <c r="O451" s="18">
        <f t="shared" si="52"/>
        <v>0</v>
      </c>
      <c r="P451" s="18">
        <f t="shared" si="53"/>
        <v>0</v>
      </c>
      <c r="Q451" s="21" t="str">
        <f t="shared" si="54"/>
        <v>REORDER</v>
      </c>
      <c r="R451" s="22" t="e">
        <f ca="1">IF($B451="","",IF(_xlfn.MAXIFS(PurDate,PurItem,$B451)=0,"",_xlfn.MAXIFS(PurDate,PurItem,$B451)))</f>
        <v>#NAME?</v>
      </c>
      <c r="S451" s="20">
        <f t="shared" si="55"/>
        <v>0</v>
      </c>
      <c r="U451" s="36"/>
    </row>
    <row r="452" spans="1:21" x14ac:dyDescent="0.25">
      <c r="A452" s="15" t="s">
        <v>996</v>
      </c>
      <c r="B452" s="15" t="s">
        <v>997</v>
      </c>
      <c r="C452" s="15" t="s">
        <v>117</v>
      </c>
      <c r="D452" s="15" t="s">
        <v>93</v>
      </c>
      <c r="E452" s="15" t="s">
        <v>996</v>
      </c>
      <c r="F452" s="16">
        <v>10</v>
      </c>
      <c r="G452" s="16">
        <v>0</v>
      </c>
      <c r="H452" s="17">
        <v>13.0425</v>
      </c>
      <c r="I452" s="18">
        <f>IF($B452="","",IF(CostMethod="Last Cost",IFERROR(INDEX(PurCost,MATCH(_xlfn.MAXIFS(PurRank,PurItem,$B452),PurRank,0)),$H452),IF(($G452+SUMIFS(PurQty,PurItem,$B452))=0,$H452,($G452*$H452+SUMIFS(PurTotal,PurItem,$B452))/($G452+SUMIFS(PurQty,PurItem,$B452)))))</f>
        <v>13.0425</v>
      </c>
      <c r="J452" s="37">
        <v>20</v>
      </c>
      <c r="K452" s="18">
        <f t="shared" si="48"/>
        <v>6.9574999999999996</v>
      </c>
      <c r="L452" s="19">
        <f t="shared" si="49"/>
        <v>0.34787499999999999</v>
      </c>
      <c r="M452" s="19">
        <f t="shared" si="50"/>
        <v>0.53344834195898017</v>
      </c>
      <c r="N452" s="20">
        <f t="shared" si="51"/>
        <v>0</v>
      </c>
      <c r="O452" s="18">
        <f t="shared" si="52"/>
        <v>0</v>
      </c>
      <c r="P452" s="18">
        <f t="shared" si="53"/>
        <v>0</v>
      </c>
      <c r="Q452" s="21" t="str">
        <f t="shared" si="54"/>
        <v>REORDER</v>
      </c>
      <c r="R452" s="22" t="e">
        <f ca="1">IF($B452="","",IF(_xlfn.MAXIFS(PurDate,PurItem,$B452)=0,"",_xlfn.MAXIFS(PurDate,PurItem,$B452)))</f>
        <v>#NAME?</v>
      </c>
      <c r="S452" s="20">
        <f t="shared" si="55"/>
        <v>0</v>
      </c>
      <c r="U452" s="36"/>
    </row>
    <row r="453" spans="1:21" x14ac:dyDescent="0.25">
      <c r="A453" s="15" t="s">
        <v>998</v>
      </c>
      <c r="B453" s="15" t="s">
        <v>999</v>
      </c>
      <c r="C453" s="15" t="s">
        <v>117</v>
      </c>
      <c r="D453" s="15" t="s">
        <v>93</v>
      </c>
      <c r="E453" s="15" t="s">
        <v>998</v>
      </c>
      <c r="F453" s="16">
        <v>10</v>
      </c>
      <c r="G453" s="16">
        <v>0</v>
      </c>
      <c r="H453" s="17">
        <v>19.649999999999999</v>
      </c>
      <c r="I453" s="18">
        <f>IF($B453="","",IF(CostMethod="Last Cost",IFERROR(INDEX(PurCost,MATCH(_xlfn.MAXIFS(PurRank,PurItem,$B453),PurRank,0)),$H453),IF(($G453+SUMIFS(PurQty,PurItem,$B453))=0,$H453,($G453*$H453+SUMIFS(PurTotal,PurItem,$B453))/($G453+SUMIFS(PurQty,PurItem,$B453)))))</f>
        <v>19.649999999999999</v>
      </c>
      <c r="J453" s="37">
        <v>30</v>
      </c>
      <c r="K453" s="18">
        <f t="shared" ref="K453:K516" si="56">IF(OR($B453="",$J453=""),"",$J453-$I453)</f>
        <v>10.350000000000001</v>
      </c>
      <c r="L453" s="19">
        <f t="shared" ref="L453:L516" si="57">IF(OR($K453="",$J453=0,$J453=""),"",$K453/$J453)</f>
        <v>0.34500000000000003</v>
      </c>
      <c r="M453" s="19">
        <f t="shared" ref="M453:M516" si="58">IF(OR($K453="",$I453=0,$I453=""),"",$K453/$I453)</f>
        <v>0.5267175572519085</v>
      </c>
      <c r="N453" s="20">
        <f t="shared" ref="N453:N516" si="59">IF($B453="","",$G453+SUMIFS(PurQty,PurItem,$B453)-SUMIFS(SalQty,SalItem,$B453)-SUMIFS(WoQty,WoItem,$B453)+SUMIFS(AdjQty,AdjItem,$B453)+SUMIFS(LinVarQty,LinItem,$B453,LinPosted,"YES"))</f>
        <v>0</v>
      </c>
      <c r="O453" s="18">
        <f t="shared" ref="O453:O516" si="60">IF($B453="","",$N453*$I453)</f>
        <v>0</v>
      </c>
      <c r="P453" s="18">
        <f t="shared" ref="P453:P516" si="61">IF(OR($B453="",$J453=""),"",$N453*$J453)</f>
        <v>0</v>
      </c>
      <c r="Q453" s="21" t="str">
        <f t="shared" ref="Q453:Q516" si="62">IF($B453="","",IF($N453&lt;0,"NEGATIVE",IF($N453&lt;=$F453,"REORDER","OK")))</f>
        <v>REORDER</v>
      </c>
      <c r="R453" s="22" t="e">
        <f ca="1">IF($B453="","",IF(_xlfn.MAXIFS(PurDate,PurItem,$B453)=0,"",_xlfn.MAXIFS(PurDate,PurItem,$B453)))</f>
        <v>#NAME?</v>
      </c>
      <c r="S453" s="20">
        <f t="shared" ref="S453:S516" si="63">IF($B453="","",SUMIFS(PurQty,PurItem,$B453))</f>
        <v>0</v>
      </c>
      <c r="U453" s="36"/>
    </row>
    <row r="454" spans="1:21" x14ac:dyDescent="0.25">
      <c r="A454" s="15" t="s">
        <v>1000</v>
      </c>
      <c r="B454" s="15" t="s">
        <v>1001</v>
      </c>
      <c r="C454" s="15" t="s">
        <v>117</v>
      </c>
      <c r="D454" s="15" t="s">
        <v>93</v>
      </c>
      <c r="E454" s="15" t="s">
        <v>1000</v>
      </c>
      <c r="F454" s="16">
        <v>10</v>
      </c>
      <c r="G454" s="16">
        <v>0</v>
      </c>
      <c r="H454" s="17">
        <v>19.649999999999999</v>
      </c>
      <c r="I454" s="18">
        <f>IF($B454="","",IF(CostMethod="Last Cost",IFERROR(INDEX(PurCost,MATCH(_xlfn.MAXIFS(PurRank,PurItem,$B454),PurRank,0)),$H454),IF(($G454+SUMIFS(PurQty,PurItem,$B454))=0,$H454,($G454*$H454+SUMIFS(PurTotal,PurItem,$B454))/($G454+SUMIFS(PurQty,PurItem,$B454)))))</f>
        <v>19.649999999999999</v>
      </c>
      <c r="J454" s="37">
        <v>30</v>
      </c>
      <c r="K454" s="18">
        <f t="shared" si="56"/>
        <v>10.350000000000001</v>
      </c>
      <c r="L454" s="19">
        <f t="shared" si="57"/>
        <v>0.34500000000000003</v>
      </c>
      <c r="M454" s="19">
        <f t="shared" si="58"/>
        <v>0.5267175572519085</v>
      </c>
      <c r="N454" s="20">
        <f t="shared" si="59"/>
        <v>0</v>
      </c>
      <c r="O454" s="18">
        <f t="shared" si="60"/>
        <v>0</v>
      </c>
      <c r="P454" s="18">
        <f t="shared" si="61"/>
        <v>0</v>
      </c>
      <c r="Q454" s="21" t="str">
        <f t="shared" si="62"/>
        <v>REORDER</v>
      </c>
      <c r="R454" s="22" t="e">
        <f ca="1">IF($B454="","",IF(_xlfn.MAXIFS(PurDate,PurItem,$B454)=0,"",_xlfn.MAXIFS(PurDate,PurItem,$B454)))</f>
        <v>#NAME?</v>
      </c>
      <c r="S454" s="20">
        <f t="shared" si="63"/>
        <v>0</v>
      </c>
      <c r="U454" s="36"/>
    </row>
    <row r="455" spans="1:21" x14ac:dyDescent="0.25">
      <c r="A455" s="15" t="s">
        <v>1002</v>
      </c>
      <c r="B455" s="15" t="s">
        <v>1003</v>
      </c>
      <c r="C455" s="15" t="s">
        <v>187</v>
      </c>
      <c r="D455" s="15" t="s">
        <v>93</v>
      </c>
      <c r="E455" s="15" t="s">
        <v>1002</v>
      </c>
      <c r="F455" s="16">
        <v>10</v>
      </c>
      <c r="G455" s="16">
        <v>0</v>
      </c>
      <c r="H455" s="17">
        <v>3.915</v>
      </c>
      <c r="I455" s="18">
        <f>IF($B455="","",IF(CostMethod="Last Cost",IFERROR(INDEX(PurCost,MATCH(_xlfn.MAXIFS(PurRank,PurItem,$B455),PurRank,0)),$H455),IF(($G455+SUMIFS(PurQty,PurItem,$B455))=0,$H455,($G455*$H455+SUMIFS(PurTotal,PurItem,$B455))/($G455+SUMIFS(PurQty,PurItem,$B455)))))</f>
        <v>3.915</v>
      </c>
      <c r="J455" s="37">
        <v>6</v>
      </c>
      <c r="K455" s="18">
        <f t="shared" si="56"/>
        <v>2.085</v>
      </c>
      <c r="L455" s="19">
        <f t="shared" si="57"/>
        <v>0.34749999999999998</v>
      </c>
      <c r="M455" s="19">
        <f t="shared" si="58"/>
        <v>0.53256704980842906</v>
      </c>
      <c r="N455" s="20">
        <f t="shared" si="59"/>
        <v>0</v>
      </c>
      <c r="O455" s="18">
        <f t="shared" si="60"/>
        <v>0</v>
      </c>
      <c r="P455" s="18">
        <f t="shared" si="61"/>
        <v>0</v>
      </c>
      <c r="Q455" s="21" t="str">
        <f t="shared" si="62"/>
        <v>REORDER</v>
      </c>
      <c r="R455" s="22" t="e">
        <f ca="1">IF($B455="","",IF(_xlfn.MAXIFS(PurDate,PurItem,$B455)=0,"",_xlfn.MAXIFS(PurDate,PurItem,$B455)))</f>
        <v>#NAME?</v>
      </c>
      <c r="S455" s="20">
        <f t="shared" si="63"/>
        <v>0</v>
      </c>
      <c r="U455" s="36"/>
    </row>
    <row r="456" spans="1:21" x14ac:dyDescent="0.25">
      <c r="A456" s="15" t="s">
        <v>1004</v>
      </c>
      <c r="B456" s="15" t="s">
        <v>1005</v>
      </c>
      <c r="C456" s="15" t="s">
        <v>92</v>
      </c>
      <c r="D456" s="15" t="s">
        <v>93</v>
      </c>
      <c r="E456" s="15" t="s">
        <v>1004</v>
      </c>
      <c r="F456" s="16">
        <v>10</v>
      </c>
      <c r="G456" s="16">
        <v>0</v>
      </c>
      <c r="H456" s="17">
        <v>2.61</v>
      </c>
      <c r="I456" s="18">
        <f>IF($B456="","",IF(CostMethod="Last Cost",IFERROR(INDEX(PurCost,MATCH(_xlfn.MAXIFS(PurRank,PurItem,$B456),PurRank,0)),$H456),IF(($G456+SUMIFS(PurQty,PurItem,$B456))=0,$H456,($G456*$H456+SUMIFS(PurTotal,PurItem,$B456))/($G456+SUMIFS(PurQty,PurItem,$B456)))))</f>
        <v>2.61</v>
      </c>
      <c r="J456" s="37">
        <v>4</v>
      </c>
      <c r="K456" s="18">
        <f t="shared" si="56"/>
        <v>1.3900000000000001</v>
      </c>
      <c r="L456" s="19">
        <f t="shared" si="57"/>
        <v>0.34750000000000003</v>
      </c>
      <c r="M456" s="19">
        <f t="shared" si="58"/>
        <v>0.53256704980842917</v>
      </c>
      <c r="N456" s="20">
        <f t="shared" si="59"/>
        <v>0</v>
      </c>
      <c r="O456" s="18">
        <f t="shared" si="60"/>
        <v>0</v>
      </c>
      <c r="P456" s="18">
        <f t="shared" si="61"/>
        <v>0</v>
      </c>
      <c r="Q456" s="21" t="str">
        <f t="shared" si="62"/>
        <v>REORDER</v>
      </c>
      <c r="R456" s="22" t="e">
        <f ca="1">IF($B456="","",IF(_xlfn.MAXIFS(PurDate,PurItem,$B456)=0,"",_xlfn.MAXIFS(PurDate,PurItem,$B456)))</f>
        <v>#NAME?</v>
      </c>
      <c r="S456" s="20">
        <f t="shared" si="63"/>
        <v>0</v>
      </c>
      <c r="U456" s="36"/>
    </row>
    <row r="457" spans="1:21" x14ac:dyDescent="0.25">
      <c r="A457" s="15" t="s">
        <v>1006</v>
      </c>
      <c r="B457" s="15" t="s">
        <v>1007</v>
      </c>
      <c r="C457" s="15" t="s">
        <v>117</v>
      </c>
      <c r="D457" s="15" t="s">
        <v>93</v>
      </c>
      <c r="E457" s="15" t="s">
        <v>1006</v>
      </c>
      <c r="F457" s="16">
        <v>10</v>
      </c>
      <c r="G457" s="16">
        <v>0</v>
      </c>
      <c r="H457" s="17">
        <v>6.5250000000000004</v>
      </c>
      <c r="I457" s="18">
        <f>IF($B457="","",IF(CostMethod="Last Cost",IFERROR(INDEX(PurCost,MATCH(_xlfn.MAXIFS(PurRank,PurItem,$B457),PurRank,0)),$H457),IF(($G457+SUMIFS(PurQty,PurItem,$B457))=0,$H457,($G457*$H457+SUMIFS(PurTotal,PurItem,$B457))/($G457+SUMIFS(PurQty,PurItem,$B457)))))</f>
        <v>6.5250000000000004</v>
      </c>
      <c r="J457" s="37">
        <v>10</v>
      </c>
      <c r="K457" s="18">
        <f t="shared" si="56"/>
        <v>3.4749999999999996</v>
      </c>
      <c r="L457" s="19">
        <f t="shared" si="57"/>
        <v>0.34749999999999998</v>
      </c>
      <c r="M457" s="19">
        <f t="shared" si="58"/>
        <v>0.53256704980842906</v>
      </c>
      <c r="N457" s="20">
        <f t="shared" si="59"/>
        <v>0</v>
      </c>
      <c r="O457" s="18">
        <f t="shared" si="60"/>
        <v>0</v>
      </c>
      <c r="P457" s="18">
        <f t="shared" si="61"/>
        <v>0</v>
      </c>
      <c r="Q457" s="21" t="str">
        <f t="shared" si="62"/>
        <v>REORDER</v>
      </c>
      <c r="R457" s="22" t="e">
        <f ca="1">IF($B457="","",IF(_xlfn.MAXIFS(PurDate,PurItem,$B457)=0,"",_xlfn.MAXIFS(PurDate,PurItem,$B457)))</f>
        <v>#NAME?</v>
      </c>
      <c r="S457" s="20">
        <f t="shared" si="63"/>
        <v>0</v>
      </c>
      <c r="U457" s="36"/>
    </row>
    <row r="458" spans="1:21" x14ac:dyDescent="0.25">
      <c r="A458" s="15" t="s">
        <v>1008</v>
      </c>
      <c r="B458" s="15" t="s">
        <v>1009</v>
      </c>
      <c r="C458" s="15" t="s">
        <v>96</v>
      </c>
      <c r="D458" s="15" t="s">
        <v>93</v>
      </c>
      <c r="E458" s="15" t="s">
        <v>1008</v>
      </c>
      <c r="F458" s="16">
        <v>10</v>
      </c>
      <c r="G458" s="16">
        <v>0</v>
      </c>
      <c r="H458" s="17">
        <v>9.7799999999999994</v>
      </c>
      <c r="I458" s="18">
        <f>IF($B458="","",IF(CostMethod="Last Cost",IFERROR(INDEX(PurCost,MATCH(_xlfn.MAXIFS(PurRank,PurItem,$B458),PurRank,0)),$H458),IF(($G458+SUMIFS(PurQty,PurItem,$B458))=0,$H458,($G458*$H458+SUMIFS(PurTotal,PurItem,$B458))/($G458+SUMIFS(PurQty,PurItem,$B458)))))</f>
        <v>9.7799999999999994</v>
      </c>
      <c r="J458" s="37">
        <v>15</v>
      </c>
      <c r="K458" s="18">
        <f t="shared" si="56"/>
        <v>5.2200000000000006</v>
      </c>
      <c r="L458" s="19">
        <f t="shared" si="57"/>
        <v>0.34800000000000003</v>
      </c>
      <c r="M458" s="19">
        <f t="shared" si="58"/>
        <v>0.5337423312883437</v>
      </c>
      <c r="N458" s="20">
        <f t="shared" si="59"/>
        <v>0</v>
      </c>
      <c r="O458" s="18">
        <f t="shared" si="60"/>
        <v>0</v>
      </c>
      <c r="P458" s="18">
        <f t="shared" si="61"/>
        <v>0</v>
      </c>
      <c r="Q458" s="21" t="str">
        <f t="shared" si="62"/>
        <v>REORDER</v>
      </c>
      <c r="R458" s="22" t="e">
        <f ca="1">IF($B458="","",IF(_xlfn.MAXIFS(PurDate,PurItem,$B458)=0,"",_xlfn.MAXIFS(PurDate,PurItem,$B458)))</f>
        <v>#NAME?</v>
      </c>
      <c r="S458" s="20">
        <f t="shared" si="63"/>
        <v>0</v>
      </c>
      <c r="U458" s="36"/>
    </row>
    <row r="459" spans="1:21" x14ac:dyDescent="0.25">
      <c r="A459" s="15" t="s">
        <v>1010</v>
      </c>
      <c r="B459" s="15" t="s">
        <v>1011</v>
      </c>
      <c r="C459" s="15" t="s">
        <v>101</v>
      </c>
      <c r="D459" s="15" t="s">
        <v>93</v>
      </c>
      <c r="E459" s="15" t="s">
        <v>1010</v>
      </c>
      <c r="F459" s="16">
        <v>10</v>
      </c>
      <c r="G459" s="16">
        <v>0</v>
      </c>
      <c r="H459" s="17">
        <v>16.305</v>
      </c>
      <c r="I459" s="18">
        <f>IF($B459="","",IF(CostMethod="Last Cost",IFERROR(INDEX(PurCost,MATCH(_xlfn.MAXIFS(PurRank,PurItem,$B459),PurRank,0)),$H459),IF(($G459+SUMIFS(PurQty,PurItem,$B459))=0,$H459,($G459*$H459+SUMIFS(PurTotal,PurItem,$B459))/($G459+SUMIFS(PurQty,PurItem,$B459)))))</f>
        <v>16.305</v>
      </c>
      <c r="J459" s="37">
        <v>25</v>
      </c>
      <c r="K459" s="18">
        <f t="shared" si="56"/>
        <v>8.6950000000000003</v>
      </c>
      <c r="L459" s="19">
        <f t="shared" si="57"/>
        <v>0.3478</v>
      </c>
      <c r="M459" s="19">
        <f t="shared" si="58"/>
        <v>0.53327200245323525</v>
      </c>
      <c r="N459" s="20">
        <f t="shared" si="59"/>
        <v>0</v>
      </c>
      <c r="O459" s="18">
        <f t="shared" si="60"/>
        <v>0</v>
      </c>
      <c r="P459" s="18">
        <f t="shared" si="61"/>
        <v>0</v>
      </c>
      <c r="Q459" s="21" t="str">
        <f t="shared" si="62"/>
        <v>REORDER</v>
      </c>
      <c r="R459" s="22" t="e">
        <f ca="1">IF($B459="","",IF(_xlfn.MAXIFS(PurDate,PurItem,$B459)=0,"",_xlfn.MAXIFS(PurDate,PurItem,$B459)))</f>
        <v>#NAME?</v>
      </c>
      <c r="S459" s="20">
        <f t="shared" si="63"/>
        <v>0</v>
      </c>
      <c r="U459" s="36"/>
    </row>
    <row r="460" spans="1:21" x14ac:dyDescent="0.25">
      <c r="A460" s="15" t="s">
        <v>1012</v>
      </c>
      <c r="B460" s="15" t="s">
        <v>1013</v>
      </c>
      <c r="C460" s="15" t="s">
        <v>96</v>
      </c>
      <c r="D460" s="15" t="s">
        <v>93</v>
      </c>
      <c r="E460" s="15" t="s">
        <v>1012</v>
      </c>
      <c r="F460" s="16">
        <v>10</v>
      </c>
      <c r="G460" s="16">
        <v>0</v>
      </c>
      <c r="H460" s="17">
        <v>9.7799999999999994</v>
      </c>
      <c r="I460" s="18">
        <f>IF($B460="","",IF(CostMethod="Last Cost",IFERROR(INDEX(PurCost,MATCH(_xlfn.MAXIFS(PurRank,PurItem,$B460),PurRank,0)),$H460),IF(($G460+SUMIFS(PurQty,PurItem,$B460))=0,$H460,($G460*$H460+SUMIFS(PurTotal,PurItem,$B460))/($G460+SUMIFS(PurQty,PurItem,$B460)))))</f>
        <v>9.7799999999999994</v>
      </c>
      <c r="J460" s="37">
        <v>15</v>
      </c>
      <c r="K460" s="18">
        <f t="shared" si="56"/>
        <v>5.2200000000000006</v>
      </c>
      <c r="L460" s="19">
        <f t="shared" si="57"/>
        <v>0.34800000000000003</v>
      </c>
      <c r="M460" s="19">
        <f t="shared" si="58"/>
        <v>0.5337423312883437</v>
      </c>
      <c r="N460" s="20">
        <f t="shared" si="59"/>
        <v>0</v>
      </c>
      <c r="O460" s="18">
        <f t="shared" si="60"/>
        <v>0</v>
      </c>
      <c r="P460" s="18">
        <f t="shared" si="61"/>
        <v>0</v>
      </c>
      <c r="Q460" s="21" t="str">
        <f t="shared" si="62"/>
        <v>REORDER</v>
      </c>
      <c r="R460" s="22" t="e">
        <f ca="1">IF($B460="","",IF(_xlfn.MAXIFS(PurDate,PurItem,$B460)=0,"",_xlfn.MAXIFS(PurDate,PurItem,$B460)))</f>
        <v>#NAME?</v>
      </c>
      <c r="S460" s="20">
        <f t="shared" si="63"/>
        <v>0</v>
      </c>
      <c r="U460" s="36"/>
    </row>
    <row r="461" spans="1:21" x14ac:dyDescent="0.25">
      <c r="A461" s="15" t="s">
        <v>1014</v>
      </c>
      <c r="B461" s="15" t="s">
        <v>1015</v>
      </c>
      <c r="C461" s="15" t="s">
        <v>96</v>
      </c>
      <c r="D461" s="15" t="s">
        <v>93</v>
      </c>
      <c r="E461" s="15" t="s">
        <v>1014</v>
      </c>
      <c r="F461" s="16">
        <v>10</v>
      </c>
      <c r="G461" s="16">
        <v>0</v>
      </c>
      <c r="H461" s="17">
        <v>13.0425</v>
      </c>
      <c r="I461" s="18">
        <f>IF($B461="","",IF(CostMethod="Last Cost",IFERROR(INDEX(PurCost,MATCH(_xlfn.MAXIFS(PurRank,PurItem,$B461),PurRank,0)),$H461),IF(($G461+SUMIFS(PurQty,PurItem,$B461))=0,$H461,($G461*$H461+SUMIFS(PurTotal,PurItem,$B461))/($G461+SUMIFS(PurQty,PurItem,$B461)))))</f>
        <v>13.0425</v>
      </c>
      <c r="J461" s="37">
        <v>20</v>
      </c>
      <c r="K461" s="18">
        <f t="shared" si="56"/>
        <v>6.9574999999999996</v>
      </c>
      <c r="L461" s="19">
        <f t="shared" si="57"/>
        <v>0.34787499999999999</v>
      </c>
      <c r="M461" s="19">
        <f t="shared" si="58"/>
        <v>0.53344834195898017</v>
      </c>
      <c r="N461" s="20">
        <f t="shared" si="59"/>
        <v>0</v>
      </c>
      <c r="O461" s="18">
        <f t="shared" si="60"/>
        <v>0</v>
      </c>
      <c r="P461" s="18">
        <f t="shared" si="61"/>
        <v>0</v>
      </c>
      <c r="Q461" s="21" t="str">
        <f t="shared" si="62"/>
        <v>REORDER</v>
      </c>
      <c r="R461" s="22" t="e">
        <f ca="1">IF($B461="","",IF(_xlfn.MAXIFS(PurDate,PurItem,$B461)=0,"",_xlfn.MAXIFS(PurDate,PurItem,$B461)))</f>
        <v>#NAME?</v>
      </c>
      <c r="S461" s="20">
        <f t="shared" si="63"/>
        <v>0</v>
      </c>
      <c r="U461" s="36"/>
    </row>
    <row r="462" spans="1:21" x14ac:dyDescent="0.25">
      <c r="A462" s="15" t="s">
        <v>1016</v>
      </c>
      <c r="B462" s="15" t="s">
        <v>1017</v>
      </c>
      <c r="C462" s="15" t="s">
        <v>110</v>
      </c>
      <c r="D462" s="15" t="s">
        <v>93</v>
      </c>
      <c r="E462" s="15" t="s">
        <v>1016</v>
      </c>
      <c r="F462" s="16">
        <v>10</v>
      </c>
      <c r="G462" s="16">
        <v>0</v>
      </c>
      <c r="H462" s="17">
        <v>22.822500000000002</v>
      </c>
      <c r="I462" s="18">
        <f>IF($B462="","",IF(CostMethod="Last Cost",IFERROR(INDEX(PurCost,MATCH(_xlfn.MAXIFS(PurRank,PurItem,$B462),PurRank,0)),$H462),IF(($G462+SUMIFS(PurQty,PurItem,$B462))=0,$H462,($G462*$H462+SUMIFS(PurTotal,PurItem,$B462))/($G462+SUMIFS(PurQty,PurItem,$B462)))))</f>
        <v>22.822500000000002</v>
      </c>
      <c r="J462" s="37">
        <v>35</v>
      </c>
      <c r="K462" s="18">
        <f t="shared" si="56"/>
        <v>12.177499999999998</v>
      </c>
      <c r="L462" s="19">
        <f t="shared" si="57"/>
        <v>0.34792857142857136</v>
      </c>
      <c r="M462" s="19">
        <f t="shared" si="58"/>
        <v>0.53357432358418222</v>
      </c>
      <c r="N462" s="20">
        <f t="shared" si="59"/>
        <v>0</v>
      </c>
      <c r="O462" s="18">
        <f t="shared" si="60"/>
        <v>0</v>
      </c>
      <c r="P462" s="18">
        <f t="shared" si="61"/>
        <v>0</v>
      </c>
      <c r="Q462" s="21" t="str">
        <f t="shared" si="62"/>
        <v>REORDER</v>
      </c>
      <c r="R462" s="22" t="e">
        <f ca="1">IF($B462="","",IF(_xlfn.MAXIFS(PurDate,PurItem,$B462)=0,"",_xlfn.MAXIFS(PurDate,PurItem,$B462)))</f>
        <v>#NAME?</v>
      </c>
      <c r="S462" s="20">
        <f t="shared" si="63"/>
        <v>0</v>
      </c>
      <c r="U462" s="36"/>
    </row>
    <row r="463" spans="1:21" x14ac:dyDescent="0.25">
      <c r="A463" s="15" t="s">
        <v>1018</v>
      </c>
      <c r="B463" s="15" t="s">
        <v>1019</v>
      </c>
      <c r="C463" s="15" t="s">
        <v>110</v>
      </c>
      <c r="D463" s="15" t="s">
        <v>93</v>
      </c>
      <c r="E463" s="15" t="s">
        <v>1018</v>
      </c>
      <c r="F463" s="16">
        <v>10</v>
      </c>
      <c r="G463" s="16">
        <v>0</v>
      </c>
      <c r="H463" s="17">
        <v>22.822500000000002</v>
      </c>
      <c r="I463" s="18">
        <f>IF($B463="","",IF(CostMethod="Last Cost",IFERROR(INDEX(PurCost,MATCH(_xlfn.MAXIFS(PurRank,PurItem,$B463),PurRank,0)),$H463),IF(($G463+SUMIFS(PurQty,PurItem,$B463))=0,$H463,($G463*$H463+SUMIFS(PurTotal,PurItem,$B463))/($G463+SUMIFS(PurQty,PurItem,$B463)))))</f>
        <v>22.822500000000002</v>
      </c>
      <c r="J463" s="37">
        <v>35</v>
      </c>
      <c r="K463" s="18">
        <f t="shared" si="56"/>
        <v>12.177499999999998</v>
      </c>
      <c r="L463" s="19">
        <f t="shared" si="57"/>
        <v>0.34792857142857136</v>
      </c>
      <c r="M463" s="19">
        <f t="shared" si="58"/>
        <v>0.53357432358418222</v>
      </c>
      <c r="N463" s="20">
        <f t="shared" si="59"/>
        <v>0</v>
      </c>
      <c r="O463" s="18">
        <f t="shared" si="60"/>
        <v>0</v>
      </c>
      <c r="P463" s="18">
        <f t="shared" si="61"/>
        <v>0</v>
      </c>
      <c r="Q463" s="21" t="str">
        <f t="shared" si="62"/>
        <v>REORDER</v>
      </c>
      <c r="R463" s="22" t="e">
        <f ca="1">IF($B463="","",IF(_xlfn.MAXIFS(PurDate,PurItem,$B463)=0,"",_xlfn.MAXIFS(PurDate,PurItem,$B463)))</f>
        <v>#NAME?</v>
      </c>
      <c r="S463" s="20">
        <f t="shared" si="63"/>
        <v>0</v>
      </c>
      <c r="U463" s="36"/>
    </row>
    <row r="464" spans="1:21" x14ac:dyDescent="0.25">
      <c r="A464" s="15" t="s">
        <v>1020</v>
      </c>
      <c r="B464" s="15" t="s">
        <v>1021</v>
      </c>
      <c r="C464" s="15" t="s">
        <v>110</v>
      </c>
      <c r="D464" s="15" t="s">
        <v>93</v>
      </c>
      <c r="E464" s="15" t="s">
        <v>1020</v>
      </c>
      <c r="F464" s="16">
        <v>10</v>
      </c>
      <c r="G464" s="16">
        <v>0</v>
      </c>
      <c r="H464" s="17">
        <v>22.822500000000002</v>
      </c>
      <c r="I464" s="18">
        <f>IF($B464="","",IF(CostMethod="Last Cost",IFERROR(INDEX(PurCost,MATCH(_xlfn.MAXIFS(PurRank,PurItem,$B464),PurRank,0)),$H464),IF(($G464+SUMIFS(PurQty,PurItem,$B464))=0,$H464,($G464*$H464+SUMIFS(PurTotal,PurItem,$B464))/($G464+SUMIFS(PurQty,PurItem,$B464)))))</f>
        <v>22.822500000000002</v>
      </c>
      <c r="J464" s="37">
        <v>35</v>
      </c>
      <c r="K464" s="18">
        <f t="shared" si="56"/>
        <v>12.177499999999998</v>
      </c>
      <c r="L464" s="19">
        <f t="shared" si="57"/>
        <v>0.34792857142857136</v>
      </c>
      <c r="M464" s="19">
        <f t="shared" si="58"/>
        <v>0.53357432358418222</v>
      </c>
      <c r="N464" s="20">
        <f t="shared" si="59"/>
        <v>0</v>
      </c>
      <c r="O464" s="18">
        <f t="shared" si="60"/>
        <v>0</v>
      </c>
      <c r="P464" s="18">
        <f t="shared" si="61"/>
        <v>0</v>
      </c>
      <c r="Q464" s="21" t="str">
        <f t="shared" si="62"/>
        <v>REORDER</v>
      </c>
      <c r="R464" s="22" t="e">
        <f ca="1">IF($B464="","",IF(_xlfn.MAXIFS(PurDate,PurItem,$B464)=0,"",_xlfn.MAXIFS(PurDate,PurItem,$B464)))</f>
        <v>#NAME?</v>
      </c>
      <c r="S464" s="20">
        <f t="shared" si="63"/>
        <v>0</v>
      </c>
      <c r="U464" s="36"/>
    </row>
    <row r="465" spans="1:21" x14ac:dyDescent="0.25">
      <c r="A465" s="15" t="s">
        <v>1022</v>
      </c>
      <c r="B465" s="15" t="s">
        <v>1023</v>
      </c>
      <c r="C465" s="15" t="s">
        <v>110</v>
      </c>
      <c r="D465" s="15" t="s">
        <v>93</v>
      </c>
      <c r="E465" s="15" t="s">
        <v>1022</v>
      </c>
      <c r="F465" s="16">
        <v>10</v>
      </c>
      <c r="G465" s="16">
        <v>0</v>
      </c>
      <c r="H465" s="17">
        <v>19.567499999999999</v>
      </c>
      <c r="I465" s="18">
        <f>IF($B465="","",IF(CostMethod="Last Cost",IFERROR(INDEX(PurCost,MATCH(_xlfn.MAXIFS(PurRank,PurItem,$B465),PurRank,0)),$H465),IF(($G465+SUMIFS(PurQty,PurItem,$B465))=0,$H465,($G465*$H465+SUMIFS(PurTotal,PurItem,$B465))/($G465+SUMIFS(PurQty,PurItem,$B465)))))</f>
        <v>19.567499999999999</v>
      </c>
      <c r="J465" s="37">
        <v>30</v>
      </c>
      <c r="K465" s="18">
        <f t="shared" si="56"/>
        <v>10.432500000000001</v>
      </c>
      <c r="L465" s="19">
        <f t="shared" si="57"/>
        <v>0.34775000000000006</v>
      </c>
      <c r="M465" s="19">
        <f t="shared" si="58"/>
        <v>0.53315446531238031</v>
      </c>
      <c r="N465" s="20">
        <f t="shared" si="59"/>
        <v>0</v>
      </c>
      <c r="O465" s="18">
        <f t="shared" si="60"/>
        <v>0</v>
      </c>
      <c r="P465" s="18">
        <f t="shared" si="61"/>
        <v>0</v>
      </c>
      <c r="Q465" s="21" t="str">
        <f t="shared" si="62"/>
        <v>REORDER</v>
      </c>
      <c r="R465" s="22" t="e">
        <f ca="1">IF($B465="","",IF(_xlfn.MAXIFS(PurDate,PurItem,$B465)=0,"",_xlfn.MAXIFS(PurDate,PurItem,$B465)))</f>
        <v>#NAME?</v>
      </c>
      <c r="S465" s="20">
        <f t="shared" si="63"/>
        <v>0</v>
      </c>
      <c r="U465" s="36"/>
    </row>
    <row r="466" spans="1:21" x14ac:dyDescent="0.25">
      <c r="A466" s="15" t="s">
        <v>1024</v>
      </c>
      <c r="B466" s="15" t="s">
        <v>1025</v>
      </c>
      <c r="C466" s="15" t="s">
        <v>101</v>
      </c>
      <c r="D466" s="15" t="s">
        <v>93</v>
      </c>
      <c r="E466" s="15" t="s">
        <v>1024</v>
      </c>
      <c r="F466" s="16">
        <v>10</v>
      </c>
      <c r="G466" s="16">
        <v>0</v>
      </c>
      <c r="H466" s="17">
        <v>32.61</v>
      </c>
      <c r="I466" s="18">
        <f>IF($B466="","",IF(CostMethod="Last Cost",IFERROR(INDEX(PurCost,MATCH(_xlfn.MAXIFS(PurRank,PurItem,$B466),PurRank,0)),$H466),IF(($G466+SUMIFS(PurQty,PurItem,$B466))=0,$H466,($G466*$H466+SUMIFS(PurTotal,PurItem,$B466))/($G466+SUMIFS(PurQty,PurItem,$B466)))))</f>
        <v>32.61</v>
      </c>
      <c r="J466" s="37">
        <v>50</v>
      </c>
      <c r="K466" s="18">
        <f t="shared" si="56"/>
        <v>17.39</v>
      </c>
      <c r="L466" s="19">
        <f t="shared" si="57"/>
        <v>0.3478</v>
      </c>
      <c r="M466" s="19">
        <f t="shared" si="58"/>
        <v>0.53327200245323525</v>
      </c>
      <c r="N466" s="20">
        <f t="shared" si="59"/>
        <v>0</v>
      </c>
      <c r="O466" s="18">
        <f t="shared" si="60"/>
        <v>0</v>
      </c>
      <c r="P466" s="18">
        <f t="shared" si="61"/>
        <v>0</v>
      </c>
      <c r="Q466" s="21" t="str">
        <f t="shared" si="62"/>
        <v>REORDER</v>
      </c>
      <c r="R466" s="22" t="e">
        <f ca="1">IF($B466="","",IF(_xlfn.MAXIFS(PurDate,PurItem,$B466)=0,"",_xlfn.MAXIFS(PurDate,PurItem,$B466)))</f>
        <v>#NAME?</v>
      </c>
      <c r="S466" s="20">
        <f t="shared" si="63"/>
        <v>0</v>
      </c>
      <c r="U466" s="36"/>
    </row>
    <row r="467" spans="1:21" x14ac:dyDescent="0.25">
      <c r="A467" s="15" t="s">
        <v>1026</v>
      </c>
      <c r="B467" s="15" t="s">
        <v>1027</v>
      </c>
      <c r="C467" s="15" t="s">
        <v>101</v>
      </c>
      <c r="D467" s="15" t="s">
        <v>93</v>
      </c>
      <c r="E467" s="15" t="s">
        <v>1026</v>
      </c>
      <c r="F467" s="16">
        <v>10</v>
      </c>
      <c r="G467" s="16">
        <v>0</v>
      </c>
      <c r="H467" s="17">
        <v>12.99</v>
      </c>
      <c r="I467" s="18">
        <f>IF($B467="","",IF(CostMethod="Last Cost",IFERROR(INDEX(PurCost,MATCH(_xlfn.MAXIFS(PurRank,PurItem,$B467),PurRank,0)),$H467),IF(($G467+SUMIFS(PurQty,PurItem,$B467))=0,$H467,($G467*$H467+SUMIFS(PurTotal,PurItem,$B467))/($G467+SUMIFS(PurQty,PurItem,$B467)))))</f>
        <v>12.99</v>
      </c>
      <c r="J467" s="37">
        <v>20</v>
      </c>
      <c r="K467" s="18">
        <f t="shared" si="56"/>
        <v>7.01</v>
      </c>
      <c r="L467" s="19">
        <f t="shared" si="57"/>
        <v>0.35049999999999998</v>
      </c>
      <c r="M467" s="19">
        <f t="shared" si="58"/>
        <v>0.53964588144726711</v>
      </c>
      <c r="N467" s="20">
        <f t="shared" si="59"/>
        <v>1</v>
      </c>
      <c r="O467" s="18">
        <f t="shared" si="60"/>
        <v>12.99</v>
      </c>
      <c r="P467" s="18">
        <f t="shared" si="61"/>
        <v>20</v>
      </c>
      <c r="Q467" s="21" t="str">
        <f t="shared" si="62"/>
        <v>REORDER</v>
      </c>
      <c r="R467" s="22" t="e">
        <f ca="1">IF($B467="","",IF(_xlfn.MAXIFS(PurDate,PurItem,$B467)=0,"",_xlfn.MAXIFS(PurDate,PurItem,$B467)))</f>
        <v>#NAME?</v>
      </c>
      <c r="S467" s="20">
        <f t="shared" si="63"/>
        <v>0</v>
      </c>
      <c r="U467" s="36"/>
    </row>
    <row r="468" spans="1:21" x14ac:dyDescent="0.25">
      <c r="A468" s="15" t="s">
        <v>1028</v>
      </c>
      <c r="B468" s="15" t="s">
        <v>1029</v>
      </c>
      <c r="C468" s="15" t="s">
        <v>110</v>
      </c>
      <c r="D468" s="15" t="s">
        <v>93</v>
      </c>
      <c r="E468" s="15" t="s">
        <v>1028</v>
      </c>
      <c r="F468" s="16">
        <v>10</v>
      </c>
      <c r="G468" s="16">
        <v>0</v>
      </c>
      <c r="H468" s="17">
        <v>37.5</v>
      </c>
      <c r="I468" s="18">
        <f>IF($B468="","",IF(CostMethod="Last Cost",IFERROR(INDEX(PurCost,MATCH(_xlfn.MAXIFS(PurRank,PurItem,$B468),PurRank,0)),$H468),IF(($G468+SUMIFS(PurQty,PurItem,$B468))=0,$H468,($G468*$H468+SUMIFS(PurTotal,PurItem,$B468))/($G468+SUMIFS(PurQty,PurItem,$B468)))))</f>
        <v>37.5</v>
      </c>
      <c r="J468" s="37">
        <v>50</v>
      </c>
      <c r="K468" s="18">
        <f t="shared" si="56"/>
        <v>12.5</v>
      </c>
      <c r="L468" s="19">
        <f t="shared" si="57"/>
        <v>0.25</v>
      </c>
      <c r="M468" s="19">
        <f t="shared" si="58"/>
        <v>0.33333333333333331</v>
      </c>
      <c r="N468" s="20">
        <f t="shared" si="59"/>
        <v>0</v>
      </c>
      <c r="O468" s="18">
        <f t="shared" si="60"/>
        <v>0</v>
      </c>
      <c r="P468" s="18">
        <f t="shared" si="61"/>
        <v>0</v>
      </c>
      <c r="Q468" s="21" t="str">
        <f t="shared" si="62"/>
        <v>REORDER</v>
      </c>
      <c r="R468" s="22" t="e">
        <f ca="1">IF($B468="","",IF(_xlfn.MAXIFS(PurDate,PurItem,$B468)=0,"",_xlfn.MAXIFS(PurDate,PurItem,$B468)))</f>
        <v>#NAME?</v>
      </c>
      <c r="S468" s="20">
        <f t="shared" si="63"/>
        <v>0</v>
      </c>
      <c r="U468" s="36"/>
    </row>
    <row r="469" spans="1:21" x14ac:dyDescent="0.25">
      <c r="A469" s="15" t="s">
        <v>1030</v>
      </c>
      <c r="B469" s="15" t="s">
        <v>1031</v>
      </c>
      <c r="C469" s="15" t="s">
        <v>784</v>
      </c>
      <c r="D469" s="15" t="s">
        <v>93</v>
      </c>
      <c r="E469" s="15" t="s">
        <v>1030</v>
      </c>
      <c r="F469" s="16">
        <v>10</v>
      </c>
      <c r="G469" s="16">
        <v>0</v>
      </c>
      <c r="H469" s="17">
        <v>13.0425</v>
      </c>
      <c r="I469" s="18">
        <f>IF($B469="","",IF(CostMethod="Last Cost",IFERROR(INDEX(PurCost,MATCH(_xlfn.MAXIFS(PurRank,PurItem,$B469),PurRank,0)),$H469),IF(($G469+SUMIFS(PurQty,PurItem,$B469))=0,$H469,($G469*$H469+SUMIFS(PurTotal,PurItem,$B469))/($G469+SUMIFS(PurQty,PurItem,$B469)))))</f>
        <v>13.0425</v>
      </c>
      <c r="J469" s="37">
        <v>20</v>
      </c>
      <c r="K469" s="18">
        <f t="shared" si="56"/>
        <v>6.9574999999999996</v>
      </c>
      <c r="L469" s="19">
        <f t="shared" si="57"/>
        <v>0.34787499999999999</v>
      </c>
      <c r="M469" s="19">
        <f t="shared" si="58"/>
        <v>0.53344834195898017</v>
      </c>
      <c r="N469" s="20">
        <f t="shared" si="59"/>
        <v>0</v>
      </c>
      <c r="O469" s="18">
        <f t="shared" si="60"/>
        <v>0</v>
      </c>
      <c r="P469" s="18">
        <f t="shared" si="61"/>
        <v>0</v>
      </c>
      <c r="Q469" s="21" t="str">
        <f t="shared" si="62"/>
        <v>REORDER</v>
      </c>
      <c r="R469" s="22" t="e">
        <f ca="1">IF($B469="","",IF(_xlfn.MAXIFS(PurDate,PurItem,$B469)=0,"",_xlfn.MAXIFS(PurDate,PurItem,$B469)))</f>
        <v>#NAME?</v>
      </c>
      <c r="S469" s="20">
        <f t="shared" si="63"/>
        <v>0</v>
      </c>
      <c r="U469" s="36"/>
    </row>
    <row r="470" spans="1:21" x14ac:dyDescent="0.25">
      <c r="A470" s="15" t="s">
        <v>1032</v>
      </c>
      <c r="B470" s="15" t="s">
        <v>1033</v>
      </c>
      <c r="C470" s="15" t="s">
        <v>784</v>
      </c>
      <c r="D470" s="15" t="s">
        <v>93</v>
      </c>
      <c r="E470" s="15" t="s">
        <v>1032</v>
      </c>
      <c r="F470" s="16">
        <v>10</v>
      </c>
      <c r="G470" s="16">
        <v>0</v>
      </c>
      <c r="H470" s="17">
        <v>13.0425</v>
      </c>
      <c r="I470" s="18">
        <f>IF($B470="","",IF(CostMethod="Last Cost",IFERROR(INDEX(PurCost,MATCH(_xlfn.MAXIFS(PurRank,PurItem,$B470),PurRank,0)),$H470),IF(($G470+SUMIFS(PurQty,PurItem,$B470))=0,$H470,($G470*$H470+SUMIFS(PurTotal,PurItem,$B470))/($G470+SUMIFS(PurQty,PurItem,$B470)))))</f>
        <v>13.0425</v>
      </c>
      <c r="J470" s="37">
        <v>20</v>
      </c>
      <c r="K470" s="18">
        <f t="shared" si="56"/>
        <v>6.9574999999999996</v>
      </c>
      <c r="L470" s="19">
        <f t="shared" si="57"/>
        <v>0.34787499999999999</v>
      </c>
      <c r="M470" s="19">
        <f t="shared" si="58"/>
        <v>0.53344834195898017</v>
      </c>
      <c r="N470" s="20">
        <f t="shared" si="59"/>
        <v>0</v>
      </c>
      <c r="O470" s="18">
        <f t="shared" si="60"/>
        <v>0</v>
      </c>
      <c r="P470" s="18">
        <f t="shared" si="61"/>
        <v>0</v>
      </c>
      <c r="Q470" s="21" t="str">
        <f t="shared" si="62"/>
        <v>REORDER</v>
      </c>
      <c r="R470" s="22" t="e">
        <f ca="1">IF($B470="","",IF(_xlfn.MAXIFS(PurDate,PurItem,$B470)=0,"",_xlfn.MAXIFS(PurDate,PurItem,$B470)))</f>
        <v>#NAME?</v>
      </c>
      <c r="S470" s="20">
        <f t="shared" si="63"/>
        <v>0</v>
      </c>
      <c r="U470" s="36"/>
    </row>
    <row r="471" spans="1:21" x14ac:dyDescent="0.25">
      <c r="A471" s="15" t="s">
        <v>1034</v>
      </c>
      <c r="B471" s="15" t="s">
        <v>1035</v>
      </c>
      <c r="C471" s="15" t="s">
        <v>784</v>
      </c>
      <c r="D471" s="15" t="s">
        <v>93</v>
      </c>
      <c r="E471" s="15" t="s">
        <v>1034</v>
      </c>
      <c r="F471" s="16">
        <v>10</v>
      </c>
      <c r="G471" s="16">
        <v>0</v>
      </c>
      <c r="H471" s="17">
        <v>13.0425</v>
      </c>
      <c r="I471" s="18">
        <f>IF($B471="","",IF(CostMethod="Last Cost",IFERROR(INDEX(PurCost,MATCH(_xlfn.MAXIFS(PurRank,PurItem,$B471),PurRank,0)),$H471),IF(($G471+SUMIFS(PurQty,PurItem,$B471))=0,$H471,($G471*$H471+SUMIFS(PurTotal,PurItem,$B471))/($G471+SUMIFS(PurQty,PurItem,$B471)))))</f>
        <v>13.0425</v>
      </c>
      <c r="J471" s="37">
        <v>20</v>
      </c>
      <c r="K471" s="18">
        <f t="shared" si="56"/>
        <v>6.9574999999999996</v>
      </c>
      <c r="L471" s="19">
        <f t="shared" si="57"/>
        <v>0.34787499999999999</v>
      </c>
      <c r="M471" s="19">
        <f t="shared" si="58"/>
        <v>0.53344834195898017</v>
      </c>
      <c r="N471" s="20">
        <f t="shared" si="59"/>
        <v>0</v>
      </c>
      <c r="O471" s="18">
        <f t="shared" si="60"/>
        <v>0</v>
      </c>
      <c r="P471" s="18">
        <f t="shared" si="61"/>
        <v>0</v>
      </c>
      <c r="Q471" s="21" t="str">
        <f t="shared" si="62"/>
        <v>REORDER</v>
      </c>
      <c r="R471" s="22" t="e">
        <f ca="1">IF($B471="","",IF(_xlfn.MAXIFS(PurDate,PurItem,$B471)=0,"",_xlfn.MAXIFS(PurDate,PurItem,$B471)))</f>
        <v>#NAME?</v>
      </c>
      <c r="S471" s="20">
        <f t="shared" si="63"/>
        <v>0</v>
      </c>
      <c r="U471" s="36"/>
    </row>
    <row r="472" spans="1:21" x14ac:dyDescent="0.25">
      <c r="A472" s="15" t="s">
        <v>1036</v>
      </c>
      <c r="B472" s="15" t="s">
        <v>1037</v>
      </c>
      <c r="C472" s="15" t="s">
        <v>101</v>
      </c>
      <c r="D472" s="15" t="s">
        <v>93</v>
      </c>
      <c r="E472" s="15" t="s">
        <v>1036</v>
      </c>
      <c r="F472" s="16">
        <v>10</v>
      </c>
      <c r="G472" s="16">
        <v>0</v>
      </c>
      <c r="H472" s="17">
        <v>6.5250000000000004</v>
      </c>
      <c r="I472" s="18">
        <f>IF($B472="","",IF(CostMethod="Last Cost",IFERROR(INDEX(PurCost,MATCH(_xlfn.MAXIFS(PurRank,PurItem,$B472),PurRank,0)),$H472),IF(($G472+SUMIFS(PurQty,PurItem,$B472))=0,$H472,($G472*$H472+SUMIFS(PurTotal,PurItem,$B472))/($G472+SUMIFS(PurQty,PurItem,$B472)))))</f>
        <v>6.5250000000000004</v>
      </c>
      <c r="J472" s="37">
        <v>10</v>
      </c>
      <c r="K472" s="18">
        <f t="shared" si="56"/>
        <v>3.4749999999999996</v>
      </c>
      <c r="L472" s="19">
        <f t="shared" si="57"/>
        <v>0.34749999999999998</v>
      </c>
      <c r="M472" s="19">
        <f t="shared" si="58"/>
        <v>0.53256704980842906</v>
      </c>
      <c r="N472" s="20">
        <f t="shared" si="59"/>
        <v>0</v>
      </c>
      <c r="O472" s="18">
        <f t="shared" si="60"/>
        <v>0</v>
      </c>
      <c r="P472" s="18">
        <f t="shared" si="61"/>
        <v>0</v>
      </c>
      <c r="Q472" s="21" t="str">
        <f t="shared" si="62"/>
        <v>REORDER</v>
      </c>
      <c r="R472" s="22" t="e">
        <f ca="1">IF($B472="","",IF(_xlfn.MAXIFS(PurDate,PurItem,$B472)=0,"",_xlfn.MAXIFS(PurDate,PurItem,$B472)))</f>
        <v>#NAME?</v>
      </c>
      <c r="S472" s="20">
        <f t="shared" si="63"/>
        <v>0</v>
      </c>
      <c r="U472" s="36"/>
    </row>
    <row r="473" spans="1:21" x14ac:dyDescent="0.25">
      <c r="A473" s="15" t="s">
        <v>1038</v>
      </c>
      <c r="B473" s="15" t="s">
        <v>1039</v>
      </c>
      <c r="C473" s="15" t="s">
        <v>110</v>
      </c>
      <c r="D473" s="15" t="s">
        <v>93</v>
      </c>
      <c r="E473" s="15" t="s">
        <v>1038</v>
      </c>
      <c r="F473" s="16">
        <v>10</v>
      </c>
      <c r="G473" s="16">
        <v>0</v>
      </c>
      <c r="H473" s="17">
        <v>18.75</v>
      </c>
      <c r="I473" s="18">
        <f>IF($B473="","",IF(CostMethod="Last Cost",IFERROR(INDEX(PurCost,MATCH(_xlfn.MAXIFS(PurRank,PurItem,$B473),PurRank,0)),$H473),IF(($G473+SUMIFS(PurQty,PurItem,$B473))=0,$H473,($G473*$H473+SUMIFS(PurTotal,PurItem,$B473))/($G473+SUMIFS(PurQty,PurItem,$B473)))))</f>
        <v>18.75</v>
      </c>
      <c r="J473" s="37">
        <v>25</v>
      </c>
      <c r="K473" s="18">
        <f t="shared" si="56"/>
        <v>6.25</v>
      </c>
      <c r="L473" s="19">
        <f t="shared" si="57"/>
        <v>0.25</v>
      </c>
      <c r="M473" s="19">
        <f t="shared" si="58"/>
        <v>0.33333333333333331</v>
      </c>
      <c r="N473" s="20">
        <f t="shared" si="59"/>
        <v>0</v>
      </c>
      <c r="O473" s="18">
        <f t="shared" si="60"/>
        <v>0</v>
      </c>
      <c r="P473" s="18">
        <f t="shared" si="61"/>
        <v>0</v>
      </c>
      <c r="Q473" s="21" t="str">
        <f t="shared" si="62"/>
        <v>REORDER</v>
      </c>
      <c r="R473" s="22" t="e">
        <f ca="1">IF($B473="","",IF(_xlfn.MAXIFS(PurDate,PurItem,$B473)=0,"",_xlfn.MAXIFS(PurDate,PurItem,$B473)))</f>
        <v>#NAME?</v>
      </c>
      <c r="S473" s="20">
        <f t="shared" si="63"/>
        <v>0</v>
      </c>
      <c r="U473" s="36"/>
    </row>
    <row r="474" spans="1:21" x14ac:dyDescent="0.25">
      <c r="A474" s="15" t="s">
        <v>1040</v>
      </c>
      <c r="B474" s="15" t="s">
        <v>1041</v>
      </c>
      <c r="C474" s="15" t="s">
        <v>117</v>
      </c>
      <c r="D474" s="15" t="s">
        <v>93</v>
      </c>
      <c r="E474" s="15" t="s">
        <v>1040</v>
      </c>
      <c r="F474" s="16">
        <v>10</v>
      </c>
      <c r="G474" s="16">
        <v>0</v>
      </c>
      <c r="H474" s="17">
        <v>3.75</v>
      </c>
      <c r="I474" s="18">
        <f>IF($B474="","",IF(CostMethod="Last Cost",IFERROR(INDEX(PurCost,MATCH(_xlfn.MAXIFS(PurRank,PurItem,$B474),PurRank,0)),$H474),IF(($G474+SUMIFS(PurQty,PurItem,$B474))=0,$H474,($G474*$H474+SUMIFS(PurTotal,PurItem,$B474))/($G474+SUMIFS(PurQty,PurItem,$B474)))))</f>
        <v>3.75</v>
      </c>
      <c r="J474" s="37">
        <v>5</v>
      </c>
      <c r="K474" s="18">
        <f t="shared" si="56"/>
        <v>1.25</v>
      </c>
      <c r="L474" s="19">
        <f t="shared" si="57"/>
        <v>0.25</v>
      </c>
      <c r="M474" s="19">
        <f t="shared" si="58"/>
        <v>0.33333333333333331</v>
      </c>
      <c r="N474" s="20">
        <f t="shared" si="59"/>
        <v>13</v>
      </c>
      <c r="O474" s="18">
        <f t="shared" si="60"/>
        <v>48.75</v>
      </c>
      <c r="P474" s="18">
        <f t="shared" si="61"/>
        <v>65</v>
      </c>
      <c r="Q474" s="21" t="str">
        <f t="shared" si="62"/>
        <v>OK</v>
      </c>
      <c r="R474" s="22" t="e">
        <f ca="1">IF($B474="","",IF(_xlfn.MAXIFS(PurDate,PurItem,$B474)=0,"",_xlfn.MAXIFS(PurDate,PurItem,$B474)))</f>
        <v>#NAME?</v>
      </c>
      <c r="S474" s="20">
        <f t="shared" si="63"/>
        <v>0</v>
      </c>
      <c r="U474" s="36"/>
    </row>
    <row r="475" spans="1:21" x14ac:dyDescent="0.25">
      <c r="A475" s="15" t="s">
        <v>1042</v>
      </c>
      <c r="B475" s="15" t="s">
        <v>1043</v>
      </c>
      <c r="C475" s="15" t="s">
        <v>96</v>
      </c>
      <c r="D475" s="15" t="s">
        <v>93</v>
      </c>
      <c r="E475" s="15" t="s">
        <v>1042</v>
      </c>
      <c r="F475" s="16">
        <v>10</v>
      </c>
      <c r="G475" s="16">
        <v>0</v>
      </c>
      <c r="H475" s="17">
        <v>16.237500000000001</v>
      </c>
      <c r="I475" s="18">
        <f>IF($B475="","",IF(CostMethod="Last Cost",IFERROR(INDEX(PurCost,MATCH(_xlfn.MAXIFS(PurRank,PurItem,$B475),PurRank,0)),$H475),IF(($G475+SUMIFS(PurQty,PurItem,$B475))=0,$H475,($G475*$H475+SUMIFS(PurTotal,PurItem,$B475))/($G475+SUMIFS(PurQty,PurItem,$B475)))))</f>
        <v>16.237500000000001</v>
      </c>
      <c r="J475" s="37">
        <v>25</v>
      </c>
      <c r="K475" s="18">
        <f t="shared" si="56"/>
        <v>8.7624999999999993</v>
      </c>
      <c r="L475" s="19">
        <f t="shared" si="57"/>
        <v>0.35049999999999998</v>
      </c>
      <c r="M475" s="19">
        <f t="shared" si="58"/>
        <v>0.53964588144726711</v>
      </c>
      <c r="N475" s="20">
        <f t="shared" si="59"/>
        <v>0</v>
      </c>
      <c r="O475" s="18">
        <f t="shared" si="60"/>
        <v>0</v>
      </c>
      <c r="P475" s="18">
        <f t="shared" si="61"/>
        <v>0</v>
      </c>
      <c r="Q475" s="21" t="str">
        <f t="shared" si="62"/>
        <v>REORDER</v>
      </c>
      <c r="R475" s="22" t="e">
        <f ca="1">IF($B475="","",IF(_xlfn.MAXIFS(PurDate,PurItem,$B475)=0,"",_xlfn.MAXIFS(PurDate,PurItem,$B475)))</f>
        <v>#NAME?</v>
      </c>
      <c r="S475" s="20">
        <f t="shared" si="63"/>
        <v>0</v>
      </c>
      <c r="U475" s="36"/>
    </row>
    <row r="476" spans="1:21" x14ac:dyDescent="0.25">
      <c r="A476" s="15" t="s">
        <v>1044</v>
      </c>
      <c r="B476" s="15" t="s">
        <v>1045</v>
      </c>
      <c r="C476" s="15" t="s">
        <v>117</v>
      </c>
      <c r="D476" s="15" t="s">
        <v>93</v>
      </c>
      <c r="E476" s="15" t="s">
        <v>1044</v>
      </c>
      <c r="F476" s="16">
        <v>10</v>
      </c>
      <c r="G476" s="16">
        <v>0</v>
      </c>
      <c r="H476" s="17">
        <v>7.5</v>
      </c>
      <c r="I476" s="18">
        <f>IF($B476="","",IF(CostMethod="Last Cost",IFERROR(INDEX(PurCost,MATCH(_xlfn.MAXIFS(PurRank,PurItem,$B476),PurRank,0)),$H476),IF(($G476+SUMIFS(PurQty,PurItem,$B476))=0,$H476,($G476*$H476+SUMIFS(PurTotal,PurItem,$B476))/($G476+SUMIFS(PurQty,PurItem,$B476)))))</f>
        <v>7.5</v>
      </c>
      <c r="J476" s="37">
        <v>10</v>
      </c>
      <c r="K476" s="18">
        <f t="shared" si="56"/>
        <v>2.5</v>
      </c>
      <c r="L476" s="19">
        <f t="shared" si="57"/>
        <v>0.25</v>
      </c>
      <c r="M476" s="19">
        <f t="shared" si="58"/>
        <v>0.33333333333333331</v>
      </c>
      <c r="N476" s="20">
        <f t="shared" si="59"/>
        <v>0</v>
      </c>
      <c r="O476" s="18">
        <f t="shared" si="60"/>
        <v>0</v>
      </c>
      <c r="P476" s="18">
        <f t="shared" si="61"/>
        <v>0</v>
      </c>
      <c r="Q476" s="21" t="str">
        <f t="shared" si="62"/>
        <v>REORDER</v>
      </c>
      <c r="R476" s="22" t="e">
        <f ca="1">IF($B476="","",IF(_xlfn.MAXIFS(PurDate,PurItem,$B476)=0,"",_xlfn.MAXIFS(PurDate,PurItem,$B476)))</f>
        <v>#NAME?</v>
      </c>
      <c r="S476" s="20">
        <f t="shared" si="63"/>
        <v>0</v>
      </c>
      <c r="U476" s="36"/>
    </row>
    <row r="477" spans="1:21" x14ac:dyDescent="0.25">
      <c r="A477" s="15" t="s">
        <v>1046</v>
      </c>
      <c r="B477" s="15" t="s">
        <v>1047</v>
      </c>
      <c r="C477" s="15" t="s">
        <v>110</v>
      </c>
      <c r="D477" s="15" t="s">
        <v>93</v>
      </c>
      <c r="E477" s="15" t="s">
        <v>1046</v>
      </c>
      <c r="F477" s="16">
        <v>10</v>
      </c>
      <c r="G477" s="16">
        <v>0</v>
      </c>
      <c r="H477" s="17">
        <v>16.305</v>
      </c>
      <c r="I477" s="18">
        <f>IF($B477="","",IF(CostMethod="Last Cost",IFERROR(INDEX(PurCost,MATCH(_xlfn.MAXIFS(PurRank,PurItem,$B477),PurRank,0)),$H477),IF(($G477+SUMIFS(PurQty,PurItem,$B477))=0,$H477,($G477*$H477+SUMIFS(PurTotal,PurItem,$B477))/($G477+SUMIFS(PurQty,PurItem,$B477)))))</f>
        <v>16.305</v>
      </c>
      <c r="J477" s="37">
        <v>25</v>
      </c>
      <c r="K477" s="18">
        <f t="shared" si="56"/>
        <v>8.6950000000000003</v>
      </c>
      <c r="L477" s="19">
        <f t="shared" si="57"/>
        <v>0.3478</v>
      </c>
      <c r="M477" s="19">
        <f t="shared" si="58"/>
        <v>0.53327200245323525</v>
      </c>
      <c r="N477" s="20">
        <f t="shared" si="59"/>
        <v>4</v>
      </c>
      <c r="O477" s="18">
        <v>2</v>
      </c>
      <c r="P477" s="18">
        <f t="shared" si="61"/>
        <v>100</v>
      </c>
      <c r="Q477" s="21" t="str">
        <f t="shared" si="62"/>
        <v>REORDER</v>
      </c>
      <c r="R477" s="22" t="e">
        <f ca="1">IF($B477="","",IF(_xlfn.MAXIFS(PurDate,PurItem,$B477)=0,"",_xlfn.MAXIFS(PurDate,PurItem,$B477)))</f>
        <v>#NAME?</v>
      </c>
      <c r="S477" s="20">
        <f t="shared" si="63"/>
        <v>0</v>
      </c>
      <c r="U477" s="36"/>
    </row>
    <row r="478" spans="1:21" x14ac:dyDescent="0.25">
      <c r="A478" s="15" t="s">
        <v>1048</v>
      </c>
      <c r="B478" s="15" t="s">
        <v>1049</v>
      </c>
      <c r="C478" s="15" t="s">
        <v>110</v>
      </c>
      <c r="D478" s="15" t="s">
        <v>93</v>
      </c>
      <c r="E478" s="15" t="s">
        <v>1048</v>
      </c>
      <c r="F478" s="16">
        <v>10</v>
      </c>
      <c r="G478" s="16">
        <v>0</v>
      </c>
      <c r="H478" s="17">
        <v>16.305</v>
      </c>
      <c r="I478" s="18">
        <f>IF($B478="","",IF(CostMethod="Last Cost",IFERROR(INDEX(PurCost,MATCH(_xlfn.MAXIFS(PurRank,PurItem,$B478),PurRank,0)),$H478),IF(($G478+SUMIFS(PurQty,PurItem,$B478))=0,$H478,($G478*$H478+SUMIFS(PurTotal,PurItem,$B478))/($G478+SUMIFS(PurQty,PurItem,$B478)))))</f>
        <v>16.305</v>
      </c>
      <c r="J478" s="37">
        <v>25</v>
      </c>
      <c r="K478" s="18">
        <f t="shared" si="56"/>
        <v>8.6950000000000003</v>
      </c>
      <c r="L478" s="19">
        <f t="shared" si="57"/>
        <v>0.3478</v>
      </c>
      <c r="M478" s="19">
        <f t="shared" si="58"/>
        <v>0.53327200245323525</v>
      </c>
      <c r="N478" s="20">
        <f t="shared" si="59"/>
        <v>0</v>
      </c>
      <c r="O478" s="18">
        <f t="shared" si="60"/>
        <v>0</v>
      </c>
      <c r="P478" s="18">
        <f t="shared" si="61"/>
        <v>0</v>
      </c>
      <c r="Q478" s="21" t="str">
        <f t="shared" si="62"/>
        <v>REORDER</v>
      </c>
      <c r="R478" s="22" t="e">
        <f ca="1">IF($B478="","",IF(_xlfn.MAXIFS(PurDate,PurItem,$B478)=0,"",_xlfn.MAXIFS(PurDate,PurItem,$B478)))</f>
        <v>#NAME?</v>
      </c>
      <c r="S478" s="20">
        <f t="shared" si="63"/>
        <v>0</v>
      </c>
      <c r="U478" s="36"/>
    </row>
    <row r="479" spans="1:21" x14ac:dyDescent="0.25">
      <c r="A479" s="15" t="s">
        <v>1050</v>
      </c>
      <c r="B479" s="15" t="s">
        <v>1051</v>
      </c>
      <c r="C479" s="15" t="s">
        <v>101</v>
      </c>
      <c r="D479" s="15" t="s">
        <v>93</v>
      </c>
      <c r="E479" s="15" t="s">
        <v>1050</v>
      </c>
      <c r="F479" s="16">
        <v>10</v>
      </c>
      <c r="G479" s="16">
        <v>0</v>
      </c>
      <c r="H479" s="17">
        <v>29.3475</v>
      </c>
      <c r="I479" s="18">
        <f>IF($B479="","",IF(CostMethod="Last Cost",IFERROR(INDEX(PurCost,MATCH(_xlfn.MAXIFS(PurRank,PurItem,$B479),PurRank,0)),$H479),IF(($G479+SUMIFS(PurQty,PurItem,$B479))=0,$H479,($G479*$H479+SUMIFS(PurTotal,PurItem,$B479))/($G479+SUMIFS(PurQty,PurItem,$B479)))))</f>
        <v>29.3475</v>
      </c>
      <c r="J479" s="37">
        <v>45</v>
      </c>
      <c r="K479" s="18">
        <f t="shared" si="56"/>
        <v>15.6525</v>
      </c>
      <c r="L479" s="19">
        <f t="shared" si="57"/>
        <v>0.34783333333333333</v>
      </c>
      <c r="M479" s="19">
        <f t="shared" si="58"/>
        <v>0.53335037055967283</v>
      </c>
      <c r="N479" s="20">
        <f t="shared" si="59"/>
        <v>-2</v>
      </c>
      <c r="O479" s="18">
        <f t="shared" si="60"/>
        <v>-58.695</v>
      </c>
      <c r="P479" s="18">
        <f t="shared" si="61"/>
        <v>-90</v>
      </c>
      <c r="Q479" s="21" t="str">
        <f t="shared" si="62"/>
        <v>NEGATIVE</v>
      </c>
      <c r="R479" s="22" t="e">
        <f ca="1">IF($B479="","",IF(_xlfn.MAXIFS(PurDate,PurItem,$B479)=0,"",_xlfn.MAXIFS(PurDate,PurItem,$B479)))</f>
        <v>#NAME?</v>
      </c>
      <c r="S479" s="20">
        <f t="shared" si="63"/>
        <v>0</v>
      </c>
      <c r="U479" s="36"/>
    </row>
    <row r="480" spans="1:21" x14ac:dyDescent="0.25">
      <c r="A480" s="15" t="s">
        <v>1052</v>
      </c>
      <c r="B480" s="15" t="s">
        <v>1053</v>
      </c>
      <c r="C480" s="15" t="s">
        <v>110</v>
      </c>
      <c r="D480" s="15" t="s">
        <v>93</v>
      </c>
      <c r="E480" s="15" t="s">
        <v>1052</v>
      </c>
      <c r="F480" s="16">
        <v>10</v>
      </c>
      <c r="G480" s="16">
        <v>0</v>
      </c>
      <c r="H480" s="17">
        <v>19.567499999999999</v>
      </c>
      <c r="I480" s="18">
        <f>IF($B480="","",IF(CostMethod="Last Cost",IFERROR(INDEX(PurCost,MATCH(_xlfn.MAXIFS(PurRank,PurItem,$B480),PurRank,0)),$H480),IF(($G480+SUMIFS(PurQty,PurItem,$B480))=0,$H480,($G480*$H480+SUMIFS(PurTotal,PurItem,$B480))/($G480+SUMIFS(PurQty,PurItem,$B480)))))</f>
        <v>12.8</v>
      </c>
      <c r="J480" s="37">
        <v>30</v>
      </c>
      <c r="K480" s="18">
        <f t="shared" si="56"/>
        <v>17.2</v>
      </c>
      <c r="L480" s="19">
        <f t="shared" si="57"/>
        <v>0.57333333333333336</v>
      </c>
      <c r="M480" s="19">
        <f t="shared" si="58"/>
        <v>1.3437499999999998</v>
      </c>
      <c r="N480" s="20">
        <f t="shared" si="59"/>
        <v>-5</v>
      </c>
      <c r="O480" s="18">
        <f t="shared" si="60"/>
        <v>-64</v>
      </c>
      <c r="P480" s="18">
        <f t="shared" si="61"/>
        <v>-150</v>
      </c>
      <c r="Q480" s="21" t="str">
        <f t="shared" si="62"/>
        <v>NEGATIVE</v>
      </c>
      <c r="R480" s="22" t="e">
        <f ca="1">IF($B480="","",IF(_xlfn.MAXIFS(PurDate,PurItem,$B480)=0,"",_xlfn.MAXIFS(PurDate,PurItem,$B480)))</f>
        <v>#NAME?</v>
      </c>
      <c r="S480" s="20">
        <f t="shared" si="63"/>
        <v>20</v>
      </c>
      <c r="U480" s="36"/>
    </row>
    <row r="481" spans="1:21" x14ac:dyDescent="0.25">
      <c r="A481" s="15" t="s">
        <v>1054</v>
      </c>
      <c r="B481" s="15" t="s">
        <v>1055</v>
      </c>
      <c r="C481" s="15" t="s">
        <v>110</v>
      </c>
      <c r="D481" s="15" t="s">
        <v>93</v>
      </c>
      <c r="E481" s="15" t="s">
        <v>1054</v>
      </c>
      <c r="F481" s="16">
        <v>10</v>
      </c>
      <c r="G481" s="16">
        <v>0</v>
      </c>
      <c r="H481" s="17">
        <v>19.567499999999999</v>
      </c>
      <c r="I481" s="18">
        <f>IF($B481="","",IF(CostMethod="Last Cost",IFERROR(INDEX(PurCost,MATCH(_xlfn.MAXIFS(PurRank,PurItem,$B481),PurRank,0)),$H481),IF(($G481+SUMIFS(PurQty,PurItem,$B481))=0,$H481,($G481*$H481+SUMIFS(PurTotal,PurItem,$B481))/($G481+SUMIFS(PurQty,PurItem,$B481)))))</f>
        <v>0.4</v>
      </c>
      <c r="J481" s="37">
        <v>30</v>
      </c>
      <c r="K481" s="18">
        <f t="shared" si="56"/>
        <v>29.6</v>
      </c>
      <c r="L481" s="19">
        <f t="shared" si="57"/>
        <v>0.98666666666666669</v>
      </c>
      <c r="M481" s="19">
        <f t="shared" si="58"/>
        <v>74</v>
      </c>
      <c r="N481" s="20">
        <f t="shared" si="59"/>
        <v>12</v>
      </c>
      <c r="O481" s="18">
        <f t="shared" si="60"/>
        <v>4.8000000000000007</v>
      </c>
      <c r="P481" s="18">
        <f t="shared" si="61"/>
        <v>360</v>
      </c>
      <c r="Q481" s="21" t="str">
        <f t="shared" si="62"/>
        <v>OK</v>
      </c>
      <c r="R481" s="22" t="e">
        <f ca="1">IF($B481="","",IF(_xlfn.MAXIFS(PurDate,PurItem,$B481)=0,"",_xlfn.MAXIFS(PurDate,PurItem,$B481)))</f>
        <v>#NAME?</v>
      </c>
      <c r="S481" s="20">
        <f t="shared" si="63"/>
        <v>20</v>
      </c>
      <c r="U481" s="36"/>
    </row>
    <row r="482" spans="1:21" x14ac:dyDescent="0.25">
      <c r="A482" s="15" t="s">
        <v>1056</v>
      </c>
      <c r="B482" s="15" t="s">
        <v>1057</v>
      </c>
      <c r="C482" s="15" t="s">
        <v>101</v>
      </c>
      <c r="D482" s="15" t="s">
        <v>93</v>
      </c>
      <c r="E482" s="15" t="s">
        <v>1056</v>
      </c>
      <c r="F482" s="16">
        <v>10</v>
      </c>
      <c r="G482" s="16">
        <v>0</v>
      </c>
      <c r="H482" s="17">
        <v>29.3475</v>
      </c>
      <c r="I482" s="18">
        <f>IF($B482="","",IF(CostMethod="Last Cost",IFERROR(INDEX(PurCost,MATCH(_xlfn.MAXIFS(PurRank,PurItem,$B482),PurRank,0)),$H482),IF(($G482+SUMIFS(PurQty,PurItem,$B482))=0,$H482,($G482*$H482+SUMIFS(PurTotal,PurItem,$B482))/($G482+SUMIFS(PurQty,PurItem,$B482)))))</f>
        <v>29.3475</v>
      </c>
      <c r="J482" s="37">
        <v>45</v>
      </c>
      <c r="K482" s="18">
        <f t="shared" si="56"/>
        <v>15.6525</v>
      </c>
      <c r="L482" s="19">
        <f t="shared" si="57"/>
        <v>0.34783333333333333</v>
      </c>
      <c r="M482" s="19">
        <f t="shared" si="58"/>
        <v>0.53335037055967283</v>
      </c>
      <c r="N482" s="20">
        <f t="shared" si="59"/>
        <v>0</v>
      </c>
      <c r="O482" s="18">
        <f t="shared" si="60"/>
        <v>0</v>
      </c>
      <c r="P482" s="18">
        <f t="shared" si="61"/>
        <v>0</v>
      </c>
      <c r="Q482" s="21" t="str">
        <f t="shared" si="62"/>
        <v>REORDER</v>
      </c>
      <c r="R482" s="22" t="e">
        <f ca="1">IF($B482="","",IF(_xlfn.MAXIFS(PurDate,PurItem,$B482)=0,"",_xlfn.MAXIFS(PurDate,PurItem,$B482)))</f>
        <v>#NAME?</v>
      </c>
      <c r="S482" s="20">
        <f t="shared" si="63"/>
        <v>0</v>
      </c>
      <c r="U482" s="36"/>
    </row>
    <row r="483" spans="1:21" x14ac:dyDescent="0.25">
      <c r="A483" s="15" t="s">
        <v>1058</v>
      </c>
      <c r="B483" s="15" t="s">
        <v>1059</v>
      </c>
      <c r="C483" s="15" t="s">
        <v>187</v>
      </c>
      <c r="D483" s="15" t="s">
        <v>93</v>
      </c>
      <c r="E483" s="15" t="s">
        <v>1058</v>
      </c>
      <c r="F483" s="16">
        <v>10</v>
      </c>
      <c r="G483" s="16">
        <v>0</v>
      </c>
      <c r="H483" s="17">
        <v>55.432499999999997</v>
      </c>
      <c r="I483" s="18">
        <f>IF($B483="","",IF(CostMethod="Last Cost",IFERROR(INDEX(PurCost,MATCH(_xlfn.MAXIFS(PurRank,PurItem,$B483),PurRank,0)),$H483),IF(($G483+SUMIFS(PurQty,PurItem,$B483))=0,$H483,($G483*$H483+SUMIFS(PurTotal,PurItem,$B483))/($G483+SUMIFS(PurQty,PurItem,$B483)))))</f>
        <v>55.432499999999997</v>
      </c>
      <c r="J483" s="37">
        <v>85</v>
      </c>
      <c r="K483" s="18">
        <f t="shared" si="56"/>
        <v>29.567500000000003</v>
      </c>
      <c r="L483" s="19">
        <f t="shared" si="57"/>
        <v>0.34785294117647064</v>
      </c>
      <c r="M483" s="19">
        <f t="shared" si="58"/>
        <v>0.53339647318811179</v>
      </c>
      <c r="N483" s="20">
        <f t="shared" si="59"/>
        <v>5</v>
      </c>
      <c r="O483" s="18">
        <f t="shared" si="60"/>
        <v>277.16249999999997</v>
      </c>
      <c r="P483" s="18">
        <f t="shared" si="61"/>
        <v>425</v>
      </c>
      <c r="Q483" s="21" t="str">
        <f t="shared" si="62"/>
        <v>REORDER</v>
      </c>
      <c r="R483" s="22" t="e">
        <f ca="1">IF($B483="","",IF(_xlfn.MAXIFS(PurDate,PurItem,$B483)=0,"",_xlfn.MAXIFS(PurDate,PurItem,$B483)))</f>
        <v>#NAME?</v>
      </c>
      <c r="S483" s="20">
        <f t="shared" si="63"/>
        <v>0</v>
      </c>
      <c r="U483" s="36"/>
    </row>
    <row r="484" spans="1:21" x14ac:dyDescent="0.25">
      <c r="A484" s="15" t="s">
        <v>1060</v>
      </c>
      <c r="B484" s="15" t="s">
        <v>1061</v>
      </c>
      <c r="C484" s="15" t="s">
        <v>122</v>
      </c>
      <c r="D484" s="15" t="s">
        <v>93</v>
      </c>
      <c r="E484" s="15" t="s">
        <v>1060</v>
      </c>
      <c r="F484" s="16">
        <v>10</v>
      </c>
      <c r="G484" s="16">
        <v>0</v>
      </c>
      <c r="H484" s="17">
        <v>4.5674999999999999</v>
      </c>
      <c r="I484" s="18">
        <f>IF($B484="","",IF(CostMethod="Last Cost",IFERROR(INDEX(PurCost,MATCH(_xlfn.MAXIFS(PurRank,PurItem,$B484),PurRank,0)),$H484),IF(($G484+SUMIFS(PurQty,PurItem,$B484))=0,$H484,($G484*$H484+SUMIFS(PurTotal,PurItem,$B484))/($G484+SUMIFS(PurQty,PurItem,$B484)))))</f>
        <v>4.5674999999999999</v>
      </c>
      <c r="J484" s="37">
        <v>7</v>
      </c>
      <c r="K484" s="18">
        <f t="shared" si="56"/>
        <v>2.4325000000000001</v>
      </c>
      <c r="L484" s="19">
        <f t="shared" si="57"/>
        <v>0.34750000000000003</v>
      </c>
      <c r="M484" s="19">
        <f t="shared" si="58"/>
        <v>0.53256704980842917</v>
      </c>
      <c r="N484" s="20">
        <f t="shared" si="59"/>
        <v>0</v>
      </c>
      <c r="O484" s="18">
        <f t="shared" si="60"/>
        <v>0</v>
      </c>
      <c r="P484" s="18">
        <f t="shared" si="61"/>
        <v>0</v>
      </c>
      <c r="Q484" s="21" t="str">
        <f t="shared" si="62"/>
        <v>REORDER</v>
      </c>
      <c r="R484" s="22" t="e">
        <f ca="1">IF($B484="","",IF(_xlfn.MAXIFS(PurDate,PurItem,$B484)=0,"",_xlfn.MAXIFS(PurDate,PurItem,$B484)))</f>
        <v>#NAME?</v>
      </c>
      <c r="S484" s="20">
        <f t="shared" si="63"/>
        <v>0</v>
      </c>
      <c r="U484" s="36"/>
    </row>
    <row r="485" spans="1:21" x14ac:dyDescent="0.25">
      <c r="A485" s="15" t="s">
        <v>1062</v>
      </c>
      <c r="B485" s="15" t="s">
        <v>1063</v>
      </c>
      <c r="C485" s="15" t="s">
        <v>110</v>
      </c>
      <c r="D485" s="15" t="s">
        <v>93</v>
      </c>
      <c r="E485" s="15" t="s">
        <v>1062</v>
      </c>
      <c r="F485" s="16">
        <v>10</v>
      </c>
      <c r="G485" s="16">
        <v>0</v>
      </c>
      <c r="H485" s="17">
        <v>0.65249999999999997</v>
      </c>
      <c r="I485" s="18">
        <f>IF($B485="","",IF(CostMethod="Last Cost",IFERROR(INDEX(PurCost,MATCH(_xlfn.MAXIFS(PurRank,PurItem,$B485),PurRank,0)),$H485),IF(($G485+SUMIFS(PurQty,PurItem,$B485))=0,$H485,($G485*$H485+SUMIFS(PurTotal,PurItem,$B485))/($G485+SUMIFS(PurQty,PurItem,$B485)))))</f>
        <v>0.65249999999999997</v>
      </c>
      <c r="J485" s="37">
        <v>1</v>
      </c>
      <c r="K485" s="18">
        <f t="shared" si="56"/>
        <v>0.34750000000000003</v>
      </c>
      <c r="L485" s="19">
        <f t="shared" si="57"/>
        <v>0.34750000000000003</v>
      </c>
      <c r="M485" s="19">
        <f t="shared" si="58"/>
        <v>0.53256704980842917</v>
      </c>
      <c r="N485" s="20">
        <f t="shared" si="59"/>
        <v>0</v>
      </c>
      <c r="O485" s="18">
        <f t="shared" si="60"/>
        <v>0</v>
      </c>
      <c r="P485" s="18">
        <f t="shared" si="61"/>
        <v>0</v>
      </c>
      <c r="Q485" s="21" t="str">
        <f t="shared" si="62"/>
        <v>REORDER</v>
      </c>
      <c r="R485" s="22" t="e">
        <f ca="1">IF($B485="","",IF(_xlfn.MAXIFS(PurDate,PurItem,$B485)=0,"",_xlfn.MAXIFS(PurDate,PurItem,$B485)))</f>
        <v>#NAME?</v>
      </c>
      <c r="S485" s="20">
        <f t="shared" si="63"/>
        <v>0</v>
      </c>
      <c r="U485" s="36"/>
    </row>
    <row r="486" spans="1:21" x14ac:dyDescent="0.25">
      <c r="A486" s="15" t="s">
        <v>1064</v>
      </c>
      <c r="B486" s="15" t="s">
        <v>1065</v>
      </c>
      <c r="C486" s="15" t="s">
        <v>101</v>
      </c>
      <c r="D486" s="15" t="s">
        <v>93</v>
      </c>
      <c r="E486" s="15" t="s">
        <v>1064</v>
      </c>
      <c r="F486" s="16">
        <v>10</v>
      </c>
      <c r="G486" s="16">
        <v>0</v>
      </c>
      <c r="H486" s="17">
        <v>13.0425</v>
      </c>
      <c r="I486" s="18">
        <f>IF($B486="","",IF(CostMethod="Last Cost",IFERROR(INDEX(PurCost,MATCH(_xlfn.MAXIFS(PurRank,PurItem,$B486),PurRank,0)),$H486),IF(($G486+SUMIFS(PurQty,PurItem,$B486))=0,$H486,($G486*$H486+SUMIFS(PurTotal,PurItem,$B486))/($G486+SUMIFS(PurQty,PurItem,$B486)))))</f>
        <v>13.0425</v>
      </c>
      <c r="J486" s="37">
        <v>20</v>
      </c>
      <c r="K486" s="18">
        <f t="shared" si="56"/>
        <v>6.9574999999999996</v>
      </c>
      <c r="L486" s="19">
        <f t="shared" si="57"/>
        <v>0.34787499999999999</v>
      </c>
      <c r="M486" s="19">
        <f t="shared" si="58"/>
        <v>0.53344834195898017</v>
      </c>
      <c r="N486" s="20">
        <f t="shared" si="59"/>
        <v>0</v>
      </c>
      <c r="O486" s="18">
        <f t="shared" si="60"/>
        <v>0</v>
      </c>
      <c r="P486" s="18">
        <f t="shared" si="61"/>
        <v>0</v>
      </c>
      <c r="Q486" s="21" t="str">
        <f t="shared" si="62"/>
        <v>REORDER</v>
      </c>
      <c r="R486" s="22" t="e">
        <f ca="1">IF($B486="","",IF(_xlfn.MAXIFS(PurDate,PurItem,$B486)=0,"",_xlfn.MAXIFS(PurDate,PurItem,$B486)))</f>
        <v>#NAME?</v>
      </c>
      <c r="S486" s="20">
        <f t="shared" si="63"/>
        <v>0</v>
      </c>
      <c r="U486" s="36"/>
    </row>
    <row r="487" spans="1:21" x14ac:dyDescent="0.25">
      <c r="A487" s="15" t="s">
        <v>1066</v>
      </c>
      <c r="B487" s="15" t="s">
        <v>1067</v>
      </c>
      <c r="C487" s="15" t="s">
        <v>101</v>
      </c>
      <c r="D487" s="15" t="s">
        <v>93</v>
      </c>
      <c r="E487" s="15" t="s">
        <v>1066</v>
      </c>
      <c r="F487" s="16">
        <v>10</v>
      </c>
      <c r="G487" s="16">
        <v>0</v>
      </c>
      <c r="H487" s="17">
        <v>13.0425</v>
      </c>
      <c r="I487" s="18">
        <f>IF($B487="","",IF(CostMethod="Last Cost",IFERROR(INDEX(PurCost,MATCH(_xlfn.MAXIFS(PurRank,PurItem,$B487),PurRank,0)),$H487),IF(($G487+SUMIFS(PurQty,PurItem,$B487))=0,$H487,($G487*$H487+SUMIFS(PurTotal,PurItem,$B487))/($G487+SUMIFS(PurQty,PurItem,$B487)))))</f>
        <v>13.0425</v>
      </c>
      <c r="J487" s="37">
        <v>20</v>
      </c>
      <c r="K487" s="18">
        <f t="shared" si="56"/>
        <v>6.9574999999999996</v>
      </c>
      <c r="L487" s="19">
        <f t="shared" si="57"/>
        <v>0.34787499999999999</v>
      </c>
      <c r="M487" s="19">
        <f t="shared" si="58"/>
        <v>0.53344834195898017</v>
      </c>
      <c r="N487" s="20">
        <f t="shared" si="59"/>
        <v>0</v>
      </c>
      <c r="O487" s="18">
        <f t="shared" si="60"/>
        <v>0</v>
      </c>
      <c r="P487" s="18">
        <f t="shared" si="61"/>
        <v>0</v>
      </c>
      <c r="Q487" s="21" t="str">
        <f t="shared" si="62"/>
        <v>REORDER</v>
      </c>
      <c r="R487" s="22" t="e">
        <f ca="1">IF($B487="","",IF(_xlfn.MAXIFS(PurDate,PurItem,$B487)=0,"",_xlfn.MAXIFS(PurDate,PurItem,$B487)))</f>
        <v>#NAME?</v>
      </c>
      <c r="S487" s="20">
        <f t="shared" si="63"/>
        <v>0</v>
      </c>
      <c r="U487" s="36"/>
    </row>
    <row r="488" spans="1:21" x14ac:dyDescent="0.25">
      <c r="A488" s="15" t="s">
        <v>1068</v>
      </c>
      <c r="B488" s="15" t="s">
        <v>1069</v>
      </c>
      <c r="C488" s="15" t="s">
        <v>101</v>
      </c>
      <c r="D488" s="15" t="s">
        <v>93</v>
      </c>
      <c r="E488" s="15" t="s">
        <v>1068</v>
      </c>
      <c r="F488" s="16">
        <v>10</v>
      </c>
      <c r="G488" s="16">
        <v>0</v>
      </c>
      <c r="H488" s="17">
        <v>13.0425</v>
      </c>
      <c r="I488" s="18">
        <f>IF($B488="","",IF(CostMethod="Last Cost",IFERROR(INDEX(PurCost,MATCH(_xlfn.MAXIFS(PurRank,PurItem,$B488),PurRank,0)),$H488),IF(($G488+SUMIFS(PurQty,PurItem,$B488))=0,$H488,($G488*$H488+SUMIFS(PurTotal,PurItem,$B488))/($G488+SUMIFS(PurQty,PurItem,$B488)))))</f>
        <v>13.0425</v>
      </c>
      <c r="J488" s="37">
        <v>20</v>
      </c>
      <c r="K488" s="18">
        <f t="shared" si="56"/>
        <v>6.9574999999999996</v>
      </c>
      <c r="L488" s="19">
        <f t="shared" si="57"/>
        <v>0.34787499999999999</v>
      </c>
      <c r="M488" s="19">
        <f t="shared" si="58"/>
        <v>0.53344834195898017</v>
      </c>
      <c r="N488" s="20">
        <f t="shared" si="59"/>
        <v>0</v>
      </c>
      <c r="O488" s="18">
        <f t="shared" si="60"/>
        <v>0</v>
      </c>
      <c r="P488" s="18">
        <f t="shared" si="61"/>
        <v>0</v>
      </c>
      <c r="Q488" s="21" t="str">
        <f t="shared" si="62"/>
        <v>REORDER</v>
      </c>
      <c r="R488" s="22" t="e">
        <f ca="1">IF($B488="","",IF(_xlfn.MAXIFS(PurDate,PurItem,$B488)=0,"",_xlfn.MAXIFS(PurDate,PurItem,$B488)))</f>
        <v>#NAME?</v>
      </c>
      <c r="S488" s="20">
        <f t="shared" si="63"/>
        <v>0</v>
      </c>
      <c r="U488" s="36"/>
    </row>
    <row r="489" spans="1:21" x14ac:dyDescent="0.25">
      <c r="A489" s="15" t="s">
        <v>1070</v>
      </c>
      <c r="B489" s="15" t="s">
        <v>1071</v>
      </c>
      <c r="C489" s="15" t="s">
        <v>101</v>
      </c>
      <c r="D489" s="15" t="s">
        <v>93</v>
      </c>
      <c r="E489" s="15" t="s">
        <v>1070</v>
      </c>
      <c r="F489" s="16">
        <v>10</v>
      </c>
      <c r="G489" s="16">
        <v>0</v>
      </c>
      <c r="H489" s="17">
        <v>13.0425</v>
      </c>
      <c r="I489" s="18">
        <f>IF($B489="","",IF(CostMethod="Last Cost",IFERROR(INDEX(PurCost,MATCH(_xlfn.MAXIFS(PurRank,PurItem,$B489),PurRank,0)),$H489),IF(($G489+SUMIFS(PurQty,PurItem,$B489))=0,$H489,($G489*$H489+SUMIFS(PurTotal,PurItem,$B489))/($G489+SUMIFS(PurQty,PurItem,$B489)))))</f>
        <v>13.0425</v>
      </c>
      <c r="J489" s="37">
        <v>20</v>
      </c>
      <c r="K489" s="18">
        <f t="shared" si="56"/>
        <v>6.9574999999999996</v>
      </c>
      <c r="L489" s="19">
        <f t="shared" si="57"/>
        <v>0.34787499999999999</v>
      </c>
      <c r="M489" s="19">
        <f t="shared" si="58"/>
        <v>0.53344834195898017</v>
      </c>
      <c r="N489" s="20">
        <f t="shared" si="59"/>
        <v>0</v>
      </c>
      <c r="O489" s="18">
        <f t="shared" si="60"/>
        <v>0</v>
      </c>
      <c r="P489" s="18">
        <f t="shared" si="61"/>
        <v>0</v>
      </c>
      <c r="Q489" s="21" t="str">
        <f t="shared" si="62"/>
        <v>REORDER</v>
      </c>
      <c r="R489" s="22" t="e">
        <f ca="1">IF($B489="","",IF(_xlfn.MAXIFS(PurDate,PurItem,$B489)=0,"",_xlfn.MAXIFS(PurDate,PurItem,$B489)))</f>
        <v>#NAME?</v>
      </c>
      <c r="S489" s="20">
        <f t="shared" si="63"/>
        <v>0</v>
      </c>
      <c r="U489" s="36"/>
    </row>
    <row r="490" spans="1:21" x14ac:dyDescent="0.25">
      <c r="A490" s="15" t="s">
        <v>1072</v>
      </c>
      <c r="B490" s="15" t="s">
        <v>1073</v>
      </c>
      <c r="C490" s="15" t="s">
        <v>101</v>
      </c>
      <c r="D490" s="15" t="s">
        <v>93</v>
      </c>
      <c r="E490" s="15" t="s">
        <v>1072</v>
      </c>
      <c r="F490" s="16">
        <v>10</v>
      </c>
      <c r="G490" s="16">
        <v>0</v>
      </c>
      <c r="H490" s="17">
        <v>9.7799999999999994</v>
      </c>
      <c r="I490" s="18">
        <f>IF($B490="","",IF(CostMethod="Last Cost",IFERROR(INDEX(PurCost,MATCH(_xlfn.MAXIFS(PurRank,PurItem,$B490),PurRank,0)),$H490),IF(($G490+SUMIFS(PurQty,PurItem,$B490))=0,$H490,($G490*$H490+SUMIFS(PurTotal,PurItem,$B490))/($G490+SUMIFS(PurQty,PurItem,$B490)))))</f>
        <v>9.7799999999999994</v>
      </c>
      <c r="J490" s="37">
        <v>15</v>
      </c>
      <c r="K490" s="18">
        <f t="shared" si="56"/>
        <v>5.2200000000000006</v>
      </c>
      <c r="L490" s="19">
        <f t="shared" si="57"/>
        <v>0.34800000000000003</v>
      </c>
      <c r="M490" s="19">
        <f t="shared" si="58"/>
        <v>0.5337423312883437</v>
      </c>
      <c r="N490" s="20">
        <f t="shared" si="59"/>
        <v>0</v>
      </c>
      <c r="O490" s="18">
        <f t="shared" si="60"/>
        <v>0</v>
      </c>
      <c r="P490" s="18">
        <f t="shared" si="61"/>
        <v>0</v>
      </c>
      <c r="Q490" s="21" t="str">
        <f t="shared" si="62"/>
        <v>REORDER</v>
      </c>
      <c r="R490" s="22" t="e">
        <f ca="1">IF($B490="","",IF(_xlfn.MAXIFS(PurDate,PurItem,$B490)=0,"",_xlfn.MAXIFS(PurDate,PurItem,$B490)))</f>
        <v>#NAME?</v>
      </c>
      <c r="S490" s="20">
        <f t="shared" si="63"/>
        <v>0</v>
      </c>
      <c r="U490" s="36"/>
    </row>
    <row r="491" spans="1:21" x14ac:dyDescent="0.25">
      <c r="A491" s="15" t="s">
        <v>1074</v>
      </c>
      <c r="B491" s="15" t="s">
        <v>1075</v>
      </c>
      <c r="C491" s="15" t="s">
        <v>101</v>
      </c>
      <c r="D491" s="15" t="s">
        <v>93</v>
      </c>
      <c r="E491" s="15" t="s">
        <v>1074</v>
      </c>
      <c r="F491" s="16">
        <v>10</v>
      </c>
      <c r="G491" s="16">
        <v>0</v>
      </c>
      <c r="H491" s="17">
        <v>9.7799999999999994</v>
      </c>
      <c r="I491" s="18">
        <f>IF($B491="","",IF(CostMethod="Last Cost",IFERROR(INDEX(PurCost,MATCH(_xlfn.MAXIFS(PurRank,PurItem,$B491),PurRank,0)),$H491),IF(($G491+SUMIFS(PurQty,PurItem,$B491))=0,$H491,($G491*$H491+SUMIFS(PurTotal,PurItem,$B491))/($G491+SUMIFS(PurQty,PurItem,$B491)))))</f>
        <v>9.7799999999999994</v>
      </c>
      <c r="J491" s="37">
        <v>15</v>
      </c>
      <c r="K491" s="18">
        <f t="shared" si="56"/>
        <v>5.2200000000000006</v>
      </c>
      <c r="L491" s="19">
        <f t="shared" si="57"/>
        <v>0.34800000000000003</v>
      </c>
      <c r="M491" s="19">
        <f t="shared" si="58"/>
        <v>0.5337423312883437</v>
      </c>
      <c r="N491" s="20">
        <f t="shared" si="59"/>
        <v>0</v>
      </c>
      <c r="O491" s="18">
        <f t="shared" si="60"/>
        <v>0</v>
      </c>
      <c r="P491" s="18">
        <f t="shared" si="61"/>
        <v>0</v>
      </c>
      <c r="Q491" s="21" t="str">
        <f t="shared" si="62"/>
        <v>REORDER</v>
      </c>
      <c r="R491" s="22" t="e">
        <f ca="1">IF($B491="","",IF(_xlfn.MAXIFS(PurDate,PurItem,$B491)=0,"",_xlfn.MAXIFS(PurDate,PurItem,$B491)))</f>
        <v>#NAME?</v>
      </c>
      <c r="S491" s="20">
        <f t="shared" si="63"/>
        <v>0</v>
      </c>
      <c r="U491" s="36"/>
    </row>
    <row r="492" spans="1:21" x14ac:dyDescent="0.25">
      <c r="A492" s="15" t="s">
        <v>1076</v>
      </c>
      <c r="B492" s="15" t="s">
        <v>1077</v>
      </c>
      <c r="C492" s="15" t="s">
        <v>101</v>
      </c>
      <c r="D492" s="15" t="s">
        <v>93</v>
      </c>
      <c r="E492" s="15" t="s">
        <v>1076</v>
      </c>
      <c r="F492" s="16">
        <v>10</v>
      </c>
      <c r="G492" s="16">
        <v>0</v>
      </c>
      <c r="H492" s="17">
        <v>9.7799999999999994</v>
      </c>
      <c r="I492" s="18">
        <f>IF($B492="","",IF(CostMethod="Last Cost",IFERROR(INDEX(PurCost,MATCH(_xlfn.MAXIFS(PurRank,PurItem,$B492),PurRank,0)),$H492),IF(($G492+SUMIFS(PurQty,PurItem,$B492))=0,$H492,($G492*$H492+SUMIFS(PurTotal,PurItem,$B492))/($G492+SUMIFS(PurQty,PurItem,$B492)))))</f>
        <v>9.7799999999999994</v>
      </c>
      <c r="J492" s="37">
        <v>15</v>
      </c>
      <c r="K492" s="18">
        <f t="shared" si="56"/>
        <v>5.2200000000000006</v>
      </c>
      <c r="L492" s="19">
        <f t="shared" si="57"/>
        <v>0.34800000000000003</v>
      </c>
      <c r="M492" s="19">
        <f t="shared" si="58"/>
        <v>0.5337423312883437</v>
      </c>
      <c r="N492" s="20">
        <f t="shared" si="59"/>
        <v>0</v>
      </c>
      <c r="O492" s="18">
        <f t="shared" si="60"/>
        <v>0</v>
      </c>
      <c r="P492" s="18">
        <f t="shared" si="61"/>
        <v>0</v>
      </c>
      <c r="Q492" s="21" t="str">
        <f t="shared" si="62"/>
        <v>REORDER</v>
      </c>
      <c r="R492" s="22" t="e">
        <f ca="1">IF($B492="","",IF(_xlfn.MAXIFS(PurDate,PurItem,$B492)=0,"",_xlfn.MAXIFS(PurDate,PurItem,$B492)))</f>
        <v>#NAME?</v>
      </c>
      <c r="S492" s="20">
        <f t="shared" si="63"/>
        <v>0</v>
      </c>
      <c r="U492" s="36"/>
    </row>
    <row r="493" spans="1:21" x14ac:dyDescent="0.25">
      <c r="A493" s="15" t="s">
        <v>1078</v>
      </c>
      <c r="B493" s="15" t="s">
        <v>1079</v>
      </c>
      <c r="C493" s="15" t="s">
        <v>101</v>
      </c>
      <c r="D493" s="15" t="s">
        <v>93</v>
      </c>
      <c r="E493" s="15" t="s">
        <v>1078</v>
      </c>
      <c r="F493" s="16">
        <v>10</v>
      </c>
      <c r="G493" s="16">
        <v>0</v>
      </c>
      <c r="H493" s="17">
        <v>9.7799999999999994</v>
      </c>
      <c r="I493" s="18">
        <f>IF($B493="","",IF(CostMethod="Last Cost",IFERROR(INDEX(PurCost,MATCH(_xlfn.MAXIFS(PurRank,PurItem,$B493),PurRank,0)),$H493),IF(($G493+SUMIFS(PurQty,PurItem,$B493))=0,$H493,($G493*$H493+SUMIFS(PurTotal,PurItem,$B493))/($G493+SUMIFS(PurQty,PurItem,$B493)))))</f>
        <v>9.7799999999999994</v>
      </c>
      <c r="J493" s="37">
        <v>15</v>
      </c>
      <c r="K493" s="18">
        <f t="shared" si="56"/>
        <v>5.2200000000000006</v>
      </c>
      <c r="L493" s="19">
        <f t="shared" si="57"/>
        <v>0.34800000000000003</v>
      </c>
      <c r="M493" s="19">
        <f t="shared" si="58"/>
        <v>0.5337423312883437</v>
      </c>
      <c r="N493" s="20">
        <f t="shared" si="59"/>
        <v>0</v>
      </c>
      <c r="O493" s="18">
        <f t="shared" si="60"/>
        <v>0</v>
      </c>
      <c r="P493" s="18">
        <f t="shared" si="61"/>
        <v>0</v>
      </c>
      <c r="Q493" s="21" t="str">
        <f t="shared" si="62"/>
        <v>REORDER</v>
      </c>
      <c r="R493" s="22" t="e">
        <f ca="1">IF($B493="","",IF(_xlfn.MAXIFS(PurDate,PurItem,$B493)=0,"",_xlfn.MAXIFS(PurDate,PurItem,$B493)))</f>
        <v>#NAME?</v>
      </c>
      <c r="S493" s="20">
        <f t="shared" si="63"/>
        <v>0</v>
      </c>
      <c r="U493" s="36"/>
    </row>
    <row r="494" spans="1:21" x14ac:dyDescent="0.25">
      <c r="A494" s="15" t="s">
        <v>1080</v>
      </c>
      <c r="B494" s="15" t="s">
        <v>1081</v>
      </c>
      <c r="C494" s="15" t="s">
        <v>110</v>
      </c>
      <c r="D494" s="15" t="s">
        <v>93</v>
      </c>
      <c r="E494" s="15" t="s">
        <v>1080</v>
      </c>
      <c r="F494" s="16">
        <v>10</v>
      </c>
      <c r="G494" s="16">
        <v>0</v>
      </c>
      <c r="H494" s="17">
        <v>32.61</v>
      </c>
      <c r="I494" s="18">
        <f>IF($B494="","",IF(CostMethod="Last Cost",IFERROR(INDEX(PurCost,MATCH(_xlfn.MAXIFS(PurRank,PurItem,$B494),PurRank,0)),$H494),IF(($G494+SUMIFS(PurQty,PurItem,$B494))=0,$H494,($G494*$H494+SUMIFS(PurTotal,PurItem,$B494))/($G494+SUMIFS(PurQty,PurItem,$B494)))))</f>
        <v>32.61</v>
      </c>
      <c r="J494" s="37">
        <v>50</v>
      </c>
      <c r="K494" s="18">
        <f t="shared" si="56"/>
        <v>17.39</v>
      </c>
      <c r="L494" s="19">
        <f t="shared" si="57"/>
        <v>0.3478</v>
      </c>
      <c r="M494" s="19">
        <f t="shared" si="58"/>
        <v>0.53327200245323525</v>
      </c>
      <c r="N494" s="20">
        <f t="shared" si="59"/>
        <v>0</v>
      </c>
      <c r="O494" s="18">
        <f t="shared" si="60"/>
        <v>0</v>
      </c>
      <c r="P494" s="18">
        <f t="shared" si="61"/>
        <v>0</v>
      </c>
      <c r="Q494" s="21" t="str">
        <f t="shared" si="62"/>
        <v>REORDER</v>
      </c>
      <c r="R494" s="22" t="e">
        <f ca="1">IF($B494="","",IF(_xlfn.MAXIFS(PurDate,PurItem,$B494)=0,"",_xlfn.MAXIFS(PurDate,PurItem,$B494)))</f>
        <v>#NAME?</v>
      </c>
      <c r="S494" s="20">
        <f t="shared" si="63"/>
        <v>0</v>
      </c>
      <c r="U494" s="36"/>
    </row>
    <row r="495" spans="1:21" x14ac:dyDescent="0.25">
      <c r="A495" s="15" t="s">
        <v>1082</v>
      </c>
      <c r="B495" s="15" t="s">
        <v>1083</v>
      </c>
      <c r="C495" s="15" t="s">
        <v>110</v>
      </c>
      <c r="D495" s="15" t="s">
        <v>93</v>
      </c>
      <c r="E495" s="15" t="s">
        <v>1082</v>
      </c>
      <c r="F495" s="16">
        <v>10</v>
      </c>
      <c r="G495" s="16">
        <v>0</v>
      </c>
      <c r="H495" s="17">
        <v>32.61</v>
      </c>
      <c r="I495" s="18">
        <f>IF($B495="","",IF(CostMethod="Last Cost",IFERROR(INDEX(PurCost,MATCH(_xlfn.MAXIFS(PurRank,PurItem,$B495),PurRank,0)),$H495),IF(($G495+SUMIFS(PurQty,PurItem,$B495))=0,$H495,($G495*$H495+SUMIFS(PurTotal,PurItem,$B495))/($G495+SUMIFS(PurQty,PurItem,$B495)))))</f>
        <v>32.61</v>
      </c>
      <c r="J495" s="37">
        <v>50</v>
      </c>
      <c r="K495" s="18">
        <f t="shared" si="56"/>
        <v>17.39</v>
      </c>
      <c r="L495" s="19">
        <f t="shared" si="57"/>
        <v>0.3478</v>
      </c>
      <c r="M495" s="19">
        <f t="shared" si="58"/>
        <v>0.53327200245323525</v>
      </c>
      <c r="N495" s="20">
        <f t="shared" si="59"/>
        <v>0</v>
      </c>
      <c r="O495" s="18">
        <f t="shared" si="60"/>
        <v>0</v>
      </c>
      <c r="P495" s="18">
        <f t="shared" si="61"/>
        <v>0</v>
      </c>
      <c r="Q495" s="21" t="str">
        <f t="shared" si="62"/>
        <v>REORDER</v>
      </c>
      <c r="R495" s="22" t="e">
        <f ca="1">IF($B495="","",IF(_xlfn.MAXIFS(PurDate,PurItem,$B495)=0,"",_xlfn.MAXIFS(PurDate,PurItem,$B495)))</f>
        <v>#NAME?</v>
      </c>
      <c r="S495" s="20">
        <f t="shared" si="63"/>
        <v>0</v>
      </c>
      <c r="U495" s="36"/>
    </row>
    <row r="496" spans="1:21" x14ac:dyDescent="0.25">
      <c r="A496" s="15" t="s">
        <v>1084</v>
      </c>
      <c r="B496" s="15" t="s">
        <v>1085</v>
      </c>
      <c r="C496" s="15" t="s">
        <v>110</v>
      </c>
      <c r="D496" s="15" t="s">
        <v>93</v>
      </c>
      <c r="E496" s="15" t="s">
        <v>1084</v>
      </c>
      <c r="F496" s="16">
        <v>10</v>
      </c>
      <c r="G496" s="16">
        <v>0</v>
      </c>
      <c r="H496" s="17">
        <v>32.61</v>
      </c>
      <c r="I496" s="18">
        <f>IF($B496="","",IF(CostMethod="Last Cost",IFERROR(INDEX(PurCost,MATCH(_xlfn.MAXIFS(PurRank,PurItem,$B496),PurRank,0)),$H496),IF(($G496+SUMIFS(PurQty,PurItem,$B496))=0,$H496,($G496*$H496+SUMIFS(PurTotal,PurItem,$B496))/($G496+SUMIFS(PurQty,PurItem,$B496)))))</f>
        <v>32.61</v>
      </c>
      <c r="J496" s="37">
        <v>50</v>
      </c>
      <c r="K496" s="18">
        <f t="shared" si="56"/>
        <v>17.39</v>
      </c>
      <c r="L496" s="19">
        <f t="shared" si="57"/>
        <v>0.3478</v>
      </c>
      <c r="M496" s="19">
        <f t="shared" si="58"/>
        <v>0.53327200245323525</v>
      </c>
      <c r="N496" s="20">
        <f t="shared" si="59"/>
        <v>0</v>
      </c>
      <c r="O496" s="18">
        <f t="shared" si="60"/>
        <v>0</v>
      </c>
      <c r="P496" s="18">
        <f t="shared" si="61"/>
        <v>0</v>
      </c>
      <c r="Q496" s="21" t="str">
        <f t="shared" si="62"/>
        <v>REORDER</v>
      </c>
      <c r="R496" s="22" t="e">
        <f ca="1">IF($B496="","",IF(_xlfn.MAXIFS(PurDate,PurItem,$B496)=0,"",_xlfn.MAXIFS(PurDate,PurItem,$B496)))</f>
        <v>#NAME?</v>
      </c>
      <c r="S496" s="20">
        <f t="shared" si="63"/>
        <v>0</v>
      </c>
      <c r="U496" s="36"/>
    </row>
    <row r="497" spans="1:21" x14ac:dyDescent="0.25">
      <c r="A497" s="15" t="s">
        <v>1086</v>
      </c>
      <c r="B497" s="15" t="s">
        <v>1087</v>
      </c>
      <c r="C497" s="15" t="s">
        <v>110</v>
      </c>
      <c r="D497" s="15" t="s">
        <v>93</v>
      </c>
      <c r="E497" s="15" t="s">
        <v>1086</v>
      </c>
      <c r="F497" s="16">
        <v>10</v>
      </c>
      <c r="G497" s="16">
        <v>0</v>
      </c>
      <c r="H497" s="17">
        <v>24.78</v>
      </c>
      <c r="I497" s="18">
        <f>IF($B497="","",IF(CostMethod="Last Cost",IFERROR(INDEX(PurCost,MATCH(_xlfn.MAXIFS(PurRank,PurItem,$B497),PurRank,0)),$H497),IF(($G497+SUMIFS(PurQty,PurItem,$B497))=0,$H497,($G497*$H497+SUMIFS(PurTotal,PurItem,$B497))/($G497+SUMIFS(PurQty,PurItem,$B497)))))</f>
        <v>24.78</v>
      </c>
      <c r="J497" s="37">
        <v>38</v>
      </c>
      <c r="K497" s="18">
        <f t="shared" si="56"/>
        <v>13.219999999999999</v>
      </c>
      <c r="L497" s="19">
        <f t="shared" si="57"/>
        <v>0.34789473684210526</v>
      </c>
      <c r="M497" s="19">
        <f t="shared" si="58"/>
        <v>0.53349475383373679</v>
      </c>
      <c r="N497" s="20">
        <f t="shared" si="59"/>
        <v>0</v>
      </c>
      <c r="O497" s="18">
        <f t="shared" si="60"/>
        <v>0</v>
      </c>
      <c r="P497" s="18">
        <f t="shared" si="61"/>
        <v>0</v>
      </c>
      <c r="Q497" s="21" t="str">
        <f t="shared" si="62"/>
        <v>REORDER</v>
      </c>
      <c r="R497" s="22" t="e">
        <f ca="1">IF($B497="","",IF(_xlfn.MAXIFS(PurDate,PurItem,$B497)=0,"",_xlfn.MAXIFS(PurDate,PurItem,$B497)))</f>
        <v>#NAME?</v>
      </c>
      <c r="S497" s="20">
        <f t="shared" si="63"/>
        <v>0</v>
      </c>
      <c r="U497" s="36"/>
    </row>
    <row r="498" spans="1:21" x14ac:dyDescent="0.25">
      <c r="A498" s="15" t="s">
        <v>1088</v>
      </c>
      <c r="B498" s="15" t="s">
        <v>1089</v>
      </c>
      <c r="C498" s="15" t="s">
        <v>466</v>
      </c>
      <c r="D498" s="15" t="s">
        <v>93</v>
      </c>
      <c r="E498" s="15" t="s">
        <v>1088</v>
      </c>
      <c r="F498" s="16">
        <v>10</v>
      </c>
      <c r="G498" s="16">
        <v>0</v>
      </c>
      <c r="H498" s="17">
        <v>1.5</v>
      </c>
      <c r="I498" s="18">
        <f>IF($B498="","",IF(CostMethod="Last Cost",IFERROR(INDEX(PurCost,MATCH(_xlfn.MAXIFS(PurRank,PurItem,$B498),PurRank,0)),$H498),IF(($G498+SUMIFS(PurQty,PurItem,$B498))=0,$H498,($G498*$H498+SUMIFS(PurTotal,PurItem,$B498))/($G498+SUMIFS(PurQty,PurItem,$B498)))))</f>
        <v>1.5</v>
      </c>
      <c r="J498" s="37">
        <v>1.4</v>
      </c>
      <c r="K498" s="18">
        <f t="shared" si="56"/>
        <v>-0.10000000000000009</v>
      </c>
      <c r="L498" s="19">
        <f t="shared" si="57"/>
        <v>-7.1428571428571494E-2</v>
      </c>
      <c r="M498" s="19">
        <f t="shared" si="58"/>
        <v>-6.6666666666666721E-2</v>
      </c>
      <c r="N498" s="20">
        <f t="shared" si="59"/>
        <v>0</v>
      </c>
      <c r="O498" s="18">
        <f t="shared" si="60"/>
        <v>0</v>
      </c>
      <c r="P498" s="18">
        <f t="shared" si="61"/>
        <v>0</v>
      </c>
      <c r="Q498" s="21" t="str">
        <f t="shared" si="62"/>
        <v>REORDER</v>
      </c>
      <c r="R498" s="22" t="e">
        <f ca="1">IF($B498="","",IF(_xlfn.MAXIFS(PurDate,PurItem,$B498)=0,"",_xlfn.MAXIFS(PurDate,PurItem,$B498)))</f>
        <v>#NAME?</v>
      </c>
      <c r="S498" s="20">
        <f t="shared" si="63"/>
        <v>0</v>
      </c>
      <c r="U498" s="36"/>
    </row>
    <row r="499" spans="1:21" x14ac:dyDescent="0.25">
      <c r="A499" s="15" t="s">
        <v>1090</v>
      </c>
      <c r="B499" s="15" t="s">
        <v>1091</v>
      </c>
      <c r="C499" s="15" t="s">
        <v>117</v>
      </c>
      <c r="D499" s="15" t="s">
        <v>93</v>
      </c>
      <c r="E499" s="15" t="s">
        <v>1090</v>
      </c>
      <c r="F499" s="16">
        <v>10</v>
      </c>
      <c r="G499" s="16">
        <v>0</v>
      </c>
      <c r="H499" s="17">
        <v>9.7799999999999994</v>
      </c>
      <c r="I499" s="18">
        <f>IF($B499="","",IF(CostMethod="Last Cost",IFERROR(INDEX(PurCost,MATCH(_xlfn.MAXIFS(PurRank,PurItem,$B499),PurRank,0)),$H499),IF(($G499+SUMIFS(PurQty,PurItem,$B499))=0,$H499,($G499*$H499+SUMIFS(PurTotal,PurItem,$B499))/($G499+SUMIFS(PurQty,PurItem,$B499)))))</f>
        <v>9.7799999999999994</v>
      </c>
      <c r="J499" s="37">
        <v>15</v>
      </c>
      <c r="K499" s="18">
        <f t="shared" si="56"/>
        <v>5.2200000000000006</v>
      </c>
      <c r="L499" s="19">
        <f t="shared" si="57"/>
        <v>0.34800000000000003</v>
      </c>
      <c r="M499" s="19">
        <f t="shared" si="58"/>
        <v>0.5337423312883437</v>
      </c>
      <c r="N499" s="20">
        <f t="shared" si="59"/>
        <v>0</v>
      </c>
      <c r="O499" s="18">
        <f t="shared" si="60"/>
        <v>0</v>
      </c>
      <c r="P499" s="18">
        <f t="shared" si="61"/>
        <v>0</v>
      </c>
      <c r="Q499" s="21" t="str">
        <f t="shared" si="62"/>
        <v>REORDER</v>
      </c>
      <c r="R499" s="22" t="e">
        <f ca="1">IF($B499="","",IF(_xlfn.MAXIFS(PurDate,PurItem,$B499)=0,"",_xlfn.MAXIFS(PurDate,PurItem,$B499)))</f>
        <v>#NAME?</v>
      </c>
      <c r="S499" s="20">
        <f t="shared" si="63"/>
        <v>0</v>
      </c>
      <c r="U499" s="36"/>
    </row>
    <row r="500" spans="1:21" x14ac:dyDescent="0.25">
      <c r="A500" s="15" t="s">
        <v>1092</v>
      </c>
      <c r="B500" s="15" t="s">
        <v>1093</v>
      </c>
      <c r="C500" s="15" t="s">
        <v>117</v>
      </c>
      <c r="D500" s="15" t="s">
        <v>93</v>
      </c>
      <c r="E500" s="15" t="s">
        <v>1092</v>
      </c>
      <c r="F500" s="16">
        <v>10</v>
      </c>
      <c r="G500" s="16">
        <v>0</v>
      </c>
      <c r="H500" s="17">
        <v>9.7799999999999994</v>
      </c>
      <c r="I500" s="18">
        <f>IF($B500="","",IF(CostMethod="Last Cost",IFERROR(INDEX(PurCost,MATCH(_xlfn.MAXIFS(PurRank,PurItem,$B500),PurRank,0)),$H500),IF(($G500+SUMIFS(PurQty,PurItem,$B500))=0,$H500,($G500*$H500+SUMIFS(PurTotal,PurItem,$B500))/($G500+SUMIFS(PurQty,PurItem,$B500)))))</f>
        <v>9.7799999999999994</v>
      </c>
      <c r="J500" s="37">
        <v>15</v>
      </c>
      <c r="K500" s="18">
        <f t="shared" si="56"/>
        <v>5.2200000000000006</v>
      </c>
      <c r="L500" s="19">
        <f t="shared" si="57"/>
        <v>0.34800000000000003</v>
      </c>
      <c r="M500" s="19">
        <f t="shared" si="58"/>
        <v>0.5337423312883437</v>
      </c>
      <c r="N500" s="20">
        <f t="shared" si="59"/>
        <v>7</v>
      </c>
      <c r="O500" s="18">
        <f t="shared" si="60"/>
        <v>68.459999999999994</v>
      </c>
      <c r="P500" s="18">
        <f t="shared" si="61"/>
        <v>105</v>
      </c>
      <c r="Q500" s="21" t="str">
        <f t="shared" si="62"/>
        <v>REORDER</v>
      </c>
      <c r="R500" s="22" t="e">
        <f ca="1">IF($B500="","",IF(_xlfn.MAXIFS(PurDate,PurItem,$B500)=0,"",_xlfn.MAXIFS(PurDate,PurItem,$B500)))</f>
        <v>#NAME?</v>
      </c>
      <c r="S500" s="20">
        <f t="shared" si="63"/>
        <v>0</v>
      </c>
      <c r="U500" s="36"/>
    </row>
    <row r="501" spans="1:21" x14ac:dyDescent="0.25">
      <c r="A501" s="15" t="s">
        <v>1094</v>
      </c>
      <c r="B501" s="15" t="s">
        <v>1095</v>
      </c>
      <c r="C501" s="15" t="s">
        <v>855</v>
      </c>
      <c r="D501" s="15" t="s">
        <v>93</v>
      </c>
      <c r="E501" s="15" t="s">
        <v>1094</v>
      </c>
      <c r="F501" s="16">
        <v>10</v>
      </c>
      <c r="G501" s="16">
        <v>0</v>
      </c>
      <c r="H501" s="17">
        <v>1670.3025</v>
      </c>
      <c r="I501" s="18">
        <f>IF($B501="","",IF(CostMethod="Last Cost",IFERROR(INDEX(PurCost,MATCH(_xlfn.MAXIFS(PurRank,PurItem,$B501),PurRank,0)),$H501),IF(($G501+SUMIFS(PurQty,PurItem,$B501))=0,$H501,($G501*$H501+SUMIFS(PurTotal,PurItem,$B501))/($G501+SUMIFS(PurQty,PurItem,$B501)))))</f>
        <v>1670.3025</v>
      </c>
      <c r="J501" s="37">
        <v>2550</v>
      </c>
      <c r="K501" s="18">
        <f t="shared" si="56"/>
        <v>879.69749999999999</v>
      </c>
      <c r="L501" s="19">
        <f t="shared" si="57"/>
        <v>0.34497941176470587</v>
      </c>
      <c r="M501" s="19">
        <f t="shared" si="58"/>
        <v>0.52666957033231998</v>
      </c>
      <c r="N501" s="20">
        <f t="shared" si="59"/>
        <v>0</v>
      </c>
      <c r="O501" s="18">
        <f t="shared" si="60"/>
        <v>0</v>
      </c>
      <c r="P501" s="18">
        <f t="shared" si="61"/>
        <v>0</v>
      </c>
      <c r="Q501" s="21" t="str">
        <f t="shared" si="62"/>
        <v>REORDER</v>
      </c>
      <c r="R501" s="22" t="e">
        <f ca="1">IF($B501="","",IF(_xlfn.MAXIFS(PurDate,PurItem,$B501)=0,"",_xlfn.MAXIFS(PurDate,PurItem,$B501)))</f>
        <v>#NAME?</v>
      </c>
      <c r="S501" s="20">
        <f t="shared" si="63"/>
        <v>0</v>
      </c>
      <c r="U501" s="36"/>
    </row>
    <row r="502" spans="1:21" x14ac:dyDescent="0.25">
      <c r="A502" s="15" t="s">
        <v>1096</v>
      </c>
      <c r="B502" s="15" t="s">
        <v>1097</v>
      </c>
      <c r="C502" s="15" t="s">
        <v>110</v>
      </c>
      <c r="D502" s="15" t="s">
        <v>93</v>
      </c>
      <c r="E502" s="15" t="s">
        <v>1096</v>
      </c>
      <c r="F502" s="16">
        <v>10</v>
      </c>
      <c r="G502" s="16">
        <v>0</v>
      </c>
      <c r="H502" s="17">
        <v>51.945</v>
      </c>
      <c r="I502" s="18">
        <f>IF($B502="","",IF(CostMethod="Last Cost",IFERROR(INDEX(PurCost,MATCH(_xlfn.MAXIFS(PurRank,PurItem,$B502),PurRank,0)),$H502),IF(($G502+SUMIFS(PurQty,PurItem,$B502))=0,$H502,($G502*$H502+SUMIFS(PurTotal,PurItem,$B502))/($G502+SUMIFS(PurQty,PurItem,$B502)))))</f>
        <v>51.945</v>
      </c>
      <c r="J502" s="37">
        <v>80</v>
      </c>
      <c r="K502" s="18">
        <f t="shared" si="56"/>
        <v>28.055</v>
      </c>
      <c r="L502" s="19">
        <f t="shared" si="57"/>
        <v>0.35068749999999999</v>
      </c>
      <c r="M502" s="19">
        <f t="shared" si="58"/>
        <v>0.54009048031571849</v>
      </c>
      <c r="N502" s="20">
        <f t="shared" si="59"/>
        <v>0</v>
      </c>
      <c r="O502" s="18">
        <f t="shared" si="60"/>
        <v>0</v>
      </c>
      <c r="P502" s="18">
        <f t="shared" si="61"/>
        <v>0</v>
      </c>
      <c r="Q502" s="21" t="str">
        <f t="shared" si="62"/>
        <v>REORDER</v>
      </c>
      <c r="R502" s="22" t="e">
        <f ca="1">IF($B502="","",IF(_xlfn.MAXIFS(PurDate,PurItem,$B502)=0,"",_xlfn.MAXIFS(PurDate,PurItem,$B502)))</f>
        <v>#NAME?</v>
      </c>
      <c r="S502" s="20">
        <f t="shared" si="63"/>
        <v>0</v>
      </c>
      <c r="U502" s="36"/>
    </row>
    <row r="503" spans="1:21" x14ac:dyDescent="0.25">
      <c r="A503" s="15" t="s">
        <v>1098</v>
      </c>
      <c r="B503" s="15" t="s">
        <v>1099</v>
      </c>
      <c r="C503" s="15" t="s">
        <v>117</v>
      </c>
      <c r="D503" s="15" t="s">
        <v>93</v>
      </c>
      <c r="E503" s="15" t="s">
        <v>1098</v>
      </c>
      <c r="F503" s="16">
        <v>10</v>
      </c>
      <c r="G503" s="16">
        <v>0</v>
      </c>
      <c r="H503" s="17">
        <v>9.8249999999999993</v>
      </c>
      <c r="I503" s="18">
        <f>IF($B503="","",IF(CostMethod="Last Cost",IFERROR(INDEX(PurCost,MATCH(_xlfn.MAXIFS(PurRank,PurItem,$B503),PurRank,0)),$H503),IF(($G503+SUMIFS(PurQty,PurItem,$B503))=0,$H503,($G503*$H503+SUMIFS(PurTotal,PurItem,$B503))/($G503+SUMIFS(PurQty,PurItem,$B503)))))</f>
        <v>9.8249999999999993</v>
      </c>
      <c r="J503" s="37">
        <v>15</v>
      </c>
      <c r="K503" s="18">
        <f t="shared" si="56"/>
        <v>5.1750000000000007</v>
      </c>
      <c r="L503" s="19">
        <f t="shared" si="57"/>
        <v>0.34500000000000003</v>
      </c>
      <c r="M503" s="19">
        <f t="shared" si="58"/>
        <v>0.5267175572519085</v>
      </c>
      <c r="N503" s="20">
        <f t="shared" si="59"/>
        <v>0</v>
      </c>
      <c r="O503" s="18">
        <f t="shared" si="60"/>
        <v>0</v>
      </c>
      <c r="P503" s="18">
        <f t="shared" si="61"/>
        <v>0</v>
      </c>
      <c r="Q503" s="21" t="str">
        <f t="shared" si="62"/>
        <v>REORDER</v>
      </c>
      <c r="R503" s="22" t="e">
        <f ca="1">IF($B503="","",IF(_xlfn.MAXIFS(PurDate,PurItem,$B503)=0,"",_xlfn.MAXIFS(PurDate,PurItem,$B503)))</f>
        <v>#NAME?</v>
      </c>
      <c r="S503" s="20">
        <f t="shared" si="63"/>
        <v>0</v>
      </c>
      <c r="U503" s="36"/>
    </row>
    <row r="504" spans="1:21" x14ac:dyDescent="0.25">
      <c r="A504" s="15" t="s">
        <v>1100</v>
      </c>
      <c r="B504" s="15" t="s">
        <v>1101</v>
      </c>
      <c r="C504" s="15" t="s">
        <v>110</v>
      </c>
      <c r="D504" s="15" t="s">
        <v>93</v>
      </c>
      <c r="E504" s="15" t="s">
        <v>1100</v>
      </c>
      <c r="F504" s="16">
        <v>10</v>
      </c>
      <c r="G504" s="16">
        <v>0</v>
      </c>
      <c r="H504" s="17">
        <v>52.5</v>
      </c>
      <c r="I504" s="18">
        <f>IF($B504="","",IF(CostMethod="Last Cost",IFERROR(INDEX(PurCost,MATCH(_xlfn.MAXIFS(PurRank,PurItem,$B504),PurRank,0)),$H504),IF(($G504+SUMIFS(PurQty,PurItem,$B504))=0,$H504,($G504*$H504+SUMIFS(PurTotal,PurItem,$B504))/($G504+SUMIFS(PurQty,PurItem,$B504)))))</f>
        <v>52.5</v>
      </c>
      <c r="J504" s="37">
        <v>70</v>
      </c>
      <c r="K504" s="18">
        <f t="shared" si="56"/>
        <v>17.5</v>
      </c>
      <c r="L504" s="19">
        <f t="shared" si="57"/>
        <v>0.25</v>
      </c>
      <c r="M504" s="19">
        <f t="shared" si="58"/>
        <v>0.33333333333333331</v>
      </c>
      <c r="N504" s="20">
        <f t="shared" si="59"/>
        <v>0</v>
      </c>
      <c r="O504" s="18">
        <f t="shared" si="60"/>
        <v>0</v>
      </c>
      <c r="P504" s="18">
        <f t="shared" si="61"/>
        <v>0</v>
      </c>
      <c r="Q504" s="21" t="str">
        <f t="shared" si="62"/>
        <v>REORDER</v>
      </c>
      <c r="R504" s="22" t="e">
        <f ca="1">IF($B504="","",IF(_xlfn.MAXIFS(PurDate,PurItem,$B504)=0,"",_xlfn.MAXIFS(PurDate,PurItem,$B504)))</f>
        <v>#NAME?</v>
      </c>
      <c r="S504" s="20">
        <f t="shared" si="63"/>
        <v>0</v>
      </c>
      <c r="U504" s="36"/>
    </row>
    <row r="505" spans="1:21" x14ac:dyDescent="0.25">
      <c r="A505" s="15" t="s">
        <v>1102</v>
      </c>
      <c r="B505" s="15" t="s">
        <v>1103</v>
      </c>
      <c r="C505" s="15" t="s">
        <v>122</v>
      </c>
      <c r="D505" s="15" t="s">
        <v>93</v>
      </c>
      <c r="E505" s="15" t="s">
        <v>1102</v>
      </c>
      <c r="F505" s="16">
        <v>10</v>
      </c>
      <c r="G505" s="16">
        <v>0</v>
      </c>
      <c r="H505" s="17">
        <v>25.9725</v>
      </c>
      <c r="I505" s="18">
        <f>IF($B505="","",IF(CostMethod="Last Cost",IFERROR(INDEX(PurCost,MATCH(_xlfn.MAXIFS(PurRank,PurItem,$B505),PurRank,0)),$H505),IF(($G505+SUMIFS(PurQty,PurItem,$B505))=0,$H505,($G505*$H505+SUMIFS(PurTotal,PurItem,$B505))/($G505+SUMIFS(PurQty,PurItem,$B505)))))</f>
        <v>25.9725</v>
      </c>
      <c r="J505" s="37">
        <v>40</v>
      </c>
      <c r="K505" s="18">
        <f t="shared" si="56"/>
        <v>14.0275</v>
      </c>
      <c r="L505" s="19">
        <f t="shared" si="57"/>
        <v>0.35068749999999999</v>
      </c>
      <c r="M505" s="19">
        <f t="shared" si="58"/>
        <v>0.54009048031571849</v>
      </c>
      <c r="N505" s="20">
        <f t="shared" si="59"/>
        <v>0</v>
      </c>
      <c r="O505" s="18">
        <f t="shared" si="60"/>
        <v>0</v>
      </c>
      <c r="P505" s="18">
        <f t="shared" si="61"/>
        <v>0</v>
      </c>
      <c r="Q505" s="21" t="str">
        <f t="shared" si="62"/>
        <v>REORDER</v>
      </c>
      <c r="R505" s="22" t="e">
        <f ca="1">IF($B505="","",IF(_xlfn.MAXIFS(PurDate,PurItem,$B505)=0,"",_xlfn.MAXIFS(PurDate,PurItem,$B505)))</f>
        <v>#NAME?</v>
      </c>
      <c r="S505" s="20">
        <f t="shared" si="63"/>
        <v>0</v>
      </c>
      <c r="U505" s="36"/>
    </row>
    <row r="506" spans="1:21" x14ac:dyDescent="0.25">
      <c r="A506" s="15" t="s">
        <v>1104</v>
      </c>
      <c r="B506" s="15" t="s">
        <v>1105</v>
      </c>
      <c r="C506" s="15" t="s">
        <v>101</v>
      </c>
      <c r="D506" s="15" t="s">
        <v>93</v>
      </c>
      <c r="E506" s="15" t="s">
        <v>1104</v>
      </c>
      <c r="F506" s="16">
        <v>10</v>
      </c>
      <c r="G506" s="16">
        <v>0</v>
      </c>
      <c r="H506" s="17">
        <v>39.127499999999998</v>
      </c>
      <c r="I506" s="18">
        <f>IF($B506="","",IF(CostMethod="Last Cost",IFERROR(INDEX(PurCost,MATCH(_xlfn.MAXIFS(PurRank,PurItem,$B506),PurRank,0)),$H506),IF(($G506+SUMIFS(PurQty,PurItem,$B506))=0,$H506,($G506*$H506+SUMIFS(PurTotal,PurItem,$B506))/($G506+SUMIFS(PurQty,PurItem,$B506)))))</f>
        <v>39.127499999999998</v>
      </c>
      <c r="J506" s="37">
        <v>60</v>
      </c>
      <c r="K506" s="18">
        <f t="shared" si="56"/>
        <v>20.872500000000002</v>
      </c>
      <c r="L506" s="19">
        <f t="shared" si="57"/>
        <v>0.34787500000000005</v>
      </c>
      <c r="M506" s="19">
        <f t="shared" si="58"/>
        <v>0.53344834195898039</v>
      </c>
      <c r="N506" s="20">
        <f t="shared" si="59"/>
        <v>0</v>
      </c>
      <c r="O506" s="18">
        <f t="shared" si="60"/>
        <v>0</v>
      </c>
      <c r="P506" s="18">
        <f t="shared" si="61"/>
        <v>0</v>
      </c>
      <c r="Q506" s="21" t="str">
        <f t="shared" si="62"/>
        <v>REORDER</v>
      </c>
      <c r="R506" s="22" t="e">
        <f ca="1">IF($B506="","",IF(_xlfn.MAXIFS(PurDate,PurItem,$B506)=0,"",_xlfn.MAXIFS(PurDate,PurItem,$B506)))</f>
        <v>#NAME?</v>
      </c>
      <c r="S506" s="20">
        <f t="shared" si="63"/>
        <v>0</v>
      </c>
      <c r="U506" s="36"/>
    </row>
    <row r="507" spans="1:21" x14ac:dyDescent="0.25">
      <c r="A507" s="15" t="s">
        <v>1106</v>
      </c>
      <c r="B507" s="15" t="s">
        <v>1107</v>
      </c>
      <c r="C507" s="15" t="s">
        <v>117</v>
      </c>
      <c r="D507" s="15" t="s">
        <v>93</v>
      </c>
      <c r="E507" s="15" t="s">
        <v>1106</v>
      </c>
      <c r="F507" s="16">
        <v>10</v>
      </c>
      <c r="G507" s="16">
        <v>0</v>
      </c>
      <c r="H507" s="17">
        <v>15</v>
      </c>
      <c r="I507" s="18">
        <f>IF($B507="","",IF(CostMethod="Last Cost",IFERROR(INDEX(PurCost,MATCH(_xlfn.MAXIFS(PurRank,PurItem,$B507),PurRank,0)),$H507),IF(($G507+SUMIFS(PurQty,PurItem,$B507))=0,$H507,($G507*$H507+SUMIFS(PurTotal,PurItem,$B507))/($G507+SUMIFS(PurQty,PurItem,$B507)))))</f>
        <v>15</v>
      </c>
      <c r="J507" s="37">
        <v>23</v>
      </c>
      <c r="K507" s="18">
        <f t="shared" si="56"/>
        <v>8</v>
      </c>
      <c r="L507" s="19">
        <f t="shared" si="57"/>
        <v>0.34782608695652173</v>
      </c>
      <c r="M507" s="19">
        <f t="shared" si="58"/>
        <v>0.53333333333333333</v>
      </c>
      <c r="N507" s="20">
        <f t="shared" si="59"/>
        <v>0</v>
      </c>
      <c r="O507" s="18">
        <f t="shared" si="60"/>
        <v>0</v>
      </c>
      <c r="P507" s="18">
        <f t="shared" si="61"/>
        <v>0</v>
      </c>
      <c r="Q507" s="21" t="str">
        <f t="shared" si="62"/>
        <v>REORDER</v>
      </c>
      <c r="R507" s="22" t="e">
        <f ca="1">IF($B507="","",IF(_xlfn.MAXIFS(PurDate,PurItem,$B507)=0,"",_xlfn.MAXIFS(PurDate,PurItem,$B507)))</f>
        <v>#NAME?</v>
      </c>
      <c r="S507" s="20">
        <f t="shared" si="63"/>
        <v>0</v>
      </c>
      <c r="U507" s="36"/>
    </row>
    <row r="508" spans="1:21" x14ac:dyDescent="0.25">
      <c r="A508" s="15" t="s">
        <v>1108</v>
      </c>
      <c r="B508" s="15" t="s">
        <v>1109</v>
      </c>
      <c r="C508" s="15" t="s">
        <v>117</v>
      </c>
      <c r="D508" s="15" t="s">
        <v>93</v>
      </c>
      <c r="E508" s="15" t="s">
        <v>1108</v>
      </c>
      <c r="F508" s="16">
        <v>10</v>
      </c>
      <c r="G508" s="16">
        <v>0</v>
      </c>
      <c r="H508" s="17">
        <v>15</v>
      </c>
      <c r="I508" s="18">
        <f>IF($B508="","",IF(CostMethod="Last Cost",IFERROR(INDEX(PurCost,MATCH(_xlfn.MAXIFS(PurRank,PurItem,$B508),PurRank,0)),$H508),IF(($G508+SUMIFS(PurQty,PurItem,$B508))=0,$H508,($G508*$H508+SUMIFS(PurTotal,PurItem,$B508))/($G508+SUMIFS(PurQty,PurItem,$B508)))))</f>
        <v>15</v>
      </c>
      <c r="J508" s="37">
        <v>23</v>
      </c>
      <c r="K508" s="18">
        <f t="shared" si="56"/>
        <v>8</v>
      </c>
      <c r="L508" s="19">
        <f t="shared" si="57"/>
        <v>0.34782608695652173</v>
      </c>
      <c r="M508" s="19">
        <f t="shared" si="58"/>
        <v>0.53333333333333333</v>
      </c>
      <c r="N508" s="20">
        <f t="shared" si="59"/>
        <v>0</v>
      </c>
      <c r="O508" s="18">
        <f t="shared" si="60"/>
        <v>0</v>
      </c>
      <c r="P508" s="18">
        <f t="shared" si="61"/>
        <v>0</v>
      </c>
      <c r="Q508" s="21" t="str">
        <f t="shared" si="62"/>
        <v>REORDER</v>
      </c>
      <c r="R508" s="22" t="e">
        <f ca="1">IF($B508="","",IF(_xlfn.MAXIFS(PurDate,PurItem,$B508)=0,"",_xlfn.MAXIFS(PurDate,PurItem,$B508)))</f>
        <v>#NAME?</v>
      </c>
      <c r="S508" s="20">
        <f t="shared" si="63"/>
        <v>0</v>
      </c>
      <c r="U508" s="36"/>
    </row>
    <row r="509" spans="1:21" x14ac:dyDescent="0.25">
      <c r="A509" s="15" t="s">
        <v>1110</v>
      </c>
      <c r="B509" s="15" t="s">
        <v>1111</v>
      </c>
      <c r="C509" s="15" t="s">
        <v>101</v>
      </c>
      <c r="D509" s="15" t="s">
        <v>93</v>
      </c>
      <c r="E509" s="15" t="s">
        <v>1110</v>
      </c>
      <c r="F509" s="16">
        <v>10</v>
      </c>
      <c r="G509" s="16">
        <v>0</v>
      </c>
      <c r="H509" s="17">
        <v>9.7799999999999994</v>
      </c>
      <c r="I509" s="18">
        <f>IF($B509="","",IF(CostMethod="Last Cost",IFERROR(INDEX(PurCost,MATCH(_xlfn.MAXIFS(PurRank,PurItem,$B509),PurRank,0)),$H509),IF(($G509+SUMIFS(PurQty,PurItem,$B509))=0,$H509,($G509*$H509+SUMIFS(PurTotal,PurItem,$B509))/($G509+SUMIFS(PurQty,PurItem,$B509)))))</f>
        <v>9.7799999999999994</v>
      </c>
      <c r="J509" s="37">
        <v>15</v>
      </c>
      <c r="K509" s="18">
        <f t="shared" si="56"/>
        <v>5.2200000000000006</v>
      </c>
      <c r="L509" s="19">
        <f t="shared" si="57"/>
        <v>0.34800000000000003</v>
      </c>
      <c r="M509" s="19">
        <f t="shared" si="58"/>
        <v>0.5337423312883437</v>
      </c>
      <c r="N509" s="20">
        <f t="shared" si="59"/>
        <v>19</v>
      </c>
      <c r="O509" s="18">
        <v>2</v>
      </c>
      <c r="P509" s="18">
        <f t="shared" si="61"/>
        <v>285</v>
      </c>
      <c r="Q509" s="21" t="str">
        <f t="shared" si="62"/>
        <v>OK</v>
      </c>
      <c r="R509" s="22" t="e">
        <f ca="1">IF($B509="","",IF(_xlfn.MAXIFS(PurDate,PurItem,$B509)=0,"",_xlfn.MAXIFS(PurDate,PurItem,$B509)))</f>
        <v>#NAME?</v>
      </c>
      <c r="S509" s="20">
        <f t="shared" si="63"/>
        <v>0</v>
      </c>
      <c r="U509" s="36"/>
    </row>
    <row r="510" spans="1:21" x14ac:dyDescent="0.25">
      <c r="A510" s="15" t="s">
        <v>1112</v>
      </c>
      <c r="B510" s="15" t="s">
        <v>1113</v>
      </c>
      <c r="C510" s="15" t="s">
        <v>117</v>
      </c>
      <c r="D510" s="15" t="s">
        <v>93</v>
      </c>
      <c r="E510" s="15" t="s">
        <v>1112</v>
      </c>
      <c r="F510" s="16">
        <v>10</v>
      </c>
      <c r="G510" s="16">
        <v>0</v>
      </c>
      <c r="H510" s="17">
        <v>19.649999999999999</v>
      </c>
      <c r="I510" s="18">
        <f>IF($B510="","",IF(CostMethod="Last Cost",IFERROR(INDEX(PurCost,MATCH(_xlfn.MAXIFS(PurRank,PurItem,$B510),PurRank,0)),$H510),IF(($G510+SUMIFS(PurQty,PurItem,$B510))=0,$H510,($G510*$H510+SUMIFS(PurTotal,PurItem,$B510))/($G510+SUMIFS(PurQty,PurItem,$B510)))))</f>
        <v>19.649999999999999</v>
      </c>
      <c r="J510" s="37">
        <v>30</v>
      </c>
      <c r="K510" s="18">
        <f t="shared" si="56"/>
        <v>10.350000000000001</v>
      </c>
      <c r="L510" s="19">
        <f t="shared" si="57"/>
        <v>0.34500000000000003</v>
      </c>
      <c r="M510" s="19">
        <f t="shared" si="58"/>
        <v>0.5267175572519085</v>
      </c>
      <c r="N510" s="20">
        <f t="shared" si="59"/>
        <v>0</v>
      </c>
      <c r="O510" s="18">
        <f t="shared" si="60"/>
        <v>0</v>
      </c>
      <c r="P510" s="18">
        <f t="shared" si="61"/>
        <v>0</v>
      </c>
      <c r="Q510" s="21" t="str">
        <f t="shared" si="62"/>
        <v>REORDER</v>
      </c>
      <c r="R510" s="22" t="e">
        <f ca="1">IF($B510="","",IF(_xlfn.MAXIFS(PurDate,PurItem,$B510)=0,"",_xlfn.MAXIFS(PurDate,PurItem,$B510)))</f>
        <v>#NAME?</v>
      </c>
      <c r="S510" s="20">
        <f t="shared" si="63"/>
        <v>0</v>
      </c>
      <c r="U510" s="36"/>
    </row>
    <row r="511" spans="1:21" x14ac:dyDescent="0.25">
      <c r="A511" s="15" t="s">
        <v>1114</v>
      </c>
      <c r="B511" s="15" t="s">
        <v>1115</v>
      </c>
      <c r="C511" s="15" t="s">
        <v>117</v>
      </c>
      <c r="D511" s="15" t="s">
        <v>93</v>
      </c>
      <c r="E511" s="15" t="s">
        <v>1114</v>
      </c>
      <c r="F511" s="16">
        <v>10</v>
      </c>
      <c r="G511" s="16">
        <v>0</v>
      </c>
      <c r="H511" s="17">
        <v>32.61</v>
      </c>
      <c r="I511" s="18">
        <f>IF($B511="","",IF(CostMethod="Last Cost",IFERROR(INDEX(PurCost,MATCH(_xlfn.MAXIFS(PurRank,PurItem,$B511),PurRank,0)),$H511),IF(($G511+SUMIFS(PurQty,PurItem,$B511))=0,$H511,($G511*$H511+SUMIFS(PurTotal,PurItem,$B511))/($G511+SUMIFS(PurQty,PurItem,$B511)))))</f>
        <v>32.61</v>
      </c>
      <c r="J511" s="37">
        <v>50</v>
      </c>
      <c r="K511" s="18">
        <f t="shared" si="56"/>
        <v>17.39</v>
      </c>
      <c r="L511" s="19">
        <f t="shared" si="57"/>
        <v>0.3478</v>
      </c>
      <c r="M511" s="19">
        <f t="shared" si="58"/>
        <v>0.53327200245323525</v>
      </c>
      <c r="N511" s="20">
        <f t="shared" si="59"/>
        <v>0</v>
      </c>
      <c r="O511" s="18">
        <f t="shared" si="60"/>
        <v>0</v>
      </c>
      <c r="P511" s="18">
        <f t="shared" si="61"/>
        <v>0</v>
      </c>
      <c r="Q511" s="21" t="str">
        <f t="shared" si="62"/>
        <v>REORDER</v>
      </c>
      <c r="R511" s="22" t="e">
        <f ca="1">IF($B511="","",IF(_xlfn.MAXIFS(PurDate,PurItem,$B511)=0,"",_xlfn.MAXIFS(PurDate,PurItem,$B511)))</f>
        <v>#NAME?</v>
      </c>
      <c r="S511" s="20">
        <f t="shared" si="63"/>
        <v>0</v>
      </c>
      <c r="U511" s="36"/>
    </row>
    <row r="512" spans="1:21" x14ac:dyDescent="0.25">
      <c r="A512" s="15" t="s">
        <v>1116</v>
      </c>
      <c r="B512" s="15" t="s">
        <v>1117</v>
      </c>
      <c r="C512" s="15" t="s">
        <v>117</v>
      </c>
      <c r="D512" s="15" t="s">
        <v>93</v>
      </c>
      <c r="E512" s="15" t="s">
        <v>1116</v>
      </c>
      <c r="F512" s="16">
        <v>10</v>
      </c>
      <c r="G512" s="16">
        <v>0</v>
      </c>
      <c r="H512" s="17">
        <v>39.127499999999998</v>
      </c>
      <c r="I512" s="18">
        <f>IF($B512="","",IF(CostMethod="Last Cost",IFERROR(INDEX(PurCost,MATCH(_xlfn.MAXIFS(PurRank,PurItem,$B512),PurRank,0)),$H512),IF(($G512+SUMIFS(PurQty,PurItem,$B512))=0,$H512,($G512*$H512+SUMIFS(PurTotal,PurItem,$B512))/($G512+SUMIFS(PurQty,PurItem,$B512)))))</f>
        <v>39.127499999999998</v>
      </c>
      <c r="J512" s="37">
        <v>60</v>
      </c>
      <c r="K512" s="18">
        <f t="shared" si="56"/>
        <v>20.872500000000002</v>
      </c>
      <c r="L512" s="19">
        <f t="shared" si="57"/>
        <v>0.34787500000000005</v>
      </c>
      <c r="M512" s="19">
        <f t="shared" si="58"/>
        <v>0.53344834195898039</v>
      </c>
      <c r="N512" s="20">
        <f t="shared" si="59"/>
        <v>0</v>
      </c>
      <c r="O512" s="18">
        <f t="shared" si="60"/>
        <v>0</v>
      </c>
      <c r="P512" s="18">
        <f t="shared" si="61"/>
        <v>0</v>
      </c>
      <c r="Q512" s="21" t="str">
        <f t="shared" si="62"/>
        <v>REORDER</v>
      </c>
      <c r="R512" s="22" t="e">
        <f ca="1">IF($B512="","",IF(_xlfn.MAXIFS(PurDate,PurItem,$B512)=0,"",_xlfn.MAXIFS(PurDate,PurItem,$B512)))</f>
        <v>#NAME?</v>
      </c>
      <c r="S512" s="20">
        <f t="shared" si="63"/>
        <v>0</v>
      </c>
      <c r="U512" s="36"/>
    </row>
    <row r="513" spans="1:21" x14ac:dyDescent="0.25">
      <c r="A513" s="15" t="s">
        <v>1118</v>
      </c>
      <c r="B513" s="15" t="s">
        <v>1119</v>
      </c>
      <c r="C513" s="15" t="s">
        <v>117</v>
      </c>
      <c r="D513" s="15" t="s">
        <v>93</v>
      </c>
      <c r="E513" s="15" t="s">
        <v>1118</v>
      </c>
      <c r="F513" s="16">
        <v>10</v>
      </c>
      <c r="G513" s="16">
        <v>0</v>
      </c>
      <c r="H513" s="17">
        <v>48.914999999999999</v>
      </c>
      <c r="I513" s="18">
        <f>IF($B513="","",IF(CostMethod="Last Cost",IFERROR(INDEX(PurCost,MATCH(_xlfn.MAXIFS(PurRank,PurItem,$B513),PurRank,0)),$H513),IF(($G513+SUMIFS(PurQty,PurItem,$B513))=0,$H513,($G513*$H513+SUMIFS(PurTotal,PurItem,$B513))/($G513+SUMIFS(PurQty,PurItem,$B513)))))</f>
        <v>48.914999999999999</v>
      </c>
      <c r="J513" s="37">
        <v>75</v>
      </c>
      <c r="K513" s="18">
        <f t="shared" si="56"/>
        <v>26.085000000000001</v>
      </c>
      <c r="L513" s="19">
        <f t="shared" si="57"/>
        <v>0.3478</v>
      </c>
      <c r="M513" s="19">
        <f t="shared" si="58"/>
        <v>0.53327200245323525</v>
      </c>
      <c r="N513" s="20">
        <f t="shared" si="59"/>
        <v>0</v>
      </c>
      <c r="O513" s="18">
        <f t="shared" si="60"/>
        <v>0</v>
      </c>
      <c r="P513" s="18">
        <f t="shared" si="61"/>
        <v>0</v>
      </c>
      <c r="Q513" s="21" t="str">
        <f t="shared" si="62"/>
        <v>REORDER</v>
      </c>
      <c r="R513" s="22" t="e">
        <f ca="1">IF($B513="","",IF(_xlfn.MAXIFS(PurDate,PurItem,$B513)=0,"",_xlfn.MAXIFS(PurDate,PurItem,$B513)))</f>
        <v>#NAME?</v>
      </c>
      <c r="S513" s="20">
        <f t="shared" si="63"/>
        <v>0</v>
      </c>
      <c r="U513" s="36"/>
    </row>
    <row r="514" spans="1:21" x14ac:dyDescent="0.25">
      <c r="A514" s="15" t="s">
        <v>1120</v>
      </c>
      <c r="B514" s="15" t="s">
        <v>1121</v>
      </c>
      <c r="C514" s="15" t="s">
        <v>196</v>
      </c>
      <c r="D514" s="15" t="s">
        <v>93</v>
      </c>
      <c r="E514" s="15" t="s">
        <v>1120</v>
      </c>
      <c r="F514" s="16">
        <v>10</v>
      </c>
      <c r="G514" s="16">
        <v>0</v>
      </c>
      <c r="H514" s="17">
        <v>13.0425</v>
      </c>
      <c r="I514" s="18">
        <f>IF($B514="","",IF(CostMethod="Last Cost",IFERROR(INDEX(PurCost,MATCH(_xlfn.MAXIFS(PurRank,PurItem,$B514),PurRank,0)),$H514),IF(($G514+SUMIFS(PurQty,PurItem,$B514))=0,$H514,($G514*$H514+SUMIFS(PurTotal,PurItem,$B514))/($G514+SUMIFS(PurQty,PurItem,$B514)))))</f>
        <v>13.0425</v>
      </c>
      <c r="J514" s="37">
        <v>20</v>
      </c>
      <c r="K514" s="18">
        <f t="shared" si="56"/>
        <v>6.9574999999999996</v>
      </c>
      <c r="L514" s="19">
        <f t="shared" si="57"/>
        <v>0.34787499999999999</v>
      </c>
      <c r="M514" s="19">
        <f t="shared" si="58"/>
        <v>0.53344834195898017</v>
      </c>
      <c r="N514" s="20">
        <f t="shared" si="59"/>
        <v>0</v>
      </c>
      <c r="O514" s="18">
        <f t="shared" si="60"/>
        <v>0</v>
      </c>
      <c r="P514" s="18">
        <f t="shared" si="61"/>
        <v>0</v>
      </c>
      <c r="Q514" s="21" t="str">
        <f t="shared" si="62"/>
        <v>REORDER</v>
      </c>
      <c r="R514" s="22" t="e">
        <f ca="1">IF($B514="","",IF(_xlfn.MAXIFS(PurDate,PurItem,$B514)=0,"",_xlfn.MAXIFS(PurDate,PurItem,$B514)))</f>
        <v>#NAME?</v>
      </c>
      <c r="S514" s="20">
        <f t="shared" si="63"/>
        <v>0</v>
      </c>
      <c r="U514" s="36"/>
    </row>
    <row r="515" spans="1:21" x14ac:dyDescent="0.25">
      <c r="A515" s="15" t="s">
        <v>1122</v>
      </c>
      <c r="B515" s="15" t="s">
        <v>1123</v>
      </c>
      <c r="C515" s="15" t="s">
        <v>92</v>
      </c>
      <c r="D515" s="15" t="s">
        <v>93</v>
      </c>
      <c r="E515" s="15" t="s">
        <v>1122</v>
      </c>
      <c r="F515" s="16">
        <v>10</v>
      </c>
      <c r="G515" s="16">
        <v>0</v>
      </c>
      <c r="H515" s="17">
        <v>52.177500000000002</v>
      </c>
      <c r="I515" s="18">
        <f>IF($B515="","",IF(CostMethod="Last Cost",IFERROR(INDEX(PurCost,MATCH(_xlfn.MAXIFS(PurRank,PurItem,$B515),PurRank,0)),$H515),IF(($G515+SUMIFS(PurQty,PurItem,$B515))=0,$H515,($G515*$H515+SUMIFS(PurTotal,PurItem,$B515))/($G515+SUMIFS(PurQty,PurItem,$B515)))))</f>
        <v>52.177500000000002</v>
      </c>
      <c r="J515" s="37">
        <v>80</v>
      </c>
      <c r="K515" s="18">
        <f t="shared" si="56"/>
        <v>27.822499999999998</v>
      </c>
      <c r="L515" s="19">
        <f t="shared" si="57"/>
        <v>0.34778124999999999</v>
      </c>
      <c r="M515" s="19">
        <f t="shared" si="58"/>
        <v>0.53322792391356422</v>
      </c>
      <c r="N515" s="20">
        <f t="shared" si="59"/>
        <v>0</v>
      </c>
      <c r="O515" s="18">
        <f t="shared" si="60"/>
        <v>0</v>
      </c>
      <c r="P515" s="18">
        <f t="shared" si="61"/>
        <v>0</v>
      </c>
      <c r="Q515" s="21" t="str">
        <f t="shared" si="62"/>
        <v>REORDER</v>
      </c>
      <c r="R515" s="22" t="e">
        <f ca="1">IF($B515="","",IF(_xlfn.MAXIFS(PurDate,PurItem,$B515)=0,"",_xlfn.MAXIFS(PurDate,PurItem,$B515)))</f>
        <v>#NAME?</v>
      </c>
      <c r="S515" s="20">
        <f t="shared" si="63"/>
        <v>0</v>
      </c>
      <c r="U515" s="36"/>
    </row>
    <row r="516" spans="1:21" x14ac:dyDescent="0.25">
      <c r="A516" s="15" t="s">
        <v>1124</v>
      </c>
      <c r="B516" s="15" t="s">
        <v>1125</v>
      </c>
      <c r="C516" s="15" t="s">
        <v>110</v>
      </c>
      <c r="D516" s="15" t="s">
        <v>93</v>
      </c>
      <c r="E516" s="15" t="s">
        <v>1124</v>
      </c>
      <c r="F516" s="16">
        <v>10</v>
      </c>
      <c r="G516" s="16">
        <v>0</v>
      </c>
      <c r="H516" s="17">
        <v>12.99</v>
      </c>
      <c r="I516" s="18">
        <f>IF($B516="","",IF(CostMethod="Last Cost",IFERROR(INDEX(PurCost,MATCH(_xlfn.MAXIFS(PurRank,PurItem,$B516),PurRank,0)),$H516),IF(($G516+SUMIFS(PurQty,PurItem,$B516))=0,$H516,($G516*$H516+SUMIFS(PurTotal,PurItem,$B516))/($G516+SUMIFS(PurQty,PurItem,$B516)))))</f>
        <v>12.99</v>
      </c>
      <c r="J516" s="37">
        <v>20</v>
      </c>
      <c r="K516" s="18">
        <f t="shared" si="56"/>
        <v>7.01</v>
      </c>
      <c r="L516" s="19">
        <f t="shared" si="57"/>
        <v>0.35049999999999998</v>
      </c>
      <c r="M516" s="19">
        <f t="shared" si="58"/>
        <v>0.53964588144726711</v>
      </c>
      <c r="N516" s="20">
        <f t="shared" si="59"/>
        <v>0</v>
      </c>
      <c r="O516" s="18">
        <f t="shared" si="60"/>
        <v>0</v>
      </c>
      <c r="P516" s="18">
        <f t="shared" si="61"/>
        <v>0</v>
      </c>
      <c r="Q516" s="21" t="str">
        <f t="shared" si="62"/>
        <v>REORDER</v>
      </c>
      <c r="R516" s="22" t="e">
        <f ca="1">IF($B516="","",IF(_xlfn.MAXIFS(PurDate,PurItem,$B516)=0,"",_xlfn.MAXIFS(PurDate,PurItem,$B516)))</f>
        <v>#NAME?</v>
      </c>
      <c r="S516" s="20">
        <f t="shared" si="63"/>
        <v>0</v>
      </c>
      <c r="U516" s="36"/>
    </row>
    <row r="517" spans="1:21" x14ac:dyDescent="0.25">
      <c r="A517" s="15" t="s">
        <v>1126</v>
      </c>
      <c r="B517" s="15" t="s">
        <v>1127</v>
      </c>
      <c r="C517" s="15" t="s">
        <v>110</v>
      </c>
      <c r="D517" s="15" t="s">
        <v>93</v>
      </c>
      <c r="E517" s="15" t="s">
        <v>1126</v>
      </c>
      <c r="F517" s="16">
        <v>10</v>
      </c>
      <c r="G517" s="16">
        <v>0</v>
      </c>
      <c r="H517" s="17">
        <v>12.99</v>
      </c>
      <c r="I517" s="18">
        <f>IF($B517="","",IF(CostMethod="Last Cost",IFERROR(INDEX(PurCost,MATCH(_xlfn.MAXIFS(PurRank,PurItem,$B517),PurRank,0)),$H517),IF(($G517+SUMIFS(PurQty,PurItem,$B517))=0,$H517,($G517*$H517+SUMIFS(PurTotal,PurItem,$B517))/($G517+SUMIFS(PurQty,PurItem,$B517)))))</f>
        <v>12.99</v>
      </c>
      <c r="J517" s="37">
        <v>20</v>
      </c>
      <c r="K517" s="18">
        <f t="shared" ref="K517:K580" si="64">IF(OR($B517="",$J517=""),"",$J517-$I517)</f>
        <v>7.01</v>
      </c>
      <c r="L517" s="19">
        <f t="shared" ref="L517:L580" si="65">IF(OR($K517="",$J517=0,$J517=""),"",$K517/$J517)</f>
        <v>0.35049999999999998</v>
      </c>
      <c r="M517" s="19">
        <f t="shared" ref="M517:M580" si="66">IF(OR($K517="",$I517=0,$I517=""),"",$K517/$I517)</f>
        <v>0.53964588144726711</v>
      </c>
      <c r="N517" s="20">
        <f t="shared" ref="N517:N580" si="67">IF($B517="","",$G517+SUMIFS(PurQty,PurItem,$B517)-SUMIFS(SalQty,SalItem,$B517)-SUMIFS(WoQty,WoItem,$B517)+SUMIFS(AdjQty,AdjItem,$B517)+SUMIFS(LinVarQty,LinItem,$B517,LinPosted,"YES"))</f>
        <v>0</v>
      </c>
      <c r="O517" s="18">
        <f t="shared" ref="O517:O580" si="68">IF($B517="","",$N517*$I517)</f>
        <v>0</v>
      </c>
      <c r="P517" s="18">
        <f t="shared" ref="P517:P580" si="69">IF(OR($B517="",$J517=""),"",$N517*$J517)</f>
        <v>0</v>
      </c>
      <c r="Q517" s="21" t="str">
        <f t="shared" ref="Q517:Q580" si="70">IF($B517="","",IF($N517&lt;0,"NEGATIVE",IF($N517&lt;=$F517,"REORDER","OK")))</f>
        <v>REORDER</v>
      </c>
      <c r="R517" s="22" t="e">
        <f ca="1">IF($B517="","",IF(_xlfn.MAXIFS(PurDate,PurItem,$B517)=0,"",_xlfn.MAXIFS(PurDate,PurItem,$B517)))</f>
        <v>#NAME?</v>
      </c>
      <c r="S517" s="20">
        <f t="shared" ref="S517:S580" si="71">IF($B517="","",SUMIFS(PurQty,PurItem,$B517))</f>
        <v>0</v>
      </c>
      <c r="U517" s="36"/>
    </row>
    <row r="518" spans="1:21" x14ac:dyDescent="0.25">
      <c r="A518" s="15" t="s">
        <v>1128</v>
      </c>
      <c r="B518" s="15" t="s">
        <v>1129</v>
      </c>
      <c r="C518" s="15" t="s">
        <v>117</v>
      </c>
      <c r="D518" s="15" t="s">
        <v>93</v>
      </c>
      <c r="E518" s="15" t="s">
        <v>1128</v>
      </c>
      <c r="F518" s="16">
        <v>10</v>
      </c>
      <c r="G518" s="16">
        <v>0</v>
      </c>
      <c r="H518" s="17">
        <v>13.0425</v>
      </c>
      <c r="I518" s="18">
        <f>IF($B518="","",IF(CostMethod="Last Cost",IFERROR(INDEX(PurCost,MATCH(_xlfn.MAXIFS(PurRank,PurItem,$B518),PurRank,0)),$H518),IF(($G518+SUMIFS(PurQty,PurItem,$B518))=0,$H518,($G518*$H518+SUMIFS(PurTotal,PurItem,$B518))/($G518+SUMIFS(PurQty,PurItem,$B518)))))</f>
        <v>13.0425</v>
      </c>
      <c r="J518" s="37">
        <v>20</v>
      </c>
      <c r="K518" s="18">
        <f t="shared" si="64"/>
        <v>6.9574999999999996</v>
      </c>
      <c r="L518" s="19">
        <f t="shared" si="65"/>
        <v>0.34787499999999999</v>
      </c>
      <c r="M518" s="19">
        <f t="shared" si="66"/>
        <v>0.53344834195898017</v>
      </c>
      <c r="N518" s="20">
        <f t="shared" si="67"/>
        <v>0</v>
      </c>
      <c r="O518" s="18">
        <f t="shared" si="68"/>
        <v>0</v>
      </c>
      <c r="P518" s="18">
        <f t="shared" si="69"/>
        <v>0</v>
      </c>
      <c r="Q518" s="21" t="str">
        <f t="shared" si="70"/>
        <v>REORDER</v>
      </c>
      <c r="R518" s="22" t="e">
        <f ca="1">IF($B518="","",IF(_xlfn.MAXIFS(PurDate,PurItem,$B518)=0,"",_xlfn.MAXIFS(PurDate,PurItem,$B518)))</f>
        <v>#NAME?</v>
      </c>
      <c r="S518" s="20">
        <f t="shared" si="71"/>
        <v>0</v>
      </c>
      <c r="U518" s="36"/>
    </row>
    <row r="519" spans="1:21" x14ac:dyDescent="0.25">
      <c r="A519" s="15" t="s">
        <v>1130</v>
      </c>
      <c r="B519" s="15" t="s">
        <v>1131</v>
      </c>
      <c r="C519" s="15" t="s">
        <v>117</v>
      </c>
      <c r="D519" s="15" t="s">
        <v>93</v>
      </c>
      <c r="E519" s="15" t="s">
        <v>1130</v>
      </c>
      <c r="F519" s="16">
        <v>10</v>
      </c>
      <c r="G519" s="16">
        <v>0</v>
      </c>
      <c r="H519" s="17">
        <v>13.0425</v>
      </c>
      <c r="I519" s="18">
        <f>IF($B519="","",IF(CostMethod="Last Cost",IFERROR(INDEX(PurCost,MATCH(_xlfn.MAXIFS(PurRank,PurItem,$B519),PurRank,0)),$H519),IF(($G519+SUMIFS(PurQty,PurItem,$B519))=0,$H519,($G519*$H519+SUMIFS(PurTotal,PurItem,$B519))/($G519+SUMIFS(PurQty,PurItem,$B519)))))</f>
        <v>13.0425</v>
      </c>
      <c r="J519" s="37">
        <v>20</v>
      </c>
      <c r="K519" s="18">
        <f t="shared" si="64"/>
        <v>6.9574999999999996</v>
      </c>
      <c r="L519" s="19">
        <f t="shared" si="65"/>
        <v>0.34787499999999999</v>
      </c>
      <c r="M519" s="19">
        <f t="shared" si="66"/>
        <v>0.53344834195898017</v>
      </c>
      <c r="N519" s="20">
        <f t="shared" si="67"/>
        <v>0</v>
      </c>
      <c r="O519" s="18">
        <f t="shared" si="68"/>
        <v>0</v>
      </c>
      <c r="P519" s="18">
        <f t="shared" si="69"/>
        <v>0</v>
      </c>
      <c r="Q519" s="21" t="str">
        <f t="shared" si="70"/>
        <v>REORDER</v>
      </c>
      <c r="R519" s="22" t="e">
        <f ca="1">IF($B519="","",IF(_xlfn.MAXIFS(PurDate,PurItem,$B519)=0,"",_xlfn.MAXIFS(PurDate,PurItem,$B519)))</f>
        <v>#NAME?</v>
      </c>
      <c r="S519" s="20">
        <f t="shared" si="71"/>
        <v>0</v>
      </c>
      <c r="U519" s="36"/>
    </row>
    <row r="520" spans="1:21" x14ac:dyDescent="0.25">
      <c r="A520" s="15" t="s">
        <v>1132</v>
      </c>
      <c r="B520" s="15" t="s">
        <v>1133</v>
      </c>
      <c r="C520" s="15" t="s">
        <v>110</v>
      </c>
      <c r="D520" s="15" t="s">
        <v>93</v>
      </c>
      <c r="E520" s="15" t="s">
        <v>1132</v>
      </c>
      <c r="F520" s="16">
        <v>10</v>
      </c>
      <c r="G520" s="16">
        <v>0</v>
      </c>
      <c r="H520" s="17">
        <v>42.39</v>
      </c>
      <c r="I520" s="18">
        <f>IF($B520="","",IF(CostMethod="Last Cost",IFERROR(INDEX(PurCost,MATCH(_xlfn.MAXIFS(PurRank,PurItem,$B520),PurRank,0)),$H520),IF(($G520+SUMIFS(PurQty,PurItem,$B520))=0,$H520,($G520*$H520+SUMIFS(PurTotal,PurItem,$B520))/($G520+SUMIFS(PurQty,PurItem,$B520)))))</f>
        <v>42.39</v>
      </c>
      <c r="J520" s="37">
        <v>65</v>
      </c>
      <c r="K520" s="18">
        <f t="shared" si="64"/>
        <v>22.61</v>
      </c>
      <c r="L520" s="19">
        <f t="shared" si="65"/>
        <v>0.34784615384615386</v>
      </c>
      <c r="M520" s="19">
        <f t="shared" si="66"/>
        <v>0.53338051427223399</v>
      </c>
      <c r="N520" s="20">
        <f t="shared" si="67"/>
        <v>0</v>
      </c>
      <c r="O520" s="18">
        <f t="shared" si="68"/>
        <v>0</v>
      </c>
      <c r="P520" s="18">
        <f t="shared" si="69"/>
        <v>0</v>
      </c>
      <c r="Q520" s="21" t="str">
        <f t="shared" si="70"/>
        <v>REORDER</v>
      </c>
      <c r="R520" s="22" t="e">
        <f ca="1">IF($B520="","",IF(_xlfn.MAXIFS(PurDate,PurItem,$B520)=0,"",_xlfn.MAXIFS(PurDate,PurItem,$B520)))</f>
        <v>#NAME?</v>
      </c>
      <c r="S520" s="20">
        <f t="shared" si="71"/>
        <v>0</v>
      </c>
      <c r="U520" s="36"/>
    </row>
    <row r="521" spans="1:21" x14ac:dyDescent="0.25">
      <c r="A521" s="15" t="s">
        <v>1134</v>
      </c>
      <c r="B521" s="15" t="s">
        <v>1135</v>
      </c>
      <c r="C521" s="15" t="s">
        <v>122</v>
      </c>
      <c r="D521" s="15" t="s">
        <v>93</v>
      </c>
      <c r="E521" s="15" t="s">
        <v>1134</v>
      </c>
      <c r="F521" s="16">
        <v>10</v>
      </c>
      <c r="G521" s="16">
        <v>0</v>
      </c>
      <c r="H521" s="17">
        <v>22.725000000000001</v>
      </c>
      <c r="I521" s="18">
        <f>IF($B521="","",IF(CostMethod="Last Cost",IFERROR(INDEX(PurCost,MATCH(_xlfn.MAXIFS(PurRank,PurItem,$B521),PurRank,0)),$H521),IF(($G521+SUMIFS(PurQty,PurItem,$B521))=0,$H521,($G521*$H521+SUMIFS(PurTotal,PurItem,$B521))/($G521+SUMIFS(PurQty,PurItem,$B521)))))</f>
        <v>22.725000000000001</v>
      </c>
      <c r="J521" s="37">
        <v>35</v>
      </c>
      <c r="K521" s="18">
        <f t="shared" si="64"/>
        <v>12.274999999999999</v>
      </c>
      <c r="L521" s="19">
        <f t="shared" si="65"/>
        <v>0.3507142857142857</v>
      </c>
      <c r="M521" s="19">
        <f t="shared" si="66"/>
        <v>0.54015401540154007</v>
      </c>
      <c r="N521" s="20">
        <f t="shared" si="67"/>
        <v>0</v>
      </c>
      <c r="O521" s="18">
        <f t="shared" si="68"/>
        <v>0</v>
      </c>
      <c r="P521" s="18">
        <f t="shared" si="69"/>
        <v>0</v>
      </c>
      <c r="Q521" s="21" t="str">
        <f t="shared" si="70"/>
        <v>REORDER</v>
      </c>
      <c r="R521" s="22" t="e">
        <f ca="1">IF($B521="","",IF(_xlfn.MAXIFS(PurDate,PurItem,$B521)=0,"",_xlfn.MAXIFS(PurDate,PurItem,$B521)))</f>
        <v>#NAME?</v>
      </c>
      <c r="S521" s="20">
        <f t="shared" si="71"/>
        <v>0</v>
      </c>
      <c r="U521" s="36"/>
    </row>
    <row r="522" spans="1:21" x14ac:dyDescent="0.25">
      <c r="A522" s="15" t="s">
        <v>1136</v>
      </c>
      <c r="B522" s="15" t="s">
        <v>1137</v>
      </c>
      <c r="C522" s="15" t="s">
        <v>122</v>
      </c>
      <c r="D522" s="15" t="s">
        <v>93</v>
      </c>
      <c r="E522" s="15" t="s">
        <v>1136</v>
      </c>
      <c r="F522" s="16">
        <v>10</v>
      </c>
      <c r="G522" s="16">
        <v>0</v>
      </c>
      <c r="H522" s="17">
        <v>13.0425</v>
      </c>
      <c r="I522" s="18">
        <f>IF($B522="","",IF(CostMethod="Last Cost",IFERROR(INDEX(PurCost,MATCH(_xlfn.MAXIFS(PurRank,PurItem,$B522),PurRank,0)),$H522),IF(($G522+SUMIFS(PurQty,PurItem,$B522))=0,$H522,($G522*$H522+SUMIFS(PurTotal,PurItem,$B522))/($G522+SUMIFS(PurQty,PurItem,$B522)))))</f>
        <v>13.0425</v>
      </c>
      <c r="J522" s="37">
        <v>20</v>
      </c>
      <c r="K522" s="18">
        <f t="shared" si="64"/>
        <v>6.9574999999999996</v>
      </c>
      <c r="L522" s="19">
        <f t="shared" si="65"/>
        <v>0.34787499999999999</v>
      </c>
      <c r="M522" s="19">
        <f t="shared" si="66"/>
        <v>0.53344834195898017</v>
      </c>
      <c r="N522" s="20">
        <f t="shared" si="67"/>
        <v>0</v>
      </c>
      <c r="O522" s="18">
        <f t="shared" si="68"/>
        <v>0</v>
      </c>
      <c r="P522" s="18">
        <f t="shared" si="69"/>
        <v>0</v>
      </c>
      <c r="Q522" s="21" t="str">
        <f t="shared" si="70"/>
        <v>REORDER</v>
      </c>
      <c r="R522" s="22" t="e">
        <f ca="1">IF($B522="","",IF(_xlfn.MAXIFS(PurDate,PurItem,$B522)=0,"",_xlfn.MAXIFS(PurDate,PurItem,$B522)))</f>
        <v>#NAME?</v>
      </c>
      <c r="S522" s="20">
        <f t="shared" si="71"/>
        <v>0</v>
      </c>
      <c r="U522" s="36"/>
    </row>
    <row r="523" spans="1:21" x14ac:dyDescent="0.25">
      <c r="A523" s="15" t="s">
        <v>1138</v>
      </c>
      <c r="B523" s="15" t="s">
        <v>1139</v>
      </c>
      <c r="C523" s="15" t="s">
        <v>122</v>
      </c>
      <c r="D523" s="15" t="s">
        <v>93</v>
      </c>
      <c r="E523" s="15" t="s">
        <v>1138</v>
      </c>
      <c r="F523" s="16">
        <v>10</v>
      </c>
      <c r="G523" s="16">
        <v>0</v>
      </c>
      <c r="H523" s="17">
        <v>4.5674999999999999</v>
      </c>
      <c r="I523" s="18">
        <f>IF($B523="","",IF(CostMethod="Last Cost",IFERROR(INDEX(PurCost,MATCH(_xlfn.MAXIFS(PurRank,PurItem,$B523),PurRank,0)),$H523),IF(($G523+SUMIFS(PurQty,PurItem,$B523))=0,$H523,($G523*$H523+SUMIFS(PurTotal,PurItem,$B523))/($G523+SUMIFS(PurQty,PurItem,$B523)))))</f>
        <v>4.5674999999999999</v>
      </c>
      <c r="J523" s="37">
        <v>7</v>
      </c>
      <c r="K523" s="18">
        <f t="shared" si="64"/>
        <v>2.4325000000000001</v>
      </c>
      <c r="L523" s="19">
        <f t="shared" si="65"/>
        <v>0.34750000000000003</v>
      </c>
      <c r="M523" s="19">
        <f t="shared" si="66"/>
        <v>0.53256704980842917</v>
      </c>
      <c r="N523" s="20">
        <f t="shared" si="67"/>
        <v>0</v>
      </c>
      <c r="O523" s="18">
        <f t="shared" si="68"/>
        <v>0</v>
      </c>
      <c r="P523" s="18">
        <f t="shared" si="69"/>
        <v>0</v>
      </c>
      <c r="Q523" s="21" t="str">
        <f t="shared" si="70"/>
        <v>REORDER</v>
      </c>
      <c r="R523" s="22" t="e">
        <f ca="1">IF($B523="","",IF(_xlfn.MAXIFS(PurDate,PurItem,$B523)=0,"",_xlfn.MAXIFS(PurDate,PurItem,$B523)))</f>
        <v>#NAME?</v>
      </c>
      <c r="S523" s="20">
        <f t="shared" si="71"/>
        <v>0</v>
      </c>
      <c r="U523" s="36"/>
    </row>
    <row r="524" spans="1:21" x14ac:dyDescent="0.25">
      <c r="A524" s="15" t="s">
        <v>1140</v>
      </c>
      <c r="B524" s="15" t="s">
        <v>1141</v>
      </c>
      <c r="C524" s="15" t="s">
        <v>110</v>
      </c>
      <c r="D524" s="15" t="s">
        <v>93</v>
      </c>
      <c r="E524" s="15" t="s">
        <v>1140</v>
      </c>
      <c r="F524" s="16">
        <v>10</v>
      </c>
      <c r="G524" s="16">
        <v>0</v>
      </c>
      <c r="H524" s="17">
        <v>13.0425</v>
      </c>
      <c r="I524" s="18">
        <f>IF($B524="","",IF(CostMethod="Last Cost",IFERROR(INDEX(PurCost,MATCH(_xlfn.MAXIFS(PurRank,PurItem,$B524),PurRank,0)),$H524),IF(($G524+SUMIFS(PurQty,PurItem,$B524))=0,$H524,($G524*$H524+SUMIFS(PurTotal,PurItem,$B524))/($G524+SUMIFS(PurQty,PurItem,$B524)))))</f>
        <v>13.0425</v>
      </c>
      <c r="J524" s="37">
        <v>20</v>
      </c>
      <c r="K524" s="18">
        <f t="shared" si="64"/>
        <v>6.9574999999999996</v>
      </c>
      <c r="L524" s="19">
        <f t="shared" si="65"/>
        <v>0.34787499999999999</v>
      </c>
      <c r="M524" s="19">
        <f t="shared" si="66"/>
        <v>0.53344834195898017</v>
      </c>
      <c r="N524" s="20">
        <f t="shared" si="67"/>
        <v>14</v>
      </c>
      <c r="O524" s="18">
        <f t="shared" si="68"/>
        <v>182.595</v>
      </c>
      <c r="P524" s="18">
        <f t="shared" si="69"/>
        <v>280</v>
      </c>
      <c r="Q524" s="21" t="str">
        <f t="shared" si="70"/>
        <v>OK</v>
      </c>
      <c r="R524" s="22" t="e">
        <f ca="1">IF($B524="","",IF(_xlfn.MAXIFS(PurDate,PurItem,$B524)=0,"",_xlfn.MAXIFS(PurDate,PurItem,$B524)))</f>
        <v>#NAME?</v>
      </c>
      <c r="S524" s="20">
        <f t="shared" si="71"/>
        <v>0</v>
      </c>
      <c r="U524" s="36"/>
    </row>
    <row r="525" spans="1:21" x14ac:dyDescent="0.25">
      <c r="A525" s="15" t="s">
        <v>1142</v>
      </c>
      <c r="B525" s="15" t="s">
        <v>1143</v>
      </c>
      <c r="C525" s="15" t="s">
        <v>110</v>
      </c>
      <c r="D525" s="15" t="s">
        <v>93</v>
      </c>
      <c r="E525" s="15" t="s">
        <v>1142</v>
      </c>
      <c r="F525" s="16">
        <v>10</v>
      </c>
      <c r="G525" s="16">
        <v>0</v>
      </c>
      <c r="H525" s="17">
        <v>26.085000000000001</v>
      </c>
      <c r="I525" s="18">
        <f>IF($B525="","",IF(CostMethod="Last Cost",IFERROR(INDEX(PurCost,MATCH(_xlfn.MAXIFS(PurRank,PurItem,$B525),PurRank,0)),$H525),IF(($G525+SUMIFS(PurQty,PurItem,$B525))=0,$H525,($G525*$H525+SUMIFS(PurTotal,PurItem,$B525))/($G525+SUMIFS(PurQty,PurItem,$B525)))))</f>
        <v>26.085000000000001</v>
      </c>
      <c r="J525" s="37">
        <v>40</v>
      </c>
      <c r="K525" s="18">
        <f t="shared" si="64"/>
        <v>13.914999999999999</v>
      </c>
      <c r="L525" s="19">
        <f t="shared" si="65"/>
        <v>0.34787499999999999</v>
      </c>
      <c r="M525" s="19">
        <f t="shared" si="66"/>
        <v>0.53344834195898017</v>
      </c>
      <c r="N525" s="20">
        <f t="shared" si="67"/>
        <v>0</v>
      </c>
      <c r="O525" s="18">
        <f t="shared" si="68"/>
        <v>0</v>
      </c>
      <c r="P525" s="18">
        <f t="shared" si="69"/>
        <v>0</v>
      </c>
      <c r="Q525" s="21" t="str">
        <f t="shared" si="70"/>
        <v>REORDER</v>
      </c>
      <c r="R525" s="22" t="e">
        <f ca="1">IF($B525="","",IF(_xlfn.MAXIFS(PurDate,PurItem,$B525)=0,"",_xlfn.MAXIFS(PurDate,PurItem,$B525)))</f>
        <v>#NAME?</v>
      </c>
      <c r="S525" s="20">
        <f t="shared" si="71"/>
        <v>0</v>
      </c>
      <c r="U525" s="36"/>
    </row>
    <row r="526" spans="1:21" x14ac:dyDescent="0.25">
      <c r="A526" s="15" t="s">
        <v>1144</v>
      </c>
      <c r="B526" s="15" t="s">
        <v>1145</v>
      </c>
      <c r="C526" s="15" t="s">
        <v>110</v>
      </c>
      <c r="D526" s="15" t="s">
        <v>93</v>
      </c>
      <c r="E526" s="15" t="s">
        <v>1144</v>
      </c>
      <c r="F526" s="16">
        <v>10</v>
      </c>
      <c r="G526" s="16">
        <v>0</v>
      </c>
      <c r="H526" s="17">
        <v>29.3475</v>
      </c>
      <c r="I526" s="18">
        <f>IF($B526="","",IF(CostMethod="Last Cost",IFERROR(INDEX(PurCost,MATCH(_xlfn.MAXIFS(PurRank,PurItem,$B526),PurRank,0)),$H526),IF(($G526+SUMIFS(PurQty,PurItem,$B526))=0,$H526,($G526*$H526+SUMIFS(PurTotal,PurItem,$B526))/($G526+SUMIFS(PurQty,PurItem,$B526)))))</f>
        <v>29.3475</v>
      </c>
      <c r="J526" s="37">
        <v>45</v>
      </c>
      <c r="K526" s="18">
        <f t="shared" si="64"/>
        <v>15.6525</v>
      </c>
      <c r="L526" s="19">
        <f t="shared" si="65"/>
        <v>0.34783333333333333</v>
      </c>
      <c r="M526" s="19">
        <f t="shared" si="66"/>
        <v>0.53335037055967283</v>
      </c>
      <c r="N526" s="20">
        <f t="shared" si="67"/>
        <v>0</v>
      </c>
      <c r="O526" s="18">
        <f t="shared" si="68"/>
        <v>0</v>
      </c>
      <c r="P526" s="18">
        <f t="shared" si="69"/>
        <v>0</v>
      </c>
      <c r="Q526" s="21" t="str">
        <f t="shared" si="70"/>
        <v>REORDER</v>
      </c>
      <c r="R526" s="22" t="e">
        <f ca="1">IF($B526="","",IF(_xlfn.MAXIFS(PurDate,PurItem,$B526)=0,"",_xlfn.MAXIFS(PurDate,PurItem,$B526)))</f>
        <v>#NAME?</v>
      </c>
      <c r="S526" s="20">
        <f t="shared" si="71"/>
        <v>0</v>
      </c>
      <c r="U526" s="36"/>
    </row>
    <row r="527" spans="1:21" x14ac:dyDescent="0.25">
      <c r="A527" s="15" t="s">
        <v>1146</v>
      </c>
      <c r="B527" s="15" t="s">
        <v>1147</v>
      </c>
      <c r="C527" s="15" t="s">
        <v>110</v>
      </c>
      <c r="D527" s="15" t="s">
        <v>93</v>
      </c>
      <c r="E527" s="15" t="s">
        <v>1146</v>
      </c>
      <c r="F527" s="16">
        <v>10</v>
      </c>
      <c r="G527" s="16">
        <v>0</v>
      </c>
      <c r="H527" s="17">
        <v>13.0425</v>
      </c>
      <c r="I527" s="18">
        <f>IF($B527="","",IF(CostMethod="Last Cost",IFERROR(INDEX(PurCost,MATCH(_xlfn.MAXIFS(PurRank,PurItem,$B527),PurRank,0)),$H527),IF(($G527+SUMIFS(PurQty,PurItem,$B527))=0,$H527,($G527*$H527+SUMIFS(PurTotal,PurItem,$B527))/($G527+SUMIFS(PurQty,PurItem,$B527)))))</f>
        <v>13.0425</v>
      </c>
      <c r="J527" s="37">
        <v>20</v>
      </c>
      <c r="K527" s="18">
        <f t="shared" si="64"/>
        <v>6.9574999999999996</v>
      </c>
      <c r="L527" s="19">
        <f t="shared" si="65"/>
        <v>0.34787499999999999</v>
      </c>
      <c r="M527" s="19">
        <f t="shared" si="66"/>
        <v>0.53344834195898017</v>
      </c>
      <c r="N527" s="20">
        <f t="shared" si="67"/>
        <v>0</v>
      </c>
      <c r="O527" s="18">
        <f t="shared" si="68"/>
        <v>0</v>
      </c>
      <c r="P527" s="18">
        <f t="shared" si="69"/>
        <v>0</v>
      </c>
      <c r="Q527" s="21" t="str">
        <f t="shared" si="70"/>
        <v>REORDER</v>
      </c>
      <c r="R527" s="22" t="e">
        <f ca="1">IF($B527="","",IF(_xlfn.MAXIFS(PurDate,PurItem,$B527)=0,"",_xlfn.MAXIFS(PurDate,PurItem,$B527)))</f>
        <v>#NAME?</v>
      </c>
      <c r="S527" s="20">
        <f t="shared" si="71"/>
        <v>0</v>
      </c>
      <c r="U527" s="36"/>
    </row>
    <row r="528" spans="1:21" x14ac:dyDescent="0.25">
      <c r="A528" s="15" t="s">
        <v>1148</v>
      </c>
      <c r="B528" s="15" t="s">
        <v>1149</v>
      </c>
      <c r="C528" s="15" t="s">
        <v>110</v>
      </c>
      <c r="D528" s="15" t="s">
        <v>93</v>
      </c>
      <c r="E528" s="15" t="s">
        <v>1148</v>
      </c>
      <c r="F528" s="16">
        <v>10</v>
      </c>
      <c r="G528" s="16">
        <v>0</v>
      </c>
      <c r="H528" s="17">
        <v>22.822500000000002</v>
      </c>
      <c r="I528" s="18">
        <f>IF($B528="","",IF(CostMethod="Last Cost",IFERROR(INDEX(PurCost,MATCH(_xlfn.MAXIFS(PurRank,PurItem,$B528),PurRank,0)),$H528),IF(($G528+SUMIFS(PurQty,PurItem,$B528))=0,$H528,($G528*$H528+SUMIFS(PurTotal,PurItem,$B528))/($G528+SUMIFS(PurQty,PurItem,$B528)))))</f>
        <v>22.822500000000002</v>
      </c>
      <c r="J528" s="37">
        <v>35</v>
      </c>
      <c r="K528" s="18">
        <f t="shared" si="64"/>
        <v>12.177499999999998</v>
      </c>
      <c r="L528" s="19">
        <f t="shared" si="65"/>
        <v>0.34792857142857136</v>
      </c>
      <c r="M528" s="19">
        <f t="shared" si="66"/>
        <v>0.53357432358418222</v>
      </c>
      <c r="N528" s="20">
        <f t="shared" si="67"/>
        <v>0</v>
      </c>
      <c r="O528" s="18">
        <f t="shared" si="68"/>
        <v>0</v>
      </c>
      <c r="P528" s="18">
        <f t="shared" si="69"/>
        <v>0</v>
      </c>
      <c r="Q528" s="21" t="str">
        <f t="shared" si="70"/>
        <v>REORDER</v>
      </c>
      <c r="R528" s="22" t="e">
        <f ca="1">IF($B528="","",IF(_xlfn.MAXIFS(PurDate,PurItem,$B528)=0,"",_xlfn.MAXIFS(PurDate,PurItem,$B528)))</f>
        <v>#NAME?</v>
      </c>
      <c r="S528" s="20">
        <f t="shared" si="71"/>
        <v>0</v>
      </c>
      <c r="U528" s="36"/>
    </row>
    <row r="529" spans="1:21" x14ac:dyDescent="0.25">
      <c r="A529" s="15" t="s">
        <v>1150</v>
      </c>
      <c r="B529" s="15" t="s">
        <v>1151</v>
      </c>
      <c r="C529" s="15" t="s">
        <v>96</v>
      </c>
      <c r="D529" s="15" t="s">
        <v>93</v>
      </c>
      <c r="E529" s="15" t="s">
        <v>1150</v>
      </c>
      <c r="F529" s="16">
        <v>10</v>
      </c>
      <c r="G529" s="16">
        <v>0</v>
      </c>
      <c r="H529" s="17">
        <v>1.3049999999999999</v>
      </c>
      <c r="I529" s="18">
        <f>IF($B529="","",IF(CostMethod="Last Cost",IFERROR(INDEX(PurCost,MATCH(_xlfn.MAXIFS(PurRank,PurItem,$B529),PurRank,0)),$H529),IF(($G529+SUMIFS(PurQty,PurItem,$B529))=0,$H529,($G529*$H529+SUMIFS(PurTotal,PurItem,$B529))/($G529+SUMIFS(PurQty,PurItem,$B529)))))</f>
        <v>1.3049999999999999</v>
      </c>
      <c r="J529" s="37">
        <v>2</v>
      </c>
      <c r="K529" s="18">
        <f t="shared" si="64"/>
        <v>0.69500000000000006</v>
      </c>
      <c r="L529" s="19">
        <f t="shared" si="65"/>
        <v>0.34750000000000003</v>
      </c>
      <c r="M529" s="19">
        <f t="shared" si="66"/>
        <v>0.53256704980842917</v>
      </c>
      <c r="N529" s="20">
        <f t="shared" si="67"/>
        <v>0</v>
      </c>
      <c r="O529" s="18">
        <f t="shared" si="68"/>
        <v>0</v>
      </c>
      <c r="P529" s="18">
        <f t="shared" si="69"/>
        <v>0</v>
      </c>
      <c r="Q529" s="21" t="str">
        <f t="shared" si="70"/>
        <v>REORDER</v>
      </c>
      <c r="R529" s="22" t="e">
        <f ca="1">IF($B529="","",IF(_xlfn.MAXIFS(PurDate,PurItem,$B529)=0,"",_xlfn.MAXIFS(PurDate,PurItem,$B529)))</f>
        <v>#NAME?</v>
      </c>
      <c r="S529" s="20">
        <f t="shared" si="71"/>
        <v>0</v>
      </c>
      <c r="U529" s="36"/>
    </row>
    <row r="530" spans="1:21" x14ac:dyDescent="0.25">
      <c r="A530" s="15" t="s">
        <v>1152</v>
      </c>
      <c r="B530" s="15" t="s">
        <v>1153</v>
      </c>
      <c r="C530" s="15" t="s">
        <v>101</v>
      </c>
      <c r="D530" s="15" t="s">
        <v>93</v>
      </c>
      <c r="E530" s="15" t="s">
        <v>1152</v>
      </c>
      <c r="F530" s="16">
        <v>10</v>
      </c>
      <c r="G530" s="16">
        <v>0</v>
      </c>
      <c r="H530" s="17">
        <v>1.3049999999999999</v>
      </c>
      <c r="I530" s="18">
        <f>IF($B530="","",IF(CostMethod="Last Cost",IFERROR(INDEX(PurCost,MATCH(_xlfn.MAXIFS(PurRank,PurItem,$B530),PurRank,0)),$H530),IF(($G530+SUMIFS(PurQty,PurItem,$B530))=0,$H530,($G530*$H530+SUMIFS(PurTotal,PurItem,$B530))/($G530+SUMIFS(PurQty,PurItem,$B530)))))</f>
        <v>1.3049999999999999</v>
      </c>
      <c r="J530" s="37">
        <v>2</v>
      </c>
      <c r="K530" s="18">
        <f t="shared" si="64"/>
        <v>0.69500000000000006</v>
      </c>
      <c r="L530" s="19">
        <f t="shared" si="65"/>
        <v>0.34750000000000003</v>
      </c>
      <c r="M530" s="19">
        <f t="shared" si="66"/>
        <v>0.53256704980842917</v>
      </c>
      <c r="N530" s="20">
        <f t="shared" si="67"/>
        <v>0</v>
      </c>
      <c r="O530" s="18">
        <f t="shared" si="68"/>
        <v>0</v>
      </c>
      <c r="P530" s="18">
        <f t="shared" si="69"/>
        <v>0</v>
      </c>
      <c r="Q530" s="21" t="str">
        <f t="shared" si="70"/>
        <v>REORDER</v>
      </c>
      <c r="R530" s="22" t="e">
        <f ca="1">IF($B530="","",IF(_xlfn.MAXIFS(PurDate,PurItem,$B530)=0,"",_xlfn.MAXIFS(PurDate,PurItem,$B530)))</f>
        <v>#NAME?</v>
      </c>
      <c r="S530" s="20">
        <f t="shared" si="71"/>
        <v>0</v>
      </c>
      <c r="U530" s="36"/>
    </row>
    <row r="531" spans="1:21" x14ac:dyDescent="0.25">
      <c r="A531" s="15" t="s">
        <v>1154</v>
      </c>
      <c r="B531" s="15" t="s">
        <v>1155</v>
      </c>
      <c r="C531" s="15" t="s">
        <v>96</v>
      </c>
      <c r="D531" s="15" t="s">
        <v>93</v>
      </c>
      <c r="E531" s="15" t="s">
        <v>1154</v>
      </c>
      <c r="F531" s="16">
        <v>10</v>
      </c>
      <c r="G531" s="16">
        <v>0</v>
      </c>
      <c r="H531" s="17">
        <v>12.99</v>
      </c>
      <c r="I531" s="18">
        <f>IF($B531="","",IF(CostMethod="Last Cost",IFERROR(INDEX(PurCost,MATCH(_xlfn.MAXIFS(PurRank,PurItem,$B531),PurRank,0)),$H531),IF(($G531+SUMIFS(PurQty,PurItem,$B531))=0,$H531,($G531*$H531+SUMIFS(PurTotal,PurItem,$B531))/($G531+SUMIFS(PurQty,PurItem,$B531)))))</f>
        <v>12.99</v>
      </c>
      <c r="J531" s="37">
        <v>20</v>
      </c>
      <c r="K531" s="18">
        <f t="shared" si="64"/>
        <v>7.01</v>
      </c>
      <c r="L531" s="19">
        <f t="shared" si="65"/>
        <v>0.35049999999999998</v>
      </c>
      <c r="M531" s="19">
        <f t="shared" si="66"/>
        <v>0.53964588144726711</v>
      </c>
      <c r="N531" s="20">
        <f t="shared" si="67"/>
        <v>0</v>
      </c>
      <c r="O531" s="18">
        <f t="shared" si="68"/>
        <v>0</v>
      </c>
      <c r="P531" s="18">
        <f t="shared" si="69"/>
        <v>0</v>
      </c>
      <c r="Q531" s="21" t="str">
        <f t="shared" si="70"/>
        <v>REORDER</v>
      </c>
      <c r="R531" s="22" t="e">
        <f ca="1">IF($B531="","",IF(_xlfn.MAXIFS(PurDate,PurItem,$B531)=0,"",_xlfn.MAXIFS(PurDate,PurItem,$B531)))</f>
        <v>#NAME?</v>
      </c>
      <c r="S531" s="20">
        <f t="shared" si="71"/>
        <v>0</v>
      </c>
      <c r="U531" s="36"/>
    </row>
    <row r="532" spans="1:21" x14ac:dyDescent="0.25">
      <c r="A532" s="15" t="s">
        <v>1156</v>
      </c>
      <c r="B532" s="15" t="s">
        <v>1157</v>
      </c>
      <c r="C532" s="15" t="s">
        <v>110</v>
      </c>
      <c r="D532" s="15" t="s">
        <v>93</v>
      </c>
      <c r="E532" s="15" t="s">
        <v>1156</v>
      </c>
      <c r="F532" s="16">
        <v>10</v>
      </c>
      <c r="G532" s="16">
        <v>0</v>
      </c>
      <c r="H532" s="17">
        <v>6.5250000000000004</v>
      </c>
      <c r="I532" s="18">
        <f>IF($B532="","",IF(CostMethod="Last Cost",IFERROR(INDEX(PurCost,MATCH(_xlfn.MAXIFS(PurRank,PurItem,$B532),PurRank,0)),$H532),IF(($G532+SUMIFS(PurQty,PurItem,$B532))=0,$H532,($G532*$H532+SUMIFS(PurTotal,PurItem,$B532))/($G532+SUMIFS(PurQty,PurItem,$B532)))))</f>
        <v>6.5250000000000004</v>
      </c>
      <c r="J532" s="37">
        <v>10</v>
      </c>
      <c r="K532" s="18">
        <f t="shared" si="64"/>
        <v>3.4749999999999996</v>
      </c>
      <c r="L532" s="19">
        <f t="shared" si="65"/>
        <v>0.34749999999999998</v>
      </c>
      <c r="M532" s="19">
        <f t="shared" si="66"/>
        <v>0.53256704980842906</v>
      </c>
      <c r="N532" s="20">
        <f t="shared" si="67"/>
        <v>0</v>
      </c>
      <c r="O532" s="18">
        <f t="shared" si="68"/>
        <v>0</v>
      </c>
      <c r="P532" s="18">
        <f t="shared" si="69"/>
        <v>0</v>
      </c>
      <c r="Q532" s="21" t="str">
        <f t="shared" si="70"/>
        <v>REORDER</v>
      </c>
      <c r="R532" s="22" t="e">
        <f ca="1">IF($B532="","",IF(_xlfn.MAXIFS(PurDate,PurItem,$B532)=0,"",_xlfn.MAXIFS(PurDate,PurItem,$B532)))</f>
        <v>#NAME?</v>
      </c>
      <c r="S532" s="20">
        <f t="shared" si="71"/>
        <v>0</v>
      </c>
      <c r="U532" s="36"/>
    </row>
    <row r="533" spans="1:21" x14ac:dyDescent="0.25">
      <c r="A533" s="15" t="s">
        <v>1158</v>
      </c>
      <c r="B533" s="15" t="s">
        <v>1159</v>
      </c>
      <c r="C533" s="15" t="s">
        <v>110</v>
      </c>
      <c r="D533" s="15" t="s">
        <v>93</v>
      </c>
      <c r="E533" s="15" t="s">
        <v>1158</v>
      </c>
      <c r="F533" s="16">
        <v>10</v>
      </c>
      <c r="G533" s="16">
        <v>0</v>
      </c>
      <c r="H533" s="17">
        <v>7.8224999999999998</v>
      </c>
      <c r="I533" s="18">
        <f>IF($B533="","",IF(CostMethod="Last Cost",IFERROR(INDEX(PurCost,MATCH(_xlfn.MAXIFS(PurRank,PurItem,$B533),PurRank,0)),$H533),IF(($G533+SUMIFS(PurQty,PurItem,$B533))=0,$H533,($G533*$H533+SUMIFS(PurTotal,PurItem,$B533))/($G533+SUMIFS(PurQty,PurItem,$B533)))))</f>
        <v>7.8224999999999998</v>
      </c>
      <c r="J533" s="37">
        <v>12</v>
      </c>
      <c r="K533" s="18">
        <f t="shared" si="64"/>
        <v>4.1775000000000002</v>
      </c>
      <c r="L533" s="19">
        <f t="shared" si="65"/>
        <v>0.34812500000000002</v>
      </c>
      <c r="M533" s="19">
        <f t="shared" si="66"/>
        <v>0.5340364333652925</v>
      </c>
      <c r="N533" s="20">
        <f t="shared" si="67"/>
        <v>0</v>
      </c>
      <c r="O533" s="18">
        <f t="shared" si="68"/>
        <v>0</v>
      </c>
      <c r="P533" s="18">
        <f t="shared" si="69"/>
        <v>0</v>
      </c>
      <c r="Q533" s="21" t="str">
        <f t="shared" si="70"/>
        <v>REORDER</v>
      </c>
      <c r="R533" s="22" t="e">
        <f ca="1">IF($B533="","",IF(_xlfn.MAXIFS(PurDate,PurItem,$B533)=0,"",_xlfn.MAXIFS(PurDate,PurItem,$B533)))</f>
        <v>#NAME?</v>
      </c>
      <c r="S533" s="20">
        <f t="shared" si="71"/>
        <v>0</v>
      </c>
      <c r="U533" s="36"/>
    </row>
    <row r="534" spans="1:21" x14ac:dyDescent="0.25">
      <c r="A534" s="15" t="s">
        <v>1160</v>
      </c>
      <c r="B534" s="15" t="s">
        <v>1161</v>
      </c>
      <c r="C534" s="15" t="s">
        <v>110</v>
      </c>
      <c r="D534" s="15" t="s">
        <v>93</v>
      </c>
      <c r="E534" s="15" t="s">
        <v>1160</v>
      </c>
      <c r="F534" s="16">
        <v>10</v>
      </c>
      <c r="G534" s="16">
        <v>0</v>
      </c>
      <c r="H534" s="17">
        <v>6.5250000000000004</v>
      </c>
      <c r="I534" s="18">
        <f>IF($B534="","",IF(CostMethod="Last Cost",IFERROR(INDEX(PurCost,MATCH(_xlfn.MAXIFS(PurRank,PurItem,$B534),PurRank,0)),$H534),IF(($G534+SUMIFS(PurQty,PurItem,$B534))=0,$H534,($G534*$H534+SUMIFS(PurTotal,PurItem,$B534))/($G534+SUMIFS(PurQty,PurItem,$B534)))))</f>
        <v>6.5250000000000004</v>
      </c>
      <c r="J534" s="37">
        <v>10</v>
      </c>
      <c r="K534" s="18">
        <f t="shared" si="64"/>
        <v>3.4749999999999996</v>
      </c>
      <c r="L534" s="19">
        <f t="shared" si="65"/>
        <v>0.34749999999999998</v>
      </c>
      <c r="M534" s="19">
        <f t="shared" si="66"/>
        <v>0.53256704980842906</v>
      </c>
      <c r="N534" s="20">
        <f t="shared" si="67"/>
        <v>0</v>
      </c>
      <c r="O534" s="18">
        <f t="shared" si="68"/>
        <v>0</v>
      </c>
      <c r="P534" s="18">
        <f t="shared" si="69"/>
        <v>0</v>
      </c>
      <c r="Q534" s="21" t="str">
        <f t="shared" si="70"/>
        <v>REORDER</v>
      </c>
      <c r="R534" s="22" t="e">
        <f ca="1">IF($B534="","",IF(_xlfn.MAXIFS(PurDate,PurItem,$B534)=0,"",_xlfn.MAXIFS(PurDate,PurItem,$B534)))</f>
        <v>#NAME?</v>
      </c>
      <c r="S534" s="20">
        <f t="shared" si="71"/>
        <v>0</v>
      </c>
      <c r="U534" s="36"/>
    </row>
    <row r="535" spans="1:21" x14ac:dyDescent="0.25">
      <c r="A535" s="15" t="s">
        <v>1162</v>
      </c>
      <c r="B535" s="15" t="s">
        <v>1163</v>
      </c>
      <c r="C535" s="15" t="s">
        <v>110</v>
      </c>
      <c r="D535" s="15" t="s">
        <v>93</v>
      </c>
      <c r="E535" s="15" t="s">
        <v>1162</v>
      </c>
      <c r="F535" s="16">
        <v>10</v>
      </c>
      <c r="G535" s="16">
        <v>0</v>
      </c>
      <c r="H535" s="17">
        <v>55.432499999999997</v>
      </c>
      <c r="I535" s="18">
        <f>IF($B535="","",IF(CostMethod="Last Cost",IFERROR(INDEX(PurCost,MATCH(_xlfn.MAXIFS(PurRank,PurItem,$B535),PurRank,0)),$H535),IF(($G535+SUMIFS(PurQty,PurItem,$B535))=0,$H535,($G535*$H535+SUMIFS(PurTotal,PurItem,$B535))/($G535+SUMIFS(PurQty,PurItem,$B535)))))</f>
        <v>55.432499999999997</v>
      </c>
      <c r="J535" s="37">
        <v>85</v>
      </c>
      <c r="K535" s="18">
        <f t="shared" si="64"/>
        <v>29.567500000000003</v>
      </c>
      <c r="L535" s="19">
        <f t="shared" si="65"/>
        <v>0.34785294117647064</v>
      </c>
      <c r="M535" s="19">
        <f t="shared" si="66"/>
        <v>0.53339647318811179</v>
      </c>
      <c r="N535" s="20">
        <f t="shared" si="67"/>
        <v>0</v>
      </c>
      <c r="O535" s="18">
        <f t="shared" si="68"/>
        <v>0</v>
      </c>
      <c r="P535" s="18">
        <f t="shared" si="69"/>
        <v>0</v>
      </c>
      <c r="Q535" s="21" t="str">
        <f t="shared" si="70"/>
        <v>REORDER</v>
      </c>
      <c r="R535" s="22" t="e">
        <f ca="1">IF($B535="","",IF(_xlfn.MAXIFS(PurDate,PurItem,$B535)=0,"",_xlfn.MAXIFS(PurDate,PurItem,$B535)))</f>
        <v>#NAME?</v>
      </c>
      <c r="S535" s="20">
        <f t="shared" si="71"/>
        <v>0</v>
      </c>
      <c r="U535" s="36"/>
    </row>
    <row r="536" spans="1:21" x14ac:dyDescent="0.25">
      <c r="A536" s="15" t="s">
        <v>1164</v>
      </c>
      <c r="B536" s="15" t="s">
        <v>1165</v>
      </c>
      <c r="C536" s="15" t="s">
        <v>110</v>
      </c>
      <c r="D536" s="15" t="s">
        <v>93</v>
      </c>
      <c r="E536" s="15" t="s">
        <v>1164</v>
      </c>
      <c r="F536" s="16">
        <v>10</v>
      </c>
      <c r="G536" s="16">
        <v>0</v>
      </c>
      <c r="H536" s="17">
        <v>7.8224999999999998</v>
      </c>
      <c r="I536" s="18">
        <f>IF($B536="","",IF(CostMethod="Last Cost",IFERROR(INDEX(PurCost,MATCH(_xlfn.MAXIFS(PurRank,PurItem,$B536),PurRank,0)),$H536),IF(($G536+SUMIFS(PurQty,PurItem,$B536))=0,$H536,($G536*$H536+SUMIFS(PurTotal,PurItem,$B536))/($G536+SUMIFS(PurQty,PurItem,$B536)))))</f>
        <v>7.8224999999999998</v>
      </c>
      <c r="J536" s="37">
        <v>12</v>
      </c>
      <c r="K536" s="18">
        <f t="shared" si="64"/>
        <v>4.1775000000000002</v>
      </c>
      <c r="L536" s="19">
        <f t="shared" si="65"/>
        <v>0.34812500000000002</v>
      </c>
      <c r="M536" s="19">
        <f t="shared" si="66"/>
        <v>0.5340364333652925</v>
      </c>
      <c r="N536" s="20">
        <f t="shared" si="67"/>
        <v>0</v>
      </c>
      <c r="O536" s="18">
        <f t="shared" si="68"/>
        <v>0</v>
      </c>
      <c r="P536" s="18">
        <f t="shared" si="69"/>
        <v>0</v>
      </c>
      <c r="Q536" s="21" t="str">
        <f t="shared" si="70"/>
        <v>REORDER</v>
      </c>
      <c r="R536" s="22" t="e">
        <f ca="1">IF($B536="","",IF(_xlfn.MAXIFS(PurDate,PurItem,$B536)=0,"",_xlfn.MAXIFS(PurDate,PurItem,$B536)))</f>
        <v>#NAME?</v>
      </c>
      <c r="S536" s="20">
        <f t="shared" si="71"/>
        <v>0</v>
      </c>
      <c r="U536" s="36"/>
    </row>
    <row r="537" spans="1:21" x14ac:dyDescent="0.25">
      <c r="A537" s="15" t="s">
        <v>1166</v>
      </c>
      <c r="B537" s="15" t="s">
        <v>1167</v>
      </c>
      <c r="C537" s="15" t="s">
        <v>110</v>
      </c>
      <c r="D537" s="15" t="s">
        <v>93</v>
      </c>
      <c r="E537" s="15" t="s">
        <v>1166</v>
      </c>
      <c r="F537" s="16">
        <v>10</v>
      </c>
      <c r="G537" s="16">
        <v>0</v>
      </c>
      <c r="H537" s="17">
        <v>7.8224999999999998</v>
      </c>
      <c r="I537" s="18">
        <f>IF($B537="","",IF(CostMethod="Last Cost",IFERROR(INDEX(PurCost,MATCH(_xlfn.MAXIFS(PurRank,PurItem,$B537),PurRank,0)),$H537),IF(($G537+SUMIFS(PurQty,PurItem,$B537))=0,$H537,($G537*$H537+SUMIFS(PurTotal,PurItem,$B537))/($G537+SUMIFS(PurQty,PurItem,$B537)))))</f>
        <v>7.8224999999999998</v>
      </c>
      <c r="J537" s="37">
        <v>12</v>
      </c>
      <c r="K537" s="18">
        <f t="shared" si="64"/>
        <v>4.1775000000000002</v>
      </c>
      <c r="L537" s="19">
        <f t="shared" si="65"/>
        <v>0.34812500000000002</v>
      </c>
      <c r="M537" s="19">
        <f t="shared" si="66"/>
        <v>0.5340364333652925</v>
      </c>
      <c r="N537" s="20">
        <f t="shared" si="67"/>
        <v>0</v>
      </c>
      <c r="O537" s="18">
        <f t="shared" si="68"/>
        <v>0</v>
      </c>
      <c r="P537" s="18">
        <f t="shared" si="69"/>
        <v>0</v>
      </c>
      <c r="Q537" s="21" t="str">
        <f t="shared" si="70"/>
        <v>REORDER</v>
      </c>
      <c r="R537" s="22" t="e">
        <f ca="1">IF($B537="","",IF(_xlfn.MAXIFS(PurDate,PurItem,$B537)=0,"",_xlfn.MAXIFS(PurDate,PurItem,$B537)))</f>
        <v>#NAME?</v>
      </c>
      <c r="S537" s="20">
        <f t="shared" si="71"/>
        <v>0</v>
      </c>
      <c r="U537" s="36"/>
    </row>
    <row r="538" spans="1:21" x14ac:dyDescent="0.25">
      <c r="A538" s="15" t="s">
        <v>1168</v>
      </c>
      <c r="B538" s="15" t="s">
        <v>1169</v>
      </c>
      <c r="C538" s="15" t="s">
        <v>110</v>
      </c>
      <c r="D538" s="15" t="s">
        <v>93</v>
      </c>
      <c r="E538" s="15" t="s">
        <v>1168</v>
      </c>
      <c r="F538" s="16">
        <v>10</v>
      </c>
      <c r="G538" s="16">
        <v>0</v>
      </c>
      <c r="H538" s="17">
        <v>7.8224999999999998</v>
      </c>
      <c r="I538" s="18">
        <f>IF($B538="","",IF(CostMethod="Last Cost",IFERROR(INDEX(PurCost,MATCH(_xlfn.MAXIFS(PurRank,PurItem,$B538),PurRank,0)),$H538),IF(($G538+SUMIFS(PurQty,PurItem,$B538))=0,$H538,($G538*$H538+SUMIFS(PurTotal,PurItem,$B538))/($G538+SUMIFS(PurQty,PurItem,$B538)))))</f>
        <v>7.8224999999999998</v>
      </c>
      <c r="J538" s="37">
        <v>12</v>
      </c>
      <c r="K538" s="18">
        <f t="shared" si="64"/>
        <v>4.1775000000000002</v>
      </c>
      <c r="L538" s="19">
        <f t="shared" si="65"/>
        <v>0.34812500000000002</v>
      </c>
      <c r="M538" s="19">
        <f t="shared" si="66"/>
        <v>0.5340364333652925</v>
      </c>
      <c r="N538" s="20">
        <f t="shared" si="67"/>
        <v>0</v>
      </c>
      <c r="O538" s="18">
        <f t="shared" si="68"/>
        <v>0</v>
      </c>
      <c r="P538" s="18">
        <f t="shared" si="69"/>
        <v>0</v>
      </c>
      <c r="Q538" s="21" t="str">
        <f t="shared" si="70"/>
        <v>REORDER</v>
      </c>
      <c r="R538" s="22" t="e">
        <f ca="1">IF($B538="","",IF(_xlfn.MAXIFS(PurDate,PurItem,$B538)=0,"",_xlfn.MAXIFS(PurDate,PurItem,$B538)))</f>
        <v>#NAME?</v>
      </c>
      <c r="S538" s="20">
        <f t="shared" si="71"/>
        <v>0</v>
      </c>
      <c r="U538" s="36"/>
    </row>
    <row r="539" spans="1:21" x14ac:dyDescent="0.25">
      <c r="A539" s="15" t="s">
        <v>1170</v>
      </c>
      <c r="B539" s="15" t="s">
        <v>1171</v>
      </c>
      <c r="C539" s="15" t="s">
        <v>110</v>
      </c>
      <c r="D539" s="15" t="s">
        <v>93</v>
      </c>
      <c r="E539" s="15" t="s">
        <v>1170</v>
      </c>
      <c r="F539" s="16">
        <v>10</v>
      </c>
      <c r="G539" s="16">
        <v>0</v>
      </c>
      <c r="H539" s="17">
        <v>7.8224999999999998</v>
      </c>
      <c r="I539" s="18">
        <f>IF($B539="","",IF(CostMethod="Last Cost",IFERROR(INDEX(PurCost,MATCH(_xlfn.MAXIFS(PurRank,PurItem,$B539),PurRank,0)),$H539),IF(($G539+SUMIFS(PurQty,PurItem,$B539))=0,$H539,($G539*$H539+SUMIFS(PurTotal,PurItem,$B539))/($G539+SUMIFS(PurQty,PurItem,$B539)))))</f>
        <v>7.8224999999999998</v>
      </c>
      <c r="J539" s="37">
        <v>12</v>
      </c>
      <c r="K539" s="18">
        <f t="shared" si="64"/>
        <v>4.1775000000000002</v>
      </c>
      <c r="L539" s="19">
        <f t="shared" si="65"/>
        <v>0.34812500000000002</v>
      </c>
      <c r="M539" s="19">
        <f t="shared" si="66"/>
        <v>0.5340364333652925</v>
      </c>
      <c r="N539" s="20">
        <f t="shared" si="67"/>
        <v>0</v>
      </c>
      <c r="O539" s="18">
        <f t="shared" si="68"/>
        <v>0</v>
      </c>
      <c r="P539" s="18">
        <f t="shared" si="69"/>
        <v>0</v>
      </c>
      <c r="Q539" s="21" t="str">
        <f t="shared" si="70"/>
        <v>REORDER</v>
      </c>
      <c r="R539" s="22" t="e">
        <f ca="1">IF($B539="","",IF(_xlfn.MAXIFS(PurDate,PurItem,$B539)=0,"",_xlfn.MAXIFS(PurDate,PurItem,$B539)))</f>
        <v>#NAME?</v>
      </c>
      <c r="S539" s="20">
        <f t="shared" si="71"/>
        <v>0</v>
      </c>
      <c r="U539" s="36"/>
    </row>
    <row r="540" spans="1:21" x14ac:dyDescent="0.25">
      <c r="A540" s="15" t="s">
        <v>1172</v>
      </c>
      <c r="B540" s="15" t="s">
        <v>1173</v>
      </c>
      <c r="C540" s="15" t="s">
        <v>122</v>
      </c>
      <c r="D540" s="15" t="s">
        <v>93</v>
      </c>
      <c r="E540" s="15" t="s">
        <v>1172</v>
      </c>
      <c r="F540" s="16">
        <v>10</v>
      </c>
      <c r="G540" s="16">
        <v>0</v>
      </c>
      <c r="H540" s="17">
        <v>11.25</v>
      </c>
      <c r="I540" s="18">
        <f>IF($B540="","",IF(CostMethod="Last Cost",IFERROR(INDEX(PurCost,MATCH(_xlfn.MAXIFS(PurRank,PurItem,$B540),PurRank,0)),$H540),IF(($G540+SUMIFS(PurQty,PurItem,$B540))=0,$H540,($G540*$H540+SUMIFS(PurTotal,PurItem,$B540))/($G540+SUMIFS(PurQty,PurItem,$B540)))))</f>
        <v>11.25</v>
      </c>
      <c r="J540" s="37">
        <v>15</v>
      </c>
      <c r="K540" s="18">
        <f t="shared" si="64"/>
        <v>3.75</v>
      </c>
      <c r="L540" s="19">
        <f t="shared" si="65"/>
        <v>0.25</v>
      </c>
      <c r="M540" s="19">
        <f t="shared" si="66"/>
        <v>0.33333333333333331</v>
      </c>
      <c r="N540" s="20">
        <f t="shared" si="67"/>
        <v>0</v>
      </c>
      <c r="O540" s="18">
        <f t="shared" si="68"/>
        <v>0</v>
      </c>
      <c r="P540" s="18">
        <f t="shared" si="69"/>
        <v>0</v>
      </c>
      <c r="Q540" s="21" t="str">
        <f t="shared" si="70"/>
        <v>REORDER</v>
      </c>
      <c r="R540" s="22" t="e">
        <f ca="1">IF($B540="","",IF(_xlfn.MAXIFS(PurDate,PurItem,$B540)=0,"",_xlfn.MAXIFS(PurDate,PurItem,$B540)))</f>
        <v>#NAME?</v>
      </c>
      <c r="S540" s="20">
        <f t="shared" si="71"/>
        <v>0</v>
      </c>
      <c r="U540" s="36"/>
    </row>
    <row r="541" spans="1:21" x14ac:dyDescent="0.25">
      <c r="A541" s="15" t="s">
        <v>1174</v>
      </c>
      <c r="B541" s="15" t="s">
        <v>1175</v>
      </c>
      <c r="C541" s="15" t="s">
        <v>92</v>
      </c>
      <c r="D541" s="15" t="s">
        <v>93</v>
      </c>
      <c r="E541" s="15" t="s">
        <v>1174</v>
      </c>
      <c r="F541" s="16">
        <v>10</v>
      </c>
      <c r="G541" s="16">
        <v>0</v>
      </c>
      <c r="H541" s="17">
        <v>52.177500000000002</v>
      </c>
      <c r="I541" s="18">
        <f>IF($B541="","",IF(CostMethod="Last Cost",IFERROR(INDEX(PurCost,MATCH(_xlfn.MAXIFS(PurRank,PurItem,$B541),PurRank,0)),$H541),IF(($G541+SUMIFS(PurQty,PurItem,$B541))=0,$H541,($G541*$H541+SUMIFS(PurTotal,PurItem,$B541))/($G541+SUMIFS(PurQty,PurItem,$B541)))))</f>
        <v>52.177500000000002</v>
      </c>
      <c r="J541" s="37">
        <v>80</v>
      </c>
      <c r="K541" s="18">
        <f t="shared" si="64"/>
        <v>27.822499999999998</v>
      </c>
      <c r="L541" s="19">
        <f t="shared" si="65"/>
        <v>0.34778124999999999</v>
      </c>
      <c r="M541" s="19">
        <f t="shared" si="66"/>
        <v>0.53322792391356422</v>
      </c>
      <c r="N541" s="20">
        <f t="shared" si="67"/>
        <v>0</v>
      </c>
      <c r="O541" s="18">
        <f t="shared" si="68"/>
        <v>0</v>
      </c>
      <c r="P541" s="18">
        <f t="shared" si="69"/>
        <v>0</v>
      </c>
      <c r="Q541" s="21" t="str">
        <f t="shared" si="70"/>
        <v>REORDER</v>
      </c>
      <c r="R541" s="22" t="e">
        <f ca="1">IF($B541="","",IF(_xlfn.MAXIFS(PurDate,PurItem,$B541)=0,"",_xlfn.MAXIFS(PurDate,PurItem,$B541)))</f>
        <v>#NAME?</v>
      </c>
      <c r="S541" s="20">
        <f t="shared" si="71"/>
        <v>0</v>
      </c>
      <c r="U541" s="36"/>
    </row>
    <row r="542" spans="1:21" x14ac:dyDescent="0.25">
      <c r="A542" s="15" t="s">
        <v>1176</v>
      </c>
      <c r="B542" s="15" t="s">
        <v>1177</v>
      </c>
      <c r="C542" s="15" t="s">
        <v>101</v>
      </c>
      <c r="D542" s="15" t="s">
        <v>93</v>
      </c>
      <c r="E542" s="15" t="s">
        <v>1176</v>
      </c>
      <c r="F542" s="16">
        <v>10</v>
      </c>
      <c r="G542" s="16">
        <v>0</v>
      </c>
      <c r="H542" s="17">
        <v>9.7799999999999994</v>
      </c>
      <c r="I542" s="18">
        <f>IF($B542="","",IF(CostMethod="Last Cost",IFERROR(INDEX(PurCost,MATCH(_xlfn.MAXIFS(PurRank,PurItem,$B542),PurRank,0)),$H542),IF(($G542+SUMIFS(PurQty,PurItem,$B542))=0,$H542,($G542*$H542+SUMIFS(PurTotal,PurItem,$B542))/($G542+SUMIFS(PurQty,PurItem,$B542)))))</f>
        <v>9.7799999999999994</v>
      </c>
      <c r="J542" s="37">
        <v>15</v>
      </c>
      <c r="K542" s="18">
        <f t="shared" si="64"/>
        <v>5.2200000000000006</v>
      </c>
      <c r="L542" s="19">
        <f t="shared" si="65"/>
        <v>0.34800000000000003</v>
      </c>
      <c r="M542" s="19">
        <f t="shared" si="66"/>
        <v>0.5337423312883437</v>
      </c>
      <c r="N542" s="20">
        <f t="shared" si="67"/>
        <v>0</v>
      </c>
      <c r="O542" s="18">
        <f t="shared" si="68"/>
        <v>0</v>
      </c>
      <c r="P542" s="18">
        <f t="shared" si="69"/>
        <v>0</v>
      </c>
      <c r="Q542" s="21" t="str">
        <f t="shared" si="70"/>
        <v>REORDER</v>
      </c>
      <c r="R542" s="22" t="e">
        <f ca="1">IF($B542="","",IF(_xlfn.MAXIFS(PurDate,PurItem,$B542)=0,"",_xlfn.MAXIFS(PurDate,PurItem,$B542)))</f>
        <v>#NAME?</v>
      </c>
      <c r="S542" s="20">
        <f t="shared" si="71"/>
        <v>0</v>
      </c>
      <c r="U542" s="36"/>
    </row>
    <row r="543" spans="1:21" x14ac:dyDescent="0.25">
      <c r="A543" s="15" t="s">
        <v>1178</v>
      </c>
      <c r="B543" s="15" t="s">
        <v>1179</v>
      </c>
      <c r="C543" s="15" t="s">
        <v>784</v>
      </c>
      <c r="D543" s="15" t="s">
        <v>93</v>
      </c>
      <c r="E543" s="15" t="s">
        <v>1178</v>
      </c>
      <c r="F543" s="16">
        <v>10</v>
      </c>
      <c r="G543" s="16">
        <v>0</v>
      </c>
      <c r="H543" s="17">
        <v>19.649999999999999</v>
      </c>
      <c r="I543" s="18">
        <f>IF($B543="","",IF(CostMethod="Last Cost",IFERROR(INDEX(PurCost,MATCH(_xlfn.MAXIFS(PurRank,PurItem,$B543),PurRank,0)),$H543),IF(($G543+SUMIFS(PurQty,PurItem,$B543))=0,$H543,($G543*$H543+SUMIFS(PurTotal,PurItem,$B543))/($G543+SUMIFS(PurQty,PurItem,$B543)))))</f>
        <v>19.649999999999999</v>
      </c>
      <c r="J543" s="37">
        <v>30</v>
      </c>
      <c r="K543" s="18">
        <f t="shared" si="64"/>
        <v>10.350000000000001</v>
      </c>
      <c r="L543" s="19">
        <f t="shared" si="65"/>
        <v>0.34500000000000003</v>
      </c>
      <c r="M543" s="19">
        <f t="shared" si="66"/>
        <v>0.5267175572519085</v>
      </c>
      <c r="N543" s="20">
        <f t="shared" si="67"/>
        <v>0</v>
      </c>
      <c r="O543" s="18">
        <f t="shared" si="68"/>
        <v>0</v>
      </c>
      <c r="P543" s="18">
        <f t="shared" si="69"/>
        <v>0</v>
      </c>
      <c r="Q543" s="21" t="str">
        <f t="shared" si="70"/>
        <v>REORDER</v>
      </c>
      <c r="R543" s="22" t="e">
        <f ca="1">IF($B543="","",IF(_xlfn.MAXIFS(PurDate,PurItem,$B543)=0,"",_xlfn.MAXIFS(PurDate,PurItem,$B543)))</f>
        <v>#NAME?</v>
      </c>
      <c r="S543" s="20">
        <f t="shared" si="71"/>
        <v>0</v>
      </c>
      <c r="U543" s="36"/>
    </row>
    <row r="544" spans="1:21" x14ac:dyDescent="0.25">
      <c r="A544" s="15" t="s">
        <v>1180</v>
      </c>
      <c r="B544" s="15" t="s">
        <v>1181</v>
      </c>
      <c r="C544" s="15" t="s">
        <v>92</v>
      </c>
      <c r="D544" s="15" t="s">
        <v>93</v>
      </c>
      <c r="E544" s="15" t="s">
        <v>1180</v>
      </c>
      <c r="F544" s="16">
        <v>10</v>
      </c>
      <c r="G544" s="16">
        <v>0</v>
      </c>
      <c r="H544" s="17">
        <v>16.305</v>
      </c>
      <c r="I544" s="18">
        <f>IF($B544="","",IF(CostMethod="Last Cost",IFERROR(INDEX(PurCost,MATCH(_xlfn.MAXIFS(PurRank,PurItem,$B544),PurRank,0)),$H544),IF(($G544+SUMIFS(PurQty,PurItem,$B544))=0,$H544,($G544*$H544+SUMIFS(PurTotal,PurItem,$B544))/($G544+SUMIFS(PurQty,PurItem,$B544)))))</f>
        <v>16.305</v>
      </c>
      <c r="J544" s="37">
        <v>25</v>
      </c>
      <c r="K544" s="18">
        <f t="shared" si="64"/>
        <v>8.6950000000000003</v>
      </c>
      <c r="L544" s="19">
        <f t="shared" si="65"/>
        <v>0.3478</v>
      </c>
      <c r="M544" s="19">
        <f t="shared" si="66"/>
        <v>0.53327200245323525</v>
      </c>
      <c r="N544" s="20">
        <f t="shared" si="67"/>
        <v>0</v>
      </c>
      <c r="O544" s="18">
        <f t="shared" si="68"/>
        <v>0</v>
      </c>
      <c r="P544" s="18">
        <f t="shared" si="69"/>
        <v>0</v>
      </c>
      <c r="Q544" s="21" t="str">
        <f t="shared" si="70"/>
        <v>REORDER</v>
      </c>
      <c r="R544" s="22" t="e">
        <f ca="1">IF($B544="","",IF(_xlfn.MAXIFS(PurDate,PurItem,$B544)=0,"",_xlfn.MAXIFS(PurDate,PurItem,$B544)))</f>
        <v>#NAME?</v>
      </c>
      <c r="S544" s="20">
        <f t="shared" si="71"/>
        <v>0</v>
      </c>
      <c r="U544" s="36"/>
    </row>
    <row r="545" spans="1:21" x14ac:dyDescent="0.25">
      <c r="A545" s="15" t="s">
        <v>1182</v>
      </c>
      <c r="B545" s="15" t="s">
        <v>1183</v>
      </c>
      <c r="C545" s="15" t="s">
        <v>96</v>
      </c>
      <c r="D545" s="15" t="s">
        <v>93</v>
      </c>
      <c r="E545" s="15" t="s">
        <v>1182</v>
      </c>
      <c r="F545" s="16">
        <v>10</v>
      </c>
      <c r="G545" s="16">
        <v>0</v>
      </c>
      <c r="H545" s="17">
        <v>9.7799999999999994</v>
      </c>
      <c r="I545" s="18">
        <f>IF($B545="","",IF(CostMethod="Last Cost",IFERROR(INDEX(PurCost,MATCH(_xlfn.MAXIFS(PurRank,PurItem,$B545),PurRank,0)),$H545),IF(($G545+SUMIFS(PurQty,PurItem,$B545))=0,$H545,($G545*$H545+SUMIFS(PurTotal,PurItem,$B545))/($G545+SUMIFS(PurQty,PurItem,$B545)))))</f>
        <v>9.7799999999999994</v>
      </c>
      <c r="J545" s="37">
        <v>15</v>
      </c>
      <c r="K545" s="18">
        <f t="shared" si="64"/>
        <v>5.2200000000000006</v>
      </c>
      <c r="L545" s="19">
        <f t="shared" si="65"/>
        <v>0.34800000000000003</v>
      </c>
      <c r="M545" s="19">
        <f t="shared" si="66"/>
        <v>0.5337423312883437</v>
      </c>
      <c r="N545" s="20">
        <f t="shared" si="67"/>
        <v>0</v>
      </c>
      <c r="O545" s="18">
        <f t="shared" si="68"/>
        <v>0</v>
      </c>
      <c r="P545" s="18">
        <f t="shared" si="69"/>
        <v>0</v>
      </c>
      <c r="Q545" s="21" t="str">
        <f t="shared" si="70"/>
        <v>REORDER</v>
      </c>
      <c r="R545" s="22" t="e">
        <f ca="1">IF($B545="","",IF(_xlfn.MAXIFS(PurDate,PurItem,$B545)=0,"",_xlfn.MAXIFS(PurDate,PurItem,$B545)))</f>
        <v>#NAME?</v>
      </c>
      <c r="S545" s="20">
        <f t="shared" si="71"/>
        <v>0</v>
      </c>
      <c r="U545" s="36"/>
    </row>
    <row r="546" spans="1:21" x14ac:dyDescent="0.25">
      <c r="A546" s="15" t="s">
        <v>1184</v>
      </c>
      <c r="B546" s="15" t="s">
        <v>1185</v>
      </c>
      <c r="C546" s="15" t="s">
        <v>92</v>
      </c>
      <c r="D546" s="15" t="s">
        <v>93</v>
      </c>
      <c r="E546" s="15" t="s">
        <v>1184</v>
      </c>
      <c r="F546" s="16">
        <v>10</v>
      </c>
      <c r="G546" s="16">
        <v>0</v>
      </c>
      <c r="H546" s="17">
        <v>9.7799999999999994</v>
      </c>
      <c r="I546" s="18">
        <f>IF($B546="","",IF(CostMethod="Last Cost",IFERROR(INDEX(PurCost,MATCH(_xlfn.MAXIFS(PurRank,PurItem,$B546),PurRank,0)),$H546),IF(($G546+SUMIFS(PurQty,PurItem,$B546))=0,$H546,($G546*$H546+SUMIFS(PurTotal,PurItem,$B546))/($G546+SUMIFS(PurQty,PurItem,$B546)))))</f>
        <v>9.7799999999999994</v>
      </c>
      <c r="J546" s="37">
        <v>15</v>
      </c>
      <c r="K546" s="18">
        <f t="shared" si="64"/>
        <v>5.2200000000000006</v>
      </c>
      <c r="L546" s="19">
        <f t="shared" si="65"/>
        <v>0.34800000000000003</v>
      </c>
      <c r="M546" s="19">
        <f t="shared" si="66"/>
        <v>0.5337423312883437</v>
      </c>
      <c r="N546" s="20">
        <f t="shared" si="67"/>
        <v>0</v>
      </c>
      <c r="O546" s="18">
        <f t="shared" si="68"/>
        <v>0</v>
      </c>
      <c r="P546" s="18">
        <f t="shared" si="69"/>
        <v>0</v>
      </c>
      <c r="Q546" s="21" t="str">
        <f t="shared" si="70"/>
        <v>REORDER</v>
      </c>
      <c r="R546" s="22" t="e">
        <f ca="1">IF($B546="","",IF(_xlfn.MAXIFS(PurDate,PurItem,$B546)=0,"",_xlfn.MAXIFS(PurDate,PurItem,$B546)))</f>
        <v>#NAME?</v>
      </c>
      <c r="S546" s="20">
        <f t="shared" si="71"/>
        <v>0</v>
      </c>
      <c r="U546" s="36"/>
    </row>
    <row r="547" spans="1:21" x14ac:dyDescent="0.25">
      <c r="A547" s="15" t="s">
        <v>1186</v>
      </c>
      <c r="B547" s="15" t="s">
        <v>1187</v>
      </c>
      <c r="C547" s="15" t="s">
        <v>92</v>
      </c>
      <c r="D547" s="15" t="s">
        <v>93</v>
      </c>
      <c r="E547" s="15" t="s">
        <v>1186</v>
      </c>
      <c r="F547" s="16">
        <v>10</v>
      </c>
      <c r="G547" s="16">
        <v>0</v>
      </c>
      <c r="H547" s="17">
        <v>13.0425</v>
      </c>
      <c r="I547" s="18">
        <f>IF($B547="","",IF(CostMethod="Last Cost",IFERROR(INDEX(PurCost,MATCH(_xlfn.MAXIFS(PurRank,PurItem,$B547),PurRank,0)),$H547),IF(($G547+SUMIFS(PurQty,PurItem,$B547))=0,$H547,($G547*$H547+SUMIFS(PurTotal,PurItem,$B547))/($G547+SUMIFS(PurQty,PurItem,$B547)))))</f>
        <v>13.0425</v>
      </c>
      <c r="J547" s="37">
        <v>20</v>
      </c>
      <c r="K547" s="18">
        <f t="shared" si="64"/>
        <v>6.9574999999999996</v>
      </c>
      <c r="L547" s="19">
        <f t="shared" si="65"/>
        <v>0.34787499999999999</v>
      </c>
      <c r="M547" s="19">
        <f t="shared" si="66"/>
        <v>0.53344834195898017</v>
      </c>
      <c r="N547" s="20">
        <f t="shared" si="67"/>
        <v>14</v>
      </c>
      <c r="O547" s="18">
        <f t="shared" si="68"/>
        <v>182.595</v>
      </c>
      <c r="P547" s="18">
        <f t="shared" si="69"/>
        <v>280</v>
      </c>
      <c r="Q547" s="21" t="str">
        <f t="shared" si="70"/>
        <v>OK</v>
      </c>
      <c r="R547" s="22" t="e">
        <f ca="1">IF($B547="","",IF(_xlfn.MAXIFS(PurDate,PurItem,$B547)=0,"",_xlfn.MAXIFS(PurDate,PurItem,$B547)))</f>
        <v>#NAME?</v>
      </c>
      <c r="S547" s="20">
        <f t="shared" si="71"/>
        <v>0</v>
      </c>
      <c r="U547" s="36"/>
    </row>
    <row r="548" spans="1:21" x14ac:dyDescent="0.25">
      <c r="A548" s="15" t="s">
        <v>1188</v>
      </c>
      <c r="B548" s="15" t="s">
        <v>1189</v>
      </c>
      <c r="C548" s="15" t="s">
        <v>110</v>
      </c>
      <c r="D548" s="15" t="s">
        <v>93</v>
      </c>
      <c r="E548" s="15" t="s">
        <v>1188</v>
      </c>
      <c r="F548" s="16">
        <v>10</v>
      </c>
      <c r="G548" s="16">
        <v>0</v>
      </c>
      <c r="H548" s="17">
        <v>35.872500000000002</v>
      </c>
      <c r="I548" s="18">
        <f>IF($B548="","",IF(CostMethod="Last Cost",IFERROR(INDEX(PurCost,MATCH(_xlfn.MAXIFS(PurRank,PurItem,$B548),PurRank,0)),$H548),IF(($G548+SUMIFS(PurQty,PurItem,$B548))=0,$H548,($G548*$H548+SUMIFS(PurTotal,PurItem,$B548))/($G548+SUMIFS(PurQty,PurItem,$B548)))))</f>
        <v>35.872500000000002</v>
      </c>
      <c r="J548" s="37">
        <v>55</v>
      </c>
      <c r="K548" s="18">
        <f t="shared" si="64"/>
        <v>19.127499999999998</v>
      </c>
      <c r="L548" s="19">
        <f t="shared" si="65"/>
        <v>0.34777272727272723</v>
      </c>
      <c r="M548" s="19">
        <f t="shared" si="66"/>
        <v>0.53320788905150174</v>
      </c>
      <c r="N548" s="20">
        <f t="shared" si="67"/>
        <v>0</v>
      </c>
      <c r="O548" s="18">
        <f t="shared" si="68"/>
        <v>0</v>
      </c>
      <c r="P548" s="18">
        <f t="shared" si="69"/>
        <v>0</v>
      </c>
      <c r="Q548" s="21" t="str">
        <f t="shared" si="70"/>
        <v>REORDER</v>
      </c>
      <c r="R548" s="22" t="e">
        <f ca="1">IF($B548="","",IF(_xlfn.MAXIFS(PurDate,PurItem,$B548)=0,"",_xlfn.MAXIFS(PurDate,PurItem,$B548)))</f>
        <v>#NAME?</v>
      </c>
      <c r="S548" s="20">
        <f t="shared" si="71"/>
        <v>0</v>
      </c>
      <c r="U548" s="36"/>
    </row>
    <row r="549" spans="1:21" x14ac:dyDescent="0.25">
      <c r="A549" s="15" t="s">
        <v>1190</v>
      </c>
      <c r="B549" s="15" t="s">
        <v>1191</v>
      </c>
      <c r="C549" s="15" t="s">
        <v>110</v>
      </c>
      <c r="D549" s="15" t="s">
        <v>93</v>
      </c>
      <c r="E549" s="15" t="s">
        <v>1190</v>
      </c>
      <c r="F549" s="16">
        <v>10</v>
      </c>
      <c r="G549" s="16">
        <v>0</v>
      </c>
      <c r="H549" s="17">
        <v>22.822500000000002</v>
      </c>
      <c r="I549" s="18">
        <f>IF($B549="","",IF(CostMethod="Last Cost",IFERROR(INDEX(PurCost,MATCH(_xlfn.MAXIFS(PurRank,PurItem,$B549),PurRank,0)),$H549),IF(($G549+SUMIFS(PurQty,PurItem,$B549))=0,$H549,($G549*$H549+SUMIFS(PurTotal,PurItem,$B549))/($G549+SUMIFS(PurQty,PurItem,$B549)))))</f>
        <v>22.822500000000002</v>
      </c>
      <c r="J549" s="37">
        <v>35</v>
      </c>
      <c r="K549" s="18">
        <f t="shared" si="64"/>
        <v>12.177499999999998</v>
      </c>
      <c r="L549" s="19">
        <f t="shared" si="65"/>
        <v>0.34792857142857136</v>
      </c>
      <c r="M549" s="19">
        <f t="shared" si="66"/>
        <v>0.53357432358418222</v>
      </c>
      <c r="N549" s="20">
        <f t="shared" si="67"/>
        <v>0</v>
      </c>
      <c r="O549" s="18">
        <f t="shared" si="68"/>
        <v>0</v>
      </c>
      <c r="P549" s="18">
        <f t="shared" si="69"/>
        <v>0</v>
      </c>
      <c r="Q549" s="21" t="str">
        <f t="shared" si="70"/>
        <v>REORDER</v>
      </c>
      <c r="R549" s="22" t="e">
        <f ca="1">IF($B549="","",IF(_xlfn.MAXIFS(PurDate,PurItem,$B549)=0,"",_xlfn.MAXIFS(PurDate,PurItem,$B549)))</f>
        <v>#NAME?</v>
      </c>
      <c r="S549" s="20">
        <f t="shared" si="71"/>
        <v>0</v>
      </c>
      <c r="U549" s="36"/>
    </row>
    <row r="550" spans="1:21" x14ac:dyDescent="0.25">
      <c r="A550" s="15" t="s">
        <v>1192</v>
      </c>
      <c r="B550" s="15" t="s">
        <v>1193</v>
      </c>
      <c r="C550" s="15" t="s">
        <v>96</v>
      </c>
      <c r="D550" s="15" t="s">
        <v>93</v>
      </c>
      <c r="E550" s="15" t="s">
        <v>1192</v>
      </c>
      <c r="F550" s="16">
        <v>10</v>
      </c>
      <c r="G550" s="16">
        <v>0</v>
      </c>
      <c r="H550" s="17">
        <v>26.085000000000001</v>
      </c>
      <c r="I550" s="18">
        <f>IF($B550="","",IF(CostMethod="Last Cost",IFERROR(INDEX(PurCost,MATCH(_xlfn.MAXIFS(PurRank,PurItem,$B550),PurRank,0)),$H550),IF(($G550+SUMIFS(PurQty,PurItem,$B550))=0,$H550,($G550*$H550+SUMIFS(PurTotal,PurItem,$B550))/($G550+SUMIFS(PurQty,PurItem,$B550)))))</f>
        <v>26.085000000000001</v>
      </c>
      <c r="J550" s="37">
        <v>40</v>
      </c>
      <c r="K550" s="18">
        <f t="shared" si="64"/>
        <v>13.914999999999999</v>
      </c>
      <c r="L550" s="19">
        <f t="shared" si="65"/>
        <v>0.34787499999999999</v>
      </c>
      <c r="M550" s="19">
        <f t="shared" si="66"/>
        <v>0.53344834195898017</v>
      </c>
      <c r="N550" s="20">
        <f t="shared" si="67"/>
        <v>0</v>
      </c>
      <c r="O550" s="18">
        <f t="shared" si="68"/>
        <v>0</v>
      </c>
      <c r="P550" s="18">
        <f t="shared" si="69"/>
        <v>0</v>
      </c>
      <c r="Q550" s="21" t="str">
        <f t="shared" si="70"/>
        <v>REORDER</v>
      </c>
      <c r="R550" s="22" t="e">
        <f ca="1">IF($B550="","",IF(_xlfn.MAXIFS(PurDate,PurItem,$B550)=0,"",_xlfn.MAXIFS(PurDate,PurItem,$B550)))</f>
        <v>#NAME?</v>
      </c>
      <c r="S550" s="20">
        <f t="shared" si="71"/>
        <v>0</v>
      </c>
      <c r="U550" s="36"/>
    </row>
    <row r="551" spans="1:21" x14ac:dyDescent="0.25">
      <c r="A551" s="15" t="s">
        <v>1194</v>
      </c>
      <c r="B551" s="15" t="s">
        <v>1195</v>
      </c>
      <c r="C551" s="15" t="s">
        <v>96</v>
      </c>
      <c r="D551" s="15" t="s">
        <v>93</v>
      </c>
      <c r="E551" s="15" t="s">
        <v>1194</v>
      </c>
      <c r="F551" s="16">
        <v>10</v>
      </c>
      <c r="G551" s="16">
        <v>0</v>
      </c>
      <c r="H551" s="17">
        <v>13.0425</v>
      </c>
      <c r="I551" s="18">
        <f>IF($B551="","",IF(CostMethod="Last Cost",IFERROR(INDEX(PurCost,MATCH(_xlfn.MAXIFS(PurRank,PurItem,$B551),PurRank,0)),$H551),IF(($G551+SUMIFS(PurQty,PurItem,$B551))=0,$H551,($G551*$H551+SUMIFS(PurTotal,PurItem,$B551))/($G551+SUMIFS(PurQty,PurItem,$B551)))))</f>
        <v>13.0425</v>
      </c>
      <c r="J551" s="37">
        <v>20</v>
      </c>
      <c r="K551" s="18">
        <f t="shared" si="64"/>
        <v>6.9574999999999996</v>
      </c>
      <c r="L551" s="19">
        <f t="shared" si="65"/>
        <v>0.34787499999999999</v>
      </c>
      <c r="M551" s="19">
        <f t="shared" si="66"/>
        <v>0.53344834195898017</v>
      </c>
      <c r="N551" s="20">
        <f t="shared" si="67"/>
        <v>0</v>
      </c>
      <c r="O551" s="18">
        <f t="shared" si="68"/>
        <v>0</v>
      </c>
      <c r="P551" s="18">
        <f t="shared" si="69"/>
        <v>0</v>
      </c>
      <c r="Q551" s="21" t="str">
        <f t="shared" si="70"/>
        <v>REORDER</v>
      </c>
      <c r="R551" s="22" t="e">
        <f ca="1">IF($B551="","",IF(_xlfn.MAXIFS(PurDate,PurItem,$B551)=0,"",_xlfn.MAXIFS(PurDate,PurItem,$B551)))</f>
        <v>#NAME?</v>
      </c>
      <c r="S551" s="20">
        <f t="shared" si="71"/>
        <v>0</v>
      </c>
      <c r="U551" s="36"/>
    </row>
    <row r="552" spans="1:21" x14ac:dyDescent="0.25">
      <c r="A552" s="15" t="s">
        <v>1196</v>
      </c>
      <c r="B552" s="15" t="s">
        <v>1197</v>
      </c>
      <c r="C552" s="15" t="s">
        <v>96</v>
      </c>
      <c r="D552" s="15" t="s">
        <v>93</v>
      </c>
      <c r="E552" s="15" t="s">
        <v>1196</v>
      </c>
      <c r="F552" s="16">
        <v>10</v>
      </c>
      <c r="G552" s="16">
        <v>0</v>
      </c>
      <c r="H552" s="17">
        <v>26.085000000000001</v>
      </c>
      <c r="I552" s="18">
        <f>IF($B552="","",IF(CostMethod="Last Cost",IFERROR(INDEX(PurCost,MATCH(_xlfn.MAXIFS(PurRank,PurItem,$B552),PurRank,0)),$H552),IF(($G552+SUMIFS(PurQty,PurItem,$B552))=0,$H552,($G552*$H552+SUMIFS(PurTotal,PurItem,$B552))/($G552+SUMIFS(PurQty,PurItem,$B552)))))</f>
        <v>26.085000000000001</v>
      </c>
      <c r="J552" s="37">
        <v>40</v>
      </c>
      <c r="K552" s="18">
        <f t="shared" si="64"/>
        <v>13.914999999999999</v>
      </c>
      <c r="L552" s="19">
        <f t="shared" si="65"/>
        <v>0.34787499999999999</v>
      </c>
      <c r="M552" s="19">
        <f t="shared" si="66"/>
        <v>0.53344834195898017</v>
      </c>
      <c r="N552" s="20">
        <f t="shared" si="67"/>
        <v>0</v>
      </c>
      <c r="O552" s="18">
        <f t="shared" si="68"/>
        <v>0</v>
      </c>
      <c r="P552" s="18">
        <f t="shared" si="69"/>
        <v>0</v>
      </c>
      <c r="Q552" s="21" t="str">
        <f t="shared" si="70"/>
        <v>REORDER</v>
      </c>
      <c r="R552" s="22" t="e">
        <f ca="1">IF($B552="","",IF(_xlfn.MAXIFS(PurDate,PurItem,$B552)=0,"",_xlfn.MAXIFS(PurDate,PurItem,$B552)))</f>
        <v>#NAME?</v>
      </c>
      <c r="S552" s="20">
        <f t="shared" si="71"/>
        <v>0</v>
      </c>
      <c r="U552" s="36"/>
    </row>
    <row r="553" spans="1:21" x14ac:dyDescent="0.25">
      <c r="A553" s="15" t="s">
        <v>1198</v>
      </c>
      <c r="B553" s="15" t="s">
        <v>1199</v>
      </c>
      <c r="C553" s="15" t="s">
        <v>96</v>
      </c>
      <c r="D553" s="15" t="s">
        <v>93</v>
      </c>
      <c r="E553" s="15" t="s">
        <v>1198</v>
      </c>
      <c r="F553" s="16">
        <v>10</v>
      </c>
      <c r="G553" s="16">
        <v>0</v>
      </c>
      <c r="H553" s="17">
        <v>13.0425</v>
      </c>
      <c r="I553" s="18">
        <f>IF($B553="","",IF(CostMethod="Last Cost",IFERROR(INDEX(PurCost,MATCH(_xlfn.MAXIFS(PurRank,PurItem,$B553),PurRank,0)),$H553),IF(($G553+SUMIFS(PurQty,PurItem,$B553))=0,$H553,($G553*$H553+SUMIFS(PurTotal,PurItem,$B553))/($G553+SUMIFS(PurQty,PurItem,$B553)))))</f>
        <v>13.0425</v>
      </c>
      <c r="J553" s="37">
        <v>20</v>
      </c>
      <c r="K553" s="18">
        <f t="shared" si="64"/>
        <v>6.9574999999999996</v>
      </c>
      <c r="L553" s="19">
        <f t="shared" si="65"/>
        <v>0.34787499999999999</v>
      </c>
      <c r="M553" s="19">
        <f t="shared" si="66"/>
        <v>0.53344834195898017</v>
      </c>
      <c r="N553" s="20">
        <f t="shared" si="67"/>
        <v>0</v>
      </c>
      <c r="O553" s="18">
        <f t="shared" si="68"/>
        <v>0</v>
      </c>
      <c r="P553" s="18">
        <f t="shared" si="69"/>
        <v>0</v>
      </c>
      <c r="Q553" s="21" t="str">
        <f t="shared" si="70"/>
        <v>REORDER</v>
      </c>
      <c r="R553" s="22" t="e">
        <f ca="1">IF($B553="","",IF(_xlfn.MAXIFS(PurDate,PurItem,$B553)=0,"",_xlfn.MAXIFS(PurDate,PurItem,$B553)))</f>
        <v>#NAME?</v>
      </c>
      <c r="S553" s="20">
        <f t="shared" si="71"/>
        <v>0</v>
      </c>
      <c r="U553" s="36"/>
    </row>
    <row r="554" spans="1:21" x14ac:dyDescent="0.25">
      <c r="A554" s="15" t="s">
        <v>1200</v>
      </c>
      <c r="B554" s="15" t="s">
        <v>1201</v>
      </c>
      <c r="C554" s="15" t="s">
        <v>96</v>
      </c>
      <c r="D554" s="15" t="s">
        <v>93</v>
      </c>
      <c r="E554" s="15" t="s">
        <v>1200</v>
      </c>
      <c r="F554" s="16">
        <v>10</v>
      </c>
      <c r="G554" s="16">
        <v>0</v>
      </c>
      <c r="H554" s="17">
        <v>13.0425</v>
      </c>
      <c r="I554" s="18">
        <f>IF($B554="","",IF(CostMethod="Last Cost",IFERROR(INDEX(PurCost,MATCH(_xlfn.MAXIFS(PurRank,PurItem,$B554),PurRank,0)),$H554),IF(($G554+SUMIFS(PurQty,PurItem,$B554))=0,$H554,($G554*$H554+SUMIFS(PurTotal,PurItem,$B554))/($G554+SUMIFS(PurQty,PurItem,$B554)))))</f>
        <v>13.0425</v>
      </c>
      <c r="J554" s="37">
        <v>20</v>
      </c>
      <c r="K554" s="18">
        <f t="shared" si="64"/>
        <v>6.9574999999999996</v>
      </c>
      <c r="L554" s="19">
        <f t="shared" si="65"/>
        <v>0.34787499999999999</v>
      </c>
      <c r="M554" s="19">
        <f t="shared" si="66"/>
        <v>0.53344834195898017</v>
      </c>
      <c r="N554" s="20">
        <f t="shared" si="67"/>
        <v>0</v>
      </c>
      <c r="O554" s="18">
        <f t="shared" si="68"/>
        <v>0</v>
      </c>
      <c r="P554" s="18">
        <f t="shared" si="69"/>
        <v>0</v>
      </c>
      <c r="Q554" s="21" t="str">
        <f t="shared" si="70"/>
        <v>REORDER</v>
      </c>
      <c r="R554" s="22" t="e">
        <f ca="1">IF($B554="","",IF(_xlfn.MAXIFS(PurDate,PurItem,$B554)=0,"",_xlfn.MAXIFS(PurDate,PurItem,$B554)))</f>
        <v>#NAME?</v>
      </c>
      <c r="S554" s="20">
        <f t="shared" si="71"/>
        <v>0</v>
      </c>
      <c r="U554" s="36"/>
    </row>
    <row r="555" spans="1:21" x14ac:dyDescent="0.25">
      <c r="A555" s="15" t="s">
        <v>1202</v>
      </c>
      <c r="B555" s="15" t="s">
        <v>1203</v>
      </c>
      <c r="C555" s="15" t="s">
        <v>96</v>
      </c>
      <c r="D555" s="15" t="s">
        <v>93</v>
      </c>
      <c r="E555" s="15" t="s">
        <v>1202</v>
      </c>
      <c r="F555" s="16">
        <v>10</v>
      </c>
      <c r="G555" s="16">
        <v>0</v>
      </c>
      <c r="H555" s="17">
        <v>13.0425</v>
      </c>
      <c r="I555" s="18">
        <f>IF($B555="","",IF(CostMethod="Last Cost",IFERROR(INDEX(PurCost,MATCH(_xlfn.MAXIFS(PurRank,PurItem,$B555),PurRank,0)),$H555),IF(($G555+SUMIFS(PurQty,PurItem,$B555))=0,$H555,($G555*$H555+SUMIFS(PurTotal,PurItem,$B555))/($G555+SUMIFS(PurQty,PurItem,$B555)))))</f>
        <v>13.0425</v>
      </c>
      <c r="J555" s="37">
        <v>20</v>
      </c>
      <c r="K555" s="18">
        <f t="shared" si="64"/>
        <v>6.9574999999999996</v>
      </c>
      <c r="L555" s="19">
        <f t="shared" si="65"/>
        <v>0.34787499999999999</v>
      </c>
      <c r="M555" s="19">
        <f t="shared" si="66"/>
        <v>0.53344834195898017</v>
      </c>
      <c r="N555" s="20">
        <f t="shared" si="67"/>
        <v>0</v>
      </c>
      <c r="O555" s="18">
        <f t="shared" si="68"/>
        <v>0</v>
      </c>
      <c r="P555" s="18">
        <f t="shared" si="69"/>
        <v>0</v>
      </c>
      <c r="Q555" s="21" t="str">
        <f t="shared" si="70"/>
        <v>REORDER</v>
      </c>
      <c r="R555" s="22" t="e">
        <f ca="1">IF($B555="","",IF(_xlfn.MAXIFS(PurDate,PurItem,$B555)=0,"",_xlfn.MAXIFS(PurDate,PurItem,$B555)))</f>
        <v>#NAME?</v>
      </c>
      <c r="S555" s="20">
        <f t="shared" si="71"/>
        <v>0</v>
      </c>
      <c r="U555" s="36"/>
    </row>
    <row r="556" spans="1:21" x14ac:dyDescent="0.25">
      <c r="A556" s="15" t="s">
        <v>1204</v>
      </c>
      <c r="B556" s="15" t="s">
        <v>1205</v>
      </c>
      <c r="C556" s="15" t="s">
        <v>96</v>
      </c>
      <c r="D556" s="15" t="s">
        <v>93</v>
      </c>
      <c r="E556" s="15" t="s">
        <v>1204</v>
      </c>
      <c r="F556" s="16">
        <v>10</v>
      </c>
      <c r="G556" s="16">
        <v>0</v>
      </c>
      <c r="H556" s="17">
        <v>13.0425</v>
      </c>
      <c r="I556" s="18">
        <f>IF($B556="","",IF(CostMethod="Last Cost",IFERROR(INDEX(PurCost,MATCH(_xlfn.MAXIFS(PurRank,PurItem,$B556),PurRank,0)),$H556),IF(($G556+SUMIFS(PurQty,PurItem,$B556))=0,$H556,($G556*$H556+SUMIFS(PurTotal,PurItem,$B556))/($G556+SUMIFS(PurQty,PurItem,$B556)))))</f>
        <v>13.0425</v>
      </c>
      <c r="J556" s="37">
        <v>20</v>
      </c>
      <c r="K556" s="18">
        <f t="shared" si="64"/>
        <v>6.9574999999999996</v>
      </c>
      <c r="L556" s="19">
        <f t="shared" si="65"/>
        <v>0.34787499999999999</v>
      </c>
      <c r="M556" s="19">
        <f t="shared" si="66"/>
        <v>0.53344834195898017</v>
      </c>
      <c r="N556" s="20">
        <f t="shared" si="67"/>
        <v>0</v>
      </c>
      <c r="O556" s="18">
        <f t="shared" si="68"/>
        <v>0</v>
      </c>
      <c r="P556" s="18">
        <f t="shared" si="69"/>
        <v>0</v>
      </c>
      <c r="Q556" s="21" t="str">
        <f t="shared" si="70"/>
        <v>REORDER</v>
      </c>
      <c r="R556" s="22" t="e">
        <f ca="1">IF($B556="","",IF(_xlfn.MAXIFS(PurDate,PurItem,$B556)=0,"",_xlfn.MAXIFS(PurDate,PurItem,$B556)))</f>
        <v>#NAME?</v>
      </c>
      <c r="S556" s="20">
        <f t="shared" si="71"/>
        <v>0</v>
      </c>
      <c r="U556" s="36"/>
    </row>
    <row r="557" spans="1:21" x14ac:dyDescent="0.25">
      <c r="A557" s="15" t="s">
        <v>1206</v>
      </c>
      <c r="B557" s="15" t="s">
        <v>1207</v>
      </c>
      <c r="C557" s="15" t="s">
        <v>96</v>
      </c>
      <c r="D557" s="15" t="s">
        <v>93</v>
      </c>
      <c r="E557" s="15" t="s">
        <v>1206</v>
      </c>
      <c r="F557" s="16">
        <v>10</v>
      </c>
      <c r="G557" s="16">
        <v>0</v>
      </c>
      <c r="H557" s="17">
        <v>26.085000000000001</v>
      </c>
      <c r="I557" s="18">
        <f>IF($B557="","",IF(CostMethod="Last Cost",IFERROR(INDEX(PurCost,MATCH(_xlfn.MAXIFS(PurRank,PurItem,$B557),PurRank,0)),$H557),IF(($G557+SUMIFS(PurQty,PurItem,$B557))=0,$H557,($G557*$H557+SUMIFS(PurTotal,PurItem,$B557))/($G557+SUMIFS(PurQty,PurItem,$B557)))))</f>
        <v>26.085000000000001</v>
      </c>
      <c r="J557" s="37">
        <v>40</v>
      </c>
      <c r="K557" s="18">
        <f t="shared" si="64"/>
        <v>13.914999999999999</v>
      </c>
      <c r="L557" s="19">
        <f t="shared" si="65"/>
        <v>0.34787499999999999</v>
      </c>
      <c r="M557" s="19">
        <f t="shared" si="66"/>
        <v>0.53344834195898017</v>
      </c>
      <c r="N557" s="20">
        <f t="shared" si="67"/>
        <v>0</v>
      </c>
      <c r="O557" s="18">
        <f t="shared" si="68"/>
        <v>0</v>
      </c>
      <c r="P557" s="18">
        <f t="shared" si="69"/>
        <v>0</v>
      </c>
      <c r="Q557" s="21" t="str">
        <f t="shared" si="70"/>
        <v>REORDER</v>
      </c>
      <c r="R557" s="22" t="e">
        <f ca="1">IF($B557="","",IF(_xlfn.MAXIFS(PurDate,PurItem,$B557)=0,"",_xlfn.MAXIFS(PurDate,PurItem,$B557)))</f>
        <v>#NAME?</v>
      </c>
      <c r="S557" s="20">
        <f t="shared" si="71"/>
        <v>0</v>
      </c>
      <c r="U557" s="36"/>
    </row>
    <row r="558" spans="1:21" x14ac:dyDescent="0.25">
      <c r="A558" s="15" t="s">
        <v>1208</v>
      </c>
      <c r="B558" s="15" t="s">
        <v>1209</v>
      </c>
      <c r="C558" s="15" t="s">
        <v>110</v>
      </c>
      <c r="D558" s="15" t="s">
        <v>93</v>
      </c>
      <c r="E558" s="15" t="s">
        <v>1208</v>
      </c>
      <c r="F558" s="16">
        <v>10</v>
      </c>
      <c r="G558" s="16">
        <v>0</v>
      </c>
      <c r="H558" s="17">
        <v>13.0425</v>
      </c>
      <c r="I558" s="18">
        <f>IF($B558="","",IF(CostMethod="Last Cost",IFERROR(INDEX(PurCost,MATCH(_xlfn.MAXIFS(PurRank,PurItem,$B558),PurRank,0)),$H558),IF(($G558+SUMIFS(PurQty,PurItem,$B558))=0,$H558,($G558*$H558+SUMIFS(PurTotal,PurItem,$B558))/($G558+SUMIFS(PurQty,PurItem,$B558)))))</f>
        <v>13.0425</v>
      </c>
      <c r="J558" s="37">
        <v>20</v>
      </c>
      <c r="K558" s="18">
        <f t="shared" si="64"/>
        <v>6.9574999999999996</v>
      </c>
      <c r="L558" s="19">
        <f t="shared" si="65"/>
        <v>0.34787499999999999</v>
      </c>
      <c r="M558" s="19">
        <f t="shared" si="66"/>
        <v>0.53344834195898017</v>
      </c>
      <c r="N558" s="20">
        <f t="shared" si="67"/>
        <v>0</v>
      </c>
      <c r="O558" s="18">
        <f t="shared" si="68"/>
        <v>0</v>
      </c>
      <c r="P558" s="18">
        <f t="shared" si="69"/>
        <v>0</v>
      </c>
      <c r="Q558" s="21" t="str">
        <f t="shared" si="70"/>
        <v>REORDER</v>
      </c>
      <c r="R558" s="22" t="e">
        <f ca="1">IF($B558="","",IF(_xlfn.MAXIFS(PurDate,PurItem,$B558)=0,"",_xlfn.MAXIFS(PurDate,PurItem,$B558)))</f>
        <v>#NAME?</v>
      </c>
      <c r="S558" s="20">
        <f t="shared" si="71"/>
        <v>0</v>
      </c>
      <c r="U558" s="36"/>
    </row>
    <row r="559" spans="1:21" x14ac:dyDescent="0.25">
      <c r="A559" s="15" t="s">
        <v>1210</v>
      </c>
      <c r="B559" s="15" t="s">
        <v>1211</v>
      </c>
      <c r="C559" s="15" t="s">
        <v>110</v>
      </c>
      <c r="D559" s="15" t="s">
        <v>93</v>
      </c>
      <c r="E559" s="15" t="s">
        <v>1210</v>
      </c>
      <c r="F559" s="16">
        <v>10</v>
      </c>
      <c r="G559" s="16">
        <v>0</v>
      </c>
      <c r="H559" s="17">
        <v>16.305</v>
      </c>
      <c r="I559" s="18">
        <f>IF($B559="","",IF(CostMethod="Last Cost",IFERROR(INDEX(PurCost,MATCH(_xlfn.MAXIFS(PurRank,PurItem,$B559),PurRank,0)),$H559),IF(($G559+SUMIFS(PurQty,PurItem,$B559))=0,$H559,($G559*$H559+SUMIFS(PurTotal,PurItem,$B559))/($G559+SUMIFS(PurQty,PurItem,$B559)))))</f>
        <v>16.305</v>
      </c>
      <c r="J559" s="37">
        <v>25</v>
      </c>
      <c r="K559" s="18">
        <f t="shared" si="64"/>
        <v>8.6950000000000003</v>
      </c>
      <c r="L559" s="19">
        <f t="shared" si="65"/>
        <v>0.3478</v>
      </c>
      <c r="M559" s="19">
        <f t="shared" si="66"/>
        <v>0.53327200245323525</v>
      </c>
      <c r="N559" s="20">
        <f t="shared" si="67"/>
        <v>0</v>
      </c>
      <c r="O559" s="18">
        <f t="shared" si="68"/>
        <v>0</v>
      </c>
      <c r="P559" s="18">
        <f t="shared" si="69"/>
        <v>0</v>
      </c>
      <c r="Q559" s="21" t="str">
        <f t="shared" si="70"/>
        <v>REORDER</v>
      </c>
      <c r="R559" s="22" t="e">
        <f ca="1">IF($B559="","",IF(_xlfn.MAXIFS(PurDate,PurItem,$B559)=0,"",_xlfn.MAXIFS(PurDate,PurItem,$B559)))</f>
        <v>#NAME?</v>
      </c>
      <c r="S559" s="20">
        <f t="shared" si="71"/>
        <v>0</v>
      </c>
      <c r="U559" s="36"/>
    </row>
    <row r="560" spans="1:21" x14ac:dyDescent="0.25">
      <c r="A560" s="15" t="s">
        <v>1212</v>
      </c>
      <c r="B560" s="15" t="s">
        <v>1213</v>
      </c>
      <c r="C560" s="15" t="s">
        <v>110</v>
      </c>
      <c r="D560" s="15" t="s">
        <v>93</v>
      </c>
      <c r="E560" s="15" t="s">
        <v>1212</v>
      </c>
      <c r="F560" s="16">
        <v>10</v>
      </c>
      <c r="G560" s="16">
        <v>0</v>
      </c>
      <c r="H560" s="17">
        <v>22.822500000000002</v>
      </c>
      <c r="I560" s="18">
        <f>IF($B560="","",IF(CostMethod="Last Cost",IFERROR(INDEX(PurCost,MATCH(_xlfn.MAXIFS(PurRank,PurItem,$B560),PurRank,0)),$H560),IF(($G560+SUMIFS(PurQty,PurItem,$B560))=0,$H560,($G560*$H560+SUMIFS(PurTotal,PurItem,$B560))/($G560+SUMIFS(PurQty,PurItem,$B560)))))</f>
        <v>22.822500000000002</v>
      </c>
      <c r="J560" s="37">
        <v>35</v>
      </c>
      <c r="K560" s="18">
        <f t="shared" si="64"/>
        <v>12.177499999999998</v>
      </c>
      <c r="L560" s="19">
        <f t="shared" si="65"/>
        <v>0.34792857142857136</v>
      </c>
      <c r="M560" s="19">
        <f t="shared" si="66"/>
        <v>0.53357432358418222</v>
      </c>
      <c r="N560" s="20">
        <f t="shared" si="67"/>
        <v>0</v>
      </c>
      <c r="O560" s="18">
        <f t="shared" si="68"/>
        <v>0</v>
      </c>
      <c r="P560" s="18">
        <f t="shared" si="69"/>
        <v>0</v>
      </c>
      <c r="Q560" s="21" t="str">
        <f t="shared" si="70"/>
        <v>REORDER</v>
      </c>
      <c r="R560" s="22" t="e">
        <f ca="1">IF($B560="","",IF(_xlfn.MAXIFS(PurDate,PurItem,$B560)=0,"",_xlfn.MAXIFS(PurDate,PurItem,$B560)))</f>
        <v>#NAME?</v>
      </c>
      <c r="S560" s="20">
        <f t="shared" si="71"/>
        <v>0</v>
      </c>
      <c r="U560" s="36"/>
    </row>
    <row r="561" spans="1:21" x14ac:dyDescent="0.25">
      <c r="A561" s="15" t="s">
        <v>1214</v>
      </c>
      <c r="B561" s="15" t="s">
        <v>1215</v>
      </c>
      <c r="C561" s="15" t="s">
        <v>110</v>
      </c>
      <c r="D561" s="15" t="s">
        <v>93</v>
      </c>
      <c r="E561" s="15" t="s">
        <v>1214</v>
      </c>
      <c r="F561" s="16">
        <v>10</v>
      </c>
      <c r="G561" s="16">
        <v>0</v>
      </c>
      <c r="H561" s="17">
        <v>16.305</v>
      </c>
      <c r="I561" s="18">
        <f>IF($B561="","",IF(CostMethod="Last Cost",IFERROR(INDEX(PurCost,MATCH(_xlfn.MAXIFS(PurRank,PurItem,$B561),PurRank,0)),$H561),IF(($G561+SUMIFS(PurQty,PurItem,$B561))=0,$H561,($G561*$H561+SUMIFS(PurTotal,PurItem,$B561))/($G561+SUMIFS(PurQty,PurItem,$B561)))))</f>
        <v>16.305</v>
      </c>
      <c r="J561" s="37">
        <v>25</v>
      </c>
      <c r="K561" s="18">
        <f t="shared" si="64"/>
        <v>8.6950000000000003</v>
      </c>
      <c r="L561" s="19">
        <f t="shared" si="65"/>
        <v>0.3478</v>
      </c>
      <c r="M561" s="19">
        <f t="shared" si="66"/>
        <v>0.53327200245323525</v>
      </c>
      <c r="N561" s="20">
        <f t="shared" si="67"/>
        <v>0</v>
      </c>
      <c r="O561" s="18">
        <f t="shared" si="68"/>
        <v>0</v>
      </c>
      <c r="P561" s="18">
        <f t="shared" si="69"/>
        <v>0</v>
      </c>
      <c r="Q561" s="21" t="str">
        <f t="shared" si="70"/>
        <v>REORDER</v>
      </c>
      <c r="R561" s="22" t="e">
        <f ca="1">IF($B561="","",IF(_xlfn.MAXIFS(PurDate,PurItem,$B561)=0,"",_xlfn.MAXIFS(PurDate,PurItem,$B561)))</f>
        <v>#NAME?</v>
      </c>
      <c r="S561" s="20">
        <f t="shared" si="71"/>
        <v>0</v>
      </c>
      <c r="U561" s="36"/>
    </row>
    <row r="562" spans="1:21" x14ac:dyDescent="0.25">
      <c r="A562" s="15" t="s">
        <v>1216</v>
      </c>
      <c r="B562" s="15" t="s">
        <v>1217</v>
      </c>
      <c r="C562" s="15" t="s">
        <v>110</v>
      </c>
      <c r="D562" s="15" t="s">
        <v>93</v>
      </c>
      <c r="E562" s="15" t="s">
        <v>1216</v>
      </c>
      <c r="F562" s="16">
        <v>10</v>
      </c>
      <c r="G562" s="16">
        <v>0</v>
      </c>
      <c r="H562" s="17">
        <v>22.822500000000002</v>
      </c>
      <c r="I562" s="18">
        <f>IF($B562="","",IF(CostMethod="Last Cost",IFERROR(INDEX(PurCost,MATCH(_xlfn.MAXIFS(PurRank,PurItem,$B562),PurRank,0)),$H562),IF(($G562+SUMIFS(PurQty,PurItem,$B562))=0,$H562,($G562*$H562+SUMIFS(PurTotal,PurItem,$B562))/($G562+SUMIFS(PurQty,PurItem,$B562)))))</f>
        <v>22.822500000000002</v>
      </c>
      <c r="J562" s="37">
        <v>35</v>
      </c>
      <c r="K562" s="18">
        <f t="shared" si="64"/>
        <v>12.177499999999998</v>
      </c>
      <c r="L562" s="19">
        <f t="shared" si="65"/>
        <v>0.34792857142857136</v>
      </c>
      <c r="M562" s="19">
        <f t="shared" si="66"/>
        <v>0.53357432358418222</v>
      </c>
      <c r="N562" s="20">
        <f t="shared" si="67"/>
        <v>9</v>
      </c>
      <c r="O562" s="18">
        <f t="shared" si="68"/>
        <v>205.4025</v>
      </c>
      <c r="P562" s="18">
        <f t="shared" si="69"/>
        <v>315</v>
      </c>
      <c r="Q562" s="21" t="str">
        <f t="shared" si="70"/>
        <v>REORDER</v>
      </c>
      <c r="R562" s="22" t="e">
        <f ca="1">IF($B562="","",IF(_xlfn.MAXIFS(PurDate,PurItem,$B562)=0,"",_xlfn.MAXIFS(PurDate,PurItem,$B562)))</f>
        <v>#NAME?</v>
      </c>
      <c r="S562" s="20">
        <f t="shared" si="71"/>
        <v>0</v>
      </c>
      <c r="U562" s="36"/>
    </row>
    <row r="563" spans="1:21" x14ac:dyDescent="0.25">
      <c r="A563" s="15" t="s">
        <v>1218</v>
      </c>
      <c r="B563" s="15" t="s">
        <v>1219</v>
      </c>
      <c r="C563" s="15" t="s">
        <v>101</v>
      </c>
      <c r="D563" s="15" t="s">
        <v>93</v>
      </c>
      <c r="E563" s="15" t="s">
        <v>1218</v>
      </c>
      <c r="F563" s="16">
        <v>10</v>
      </c>
      <c r="G563" s="16">
        <v>0</v>
      </c>
      <c r="H563" s="17">
        <v>6.5250000000000004</v>
      </c>
      <c r="I563" s="18">
        <f>IF($B563="","",IF(CostMethod="Last Cost",IFERROR(INDEX(PurCost,MATCH(_xlfn.MAXIFS(PurRank,PurItem,$B563),PurRank,0)),$H563),IF(($G563+SUMIFS(PurQty,PurItem,$B563))=0,$H563,($G563*$H563+SUMIFS(PurTotal,PurItem,$B563))/($G563+SUMIFS(PurQty,PurItem,$B563)))))</f>
        <v>6.5250000000000004</v>
      </c>
      <c r="J563" s="37">
        <v>10</v>
      </c>
      <c r="K563" s="18">
        <f t="shared" si="64"/>
        <v>3.4749999999999996</v>
      </c>
      <c r="L563" s="19">
        <f t="shared" si="65"/>
        <v>0.34749999999999998</v>
      </c>
      <c r="M563" s="19">
        <f t="shared" si="66"/>
        <v>0.53256704980842906</v>
      </c>
      <c r="N563" s="20">
        <f t="shared" si="67"/>
        <v>84</v>
      </c>
      <c r="O563" s="18">
        <f t="shared" si="68"/>
        <v>548.1</v>
      </c>
      <c r="P563" s="18">
        <f t="shared" si="69"/>
        <v>840</v>
      </c>
      <c r="Q563" s="21" t="str">
        <f t="shared" si="70"/>
        <v>OK</v>
      </c>
      <c r="R563" s="22" t="e">
        <f ca="1">IF($B563="","",IF(_xlfn.MAXIFS(PurDate,PurItem,$B563)=0,"",_xlfn.MAXIFS(PurDate,PurItem,$B563)))</f>
        <v>#NAME?</v>
      </c>
      <c r="S563" s="20">
        <f t="shared" si="71"/>
        <v>0</v>
      </c>
      <c r="U563" s="36"/>
    </row>
    <row r="564" spans="1:21" x14ac:dyDescent="0.25">
      <c r="A564" s="15" t="s">
        <v>1220</v>
      </c>
      <c r="B564" s="15" t="s">
        <v>1221</v>
      </c>
      <c r="C564" s="15" t="s">
        <v>117</v>
      </c>
      <c r="D564" s="15" t="s">
        <v>93</v>
      </c>
      <c r="E564" s="15" t="s">
        <v>1220</v>
      </c>
      <c r="F564" s="16">
        <v>10</v>
      </c>
      <c r="G564" s="16">
        <v>0</v>
      </c>
      <c r="H564" s="17">
        <v>16.305</v>
      </c>
      <c r="I564" s="18">
        <f>IF($B564="","",IF(CostMethod="Last Cost",IFERROR(INDEX(PurCost,MATCH(_xlfn.MAXIFS(PurRank,PurItem,$B564),PurRank,0)),$H564),IF(($G564+SUMIFS(PurQty,PurItem,$B564))=0,$H564,($G564*$H564+SUMIFS(PurTotal,PurItem,$B564))/($G564+SUMIFS(PurQty,PurItem,$B564)))))</f>
        <v>16.305</v>
      </c>
      <c r="J564" s="37">
        <v>25</v>
      </c>
      <c r="K564" s="18">
        <f t="shared" si="64"/>
        <v>8.6950000000000003</v>
      </c>
      <c r="L564" s="19">
        <f t="shared" si="65"/>
        <v>0.3478</v>
      </c>
      <c r="M564" s="19">
        <f t="shared" si="66"/>
        <v>0.53327200245323525</v>
      </c>
      <c r="N564" s="20">
        <f t="shared" si="67"/>
        <v>2</v>
      </c>
      <c r="O564" s="18">
        <f t="shared" si="68"/>
        <v>32.61</v>
      </c>
      <c r="P564" s="18">
        <f t="shared" si="69"/>
        <v>50</v>
      </c>
      <c r="Q564" s="21" t="str">
        <f t="shared" si="70"/>
        <v>REORDER</v>
      </c>
      <c r="R564" s="22" t="e">
        <f ca="1">IF($B564="","",IF(_xlfn.MAXIFS(PurDate,PurItem,$B564)=0,"",_xlfn.MAXIFS(PurDate,PurItem,$B564)))</f>
        <v>#NAME?</v>
      </c>
      <c r="S564" s="20">
        <f t="shared" si="71"/>
        <v>0</v>
      </c>
      <c r="U564" s="36"/>
    </row>
    <row r="565" spans="1:21" x14ac:dyDescent="0.25">
      <c r="A565" s="15" t="s">
        <v>1222</v>
      </c>
      <c r="B565" s="15" t="s">
        <v>1223</v>
      </c>
      <c r="C565" s="15" t="s">
        <v>117</v>
      </c>
      <c r="D565" s="15" t="s">
        <v>93</v>
      </c>
      <c r="E565" s="15" t="s">
        <v>1222</v>
      </c>
      <c r="F565" s="16">
        <v>10</v>
      </c>
      <c r="G565" s="16">
        <v>0</v>
      </c>
      <c r="H565" s="17">
        <v>19.567499999999999</v>
      </c>
      <c r="I565" s="18">
        <f>IF($B565="","",IF(CostMethod="Last Cost",IFERROR(INDEX(PurCost,MATCH(_xlfn.MAXIFS(PurRank,PurItem,$B565),PurRank,0)),$H565),IF(($G565+SUMIFS(PurQty,PurItem,$B565))=0,$H565,($G565*$H565+SUMIFS(PurTotal,PurItem,$B565))/($G565+SUMIFS(PurQty,PurItem,$B565)))))</f>
        <v>19.567499999999999</v>
      </c>
      <c r="J565" s="37">
        <v>30</v>
      </c>
      <c r="K565" s="18">
        <f t="shared" si="64"/>
        <v>10.432500000000001</v>
      </c>
      <c r="L565" s="19">
        <f t="shared" si="65"/>
        <v>0.34775000000000006</v>
      </c>
      <c r="M565" s="19">
        <f t="shared" si="66"/>
        <v>0.53315446531238031</v>
      </c>
      <c r="N565" s="20">
        <f t="shared" si="67"/>
        <v>0</v>
      </c>
      <c r="O565" s="18">
        <f t="shared" si="68"/>
        <v>0</v>
      </c>
      <c r="P565" s="18">
        <f t="shared" si="69"/>
        <v>0</v>
      </c>
      <c r="Q565" s="21" t="str">
        <f t="shared" si="70"/>
        <v>REORDER</v>
      </c>
      <c r="R565" s="22" t="e">
        <f ca="1">IF($B565="","",IF(_xlfn.MAXIFS(PurDate,PurItem,$B565)=0,"",_xlfn.MAXIFS(PurDate,PurItem,$B565)))</f>
        <v>#NAME?</v>
      </c>
      <c r="S565" s="20">
        <f t="shared" si="71"/>
        <v>0</v>
      </c>
      <c r="U565" s="36"/>
    </row>
    <row r="566" spans="1:21" x14ac:dyDescent="0.25">
      <c r="A566" s="15" t="s">
        <v>1224</v>
      </c>
      <c r="B566" s="15" t="s">
        <v>1225</v>
      </c>
      <c r="C566" s="15" t="s">
        <v>117</v>
      </c>
      <c r="D566" s="15" t="s">
        <v>93</v>
      </c>
      <c r="E566" s="15" t="s">
        <v>1224</v>
      </c>
      <c r="F566" s="16">
        <v>10</v>
      </c>
      <c r="G566" s="16">
        <v>0</v>
      </c>
      <c r="H566" s="17">
        <v>19.567499999999999</v>
      </c>
      <c r="I566" s="18">
        <f>IF($B566="","",IF(CostMethod="Last Cost",IFERROR(INDEX(PurCost,MATCH(_xlfn.MAXIFS(PurRank,PurItem,$B566),PurRank,0)),$H566),IF(($G566+SUMIFS(PurQty,PurItem,$B566))=0,$H566,($G566*$H566+SUMIFS(PurTotal,PurItem,$B566))/($G566+SUMIFS(PurQty,PurItem,$B566)))))</f>
        <v>19.567499999999999</v>
      </c>
      <c r="J566" s="37">
        <v>30</v>
      </c>
      <c r="K566" s="18">
        <f t="shared" si="64"/>
        <v>10.432500000000001</v>
      </c>
      <c r="L566" s="19">
        <f t="shared" si="65"/>
        <v>0.34775000000000006</v>
      </c>
      <c r="M566" s="19">
        <f t="shared" si="66"/>
        <v>0.53315446531238031</v>
      </c>
      <c r="N566" s="20">
        <f t="shared" si="67"/>
        <v>0</v>
      </c>
      <c r="O566" s="18">
        <f t="shared" si="68"/>
        <v>0</v>
      </c>
      <c r="P566" s="18">
        <f t="shared" si="69"/>
        <v>0</v>
      </c>
      <c r="Q566" s="21" t="str">
        <f t="shared" si="70"/>
        <v>REORDER</v>
      </c>
      <c r="R566" s="22" t="e">
        <f ca="1">IF($B566="","",IF(_xlfn.MAXIFS(PurDate,PurItem,$B566)=0,"",_xlfn.MAXIFS(PurDate,PurItem,$B566)))</f>
        <v>#NAME?</v>
      </c>
      <c r="S566" s="20">
        <f t="shared" si="71"/>
        <v>0</v>
      </c>
      <c r="U566" s="36"/>
    </row>
    <row r="567" spans="1:21" x14ac:dyDescent="0.25">
      <c r="A567" s="15" t="s">
        <v>1226</v>
      </c>
      <c r="B567" s="15" t="s">
        <v>1227</v>
      </c>
      <c r="C567" s="15" t="s">
        <v>101</v>
      </c>
      <c r="D567" s="15" t="s">
        <v>93</v>
      </c>
      <c r="E567" s="15" t="s">
        <v>1226</v>
      </c>
      <c r="F567" s="16">
        <v>10</v>
      </c>
      <c r="G567" s="16">
        <v>0</v>
      </c>
      <c r="H567" s="17">
        <v>6.5250000000000004</v>
      </c>
      <c r="I567" s="18">
        <f>IF($B567="","",IF(CostMethod="Last Cost",IFERROR(INDEX(PurCost,MATCH(_xlfn.MAXIFS(PurRank,PurItem,$B567),PurRank,0)),$H567),IF(($G567+SUMIFS(PurQty,PurItem,$B567))=0,$H567,($G567*$H567+SUMIFS(PurTotal,PurItem,$B567))/($G567+SUMIFS(PurQty,PurItem,$B567)))))</f>
        <v>6.5250000000000004</v>
      </c>
      <c r="J567" s="37">
        <v>10</v>
      </c>
      <c r="K567" s="18">
        <f t="shared" si="64"/>
        <v>3.4749999999999996</v>
      </c>
      <c r="L567" s="19">
        <f t="shared" si="65"/>
        <v>0.34749999999999998</v>
      </c>
      <c r="M567" s="19">
        <f t="shared" si="66"/>
        <v>0.53256704980842906</v>
      </c>
      <c r="N567" s="20">
        <f t="shared" si="67"/>
        <v>0</v>
      </c>
      <c r="O567" s="18">
        <f t="shared" si="68"/>
        <v>0</v>
      </c>
      <c r="P567" s="18">
        <f t="shared" si="69"/>
        <v>0</v>
      </c>
      <c r="Q567" s="21" t="str">
        <f t="shared" si="70"/>
        <v>REORDER</v>
      </c>
      <c r="R567" s="22" t="e">
        <f ca="1">IF($B567="","",IF(_xlfn.MAXIFS(PurDate,PurItem,$B567)=0,"",_xlfn.MAXIFS(PurDate,PurItem,$B567)))</f>
        <v>#NAME?</v>
      </c>
      <c r="S567" s="20">
        <f t="shared" si="71"/>
        <v>0</v>
      </c>
      <c r="U567" s="36"/>
    </row>
    <row r="568" spans="1:21" x14ac:dyDescent="0.25">
      <c r="A568" s="15" t="s">
        <v>1228</v>
      </c>
      <c r="B568" s="15" t="s">
        <v>1229</v>
      </c>
      <c r="C568" s="15" t="s">
        <v>101</v>
      </c>
      <c r="D568" s="15" t="s">
        <v>93</v>
      </c>
      <c r="E568" s="15" t="s">
        <v>1228</v>
      </c>
      <c r="F568" s="16">
        <v>10</v>
      </c>
      <c r="G568" s="16">
        <v>0</v>
      </c>
      <c r="H568" s="17">
        <v>6.5250000000000004</v>
      </c>
      <c r="I568" s="18">
        <f>IF($B568="","",IF(CostMethod="Last Cost",IFERROR(INDEX(PurCost,MATCH(_xlfn.MAXIFS(PurRank,PurItem,$B568),PurRank,0)),$H568),IF(($G568+SUMIFS(PurQty,PurItem,$B568))=0,$H568,($G568*$H568+SUMIFS(PurTotal,PurItem,$B568))/($G568+SUMIFS(PurQty,PurItem,$B568)))))</f>
        <v>6.5250000000000004</v>
      </c>
      <c r="J568" s="37">
        <v>10</v>
      </c>
      <c r="K568" s="18">
        <f t="shared" si="64"/>
        <v>3.4749999999999996</v>
      </c>
      <c r="L568" s="19">
        <f t="shared" si="65"/>
        <v>0.34749999999999998</v>
      </c>
      <c r="M568" s="19">
        <f t="shared" si="66"/>
        <v>0.53256704980842906</v>
      </c>
      <c r="N568" s="20">
        <f t="shared" si="67"/>
        <v>0</v>
      </c>
      <c r="O568" s="18">
        <f t="shared" si="68"/>
        <v>0</v>
      </c>
      <c r="P568" s="18">
        <f t="shared" si="69"/>
        <v>0</v>
      </c>
      <c r="Q568" s="21" t="str">
        <f t="shared" si="70"/>
        <v>REORDER</v>
      </c>
      <c r="R568" s="22" t="e">
        <f ca="1">IF($B568="","",IF(_xlfn.MAXIFS(PurDate,PurItem,$B568)=0,"",_xlfn.MAXIFS(PurDate,PurItem,$B568)))</f>
        <v>#NAME?</v>
      </c>
      <c r="S568" s="20">
        <f t="shared" si="71"/>
        <v>0</v>
      </c>
      <c r="U568" s="36"/>
    </row>
    <row r="569" spans="1:21" x14ac:dyDescent="0.25">
      <c r="A569" s="15" t="s">
        <v>1230</v>
      </c>
      <c r="B569" s="15" t="s">
        <v>1231</v>
      </c>
      <c r="C569" s="15" t="s">
        <v>101</v>
      </c>
      <c r="D569" s="15" t="s">
        <v>93</v>
      </c>
      <c r="E569" s="15" t="s">
        <v>1230</v>
      </c>
      <c r="F569" s="16">
        <v>10</v>
      </c>
      <c r="G569" s="16">
        <v>0</v>
      </c>
      <c r="H569" s="17">
        <v>6.5250000000000004</v>
      </c>
      <c r="I569" s="18">
        <f>IF($B569="","",IF(CostMethod="Last Cost",IFERROR(INDEX(PurCost,MATCH(_xlfn.MAXIFS(PurRank,PurItem,$B569),PurRank,0)),$H569),IF(($G569+SUMIFS(PurQty,PurItem,$B569))=0,$H569,($G569*$H569+SUMIFS(PurTotal,PurItem,$B569))/($G569+SUMIFS(PurQty,PurItem,$B569)))))</f>
        <v>6.5250000000000004</v>
      </c>
      <c r="J569" s="37">
        <v>10</v>
      </c>
      <c r="K569" s="18">
        <f t="shared" si="64"/>
        <v>3.4749999999999996</v>
      </c>
      <c r="L569" s="19">
        <f t="shared" si="65"/>
        <v>0.34749999999999998</v>
      </c>
      <c r="M569" s="19">
        <f t="shared" si="66"/>
        <v>0.53256704980842906</v>
      </c>
      <c r="N569" s="20">
        <f t="shared" si="67"/>
        <v>0</v>
      </c>
      <c r="O569" s="18">
        <f t="shared" si="68"/>
        <v>0</v>
      </c>
      <c r="P569" s="18">
        <f t="shared" si="69"/>
        <v>0</v>
      </c>
      <c r="Q569" s="21" t="str">
        <f t="shared" si="70"/>
        <v>REORDER</v>
      </c>
      <c r="R569" s="22" t="e">
        <f ca="1">IF($B569="","",IF(_xlfn.MAXIFS(PurDate,PurItem,$B569)=0,"",_xlfn.MAXIFS(PurDate,PurItem,$B569)))</f>
        <v>#NAME?</v>
      </c>
      <c r="S569" s="20">
        <f t="shared" si="71"/>
        <v>0</v>
      </c>
      <c r="U569" s="36"/>
    </row>
    <row r="570" spans="1:21" x14ac:dyDescent="0.25">
      <c r="A570" s="15" t="s">
        <v>1232</v>
      </c>
      <c r="B570" s="15" t="s">
        <v>1233</v>
      </c>
      <c r="C570" s="15" t="s">
        <v>101</v>
      </c>
      <c r="D570" s="15" t="s">
        <v>93</v>
      </c>
      <c r="E570" s="15" t="s">
        <v>1232</v>
      </c>
      <c r="F570" s="16">
        <v>10</v>
      </c>
      <c r="G570" s="16">
        <v>0</v>
      </c>
      <c r="H570" s="17">
        <v>6.5250000000000004</v>
      </c>
      <c r="I570" s="18">
        <f>IF($B570="","",IF(CostMethod="Last Cost",IFERROR(INDEX(PurCost,MATCH(_xlfn.MAXIFS(PurRank,PurItem,$B570),PurRank,0)),$H570),IF(($G570+SUMIFS(PurQty,PurItem,$B570))=0,$H570,($G570*$H570+SUMIFS(PurTotal,PurItem,$B570))/($G570+SUMIFS(PurQty,PurItem,$B570)))))</f>
        <v>6.5250000000000004</v>
      </c>
      <c r="J570" s="37">
        <v>10</v>
      </c>
      <c r="K570" s="18">
        <f t="shared" si="64"/>
        <v>3.4749999999999996</v>
      </c>
      <c r="L570" s="19">
        <f t="shared" si="65"/>
        <v>0.34749999999999998</v>
      </c>
      <c r="M570" s="19">
        <f t="shared" si="66"/>
        <v>0.53256704980842906</v>
      </c>
      <c r="N570" s="20">
        <f t="shared" si="67"/>
        <v>0</v>
      </c>
      <c r="O570" s="18">
        <f t="shared" si="68"/>
        <v>0</v>
      </c>
      <c r="P570" s="18">
        <f t="shared" si="69"/>
        <v>0</v>
      </c>
      <c r="Q570" s="21" t="str">
        <f t="shared" si="70"/>
        <v>REORDER</v>
      </c>
      <c r="R570" s="22" t="e">
        <f ca="1">IF($B570="","",IF(_xlfn.MAXIFS(PurDate,PurItem,$B570)=0,"",_xlfn.MAXIFS(PurDate,PurItem,$B570)))</f>
        <v>#NAME?</v>
      </c>
      <c r="S570" s="20">
        <f t="shared" si="71"/>
        <v>0</v>
      </c>
      <c r="U570" s="36"/>
    </row>
    <row r="571" spans="1:21" x14ac:dyDescent="0.25">
      <c r="A571" s="15" t="s">
        <v>1234</v>
      </c>
      <c r="B571" s="15" t="s">
        <v>1235</v>
      </c>
      <c r="C571" s="15" t="s">
        <v>122</v>
      </c>
      <c r="D571" s="15" t="s">
        <v>93</v>
      </c>
      <c r="E571" s="15" t="s">
        <v>1234</v>
      </c>
      <c r="F571" s="16">
        <v>10</v>
      </c>
      <c r="G571" s="16">
        <v>0</v>
      </c>
      <c r="H571" s="17">
        <v>3.2625000000000002</v>
      </c>
      <c r="I571" s="18">
        <f>IF($B571="","",IF(CostMethod="Last Cost",IFERROR(INDEX(PurCost,MATCH(_xlfn.MAXIFS(PurRank,PurItem,$B571),PurRank,0)),$H571),IF(($G571+SUMIFS(PurQty,PurItem,$B571))=0,$H571,($G571*$H571+SUMIFS(PurTotal,PurItem,$B571))/($G571+SUMIFS(PurQty,PurItem,$B571)))))</f>
        <v>3.2625000000000002</v>
      </c>
      <c r="J571" s="37">
        <v>5</v>
      </c>
      <c r="K571" s="18">
        <f t="shared" si="64"/>
        <v>1.7374999999999998</v>
      </c>
      <c r="L571" s="19">
        <f t="shared" si="65"/>
        <v>0.34749999999999998</v>
      </c>
      <c r="M571" s="19">
        <f t="shared" si="66"/>
        <v>0.53256704980842906</v>
      </c>
      <c r="N571" s="20">
        <f t="shared" si="67"/>
        <v>0</v>
      </c>
      <c r="O571" s="18">
        <f t="shared" si="68"/>
        <v>0</v>
      </c>
      <c r="P571" s="18">
        <f t="shared" si="69"/>
        <v>0</v>
      </c>
      <c r="Q571" s="21" t="str">
        <f t="shared" si="70"/>
        <v>REORDER</v>
      </c>
      <c r="R571" s="22" t="e">
        <f ca="1">IF($B571="","",IF(_xlfn.MAXIFS(PurDate,PurItem,$B571)=0,"",_xlfn.MAXIFS(PurDate,PurItem,$B571)))</f>
        <v>#NAME?</v>
      </c>
      <c r="S571" s="20">
        <f t="shared" si="71"/>
        <v>0</v>
      </c>
      <c r="U571" s="36"/>
    </row>
    <row r="572" spans="1:21" x14ac:dyDescent="0.25">
      <c r="A572" s="15" t="s">
        <v>1236</v>
      </c>
      <c r="B572" s="15" t="s">
        <v>1237</v>
      </c>
      <c r="C572" s="15" t="s">
        <v>96</v>
      </c>
      <c r="D572" s="15" t="s">
        <v>93</v>
      </c>
      <c r="E572" s="15" t="s">
        <v>1236</v>
      </c>
      <c r="F572" s="16">
        <v>10</v>
      </c>
      <c r="G572" s="16">
        <v>0</v>
      </c>
      <c r="H572" s="17">
        <v>9.7799999999999994</v>
      </c>
      <c r="I572" s="18">
        <f>IF($B572="","",IF(CostMethod="Last Cost",IFERROR(INDEX(PurCost,MATCH(_xlfn.MAXIFS(PurRank,PurItem,$B572),PurRank,0)),$H572),IF(($G572+SUMIFS(PurQty,PurItem,$B572))=0,$H572,($G572*$H572+SUMIFS(PurTotal,PurItem,$B572))/($G572+SUMIFS(PurQty,PurItem,$B572)))))</f>
        <v>9.7799999999999994</v>
      </c>
      <c r="J572" s="37">
        <v>15</v>
      </c>
      <c r="K572" s="18">
        <f t="shared" si="64"/>
        <v>5.2200000000000006</v>
      </c>
      <c r="L572" s="19">
        <f t="shared" si="65"/>
        <v>0.34800000000000003</v>
      </c>
      <c r="M572" s="19">
        <f t="shared" si="66"/>
        <v>0.5337423312883437</v>
      </c>
      <c r="N572" s="20">
        <f t="shared" si="67"/>
        <v>0</v>
      </c>
      <c r="O572" s="18">
        <f t="shared" si="68"/>
        <v>0</v>
      </c>
      <c r="P572" s="18">
        <f t="shared" si="69"/>
        <v>0</v>
      </c>
      <c r="Q572" s="21" t="str">
        <f t="shared" si="70"/>
        <v>REORDER</v>
      </c>
      <c r="R572" s="22" t="e">
        <f ca="1">IF($B572="","",IF(_xlfn.MAXIFS(PurDate,PurItem,$B572)=0,"",_xlfn.MAXIFS(PurDate,PurItem,$B572)))</f>
        <v>#NAME?</v>
      </c>
      <c r="S572" s="20">
        <f t="shared" si="71"/>
        <v>0</v>
      </c>
      <c r="U572" s="36"/>
    </row>
    <row r="573" spans="1:21" x14ac:dyDescent="0.25">
      <c r="A573" s="15" t="s">
        <v>1238</v>
      </c>
      <c r="B573" s="15" t="s">
        <v>1239</v>
      </c>
      <c r="C573" s="15" t="s">
        <v>101</v>
      </c>
      <c r="D573" s="15" t="s">
        <v>93</v>
      </c>
      <c r="E573" s="15" t="s">
        <v>1238</v>
      </c>
      <c r="F573" s="16">
        <v>10</v>
      </c>
      <c r="G573" s="16">
        <v>0</v>
      </c>
      <c r="H573" s="17">
        <v>6.5250000000000004</v>
      </c>
      <c r="I573" s="18">
        <f>IF($B573="","",IF(CostMethod="Last Cost",IFERROR(INDEX(PurCost,MATCH(_xlfn.MAXIFS(PurRank,PurItem,$B573),PurRank,0)),$H573),IF(($G573+SUMIFS(PurQty,PurItem,$B573))=0,$H573,($G573*$H573+SUMIFS(PurTotal,PurItem,$B573))/($G573+SUMIFS(PurQty,PurItem,$B573)))))</f>
        <v>6.5250000000000004</v>
      </c>
      <c r="J573" s="37">
        <v>10</v>
      </c>
      <c r="K573" s="18">
        <f t="shared" si="64"/>
        <v>3.4749999999999996</v>
      </c>
      <c r="L573" s="19">
        <f t="shared" si="65"/>
        <v>0.34749999999999998</v>
      </c>
      <c r="M573" s="19">
        <f t="shared" si="66"/>
        <v>0.53256704980842906</v>
      </c>
      <c r="N573" s="20">
        <f t="shared" si="67"/>
        <v>-1</v>
      </c>
      <c r="O573" s="18">
        <f t="shared" si="68"/>
        <v>-6.5250000000000004</v>
      </c>
      <c r="P573" s="18">
        <f t="shared" si="69"/>
        <v>-10</v>
      </c>
      <c r="Q573" s="21" t="str">
        <f t="shared" si="70"/>
        <v>NEGATIVE</v>
      </c>
      <c r="R573" s="22" t="e">
        <f ca="1">IF($B573="","",IF(_xlfn.MAXIFS(PurDate,PurItem,$B573)=0,"",_xlfn.MAXIFS(PurDate,PurItem,$B573)))</f>
        <v>#NAME?</v>
      </c>
      <c r="S573" s="20">
        <f t="shared" si="71"/>
        <v>0</v>
      </c>
      <c r="U573" s="36"/>
    </row>
    <row r="574" spans="1:21" x14ac:dyDescent="0.25">
      <c r="A574" s="15" t="s">
        <v>1240</v>
      </c>
      <c r="B574" s="15" t="s">
        <v>1241</v>
      </c>
      <c r="C574" s="15" t="s">
        <v>101</v>
      </c>
      <c r="D574" s="15" t="s">
        <v>93</v>
      </c>
      <c r="E574" s="15" t="s">
        <v>1240</v>
      </c>
      <c r="F574" s="16">
        <v>10</v>
      </c>
      <c r="G574" s="16">
        <v>0</v>
      </c>
      <c r="H574" s="17">
        <v>3.2625000000000002</v>
      </c>
      <c r="I574" s="18">
        <f>IF($B574="","",IF(CostMethod="Last Cost",IFERROR(INDEX(PurCost,MATCH(_xlfn.MAXIFS(PurRank,PurItem,$B574),PurRank,0)),$H574),IF(($G574+SUMIFS(PurQty,PurItem,$B574))=0,$H574,($G574*$H574+SUMIFS(PurTotal,PurItem,$B574))/($G574+SUMIFS(PurQty,PurItem,$B574)))))</f>
        <v>3.2625000000000002</v>
      </c>
      <c r="J574" s="37">
        <v>5</v>
      </c>
      <c r="K574" s="18">
        <f t="shared" si="64"/>
        <v>1.7374999999999998</v>
      </c>
      <c r="L574" s="19">
        <f t="shared" si="65"/>
        <v>0.34749999999999998</v>
      </c>
      <c r="M574" s="19">
        <f t="shared" si="66"/>
        <v>0.53256704980842906</v>
      </c>
      <c r="N574" s="20">
        <f>IF($B574="","",$G574+SUMIFS(PurQty,PurItem,$B574)-SUMIFS(SalQty,SalItem,$B574)-SUMIFS(WoQty,WoItem,$B574)+SUMIFS(AdjQty,AdjItem,$B574)+SUMIFS(LinVarQty,LinItem,$B574,LinPosted,"YES"))</f>
        <v>319</v>
      </c>
      <c r="O574" s="18">
        <f t="shared" si="68"/>
        <v>1040.7375</v>
      </c>
      <c r="P574" s="18">
        <f t="shared" si="69"/>
        <v>1595</v>
      </c>
      <c r="Q574" s="21" t="str">
        <f t="shared" si="70"/>
        <v>OK</v>
      </c>
      <c r="R574" s="22" t="e">
        <f ca="1">IF($B574="","",IF(_xlfn.MAXIFS(PurDate,PurItem,$B574)=0,"",_xlfn.MAXIFS(PurDate,PurItem,$B574)))</f>
        <v>#NAME?</v>
      </c>
      <c r="S574" s="20">
        <f t="shared" si="71"/>
        <v>0</v>
      </c>
      <c r="U574" s="36"/>
    </row>
    <row r="575" spans="1:21" x14ac:dyDescent="0.25">
      <c r="A575" s="15" t="s">
        <v>1242</v>
      </c>
      <c r="B575" s="15" t="s">
        <v>1243</v>
      </c>
      <c r="C575" s="15" t="s">
        <v>101</v>
      </c>
      <c r="D575" s="15" t="s">
        <v>93</v>
      </c>
      <c r="E575" s="15" t="s">
        <v>1242</v>
      </c>
      <c r="F575" s="16">
        <v>10</v>
      </c>
      <c r="G575" s="16">
        <v>0</v>
      </c>
      <c r="H575" s="17">
        <v>6.5250000000000004</v>
      </c>
      <c r="I575" s="18">
        <f>IF($B575="","",IF(CostMethod="Last Cost",IFERROR(INDEX(PurCost,MATCH(_xlfn.MAXIFS(PurRank,PurItem,$B575),PurRank,0)),$H575),IF(($G575+SUMIFS(PurQty,PurItem,$B575))=0,$H575,($G575*$H575+SUMIFS(PurTotal,PurItem,$B575))/($G575+SUMIFS(PurQty,PurItem,$B575)))))</f>
        <v>6.5250000000000004</v>
      </c>
      <c r="J575" s="37">
        <v>10</v>
      </c>
      <c r="K575" s="18">
        <f t="shared" si="64"/>
        <v>3.4749999999999996</v>
      </c>
      <c r="L575" s="19">
        <f t="shared" si="65"/>
        <v>0.34749999999999998</v>
      </c>
      <c r="M575" s="19">
        <f t="shared" si="66"/>
        <v>0.53256704980842906</v>
      </c>
      <c r="N575" s="20">
        <f t="shared" si="67"/>
        <v>0</v>
      </c>
      <c r="O575" s="18">
        <f t="shared" si="68"/>
        <v>0</v>
      </c>
      <c r="P575" s="18">
        <f t="shared" si="69"/>
        <v>0</v>
      </c>
      <c r="Q575" s="21" t="str">
        <f t="shared" si="70"/>
        <v>REORDER</v>
      </c>
      <c r="R575" s="22" t="e">
        <f ca="1">IF($B575="","",IF(_xlfn.MAXIFS(PurDate,PurItem,$B575)=0,"",_xlfn.MAXIFS(PurDate,PurItem,$B575)))</f>
        <v>#NAME?</v>
      </c>
      <c r="S575" s="20">
        <f t="shared" si="71"/>
        <v>0</v>
      </c>
      <c r="U575" s="36"/>
    </row>
    <row r="576" spans="1:21" x14ac:dyDescent="0.25">
      <c r="A576" s="15" t="s">
        <v>1244</v>
      </c>
      <c r="B576" s="15" t="s">
        <v>1245</v>
      </c>
      <c r="C576" s="15" t="s">
        <v>101</v>
      </c>
      <c r="D576" s="15" t="s">
        <v>93</v>
      </c>
      <c r="E576" s="15" t="s">
        <v>1244</v>
      </c>
      <c r="F576" s="16">
        <v>10</v>
      </c>
      <c r="G576" s="16">
        <v>0</v>
      </c>
      <c r="H576" s="17">
        <v>3.2625000000000002</v>
      </c>
      <c r="I576" s="18">
        <f>IF($B576="","",IF(CostMethod="Last Cost",IFERROR(INDEX(PurCost,MATCH(_xlfn.MAXIFS(PurRank,PurItem,$B576),PurRank,0)),$H576),IF(($G576+SUMIFS(PurQty,PurItem,$B576))=0,$H576,($G576*$H576+SUMIFS(PurTotal,PurItem,$B576))/($G576+SUMIFS(PurQty,PurItem,$B576)))))</f>
        <v>3.2625000000000002</v>
      </c>
      <c r="J576" s="37">
        <v>5</v>
      </c>
      <c r="K576" s="18">
        <f t="shared" si="64"/>
        <v>1.7374999999999998</v>
      </c>
      <c r="L576" s="19">
        <f t="shared" si="65"/>
        <v>0.34749999999999998</v>
      </c>
      <c r="M576" s="19">
        <f t="shared" si="66"/>
        <v>0.53256704980842906</v>
      </c>
      <c r="N576" s="20">
        <f t="shared" si="67"/>
        <v>0</v>
      </c>
      <c r="O576" s="18">
        <f t="shared" si="68"/>
        <v>0</v>
      </c>
      <c r="P576" s="18">
        <f t="shared" si="69"/>
        <v>0</v>
      </c>
      <c r="Q576" s="21" t="str">
        <f t="shared" si="70"/>
        <v>REORDER</v>
      </c>
      <c r="R576" s="22" t="e">
        <f ca="1">IF($B576="","",IF(_xlfn.MAXIFS(PurDate,PurItem,$B576)=0,"",_xlfn.MAXIFS(PurDate,PurItem,$B576)))</f>
        <v>#NAME?</v>
      </c>
      <c r="S576" s="20">
        <f t="shared" si="71"/>
        <v>0</v>
      </c>
      <c r="U576" s="36"/>
    </row>
    <row r="577" spans="1:21" x14ac:dyDescent="0.25">
      <c r="A577" s="15" t="s">
        <v>1246</v>
      </c>
      <c r="B577" s="15" t="s">
        <v>1247</v>
      </c>
      <c r="C577" s="15" t="s">
        <v>117</v>
      </c>
      <c r="D577" s="15" t="s">
        <v>93</v>
      </c>
      <c r="E577" s="15" t="s">
        <v>1246</v>
      </c>
      <c r="F577" s="16">
        <v>10</v>
      </c>
      <c r="G577" s="16">
        <v>0</v>
      </c>
      <c r="H577" s="17">
        <v>6.5250000000000004</v>
      </c>
      <c r="I577" s="18">
        <f>IF($B577="","",IF(CostMethod="Last Cost",IFERROR(INDEX(PurCost,MATCH(_xlfn.MAXIFS(PurRank,PurItem,$B577),PurRank,0)),$H577),IF(($G577+SUMIFS(PurQty,PurItem,$B577))=0,$H577,($G577*$H577+SUMIFS(PurTotal,PurItem,$B577))/($G577+SUMIFS(PurQty,PurItem,$B577)))))</f>
        <v>6.5250000000000004</v>
      </c>
      <c r="J577" s="37">
        <v>10</v>
      </c>
      <c r="K577" s="18">
        <f t="shared" si="64"/>
        <v>3.4749999999999996</v>
      </c>
      <c r="L577" s="19">
        <f t="shared" si="65"/>
        <v>0.34749999999999998</v>
      </c>
      <c r="M577" s="19">
        <f t="shared" si="66"/>
        <v>0.53256704980842906</v>
      </c>
      <c r="N577" s="20">
        <f t="shared" si="67"/>
        <v>0</v>
      </c>
      <c r="O577" s="18">
        <f t="shared" si="68"/>
        <v>0</v>
      </c>
      <c r="P577" s="18">
        <f t="shared" si="69"/>
        <v>0</v>
      </c>
      <c r="Q577" s="21" t="str">
        <f t="shared" si="70"/>
        <v>REORDER</v>
      </c>
      <c r="R577" s="22" t="e">
        <f ca="1">IF($B577="","",IF(_xlfn.MAXIFS(PurDate,PurItem,$B577)=0,"",_xlfn.MAXIFS(PurDate,PurItem,$B577)))</f>
        <v>#NAME?</v>
      </c>
      <c r="S577" s="20">
        <f t="shared" si="71"/>
        <v>0</v>
      </c>
      <c r="U577" s="36"/>
    </row>
    <row r="578" spans="1:21" x14ac:dyDescent="0.25">
      <c r="A578" s="15" t="s">
        <v>1248</v>
      </c>
      <c r="B578" s="15" t="s">
        <v>1249</v>
      </c>
      <c r="C578" s="15" t="s">
        <v>117</v>
      </c>
      <c r="D578" s="15" t="s">
        <v>93</v>
      </c>
      <c r="E578" s="15" t="s">
        <v>1248</v>
      </c>
      <c r="F578" s="16">
        <v>10</v>
      </c>
      <c r="G578" s="16">
        <v>0</v>
      </c>
      <c r="H578" s="17">
        <v>6.5250000000000004</v>
      </c>
      <c r="I578" s="18">
        <f>IF($B578="","",IF(CostMethod="Last Cost",IFERROR(INDEX(PurCost,MATCH(_xlfn.MAXIFS(PurRank,PurItem,$B578),PurRank,0)),$H578),IF(($G578+SUMIFS(PurQty,PurItem,$B578))=0,$H578,($G578*$H578+SUMIFS(PurTotal,PurItem,$B578))/($G578+SUMIFS(PurQty,PurItem,$B578)))))</f>
        <v>6.5250000000000004</v>
      </c>
      <c r="J578" s="37">
        <v>10</v>
      </c>
      <c r="K578" s="18">
        <f t="shared" si="64"/>
        <v>3.4749999999999996</v>
      </c>
      <c r="L578" s="19">
        <f t="shared" si="65"/>
        <v>0.34749999999999998</v>
      </c>
      <c r="M578" s="19">
        <f t="shared" si="66"/>
        <v>0.53256704980842906</v>
      </c>
      <c r="N578" s="20">
        <f t="shared" si="67"/>
        <v>0</v>
      </c>
      <c r="O578" s="18">
        <f t="shared" si="68"/>
        <v>0</v>
      </c>
      <c r="P578" s="18">
        <f t="shared" si="69"/>
        <v>0</v>
      </c>
      <c r="Q578" s="21" t="str">
        <f t="shared" si="70"/>
        <v>REORDER</v>
      </c>
      <c r="R578" s="22" t="e">
        <f ca="1">IF($B578="","",IF(_xlfn.MAXIFS(PurDate,PurItem,$B578)=0,"",_xlfn.MAXIFS(PurDate,PurItem,$B578)))</f>
        <v>#NAME?</v>
      </c>
      <c r="S578" s="20">
        <f t="shared" si="71"/>
        <v>0</v>
      </c>
      <c r="U578" s="36"/>
    </row>
    <row r="579" spans="1:21" x14ac:dyDescent="0.25">
      <c r="A579" s="15" t="s">
        <v>1250</v>
      </c>
      <c r="B579" s="15" t="s">
        <v>1251</v>
      </c>
      <c r="C579" s="15" t="s">
        <v>101</v>
      </c>
      <c r="D579" s="15" t="s">
        <v>93</v>
      </c>
      <c r="E579" s="15" t="s">
        <v>1250</v>
      </c>
      <c r="F579" s="16">
        <v>10</v>
      </c>
      <c r="G579" s="16">
        <v>0</v>
      </c>
      <c r="H579" s="17">
        <v>22.822500000000002</v>
      </c>
      <c r="I579" s="18">
        <f>IF($B579="","",IF(CostMethod="Last Cost",IFERROR(INDEX(PurCost,MATCH(_xlfn.MAXIFS(PurRank,PurItem,$B579),PurRank,0)),$H579),IF(($G579+SUMIFS(PurQty,PurItem,$B579))=0,$H579,($G579*$H579+SUMIFS(PurTotal,PurItem,$B579))/($G579+SUMIFS(PurQty,PurItem,$B579)))))</f>
        <v>22.822500000000002</v>
      </c>
      <c r="J579" s="37">
        <v>35</v>
      </c>
      <c r="K579" s="18">
        <f t="shared" si="64"/>
        <v>12.177499999999998</v>
      </c>
      <c r="L579" s="19">
        <f t="shared" si="65"/>
        <v>0.34792857142857136</v>
      </c>
      <c r="M579" s="19">
        <f t="shared" si="66"/>
        <v>0.53357432358418222</v>
      </c>
      <c r="N579" s="20">
        <f t="shared" si="67"/>
        <v>0</v>
      </c>
      <c r="O579" s="18">
        <f t="shared" si="68"/>
        <v>0</v>
      </c>
      <c r="P579" s="18">
        <f t="shared" si="69"/>
        <v>0</v>
      </c>
      <c r="Q579" s="21" t="str">
        <f t="shared" si="70"/>
        <v>REORDER</v>
      </c>
      <c r="R579" s="22" t="e">
        <f ca="1">IF($B579="","",IF(_xlfn.MAXIFS(PurDate,PurItem,$B579)=0,"",_xlfn.MAXIFS(PurDate,PurItem,$B579)))</f>
        <v>#NAME?</v>
      </c>
      <c r="S579" s="20">
        <f t="shared" si="71"/>
        <v>0</v>
      </c>
      <c r="U579" s="36"/>
    </row>
    <row r="580" spans="1:21" x14ac:dyDescent="0.25">
      <c r="A580" s="15" t="s">
        <v>1252</v>
      </c>
      <c r="B580" s="15" t="s">
        <v>1253</v>
      </c>
      <c r="C580" s="15" t="s">
        <v>101</v>
      </c>
      <c r="D580" s="15" t="s">
        <v>93</v>
      </c>
      <c r="E580" s="15" t="s">
        <v>1252</v>
      </c>
      <c r="F580" s="16">
        <v>10</v>
      </c>
      <c r="G580" s="16">
        <v>0</v>
      </c>
      <c r="H580" s="17">
        <v>22.822500000000002</v>
      </c>
      <c r="I580" s="18">
        <f>IF($B580="","",IF(CostMethod="Last Cost",IFERROR(INDEX(PurCost,MATCH(_xlfn.MAXIFS(PurRank,PurItem,$B580),PurRank,0)),$H580),IF(($G580+SUMIFS(PurQty,PurItem,$B580))=0,$H580,($G580*$H580+SUMIFS(PurTotal,PurItem,$B580))/($G580+SUMIFS(PurQty,PurItem,$B580)))))</f>
        <v>22.822500000000002</v>
      </c>
      <c r="J580" s="37">
        <v>35</v>
      </c>
      <c r="K580" s="18">
        <f t="shared" si="64"/>
        <v>12.177499999999998</v>
      </c>
      <c r="L580" s="19">
        <f t="shared" si="65"/>
        <v>0.34792857142857136</v>
      </c>
      <c r="M580" s="19">
        <f t="shared" si="66"/>
        <v>0.53357432358418222</v>
      </c>
      <c r="N580" s="20">
        <f t="shared" si="67"/>
        <v>-19</v>
      </c>
      <c r="O580" s="18">
        <f t="shared" si="68"/>
        <v>-433.62750000000005</v>
      </c>
      <c r="P580" s="18">
        <f t="shared" si="69"/>
        <v>-665</v>
      </c>
      <c r="Q580" s="21" t="str">
        <f t="shared" si="70"/>
        <v>NEGATIVE</v>
      </c>
      <c r="R580" s="22" t="e">
        <f ca="1">IF($B580="","",IF(_xlfn.MAXIFS(PurDate,PurItem,$B580)=0,"",_xlfn.MAXIFS(PurDate,PurItem,$B580)))</f>
        <v>#NAME?</v>
      </c>
      <c r="S580" s="20">
        <f t="shared" si="71"/>
        <v>0</v>
      </c>
      <c r="U580" s="36"/>
    </row>
    <row r="581" spans="1:21" x14ac:dyDescent="0.25">
      <c r="A581" s="15" t="s">
        <v>1254</v>
      </c>
      <c r="B581" s="15" t="s">
        <v>1255</v>
      </c>
      <c r="C581" s="15" t="s">
        <v>101</v>
      </c>
      <c r="D581" s="15" t="s">
        <v>93</v>
      </c>
      <c r="E581" s="15" t="s">
        <v>1254</v>
      </c>
      <c r="F581" s="16">
        <v>10</v>
      </c>
      <c r="G581" s="16">
        <v>0</v>
      </c>
      <c r="H581" s="17">
        <v>22.822500000000002</v>
      </c>
      <c r="I581" s="18">
        <f>IF($B581="","",IF(CostMethod="Last Cost",IFERROR(INDEX(PurCost,MATCH(_xlfn.MAXIFS(PurRank,PurItem,$B581),PurRank,0)),$H581),IF(($G581+SUMIFS(PurQty,PurItem,$B581))=0,$H581,($G581*$H581+SUMIFS(PurTotal,PurItem,$B581))/($G581+SUMIFS(PurQty,PurItem,$B581)))))</f>
        <v>26.68</v>
      </c>
      <c r="J581" s="37">
        <v>35</v>
      </c>
      <c r="K581" s="18">
        <f t="shared" ref="K581:K644" si="72">IF(OR($B581="",$J581=""),"",$J581-$I581)</f>
        <v>8.32</v>
      </c>
      <c r="L581" s="19">
        <f t="shared" ref="L581:L644" si="73">IF(OR($K581="",$J581=0,$J581=""),"",$K581/$J581)</f>
        <v>0.23771428571428571</v>
      </c>
      <c r="M581" s="19">
        <f t="shared" ref="M581:M644" si="74">IF(OR($K581="",$I581=0,$I581=""),"",$K581/$I581)</f>
        <v>0.31184407796101948</v>
      </c>
      <c r="N581" s="20">
        <f t="shared" ref="N581:N644" si="75">IF($B581="","",$G581+SUMIFS(PurQty,PurItem,$B581)-SUMIFS(SalQty,SalItem,$B581)-SUMIFS(WoQty,WoItem,$B581)+SUMIFS(AdjQty,AdjItem,$B581)+SUMIFS(LinVarQty,LinItem,$B581,LinPosted,"YES"))</f>
        <v>28</v>
      </c>
      <c r="O581" s="18">
        <f t="shared" ref="O581:O644" si="76">IF($B581="","",$N581*$I581)</f>
        <v>747.04</v>
      </c>
      <c r="P581" s="18">
        <f t="shared" ref="P581:P644" si="77">IF(OR($B581="",$J581=""),"",$N581*$J581)</f>
        <v>980</v>
      </c>
      <c r="Q581" s="21" t="str">
        <f t="shared" ref="Q581:Q644" si="78">IF($B581="","",IF($N581&lt;0,"NEGATIVE",IF($N581&lt;=$F581,"REORDER","OK")))</f>
        <v>OK</v>
      </c>
      <c r="R581" s="22" t="e">
        <f ca="1">IF($B581="","",IF(_xlfn.MAXIFS(PurDate,PurItem,$B581)=0,"",_xlfn.MAXIFS(PurDate,PurItem,$B581)))</f>
        <v>#NAME?</v>
      </c>
      <c r="S581" s="20">
        <f t="shared" ref="S581:S644" si="79">IF($B581="","",SUMIFS(PurQty,PurItem,$B581))</f>
        <v>20</v>
      </c>
      <c r="U581" s="36"/>
    </row>
    <row r="582" spans="1:21" x14ac:dyDescent="0.25">
      <c r="A582" s="15" t="s">
        <v>1256</v>
      </c>
      <c r="B582" s="15" t="s">
        <v>1257</v>
      </c>
      <c r="C582" s="15" t="s">
        <v>101</v>
      </c>
      <c r="D582" s="15" t="s">
        <v>93</v>
      </c>
      <c r="E582" s="15" t="s">
        <v>1256</v>
      </c>
      <c r="F582" s="16">
        <v>10</v>
      </c>
      <c r="G582" s="16">
        <v>0</v>
      </c>
      <c r="H582" s="17">
        <v>22.822500000000002</v>
      </c>
      <c r="I582" s="18">
        <f>IF($B582="","",IF(CostMethod="Last Cost",IFERROR(INDEX(PurCost,MATCH(_xlfn.MAXIFS(PurRank,PurItem,$B582),PurRank,0)),$H582),IF(($G582+SUMIFS(PurQty,PurItem,$B582))=0,$H582,($G582*$H582+SUMIFS(PurTotal,PurItem,$B582))/($G582+SUMIFS(PurQty,PurItem,$B582)))))</f>
        <v>22.822500000000002</v>
      </c>
      <c r="J582" s="37">
        <v>35</v>
      </c>
      <c r="K582" s="18">
        <f t="shared" si="72"/>
        <v>12.177499999999998</v>
      </c>
      <c r="L582" s="19">
        <f t="shared" si="73"/>
        <v>0.34792857142857136</v>
      </c>
      <c r="M582" s="19">
        <f t="shared" si="74"/>
        <v>0.53357432358418222</v>
      </c>
      <c r="N582" s="20">
        <f t="shared" si="75"/>
        <v>0</v>
      </c>
      <c r="O582" s="18">
        <f t="shared" si="76"/>
        <v>0</v>
      </c>
      <c r="P582" s="18">
        <f t="shared" si="77"/>
        <v>0</v>
      </c>
      <c r="Q582" s="21" t="str">
        <f t="shared" si="78"/>
        <v>REORDER</v>
      </c>
      <c r="R582" s="22" t="e">
        <f ca="1">IF($B582="","",IF(_xlfn.MAXIFS(PurDate,PurItem,$B582)=0,"",_xlfn.MAXIFS(PurDate,PurItem,$B582)))</f>
        <v>#NAME?</v>
      </c>
      <c r="S582" s="20">
        <f t="shared" si="79"/>
        <v>0</v>
      </c>
      <c r="U582" s="36"/>
    </row>
    <row r="583" spans="1:21" x14ac:dyDescent="0.25">
      <c r="A583" s="15" t="s">
        <v>1258</v>
      </c>
      <c r="B583" s="15" t="s">
        <v>1259</v>
      </c>
      <c r="C583" s="15" t="s">
        <v>101</v>
      </c>
      <c r="D583" s="15" t="s">
        <v>93</v>
      </c>
      <c r="E583" s="15" t="s">
        <v>1258</v>
      </c>
      <c r="F583" s="16">
        <v>10</v>
      </c>
      <c r="G583" s="16">
        <v>0</v>
      </c>
      <c r="H583" s="17">
        <v>16.305</v>
      </c>
      <c r="I583" s="18">
        <f>IF($B583="","",IF(CostMethod="Last Cost",IFERROR(INDEX(PurCost,MATCH(_xlfn.MAXIFS(PurRank,PurItem,$B583),PurRank,0)),$H583),IF(($G583+SUMIFS(PurQty,PurItem,$B583))=0,$H583,($G583*$H583+SUMIFS(PurTotal,PurItem,$B583))/($G583+SUMIFS(PurQty,PurItem,$B583)))))</f>
        <v>16.305</v>
      </c>
      <c r="J583" s="37">
        <v>25</v>
      </c>
      <c r="K583" s="18">
        <f t="shared" si="72"/>
        <v>8.6950000000000003</v>
      </c>
      <c r="L583" s="19">
        <f t="shared" si="73"/>
        <v>0.3478</v>
      </c>
      <c r="M583" s="19">
        <f t="shared" si="74"/>
        <v>0.53327200245323525</v>
      </c>
      <c r="N583" s="20">
        <f t="shared" si="75"/>
        <v>0</v>
      </c>
      <c r="O583" s="18">
        <f t="shared" si="76"/>
        <v>0</v>
      </c>
      <c r="P583" s="18">
        <f t="shared" si="77"/>
        <v>0</v>
      </c>
      <c r="Q583" s="21" t="str">
        <f t="shared" si="78"/>
        <v>REORDER</v>
      </c>
      <c r="R583" s="22" t="e">
        <f ca="1">IF($B583="","",IF(_xlfn.MAXIFS(PurDate,PurItem,$B583)=0,"",_xlfn.MAXIFS(PurDate,PurItem,$B583)))</f>
        <v>#NAME?</v>
      </c>
      <c r="S583" s="20">
        <f t="shared" si="79"/>
        <v>0</v>
      </c>
      <c r="U583" s="36"/>
    </row>
    <row r="584" spans="1:21" x14ac:dyDescent="0.25">
      <c r="A584" s="15" t="s">
        <v>1260</v>
      </c>
      <c r="B584" s="15" t="s">
        <v>1261</v>
      </c>
      <c r="C584" s="15" t="s">
        <v>101</v>
      </c>
      <c r="D584" s="15" t="s">
        <v>93</v>
      </c>
      <c r="E584" s="15" t="s">
        <v>1260</v>
      </c>
      <c r="F584" s="16">
        <v>10</v>
      </c>
      <c r="G584" s="16">
        <v>0</v>
      </c>
      <c r="H584" s="17">
        <v>13.0425</v>
      </c>
      <c r="I584" s="18">
        <f>IF($B584="","",IF(CostMethod="Last Cost",IFERROR(INDEX(PurCost,MATCH(_xlfn.MAXIFS(PurRank,PurItem,$B584),PurRank,0)),$H584),IF(($G584+SUMIFS(PurQty,PurItem,$B584))=0,$H584,($G584*$H584+SUMIFS(PurTotal,PurItem,$B584))/($G584+SUMIFS(PurQty,PurItem,$B584)))))</f>
        <v>13.0425</v>
      </c>
      <c r="J584" s="37">
        <v>20</v>
      </c>
      <c r="K584" s="18">
        <f t="shared" si="72"/>
        <v>6.9574999999999996</v>
      </c>
      <c r="L584" s="19">
        <f t="shared" si="73"/>
        <v>0.34787499999999999</v>
      </c>
      <c r="M584" s="19">
        <f t="shared" si="74"/>
        <v>0.53344834195898017</v>
      </c>
      <c r="N584" s="20">
        <f t="shared" si="75"/>
        <v>0</v>
      </c>
      <c r="O584" s="18">
        <f t="shared" si="76"/>
        <v>0</v>
      </c>
      <c r="P584" s="18">
        <f t="shared" si="77"/>
        <v>0</v>
      </c>
      <c r="Q584" s="21" t="str">
        <f t="shared" si="78"/>
        <v>REORDER</v>
      </c>
      <c r="R584" s="22" t="e">
        <f ca="1">IF($B584="","",IF(_xlfn.MAXIFS(PurDate,PurItem,$B584)=0,"",_xlfn.MAXIFS(PurDate,PurItem,$B584)))</f>
        <v>#NAME?</v>
      </c>
      <c r="S584" s="20">
        <f t="shared" si="79"/>
        <v>0</v>
      </c>
      <c r="U584" s="36"/>
    </row>
    <row r="585" spans="1:21" x14ac:dyDescent="0.25">
      <c r="A585" s="15" t="s">
        <v>1262</v>
      </c>
      <c r="B585" s="15" t="s">
        <v>1263</v>
      </c>
      <c r="C585" s="15" t="s">
        <v>101</v>
      </c>
      <c r="D585" s="15" t="s">
        <v>93</v>
      </c>
      <c r="E585" s="15" t="s">
        <v>1262</v>
      </c>
      <c r="F585" s="16">
        <v>10</v>
      </c>
      <c r="G585" s="16">
        <v>0</v>
      </c>
      <c r="H585" s="17">
        <v>6.5250000000000004</v>
      </c>
      <c r="I585" s="18">
        <f>IF($B585="","",IF(CostMethod="Last Cost",IFERROR(INDEX(PurCost,MATCH(_xlfn.MAXIFS(PurRank,PurItem,$B585),PurRank,0)),$H585),IF(($G585+SUMIFS(PurQty,PurItem,$B585))=0,$H585,($G585*$H585+SUMIFS(PurTotal,PurItem,$B585))/($G585+SUMIFS(PurQty,PurItem,$B585)))))</f>
        <v>6.5250000000000004</v>
      </c>
      <c r="J585" s="37">
        <v>10</v>
      </c>
      <c r="K585" s="18">
        <f t="shared" si="72"/>
        <v>3.4749999999999996</v>
      </c>
      <c r="L585" s="19">
        <f t="shared" si="73"/>
        <v>0.34749999999999998</v>
      </c>
      <c r="M585" s="19">
        <f t="shared" si="74"/>
        <v>0.53256704980842906</v>
      </c>
      <c r="N585" s="20">
        <f t="shared" si="75"/>
        <v>0</v>
      </c>
      <c r="O585" s="18">
        <f t="shared" si="76"/>
        <v>0</v>
      </c>
      <c r="P585" s="18">
        <f t="shared" si="77"/>
        <v>0</v>
      </c>
      <c r="Q585" s="21" t="str">
        <f t="shared" si="78"/>
        <v>REORDER</v>
      </c>
      <c r="R585" s="22" t="e">
        <f ca="1">IF($B585="","",IF(_xlfn.MAXIFS(PurDate,PurItem,$B585)=0,"",_xlfn.MAXIFS(PurDate,PurItem,$B585)))</f>
        <v>#NAME?</v>
      </c>
      <c r="S585" s="20">
        <f t="shared" si="79"/>
        <v>0</v>
      </c>
      <c r="U585" s="36"/>
    </row>
    <row r="586" spans="1:21" x14ac:dyDescent="0.25">
      <c r="A586" s="15" t="s">
        <v>1264</v>
      </c>
      <c r="B586" s="15" t="s">
        <v>1265</v>
      </c>
      <c r="C586" s="15" t="s">
        <v>101</v>
      </c>
      <c r="D586" s="15" t="s">
        <v>93</v>
      </c>
      <c r="E586" s="15" t="s">
        <v>1264</v>
      </c>
      <c r="F586" s="16">
        <v>10</v>
      </c>
      <c r="G586" s="16">
        <v>0</v>
      </c>
      <c r="H586" s="17">
        <v>16.237500000000001</v>
      </c>
      <c r="I586" s="18">
        <f>IF($B586="","",IF(CostMethod="Last Cost",IFERROR(INDEX(PurCost,MATCH(_xlfn.MAXIFS(PurRank,PurItem,$B586),PurRank,0)),$H586),IF(($G586+SUMIFS(PurQty,PurItem,$B586))=0,$H586,($G586*$H586+SUMIFS(PurTotal,PurItem,$B586))/($G586+SUMIFS(PurQty,PurItem,$B586)))))</f>
        <v>16.237500000000001</v>
      </c>
      <c r="J586" s="37">
        <v>25</v>
      </c>
      <c r="K586" s="18">
        <f t="shared" si="72"/>
        <v>8.7624999999999993</v>
      </c>
      <c r="L586" s="19">
        <f t="shared" si="73"/>
        <v>0.35049999999999998</v>
      </c>
      <c r="M586" s="19">
        <f t="shared" si="74"/>
        <v>0.53964588144726711</v>
      </c>
      <c r="N586" s="20">
        <f t="shared" si="75"/>
        <v>0</v>
      </c>
      <c r="O586" s="18">
        <f t="shared" si="76"/>
        <v>0</v>
      </c>
      <c r="P586" s="18">
        <f t="shared" si="77"/>
        <v>0</v>
      </c>
      <c r="Q586" s="21" t="str">
        <f t="shared" si="78"/>
        <v>REORDER</v>
      </c>
      <c r="R586" s="22" t="e">
        <f ca="1">IF($B586="","",IF(_xlfn.MAXIFS(PurDate,PurItem,$B586)=0,"",_xlfn.MAXIFS(PurDate,PurItem,$B586)))</f>
        <v>#NAME?</v>
      </c>
      <c r="S586" s="20">
        <f t="shared" si="79"/>
        <v>0</v>
      </c>
      <c r="U586" s="36"/>
    </row>
    <row r="587" spans="1:21" x14ac:dyDescent="0.25">
      <c r="A587" s="15" t="s">
        <v>1266</v>
      </c>
      <c r="B587" s="15" t="s">
        <v>1267</v>
      </c>
      <c r="C587" s="15" t="s">
        <v>101</v>
      </c>
      <c r="D587" s="15" t="s">
        <v>93</v>
      </c>
      <c r="E587" s="15" t="s">
        <v>1266</v>
      </c>
      <c r="F587" s="16">
        <v>10</v>
      </c>
      <c r="G587" s="16">
        <v>0</v>
      </c>
      <c r="H587" s="17">
        <v>9.7799999999999994</v>
      </c>
      <c r="I587" s="18">
        <f>IF($B587="","",IF(CostMethod="Last Cost",IFERROR(INDEX(PurCost,MATCH(_xlfn.MAXIFS(PurRank,PurItem,$B587),PurRank,0)),$H587),IF(($G587+SUMIFS(PurQty,PurItem,$B587))=0,$H587,($G587*$H587+SUMIFS(PurTotal,PurItem,$B587))/($G587+SUMIFS(PurQty,PurItem,$B587)))))</f>
        <v>9.7799999999999994</v>
      </c>
      <c r="J587" s="37">
        <v>15</v>
      </c>
      <c r="K587" s="18">
        <f t="shared" si="72"/>
        <v>5.2200000000000006</v>
      </c>
      <c r="L587" s="19">
        <f t="shared" si="73"/>
        <v>0.34800000000000003</v>
      </c>
      <c r="M587" s="19">
        <f t="shared" si="74"/>
        <v>0.5337423312883437</v>
      </c>
      <c r="N587" s="20">
        <f t="shared" si="75"/>
        <v>0</v>
      </c>
      <c r="O587" s="18">
        <f t="shared" si="76"/>
        <v>0</v>
      </c>
      <c r="P587" s="18">
        <f t="shared" si="77"/>
        <v>0</v>
      </c>
      <c r="Q587" s="21" t="str">
        <f t="shared" si="78"/>
        <v>REORDER</v>
      </c>
      <c r="R587" s="22" t="e">
        <f ca="1">IF($B587="","",IF(_xlfn.MAXIFS(PurDate,PurItem,$B587)=0,"",_xlfn.MAXIFS(PurDate,PurItem,$B587)))</f>
        <v>#NAME?</v>
      </c>
      <c r="S587" s="20">
        <f t="shared" si="79"/>
        <v>0</v>
      </c>
      <c r="U587" s="36"/>
    </row>
    <row r="588" spans="1:21" x14ac:dyDescent="0.25">
      <c r="A588" s="15" t="s">
        <v>1268</v>
      </c>
      <c r="B588" s="15" t="s">
        <v>1269</v>
      </c>
      <c r="C588" s="15" t="s">
        <v>101</v>
      </c>
      <c r="D588" s="15" t="s">
        <v>93</v>
      </c>
      <c r="E588" s="15" t="s">
        <v>1268</v>
      </c>
      <c r="F588" s="16">
        <v>10</v>
      </c>
      <c r="G588" s="16">
        <v>0</v>
      </c>
      <c r="H588" s="17">
        <v>16.305</v>
      </c>
      <c r="I588" s="18">
        <f>IF($B588="","",IF(CostMethod="Last Cost",IFERROR(INDEX(PurCost,MATCH(_xlfn.MAXIFS(PurRank,PurItem,$B588),PurRank,0)),$H588),IF(($G588+SUMIFS(PurQty,PurItem,$B588))=0,$H588,($G588*$H588+SUMIFS(PurTotal,PurItem,$B588))/($G588+SUMIFS(PurQty,PurItem,$B588)))))</f>
        <v>16.305</v>
      </c>
      <c r="J588" s="37">
        <v>25</v>
      </c>
      <c r="K588" s="18">
        <f t="shared" si="72"/>
        <v>8.6950000000000003</v>
      </c>
      <c r="L588" s="19">
        <f t="shared" si="73"/>
        <v>0.3478</v>
      </c>
      <c r="M588" s="19">
        <f t="shared" si="74"/>
        <v>0.53327200245323525</v>
      </c>
      <c r="N588" s="20">
        <f t="shared" si="75"/>
        <v>0</v>
      </c>
      <c r="O588" s="18">
        <f t="shared" si="76"/>
        <v>0</v>
      </c>
      <c r="P588" s="18">
        <f t="shared" si="77"/>
        <v>0</v>
      </c>
      <c r="Q588" s="21" t="str">
        <f t="shared" si="78"/>
        <v>REORDER</v>
      </c>
      <c r="R588" s="22" t="e">
        <f ca="1">IF($B588="","",IF(_xlfn.MAXIFS(PurDate,PurItem,$B588)=0,"",_xlfn.MAXIFS(PurDate,PurItem,$B588)))</f>
        <v>#NAME?</v>
      </c>
      <c r="S588" s="20">
        <f t="shared" si="79"/>
        <v>0</v>
      </c>
      <c r="U588" s="36"/>
    </row>
    <row r="589" spans="1:21" x14ac:dyDescent="0.25">
      <c r="A589" s="15" t="s">
        <v>1270</v>
      </c>
      <c r="B589" s="15" t="s">
        <v>1271</v>
      </c>
      <c r="C589" s="15" t="s">
        <v>110</v>
      </c>
      <c r="D589" s="15" t="s">
        <v>93</v>
      </c>
      <c r="E589" s="15" t="s">
        <v>1270</v>
      </c>
      <c r="F589" s="16">
        <v>10</v>
      </c>
      <c r="G589" s="16">
        <v>0</v>
      </c>
      <c r="H589" s="17">
        <v>22.822500000000002</v>
      </c>
      <c r="I589" s="18">
        <f>IF($B589="","",IF(CostMethod="Last Cost",IFERROR(INDEX(PurCost,MATCH(_xlfn.MAXIFS(PurRank,PurItem,$B589),PurRank,0)),$H589),IF(($G589+SUMIFS(PurQty,PurItem,$B589))=0,$H589,($G589*$H589+SUMIFS(PurTotal,PurItem,$B589))/($G589+SUMIFS(PurQty,PurItem,$B589)))))</f>
        <v>22.822500000000002</v>
      </c>
      <c r="J589" s="37">
        <v>35</v>
      </c>
      <c r="K589" s="18">
        <f t="shared" si="72"/>
        <v>12.177499999999998</v>
      </c>
      <c r="L589" s="19">
        <f t="shared" si="73"/>
        <v>0.34792857142857136</v>
      </c>
      <c r="M589" s="19">
        <f t="shared" si="74"/>
        <v>0.53357432358418222</v>
      </c>
      <c r="N589" s="20">
        <f t="shared" si="75"/>
        <v>0</v>
      </c>
      <c r="O589" s="18">
        <f t="shared" si="76"/>
        <v>0</v>
      </c>
      <c r="P589" s="18">
        <f t="shared" si="77"/>
        <v>0</v>
      </c>
      <c r="Q589" s="21" t="str">
        <f t="shared" si="78"/>
        <v>REORDER</v>
      </c>
      <c r="R589" s="22" t="e">
        <f ca="1">IF($B589="","",IF(_xlfn.MAXIFS(PurDate,PurItem,$B589)=0,"",_xlfn.MAXIFS(PurDate,PurItem,$B589)))</f>
        <v>#NAME?</v>
      </c>
      <c r="S589" s="20">
        <f t="shared" si="79"/>
        <v>0</v>
      </c>
      <c r="U589" s="36"/>
    </row>
    <row r="590" spans="1:21" x14ac:dyDescent="0.25">
      <c r="A590" s="15" t="s">
        <v>1272</v>
      </c>
      <c r="B590" s="15" t="s">
        <v>1273</v>
      </c>
      <c r="C590" s="15" t="s">
        <v>101</v>
      </c>
      <c r="D590" s="15" t="s">
        <v>93</v>
      </c>
      <c r="E590" s="15" t="s">
        <v>1272</v>
      </c>
      <c r="F590" s="16">
        <v>10</v>
      </c>
      <c r="G590" s="16">
        <v>0</v>
      </c>
      <c r="H590" s="17">
        <v>13.0425</v>
      </c>
      <c r="I590" s="18">
        <f>IF($B590="","",IF(CostMethod="Last Cost",IFERROR(INDEX(PurCost,MATCH(_xlfn.MAXIFS(PurRank,PurItem,$B590),PurRank,0)),$H590),IF(($G590+SUMIFS(PurQty,PurItem,$B590))=0,$H590,($G590*$H590+SUMIFS(PurTotal,PurItem,$B590))/($G590+SUMIFS(PurQty,PurItem,$B590)))))</f>
        <v>13.0425</v>
      </c>
      <c r="J590" s="37">
        <v>20</v>
      </c>
      <c r="K590" s="18">
        <f t="shared" si="72"/>
        <v>6.9574999999999996</v>
      </c>
      <c r="L590" s="19">
        <f t="shared" si="73"/>
        <v>0.34787499999999999</v>
      </c>
      <c r="M590" s="19">
        <f t="shared" si="74"/>
        <v>0.53344834195898017</v>
      </c>
      <c r="N590" s="20">
        <f t="shared" si="75"/>
        <v>0</v>
      </c>
      <c r="O590" s="18">
        <f t="shared" si="76"/>
        <v>0</v>
      </c>
      <c r="P590" s="18">
        <f t="shared" si="77"/>
        <v>0</v>
      </c>
      <c r="Q590" s="21" t="str">
        <f t="shared" si="78"/>
        <v>REORDER</v>
      </c>
      <c r="R590" s="22" t="e">
        <f ca="1">IF($B590="","",IF(_xlfn.MAXIFS(PurDate,PurItem,$B590)=0,"",_xlfn.MAXIFS(PurDate,PurItem,$B590)))</f>
        <v>#NAME?</v>
      </c>
      <c r="S590" s="20">
        <f t="shared" si="79"/>
        <v>0</v>
      </c>
      <c r="U590" s="36"/>
    </row>
    <row r="591" spans="1:21" x14ac:dyDescent="0.25">
      <c r="A591" s="15" t="s">
        <v>1274</v>
      </c>
      <c r="B591" s="15" t="s">
        <v>1275</v>
      </c>
      <c r="C591" s="15" t="s">
        <v>101</v>
      </c>
      <c r="D591" s="15" t="s">
        <v>93</v>
      </c>
      <c r="E591" s="15" t="s">
        <v>1274</v>
      </c>
      <c r="F591" s="16">
        <v>10</v>
      </c>
      <c r="G591" s="16">
        <v>0</v>
      </c>
      <c r="H591" s="17">
        <v>4.5674999999999999</v>
      </c>
      <c r="I591" s="18">
        <f>IF($B591="","",IF(CostMethod="Last Cost",IFERROR(INDEX(PurCost,MATCH(_xlfn.MAXIFS(PurRank,PurItem,$B591),PurRank,0)),$H591),IF(($G591+SUMIFS(PurQty,PurItem,$B591))=0,$H591,($G591*$H591+SUMIFS(PurTotal,PurItem,$B591))/($G591+SUMIFS(PurQty,PurItem,$B591)))))</f>
        <v>4.5674999999999999</v>
      </c>
      <c r="J591" s="37">
        <v>7</v>
      </c>
      <c r="K591" s="18">
        <f t="shared" si="72"/>
        <v>2.4325000000000001</v>
      </c>
      <c r="L591" s="19">
        <f t="shared" si="73"/>
        <v>0.34750000000000003</v>
      </c>
      <c r="M591" s="19">
        <f t="shared" si="74"/>
        <v>0.53256704980842917</v>
      </c>
      <c r="N591" s="20">
        <f t="shared" si="75"/>
        <v>0</v>
      </c>
      <c r="O591" s="18">
        <f t="shared" si="76"/>
        <v>0</v>
      </c>
      <c r="P591" s="18">
        <f t="shared" si="77"/>
        <v>0</v>
      </c>
      <c r="Q591" s="21" t="str">
        <f t="shared" si="78"/>
        <v>REORDER</v>
      </c>
      <c r="R591" s="22" t="e">
        <f ca="1">IF($B591="","",IF(_xlfn.MAXIFS(PurDate,PurItem,$B591)=0,"",_xlfn.MAXIFS(PurDate,PurItem,$B591)))</f>
        <v>#NAME?</v>
      </c>
      <c r="S591" s="20">
        <f t="shared" si="79"/>
        <v>0</v>
      </c>
      <c r="U591" s="36"/>
    </row>
    <row r="592" spans="1:21" x14ac:dyDescent="0.25">
      <c r="A592" s="15" t="s">
        <v>1276</v>
      </c>
      <c r="B592" s="15" t="s">
        <v>1277</v>
      </c>
      <c r="C592" s="15" t="s">
        <v>101</v>
      </c>
      <c r="D592" s="15" t="s">
        <v>93</v>
      </c>
      <c r="E592" s="15" t="s">
        <v>1276</v>
      </c>
      <c r="F592" s="16">
        <v>10</v>
      </c>
      <c r="G592" s="16">
        <v>0</v>
      </c>
      <c r="H592" s="17">
        <v>18.262499999999999</v>
      </c>
      <c r="I592" s="18">
        <f>IF($B592="","",IF(CostMethod="Last Cost",IFERROR(INDEX(PurCost,MATCH(_xlfn.MAXIFS(PurRank,PurItem,$B592),PurRank,0)),$H592),IF(($G592+SUMIFS(PurQty,PurItem,$B592))=0,$H592,($G592*$H592+SUMIFS(PurTotal,PurItem,$B592))/($G592+SUMIFS(PurQty,PurItem,$B592)))))</f>
        <v>18.262499999999999</v>
      </c>
      <c r="J592" s="37">
        <v>28</v>
      </c>
      <c r="K592" s="18">
        <f t="shared" si="72"/>
        <v>9.7375000000000007</v>
      </c>
      <c r="L592" s="19">
        <f t="shared" si="73"/>
        <v>0.34776785714285718</v>
      </c>
      <c r="M592" s="19">
        <f t="shared" si="74"/>
        <v>0.53319644079397677</v>
      </c>
      <c r="N592" s="20">
        <f t="shared" si="75"/>
        <v>0</v>
      </c>
      <c r="O592" s="18">
        <f t="shared" si="76"/>
        <v>0</v>
      </c>
      <c r="P592" s="18">
        <f t="shared" si="77"/>
        <v>0</v>
      </c>
      <c r="Q592" s="21" t="str">
        <f t="shared" si="78"/>
        <v>REORDER</v>
      </c>
      <c r="R592" s="22" t="e">
        <f ca="1">IF($B592="","",IF(_xlfn.MAXIFS(PurDate,PurItem,$B592)=0,"",_xlfn.MAXIFS(PurDate,PurItem,$B592)))</f>
        <v>#NAME?</v>
      </c>
      <c r="S592" s="20">
        <f t="shared" si="79"/>
        <v>0</v>
      </c>
      <c r="U592" s="36"/>
    </row>
    <row r="593" spans="1:21" x14ac:dyDescent="0.25">
      <c r="A593" s="15" t="s">
        <v>1278</v>
      </c>
      <c r="B593" s="15" t="s">
        <v>1279</v>
      </c>
      <c r="C593" s="15" t="s">
        <v>101</v>
      </c>
      <c r="D593" s="15" t="s">
        <v>93</v>
      </c>
      <c r="E593" s="15" t="s">
        <v>1278</v>
      </c>
      <c r="F593" s="16">
        <v>10</v>
      </c>
      <c r="G593" s="16">
        <v>0</v>
      </c>
      <c r="H593" s="17">
        <v>18.262499999999999</v>
      </c>
      <c r="I593" s="18">
        <f>IF($B593="","",IF(CostMethod="Last Cost",IFERROR(INDEX(PurCost,MATCH(_xlfn.MAXIFS(PurRank,PurItem,$B593),PurRank,0)),$H593),IF(($G593+SUMIFS(PurQty,PurItem,$B593))=0,$H593,($G593*$H593+SUMIFS(PurTotal,PurItem,$B593))/($G593+SUMIFS(PurQty,PurItem,$B593)))))</f>
        <v>18.262499999999999</v>
      </c>
      <c r="J593" s="37">
        <v>28</v>
      </c>
      <c r="K593" s="18">
        <f t="shared" si="72"/>
        <v>9.7375000000000007</v>
      </c>
      <c r="L593" s="19">
        <f t="shared" si="73"/>
        <v>0.34776785714285718</v>
      </c>
      <c r="M593" s="19">
        <f t="shared" si="74"/>
        <v>0.53319644079397677</v>
      </c>
      <c r="N593" s="20">
        <f t="shared" si="75"/>
        <v>0</v>
      </c>
      <c r="O593" s="18">
        <f t="shared" si="76"/>
        <v>0</v>
      </c>
      <c r="P593" s="18">
        <f t="shared" si="77"/>
        <v>0</v>
      </c>
      <c r="Q593" s="21" t="str">
        <f t="shared" si="78"/>
        <v>REORDER</v>
      </c>
      <c r="R593" s="22" t="e">
        <f ca="1">IF($B593="","",IF(_xlfn.MAXIFS(PurDate,PurItem,$B593)=0,"",_xlfn.MAXIFS(PurDate,PurItem,$B593)))</f>
        <v>#NAME?</v>
      </c>
      <c r="S593" s="20">
        <f t="shared" si="79"/>
        <v>0</v>
      </c>
      <c r="U593" s="36"/>
    </row>
    <row r="594" spans="1:21" x14ac:dyDescent="0.25">
      <c r="A594" s="15" t="s">
        <v>1280</v>
      </c>
      <c r="B594" s="15" t="s">
        <v>1281</v>
      </c>
      <c r="C594" s="15" t="s">
        <v>101</v>
      </c>
      <c r="D594" s="15" t="s">
        <v>93</v>
      </c>
      <c r="E594" s="15" t="s">
        <v>1280</v>
      </c>
      <c r="F594" s="16">
        <v>10</v>
      </c>
      <c r="G594" s="16">
        <v>0</v>
      </c>
      <c r="H594" s="17">
        <v>16.305</v>
      </c>
      <c r="I594" s="18">
        <f>IF($B594="","",IF(CostMethod="Last Cost",IFERROR(INDEX(PurCost,MATCH(_xlfn.MAXIFS(PurRank,PurItem,$B594),PurRank,0)),$H594),IF(($G594+SUMIFS(PurQty,PurItem,$B594))=0,$H594,($G594*$H594+SUMIFS(PurTotal,PurItem,$B594))/($G594+SUMIFS(PurQty,PurItem,$B594)))))</f>
        <v>16.305</v>
      </c>
      <c r="J594" s="37">
        <v>25</v>
      </c>
      <c r="K594" s="18">
        <f t="shared" si="72"/>
        <v>8.6950000000000003</v>
      </c>
      <c r="L594" s="19">
        <f t="shared" si="73"/>
        <v>0.3478</v>
      </c>
      <c r="M594" s="19">
        <f t="shared" si="74"/>
        <v>0.53327200245323525</v>
      </c>
      <c r="N594" s="20">
        <f t="shared" si="75"/>
        <v>0</v>
      </c>
      <c r="O594" s="18">
        <f t="shared" si="76"/>
        <v>0</v>
      </c>
      <c r="P594" s="18">
        <f t="shared" si="77"/>
        <v>0</v>
      </c>
      <c r="Q594" s="21" t="str">
        <f t="shared" si="78"/>
        <v>REORDER</v>
      </c>
      <c r="R594" s="22" t="e">
        <f ca="1">IF($B594="","",IF(_xlfn.MAXIFS(PurDate,PurItem,$B594)=0,"",_xlfn.MAXIFS(PurDate,PurItem,$B594)))</f>
        <v>#NAME?</v>
      </c>
      <c r="S594" s="20">
        <f t="shared" si="79"/>
        <v>0</v>
      </c>
      <c r="U594" s="36"/>
    </row>
    <row r="595" spans="1:21" x14ac:dyDescent="0.25">
      <c r="A595" s="15" t="s">
        <v>1282</v>
      </c>
      <c r="B595" s="15" t="s">
        <v>1283</v>
      </c>
      <c r="C595" s="15" t="s">
        <v>101</v>
      </c>
      <c r="D595" s="15" t="s">
        <v>93</v>
      </c>
      <c r="E595" s="15" t="s">
        <v>1282</v>
      </c>
      <c r="F595" s="16">
        <v>10</v>
      </c>
      <c r="G595" s="16">
        <v>0</v>
      </c>
      <c r="H595" s="17">
        <v>9.7799999999999994</v>
      </c>
      <c r="I595" s="18">
        <f>IF($B595="","",IF(CostMethod="Last Cost",IFERROR(INDEX(PurCost,MATCH(_xlfn.MAXIFS(PurRank,PurItem,$B595),PurRank,0)),$H595),IF(($G595+SUMIFS(PurQty,PurItem,$B595))=0,$H595,($G595*$H595+SUMIFS(PurTotal,PurItem,$B595))/($G595+SUMIFS(PurQty,PurItem,$B595)))))</f>
        <v>9.7799999999999994</v>
      </c>
      <c r="J595" s="37">
        <v>15</v>
      </c>
      <c r="K595" s="18">
        <f t="shared" si="72"/>
        <v>5.2200000000000006</v>
      </c>
      <c r="L595" s="19">
        <f t="shared" si="73"/>
        <v>0.34800000000000003</v>
      </c>
      <c r="M595" s="19">
        <f t="shared" si="74"/>
        <v>0.5337423312883437</v>
      </c>
      <c r="N595" s="20">
        <f t="shared" si="75"/>
        <v>0</v>
      </c>
      <c r="O595" s="18">
        <f t="shared" si="76"/>
        <v>0</v>
      </c>
      <c r="P595" s="18">
        <f t="shared" si="77"/>
        <v>0</v>
      </c>
      <c r="Q595" s="21" t="str">
        <f t="shared" si="78"/>
        <v>REORDER</v>
      </c>
      <c r="R595" s="22" t="e">
        <f ca="1">IF($B595="","",IF(_xlfn.MAXIFS(PurDate,PurItem,$B595)=0,"",_xlfn.MAXIFS(PurDate,PurItem,$B595)))</f>
        <v>#NAME?</v>
      </c>
      <c r="S595" s="20">
        <f t="shared" si="79"/>
        <v>0</v>
      </c>
      <c r="U595" s="36"/>
    </row>
    <row r="596" spans="1:21" x14ac:dyDescent="0.25">
      <c r="A596" s="15" t="s">
        <v>1284</v>
      </c>
      <c r="B596" s="15" t="s">
        <v>1285</v>
      </c>
      <c r="C596" s="15" t="s">
        <v>101</v>
      </c>
      <c r="D596" s="15" t="s">
        <v>93</v>
      </c>
      <c r="E596" s="15" t="s">
        <v>1284</v>
      </c>
      <c r="F596" s="16">
        <v>10</v>
      </c>
      <c r="G596" s="16">
        <v>0</v>
      </c>
      <c r="H596" s="17">
        <v>16.237500000000001</v>
      </c>
      <c r="I596" s="18">
        <f>IF($B596="","",IF(CostMethod="Last Cost",IFERROR(INDEX(PurCost,MATCH(_xlfn.MAXIFS(PurRank,PurItem,$B596),PurRank,0)),$H596),IF(($G596+SUMIFS(PurQty,PurItem,$B596))=0,$H596,($G596*$H596+SUMIFS(PurTotal,PurItem,$B596))/($G596+SUMIFS(PurQty,PurItem,$B596)))))</f>
        <v>16.237500000000001</v>
      </c>
      <c r="J596" s="37">
        <v>25</v>
      </c>
      <c r="K596" s="18">
        <f t="shared" si="72"/>
        <v>8.7624999999999993</v>
      </c>
      <c r="L596" s="19">
        <f t="shared" si="73"/>
        <v>0.35049999999999998</v>
      </c>
      <c r="M596" s="19">
        <f t="shared" si="74"/>
        <v>0.53964588144726711</v>
      </c>
      <c r="N596" s="20">
        <f t="shared" si="75"/>
        <v>0</v>
      </c>
      <c r="O596" s="18">
        <f t="shared" si="76"/>
        <v>0</v>
      </c>
      <c r="P596" s="18">
        <f t="shared" si="77"/>
        <v>0</v>
      </c>
      <c r="Q596" s="21" t="str">
        <f t="shared" si="78"/>
        <v>REORDER</v>
      </c>
      <c r="R596" s="22" t="e">
        <f ca="1">IF($B596="","",IF(_xlfn.MAXIFS(PurDate,PurItem,$B596)=0,"",_xlfn.MAXIFS(PurDate,PurItem,$B596)))</f>
        <v>#NAME?</v>
      </c>
      <c r="S596" s="20">
        <f t="shared" si="79"/>
        <v>0</v>
      </c>
      <c r="U596" s="36"/>
    </row>
    <row r="597" spans="1:21" x14ac:dyDescent="0.25">
      <c r="A597" s="15" t="s">
        <v>1286</v>
      </c>
      <c r="B597" s="15" t="s">
        <v>1287</v>
      </c>
      <c r="C597" s="15" t="s">
        <v>101</v>
      </c>
      <c r="D597" s="15" t="s">
        <v>93</v>
      </c>
      <c r="E597" s="15" t="s">
        <v>1286</v>
      </c>
      <c r="F597" s="16">
        <v>10</v>
      </c>
      <c r="G597" s="16">
        <v>0</v>
      </c>
      <c r="H597" s="17">
        <v>22.822500000000002</v>
      </c>
      <c r="I597" s="18">
        <f>IF($B597="","",IF(CostMethod="Last Cost",IFERROR(INDEX(PurCost,MATCH(_xlfn.MAXIFS(PurRank,PurItem,$B597),PurRank,0)),$H597),IF(($G597+SUMIFS(PurQty,PurItem,$B597))=0,$H597,($G597*$H597+SUMIFS(PurTotal,PurItem,$B597))/($G597+SUMIFS(PurQty,PurItem,$B597)))))</f>
        <v>22.822500000000002</v>
      </c>
      <c r="J597" s="37">
        <v>35</v>
      </c>
      <c r="K597" s="18">
        <f t="shared" si="72"/>
        <v>12.177499999999998</v>
      </c>
      <c r="L597" s="19">
        <f t="shared" si="73"/>
        <v>0.34792857142857136</v>
      </c>
      <c r="M597" s="19">
        <f t="shared" si="74"/>
        <v>0.53357432358418222</v>
      </c>
      <c r="N597" s="20">
        <f t="shared" si="75"/>
        <v>0</v>
      </c>
      <c r="O597" s="18">
        <f t="shared" si="76"/>
        <v>0</v>
      </c>
      <c r="P597" s="18">
        <f t="shared" si="77"/>
        <v>0</v>
      </c>
      <c r="Q597" s="21" t="str">
        <f t="shared" si="78"/>
        <v>REORDER</v>
      </c>
      <c r="R597" s="22" t="e">
        <f ca="1">IF($B597="","",IF(_xlfn.MAXIFS(PurDate,PurItem,$B597)=0,"",_xlfn.MAXIFS(PurDate,PurItem,$B597)))</f>
        <v>#NAME?</v>
      </c>
      <c r="S597" s="20">
        <f t="shared" si="79"/>
        <v>0</v>
      </c>
      <c r="U597" s="36"/>
    </row>
    <row r="598" spans="1:21" x14ac:dyDescent="0.25">
      <c r="A598" s="15" t="s">
        <v>1288</v>
      </c>
      <c r="B598" s="15" t="s">
        <v>1289</v>
      </c>
      <c r="C598" s="15" t="s">
        <v>101</v>
      </c>
      <c r="D598" s="15" t="s">
        <v>93</v>
      </c>
      <c r="E598" s="15" t="s">
        <v>1288</v>
      </c>
      <c r="F598" s="16">
        <v>10</v>
      </c>
      <c r="G598" s="16">
        <v>0</v>
      </c>
      <c r="H598" s="17">
        <v>18.262499999999999</v>
      </c>
      <c r="I598" s="18">
        <f>IF($B598="","",IF(CostMethod="Last Cost",IFERROR(INDEX(PurCost,MATCH(_xlfn.MAXIFS(PurRank,PurItem,$B598),PurRank,0)),$H598),IF(($G598+SUMIFS(PurQty,PurItem,$B598))=0,$H598,($G598*$H598+SUMIFS(PurTotal,PurItem,$B598))/($G598+SUMIFS(PurQty,PurItem,$B598)))))</f>
        <v>18.262499999999999</v>
      </c>
      <c r="J598" s="37">
        <v>28</v>
      </c>
      <c r="K598" s="18">
        <f t="shared" si="72"/>
        <v>9.7375000000000007</v>
      </c>
      <c r="L598" s="19">
        <f t="shared" si="73"/>
        <v>0.34776785714285718</v>
      </c>
      <c r="M598" s="19">
        <f t="shared" si="74"/>
        <v>0.53319644079397677</v>
      </c>
      <c r="N598" s="20">
        <f t="shared" si="75"/>
        <v>0</v>
      </c>
      <c r="O598" s="18">
        <f t="shared" si="76"/>
        <v>0</v>
      </c>
      <c r="P598" s="18">
        <f t="shared" si="77"/>
        <v>0</v>
      </c>
      <c r="Q598" s="21" t="str">
        <f t="shared" si="78"/>
        <v>REORDER</v>
      </c>
      <c r="R598" s="22" t="e">
        <f ca="1">IF($B598="","",IF(_xlfn.MAXIFS(PurDate,PurItem,$B598)=0,"",_xlfn.MAXIFS(PurDate,PurItem,$B598)))</f>
        <v>#NAME?</v>
      </c>
      <c r="S598" s="20">
        <f t="shared" si="79"/>
        <v>0</v>
      </c>
      <c r="U598" s="36"/>
    </row>
    <row r="599" spans="1:21" x14ac:dyDescent="0.25">
      <c r="A599" s="15" t="s">
        <v>1290</v>
      </c>
      <c r="B599" s="15" t="s">
        <v>1291</v>
      </c>
      <c r="C599" s="15" t="s">
        <v>101</v>
      </c>
      <c r="D599" s="15" t="s">
        <v>93</v>
      </c>
      <c r="E599" s="15" t="s">
        <v>1290</v>
      </c>
      <c r="F599" s="16">
        <v>10</v>
      </c>
      <c r="G599" s="16">
        <v>0</v>
      </c>
      <c r="H599" s="17">
        <v>16.305</v>
      </c>
      <c r="I599" s="18">
        <f>IF($B599="","",IF(CostMethod="Last Cost",IFERROR(INDEX(PurCost,MATCH(_xlfn.MAXIFS(PurRank,PurItem,$B599),PurRank,0)),$H599),IF(($G599+SUMIFS(PurQty,PurItem,$B599))=0,$H599,($G599*$H599+SUMIFS(PurTotal,PurItem,$B599))/($G599+SUMIFS(PurQty,PurItem,$B599)))))</f>
        <v>16.305</v>
      </c>
      <c r="J599" s="37">
        <v>25</v>
      </c>
      <c r="K599" s="18">
        <f t="shared" si="72"/>
        <v>8.6950000000000003</v>
      </c>
      <c r="L599" s="19">
        <f t="shared" si="73"/>
        <v>0.3478</v>
      </c>
      <c r="M599" s="19">
        <f t="shared" si="74"/>
        <v>0.53327200245323525</v>
      </c>
      <c r="N599" s="20">
        <f t="shared" si="75"/>
        <v>0</v>
      </c>
      <c r="O599" s="18">
        <f t="shared" si="76"/>
        <v>0</v>
      </c>
      <c r="P599" s="18">
        <f t="shared" si="77"/>
        <v>0</v>
      </c>
      <c r="Q599" s="21" t="str">
        <f t="shared" si="78"/>
        <v>REORDER</v>
      </c>
      <c r="R599" s="22" t="e">
        <f ca="1">IF($B599="","",IF(_xlfn.MAXIFS(PurDate,PurItem,$B599)=0,"",_xlfn.MAXIFS(PurDate,PurItem,$B599)))</f>
        <v>#NAME?</v>
      </c>
      <c r="S599" s="20">
        <f t="shared" si="79"/>
        <v>0</v>
      </c>
      <c r="U599" s="36"/>
    </row>
    <row r="600" spans="1:21" x14ac:dyDescent="0.25">
      <c r="A600" s="15" t="s">
        <v>1292</v>
      </c>
      <c r="B600" s="15" t="s">
        <v>1293</v>
      </c>
      <c r="C600" s="15" t="s">
        <v>101</v>
      </c>
      <c r="D600" s="15" t="s">
        <v>93</v>
      </c>
      <c r="E600" s="15" t="s">
        <v>1292</v>
      </c>
      <c r="F600" s="16">
        <v>10</v>
      </c>
      <c r="G600" s="16">
        <v>0</v>
      </c>
      <c r="H600" s="17">
        <v>9.7799999999999994</v>
      </c>
      <c r="I600" s="18">
        <f>IF($B600="","",IF(CostMethod="Last Cost",IFERROR(INDEX(PurCost,MATCH(_xlfn.MAXIFS(PurRank,PurItem,$B600),PurRank,0)),$H600),IF(($G600+SUMIFS(PurQty,PurItem,$B600))=0,$H600,($G600*$H600+SUMIFS(PurTotal,PurItem,$B600))/($G600+SUMIFS(PurQty,PurItem,$B600)))))</f>
        <v>9.7799999999999994</v>
      </c>
      <c r="J600" s="37">
        <v>15</v>
      </c>
      <c r="K600" s="18">
        <f t="shared" si="72"/>
        <v>5.2200000000000006</v>
      </c>
      <c r="L600" s="19">
        <f t="shared" si="73"/>
        <v>0.34800000000000003</v>
      </c>
      <c r="M600" s="19">
        <f t="shared" si="74"/>
        <v>0.5337423312883437</v>
      </c>
      <c r="N600" s="20">
        <f t="shared" si="75"/>
        <v>0</v>
      </c>
      <c r="O600" s="18">
        <f t="shared" si="76"/>
        <v>0</v>
      </c>
      <c r="P600" s="18">
        <f t="shared" si="77"/>
        <v>0</v>
      </c>
      <c r="Q600" s="21" t="str">
        <f t="shared" si="78"/>
        <v>REORDER</v>
      </c>
      <c r="R600" s="22" t="e">
        <f ca="1">IF($B600="","",IF(_xlfn.MAXIFS(PurDate,PurItem,$B600)=0,"",_xlfn.MAXIFS(PurDate,PurItem,$B600)))</f>
        <v>#NAME?</v>
      </c>
      <c r="S600" s="20">
        <f t="shared" si="79"/>
        <v>0</v>
      </c>
      <c r="U600" s="36"/>
    </row>
    <row r="601" spans="1:21" x14ac:dyDescent="0.25">
      <c r="A601" s="15" t="s">
        <v>1294</v>
      </c>
      <c r="B601" s="15" t="s">
        <v>1295</v>
      </c>
      <c r="C601" s="15" t="s">
        <v>101</v>
      </c>
      <c r="D601" s="15" t="s">
        <v>93</v>
      </c>
      <c r="E601" s="15" t="s">
        <v>1294</v>
      </c>
      <c r="F601" s="16">
        <v>10</v>
      </c>
      <c r="G601" s="16">
        <v>0</v>
      </c>
      <c r="H601" s="17">
        <v>22.822500000000002</v>
      </c>
      <c r="I601" s="18">
        <f>IF($B601="","",IF(CostMethod="Last Cost",IFERROR(INDEX(PurCost,MATCH(_xlfn.MAXIFS(PurRank,PurItem,$B601),PurRank,0)),$H601),IF(($G601+SUMIFS(PurQty,PurItem,$B601))=0,$H601,($G601*$H601+SUMIFS(PurTotal,PurItem,$B601))/($G601+SUMIFS(PurQty,PurItem,$B601)))))</f>
        <v>26.68</v>
      </c>
      <c r="J601" s="37">
        <v>35</v>
      </c>
      <c r="K601" s="18">
        <f t="shared" si="72"/>
        <v>8.32</v>
      </c>
      <c r="L601" s="19">
        <f t="shared" si="73"/>
        <v>0.23771428571428571</v>
      </c>
      <c r="M601" s="19">
        <f t="shared" si="74"/>
        <v>0.31184407796101948</v>
      </c>
      <c r="N601" s="20">
        <f t="shared" si="75"/>
        <v>-4</v>
      </c>
      <c r="O601" s="18">
        <f t="shared" si="76"/>
        <v>-106.72</v>
      </c>
      <c r="P601" s="18">
        <f t="shared" si="77"/>
        <v>-140</v>
      </c>
      <c r="Q601" s="21" t="str">
        <f t="shared" si="78"/>
        <v>NEGATIVE</v>
      </c>
      <c r="R601" s="22" t="e">
        <f ca="1">IF($B601="","",IF(_xlfn.MAXIFS(PurDate,PurItem,$B601)=0,"",_xlfn.MAXIFS(PurDate,PurItem,$B601)))</f>
        <v>#NAME?</v>
      </c>
      <c r="S601" s="20">
        <f t="shared" si="79"/>
        <v>20</v>
      </c>
      <c r="U601" s="36"/>
    </row>
    <row r="602" spans="1:21" x14ac:dyDescent="0.25">
      <c r="A602" s="15" t="s">
        <v>1296</v>
      </c>
      <c r="B602" s="15" t="s">
        <v>1297</v>
      </c>
      <c r="C602" s="15" t="s">
        <v>101</v>
      </c>
      <c r="D602" s="15" t="s">
        <v>93</v>
      </c>
      <c r="E602" s="15" t="s">
        <v>1296</v>
      </c>
      <c r="F602" s="16">
        <v>10</v>
      </c>
      <c r="G602" s="16">
        <v>0</v>
      </c>
      <c r="H602" s="17">
        <v>22.822500000000002</v>
      </c>
      <c r="I602" s="18">
        <f>IF($B602="","",IF(CostMethod="Last Cost",IFERROR(INDEX(PurCost,MATCH(_xlfn.MAXIFS(PurRank,PurItem,$B602),PurRank,0)),$H602),IF(($G602+SUMIFS(PurQty,PurItem,$B602))=0,$H602,($G602*$H602+SUMIFS(PurTotal,PurItem,$B602))/($G602+SUMIFS(PurQty,PurItem,$B602)))))</f>
        <v>22.822500000000002</v>
      </c>
      <c r="J602" s="37">
        <v>35</v>
      </c>
      <c r="K602" s="18">
        <f t="shared" si="72"/>
        <v>12.177499999999998</v>
      </c>
      <c r="L602" s="19">
        <f t="shared" si="73"/>
        <v>0.34792857142857136</v>
      </c>
      <c r="M602" s="19">
        <f t="shared" si="74"/>
        <v>0.53357432358418222</v>
      </c>
      <c r="N602" s="20">
        <f t="shared" si="75"/>
        <v>0</v>
      </c>
      <c r="O602" s="18">
        <f t="shared" si="76"/>
        <v>0</v>
      </c>
      <c r="P602" s="18">
        <f t="shared" si="77"/>
        <v>0</v>
      </c>
      <c r="Q602" s="21" t="str">
        <f t="shared" si="78"/>
        <v>REORDER</v>
      </c>
      <c r="R602" s="22" t="e">
        <f ca="1">IF($B602="","",IF(_xlfn.MAXIFS(PurDate,PurItem,$B602)=0,"",_xlfn.MAXIFS(PurDate,PurItem,$B602)))</f>
        <v>#NAME?</v>
      </c>
      <c r="S602" s="20">
        <f t="shared" si="79"/>
        <v>0</v>
      </c>
      <c r="U602" s="36"/>
    </row>
    <row r="603" spans="1:21" x14ac:dyDescent="0.25">
      <c r="A603" s="15" t="s">
        <v>1298</v>
      </c>
      <c r="B603" s="15" t="s">
        <v>1299</v>
      </c>
      <c r="C603" s="15" t="s">
        <v>101</v>
      </c>
      <c r="D603" s="15" t="s">
        <v>93</v>
      </c>
      <c r="E603" s="15" t="s">
        <v>1298</v>
      </c>
      <c r="F603" s="16">
        <v>10</v>
      </c>
      <c r="G603" s="16">
        <v>0</v>
      </c>
      <c r="H603" s="17">
        <v>16.237500000000001</v>
      </c>
      <c r="I603" s="18">
        <f>IF($B603="","",IF(CostMethod="Last Cost",IFERROR(INDEX(PurCost,MATCH(_xlfn.MAXIFS(PurRank,PurItem,$B603),PurRank,0)),$H603),IF(($G603+SUMIFS(PurQty,PurItem,$B603))=0,$H603,($G603*$H603+SUMIFS(PurTotal,PurItem,$B603))/($G603+SUMIFS(PurQty,PurItem,$B603)))))</f>
        <v>16.237500000000001</v>
      </c>
      <c r="J603" s="37">
        <v>25</v>
      </c>
      <c r="K603" s="18">
        <f t="shared" si="72"/>
        <v>8.7624999999999993</v>
      </c>
      <c r="L603" s="19">
        <f t="shared" si="73"/>
        <v>0.35049999999999998</v>
      </c>
      <c r="M603" s="19">
        <f t="shared" si="74"/>
        <v>0.53964588144726711</v>
      </c>
      <c r="N603" s="20">
        <f t="shared" si="75"/>
        <v>0</v>
      </c>
      <c r="O603" s="18">
        <f t="shared" si="76"/>
        <v>0</v>
      </c>
      <c r="P603" s="18">
        <f t="shared" si="77"/>
        <v>0</v>
      </c>
      <c r="Q603" s="21" t="str">
        <f t="shared" si="78"/>
        <v>REORDER</v>
      </c>
      <c r="R603" s="22" t="e">
        <f ca="1">IF($B603="","",IF(_xlfn.MAXIFS(PurDate,PurItem,$B603)=0,"",_xlfn.MAXIFS(PurDate,PurItem,$B603)))</f>
        <v>#NAME?</v>
      </c>
      <c r="S603" s="20">
        <f t="shared" si="79"/>
        <v>0</v>
      </c>
      <c r="U603" s="36"/>
    </row>
    <row r="604" spans="1:21" x14ac:dyDescent="0.25">
      <c r="A604" s="15" t="s">
        <v>1300</v>
      </c>
      <c r="B604" s="15" t="s">
        <v>1301</v>
      </c>
      <c r="C604" s="15" t="s">
        <v>101</v>
      </c>
      <c r="D604" s="15" t="s">
        <v>93</v>
      </c>
      <c r="E604" s="15" t="s">
        <v>1300</v>
      </c>
      <c r="F604" s="16">
        <v>10</v>
      </c>
      <c r="G604" s="16">
        <v>0</v>
      </c>
      <c r="H604" s="17">
        <v>9.7799999999999994</v>
      </c>
      <c r="I604" s="18">
        <f>IF($B604="","",IF(CostMethod="Last Cost",IFERROR(INDEX(PurCost,MATCH(_xlfn.MAXIFS(PurRank,PurItem,$B604),PurRank,0)),$H604),IF(($G604+SUMIFS(PurQty,PurItem,$B604))=0,$H604,($G604*$H604+SUMIFS(PurTotal,PurItem,$B604))/($G604+SUMIFS(PurQty,PurItem,$B604)))))</f>
        <v>9.7799999999999994</v>
      </c>
      <c r="J604" s="37">
        <v>15</v>
      </c>
      <c r="K604" s="18">
        <f t="shared" si="72"/>
        <v>5.2200000000000006</v>
      </c>
      <c r="L604" s="19">
        <f t="shared" si="73"/>
        <v>0.34800000000000003</v>
      </c>
      <c r="M604" s="19">
        <f t="shared" si="74"/>
        <v>0.5337423312883437</v>
      </c>
      <c r="N604" s="20">
        <f t="shared" si="75"/>
        <v>0</v>
      </c>
      <c r="O604" s="18">
        <f t="shared" si="76"/>
        <v>0</v>
      </c>
      <c r="P604" s="18">
        <f t="shared" si="77"/>
        <v>0</v>
      </c>
      <c r="Q604" s="21" t="str">
        <f t="shared" si="78"/>
        <v>REORDER</v>
      </c>
      <c r="R604" s="22" t="e">
        <f ca="1">IF($B604="","",IF(_xlfn.MAXIFS(PurDate,PurItem,$B604)=0,"",_xlfn.MAXIFS(PurDate,PurItem,$B604)))</f>
        <v>#NAME?</v>
      </c>
      <c r="S604" s="20">
        <f t="shared" si="79"/>
        <v>0</v>
      </c>
      <c r="U604" s="36"/>
    </row>
    <row r="605" spans="1:21" x14ac:dyDescent="0.25">
      <c r="A605" s="15" t="s">
        <v>1302</v>
      </c>
      <c r="B605" s="15" t="s">
        <v>1303</v>
      </c>
      <c r="C605" s="15" t="s">
        <v>110</v>
      </c>
      <c r="D605" s="15" t="s">
        <v>93</v>
      </c>
      <c r="E605" s="15" t="s">
        <v>1302</v>
      </c>
      <c r="F605" s="16">
        <v>10</v>
      </c>
      <c r="G605" s="16">
        <v>0</v>
      </c>
      <c r="H605" s="17">
        <v>22.822500000000002</v>
      </c>
      <c r="I605" s="18">
        <f>IF($B605="","",IF(CostMethod="Last Cost",IFERROR(INDEX(PurCost,MATCH(_xlfn.MAXIFS(PurRank,PurItem,$B605),PurRank,0)),$H605),IF(($G605+SUMIFS(PurQty,PurItem,$B605))=0,$H605,($G605*$H605+SUMIFS(PurTotal,PurItem,$B605))/($G605+SUMIFS(PurQty,PurItem,$B605)))))</f>
        <v>22.822500000000002</v>
      </c>
      <c r="J605" s="37">
        <v>35</v>
      </c>
      <c r="K605" s="18">
        <f t="shared" si="72"/>
        <v>12.177499999999998</v>
      </c>
      <c r="L605" s="19">
        <f t="shared" si="73"/>
        <v>0.34792857142857136</v>
      </c>
      <c r="M605" s="19">
        <f t="shared" si="74"/>
        <v>0.53357432358418222</v>
      </c>
      <c r="N605" s="20">
        <f t="shared" si="75"/>
        <v>0</v>
      </c>
      <c r="O605" s="18">
        <f t="shared" si="76"/>
        <v>0</v>
      </c>
      <c r="P605" s="18">
        <f t="shared" si="77"/>
        <v>0</v>
      </c>
      <c r="Q605" s="21" t="str">
        <f t="shared" si="78"/>
        <v>REORDER</v>
      </c>
      <c r="R605" s="22" t="e">
        <f ca="1">IF($B605="","",IF(_xlfn.MAXIFS(PurDate,PurItem,$B605)=0,"",_xlfn.MAXIFS(PurDate,PurItem,$B605)))</f>
        <v>#NAME?</v>
      </c>
      <c r="S605" s="20">
        <f t="shared" si="79"/>
        <v>0</v>
      </c>
      <c r="U605" s="36"/>
    </row>
    <row r="606" spans="1:21" x14ac:dyDescent="0.25">
      <c r="A606" s="15" t="s">
        <v>1304</v>
      </c>
      <c r="B606" s="15" t="s">
        <v>1305</v>
      </c>
      <c r="C606" s="15" t="s">
        <v>101</v>
      </c>
      <c r="D606" s="15" t="s">
        <v>93</v>
      </c>
      <c r="E606" s="15" t="s">
        <v>1304</v>
      </c>
      <c r="F606" s="16">
        <v>10</v>
      </c>
      <c r="G606" s="16">
        <v>0</v>
      </c>
      <c r="H606" s="17">
        <v>22.822500000000002</v>
      </c>
      <c r="I606" s="18">
        <f>IF($B606="","",IF(CostMethod="Last Cost",IFERROR(INDEX(PurCost,MATCH(_xlfn.MAXIFS(PurRank,PurItem,$B606),PurRank,0)),$H606),IF(($G606+SUMIFS(PurQty,PurItem,$B606))=0,$H606,($G606*$H606+SUMIFS(PurTotal,PurItem,$B606))/($G606+SUMIFS(PurQty,PurItem,$B606)))))</f>
        <v>22.822500000000002</v>
      </c>
      <c r="J606" s="37">
        <v>35</v>
      </c>
      <c r="K606" s="18">
        <f t="shared" si="72"/>
        <v>12.177499999999998</v>
      </c>
      <c r="L606" s="19">
        <f t="shared" si="73"/>
        <v>0.34792857142857136</v>
      </c>
      <c r="M606" s="19">
        <f t="shared" si="74"/>
        <v>0.53357432358418222</v>
      </c>
      <c r="N606" s="20">
        <f t="shared" si="75"/>
        <v>-10</v>
      </c>
      <c r="O606" s="18">
        <f t="shared" si="76"/>
        <v>-228.22500000000002</v>
      </c>
      <c r="P606" s="18">
        <f t="shared" si="77"/>
        <v>-350</v>
      </c>
      <c r="Q606" s="21" t="str">
        <f t="shared" si="78"/>
        <v>NEGATIVE</v>
      </c>
      <c r="R606" s="22" t="e">
        <f ca="1">IF($B606="","",IF(_xlfn.MAXIFS(PurDate,PurItem,$B606)=0,"",_xlfn.MAXIFS(PurDate,PurItem,$B606)))</f>
        <v>#NAME?</v>
      </c>
      <c r="S606" s="20">
        <f t="shared" si="79"/>
        <v>0</v>
      </c>
      <c r="U606" s="36"/>
    </row>
    <row r="607" spans="1:21" x14ac:dyDescent="0.25">
      <c r="A607" s="15" t="s">
        <v>1306</v>
      </c>
      <c r="B607" s="15" t="s">
        <v>1307</v>
      </c>
      <c r="C607" s="15" t="s">
        <v>101</v>
      </c>
      <c r="D607" s="15" t="s">
        <v>93</v>
      </c>
      <c r="E607" s="15" t="s">
        <v>1306</v>
      </c>
      <c r="F607" s="16">
        <v>10</v>
      </c>
      <c r="G607" s="16">
        <v>0</v>
      </c>
      <c r="H607" s="17">
        <v>16.305</v>
      </c>
      <c r="I607" s="18">
        <f>IF($B607="","",IF(CostMethod="Last Cost",IFERROR(INDEX(PurCost,MATCH(_xlfn.MAXIFS(PurRank,PurItem,$B607),PurRank,0)),$H607),IF(($G607+SUMIFS(PurQty,PurItem,$B607))=0,$H607,($G607*$H607+SUMIFS(PurTotal,PurItem,$B607))/($G607+SUMIFS(PurQty,PurItem,$B607)))))</f>
        <v>16.305</v>
      </c>
      <c r="J607" s="37">
        <v>25</v>
      </c>
      <c r="K607" s="18">
        <f t="shared" si="72"/>
        <v>8.6950000000000003</v>
      </c>
      <c r="L607" s="19">
        <f t="shared" si="73"/>
        <v>0.3478</v>
      </c>
      <c r="M607" s="19">
        <f t="shared" si="74"/>
        <v>0.53327200245323525</v>
      </c>
      <c r="N607" s="20">
        <f t="shared" si="75"/>
        <v>0</v>
      </c>
      <c r="O607" s="18">
        <f t="shared" si="76"/>
        <v>0</v>
      </c>
      <c r="P607" s="18">
        <f t="shared" si="77"/>
        <v>0</v>
      </c>
      <c r="Q607" s="21" t="str">
        <f t="shared" si="78"/>
        <v>REORDER</v>
      </c>
      <c r="R607" s="22" t="e">
        <f ca="1">IF($B607="","",IF(_xlfn.MAXIFS(PurDate,PurItem,$B607)=0,"",_xlfn.MAXIFS(PurDate,PurItem,$B607)))</f>
        <v>#NAME?</v>
      </c>
      <c r="S607" s="20">
        <f t="shared" si="79"/>
        <v>0</v>
      </c>
      <c r="U607" s="36"/>
    </row>
    <row r="608" spans="1:21" x14ac:dyDescent="0.25">
      <c r="A608" s="15" t="s">
        <v>1308</v>
      </c>
      <c r="B608" s="15" t="s">
        <v>1309</v>
      </c>
      <c r="C608" s="15" t="s">
        <v>101</v>
      </c>
      <c r="D608" s="15" t="s">
        <v>93</v>
      </c>
      <c r="E608" s="15" t="s">
        <v>1308</v>
      </c>
      <c r="F608" s="16">
        <v>10</v>
      </c>
      <c r="G608" s="16">
        <v>0</v>
      </c>
      <c r="H608" s="17">
        <v>22.725000000000001</v>
      </c>
      <c r="I608" s="18">
        <f>IF($B608="","",IF(CostMethod="Last Cost",IFERROR(INDEX(PurCost,MATCH(_xlfn.MAXIFS(PurRank,PurItem,$B608),PurRank,0)),$H608),IF(($G608+SUMIFS(PurQty,PurItem,$B608))=0,$H608,($G608*$H608+SUMIFS(PurTotal,PurItem,$B608))/($G608+SUMIFS(PurQty,PurItem,$B608)))))</f>
        <v>26.68</v>
      </c>
      <c r="J608" s="37">
        <v>35</v>
      </c>
      <c r="K608" s="18">
        <f t="shared" si="72"/>
        <v>8.32</v>
      </c>
      <c r="L608" s="19">
        <f t="shared" si="73"/>
        <v>0.23771428571428571</v>
      </c>
      <c r="M608" s="19">
        <f t="shared" si="74"/>
        <v>0.31184407796101948</v>
      </c>
      <c r="N608" s="20">
        <f t="shared" si="75"/>
        <v>32</v>
      </c>
      <c r="O608" s="18">
        <f t="shared" si="76"/>
        <v>853.76</v>
      </c>
      <c r="P608" s="18">
        <f t="shared" si="77"/>
        <v>1120</v>
      </c>
      <c r="Q608" s="21" t="str">
        <f t="shared" si="78"/>
        <v>OK</v>
      </c>
      <c r="R608" s="22" t="e">
        <f ca="1">IF($B608="","",IF(_xlfn.MAXIFS(PurDate,PurItem,$B608)=0,"",_xlfn.MAXIFS(PurDate,PurItem,$B608)))</f>
        <v>#NAME?</v>
      </c>
      <c r="S608" s="20">
        <f t="shared" si="79"/>
        <v>20</v>
      </c>
      <c r="U608" s="36"/>
    </row>
    <row r="609" spans="1:21" x14ac:dyDescent="0.25">
      <c r="A609" s="15" t="s">
        <v>1310</v>
      </c>
      <c r="B609" s="15" t="s">
        <v>1311</v>
      </c>
      <c r="C609" s="15" t="s">
        <v>101</v>
      </c>
      <c r="D609" s="15" t="s">
        <v>93</v>
      </c>
      <c r="E609" s="15" t="s">
        <v>1310</v>
      </c>
      <c r="F609" s="16">
        <v>10</v>
      </c>
      <c r="G609" s="16">
        <v>0</v>
      </c>
      <c r="H609" s="17">
        <v>22.822500000000002</v>
      </c>
      <c r="I609" s="18">
        <f>IF($B609="","",IF(CostMethod="Last Cost",IFERROR(INDEX(PurCost,MATCH(_xlfn.MAXIFS(PurRank,PurItem,$B609),PurRank,0)),$H609),IF(($G609+SUMIFS(PurQty,PurItem,$B609))=0,$H609,($G609*$H609+SUMIFS(PurTotal,PurItem,$B609))/($G609+SUMIFS(PurQty,PurItem,$B609)))))</f>
        <v>26.68</v>
      </c>
      <c r="J609" s="37">
        <v>35</v>
      </c>
      <c r="K609" s="18">
        <f t="shared" si="72"/>
        <v>8.32</v>
      </c>
      <c r="L609" s="19">
        <f t="shared" si="73"/>
        <v>0.23771428571428571</v>
      </c>
      <c r="M609" s="19">
        <f t="shared" si="74"/>
        <v>0.31184407796101948</v>
      </c>
      <c r="N609" s="20">
        <f t="shared" si="75"/>
        <v>47</v>
      </c>
      <c r="O609" s="18">
        <f t="shared" si="76"/>
        <v>1253.96</v>
      </c>
      <c r="P609" s="18">
        <f t="shared" si="77"/>
        <v>1645</v>
      </c>
      <c r="Q609" s="21" t="str">
        <f t="shared" si="78"/>
        <v>OK</v>
      </c>
      <c r="R609" s="22" t="e">
        <f ca="1">IF($B609="","",IF(_xlfn.MAXIFS(PurDate,PurItem,$B609)=0,"",_xlfn.MAXIFS(PurDate,PurItem,$B609)))</f>
        <v>#NAME?</v>
      </c>
      <c r="S609" s="20">
        <f t="shared" si="79"/>
        <v>40</v>
      </c>
      <c r="U609" s="36"/>
    </row>
    <row r="610" spans="1:21" x14ac:dyDescent="0.25">
      <c r="A610" s="15" t="s">
        <v>1312</v>
      </c>
      <c r="B610" s="15" t="s">
        <v>1313</v>
      </c>
      <c r="C610" s="15" t="s">
        <v>101</v>
      </c>
      <c r="D610" s="15" t="s">
        <v>93</v>
      </c>
      <c r="E610" s="15" t="s">
        <v>1312</v>
      </c>
      <c r="F610" s="16">
        <v>10</v>
      </c>
      <c r="G610" s="16">
        <v>0</v>
      </c>
      <c r="H610" s="17">
        <v>9.7799999999999994</v>
      </c>
      <c r="I610" s="18">
        <f>IF($B610="","",IF(CostMethod="Last Cost",IFERROR(INDEX(PurCost,MATCH(_xlfn.MAXIFS(PurRank,PurItem,$B610),PurRank,0)),$H610),IF(($G610+SUMIFS(PurQty,PurItem,$B610))=0,$H610,($G610*$H610+SUMIFS(PurTotal,PurItem,$B610))/($G610+SUMIFS(PurQty,PurItem,$B610)))))</f>
        <v>9.7799999999999994</v>
      </c>
      <c r="J610" s="37">
        <v>15</v>
      </c>
      <c r="K610" s="18">
        <f t="shared" si="72"/>
        <v>5.2200000000000006</v>
      </c>
      <c r="L610" s="19">
        <f t="shared" si="73"/>
        <v>0.34800000000000003</v>
      </c>
      <c r="M610" s="19">
        <f t="shared" si="74"/>
        <v>0.5337423312883437</v>
      </c>
      <c r="N610" s="20">
        <f t="shared" si="75"/>
        <v>0</v>
      </c>
      <c r="O610" s="18">
        <f t="shared" si="76"/>
        <v>0</v>
      </c>
      <c r="P610" s="18">
        <f t="shared" si="77"/>
        <v>0</v>
      </c>
      <c r="Q610" s="21" t="str">
        <f t="shared" si="78"/>
        <v>REORDER</v>
      </c>
      <c r="R610" s="22" t="e">
        <f ca="1">IF($B610="","",IF(_xlfn.MAXIFS(PurDate,PurItem,$B610)=0,"",_xlfn.MAXIFS(PurDate,PurItem,$B610)))</f>
        <v>#NAME?</v>
      </c>
      <c r="S610" s="20">
        <f t="shared" si="79"/>
        <v>0</v>
      </c>
      <c r="U610" s="36"/>
    </row>
    <row r="611" spans="1:21" x14ac:dyDescent="0.25">
      <c r="A611" s="15" t="s">
        <v>1314</v>
      </c>
      <c r="B611" s="15" t="s">
        <v>1315</v>
      </c>
      <c r="C611" s="15" t="s">
        <v>101</v>
      </c>
      <c r="D611" s="15" t="s">
        <v>93</v>
      </c>
      <c r="E611" s="15" t="s">
        <v>1314</v>
      </c>
      <c r="F611" s="16">
        <v>10</v>
      </c>
      <c r="G611" s="16">
        <v>0</v>
      </c>
      <c r="H611" s="17">
        <v>22.822500000000002</v>
      </c>
      <c r="I611" s="18">
        <f>IF($B611="","",IF(CostMethod="Last Cost",IFERROR(INDEX(PurCost,MATCH(_xlfn.MAXIFS(PurRank,PurItem,$B611),PurRank,0)),$H611),IF(($G611+SUMIFS(PurQty,PurItem,$B611))=0,$H611,($G611*$H611+SUMIFS(PurTotal,PurItem,$B611))/($G611+SUMIFS(PurQty,PurItem,$B611)))))</f>
        <v>22.822500000000002</v>
      </c>
      <c r="J611" s="37">
        <v>35</v>
      </c>
      <c r="K611" s="18">
        <f t="shared" si="72"/>
        <v>12.177499999999998</v>
      </c>
      <c r="L611" s="19">
        <f t="shared" si="73"/>
        <v>0.34792857142857136</v>
      </c>
      <c r="M611" s="19">
        <f t="shared" si="74"/>
        <v>0.53357432358418222</v>
      </c>
      <c r="N611" s="20">
        <f t="shared" si="75"/>
        <v>0</v>
      </c>
      <c r="O611" s="18">
        <f t="shared" si="76"/>
        <v>0</v>
      </c>
      <c r="P611" s="18">
        <f t="shared" si="77"/>
        <v>0</v>
      </c>
      <c r="Q611" s="21" t="str">
        <f t="shared" si="78"/>
        <v>REORDER</v>
      </c>
      <c r="R611" s="22" t="e">
        <f ca="1">IF($B611="","",IF(_xlfn.MAXIFS(PurDate,PurItem,$B611)=0,"",_xlfn.MAXIFS(PurDate,PurItem,$B611)))</f>
        <v>#NAME?</v>
      </c>
      <c r="S611" s="20">
        <f t="shared" si="79"/>
        <v>0</v>
      </c>
      <c r="U611" s="36"/>
    </row>
    <row r="612" spans="1:21" x14ac:dyDescent="0.25">
      <c r="A612" s="15" t="s">
        <v>1316</v>
      </c>
      <c r="B612" s="15" t="s">
        <v>1317</v>
      </c>
      <c r="C612" s="15" t="s">
        <v>101</v>
      </c>
      <c r="D612" s="15" t="s">
        <v>93</v>
      </c>
      <c r="E612" s="15" t="s">
        <v>1316</v>
      </c>
      <c r="F612" s="16">
        <v>10</v>
      </c>
      <c r="G612" s="16">
        <v>0</v>
      </c>
      <c r="H612" s="17">
        <v>9.7424999999999997</v>
      </c>
      <c r="I612" s="18">
        <f>IF($B612="","",IF(CostMethod="Last Cost",IFERROR(INDEX(PurCost,MATCH(_xlfn.MAXIFS(PurRank,PurItem,$B612),PurRank,0)),$H612),IF(($G612+SUMIFS(PurQty,PurItem,$B612))=0,$H612,($G612*$H612+SUMIFS(PurTotal,PurItem,$B612))/($G612+SUMIFS(PurQty,PurItem,$B612)))))</f>
        <v>9.7424999999999997</v>
      </c>
      <c r="J612" s="37">
        <v>15</v>
      </c>
      <c r="K612" s="18">
        <f t="shared" si="72"/>
        <v>5.2575000000000003</v>
      </c>
      <c r="L612" s="19">
        <f t="shared" si="73"/>
        <v>0.35050000000000003</v>
      </c>
      <c r="M612" s="19">
        <f t="shared" si="74"/>
        <v>0.53964588144726722</v>
      </c>
      <c r="N612" s="20">
        <f t="shared" si="75"/>
        <v>0</v>
      </c>
      <c r="O612" s="18">
        <f t="shared" si="76"/>
        <v>0</v>
      </c>
      <c r="P612" s="18">
        <f t="shared" si="77"/>
        <v>0</v>
      </c>
      <c r="Q612" s="21" t="str">
        <f t="shared" si="78"/>
        <v>REORDER</v>
      </c>
      <c r="R612" s="22" t="e">
        <f ca="1">IF($B612="","",IF(_xlfn.MAXIFS(PurDate,PurItem,$B612)=0,"",_xlfn.MAXIFS(PurDate,PurItem,$B612)))</f>
        <v>#NAME?</v>
      </c>
      <c r="S612" s="20">
        <f t="shared" si="79"/>
        <v>0</v>
      </c>
      <c r="U612" s="36"/>
    </row>
    <row r="613" spans="1:21" x14ac:dyDescent="0.25">
      <c r="A613" s="15" t="s">
        <v>1318</v>
      </c>
      <c r="B613" s="15" t="s">
        <v>1319</v>
      </c>
      <c r="C613" s="15" t="s">
        <v>96</v>
      </c>
      <c r="D613" s="15" t="s">
        <v>93</v>
      </c>
      <c r="E613" s="15" t="s">
        <v>1318</v>
      </c>
      <c r="F613" s="16">
        <v>10</v>
      </c>
      <c r="G613" s="16">
        <v>0</v>
      </c>
      <c r="H613" s="17">
        <v>13.0425</v>
      </c>
      <c r="I613" s="18">
        <f>IF($B613="","",IF(CostMethod="Last Cost",IFERROR(INDEX(PurCost,MATCH(_xlfn.MAXIFS(PurRank,PurItem,$B613),PurRank,0)),$H613),IF(($G613+SUMIFS(PurQty,PurItem,$B613))=0,$H613,($G613*$H613+SUMIFS(PurTotal,PurItem,$B613))/($G613+SUMIFS(PurQty,PurItem,$B613)))))</f>
        <v>13.0425</v>
      </c>
      <c r="J613" s="37">
        <v>20</v>
      </c>
      <c r="K613" s="18">
        <f t="shared" si="72"/>
        <v>6.9574999999999996</v>
      </c>
      <c r="L613" s="19">
        <f t="shared" si="73"/>
        <v>0.34787499999999999</v>
      </c>
      <c r="M613" s="19">
        <f t="shared" si="74"/>
        <v>0.53344834195898017</v>
      </c>
      <c r="N613" s="20">
        <f t="shared" si="75"/>
        <v>0</v>
      </c>
      <c r="O613" s="18">
        <f t="shared" si="76"/>
        <v>0</v>
      </c>
      <c r="P613" s="18">
        <f t="shared" si="77"/>
        <v>0</v>
      </c>
      <c r="Q613" s="21" t="str">
        <f t="shared" si="78"/>
        <v>REORDER</v>
      </c>
      <c r="R613" s="22" t="e">
        <f ca="1">IF($B613="","",IF(_xlfn.MAXIFS(PurDate,PurItem,$B613)=0,"",_xlfn.MAXIFS(PurDate,PurItem,$B613)))</f>
        <v>#NAME?</v>
      </c>
      <c r="S613" s="20">
        <f t="shared" si="79"/>
        <v>0</v>
      </c>
      <c r="U613" s="36"/>
    </row>
    <row r="614" spans="1:21" x14ac:dyDescent="0.25">
      <c r="A614" s="15" t="s">
        <v>1320</v>
      </c>
      <c r="B614" s="15" t="s">
        <v>1321</v>
      </c>
      <c r="C614" s="15" t="s">
        <v>187</v>
      </c>
      <c r="D614" s="15" t="s">
        <v>93</v>
      </c>
      <c r="E614" s="15" t="s">
        <v>1320</v>
      </c>
      <c r="F614" s="16">
        <v>10</v>
      </c>
      <c r="G614" s="16">
        <v>0</v>
      </c>
      <c r="H614" s="17">
        <v>22.822500000000002</v>
      </c>
      <c r="I614" s="18">
        <f>IF($B614="","",IF(CostMethod="Last Cost",IFERROR(INDEX(PurCost,MATCH(_xlfn.MAXIFS(PurRank,PurItem,$B614),PurRank,0)),$H614),IF(($G614+SUMIFS(PurQty,PurItem,$B614))=0,$H614,($G614*$H614+SUMIFS(PurTotal,PurItem,$B614))/($G614+SUMIFS(PurQty,PurItem,$B614)))))</f>
        <v>22.822500000000002</v>
      </c>
      <c r="J614" s="37">
        <v>35</v>
      </c>
      <c r="K614" s="18">
        <f t="shared" si="72"/>
        <v>12.177499999999998</v>
      </c>
      <c r="L614" s="19">
        <f t="shared" si="73"/>
        <v>0.34792857142857136</v>
      </c>
      <c r="M614" s="19">
        <f t="shared" si="74"/>
        <v>0.53357432358418222</v>
      </c>
      <c r="N614" s="20">
        <f t="shared" si="75"/>
        <v>0</v>
      </c>
      <c r="O614" s="18">
        <f t="shared" si="76"/>
        <v>0</v>
      </c>
      <c r="P614" s="18">
        <f t="shared" si="77"/>
        <v>0</v>
      </c>
      <c r="Q614" s="21" t="str">
        <f t="shared" si="78"/>
        <v>REORDER</v>
      </c>
      <c r="R614" s="22" t="e">
        <f ca="1">IF($B614="","",IF(_xlfn.MAXIFS(PurDate,PurItem,$B614)=0,"",_xlfn.MAXIFS(PurDate,PurItem,$B614)))</f>
        <v>#NAME?</v>
      </c>
      <c r="S614" s="20">
        <f t="shared" si="79"/>
        <v>0</v>
      </c>
      <c r="U614" s="36"/>
    </row>
    <row r="615" spans="1:21" x14ac:dyDescent="0.25">
      <c r="A615" s="15" t="s">
        <v>1322</v>
      </c>
      <c r="B615" s="15" t="s">
        <v>1323</v>
      </c>
      <c r="C615" s="15" t="s">
        <v>117</v>
      </c>
      <c r="D615" s="15" t="s">
        <v>93</v>
      </c>
      <c r="E615" s="15" t="s">
        <v>1322</v>
      </c>
      <c r="F615" s="16">
        <v>10</v>
      </c>
      <c r="G615" s="16">
        <v>0</v>
      </c>
      <c r="H615" s="17">
        <v>13.0425</v>
      </c>
      <c r="I615" s="18">
        <f>IF($B615="","",IF(CostMethod="Last Cost",IFERROR(INDEX(PurCost,MATCH(_xlfn.MAXIFS(PurRank,PurItem,$B615),PurRank,0)),$H615),IF(($G615+SUMIFS(PurQty,PurItem,$B615))=0,$H615,($G615*$H615+SUMIFS(PurTotal,PurItem,$B615))/($G615+SUMIFS(PurQty,PurItem,$B615)))))</f>
        <v>13.0425</v>
      </c>
      <c r="J615" s="37">
        <v>20</v>
      </c>
      <c r="K615" s="18">
        <f t="shared" si="72"/>
        <v>6.9574999999999996</v>
      </c>
      <c r="L615" s="19">
        <f t="shared" si="73"/>
        <v>0.34787499999999999</v>
      </c>
      <c r="M615" s="19">
        <f t="shared" si="74"/>
        <v>0.53344834195898017</v>
      </c>
      <c r="N615" s="20">
        <f t="shared" si="75"/>
        <v>0</v>
      </c>
      <c r="O615" s="18">
        <f t="shared" si="76"/>
        <v>0</v>
      </c>
      <c r="P615" s="18">
        <f t="shared" si="77"/>
        <v>0</v>
      </c>
      <c r="Q615" s="21" t="str">
        <f t="shared" si="78"/>
        <v>REORDER</v>
      </c>
      <c r="R615" s="22" t="e">
        <f ca="1">IF($B615="","",IF(_xlfn.MAXIFS(PurDate,PurItem,$B615)=0,"",_xlfn.MAXIFS(PurDate,PurItem,$B615)))</f>
        <v>#NAME?</v>
      </c>
      <c r="S615" s="20">
        <f t="shared" si="79"/>
        <v>0</v>
      </c>
      <c r="U615" s="36"/>
    </row>
    <row r="616" spans="1:21" x14ac:dyDescent="0.25">
      <c r="A616" s="15" t="s">
        <v>1324</v>
      </c>
      <c r="B616" s="15" t="s">
        <v>1325</v>
      </c>
      <c r="C616" s="15" t="s">
        <v>117</v>
      </c>
      <c r="D616" s="15" t="s">
        <v>93</v>
      </c>
      <c r="E616" s="15" t="s">
        <v>1324</v>
      </c>
      <c r="F616" s="16">
        <v>10</v>
      </c>
      <c r="G616" s="16">
        <v>0</v>
      </c>
      <c r="H616" s="17">
        <v>13.0425</v>
      </c>
      <c r="I616" s="18">
        <f>IF($B616="","",IF(CostMethod="Last Cost",IFERROR(INDEX(PurCost,MATCH(_xlfn.MAXIFS(PurRank,PurItem,$B616),PurRank,0)),$H616),IF(($G616+SUMIFS(PurQty,PurItem,$B616))=0,$H616,($G616*$H616+SUMIFS(PurTotal,PurItem,$B616))/($G616+SUMIFS(PurQty,PurItem,$B616)))))</f>
        <v>13.0425</v>
      </c>
      <c r="J616" s="37">
        <v>20</v>
      </c>
      <c r="K616" s="18">
        <f t="shared" si="72"/>
        <v>6.9574999999999996</v>
      </c>
      <c r="L616" s="19">
        <f t="shared" si="73"/>
        <v>0.34787499999999999</v>
      </c>
      <c r="M616" s="19">
        <f t="shared" si="74"/>
        <v>0.53344834195898017</v>
      </c>
      <c r="N616" s="20">
        <f t="shared" si="75"/>
        <v>0</v>
      </c>
      <c r="O616" s="18">
        <f t="shared" si="76"/>
        <v>0</v>
      </c>
      <c r="P616" s="18">
        <f t="shared" si="77"/>
        <v>0</v>
      </c>
      <c r="Q616" s="21" t="str">
        <f t="shared" si="78"/>
        <v>REORDER</v>
      </c>
      <c r="R616" s="22" t="e">
        <f ca="1">IF($B616="","",IF(_xlfn.MAXIFS(PurDate,PurItem,$B616)=0,"",_xlfn.MAXIFS(PurDate,PurItem,$B616)))</f>
        <v>#NAME?</v>
      </c>
      <c r="S616" s="20">
        <f t="shared" si="79"/>
        <v>0</v>
      </c>
      <c r="U616" s="36"/>
    </row>
    <row r="617" spans="1:21" x14ac:dyDescent="0.25">
      <c r="A617" s="15" t="s">
        <v>1326</v>
      </c>
      <c r="B617" s="15" t="s">
        <v>1327</v>
      </c>
      <c r="C617" s="15" t="s">
        <v>117</v>
      </c>
      <c r="D617" s="15" t="s">
        <v>93</v>
      </c>
      <c r="E617" s="15" t="s">
        <v>1326</v>
      </c>
      <c r="F617" s="16">
        <v>10</v>
      </c>
      <c r="G617" s="16">
        <v>0</v>
      </c>
      <c r="H617" s="17">
        <v>13.0425</v>
      </c>
      <c r="I617" s="18">
        <f>IF($B617="","",IF(CostMethod="Last Cost",IFERROR(INDEX(PurCost,MATCH(_xlfn.MAXIFS(PurRank,PurItem,$B617),PurRank,0)),$H617),IF(($G617+SUMIFS(PurQty,PurItem,$B617))=0,$H617,($G617*$H617+SUMIFS(PurTotal,PurItem,$B617))/($G617+SUMIFS(PurQty,PurItem,$B617)))))</f>
        <v>13.0425</v>
      </c>
      <c r="J617" s="37">
        <v>20</v>
      </c>
      <c r="K617" s="18">
        <f t="shared" si="72"/>
        <v>6.9574999999999996</v>
      </c>
      <c r="L617" s="19">
        <f t="shared" si="73"/>
        <v>0.34787499999999999</v>
      </c>
      <c r="M617" s="19">
        <f t="shared" si="74"/>
        <v>0.53344834195898017</v>
      </c>
      <c r="N617" s="20">
        <f t="shared" si="75"/>
        <v>14</v>
      </c>
      <c r="O617" s="18">
        <f t="shared" si="76"/>
        <v>182.595</v>
      </c>
      <c r="P617" s="18">
        <f t="shared" si="77"/>
        <v>280</v>
      </c>
      <c r="Q617" s="21" t="str">
        <f t="shared" si="78"/>
        <v>OK</v>
      </c>
      <c r="R617" s="22" t="e">
        <f ca="1">IF($B617="","",IF(_xlfn.MAXIFS(PurDate,PurItem,$B617)=0,"",_xlfn.MAXIFS(PurDate,PurItem,$B617)))</f>
        <v>#NAME?</v>
      </c>
      <c r="S617" s="20">
        <f t="shared" si="79"/>
        <v>0</v>
      </c>
      <c r="U617" s="36"/>
    </row>
    <row r="618" spans="1:21" x14ac:dyDescent="0.25">
      <c r="A618" s="15" t="s">
        <v>1328</v>
      </c>
      <c r="B618" s="15" t="s">
        <v>1329</v>
      </c>
      <c r="C618" s="15" t="s">
        <v>117</v>
      </c>
      <c r="D618" s="15" t="s">
        <v>93</v>
      </c>
      <c r="E618" s="15" t="s">
        <v>1328</v>
      </c>
      <c r="F618" s="16">
        <v>10</v>
      </c>
      <c r="G618" s="16">
        <v>0</v>
      </c>
      <c r="H618" s="17">
        <v>13.0425</v>
      </c>
      <c r="I618" s="18">
        <f>IF($B618="","",IF(CostMethod="Last Cost",IFERROR(INDEX(PurCost,MATCH(_xlfn.MAXIFS(PurRank,PurItem,$B618),PurRank,0)),$H618),IF(($G618+SUMIFS(PurQty,PurItem,$B618))=0,$H618,($G618*$H618+SUMIFS(PurTotal,PurItem,$B618))/($G618+SUMIFS(PurQty,PurItem,$B618)))))</f>
        <v>13.0425</v>
      </c>
      <c r="J618" s="37">
        <v>20</v>
      </c>
      <c r="K618" s="18">
        <f t="shared" si="72"/>
        <v>6.9574999999999996</v>
      </c>
      <c r="L618" s="19">
        <f t="shared" si="73"/>
        <v>0.34787499999999999</v>
      </c>
      <c r="M618" s="19">
        <f t="shared" si="74"/>
        <v>0.53344834195898017</v>
      </c>
      <c r="N618" s="20">
        <f t="shared" si="75"/>
        <v>0</v>
      </c>
      <c r="O618" s="18">
        <f t="shared" si="76"/>
        <v>0</v>
      </c>
      <c r="P618" s="18">
        <f t="shared" si="77"/>
        <v>0</v>
      </c>
      <c r="Q618" s="21" t="str">
        <f t="shared" si="78"/>
        <v>REORDER</v>
      </c>
      <c r="R618" s="22" t="e">
        <f ca="1">IF($B618="","",IF(_xlfn.MAXIFS(PurDate,PurItem,$B618)=0,"",_xlfn.MAXIFS(PurDate,PurItem,$B618)))</f>
        <v>#NAME?</v>
      </c>
      <c r="S618" s="20">
        <f t="shared" si="79"/>
        <v>0</v>
      </c>
      <c r="U618" s="36"/>
    </row>
    <row r="619" spans="1:21" x14ac:dyDescent="0.25">
      <c r="A619" s="15" t="s">
        <v>1330</v>
      </c>
      <c r="B619" s="15" t="s">
        <v>1331</v>
      </c>
      <c r="C619" s="15" t="s">
        <v>117</v>
      </c>
      <c r="D619" s="15" t="s">
        <v>93</v>
      </c>
      <c r="E619" s="15" t="s">
        <v>1330</v>
      </c>
      <c r="F619" s="16">
        <v>10</v>
      </c>
      <c r="G619" s="16">
        <v>0</v>
      </c>
      <c r="H619" s="17">
        <v>13.0425</v>
      </c>
      <c r="I619" s="18">
        <f>IF($B619="","",IF(CostMethod="Last Cost",IFERROR(INDEX(PurCost,MATCH(_xlfn.MAXIFS(PurRank,PurItem,$B619),PurRank,0)),$H619),IF(($G619+SUMIFS(PurQty,PurItem,$B619))=0,$H619,($G619*$H619+SUMIFS(PurTotal,PurItem,$B619))/($G619+SUMIFS(PurQty,PurItem,$B619)))))</f>
        <v>13.0425</v>
      </c>
      <c r="J619" s="37">
        <v>20</v>
      </c>
      <c r="K619" s="18">
        <f t="shared" si="72"/>
        <v>6.9574999999999996</v>
      </c>
      <c r="L619" s="19">
        <f t="shared" si="73"/>
        <v>0.34787499999999999</v>
      </c>
      <c r="M619" s="19">
        <f t="shared" si="74"/>
        <v>0.53344834195898017</v>
      </c>
      <c r="N619" s="20">
        <f t="shared" si="75"/>
        <v>18</v>
      </c>
      <c r="O619" s="18">
        <f t="shared" si="76"/>
        <v>234.76500000000001</v>
      </c>
      <c r="P619" s="18">
        <f t="shared" si="77"/>
        <v>360</v>
      </c>
      <c r="Q619" s="21" t="str">
        <f t="shared" si="78"/>
        <v>OK</v>
      </c>
      <c r="R619" s="22" t="e">
        <f ca="1">IF($B619="","",IF(_xlfn.MAXIFS(PurDate,PurItem,$B619)=0,"",_xlfn.MAXIFS(PurDate,PurItem,$B619)))</f>
        <v>#NAME?</v>
      </c>
      <c r="S619" s="20">
        <f t="shared" si="79"/>
        <v>0</v>
      </c>
      <c r="U619" s="36"/>
    </row>
    <row r="620" spans="1:21" x14ac:dyDescent="0.25">
      <c r="A620" s="15" t="s">
        <v>1332</v>
      </c>
      <c r="B620" s="15" t="s">
        <v>1333</v>
      </c>
      <c r="C620" s="15" t="s">
        <v>117</v>
      </c>
      <c r="D620" s="15" t="s">
        <v>93</v>
      </c>
      <c r="E620" s="15" t="s">
        <v>1332</v>
      </c>
      <c r="F620" s="16">
        <v>10</v>
      </c>
      <c r="G620" s="16">
        <v>0</v>
      </c>
      <c r="H620" s="17">
        <v>9.8249999999999993</v>
      </c>
      <c r="I620" s="18">
        <f>IF($B620="","",IF(CostMethod="Last Cost",IFERROR(INDEX(PurCost,MATCH(_xlfn.MAXIFS(PurRank,PurItem,$B620),PurRank,0)),$H620),IF(($G620+SUMIFS(PurQty,PurItem,$B620))=0,$H620,($G620*$H620+SUMIFS(PurTotal,PurItem,$B620))/($G620+SUMIFS(PurQty,PurItem,$B620)))))</f>
        <v>9.8249999999999993</v>
      </c>
      <c r="J620" s="37">
        <v>15</v>
      </c>
      <c r="K620" s="18">
        <f t="shared" si="72"/>
        <v>5.1750000000000007</v>
      </c>
      <c r="L620" s="19">
        <f t="shared" si="73"/>
        <v>0.34500000000000003</v>
      </c>
      <c r="M620" s="19">
        <f t="shared" si="74"/>
        <v>0.5267175572519085</v>
      </c>
      <c r="N620" s="20">
        <f t="shared" si="75"/>
        <v>0</v>
      </c>
      <c r="O620" s="18">
        <f t="shared" si="76"/>
        <v>0</v>
      </c>
      <c r="P620" s="18">
        <f t="shared" si="77"/>
        <v>0</v>
      </c>
      <c r="Q620" s="21" t="str">
        <f t="shared" si="78"/>
        <v>REORDER</v>
      </c>
      <c r="R620" s="22" t="e">
        <f ca="1">IF($B620="","",IF(_xlfn.MAXIFS(PurDate,PurItem,$B620)=0,"",_xlfn.MAXIFS(PurDate,PurItem,$B620)))</f>
        <v>#NAME?</v>
      </c>
      <c r="S620" s="20">
        <f t="shared" si="79"/>
        <v>0</v>
      </c>
      <c r="U620" s="36"/>
    </row>
    <row r="621" spans="1:21" x14ac:dyDescent="0.25">
      <c r="A621" s="15" t="s">
        <v>1334</v>
      </c>
      <c r="B621" s="15" t="s">
        <v>1335</v>
      </c>
      <c r="C621" s="15" t="s">
        <v>117</v>
      </c>
      <c r="D621" s="15" t="s">
        <v>93</v>
      </c>
      <c r="E621" s="15" t="s">
        <v>1334</v>
      </c>
      <c r="F621" s="16">
        <v>10</v>
      </c>
      <c r="G621" s="16">
        <v>0</v>
      </c>
      <c r="H621" s="17">
        <v>9.8249999999999993</v>
      </c>
      <c r="I621" s="18">
        <f>IF($B621="","",IF(CostMethod="Last Cost",IFERROR(INDEX(PurCost,MATCH(_xlfn.MAXIFS(PurRank,PurItem,$B621),PurRank,0)),$H621),IF(($G621+SUMIFS(PurQty,PurItem,$B621))=0,$H621,($G621*$H621+SUMIFS(PurTotal,PurItem,$B621))/($G621+SUMIFS(PurQty,PurItem,$B621)))))</f>
        <v>9.8249999999999993</v>
      </c>
      <c r="J621" s="37">
        <v>15</v>
      </c>
      <c r="K621" s="18">
        <f t="shared" si="72"/>
        <v>5.1750000000000007</v>
      </c>
      <c r="L621" s="19">
        <f t="shared" si="73"/>
        <v>0.34500000000000003</v>
      </c>
      <c r="M621" s="19">
        <f t="shared" si="74"/>
        <v>0.5267175572519085</v>
      </c>
      <c r="N621" s="20">
        <f t="shared" si="75"/>
        <v>0</v>
      </c>
      <c r="O621" s="18">
        <f t="shared" si="76"/>
        <v>0</v>
      </c>
      <c r="P621" s="18">
        <f t="shared" si="77"/>
        <v>0</v>
      </c>
      <c r="Q621" s="21" t="str">
        <f t="shared" si="78"/>
        <v>REORDER</v>
      </c>
      <c r="R621" s="22" t="e">
        <f ca="1">IF($B621="","",IF(_xlfn.MAXIFS(PurDate,PurItem,$B621)=0,"",_xlfn.MAXIFS(PurDate,PurItem,$B621)))</f>
        <v>#NAME?</v>
      </c>
      <c r="S621" s="20">
        <f t="shared" si="79"/>
        <v>0</v>
      </c>
      <c r="U621" s="36"/>
    </row>
    <row r="622" spans="1:21" x14ac:dyDescent="0.25">
      <c r="A622" s="15" t="s">
        <v>1336</v>
      </c>
      <c r="B622" s="15" t="s">
        <v>1337</v>
      </c>
      <c r="C622" s="15" t="s">
        <v>96</v>
      </c>
      <c r="D622" s="15" t="s">
        <v>93</v>
      </c>
      <c r="E622" s="15" t="s">
        <v>1336</v>
      </c>
      <c r="F622" s="16">
        <v>10</v>
      </c>
      <c r="G622" s="16">
        <v>0</v>
      </c>
      <c r="H622" s="17">
        <v>13.0425</v>
      </c>
      <c r="I622" s="18">
        <f>IF($B622="","",IF(CostMethod="Last Cost",IFERROR(INDEX(PurCost,MATCH(_xlfn.MAXIFS(PurRank,PurItem,$B622),PurRank,0)),$H622),IF(($G622+SUMIFS(PurQty,PurItem,$B622))=0,$H622,($G622*$H622+SUMIFS(PurTotal,PurItem,$B622))/($G622+SUMIFS(PurQty,PurItem,$B622)))))</f>
        <v>13.0425</v>
      </c>
      <c r="J622" s="37">
        <v>20</v>
      </c>
      <c r="K622" s="18">
        <f t="shared" si="72"/>
        <v>6.9574999999999996</v>
      </c>
      <c r="L622" s="19">
        <f t="shared" si="73"/>
        <v>0.34787499999999999</v>
      </c>
      <c r="M622" s="19">
        <f t="shared" si="74"/>
        <v>0.53344834195898017</v>
      </c>
      <c r="N622" s="20">
        <f t="shared" si="75"/>
        <v>0</v>
      </c>
      <c r="O622" s="18">
        <f t="shared" si="76"/>
        <v>0</v>
      </c>
      <c r="P622" s="18">
        <f t="shared" si="77"/>
        <v>0</v>
      </c>
      <c r="Q622" s="21" t="str">
        <f t="shared" si="78"/>
        <v>REORDER</v>
      </c>
      <c r="R622" s="22" t="e">
        <f ca="1">IF($B622="","",IF(_xlfn.MAXIFS(PurDate,PurItem,$B622)=0,"",_xlfn.MAXIFS(PurDate,PurItem,$B622)))</f>
        <v>#NAME?</v>
      </c>
      <c r="S622" s="20">
        <f t="shared" si="79"/>
        <v>0</v>
      </c>
      <c r="U622" s="36"/>
    </row>
    <row r="623" spans="1:21" x14ac:dyDescent="0.25">
      <c r="A623" s="15" t="s">
        <v>1338</v>
      </c>
      <c r="B623" s="15" t="s">
        <v>1339</v>
      </c>
      <c r="C623" s="15" t="s">
        <v>122</v>
      </c>
      <c r="D623" s="15" t="s">
        <v>93</v>
      </c>
      <c r="E623" s="15" t="s">
        <v>1338</v>
      </c>
      <c r="F623" s="16">
        <v>10</v>
      </c>
      <c r="G623" s="16">
        <v>0</v>
      </c>
      <c r="H623" s="17">
        <v>22.5</v>
      </c>
      <c r="I623" s="18">
        <f>IF($B623="","",IF(CostMethod="Last Cost",IFERROR(INDEX(PurCost,MATCH(_xlfn.MAXIFS(PurRank,PurItem,$B623),PurRank,0)),$H623),IF(($G623+SUMIFS(PurQty,PurItem,$B623))=0,$H623,($G623*$H623+SUMIFS(PurTotal,PurItem,$B623))/($G623+SUMIFS(PurQty,PurItem,$B623)))))</f>
        <v>22.5</v>
      </c>
      <c r="J623" s="37">
        <v>30</v>
      </c>
      <c r="K623" s="18">
        <f t="shared" si="72"/>
        <v>7.5</v>
      </c>
      <c r="L623" s="19">
        <f t="shared" si="73"/>
        <v>0.25</v>
      </c>
      <c r="M623" s="19">
        <f t="shared" si="74"/>
        <v>0.33333333333333331</v>
      </c>
      <c r="N623" s="20">
        <f t="shared" si="75"/>
        <v>0</v>
      </c>
      <c r="O623" s="18">
        <f t="shared" si="76"/>
        <v>0</v>
      </c>
      <c r="P623" s="18">
        <f t="shared" si="77"/>
        <v>0</v>
      </c>
      <c r="Q623" s="21" t="str">
        <f t="shared" si="78"/>
        <v>REORDER</v>
      </c>
      <c r="R623" s="22" t="e">
        <f ca="1">IF($B623="","",IF(_xlfn.MAXIFS(PurDate,PurItem,$B623)=0,"",_xlfn.MAXIFS(PurDate,PurItem,$B623)))</f>
        <v>#NAME?</v>
      </c>
      <c r="S623" s="20">
        <f t="shared" si="79"/>
        <v>0</v>
      </c>
      <c r="U623" s="36"/>
    </row>
    <row r="624" spans="1:21" x14ac:dyDescent="0.25">
      <c r="A624" s="15" t="s">
        <v>1340</v>
      </c>
      <c r="B624" s="15" t="s">
        <v>1341</v>
      </c>
      <c r="C624" s="15" t="s">
        <v>122</v>
      </c>
      <c r="D624" s="15" t="s">
        <v>93</v>
      </c>
      <c r="E624" s="15" t="s">
        <v>1340</v>
      </c>
      <c r="F624" s="16">
        <v>10</v>
      </c>
      <c r="G624" s="16">
        <v>0</v>
      </c>
      <c r="H624" s="17">
        <v>15</v>
      </c>
      <c r="I624" s="18">
        <f>IF($B624="","",IF(CostMethod="Last Cost",IFERROR(INDEX(PurCost,MATCH(_xlfn.MAXIFS(PurRank,PurItem,$B624),PurRank,0)),$H624),IF(($G624+SUMIFS(PurQty,PurItem,$B624))=0,$H624,($G624*$H624+SUMIFS(PurTotal,PurItem,$B624))/($G624+SUMIFS(PurQty,PurItem,$B624)))))</f>
        <v>15</v>
      </c>
      <c r="J624" s="37">
        <v>20</v>
      </c>
      <c r="K624" s="18">
        <f t="shared" si="72"/>
        <v>5</v>
      </c>
      <c r="L624" s="19">
        <f t="shared" si="73"/>
        <v>0.25</v>
      </c>
      <c r="M624" s="19">
        <f t="shared" si="74"/>
        <v>0.33333333333333331</v>
      </c>
      <c r="N624" s="20">
        <f t="shared" si="75"/>
        <v>0</v>
      </c>
      <c r="O624" s="18">
        <f t="shared" si="76"/>
        <v>0</v>
      </c>
      <c r="P624" s="18">
        <f t="shared" si="77"/>
        <v>0</v>
      </c>
      <c r="Q624" s="21" t="str">
        <f t="shared" si="78"/>
        <v>REORDER</v>
      </c>
      <c r="R624" s="22" t="e">
        <f ca="1">IF($B624="","",IF(_xlfn.MAXIFS(PurDate,PurItem,$B624)=0,"",_xlfn.MAXIFS(PurDate,PurItem,$B624)))</f>
        <v>#NAME?</v>
      </c>
      <c r="S624" s="20">
        <f t="shared" si="79"/>
        <v>0</v>
      </c>
      <c r="U624" s="36"/>
    </row>
    <row r="625" spans="1:21" x14ac:dyDescent="0.25">
      <c r="A625" s="15" t="s">
        <v>1342</v>
      </c>
      <c r="B625" s="15" t="s">
        <v>1343</v>
      </c>
      <c r="C625" s="15" t="s">
        <v>96</v>
      </c>
      <c r="D625" s="15" t="s">
        <v>93</v>
      </c>
      <c r="E625" s="15" t="s">
        <v>1342</v>
      </c>
      <c r="F625" s="16">
        <v>10</v>
      </c>
      <c r="G625" s="16">
        <v>0</v>
      </c>
      <c r="H625" s="17">
        <v>19.567499999999999</v>
      </c>
      <c r="I625" s="18">
        <f>IF($B625="","",IF(CostMethod="Last Cost",IFERROR(INDEX(PurCost,MATCH(_xlfn.MAXIFS(PurRank,PurItem,$B625),PurRank,0)),$H625),IF(($G625+SUMIFS(PurQty,PurItem,$B625))=0,$H625,($G625*$H625+SUMIFS(PurTotal,PurItem,$B625))/($G625+SUMIFS(PurQty,PurItem,$B625)))))</f>
        <v>19.567499999999999</v>
      </c>
      <c r="J625" s="37">
        <v>30</v>
      </c>
      <c r="K625" s="18">
        <f t="shared" si="72"/>
        <v>10.432500000000001</v>
      </c>
      <c r="L625" s="19">
        <f t="shared" si="73"/>
        <v>0.34775000000000006</v>
      </c>
      <c r="M625" s="19">
        <f t="shared" si="74"/>
        <v>0.53315446531238031</v>
      </c>
      <c r="N625" s="20">
        <f t="shared" si="75"/>
        <v>0</v>
      </c>
      <c r="O625" s="18">
        <f t="shared" si="76"/>
        <v>0</v>
      </c>
      <c r="P625" s="18">
        <f t="shared" si="77"/>
        <v>0</v>
      </c>
      <c r="Q625" s="21" t="str">
        <f t="shared" si="78"/>
        <v>REORDER</v>
      </c>
      <c r="R625" s="22" t="e">
        <f ca="1">IF($B625="","",IF(_xlfn.MAXIFS(PurDate,PurItem,$B625)=0,"",_xlfn.MAXIFS(PurDate,PurItem,$B625)))</f>
        <v>#NAME?</v>
      </c>
      <c r="S625" s="20">
        <f t="shared" si="79"/>
        <v>0</v>
      </c>
      <c r="U625" s="36"/>
    </row>
    <row r="626" spans="1:21" x14ac:dyDescent="0.25">
      <c r="A626" s="15" t="s">
        <v>1344</v>
      </c>
      <c r="B626" s="15" t="s">
        <v>1345</v>
      </c>
      <c r="C626" s="15" t="s">
        <v>96</v>
      </c>
      <c r="D626" s="15" t="s">
        <v>93</v>
      </c>
      <c r="E626" s="15" t="s">
        <v>1344</v>
      </c>
      <c r="F626" s="16">
        <v>10</v>
      </c>
      <c r="G626" s="16">
        <v>0</v>
      </c>
      <c r="H626" s="17">
        <v>13.0425</v>
      </c>
      <c r="I626" s="18">
        <f>IF($B626="","",IF(CostMethod="Last Cost",IFERROR(INDEX(PurCost,MATCH(_xlfn.MAXIFS(PurRank,PurItem,$B626),PurRank,0)),$H626),IF(($G626+SUMIFS(PurQty,PurItem,$B626))=0,$H626,($G626*$H626+SUMIFS(PurTotal,PurItem,$B626))/($G626+SUMIFS(PurQty,PurItem,$B626)))))</f>
        <v>13.0425</v>
      </c>
      <c r="J626" s="37">
        <v>20</v>
      </c>
      <c r="K626" s="18">
        <f t="shared" si="72"/>
        <v>6.9574999999999996</v>
      </c>
      <c r="L626" s="19">
        <f t="shared" si="73"/>
        <v>0.34787499999999999</v>
      </c>
      <c r="M626" s="19">
        <f t="shared" si="74"/>
        <v>0.53344834195898017</v>
      </c>
      <c r="N626" s="20">
        <f t="shared" si="75"/>
        <v>0</v>
      </c>
      <c r="O626" s="18">
        <f t="shared" si="76"/>
        <v>0</v>
      </c>
      <c r="P626" s="18">
        <f t="shared" si="77"/>
        <v>0</v>
      </c>
      <c r="Q626" s="21" t="str">
        <f t="shared" si="78"/>
        <v>REORDER</v>
      </c>
      <c r="R626" s="22" t="e">
        <f ca="1">IF($B626="","",IF(_xlfn.MAXIFS(PurDate,PurItem,$B626)=0,"",_xlfn.MAXIFS(PurDate,PurItem,$B626)))</f>
        <v>#NAME?</v>
      </c>
      <c r="S626" s="20">
        <f t="shared" si="79"/>
        <v>0</v>
      </c>
      <c r="U626" s="36"/>
    </row>
    <row r="627" spans="1:21" x14ac:dyDescent="0.25">
      <c r="A627" s="15" t="s">
        <v>1346</v>
      </c>
      <c r="B627" s="15" t="s">
        <v>1347</v>
      </c>
      <c r="C627" s="15" t="s">
        <v>96</v>
      </c>
      <c r="D627" s="15" t="s">
        <v>93</v>
      </c>
      <c r="E627" s="15" t="s">
        <v>1346</v>
      </c>
      <c r="F627" s="16">
        <v>10</v>
      </c>
      <c r="G627" s="16">
        <v>0</v>
      </c>
      <c r="H627" s="17">
        <v>19.567499999999999</v>
      </c>
      <c r="I627" s="18">
        <f>IF($B627="","",IF(CostMethod="Last Cost",IFERROR(INDEX(PurCost,MATCH(_xlfn.MAXIFS(PurRank,PurItem,$B627),PurRank,0)),$H627),IF(($G627+SUMIFS(PurQty,PurItem,$B627))=0,$H627,($G627*$H627+SUMIFS(PurTotal,PurItem,$B627))/($G627+SUMIFS(PurQty,PurItem,$B627)))))</f>
        <v>19.567499999999999</v>
      </c>
      <c r="J627" s="37">
        <v>30</v>
      </c>
      <c r="K627" s="18">
        <f t="shared" si="72"/>
        <v>10.432500000000001</v>
      </c>
      <c r="L627" s="19">
        <f t="shared" si="73"/>
        <v>0.34775000000000006</v>
      </c>
      <c r="M627" s="19">
        <f t="shared" si="74"/>
        <v>0.53315446531238031</v>
      </c>
      <c r="N627" s="20">
        <f t="shared" si="75"/>
        <v>0</v>
      </c>
      <c r="O627" s="18">
        <f t="shared" si="76"/>
        <v>0</v>
      </c>
      <c r="P627" s="18">
        <f t="shared" si="77"/>
        <v>0</v>
      </c>
      <c r="Q627" s="21" t="str">
        <f t="shared" si="78"/>
        <v>REORDER</v>
      </c>
      <c r="R627" s="22" t="e">
        <f ca="1">IF($B627="","",IF(_xlfn.MAXIFS(PurDate,PurItem,$B627)=0,"",_xlfn.MAXIFS(PurDate,PurItem,$B627)))</f>
        <v>#NAME?</v>
      </c>
      <c r="S627" s="20">
        <f t="shared" si="79"/>
        <v>0</v>
      </c>
      <c r="U627" s="36"/>
    </row>
    <row r="628" spans="1:21" x14ac:dyDescent="0.25">
      <c r="A628" s="15" t="s">
        <v>1348</v>
      </c>
      <c r="B628" s="15" t="s">
        <v>1349</v>
      </c>
      <c r="C628" s="15" t="s">
        <v>92</v>
      </c>
      <c r="D628" s="15" t="s">
        <v>93</v>
      </c>
      <c r="E628" s="15" t="s">
        <v>1348</v>
      </c>
      <c r="F628" s="16">
        <v>10</v>
      </c>
      <c r="G628" s="16">
        <v>0</v>
      </c>
      <c r="H628" s="17">
        <v>1.9575</v>
      </c>
      <c r="I628" s="18">
        <f>IF($B628="","",IF(CostMethod="Last Cost",IFERROR(INDEX(PurCost,MATCH(_xlfn.MAXIFS(PurRank,PurItem,$B628),PurRank,0)),$H628),IF(($G628+SUMIFS(PurQty,PurItem,$B628))=0,$H628,($G628*$H628+SUMIFS(PurTotal,PurItem,$B628))/($G628+SUMIFS(PurQty,PurItem,$B628)))))</f>
        <v>1.9575</v>
      </c>
      <c r="J628" s="37">
        <v>3</v>
      </c>
      <c r="K628" s="18">
        <f t="shared" si="72"/>
        <v>1.0425</v>
      </c>
      <c r="L628" s="19">
        <f t="shared" si="73"/>
        <v>0.34749999999999998</v>
      </c>
      <c r="M628" s="19">
        <f t="shared" si="74"/>
        <v>0.53256704980842906</v>
      </c>
      <c r="N628" s="20">
        <f t="shared" si="75"/>
        <v>0</v>
      </c>
      <c r="O628" s="18">
        <f t="shared" si="76"/>
        <v>0</v>
      </c>
      <c r="P628" s="18">
        <f t="shared" si="77"/>
        <v>0</v>
      </c>
      <c r="Q628" s="21" t="str">
        <f t="shared" si="78"/>
        <v>REORDER</v>
      </c>
      <c r="R628" s="22" t="e">
        <f ca="1">IF($B628="","",IF(_xlfn.MAXIFS(PurDate,PurItem,$B628)=0,"",_xlfn.MAXIFS(PurDate,PurItem,$B628)))</f>
        <v>#NAME?</v>
      </c>
      <c r="S628" s="20">
        <f t="shared" si="79"/>
        <v>0</v>
      </c>
      <c r="U628" s="36"/>
    </row>
    <row r="629" spans="1:21" x14ac:dyDescent="0.25">
      <c r="A629" s="15" t="s">
        <v>1350</v>
      </c>
      <c r="B629" s="15" t="s">
        <v>1351</v>
      </c>
      <c r="C629" s="15" t="s">
        <v>96</v>
      </c>
      <c r="D629" s="15" t="s">
        <v>93</v>
      </c>
      <c r="E629" s="15" t="s">
        <v>1350</v>
      </c>
      <c r="F629" s="16">
        <v>10</v>
      </c>
      <c r="G629" s="16">
        <v>0</v>
      </c>
      <c r="H629" s="17">
        <v>13.0425</v>
      </c>
      <c r="I629" s="18">
        <f>IF($B629="","",IF(CostMethod="Last Cost",IFERROR(INDEX(PurCost,MATCH(_xlfn.MAXIFS(PurRank,PurItem,$B629),PurRank,0)),$H629),IF(($G629+SUMIFS(PurQty,PurItem,$B629))=0,$H629,($G629*$H629+SUMIFS(PurTotal,PurItem,$B629))/($G629+SUMIFS(PurQty,PurItem,$B629)))))</f>
        <v>13.0425</v>
      </c>
      <c r="J629" s="37">
        <v>20</v>
      </c>
      <c r="K629" s="18">
        <f t="shared" si="72"/>
        <v>6.9574999999999996</v>
      </c>
      <c r="L629" s="19">
        <f t="shared" si="73"/>
        <v>0.34787499999999999</v>
      </c>
      <c r="M629" s="19">
        <f t="shared" si="74"/>
        <v>0.53344834195898017</v>
      </c>
      <c r="N629" s="20">
        <f t="shared" si="75"/>
        <v>0</v>
      </c>
      <c r="O629" s="18">
        <f t="shared" si="76"/>
        <v>0</v>
      </c>
      <c r="P629" s="18">
        <f t="shared" si="77"/>
        <v>0</v>
      </c>
      <c r="Q629" s="21" t="str">
        <f t="shared" si="78"/>
        <v>REORDER</v>
      </c>
      <c r="R629" s="22" t="e">
        <f ca="1">IF($B629="","",IF(_xlfn.MAXIFS(PurDate,PurItem,$B629)=0,"",_xlfn.MAXIFS(PurDate,PurItem,$B629)))</f>
        <v>#NAME?</v>
      </c>
      <c r="S629" s="20">
        <f t="shared" si="79"/>
        <v>0</v>
      </c>
      <c r="U629" s="36"/>
    </row>
    <row r="630" spans="1:21" x14ac:dyDescent="0.25">
      <c r="A630" s="15" t="s">
        <v>1352</v>
      </c>
      <c r="B630" s="15" t="s">
        <v>1353</v>
      </c>
      <c r="C630" s="15" t="s">
        <v>96</v>
      </c>
      <c r="D630" s="15" t="s">
        <v>93</v>
      </c>
      <c r="E630" s="15" t="s">
        <v>1352</v>
      </c>
      <c r="F630" s="16">
        <v>10</v>
      </c>
      <c r="G630" s="16">
        <v>0</v>
      </c>
      <c r="H630" s="17">
        <v>13.0425</v>
      </c>
      <c r="I630" s="18">
        <f>IF($B630="","",IF(CostMethod="Last Cost",IFERROR(INDEX(PurCost,MATCH(_xlfn.MAXIFS(PurRank,PurItem,$B630),PurRank,0)),$H630),IF(($G630+SUMIFS(PurQty,PurItem,$B630))=0,$H630,($G630*$H630+SUMIFS(PurTotal,PurItem,$B630))/($G630+SUMIFS(PurQty,PurItem,$B630)))))</f>
        <v>13.0425</v>
      </c>
      <c r="J630" s="37">
        <v>20</v>
      </c>
      <c r="K630" s="18">
        <f t="shared" si="72"/>
        <v>6.9574999999999996</v>
      </c>
      <c r="L630" s="19">
        <f t="shared" si="73"/>
        <v>0.34787499999999999</v>
      </c>
      <c r="M630" s="19">
        <f t="shared" si="74"/>
        <v>0.53344834195898017</v>
      </c>
      <c r="N630" s="20">
        <f t="shared" si="75"/>
        <v>0</v>
      </c>
      <c r="O630" s="18">
        <f t="shared" si="76"/>
        <v>0</v>
      </c>
      <c r="P630" s="18">
        <f t="shared" si="77"/>
        <v>0</v>
      </c>
      <c r="Q630" s="21" t="str">
        <f t="shared" si="78"/>
        <v>REORDER</v>
      </c>
      <c r="R630" s="22" t="e">
        <f ca="1">IF($B630="","",IF(_xlfn.MAXIFS(PurDate,PurItem,$B630)=0,"",_xlfn.MAXIFS(PurDate,PurItem,$B630)))</f>
        <v>#NAME?</v>
      </c>
      <c r="S630" s="20">
        <f t="shared" si="79"/>
        <v>0</v>
      </c>
      <c r="U630" s="36"/>
    </row>
    <row r="631" spans="1:21" x14ac:dyDescent="0.25">
      <c r="A631" s="15" t="s">
        <v>1354</v>
      </c>
      <c r="B631" s="15" t="s">
        <v>1355</v>
      </c>
      <c r="C631" s="15" t="s">
        <v>96</v>
      </c>
      <c r="D631" s="15" t="s">
        <v>93</v>
      </c>
      <c r="E631" s="15" t="s">
        <v>1354</v>
      </c>
      <c r="F631" s="16">
        <v>10</v>
      </c>
      <c r="G631" s="16">
        <v>0</v>
      </c>
      <c r="H631" s="17">
        <v>13.0425</v>
      </c>
      <c r="I631" s="18">
        <f>IF($B631="","",IF(CostMethod="Last Cost",IFERROR(INDEX(PurCost,MATCH(_xlfn.MAXIFS(PurRank,PurItem,$B631),PurRank,0)),$H631),IF(($G631+SUMIFS(PurQty,PurItem,$B631))=0,$H631,($G631*$H631+SUMIFS(PurTotal,PurItem,$B631))/($G631+SUMIFS(PurQty,PurItem,$B631)))))</f>
        <v>13.0425</v>
      </c>
      <c r="J631" s="37">
        <v>20</v>
      </c>
      <c r="K631" s="18">
        <f t="shared" si="72"/>
        <v>6.9574999999999996</v>
      </c>
      <c r="L631" s="19">
        <f t="shared" si="73"/>
        <v>0.34787499999999999</v>
      </c>
      <c r="M631" s="19">
        <f t="shared" si="74"/>
        <v>0.53344834195898017</v>
      </c>
      <c r="N631" s="20">
        <f t="shared" si="75"/>
        <v>0</v>
      </c>
      <c r="O631" s="18">
        <f t="shared" si="76"/>
        <v>0</v>
      </c>
      <c r="P631" s="18">
        <f t="shared" si="77"/>
        <v>0</v>
      </c>
      <c r="Q631" s="21" t="str">
        <f t="shared" si="78"/>
        <v>REORDER</v>
      </c>
      <c r="R631" s="22" t="e">
        <f ca="1">IF($B631="","",IF(_xlfn.MAXIFS(PurDate,PurItem,$B631)=0,"",_xlfn.MAXIFS(PurDate,PurItem,$B631)))</f>
        <v>#NAME?</v>
      </c>
      <c r="S631" s="20">
        <f t="shared" si="79"/>
        <v>0</v>
      </c>
      <c r="U631" s="36"/>
    </row>
    <row r="632" spans="1:21" x14ac:dyDescent="0.25">
      <c r="A632" s="15" t="s">
        <v>1356</v>
      </c>
      <c r="B632" s="15" t="s">
        <v>1357</v>
      </c>
      <c r="C632" s="15" t="s">
        <v>96</v>
      </c>
      <c r="D632" s="15" t="s">
        <v>93</v>
      </c>
      <c r="E632" s="15" t="s">
        <v>1356</v>
      </c>
      <c r="F632" s="16">
        <v>10</v>
      </c>
      <c r="G632" s="16">
        <v>0</v>
      </c>
      <c r="H632" s="17">
        <v>32.61</v>
      </c>
      <c r="I632" s="18">
        <f>IF($B632="","",IF(CostMethod="Last Cost",IFERROR(INDEX(PurCost,MATCH(_xlfn.MAXIFS(PurRank,PurItem,$B632),PurRank,0)),$H632),IF(($G632+SUMIFS(PurQty,PurItem,$B632))=0,$H632,($G632*$H632+SUMIFS(PurTotal,PurItem,$B632))/($G632+SUMIFS(PurQty,PurItem,$B632)))))</f>
        <v>32.61</v>
      </c>
      <c r="J632" s="37">
        <v>50</v>
      </c>
      <c r="K632" s="18">
        <f t="shared" si="72"/>
        <v>17.39</v>
      </c>
      <c r="L632" s="19">
        <f t="shared" si="73"/>
        <v>0.3478</v>
      </c>
      <c r="M632" s="19">
        <f t="shared" si="74"/>
        <v>0.53327200245323525</v>
      </c>
      <c r="N632" s="20">
        <f t="shared" si="75"/>
        <v>0</v>
      </c>
      <c r="O632" s="18">
        <f t="shared" si="76"/>
        <v>0</v>
      </c>
      <c r="P632" s="18">
        <f t="shared" si="77"/>
        <v>0</v>
      </c>
      <c r="Q632" s="21" t="str">
        <f t="shared" si="78"/>
        <v>REORDER</v>
      </c>
      <c r="R632" s="22" t="e">
        <f ca="1">IF($B632="","",IF(_xlfn.MAXIFS(PurDate,PurItem,$B632)=0,"",_xlfn.MAXIFS(PurDate,PurItem,$B632)))</f>
        <v>#NAME?</v>
      </c>
      <c r="S632" s="20">
        <f t="shared" si="79"/>
        <v>0</v>
      </c>
      <c r="U632" s="36"/>
    </row>
    <row r="633" spans="1:21" x14ac:dyDescent="0.25">
      <c r="A633" s="15" t="s">
        <v>1358</v>
      </c>
      <c r="B633" s="15" t="s">
        <v>1359</v>
      </c>
      <c r="C633" s="15" t="s">
        <v>96</v>
      </c>
      <c r="D633" s="15" t="s">
        <v>93</v>
      </c>
      <c r="E633" s="15" t="s">
        <v>1358</v>
      </c>
      <c r="F633" s="16">
        <v>10</v>
      </c>
      <c r="G633" s="16">
        <v>0</v>
      </c>
      <c r="H633" s="17">
        <v>32.61</v>
      </c>
      <c r="I633" s="18">
        <f>IF($B633="","",IF(CostMethod="Last Cost",IFERROR(INDEX(PurCost,MATCH(_xlfn.MAXIFS(PurRank,PurItem,$B633),PurRank,0)),$H633),IF(($G633+SUMIFS(PurQty,PurItem,$B633))=0,$H633,($G633*$H633+SUMIFS(PurTotal,PurItem,$B633))/($G633+SUMIFS(PurQty,PurItem,$B633)))))</f>
        <v>32.61</v>
      </c>
      <c r="J633" s="37">
        <v>50</v>
      </c>
      <c r="K633" s="18">
        <f t="shared" si="72"/>
        <v>17.39</v>
      </c>
      <c r="L633" s="19">
        <f t="shared" si="73"/>
        <v>0.3478</v>
      </c>
      <c r="M633" s="19">
        <f t="shared" si="74"/>
        <v>0.53327200245323525</v>
      </c>
      <c r="N633" s="20">
        <f t="shared" si="75"/>
        <v>0</v>
      </c>
      <c r="O633" s="18">
        <f t="shared" si="76"/>
        <v>0</v>
      </c>
      <c r="P633" s="18">
        <f t="shared" si="77"/>
        <v>0</v>
      </c>
      <c r="Q633" s="21" t="str">
        <f t="shared" si="78"/>
        <v>REORDER</v>
      </c>
      <c r="R633" s="22" t="e">
        <f ca="1">IF($B633="","",IF(_xlfn.MAXIFS(PurDate,PurItem,$B633)=0,"",_xlfn.MAXIFS(PurDate,PurItem,$B633)))</f>
        <v>#NAME?</v>
      </c>
      <c r="S633" s="20">
        <f t="shared" si="79"/>
        <v>0</v>
      </c>
      <c r="U633" s="36"/>
    </row>
    <row r="634" spans="1:21" x14ac:dyDescent="0.25">
      <c r="A634" s="15" t="s">
        <v>1360</v>
      </c>
      <c r="B634" s="15" t="s">
        <v>1361</v>
      </c>
      <c r="C634" s="15" t="s">
        <v>96</v>
      </c>
      <c r="D634" s="15" t="s">
        <v>93</v>
      </c>
      <c r="E634" s="15" t="s">
        <v>1360</v>
      </c>
      <c r="F634" s="16">
        <v>10</v>
      </c>
      <c r="G634" s="16">
        <v>0</v>
      </c>
      <c r="H634" s="17">
        <v>32.61</v>
      </c>
      <c r="I634" s="18">
        <f>IF($B634="","",IF(CostMethod="Last Cost",IFERROR(INDEX(PurCost,MATCH(_xlfn.MAXIFS(PurRank,PurItem,$B634),PurRank,0)),$H634),IF(($G634+SUMIFS(PurQty,PurItem,$B634))=0,$H634,($G634*$H634+SUMIFS(PurTotal,PurItem,$B634))/($G634+SUMIFS(PurQty,PurItem,$B634)))))</f>
        <v>32.61</v>
      </c>
      <c r="J634" s="37">
        <v>50</v>
      </c>
      <c r="K634" s="18">
        <f t="shared" si="72"/>
        <v>17.39</v>
      </c>
      <c r="L634" s="19">
        <f t="shared" si="73"/>
        <v>0.3478</v>
      </c>
      <c r="M634" s="19">
        <f t="shared" si="74"/>
        <v>0.53327200245323525</v>
      </c>
      <c r="N634" s="20">
        <f t="shared" si="75"/>
        <v>0</v>
      </c>
      <c r="O634" s="18">
        <f t="shared" si="76"/>
        <v>0</v>
      </c>
      <c r="P634" s="18">
        <f t="shared" si="77"/>
        <v>0</v>
      </c>
      <c r="Q634" s="21" t="str">
        <f t="shared" si="78"/>
        <v>REORDER</v>
      </c>
      <c r="R634" s="22" t="e">
        <f ca="1">IF($B634="","",IF(_xlfn.MAXIFS(PurDate,PurItem,$B634)=0,"",_xlfn.MAXIFS(PurDate,PurItem,$B634)))</f>
        <v>#NAME?</v>
      </c>
      <c r="S634" s="20">
        <f t="shared" si="79"/>
        <v>0</v>
      </c>
      <c r="U634" s="36"/>
    </row>
    <row r="635" spans="1:21" x14ac:dyDescent="0.25">
      <c r="A635" s="15" t="s">
        <v>1362</v>
      </c>
      <c r="B635" s="15" t="s">
        <v>1363</v>
      </c>
      <c r="C635" s="15" t="s">
        <v>96</v>
      </c>
      <c r="D635" s="15" t="s">
        <v>93</v>
      </c>
      <c r="E635" s="15" t="s">
        <v>1362</v>
      </c>
      <c r="F635" s="16">
        <v>10</v>
      </c>
      <c r="G635" s="16">
        <v>0</v>
      </c>
      <c r="H635" s="17">
        <v>32.61</v>
      </c>
      <c r="I635" s="18">
        <f>IF($B635="","",IF(CostMethod="Last Cost",IFERROR(INDEX(PurCost,MATCH(_xlfn.MAXIFS(PurRank,PurItem,$B635),PurRank,0)),$H635),IF(($G635+SUMIFS(PurQty,PurItem,$B635))=0,$H635,($G635*$H635+SUMIFS(PurTotal,PurItem,$B635))/($G635+SUMIFS(PurQty,PurItem,$B635)))))</f>
        <v>32.61</v>
      </c>
      <c r="J635" s="37">
        <v>50</v>
      </c>
      <c r="K635" s="18">
        <f t="shared" si="72"/>
        <v>17.39</v>
      </c>
      <c r="L635" s="19">
        <f t="shared" si="73"/>
        <v>0.3478</v>
      </c>
      <c r="M635" s="19">
        <f t="shared" si="74"/>
        <v>0.53327200245323525</v>
      </c>
      <c r="N635" s="20">
        <f t="shared" si="75"/>
        <v>0</v>
      </c>
      <c r="O635" s="18">
        <f t="shared" si="76"/>
        <v>0</v>
      </c>
      <c r="P635" s="18">
        <f t="shared" si="77"/>
        <v>0</v>
      </c>
      <c r="Q635" s="21" t="str">
        <f t="shared" si="78"/>
        <v>REORDER</v>
      </c>
      <c r="R635" s="22" t="e">
        <f ca="1">IF($B635="","",IF(_xlfn.MAXIFS(PurDate,PurItem,$B635)=0,"",_xlfn.MAXIFS(PurDate,PurItem,$B635)))</f>
        <v>#NAME?</v>
      </c>
      <c r="S635" s="20">
        <f t="shared" si="79"/>
        <v>0</v>
      </c>
      <c r="U635" s="36"/>
    </row>
    <row r="636" spans="1:21" x14ac:dyDescent="0.25">
      <c r="A636" s="15" t="s">
        <v>1364</v>
      </c>
      <c r="B636" s="15" t="s">
        <v>1365</v>
      </c>
      <c r="C636" s="15" t="s">
        <v>96</v>
      </c>
      <c r="D636" s="15" t="s">
        <v>93</v>
      </c>
      <c r="E636" s="15" t="s">
        <v>1364</v>
      </c>
      <c r="F636" s="16">
        <v>10</v>
      </c>
      <c r="G636" s="16">
        <v>0</v>
      </c>
      <c r="H636" s="17">
        <v>32.61</v>
      </c>
      <c r="I636" s="18">
        <f>IF($B636="","",IF(CostMethod="Last Cost",IFERROR(INDEX(PurCost,MATCH(_xlfn.MAXIFS(PurRank,PurItem,$B636),PurRank,0)),$H636),IF(($G636+SUMIFS(PurQty,PurItem,$B636))=0,$H636,($G636*$H636+SUMIFS(PurTotal,PurItem,$B636))/($G636+SUMIFS(PurQty,PurItem,$B636)))))</f>
        <v>32.61</v>
      </c>
      <c r="J636" s="37">
        <v>50</v>
      </c>
      <c r="K636" s="18">
        <f t="shared" si="72"/>
        <v>17.39</v>
      </c>
      <c r="L636" s="19">
        <f t="shared" si="73"/>
        <v>0.3478</v>
      </c>
      <c r="M636" s="19">
        <f t="shared" si="74"/>
        <v>0.53327200245323525</v>
      </c>
      <c r="N636" s="20">
        <f t="shared" si="75"/>
        <v>0</v>
      </c>
      <c r="O636" s="18">
        <f t="shared" si="76"/>
        <v>0</v>
      </c>
      <c r="P636" s="18">
        <f t="shared" si="77"/>
        <v>0</v>
      </c>
      <c r="Q636" s="21" t="str">
        <f t="shared" si="78"/>
        <v>REORDER</v>
      </c>
      <c r="R636" s="22" t="e">
        <f ca="1">IF($B636="","",IF(_xlfn.MAXIFS(PurDate,PurItem,$B636)=0,"",_xlfn.MAXIFS(PurDate,PurItem,$B636)))</f>
        <v>#NAME?</v>
      </c>
      <c r="S636" s="20">
        <f t="shared" si="79"/>
        <v>0</v>
      </c>
      <c r="U636" s="36"/>
    </row>
    <row r="637" spans="1:21" x14ac:dyDescent="0.25">
      <c r="A637" s="15" t="s">
        <v>1366</v>
      </c>
      <c r="B637" s="15" t="s">
        <v>1367</v>
      </c>
      <c r="C637" s="15" t="s">
        <v>96</v>
      </c>
      <c r="D637" s="15" t="s">
        <v>93</v>
      </c>
      <c r="E637" s="15" t="s">
        <v>1366</v>
      </c>
      <c r="F637" s="16">
        <v>10</v>
      </c>
      <c r="G637" s="16">
        <v>0</v>
      </c>
      <c r="H637" s="17">
        <v>13.0425</v>
      </c>
      <c r="I637" s="18">
        <f>IF($B637="","",IF(CostMethod="Last Cost",IFERROR(INDEX(PurCost,MATCH(_xlfn.MAXIFS(PurRank,PurItem,$B637),PurRank,0)),$H637),IF(($G637+SUMIFS(PurQty,PurItem,$B637))=0,$H637,($G637*$H637+SUMIFS(PurTotal,PurItem,$B637))/($G637+SUMIFS(PurQty,PurItem,$B637)))))</f>
        <v>13.0425</v>
      </c>
      <c r="J637" s="37">
        <v>20</v>
      </c>
      <c r="K637" s="18">
        <f t="shared" si="72"/>
        <v>6.9574999999999996</v>
      </c>
      <c r="L637" s="19">
        <f t="shared" si="73"/>
        <v>0.34787499999999999</v>
      </c>
      <c r="M637" s="19">
        <f t="shared" si="74"/>
        <v>0.53344834195898017</v>
      </c>
      <c r="N637" s="20">
        <f t="shared" si="75"/>
        <v>0</v>
      </c>
      <c r="O637" s="18">
        <f t="shared" si="76"/>
        <v>0</v>
      </c>
      <c r="P637" s="18">
        <f t="shared" si="77"/>
        <v>0</v>
      </c>
      <c r="Q637" s="21" t="str">
        <f t="shared" si="78"/>
        <v>REORDER</v>
      </c>
      <c r="R637" s="22" t="e">
        <f ca="1">IF($B637="","",IF(_xlfn.MAXIFS(PurDate,PurItem,$B637)=0,"",_xlfn.MAXIFS(PurDate,PurItem,$B637)))</f>
        <v>#NAME?</v>
      </c>
      <c r="S637" s="20">
        <f t="shared" si="79"/>
        <v>0</v>
      </c>
      <c r="U637" s="36"/>
    </row>
    <row r="638" spans="1:21" x14ac:dyDescent="0.25">
      <c r="A638" s="15" t="s">
        <v>1368</v>
      </c>
      <c r="B638" s="15" t="s">
        <v>1369</v>
      </c>
      <c r="C638" s="15" t="s">
        <v>96</v>
      </c>
      <c r="D638" s="15" t="s">
        <v>93</v>
      </c>
      <c r="E638" s="15" t="s">
        <v>1368</v>
      </c>
      <c r="F638" s="16">
        <v>10</v>
      </c>
      <c r="G638" s="16">
        <v>0</v>
      </c>
      <c r="H638" s="17">
        <v>26.085000000000001</v>
      </c>
      <c r="I638" s="18">
        <f>IF($B638="","",IF(CostMethod="Last Cost",IFERROR(INDEX(PurCost,MATCH(_xlfn.MAXIFS(PurRank,PurItem,$B638),PurRank,0)),$H638),IF(($G638+SUMIFS(PurQty,PurItem,$B638))=0,$H638,($G638*$H638+SUMIFS(PurTotal,PurItem,$B638))/($G638+SUMIFS(PurQty,PurItem,$B638)))))</f>
        <v>26.085000000000001</v>
      </c>
      <c r="J638" s="37">
        <v>40</v>
      </c>
      <c r="K638" s="18">
        <f t="shared" si="72"/>
        <v>13.914999999999999</v>
      </c>
      <c r="L638" s="19">
        <f t="shared" si="73"/>
        <v>0.34787499999999999</v>
      </c>
      <c r="M638" s="19">
        <f t="shared" si="74"/>
        <v>0.53344834195898017</v>
      </c>
      <c r="N638" s="20">
        <f t="shared" si="75"/>
        <v>0</v>
      </c>
      <c r="O638" s="18">
        <f t="shared" si="76"/>
        <v>0</v>
      </c>
      <c r="P638" s="18">
        <f t="shared" si="77"/>
        <v>0</v>
      </c>
      <c r="Q638" s="21" t="str">
        <f t="shared" si="78"/>
        <v>REORDER</v>
      </c>
      <c r="R638" s="22" t="e">
        <f ca="1">IF($B638="","",IF(_xlfn.MAXIFS(PurDate,PurItem,$B638)=0,"",_xlfn.MAXIFS(PurDate,PurItem,$B638)))</f>
        <v>#NAME?</v>
      </c>
      <c r="S638" s="20">
        <f t="shared" si="79"/>
        <v>0</v>
      </c>
      <c r="U638" s="36"/>
    </row>
    <row r="639" spans="1:21" x14ac:dyDescent="0.25">
      <c r="A639" s="15" t="s">
        <v>1370</v>
      </c>
      <c r="B639" s="15" t="s">
        <v>1371</v>
      </c>
      <c r="C639" s="15" t="s">
        <v>96</v>
      </c>
      <c r="D639" s="15" t="s">
        <v>93</v>
      </c>
      <c r="E639" s="15" t="s">
        <v>1370</v>
      </c>
      <c r="F639" s="16">
        <v>10</v>
      </c>
      <c r="G639" s="16">
        <v>0</v>
      </c>
      <c r="H639" s="17">
        <v>32.61</v>
      </c>
      <c r="I639" s="18">
        <f>IF($B639="","",IF(CostMethod="Last Cost",IFERROR(INDEX(PurCost,MATCH(_xlfn.MAXIFS(PurRank,PurItem,$B639),PurRank,0)),$H639),IF(($G639+SUMIFS(PurQty,PurItem,$B639))=0,$H639,($G639*$H639+SUMIFS(PurTotal,PurItem,$B639))/($G639+SUMIFS(PurQty,PurItem,$B639)))))</f>
        <v>32.61</v>
      </c>
      <c r="J639" s="37">
        <v>50</v>
      </c>
      <c r="K639" s="18">
        <f t="shared" si="72"/>
        <v>17.39</v>
      </c>
      <c r="L639" s="19">
        <f t="shared" si="73"/>
        <v>0.3478</v>
      </c>
      <c r="M639" s="19">
        <f t="shared" si="74"/>
        <v>0.53327200245323525</v>
      </c>
      <c r="N639" s="20">
        <f t="shared" si="75"/>
        <v>0</v>
      </c>
      <c r="O639" s="18">
        <f t="shared" si="76"/>
        <v>0</v>
      </c>
      <c r="P639" s="18">
        <f t="shared" si="77"/>
        <v>0</v>
      </c>
      <c r="Q639" s="21" t="str">
        <f t="shared" si="78"/>
        <v>REORDER</v>
      </c>
      <c r="R639" s="22" t="e">
        <f ca="1">IF($B639="","",IF(_xlfn.MAXIFS(PurDate,PurItem,$B639)=0,"",_xlfn.MAXIFS(PurDate,PurItem,$B639)))</f>
        <v>#NAME?</v>
      </c>
      <c r="S639" s="20">
        <f t="shared" si="79"/>
        <v>0</v>
      </c>
      <c r="U639" s="36"/>
    </row>
    <row r="640" spans="1:21" x14ac:dyDescent="0.25">
      <c r="A640" s="15" t="s">
        <v>1372</v>
      </c>
      <c r="B640" s="15" t="s">
        <v>1373</v>
      </c>
      <c r="C640" s="15" t="s">
        <v>96</v>
      </c>
      <c r="D640" s="15" t="s">
        <v>93</v>
      </c>
      <c r="E640" s="15" t="s">
        <v>1372</v>
      </c>
      <c r="F640" s="16">
        <v>10</v>
      </c>
      <c r="G640" s="16">
        <v>0</v>
      </c>
      <c r="H640" s="17">
        <v>32.61</v>
      </c>
      <c r="I640" s="18">
        <f>IF($B640="","",IF(CostMethod="Last Cost",IFERROR(INDEX(PurCost,MATCH(_xlfn.MAXIFS(PurRank,PurItem,$B640),PurRank,0)),$H640),IF(($G640+SUMIFS(PurQty,PurItem,$B640))=0,$H640,($G640*$H640+SUMIFS(PurTotal,PurItem,$B640))/($G640+SUMIFS(PurQty,PurItem,$B640)))))</f>
        <v>32.61</v>
      </c>
      <c r="J640" s="37">
        <v>50</v>
      </c>
      <c r="K640" s="18">
        <f t="shared" si="72"/>
        <v>17.39</v>
      </c>
      <c r="L640" s="19">
        <f t="shared" si="73"/>
        <v>0.3478</v>
      </c>
      <c r="M640" s="19">
        <f t="shared" si="74"/>
        <v>0.53327200245323525</v>
      </c>
      <c r="N640" s="20">
        <f t="shared" si="75"/>
        <v>0</v>
      </c>
      <c r="O640" s="18">
        <f t="shared" si="76"/>
        <v>0</v>
      </c>
      <c r="P640" s="18">
        <f t="shared" si="77"/>
        <v>0</v>
      </c>
      <c r="Q640" s="21" t="str">
        <f t="shared" si="78"/>
        <v>REORDER</v>
      </c>
      <c r="R640" s="22" t="e">
        <f ca="1">IF($B640="","",IF(_xlfn.MAXIFS(PurDate,PurItem,$B640)=0,"",_xlfn.MAXIFS(PurDate,PurItem,$B640)))</f>
        <v>#NAME?</v>
      </c>
      <c r="S640" s="20">
        <f t="shared" si="79"/>
        <v>0</v>
      </c>
      <c r="U640" s="36"/>
    </row>
    <row r="641" spans="1:21" x14ac:dyDescent="0.25">
      <c r="A641" s="15" t="s">
        <v>1374</v>
      </c>
      <c r="B641" s="15" t="s">
        <v>1375</v>
      </c>
      <c r="C641" s="15" t="s">
        <v>96</v>
      </c>
      <c r="D641" s="15" t="s">
        <v>93</v>
      </c>
      <c r="E641" s="15" t="s">
        <v>1374</v>
      </c>
      <c r="F641" s="16">
        <v>10</v>
      </c>
      <c r="G641" s="16">
        <v>0</v>
      </c>
      <c r="H641" s="17">
        <v>26.085000000000001</v>
      </c>
      <c r="I641" s="18">
        <f>IF($B641="","",IF(CostMethod="Last Cost",IFERROR(INDEX(PurCost,MATCH(_xlfn.MAXIFS(PurRank,PurItem,$B641),PurRank,0)),$H641),IF(($G641+SUMIFS(PurQty,PurItem,$B641))=0,$H641,($G641*$H641+SUMIFS(PurTotal,PurItem,$B641))/($G641+SUMIFS(PurQty,PurItem,$B641)))))</f>
        <v>26.085000000000001</v>
      </c>
      <c r="J641" s="37">
        <v>40</v>
      </c>
      <c r="K641" s="18">
        <f t="shared" si="72"/>
        <v>13.914999999999999</v>
      </c>
      <c r="L641" s="19">
        <f t="shared" si="73"/>
        <v>0.34787499999999999</v>
      </c>
      <c r="M641" s="19">
        <f t="shared" si="74"/>
        <v>0.53344834195898017</v>
      </c>
      <c r="N641" s="20">
        <f t="shared" si="75"/>
        <v>0</v>
      </c>
      <c r="O641" s="18">
        <f t="shared" si="76"/>
        <v>0</v>
      </c>
      <c r="P641" s="18">
        <f t="shared" si="77"/>
        <v>0</v>
      </c>
      <c r="Q641" s="21" t="str">
        <f t="shared" si="78"/>
        <v>REORDER</v>
      </c>
      <c r="R641" s="22" t="e">
        <f ca="1">IF($B641="","",IF(_xlfn.MAXIFS(PurDate,PurItem,$B641)=0,"",_xlfn.MAXIFS(PurDate,PurItem,$B641)))</f>
        <v>#NAME?</v>
      </c>
      <c r="S641" s="20">
        <f t="shared" si="79"/>
        <v>0</v>
      </c>
      <c r="U641" s="36"/>
    </row>
    <row r="642" spans="1:21" x14ac:dyDescent="0.25">
      <c r="A642" s="15" t="s">
        <v>1376</v>
      </c>
      <c r="B642" s="15" t="s">
        <v>1377</v>
      </c>
      <c r="C642" s="15" t="s">
        <v>96</v>
      </c>
      <c r="D642" s="15" t="s">
        <v>93</v>
      </c>
      <c r="E642" s="15" t="s">
        <v>1376</v>
      </c>
      <c r="F642" s="16">
        <v>10</v>
      </c>
      <c r="G642" s="16">
        <v>0</v>
      </c>
      <c r="H642" s="17">
        <v>26.085000000000001</v>
      </c>
      <c r="I642" s="18">
        <f>IF($B642="","",IF(CostMethod="Last Cost",IFERROR(INDEX(PurCost,MATCH(_xlfn.MAXIFS(PurRank,PurItem,$B642),PurRank,0)),$H642),IF(($G642+SUMIFS(PurQty,PurItem,$B642))=0,$H642,($G642*$H642+SUMIFS(PurTotal,PurItem,$B642))/($G642+SUMIFS(PurQty,PurItem,$B642)))))</f>
        <v>26.085000000000001</v>
      </c>
      <c r="J642" s="37">
        <v>40</v>
      </c>
      <c r="K642" s="18">
        <f t="shared" si="72"/>
        <v>13.914999999999999</v>
      </c>
      <c r="L642" s="19">
        <f t="shared" si="73"/>
        <v>0.34787499999999999</v>
      </c>
      <c r="M642" s="19">
        <f t="shared" si="74"/>
        <v>0.53344834195898017</v>
      </c>
      <c r="N642" s="20">
        <f t="shared" si="75"/>
        <v>0</v>
      </c>
      <c r="O642" s="18">
        <f t="shared" si="76"/>
        <v>0</v>
      </c>
      <c r="P642" s="18">
        <f t="shared" si="77"/>
        <v>0</v>
      </c>
      <c r="Q642" s="21" t="str">
        <f t="shared" si="78"/>
        <v>REORDER</v>
      </c>
      <c r="R642" s="22" t="e">
        <f ca="1">IF($B642="","",IF(_xlfn.MAXIFS(PurDate,PurItem,$B642)=0,"",_xlfn.MAXIFS(PurDate,PurItem,$B642)))</f>
        <v>#NAME?</v>
      </c>
      <c r="S642" s="20">
        <f t="shared" si="79"/>
        <v>0</v>
      </c>
      <c r="U642" s="36"/>
    </row>
    <row r="643" spans="1:21" x14ac:dyDescent="0.25">
      <c r="A643" s="15" t="s">
        <v>1378</v>
      </c>
      <c r="B643" s="15" t="s">
        <v>1379</v>
      </c>
      <c r="C643" s="15" t="s">
        <v>96</v>
      </c>
      <c r="D643" s="15" t="s">
        <v>93</v>
      </c>
      <c r="E643" s="15" t="s">
        <v>1378</v>
      </c>
      <c r="F643" s="16">
        <v>10</v>
      </c>
      <c r="G643" s="16">
        <v>0</v>
      </c>
      <c r="H643" s="17">
        <v>13.0425</v>
      </c>
      <c r="I643" s="18">
        <f>IF($B643="","",IF(CostMethod="Last Cost",IFERROR(INDEX(PurCost,MATCH(_xlfn.MAXIFS(PurRank,PurItem,$B643),PurRank,0)),$H643),IF(($G643+SUMIFS(PurQty,PurItem,$B643))=0,$H643,($G643*$H643+SUMIFS(PurTotal,PurItem,$B643))/($G643+SUMIFS(PurQty,PurItem,$B643)))))</f>
        <v>13.0425</v>
      </c>
      <c r="J643" s="37">
        <v>20</v>
      </c>
      <c r="K643" s="18">
        <f t="shared" si="72"/>
        <v>6.9574999999999996</v>
      </c>
      <c r="L643" s="19">
        <f t="shared" si="73"/>
        <v>0.34787499999999999</v>
      </c>
      <c r="M643" s="19">
        <f t="shared" si="74"/>
        <v>0.53344834195898017</v>
      </c>
      <c r="N643" s="20">
        <f t="shared" si="75"/>
        <v>0</v>
      </c>
      <c r="O643" s="18">
        <f t="shared" si="76"/>
        <v>0</v>
      </c>
      <c r="P643" s="18">
        <f t="shared" si="77"/>
        <v>0</v>
      </c>
      <c r="Q643" s="21" t="str">
        <f t="shared" si="78"/>
        <v>REORDER</v>
      </c>
      <c r="R643" s="22" t="e">
        <f ca="1">IF($B643="","",IF(_xlfn.MAXIFS(PurDate,PurItem,$B643)=0,"",_xlfn.MAXIFS(PurDate,PurItem,$B643)))</f>
        <v>#NAME?</v>
      </c>
      <c r="S643" s="20">
        <f t="shared" si="79"/>
        <v>0</v>
      </c>
      <c r="U643" s="36"/>
    </row>
    <row r="644" spans="1:21" x14ac:dyDescent="0.25">
      <c r="A644" s="15" t="s">
        <v>1380</v>
      </c>
      <c r="B644" s="15" t="s">
        <v>1381</v>
      </c>
      <c r="C644" s="15" t="s">
        <v>96</v>
      </c>
      <c r="D644" s="15" t="s">
        <v>93</v>
      </c>
      <c r="E644" s="15" t="s">
        <v>1380</v>
      </c>
      <c r="F644" s="16">
        <v>10</v>
      </c>
      <c r="G644" s="16">
        <v>0</v>
      </c>
      <c r="H644" s="17">
        <v>26.085000000000001</v>
      </c>
      <c r="I644" s="18">
        <f>IF($B644="","",IF(CostMethod="Last Cost",IFERROR(INDEX(PurCost,MATCH(_xlfn.MAXIFS(PurRank,PurItem,$B644),PurRank,0)),$H644),IF(($G644+SUMIFS(PurQty,PurItem,$B644))=0,$H644,($G644*$H644+SUMIFS(PurTotal,PurItem,$B644))/($G644+SUMIFS(PurQty,PurItem,$B644)))))</f>
        <v>26.085000000000001</v>
      </c>
      <c r="J644" s="37">
        <v>40</v>
      </c>
      <c r="K644" s="18">
        <f t="shared" si="72"/>
        <v>13.914999999999999</v>
      </c>
      <c r="L644" s="19">
        <f t="shared" si="73"/>
        <v>0.34787499999999999</v>
      </c>
      <c r="M644" s="19">
        <f t="shared" si="74"/>
        <v>0.53344834195898017</v>
      </c>
      <c r="N644" s="20">
        <f t="shared" si="75"/>
        <v>0</v>
      </c>
      <c r="O644" s="18">
        <f t="shared" si="76"/>
        <v>0</v>
      </c>
      <c r="P644" s="18">
        <f t="shared" si="77"/>
        <v>0</v>
      </c>
      <c r="Q644" s="21" t="str">
        <f t="shared" si="78"/>
        <v>REORDER</v>
      </c>
      <c r="R644" s="22" t="e">
        <f ca="1">IF($B644="","",IF(_xlfn.MAXIFS(PurDate,PurItem,$B644)=0,"",_xlfn.MAXIFS(PurDate,PurItem,$B644)))</f>
        <v>#NAME?</v>
      </c>
      <c r="S644" s="20">
        <f t="shared" si="79"/>
        <v>0</v>
      </c>
      <c r="U644" s="36"/>
    </row>
    <row r="645" spans="1:21" x14ac:dyDescent="0.25">
      <c r="A645" s="15" t="s">
        <v>1382</v>
      </c>
      <c r="B645" s="15" t="s">
        <v>1383</v>
      </c>
      <c r="C645" s="15" t="s">
        <v>101</v>
      </c>
      <c r="D645" s="15" t="s">
        <v>93</v>
      </c>
      <c r="E645" s="15" t="s">
        <v>1382</v>
      </c>
      <c r="F645" s="16">
        <v>10</v>
      </c>
      <c r="G645" s="16">
        <v>0</v>
      </c>
      <c r="H645" s="17">
        <v>9.7799999999999994</v>
      </c>
      <c r="I645" s="18">
        <f>IF($B645="","",IF(CostMethod="Last Cost",IFERROR(INDEX(PurCost,MATCH(_xlfn.MAXIFS(PurRank,PurItem,$B645),PurRank,0)),$H645),IF(($G645+SUMIFS(PurQty,PurItem,$B645))=0,$H645,($G645*$H645+SUMIFS(PurTotal,PurItem,$B645))/($G645+SUMIFS(PurQty,PurItem,$B645)))))</f>
        <v>9.7799999999999994</v>
      </c>
      <c r="J645" s="37">
        <v>15</v>
      </c>
      <c r="K645" s="18">
        <f t="shared" ref="K645:K708" si="80">IF(OR($B645="",$J645=""),"",$J645-$I645)</f>
        <v>5.2200000000000006</v>
      </c>
      <c r="L645" s="19">
        <f t="shared" ref="L645:L708" si="81">IF(OR($K645="",$J645=0,$J645=""),"",$K645/$J645)</f>
        <v>0.34800000000000003</v>
      </c>
      <c r="M645" s="19">
        <f t="shared" ref="M645:M708" si="82">IF(OR($K645="",$I645=0,$I645=""),"",$K645/$I645)</f>
        <v>0.5337423312883437</v>
      </c>
      <c r="N645" s="20">
        <f t="shared" ref="N645:N708" si="83">IF($B645="","",$G645+SUMIFS(PurQty,PurItem,$B645)-SUMIFS(SalQty,SalItem,$B645)-SUMIFS(WoQty,WoItem,$B645)+SUMIFS(AdjQty,AdjItem,$B645)+SUMIFS(LinVarQty,LinItem,$B645,LinPosted,"YES"))</f>
        <v>34</v>
      </c>
      <c r="O645" s="18">
        <f t="shared" ref="O645:O708" si="84">IF($B645="","",$N645*$I645)</f>
        <v>332.52</v>
      </c>
      <c r="P645" s="18">
        <f t="shared" ref="P645:P708" si="85">IF(OR($B645="",$J645=""),"",$N645*$J645)</f>
        <v>510</v>
      </c>
      <c r="Q645" s="21" t="str">
        <f t="shared" ref="Q645:Q708" si="86">IF($B645="","",IF($N645&lt;0,"NEGATIVE",IF($N645&lt;=$F645,"REORDER","OK")))</f>
        <v>OK</v>
      </c>
      <c r="R645" s="22" t="e">
        <f ca="1">IF($B645="","",IF(_xlfn.MAXIFS(PurDate,PurItem,$B645)=0,"",_xlfn.MAXIFS(PurDate,PurItem,$B645)))</f>
        <v>#NAME?</v>
      </c>
      <c r="S645" s="20">
        <f t="shared" ref="S645:S708" si="87">IF($B645="","",SUMIFS(PurQty,PurItem,$B645))</f>
        <v>0</v>
      </c>
      <c r="U645" s="36"/>
    </row>
    <row r="646" spans="1:21" x14ac:dyDescent="0.25">
      <c r="A646" s="15" t="s">
        <v>1384</v>
      </c>
      <c r="B646" s="15" t="s">
        <v>1385</v>
      </c>
      <c r="C646" s="15" t="s">
        <v>101</v>
      </c>
      <c r="D646" s="15" t="s">
        <v>93</v>
      </c>
      <c r="E646" s="15" t="s">
        <v>1384</v>
      </c>
      <c r="F646" s="16">
        <v>10</v>
      </c>
      <c r="G646" s="16">
        <v>0</v>
      </c>
      <c r="H646" s="17">
        <v>9.7799999999999994</v>
      </c>
      <c r="I646" s="18">
        <f>IF($B646="","",IF(CostMethod="Last Cost",IFERROR(INDEX(PurCost,MATCH(_xlfn.MAXIFS(PurRank,PurItem,$B646),PurRank,0)),$H646),IF(($G646+SUMIFS(PurQty,PurItem,$B646))=0,$H646,($G646*$H646+SUMIFS(PurTotal,PurItem,$B646))/($G646+SUMIFS(PurQty,PurItem,$B646)))))</f>
        <v>9.7799999999999994</v>
      </c>
      <c r="J646" s="37">
        <v>15</v>
      </c>
      <c r="K646" s="18">
        <f t="shared" si="80"/>
        <v>5.2200000000000006</v>
      </c>
      <c r="L646" s="19">
        <f t="shared" si="81"/>
        <v>0.34800000000000003</v>
      </c>
      <c r="M646" s="19">
        <f t="shared" si="82"/>
        <v>0.5337423312883437</v>
      </c>
      <c r="N646" s="20">
        <f t="shared" si="83"/>
        <v>0</v>
      </c>
      <c r="O646" s="18">
        <f t="shared" si="84"/>
        <v>0</v>
      </c>
      <c r="P646" s="18">
        <f t="shared" si="85"/>
        <v>0</v>
      </c>
      <c r="Q646" s="21" t="str">
        <f t="shared" si="86"/>
        <v>REORDER</v>
      </c>
      <c r="R646" s="22" t="e">
        <f ca="1">IF($B646="","",IF(_xlfn.MAXIFS(PurDate,PurItem,$B646)=0,"",_xlfn.MAXIFS(PurDate,PurItem,$B646)))</f>
        <v>#NAME?</v>
      </c>
      <c r="S646" s="20">
        <f t="shared" si="87"/>
        <v>0</v>
      </c>
      <c r="U646" s="36"/>
    </row>
    <row r="647" spans="1:21" x14ac:dyDescent="0.25">
      <c r="A647" s="15" t="s">
        <v>1386</v>
      </c>
      <c r="B647" s="15" t="s">
        <v>1387</v>
      </c>
      <c r="C647" s="15" t="s">
        <v>101</v>
      </c>
      <c r="D647" s="15" t="s">
        <v>93</v>
      </c>
      <c r="E647" s="15" t="s">
        <v>1386</v>
      </c>
      <c r="F647" s="16">
        <v>10</v>
      </c>
      <c r="G647" s="16">
        <v>0</v>
      </c>
      <c r="H647" s="17">
        <v>6.5475000000000003</v>
      </c>
      <c r="I647" s="18">
        <f>IF($B647="","",IF(CostMethod="Last Cost",IFERROR(INDEX(PurCost,MATCH(_xlfn.MAXIFS(PurRank,PurItem,$B647),PurRank,0)),$H647),IF(($G647+SUMIFS(PurQty,PurItem,$B647))=0,$H647,($G647*$H647+SUMIFS(PurTotal,PurItem,$B647))/($G647+SUMIFS(PurQty,PurItem,$B647)))))</f>
        <v>6.5475000000000003</v>
      </c>
      <c r="J647" s="37">
        <v>10</v>
      </c>
      <c r="K647" s="18">
        <f t="shared" si="80"/>
        <v>3.4524999999999997</v>
      </c>
      <c r="L647" s="19">
        <f t="shared" si="81"/>
        <v>0.34524999999999995</v>
      </c>
      <c r="M647" s="19">
        <f t="shared" si="82"/>
        <v>0.5273004963726613</v>
      </c>
      <c r="N647" s="20">
        <f t="shared" si="83"/>
        <v>0</v>
      </c>
      <c r="O647" s="18">
        <f t="shared" si="84"/>
        <v>0</v>
      </c>
      <c r="P647" s="18">
        <f t="shared" si="85"/>
        <v>0</v>
      </c>
      <c r="Q647" s="21" t="str">
        <f t="shared" si="86"/>
        <v>REORDER</v>
      </c>
      <c r="R647" s="22" t="e">
        <f ca="1">IF($B647="","",IF(_xlfn.MAXIFS(PurDate,PurItem,$B647)=0,"",_xlfn.MAXIFS(PurDate,PurItem,$B647)))</f>
        <v>#NAME?</v>
      </c>
      <c r="S647" s="20">
        <f t="shared" si="87"/>
        <v>0</v>
      </c>
      <c r="U647" s="36"/>
    </row>
    <row r="648" spans="1:21" x14ac:dyDescent="0.25">
      <c r="A648" s="15" t="s">
        <v>1388</v>
      </c>
      <c r="B648" s="15" t="s">
        <v>1389</v>
      </c>
      <c r="C648" s="15" t="s">
        <v>101</v>
      </c>
      <c r="D648" s="15" t="s">
        <v>93</v>
      </c>
      <c r="E648" s="15" t="s">
        <v>1388</v>
      </c>
      <c r="F648" s="16">
        <v>10</v>
      </c>
      <c r="G648" s="16">
        <v>0</v>
      </c>
      <c r="H648" s="17">
        <v>16.305</v>
      </c>
      <c r="I648" s="18">
        <f>IF($B648="","",IF(CostMethod="Last Cost",IFERROR(INDEX(PurCost,MATCH(_xlfn.MAXIFS(PurRank,PurItem,$B648),PurRank,0)),$H648),IF(($G648+SUMIFS(PurQty,PurItem,$B648))=0,$H648,($G648*$H648+SUMIFS(PurTotal,PurItem,$B648))/($G648+SUMIFS(PurQty,PurItem,$B648)))))</f>
        <v>17.266666666666666</v>
      </c>
      <c r="J648" s="37">
        <v>25</v>
      </c>
      <c r="K648" s="18">
        <f t="shared" si="80"/>
        <v>7.7333333333333343</v>
      </c>
      <c r="L648" s="19">
        <f t="shared" si="81"/>
        <v>0.30933333333333335</v>
      </c>
      <c r="M648" s="19">
        <f t="shared" si="82"/>
        <v>0.44787644787644798</v>
      </c>
      <c r="N648" s="20">
        <f t="shared" si="83"/>
        <v>31</v>
      </c>
      <c r="O648" s="18">
        <f t="shared" si="84"/>
        <v>535.26666666666665</v>
      </c>
      <c r="P648" s="18">
        <f t="shared" si="85"/>
        <v>775</v>
      </c>
      <c r="Q648" s="21" t="str">
        <f t="shared" si="86"/>
        <v>OK</v>
      </c>
      <c r="R648" s="22" t="e">
        <f ca="1">IF($B648="","",IF(_xlfn.MAXIFS(PurDate,PurItem,$B648)=0,"",_xlfn.MAXIFS(PurDate,PurItem,$B648)))</f>
        <v>#NAME?</v>
      </c>
      <c r="S648" s="20">
        <f t="shared" si="87"/>
        <v>48</v>
      </c>
      <c r="U648" s="36"/>
    </row>
    <row r="649" spans="1:21" x14ac:dyDescent="0.25">
      <c r="A649" s="15" t="s">
        <v>1390</v>
      </c>
      <c r="B649" s="15" t="s">
        <v>1391</v>
      </c>
      <c r="C649" s="15" t="s">
        <v>101</v>
      </c>
      <c r="D649" s="15" t="s">
        <v>93</v>
      </c>
      <c r="E649" s="15" t="s">
        <v>1390</v>
      </c>
      <c r="F649" s="16">
        <v>10</v>
      </c>
      <c r="G649" s="16">
        <v>0</v>
      </c>
      <c r="H649" s="17">
        <v>12.99</v>
      </c>
      <c r="I649" s="18">
        <f>IF($B649="","",IF(CostMethod="Last Cost",IFERROR(INDEX(PurCost,MATCH(_xlfn.MAXIFS(PurRank,PurItem,$B649),PurRank,0)),$H649),IF(($G649+SUMIFS(PurQty,PurItem,$B649))=0,$H649,($G649*$H649+SUMIFS(PurTotal,PurItem,$B649))/($G649+SUMIFS(PurQty,PurItem,$B649)))))</f>
        <v>12.99</v>
      </c>
      <c r="J649" s="37">
        <v>20</v>
      </c>
      <c r="K649" s="18">
        <f t="shared" si="80"/>
        <v>7.01</v>
      </c>
      <c r="L649" s="19">
        <f t="shared" si="81"/>
        <v>0.35049999999999998</v>
      </c>
      <c r="M649" s="19">
        <f t="shared" si="82"/>
        <v>0.53964588144726711</v>
      </c>
      <c r="N649" s="20">
        <f t="shared" si="83"/>
        <v>12</v>
      </c>
      <c r="O649" s="18">
        <f t="shared" si="84"/>
        <v>155.88</v>
      </c>
      <c r="P649" s="18">
        <f t="shared" si="85"/>
        <v>240</v>
      </c>
      <c r="Q649" s="21" t="str">
        <f t="shared" si="86"/>
        <v>OK</v>
      </c>
      <c r="R649" s="22" t="e">
        <f ca="1">IF($B649="","",IF(_xlfn.MAXIFS(PurDate,PurItem,$B649)=0,"",_xlfn.MAXIFS(PurDate,PurItem,$B649)))</f>
        <v>#NAME?</v>
      </c>
      <c r="S649" s="20">
        <f t="shared" si="87"/>
        <v>0</v>
      </c>
      <c r="U649" s="36"/>
    </row>
    <row r="650" spans="1:21" x14ac:dyDescent="0.25">
      <c r="A650" s="15" t="s">
        <v>1392</v>
      </c>
      <c r="B650" s="15" t="s">
        <v>1393</v>
      </c>
      <c r="C650" s="15" t="s">
        <v>101</v>
      </c>
      <c r="D650" s="15" t="s">
        <v>93</v>
      </c>
      <c r="E650" s="15" t="s">
        <v>1392</v>
      </c>
      <c r="F650" s="16">
        <v>10</v>
      </c>
      <c r="G650" s="16">
        <v>0</v>
      </c>
      <c r="H650" s="17">
        <v>19.567499999999999</v>
      </c>
      <c r="I650" s="18">
        <f>IF($B650="","",IF(CostMethod="Last Cost",IFERROR(INDEX(PurCost,MATCH(_xlfn.MAXIFS(PurRank,PurItem,$B650),PurRank,0)),$H650),IF(($G650+SUMIFS(PurQty,PurItem,$B650))=0,$H650,($G650*$H650+SUMIFS(PurTotal,PurItem,$B650))/($G650+SUMIFS(PurQty,PurItem,$B650)))))</f>
        <v>19.567499999999999</v>
      </c>
      <c r="J650" s="37">
        <v>30</v>
      </c>
      <c r="K650" s="18">
        <f t="shared" si="80"/>
        <v>10.432500000000001</v>
      </c>
      <c r="L650" s="19">
        <f t="shared" si="81"/>
        <v>0.34775000000000006</v>
      </c>
      <c r="M650" s="19">
        <f t="shared" si="82"/>
        <v>0.53315446531238031</v>
      </c>
      <c r="N650" s="20">
        <f t="shared" si="83"/>
        <v>0</v>
      </c>
      <c r="O650" s="18">
        <f t="shared" si="84"/>
        <v>0</v>
      </c>
      <c r="P650" s="18">
        <f t="shared" si="85"/>
        <v>0</v>
      </c>
      <c r="Q650" s="21" t="str">
        <f t="shared" si="86"/>
        <v>REORDER</v>
      </c>
      <c r="R650" s="22" t="e">
        <f ca="1">IF($B650="","",IF(_xlfn.MAXIFS(PurDate,PurItem,$B650)=0,"",_xlfn.MAXIFS(PurDate,PurItem,$B650)))</f>
        <v>#NAME?</v>
      </c>
      <c r="S650" s="20">
        <f t="shared" si="87"/>
        <v>0</v>
      </c>
      <c r="U650" s="36"/>
    </row>
    <row r="651" spans="1:21" x14ac:dyDescent="0.25">
      <c r="A651" s="15" t="s">
        <v>1394</v>
      </c>
      <c r="B651" s="15" t="s">
        <v>1395</v>
      </c>
      <c r="C651" s="15" t="s">
        <v>101</v>
      </c>
      <c r="D651" s="15" t="s">
        <v>93</v>
      </c>
      <c r="E651" s="15" t="s">
        <v>1394</v>
      </c>
      <c r="F651" s="16">
        <v>10</v>
      </c>
      <c r="G651" s="16">
        <v>0</v>
      </c>
      <c r="H651" s="17">
        <v>9.7799999999999994</v>
      </c>
      <c r="I651" s="18">
        <f>IF($B651="","",IF(CostMethod="Last Cost",IFERROR(INDEX(PurCost,MATCH(_xlfn.MAXIFS(PurRank,PurItem,$B651),PurRank,0)),$H651),IF(($G651+SUMIFS(PurQty,PurItem,$B651))=0,$H651,($G651*$H651+SUMIFS(PurTotal,PurItem,$B651))/($G651+SUMIFS(PurQty,PurItem,$B651)))))</f>
        <v>7.9166666666666652</v>
      </c>
      <c r="J651" s="37">
        <v>15</v>
      </c>
      <c r="K651" s="18">
        <f t="shared" si="80"/>
        <v>7.0833333333333348</v>
      </c>
      <c r="L651" s="19">
        <f t="shared" si="81"/>
        <v>0.47222222222222232</v>
      </c>
      <c r="M651" s="19">
        <f t="shared" si="82"/>
        <v>0.8947368421052635</v>
      </c>
      <c r="N651" s="20">
        <f t="shared" si="83"/>
        <v>78</v>
      </c>
      <c r="O651" s="18">
        <f t="shared" si="84"/>
        <v>617.49999999999989</v>
      </c>
      <c r="P651" s="18">
        <f t="shared" si="85"/>
        <v>1170</v>
      </c>
      <c r="Q651" s="21" t="str">
        <f t="shared" si="86"/>
        <v>OK</v>
      </c>
      <c r="R651" s="22" t="e">
        <f ca="1">IF($B651="","",IF(_xlfn.MAXIFS(PurDate,PurItem,$B651)=0,"",_xlfn.MAXIFS(PurDate,PurItem,$B651)))</f>
        <v>#NAME?</v>
      </c>
      <c r="S651" s="20">
        <f t="shared" si="87"/>
        <v>96</v>
      </c>
      <c r="U651" s="36"/>
    </row>
    <row r="652" spans="1:21" x14ac:dyDescent="0.25">
      <c r="A652" s="15" t="s">
        <v>1396</v>
      </c>
      <c r="B652" s="15" t="s">
        <v>1397</v>
      </c>
      <c r="C652" s="15" t="s">
        <v>101</v>
      </c>
      <c r="D652" s="15" t="s">
        <v>93</v>
      </c>
      <c r="E652" s="15" t="s">
        <v>1396</v>
      </c>
      <c r="F652" s="16">
        <v>10</v>
      </c>
      <c r="G652" s="16">
        <v>0</v>
      </c>
      <c r="H652" s="17">
        <v>9.7799999999999994</v>
      </c>
      <c r="I652" s="18">
        <f>IF($B652="","",IF(CostMethod="Last Cost",IFERROR(INDEX(PurCost,MATCH(_xlfn.MAXIFS(PurRank,PurItem,$B652),PurRank,0)),$H652),IF(($G652+SUMIFS(PurQty,PurItem,$B652))=0,$H652,($G652*$H652+SUMIFS(PurTotal,PurItem,$B652))/($G652+SUMIFS(PurQty,PurItem,$B652)))))</f>
        <v>9.7799999999999994</v>
      </c>
      <c r="J652" s="37">
        <v>15</v>
      </c>
      <c r="K652" s="18">
        <f t="shared" si="80"/>
        <v>5.2200000000000006</v>
      </c>
      <c r="L652" s="19">
        <f t="shared" si="81"/>
        <v>0.34800000000000003</v>
      </c>
      <c r="M652" s="19">
        <f t="shared" si="82"/>
        <v>0.5337423312883437</v>
      </c>
      <c r="N652" s="20">
        <f t="shared" si="83"/>
        <v>0</v>
      </c>
      <c r="O652" s="18">
        <f t="shared" si="84"/>
        <v>0</v>
      </c>
      <c r="P652" s="18">
        <f t="shared" si="85"/>
        <v>0</v>
      </c>
      <c r="Q652" s="21" t="str">
        <f t="shared" si="86"/>
        <v>REORDER</v>
      </c>
      <c r="R652" s="22" t="e">
        <f ca="1">IF($B652="","",IF(_xlfn.MAXIFS(PurDate,PurItem,$B652)=0,"",_xlfn.MAXIFS(PurDate,PurItem,$B652)))</f>
        <v>#NAME?</v>
      </c>
      <c r="S652" s="20">
        <f t="shared" si="87"/>
        <v>0</v>
      </c>
      <c r="U652" s="36"/>
    </row>
    <row r="653" spans="1:21" x14ac:dyDescent="0.25">
      <c r="A653" s="15" t="s">
        <v>1398</v>
      </c>
      <c r="B653" s="15" t="s">
        <v>1399</v>
      </c>
      <c r="C653" s="15" t="s">
        <v>101</v>
      </c>
      <c r="D653" s="15" t="s">
        <v>93</v>
      </c>
      <c r="E653" s="15" t="s">
        <v>1398</v>
      </c>
      <c r="F653" s="16">
        <v>10</v>
      </c>
      <c r="G653" s="16">
        <v>0</v>
      </c>
      <c r="H653" s="17">
        <v>6.5475000000000003</v>
      </c>
      <c r="I653" s="18">
        <f>IF($B653="","",IF(CostMethod="Last Cost",IFERROR(INDEX(PurCost,MATCH(_xlfn.MAXIFS(PurRank,PurItem,$B653),PurRank,0)),$H653),IF(($G653+SUMIFS(PurQty,PurItem,$B653))=0,$H653,($G653*$H653+SUMIFS(PurTotal,PurItem,$B653))/($G653+SUMIFS(PurQty,PurItem,$B653)))))</f>
        <v>6.5475000000000003</v>
      </c>
      <c r="J653" s="37">
        <v>10</v>
      </c>
      <c r="K653" s="18">
        <f t="shared" si="80"/>
        <v>3.4524999999999997</v>
      </c>
      <c r="L653" s="19">
        <f t="shared" si="81"/>
        <v>0.34524999999999995</v>
      </c>
      <c r="M653" s="19">
        <f t="shared" si="82"/>
        <v>0.5273004963726613</v>
      </c>
      <c r="N653" s="20">
        <f t="shared" si="83"/>
        <v>0</v>
      </c>
      <c r="O653" s="18">
        <f t="shared" si="84"/>
        <v>0</v>
      </c>
      <c r="P653" s="18">
        <f t="shared" si="85"/>
        <v>0</v>
      </c>
      <c r="Q653" s="21" t="str">
        <f t="shared" si="86"/>
        <v>REORDER</v>
      </c>
      <c r="R653" s="22" t="e">
        <f ca="1">IF($B653="","",IF(_xlfn.MAXIFS(PurDate,PurItem,$B653)=0,"",_xlfn.MAXIFS(PurDate,PurItem,$B653)))</f>
        <v>#NAME?</v>
      </c>
      <c r="S653" s="20">
        <f t="shared" si="87"/>
        <v>0</v>
      </c>
      <c r="U653" s="36"/>
    </row>
    <row r="654" spans="1:21" x14ac:dyDescent="0.25">
      <c r="A654" s="15" t="s">
        <v>1400</v>
      </c>
      <c r="B654" s="15" t="s">
        <v>1401</v>
      </c>
      <c r="C654" s="15" t="s">
        <v>101</v>
      </c>
      <c r="D654" s="15" t="s">
        <v>93</v>
      </c>
      <c r="E654" s="15" t="s">
        <v>1400</v>
      </c>
      <c r="F654" s="16">
        <v>10</v>
      </c>
      <c r="G654" s="16">
        <v>0</v>
      </c>
      <c r="H654" s="17">
        <v>16.305</v>
      </c>
      <c r="I654" s="18">
        <f>IF($B654="","",IF(CostMethod="Last Cost",IFERROR(INDEX(PurCost,MATCH(_xlfn.MAXIFS(PurRank,PurItem,$B654),PurRank,0)),$H654),IF(($G654+SUMIFS(PurQty,PurItem,$B654))=0,$H654,($G654*$H654+SUMIFS(PurTotal,PurItem,$B654))/($G654+SUMIFS(PurQty,PurItem,$B654)))))</f>
        <v>16.305</v>
      </c>
      <c r="J654" s="37">
        <v>25</v>
      </c>
      <c r="K654" s="18">
        <f t="shared" si="80"/>
        <v>8.6950000000000003</v>
      </c>
      <c r="L654" s="19">
        <f t="shared" si="81"/>
        <v>0.3478</v>
      </c>
      <c r="M654" s="19">
        <f t="shared" si="82"/>
        <v>0.53327200245323525</v>
      </c>
      <c r="N654" s="20">
        <f t="shared" si="83"/>
        <v>0</v>
      </c>
      <c r="O654" s="18">
        <f t="shared" si="84"/>
        <v>0</v>
      </c>
      <c r="P654" s="18">
        <f t="shared" si="85"/>
        <v>0</v>
      </c>
      <c r="Q654" s="21" t="str">
        <f t="shared" si="86"/>
        <v>REORDER</v>
      </c>
      <c r="R654" s="22" t="e">
        <f ca="1">IF($B654="","",IF(_xlfn.MAXIFS(PurDate,PurItem,$B654)=0,"",_xlfn.MAXIFS(PurDate,PurItem,$B654)))</f>
        <v>#NAME?</v>
      </c>
      <c r="S654" s="20">
        <f t="shared" si="87"/>
        <v>0</v>
      </c>
      <c r="U654" s="36"/>
    </row>
    <row r="655" spans="1:21" x14ac:dyDescent="0.25">
      <c r="A655" s="15" t="s">
        <v>1402</v>
      </c>
      <c r="B655" s="15" t="s">
        <v>1403</v>
      </c>
      <c r="C655" s="15" t="s">
        <v>101</v>
      </c>
      <c r="D655" s="15" t="s">
        <v>93</v>
      </c>
      <c r="E655" s="15" t="s">
        <v>1402</v>
      </c>
      <c r="F655" s="16">
        <v>10</v>
      </c>
      <c r="G655" s="16">
        <v>0</v>
      </c>
      <c r="H655" s="17">
        <v>16.305</v>
      </c>
      <c r="I655" s="18">
        <f>IF($B655="","",IF(CostMethod="Last Cost",IFERROR(INDEX(PurCost,MATCH(_xlfn.MAXIFS(PurRank,PurItem,$B655),PurRank,0)),$H655),IF(($G655+SUMIFS(PurQty,PurItem,$B655))=0,$H655,($G655*$H655+SUMIFS(PurTotal,PurItem,$B655))/($G655+SUMIFS(PurQty,PurItem,$B655)))))</f>
        <v>16.305</v>
      </c>
      <c r="J655" s="37">
        <v>25</v>
      </c>
      <c r="K655" s="18">
        <f t="shared" si="80"/>
        <v>8.6950000000000003</v>
      </c>
      <c r="L655" s="19">
        <f t="shared" si="81"/>
        <v>0.3478</v>
      </c>
      <c r="M655" s="19">
        <f t="shared" si="82"/>
        <v>0.53327200245323525</v>
      </c>
      <c r="N655" s="20">
        <f t="shared" si="83"/>
        <v>0</v>
      </c>
      <c r="O655" s="18">
        <f t="shared" si="84"/>
        <v>0</v>
      </c>
      <c r="P655" s="18">
        <f t="shared" si="85"/>
        <v>0</v>
      </c>
      <c r="Q655" s="21" t="str">
        <f t="shared" si="86"/>
        <v>REORDER</v>
      </c>
      <c r="R655" s="22" t="e">
        <f ca="1">IF($B655="","",IF(_xlfn.MAXIFS(PurDate,PurItem,$B655)=0,"",_xlfn.MAXIFS(PurDate,PurItem,$B655)))</f>
        <v>#NAME?</v>
      </c>
      <c r="S655" s="20">
        <f t="shared" si="87"/>
        <v>0</v>
      </c>
      <c r="U655" s="36"/>
    </row>
    <row r="656" spans="1:21" x14ac:dyDescent="0.25">
      <c r="A656" s="15" t="s">
        <v>1404</v>
      </c>
      <c r="B656" s="15" t="s">
        <v>1405</v>
      </c>
      <c r="C656" s="15" t="s">
        <v>101</v>
      </c>
      <c r="D656" s="15" t="s">
        <v>2632</v>
      </c>
      <c r="E656" s="15" t="s">
        <v>1404</v>
      </c>
      <c r="F656" s="16">
        <v>10</v>
      </c>
      <c r="G656" s="16">
        <v>0</v>
      </c>
      <c r="H656" s="17">
        <v>16.372499999999999</v>
      </c>
      <c r="I656" s="18">
        <f>IF($B656="","",IF(CostMethod="Last Cost",IFERROR(INDEX(PurCost,MATCH(_xlfn.MAXIFS(PurRank,PurItem,$B656),PurRank,0)),$H656),IF(($G656+SUMIFS(PurQty,PurItem,$B656))=0,$H656,($G656*$H656+SUMIFS(PurTotal,PurItem,$B656))/($G656+SUMIFS(PurQty,PurItem,$B656)))))</f>
        <v>16.372499999999999</v>
      </c>
      <c r="J656" s="37">
        <v>25</v>
      </c>
      <c r="K656" s="18">
        <f t="shared" si="80"/>
        <v>8.6275000000000013</v>
      </c>
      <c r="L656" s="19">
        <f t="shared" si="81"/>
        <v>0.34510000000000007</v>
      </c>
      <c r="M656" s="19">
        <f t="shared" si="82"/>
        <v>0.52695067949305252</v>
      </c>
      <c r="N656" s="20">
        <f t="shared" si="83"/>
        <v>0</v>
      </c>
      <c r="O656" s="18">
        <f t="shared" si="84"/>
        <v>0</v>
      </c>
      <c r="P656" s="18">
        <f t="shared" si="85"/>
        <v>0</v>
      </c>
      <c r="Q656" s="21" t="str">
        <f t="shared" si="86"/>
        <v>REORDER</v>
      </c>
      <c r="R656" s="22" t="e">
        <f ca="1">IF($B656="","",IF(_xlfn.MAXIFS(PurDate,PurItem,$B656)=0,"",_xlfn.MAXIFS(PurDate,PurItem,$B656)))</f>
        <v>#NAME?</v>
      </c>
      <c r="S656" s="20">
        <f t="shared" si="87"/>
        <v>0</v>
      </c>
      <c r="U656" s="36"/>
    </row>
    <row r="657" spans="1:21" x14ac:dyDescent="0.25">
      <c r="A657" s="15" t="s">
        <v>1406</v>
      </c>
      <c r="B657" s="15" t="s">
        <v>1407</v>
      </c>
      <c r="C657" s="15" t="s">
        <v>1111</v>
      </c>
      <c r="D657" s="15" t="s">
        <v>2632</v>
      </c>
      <c r="E657" s="15" t="s">
        <v>1406</v>
      </c>
      <c r="F657" s="16">
        <v>10</v>
      </c>
      <c r="G657" s="16">
        <v>0</v>
      </c>
      <c r="H657" s="17">
        <v>39.127499999999998</v>
      </c>
      <c r="I657" s="18">
        <f>IF($B657="","",IF(CostMethod="Last Cost",IFERROR(INDEX(PurCost,MATCH(_xlfn.MAXIFS(PurRank,PurItem,$B657),PurRank,0)),$H657),IF(($G657+SUMIFS(PurQty,PurItem,$B657))=0,$H657,($G657*$H657+SUMIFS(PurTotal,PurItem,$B657))/($G657+SUMIFS(PurQty,PurItem,$B657)))))</f>
        <v>39.127499999999998</v>
      </c>
      <c r="J657" s="37">
        <v>60</v>
      </c>
      <c r="K657" s="18">
        <f t="shared" si="80"/>
        <v>20.872500000000002</v>
      </c>
      <c r="L657" s="19">
        <f t="shared" si="81"/>
        <v>0.34787500000000005</v>
      </c>
      <c r="M657" s="19">
        <f t="shared" si="82"/>
        <v>0.53344834195898039</v>
      </c>
      <c r="N657" s="20">
        <f t="shared" si="83"/>
        <v>0</v>
      </c>
      <c r="O657" s="18">
        <f t="shared" si="84"/>
        <v>0</v>
      </c>
      <c r="P657" s="18">
        <f t="shared" si="85"/>
        <v>0</v>
      </c>
      <c r="Q657" s="21" t="str">
        <f t="shared" si="86"/>
        <v>REORDER</v>
      </c>
      <c r="R657" s="22" t="e">
        <f ca="1">IF($B657="","",IF(_xlfn.MAXIFS(PurDate,PurItem,$B657)=0,"",_xlfn.MAXIFS(PurDate,PurItem,$B657)))</f>
        <v>#NAME?</v>
      </c>
      <c r="S657" s="20">
        <f t="shared" si="87"/>
        <v>0</v>
      </c>
      <c r="U657" s="36"/>
    </row>
    <row r="658" spans="1:21" x14ac:dyDescent="0.25">
      <c r="A658" s="15" t="s">
        <v>1408</v>
      </c>
      <c r="B658" s="15" t="s">
        <v>1409</v>
      </c>
      <c r="C658" s="15" t="s">
        <v>929</v>
      </c>
      <c r="D658" s="15" t="s">
        <v>2632</v>
      </c>
      <c r="E658" s="15" t="s">
        <v>1408</v>
      </c>
      <c r="F658" s="16">
        <v>10</v>
      </c>
      <c r="G658" s="16">
        <v>0</v>
      </c>
      <c r="H658" s="17">
        <v>19.567499999999999</v>
      </c>
      <c r="I658" s="18">
        <f>IF($B658="","",IF(CostMethod="Last Cost",IFERROR(INDEX(PurCost,MATCH(_xlfn.MAXIFS(PurRank,PurItem,$B658),PurRank,0)),$H658),IF(($G658+SUMIFS(PurQty,PurItem,$B658))=0,$H658,($G658*$H658+SUMIFS(PurTotal,PurItem,$B658))/($G658+SUMIFS(PurQty,PurItem,$B658)))))</f>
        <v>19.567499999999999</v>
      </c>
      <c r="J658" s="37">
        <v>30</v>
      </c>
      <c r="K658" s="18">
        <f t="shared" si="80"/>
        <v>10.432500000000001</v>
      </c>
      <c r="L658" s="19">
        <f t="shared" si="81"/>
        <v>0.34775000000000006</v>
      </c>
      <c r="M658" s="19">
        <f t="shared" si="82"/>
        <v>0.53315446531238031</v>
      </c>
      <c r="N658" s="20">
        <f t="shared" si="83"/>
        <v>0</v>
      </c>
      <c r="O658" s="18">
        <f t="shared" si="84"/>
        <v>0</v>
      </c>
      <c r="P658" s="18">
        <f t="shared" si="85"/>
        <v>0</v>
      </c>
      <c r="Q658" s="21" t="str">
        <f t="shared" si="86"/>
        <v>REORDER</v>
      </c>
      <c r="R658" s="22" t="e">
        <f ca="1">IF($B658="","",IF(_xlfn.MAXIFS(PurDate,PurItem,$B658)=0,"",_xlfn.MAXIFS(PurDate,PurItem,$B658)))</f>
        <v>#NAME?</v>
      </c>
      <c r="S658" s="20">
        <f t="shared" si="87"/>
        <v>0</v>
      </c>
      <c r="U658" s="36"/>
    </row>
    <row r="659" spans="1:21" x14ac:dyDescent="0.25">
      <c r="A659" s="15" t="s">
        <v>1410</v>
      </c>
      <c r="B659" s="15" t="s">
        <v>1411</v>
      </c>
      <c r="C659" s="15" t="s">
        <v>2635</v>
      </c>
      <c r="D659" s="15" t="s">
        <v>2636</v>
      </c>
      <c r="E659" s="15" t="s">
        <v>1410</v>
      </c>
      <c r="F659" s="16">
        <v>10</v>
      </c>
      <c r="G659" s="16">
        <v>0</v>
      </c>
      <c r="H659" s="17">
        <v>19.567499999999999</v>
      </c>
      <c r="I659" s="18">
        <f>IF($B659="","",IF(CostMethod="Last Cost",IFERROR(INDEX(PurCost,MATCH(_xlfn.MAXIFS(PurRank,PurItem,$B659),PurRank,0)),$H659),IF(($G659+SUMIFS(PurQty,PurItem,$B659))=0,$H659,($G659*$H659+SUMIFS(PurTotal,PurItem,$B659))/($G659+SUMIFS(PurQty,PurItem,$B659)))))</f>
        <v>23.866666666666667</v>
      </c>
      <c r="J659" s="37">
        <v>30</v>
      </c>
      <c r="K659" s="18">
        <f t="shared" si="80"/>
        <v>6.1333333333333329</v>
      </c>
      <c r="L659" s="19">
        <f t="shared" si="81"/>
        <v>0.20444444444444443</v>
      </c>
      <c r="M659" s="19">
        <f t="shared" si="82"/>
        <v>0.25698324022346364</v>
      </c>
      <c r="N659" s="20">
        <f t="shared" si="83"/>
        <v>28</v>
      </c>
      <c r="O659" s="18">
        <f t="shared" si="84"/>
        <v>668.26666666666665</v>
      </c>
      <c r="P659" s="18">
        <f t="shared" si="85"/>
        <v>840</v>
      </c>
      <c r="Q659" s="21" t="str">
        <f t="shared" si="86"/>
        <v>OK</v>
      </c>
      <c r="R659" s="22" t="e">
        <f ca="1">IF($B659="","",IF(_xlfn.MAXIFS(PurDate,PurItem,$B659)=0,"",_xlfn.MAXIFS(PurDate,PurItem,$B659)))</f>
        <v>#NAME?</v>
      </c>
      <c r="S659" s="20">
        <f t="shared" si="87"/>
        <v>36</v>
      </c>
      <c r="U659" s="36"/>
    </row>
    <row r="660" spans="1:21" x14ac:dyDescent="0.25">
      <c r="A660" s="15" t="s">
        <v>1412</v>
      </c>
      <c r="B660" s="15" t="s">
        <v>1413</v>
      </c>
      <c r="C660" s="15" t="s">
        <v>101</v>
      </c>
      <c r="D660" s="15" t="s">
        <v>93</v>
      </c>
      <c r="E660" s="15" t="s">
        <v>1412</v>
      </c>
      <c r="F660" s="16">
        <v>10</v>
      </c>
      <c r="G660" s="16">
        <v>0</v>
      </c>
      <c r="H660" s="17">
        <v>13.0425</v>
      </c>
      <c r="I660" s="18">
        <f>IF($B660="","",IF(CostMethod="Last Cost",IFERROR(INDEX(PurCost,MATCH(_xlfn.MAXIFS(PurRank,PurItem,$B660),PurRank,0)),$H660),IF(($G660+SUMIFS(PurQty,PurItem,$B660))=0,$H660,($G660*$H660+SUMIFS(PurTotal,PurItem,$B660))/($G660+SUMIFS(PurQty,PurItem,$B660)))))</f>
        <v>18.399999999999999</v>
      </c>
      <c r="J660" s="37">
        <v>20</v>
      </c>
      <c r="K660" s="18">
        <f t="shared" si="80"/>
        <v>1.6000000000000014</v>
      </c>
      <c r="L660" s="19">
        <f t="shared" si="81"/>
        <v>8.0000000000000071E-2</v>
      </c>
      <c r="M660" s="19">
        <f t="shared" si="82"/>
        <v>8.6956521739130516E-2</v>
      </c>
      <c r="N660" s="20">
        <f t="shared" si="83"/>
        <v>51</v>
      </c>
      <c r="O660" s="18">
        <f t="shared" si="84"/>
        <v>938.4</v>
      </c>
      <c r="P660" s="18">
        <f t="shared" si="85"/>
        <v>1020</v>
      </c>
      <c r="Q660" s="21" t="str">
        <f t="shared" si="86"/>
        <v>OK</v>
      </c>
      <c r="R660" s="22" t="e">
        <f ca="1">IF($B660="","",IF(_xlfn.MAXIFS(PurDate,PurItem,$B660)=0,"",_xlfn.MAXIFS(PurDate,PurItem,$B660)))</f>
        <v>#NAME?</v>
      </c>
      <c r="S660" s="20">
        <f t="shared" si="87"/>
        <v>60</v>
      </c>
      <c r="U660" s="36"/>
    </row>
    <row r="661" spans="1:21" x14ac:dyDescent="0.25">
      <c r="A661" s="15" t="s">
        <v>1414</v>
      </c>
      <c r="B661" s="15" t="s">
        <v>1415</v>
      </c>
      <c r="C661" s="15" t="s">
        <v>101</v>
      </c>
      <c r="D661" s="15" t="s">
        <v>93</v>
      </c>
      <c r="E661" s="15" t="s">
        <v>1414</v>
      </c>
      <c r="F661" s="16">
        <v>10</v>
      </c>
      <c r="G661" s="16">
        <v>0</v>
      </c>
      <c r="H661" s="17">
        <v>9.7799999999999994</v>
      </c>
      <c r="I661" s="18">
        <f>IF($B661="","",IF(CostMethod="Last Cost",IFERROR(INDEX(PurCost,MATCH(_xlfn.MAXIFS(PurRank,PurItem,$B661),PurRank,0)),$H661),IF(($G661+SUMIFS(PurQty,PurItem,$B661))=0,$H661,($G661*$H661+SUMIFS(PurTotal,PurItem,$B661))/($G661+SUMIFS(PurQty,PurItem,$B661)))))</f>
        <v>9.7799999999999994</v>
      </c>
      <c r="J661" s="37">
        <v>15</v>
      </c>
      <c r="K661" s="18">
        <f t="shared" si="80"/>
        <v>5.2200000000000006</v>
      </c>
      <c r="L661" s="19">
        <f t="shared" si="81"/>
        <v>0.34800000000000003</v>
      </c>
      <c r="M661" s="19">
        <f t="shared" si="82"/>
        <v>0.5337423312883437</v>
      </c>
      <c r="N661" s="20">
        <f t="shared" si="83"/>
        <v>44</v>
      </c>
      <c r="O661" s="18">
        <f t="shared" si="84"/>
        <v>430.32</v>
      </c>
      <c r="P661" s="18">
        <f t="shared" si="85"/>
        <v>660</v>
      </c>
      <c r="Q661" s="21" t="str">
        <f t="shared" si="86"/>
        <v>OK</v>
      </c>
      <c r="R661" s="22" t="e">
        <f ca="1">IF($B661="","",IF(_xlfn.MAXIFS(PurDate,PurItem,$B661)=0,"",_xlfn.MAXIFS(PurDate,PurItem,$B661)))</f>
        <v>#NAME?</v>
      </c>
      <c r="S661" s="20">
        <f t="shared" si="87"/>
        <v>0</v>
      </c>
      <c r="U661" s="36"/>
    </row>
    <row r="662" spans="1:21" x14ac:dyDescent="0.25">
      <c r="A662" s="15" t="s">
        <v>1416</v>
      </c>
      <c r="B662" s="15" t="s">
        <v>1417</v>
      </c>
      <c r="C662" s="15" t="s">
        <v>101</v>
      </c>
      <c r="D662" s="15" t="s">
        <v>93</v>
      </c>
      <c r="E662" s="15" t="s">
        <v>1416</v>
      </c>
      <c r="F662" s="16">
        <v>10</v>
      </c>
      <c r="G662" s="16">
        <v>0</v>
      </c>
      <c r="H662" s="17">
        <v>9.7799999999999994</v>
      </c>
      <c r="I662" s="18">
        <f>IF($B662="","",IF(CostMethod="Last Cost",IFERROR(INDEX(PurCost,MATCH(_xlfn.MAXIFS(PurRank,PurItem,$B662),PurRank,0)),$H662),IF(($G662+SUMIFS(PurQty,PurItem,$B662))=0,$H662,($G662*$H662+SUMIFS(PurTotal,PurItem,$B662))/($G662+SUMIFS(PurQty,PurItem,$B662)))))</f>
        <v>9.7799999999999994</v>
      </c>
      <c r="J662" s="37">
        <v>15</v>
      </c>
      <c r="K662" s="18">
        <f t="shared" si="80"/>
        <v>5.2200000000000006</v>
      </c>
      <c r="L662" s="19">
        <f t="shared" si="81"/>
        <v>0.34800000000000003</v>
      </c>
      <c r="M662" s="19">
        <f t="shared" si="82"/>
        <v>0.5337423312883437</v>
      </c>
      <c r="N662" s="20">
        <f t="shared" si="83"/>
        <v>0</v>
      </c>
      <c r="O662" s="18">
        <f t="shared" si="84"/>
        <v>0</v>
      </c>
      <c r="P662" s="18">
        <f t="shared" si="85"/>
        <v>0</v>
      </c>
      <c r="Q662" s="21" t="str">
        <f t="shared" si="86"/>
        <v>REORDER</v>
      </c>
      <c r="R662" s="22" t="e">
        <f ca="1">IF($B662="","",IF(_xlfn.MAXIFS(PurDate,PurItem,$B662)=0,"",_xlfn.MAXIFS(PurDate,PurItem,$B662)))</f>
        <v>#NAME?</v>
      </c>
      <c r="S662" s="20">
        <f t="shared" si="87"/>
        <v>0</v>
      </c>
      <c r="U662" s="36"/>
    </row>
    <row r="663" spans="1:21" x14ac:dyDescent="0.25">
      <c r="A663" s="15" t="s">
        <v>1418</v>
      </c>
      <c r="B663" s="15" t="s">
        <v>1419</v>
      </c>
      <c r="C663" s="15" t="s">
        <v>101</v>
      </c>
      <c r="D663" s="15" t="s">
        <v>93</v>
      </c>
      <c r="E663" s="15" t="s">
        <v>1418</v>
      </c>
      <c r="F663" s="16">
        <v>10</v>
      </c>
      <c r="G663" s="16">
        <v>0</v>
      </c>
      <c r="H663" s="17">
        <v>13.0425</v>
      </c>
      <c r="I663" s="18">
        <f>IF($B663="","",IF(CostMethod="Last Cost",IFERROR(INDEX(PurCost,MATCH(_xlfn.MAXIFS(PurRank,PurItem,$B663),PurRank,0)),$H663),IF(($G663+SUMIFS(PurQty,PurItem,$B663))=0,$H663,($G663*$H663+SUMIFS(PurTotal,PurItem,$B663))/($G663+SUMIFS(PurQty,PurItem,$B663)))))</f>
        <v>13.0425</v>
      </c>
      <c r="J663" s="37">
        <v>20</v>
      </c>
      <c r="K663" s="18">
        <f t="shared" si="80"/>
        <v>6.9574999999999996</v>
      </c>
      <c r="L663" s="19">
        <f t="shared" si="81"/>
        <v>0.34787499999999999</v>
      </c>
      <c r="M663" s="19">
        <f t="shared" si="82"/>
        <v>0.53344834195898017</v>
      </c>
      <c r="N663" s="20">
        <f t="shared" si="83"/>
        <v>34</v>
      </c>
      <c r="O663" s="18">
        <f t="shared" si="84"/>
        <v>443.44499999999999</v>
      </c>
      <c r="P663" s="18">
        <f t="shared" si="85"/>
        <v>680</v>
      </c>
      <c r="Q663" s="21" t="str">
        <f t="shared" si="86"/>
        <v>OK</v>
      </c>
      <c r="R663" s="22" t="e">
        <f ca="1">IF($B663="","",IF(_xlfn.MAXIFS(PurDate,PurItem,$B663)=0,"",_xlfn.MAXIFS(PurDate,PurItem,$B663)))</f>
        <v>#NAME?</v>
      </c>
      <c r="S663" s="20">
        <f t="shared" si="87"/>
        <v>0</v>
      </c>
      <c r="U663" s="36"/>
    </row>
    <row r="664" spans="1:21" x14ac:dyDescent="0.25">
      <c r="A664" s="15" t="s">
        <v>1420</v>
      </c>
      <c r="B664" s="15" t="s">
        <v>1421</v>
      </c>
      <c r="C664" s="15" t="s">
        <v>101</v>
      </c>
      <c r="D664" s="15" t="s">
        <v>93</v>
      </c>
      <c r="E664" s="15" t="s">
        <v>1420</v>
      </c>
      <c r="F664" s="16">
        <v>10</v>
      </c>
      <c r="G664" s="16">
        <v>0</v>
      </c>
      <c r="H664" s="17">
        <v>16.305</v>
      </c>
      <c r="I664" s="18">
        <f>IF($B664="","",IF(CostMethod="Last Cost",IFERROR(INDEX(PurCost,MATCH(_xlfn.MAXIFS(PurRank,PurItem,$B664),PurRank,0)),$H664),IF(($G664+SUMIFS(PurQty,PurItem,$B664))=0,$H664,($G664*$H664+SUMIFS(PurTotal,PurItem,$B664))/($G664+SUMIFS(PurQty,PurItem,$B664)))))</f>
        <v>18.399999999999999</v>
      </c>
      <c r="J664" s="37">
        <v>25</v>
      </c>
      <c r="K664" s="18">
        <f t="shared" si="80"/>
        <v>6.6000000000000014</v>
      </c>
      <c r="L664" s="19">
        <f t="shared" si="81"/>
        <v>0.26400000000000007</v>
      </c>
      <c r="M664" s="19">
        <f t="shared" si="82"/>
        <v>0.35869565217391314</v>
      </c>
      <c r="N664" s="20">
        <f t="shared" si="83"/>
        <v>44</v>
      </c>
      <c r="O664" s="18">
        <f t="shared" si="84"/>
        <v>809.59999999999991</v>
      </c>
      <c r="P664" s="18">
        <f t="shared" si="85"/>
        <v>1100</v>
      </c>
      <c r="Q664" s="21" t="str">
        <f t="shared" si="86"/>
        <v>OK</v>
      </c>
      <c r="R664" s="22" t="e">
        <f ca="1">IF($B664="","",IF(_xlfn.MAXIFS(PurDate,PurItem,$B664)=0,"",_xlfn.MAXIFS(PurDate,PurItem,$B664)))</f>
        <v>#NAME?</v>
      </c>
      <c r="S664" s="20">
        <f t="shared" si="87"/>
        <v>60</v>
      </c>
      <c r="U664" s="36"/>
    </row>
    <row r="665" spans="1:21" x14ac:dyDescent="0.25">
      <c r="A665" s="15" t="s">
        <v>1422</v>
      </c>
      <c r="B665" s="15" t="s">
        <v>1423</v>
      </c>
      <c r="C665" s="15" t="s">
        <v>101</v>
      </c>
      <c r="D665" s="15" t="s">
        <v>93</v>
      </c>
      <c r="E665" s="15" t="s">
        <v>1422</v>
      </c>
      <c r="F665" s="16">
        <v>10</v>
      </c>
      <c r="G665" s="16">
        <v>0</v>
      </c>
      <c r="H665" s="17">
        <v>9.7799999999999994</v>
      </c>
      <c r="I665" s="18">
        <f>IF($B665="","",IF(CostMethod="Last Cost",IFERROR(INDEX(PurCost,MATCH(_xlfn.MAXIFS(PurRank,PurItem,$B665),PurRank,0)),$H665),IF(($G665+SUMIFS(PurQty,PurItem,$B665))=0,$H665,($G665*$H665+SUMIFS(PurTotal,PurItem,$B665))/($G665+SUMIFS(PurQty,PurItem,$B665)))))</f>
        <v>9.7799999999999994</v>
      </c>
      <c r="J665" s="37">
        <v>15</v>
      </c>
      <c r="K665" s="18">
        <f t="shared" si="80"/>
        <v>5.2200000000000006</v>
      </c>
      <c r="L665" s="19">
        <f t="shared" si="81"/>
        <v>0.34800000000000003</v>
      </c>
      <c r="M665" s="19">
        <f t="shared" si="82"/>
        <v>0.5337423312883437</v>
      </c>
      <c r="N665" s="20">
        <f t="shared" si="83"/>
        <v>23</v>
      </c>
      <c r="O665" s="18">
        <f t="shared" si="84"/>
        <v>224.94</v>
      </c>
      <c r="P665" s="18">
        <f t="shared" si="85"/>
        <v>345</v>
      </c>
      <c r="Q665" s="21" t="str">
        <f t="shared" si="86"/>
        <v>OK</v>
      </c>
      <c r="R665" s="22" t="e">
        <f ca="1">IF($B665="","",IF(_xlfn.MAXIFS(PurDate,PurItem,$B665)=0,"",_xlfn.MAXIFS(PurDate,PurItem,$B665)))</f>
        <v>#NAME?</v>
      </c>
      <c r="S665" s="20">
        <f t="shared" si="87"/>
        <v>0</v>
      </c>
      <c r="U665" s="36"/>
    </row>
    <row r="666" spans="1:21" x14ac:dyDescent="0.25">
      <c r="A666" s="15" t="s">
        <v>1424</v>
      </c>
      <c r="B666" s="15" t="s">
        <v>1425</v>
      </c>
      <c r="C666" s="15" t="s">
        <v>101</v>
      </c>
      <c r="D666" s="15" t="s">
        <v>93</v>
      </c>
      <c r="E666" s="15" t="s">
        <v>1424</v>
      </c>
      <c r="F666" s="16">
        <v>10</v>
      </c>
      <c r="G666" s="16">
        <v>0</v>
      </c>
      <c r="H666" s="17">
        <v>6.5250000000000004</v>
      </c>
      <c r="I666" s="18">
        <f>IF($B666="","",IF(CostMethod="Last Cost",IFERROR(INDEX(PurCost,MATCH(_xlfn.MAXIFS(PurRank,PurItem,$B666),PurRank,0)),$H666),IF(($G666+SUMIFS(PurQty,PurItem,$B666))=0,$H666,($G666*$H666+SUMIFS(PurTotal,PurItem,$B666))/($G666+SUMIFS(PurQty,PurItem,$B666)))))</f>
        <v>6.5250000000000004</v>
      </c>
      <c r="J666" s="37">
        <v>10</v>
      </c>
      <c r="K666" s="18">
        <f t="shared" si="80"/>
        <v>3.4749999999999996</v>
      </c>
      <c r="L666" s="19">
        <f t="shared" si="81"/>
        <v>0.34749999999999998</v>
      </c>
      <c r="M666" s="19">
        <f t="shared" si="82"/>
        <v>0.53256704980842906</v>
      </c>
      <c r="N666" s="20">
        <f t="shared" si="83"/>
        <v>0</v>
      </c>
      <c r="O666" s="18">
        <f t="shared" si="84"/>
        <v>0</v>
      </c>
      <c r="P666" s="18">
        <f t="shared" si="85"/>
        <v>0</v>
      </c>
      <c r="Q666" s="21" t="str">
        <f t="shared" si="86"/>
        <v>REORDER</v>
      </c>
      <c r="R666" s="22" t="e">
        <f ca="1">IF($B666="","",IF(_xlfn.MAXIFS(PurDate,PurItem,$B666)=0,"",_xlfn.MAXIFS(PurDate,PurItem,$B666)))</f>
        <v>#NAME?</v>
      </c>
      <c r="S666" s="20">
        <f t="shared" si="87"/>
        <v>0</v>
      </c>
      <c r="U666" s="36"/>
    </row>
    <row r="667" spans="1:21" x14ac:dyDescent="0.25">
      <c r="A667" s="15" t="s">
        <v>1426</v>
      </c>
      <c r="B667" s="15" t="s">
        <v>1427</v>
      </c>
      <c r="C667" s="15" t="s">
        <v>101</v>
      </c>
      <c r="D667" s="15" t="s">
        <v>93</v>
      </c>
      <c r="E667" s="15" t="s">
        <v>1426</v>
      </c>
      <c r="F667" s="16">
        <v>10</v>
      </c>
      <c r="G667" s="16">
        <v>0</v>
      </c>
      <c r="H667" s="17">
        <v>13.0425</v>
      </c>
      <c r="I667" s="18">
        <f>IF($B667="","",IF(CostMethod="Last Cost",IFERROR(INDEX(PurCost,MATCH(_xlfn.MAXIFS(PurRank,PurItem,$B667),PurRank,0)),$H667),IF(($G667+SUMIFS(PurQty,PurItem,$B667))=0,$H667,($G667*$H667+SUMIFS(PurTotal,PurItem,$B667))/($G667+SUMIFS(PurQty,PurItem,$B667)))))</f>
        <v>13.0425</v>
      </c>
      <c r="J667" s="37">
        <v>20</v>
      </c>
      <c r="K667" s="18">
        <f t="shared" si="80"/>
        <v>6.9574999999999996</v>
      </c>
      <c r="L667" s="19">
        <f t="shared" si="81"/>
        <v>0.34787499999999999</v>
      </c>
      <c r="M667" s="19">
        <f t="shared" si="82"/>
        <v>0.53344834195898017</v>
      </c>
      <c r="N667" s="20">
        <f t="shared" si="83"/>
        <v>19</v>
      </c>
      <c r="O667" s="18">
        <f t="shared" si="84"/>
        <v>247.8075</v>
      </c>
      <c r="P667" s="18">
        <f t="shared" si="85"/>
        <v>380</v>
      </c>
      <c r="Q667" s="21" t="str">
        <f t="shared" si="86"/>
        <v>OK</v>
      </c>
      <c r="R667" s="22" t="e">
        <f ca="1">IF($B667="","",IF(_xlfn.MAXIFS(PurDate,PurItem,$B667)=0,"",_xlfn.MAXIFS(PurDate,PurItem,$B667)))</f>
        <v>#NAME?</v>
      </c>
      <c r="S667" s="20">
        <f t="shared" si="87"/>
        <v>0</v>
      </c>
      <c r="U667" s="36"/>
    </row>
    <row r="668" spans="1:21" x14ac:dyDescent="0.25">
      <c r="A668" s="15" t="s">
        <v>1428</v>
      </c>
      <c r="B668" s="15" t="s">
        <v>1429</v>
      </c>
      <c r="C668" s="15" t="s">
        <v>101</v>
      </c>
      <c r="D668" s="15" t="s">
        <v>93</v>
      </c>
      <c r="E668" s="15" t="s">
        <v>1428</v>
      </c>
      <c r="F668" s="16">
        <v>10</v>
      </c>
      <c r="G668" s="16">
        <v>0</v>
      </c>
      <c r="H668" s="17">
        <v>16.305</v>
      </c>
      <c r="I668" s="18">
        <f>IF($B668="","",IF(CostMethod="Last Cost",IFERROR(INDEX(PurCost,MATCH(_xlfn.MAXIFS(PurRank,PurItem,$B668),PurRank,0)),$H668),IF(($G668+SUMIFS(PurQty,PurItem,$B668))=0,$H668,($G668*$H668+SUMIFS(PurTotal,PurItem,$B668))/($G668+SUMIFS(PurQty,PurItem,$B668)))))</f>
        <v>16.305</v>
      </c>
      <c r="J668" s="37">
        <v>25</v>
      </c>
      <c r="K668" s="18">
        <f t="shared" si="80"/>
        <v>8.6950000000000003</v>
      </c>
      <c r="L668" s="19">
        <f t="shared" si="81"/>
        <v>0.3478</v>
      </c>
      <c r="M668" s="19">
        <f t="shared" si="82"/>
        <v>0.53327200245323525</v>
      </c>
      <c r="N668" s="20">
        <f t="shared" si="83"/>
        <v>0</v>
      </c>
      <c r="O668" s="18">
        <f t="shared" si="84"/>
        <v>0</v>
      </c>
      <c r="P668" s="18">
        <f t="shared" si="85"/>
        <v>0</v>
      </c>
      <c r="Q668" s="21" t="str">
        <f t="shared" si="86"/>
        <v>REORDER</v>
      </c>
      <c r="R668" s="22" t="e">
        <f ca="1">IF($B668="","",IF(_xlfn.MAXIFS(PurDate,PurItem,$B668)=0,"",_xlfn.MAXIFS(PurDate,PurItem,$B668)))</f>
        <v>#NAME?</v>
      </c>
      <c r="S668" s="20">
        <f t="shared" si="87"/>
        <v>0</v>
      </c>
      <c r="U668" s="36"/>
    </row>
    <row r="669" spans="1:21" x14ac:dyDescent="0.25">
      <c r="A669" s="15" t="s">
        <v>1430</v>
      </c>
      <c r="B669" s="15" t="s">
        <v>1431</v>
      </c>
      <c r="C669" s="15" t="s">
        <v>101</v>
      </c>
      <c r="D669" s="15" t="s">
        <v>93</v>
      </c>
      <c r="E669" s="15" t="s">
        <v>1430</v>
      </c>
      <c r="F669" s="16">
        <v>10</v>
      </c>
      <c r="G669" s="16">
        <v>0</v>
      </c>
      <c r="H669" s="17">
        <v>29.3475</v>
      </c>
      <c r="I669" s="18">
        <f>IF($B669="","",IF(CostMethod="Last Cost",IFERROR(INDEX(PurCost,MATCH(_xlfn.MAXIFS(PurRank,PurItem,$B669),PurRank,0)),$H669),IF(($G669+SUMIFS(PurQty,PurItem,$B669))=0,$H669,($G669*$H669+SUMIFS(PurTotal,PurItem,$B669))/($G669+SUMIFS(PurQty,PurItem,$B669)))))</f>
        <v>29.3475</v>
      </c>
      <c r="J669" s="37">
        <v>45</v>
      </c>
      <c r="K669" s="18">
        <f t="shared" si="80"/>
        <v>15.6525</v>
      </c>
      <c r="L669" s="19">
        <f t="shared" si="81"/>
        <v>0.34783333333333333</v>
      </c>
      <c r="M669" s="19">
        <f t="shared" si="82"/>
        <v>0.53335037055967283</v>
      </c>
      <c r="N669" s="20">
        <f t="shared" si="83"/>
        <v>0</v>
      </c>
      <c r="O669" s="18">
        <f t="shared" si="84"/>
        <v>0</v>
      </c>
      <c r="P669" s="18">
        <f t="shared" si="85"/>
        <v>0</v>
      </c>
      <c r="Q669" s="21" t="str">
        <f t="shared" si="86"/>
        <v>REORDER</v>
      </c>
      <c r="R669" s="22" t="e">
        <f ca="1">IF($B669="","",IF(_xlfn.MAXIFS(PurDate,PurItem,$B669)=0,"",_xlfn.MAXIFS(PurDate,PurItem,$B669)))</f>
        <v>#NAME?</v>
      </c>
      <c r="S669" s="20">
        <f t="shared" si="87"/>
        <v>0</v>
      </c>
      <c r="U669" s="36"/>
    </row>
    <row r="670" spans="1:21" x14ac:dyDescent="0.25">
      <c r="A670" s="15" t="s">
        <v>1432</v>
      </c>
      <c r="B670" s="15" t="s">
        <v>1433</v>
      </c>
      <c r="C670" s="15" t="s">
        <v>101</v>
      </c>
      <c r="D670" s="15" t="s">
        <v>93</v>
      </c>
      <c r="E670" s="15" t="s">
        <v>1432</v>
      </c>
      <c r="F670" s="16">
        <v>10</v>
      </c>
      <c r="G670" s="16">
        <v>0</v>
      </c>
      <c r="H670" s="17">
        <v>9.7799999999999994</v>
      </c>
      <c r="I670" s="18">
        <f>IF($B670="","",IF(CostMethod="Last Cost",IFERROR(INDEX(PurCost,MATCH(_xlfn.MAXIFS(PurRank,PurItem,$B670),PurRank,0)),$H670),IF(($G670+SUMIFS(PurQty,PurItem,$B670))=0,$H670,($G670*$H670+SUMIFS(PurTotal,PurItem,$B670))/($G670+SUMIFS(PurQty,PurItem,$B670)))))</f>
        <v>9.7799999999999994</v>
      </c>
      <c r="J670" s="37">
        <v>15</v>
      </c>
      <c r="K670" s="18">
        <f t="shared" si="80"/>
        <v>5.2200000000000006</v>
      </c>
      <c r="L670" s="19">
        <f t="shared" si="81"/>
        <v>0.34800000000000003</v>
      </c>
      <c r="M670" s="19">
        <f t="shared" si="82"/>
        <v>0.5337423312883437</v>
      </c>
      <c r="N670" s="20">
        <f t="shared" si="83"/>
        <v>0</v>
      </c>
      <c r="O670" s="18">
        <f t="shared" si="84"/>
        <v>0</v>
      </c>
      <c r="P670" s="18">
        <f t="shared" si="85"/>
        <v>0</v>
      </c>
      <c r="Q670" s="21" t="str">
        <f t="shared" si="86"/>
        <v>REORDER</v>
      </c>
      <c r="R670" s="22" t="e">
        <f ca="1">IF($B670="","",IF(_xlfn.MAXIFS(PurDate,PurItem,$B670)=0,"",_xlfn.MAXIFS(PurDate,PurItem,$B670)))</f>
        <v>#NAME?</v>
      </c>
      <c r="S670" s="20">
        <f t="shared" si="87"/>
        <v>0</v>
      </c>
      <c r="U670" s="36"/>
    </row>
    <row r="671" spans="1:21" x14ac:dyDescent="0.25">
      <c r="A671" s="15" t="s">
        <v>1434</v>
      </c>
      <c r="B671" s="15" t="s">
        <v>1435</v>
      </c>
      <c r="C671" s="15" t="s">
        <v>101</v>
      </c>
      <c r="D671" s="15" t="s">
        <v>93</v>
      </c>
      <c r="E671" s="15" t="s">
        <v>1434</v>
      </c>
      <c r="F671" s="16">
        <v>10</v>
      </c>
      <c r="G671" s="16">
        <v>0</v>
      </c>
      <c r="H671" s="17">
        <v>9.7799999999999994</v>
      </c>
      <c r="I671" s="18">
        <f>IF($B671="","",IF(CostMethod="Last Cost",IFERROR(INDEX(PurCost,MATCH(_xlfn.MAXIFS(PurRank,PurItem,$B671),PurRank,0)),$H671),IF(($G671+SUMIFS(PurQty,PurItem,$B671))=0,$H671,($G671*$H671+SUMIFS(PurTotal,PurItem,$B671))/($G671+SUMIFS(PurQty,PurItem,$B671)))))</f>
        <v>9.7799999999999994</v>
      </c>
      <c r="J671" s="37">
        <v>15</v>
      </c>
      <c r="K671" s="18">
        <f t="shared" si="80"/>
        <v>5.2200000000000006</v>
      </c>
      <c r="L671" s="19">
        <f t="shared" si="81"/>
        <v>0.34800000000000003</v>
      </c>
      <c r="M671" s="19">
        <f t="shared" si="82"/>
        <v>0.5337423312883437</v>
      </c>
      <c r="N671" s="20">
        <f t="shared" si="83"/>
        <v>0</v>
      </c>
      <c r="O671" s="18">
        <f t="shared" si="84"/>
        <v>0</v>
      </c>
      <c r="P671" s="18">
        <f t="shared" si="85"/>
        <v>0</v>
      </c>
      <c r="Q671" s="21" t="str">
        <f t="shared" si="86"/>
        <v>REORDER</v>
      </c>
      <c r="R671" s="22" t="e">
        <f ca="1">IF($B671="","",IF(_xlfn.MAXIFS(PurDate,PurItem,$B671)=0,"",_xlfn.MAXIFS(PurDate,PurItem,$B671)))</f>
        <v>#NAME?</v>
      </c>
      <c r="S671" s="20">
        <f t="shared" si="87"/>
        <v>0</v>
      </c>
      <c r="U671" s="36"/>
    </row>
    <row r="672" spans="1:21" x14ac:dyDescent="0.25">
      <c r="A672" s="15" t="s">
        <v>1436</v>
      </c>
      <c r="B672" s="15" t="s">
        <v>1437</v>
      </c>
      <c r="C672" s="15" t="s">
        <v>101</v>
      </c>
      <c r="D672" s="15" t="s">
        <v>93</v>
      </c>
      <c r="E672" s="15" t="s">
        <v>1436</v>
      </c>
      <c r="F672" s="16">
        <v>10</v>
      </c>
      <c r="G672" s="16">
        <v>0</v>
      </c>
      <c r="H672" s="17">
        <v>9.7799999999999994</v>
      </c>
      <c r="I672" s="18">
        <f>IF($B672="","",IF(CostMethod="Last Cost",IFERROR(INDEX(PurCost,MATCH(_xlfn.MAXIFS(PurRank,PurItem,$B672),PurRank,0)),$H672),IF(($G672+SUMIFS(PurQty,PurItem,$B672))=0,$H672,($G672*$H672+SUMIFS(PurTotal,PurItem,$B672))/($G672+SUMIFS(PurQty,PurItem,$B672)))))</f>
        <v>9.7799999999999994</v>
      </c>
      <c r="J672" s="37">
        <v>15</v>
      </c>
      <c r="K672" s="18">
        <f t="shared" si="80"/>
        <v>5.2200000000000006</v>
      </c>
      <c r="L672" s="19">
        <f t="shared" si="81"/>
        <v>0.34800000000000003</v>
      </c>
      <c r="M672" s="19">
        <f t="shared" si="82"/>
        <v>0.5337423312883437</v>
      </c>
      <c r="N672" s="20">
        <f t="shared" si="83"/>
        <v>0</v>
      </c>
      <c r="O672" s="18">
        <f t="shared" si="84"/>
        <v>0</v>
      </c>
      <c r="P672" s="18">
        <f t="shared" si="85"/>
        <v>0</v>
      </c>
      <c r="Q672" s="21" t="str">
        <f t="shared" si="86"/>
        <v>REORDER</v>
      </c>
      <c r="R672" s="22" t="e">
        <f ca="1">IF($B672="","",IF(_xlfn.MAXIFS(PurDate,PurItem,$B672)=0,"",_xlfn.MAXIFS(PurDate,PurItem,$B672)))</f>
        <v>#NAME?</v>
      </c>
      <c r="S672" s="20">
        <f t="shared" si="87"/>
        <v>0</v>
      </c>
      <c r="U672" s="36"/>
    </row>
    <row r="673" spans="1:21" x14ac:dyDescent="0.25">
      <c r="A673" s="15" t="s">
        <v>1438</v>
      </c>
      <c r="B673" s="15" t="s">
        <v>1439</v>
      </c>
      <c r="C673" s="15" t="s">
        <v>101</v>
      </c>
      <c r="D673" s="15" t="s">
        <v>93</v>
      </c>
      <c r="E673" s="15" t="s">
        <v>1438</v>
      </c>
      <c r="F673" s="16">
        <v>10</v>
      </c>
      <c r="G673" s="16">
        <v>0</v>
      </c>
      <c r="H673" s="17">
        <v>6.5250000000000004</v>
      </c>
      <c r="I673" s="18">
        <f>IF($B673="","",IF(CostMethod="Last Cost",IFERROR(INDEX(PurCost,MATCH(_xlfn.MAXIFS(PurRank,PurItem,$B673),PurRank,0)),$H673),IF(($G673+SUMIFS(PurQty,PurItem,$B673))=0,$H673,($G673*$H673+SUMIFS(PurTotal,PurItem,$B673))/($G673+SUMIFS(PurQty,PurItem,$B673)))))</f>
        <v>6.5250000000000004</v>
      </c>
      <c r="J673" s="37">
        <v>10</v>
      </c>
      <c r="K673" s="18">
        <f t="shared" si="80"/>
        <v>3.4749999999999996</v>
      </c>
      <c r="L673" s="19">
        <f t="shared" si="81"/>
        <v>0.34749999999999998</v>
      </c>
      <c r="M673" s="19">
        <f t="shared" si="82"/>
        <v>0.53256704980842906</v>
      </c>
      <c r="N673" s="20">
        <f t="shared" si="83"/>
        <v>0</v>
      </c>
      <c r="O673" s="18">
        <f t="shared" si="84"/>
        <v>0</v>
      </c>
      <c r="P673" s="18">
        <f t="shared" si="85"/>
        <v>0</v>
      </c>
      <c r="Q673" s="21" t="str">
        <f t="shared" si="86"/>
        <v>REORDER</v>
      </c>
      <c r="R673" s="22" t="e">
        <f ca="1">IF($B673="","",IF(_xlfn.MAXIFS(PurDate,PurItem,$B673)=0,"",_xlfn.MAXIFS(PurDate,PurItem,$B673)))</f>
        <v>#NAME?</v>
      </c>
      <c r="S673" s="20">
        <f t="shared" si="87"/>
        <v>0</v>
      </c>
      <c r="U673" s="36"/>
    </row>
    <row r="674" spans="1:21" x14ac:dyDescent="0.25">
      <c r="A674" s="15" t="s">
        <v>1440</v>
      </c>
      <c r="B674" s="15" t="s">
        <v>1441</v>
      </c>
      <c r="C674" s="15" t="s">
        <v>101</v>
      </c>
      <c r="D674" s="15" t="s">
        <v>93</v>
      </c>
      <c r="E674" s="15" t="s">
        <v>1440</v>
      </c>
      <c r="F674" s="16">
        <v>10</v>
      </c>
      <c r="G674" s="16">
        <v>0</v>
      </c>
      <c r="H674" s="17">
        <v>7.7925000000000004</v>
      </c>
      <c r="I674" s="18">
        <f>IF($B674="","",IF(CostMethod="Last Cost",IFERROR(INDEX(PurCost,MATCH(_xlfn.MAXIFS(PurRank,PurItem,$B674),PurRank,0)),$H674),IF(($G674+SUMIFS(PurQty,PurItem,$B674))=0,$H674,($G674*$H674+SUMIFS(PurTotal,PurItem,$B674))/($G674+SUMIFS(PurQty,PurItem,$B674)))))</f>
        <v>7.7925000000000004</v>
      </c>
      <c r="J674" s="37">
        <v>12</v>
      </c>
      <c r="K674" s="18">
        <f t="shared" si="80"/>
        <v>4.2074999999999996</v>
      </c>
      <c r="L674" s="19">
        <f t="shared" si="81"/>
        <v>0.35062499999999996</v>
      </c>
      <c r="M674" s="19">
        <f t="shared" si="82"/>
        <v>0.5399422521655437</v>
      </c>
      <c r="N674" s="20">
        <f t="shared" si="83"/>
        <v>35</v>
      </c>
      <c r="O674" s="18">
        <f t="shared" si="84"/>
        <v>272.73750000000001</v>
      </c>
      <c r="P674" s="18">
        <f t="shared" si="85"/>
        <v>420</v>
      </c>
      <c r="Q674" s="21" t="str">
        <f t="shared" si="86"/>
        <v>OK</v>
      </c>
      <c r="R674" s="22" t="e">
        <f ca="1">IF($B674="","",IF(_xlfn.MAXIFS(PurDate,PurItem,$B674)=0,"",_xlfn.MAXIFS(PurDate,PurItem,$B674)))</f>
        <v>#NAME?</v>
      </c>
      <c r="S674" s="20">
        <f t="shared" si="87"/>
        <v>0</v>
      </c>
      <c r="U674" s="36"/>
    </row>
    <row r="675" spans="1:21" x14ac:dyDescent="0.25">
      <c r="A675" s="15" t="s">
        <v>1442</v>
      </c>
      <c r="B675" s="15" t="s">
        <v>1443</v>
      </c>
      <c r="C675" s="15" t="s">
        <v>110</v>
      </c>
      <c r="D675" s="15" t="s">
        <v>93</v>
      </c>
      <c r="E675" s="15" t="s">
        <v>1442</v>
      </c>
      <c r="F675" s="16">
        <v>10</v>
      </c>
      <c r="G675" s="16">
        <v>0</v>
      </c>
      <c r="H675" s="17">
        <v>13.0425</v>
      </c>
      <c r="I675" s="18">
        <f>IF($B675="","",IF(CostMethod="Last Cost",IFERROR(INDEX(PurCost,MATCH(_xlfn.MAXIFS(PurRank,PurItem,$B675),PurRank,0)),$H675),IF(($G675+SUMIFS(PurQty,PurItem,$B675))=0,$H675,($G675*$H675+SUMIFS(PurTotal,PurItem,$B675))/($G675+SUMIFS(PurQty,PurItem,$B675)))))</f>
        <v>13.0425</v>
      </c>
      <c r="J675" s="37">
        <v>20</v>
      </c>
      <c r="K675" s="18">
        <f t="shared" si="80"/>
        <v>6.9574999999999996</v>
      </c>
      <c r="L675" s="19">
        <f t="shared" si="81"/>
        <v>0.34787499999999999</v>
      </c>
      <c r="M675" s="19">
        <f t="shared" si="82"/>
        <v>0.53344834195898017</v>
      </c>
      <c r="N675" s="20">
        <f t="shared" si="83"/>
        <v>61</v>
      </c>
      <c r="O675" s="18">
        <f t="shared" si="84"/>
        <v>795.59249999999997</v>
      </c>
      <c r="P675" s="18">
        <f t="shared" si="85"/>
        <v>1220</v>
      </c>
      <c r="Q675" s="21" t="str">
        <f t="shared" si="86"/>
        <v>OK</v>
      </c>
      <c r="R675" s="22" t="e">
        <f ca="1">IF($B675="","",IF(_xlfn.MAXIFS(PurDate,PurItem,$B675)=0,"",_xlfn.MAXIFS(PurDate,PurItem,$B675)))</f>
        <v>#NAME?</v>
      </c>
      <c r="S675" s="20">
        <f t="shared" si="87"/>
        <v>0</v>
      </c>
      <c r="U675" s="36"/>
    </row>
    <row r="676" spans="1:21" x14ac:dyDescent="0.25">
      <c r="A676" s="15" t="s">
        <v>1444</v>
      </c>
      <c r="B676" s="15" t="s">
        <v>1445</v>
      </c>
      <c r="C676" s="15" t="s">
        <v>110</v>
      </c>
      <c r="D676" s="15" t="s">
        <v>93</v>
      </c>
      <c r="E676" s="15" t="s">
        <v>1444</v>
      </c>
      <c r="F676" s="16">
        <v>10</v>
      </c>
      <c r="G676" s="16">
        <v>0</v>
      </c>
      <c r="H676" s="17">
        <v>16.305</v>
      </c>
      <c r="I676" s="18">
        <f>IF($B676="","",IF(CostMethod="Last Cost",IFERROR(INDEX(PurCost,MATCH(_xlfn.MAXIFS(PurRank,PurItem,$B676),PurRank,0)),$H676),IF(($G676+SUMIFS(PurQty,PurItem,$B676))=0,$H676,($G676*$H676+SUMIFS(PurTotal,PurItem,$B676))/($G676+SUMIFS(PurQty,PurItem,$B676)))))</f>
        <v>16.305</v>
      </c>
      <c r="J676" s="37">
        <v>25</v>
      </c>
      <c r="K676" s="18">
        <f t="shared" si="80"/>
        <v>8.6950000000000003</v>
      </c>
      <c r="L676" s="19">
        <f t="shared" si="81"/>
        <v>0.3478</v>
      </c>
      <c r="M676" s="19">
        <f t="shared" si="82"/>
        <v>0.53327200245323525</v>
      </c>
      <c r="N676" s="20">
        <f t="shared" si="83"/>
        <v>0</v>
      </c>
      <c r="O676" s="18">
        <f t="shared" si="84"/>
        <v>0</v>
      </c>
      <c r="P676" s="18">
        <f t="shared" si="85"/>
        <v>0</v>
      </c>
      <c r="Q676" s="21" t="str">
        <f t="shared" si="86"/>
        <v>REORDER</v>
      </c>
      <c r="R676" s="22" t="e">
        <f ca="1">IF($B676="","",IF(_xlfn.MAXIFS(PurDate,PurItem,$B676)=0,"",_xlfn.MAXIFS(PurDate,PurItem,$B676)))</f>
        <v>#NAME?</v>
      </c>
      <c r="S676" s="20">
        <f t="shared" si="87"/>
        <v>0</v>
      </c>
      <c r="U676" s="36"/>
    </row>
    <row r="677" spans="1:21" x14ac:dyDescent="0.25">
      <c r="A677" s="15" t="s">
        <v>1446</v>
      </c>
      <c r="B677" s="15" t="s">
        <v>1447</v>
      </c>
      <c r="C677" s="15" t="s">
        <v>110</v>
      </c>
      <c r="D677" s="15" t="s">
        <v>93</v>
      </c>
      <c r="E677" s="15" t="s">
        <v>1446</v>
      </c>
      <c r="F677" s="16">
        <v>10</v>
      </c>
      <c r="G677" s="16">
        <v>0</v>
      </c>
      <c r="H677" s="17">
        <v>22.822500000000002</v>
      </c>
      <c r="I677" s="18">
        <f>IF($B677="","",IF(CostMethod="Last Cost",IFERROR(INDEX(PurCost,MATCH(_xlfn.MAXIFS(PurRank,PurItem,$B677),PurRank,0)),$H677),IF(($G677+SUMIFS(PurQty,PurItem,$B677))=0,$H677,($G677*$H677+SUMIFS(PurTotal,PurItem,$B677))/($G677+SUMIFS(PurQty,PurItem,$B677)))))</f>
        <v>22.822500000000002</v>
      </c>
      <c r="J677" s="37">
        <v>35</v>
      </c>
      <c r="K677" s="18">
        <f t="shared" si="80"/>
        <v>12.177499999999998</v>
      </c>
      <c r="L677" s="19">
        <f t="shared" si="81"/>
        <v>0.34792857142857136</v>
      </c>
      <c r="M677" s="19">
        <f t="shared" si="82"/>
        <v>0.53357432358418222</v>
      </c>
      <c r="N677" s="20">
        <f t="shared" si="83"/>
        <v>3</v>
      </c>
      <c r="O677" s="18">
        <f t="shared" si="84"/>
        <v>68.467500000000001</v>
      </c>
      <c r="P677" s="18">
        <f t="shared" si="85"/>
        <v>105</v>
      </c>
      <c r="Q677" s="21" t="str">
        <f t="shared" si="86"/>
        <v>REORDER</v>
      </c>
      <c r="R677" s="22" t="e">
        <f ca="1">IF($B677="","",IF(_xlfn.MAXIFS(PurDate,PurItem,$B677)=0,"",_xlfn.MAXIFS(PurDate,PurItem,$B677)))</f>
        <v>#NAME?</v>
      </c>
      <c r="S677" s="20">
        <f t="shared" si="87"/>
        <v>0</v>
      </c>
      <c r="U677" s="36"/>
    </row>
    <row r="678" spans="1:21" x14ac:dyDescent="0.25">
      <c r="A678" s="15" t="s">
        <v>1448</v>
      </c>
      <c r="B678" s="15" t="s">
        <v>1449</v>
      </c>
      <c r="C678" s="15" t="s">
        <v>110</v>
      </c>
      <c r="D678" s="15" t="s">
        <v>93</v>
      </c>
      <c r="E678" s="15" t="s">
        <v>1448</v>
      </c>
      <c r="F678" s="16">
        <v>10</v>
      </c>
      <c r="G678" s="16">
        <v>0</v>
      </c>
      <c r="H678" s="17">
        <v>13.0425</v>
      </c>
      <c r="I678" s="18">
        <f>IF($B678="","",IF(CostMethod="Last Cost",IFERROR(INDEX(PurCost,MATCH(_xlfn.MAXIFS(PurRank,PurItem,$B678),PurRank,0)),$H678),IF(($G678+SUMIFS(PurQty,PurItem,$B678))=0,$H678,($G678*$H678+SUMIFS(PurTotal,PurItem,$B678))/($G678+SUMIFS(PurQty,PurItem,$B678)))))</f>
        <v>13.0425</v>
      </c>
      <c r="J678" s="37">
        <v>20</v>
      </c>
      <c r="K678" s="18">
        <f t="shared" si="80"/>
        <v>6.9574999999999996</v>
      </c>
      <c r="L678" s="19">
        <f t="shared" si="81"/>
        <v>0.34787499999999999</v>
      </c>
      <c r="M678" s="19">
        <f t="shared" si="82"/>
        <v>0.53344834195898017</v>
      </c>
      <c r="N678" s="20">
        <f t="shared" si="83"/>
        <v>0</v>
      </c>
      <c r="O678" s="18">
        <f t="shared" si="84"/>
        <v>0</v>
      </c>
      <c r="P678" s="18">
        <f t="shared" si="85"/>
        <v>0</v>
      </c>
      <c r="Q678" s="21" t="str">
        <f t="shared" si="86"/>
        <v>REORDER</v>
      </c>
      <c r="R678" s="22" t="e">
        <f ca="1">IF($B678="","",IF(_xlfn.MAXIFS(PurDate,PurItem,$B678)=0,"",_xlfn.MAXIFS(PurDate,PurItem,$B678)))</f>
        <v>#NAME?</v>
      </c>
      <c r="S678" s="20">
        <f t="shared" si="87"/>
        <v>0</v>
      </c>
      <c r="U678" s="36"/>
    </row>
    <row r="679" spans="1:21" x14ac:dyDescent="0.25">
      <c r="A679" s="15" t="s">
        <v>1450</v>
      </c>
      <c r="B679" s="15" t="s">
        <v>1451</v>
      </c>
      <c r="C679" s="15" t="s">
        <v>110</v>
      </c>
      <c r="D679" s="15" t="s">
        <v>93</v>
      </c>
      <c r="E679" s="15" t="s">
        <v>1450</v>
      </c>
      <c r="F679" s="16">
        <v>10</v>
      </c>
      <c r="G679" s="16">
        <v>0</v>
      </c>
      <c r="H679" s="17">
        <v>16.305</v>
      </c>
      <c r="I679" s="18">
        <f>IF($B679="","",IF(CostMethod="Last Cost",IFERROR(INDEX(PurCost,MATCH(_xlfn.MAXIFS(PurRank,PurItem,$B679),PurRank,0)),$H679),IF(($G679+SUMIFS(PurQty,PurItem,$B679))=0,$H679,($G679*$H679+SUMIFS(PurTotal,PurItem,$B679))/($G679+SUMIFS(PurQty,PurItem,$B679)))))</f>
        <v>16.305</v>
      </c>
      <c r="J679" s="37">
        <v>25</v>
      </c>
      <c r="K679" s="18">
        <f t="shared" si="80"/>
        <v>8.6950000000000003</v>
      </c>
      <c r="L679" s="19">
        <f t="shared" si="81"/>
        <v>0.3478</v>
      </c>
      <c r="M679" s="19">
        <f t="shared" si="82"/>
        <v>0.53327200245323525</v>
      </c>
      <c r="N679" s="20">
        <f t="shared" si="83"/>
        <v>0</v>
      </c>
      <c r="O679" s="18">
        <f t="shared" si="84"/>
        <v>0</v>
      </c>
      <c r="P679" s="18">
        <f t="shared" si="85"/>
        <v>0</v>
      </c>
      <c r="Q679" s="21" t="str">
        <f t="shared" si="86"/>
        <v>REORDER</v>
      </c>
      <c r="R679" s="22" t="e">
        <f ca="1">IF($B679="","",IF(_xlfn.MAXIFS(PurDate,PurItem,$B679)=0,"",_xlfn.MAXIFS(PurDate,PurItem,$B679)))</f>
        <v>#NAME?</v>
      </c>
      <c r="S679" s="20">
        <f t="shared" si="87"/>
        <v>0</v>
      </c>
      <c r="U679" s="36"/>
    </row>
    <row r="680" spans="1:21" x14ac:dyDescent="0.25">
      <c r="A680" s="15" t="s">
        <v>1452</v>
      </c>
      <c r="B680" s="15" t="s">
        <v>1453</v>
      </c>
      <c r="C680" s="15" t="s">
        <v>110</v>
      </c>
      <c r="D680" s="15" t="s">
        <v>93</v>
      </c>
      <c r="E680" s="15" t="s">
        <v>1452</v>
      </c>
      <c r="F680" s="16">
        <v>10</v>
      </c>
      <c r="G680" s="16">
        <v>0</v>
      </c>
      <c r="H680" s="17">
        <v>22.822500000000002</v>
      </c>
      <c r="I680" s="18">
        <f>IF($B680="","",IF(CostMethod="Last Cost",IFERROR(INDEX(PurCost,MATCH(_xlfn.MAXIFS(PurRank,PurItem,$B680),PurRank,0)),$H680),IF(($G680+SUMIFS(PurQty,PurItem,$B680))=0,$H680,($G680*$H680+SUMIFS(PurTotal,PurItem,$B680))/($G680+SUMIFS(PurQty,PurItem,$B680)))))</f>
        <v>22.822500000000002</v>
      </c>
      <c r="J680" s="37">
        <v>35</v>
      </c>
      <c r="K680" s="18">
        <f t="shared" si="80"/>
        <v>12.177499999999998</v>
      </c>
      <c r="L680" s="19">
        <f t="shared" si="81"/>
        <v>0.34792857142857136</v>
      </c>
      <c r="M680" s="19">
        <f t="shared" si="82"/>
        <v>0.53357432358418222</v>
      </c>
      <c r="N680" s="20">
        <f t="shared" si="83"/>
        <v>11</v>
      </c>
      <c r="O680" s="18">
        <f t="shared" si="84"/>
        <v>251.04750000000001</v>
      </c>
      <c r="P680" s="18">
        <f t="shared" si="85"/>
        <v>385</v>
      </c>
      <c r="Q680" s="21" t="str">
        <f t="shared" si="86"/>
        <v>OK</v>
      </c>
      <c r="R680" s="22" t="e">
        <f ca="1">IF($B680="","",IF(_xlfn.MAXIFS(PurDate,PurItem,$B680)=0,"",_xlfn.MAXIFS(PurDate,PurItem,$B680)))</f>
        <v>#NAME?</v>
      </c>
      <c r="S680" s="20">
        <f t="shared" si="87"/>
        <v>0</v>
      </c>
      <c r="U680" s="36"/>
    </row>
    <row r="681" spans="1:21" x14ac:dyDescent="0.25">
      <c r="A681" s="15" t="s">
        <v>1454</v>
      </c>
      <c r="B681" s="15" t="s">
        <v>1455</v>
      </c>
      <c r="C681" s="15" t="s">
        <v>101</v>
      </c>
      <c r="D681" s="15" t="s">
        <v>93</v>
      </c>
      <c r="E681" s="15" t="s">
        <v>1454</v>
      </c>
      <c r="F681" s="16">
        <v>10</v>
      </c>
      <c r="G681" s="16">
        <v>0</v>
      </c>
      <c r="H681" s="17">
        <v>6.5250000000000004</v>
      </c>
      <c r="I681" s="18">
        <f>IF($B681="","",IF(CostMethod="Last Cost",IFERROR(INDEX(PurCost,MATCH(_xlfn.MAXIFS(PurRank,PurItem,$B681),PurRank,0)),$H681),IF(($G681+SUMIFS(PurQty,PurItem,$B681))=0,$H681,($G681*$H681+SUMIFS(PurTotal,PurItem,$B681))/($G681+SUMIFS(PurQty,PurItem,$B681)))))</f>
        <v>6.5250000000000004</v>
      </c>
      <c r="J681" s="37">
        <v>10</v>
      </c>
      <c r="K681" s="18">
        <f t="shared" si="80"/>
        <v>3.4749999999999996</v>
      </c>
      <c r="L681" s="19">
        <f t="shared" si="81"/>
        <v>0.34749999999999998</v>
      </c>
      <c r="M681" s="19">
        <f t="shared" si="82"/>
        <v>0.53256704980842906</v>
      </c>
      <c r="N681" s="20">
        <f t="shared" si="83"/>
        <v>0</v>
      </c>
      <c r="O681" s="18">
        <f t="shared" si="84"/>
        <v>0</v>
      </c>
      <c r="P681" s="18">
        <f t="shared" si="85"/>
        <v>0</v>
      </c>
      <c r="Q681" s="21" t="str">
        <f t="shared" si="86"/>
        <v>REORDER</v>
      </c>
      <c r="R681" s="22" t="e">
        <f ca="1">IF($B681="","",IF(_xlfn.MAXIFS(PurDate,PurItem,$B681)=0,"",_xlfn.MAXIFS(PurDate,PurItem,$B681)))</f>
        <v>#NAME?</v>
      </c>
      <c r="S681" s="20">
        <f t="shared" si="87"/>
        <v>0</v>
      </c>
      <c r="U681" s="36"/>
    </row>
    <row r="682" spans="1:21" x14ac:dyDescent="0.25">
      <c r="A682" s="15" t="s">
        <v>1456</v>
      </c>
      <c r="B682" s="15" t="s">
        <v>1457</v>
      </c>
      <c r="C682" s="15" t="s">
        <v>101</v>
      </c>
      <c r="D682" s="15" t="s">
        <v>93</v>
      </c>
      <c r="E682" s="15" t="s">
        <v>1456</v>
      </c>
      <c r="F682" s="16">
        <v>10</v>
      </c>
      <c r="G682" s="16">
        <v>0</v>
      </c>
      <c r="H682" s="17">
        <v>7.8224999999999998</v>
      </c>
      <c r="I682" s="18">
        <f>IF($B682="","",IF(CostMethod="Last Cost",IFERROR(INDEX(PurCost,MATCH(_xlfn.MAXIFS(PurRank,PurItem,$B682),PurRank,0)),$H682),IF(($G682+SUMIFS(PurQty,PurItem,$B682))=0,$H682,($G682*$H682+SUMIFS(PurTotal,PurItem,$B682))/($G682+SUMIFS(PurQty,PurItem,$B682)))))</f>
        <v>7.8224999999999998</v>
      </c>
      <c r="J682" s="37">
        <v>12</v>
      </c>
      <c r="K682" s="18">
        <f t="shared" si="80"/>
        <v>4.1775000000000002</v>
      </c>
      <c r="L682" s="19">
        <f t="shared" si="81"/>
        <v>0.34812500000000002</v>
      </c>
      <c r="M682" s="19">
        <f t="shared" si="82"/>
        <v>0.5340364333652925</v>
      </c>
      <c r="N682" s="20">
        <f t="shared" si="83"/>
        <v>0</v>
      </c>
      <c r="O682" s="18">
        <f t="shared" si="84"/>
        <v>0</v>
      </c>
      <c r="P682" s="18">
        <f t="shared" si="85"/>
        <v>0</v>
      </c>
      <c r="Q682" s="21" t="str">
        <f t="shared" si="86"/>
        <v>REORDER</v>
      </c>
      <c r="R682" s="22" t="e">
        <f ca="1">IF($B682="","",IF(_xlfn.MAXIFS(PurDate,PurItem,$B682)=0,"",_xlfn.MAXIFS(PurDate,PurItem,$B682)))</f>
        <v>#NAME?</v>
      </c>
      <c r="S682" s="20">
        <f t="shared" si="87"/>
        <v>0</v>
      </c>
      <c r="U682" s="36"/>
    </row>
    <row r="683" spans="1:21" x14ac:dyDescent="0.25">
      <c r="A683" s="15" t="s">
        <v>1458</v>
      </c>
      <c r="B683" s="15" t="s">
        <v>1459</v>
      </c>
      <c r="C683" s="15" t="s">
        <v>101</v>
      </c>
      <c r="D683" s="15" t="s">
        <v>93</v>
      </c>
      <c r="E683" s="15" t="s">
        <v>1458</v>
      </c>
      <c r="F683" s="16">
        <v>10</v>
      </c>
      <c r="G683" s="16">
        <v>0</v>
      </c>
      <c r="H683" s="17">
        <v>16.305</v>
      </c>
      <c r="I683" s="18">
        <f>IF($B683="","",IF(CostMethod="Last Cost",IFERROR(INDEX(PurCost,MATCH(_xlfn.MAXIFS(PurRank,PurItem,$B683),PurRank,0)),$H683),IF(($G683+SUMIFS(PurQty,PurItem,$B683))=0,$H683,($G683*$H683+SUMIFS(PurTotal,PurItem,$B683))/($G683+SUMIFS(PurQty,PurItem,$B683)))))</f>
        <v>16.305</v>
      </c>
      <c r="J683" s="37">
        <v>25</v>
      </c>
      <c r="K683" s="18">
        <f t="shared" si="80"/>
        <v>8.6950000000000003</v>
      </c>
      <c r="L683" s="19">
        <f t="shared" si="81"/>
        <v>0.3478</v>
      </c>
      <c r="M683" s="19">
        <f t="shared" si="82"/>
        <v>0.53327200245323525</v>
      </c>
      <c r="N683" s="20">
        <f t="shared" si="83"/>
        <v>0</v>
      </c>
      <c r="O683" s="18">
        <f t="shared" si="84"/>
        <v>0</v>
      </c>
      <c r="P683" s="18">
        <f t="shared" si="85"/>
        <v>0</v>
      </c>
      <c r="Q683" s="21" t="str">
        <f t="shared" si="86"/>
        <v>REORDER</v>
      </c>
      <c r="R683" s="22" t="e">
        <f ca="1">IF($B683="","",IF(_xlfn.MAXIFS(PurDate,PurItem,$B683)=0,"",_xlfn.MAXIFS(PurDate,PurItem,$B683)))</f>
        <v>#NAME?</v>
      </c>
      <c r="S683" s="20">
        <f t="shared" si="87"/>
        <v>0</v>
      </c>
      <c r="U683" s="36"/>
    </row>
    <row r="684" spans="1:21" x14ac:dyDescent="0.25">
      <c r="A684" s="15" t="s">
        <v>1460</v>
      </c>
      <c r="B684" s="15" t="s">
        <v>1461</v>
      </c>
      <c r="C684" s="15" t="s">
        <v>117</v>
      </c>
      <c r="D684" s="15" t="s">
        <v>93</v>
      </c>
      <c r="E684" s="15" t="s">
        <v>1460</v>
      </c>
      <c r="F684" s="16">
        <v>10</v>
      </c>
      <c r="G684" s="16">
        <v>0</v>
      </c>
      <c r="H684" s="17">
        <v>13.0425</v>
      </c>
      <c r="I684" s="18">
        <f>IF($B684="","",IF(CostMethod="Last Cost",IFERROR(INDEX(PurCost,MATCH(_xlfn.MAXIFS(PurRank,PurItem,$B684),PurRank,0)),$H684),IF(($G684+SUMIFS(PurQty,PurItem,$B684))=0,$H684,($G684*$H684+SUMIFS(PurTotal,PurItem,$B684))/($G684+SUMIFS(PurQty,PurItem,$B684)))))</f>
        <v>13.0425</v>
      </c>
      <c r="J684" s="37">
        <v>20</v>
      </c>
      <c r="K684" s="18">
        <f t="shared" si="80"/>
        <v>6.9574999999999996</v>
      </c>
      <c r="L684" s="19">
        <f t="shared" si="81"/>
        <v>0.34787499999999999</v>
      </c>
      <c r="M684" s="19">
        <f t="shared" si="82"/>
        <v>0.53344834195898017</v>
      </c>
      <c r="N684" s="20">
        <f t="shared" si="83"/>
        <v>0</v>
      </c>
      <c r="O684" s="18">
        <f t="shared" si="84"/>
        <v>0</v>
      </c>
      <c r="P684" s="18">
        <f t="shared" si="85"/>
        <v>0</v>
      </c>
      <c r="Q684" s="21" t="str">
        <f t="shared" si="86"/>
        <v>REORDER</v>
      </c>
      <c r="R684" s="22" t="e">
        <f ca="1">IF($B684="","",IF(_xlfn.MAXIFS(PurDate,PurItem,$B684)=0,"",_xlfn.MAXIFS(PurDate,PurItem,$B684)))</f>
        <v>#NAME?</v>
      </c>
      <c r="S684" s="20">
        <f t="shared" si="87"/>
        <v>0</v>
      </c>
      <c r="U684" s="36"/>
    </row>
    <row r="685" spans="1:21" x14ac:dyDescent="0.25">
      <c r="A685" s="15" t="s">
        <v>1462</v>
      </c>
      <c r="B685" s="15" t="s">
        <v>1463</v>
      </c>
      <c r="C685" s="15" t="s">
        <v>117</v>
      </c>
      <c r="D685" s="15" t="s">
        <v>93</v>
      </c>
      <c r="E685" s="15" t="s">
        <v>1462</v>
      </c>
      <c r="F685" s="16">
        <v>10</v>
      </c>
      <c r="G685" s="16">
        <v>0</v>
      </c>
      <c r="H685" s="17">
        <v>13.0425</v>
      </c>
      <c r="I685" s="18">
        <f>IF($B685="","",IF(CostMethod="Last Cost",IFERROR(INDEX(PurCost,MATCH(_xlfn.MAXIFS(PurRank,PurItem,$B685),PurRank,0)),$H685),IF(($G685+SUMIFS(PurQty,PurItem,$B685))=0,$H685,($G685*$H685+SUMIFS(PurTotal,PurItem,$B685))/($G685+SUMIFS(PurQty,PurItem,$B685)))))</f>
        <v>13.0425</v>
      </c>
      <c r="J685" s="37">
        <v>20</v>
      </c>
      <c r="K685" s="18">
        <f t="shared" si="80"/>
        <v>6.9574999999999996</v>
      </c>
      <c r="L685" s="19">
        <f t="shared" si="81"/>
        <v>0.34787499999999999</v>
      </c>
      <c r="M685" s="19">
        <f t="shared" si="82"/>
        <v>0.53344834195898017</v>
      </c>
      <c r="N685" s="20">
        <f t="shared" si="83"/>
        <v>13</v>
      </c>
      <c r="O685" s="18">
        <f t="shared" si="84"/>
        <v>169.55250000000001</v>
      </c>
      <c r="P685" s="18">
        <f t="shared" si="85"/>
        <v>260</v>
      </c>
      <c r="Q685" s="21" t="str">
        <f t="shared" si="86"/>
        <v>OK</v>
      </c>
      <c r="R685" s="22" t="e">
        <f ca="1">IF($B685="","",IF(_xlfn.MAXIFS(PurDate,PurItem,$B685)=0,"",_xlfn.MAXIFS(PurDate,PurItem,$B685)))</f>
        <v>#NAME?</v>
      </c>
      <c r="S685" s="20">
        <f t="shared" si="87"/>
        <v>0</v>
      </c>
      <c r="U685" s="36"/>
    </row>
    <row r="686" spans="1:21" x14ac:dyDescent="0.25">
      <c r="A686" s="15" t="s">
        <v>1464</v>
      </c>
      <c r="B686" s="15" t="s">
        <v>1465</v>
      </c>
      <c r="C686" s="15" t="s">
        <v>117</v>
      </c>
      <c r="D686" s="15" t="s">
        <v>93</v>
      </c>
      <c r="E686" s="15" t="s">
        <v>1464</v>
      </c>
      <c r="F686" s="16">
        <v>10</v>
      </c>
      <c r="G686" s="16">
        <v>0</v>
      </c>
      <c r="H686" s="17">
        <v>13.0425</v>
      </c>
      <c r="I686" s="18">
        <f>IF($B686="","",IF(CostMethod="Last Cost",IFERROR(INDEX(PurCost,MATCH(_xlfn.MAXIFS(PurRank,PurItem,$B686),PurRank,0)),$H686),IF(($G686+SUMIFS(PurQty,PurItem,$B686))=0,$H686,($G686*$H686+SUMIFS(PurTotal,PurItem,$B686))/($G686+SUMIFS(PurQty,PurItem,$B686)))))</f>
        <v>13.0425</v>
      </c>
      <c r="J686" s="37">
        <v>20</v>
      </c>
      <c r="K686" s="18">
        <f t="shared" si="80"/>
        <v>6.9574999999999996</v>
      </c>
      <c r="L686" s="19">
        <f t="shared" si="81"/>
        <v>0.34787499999999999</v>
      </c>
      <c r="M686" s="19">
        <f t="shared" si="82"/>
        <v>0.53344834195898017</v>
      </c>
      <c r="N686" s="20">
        <f t="shared" si="83"/>
        <v>10</v>
      </c>
      <c r="O686" s="18">
        <f t="shared" si="84"/>
        <v>130.42500000000001</v>
      </c>
      <c r="P686" s="18">
        <f t="shared" si="85"/>
        <v>200</v>
      </c>
      <c r="Q686" s="21" t="str">
        <f t="shared" si="86"/>
        <v>REORDER</v>
      </c>
      <c r="R686" s="22" t="e">
        <f ca="1">IF($B686="","",IF(_xlfn.MAXIFS(PurDate,PurItem,$B686)=0,"",_xlfn.MAXIFS(PurDate,PurItem,$B686)))</f>
        <v>#NAME?</v>
      </c>
      <c r="S686" s="20">
        <f t="shared" si="87"/>
        <v>0</v>
      </c>
      <c r="U686" s="36"/>
    </row>
    <row r="687" spans="1:21" x14ac:dyDescent="0.25">
      <c r="A687" s="15" t="s">
        <v>1466</v>
      </c>
      <c r="B687" s="15" t="s">
        <v>1467</v>
      </c>
      <c r="C687" s="15" t="s">
        <v>117</v>
      </c>
      <c r="D687" s="15" t="s">
        <v>93</v>
      </c>
      <c r="E687" s="15" t="s">
        <v>1466</v>
      </c>
      <c r="F687" s="16">
        <v>10</v>
      </c>
      <c r="G687" s="16">
        <v>0</v>
      </c>
      <c r="H687" s="17">
        <v>13.0425</v>
      </c>
      <c r="I687" s="18">
        <f>IF($B687="","",IF(CostMethod="Last Cost",IFERROR(INDEX(PurCost,MATCH(_xlfn.MAXIFS(PurRank,PurItem,$B687),PurRank,0)),$H687),IF(($G687+SUMIFS(PurQty,PurItem,$B687))=0,$H687,($G687*$H687+SUMIFS(PurTotal,PurItem,$B687))/($G687+SUMIFS(PurQty,PurItem,$B687)))))</f>
        <v>13.0425</v>
      </c>
      <c r="J687" s="37">
        <v>20</v>
      </c>
      <c r="K687" s="18">
        <f t="shared" si="80"/>
        <v>6.9574999999999996</v>
      </c>
      <c r="L687" s="19">
        <f t="shared" si="81"/>
        <v>0.34787499999999999</v>
      </c>
      <c r="M687" s="19">
        <f t="shared" si="82"/>
        <v>0.53344834195898017</v>
      </c>
      <c r="N687" s="20">
        <f t="shared" si="83"/>
        <v>0</v>
      </c>
      <c r="O687" s="18">
        <f t="shared" si="84"/>
        <v>0</v>
      </c>
      <c r="P687" s="18">
        <f t="shared" si="85"/>
        <v>0</v>
      </c>
      <c r="Q687" s="21" t="str">
        <f t="shared" si="86"/>
        <v>REORDER</v>
      </c>
      <c r="R687" s="22" t="e">
        <f ca="1">IF($B687="","",IF(_xlfn.MAXIFS(PurDate,PurItem,$B687)=0,"",_xlfn.MAXIFS(PurDate,PurItem,$B687)))</f>
        <v>#NAME?</v>
      </c>
      <c r="S687" s="20">
        <f t="shared" si="87"/>
        <v>0</v>
      </c>
      <c r="U687" s="36"/>
    </row>
    <row r="688" spans="1:21" x14ac:dyDescent="0.25">
      <c r="A688" s="15" t="s">
        <v>1468</v>
      </c>
      <c r="B688" s="15" t="s">
        <v>1469</v>
      </c>
      <c r="C688" s="15" t="s">
        <v>117</v>
      </c>
      <c r="D688" s="15" t="s">
        <v>93</v>
      </c>
      <c r="E688" s="15" t="s">
        <v>1468</v>
      </c>
      <c r="F688" s="16">
        <v>10</v>
      </c>
      <c r="G688" s="16">
        <v>0</v>
      </c>
      <c r="H688" s="17">
        <v>13.0425</v>
      </c>
      <c r="I688" s="18">
        <f>IF($B688="","",IF(CostMethod="Last Cost",IFERROR(INDEX(PurCost,MATCH(_xlfn.MAXIFS(PurRank,PurItem,$B688),PurRank,0)),$H688),IF(($G688+SUMIFS(PurQty,PurItem,$B688))=0,$H688,($G688*$H688+SUMIFS(PurTotal,PurItem,$B688))/($G688+SUMIFS(PurQty,PurItem,$B688)))))</f>
        <v>13.0425</v>
      </c>
      <c r="J688" s="37">
        <v>20</v>
      </c>
      <c r="K688" s="18">
        <f t="shared" si="80"/>
        <v>6.9574999999999996</v>
      </c>
      <c r="L688" s="19">
        <f t="shared" si="81"/>
        <v>0.34787499999999999</v>
      </c>
      <c r="M688" s="19">
        <f t="shared" si="82"/>
        <v>0.53344834195898017</v>
      </c>
      <c r="N688" s="20">
        <f t="shared" si="83"/>
        <v>0</v>
      </c>
      <c r="O688" s="18">
        <f t="shared" si="84"/>
        <v>0</v>
      </c>
      <c r="P688" s="18">
        <f t="shared" si="85"/>
        <v>0</v>
      </c>
      <c r="Q688" s="21" t="str">
        <f t="shared" si="86"/>
        <v>REORDER</v>
      </c>
      <c r="R688" s="22" t="e">
        <f ca="1">IF($B688="","",IF(_xlfn.MAXIFS(PurDate,PurItem,$B688)=0,"",_xlfn.MAXIFS(PurDate,PurItem,$B688)))</f>
        <v>#NAME?</v>
      </c>
      <c r="S688" s="20">
        <f t="shared" si="87"/>
        <v>0</v>
      </c>
      <c r="U688" s="36"/>
    </row>
    <row r="689" spans="1:21" x14ac:dyDescent="0.25">
      <c r="A689" s="15" t="s">
        <v>1470</v>
      </c>
      <c r="B689" s="15" t="s">
        <v>1471</v>
      </c>
      <c r="C689" s="15" t="s">
        <v>117</v>
      </c>
      <c r="D689" s="15" t="s">
        <v>93</v>
      </c>
      <c r="E689" s="15" t="s">
        <v>1470</v>
      </c>
      <c r="F689" s="16">
        <v>10</v>
      </c>
      <c r="G689" s="16">
        <v>0</v>
      </c>
      <c r="H689" s="17">
        <v>13.0425</v>
      </c>
      <c r="I689" s="18">
        <f>IF($B689="","",IF(CostMethod="Last Cost",IFERROR(INDEX(PurCost,MATCH(_xlfn.MAXIFS(PurRank,PurItem,$B689),PurRank,0)),$H689),IF(($G689+SUMIFS(PurQty,PurItem,$B689))=0,$H689,($G689*$H689+SUMIFS(PurTotal,PurItem,$B689))/($G689+SUMIFS(PurQty,PurItem,$B689)))))</f>
        <v>13.0425</v>
      </c>
      <c r="J689" s="37">
        <v>20</v>
      </c>
      <c r="K689" s="18">
        <f t="shared" si="80"/>
        <v>6.9574999999999996</v>
      </c>
      <c r="L689" s="19">
        <f t="shared" si="81"/>
        <v>0.34787499999999999</v>
      </c>
      <c r="M689" s="19">
        <f t="shared" si="82"/>
        <v>0.53344834195898017</v>
      </c>
      <c r="N689" s="20">
        <f t="shared" si="83"/>
        <v>0</v>
      </c>
      <c r="O689" s="18">
        <f t="shared" si="84"/>
        <v>0</v>
      </c>
      <c r="P689" s="18">
        <f t="shared" si="85"/>
        <v>0</v>
      </c>
      <c r="Q689" s="21" t="str">
        <f t="shared" si="86"/>
        <v>REORDER</v>
      </c>
      <c r="R689" s="22" t="e">
        <f ca="1">IF($B689="","",IF(_xlfn.MAXIFS(PurDate,PurItem,$B689)=0,"",_xlfn.MAXIFS(PurDate,PurItem,$B689)))</f>
        <v>#NAME?</v>
      </c>
      <c r="S689" s="20">
        <f t="shared" si="87"/>
        <v>0</v>
      </c>
      <c r="U689" s="36"/>
    </row>
    <row r="690" spans="1:21" x14ac:dyDescent="0.25">
      <c r="A690" s="15" t="s">
        <v>1472</v>
      </c>
      <c r="B690" s="15" t="s">
        <v>1473</v>
      </c>
      <c r="C690" s="15" t="s">
        <v>117</v>
      </c>
      <c r="D690" s="15" t="s">
        <v>93</v>
      </c>
      <c r="E690" s="15" t="s">
        <v>1472</v>
      </c>
      <c r="F690" s="16">
        <v>10</v>
      </c>
      <c r="G690" s="16">
        <v>0</v>
      </c>
      <c r="H690" s="17">
        <v>13.0425</v>
      </c>
      <c r="I690" s="18">
        <f>IF($B690="","",IF(CostMethod="Last Cost",IFERROR(INDEX(PurCost,MATCH(_xlfn.MAXIFS(PurRank,PurItem,$B690),PurRank,0)),$H690),IF(($G690+SUMIFS(PurQty,PurItem,$B690))=0,$H690,($G690*$H690+SUMIFS(PurTotal,PurItem,$B690))/($G690+SUMIFS(PurQty,PurItem,$B690)))))</f>
        <v>13.0425</v>
      </c>
      <c r="J690" s="37">
        <v>20</v>
      </c>
      <c r="K690" s="18">
        <f t="shared" si="80"/>
        <v>6.9574999999999996</v>
      </c>
      <c r="L690" s="19">
        <f t="shared" si="81"/>
        <v>0.34787499999999999</v>
      </c>
      <c r="M690" s="19">
        <f t="shared" si="82"/>
        <v>0.53344834195898017</v>
      </c>
      <c r="N690" s="20">
        <f t="shared" si="83"/>
        <v>0</v>
      </c>
      <c r="O690" s="18">
        <f t="shared" si="84"/>
        <v>0</v>
      </c>
      <c r="P690" s="18">
        <f t="shared" si="85"/>
        <v>0</v>
      </c>
      <c r="Q690" s="21" t="str">
        <f t="shared" si="86"/>
        <v>REORDER</v>
      </c>
      <c r="R690" s="22" t="e">
        <f ca="1">IF($B690="","",IF(_xlfn.MAXIFS(PurDate,PurItem,$B690)=0,"",_xlfn.MAXIFS(PurDate,PurItem,$B690)))</f>
        <v>#NAME?</v>
      </c>
      <c r="S690" s="20">
        <f t="shared" si="87"/>
        <v>0</v>
      </c>
      <c r="U690" s="36"/>
    </row>
    <row r="691" spans="1:21" x14ac:dyDescent="0.25">
      <c r="A691" s="15" t="s">
        <v>1474</v>
      </c>
      <c r="B691" s="15" t="s">
        <v>1475</v>
      </c>
      <c r="C691" s="15" t="s">
        <v>117</v>
      </c>
      <c r="D691" s="15" t="s">
        <v>93</v>
      </c>
      <c r="E691" s="15" t="s">
        <v>1474</v>
      </c>
      <c r="F691" s="16">
        <v>10</v>
      </c>
      <c r="G691" s="16">
        <v>0</v>
      </c>
      <c r="H691" s="17">
        <v>13.0425</v>
      </c>
      <c r="I691" s="18">
        <f>IF($B691="","",IF(CostMethod="Last Cost",IFERROR(INDEX(PurCost,MATCH(_xlfn.MAXIFS(PurRank,PurItem,$B691),PurRank,0)),$H691),IF(($G691+SUMIFS(PurQty,PurItem,$B691))=0,$H691,($G691*$H691+SUMIFS(PurTotal,PurItem,$B691))/($G691+SUMIFS(PurQty,PurItem,$B691)))))</f>
        <v>13.0425</v>
      </c>
      <c r="J691" s="37">
        <v>20</v>
      </c>
      <c r="K691" s="18">
        <f t="shared" si="80"/>
        <v>6.9574999999999996</v>
      </c>
      <c r="L691" s="19">
        <f t="shared" si="81"/>
        <v>0.34787499999999999</v>
      </c>
      <c r="M691" s="19">
        <f t="shared" si="82"/>
        <v>0.53344834195898017</v>
      </c>
      <c r="N691" s="20">
        <f t="shared" si="83"/>
        <v>9</v>
      </c>
      <c r="O691" s="18">
        <f t="shared" si="84"/>
        <v>117.38250000000001</v>
      </c>
      <c r="P691" s="18">
        <f t="shared" si="85"/>
        <v>180</v>
      </c>
      <c r="Q691" s="21" t="str">
        <f t="shared" si="86"/>
        <v>REORDER</v>
      </c>
      <c r="R691" s="22" t="e">
        <f ca="1">IF($B691="","",IF(_xlfn.MAXIFS(PurDate,PurItem,$B691)=0,"",_xlfn.MAXIFS(PurDate,PurItem,$B691)))</f>
        <v>#NAME?</v>
      </c>
      <c r="S691" s="20">
        <f t="shared" si="87"/>
        <v>0</v>
      </c>
      <c r="U691" s="36"/>
    </row>
    <row r="692" spans="1:21" x14ac:dyDescent="0.25">
      <c r="A692" s="15" t="s">
        <v>1476</v>
      </c>
      <c r="B692" s="15" t="s">
        <v>1477</v>
      </c>
      <c r="C692" s="15" t="s">
        <v>117</v>
      </c>
      <c r="D692" s="15" t="s">
        <v>93</v>
      </c>
      <c r="E692" s="15" t="s">
        <v>1476</v>
      </c>
      <c r="F692" s="16">
        <v>10</v>
      </c>
      <c r="G692" s="16">
        <v>0</v>
      </c>
      <c r="H692" s="17">
        <v>9.8249999999999993</v>
      </c>
      <c r="I692" s="18">
        <f>IF($B692="","",IF(CostMethod="Last Cost",IFERROR(INDEX(PurCost,MATCH(_xlfn.MAXIFS(PurRank,PurItem,$B692),PurRank,0)),$H692),IF(($G692+SUMIFS(PurQty,PurItem,$B692))=0,$H692,($G692*$H692+SUMIFS(PurTotal,PurItem,$B692))/($G692+SUMIFS(PurQty,PurItem,$B692)))))</f>
        <v>9.8249999999999993</v>
      </c>
      <c r="J692" s="37">
        <v>15</v>
      </c>
      <c r="K692" s="18">
        <f t="shared" si="80"/>
        <v>5.1750000000000007</v>
      </c>
      <c r="L692" s="19">
        <f t="shared" si="81"/>
        <v>0.34500000000000003</v>
      </c>
      <c r="M692" s="19">
        <f t="shared" si="82"/>
        <v>0.5267175572519085</v>
      </c>
      <c r="N692" s="20">
        <f t="shared" si="83"/>
        <v>0</v>
      </c>
      <c r="O692" s="18">
        <f t="shared" si="84"/>
        <v>0</v>
      </c>
      <c r="P692" s="18">
        <f t="shared" si="85"/>
        <v>0</v>
      </c>
      <c r="Q692" s="21" t="str">
        <f t="shared" si="86"/>
        <v>REORDER</v>
      </c>
      <c r="R692" s="22" t="e">
        <f ca="1">IF($B692="","",IF(_xlfn.MAXIFS(PurDate,PurItem,$B692)=0,"",_xlfn.MAXIFS(PurDate,PurItem,$B692)))</f>
        <v>#NAME?</v>
      </c>
      <c r="S692" s="20">
        <f t="shared" si="87"/>
        <v>0</v>
      </c>
      <c r="U692" s="36"/>
    </row>
    <row r="693" spans="1:21" x14ac:dyDescent="0.25">
      <c r="A693" s="15" t="s">
        <v>1478</v>
      </c>
      <c r="B693" s="15" t="s">
        <v>1479</v>
      </c>
      <c r="C693" s="15" t="s">
        <v>117</v>
      </c>
      <c r="D693" s="15" t="s">
        <v>93</v>
      </c>
      <c r="E693" s="15" t="s">
        <v>1478</v>
      </c>
      <c r="F693" s="16">
        <v>10</v>
      </c>
      <c r="G693" s="16">
        <v>0</v>
      </c>
      <c r="H693" s="17">
        <v>13.0425</v>
      </c>
      <c r="I693" s="18">
        <f>IF($B693="","",IF(CostMethod="Last Cost",IFERROR(INDEX(PurCost,MATCH(_xlfn.MAXIFS(PurRank,PurItem,$B693),PurRank,0)),$H693),IF(($G693+SUMIFS(PurQty,PurItem,$B693))=0,$H693,($G693*$H693+SUMIFS(PurTotal,PurItem,$B693))/($G693+SUMIFS(PurQty,PurItem,$B693)))))</f>
        <v>13.0425</v>
      </c>
      <c r="J693" s="37">
        <v>20</v>
      </c>
      <c r="K693" s="18">
        <f t="shared" si="80"/>
        <v>6.9574999999999996</v>
      </c>
      <c r="L693" s="19">
        <f t="shared" si="81"/>
        <v>0.34787499999999999</v>
      </c>
      <c r="M693" s="19">
        <f t="shared" si="82"/>
        <v>0.53344834195898017</v>
      </c>
      <c r="N693" s="20">
        <f t="shared" si="83"/>
        <v>0</v>
      </c>
      <c r="O693" s="18">
        <f t="shared" si="84"/>
        <v>0</v>
      </c>
      <c r="P693" s="18">
        <f t="shared" si="85"/>
        <v>0</v>
      </c>
      <c r="Q693" s="21" t="str">
        <f t="shared" si="86"/>
        <v>REORDER</v>
      </c>
      <c r="R693" s="22" t="e">
        <f ca="1">IF($B693="","",IF(_xlfn.MAXIFS(PurDate,PurItem,$B693)=0,"",_xlfn.MAXIFS(PurDate,PurItem,$B693)))</f>
        <v>#NAME?</v>
      </c>
      <c r="S693" s="20">
        <f t="shared" si="87"/>
        <v>0</v>
      </c>
      <c r="U693" s="36"/>
    </row>
    <row r="694" spans="1:21" x14ac:dyDescent="0.25">
      <c r="A694" s="15" t="s">
        <v>1480</v>
      </c>
      <c r="B694" s="15" t="s">
        <v>1481</v>
      </c>
      <c r="C694" s="15" t="s">
        <v>110</v>
      </c>
      <c r="D694" s="15" t="s">
        <v>93</v>
      </c>
      <c r="E694" s="15" t="s">
        <v>1480</v>
      </c>
      <c r="F694" s="16">
        <v>10</v>
      </c>
      <c r="G694" s="16">
        <v>0</v>
      </c>
      <c r="H694" s="17">
        <v>78.262500000000003</v>
      </c>
      <c r="I694" s="18">
        <f>IF($B694="","",IF(CostMethod="Last Cost",IFERROR(INDEX(PurCost,MATCH(_xlfn.MAXIFS(PurRank,PurItem,$B694),PurRank,0)),$H694),IF(($G694+SUMIFS(PurQty,PurItem,$B694))=0,$H694,($G694*$H694+SUMIFS(PurTotal,PurItem,$B694))/($G694+SUMIFS(PurQty,PurItem,$B694)))))</f>
        <v>78.262500000000003</v>
      </c>
      <c r="J694" s="37">
        <v>120</v>
      </c>
      <c r="K694" s="18">
        <f t="shared" si="80"/>
        <v>41.737499999999997</v>
      </c>
      <c r="L694" s="19">
        <f t="shared" si="81"/>
        <v>0.34781249999999997</v>
      </c>
      <c r="M694" s="19">
        <f t="shared" si="82"/>
        <v>0.53330138955438422</v>
      </c>
      <c r="N694" s="20">
        <f t="shared" si="83"/>
        <v>0</v>
      </c>
      <c r="O694" s="18">
        <f t="shared" si="84"/>
        <v>0</v>
      </c>
      <c r="P694" s="18">
        <f t="shared" si="85"/>
        <v>0</v>
      </c>
      <c r="Q694" s="21" t="str">
        <f t="shared" si="86"/>
        <v>REORDER</v>
      </c>
      <c r="R694" s="22" t="e">
        <f ca="1">IF($B694="","",IF(_xlfn.MAXIFS(PurDate,PurItem,$B694)=0,"",_xlfn.MAXIFS(PurDate,PurItem,$B694)))</f>
        <v>#NAME?</v>
      </c>
      <c r="S694" s="20">
        <f t="shared" si="87"/>
        <v>0</v>
      </c>
      <c r="U694" s="36"/>
    </row>
    <row r="695" spans="1:21" x14ac:dyDescent="0.25">
      <c r="A695" s="15" t="s">
        <v>1482</v>
      </c>
      <c r="B695" s="15" t="s">
        <v>1483</v>
      </c>
      <c r="C695" s="15" t="s">
        <v>110</v>
      </c>
      <c r="D695" s="15" t="s">
        <v>93</v>
      </c>
      <c r="E695" s="15" t="s">
        <v>1482</v>
      </c>
      <c r="F695" s="16">
        <v>10</v>
      </c>
      <c r="G695" s="16">
        <v>0</v>
      </c>
      <c r="H695" s="17">
        <v>32.752499999999998</v>
      </c>
      <c r="I695" s="18">
        <f>IF($B695="","",IF(CostMethod="Last Cost",IFERROR(INDEX(PurCost,MATCH(_xlfn.MAXIFS(PurRank,PurItem,$B695),PurRank,0)),$H695),IF(($G695+SUMIFS(PurQty,PurItem,$B695))=0,$H695,($G695*$H695+SUMIFS(PurTotal,PurItem,$B695))/($G695+SUMIFS(PurQty,PurItem,$B695)))))</f>
        <v>32.752499999999998</v>
      </c>
      <c r="J695" s="37">
        <v>50</v>
      </c>
      <c r="K695" s="18">
        <f t="shared" si="80"/>
        <v>17.247500000000002</v>
      </c>
      <c r="L695" s="19">
        <f t="shared" si="81"/>
        <v>0.34495000000000003</v>
      </c>
      <c r="M695" s="19">
        <f t="shared" si="82"/>
        <v>0.52660102282268539</v>
      </c>
      <c r="N695" s="20">
        <f t="shared" si="83"/>
        <v>0</v>
      </c>
      <c r="O695" s="18">
        <f t="shared" si="84"/>
        <v>0</v>
      </c>
      <c r="P695" s="18">
        <f t="shared" si="85"/>
        <v>0</v>
      </c>
      <c r="Q695" s="21" t="str">
        <f t="shared" si="86"/>
        <v>REORDER</v>
      </c>
      <c r="R695" s="22" t="e">
        <f ca="1">IF($B695="","",IF(_xlfn.MAXIFS(PurDate,PurItem,$B695)=0,"",_xlfn.MAXIFS(PurDate,PurItem,$B695)))</f>
        <v>#NAME?</v>
      </c>
      <c r="S695" s="20">
        <f t="shared" si="87"/>
        <v>0</v>
      </c>
      <c r="U695" s="36"/>
    </row>
    <row r="696" spans="1:21" x14ac:dyDescent="0.25">
      <c r="A696" s="15" t="s">
        <v>1484</v>
      </c>
      <c r="B696" s="15" t="s">
        <v>1485</v>
      </c>
      <c r="C696" s="15" t="s">
        <v>784</v>
      </c>
      <c r="D696" s="15" t="s">
        <v>93</v>
      </c>
      <c r="E696" s="15" t="s">
        <v>1484</v>
      </c>
      <c r="F696" s="16">
        <v>10</v>
      </c>
      <c r="G696" s="16">
        <v>0</v>
      </c>
      <c r="H696" s="17">
        <v>9.8249999999999993</v>
      </c>
      <c r="I696" s="18">
        <f>IF($B696="","",IF(CostMethod="Last Cost",IFERROR(INDEX(PurCost,MATCH(_xlfn.MAXIFS(PurRank,PurItem,$B696),PurRank,0)),$H696),IF(($G696+SUMIFS(PurQty,PurItem,$B696))=0,$H696,($G696*$H696+SUMIFS(PurTotal,PurItem,$B696))/($G696+SUMIFS(PurQty,PurItem,$B696)))))</f>
        <v>9.8249999999999993</v>
      </c>
      <c r="J696" s="37">
        <v>15</v>
      </c>
      <c r="K696" s="18">
        <f t="shared" si="80"/>
        <v>5.1750000000000007</v>
      </c>
      <c r="L696" s="19">
        <f t="shared" si="81"/>
        <v>0.34500000000000003</v>
      </c>
      <c r="M696" s="19">
        <f t="shared" si="82"/>
        <v>0.5267175572519085</v>
      </c>
      <c r="N696" s="20">
        <f t="shared" si="83"/>
        <v>0</v>
      </c>
      <c r="O696" s="18">
        <f t="shared" si="84"/>
        <v>0</v>
      </c>
      <c r="P696" s="18">
        <f t="shared" si="85"/>
        <v>0</v>
      </c>
      <c r="Q696" s="21" t="str">
        <f t="shared" si="86"/>
        <v>REORDER</v>
      </c>
      <c r="R696" s="22" t="e">
        <f ca="1">IF($B696="","",IF(_xlfn.MAXIFS(PurDate,PurItem,$B696)=0,"",_xlfn.MAXIFS(PurDate,PurItem,$B696)))</f>
        <v>#NAME?</v>
      </c>
      <c r="S696" s="20">
        <f t="shared" si="87"/>
        <v>0</v>
      </c>
      <c r="U696" s="36"/>
    </row>
    <row r="697" spans="1:21" x14ac:dyDescent="0.25">
      <c r="A697" s="15" t="s">
        <v>1486</v>
      </c>
      <c r="B697" s="15" t="s">
        <v>1487</v>
      </c>
      <c r="C697" s="15" t="s">
        <v>784</v>
      </c>
      <c r="D697" s="15" t="s">
        <v>93</v>
      </c>
      <c r="E697" s="15" t="s">
        <v>1486</v>
      </c>
      <c r="F697" s="16">
        <v>10</v>
      </c>
      <c r="G697" s="16">
        <v>0</v>
      </c>
      <c r="H697" s="17">
        <v>19.567499999999999</v>
      </c>
      <c r="I697" s="18">
        <f>IF($B697="","",IF(CostMethod="Last Cost",IFERROR(INDEX(PurCost,MATCH(_xlfn.MAXIFS(PurRank,PurItem,$B697),PurRank,0)),$H697),IF(($G697+SUMIFS(PurQty,PurItem,$B697))=0,$H697,($G697*$H697+SUMIFS(PurTotal,PurItem,$B697))/($G697+SUMIFS(PurQty,PurItem,$B697)))))</f>
        <v>19.567499999999999</v>
      </c>
      <c r="J697" s="37">
        <v>30</v>
      </c>
      <c r="K697" s="18">
        <f t="shared" si="80"/>
        <v>10.432500000000001</v>
      </c>
      <c r="L697" s="19">
        <f t="shared" si="81"/>
        <v>0.34775000000000006</v>
      </c>
      <c r="M697" s="19">
        <f t="shared" si="82"/>
        <v>0.53315446531238031</v>
      </c>
      <c r="N697" s="20">
        <f t="shared" si="83"/>
        <v>0</v>
      </c>
      <c r="O697" s="18">
        <f t="shared" si="84"/>
        <v>0</v>
      </c>
      <c r="P697" s="18">
        <f t="shared" si="85"/>
        <v>0</v>
      </c>
      <c r="Q697" s="21" t="str">
        <f t="shared" si="86"/>
        <v>REORDER</v>
      </c>
      <c r="R697" s="22" t="e">
        <f ca="1">IF($B697="","",IF(_xlfn.MAXIFS(PurDate,PurItem,$B697)=0,"",_xlfn.MAXIFS(PurDate,PurItem,$B697)))</f>
        <v>#NAME?</v>
      </c>
      <c r="S697" s="20">
        <f t="shared" si="87"/>
        <v>0</v>
      </c>
      <c r="U697" s="36"/>
    </row>
    <row r="698" spans="1:21" x14ac:dyDescent="0.25">
      <c r="A698" s="15" t="s">
        <v>1488</v>
      </c>
      <c r="B698" s="15" t="s">
        <v>1489</v>
      </c>
      <c r="C698" s="15" t="s">
        <v>110</v>
      </c>
      <c r="D698" s="15" t="s">
        <v>93</v>
      </c>
      <c r="E698" s="15" t="s">
        <v>1488</v>
      </c>
      <c r="F698" s="16">
        <v>10</v>
      </c>
      <c r="G698" s="16">
        <v>0</v>
      </c>
      <c r="H698" s="17">
        <v>13.0425</v>
      </c>
      <c r="I698" s="18">
        <f>IF($B698="","",IF(CostMethod="Last Cost",IFERROR(INDEX(PurCost,MATCH(_xlfn.MAXIFS(PurRank,PurItem,$B698),PurRank,0)),$H698),IF(($G698+SUMIFS(PurQty,PurItem,$B698))=0,$H698,($G698*$H698+SUMIFS(PurTotal,PurItem,$B698))/($G698+SUMIFS(PurQty,PurItem,$B698)))))</f>
        <v>13.0425</v>
      </c>
      <c r="J698" s="37">
        <v>20</v>
      </c>
      <c r="K698" s="18">
        <f t="shared" si="80"/>
        <v>6.9574999999999996</v>
      </c>
      <c r="L698" s="19">
        <f t="shared" si="81"/>
        <v>0.34787499999999999</v>
      </c>
      <c r="M698" s="19">
        <f t="shared" si="82"/>
        <v>0.53344834195898017</v>
      </c>
      <c r="N698" s="20">
        <f t="shared" si="83"/>
        <v>0</v>
      </c>
      <c r="O698" s="18">
        <f t="shared" si="84"/>
        <v>0</v>
      </c>
      <c r="P698" s="18">
        <f t="shared" si="85"/>
        <v>0</v>
      </c>
      <c r="Q698" s="21" t="str">
        <f t="shared" si="86"/>
        <v>REORDER</v>
      </c>
      <c r="R698" s="22" t="e">
        <f ca="1">IF($B698="","",IF(_xlfn.MAXIFS(PurDate,PurItem,$B698)=0,"",_xlfn.MAXIFS(PurDate,PurItem,$B698)))</f>
        <v>#NAME?</v>
      </c>
      <c r="S698" s="20">
        <f t="shared" si="87"/>
        <v>0</v>
      </c>
      <c r="U698" s="36"/>
    </row>
    <row r="699" spans="1:21" x14ac:dyDescent="0.25">
      <c r="A699" s="15" t="s">
        <v>1490</v>
      </c>
      <c r="B699" s="15" t="s">
        <v>1491</v>
      </c>
      <c r="C699" s="15" t="s">
        <v>96</v>
      </c>
      <c r="D699" s="15" t="s">
        <v>93</v>
      </c>
      <c r="E699" s="15" t="s">
        <v>1490</v>
      </c>
      <c r="F699" s="16">
        <v>10</v>
      </c>
      <c r="G699" s="16">
        <v>0</v>
      </c>
      <c r="H699" s="17">
        <v>13.0425</v>
      </c>
      <c r="I699" s="18">
        <f>IF($B699="","",IF(CostMethod="Last Cost",IFERROR(INDEX(PurCost,MATCH(_xlfn.MAXIFS(PurRank,PurItem,$B699),PurRank,0)),$H699),IF(($G699+SUMIFS(PurQty,PurItem,$B699))=0,$H699,($G699*$H699+SUMIFS(PurTotal,PurItem,$B699))/($G699+SUMIFS(PurQty,PurItem,$B699)))))</f>
        <v>13.0425</v>
      </c>
      <c r="J699" s="37">
        <v>20</v>
      </c>
      <c r="K699" s="18">
        <f t="shared" si="80"/>
        <v>6.9574999999999996</v>
      </c>
      <c r="L699" s="19">
        <f t="shared" si="81"/>
        <v>0.34787499999999999</v>
      </c>
      <c r="M699" s="19">
        <f t="shared" si="82"/>
        <v>0.53344834195898017</v>
      </c>
      <c r="N699" s="20">
        <f t="shared" si="83"/>
        <v>0</v>
      </c>
      <c r="O699" s="18">
        <f t="shared" si="84"/>
        <v>0</v>
      </c>
      <c r="P699" s="18">
        <f t="shared" si="85"/>
        <v>0</v>
      </c>
      <c r="Q699" s="21" t="str">
        <f t="shared" si="86"/>
        <v>REORDER</v>
      </c>
      <c r="R699" s="22" t="e">
        <f ca="1">IF($B699="","",IF(_xlfn.MAXIFS(PurDate,PurItem,$B699)=0,"",_xlfn.MAXIFS(PurDate,PurItem,$B699)))</f>
        <v>#NAME?</v>
      </c>
      <c r="S699" s="20">
        <f t="shared" si="87"/>
        <v>0</v>
      </c>
      <c r="U699" s="36"/>
    </row>
    <row r="700" spans="1:21" x14ac:dyDescent="0.25">
      <c r="A700" s="15" t="s">
        <v>1492</v>
      </c>
      <c r="B700" s="15" t="s">
        <v>1493</v>
      </c>
      <c r="C700" s="15" t="s">
        <v>110</v>
      </c>
      <c r="D700" s="15" t="s">
        <v>93</v>
      </c>
      <c r="E700" s="15" t="s">
        <v>1492</v>
      </c>
      <c r="F700" s="16">
        <v>10</v>
      </c>
      <c r="G700" s="16">
        <v>0</v>
      </c>
      <c r="H700" s="17">
        <v>7.8224999999999998</v>
      </c>
      <c r="I700" s="18">
        <f>IF($B700="","",IF(CostMethod="Last Cost",IFERROR(INDEX(PurCost,MATCH(_xlfn.MAXIFS(PurRank,PurItem,$B700),PurRank,0)),$H700),IF(($G700+SUMIFS(PurQty,PurItem,$B700))=0,$H700,($G700*$H700+SUMIFS(PurTotal,PurItem,$B700))/($G700+SUMIFS(PurQty,PurItem,$B700)))))</f>
        <v>7.8224999999999998</v>
      </c>
      <c r="J700" s="37">
        <v>12</v>
      </c>
      <c r="K700" s="18">
        <f t="shared" si="80"/>
        <v>4.1775000000000002</v>
      </c>
      <c r="L700" s="19">
        <f t="shared" si="81"/>
        <v>0.34812500000000002</v>
      </c>
      <c r="M700" s="19">
        <f t="shared" si="82"/>
        <v>0.5340364333652925</v>
      </c>
      <c r="N700" s="20">
        <f t="shared" si="83"/>
        <v>0</v>
      </c>
      <c r="O700" s="18">
        <f t="shared" si="84"/>
        <v>0</v>
      </c>
      <c r="P700" s="18">
        <f t="shared" si="85"/>
        <v>0</v>
      </c>
      <c r="Q700" s="21" t="str">
        <f t="shared" si="86"/>
        <v>REORDER</v>
      </c>
      <c r="R700" s="22" t="e">
        <f ca="1">IF($B700="","",IF(_xlfn.MAXIFS(PurDate,PurItem,$B700)=0,"",_xlfn.MAXIFS(PurDate,PurItem,$B700)))</f>
        <v>#NAME?</v>
      </c>
      <c r="S700" s="20">
        <f t="shared" si="87"/>
        <v>0</v>
      </c>
      <c r="U700" s="36"/>
    </row>
    <row r="701" spans="1:21" x14ac:dyDescent="0.25">
      <c r="A701" s="15" t="s">
        <v>1494</v>
      </c>
      <c r="B701" s="15" t="s">
        <v>1495</v>
      </c>
      <c r="C701" s="15" t="s">
        <v>110</v>
      </c>
      <c r="D701" s="15" t="s">
        <v>93</v>
      </c>
      <c r="E701" s="15" t="s">
        <v>1494</v>
      </c>
      <c r="F701" s="16">
        <v>10</v>
      </c>
      <c r="G701" s="16">
        <v>0</v>
      </c>
      <c r="H701" s="17">
        <v>6.5250000000000004</v>
      </c>
      <c r="I701" s="18">
        <f>IF($B701="","",IF(CostMethod="Last Cost",IFERROR(INDEX(PurCost,MATCH(_xlfn.MAXIFS(PurRank,PurItem,$B701),PurRank,0)),$H701),IF(($G701+SUMIFS(PurQty,PurItem,$B701))=0,$H701,($G701*$H701+SUMIFS(PurTotal,PurItem,$B701))/($G701+SUMIFS(PurQty,PurItem,$B701)))))</f>
        <v>6.5250000000000004</v>
      </c>
      <c r="J701" s="37">
        <v>10</v>
      </c>
      <c r="K701" s="18">
        <f t="shared" si="80"/>
        <v>3.4749999999999996</v>
      </c>
      <c r="L701" s="19">
        <f t="shared" si="81"/>
        <v>0.34749999999999998</v>
      </c>
      <c r="M701" s="19">
        <f t="shared" si="82"/>
        <v>0.53256704980842906</v>
      </c>
      <c r="N701" s="20">
        <f t="shared" si="83"/>
        <v>0</v>
      </c>
      <c r="O701" s="18">
        <f t="shared" si="84"/>
        <v>0</v>
      </c>
      <c r="P701" s="18">
        <f t="shared" si="85"/>
        <v>0</v>
      </c>
      <c r="Q701" s="21" t="str">
        <f t="shared" si="86"/>
        <v>REORDER</v>
      </c>
      <c r="R701" s="22" t="e">
        <f ca="1">IF($B701="","",IF(_xlfn.MAXIFS(PurDate,PurItem,$B701)=0,"",_xlfn.MAXIFS(PurDate,PurItem,$B701)))</f>
        <v>#NAME?</v>
      </c>
      <c r="S701" s="20">
        <f t="shared" si="87"/>
        <v>0</v>
      </c>
      <c r="U701" s="36"/>
    </row>
    <row r="702" spans="1:21" x14ac:dyDescent="0.25">
      <c r="A702" s="15" t="s">
        <v>1496</v>
      </c>
      <c r="B702" s="15" t="s">
        <v>1497</v>
      </c>
      <c r="C702" s="15" t="s">
        <v>101</v>
      </c>
      <c r="D702" s="15" t="s">
        <v>93</v>
      </c>
      <c r="E702" s="15" t="s">
        <v>1496</v>
      </c>
      <c r="F702" s="16">
        <v>10</v>
      </c>
      <c r="G702" s="16">
        <v>0</v>
      </c>
      <c r="H702" s="17">
        <v>7.8224999999999998</v>
      </c>
      <c r="I702" s="18">
        <f>IF($B702="","",IF(CostMethod="Last Cost",IFERROR(INDEX(PurCost,MATCH(_xlfn.MAXIFS(PurRank,PurItem,$B702),PurRank,0)),$H702),IF(($G702+SUMIFS(PurQty,PurItem,$B702))=0,$H702,($G702*$H702+SUMIFS(PurTotal,PurItem,$B702))/($G702+SUMIFS(PurQty,PurItem,$B702)))))</f>
        <v>7.8224999999999998</v>
      </c>
      <c r="J702" s="37">
        <v>12</v>
      </c>
      <c r="K702" s="18">
        <f t="shared" si="80"/>
        <v>4.1775000000000002</v>
      </c>
      <c r="L702" s="19">
        <f t="shared" si="81"/>
        <v>0.34812500000000002</v>
      </c>
      <c r="M702" s="19">
        <f t="shared" si="82"/>
        <v>0.5340364333652925</v>
      </c>
      <c r="N702" s="20">
        <f t="shared" si="83"/>
        <v>0</v>
      </c>
      <c r="O702" s="18">
        <f t="shared" si="84"/>
        <v>0</v>
      </c>
      <c r="P702" s="18">
        <f t="shared" si="85"/>
        <v>0</v>
      </c>
      <c r="Q702" s="21" t="str">
        <f t="shared" si="86"/>
        <v>REORDER</v>
      </c>
      <c r="R702" s="22" t="e">
        <f ca="1">IF($B702="","",IF(_xlfn.MAXIFS(PurDate,PurItem,$B702)=0,"",_xlfn.MAXIFS(PurDate,PurItem,$B702)))</f>
        <v>#NAME?</v>
      </c>
      <c r="S702" s="20">
        <f t="shared" si="87"/>
        <v>0</v>
      </c>
      <c r="U702" s="36"/>
    </row>
    <row r="703" spans="1:21" x14ac:dyDescent="0.25">
      <c r="A703" s="15" t="s">
        <v>1498</v>
      </c>
      <c r="B703" s="15" t="s">
        <v>1499</v>
      </c>
      <c r="C703" s="15" t="s">
        <v>110</v>
      </c>
      <c r="D703" s="15" t="s">
        <v>93</v>
      </c>
      <c r="E703" s="15" t="s">
        <v>1498</v>
      </c>
      <c r="F703" s="16">
        <v>10</v>
      </c>
      <c r="G703" s="16">
        <v>0</v>
      </c>
      <c r="H703" s="17">
        <v>7.8224999999999998</v>
      </c>
      <c r="I703" s="18">
        <f>IF($B703="","",IF(CostMethod="Last Cost",IFERROR(INDEX(PurCost,MATCH(_xlfn.MAXIFS(PurRank,PurItem,$B703),PurRank,0)),$H703),IF(($G703+SUMIFS(PurQty,PurItem,$B703))=0,$H703,($G703*$H703+SUMIFS(PurTotal,PurItem,$B703))/($G703+SUMIFS(PurQty,PurItem,$B703)))))</f>
        <v>7.8224999999999998</v>
      </c>
      <c r="J703" s="37">
        <v>12</v>
      </c>
      <c r="K703" s="18">
        <f t="shared" si="80"/>
        <v>4.1775000000000002</v>
      </c>
      <c r="L703" s="19">
        <f t="shared" si="81"/>
        <v>0.34812500000000002</v>
      </c>
      <c r="M703" s="19">
        <f t="shared" si="82"/>
        <v>0.5340364333652925</v>
      </c>
      <c r="N703" s="20">
        <f t="shared" si="83"/>
        <v>0</v>
      </c>
      <c r="O703" s="18">
        <f t="shared" si="84"/>
        <v>0</v>
      </c>
      <c r="P703" s="18">
        <f t="shared" si="85"/>
        <v>0</v>
      </c>
      <c r="Q703" s="21" t="str">
        <f t="shared" si="86"/>
        <v>REORDER</v>
      </c>
      <c r="R703" s="22" t="e">
        <f ca="1">IF($B703="","",IF(_xlfn.MAXIFS(PurDate,PurItem,$B703)=0,"",_xlfn.MAXIFS(PurDate,PurItem,$B703)))</f>
        <v>#NAME?</v>
      </c>
      <c r="S703" s="20">
        <f t="shared" si="87"/>
        <v>0</v>
      </c>
      <c r="U703" s="36"/>
    </row>
    <row r="704" spans="1:21" x14ac:dyDescent="0.25">
      <c r="A704" s="15" t="s">
        <v>1500</v>
      </c>
      <c r="B704" s="15" t="s">
        <v>1501</v>
      </c>
      <c r="C704" s="15" t="s">
        <v>110</v>
      </c>
      <c r="D704" s="15" t="s">
        <v>93</v>
      </c>
      <c r="E704" s="15" t="s">
        <v>1500</v>
      </c>
      <c r="F704" s="16">
        <v>10</v>
      </c>
      <c r="G704" s="16">
        <v>0</v>
      </c>
      <c r="H704" s="17">
        <v>19.567499999999999</v>
      </c>
      <c r="I704" s="18">
        <f>IF($B704="","",IF(CostMethod="Last Cost",IFERROR(INDEX(PurCost,MATCH(_xlfn.MAXIFS(PurRank,PurItem,$B704),PurRank,0)),$H704),IF(($G704+SUMIFS(PurQty,PurItem,$B704))=0,$H704,($G704*$H704+SUMIFS(PurTotal,PurItem,$B704))/($G704+SUMIFS(PurQty,PurItem,$B704)))))</f>
        <v>19.567499999999999</v>
      </c>
      <c r="J704" s="37">
        <v>30</v>
      </c>
      <c r="K704" s="18">
        <f t="shared" si="80"/>
        <v>10.432500000000001</v>
      </c>
      <c r="L704" s="19">
        <f t="shared" si="81"/>
        <v>0.34775000000000006</v>
      </c>
      <c r="M704" s="19">
        <f t="shared" si="82"/>
        <v>0.53315446531238031</v>
      </c>
      <c r="N704" s="20">
        <f t="shared" si="83"/>
        <v>0</v>
      </c>
      <c r="O704" s="18">
        <f t="shared" si="84"/>
        <v>0</v>
      </c>
      <c r="P704" s="18">
        <f t="shared" si="85"/>
        <v>0</v>
      </c>
      <c r="Q704" s="21" t="str">
        <f t="shared" si="86"/>
        <v>REORDER</v>
      </c>
      <c r="R704" s="22" t="e">
        <f ca="1">IF($B704="","",IF(_xlfn.MAXIFS(PurDate,PurItem,$B704)=0,"",_xlfn.MAXIFS(PurDate,PurItem,$B704)))</f>
        <v>#NAME?</v>
      </c>
      <c r="S704" s="20">
        <f t="shared" si="87"/>
        <v>0</v>
      </c>
      <c r="U704" s="36"/>
    </row>
    <row r="705" spans="1:21" x14ac:dyDescent="0.25">
      <c r="A705" s="15" t="s">
        <v>1502</v>
      </c>
      <c r="B705" s="15" t="s">
        <v>1503</v>
      </c>
      <c r="C705" s="15" t="s">
        <v>110</v>
      </c>
      <c r="D705" s="15" t="s">
        <v>93</v>
      </c>
      <c r="E705" s="15" t="s">
        <v>1502</v>
      </c>
      <c r="F705" s="16">
        <v>10</v>
      </c>
      <c r="G705" s="16">
        <v>0</v>
      </c>
      <c r="H705" s="17">
        <v>32.752499999999998</v>
      </c>
      <c r="I705" s="18">
        <f>IF($B705="","",IF(CostMethod="Last Cost",IFERROR(INDEX(PurCost,MATCH(_xlfn.MAXIFS(PurRank,PurItem,$B705),PurRank,0)),$H705),IF(($G705+SUMIFS(PurQty,PurItem,$B705))=0,$H705,($G705*$H705+SUMIFS(PurTotal,PurItem,$B705))/($G705+SUMIFS(PurQty,PurItem,$B705)))))</f>
        <v>32.752499999999998</v>
      </c>
      <c r="J705" s="37">
        <v>50</v>
      </c>
      <c r="K705" s="18">
        <f t="shared" si="80"/>
        <v>17.247500000000002</v>
      </c>
      <c r="L705" s="19">
        <f t="shared" si="81"/>
        <v>0.34495000000000003</v>
      </c>
      <c r="M705" s="19">
        <f t="shared" si="82"/>
        <v>0.52660102282268539</v>
      </c>
      <c r="N705" s="20">
        <f t="shared" si="83"/>
        <v>0</v>
      </c>
      <c r="O705" s="18">
        <f t="shared" si="84"/>
        <v>0</v>
      </c>
      <c r="P705" s="18">
        <f t="shared" si="85"/>
        <v>0</v>
      </c>
      <c r="Q705" s="21" t="str">
        <f t="shared" si="86"/>
        <v>REORDER</v>
      </c>
      <c r="R705" s="22" t="e">
        <f ca="1">IF($B705="","",IF(_xlfn.MAXIFS(PurDate,PurItem,$B705)=0,"",_xlfn.MAXIFS(PurDate,PurItem,$B705)))</f>
        <v>#NAME?</v>
      </c>
      <c r="S705" s="20">
        <f t="shared" si="87"/>
        <v>0</v>
      </c>
      <c r="U705" s="36"/>
    </row>
    <row r="706" spans="1:21" x14ac:dyDescent="0.25">
      <c r="A706" s="15" t="s">
        <v>1504</v>
      </c>
      <c r="B706" s="15" t="s">
        <v>1505</v>
      </c>
      <c r="C706" s="15" t="s">
        <v>101</v>
      </c>
      <c r="D706" s="15" t="s">
        <v>93</v>
      </c>
      <c r="E706" s="15" t="s">
        <v>1504</v>
      </c>
      <c r="F706" s="16">
        <v>10</v>
      </c>
      <c r="G706" s="16">
        <v>0</v>
      </c>
      <c r="H706" s="17">
        <v>9.7799999999999994</v>
      </c>
      <c r="I706" s="18">
        <f>IF($B706="","",IF(CostMethod="Last Cost",IFERROR(INDEX(PurCost,MATCH(_xlfn.MAXIFS(PurRank,PurItem,$B706),PurRank,0)),$H706),IF(($G706+SUMIFS(PurQty,PurItem,$B706))=0,$H706,($G706*$H706+SUMIFS(PurTotal,PurItem,$B706))/($G706+SUMIFS(PurQty,PurItem,$B706)))))</f>
        <v>9.7799999999999994</v>
      </c>
      <c r="J706" s="37">
        <v>15</v>
      </c>
      <c r="K706" s="18">
        <f t="shared" si="80"/>
        <v>5.2200000000000006</v>
      </c>
      <c r="L706" s="19">
        <f t="shared" si="81"/>
        <v>0.34800000000000003</v>
      </c>
      <c r="M706" s="19">
        <f t="shared" si="82"/>
        <v>0.5337423312883437</v>
      </c>
      <c r="N706" s="20">
        <f t="shared" si="83"/>
        <v>0</v>
      </c>
      <c r="O706" s="18">
        <f t="shared" si="84"/>
        <v>0</v>
      </c>
      <c r="P706" s="18">
        <f t="shared" si="85"/>
        <v>0</v>
      </c>
      <c r="Q706" s="21" t="str">
        <f t="shared" si="86"/>
        <v>REORDER</v>
      </c>
      <c r="R706" s="22" t="e">
        <f ca="1">IF($B706="","",IF(_xlfn.MAXIFS(PurDate,PurItem,$B706)=0,"",_xlfn.MAXIFS(PurDate,PurItem,$B706)))</f>
        <v>#NAME?</v>
      </c>
      <c r="S706" s="20">
        <f t="shared" si="87"/>
        <v>0</v>
      </c>
      <c r="U706" s="36"/>
    </row>
    <row r="707" spans="1:21" x14ac:dyDescent="0.25">
      <c r="A707" s="15" t="s">
        <v>1506</v>
      </c>
      <c r="B707" s="15" t="s">
        <v>1507</v>
      </c>
      <c r="C707" s="15" t="s">
        <v>101</v>
      </c>
      <c r="D707" s="15" t="s">
        <v>93</v>
      </c>
      <c r="E707" s="15" t="s">
        <v>1506</v>
      </c>
      <c r="F707" s="16">
        <v>10</v>
      </c>
      <c r="G707" s="16">
        <v>0</v>
      </c>
      <c r="H707" s="17">
        <v>16.237500000000001</v>
      </c>
      <c r="I707" s="18">
        <f>IF($B707="","",IF(CostMethod="Last Cost",IFERROR(INDEX(PurCost,MATCH(_xlfn.MAXIFS(PurRank,PurItem,$B707),PurRank,0)),$H707),IF(($G707+SUMIFS(PurQty,PurItem,$B707))=0,$H707,($G707*$H707+SUMIFS(PurTotal,PurItem,$B707))/($G707+SUMIFS(PurQty,PurItem,$B707)))))</f>
        <v>16.237500000000001</v>
      </c>
      <c r="J707" s="37">
        <v>25</v>
      </c>
      <c r="K707" s="18">
        <f t="shared" si="80"/>
        <v>8.7624999999999993</v>
      </c>
      <c r="L707" s="19">
        <f t="shared" si="81"/>
        <v>0.35049999999999998</v>
      </c>
      <c r="M707" s="19">
        <f t="shared" si="82"/>
        <v>0.53964588144726711</v>
      </c>
      <c r="N707" s="20">
        <f t="shared" si="83"/>
        <v>0</v>
      </c>
      <c r="O707" s="18">
        <f t="shared" si="84"/>
        <v>0</v>
      </c>
      <c r="P707" s="18">
        <f t="shared" si="85"/>
        <v>0</v>
      </c>
      <c r="Q707" s="21" t="str">
        <f t="shared" si="86"/>
        <v>REORDER</v>
      </c>
      <c r="R707" s="22" t="e">
        <f ca="1">IF($B707="","",IF(_xlfn.MAXIFS(PurDate,PurItem,$B707)=0,"",_xlfn.MAXIFS(PurDate,PurItem,$B707)))</f>
        <v>#NAME?</v>
      </c>
      <c r="S707" s="20">
        <f t="shared" si="87"/>
        <v>0</v>
      </c>
      <c r="U707" s="36"/>
    </row>
    <row r="708" spans="1:21" x14ac:dyDescent="0.25">
      <c r="A708" s="15" t="s">
        <v>1508</v>
      </c>
      <c r="B708" s="15" t="s">
        <v>1509</v>
      </c>
      <c r="C708" s="15" t="s">
        <v>110</v>
      </c>
      <c r="D708" s="15" t="s">
        <v>93</v>
      </c>
      <c r="E708" s="15" t="s">
        <v>1508</v>
      </c>
      <c r="F708" s="16">
        <v>10</v>
      </c>
      <c r="G708" s="16">
        <v>0</v>
      </c>
      <c r="H708" s="17">
        <v>19.567499999999999</v>
      </c>
      <c r="I708" s="18">
        <f>IF($B708="","",IF(CostMethod="Last Cost",IFERROR(INDEX(PurCost,MATCH(_xlfn.MAXIFS(PurRank,PurItem,$B708),PurRank,0)),$H708),IF(($G708+SUMIFS(PurQty,PurItem,$B708))=0,$H708,($G708*$H708+SUMIFS(PurTotal,PurItem,$B708))/($G708+SUMIFS(PurQty,PurItem,$B708)))))</f>
        <v>19.567499999999999</v>
      </c>
      <c r="J708" s="37">
        <v>30</v>
      </c>
      <c r="K708" s="18">
        <f t="shared" si="80"/>
        <v>10.432500000000001</v>
      </c>
      <c r="L708" s="19">
        <f t="shared" si="81"/>
        <v>0.34775000000000006</v>
      </c>
      <c r="M708" s="19">
        <f t="shared" si="82"/>
        <v>0.53315446531238031</v>
      </c>
      <c r="N708" s="20">
        <f t="shared" si="83"/>
        <v>0</v>
      </c>
      <c r="O708" s="18">
        <f t="shared" si="84"/>
        <v>0</v>
      </c>
      <c r="P708" s="18">
        <f t="shared" si="85"/>
        <v>0</v>
      </c>
      <c r="Q708" s="21" t="str">
        <f t="shared" si="86"/>
        <v>REORDER</v>
      </c>
      <c r="R708" s="22" t="e">
        <f ca="1">IF($B708="","",IF(_xlfn.MAXIFS(PurDate,PurItem,$B708)=0,"",_xlfn.MAXIFS(PurDate,PurItem,$B708)))</f>
        <v>#NAME?</v>
      </c>
      <c r="S708" s="20">
        <f t="shared" si="87"/>
        <v>0</v>
      </c>
      <c r="U708" s="36"/>
    </row>
    <row r="709" spans="1:21" x14ac:dyDescent="0.25">
      <c r="A709" s="15" t="s">
        <v>1510</v>
      </c>
      <c r="B709" s="15" t="s">
        <v>1511</v>
      </c>
      <c r="C709" s="15" t="s">
        <v>110</v>
      </c>
      <c r="D709" s="15" t="s">
        <v>93</v>
      </c>
      <c r="E709" s="15" t="s">
        <v>1510</v>
      </c>
      <c r="F709" s="16">
        <v>10</v>
      </c>
      <c r="G709" s="16">
        <v>0</v>
      </c>
      <c r="H709" s="17">
        <v>16.305</v>
      </c>
      <c r="I709" s="18">
        <f>IF($B709="","",IF(CostMethod="Last Cost",IFERROR(INDEX(PurCost,MATCH(_xlfn.MAXIFS(PurRank,PurItem,$B709),PurRank,0)),$H709),IF(($G709+SUMIFS(PurQty,PurItem,$B709))=0,$H709,($G709*$H709+SUMIFS(PurTotal,PurItem,$B709))/($G709+SUMIFS(PurQty,PurItem,$B709)))))</f>
        <v>16.305</v>
      </c>
      <c r="J709" s="37">
        <v>25</v>
      </c>
      <c r="K709" s="18">
        <f t="shared" ref="K709:K772" si="88">IF(OR($B709="",$J709=""),"",$J709-$I709)</f>
        <v>8.6950000000000003</v>
      </c>
      <c r="L709" s="19">
        <f t="shared" ref="L709:L772" si="89">IF(OR($K709="",$J709=0,$J709=""),"",$K709/$J709)</f>
        <v>0.3478</v>
      </c>
      <c r="M709" s="19">
        <f t="shared" ref="M709:M772" si="90">IF(OR($K709="",$I709=0,$I709=""),"",$K709/$I709)</f>
        <v>0.53327200245323525</v>
      </c>
      <c r="N709" s="20">
        <f t="shared" ref="N709:N772" si="91">IF($B709="","",$G709+SUMIFS(PurQty,PurItem,$B709)-SUMIFS(SalQty,SalItem,$B709)-SUMIFS(WoQty,WoItem,$B709)+SUMIFS(AdjQty,AdjItem,$B709)+SUMIFS(LinVarQty,LinItem,$B709,LinPosted,"YES"))</f>
        <v>0</v>
      </c>
      <c r="O709" s="18">
        <f t="shared" ref="O709:O772" si="92">IF($B709="","",$N709*$I709)</f>
        <v>0</v>
      </c>
      <c r="P709" s="18">
        <f t="shared" ref="P709:P772" si="93">IF(OR($B709="",$J709=""),"",$N709*$J709)</f>
        <v>0</v>
      </c>
      <c r="Q709" s="21" t="str">
        <f t="shared" ref="Q709:Q772" si="94">IF($B709="","",IF($N709&lt;0,"NEGATIVE",IF($N709&lt;=$F709,"REORDER","OK")))</f>
        <v>REORDER</v>
      </c>
      <c r="R709" s="22" t="e">
        <f ca="1">IF($B709="","",IF(_xlfn.MAXIFS(PurDate,PurItem,$B709)=0,"",_xlfn.MAXIFS(PurDate,PurItem,$B709)))</f>
        <v>#NAME?</v>
      </c>
      <c r="S709" s="20">
        <f t="shared" ref="S709:S772" si="95">IF($B709="","",SUMIFS(PurQty,PurItem,$B709))</f>
        <v>0</v>
      </c>
      <c r="U709" s="36"/>
    </row>
    <row r="710" spans="1:21" x14ac:dyDescent="0.25">
      <c r="A710" s="15" t="s">
        <v>1512</v>
      </c>
      <c r="B710" s="15" t="s">
        <v>1513</v>
      </c>
      <c r="C710" s="15" t="s">
        <v>96</v>
      </c>
      <c r="D710" s="15" t="s">
        <v>93</v>
      </c>
      <c r="E710" s="15" t="s">
        <v>1512</v>
      </c>
      <c r="F710" s="16">
        <v>10</v>
      </c>
      <c r="G710" s="16">
        <v>0</v>
      </c>
      <c r="H710" s="17">
        <v>16.305</v>
      </c>
      <c r="I710" s="18">
        <f>IF($B710="","",IF(CostMethod="Last Cost",IFERROR(INDEX(PurCost,MATCH(_xlfn.MAXIFS(PurRank,PurItem,$B710),PurRank,0)),$H710),IF(($G710+SUMIFS(PurQty,PurItem,$B710))=0,$H710,($G710*$H710+SUMIFS(PurTotal,PurItem,$B710))/($G710+SUMIFS(PurQty,PurItem,$B710)))))</f>
        <v>16.305</v>
      </c>
      <c r="J710" s="37">
        <v>25</v>
      </c>
      <c r="K710" s="18">
        <f t="shared" si="88"/>
        <v>8.6950000000000003</v>
      </c>
      <c r="L710" s="19">
        <f t="shared" si="89"/>
        <v>0.3478</v>
      </c>
      <c r="M710" s="19">
        <f t="shared" si="90"/>
        <v>0.53327200245323525</v>
      </c>
      <c r="N710" s="20">
        <f t="shared" si="91"/>
        <v>0</v>
      </c>
      <c r="O710" s="18">
        <f t="shared" si="92"/>
        <v>0</v>
      </c>
      <c r="P710" s="18">
        <f t="shared" si="93"/>
        <v>0</v>
      </c>
      <c r="Q710" s="21" t="str">
        <f t="shared" si="94"/>
        <v>REORDER</v>
      </c>
      <c r="R710" s="22" t="e">
        <f ca="1">IF($B710="","",IF(_xlfn.MAXIFS(PurDate,PurItem,$B710)=0,"",_xlfn.MAXIFS(PurDate,PurItem,$B710)))</f>
        <v>#NAME?</v>
      </c>
      <c r="S710" s="20">
        <f t="shared" si="95"/>
        <v>0</v>
      </c>
      <c r="U710" s="36"/>
    </row>
    <row r="711" spans="1:21" x14ac:dyDescent="0.25">
      <c r="A711" s="15" t="s">
        <v>1514</v>
      </c>
      <c r="B711" s="15" t="s">
        <v>1515</v>
      </c>
      <c r="C711" s="15" t="s">
        <v>96</v>
      </c>
      <c r="D711" s="15" t="s">
        <v>93</v>
      </c>
      <c r="E711" s="15" t="s">
        <v>1514</v>
      </c>
      <c r="F711" s="16">
        <v>10</v>
      </c>
      <c r="G711" s="16">
        <v>0</v>
      </c>
      <c r="H711" s="17">
        <v>16.305</v>
      </c>
      <c r="I711" s="18">
        <f>IF($B711="","",IF(CostMethod="Last Cost",IFERROR(INDEX(PurCost,MATCH(_xlfn.MAXIFS(PurRank,PurItem,$B711),PurRank,0)),$H711),IF(($G711+SUMIFS(PurQty,PurItem,$B711))=0,$H711,($G711*$H711+SUMIFS(PurTotal,PurItem,$B711))/($G711+SUMIFS(PurQty,PurItem,$B711)))))</f>
        <v>16.305</v>
      </c>
      <c r="J711" s="37">
        <v>25</v>
      </c>
      <c r="K711" s="18">
        <f t="shared" si="88"/>
        <v>8.6950000000000003</v>
      </c>
      <c r="L711" s="19">
        <f t="shared" si="89"/>
        <v>0.3478</v>
      </c>
      <c r="M711" s="19">
        <f t="shared" si="90"/>
        <v>0.53327200245323525</v>
      </c>
      <c r="N711" s="20">
        <f t="shared" si="91"/>
        <v>0</v>
      </c>
      <c r="O711" s="18">
        <f t="shared" si="92"/>
        <v>0</v>
      </c>
      <c r="P711" s="18">
        <f t="shared" si="93"/>
        <v>0</v>
      </c>
      <c r="Q711" s="21" t="str">
        <f t="shared" si="94"/>
        <v>REORDER</v>
      </c>
      <c r="R711" s="22" t="e">
        <f ca="1">IF($B711="","",IF(_xlfn.MAXIFS(PurDate,PurItem,$B711)=0,"",_xlfn.MAXIFS(PurDate,PurItem,$B711)))</f>
        <v>#NAME?</v>
      </c>
      <c r="S711" s="20">
        <f t="shared" si="95"/>
        <v>0</v>
      </c>
      <c r="U711" s="36"/>
    </row>
    <row r="712" spans="1:21" x14ac:dyDescent="0.25">
      <c r="A712" s="15" t="s">
        <v>1516</v>
      </c>
      <c r="B712" s="15" t="s">
        <v>1517</v>
      </c>
      <c r="C712" s="15" t="s">
        <v>96</v>
      </c>
      <c r="D712" s="15" t="s">
        <v>93</v>
      </c>
      <c r="E712" s="15" t="s">
        <v>1516</v>
      </c>
      <c r="F712" s="16">
        <v>10</v>
      </c>
      <c r="G712" s="16">
        <v>0</v>
      </c>
      <c r="H712" s="17">
        <v>13.0425</v>
      </c>
      <c r="I712" s="18">
        <f>IF($B712="","",IF(CostMethod="Last Cost",IFERROR(INDEX(PurCost,MATCH(_xlfn.MAXIFS(PurRank,PurItem,$B712),PurRank,0)),$H712),IF(($G712+SUMIFS(PurQty,PurItem,$B712))=0,$H712,($G712*$H712+SUMIFS(PurTotal,PurItem,$B712))/($G712+SUMIFS(PurQty,PurItem,$B712)))))</f>
        <v>13.0425</v>
      </c>
      <c r="J712" s="37">
        <v>20</v>
      </c>
      <c r="K712" s="18">
        <f t="shared" si="88"/>
        <v>6.9574999999999996</v>
      </c>
      <c r="L712" s="19">
        <f t="shared" si="89"/>
        <v>0.34787499999999999</v>
      </c>
      <c r="M712" s="19">
        <f t="shared" si="90"/>
        <v>0.53344834195898017</v>
      </c>
      <c r="N712" s="20">
        <f t="shared" si="91"/>
        <v>0</v>
      </c>
      <c r="O712" s="18">
        <f t="shared" si="92"/>
        <v>0</v>
      </c>
      <c r="P712" s="18">
        <f t="shared" si="93"/>
        <v>0</v>
      </c>
      <c r="Q712" s="21" t="str">
        <f t="shared" si="94"/>
        <v>REORDER</v>
      </c>
      <c r="R712" s="22" t="e">
        <f ca="1">IF($B712="","",IF(_xlfn.MAXIFS(PurDate,PurItem,$B712)=0,"",_xlfn.MAXIFS(PurDate,PurItem,$B712)))</f>
        <v>#NAME?</v>
      </c>
      <c r="S712" s="20">
        <f t="shared" si="95"/>
        <v>0</v>
      </c>
      <c r="U712" s="36"/>
    </row>
    <row r="713" spans="1:21" x14ac:dyDescent="0.25">
      <c r="A713" s="15" t="s">
        <v>1518</v>
      </c>
      <c r="B713" s="15" t="s">
        <v>1519</v>
      </c>
      <c r="C713" s="15" t="s">
        <v>101</v>
      </c>
      <c r="D713" s="15" t="s">
        <v>93</v>
      </c>
      <c r="E713" s="15" t="s">
        <v>1518</v>
      </c>
      <c r="F713" s="16">
        <v>10</v>
      </c>
      <c r="G713" s="16">
        <v>0</v>
      </c>
      <c r="H713" s="17">
        <v>1.3049999999999999</v>
      </c>
      <c r="I713" s="18">
        <f>IF($B713="","",IF(CostMethod="Last Cost",IFERROR(INDEX(PurCost,MATCH(_xlfn.MAXIFS(PurRank,PurItem,$B713),PurRank,0)),$H713),IF(($G713+SUMIFS(PurQty,PurItem,$B713))=0,$H713,($G713*$H713+SUMIFS(PurTotal,PurItem,$B713))/($G713+SUMIFS(PurQty,PurItem,$B713)))))</f>
        <v>1.3049999999999999</v>
      </c>
      <c r="J713" s="37">
        <v>2</v>
      </c>
      <c r="K713" s="18">
        <f t="shared" si="88"/>
        <v>0.69500000000000006</v>
      </c>
      <c r="L713" s="19">
        <f t="shared" si="89"/>
        <v>0.34750000000000003</v>
      </c>
      <c r="M713" s="19">
        <f t="shared" si="90"/>
        <v>0.53256704980842917</v>
      </c>
      <c r="N713" s="20">
        <f t="shared" si="91"/>
        <v>0</v>
      </c>
      <c r="O713" s="18">
        <f t="shared" si="92"/>
        <v>0</v>
      </c>
      <c r="P713" s="18">
        <f t="shared" si="93"/>
        <v>0</v>
      </c>
      <c r="Q713" s="21" t="str">
        <f t="shared" si="94"/>
        <v>REORDER</v>
      </c>
      <c r="R713" s="22" t="e">
        <f ca="1">IF($B713="","",IF(_xlfn.MAXIFS(PurDate,PurItem,$B713)=0,"",_xlfn.MAXIFS(PurDate,PurItem,$B713)))</f>
        <v>#NAME?</v>
      </c>
      <c r="S713" s="20">
        <f t="shared" si="95"/>
        <v>0</v>
      </c>
      <c r="U713" s="36"/>
    </row>
    <row r="714" spans="1:21" x14ac:dyDescent="0.25">
      <c r="A714" s="15" t="s">
        <v>1520</v>
      </c>
      <c r="B714" s="15" t="s">
        <v>1521</v>
      </c>
      <c r="C714" s="15" t="s">
        <v>101</v>
      </c>
      <c r="D714" s="15" t="s">
        <v>93</v>
      </c>
      <c r="E714" s="15" t="s">
        <v>1520</v>
      </c>
      <c r="F714" s="16">
        <v>10</v>
      </c>
      <c r="G714" s="16">
        <v>0</v>
      </c>
      <c r="H714" s="17">
        <v>18.75</v>
      </c>
      <c r="I714" s="18">
        <f>IF($B714="","",IF(CostMethod="Last Cost",IFERROR(INDEX(PurCost,MATCH(_xlfn.MAXIFS(PurRank,PurItem,$B714),PurRank,0)),$H714),IF(($G714+SUMIFS(PurQty,PurItem,$B714))=0,$H714,($G714*$H714+SUMIFS(PurTotal,PurItem,$B714))/($G714+SUMIFS(PurQty,PurItem,$B714)))))</f>
        <v>18.75</v>
      </c>
      <c r="J714" s="37">
        <v>25</v>
      </c>
      <c r="K714" s="18">
        <f t="shared" si="88"/>
        <v>6.25</v>
      </c>
      <c r="L714" s="19">
        <f t="shared" si="89"/>
        <v>0.25</v>
      </c>
      <c r="M714" s="19">
        <f t="shared" si="90"/>
        <v>0.33333333333333331</v>
      </c>
      <c r="N714" s="20">
        <f t="shared" si="91"/>
        <v>5</v>
      </c>
      <c r="O714" s="18">
        <f t="shared" si="92"/>
        <v>93.75</v>
      </c>
      <c r="P714" s="18">
        <f t="shared" si="93"/>
        <v>125</v>
      </c>
      <c r="Q714" s="21" t="str">
        <f t="shared" si="94"/>
        <v>REORDER</v>
      </c>
      <c r="R714" s="22" t="e">
        <f ca="1">IF($B714="","",IF(_xlfn.MAXIFS(PurDate,PurItem,$B714)=0,"",_xlfn.MAXIFS(PurDate,PurItem,$B714)))</f>
        <v>#NAME?</v>
      </c>
      <c r="S714" s="20">
        <f t="shared" si="95"/>
        <v>0</v>
      </c>
      <c r="U714" s="36"/>
    </row>
    <row r="715" spans="1:21" x14ac:dyDescent="0.25">
      <c r="A715" s="15" t="s">
        <v>1522</v>
      </c>
      <c r="B715" s="15" t="s">
        <v>1523</v>
      </c>
      <c r="C715" s="15" t="s">
        <v>110</v>
      </c>
      <c r="D715" s="15" t="s">
        <v>93</v>
      </c>
      <c r="E715" s="15" t="s">
        <v>1522</v>
      </c>
      <c r="F715" s="16">
        <v>10</v>
      </c>
      <c r="G715" s="16">
        <v>0</v>
      </c>
      <c r="H715" s="17">
        <v>55.432499999999997</v>
      </c>
      <c r="I715" s="18">
        <f>IF($B715="","",IF(CostMethod="Last Cost",IFERROR(INDEX(PurCost,MATCH(_xlfn.MAXIFS(PurRank,PurItem,$B715),PurRank,0)),$H715),IF(($G715+SUMIFS(PurQty,PurItem,$B715))=0,$H715,($G715*$H715+SUMIFS(PurTotal,PurItem,$B715))/($G715+SUMIFS(PurQty,PurItem,$B715)))))</f>
        <v>55.432499999999997</v>
      </c>
      <c r="J715" s="37">
        <v>85</v>
      </c>
      <c r="K715" s="18">
        <f t="shared" si="88"/>
        <v>29.567500000000003</v>
      </c>
      <c r="L715" s="19">
        <f t="shared" si="89"/>
        <v>0.34785294117647064</v>
      </c>
      <c r="M715" s="19">
        <f t="shared" si="90"/>
        <v>0.53339647318811179</v>
      </c>
      <c r="N715" s="20">
        <f t="shared" si="91"/>
        <v>0</v>
      </c>
      <c r="O715" s="18">
        <f t="shared" si="92"/>
        <v>0</v>
      </c>
      <c r="P715" s="18">
        <f t="shared" si="93"/>
        <v>0</v>
      </c>
      <c r="Q715" s="21" t="str">
        <f t="shared" si="94"/>
        <v>REORDER</v>
      </c>
      <c r="R715" s="22" t="e">
        <f ca="1">IF($B715="","",IF(_xlfn.MAXIFS(PurDate,PurItem,$B715)=0,"",_xlfn.MAXIFS(PurDate,PurItem,$B715)))</f>
        <v>#NAME?</v>
      </c>
      <c r="S715" s="20">
        <f t="shared" si="95"/>
        <v>0</v>
      </c>
      <c r="U715" s="36"/>
    </row>
    <row r="716" spans="1:21" x14ac:dyDescent="0.25">
      <c r="A716" s="15" t="s">
        <v>1524</v>
      </c>
      <c r="B716" s="15" t="s">
        <v>1525</v>
      </c>
      <c r="C716" s="15" t="s">
        <v>110</v>
      </c>
      <c r="D716" s="15" t="s">
        <v>93</v>
      </c>
      <c r="E716" s="15" t="s">
        <v>1524</v>
      </c>
      <c r="F716" s="16">
        <v>10</v>
      </c>
      <c r="G716" s="16">
        <v>0</v>
      </c>
      <c r="H716" s="17">
        <v>9.7799999999999994</v>
      </c>
      <c r="I716" s="18">
        <f>IF($B716="","",IF(CostMethod="Last Cost",IFERROR(INDEX(PurCost,MATCH(_xlfn.MAXIFS(PurRank,PurItem,$B716),PurRank,0)),$H716),IF(($G716+SUMIFS(PurQty,PurItem,$B716))=0,$H716,($G716*$H716+SUMIFS(PurTotal,PurItem,$B716))/($G716+SUMIFS(PurQty,PurItem,$B716)))))</f>
        <v>9.7799999999999994</v>
      </c>
      <c r="J716" s="37">
        <v>15</v>
      </c>
      <c r="K716" s="18">
        <f t="shared" si="88"/>
        <v>5.2200000000000006</v>
      </c>
      <c r="L716" s="19">
        <f t="shared" si="89"/>
        <v>0.34800000000000003</v>
      </c>
      <c r="M716" s="19">
        <f t="shared" si="90"/>
        <v>0.5337423312883437</v>
      </c>
      <c r="N716" s="20">
        <f t="shared" si="91"/>
        <v>0</v>
      </c>
      <c r="O716" s="18">
        <f t="shared" si="92"/>
        <v>0</v>
      </c>
      <c r="P716" s="18">
        <f t="shared" si="93"/>
        <v>0</v>
      </c>
      <c r="Q716" s="21" t="str">
        <f t="shared" si="94"/>
        <v>REORDER</v>
      </c>
      <c r="R716" s="22" t="e">
        <f ca="1">IF($B716="","",IF(_xlfn.MAXIFS(PurDate,PurItem,$B716)=0,"",_xlfn.MAXIFS(PurDate,PurItem,$B716)))</f>
        <v>#NAME?</v>
      </c>
      <c r="S716" s="20">
        <f t="shared" si="95"/>
        <v>0</v>
      </c>
      <c r="U716" s="36"/>
    </row>
    <row r="717" spans="1:21" x14ac:dyDescent="0.25">
      <c r="A717" s="15" t="s">
        <v>1526</v>
      </c>
      <c r="B717" s="15" t="s">
        <v>1527</v>
      </c>
      <c r="C717" s="15" t="s">
        <v>110</v>
      </c>
      <c r="D717" s="15" t="s">
        <v>93</v>
      </c>
      <c r="E717" s="15" t="s">
        <v>1526</v>
      </c>
      <c r="F717" s="16">
        <v>10</v>
      </c>
      <c r="G717" s="16">
        <v>0</v>
      </c>
      <c r="H717" s="17">
        <v>13.0425</v>
      </c>
      <c r="I717" s="18">
        <f>IF($B717="","",IF(CostMethod="Last Cost",IFERROR(INDEX(PurCost,MATCH(_xlfn.MAXIFS(PurRank,PurItem,$B717),PurRank,0)),$H717),IF(($G717+SUMIFS(PurQty,PurItem,$B717))=0,$H717,($G717*$H717+SUMIFS(PurTotal,PurItem,$B717))/($G717+SUMIFS(PurQty,PurItem,$B717)))))</f>
        <v>13.0425</v>
      </c>
      <c r="J717" s="37">
        <v>20</v>
      </c>
      <c r="K717" s="18">
        <f t="shared" si="88"/>
        <v>6.9574999999999996</v>
      </c>
      <c r="L717" s="19">
        <f t="shared" si="89"/>
        <v>0.34787499999999999</v>
      </c>
      <c r="M717" s="19">
        <f t="shared" si="90"/>
        <v>0.53344834195898017</v>
      </c>
      <c r="N717" s="20">
        <f t="shared" si="91"/>
        <v>82</v>
      </c>
      <c r="O717" s="18">
        <f t="shared" si="92"/>
        <v>1069.4850000000001</v>
      </c>
      <c r="P717" s="18">
        <f t="shared" si="93"/>
        <v>1640</v>
      </c>
      <c r="Q717" s="21" t="str">
        <f t="shared" si="94"/>
        <v>OK</v>
      </c>
      <c r="R717" s="22" t="e">
        <f ca="1">IF($B717="","",IF(_xlfn.MAXIFS(PurDate,PurItem,$B717)=0,"",_xlfn.MAXIFS(PurDate,PurItem,$B717)))</f>
        <v>#NAME?</v>
      </c>
      <c r="S717" s="20">
        <f t="shared" si="95"/>
        <v>0</v>
      </c>
      <c r="U717" s="36"/>
    </row>
    <row r="718" spans="1:21" x14ac:dyDescent="0.25">
      <c r="A718" s="15" t="s">
        <v>1528</v>
      </c>
      <c r="B718" s="15" t="s">
        <v>1529</v>
      </c>
      <c r="C718" s="15" t="s">
        <v>110</v>
      </c>
      <c r="D718" s="15" t="s">
        <v>93</v>
      </c>
      <c r="E718" s="15" t="s">
        <v>1528</v>
      </c>
      <c r="F718" s="16">
        <v>10</v>
      </c>
      <c r="G718" s="16">
        <v>0</v>
      </c>
      <c r="H718" s="17">
        <v>19.567499999999999</v>
      </c>
      <c r="I718" s="18">
        <f>IF($B718="","",IF(CostMethod="Last Cost",IFERROR(INDEX(PurCost,MATCH(_xlfn.MAXIFS(PurRank,PurItem,$B718),PurRank,0)),$H718),IF(($G718+SUMIFS(PurQty,PurItem,$B718))=0,$H718,($G718*$H718+SUMIFS(PurTotal,PurItem,$B718))/($G718+SUMIFS(PurQty,PurItem,$B718)))))</f>
        <v>19.567499999999999</v>
      </c>
      <c r="J718" s="37">
        <v>30</v>
      </c>
      <c r="K718" s="18">
        <f t="shared" si="88"/>
        <v>10.432500000000001</v>
      </c>
      <c r="L718" s="19">
        <f t="shared" si="89"/>
        <v>0.34775000000000006</v>
      </c>
      <c r="M718" s="19">
        <f t="shared" si="90"/>
        <v>0.53315446531238031</v>
      </c>
      <c r="N718" s="20">
        <f t="shared" si="91"/>
        <v>-5</v>
      </c>
      <c r="O718" s="18">
        <f t="shared" si="92"/>
        <v>-97.837499999999991</v>
      </c>
      <c r="P718" s="18">
        <f t="shared" si="93"/>
        <v>-150</v>
      </c>
      <c r="Q718" s="21" t="str">
        <f t="shared" si="94"/>
        <v>NEGATIVE</v>
      </c>
      <c r="R718" s="22" t="e">
        <f ca="1">IF($B718="","",IF(_xlfn.MAXIFS(PurDate,PurItem,$B718)=0,"",_xlfn.MAXIFS(PurDate,PurItem,$B718)))</f>
        <v>#NAME?</v>
      </c>
      <c r="S718" s="20">
        <f t="shared" si="95"/>
        <v>0</v>
      </c>
      <c r="U718" s="36"/>
    </row>
    <row r="719" spans="1:21" x14ac:dyDescent="0.25">
      <c r="A719" s="15" t="s">
        <v>1530</v>
      </c>
      <c r="B719" s="15" t="s">
        <v>1531</v>
      </c>
      <c r="C719" s="15" t="s">
        <v>110</v>
      </c>
      <c r="D719" s="15" t="s">
        <v>93</v>
      </c>
      <c r="E719" s="15" t="s">
        <v>1530</v>
      </c>
      <c r="F719" s="16">
        <v>10</v>
      </c>
      <c r="G719" s="16">
        <v>0</v>
      </c>
      <c r="H719" s="17">
        <v>58.695</v>
      </c>
      <c r="I719" s="18">
        <f>IF($B719="","",IF(CostMethod="Last Cost",IFERROR(INDEX(PurCost,MATCH(_xlfn.MAXIFS(PurRank,PurItem,$B719),PurRank,0)),$H719),IF(($G719+SUMIFS(PurQty,PurItem,$B719))=0,$H719,($G719*$H719+SUMIFS(PurTotal,PurItem,$B719))/($G719+SUMIFS(PurQty,PurItem,$B719)))))</f>
        <v>48</v>
      </c>
      <c r="J719" s="37">
        <v>90</v>
      </c>
      <c r="K719" s="18">
        <f t="shared" si="88"/>
        <v>42</v>
      </c>
      <c r="L719" s="19">
        <f t="shared" si="89"/>
        <v>0.46666666666666667</v>
      </c>
      <c r="M719" s="19">
        <f t="shared" si="90"/>
        <v>0.875</v>
      </c>
      <c r="N719" s="20">
        <f t="shared" si="91"/>
        <v>26</v>
      </c>
      <c r="O719" s="18">
        <f t="shared" si="92"/>
        <v>1248</v>
      </c>
      <c r="P719" s="18">
        <f t="shared" si="93"/>
        <v>2340</v>
      </c>
      <c r="Q719" s="21" t="str">
        <f t="shared" si="94"/>
        <v>OK</v>
      </c>
      <c r="R719" s="22" t="e">
        <f ca="1">IF($B719="","",IF(_xlfn.MAXIFS(PurDate,PurItem,$B719)=0,"",_xlfn.MAXIFS(PurDate,PurItem,$B719)))</f>
        <v>#NAME?</v>
      </c>
      <c r="S719" s="20">
        <f t="shared" si="95"/>
        <v>18</v>
      </c>
      <c r="U719" s="36"/>
    </row>
    <row r="720" spans="1:21" x14ac:dyDescent="0.25">
      <c r="A720" s="15" t="s">
        <v>1532</v>
      </c>
      <c r="B720" s="15" t="s">
        <v>1533</v>
      </c>
      <c r="C720" s="15" t="s">
        <v>110</v>
      </c>
      <c r="D720" s="15" t="s">
        <v>93</v>
      </c>
      <c r="E720" s="15" t="s">
        <v>1532</v>
      </c>
      <c r="F720" s="16">
        <v>10</v>
      </c>
      <c r="G720" s="16">
        <v>0</v>
      </c>
      <c r="H720" s="17">
        <v>58.695</v>
      </c>
      <c r="I720" s="18">
        <f>IF($B720="","",IF(CostMethod="Last Cost",IFERROR(INDEX(PurCost,MATCH(_xlfn.MAXIFS(PurRank,PurItem,$B720),PurRank,0)),$H720),IF(($G720+SUMIFS(PurQty,PurItem,$B720))=0,$H720,($G720*$H720+SUMIFS(PurTotal,PurItem,$B720))/($G720+SUMIFS(PurQty,PurItem,$B720)))))</f>
        <v>40.266666666666666</v>
      </c>
      <c r="J720" s="37">
        <v>90</v>
      </c>
      <c r="K720" s="18">
        <f t="shared" si="88"/>
        <v>49.733333333333334</v>
      </c>
      <c r="L720" s="19">
        <f t="shared" si="89"/>
        <v>0.55259259259259264</v>
      </c>
      <c r="M720" s="19">
        <f t="shared" si="90"/>
        <v>1.2350993377483444</v>
      </c>
      <c r="N720" s="20">
        <f t="shared" si="91"/>
        <v>21</v>
      </c>
      <c r="O720" s="18">
        <f t="shared" si="92"/>
        <v>845.6</v>
      </c>
      <c r="P720" s="18">
        <f t="shared" si="93"/>
        <v>1890</v>
      </c>
      <c r="Q720" s="21" t="str">
        <f t="shared" si="94"/>
        <v>OK</v>
      </c>
      <c r="R720" s="22" t="e">
        <f ca="1">IF($B720="","",IF(_xlfn.MAXIFS(PurDate,PurItem,$B720)=0,"",_xlfn.MAXIFS(PurDate,PurItem,$B720)))</f>
        <v>#NAME?</v>
      </c>
      <c r="S720" s="20">
        <f t="shared" si="95"/>
        <v>12</v>
      </c>
      <c r="U720" s="36"/>
    </row>
    <row r="721" spans="1:21" x14ac:dyDescent="0.25">
      <c r="A721" s="15" t="s">
        <v>1534</v>
      </c>
      <c r="B721" s="15" t="s">
        <v>1535</v>
      </c>
      <c r="C721" s="15" t="s">
        <v>110</v>
      </c>
      <c r="D721" s="15" t="s">
        <v>93</v>
      </c>
      <c r="E721" s="15" t="s">
        <v>1534</v>
      </c>
      <c r="F721" s="16">
        <v>10</v>
      </c>
      <c r="G721" s="16">
        <v>0</v>
      </c>
      <c r="H721" s="17">
        <v>58.695</v>
      </c>
      <c r="I721" s="18">
        <f>IF($B721="","",IF(CostMethod="Last Cost",IFERROR(INDEX(PurCost,MATCH(_xlfn.MAXIFS(PurRank,PurItem,$B721),PurRank,0)),$H721),IF(($G721+SUMIFS(PurQty,PurItem,$B721))=0,$H721,($G721*$H721+SUMIFS(PurTotal,PurItem,$B721))/($G721+SUMIFS(PurQty,PurItem,$B721)))))</f>
        <v>58.695</v>
      </c>
      <c r="J721" s="37">
        <v>90</v>
      </c>
      <c r="K721" s="18">
        <f t="shared" si="88"/>
        <v>31.305</v>
      </c>
      <c r="L721" s="19">
        <f t="shared" si="89"/>
        <v>0.34783333333333333</v>
      </c>
      <c r="M721" s="19">
        <f t="shared" si="90"/>
        <v>0.53335037055967283</v>
      </c>
      <c r="N721" s="20">
        <f t="shared" si="91"/>
        <v>0</v>
      </c>
      <c r="O721" s="18">
        <f t="shared" si="92"/>
        <v>0</v>
      </c>
      <c r="P721" s="18">
        <f t="shared" si="93"/>
        <v>0</v>
      </c>
      <c r="Q721" s="21" t="str">
        <f t="shared" si="94"/>
        <v>REORDER</v>
      </c>
      <c r="R721" s="22" t="e">
        <f ca="1">IF($B721="","",IF(_xlfn.MAXIFS(PurDate,PurItem,$B721)=0,"",_xlfn.MAXIFS(PurDate,PurItem,$B721)))</f>
        <v>#NAME?</v>
      </c>
      <c r="S721" s="20">
        <f t="shared" si="95"/>
        <v>0</v>
      </c>
      <c r="U721" s="36"/>
    </row>
    <row r="722" spans="1:21" x14ac:dyDescent="0.25">
      <c r="A722" s="15" t="s">
        <v>1536</v>
      </c>
      <c r="B722" s="15" t="s">
        <v>1537</v>
      </c>
      <c r="C722" s="15" t="s">
        <v>110</v>
      </c>
      <c r="D722" s="15" t="s">
        <v>93</v>
      </c>
      <c r="E722" s="15" t="s">
        <v>1536</v>
      </c>
      <c r="F722" s="16">
        <v>10</v>
      </c>
      <c r="G722" s="16">
        <v>0</v>
      </c>
      <c r="H722" s="17">
        <v>61.957500000000003</v>
      </c>
      <c r="I722" s="18">
        <f>IF($B722="","",IF(CostMethod="Last Cost",IFERROR(INDEX(PurCost,MATCH(_xlfn.MAXIFS(PurRank,PurItem,$B722),PurRank,0)),$H722),IF(($G722+SUMIFS(PurQty,PurItem,$B722))=0,$H722,($G722*$H722+SUMIFS(PurTotal,PurItem,$B722))/($G722+SUMIFS(PurQty,PurItem,$B722)))))</f>
        <v>53.733333333333334</v>
      </c>
      <c r="J722" s="37">
        <v>95</v>
      </c>
      <c r="K722" s="18">
        <f t="shared" si="88"/>
        <v>41.266666666666666</v>
      </c>
      <c r="L722" s="19">
        <f t="shared" si="89"/>
        <v>0.43438596491228071</v>
      </c>
      <c r="M722" s="19">
        <f t="shared" si="90"/>
        <v>0.76799007444168732</v>
      </c>
      <c r="N722" s="20">
        <f t="shared" si="91"/>
        <v>41</v>
      </c>
      <c r="O722" s="18">
        <f t="shared" si="92"/>
        <v>2203.0666666666666</v>
      </c>
      <c r="P722" s="18">
        <f t="shared" si="93"/>
        <v>3895</v>
      </c>
      <c r="Q722" s="21" t="str">
        <f t="shared" si="94"/>
        <v>OK</v>
      </c>
      <c r="R722" s="22" t="e">
        <f ca="1">IF($B722="","",IF(_xlfn.MAXIFS(PurDate,PurItem,$B722)=0,"",_xlfn.MAXIFS(PurDate,PurItem,$B722)))</f>
        <v>#NAME?</v>
      </c>
      <c r="S722" s="20">
        <f t="shared" si="95"/>
        <v>30</v>
      </c>
      <c r="U722" s="36"/>
    </row>
    <row r="723" spans="1:21" x14ac:dyDescent="0.25">
      <c r="A723" s="15" t="s">
        <v>1538</v>
      </c>
      <c r="B723" s="15" t="s">
        <v>1539</v>
      </c>
      <c r="C723" s="15" t="s">
        <v>110</v>
      </c>
      <c r="D723" s="15" t="s">
        <v>93</v>
      </c>
      <c r="E723" s="15" t="s">
        <v>1538</v>
      </c>
      <c r="F723" s="16">
        <v>10</v>
      </c>
      <c r="G723" s="16">
        <v>0</v>
      </c>
      <c r="H723" s="17">
        <v>58.695</v>
      </c>
      <c r="I723" s="18">
        <f>IF($B723="","",IF(CostMethod="Last Cost",IFERROR(INDEX(PurCost,MATCH(_xlfn.MAXIFS(PurRank,PurItem,$B723),PurRank,0)),$H723),IF(($G723+SUMIFS(PurQty,PurItem,$B723))=0,$H723,($G723*$H723+SUMIFS(PurTotal,PurItem,$B723))/($G723+SUMIFS(PurQty,PurItem,$B723)))))</f>
        <v>58.695</v>
      </c>
      <c r="J723" s="37">
        <v>90</v>
      </c>
      <c r="K723" s="18">
        <f t="shared" si="88"/>
        <v>31.305</v>
      </c>
      <c r="L723" s="19">
        <f t="shared" si="89"/>
        <v>0.34783333333333333</v>
      </c>
      <c r="M723" s="19">
        <f t="shared" si="90"/>
        <v>0.53335037055967283</v>
      </c>
      <c r="N723" s="20">
        <f t="shared" si="91"/>
        <v>4</v>
      </c>
      <c r="O723" s="18">
        <f t="shared" si="92"/>
        <v>234.78</v>
      </c>
      <c r="P723" s="18">
        <f t="shared" si="93"/>
        <v>360</v>
      </c>
      <c r="Q723" s="21" t="str">
        <f t="shared" si="94"/>
        <v>REORDER</v>
      </c>
      <c r="R723" s="22" t="e">
        <f ca="1">IF($B723="","",IF(_xlfn.MAXIFS(PurDate,PurItem,$B723)=0,"",_xlfn.MAXIFS(PurDate,PurItem,$B723)))</f>
        <v>#NAME?</v>
      </c>
      <c r="S723" s="20">
        <f t="shared" si="95"/>
        <v>0</v>
      </c>
      <c r="U723" s="36"/>
    </row>
    <row r="724" spans="1:21" x14ac:dyDescent="0.25">
      <c r="A724" s="15" t="s">
        <v>1540</v>
      </c>
      <c r="B724" s="15" t="s">
        <v>1541</v>
      </c>
      <c r="C724" s="15" t="s">
        <v>110</v>
      </c>
      <c r="D724" s="15" t="s">
        <v>93</v>
      </c>
      <c r="E724" s="15" t="s">
        <v>1540</v>
      </c>
      <c r="F724" s="16">
        <v>10</v>
      </c>
      <c r="G724" s="16">
        <v>0</v>
      </c>
      <c r="H724" s="17">
        <v>58.695</v>
      </c>
      <c r="I724" s="18">
        <f>IF($B724="","",IF(CostMethod="Last Cost",IFERROR(INDEX(PurCost,MATCH(_xlfn.MAXIFS(PurRank,PurItem,$B724),PurRank,0)),$H724),IF(($G724+SUMIFS(PurQty,PurItem,$B724))=0,$H724,($G724*$H724+SUMIFS(PurTotal,PurItem,$B724))/($G724+SUMIFS(PurQty,PurItem,$B724)))))</f>
        <v>40.266666666666666</v>
      </c>
      <c r="J724" s="37">
        <v>90</v>
      </c>
      <c r="K724" s="18">
        <f t="shared" si="88"/>
        <v>49.733333333333334</v>
      </c>
      <c r="L724" s="19">
        <f t="shared" si="89"/>
        <v>0.55259259259259264</v>
      </c>
      <c r="M724" s="19">
        <f t="shared" si="90"/>
        <v>1.2350993377483444</v>
      </c>
      <c r="N724" s="20">
        <f t="shared" si="91"/>
        <v>26</v>
      </c>
      <c r="O724" s="18">
        <f t="shared" si="92"/>
        <v>1046.9333333333334</v>
      </c>
      <c r="P724" s="18">
        <f t="shared" si="93"/>
        <v>2340</v>
      </c>
      <c r="Q724" s="21" t="str">
        <f t="shared" si="94"/>
        <v>OK</v>
      </c>
      <c r="R724" s="22" t="e">
        <f ca="1">IF($B724="","",IF(_xlfn.MAXIFS(PurDate,PurItem,$B724)=0,"",_xlfn.MAXIFS(PurDate,PurItem,$B724)))</f>
        <v>#NAME?</v>
      </c>
      <c r="S724" s="20">
        <f t="shared" si="95"/>
        <v>12</v>
      </c>
      <c r="U724" s="36"/>
    </row>
    <row r="725" spans="1:21" x14ac:dyDescent="0.25">
      <c r="A725" s="15" t="s">
        <v>1542</v>
      </c>
      <c r="B725" s="15" t="s">
        <v>1543</v>
      </c>
      <c r="C725" s="15" t="s">
        <v>117</v>
      </c>
      <c r="D725" s="15" t="s">
        <v>93</v>
      </c>
      <c r="E725" s="15" t="s">
        <v>1542</v>
      </c>
      <c r="F725" s="16">
        <v>10</v>
      </c>
      <c r="G725" s="16">
        <v>0</v>
      </c>
      <c r="H725" s="17">
        <v>7.5</v>
      </c>
      <c r="I725" s="18">
        <f>IF($B725="","",IF(CostMethod="Last Cost",IFERROR(INDEX(PurCost,MATCH(_xlfn.MAXIFS(PurRank,PurItem,$B725),PurRank,0)),$H725),IF(($G725+SUMIFS(PurQty,PurItem,$B725))=0,$H725,($G725*$H725+SUMIFS(PurTotal,PurItem,$B725))/($G725+SUMIFS(PurQty,PurItem,$B725)))))</f>
        <v>7.5</v>
      </c>
      <c r="J725" s="37">
        <v>10</v>
      </c>
      <c r="K725" s="18">
        <f t="shared" si="88"/>
        <v>2.5</v>
      </c>
      <c r="L725" s="19">
        <f t="shared" si="89"/>
        <v>0.25</v>
      </c>
      <c r="M725" s="19">
        <f t="shared" si="90"/>
        <v>0.33333333333333331</v>
      </c>
      <c r="N725" s="20">
        <f t="shared" si="91"/>
        <v>69</v>
      </c>
      <c r="O725" s="18">
        <f t="shared" si="92"/>
        <v>517.5</v>
      </c>
      <c r="P725" s="18">
        <f t="shared" si="93"/>
        <v>690</v>
      </c>
      <c r="Q725" s="21" t="str">
        <f t="shared" si="94"/>
        <v>OK</v>
      </c>
      <c r="R725" s="22" t="e">
        <f ca="1">IF($B725="","",IF(_xlfn.MAXIFS(PurDate,PurItem,$B725)=0,"",_xlfn.MAXIFS(PurDate,PurItem,$B725)))</f>
        <v>#NAME?</v>
      </c>
      <c r="S725" s="20">
        <f t="shared" si="95"/>
        <v>0</v>
      </c>
      <c r="U725" s="36"/>
    </row>
    <row r="726" spans="1:21" x14ac:dyDescent="0.25">
      <c r="A726" s="15" t="s">
        <v>1544</v>
      </c>
      <c r="B726" s="15" t="s">
        <v>1545</v>
      </c>
      <c r="C726" s="15" t="s">
        <v>110</v>
      </c>
      <c r="D726" s="15" t="s">
        <v>93</v>
      </c>
      <c r="E726" s="15" t="s">
        <v>1544</v>
      </c>
      <c r="F726" s="16">
        <v>10</v>
      </c>
      <c r="G726" s="16">
        <v>0</v>
      </c>
      <c r="H726" s="17">
        <v>6.5250000000000004</v>
      </c>
      <c r="I726" s="18">
        <f>IF($B726="","",IF(CostMethod="Last Cost",IFERROR(INDEX(PurCost,MATCH(_xlfn.MAXIFS(PurRank,PurItem,$B726),PurRank,0)),$H726),IF(($G726+SUMIFS(PurQty,PurItem,$B726))=0,$H726,($G726*$H726+SUMIFS(PurTotal,PurItem,$B726))/($G726+SUMIFS(PurQty,PurItem,$B726)))))</f>
        <v>6.5250000000000004</v>
      </c>
      <c r="J726" s="37">
        <v>10</v>
      </c>
      <c r="K726" s="18">
        <f t="shared" si="88"/>
        <v>3.4749999999999996</v>
      </c>
      <c r="L726" s="19">
        <f t="shared" si="89"/>
        <v>0.34749999999999998</v>
      </c>
      <c r="M726" s="19">
        <f t="shared" si="90"/>
        <v>0.53256704980842906</v>
      </c>
      <c r="N726" s="20">
        <v>2</v>
      </c>
      <c r="O726" s="18">
        <f t="shared" si="92"/>
        <v>13.05</v>
      </c>
      <c r="P726" s="18">
        <f t="shared" si="93"/>
        <v>20</v>
      </c>
      <c r="Q726" s="21" t="str">
        <f t="shared" si="94"/>
        <v>REORDER</v>
      </c>
      <c r="R726" s="22" t="e">
        <f ca="1">IF($B726="","",IF(_xlfn.MAXIFS(PurDate,PurItem,$B726)=0,"",_xlfn.MAXIFS(PurDate,PurItem,$B726)))</f>
        <v>#NAME?</v>
      </c>
      <c r="S726" s="20">
        <f t="shared" si="95"/>
        <v>0</v>
      </c>
      <c r="U726" s="36"/>
    </row>
    <row r="727" spans="1:21" x14ac:dyDescent="0.25">
      <c r="A727" s="15" t="s">
        <v>1546</v>
      </c>
      <c r="B727" s="15" t="s">
        <v>1547</v>
      </c>
      <c r="C727" s="15" t="s">
        <v>110</v>
      </c>
      <c r="D727" s="15" t="s">
        <v>93</v>
      </c>
      <c r="E727" s="15" t="s">
        <v>1546</v>
      </c>
      <c r="F727" s="16">
        <v>10</v>
      </c>
      <c r="G727" s="16">
        <v>0</v>
      </c>
      <c r="H727" s="17">
        <v>9.7799999999999994</v>
      </c>
      <c r="I727" s="18">
        <f>IF($B727="","",IF(CostMethod="Last Cost",IFERROR(INDEX(PurCost,MATCH(_xlfn.MAXIFS(PurRank,PurItem,$B727),PurRank,0)),$H727),IF(($G727+SUMIFS(PurQty,PurItem,$B727))=0,$H727,($G727*$H727+SUMIFS(PurTotal,PurItem,$B727))/($G727+SUMIFS(PurQty,PurItem,$B727)))))</f>
        <v>9.7799999999999994</v>
      </c>
      <c r="J727" s="37">
        <v>15</v>
      </c>
      <c r="K727" s="18">
        <f t="shared" si="88"/>
        <v>5.2200000000000006</v>
      </c>
      <c r="L727" s="19">
        <f t="shared" si="89"/>
        <v>0.34800000000000003</v>
      </c>
      <c r="M727" s="19">
        <f t="shared" si="90"/>
        <v>0.5337423312883437</v>
      </c>
      <c r="N727" s="20">
        <f t="shared" si="91"/>
        <v>0</v>
      </c>
      <c r="O727" s="18">
        <f t="shared" si="92"/>
        <v>0</v>
      </c>
      <c r="P727" s="18">
        <f t="shared" si="93"/>
        <v>0</v>
      </c>
      <c r="Q727" s="21" t="str">
        <f t="shared" si="94"/>
        <v>REORDER</v>
      </c>
      <c r="R727" s="22" t="e">
        <f ca="1">IF($B727="","",IF(_xlfn.MAXIFS(PurDate,PurItem,$B727)=0,"",_xlfn.MAXIFS(PurDate,PurItem,$B727)))</f>
        <v>#NAME?</v>
      </c>
      <c r="S727" s="20">
        <f t="shared" si="95"/>
        <v>0</v>
      </c>
      <c r="U727" s="36"/>
    </row>
    <row r="728" spans="1:21" x14ac:dyDescent="0.25">
      <c r="A728" s="15" t="s">
        <v>1548</v>
      </c>
      <c r="B728" s="15" t="s">
        <v>1549</v>
      </c>
      <c r="C728" s="15" t="s">
        <v>110</v>
      </c>
      <c r="D728" s="15" t="s">
        <v>93</v>
      </c>
      <c r="E728" s="15" t="s">
        <v>1548</v>
      </c>
      <c r="F728" s="16">
        <v>10</v>
      </c>
      <c r="G728" s="16">
        <v>0</v>
      </c>
      <c r="H728" s="17">
        <v>1.3049999999999999</v>
      </c>
      <c r="I728" s="18">
        <f>IF($B728="","",IF(CostMethod="Last Cost",IFERROR(INDEX(PurCost,MATCH(_xlfn.MAXIFS(PurRank,PurItem,$B728),PurRank,0)),$H728),IF(($G728+SUMIFS(PurQty,PurItem,$B728))=0,$H728,($G728*$H728+SUMIFS(PurTotal,PurItem,$B728))/($G728+SUMIFS(PurQty,PurItem,$B728)))))</f>
        <v>1.3049999999999999</v>
      </c>
      <c r="J728" s="37">
        <v>2</v>
      </c>
      <c r="K728" s="18">
        <f t="shared" si="88"/>
        <v>0.69500000000000006</v>
      </c>
      <c r="L728" s="19">
        <f t="shared" si="89"/>
        <v>0.34750000000000003</v>
      </c>
      <c r="M728" s="19">
        <f t="shared" si="90"/>
        <v>0.53256704980842917</v>
      </c>
      <c r="N728" s="20">
        <f t="shared" si="91"/>
        <v>38</v>
      </c>
      <c r="O728" s="18">
        <f t="shared" si="92"/>
        <v>49.589999999999996</v>
      </c>
      <c r="P728" s="18">
        <f t="shared" si="93"/>
        <v>76</v>
      </c>
      <c r="Q728" s="21" t="str">
        <f t="shared" si="94"/>
        <v>OK</v>
      </c>
      <c r="R728" s="22" t="e">
        <f ca="1">IF($B728="","",IF(_xlfn.MAXIFS(PurDate,PurItem,$B728)=0,"",_xlfn.MAXIFS(PurDate,PurItem,$B728)))</f>
        <v>#NAME?</v>
      </c>
      <c r="S728" s="20">
        <f t="shared" si="95"/>
        <v>0</v>
      </c>
      <c r="U728" s="36"/>
    </row>
    <row r="729" spans="1:21" x14ac:dyDescent="0.25">
      <c r="A729" s="15" t="s">
        <v>1550</v>
      </c>
      <c r="B729" s="15" t="s">
        <v>1551</v>
      </c>
      <c r="C729" s="15" t="s">
        <v>96</v>
      </c>
      <c r="D729" s="15" t="s">
        <v>93</v>
      </c>
      <c r="E729" s="15" t="s">
        <v>1550</v>
      </c>
      <c r="F729" s="16">
        <v>10</v>
      </c>
      <c r="G729" s="16">
        <v>0</v>
      </c>
      <c r="H729" s="17">
        <v>22.725000000000001</v>
      </c>
      <c r="I729" s="18">
        <f>IF($B729="","",IF(CostMethod="Last Cost",IFERROR(INDEX(PurCost,MATCH(_xlfn.MAXIFS(PurRank,PurItem,$B729),PurRank,0)),$H729),IF(($G729+SUMIFS(PurQty,PurItem,$B729))=0,$H729,($G729*$H729+SUMIFS(PurTotal,PurItem,$B729))/($G729+SUMIFS(PurQty,PurItem,$B729)))))</f>
        <v>25.813333333333333</v>
      </c>
      <c r="J729" s="37">
        <v>35</v>
      </c>
      <c r="K729" s="18">
        <f t="shared" si="88"/>
        <v>9.1866666666666674</v>
      </c>
      <c r="L729" s="19">
        <f t="shared" si="89"/>
        <v>0.26247619047619047</v>
      </c>
      <c r="M729" s="19">
        <f t="shared" si="90"/>
        <v>0.35588842975206614</v>
      </c>
      <c r="N729" s="20">
        <f t="shared" si="91"/>
        <v>13</v>
      </c>
      <c r="O729" s="18">
        <f t="shared" si="92"/>
        <v>335.57333333333332</v>
      </c>
      <c r="P729" s="18">
        <f t="shared" si="93"/>
        <v>455</v>
      </c>
      <c r="Q729" s="21" t="str">
        <f t="shared" si="94"/>
        <v>OK</v>
      </c>
      <c r="R729" s="22" t="e">
        <f ca="1">IF($B729="","",IF(_xlfn.MAXIFS(PurDate,PurItem,$B729)=0,"",_xlfn.MAXIFS(PurDate,PurItem,$B729)))</f>
        <v>#NAME?</v>
      </c>
      <c r="S729" s="20">
        <f t="shared" si="95"/>
        <v>78</v>
      </c>
      <c r="U729" s="36"/>
    </row>
    <row r="730" spans="1:21" x14ac:dyDescent="0.25">
      <c r="A730" s="15" t="s">
        <v>1552</v>
      </c>
      <c r="B730" s="15" t="s">
        <v>1553</v>
      </c>
      <c r="C730" s="15" t="s">
        <v>96</v>
      </c>
      <c r="D730" s="15" t="s">
        <v>93</v>
      </c>
      <c r="E730" s="15" t="s">
        <v>1552</v>
      </c>
      <c r="F730" s="16">
        <v>10</v>
      </c>
      <c r="G730" s="16">
        <v>0</v>
      </c>
      <c r="H730" s="17">
        <v>13.0425</v>
      </c>
      <c r="I730" s="18">
        <f>IF($B730="","",IF(CostMethod="Last Cost",IFERROR(INDEX(PurCost,MATCH(_xlfn.MAXIFS(PurRank,PurItem,$B730),PurRank,0)),$H730),IF(($G730+SUMIFS(PurQty,PurItem,$B730))=0,$H730,($G730*$H730+SUMIFS(PurTotal,PurItem,$B730))/($G730+SUMIFS(PurQty,PurItem,$B730)))))</f>
        <v>13.106666666666667</v>
      </c>
      <c r="J730" s="37">
        <v>20</v>
      </c>
      <c r="K730" s="18">
        <f t="shared" si="88"/>
        <v>6.8933333333333326</v>
      </c>
      <c r="L730" s="19">
        <f t="shared" si="89"/>
        <v>0.34466666666666662</v>
      </c>
      <c r="M730" s="19">
        <f t="shared" si="90"/>
        <v>0.52594099694811791</v>
      </c>
      <c r="N730" s="20">
        <f t="shared" si="91"/>
        <v>164</v>
      </c>
      <c r="O730" s="18">
        <f t="shared" si="92"/>
        <v>2149.4933333333333</v>
      </c>
      <c r="P730" s="18">
        <f t="shared" si="93"/>
        <v>3280</v>
      </c>
      <c r="Q730" s="21" t="str">
        <f t="shared" si="94"/>
        <v>OK</v>
      </c>
      <c r="R730" s="22" t="e">
        <f ca="1">IF($B730="","",IF(_xlfn.MAXIFS(PurDate,PurItem,$B730)=0,"",_xlfn.MAXIFS(PurDate,PurItem,$B730)))</f>
        <v>#NAME?</v>
      </c>
      <c r="S730" s="20">
        <f t="shared" si="95"/>
        <v>240</v>
      </c>
      <c r="U730" s="36"/>
    </row>
    <row r="731" spans="1:21" x14ac:dyDescent="0.25">
      <c r="A731" s="15" t="s">
        <v>1554</v>
      </c>
      <c r="B731" s="15" t="s">
        <v>1555</v>
      </c>
      <c r="C731" s="15" t="s">
        <v>96</v>
      </c>
      <c r="D731" s="15" t="s">
        <v>93</v>
      </c>
      <c r="E731" s="15" t="s">
        <v>1554</v>
      </c>
      <c r="F731" s="16">
        <v>10</v>
      </c>
      <c r="G731" s="16">
        <v>0</v>
      </c>
      <c r="H731" s="17">
        <v>6.5250000000000004</v>
      </c>
      <c r="I731" s="18">
        <f>IF($B731="","",IF(CostMethod="Last Cost",IFERROR(INDEX(PurCost,MATCH(_xlfn.MAXIFS(PurRank,PurItem,$B731),PurRank,0)),$H731),IF(($G731+SUMIFS(PurQty,PurItem,$B731))=0,$H731,($G731*$H731+SUMIFS(PurTotal,PurItem,$B731))/($G731+SUMIFS(PurQty,PurItem,$B731)))))</f>
        <v>6.5250000000000004</v>
      </c>
      <c r="J731" s="37">
        <v>10</v>
      </c>
      <c r="K731" s="18">
        <f t="shared" si="88"/>
        <v>3.4749999999999996</v>
      </c>
      <c r="L731" s="19">
        <f t="shared" si="89"/>
        <v>0.34749999999999998</v>
      </c>
      <c r="M731" s="19">
        <f t="shared" si="90"/>
        <v>0.53256704980842906</v>
      </c>
      <c r="N731" s="20">
        <f t="shared" si="91"/>
        <v>0</v>
      </c>
      <c r="O731" s="18">
        <f t="shared" si="92"/>
        <v>0</v>
      </c>
      <c r="P731" s="18">
        <f t="shared" si="93"/>
        <v>0</v>
      </c>
      <c r="Q731" s="21" t="str">
        <f t="shared" si="94"/>
        <v>REORDER</v>
      </c>
      <c r="R731" s="22" t="e">
        <f ca="1">IF($B731="","",IF(_xlfn.MAXIFS(PurDate,PurItem,$B731)=0,"",_xlfn.MAXIFS(PurDate,PurItem,$B731)))</f>
        <v>#NAME?</v>
      </c>
      <c r="S731" s="20">
        <f t="shared" si="95"/>
        <v>0</v>
      </c>
      <c r="U731" s="36"/>
    </row>
    <row r="732" spans="1:21" x14ac:dyDescent="0.25">
      <c r="A732" s="15" t="s">
        <v>1556</v>
      </c>
      <c r="B732" s="15" t="s">
        <v>1557</v>
      </c>
      <c r="C732" s="15" t="s">
        <v>96</v>
      </c>
      <c r="D732" s="15" t="s">
        <v>93</v>
      </c>
      <c r="E732" s="15" t="s">
        <v>1556</v>
      </c>
      <c r="F732" s="16">
        <v>10</v>
      </c>
      <c r="G732" s="16">
        <v>0</v>
      </c>
      <c r="H732" s="17">
        <v>13.0425</v>
      </c>
      <c r="I732" s="18">
        <f>IF($B732="","",IF(CostMethod="Last Cost",IFERROR(INDEX(PurCost,MATCH(_xlfn.MAXIFS(PurRank,PurItem,$B732),PurRank,0)),$H732),IF(($G732+SUMIFS(PurQty,PurItem,$B732))=0,$H732,($G732*$H732+SUMIFS(PurTotal,PurItem,$B732))/($G732+SUMIFS(PurQty,PurItem,$B732)))))</f>
        <v>13.0425</v>
      </c>
      <c r="J732" s="37">
        <v>20</v>
      </c>
      <c r="K732" s="18">
        <f t="shared" si="88"/>
        <v>6.9574999999999996</v>
      </c>
      <c r="L732" s="19">
        <f t="shared" si="89"/>
        <v>0.34787499999999999</v>
      </c>
      <c r="M732" s="19">
        <f t="shared" si="90"/>
        <v>0.53344834195898017</v>
      </c>
      <c r="N732" s="20">
        <f t="shared" si="91"/>
        <v>0</v>
      </c>
      <c r="O732" s="18">
        <f t="shared" si="92"/>
        <v>0</v>
      </c>
      <c r="P732" s="18">
        <f t="shared" si="93"/>
        <v>0</v>
      </c>
      <c r="Q732" s="21" t="str">
        <f t="shared" si="94"/>
        <v>REORDER</v>
      </c>
      <c r="R732" s="22" t="e">
        <f ca="1">IF($B732="","",IF(_xlfn.MAXIFS(PurDate,PurItem,$B732)=0,"",_xlfn.MAXIFS(PurDate,PurItem,$B732)))</f>
        <v>#NAME?</v>
      </c>
      <c r="S732" s="20">
        <f t="shared" si="95"/>
        <v>0</v>
      </c>
      <c r="U732" s="36"/>
    </row>
    <row r="733" spans="1:21" x14ac:dyDescent="0.25">
      <c r="A733" s="15" t="s">
        <v>1558</v>
      </c>
      <c r="B733" s="15" t="s">
        <v>1559</v>
      </c>
      <c r="C733" s="15" t="s">
        <v>96</v>
      </c>
      <c r="D733" s="15" t="s">
        <v>93</v>
      </c>
      <c r="E733" s="15" t="s">
        <v>1558</v>
      </c>
      <c r="F733" s="16">
        <v>10</v>
      </c>
      <c r="G733" s="16">
        <v>0</v>
      </c>
      <c r="H733" s="17">
        <v>6.5250000000000004</v>
      </c>
      <c r="I733" s="18">
        <f>IF($B733="","",IF(CostMethod="Last Cost",IFERROR(INDEX(PurCost,MATCH(_xlfn.MAXIFS(PurRank,PurItem,$B733),PurRank,0)),$H733),IF(($G733+SUMIFS(PurQty,PurItem,$B733))=0,$H733,($G733*$H733+SUMIFS(PurTotal,PurItem,$B733))/($G733+SUMIFS(PurQty,PurItem,$B733)))))</f>
        <v>6.5250000000000004</v>
      </c>
      <c r="J733" s="37">
        <v>10</v>
      </c>
      <c r="K733" s="18">
        <f t="shared" si="88"/>
        <v>3.4749999999999996</v>
      </c>
      <c r="L733" s="19">
        <f t="shared" si="89"/>
        <v>0.34749999999999998</v>
      </c>
      <c r="M733" s="19">
        <f t="shared" si="90"/>
        <v>0.53256704980842906</v>
      </c>
      <c r="N733" s="20">
        <f t="shared" si="91"/>
        <v>0</v>
      </c>
      <c r="O733" s="18">
        <f t="shared" si="92"/>
        <v>0</v>
      </c>
      <c r="P733" s="18">
        <f t="shared" si="93"/>
        <v>0</v>
      </c>
      <c r="Q733" s="21" t="str">
        <f t="shared" si="94"/>
        <v>REORDER</v>
      </c>
      <c r="R733" s="22" t="e">
        <f ca="1">IF($B733="","",IF(_xlfn.MAXIFS(PurDate,PurItem,$B733)=0,"",_xlfn.MAXIFS(PurDate,PurItem,$B733)))</f>
        <v>#NAME?</v>
      </c>
      <c r="S733" s="20">
        <f t="shared" si="95"/>
        <v>0</v>
      </c>
      <c r="U733" s="36"/>
    </row>
    <row r="734" spans="1:21" x14ac:dyDescent="0.25">
      <c r="A734" s="15" t="s">
        <v>1560</v>
      </c>
      <c r="B734" s="15" t="s">
        <v>1561</v>
      </c>
      <c r="C734" s="15" t="s">
        <v>96</v>
      </c>
      <c r="D734" s="15" t="s">
        <v>93</v>
      </c>
      <c r="E734" s="15" t="s">
        <v>1560</v>
      </c>
      <c r="F734" s="16">
        <v>10</v>
      </c>
      <c r="G734" s="16">
        <v>0</v>
      </c>
      <c r="H734" s="17">
        <v>13.0425</v>
      </c>
      <c r="I734" s="18">
        <f>IF($B734="","",IF(CostMethod="Last Cost",IFERROR(INDEX(PurCost,MATCH(_xlfn.MAXIFS(PurRank,PurItem,$B734),PurRank,0)),$H734),IF(($G734+SUMIFS(PurQty,PurItem,$B734))=0,$H734,($G734*$H734+SUMIFS(PurTotal,PurItem,$B734))/($G734+SUMIFS(PurQty,PurItem,$B734)))))</f>
        <v>13.106666666666667</v>
      </c>
      <c r="J734" s="37">
        <v>20</v>
      </c>
      <c r="K734" s="18">
        <f t="shared" si="88"/>
        <v>6.8933333333333326</v>
      </c>
      <c r="L734" s="19">
        <f t="shared" si="89"/>
        <v>0.34466666666666662</v>
      </c>
      <c r="M734" s="19">
        <f t="shared" si="90"/>
        <v>0.52594099694811791</v>
      </c>
      <c r="N734" s="20">
        <f t="shared" si="91"/>
        <v>84</v>
      </c>
      <c r="O734" s="18">
        <f t="shared" si="92"/>
        <v>1100.96</v>
      </c>
      <c r="P734" s="18">
        <f t="shared" si="93"/>
        <v>1680</v>
      </c>
      <c r="Q734" s="21" t="str">
        <f t="shared" si="94"/>
        <v>OK</v>
      </c>
      <c r="R734" s="22" t="e">
        <f ca="1">IF($B734="","",IF(_xlfn.MAXIFS(PurDate,PurItem,$B734)=0,"",_xlfn.MAXIFS(PurDate,PurItem,$B734)))</f>
        <v>#NAME?</v>
      </c>
      <c r="S734" s="20">
        <f t="shared" si="95"/>
        <v>180</v>
      </c>
      <c r="U734" s="36"/>
    </row>
    <row r="735" spans="1:21" x14ac:dyDescent="0.25">
      <c r="A735" s="15" t="s">
        <v>1562</v>
      </c>
      <c r="B735" s="15" t="s">
        <v>1563</v>
      </c>
      <c r="C735" s="15" t="s">
        <v>96</v>
      </c>
      <c r="D735" s="15" t="s">
        <v>93</v>
      </c>
      <c r="E735" s="15" t="s">
        <v>1562</v>
      </c>
      <c r="F735" s="16">
        <v>10</v>
      </c>
      <c r="G735" s="16">
        <v>0</v>
      </c>
      <c r="H735" s="17">
        <v>13.0425</v>
      </c>
      <c r="I735" s="18">
        <f>IF($B735="","",IF(CostMethod="Last Cost",IFERROR(INDEX(PurCost,MATCH(_xlfn.MAXIFS(PurRank,PurItem,$B735),PurRank,0)),$H735),IF(($G735+SUMIFS(PurQty,PurItem,$B735))=0,$H735,($G735*$H735+SUMIFS(PurTotal,PurItem,$B735))/($G735+SUMIFS(PurQty,PurItem,$B735)))))</f>
        <v>13.0425</v>
      </c>
      <c r="J735" s="37">
        <v>20</v>
      </c>
      <c r="K735" s="18">
        <f t="shared" si="88"/>
        <v>6.9574999999999996</v>
      </c>
      <c r="L735" s="19">
        <f t="shared" si="89"/>
        <v>0.34787499999999999</v>
      </c>
      <c r="M735" s="19">
        <f t="shared" si="90"/>
        <v>0.53344834195898017</v>
      </c>
      <c r="N735" s="20">
        <f t="shared" si="91"/>
        <v>0</v>
      </c>
      <c r="O735" s="18">
        <f t="shared" si="92"/>
        <v>0</v>
      </c>
      <c r="P735" s="18">
        <f t="shared" si="93"/>
        <v>0</v>
      </c>
      <c r="Q735" s="21" t="str">
        <f t="shared" si="94"/>
        <v>REORDER</v>
      </c>
      <c r="R735" s="22" t="e">
        <f ca="1">IF($B735="","",IF(_xlfn.MAXIFS(PurDate,PurItem,$B735)=0,"",_xlfn.MAXIFS(PurDate,PurItem,$B735)))</f>
        <v>#NAME?</v>
      </c>
      <c r="S735" s="20">
        <f t="shared" si="95"/>
        <v>0</v>
      </c>
      <c r="U735" s="36"/>
    </row>
    <row r="736" spans="1:21" x14ac:dyDescent="0.25">
      <c r="A736" s="15" t="s">
        <v>1564</v>
      </c>
      <c r="B736" s="15" t="s">
        <v>1565</v>
      </c>
      <c r="C736" s="15" t="s">
        <v>96</v>
      </c>
      <c r="D736" s="15" t="s">
        <v>93</v>
      </c>
      <c r="E736" s="15" t="s">
        <v>1564</v>
      </c>
      <c r="F736" s="16">
        <v>10</v>
      </c>
      <c r="G736" s="16">
        <v>0</v>
      </c>
      <c r="H736" s="17">
        <v>6.5250000000000004</v>
      </c>
      <c r="I736" s="18">
        <f>IF($B736="","",IF(CostMethod="Last Cost",IFERROR(INDEX(PurCost,MATCH(_xlfn.MAXIFS(PurRank,PurItem,$B736),PurRank,0)),$H736),IF(($G736+SUMIFS(PurQty,PurItem,$B736))=0,$H736,($G736*$H736+SUMIFS(PurTotal,PurItem,$B736))/($G736+SUMIFS(PurQty,PurItem,$B736)))))</f>
        <v>6.5250000000000004</v>
      </c>
      <c r="J736" s="37">
        <v>10</v>
      </c>
      <c r="K736" s="18">
        <f t="shared" si="88"/>
        <v>3.4749999999999996</v>
      </c>
      <c r="L736" s="19">
        <f t="shared" si="89"/>
        <v>0.34749999999999998</v>
      </c>
      <c r="M736" s="19">
        <f t="shared" si="90"/>
        <v>0.53256704980842906</v>
      </c>
      <c r="N736" s="20">
        <f t="shared" si="91"/>
        <v>2</v>
      </c>
      <c r="O736" s="18">
        <f t="shared" si="92"/>
        <v>13.05</v>
      </c>
      <c r="P736" s="18">
        <f t="shared" si="93"/>
        <v>20</v>
      </c>
      <c r="Q736" s="21" t="str">
        <f t="shared" si="94"/>
        <v>REORDER</v>
      </c>
      <c r="R736" s="22" t="e">
        <f ca="1">IF($B736="","",IF(_xlfn.MAXIFS(PurDate,PurItem,$B736)=0,"",_xlfn.MAXIFS(PurDate,PurItem,$B736)))</f>
        <v>#NAME?</v>
      </c>
      <c r="S736" s="20">
        <f t="shared" si="95"/>
        <v>0</v>
      </c>
      <c r="U736" s="36"/>
    </row>
    <row r="737" spans="1:21" x14ac:dyDescent="0.25">
      <c r="A737" s="15" t="s">
        <v>1566</v>
      </c>
      <c r="B737" s="15" t="s">
        <v>1567</v>
      </c>
      <c r="C737" s="15" t="s">
        <v>96</v>
      </c>
      <c r="D737" s="15" t="s">
        <v>93</v>
      </c>
      <c r="E737" s="15" t="s">
        <v>1566</v>
      </c>
      <c r="F737" s="16">
        <v>10</v>
      </c>
      <c r="G737" s="16">
        <v>0</v>
      </c>
      <c r="H737" s="17">
        <v>22.725000000000001</v>
      </c>
      <c r="I737" s="18">
        <f>IF($B737="","",IF(CostMethod="Last Cost",IFERROR(INDEX(PurCost,MATCH(_xlfn.MAXIFS(PurRank,PurItem,$B737),PurRank,0)),$H737),IF(($G737+SUMIFS(PurQty,PurItem,$B737))=0,$H737,($G737*$H737+SUMIFS(PurTotal,PurItem,$B737))/($G737+SUMIFS(PurQty,PurItem,$B737)))))</f>
        <v>25.813333333333333</v>
      </c>
      <c r="J737" s="37">
        <v>35</v>
      </c>
      <c r="K737" s="18">
        <f t="shared" si="88"/>
        <v>9.1866666666666674</v>
      </c>
      <c r="L737" s="19">
        <f t="shared" si="89"/>
        <v>0.26247619047619047</v>
      </c>
      <c r="M737" s="19">
        <f t="shared" si="90"/>
        <v>0.35588842975206614</v>
      </c>
      <c r="N737" s="20">
        <f t="shared" si="91"/>
        <v>12</v>
      </c>
      <c r="O737" s="18">
        <f t="shared" si="92"/>
        <v>309.76</v>
      </c>
      <c r="P737" s="18">
        <f t="shared" si="93"/>
        <v>420</v>
      </c>
      <c r="Q737" s="21" t="str">
        <f t="shared" si="94"/>
        <v>OK</v>
      </c>
      <c r="R737" s="22" t="e">
        <f ca="1">IF($B737="","",IF(_xlfn.MAXIFS(PurDate,PurItem,$B737)=0,"",_xlfn.MAXIFS(PurDate,PurItem,$B737)))</f>
        <v>#NAME?</v>
      </c>
      <c r="S737" s="20">
        <f t="shared" si="95"/>
        <v>12</v>
      </c>
      <c r="U737" s="36"/>
    </row>
    <row r="738" spans="1:21" x14ac:dyDescent="0.25">
      <c r="A738" s="15" t="s">
        <v>1568</v>
      </c>
      <c r="B738" s="15" t="s">
        <v>1569</v>
      </c>
      <c r="C738" s="15" t="s">
        <v>96</v>
      </c>
      <c r="D738" s="15" t="s">
        <v>93</v>
      </c>
      <c r="E738" s="15" t="s">
        <v>1568</v>
      </c>
      <c r="F738" s="16">
        <v>10</v>
      </c>
      <c r="G738" s="16">
        <v>0</v>
      </c>
      <c r="H738" s="17">
        <v>13.0425</v>
      </c>
      <c r="I738" s="18">
        <f>IF($B738="","",IF(CostMethod="Last Cost",IFERROR(INDEX(PurCost,MATCH(_xlfn.MAXIFS(PurRank,PurItem,$B738),PurRank,0)),$H738),IF(($G738+SUMIFS(PurQty,PurItem,$B738))=0,$H738,($G738*$H738+SUMIFS(PurTotal,PurItem,$B738))/($G738+SUMIFS(PurQty,PurItem,$B738)))))</f>
        <v>13.106666666666667</v>
      </c>
      <c r="J738" s="37">
        <v>20</v>
      </c>
      <c r="K738" s="18">
        <f t="shared" si="88"/>
        <v>6.8933333333333326</v>
      </c>
      <c r="L738" s="19">
        <f t="shared" si="89"/>
        <v>0.34466666666666662</v>
      </c>
      <c r="M738" s="19">
        <f t="shared" si="90"/>
        <v>0.52594099694811791</v>
      </c>
      <c r="N738" s="20">
        <f t="shared" si="91"/>
        <v>205</v>
      </c>
      <c r="O738" s="18">
        <f t="shared" si="92"/>
        <v>2686.8666666666668</v>
      </c>
      <c r="P738" s="18">
        <f t="shared" si="93"/>
        <v>4100</v>
      </c>
      <c r="Q738" s="21" t="str">
        <f t="shared" si="94"/>
        <v>OK</v>
      </c>
      <c r="R738" s="22" t="e">
        <f ca="1">IF($B738="","",IF(_xlfn.MAXIFS(PurDate,PurItem,$B738)=0,"",_xlfn.MAXIFS(PurDate,PurItem,$B738)))</f>
        <v>#NAME?</v>
      </c>
      <c r="S738" s="20">
        <f t="shared" si="95"/>
        <v>180</v>
      </c>
      <c r="U738" s="36"/>
    </row>
    <row r="739" spans="1:21" x14ac:dyDescent="0.25">
      <c r="A739" s="15" t="s">
        <v>1570</v>
      </c>
      <c r="B739" s="15" t="s">
        <v>1571</v>
      </c>
      <c r="C739" s="15" t="s">
        <v>96</v>
      </c>
      <c r="D739" s="15" t="s">
        <v>93</v>
      </c>
      <c r="E739" s="15" t="s">
        <v>1570</v>
      </c>
      <c r="F739" s="16">
        <v>10</v>
      </c>
      <c r="G739" s="16">
        <v>0</v>
      </c>
      <c r="H739" s="17">
        <v>6.5250000000000004</v>
      </c>
      <c r="I739" s="18">
        <f>IF($B739="","",IF(CostMethod="Last Cost",IFERROR(INDEX(PurCost,MATCH(_xlfn.MAXIFS(PurRank,PurItem,$B739),PurRank,0)),$H739),IF(($G739+SUMIFS(PurQty,PurItem,$B739))=0,$H739,($G739*$H739+SUMIFS(PurTotal,PurItem,$B739))/($G739+SUMIFS(PurQty,PurItem,$B739)))))</f>
        <v>6.5250000000000004</v>
      </c>
      <c r="J739" s="37">
        <v>10</v>
      </c>
      <c r="K739" s="18">
        <f t="shared" si="88"/>
        <v>3.4749999999999996</v>
      </c>
      <c r="L739" s="19">
        <f t="shared" si="89"/>
        <v>0.34749999999999998</v>
      </c>
      <c r="M739" s="19">
        <f t="shared" si="90"/>
        <v>0.53256704980842906</v>
      </c>
      <c r="N739" s="20">
        <f t="shared" si="91"/>
        <v>0</v>
      </c>
      <c r="O739" s="18">
        <f t="shared" si="92"/>
        <v>0</v>
      </c>
      <c r="P739" s="18">
        <f t="shared" si="93"/>
        <v>0</v>
      </c>
      <c r="Q739" s="21" t="str">
        <f t="shared" si="94"/>
        <v>REORDER</v>
      </c>
      <c r="R739" s="22" t="e">
        <f ca="1">IF($B739="","",IF(_xlfn.MAXIFS(PurDate,PurItem,$B739)=0,"",_xlfn.MAXIFS(PurDate,PurItem,$B739)))</f>
        <v>#NAME?</v>
      </c>
      <c r="S739" s="20">
        <f t="shared" si="95"/>
        <v>0</v>
      </c>
      <c r="U739" s="36"/>
    </row>
    <row r="740" spans="1:21" x14ac:dyDescent="0.25">
      <c r="A740" s="15" t="s">
        <v>1572</v>
      </c>
      <c r="B740" s="15" t="s">
        <v>1573</v>
      </c>
      <c r="C740" s="15" t="s">
        <v>96</v>
      </c>
      <c r="D740" s="15" t="s">
        <v>93</v>
      </c>
      <c r="E740" s="15" t="s">
        <v>1572</v>
      </c>
      <c r="F740" s="16">
        <v>10</v>
      </c>
      <c r="G740" s="16">
        <v>0</v>
      </c>
      <c r="H740" s="17">
        <v>13.0425</v>
      </c>
      <c r="I740" s="18">
        <f>IF($B740="","",IF(CostMethod="Last Cost",IFERROR(INDEX(PurCost,MATCH(_xlfn.MAXIFS(PurRank,PurItem,$B740),PurRank,0)),$H740),IF(($G740+SUMIFS(PurQty,PurItem,$B740))=0,$H740,($G740*$H740+SUMIFS(PurTotal,PurItem,$B740))/($G740+SUMIFS(PurQty,PurItem,$B740)))))</f>
        <v>13.0425</v>
      </c>
      <c r="J740" s="37">
        <v>20</v>
      </c>
      <c r="K740" s="18">
        <f t="shared" si="88"/>
        <v>6.9574999999999996</v>
      </c>
      <c r="L740" s="19">
        <f t="shared" si="89"/>
        <v>0.34787499999999999</v>
      </c>
      <c r="M740" s="19">
        <f t="shared" si="90"/>
        <v>0.53344834195898017</v>
      </c>
      <c r="N740" s="20">
        <f t="shared" si="91"/>
        <v>0</v>
      </c>
      <c r="O740" s="18">
        <f t="shared" si="92"/>
        <v>0</v>
      </c>
      <c r="P740" s="18">
        <f t="shared" si="93"/>
        <v>0</v>
      </c>
      <c r="Q740" s="21" t="str">
        <f t="shared" si="94"/>
        <v>REORDER</v>
      </c>
      <c r="R740" s="22" t="e">
        <f ca="1">IF($B740="","",IF(_xlfn.MAXIFS(PurDate,PurItem,$B740)=0,"",_xlfn.MAXIFS(PurDate,PurItem,$B740)))</f>
        <v>#NAME?</v>
      </c>
      <c r="S740" s="20">
        <f t="shared" si="95"/>
        <v>0</v>
      </c>
      <c r="U740" s="36"/>
    </row>
    <row r="741" spans="1:21" x14ac:dyDescent="0.25">
      <c r="A741" s="15" t="s">
        <v>1574</v>
      </c>
      <c r="B741" s="15" t="s">
        <v>1575</v>
      </c>
      <c r="C741" s="15" t="s">
        <v>96</v>
      </c>
      <c r="D741" s="15" t="s">
        <v>93</v>
      </c>
      <c r="E741" s="15" t="s">
        <v>1574</v>
      </c>
      <c r="F741" s="16">
        <v>10</v>
      </c>
      <c r="G741" s="16">
        <v>0</v>
      </c>
      <c r="H741" s="17">
        <v>6.5250000000000004</v>
      </c>
      <c r="I741" s="18">
        <f>IF($B741="","",IF(CostMethod="Last Cost",IFERROR(INDEX(PurCost,MATCH(_xlfn.MAXIFS(PurRank,PurItem,$B741),PurRank,0)),$H741),IF(($G741+SUMIFS(PurQty,PurItem,$B741))=0,$H741,($G741*$H741+SUMIFS(PurTotal,PurItem,$B741))/($G741+SUMIFS(PurQty,PurItem,$B741)))))</f>
        <v>6.5250000000000004</v>
      </c>
      <c r="J741" s="37">
        <v>10</v>
      </c>
      <c r="K741" s="18">
        <f t="shared" si="88"/>
        <v>3.4749999999999996</v>
      </c>
      <c r="L741" s="19">
        <f t="shared" si="89"/>
        <v>0.34749999999999998</v>
      </c>
      <c r="M741" s="19">
        <f t="shared" si="90"/>
        <v>0.53256704980842906</v>
      </c>
      <c r="N741" s="20">
        <f t="shared" si="91"/>
        <v>0</v>
      </c>
      <c r="O741" s="18">
        <f t="shared" si="92"/>
        <v>0</v>
      </c>
      <c r="P741" s="18">
        <f t="shared" si="93"/>
        <v>0</v>
      </c>
      <c r="Q741" s="21" t="str">
        <f t="shared" si="94"/>
        <v>REORDER</v>
      </c>
      <c r="R741" s="22" t="e">
        <f ca="1">IF($B741="","",IF(_xlfn.MAXIFS(PurDate,PurItem,$B741)=0,"",_xlfn.MAXIFS(PurDate,PurItem,$B741)))</f>
        <v>#NAME?</v>
      </c>
      <c r="S741" s="20">
        <f t="shared" si="95"/>
        <v>0</v>
      </c>
      <c r="U741" s="36"/>
    </row>
    <row r="742" spans="1:21" x14ac:dyDescent="0.25">
      <c r="A742" s="15" t="s">
        <v>1576</v>
      </c>
      <c r="B742" s="15" t="s">
        <v>1577</v>
      </c>
      <c r="C742" s="15" t="s">
        <v>96</v>
      </c>
      <c r="D742" s="15" t="s">
        <v>93</v>
      </c>
      <c r="E742" s="15" t="s">
        <v>1576</v>
      </c>
      <c r="F742" s="16">
        <v>10</v>
      </c>
      <c r="G742" s="16">
        <v>0</v>
      </c>
      <c r="H742" s="17">
        <v>6.5250000000000004</v>
      </c>
      <c r="I742" s="18">
        <f>IF($B742="","",IF(CostMethod="Last Cost",IFERROR(INDEX(PurCost,MATCH(_xlfn.MAXIFS(PurRank,PurItem,$B742),PurRank,0)),$H742),IF(($G742+SUMIFS(PurQty,PurItem,$B742))=0,$H742,($G742*$H742+SUMIFS(PurTotal,PurItem,$B742))/($G742+SUMIFS(PurQty,PurItem,$B742)))))</f>
        <v>6.5250000000000004</v>
      </c>
      <c r="J742" s="37">
        <v>10</v>
      </c>
      <c r="K742" s="18">
        <f t="shared" si="88"/>
        <v>3.4749999999999996</v>
      </c>
      <c r="L742" s="19">
        <f t="shared" si="89"/>
        <v>0.34749999999999998</v>
      </c>
      <c r="M742" s="19">
        <f t="shared" si="90"/>
        <v>0.53256704980842906</v>
      </c>
      <c r="N742" s="20">
        <f t="shared" si="91"/>
        <v>0</v>
      </c>
      <c r="O742" s="18">
        <f t="shared" si="92"/>
        <v>0</v>
      </c>
      <c r="P742" s="18">
        <f t="shared" si="93"/>
        <v>0</v>
      </c>
      <c r="Q742" s="21" t="str">
        <f t="shared" si="94"/>
        <v>REORDER</v>
      </c>
      <c r="R742" s="22" t="e">
        <f ca="1">IF($B742="","",IF(_xlfn.MAXIFS(PurDate,PurItem,$B742)=0,"",_xlfn.MAXIFS(PurDate,PurItem,$B742)))</f>
        <v>#NAME?</v>
      </c>
      <c r="S742" s="20">
        <f t="shared" si="95"/>
        <v>0</v>
      </c>
      <c r="U742" s="36"/>
    </row>
    <row r="743" spans="1:21" x14ac:dyDescent="0.25">
      <c r="A743" s="15" t="s">
        <v>1578</v>
      </c>
      <c r="B743" s="15" t="s">
        <v>1579</v>
      </c>
      <c r="C743" s="15" t="s">
        <v>96</v>
      </c>
      <c r="D743" s="15" t="s">
        <v>93</v>
      </c>
      <c r="E743" s="15" t="s">
        <v>1578</v>
      </c>
      <c r="F743" s="16">
        <v>10</v>
      </c>
      <c r="G743" s="16">
        <v>0</v>
      </c>
      <c r="H743" s="17">
        <v>5.22</v>
      </c>
      <c r="I743" s="18">
        <f>IF($B743="","",IF(CostMethod="Last Cost",IFERROR(INDEX(PurCost,MATCH(_xlfn.MAXIFS(PurRank,PurItem,$B743),PurRank,0)),$H743),IF(($G743+SUMIFS(PurQty,PurItem,$B743))=0,$H743,($G743*$H743+SUMIFS(PurTotal,PurItem,$B743))/($G743+SUMIFS(PurQty,PurItem,$B743)))))</f>
        <v>5.22</v>
      </c>
      <c r="J743" s="37">
        <v>8</v>
      </c>
      <c r="K743" s="18">
        <f t="shared" si="88"/>
        <v>2.7800000000000002</v>
      </c>
      <c r="L743" s="19">
        <f t="shared" si="89"/>
        <v>0.34750000000000003</v>
      </c>
      <c r="M743" s="19">
        <f t="shared" si="90"/>
        <v>0.53256704980842917</v>
      </c>
      <c r="N743" s="20">
        <f t="shared" si="91"/>
        <v>0</v>
      </c>
      <c r="O743" s="18">
        <f t="shared" si="92"/>
        <v>0</v>
      </c>
      <c r="P743" s="18">
        <f t="shared" si="93"/>
        <v>0</v>
      </c>
      <c r="Q743" s="21" t="str">
        <f t="shared" si="94"/>
        <v>REORDER</v>
      </c>
      <c r="R743" s="22" t="e">
        <f ca="1">IF($B743="","",IF(_xlfn.MAXIFS(PurDate,PurItem,$B743)=0,"",_xlfn.MAXIFS(PurDate,PurItem,$B743)))</f>
        <v>#NAME?</v>
      </c>
      <c r="S743" s="20">
        <f t="shared" si="95"/>
        <v>0</v>
      </c>
      <c r="U743" s="36"/>
    </row>
    <row r="744" spans="1:21" x14ac:dyDescent="0.25">
      <c r="A744" s="15" t="s">
        <v>1580</v>
      </c>
      <c r="B744" s="15" t="s">
        <v>1581</v>
      </c>
      <c r="C744" s="15" t="s">
        <v>96</v>
      </c>
      <c r="D744" s="15" t="s">
        <v>93</v>
      </c>
      <c r="E744" s="15" t="s">
        <v>1580</v>
      </c>
      <c r="F744" s="16">
        <v>10</v>
      </c>
      <c r="G744" s="16">
        <v>0</v>
      </c>
      <c r="H744" s="17">
        <v>6.5250000000000004</v>
      </c>
      <c r="I744" s="18">
        <f>IF($B744="","",IF(CostMethod="Last Cost",IFERROR(INDEX(PurCost,MATCH(_xlfn.MAXIFS(PurRank,PurItem,$B744),PurRank,0)),$H744),IF(($G744+SUMIFS(PurQty,PurItem,$B744))=0,$H744,($G744*$H744+SUMIFS(PurTotal,PurItem,$B744))/($G744+SUMIFS(PurQty,PurItem,$B744)))))</f>
        <v>6.5250000000000004</v>
      </c>
      <c r="J744" s="37">
        <v>10</v>
      </c>
      <c r="K744" s="18">
        <f t="shared" si="88"/>
        <v>3.4749999999999996</v>
      </c>
      <c r="L744" s="19">
        <f t="shared" si="89"/>
        <v>0.34749999999999998</v>
      </c>
      <c r="M744" s="19">
        <f t="shared" si="90"/>
        <v>0.53256704980842906</v>
      </c>
      <c r="N744" s="20">
        <f t="shared" si="91"/>
        <v>0</v>
      </c>
      <c r="O744" s="18">
        <f t="shared" si="92"/>
        <v>0</v>
      </c>
      <c r="P744" s="18">
        <f t="shared" si="93"/>
        <v>0</v>
      </c>
      <c r="Q744" s="21" t="str">
        <f t="shared" si="94"/>
        <v>REORDER</v>
      </c>
      <c r="R744" s="22" t="e">
        <f ca="1">IF($B744="","",IF(_xlfn.MAXIFS(PurDate,PurItem,$B744)=0,"",_xlfn.MAXIFS(PurDate,PurItem,$B744)))</f>
        <v>#NAME?</v>
      </c>
      <c r="S744" s="20">
        <f t="shared" si="95"/>
        <v>0</v>
      </c>
      <c r="U744" s="36"/>
    </row>
    <row r="745" spans="1:21" x14ac:dyDescent="0.25">
      <c r="A745" s="15" t="s">
        <v>1582</v>
      </c>
      <c r="B745" s="15" t="s">
        <v>1583</v>
      </c>
      <c r="C745" s="15" t="s">
        <v>96</v>
      </c>
      <c r="D745" s="15" t="s">
        <v>93</v>
      </c>
      <c r="E745" s="15" t="s">
        <v>1582</v>
      </c>
      <c r="F745" s="16">
        <v>10</v>
      </c>
      <c r="G745" s="16">
        <v>0</v>
      </c>
      <c r="H745" s="17">
        <v>15</v>
      </c>
      <c r="I745" s="18">
        <f>IF($B745="","",IF(CostMethod="Last Cost",IFERROR(INDEX(PurCost,MATCH(_xlfn.MAXIFS(PurRank,PurItem,$B745),PurRank,0)),$H745),IF(($G745+SUMIFS(PurQty,PurItem,$B745))=0,$H745,($G745*$H745+SUMIFS(PurTotal,PurItem,$B745))/($G745+SUMIFS(PurQty,PurItem,$B745)))))</f>
        <v>15</v>
      </c>
      <c r="J745" s="37">
        <v>20</v>
      </c>
      <c r="K745" s="18">
        <f t="shared" si="88"/>
        <v>5</v>
      </c>
      <c r="L745" s="19">
        <f t="shared" si="89"/>
        <v>0.25</v>
      </c>
      <c r="M745" s="19">
        <f t="shared" si="90"/>
        <v>0.33333333333333331</v>
      </c>
      <c r="N745" s="20">
        <f t="shared" si="91"/>
        <v>0</v>
      </c>
      <c r="O745" s="18">
        <f t="shared" si="92"/>
        <v>0</v>
      </c>
      <c r="P745" s="18">
        <f t="shared" si="93"/>
        <v>0</v>
      </c>
      <c r="Q745" s="21" t="str">
        <f t="shared" si="94"/>
        <v>REORDER</v>
      </c>
      <c r="R745" s="22" t="e">
        <f ca="1">IF($B745="","",IF(_xlfn.MAXIFS(PurDate,PurItem,$B745)=0,"",_xlfn.MAXIFS(PurDate,PurItem,$B745)))</f>
        <v>#NAME?</v>
      </c>
      <c r="S745" s="20">
        <f t="shared" si="95"/>
        <v>0</v>
      </c>
      <c r="U745" s="36"/>
    </row>
    <row r="746" spans="1:21" x14ac:dyDescent="0.25">
      <c r="A746" s="15" t="s">
        <v>1584</v>
      </c>
      <c r="B746" s="15" t="s">
        <v>1585</v>
      </c>
      <c r="C746" s="15" t="s">
        <v>96</v>
      </c>
      <c r="D746" s="15" t="s">
        <v>93</v>
      </c>
      <c r="E746" s="15" t="s">
        <v>1584</v>
      </c>
      <c r="F746" s="16">
        <v>10</v>
      </c>
      <c r="G746" s="16">
        <v>0</v>
      </c>
      <c r="H746" s="17">
        <v>6.5250000000000004</v>
      </c>
      <c r="I746" s="18">
        <f>IF($B746="","",IF(CostMethod="Last Cost",IFERROR(INDEX(PurCost,MATCH(_xlfn.MAXIFS(PurRank,PurItem,$B746),PurRank,0)),$H746),IF(($G746+SUMIFS(PurQty,PurItem,$B746))=0,$H746,($G746*$H746+SUMIFS(PurTotal,PurItem,$B746))/($G746+SUMIFS(PurQty,PurItem,$B746)))))</f>
        <v>6.5250000000000004</v>
      </c>
      <c r="J746" s="37">
        <v>10</v>
      </c>
      <c r="K746" s="18">
        <f t="shared" si="88"/>
        <v>3.4749999999999996</v>
      </c>
      <c r="L746" s="19">
        <f t="shared" si="89"/>
        <v>0.34749999999999998</v>
      </c>
      <c r="M746" s="19">
        <f t="shared" si="90"/>
        <v>0.53256704980842906</v>
      </c>
      <c r="N746" s="20">
        <f t="shared" si="91"/>
        <v>0</v>
      </c>
      <c r="O746" s="18">
        <f t="shared" si="92"/>
        <v>0</v>
      </c>
      <c r="P746" s="18">
        <f t="shared" si="93"/>
        <v>0</v>
      </c>
      <c r="Q746" s="21" t="str">
        <f t="shared" si="94"/>
        <v>REORDER</v>
      </c>
      <c r="R746" s="22" t="e">
        <f ca="1">IF($B746="","",IF(_xlfn.MAXIFS(PurDate,PurItem,$B746)=0,"",_xlfn.MAXIFS(PurDate,PurItem,$B746)))</f>
        <v>#NAME?</v>
      </c>
      <c r="S746" s="20">
        <f t="shared" si="95"/>
        <v>0</v>
      </c>
      <c r="U746" s="36"/>
    </row>
    <row r="747" spans="1:21" x14ac:dyDescent="0.25">
      <c r="A747" s="15" t="s">
        <v>1586</v>
      </c>
      <c r="B747" s="15" t="s">
        <v>1587</v>
      </c>
      <c r="C747" s="15" t="s">
        <v>96</v>
      </c>
      <c r="D747" s="15" t="s">
        <v>93</v>
      </c>
      <c r="E747" s="15" t="s">
        <v>1586</v>
      </c>
      <c r="F747" s="16">
        <v>10</v>
      </c>
      <c r="G747" s="16">
        <v>0</v>
      </c>
      <c r="H747" s="17">
        <v>6.5250000000000004</v>
      </c>
      <c r="I747" s="18">
        <f>IF($B747="","",IF(CostMethod="Last Cost",IFERROR(INDEX(PurCost,MATCH(_xlfn.MAXIFS(PurRank,PurItem,$B747),PurRank,0)),$H747),IF(($G747+SUMIFS(PurQty,PurItem,$B747))=0,$H747,($G747*$H747+SUMIFS(PurTotal,PurItem,$B747))/($G747+SUMIFS(PurQty,PurItem,$B747)))))</f>
        <v>6.5250000000000004</v>
      </c>
      <c r="J747" s="37">
        <v>10</v>
      </c>
      <c r="K747" s="18">
        <f t="shared" si="88"/>
        <v>3.4749999999999996</v>
      </c>
      <c r="L747" s="19">
        <f t="shared" si="89"/>
        <v>0.34749999999999998</v>
      </c>
      <c r="M747" s="19">
        <f t="shared" si="90"/>
        <v>0.53256704980842906</v>
      </c>
      <c r="N747" s="20">
        <f t="shared" si="91"/>
        <v>0</v>
      </c>
      <c r="O747" s="18">
        <f t="shared" si="92"/>
        <v>0</v>
      </c>
      <c r="P747" s="18">
        <f t="shared" si="93"/>
        <v>0</v>
      </c>
      <c r="Q747" s="21" t="str">
        <f t="shared" si="94"/>
        <v>REORDER</v>
      </c>
      <c r="R747" s="22" t="e">
        <f ca="1">IF($B747="","",IF(_xlfn.MAXIFS(PurDate,PurItem,$B747)=0,"",_xlfn.MAXIFS(PurDate,PurItem,$B747)))</f>
        <v>#NAME?</v>
      </c>
      <c r="S747" s="20">
        <f t="shared" si="95"/>
        <v>0</v>
      </c>
      <c r="U747" s="36"/>
    </row>
    <row r="748" spans="1:21" x14ac:dyDescent="0.25">
      <c r="A748" s="15" t="s">
        <v>1588</v>
      </c>
      <c r="B748" s="15" t="s">
        <v>1589</v>
      </c>
      <c r="C748" s="15" t="s">
        <v>110</v>
      </c>
      <c r="D748" s="15" t="s">
        <v>93</v>
      </c>
      <c r="E748" s="15" t="s">
        <v>1588</v>
      </c>
      <c r="F748" s="16">
        <v>10</v>
      </c>
      <c r="G748" s="16">
        <v>0</v>
      </c>
      <c r="H748" s="17">
        <v>19.567499999999999</v>
      </c>
      <c r="I748" s="18">
        <f>IF($B748="","",IF(CostMethod="Last Cost",IFERROR(INDEX(PurCost,MATCH(_xlfn.MAXIFS(PurRank,PurItem,$B748),PurRank,0)),$H748),IF(($G748+SUMIFS(PurQty,PurItem,$B748))=0,$H748,($G748*$H748+SUMIFS(PurTotal,PurItem,$B748))/($G748+SUMIFS(PurQty,PurItem,$B748)))))</f>
        <v>19.567499999999999</v>
      </c>
      <c r="J748" s="37">
        <v>30</v>
      </c>
      <c r="K748" s="18">
        <f t="shared" si="88"/>
        <v>10.432500000000001</v>
      </c>
      <c r="L748" s="19">
        <f t="shared" si="89"/>
        <v>0.34775000000000006</v>
      </c>
      <c r="M748" s="19">
        <f t="shared" si="90"/>
        <v>0.53315446531238031</v>
      </c>
      <c r="N748" s="20">
        <f t="shared" si="91"/>
        <v>0</v>
      </c>
      <c r="O748" s="18">
        <f t="shared" si="92"/>
        <v>0</v>
      </c>
      <c r="P748" s="18">
        <f t="shared" si="93"/>
        <v>0</v>
      </c>
      <c r="Q748" s="21" t="str">
        <f t="shared" si="94"/>
        <v>REORDER</v>
      </c>
      <c r="R748" s="22" t="e">
        <f ca="1">IF($B748="","",IF(_xlfn.MAXIFS(PurDate,PurItem,$B748)=0,"",_xlfn.MAXIFS(PurDate,PurItem,$B748)))</f>
        <v>#NAME?</v>
      </c>
      <c r="S748" s="20">
        <f t="shared" si="95"/>
        <v>0</v>
      </c>
      <c r="U748" s="36"/>
    </row>
    <row r="749" spans="1:21" x14ac:dyDescent="0.25">
      <c r="A749" s="15" t="s">
        <v>1590</v>
      </c>
      <c r="B749" s="15" t="s">
        <v>1591</v>
      </c>
      <c r="C749" s="15" t="s">
        <v>96</v>
      </c>
      <c r="D749" s="15" t="s">
        <v>93</v>
      </c>
      <c r="E749" s="15" t="s">
        <v>1590</v>
      </c>
      <c r="F749" s="16">
        <v>10</v>
      </c>
      <c r="G749" s="16">
        <v>0</v>
      </c>
      <c r="H749" s="17">
        <v>19.567499999999999</v>
      </c>
      <c r="I749" s="18">
        <f>IF($B749="","",IF(CostMethod="Last Cost",IFERROR(INDEX(PurCost,MATCH(_xlfn.MAXIFS(PurRank,PurItem,$B749),PurRank,0)),$H749),IF(($G749+SUMIFS(PurQty,PurItem,$B749))=0,$H749,($G749*$H749+SUMIFS(PurTotal,PurItem,$B749))/($G749+SUMIFS(PurQty,PurItem,$B749)))))</f>
        <v>19.567499999999999</v>
      </c>
      <c r="J749" s="37">
        <v>30</v>
      </c>
      <c r="K749" s="18">
        <f t="shared" si="88"/>
        <v>10.432500000000001</v>
      </c>
      <c r="L749" s="19">
        <f t="shared" si="89"/>
        <v>0.34775000000000006</v>
      </c>
      <c r="M749" s="19">
        <f t="shared" si="90"/>
        <v>0.53315446531238031</v>
      </c>
      <c r="N749" s="20">
        <f t="shared" si="91"/>
        <v>0</v>
      </c>
      <c r="O749" s="18">
        <f t="shared" si="92"/>
        <v>0</v>
      </c>
      <c r="P749" s="18">
        <f t="shared" si="93"/>
        <v>0</v>
      </c>
      <c r="Q749" s="21" t="str">
        <f t="shared" si="94"/>
        <v>REORDER</v>
      </c>
      <c r="R749" s="22" t="e">
        <f ca="1">IF($B749="","",IF(_xlfn.MAXIFS(PurDate,PurItem,$B749)=0,"",_xlfn.MAXIFS(PurDate,PurItem,$B749)))</f>
        <v>#NAME?</v>
      </c>
      <c r="S749" s="20">
        <f t="shared" si="95"/>
        <v>0</v>
      </c>
      <c r="U749" s="36"/>
    </row>
    <row r="750" spans="1:21" x14ac:dyDescent="0.25">
      <c r="A750" s="15" t="s">
        <v>1592</v>
      </c>
      <c r="B750" s="15" t="s">
        <v>1593</v>
      </c>
      <c r="C750" s="15" t="s">
        <v>96</v>
      </c>
      <c r="D750" s="15" t="s">
        <v>93</v>
      </c>
      <c r="E750" s="15" t="s">
        <v>1592</v>
      </c>
      <c r="F750" s="16">
        <v>10</v>
      </c>
      <c r="G750" s="16">
        <v>0</v>
      </c>
      <c r="H750" s="17">
        <v>19.567499999999999</v>
      </c>
      <c r="I750" s="18">
        <f>IF($B750="","",IF(CostMethod="Last Cost",IFERROR(INDEX(PurCost,MATCH(_xlfn.MAXIFS(PurRank,PurItem,$B750),PurRank,0)),$H750),IF(($G750+SUMIFS(PurQty,PurItem,$B750))=0,$H750,($G750*$H750+SUMIFS(PurTotal,PurItem,$B750))/($G750+SUMIFS(PurQty,PurItem,$B750)))))</f>
        <v>19.567499999999999</v>
      </c>
      <c r="J750" s="37">
        <v>30</v>
      </c>
      <c r="K750" s="18">
        <f t="shared" si="88"/>
        <v>10.432500000000001</v>
      </c>
      <c r="L750" s="19">
        <f t="shared" si="89"/>
        <v>0.34775000000000006</v>
      </c>
      <c r="M750" s="19">
        <f t="shared" si="90"/>
        <v>0.53315446531238031</v>
      </c>
      <c r="N750" s="20">
        <f t="shared" si="91"/>
        <v>0</v>
      </c>
      <c r="O750" s="18">
        <f t="shared" si="92"/>
        <v>0</v>
      </c>
      <c r="P750" s="18">
        <f t="shared" si="93"/>
        <v>0</v>
      </c>
      <c r="Q750" s="21" t="str">
        <f t="shared" si="94"/>
        <v>REORDER</v>
      </c>
      <c r="R750" s="22" t="e">
        <f ca="1">IF($B750="","",IF(_xlfn.MAXIFS(PurDate,PurItem,$B750)=0,"",_xlfn.MAXIFS(PurDate,PurItem,$B750)))</f>
        <v>#NAME?</v>
      </c>
      <c r="S750" s="20">
        <f t="shared" si="95"/>
        <v>0</v>
      </c>
      <c r="U750" s="36"/>
    </row>
    <row r="751" spans="1:21" x14ac:dyDescent="0.25">
      <c r="A751" s="15" t="s">
        <v>1594</v>
      </c>
      <c r="B751" s="15" t="s">
        <v>1595</v>
      </c>
      <c r="C751" s="15" t="s">
        <v>96</v>
      </c>
      <c r="D751" s="15" t="s">
        <v>93</v>
      </c>
      <c r="E751" s="15" t="s">
        <v>1594</v>
      </c>
      <c r="F751" s="16">
        <v>10</v>
      </c>
      <c r="G751" s="16">
        <v>0</v>
      </c>
      <c r="H751" s="17">
        <v>19.567499999999999</v>
      </c>
      <c r="I751" s="18">
        <f>IF($B751="","",IF(CostMethod="Last Cost",IFERROR(INDEX(PurCost,MATCH(_xlfn.MAXIFS(PurRank,PurItem,$B751),PurRank,0)),$H751),IF(($G751+SUMIFS(PurQty,PurItem,$B751))=0,$H751,($G751*$H751+SUMIFS(PurTotal,PurItem,$B751))/($G751+SUMIFS(PurQty,PurItem,$B751)))))</f>
        <v>19.567499999999999</v>
      </c>
      <c r="J751" s="37">
        <v>30</v>
      </c>
      <c r="K751" s="18">
        <f t="shared" si="88"/>
        <v>10.432500000000001</v>
      </c>
      <c r="L751" s="19">
        <f t="shared" si="89"/>
        <v>0.34775000000000006</v>
      </c>
      <c r="M751" s="19">
        <f t="shared" si="90"/>
        <v>0.53315446531238031</v>
      </c>
      <c r="N751" s="20">
        <f t="shared" si="91"/>
        <v>0</v>
      </c>
      <c r="O751" s="18">
        <f t="shared" si="92"/>
        <v>0</v>
      </c>
      <c r="P751" s="18">
        <f t="shared" si="93"/>
        <v>0</v>
      </c>
      <c r="Q751" s="21" t="str">
        <f t="shared" si="94"/>
        <v>REORDER</v>
      </c>
      <c r="R751" s="22" t="e">
        <f ca="1">IF($B751="","",IF(_xlfn.MAXIFS(PurDate,PurItem,$B751)=0,"",_xlfn.MAXIFS(PurDate,PurItem,$B751)))</f>
        <v>#NAME?</v>
      </c>
      <c r="S751" s="20">
        <f t="shared" si="95"/>
        <v>0</v>
      </c>
      <c r="U751" s="36"/>
    </row>
    <row r="752" spans="1:21" x14ac:dyDescent="0.25">
      <c r="A752" s="15" t="s">
        <v>1596</v>
      </c>
      <c r="B752" s="15" t="s">
        <v>1597</v>
      </c>
      <c r="C752" s="15" t="s">
        <v>96</v>
      </c>
      <c r="D752" s="15" t="s">
        <v>93</v>
      </c>
      <c r="E752" s="15" t="s">
        <v>1596</v>
      </c>
      <c r="F752" s="16">
        <v>10</v>
      </c>
      <c r="G752" s="16">
        <v>0</v>
      </c>
      <c r="H752" s="17">
        <v>19.567499999999999</v>
      </c>
      <c r="I752" s="18">
        <f>IF($B752="","",IF(CostMethod="Last Cost",IFERROR(INDEX(PurCost,MATCH(_xlfn.MAXIFS(PurRank,PurItem,$B752),PurRank,0)),$H752),IF(($G752+SUMIFS(PurQty,PurItem,$B752))=0,$H752,($G752*$H752+SUMIFS(PurTotal,PurItem,$B752))/($G752+SUMIFS(PurQty,PurItem,$B752)))))</f>
        <v>19.567499999999999</v>
      </c>
      <c r="J752" s="37">
        <v>30</v>
      </c>
      <c r="K752" s="18">
        <f t="shared" si="88"/>
        <v>10.432500000000001</v>
      </c>
      <c r="L752" s="19">
        <f t="shared" si="89"/>
        <v>0.34775000000000006</v>
      </c>
      <c r="M752" s="19">
        <f t="shared" si="90"/>
        <v>0.53315446531238031</v>
      </c>
      <c r="N752" s="20">
        <f t="shared" si="91"/>
        <v>0</v>
      </c>
      <c r="O752" s="18">
        <f t="shared" si="92"/>
        <v>0</v>
      </c>
      <c r="P752" s="18">
        <f t="shared" si="93"/>
        <v>0</v>
      </c>
      <c r="Q752" s="21" t="str">
        <f t="shared" si="94"/>
        <v>REORDER</v>
      </c>
      <c r="R752" s="22" t="e">
        <f ca="1">IF($B752="","",IF(_xlfn.MAXIFS(PurDate,PurItem,$B752)=0,"",_xlfn.MAXIFS(PurDate,PurItem,$B752)))</f>
        <v>#NAME?</v>
      </c>
      <c r="S752" s="20">
        <f t="shared" si="95"/>
        <v>0</v>
      </c>
      <c r="U752" s="36"/>
    </row>
    <row r="753" spans="1:21" x14ac:dyDescent="0.25">
      <c r="A753" s="15" t="s">
        <v>1598</v>
      </c>
      <c r="B753" s="15" t="s">
        <v>1599</v>
      </c>
      <c r="C753" s="15" t="s">
        <v>96</v>
      </c>
      <c r="D753" s="15" t="s">
        <v>93</v>
      </c>
      <c r="E753" s="15" t="s">
        <v>1598</v>
      </c>
      <c r="F753" s="16">
        <v>10</v>
      </c>
      <c r="G753" s="16">
        <v>0</v>
      </c>
      <c r="H753" s="17">
        <v>19.567499999999999</v>
      </c>
      <c r="I753" s="18">
        <f>IF($B753="","",IF(CostMethod="Last Cost",IFERROR(INDEX(PurCost,MATCH(_xlfn.MAXIFS(PurRank,PurItem,$B753),PurRank,0)),$H753),IF(($G753+SUMIFS(PurQty,PurItem,$B753))=0,$H753,($G753*$H753+SUMIFS(PurTotal,PurItem,$B753))/($G753+SUMIFS(PurQty,PurItem,$B753)))))</f>
        <v>19.567499999999999</v>
      </c>
      <c r="J753" s="37">
        <v>30</v>
      </c>
      <c r="K753" s="18">
        <f t="shared" si="88"/>
        <v>10.432500000000001</v>
      </c>
      <c r="L753" s="19">
        <f t="shared" si="89"/>
        <v>0.34775000000000006</v>
      </c>
      <c r="M753" s="19">
        <f t="shared" si="90"/>
        <v>0.53315446531238031</v>
      </c>
      <c r="N753" s="20">
        <f t="shared" si="91"/>
        <v>0</v>
      </c>
      <c r="O753" s="18">
        <f t="shared" si="92"/>
        <v>0</v>
      </c>
      <c r="P753" s="18">
        <f t="shared" si="93"/>
        <v>0</v>
      </c>
      <c r="Q753" s="21" t="str">
        <f t="shared" si="94"/>
        <v>REORDER</v>
      </c>
      <c r="R753" s="22" t="e">
        <f ca="1">IF($B753="","",IF(_xlfn.MAXIFS(PurDate,PurItem,$B753)=0,"",_xlfn.MAXIFS(PurDate,PurItem,$B753)))</f>
        <v>#NAME?</v>
      </c>
      <c r="S753" s="20">
        <f t="shared" si="95"/>
        <v>0</v>
      </c>
      <c r="U753" s="36"/>
    </row>
    <row r="754" spans="1:21" x14ac:dyDescent="0.25">
      <c r="A754" s="15" t="s">
        <v>1600</v>
      </c>
      <c r="B754" s="15" t="s">
        <v>1601</v>
      </c>
      <c r="C754" s="15" t="s">
        <v>110</v>
      </c>
      <c r="D754" s="15" t="s">
        <v>93</v>
      </c>
      <c r="E754" s="15" t="s">
        <v>1600</v>
      </c>
      <c r="F754" s="16">
        <v>10</v>
      </c>
      <c r="G754" s="16">
        <v>0</v>
      </c>
      <c r="H754" s="17">
        <v>13.0425</v>
      </c>
      <c r="I754" s="18">
        <f>IF($B754="","",IF(CostMethod="Last Cost",IFERROR(INDEX(PurCost,MATCH(_xlfn.MAXIFS(PurRank,PurItem,$B754),PurRank,0)),$H754),IF(($G754+SUMIFS(PurQty,PurItem,$B754))=0,$H754,($G754*$H754+SUMIFS(PurTotal,PurItem,$B754))/($G754+SUMIFS(PurQty,PurItem,$B754)))))</f>
        <v>13.0425</v>
      </c>
      <c r="J754" s="37">
        <v>20</v>
      </c>
      <c r="K754" s="18">
        <f t="shared" si="88"/>
        <v>6.9574999999999996</v>
      </c>
      <c r="L754" s="19">
        <f t="shared" si="89"/>
        <v>0.34787499999999999</v>
      </c>
      <c r="M754" s="19">
        <f t="shared" si="90"/>
        <v>0.53344834195898017</v>
      </c>
      <c r="N754" s="20">
        <f t="shared" si="91"/>
        <v>0</v>
      </c>
      <c r="O754" s="18">
        <f t="shared" si="92"/>
        <v>0</v>
      </c>
      <c r="P754" s="18">
        <f t="shared" si="93"/>
        <v>0</v>
      </c>
      <c r="Q754" s="21" t="str">
        <f t="shared" si="94"/>
        <v>REORDER</v>
      </c>
      <c r="R754" s="22" t="e">
        <f ca="1">IF($B754="","",IF(_xlfn.MAXIFS(PurDate,PurItem,$B754)=0,"",_xlfn.MAXIFS(PurDate,PurItem,$B754)))</f>
        <v>#NAME?</v>
      </c>
      <c r="S754" s="20">
        <f t="shared" si="95"/>
        <v>0</v>
      </c>
      <c r="U754" s="36"/>
    </row>
    <row r="755" spans="1:21" x14ac:dyDescent="0.25">
      <c r="A755" s="15" t="s">
        <v>1602</v>
      </c>
      <c r="B755" s="15" t="s">
        <v>1603</v>
      </c>
      <c r="C755" s="15" t="s">
        <v>96</v>
      </c>
      <c r="D755" s="15" t="s">
        <v>93</v>
      </c>
      <c r="E755" s="15" t="s">
        <v>1602</v>
      </c>
      <c r="F755" s="16">
        <v>10</v>
      </c>
      <c r="G755" s="16">
        <v>0</v>
      </c>
      <c r="H755" s="17">
        <v>7.7925000000000004</v>
      </c>
      <c r="I755" s="18">
        <f>IF($B755="","",IF(CostMethod="Last Cost",IFERROR(INDEX(PurCost,MATCH(_xlfn.MAXIFS(PurRank,PurItem,$B755),PurRank,0)),$H755),IF(($G755+SUMIFS(PurQty,PurItem,$B755))=0,$H755,($G755*$H755+SUMIFS(PurTotal,PurItem,$B755))/($G755+SUMIFS(PurQty,PurItem,$B755)))))</f>
        <v>7.7925000000000004</v>
      </c>
      <c r="J755" s="37">
        <v>12</v>
      </c>
      <c r="K755" s="18">
        <f t="shared" si="88"/>
        <v>4.2074999999999996</v>
      </c>
      <c r="L755" s="19">
        <f t="shared" si="89"/>
        <v>0.35062499999999996</v>
      </c>
      <c r="M755" s="19">
        <f t="shared" si="90"/>
        <v>0.5399422521655437</v>
      </c>
      <c r="N755" s="20">
        <f t="shared" si="91"/>
        <v>0</v>
      </c>
      <c r="O755" s="18">
        <f t="shared" si="92"/>
        <v>0</v>
      </c>
      <c r="P755" s="18">
        <f t="shared" si="93"/>
        <v>0</v>
      </c>
      <c r="Q755" s="21" t="str">
        <f t="shared" si="94"/>
        <v>REORDER</v>
      </c>
      <c r="R755" s="22" t="e">
        <f ca="1">IF($B755="","",IF(_xlfn.MAXIFS(PurDate,PurItem,$B755)=0,"",_xlfn.MAXIFS(PurDate,PurItem,$B755)))</f>
        <v>#NAME?</v>
      </c>
      <c r="S755" s="20">
        <f t="shared" si="95"/>
        <v>0</v>
      </c>
      <c r="U755" s="36"/>
    </row>
    <row r="756" spans="1:21" x14ac:dyDescent="0.25">
      <c r="A756" s="15" t="s">
        <v>1604</v>
      </c>
      <c r="B756" s="15" t="s">
        <v>1605</v>
      </c>
      <c r="C756" s="15" t="s">
        <v>96</v>
      </c>
      <c r="D756" s="15" t="s">
        <v>93</v>
      </c>
      <c r="E756" s="15" t="s">
        <v>1604</v>
      </c>
      <c r="F756" s="16">
        <v>10</v>
      </c>
      <c r="G756" s="16">
        <v>0</v>
      </c>
      <c r="H756" s="17">
        <v>6.4950000000000001</v>
      </c>
      <c r="I756" s="18">
        <f>IF($B756="","",IF(CostMethod="Last Cost",IFERROR(INDEX(PurCost,MATCH(_xlfn.MAXIFS(PurRank,PurItem,$B756),PurRank,0)),$H756),IF(($G756+SUMIFS(PurQty,PurItem,$B756))=0,$H756,($G756*$H756+SUMIFS(PurTotal,PurItem,$B756))/($G756+SUMIFS(PurQty,PurItem,$B756)))))</f>
        <v>6.4950000000000001</v>
      </c>
      <c r="J756" s="37">
        <v>10</v>
      </c>
      <c r="K756" s="18">
        <f t="shared" si="88"/>
        <v>3.5049999999999999</v>
      </c>
      <c r="L756" s="19">
        <f t="shared" si="89"/>
        <v>0.35049999999999998</v>
      </c>
      <c r="M756" s="19">
        <f t="shared" si="90"/>
        <v>0.53964588144726711</v>
      </c>
      <c r="N756" s="20">
        <f t="shared" si="91"/>
        <v>0</v>
      </c>
      <c r="O756" s="18">
        <f t="shared" si="92"/>
        <v>0</v>
      </c>
      <c r="P756" s="18">
        <f t="shared" si="93"/>
        <v>0</v>
      </c>
      <c r="Q756" s="21" t="str">
        <f t="shared" si="94"/>
        <v>REORDER</v>
      </c>
      <c r="R756" s="22" t="e">
        <f ca="1">IF($B756="","",IF(_xlfn.MAXIFS(PurDate,PurItem,$B756)=0,"",_xlfn.MAXIFS(PurDate,PurItem,$B756)))</f>
        <v>#NAME?</v>
      </c>
      <c r="S756" s="20">
        <f t="shared" si="95"/>
        <v>0</v>
      </c>
      <c r="U756" s="36"/>
    </row>
    <row r="757" spans="1:21" x14ac:dyDescent="0.25">
      <c r="A757" s="15" t="s">
        <v>1606</v>
      </c>
      <c r="B757" s="15" t="s">
        <v>1607</v>
      </c>
      <c r="C757" s="15" t="s">
        <v>96</v>
      </c>
      <c r="D757" s="15" t="s">
        <v>93</v>
      </c>
      <c r="E757" s="15" t="s">
        <v>1606</v>
      </c>
      <c r="F757" s="16">
        <v>10</v>
      </c>
      <c r="G757" s="16">
        <v>0</v>
      </c>
      <c r="H757" s="17">
        <v>7.7925000000000004</v>
      </c>
      <c r="I757" s="18">
        <f>IF($B757="","",IF(CostMethod="Last Cost",IFERROR(INDEX(PurCost,MATCH(_xlfn.MAXIFS(PurRank,PurItem,$B757),PurRank,0)),$H757),IF(($G757+SUMIFS(PurQty,PurItem,$B757))=0,$H757,($G757*$H757+SUMIFS(PurTotal,PurItem,$B757))/($G757+SUMIFS(PurQty,PurItem,$B757)))))</f>
        <v>7.7925000000000004</v>
      </c>
      <c r="J757" s="37">
        <v>12</v>
      </c>
      <c r="K757" s="18">
        <f t="shared" si="88"/>
        <v>4.2074999999999996</v>
      </c>
      <c r="L757" s="19">
        <f t="shared" si="89"/>
        <v>0.35062499999999996</v>
      </c>
      <c r="M757" s="19">
        <f t="shared" si="90"/>
        <v>0.5399422521655437</v>
      </c>
      <c r="N757" s="20">
        <f t="shared" si="91"/>
        <v>0</v>
      </c>
      <c r="O757" s="18">
        <f t="shared" si="92"/>
        <v>0</v>
      </c>
      <c r="P757" s="18">
        <f t="shared" si="93"/>
        <v>0</v>
      </c>
      <c r="Q757" s="21" t="str">
        <f t="shared" si="94"/>
        <v>REORDER</v>
      </c>
      <c r="R757" s="22" t="e">
        <f ca="1">IF($B757="","",IF(_xlfn.MAXIFS(PurDate,PurItem,$B757)=0,"",_xlfn.MAXIFS(PurDate,PurItem,$B757)))</f>
        <v>#NAME?</v>
      </c>
      <c r="S757" s="20">
        <f t="shared" si="95"/>
        <v>0</v>
      </c>
      <c r="U757" s="36"/>
    </row>
    <row r="758" spans="1:21" x14ac:dyDescent="0.25">
      <c r="A758" s="15" t="s">
        <v>1608</v>
      </c>
      <c r="B758" s="15" t="s">
        <v>1609</v>
      </c>
      <c r="C758" s="15" t="s">
        <v>96</v>
      </c>
      <c r="D758" s="15" t="s">
        <v>93</v>
      </c>
      <c r="E758" s="15" t="s">
        <v>1608</v>
      </c>
      <c r="F758" s="16">
        <v>10</v>
      </c>
      <c r="G758" s="16">
        <v>0</v>
      </c>
      <c r="H758" s="17">
        <v>7.8224999999999998</v>
      </c>
      <c r="I758" s="18">
        <f>IF($B758="","",IF(CostMethod="Last Cost",IFERROR(INDEX(PurCost,MATCH(_xlfn.MAXIFS(PurRank,PurItem,$B758),PurRank,0)),$H758),IF(($G758+SUMIFS(PurQty,PurItem,$B758))=0,$H758,($G758*$H758+SUMIFS(PurTotal,PurItem,$B758))/($G758+SUMIFS(PurQty,PurItem,$B758)))))</f>
        <v>7.8224999999999998</v>
      </c>
      <c r="J758" s="37">
        <v>12</v>
      </c>
      <c r="K758" s="18">
        <f t="shared" si="88"/>
        <v>4.1775000000000002</v>
      </c>
      <c r="L758" s="19">
        <f t="shared" si="89"/>
        <v>0.34812500000000002</v>
      </c>
      <c r="M758" s="19">
        <f t="shared" si="90"/>
        <v>0.5340364333652925</v>
      </c>
      <c r="N758" s="20">
        <f t="shared" si="91"/>
        <v>0</v>
      </c>
      <c r="O758" s="18">
        <f t="shared" si="92"/>
        <v>0</v>
      </c>
      <c r="P758" s="18">
        <f t="shared" si="93"/>
        <v>0</v>
      </c>
      <c r="Q758" s="21" t="str">
        <f t="shared" si="94"/>
        <v>REORDER</v>
      </c>
      <c r="R758" s="22" t="e">
        <f ca="1">IF($B758="","",IF(_xlfn.MAXIFS(PurDate,PurItem,$B758)=0,"",_xlfn.MAXIFS(PurDate,PurItem,$B758)))</f>
        <v>#NAME?</v>
      </c>
      <c r="S758" s="20">
        <f t="shared" si="95"/>
        <v>0</v>
      </c>
      <c r="U758" s="36"/>
    </row>
    <row r="759" spans="1:21" x14ac:dyDescent="0.25">
      <c r="A759" s="15" t="s">
        <v>1610</v>
      </c>
      <c r="B759" s="15" t="s">
        <v>1611</v>
      </c>
      <c r="C759" s="15" t="s">
        <v>96</v>
      </c>
      <c r="D759" s="15" t="s">
        <v>93</v>
      </c>
      <c r="E759" s="15" t="s">
        <v>1610</v>
      </c>
      <c r="F759" s="16">
        <v>10</v>
      </c>
      <c r="G759" s="16">
        <v>0</v>
      </c>
      <c r="H759" s="17">
        <v>7.8224999999999998</v>
      </c>
      <c r="I759" s="18">
        <f>IF($B759="","",IF(CostMethod="Last Cost",IFERROR(INDEX(PurCost,MATCH(_xlfn.MAXIFS(PurRank,PurItem,$B759),PurRank,0)),$H759),IF(($G759+SUMIFS(PurQty,PurItem,$B759))=0,$H759,($G759*$H759+SUMIFS(PurTotal,PurItem,$B759))/($G759+SUMIFS(PurQty,PurItem,$B759)))))</f>
        <v>7.8224999999999998</v>
      </c>
      <c r="J759" s="37">
        <v>12</v>
      </c>
      <c r="K759" s="18">
        <f t="shared" si="88"/>
        <v>4.1775000000000002</v>
      </c>
      <c r="L759" s="19">
        <f t="shared" si="89"/>
        <v>0.34812500000000002</v>
      </c>
      <c r="M759" s="19">
        <f t="shared" si="90"/>
        <v>0.5340364333652925</v>
      </c>
      <c r="N759" s="20">
        <f t="shared" si="91"/>
        <v>0</v>
      </c>
      <c r="O759" s="18">
        <f t="shared" si="92"/>
        <v>0</v>
      </c>
      <c r="P759" s="18">
        <f t="shared" si="93"/>
        <v>0</v>
      </c>
      <c r="Q759" s="21" t="str">
        <f t="shared" si="94"/>
        <v>REORDER</v>
      </c>
      <c r="R759" s="22" t="e">
        <f ca="1">IF($B759="","",IF(_xlfn.MAXIFS(PurDate,PurItem,$B759)=0,"",_xlfn.MAXIFS(PurDate,PurItem,$B759)))</f>
        <v>#NAME?</v>
      </c>
      <c r="S759" s="20">
        <f t="shared" si="95"/>
        <v>0</v>
      </c>
      <c r="U759" s="36"/>
    </row>
    <row r="760" spans="1:21" x14ac:dyDescent="0.25">
      <c r="A760" s="15" t="s">
        <v>1612</v>
      </c>
      <c r="B760" s="15" t="s">
        <v>1613</v>
      </c>
      <c r="C760" s="15" t="s">
        <v>110</v>
      </c>
      <c r="D760" s="15" t="s">
        <v>93</v>
      </c>
      <c r="E760" s="15" t="s">
        <v>1612</v>
      </c>
      <c r="F760" s="16">
        <v>10</v>
      </c>
      <c r="G760" s="16">
        <v>0</v>
      </c>
      <c r="H760" s="17">
        <v>32.61</v>
      </c>
      <c r="I760" s="18">
        <f>IF($B760="","",IF(CostMethod="Last Cost",IFERROR(INDEX(PurCost,MATCH(_xlfn.MAXIFS(PurRank,PurItem,$B760),PurRank,0)),$H760),IF(($G760+SUMIFS(PurQty,PurItem,$B760))=0,$H760,($G760*$H760+SUMIFS(PurTotal,PurItem,$B760))/($G760+SUMIFS(PurQty,PurItem,$B760)))))</f>
        <v>32.61</v>
      </c>
      <c r="J760" s="37">
        <v>50</v>
      </c>
      <c r="K760" s="18">
        <f t="shared" si="88"/>
        <v>17.39</v>
      </c>
      <c r="L760" s="19">
        <f t="shared" si="89"/>
        <v>0.3478</v>
      </c>
      <c r="M760" s="19">
        <f t="shared" si="90"/>
        <v>0.53327200245323525</v>
      </c>
      <c r="N760" s="20">
        <f t="shared" si="91"/>
        <v>27</v>
      </c>
      <c r="O760" s="18">
        <f t="shared" si="92"/>
        <v>880.47</v>
      </c>
      <c r="P760" s="18">
        <f t="shared" si="93"/>
        <v>1350</v>
      </c>
      <c r="Q760" s="21" t="str">
        <f t="shared" si="94"/>
        <v>OK</v>
      </c>
      <c r="R760" s="22" t="e">
        <f ca="1">IF($B760="","",IF(_xlfn.MAXIFS(PurDate,PurItem,$B760)=0,"",_xlfn.MAXIFS(PurDate,PurItem,$B760)))</f>
        <v>#NAME?</v>
      </c>
      <c r="S760" s="20">
        <f t="shared" si="95"/>
        <v>0</v>
      </c>
      <c r="U760" s="36"/>
    </row>
    <row r="761" spans="1:21" x14ac:dyDescent="0.25">
      <c r="A761" s="15" t="s">
        <v>1614</v>
      </c>
      <c r="B761" s="15" t="s">
        <v>1615</v>
      </c>
      <c r="C761" s="15" t="s">
        <v>96</v>
      </c>
      <c r="D761" s="15" t="s">
        <v>93</v>
      </c>
      <c r="E761" s="15" t="s">
        <v>1614</v>
      </c>
      <c r="F761" s="16">
        <v>10</v>
      </c>
      <c r="G761" s="16">
        <v>0</v>
      </c>
      <c r="H761" s="17">
        <v>6.5250000000000004</v>
      </c>
      <c r="I761" s="18">
        <f>IF($B761="","",IF(CostMethod="Last Cost",IFERROR(INDEX(PurCost,MATCH(_xlfn.MAXIFS(PurRank,PurItem,$B761),PurRank,0)),$H761),IF(($G761+SUMIFS(PurQty,PurItem,$B761))=0,$H761,($G761*$H761+SUMIFS(PurTotal,PurItem,$B761))/($G761+SUMIFS(PurQty,PurItem,$B761)))))</f>
        <v>6.5250000000000004</v>
      </c>
      <c r="J761" s="37">
        <v>10</v>
      </c>
      <c r="K761" s="18">
        <f t="shared" si="88"/>
        <v>3.4749999999999996</v>
      </c>
      <c r="L761" s="19">
        <f t="shared" si="89"/>
        <v>0.34749999999999998</v>
      </c>
      <c r="M761" s="19">
        <f t="shared" si="90"/>
        <v>0.53256704980842906</v>
      </c>
      <c r="N761" s="20">
        <f t="shared" si="91"/>
        <v>0</v>
      </c>
      <c r="O761" s="18">
        <f t="shared" si="92"/>
        <v>0</v>
      </c>
      <c r="P761" s="18">
        <f t="shared" si="93"/>
        <v>0</v>
      </c>
      <c r="Q761" s="21" t="str">
        <f t="shared" si="94"/>
        <v>REORDER</v>
      </c>
      <c r="R761" s="22" t="e">
        <f ca="1">IF($B761="","",IF(_xlfn.MAXIFS(PurDate,PurItem,$B761)=0,"",_xlfn.MAXIFS(PurDate,PurItem,$B761)))</f>
        <v>#NAME?</v>
      </c>
      <c r="S761" s="20">
        <f t="shared" si="95"/>
        <v>0</v>
      </c>
      <c r="U761" s="36"/>
    </row>
    <row r="762" spans="1:21" x14ac:dyDescent="0.25">
      <c r="A762" s="15" t="s">
        <v>1616</v>
      </c>
      <c r="B762" s="15" t="s">
        <v>1617</v>
      </c>
      <c r="C762" s="15" t="s">
        <v>117</v>
      </c>
      <c r="D762" s="15" t="s">
        <v>93</v>
      </c>
      <c r="E762" s="15" t="s">
        <v>1616</v>
      </c>
      <c r="F762" s="16">
        <v>10</v>
      </c>
      <c r="G762" s="16">
        <v>0</v>
      </c>
      <c r="H762" s="17">
        <v>55.432499999999997</v>
      </c>
      <c r="I762" s="18">
        <f>IF($B762="","",IF(CostMethod="Last Cost",IFERROR(INDEX(PurCost,MATCH(_xlfn.MAXIFS(PurRank,PurItem,$B762),PurRank,0)),$H762),IF(($G762+SUMIFS(PurQty,PurItem,$B762))=0,$H762,($G762*$H762+SUMIFS(PurTotal,PurItem,$B762))/($G762+SUMIFS(PurQty,PurItem,$B762)))))</f>
        <v>55.432499999999997</v>
      </c>
      <c r="J762" s="37">
        <v>85</v>
      </c>
      <c r="K762" s="18">
        <f t="shared" si="88"/>
        <v>29.567500000000003</v>
      </c>
      <c r="L762" s="19">
        <f t="shared" si="89"/>
        <v>0.34785294117647064</v>
      </c>
      <c r="M762" s="19">
        <f t="shared" si="90"/>
        <v>0.53339647318811179</v>
      </c>
      <c r="N762" s="20">
        <f t="shared" si="91"/>
        <v>0</v>
      </c>
      <c r="O762" s="18">
        <f t="shared" si="92"/>
        <v>0</v>
      </c>
      <c r="P762" s="18">
        <f t="shared" si="93"/>
        <v>0</v>
      </c>
      <c r="Q762" s="21" t="str">
        <f t="shared" si="94"/>
        <v>REORDER</v>
      </c>
      <c r="R762" s="22" t="e">
        <f ca="1">IF($B762="","",IF(_xlfn.MAXIFS(PurDate,PurItem,$B762)=0,"",_xlfn.MAXIFS(PurDate,PurItem,$B762)))</f>
        <v>#NAME?</v>
      </c>
      <c r="S762" s="20">
        <f t="shared" si="95"/>
        <v>0</v>
      </c>
      <c r="U762" s="36"/>
    </row>
    <row r="763" spans="1:21" x14ac:dyDescent="0.25">
      <c r="A763" s="15" t="s">
        <v>1618</v>
      </c>
      <c r="B763" s="15" t="s">
        <v>1619</v>
      </c>
      <c r="C763" s="15" t="s">
        <v>117</v>
      </c>
      <c r="D763" s="15" t="s">
        <v>93</v>
      </c>
      <c r="E763" s="15" t="s">
        <v>1618</v>
      </c>
      <c r="F763" s="16">
        <v>10</v>
      </c>
      <c r="G763" s="16">
        <v>0</v>
      </c>
      <c r="H763" s="17">
        <v>29.3475</v>
      </c>
      <c r="I763" s="18">
        <f>IF($B763="","",IF(CostMethod="Last Cost",IFERROR(INDEX(PurCost,MATCH(_xlfn.MAXIFS(PurRank,PurItem,$B763),PurRank,0)),$H763),IF(($G763+SUMIFS(PurQty,PurItem,$B763))=0,$H763,($G763*$H763+SUMIFS(PurTotal,PurItem,$B763))/($G763+SUMIFS(PurQty,PurItem,$B763)))))</f>
        <v>29.3475</v>
      </c>
      <c r="J763" s="37">
        <v>45</v>
      </c>
      <c r="K763" s="18">
        <f t="shared" si="88"/>
        <v>15.6525</v>
      </c>
      <c r="L763" s="19">
        <f t="shared" si="89"/>
        <v>0.34783333333333333</v>
      </c>
      <c r="M763" s="19">
        <f t="shared" si="90"/>
        <v>0.53335037055967283</v>
      </c>
      <c r="N763" s="20">
        <f t="shared" si="91"/>
        <v>0</v>
      </c>
      <c r="O763" s="18">
        <f t="shared" si="92"/>
        <v>0</v>
      </c>
      <c r="P763" s="18">
        <f t="shared" si="93"/>
        <v>0</v>
      </c>
      <c r="Q763" s="21" t="str">
        <f t="shared" si="94"/>
        <v>REORDER</v>
      </c>
      <c r="R763" s="22" t="e">
        <f ca="1">IF($B763="","",IF(_xlfn.MAXIFS(PurDate,PurItem,$B763)=0,"",_xlfn.MAXIFS(PurDate,PurItem,$B763)))</f>
        <v>#NAME?</v>
      </c>
      <c r="S763" s="20">
        <f t="shared" si="95"/>
        <v>0</v>
      </c>
      <c r="U763" s="36"/>
    </row>
    <row r="764" spans="1:21" x14ac:dyDescent="0.25">
      <c r="A764" s="15" t="s">
        <v>1620</v>
      </c>
      <c r="B764" s="15" t="s">
        <v>1621</v>
      </c>
      <c r="C764" s="15" t="s">
        <v>101</v>
      </c>
      <c r="D764" s="15" t="s">
        <v>93</v>
      </c>
      <c r="E764" s="15" t="s">
        <v>1620</v>
      </c>
      <c r="F764" s="16">
        <v>10</v>
      </c>
      <c r="G764" s="16">
        <v>0</v>
      </c>
      <c r="H764" s="17">
        <v>32.467500000000001</v>
      </c>
      <c r="I764" s="18">
        <f>IF($B764="","",IF(CostMethod="Last Cost",IFERROR(INDEX(PurCost,MATCH(_xlfn.MAXIFS(PurRank,PurItem,$B764),PurRank,0)),$H764),IF(($G764+SUMIFS(PurQty,PurItem,$B764))=0,$H764,($G764*$H764+SUMIFS(PurTotal,PurItem,$B764))/($G764+SUMIFS(PurQty,PurItem,$B764)))))</f>
        <v>32.467500000000001</v>
      </c>
      <c r="J764" s="37">
        <v>50</v>
      </c>
      <c r="K764" s="18">
        <f t="shared" si="88"/>
        <v>17.532499999999999</v>
      </c>
      <c r="L764" s="19">
        <f t="shared" si="89"/>
        <v>0.35064999999999996</v>
      </c>
      <c r="M764" s="19">
        <f t="shared" si="90"/>
        <v>0.54000154000153999</v>
      </c>
      <c r="N764" s="20">
        <f t="shared" si="91"/>
        <v>5</v>
      </c>
      <c r="O764" s="18">
        <f t="shared" si="92"/>
        <v>162.33750000000001</v>
      </c>
      <c r="P764" s="18">
        <f t="shared" si="93"/>
        <v>250</v>
      </c>
      <c r="Q764" s="21" t="str">
        <f t="shared" si="94"/>
        <v>REORDER</v>
      </c>
      <c r="R764" s="22" t="e">
        <f ca="1">IF($B764="","",IF(_xlfn.MAXIFS(PurDate,PurItem,$B764)=0,"",_xlfn.MAXIFS(PurDate,PurItem,$B764)))</f>
        <v>#NAME?</v>
      </c>
      <c r="S764" s="20">
        <f t="shared" si="95"/>
        <v>0</v>
      </c>
      <c r="U764" s="36"/>
    </row>
    <row r="765" spans="1:21" x14ac:dyDescent="0.25">
      <c r="A765" s="15" t="s">
        <v>1622</v>
      </c>
      <c r="B765" s="15" t="s">
        <v>1623</v>
      </c>
      <c r="C765" s="15" t="s">
        <v>110</v>
      </c>
      <c r="D765" s="15" t="s">
        <v>93</v>
      </c>
      <c r="E765" s="15" t="s">
        <v>1622</v>
      </c>
      <c r="F765" s="16">
        <v>10</v>
      </c>
      <c r="G765" s="16">
        <v>0</v>
      </c>
      <c r="H765" s="17">
        <v>16.237500000000001</v>
      </c>
      <c r="I765" s="18">
        <f>IF($B765="","",IF(CostMethod="Last Cost",IFERROR(INDEX(PurCost,MATCH(_xlfn.MAXIFS(PurRank,PurItem,$B765),PurRank,0)),$H765),IF(($G765+SUMIFS(PurQty,PurItem,$B765))=0,$H765,($G765*$H765+SUMIFS(PurTotal,PurItem,$B765))/($G765+SUMIFS(PurQty,PurItem,$B765)))))</f>
        <v>16.237500000000001</v>
      </c>
      <c r="J765" s="37">
        <v>25</v>
      </c>
      <c r="K765" s="18">
        <f t="shared" si="88"/>
        <v>8.7624999999999993</v>
      </c>
      <c r="L765" s="19">
        <f t="shared" si="89"/>
        <v>0.35049999999999998</v>
      </c>
      <c r="M765" s="19">
        <f t="shared" si="90"/>
        <v>0.53964588144726711</v>
      </c>
      <c r="N765" s="20">
        <f t="shared" si="91"/>
        <v>7</v>
      </c>
      <c r="O765" s="18">
        <f t="shared" si="92"/>
        <v>113.66250000000001</v>
      </c>
      <c r="P765" s="18">
        <f t="shared" si="93"/>
        <v>175</v>
      </c>
      <c r="Q765" s="21" t="str">
        <f t="shared" si="94"/>
        <v>REORDER</v>
      </c>
      <c r="R765" s="22" t="e">
        <f ca="1">IF($B765="","",IF(_xlfn.MAXIFS(PurDate,PurItem,$B765)=0,"",_xlfn.MAXIFS(PurDate,PurItem,$B765)))</f>
        <v>#NAME?</v>
      </c>
      <c r="S765" s="20">
        <f t="shared" si="95"/>
        <v>0</v>
      </c>
      <c r="U765" s="36"/>
    </row>
    <row r="766" spans="1:21" x14ac:dyDescent="0.25">
      <c r="A766" s="15" t="s">
        <v>1624</v>
      </c>
      <c r="B766" s="15" t="s">
        <v>1625</v>
      </c>
      <c r="C766" s="15" t="s">
        <v>92</v>
      </c>
      <c r="D766" s="15" t="s">
        <v>93</v>
      </c>
      <c r="E766" s="15" t="s">
        <v>1624</v>
      </c>
      <c r="F766" s="16">
        <v>10</v>
      </c>
      <c r="G766" s="16">
        <v>0</v>
      </c>
      <c r="H766" s="17">
        <v>13.0425</v>
      </c>
      <c r="I766" s="18">
        <f>IF($B766="","",IF(CostMethod="Last Cost",IFERROR(INDEX(PurCost,MATCH(_xlfn.MAXIFS(PurRank,PurItem,$B766),PurRank,0)),$H766),IF(($G766+SUMIFS(PurQty,PurItem,$B766))=0,$H766,($G766*$H766+SUMIFS(PurTotal,PurItem,$B766))/($G766+SUMIFS(PurQty,PurItem,$B766)))))</f>
        <v>13.0425</v>
      </c>
      <c r="J766" s="37">
        <v>20</v>
      </c>
      <c r="K766" s="18">
        <f t="shared" si="88"/>
        <v>6.9574999999999996</v>
      </c>
      <c r="L766" s="19">
        <f t="shared" si="89"/>
        <v>0.34787499999999999</v>
      </c>
      <c r="M766" s="19">
        <f t="shared" si="90"/>
        <v>0.53344834195898017</v>
      </c>
      <c r="N766" s="20">
        <f t="shared" si="91"/>
        <v>0</v>
      </c>
      <c r="O766" s="18">
        <f t="shared" si="92"/>
        <v>0</v>
      </c>
      <c r="P766" s="18">
        <f t="shared" si="93"/>
        <v>0</v>
      </c>
      <c r="Q766" s="21" t="str">
        <f t="shared" si="94"/>
        <v>REORDER</v>
      </c>
      <c r="R766" s="22" t="e">
        <f ca="1">IF($B766="","",IF(_xlfn.MAXIFS(PurDate,PurItem,$B766)=0,"",_xlfn.MAXIFS(PurDate,PurItem,$B766)))</f>
        <v>#NAME?</v>
      </c>
      <c r="S766" s="20">
        <f t="shared" si="95"/>
        <v>0</v>
      </c>
      <c r="U766" s="36"/>
    </row>
    <row r="767" spans="1:21" x14ac:dyDescent="0.25">
      <c r="A767" s="15" t="s">
        <v>1626</v>
      </c>
      <c r="B767" s="15" t="s">
        <v>1627</v>
      </c>
      <c r="C767" s="15" t="s">
        <v>110</v>
      </c>
      <c r="D767" s="15" t="s">
        <v>93</v>
      </c>
      <c r="E767" s="15" t="s">
        <v>1626</v>
      </c>
      <c r="F767" s="16">
        <v>10</v>
      </c>
      <c r="G767" s="16">
        <v>0</v>
      </c>
      <c r="H767" s="17">
        <v>22.822500000000002</v>
      </c>
      <c r="I767" s="18">
        <f>IF($B767="","",IF(CostMethod="Last Cost",IFERROR(INDEX(PurCost,MATCH(_xlfn.MAXIFS(PurRank,PurItem,$B767),PurRank,0)),$H767),IF(($G767+SUMIFS(PurQty,PurItem,$B767))=0,$H767,($G767*$H767+SUMIFS(PurTotal,PurItem,$B767))/($G767+SUMIFS(PurQty,PurItem,$B767)))))</f>
        <v>22.822500000000002</v>
      </c>
      <c r="J767" s="37">
        <v>35</v>
      </c>
      <c r="K767" s="18">
        <f t="shared" si="88"/>
        <v>12.177499999999998</v>
      </c>
      <c r="L767" s="19">
        <f t="shared" si="89"/>
        <v>0.34792857142857136</v>
      </c>
      <c r="M767" s="19">
        <f t="shared" si="90"/>
        <v>0.53357432358418222</v>
      </c>
      <c r="N767" s="20">
        <f t="shared" si="91"/>
        <v>0</v>
      </c>
      <c r="O767" s="18">
        <f t="shared" si="92"/>
        <v>0</v>
      </c>
      <c r="P767" s="18">
        <f t="shared" si="93"/>
        <v>0</v>
      </c>
      <c r="Q767" s="21" t="str">
        <f t="shared" si="94"/>
        <v>REORDER</v>
      </c>
      <c r="R767" s="22" t="e">
        <f ca="1">IF($B767="","",IF(_xlfn.MAXIFS(PurDate,PurItem,$B767)=0,"",_xlfn.MAXIFS(PurDate,PurItem,$B767)))</f>
        <v>#NAME?</v>
      </c>
      <c r="S767" s="20">
        <f t="shared" si="95"/>
        <v>0</v>
      </c>
      <c r="U767" s="36"/>
    </row>
    <row r="768" spans="1:21" x14ac:dyDescent="0.25">
      <c r="A768" s="15" t="s">
        <v>1628</v>
      </c>
      <c r="B768" s="15" t="s">
        <v>1629</v>
      </c>
      <c r="C768" s="15" t="s">
        <v>110</v>
      </c>
      <c r="D768" s="15" t="s">
        <v>93</v>
      </c>
      <c r="E768" s="15" t="s">
        <v>1628</v>
      </c>
      <c r="F768" s="16">
        <v>10</v>
      </c>
      <c r="G768" s="16">
        <v>0</v>
      </c>
      <c r="H768" s="17">
        <v>58.695</v>
      </c>
      <c r="I768" s="18">
        <f>IF($B768="","",IF(CostMethod="Last Cost",IFERROR(INDEX(PurCost,MATCH(_xlfn.MAXIFS(PurRank,PurItem,$B768),PurRank,0)),$H768),IF(($G768+SUMIFS(PurQty,PurItem,$B768))=0,$H768,($G768*$H768+SUMIFS(PurTotal,PurItem,$B768))/($G768+SUMIFS(PurQty,PurItem,$B768)))))</f>
        <v>58.695</v>
      </c>
      <c r="J768" s="37">
        <v>90</v>
      </c>
      <c r="K768" s="18">
        <f t="shared" si="88"/>
        <v>31.305</v>
      </c>
      <c r="L768" s="19">
        <f t="shared" si="89"/>
        <v>0.34783333333333333</v>
      </c>
      <c r="M768" s="19">
        <f t="shared" si="90"/>
        <v>0.53335037055967283</v>
      </c>
      <c r="N768" s="20">
        <f t="shared" si="91"/>
        <v>0</v>
      </c>
      <c r="O768" s="18">
        <f t="shared" si="92"/>
        <v>0</v>
      </c>
      <c r="P768" s="18">
        <f t="shared" si="93"/>
        <v>0</v>
      </c>
      <c r="Q768" s="21" t="str">
        <f t="shared" si="94"/>
        <v>REORDER</v>
      </c>
      <c r="R768" s="22" t="e">
        <f ca="1">IF($B768="","",IF(_xlfn.MAXIFS(PurDate,PurItem,$B768)=0,"",_xlfn.MAXIFS(PurDate,PurItem,$B768)))</f>
        <v>#NAME?</v>
      </c>
      <c r="S768" s="20">
        <f t="shared" si="95"/>
        <v>0</v>
      </c>
      <c r="U768" s="36"/>
    </row>
    <row r="769" spans="1:21" x14ac:dyDescent="0.25">
      <c r="A769" s="15" t="s">
        <v>1630</v>
      </c>
      <c r="B769" s="15" t="s">
        <v>1631</v>
      </c>
      <c r="C769" s="15" t="s">
        <v>110</v>
      </c>
      <c r="D769" s="15" t="s">
        <v>93</v>
      </c>
      <c r="E769" s="15" t="s">
        <v>1630</v>
      </c>
      <c r="F769" s="16">
        <v>10</v>
      </c>
      <c r="G769" s="16">
        <v>0</v>
      </c>
      <c r="H769" s="17">
        <v>58.695</v>
      </c>
      <c r="I769" s="18">
        <f>IF($B769="","",IF(CostMethod="Last Cost",IFERROR(INDEX(PurCost,MATCH(_xlfn.MAXIFS(PurRank,PurItem,$B769),PurRank,0)),$H769),IF(($G769+SUMIFS(PurQty,PurItem,$B769))=0,$H769,($G769*$H769+SUMIFS(PurTotal,PurItem,$B769))/($G769+SUMIFS(PurQty,PurItem,$B769)))))</f>
        <v>58.695</v>
      </c>
      <c r="J769" s="37">
        <v>90</v>
      </c>
      <c r="K769" s="18">
        <f t="shared" si="88"/>
        <v>31.305</v>
      </c>
      <c r="L769" s="19">
        <f t="shared" si="89"/>
        <v>0.34783333333333333</v>
      </c>
      <c r="M769" s="19">
        <f t="shared" si="90"/>
        <v>0.53335037055967283</v>
      </c>
      <c r="N769" s="20">
        <f t="shared" si="91"/>
        <v>0</v>
      </c>
      <c r="O769" s="18">
        <f t="shared" si="92"/>
        <v>0</v>
      </c>
      <c r="P769" s="18">
        <f t="shared" si="93"/>
        <v>0</v>
      </c>
      <c r="Q769" s="21" t="str">
        <f t="shared" si="94"/>
        <v>REORDER</v>
      </c>
      <c r="R769" s="22" t="e">
        <f ca="1">IF($B769="","",IF(_xlfn.MAXIFS(PurDate,PurItem,$B769)=0,"",_xlfn.MAXIFS(PurDate,PurItem,$B769)))</f>
        <v>#NAME?</v>
      </c>
      <c r="S769" s="20">
        <f t="shared" si="95"/>
        <v>0</v>
      </c>
      <c r="U769" s="36"/>
    </row>
    <row r="770" spans="1:21" x14ac:dyDescent="0.25">
      <c r="A770" s="15" t="s">
        <v>1632</v>
      </c>
      <c r="B770" s="15" t="s">
        <v>1633</v>
      </c>
      <c r="C770" s="15" t="s">
        <v>110</v>
      </c>
      <c r="D770" s="15" t="s">
        <v>93</v>
      </c>
      <c r="E770" s="15" t="s">
        <v>1632</v>
      </c>
      <c r="F770" s="16">
        <v>10</v>
      </c>
      <c r="G770" s="16">
        <v>0</v>
      </c>
      <c r="H770" s="17">
        <v>22.822500000000002</v>
      </c>
      <c r="I770" s="18">
        <f>IF($B770="","",IF(CostMethod="Last Cost",IFERROR(INDEX(PurCost,MATCH(_xlfn.MAXIFS(PurRank,PurItem,$B770),PurRank,0)),$H770),IF(($G770+SUMIFS(PurQty,PurItem,$B770))=0,$H770,($G770*$H770+SUMIFS(PurTotal,PurItem,$B770))/($G770+SUMIFS(PurQty,PurItem,$B770)))))</f>
        <v>22.822500000000002</v>
      </c>
      <c r="J770" s="37">
        <v>35</v>
      </c>
      <c r="K770" s="18">
        <f t="shared" si="88"/>
        <v>12.177499999999998</v>
      </c>
      <c r="L770" s="19">
        <f t="shared" si="89"/>
        <v>0.34792857142857136</v>
      </c>
      <c r="M770" s="19">
        <f t="shared" si="90"/>
        <v>0.53357432358418222</v>
      </c>
      <c r="N770" s="20">
        <f t="shared" si="91"/>
        <v>0</v>
      </c>
      <c r="O770" s="18">
        <f t="shared" si="92"/>
        <v>0</v>
      </c>
      <c r="P770" s="18">
        <f t="shared" si="93"/>
        <v>0</v>
      </c>
      <c r="Q770" s="21" t="str">
        <f t="shared" si="94"/>
        <v>REORDER</v>
      </c>
      <c r="R770" s="22" t="e">
        <f ca="1">IF($B770="","",IF(_xlfn.MAXIFS(PurDate,PurItem,$B770)=0,"",_xlfn.MAXIFS(PurDate,PurItem,$B770)))</f>
        <v>#NAME?</v>
      </c>
      <c r="S770" s="20">
        <f t="shared" si="95"/>
        <v>0</v>
      </c>
      <c r="U770" s="36"/>
    </row>
    <row r="771" spans="1:21" x14ac:dyDescent="0.25">
      <c r="A771" s="15" t="s">
        <v>1634</v>
      </c>
      <c r="B771" s="15" t="s">
        <v>1635</v>
      </c>
      <c r="C771" s="15" t="s">
        <v>110</v>
      </c>
      <c r="D771" s="15" t="s">
        <v>93</v>
      </c>
      <c r="E771" s="15" t="s">
        <v>1634</v>
      </c>
      <c r="F771" s="16">
        <v>10</v>
      </c>
      <c r="G771" s="16">
        <v>0</v>
      </c>
      <c r="H771" s="17">
        <v>29.3475</v>
      </c>
      <c r="I771" s="18">
        <f>IF($B771="","",IF(CostMethod="Last Cost",IFERROR(INDEX(PurCost,MATCH(_xlfn.MAXIFS(PurRank,PurItem,$B771),PurRank,0)),$H771),IF(($G771+SUMIFS(PurQty,PurItem,$B771))=0,$H771,($G771*$H771+SUMIFS(PurTotal,PurItem,$B771))/($G771+SUMIFS(PurQty,PurItem,$B771)))))</f>
        <v>29.3475</v>
      </c>
      <c r="J771" s="37">
        <v>45</v>
      </c>
      <c r="K771" s="18">
        <f t="shared" si="88"/>
        <v>15.6525</v>
      </c>
      <c r="L771" s="19">
        <f t="shared" si="89"/>
        <v>0.34783333333333333</v>
      </c>
      <c r="M771" s="19">
        <f t="shared" si="90"/>
        <v>0.53335037055967283</v>
      </c>
      <c r="N771" s="20">
        <f t="shared" si="91"/>
        <v>0</v>
      </c>
      <c r="O771" s="18">
        <f t="shared" si="92"/>
        <v>0</v>
      </c>
      <c r="P771" s="18">
        <f t="shared" si="93"/>
        <v>0</v>
      </c>
      <c r="Q771" s="21" t="str">
        <f t="shared" si="94"/>
        <v>REORDER</v>
      </c>
      <c r="R771" s="22" t="e">
        <f ca="1">IF($B771="","",IF(_xlfn.MAXIFS(PurDate,PurItem,$B771)=0,"",_xlfn.MAXIFS(PurDate,PurItem,$B771)))</f>
        <v>#NAME?</v>
      </c>
      <c r="S771" s="20">
        <f t="shared" si="95"/>
        <v>0</v>
      </c>
      <c r="U771" s="36"/>
    </row>
    <row r="772" spans="1:21" x14ac:dyDescent="0.25">
      <c r="A772" s="15" t="s">
        <v>1636</v>
      </c>
      <c r="B772" s="15" t="s">
        <v>1637</v>
      </c>
      <c r="C772" s="15" t="s">
        <v>110</v>
      </c>
      <c r="D772" s="15" t="s">
        <v>93</v>
      </c>
      <c r="E772" s="15" t="s">
        <v>1636</v>
      </c>
      <c r="F772" s="16">
        <v>10</v>
      </c>
      <c r="G772" s="16">
        <v>0</v>
      </c>
      <c r="H772" s="17">
        <v>45.652500000000003</v>
      </c>
      <c r="I772" s="18">
        <f>IF($B772="","",IF(CostMethod="Last Cost",IFERROR(INDEX(PurCost,MATCH(_xlfn.MAXIFS(PurRank,PurItem,$B772),PurRank,0)),$H772),IF(($G772+SUMIFS(PurQty,PurItem,$B772))=0,$H772,($G772*$H772+SUMIFS(PurTotal,PurItem,$B772))/($G772+SUMIFS(PurQty,PurItem,$B772)))))</f>
        <v>45.652500000000003</v>
      </c>
      <c r="J772" s="37">
        <v>70</v>
      </c>
      <c r="K772" s="18">
        <f t="shared" si="88"/>
        <v>24.347499999999997</v>
      </c>
      <c r="L772" s="19">
        <f t="shared" si="89"/>
        <v>0.3478214285714285</v>
      </c>
      <c r="M772" s="19">
        <f t="shared" si="90"/>
        <v>0.53332238103061158</v>
      </c>
      <c r="N772" s="20">
        <f t="shared" si="91"/>
        <v>0</v>
      </c>
      <c r="O772" s="18">
        <f t="shared" si="92"/>
        <v>0</v>
      </c>
      <c r="P772" s="18">
        <f t="shared" si="93"/>
        <v>0</v>
      </c>
      <c r="Q772" s="21" t="str">
        <f t="shared" si="94"/>
        <v>REORDER</v>
      </c>
      <c r="R772" s="22" t="e">
        <f ca="1">IF($B772="","",IF(_xlfn.MAXIFS(PurDate,PurItem,$B772)=0,"",_xlfn.MAXIFS(PurDate,PurItem,$B772)))</f>
        <v>#NAME?</v>
      </c>
      <c r="S772" s="20">
        <f t="shared" si="95"/>
        <v>0</v>
      </c>
      <c r="U772" s="36"/>
    </row>
    <row r="773" spans="1:21" x14ac:dyDescent="0.25">
      <c r="A773" s="15" t="s">
        <v>1638</v>
      </c>
      <c r="B773" s="15" t="s">
        <v>1639</v>
      </c>
      <c r="C773" s="15" t="s">
        <v>110</v>
      </c>
      <c r="D773" s="15" t="s">
        <v>93</v>
      </c>
      <c r="E773" s="15" t="s">
        <v>1638</v>
      </c>
      <c r="F773" s="16">
        <v>10</v>
      </c>
      <c r="G773" s="16">
        <v>0</v>
      </c>
      <c r="H773" s="17">
        <v>64.935000000000002</v>
      </c>
      <c r="I773" s="18">
        <f>IF($B773="","",IF(CostMethod="Last Cost",IFERROR(INDEX(PurCost,MATCH(_xlfn.MAXIFS(PurRank,PurItem,$B773),PurRank,0)),$H773),IF(($G773+SUMIFS(PurQty,PurItem,$B773))=0,$H773,($G773*$H773+SUMIFS(PurTotal,PurItem,$B773))/($G773+SUMIFS(PurQty,PurItem,$B773)))))</f>
        <v>64.935000000000002</v>
      </c>
      <c r="J773" s="37">
        <v>100</v>
      </c>
      <c r="K773" s="18">
        <f t="shared" ref="K773:K836" si="96">IF(OR($B773="",$J773=""),"",$J773-$I773)</f>
        <v>35.064999999999998</v>
      </c>
      <c r="L773" s="19">
        <f t="shared" ref="L773:L836" si="97">IF(OR($K773="",$J773=0,$J773=""),"",$K773/$J773)</f>
        <v>0.35064999999999996</v>
      </c>
      <c r="M773" s="19">
        <f t="shared" ref="M773:M836" si="98">IF(OR($K773="",$I773=0,$I773=""),"",$K773/$I773)</f>
        <v>0.54000154000153999</v>
      </c>
      <c r="N773" s="20">
        <f t="shared" ref="N773:N836" si="99">IF($B773="","",$G773+SUMIFS(PurQty,PurItem,$B773)-SUMIFS(SalQty,SalItem,$B773)-SUMIFS(WoQty,WoItem,$B773)+SUMIFS(AdjQty,AdjItem,$B773)+SUMIFS(LinVarQty,LinItem,$B773,LinPosted,"YES"))</f>
        <v>1</v>
      </c>
      <c r="O773" s="18">
        <f t="shared" ref="O773:O836" si="100">IF($B773="","",$N773*$I773)</f>
        <v>64.935000000000002</v>
      </c>
      <c r="P773" s="18">
        <f t="shared" ref="P773:P836" si="101">IF(OR($B773="",$J773=""),"",$N773*$J773)</f>
        <v>100</v>
      </c>
      <c r="Q773" s="21" t="str">
        <f t="shared" ref="Q773:Q836" si="102">IF($B773="","",IF($N773&lt;0,"NEGATIVE",IF($N773&lt;=$F773,"REORDER","OK")))</f>
        <v>REORDER</v>
      </c>
      <c r="R773" s="22" t="e">
        <f ca="1">IF($B773="","",IF(_xlfn.MAXIFS(PurDate,PurItem,$B773)=0,"",_xlfn.MAXIFS(PurDate,PurItem,$B773)))</f>
        <v>#NAME?</v>
      </c>
      <c r="S773" s="20">
        <f t="shared" ref="S773:S836" si="103">IF($B773="","",SUMIFS(PurQty,PurItem,$B773))</f>
        <v>0</v>
      </c>
      <c r="U773" s="36"/>
    </row>
    <row r="774" spans="1:21" x14ac:dyDescent="0.25">
      <c r="A774" s="15" t="s">
        <v>1640</v>
      </c>
      <c r="B774" s="15" t="s">
        <v>1641</v>
      </c>
      <c r="C774" s="15" t="s">
        <v>784</v>
      </c>
      <c r="D774" s="15" t="s">
        <v>93</v>
      </c>
      <c r="E774" s="15" t="s">
        <v>1640</v>
      </c>
      <c r="F774" s="16">
        <v>10</v>
      </c>
      <c r="G774" s="16">
        <v>0</v>
      </c>
      <c r="H774" s="17">
        <v>29.3475</v>
      </c>
      <c r="I774" s="18">
        <f>IF($B774="","",IF(CostMethod="Last Cost",IFERROR(INDEX(PurCost,MATCH(_xlfn.MAXIFS(PurRank,PurItem,$B774),PurRank,0)),$H774),IF(($G774+SUMIFS(PurQty,PurItem,$B774))=0,$H774,($G774*$H774+SUMIFS(PurTotal,PurItem,$B774))/($G774+SUMIFS(PurQty,PurItem,$B774)))))</f>
        <v>29.3475</v>
      </c>
      <c r="J774" s="37">
        <v>45</v>
      </c>
      <c r="K774" s="18">
        <f t="shared" si="96"/>
        <v>15.6525</v>
      </c>
      <c r="L774" s="19">
        <f t="shared" si="97"/>
        <v>0.34783333333333333</v>
      </c>
      <c r="M774" s="19">
        <f t="shared" si="98"/>
        <v>0.53335037055967283</v>
      </c>
      <c r="N774" s="20">
        <f t="shared" si="99"/>
        <v>0</v>
      </c>
      <c r="O774" s="18">
        <f t="shared" si="100"/>
        <v>0</v>
      </c>
      <c r="P774" s="18">
        <f t="shared" si="101"/>
        <v>0</v>
      </c>
      <c r="Q774" s="21" t="str">
        <f t="shared" si="102"/>
        <v>REORDER</v>
      </c>
      <c r="R774" s="22" t="e">
        <f ca="1">IF($B774="","",IF(_xlfn.MAXIFS(PurDate,PurItem,$B774)=0,"",_xlfn.MAXIFS(PurDate,PurItem,$B774)))</f>
        <v>#NAME?</v>
      </c>
      <c r="S774" s="20">
        <f t="shared" si="103"/>
        <v>0</v>
      </c>
      <c r="U774" s="36"/>
    </row>
    <row r="775" spans="1:21" x14ac:dyDescent="0.25">
      <c r="A775" s="15" t="s">
        <v>1642</v>
      </c>
      <c r="B775" s="15" t="s">
        <v>1643</v>
      </c>
      <c r="C775" s="15" t="s">
        <v>110</v>
      </c>
      <c r="D775" s="15" t="s">
        <v>93</v>
      </c>
      <c r="E775" s="15" t="s">
        <v>1642</v>
      </c>
      <c r="F775" s="16">
        <v>10</v>
      </c>
      <c r="G775" s="16">
        <v>0</v>
      </c>
      <c r="H775" s="17">
        <v>16.305</v>
      </c>
      <c r="I775" s="18">
        <f>IF($B775="","",IF(CostMethod="Last Cost",IFERROR(INDEX(PurCost,MATCH(_xlfn.MAXIFS(PurRank,PurItem,$B775),PurRank,0)),$H775),IF(($G775+SUMIFS(PurQty,PurItem,$B775))=0,$H775,($G775*$H775+SUMIFS(PurTotal,PurItem,$B775))/($G775+SUMIFS(PurQty,PurItem,$B775)))))</f>
        <v>16.305</v>
      </c>
      <c r="J775" s="37">
        <v>25</v>
      </c>
      <c r="K775" s="18">
        <f t="shared" si="96"/>
        <v>8.6950000000000003</v>
      </c>
      <c r="L775" s="19">
        <f t="shared" si="97"/>
        <v>0.3478</v>
      </c>
      <c r="M775" s="19">
        <f t="shared" si="98"/>
        <v>0.53327200245323525</v>
      </c>
      <c r="N775" s="20">
        <f t="shared" si="99"/>
        <v>0</v>
      </c>
      <c r="O775" s="18">
        <f t="shared" si="100"/>
        <v>0</v>
      </c>
      <c r="P775" s="18">
        <f t="shared" si="101"/>
        <v>0</v>
      </c>
      <c r="Q775" s="21" t="str">
        <f t="shared" si="102"/>
        <v>REORDER</v>
      </c>
      <c r="R775" s="22" t="e">
        <f ca="1">IF($B775="","",IF(_xlfn.MAXIFS(PurDate,PurItem,$B775)=0,"",_xlfn.MAXIFS(PurDate,PurItem,$B775)))</f>
        <v>#NAME?</v>
      </c>
      <c r="S775" s="20">
        <f t="shared" si="103"/>
        <v>0</v>
      </c>
      <c r="U775" s="36"/>
    </row>
    <row r="776" spans="1:21" x14ac:dyDescent="0.25">
      <c r="A776" s="15" t="s">
        <v>1644</v>
      </c>
      <c r="B776" s="15" t="s">
        <v>1645</v>
      </c>
      <c r="C776" s="15" t="s">
        <v>117</v>
      </c>
      <c r="D776" s="15" t="s">
        <v>93</v>
      </c>
      <c r="E776" s="15" t="s">
        <v>1644</v>
      </c>
      <c r="F776" s="16">
        <v>10</v>
      </c>
      <c r="G776" s="16">
        <v>0</v>
      </c>
      <c r="H776" s="17">
        <v>9.7799999999999994</v>
      </c>
      <c r="I776" s="18">
        <f>IF($B776="","",IF(CostMethod="Last Cost",IFERROR(INDEX(PurCost,MATCH(_xlfn.MAXIFS(PurRank,PurItem,$B776),PurRank,0)),$H776),IF(($G776+SUMIFS(PurQty,PurItem,$B776))=0,$H776,($G776*$H776+SUMIFS(PurTotal,PurItem,$B776))/($G776+SUMIFS(PurQty,PurItem,$B776)))))</f>
        <v>9.7799999999999994</v>
      </c>
      <c r="J776" s="37">
        <v>15</v>
      </c>
      <c r="K776" s="18">
        <f t="shared" si="96"/>
        <v>5.2200000000000006</v>
      </c>
      <c r="L776" s="19">
        <f t="shared" si="97"/>
        <v>0.34800000000000003</v>
      </c>
      <c r="M776" s="19">
        <f t="shared" si="98"/>
        <v>0.5337423312883437</v>
      </c>
      <c r="N776" s="20">
        <f t="shared" si="99"/>
        <v>0</v>
      </c>
      <c r="O776" s="18">
        <f t="shared" si="100"/>
        <v>0</v>
      </c>
      <c r="P776" s="18">
        <f t="shared" si="101"/>
        <v>0</v>
      </c>
      <c r="Q776" s="21" t="str">
        <f t="shared" si="102"/>
        <v>REORDER</v>
      </c>
      <c r="R776" s="22" t="e">
        <f ca="1">IF($B776="","",IF(_xlfn.MAXIFS(PurDate,PurItem,$B776)=0,"",_xlfn.MAXIFS(PurDate,PurItem,$B776)))</f>
        <v>#NAME?</v>
      </c>
      <c r="S776" s="20">
        <f t="shared" si="103"/>
        <v>0</v>
      </c>
      <c r="U776" s="36"/>
    </row>
    <row r="777" spans="1:21" x14ac:dyDescent="0.25">
      <c r="A777" s="15" t="s">
        <v>1646</v>
      </c>
      <c r="B777" s="15" t="s">
        <v>1647</v>
      </c>
      <c r="C777" s="15" t="s">
        <v>117</v>
      </c>
      <c r="D777" s="15" t="s">
        <v>93</v>
      </c>
      <c r="E777" s="15" t="s">
        <v>1646</v>
      </c>
      <c r="F777" s="16">
        <v>10</v>
      </c>
      <c r="G777" s="16">
        <v>0</v>
      </c>
      <c r="H777" s="17">
        <v>52.177500000000002</v>
      </c>
      <c r="I777" s="18">
        <f>IF($B777="","",IF(CostMethod="Last Cost",IFERROR(INDEX(PurCost,MATCH(_xlfn.MAXIFS(PurRank,PurItem,$B777),PurRank,0)),$H777),IF(($G777+SUMIFS(PurQty,PurItem,$B777))=0,$H777,($G777*$H777+SUMIFS(PurTotal,PurItem,$B777))/($G777+SUMIFS(PurQty,PurItem,$B777)))))</f>
        <v>52.177500000000002</v>
      </c>
      <c r="J777" s="37">
        <v>80</v>
      </c>
      <c r="K777" s="18">
        <f t="shared" si="96"/>
        <v>27.822499999999998</v>
      </c>
      <c r="L777" s="19">
        <f t="shared" si="97"/>
        <v>0.34778124999999999</v>
      </c>
      <c r="M777" s="19">
        <f t="shared" si="98"/>
        <v>0.53322792391356422</v>
      </c>
      <c r="N777" s="20">
        <f t="shared" si="99"/>
        <v>0</v>
      </c>
      <c r="O777" s="18">
        <f t="shared" si="100"/>
        <v>0</v>
      </c>
      <c r="P777" s="18">
        <f t="shared" si="101"/>
        <v>0</v>
      </c>
      <c r="Q777" s="21" t="str">
        <f t="shared" si="102"/>
        <v>REORDER</v>
      </c>
      <c r="R777" s="22" t="e">
        <f ca="1">IF($B777="","",IF(_xlfn.MAXIFS(PurDate,PurItem,$B777)=0,"",_xlfn.MAXIFS(PurDate,PurItem,$B777)))</f>
        <v>#NAME?</v>
      </c>
      <c r="S777" s="20">
        <f t="shared" si="103"/>
        <v>0</v>
      </c>
      <c r="U777" s="36"/>
    </row>
    <row r="778" spans="1:21" x14ac:dyDescent="0.25">
      <c r="A778" s="15" t="s">
        <v>1648</v>
      </c>
      <c r="B778" s="15" t="s">
        <v>1649</v>
      </c>
      <c r="C778" s="15" t="s">
        <v>117</v>
      </c>
      <c r="D778" s="15" t="s">
        <v>93</v>
      </c>
      <c r="E778" s="15" t="s">
        <v>1648</v>
      </c>
      <c r="F778" s="16">
        <v>10</v>
      </c>
      <c r="G778" s="16">
        <v>0</v>
      </c>
      <c r="H778" s="17">
        <v>52.177500000000002</v>
      </c>
      <c r="I778" s="18">
        <f>IF($B778="","",IF(CostMethod="Last Cost",IFERROR(INDEX(PurCost,MATCH(_xlfn.MAXIFS(PurRank,PurItem,$B778),PurRank,0)),$H778),IF(($G778+SUMIFS(PurQty,PurItem,$B778))=0,$H778,($G778*$H778+SUMIFS(PurTotal,PurItem,$B778))/($G778+SUMIFS(PurQty,PurItem,$B778)))))</f>
        <v>52.177500000000002</v>
      </c>
      <c r="J778" s="37">
        <v>80</v>
      </c>
      <c r="K778" s="18">
        <f t="shared" si="96"/>
        <v>27.822499999999998</v>
      </c>
      <c r="L778" s="19">
        <f t="shared" si="97"/>
        <v>0.34778124999999999</v>
      </c>
      <c r="M778" s="19">
        <f t="shared" si="98"/>
        <v>0.53322792391356422</v>
      </c>
      <c r="N778" s="20">
        <f t="shared" si="99"/>
        <v>0</v>
      </c>
      <c r="O778" s="18">
        <f t="shared" si="100"/>
        <v>0</v>
      </c>
      <c r="P778" s="18">
        <f t="shared" si="101"/>
        <v>0</v>
      </c>
      <c r="Q778" s="21" t="str">
        <f t="shared" si="102"/>
        <v>REORDER</v>
      </c>
      <c r="R778" s="22" t="e">
        <f ca="1">IF($B778="","",IF(_xlfn.MAXIFS(PurDate,PurItem,$B778)=0,"",_xlfn.MAXIFS(PurDate,PurItem,$B778)))</f>
        <v>#NAME?</v>
      </c>
      <c r="S778" s="20">
        <f t="shared" si="103"/>
        <v>0</v>
      </c>
      <c r="U778" s="36"/>
    </row>
    <row r="779" spans="1:21" x14ac:dyDescent="0.25">
      <c r="A779" s="15" t="s">
        <v>1650</v>
      </c>
      <c r="B779" s="15" t="s">
        <v>1651</v>
      </c>
      <c r="C779" s="15" t="s">
        <v>117</v>
      </c>
      <c r="D779" s="15" t="s">
        <v>93</v>
      </c>
      <c r="E779" s="15" t="s">
        <v>1650</v>
      </c>
      <c r="F779" s="16">
        <v>10</v>
      </c>
      <c r="G779" s="16">
        <v>0</v>
      </c>
      <c r="H779" s="17">
        <v>52.177500000000002</v>
      </c>
      <c r="I779" s="18">
        <f>IF($B779="","",IF(CostMethod="Last Cost",IFERROR(INDEX(PurCost,MATCH(_xlfn.MAXIFS(PurRank,PurItem,$B779),PurRank,0)),$H779),IF(($G779+SUMIFS(PurQty,PurItem,$B779))=0,$H779,($G779*$H779+SUMIFS(PurTotal,PurItem,$B779))/($G779+SUMIFS(PurQty,PurItem,$B779)))))</f>
        <v>52.177500000000002</v>
      </c>
      <c r="J779" s="37">
        <v>80</v>
      </c>
      <c r="K779" s="18">
        <f t="shared" si="96"/>
        <v>27.822499999999998</v>
      </c>
      <c r="L779" s="19">
        <f t="shared" si="97"/>
        <v>0.34778124999999999</v>
      </c>
      <c r="M779" s="19">
        <f t="shared" si="98"/>
        <v>0.53322792391356422</v>
      </c>
      <c r="N779" s="20">
        <f t="shared" si="99"/>
        <v>0</v>
      </c>
      <c r="O779" s="18">
        <f t="shared" si="100"/>
        <v>0</v>
      </c>
      <c r="P779" s="18">
        <f t="shared" si="101"/>
        <v>0</v>
      </c>
      <c r="Q779" s="21" t="str">
        <f t="shared" si="102"/>
        <v>REORDER</v>
      </c>
      <c r="R779" s="22" t="e">
        <f ca="1">IF($B779="","",IF(_xlfn.MAXIFS(PurDate,PurItem,$B779)=0,"",_xlfn.MAXIFS(PurDate,PurItem,$B779)))</f>
        <v>#NAME?</v>
      </c>
      <c r="S779" s="20">
        <f t="shared" si="103"/>
        <v>0</v>
      </c>
      <c r="U779" s="36"/>
    </row>
    <row r="780" spans="1:21" x14ac:dyDescent="0.25">
      <c r="A780" s="15" t="s">
        <v>1652</v>
      </c>
      <c r="B780" s="15" t="s">
        <v>1653</v>
      </c>
      <c r="C780" s="15" t="s">
        <v>117</v>
      </c>
      <c r="D780" s="15" t="s">
        <v>93</v>
      </c>
      <c r="E780" s="15" t="s">
        <v>1652</v>
      </c>
      <c r="F780" s="16">
        <v>10</v>
      </c>
      <c r="G780" s="16">
        <v>0</v>
      </c>
      <c r="H780" s="17">
        <v>52.177500000000002</v>
      </c>
      <c r="I780" s="18">
        <f>IF($B780="","",IF(CostMethod="Last Cost",IFERROR(INDEX(PurCost,MATCH(_xlfn.MAXIFS(PurRank,PurItem,$B780),PurRank,0)),$H780),IF(($G780+SUMIFS(PurQty,PurItem,$B780))=0,$H780,($G780*$H780+SUMIFS(PurTotal,PurItem,$B780))/($G780+SUMIFS(PurQty,PurItem,$B780)))))</f>
        <v>52.177500000000002</v>
      </c>
      <c r="J780" s="37">
        <v>80</v>
      </c>
      <c r="K780" s="18">
        <f t="shared" si="96"/>
        <v>27.822499999999998</v>
      </c>
      <c r="L780" s="19">
        <f t="shared" si="97"/>
        <v>0.34778124999999999</v>
      </c>
      <c r="M780" s="19">
        <f t="shared" si="98"/>
        <v>0.53322792391356422</v>
      </c>
      <c r="N780" s="20">
        <f t="shared" si="99"/>
        <v>0</v>
      </c>
      <c r="O780" s="18">
        <f t="shared" si="100"/>
        <v>0</v>
      </c>
      <c r="P780" s="18">
        <f t="shared" si="101"/>
        <v>0</v>
      </c>
      <c r="Q780" s="21" t="str">
        <f t="shared" si="102"/>
        <v>REORDER</v>
      </c>
      <c r="R780" s="22" t="e">
        <f ca="1">IF($B780="","",IF(_xlfn.MAXIFS(PurDate,PurItem,$B780)=0,"",_xlfn.MAXIFS(PurDate,PurItem,$B780)))</f>
        <v>#NAME?</v>
      </c>
      <c r="S780" s="20">
        <f t="shared" si="103"/>
        <v>0</v>
      </c>
      <c r="U780" s="36"/>
    </row>
    <row r="781" spans="1:21" x14ac:dyDescent="0.25">
      <c r="A781" s="15" t="s">
        <v>1654</v>
      </c>
      <c r="B781" s="15" t="s">
        <v>1655</v>
      </c>
      <c r="C781" s="15" t="s">
        <v>117</v>
      </c>
      <c r="D781" s="15" t="s">
        <v>93</v>
      </c>
      <c r="E781" s="15" t="s">
        <v>1654</v>
      </c>
      <c r="F781" s="16">
        <v>10</v>
      </c>
      <c r="G781" s="16">
        <v>0</v>
      </c>
      <c r="H781" s="17">
        <v>45.652500000000003</v>
      </c>
      <c r="I781" s="18">
        <f>IF($B781="","",IF(CostMethod="Last Cost",IFERROR(INDEX(PurCost,MATCH(_xlfn.MAXIFS(PurRank,PurItem,$B781),PurRank,0)),$H781),IF(($G781+SUMIFS(PurQty,PurItem,$B781))=0,$H781,($G781*$H781+SUMIFS(PurTotal,PurItem,$B781))/($G781+SUMIFS(PurQty,PurItem,$B781)))))</f>
        <v>45.652500000000003</v>
      </c>
      <c r="J781" s="37">
        <v>70</v>
      </c>
      <c r="K781" s="18">
        <f t="shared" si="96"/>
        <v>24.347499999999997</v>
      </c>
      <c r="L781" s="19">
        <f t="shared" si="97"/>
        <v>0.3478214285714285</v>
      </c>
      <c r="M781" s="19">
        <f t="shared" si="98"/>
        <v>0.53332238103061158</v>
      </c>
      <c r="N781" s="20">
        <f t="shared" si="99"/>
        <v>0</v>
      </c>
      <c r="O781" s="18">
        <f t="shared" si="100"/>
        <v>0</v>
      </c>
      <c r="P781" s="18">
        <f t="shared" si="101"/>
        <v>0</v>
      </c>
      <c r="Q781" s="21" t="str">
        <f t="shared" si="102"/>
        <v>REORDER</v>
      </c>
      <c r="R781" s="22" t="e">
        <f ca="1">IF($B781="","",IF(_xlfn.MAXIFS(PurDate,PurItem,$B781)=0,"",_xlfn.MAXIFS(PurDate,PurItem,$B781)))</f>
        <v>#NAME?</v>
      </c>
      <c r="S781" s="20">
        <f t="shared" si="103"/>
        <v>0</v>
      </c>
      <c r="U781" s="36"/>
    </row>
    <row r="782" spans="1:21" x14ac:dyDescent="0.25">
      <c r="A782" s="15" t="s">
        <v>1656</v>
      </c>
      <c r="B782" s="15" t="s">
        <v>1657</v>
      </c>
      <c r="C782" s="15" t="s">
        <v>117</v>
      </c>
      <c r="D782" s="15" t="s">
        <v>93</v>
      </c>
      <c r="E782" s="15" t="s">
        <v>1656</v>
      </c>
      <c r="F782" s="16">
        <v>10</v>
      </c>
      <c r="G782" s="16">
        <v>0</v>
      </c>
      <c r="H782" s="17">
        <v>55.432499999999997</v>
      </c>
      <c r="I782" s="18">
        <f>IF($B782="","",IF(CostMethod="Last Cost",IFERROR(INDEX(PurCost,MATCH(_xlfn.MAXIFS(PurRank,PurItem,$B782),PurRank,0)),$H782),IF(($G782+SUMIFS(PurQty,PurItem,$B782))=0,$H782,($G782*$H782+SUMIFS(PurTotal,PurItem,$B782))/($G782+SUMIFS(PurQty,PurItem,$B782)))))</f>
        <v>55.432499999999997</v>
      </c>
      <c r="J782" s="37">
        <v>85</v>
      </c>
      <c r="K782" s="18">
        <f t="shared" si="96"/>
        <v>29.567500000000003</v>
      </c>
      <c r="L782" s="19">
        <f t="shared" si="97"/>
        <v>0.34785294117647064</v>
      </c>
      <c r="M782" s="19">
        <f t="shared" si="98"/>
        <v>0.53339647318811179</v>
      </c>
      <c r="N782" s="20">
        <f t="shared" si="99"/>
        <v>0</v>
      </c>
      <c r="O782" s="18">
        <f t="shared" si="100"/>
        <v>0</v>
      </c>
      <c r="P782" s="18">
        <f t="shared" si="101"/>
        <v>0</v>
      </c>
      <c r="Q782" s="21" t="str">
        <f t="shared" si="102"/>
        <v>REORDER</v>
      </c>
      <c r="R782" s="22" t="e">
        <f ca="1">IF($B782="","",IF(_xlfn.MAXIFS(PurDate,PurItem,$B782)=0,"",_xlfn.MAXIFS(PurDate,PurItem,$B782)))</f>
        <v>#NAME?</v>
      </c>
      <c r="S782" s="20">
        <f t="shared" si="103"/>
        <v>0</v>
      </c>
      <c r="U782" s="36"/>
    </row>
    <row r="783" spans="1:21" x14ac:dyDescent="0.25">
      <c r="A783" s="15" t="s">
        <v>1658</v>
      </c>
      <c r="B783" s="15" t="s">
        <v>1659</v>
      </c>
      <c r="C783" s="15" t="s">
        <v>110</v>
      </c>
      <c r="D783" s="15" t="s">
        <v>93</v>
      </c>
      <c r="E783" s="15" t="s">
        <v>1658</v>
      </c>
      <c r="F783" s="16">
        <v>10</v>
      </c>
      <c r="G783" s="16">
        <v>0</v>
      </c>
      <c r="H783" s="17">
        <v>32.61</v>
      </c>
      <c r="I783" s="18">
        <f>IF($B783="","",IF(CostMethod="Last Cost",IFERROR(INDEX(PurCost,MATCH(_xlfn.MAXIFS(PurRank,PurItem,$B783),PurRank,0)),$H783),IF(($G783+SUMIFS(PurQty,PurItem,$B783))=0,$H783,($G783*$H783+SUMIFS(PurTotal,PurItem,$B783))/($G783+SUMIFS(PurQty,PurItem,$B783)))))</f>
        <v>32.61</v>
      </c>
      <c r="J783" s="37">
        <v>50</v>
      </c>
      <c r="K783" s="18">
        <f t="shared" si="96"/>
        <v>17.39</v>
      </c>
      <c r="L783" s="19">
        <f t="shared" si="97"/>
        <v>0.3478</v>
      </c>
      <c r="M783" s="19">
        <f t="shared" si="98"/>
        <v>0.53327200245323525</v>
      </c>
      <c r="N783" s="20">
        <f t="shared" si="99"/>
        <v>0</v>
      </c>
      <c r="O783" s="18">
        <f t="shared" si="100"/>
        <v>0</v>
      </c>
      <c r="P783" s="18">
        <f t="shared" si="101"/>
        <v>0</v>
      </c>
      <c r="Q783" s="21" t="str">
        <f t="shared" si="102"/>
        <v>REORDER</v>
      </c>
      <c r="R783" s="22" t="e">
        <f ca="1">IF($B783="","",IF(_xlfn.MAXIFS(PurDate,PurItem,$B783)=0,"",_xlfn.MAXIFS(PurDate,PurItem,$B783)))</f>
        <v>#NAME?</v>
      </c>
      <c r="S783" s="20">
        <f t="shared" si="103"/>
        <v>0</v>
      </c>
      <c r="U783" s="36"/>
    </row>
    <row r="784" spans="1:21" x14ac:dyDescent="0.25">
      <c r="A784" s="15" t="s">
        <v>1660</v>
      </c>
      <c r="B784" s="15" t="s">
        <v>1661</v>
      </c>
      <c r="C784" s="15" t="s">
        <v>110</v>
      </c>
      <c r="D784" s="15" t="s">
        <v>93</v>
      </c>
      <c r="E784" s="15" t="s">
        <v>1660</v>
      </c>
      <c r="F784" s="16">
        <v>10</v>
      </c>
      <c r="G784" s="16">
        <v>0</v>
      </c>
      <c r="H784" s="17">
        <v>18.75</v>
      </c>
      <c r="I784" s="18">
        <f>IF($B784="","",IF(CostMethod="Last Cost",IFERROR(INDEX(PurCost,MATCH(_xlfn.MAXIFS(PurRank,PurItem,$B784),PurRank,0)),$H784),IF(($G784+SUMIFS(PurQty,PurItem,$B784))=0,$H784,($G784*$H784+SUMIFS(PurTotal,PurItem,$B784))/($G784+SUMIFS(PurQty,PurItem,$B784)))))</f>
        <v>18.75</v>
      </c>
      <c r="J784" s="37">
        <v>25</v>
      </c>
      <c r="K784" s="18">
        <f t="shared" si="96"/>
        <v>6.25</v>
      </c>
      <c r="L784" s="19">
        <f t="shared" si="97"/>
        <v>0.25</v>
      </c>
      <c r="M784" s="19">
        <f t="shared" si="98"/>
        <v>0.33333333333333331</v>
      </c>
      <c r="N784" s="20">
        <f t="shared" si="99"/>
        <v>0</v>
      </c>
      <c r="O784" s="18">
        <f t="shared" si="100"/>
        <v>0</v>
      </c>
      <c r="P784" s="18">
        <f t="shared" si="101"/>
        <v>0</v>
      </c>
      <c r="Q784" s="21" t="str">
        <f t="shared" si="102"/>
        <v>REORDER</v>
      </c>
      <c r="R784" s="22" t="e">
        <f ca="1">IF($B784="","",IF(_xlfn.MAXIFS(PurDate,PurItem,$B784)=0,"",_xlfn.MAXIFS(PurDate,PurItem,$B784)))</f>
        <v>#NAME?</v>
      </c>
      <c r="S784" s="20">
        <f t="shared" si="103"/>
        <v>0</v>
      </c>
      <c r="U784" s="36"/>
    </row>
    <row r="785" spans="1:21" x14ac:dyDescent="0.25">
      <c r="A785" s="15" t="s">
        <v>1662</v>
      </c>
      <c r="B785" s="15" t="s">
        <v>1663</v>
      </c>
      <c r="C785" s="15" t="s">
        <v>110</v>
      </c>
      <c r="D785" s="15" t="s">
        <v>93</v>
      </c>
      <c r="E785" s="15" t="s">
        <v>1662</v>
      </c>
      <c r="F785" s="16">
        <v>10</v>
      </c>
      <c r="G785" s="16">
        <v>0</v>
      </c>
      <c r="H785" s="17">
        <v>6.5250000000000004</v>
      </c>
      <c r="I785" s="18">
        <f>IF($B785="","",IF(CostMethod="Last Cost",IFERROR(INDEX(PurCost,MATCH(_xlfn.MAXIFS(PurRank,PurItem,$B785),PurRank,0)),$H785),IF(($G785+SUMIFS(PurQty,PurItem,$B785))=0,$H785,($G785*$H785+SUMIFS(PurTotal,PurItem,$B785))/($G785+SUMIFS(PurQty,PurItem,$B785)))))</f>
        <v>6.5250000000000004</v>
      </c>
      <c r="J785" s="37">
        <v>10</v>
      </c>
      <c r="K785" s="18">
        <f t="shared" si="96"/>
        <v>3.4749999999999996</v>
      </c>
      <c r="L785" s="19">
        <f t="shared" si="97"/>
        <v>0.34749999999999998</v>
      </c>
      <c r="M785" s="19">
        <f t="shared" si="98"/>
        <v>0.53256704980842906</v>
      </c>
      <c r="N785" s="20">
        <f t="shared" si="99"/>
        <v>0</v>
      </c>
      <c r="O785" s="18">
        <f t="shared" si="100"/>
        <v>0</v>
      </c>
      <c r="P785" s="18">
        <f t="shared" si="101"/>
        <v>0</v>
      </c>
      <c r="Q785" s="21" t="str">
        <f t="shared" si="102"/>
        <v>REORDER</v>
      </c>
      <c r="R785" s="22" t="e">
        <f ca="1">IF($B785="","",IF(_xlfn.MAXIFS(PurDate,PurItem,$B785)=0,"",_xlfn.MAXIFS(PurDate,PurItem,$B785)))</f>
        <v>#NAME?</v>
      </c>
      <c r="S785" s="20">
        <f t="shared" si="103"/>
        <v>0</v>
      </c>
      <c r="U785" s="36"/>
    </row>
    <row r="786" spans="1:21" x14ac:dyDescent="0.25">
      <c r="A786" s="15" t="s">
        <v>1664</v>
      </c>
      <c r="B786" s="15" t="s">
        <v>1665</v>
      </c>
      <c r="C786" s="15" t="s">
        <v>117</v>
      </c>
      <c r="D786" s="15" t="s">
        <v>93</v>
      </c>
      <c r="E786" s="15" t="s">
        <v>1664</v>
      </c>
      <c r="F786" s="16">
        <v>10</v>
      </c>
      <c r="G786" s="16">
        <v>0</v>
      </c>
      <c r="H786" s="17">
        <v>6.5250000000000004</v>
      </c>
      <c r="I786" s="18">
        <f>IF($B786="","",IF(CostMethod="Last Cost",IFERROR(INDEX(PurCost,MATCH(_xlfn.MAXIFS(PurRank,PurItem,$B786),PurRank,0)),$H786),IF(($G786+SUMIFS(PurQty,PurItem,$B786))=0,$H786,($G786*$H786+SUMIFS(PurTotal,PurItem,$B786))/($G786+SUMIFS(PurQty,PurItem,$B786)))))</f>
        <v>6.5250000000000004</v>
      </c>
      <c r="J786" s="37">
        <v>10</v>
      </c>
      <c r="K786" s="18">
        <f t="shared" si="96"/>
        <v>3.4749999999999996</v>
      </c>
      <c r="L786" s="19">
        <f t="shared" si="97"/>
        <v>0.34749999999999998</v>
      </c>
      <c r="M786" s="19">
        <f t="shared" si="98"/>
        <v>0.53256704980842906</v>
      </c>
      <c r="N786" s="20">
        <f t="shared" si="99"/>
        <v>0</v>
      </c>
      <c r="O786" s="18">
        <f t="shared" si="100"/>
        <v>0</v>
      </c>
      <c r="P786" s="18">
        <f t="shared" si="101"/>
        <v>0</v>
      </c>
      <c r="Q786" s="21" t="str">
        <f t="shared" si="102"/>
        <v>REORDER</v>
      </c>
      <c r="R786" s="22" t="e">
        <f ca="1">IF($B786="","",IF(_xlfn.MAXIFS(PurDate,PurItem,$B786)=0,"",_xlfn.MAXIFS(PurDate,PurItem,$B786)))</f>
        <v>#NAME?</v>
      </c>
      <c r="S786" s="20">
        <f t="shared" si="103"/>
        <v>0</v>
      </c>
      <c r="U786" s="36"/>
    </row>
    <row r="787" spans="1:21" x14ac:dyDescent="0.25">
      <c r="A787" s="15" t="s">
        <v>1666</v>
      </c>
      <c r="B787" s="15" t="s">
        <v>1667</v>
      </c>
      <c r="C787" s="15" t="s">
        <v>101</v>
      </c>
      <c r="D787" s="15" t="s">
        <v>93</v>
      </c>
      <c r="E787" s="15" t="s">
        <v>1666</v>
      </c>
      <c r="F787" s="16">
        <v>10</v>
      </c>
      <c r="G787" s="16">
        <v>0</v>
      </c>
      <c r="H787" s="17">
        <v>16.305</v>
      </c>
      <c r="I787" s="18">
        <f>IF($B787="","",IF(CostMethod="Last Cost",IFERROR(INDEX(PurCost,MATCH(_xlfn.MAXIFS(PurRank,PurItem,$B787),PurRank,0)),$H787),IF(($G787+SUMIFS(PurQty,PurItem,$B787))=0,$H787,($G787*$H787+SUMIFS(PurTotal,PurItem,$B787))/($G787+SUMIFS(PurQty,PurItem,$B787)))))</f>
        <v>16.305</v>
      </c>
      <c r="J787" s="37">
        <v>25</v>
      </c>
      <c r="K787" s="18">
        <f t="shared" si="96"/>
        <v>8.6950000000000003</v>
      </c>
      <c r="L787" s="19">
        <f t="shared" si="97"/>
        <v>0.3478</v>
      </c>
      <c r="M787" s="19">
        <f t="shared" si="98"/>
        <v>0.53327200245323525</v>
      </c>
      <c r="N787" s="20">
        <f t="shared" si="99"/>
        <v>0</v>
      </c>
      <c r="O787" s="18">
        <f t="shared" si="100"/>
        <v>0</v>
      </c>
      <c r="P787" s="18">
        <f t="shared" si="101"/>
        <v>0</v>
      </c>
      <c r="Q787" s="21" t="str">
        <f t="shared" si="102"/>
        <v>REORDER</v>
      </c>
      <c r="R787" s="22" t="e">
        <f ca="1">IF($B787="","",IF(_xlfn.MAXIFS(PurDate,PurItem,$B787)=0,"",_xlfn.MAXIFS(PurDate,PurItem,$B787)))</f>
        <v>#NAME?</v>
      </c>
      <c r="S787" s="20">
        <f t="shared" si="103"/>
        <v>0</v>
      </c>
      <c r="U787" s="36"/>
    </row>
    <row r="788" spans="1:21" x14ac:dyDescent="0.25">
      <c r="A788" s="15" t="s">
        <v>1668</v>
      </c>
      <c r="B788" s="15" t="s">
        <v>1669</v>
      </c>
      <c r="C788" s="15" t="s">
        <v>101</v>
      </c>
      <c r="D788" s="15" t="s">
        <v>93</v>
      </c>
      <c r="E788" s="15" t="s">
        <v>1668</v>
      </c>
      <c r="F788" s="16">
        <v>10</v>
      </c>
      <c r="G788" s="16">
        <v>0</v>
      </c>
      <c r="H788" s="17">
        <v>16.305</v>
      </c>
      <c r="I788" s="18">
        <f>IF($B788="","",IF(CostMethod="Last Cost",IFERROR(INDEX(PurCost,MATCH(_xlfn.MAXIFS(PurRank,PurItem,$B788),PurRank,0)),$H788),IF(($G788+SUMIFS(PurQty,PurItem,$B788))=0,$H788,($G788*$H788+SUMIFS(PurTotal,PurItem,$B788))/($G788+SUMIFS(PurQty,PurItem,$B788)))))</f>
        <v>16.305</v>
      </c>
      <c r="J788" s="37">
        <v>25</v>
      </c>
      <c r="K788" s="18">
        <f t="shared" si="96"/>
        <v>8.6950000000000003</v>
      </c>
      <c r="L788" s="19">
        <f t="shared" si="97"/>
        <v>0.3478</v>
      </c>
      <c r="M788" s="19">
        <f t="shared" si="98"/>
        <v>0.53327200245323525</v>
      </c>
      <c r="N788" s="20">
        <f t="shared" si="99"/>
        <v>0</v>
      </c>
      <c r="O788" s="18">
        <f t="shared" si="100"/>
        <v>0</v>
      </c>
      <c r="P788" s="18">
        <f t="shared" si="101"/>
        <v>0</v>
      </c>
      <c r="Q788" s="21" t="str">
        <f t="shared" si="102"/>
        <v>REORDER</v>
      </c>
      <c r="R788" s="22" t="e">
        <f ca="1">IF($B788="","",IF(_xlfn.MAXIFS(PurDate,PurItem,$B788)=0,"",_xlfn.MAXIFS(PurDate,PurItem,$B788)))</f>
        <v>#NAME?</v>
      </c>
      <c r="S788" s="20">
        <f t="shared" si="103"/>
        <v>0</v>
      </c>
      <c r="U788" s="36"/>
    </row>
    <row r="789" spans="1:21" x14ac:dyDescent="0.25">
      <c r="A789" s="15" t="s">
        <v>1670</v>
      </c>
      <c r="B789" s="15" t="s">
        <v>1671</v>
      </c>
      <c r="C789" s="15" t="s">
        <v>110</v>
      </c>
      <c r="D789" s="15" t="s">
        <v>93</v>
      </c>
      <c r="E789" s="15" t="s">
        <v>1670</v>
      </c>
      <c r="F789" s="16">
        <v>10</v>
      </c>
      <c r="G789" s="16">
        <v>0</v>
      </c>
      <c r="H789" s="17">
        <v>13.0425</v>
      </c>
      <c r="I789" s="18">
        <f>IF($B789="","",IF(CostMethod="Last Cost",IFERROR(INDEX(PurCost,MATCH(_xlfn.MAXIFS(PurRank,PurItem,$B789),PurRank,0)),$H789),IF(($G789+SUMIFS(PurQty,PurItem,$B789))=0,$H789,($G789*$H789+SUMIFS(PurTotal,PurItem,$B789))/($G789+SUMIFS(PurQty,PurItem,$B789)))))</f>
        <v>13.0425</v>
      </c>
      <c r="J789" s="37">
        <v>20</v>
      </c>
      <c r="K789" s="18">
        <f t="shared" si="96"/>
        <v>6.9574999999999996</v>
      </c>
      <c r="L789" s="19">
        <f t="shared" si="97"/>
        <v>0.34787499999999999</v>
      </c>
      <c r="M789" s="19">
        <f t="shared" si="98"/>
        <v>0.53344834195898017</v>
      </c>
      <c r="N789" s="20">
        <f t="shared" si="99"/>
        <v>0</v>
      </c>
      <c r="O789" s="18">
        <f t="shared" si="100"/>
        <v>0</v>
      </c>
      <c r="P789" s="18">
        <f t="shared" si="101"/>
        <v>0</v>
      </c>
      <c r="Q789" s="21" t="str">
        <f t="shared" si="102"/>
        <v>REORDER</v>
      </c>
      <c r="R789" s="22" t="e">
        <f ca="1">IF($B789="","",IF(_xlfn.MAXIFS(PurDate,PurItem,$B789)=0,"",_xlfn.MAXIFS(PurDate,PurItem,$B789)))</f>
        <v>#NAME?</v>
      </c>
      <c r="S789" s="20">
        <f t="shared" si="103"/>
        <v>0</v>
      </c>
      <c r="U789" s="36"/>
    </row>
    <row r="790" spans="1:21" x14ac:dyDescent="0.25">
      <c r="A790" s="15" t="s">
        <v>1672</v>
      </c>
      <c r="B790" s="15" t="s">
        <v>1673</v>
      </c>
      <c r="C790" s="15" t="s">
        <v>110</v>
      </c>
      <c r="D790" s="15" t="s">
        <v>93</v>
      </c>
      <c r="E790" s="15" t="s">
        <v>1672</v>
      </c>
      <c r="F790" s="16">
        <v>10</v>
      </c>
      <c r="G790" s="16">
        <v>0</v>
      </c>
      <c r="H790" s="17">
        <v>60</v>
      </c>
      <c r="I790" s="18">
        <f>IF($B790="","",IF(CostMethod="Last Cost",IFERROR(INDEX(PurCost,MATCH(_xlfn.MAXIFS(PurRank,PurItem,$B790),PurRank,0)),$H790),IF(($G790+SUMIFS(PurQty,PurItem,$B790))=0,$H790,($G790*$H790+SUMIFS(PurTotal,PurItem,$B790))/($G790+SUMIFS(PurQty,PurItem,$B790)))))</f>
        <v>60</v>
      </c>
      <c r="J790" s="37">
        <v>80</v>
      </c>
      <c r="K790" s="18">
        <f t="shared" si="96"/>
        <v>20</v>
      </c>
      <c r="L790" s="19">
        <f t="shared" si="97"/>
        <v>0.25</v>
      </c>
      <c r="M790" s="19">
        <f t="shared" si="98"/>
        <v>0.33333333333333331</v>
      </c>
      <c r="N790" s="20">
        <f t="shared" si="99"/>
        <v>0</v>
      </c>
      <c r="O790" s="18">
        <f t="shared" si="100"/>
        <v>0</v>
      </c>
      <c r="P790" s="18">
        <f t="shared" si="101"/>
        <v>0</v>
      </c>
      <c r="Q790" s="21" t="str">
        <f t="shared" si="102"/>
        <v>REORDER</v>
      </c>
      <c r="R790" s="22" t="e">
        <f ca="1">IF($B790="","",IF(_xlfn.MAXIFS(PurDate,PurItem,$B790)=0,"",_xlfn.MAXIFS(PurDate,PurItem,$B790)))</f>
        <v>#NAME?</v>
      </c>
      <c r="S790" s="20">
        <f t="shared" si="103"/>
        <v>0</v>
      </c>
      <c r="U790" s="36"/>
    </row>
    <row r="791" spans="1:21" x14ac:dyDescent="0.25">
      <c r="A791" s="15" t="s">
        <v>1674</v>
      </c>
      <c r="B791" s="15" t="s">
        <v>1675</v>
      </c>
      <c r="C791" s="15" t="s">
        <v>110</v>
      </c>
      <c r="D791" s="15" t="s">
        <v>93</v>
      </c>
      <c r="E791" s="15" t="s">
        <v>1674</v>
      </c>
      <c r="F791" s="16">
        <v>10</v>
      </c>
      <c r="G791" s="16">
        <v>0</v>
      </c>
      <c r="H791" s="17">
        <v>16.305</v>
      </c>
      <c r="I791" s="18">
        <f>IF($B791="","",IF(CostMethod="Last Cost",IFERROR(INDEX(PurCost,MATCH(_xlfn.MAXIFS(PurRank,PurItem,$B791),PurRank,0)),$H791),IF(($G791+SUMIFS(PurQty,PurItem,$B791))=0,$H791,($G791*$H791+SUMIFS(PurTotal,PurItem,$B791))/($G791+SUMIFS(PurQty,PurItem,$B791)))))</f>
        <v>16.305</v>
      </c>
      <c r="J791" s="37">
        <v>25</v>
      </c>
      <c r="K791" s="18">
        <f t="shared" si="96"/>
        <v>8.6950000000000003</v>
      </c>
      <c r="L791" s="19">
        <f t="shared" si="97"/>
        <v>0.3478</v>
      </c>
      <c r="M791" s="19">
        <f t="shared" si="98"/>
        <v>0.53327200245323525</v>
      </c>
      <c r="N791" s="20">
        <f t="shared" si="99"/>
        <v>0</v>
      </c>
      <c r="O791" s="18">
        <f t="shared" si="100"/>
        <v>0</v>
      </c>
      <c r="P791" s="18">
        <f t="shared" si="101"/>
        <v>0</v>
      </c>
      <c r="Q791" s="21" t="str">
        <f t="shared" si="102"/>
        <v>REORDER</v>
      </c>
      <c r="R791" s="22" t="e">
        <f ca="1">IF($B791="","",IF(_xlfn.MAXIFS(PurDate,PurItem,$B791)=0,"",_xlfn.MAXIFS(PurDate,PurItem,$B791)))</f>
        <v>#NAME?</v>
      </c>
      <c r="S791" s="20">
        <f t="shared" si="103"/>
        <v>0</v>
      </c>
      <c r="U791" s="36"/>
    </row>
    <row r="792" spans="1:21" x14ac:dyDescent="0.25">
      <c r="A792" s="15" t="s">
        <v>1676</v>
      </c>
      <c r="B792" s="15" t="s">
        <v>1677</v>
      </c>
      <c r="C792" s="15" t="s">
        <v>110</v>
      </c>
      <c r="D792" s="15" t="s">
        <v>93</v>
      </c>
      <c r="E792" s="15" t="s">
        <v>1676</v>
      </c>
      <c r="F792" s="16">
        <v>10</v>
      </c>
      <c r="G792" s="16">
        <v>0</v>
      </c>
      <c r="H792" s="17">
        <v>22.822500000000002</v>
      </c>
      <c r="I792" s="18">
        <f>IF($B792="","",IF(CostMethod="Last Cost",IFERROR(INDEX(PurCost,MATCH(_xlfn.MAXIFS(PurRank,PurItem,$B792),PurRank,0)),$H792),IF(($G792+SUMIFS(PurQty,PurItem,$B792))=0,$H792,($G792*$H792+SUMIFS(PurTotal,PurItem,$B792))/($G792+SUMIFS(PurQty,PurItem,$B792)))))</f>
        <v>22.822500000000002</v>
      </c>
      <c r="J792" s="37">
        <v>35</v>
      </c>
      <c r="K792" s="18">
        <f t="shared" si="96"/>
        <v>12.177499999999998</v>
      </c>
      <c r="L792" s="19">
        <f t="shared" si="97"/>
        <v>0.34792857142857136</v>
      </c>
      <c r="M792" s="19">
        <f t="shared" si="98"/>
        <v>0.53357432358418222</v>
      </c>
      <c r="N792" s="20">
        <f t="shared" si="99"/>
        <v>0</v>
      </c>
      <c r="O792" s="18">
        <f t="shared" si="100"/>
        <v>0</v>
      </c>
      <c r="P792" s="18">
        <f t="shared" si="101"/>
        <v>0</v>
      </c>
      <c r="Q792" s="21" t="str">
        <f t="shared" si="102"/>
        <v>REORDER</v>
      </c>
      <c r="R792" s="22" t="e">
        <f ca="1">IF($B792="","",IF(_xlfn.MAXIFS(PurDate,PurItem,$B792)=0,"",_xlfn.MAXIFS(PurDate,PurItem,$B792)))</f>
        <v>#NAME?</v>
      </c>
      <c r="S792" s="20">
        <f t="shared" si="103"/>
        <v>0</v>
      </c>
      <c r="U792" s="36"/>
    </row>
    <row r="793" spans="1:21" x14ac:dyDescent="0.25">
      <c r="A793" s="15" t="s">
        <v>1678</v>
      </c>
      <c r="B793" s="15" t="s">
        <v>1679</v>
      </c>
      <c r="C793" s="15" t="s">
        <v>110</v>
      </c>
      <c r="D793" s="15" t="s">
        <v>93</v>
      </c>
      <c r="E793" s="15" t="s">
        <v>1678</v>
      </c>
      <c r="F793" s="16">
        <v>10</v>
      </c>
      <c r="G793" s="16">
        <v>0</v>
      </c>
      <c r="H793" s="17">
        <v>48.914999999999999</v>
      </c>
      <c r="I793" s="18">
        <f>IF($B793="","",IF(CostMethod="Last Cost",IFERROR(INDEX(PurCost,MATCH(_xlfn.MAXIFS(PurRank,PurItem,$B793),PurRank,0)),$H793),IF(($G793+SUMIFS(PurQty,PurItem,$B793))=0,$H793,($G793*$H793+SUMIFS(PurTotal,PurItem,$B793))/($G793+SUMIFS(PurQty,PurItem,$B793)))))</f>
        <v>48.914999999999999</v>
      </c>
      <c r="J793" s="37">
        <v>75</v>
      </c>
      <c r="K793" s="18">
        <f t="shared" si="96"/>
        <v>26.085000000000001</v>
      </c>
      <c r="L793" s="19">
        <f t="shared" si="97"/>
        <v>0.3478</v>
      </c>
      <c r="M793" s="19">
        <f t="shared" si="98"/>
        <v>0.53327200245323525</v>
      </c>
      <c r="N793" s="20">
        <f t="shared" si="99"/>
        <v>0</v>
      </c>
      <c r="O793" s="18">
        <f t="shared" si="100"/>
        <v>0</v>
      </c>
      <c r="P793" s="18">
        <f t="shared" si="101"/>
        <v>0</v>
      </c>
      <c r="Q793" s="21" t="str">
        <f t="shared" si="102"/>
        <v>REORDER</v>
      </c>
      <c r="R793" s="22" t="e">
        <f ca="1">IF($B793="","",IF(_xlfn.MAXIFS(PurDate,PurItem,$B793)=0,"",_xlfn.MAXIFS(PurDate,PurItem,$B793)))</f>
        <v>#NAME?</v>
      </c>
      <c r="S793" s="20">
        <f t="shared" si="103"/>
        <v>0</v>
      </c>
      <c r="U793" s="36"/>
    </row>
    <row r="794" spans="1:21" x14ac:dyDescent="0.25">
      <c r="A794" s="15" t="s">
        <v>1680</v>
      </c>
      <c r="B794" s="15" t="s">
        <v>1681</v>
      </c>
      <c r="C794" s="15" t="s">
        <v>110</v>
      </c>
      <c r="D794" s="15" t="s">
        <v>93</v>
      </c>
      <c r="E794" s="15" t="s">
        <v>1680</v>
      </c>
      <c r="F794" s="16">
        <v>10</v>
      </c>
      <c r="G794" s="16">
        <v>0</v>
      </c>
      <c r="H794" s="17">
        <v>13.0425</v>
      </c>
      <c r="I794" s="18">
        <f>IF($B794="","",IF(CostMethod="Last Cost",IFERROR(INDEX(PurCost,MATCH(_xlfn.MAXIFS(PurRank,PurItem,$B794),PurRank,0)),$H794),IF(($G794+SUMIFS(PurQty,PurItem,$B794))=0,$H794,($G794*$H794+SUMIFS(PurTotal,PurItem,$B794))/($G794+SUMIFS(PurQty,PurItem,$B794)))))</f>
        <v>13.0425</v>
      </c>
      <c r="J794" s="37">
        <v>20</v>
      </c>
      <c r="K794" s="18">
        <f t="shared" si="96"/>
        <v>6.9574999999999996</v>
      </c>
      <c r="L794" s="19">
        <f t="shared" si="97"/>
        <v>0.34787499999999999</v>
      </c>
      <c r="M794" s="19">
        <f t="shared" si="98"/>
        <v>0.53344834195898017</v>
      </c>
      <c r="N794" s="20">
        <f t="shared" si="99"/>
        <v>0</v>
      </c>
      <c r="O794" s="18">
        <f t="shared" si="100"/>
        <v>0</v>
      </c>
      <c r="P794" s="18">
        <f t="shared" si="101"/>
        <v>0</v>
      </c>
      <c r="Q794" s="21" t="str">
        <f t="shared" si="102"/>
        <v>REORDER</v>
      </c>
      <c r="R794" s="22" t="e">
        <f ca="1">IF($B794="","",IF(_xlfn.MAXIFS(PurDate,PurItem,$B794)=0,"",_xlfn.MAXIFS(PurDate,PurItem,$B794)))</f>
        <v>#NAME?</v>
      </c>
      <c r="S794" s="20">
        <f t="shared" si="103"/>
        <v>0</v>
      </c>
      <c r="U794" s="36"/>
    </row>
    <row r="795" spans="1:21" x14ac:dyDescent="0.25">
      <c r="A795" s="15" t="s">
        <v>1682</v>
      </c>
      <c r="B795" s="15" t="s">
        <v>1683</v>
      </c>
      <c r="C795" s="15" t="s">
        <v>110</v>
      </c>
      <c r="D795" s="15" t="s">
        <v>93</v>
      </c>
      <c r="E795" s="15" t="s">
        <v>1682</v>
      </c>
      <c r="F795" s="16">
        <v>10</v>
      </c>
      <c r="G795" s="16">
        <v>0</v>
      </c>
      <c r="H795" s="17">
        <v>55.432499999999997</v>
      </c>
      <c r="I795" s="18">
        <f>IF($B795="","",IF(CostMethod="Last Cost",IFERROR(INDEX(PurCost,MATCH(_xlfn.MAXIFS(PurRank,PurItem,$B795),PurRank,0)),$H795),IF(($G795+SUMIFS(PurQty,PurItem,$B795))=0,$H795,($G795*$H795+SUMIFS(PurTotal,PurItem,$B795))/($G795+SUMIFS(PurQty,PurItem,$B795)))))</f>
        <v>55.432499999999997</v>
      </c>
      <c r="J795" s="37">
        <v>85</v>
      </c>
      <c r="K795" s="18">
        <f t="shared" si="96"/>
        <v>29.567500000000003</v>
      </c>
      <c r="L795" s="19">
        <f t="shared" si="97"/>
        <v>0.34785294117647064</v>
      </c>
      <c r="M795" s="19">
        <f t="shared" si="98"/>
        <v>0.53339647318811179</v>
      </c>
      <c r="N795" s="20">
        <f t="shared" si="99"/>
        <v>-1</v>
      </c>
      <c r="O795" s="18">
        <f t="shared" si="100"/>
        <v>-55.432499999999997</v>
      </c>
      <c r="P795" s="18">
        <f t="shared" si="101"/>
        <v>-85</v>
      </c>
      <c r="Q795" s="21" t="str">
        <f t="shared" si="102"/>
        <v>NEGATIVE</v>
      </c>
      <c r="R795" s="22" t="e">
        <f ca="1">IF($B795="","",IF(_xlfn.MAXIFS(PurDate,PurItem,$B795)=0,"",_xlfn.MAXIFS(PurDate,PurItem,$B795)))</f>
        <v>#NAME?</v>
      </c>
      <c r="S795" s="20">
        <f t="shared" si="103"/>
        <v>0</v>
      </c>
      <c r="U795" s="36"/>
    </row>
    <row r="796" spans="1:21" x14ac:dyDescent="0.25">
      <c r="A796" s="15" t="s">
        <v>1684</v>
      </c>
      <c r="B796" s="15" t="s">
        <v>1685</v>
      </c>
      <c r="C796" s="15" t="s">
        <v>855</v>
      </c>
      <c r="D796" s="15" t="s">
        <v>93</v>
      </c>
      <c r="E796" s="15" t="s">
        <v>1684</v>
      </c>
      <c r="F796" s="16">
        <v>10</v>
      </c>
      <c r="G796" s="16">
        <v>0</v>
      </c>
      <c r="H796" s="17">
        <v>110.8725</v>
      </c>
      <c r="I796" s="18">
        <f>IF($B796="","",IF(CostMethod="Last Cost",IFERROR(INDEX(PurCost,MATCH(_xlfn.MAXIFS(PurRank,PurItem,$B796),PurRank,0)),$H796),IF(($G796+SUMIFS(PurQty,PurItem,$B796))=0,$H796,($G796*$H796+SUMIFS(PurTotal,PurItem,$B796))/($G796+SUMIFS(PurQty,PurItem,$B796)))))</f>
        <v>110.8725</v>
      </c>
      <c r="J796" s="37">
        <v>170</v>
      </c>
      <c r="K796" s="18">
        <f t="shared" si="96"/>
        <v>59.127499999999998</v>
      </c>
      <c r="L796" s="19">
        <f t="shared" si="97"/>
        <v>0.34780882352941173</v>
      </c>
      <c r="M796" s="19">
        <f t="shared" si="98"/>
        <v>0.53329274617240519</v>
      </c>
      <c r="N796" s="20">
        <f t="shared" si="99"/>
        <v>0</v>
      </c>
      <c r="O796" s="18">
        <f t="shared" si="100"/>
        <v>0</v>
      </c>
      <c r="P796" s="18">
        <f t="shared" si="101"/>
        <v>0</v>
      </c>
      <c r="Q796" s="21" t="str">
        <f t="shared" si="102"/>
        <v>REORDER</v>
      </c>
      <c r="R796" s="22" t="e">
        <f ca="1">IF($B796="","",IF(_xlfn.MAXIFS(PurDate,PurItem,$B796)=0,"",_xlfn.MAXIFS(PurDate,PurItem,$B796)))</f>
        <v>#NAME?</v>
      </c>
      <c r="S796" s="20">
        <f t="shared" si="103"/>
        <v>0</v>
      </c>
      <c r="U796" s="36"/>
    </row>
    <row r="797" spans="1:21" x14ac:dyDescent="0.25">
      <c r="A797" s="15" t="s">
        <v>1686</v>
      </c>
      <c r="B797" s="15" t="s">
        <v>1687</v>
      </c>
      <c r="C797" s="15" t="s">
        <v>101</v>
      </c>
      <c r="D797" s="15" t="s">
        <v>93</v>
      </c>
      <c r="E797" s="15" t="s">
        <v>1686</v>
      </c>
      <c r="F797" s="16">
        <v>10</v>
      </c>
      <c r="G797" s="16">
        <v>0</v>
      </c>
      <c r="H797" s="17">
        <v>11.085000000000001</v>
      </c>
      <c r="I797" s="18">
        <f>IF($B797="","",IF(CostMethod="Last Cost",IFERROR(INDEX(PurCost,MATCH(_xlfn.MAXIFS(PurRank,PurItem,$B797),PurRank,0)),$H797),IF(($G797+SUMIFS(PurQty,PurItem,$B797))=0,$H797,($G797*$H797+SUMIFS(PurTotal,PurItem,$B797))/($G797+SUMIFS(PurQty,PurItem,$B797)))))</f>
        <v>11.085000000000001</v>
      </c>
      <c r="J797" s="37">
        <v>17</v>
      </c>
      <c r="K797" s="18">
        <f t="shared" si="96"/>
        <v>5.9149999999999991</v>
      </c>
      <c r="L797" s="19">
        <f t="shared" si="97"/>
        <v>0.3479411764705882</v>
      </c>
      <c r="M797" s="19">
        <f t="shared" si="98"/>
        <v>0.53360396932792054</v>
      </c>
      <c r="N797" s="20">
        <f t="shared" si="99"/>
        <v>0</v>
      </c>
      <c r="O797" s="18">
        <f t="shared" si="100"/>
        <v>0</v>
      </c>
      <c r="P797" s="18">
        <f t="shared" si="101"/>
        <v>0</v>
      </c>
      <c r="Q797" s="21" t="str">
        <f t="shared" si="102"/>
        <v>REORDER</v>
      </c>
      <c r="R797" s="22" t="e">
        <f ca="1">IF($B797="","",IF(_xlfn.MAXIFS(PurDate,PurItem,$B797)=0,"",_xlfn.MAXIFS(PurDate,PurItem,$B797)))</f>
        <v>#NAME?</v>
      </c>
      <c r="S797" s="20">
        <f t="shared" si="103"/>
        <v>0</v>
      </c>
      <c r="U797" s="36"/>
    </row>
    <row r="798" spans="1:21" x14ac:dyDescent="0.25">
      <c r="A798" s="15" t="s">
        <v>1688</v>
      </c>
      <c r="B798" s="15" t="s">
        <v>1689</v>
      </c>
      <c r="C798" s="15" t="s">
        <v>101</v>
      </c>
      <c r="D798" s="15" t="s">
        <v>93</v>
      </c>
      <c r="E798" s="15" t="s">
        <v>1688</v>
      </c>
      <c r="F798" s="16">
        <v>10</v>
      </c>
      <c r="G798" s="16">
        <v>0</v>
      </c>
      <c r="H798" s="17">
        <v>11.085000000000001</v>
      </c>
      <c r="I798" s="18">
        <f>IF($B798="","",IF(CostMethod="Last Cost",IFERROR(INDEX(PurCost,MATCH(_xlfn.MAXIFS(PurRank,PurItem,$B798),PurRank,0)),$H798),IF(($G798+SUMIFS(PurQty,PurItem,$B798))=0,$H798,($G798*$H798+SUMIFS(PurTotal,PurItem,$B798))/($G798+SUMIFS(PurQty,PurItem,$B798)))))</f>
        <v>11.085000000000001</v>
      </c>
      <c r="J798" s="37">
        <v>17</v>
      </c>
      <c r="K798" s="18">
        <f t="shared" si="96"/>
        <v>5.9149999999999991</v>
      </c>
      <c r="L798" s="19">
        <f t="shared" si="97"/>
        <v>0.3479411764705882</v>
      </c>
      <c r="M798" s="19">
        <f t="shared" si="98"/>
        <v>0.53360396932792054</v>
      </c>
      <c r="N798" s="20">
        <f t="shared" si="99"/>
        <v>0</v>
      </c>
      <c r="O798" s="18">
        <f t="shared" si="100"/>
        <v>0</v>
      </c>
      <c r="P798" s="18">
        <f t="shared" si="101"/>
        <v>0</v>
      </c>
      <c r="Q798" s="21" t="str">
        <f t="shared" si="102"/>
        <v>REORDER</v>
      </c>
      <c r="R798" s="22" t="e">
        <f ca="1">IF($B798="","",IF(_xlfn.MAXIFS(PurDate,PurItem,$B798)=0,"",_xlfn.MAXIFS(PurDate,PurItem,$B798)))</f>
        <v>#NAME?</v>
      </c>
      <c r="S798" s="20">
        <f t="shared" si="103"/>
        <v>0</v>
      </c>
      <c r="U798" s="36"/>
    </row>
    <row r="799" spans="1:21" x14ac:dyDescent="0.25">
      <c r="A799" s="15" t="s">
        <v>1690</v>
      </c>
      <c r="B799" s="15" t="s">
        <v>1691</v>
      </c>
      <c r="C799" s="15" t="s">
        <v>101</v>
      </c>
      <c r="D799" s="15" t="s">
        <v>93</v>
      </c>
      <c r="E799" s="15" t="s">
        <v>1690</v>
      </c>
      <c r="F799" s="16">
        <v>10</v>
      </c>
      <c r="G799" s="16">
        <v>0</v>
      </c>
      <c r="H799" s="17">
        <v>11.085000000000001</v>
      </c>
      <c r="I799" s="18">
        <f>IF($B799="","",IF(CostMethod="Last Cost",IFERROR(INDEX(PurCost,MATCH(_xlfn.MAXIFS(PurRank,PurItem,$B799),PurRank,0)),$H799),IF(($G799+SUMIFS(PurQty,PurItem,$B799))=0,$H799,($G799*$H799+SUMIFS(PurTotal,PurItem,$B799))/($G799+SUMIFS(PurQty,PurItem,$B799)))))</f>
        <v>11.085000000000001</v>
      </c>
      <c r="J799" s="37">
        <v>17</v>
      </c>
      <c r="K799" s="18">
        <f t="shared" si="96"/>
        <v>5.9149999999999991</v>
      </c>
      <c r="L799" s="19">
        <f t="shared" si="97"/>
        <v>0.3479411764705882</v>
      </c>
      <c r="M799" s="19">
        <f t="shared" si="98"/>
        <v>0.53360396932792054</v>
      </c>
      <c r="N799" s="20">
        <f t="shared" si="99"/>
        <v>0</v>
      </c>
      <c r="O799" s="18">
        <f t="shared" si="100"/>
        <v>0</v>
      </c>
      <c r="P799" s="18">
        <f t="shared" si="101"/>
        <v>0</v>
      </c>
      <c r="Q799" s="21" t="str">
        <f t="shared" si="102"/>
        <v>REORDER</v>
      </c>
      <c r="R799" s="22" t="e">
        <f ca="1">IF($B799="","",IF(_xlfn.MAXIFS(PurDate,PurItem,$B799)=0,"",_xlfn.MAXIFS(PurDate,PurItem,$B799)))</f>
        <v>#NAME?</v>
      </c>
      <c r="S799" s="20">
        <f t="shared" si="103"/>
        <v>0</v>
      </c>
      <c r="U799" s="36"/>
    </row>
    <row r="800" spans="1:21" x14ac:dyDescent="0.25">
      <c r="A800" s="15" t="s">
        <v>1692</v>
      </c>
      <c r="B800" s="15" t="s">
        <v>1693</v>
      </c>
      <c r="C800" s="15" t="s">
        <v>101</v>
      </c>
      <c r="D800" s="15" t="s">
        <v>93</v>
      </c>
      <c r="E800" s="15" t="s">
        <v>1692</v>
      </c>
      <c r="F800" s="16">
        <v>10</v>
      </c>
      <c r="G800" s="16">
        <v>0</v>
      </c>
      <c r="H800" s="17">
        <v>6.4950000000000001</v>
      </c>
      <c r="I800" s="18">
        <f>IF($B800="","",IF(CostMethod="Last Cost",IFERROR(INDEX(PurCost,MATCH(_xlfn.MAXIFS(PurRank,PurItem,$B800),PurRank,0)),$H800),IF(($G800+SUMIFS(PurQty,PurItem,$B800))=0,$H800,($G800*$H800+SUMIFS(PurTotal,PurItem,$B800))/($G800+SUMIFS(PurQty,PurItem,$B800)))))</f>
        <v>6.4950000000000001</v>
      </c>
      <c r="J800" s="37">
        <v>10</v>
      </c>
      <c r="K800" s="18">
        <f t="shared" si="96"/>
        <v>3.5049999999999999</v>
      </c>
      <c r="L800" s="19">
        <f t="shared" si="97"/>
        <v>0.35049999999999998</v>
      </c>
      <c r="M800" s="19">
        <f t="shared" si="98"/>
        <v>0.53964588144726711</v>
      </c>
      <c r="N800" s="20">
        <f t="shared" si="99"/>
        <v>13</v>
      </c>
      <c r="O800" s="18">
        <f t="shared" si="100"/>
        <v>84.435000000000002</v>
      </c>
      <c r="P800" s="18">
        <f t="shared" si="101"/>
        <v>130</v>
      </c>
      <c r="Q800" s="21" t="str">
        <f t="shared" si="102"/>
        <v>OK</v>
      </c>
      <c r="R800" s="22" t="e">
        <f ca="1">IF($B800="","",IF(_xlfn.MAXIFS(PurDate,PurItem,$B800)=0,"",_xlfn.MAXIFS(PurDate,PurItem,$B800)))</f>
        <v>#NAME?</v>
      </c>
      <c r="S800" s="20">
        <f t="shared" si="103"/>
        <v>0</v>
      </c>
      <c r="U800" s="36"/>
    </row>
    <row r="801" spans="1:21" x14ac:dyDescent="0.25">
      <c r="A801" s="15" t="s">
        <v>1694</v>
      </c>
      <c r="B801" s="15" t="s">
        <v>1695</v>
      </c>
      <c r="C801" s="15" t="s">
        <v>92</v>
      </c>
      <c r="D801" s="15" t="s">
        <v>93</v>
      </c>
      <c r="E801" s="15" t="s">
        <v>1694</v>
      </c>
      <c r="F801" s="16">
        <v>10</v>
      </c>
      <c r="G801" s="16">
        <v>0</v>
      </c>
      <c r="H801" s="17">
        <v>45</v>
      </c>
      <c r="I801" s="18">
        <f>IF($B801="","",IF(CostMethod="Last Cost",IFERROR(INDEX(PurCost,MATCH(_xlfn.MAXIFS(PurRank,PurItem,$B801),PurRank,0)),$H801),IF(($G801+SUMIFS(PurQty,PurItem,$B801))=0,$H801,($G801*$H801+SUMIFS(PurTotal,PurItem,$B801))/($G801+SUMIFS(PurQty,PurItem,$B801)))))</f>
        <v>45</v>
      </c>
      <c r="J801" s="37">
        <v>60</v>
      </c>
      <c r="K801" s="18">
        <f t="shared" si="96"/>
        <v>15</v>
      </c>
      <c r="L801" s="19">
        <f t="shared" si="97"/>
        <v>0.25</v>
      </c>
      <c r="M801" s="19">
        <f t="shared" si="98"/>
        <v>0.33333333333333331</v>
      </c>
      <c r="N801" s="20">
        <f t="shared" si="99"/>
        <v>0</v>
      </c>
      <c r="O801" s="18">
        <f t="shared" si="100"/>
        <v>0</v>
      </c>
      <c r="P801" s="18">
        <f t="shared" si="101"/>
        <v>0</v>
      </c>
      <c r="Q801" s="21" t="str">
        <f t="shared" si="102"/>
        <v>REORDER</v>
      </c>
      <c r="R801" s="22" t="e">
        <f ca="1">IF($B801="","",IF(_xlfn.MAXIFS(PurDate,PurItem,$B801)=0,"",_xlfn.MAXIFS(PurDate,PurItem,$B801)))</f>
        <v>#NAME?</v>
      </c>
      <c r="S801" s="20">
        <f t="shared" si="103"/>
        <v>0</v>
      </c>
      <c r="U801" s="36"/>
    </row>
    <row r="802" spans="1:21" x14ac:dyDescent="0.25">
      <c r="A802" s="15" t="s">
        <v>1696</v>
      </c>
      <c r="B802" s="15" t="s">
        <v>1697</v>
      </c>
      <c r="C802" s="15" t="s">
        <v>92</v>
      </c>
      <c r="D802" s="15" t="s">
        <v>93</v>
      </c>
      <c r="E802" s="15" t="s">
        <v>1696</v>
      </c>
      <c r="F802" s="16">
        <v>10</v>
      </c>
      <c r="G802" s="16">
        <v>0</v>
      </c>
      <c r="H802" s="17">
        <v>26.085000000000001</v>
      </c>
      <c r="I802" s="18">
        <f>IF($B802="","",IF(CostMethod="Last Cost",IFERROR(INDEX(PurCost,MATCH(_xlfn.MAXIFS(PurRank,PurItem,$B802),PurRank,0)),$H802),IF(($G802+SUMIFS(PurQty,PurItem,$B802))=0,$H802,($G802*$H802+SUMIFS(PurTotal,PurItem,$B802))/($G802+SUMIFS(PurQty,PurItem,$B802)))))</f>
        <v>26.085000000000001</v>
      </c>
      <c r="J802" s="37">
        <v>40</v>
      </c>
      <c r="K802" s="18">
        <f t="shared" si="96"/>
        <v>13.914999999999999</v>
      </c>
      <c r="L802" s="19">
        <f t="shared" si="97"/>
        <v>0.34787499999999999</v>
      </c>
      <c r="M802" s="19">
        <f t="shared" si="98"/>
        <v>0.53344834195898017</v>
      </c>
      <c r="N802" s="20">
        <f t="shared" si="99"/>
        <v>0</v>
      </c>
      <c r="O802" s="18">
        <f t="shared" si="100"/>
        <v>0</v>
      </c>
      <c r="P802" s="18">
        <f t="shared" si="101"/>
        <v>0</v>
      </c>
      <c r="Q802" s="21" t="str">
        <f t="shared" si="102"/>
        <v>REORDER</v>
      </c>
      <c r="R802" s="22" t="e">
        <f ca="1">IF($B802="","",IF(_xlfn.MAXIFS(PurDate,PurItem,$B802)=0,"",_xlfn.MAXIFS(PurDate,PurItem,$B802)))</f>
        <v>#NAME?</v>
      </c>
      <c r="S802" s="20">
        <f t="shared" si="103"/>
        <v>0</v>
      </c>
      <c r="U802" s="36"/>
    </row>
    <row r="803" spans="1:21" x14ac:dyDescent="0.25">
      <c r="A803" s="15" t="s">
        <v>1698</v>
      </c>
      <c r="B803" s="15" t="s">
        <v>1699</v>
      </c>
      <c r="C803" s="15" t="s">
        <v>117</v>
      </c>
      <c r="D803" s="15" t="s">
        <v>93</v>
      </c>
      <c r="E803" s="15" t="s">
        <v>1698</v>
      </c>
      <c r="F803" s="16">
        <v>10</v>
      </c>
      <c r="G803" s="16">
        <v>0</v>
      </c>
      <c r="H803" s="17">
        <v>4.5674999999999999</v>
      </c>
      <c r="I803" s="18">
        <f>IF($B803="","",IF(CostMethod="Last Cost",IFERROR(INDEX(PurCost,MATCH(_xlfn.MAXIFS(PurRank,PurItem,$B803),PurRank,0)),$H803),IF(($G803+SUMIFS(PurQty,PurItem,$B803))=0,$H803,($G803*$H803+SUMIFS(PurTotal,PurItem,$B803))/($G803+SUMIFS(PurQty,PurItem,$B803)))))</f>
        <v>4.5674999999999999</v>
      </c>
      <c r="J803" s="37">
        <v>7</v>
      </c>
      <c r="K803" s="18">
        <f t="shared" si="96"/>
        <v>2.4325000000000001</v>
      </c>
      <c r="L803" s="19">
        <f t="shared" si="97"/>
        <v>0.34750000000000003</v>
      </c>
      <c r="M803" s="19">
        <f t="shared" si="98"/>
        <v>0.53256704980842917</v>
      </c>
      <c r="N803" s="20">
        <f t="shared" si="99"/>
        <v>-1</v>
      </c>
      <c r="O803" s="18">
        <f t="shared" si="100"/>
        <v>-4.5674999999999999</v>
      </c>
      <c r="P803" s="18">
        <f t="shared" si="101"/>
        <v>-7</v>
      </c>
      <c r="Q803" s="21" t="str">
        <f t="shared" si="102"/>
        <v>NEGATIVE</v>
      </c>
      <c r="R803" s="22" t="e">
        <f ca="1">IF($B803="","",IF(_xlfn.MAXIFS(PurDate,PurItem,$B803)=0,"",_xlfn.MAXIFS(PurDate,PurItem,$B803)))</f>
        <v>#NAME?</v>
      </c>
      <c r="S803" s="20">
        <f t="shared" si="103"/>
        <v>0</v>
      </c>
      <c r="U803" s="36"/>
    </row>
    <row r="804" spans="1:21" x14ac:dyDescent="0.25">
      <c r="A804" s="15" t="s">
        <v>1700</v>
      </c>
      <c r="B804" s="15" t="s">
        <v>1701</v>
      </c>
      <c r="C804" s="15" t="s">
        <v>117</v>
      </c>
      <c r="D804" s="15" t="s">
        <v>93</v>
      </c>
      <c r="E804" s="15" t="s">
        <v>1700</v>
      </c>
      <c r="F804" s="16">
        <v>10</v>
      </c>
      <c r="G804" s="16">
        <v>0</v>
      </c>
      <c r="H804" s="17">
        <v>16.305</v>
      </c>
      <c r="I804" s="18">
        <f>IF($B804="","",IF(CostMethod="Last Cost",IFERROR(INDEX(PurCost,MATCH(_xlfn.MAXIFS(PurRank,PurItem,$B804),PurRank,0)),$H804),IF(($G804+SUMIFS(PurQty,PurItem,$B804))=0,$H804,($G804*$H804+SUMIFS(PurTotal,PurItem,$B804))/($G804+SUMIFS(PurQty,PurItem,$B804)))))</f>
        <v>16.305</v>
      </c>
      <c r="J804" s="37">
        <v>25</v>
      </c>
      <c r="K804" s="18">
        <f t="shared" si="96"/>
        <v>8.6950000000000003</v>
      </c>
      <c r="L804" s="19">
        <f t="shared" si="97"/>
        <v>0.3478</v>
      </c>
      <c r="M804" s="19">
        <f t="shared" si="98"/>
        <v>0.53327200245323525</v>
      </c>
      <c r="N804" s="20">
        <f t="shared" si="99"/>
        <v>0</v>
      </c>
      <c r="O804" s="18">
        <f t="shared" si="100"/>
        <v>0</v>
      </c>
      <c r="P804" s="18">
        <f t="shared" si="101"/>
        <v>0</v>
      </c>
      <c r="Q804" s="21" t="str">
        <f t="shared" si="102"/>
        <v>REORDER</v>
      </c>
      <c r="R804" s="22" t="e">
        <f ca="1">IF($B804="","",IF(_xlfn.MAXIFS(PurDate,PurItem,$B804)=0,"",_xlfn.MAXIFS(PurDate,PurItem,$B804)))</f>
        <v>#NAME?</v>
      </c>
      <c r="S804" s="20">
        <f t="shared" si="103"/>
        <v>0</v>
      </c>
      <c r="U804" s="36"/>
    </row>
    <row r="805" spans="1:21" x14ac:dyDescent="0.25">
      <c r="A805" s="15" t="s">
        <v>1702</v>
      </c>
      <c r="B805" s="15" t="s">
        <v>1703</v>
      </c>
      <c r="C805" s="15" t="s">
        <v>117</v>
      </c>
      <c r="D805" s="15" t="s">
        <v>93</v>
      </c>
      <c r="E805" s="15" t="s">
        <v>1702</v>
      </c>
      <c r="F805" s="16">
        <v>10</v>
      </c>
      <c r="G805" s="16">
        <v>0</v>
      </c>
      <c r="H805" s="17">
        <v>16.305</v>
      </c>
      <c r="I805" s="18">
        <f>IF($B805="","",IF(CostMethod="Last Cost",IFERROR(INDEX(PurCost,MATCH(_xlfn.MAXIFS(PurRank,PurItem,$B805),PurRank,0)),$H805),IF(($G805+SUMIFS(PurQty,PurItem,$B805))=0,$H805,($G805*$H805+SUMIFS(PurTotal,PurItem,$B805))/($G805+SUMIFS(PurQty,PurItem,$B805)))))</f>
        <v>16.305</v>
      </c>
      <c r="J805" s="37">
        <v>25</v>
      </c>
      <c r="K805" s="18">
        <f t="shared" si="96"/>
        <v>8.6950000000000003</v>
      </c>
      <c r="L805" s="19">
        <f t="shared" si="97"/>
        <v>0.3478</v>
      </c>
      <c r="M805" s="19">
        <f t="shared" si="98"/>
        <v>0.53327200245323525</v>
      </c>
      <c r="N805" s="20">
        <f t="shared" si="99"/>
        <v>0</v>
      </c>
      <c r="O805" s="18">
        <f t="shared" si="100"/>
        <v>0</v>
      </c>
      <c r="P805" s="18">
        <f t="shared" si="101"/>
        <v>0</v>
      </c>
      <c r="Q805" s="21" t="str">
        <f t="shared" si="102"/>
        <v>REORDER</v>
      </c>
      <c r="R805" s="22" t="e">
        <f ca="1">IF($B805="","",IF(_xlfn.MAXIFS(PurDate,PurItem,$B805)=0,"",_xlfn.MAXIFS(PurDate,PurItem,$B805)))</f>
        <v>#NAME?</v>
      </c>
      <c r="S805" s="20">
        <f t="shared" si="103"/>
        <v>0</v>
      </c>
      <c r="U805" s="36"/>
    </row>
    <row r="806" spans="1:21" x14ac:dyDescent="0.25">
      <c r="A806" s="15" t="s">
        <v>1704</v>
      </c>
      <c r="B806" s="15" t="s">
        <v>1705</v>
      </c>
      <c r="C806" s="15" t="s">
        <v>117</v>
      </c>
      <c r="D806" s="15" t="s">
        <v>93</v>
      </c>
      <c r="E806" s="15" t="s">
        <v>1704</v>
      </c>
      <c r="F806" s="16">
        <v>10</v>
      </c>
      <c r="G806" s="16">
        <v>0</v>
      </c>
      <c r="H806" s="17">
        <v>3.75</v>
      </c>
      <c r="I806" s="18">
        <f>IF($B806="","",IF(CostMethod="Last Cost",IFERROR(INDEX(PurCost,MATCH(_xlfn.MAXIFS(PurRank,PurItem,$B806),PurRank,0)),$H806),IF(($G806+SUMIFS(PurQty,PurItem,$B806))=0,$H806,($G806*$H806+SUMIFS(PurTotal,PurItem,$B806))/($G806+SUMIFS(PurQty,PurItem,$B806)))))</f>
        <v>3.75</v>
      </c>
      <c r="J806" s="37">
        <v>5</v>
      </c>
      <c r="K806" s="18">
        <f t="shared" si="96"/>
        <v>1.25</v>
      </c>
      <c r="L806" s="19">
        <f t="shared" si="97"/>
        <v>0.25</v>
      </c>
      <c r="M806" s="19">
        <f t="shared" si="98"/>
        <v>0.33333333333333331</v>
      </c>
      <c r="N806" s="20">
        <f t="shared" si="99"/>
        <v>0</v>
      </c>
      <c r="O806" s="18">
        <f t="shared" si="100"/>
        <v>0</v>
      </c>
      <c r="P806" s="18">
        <f t="shared" si="101"/>
        <v>0</v>
      </c>
      <c r="Q806" s="21" t="str">
        <f t="shared" si="102"/>
        <v>REORDER</v>
      </c>
      <c r="R806" s="22" t="e">
        <f ca="1">IF($B806="","",IF(_xlfn.MAXIFS(PurDate,PurItem,$B806)=0,"",_xlfn.MAXIFS(PurDate,PurItem,$B806)))</f>
        <v>#NAME?</v>
      </c>
      <c r="S806" s="20">
        <f t="shared" si="103"/>
        <v>0</v>
      </c>
      <c r="U806" s="36"/>
    </row>
    <row r="807" spans="1:21" x14ac:dyDescent="0.25">
      <c r="A807" s="15" t="s">
        <v>1706</v>
      </c>
      <c r="B807" s="15" t="s">
        <v>1707</v>
      </c>
      <c r="C807" s="15" t="s">
        <v>92</v>
      </c>
      <c r="D807" s="15" t="s">
        <v>93</v>
      </c>
      <c r="E807" s="15" t="s">
        <v>1706</v>
      </c>
      <c r="F807" s="16">
        <v>10</v>
      </c>
      <c r="G807" s="16">
        <v>0</v>
      </c>
      <c r="H807" s="17">
        <v>1.1399999999999999</v>
      </c>
      <c r="I807" s="18">
        <f>IF($B807="","",IF(CostMethod="Last Cost",IFERROR(INDEX(PurCost,MATCH(_xlfn.MAXIFS(PurRank,PurItem,$B807),PurRank,0)),$H807),IF(($G807+SUMIFS(PurQty,PurItem,$B807))=0,$H807,($G807*$H807+SUMIFS(PurTotal,PurItem,$B807))/($G807+SUMIFS(PurQty,PurItem,$B807)))))</f>
        <v>1.1399999999999999</v>
      </c>
      <c r="J807" s="37">
        <v>1.75</v>
      </c>
      <c r="K807" s="18">
        <f t="shared" si="96"/>
        <v>0.6100000000000001</v>
      </c>
      <c r="L807" s="19">
        <f t="shared" si="97"/>
        <v>0.34857142857142864</v>
      </c>
      <c r="M807" s="19">
        <f t="shared" si="98"/>
        <v>0.53508771929824572</v>
      </c>
      <c r="N807" s="20">
        <f t="shared" si="99"/>
        <v>0</v>
      </c>
      <c r="O807" s="18">
        <f t="shared" si="100"/>
        <v>0</v>
      </c>
      <c r="P807" s="18">
        <f t="shared" si="101"/>
        <v>0</v>
      </c>
      <c r="Q807" s="21" t="str">
        <f t="shared" si="102"/>
        <v>REORDER</v>
      </c>
      <c r="R807" s="22" t="e">
        <f ca="1">IF($B807="","",IF(_xlfn.MAXIFS(PurDate,PurItem,$B807)=0,"",_xlfn.MAXIFS(PurDate,PurItem,$B807)))</f>
        <v>#NAME?</v>
      </c>
      <c r="S807" s="20">
        <f t="shared" si="103"/>
        <v>0</v>
      </c>
      <c r="U807" s="36"/>
    </row>
    <row r="808" spans="1:21" x14ac:dyDescent="0.25">
      <c r="A808" s="15" t="s">
        <v>1708</v>
      </c>
      <c r="B808" s="15" t="s">
        <v>1709</v>
      </c>
      <c r="C808" s="15" t="s">
        <v>110</v>
      </c>
      <c r="D808" s="15" t="s">
        <v>93</v>
      </c>
      <c r="E808" s="15" t="s">
        <v>1708</v>
      </c>
      <c r="F808" s="16">
        <v>10</v>
      </c>
      <c r="G808" s="16">
        <v>0</v>
      </c>
      <c r="H808" s="17">
        <v>52.5</v>
      </c>
      <c r="I808" s="18">
        <f>IF($B808="","",IF(CostMethod="Last Cost",IFERROR(INDEX(PurCost,MATCH(_xlfn.MAXIFS(PurRank,PurItem,$B808),PurRank,0)),$H808),IF(($G808+SUMIFS(PurQty,PurItem,$B808))=0,$H808,($G808*$H808+SUMIFS(PurTotal,PurItem,$B808))/($G808+SUMIFS(PurQty,PurItem,$B808)))))</f>
        <v>52.5</v>
      </c>
      <c r="J808" s="37">
        <v>70</v>
      </c>
      <c r="K808" s="18">
        <f t="shared" si="96"/>
        <v>17.5</v>
      </c>
      <c r="L808" s="19">
        <f t="shared" si="97"/>
        <v>0.25</v>
      </c>
      <c r="M808" s="19">
        <f t="shared" si="98"/>
        <v>0.33333333333333331</v>
      </c>
      <c r="N808" s="20">
        <f t="shared" si="99"/>
        <v>0</v>
      </c>
      <c r="O808" s="18">
        <f t="shared" si="100"/>
        <v>0</v>
      </c>
      <c r="P808" s="18">
        <f t="shared" si="101"/>
        <v>0</v>
      </c>
      <c r="Q808" s="21" t="str">
        <f t="shared" si="102"/>
        <v>REORDER</v>
      </c>
      <c r="R808" s="22" t="e">
        <f ca="1">IF($B808="","",IF(_xlfn.MAXIFS(PurDate,PurItem,$B808)=0,"",_xlfn.MAXIFS(PurDate,PurItem,$B808)))</f>
        <v>#NAME?</v>
      </c>
      <c r="S808" s="20">
        <f t="shared" si="103"/>
        <v>0</v>
      </c>
      <c r="U808" s="36"/>
    </row>
    <row r="809" spans="1:21" x14ac:dyDescent="0.25">
      <c r="A809" s="15" t="s">
        <v>1710</v>
      </c>
      <c r="B809" s="15" t="s">
        <v>1711</v>
      </c>
      <c r="C809" s="15" t="s">
        <v>101</v>
      </c>
      <c r="D809" s="15" t="s">
        <v>93</v>
      </c>
      <c r="E809" s="15" t="s">
        <v>1710</v>
      </c>
      <c r="F809" s="16">
        <v>10</v>
      </c>
      <c r="G809" s="16">
        <v>0</v>
      </c>
      <c r="H809" s="17">
        <v>6.4950000000000001</v>
      </c>
      <c r="I809" s="18">
        <f>IF($B809="","",IF(CostMethod="Last Cost",IFERROR(INDEX(PurCost,MATCH(_xlfn.MAXIFS(PurRank,PurItem,$B809),PurRank,0)),$H809),IF(($G809+SUMIFS(PurQty,PurItem,$B809))=0,$H809,($G809*$H809+SUMIFS(PurTotal,PurItem,$B809))/($G809+SUMIFS(PurQty,PurItem,$B809)))))</f>
        <v>6.4950000000000001</v>
      </c>
      <c r="J809" s="37">
        <v>10</v>
      </c>
      <c r="K809" s="18">
        <f t="shared" si="96"/>
        <v>3.5049999999999999</v>
      </c>
      <c r="L809" s="19">
        <f t="shared" si="97"/>
        <v>0.35049999999999998</v>
      </c>
      <c r="M809" s="19">
        <f t="shared" si="98"/>
        <v>0.53964588144726711</v>
      </c>
      <c r="N809" s="20">
        <f t="shared" si="99"/>
        <v>0</v>
      </c>
      <c r="O809" s="18">
        <f t="shared" si="100"/>
        <v>0</v>
      </c>
      <c r="P809" s="18">
        <f t="shared" si="101"/>
        <v>0</v>
      </c>
      <c r="Q809" s="21" t="str">
        <f t="shared" si="102"/>
        <v>REORDER</v>
      </c>
      <c r="R809" s="22" t="e">
        <f ca="1">IF($B809="","",IF(_xlfn.MAXIFS(PurDate,PurItem,$B809)=0,"",_xlfn.MAXIFS(PurDate,PurItem,$B809)))</f>
        <v>#NAME?</v>
      </c>
      <c r="S809" s="20">
        <f t="shared" si="103"/>
        <v>0</v>
      </c>
      <c r="U809" s="36"/>
    </row>
    <row r="810" spans="1:21" x14ac:dyDescent="0.25">
      <c r="A810" s="15" t="s">
        <v>1712</v>
      </c>
      <c r="B810" s="15" t="s">
        <v>1713</v>
      </c>
      <c r="C810" s="15" t="s">
        <v>101</v>
      </c>
      <c r="D810" s="15" t="s">
        <v>93</v>
      </c>
      <c r="E810" s="15" t="s">
        <v>1712</v>
      </c>
      <c r="F810" s="16">
        <v>10</v>
      </c>
      <c r="G810" s="16">
        <v>0</v>
      </c>
      <c r="H810" s="17">
        <v>3.2625000000000002</v>
      </c>
      <c r="I810" s="18">
        <f>IF($B810="","",IF(CostMethod="Last Cost",IFERROR(INDEX(PurCost,MATCH(_xlfn.MAXIFS(PurRank,PurItem,$B810),PurRank,0)),$H810),IF(($G810+SUMIFS(PurQty,PurItem,$B810))=0,$H810,($G810*$H810+SUMIFS(PurTotal,PurItem,$B810))/($G810+SUMIFS(PurQty,PurItem,$B810)))))</f>
        <v>3.2625000000000002</v>
      </c>
      <c r="J810" s="37">
        <v>5</v>
      </c>
      <c r="K810" s="18">
        <f t="shared" si="96"/>
        <v>1.7374999999999998</v>
      </c>
      <c r="L810" s="19">
        <f t="shared" si="97"/>
        <v>0.34749999999999998</v>
      </c>
      <c r="M810" s="19">
        <f t="shared" si="98"/>
        <v>0.53256704980842906</v>
      </c>
      <c r="N810" s="20">
        <f t="shared" si="99"/>
        <v>0</v>
      </c>
      <c r="O810" s="18">
        <f t="shared" si="100"/>
        <v>0</v>
      </c>
      <c r="P810" s="18">
        <f t="shared" si="101"/>
        <v>0</v>
      </c>
      <c r="Q810" s="21" t="str">
        <f t="shared" si="102"/>
        <v>REORDER</v>
      </c>
      <c r="R810" s="22" t="e">
        <f ca="1">IF($B810="","",IF(_xlfn.MAXIFS(PurDate,PurItem,$B810)=0,"",_xlfn.MAXIFS(PurDate,PurItem,$B810)))</f>
        <v>#NAME?</v>
      </c>
      <c r="S810" s="20">
        <f t="shared" si="103"/>
        <v>0</v>
      </c>
      <c r="U810" s="36"/>
    </row>
    <row r="811" spans="1:21" x14ac:dyDescent="0.25">
      <c r="A811" s="15" t="s">
        <v>1714</v>
      </c>
      <c r="B811" s="15" t="s">
        <v>1715</v>
      </c>
      <c r="C811" s="15" t="s">
        <v>101</v>
      </c>
      <c r="D811" s="15" t="s">
        <v>93</v>
      </c>
      <c r="E811" s="15" t="s">
        <v>1714</v>
      </c>
      <c r="F811" s="16">
        <v>10</v>
      </c>
      <c r="G811" s="16">
        <v>0</v>
      </c>
      <c r="H811" s="17">
        <v>6.5250000000000004</v>
      </c>
      <c r="I811" s="18">
        <f>IF($B811="","",IF(CostMethod="Last Cost",IFERROR(INDEX(PurCost,MATCH(_xlfn.MAXIFS(PurRank,PurItem,$B811),PurRank,0)),$H811),IF(($G811+SUMIFS(PurQty,PurItem,$B811))=0,$H811,($G811*$H811+SUMIFS(PurTotal,PurItem,$B811))/($G811+SUMIFS(PurQty,PurItem,$B811)))))</f>
        <v>6.5250000000000004</v>
      </c>
      <c r="J811" s="37">
        <v>10</v>
      </c>
      <c r="K811" s="18">
        <f t="shared" si="96"/>
        <v>3.4749999999999996</v>
      </c>
      <c r="L811" s="19">
        <f t="shared" si="97"/>
        <v>0.34749999999999998</v>
      </c>
      <c r="M811" s="19">
        <f t="shared" si="98"/>
        <v>0.53256704980842906</v>
      </c>
      <c r="N811" s="20">
        <f t="shared" si="99"/>
        <v>0</v>
      </c>
      <c r="O811" s="18">
        <f t="shared" si="100"/>
        <v>0</v>
      </c>
      <c r="P811" s="18">
        <f t="shared" si="101"/>
        <v>0</v>
      </c>
      <c r="Q811" s="21" t="str">
        <f t="shared" si="102"/>
        <v>REORDER</v>
      </c>
      <c r="R811" s="22" t="e">
        <f ca="1">IF($B811="","",IF(_xlfn.MAXIFS(PurDate,PurItem,$B811)=0,"",_xlfn.MAXIFS(PurDate,PurItem,$B811)))</f>
        <v>#NAME?</v>
      </c>
      <c r="S811" s="20">
        <f t="shared" si="103"/>
        <v>0</v>
      </c>
      <c r="U811" s="36"/>
    </row>
    <row r="812" spans="1:21" x14ac:dyDescent="0.25">
      <c r="A812" s="15" t="s">
        <v>1716</v>
      </c>
      <c r="B812" s="15" t="s">
        <v>1717</v>
      </c>
      <c r="C812" s="15" t="s">
        <v>101</v>
      </c>
      <c r="D812" s="15" t="s">
        <v>93</v>
      </c>
      <c r="E812" s="15" t="s">
        <v>1716</v>
      </c>
      <c r="F812" s="16">
        <v>10</v>
      </c>
      <c r="G812" s="16">
        <v>0</v>
      </c>
      <c r="H812" s="17">
        <v>6.5250000000000004</v>
      </c>
      <c r="I812" s="18">
        <f>IF($B812="","",IF(CostMethod="Last Cost",IFERROR(INDEX(PurCost,MATCH(_xlfn.MAXIFS(PurRank,PurItem,$B812),PurRank,0)),$H812),IF(($G812+SUMIFS(PurQty,PurItem,$B812))=0,$H812,($G812*$H812+SUMIFS(PurTotal,PurItem,$B812))/($G812+SUMIFS(PurQty,PurItem,$B812)))))</f>
        <v>6.5250000000000004</v>
      </c>
      <c r="J812" s="37">
        <v>10</v>
      </c>
      <c r="K812" s="18">
        <f t="shared" si="96"/>
        <v>3.4749999999999996</v>
      </c>
      <c r="L812" s="19">
        <f t="shared" si="97"/>
        <v>0.34749999999999998</v>
      </c>
      <c r="M812" s="19">
        <f t="shared" si="98"/>
        <v>0.53256704980842906</v>
      </c>
      <c r="N812" s="20">
        <f t="shared" si="99"/>
        <v>0</v>
      </c>
      <c r="O812" s="18">
        <f t="shared" si="100"/>
        <v>0</v>
      </c>
      <c r="P812" s="18">
        <f t="shared" si="101"/>
        <v>0</v>
      </c>
      <c r="Q812" s="21" t="str">
        <f t="shared" si="102"/>
        <v>REORDER</v>
      </c>
      <c r="R812" s="22" t="e">
        <f ca="1">IF($B812="","",IF(_xlfn.MAXIFS(PurDate,PurItem,$B812)=0,"",_xlfn.MAXIFS(PurDate,PurItem,$B812)))</f>
        <v>#NAME?</v>
      </c>
      <c r="S812" s="20">
        <f t="shared" si="103"/>
        <v>0</v>
      </c>
      <c r="U812" s="36"/>
    </row>
    <row r="813" spans="1:21" x14ac:dyDescent="0.25">
      <c r="A813" s="15" t="s">
        <v>1718</v>
      </c>
      <c r="B813" s="15" t="s">
        <v>1719</v>
      </c>
      <c r="C813" s="15" t="s">
        <v>101</v>
      </c>
      <c r="D813" s="15" t="s">
        <v>93</v>
      </c>
      <c r="E813" s="15" t="s">
        <v>1718</v>
      </c>
      <c r="F813" s="16">
        <v>10</v>
      </c>
      <c r="G813" s="16">
        <v>0</v>
      </c>
      <c r="H813" s="17">
        <v>3.915</v>
      </c>
      <c r="I813" s="18">
        <f>IF($B813="","",IF(CostMethod="Last Cost",IFERROR(INDEX(PurCost,MATCH(_xlfn.MAXIFS(PurRank,PurItem,$B813),PurRank,0)),$H813),IF(($G813+SUMIFS(PurQty,PurItem,$B813))=0,$H813,($G813*$H813+SUMIFS(PurTotal,PurItem,$B813))/($G813+SUMIFS(PurQty,PurItem,$B813)))))</f>
        <v>3.915</v>
      </c>
      <c r="J813" s="37">
        <v>6</v>
      </c>
      <c r="K813" s="18">
        <f t="shared" si="96"/>
        <v>2.085</v>
      </c>
      <c r="L813" s="19">
        <f t="shared" si="97"/>
        <v>0.34749999999999998</v>
      </c>
      <c r="M813" s="19">
        <f t="shared" si="98"/>
        <v>0.53256704980842906</v>
      </c>
      <c r="N813" s="20">
        <f t="shared" si="99"/>
        <v>0</v>
      </c>
      <c r="O813" s="18">
        <f t="shared" si="100"/>
        <v>0</v>
      </c>
      <c r="P813" s="18">
        <f t="shared" si="101"/>
        <v>0</v>
      </c>
      <c r="Q813" s="21" t="str">
        <f t="shared" si="102"/>
        <v>REORDER</v>
      </c>
      <c r="R813" s="22" t="e">
        <f ca="1">IF($B813="","",IF(_xlfn.MAXIFS(PurDate,PurItem,$B813)=0,"",_xlfn.MAXIFS(PurDate,PurItem,$B813)))</f>
        <v>#NAME?</v>
      </c>
      <c r="S813" s="20">
        <f t="shared" si="103"/>
        <v>0</v>
      </c>
      <c r="U813" s="36"/>
    </row>
    <row r="814" spans="1:21" x14ac:dyDescent="0.25">
      <c r="A814" s="15" t="s">
        <v>1720</v>
      </c>
      <c r="B814" s="15" t="s">
        <v>1721</v>
      </c>
      <c r="C814" s="15" t="s">
        <v>101</v>
      </c>
      <c r="D814" s="15" t="s">
        <v>93</v>
      </c>
      <c r="E814" s="15" t="s">
        <v>1720</v>
      </c>
      <c r="F814" s="16">
        <v>10</v>
      </c>
      <c r="G814" s="16">
        <v>0</v>
      </c>
      <c r="H814" s="17">
        <v>16.305</v>
      </c>
      <c r="I814" s="18">
        <f>IF($B814="","",IF(CostMethod="Last Cost",IFERROR(INDEX(PurCost,MATCH(_xlfn.MAXIFS(PurRank,PurItem,$B814),PurRank,0)),$H814),IF(($G814+SUMIFS(PurQty,PurItem,$B814))=0,$H814,($G814*$H814+SUMIFS(PurTotal,PurItem,$B814))/($G814+SUMIFS(PurQty,PurItem,$B814)))))</f>
        <v>16.305</v>
      </c>
      <c r="J814" s="37">
        <v>25</v>
      </c>
      <c r="K814" s="18">
        <f t="shared" si="96"/>
        <v>8.6950000000000003</v>
      </c>
      <c r="L814" s="19">
        <f t="shared" si="97"/>
        <v>0.3478</v>
      </c>
      <c r="M814" s="19">
        <f t="shared" si="98"/>
        <v>0.53327200245323525</v>
      </c>
      <c r="N814" s="20">
        <f t="shared" si="99"/>
        <v>0</v>
      </c>
      <c r="O814" s="18">
        <f t="shared" si="100"/>
        <v>0</v>
      </c>
      <c r="P814" s="18">
        <f t="shared" si="101"/>
        <v>0</v>
      </c>
      <c r="Q814" s="21" t="str">
        <f t="shared" si="102"/>
        <v>REORDER</v>
      </c>
      <c r="R814" s="22" t="e">
        <f ca="1">IF($B814="","",IF(_xlfn.MAXIFS(PurDate,PurItem,$B814)=0,"",_xlfn.MAXIFS(PurDate,PurItem,$B814)))</f>
        <v>#NAME?</v>
      </c>
      <c r="S814" s="20">
        <f t="shared" si="103"/>
        <v>0</v>
      </c>
      <c r="U814" s="36"/>
    </row>
    <row r="815" spans="1:21" x14ac:dyDescent="0.25">
      <c r="A815" s="15" t="s">
        <v>1722</v>
      </c>
      <c r="B815" s="15" t="s">
        <v>1723</v>
      </c>
      <c r="C815" s="15" t="s">
        <v>101</v>
      </c>
      <c r="D815" s="15" t="s">
        <v>93</v>
      </c>
      <c r="E815" s="15" t="s">
        <v>1722</v>
      </c>
      <c r="F815" s="16">
        <v>10</v>
      </c>
      <c r="G815" s="16">
        <v>0</v>
      </c>
      <c r="H815" s="17">
        <v>6.5250000000000004</v>
      </c>
      <c r="I815" s="18">
        <f>IF($B815="","",IF(CostMethod="Last Cost",IFERROR(INDEX(PurCost,MATCH(_xlfn.MAXIFS(PurRank,PurItem,$B815),PurRank,0)),$H815),IF(($G815+SUMIFS(PurQty,PurItem,$B815))=0,$H815,($G815*$H815+SUMIFS(PurTotal,PurItem,$B815))/($G815+SUMIFS(PurQty,PurItem,$B815)))))</f>
        <v>6.5250000000000004</v>
      </c>
      <c r="J815" s="37">
        <v>10</v>
      </c>
      <c r="K815" s="18">
        <f t="shared" si="96"/>
        <v>3.4749999999999996</v>
      </c>
      <c r="L815" s="19">
        <f t="shared" si="97"/>
        <v>0.34749999999999998</v>
      </c>
      <c r="M815" s="19">
        <f t="shared" si="98"/>
        <v>0.53256704980842906</v>
      </c>
      <c r="N815" s="20">
        <f t="shared" si="99"/>
        <v>53</v>
      </c>
      <c r="O815" s="18">
        <f t="shared" si="100"/>
        <v>345.82500000000005</v>
      </c>
      <c r="P815" s="18">
        <f t="shared" si="101"/>
        <v>530</v>
      </c>
      <c r="Q815" s="21" t="str">
        <f t="shared" si="102"/>
        <v>OK</v>
      </c>
      <c r="R815" s="22" t="e">
        <f ca="1">IF($B815="","",IF(_xlfn.MAXIFS(PurDate,PurItem,$B815)=0,"",_xlfn.MAXIFS(PurDate,PurItem,$B815)))</f>
        <v>#NAME?</v>
      </c>
      <c r="S815" s="20">
        <f t="shared" si="103"/>
        <v>0</v>
      </c>
      <c r="U815" s="36"/>
    </row>
    <row r="816" spans="1:21" x14ac:dyDescent="0.25">
      <c r="A816" s="15" t="s">
        <v>1724</v>
      </c>
      <c r="B816" s="15" t="s">
        <v>1725</v>
      </c>
      <c r="C816" s="15" t="s">
        <v>101</v>
      </c>
      <c r="D816" s="15" t="s">
        <v>93</v>
      </c>
      <c r="E816" s="15" t="s">
        <v>1724</v>
      </c>
      <c r="F816" s="16">
        <v>10</v>
      </c>
      <c r="G816" s="16">
        <v>0</v>
      </c>
      <c r="H816" s="17">
        <v>6.5250000000000004</v>
      </c>
      <c r="I816" s="18">
        <f>IF($B816="","",IF(CostMethod="Last Cost",IFERROR(INDEX(PurCost,MATCH(_xlfn.MAXIFS(PurRank,PurItem,$B816),PurRank,0)),$H816),IF(($G816+SUMIFS(PurQty,PurItem,$B816))=0,$H816,($G816*$H816+SUMIFS(PurTotal,PurItem,$B816))/($G816+SUMIFS(PurQty,PurItem,$B816)))))</f>
        <v>6.5250000000000004</v>
      </c>
      <c r="J816" s="37">
        <v>10</v>
      </c>
      <c r="K816" s="18">
        <f t="shared" si="96"/>
        <v>3.4749999999999996</v>
      </c>
      <c r="L816" s="19">
        <f t="shared" si="97"/>
        <v>0.34749999999999998</v>
      </c>
      <c r="M816" s="19">
        <f t="shared" si="98"/>
        <v>0.53256704980842906</v>
      </c>
      <c r="N816" s="20">
        <f t="shared" si="99"/>
        <v>39</v>
      </c>
      <c r="O816" s="18">
        <f t="shared" si="100"/>
        <v>254.47500000000002</v>
      </c>
      <c r="P816" s="18">
        <f t="shared" si="101"/>
        <v>390</v>
      </c>
      <c r="Q816" s="21" t="str">
        <f t="shared" si="102"/>
        <v>OK</v>
      </c>
      <c r="R816" s="22" t="e">
        <f ca="1">IF($B816="","",IF(_xlfn.MAXIFS(PurDate,PurItem,$B816)=0,"",_xlfn.MAXIFS(PurDate,PurItem,$B816)))</f>
        <v>#NAME?</v>
      </c>
      <c r="S816" s="20">
        <f t="shared" si="103"/>
        <v>0</v>
      </c>
      <c r="U816" s="36"/>
    </row>
    <row r="817" spans="1:21" x14ac:dyDescent="0.25">
      <c r="A817" s="15" t="s">
        <v>1726</v>
      </c>
      <c r="B817" s="15" t="s">
        <v>1727</v>
      </c>
      <c r="C817" s="15" t="s">
        <v>101</v>
      </c>
      <c r="D817" s="15" t="s">
        <v>93</v>
      </c>
      <c r="E817" s="15" t="s">
        <v>1726</v>
      </c>
      <c r="F817" s="16">
        <v>10</v>
      </c>
      <c r="G817" s="16">
        <v>0</v>
      </c>
      <c r="H817" s="17">
        <v>16.305</v>
      </c>
      <c r="I817" s="18">
        <f>IF($B817="","",IF(CostMethod="Last Cost",IFERROR(INDEX(PurCost,MATCH(_xlfn.MAXIFS(PurRank,PurItem,$B817),PurRank,0)),$H817),IF(($G817+SUMIFS(PurQty,PurItem,$B817))=0,$H817,($G817*$H817+SUMIFS(PurTotal,PurItem,$B817))/($G817+SUMIFS(PurQty,PurItem,$B817)))))</f>
        <v>16.305</v>
      </c>
      <c r="J817" s="37">
        <v>25</v>
      </c>
      <c r="K817" s="18">
        <f t="shared" si="96"/>
        <v>8.6950000000000003</v>
      </c>
      <c r="L817" s="19">
        <f t="shared" si="97"/>
        <v>0.3478</v>
      </c>
      <c r="M817" s="19">
        <f t="shared" si="98"/>
        <v>0.53327200245323525</v>
      </c>
      <c r="N817" s="20">
        <f t="shared" si="99"/>
        <v>0</v>
      </c>
      <c r="O817" s="18">
        <f t="shared" si="100"/>
        <v>0</v>
      </c>
      <c r="P817" s="18">
        <f t="shared" si="101"/>
        <v>0</v>
      </c>
      <c r="Q817" s="21" t="str">
        <f t="shared" si="102"/>
        <v>REORDER</v>
      </c>
      <c r="R817" s="22" t="e">
        <f ca="1">IF($B817="","",IF(_xlfn.MAXIFS(PurDate,PurItem,$B817)=0,"",_xlfn.MAXIFS(PurDate,PurItem,$B817)))</f>
        <v>#NAME?</v>
      </c>
      <c r="S817" s="20">
        <f t="shared" si="103"/>
        <v>0</v>
      </c>
      <c r="U817" s="36"/>
    </row>
    <row r="818" spans="1:21" x14ac:dyDescent="0.25">
      <c r="A818" s="15" t="s">
        <v>1728</v>
      </c>
      <c r="B818" s="15" t="s">
        <v>1729</v>
      </c>
      <c r="C818" s="15" t="s">
        <v>101</v>
      </c>
      <c r="D818" s="15" t="s">
        <v>93</v>
      </c>
      <c r="E818" s="15" t="s">
        <v>1728</v>
      </c>
      <c r="F818" s="16">
        <v>10</v>
      </c>
      <c r="G818" s="16">
        <v>0</v>
      </c>
      <c r="H818" s="17">
        <v>6.5250000000000004</v>
      </c>
      <c r="I818" s="18">
        <f>IF($B818="","",IF(CostMethod="Last Cost",IFERROR(INDEX(PurCost,MATCH(_xlfn.MAXIFS(PurRank,PurItem,$B818),PurRank,0)),$H818),IF(($G818+SUMIFS(PurQty,PurItem,$B818))=0,$H818,($G818*$H818+SUMIFS(PurTotal,PurItem,$B818))/($G818+SUMIFS(PurQty,PurItem,$B818)))))</f>
        <v>6.5250000000000004</v>
      </c>
      <c r="J818" s="37">
        <v>10</v>
      </c>
      <c r="K818" s="18">
        <f t="shared" si="96"/>
        <v>3.4749999999999996</v>
      </c>
      <c r="L818" s="19">
        <f t="shared" si="97"/>
        <v>0.34749999999999998</v>
      </c>
      <c r="M818" s="19">
        <f t="shared" si="98"/>
        <v>0.53256704980842906</v>
      </c>
      <c r="N818" s="20">
        <f t="shared" si="99"/>
        <v>0</v>
      </c>
      <c r="O818" s="18">
        <f t="shared" si="100"/>
        <v>0</v>
      </c>
      <c r="P818" s="18">
        <f t="shared" si="101"/>
        <v>0</v>
      </c>
      <c r="Q818" s="21" t="str">
        <f t="shared" si="102"/>
        <v>REORDER</v>
      </c>
      <c r="R818" s="22" t="e">
        <f ca="1">IF($B818="","",IF(_xlfn.MAXIFS(PurDate,PurItem,$B818)=0,"",_xlfn.MAXIFS(PurDate,PurItem,$B818)))</f>
        <v>#NAME?</v>
      </c>
      <c r="S818" s="20">
        <f t="shared" si="103"/>
        <v>0</v>
      </c>
      <c r="U818" s="36"/>
    </row>
    <row r="819" spans="1:21" x14ac:dyDescent="0.25">
      <c r="A819" s="15" t="s">
        <v>1730</v>
      </c>
      <c r="B819" s="15" t="s">
        <v>1731</v>
      </c>
      <c r="C819" s="15" t="s">
        <v>110</v>
      </c>
      <c r="D819" s="15" t="s">
        <v>93</v>
      </c>
      <c r="E819" s="15" t="s">
        <v>1730</v>
      </c>
      <c r="F819" s="16">
        <v>10</v>
      </c>
      <c r="G819" s="16">
        <v>0</v>
      </c>
      <c r="H819" s="17">
        <v>9.7799999999999994</v>
      </c>
      <c r="I819" s="18">
        <f>IF($B819="","",IF(CostMethod="Last Cost",IFERROR(INDEX(PurCost,MATCH(_xlfn.MAXIFS(PurRank,PurItem,$B819),PurRank,0)),$H819),IF(($G819+SUMIFS(PurQty,PurItem,$B819))=0,$H819,($G819*$H819+SUMIFS(PurTotal,PurItem,$B819))/($G819+SUMIFS(PurQty,PurItem,$B819)))))</f>
        <v>9.7799999999999994</v>
      </c>
      <c r="J819" s="37">
        <v>15</v>
      </c>
      <c r="K819" s="18">
        <f t="shared" si="96"/>
        <v>5.2200000000000006</v>
      </c>
      <c r="L819" s="19">
        <f t="shared" si="97"/>
        <v>0.34800000000000003</v>
      </c>
      <c r="M819" s="19">
        <f t="shared" si="98"/>
        <v>0.5337423312883437</v>
      </c>
      <c r="N819" s="20">
        <f t="shared" si="99"/>
        <v>0</v>
      </c>
      <c r="O819" s="18">
        <f t="shared" si="100"/>
        <v>0</v>
      </c>
      <c r="P819" s="18">
        <f t="shared" si="101"/>
        <v>0</v>
      </c>
      <c r="Q819" s="21" t="str">
        <f t="shared" si="102"/>
        <v>REORDER</v>
      </c>
      <c r="R819" s="22" t="e">
        <f ca="1">IF($B819="","",IF(_xlfn.MAXIFS(PurDate,PurItem,$B819)=0,"",_xlfn.MAXIFS(PurDate,PurItem,$B819)))</f>
        <v>#NAME?</v>
      </c>
      <c r="S819" s="20">
        <f t="shared" si="103"/>
        <v>0</v>
      </c>
      <c r="U819" s="36"/>
    </row>
    <row r="820" spans="1:21" x14ac:dyDescent="0.25">
      <c r="A820" s="15" t="s">
        <v>1732</v>
      </c>
      <c r="B820" s="15" t="s">
        <v>1733</v>
      </c>
      <c r="C820" s="15" t="s">
        <v>110</v>
      </c>
      <c r="D820" s="15" t="s">
        <v>93</v>
      </c>
      <c r="E820" s="15" t="s">
        <v>1732</v>
      </c>
      <c r="F820" s="16">
        <v>10</v>
      </c>
      <c r="G820" s="16">
        <v>0</v>
      </c>
      <c r="H820" s="17">
        <v>9.7799999999999994</v>
      </c>
      <c r="I820" s="18">
        <f>IF($B820="","",IF(CostMethod="Last Cost",IFERROR(INDEX(PurCost,MATCH(_xlfn.MAXIFS(PurRank,PurItem,$B820),PurRank,0)),$H820),IF(($G820+SUMIFS(PurQty,PurItem,$B820))=0,$H820,($G820*$H820+SUMIFS(PurTotal,PurItem,$B820))/($G820+SUMIFS(PurQty,PurItem,$B820)))))</f>
        <v>9.7799999999999994</v>
      </c>
      <c r="J820" s="37">
        <v>15</v>
      </c>
      <c r="K820" s="18">
        <f t="shared" si="96"/>
        <v>5.2200000000000006</v>
      </c>
      <c r="L820" s="19">
        <f t="shared" si="97"/>
        <v>0.34800000000000003</v>
      </c>
      <c r="M820" s="19">
        <f t="shared" si="98"/>
        <v>0.5337423312883437</v>
      </c>
      <c r="N820" s="20">
        <f t="shared" si="99"/>
        <v>0</v>
      </c>
      <c r="O820" s="18">
        <f t="shared" si="100"/>
        <v>0</v>
      </c>
      <c r="P820" s="18">
        <f t="shared" si="101"/>
        <v>0</v>
      </c>
      <c r="Q820" s="21" t="str">
        <f t="shared" si="102"/>
        <v>REORDER</v>
      </c>
      <c r="R820" s="22" t="e">
        <f ca="1">IF($B820="","",IF(_xlfn.MAXIFS(PurDate,PurItem,$B820)=0,"",_xlfn.MAXIFS(PurDate,PurItem,$B820)))</f>
        <v>#NAME?</v>
      </c>
      <c r="S820" s="20">
        <f t="shared" si="103"/>
        <v>0</v>
      </c>
      <c r="U820" s="36"/>
    </row>
    <row r="821" spans="1:21" x14ac:dyDescent="0.25">
      <c r="A821" s="15" t="s">
        <v>1734</v>
      </c>
      <c r="B821" s="15" t="s">
        <v>1735</v>
      </c>
      <c r="C821" s="15" t="s">
        <v>110</v>
      </c>
      <c r="D821" s="15" t="s">
        <v>93</v>
      </c>
      <c r="E821" s="15" t="s">
        <v>1734</v>
      </c>
      <c r="F821" s="16">
        <v>10</v>
      </c>
      <c r="G821" s="16">
        <v>0</v>
      </c>
      <c r="H821" s="17">
        <v>9.7799999999999994</v>
      </c>
      <c r="I821" s="18">
        <f>IF($B821="","",IF(CostMethod="Last Cost",IFERROR(INDEX(PurCost,MATCH(_xlfn.MAXIFS(PurRank,PurItem,$B821),PurRank,0)),$H821),IF(($G821+SUMIFS(PurQty,PurItem,$B821))=0,$H821,($G821*$H821+SUMIFS(PurTotal,PurItem,$B821))/($G821+SUMIFS(PurQty,PurItem,$B821)))))</f>
        <v>9.7799999999999994</v>
      </c>
      <c r="J821" s="37">
        <v>15</v>
      </c>
      <c r="K821" s="18">
        <f t="shared" si="96"/>
        <v>5.2200000000000006</v>
      </c>
      <c r="L821" s="19">
        <f t="shared" si="97"/>
        <v>0.34800000000000003</v>
      </c>
      <c r="M821" s="19">
        <f t="shared" si="98"/>
        <v>0.5337423312883437</v>
      </c>
      <c r="N821" s="20">
        <f t="shared" si="99"/>
        <v>0</v>
      </c>
      <c r="O821" s="18">
        <f t="shared" si="100"/>
        <v>0</v>
      </c>
      <c r="P821" s="18">
        <f t="shared" si="101"/>
        <v>0</v>
      </c>
      <c r="Q821" s="21" t="str">
        <f t="shared" si="102"/>
        <v>REORDER</v>
      </c>
      <c r="R821" s="22" t="e">
        <f ca="1">IF($B821="","",IF(_xlfn.MAXIFS(PurDate,PurItem,$B821)=0,"",_xlfn.MAXIFS(PurDate,PurItem,$B821)))</f>
        <v>#NAME?</v>
      </c>
      <c r="S821" s="20">
        <f t="shared" si="103"/>
        <v>0</v>
      </c>
      <c r="U821" s="36"/>
    </row>
    <row r="822" spans="1:21" x14ac:dyDescent="0.25">
      <c r="A822" s="15" t="s">
        <v>1736</v>
      </c>
      <c r="B822" s="15" t="s">
        <v>1737</v>
      </c>
      <c r="C822" s="15" t="s">
        <v>110</v>
      </c>
      <c r="D822" s="15" t="s">
        <v>93</v>
      </c>
      <c r="E822" s="15" t="s">
        <v>1736</v>
      </c>
      <c r="F822" s="16">
        <v>10</v>
      </c>
      <c r="G822" s="16">
        <v>0</v>
      </c>
      <c r="H822" s="17">
        <v>9.7799999999999994</v>
      </c>
      <c r="I822" s="18">
        <f>IF($B822="","",IF(CostMethod="Last Cost",IFERROR(INDEX(PurCost,MATCH(_xlfn.MAXIFS(PurRank,PurItem,$B822),PurRank,0)),$H822),IF(($G822+SUMIFS(PurQty,PurItem,$B822))=0,$H822,($G822*$H822+SUMIFS(PurTotal,PurItem,$B822))/($G822+SUMIFS(PurQty,PurItem,$B822)))))</f>
        <v>9.7799999999999994</v>
      </c>
      <c r="J822" s="37">
        <v>15</v>
      </c>
      <c r="K822" s="18">
        <f t="shared" si="96"/>
        <v>5.2200000000000006</v>
      </c>
      <c r="L822" s="19">
        <f t="shared" si="97"/>
        <v>0.34800000000000003</v>
      </c>
      <c r="M822" s="19">
        <f t="shared" si="98"/>
        <v>0.5337423312883437</v>
      </c>
      <c r="N822" s="20">
        <f t="shared" si="99"/>
        <v>3</v>
      </c>
      <c r="O822" s="18">
        <f t="shared" si="100"/>
        <v>29.339999999999996</v>
      </c>
      <c r="P822" s="18">
        <f t="shared" si="101"/>
        <v>45</v>
      </c>
      <c r="Q822" s="21" t="str">
        <f t="shared" si="102"/>
        <v>REORDER</v>
      </c>
      <c r="R822" s="22" t="e">
        <f ca="1">IF($B822="","",IF(_xlfn.MAXIFS(PurDate,PurItem,$B822)=0,"",_xlfn.MAXIFS(PurDate,PurItem,$B822)))</f>
        <v>#NAME?</v>
      </c>
      <c r="S822" s="20">
        <f t="shared" si="103"/>
        <v>0</v>
      </c>
      <c r="U822" s="36"/>
    </row>
    <row r="823" spans="1:21" x14ac:dyDescent="0.25">
      <c r="A823" s="15" t="s">
        <v>1738</v>
      </c>
      <c r="B823" s="15" t="s">
        <v>1739</v>
      </c>
      <c r="C823" s="15" t="s">
        <v>96</v>
      </c>
      <c r="D823" s="15" t="s">
        <v>93</v>
      </c>
      <c r="E823" s="15" t="s">
        <v>1738</v>
      </c>
      <c r="F823" s="16">
        <v>10</v>
      </c>
      <c r="G823" s="16">
        <v>0</v>
      </c>
      <c r="H823" s="17">
        <v>13.0425</v>
      </c>
      <c r="I823" s="18">
        <f>IF($B823="","",IF(CostMethod="Last Cost",IFERROR(INDEX(PurCost,MATCH(_xlfn.MAXIFS(PurRank,PurItem,$B823),PurRank,0)),$H823),IF(($G823+SUMIFS(PurQty,PurItem,$B823))=0,$H823,($G823*$H823+SUMIFS(PurTotal,PurItem,$B823))/($G823+SUMIFS(PurQty,PurItem,$B823)))))</f>
        <v>13.0425</v>
      </c>
      <c r="J823" s="37">
        <v>20</v>
      </c>
      <c r="K823" s="18">
        <f t="shared" si="96"/>
        <v>6.9574999999999996</v>
      </c>
      <c r="L823" s="19">
        <f t="shared" si="97"/>
        <v>0.34787499999999999</v>
      </c>
      <c r="M823" s="19">
        <f t="shared" si="98"/>
        <v>0.53344834195898017</v>
      </c>
      <c r="N823" s="20">
        <f t="shared" si="99"/>
        <v>0</v>
      </c>
      <c r="O823" s="18">
        <f t="shared" si="100"/>
        <v>0</v>
      </c>
      <c r="P823" s="18">
        <f t="shared" si="101"/>
        <v>0</v>
      </c>
      <c r="Q823" s="21" t="str">
        <f t="shared" si="102"/>
        <v>REORDER</v>
      </c>
      <c r="R823" s="22" t="e">
        <f ca="1">IF($B823="","",IF(_xlfn.MAXIFS(PurDate,PurItem,$B823)=0,"",_xlfn.MAXIFS(PurDate,PurItem,$B823)))</f>
        <v>#NAME?</v>
      </c>
      <c r="S823" s="20">
        <f t="shared" si="103"/>
        <v>0</v>
      </c>
      <c r="U823" s="36"/>
    </row>
    <row r="824" spans="1:21" x14ac:dyDescent="0.25">
      <c r="A824" s="15" t="s">
        <v>1740</v>
      </c>
      <c r="B824" s="15" t="s">
        <v>1741</v>
      </c>
      <c r="C824" s="15" t="s">
        <v>96</v>
      </c>
      <c r="D824" s="15" t="s">
        <v>93</v>
      </c>
      <c r="E824" s="15" t="s">
        <v>1740</v>
      </c>
      <c r="F824" s="16">
        <v>10</v>
      </c>
      <c r="G824" s="16">
        <v>0</v>
      </c>
      <c r="H824" s="17">
        <v>16.305</v>
      </c>
      <c r="I824" s="18">
        <f>IF($B824="","",IF(CostMethod="Last Cost",IFERROR(INDEX(PurCost,MATCH(_xlfn.MAXIFS(PurRank,PurItem,$B824),PurRank,0)),$H824),IF(($G824+SUMIFS(PurQty,PurItem,$B824))=0,$H824,($G824*$H824+SUMIFS(PurTotal,PurItem,$B824))/($G824+SUMIFS(PurQty,PurItem,$B824)))))</f>
        <v>16.305</v>
      </c>
      <c r="J824" s="37">
        <v>25</v>
      </c>
      <c r="K824" s="18">
        <f t="shared" si="96"/>
        <v>8.6950000000000003</v>
      </c>
      <c r="L824" s="19">
        <f t="shared" si="97"/>
        <v>0.3478</v>
      </c>
      <c r="M824" s="19">
        <f t="shared" si="98"/>
        <v>0.53327200245323525</v>
      </c>
      <c r="N824" s="20">
        <f t="shared" si="99"/>
        <v>0</v>
      </c>
      <c r="O824" s="18">
        <f t="shared" si="100"/>
        <v>0</v>
      </c>
      <c r="P824" s="18">
        <f t="shared" si="101"/>
        <v>0</v>
      </c>
      <c r="Q824" s="21" t="str">
        <f t="shared" si="102"/>
        <v>REORDER</v>
      </c>
      <c r="R824" s="22" t="e">
        <f ca="1">IF($B824="","",IF(_xlfn.MAXIFS(PurDate,PurItem,$B824)=0,"",_xlfn.MAXIFS(PurDate,PurItem,$B824)))</f>
        <v>#NAME?</v>
      </c>
      <c r="S824" s="20">
        <f t="shared" si="103"/>
        <v>0</v>
      </c>
      <c r="U824" s="36"/>
    </row>
    <row r="825" spans="1:21" x14ac:dyDescent="0.25">
      <c r="A825" s="15" t="s">
        <v>1742</v>
      </c>
      <c r="B825" s="15" t="s">
        <v>1743</v>
      </c>
      <c r="C825" s="15" t="s">
        <v>96</v>
      </c>
      <c r="D825" s="15" t="s">
        <v>93</v>
      </c>
      <c r="E825" s="15" t="s">
        <v>1742</v>
      </c>
      <c r="F825" s="16">
        <v>10</v>
      </c>
      <c r="G825" s="16">
        <v>0</v>
      </c>
      <c r="H825" s="17">
        <v>5.22</v>
      </c>
      <c r="I825" s="18">
        <f>IF($B825="","",IF(CostMethod="Last Cost",IFERROR(INDEX(PurCost,MATCH(_xlfn.MAXIFS(PurRank,PurItem,$B825),PurRank,0)),$H825),IF(($G825+SUMIFS(PurQty,PurItem,$B825))=0,$H825,($G825*$H825+SUMIFS(PurTotal,PurItem,$B825))/($G825+SUMIFS(PurQty,PurItem,$B825)))))</f>
        <v>5.22</v>
      </c>
      <c r="J825" s="37">
        <v>8</v>
      </c>
      <c r="K825" s="18">
        <f t="shared" si="96"/>
        <v>2.7800000000000002</v>
      </c>
      <c r="L825" s="19">
        <f t="shared" si="97"/>
        <v>0.34750000000000003</v>
      </c>
      <c r="M825" s="19">
        <f t="shared" si="98"/>
        <v>0.53256704980842917</v>
      </c>
      <c r="N825" s="20">
        <f t="shared" si="99"/>
        <v>0</v>
      </c>
      <c r="O825" s="18">
        <f t="shared" si="100"/>
        <v>0</v>
      </c>
      <c r="P825" s="18">
        <f t="shared" si="101"/>
        <v>0</v>
      </c>
      <c r="Q825" s="21" t="str">
        <f t="shared" si="102"/>
        <v>REORDER</v>
      </c>
      <c r="R825" s="22" t="e">
        <f ca="1">IF($B825="","",IF(_xlfn.MAXIFS(PurDate,PurItem,$B825)=0,"",_xlfn.MAXIFS(PurDate,PurItem,$B825)))</f>
        <v>#NAME?</v>
      </c>
      <c r="S825" s="20">
        <f t="shared" si="103"/>
        <v>0</v>
      </c>
      <c r="U825" s="36"/>
    </row>
    <row r="826" spans="1:21" x14ac:dyDescent="0.25">
      <c r="A826" s="15" t="s">
        <v>1744</v>
      </c>
      <c r="B826" s="15" t="s">
        <v>1745</v>
      </c>
      <c r="C826" s="15" t="s">
        <v>96</v>
      </c>
      <c r="D826" s="15" t="s">
        <v>93</v>
      </c>
      <c r="E826" s="15" t="s">
        <v>1744</v>
      </c>
      <c r="F826" s="16">
        <v>10</v>
      </c>
      <c r="G826" s="16">
        <v>0</v>
      </c>
      <c r="H826" s="17">
        <v>6.5250000000000004</v>
      </c>
      <c r="I826" s="18">
        <f>IF($B826="","",IF(CostMethod="Last Cost",IFERROR(INDEX(PurCost,MATCH(_xlfn.MAXIFS(PurRank,PurItem,$B826),PurRank,0)),$H826),IF(($G826+SUMIFS(PurQty,PurItem,$B826))=0,$H826,($G826*$H826+SUMIFS(PurTotal,PurItem,$B826))/($G826+SUMIFS(PurQty,PurItem,$B826)))))</f>
        <v>6.5250000000000004</v>
      </c>
      <c r="J826" s="37">
        <v>10</v>
      </c>
      <c r="K826" s="18">
        <f t="shared" si="96"/>
        <v>3.4749999999999996</v>
      </c>
      <c r="L826" s="19">
        <f t="shared" si="97"/>
        <v>0.34749999999999998</v>
      </c>
      <c r="M826" s="19">
        <f t="shared" si="98"/>
        <v>0.53256704980842906</v>
      </c>
      <c r="N826" s="20">
        <f t="shared" si="99"/>
        <v>23</v>
      </c>
      <c r="O826" s="18">
        <f t="shared" si="100"/>
        <v>150.07500000000002</v>
      </c>
      <c r="P826" s="18">
        <f t="shared" si="101"/>
        <v>230</v>
      </c>
      <c r="Q826" s="21" t="str">
        <f t="shared" si="102"/>
        <v>OK</v>
      </c>
      <c r="R826" s="22" t="e">
        <f ca="1">IF($B826="","",IF(_xlfn.MAXIFS(PurDate,PurItem,$B826)=0,"",_xlfn.MAXIFS(PurDate,PurItem,$B826)))</f>
        <v>#NAME?</v>
      </c>
      <c r="S826" s="20">
        <f t="shared" si="103"/>
        <v>0</v>
      </c>
      <c r="U826" s="36"/>
    </row>
    <row r="827" spans="1:21" x14ac:dyDescent="0.25">
      <c r="A827" s="15" t="s">
        <v>1746</v>
      </c>
      <c r="B827" s="15" t="s">
        <v>1747</v>
      </c>
      <c r="C827" s="15" t="s">
        <v>96</v>
      </c>
      <c r="D827" s="15" t="s">
        <v>93</v>
      </c>
      <c r="E827" s="15" t="s">
        <v>1746</v>
      </c>
      <c r="F827" s="16">
        <v>10</v>
      </c>
      <c r="G827" s="16">
        <v>0</v>
      </c>
      <c r="H827" s="17">
        <v>6.5250000000000004</v>
      </c>
      <c r="I827" s="18">
        <f>IF($B827="","",IF(CostMethod="Last Cost",IFERROR(INDEX(PurCost,MATCH(_xlfn.MAXIFS(PurRank,PurItem,$B827),PurRank,0)),$H827),IF(($G827+SUMIFS(PurQty,PurItem,$B827))=0,$H827,($G827*$H827+SUMIFS(PurTotal,PurItem,$B827))/($G827+SUMIFS(PurQty,PurItem,$B827)))))</f>
        <v>6.5250000000000004</v>
      </c>
      <c r="J827" s="37">
        <v>10</v>
      </c>
      <c r="K827" s="18">
        <f t="shared" si="96"/>
        <v>3.4749999999999996</v>
      </c>
      <c r="L827" s="19">
        <f t="shared" si="97"/>
        <v>0.34749999999999998</v>
      </c>
      <c r="M827" s="19">
        <f t="shared" si="98"/>
        <v>0.53256704980842906</v>
      </c>
      <c r="N827" s="20">
        <f t="shared" si="99"/>
        <v>0</v>
      </c>
      <c r="O827" s="18">
        <f t="shared" si="100"/>
        <v>0</v>
      </c>
      <c r="P827" s="18">
        <f t="shared" si="101"/>
        <v>0</v>
      </c>
      <c r="Q827" s="21" t="str">
        <f t="shared" si="102"/>
        <v>REORDER</v>
      </c>
      <c r="R827" s="22" t="e">
        <f ca="1">IF($B827="","",IF(_xlfn.MAXIFS(PurDate,PurItem,$B827)=0,"",_xlfn.MAXIFS(PurDate,PurItem,$B827)))</f>
        <v>#NAME?</v>
      </c>
      <c r="S827" s="20">
        <f t="shared" si="103"/>
        <v>0</v>
      </c>
      <c r="U827" s="36"/>
    </row>
    <row r="828" spans="1:21" x14ac:dyDescent="0.25">
      <c r="A828" s="15" t="s">
        <v>1748</v>
      </c>
      <c r="B828" s="15" t="s">
        <v>1749</v>
      </c>
      <c r="C828" s="15" t="s">
        <v>96</v>
      </c>
      <c r="D828" s="15" t="s">
        <v>93</v>
      </c>
      <c r="E828" s="15" t="s">
        <v>1748</v>
      </c>
      <c r="F828" s="16">
        <v>10</v>
      </c>
      <c r="G828" s="16">
        <v>0</v>
      </c>
      <c r="H828" s="17">
        <v>6.5250000000000004</v>
      </c>
      <c r="I828" s="18">
        <f>IF($B828="","",IF(CostMethod="Last Cost",IFERROR(INDEX(PurCost,MATCH(_xlfn.MAXIFS(PurRank,PurItem,$B828),PurRank,0)),$H828),IF(($G828+SUMIFS(PurQty,PurItem,$B828))=0,$H828,($G828*$H828+SUMIFS(PurTotal,PurItem,$B828))/($G828+SUMIFS(PurQty,PurItem,$B828)))))</f>
        <v>6.5250000000000004</v>
      </c>
      <c r="J828" s="37">
        <v>10</v>
      </c>
      <c r="K828" s="18">
        <f t="shared" si="96"/>
        <v>3.4749999999999996</v>
      </c>
      <c r="L828" s="19">
        <f t="shared" si="97"/>
        <v>0.34749999999999998</v>
      </c>
      <c r="M828" s="19">
        <f t="shared" si="98"/>
        <v>0.53256704980842906</v>
      </c>
      <c r="N828" s="20">
        <f t="shared" si="99"/>
        <v>0</v>
      </c>
      <c r="O828" s="18">
        <f t="shared" si="100"/>
        <v>0</v>
      </c>
      <c r="P828" s="18">
        <f t="shared" si="101"/>
        <v>0</v>
      </c>
      <c r="Q828" s="21" t="str">
        <f t="shared" si="102"/>
        <v>REORDER</v>
      </c>
      <c r="R828" s="22" t="e">
        <f ca="1">IF($B828="","",IF(_xlfn.MAXIFS(PurDate,PurItem,$B828)=0,"",_xlfn.MAXIFS(PurDate,PurItem,$B828)))</f>
        <v>#NAME?</v>
      </c>
      <c r="S828" s="20">
        <f t="shared" si="103"/>
        <v>0</v>
      </c>
      <c r="U828" s="36"/>
    </row>
    <row r="829" spans="1:21" x14ac:dyDescent="0.25">
      <c r="A829" s="15" t="s">
        <v>1750</v>
      </c>
      <c r="B829" s="15" t="s">
        <v>1751</v>
      </c>
      <c r="C829" s="15" t="s">
        <v>196</v>
      </c>
      <c r="D829" s="15" t="s">
        <v>93</v>
      </c>
      <c r="E829" s="15" t="s">
        <v>1750</v>
      </c>
      <c r="F829" s="16">
        <v>10</v>
      </c>
      <c r="G829" s="16">
        <v>0</v>
      </c>
      <c r="H829" s="17">
        <v>9.7799999999999994</v>
      </c>
      <c r="I829" s="18">
        <f>IF($B829="","",IF(CostMethod="Last Cost",IFERROR(INDEX(PurCost,MATCH(_xlfn.MAXIFS(PurRank,PurItem,$B829),PurRank,0)),$H829),IF(($G829+SUMIFS(PurQty,PurItem,$B829))=0,$H829,($G829*$H829+SUMIFS(PurTotal,PurItem,$B829))/($G829+SUMIFS(PurQty,PurItem,$B829)))))</f>
        <v>9.7799999999999994</v>
      </c>
      <c r="J829" s="37">
        <v>15</v>
      </c>
      <c r="K829" s="18">
        <f t="shared" si="96"/>
        <v>5.2200000000000006</v>
      </c>
      <c r="L829" s="19">
        <f t="shared" si="97"/>
        <v>0.34800000000000003</v>
      </c>
      <c r="M829" s="19">
        <f t="shared" si="98"/>
        <v>0.5337423312883437</v>
      </c>
      <c r="N829" s="20">
        <f t="shared" si="99"/>
        <v>0</v>
      </c>
      <c r="O829" s="18">
        <f t="shared" si="100"/>
        <v>0</v>
      </c>
      <c r="P829" s="18">
        <f t="shared" si="101"/>
        <v>0</v>
      </c>
      <c r="Q829" s="21" t="str">
        <f t="shared" si="102"/>
        <v>REORDER</v>
      </c>
      <c r="R829" s="22" t="e">
        <f ca="1">IF($B829="","",IF(_xlfn.MAXIFS(PurDate,PurItem,$B829)=0,"",_xlfn.MAXIFS(PurDate,PurItem,$B829)))</f>
        <v>#NAME?</v>
      </c>
      <c r="S829" s="20">
        <f t="shared" si="103"/>
        <v>0</v>
      </c>
      <c r="U829" s="36"/>
    </row>
    <row r="830" spans="1:21" x14ac:dyDescent="0.25">
      <c r="A830" s="15" t="s">
        <v>1752</v>
      </c>
      <c r="B830" s="15" t="s">
        <v>1753</v>
      </c>
      <c r="C830" s="15" t="s">
        <v>96</v>
      </c>
      <c r="D830" s="15" t="s">
        <v>93</v>
      </c>
      <c r="E830" s="15" t="s">
        <v>1752</v>
      </c>
      <c r="F830" s="16">
        <v>10</v>
      </c>
      <c r="G830" s="16">
        <v>0</v>
      </c>
      <c r="H830" s="17">
        <v>7.5</v>
      </c>
      <c r="I830" s="18">
        <f>IF($B830="","",IF(CostMethod="Last Cost",IFERROR(INDEX(PurCost,MATCH(_xlfn.MAXIFS(PurRank,PurItem,$B830),PurRank,0)),$H830),IF(($G830+SUMIFS(PurQty,PurItem,$B830))=0,$H830,($G830*$H830+SUMIFS(PurTotal,PurItem,$B830))/($G830+SUMIFS(PurQty,PurItem,$B830)))))</f>
        <v>7.5</v>
      </c>
      <c r="J830" s="37">
        <v>10</v>
      </c>
      <c r="K830" s="18">
        <f t="shared" si="96"/>
        <v>2.5</v>
      </c>
      <c r="L830" s="19">
        <f t="shared" si="97"/>
        <v>0.25</v>
      </c>
      <c r="M830" s="19">
        <f t="shared" si="98"/>
        <v>0.33333333333333331</v>
      </c>
      <c r="N830" s="20">
        <f t="shared" si="99"/>
        <v>0</v>
      </c>
      <c r="O830" s="18">
        <f t="shared" si="100"/>
        <v>0</v>
      </c>
      <c r="P830" s="18">
        <f t="shared" si="101"/>
        <v>0</v>
      </c>
      <c r="Q830" s="21" t="str">
        <f t="shared" si="102"/>
        <v>REORDER</v>
      </c>
      <c r="R830" s="22" t="e">
        <f ca="1">IF($B830="","",IF(_xlfn.MAXIFS(PurDate,PurItem,$B830)=0,"",_xlfn.MAXIFS(PurDate,PurItem,$B830)))</f>
        <v>#NAME?</v>
      </c>
      <c r="S830" s="20">
        <f t="shared" si="103"/>
        <v>0</v>
      </c>
      <c r="U830" s="36"/>
    </row>
    <row r="831" spans="1:21" x14ac:dyDescent="0.25">
      <c r="A831" s="15" t="s">
        <v>1754</v>
      </c>
      <c r="B831" s="15" t="s">
        <v>1755</v>
      </c>
      <c r="C831" s="15" t="s">
        <v>96</v>
      </c>
      <c r="D831" s="15" t="s">
        <v>93</v>
      </c>
      <c r="E831" s="15" t="s">
        <v>1754</v>
      </c>
      <c r="F831" s="16">
        <v>10</v>
      </c>
      <c r="G831" s="16">
        <v>0</v>
      </c>
      <c r="H831" s="17">
        <v>11.25</v>
      </c>
      <c r="I831" s="18">
        <f>IF($B831="","",IF(CostMethod="Last Cost",IFERROR(INDEX(PurCost,MATCH(_xlfn.MAXIFS(PurRank,PurItem,$B831),PurRank,0)),$H831),IF(($G831+SUMIFS(PurQty,PurItem,$B831))=0,$H831,($G831*$H831+SUMIFS(PurTotal,PurItem,$B831))/($G831+SUMIFS(PurQty,PurItem,$B831)))))</f>
        <v>11.25</v>
      </c>
      <c r="J831" s="37">
        <v>15</v>
      </c>
      <c r="K831" s="18">
        <f t="shared" si="96"/>
        <v>3.75</v>
      </c>
      <c r="L831" s="19">
        <f t="shared" si="97"/>
        <v>0.25</v>
      </c>
      <c r="M831" s="19">
        <f t="shared" si="98"/>
        <v>0.33333333333333331</v>
      </c>
      <c r="N831" s="20">
        <f t="shared" si="99"/>
        <v>0</v>
      </c>
      <c r="O831" s="18">
        <f t="shared" si="100"/>
        <v>0</v>
      </c>
      <c r="P831" s="18">
        <f t="shared" si="101"/>
        <v>0</v>
      </c>
      <c r="Q831" s="21" t="str">
        <f t="shared" si="102"/>
        <v>REORDER</v>
      </c>
      <c r="R831" s="22" t="e">
        <f ca="1">IF($B831="","",IF(_xlfn.MAXIFS(PurDate,PurItem,$B831)=0,"",_xlfn.MAXIFS(PurDate,PurItem,$B831)))</f>
        <v>#NAME?</v>
      </c>
      <c r="S831" s="20">
        <f t="shared" si="103"/>
        <v>0</v>
      </c>
      <c r="U831" s="36"/>
    </row>
    <row r="832" spans="1:21" x14ac:dyDescent="0.25">
      <c r="A832" s="15" t="s">
        <v>1756</v>
      </c>
      <c r="B832" s="15" t="s">
        <v>1757</v>
      </c>
      <c r="C832" s="15" t="s">
        <v>96</v>
      </c>
      <c r="D832" s="15" t="s">
        <v>93</v>
      </c>
      <c r="E832" s="15" t="s">
        <v>1756</v>
      </c>
      <c r="F832" s="16">
        <v>10</v>
      </c>
      <c r="G832" s="16">
        <v>0</v>
      </c>
      <c r="H832" s="17">
        <v>9.7799999999999994</v>
      </c>
      <c r="I832" s="18">
        <f>IF($B832="","",IF(CostMethod="Last Cost",IFERROR(INDEX(PurCost,MATCH(_xlfn.MAXIFS(PurRank,PurItem,$B832),PurRank,0)),$H832),IF(($G832+SUMIFS(PurQty,PurItem,$B832))=0,$H832,($G832*$H832+SUMIFS(PurTotal,PurItem,$B832))/($G832+SUMIFS(PurQty,PurItem,$B832)))))</f>
        <v>9.7799999999999994</v>
      </c>
      <c r="J832" s="37">
        <v>15</v>
      </c>
      <c r="K832" s="18">
        <f t="shared" si="96"/>
        <v>5.2200000000000006</v>
      </c>
      <c r="L832" s="19">
        <f t="shared" si="97"/>
        <v>0.34800000000000003</v>
      </c>
      <c r="M832" s="19">
        <f t="shared" si="98"/>
        <v>0.5337423312883437</v>
      </c>
      <c r="N832" s="20">
        <f t="shared" si="99"/>
        <v>0</v>
      </c>
      <c r="O832" s="18">
        <f t="shared" si="100"/>
        <v>0</v>
      </c>
      <c r="P832" s="18">
        <f t="shared" si="101"/>
        <v>0</v>
      </c>
      <c r="Q832" s="21" t="str">
        <f t="shared" si="102"/>
        <v>REORDER</v>
      </c>
      <c r="R832" s="22" t="e">
        <f ca="1">IF($B832="","",IF(_xlfn.MAXIFS(PurDate,PurItem,$B832)=0,"",_xlfn.MAXIFS(PurDate,PurItem,$B832)))</f>
        <v>#NAME?</v>
      </c>
      <c r="S832" s="20">
        <f t="shared" si="103"/>
        <v>0</v>
      </c>
      <c r="U832" s="36"/>
    </row>
    <row r="833" spans="1:21" x14ac:dyDescent="0.25">
      <c r="A833" s="15" t="s">
        <v>1758</v>
      </c>
      <c r="B833" s="15" t="s">
        <v>1759</v>
      </c>
      <c r="C833" s="15" t="s">
        <v>96</v>
      </c>
      <c r="D833" s="15" t="s">
        <v>93</v>
      </c>
      <c r="E833" s="15" t="s">
        <v>1758</v>
      </c>
      <c r="F833" s="16">
        <v>10</v>
      </c>
      <c r="G833" s="16">
        <v>0</v>
      </c>
      <c r="H833" s="17">
        <v>11.25</v>
      </c>
      <c r="I833" s="18">
        <f>IF($B833="","",IF(CostMethod="Last Cost",IFERROR(INDEX(PurCost,MATCH(_xlfn.MAXIFS(PurRank,PurItem,$B833),PurRank,0)),$H833),IF(($G833+SUMIFS(PurQty,PurItem,$B833))=0,$H833,($G833*$H833+SUMIFS(PurTotal,PurItem,$B833))/($G833+SUMIFS(PurQty,PurItem,$B833)))))</f>
        <v>6.8</v>
      </c>
      <c r="J833" s="37">
        <v>15</v>
      </c>
      <c r="K833" s="18">
        <f t="shared" si="96"/>
        <v>8.1999999999999993</v>
      </c>
      <c r="L833" s="19">
        <f t="shared" si="97"/>
        <v>0.54666666666666663</v>
      </c>
      <c r="M833" s="19">
        <f t="shared" si="98"/>
        <v>1.2058823529411764</v>
      </c>
      <c r="N833" s="20">
        <f t="shared" si="99"/>
        <v>5</v>
      </c>
      <c r="O833" s="18">
        <f t="shared" si="100"/>
        <v>34</v>
      </c>
      <c r="P833" s="18">
        <f t="shared" si="101"/>
        <v>75</v>
      </c>
      <c r="Q833" s="21" t="str">
        <f t="shared" si="102"/>
        <v>REORDER</v>
      </c>
      <c r="R833" s="22" t="e">
        <f ca="1">IF($B833="","",IF(_xlfn.MAXIFS(PurDate,PurItem,$B833)=0,"",_xlfn.MAXIFS(PurDate,PurItem,$B833)))</f>
        <v>#NAME?</v>
      </c>
      <c r="S833" s="20">
        <f t="shared" si="103"/>
        <v>60</v>
      </c>
      <c r="U833" s="36"/>
    </row>
    <row r="834" spans="1:21" x14ac:dyDescent="0.25">
      <c r="A834" s="15" t="s">
        <v>1760</v>
      </c>
      <c r="B834" s="15" t="s">
        <v>1761</v>
      </c>
      <c r="C834" s="15" t="s">
        <v>96</v>
      </c>
      <c r="D834" s="15" t="s">
        <v>93</v>
      </c>
      <c r="E834" s="15" t="s">
        <v>1760</v>
      </c>
      <c r="F834" s="16">
        <v>10</v>
      </c>
      <c r="G834" s="16">
        <v>0</v>
      </c>
      <c r="H834" s="17">
        <v>9.7799999999999994</v>
      </c>
      <c r="I834" s="18">
        <f>IF($B834="","",IF(CostMethod="Last Cost",IFERROR(INDEX(PurCost,MATCH(_xlfn.MAXIFS(PurRank,PurItem,$B834),PurRank,0)),$H834),IF(($G834+SUMIFS(PurQty,PurItem,$B834))=0,$H834,($G834*$H834+SUMIFS(PurTotal,PurItem,$B834))/($G834+SUMIFS(PurQty,PurItem,$B834)))))</f>
        <v>9.7799999999999994</v>
      </c>
      <c r="J834" s="37">
        <v>15</v>
      </c>
      <c r="K834" s="18">
        <f t="shared" si="96"/>
        <v>5.2200000000000006</v>
      </c>
      <c r="L834" s="19">
        <f t="shared" si="97"/>
        <v>0.34800000000000003</v>
      </c>
      <c r="M834" s="19">
        <f t="shared" si="98"/>
        <v>0.5337423312883437</v>
      </c>
      <c r="N834" s="20">
        <f t="shared" si="99"/>
        <v>0</v>
      </c>
      <c r="O834" s="18">
        <f t="shared" si="100"/>
        <v>0</v>
      </c>
      <c r="P834" s="18">
        <f t="shared" si="101"/>
        <v>0</v>
      </c>
      <c r="Q834" s="21" t="str">
        <f t="shared" si="102"/>
        <v>REORDER</v>
      </c>
      <c r="R834" s="22" t="e">
        <f ca="1">IF($B834="","",IF(_xlfn.MAXIFS(PurDate,PurItem,$B834)=0,"",_xlfn.MAXIFS(PurDate,PurItem,$B834)))</f>
        <v>#NAME?</v>
      </c>
      <c r="S834" s="20">
        <f t="shared" si="103"/>
        <v>0</v>
      </c>
      <c r="U834" s="36"/>
    </row>
    <row r="835" spans="1:21" x14ac:dyDescent="0.25">
      <c r="A835" s="15" t="s">
        <v>1762</v>
      </c>
      <c r="B835" s="15" t="s">
        <v>1763</v>
      </c>
      <c r="C835" s="15" t="s">
        <v>92</v>
      </c>
      <c r="D835" s="15" t="s">
        <v>93</v>
      </c>
      <c r="E835" s="15" t="s">
        <v>1762</v>
      </c>
      <c r="F835" s="16">
        <v>10</v>
      </c>
      <c r="G835" s="16">
        <v>0</v>
      </c>
      <c r="H835" s="17">
        <v>1.3049999999999999</v>
      </c>
      <c r="I835" s="18">
        <f>IF($B835="","",IF(CostMethod="Last Cost",IFERROR(INDEX(PurCost,MATCH(_xlfn.MAXIFS(PurRank,PurItem,$B835),PurRank,0)),$H835),IF(($G835+SUMIFS(PurQty,PurItem,$B835))=0,$H835,($G835*$H835+SUMIFS(PurTotal,PurItem,$B835))/($G835+SUMIFS(PurQty,PurItem,$B835)))))</f>
        <v>1.3049999999999999</v>
      </c>
      <c r="J835" s="37">
        <v>2</v>
      </c>
      <c r="K835" s="18">
        <f t="shared" si="96"/>
        <v>0.69500000000000006</v>
      </c>
      <c r="L835" s="19">
        <f t="shared" si="97"/>
        <v>0.34750000000000003</v>
      </c>
      <c r="M835" s="19">
        <f t="shared" si="98"/>
        <v>0.53256704980842917</v>
      </c>
      <c r="N835" s="20">
        <f t="shared" si="99"/>
        <v>0</v>
      </c>
      <c r="O835" s="18">
        <f t="shared" si="100"/>
        <v>0</v>
      </c>
      <c r="P835" s="18">
        <f t="shared" si="101"/>
        <v>0</v>
      </c>
      <c r="Q835" s="21" t="str">
        <f t="shared" si="102"/>
        <v>REORDER</v>
      </c>
      <c r="R835" s="22" t="e">
        <f ca="1">IF($B835="","",IF(_xlfn.MAXIFS(PurDate,PurItem,$B835)=0,"",_xlfn.MAXIFS(PurDate,PurItem,$B835)))</f>
        <v>#NAME?</v>
      </c>
      <c r="S835" s="20">
        <f t="shared" si="103"/>
        <v>0</v>
      </c>
      <c r="U835" s="36"/>
    </row>
    <row r="836" spans="1:21" x14ac:dyDescent="0.25">
      <c r="A836" s="15" t="s">
        <v>1764</v>
      </c>
      <c r="B836" s="15" t="s">
        <v>1765</v>
      </c>
      <c r="C836" s="15" t="s">
        <v>117</v>
      </c>
      <c r="D836" s="15" t="s">
        <v>93</v>
      </c>
      <c r="E836" s="15" t="s">
        <v>1764</v>
      </c>
      <c r="F836" s="16">
        <v>10</v>
      </c>
      <c r="G836" s="16">
        <v>0</v>
      </c>
      <c r="H836" s="17">
        <v>35.872500000000002</v>
      </c>
      <c r="I836" s="18">
        <f>IF($B836="","",IF(CostMethod="Last Cost",IFERROR(INDEX(PurCost,MATCH(_xlfn.MAXIFS(PurRank,PurItem,$B836),PurRank,0)),$H836),IF(($G836+SUMIFS(PurQty,PurItem,$B836))=0,$H836,($G836*$H836+SUMIFS(PurTotal,PurItem,$B836))/($G836+SUMIFS(PurQty,PurItem,$B836)))))</f>
        <v>35.872500000000002</v>
      </c>
      <c r="J836" s="37">
        <v>55</v>
      </c>
      <c r="K836" s="18">
        <f t="shared" si="96"/>
        <v>19.127499999999998</v>
      </c>
      <c r="L836" s="19">
        <f t="shared" si="97"/>
        <v>0.34777272727272723</v>
      </c>
      <c r="M836" s="19">
        <f t="shared" si="98"/>
        <v>0.53320788905150174</v>
      </c>
      <c r="N836" s="20">
        <f t="shared" si="99"/>
        <v>0</v>
      </c>
      <c r="O836" s="18">
        <f t="shared" si="100"/>
        <v>0</v>
      </c>
      <c r="P836" s="18">
        <f t="shared" si="101"/>
        <v>0</v>
      </c>
      <c r="Q836" s="21" t="str">
        <f t="shared" si="102"/>
        <v>REORDER</v>
      </c>
      <c r="R836" s="22" t="e">
        <f ca="1">IF($B836="","",IF(_xlfn.MAXIFS(PurDate,PurItem,$B836)=0,"",_xlfn.MAXIFS(PurDate,PurItem,$B836)))</f>
        <v>#NAME?</v>
      </c>
      <c r="S836" s="20">
        <f t="shared" si="103"/>
        <v>0</v>
      </c>
      <c r="U836" s="36"/>
    </row>
    <row r="837" spans="1:21" x14ac:dyDescent="0.25">
      <c r="A837" s="15" t="s">
        <v>1766</v>
      </c>
      <c r="B837" s="15" t="s">
        <v>1767</v>
      </c>
      <c r="C837" s="15" t="s">
        <v>117</v>
      </c>
      <c r="D837" s="15" t="s">
        <v>93</v>
      </c>
      <c r="E837" s="15" t="s">
        <v>1766</v>
      </c>
      <c r="F837" s="16">
        <v>10</v>
      </c>
      <c r="G837" s="16">
        <v>0</v>
      </c>
      <c r="H837" s="17">
        <v>35.872500000000002</v>
      </c>
      <c r="I837" s="18">
        <f>IF($B837="","",IF(CostMethod="Last Cost",IFERROR(INDEX(PurCost,MATCH(_xlfn.MAXIFS(PurRank,PurItem,$B837),PurRank,0)),$H837),IF(($G837+SUMIFS(PurQty,PurItem,$B837))=0,$H837,($G837*$H837+SUMIFS(PurTotal,PurItem,$B837))/($G837+SUMIFS(PurQty,PurItem,$B837)))))</f>
        <v>35.872500000000002</v>
      </c>
      <c r="J837" s="37">
        <v>55</v>
      </c>
      <c r="K837" s="18">
        <f t="shared" ref="K837:K900" si="104">IF(OR($B837="",$J837=""),"",$J837-$I837)</f>
        <v>19.127499999999998</v>
      </c>
      <c r="L837" s="19">
        <f t="shared" ref="L837:L900" si="105">IF(OR($K837="",$J837=0,$J837=""),"",$K837/$J837)</f>
        <v>0.34777272727272723</v>
      </c>
      <c r="M837" s="19">
        <f t="shared" ref="M837:M900" si="106">IF(OR($K837="",$I837=0,$I837=""),"",$K837/$I837)</f>
        <v>0.53320788905150174</v>
      </c>
      <c r="N837" s="20">
        <f t="shared" ref="N837:N900" si="107">IF($B837="","",$G837+SUMIFS(PurQty,PurItem,$B837)-SUMIFS(SalQty,SalItem,$B837)-SUMIFS(WoQty,WoItem,$B837)+SUMIFS(AdjQty,AdjItem,$B837)+SUMIFS(LinVarQty,LinItem,$B837,LinPosted,"YES"))</f>
        <v>0</v>
      </c>
      <c r="O837" s="18">
        <f t="shared" ref="O837:O900" si="108">IF($B837="","",$N837*$I837)</f>
        <v>0</v>
      </c>
      <c r="P837" s="18">
        <f t="shared" ref="P837:P900" si="109">IF(OR($B837="",$J837=""),"",$N837*$J837)</f>
        <v>0</v>
      </c>
      <c r="Q837" s="21" t="str">
        <f t="shared" ref="Q837:Q900" si="110">IF($B837="","",IF($N837&lt;0,"NEGATIVE",IF($N837&lt;=$F837,"REORDER","OK")))</f>
        <v>REORDER</v>
      </c>
      <c r="R837" s="22" t="e">
        <f ca="1">IF($B837="","",IF(_xlfn.MAXIFS(PurDate,PurItem,$B837)=0,"",_xlfn.MAXIFS(PurDate,PurItem,$B837)))</f>
        <v>#NAME?</v>
      </c>
      <c r="S837" s="20">
        <f t="shared" ref="S837:S900" si="111">IF($B837="","",SUMIFS(PurQty,PurItem,$B837))</f>
        <v>0</v>
      </c>
      <c r="U837" s="36"/>
    </row>
    <row r="838" spans="1:21" x14ac:dyDescent="0.25">
      <c r="A838" s="15" t="s">
        <v>1768</v>
      </c>
      <c r="B838" s="15" t="s">
        <v>1769</v>
      </c>
      <c r="C838" s="15" t="s">
        <v>117</v>
      </c>
      <c r="D838" s="15" t="s">
        <v>93</v>
      </c>
      <c r="E838" s="15" t="s">
        <v>1768</v>
      </c>
      <c r="F838" s="16">
        <v>10</v>
      </c>
      <c r="G838" s="16">
        <v>0</v>
      </c>
      <c r="H838" s="17">
        <v>35.872500000000002</v>
      </c>
      <c r="I838" s="18">
        <f>IF($B838="","",IF(CostMethod="Last Cost",IFERROR(INDEX(PurCost,MATCH(_xlfn.MAXIFS(PurRank,PurItem,$B838),PurRank,0)),$H838),IF(($G838+SUMIFS(PurQty,PurItem,$B838))=0,$H838,($G838*$H838+SUMIFS(PurTotal,PurItem,$B838))/($G838+SUMIFS(PurQty,PurItem,$B838)))))</f>
        <v>35.872500000000002</v>
      </c>
      <c r="J838" s="37">
        <v>55</v>
      </c>
      <c r="K838" s="18">
        <f t="shared" si="104"/>
        <v>19.127499999999998</v>
      </c>
      <c r="L838" s="19">
        <f t="shared" si="105"/>
        <v>0.34777272727272723</v>
      </c>
      <c r="M838" s="19">
        <f t="shared" si="106"/>
        <v>0.53320788905150174</v>
      </c>
      <c r="N838" s="20">
        <f t="shared" si="107"/>
        <v>0</v>
      </c>
      <c r="O838" s="18">
        <f t="shared" si="108"/>
        <v>0</v>
      </c>
      <c r="P838" s="18">
        <f t="shared" si="109"/>
        <v>0</v>
      </c>
      <c r="Q838" s="21" t="str">
        <f t="shared" si="110"/>
        <v>REORDER</v>
      </c>
      <c r="R838" s="22" t="e">
        <f ca="1">IF($B838="","",IF(_xlfn.MAXIFS(PurDate,PurItem,$B838)=0,"",_xlfn.MAXIFS(PurDate,PurItem,$B838)))</f>
        <v>#NAME?</v>
      </c>
      <c r="S838" s="20">
        <f t="shared" si="111"/>
        <v>0</v>
      </c>
      <c r="U838" s="36"/>
    </row>
    <row r="839" spans="1:21" x14ac:dyDescent="0.25">
      <c r="A839" s="15" t="s">
        <v>1770</v>
      </c>
      <c r="B839" s="15" t="s">
        <v>1771</v>
      </c>
      <c r="C839" s="15" t="s">
        <v>855</v>
      </c>
      <c r="D839" s="15" t="s">
        <v>93</v>
      </c>
      <c r="E839" s="15" t="s">
        <v>1770</v>
      </c>
      <c r="F839" s="16">
        <v>10</v>
      </c>
      <c r="G839" s="16">
        <v>0</v>
      </c>
      <c r="H839" s="17">
        <v>110.8725</v>
      </c>
      <c r="I839" s="18">
        <f>IF($B839="","",IF(CostMethod="Last Cost",IFERROR(INDEX(PurCost,MATCH(_xlfn.MAXIFS(PurRank,PurItem,$B839),PurRank,0)),$H839),IF(($G839+SUMIFS(PurQty,PurItem,$B839))=0,$H839,($G839*$H839+SUMIFS(PurTotal,PurItem,$B839))/($G839+SUMIFS(PurQty,PurItem,$B839)))))</f>
        <v>110.8725</v>
      </c>
      <c r="J839" s="37">
        <v>170</v>
      </c>
      <c r="K839" s="18">
        <f t="shared" si="104"/>
        <v>59.127499999999998</v>
      </c>
      <c r="L839" s="19">
        <f t="shared" si="105"/>
        <v>0.34780882352941173</v>
      </c>
      <c r="M839" s="19">
        <f t="shared" si="106"/>
        <v>0.53329274617240519</v>
      </c>
      <c r="N839" s="20">
        <f t="shared" si="107"/>
        <v>0</v>
      </c>
      <c r="O839" s="18">
        <f t="shared" si="108"/>
        <v>0</v>
      </c>
      <c r="P839" s="18">
        <f t="shared" si="109"/>
        <v>0</v>
      </c>
      <c r="Q839" s="21" t="str">
        <f t="shared" si="110"/>
        <v>REORDER</v>
      </c>
      <c r="R839" s="22" t="e">
        <f ca="1">IF($B839="","",IF(_xlfn.MAXIFS(PurDate,PurItem,$B839)=0,"",_xlfn.MAXIFS(PurDate,PurItem,$B839)))</f>
        <v>#NAME?</v>
      </c>
      <c r="S839" s="20">
        <f t="shared" si="111"/>
        <v>0</v>
      </c>
      <c r="U839" s="36"/>
    </row>
    <row r="840" spans="1:21" x14ac:dyDescent="0.25">
      <c r="A840" s="15" t="s">
        <v>1772</v>
      </c>
      <c r="B840" s="15" t="s">
        <v>1773</v>
      </c>
      <c r="C840" s="15" t="s">
        <v>101</v>
      </c>
      <c r="D840" s="15" t="s">
        <v>93</v>
      </c>
      <c r="E840" s="15" t="s">
        <v>1772</v>
      </c>
      <c r="F840" s="16">
        <v>10</v>
      </c>
      <c r="G840" s="16">
        <v>0</v>
      </c>
      <c r="H840" s="17">
        <v>2.61</v>
      </c>
      <c r="I840" s="18">
        <f>IF($B840="","",IF(CostMethod="Last Cost",IFERROR(INDEX(PurCost,MATCH(_xlfn.MAXIFS(PurRank,PurItem,$B840),PurRank,0)),$H840),IF(($G840+SUMIFS(PurQty,PurItem,$B840))=0,$H840,($G840*$H840+SUMIFS(PurTotal,PurItem,$B840))/($G840+SUMIFS(PurQty,PurItem,$B840)))))</f>
        <v>2.61</v>
      </c>
      <c r="J840" s="37">
        <v>4</v>
      </c>
      <c r="K840" s="18">
        <f t="shared" si="104"/>
        <v>1.3900000000000001</v>
      </c>
      <c r="L840" s="19">
        <f t="shared" si="105"/>
        <v>0.34750000000000003</v>
      </c>
      <c r="M840" s="19">
        <f t="shared" si="106"/>
        <v>0.53256704980842917</v>
      </c>
      <c r="N840" s="20">
        <f t="shared" si="107"/>
        <v>0</v>
      </c>
      <c r="O840" s="18">
        <f t="shared" si="108"/>
        <v>0</v>
      </c>
      <c r="P840" s="18">
        <f t="shared" si="109"/>
        <v>0</v>
      </c>
      <c r="Q840" s="21" t="str">
        <f t="shared" si="110"/>
        <v>REORDER</v>
      </c>
      <c r="R840" s="22" t="e">
        <f ca="1">IF($B840="","",IF(_xlfn.MAXIFS(PurDate,PurItem,$B840)=0,"",_xlfn.MAXIFS(PurDate,PurItem,$B840)))</f>
        <v>#NAME?</v>
      </c>
      <c r="S840" s="20">
        <f t="shared" si="111"/>
        <v>0</v>
      </c>
      <c r="U840" s="36"/>
    </row>
    <row r="841" spans="1:21" x14ac:dyDescent="0.25">
      <c r="A841" s="15" t="s">
        <v>1774</v>
      </c>
      <c r="B841" s="15" t="s">
        <v>1775</v>
      </c>
      <c r="C841" s="15" t="s">
        <v>110</v>
      </c>
      <c r="D841" s="15" t="s">
        <v>93</v>
      </c>
      <c r="E841" s="15" t="s">
        <v>1774</v>
      </c>
      <c r="F841" s="16">
        <v>10</v>
      </c>
      <c r="G841" s="16">
        <v>0</v>
      </c>
      <c r="H841" s="17">
        <v>6.4950000000000001</v>
      </c>
      <c r="I841" s="18">
        <f>IF($B841="","",IF(CostMethod="Last Cost",IFERROR(INDEX(PurCost,MATCH(_xlfn.MAXIFS(PurRank,PurItem,$B841),PurRank,0)),$H841),IF(($G841+SUMIFS(PurQty,PurItem,$B841))=0,$H841,($G841*$H841+SUMIFS(PurTotal,PurItem,$B841))/($G841+SUMIFS(PurQty,PurItem,$B841)))))</f>
        <v>6.4950000000000001</v>
      </c>
      <c r="J841" s="37">
        <v>10</v>
      </c>
      <c r="K841" s="18">
        <f t="shared" si="104"/>
        <v>3.5049999999999999</v>
      </c>
      <c r="L841" s="19">
        <f t="shared" si="105"/>
        <v>0.35049999999999998</v>
      </c>
      <c r="M841" s="19">
        <f t="shared" si="106"/>
        <v>0.53964588144726711</v>
      </c>
      <c r="N841" s="20">
        <f t="shared" si="107"/>
        <v>0</v>
      </c>
      <c r="O841" s="18">
        <f t="shared" si="108"/>
        <v>0</v>
      </c>
      <c r="P841" s="18">
        <f t="shared" si="109"/>
        <v>0</v>
      </c>
      <c r="Q841" s="21" t="str">
        <f t="shared" si="110"/>
        <v>REORDER</v>
      </c>
      <c r="R841" s="22" t="e">
        <f ca="1">IF($B841="","",IF(_xlfn.MAXIFS(PurDate,PurItem,$B841)=0,"",_xlfn.MAXIFS(PurDate,PurItem,$B841)))</f>
        <v>#NAME?</v>
      </c>
      <c r="S841" s="20">
        <f t="shared" si="111"/>
        <v>0</v>
      </c>
      <c r="U841" s="36"/>
    </row>
    <row r="842" spans="1:21" x14ac:dyDescent="0.25">
      <c r="A842" s="15" t="s">
        <v>1776</v>
      </c>
      <c r="B842" s="15" t="s">
        <v>1777</v>
      </c>
      <c r="C842" s="15" t="s">
        <v>196</v>
      </c>
      <c r="D842" s="15" t="s">
        <v>93</v>
      </c>
      <c r="E842" s="15" t="s">
        <v>1776</v>
      </c>
      <c r="F842" s="16">
        <v>10</v>
      </c>
      <c r="G842" s="16">
        <v>0</v>
      </c>
      <c r="H842" s="17">
        <v>9.7799999999999994</v>
      </c>
      <c r="I842" s="18">
        <f>IF($B842="","",IF(CostMethod="Last Cost",IFERROR(INDEX(PurCost,MATCH(_xlfn.MAXIFS(PurRank,PurItem,$B842),PurRank,0)),$H842),IF(($G842+SUMIFS(PurQty,PurItem,$B842))=0,$H842,($G842*$H842+SUMIFS(PurTotal,PurItem,$B842))/($G842+SUMIFS(PurQty,PurItem,$B842)))))</f>
        <v>7.04</v>
      </c>
      <c r="J842" s="37">
        <v>15</v>
      </c>
      <c r="K842" s="18">
        <f t="shared" si="104"/>
        <v>7.96</v>
      </c>
      <c r="L842" s="19">
        <f t="shared" si="105"/>
        <v>0.53066666666666662</v>
      </c>
      <c r="M842" s="19">
        <f t="shared" si="106"/>
        <v>1.1306818181818181</v>
      </c>
      <c r="N842" s="20">
        <f t="shared" si="107"/>
        <v>-4</v>
      </c>
      <c r="O842" s="18">
        <f t="shared" si="108"/>
        <v>-28.16</v>
      </c>
      <c r="P842" s="18">
        <f t="shared" si="109"/>
        <v>-60</v>
      </c>
      <c r="Q842" s="21" t="str">
        <f t="shared" si="110"/>
        <v>NEGATIVE</v>
      </c>
      <c r="R842" s="22" t="e">
        <f ca="1">IF($B842="","",IF(_xlfn.MAXIFS(PurDate,PurItem,$B842)=0,"",_xlfn.MAXIFS(PurDate,PurItem,$B842)))</f>
        <v>#NAME?</v>
      </c>
      <c r="S842" s="20">
        <f t="shared" si="111"/>
        <v>100</v>
      </c>
      <c r="U842" s="36"/>
    </row>
    <row r="843" spans="1:21" x14ac:dyDescent="0.25">
      <c r="A843" s="15" t="s">
        <v>1778</v>
      </c>
      <c r="B843" s="15" t="s">
        <v>1779</v>
      </c>
      <c r="C843" s="15" t="s">
        <v>96</v>
      </c>
      <c r="D843" s="15" t="s">
        <v>93</v>
      </c>
      <c r="E843" s="15" t="s">
        <v>1778</v>
      </c>
      <c r="F843" s="16">
        <v>10</v>
      </c>
      <c r="G843" s="16">
        <v>0</v>
      </c>
      <c r="H843" s="17">
        <v>16.305</v>
      </c>
      <c r="I843" s="18">
        <f>IF($B843="","",IF(CostMethod="Last Cost",IFERROR(INDEX(PurCost,MATCH(_xlfn.MAXIFS(PurRank,PurItem,$B843),PurRank,0)),$H843),IF(($G843+SUMIFS(PurQty,PurItem,$B843))=0,$H843,($G843*$H843+SUMIFS(PurTotal,PurItem,$B843))/($G843+SUMIFS(PurQty,PurItem,$B843)))))</f>
        <v>16.305</v>
      </c>
      <c r="J843" s="37">
        <v>25</v>
      </c>
      <c r="K843" s="18">
        <f t="shared" si="104"/>
        <v>8.6950000000000003</v>
      </c>
      <c r="L843" s="19">
        <f t="shared" si="105"/>
        <v>0.3478</v>
      </c>
      <c r="M843" s="19">
        <f t="shared" si="106"/>
        <v>0.53327200245323525</v>
      </c>
      <c r="N843" s="20">
        <f t="shared" si="107"/>
        <v>0</v>
      </c>
      <c r="O843" s="18">
        <f t="shared" si="108"/>
        <v>0</v>
      </c>
      <c r="P843" s="18">
        <f t="shared" si="109"/>
        <v>0</v>
      </c>
      <c r="Q843" s="21" t="str">
        <f t="shared" si="110"/>
        <v>REORDER</v>
      </c>
      <c r="R843" s="22" t="e">
        <f ca="1">IF($B843="","",IF(_xlfn.MAXIFS(PurDate,PurItem,$B843)=0,"",_xlfn.MAXIFS(PurDate,PurItem,$B843)))</f>
        <v>#NAME?</v>
      </c>
      <c r="S843" s="20">
        <f t="shared" si="111"/>
        <v>0</v>
      </c>
      <c r="U843" s="36"/>
    </row>
    <row r="844" spans="1:21" x14ac:dyDescent="0.25">
      <c r="A844" s="15" t="s">
        <v>1780</v>
      </c>
      <c r="B844" s="15" t="s">
        <v>1781</v>
      </c>
      <c r="C844" s="15" t="s">
        <v>117</v>
      </c>
      <c r="D844" s="15" t="s">
        <v>93</v>
      </c>
      <c r="E844" s="15" t="s">
        <v>1780</v>
      </c>
      <c r="F844" s="16">
        <v>10</v>
      </c>
      <c r="G844" s="16">
        <v>0</v>
      </c>
      <c r="H844" s="17">
        <v>45.457500000000003</v>
      </c>
      <c r="I844" s="18">
        <f>IF($B844="","",IF(CostMethod="Last Cost",IFERROR(INDEX(PurCost,MATCH(_xlfn.MAXIFS(PurRank,PurItem,$B844),PurRank,0)),$H844),IF(($G844+SUMIFS(PurQty,PurItem,$B844))=0,$H844,($G844*$H844+SUMIFS(PurTotal,PurItem,$B844))/($G844+SUMIFS(PurQty,PurItem,$B844)))))</f>
        <v>45.457500000000003</v>
      </c>
      <c r="J844" s="37">
        <v>70</v>
      </c>
      <c r="K844" s="18">
        <f t="shared" si="104"/>
        <v>24.542499999999997</v>
      </c>
      <c r="L844" s="19">
        <f t="shared" si="105"/>
        <v>0.35060714285714284</v>
      </c>
      <c r="M844" s="19">
        <f t="shared" si="106"/>
        <v>0.539899906506077</v>
      </c>
      <c r="N844" s="20">
        <f t="shared" si="107"/>
        <v>0</v>
      </c>
      <c r="O844" s="18">
        <f t="shared" si="108"/>
        <v>0</v>
      </c>
      <c r="P844" s="18">
        <f t="shared" si="109"/>
        <v>0</v>
      </c>
      <c r="Q844" s="21" t="str">
        <f t="shared" si="110"/>
        <v>REORDER</v>
      </c>
      <c r="R844" s="22" t="e">
        <f ca="1">IF($B844="","",IF(_xlfn.MAXIFS(PurDate,PurItem,$B844)=0,"",_xlfn.MAXIFS(PurDate,PurItem,$B844)))</f>
        <v>#NAME?</v>
      </c>
      <c r="S844" s="20">
        <f t="shared" si="111"/>
        <v>0</v>
      </c>
      <c r="U844" s="36"/>
    </row>
    <row r="845" spans="1:21" x14ac:dyDescent="0.25">
      <c r="A845" s="15" t="s">
        <v>1782</v>
      </c>
      <c r="B845" s="15" t="s">
        <v>1783</v>
      </c>
      <c r="C845" s="15" t="s">
        <v>117</v>
      </c>
      <c r="D845" s="15" t="s">
        <v>93</v>
      </c>
      <c r="E845" s="15" t="s">
        <v>1782</v>
      </c>
      <c r="F845" s="16">
        <v>10</v>
      </c>
      <c r="G845" s="16">
        <v>0</v>
      </c>
      <c r="H845" s="17">
        <v>45.457500000000003</v>
      </c>
      <c r="I845" s="18">
        <f>IF($B845="","",IF(CostMethod="Last Cost",IFERROR(INDEX(PurCost,MATCH(_xlfn.MAXIFS(PurRank,PurItem,$B845),PurRank,0)),$H845),IF(($G845+SUMIFS(PurQty,PurItem,$B845))=0,$H845,($G845*$H845+SUMIFS(PurTotal,PurItem,$B845))/($G845+SUMIFS(PurQty,PurItem,$B845)))))</f>
        <v>45.457500000000003</v>
      </c>
      <c r="J845" s="37">
        <v>70</v>
      </c>
      <c r="K845" s="18">
        <f t="shared" si="104"/>
        <v>24.542499999999997</v>
      </c>
      <c r="L845" s="19">
        <f t="shared" si="105"/>
        <v>0.35060714285714284</v>
      </c>
      <c r="M845" s="19">
        <f t="shared" si="106"/>
        <v>0.539899906506077</v>
      </c>
      <c r="N845" s="20">
        <f t="shared" si="107"/>
        <v>0</v>
      </c>
      <c r="O845" s="18">
        <f t="shared" si="108"/>
        <v>0</v>
      </c>
      <c r="P845" s="18">
        <f t="shared" si="109"/>
        <v>0</v>
      </c>
      <c r="Q845" s="21" t="str">
        <f t="shared" si="110"/>
        <v>REORDER</v>
      </c>
      <c r="R845" s="22" t="e">
        <f ca="1">IF($B845="","",IF(_xlfn.MAXIFS(PurDate,PurItem,$B845)=0,"",_xlfn.MAXIFS(PurDate,PurItem,$B845)))</f>
        <v>#NAME?</v>
      </c>
      <c r="S845" s="20">
        <f t="shared" si="111"/>
        <v>0</v>
      </c>
      <c r="U845" s="36"/>
    </row>
    <row r="846" spans="1:21" x14ac:dyDescent="0.25">
      <c r="A846" s="15" t="s">
        <v>1784</v>
      </c>
      <c r="B846" s="15" t="s">
        <v>1785</v>
      </c>
      <c r="C846" s="15" t="s">
        <v>101</v>
      </c>
      <c r="D846" s="15" t="s">
        <v>93</v>
      </c>
      <c r="E846" s="15" t="s">
        <v>1784</v>
      </c>
      <c r="F846" s="16">
        <v>10</v>
      </c>
      <c r="G846" s="16">
        <v>0</v>
      </c>
      <c r="H846" s="17">
        <v>6.4950000000000001</v>
      </c>
      <c r="I846" s="18">
        <f>IF($B846="","",IF(CostMethod="Last Cost",IFERROR(INDEX(PurCost,MATCH(_xlfn.MAXIFS(PurRank,PurItem,$B846),PurRank,0)),$H846),IF(($G846+SUMIFS(PurQty,PurItem,$B846))=0,$H846,($G846*$H846+SUMIFS(PurTotal,PurItem,$B846))/($G846+SUMIFS(PurQty,PurItem,$B846)))))</f>
        <v>6.4950000000000001</v>
      </c>
      <c r="J846" s="37">
        <v>10</v>
      </c>
      <c r="K846" s="18">
        <f t="shared" si="104"/>
        <v>3.5049999999999999</v>
      </c>
      <c r="L846" s="19">
        <f t="shared" si="105"/>
        <v>0.35049999999999998</v>
      </c>
      <c r="M846" s="19">
        <f t="shared" si="106"/>
        <v>0.53964588144726711</v>
      </c>
      <c r="N846" s="20">
        <f t="shared" si="107"/>
        <v>0</v>
      </c>
      <c r="O846" s="18">
        <f t="shared" si="108"/>
        <v>0</v>
      </c>
      <c r="P846" s="18">
        <f t="shared" si="109"/>
        <v>0</v>
      </c>
      <c r="Q846" s="21" t="str">
        <f t="shared" si="110"/>
        <v>REORDER</v>
      </c>
      <c r="R846" s="22" t="e">
        <f ca="1">IF($B846="","",IF(_xlfn.MAXIFS(PurDate,PurItem,$B846)=0,"",_xlfn.MAXIFS(PurDate,PurItem,$B846)))</f>
        <v>#NAME?</v>
      </c>
      <c r="S846" s="20">
        <f t="shared" si="111"/>
        <v>0</v>
      </c>
      <c r="U846" s="36"/>
    </row>
    <row r="847" spans="1:21" x14ac:dyDescent="0.25">
      <c r="A847" s="15" t="s">
        <v>1786</v>
      </c>
      <c r="B847" s="15" t="s">
        <v>1787</v>
      </c>
      <c r="C847" s="15" t="s">
        <v>101</v>
      </c>
      <c r="D847" s="15" t="s">
        <v>93</v>
      </c>
      <c r="E847" s="15" t="s">
        <v>1786</v>
      </c>
      <c r="F847" s="16">
        <v>10</v>
      </c>
      <c r="G847" s="16">
        <v>0</v>
      </c>
      <c r="H847" s="17">
        <v>19.567499999999999</v>
      </c>
      <c r="I847" s="18">
        <f>IF($B847="","",IF(CostMethod="Last Cost",IFERROR(INDEX(PurCost,MATCH(_xlfn.MAXIFS(PurRank,PurItem,$B847),PurRank,0)),$H847),IF(($G847+SUMIFS(PurQty,PurItem,$B847))=0,$H847,($G847*$H847+SUMIFS(PurTotal,PurItem,$B847))/($G847+SUMIFS(PurQty,PurItem,$B847)))))</f>
        <v>19.567499999999999</v>
      </c>
      <c r="J847" s="37">
        <v>30</v>
      </c>
      <c r="K847" s="18">
        <f t="shared" si="104"/>
        <v>10.432500000000001</v>
      </c>
      <c r="L847" s="19">
        <f t="shared" si="105"/>
        <v>0.34775000000000006</v>
      </c>
      <c r="M847" s="19">
        <f t="shared" si="106"/>
        <v>0.53315446531238031</v>
      </c>
      <c r="N847" s="20">
        <f t="shared" si="107"/>
        <v>0</v>
      </c>
      <c r="O847" s="18">
        <f t="shared" si="108"/>
        <v>0</v>
      </c>
      <c r="P847" s="18">
        <f t="shared" si="109"/>
        <v>0</v>
      </c>
      <c r="Q847" s="21" t="str">
        <f t="shared" si="110"/>
        <v>REORDER</v>
      </c>
      <c r="R847" s="22" t="e">
        <f ca="1">IF($B847="","",IF(_xlfn.MAXIFS(PurDate,PurItem,$B847)=0,"",_xlfn.MAXIFS(PurDate,PurItem,$B847)))</f>
        <v>#NAME?</v>
      </c>
      <c r="S847" s="20">
        <f t="shared" si="111"/>
        <v>0</v>
      </c>
      <c r="U847" s="36"/>
    </row>
    <row r="848" spans="1:21" x14ac:dyDescent="0.25">
      <c r="A848" s="15" t="s">
        <v>1788</v>
      </c>
      <c r="B848" s="15" t="s">
        <v>1789</v>
      </c>
      <c r="C848" s="15" t="s">
        <v>96</v>
      </c>
      <c r="D848" s="15" t="s">
        <v>93</v>
      </c>
      <c r="E848" s="15" t="s">
        <v>1788</v>
      </c>
      <c r="F848" s="16">
        <v>10</v>
      </c>
      <c r="G848" s="16">
        <v>0</v>
      </c>
      <c r="H848" s="17">
        <v>19.567499999999999</v>
      </c>
      <c r="I848" s="18">
        <f>IF($B848="","",IF(CostMethod="Last Cost",IFERROR(INDEX(PurCost,MATCH(_xlfn.MAXIFS(PurRank,PurItem,$B848),PurRank,0)),$H848),IF(($G848+SUMIFS(PurQty,PurItem,$B848))=0,$H848,($G848*$H848+SUMIFS(PurTotal,PurItem,$B848))/($G848+SUMIFS(PurQty,PurItem,$B848)))))</f>
        <v>19.567499999999999</v>
      </c>
      <c r="J848" s="37">
        <v>30</v>
      </c>
      <c r="K848" s="18">
        <f t="shared" si="104"/>
        <v>10.432500000000001</v>
      </c>
      <c r="L848" s="19">
        <f t="shared" si="105"/>
        <v>0.34775000000000006</v>
      </c>
      <c r="M848" s="19">
        <f t="shared" si="106"/>
        <v>0.53315446531238031</v>
      </c>
      <c r="N848" s="20">
        <f t="shared" si="107"/>
        <v>0</v>
      </c>
      <c r="O848" s="18">
        <f t="shared" si="108"/>
        <v>0</v>
      </c>
      <c r="P848" s="18">
        <f t="shared" si="109"/>
        <v>0</v>
      </c>
      <c r="Q848" s="21" t="str">
        <f t="shared" si="110"/>
        <v>REORDER</v>
      </c>
      <c r="R848" s="22" t="e">
        <f ca="1">IF($B848="","",IF(_xlfn.MAXIFS(PurDate,PurItem,$B848)=0,"",_xlfn.MAXIFS(PurDate,PurItem,$B848)))</f>
        <v>#NAME?</v>
      </c>
      <c r="S848" s="20">
        <f t="shared" si="111"/>
        <v>0</v>
      </c>
      <c r="U848" s="36"/>
    </row>
    <row r="849" spans="1:21" x14ac:dyDescent="0.25">
      <c r="A849" s="15" t="s">
        <v>1790</v>
      </c>
      <c r="B849" s="15" t="s">
        <v>1791</v>
      </c>
      <c r="C849" s="15" t="s">
        <v>101</v>
      </c>
      <c r="D849" s="15" t="s">
        <v>93</v>
      </c>
      <c r="E849" s="15" t="s">
        <v>1790</v>
      </c>
      <c r="F849" s="16">
        <v>10</v>
      </c>
      <c r="G849" s="16">
        <v>0</v>
      </c>
      <c r="H849" s="17">
        <v>19.567499999999999</v>
      </c>
      <c r="I849" s="18">
        <f>IF($B849="","",IF(CostMethod="Last Cost",IFERROR(INDEX(PurCost,MATCH(_xlfn.MAXIFS(PurRank,PurItem,$B849),PurRank,0)),$H849),IF(($G849+SUMIFS(PurQty,PurItem,$B849))=0,$H849,($G849*$H849+SUMIFS(PurTotal,PurItem,$B849))/($G849+SUMIFS(PurQty,PurItem,$B849)))))</f>
        <v>19.567499999999999</v>
      </c>
      <c r="J849" s="37">
        <v>30</v>
      </c>
      <c r="K849" s="18">
        <f t="shared" si="104"/>
        <v>10.432500000000001</v>
      </c>
      <c r="L849" s="19">
        <f t="shared" si="105"/>
        <v>0.34775000000000006</v>
      </c>
      <c r="M849" s="19">
        <f t="shared" si="106"/>
        <v>0.53315446531238031</v>
      </c>
      <c r="N849" s="20">
        <f t="shared" si="107"/>
        <v>0</v>
      </c>
      <c r="O849" s="18">
        <f t="shared" si="108"/>
        <v>0</v>
      </c>
      <c r="P849" s="18">
        <f t="shared" si="109"/>
        <v>0</v>
      </c>
      <c r="Q849" s="21" t="str">
        <f t="shared" si="110"/>
        <v>REORDER</v>
      </c>
      <c r="R849" s="22" t="e">
        <f ca="1">IF($B849="","",IF(_xlfn.MAXIFS(PurDate,PurItem,$B849)=0,"",_xlfn.MAXIFS(PurDate,PurItem,$B849)))</f>
        <v>#NAME?</v>
      </c>
      <c r="S849" s="20">
        <f t="shared" si="111"/>
        <v>0</v>
      </c>
      <c r="U849" s="36"/>
    </row>
    <row r="850" spans="1:21" x14ac:dyDescent="0.25">
      <c r="A850" s="15" t="s">
        <v>1792</v>
      </c>
      <c r="B850" s="15" t="s">
        <v>1793</v>
      </c>
      <c r="C850" s="15" t="s">
        <v>122</v>
      </c>
      <c r="D850" s="15" t="s">
        <v>93</v>
      </c>
      <c r="E850" s="15" t="s">
        <v>1792</v>
      </c>
      <c r="F850" s="16">
        <v>10</v>
      </c>
      <c r="G850" s="16">
        <v>0</v>
      </c>
      <c r="H850" s="17">
        <v>26.25</v>
      </c>
      <c r="I850" s="18">
        <f>IF($B850="","",IF(CostMethod="Last Cost",IFERROR(INDEX(PurCost,MATCH(_xlfn.MAXIFS(PurRank,PurItem,$B850),PurRank,0)),$H850),IF(($G850+SUMIFS(PurQty,PurItem,$B850))=0,$H850,($G850*$H850+SUMIFS(PurTotal,PurItem,$B850))/($G850+SUMIFS(PurQty,PurItem,$B850)))))</f>
        <v>26.25</v>
      </c>
      <c r="J850" s="37">
        <v>35</v>
      </c>
      <c r="K850" s="18">
        <f t="shared" si="104"/>
        <v>8.75</v>
      </c>
      <c r="L850" s="19">
        <f t="shared" si="105"/>
        <v>0.25</v>
      </c>
      <c r="M850" s="19">
        <f t="shared" si="106"/>
        <v>0.33333333333333331</v>
      </c>
      <c r="N850" s="20">
        <f t="shared" si="107"/>
        <v>0</v>
      </c>
      <c r="O850" s="18">
        <f t="shared" si="108"/>
        <v>0</v>
      </c>
      <c r="P850" s="18">
        <f t="shared" si="109"/>
        <v>0</v>
      </c>
      <c r="Q850" s="21" t="str">
        <f t="shared" si="110"/>
        <v>REORDER</v>
      </c>
      <c r="R850" s="22" t="e">
        <f ca="1">IF($B850="","",IF(_xlfn.MAXIFS(PurDate,PurItem,$B850)=0,"",_xlfn.MAXIFS(PurDate,PurItem,$B850)))</f>
        <v>#NAME?</v>
      </c>
      <c r="S850" s="20">
        <f t="shared" si="111"/>
        <v>0</v>
      </c>
      <c r="U850" s="36"/>
    </row>
    <row r="851" spans="1:21" x14ac:dyDescent="0.25">
      <c r="A851" s="15" t="s">
        <v>1794</v>
      </c>
      <c r="B851" s="15" t="s">
        <v>1795</v>
      </c>
      <c r="C851" s="15" t="s">
        <v>117</v>
      </c>
      <c r="D851" s="15" t="s">
        <v>93</v>
      </c>
      <c r="E851" s="15" t="s">
        <v>1794</v>
      </c>
      <c r="F851" s="16">
        <v>10</v>
      </c>
      <c r="G851" s="16">
        <v>0</v>
      </c>
      <c r="H851" s="17">
        <v>22.725000000000001</v>
      </c>
      <c r="I851" s="18">
        <f>IF($B851="","",IF(CostMethod="Last Cost",IFERROR(INDEX(PurCost,MATCH(_xlfn.MAXIFS(PurRank,PurItem,$B851),PurRank,0)),$H851),IF(($G851+SUMIFS(PurQty,PurItem,$B851))=0,$H851,($G851*$H851+SUMIFS(PurTotal,PurItem,$B851))/($G851+SUMIFS(PurQty,PurItem,$B851)))))</f>
        <v>22.725000000000001</v>
      </c>
      <c r="J851" s="37">
        <v>35</v>
      </c>
      <c r="K851" s="18">
        <f t="shared" si="104"/>
        <v>12.274999999999999</v>
      </c>
      <c r="L851" s="19">
        <f t="shared" si="105"/>
        <v>0.3507142857142857</v>
      </c>
      <c r="M851" s="19">
        <f t="shared" si="106"/>
        <v>0.54015401540154007</v>
      </c>
      <c r="N851" s="20">
        <f t="shared" si="107"/>
        <v>8</v>
      </c>
      <c r="O851" s="18">
        <f t="shared" si="108"/>
        <v>181.8</v>
      </c>
      <c r="P851" s="18">
        <f t="shared" si="109"/>
        <v>280</v>
      </c>
      <c r="Q851" s="21" t="str">
        <f t="shared" si="110"/>
        <v>REORDER</v>
      </c>
      <c r="R851" s="22" t="e">
        <f ca="1">IF($B851="","",IF(_xlfn.MAXIFS(PurDate,PurItem,$B851)=0,"",_xlfn.MAXIFS(PurDate,PurItem,$B851)))</f>
        <v>#NAME?</v>
      </c>
      <c r="S851" s="20">
        <f t="shared" si="111"/>
        <v>0</v>
      </c>
      <c r="U851" s="36"/>
    </row>
    <row r="852" spans="1:21" x14ac:dyDescent="0.25">
      <c r="A852" s="15" t="s">
        <v>1796</v>
      </c>
      <c r="B852" s="15" t="s">
        <v>1797</v>
      </c>
      <c r="C852" s="15" t="s">
        <v>110</v>
      </c>
      <c r="D852" s="15" t="s">
        <v>93</v>
      </c>
      <c r="E852" s="15" t="s">
        <v>1796</v>
      </c>
      <c r="F852" s="16">
        <v>10</v>
      </c>
      <c r="G852" s="16">
        <v>0</v>
      </c>
      <c r="H852" s="17">
        <v>29.3475</v>
      </c>
      <c r="I852" s="18">
        <f>IF($B852="","",IF(CostMethod="Last Cost",IFERROR(INDEX(PurCost,MATCH(_xlfn.MAXIFS(PurRank,PurItem,$B852),PurRank,0)),$H852),IF(($G852+SUMIFS(PurQty,PurItem,$B852))=0,$H852,($G852*$H852+SUMIFS(PurTotal,PurItem,$B852))/($G852+SUMIFS(PurQty,PurItem,$B852)))))</f>
        <v>29.3475</v>
      </c>
      <c r="J852" s="37">
        <v>45</v>
      </c>
      <c r="K852" s="18">
        <f t="shared" si="104"/>
        <v>15.6525</v>
      </c>
      <c r="L852" s="19">
        <f t="shared" si="105"/>
        <v>0.34783333333333333</v>
      </c>
      <c r="M852" s="19">
        <f t="shared" si="106"/>
        <v>0.53335037055967283</v>
      </c>
      <c r="N852" s="20">
        <f t="shared" si="107"/>
        <v>0</v>
      </c>
      <c r="O852" s="18">
        <f t="shared" si="108"/>
        <v>0</v>
      </c>
      <c r="P852" s="18">
        <f t="shared" si="109"/>
        <v>0</v>
      </c>
      <c r="Q852" s="21" t="str">
        <f t="shared" si="110"/>
        <v>REORDER</v>
      </c>
      <c r="R852" s="22" t="e">
        <f ca="1">IF($B852="","",IF(_xlfn.MAXIFS(PurDate,PurItem,$B852)=0,"",_xlfn.MAXIFS(PurDate,PurItem,$B852)))</f>
        <v>#NAME?</v>
      </c>
      <c r="S852" s="20">
        <f t="shared" si="111"/>
        <v>0</v>
      </c>
      <c r="U852" s="36"/>
    </row>
    <row r="853" spans="1:21" x14ac:dyDescent="0.25">
      <c r="A853" s="15" t="s">
        <v>1798</v>
      </c>
      <c r="B853" s="15" t="s">
        <v>1799</v>
      </c>
      <c r="C853" s="15" t="s">
        <v>122</v>
      </c>
      <c r="D853" s="15" t="s">
        <v>93</v>
      </c>
      <c r="E853" s="15" t="s">
        <v>1798</v>
      </c>
      <c r="F853" s="16">
        <v>10</v>
      </c>
      <c r="G853" s="16">
        <v>0</v>
      </c>
      <c r="H853" s="17">
        <v>15</v>
      </c>
      <c r="I853" s="18">
        <f>IF($B853="","",IF(CostMethod="Last Cost",IFERROR(INDEX(PurCost,MATCH(_xlfn.MAXIFS(PurRank,PurItem,$B853),PurRank,0)),$H853),IF(($G853+SUMIFS(PurQty,PurItem,$B853))=0,$H853,($G853*$H853+SUMIFS(PurTotal,PurItem,$B853))/($G853+SUMIFS(PurQty,PurItem,$B853)))))</f>
        <v>15</v>
      </c>
      <c r="J853" s="37">
        <v>20</v>
      </c>
      <c r="K853" s="18">
        <f t="shared" si="104"/>
        <v>5</v>
      </c>
      <c r="L853" s="19">
        <f t="shared" si="105"/>
        <v>0.25</v>
      </c>
      <c r="M853" s="19">
        <f t="shared" si="106"/>
        <v>0.33333333333333331</v>
      </c>
      <c r="N853" s="20">
        <f t="shared" si="107"/>
        <v>0</v>
      </c>
      <c r="O853" s="18">
        <f t="shared" si="108"/>
        <v>0</v>
      </c>
      <c r="P853" s="18">
        <f t="shared" si="109"/>
        <v>0</v>
      </c>
      <c r="Q853" s="21" t="str">
        <f t="shared" si="110"/>
        <v>REORDER</v>
      </c>
      <c r="R853" s="22" t="e">
        <f ca="1">IF($B853="","",IF(_xlfn.MAXIFS(PurDate,PurItem,$B853)=0,"",_xlfn.MAXIFS(PurDate,PurItem,$B853)))</f>
        <v>#NAME?</v>
      </c>
      <c r="S853" s="20">
        <f t="shared" si="111"/>
        <v>0</v>
      </c>
      <c r="U853" s="36"/>
    </row>
    <row r="854" spans="1:21" x14ac:dyDescent="0.25">
      <c r="A854" s="15" t="s">
        <v>1800</v>
      </c>
      <c r="B854" s="15" t="s">
        <v>1801</v>
      </c>
      <c r="C854" s="15" t="s">
        <v>110</v>
      </c>
      <c r="D854" s="15" t="s">
        <v>93</v>
      </c>
      <c r="E854" s="15" t="s">
        <v>1800</v>
      </c>
      <c r="F854" s="16">
        <v>10</v>
      </c>
      <c r="G854" s="16">
        <v>0</v>
      </c>
      <c r="H854" s="17">
        <v>15</v>
      </c>
      <c r="I854" s="18">
        <f>IF($B854="","",IF(CostMethod="Last Cost",IFERROR(INDEX(PurCost,MATCH(_xlfn.MAXIFS(PurRank,PurItem,$B854),PurRank,0)),$H854),IF(($G854+SUMIFS(PurQty,PurItem,$B854))=0,$H854,($G854*$H854+SUMIFS(PurTotal,PurItem,$B854))/($G854+SUMIFS(PurQty,PurItem,$B854)))))</f>
        <v>15</v>
      </c>
      <c r="J854" s="37">
        <v>20</v>
      </c>
      <c r="K854" s="18">
        <f t="shared" si="104"/>
        <v>5</v>
      </c>
      <c r="L854" s="19">
        <f t="shared" si="105"/>
        <v>0.25</v>
      </c>
      <c r="M854" s="19">
        <f t="shared" si="106"/>
        <v>0.33333333333333331</v>
      </c>
      <c r="N854" s="20">
        <f t="shared" si="107"/>
        <v>0</v>
      </c>
      <c r="O854" s="18">
        <f t="shared" si="108"/>
        <v>0</v>
      </c>
      <c r="P854" s="18">
        <f t="shared" si="109"/>
        <v>0</v>
      </c>
      <c r="Q854" s="21" t="str">
        <f t="shared" si="110"/>
        <v>REORDER</v>
      </c>
      <c r="R854" s="22" t="e">
        <f ca="1">IF($B854="","",IF(_xlfn.MAXIFS(PurDate,PurItem,$B854)=0,"",_xlfn.MAXIFS(PurDate,PurItem,$B854)))</f>
        <v>#NAME?</v>
      </c>
      <c r="S854" s="20">
        <f t="shared" si="111"/>
        <v>0</v>
      </c>
      <c r="U854" s="36"/>
    </row>
    <row r="855" spans="1:21" x14ac:dyDescent="0.25">
      <c r="A855" s="15" t="s">
        <v>1802</v>
      </c>
      <c r="B855" s="15" t="s">
        <v>1803</v>
      </c>
      <c r="C855" s="15" t="s">
        <v>110</v>
      </c>
      <c r="D855" s="15" t="s">
        <v>93</v>
      </c>
      <c r="E855" s="15" t="s">
        <v>1802</v>
      </c>
      <c r="F855" s="16">
        <v>10</v>
      </c>
      <c r="G855" s="16">
        <v>0</v>
      </c>
      <c r="H855" s="17">
        <v>6.5250000000000004</v>
      </c>
      <c r="I855" s="18">
        <f>IF($B855="","",IF(CostMethod="Last Cost",IFERROR(INDEX(PurCost,MATCH(_xlfn.MAXIFS(PurRank,PurItem,$B855),PurRank,0)),$H855),IF(($G855+SUMIFS(PurQty,PurItem,$B855))=0,$H855,($G855*$H855+SUMIFS(PurTotal,PurItem,$B855))/($G855+SUMIFS(PurQty,PurItem,$B855)))))</f>
        <v>6.5250000000000004</v>
      </c>
      <c r="J855" s="37">
        <v>10</v>
      </c>
      <c r="K855" s="18">
        <f t="shared" si="104"/>
        <v>3.4749999999999996</v>
      </c>
      <c r="L855" s="19">
        <f t="shared" si="105"/>
        <v>0.34749999999999998</v>
      </c>
      <c r="M855" s="19">
        <f t="shared" si="106"/>
        <v>0.53256704980842906</v>
      </c>
      <c r="N855" s="20">
        <f t="shared" si="107"/>
        <v>0</v>
      </c>
      <c r="O855" s="18">
        <f t="shared" si="108"/>
        <v>0</v>
      </c>
      <c r="P855" s="18">
        <f t="shared" si="109"/>
        <v>0</v>
      </c>
      <c r="Q855" s="21" t="str">
        <f t="shared" si="110"/>
        <v>REORDER</v>
      </c>
      <c r="R855" s="22" t="e">
        <f ca="1">IF($B855="","",IF(_xlfn.MAXIFS(PurDate,PurItem,$B855)=0,"",_xlfn.MAXIFS(PurDate,PurItem,$B855)))</f>
        <v>#NAME?</v>
      </c>
      <c r="S855" s="20">
        <f t="shared" si="111"/>
        <v>0</v>
      </c>
      <c r="U855" s="36"/>
    </row>
    <row r="856" spans="1:21" x14ac:dyDescent="0.25">
      <c r="A856" s="15" t="s">
        <v>1804</v>
      </c>
      <c r="B856" s="15" t="s">
        <v>1805</v>
      </c>
      <c r="C856" s="15" t="s">
        <v>117</v>
      </c>
      <c r="D856" s="15" t="s">
        <v>93</v>
      </c>
      <c r="E856" s="15" t="s">
        <v>1804</v>
      </c>
      <c r="F856" s="16">
        <v>10</v>
      </c>
      <c r="G856" s="16">
        <v>0</v>
      </c>
      <c r="H856" s="17">
        <v>6.5250000000000004</v>
      </c>
      <c r="I856" s="18">
        <f>IF($B856="","",IF(CostMethod="Last Cost",IFERROR(INDEX(PurCost,MATCH(_xlfn.MAXIFS(PurRank,PurItem,$B856),PurRank,0)),$H856),IF(($G856+SUMIFS(PurQty,PurItem,$B856))=0,$H856,($G856*$H856+SUMIFS(PurTotal,PurItem,$B856))/($G856+SUMIFS(PurQty,PurItem,$B856)))))</f>
        <v>6.5250000000000004</v>
      </c>
      <c r="J856" s="37">
        <v>10</v>
      </c>
      <c r="K856" s="18">
        <f t="shared" si="104"/>
        <v>3.4749999999999996</v>
      </c>
      <c r="L856" s="19">
        <f t="shared" si="105"/>
        <v>0.34749999999999998</v>
      </c>
      <c r="M856" s="19">
        <f t="shared" si="106"/>
        <v>0.53256704980842906</v>
      </c>
      <c r="N856" s="20">
        <f t="shared" si="107"/>
        <v>0</v>
      </c>
      <c r="O856" s="18">
        <f t="shared" si="108"/>
        <v>0</v>
      </c>
      <c r="P856" s="18">
        <f t="shared" si="109"/>
        <v>0</v>
      </c>
      <c r="Q856" s="21" t="str">
        <f t="shared" si="110"/>
        <v>REORDER</v>
      </c>
      <c r="R856" s="22" t="e">
        <f ca="1">IF($B856="","",IF(_xlfn.MAXIFS(PurDate,PurItem,$B856)=0,"",_xlfn.MAXIFS(PurDate,PurItem,$B856)))</f>
        <v>#NAME?</v>
      </c>
      <c r="S856" s="20">
        <f t="shared" si="111"/>
        <v>0</v>
      </c>
      <c r="U856" s="36"/>
    </row>
    <row r="857" spans="1:21" x14ac:dyDescent="0.25">
      <c r="A857" s="15" t="s">
        <v>1806</v>
      </c>
      <c r="B857" s="15" t="s">
        <v>1807</v>
      </c>
      <c r="C857" s="15" t="s">
        <v>117</v>
      </c>
      <c r="D857" s="15" t="s">
        <v>93</v>
      </c>
      <c r="E857" s="15" t="s">
        <v>1806</v>
      </c>
      <c r="F857" s="16">
        <v>10</v>
      </c>
      <c r="G857" s="16">
        <v>0</v>
      </c>
      <c r="H857" s="17">
        <v>6.5250000000000004</v>
      </c>
      <c r="I857" s="18">
        <f>IF($B857="","",IF(CostMethod="Last Cost",IFERROR(INDEX(PurCost,MATCH(_xlfn.MAXIFS(PurRank,PurItem,$B857),PurRank,0)),$H857),IF(($G857+SUMIFS(PurQty,PurItem,$B857))=0,$H857,($G857*$H857+SUMIFS(PurTotal,PurItem,$B857))/($G857+SUMIFS(PurQty,PurItem,$B857)))))</f>
        <v>6.5250000000000004</v>
      </c>
      <c r="J857" s="37">
        <v>10</v>
      </c>
      <c r="K857" s="18">
        <f t="shared" si="104"/>
        <v>3.4749999999999996</v>
      </c>
      <c r="L857" s="19">
        <f t="shared" si="105"/>
        <v>0.34749999999999998</v>
      </c>
      <c r="M857" s="19">
        <f t="shared" si="106"/>
        <v>0.53256704980842906</v>
      </c>
      <c r="N857" s="20">
        <f t="shared" si="107"/>
        <v>0</v>
      </c>
      <c r="O857" s="18">
        <f t="shared" si="108"/>
        <v>0</v>
      </c>
      <c r="P857" s="18">
        <f t="shared" si="109"/>
        <v>0</v>
      </c>
      <c r="Q857" s="21" t="str">
        <f t="shared" si="110"/>
        <v>REORDER</v>
      </c>
      <c r="R857" s="22" t="e">
        <f ca="1">IF($B857="","",IF(_xlfn.MAXIFS(PurDate,PurItem,$B857)=0,"",_xlfn.MAXIFS(PurDate,PurItem,$B857)))</f>
        <v>#NAME?</v>
      </c>
      <c r="S857" s="20">
        <f t="shared" si="111"/>
        <v>0</v>
      </c>
      <c r="U857" s="36"/>
    </row>
    <row r="858" spans="1:21" x14ac:dyDescent="0.25">
      <c r="A858" s="15" t="s">
        <v>1808</v>
      </c>
      <c r="B858" s="15" t="s">
        <v>1809</v>
      </c>
      <c r="C858" s="15" t="s">
        <v>117</v>
      </c>
      <c r="D858" s="15" t="s">
        <v>93</v>
      </c>
      <c r="E858" s="15" t="s">
        <v>1808</v>
      </c>
      <c r="F858" s="16">
        <v>10</v>
      </c>
      <c r="G858" s="16">
        <v>0</v>
      </c>
      <c r="H858" s="17">
        <v>6.5250000000000004</v>
      </c>
      <c r="I858" s="18">
        <f>IF($B858="","",IF(CostMethod="Last Cost",IFERROR(INDEX(PurCost,MATCH(_xlfn.MAXIFS(PurRank,PurItem,$B858),PurRank,0)),$H858),IF(($G858+SUMIFS(PurQty,PurItem,$B858))=0,$H858,($G858*$H858+SUMIFS(PurTotal,PurItem,$B858))/($G858+SUMIFS(PurQty,PurItem,$B858)))))</f>
        <v>6.5250000000000004</v>
      </c>
      <c r="J858" s="37">
        <v>10</v>
      </c>
      <c r="K858" s="18">
        <f t="shared" si="104"/>
        <v>3.4749999999999996</v>
      </c>
      <c r="L858" s="19">
        <f t="shared" si="105"/>
        <v>0.34749999999999998</v>
      </c>
      <c r="M858" s="19">
        <f t="shared" si="106"/>
        <v>0.53256704980842906</v>
      </c>
      <c r="N858" s="20">
        <f t="shared" si="107"/>
        <v>0</v>
      </c>
      <c r="O858" s="18">
        <f t="shared" si="108"/>
        <v>0</v>
      </c>
      <c r="P858" s="18">
        <f t="shared" si="109"/>
        <v>0</v>
      </c>
      <c r="Q858" s="21" t="str">
        <f t="shared" si="110"/>
        <v>REORDER</v>
      </c>
      <c r="R858" s="22" t="e">
        <f ca="1">IF($B858="","",IF(_xlfn.MAXIFS(PurDate,PurItem,$B858)=0,"",_xlfn.MAXIFS(PurDate,PurItem,$B858)))</f>
        <v>#NAME?</v>
      </c>
      <c r="S858" s="20">
        <f t="shared" si="111"/>
        <v>0</v>
      </c>
      <c r="U858" s="36"/>
    </row>
    <row r="859" spans="1:21" x14ac:dyDescent="0.25">
      <c r="A859" s="15" t="s">
        <v>1810</v>
      </c>
      <c r="B859" s="15" t="s">
        <v>1811</v>
      </c>
      <c r="C859" s="15" t="s">
        <v>117</v>
      </c>
      <c r="D859" s="15" t="s">
        <v>93</v>
      </c>
      <c r="E859" s="15" t="s">
        <v>1810</v>
      </c>
      <c r="F859" s="16">
        <v>10</v>
      </c>
      <c r="G859" s="16">
        <v>0</v>
      </c>
      <c r="H859" s="17">
        <v>9.7799999999999994</v>
      </c>
      <c r="I859" s="18">
        <f>IF($B859="","",IF(CostMethod="Last Cost",IFERROR(INDEX(PurCost,MATCH(_xlfn.MAXIFS(PurRank,PurItem,$B859),PurRank,0)),$H859),IF(($G859+SUMIFS(PurQty,PurItem,$B859))=0,$H859,($G859*$H859+SUMIFS(PurTotal,PurItem,$B859))/($G859+SUMIFS(PurQty,PurItem,$B859)))))</f>
        <v>9.7799999999999994</v>
      </c>
      <c r="J859" s="37">
        <v>15</v>
      </c>
      <c r="K859" s="18">
        <f t="shared" si="104"/>
        <v>5.2200000000000006</v>
      </c>
      <c r="L859" s="19">
        <f t="shared" si="105"/>
        <v>0.34800000000000003</v>
      </c>
      <c r="M859" s="19">
        <f t="shared" si="106"/>
        <v>0.5337423312883437</v>
      </c>
      <c r="N859" s="20">
        <f t="shared" si="107"/>
        <v>0</v>
      </c>
      <c r="O859" s="18">
        <f t="shared" si="108"/>
        <v>0</v>
      </c>
      <c r="P859" s="18">
        <f t="shared" si="109"/>
        <v>0</v>
      </c>
      <c r="Q859" s="21" t="str">
        <f t="shared" si="110"/>
        <v>REORDER</v>
      </c>
      <c r="R859" s="22" t="e">
        <f ca="1">IF($B859="","",IF(_xlfn.MAXIFS(PurDate,PurItem,$B859)=0,"",_xlfn.MAXIFS(PurDate,PurItem,$B859)))</f>
        <v>#NAME?</v>
      </c>
      <c r="S859" s="20">
        <f t="shared" si="111"/>
        <v>0</v>
      </c>
      <c r="U859" s="36"/>
    </row>
    <row r="860" spans="1:21" x14ac:dyDescent="0.25">
      <c r="A860" s="15" t="s">
        <v>1812</v>
      </c>
      <c r="B860" s="15" t="s">
        <v>1813</v>
      </c>
      <c r="C860" s="15" t="s">
        <v>117</v>
      </c>
      <c r="D860" s="15" t="s">
        <v>93</v>
      </c>
      <c r="E860" s="15" t="s">
        <v>1812</v>
      </c>
      <c r="F860" s="16">
        <v>10</v>
      </c>
      <c r="G860" s="16">
        <v>0</v>
      </c>
      <c r="H860" s="17">
        <v>13.0425</v>
      </c>
      <c r="I860" s="18">
        <f>IF($B860="","",IF(CostMethod="Last Cost",IFERROR(INDEX(PurCost,MATCH(_xlfn.MAXIFS(PurRank,PurItem,$B860),PurRank,0)),$H860),IF(($G860+SUMIFS(PurQty,PurItem,$B860))=0,$H860,($G860*$H860+SUMIFS(PurTotal,PurItem,$B860))/($G860+SUMIFS(PurQty,PurItem,$B860)))))</f>
        <v>13.0425</v>
      </c>
      <c r="J860" s="37">
        <v>20</v>
      </c>
      <c r="K860" s="18">
        <f t="shared" si="104"/>
        <v>6.9574999999999996</v>
      </c>
      <c r="L860" s="19">
        <f t="shared" si="105"/>
        <v>0.34787499999999999</v>
      </c>
      <c r="M860" s="19">
        <f t="shared" si="106"/>
        <v>0.53344834195898017</v>
      </c>
      <c r="N860" s="20">
        <f t="shared" si="107"/>
        <v>0</v>
      </c>
      <c r="O860" s="18">
        <f t="shared" si="108"/>
        <v>0</v>
      </c>
      <c r="P860" s="18">
        <f t="shared" si="109"/>
        <v>0</v>
      </c>
      <c r="Q860" s="21" t="str">
        <f t="shared" si="110"/>
        <v>REORDER</v>
      </c>
      <c r="R860" s="22" t="e">
        <f ca="1">IF($B860="","",IF(_xlfn.MAXIFS(PurDate,PurItem,$B860)=0,"",_xlfn.MAXIFS(PurDate,PurItem,$B860)))</f>
        <v>#NAME?</v>
      </c>
      <c r="S860" s="20">
        <f t="shared" si="111"/>
        <v>0</v>
      </c>
      <c r="U860" s="36"/>
    </row>
    <row r="861" spans="1:21" x14ac:dyDescent="0.25">
      <c r="A861" s="15" t="s">
        <v>1814</v>
      </c>
      <c r="B861" s="15" t="s">
        <v>1815</v>
      </c>
      <c r="C861" s="15" t="s">
        <v>117</v>
      </c>
      <c r="D861" s="15" t="s">
        <v>93</v>
      </c>
      <c r="E861" s="15" t="s">
        <v>1814</v>
      </c>
      <c r="F861" s="16">
        <v>10</v>
      </c>
      <c r="G861" s="16">
        <v>0</v>
      </c>
      <c r="H861" s="17">
        <v>13.0425</v>
      </c>
      <c r="I861" s="18">
        <f>IF($B861="","",IF(CostMethod="Last Cost",IFERROR(INDEX(PurCost,MATCH(_xlfn.MAXIFS(PurRank,PurItem,$B861),PurRank,0)),$H861),IF(($G861+SUMIFS(PurQty,PurItem,$B861))=0,$H861,($G861*$H861+SUMIFS(PurTotal,PurItem,$B861))/($G861+SUMIFS(PurQty,PurItem,$B861)))))</f>
        <v>13.0425</v>
      </c>
      <c r="J861" s="37">
        <v>20</v>
      </c>
      <c r="K861" s="18">
        <f t="shared" si="104"/>
        <v>6.9574999999999996</v>
      </c>
      <c r="L861" s="19">
        <f t="shared" si="105"/>
        <v>0.34787499999999999</v>
      </c>
      <c r="M861" s="19">
        <f t="shared" si="106"/>
        <v>0.53344834195898017</v>
      </c>
      <c r="N861" s="20">
        <f t="shared" si="107"/>
        <v>0</v>
      </c>
      <c r="O861" s="18">
        <f t="shared" si="108"/>
        <v>0</v>
      </c>
      <c r="P861" s="18">
        <f t="shared" si="109"/>
        <v>0</v>
      </c>
      <c r="Q861" s="21" t="str">
        <f t="shared" si="110"/>
        <v>REORDER</v>
      </c>
      <c r="R861" s="22" t="e">
        <f ca="1">IF($B861="","",IF(_xlfn.MAXIFS(PurDate,PurItem,$B861)=0,"",_xlfn.MAXIFS(PurDate,PurItem,$B861)))</f>
        <v>#NAME?</v>
      </c>
      <c r="S861" s="20">
        <f t="shared" si="111"/>
        <v>0</v>
      </c>
      <c r="U861" s="36"/>
    </row>
    <row r="862" spans="1:21" x14ac:dyDescent="0.25">
      <c r="A862" s="15" t="s">
        <v>1816</v>
      </c>
      <c r="B862" s="15" t="s">
        <v>1817</v>
      </c>
      <c r="C862" s="15" t="s">
        <v>117</v>
      </c>
      <c r="D862" s="15" t="s">
        <v>93</v>
      </c>
      <c r="E862" s="15" t="s">
        <v>1816</v>
      </c>
      <c r="F862" s="16">
        <v>10</v>
      </c>
      <c r="G862" s="16">
        <v>0</v>
      </c>
      <c r="H862" s="17">
        <v>13.0425</v>
      </c>
      <c r="I862" s="18">
        <f>IF($B862="","",IF(CostMethod="Last Cost",IFERROR(INDEX(PurCost,MATCH(_xlfn.MAXIFS(PurRank,PurItem,$B862),PurRank,0)),$H862),IF(($G862+SUMIFS(PurQty,PurItem,$B862))=0,$H862,($G862*$H862+SUMIFS(PurTotal,PurItem,$B862))/($G862+SUMIFS(PurQty,PurItem,$B862)))))</f>
        <v>13.0425</v>
      </c>
      <c r="J862" s="37">
        <v>20</v>
      </c>
      <c r="K862" s="18">
        <f t="shared" si="104"/>
        <v>6.9574999999999996</v>
      </c>
      <c r="L862" s="19">
        <f t="shared" si="105"/>
        <v>0.34787499999999999</v>
      </c>
      <c r="M862" s="19">
        <f t="shared" si="106"/>
        <v>0.53344834195898017</v>
      </c>
      <c r="N862" s="20">
        <f t="shared" si="107"/>
        <v>0</v>
      </c>
      <c r="O862" s="18">
        <f t="shared" si="108"/>
        <v>0</v>
      </c>
      <c r="P862" s="18">
        <f t="shared" si="109"/>
        <v>0</v>
      </c>
      <c r="Q862" s="21" t="str">
        <f t="shared" si="110"/>
        <v>REORDER</v>
      </c>
      <c r="R862" s="22" t="e">
        <f ca="1">IF($B862="","",IF(_xlfn.MAXIFS(PurDate,PurItem,$B862)=0,"",_xlfn.MAXIFS(PurDate,PurItem,$B862)))</f>
        <v>#NAME?</v>
      </c>
      <c r="S862" s="20">
        <f t="shared" si="111"/>
        <v>0</v>
      </c>
      <c r="U862" s="36"/>
    </row>
    <row r="863" spans="1:21" x14ac:dyDescent="0.25">
      <c r="A863" s="15" t="s">
        <v>1818</v>
      </c>
      <c r="B863" s="15" t="s">
        <v>1819</v>
      </c>
      <c r="C863" s="15" t="s">
        <v>117</v>
      </c>
      <c r="D863" s="15" t="s">
        <v>93</v>
      </c>
      <c r="E863" s="15" t="s">
        <v>1818</v>
      </c>
      <c r="F863" s="16">
        <v>10</v>
      </c>
      <c r="G863" s="16">
        <v>0</v>
      </c>
      <c r="H863" s="17">
        <v>13.0425</v>
      </c>
      <c r="I863" s="18">
        <f>IF($B863="","",IF(CostMethod="Last Cost",IFERROR(INDEX(PurCost,MATCH(_xlfn.MAXIFS(PurRank,PurItem,$B863),PurRank,0)),$H863),IF(($G863+SUMIFS(PurQty,PurItem,$B863))=0,$H863,($G863*$H863+SUMIFS(PurTotal,PurItem,$B863))/($G863+SUMIFS(PurQty,PurItem,$B863)))))</f>
        <v>13.0425</v>
      </c>
      <c r="J863" s="37">
        <v>20</v>
      </c>
      <c r="K863" s="18">
        <f t="shared" si="104"/>
        <v>6.9574999999999996</v>
      </c>
      <c r="L863" s="19">
        <f t="shared" si="105"/>
        <v>0.34787499999999999</v>
      </c>
      <c r="M863" s="19">
        <f t="shared" si="106"/>
        <v>0.53344834195898017</v>
      </c>
      <c r="N863" s="20">
        <f t="shared" si="107"/>
        <v>0</v>
      </c>
      <c r="O863" s="18">
        <f t="shared" si="108"/>
        <v>0</v>
      </c>
      <c r="P863" s="18">
        <f t="shared" si="109"/>
        <v>0</v>
      </c>
      <c r="Q863" s="21" t="str">
        <f t="shared" si="110"/>
        <v>REORDER</v>
      </c>
      <c r="R863" s="22" t="e">
        <f ca="1">IF($B863="","",IF(_xlfn.MAXIFS(PurDate,PurItem,$B863)=0,"",_xlfn.MAXIFS(PurDate,PurItem,$B863)))</f>
        <v>#NAME?</v>
      </c>
      <c r="S863" s="20">
        <f t="shared" si="111"/>
        <v>0</v>
      </c>
      <c r="U863" s="36"/>
    </row>
    <row r="864" spans="1:21" x14ac:dyDescent="0.25">
      <c r="A864" s="15" t="s">
        <v>1820</v>
      </c>
      <c r="B864" s="15" t="s">
        <v>1821</v>
      </c>
      <c r="C864" s="15" t="s">
        <v>117</v>
      </c>
      <c r="D864" s="15" t="s">
        <v>93</v>
      </c>
      <c r="E864" s="15" t="s">
        <v>1820</v>
      </c>
      <c r="F864" s="16">
        <v>10</v>
      </c>
      <c r="G864" s="16">
        <v>0</v>
      </c>
      <c r="H864" s="17">
        <v>13.0425</v>
      </c>
      <c r="I864" s="18">
        <f>IF($B864="","",IF(CostMethod="Last Cost",IFERROR(INDEX(PurCost,MATCH(_xlfn.MAXIFS(PurRank,PurItem,$B864),PurRank,0)),$H864),IF(($G864+SUMIFS(PurQty,PurItem,$B864))=0,$H864,($G864*$H864+SUMIFS(PurTotal,PurItem,$B864))/($G864+SUMIFS(PurQty,PurItem,$B864)))))</f>
        <v>13.0425</v>
      </c>
      <c r="J864" s="37">
        <v>20</v>
      </c>
      <c r="K864" s="18">
        <f t="shared" si="104"/>
        <v>6.9574999999999996</v>
      </c>
      <c r="L864" s="19">
        <f t="shared" si="105"/>
        <v>0.34787499999999999</v>
      </c>
      <c r="M864" s="19">
        <f t="shared" si="106"/>
        <v>0.53344834195898017</v>
      </c>
      <c r="N864" s="20">
        <f t="shared" si="107"/>
        <v>0</v>
      </c>
      <c r="O864" s="18">
        <f t="shared" si="108"/>
        <v>0</v>
      </c>
      <c r="P864" s="18">
        <f t="shared" si="109"/>
        <v>0</v>
      </c>
      <c r="Q864" s="21" t="str">
        <f t="shared" si="110"/>
        <v>REORDER</v>
      </c>
      <c r="R864" s="22" t="e">
        <f ca="1">IF($B864="","",IF(_xlfn.MAXIFS(PurDate,PurItem,$B864)=0,"",_xlfn.MAXIFS(PurDate,PurItem,$B864)))</f>
        <v>#NAME?</v>
      </c>
      <c r="S864" s="20">
        <f t="shared" si="111"/>
        <v>0</v>
      </c>
      <c r="U864" s="36"/>
    </row>
    <row r="865" spans="1:21" x14ac:dyDescent="0.25">
      <c r="A865" s="15" t="s">
        <v>1822</v>
      </c>
      <c r="B865" s="15" t="s">
        <v>1823</v>
      </c>
      <c r="C865" s="15" t="s">
        <v>117</v>
      </c>
      <c r="D865" s="15" t="s">
        <v>93</v>
      </c>
      <c r="E865" s="15" t="s">
        <v>1822</v>
      </c>
      <c r="F865" s="16">
        <v>10</v>
      </c>
      <c r="G865" s="16">
        <v>0</v>
      </c>
      <c r="H865" s="17">
        <v>13.0425</v>
      </c>
      <c r="I865" s="18">
        <f>IF($B865="","",IF(CostMethod="Last Cost",IFERROR(INDEX(PurCost,MATCH(_xlfn.MAXIFS(PurRank,PurItem,$B865),PurRank,0)),$H865),IF(($G865+SUMIFS(PurQty,PurItem,$B865))=0,$H865,($G865*$H865+SUMIFS(PurTotal,PurItem,$B865))/($G865+SUMIFS(PurQty,PurItem,$B865)))))</f>
        <v>13.0425</v>
      </c>
      <c r="J865" s="37">
        <v>20</v>
      </c>
      <c r="K865" s="18">
        <f t="shared" si="104"/>
        <v>6.9574999999999996</v>
      </c>
      <c r="L865" s="19">
        <f t="shared" si="105"/>
        <v>0.34787499999999999</v>
      </c>
      <c r="M865" s="19">
        <f t="shared" si="106"/>
        <v>0.53344834195898017</v>
      </c>
      <c r="N865" s="20">
        <f t="shared" si="107"/>
        <v>0</v>
      </c>
      <c r="O865" s="18">
        <f t="shared" si="108"/>
        <v>0</v>
      </c>
      <c r="P865" s="18">
        <f t="shared" si="109"/>
        <v>0</v>
      </c>
      <c r="Q865" s="21" t="str">
        <f t="shared" si="110"/>
        <v>REORDER</v>
      </c>
      <c r="R865" s="22" t="e">
        <f ca="1">IF($B865="","",IF(_xlfn.MAXIFS(PurDate,PurItem,$B865)=0,"",_xlfn.MAXIFS(PurDate,PurItem,$B865)))</f>
        <v>#NAME?</v>
      </c>
      <c r="S865" s="20">
        <f t="shared" si="111"/>
        <v>0</v>
      </c>
      <c r="U865" s="36"/>
    </row>
    <row r="866" spans="1:21" x14ac:dyDescent="0.25">
      <c r="A866" s="15" t="s">
        <v>1824</v>
      </c>
      <c r="B866" s="15" t="s">
        <v>1825</v>
      </c>
      <c r="C866" s="15" t="s">
        <v>117</v>
      </c>
      <c r="D866" s="15" t="s">
        <v>93</v>
      </c>
      <c r="E866" s="15" t="s">
        <v>1824</v>
      </c>
      <c r="F866" s="16">
        <v>10</v>
      </c>
      <c r="G866" s="16">
        <v>0</v>
      </c>
      <c r="H866" s="17">
        <v>13.0425</v>
      </c>
      <c r="I866" s="18">
        <f>IF($B866="","",IF(CostMethod="Last Cost",IFERROR(INDEX(PurCost,MATCH(_xlfn.MAXIFS(PurRank,PurItem,$B866),PurRank,0)),$H866),IF(($G866+SUMIFS(PurQty,PurItem,$B866))=0,$H866,($G866*$H866+SUMIFS(PurTotal,PurItem,$B866))/($G866+SUMIFS(PurQty,PurItem,$B866)))))</f>
        <v>13.0425</v>
      </c>
      <c r="J866" s="37">
        <v>20</v>
      </c>
      <c r="K866" s="18">
        <f t="shared" si="104"/>
        <v>6.9574999999999996</v>
      </c>
      <c r="L866" s="19">
        <f t="shared" si="105"/>
        <v>0.34787499999999999</v>
      </c>
      <c r="M866" s="19">
        <f t="shared" si="106"/>
        <v>0.53344834195898017</v>
      </c>
      <c r="N866" s="20">
        <f t="shared" si="107"/>
        <v>0</v>
      </c>
      <c r="O866" s="18">
        <f t="shared" si="108"/>
        <v>0</v>
      </c>
      <c r="P866" s="18">
        <f t="shared" si="109"/>
        <v>0</v>
      </c>
      <c r="Q866" s="21" t="str">
        <f t="shared" si="110"/>
        <v>REORDER</v>
      </c>
      <c r="R866" s="22" t="e">
        <f ca="1">IF($B866="","",IF(_xlfn.MAXIFS(PurDate,PurItem,$B866)=0,"",_xlfn.MAXIFS(PurDate,PurItem,$B866)))</f>
        <v>#NAME?</v>
      </c>
      <c r="S866" s="20">
        <f t="shared" si="111"/>
        <v>0</v>
      </c>
      <c r="U866" s="36"/>
    </row>
    <row r="867" spans="1:21" x14ac:dyDescent="0.25">
      <c r="A867" s="15" t="s">
        <v>1826</v>
      </c>
      <c r="B867" s="15" t="s">
        <v>1827</v>
      </c>
      <c r="C867" s="15" t="s">
        <v>117</v>
      </c>
      <c r="D867" s="15" t="s">
        <v>93</v>
      </c>
      <c r="E867" s="15" t="s">
        <v>1826</v>
      </c>
      <c r="F867" s="16">
        <v>10</v>
      </c>
      <c r="G867" s="16">
        <v>0</v>
      </c>
      <c r="H867" s="17">
        <v>13.0425</v>
      </c>
      <c r="I867" s="18">
        <f>IF($B867="","",IF(CostMethod="Last Cost",IFERROR(INDEX(PurCost,MATCH(_xlfn.MAXIFS(PurRank,PurItem,$B867),PurRank,0)),$H867),IF(($G867+SUMIFS(PurQty,PurItem,$B867))=0,$H867,($G867*$H867+SUMIFS(PurTotal,PurItem,$B867))/($G867+SUMIFS(PurQty,PurItem,$B867)))))</f>
        <v>13.0425</v>
      </c>
      <c r="J867" s="37">
        <v>20</v>
      </c>
      <c r="K867" s="18">
        <f t="shared" si="104"/>
        <v>6.9574999999999996</v>
      </c>
      <c r="L867" s="19">
        <f t="shared" si="105"/>
        <v>0.34787499999999999</v>
      </c>
      <c r="M867" s="19">
        <f t="shared" si="106"/>
        <v>0.53344834195898017</v>
      </c>
      <c r="N867" s="20">
        <f t="shared" si="107"/>
        <v>0</v>
      </c>
      <c r="O867" s="18">
        <f t="shared" si="108"/>
        <v>0</v>
      </c>
      <c r="P867" s="18">
        <f t="shared" si="109"/>
        <v>0</v>
      </c>
      <c r="Q867" s="21" t="str">
        <f t="shared" si="110"/>
        <v>REORDER</v>
      </c>
      <c r="R867" s="22" t="e">
        <f ca="1">IF($B867="","",IF(_xlfn.MAXIFS(PurDate,PurItem,$B867)=0,"",_xlfn.MAXIFS(PurDate,PurItem,$B867)))</f>
        <v>#NAME?</v>
      </c>
      <c r="S867" s="20">
        <f t="shared" si="111"/>
        <v>0</v>
      </c>
      <c r="U867" s="36"/>
    </row>
    <row r="868" spans="1:21" x14ac:dyDescent="0.25">
      <c r="A868" s="15" t="s">
        <v>1828</v>
      </c>
      <c r="B868" s="15" t="s">
        <v>1829</v>
      </c>
      <c r="C868" s="15" t="s">
        <v>117</v>
      </c>
      <c r="D868" s="15" t="s">
        <v>93</v>
      </c>
      <c r="E868" s="15" t="s">
        <v>1828</v>
      </c>
      <c r="F868" s="16">
        <v>10</v>
      </c>
      <c r="G868" s="16">
        <v>0</v>
      </c>
      <c r="H868" s="17">
        <v>13.0425</v>
      </c>
      <c r="I868" s="18">
        <f>IF($B868="","",IF(CostMethod="Last Cost",IFERROR(INDEX(PurCost,MATCH(_xlfn.MAXIFS(PurRank,PurItem,$B868),PurRank,0)),$H868),IF(($G868+SUMIFS(PurQty,PurItem,$B868))=0,$H868,($G868*$H868+SUMIFS(PurTotal,PurItem,$B868))/($G868+SUMIFS(PurQty,PurItem,$B868)))))</f>
        <v>13.0425</v>
      </c>
      <c r="J868" s="37">
        <v>20</v>
      </c>
      <c r="K868" s="18">
        <f t="shared" si="104"/>
        <v>6.9574999999999996</v>
      </c>
      <c r="L868" s="19">
        <f t="shared" si="105"/>
        <v>0.34787499999999999</v>
      </c>
      <c r="M868" s="19">
        <f t="shared" si="106"/>
        <v>0.53344834195898017</v>
      </c>
      <c r="N868" s="20">
        <f t="shared" si="107"/>
        <v>0</v>
      </c>
      <c r="O868" s="18">
        <f t="shared" si="108"/>
        <v>0</v>
      </c>
      <c r="P868" s="18">
        <f t="shared" si="109"/>
        <v>0</v>
      </c>
      <c r="Q868" s="21" t="str">
        <f t="shared" si="110"/>
        <v>REORDER</v>
      </c>
      <c r="R868" s="22" t="e">
        <f ca="1">IF($B868="","",IF(_xlfn.MAXIFS(PurDate,PurItem,$B868)=0,"",_xlfn.MAXIFS(PurDate,PurItem,$B868)))</f>
        <v>#NAME?</v>
      </c>
      <c r="S868" s="20">
        <f t="shared" si="111"/>
        <v>0</v>
      </c>
      <c r="U868" s="36"/>
    </row>
    <row r="869" spans="1:21" x14ac:dyDescent="0.25">
      <c r="A869" s="15" t="s">
        <v>1830</v>
      </c>
      <c r="B869" s="15" t="s">
        <v>1831</v>
      </c>
      <c r="C869" s="15" t="s">
        <v>117</v>
      </c>
      <c r="D869" s="15" t="s">
        <v>93</v>
      </c>
      <c r="E869" s="15" t="s">
        <v>1830</v>
      </c>
      <c r="F869" s="16">
        <v>10</v>
      </c>
      <c r="G869" s="16">
        <v>0</v>
      </c>
      <c r="H869" s="17">
        <v>11.737500000000001</v>
      </c>
      <c r="I869" s="18">
        <f>IF($B869="","",IF(CostMethod="Last Cost",IFERROR(INDEX(PurCost,MATCH(_xlfn.MAXIFS(PurRank,PurItem,$B869),PurRank,0)),$H869),IF(($G869+SUMIFS(PurQty,PurItem,$B869))=0,$H869,($G869*$H869+SUMIFS(PurTotal,PurItem,$B869))/($G869+SUMIFS(PurQty,PurItem,$B869)))))</f>
        <v>11.737500000000001</v>
      </c>
      <c r="J869" s="37">
        <v>18</v>
      </c>
      <c r="K869" s="18">
        <f t="shared" si="104"/>
        <v>6.2624999999999993</v>
      </c>
      <c r="L869" s="19">
        <f t="shared" si="105"/>
        <v>0.34791666666666665</v>
      </c>
      <c r="M869" s="19">
        <f t="shared" si="106"/>
        <v>0.53354632587859419</v>
      </c>
      <c r="N869" s="20">
        <f t="shared" si="107"/>
        <v>0</v>
      </c>
      <c r="O869" s="18">
        <f t="shared" si="108"/>
        <v>0</v>
      </c>
      <c r="P869" s="18">
        <f t="shared" si="109"/>
        <v>0</v>
      </c>
      <c r="Q869" s="21" t="str">
        <f t="shared" si="110"/>
        <v>REORDER</v>
      </c>
      <c r="R869" s="22" t="e">
        <f ca="1">IF($B869="","",IF(_xlfn.MAXIFS(PurDate,PurItem,$B869)=0,"",_xlfn.MAXIFS(PurDate,PurItem,$B869)))</f>
        <v>#NAME?</v>
      </c>
      <c r="S869" s="20">
        <f t="shared" si="111"/>
        <v>0</v>
      </c>
      <c r="U869" s="36"/>
    </row>
    <row r="870" spans="1:21" x14ac:dyDescent="0.25">
      <c r="A870" s="15" t="s">
        <v>1832</v>
      </c>
      <c r="B870" s="15" t="s">
        <v>1833</v>
      </c>
      <c r="C870" s="15" t="s">
        <v>117</v>
      </c>
      <c r="D870" s="15" t="s">
        <v>93</v>
      </c>
      <c r="E870" s="15" t="s">
        <v>1832</v>
      </c>
      <c r="F870" s="16">
        <v>10</v>
      </c>
      <c r="G870" s="16">
        <v>0</v>
      </c>
      <c r="H870" s="17">
        <v>13.0425</v>
      </c>
      <c r="I870" s="18">
        <f>IF($B870="","",IF(CostMethod="Last Cost",IFERROR(INDEX(PurCost,MATCH(_xlfn.MAXIFS(PurRank,PurItem,$B870),PurRank,0)),$H870),IF(($G870+SUMIFS(PurQty,PurItem,$B870))=0,$H870,($G870*$H870+SUMIFS(PurTotal,PurItem,$B870))/($G870+SUMIFS(PurQty,PurItem,$B870)))))</f>
        <v>13.0425</v>
      </c>
      <c r="J870" s="37">
        <v>20</v>
      </c>
      <c r="K870" s="18">
        <f t="shared" si="104"/>
        <v>6.9574999999999996</v>
      </c>
      <c r="L870" s="19">
        <f t="shared" si="105"/>
        <v>0.34787499999999999</v>
      </c>
      <c r="M870" s="19">
        <f t="shared" si="106"/>
        <v>0.53344834195898017</v>
      </c>
      <c r="N870" s="20">
        <f t="shared" si="107"/>
        <v>0</v>
      </c>
      <c r="O870" s="18">
        <f t="shared" si="108"/>
        <v>0</v>
      </c>
      <c r="P870" s="18">
        <f t="shared" si="109"/>
        <v>0</v>
      </c>
      <c r="Q870" s="21" t="str">
        <f t="shared" si="110"/>
        <v>REORDER</v>
      </c>
      <c r="R870" s="22" t="e">
        <f ca="1">IF($B870="","",IF(_xlfn.MAXIFS(PurDate,PurItem,$B870)=0,"",_xlfn.MAXIFS(PurDate,PurItem,$B870)))</f>
        <v>#NAME?</v>
      </c>
      <c r="S870" s="20">
        <f t="shared" si="111"/>
        <v>0</v>
      </c>
      <c r="U870" s="36"/>
    </row>
    <row r="871" spans="1:21" x14ac:dyDescent="0.25">
      <c r="A871" s="15" t="s">
        <v>1834</v>
      </c>
      <c r="B871" s="15" t="s">
        <v>1835</v>
      </c>
      <c r="C871" s="15" t="s">
        <v>101</v>
      </c>
      <c r="D871" s="15" t="s">
        <v>93</v>
      </c>
      <c r="E871" s="15" t="s">
        <v>1834</v>
      </c>
      <c r="F871" s="16">
        <v>10</v>
      </c>
      <c r="G871" s="16">
        <v>0</v>
      </c>
      <c r="H871" s="17">
        <v>25.9725</v>
      </c>
      <c r="I871" s="18">
        <f>IF($B871="","",IF(CostMethod="Last Cost",IFERROR(INDEX(PurCost,MATCH(_xlfn.MAXIFS(PurRank,PurItem,$B871),PurRank,0)),$H871),IF(($G871+SUMIFS(PurQty,PurItem,$B871))=0,$H871,($G871*$H871+SUMIFS(PurTotal,PurItem,$B871))/($G871+SUMIFS(PurQty,PurItem,$B871)))))</f>
        <v>25.9725</v>
      </c>
      <c r="J871" s="37">
        <v>40</v>
      </c>
      <c r="K871" s="18">
        <f t="shared" si="104"/>
        <v>14.0275</v>
      </c>
      <c r="L871" s="19">
        <f t="shared" si="105"/>
        <v>0.35068749999999999</v>
      </c>
      <c r="M871" s="19">
        <f t="shared" si="106"/>
        <v>0.54009048031571849</v>
      </c>
      <c r="N871" s="20">
        <f t="shared" si="107"/>
        <v>7</v>
      </c>
      <c r="O871" s="18">
        <f t="shared" si="108"/>
        <v>181.8075</v>
      </c>
      <c r="P871" s="18">
        <f t="shared" si="109"/>
        <v>280</v>
      </c>
      <c r="Q871" s="21" t="str">
        <f t="shared" si="110"/>
        <v>REORDER</v>
      </c>
      <c r="R871" s="22" t="e">
        <f ca="1">IF($B871="","",IF(_xlfn.MAXIFS(PurDate,PurItem,$B871)=0,"",_xlfn.MAXIFS(PurDate,PurItem,$B871)))</f>
        <v>#NAME?</v>
      </c>
      <c r="S871" s="20">
        <f t="shared" si="111"/>
        <v>0</v>
      </c>
      <c r="U871" s="36"/>
    </row>
    <row r="872" spans="1:21" x14ac:dyDescent="0.25">
      <c r="A872" s="15" t="s">
        <v>1836</v>
      </c>
      <c r="B872" s="15" t="s">
        <v>1837</v>
      </c>
      <c r="C872" s="15" t="s">
        <v>101</v>
      </c>
      <c r="D872" s="15" t="s">
        <v>93</v>
      </c>
      <c r="E872" s="15" t="s">
        <v>1836</v>
      </c>
      <c r="F872" s="16">
        <v>10</v>
      </c>
      <c r="G872" s="16">
        <v>0</v>
      </c>
      <c r="H872" s="17">
        <v>0</v>
      </c>
      <c r="I872" s="18">
        <f>IF($B872="","",IF(CostMethod="Last Cost",IFERROR(INDEX(PurCost,MATCH(_xlfn.MAXIFS(PurRank,PurItem,$B872),PurRank,0)),$H872),IF(($G872+SUMIFS(PurQty,PurItem,$B872))=0,$H872,($G872*$H872+SUMIFS(PurTotal,PurItem,$B872))/($G872+SUMIFS(PurQty,PurItem,$B872)))))</f>
        <v>0</v>
      </c>
      <c r="J872" s="37">
        <v>40</v>
      </c>
      <c r="K872" s="18">
        <f t="shared" si="104"/>
        <v>40</v>
      </c>
      <c r="L872" s="19">
        <f t="shared" si="105"/>
        <v>1</v>
      </c>
      <c r="M872" s="19" t="str">
        <f t="shared" si="106"/>
        <v/>
      </c>
      <c r="N872" s="20">
        <f t="shared" si="107"/>
        <v>0</v>
      </c>
      <c r="O872" s="18">
        <f t="shared" si="108"/>
        <v>0</v>
      </c>
      <c r="P872" s="18">
        <f t="shared" si="109"/>
        <v>0</v>
      </c>
      <c r="Q872" s="21" t="str">
        <f t="shared" si="110"/>
        <v>REORDER</v>
      </c>
      <c r="R872" s="22" t="e">
        <f ca="1">IF($B872="","",IF(_xlfn.MAXIFS(PurDate,PurItem,$B872)=0,"",_xlfn.MAXIFS(PurDate,PurItem,$B872)))</f>
        <v>#NAME?</v>
      </c>
      <c r="S872" s="20">
        <f t="shared" si="111"/>
        <v>0</v>
      </c>
      <c r="U872" s="36"/>
    </row>
    <row r="873" spans="1:21" x14ac:dyDescent="0.25">
      <c r="A873" s="15" t="s">
        <v>1838</v>
      </c>
      <c r="B873" s="34" t="s">
        <v>1839</v>
      </c>
      <c r="C873" s="15" t="s">
        <v>101</v>
      </c>
      <c r="D873" s="15" t="s">
        <v>93</v>
      </c>
      <c r="E873" s="15" t="s">
        <v>1838</v>
      </c>
      <c r="F873" s="16">
        <v>10</v>
      </c>
      <c r="G873" s="16">
        <v>0</v>
      </c>
      <c r="H873" s="17">
        <v>6.4950000000000001</v>
      </c>
      <c r="I873" s="18">
        <f>IF($B873="","",IF(CostMethod="Last Cost",IFERROR(INDEX(PurCost,MATCH(_xlfn.MAXIFS(PurRank,PurItem,$B873),PurRank,0)),$H873),IF(($G873+SUMIFS(PurQty,PurItem,$B873))=0,$H873,($G873*$H873+SUMIFS(PurTotal,PurItem,$B873))/($G873+SUMIFS(PurQty,PurItem,$B873)))))</f>
        <v>6.4950000000000001</v>
      </c>
      <c r="J873" s="37">
        <v>10</v>
      </c>
      <c r="K873" s="18">
        <f t="shared" si="104"/>
        <v>3.5049999999999999</v>
      </c>
      <c r="L873" s="19">
        <f t="shared" si="105"/>
        <v>0.35049999999999998</v>
      </c>
      <c r="M873" s="19">
        <f t="shared" si="106"/>
        <v>0.53964588144726711</v>
      </c>
      <c r="N873" s="74">
        <f t="shared" si="107"/>
        <v>-10</v>
      </c>
      <c r="O873" s="18">
        <f t="shared" si="108"/>
        <v>-64.95</v>
      </c>
      <c r="P873" s="18">
        <f t="shared" si="109"/>
        <v>-100</v>
      </c>
      <c r="Q873" s="21" t="str">
        <f t="shared" si="110"/>
        <v>NEGATIVE</v>
      </c>
      <c r="R873" s="22" t="e">
        <f ca="1">IF($B873="","",IF(_xlfn.MAXIFS(PurDate,PurItem,$B873)=0,"",_xlfn.MAXIFS(PurDate,PurItem,$B873)))</f>
        <v>#NAME?</v>
      </c>
      <c r="S873" s="20">
        <f t="shared" si="111"/>
        <v>0</v>
      </c>
      <c r="U873" s="36"/>
    </row>
    <row r="874" spans="1:21" x14ac:dyDescent="0.25">
      <c r="A874" s="15" t="s">
        <v>1840</v>
      </c>
      <c r="B874" s="15" t="s">
        <v>1841</v>
      </c>
      <c r="C874" s="15" t="s">
        <v>101</v>
      </c>
      <c r="D874" s="15" t="s">
        <v>93</v>
      </c>
      <c r="E874" s="15" t="s">
        <v>1840</v>
      </c>
      <c r="F874" s="16">
        <v>10</v>
      </c>
      <c r="G874" s="16">
        <v>0</v>
      </c>
      <c r="H874" s="17">
        <v>6.4950000000000001</v>
      </c>
      <c r="I874" s="18">
        <f>IF($B874="","",IF(CostMethod="Last Cost",IFERROR(INDEX(PurCost,MATCH(_xlfn.MAXIFS(PurRank,PurItem,$B874),PurRank,0)),$H874),IF(($G874+SUMIFS(PurQty,PurItem,$B874))=0,$H874,($G874*$H874+SUMIFS(PurTotal,PurItem,$B874))/($G874+SUMIFS(PurQty,PurItem,$B874)))))</f>
        <v>6.4950000000000001</v>
      </c>
      <c r="J874" s="37">
        <v>10</v>
      </c>
      <c r="K874" s="18">
        <f t="shared" si="104"/>
        <v>3.5049999999999999</v>
      </c>
      <c r="L874" s="19">
        <f t="shared" si="105"/>
        <v>0.35049999999999998</v>
      </c>
      <c r="M874" s="19">
        <f t="shared" si="106"/>
        <v>0.53964588144726711</v>
      </c>
      <c r="N874" s="74">
        <f t="shared" si="107"/>
        <v>18</v>
      </c>
      <c r="O874" s="18">
        <f t="shared" si="108"/>
        <v>116.91</v>
      </c>
      <c r="P874" s="18">
        <f t="shared" si="109"/>
        <v>180</v>
      </c>
      <c r="Q874" s="21" t="str">
        <f t="shared" si="110"/>
        <v>OK</v>
      </c>
      <c r="R874" s="22" t="e">
        <f ca="1">IF($B874="","",IF(_xlfn.MAXIFS(PurDate,PurItem,$B874)=0,"",_xlfn.MAXIFS(PurDate,PurItem,$B874)))</f>
        <v>#NAME?</v>
      </c>
      <c r="S874" s="20">
        <f t="shared" si="111"/>
        <v>0</v>
      </c>
      <c r="U874" s="36"/>
    </row>
    <row r="875" spans="1:21" x14ac:dyDescent="0.25">
      <c r="A875" s="15" t="s">
        <v>1842</v>
      </c>
      <c r="B875" s="34" t="s">
        <v>1843</v>
      </c>
      <c r="C875" s="15" t="s">
        <v>101</v>
      </c>
      <c r="D875" s="15" t="s">
        <v>93</v>
      </c>
      <c r="E875" s="15" t="s">
        <v>1842</v>
      </c>
      <c r="F875" s="16">
        <v>10</v>
      </c>
      <c r="G875" s="16">
        <v>0</v>
      </c>
      <c r="H875" s="17">
        <v>45.652500000000003</v>
      </c>
      <c r="I875" s="18">
        <f>IF($B875="","",IF(CostMethod="Last Cost",IFERROR(INDEX(PurCost,MATCH(_xlfn.MAXIFS(PurRank,PurItem,$B875),PurRank,0)),$H875),IF(($G875+SUMIFS(PurQty,PurItem,$B875))=0,$H875,($G875*$H875+SUMIFS(PurTotal,PurItem,$B875))/($G875+SUMIFS(PurQty,PurItem,$B875)))))</f>
        <v>45.652500000000003</v>
      </c>
      <c r="J875" s="37">
        <v>70</v>
      </c>
      <c r="K875" s="18">
        <f t="shared" si="104"/>
        <v>24.347499999999997</v>
      </c>
      <c r="L875" s="19">
        <f t="shared" si="105"/>
        <v>0.3478214285714285</v>
      </c>
      <c r="M875" s="19">
        <f t="shared" si="106"/>
        <v>0.53332238103061158</v>
      </c>
      <c r="N875" s="20">
        <f t="shared" si="107"/>
        <v>1</v>
      </c>
      <c r="O875" s="18">
        <f t="shared" si="108"/>
        <v>45.652500000000003</v>
      </c>
      <c r="P875" s="18">
        <f t="shared" si="109"/>
        <v>70</v>
      </c>
      <c r="Q875" s="21" t="str">
        <f t="shared" si="110"/>
        <v>REORDER</v>
      </c>
      <c r="R875" s="22" t="e">
        <f ca="1">IF($B875="","",IF(_xlfn.MAXIFS(PurDate,PurItem,$B875)=0,"",_xlfn.MAXIFS(PurDate,PurItem,$B875)))</f>
        <v>#NAME?</v>
      </c>
      <c r="S875" s="20">
        <f t="shared" si="111"/>
        <v>0</v>
      </c>
      <c r="U875" s="36"/>
    </row>
    <row r="876" spans="1:21" x14ac:dyDescent="0.25">
      <c r="A876" s="15" t="s">
        <v>1844</v>
      </c>
      <c r="B876" s="15" t="s">
        <v>1845</v>
      </c>
      <c r="C876" s="15" t="s">
        <v>101</v>
      </c>
      <c r="D876" s="15" t="s">
        <v>93</v>
      </c>
      <c r="E876" s="15" t="s">
        <v>1844</v>
      </c>
      <c r="F876" s="16">
        <v>10</v>
      </c>
      <c r="G876" s="16">
        <v>0</v>
      </c>
      <c r="H876" s="17">
        <v>16.305</v>
      </c>
      <c r="I876" s="18">
        <f>IF($B876="","",IF(CostMethod="Last Cost",IFERROR(INDEX(PurCost,MATCH(_xlfn.MAXIFS(PurRank,PurItem,$B876),PurRank,0)),$H876),IF(($G876+SUMIFS(PurQty,PurItem,$B876))=0,$H876,($G876*$H876+SUMIFS(PurTotal,PurItem,$B876))/($G876+SUMIFS(PurQty,PurItem,$B876)))))</f>
        <v>16.305</v>
      </c>
      <c r="J876" s="37">
        <v>25</v>
      </c>
      <c r="K876" s="18">
        <f t="shared" si="104"/>
        <v>8.6950000000000003</v>
      </c>
      <c r="L876" s="19">
        <f t="shared" si="105"/>
        <v>0.3478</v>
      </c>
      <c r="M876" s="19">
        <f t="shared" si="106"/>
        <v>0.53327200245323525</v>
      </c>
      <c r="N876" s="20">
        <f t="shared" si="107"/>
        <v>6</v>
      </c>
      <c r="O876" s="18">
        <f t="shared" si="108"/>
        <v>97.83</v>
      </c>
      <c r="P876" s="18">
        <f t="shared" si="109"/>
        <v>150</v>
      </c>
      <c r="Q876" s="21" t="str">
        <f t="shared" si="110"/>
        <v>REORDER</v>
      </c>
      <c r="R876" s="22" t="e">
        <f ca="1">IF($B876="","",IF(_xlfn.MAXIFS(PurDate,PurItem,$B876)=0,"",_xlfn.MAXIFS(PurDate,PurItem,$B876)))</f>
        <v>#NAME?</v>
      </c>
      <c r="S876" s="20">
        <f t="shared" si="111"/>
        <v>0</v>
      </c>
      <c r="U876" s="36"/>
    </row>
    <row r="877" spans="1:21" x14ac:dyDescent="0.25">
      <c r="A877" s="15" t="s">
        <v>1846</v>
      </c>
      <c r="B877" s="15" t="s">
        <v>1847</v>
      </c>
      <c r="C877" s="15" t="s">
        <v>101</v>
      </c>
      <c r="D877" s="15" t="s">
        <v>93</v>
      </c>
      <c r="E877" s="15" t="s">
        <v>1846</v>
      </c>
      <c r="F877" s="16">
        <v>10</v>
      </c>
      <c r="G877" s="16">
        <v>0</v>
      </c>
      <c r="H877" s="17">
        <v>22.822500000000002</v>
      </c>
      <c r="I877" s="18">
        <f>IF($B877="","",IF(CostMethod="Last Cost",IFERROR(INDEX(PurCost,MATCH(_xlfn.MAXIFS(PurRank,PurItem,$B877),PurRank,0)),$H877),IF(($G877+SUMIFS(PurQty,PurItem,$B877))=0,$H877,($G877*$H877+SUMIFS(PurTotal,PurItem,$B877))/($G877+SUMIFS(PurQty,PurItem,$B877)))))</f>
        <v>22.822500000000002</v>
      </c>
      <c r="J877" s="37">
        <v>35</v>
      </c>
      <c r="K877" s="18">
        <f t="shared" si="104"/>
        <v>12.177499999999998</v>
      </c>
      <c r="L877" s="19">
        <f t="shared" si="105"/>
        <v>0.34792857142857136</v>
      </c>
      <c r="M877" s="19">
        <f t="shared" si="106"/>
        <v>0.53357432358418222</v>
      </c>
      <c r="N877" s="20">
        <f t="shared" si="107"/>
        <v>0</v>
      </c>
      <c r="O877" s="18">
        <f t="shared" si="108"/>
        <v>0</v>
      </c>
      <c r="P877" s="18">
        <f t="shared" si="109"/>
        <v>0</v>
      </c>
      <c r="Q877" s="21" t="str">
        <f t="shared" si="110"/>
        <v>REORDER</v>
      </c>
      <c r="R877" s="22" t="e">
        <f ca="1">IF($B877="","",IF(_xlfn.MAXIFS(PurDate,PurItem,$B877)=0,"",_xlfn.MAXIFS(PurDate,PurItem,$B877)))</f>
        <v>#NAME?</v>
      </c>
      <c r="S877" s="20">
        <f t="shared" si="111"/>
        <v>0</v>
      </c>
      <c r="U877" s="36"/>
    </row>
    <row r="878" spans="1:21" x14ac:dyDescent="0.25">
      <c r="A878" s="15" t="s">
        <v>1848</v>
      </c>
      <c r="B878" s="15" t="s">
        <v>1849</v>
      </c>
      <c r="C878" s="15" t="s">
        <v>110</v>
      </c>
      <c r="D878" s="15" t="s">
        <v>93</v>
      </c>
      <c r="E878" s="15" t="s">
        <v>1848</v>
      </c>
      <c r="F878" s="16">
        <v>10</v>
      </c>
      <c r="G878" s="16">
        <v>0</v>
      </c>
      <c r="H878" s="17">
        <v>71.25</v>
      </c>
      <c r="I878" s="18">
        <f>IF($B878="","",IF(CostMethod="Last Cost",IFERROR(INDEX(PurCost,MATCH(_xlfn.MAXIFS(PurRank,PurItem,$B878),PurRank,0)),$H878),IF(($G878+SUMIFS(PurQty,PurItem,$B878))=0,$H878,($G878*$H878+SUMIFS(PurTotal,PurItem,$B878))/($G878+SUMIFS(PurQty,PurItem,$B878)))))</f>
        <v>71.25</v>
      </c>
      <c r="J878" s="37">
        <v>95</v>
      </c>
      <c r="K878" s="18">
        <f t="shared" si="104"/>
        <v>23.75</v>
      </c>
      <c r="L878" s="19">
        <f t="shared" si="105"/>
        <v>0.25</v>
      </c>
      <c r="M878" s="19">
        <f t="shared" si="106"/>
        <v>0.33333333333333331</v>
      </c>
      <c r="N878" s="20">
        <f t="shared" si="107"/>
        <v>0</v>
      </c>
      <c r="O878" s="18">
        <f t="shared" si="108"/>
        <v>0</v>
      </c>
      <c r="P878" s="18">
        <f t="shared" si="109"/>
        <v>0</v>
      </c>
      <c r="Q878" s="21" t="str">
        <f t="shared" si="110"/>
        <v>REORDER</v>
      </c>
      <c r="R878" s="22" t="e">
        <f ca="1">IF($B878="","",IF(_xlfn.MAXIFS(PurDate,PurItem,$B878)=0,"",_xlfn.MAXIFS(PurDate,PurItem,$B878)))</f>
        <v>#NAME?</v>
      </c>
      <c r="S878" s="20">
        <f t="shared" si="111"/>
        <v>0</v>
      </c>
      <c r="U878" s="36"/>
    </row>
    <row r="879" spans="1:21" x14ac:dyDescent="0.25">
      <c r="A879" s="15" t="s">
        <v>1850</v>
      </c>
      <c r="B879" s="15" t="s">
        <v>1851</v>
      </c>
      <c r="C879" s="15" t="s">
        <v>187</v>
      </c>
      <c r="D879" s="15" t="s">
        <v>93</v>
      </c>
      <c r="E879" s="15" t="s">
        <v>1850</v>
      </c>
      <c r="F879" s="16">
        <v>10</v>
      </c>
      <c r="G879" s="16">
        <v>0</v>
      </c>
      <c r="H879" s="17">
        <v>48.914999999999999</v>
      </c>
      <c r="I879" s="18">
        <f>IF($B879="","",IF(CostMethod="Last Cost",IFERROR(INDEX(PurCost,MATCH(_xlfn.MAXIFS(PurRank,PurItem,$B879),PurRank,0)),$H879),IF(($G879+SUMIFS(PurQty,PurItem,$B879))=0,$H879,($G879*$H879+SUMIFS(PurTotal,PurItem,$B879))/($G879+SUMIFS(PurQty,PurItem,$B879)))))</f>
        <v>48.914999999999999</v>
      </c>
      <c r="J879" s="37">
        <v>75</v>
      </c>
      <c r="K879" s="18">
        <f t="shared" si="104"/>
        <v>26.085000000000001</v>
      </c>
      <c r="L879" s="19">
        <f t="shared" si="105"/>
        <v>0.3478</v>
      </c>
      <c r="M879" s="19">
        <f t="shared" si="106"/>
        <v>0.53327200245323525</v>
      </c>
      <c r="N879" s="20">
        <f t="shared" si="107"/>
        <v>0</v>
      </c>
      <c r="O879" s="18">
        <f t="shared" si="108"/>
        <v>0</v>
      </c>
      <c r="P879" s="18">
        <f t="shared" si="109"/>
        <v>0</v>
      </c>
      <c r="Q879" s="21" t="str">
        <f t="shared" si="110"/>
        <v>REORDER</v>
      </c>
      <c r="R879" s="22" t="e">
        <f ca="1">IF($B879="","",IF(_xlfn.MAXIFS(PurDate,PurItem,$B879)=0,"",_xlfn.MAXIFS(PurDate,PurItem,$B879)))</f>
        <v>#NAME?</v>
      </c>
      <c r="S879" s="20">
        <f t="shared" si="111"/>
        <v>0</v>
      </c>
      <c r="U879" s="36"/>
    </row>
    <row r="880" spans="1:21" x14ac:dyDescent="0.25">
      <c r="A880" s="15" t="s">
        <v>1852</v>
      </c>
      <c r="B880" s="15" t="s">
        <v>1853</v>
      </c>
      <c r="C880" s="15" t="s">
        <v>110</v>
      </c>
      <c r="D880" s="15" t="s">
        <v>93</v>
      </c>
      <c r="E880" s="15" t="s">
        <v>1852</v>
      </c>
      <c r="F880" s="16">
        <v>10</v>
      </c>
      <c r="G880" s="16">
        <v>0</v>
      </c>
      <c r="H880" s="17">
        <v>16.237500000000001</v>
      </c>
      <c r="I880" s="18">
        <f>IF($B880="","",IF(CostMethod="Last Cost",IFERROR(INDEX(PurCost,MATCH(_xlfn.MAXIFS(PurRank,PurItem,$B880),PurRank,0)),$H880),IF(($G880+SUMIFS(PurQty,PurItem,$B880))=0,$H880,($G880*$H880+SUMIFS(PurTotal,PurItem,$B880))/($G880+SUMIFS(PurQty,PurItem,$B880)))))</f>
        <v>16.237500000000001</v>
      </c>
      <c r="J880" s="37">
        <v>25</v>
      </c>
      <c r="K880" s="18">
        <f t="shared" si="104"/>
        <v>8.7624999999999993</v>
      </c>
      <c r="L880" s="19">
        <f t="shared" si="105"/>
        <v>0.35049999999999998</v>
      </c>
      <c r="M880" s="19">
        <f t="shared" si="106"/>
        <v>0.53964588144726711</v>
      </c>
      <c r="N880" s="20">
        <f t="shared" si="107"/>
        <v>4</v>
      </c>
      <c r="O880" s="18">
        <f t="shared" si="108"/>
        <v>64.95</v>
      </c>
      <c r="P880" s="18">
        <f t="shared" si="109"/>
        <v>100</v>
      </c>
      <c r="Q880" s="21" t="str">
        <f t="shared" si="110"/>
        <v>REORDER</v>
      </c>
      <c r="R880" s="22" t="e">
        <f ca="1">IF($B880="","",IF(_xlfn.MAXIFS(PurDate,PurItem,$B880)=0,"",_xlfn.MAXIFS(PurDate,PurItem,$B880)))</f>
        <v>#NAME?</v>
      </c>
      <c r="S880" s="20">
        <f t="shared" si="111"/>
        <v>0</v>
      </c>
      <c r="U880" s="36"/>
    </row>
    <row r="881" spans="1:21" x14ac:dyDescent="0.25">
      <c r="A881" s="15" t="s">
        <v>1854</v>
      </c>
      <c r="B881" s="15" t="s">
        <v>1855</v>
      </c>
      <c r="C881" s="15" t="s">
        <v>187</v>
      </c>
      <c r="D881" s="15" t="s">
        <v>93</v>
      </c>
      <c r="E881" s="15" t="s">
        <v>1854</v>
      </c>
      <c r="F881" s="16">
        <v>10</v>
      </c>
      <c r="G881" s="16">
        <v>0</v>
      </c>
      <c r="H881" s="17">
        <v>14.61</v>
      </c>
      <c r="I881" s="18">
        <f>IF($B881="","",IF(CostMethod="Last Cost",IFERROR(INDEX(PurCost,MATCH(_xlfn.MAXIFS(PurRank,PurItem,$B881),PurRank,0)),$H881),IF(($G881+SUMIFS(PurQty,PurItem,$B881))=0,$H881,($G881*$H881+SUMIFS(PurTotal,PurItem,$B881))/($G881+SUMIFS(PurQty,PurItem,$B881)))))</f>
        <v>14.61</v>
      </c>
      <c r="J881" s="37">
        <v>22.4</v>
      </c>
      <c r="K881" s="18">
        <f t="shared" si="104"/>
        <v>7.7899999999999991</v>
      </c>
      <c r="L881" s="19">
        <f t="shared" si="105"/>
        <v>0.34776785714285713</v>
      </c>
      <c r="M881" s="19">
        <f t="shared" si="106"/>
        <v>0.53319644079397666</v>
      </c>
      <c r="N881" s="20">
        <f t="shared" si="107"/>
        <v>0</v>
      </c>
      <c r="O881" s="18">
        <f t="shared" si="108"/>
        <v>0</v>
      </c>
      <c r="P881" s="18">
        <f t="shared" si="109"/>
        <v>0</v>
      </c>
      <c r="Q881" s="21" t="str">
        <f t="shared" si="110"/>
        <v>REORDER</v>
      </c>
      <c r="R881" s="22" t="e">
        <f ca="1">IF($B881="","",IF(_xlfn.MAXIFS(PurDate,PurItem,$B881)=0,"",_xlfn.MAXIFS(PurDate,PurItem,$B881)))</f>
        <v>#NAME?</v>
      </c>
      <c r="S881" s="20">
        <f t="shared" si="111"/>
        <v>0</v>
      </c>
      <c r="U881" s="36"/>
    </row>
    <row r="882" spans="1:21" x14ac:dyDescent="0.25">
      <c r="A882" s="15" t="s">
        <v>1856</v>
      </c>
      <c r="B882" s="15" t="s">
        <v>1857</v>
      </c>
      <c r="C882" s="15" t="s">
        <v>110</v>
      </c>
      <c r="D882" s="15" t="s">
        <v>93</v>
      </c>
      <c r="E882" s="15" t="s">
        <v>1856</v>
      </c>
      <c r="F882" s="16">
        <v>10</v>
      </c>
      <c r="G882" s="16">
        <v>0</v>
      </c>
      <c r="H882" s="17">
        <v>29.3475</v>
      </c>
      <c r="I882" s="18">
        <f>IF($B882="","",IF(CostMethod="Last Cost",IFERROR(INDEX(PurCost,MATCH(_xlfn.MAXIFS(PurRank,PurItem,$B882),PurRank,0)),$H882),IF(($G882+SUMIFS(PurQty,PurItem,$B882))=0,$H882,($G882*$H882+SUMIFS(PurTotal,PurItem,$B882))/($G882+SUMIFS(PurQty,PurItem,$B882)))))</f>
        <v>29.3475</v>
      </c>
      <c r="J882" s="37">
        <v>45</v>
      </c>
      <c r="K882" s="18">
        <f t="shared" si="104"/>
        <v>15.6525</v>
      </c>
      <c r="L882" s="19">
        <f t="shared" si="105"/>
        <v>0.34783333333333333</v>
      </c>
      <c r="M882" s="19">
        <f t="shared" si="106"/>
        <v>0.53335037055967283</v>
      </c>
      <c r="N882" s="20">
        <f t="shared" si="107"/>
        <v>0</v>
      </c>
      <c r="O882" s="18">
        <f t="shared" si="108"/>
        <v>0</v>
      </c>
      <c r="P882" s="18">
        <f t="shared" si="109"/>
        <v>0</v>
      </c>
      <c r="Q882" s="21" t="str">
        <f t="shared" si="110"/>
        <v>REORDER</v>
      </c>
      <c r="R882" s="22" t="e">
        <f ca="1">IF($B882="","",IF(_xlfn.MAXIFS(PurDate,PurItem,$B882)=0,"",_xlfn.MAXIFS(PurDate,PurItem,$B882)))</f>
        <v>#NAME?</v>
      </c>
      <c r="S882" s="20">
        <f t="shared" si="111"/>
        <v>0</v>
      </c>
      <c r="U882" s="36"/>
    </row>
    <row r="883" spans="1:21" x14ac:dyDescent="0.25">
      <c r="A883" s="15" t="s">
        <v>1858</v>
      </c>
      <c r="B883" s="15" t="s">
        <v>1859</v>
      </c>
      <c r="C883" s="15" t="s">
        <v>110</v>
      </c>
      <c r="D883" s="15" t="s">
        <v>93</v>
      </c>
      <c r="E883" s="15" t="s">
        <v>1858</v>
      </c>
      <c r="F883" s="16">
        <v>10</v>
      </c>
      <c r="G883" s="16">
        <v>0</v>
      </c>
      <c r="H883" s="17">
        <v>13.0425</v>
      </c>
      <c r="I883" s="18">
        <f>IF($B883="","",IF(CostMethod="Last Cost",IFERROR(INDEX(PurCost,MATCH(_xlfn.MAXIFS(PurRank,PurItem,$B883),PurRank,0)),$H883),IF(($G883+SUMIFS(PurQty,PurItem,$B883))=0,$H883,($G883*$H883+SUMIFS(PurTotal,PurItem,$B883))/($G883+SUMIFS(PurQty,PurItem,$B883)))))</f>
        <v>13.0425</v>
      </c>
      <c r="J883" s="37">
        <v>20</v>
      </c>
      <c r="K883" s="18">
        <f t="shared" si="104"/>
        <v>6.9574999999999996</v>
      </c>
      <c r="L883" s="19">
        <f t="shared" si="105"/>
        <v>0.34787499999999999</v>
      </c>
      <c r="M883" s="19">
        <f t="shared" si="106"/>
        <v>0.53344834195898017</v>
      </c>
      <c r="N883" s="20">
        <f t="shared" si="107"/>
        <v>0</v>
      </c>
      <c r="O883" s="18">
        <f t="shared" si="108"/>
        <v>0</v>
      </c>
      <c r="P883" s="18">
        <f t="shared" si="109"/>
        <v>0</v>
      </c>
      <c r="Q883" s="21" t="str">
        <f t="shared" si="110"/>
        <v>REORDER</v>
      </c>
      <c r="R883" s="22" t="e">
        <f ca="1">IF($B883="","",IF(_xlfn.MAXIFS(PurDate,PurItem,$B883)=0,"",_xlfn.MAXIFS(PurDate,PurItem,$B883)))</f>
        <v>#NAME?</v>
      </c>
      <c r="S883" s="20">
        <f t="shared" si="111"/>
        <v>0</v>
      </c>
      <c r="U883" s="36"/>
    </row>
    <row r="884" spans="1:21" x14ac:dyDescent="0.25">
      <c r="A884" s="15" t="s">
        <v>1860</v>
      </c>
      <c r="B884" s="15" t="s">
        <v>1861</v>
      </c>
      <c r="C884" s="15" t="s">
        <v>110</v>
      </c>
      <c r="D884" s="15" t="s">
        <v>93</v>
      </c>
      <c r="E884" s="15" t="s">
        <v>1860</v>
      </c>
      <c r="F884" s="16">
        <v>10</v>
      </c>
      <c r="G884" s="16">
        <v>0</v>
      </c>
      <c r="H884" s="17">
        <v>19.567499999999999</v>
      </c>
      <c r="I884" s="18">
        <f>IF($B884="","",IF(CostMethod="Last Cost",IFERROR(INDEX(PurCost,MATCH(_xlfn.MAXIFS(PurRank,PurItem,$B884),PurRank,0)),$H884),IF(($G884+SUMIFS(PurQty,PurItem,$B884))=0,$H884,($G884*$H884+SUMIFS(PurTotal,PurItem,$B884))/($G884+SUMIFS(PurQty,PurItem,$B884)))))</f>
        <v>19.567499999999999</v>
      </c>
      <c r="J884" s="37">
        <v>30</v>
      </c>
      <c r="K884" s="18">
        <f t="shared" si="104"/>
        <v>10.432500000000001</v>
      </c>
      <c r="L884" s="19">
        <f t="shared" si="105"/>
        <v>0.34775000000000006</v>
      </c>
      <c r="M884" s="19">
        <f t="shared" si="106"/>
        <v>0.53315446531238031</v>
      </c>
      <c r="N884" s="20">
        <f t="shared" si="107"/>
        <v>0</v>
      </c>
      <c r="O884" s="18">
        <f t="shared" si="108"/>
        <v>0</v>
      </c>
      <c r="P884" s="18">
        <f t="shared" si="109"/>
        <v>0</v>
      </c>
      <c r="Q884" s="21" t="str">
        <f t="shared" si="110"/>
        <v>REORDER</v>
      </c>
      <c r="R884" s="22" t="e">
        <f ca="1">IF($B884="","",IF(_xlfn.MAXIFS(PurDate,PurItem,$B884)=0,"",_xlfn.MAXIFS(PurDate,PurItem,$B884)))</f>
        <v>#NAME?</v>
      </c>
      <c r="S884" s="20">
        <f t="shared" si="111"/>
        <v>0</v>
      </c>
      <c r="U884" s="36"/>
    </row>
    <row r="885" spans="1:21" x14ac:dyDescent="0.25">
      <c r="A885" s="15" t="s">
        <v>1862</v>
      </c>
      <c r="B885" s="15" t="s">
        <v>1863</v>
      </c>
      <c r="C885" s="15" t="s">
        <v>92</v>
      </c>
      <c r="D885" s="15" t="s">
        <v>93</v>
      </c>
      <c r="E885" s="15" t="s">
        <v>1862</v>
      </c>
      <c r="F885" s="16">
        <v>10</v>
      </c>
      <c r="G885" s="16">
        <v>0</v>
      </c>
      <c r="H885" s="17">
        <v>6.5250000000000004</v>
      </c>
      <c r="I885" s="18">
        <f>IF($B885="","",IF(CostMethod="Last Cost",IFERROR(INDEX(PurCost,MATCH(_xlfn.MAXIFS(PurRank,PurItem,$B885),PurRank,0)),$H885),IF(($G885+SUMIFS(PurQty,PurItem,$B885))=0,$H885,($G885*$H885+SUMIFS(PurTotal,PurItem,$B885))/($G885+SUMIFS(PurQty,PurItem,$B885)))))</f>
        <v>6.5250000000000004</v>
      </c>
      <c r="J885" s="37">
        <v>10</v>
      </c>
      <c r="K885" s="18">
        <f t="shared" si="104"/>
        <v>3.4749999999999996</v>
      </c>
      <c r="L885" s="19">
        <f t="shared" si="105"/>
        <v>0.34749999999999998</v>
      </c>
      <c r="M885" s="19">
        <f t="shared" si="106"/>
        <v>0.53256704980842906</v>
      </c>
      <c r="N885" s="20">
        <f t="shared" si="107"/>
        <v>0</v>
      </c>
      <c r="O885" s="18">
        <f t="shared" si="108"/>
        <v>0</v>
      </c>
      <c r="P885" s="18">
        <f t="shared" si="109"/>
        <v>0</v>
      </c>
      <c r="Q885" s="21" t="str">
        <f t="shared" si="110"/>
        <v>REORDER</v>
      </c>
      <c r="R885" s="22" t="e">
        <f ca="1">IF($B885="","",IF(_xlfn.MAXIFS(PurDate,PurItem,$B885)=0,"",_xlfn.MAXIFS(PurDate,PurItem,$B885)))</f>
        <v>#NAME?</v>
      </c>
      <c r="S885" s="20">
        <f t="shared" si="111"/>
        <v>0</v>
      </c>
      <c r="U885" s="36"/>
    </row>
    <row r="886" spans="1:21" x14ac:dyDescent="0.25">
      <c r="A886" s="15" t="s">
        <v>1864</v>
      </c>
      <c r="B886" s="15" t="s">
        <v>1865</v>
      </c>
      <c r="C886" s="15" t="s">
        <v>96</v>
      </c>
      <c r="D886" s="15" t="s">
        <v>93</v>
      </c>
      <c r="E886" s="15" t="s">
        <v>1864</v>
      </c>
      <c r="F886" s="16">
        <v>10</v>
      </c>
      <c r="G886" s="16">
        <v>0</v>
      </c>
      <c r="H886" s="17">
        <v>19.567499999999999</v>
      </c>
      <c r="I886" s="18">
        <f>IF($B886="","",IF(CostMethod="Last Cost",IFERROR(INDEX(PurCost,MATCH(_xlfn.MAXIFS(PurRank,PurItem,$B886),PurRank,0)),$H886),IF(($G886+SUMIFS(PurQty,PurItem,$B886))=0,$H886,($G886*$H886+SUMIFS(PurTotal,PurItem,$B886))/($G886+SUMIFS(PurQty,PurItem,$B886)))))</f>
        <v>17.351190476190474</v>
      </c>
      <c r="J886" s="37">
        <v>30</v>
      </c>
      <c r="K886" s="18">
        <f t="shared" si="104"/>
        <v>12.648809523809526</v>
      </c>
      <c r="L886" s="19">
        <f t="shared" si="105"/>
        <v>0.42162698412698418</v>
      </c>
      <c r="M886" s="19">
        <f>IF(OR($K886="",$I886=0,$I886=""),"",$K886/$I886)</f>
        <v>0.7289879931389367</v>
      </c>
      <c r="N886" s="20">
        <f>IF($B886="","",$G886+SUMIFS(PurQty,PurItem,$B886)-SUMIFS(SalQty,SalItem,$B886)-SUMIFS(WoQty,WoItem,$B886)+SUMIFS(AdjQty,AdjItem,$B886)+SUMIFS(LinVarQty,LinItem,$B886,LinPosted,"YES"))</f>
        <v>132</v>
      </c>
      <c r="O886" s="18">
        <f t="shared" si="108"/>
        <v>2290.3571428571427</v>
      </c>
      <c r="P886" s="18">
        <f t="shared" si="109"/>
        <v>3960</v>
      </c>
      <c r="Q886" s="21" t="str">
        <f t="shared" si="110"/>
        <v>OK</v>
      </c>
      <c r="R886" s="22" t="e">
        <f ca="1">IF($B886="","",IF(_xlfn.MAXIFS(PurDate,PurItem,$B886)=0,"",_xlfn.MAXIFS(PurDate,PurItem,$B886)))</f>
        <v>#NAME?</v>
      </c>
      <c r="S886" s="20">
        <f t="shared" si="111"/>
        <v>336</v>
      </c>
      <c r="U886" s="36"/>
    </row>
    <row r="887" spans="1:21" x14ac:dyDescent="0.25">
      <c r="A887" s="15" t="s">
        <v>1866</v>
      </c>
      <c r="B887" s="15" t="s">
        <v>1867</v>
      </c>
      <c r="C887" s="15" t="s">
        <v>96</v>
      </c>
      <c r="D887" s="15" t="s">
        <v>93</v>
      </c>
      <c r="E887" s="15" t="s">
        <v>1866</v>
      </c>
      <c r="F887" s="16">
        <v>10</v>
      </c>
      <c r="G887" s="16">
        <v>0</v>
      </c>
      <c r="H887" s="17">
        <v>26.085000000000001</v>
      </c>
      <c r="I887" s="18">
        <f>IF($B887="","",IF(CostMethod="Last Cost",IFERROR(INDEX(PurCost,MATCH(_xlfn.MAXIFS(PurRank,PurItem,$B887),PurRank,0)),$H887),IF(($G887+SUMIFS(PurQty,PurItem,$B887))=0,$H887,($G887*$H887+SUMIFS(PurTotal,PurItem,$B887))/($G887+SUMIFS(PurQty,PurItem,$B887)))))</f>
        <v>26.085000000000001</v>
      </c>
      <c r="J887" s="37">
        <v>40</v>
      </c>
      <c r="K887" s="18">
        <f t="shared" si="104"/>
        <v>13.914999999999999</v>
      </c>
      <c r="L887" s="19">
        <f t="shared" si="105"/>
        <v>0.34787499999999999</v>
      </c>
      <c r="M887" s="19">
        <f t="shared" si="106"/>
        <v>0.53344834195898017</v>
      </c>
      <c r="N887" s="20">
        <f t="shared" si="107"/>
        <v>0</v>
      </c>
      <c r="O887" s="18">
        <f t="shared" si="108"/>
        <v>0</v>
      </c>
      <c r="P887" s="18">
        <f t="shared" si="109"/>
        <v>0</v>
      </c>
      <c r="Q887" s="21" t="str">
        <f t="shared" si="110"/>
        <v>REORDER</v>
      </c>
      <c r="R887" s="22" t="e">
        <f ca="1">IF($B887="","",IF(_xlfn.MAXIFS(PurDate,PurItem,$B887)=0,"",_xlfn.MAXIFS(PurDate,PurItem,$B887)))</f>
        <v>#NAME?</v>
      </c>
      <c r="S887" s="20">
        <f t="shared" si="111"/>
        <v>0</v>
      </c>
      <c r="U887" s="36"/>
    </row>
    <row r="888" spans="1:21" x14ac:dyDescent="0.25">
      <c r="A888" s="15" t="s">
        <v>1868</v>
      </c>
      <c r="B888" s="15" t="s">
        <v>1869</v>
      </c>
      <c r="C888" s="15" t="s">
        <v>110</v>
      </c>
      <c r="D888" s="15" t="s">
        <v>93</v>
      </c>
      <c r="E888" s="15" t="s">
        <v>1868</v>
      </c>
      <c r="F888" s="16">
        <v>10</v>
      </c>
      <c r="G888" s="16">
        <v>0</v>
      </c>
      <c r="H888" s="17">
        <v>9</v>
      </c>
      <c r="I888" s="18">
        <f>IF($B888="","",IF(CostMethod="Last Cost",IFERROR(INDEX(PurCost,MATCH(_xlfn.MAXIFS(PurRank,PurItem,$B888),PurRank,0)),$H888),IF(($G888+SUMIFS(PurQty,PurItem,$B888))=0,$H888,($G888*$H888+SUMIFS(PurTotal,PurItem,$B888))/($G888+SUMIFS(PurQty,PurItem,$B888)))))</f>
        <v>9</v>
      </c>
      <c r="J888" s="37">
        <v>12</v>
      </c>
      <c r="K888" s="18">
        <f t="shared" si="104"/>
        <v>3</v>
      </c>
      <c r="L888" s="19">
        <f t="shared" si="105"/>
        <v>0.25</v>
      </c>
      <c r="M888" s="19">
        <f t="shared" si="106"/>
        <v>0.33333333333333331</v>
      </c>
      <c r="N888" s="20">
        <f t="shared" si="107"/>
        <v>0</v>
      </c>
      <c r="O888" s="18">
        <f t="shared" si="108"/>
        <v>0</v>
      </c>
      <c r="P888" s="18">
        <f t="shared" si="109"/>
        <v>0</v>
      </c>
      <c r="Q888" s="21" t="str">
        <f t="shared" si="110"/>
        <v>REORDER</v>
      </c>
      <c r="R888" s="22" t="e">
        <f ca="1">IF($B888="","",IF(_xlfn.MAXIFS(PurDate,PurItem,$B888)=0,"",_xlfn.MAXIFS(PurDate,PurItem,$B888)))</f>
        <v>#NAME?</v>
      </c>
      <c r="S888" s="20">
        <f t="shared" si="111"/>
        <v>0</v>
      </c>
      <c r="U888" s="36"/>
    </row>
    <row r="889" spans="1:21" x14ac:dyDescent="0.25">
      <c r="A889" s="15" t="s">
        <v>1870</v>
      </c>
      <c r="B889" s="15" t="s">
        <v>1871</v>
      </c>
      <c r="C889" s="15" t="s">
        <v>110</v>
      </c>
      <c r="D889" s="15" t="s">
        <v>93</v>
      </c>
      <c r="E889" s="15" t="s">
        <v>1870</v>
      </c>
      <c r="F889" s="16">
        <v>10</v>
      </c>
      <c r="G889" s="16">
        <v>0</v>
      </c>
      <c r="H889" s="17">
        <v>7.5</v>
      </c>
      <c r="I889" s="18">
        <f>IF($B889="","",IF(CostMethod="Last Cost",IFERROR(INDEX(PurCost,MATCH(_xlfn.MAXIFS(PurRank,PurItem,$B889),PurRank,0)),$H889),IF(($G889+SUMIFS(PurQty,PurItem,$B889))=0,$H889,($G889*$H889+SUMIFS(PurTotal,PurItem,$B889))/($G889+SUMIFS(PurQty,PurItem,$B889)))))</f>
        <v>7.5</v>
      </c>
      <c r="J889" s="37">
        <v>10</v>
      </c>
      <c r="K889" s="18">
        <f t="shared" si="104"/>
        <v>2.5</v>
      </c>
      <c r="L889" s="19">
        <f t="shared" si="105"/>
        <v>0.25</v>
      </c>
      <c r="M889" s="19">
        <f t="shared" si="106"/>
        <v>0.33333333333333331</v>
      </c>
      <c r="N889" s="20">
        <f t="shared" si="107"/>
        <v>0</v>
      </c>
      <c r="O889" s="18">
        <f t="shared" si="108"/>
        <v>0</v>
      </c>
      <c r="P889" s="18">
        <f t="shared" si="109"/>
        <v>0</v>
      </c>
      <c r="Q889" s="21" t="str">
        <f t="shared" si="110"/>
        <v>REORDER</v>
      </c>
      <c r="R889" s="22" t="e">
        <f ca="1">IF($B889="","",IF(_xlfn.MAXIFS(PurDate,PurItem,$B889)=0,"",_xlfn.MAXIFS(PurDate,PurItem,$B889)))</f>
        <v>#NAME?</v>
      </c>
      <c r="S889" s="20">
        <f t="shared" si="111"/>
        <v>0</v>
      </c>
      <c r="U889" s="36"/>
    </row>
    <row r="890" spans="1:21" x14ac:dyDescent="0.25">
      <c r="A890" s="15" t="s">
        <v>1872</v>
      </c>
      <c r="B890" s="15" t="s">
        <v>1873</v>
      </c>
      <c r="C890" s="15" t="s">
        <v>110</v>
      </c>
      <c r="D890" s="15" t="s">
        <v>93</v>
      </c>
      <c r="E890" s="15" t="s">
        <v>1872</v>
      </c>
      <c r="F890" s="16">
        <v>10</v>
      </c>
      <c r="G890" s="16">
        <v>0</v>
      </c>
      <c r="H890" s="17">
        <v>15</v>
      </c>
      <c r="I890" s="18">
        <f>IF($B890="","",IF(CostMethod="Last Cost",IFERROR(INDEX(PurCost,MATCH(_xlfn.MAXIFS(PurRank,PurItem,$B890),PurRank,0)),$H890),IF(($G890+SUMIFS(PurQty,PurItem,$B890))=0,$H890,($G890*$H890+SUMIFS(PurTotal,PurItem,$B890))/($G890+SUMIFS(PurQty,PurItem,$B890)))))</f>
        <v>15</v>
      </c>
      <c r="J890" s="37">
        <v>20</v>
      </c>
      <c r="K890" s="18">
        <f t="shared" si="104"/>
        <v>5</v>
      </c>
      <c r="L890" s="19">
        <f t="shared" si="105"/>
        <v>0.25</v>
      </c>
      <c r="M890" s="19">
        <f t="shared" si="106"/>
        <v>0.33333333333333331</v>
      </c>
      <c r="N890" s="20">
        <f t="shared" si="107"/>
        <v>9</v>
      </c>
      <c r="O890" s="18">
        <f t="shared" si="108"/>
        <v>135</v>
      </c>
      <c r="P890" s="18">
        <f t="shared" si="109"/>
        <v>180</v>
      </c>
      <c r="Q890" s="21" t="str">
        <f t="shared" si="110"/>
        <v>REORDER</v>
      </c>
      <c r="R890" s="22" t="e">
        <f ca="1">IF($B890="","",IF(_xlfn.MAXIFS(PurDate,PurItem,$B890)=0,"",_xlfn.MAXIFS(PurDate,PurItem,$B890)))</f>
        <v>#NAME?</v>
      </c>
      <c r="S890" s="20">
        <f t="shared" si="111"/>
        <v>0</v>
      </c>
      <c r="U890" s="36"/>
    </row>
    <row r="891" spans="1:21" x14ac:dyDescent="0.25">
      <c r="A891" s="15" t="s">
        <v>1874</v>
      </c>
      <c r="B891" s="15" t="s">
        <v>1875</v>
      </c>
      <c r="C891" s="15" t="s">
        <v>110</v>
      </c>
      <c r="D891" s="15" t="s">
        <v>93</v>
      </c>
      <c r="E891" s="15" t="s">
        <v>1874</v>
      </c>
      <c r="F891" s="16">
        <v>10</v>
      </c>
      <c r="G891" s="16">
        <v>0</v>
      </c>
      <c r="H891" s="17">
        <v>22.822500000000002</v>
      </c>
      <c r="I891" s="18">
        <f>IF($B891="","",IF(CostMethod="Last Cost",IFERROR(INDEX(PurCost,MATCH(_xlfn.MAXIFS(PurRank,PurItem,$B891),PurRank,0)),$H891),IF(($G891+SUMIFS(PurQty,PurItem,$B891))=0,$H891,($G891*$H891+SUMIFS(PurTotal,PurItem,$B891))/($G891+SUMIFS(PurQty,PurItem,$B891)))))</f>
        <v>22.822500000000002</v>
      </c>
      <c r="J891" s="37">
        <v>35</v>
      </c>
      <c r="K891" s="18">
        <f t="shared" si="104"/>
        <v>12.177499999999998</v>
      </c>
      <c r="L891" s="19">
        <f t="shared" si="105"/>
        <v>0.34792857142857136</v>
      </c>
      <c r="M891" s="19">
        <f t="shared" si="106"/>
        <v>0.53357432358418222</v>
      </c>
      <c r="N891" s="20">
        <f t="shared" si="107"/>
        <v>0</v>
      </c>
      <c r="O891" s="18">
        <f t="shared" si="108"/>
        <v>0</v>
      </c>
      <c r="P891" s="18">
        <f t="shared" si="109"/>
        <v>0</v>
      </c>
      <c r="Q891" s="21" t="str">
        <f t="shared" si="110"/>
        <v>REORDER</v>
      </c>
      <c r="R891" s="22" t="e">
        <f ca="1">IF($B891="","",IF(_xlfn.MAXIFS(PurDate,PurItem,$B891)=0,"",_xlfn.MAXIFS(PurDate,PurItem,$B891)))</f>
        <v>#NAME?</v>
      </c>
      <c r="S891" s="20">
        <f t="shared" si="111"/>
        <v>0</v>
      </c>
      <c r="U891" s="36"/>
    </row>
    <row r="892" spans="1:21" x14ac:dyDescent="0.25">
      <c r="A892" s="15" t="s">
        <v>1876</v>
      </c>
      <c r="B892" s="15" t="s">
        <v>1877</v>
      </c>
      <c r="C892" s="15" t="s">
        <v>110</v>
      </c>
      <c r="D892" s="15" t="s">
        <v>93</v>
      </c>
      <c r="E892" s="15" t="s">
        <v>1876</v>
      </c>
      <c r="F892" s="16">
        <v>10</v>
      </c>
      <c r="G892" s="16">
        <v>0</v>
      </c>
      <c r="H892" s="17">
        <v>37.5</v>
      </c>
      <c r="I892" s="18">
        <f>IF($B892="","",IF(CostMethod="Last Cost",IFERROR(INDEX(PurCost,MATCH(_xlfn.MAXIFS(PurRank,PurItem,$B892),PurRank,0)),$H892),IF(($G892+SUMIFS(PurQty,PurItem,$B892))=0,$H892,($G892*$H892+SUMIFS(PurTotal,PurItem,$B892))/($G892+SUMIFS(PurQty,PurItem,$B892)))))</f>
        <v>37.5</v>
      </c>
      <c r="J892" s="37">
        <v>50</v>
      </c>
      <c r="K892" s="18">
        <f t="shared" si="104"/>
        <v>12.5</v>
      </c>
      <c r="L892" s="19">
        <f t="shared" si="105"/>
        <v>0.25</v>
      </c>
      <c r="M892" s="19">
        <f t="shared" si="106"/>
        <v>0.33333333333333331</v>
      </c>
      <c r="N892" s="20">
        <f t="shared" si="107"/>
        <v>0</v>
      </c>
      <c r="O892" s="18">
        <f t="shared" si="108"/>
        <v>0</v>
      </c>
      <c r="P892" s="18">
        <f t="shared" si="109"/>
        <v>0</v>
      </c>
      <c r="Q892" s="21" t="str">
        <f t="shared" si="110"/>
        <v>REORDER</v>
      </c>
      <c r="R892" s="22" t="e">
        <f ca="1">IF($B892="","",IF(_xlfn.MAXIFS(PurDate,PurItem,$B892)=0,"",_xlfn.MAXIFS(PurDate,PurItem,$B892)))</f>
        <v>#NAME?</v>
      </c>
      <c r="S892" s="20">
        <f t="shared" si="111"/>
        <v>0</v>
      </c>
      <c r="U892" s="36"/>
    </row>
    <row r="893" spans="1:21" x14ac:dyDescent="0.25">
      <c r="A893" s="15" t="s">
        <v>1878</v>
      </c>
      <c r="B893" s="15" t="s">
        <v>2665</v>
      </c>
      <c r="C893" s="15" t="s">
        <v>110</v>
      </c>
      <c r="D893" s="15" t="s">
        <v>93</v>
      </c>
      <c r="E893" s="15" t="s">
        <v>1878</v>
      </c>
      <c r="F893" s="16">
        <v>10</v>
      </c>
      <c r="G893" s="16">
        <v>0</v>
      </c>
      <c r="H893" s="17">
        <v>9</v>
      </c>
      <c r="I893" s="18">
        <f>IF($B893="","",IF(CostMethod="Last Cost",IFERROR(INDEX(PurCost,MATCH(_xlfn.MAXIFS(PurRank,PurItem,$B893),PurRank,0)),$H893),IF(($G893+SUMIFS(PurQty,PurItem,$B893))=0,$H893,($G893*$H893+SUMIFS(PurTotal,PurItem,$B893))/($G893+SUMIFS(PurQty,PurItem,$B893)))))</f>
        <v>9</v>
      </c>
      <c r="J893" s="37">
        <v>12</v>
      </c>
      <c r="K893" s="18">
        <f t="shared" si="104"/>
        <v>3</v>
      </c>
      <c r="L893" s="19">
        <f t="shared" si="105"/>
        <v>0.25</v>
      </c>
      <c r="M893" s="19">
        <f t="shared" si="106"/>
        <v>0.33333333333333331</v>
      </c>
      <c r="N893" s="20">
        <f t="shared" si="107"/>
        <v>-5</v>
      </c>
      <c r="O893" s="18">
        <f t="shared" si="108"/>
        <v>-45</v>
      </c>
      <c r="P893" s="18">
        <f t="shared" si="109"/>
        <v>-60</v>
      </c>
      <c r="Q893" s="21" t="str">
        <f t="shared" si="110"/>
        <v>NEGATIVE</v>
      </c>
      <c r="R893" s="22" t="e">
        <f ca="1">IF($B893="","",IF(_xlfn.MAXIFS(PurDate,PurItem,$B893)=0,"",_xlfn.MAXIFS(PurDate,PurItem,$B893)))</f>
        <v>#NAME?</v>
      </c>
      <c r="S893" s="20">
        <f t="shared" si="111"/>
        <v>0</v>
      </c>
      <c r="U893" s="36"/>
    </row>
    <row r="894" spans="1:21" x14ac:dyDescent="0.25">
      <c r="A894" s="15" t="s">
        <v>1879</v>
      </c>
      <c r="B894" s="15" t="s">
        <v>1880</v>
      </c>
      <c r="C894" s="15" t="s">
        <v>110</v>
      </c>
      <c r="D894" s="15" t="s">
        <v>93</v>
      </c>
      <c r="E894" s="15" t="s">
        <v>1879</v>
      </c>
      <c r="F894" s="16">
        <v>10</v>
      </c>
      <c r="G894" s="16">
        <v>0</v>
      </c>
      <c r="H894" s="17">
        <v>7.5</v>
      </c>
      <c r="I894" s="18">
        <f>IF($B894="","",IF(CostMethod="Last Cost",IFERROR(INDEX(PurCost,MATCH(_xlfn.MAXIFS(PurRank,PurItem,$B894),PurRank,0)),$H894),IF(($G894+SUMIFS(PurQty,PurItem,$B894))=0,$H894,($G894*$H894+SUMIFS(PurTotal,PurItem,$B894))/($G894+SUMIFS(PurQty,PurItem,$B894)))))</f>
        <v>7.5</v>
      </c>
      <c r="J894" s="37">
        <v>10</v>
      </c>
      <c r="K894" s="18">
        <f t="shared" si="104"/>
        <v>2.5</v>
      </c>
      <c r="L894" s="19">
        <f t="shared" si="105"/>
        <v>0.25</v>
      </c>
      <c r="M894" s="19">
        <f t="shared" si="106"/>
        <v>0.33333333333333331</v>
      </c>
      <c r="N894" s="20">
        <f t="shared" si="107"/>
        <v>0</v>
      </c>
      <c r="O894" s="18">
        <f t="shared" si="108"/>
        <v>0</v>
      </c>
      <c r="P894" s="18">
        <f t="shared" si="109"/>
        <v>0</v>
      </c>
      <c r="Q894" s="21" t="str">
        <f t="shared" si="110"/>
        <v>REORDER</v>
      </c>
      <c r="R894" s="22" t="e">
        <f ca="1">IF($B894="","",IF(_xlfn.MAXIFS(PurDate,PurItem,$B894)=0,"",_xlfn.MAXIFS(PurDate,PurItem,$B894)))</f>
        <v>#NAME?</v>
      </c>
      <c r="S894" s="20">
        <f t="shared" si="111"/>
        <v>0</v>
      </c>
      <c r="U894" s="36"/>
    </row>
    <row r="895" spans="1:21" x14ac:dyDescent="0.25">
      <c r="A895" s="15" t="s">
        <v>1881</v>
      </c>
      <c r="B895" s="15" t="s">
        <v>1882</v>
      </c>
      <c r="C895" s="15" t="s">
        <v>110</v>
      </c>
      <c r="D895" s="15" t="s">
        <v>93</v>
      </c>
      <c r="E895" s="15" t="s">
        <v>1881</v>
      </c>
      <c r="F895" s="16">
        <v>10</v>
      </c>
      <c r="G895" s="16">
        <v>0</v>
      </c>
      <c r="H895" s="17">
        <v>37.5</v>
      </c>
      <c r="I895" s="18">
        <f>IF($B895="","",IF(CostMethod="Last Cost",IFERROR(INDEX(PurCost,MATCH(_xlfn.MAXIFS(PurRank,PurItem,$B895),PurRank,0)),$H895),IF(($G895+SUMIFS(PurQty,PurItem,$B895))=0,$H895,($G895*$H895+SUMIFS(PurTotal,PurItem,$B895))/($G895+SUMIFS(PurQty,PurItem,$B895)))))</f>
        <v>37.5</v>
      </c>
      <c r="J895" s="37">
        <v>50</v>
      </c>
      <c r="K895" s="18">
        <f t="shared" si="104"/>
        <v>12.5</v>
      </c>
      <c r="L895" s="19">
        <f t="shared" si="105"/>
        <v>0.25</v>
      </c>
      <c r="M895" s="19">
        <f t="shared" si="106"/>
        <v>0.33333333333333331</v>
      </c>
      <c r="N895" s="20">
        <f t="shared" si="107"/>
        <v>0</v>
      </c>
      <c r="O895" s="18">
        <f t="shared" si="108"/>
        <v>0</v>
      </c>
      <c r="P895" s="18">
        <f t="shared" si="109"/>
        <v>0</v>
      </c>
      <c r="Q895" s="21" t="str">
        <f t="shared" si="110"/>
        <v>REORDER</v>
      </c>
      <c r="R895" s="22" t="e">
        <f ca="1">IF($B895="","",IF(_xlfn.MAXIFS(PurDate,PurItem,$B895)=0,"",_xlfn.MAXIFS(PurDate,PurItem,$B895)))</f>
        <v>#NAME?</v>
      </c>
      <c r="S895" s="20">
        <f t="shared" si="111"/>
        <v>0</v>
      </c>
      <c r="U895" s="36"/>
    </row>
    <row r="896" spans="1:21" x14ac:dyDescent="0.25">
      <c r="A896" s="15" t="s">
        <v>1883</v>
      </c>
      <c r="B896" s="15" t="s">
        <v>1884</v>
      </c>
      <c r="C896" s="15" t="s">
        <v>96</v>
      </c>
      <c r="D896" s="15" t="s">
        <v>93</v>
      </c>
      <c r="E896" s="15" t="s">
        <v>1883</v>
      </c>
      <c r="F896" s="16">
        <v>10</v>
      </c>
      <c r="G896" s="16">
        <v>0</v>
      </c>
      <c r="H896" s="17">
        <v>9.7799999999999994</v>
      </c>
      <c r="I896" s="18">
        <f>IF($B896="","",IF(CostMethod="Last Cost",IFERROR(INDEX(PurCost,MATCH(_xlfn.MAXIFS(PurRank,PurItem,$B896),PurRank,0)),$H896),IF(($G896+SUMIFS(PurQty,PurItem,$B896))=0,$H896,($G896*$H896+SUMIFS(PurTotal,PurItem,$B896))/($G896+SUMIFS(PurQty,PurItem,$B896)))))</f>
        <v>9.7799999999999994</v>
      </c>
      <c r="J896" s="37">
        <v>15</v>
      </c>
      <c r="K896" s="18">
        <f t="shared" si="104"/>
        <v>5.2200000000000006</v>
      </c>
      <c r="L896" s="19">
        <f t="shared" si="105"/>
        <v>0.34800000000000003</v>
      </c>
      <c r="M896" s="19">
        <f t="shared" si="106"/>
        <v>0.5337423312883437</v>
      </c>
      <c r="N896" s="20">
        <f t="shared" si="107"/>
        <v>0</v>
      </c>
      <c r="O896" s="18">
        <f t="shared" si="108"/>
        <v>0</v>
      </c>
      <c r="P896" s="18">
        <f t="shared" si="109"/>
        <v>0</v>
      </c>
      <c r="Q896" s="21" t="str">
        <f t="shared" si="110"/>
        <v>REORDER</v>
      </c>
      <c r="R896" s="22" t="e">
        <f ca="1">IF($B896="","",IF(_xlfn.MAXIFS(PurDate,PurItem,$B896)=0,"",_xlfn.MAXIFS(PurDate,PurItem,$B896)))</f>
        <v>#NAME?</v>
      </c>
      <c r="S896" s="20">
        <f t="shared" si="111"/>
        <v>0</v>
      </c>
      <c r="U896" s="36"/>
    </row>
    <row r="897" spans="1:21" x14ac:dyDescent="0.25">
      <c r="A897" s="15" t="s">
        <v>1885</v>
      </c>
      <c r="B897" s="15" t="s">
        <v>1886</v>
      </c>
      <c r="C897" s="15" t="s">
        <v>96</v>
      </c>
      <c r="D897" s="15" t="s">
        <v>93</v>
      </c>
      <c r="E897" s="15" t="s">
        <v>1885</v>
      </c>
      <c r="F897" s="16">
        <v>10</v>
      </c>
      <c r="G897" s="16">
        <v>0</v>
      </c>
      <c r="H897" s="17">
        <v>9.7799999999999994</v>
      </c>
      <c r="I897" s="18">
        <f>IF($B897="","",IF(CostMethod="Last Cost",IFERROR(INDEX(PurCost,MATCH(_xlfn.MAXIFS(PurRank,PurItem,$B897),PurRank,0)),$H897),IF(($G897+SUMIFS(PurQty,PurItem,$B897))=0,$H897,($G897*$H897+SUMIFS(PurTotal,PurItem,$B897))/($G897+SUMIFS(PurQty,PurItem,$B897)))))</f>
        <v>9.7799999999999994</v>
      </c>
      <c r="J897" s="37">
        <v>15</v>
      </c>
      <c r="K897" s="18">
        <f t="shared" si="104"/>
        <v>5.2200000000000006</v>
      </c>
      <c r="L897" s="19">
        <f t="shared" si="105"/>
        <v>0.34800000000000003</v>
      </c>
      <c r="M897" s="19">
        <f t="shared" si="106"/>
        <v>0.5337423312883437</v>
      </c>
      <c r="N897" s="20">
        <f t="shared" si="107"/>
        <v>0</v>
      </c>
      <c r="O897" s="18">
        <f t="shared" si="108"/>
        <v>0</v>
      </c>
      <c r="P897" s="18">
        <f t="shared" si="109"/>
        <v>0</v>
      </c>
      <c r="Q897" s="21" t="str">
        <f t="shared" si="110"/>
        <v>REORDER</v>
      </c>
      <c r="R897" s="22" t="e">
        <f ca="1">IF($B897="","",IF(_xlfn.MAXIFS(PurDate,PurItem,$B897)=0,"",_xlfn.MAXIFS(PurDate,PurItem,$B897)))</f>
        <v>#NAME?</v>
      </c>
      <c r="S897" s="20">
        <f t="shared" si="111"/>
        <v>0</v>
      </c>
      <c r="U897" s="36"/>
    </row>
    <row r="898" spans="1:21" x14ac:dyDescent="0.25">
      <c r="A898" s="15" t="s">
        <v>1887</v>
      </c>
      <c r="B898" s="15" t="s">
        <v>1888</v>
      </c>
      <c r="C898" s="15" t="s">
        <v>96</v>
      </c>
      <c r="D898" s="15" t="s">
        <v>93</v>
      </c>
      <c r="E898" s="15" t="s">
        <v>1887</v>
      </c>
      <c r="F898" s="16">
        <v>10</v>
      </c>
      <c r="G898" s="16">
        <v>0</v>
      </c>
      <c r="H898" s="17">
        <v>9.7799999999999994</v>
      </c>
      <c r="I898" s="18">
        <f>IF($B898="","",IF(CostMethod="Last Cost",IFERROR(INDEX(PurCost,MATCH(_xlfn.MAXIFS(PurRank,PurItem,$B898),PurRank,0)),$H898),IF(($G898+SUMIFS(PurQty,PurItem,$B898))=0,$H898,($G898*$H898+SUMIFS(PurTotal,PurItem,$B898))/($G898+SUMIFS(PurQty,PurItem,$B898)))))</f>
        <v>6.9333333333333336</v>
      </c>
      <c r="J898" s="37">
        <v>15</v>
      </c>
      <c r="K898" s="18">
        <f t="shared" si="104"/>
        <v>8.0666666666666664</v>
      </c>
      <c r="L898" s="19">
        <f t="shared" si="105"/>
        <v>0.5377777777777778</v>
      </c>
      <c r="M898" s="19">
        <f t="shared" si="106"/>
        <v>1.1634615384615383</v>
      </c>
      <c r="N898" s="20">
        <f t="shared" si="107"/>
        <v>70</v>
      </c>
      <c r="O898" s="18">
        <f t="shared" si="108"/>
        <v>485.33333333333337</v>
      </c>
      <c r="P898" s="18">
        <f t="shared" si="109"/>
        <v>1050</v>
      </c>
      <c r="Q898" s="21" t="str">
        <f t="shared" si="110"/>
        <v>OK</v>
      </c>
      <c r="R898" s="22" t="e">
        <f ca="1">IF($B898="","",IF(_xlfn.MAXIFS(PurDate,PurItem,$B898)=0,"",_xlfn.MAXIFS(PurDate,PurItem,$B898)))</f>
        <v>#NAME?</v>
      </c>
      <c r="S898" s="20">
        <f t="shared" si="111"/>
        <v>72</v>
      </c>
      <c r="U898" s="36"/>
    </row>
    <row r="899" spans="1:21" x14ac:dyDescent="0.25">
      <c r="A899" s="15" t="s">
        <v>1889</v>
      </c>
      <c r="B899" s="15" t="s">
        <v>1890</v>
      </c>
      <c r="C899" s="15" t="s">
        <v>96</v>
      </c>
      <c r="D899" s="15" t="s">
        <v>93</v>
      </c>
      <c r="E899" s="15" t="s">
        <v>1889</v>
      </c>
      <c r="F899" s="16">
        <v>10</v>
      </c>
      <c r="G899" s="16">
        <v>0</v>
      </c>
      <c r="H899" s="17">
        <v>6.5250000000000004</v>
      </c>
      <c r="I899" s="18">
        <f>IF($B899="","",IF(CostMethod="Last Cost",IFERROR(INDEX(PurCost,MATCH(_xlfn.MAXIFS(PurRank,PurItem,$B899),PurRank,0)),$H899),IF(($G899+SUMIFS(PurQty,PurItem,$B899))=0,$H899,($G899*$H899+SUMIFS(PurTotal,PurItem,$B899))/($G899+SUMIFS(PurQty,PurItem,$B899)))))</f>
        <v>6.5250000000000004</v>
      </c>
      <c r="J899" s="37">
        <v>10</v>
      </c>
      <c r="K899" s="18">
        <f t="shared" si="104"/>
        <v>3.4749999999999996</v>
      </c>
      <c r="L899" s="19">
        <f t="shared" si="105"/>
        <v>0.34749999999999998</v>
      </c>
      <c r="M899" s="19">
        <f t="shared" si="106"/>
        <v>0.53256704980842906</v>
      </c>
      <c r="N899" s="20">
        <f t="shared" si="107"/>
        <v>0</v>
      </c>
      <c r="O899" s="18">
        <f t="shared" si="108"/>
        <v>0</v>
      </c>
      <c r="P899" s="18">
        <f t="shared" si="109"/>
        <v>0</v>
      </c>
      <c r="Q899" s="21" t="str">
        <f t="shared" si="110"/>
        <v>REORDER</v>
      </c>
      <c r="R899" s="22" t="e">
        <f ca="1">IF($B899="","",IF(_xlfn.MAXIFS(PurDate,PurItem,$B899)=0,"",_xlfn.MAXIFS(PurDate,PurItem,$B899)))</f>
        <v>#NAME?</v>
      </c>
      <c r="S899" s="20">
        <f t="shared" si="111"/>
        <v>0</v>
      </c>
      <c r="U899" s="36"/>
    </row>
    <row r="900" spans="1:21" x14ac:dyDescent="0.25">
      <c r="A900" s="15" t="s">
        <v>1891</v>
      </c>
      <c r="B900" s="15" t="s">
        <v>1892</v>
      </c>
      <c r="C900" s="15" t="s">
        <v>96</v>
      </c>
      <c r="D900" s="15" t="s">
        <v>93</v>
      </c>
      <c r="E900" s="15" t="s">
        <v>1891</v>
      </c>
      <c r="F900" s="16">
        <v>10</v>
      </c>
      <c r="G900" s="16">
        <v>0</v>
      </c>
      <c r="H900" s="17">
        <v>19.567499999999999</v>
      </c>
      <c r="I900" s="18">
        <f>IF($B900="","",IF(CostMethod="Last Cost",IFERROR(INDEX(PurCost,MATCH(_xlfn.MAXIFS(PurRank,PurItem,$B900),PurRank,0)),$H900),IF(($G900+SUMIFS(PurQty,PurItem,$B900))=0,$H900,($G900*$H900+SUMIFS(PurTotal,PurItem,$B900))/($G900+SUMIFS(PurQty,PurItem,$B900)))))</f>
        <v>19.567499999999999</v>
      </c>
      <c r="J900" s="37">
        <v>30</v>
      </c>
      <c r="K900" s="18">
        <f t="shared" si="104"/>
        <v>10.432500000000001</v>
      </c>
      <c r="L900" s="19">
        <f t="shared" si="105"/>
        <v>0.34775000000000006</v>
      </c>
      <c r="M900" s="19">
        <f t="shared" si="106"/>
        <v>0.53315446531238031</v>
      </c>
      <c r="N900" s="20">
        <f t="shared" si="107"/>
        <v>0</v>
      </c>
      <c r="O900" s="18">
        <f t="shared" si="108"/>
        <v>0</v>
      </c>
      <c r="P900" s="18">
        <f t="shared" si="109"/>
        <v>0</v>
      </c>
      <c r="Q900" s="21" t="str">
        <f t="shared" si="110"/>
        <v>REORDER</v>
      </c>
      <c r="R900" s="22" t="e">
        <f ca="1">IF($B900="","",IF(_xlfn.MAXIFS(PurDate,PurItem,$B900)=0,"",_xlfn.MAXIFS(PurDate,PurItem,$B900)))</f>
        <v>#NAME?</v>
      </c>
      <c r="S900" s="20">
        <f t="shared" si="111"/>
        <v>0</v>
      </c>
      <c r="U900" s="36"/>
    </row>
    <row r="901" spans="1:21" x14ac:dyDescent="0.25">
      <c r="A901" s="15" t="s">
        <v>1893</v>
      </c>
      <c r="B901" s="15" t="s">
        <v>1894</v>
      </c>
      <c r="C901" s="15" t="s">
        <v>96</v>
      </c>
      <c r="D901" s="15" t="s">
        <v>93</v>
      </c>
      <c r="E901" s="15" t="s">
        <v>1893</v>
      </c>
      <c r="F901" s="16">
        <v>10</v>
      </c>
      <c r="G901" s="16">
        <v>0</v>
      </c>
      <c r="H901" s="17">
        <v>19.567499999999999</v>
      </c>
      <c r="I901" s="18">
        <f>IF($B901="","",IF(CostMethod="Last Cost",IFERROR(INDEX(PurCost,MATCH(_xlfn.MAXIFS(PurRank,PurItem,$B901),PurRank,0)),$H901),IF(($G901+SUMIFS(PurQty,PurItem,$B901))=0,$H901,($G901*$H901+SUMIFS(PurTotal,PurItem,$B901))/($G901+SUMIFS(PurQty,PurItem,$B901)))))</f>
        <v>19.567499999999999</v>
      </c>
      <c r="J901" s="37">
        <v>30</v>
      </c>
      <c r="K901" s="18">
        <f t="shared" ref="K901:K964" si="112">IF(OR($B901="",$J901=""),"",$J901-$I901)</f>
        <v>10.432500000000001</v>
      </c>
      <c r="L901" s="19">
        <f t="shared" ref="L901:L964" si="113">IF(OR($K901="",$J901=0,$J901=""),"",$K901/$J901)</f>
        <v>0.34775000000000006</v>
      </c>
      <c r="M901" s="19">
        <f t="shared" ref="M901:M964" si="114">IF(OR($K901="",$I901=0,$I901=""),"",$K901/$I901)</f>
        <v>0.53315446531238031</v>
      </c>
      <c r="N901" s="20">
        <f t="shared" ref="N901:N964" si="115">IF($B901="","",$G901+SUMIFS(PurQty,PurItem,$B901)-SUMIFS(SalQty,SalItem,$B901)-SUMIFS(WoQty,WoItem,$B901)+SUMIFS(AdjQty,AdjItem,$B901)+SUMIFS(LinVarQty,LinItem,$B901,LinPosted,"YES"))</f>
        <v>0</v>
      </c>
      <c r="O901" s="18">
        <f t="shared" ref="O901:O964" si="116">IF($B901="","",$N901*$I901)</f>
        <v>0</v>
      </c>
      <c r="P901" s="18">
        <f t="shared" ref="P901:P964" si="117">IF(OR($B901="",$J901=""),"",$N901*$J901)</f>
        <v>0</v>
      </c>
      <c r="Q901" s="21" t="str">
        <f t="shared" ref="Q901:Q964" si="118">IF($B901="","",IF($N901&lt;0,"NEGATIVE",IF($N901&lt;=$F901,"REORDER","OK")))</f>
        <v>REORDER</v>
      </c>
      <c r="R901" s="22" t="e">
        <f ca="1">IF($B901="","",IF(_xlfn.MAXIFS(PurDate,PurItem,$B901)=0,"",_xlfn.MAXIFS(PurDate,PurItem,$B901)))</f>
        <v>#NAME?</v>
      </c>
      <c r="S901" s="20">
        <f t="shared" ref="S901:S964" si="119">IF($B901="","",SUMIFS(PurQty,PurItem,$B901))</f>
        <v>0</v>
      </c>
      <c r="U901" s="36"/>
    </row>
    <row r="902" spans="1:21" x14ac:dyDescent="0.25">
      <c r="A902" s="15" t="s">
        <v>1895</v>
      </c>
      <c r="B902" s="15" t="s">
        <v>1896</v>
      </c>
      <c r="C902" s="15" t="s">
        <v>96</v>
      </c>
      <c r="D902" s="15" t="s">
        <v>93</v>
      </c>
      <c r="E902" s="15" t="s">
        <v>1895</v>
      </c>
      <c r="F902" s="16">
        <v>10</v>
      </c>
      <c r="G902" s="16">
        <v>0</v>
      </c>
      <c r="H902" s="17">
        <v>19.567499999999999</v>
      </c>
      <c r="I902" s="18">
        <f>IF($B902="","",IF(CostMethod="Last Cost",IFERROR(INDEX(PurCost,MATCH(_xlfn.MAXIFS(PurRank,PurItem,$B902),PurRank,0)),$H902),IF(($G902+SUMIFS(PurQty,PurItem,$B902))=0,$H902,($G902*$H902+SUMIFS(PurTotal,PurItem,$B902))/($G902+SUMIFS(PurQty,PurItem,$B902)))))</f>
        <v>19.567499999999999</v>
      </c>
      <c r="J902" s="37">
        <v>30</v>
      </c>
      <c r="K902" s="18">
        <f t="shared" si="112"/>
        <v>10.432500000000001</v>
      </c>
      <c r="L902" s="19">
        <f t="shared" si="113"/>
        <v>0.34775000000000006</v>
      </c>
      <c r="M902" s="19">
        <f t="shared" si="114"/>
        <v>0.53315446531238031</v>
      </c>
      <c r="N902" s="20">
        <f t="shared" si="115"/>
        <v>0</v>
      </c>
      <c r="O902" s="18">
        <f t="shared" si="116"/>
        <v>0</v>
      </c>
      <c r="P902" s="18">
        <f t="shared" si="117"/>
        <v>0</v>
      </c>
      <c r="Q902" s="21" t="str">
        <f t="shared" si="118"/>
        <v>REORDER</v>
      </c>
      <c r="R902" s="22" t="e">
        <f ca="1">IF($B902="","",IF(_xlfn.MAXIFS(PurDate,PurItem,$B902)=0,"",_xlfn.MAXIFS(PurDate,PurItem,$B902)))</f>
        <v>#NAME?</v>
      </c>
      <c r="S902" s="20">
        <f t="shared" si="119"/>
        <v>0</v>
      </c>
      <c r="U902" s="36"/>
    </row>
    <row r="903" spans="1:21" x14ac:dyDescent="0.25">
      <c r="A903" s="15" t="s">
        <v>1897</v>
      </c>
      <c r="B903" s="15" t="s">
        <v>1898</v>
      </c>
      <c r="C903" s="15" t="s">
        <v>96</v>
      </c>
      <c r="D903" s="15" t="s">
        <v>93</v>
      </c>
      <c r="E903" s="15" t="s">
        <v>1897</v>
      </c>
      <c r="F903" s="16">
        <v>10</v>
      </c>
      <c r="G903" s="16">
        <v>0</v>
      </c>
      <c r="H903" s="17">
        <v>9.7799999999999994</v>
      </c>
      <c r="I903" s="18">
        <f>IF($B903="","",IF(CostMethod="Last Cost",IFERROR(INDEX(PurCost,MATCH(_xlfn.MAXIFS(PurRank,PurItem,$B903),PurRank,0)),$H903),IF(($G903+SUMIFS(PurQty,PurItem,$B903))=0,$H903,($G903*$H903+SUMIFS(PurTotal,PurItem,$B903))/($G903+SUMIFS(PurQty,PurItem,$B903)))))</f>
        <v>9.7799999999999994</v>
      </c>
      <c r="J903" s="37">
        <v>15</v>
      </c>
      <c r="K903" s="18">
        <f t="shared" si="112"/>
        <v>5.2200000000000006</v>
      </c>
      <c r="L903" s="19">
        <f t="shared" si="113"/>
        <v>0.34800000000000003</v>
      </c>
      <c r="M903" s="19">
        <f t="shared" si="114"/>
        <v>0.5337423312883437</v>
      </c>
      <c r="N903" s="20">
        <f t="shared" si="115"/>
        <v>0</v>
      </c>
      <c r="O903" s="18">
        <f t="shared" si="116"/>
        <v>0</v>
      </c>
      <c r="P903" s="18">
        <f t="shared" si="117"/>
        <v>0</v>
      </c>
      <c r="Q903" s="21" t="str">
        <f t="shared" si="118"/>
        <v>REORDER</v>
      </c>
      <c r="R903" s="22" t="e">
        <f ca="1">IF($B903="","",IF(_xlfn.MAXIFS(PurDate,PurItem,$B903)=0,"",_xlfn.MAXIFS(PurDate,PurItem,$B903)))</f>
        <v>#NAME?</v>
      </c>
      <c r="S903" s="20">
        <f t="shared" si="119"/>
        <v>0</v>
      </c>
      <c r="U903" s="36"/>
    </row>
    <row r="904" spans="1:21" x14ac:dyDescent="0.25">
      <c r="A904" s="15" t="s">
        <v>1899</v>
      </c>
      <c r="B904" s="15" t="s">
        <v>1900</v>
      </c>
      <c r="C904" s="15" t="s">
        <v>96</v>
      </c>
      <c r="D904" s="15" t="s">
        <v>93</v>
      </c>
      <c r="E904" s="15" t="s">
        <v>1899</v>
      </c>
      <c r="F904" s="16">
        <v>10</v>
      </c>
      <c r="G904" s="16">
        <v>0</v>
      </c>
      <c r="H904" s="17">
        <v>9.7799999999999994</v>
      </c>
      <c r="I904" s="18">
        <f>IF($B904="","",IF(CostMethod="Last Cost",IFERROR(INDEX(PurCost,MATCH(_xlfn.MAXIFS(PurRank,PurItem,$B904),PurRank,0)),$H904),IF(($G904+SUMIFS(PurQty,PurItem,$B904))=0,$H904,($G904*$H904+SUMIFS(PurTotal,PurItem,$B904))/($G904+SUMIFS(PurQty,PurItem,$B904)))))</f>
        <v>9.7799999999999994</v>
      </c>
      <c r="J904" s="37">
        <v>15</v>
      </c>
      <c r="K904" s="18">
        <f t="shared" si="112"/>
        <v>5.2200000000000006</v>
      </c>
      <c r="L904" s="19">
        <f t="shared" si="113"/>
        <v>0.34800000000000003</v>
      </c>
      <c r="M904" s="19">
        <f t="shared" si="114"/>
        <v>0.5337423312883437</v>
      </c>
      <c r="N904" s="20">
        <f t="shared" si="115"/>
        <v>0</v>
      </c>
      <c r="O904" s="18">
        <f t="shared" si="116"/>
        <v>0</v>
      </c>
      <c r="P904" s="18">
        <f t="shared" si="117"/>
        <v>0</v>
      </c>
      <c r="Q904" s="21" t="str">
        <f t="shared" si="118"/>
        <v>REORDER</v>
      </c>
      <c r="R904" s="22" t="e">
        <f ca="1">IF($B904="","",IF(_xlfn.MAXIFS(PurDate,PurItem,$B904)=0,"",_xlfn.MAXIFS(PurDate,PurItem,$B904)))</f>
        <v>#NAME?</v>
      </c>
      <c r="S904" s="20">
        <f t="shared" si="119"/>
        <v>0</v>
      </c>
      <c r="U904" s="36"/>
    </row>
    <row r="905" spans="1:21" x14ac:dyDescent="0.25">
      <c r="A905" s="15" t="s">
        <v>1901</v>
      </c>
      <c r="B905" s="15" t="s">
        <v>1902</v>
      </c>
      <c r="C905" s="15" t="s">
        <v>96</v>
      </c>
      <c r="D905" s="15" t="s">
        <v>93</v>
      </c>
      <c r="E905" s="15" t="s">
        <v>1901</v>
      </c>
      <c r="F905" s="16">
        <v>10</v>
      </c>
      <c r="G905" s="16">
        <v>0</v>
      </c>
      <c r="H905" s="17">
        <v>19.567499999999999</v>
      </c>
      <c r="I905" s="18">
        <f>IF($B905="","",IF(CostMethod="Last Cost",IFERROR(INDEX(PurCost,MATCH(_xlfn.MAXIFS(PurRank,PurItem,$B905),PurRank,0)),$H905),IF(($G905+SUMIFS(PurQty,PurItem,$B905))=0,$H905,($G905*$H905+SUMIFS(PurTotal,PurItem,$B905))/($G905+SUMIFS(PurQty,PurItem,$B905)))))</f>
        <v>19.567499999999999</v>
      </c>
      <c r="J905" s="37">
        <v>30</v>
      </c>
      <c r="K905" s="18">
        <f t="shared" si="112"/>
        <v>10.432500000000001</v>
      </c>
      <c r="L905" s="19">
        <f t="shared" si="113"/>
        <v>0.34775000000000006</v>
      </c>
      <c r="M905" s="19">
        <f t="shared" si="114"/>
        <v>0.53315446531238031</v>
      </c>
      <c r="N905" s="20">
        <f t="shared" si="115"/>
        <v>0</v>
      </c>
      <c r="O905" s="18">
        <f t="shared" si="116"/>
        <v>0</v>
      </c>
      <c r="P905" s="18">
        <f t="shared" si="117"/>
        <v>0</v>
      </c>
      <c r="Q905" s="21" t="str">
        <f t="shared" si="118"/>
        <v>REORDER</v>
      </c>
      <c r="R905" s="22" t="e">
        <f ca="1">IF($B905="","",IF(_xlfn.MAXIFS(PurDate,PurItem,$B905)=0,"",_xlfn.MAXIFS(PurDate,PurItem,$B905)))</f>
        <v>#NAME?</v>
      </c>
      <c r="S905" s="20">
        <f t="shared" si="119"/>
        <v>0</v>
      </c>
      <c r="U905" s="36"/>
    </row>
    <row r="906" spans="1:21" x14ac:dyDescent="0.25">
      <c r="A906" s="15" t="s">
        <v>1903</v>
      </c>
      <c r="B906" s="15" t="s">
        <v>1904</v>
      </c>
      <c r="C906" s="15" t="s">
        <v>96</v>
      </c>
      <c r="D906" s="15" t="s">
        <v>93</v>
      </c>
      <c r="E906" s="15" t="s">
        <v>1903</v>
      </c>
      <c r="F906" s="16">
        <v>10</v>
      </c>
      <c r="G906" s="16">
        <v>0</v>
      </c>
      <c r="H906" s="17">
        <v>16.305</v>
      </c>
      <c r="I906" s="18">
        <f>IF($B906="","",IF(CostMethod="Last Cost",IFERROR(INDEX(PurCost,MATCH(_xlfn.MAXIFS(PurRank,PurItem,$B906),PurRank,0)),$H906),IF(($G906+SUMIFS(PurQty,PurItem,$B906))=0,$H906,($G906*$H906+SUMIFS(PurTotal,PurItem,$B906))/($G906+SUMIFS(PurQty,PurItem,$B906)))))</f>
        <v>16.305</v>
      </c>
      <c r="J906" s="37">
        <v>25</v>
      </c>
      <c r="K906" s="18">
        <f t="shared" si="112"/>
        <v>8.6950000000000003</v>
      </c>
      <c r="L906" s="19">
        <f t="shared" si="113"/>
        <v>0.3478</v>
      </c>
      <c r="M906" s="19">
        <f t="shared" si="114"/>
        <v>0.53327200245323525</v>
      </c>
      <c r="N906" s="20">
        <f t="shared" si="115"/>
        <v>0</v>
      </c>
      <c r="O906" s="18">
        <f t="shared" si="116"/>
        <v>0</v>
      </c>
      <c r="P906" s="18">
        <f t="shared" si="117"/>
        <v>0</v>
      </c>
      <c r="Q906" s="21" t="str">
        <f t="shared" si="118"/>
        <v>REORDER</v>
      </c>
      <c r="R906" s="22" t="e">
        <f ca="1">IF($B906="","",IF(_xlfn.MAXIFS(PurDate,PurItem,$B906)=0,"",_xlfn.MAXIFS(PurDate,PurItem,$B906)))</f>
        <v>#NAME?</v>
      </c>
      <c r="S906" s="20">
        <f t="shared" si="119"/>
        <v>0</v>
      </c>
      <c r="U906" s="36"/>
    </row>
    <row r="907" spans="1:21" x14ac:dyDescent="0.25">
      <c r="A907" s="15" t="s">
        <v>1905</v>
      </c>
      <c r="B907" s="15" t="s">
        <v>1906</v>
      </c>
      <c r="C907" s="15" t="s">
        <v>96</v>
      </c>
      <c r="D907" s="15" t="s">
        <v>93</v>
      </c>
      <c r="E907" s="15" t="s">
        <v>1905</v>
      </c>
      <c r="F907" s="16">
        <v>10</v>
      </c>
      <c r="G907" s="16">
        <v>0</v>
      </c>
      <c r="H907" s="17">
        <v>16.305</v>
      </c>
      <c r="I907" s="18">
        <f>IF($B907="","",IF(CostMethod="Last Cost",IFERROR(INDEX(PurCost,MATCH(_xlfn.MAXIFS(PurRank,PurItem,$B907),PurRank,0)),$H907),IF(($G907+SUMIFS(PurQty,PurItem,$B907))=0,$H907,($G907*$H907+SUMIFS(PurTotal,PurItem,$B907))/($G907+SUMIFS(PurQty,PurItem,$B907)))))</f>
        <v>16.305</v>
      </c>
      <c r="J907" s="37">
        <v>25</v>
      </c>
      <c r="K907" s="18">
        <f t="shared" si="112"/>
        <v>8.6950000000000003</v>
      </c>
      <c r="L907" s="19">
        <f t="shared" si="113"/>
        <v>0.3478</v>
      </c>
      <c r="M907" s="19">
        <f t="shared" si="114"/>
        <v>0.53327200245323525</v>
      </c>
      <c r="N907" s="20">
        <f t="shared" si="115"/>
        <v>0</v>
      </c>
      <c r="O907" s="18">
        <f t="shared" si="116"/>
        <v>0</v>
      </c>
      <c r="P907" s="18">
        <f t="shared" si="117"/>
        <v>0</v>
      </c>
      <c r="Q907" s="21" t="str">
        <f t="shared" si="118"/>
        <v>REORDER</v>
      </c>
      <c r="R907" s="22" t="e">
        <f ca="1">IF($B907="","",IF(_xlfn.MAXIFS(PurDate,PurItem,$B907)=0,"",_xlfn.MAXIFS(PurDate,PurItem,$B907)))</f>
        <v>#NAME?</v>
      </c>
      <c r="S907" s="20">
        <f t="shared" si="119"/>
        <v>0</v>
      </c>
      <c r="U907" s="36"/>
    </row>
    <row r="908" spans="1:21" x14ac:dyDescent="0.25">
      <c r="A908" s="15" t="s">
        <v>1907</v>
      </c>
      <c r="B908" s="15" t="s">
        <v>1908</v>
      </c>
      <c r="C908" s="15" t="s">
        <v>96</v>
      </c>
      <c r="D908" s="15" t="s">
        <v>93</v>
      </c>
      <c r="E908" s="15" t="s">
        <v>1907</v>
      </c>
      <c r="F908" s="16">
        <v>10</v>
      </c>
      <c r="G908" s="16">
        <v>0</v>
      </c>
      <c r="H908" s="17">
        <v>16.305</v>
      </c>
      <c r="I908" s="18">
        <f>IF($B908="","",IF(CostMethod="Last Cost",IFERROR(INDEX(PurCost,MATCH(_xlfn.MAXIFS(PurRank,PurItem,$B908),PurRank,0)),$H908),IF(($G908+SUMIFS(PurQty,PurItem,$B908))=0,$H908,($G908*$H908+SUMIFS(PurTotal,PurItem,$B908))/($G908+SUMIFS(PurQty,PurItem,$B908)))))</f>
        <v>16.305</v>
      </c>
      <c r="J908" s="37">
        <v>25</v>
      </c>
      <c r="K908" s="18">
        <f t="shared" si="112"/>
        <v>8.6950000000000003</v>
      </c>
      <c r="L908" s="19">
        <f t="shared" si="113"/>
        <v>0.3478</v>
      </c>
      <c r="M908" s="19">
        <f t="shared" si="114"/>
        <v>0.53327200245323525</v>
      </c>
      <c r="N908" s="20">
        <f t="shared" si="115"/>
        <v>0</v>
      </c>
      <c r="O908" s="18">
        <f t="shared" si="116"/>
        <v>0</v>
      </c>
      <c r="P908" s="18">
        <f t="shared" si="117"/>
        <v>0</v>
      </c>
      <c r="Q908" s="21" t="str">
        <f t="shared" si="118"/>
        <v>REORDER</v>
      </c>
      <c r="R908" s="22" t="e">
        <f ca="1">IF($B908="","",IF(_xlfn.MAXIFS(PurDate,PurItem,$B908)=0,"",_xlfn.MAXIFS(PurDate,PurItem,$B908)))</f>
        <v>#NAME?</v>
      </c>
      <c r="S908" s="20">
        <f t="shared" si="119"/>
        <v>0</v>
      </c>
      <c r="U908" s="36"/>
    </row>
    <row r="909" spans="1:21" x14ac:dyDescent="0.25">
      <c r="A909" s="15" t="s">
        <v>1909</v>
      </c>
      <c r="B909" s="15" t="s">
        <v>1910</v>
      </c>
      <c r="C909" s="15" t="s">
        <v>96</v>
      </c>
      <c r="D909" s="15" t="s">
        <v>93</v>
      </c>
      <c r="E909" s="15" t="s">
        <v>1909</v>
      </c>
      <c r="F909" s="16">
        <v>10</v>
      </c>
      <c r="G909" s="16">
        <v>0</v>
      </c>
      <c r="H909" s="17">
        <v>19.477499999999999</v>
      </c>
      <c r="I909" s="18">
        <f>IF($B909="","",IF(CostMethod="Last Cost",IFERROR(INDEX(PurCost,MATCH(_xlfn.MAXIFS(PurRank,PurItem,$B909),PurRank,0)),$H909),IF(($G909+SUMIFS(PurQty,PurItem,$B909))=0,$H909,($G909*$H909+SUMIFS(PurTotal,PurItem,$B909))/($G909+SUMIFS(PurQty,PurItem,$B909)))))</f>
        <v>19.477499999999999</v>
      </c>
      <c r="J909" s="37">
        <v>30</v>
      </c>
      <c r="K909" s="18">
        <f t="shared" si="112"/>
        <v>10.522500000000001</v>
      </c>
      <c r="L909" s="19">
        <f t="shared" si="113"/>
        <v>0.35075000000000001</v>
      </c>
      <c r="M909" s="19">
        <f t="shared" si="114"/>
        <v>0.54023873700423575</v>
      </c>
      <c r="N909" s="20">
        <f t="shared" si="115"/>
        <v>0</v>
      </c>
      <c r="O909" s="18">
        <f t="shared" si="116"/>
        <v>0</v>
      </c>
      <c r="P909" s="18">
        <f t="shared" si="117"/>
        <v>0</v>
      </c>
      <c r="Q909" s="21" t="str">
        <f t="shared" si="118"/>
        <v>REORDER</v>
      </c>
      <c r="R909" s="22" t="e">
        <f ca="1">IF($B909="","",IF(_xlfn.MAXIFS(PurDate,PurItem,$B909)=0,"",_xlfn.MAXIFS(PurDate,PurItem,$B909)))</f>
        <v>#NAME?</v>
      </c>
      <c r="S909" s="20">
        <f t="shared" si="119"/>
        <v>0</v>
      </c>
      <c r="U909" s="36"/>
    </row>
    <row r="910" spans="1:21" x14ac:dyDescent="0.25">
      <c r="A910" s="15" t="s">
        <v>1911</v>
      </c>
      <c r="B910" s="15" t="s">
        <v>1912</v>
      </c>
      <c r="C910" s="15" t="s">
        <v>96</v>
      </c>
      <c r="D910" s="15" t="s">
        <v>93</v>
      </c>
      <c r="E910" s="15" t="s">
        <v>1911</v>
      </c>
      <c r="F910" s="16">
        <v>10</v>
      </c>
      <c r="G910" s="16">
        <v>0</v>
      </c>
      <c r="H910" s="17">
        <v>6.5250000000000004</v>
      </c>
      <c r="I910" s="18">
        <f>IF($B910="","",IF(CostMethod="Last Cost",IFERROR(INDEX(PurCost,MATCH(_xlfn.MAXIFS(PurRank,PurItem,$B910),PurRank,0)),$H910),IF(($G910+SUMIFS(PurQty,PurItem,$B910))=0,$H910,($G910*$H910+SUMIFS(PurTotal,PurItem,$B910))/($G910+SUMIFS(PurQty,PurItem,$B910)))))</f>
        <v>6.5250000000000004</v>
      </c>
      <c r="J910" s="37">
        <v>10</v>
      </c>
      <c r="K910" s="18">
        <f t="shared" si="112"/>
        <v>3.4749999999999996</v>
      </c>
      <c r="L910" s="19">
        <f t="shared" si="113"/>
        <v>0.34749999999999998</v>
      </c>
      <c r="M910" s="19">
        <f t="shared" si="114"/>
        <v>0.53256704980842906</v>
      </c>
      <c r="N910" s="20">
        <f t="shared" si="115"/>
        <v>0</v>
      </c>
      <c r="O910" s="18">
        <f t="shared" si="116"/>
        <v>0</v>
      </c>
      <c r="P910" s="18">
        <f t="shared" si="117"/>
        <v>0</v>
      </c>
      <c r="Q910" s="21" t="str">
        <f t="shared" si="118"/>
        <v>REORDER</v>
      </c>
      <c r="R910" s="22" t="e">
        <f ca="1">IF($B910="","",IF(_xlfn.MAXIFS(PurDate,PurItem,$B910)=0,"",_xlfn.MAXIFS(PurDate,PurItem,$B910)))</f>
        <v>#NAME?</v>
      </c>
      <c r="S910" s="20">
        <f t="shared" si="119"/>
        <v>0</v>
      </c>
      <c r="U910" s="36"/>
    </row>
    <row r="911" spans="1:21" x14ac:dyDescent="0.25">
      <c r="A911" s="15" t="s">
        <v>1913</v>
      </c>
      <c r="B911" s="15" t="s">
        <v>1914</v>
      </c>
      <c r="C911" s="15" t="s">
        <v>96</v>
      </c>
      <c r="D911" s="15" t="s">
        <v>93</v>
      </c>
      <c r="E911" s="15" t="s">
        <v>1913</v>
      </c>
      <c r="F911" s="16">
        <v>10</v>
      </c>
      <c r="G911" s="16">
        <v>0</v>
      </c>
      <c r="H911" s="17">
        <v>19.567499999999999</v>
      </c>
      <c r="I911" s="18">
        <f>IF($B911="","",IF(CostMethod="Last Cost",IFERROR(INDEX(PurCost,MATCH(_xlfn.MAXIFS(PurRank,PurItem,$B911),PurRank,0)),$H911),IF(($G911+SUMIFS(PurQty,PurItem,$B911))=0,$H911,($G911*$H911+SUMIFS(PurTotal,PurItem,$B911))/($G911+SUMIFS(PurQty,PurItem,$B911)))))</f>
        <v>19.567499999999999</v>
      </c>
      <c r="J911" s="37">
        <v>30</v>
      </c>
      <c r="K911" s="18">
        <f t="shared" si="112"/>
        <v>10.432500000000001</v>
      </c>
      <c r="L911" s="19">
        <f t="shared" si="113"/>
        <v>0.34775000000000006</v>
      </c>
      <c r="M911" s="19">
        <f t="shared" si="114"/>
        <v>0.53315446531238031</v>
      </c>
      <c r="N911" s="20">
        <f t="shared" si="115"/>
        <v>0</v>
      </c>
      <c r="O911" s="18">
        <f t="shared" si="116"/>
        <v>0</v>
      </c>
      <c r="P911" s="18">
        <f t="shared" si="117"/>
        <v>0</v>
      </c>
      <c r="Q911" s="21" t="str">
        <f t="shared" si="118"/>
        <v>REORDER</v>
      </c>
      <c r="R911" s="22" t="e">
        <f ca="1">IF($B911="","",IF(_xlfn.MAXIFS(PurDate,PurItem,$B911)=0,"",_xlfn.MAXIFS(PurDate,PurItem,$B911)))</f>
        <v>#NAME?</v>
      </c>
      <c r="S911" s="20">
        <f t="shared" si="119"/>
        <v>0</v>
      </c>
      <c r="U911" s="36"/>
    </row>
    <row r="912" spans="1:21" x14ac:dyDescent="0.25">
      <c r="A912" s="15" t="s">
        <v>1915</v>
      </c>
      <c r="B912" s="15" t="s">
        <v>1916</v>
      </c>
      <c r="C912" s="15" t="s">
        <v>96</v>
      </c>
      <c r="D912" s="15" t="s">
        <v>93</v>
      </c>
      <c r="E912" s="15" t="s">
        <v>1915</v>
      </c>
      <c r="F912" s="16">
        <v>10</v>
      </c>
      <c r="G912" s="16">
        <v>0</v>
      </c>
      <c r="H912" s="17">
        <v>6.5250000000000004</v>
      </c>
      <c r="I912" s="18">
        <f>IF($B912="","",IF(CostMethod="Last Cost",IFERROR(INDEX(PurCost,MATCH(_xlfn.MAXIFS(PurRank,PurItem,$B912),PurRank,0)),$H912),IF(($G912+SUMIFS(PurQty,PurItem,$B912))=0,$H912,($G912*$H912+SUMIFS(PurTotal,PurItem,$B912))/($G912+SUMIFS(PurQty,PurItem,$B912)))))</f>
        <v>6.5250000000000004</v>
      </c>
      <c r="J912" s="37">
        <v>10</v>
      </c>
      <c r="K912" s="18">
        <f t="shared" si="112"/>
        <v>3.4749999999999996</v>
      </c>
      <c r="L912" s="19">
        <f t="shared" si="113"/>
        <v>0.34749999999999998</v>
      </c>
      <c r="M912" s="19">
        <f t="shared" si="114"/>
        <v>0.53256704980842906</v>
      </c>
      <c r="N912" s="20">
        <f t="shared" si="115"/>
        <v>0</v>
      </c>
      <c r="O912" s="18">
        <f t="shared" si="116"/>
        <v>0</v>
      </c>
      <c r="P912" s="18">
        <f t="shared" si="117"/>
        <v>0</v>
      </c>
      <c r="Q912" s="21" t="str">
        <f t="shared" si="118"/>
        <v>REORDER</v>
      </c>
      <c r="R912" s="22" t="e">
        <f ca="1">IF($B912="","",IF(_xlfn.MAXIFS(PurDate,PurItem,$B912)=0,"",_xlfn.MAXIFS(PurDate,PurItem,$B912)))</f>
        <v>#NAME?</v>
      </c>
      <c r="S912" s="20">
        <f t="shared" si="119"/>
        <v>0</v>
      </c>
      <c r="U912" s="36"/>
    </row>
    <row r="913" spans="1:21" x14ac:dyDescent="0.25">
      <c r="A913" s="15" t="s">
        <v>1917</v>
      </c>
      <c r="B913" s="15" t="s">
        <v>1918</v>
      </c>
      <c r="C913" s="15" t="s">
        <v>96</v>
      </c>
      <c r="D913" s="15" t="s">
        <v>93</v>
      </c>
      <c r="E913" s="15" t="s">
        <v>1917</v>
      </c>
      <c r="F913" s="16">
        <v>10</v>
      </c>
      <c r="G913" s="16">
        <v>0</v>
      </c>
      <c r="H913" s="17">
        <v>9.7799999999999994</v>
      </c>
      <c r="I913" s="18">
        <f>IF($B913="","",IF(CostMethod="Last Cost",IFERROR(INDEX(PurCost,MATCH(_xlfn.MAXIFS(PurRank,PurItem,$B913),PurRank,0)),$H913),IF(($G913+SUMIFS(PurQty,PurItem,$B913))=0,$H913,($G913*$H913+SUMIFS(PurTotal,PurItem,$B913))/($G913+SUMIFS(PurQty,PurItem,$B913)))))</f>
        <v>9.7799999999999994</v>
      </c>
      <c r="J913" s="37">
        <v>15</v>
      </c>
      <c r="K913" s="18">
        <f t="shared" si="112"/>
        <v>5.2200000000000006</v>
      </c>
      <c r="L913" s="19">
        <f t="shared" si="113"/>
        <v>0.34800000000000003</v>
      </c>
      <c r="M913" s="19">
        <f t="shared" si="114"/>
        <v>0.5337423312883437</v>
      </c>
      <c r="N913" s="20">
        <f t="shared" si="115"/>
        <v>0</v>
      </c>
      <c r="O913" s="18">
        <f t="shared" si="116"/>
        <v>0</v>
      </c>
      <c r="P913" s="18">
        <f t="shared" si="117"/>
        <v>0</v>
      </c>
      <c r="Q913" s="21" t="str">
        <f t="shared" si="118"/>
        <v>REORDER</v>
      </c>
      <c r="R913" s="22" t="e">
        <f ca="1">IF($B913="","",IF(_xlfn.MAXIFS(PurDate,PurItem,$B913)=0,"",_xlfn.MAXIFS(PurDate,PurItem,$B913)))</f>
        <v>#NAME?</v>
      </c>
      <c r="S913" s="20">
        <f t="shared" si="119"/>
        <v>0</v>
      </c>
      <c r="U913" s="36"/>
    </row>
    <row r="914" spans="1:21" x14ac:dyDescent="0.25">
      <c r="A914" s="15" t="s">
        <v>1919</v>
      </c>
      <c r="B914" s="15" t="s">
        <v>1920</v>
      </c>
      <c r="C914" s="15" t="s">
        <v>96</v>
      </c>
      <c r="D914" s="15" t="s">
        <v>93</v>
      </c>
      <c r="E914" s="15" t="s">
        <v>1919</v>
      </c>
      <c r="F914" s="16">
        <v>10</v>
      </c>
      <c r="G914" s="16">
        <v>0</v>
      </c>
      <c r="H914" s="17">
        <v>6.5250000000000004</v>
      </c>
      <c r="I914" s="18">
        <f>IF($B914="","",IF(CostMethod="Last Cost",IFERROR(INDEX(PurCost,MATCH(_xlfn.MAXIFS(PurRank,PurItem,$B914),PurRank,0)),$H914),IF(($G914+SUMIFS(PurQty,PurItem,$B914))=0,$H914,($G914*$H914+SUMIFS(PurTotal,PurItem,$B914))/($G914+SUMIFS(PurQty,PurItem,$B914)))))</f>
        <v>6.5250000000000004</v>
      </c>
      <c r="J914" s="37">
        <v>10</v>
      </c>
      <c r="K914" s="18">
        <f t="shared" si="112"/>
        <v>3.4749999999999996</v>
      </c>
      <c r="L914" s="19">
        <f t="shared" si="113"/>
        <v>0.34749999999999998</v>
      </c>
      <c r="M914" s="19">
        <f t="shared" si="114"/>
        <v>0.53256704980842906</v>
      </c>
      <c r="N914" s="20">
        <f t="shared" si="115"/>
        <v>0</v>
      </c>
      <c r="O914" s="18">
        <f t="shared" si="116"/>
        <v>0</v>
      </c>
      <c r="P914" s="18">
        <f t="shared" si="117"/>
        <v>0</v>
      </c>
      <c r="Q914" s="21" t="str">
        <f t="shared" si="118"/>
        <v>REORDER</v>
      </c>
      <c r="R914" s="22" t="e">
        <f ca="1">IF($B914="","",IF(_xlfn.MAXIFS(PurDate,PurItem,$B914)=0,"",_xlfn.MAXIFS(PurDate,PurItem,$B914)))</f>
        <v>#NAME?</v>
      </c>
      <c r="S914" s="20">
        <f t="shared" si="119"/>
        <v>0</v>
      </c>
      <c r="U914" s="36"/>
    </row>
    <row r="915" spans="1:21" x14ac:dyDescent="0.25">
      <c r="A915" s="15" t="s">
        <v>1921</v>
      </c>
      <c r="B915" s="15" t="s">
        <v>1922</v>
      </c>
      <c r="C915" s="15" t="s">
        <v>96</v>
      </c>
      <c r="D915" s="15" t="s">
        <v>2636</v>
      </c>
      <c r="E915" s="15" t="s">
        <v>1921</v>
      </c>
      <c r="F915" s="16">
        <v>10</v>
      </c>
      <c r="G915" s="16">
        <v>0</v>
      </c>
      <c r="H915" s="17">
        <v>9.7799999999999994</v>
      </c>
      <c r="I915" s="18">
        <f>IF($B915="","",IF(CostMethod="Last Cost",IFERROR(INDEX(PurCost,MATCH(_xlfn.MAXIFS(PurRank,PurItem,$B915),PurRank,0)),$H915),IF(($G915+SUMIFS(PurQty,PurItem,$B915))=0,$H915,($G915*$H915+SUMIFS(PurTotal,PurItem,$B915))/($G915+SUMIFS(PurQty,PurItem,$B915)))))</f>
        <v>9.7799999999999994</v>
      </c>
      <c r="J915" s="37">
        <v>15</v>
      </c>
      <c r="K915" s="18">
        <f t="shared" si="112"/>
        <v>5.2200000000000006</v>
      </c>
      <c r="L915" s="19">
        <f t="shared" si="113"/>
        <v>0.34800000000000003</v>
      </c>
      <c r="M915" s="19">
        <f t="shared" si="114"/>
        <v>0.5337423312883437</v>
      </c>
      <c r="N915" s="20">
        <f t="shared" si="115"/>
        <v>0</v>
      </c>
      <c r="O915" s="18">
        <f t="shared" si="116"/>
        <v>0</v>
      </c>
      <c r="P915" s="18">
        <f t="shared" si="117"/>
        <v>0</v>
      </c>
      <c r="Q915" s="21" t="str">
        <f t="shared" si="118"/>
        <v>REORDER</v>
      </c>
      <c r="R915" s="22" t="e">
        <f ca="1">IF($B915="","",IF(_xlfn.MAXIFS(PurDate,PurItem,$B915)=0,"",_xlfn.MAXIFS(PurDate,PurItem,$B915)))</f>
        <v>#NAME?</v>
      </c>
      <c r="S915" s="20">
        <f t="shared" si="119"/>
        <v>0</v>
      </c>
      <c r="U915" s="36"/>
    </row>
    <row r="916" spans="1:21" x14ac:dyDescent="0.25">
      <c r="A916" s="15" t="s">
        <v>1923</v>
      </c>
      <c r="B916" s="15" t="s">
        <v>1924</v>
      </c>
      <c r="C916" s="15" t="s">
        <v>96</v>
      </c>
      <c r="D916" s="15" t="s">
        <v>93</v>
      </c>
      <c r="E916" s="15" t="s">
        <v>1923</v>
      </c>
      <c r="F916" s="16">
        <v>10</v>
      </c>
      <c r="G916" s="16">
        <v>0</v>
      </c>
      <c r="H916" s="17">
        <v>16.305</v>
      </c>
      <c r="I916" s="18">
        <f>IF($B916="","",IF(CostMethod="Last Cost",IFERROR(INDEX(PurCost,MATCH(_xlfn.MAXIFS(PurRank,PurItem,$B916),PurRank,0)),$H916),IF(($G916+SUMIFS(PurQty,PurItem,$B916))=0,$H916,($G916*$H916+SUMIFS(PurTotal,PurItem,$B916))/($G916+SUMIFS(PurQty,PurItem,$B916)))))</f>
        <v>16.305</v>
      </c>
      <c r="J916" s="37">
        <v>25</v>
      </c>
      <c r="K916" s="18">
        <f t="shared" si="112"/>
        <v>8.6950000000000003</v>
      </c>
      <c r="L916" s="19">
        <f t="shared" si="113"/>
        <v>0.3478</v>
      </c>
      <c r="M916" s="19">
        <f t="shared" si="114"/>
        <v>0.53327200245323525</v>
      </c>
      <c r="N916" s="20">
        <f t="shared" si="115"/>
        <v>0</v>
      </c>
      <c r="O916" s="18">
        <f t="shared" si="116"/>
        <v>0</v>
      </c>
      <c r="P916" s="18">
        <f t="shared" si="117"/>
        <v>0</v>
      </c>
      <c r="Q916" s="21" t="str">
        <f t="shared" si="118"/>
        <v>REORDER</v>
      </c>
      <c r="R916" s="22" t="e">
        <f ca="1">IF($B916="","",IF(_xlfn.MAXIFS(PurDate,PurItem,$B916)=0,"",_xlfn.MAXIFS(PurDate,PurItem,$B916)))</f>
        <v>#NAME?</v>
      </c>
      <c r="S916" s="20">
        <f t="shared" si="119"/>
        <v>0</v>
      </c>
      <c r="U916" s="36"/>
    </row>
    <row r="917" spans="1:21" x14ac:dyDescent="0.25">
      <c r="A917" s="15" t="s">
        <v>1925</v>
      </c>
      <c r="B917" s="15" t="s">
        <v>1926</v>
      </c>
      <c r="C917" s="15" t="s">
        <v>96</v>
      </c>
      <c r="D917" s="15" t="s">
        <v>93</v>
      </c>
      <c r="E917" s="15" t="s">
        <v>1925</v>
      </c>
      <c r="F917" s="16">
        <v>10</v>
      </c>
      <c r="G917" s="16">
        <v>0</v>
      </c>
      <c r="H917" s="17">
        <v>6.5250000000000004</v>
      </c>
      <c r="I917" s="18">
        <f>IF($B917="","",IF(CostMethod="Last Cost",IFERROR(INDEX(PurCost,MATCH(_xlfn.MAXIFS(PurRank,PurItem,$B917),PurRank,0)),$H917),IF(($G917+SUMIFS(PurQty,PurItem,$B917))=0,$H917,($G917*$H917+SUMIFS(PurTotal,PurItem,$B917))/($G917+SUMIFS(PurQty,PurItem,$B917)))))</f>
        <v>6.5250000000000004</v>
      </c>
      <c r="J917" s="37">
        <v>10</v>
      </c>
      <c r="K917" s="18">
        <f t="shared" si="112"/>
        <v>3.4749999999999996</v>
      </c>
      <c r="L917" s="19">
        <f t="shared" si="113"/>
        <v>0.34749999999999998</v>
      </c>
      <c r="M917" s="19">
        <f t="shared" si="114"/>
        <v>0.53256704980842906</v>
      </c>
      <c r="N917" s="20">
        <f t="shared" si="115"/>
        <v>0</v>
      </c>
      <c r="O917" s="18">
        <f t="shared" si="116"/>
        <v>0</v>
      </c>
      <c r="P917" s="18">
        <f t="shared" si="117"/>
        <v>0</v>
      </c>
      <c r="Q917" s="21" t="str">
        <f t="shared" si="118"/>
        <v>REORDER</v>
      </c>
      <c r="R917" s="22" t="e">
        <f ca="1">IF($B917="","",IF(_xlfn.MAXIFS(PurDate,PurItem,$B917)=0,"",_xlfn.MAXIFS(PurDate,PurItem,$B917)))</f>
        <v>#NAME?</v>
      </c>
      <c r="S917" s="20">
        <f t="shared" si="119"/>
        <v>0</v>
      </c>
      <c r="U917" s="36"/>
    </row>
    <row r="918" spans="1:21" x14ac:dyDescent="0.25">
      <c r="A918" s="15" t="s">
        <v>1927</v>
      </c>
      <c r="B918" s="15" t="s">
        <v>1928</v>
      </c>
      <c r="C918" s="15" t="s">
        <v>110</v>
      </c>
      <c r="D918" s="15" t="s">
        <v>93</v>
      </c>
      <c r="E918" s="15" t="s">
        <v>1927</v>
      </c>
      <c r="F918" s="16">
        <v>10</v>
      </c>
      <c r="G918" s="16">
        <v>0</v>
      </c>
      <c r="H918" s="17">
        <v>16.305</v>
      </c>
      <c r="I918" s="18">
        <f>IF($B918="","",IF(CostMethod="Last Cost",IFERROR(INDEX(PurCost,MATCH(_xlfn.MAXIFS(PurRank,PurItem,$B918),PurRank,0)),$H918),IF(($G918+SUMIFS(PurQty,PurItem,$B918))=0,$H918,($G918*$H918+SUMIFS(PurTotal,PurItem,$B918))/($G918+SUMIFS(PurQty,PurItem,$B918)))))</f>
        <v>16.305</v>
      </c>
      <c r="J918" s="37">
        <v>25</v>
      </c>
      <c r="K918" s="18">
        <f t="shared" si="112"/>
        <v>8.6950000000000003</v>
      </c>
      <c r="L918" s="19">
        <f t="shared" si="113"/>
        <v>0.3478</v>
      </c>
      <c r="M918" s="19">
        <f t="shared" si="114"/>
        <v>0.53327200245323525</v>
      </c>
      <c r="N918" s="20">
        <f t="shared" si="115"/>
        <v>0</v>
      </c>
      <c r="O918" s="18">
        <f t="shared" si="116"/>
        <v>0</v>
      </c>
      <c r="P918" s="18">
        <f t="shared" si="117"/>
        <v>0</v>
      </c>
      <c r="Q918" s="21" t="str">
        <f t="shared" si="118"/>
        <v>REORDER</v>
      </c>
      <c r="R918" s="22" t="e">
        <f ca="1">IF($B918="","",IF(_xlfn.MAXIFS(PurDate,PurItem,$B918)=0,"",_xlfn.MAXIFS(PurDate,PurItem,$B918)))</f>
        <v>#NAME?</v>
      </c>
      <c r="S918" s="20">
        <f t="shared" si="119"/>
        <v>0</v>
      </c>
      <c r="U918" s="36"/>
    </row>
    <row r="919" spans="1:21" x14ac:dyDescent="0.25">
      <c r="A919" s="15" t="s">
        <v>1929</v>
      </c>
      <c r="B919" s="15" t="s">
        <v>1930</v>
      </c>
      <c r="C919" s="15" t="s">
        <v>96</v>
      </c>
      <c r="D919" s="15" t="s">
        <v>93</v>
      </c>
      <c r="E919" s="15" t="s">
        <v>1929</v>
      </c>
      <c r="F919" s="16">
        <v>10</v>
      </c>
      <c r="G919" s="16">
        <v>0</v>
      </c>
      <c r="H919" s="17">
        <v>22.822500000000002</v>
      </c>
      <c r="I919" s="18">
        <f>IF($B919="","",IF(CostMethod="Last Cost",IFERROR(INDEX(PurCost,MATCH(_xlfn.MAXIFS(PurRank,PurItem,$B919),PurRank,0)),$H919),IF(($G919+SUMIFS(PurQty,PurItem,$B919))=0,$H919,($G919*$H919+SUMIFS(PurTotal,PurItem,$B919))/($G919+SUMIFS(PurQty,PurItem,$B919)))))</f>
        <v>22.822500000000002</v>
      </c>
      <c r="J919" s="37">
        <v>35</v>
      </c>
      <c r="K919" s="18">
        <f t="shared" si="112"/>
        <v>12.177499999999998</v>
      </c>
      <c r="L919" s="19">
        <f t="shared" si="113"/>
        <v>0.34792857142857136</v>
      </c>
      <c r="M919" s="19">
        <f t="shared" si="114"/>
        <v>0.53357432358418222</v>
      </c>
      <c r="N919" s="20">
        <f t="shared" si="115"/>
        <v>0</v>
      </c>
      <c r="O919" s="18">
        <f t="shared" si="116"/>
        <v>0</v>
      </c>
      <c r="P919" s="18">
        <f t="shared" si="117"/>
        <v>0</v>
      </c>
      <c r="Q919" s="21" t="str">
        <f t="shared" si="118"/>
        <v>REORDER</v>
      </c>
      <c r="R919" s="22" t="e">
        <f ca="1">IF($B919="","",IF(_xlfn.MAXIFS(PurDate,PurItem,$B919)=0,"",_xlfn.MAXIFS(PurDate,PurItem,$B919)))</f>
        <v>#NAME?</v>
      </c>
      <c r="S919" s="20">
        <f t="shared" si="119"/>
        <v>0</v>
      </c>
      <c r="U919" s="36"/>
    </row>
    <row r="920" spans="1:21" x14ac:dyDescent="0.25">
      <c r="A920" s="15" t="s">
        <v>1931</v>
      </c>
      <c r="B920" s="15" t="s">
        <v>1932</v>
      </c>
      <c r="C920" s="15" t="s">
        <v>96</v>
      </c>
      <c r="D920" s="15" t="s">
        <v>93</v>
      </c>
      <c r="E920" s="15" t="s">
        <v>1931</v>
      </c>
      <c r="F920" s="16">
        <v>10</v>
      </c>
      <c r="G920" s="16">
        <v>0</v>
      </c>
      <c r="H920" s="17">
        <v>22.822500000000002</v>
      </c>
      <c r="I920" s="18">
        <f>IF($B920="","",IF(CostMethod="Last Cost",IFERROR(INDEX(PurCost,MATCH(_xlfn.MAXIFS(PurRank,PurItem,$B920),PurRank,0)),$H920),IF(($G920+SUMIFS(PurQty,PurItem,$B920))=0,$H920,($G920*$H920+SUMIFS(PurTotal,PurItem,$B920))/($G920+SUMIFS(PurQty,PurItem,$B920)))))</f>
        <v>22.822500000000002</v>
      </c>
      <c r="J920" s="37">
        <v>35</v>
      </c>
      <c r="K920" s="18">
        <f t="shared" si="112"/>
        <v>12.177499999999998</v>
      </c>
      <c r="L920" s="19">
        <f t="shared" si="113"/>
        <v>0.34792857142857136</v>
      </c>
      <c r="M920" s="19">
        <f t="shared" si="114"/>
        <v>0.53357432358418222</v>
      </c>
      <c r="N920" s="20">
        <f t="shared" si="115"/>
        <v>0</v>
      </c>
      <c r="O920" s="18">
        <f t="shared" si="116"/>
        <v>0</v>
      </c>
      <c r="P920" s="18">
        <f t="shared" si="117"/>
        <v>0</v>
      </c>
      <c r="Q920" s="21" t="str">
        <f t="shared" si="118"/>
        <v>REORDER</v>
      </c>
      <c r="R920" s="22" t="e">
        <f ca="1">IF($B920="","",IF(_xlfn.MAXIFS(PurDate,PurItem,$B920)=0,"",_xlfn.MAXIFS(PurDate,PurItem,$B920)))</f>
        <v>#NAME?</v>
      </c>
      <c r="S920" s="20">
        <f t="shared" si="119"/>
        <v>0</v>
      </c>
      <c r="U920" s="36"/>
    </row>
    <row r="921" spans="1:21" x14ac:dyDescent="0.25">
      <c r="A921" s="15" t="s">
        <v>1933</v>
      </c>
      <c r="B921" s="15" t="s">
        <v>1934</v>
      </c>
      <c r="C921" s="15" t="s">
        <v>96</v>
      </c>
      <c r="D921" s="15" t="s">
        <v>93</v>
      </c>
      <c r="E921" s="15" t="s">
        <v>1933</v>
      </c>
      <c r="F921" s="16">
        <v>10</v>
      </c>
      <c r="G921" s="16">
        <v>0</v>
      </c>
      <c r="H921" s="17">
        <v>22.822500000000002</v>
      </c>
      <c r="I921" s="18">
        <f>IF($B921="","",IF(CostMethod="Last Cost",IFERROR(INDEX(PurCost,MATCH(_xlfn.MAXIFS(PurRank,PurItem,$B921),PurRank,0)),$H921),IF(($G921+SUMIFS(PurQty,PurItem,$B921))=0,$H921,($G921*$H921+SUMIFS(PurTotal,PurItem,$B921))/($G921+SUMIFS(PurQty,PurItem,$B921)))))</f>
        <v>22.822500000000002</v>
      </c>
      <c r="J921" s="37">
        <v>35</v>
      </c>
      <c r="K921" s="18">
        <f t="shared" si="112"/>
        <v>12.177499999999998</v>
      </c>
      <c r="L921" s="19">
        <f t="shared" si="113"/>
        <v>0.34792857142857136</v>
      </c>
      <c r="M921" s="19">
        <f t="shared" si="114"/>
        <v>0.53357432358418222</v>
      </c>
      <c r="N921" s="20">
        <f t="shared" si="115"/>
        <v>0</v>
      </c>
      <c r="O921" s="18">
        <f t="shared" si="116"/>
        <v>0</v>
      </c>
      <c r="P921" s="18">
        <f t="shared" si="117"/>
        <v>0</v>
      </c>
      <c r="Q921" s="21" t="str">
        <f t="shared" si="118"/>
        <v>REORDER</v>
      </c>
      <c r="R921" s="22" t="e">
        <f ca="1">IF($B921="","",IF(_xlfn.MAXIFS(PurDate,PurItem,$B921)=0,"",_xlfn.MAXIFS(PurDate,PurItem,$B921)))</f>
        <v>#NAME?</v>
      </c>
      <c r="S921" s="20">
        <f t="shared" si="119"/>
        <v>0</v>
      </c>
      <c r="U921" s="36"/>
    </row>
    <row r="922" spans="1:21" x14ac:dyDescent="0.25">
      <c r="A922" s="15" t="s">
        <v>1935</v>
      </c>
      <c r="B922" s="15" t="s">
        <v>1936</v>
      </c>
      <c r="C922" s="15" t="s">
        <v>96</v>
      </c>
      <c r="D922" s="15" t="s">
        <v>93</v>
      </c>
      <c r="E922" s="15" t="s">
        <v>1935</v>
      </c>
      <c r="F922" s="16">
        <v>10</v>
      </c>
      <c r="G922" s="16">
        <v>0</v>
      </c>
      <c r="H922" s="17">
        <v>22.822500000000002</v>
      </c>
      <c r="I922" s="18">
        <f>IF($B922="","",IF(CostMethod="Last Cost",IFERROR(INDEX(PurCost,MATCH(_xlfn.MAXIFS(PurRank,PurItem,$B922),PurRank,0)),$H922),IF(($G922+SUMIFS(PurQty,PurItem,$B922))=0,$H922,($G922*$H922+SUMIFS(PurTotal,PurItem,$B922))/($G922+SUMIFS(PurQty,PurItem,$B922)))))</f>
        <v>22.822500000000002</v>
      </c>
      <c r="J922" s="37">
        <v>35</v>
      </c>
      <c r="K922" s="18">
        <f t="shared" si="112"/>
        <v>12.177499999999998</v>
      </c>
      <c r="L922" s="19">
        <f t="shared" si="113"/>
        <v>0.34792857142857136</v>
      </c>
      <c r="M922" s="19">
        <f t="shared" si="114"/>
        <v>0.53357432358418222</v>
      </c>
      <c r="N922" s="20">
        <f t="shared" si="115"/>
        <v>0</v>
      </c>
      <c r="O922" s="18">
        <f t="shared" si="116"/>
        <v>0</v>
      </c>
      <c r="P922" s="18">
        <f t="shared" si="117"/>
        <v>0</v>
      </c>
      <c r="Q922" s="21" t="str">
        <f t="shared" si="118"/>
        <v>REORDER</v>
      </c>
      <c r="R922" s="22" t="e">
        <f ca="1">IF($B922="","",IF(_xlfn.MAXIFS(PurDate,PurItem,$B922)=0,"",_xlfn.MAXIFS(PurDate,PurItem,$B922)))</f>
        <v>#NAME?</v>
      </c>
      <c r="S922" s="20">
        <f t="shared" si="119"/>
        <v>0</v>
      </c>
      <c r="U922" s="36"/>
    </row>
    <row r="923" spans="1:21" x14ac:dyDescent="0.25">
      <c r="A923" s="15" t="s">
        <v>1937</v>
      </c>
      <c r="B923" s="15" t="s">
        <v>1938</v>
      </c>
      <c r="C923" s="15" t="s">
        <v>96</v>
      </c>
      <c r="D923" s="15" t="s">
        <v>93</v>
      </c>
      <c r="E923" s="15" t="s">
        <v>1937</v>
      </c>
      <c r="F923" s="16">
        <v>10</v>
      </c>
      <c r="G923" s="16">
        <v>0</v>
      </c>
      <c r="H923" s="17">
        <v>22.822500000000002</v>
      </c>
      <c r="I923" s="18">
        <f>IF($B923="","",IF(CostMethod="Last Cost",IFERROR(INDEX(PurCost,MATCH(_xlfn.MAXIFS(PurRank,PurItem,$B923),PurRank,0)),$H923),IF(($G923+SUMIFS(PurQty,PurItem,$B923))=0,$H923,($G923*$H923+SUMIFS(PurTotal,PurItem,$B923))/($G923+SUMIFS(PurQty,PurItem,$B923)))))</f>
        <v>22.822500000000002</v>
      </c>
      <c r="J923" s="37">
        <v>35</v>
      </c>
      <c r="K923" s="18">
        <f t="shared" si="112"/>
        <v>12.177499999999998</v>
      </c>
      <c r="L923" s="19">
        <f t="shared" si="113"/>
        <v>0.34792857142857136</v>
      </c>
      <c r="M923" s="19">
        <f t="shared" si="114"/>
        <v>0.53357432358418222</v>
      </c>
      <c r="N923" s="20">
        <f t="shared" si="115"/>
        <v>0</v>
      </c>
      <c r="O923" s="18">
        <f t="shared" si="116"/>
        <v>0</v>
      </c>
      <c r="P923" s="18">
        <f t="shared" si="117"/>
        <v>0</v>
      </c>
      <c r="Q923" s="21" t="str">
        <f t="shared" si="118"/>
        <v>REORDER</v>
      </c>
      <c r="R923" s="22" t="e">
        <f ca="1">IF($B923="","",IF(_xlfn.MAXIFS(PurDate,PurItem,$B923)=0,"",_xlfn.MAXIFS(PurDate,PurItem,$B923)))</f>
        <v>#NAME?</v>
      </c>
      <c r="S923" s="20">
        <f t="shared" si="119"/>
        <v>0</v>
      </c>
      <c r="U923" s="36"/>
    </row>
    <row r="924" spans="1:21" x14ac:dyDescent="0.25">
      <c r="A924" s="15" t="s">
        <v>1939</v>
      </c>
      <c r="B924" s="15" t="s">
        <v>1940</v>
      </c>
      <c r="C924" s="15" t="s">
        <v>96</v>
      </c>
      <c r="D924" s="15" t="s">
        <v>93</v>
      </c>
      <c r="E924" s="15" t="s">
        <v>1939</v>
      </c>
      <c r="F924" s="16">
        <v>10</v>
      </c>
      <c r="G924" s="16">
        <v>0</v>
      </c>
      <c r="H924" s="17">
        <v>22.822500000000002</v>
      </c>
      <c r="I924" s="18">
        <f>IF($B924="","",IF(CostMethod="Last Cost",IFERROR(INDEX(PurCost,MATCH(_xlfn.MAXIFS(PurRank,PurItem,$B924),PurRank,0)),$H924),IF(($G924+SUMIFS(PurQty,PurItem,$B924))=0,$H924,($G924*$H924+SUMIFS(PurTotal,PurItem,$B924))/($G924+SUMIFS(PurQty,PurItem,$B924)))))</f>
        <v>22.822500000000002</v>
      </c>
      <c r="J924" s="37">
        <v>35</v>
      </c>
      <c r="K924" s="18">
        <f t="shared" si="112"/>
        <v>12.177499999999998</v>
      </c>
      <c r="L924" s="19">
        <f t="shared" si="113"/>
        <v>0.34792857142857136</v>
      </c>
      <c r="M924" s="19">
        <f t="shared" si="114"/>
        <v>0.53357432358418222</v>
      </c>
      <c r="N924" s="20">
        <f t="shared" si="115"/>
        <v>0</v>
      </c>
      <c r="O924" s="18">
        <f t="shared" si="116"/>
        <v>0</v>
      </c>
      <c r="P924" s="18">
        <f t="shared" si="117"/>
        <v>0</v>
      </c>
      <c r="Q924" s="21" t="str">
        <f t="shared" si="118"/>
        <v>REORDER</v>
      </c>
      <c r="R924" s="22" t="e">
        <f ca="1">IF($B924="","",IF(_xlfn.MAXIFS(PurDate,PurItem,$B924)=0,"",_xlfn.MAXIFS(PurDate,PurItem,$B924)))</f>
        <v>#NAME?</v>
      </c>
      <c r="S924" s="20">
        <f t="shared" si="119"/>
        <v>0</v>
      </c>
      <c r="U924" s="36"/>
    </row>
    <row r="925" spans="1:21" x14ac:dyDescent="0.25">
      <c r="A925" s="15" t="s">
        <v>1941</v>
      </c>
      <c r="B925" s="15" t="s">
        <v>1942</v>
      </c>
      <c r="C925" s="15" t="s">
        <v>101</v>
      </c>
      <c r="D925" s="15" t="s">
        <v>93</v>
      </c>
      <c r="E925" s="15" t="s">
        <v>1941</v>
      </c>
      <c r="F925" s="16">
        <v>10</v>
      </c>
      <c r="G925" s="16">
        <v>0</v>
      </c>
      <c r="H925" s="17">
        <v>16.305</v>
      </c>
      <c r="I925" s="18">
        <f>IF($B925="","",IF(CostMethod="Last Cost",IFERROR(INDEX(PurCost,MATCH(_xlfn.MAXIFS(PurRank,PurItem,$B925),PurRank,0)),$H925),IF(($G925+SUMIFS(PurQty,PurItem,$B925))=0,$H925,($G925*$H925+SUMIFS(PurTotal,PurItem,$B925))/($G925+SUMIFS(PurQty,PurItem,$B925)))))</f>
        <v>16.305</v>
      </c>
      <c r="J925" s="37">
        <v>25</v>
      </c>
      <c r="K925" s="18">
        <f t="shared" si="112"/>
        <v>8.6950000000000003</v>
      </c>
      <c r="L925" s="19">
        <f t="shared" si="113"/>
        <v>0.3478</v>
      </c>
      <c r="M925" s="19">
        <f t="shared" si="114"/>
        <v>0.53327200245323525</v>
      </c>
      <c r="N925" s="20">
        <f t="shared" si="115"/>
        <v>0</v>
      </c>
      <c r="O925" s="18">
        <f t="shared" si="116"/>
        <v>0</v>
      </c>
      <c r="P925" s="18">
        <f t="shared" si="117"/>
        <v>0</v>
      </c>
      <c r="Q925" s="21" t="str">
        <f t="shared" si="118"/>
        <v>REORDER</v>
      </c>
      <c r="R925" s="22" t="e">
        <f ca="1">IF($B925="","",IF(_xlfn.MAXIFS(PurDate,PurItem,$B925)=0,"",_xlfn.MAXIFS(PurDate,PurItem,$B925)))</f>
        <v>#NAME?</v>
      </c>
      <c r="S925" s="20">
        <f t="shared" si="119"/>
        <v>0</v>
      </c>
      <c r="U925" s="36"/>
    </row>
    <row r="926" spans="1:21" x14ac:dyDescent="0.25">
      <c r="A926" s="15" t="s">
        <v>1943</v>
      </c>
      <c r="B926" s="15" t="s">
        <v>1944</v>
      </c>
      <c r="C926" s="15" t="s">
        <v>784</v>
      </c>
      <c r="D926" s="15" t="s">
        <v>93</v>
      </c>
      <c r="E926" s="15" t="s">
        <v>1943</v>
      </c>
      <c r="F926" s="16">
        <v>10</v>
      </c>
      <c r="G926" s="16">
        <v>0</v>
      </c>
      <c r="H926" s="17">
        <v>6.5250000000000004</v>
      </c>
      <c r="I926" s="18">
        <f>IF($B926="","",IF(CostMethod="Last Cost",IFERROR(INDEX(PurCost,MATCH(_xlfn.MAXIFS(PurRank,PurItem,$B926),PurRank,0)),$H926),IF(($G926+SUMIFS(PurQty,PurItem,$B926))=0,$H926,($G926*$H926+SUMIFS(PurTotal,PurItem,$B926))/($G926+SUMIFS(PurQty,PurItem,$B926)))))</f>
        <v>6.5250000000000004</v>
      </c>
      <c r="J926" s="37">
        <v>10</v>
      </c>
      <c r="K926" s="18">
        <f t="shared" si="112"/>
        <v>3.4749999999999996</v>
      </c>
      <c r="L926" s="19">
        <f t="shared" si="113"/>
        <v>0.34749999999999998</v>
      </c>
      <c r="M926" s="19">
        <f t="shared" si="114"/>
        <v>0.53256704980842906</v>
      </c>
      <c r="N926" s="20">
        <f t="shared" si="115"/>
        <v>0</v>
      </c>
      <c r="O926" s="18">
        <f t="shared" si="116"/>
        <v>0</v>
      </c>
      <c r="P926" s="18">
        <f t="shared" si="117"/>
        <v>0</v>
      </c>
      <c r="Q926" s="21" t="str">
        <f t="shared" si="118"/>
        <v>REORDER</v>
      </c>
      <c r="R926" s="22" t="e">
        <f ca="1">IF($B926="","",IF(_xlfn.MAXIFS(PurDate,PurItem,$B926)=0,"",_xlfn.MAXIFS(PurDate,PurItem,$B926)))</f>
        <v>#NAME?</v>
      </c>
      <c r="S926" s="20">
        <f t="shared" si="119"/>
        <v>0</v>
      </c>
      <c r="U926" s="36"/>
    </row>
    <row r="927" spans="1:21" x14ac:dyDescent="0.25">
      <c r="A927" s="15" t="s">
        <v>1945</v>
      </c>
      <c r="B927" s="15" t="s">
        <v>1946</v>
      </c>
      <c r="C927" s="15" t="s">
        <v>196</v>
      </c>
      <c r="D927" s="15" t="s">
        <v>93</v>
      </c>
      <c r="E927" s="15" t="s">
        <v>1945</v>
      </c>
      <c r="F927" s="16">
        <v>10</v>
      </c>
      <c r="G927" s="16">
        <v>0</v>
      </c>
      <c r="H927" s="17">
        <v>9.7799999999999994</v>
      </c>
      <c r="I927" s="18">
        <f>IF($B927="","",IF(CostMethod="Last Cost",IFERROR(INDEX(PurCost,MATCH(_xlfn.MAXIFS(PurRank,PurItem,$B927),PurRank,0)),$H927),IF(($G927+SUMIFS(PurQty,PurItem,$B927))=0,$H927,($G927*$H927+SUMIFS(PurTotal,PurItem,$B927))/($G927+SUMIFS(PurQty,PurItem,$B927)))))</f>
        <v>9.7799999999999994</v>
      </c>
      <c r="J927" s="37">
        <v>15</v>
      </c>
      <c r="K927" s="18">
        <f t="shared" si="112"/>
        <v>5.2200000000000006</v>
      </c>
      <c r="L927" s="19">
        <f t="shared" si="113"/>
        <v>0.34800000000000003</v>
      </c>
      <c r="M927" s="19">
        <f t="shared" si="114"/>
        <v>0.5337423312883437</v>
      </c>
      <c r="N927" s="20">
        <f t="shared" si="115"/>
        <v>0</v>
      </c>
      <c r="O927" s="18">
        <f t="shared" si="116"/>
        <v>0</v>
      </c>
      <c r="P927" s="18">
        <f t="shared" si="117"/>
        <v>0</v>
      </c>
      <c r="Q927" s="21" t="str">
        <f t="shared" si="118"/>
        <v>REORDER</v>
      </c>
      <c r="R927" s="22" t="e">
        <f ca="1">IF($B927="","",IF(_xlfn.MAXIFS(PurDate,PurItem,$B927)=0,"",_xlfn.MAXIFS(PurDate,PurItem,$B927)))</f>
        <v>#NAME?</v>
      </c>
      <c r="S927" s="20">
        <f t="shared" si="119"/>
        <v>0</v>
      </c>
      <c r="U927" s="36"/>
    </row>
    <row r="928" spans="1:21" x14ac:dyDescent="0.25">
      <c r="A928" s="15" t="s">
        <v>1947</v>
      </c>
      <c r="B928" s="15" t="s">
        <v>1948</v>
      </c>
      <c r="C928" s="15" t="s">
        <v>110</v>
      </c>
      <c r="D928" s="15" t="s">
        <v>93</v>
      </c>
      <c r="E928" s="15" t="s">
        <v>1947</v>
      </c>
      <c r="F928" s="16">
        <v>10</v>
      </c>
      <c r="G928" s="16">
        <v>0</v>
      </c>
      <c r="H928" s="17">
        <v>75</v>
      </c>
      <c r="I928" s="18">
        <f>IF($B928="","",IF(CostMethod="Last Cost",IFERROR(INDEX(PurCost,MATCH(_xlfn.MAXIFS(PurRank,PurItem,$B928),PurRank,0)),$H928),IF(($G928+SUMIFS(PurQty,PurItem,$B928))=0,$H928,($G928*$H928+SUMIFS(PurTotal,PurItem,$B928))/($G928+SUMIFS(PurQty,PurItem,$B928)))))</f>
        <v>75</v>
      </c>
      <c r="J928" s="37">
        <v>115</v>
      </c>
      <c r="K928" s="18">
        <f t="shared" si="112"/>
        <v>40</v>
      </c>
      <c r="L928" s="19">
        <f t="shared" si="113"/>
        <v>0.34782608695652173</v>
      </c>
      <c r="M928" s="19">
        <f t="shared" si="114"/>
        <v>0.53333333333333333</v>
      </c>
      <c r="N928" s="20">
        <f t="shared" si="115"/>
        <v>0</v>
      </c>
      <c r="O928" s="18">
        <f t="shared" si="116"/>
        <v>0</v>
      </c>
      <c r="P928" s="18">
        <f t="shared" si="117"/>
        <v>0</v>
      </c>
      <c r="Q928" s="21" t="str">
        <f t="shared" si="118"/>
        <v>REORDER</v>
      </c>
      <c r="R928" s="22" t="e">
        <f ca="1">IF($B928="","",IF(_xlfn.MAXIFS(PurDate,PurItem,$B928)=0,"",_xlfn.MAXIFS(PurDate,PurItem,$B928)))</f>
        <v>#NAME?</v>
      </c>
      <c r="S928" s="20">
        <f t="shared" si="119"/>
        <v>0</v>
      </c>
      <c r="U928" s="36"/>
    </row>
    <row r="929" spans="1:21" x14ac:dyDescent="0.25">
      <c r="A929" s="15" t="s">
        <v>1949</v>
      </c>
      <c r="B929" s="15" t="s">
        <v>1950</v>
      </c>
      <c r="C929" s="15" t="s">
        <v>110</v>
      </c>
      <c r="D929" s="15" t="s">
        <v>93</v>
      </c>
      <c r="E929" s="15" t="s">
        <v>1949</v>
      </c>
      <c r="F929" s="16">
        <v>10</v>
      </c>
      <c r="G929" s="16">
        <v>0</v>
      </c>
      <c r="H929" s="17">
        <v>16.305</v>
      </c>
      <c r="I929" s="18">
        <f>IF($B929="","",IF(CostMethod="Last Cost",IFERROR(INDEX(PurCost,MATCH(_xlfn.MAXIFS(PurRank,PurItem,$B929),PurRank,0)),$H929),IF(($G929+SUMIFS(PurQty,PurItem,$B929))=0,$H929,($G929*$H929+SUMIFS(PurTotal,PurItem,$B929))/($G929+SUMIFS(PurQty,PurItem,$B929)))))</f>
        <v>16.305</v>
      </c>
      <c r="J929" s="37">
        <v>25</v>
      </c>
      <c r="K929" s="18">
        <f t="shared" si="112"/>
        <v>8.6950000000000003</v>
      </c>
      <c r="L929" s="19">
        <f t="shared" si="113"/>
        <v>0.3478</v>
      </c>
      <c r="M929" s="19">
        <f t="shared" si="114"/>
        <v>0.53327200245323525</v>
      </c>
      <c r="N929" s="20">
        <f t="shared" si="115"/>
        <v>0</v>
      </c>
      <c r="O929" s="18">
        <f t="shared" si="116"/>
        <v>0</v>
      </c>
      <c r="P929" s="18">
        <f t="shared" si="117"/>
        <v>0</v>
      </c>
      <c r="Q929" s="21" t="str">
        <f t="shared" si="118"/>
        <v>REORDER</v>
      </c>
      <c r="R929" s="22" t="e">
        <f ca="1">IF($B929="","",IF(_xlfn.MAXIFS(PurDate,PurItem,$B929)=0,"",_xlfn.MAXIFS(PurDate,PurItem,$B929)))</f>
        <v>#NAME?</v>
      </c>
      <c r="S929" s="20">
        <f t="shared" si="119"/>
        <v>0</v>
      </c>
      <c r="U929" s="36"/>
    </row>
    <row r="930" spans="1:21" x14ac:dyDescent="0.25">
      <c r="A930" s="15" t="s">
        <v>1951</v>
      </c>
      <c r="B930" s="15" t="s">
        <v>1952</v>
      </c>
      <c r="C930" s="15" t="s">
        <v>784</v>
      </c>
      <c r="D930" s="15" t="s">
        <v>93</v>
      </c>
      <c r="E930" s="15" t="s">
        <v>1951</v>
      </c>
      <c r="F930" s="16">
        <v>10</v>
      </c>
      <c r="G930" s="16">
        <v>0</v>
      </c>
      <c r="H930" s="17">
        <v>13.0425</v>
      </c>
      <c r="I930" s="18">
        <f>IF($B930="","",IF(CostMethod="Last Cost",IFERROR(INDEX(PurCost,MATCH(_xlfn.MAXIFS(PurRank,PurItem,$B930),PurRank,0)),$H930),IF(($G930+SUMIFS(PurQty,PurItem,$B930))=0,$H930,($G930*$H930+SUMIFS(PurTotal,PurItem,$B930))/($G930+SUMIFS(PurQty,PurItem,$B930)))))</f>
        <v>13.0425</v>
      </c>
      <c r="J930" s="37">
        <v>20</v>
      </c>
      <c r="K930" s="18">
        <f t="shared" si="112"/>
        <v>6.9574999999999996</v>
      </c>
      <c r="L930" s="19">
        <f t="shared" si="113"/>
        <v>0.34787499999999999</v>
      </c>
      <c r="M930" s="19">
        <f t="shared" si="114"/>
        <v>0.53344834195898017</v>
      </c>
      <c r="N930" s="20">
        <f t="shared" si="115"/>
        <v>0</v>
      </c>
      <c r="O930" s="18">
        <f t="shared" si="116"/>
        <v>0</v>
      </c>
      <c r="P930" s="18">
        <f t="shared" si="117"/>
        <v>0</v>
      </c>
      <c r="Q930" s="21" t="str">
        <f t="shared" si="118"/>
        <v>REORDER</v>
      </c>
      <c r="R930" s="22" t="e">
        <f ca="1">IF($B930="","",IF(_xlfn.MAXIFS(PurDate,PurItem,$B930)=0,"",_xlfn.MAXIFS(PurDate,PurItem,$B930)))</f>
        <v>#NAME?</v>
      </c>
      <c r="S930" s="20">
        <f t="shared" si="119"/>
        <v>0</v>
      </c>
      <c r="U930" s="36"/>
    </row>
    <row r="931" spans="1:21" x14ac:dyDescent="0.25">
      <c r="A931" s="15" t="s">
        <v>1953</v>
      </c>
      <c r="B931" s="15" t="s">
        <v>1954</v>
      </c>
      <c r="C931" s="15" t="s">
        <v>110</v>
      </c>
      <c r="D931" s="15" t="s">
        <v>93</v>
      </c>
      <c r="E931" s="15" t="s">
        <v>1953</v>
      </c>
      <c r="F931" s="16">
        <v>10</v>
      </c>
      <c r="G931" s="16">
        <v>0</v>
      </c>
      <c r="H931" s="17">
        <v>6.5250000000000004</v>
      </c>
      <c r="I931" s="18">
        <f>IF($B931="","",IF(CostMethod="Last Cost",IFERROR(INDEX(PurCost,MATCH(_xlfn.MAXIFS(PurRank,PurItem,$B931),PurRank,0)),$H931),IF(($G931+SUMIFS(PurQty,PurItem,$B931))=0,$H931,($G931*$H931+SUMIFS(PurTotal,PurItem,$B931))/($G931+SUMIFS(PurQty,PurItem,$B931)))))</f>
        <v>6.5250000000000004</v>
      </c>
      <c r="J931" s="37">
        <v>10</v>
      </c>
      <c r="K931" s="18">
        <f t="shared" si="112"/>
        <v>3.4749999999999996</v>
      </c>
      <c r="L931" s="19">
        <f t="shared" si="113"/>
        <v>0.34749999999999998</v>
      </c>
      <c r="M931" s="19">
        <f t="shared" si="114"/>
        <v>0.53256704980842906</v>
      </c>
      <c r="N931" s="20">
        <f t="shared" si="115"/>
        <v>0</v>
      </c>
      <c r="O931" s="18">
        <f t="shared" si="116"/>
        <v>0</v>
      </c>
      <c r="P931" s="18">
        <f t="shared" si="117"/>
        <v>0</v>
      </c>
      <c r="Q931" s="21" t="str">
        <f t="shared" si="118"/>
        <v>REORDER</v>
      </c>
      <c r="R931" s="22" t="e">
        <f ca="1">IF($B931="","",IF(_xlfn.MAXIFS(PurDate,PurItem,$B931)=0,"",_xlfn.MAXIFS(PurDate,PurItem,$B931)))</f>
        <v>#NAME?</v>
      </c>
      <c r="S931" s="20">
        <f t="shared" si="119"/>
        <v>0</v>
      </c>
      <c r="U931" s="36"/>
    </row>
    <row r="932" spans="1:21" x14ac:dyDescent="0.25">
      <c r="A932" s="15" t="s">
        <v>1955</v>
      </c>
      <c r="B932" s="15" t="s">
        <v>1956</v>
      </c>
      <c r="C932" s="15" t="s">
        <v>110</v>
      </c>
      <c r="D932" s="15" t="s">
        <v>93</v>
      </c>
      <c r="E932" s="15" t="s">
        <v>1955</v>
      </c>
      <c r="F932" s="16">
        <v>10</v>
      </c>
      <c r="G932" s="16">
        <v>0</v>
      </c>
      <c r="H932" s="17">
        <v>6.5250000000000004</v>
      </c>
      <c r="I932" s="18">
        <f>IF($B932="","",IF(CostMethod="Last Cost",IFERROR(INDEX(PurCost,MATCH(_xlfn.MAXIFS(PurRank,PurItem,$B932),PurRank,0)),$H932),IF(($G932+SUMIFS(PurQty,PurItem,$B932))=0,$H932,($G932*$H932+SUMIFS(PurTotal,PurItem,$B932))/($G932+SUMIFS(PurQty,PurItem,$B932)))))</f>
        <v>6.5250000000000004</v>
      </c>
      <c r="J932" s="37">
        <v>10</v>
      </c>
      <c r="K932" s="18">
        <f t="shared" si="112"/>
        <v>3.4749999999999996</v>
      </c>
      <c r="L932" s="19">
        <f t="shared" si="113"/>
        <v>0.34749999999999998</v>
      </c>
      <c r="M932" s="19">
        <f t="shared" si="114"/>
        <v>0.53256704980842906</v>
      </c>
      <c r="N932" s="20">
        <f t="shared" si="115"/>
        <v>0</v>
      </c>
      <c r="O932" s="18">
        <f t="shared" si="116"/>
        <v>0</v>
      </c>
      <c r="P932" s="18">
        <f t="shared" si="117"/>
        <v>0</v>
      </c>
      <c r="Q932" s="21" t="str">
        <f t="shared" si="118"/>
        <v>REORDER</v>
      </c>
      <c r="R932" s="22" t="e">
        <f ca="1">IF($B932="","",IF(_xlfn.MAXIFS(PurDate,PurItem,$B932)=0,"",_xlfn.MAXIFS(PurDate,PurItem,$B932)))</f>
        <v>#NAME?</v>
      </c>
      <c r="S932" s="20">
        <f t="shared" si="119"/>
        <v>0</v>
      </c>
      <c r="U932" s="36"/>
    </row>
    <row r="933" spans="1:21" x14ac:dyDescent="0.25">
      <c r="A933" s="15" t="s">
        <v>1957</v>
      </c>
      <c r="B933" s="15" t="s">
        <v>1958</v>
      </c>
      <c r="C933" s="15" t="s">
        <v>110</v>
      </c>
      <c r="D933" s="15" t="s">
        <v>93</v>
      </c>
      <c r="E933" s="15" t="s">
        <v>1957</v>
      </c>
      <c r="F933" s="16">
        <v>10</v>
      </c>
      <c r="G933" s="16">
        <v>0</v>
      </c>
      <c r="H933" s="17">
        <v>9.7799999999999994</v>
      </c>
      <c r="I933" s="18">
        <f>IF($B933="","",IF(CostMethod="Last Cost",IFERROR(INDEX(PurCost,MATCH(_xlfn.MAXIFS(PurRank,PurItem,$B933),PurRank,0)),$H933),IF(($G933+SUMIFS(PurQty,PurItem,$B933))=0,$H933,($G933*$H933+SUMIFS(PurTotal,PurItem,$B933))/($G933+SUMIFS(PurQty,PurItem,$B933)))))</f>
        <v>9.7799999999999994</v>
      </c>
      <c r="J933" s="37">
        <v>15</v>
      </c>
      <c r="K933" s="18">
        <f t="shared" si="112"/>
        <v>5.2200000000000006</v>
      </c>
      <c r="L933" s="19">
        <f t="shared" si="113"/>
        <v>0.34800000000000003</v>
      </c>
      <c r="M933" s="19">
        <f t="shared" si="114"/>
        <v>0.5337423312883437</v>
      </c>
      <c r="N933" s="20">
        <f t="shared" si="115"/>
        <v>31</v>
      </c>
      <c r="O933" s="18">
        <f t="shared" si="116"/>
        <v>303.18</v>
      </c>
      <c r="P933" s="18">
        <f t="shared" si="117"/>
        <v>465</v>
      </c>
      <c r="Q933" s="21" t="str">
        <f t="shared" si="118"/>
        <v>OK</v>
      </c>
      <c r="R933" s="22" t="e">
        <f ca="1">IF($B933="","",IF(_xlfn.MAXIFS(PurDate,PurItem,$B933)=0,"",_xlfn.MAXIFS(PurDate,PurItem,$B933)))</f>
        <v>#NAME?</v>
      </c>
      <c r="S933" s="20">
        <f t="shared" si="119"/>
        <v>0</v>
      </c>
      <c r="U933" s="36"/>
    </row>
    <row r="934" spans="1:21" x14ac:dyDescent="0.25">
      <c r="A934" s="15" t="s">
        <v>1959</v>
      </c>
      <c r="B934" s="15" t="s">
        <v>1960</v>
      </c>
      <c r="C934" s="15" t="s">
        <v>110</v>
      </c>
      <c r="D934" s="15" t="s">
        <v>93</v>
      </c>
      <c r="E934" s="15" t="s">
        <v>1959</v>
      </c>
      <c r="F934" s="16">
        <v>10</v>
      </c>
      <c r="G934" s="16">
        <v>0</v>
      </c>
      <c r="H934" s="17">
        <v>6.5250000000000004</v>
      </c>
      <c r="I934" s="18">
        <f>IF($B934="","",IF(CostMethod="Last Cost",IFERROR(INDEX(PurCost,MATCH(_xlfn.MAXIFS(PurRank,PurItem,$B934),PurRank,0)),$H934),IF(($G934+SUMIFS(PurQty,PurItem,$B934))=0,$H934,($G934*$H934+SUMIFS(PurTotal,PurItem,$B934))/($G934+SUMIFS(PurQty,PurItem,$B934)))))</f>
        <v>6.5250000000000004</v>
      </c>
      <c r="J934" s="37">
        <v>10</v>
      </c>
      <c r="K934" s="18">
        <f t="shared" si="112"/>
        <v>3.4749999999999996</v>
      </c>
      <c r="L934" s="19">
        <f t="shared" si="113"/>
        <v>0.34749999999999998</v>
      </c>
      <c r="M934" s="19">
        <f t="shared" si="114"/>
        <v>0.53256704980842906</v>
      </c>
      <c r="N934" s="20">
        <f t="shared" si="115"/>
        <v>0</v>
      </c>
      <c r="O934" s="18">
        <f t="shared" si="116"/>
        <v>0</v>
      </c>
      <c r="P934" s="18">
        <f t="shared" si="117"/>
        <v>0</v>
      </c>
      <c r="Q934" s="21" t="str">
        <f t="shared" si="118"/>
        <v>REORDER</v>
      </c>
      <c r="R934" s="22" t="e">
        <f ca="1">IF($B934="","",IF(_xlfn.MAXIFS(PurDate,PurItem,$B934)=0,"",_xlfn.MAXIFS(PurDate,PurItem,$B934)))</f>
        <v>#NAME?</v>
      </c>
      <c r="S934" s="20">
        <f t="shared" si="119"/>
        <v>0</v>
      </c>
      <c r="U934" s="36"/>
    </row>
    <row r="935" spans="1:21" x14ac:dyDescent="0.25">
      <c r="A935" s="15" t="s">
        <v>1961</v>
      </c>
      <c r="B935" s="15" t="s">
        <v>1962</v>
      </c>
      <c r="C935" s="15" t="s">
        <v>110</v>
      </c>
      <c r="D935" s="15" t="s">
        <v>93</v>
      </c>
      <c r="E935" s="15" t="s">
        <v>1961</v>
      </c>
      <c r="F935" s="16">
        <v>10</v>
      </c>
      <c r="G935" s="16">
        <v>0</v>
      </c>
      <c r="H935" s="17">
        <v>6.5250000000000004</v>
      </c>
      <c r="I935" s="18">
        <f>IF($B935="","",IF(CostMethod="Last Cost",IFERROR(INDEX(PurCost,MATCH(_xlfn.MAXIFS(PurRank,PurItem,$B935),PurRank,0)),$H935),IF(($G935+SUMIFS(PurQty,PurItem,$B935))=0,$H935,($G935*$H935+SUMIFS(PurTotal,PurItem,$B935))/($G935+SUMIFS(PurQty,PurItem,$B935)))))</f>
        <v>6.5250000000000004</v>
      </c>
      <c r="J935" s="37">
        <v>10</v>
      </c>
      <c r="K935" s="18">
        <f t="shared" si="112"/>
        <v>3.4749999999999996</v>
      </c>
      <c r="L935" s="19">
        <f t="shared" si="113"/>
        <v>0.34749999999999998</v>
      </c>
      <c r="M935" s="19">
        <f t="shared" si="114"/>
        <v>0.53256704980842906</v>
      </c>
      <c r="N935" s="20">
        <f t="shared" si="115"/>
        <v>0</v>
      </c>
      <c r="O935" s="18">
        <f t="shared" si="116"/>
        <v>0</v>
      </c>
      <c r="P935" s="18">
        <f t="shared" si="117"/>
        <v>0</v>
      </c>
      <c r="Q935" s="21" t="str">
        <f t="shared" si="118"/>
        <v>REORDER</v>
      </c>
      <c r="R935" s="22" t="e">
        <f ca="1">IF($B935="","",IF(_xlfn.MAXIFS(PurDate,PurItem,$B935)=0,"",_xlfn.MAXIFS(PurDate,PurItem,$B935)))</f>
        <v>#NAME?</v>
      </c>
      <c r="S935" s="20">
        <f t="shared" si="119"/>
        <v>0</v>
      </c>
      <c r="U935" s="36"/>
    </row>
    <row r="936" spans="1:21" x14ac:dyDescent="0.25">
      <c r="A936" s="15" t="s">
        <v>1963</v>
      </c>
      <c r="B936" s="15" t="s">
        <v>1964</v>
      </c>
      <c r="C936" s="15" t="s">
        <v>110</v>
      </c>
      <c r="D936" s="15" t="s">
        <v>93</v>
      </c>
      <c r="E936" s="15" t="s">
        <v>1963</v>
      </c>
      <c r="F936" s="16">
        <v>10</v>
      </c>
      <c r="G936" s="16">
        <v>0</v>
      </c>
      <c r="H936" s="17">
        <v>6.5250000000000004</v>
      </c>
      <c r="I936" s="18">
        <f>IF($B936="","",IF(CostMethod="Last Cost",IFERROR(INDEX(PurCost,MATCH(_xlfn.MAXIFS(PurRank,PurItem,$B936),PurRank,0)),$H936),IF(($G936+SUMIFS(PurQty,PurItem,$B936))=0,$H936,($G936*$H936+SUMIFS(PurTotal,PurItem,$B936))/($G936+SUMIFS(PurQty,PurItem,$B936)))))</f>
        <v>6.5250000000000004</v>
      </c>
      <c r="J936" s="37">
        <v>10</v>
      </c>
      <c r="K936" s="18">
        <f t="shared" si="112"/>
        <v>3.4749999999999996</v>
      </c>
      <c r="L936" s="19">
        <f t="shared" si="113"/>
        <v>0.34749999999999998</v>
      </c>
      <c r="M936" s="19">
        <f t="shared" si="114"/>
        <v>0.53256704980842906</v>
      </c>
      <c r="N936" s="20">
        <f t="shared" si="115"/>
        <v>0</v>
      </c>
      <c r="O936" s="18">
        <f t="shared" si="116"/>
        <v>0</v>
      </c>
      <c r="P936" s="18">
        <f t="shared" si="117"/>
        <v>0</v>
      </c>
      <c r="Q936" s="21" t="str">
        <f t="shared" si="118"/>
        <v>REORDER</v>
      </c>
      <c r="R936" s="22" t="e">
        <f ca="1">IF($B936="","",IF(_xlfn.MAXIFS(PurDate,PurItem,$B936)=0,"",_xlfn.MAXIFS(PurDate,PurItem,$B936)))</f>
        <v>#NAME?</v>
      </c>
      <c r="S936" s="20">
        <f t="shared" si="119"/>
        <v>0</v>
      </c>
      <c r="U936" s="36"/>
    </row>
    <row r="937" spans="1:21" x14ac:dyDescent="0.25">
      <c r="A937" s="15" t="s">
        <v>1965</v>
      </c>
      <c r="B937" s="15" t="s">
        <v>1966</v>
      </c>
      <c r="C937" s="15" t="s">
        <v>110</v>
      </c>
      <c r="D937" s="15" t="s">
        <v>93</v>
      </c>
      <c r="E937" s="15" t="s">
        <v>1965</v>
      </c>
      <c r="F937" s="16">
        <v>10</v>
      </c>
      <c r="G937" s="16">
        <v>0</v>
      </c>
      <c r="H937" s="17">
        <v>6.5250000000000004</v>
      </c>
      <c r="I937" s="18">
        <f>IF($B937="","",IF(CostMethod="Last Cost",IFERROR(INDEX(PurCost,MATCH(_xlfn.MAXIFS(PurRank,PurItem,$B937),PurRank,0)),$H937),IF(($G937+SUMIFS(PurQty,PurItem,$B937))=0,$H937,($G937*$H937+SUMIFS(PurTotal,PurItem,$B937))/($G937+SUMIFS(PurQty,PurItem,$B937)))))</f>
        <v>6.5250000000000004</v>
      </c>
      <c r="J937" s="37">
        <v>10</v>
      </c>
      <c r="K937" s="18">
        <f t="shared" si="112"/>
        <v>3.4749999999999996</v>
      </c>
      <c r="L937" s="19">
        <f t="shared" si="113"/>
        <v>0.34749999999999998</v>
      </c>
      <c r="M937" s="19">
        <f t="shared" si="114"/>
        <v>0.53256704980842906</v>
      </c>
      <c r="N937" s="20">
        <f t="shared" si="115"/>
        <v>0</v>
      </c>
      <c r="O937" s="18">
        <f t="shared" si="116"/>
        <v>0</v>
      </c>
      <c r="P937" s="18">
        <f t="shared" si="117"/>
        <v>0</v>
      </c>
      <c r="Q937" s="21" t="str">
        <f t="shared" si="118"/>
        <v>REORDER</v>
      </c>
      <c r="R937" s="22" t="e">
        <f ca="1">IF($B937="","",IF(_xlfn.MAXIFS(PurDate,PurItem,$B937)=0,"",_xlfn.MAXIFS(PurDate,PurItem,$B937)))</f>
        <v>#NAME?</v>
      </c>
      <c r="S937" s="20">
        <f t="shared" si="119"/>
        <v>0</v>
      </c>
      <c r="U937" s="36"/>
    </row>
    <row r="938" spans="1:21" x14ac:dyDescent="0.25">
      <c r="A938" s="15" t="s">
        <v>1967</v>
      </c>
      <c r="B938" s="15" t="s">
        <v>1968</v>
      </c>
      <c r="C938" s="15" t="s">
        <v>110</v>
      </c>
      <c r="D938" s="15" t="s">
        <v>93</v>
      </c>
      <c r="E938" s="15" t="s">
        <v>1967</v>
      </c>
      <c r="F938" s="16">
        <v>10</v>
      </c>
      <c r="G938" s="16">
        <v>0</v>
      </c>
      <c r="H938" s="17">
        <v>9.7799999999999994</v>
      </c>
      <c r="I938" s="18">
        <f>IF($B938="","",IF(CostMethod="Last Cost",IFERROR(INDEX(PurCost,MATCH(_xlfn.MAXIFS(PurRank,PurItem,$B938),PurRank,0)),$H938),IF(($G938+SUMIFS(PurQty,PurItem,$B938))=0,$H938,($G938*$H938+SUMIFS(PurTotal,PurItem,$B938))/($G938+SUMIFS(PurQty,PurItem,$B938)))))</f>
        <v>9.7799999999999994</v>
      </c>
      <c r="J938" s="37">
        <v>15</v>
      </c>
      <c r="K938" s="18">
        <f t="shared" si="112"/>
        <v>5.2200000000000006</v>
      </c>
      <c r="L938" s="19">
        <f t="shared" si="113"/>
        <v>0.34800000000000003</v>
      </c>
      <c r="M938" s="19">
        <f t="shared" si="114"/>
        <v>0.5337423312883437</v>
      </c>
      <c r="N938" s="20">
        <f t="shared" si="115"/>
        <v>0</v>
      </c>
      <c r="O938" s="18">
        <f t="shared" si="116"/>
        <v>0</v>
      </c>
      <c r="P938" s="18">
        <f t="shared" si="117"/>
        <v>0</v>
      </c>
      <c r="Q938" s="21" t="str">
        <f t="shared" si="118"/>
        <v>REORDER</v>
      </c>
      <c r="R938" s="22" t="e">
        <f ca="1">IF($B938="","",IF(_xlfn.MAXIFS(PurDate,PurItem,$B938)=0,"",_xlfn.MAXIFS(PurDate,PurItem,$B938)))</f>
        <v>#NAME?</v>
      </c>
      <c r="S938" s="20">
        <f t="shared" si="119"/>
        <v>0</v>
      </c>
      <c r="U938" s="36"/>
    </row>
    <row r="939" spans="1:21" x14ac:dyDescent="0.25">
      <c r="A939" s="15" t="s">
        <v>1969</v>
      </c>
      <c r="B939" s="15" t="s">
        <v>1970</v>
      </c>
      <c r="C939" s="15" t="s">
        <v>110</v>
      </c>
      <c r="D939" s="15" t="s">
        <v>93</v>
      </c>
      <c r="E939" s="15" t="s">
        <v>1969</v>
      </c>
      <c r="F939" s="16">
        <v>10</v>
      </c>
      <c r="G939" s="16">
        <v>0</v>
      </c>
      <c r="H939" s="17">
        <v>7.8224999999999998</v>
      </c>
      <c r="I939" s="18">
        <f>IF($B939="","",IF(CostMethod="Last Cost",IFERROR(INDEX(PurCost,MATCH(_xlfn.MAXIFS(PurRank,PurItem,$B939),PurRank,0)),$H939),IF(($G939+SUMIFS(PurQty,PurItem,$B939))=0,$H939,($G939*$H939+SUMIFS(PurTotal,PurItem,$B939))/($G939+SUMIFS(PurQty,PurItem,$B939)))))</f>
        <v>7.8224999999999998</v>
      </c>
      <c r="J939" s="37">
        <v>12</v>
      </c>
      <c r="K939" s="18">
        <f t="shared" si="112"/>
        <v>4.1775000000000002</v>
      </c>
      <c r="L939" s="19">
        <f t="shared" si="113"/>
        <v>0.34812500000000002</v>
      </c>
      <c r="M939" s="19">
        <f t="shared" si="114"/>
        <v>0.5340364333652925</v>
      </c>
      <c r="N939" s="20">
        <f t="shared" si="115"/>
        <v>0</v>
      </c>
      <c r="O939" s="18">
        <f t="shared" si="116"/>
        <v>0</v>
      </c>
      <c r="P939" s="18">
        <f t="shared" si="117"/>
        <v>0</v>
      </c>
      <c r="Q939" s="21" t="str">
        <f t="shared" si="118"/>
        <v>REORDER</v>
      </c>
      <c r="R939" s="22" t="e">
        <f ca="1">IF($B939="","",IF(_xlfn.MAXIFS(PurDate,PurItem,$B939)=0,"",_xlfn.MAXIFS(PurDate,PurItem,$B939)))</f>
        <v>#NAME?</v>
      </c>
      <c r="S939" s="20">
        <f t="shared" si="119"/>
        <v>0</v>
      </c>
      <c r="U939" s="36"/>
    </row>
    <row r="940" spans="1:21" x14ac:dyDescent="0.25">
      <c r="A940" s="15" t="s">
        <v>1971</v>
      </c>
      <c r="B940" s="15" t="s">
        <v>1972</v>
      </c>
      <c r="C940" s="15" t="s">
        <v>101</v>
      </c>
      <c r="D940" s="15" t="s">
        <v>93</v>
      </c>
      <c r="E940" s="15" t="s">
        <v>1971</v>
      </c>
      <c r="F940" s="16">
        <v>10</v>
      </c>
      <c r="G940" s="16">
        <v>0</v>
      </c>
      <c r="H940" s="17">
        <v>22.822500000000002</v>
      </c>
      <c r="I940" s="18">
        <f>IF($B940="","",IF(CostMethod="Last Cost",IFERROR(INDEX(PurCost,MATCH(_xlfn.MAXIFS(PurRank,PurItem,$B940),PurRank,0)),$H940),IF(($G940+SUMIFS(PurQty,PurItem,$B940))=0,$H940,($G940*$H940+SUMIFS(PurTotal,PurItem,$B940))/($G940+SUMIFS(PurQty,PurItem,$B940)))))</f>
        <v>22.822500000000002</v>
      </c>
      <c r="J940" s="37">
        <v>35</v>
      </c>
      <c r="K940" s="18">
        <f t="shared" si="112"/>
        <v>12.177499999999998</v>
      </c>
      <c r="L940" s="19">
        <f t="shared" si="113"/>
        <v>0.34792857142857136</v>
      </c>
      <c r="M940" s="19">
        <f t="shared" si="114"/>
        <v>0.53357432358418222</v>
      </c>
      <c r="N940" s="20">
        <f t="shared" si="115"/>
        <v>0</v>
      </c>
      <c r="O940" s="18">
        <f t="shared" si="116"/>
        <v>0</v>
      </c>
      <c r="P940" s="18">
        <f t="shared" si="117"/>
        <v>0</v>
      </c>
      <c r="Q940" s="21" t="str">
        <f t="shared" si="118"/>
        <v>REORDER</v>
      </c>
      <c r="R940" s="22" t="e">
        <f ca="1">IF($B940="","",IF(_xlfn.MAXIFS(PurDate,PurItem,$B940)=0,"",_xlfn.MAXIFS(PurDate,PurItem,$B940)))</f>
        <v>#NAME?</v>
      </c>
      <c r="S940" s="20">
        <f t="shared" si="119"/>
        <v>0</v>
      </c>
      <c r="U940" s="36"/>
    </row>
    <row r="941" spans="1:21" x14ac:dyDescent="0.25">
      <c r="A941" s="15" t="s">
        <v>1973</v>
      </c>
      <c r="B941" s="15" t="s">
        <v>1974</v>
      </c>
      <c r="C941" s="15" t="s">
        <v>196</v>
      </c>
      <c r="D941" s="15" t="s">
        <v>93</v>
      </c>
      <c r="E941" s="15" t="s">
        <v>1973</v>
      </c>
      <c r="F941" s="16">
        <v>10</v>
      </c>
      <c r="G941" s="16">
        <v>0</v>
      </c>
      <c r="H941" s="17">
        <v>9.7799999999999994</v>
      </c>
      <c r="I941" s="18">
        <f>IF($B941="","",IF(CostMethod="Last Cost",IFERROR(INDEX(PurCost,MATCH(_xlfn.MAXIFS(PurRank,PurItem,$B941),PurRank,0)),$H941),IF(($G941+SUMIFS(PurQty,PurItem,$B941))=0,$H941,($G941*$H941+SUMIFS(PurTotal,PurItem,$B941))/($G941+SUMIFS(PurQty,PurItem,$B941)))))</f>
        <v>10.943999999999999</v>
      </c>
      <c r="J941" s="37">
        <v>15</v>
      </c>
      <c r="K941" s="18">
        <f t="shared" si="112"/>
        <v>4.0560000000000009</v>
      </c>
      <c r="L941" s="19">
        <f t="shared" si="113"/>
        <v>0.27040000000000008</v>
      </c>
      <c r="M941" s="19">
        <f t="shared" si="114"/>
        <v>0.3706140350877194</v>
      </c>
      <c r="N941" s="20">
        <f t="shared" si="115"/>
        <v>12</v>
      </c>
      <c r="O941" s="18">
        <f t="shared" si="116"/>
        <v>131.32799999999997</v>
      </c>
      <c r="P941" s="18">
        <f t="shared" si="117"/>
        <v>180</v>
      </c>
      <c r="Q941" s="21" t="str">
        <f t="shared" si="118"/>
        <v>OK</v>
      </c>
      <c r="R941" s="22" t="e">
        <f ca="1">IF($B941="","",IF(_xlfn.MAXIFS(PurDate,PurItem,$B941)=0,"",_xlfn.MAXIFS(PurDate,PurItem,$B941)))</f>
        <v>#NAME?</v>
      </c>
      <c r="S941" s="20">
        <f t="shared" si="119"/>
        <v>40</v>
      </c>
      <c r="U941" s="36"/>
    </row>
    <row r="942" spans="1:21" x14ac:dyDescent="0.25">
      <c r="A942" s="15" t="s">
        <v>1975</v>
      </c>
      <c r="B942" s="15" t="s">
        <v>1976</v>
      </c>
      <c r="C942" s="15" t="s">
        <v>92</v>
      </c>
      <c r="D942" s="15" t="s">
        <v>93</v>
      </c>
      <c r="E942" s="15" t="s">
        <v>1975</v>
      </c>
      <c r="F942" s="16">
        <v>10</v>
      </c>
      <c r="G942" s="16">
        <v>0</v>
      </c>
      <c r="H942" s="17">
        <v>52.177500000000002</v>
      </c>
      <c r="I942" s="18">
        <f>IF($B942="","",IF(CostMethod="Last Cost",IFERROR(INDEX(PurCost,MATCH(_xlfn.MAXIFS(PurRank,PurItem,$B942),PurRank,0)),$H942),IF(($G942+SUMIFS(PurQty,PurItem,$B942))=0,$H942,($G942*$H942+SUMIFS(PurTotal,PurItem,$B942))/($G942+SUMIFS(PurQty,PurItem,$B942)))))</f>
        <v>52.177500000000002</v>
      </c>
      <c r="J942" s="37">
        <v>80</v>
      </c>
      <c r="K942" s="18">
        <f t="shared" si="112"/>
        <v>27.822499999999998</v>
      </c>
      <c r="L942" s="19">
        <f t="shared" si="113"/>
        <v>0.34778124999999999</v>
      </c>
      <c r="M942" s="19">
        <f t="shared" si="114"/>
        <v>0.53322792391356422</v>
      </c>
      <c r="N942" s="20">
        <f t="shared" si="115"/>
        <v>0</v>
      </c>
      <c r="O942" s="18">
        <f t="shared" si="116"/>
        <v>0</v>
      </c>
      <c r="P942" s="18">
        <f t="shared" si="117"/>
        <v>0</v>
      </c>
      <c r="Q942" s="21" t="str">
        <f t="shared" si="118"/>
        <v>REORDER</v>
      </c>
      <c r="R942" s="22" t="e">
        <f ca="1">IF($B942="","",IF(_xlfn.MAXIFS(PurDate,PurItem,$B942)=0,"",_xlfn.MAXIFS(PurDate,PurItem,$B942)))</f>
        <v>#NAME?</v>
      </c>
      <c r="S942" s="20">
        <f t="shared" si="119"/>
        <v>0</v>
      </c>
      <c r="U942" s="36"/>
    </row>
    <row r="943" spans="1:21" x14ac:dyDescent="0.25">
      <c r="A943" s="15" t="s">
        <v>1977</v>
      </c>
      <c r="B943" s="15" t="s">
        <v>1978</v>
      </c>
      <c r="C943" s="15" t="s">
        <v>117</v>
      </c>
      <c r="D943" s="15" t="s">
        <v>93</v>
      </c>
      <c r="E943" s="15" t="s">
        <v>1977</v>
      </c>
      <c r="F943" s="16">
        <v>10</v>
      </c>
      <c r="G943" s="16">
        <v>0</v>
      </c>
      <c r="H943" s="17">
        <v>35.872500000000002</v>
      </c>
      <c r="I943" s="18">
        <f>IF($B943="","",IF(CostMethod="Last Cost",IFERROR(INDEX(PurCost,MATCH(_xlfn.MAXIFS(PurRank,PurItem,$B943),PurRank,0)),$H943),IF(($G943+SUMIFS(PurQty,PurItem,$B943))=0,$H943,($G943*$H943+SUMIFS(PurTotal,PurItem,$B943))/($G943+SUMIFS(PurQty,PurItem,$B943)))))</f>
        <v>35.872500000000002</v>
      </c>
      <c r="J943" s="37">
        <v>55</v>
      </c>
      <c r="K943" s="18">
        <f t="shared" si="112"/>
        <v>19.127499999999998</v>
      </c>
      <c r="L943" s="19">
        <f t="shared" si="113"/>
        <v>0.34777272727272723</v>
      </c>
      <c r="M943" s="19">
        <f t="shared" si="114"/>
        <v>0.53320788905150174</v>
      </c>
      <c r="N943" s="20">
        <f t="shared" si="115"/>
        <v>0</v>
      </c>
      <c r="O943" s="18">
        <f t="shared" si="116"/>
        <v>0</v>
      </c>
      <c r="P943" s="18">
        <f t="shared" si="117"/>
        <v>0</v>
      </c>
      <c r="Q943" s="21" t="str">
        <f t="shared" si="118"/>
        <v>REORDER</v>
      </c>
      <c r="R943" s="22" t="e">
        <f ca="1">IF($B943="","",IF(_xlfn.MAXIFS(PurDate,PurItem,$B943)=0,"",_xlfn.MAXIFS(PurDate,PurItem,$B943)))</f>
        <v>#NAME?</v>
      </c>
      <c r="S943" s="20">
        <f t="shared" si="119"/>
        <v>0</v>
      </c>
      <c r="U943" s="36"/>
    </row>
    <row r="944" spans="1:21" x14ac:dyDescent="0.25">
      <c r="A944" s="15" t="s">
        <v>1979</v>
      </c>
      <c r="B944" s="15" t="s">
        <v>1980</v>
      </c>
      <c r="C944" s="15" t="s">
        <v>117</v>
      </c>
      <c r="D944" s="15" t="s">
        <v>93</v>
      </c>
      <c r="E944" s="15" t="s">
        <v>1979</v>
      </c>
      <c r="F944" s="16">
        <v>10</v>
      </c>
      <c r="G944" s="16">
        <v>0</v>
      </c>
      <c r="H944" s="17">
        <v>58.695</v>
      </c>
      <c r="I944" s="18">
        <f>IF($B944="","",IF(CostMethod="Last Cost",IFERROR(INDEX(PurCost,MATCH(_xlfn.MAXIFS(PurRank,PurItem,$B944),PurRank,0)),$H944),IF(($G944+SUMIFS(PurQty,PurItem,$B944))=0,$H944,($G944*$H944+SUMIFS(PurTotal,PurItem,$B944))/($G944+SUMIFS(PurQty,PurItem,$B944)))))</f>
        <v>58.695</v>
      </c>
      <c r="J944" s="37">
        <v>90</v>
      </c>
      <c r="K944" s="18">
        <f t="shared" si="112"/>
        <v>31.305</v>
      </c>
      <c r="L944" s="19">
        <f t="shared" si="113"/>
        <v>0.34783333333333333</v>
      </c>
      <c r="M944" s="19">
        <f t="shared" si="114"/>
        <v>0.53335037055967283</v>
      </c>
      <c r="N944" s="20">
        <f t="shared" si="115"/>
        <v>0</v>
      </c>
      <c r="O944" s="18">
        <f t="shared" si="116"/>
        <v>0</v>
      </c>
      <c r="P944" s="18">
        <f t="shared" si="117"/>
        <v>0</v>
      </c>
      <c r="Q944" s="21" t="str">
        <f t="shared" si="118"/>
        <v>REORDER</v>
      </c>
      <c r="R944" s="22" t="e">
        <f ca="1">IF($B944="","",IF(_xlfn.MAXIFS(PurDate,PurItem,$B944)=0,"",_xlfn.MAXIFS(PurDate,PurItem,$B944)))</f>
        <v>#NAME?</v>
      </c>
      <c r="S944" s="20">
        <f t="shared" si="119"/>
        <v>0</v>
      </c>
      <c r="U944" s="36"/>
    </row>
    <row r="945" spans="1:21" x14ac:dyDescent="0.25">
      <c r="A945" s="15" t="s">
        <v>1981</v>
      </c>
      <c r="B945" s="15" t="s">
        <v>1982</v>
      </c>
      <c r="C945" s="15" t="s">
        <v>117</v>
      </c>
      <c r="D945" s="15" t="s">
        <v>93</v>
      </c>
      <c r="E945" s="15" t="s">
        <v>1981</v>
      </c>
      <c r="F945" s="16">
        <v>10</v>
      </c>
      <c r="G945" s="16">
        <v>0</v>
      </c>
      <c r="H945" s="17">
        <v>58.695</v>
      </c>
      <c r="I945" s="18">
        <f>IF($B945="","",IF(CostMethod="Last Cost",IFERROR(INDEX(PurCost,MATCH(_xlfn.MAXIFS(PurRank,PurItem,$B945),PurRank,0)),$H945),IF(($G945+SUMIFS(PurQty,PurItem,$B945))=0,$H945,($G945*$H945+SUMIFS(PurTotal,PurItem,$B945))/($G945+SUMIFS(PurQty,PurItem,$B945)))))</f>
        <v>58.695</v>
      </c>
      <c r="J945" s="37">
        <v>90</v>
      </c>
      <c r="K945" s="18">
        <f t="shared" si="112"/>
        <v>31.305</v>
      </c>
      <c r="L945" s="19">
        <f t="shared" si="113"/>
        <v>0.34783333333333333</v>
      </c>
      <c r="M945" s="19">
        <f t="shared" si="114"/>
        <v>0.53335037055967283</v>
      </c>
      <c r="N945" s="20">
        <f t="shared" si="115"/>
        <v>0</v>
      </c>
      <c r="O945" s="18">
        <f t="shared" si="116"/>
        <v>0</v>
      </c>
      <c r="P945" s="18">
        <f t="shared" si="117"/>
        <v>0</v>
      </c>
      <c r="Q945" s="21" t="str">
        <f t="shared" si="118"/>
        <v>REORDER</v>
      </c>
      <c r="R945" s="22" t="e">
        <f ca="1">IF($B945="","",IF(_xlfn.MAXIFS(PurDate,PurItem,$B945)=0,"",_xlfn.MAXIFS(PurDate,PurItem,$B945)))</f>
        <v>#NAME?</v>
      </c>
      <c r="S945" s="20">
        <f t="shared" si="119"/>
        <v>0</v>
      </c>
      <c r="U945" s="36"/>
    </row>
    <row r="946" spans="1:21" x14ac:dyDescent="0.25">
      <c r="A946" s="15" t="s">
        <v>1983</v>
      </c>
      <c r="B946" s="15" t="s">
        <v>1984</v>
      </c>
      <c r="C946" s="15" t="s">
        <v>117</v>
      </c>
      <c r="D946" s="15" t="s">
        <v>93</v>
      </c>
      <c r="E946" s="15" t="s">
        <v>1983</v>
      </c>
      <c r="F946" s="16">
        <v>10</v>
      </c>
      <c r="G946" s="16">
        <v>0</v>
      </c>
      <c r="H946" s="17">
        <v>35.872500000000002</v>
      </c>
      <c r="I946" s="18">
        <f>IF($B946="","",IF(CostMethod="Last Cost",IFERROR(INDEX(PurCost,MATCH(_xlfn.MAXIFS(PurRank,PurItem,$B946),PurRank,0)),$H946),IF(($G946+SUMIFS(PurQty,PurItem,$B946))=0,$H946,($G946*$H946+SUMIFS(PurTotal,PurItem,$B946))/($G946+SUMIFS(PurQty,PurItem,$B946)))))</f>
        <v>35.872500000000002</v>
      </c>
      <c r="J946" s="37">
        <v>55</v>
      </c>
      <c r="K946" s="18">
        <f t="shared" si="112"/>
        <v>19.127499999999998</v>
      </c>
      <c r="L946" s="19">
        <f t="shared" si="113"/>
        <v>0.34777272727272723</v>
      </c>
      <c r="M946" s="19">
        <f t="shared" si="114"/>
        <v>0.53320788905150174</v>
      </c>
      <c r="N946" s="20">
        <f t="shared" si="115"/>
        <v>0</v>
      </c>
      <c r="O946" s="18">
        <f t="shared" si="116"/>
        <v>0</v>
      </c>
      <c r="P946" s="18">
        <f t="shared" si="117"/>
        <v>0</v>
      </c>
      <c r="Q946" s="21" t="str">
        <f t="shared" si="118"/>
        <v>REORDER</v>
      </c>
      <c r="R946" s="22" t="e">
        <f ca="1">IF($B946="","",IF(_xlfn.MAXIFS(PurDate,PurItem,$B946)=0,"",_xlfn.MAXIFS(PurDate,PurItem,$B946)))</f>
        <v>#NAME?</v>
      </c>
      <c r="S946" s="20">
        <f t="shared" si="119"/>
        <v>0</v>
      </c>
      <c r="U946" s="36"/>
    </row>
    <row r="947" spans="1:21" x14ac:dyDescent="0.25">
      <c r="A947" s="15" t="s">
        <v>1985</v>
      </c>
      <c r="B947" s="15" t="s">
        <v>1986</v>
      </c>
      <c r="C947" s="15" t="s">
        <v>187</v>
      </c>
      <c r="D947" s="15" t="s">
        <v>93</v>
      </c>
      <c r="E947" s="15" t="s">
        <v>1985</v>
      </c>
      <c r="F947" s="16">
        <v>10</v>
      </c>
      <c r="G947" s="16">
        <v>0</v>
      </c>
      <c r="H947" s="17">
        <v>58.695</v>
      </c>
      <c r="I947" s="18">
        <f>IF($B947="","",IF(CostMethod="Last Cost",IFERROR(INDEX(PurCost,MATCH(_xlfn.MAXIFS(PurRank,PurItem,$B947),PurRank,0)),$H947),IF(($G947+SUMIFS(PurQty,PurItem,$B947))=0,$H947,($G947*$H947+SUMIFS(PurTotal,PurItem,$B947))/($G947+SUMIFS(PurQty,PurItem,$B947)))))</f>
        <v>58.695</v>
      </c>
      <c r="J947" s="37">
        <v>90</v>
      </c>
      <c r="K947" s="18">
        <f t="shared" si="112"/>
        <v>31.305</v>
      </c>
      <c r="L947" s="19">
        <f t="shared" si="113"/>
        <v>0.34783333333333333</v>
      </c>
      <c r="M947" s="19">
        <f t="shared" si="114"/>
        <v>0.53335037055967283</v>
      </c>
      <c r="N947" s="20">
        <f t="shared" si="115"/>
        <v>0</v>
      </c>
      <c r="O947" s="18">
        <f t="shared" si="116"/>
        <v>0</v>
      </c>
      <c r="P947" s="18">
        <f t="shared" si="117"/>
        <v>0</v>
      </c>
      <c r="Q947" s="21" t="str">
        <f t="shared" si="118"/>
        <v>REORDER</v>
      </c>
      <c r="R947" s="22" t="e">
        <f ca="1">IF($B947="","",IF(_xlfn.MAXIFS(PurDate,PurItem,$B947)=0,"",_xlfn.MAXIFS(PurDate,PurItem,$B947)))</f>
        <v>#NAME?</v>
      </c>
      <c r="S947" s="20">
        <f t="shared" si="119"/>
        <v>0</v>
      </c>
      <c r="U947" s="36"/>
    </row>
    <row r="948" spans="1:21" x14ac:dyDescent="0.25">
      <c r="A948" s="15" t="s">
        <v>1987</v>
      </c>
      <c r="B948" s="15" t="s">
        <v>1988</v>
      </c>
      <c r="C948" s="15" t="s">
        <v>117</v>
      </c>
      <c r="D948" s="15" t="s">
        <v>93</v>
      </c>
      <c r="E948" s="15" t="s">
        <v>1987</v>
      </c>
      <c r="F948" s="16">
        <v>10</v>
      </c>
      <c r="G948" s="16">
        <v>0</v>
      </c>
      <c r="H948" s="17">
        <v>35.872500000000002</v>
      </c>
      <c r="I948" s="18">
        <f>IF($B948="","",IF(CostMethod="Last Cost",IFERROR(INDEX(PurCost,MATCH(_xlfn.MAXIFS(PurRank,PurItem,$B948),PurRank,0)),$H948),IF(($G948+SUMIFS(PurQty,PurItem,$B948))=0,$H948,($G948*$H948+SUMIFS(PurTotal,PurItem,$B948))/($G948+SUMIFS(PurQty,PurItem,$B948)))))</f>
        <v>35.872500000000002</v>
      </c>
      <c r="J948" s="37">
        <v>55</v>
      </c>
      <c r="K948" s="18">
        <f t="shared" si="112"/>
        <v>19.127499999999998</v>
      </c>
      <c r="L948" s="19">
        <f t="shared" si="113"/>
        <v>0.34777272727272723</v>
      </c>
      <c r="M948" s="19">
        <f t="shared" si="114"/>
        <v>0.53320788905150174</v>
      </c>
      <c r="N948" s="20">
        <f t="shared" si="115"/>
        <v>0</v>
      </c>
      <c r="O948" s="18">
        <f t="shared" si="116"/>
        <v>0</v>
      </c>
      <c r="P948" s="18">
        <f t="shared" si="117"/>
        <v>0</v>
      </c>
      <c r="Q948" s="21" t="str">
        <f t="shared" si="118"/>
        <v>REORDER</v>
      </c>
      <c r="R948" s="22" t="e">
        <f ca="1">IF($B948="","",IF(_xlfn.MAXIFS(PurDate,PurItem,$B948)=0,"",_xlfn.MAXIFS(PurDate,PurItem,$B948)))</f>
        <v>#NAME?</v>
      </c>
      <c r="S948" s="20">
        <f t="shared" si="119"/>
        <v>0</v>
      </c>
      <c r="U948" s="36"/>
    </row>
    <row r="949" spans="1:21" x14ac:dyDescent="0.25">
      <c r="A949" s="15" t="s">
        <v>1989</v>
      </c>
      <c r="B949" s="15" t="s">
        <v>1990</v>
      </c>
      <c r="C949" s="15" t="s">
        <v>117</v>
      </c>
      <c r="D949" s="15" t="s">
        <v>93</v>
      </c>
      <c r="E949" s="15" t="s">
        <v>1989</v>
      </c>
      <c r="F949" s="16">
        <v>10</v>
      </c>
      <c r="G949" s="16">
        <v>0</v>
      </c>
      <c r="H949" s="17">
        <v>58.695</v>
      </c>
      <c r="I949" s="18">
        <f>IF($B949="","",IF(CostMethod="Last Cost",IFERROR(INDEX(PurCost,MATCH(_xlfn.MAXIFS(PurRank,PurItem,$B949),PurRank,0)),$H949),IF(($G949+SUMIFS(PurQty,PurItem,$B949))=0,$H949,($G949*$H949+SUMIFS(PurTotal,PurItem,$B949))/($G949+SUMIFS(PurQty,PurItem,$B949)))))</f>
        <v>58.695</v>
      </c>
      <c r="J949" s="37">
        <v>90</v>
      </c>
      <c r="K949" s="18">
        <f t="shared" si="112"/>
        <v>31.305</v>
      </c>
      <c r="L949" s="19">
        <f t="shared" si="113"/>
        <v>0.34783333333333333</v>
      </c>
      <c r="M949" s="19">
        <f t="shared" si="114"/>
        <v>0.53335037055967283</v>
      </c>
      <c r="N949" s="20">
        <f t="shared" si="115"/>
        <v>3</v>
      </c>
      <c r="O949" s="18">
        <f t="shared" si="116"/>
        <v>176.08500000000001</v>
      </c>
      <c r="P949" s="18">
        <f t="shared" si="117"/>
        <v>270</v>
      </c>
      <c r="Q949" s="21" t="str">
        <f t="shared" si="118"/>
        <v>REORDER</v>
      </c>
      <c r="R949" s="22" t="e">
        <f ca="1">IF($B949="","",IF(_xlfn.MAXIFS(PurDate,PurItem,$B949)=0,"",_xlfn.MAXIFS(PurDate,PurItem,$B949)))</f>
        <v>#NAME?</v>
      </c>
      <c r="S949" s="20">
        <f t="shared" si="119"/>
        <v>0</v>
      </c>
      <c r="U949" s="36"/>
    </row>
    <row r="950" spans="1:21" x14ac:dyDescent="0.25">
      <c r="A950" s="15" t="s">
        <v>1991</v>
      </c>
      <c r="B950" s="15" t="s">
        <v>1992</v>
      </c>
      <c r="C950" s="15" t="s">
        <v>117</v>
      </c>
      <c r="D950" s="15" t="s">
        <v>93</v>
      </c>
      <c r="E950" s="15" t="s">
        <v>1991</v>
      </c>
      <c r="F950" s="16">
        <v>10</v>
      </c>
      <c r="G950" s="16">
        <v>0</v>
      </c>
      <c r="H950" s="17">
        <v>52.177500000000002</v>
      </c>
      <c r="I950" s="18">
        <f>IF($B950="","",IF(CostMethod="Last Cost",IFERROR(INDEX(PurCost,MATCH(_xlfn.MAXIFS(PurRank,PurItem,$B950),PurRank,0)),$H950),IF(($G950+SUMIFS(PurQty,PurItem,$B950))=0,$H950,($G950*$H950+SUMIFS(PurTotal,PurItem,$B950))/($G950+SUMIFS(PurQty,PurItem,$B950)))))</f>
        <v>52.177500000000002</v>
      </c>
      <c r="J950" s="37">
        <v>80</v>
      </c>
      <c r="K950" s="18">
        <f t="shared" si="112"/>
        <v>27.822499999999998</v>
      </c>
      <c r="L950" s="19">
        <f t="shared" si="113"/>
        <v>0.34778124999999999</v>
      </c>
      <c r="M950" s="19">
        <f t="shared" si="114"/>
        <v>0.53322792391356422</v>
      </c>
      <c r="N950" s="20">
        <f t="shared" si="115"/>
        <v>4</v>
      </c>
      <c r="O950" s="18">
        <f t="shared" si="116"/>
        <v>208.71</v>
      </c>
      <c r="P950" s="18">
        <f t="shared" si="117"/>
        <v>320</v>
      </c>
      <c r="Q950" s="21" t="str">
        <f t="shared" si="118"/>
        <v>REORDER</v>
      </c>
      <c r="R950" s="22" t="e">
        <f ca="1">IF($B950="","",IF(_xlfn.MAXIFS(PurDate,PurItem,$B950)=0,"",_xlfn.MAXIFS(PurDate,PurItem,$B950)))</f>
        <v>#NAME?</v>
      </c>
      <c r="S950" s="20">
        <f t="shared" si="119"/>
        <v>0</v>
      </c>
      <c r="U950" s="36"/>
    </row>
    <row r="951" spans="1:21" x14ac:dyDescent="0.25">
      <c r="A951" s="15" t="s">
        <v>1993</v>
      </c>
      <c r="B951" s="15" t="s">
        <v>1994</v>
      </c>
      <c r="C951" s="15" t="s">
        <v>117</v>
      </c>
      <c r="D951" s="15" t="s">
        <v>93</v>
      </c>
      <c r="E951" s="15" t="s">
        <v>1993</v>
      </c>
      <c r="F951" s="16">
        <v>10</v>
      </c>
      <c r="G951" s="16">
        <v>0</v>
      </c>
      <c r="H951" s="17">
        <v>58.695</v>
      </c>
      <c r="I951" s="18">
        <f>IF($B951="","",IF(CostMethod="Last Cost",IFERROR(INDEX(PurCost,MATCH(_xlfn.MAXIFS(PurRank,PurItem,$B951),PurRank,0)),$H951),IF(($G951+SUMIFS(PurQty,PurItem,$B951))=0,$H951,($G951*$H951+SUMIFS(PurTotal,PurItem,$B951))/($G951+SUMIFS(PurQty,PurItem,$B951)))))</f>
        <v>58.695</v>
      </c>
      <c r="J951" s="37">
        <v>90</v>
      </c>
      <c r="K951" s="18">
        <f t="shared" si="112"/>
        <v>31.305</v>
      </c>
      <c r="L951" s="19">
        <f t="shared" si="113"/>
        <v>0.34783333333333333</v>
      </c>
      <c r="M951" s="19">
        <f t="shared" si="114"/>
        <v>0.53335037055967283</v>
      </c>
      <c r="N951" s="20">
        <f t="shared" si="115"/>
        <v>5</v>
      </c>
      <c r="O951" s="18">
        <f t="shared" si="116"/>
        <v>293.47500000000002</v>
      </c>
      <c r="P951" s="18">
        <f t="shared" si="117"/>
        <v>450</v>
      </c>
      <c r="Q951" s="21" t="str">
        <f t="shared" si="118"/>
        <v>REORDER</v>
      </c>
      <c r="R951" s="22" t="e">
        <f ca="1">IF($B951="","",IF(_xlfn.MAXIFS(PurDate,PurItem,$B951)=0,"",_xlfn.MAXIFS(PurDate,PurItem,$B951)))</f>
        <v>#NAME?</v>
      </c>
      <c r="S951" s="20">
        <f t="shared" si="119"/>
        <v>0</v>
      </c>
      <c r="U951" s="36"/>
    </row>
    <row r="952" spans="1:21" x14ac:dyDescent="0.25">
      <c r="A952" s="15" t="s">
        <v>1995</v>
      </c>
      <c r="B952" s="15" t="s">
        <v>1996</v>
      </c>
      <c r="C952" s="15" t="s">
        <v>117</v>
      </c>
      <c r="D952" s="15" t="s">
        <v>93</v>
      </c>
      <c r="E952" s="15" t="s">
        <v>1995</v>
      </c>
      <c r="F952" s="16">
        <v>10</v>
      </c>
      <c r="G952" s="16">
        <v>0</v>
      </c>
      <c r="H952" s="17">
        <v>58.695</v>
      </c>
      <c r="I952" s="18">
        <f>IF($B952="","",IF(CostMethod="Last Cost",IFERROR(INDEX(PurCost,MATCH(_xlfn.MAXIFS(PurRank,PurItem,$B952),PurRank,0)),$H952),IF(($G952+SUMIFS(PurQty,PurItem,$B952))=0,$H952,($G952*$H952+SUMIFS(PurTotal,PurItem,$B952))/($G952+SUMIFS(PurQty,PurItem,$B952)))))</f>
        <v>58.695</v>
      </c>
      <c r="J952" s="37">
        <v>90</v>
      </c>
      <c r="K952" s="18">
        <f t="shared" si="112"/>
        <v>31.305</v>
      </c>
      <c r="L952" s="19">
        <f t="shared" si="113"/>
        <v>0.34783333333333333</v>
      </c>
      <c r="M952" s="19">
        <f t="shared" si="114"/>
        <v>0.53335037055967283</v>
      </c>
      <c r="N952" s="20">
        <f t="shared" si="115"/>
        <v>0</v>
      </c>
      <c r="O952" s="18">
        <f t="shared" si="116"/>
        <v>0</v>
      </c>
      <c r="P952" s="18">
        <f t="shared" si="117"/>
        <v>0</v>
      </c>
      <c r="Q952" s="21" t="str">
        <f t="shared" si="118"/>
        <v>REORDER</v>
      </c>
      <c r="R952" s="22" t="e">
        <f ca="1">IF($B952="","",IF(_xlfn.MAXIFS(PurDate,PurItem,$B952)=0,"",_xlfn.MAXIFS(PurDate,PurItem,$B952)))</f>
        <v>#NAME?</v>
      </c>
      <c r="S952" s="20">
        <f t="shared" si="119"/>
        <v>0</v>
      </c>
      <c r="U952" s="36"/>
    </row>
    <row r="953" spans="1:21" x14ac:dyDescent="0.25">
      <c r="A953" s="15" t="s">
        <v>1997</v>
      </c>
      <c r="B953" s="15" t="s">
        <v>1998</v>
      </c>
      <c r="C953" s="15" t="s">
        <v>117</v>
      </c>
      <c r="D953" s="15" t="s">
        <v>93</v>
      </c>
      <c r="E953" s="15" t="s">
        <v>1997</v>
      </c>
      <c r="F953" s="16">
        <v>10</v>
      </c>
      <c r="G953" s="16">
        <v>0</v>
      </c>
      <c r="H953" s="17">
        <v>58.695</v>
      </c>
      <c r="I953" s="18">
        <f>IF($B953="","",IF(CostMethod="Last Cost",IFERROR(INDEX(PurCost,MATCH(_xlfn.MAXIFS(PurRank,PurItem,$B953),PurRank,0)),$H953),IF(($G953+SUMIFS(PurQty,PurItem,$B953))=0,$H953,($G953*$H953+SUMIFS(PurTotal,PurItem,$B953))/($G953+SUMIFS(PurQty,PurItem,$B953)))))</f>
        <v>58.695</v>
      </c>
      <c r="J953" s="37">
        <v>90</v>
      </c>
      <c r="K953" s="18">
        <f t="shared" si="112"/>
        <v>31.305</v>
      </c>
      <c r="L953" s="19">
        <f t="shared" si="113"/>
        <v>0.34783333333333333</v>
      </c>
      <c r="M953" s="19">
        <f t="shared" si="114"/>
        <v>0.53335037055967283</v>
      </c>
      <c r="N953" s="20">
        <f t="shared" si="115"/>
        <v>0</v>
      </c>
      <c r="O953" s="18">
        <f t="shared" si="116"/>
        <v>0</v>
      </c>
      <c r="P953" s="18">
        <f t="shared" si="117"/>
        <v>0</v>
      </c>
      <c r="Q953" s="21" t="str">
        <f t="shared" si="118"/>
        <v>REORDER</v>
      </c>
      <c r="R953" s="22" t="e">
        <f ca="1">IF($B953="","",IF(_xlfn.MAXIFS(PurDate,PurItem,$B953)=0,"",_xlfn.MAXIFS(PurDate,PurItem,$B953)))</f>
        <v>#NAME?</v>
      </c>
      <c r="S953" s="20">
        <f t="shared" si="119"/>
        <v>0</v>
      </c>
      <c r="U953" s="36"/>
    </row>
    <row r="954" spans="1:21" x14ac:dyDescent="0.25">
      <c r="A954" s="15" t="s">
        <v>1999</v>
      </c>
      <c r="B954" s="15" t="s">
        <v>2000</v>
      </c>
      <c r="C954" s="15" t="s">
        <v>117</v>
      </c>
      <c r="D954" s="15" t="s">
        <v>93</v>
      </c>
      <c r="E954" s="15" t="s">
        <v>1999</v>
      </c>
      <c r="F954" s="16">
        <v>10</v>
      </c>
      <c r="G954" s="16">
        <v>0</v>
      </c>
      <c r="H954" s="17">
        <v>58.695</v>
      </c>
      <c r="I954" s="18">
        <f>IF($B954="","",IF(CostMethod="Last Cost",IFERROR(INDEX(PurCost,MATCH(_xlfn.MAXIFS(PurRank,PurItem,$B954),PurRank,0)),$H954),IF(($G954+SUMIFS(PurQty,PurItem,$B954))=0,$H954,($G954*$H954+SUMIFS(PurTotal,PurItem,$B954))/($G954+SUMIFS(PurQty,PurItem,$B954)))))</f>
        <v>58.695</v>
      </c>
      <c r="J954" s="37">
        <v>90</v>
      </c>
      <c r="K954" s="18">
        <f t="shared" si="112"/>
        <v>31.305</v>
      </c>
      <c r="L954" s="19">
        <f t="shared" si="113"/>
        <v>0.34783333333333333</v>
      </c>
      <c r="M954" s="19">
        <f t="shared" si="114"/>
        <v>0.53335037055967283</v>
      </c>
      <c r="N954" s="20">
        <f t="shared" si="115"/>
        <v>6</v>
      </c>
      <c r="O954" s="18">
        <f t="shared" si="116"/>
        <v>352.17</v>
      </c>
      <c r="P954" s="18">
        <f t="shared" si="117"/>
        <v>540</v>
      </c>
      <c r="Q954" s="21" t="str">
        <f t="shared" si="118"/>
        <v>REORDER</v>
      </c>
      <c r="R954" s="22" t="e">
        <f ca="1">IF($B954="","",IF(_xlfn.MAXIFS(PurDate,PurItem,$B954)=0,"",_xlfn.MAXIFS(PurDate,PurItem,$B954)))</f>
        <v>#NAME?</v>
      </c>
      <c r="S954" s="20">
        <f t="shared" si="119"/>
        <v>0</v>
      </c>
      <c r="U954" s="36"/>
    </row>
    <row r="955" spans="1:21" x14ac:dyDescent="0.25">
      <c r="A955" s="15" t="s">
        <v>2001</v>
      </c>
      <c r="B955" s="15" t="s">
        <v>2002</v>
      </c>
      <c r="C955" s="15" t="s">
        <v>122</v>
      </c>
      <c r="D955" s="15" t="s">
        <v>93</v>
      </c>
      <c r="E955" s="15" t="s">
        <v>2001</v>
      </c>
      <c r="F955" s="16">
        <v>10</v>
      </c>
      <c r="G955" s="16">
        <v>0</v>
      </c>
      <c r="H955" s="17">
        <v>4.5674999999999999</v>
      </c>
      <c r="I955" s="18">
        <f>IF($B955="","",IF(CostMethod="Last Cost",IFERROR(INDEX(PurCost,MATCH(_xlfn.MAXIFS(PurRank,PurItem,$B955),PurRank,0)),$H955),IF(($G955+SUMIFS(PurQty,PurItem,$B955))=0,$H955,($G955*$H955+SUMIFS(PurTotal,PurItem,$B955))/($G955+SUMIFS(PurQty,PurItem,$B955)))))</f>
        <v>4.5674999999999999</v>
      </c>
      <c r="J955" s="37">
        <v>7</v>
      </c>
      <c r="K955" s="18">
        <f t="shared" si="112"/>
        <v>2.4325000000000001</v>
      </c>
      <c r="L955" s="19">
        <f t="shared" si="113"/>
        <v>0.34750000000000003</v>
      </c>
      <c r="M955" s="19">
        <f t="shared" si="114"/>
        <v>0.53256704980842917</v>
      </c>
      <c r="N955" s="20">
        <f t="shared" si="115"/>
        <v>0</v>
      </c>
      <c r="O955" s="18">
        <f t="shared" si="116"/>
        <v>0</v>
      </c>
      <c r="P955" s="18">
        <f t="shared" si="117"/>
        <v>0</v>
      </c>
      <c r="Q955" s="21" t="str">
        <f t="shared" si="118"/>
        <v>REORDER</v>
      </c>
      <c r="R955" s="22" t="e">
        <f ca="1">IF($B955="","",IF(_xlfn.MAXIFS(PurDate,PurItem,$B955)=0,"",_xlfn.MAXIFS(PurDate,PurItem,$B955)))</f>
        <v>#NAME?</v>
      </c>
      <c r="S955" s="20">
        <f t="shared" si="119"/>
        <v>0</v>
      </c>
      <c r="U955" s="36"/>
    </row>
    <row r="956" spans="1:21" x14ac:dyDescent="0.25">
      <c r="A956" s="15" t="s">
        <v>2003</v>
      </c>
      <c r="B956" s="15" t="s">
        <v>2004</v>
      </c>
      <c r="C956" s="15" t="s">
        <v>96</v>
      </c>
      <c r="D956" s="15" t="s">
        <v>93</v>
      </c>
      <c r="E956" s="15" t="s">
        <v>2003</v>
      </c>
      <c r="F956" s="16">
        <v>10</v>
      </c>
      <c r="G956" s="16">
        <v>0</v>
      </c>
      <c r="H956" s="17">
        <v>9.7799999999999994</v>
      </c>
      <c r="I956" s="18">
        <f>IF($B956="","",IF(CostMethod="Last Cost",IFERROR(INDEX(PurCost,MATCH(_xlfn.MAXIFS(PurRank,PurItem,$B956),PurRank,0)),$H956),IF(($G956+SUMIFS(PurQty,PurItem,$B956))=0,$H956,($G956*$H956+SUMIFS(PurTotal,PurItem,$B956))/($G956+SUMIFS(PurQty,PurItem,$B956)))))</f>
        <v>9.7799999999999994</v>
      </c>
      <c r="J956" s="37">
        <v>15</v>
      </c>
      <c r="K956" s="18">
        <f t="shared" si="112"/>
        <v>5.2200000000000006</v>
      </c>
      <c r="L956" s="19">
        <f t="shared" si="113"/>
        <v>0.34800000000000003</v>
      </c>
      <c r="M956" s="19">
        <f t="shared" si="114"/>
        <v>0.5337423312883437</v>
      </c>
      <c r="N956" s="20">
        <f t="shared" si="115"/>
        <v>0</v>
      </c>
      <c r="O956" s="18">
        <f t="shared" si="116"/>
        <v>0</v>
      </c>
      <c r="P956" s="18">
        <f t="shared" si="117"/>
        <v>0</v>
      </c>
      <c r="Q956" s="21" t="str">
        <f t="shared" si="118"/>
        <v>REORDER</v>
      </c>
      <c r="R956" s="22" t="e">
        <f ca="1">IF($B956="","",IF(_xlfn.MAXIFS(PurDate,PurItem,$B956)=0,"",_xlfn.MAXIFS(PurDate,PurItem,$B956)))</f>
        <v>#NAME?</v>
      </c>
      <c r="S956" s="20">
        <f t="shared" si="119"/>
        <v>0</v>
      </c>
      <c r="U956" s="36"/>
    </row>
    <row r="957" spans="1:21" x14ac:dyDescent="0.25">
      <c r="A957" s="15" t="s">
        <v>2005</v>
      </c>
      <c r="B957" s="15" t="s">
        <v>2006</v>
      </c>
      <c r="C957" s="15" t="s">
        <v>96</v>
      </c>
      <c r="D957" s="15" t="s">
        <v>93</v>
      </c>
      <c r="E957" s="15" t="s">
        <v>2005</v>
      </c>
      <c r="F957" s="16">
        <v>10</v>
      </c>
      <c r="G957" s="16">
        <v>0</v>
      </c>
      <c r="H957" s="17">
        <v>9.7799999999999994</v>
      </c>
      <c r="I957" s="18">
        <f>IF($B957="","",IF(CostMethod="Last Cost",IFERROR(INDEX(PurCost,MATCH(_xlfn.MAXIFS(PurRank,PurItem,$B957),PurRank,0)),$H957),IF(($G957+SUMIFS(PurQty,PurItem,$B957))=0,$H957,($G957*$H957+SUMIFS(PurTotal,PurItem,$B957))/($G957+SUMIFS(PurQty,PurItem,$B957)))))</f>
        <v>9.7799999999999994</v>
      </c>
      <c r="J957" s="37">
        <v>15</v>
      </c>
      <c r="K957" s="18">
        <f t="shared" si="112"/>
        <v>5.2200000000000006</v>
      </c>
      <c r="L957" s="19">
        <f t="shared" si="113"/>
        <v>0.34800000000000003</v>
      </c>
      <c r="M957" s="19">
        <f t="shared" si="114"/>
        <v>0.5337423312883437</v>
      </c>
      <c r="N957" s="20">
        <f t="shared" si="115"/>
        <v>0</v>
      </c>
      <c r="O957" s="18">
        <f t="shared" si="116"/>
        <v>0</v>
      </c>
      <c r="P957" s="18">
        <f t="shared" si="117"/>
        <v>0</v>
      </c>
      <c r="Q957" s="21" t="str">
        <f t="shared" si="118"/>
        <v>REORDER</v>
      </c>
      <c r="R957" s="22" t="e">
        <f ca="1">IF($B957="","",IF(_xlfn.MAXIFS(PurDate,PurItem,$B957)=0,"",_xlfn.MAXIFS(PurDate,PurItem,$B957)))</f>
        <v>#NAME?</v>
      </c>
      <c r="S957" s="20">
        <f t="shared" si="119"/>
        <v>0</v>
      </c>
      <c r="U957" s="36"/>
    </row>
    <row r="958" spans="1:21" x14ac:dyDescent="0.25">
      <c r="A958" s="15" t="s">
        <v>2007</v>
      </c>
      <c r="B958" s="15" t="s">
        <v>2008</v>
      </c>
      <c r="C958" s="15" t="s">
        <v>96</v>
      </c>
      <c r="D958" s="15" t="s">
        <v>93</v>
      </c>
      <c r="E958" s="15" t="s">
        <v>2007</v>
      </c>
      <c r="F958" s="16">
        <v>10</v>
      </c>
      <c r="G958" s="16">
        <v>0</v>
      </c>
      <c r="H958" s="17">
        <v>26.085000000000001</v>
      </c>
      <c r="I958" s="18">
        <f>IF($B958="","",IF(CostMethod="Last Cost",IFERROR(INDEX(PurCost,MATCH(_xlfn.MAXIFS(PurRank,PurItem,$B958),PurRank,0)),$H958),IF(($G958+SUMIFS(PurQty,PurItem,$B958))=0,$H958,($G958*$H958+SUMIFS(PurTotal,PurItem,$B958))/($G958+SUMIFS(PurQty,PurItem,$B958)))))</f>
        <v>26.085000000000001</v>
      </c>
      <c r="J958" s="37">
        <v>40</v>
      </c>
      <c r="K958" s="18">
        <f t="shared" si="112"/>
        <v>13.914999999999999</v>
      </c>
      <c r="L958" s="19">
        <f t="shared" si="113"/>
        <v>0.34787499999999999</v>
      </c>
      <c r="M958" s="19">
        <f t="shared" si="114"/>
        <v>0.53344834195898017</v>
      </c>
      <c r="N958" s="20">
        <f t="shared" si="115"/>
        <v>0</v>
      </c>
      <c r="O958" s="18">
        <f t="shared" si="116"/>
        <v>0</v>
      </c>
      <c r="P958" s="18">
        <f t="shared" si="117"/>
        <v>0</v>
      </c>
      <c r="Q958" s="21" t="str">
        <f t="shared" si="118"/>
        <v>REORDER</v>
      </c>
      <c r="R958" s="22" t="e">
        <f ca="1">IF($B958="","",IF(_xlfn.MAXIFS(PurDate,PurItem,$B958)=0,"",_xlfn.MAXIFS(PurDate,PurItem,$B958)))</f>
        <v>#NAME?</v>
      </c>
      <c r="S958" s="20">
        <f t="shared" si="119"/>
        <v>0</v>
      </c>
      <c r="U958" s="36"/>
    </row>
    <row r="959" spans="1:21" x14ac:dyDescent="0.25">
      <c r="A959" s="15" t="s">
        <v>2009</v>
      </c>
      <c r="B959" s="15" t="s">
        <v>2010</v>
      </c>
      <c r="C959" s="15" t="s">
        <v>96</v>
      </c>
      <c r="D959" s="15" t="s">
        <v>93</v>
      </c>
      <c r="E959" s="15" t="s">
        <v>2009</v>
      </c>
      <c r="F959" s="16">
        <v>10</v>
      </c>
      <c r="G959" s="16">
        <v>0</v>
      </c>
      <c r="H959" s="17">
        <v>16.305</v>
      </c>
      <c r="I959" s="18">
        <f>IF($B959="","",IF(CostMethod="Last Cost",IFERROR(INDEX(PurCost,MATCH(_xlfn.MAXIFS(PurRank,PurItem,$B959),PurRank,0)),$H959),IF(($G959+SUMIFS(PurQty,PurItem,$B959))=0,$H959,($G959*$H959+SUMIFS(PurTotal,PurItem,$B959))/($G959+SUMIFS(PurQty,PurItem,$B959)))))</f>
        <v>16.305</v>
      </c>
      <c r="J959" s="37">
        <v>25</v>
      </c>
      <c r="K959" s="18">
        <f t="shared" si="112"/>
        <v>8.6950000000000003</v>
      </c>
      <c r="L959" s="19">
        <f t="shared" si="113"/>
        <v>0.3478</v>
      </c>
      <c r="M959" s="19">
        <f t="shared" si="114"/>
        <v>0.53327200245323525</v>
      </c>
      <c r="N959" s="20">
        <f t="shared" si="115"/>
        <v>0</v>
      </c>
      <c r="O959" s="18">
        <f t="shared" si="116"/>
        <v>0</v>
      </c>
      <c r="P959" s="18">
        <f t="shared" si="117"/>
        <v>0</v>
      </c>
      <c r="Q959" s="21" t="str">
        <f t="shared" si="118"/>
        <v>REORDER</v>
      </c>
      <c r="R959" s="22" t="e">
        <f ca="1">IF($B959="","",IF(_xlfn.MAXIFS(PurDate,PurItem,$B959)=0,"",_xlfn.MAXIFS(PurDate,PurItem,$B959)))</f>
        <v>#NAME?</v>
      </c>
      <c r="S959" s="20">
        <f t="shared" si="119"/>
        <v>0</v>
      </c>
      <c r="U959" s="36"/>
    </row>
    <row r="960" spans="1:21" x14ac:dyDescent="0.25">
      <c r="A960" s="15" t="s">
        <v>2011</v>
      </c>
      <c r="B960" s="15" t="s">
        <v>2012</v>
      </c>
      <c r="C960" s="15" t="s">
        <v>96</v>
      </c>
      <c r="D960" s="15" t="s">
        <v>93</v>
      </c>
      <c r="E960" s="15" t="s">
        <v>2011</v>
      </c>
      <c r="F960" s="16">
        <v>10</v>
      </c>
      <c r="G960" s="16">
        <v>0</v>
      </c>
      <c r="H960" s="17">
        <v>22.822500000000002</v>
      </c>
      <c r="I960" s="18">
        <f>IF($B960="","",IF(CostMethod="Last Cost",IFERROR(INDEX(PurCost,MATCH(_xlfn.MAXIFS(PurRank,PurItem,$B960),PurRank,0)),$H960),IF(($G960+SUMIFS(PurQty,PurItem,$B960))=0,$H960,($G960*$H960+SUMIFS(PurTotal,PurItem,$B960))/($G960+SUMIFS(PurQty,PurItem,$B960)))))</f>
        <v>22.822500000000002</v>
      </c>
      <c r="J960" s="37">
        <v>35</v>
      </c>
      <c r="K960" s="18">
        <f t="shared" si="112"/>
        <v>12.177499999999998</v>
      </c>
      <c r="L960" s="19">
        <f t="shared" si="113"/>
        <v>0.34792857142857136</v>
      </c>
      <c r="M960" s="19">
        <f t="shared" si="114"/>
        <v>0.53357432358418222</v>
      </c>
      <c r="N960" s="20">
        <f t="shared" si="115"/>
        <v>0</v>
      </c>
      <c r="O960" s="18">
        <f t="shared" si="116"/>
        <v>0</v>
      </c>
      <c r="P960" s="18">
        <f t="shared" si="117"/>
        <v>0</v>
      </c>
      <c r="Q960" s="21" t="str">
        <f t="shared" si="118"/>
        <v>REORDER</v>
      </c>
      <c r="R960" s="22" t="e">
        <f ca="1">IF($B960="","",IF(_xlfn.MAXIFS(PurDate,PurItem,$B960)=0,"",_xlfn.MAXIFS(PurDate,PurItem,$B960)))</f>
        <v>#NAME?</v>
      </c>
      <c r="S960" s="20">
        <f t="shared" si="119"/>
        <v>0</v>
      </c>
      <c r="U960" s="36"/>
    </row>
    <row r="961" spans="1:21" x14ac:dyDescent="0.25">
      <c r="A961" s="15" t="s">
        <v>2013</v>
      </c>
      <c r="B961" s="15" t="s">
        <v>2014</v>
      </c>
      <c r="C961" s="15" t="s">
        <v>96</v>
      </c>
      <c r="D961" s="15" t="s">
        <v>93</v>
      </c>
      <c r="E961" s="15" t="s">
        <v>2013</v>
      </c>
      <c r="F961" s="16">
        <v>10</v>
      </c>
      <c r="G961" s="16">
        <v>0</v>
      </c>
      <c r="H961" s="17">
        <v>0</v>
      </c>
      <c r="I961" s="18">
        <f>IF($B961="","",IF(CostMethod="Last Cost",IFERROR(INDEX(PurCost,MATCH(_xlfn.MAXIFS(PurRank,PurItem,$B961),PurRank,0)),$H961),IF(($G961+SUMIFS(PurQty,PurItem,$B961))=0,$H961,($G961*$H961+SUMIFS(PurTotal,PurItem,$B961))/($G961+SUMIFS(PurQty,PurItem,$B961)))))</f>
        <v>0</v>
      </c>
      <c r="J961" s="37">
        <v>15</v>
      </c>
      <c r="K961" s="18">
        <f t="shared" si="112"/>
        <v>15</v>
      </c>
      <c r="L961" s="19">
        <f t="shared" si="113"/>
        <v>1</v>
      </c>
      <c r="M961" s="19" t="str">
        <f t="shared" si="114"/>
        <v/>
      </c>
      <c r="N961" s="20">
        <f t="shared" si="115"/>
        <v>0</v>
      </c>
      <c r="O961" s="18">
        <f t="shared" si="116"/>
        <v>0</v>
      </c>
      <c r="P961" s="18">
        <f t="shared" si="117"/>
        <v>0</v>
      </c>
      <c r="Q961" s="21" t="str">
        <f t="shared" si="118"/>
        <v>REORDER</v>
      </c>
      <c r="R961" s="22" t="e">
        <f ca="1">IF($B961="","",IF(_xlfn.MAXIFS(PurDate,PurItem,$B961)=0,"",_xlfn.MAXIFS(PurDate,PurItem,$B961)))</f>
        <v>#NAME?</v>
      </c>
      <c r="S961" s="20">
        <f t="shared" si="119"/>
        <v>0</v>
      </c>
      <c r="U961" s="36"/>
    </row>
    <row r="962" spans="1:21" x14ac:dyDescent="0.25">
      <c r="A962" s="15" t="s">
        <v>2015</v>
      </c>
      <c r="B962" s="15" t="s">
        <v>2016</v>
      </c>
      <c r="C962" s="15" t="s">
        <v>96</v>
      </c>
      <c r="D962" s="15" t="s">
        <v>93</v>
      </c>
      <c r="E962" s="15" t="s">
        <v>2015</v>
      </c>
      <c r="F962" s="16">
        <v>10</v>
      </c>
      <c r="G962" s="16">
        <v>0</v>
      </c>
      <c r="H962" s="17">
        <v>9.7799999999999994</v>
      </c>
      <c r="I962" s="18">
        <f>IF($B962="","",IF(CostMethod="Last Cost",IFERROR(INDEX(PurCost,MATCH(_xlfn.MAXIFS(PurRank,PurItem,$B962),PurRank,0)),$H962),IF(($G962+SUMIFS(PurQty,PurItem,$B962))=0,$H962,($G962*$H962+SUMIFS(PurTotal,PurItem,$B962))/($G962+SUMIFS(PurQty,PurItem,$B962)))))</f>
        <v>9.7799999999999994</v>
      </c>
      <c r="J962" s="37">
        <v>15</v>
      </c>
      <c r="K962" s="18">
        <f t="shared" si="112"/>
        <v>5.2200000000000006</v>
      </c>
      <c r="L962" s="19">
        <f t="shared" si="113"/>
        <v>0.34800000000000003</v>
      </c>
      <c r="M962" s="19">
        <f t="shared" si="114"/>
        <v>0.5337423312883437</v>
      </c>
      <c r="N962" s="20">
        <f t="shared" si="115"/>
        <v>0</v>
      </c>
      <c r="O962" s="18">
        <f t="shared" si="116"/>
        <v>0</v>
      </c>
      <c r="P962" s="18">
        <f t="shared" si="117"/>
        <v>0</v>
      </c>
      <c r="Q962" s="21" t="str">
        <f t="shared" si="118"/>
        <v>REORDER</v>
      </c>
      <c r="R962" s="22" t="e">
        <f ca="1">IF($B962="","",IF(_xlfn.MAXIFS(PurDate,PurItem,$B962)=0,"",_xlfn.MAXIFS(PurDate,PurItem,$B962)))</f>
        <v>#NAME?</v>
      </c>
      <c r="S962" s="20">
        <f t="shared" si="119"/>
        <v>0</v>
      </c>
      <c r="U962" s="36"/>
    </row>
    <row r="963" spans="1:21" x14ac:dyDescent="0.25">
      <c r="A963" s="15" t="s">
        <v>2017</v>
      </c>
      <c r="B963" s="15" t="s">
        <v>2018</v>
      </c>
      <c r="C963" s="15" t="s">
        <v>96</v>
      </c>
      <c r="D963" s="15" t="s">
        <v>93</v>
      </c>
      <c r="E963" s="15" t="s">
        <v>2017</v>
      </c>
      <c r="F963" s="16">
        <v>10</v>
      </c>
      <c r="G963" s="16">
        <v>0</v>
      </c>
      <c r="H963" s="17">
        <v>16.305</v>
      </c>
      <c r="I963" s="18">
        <f>IF($B963="","",IF(CostMethod="Last Cost",IFERROR(INDEX(PurCost,MATCH(_xlfn.MAXIFS(PurRank,PurItem,$B963),PurRank,0)),$H963),IF(($G963+SUMIFS(PurQty,PurItem,$B963))=0,$H963,($G963*$H963+SUMIFS(PurTotal,PurItem,$B963))/($G963+SUMIFS(PurQty,PurItem,$B963)))))</f>
        <v>16.305</v>
      </c>
      <c r="J963" s="37">
        <v>25</v>
      </c>
      <c r="K963" s="18">
        <f t="shared" si="112"/>
        <v>8.6950000000000003</v>
      </c>
      <c r="L963" s="19">
        <f t="shared" si="113"/>
        <v>0.3478</v>
      </c>
      <c r="M963" s="19">
        <f t="shared" si="114"/>
        <v>0.53327200245323525</v>
      </c>
      <c r="N963" s="20">
        <f t="shared" si="115"/>
        <v>0</v>
      </c>
      <c r="O963" s="18">
        <f t="shared" si="116"/>
        <v>0</v>
      </c>
      <c r="P963" s="18">
        <f t="shared" si="117"/>
        <v>0</v>
      </c>
      <c r="Q963" s="21" t="str">
        <f t="shared" si="118"/>
        <v>REORDER</v>
      </c>
      <c r="R963" s="22" t="e">
        <f ca="1">IF($B963="","",IF(_xlfn.MAXIFS(PurDate,PurItem,$B963)=0,"",_xlfn.MAXIFS(PurDate,PurItem,$B963)))</f>
        <v>#NAME?</v>
      </c>
      <c r="S963" s="20">
        <f t="shared" si="119"/>
        <v>0</v>
      </c>
      <c r="U963" s="36"/>
    </row>
    <row r="964" spans="1:21" x14ac:dyDescent="0.25">
      <c r="A964" s="15" t="s">
        <v>2019</v>
      </c>
      <c r="B964" s="15" t="s">
        <v>2020</v>
      </c>
      <c r="C964" s="15" t="s">
        <v>122</v>
      </c>
      <c r="D964" s="15" t="s">
        <v>93</v>
      </c>
      <c r="E964" s="15" t="s">
        <v>2019</v>
      </c>
      <c r="F964" s="16">
        <v>10</v>
      </c>
      <c r="G964" s="16">
        <v>0</v>
      </c>
      <c r="H964" s="17">
        <v>9.7799999999999994</v>
      </c>
      <c r="I964" s="18">
        <f>IF($B964="","",IF(CostMethod="Last Cost",IFERROR(INDEX(PurCost,MATCH(_xlfn.MAXIFS(PurRank,PurItem,$B964),PurRank,0)),$H964),IF(($G964+SUMIFS(PurQty,PurItem,$B964))=0,$H964,($G964*$H964+SUMIFS(PurTotal,PurItem,$B964))/($G964+SUMIFS(PurQty,PurItem,$B964)))))</f>
        <v>9.7799999999999994</v>
      </c>
      <c r="J964" s="37">
        <v>15</v>
      </c>
      <c r="K964" s="18">
        <f t="shared" si="112"/>
        <v>5.2200000000000006</v>
      </c>
      <c r="L964" s="19">
        <f t="shared" si="113"/>
        <v>0.34800000000000003</v>
      </c>
      <c r="M964" s="19">
        <f t="shared" si="114"/>
        <v>0.5337423312883437</v>
      </c>
      <c r="N964" s="20">
        <f t="shared" si="115"/>
        <v>0</v>
      </c>
      <c r="O964" s="18">
        <f t="shared" si="116"/>
        <v>0</v>
      </c>
      <c r="P964" s="18">
        <f t="shared" si="117"/>
        <v>0</v>
      </c>
      <c r="Q964" s="21" t="str">
        <f t="shared" si="118"/>
        <v>REORDER</v>
      </c>
      <c r="R964" s="22" t="e">
        <f ca="1">IF($B964="","",IF(_xlfn.MAXIFS(PurDate,PurItem,$B964)=0,"",_xlfn.MAXIFS(PurDate,PurItem,$B964)))</f>
        <v>#NAME?</v>
      </c>
      <c r="S964" s="20">
        <f t="shared" si="119"/>
        <v>0</v>
      </c>
      <c r="U964" s="36"/>
    </row>
    <row r="965" spans="1:21" x14ac:dyDescent="0.25">
      <c r="A965" s="15" t="s">
        <v>2021</v>
      </c>
      <c r="B965" s="15" t="s">
        <v>2022</v>
      </c>
      <c r="C965" s="15" t="s">
        <v>92</v>
      </c>
      <c r="D965" s="15" t="s">
        <v>93</v>
      </c>
      <c r="E965" s="15" t="s">
        <v>2021</v>
      </c>
      <c r="F965" s="16">
        <v>10</v>
      </c>
      <c r="G965" s="16">
        <v>0</v>
      </c>
      <c r="H965" s="17">
        <v>3.2625000000000002</v>
      </c>
      <c r="I965" s="18">
        <f>IF($B965="","",IF(CostMethod="Last Cost",IFERROR(INDEX(PurCost,MATCH(_xlfn.MAXIFS(PurRank,PurItem,$B965),PurRank,0)),$H965),IF(($G965+SUMIFS(PurQty,PurItem,$B965))=0,$H965,($G965*$H965+SUMIFS(PurTotal,PurItem,$B965))/($G965+SUMIFS(PurQty,PurItem,$B965)))))</f>
        <v>3.2625000000000002</v>
      </c>
      <c r="J965" s="37">
        <v>5</v>
      </c>
      <c r="K965" s="18">
        <f t="shared" ref="K965:K1028" si="120">IF(OR($B965="",$J965=""),"",$J965-$I965)</f>
        <v>1.7374999999999998</v>
      </c>
      <c r="L965" s="19">
        <f t="shared" ref="L965:L1028" si="121">IF(OR($K965="",$J965=0,$J965=""),"",$K965/$J965)</f>
        <v>0.34749999999999998</v>
      </c>
      <c r="M965" s="19">
        <f t="shared" ref="M965:M1028" si="122">IF(OR($K965="",$I965=0,$I965=""),"",$K965/$I965)</f>
        <v>0.53256704980842906</v>
      </c>
      <c r="N965" s="20">
        <f t="shared" ref="N965:N1028" si="123">IF($B965="","",$G965+SUMIFS(PurQty,PurItem,$B965)-SUMIFS(SalQty,SalItem,$B965)-SUMIFS(WoQty,WoItem,$B965)+SUMIFS(AdjQty,AdjItem,$B965)+SUMIFS(LinVarQty,LinItem,$B965,LinPosted,"YES"))</f>
        <v>0</v>
      </c>
      <c r="O965" s="18">
        <f t="shared" ref="O965:O1028" si="124">IF($B965="","",$N965*$I965)</f>
        <v>0</v>
      </c>
      <c r="P965" s="18">
        <f t="shared" ref="P965:P1028" si="125">IF(OR($B965="",$J965=""),"",$N965*$J965)</f>
        <v>0</v>
      </c>
      <c r="Q965" s="21" t="str">
        <f t="shared" ref="Q965:Q1028" si="126">IF($B965="","",IF($N965&lt;0,"NEGATIVE",IF($N965&lt;=$F965,"REORDER","OK")))</f>
        <v>REORDER</v>
      </c>
      <c r="R965" s="22" t="e">
        <f ca="1">IF($B965="","",IF(_xlfn.MAXIFS(PurDate,PurItem,$B965)=0,"",_xlfn.MAXIFS(PurDate,PurItem,$B965)))</f>
        <v>#NAME?</v>
      </c>
      <c r="S965" s="20">
        <f t="shared" ref="S965:S1028" si="127">IF($B965="","",SUMIFS(PurQty,PurItem,$B965))</f>
        <v>0</v>
      </c>
      <c r="U965" s="36"/>
    </row>
    <row r="966" spans="1:21" x14ac:dyDescent="0.25">
      <c r="A966" s="15" t="s">
        <v>2023</v>
      </c>
      <c r="B966" s="15" t="s">
        <v>2024</v>
      </c>
      <c r="C966" s="15" t="s">
        <v>117</v>
      </c>
      <c r="D966" s="15" t="s">
        <v>93</v>
      </c>
      <c r="E966" s="15" t="s">
        <v>2023</v>
      </c>
      <c r="F966" s="16">
        <v>10</v>
      </c>
      <c r="G966" s="16">
        <v>0</v>
      </c>
      <c r="H966" s="17">
        <v>16.237500000000001</v>
      </c>
      <c r="I966" s="18">
        <f>IF($B966="","",IF(CostMethod="Last Cost",IFERROR(INDEX(PurCost,MATCH(_xlfn.MAXIFS(PurRank,PurItem,$B966),PurRank,0)),$H966),IF(($G966+SUMIFS(PurQty,PurItem,$B966))=0,$H966,($G966*$H966+SUMIFS(PurTotal,PurItem,$B966))/($G966+SUMIFS(PurQty,PurItem,$B966)))))</f>
        <v>16.237500000000001</v>
      </c>
      <c r="J966" s="37">
        <v>25</v>
      </c>
      <c r="K966" s="18">
        <f t="shared" si="120"/>
        <v>8.7624999999999993</v>
      </c>
      <c r="L966" s="19">
        <f t="shared" si="121"/>
        <v>0.35049999999999998</v>
      </c>
      <c r="M966" s="19">
        <f t="shared" si="122"/>
        <v>0.53964588144726711</v>
      </c>
      <c r="N966" s="20">
        <f t="shared" si="123"/>
        <v>0</v>
      </c>
      <c r="O966" s="18">
        <f t="shared" si="124"/>
        <v>0</v>
      </c>
      <c r="P966" s="18">
        <f t="shared" si="125"/>
        <v>0</v>
      </c>
      <c r="Q966" s="21" t="str">
        <f t="shared" si="126"/>
        <v>REORDER</v>
      </c>
      <c r="R966" s="22" t="e">
        <f ca="1">IF($B966="","",IF(_xlfn.MAXIFS(PurDate,PurItem,$B966)=0,"",_xlfn.MAXIFS(PurDate,PurItem,$B966)))</f>
        <v>#NAME?</v>
      </c>
      <c r="S966" s="20">
        <f t="shared" si="127"/>
        <v>0</v>
      </c>
      <c r="U966" s="36"/>
    </row>
    <row r="967" spans="1:21" x14ac:dyDescent="0.25">
      <c r="A967" s="15" t="s">
        <v>2025</v>
      </c>
      <c r="B967" s="15" t="s">
        <v>2026</v>
      </c>
      <c r="C967" s="15" t="s">
        <v>187</v>
      </c>
      <c r="D967" s="15" t="s">
        <v>93</v>
      </c>
      <c r="E967" s="15" t="s">
        <v>2025</v>
      </c>
      <c r="F967" s="16">
        <v>10</v>
      </c>
      <c r="G967" s="16">
        <v>0</v>
      </c>
      <c r="H967" s="17">
        <v>35.872500000000002</v>
      </c>
      <c r="I967" s="18">
        <f>IF($B967="","",IF(CostMethod="Last Cost",IFERROR(INDEX(PurCost,MATCH(_xlfn.MAXIFS(PurRank,PurItem,$B967),PurRank,0)),$H967),IF(($G967+SUMIFS(PurQty,PurItem,$B967))=0,$H967,($G967*$H967+SUMIFS(PurTotal,PurItem,$B967))/($G967+SUMIFS(PurQty,PurItem,$B967)))))</f>
        <v>35.872500000000002</v>
      </c>
      <c r="J967" s="37">
        <v>55</v>
      </c>
      <c r="K967" s="18">
        <f t="shared" si="120"/>
        <v>19.127499999999998</v>
      </c>
      <c r="L967" s="19">
        <f t="shared" si="121"/>
        <v>0.34777272727272723</v>
      </c>
      <c r="M967" s="19">
        <f t="shared" si="122"/>
        <v>0.53320788905150174</v>
      </c>
      <c r="N967" s="20">
        <f t="shared" si="123"/>
        <v>0</v>
      </c>
      <c r="O967" s="18">
        <f t="shared" si="124"/>
        <v>0</v>
      </c>
      <c r="P967" s="18">
        <f t="shared" si="125"/>
        <v>0</v>
      </c>
      <c r="Q967" s="21" t="str">
        <f t="shared" si="126"/>
        <v>REORDER</v>
      </c>
      <c r="R967" s="22" t="e">
        <f ca="1">IF($B967="","",IF(_xlfn.MAXIFS(PurDate,PurItem,$B967)=0,"",_xlfn.MAXIFS(PurDate,PurItem,$B967)))</f>
        <v>#NAME?</v>
      </c>
      <c r="S967" s="20">
        <f t="shared" si="127"/>
        <v>0</v>
      </c>
      <c r="U967" s="36"/>
    </row>
    <row r="968" spans="1:21" x14ac:dyDescent="0.25">
      <c r="A968" s="15" t="s">
        <v>2027</v>
      </c>
      <c r="B968" s="15" t="s">
        <v>2028</v>
      </c>
      <c r="C968" s="15" t="s">
        <v>187</v>
      </c>
      <c r="D968" s="15" t="s">
        <v>93</v>
      </c>
      <c r="E968" s="15" t="s">
        <v>2027</v>
      </c>
      <c r="F968" s="16">
        <v>10</v>
      </c>
      <c r="G968" s="16">
        <v>0</v>
      </c>
      <c r="H968" s="17">
        <v>55.432499999999997</v>
      </c>
      <c r="I968" s="18">
        <f>IF($B968="","",IF(CostMethod="Last Cost",IFERROR(INDEX(PurCost,MATCH(_xlfn.MAXIFS(PurRank,PurItem,$B968),PurRank,0)),$H968),IF(($G968+SUMIFS(PurQty,PurItem,$B968))=0,$H968,($G968*$H968+SUMIFS(PurTotal,PurItem,$B968))/($G968+SUMIFS(PurQty,PurItem,$B968)))))</f>
        <v>55.432499999999997</v>
      </c>
      <c r="J968" s="37">
        <v>85</v>
      </c>
      <c r="K968" s="18">
        <f t="shared" si="120"/>
        <v>29.567500000000003</v>
      </c>
      <c r="L968" s="19">
        <f t="shared" si="121"/>
        <v>0.34785294117647064</v>
      </c>
      <c r="M968" s="19">
        <f t="shared" si="122"/>
        <v>0.53339647318811179</v>
      </c>
      <c r="N968" s="20">
        <f t="shared" si="123"/>
        <v>0</v>
      </c>
      <c r="O968" s="18">
        <f t="shared" si="124"/>
        <v>0</v>
      </c>
      <c r="P968" s="18">
        <f t="shared" si="125"/>
        <v>0</v>
      </c>
      <c r="Q968" s="21" t="str">
        <f t="shared" si="126"/>
        <v>REORDER</v>
      </c>
      <c r="R968" s="22" t="e">
        <f ca="1">IF($B968="","",IF(_xlfn.MAXIFS(PurDate,PurItem,$B968)=0,"",_xlfn.MAXIFS(PurDate,PurItem,$B968)))</f>
        <v>#NAME?</v>
      </c>
      <c r="S968" s="20">
        <f t="shared" si="127"/>
        <v>0</v>
      </c>
      <c r="U968" s="36"/>
    </row>
    <row r="969" spans="1:21" x14ac:dyDescent="0.25">
      <c r="A969" s="15" t="s">
        <v>2029</v>
      </c>
      <c r="B969" s="15" t="s">
        <v>2030</v>
      </c>
      <c r="C969" s="15" t="s">
        <v>101</v>
      </c>
      <c r="D969" s="15" t="s">
        <v>93</v>
      </c>
      <c r="E969" s="15" t="s">
        <v>2029</v>
      </c>
      <c r="F969" s="16">
        <v>10</v>
      </c>
      <c r="G969" s="16">
        <v>0</v>
      </c>
      <c r="H969" s="17">
        <v>3.2625000000000002</v>
      </c>
      <c r="I969" s="18">
        <f>IF($B969="","",IF(CostMethod="Last Cost",IFERROR(INDEX(PurCost,MATCH(_xlfn.MAXIFS(PurRank,PurItem,$B969),PurRank,0)),$H969),IF(($G969+SUMIFS(PurQty,PurItem,$B969))=0,$H969,($G969*$H969+SUMIFS(PurTotal,PurItem,$B969))/($G969+SUMIFS(PurQty,PurItem,$B969)))))</f>
        <v>3.2625000000000002</v>
      </c>
      <c r="J969" s="37">
        <v>5</v>
      </c>
      <c r="K969" s="18">
        <f t="shared" si="120"/>
        <v>1.7374999999999998</v>
      </c>
      <c r="L969" s="19">
        <f t="shared" si="121"/>
        <v>0.34749999999999998</v>
      </c>
      <c r="M969" s="19">
        <f t="shared" si="122"/>
        <v>0.53256704980842906</v>
      </c>
      <c r="N969" s="20">
        <f t="shared" si="123"/>
        <v>87</v>
      </c>
      <c r="O969" s="18">
        <f t="shared" si="124"/>
        <v>283.83750000000003</v>
      </c>
      <c r="P969" s="18">
        <f t="shared" si="125"/>
        <v>435</v>
      </c>
      <c r="Q969" s="21" t="str">
        <f t="shared" si="126"/>
        <v>OK</v>
      </c>
      <c r="R969" s="22" t="e">
        <f ca="1">IF($B969="","",IF(_xlfn.MAXIFS(PurDate,PurItem,$B969)=0,"",_xlfn.MAXIFS(PurDate,PurItem,$B969)))</f>
        <v>#NAME?</v>
      </c>
      <c r="S969" s="20">
        <f t="shared" si="127"/>
        <v>0</v>
      </c>
      <c r="U969" s="36"/>
    </row>
    <row r="970" spans="1:21" x14ac:dyDescent="0.25">
      <c r="A970" s="15" t="s">
        <v>2031</v>
      </c>
      <c r="B970" s="15" t="s">
        <v>2032</v>
      </c>
      <c r="C970" s="15" t="s">
        <v>187</v>
      </c>
      <c r="D970" s="15" t="s">
        <v>93</v>
      </c>
      <c r="E970" s="15" t="s">
        <v>2031</v>
      </c>
      <c r="F970" s="16">
        <v>10</v>
      </c>
      <c r="G970" s="16">
        <v>0</v>
      </c>
      <c r="H970" s="17">
        <v>35.872500000000002</v>
      </c>
      <c r="I970" s="18">
        <f>IF($B970="","",IF(CostMethod="Last Cost",IFERROR(INDEX(PurCost,MATCH(_xlfn.MAXIFS(PurRank,PurItem,$B970),PurRank,0)),$H970),IF(($G970+SUMIFS(PurQty,PurItem,$B970))=0,$H970,($G970*$H970+SUMIFS(PurTotal,PurItem,$B970))/($G970+SUMIFS(PurQty,PurItem,$B970)))))</f>
        <v>35.872500000000002</v>
      </c>
      <c r="J970" s="37">
        <v>55</v>
      </c>
      <c r="K970" s="18">
        <f t="shared" si="120"/>
        <v>19.127499999999998</v>
      </c>
      <c r="L970" s="19">
        <f t="shared" si="121"/>
        <v>0.34777272727272723</v>
      </c>
      <c r="M970" s="19">
        <f t="shared" si="122"/>
        <v>0.53320788905150174</v>
      </c>
      <c r="N970" s="20">
        <f t="shared" si="123"/>
        <v>0</v>
      </c>
      <c r="O970" s="18">
        <f t="shared" si="124"/>
        <v>0</v>
      </c>
      <c r="P970" s="18">
        <f t="shared" si="125"/>
        <v>0</v>
      </c>
      <c r="Q970" s="21" t="str">
        <f t="shared" si="126"/>
        <v>REORDER</v>
      </c>
      <c r="R970" s="22" t="e">
        <f ca="1">IF($B970="","",IF(_xlfn.MAXIFS(PurDate,PurItem,$B970)=0,"",_xlfn.MAXIFS(PurDate,PurItem,$B970)))</f>
        <v>#NAME?</v>
      </c>
      <c r="S970" s="20">
        <f t="shared" si="127"/>
        <v>0</v>
      </c>
      <c r="U970" s="36"/>
    </row>
    <row r="971" spans="1:21" x14ac:dyDescent="0.25">
      <c r="A971" s="15" t="s">
        <v>2033</v>
      </c>
      <c r="B971" s="15" t="s">
        <v>2034</v>
      </c>
      <c r="C971" s="15" t="s">
        <v>187</v>
      </c>
      <c r="D971" s="15" t="s">
        <v>93</v>
      </c>
      <c r="E971" s="15" t="s">
        <v>2033</v>
      </c>
      <c r="F971" s="16">
        <v>10</v>
      </c>
      <c r="G971" s="16">
        <v>0</v>
      </c>
      <c r="H971" s="17">
        <v>16.305</v>
      </c>
      <c r="I971" s="18">
        <f>IF($B971="","",IF(CostMethod="Last Cost",IFERROR(INDEX(PurCost,MATCH(_xlfn.MAXIFS(PurRank,PurItem,$B971),PurRank,0)),$H971),IF(($G971+SUMIFS(PurQty,PurItem,$B971))=0,$H971,($G971*$H971+SUMIFS(PurTotal,PurItem,$B971))/($G971+SUMIFS(PurQty,PurItem,$B971)))))</f>
        <v>16.305</v>
      </c>
      <c r="J971" s="37">
        <v>25</v>
      </c>
      <c r="K971" s="18">
        <f t="shared" si="120"/>
        <v>8.6950000000000003</v>
      </c>
      <c r="L971" s="19">
        <f t="shared" si="121"/>
        <v>0.3478</v>
      </c>
      <c r="M971" s="19">
        <f t="shared" si="122"/>
        <v>0.53327200245323525</v>
      </c>
      <c r="N971" s="20">
        <f t="shared" si="123"/>
        <v>5</v>
      </c>
      <c r="O971" s="18">
        <f t="shared" si="124"/>
        <v>81.525000000000006</v>
      </c>
      <c r="P971" s="18">
        <f t="shared" si="125"/>
        <v>125</v>
      </c>
      <c r="Q971" s="21" t="str">
        <f t="shared" si="126"/>
        <v>REORDER</v>
      </c>
      <c r="R971" s="22" t="e">
        <f ca="1">IF($B971="","",IF(_xlfn.MAXIFS(PurDate,PurItem,$B971)=0,"",_xlfn.MAXIFS(PurDate,PurItem,$B971)))</f>
        <v>#NAME?</v>
      </c>
      <c r="S971" s="20">
        <f t="shared" si="127"/>
        <v>0</v>
      </c>
      <c r="U971" s="36"/>
    </row>
    <row r="972" spans="1:21" x14ac:dyDescent="0.25">
      <c r="A972" s="15" t="s">
        <v>2035</v>
      </c>
      <c r="B972" s="15" t="s">
        <v>2036</v>
      </c>
      <c r="C972" s="15" t="s">
        <v>187</v>
      </c>
      <c r="D972" s="15" t="s">
        <v>93</v>
      </c>
      <c r="E972" s="15" t="s">
        <v>2035</v>
      </c>
      <c r="F972" s="16">
        <v>10</v>
      </c>
      <c r="G972" s="16">
        <v>0</v>
      </c>
      <c r="H972" s="17">
        <v>35.872500000000002</v>
      </c>
      <c r="I972" s="18">
        <f>IF($B972="","",IF(CostMethod="Last Cost",IFERROR(INDEX(PurCost,MATCH(_xlfn.MAXIFS(PurRank,PurItem,$B972),PurRank,0)),$H972),IF(($G972+SUMIFS(PurQty,PurItem,$B972))=0,$H972,($G972*$H972+SUMIFS(PurTotal,PurItem,$B972))/($G972+SUMIFS(PurQty,PurItem,$B972)))))</f>
        <v>35.872500000000002</v>
      </c>
      <c r="J972" s="37">
        <v>55</v>
      </c>
      <c r="K972" s="18">
        <f t="shared" si="120"/>
        <v>19.127499999999998</v>
      </c>
      <c r="L972" s="19">
        <f t="shared" si="121"/>
        <v>0.34777272727272723</v>
      </c>
      <c r="M972" s="19">
        <f t="shared" si="122"/>
        <v>0.53320788905150174</v>
      </c>
      <c r="N972" s="20">
        <f t="shared" si="123"/>
        <v>0</v>
      </c>
      <c r="O972" s="18">
        <f t="shared" si="124"/>
        <v>0</v>
      </c>
      <c r="P972" s="18">
        <f t="shared" si="125"/>
        <v>0</v>
      </c>
      <c r="Q972" s="21" t="str">
        <f t="shared" si="126"/>
        <v>REORDER</v>
      </c>
      <c r="R972" s="22" t="e">
        <f ca="1">IF($B972="","",IF(_xlfn.MAXIFS(PurDate,PurItem,$B972)=0,"",_xlfn.MAXIFS(PurDate,PurItem,$B972)))</f>
        <v>#NAME?</v>
      </c>
      <c r="S972" s="20">
        <f t="shared" si="127"/>
        <v>0</v>
      </c>
      <c r="U972" s="36"/>
    </row>
    <row r="973" spans="1:21" x14ac:dyDescent="0.25">
      <c r="A973" s="15" t="s">
        <v>2037</v>
      </c>
      <c r="B973" s="15" t="s">
        <v>2038</v>
      </c>
      <c r="C973" s="15" t="s">
        <v>187</v>
      </c>
      <c r="D973" s="15" t="s">
        <v>93</v>
      </c>
      <c r="E973" s="15" t="s">
        <v>2037</v>
      </c>
      <c r="F973" s="16">
        <v>10</v>
      </c>
      <c r="G973" s="16">
        <v>0</v>
      </c>
      <c r="H973" s="17">
        <v>35.872500000000002</v>
      </c>
      <c r="I973" s="18">
        <f>IF($B973="","",IF(CostMethod="Last Cost",IFERROR(INDEX(PurCost,MATCH(_xlfn.MAXIFS(PurRank,PurItem,$B973),PurRank,0)),$H973),IF(($G973+SUMIFS(PurQty,PurItem,$B973))=0,$H973,($G973*$H973+SUMIFS(PurTotal,PurItem,$B973))/($G973+SUMIFS(PurQty,PurItem,$B973)))))</f>
        <v>35.872500000000002</v>
      </c>
      <c r="J973" s="37">
        <v>55</v>
      </c>
      <c r="K973" s="18">
        <f t="shared" si="120"/>
        <v>19.127499999999998</v>
      </c>
      <c r="L973" s="19">
        <f t="shared" si="121"/>
        <v>0.34777272727272723</v>
      </c>
      <c r="M973" s="19">
        <f t="shared" si="122"/>
        <v>0.53320788905150174</v>
      </c>
      <c r="N973" s="20">
        <f t="shared" si="123"/>
        <v>0</v>
      </c>
      <c r="O973" s="18">
        <f t="shared" si="124"/>
        <v>0</v>
      </c>
      <c r="P973" s="18">
        <f t="shared" si="125"/>
        <v>0</v>
      </c>
      <c r="Q973" s="21" t="str">
        <f t="shared" si="126"/>
        <v>REORDER</v>
      </c>
      <c r="R973" s="22" t="e">
        <f ca="1">IF($B973="","",IF(_xlfn.MAXIFS(PurDate,PurItem,$B973)=0,"",_xlfn.MAXIFS(PurDate,PurItem,$B973)))</f>
        <v>#NAME?</v>
      </c>
      <c r="S973" s="20">
        <f t="shared" si="127"/>
        <v>0</v>
      </c>
      <c r="U973" s="36"/>
    </row>
    <row r="974" spans="1:21" x14ac:dyDescent="0.25">
      <c r="A974" s="15" t="s">
        <v>2039</v>
      </c>
      <c r="B974" s="15" t="s">
        <v>2040</v>
      </c>
      <c r="C974" s="15" t="s">
        <v>96</v>
      </c>
      <c r="D974" s="15" t="s">
        <v>93</v>
      </c>
      <c r="E974" s="15" t="s">
        <v>2039</v>
      </c>
      <c r="F974" s="16">
        <v>10</v>
      </c>
      <c r="G974" s="16">
        <v>0</v>
      </c>
      <c r="H974" s="17">
        <v>11.25</v>
      </c>
      <c r="I974" s="18">
        <f>IF($B974="","",IF(CostMethod="Last Cost",IFERROR(INDEX(PurCost,MATCH(_xlfn.MAXIFS(PurRank,PurItem,$B974),PurRank,0)),$H974),IF(($G974+SUMIFS(PurQty,PurItem,$B974))=0,$H974,($G974*$H974+SUMIFS(PurTotal,PurItem,$B974))/($G974+SUMIFS(PurQty,PurItem,$B974)))))</f>
        <v>11.25</v>
      </c>
      <c r="J974" s="37">
        <v>15</v>
      </c>
      <c r="K974" s="18">
        <f t="shared" si="120"/>
        <v>3.75</v>
      </c>
      <c r="L974" s="19">
        <f t="shared" si="121"/>
        <v>0.25</v>
      </c>
      <c r="M974" s="19">
        <f t="shared" si="122"/>
        <v>0.33333333333333331</v>
      </c>
      <c r="N974" s="20">
        <f t="shared" si="123"/>
        <v>0</v>
      </c>
      <c r="O974" s="18">
        <f t="shared" si="124"/>
        <v>0</v>
      </c>
      <c r="P974" s="18">
        <f t="shared" si="125"/>
        <v>0</v>
      </c>
      <c r="Q974" s="21" t="str">
        <f t="shared" si="126"/>
        <v>REORDER</v>
      </c>
      <c r="R974" s="22" t="e">
        <f ca="1">IF($B974="","",IF(_xlfn.MAXIFS(PurDate,PurItem,$B974)=0,"",_xlfn.MAXIFS(PurDate,PurItem,$B974)))</f>
        <v>#NAME?</v>
      </c>
      <c r="S974" s="20">
        <f t="shared" si="127"/>
        <v>0</v>
      </c>
      <c r="U974" s="36"/>
    </row>
    <row r="975" spans="1:21" x14ac:dyDescent="0.25">
      <c r="A975" s="15" t="s">
        <v>2041</v>
      </c>
      <c r="B975" s="15" t="s">
        <v>2042</v>
      </c>
      <c r="C975" s="15" t="s">
        <v>96</v>
      </c>
      <c r="D975" s="15" t="s">
        <v>93</v>
      </c>
      <c r="E975" s="15" t="s">
        <v>2041</v>
      </c>
      <c r="F975" s="16">
        <v>10</v>
      </c>
      <c r="G975" s="16">
        <v>0</v>
      </c>
      <c r="H975" s="17">
        <v>11.25</v>
      </c>
      <c r="I975" s="18">
        <f>IF($B975="","",IF(CostMethod="Last Cost",IFERROR(INDEX(PurCost,MATCH(_xlfn.MAXIFS(PurRank,PurItem,$B975),PurRank,0)),$H975),IF(($G975+SUMIFS(PurQty,PurItem,$B975))=0,$H975,($G975*$H975+SUMIFS(PurTotal,PurItem,$B975))/($G975+SUMIFS(PurQty,PurItem,$B975)))))</f>
        <v>11.25</v>
      </c>
      <c r="J975" s="37">
        <v>15</v>
      </c>
      <c r="K975" s="18">
        <f t="shared" si="120"/>
        <v>3.75</v>
      </c>
      <c r="L975" s="19">
        <f t="shared" si="121"/>
        <v>0.25</v>
      </c>
      <c r="M975" s="19">
        <f t="shared" si="122"/>
        <v>0.33333333333333331</v>
      </c>
      <c r="N975" s="20">
        <f t="shared" si="123"/>
        <v>0</v>
      </c>
      <c r="O975" s="18">
        <f t="shared" si="124"/>
        <v>0</v>
      </c>
      <c r="P975" s="18">
        <f t="shared" si="125"/>
        <v>0</v>
      </c>
      <c r="Q975" s="21" t="str">
        <f t="shared" si="126"/>
        <v>REORDER</v>
      </c>
      <c r="R975" s="22" t="e">
        <f ca="1">IF($B975="","",IF(_xlfn.MAXIFS(PurDate,PurItem,$B975)=0,"",_xlfn.MAXIFS(PurDate,PurItem,$B975)))</f>
        <v>#NAME?</v>
      </c>
      <c r="S975" s="20">
        <f t="shared" si="127"/>
        <v>0</v>
      </c>
      <c r="U975" s="36"/>
    </row>
    <row r="976" spans="1:21" x14ac:dyDescent="0.25">
      <c r="A976" s="15" t="s">
        <v>2043</v>
      </c>
      <c r="B976" s="15" t="s">
        <v>2044</v>
      </c>
      <c r="C976" s="15" t="s">
        <v>96</v>
      </c>
      <c r="D976" s="15" t="s">
        <v>93</v>
      </c>
      <c r="E976" s="15" t="s">
        <v>2043</v>
      </c>
      <c r="F976" s="16">
        <v>10</v>
      </c>
      <c r="G976" s="16">
        <v>0</v>
      </c>
      <c r="H976" s="17">
        <v>11.25</v>
      </c>
      <c r="I976" s="18">
        <f>IF($B976="","",IF(CostMethod="Last Cost",IFERROR(INDEX(PurCost,MATCH(_xlfn.MAXIFS(PurRank,PurItem,$B976),PurRank,0)),$H976),IF(($G976+SUMIFS(PurQty,PurItem,$B976))=0,$H976,($G976*$H976+SUMIFS(PurTotal,PurItem,$B976))/($G976+SUMIFS(PurQty,PurItem,$B976)))))</f>
        <v>11.25</v>
      </c>
      <c r="J976" s="37">
        <v>15</v>
      </c>
      <c r="K976" s="18">
        <f t="shared" si="120"/>
        <v>3.75</v>
      </c>
      <c r="L976" s="19">
        <f t="shared" si="121"/>
        <v>0.25</v>
      </c>
      <c r="M976" s="19">
        <f t="shared" si="122"/>
        <v>0.33333333333333331</v>
      </c>
      <c r="N976" s="20">
        <f t="shared" si="123"/>
        <v>23</v>
      </c>
      <c r="O976" s="18">
        <f t="shared" si="124"/>
        <v>258.75</v>
      </c>
      <c r="P976" s="18">
        <f t="shared" si="125"/>
        <v>345</v>
      </c>
      <c r="Q976" s="21" t="str">
        <f t="shared" si="126"/>
        <v>OK</v>
      </c>
      <c r="R976" s="22" t="e">
        <f ca="1">IF($B976="","",IF(_xlfn.MAXIFS(PurDate,PurItem,$B976)=0,"",_xlfn.MAXIFS(PurDate,PurItem,$B976)))</f>
        <v>#NAME?</v>
      </c>
      <c r="S976" s="20">
        <f t="shared" si="127"/>
        <v>0</v>
      </c>
      <c r="U976" s="36"/>
    </row>
    <row r="977" spans="1:21" x14ac:dyDescent="0.25">
      <c r="A977" s="15" t="s">
        <v>2045</v>
      </c>
      <c r="B977" s="15" t="s">
        <v>2046</v>
      </c>
      <c r="C977" s="15" t="s">
        <v>96</v>
      </c>
      <c r="D977" s="15" t="s">
        <v>93</v>
      </c>
      <c r="E977" s="15" t="s">
        <v>2045</v>
      </c>
      <c r="F977" s="16">
        <v>10</v>
      </c>
      <c r="G977" s="16">
        <v>0</v>
      </c>
      <c r="H977" s="17">
        <v>9.7799999999999994</v>
      </c>
      <c r="I977" s="18">
        <f>IF($B977="","",IF(CostMethod="Last Cost",IFERROR(INDEX(PurCost,MATCH(_xlfn.MAXIFS(PurRank,PurItem,$B977),PurRank,0)),$H977),IF(($G977+SUMIFS(PurQty,PurItem,$B977))=0,$H977,($G977*$H977+SUMIFS(PurTotal,PurItem,$B977))/($G977+SUMIFS(PurQty,PurItem,$B977)))))</f>
        <v>9.7799999999999994</v>
      </c>
      <c r="J977" s="37">
        <v>15</v>
      </c>
      <c r="K977" s="18">
        <f t="shared" si="120"/>
        <v>5.2200000000000006</v>
      </c>
      <c r="L977" s="19">
        <f t="shared" si="121"/>
        <v>0.34800000000000003</v>
      </c>
      <c r="M977" s="19">
        <f t="shared" si="122"/>
        <v>0.5337423312883437</v>
      </c>
      <c r="N977" s="20">
        <f t="shared" si="123"/>
        <v>0</v>
      </c>
      <c r="O977" s="18">
        <f t="shared" si="124"/>
        <v>0</v>
      </c>
      <c r="P977" s="18">
        <f t="shared" si="125"/>
        <v>0</v>
      </c>
      <c r="Q977" s="21" t="str">
        <f t="shared" si="126"/>
        <v>REORDER</v>
      </c>
      <c r="R977" s="22" t="e">
        <f ca="1">IF($B977="","",IF(_xlfn.MAXIFS(PurDate,PurItem,$B977)=0,"",_xlfn.MAXIFS(PurDate,PurItem,$B977)))</f>
        <v>#NAME?</v>
      </c>
      <c r="S977" s="20">
        <f t="shared" si="127"/>
        <v>0</v>
      </c>
      <c r="U977" s="36"/>
    </row>
    <row r="978" spans="1:21" x14ac:dyDescent="0.25">
      <c r="A978" s="15" t="s">
        <v>2047</v>
      </c>
      <c r="B978" s="15" t="s">
        <v>2048</v>
      </c>
      <c r="C978" s="15" t="s">
        <v>96</v>
      </c>
      <c r="D978" s="15" t="s">
        <v>93</v>
      </c>
      <c r="E978" s="15" t="s">
        <v>2047</v>
      </c>
      <c r="F978" s="16">
        <v>10</v>
      </c>
      <c r="G978" s="16">
        <v>0</v>
      </c>
      <c r="H978" s="17">
        <v>9</v>
      </c>
      <c r="I978" s="18">
        <f>IF($B978="","",IF(CostMethod="Last Cost",IFERROR(INDEX(PurCost,MATCH(_xlfn.MAXIFS(PurRank,PurItem,$B978),PurRank,0)),$H978),IF(($G978+SUMIFS(PurQty,PurItem,$B978))=0,$H978,($G978*$H978+SUMIFS(PurTotal,PurItem,$B978))/($G978+SUMIFS(PurQty,PurItem,$B978)))))</f>
        <v>9</v>
      </c>
      <c r="J978" s="37">
        <v>12</v>
      </c>
      <c r="K978" s="18">
        <f t="shared" si="120"/>
        <v>3</v>
      </c>
      <c r="L978" s="19">
        <f t="shared" si="121"/>
        <v>0.25</v>
      </c>
      <c r="M978" s="19">
        <f t="shared" si="122"/>
        <v>0.33333333333333331</v>
      </c>
      <c r="N978" s="20">
        <f t="shared" si="123"/>
        <v>0</v>
      </c>
      <c r="O978" s="18">
        <f t="shared" si="124"/>
        <v>0</v>
      </c>
      <c r="P978" s="18">
        <f t="shared" si="125"/>
        <v>0</v>
      </c>
      <c r="Q978" s="21" t="str">
        <f t="shared" si="126"/>
        <v>REORDER</v>
      </c>
      <c r="R978" s="22" t="e">
        <f ca="1">IF($B978="","",IF(_xlfn.MAXIFS(PurDate,PurItem,$B978)=0,"",_xlfn.MAXIFS(PurDate,PurItem,$B978)))</f>
        <v>#NAME?</v>
      </c>
      <c r="S978" s="20">
        <f t="shared" si="127"/>
        <v>0</v>
      </c>
      <c r="U978" s="36"/>
    </row>
    <row r="979" spans="1:21" x14ac:dyDescent="0.25">
      <c r="A979" s="15" t="s">
        <v>2049</v>
      </c>
      <c r="B979" s="15" t="s">
        <v>2050</v>
      </c>
      <c r="C979" s="15" t="s">
        <v>96</v>
      </c>
      <c r="D979" s="15" t="s">
        <v>93</v>
      </c>
      <c r="E979" s="15" t="s">
        <v>2049</v>
      </c>
      <c r="F979" s="16">
        <v>10</v>
      </c>
      <c r="G979" s="16">
        <v>0</v>
      </c>
      <c r="H979" s="17">
        <v>7.5</v>
      </c>
      <c r="I979" s="18">
        <f>IF($B979="","",IF(CostMethod="Last Cost",IFERROR(INDEX(PurCost,MATCH(_xlfn.MAXIFS(PurRank,PurItem,$B979),PurRank,0)),$H979),IF(($G979+SUMIFS(PurQty,PurItem,$B979))=0,$H979,($G979*$H979+SUMIFS(PurTotal,PurItem,$B979))/($G979+SUMIFS(PurQty,PurItem,$B979)))))</f>
        <v>7.5</v>
      </c>
      <c r="J979" s="37">
        <v>10</v>
      </c>
      <c r="K979" s="18">
        <f t="shared" si="120"/>
        <v>2.5</v>
      </c>
      <c r="L979" s="19">
        <f t="shared" si="121"/>
        <v>0.25</v>
      </c>
      <c r="M979" s="19">
        <f t="shared" si="122"/>
        <v>0.33333333333333331</v>
      </c>
      <c r="N979" s="20">
        <f t="shared" si="123"/>
        <v>0</v>
      </c>
      <c r="O979" s="18">
        <f t="shared" si="124"/>
        <v>0</v>
      </c>
      <c r="P979" s="18">
        <f t="shared" si="125"/>
        <v>0</v>
      </c>
      <c r="Q979" s="21" t="str">
        <f t="shared" si="126"/>
        <v>REORDER</v>
      </c>
      <c r="R979" s="22" t="e">
        <f ca="1">IF($B979="","",IF(_xlfn.MAXIFS(PurDate,PurItem,$B979)=0,"",_xlfn.MAXIFS(PurDate,PurItem,$B979)))</f>
        <v>#NAME?</v>
      </c>
      <c r="S979" s="20">
        <f t="shared" si="127"/>
        <v>0</v>
      </c>
      <c r="U979" s="36"/>
    </row>
    <row r="980" spans="1:21" x14ac:dyDescent="0.25">
      <c r="A980" s="15" t="s">
        <v>2051</v>
      </c>
      <c r="B980" s="15" t="s">
        <v>2052</v>
      </c>
      <c r="C980" s="15" t="s">
        <v>96</v>
      </c>
      <c r="D980" s="15" t="s">
        <v>93</v>
      </c>
      <c r="E980" s="15" t="s">
        <v>2051</v>
      </c>
      <c r="F980" s="16">
        <v>10</v>
      </c>
      <c r="G980" s="16">
        <v>0</v>
      </c>
      <c r="H980" s="17">
        <v>9.7799999999999994</v>
      </c>
      <c r="I980" s="18">
        <f>IF($B980="","",IF(CostMethod="Last Cost",IFERROR(INDEX(PurCost,MATCH(_xlfn.MAXIFS(PurRank,PurItem,$B980),PurRank,0)),$H980),IF(($G980+SUMIFS(PurQty,PurItem,$B980))=0,$H980,($G980*$H980+SUMIFS(PurTotal,PurItem,$B980))/($G980+SUMIFS(PurQty,PurItem,$B980)))))</f>
        <v>9.7799999999999994</v>
      </c>
      <c r="J980" s="37">
        <v>15</v>
      </c>
      <c r="K980" s="18">
        <f t="shared" si="120"/>
        <v>5.2200000000000006</v>
      </c>
      <c r="L980" s="19">
        <f t="shared" si="121"/>
        <v>0.34800000000000003</v>
      </c>
      <c r="M980" s="19">
        <f t="shared" si="122"/>
        <v>0.5337423312883437</v>
      </c>
      <c r="N980" s="20">
        <f t="shared" si="123"/>
        <v>0</v>
      </c>
      <c r="O980" s="18">
        <f t="shared" si="124"/>
        <v>0</v>
      </c>
      <c r="P980" s="18">
        <f t="shared" si="125"/>
        <v>0</v>
      </c>
      <c r="Q980" s="21" t="str">
        <f t="shared" si="126"/>
        <v>REORDER</v>
      </c>
      <c r="R980" s="22" t="e">
        <f ca="1">IF($B980="","",IF(_xlfn.MAXIFS(PurDate,PurItem,$B980)=0,"",_xlfn.MAXIFS(PurDate,PurItem,$B980)))</f>
        <v>#NAME?</v>
      </c>
      <c r="S980" s="20">
        <f t="shared" si="127"/>
        <v>0</v>
      </c>
      <c r="U980" s="36"/>
    </row>
    <row r="981" spans="1:21" x14ac:dyDescent="0.25">
      <c r="A981" s="82" t="s">
        <v>2053</v>
      </c>
      <c r="B981" s="82" t="s">
        <v>2655</v>
      </c>
      <c r="C981" s="15" t="s">
        <v>96</v>
      </c>
      <c r="D981" s="15" t="s">
        <v>93</v>
      </c>
      <c r="E981" s="15" t="s">
        <v>2053</v>
      </c>
      <c r="F981" s="16">
        <v>10</v>
      </c>
      <c r="G981" s="16">
        <v>0</v>
      </c>
      <c r="H981" s="17">
        <v>11.25</v>
      </c>
      <c r="I981" s="18">
        <f>IF($B981="","",IF(CostMethod="Last Cost",IFERROR(INDEX(PurCost,MATCH(_xlfn.MAXIFS(PurRank,PurItem,$B981),PurRank,0)),$H981),IF(($G981+SUMIFS(PurQty,PurItem,$B981))=0,$H981,($G981*$H981+SUMIFS(PurTotal,PurItem,$B981))/($G981+SUMIFS(PurQty,PurItem,$B981)))))</f>
        <v>11.25</v>
      </c>
      <c r="J981" s="37">
        <v>15</v>
      </c>
      <c r="K981" s="18">
        <f t="shared" si="120"/>
        <v>3.75</v>
      </c>
      <c r="L981" s="19">
        <f t="shared" si="121"/>
        <v>0.25</v>
      </c>
      <c r="M981" s="19">
        <f t="shared" si="122"/>
        <v>0.33333333333333331</v>
      </c>
      <c r="N981" s="20">
        <f t="shared" si="123"/>
        <v>0</v>
      </c>
      <c r="O981" s="18">
        <f t="shared" si="124"/>
        <v>0</v>
      </c>
      <c r="P981" s="18">
        <f t="shared" si="125"/>
        <v>0</v>
      </c>
      <c r="Q981" s="21" t="str">
        <f t="shared" si="126"/>
        <v>REORDER</v>
      </c>
      <c r="R981" s="22" t="e">
        <f ca="1">IF($B981="","",IF(_xlfn.MAXIFS(PurDate,PurItem,$B981)=0,"",_xlfn.MAXIFS(PurDate,PurItem,$B981)))</f>
        <v>#NAME?</v>
      </c>
      <c r="S981" s="20">
        <f t="shared" si="127"/>
        <v>0</v>
      </c>
      <c r="U981" s="36"/>
    </row>
    <row r="982" spans="1:21" x14ac:dyDescent="0.25">
      <c r="A982" s="82" t="s">
        <v>2054</v>
      </c>
      <c r="B982" s="82" t="s">
        <v>2055</v>
      </c>
      <c r="C982" s="15" t="s">
        <v>96</v>
      </c>
      <c r="D982" s="15" t="s">
        <v>93</v>
      </c>
      <c r="E982" s="15" t="s">
        <v>2054</v>
      </c>
      <c r="F982" s="16">
        <v>10</v>
      </c>
      <c r="G982" s="16">
        <v>0</v>
      </c>
      <c r="H982" s="17">
        <v>11.25</v>
      </c>
      <c r="I982" s="18">
        <f>IF($B982="","",IF(CostMethod="Last Cost",IFERROR(INDEX(PurCost,MATCH(_xlfn.MAXIFS(PurRank,PurItem,$B982),PurRank,0)),$H982),IF(($G982+SUMIFS(PurQty,PurItem,$B982))=0,$H982,($G982*$H982+SUMIFS(PurTotal,PurItem,$B982))/($G982+SUMIFS(PurQty,PurItem,$B982)))))</f>
        <v>11.25</v>
      </c>
      <c r="J982" s="37">
        <v>15</v>
      </c>
      <c r="K982" s="18">
        <f t="shared" si="120"/>
        <v>3.75</v>
      </c>
      <c r="L982" s="19">
        <f t="shared" si="121"/>
        <v>0.25</v>
      </c>
      <c r="M982" s="19">
        <f t="shared" si="122"/>
        <v>0.33333333333333331</v>
      </c>
      <c r="N982" s="20">
        <f t="shared" si="123"/>
        <v>0</v>
      </c>
      <c r="O982" s="18">
        <f t="shared" si="124"/>
        <v>0</v>
      </c>
      <c r="P982" s="18">
        <f t="shared" si="125"/>
        <v>0</v>
      </c>
      <c r="Q982" s="21" t="str">
        <f t="shared" si="126"/>
        <v>REORDER</v>
      </c>
      <c r="R982" s="22" t="e">
        <f ca="1">IF($B982="","",IF(_xlfn.MAXIFS(PurDate,PurItem,$B982)=0,"",_xlfn.MAXIFS(PurDate,PurItem,$B982)))</f>
        <v>#NAME?</v>
      </c>
      <c r="S982" s="20">
        <f t="shared" si="127"/>
        <v>0</v>
      </c>
      <c r="U982" s="36"/>
    </row>
    <row r="983" spans="1:21" x14ac:dyDescent="0.25">
      <c r="A983" s="82" t="s">
        <v>2056</v>
      </c>
      <c r="B983" s="82" t="s">
        <v>2656</v>
      </c>
      <c r="C983" s="15" t="s">
        <v>101</v>
      </c>
      <c r="D983" s="15" t="s">
        <v>93</v>
      </c>
      <c r="E983" s="15" t="s">
        <v>2056</v>
      </c>
      <c r="F983" s="16">
        <v>10</v>
      </c>
      <c r="G983" s="16">
        <v>0</v>
      </c>
      <c r="H983" s="17">
        <v>16.305</v>
      </c>
      <c r="I983" s="18">
        <f>IF($B983="","",IF(CostMethod="Last Cost",IFERROR(INDEX(PurCost,MATCH(_xlfn.MAXIFS(PurRank,PurItem,$B983),PurRank,0)),$H983),IF(($G983+SUMIFS(PurQty,PurItem,$B983))=0,$H983,($G983*$H983+SUMIFS(PurTotal,PurItem,$B983))/($G983+SUMIFS(PurQty,PurItem,$B983)))))</f>
        <v>16.305</v>
      </c>
      <c r="J983" s="37">
        <v>25</v>
      </c>
      <c r="K983" s="18">
        <f t="shared" si="120"/>
        <v>8.6950000000000003</v>
      </c>
      <c r="L983" s="19">
        <f t="shared" si="121"/>
        <v>0.3478</v>
      </c>
      <c r="M983" s="19">
        <f t="shared" si="122"/>
        <v>0.53327200245323525</v>
      </c>
      <c r="N983" s="20">
        <f t="shared" si="123"/>
        <v>0</v>
      </c>
      <c r="O983" s="18">
        <f t="shared" si="124"/>
        <v>0</v>
      </c>
      <c r="P983" s="18">
        <f t="shared" si="125"/>
        <v>0</v>
      </c>
      <c r="Q983" s="21" t="str">
        <f t="shared" si="126"/>
        <v>REORDER</v>
      </c>
      <c r="R983" s="22" t="e">
        <f ca="1">IF($B983="","",IF(_xlfn.MAXIFS(PurDate,PurItem,$B983)=0,"",_xlfn.MAXIFS(PurDate,PurItem,$B983)))</f>
        <v>#NAME?</v>
      </c>
      <c r="S983" s="20">
        <f t="shared" si="127"/>
        <v>0</v>
      </c>
      <c r="U983" s="36"/>
    </row>
    <row r="984" spans="1:21" x14ac:dyDescent="0.25">
      <c r="A984" s="82" t="s">
        <v>2057</v>
      </c>
      <c r="B984" s="82" t="s">
        <v>2657</v>
      </c>
      <c r="C984" s="15" t="s">
        <v>101</v>
      </c>
      <c r="D984" s="15" t="s">
        <v>93</v>
      </c>
      <c r="E984" s="15" t="s">
        <v>2057</v>
      </c>
      <c r="F984" s="16">
        <v>10</v>
      </c>
      <c r="G984" s="16">
        <v>0</v>
      </c>
      <c r="H984" s="17">
        <v>9.7799999999999994</v>
      </c>
      <c r="I984" s="18">
        <f>IF($B984="","",IF(CostMethod="Last Cost",IFERROR(INDEX(PurCost,MATCH(_xlfn.MAXIFS(PurRank,PurItem,$B984),PurRank,0)),$H984),IF(($G984+SUMIFS(PurQty,PurItem,$B984))=0,$H984,($G984*$H984+SUMIFS(PurTotal,PurItem,$B984))/($G984+SUMIFS(PurQty,PurItem,$B984)))))</f>
        <v>9.7799999999999994</v>
      </c>
      <c r="J984" s="37">
        <v>15</v>
      </c>
      <c r="K984" s="18">
        <f t="shared" si="120"/>
        <v>5.2200000000000006</v>
      </c>
      <c r="L984" s="19">
        <f t="shared" si="121"/>
        <v>0.34800000000000003</v>
      </c>
      <c r="M984" s="19">
        <f t="shared" si="122"/>
        <v>0.5337423312883437</v>
      </c>
      <c r="N984" s="20">
        <f t="shared" si="123"/>
        <v>0</v>
      </c>
      <c r="O984" s="18">
        <f t="shared" si="124"/>
        <v>0</v>
      </c>
      <c r="P984" s="18">
        <f t="shared" si="125"/>
        <v>0</v>
      </c>
      <c r="Q984" s="21" t="str">
        <f t="shared" si="126"/>
        <v>REORDER</v>
      </c>
      <c r="R984" s="22" t="e">
        <f ca="1">IF($B984="","",IF(_xlfn.MAXIFS(PurDate,PurItem,$B984)=0,"",_xlfn.MAXIFS(PurDate,PurItem,$B984)))</f>
        <v>#NAME?</v>
      </c>
      <c r="S984" s="20">
        <f t="shared" si="127"/>
        <v>0</v>
      </c>
      <c r="U984" s="36"/>
    </row>
    <row r="985" spans="1:21" x14ac:dyDescent="0.25">
      <c r="A985" s="82" t="s">
        <v>2058</v>
      </c>
      <c r="B985" s="82" t="s">
        <v>2658</v>
      </c>
      <c r="C985" s="15" t="s">
        <v>101</v>
      </c>
      <c r="D985" s="15" t="s">
        <v>93</v>
      </c>
      <c r="E985" s="15" t="s">
        <v>2058</v>
      </c>
      <c r="F985" s="16">
        <v>10</v>
      </c>
      <c r="G985" s="16">
        <v>0</v>
      </c>
      <c r="H985" s="17">
        <v>16.305</v>
      </c>
      <c r="I985" s="18">
        <f>IF($B985="","",IF(CostMethod="Last Cost",IFERROR(INDEX(PurCost,MATCH(_xlfn.MAXIFS(PurRank,PurItem,$B985),PurRank,0)),$H985),IF(($G985+SUMIFS(PurQty,PurItem,$B985))=0,$H985,($G985*$H985+SUMIFS(PurTotal,PurItem,$B985))/($G985+SUMIFS(PurQty,PurItem,$B985)))))</f>
        <v>16.305</v>
      </c>
      <c r="J985" s="37">
        <v>25</v>
      </c>
      <c r="K985" s="18">
        <f t="shared" si="120"/>
        <v>8.6950000000000003</v>
      </c>
      <c r="L985" s="19">
        <f t="shared" si="121"/>
        <v>0.3478</v>
      </c>
      <c r="M985" s="19">
        <f t="shared" si="122"/>
        <v>0.53327200245323525</v>
      </c>
      <c r="N985" s="20">
        <f t="shared" si="123"/>
        <v>0</v>
      </c>
      <c r="O985" s="18">
        <f t="shared" si="124"/>
        <v>0</v>
      </c>
      <c r="P985" s="18">
        <f t="shared" si="125"/>
        <v>0</v>
      </c>
      <c r="Q985" s="21" t="str">
        <f t="shared" si="126"/>
        <v>REORDER</v>
      </c>
      <c r="R985" s="22" t="e">
        <f ca="1">IF($B985="","",IF(_xlfn.MAXIFS(PurDate,PurItem,$B985)=0,"",_xlfn.MAXIFS(PurDate,PurItem,$B985)))</f>
        <v>#NAME?</v>
      </c>
      <c r="S985" s="20">
        <f t="shared" si="127"/>
        <v>0</v>
      </c>
      <c r="U985" s="36"/>
    </row>
    <row r="986" spans="1:21" x14ac:dyDescent="0.25">
      <c r="A986" s="82" t="s">
        <v>2059</v>
      </c>
      <c r="B986" s="82" t="s">
        <v>2659</v>
      </c>
      <c r="C986" s="15" t="s">
        <v>101</v>
      </c>
      <c r="D986" s="15" t="s">
        <v>93</v>
      </c>
      <c r="E986" s="15" t="s">
        <v>2059</v>
      </c>
      <c r="F986" s="16">
        <v>10</v>
      </c>
      <c r="G986" s="16">
        <v>0</v>
      </c>
      <c r="H986" s="17">
        <v>16.305</v>
      </c>
      <c r="I986" s="18">
        <f>IF($B986="","",IF(CostMethod="Last Cost",IFERROR(INDEX(PurCost,MATCH(_xlfn.MAXIFS(PurRank,PurItem,$B986),PurRank,0)),$H986),IF(($G986+SUMIFS(PurQty,PurItem,$B986))=0,$H986,($G986*$H986+SUMIFS(PurTotal,PurItem,$B986))/($G986+SUMIFS(PurQty,PurItem,$B986)))))</f>
        <v>16.305</v>
      </c>
      <c r="J986" s="37">
        <v>25</v>
      </c>
      <c r="K986" s="18">
        <f t="shared" si="120"/>
        <v>8.6950000000000003</v>
      </c>
      <c r="L986" s="19">
        <f t="shared" si="121"/>
        <v>0.3478</v>
      </c>
      <c r="M986" s="19">
        <f t="shared" si="122"/>
        <v>0.53327200245323525</v>
      </c>
      <c r="N986" s="20">
        <f t="shared" si="123"/>
        <v>0</v>
      </c>
      <c r="O986" s="18">
        <f t="shared" si="124"/>
        <v>0</v>
      </c>
      <c r="P986" s="18">
        <f t="shared" si="125"/>
        <v>0</v>
      </c>
      <c r="Q986" s="21" t="str">
        <f t="shared" si="126"/>
        <v>REORDER</v>
      </c>
      <c r="R986" s="22" t="e">
        <f ca="1">IF($B986="","",IF(_xlfn.MAXIFS(PurDate,PurItem,$B986)=0,"",_xlfn.MAXIFS(PurDate,PurItem,$B986)))</f>
        <v>#NAME?</v>
      </c>
      <c r="S986" s="20">
        <f t="shared" si="127"/>
        <v>0</v>
      </c>
      <c r="U986" s="36"/>
    </row>
    <row r="987" spans="1:21" x14ac:dyDescent="0.25">
      <c r="A987" s="82" t="s">
        <v>2060</v>
      </c>
      <c r="B987" s="82" t="s">
        <v>2660</v>
      </c>
      <c r="C987" s="15" t="s">
        <v>101</v>
      </c>
      <c r="D987" s="15" t="s">
        <v>93</v>
      </c>
      <c r="E987" s="15" t="s">
        <v>2060</v>
      </c>
      <c r="F987" s="16">
        <v>10</v>
      </c>
      <c r="G987" s="16">
        <v>0</v>
      </c>
      <c r="H987" s="17">
        <v>9.7799999999999994</v>
      </c>
      <c r="I987" s="18">
        <f>IF($B987="","",IF(CostMethod="Last Cost",IFERROR(INDEX(PurCost,MATCH(_xlfn.MAXIFS(PurRank,PurItem,$B987),PurRank,0)),$H987),IF(($G987+SUMIFS(PurQty,PurItem,$B987))=0,$H987,($G987*$H987+SUMIFS(PurTotal,PurItem,$B987))/($G987+SUMIFS(PurQty,PurItem,$B987)))))</f>
        <v>9.7799999999999994</v>
      </c>
      <c r="J987" s="37">
        <v>15</v>
      </c>
      <c r="K987" s="18">
        <f t="shared" si="120"/>
        <v>5.2200000000000006</v>
      </c>
      <c r="L987" s="19">
        <f t="shared" si="121"/>
        <v>0.34800000000000003</v>
      </c>
      <c r="M987" s="19">
        <f t="shared" si="122"/>
        <v>0.5337423312883437</v>
      </c>
      <c r="N987" s="20">
        <f t="shared" si="123"/>
        <v>0</v>
      </c>
      <c r="O987" s="18">
        <f t="shared" si="124"/>
        <v>0</v>
      </c>
      <c r="P987" s="18">
        <f t="shared" si="125"/>
        <v>0</v>
      </c>
      <c r="Q987" s="21" t="str">
        <f t="shared" si="126"/>
        <v>REORDER</v>
      </c>
      <c r="R987" s="22" t="e">
        <f ca="1">IF($B987="","",IF(_xlfn.MAXIFS(PurDate,PurItem,$B987)=0,"",_xlfn.MAXIFS(PurDate,PurItem,$B987)))</f>
        <v>#NAME?</v>
      </c>
      <c r="S987" s="20">
        <f t="shared" si="127"/>
        <v>0</v>
      </c>
      <c r="U987" s="36"/>
    </row>
    <row r="988" spans="1:21" x14ac:dyDescent="0.25">
      <c r="A988" s="82" t="s">
        <v>2061</v>
      </c>
      <c r="B988" s="82" t="s">
        <v>2661</v>
      </c>
      <c r="D988" s="15" t="s">
        <v>93</v>
      </c>
      <c r="E988" s="15" t="s">
        <v>2061</v>
      </c>
      <c r="F988" s="16">
        <v>10</v>
      </c>
      <c r="G988" s="16">
        <v>0</v>
      </c>
      <c r="H988" s="17">
        <v>19.567499999999999</v>
      </c>
      <c r="I988" s="18">
        <f>IF($B988="","",IF(CostMethod="Last Cost",IFERROR(INDEX(PurCost,MATCH(_xlfn.MAXIFS(PurRank,PurItem,$B988),PurRank,0)),$H988),IF(($G988+SUMIFS(PurQty,PurItem,$B988))=0,$H988,($G988*$H988+SUMIFS(PurTotal,PurItem,$B988))/($G988+SUMIFS(PurQty,PurItem,$B988)))))</f>
        <v>19.567499999999999</v>
      </c>
      <c r="J988" s="37">
        <v>30</v>
      </c>
      <c r="K988" s="18">
        <f t="shared" si="120"/>
        <v>10.432500000000001</v>
      </c>
      <c r="L988" s="19">
        <f t="shared" si="121"/>
        <v>0.34775000000000006</v>
      </c>
      <c r="M988" s="19">
        <f t="shared" si="122"/>
        <v>0.53315446531238031</v>
      </c>
      <c r="N988" s="20">
        <f t="shared" si="123"/>
        <v>0</v>
      </c>
      <c r="O988" s="18">
        <f t="shared" si="124"/>
        <v>0</v>
      </c>
      <c r="P988" s="18">
        <f t="shared" si="125"/>
        <v>0</v>
      </c>
      <c r="Q988" s="21" t="str">
        <f t="shared" si="126"/>
        <v>REORDER</v>
      </c>
      <c r="R988" s="22" t="e">
        <f ca="1">IF($B988="","",IF(_xlfn.MAXIFS(PurDate,PurItem,$B988)=0,"",_xlfn.MAXIFS(PurDate,PurItem,$B988)))</f>
        <v>#NAME?</v>
      </c>
      <c r="S988" s="20">
        <f t="shared" si="127"/>
        <v>0</v>
      </c>
      <c r="U988" s="36"/>
    </row>
    <row r="989" spans="1:21" x14ac:dyDescent="0.25">
      <c r="A989" s="82" t="s">
        <v>2062</v>
      </c>
      <c r="B989" s="82" t="s">
        <v>2662</v>
      </c>
      <c r="C989" s="15" t="s">
        <v>1041</v>
      </c>
      <c r="D989" s="15" t="s">
        <v>93</v>
      </c>
      <c r="E989" s="15" t="s">
        <v>2062</v>
      </c>
      <c r="F989" s="16">
        <v>10</v>
      </c>
      <c r="G989" s="16">
        <v>0</v>
      </c>
      <c r="H989" s="17">
        <v>6.5250000000000004</v>
      </c>
      <c r="I989" s="18">
        <f>IF($B989="","",IF(CostMethod="Last Cost",IFERROR(INDEX(PurCost,MATCH(_xlfn.MAXIFS(PurRank,PurItem,$B989),PurRank,0)),$H989),IF(($G989+SUMIFS(PurQty,PurItem,$B989))=0,$H989,($G989*$H989+SUMIFS(PurTotal,PurItem,$B989))/($G989+SUMIFS(PurQty,PurItem,$B989)))))</f>
        <v>6.5250000000000004</v>
      </c>
      <c r="J989" s="37">
        <v>10</v>
      </c>
      <c r="K989" s="18">
        <f t="shared" si="120"/>
        <v>3.4749999999999996</v>
      </c>
      <c r="L989" s="19">
        <f t="shared" si="121"/>
        <v>0.34749999999999998</v>
      </c>
      <c r="M989" s="19">
        <f t="shared" si="122"/>
        <v>0.53256704980842906</v>
      </c>
      <c r="N989" s="20">
        <f t="shared" si="123"/>
        <v>0</v>
      </c>
      <c r="O989" s="18">
        <f t="shared" si="124"/>
        <v>0</v>
      </c>
      <c r="P989" s="18">
        <f t="shared" si="125"/>
        <v>0</v>
      </c>
      <c r="Q989" s="21" t="str">
        <f t="shared" si="126"/>
        <v>REORDER</v>
      </c>
      <c r="R989" s="22" t="e">
        <f ca="1">IF($B989="","",IF(_xlfn.MAXIFS(PurDate,PurItem,$B989)=0,"",_xlfn.MAXIFS(PurDate,PurItem,$B989)))</f>
        <v>#NAME?</v>
      </c>
      <c r="S989" s="20">
        <f t="shared" si="127"/>
        <v>0</v>
      </c>
      <c r="U989" s="36"/>
    </row>
    <row r="990" spans="1:21" x14ac:dyDescent="0.25">
      <c r="A990" s="82" t="s">
        <v>2063</v>
      </c>
      <c r="B990" s="82" t="s">
        <v>2663</v>
      </c>
      <c r="C990" s="15" t="s">
        <v>781</v>
      </c>
      <c r="D990" s="15" t="s">
        <v>93</v>
      </c>
      <c r="E990" s="15" t="s">
        <v>2063</v>
      </c>
      <c r="F990" s="16">
        <v>10</v>
      </c>
      <c r="G990" s="16">
        <v>0</v>
      </c>
      <c r="H990" s="17">
        <v>16.305</v>
      </c>
      <c r="I990" s="18">
        <f>IF($B990="","",IF(CostMethod="Last Cost",IFERROR(INDEX(PurCost,MATCH(_xlfn.MAXIFS(PurRank,PurItem,$B990),PurRank,0)),$H990),IF(($G990+SUMIFS(PurQty,PurItem,$B990))=0,$H990,($G990*$H990+SUMIFS(PurTotal,PurItem,$B990))/($G990+SUMIFS(PurQty,PurItem,$B990)))))</f>
        <v>16.305</v>
      </c>
      <c r="J990" s="37">
        <v>25</v>
      </c>
      <c r="K990" s="18">
        <f t="shared" si="120"/>
        <v>8.6950000000000003</v>
      </c>
      <c r="L990" s="19">
        <f t="shared" si="121"/>
        <v>0.3478</v>
      </c>
      <c r="M990" s="19">
        <f t="shared" si="122"/>
        <v>0.53327200245323525</v>
      </c>
      <c r="N990" s="20">
        <f t="shared" si="123"/>
        <v>0</v>
      </c>
      <c r="O990" s="18">
        <f t="shared" si="124"/>
        <v>0</v>
      </c>
      <c r="P990" s="18">
        <f t="shared" si="125"/>
        <v>0</v>
      </c>
      <c r="Q990" s="21" t="str">
        <f t="shared" si="126"/>
        <v>REORDER</v>
      </c>
      <c r="R990" s="22" t="e">
        <f ca="1">IF($B990="","",IF(_xlfn.MAXIFS(PurDate,PurItem,$B990)=0,"",_xlfn.MAXIFS(PurDate,PurItem,$B990)))</f>
        <v>#NAME?</v>
      </c>
      <c r="S990" s="20">
        <f t="shared" si="127"/>
        <v>0</v>
      </c>
      <c r="U990" s="36"/>
    </row>
    <row r="991" spans="1:21" x14ac:dyDescent="0.25">
      <c r="A991" s="82" t="s">
        <v>2064</v>
      </c>
      <c r="B991" s="82" t="s">
        <v>2664</v>
      </c>
      <c r="C991" s="15" t="s">
        <v>117</v>
      </c>
      <c r="D991" s="15" t="s">
        <v>93</v>
      </c>
      <c r="E991" s="15" t="s">
        <v>2064</v>
      </c>
      <c r="F991" s="16">
        <v>10</v>
      </c>
      <c r="G991" s="16">
        <v>0</v>
      </c>
      <c r="H991" s="17">
        <v>6.5250000000000004</v>
      </c>
      <c r="I991" s="18">
        <f>IF($B991="","",IF(CostMethod="Last Cost",IFERROR(INDEX(PurCost,MATCH(_xlfn.MAXIFS(PurRank,PurItem,$B991),PurRank,0)),$H991),IF(($G991+SUMIFS(PurQty,PurItem,$B991))=0,$H991,($G991*$H991+SUMIFS(PurTotal,PurItem,$B991))/($G991+SUMIFS(PurQty,PurItem,$B991)))))</f>
        <v>6.5250000000000004</v>
      </c>
      <c r="J991" s="37">
        <v>10</v>
      </c>
      <c r="K991" s="18">
        <f t="shared" si="120"/>
        <v>3.4749999999999996</v>
      </c>
      <c r="L991" s="19">
        <f t="shared" si="121"/>
        <v>0.34749999999999998</v>
      </c>
      <c r="M991" s="19">
        <f t="shared" si="122"/>
        <v>0.53256704980842906</v>
      </c>
      <c r="N991" s="20">
        <f t="shared" si="123"/>
        <v>0</v>
      </c>
      <c r="O991" s="18">
        <f t="shared" si="124"/>
        <v>0</v>
      </c>
      <c r="P991" s="18">
        <f t="shared" si="125"/>
        <v>0</v>
      </c>
      <c r="Q991" s="21" t="str">
        <f t="shared" si="126"/>
        <v>REORDER</v>
      </c>
      <c r="R991" s="22" t="e">
        <f ca="1">IF($B991="","",IF(_xlfn.MAXIFS(PurDate,PurItem,$B991)=0,"",_xlfn.MAXIFS(PurDate,PurItem,$B991)))</f>
        <v>#NAME?</v>
      </c>
      <c r="S991" s="20">
        <f t="shared" si="127"/>
        <v>0</v>
      </c>
      <c r="U991" s="36"/>
    </row>
    <row r="992" spans="1:21" x14ac:dyDescent="0.25">
      <c r="A992" s="15" t="s">
        <v>2065</v>
      </c>
      <c r="B992" s="15" t="s">
        <v>2066</v>
      </c>
      <c r="C992" s="15" t="s">
        <v>101</v>
      </c>
      <c r="D992" s="15" t="s">
        <v>93</v>
      </c>
      <c r="E992" s="15" t="s">
        <v>2065</v>
      </c>
      <c r="F992" s="16">
        <v>10</v>
      </c>
      <c r="G992" s="16">
        <v>0</v>
      </c>
      <c r="H992" s="17">
        <v>19.567499999999999</v>
      </c>
      <c r="I992" s="18">
        <f>IF($B992="","",IF(CostMethod="Last Cost",IFERROR(INDEX(PurCost,MATCH(_xlfn.MAXIFS(PurRank,PurItem,$B992),PurRank,0)),$H992),IF(($G992+SUMIFS(PurQty,PurItem,$B992))=0,$H992,($G992*$H992+SUMIFS(PurTotal,PurItem,$B992))/($G992+SUMIFS(PurQty,PurItem,$B992)))))</f>
        <v>19.567499999999999</v>
      </c>
      <c r="J992" s="37">
        <v>30</v>
      </c>
      <c r="K992" s="18">
        <f t="shared" si="120"/>
        <v>10.432500000000001</v>
      </c>
      <c r="L992" s="19">
        <f t="shared" si="121"/>
        <v>0.34775000000000006</v>
      </c>
      <c r="M992" s="19">
        <f t="shared" si="122"/>
        <v>0.53315446531238031</v>
      </c>
      <c r="N992" s="20">
        <f t="shared" si="123"/>
        <v>0</v>
      </c>
      <c r="O992" s="18">
        <f t="shared" si="124"/>
        <v>0</v>
      </c>
      <c r="P992" s="18">
        <f t="shared" si="125"/>
        <v>0</v>
      </c>
      <c r="Q992" s="21" t="str">
        <f t="shared" si="126"/>
        <v>REORDER</v>
      </c>
      <c r="R992" s="22" t="e">
        <f ca="1">IF($B992="","",IF(_xlfn.MAXIFS(PurDate,PurItem,$B992)=0,"",_xlfn.MAXIFS(PurDate,PurItem,$B992)))</f>
        <v>#NAME?</v>
      </c>
      <c r="S992" s="20">
        <f t="shared" si="127"/>
        <v>0</v>
      </c>
      <c r="U992" s="36"/>
    </row>
    <row r="993" spans="1:21" x14ac:dyDescent="0.25">
      <c r="A993" s="15" t="s">
        <v>2067</v>
      </c>
      <c r="B993" s="15" t="s">
        <v>2068</v>
      </c>
      <c r="C993" s="15" t="s">
        <v>117</v>
      </c>
      <c r="D993" s="15" t="s">
        <v>93</v>
      </c>
      <c r="E993" s="15" t="s">
        <v>2067</v>
      </c>
      <c r="F993" s="16">
        <v>10</v>
      </c>
      <c r="G993" s="16">
        <v>0</v>
      </c>
      <c r="H993" s="17">
        <v>13.0425</v>
      </c>
      <c r="I993" s="18">
        <f>IF($B993="","",IF(CostMethod="Last Cost",IFERROR(INDEX(PurCost,MATCH(_xlfn.MAXIFS(PurRank,PurItem,$B993),PurRank,0)),$H993),IF(($G993+SUMIFS(PurQty,PurItem,$B993))=0,$H993,($G993*$H993+SUMIFS(PurTotal,PurItem,$B993))/($G993+SUMIFS(PurQty,PurItem,$B993)))))</f>
        <v>13.0425</v>
      </c>
      <c r="J993" s="37">
        <v>20</v>
      </c>
      <c r="K993" s="18">
        <f t="shared" si="120"/>
        <v>6.9574999999999996</v>
      </c>
      <c r="L993" s="19">
        <f t="shared" si="121"/>
        <v>0.34787499999999999</v>
      </c>
      <c r="M993" s="19">
        <f t="shared" si="122"/>
        <v>0.53344834195898017</v>
      </c>
      <c r="N993" s="20">
        <f t="shared" si="123"/>
        <v>0</v>
      </c>
      <c r="O993" s="18">
        <f t="shared" si="124"/>
        <v>0</v>
      </c>
      <c r="P993" s="18">
        <f t="shared" si="125"/>
        <v>0</v>
      </c>
      <c r="Q993" s="21" t="str">
        <f t="shared" si="126"/>
        <v>REORDER</v>
      </c>
      <c r="R993" s="22" t="e">
        <f ca="1">IF($B993="","",IF(_xlfn.MAXIFS(PurDate,PurItem,$B993)=0,"",_xlfn.MAXIFS(PurDate,PurItem,$B993)))</f>
        <v>#NAME?</v>
      </c>
      <c r="S993" s="20">
        <f t="shared" si="127"/>
        <v>0</v>
      </c>
      <c r="U993" s="36"/>
    </row>
    <row r="994" spans="1:21" x14ac:dyDescent="0.25">
      <c r="A994" s="15" t="s">
        <v>2069</v>
      </c>
      <c r="B994" s="15" t="s">
        <v>2070</v>
      </c>
      <c r="C994" s="15" t="s">
        <v>117</v>
      </c>
      <c r="D994" s="15" t="s">
        <v>93</v>
      </c>
      <c r="E994" s="15" t="s">
        <v>2069</v>
      </c>
      <c r="F994" s="16">
        <v>10</v>
      </c>
      <c r="G994" s="16">
        <v>0</v>
      </c>
      <c r="H994" s="17">
        <v>13.0425</v>
      </c>
      <c r="I994" s="18">
        <f>IF($B994="","",IF(CostMethod="Last Cost",IFERROR(INDEX(PurCost,MATCH(_xlfn.MAXIFS(PurRank,PurItem,$B994),PurRank,0)),$H994),IF(($G994+SUMIFS(PurQty,PurItem,$B994))=0,$H994,($G994*$H994+SUMIFS(PurTotal,PurItem,$B994))/($G994+SUMIFS(PurQty,PurItem,$B994)))))</f>
        <v>13.0425</v>
      </c>
      <c r="J994" s="37">
        <v>20</v>
      </c>
      <c r="K994" s="18">
        <f t="shared" si="120"/>
        <v>6.9574999999999996</v>
      </c>
      <c r="L994" s="19">
        <f t="shared" si="121"/>
        <v>0.34787499999999999</v>
      </c>
      <c r="M994" s="19">
        <f t="shared" si="122"/>
        <v>0.53344834195898017</v>
      </c>
      <c r="N994" s="20">
        <f t="shared" si="123"/>
        <v>0</v>
      </c>
      <c r="O994" s="18">
        <f t="shared" si="124"/>
        <v>0</v>
      </c>
      <c r="P994" s="18">
        <f t="shared" si="125"/>
        <v>0</v>
      </c>
      <c r="Q994" s="21" t="str">
        <f t="shared" si="126"/>
        <v>REORDER</v>
      </c>
      <c r="R994" s="22" t="e">
        <f ca="1">IF($B994="","",IF(_xlfn.MAXIFS(PurDate,PurItem,$B994)=0,"",_xlfn.MAXIFS(PurDate,PurItem,$B994)))</f>
        <v>#NAME?</v>
      </c>
      <c r="S994" s="20">
        <f t="shared" si="127"/>
        <v>0</v>
      </c>
      <c r="U994" s="36"/>
    </row>
    <row r="995" spans="1:21" x14ac:dyDescent="0.25">
      <c r="A995" s="15" t="s">
        <v>2071</v>
      </c>
      <c r="B995" s="15" t="s">
        <v>2072</v>
      </c>
      <c r="C995" s="15" t="s">
        <v>117</v>
      </c>
      <c r="D995" s="15" t="s">
        <v>93</v>
      </c>
      <c r="E995" s="15" t="s">
        <v>2071</v>
      </c>
      <c r="F995" s="16">
        <v>10</v>
      </c>
      <c r="G995" s="16">
        <v>0</v>
      </c>
      <c r="H995" s="17">
        <v>13.0425</v>
      </c>
      <c r="I995" s="18">
        <f>IF($B995="","",IF(CostMethod="Last Cost",IFERROR(INDEX(PurCost,MATCH(_xlfn.MAXIFS(PurRank,PurItem,$B995),PurRank,0)),$H995),IF(($G995+SUMIFS(PurQty,PurItem,$B995))=0,$H995,($G995*$H995+SUMIFS(PurTotal,PurItem,$B995))/($G995+SUMIFS(PurQty,PurItem,$B995)))))</f>
        <v>13.0425</v>
      </c>
      <c r="J995" s="37">
        <v>20</v>
      </c>
      <c r="K995" s="18">
        <f t="shared" si="120"/>
        <v>6.9574999999999996</v>
      </c>
      <c r="L995" s="19">
        <f t="shared" si="121"/>
        <v>0.34787499999999999</v>
      </c>
      <c r="M995" s="19">
        <f t="shared" si="122"/>
        <v>0.53344834195898017</v>
      </c>
      <c r="N995" s="20">
        <f t="shared" si="123"/>
        <v>0</v>
      </c>
      <c r="O995" s="18">
        <f t="shared" si="124"/>
        <v>0</v>
      </c>
      <c r="P995" s="18">
        <f t="shared" si="125"/>
        <v>0</v>
      </c>
      <c r="Q995" s="21" t="str">
        <f t="shared" si="126"/>
        <v>REORDER</v>
      </c>
      <c r="R995" s="22" t="e">
        <f ca="1">IF($B995="","",IF(_xlfn.MAXIFS(PurDate,PurItem,$B995)=0,"",_xlfn.MAXIFS(PurDate,PurItem,$B995)))</f>
        <v>#NAME?</v>
      </c>
      <c r="S995" s="20">
        <f t="shared" si="127"/>
        <v>0</v>
      </c>
      <c r="U995" s="36"/>
    </row>
    <row r="996" spans="1:21" x14ac:dyDescent="0.25">
      <c r="A996" s="15" t="s">
        <v>2073</v>
      </c>
      <c r="B996" s="15" t="s">
        <v>2074</v>
      </c>
      <c r="C996" s="15" t="s">
        <v>110</v>
      </c>
      <c r="D996" s="15" t="s">
        <v>93</v>
      </c>
      <c r="E996" s="15" t="s">
        <v>2073</v>
      </c>
      <c r="F996" s="16">
        <v>10</v>
      </c>
      <c r="G996" s="16">
        <v>0</v>
      </c>
      <c r="H996" s="17">
        <v>9.7799999999999994</v>
      </c>
      <c r="I996" s="18">
        <f>IF($B996="","",IF(CostMethod="Last Cost",IFERROR(INDEX(PurCost,MATCH(_xlfn.MAXIFS(PurRank,PurItem,$B996),PurRank,0)),$H996),IF(($G996+SUMIFS(PurQty,PurItem,$B996))=0,$H996,($G996*$H996+SUMIFS(PurTotal,PurItem,$B996))/($G996+SUMIFS(PurQty,PurItem,$B996)))))</f>
        <v>9.7799999999999994</v>
      </c>
      <c r="J996" s="37">
        <v>15</v>
      </c>
      <c r="K996" s="18">
        <f t="shared" si="120"/>
        <v>5.2200000000000006</v>
      </c>
      <c r="L996" s="19">
        <f t="shared" si="121"/>
        <v>0.34800000000000003</v>
      </c>
      <c r="M996" s="19">
        <f t="shared" si="122"/>
        <v>0.5337423312883437</v>
      </c>
      <c r="N996" s="20">
        <f t="shared" si="123"/>
        <v>50</v>
      </c>
      <c r="O996" s="18">
        <f t="shared" si="124"/>
        <v>488.99999999999994</v>
      </c>
      <c r="P996" s="18">
        <f t="shared" si="125"/>
        <v>750</v>
      </c>
      <c r="Q996" s="21" t="str">
        <f t="shared" si="126"/>
        <v>OK</v>
      </c>
      <c r="R996" s="22" t="e">
        <f ca="1">IF($B996="","",IF(_xlfn.MAXIFS(PurDate,PurItem,$B996)=0,"",_xlfn.MAXIFS(PurDate,PurItem,$B996)))</f>
        <v>#NAME?</v>
      </c>
      <c r="S996" s="20">
        <f t="shared" si="127"/>
        <v>0</v>
      </c>
      <c r="U996" s="36"/>
    </row>
    <row r="997" spans="1:21" x14ac:dyDescent="0.25">
      <c r="A997" s="15" t="s">
        <v>2075</v>
      </c>
      <c r="B997" s="15" t="s">
        <v>2076</v>
      </c>
      <c r="C997" s="15" t="s">
        <v>92</v>
      </c>
      <c r="D997" s="15" t="s">
        <v>93</v>
      </c>
      <c r="E997" s="15" t="s">
        <v>2075</v>
      </c>
      <c r="F997" s="16">
        <v>10</v>
      </c>
      <c r="G997" s="16">
        <v>0</v>
      </c>
      <c r="H997" s="17">
        <v>39.127499999999998</v>
      </c>
      <c r="I997" s="18">
        <f>IF($B997="","",IF(CostMethod="Last Cost",IFERROR(INDEX(PurCost,MATCH(_xlfn.MAXIFS(PurRank,PurItem,$B997),PurRank,0)),$H997),IF(($G997+SUMIFS(PurQty,PurItem,$B997))=0,$H997,($G997*$H997+SUMIFS(PurTotal,PurItem,$B997))/($G997+SUMIFS(PurQty,PurItem,$B997)))))</f>
        <v>39.127499999999998</v>
      </c>
      <c r="J997" s="37">
        <v>60</v>
      </c>
      <c r="K997" s="18">
        <f t="shared" si="120"/>
        <v>20.872500000000002</v>
      </c>
      <c r="L997" s="19">
        <f t="shared" si="121"/>
        <v>0.34787500000000005</v>
      </c>
      <c r="M997" s="19">
        <f t="shared" si="122"/>
        <v>0.53344834195898039</v>
      </c>
      <c r="N997" s="20">
        <f t="shared" si="123"/>
        <v>0</v>
      </c>
      <c r="O997" s="18">
        <f t="shared" si="124"/>
        <v>0</v>
      </c>
      <c r="P997" s="18">
        <f t="shared" si="125"/>
        <v>0</v>
      </c>
      <c r="Q997" s="21" t="str">
        <f t="shared" si="126"/>
        <v>REORDER</v>
      </c>
      <c r="R997" s="22" t="e">
        <f ca="1">IF($B997="","",IF(_xlfn.MAXIFS(PurDate,PurItem,$B997)=0,"",_xlfn.MAXIFS(PurDate,PurItem,$B997)))</f>
        <v>#NAME?</v>
      </c>
      <c r="S997" s="20">
        <f t="shared" si="127"/>
        <v>0</v>
      </c>
      <c r="U997" s="36"/>
    </row>
    <row r="998" spans="1:21" x14ac:dyDescent="0.25">
      <c r="A998" s="15" t="s">
        <v>2077</v>
      </c>
      <c r="B998" s="15" t="s">
        <v>2078</v>
      </c>
      <c r="C998" s="15" t="s">
        <v>101</v>
      </c>
      <c r="D998" s="15" t="s">
        <v>93</v>
      </c>
      <c r="E998" s="15" t="s">
        <v>2077</v>
      </c>
      <c r="F998" s="16">
        <v>10</v>
      </c>
      <c r="G998" s="16">
        <v>0</v>
      </c>
      <c r="H998" s="17">
        <v>0.65249999999999997</v>
      </c>
      <c r="I998" s="18">
        <f>IF($B998="","",IF(CostMethod="Last Cost",IFERROR(INDEX(PurCost,MATCH(_xlfn.MAXIFS(PurRank,PurItem,$B998),PurRank,0)),$H998),IF(($G998+SUMIFS(PurQty,PurItem,$B998))=0,$H998,($G998*$H998+SUMIFS(PurTotal,PurItem,$B998))/($G998+SUMIFS(PurQty,PurItem,$B998)))))</f>
        <v>0.65249999999999997</v>
      </c>
      <c r="J998" s="37">
        <v>1</v>
      </c>
      <c r="K998" s="18">
        <f t="shared" si="120"/>
        <v>0.34750000000000003</v>
      </c>
      <c r="L998" s="19">
        <f t="shared" si="121"/>
        <v>0.34750000000000003</v>
      </c>
      <c r="M998" s="19">
        <f t="shared" si="122"/>
        <v>0.53256704980842917</v>
      </c>
      <c r="N998" s="20">
        <f t="shared" si="123"/>
        <v>0</v>
      </c>
      <c r="O998" s="18">
        <f t="shared" si="124"/>
        <v>0</v>
      </c>
      <c r="P998" s="18">
        <f t="shared" si="125"/>
        <v>0</v>
      </c>
      <c r="Q998" s="21" t="str">
        <f t="shared" si="126"/>
        <v>REORDER</v>
      </c>
      <c r="R998" s="22" t="e">
        <f ca="1">IF($B998="","",IF(_xlfn.MAXIFS(PurDate,PurItem,$B998)=0,"",_xlfn.MAXIFS(PurDate,PurItem,$B998)))</f>
        <v>#NAME?</v>
      </c>
      <c r="S998" s="20">
        <f t="shared" si="127"/>
        <v>0</v>
      </c>
      <c r="U998" s="36"/>
    </row>
    <row r="999" spans="1:21" x14ac:dyDescent="0.25">
      <c r="A999" s="15" t="s">
        <v>2079</v>
      </c>
      <c r="B999" s="15" t="s">
        <v>2080</v>
      </c>
      <c r="C999" s="15" t="s">
        <v>110</v>
      </c>
      <c r="D999" s="15" t="s">
        <v>93</v>
      </c>
      <c r="E999" s="15" t="s">
        <v>2079</v>
      </c>
      <c r="F999" s="16">
        <v>10</v>
      </c>
      <c r="G999" s="16">
        <v>0</v>
      </c>
      <c r="H999" s="17">
        <v>45</v>
      </c>
      <c r="I999" s="18">
        <f>IF($B999="","",IF(CostMethod="Last Cost",IFERROR(INDEX(PurCost,MATCH(_xlfn.MAXIFS(PurRank,PurItem,$B999),PurRank,0)),$H999),IF(($G999+SUMIFS(PurQty,PurItem,$B999))=0,$H999,($G999*$H999+SUMIFS(PurTotal,PurItem,$B999))/($G999+SUMIFS(PurQty,PurItem,$B999)))))</f>
        <v>45</v>
      </c>
      <c r="J999" s="37">
        <v>60</v>
      </c>
      <c r="K999" s="18">
        <f t="shared" si="120"/>
        <v>15</v>
      </c>
      <c r="L999" s="19">
        <f t="shared" si="121"/>
        <v>0.25</v>
      </c>
      <c r="M999" s="19">
        <f t="shared" si="122"/>
        <v>0.33333333333333331</v>
      </c>
      <c r="N999" s="20">
        <f t="shared" si="123"/>
        <v>0</v>
      </c>
      <c r="O999" s="18">
        <f t="shared" si="124"/>
        <v>0</v>
      </c>
      <c r="P999" s="18">
        <f t="shared" si="125"/>
        <v>0</v>
      </c>
      <c r="Q999" s="21" t="str">
        <f t="shared" si="126"/>
        <v>REORDER</v>
      </c>
      <c r="R999" s="22" t="e">
        <f ca="1">IF($B999="","",IF(_xlfn.MAXIFS(PurDate,PurItem,$B999)=0,"",_xlfn.MAXIFS(PurDate,PurItem,$B999)))</f>
        <v>#NAME?</v>
      </c>
      <c r="S999" s="20">
        <f t="shared" si="127"/>
        <v>0</v>
      </c>
      <c r="U999" s="36"/>
    </row>
    <row r="1000" spans="1:21" x14ac:dyDescent="0.25">
      <c r="A1000" s="15" t="s">
        <v>2081</v>
      </c>
      <c r="B1000" s="15" t="s">
        <v>2082</v>
      </c>
      <c r="C1000" s="15" t="s">
        <v>96</v>
      </c>
      <c r="D1000" s="15" t="s">
        <v>93</v>
      </c>
      <c r="E1000" s="15" t="s">
        <v>2081</v>
      </c>
      <c r="F1000" s="16">
        <v>10</v>
      </c>
      <c r="G1000" s="16">
        <v>0</v>
      </c>
      <c r="H1000" s="17">
        <v>13.0425</v>
      </c>
      <c r="I1000" s="18">
        <f>IF($B1000="","",IF(CostMethod="Last Cost",IFERROR(INDEX(PurCost,MATCH(_xlfn.MAXIFS(PurRank,PurItem,$B1000),PurRank,0)),$H1000),IF(($G1000+SUMIFS(PurQty,PurItem,$B1000))=0,$H1000,($G1000*$H1000+SUMIFS(PurTotal,PurItem,$B1000))/($G1000+SUMIFS(PurQty,PurItem,$B1000)))))</f>
        <v>13.0425</v>
      </c>
      <c r="J1000" s="37">
        <v>20</v>
      </c>
      <c r="K1000" s="18">
        <f t="shared" si="120"/>
        <v>6.9574999999999996</v>
      </c>
      <c r="L1000" s="19">
        <f t="shared" si="121"/>
        <v>0.34787499999999999</v>
      </c>
      <c r="M1000" s="19">
        <f t="shared" si="122"/>
        <v>0.53344834195898017</v>
      </c>
      <c r="N1000" s="20">
        <f t="shared" si="123"/>
        <v>0</v>
      </c>
      <c r="O1000" s="18">
        <f t="shared" si="124"/>
        <v>0</v>
      </c>
      <c r="P1000" s="18">
        <f t="shared" si="125"/>
        <v>0</v>
      </c>
      <c r="Q1000" s="21" t="str">
        <f t="shared" si="126"/>
        <v>REORDER</v>
      </c>
      <c r="R1000" s="22" t="e">
        <f ca="1">IF($B1000="","",IF(_xlfn.MAXIFS(PurDate,PurItem,$B1000)=0,"",_xlfn.MAXIFS(PurDate,PurItem,$B1000)))</f>
        <v>#NAME?</v>
      </c>
      <c r="S1000" s="20">
        <f t="shared" si="127"/>
        <v>0</v>
      </c>
      <c r="U1000" s="36"/>
    </row>
    <row r="1001" spans="1:21" x14ac:dyDescent="0.25">
      <c r="A1001" s="15" t="s">
        <v>2083</v>
      </c>
      <c r="B1001" s="15" t="s">
        <v>2084</v>
      </c>
      <c r="C1001" s="15" t="s">
        <v>96</v>
      </c>
      <c r="D1001" s="15" t="s">
        <v>93</v>
      </c>
      <c r="E1001" s="15" t="s">
        <v>2083</v>
      </c>
      <c r="F1001" s="16">
        <v>10</v>
      </c>
      <c r="G1001" s="16">
        <v>0</v>
      </c>
      <c r="H1001" s="17">
        <v>16.305</v>
      </c>
      <c r="I1001" s="18">
        <f>IF($B1001="","",IF(CostMethod="Last Cost",IFERROR(INDEX(PurCost,MATCH(_xlfn.MAXIFS(PurRank,PurItem,$B1001),PurRank,0)),$H1001),IF(($G1001+SUMIFS(PurQty,PurItem,$B1001))=0,$H1001,($G1001*$H1001+SUMIFS(PurTotal,PurItem,$B1001))/($G1001+SUMIFS(PurQty,PurItem,$B1001)))))</f>
        <v>16.305</v>
      </c>
      <c r="J1001" s="37">
        <v>25</v>
      </c>
      <c r="K1001" s="18">
        <f t="shared" si="120"/>
        <v>8.6950000000000003</v>
      </c>
      <c r="L1001" s="19">
        <f t="shared" si="121"/>
        <v>0.3478</v>
      </c>
      <c r="M1001" s="19">
        <f t="shared" si="122"/>
        <v>0.53327200245323525</v>
      </c>
      <c r="N1001" s="20">
        <f t="shared" si="123"/>
        <v>0</v>
      </c>
      <c r="O1001" s="18">
        <f t="shared" si="124"/>
        <v>0</v>
      </c>
      <c r="P1001" s="18">
        <f t="shared" si="125"/>
        <v>0</v>
      </c>
      <c r="Q1001" s="21" t="str">
        <f t="shared" si="126"/>
        <v>REORDER</v>
      </c>
      <c r="R1001" s="22" t="e">
        <f ca="1">IF($B1001="","",IF(_xlfn.MAXIFS(PurDate,PurItem,$B1001)=0,"",_xlfn.MAXIFS(PurDate,PurItem,$B1001)))</f>
        <v>#NAME?</v>
      </c>
      <c r="S1001" s="20">
        <f t="shared" si="127"/>
        <v>0</v>
      </c>
      <c r="U1001" s="36"/>
    </row>
    <row r="1002" spans="1:21" x14ac:dyDescent="0.25">
      <c r="A1002" s="15" t="s">
        <v>2085</v>
      </c>
      <c r="B1002" s="15" t="s">
        <v>2086</v>
      </c>
      <c r="C1002" s="15" t="s">
        <v>96</v>
      </c>
      <c r="D1002" s="15" t="s">
        <v>93</v>
      </c>
      <c r="E1002" s="15" t="s">
        <v>2085</v>
      </c>
      <c r="F1002" s="16">
        <v>10</v>
      </c>
      <c r="G1002" s="16">
        <v>0</v>
      </c>
      <c r="H1002" s="17">
        <v>13.0425</v>
      </c>
      <c r="I1002" s="18">
        <f>IF($B1002="","",IF(CostMethod="Last Cost",IFERROR(INDEX(PurCost,MATCH(_xlfn.MAXIFS(PurRank,PurItem,$B1002),PurRank,0)),$H1002),IF(($G1002+SUMIFS(PurQty,PurItem,$B1002))=0,$H1002,($G1002*$H1002+SUMIFS(PurTotal,PurItem,$B1002))/($G1002+SUMIFS(PurQty,PurItem,$B1002)))))</f>
        <v>13.0425</v>
      </c>
      <c r="J1002" s="37">
        <v>20</v>
      </c>
      <c r="K1002" s="18">
        <f t="shared" si="120"/>
        <v>6.9574999999999996</v>
      </c>
      <c r="L1002" s="19">
        <f t="shared" si="121"/>
        <v>0.34787499999999999</v>
      </c>
      <c r="M1002" s="19">
        <f t="shared" si="122"/>
        <v>0.53344834195898017</v>
      </c>
      <c r="N1002" s="20">
        <f t="shared" si="123"/>
        <v>0</v>
      </c>
      <c r="O1002" s="18">
        <f t="shared" si="124"/>
        <v>0</v>
      </c>
      <c r="P1002" s="18">
        <f t="shared" si="125"/>
        <v>0</v>
      </c>
      <c r="Q1002" s="21" t="str">
        <f t="shared" si="126"/>
        <v>REORDER</v>
      </c>
      <c r="R1002" s="22" t="e">
        <f ca="1">IF($B1002="","",IF(_xlfn.MAXIFS(PurDate,PurItem,$B1002)=0,"",_xlfn.MAXIFS(PurDate,PurItem,$B1002)))</f>
        <v>#NAME?</v>
      </c>
      <c r="S1002" s="20">
        <f t="shared" si="127"/>
        <v>0</v>
      </c>
      <c r="U1002" s="36"/>
    </row>
    <row r="1003" spans="1:21" x14ac:dyDescent="0.25">
      <c r="A1003" s="15" t="s">
        <v>2087</v>
      </c>
      <c r="B1003" s="15" t="s">
        <v>2088</v>
      </c>
      <c r="C1003" s="15" t="s">
        <v>96</v>
      </c>
      <c r="D1003" s="15" t="s">
        <v>93</v>
      </c>
      <c r="E1003" s="15" t="s">
        <v>2087</v>
      </c>
      <c r="F1003" s="16">
        <v>10</v>
      </c>
      <c r="G1003" s="16">
        <v>0</v>
      </c>
      <c r="H1003" s="17">
        <v>5.22</v>
      </c>
      <c r="I1003" s="18">
        <f>IF($B1003="","",IF(CostMethod="Last Cost",IFERROR(INDEX(PurCost,MATCH(_xlfn.MAXIFS(PurRank,PurItem,$B1003),PurRank,0)),$H1003),IF(($G1003+SUMIFS(PurQty,PurItem,$B1003))=0,$H1003,($G1003*$H1003+SUMIFS(PurTotal,PurItem,$B1003))/($G1003+SUMIFS(PurQty,PurItem,$B1003)))))</f>
        <v>4.3968888888888893</v>
      </c>
      <c r="J1003" s="37">
        <v>8</v>
      </c>
      <c r="K1003" s="18">
        <f t="shared" si="120"/>
        <v>3.6031111111111107</v>
      </c>
      <c r="L1003" s="19">
        <f t="shared" si="121"/>
        <v>0.45038888888888884</v>
      </c>
      <c r="M1003" s="19">
        <f t="shared" si="122"/>
        <v>0.81946831092691785</v>
      </c>
      <c r="N1003" s="20">
        <f t="shared" si="123"/>
        <v>384</v>
      </c>
      <c r="O1003" s="18">
        <f t="shared" si="124"/>
        <v>1688.4053333333336</v>
      </c>
      <c r="P1003" s="18">
        <f t="shared" si="125"/>
        <v>3072</v>
      </c>
      <c r="Q1003" s="21" t="str">
        <f t="shared" si="126"/>
        <v>OK</v>
      </c>
      <c r="R1003" s="22" t="e">
        <f ca="1">IF($B1003="","",IF(_xlfn.MAXIFS(PurDate,PurItem,$B1003)=0,"",_xlfn.MAXIFS(PurDate,PurItem,$B1003)))</f>
        <v>#NAME?</v>
      </c>
      <c r="S1003" s="20">
        <f t="shared" si="127"/>
        <v>360</v>
      </c>
      <c r="U1003" s="36"/>
    </row>
    <row r="1004" spans="1:21" x14ac:dyDescent="0.25">
      <c r="A1004" s="15" t="s">
        <v>2089</v>
      </c>
      <c r="B1004" s="15" t="s">
        <v>2090</v>
      </c>
      <c r="C1004" s="15" t="s">
        <v>117</v>
      </c>
      <c r="D1004" s="15" t="s">
        <v>93</v>
      </c>
      <c r="E1004" s="15" t="s">
        <v>2089</v>
      </c>
      <c r="F1004" s="16">
        <v>10</v>
      </c>
      <c r="G1004" s="16">
        <v>0</v>
      </c>
      <c r="H1004" s="17">
        <v>9.7799999999999994</v>
      </c>
      <c r="I1004" s="18">
        <f>IF($B1004="","",IF(CostMethod="Last Cost",IFERROR(INDEX(PurCost,MATCH(_xlfn.MAXIFS(PurRank,PurItem,$B1004),PurRank,0)),$H1004),IF(($G1004+SUMIFS(PurQty,PurItem,$B1004))=0,$H1004,($G1004*$H1004+SUMIFS(PurTotal,PurItem,$B1004))/($G1004+SUMIFS(PurQty,PurItem,$B1004)))))</f>
        <v>9.7799999999999994</v>
      </c>
      <c r="J1004" s="37">
        <v>15</v>
      </c>
      <c r="K1004" s="18">
        <f t="shared" si="120"/>
        <v>5.2200000000000006</v>
      </c>
      <c r="L1004" s="19">
        <f t="shared" si="121"/>
        <v>0.34800000000000003</v>
      </c>
      <c r="M1004" s="19">
        <f t="shared" si="122"/>
        <v>0.5337423312883437</v>
      </c>
      <c r="N1004" s="20">
        <f t="shared" si="123"/>
        <v>10</v>
      </c>
      <c r="O1004" s="18">
        <f t="shared" si="124"/>
        <v>97.8</v>
      </c>
      <c r="P1004" s="18">
        <f t="shared" si="125"/>
        <v>150</v>
      </c>
      <c r="Q1004" s="21" t="str">
        <f t="shared" si="126"/>
        <v>REORDER</v>
      </c>
      <c r="R1004" s="22" t="e">
        <f ca="1">IF($B1004="","",IF(_xlfn.MAXIFS(PurDate,PurItem,$B1004)=0,"",_xlfn.MAXIFS(PurDate,PurItem,$B1004)))</f>
        <v>#NAME?</v>
      </c>
      <c r="S1004" s="20">
        <f t="shared" si="127"/>
        <v>0</v>
      </c>
      <c r="U1004" s="36"/>
    </row>
    <row r="1005" spans="1:21" x14ac:dyDescent="0.25">
      <c r="A1005" s="15" t="s">
        <v>2091</v>
      </c>
      <c r="B1005" s="15" t="s">
        <v>2092</v>
      </c>
      <c r="C1005" s="15" t="s">
        <v>117</v>
      </c>
      <c r="D1005" s="15" t="s">
        <v>93</v>
      </c>
      <c r="E1005" s="15" t="s">
        <v>2091</v>
      </c>
      <c r="F1005" s="16">
        <v>10</v>
      </c>
      <c r="G1005" s="16">
        <v>0</v>
      </c>
      <c r="H1005" s="17">
        <v>9.7799999999999994</v>
      </c>
      <c r="I1005" s="18">
        <f>IF($B1005="","",IF(CostMethod="Last Cost",IFERROR(INDEX(PurCost,MATCH(_xlfn.MAXIFS(PurRank,PurItem,$B1005),PurRank,0)),$H1005),IF(($G1005+SUMIFS(PurQty,PurItem,$B1005))=0,$H1005,($G1005*$H1005+SUMIFS(PurTotal,PurItem,$B1005))/($G1005+SUMIFS(PurQty,PurItem,$B1005)))))</f>
        <v>9.7799999999999994</v>
      </c>
      <c r="J1005" s="37">
        <v>15</v>
      </c>
      <c r="K1005" s="18">
        <f t="shared" si="120"/>
        <v>5.2200000000000006</v>
      </c>
      <c r="L1005" s="19">
        <f t="shared" si="121"/>
        <v>0.34800000000000003</v>
      </c>
      <c r="M1005" s="19">
        <f t="shared" si="122"/>
        <v>0.5337423312883437</v>
      </c>
      <c r="N1005" s="20">
        <f t="shared" si="123"/>
        <v>4</v>
      </c>
      <c r="O1005" s="18">
        <f t="shared" si="124"/>
        <v>39.119999999999997</v>
      </c>
      <c r="P1005" s="18">
        <f t="shared" si="125"/>
        <v>60</v>
      </c>
      <c r="Q1005" s="21" t="str">
        <f t="shared" si="126"/>
        <v>REORDER</v>
      </c>
      <c r="R1005" s="22" t="e">
        <f ca="1">IF($B1005="","",IF(_xlfn.MAXIFS(PurDate,PurItem,$B1005)=0,"",_xlfn.MAXIFS(PurDate,PurItem,$B1005)))</f>
        <v>#NAME?</v>
      </c>
      <c r="S1005" s="20">
        <f t="shared" si="127"/>
        <v>0</v>
      </c>
      <c r="U1005" s="36"/>
    </row>
    <row r="1006" spans="1:21" x14ac:dyDescent="0.25">
      <c r="A1006" s="15" t="s">
        <v>2093</v>
      </c>
      <c r="B1006" s="15" t="s">
        <v>2094</v>
      </c>
      <c r="C1006" s="15" t="s">
        <v>117</v>
      </c>
      <c r="D1006" s="15" t="s">
        <v>93</v>
      </c>
      <c r="E1006" s="15" t="s">
        <v>2093</v>
      </c>
      <c r="F1006" s="16">
        <v>10</v>
      </c>
      <c r="G1006" s="16">
        <v>0</v>
      </c>
      <c r="H1006" s="17">
        <v>6.5250000000000004</v>
      </c>
      <c r="I1006" s="18">
        <f>IF($B1006="","",IF(CostMethod="Last Cost",IFERROR(INDEX(PurCost,MATCH(_xlfn.MAXIFS(PurRank,PurItem,$B1006),PurRank,0)),$H1006),IF(($G1006+SUMIFS(PurQty,PurItem,$B1006))=0,$H1006,($G1006*$H1006+SUMIFS(PurTotal,PurItem,$B1006))/($G1006+SUMIFS(PurQty,PurItem,$B1006)))))</f>
        <v>6.5250000000000004</v>
      </c>
      <c r="J1006" s="37">
        <v>15</v>
      </c>
      <c r="K1006" s="18">
        <f t="shared" si="120"/>
        <v>8.4749999999999996</v>
      </c>
      <c r="L1006" s="19">
        <f t="shared" si="121"/>
        <v>0.56499999999999995</v>
      </c>
      <c r="M1006" s="19">
        <f t="shared" si="122"/>
        <v>1.2988505747126435</v>
      </c>
      <c r="N1006" s="20">
        <f t="shared" si="123"/>
        <v>8</v>
      </c>
      <c r="O1006" s="18">
        <f t="shared" si="124"/>
        <v>52.2</v>
      </c>
      <c r="P1006" s="18">
        <f t="shared" si="125"/>
        <v>120</v>
      </c>
      <c r="Q1006" s="21" t="str">
        <f t="shared" si="126"/>
        <v>REORDER</v>
      </c>
      <c r="R1006" s="22" t="e">
        <f ca="1">IF($B1006="","",IF(_xlfn.MAXIFS(PurDate,PurItem,$B1006)=0,"",_xlfn.MAXIFS(PurDate,PurItem,$B1006)))</f>
        <v>#NAME?</v>
      </c>
      <c r="S1006" s="20">
        <f t="shared" si="127"/>
        <v>0</v>
      </c>
      <c r="U1006" s="36"/>
    </row>
    <row r="1007" spans="1:21" x14ac:dyDescent="0.25">
      <c r="A1007" s="15" t="s">
        <v>2095</v>
      </c>
      <c r="B1007" s="15" t="s">
        <v>2096</v>
      </c>
      <c r="C1007" s="15" t="s">
        <v>117</v>
      </c>
      <c r="D1007" s="15" t="s">
        <v>93</v>
      </c>
      <c r="E1007" s="15" t="s">
        <v>2095</v>
      </c>
      <c r="F1007" s="16">
        <v>10</v>
      </c>
      <c r="G1007" s="16">
        <v>0</v>
      </c>
      <c r="H1007" s="17">
        <v>6.5250000000000004</v>
      </c>
      <c r="I1007" s="18">
        <f>IF($B1007="","",IF(CostMethod="Last Cost",IFERROR(INDEX(PurCost,MATCH(_xlfn.MAXIFS(PurRank,PurItem,$B1007),PurRank,0)),$H1007),IF(($G1007+SUMIFS(PurQty,PurItem,$B1007))=0,$H1007,($G1007*$H1007+SUMIFS(PurTotal,PurItem,$B1007))/($G1007+SUMIFS(PurQty,PurItem,$B1007)))))</f>
        <v>6.5250000000000004</v>
      </c>
      <c r="J1007" s="37">
        <v>15</v>
      </c>
      <c r="K1007" s="18">
        <f t="shared" si="120"/>
        <v>8.4749999999999996</v>
      </c>
      <c r="L1007" s="19">
        <f t="shared" si="121"/>
        <v>0.56499999999999995</v>
      </c>
      <c r="M1007" s="19">
        <f t="shared" si="122"/>
        <v>1.2988505747126435</v>
      </c>
      <c r="N1007" s="20">
        <f t="shared" si="123"/>
        <v>6</v>
      </c>
      <c r="O1007" s="18">
        <f t="shared" si="124"/>
        <v>39.150000000000006</v>
      </c>
      <c r="P1007" s="18">
        <f t="shared" si="125"/>
        <v>90</v>
      </c>
      <c r="Q1007" s="21" t="str">
        <f t="shared" si="126"/>
        <v>REORDER</v>
      </c>
      <c r="R1007" s="22" t="e">
        <f ca="1">IF($B1007="","",IF(_xlfn.MAXIFS(PurDate,PurItem,$B1007)=0,"",_xlfn.MAXIFS(PurDate,PurItem,$B1007)))</f>
        <v>#NAME?</v>
      </c>
      <c r="S1007" s="20">
        <f t="shared" si="127"/>
        <v>0</v>
      </c>
      <c r="U1007" s="36"/>
    </row>
    <row r="1008" spans="1:21" x14ac:dyDescent="0.25">
      <c r="A1008" s="15" t="s">
        <v>2097</v>
      </c>
      <c r="B1008" s="15" t="s">
        <v>2098</v>
      </c>
      <c r="C1008" s="15" t="s">
        <v>96</v>
      </c>
      <c r="D1008" s="15" t="s">
        <v>93</v>
      </c>
      <c r="E1008" s="15" t="s">
        <v>2097</v>
      </c>
      <c r="F1008" s="16">
        <v>10</v>
      </c>
      <c r="G1008" s="16">
        <v>0</v>
      </c>
      <c r="H1008" s="17">
        <v>9.7799999999999994</v>
      </c>
      <c r="I1008" s="18">
        <f>IF($B1008="","",IF(CostMethod="Last Cost",IFERROR(INDEX(PurCost,MATCH(_xlfn.MAXIFS(PurRank,PurItem,$B1008),PurRank,0)),$H1008),IF(($G1008+SUMIFS(PurQty,PurItem,$B1008))=0,$H1008,($G1008*$H1008+SUMIFS(PurTotal,PurItem,$B1008))/($G1008+SUMIFS(PurQty,PurItem,$B1008)))))</f>
        <v>9.7799999999999994</v>
      </c>
      <c r="J1008" s="37">
        <v>15</v>
      </c>
      <c r="K1008" s="18">
        <f t="shared" si="120"/>
        <v>5.2200000000000006</v>
      </c>
      <c r="L1008" s="19">
        <f t="shared" si="121"/>
        <v>0.34800000000000003</v>
      </c>
      <c r="M1008" s="19">
        <f t="shared" si="122"/>
        <v>0.5337423312883437</v>
      </c>
      <c r="N1008" s="20">
        <f t="shared" si="123"/>
        <v>125</v>
      </c>
      <c r="O1008" s="18">
        <f t="shared" si="124"/>
        <v>1222.5</v>
      </c>
      <c r="P1008" s="18">
        <f t="shared" si="125"/>
        <v>1875</v>
      </c>
      <c r="Q1008" s="21" t="str">
        <f t="shared" si="126"/>
        <v>OK</v>
      </c>
      <c r="R1008" s="22" t="e">
        <f ca="1">IF($B1008="","",IF(_xlfn.MAXIFS(PurDate,PurItem,$B1008)=0,"",_xlfn.MAXIFS(PurDate,PurItem,$B1008)))</f>
        <v>#NAME?</v>
      </c>
      <c r="S1008" s="20">
        <f t="shared" si="127"/>
        <v>0</v>
      </c>
      <c r="U1008" s="36"/>
    </row>
    <row r="1009" spans="1:21" x14ac:dyDescent="0.25">
      <c r="A1009" s="15" t="s">
        <v>2099</v>
      </c>
      <c r="B1009" s="15" t="s">
        <v>2100</v>
      </c>
      <c r="C1009" s="15" t="s">
        <v>110</v>
      </c>
      <c r="D1009" s="15" t="s">
        <v>93</v>
      </c>
      <c r="E1009" s="15" t="s">
        <v>2099</v>
      </c>
      <c r="F1009" s="16">
        <v>10</v>
      </c>
      <c r="G1009" s="16">
        <v>0</v>
      </c>
      <c r="H1009" s="17">
        <v>16.305</v>
      </c>
      <c r="I1009" s="18">
        <f>IF($B1009="","",IF(CostMethod="Last Cost",IFERROR(INDEX(PurCost,MATCH(_xlfn.MAXIFS(PurRank,PurItem,$B1009),PurRank,0)),$H1009),IF(($G1009+SUMIFS(PurQty,PurItem,$B1009))=0,$H1009,($G1009*$H1009+SUMIFS(PurTotal,PurItem,$B1009))/($G1009+SUMIFS(PurQty,PurItem,$B1009)))))</f>
        <v>16.305</v>
      </c>
      <c r="J1009" s="37">
        <v>25</v>
      </c>
      <c r="K1009" s="18">
        <f t="shared" si="120"/>
        <v>8.6950000000000003</v>
      </c>
      <c r="L1009" s="19">
        <f t="shared" si="121"/>
        <v>0.3478</v>
      </c>
      <c r="M1009" s="19">
        <f t="shared" si="122"/>
        <v>0.53327200245323525</v>
      </c>
      <c r="N1009" s="20">
        <f t="shared" si="123"/>
        <v>0</v>
      </c>
      <c r="O1009" s="18">
        <f t="shared" si="124"/>
        <v>0</v>
      </c>
      <c r="P1009" s="18">
        <f t="shared" si="125"/>
        <v>0</v>
      </c>
      <c r="Q1009" s="21" t="str">
        <f t="shared" si="126"/>
        <v>REORDER</v>
      </c>
      <c r="R1009" s="22" t="e">
        <f ca="1">IF($B1009="","",IF(_xlfn.MAXIFS(PurDate,PurItem,$B1009)=0,"",_xlfn.MAXIFS(PurDate,PurItem,$B1009)))</f>
        <v>#NAME?</v>
      </c>
      <c r="S1009" s="20">
        <f t="shared" si="127"/>
        <v>0</v>
      </c>
      <c r="U1009" s="36"/>
    </row>
    <row r="1010" spans="1:21" x14ac:dyDescent="0.25">
      <c r="A1010" s="15" t="s">
        <v>2101</v>
      </c>
      <c r="B1010" s="15" t="s">
        <v>2102</v>
      </c>
      <c r="C1010" s="15" t="s">
        <v>96</v>
      </c>
      <c r="E1010" s="15" t="s">
        <v>2101</v>
      </c>
      <c r="F1010" s="16">
        <v>10</v>
      </c>
      <c r="G1010" s="16">
        <v>0</v>
      </c>
      <c r="H1010" s="17">
        <v>16.305</v>
      </c>
      <c r="I1010" s="18">
        <f>IF($B1010="","",IF(CostMethod="Last Cost",IFERROR(INDEX(PurCost,MATCH(_xlfn.MAXIFS(PurRank,PurItem,$B1010),PurRank,0)),$H1010),IF(($G1010+SUMIFS(PurQty,PurItem,$B1010))=0,$H1010,($G1010*$H1010+SUMIFS(PurTotal,PurItem,$B1010))/($G1010+SUMIFS(PurQty,PurItem,$B1010)))))</f>
        <v>16.305</v>
      </c>
      <c r="J1010" s="37">
        <v>25</v>
      </c>
      <c r="K1010" s="18">
        <f t="shared" si="120"/>
        <v>8.6950000000000003</v>
      </c>
      <c r="L1010" s="19">
        <f t="shared" si="121"/>
        <v>0.3478</v>
      </c>
      <c r="M1010" s="19">
        <f t="shared" si="122"/>
        <v>0.53327200245323525</v>
      </c>
      <c r="N1010" s="20">
        <f t="shared" si="123"/>
        <v>0</v>
      </c>
      <c r="O1010" s="18">
        <f t="shared" si="124"/>
        <v>0</v>
      </c>
      <c r="P1010" s="18">
        <f t="shared" si="125"/>
        <v>0</v>
      </c>
      <c r="Q1010" s="21" t="str">
        <f t="shared" si="126"/>
        <v>REORDER</v>
      </c>
      <c r="R1010" s="22" t="e">
        <f ca="1">IF($B1010="","",IF(_xlfn.MAXIFS(PurDate,PurItem,$B1010)=0,"",_xlfn.MAXIFS(PurDate,PurItem,$B1010)))</f>
        <v>#NAME?</v>
      </c>
      <c r="S1010" s="20">
        <f t="shared" si="127"/>
        <v>0</v>
      </c>
      <c r="U1010" s="36"/>
    </row>
    <row r="1011" spans="1:21" x14ac:dyDescent="0.25">
      <c r="A1011" s="15" t="s">
        <v>2103</v>
      </c>
      <c r="B1011" s="15" t="s">
        <v>2104</v>
      </c>
      <c r="C1011" s="15" t="s">
        <v>96</v>
      </c>
      <c r="D1011" s="15" t="s">
        <v>93</v>
      </c>
      <c r="E1011" s="15" t="s">
        <v>2103</v>
      </c>
      <c r="F1011" s="16">
        <v>10</v>
      </c>
      <c r="G1011" s="16">
        <v>0</v>
      </c>
      <c r="H1011" s="17">
        <v>6.5250000000000004</v>
      </c>
      <c r="I1011" s="18">
        <f>IF($B1011="","",IF(CostMethod="Last Cost",IFERROR(INDEX(PurCost,MATCH(_xlfn.MAXIFS(PurRank,PurItem,$B1011),PurRank,0)),$H1011),IF(($G1011+SUMIFS(PurQty,PurItem,$B1011))=0,$H1011,($G1011*$H1011+SUMIFS(PurTotal,PurItem,$B1011))/($G1011+SUMIFS(PurQty,PurItem,$B1011)))))</f>
        <v>6.5250000000000004</v>
      </c>
      <c r="J1011" s="37">
        <v>10</v>
      </c>
      <c r="K1011" s="18">
        <f t="shared" si="120"/>
        <v>3.4749999999999996</v>
      </c>
      <c r="L1011" s="19">
        <f t="shared" si="121"/>
        <v>0.34749999999999998</v>
      </c>
      <c r="M1011" s="19">
        <f t="shared" si="122"/>
        <v>0.53256704980842906</v>
      </c>
      <c r="N1011" s="20">
        <f t="shared" si="123"/>
        <v>0</v>
      </c>
      <c r="O1011" s="18">
        <f t="shared" si="124"/>
        <v>0</v>
      </c>
      <c r="P1011" s="18">
        <f t="shared" si="125"/>
        <v>0</v>
      </c>
      <c r="Q1011" s="21" t="str">
        <f t="shared" si="126"/>
        <v>REORDER</v>
      </c>
      <c r="R1011" s="22" t="e">
        <f ca="1">IF($B1011="","",IF(_xlfn.MAXIFS(PurDate,PurItem,$B1011)=0,"",_xlfn.MAXIFS(PurDate,PurItem,$B1011)))</f>
        <v>#NAME?</v>
      </c>
      <c r="S1011" s="20">
        <f t="shared" si="127"/>
        <v>0</v>
      </c>
      <c r="U1011" s="36"/>
    </row>
    <row r="1012" spans="1:21" x14ac:dyDescent="0.25">
      <c r="A1012" s="15" t="s">
        <v>2105</v>
      </c>
      <c r="B1012" s="15" t="s">
        <v>2106</v>
      </c>
      <c r="C1012" s="15" t="s">
        <v>96</v>
      </c>
      <c r="D1012" s="15" t="s">
        <v>93</v>
      </c>
      <c r="E1012" s="15" t="s">
        <v>2105</v>
      </c>
      <c r="F1012" s="16">
        <v>10</v>
      </c>
      <c r="G1012" s="16">
        <v>0</v>
      </c>
      <c r="H1012" s="17">
        <v>26.085000000000001</v>
      </c>
      <c r="I1012" s="18">
        <f>IF($B1012="","",IF(CostMethod="Last Cost",IFERROR(INDEX(PurCost,MATCH(_xlfn.MAXIFS(PurRank,PurItem,$B1012),PurRank,0)),$H1012),IF(($G1012+SUMIFS(PurQty,PurItem,$B1012))=0,$H1012,($G1012*$H1012+SUMIFS(PurTotal,PurItem,$B1012))/($G1012+SUMIFS(PurQty,PurItem,$B1012)))))</f>
        <v>26.085000000000001</v>
      </c>
      <c r="J1012" s="37">
        <v>40</v>
      </c>
      <c r="K1012" s="18">
        <f t="shared" si="120"/>
        <v>13.914999999999999</v>
      </c>
      <c r="L1012" s="19">
        <f t="shared" si="121"/>
        <v>0.34787499999999999</v>
      </c>
      <c r="M1012" s="19">
        <f t="shared" si="122"/>
        <v>0.53344834195898017</v>
      </c>
      <c r="N1012" s="20">
        <f t="shared" si="123"/>
        <v>6</v>
      </c>
      <c r="O1012" s="18">
        <f t="shared" si="124"/>
        <v>156.51</v>
      </c>
      <c r="P1012" s="18">
        <f t="shared" si="125"/>
        <v>240</v>
      </c>
      <c r="Q1012" s="21" t="str">
        <f t="shared" si="126"/>
        <v>REORDER</v>
      </c>
      <c r="R1012" s="22" t="e">
        <f ca="1">IF($B1012="","",IF(_xlfn.MAXIFS(PurDate,PurItem,$B1012)=0,"",_xlfn.MAXIFS(PurDate,PurItem,$B1012)))</f>
        <v>#NAME?</v>
      </c>
      <c r="S1012" s="20">
        <f t="shared" si="127"/>
        <v>0</v>
      </c>
      <c r="U1012" s="36"/>
    </row>
    <row r="1013" spans="1:21" x14ac:dyDescent="0.25">
      <c r="A1013" s="15" t="s">
        <v>2107</v>
      </c>
      <c r="B1013" s="15" t="s">
        <v>2108</v>
      </c>
      <c r="D1013" s="15" t="s">
        <v>93</v>
      </c>
      <c r="E1013" s="15" t="s">
        <v>2107</v>
      </c>
      <c r="F1013" s="16">
        <v>10</v>
      </c>
      <c r="G1013" s="16">
        <v>0</v>
      </c>
      <c r="H1013" s="17">
        <v>9.7799999999999994</v>
      </c>
      <c r="I1013" s="18">
        <f>IF($B1013="","",IF(CostMethod="Last Cost",IFERROR(INDEX(PurCost,MATCH(_xlfn.MAXIFS(PurRank,PurItem,$B1013),PurRank,0)),$H1013),IF(($G1013+SUMIFS(PurQty,PurItem,$B1013))=0,$H1013,($G1013*$H1013+SUMIFS(PurTotal,PurItem,$B1013))/($G1013+SUMIFS(PurQty,PurItem,$B1013)))))</f>
        <v>9.7799999999999994</v>
      </c>
      <c r="J1013" s="37">
        <v>15</v>
      </c>
      <c r="K1013" s="18">
        <f t="shared" si="120"/>
        <v>5.2200000000000006</v>
      </c>
      <c r="L1013" s="19">
        <f t="shared" si="121"/>
        <v>0.34800000000000003</v>
      </c>
      <c r="M1013" s="19">
        <f t="shared" si="122"/>
        <v>0.5337423312883437</v>
      </c>
      <c r="N1013" s="20">
        <f t="shared" si="123"/>
        <v>0</v>
      </c>
      <c r="O1013" s="18">
        <f t="shared" si="124"/>
        <v>0</v>
      </c>
      <c r="P1013" s="18">
        <f t="shared" si="125"/>
        <v>0</v>
      </c>
      <c r="Q1013" s="21" t="str">
        <f t="shared" si="126"/>
        <v>REORDER</v>
      </c>
      <c r="R1013" s="22" t="e">
        <f ca="1">IF($B1013="","",IF(_xlfn.MAXIFS(PurDate,PurItem,$B1013)=0,"",_xlfn.MAXIFS(PurDate,PurItem,$B1013)))</f>
        <v>#NAME?</v>
      </c>
      <c r="S1013" s="20">
        <f t="shared" si="127"/>
        <v>0</v>
      </c>
      <c r="U1013" s="36"/>
    </row>
    <row r="1014" spans="1:21" x14ac:dyDescent="0.25">
      <c r="A1014" s="15" t="s">
        <v>2109</v>
      </c>
      <c r="B1014" s="15" t="s">
        <v>2110</v>
      </c>
      <c r="C1014" s="15" t="s">
        <v>96</v>
      </c>
      <c r="D1014" s="15" t="s">
        <v>93</v>
      </c>
      <c r="E1014" s="15" t="s">
        <v>2109</v>
      </c>
      <c r="F1014" s="16">
        <v>10</v>
      </c>
      <c r="G1014" s="16">
        <v>0</v>
      </c>
      <c r="H1014" s="17">
        <v>9.7799999999999994</v>
      </c>
      <c r="I1014" s="18">
        <f>IF($B1014="","",IF(CostMethod="Last Cost",IFERROR(INDEX(PurCost,MATCH(_xlfn.MAXIFS(PurRank,PurItem,$B1014),PurRank,0)),$H1014),IF(($G1014+SUMIFS(PurQty,PurItem,$B1014))=0,$H1014,($G1014*$H1014+SUMIFS(PurTotal,PurItem,$B1014))/($G1014+SUMIFS(PurQty,PurItem,$B1014)))))</f>
        <v>9.7799999999999994</v>
      </c>
      <c r="J1014" s="37">
        <v>15</v>
      </c>
      <c r="K1014" s="18">
        <f t="shared" si="120"/>
        <v>5.2200000000000006</v>
      </c>
      <c r="L1014" s="19">
        <f t="shared" si="121"/>
        <v>0.34800000000000003</v>
      </c>
      <c r="M1014" s="19">
        <f t="shared" si="122"/>
        <v>0.5337423312883437</v>
      </c>
      <c r="N1014" s="20">
        <f t="shared" si="123"/>
        <v>0</v>
      </c>
      <c r="O1014" s="18">
        <f t="shared" si="124"/>
        <v>0</v>
      </c>
      <c r="P1014" s="18">
        <f t="shared" si="125"/>
        <v>0</v>
      </c>
      <c r="Q1014" s="21" t="str">
        <f t="shared" si="126"/>
        <v>REORDER</v>
      </c>
      <c r="R1014" s="22" t="e">
        <f ca="1">IF($B1014="","",IF(_xlfn.MAXIFS(PurDate,PurItem,$B1014)=0,"",_xlfn.MAXIFS(PurDate,PurItem,$B1014)))</f>
        <v>#NAME?</v>
      </c>
      <c r="S1014" s="20">
        <f t="shared" si="127"/>
        <v>0</v>
      </c>
      <c r="U1014" s="36"/>
    </row>
    <row r="1015" spans="1:21" x14ac:dyDescent="0.25">
      <c r="A1015" s="15" t="s">
        <v>2111</v>
      </c>
      <c r="B1015" s="15" t="s">
        <v>2112</v>
      </c>
      <c r="C1015" s="15" t="s">
        <v>96</v>
      </c>
      <c r="D1015" s="15" t="s">
        <v>93</v>
      </c>
      <c r="E1015" s="15" t="s">
        <v>2111</v>
      </c>
      <c r="F1015" s="16">
        <v>10</v>
      </c>
      <c r="G1015" s="16">
        <v>0</v>
      </c>
      <c r="H1015" s="17">
        <v>26.085000000000001</v>
      </c>
      <c r="I1015" s="18">
        <f>IF($B1015="","",IF(CostMethod="Last Cost",IFERROR(INDEX(PurCost,MATCH(_xlfn.MAXIFS(PurRank,PurItem,$B1015),PurRank,0)),$H1015),IF(($G1015+SUMIFS(PurQty,PurItem,$B1015))=0,$H1015,($G1015*$H1015+SUMIFS(PurTotal,PurItem,$B1015))/($G1015+SUMIFS(PurQty,PurItem,$B1015)))))</f>
        <v>26.085000000000001</v>
      </c>
      <c r="J1015" s="37">
        <v>40</v>
      </c>
      <c r="K1015" s="18">
        <f t="shared" si="120"/>
        <v>13.914999999999999</v>
      </c>
      <c r="L1015" s="19">
        <f t="shared" si="121"/>
        <v>0.34787499999999999</v>
      </c>
      <c r="M1015" s="19">
        <f t="shared" si="122"/>
        <v>0.53344834195898017</v>
      </c>
      <c r="N1015" s="20">
        <f t="shared" si="123"/>
        <v>0</v>
      </c>
      <c r="O1015" s="18">
        <f t="shared" si="124"/>
        <v>0</v>
      </c>
      <c r="P1015" s="18">
        <f t="shared" si="125"/>
        <v>0</v>
      </c>
      <c r="Q1015" s="21" t="str">
        <f t="shared" si="126"/>
        <v>REORDER</v>
      </c>
      <c r="R1015" s="22" t="e">
        <f ca="1">IF($B1015="","",IF(_xlfn.MAXIFS(PurDate,PurItem,$B1015)=0,"",_xlfn.MAXIFS(PurDate,PurItem,$B1015)))</f>
        <v>#NAME?</v>
      </c>
      <c r="S1015" s="20">
        <f t="shared" si="127"/>
        <v>0</v>
      </c>
      <c r="U1015" s="36"/>
    </row>
    <row r="1016" spans="1:21" x14ac:dyDescent="0.25">
      <c r="A1016" s="15" t="s">
        <v>2113</v>
      </c>
      <c r="B1016" s="15" t="s">
        <v>2114</v>
      </c>
      <c r="C1016" s="15" t="s">
        <v>96</v>
      </c>
      <c r="D1016" s="15" t="s">
        <v>93</v>
      </c>
      <c r="E1016" s="15" t="s">
        <v>2113</v>
      </c>
      <c r="F1016" s="16">
        <v>10</v>
      </c>
      <c r="G1016" s="16">
        <v>0</v>
      </c>
      <c r="H1016" s="17">
        <v>9.7799999999999994</v>
      </c>
      <c r="I1016" s="18">
        <f>IF($B1016="","",IF(CostMethod="Last Cost",IFERROR(INDEX(PurCost,MATCH(_xlfn.MAXIFS(PurRank,PurItem,$B1016),PurRank,0)),$H1016),IF(($G1016+SUMIFS(PurQty,PurItem,$B1016))=0,$H1016,($G1016*$H1016+SUMIFS(PurTotal,PurItem,$B1016))/($G1016+SUMIFS(PurQty,PurItem,$B1016)))))</f>
        <v>9.7799999999999994</v>
      </c>
      <c r="J1016" s="37">
        <v>15</v>
      </c>
      <c r="K1016" s="18">
        <f t="shared" si="120"/>
        <v>5.2200000000000006</v>
      </c>
      <c r="L1016" s="19">
        <f t="shared" si="121"/>
        <v>0.34800000000000003</v>
      </c>
      <c r="M1016" s="19">
        <f t="shared" si="122"/>
        <v>0.5337423312883437</v>
      </c>
      <c r="N1016" s="20">
        <f t="shared" si="123"/>
        <v>0</v>
      </c>
      <c r="O1016" s="18">
        <f t="shared" si="124"/>
        <v>0</v>
      </c>
      <c r="P1016" s="18">
        <f t="shared" si="125"/>
        <v>0</v>
      </c>
      <c r="Q1016" s="21" t="str">
        <f t="shared" si="126"/>
        <v>REORDER</v>
      </c>
      <c r="R1016" s="22" t="e">
        <f ca="1">IF($B1016="","",IF(_xlfn.MAXIFS(PurDate,PurItem,$B1016)=0,"",_xlfn.MAXIFS(PurDate,PurItem,$B1016)))</f>
        <v>#NAME?</v>
      </c>
      <c r="S1016" s="20">
        <f t="shared" si="127"/>
        <v>0</v>
      </c>
      <c r="U1016" s="36"/>
    </row>
    <row r="1017" spans="1:21" x14ac:dyDescent="0.25">
      <c r="A1017" s="15" t="s">
        <v>2115</v>
      </c>
      <c r="B1017" s="15" t="s">
        <v>2116</v>
      </c>
      <c r="C1017" s="15" t="s">
        <v>96</v>
      </c>
      <c r="D1017" s="15" t="s">
        <v>93</v>
      </c>
      <c r="E1017" s="15" t="s">
        <v>2115</v>
      </c>
      <c r="F1017" s="16">
        <v>10</v>
      </c>
      <c r="G1017" s="16">
        <v>0</v>
      </c>
      <c r="H1017" s="17">
        <v>6.5250000000000004</v>
      </c>
      <c r="I1017" s="18">
        <f>IF($B1017="","",IF(CostMethod="Last Cost",IFERROR(INDEX(PurCost,MATCH(_xlfn.MAXIFS(PurRank,PurItem,$B1017),PurRank,0)),$H1017),IF(($G1017+SUMIFS(PurQty,PurItem,$B1017))=0,$H1017,($G1017*$H1017+SUMIFS(PurTotal,PurItem,$B1017))/($G1017+SUMIFS(PurQty,PurItem,$B1017)))))</f>
        <v>6.5250000000000004</v>
      </c>
      <c r="J1017" s="37">
        <v>10</v>
      </c>
      <c r="K1017" s="18">
        <f t="shared" si="120"/>
        <v>3.4749999999999996</v>
      </c>
      <c r="L1017" s="19">
        <f t="shared" si="121"/>
        <v>0.34749999999999998</v>
      </c>
      <c r="M1017" s="19">
        <f t="shared" si="122"/>
        <v>0.53256704980842906</v>
      </c>
      <c r="N1017" s="20">
        <f t="shared" si="123"/>
        <v>0</v>
      </c>
      <c r="O1017" s="18">
        <f t="shared" si="124"/>
        <v>0</v>
      </c>
      <c r="P1017" s="18">
        <f t="shared" si="125"/>
        <v>0</v>
      </c>
      <c r="Q1017" s="21" t="str">
        <f t="shared" si="126"/>
        <v>REORDER</v>
      </c>
      <c r="R1017" s="22" t="e">
        <f ca="1">IF($B1017="","",IF(_xlfn.MAXIFS(PurDate,PurItem,$B1017)=0,"",_xlfn.MAXIFS(PurDate,PurItem,$B1017)))</f>
        <v>#NAME?</v>
      </c>
      <c r="S1017" s="20">
        <f t="shared" si="127"/>
        <v>0</v>
      </c>
      <c r="U1017" s="36"/>
    </row>
    <row r="1018" spans="1:21" x14ac:dyDescent="0.25">
      <c r="A1018" s="15" t="s">
        <v>2117</v>
      </c>
      <c r="B1018" s="15" t="s">
        <v>2118</v>
      </c>
      <c r="C1018" s="15" t="s">
        <v>96</v>
      </c>
      <c r="D1018" s="15" t="s">
        <v>93</v>
      </c>
      <c r="E1018" s="15" t="s">
        <v>2117</v>
      </c>
      <c r="F1018" s="16">
        <v>10</v>
      </c>
      <c r="G1018" s="16">
        <v>0</v>
      </c>
      <c r="H1018" s="17">
        <v>9.7799999999999994</v>
      </c>
      <c r="I1018" s="18">
        <f>IF($B1018="","",IF(CostMethod="Last Cost",IFERROR(INDEX(PurCost,MATCH(_xlfn.MAXIFS(PurRank,PurItem,$B1018),PurRank,0)),$H1018),IF(($G1018+SUMIFS(PurQty,PurItem,$B1018))=0,$H1018,($G1018*$H1018+SUMIFS(PurTotal,PurItem,$B1018))/($G1018+SUMIFS(PurQty,PurItem,$B1018)))))</f>
        <v>9.7799999999999994</v>
      </c>
      <c r="J1018" s="37">
        <v>15</v>
      </c>
      <c r="K1018" s="18">
        <f t="shared" si="120"/>
        <v>5.2200000000000006</v>
      </c>
      <c r="L1018" s="19">
        <f t="shared" si="121"/>
        <v>0.34800000000000003</v>
      </c>
      <c r="M1018" s="19">
        <f t="shared" si="122"/>
        <v>0.5337423312883437</v>
      </c>
      <c r="N1018" s="20">
        <f t="shared" si="123"/>
        <v>0</v>
      </c>
      <c r="O1018" s="18">
        <f t="shared" si="124"/>
        <v>0</v>
      </c>
      <c r="P1018" s="18">
        <f t="shared" si="125"/>
        <v>0</v>
      </c>
      <c r="Q1018" s="21" t="str">
        <f t="shared" si="126"/>
        <v>REORDER</v>
      </c>
      <c r="R1018" s="22" t="e">
        <f ca="1">IF($B1018="","",IF(_xlfn.MAXIFS(PurDate,PurItem,$B1018)=0,"",_xlfn.MAXIFS(PurDate,PurItem,$B1018)))</f>
        <v>#NAME?</v>
      </c>
      <c r="S1018" s="20">
        <f t="shared" si="127"/>
        <v>0</v>
      </c>
      <c r="U1018" s="36"/>
    </row>
    <row r="1019" spans="1:21" x14ac:dyDescent="0.25">
      <c r="A1019" s="15" t="s">
        <v>2119</v>
      </c>
      <c r="B1019" s="15" t="s">
        <v>2120</v>
      </c>
      <c r="C1019" s="15" t="s">
        <v>96</v>
      </c>
      <c r="D1019" s="15" t="s">
        <v>93</v>
      </c>
      <c r="E1019" s="15" t="s">
        <v>2119</v>
      </c>
      <c r="F1019" s="16">
        <v>10</v>
      </c>
      <c r="G1019" s="16">
        <v>0</v>
      </c>
      <c r="H1019" s="17">
        <v>26.085000000000001</v>
      </c>
      <c r="I1019" s="18">
        <f>IF($B1019="","",IF(CostMethod="Last Cost",IFERROR(INDEX(PurCost,MATCH(_xlfn.MAXIFS(PurRank,PurItem,$B1019),PurRank,0)),$H1019),IF(($G1019+SUMIFS(PurQty,PurItem,$B1019))=0,$H1019,($G1019*$H1019+SUMIFS(PurTotal,PurItem,$B1019))/($G1019+SUMIFS(PurQty,PurItem,$B1019)))))</f>
        <v>26.085000000000001</v>
      </c>
      <c r="J1019" s="37">
        <v>40</v>
      </c>
      <c r="K1019" s="18">
        <f t="shared" si="120"/>
        <v>13.914999999999999</v>
      </c>
      <c r="L1019" s="19">
        <f t="shared" si="121"/>
        <v>0.34787499999999999</v>
      </c>
      <c r="M1019" s="19">
        <f t="shared" si="122"/>
        <v>0.53344834195898017</v>
      </c>
      <c r="N1019" s="20">
        <f t="shared" si="123"/>
        <v>0</v>
      </c>
      <c r="O1019" s="18">
        <f t="shared" si="124"/>
        <v>0</v>
      </c>
      <c r="P1019" s="18">
        <f t="shared" si="125"/>
        <v>0</v>
      </c>
      <c r="Q1019" s="21" t="str">
        <f t="shared" si="126"/>
        <v>REORDER</v>
      </c>
      <c r="R1019" s="22" t="e">
        <f ca="1">IF($B1019="","",IF(_xlfn.MAXIFS(PurDate,PurItem,$B1019)=0,"",_xlfn.MAXIFS(PurDate,PurItem,$B1019)))</f>
        <v>#NAME?</v>
      </c>
      <c r="S1019" s="20">
        <f t="shared" si="127"/>
        <v>0</v>
      </c>
      <c r="U1019" s="36"/>
    </row>
    <row r="1020" spans="1:21" x14ac:dyDescent="0.25">
      <c r="A1020" s="15" t="s">
        <v>2121</v>
      </c>
      <c r="B1020" s="15" t="s">
        <v>2122</v>
      </c>
      <c r="C1020" s="15" t="s">
        <v>96</v>
      </c>
      <c r="D1020" s="15" t="s">
        <v>93</v>
      </c>
      <c r="E1020" s="15" t="s">
        <v>2121</v>
      </c>
      <c r="F1020" s="16">
        <v>10</v>
      </c>
      <c r="G1020" s="16">
        <v>0</v>
      </c>
      <c r="H1020" s="17">
        <v>16.305</v>
      </c>
      <c r="I1020" s="18">
        <f>IF($B1020="","",IF(CostMethod="Last Cost",IFERROR(INDEX(PurCost,MATCH(_xlfn.MAXIFS(PurRank,PurItem,$B1020),PurRank,0)),$H1020),IF(($G1020+SUMIFS(PurQty,PurItem,$B1020))=0,$H1020,($G1020*$H1020+SUMIFS(PurTotal,PurItem,$B1020))/($G1020+SUMIFS(PurQty,PurItem,$B1020)))))</f>
        <v>16.305</v>
      </c>
      <c r="J1020" s="37">
        <v>25</v>
      </c>
      <c r="K1020" s="18">
        <f t="shared" si="120"/>
        <v>8.6950000000000003</v>
      </c>
      <c r="L1020" s="19">
        <f t="shared" si="121"/>
        <v>0.3478</v>
      </c>
      <c r="M1020" s="19">
        <f t="shared" si="122"/>
        <v>0.53327200245323525</v>
      </c>
      <c r="N1020" s="20">
        <f t="shared" si="123"/>
        <v>0</v>
      </c>
      <c r="O1020" s="18">
        <f t="shared" si="124"/>
        <v>0</v>
      </c>
      <c r="P1020" s="18">
        <f t="shared" si="125"/>
        <v>0</v>
      </c>
      <c r="Q1020" s="21" t="str">
        <f t="shared" si="126"/>
        <v>REORDER</v>
      </c>
      <c r="R1020" s="22" t="e">
        <f ca="1">IF($B1020="","",IF(_xlfn.MAXIFS(PurDate,PurItem,$B1020)=0,"",_xlfn.MAXIFS(PurDate,PurItem,$B1020)))</f>
        <v>#NAME?</v>
      </c>
      <c r="S1020" s="20">
        <f t="shared" si="127"/>
        <v>0</v>
      </c>
      <c r="U1020" s="36"/>
    </row>
    <row r="1021" spans="1:21" x14ac:dyDescent="0.25">
      <c r="A1021" s="15" t="s">
        <v>2123</v>
      </c>
      <c r="B1021" s="15" t="s">
        <v>2124</v>
      </c>
      <c r="C1021" s="15" t="s">
        <v>96</v>
      </c>
      <c r="D1021" s="15" t="s">
        <v>93</v>
      </c>
      <c r="E1021" s="15" t="s">
        <v>2123</v>
      </c>
      <c r="F1021" s="16">
        <v>10</v>
      </c>
      <c r="G1021" s="16">
        <v>0</v>
      </c>
      <c r="H1021" s="17">
        <v>26.085000000000001</v>
      </c>
      <c r="I1021" s="18">
        <f>IF($B1021="","",IF(CostMethod="Last Cost",IFERROR(INDEX(PurCost,MATCH(_xlfn.MAXIFS(PurRank,PurItem,$B1021),PurRank,0)),$H1021),IF(($G1021+SUMIFS(PurQty,PurItem,$B1021))=0,$H1021,($G1021*$H1021+SUMIFS(PurTotal,PurItem,$B1021))/($G1021+SUMIFS(PurQty,PurItem,$B1021)))))</f>
        <v>26.085000000000001</v>
      </c>
      <c r="J1021" s="37">
        <v>40</v>
      </c>
      <c r="K1021" s="18">
        <f t="shared" si="120"/>
        <v>13.914999999999999</v>
      </c>
      <c r="L1021" s="19">
        <f t="shared" si="121"/>
        <v>0.34787499999999999</v>
      </c>
      <c r="M1021" s="19">
        <f t="shared" si="122"/>
        <v>0.53344834195898017</v>
      </c>
      <c r="N1021" s="20">
        <f t="shared" si="123"/>
        <v>0</v>
      </c>
      <c r="O1021" s="18">
        <f t="shared" si="124"/>
        <v>0</v>
      </c>
      <c r="P1021" s="18">
        <f t="shared" si="125"/>
        <v>0</v>
      </c>
      <c r="Q1021" s="21" t="str">
        <f t="shared" si="126"/>
        <v>REORDER</v>
      </c>
      <c r="R1021" s="22" t="e">
        <f ca="1">IF($B1021="","",IF(_xlfn.MAXIFS(PurDate,PurItem,$B1021)=0,"",_xlfn.MAXIFS(PurDate,PurItem,$B1021)))</f>
        <v>#NAME?</v>
      </c>
      <c r="S1021" s="20">
        <f t="shared" si="127"/>
        <v>0</v>
      </c>
      <c r="U1021" s="36"/>
    </row>
    <row r="1022" spans="1:21" x14ac:dyDescent="0.25">
      <c r="A1022" s="15" t="s">
        <v>2125</v>
      </c>
      <c r="B1022" s="15" t="s">
        <v>2126</v>
      </c>
      <c r="C1022" s="15" t="s">
        <v>96</v>
      </c>
      <c r="D1022" s="15" t="s">
        <v>93</v>
      </c>
      <c r="E1022" s="15" t="s">
        <v>2125</v>
      </c>
      <c r="F1022" s="16">
        <v>10</v>
      </c>
      <c r="G1022" s="16">
        <v>0</v>
      </c>
      <c r="H1022" s="17">
        <v>9.7799999999999994</v>
      </c>
      <c r="I1022" s="18">
        <f>IF($B1022="","",IF(CostMethod="Last Cost",IFERROR(INDEX(PurCost,MATCH(_xlfn.MAXIFS(PurRank,PurItem,$B1022),PurRank,0)),$H1022),IF(($G1022+SUMIFS(PurQty,PurItem,$B1022))=0,$H1022,($G1022*$H1022+SUMIFS(PurTotal,PurItem,$B1022))/($G1022+SUMIFS(PurQty,PurItem,$B1022)))))</f>
        <v>9.7799999999999994</v>
      </c>
      <c r="J1022" s="37">
        <v>15</v>
      </c>
      <c r="K1022" s="18">
        <f t="shared" si="120"/>
        <v>5.2200000000000006</v>
      </c>
      <c r="L1022" s="19">
        <f t="shared" si="121"/>
        <v>0.34800000000000003</v>
      </c>
      <c r="M1022" s="19">
        <f t="shared" si="122"/>
        <v>0.5337423312883437</v>
      </c>
      <c r="N1022" s="20">
        <f t="shared" si="123"/>
        <v>0</v>
      </c>
      <c r="O1022" s="18">
        <f t="shared" si="124"/>
        <v>0</v>
      </c>
      <c r="P1022" s="18">
        <f t="shared" si="125"/>
        <v>0</v>
      </c>
      <c r="Q1022" s="21" t="str">
        <f t="shared" si="126"/>
        <v>REORDER</v>
      </c>
      <c r="R1022" s="22" t="e">
        <f ca="1">IF($B1022="","",IF(_xlfn.MAXIFS(PurDate,PurItem,$B1022)=0,"",_xlfn.MAXIFS(PurDate,PurItem,$B1022)))</f>
        <v>#NAME?</v>
      </c>
      <c r="S1022" s="20">
        <f t="shared" si="127"/>
        <v>0</v>
      </c>
      <c r="U1022" s="36"/>
    </row>
    <row r="1023" spans="1:21" x14ac:dyDescent="0.25">
      <c r="A1023" s="15" t="s">
        <v>2127</v>
      </c>
      <c r="B1023" s="15" t="s">
        <v>2128</v>
      </c>
      <c r="C1023" s="15" t="s">
        <v>96</v>
      </c>
      <c r="D1023" s="15" t="s">
        <v>93</v>
      </c>
      <c r="E1023" s="15" t="s">
        <v>2127</v>
      </c>
      <c r="F1023" s="16">
        <v>10</v>
      </c>
      <c r="G1023" s="16">
        <v>0</v>
      </c>
      <c r="H1023" s="17">
        <v>9.7799999999999994</v>
      </c>
      <c r="I1023" s="18">
        <f>IF($B1023="","",IF(CostMethod="Last Cost",IFERROR(INDEX(PurCost,MATCH(_xlfn.MAXIFS(PurRank,PurItem,$B1023),PurRank,0)),$H1023),IF(($G1023+SUMIFS(PurQty,PurItem,$B1023))=0,$H1023,($G1023*$H1023+SUMIFS(PurTotal,PurItem,$B1023))/($G1023+SUMIFS(PurQty,PurItem,$B1023)))))</f>
        <v>9.7799999999999994</v>
      </c>
      <c r="J1023" s="37">
        <v>15</v>
      </c>
      <c r="K1023" s="18">
        <f t="shared" si="120"/>
        <v>5.2200000000000006</v>
      </c>
      <c r="L1023" s="19">
        <f t="shared" si="121"/>
        <v>0.34800000000000003</v>
      </c>
      <c r="M1023" s="19">
        <f t="shared" si="122"/>
        <v>0.5337423312883437</v>
      </c>
      <c r="N1023" s="20">
        <f t="shared" si="123"/>
        <v>0</v>
      </c>
      <c r="O1023" s="18">
        <f t="shared" si="124"/>
        <v>0</v>
      </c>
      <c r="P1023" s="18">
        <f t="shared" si="125"/>
        <v>0</v>
      </c>
      <c r="Q1023" s="21" t="str">
        <f t="shared" si="126"/>
        <v>REORDER</v>
      </c>
      <c r="R1023" s="22" t="e">
        <f ca="1">IF($B1023="","",IF(_xlfn.MAXIFS(PurDate,PurItem,$B1023)=0,"",_xlfn.MAXIFS(PurDate,PurItem,$B1023)))</f>
        <v>#NAME?</v>
      </c>
      <c r="S1023" s="20">
        <f t="shared" si="127"/>
        <v>0</v>
      </c>
      <c r="U1023" s="36"/>
    </row>
    <row r="1024" spans="1:21" x14ac:dyDescent="0.25">
      <c r="A1024" s="15" t="s">
        <v>2129</v>
      </c>
      <c r="B1024" s="15" t="s">
        <v>2130</v>
      </c>
      <c r="C1024" s="15" t="s">
        <v>96</v>
      </c>
      <c r="D1024" s="15" t="s">
        <v>93</v>
      </c>
      <c r="E1024" s="15" t="s">
        <v>2129</v>
      </c>
      <c r="F1024" s="16">
        <v>10</v>
      </c>
      <c r="G1024" s="16">
        <v>0</v>
      </c>
      <c r="H1024" s="17">
        <v>9.7799999999999994</v>
      </c>
      <c r="I1024" s="18">
        <f>IF($B1024="","",IF(CostMethod="Last Cost",IFERROR(INDEX(PurCost,MATCH(_xlfn.MAXIFS(PurRank,PurItem,$B1024),PurRank,0)),$H1024),IF(($G1024+SUMIFS(PurQty,PurItem,$B1024))=0,$H1024,($G1024*$H1024+SUMIFS(PurTotal,PurItem,$B1024))/($G1024+SUMIFS(PurQty,PurItem,$B1024)))))</f>
        <v>9.7799999999999994</v>
      </c>
      <c r="J1024" s="37">
        <v>15</v>
      </c>
      <c r="K1024" s="18">
        <f t="shared" si="120"/>
        <v>5.2200000000000006</v>
      </c>
      <c r="L1024" s="19">
        <f t="shared" si="121"/>
        <v>0.34800000000000003</v>
      </c>
      <c r="M1024" s="19">
        <f t="shared" si="122"/>
        <v>0.5337423312883437</v>
      </c>
      <c r="N1024" s="20">
        <f t="shared" si="123"/>
        <v>0</v>
      </c>
      <c r="O1024" s="18">
        <f t="shared" si="124"/>
        <v>0</v>
      </c>
      <c r="P1024" s="18">
        <f t="shared" si="125"/>
        <v>0</v>
      </c>
      <c r="Q1024" s="21" t="str">
        <f t="shared" si="126"/>
        <v>REORDER</v>
      </c>
      <c r="R1024" s="22" t="e">
        <f ca="1">IF($B1024="","",IF(_xlfn.MAXIFS(PurDate,PurItem,$B1024)=0,"",_xlfn.MAXIFS(PurDate,PurItem,$B1024)))</f>
        <v>#NAME?</v>
      </c>
      <c r="S1024" s="20">
        <f t="shared" si="127"/>
        <v>0</v>
      </c>
      <c r="U1024" s="36"/>
    </row>
    <row r="1025" spans="1:21" x14ac:dyDescent="0.25">
      <c r="A1025" s="15" t="s">
        <v>2131</v>
      </c>
      <c r="B1025" s="15" t="s">
        <v>2132</v>
      </c>
      <c r="C1025" s="15" t="s">
        <v>96</v>
      </c>
      <c r="D1025" s="15" t="s">
        <v>93</v>
      </c>
      <c r="E1025" s="15" t="s">
        <v>2131</v>
      </c>
      <c r="F1025" s="16">
        <v>10</v>
      </c>
      <c r="G1025" s="16">
        <v>0</v>
      </c>
      <c r="H1025" s="17">
        <v>9.7799999999999994</v>
      </c>
      <c r="I1025" s="18">
        <f>IF($B1025="","",IF(CostMethod="Last Cost",IFERROR(INDEX(PurCost,MATCH(_xlfn.MAXIFS(PurRank,PurItem,$B1025),PurRank,0)),$H1025),IF(($G1025+SUMIFS(PurQty,PurItem,$B1025))=0,$H1025,($G1025*$H1025+SUMIFS(PurTotal,PurItem,$B1025))/($G1025+SUMIFS(PurQty,PurItem,$B1025)))))</f>
        <v>9.7799999999999994</v>
      </c>
      <c r="J1025" s="37">
        <v>15</v>
      </c>
      <c r="K1025" s="18">
        <f t="shared" si="120"/>
        <v>5.2200000000000006</v>
      </c>
      <c r="L1025" s="19">
        <f t="shared" si="121"/>
        <v>0.34800000000000003</v>
      </c>
      <c r="M1025" s="19">
        <f t="shared" si="122"/>
        <v>0.5337423312883437</v>
      </c>
      <c r="N1025" s="20">
        <f t="shared" si="123"/>
        <v>2</v>
      </c>
      <c r="O1025" s="18">
        <f t="shared" si="124"/>
        <v>19.559999999999999</v>
      </c>
      <c r="P1025" s="18">
        <f t="shared" si="125"/>
        <v>30</v>
      </c>
      <c r="Q1025" s="21" t="str">
        <f t="shared" si="126"/>
        <v>REORDER</v>
      </c>
      <c r="R1025" s="22" t="e">
        <f ca="1">IF($B1025="","",IF(_xlfn.MAXIFS(PurDate,PurItem,$B1025)=0,"",_xlfn.MAXIFS(PurDate,PurItem,$B1025)))</f>
        <v>#NAME?</v>
      </c>
      <c r="S1025" s="20">
        <f t="shared" si="127"/>
        <v>0</v>
      </c>
      <c r="U1025" s="36"/>
    </row>
    <row r="1026" spans="1:21" x14ac:dyDescent="0.25">
      <c r="A1026" s="15" t="s">
        <v>2133</v>
      </c>
      <c r="B1026" s="15" t="s">
        <v>2134</v>
      </c>
      <c r="C1026" s="15" t="s">
        <v>96</v>
      </c>
      <c r="D1026" s="15" t="s">
        <v>93</v>
      </c>
      <c r="E1026" s="15" t="s">
        <v>2133</v>
      </c>
      <c r="F1026" s="16">
        <v>10</v>
      </c>
      <c r="G1026" s="16">
        <v>0</v>
      </c>
      <c r="H1026" s="17">
        <v>9.7799999999999994</v>
      </c>
      <c r="I1026" s="18">
        <f>IF($B1026="","",IF(CostMethod="Last Cost",IFERROR(INDEX(PurCost,MATCH(_xlfn.MAXIFS(PurRank,PurItem,$B1026),PurRank,0)),$H1026),IF(($G1026+SUMIFS(PurQty,PurItem,$B1026))=0,$H1026,($G1026*$H1026+SUMIFS(PurTotal,PurItem,$B1026))/($G1026+SUMIFS(PurQty,PurItem,$B1026)))))</f>
        <v>9.7799999999999994</v>
      </c>
      <c r="J1026" s="37">
        <v>15</v>
      </c>
      <c r="K1026" s="18">
        <f t="shared" si="120"/>
        <v>5.2200000000000006</v>
      </c>
      <c r="L1026" s="19">
        <f t="shared" si="121"/>
        <v>0.34800000000000003</v>
      </c>
      <c r="M1026" s="19">
        <f t="shared" si="122"/>
        <v>0.5337423312883437</v>
      </c>
      <c r="N1026" s="20">
        <f t="shared" si="123"/>
        <v>0</v>
      </c>
      <c r="O1026" s="18">
        <f t="shared" si="124"/>
        <v>0</v>
      </c>
      <c r="P1026" s="18">
        <f t="shared" si="125"/>
        <v>0</v>
      </c>
      <c r="Q1026" s="21" t="str">
        <f t="shared" si="126"/>
        <v>REORDER</v>
      </c>
      <c r="R1026" s="22" t="e">
        <f ca="1">IF($B1026="","",IF(_xlfn.MAXIFS(PurDate,PurItem,$B1026)=0,"",_xlfn.MAXIFS(PurDate,PurItem,$B1026)))</f>
        <v>#NAME?</v>
      </c>
      <c r="S1026" s="20">
        <f t="shared" si="127"/>
        <v>0</v>
      </c>
      <c r="U1026" s="36"/>
    </row>
    <row r="1027" spans="1:21" x14ac:dyDescent="0.25">
      <c r="A1027" s="15" t="s">
        <v>2135</v>
      </c>
      <c r="B1027" s="15" t="s">
        <v>2136</v>
      </c>
      <c r="C1027" s="15" t="s">
        <v>96</v>
      </c>
      <c r="D1027" s="15" t="s">
        <v>93</v>
      </c>
      <c r="E1027" s="15" t="s">
        <v>2135</v>
      </c>
      <c r="F1027" s="16">
        <v>10</v>
      </c>
      <c r="G1027" s="16">
        <v>0</v>
      </c>
      <c r="H1027" s="17">
        <v>16.305</v>
      </c>
      <c r="I1027" s="18">
        <f>IF($B1027="","",IF(CostMethod="Last Cost",IFERROR(INDEX(PurCost,MATCH(_xlfn.MAXIFS(PurRank,PurItem,$B1027),PurRank,0)),$H1027),IF(($G1027+SUMIFS(PurQty,PurItem,$B1027))=0,$H1027,($G1027*$H1027+SUMIFS(PurTotal,PurItem,$B1027))/($G1027+SUMIFS(PurQty,PurItem,$B1027)))))</f>
        <v>16.305</v>
      </c>
      <c r="J1027" s="37">
        <v>25</v>
      </c>
      <c r="K1027" s="18">
        <f t="shared" si="120"/>
        <v>8.6950000000000003</v>
      </c>
      <c r="L1027" s="19">
        <f t="shared" si="121"/>
        <v>0.3478</v>
      </c>
      <c r="M1027" s="19">
        <f t="shared" si="122"/>
        <v>0.53327200245323525</v>
      </c>
      <c r="N1027" s="20">
        <f t="shared" si="123"/>
        <v>0</v>
      </c>
      <c r="O1027" s="18">
        <f t="shared" si="124"/>
        <v>0</v>
      </c>
      <c r="P1027" s="18">
        <f t="shared" si="125"/>
        <v>0</v>
      </c>
      <c r="Q1027" s="21" t="str">
        <f t="shared" si="126"/>
        <v>REORDER</v>
      </c>
      <c r="R1027" s="22" t="e">
        <f ca="1">IF($B1027="","",IF(_xlfn.MAXIFS(PurDate,PurItem,$B1027)=0,"",_xlfn.MAXIFS(PurDate,PurItem,$B1027)))</f>
        <v>#NAME?</v>
      </c>
      <c r="S1027" s="20">
        <f t="shared" si="127"/>
        <v>0</v>
      </c>
      <c r="U1027" s="36"/>
    </row>
    <row r="1028" spans="1:21" x14ac:dyDescent="0.25">
      <c r="A1028" s="15" t="s">
        <v>2137</v>
      </c>
      <c r="B1028" s="15" t="s">
        <v>2138</v>
      </c>
      <c r="C1028" s="15" t="s">
        <v>96</v>
      </c>
      <c r="D1028" s="15" t="s">
        <v>93</v>
      </c>
      <c r="E1028" s="15" t="s">
        <v>2137</v>
      </c>
      <c r="F1028" s="16">
        <v>10</v>
      </c>
      <c r="G1028" s="16">
        <v>0</v>
      </c>
      <c r="H1028" s="17">
        <v>26.085000000000001</v>
      </c>
      <c r="I1028" s="18">
        <f>IF($B1028="","",IF(CostMethod="Last Cost",IFERROR(INDEX(PurCost,MATCH(_xlfn.MAXIFS(PurRank,PurItem,$B1028),PurRank,0)),$H1028),IF(($G1028+SUMIFS(PurQty,PurItem,$B1028))=0,$H1028,($G1028*$H1028+SUMIFS(PurTotal,PurItem,$B1028))/($G1028+SUMIFS(PurQty,PurItem,$B1028)))))</f>
        <v>26.085000000000001</v>
      </c>
      <c r="J1028" s="37">
        <v>40</v>
      </c>
      <c r="K1028" s="18">
        <f t="shared" si="120"/>
        <v>13.914999999999999</v>
      </c>
      <c r="L1028" s="19">
        <f t="shared" si="121"/>
        <v>0.34787499999999999</v>
      </c>
      <c r="M1028" s="19">
        <f t="shared" si="122"/>
        <v>0.53344834195898017</v>
      </c>
      <c r="N1028" s="20">
        <f t="shared" si="123"/>
        <v>0</v>
      </c>
      <c r="O1028" s="18">
        <f t="shared" si="124"/>
        <v>0</v>
      </c>
      <c r="P1028" s="18">
        <f t="shared" si="125"/>
        <v>0</v>
      </c>
      <c r="Q1028" s="21" t="str">
        <f t="shared" si="126"/>
        <v>REORDER</v>
      </c>
      <c r="R1028" s="22" t="e">
        <f ca="1">IF($B1028="","",IF(_xlfn.MAXIFS(PurDate,PurItem,$B1028)=0,"",_xlfn.MAXIFS(PurDate,PurItem,$B1028)))</f>
        <v>#NAME?</v>
      </c>
      <c r="S1028" s="20">
        <f t="shared" si="127"/>
        <v>0</v>
      </c>
      <c r="U1028" s="36"/>
    </row>
    <row r="1029" spans="1:21" x14ac:dyDescent="0.25">
      <c r="A1029" s="15" t="s">
        <v>2139</v>
      </c>
      <c r="B1029" s="15" t="s">
        <v>2140</v>
      </c>
      <c r="C1029" s="15" t="s">
        <v>96</v>
      </c>
      <c r="D1029" s="15" t="s">
        <v>93</v>
      </c>
      <c r="E1029" s="15" t="s">
        <v>2139</v>
      </c>
      <c r="F1029" s="16">
        <v>10</v>
      </c>
      <c r="G1029" s="16">
        <v>0</v>
      </c>
      <c r="H1029" s="17">
        <v>6.5250000000000004</v>
      </c>
      <c r="I1029" s="18">
        <f>IF($B1029="","",IF(CostMethod="Last Cost",IFERROR(INDEX(PurCost,MATCH(_xlfn.MAXIFS(PurRank,PurItem,$B1029),PurRank,0)),$H1029),IF(($G1029+SUMIFS(PurQty,PurItem,$B1029))=0,$H1029,($G1029*$H1029+SUMIFS(PurTotal,PurItem,$B1029))/($G1029+SUMIFS(PurQty,PurItem,$B1029)))))</f>
        <v>6.5250000000000004</v>
      </c>
      <c r="J1029" s="37">
        <v>10</v>
      </c>
      <c r="K1029" s="18">
        <f t="shared" ref="K1029:K1092" si="128">IF(OR($B1029="",$J1029=""),"",$J1029-$I1029)</f>
        <v>3.4749999999999996</v>
      </c>
      <c r="L1029" s="19">
        <f t="shared" ref="L1029:L1092" si="129">IF(OR($K1029="",$J1029=0,$J1029=""),"",$K1029/$J1029)</f>
        <v>0.34749999999999998</v>
      </c>
      <c r="M1029" s="19">
        <f t="shared" ref="M1029:M1092" si="130">IF(OR($K1029="",$I1029=0,$I1029=""),"",$K1029/$I1029)</f>
        <v>0.53256704980842906</v>
      </c>
      <c r="N1029" s="20">
        <f t="shared" ref="N1029:N1092" si="131">IF($B1029="","",$G1029+SUMIFS(PurQty,PurItem,$B1029)-SUMIFS(SalQty,SalItem,$B1029)-SUMIFS(WoQty,WoItem,$B1029)+SUMIFS(AdjQty,AdjItem,$B1029)+SUMIFS(LinVarQty,LinItem,$B1029,LinPosted,"YES"))</f>
        <v>0</v>
      </c>
      <c r="O1029" s="18">
        <f t="shared" ref="O1029:O1092" si="132">IF($B1029="","",$N1029*$I1029)</f>
        <v>0</v>
      </c>
      <c r="P1029" s="18">
        <f t="shared" ref="P1029:P1092" si="133">IF(OR($B1029="",$J1029=""),"",$N1029*$J1029)</f>
        <v>0</v>
      </c>
      <c r="Q1029" s="21" t="str">
        <f t="shared" ref="Q1029:Q1092" si="134">IF($B1029="","",IF($N1029&lt;0,"NEGATIVE",IF($N1029&lt;=$F1029,"REORDER","OK")))</f>
        <v>REORDER</v>
      </c>
      <c r="R1029" s="22" t="e">
        <f ca="1">IF($B1029="","",IF(_xlfn.MAXIFS(PurDate,PurItem,$B1029)=0,"",_xlfn.MAXIFS(PurDate,PurItem,$B1029)))</f>
        <v>#NAME?</v>
      </c>
      <c r="S1029" s="20">
        <f t="shared" ref="S1029:S1092" si="135">IF($B1029="","",SUMIFS(PurQty,PurItem,$B1029))</f>
        <v>0</v>
      </c>
      <c r="U1029" s="36"/>
    </row>
    <row r="1030" spans="1:21" x14ac:dyDescent="0.25">
      <c r="A1030" s="15" t="s">
        <v>2141</v>
      </c>
      <c r="B1030" s="15" t="s">
        <v>2142</v>
      </c>
      <c r="C1030" s="15" t="s">
        <v>96</v>
      </c>
      <c r="D1030" s="15" t="s">
        <v>93</v>
      </c>
      <c r="E1030" s="15" t="s">
        <v>2141</v>
      </c>
      <c r="F1030" s="16">
        <v>10</v>
      </c>
      <c r="G1030" s="16">
        <v>0</v>
      </c>
      <c r="H1030" s="17">
        <v>9.7799999999999994</v>
      </c>
      <c r="I1030" s="18">
        <f>IF($B1030="","",IF(CostMethod="Last Cost",IFERROR(INDEX(PurCost,MATCH(_xlfn.MAXIFS(PurRank,PurItem,$B1030),PurRank,0)),$H1030),IF(($G1030+SUMIFS(PurQty,PurItem,$B1030))=0,$H1030,($G1030*$H1030+SUMIFS(PurTotal,PurItem,$B1030))/($G1030+SUMIFS(PurQty,PurItem,$B1030)))))</f>
        <v>9.7799999999999994</v>
      </c>
      <c r="J1030" s="37">
        <v>15</v>
      </c>
      <c r="K1030" s="18">
        <f t="shared" si="128"/>
        <v>5.2200000000000006</v>
      </c>
      <c r="L1030" s="19">
        <f t="shared" si="129"/>
        <v>0.34800000000000003</v>
      </c>
      <c r="M1030" s="19">
        <f t="shared" si="130"/>
        <v>0.5337423312883437</v>
      </c>
      <c r="N1030" s="20">
        <f t="shared" si="131"/>
        <v>0</v>
      </c>
      <c r="O1030" s="18">
        <f t="shared" si="132"/>
        <v>0</v>
      </c>
      <c r="P1030" s="18">
        <f t="shared" si="133"/>
        <v>0</v>
      </c>
      <c r="Q1030" s="21" t="str">
        <f t="shared" si="134"/>
        <v>REORDER</v>
      </c>
      <c r="R1030" s="22" t="e">
        <f ca="1">IF($B1030="","",IF(_xlfn.MAXIFS(PurDate,PurItem,$B1030)=0,"",_xlfn.MAXIFS(PurDate,PurItem,$B1030)))</f>
        <v>#NAME?</v>
      </c>
      <c r="S1030" s="20">
        <f t="shared" si="135"/>
        <v>0</v>
      </c>
      <c r="U1030" s="36"/>
    </row>
    <row r="1031" spans="1:21" x14ac:dyDescent="0.25">
      <c r="A1031" s="15" t="s">
        <v>2143</v>
      </c>
      <c r="B1031" s="15" t="s">
        <v>2144</v>
      </c>
      <c r="C1031" s="15" t="s">
        <v>96</v>
      </c>
      <c r="D1031" s="15" t="s">
        <v>93</v>
      </c>
      <c r="E1031" s="15" t="s">
        <v>2143</v>
      </c>
      <c r="F1031" s="16">
        <v>10</v>
      </c>
      <c r="G1031" s="16">
        <v>0</v>
      </c>
      <c r="H1031" s="17">
        <v>9.7799999999999994</v>
      </c>
      <c r="I1031" s="18">
        <f>IF($B1031="","",IF(CostMethod="Last Cost",IFERROR(INDEX(PurCost,MATCH(_xlfn.MAXIFS(PurRank,PurItem,$B1031),PurRank,0)),$H1031),IF(($G1031+SUMIFS(PurQty,PurItem,$B1031))=0,$H1031,($G1031*$H1031+SUMIFS(PurTotal,PurItem,$B1031))/($G1031+SUMIFS(PurQty,PurItem,$B1031)))))</f>
        <v>9.7799999999999994</v>
      </c>
      <c r="J1031" s="37">
        <v>15</v>
      </c>
      <c r="K1031" s="18">
        <f t="shared" si="128"/>
        <v>5.2200000000000006</v>
      </c>
      <c r="L1031" s="19">
        <f t="shared" si="129"/>
        <v>0.34800000000000003</v>
      </c>
      <c r="M1031" s="19">
        <f t="shared" si="130"/>
        <v>0.5337423312883437</v>
      </c>
      <c r="N1031" s="20">
        <f t="shared" si="131"/>
        <v>0</v>
      </c>
      <c r="O1031" s="18">
        <f t="shared" si="132"/>
        <v>0</v>
      </c>
      <c r="P1031" s="18">
        <f t="shared" si="133"/>
        <v>0</v>
      </c>
      <c r="Q1031" s="21" t="str">
        <f t="shared" si="134"/>
        <v>REORDER</v>
      </c>
      <c r="R1031" s="22" t="e">
        <f ca="1">IF($B1031="","",IF(_xlfn.MAXIFS(PurDate,PurItem,$B1031)=0,"",_xlfn.MAXIFS(PurDate,PurItem,$B1031)))</f>
        <v>#NAME?</v>
      </c>
      <c r="S1031" s="20">
        <f t="shared" si="135"/>
        <v>0</v>
      </c>
      <c r="U1031" s="36"/>
    </row>
    <row r="1032" spans="1:21" x14ac:dyDescent="0.25">
      <c r="A1032" s="15" t="s">
        <v>2145</v>
      </c>
      <c r="B1032" s="15" t="s">
        <v>2146</v>
      </c>
      <c r="C1032" s="15" t="s">
        <v>101</v>
      </c>
      <c r="D1032" s="15" t="s">
        <v>93</v>
      </c>
      <c r="E1032" s="15" t="s">
        <v>2145</v>
      </c>
      <c r="F1032" s="16">
        <v>10</v>
      </c>
      <c r="G1032" s="16">
        <v>0</v>
      </c>
      <c r="H1032" s="17">
        <v>6.5250000000000004</v>
      </c>
      <c r="I1032" s="18">
        <f>IF($B1032="","",IF(CostMethod="Last Cost",IFERROR(INDEX(PurCost,MATCH(_xlfn.MAXIFS(PurRank,PurItem,$B1032),PurRank,0)),$H1032),IF(($G1032+SUMIFS(PurQty,PurItem,$B1032))=0,$H1032,($G1032*$H1032+SUMIFS(PurTotal,PurItem,$B1032))/($G1032+SUMIFS(PurQty,PurItem,$B1032)))))</f>
        <v>6.5250000000000004</v>
      </c>
      <c r="J1032" s="37">
        <v>10</v>
      </c>
      <c r="K1032" s="18">
        <f t="shared" si="128"/>
        <v>3.4749999999999996</v>
      </c>
      <c r="L1032" s="19">
        <f t="shared" si="129"/>
        <v>0.34749999999999998</v>
      </c>
      <c r="M1032" s="19">
        <f t="shared" si="130"/>
        <v>0.53256704980842906</v>
      </c>
      <c r="N1032" s="20">
        <f t="shared" si="131"/>
        <v>0</v>
      </c>
      <c r="O1032" s="18">
        <f t="shared" si="132"/>
        <v>0</v>
      </c>
      <c r="P1032" s="18">
        <f t="shared" si="133"/>
        <v>0</v>
      </c>
      <c r="Q1032" s="21" t="str">
        <f t="shared" si="134"/>
        <v>REORDER</v>
      </c>
      <c r="R1032" s="22" t="e">
        <f ca="1">IF($B1032="","",IF(_xlfn.MAXIFS(PurDate,PurItem,$B1032)=0,"",_xlfn.MAXIFS(PurDate,PurItem,$B1032)))</f>
        <v>#NAME?</v>
      </c>
      <c r="S1032" s="20">
        <f t="shared" si="135"/>
        <v>0</v>
      </c>
      <c r="U1032" s="36"/>
    </row>
    <row r="1033" spans="1:21" x14ac:dyDescent="0.25">
      <c r="A1033" s="15" t="s">
        <v>2147</v>
      </c>
      <c r="B1033" s="15" t="s">
        <v>2148</v>
      </c>
      <c r="C1033" s="15" t="s">
        <v>101</v>
      </c>
      <c r="D1033" s="15" t="s">
        <v>93</v>
      </c>
      <c r="E1033" s="15" t="s">
        <v>2147</v>
      </c>
      <c r="F1033" s="16">
        <v>10</v>
      </c>
      <c r="G1033" s="16">
        <v>0</v>
      </c>
      <c r="H1033" s="17">
        <v>19.477499999999999</v>
      </c>
      <c r="I1033" s="18">
        <f>IF($B1033="","",IF(CostMethod="Last Cost",IFERROR(INDEX(PurCost,MATCH(_xlfn.MAXIFS(PurRank,PurItem,$B1033),PurRank,0)),$H1033),IF(($G1033+SUMIFS(PurQty,PurItem,$B1033))=0,$H1033,($G1033*$H1033+SUMIFS(PurTotal,PurItem,$B1033))/($G1033+SUMIFS(PurQty,PurItem,$B1033)))))</f>
        <v>19.477499999999999</v>
      </c>
      <c r="J1033" s="37">
        <v>30</v>
      </c>
      <c r="K1033" s="18">
        <f t="shared" si="128"/>
        <v>10.522500000000001</v>
      </c>
      <c r="L1033" s="19">
        <f t="shared" si="129"/>
        <v>0.35075000000000001</v>
      </c>
      <c r="M1033" s="19">
        <f t="shared" si="130"/>
        <v>0.54023873700423575</v>
      </c>
      <c r="N1033" s="20">
        <f t="shared" si="131"/>
        <v>0</v>
      </c>
      <c r="O1033" s="18">
        <f t="shared" si="132"/>
        <v>0</v>
      </c>
      <c r="P1033" s="18">
        <f t="shared" si="133"/>
        <v>0</v>
      </c>
      <c r="Q1033" s="21" t="str">
        <f t="shared" si="134"/>
        <v>REORDER</v>
      </c>
      <c r="R1033" s="22" t="e">
        <f ca="1">IF($B1033="","",IF(_xlfn.MAXIFS(PurDate,PurItem,$B1033)=0,"",_xlfn.MAXIFS(PurDate,PurItem,$B1033)))</f>
        <v>#NAME?</v>
      </c>
      <c r="S1033" s="20">
        <f t="shared" si="135"/>
        <v>0</v>
      </c>
      <c r="U1033" s="36"/>
    </row>
    <row r="1034" spans="1:21" x14ac:dyDescent="0.25">
      <c r="A1034" s="15" t="s">
        <v>2149</v>
      </c>
      <c r="B1034" s="15" t="s">
        <v>2150</v>
      </c>
      <c r="C1034" s="15" t="s">
        <v>101</v>
      </c>
      <c r="D1034" s="15" t="s">
        <v>93</v>
      </c>
      <c r="E1034" s="15" t="s">
        <v>2149</v>
      </c>
      <c r="F1034" s="16">
        <v>10</v>
      </c>
      <c r="G1034" s="16">
        <v>0</v>
      </c>
      <c r="H1034" s="17">
        <v>19.477499999999999</v>
      </c>
      <c r="I1034" s="18">
        <f>IF($B1034="","",IF(CostMethod="Last Cost",IFERROR(INDEX(PurCost,MATCH(_xlfn.MAXIFS(PurRank,PurItem,$B1034),PurRank,0)),$H1034),IF(($G1034+SUMIFS(PurQty,PurItem,$B1034))=0,$H1034,($G1034*$H1034+SUMIFS(PurTotal,PurItem,$B1034))/($G1034+SUMIFS(PurQty,PurItem,$B1034)))))</f>
        <v>19.477499999999999</v>
      </c>
      <c r="J1034" s="37">
        <v>30</v>
      </c>
      <c r="K1034" s="18">
        <f t="shared" si="128"/>
        <v>10.522500000000001</v>
      </c>
      <c r="L1034" s="19">
        <f t="shared" si="129"/>
        <v>0.35075000000000001</v>
      </c>
      <c r="M1034" s="19">
        <f t="shared" si="130"/>
        <v>0.54023873700423575</v>
      </c>
      <c r="N1034" s="20">
        <f t="shared" si="131"/>
        <v>0</v>
      </c>
      <c r="O1034" s="18">
        <f t="shared" si="132"/>
        <v>0</v>
      </c>
      <c r="P1034" s="18">
        <f t="shared" si="133"/>
        <v>0</v>
      </c>
      <c r="Q1034" s="21" t="str">
        <f t="shared" si="134"/>
        <v>REORDER</v>
      </c>
      <c r="R1034" s="22" t="e">
        <f ca="1">IF($B1034="","",IF(_xlfn.MAXIFS(PurDate,PurItem,$B1034)=0,"",_xlfn.MAXIFS(PurDate,PurItem,$B1034)))</f>
        <v>#NAME?</v>
      </c>
      <c r="S1034" s="20">
        <f t="shared" si="135"/>
        <v>0</v>
      </c>
      <c r="U1034" s="36"/>
    </row>
    <row r="1035" spans="1:21" x14ac:dyDescent="0.25">
      <c r="A1035" s="15" t="s">
        <v>2151</v>
      </c>
      <c r="B1035" s="15" t="s">
        <v>2152</v>
      </c>
      <c r="C1035" s="15" t="s">
        <v>101</v>
      </c>
      <c r="D1035" s="15" t="s">
        <v>93</v>
      </c>
      <c r="E1035" s="15" t="s">
        <v>2151</v>
      </c>
      <c r="F1035" s="16">
        <v>10</v>
      </c>
      <c r="G1035" s="16">
        <v>0</v>
      </c>
      <c r="H1035" s="17">
        <v>7.8224999999999998</v>
      </c>
      <c r="I1035" s="18">
        <f>IF($B1035="","",IF(CostMethod="Last Cost",IFERROR(INDEX(PurCost,MATCH(_xlfn.MAXIFS(PurRank,PurItem,$B1035),PurRank,0)),$H1035),IF(($G1035+SUMIFS(PurQty,PurItem,$B1035))=0,$H1035,($G1035*$H1035+SUMIFS(PurTotal,PurItem,$B1035))/($G1035+SUMIFS(PurQty,PurItem,$B1035)))))</f>
        <v>7.8224999999999998</v>
      </c>
      <c r="J1035" s="37">
        <v>12</v>
      </c>
      <c r="K1035" s="18">
        <f t="shared" si="128"/>
        <v>4.1775000000000002</v>
      </c>
      <c r="L1035" s="19">
        <f t="shared" si="129"/>
        <v>0.34812500000000002</v>
      </c>
      <c r="M1035" s="19">
        <f t="shared" si="130"/>
        <v>0.5340364333652925</v>
      </c>
      <c r="N1035" s="20">
        <f t="shared" si="131"/>
        <v>0</v>
      </c>
      <c r="O1035" s="18">
        <f t="shared" si="132"/>
        <v>0</v>
      </c>
      <c r="P1035" s="18">
        <f t="shared" si="133"/>
        <v>0</v>
      </c>
      <c r="Q1035" s="21" t="str">
        <f t="shared" si="134"/>
        <v>REORDER</v>
      </c>
      <c r="R1035" s="22" t="e">
        <f ca="1">IF($B1035="","",IF(_xlfn.MAXIFS(PurDate,PurItem,$B1035)=0,"",_xlfn.MAXIFS(PurDate,PurItem,$B1035)))</f>
        <v>#NAME?</v>
      </c>
      <c r="S1035" s="20">
        <f t="shared" si="135"/>
        <v>0</v>
      </c>
      <c r="U1035" s="36"/>
    </row>
    <row r="1036" spans="1:21" x14ac:dyDescent="0.25">
      <c r="A1036" s="15" t="s">
        <v>2153</v>
      </c>
      <c r="B1036" s="15" t="s">
        <v>2154</v>
      </c>
      <c r="C1036" s="15" t="s">
        <v>101</v>
      </c>
      <c r="D1036" s="15" t="s">
        <v>93</v>
      </c>
      <c r="E1036" s="15" t="s">
        <v>2153</v>
      </c>
      <c r="F1036" s="16">
        <v>10</v>
      </c>
      <c r="G1036" s="16">
        <v>0</v>
      </c>
      <c r="H1036" s="17">
        <v>19.477499999999999</v>
      </c>
      <c r="I1036" s="18">
        <f>IF($B1036="","",IF(CostMethod="Last Cost",IFERROR(INDEX(PurCost,MATCH(_xlfn.MAXIFS(PurRank,PurItem,$B1036),PurRank,0)),$H1036),IF(($G1036+SUMIFS(PurQty,PurItem,$B1036))=0,$H1036,($G1036*$H1036+SUMIFS(PurTotal,PurItem,$B1036))/($G1036+SUMIFS(PurQty,PurItem,$B1036)))))</f>
        <v>19.477499999999999</v>
      </c>
      <c r="J1036" s="37">
        <v>30</v>
      </c>
      <c r="K1036" s="18">
        <f t="shared" si="128"/>
        <v>10.522500000000001</v>
      </c>
      <c r="L1036" s="19">
        <f t="shared" si="129"/>
        <v>0.35075000000000001</v>
      </c>
      <c r="M1036" s="19">
        <f t="shared" si="130"/>
        <v>0.54023873700423575</v>
      </c>
      <c r="N1036" s="20">
        <f t="shared" si="131"/>
        <v>0</v>
      </c>
      <c r="O1036" s="18">
        <f t="shared" si="132"/>
        <v>0</v>
      </c>
      <c r="P1036" s="18">
        <f t="shared" si="133"/>
        <v>0</v>
      </c>
      <c r="Q1036" s="21" t="str">
        <f t="shared" si="134"/>
        <v>REORDER</v>
      </c>
      <c r="R1036" s="22" t="e">
        <f ca="1">IF($B1036="","",IF(_xlfn.MAXIFS(PurDate,PurItem,$B1036)=0,"",_xlfn.MAXIFS(PurDate,PurItem,$B1036)))</f>
        <v>#NAME?</v>
      </c>
      <c r="S1036" s="20">
        <f t="shared" si="135"/>
        <v>0</v>
      </c>
      <c r="U1036" s="36"/>
    </row>
    <row r="1037" spans="1:21" x14ac:dyDescent="0.25">
      <c r="A1037" s="15" t="s">
        <v>2155</v>
      </c>
      <c r="B1037" s="15" t="s">
        <v>2156</v>
      </c>
      <c r="C1037" s="15" t="s">
        <v>101</v>
      </c>
      <c r="D1037" s="15" t="s">
        <v>93</v>
      </c>
      <c r="E1037" s="15" t="s">
        <v>2155</v>
      </c>
      <c r="F1037" s="16">
        <v>10</v>
      </c>
      <c r="G1037" s="16">
        <v>0</v>
      </c>
      <c r="H1037" s="17">
        <v>16.305</v>
      </c>
      <c r="I1037" s="18">
        <f>IF($B1037="","",IF(CostMethod="Last Cost",IFERROR(INDEX(PurCost,MATCH(_xlfn.MAXIFS(PurRank,PurItem,$B1037),PurRank,0)),$H1037),IF(($G1037+SUMIFS(PurQty,PurItem,$B1037))=0,$H1037,($G1037*$H1037+SUMIFS(PurTotal,PurItem,$B1037))/($G1037+SUMIFS(PurQty,PurItem,$B1037)))))</f>
        <v>16.305</v>
      </c>
      <c r="J1037" s="37">
        <v>30</v>
      </c>
      <c r="K1037" s="18">
        <f t="shared" si="128"/>
        <v>13.695</v>
      </c>
      <c r="L1037" s="19">
        <f t="shared" si="129"/>
        <v>0.45650000000000002</v>
      </c>
      <c r="M1037" s="19">
        <f t="shared" si="130"/>
        <v>0.83992640294388232</v>
      </c>
      <c r="N1037" s="20">
        <f t="shared" si="131"/>
        <v>36</v>
      </c>
      <c r="O1037" s="18">
        <f t="shared" si="132"/>
        <v>586.98</v>
      </c>
      <c r="P1037" s="18">
        <f t="shared" si="133"/>
        <v>1080</v>
      </c>
      <c r="Q1037" s="21" t="str">
        <f t="shared" si="134"/>
        <v>OK</v>
      </c>
      <c r="R1037" s="22" t="e">
        <f ca="1">IF($B1037="","",IF(_xlfn.MAXIFS(PurDate,PurItem,$B1037)=0,"",_xlfn.MAXIFS(PurDate,PurItem,$B1037)))</f>
        <v>#NAME?</v>
      </c>
      <c r="S1037" s="20">
        <f t="shared" si="135"/>
        <v>0</v>
      </c>
      <c r="U1037" s="36"/>
    </row>
    <row r="1038" spans="1:21" x14ac:dyDescent="0.25">
      <c r="A1038" s="15" t="s">
        <v>2157</v>
      </c>
      <c r="B1038" s="15" t="s">
        <v>2158</v>
      </c>
      <c r="C1038" s="15" t="s">
        <v>101</v>
      </c>
      <c r="D1038" s="15" t="s">
        <v>93</v>
      </c>
      <c r="E1038" s="15" t="s">
        <v>2157</v>
      </c>
      <c r="F1038" s="16">
        <v>10</v>
      </c>
      <c r="G1038" s="16">
        <v>0</v>
      </c>
      <c r="H1038" s="17">
        <v>7.8224999999999998</v>
      </c>
      <c r="I1038" s="18">
        <f>IF($B1038="","",IF(CostMethod="Last Cost",IFERROR(INDEX(PurCost,MATCH(_xlfn.MAXIFS(PurRank,PurItem,$B1038),PurRank,0)),$H1038),IF(($G1038+SUMIFS(PurQty,PurItem,$B1038))=0,$H1038,($G1038*$H1038+SUMIFS(PurTotal,PurItem,$B1038))/($G1038+SUMIFS(PurQty,PurItem,$B1038)))))</f>
        <v>7.8224999999999998</v>
      </c>
      <c r="J1038" s="37">
        <v>12</v>
      </c>
      <c r="K1038" s="18">
        <f t="shared" si="128"/>
        <v>4.1775000000000002</v>
      </c>
      <c r="L1038" s="19">
        <f t="shared" si="129"/>
        <v>0.34812500000000002</v>
      </c>
      <c r="M1038" s="19">
        <f t="shared" si="130"/>
        <v>0.5340364333652925</v>
      </c>
      <c r="N1038" s="20">
        <f t="shared" si="131"/>
        <v>74</v>
      </c>
      <c r="O1038" s="18">
        <f t="shared" si="132"/>
        <v>578.86500000000001</v>
      </c>
      <c r="P1038" s="18">
        <f t="shared" si="133"/>
        <v>888</v>
      </c>
      <c r="Q1038" s="21" t="str">
        <f t="shared" si="134"/>
        <v>OK</v>
      </c>
      <c r="R1038" s="22" t="e">
        <f ca="1">IF($B1038="","",IF(_xlfn.MAXIFS(PurDate,PurItem,$B1038)=0,"",_xlfn.MAXIFS(PurDate,PurItem,$B1038)))</f>
        <v>#NAME?</v>
      </c>
      <c r="S1038" s="20">
        <f t="shared" si="135"/>
        <v>0</v>
      </c>
      <c r="U1038" s="36"/>
    </row>
    <row r="1039" spans="1:21" x14ac:dyDescent="0.25">
      <c r="A1039" s="15" t="s">
        <v>2159</v>
      </c>
      <c r="B1039" s="15" t="s">
        <v>2160</v>
      </c>
      <c r="C1039" s="15" t="s">
        <v>101</v>
      </c>
      <c r="D1039" s="15" t="s">
        <v>93</v>
      </c>
      <c r="E1039" s="15" t="s">
        <v>2159</v>
      </c>
      <c r="F1039" s="16">
        <v>10</v>
      </c>
      <c r="G1039" s="16">
        <v>0</v>
      </c>
      <c r="H1039" s="17">
        <v>19.477499999999999</v>
      </c>
      <c r="I1039" s="18">
        <f>IF($B1039="","",IF(CostMethod="Last Cost",IFERROR(INDEX(PurCost,MATCH(_xlfn.MAXIFS(PurRank,PurItem,$B1039),PurRank,0)),$H1039),IF(($G1039+SUMIFS(PurQty,PurItem,$B1039))=0,$H1039,($G1039*$H1039+SUMIFS(PurTotal,PurItem,$B1039))/($G1039+SUMIFS(PurQty,PurItem,$B1039)))))</f>
        <v>19.477499999999999</v>
      </c>
      <c r="J1039" s="37">
        <v>30</v>
      </c>
      <c r="K1039" s="18">
        <f t="shared" si="128"/>
        <v>10.522500000000001</v>
      </c>
      <c r="L1039" s="19">
        <f t="shared" si="129"/>
        <v>0.35075000000000001</v>
      </c>
      <c r="M1039" s="19">
        <f t="shared" si="130"/>
        <v>0.54023873700423575</v>
      </c>
      <c r="N1039" s="20">
        <f t="shared" si="131"/>
        <v>0</v>
      </c>
      <c r="O1039" s="18">
        <f t="shared" si="132"/>
        <v>0</v>
      </c>
      <c r="P1039" s="18">
        <f t="shared" si="133"/>
        <v>0</v>
      </c>
      <c r="Q1039" s="21" t="str">
        <f t="shared" si="134"/>
        <v>REORDER</v>
      </c>
      <c r="R1039" s="22" t="e">
        <f ca="1">IF($B1039="","",IF(_xlfn.MAXIFS(PurDate,PurItem,$B1039)=0,"",_xlfn.MAXIFS(PurDate,PurItem,$B1039)))</f>
        <v>#NAME?</v>
      </c>
      <c r="S1039" s="20">
        <f t="shared" si="135"/>
        <v>0</v>
      </c>
      <c r="U1039" s="36"/>
    </row>
    <row r="1040" spans="1:21" x14ac:dyDescent="0.25">
      <c r="A1040" s="15" t="s">
        <v>2161</v>
      </c>
      <c r="B1040" s="15" t="s">
        <v>2162</v>
      </c>
      <c r="C1040" s="15" t="s">
        <v>96</v>
      </c>
      <c r="D1040" s="15" t="s">
        <v>93</v>
      </c>
      <c r="E1040" s="15" t="s">
        <v>2161</v>
      </c>
      <c r="F1040" s="16">
        <v>10</v>
      </c>
      <c r="G1040" s="16">
        <v>0</v>
      </c>
      <c r="H1040" s="17">
        <v>39.127499999999998</v>
      </c>
      <c r="I1040" s="18">
        <f>IF($B1040="","",IF(CostMethod="Last Cost",IFERROR(INDEX(PurCost,MATCH(_xlfn.MAXIFS(PurRank,PurItem,$B1040),PurRank,0)),$H1040),IF(($G1040+SUMIFS(PurQty,PurItem,$B1040))=0,$H1040,($G1040*$H1040+SUMIFS(PurTotal,PurItem,$B1040))/($G1040+SUMIFS(PurQty,PurItem,$B1040)))))</f>
        <v>39.127499999999998</v>
      </c>
      <c r="J1040" s="37">
        <v>60</v>
      </c>
      <c r="K1040" s="18">
        <f t="shared" si="128"/>
        <v>20.872500000000002</v>
      </c>
      <c r="L1040" s="19">
        <f t="shared" si="129"/>
        <v>0.34787500000000005</v>
      </c>
      <c r="M1040" s="19">
        <f t="shared" si="130"/>
        <v>0.53344834195898039</v>
      </c>
      <c r="N1040" s="20">
        <f t="shared" si="131"/>
        <v>0</v>
      </c>
      <c r="O1040" s="18">
        <f t="shared" si="132"/>
        <v>0</v>
      </c>
      <c r="P1040" s="18">
        <f t="shared" si="133"/>
        <v>0</v>
      </c>
      <c r="Q1040" s="21" t="str">
        <f t="shared" si="134"/>
        <v>REORDER</v>
      </c>
      <c r="R1040" s="22" t="e">
        <f ca="1">IF($B1040="","",IF(_xlfn.MAXIFS(PurDate,PurItem,$B1040)=0,"",_xlfn.MAXIFS(PurDate,PurItem,$B1040)))</f>
        <v>#NAME?</v>
      </c>
      <c r="S1040" s="20">
        <f t="shared" si="135"/>
        <v>0</v>
      </c>
      <c r="U1040" s="36"/>
    </row>
    <row r="1041" spans="1:21" x14ac:dyDescent="0.25">
      <c r="A1041" s="15" t="s">
        <v>2163</v>
      </c>
      <c r="B1041" s="15" t="s">
        <v>2164</v>
      </c>
      <c r="C1041" s="15" t="s">
        <v>96</v>
      </c>
      <c r="D1041" s="15" t="s">
        <v>93</v>
      </c>
      <c r="E1041" s="15" t="s">
        <v>2163</v>
      </c>
      <c r="F1041" s="16">
        <v>10</v>
      </c>
      <c r="G1041" s="16">
        <v>0</v>
      </c>
      <c r="H1041" s="17">
        <v>39.127499999999998</v>
      </c>
      <c r="I1041" s="18">
        <f>IF($B1041="","",IF(CostMethod="Last Cost",IFERROR(INDEX(PurCost,MATCH(_xlfn.MAXIFS(PurRank,PurItem,$B1041),PurRank,0)),$H1041),IF(($G1041+SUMIFS(PurQty,PurItem,$B1041))=0,$H1041,($G1041*$H1041+SUMIFS(PurTotal,PurItem,$B1041))/($G1041+SUMIFS(PurQty,PurItem,$B1041)))))</f>
        <v>39.127499999999998</v>
      </c>
      <c r="J1041" s="37">
        <v>60</v>
      </c>
      <c r="K1041" s="18">
        <f t="shared" si="128"/>
        <v>20.872500000000002</v>
      </c>
      <c r="L1041" s="19">
        <f t="shared" si="129"/>
        <v>0.34787500000000005</v>
      </c>
      <c r="M1041" s="19">
        <f t="shared" si="130"/>
        <v>0.53344834195898039</v>
      </c>
      <c r="N1041" s="20">
        <f t="shared" si="131"/>
        <v>0</v>
      </c>
      <c r="O1041" s="18">
        <f t="shared" si="132"/>
        <v>0</v>
      </c>
      <c r="P1041" s="18">
        <f t="shared" si="133"/>
        <v>0</v>
      </c>
      <c r="Q1041" s="21" t="str">
        <f t="shared" si="134"/>
        <v>REORDER</v>
      </c>
      <c r="R1041" s="22" t="e">
        <f ca="1">IF($B1041="","",IF(_xlfn.MAXIFS(PurDate,PurItem,$B1041)=0,"",_xlfn.MAXIFS(PurDate,PurItem,$B1041)))</f>
        <v>#NAME?</v>
      </c>
      <c r="S1041" s="20">
        <f t="shared" si="135"/>
        <v>0</v>
      </c>
      <c r="U1041" s="36"/>
    </row>
    <row r="1042" spans="1:21" x14ac:dyDescent="0.25">
      <c r="A1042" s="15" t="s">
        <v>2165</v>
      </c>
      <c r="B1042" s="15" t="s">
        <v>2166</v>
      </c>
      <c r="C1042" s="15" t="s">
        <v>117</v>
      </c>
      <c r="D1042" s="15" t="s">
        <v>93</v>
      </c>
      <c r="E1042" s="15" t="s">
        <v>2165</v>
      </c>
      <c r="F1042" s="16">
        <v>10</v>
      </c>
      <c r="G1042" s="16">
        <v>0</v>
      </c>
      <c r="H1042" s="17">
        <v>16.305</v>
      </c>
      <c r="I1042" s="18">
        <f>IF($B1042="","",IF(CostMethod="Last Cost",IFERROR(INDEX(PurCost,MATCH(_xlfn.MAXIFS(PurRank,PurItem,$B1042),PurRank,0)),$H1042),IF(($G1042+SUMIFS(PurQty,PurItem,$B1042))=0,$H1042,($G1042*$H1042+SUMIFS(PurTotal,PurItem,$B1042))/($G1042+SUMIFS(PurQty,PurItem,$B1042)))))</f>
        <v>16.305</v>
      </c>
      <c r="J1042" s="37">
        <v>25</v>
      </c>
      <c r="K1042" s="18">
        <f t="shared" si="128"/>
        <v>8.6950000000000003</v>
      </c>
      <c r="L1042" s="19">
        <f t="shared" si="129"/>
        <v>0.3478</v>
      </c>
      <c r="M1042" s="19">
        <f t="shared" si="130"/>
        <v>0.53327200245323525</v>
      </c>
      <c r="N1042" s="20">
        <f t="shared" si="131"/>
        <v>39</v>
      </c>
      <c r="O1042" s="18">
        <f t="shared" si="132"/>
        <v>635.89499999999998</v>
      </c>
      <c r="P1042" s="18">
        <f t="shared" si="133"/>
        <v>975</v>
      </c>
      <c r="Q1042" s="21" t="str">
        <f t="shared" si="134"/>
        <v>OK</v>
      </c>
      <c r="R1042" s="22" t="e">
        <f ca="1">IF($B1042="","",IF(_xlfn.MAXIFS(PurDate,PurItem,$B1042)=0,"",_xlfn.MAXIFS(PurDate,PurItem,$B1042)))</f>
        <v>#NAME?</v>
      </c>
      <c r="S1042" s="20">
        <f t="shared" si="135"/>
        <v>0</v>
      </c>
      <c r="U1042" s="36"/>
    </row>
    <row r="1043" spans="1:21" x14ac:dyDescent="0.25">
      <c r="A1043" s="15" t="s">
        <v>2167</v>
      </c>
      <c r="B1043" s="15" t="s">
        <v>2168</v>
      </c>
      <c r="C1043" s="15" t="s">
        <v>101</v>
      </c>
      <c r="D1043" s="15" t="s">
        <v>93</v>
      </c>
      <c r="E1043" s="15" t="s">
        <v>2167</v>
      </c>
      <c r="F1043" s="16">
        <v>10</v>
      </c>
      <c r="G1043" s="16">
        <v>0</v>
      </c>
      <c r="H1043" s="17">
        <v>16.305</v>
      </c>
      <c r="I1043" s="18">
        <f>IF($B1043="","",IF(CostMethod="Last Cost",IFERROR(INDEX(PurCost,MATCH(_xlfn.MAXIFS(PurRank,PurItem,$B1043),PurRank,0)),$H1043),IF(($G1043+SUMIFS(PurQty,PurItem,$B1043))=0,$H1043,($G1043*$H1043+SUMIFS(PurTotal,PurItem,$B1043))/($G1043+SUMIFS(PurQty,PurItem,$B1043)))))</f>
        <v>16.305</v>
      </c>
      <c r="J1043" s="37">
        <v>25</v>
      </c>
      <c r="K1043" s="18">
        <f t="shared" si="128"/>
        <v>8.6950000000000003</v>
      </c>
      <c r="L1043" s="19">
        <f t="shared" si="129"/>
        <v>0.3478</v>
      </c>
      <c r="M1043" s="19">
        <f t="shared" si="130"/>
        <v>0.53327200245323525</v>
      </c>
      <c r="N1043" s="20">
        <f t="shared" si="131"/>
        <v>0</v>
      </c>
      <c r="O1043" s="18">
        <f t="shared" si="132"/>
        <v>0</v>
      </c>
      <c r="P1043" s="18">
        <f t="shared" si="133"/>
        <v>0</v>
      </c>
      <c r="Q1043" s="21" t="str">
        <f t="shared" si="134"/>
        <v>REORDER</v>
      </c>
      <c r="R1043" s="22" t="e">
        <f ca="1">IF($B1043="","",IF(_xlfn.MAXIFS(PurDate,PurItem,$B1043)=0,"",_xlfn.MAXIFS(PurDate,PurItem,$B1043)))</f>
        <v>#NAME?</v>
      </c>
      <c r="S1043" s="20">
        <f t="shared" si="135"/>
        <v>0</v>
      </c>
      <c r="U1043" s="36"/>
    </row>
    <row r="1044" spans="1:21" x14ac:dyDescent="0.25">
      <c r="A1044" s="15" t="s">
        <v>2169</v>
      </c>
      <c r="B1044" s="15" t="s">
        <v>2170</v>
      </c>
      <c r="C1044" s="15" t="s">
        <v>110</v>
      </c>
      <c r="D1044" s="15" t="s">
        <v>93</v>
      </c>
      <c r="E1044" s="15" t="s">
        <v>2169</v>
      </c>
      <c r="F1044" s="16">
        <v>10</v>
      </c>
      <c r="G1044" s="16">
        <v>0</v>
      </c>
      <c r="H1044" s="17">
        <v>16.305</v>
      </c>
      <c r="I1044" s="18">
        <f>IF($B1044="","",IF(CostMethod="Last Cost",IFERROR(INDEX(PurCost,MATCH(_xlfn.MAXIFS(PurRank,PurItem,$B1044),PurRank,0)),$H1044),IF(($G1044+SUMIFS(PurQty,PurItem,$B1044))=0,$H1044,($G1044*$H1044+SUMIFS(PurTotal,PurItem,$B1044))/($G1044+SUMIFS(PurQty,PurItem,$B1044)))))</f>
        <v>16.305</v>
      </c>
      <c r="J1044" s="37">
        <v>25</v>
      </c>
      <c r="K1044" s="18">
        <f t="shared" si="128"/>
        <v>8.6950000000000003</v>
      </c>
      <c r="L1044" s="19">
        <f t="shared" si="129"/>
        <v>0.3478</v>
      </c>
      <c r="M1044" s="19">
        <f t="shared" si="130"/>
        <v>0.53327200245323525</v>
      </c>
      <c r="N1044" s="20">
        <f t="shared" si="131"/>
        <v>0</v>
      </c>
      <c r="O1044" s="18">
        <f t="shared" si="132"/>
        <v>0</v>
      </c>
      <c r="P1044" s="18">
        <f t="shared" si="133"/>
        <v>0</v>
      </c>
      <c r="Q1044" s="21" t="str">
        <f t="shared" si="134"/>
        <v>REORDER</v>
      </c>
      <c r="R1044" s="22" t="e">
        <f ca="1">IF($B1044="","",IF(_xlfn.MAXIFS(PurDate,PurItem,$B1044)=0,"",_xlfn.MAXIFS(PurDate,PurItem,$B1044)))</f>
        <v>#NAME?</v>
      </c>
      <c r="S1044" s="20">
        <f t="shared" si="135"/>
        <v>0</v>
      </c>
      <c r="U1044" s="36"/>
    </row>
    <row r="1045" spans="1:21" x14ac:dyDescent="0.25">
      <c r="A1045" s="15" t="s">
        <v>2171</v>
      </c>
      <c r="B1045" s="15" t="s">
        <v>2172</v>
      </c>
      <c r="C1045" s="15" t="s">
        <v>110</v>
      </c>
      <c r="D1045" s="15" t="s">
        <v>93</v>
      </c>
      <c r="E1045" s="15" t="s">
        <v>2171</v>
      </c>
      <c r="F1045" s="16">
        <v>10</v>
      </c>
      <c r="G1045" s="16">
        <v>0</v>
      </c>
      <c r="H1045" s="17">
        <v>13.0425</v>
      </c>
      <c r="I1045" s="18">
        <f>IF($B1045="","",IF(CostMethod="Last Cost",IFERROR(INDEX(PurCost,MATCH(_xlfn.MAXIFS(PurRank,PurItem,$B1045),PurRank,0)),$H1045),IF(($G1045+SUMIFS(PurQty,PurItem,$B1045))=0,$H1045,($G1045*$H1045+SUMIFS(PurTotal,PurItem,$B1045))/($G1045+SUMIFS(PurQty,PurItem,$B1045)))))</f>
        <v>13.0425</v>
      </c>
      <c r="J1045" s="37">
        <v>20</v>
      </c>
      <c r="K1045" s="18">
        <f t="shared" si="128"/>
        <v>6.9574999999999996</v>
      </c>
      <c r="L1045" s="19">
        <f t="shared" si="129"/>
        <v>0.34787499999999999</v>
      </c>
      <c r="M1045" s="19">
        <f t="shared" si="130"/>
        <v>0.53344834195898017</v>
      </c>
      <c r="N1045" s="20">
        <f t="shared" si="131"/>
        <v>0</v>
      </c>
      <c r="O1045" s="18">
        <f t="shared" si="132"/>
        <v>0</v>
      </c>
      <c r="P1045" s="18">
        <f t="shared" si="133"/>
        <v>0</v>
      </c>
      <c r="Q1045" s="21" t="str">
        <f t="shared" si="134"/>
        <v>REORDER</v>
      </c>
      <c r="R1045" s="22" t="e">
        <f ca="1">IF($B1045="","",IF(_xlfn.MAXIFS(PurDate,PurItem,$B1045)=0,"",_xlfn.MAXIFS(PurDate,PurItem,$B1045)))</f>
        <v>#NAME?</v>
      </c>
      <c r="S1045" s="20">
        <f t="shared" si="135"/>
        <v>0</v>
      </c>
      <c r="U1045" s="36"/>
    </row>
    <row r="1046" spans="1:21" x14ac:dyDescent="0.25">
      <c r="A1046" s="15" t="s">
        <v>2173</v>
      </c>
      <c r="B1046" s="15" t="s">
        <v>2174</v>
      </c>
      <c r="C1046" s="15" t="s">
        <v>110</v>
      </c>
      <c r="D1046" s="15" t="s">
        <v>93</v>
      </c>
      <c r="E1046" s="15" t="s">
        <v>2173</v>
      </c>
      <c r="F1046" s="16">
        <v>10</v>
      </c>
      <c r="G1046" s="16">
        <v>0</v>
      </c>
      <c r="H1046" s="17">
        <v>16.305</v>
      </c>
      <c r="I1046" s="18">
        <f>IF($B1046="","",IF(CostMethod="Last Cost",IFERROR(INDEX(PurCost,MATCH(_xlfn.MAXIFS(PurRank,PurItem,$B1046),PurRank,0)),$H1046),IF(($G1046+SUMIFS(PurQty,PurItem,$B1046))=0,$H1046,($G1046*$H1046+SUMIFS(PurTotal,PurItem,$B1046))/($G1046+SUMIFS(PurQty,PurItem,$B1046)))))</f>
        <v>16.305</v>
      </c>
      <c r="J1046" s="37">
        <v>25</v>
      </c>
      <c r="K1046" s="18">
        <f t="shared" si="128"/>
        <v>8.6950000000000003</v>
      </c>
      <c r="L1046" s="19">
        <f t="shared" si="129"/>
        <v>0.3478</v>
      </c>
      <c r="M1046" s="19">
        <f t="shared" si="130"/>
        <v>0.53327200245323525</v>
      </c>
      <c r="N1046" s="20">
        <f t="shared" si="131"/>
        <v>0</v>
      </c>
      <c r="O1046" s="18">
        <f t="shared" si="132"/>
        <v>0</v>
      </c>
      <c r="P1046" s="18">
        <f t="shared" si="133"/>
        <v>0</v>
      </c>
      <c r="Q1046" s="21" t="str">
        <f t="shared" si="134"/>
        <v>REORDER</v>
      </c>
      <c r="R1046" s="22" t="e">
        <f ca="1">IF($B1046="","",IF(_xlfn.MAXIFS(PurDate,PurItem,$B1046)=0,"",_xlfn.MAXIFS(PurDate,PurItem,$B1046)))</f>
        <v>#NAME?</v>
      </c>
      <c r="S1046" s="20">
        <f t="shared" si="135"/>
        <v>0</v>
      </c>
      <c r="U1046" s="36"/>
    </row>
    <row r="1047" spans="1:21" x14ac:dyDescent="0.25">
      <c r="A1047" s="15" t="s">
        <v>2175</v>
      </c>
      <c r="B1047" s="15" t="s">
        <v>2176</v>
      </c>
      <c r="C1047" s="15" t="s">
        <v>101</v>
      </c>
      <c r="D1047" s="15" t="s">
        <v>93</v>
      </c>
      <c r="E1047" s="15" t="s">
        <v>2175</v>
      </c>
      <c r="F1047" s="16">
        <v>10</v>
      </c>
      <c r="G1047" s="16">
        <v>0</v>
      </c>
      <c r="H1047" s="17">
        <v>1.3049999999999999</v>
      </c>
      <c r="I1047" s="18">
        <f>IF($B1047="","",IF(CostMethod="Last Cost",IFERROR(INDEX(PurCost,MATCH(_xlfn.MAXIFS(PurRank,PurItem,$B1047),PurRank,0)),$H1047),IF(($G1047+SUMIFS(PurQty,PurItem,$B1047))=0,$H1047,($G1047*$H1047+SUMIFS(PurTotal,PurItem,$B1047))/($G1047+SUMIFS(PurQty,PurItem,$B1047)))))</f>
        <v>1.3049999999999999</v>
      </c>
      <c r="J1047" s="37">
        <v>2</v>
      </c>
      <c r="K1047" s="18">
        <f t="shared" si="128"/>
        <v>0.69500000000000006</v>
      </c>
      <c r="L1047" s="19">
        <f t="shared" si="129"/>
        <v>0.34750000000000003</v>
      </c>
      <c r="M1047" s="19">
        <f t="shared" si="130"/>
        <v>0.53256704980842917</v>
      </c>
      <c r="N1047" s="20">
        <f t="shared" si="131"/>
        <v>0</v>
      </c>
      <c r="O1047" s="18">
        <f t="shared" si="132"/>
        <v>0</v>
      </c>
      <c r="P1047" s="18">
        <f t="shared" si="133"/>
        <v>0</v>
      </c>
      <c r="Q1047" s="21" t="str">
        <f t="shared" si="134"/>
        <v>REORDER</v>
      </c>
      <c r="R1047" s="22" t="e">
        <f ca="1">IF($B1047="","",IF(_xlfn.MAXIFS(PurDate,PurItem,$B1047)=0,"",_xlfn.MAXIFS(PurDate,PurItem,$B1047)))</f>
        <v>#NAME?</v>
      </c>
      <c r="S1047" s="20">
        <f t="shared" si="135"/>
        <v>0</v>
      </c>
      <c r="U1047" s="36"/>
    </row>
    <row r="1048" spans="1:21" x14ac:dyDescent="0.25">
      <c r="A1048" s="15" t="s">
        <v>2177</v>
      </c>
      <c r="B1048" s="15" t="s">
        <v>2178</v>
      </c>
      <c r="C1048" s="15" t="s">
        <v>101</v>
      </c>
      <c r="D1048" s="15" t="s">
        <v>93</v>
      </c>
      <c r="E1048" s="15" t="s">
        <v>2177</v>
      </c>
      <c r="F1048" s="16">
        <v>10</v>
      </c>
      <c r="G1048" s="16">
        <v>0</v>
      </c>
      <c r="H1048" s="17">
        <v>1.9575</v>
      </c>
      <c r="I1048" s="18">
        <f>IF($B1048="","",IF(CostMethod="Last Cost",IFERROR(INDEX(PurCost,MATCH(_xlfn.MAXIFS(PurRank,PurItem,$B1048),PurRank,0)),$H1048),IF(($G1048+SUMIFS(PurQty,PurItem,$B1048))=0,$H1048,($G1048*$H1048+SUMIFS(PurTotal,PurItem,$B1048))/($G1048+SUMIFS(PurQty,PurItem,$B1048)))))</f>
        <v>1.9575</v>
      </c>
      <c r="J1048" s="37">
        <v>3</v>
      </c>
      <c r="K1048" s="18">
        <f t="shared" si="128"/>
        <v>1.0425</v>
      </c>
      <c r="L1048" s="19">
        <f t="shared" si="129"/>
        <v>0.34749999999999998</v>
      </c>
      <c r="M1048" s="19">
        <f t="shared" si="130"/>
        <v>0.53256704980842906</v>
      </c>
      <c r="N1048" s="20">
        <f t="shared" si="131"/>
        <v>0</v>
      </c>
      <c r="O1048" s="18">
        <f t="shared" si="132"/>
        <v>0</v>
      </c>
      <c r="P1048" s="18">
        <f t="shared" si="133"/>
        <v>0</v>
      </c>
      <c r="Q1048" s="21" t="str">
        <f t="shared" si="134"/>
        <v>REORDER</v>
      </c>
      <c r="R1048" s="22" t="e">
        <f ca="1">IF($B1048="","",IF(_xlfn.MAXIFS(PurDate,PurItem,$B1048)=0,"",_xlfn.MAXIFS(PurDate,PurItem,$B1048)))</f>
        <v>#NAME?</v>
      </c>
      <c r="S1048" s="20">
        <f t="shared" si="135"/>
        <v>0</v>
      </c>
      <c r="U1048" s="36"/>
    </row>
    <row r="1049" spans="1:21" x14ac:dyDescent="0.25">
      <c r="A1049" s="15" t="s">
        <v>2179</v>
      </c>
      <c r="B1049" s="15" t="s">
        <v>2180</v>
      </c>
      <c r="C1049" s="15" t="s">
        <v>101</v>
      </c>
      <c r="D1049" s="15" t="s">
        <v>93</v>
      </c>
      <c r="E1049" s="15" t="s">
        <v>2179</v>
      </c>
      <c r="F1049" s="16">
        <v>10</v>
      </c>
      <c r="G1049" s="16">
        <v>0</v>
      </c>
      <c r="H1049" s="17">
        <v>19.567499999999999</v>
      </c>
      <c r="I1049" s="18">
        <f>IF($B1049="","",IF(CostMethod="Last Cost",IFERROR(INDEX(PurCost,MATCH(_xlfn.MAXIFS(PurRank,PurItem,$B1049),PurRank,0)),$H1049),IF(($G1049+SUMIFS(PurQty,PurItem,$B1049))=0,$H1049,($G1049*$H1049+SUMIFS(PurTotal,PurItem,$B1049))/($G1049+SUMIFS(PurQty,PurItem,$B1049)))))</f>
        <v>19.567499999999999</v>
      </c>
      <c r="J1049" s="37">
        <v>30</v>
      </c>
      <c r="K1049" s="18">
        <f t="shared" si="128"/>
        <v>10.432500000000001</v>
      </c>
      <c r="L1049" s="19">
        <f t="shared" si="129"/>
        <v>0.34775000000000006</v>
      </c>
      <c r="M1049" s="19">
        <f t="shared" si="130"/>
        <v>0.53315446531238031</v>
      </c>
      <c r="N1049" s="20">
        <f t="shared" si="131"/>
        <v>2</v>
      </c>
      <c r="O1049" s="18">
        <f t="shared" si="132"/>
        <v>39.134999999999998</v>
      </c>
      <c r="P1049" s="18">
        <f t="shared" si="133"/>
        <v>60</v>
      </c>
      <c r="Q1049" s="21" t="str">
        <f t="shared" si="134"/>
        <v>REORDER</v>
      </c>
      <c r="R1049" s="22" t="e">
        <f ca="1">IF($B1049="","",IF(_xlfn.MAXIFS(PurDate,PurItem,$B1049)=0,"",_xlfn.MAXIFS(PurDate,PurItem,$B1049)))</f>
        <v>#NAME?</v>
      </c>
      <c r="S1049" s="20">
        <f t="shared" si="135"/>
        <v>0</v>
      </c>
      <c r="U1049" s="36"/>
    </row>
    <row r="1050" spans="1:21" x14ac:dyDescent="0.25">
      <c r="A1050" s="15" t="s">
        <v>2181</v>
      </c>
      <c r="B1050" s="15" t="s">
        <v>2182</v>
      </c>
      <c r="C1050" s="15" t="s">
        <v>101</v>
      </c>
      <c r="D1050" s="15" t="s">
        <v>93</v>
      </c>
      <c r="E1050" s="15" t="s">
        <v>2181</v>
      </c>
      <c r="F1050" s="16">
        <v>10</v>
      </c>
      <c r="G1050" s="16">
        <v>0</v>
      </c>
      <c r="H1050" s="17">
        <v>19.567499999999999</v>
      </c>
      <c r="I1050" s="18">
        <f>IF($B1050="","",IF(CostMethod="Last Cost",IFERROR(INDEX(PurCost,MATCH(_xlfn.MAXIFS(PurRank,PurItem,$B1050),PurRank,0)),$H1050),IF(($G1050+SUMIFS(PurQty,PurItem,$B1050))=0,$H1050,($G1050*$H1050+SUMIFS(PurTotal,PurItem,$B1050))/($G1050+SUMIFS(PurQty,PurItem,$B1050)))))</f>
        <v>19.567499999999999</v>
      </c>
      <c r="J1050" s="37">
        <v>30</v>
      </c>
      <c r="K1050" s="18">
        <f t="shared" si="128"/>
        <v>10.432500000000001</v>
      </c>
      <c r="L1050" s="19">
        <f t="shared" si="129"/>
        <v>0.34775000000000006</v>
      </c>
      <c r="M1050" s="19">
        <f t="shared" si="130"/>
        <v>0.53315446531238031</v>
      </c>
      <c r="N1050" s="20">
        <f t="shared" si="131"/>
        <v>0</v>
      </c>
      <c r="O1050" s="18">
        <f t="shared" si="132"/>
        <v>0</v>
      </c>
      <c r="P1050" s="18">
        <f t="shared" si="133"/>
        <v>0</v>
      </c>
      <c r="Q1050" s="21" t="str">
        <f t="shared" si="134"/>
        <v>REORDER</v>
      </c>
      <c r="R1050" s="22" t="e">
        <f ca="1">IF($B1050="","",IF(_xlfn.MAXIFS(PurDate,PurItem,$B1050)=0,"",_xlfn.MAXIFS(PurDate,PurItem,$B1050)))</f>
        <v>#NAME?</v>
      </c>
      <c r="S1050" s="20">
        <f t="shared" si="135"/>
        <v>0</v>
      </c>
      <c r="U1050" s="36"/>
    </row>
    <row r="1051" spans="1:21" x14ac:dyDescent="0.25">
      <c r="A1051" s="15" t="s">
        <v>2183</v>
      </c>
      <c r="B1051" s="15" t="s">
        <v>2184</v>
      </c>
      <c r="C1051" s="15" t="s">
        <v>96</v>
      </c>
      <c r="D1051" s="15" t="s">
        <v>93</v>
      </c>
      <c r="E1051" s="15" t="s">
        <v>2183</v>
      </c>
      <c r="F1051" s="16">
        <v>10</v>
      </c>
      <c r="G1051" s="16">
        <v>0</v>
      </c>
      <c r="H1051" s="17">
        <v>7.8224999999999998</v>
      </c>
      <c r="I1051" s="18">
        <f>IF($B1051="","",IF(CostMethod="Last Cost",IFERROR(INDEX(PurCost,MATCH(_xlfn.MAXIFS(PurRank,PurItem,$B1051),PurRank,0)),$H1051),IF(($G1051+SUMIFS(PurQty,PurItem,$B1051))=0,$H1051,($G1051*$H1051+SUMIFS(PurTotal,PurItem,$B1051))/($G1051+SUMIFS(PurQty,PurItem,$B1051)))))</f>
        <v>7.8224999999999998</v>
      </c>
      <c r="J1051" s="37">
        <v>12</v>
      </c>
      <c r="K1051" s="18">
        <f t="shared" si="128"/>
        <v>4.1775000000000002</v>
      </c>
      <c r="L1051" s="19">
        <f t="shared" si="129"/>
        <v>0.34812500000000002</v>
      </c>
      <c r="M1051" s="19">
        <f t="shared" si="130"/>
        <v>0.5340364333652925</v>
      </c>
      <c r="N1051" s="20">
        <f t="shared" si="131"/>
        <v>0</v>
      </c>
      <c r="O1051" s="18">
        <f t="shared" si="132"/>
        <v>0</v>
      </c>
      <c r="P1051" s="18">
        <f t="shared" si="133"/>
        <v>0</v>
      </c>
      <c r="Q1051" s="21" t="str">
        <f t="shared" si="134"/>
        <v>REORDER</v>
      </c>
      <c r="R1051" s="22" t="e">
        <f ca="1">IF($B1051="","",IF(_xlfn.MAXIFS(PurDate,PurItem,$B1051)=0,"",_xlfn.MAXIFS(PurDate,PurItem,$B1051)))</f>
        <v>#NAME?</v>
      </c>
      <c r="S1051" s="20">
        <f t="shared" si="135"/>
        <v>0</v>
      </c>
      <c r="U1051" s="36"/>
    </row>
    <row r="1052" spans="1:21" x14ac:dyDescent="0.25">
      <c r="A1052" s="15" t="s">
        <v>2185</v>
      </c>
      <c r="B1052" s="15" t="s">
        <v>2186</v>
      </c>
      <c r="C1052" s="15" t="s">
        <v>96</v>
      </c>
      <c r="D1052" s="15" t="s">
        <v>93</v>
      </c>
      <c r="E1052" s="15" t="s">
        <v>2185</v>
      </c>
      <c r="F1052" s="16">
        <v>10</v>
      </c>
      <c r="G1052" s="16">
        <v>0</v>
      </c>
      <c r="H1052" s="17">
        <v>9.7799999999999994</v>
      </c>
      <c r="I1052" s="18">
        <f>IF($B1052="","",IF(CostMethod="Last Cost",IFERROR(INDEX(PurCost,MATCH(_xlfn.MAXIFS(PurRank,PurItem,$B1052),PurRank,0)),$H1052),IF(($G1052+SUMIFS(PurQty,PurItem,$B1052))=0,$H1052,($G1052*$H1052+SUMIFS(PurTotal,PurItem,$B1052))/($G1052+SUMIFS(PurQty,PurItem,$B1052)))))</f>
        <v>9.7799999999999994</v>
      </c>
      <c r="J1052" s="37">
        <v>15</v>
      </c>
      <c r="K1052" s="18">
        <f t="shared" si="128"/>
        <v>5.2200000000000006</v>
      </c>
      <c r="L1052" s="19">
        <f t="shared" si="129"/>
        <v>0.34800000000000003</v>
      </c>
      <c r="M1052" s="19">
        <f t="shared" si="130"/>
        <v>0.5337423312883437</v>
      </c>
      <c r="N1052" s="20">
        <f t="shared" si="131"/>
        <v>0</v>
      </c>
      <c r="O1052" s="18">
        <f t="shared" si="132"/>
        <v>0</v>
      </c>
      <c r="P1052" s="18">
        <f t="shared" si="133"/>
        <v>0</v>
      </c>
      <c r="Q1052" s="21" t="str">
        <f t="shared" si="134"/>
        <v>REORDER</v>
      </c>
      <c r="R1052" s="22" t="e">
        <f ca="1">IF($B1052="","",IF(_xlfn.MAXIFS(PurDate,PurItem,$B1052)=0,"",_xlfn.MAXIFS(PurDate,PurItem,$B1052)))</f>
        <v>#NAME?</v>
      </c>
      <c r="S1052" s="20">
        <f t="shared" si="135"/>
        <v>0</v>
      </c>
      <c r="U1052" s="36"/>
    </row>
    <row r="1053" spans="1:21" x14ac:dyDescent="0.25">
      <c r="A1053" s="15" t="s">
        <v>2187</v>
      </c>
      <c r="B1053" s="15" t="s">
        <v>2188</v>
      </c>
      <c r="C1053" s="15" t="s">
        <v>96</v>
      </c>
      <c r="D1053" s="15" t="s">
        <v>93</v>
      </c>
      <c r="E1053" s="15" t="s">
        <v>2187</v>
      </c>
      <c r="F1053" s="16">
        <v>10</v>
      </c>
      <c r="G1053" s="16">
        <v>0</v>
      </c>
      <c r="H1053" s="17">
        <v>9.7799999999999994</v>
      </c>
      <c r="I1053" s="18">
        <f>IF($B1053="","",IF(CostMethod="Last Cost",IFERROR(INDEX(PurCost,MATCH(_xlfn.MAXIFS(PurRank,PurItem,$B1053),PurRank,0)),$H1053),IF(($G1053+SUMIFS(PurQty,PurItem,$B1053))=0,$H1053,($G1053*$H1053+SUMIFS(PurTotal,PurItem,$B1053))/($G1053+SUMIFS(PurQty,PurItem,$B1053)))))</f>
        <v>9.7799999999999994</v>
      </c>
      <c r="J1053" s="37">
        <v>15</v>
      </c>
      <c r="K1053" s="18">
        <f t="shared" si="128"/>
        <v>5.2200000000000006</v>
      </c>
      <c r="L1053" s="19">
        <f t="shared" si="129"/>
        <v>0.34800000000000003</v>
      </c>
      <c r="M1053" s="19">
        <f t="shared" si="130"/>
        <v>0.5337423312883437</v>
      </c>
      <c r="N1053" s="20">
        <f t="shared" si="131"/>
        <v>0</v>
      </c>
      <c r="O1053" s="18">
        <f t="shared" si="132"/>
        <v>0</v>
      </c>
      <c r="P1053" s="18">
        <f t="shared" si="133"/>
        <v>0</v>
      </c>
      <c r="Q1053" s="21" t="str">
        <f t="shared" si="134"/>
        <v>REORDER</v>
      </c>
      <c r="R1053" s="22" t="e">
        <f ca="1">IF($B1053="","",IF(_xlfn.MAXIFS(PurDate,PurItem,$B1053)=0,"",_xlfn.MAXIFS(PurDate,PurItem,$B1053)))</f>
        <v>#NAME?</v>
      </c>
      <c r="S1053" s="20">
        <f t="shared" si="135"/>
        <v>0</v>
      </c>
      <c r="U1053" s="36"/>
    </row>
    <row r="1054" spans="1:21" x14ac:dyDescent="0.25">
      <c r="A1054" s="15" t="s">
        <v>2189</v>
      </c>
      <c r="B1054" s="15" t="s">
        <v>2190</v>
      </c>
      <c r="C1054" s="15" t="s">
        <v>96</v>
      </c>
      <c r="D1054" s="15" t="s">
        <v>93</v>
      </c>
      <c r="E1054" s="15" t="s">
        <v>2189</v>
      </c>
      <c r="F1054" s="16">
        <v>10</v>
      </c>
      <c r="G1054" s="16">
        <v>0</v>
      </c>
      <c r="H1054" s="17">
        <v>26.085000000000001</v>
      </c>
      <c r="I1054" s="18">
        <f>IF($B1054="","",IF(CostMethod="Last Cost",IFERROR(INDEX(PurCost,MATCH(_xlfn.MAXIFS(PurRank,PurItem,$B1054),PurRank,0)),$H1054),IF(($G1054+SUMIFS(PurQty,PurItem,$B1054))=0,$H1054,($G1054*$H1054+SUMIFS(PurTotal,PurItem,$B1054))/($G1054+SUMIFS(PurQty,PurItem,$B1054)))))</f>
        <v>26.085000000000001</v>
      </c>
      <c r="J1054" s="37">
        <v>40</v>
      </c>
      <c r="K1054" s="18">
        <f t="shared" si="128"/>
        <v>13.914999999999999</v>
      </c>
      <c r="L1054" s="19">
        <f t="shared" si="129"/>
        <v>0.34787499999999999</v>
      </c>
      <c r="M1054" s="19">
        <f t="shared" si="130"/>
        <v>0.53344834195898017</v>
      </c>
      <c r="N1054" s="20">
        <f t="shared" si="131"/>
        <v>22</v>
      </c>
      <c r="O1054" s="18">
        <f t="shared" si="132"/>
        <v>573.87</v>
      </c>
      <c r="P1054" s="18">
        <f t="shared" si="133"/>
        <v>880</v>
      </c>
      <c r="Q1054" s="21" t="str">
        <f t="shared" si="134"/>
        <v>OK</v>
      </c>
      <c r="R1054" s="22" t="e">
        <f ca="1">IF($B1054="","",IF(_xlfn.MAXIFS(PurDate,PurItem,$B1054)=0,"",_xlfn.MAXIFS(PurDate,PurItem,$B1054)))</f>
        <v>#NAME?</v>
      </c>
      <c r="S1054" s="20">
        <f t="shared" si="135"/>
        <v>0</v>
      </c>
      <c r="U1054" s="36"/>
    </row>
    <row r="1055" spans="1:21" x14ac:dyDescent="0.25">
      <c r="A1055" s="15" t="s">
        <v>2191</v>
      </c>
      <c r="B1055" s="15" t="s">
        <v>2192</v>
      </c>
      <c r="C1055" s="15" t="s">
        <v>96</v>
      </c>
      <c r="D1055" s="15" t="s">
        <v>93</v>
      </c>
      <c r="E1055" s="15" t="s">
        <v>2191</v>
      </c>
      <c r="F1055" s="16">
        <v>10</v>
      </c>
      <c r="G1055" s="16">
        <v>0</v>
      </c>
      <c r="H1055" s="17">
        <v>6.5250000000000004</v>
      </c>
      <c r="I1055" s="18">
        <f>IF($B1055="","",IF(CostMethod="Last Cost",IFERROR(INDEX(PurCost,MATCH(_xlfn.MAXIFS(PurRank,PurItem,$B1055),PurRank,0)),$H1055),IF(($G1055+SUMIFS(PurQty,PurItem,$B1055))=0,$H1055,($G1055*$H1055+SUMIFS(PurTotal,PurItem,$B1055))/($G1055+SUMIFS(PurQty,PurItem,$B1055)))))</f>
        <v>6.5250000000000004</v>
      </c>
      <c r="J1055" s="37">
        <v>10</v>
      </c>
      <c r="K1055" s="18">
        <f t="shared" si="128"/>
        <v>3.4749999999999996</v>
      </c>
      <c r="L1055" s="19">
        <f t="shared" si="129"/>
        <v>0.34749999999999998</v>
      </c>
      <c r="M1055" s="19">
        <f t="shared" si="130"/>
        <v>0.53256704980842906</v>
      </c>
      <c r="N1055" s="20">
        <f t="shared" si="131"/>
        <v>0</v>
      </c>
      <c r="O1055" s="18">
        <f t="shared" si="132"/>
        <v>0</v>
      </c>
      <c r="P1055" s="18">
        <f t="shared" si="133"/>
        <v>0</v>
      </c>
      <c r="Q1055" s="21" t="str">
        <f t="shared" si="134"/>
        <v>REORDER</v>
      </c>
      <c r="R1055" s="22" t="e">
        <f ca="1">IF($B1055="","",IF(_xlfn.MAXIFS(PurDate,PurItem,$B1055)=0,"",_xlfn.MAXIFS(PurDate,PurItem,$B1055)))</f>
        <v>#NAME?</v>
      </c>
      <c r="S1055" s="20">
        <f t="shared" si="135"/>
        <v>0</v>
      </c>
      <c r="U1055" s="36"/>
    </row>
    <row r="1056" spans="1:21" x14ac:dyDescent="0.25">
      <c r="A1056" s="15" t="s">
        <v>2193</v>
      </c>
      <c r="B1056" s="15" t="s">
        <v>2194</v>
      </c>
      <c r="C1056" s="15" t="s">
        <v>96</v>
      </c>
      <c r="D1056" s="15" t="s">
        <v>93</v>
      </c>
      <c r="E1056" s="15" t="s">
        <v>2193</v>
      </c>
      <c r="F1056" s="16">
        <v>10</v>
      </c>
      <c r="G1056" s="16">
        <v>0</v>
      </c>
      <c r="H1056" s="17">
        <v>9.7799999999999994</v>
      </c>
      <c r="I1056" s="18">
        <f>IF($B1056="","",IF(CostMethod="Last Cost",IFERROR(INDEX(PurCost,MATCH(_xlfn.MAXIFS(PurRank,PurItem,$B1056),PurRank,0)),$H1056),IF(($G1056+SUMIFS(PurQty,PurItem,$B1056))=0,$H1056,($G1056*$H1056+SUMIFS(PurTotal,PurItem,$B1056))/($G1056+SUMIFS(PurQty,PurItem,$B1056)))))</f>
        <v>9.7799999999999994</v>
      </c>
      <c r="J1056" s="37">
        <v>15</v>
      </c>
      <c r="K1056" s="18">
        <f t="shared" si="128"/>
        <v>5.2200000000000006</v>
      </c>
      <c r="L1056" s="19">
        <f t="shared" si="129"/>
        <v>0.34800000000000003</v>
      </c>
      <c r="M1056" s="19">
        <f t="shared" si="130"/>
        <v>0.5337423312883437</v>
      </c>
      <c r="N1056" s="20">
        <f t="shared" si="131"/>
        <v>0</v>
      </c>
      <c r="O1056" s="18">
        <f t="shared" si="132"/>
        <v>0</v>
      </c>
      <c r="P1056" s="18">
        <f t="shared" si="133"/>
        <v>0</v>
      </c>
      <c r="Q1056" s="21" t="str">
        <f t="shared" si="134"/>
        <v>REORDER</v>
      </c>
      <c r="R1056" s="22" t="e">
        <f ca="1">IF($B1056="","",IF(_xlfn.MAXIFS(PurDate,PurItem,$B1056)=0,"",_xlfn.MAXIFS(PurDate,PurItem,$B1056)))</f>
        <v>#NAME?</v>
      </c>
      <c r="S1056" s="20">
        <f t="shared" si="135"/>
        <v>0</v>
      </c>
      <c r="U1056" s="36"/>
    </row>
    <row r="1057" spans="1:21" x14ac:dyDescent="0.25">
      <c r="A1057" s="15" t="s">
        <v>2195</v>
      </c>
      <c r="B1057" s="15" t="s">
        <v>2196</v>
      </c>
      <c r="C1057" s="15" t="s">
        <v>96</v>
      </c>
      <c r="D1057" s="15" t="s">
        <v>93</v>
      </c>
      <c r="E1057" s="15" t="s">
        <v>2195</v>
      </c>
      <c r="F1057" s="16">
        <v>10</v>
      </c>
      <c r="G1057" s="16">
        <v>0</v>
      </c>
      <c r="H1057" s="17">
        <v>9.7799999999999994</v>
      </c>
      <c r="I1057" s="18">
        <f>IF($B1057="","",IF(CostMethod="Last Cost",IFERROR(INDEX(PurCost,MATCH(_xlfn.MAXIFS(PurRank,PurItem,$B1057),PurRank,0)),$H1057),IF(($G1057+SUMIFS(PurQty,PurItem,$B1057))=0,$H1057,($G1057*$H1057+SUMIFS(PurTotal,PurItem,$B1057))/($G1057+SUMIFS(PurQty,PurItem,$B1057)))))</f>
        <v>9.7799999999999994</v>
      </c>
      <c r="J1057" s="37">
        <v>15</v>
      </c>
      <c r="K1057" s="18">
        <f t="shared" si="128"/>
        <v>5.2200000000000006</v>
      </c>
      <c r="L1057" s="19">
        <f t="shared" si="129"/>
        <v>0.34800000000000003</v>
      </c>
      <c r="M1057" s="19">
        <f t="shared" si="130"/>
        <v>0.5337423312883437</v>
      </c>
      <c r="N1057" s="20">
        <f t="shared" si="131"/>
        <v>0</v>
      </c>
      <c r="O1057" s="18">
        <f t="shared" si="132"/>
        <v>0</v>
      </c>
      <c r="P1057" s="18">
        <f t="shared" si="133"/>
        <v>0</v>
      </c>
      <c r="Q1057" s="21" t="str">
        <f t="shared" si="134"/>
        <v>REORDER</v>
      </c>
      <c r="R1057" s="22" t="e">
        <f ca="1">IF($B1057="","",IF(_xlfn.MAXIFS(PurDate,PurItem,$B1057)=0,"",_xlfn.MAXIFS(PurDate,PurItem,$B1057)))</f>
        <v>#NAME?</v>
      </c>
      <c r="S1057" s="20">
        <f t="shared" si="135"/>
        <v>0</v>
      </c>
      <c r="U1057" s="36"/>
    </row>
    <row r="1058" spans="1:21" x14ac:dyDescent="0.25">
      <c r="A1058" s="15" t="s">
        <v>2197</v>
      </c>
      <c r="B1058" s="15" t="s">
        <v>2198</v>
      </c>
      <c r="C1058" s="15" t="s">
        <v>96</v>
      </c>
      <c r="D1058" s="15" t="s">
        <v>93</v>
      </c>
      <c r="E1058" s="15" t="s">
        <v>2197</v>
      </c>
      <c r="F1058" s="16">
        <v>10</v>
      </c>
      <c r="G1058" s="16">
        <v>0</v>
      </c>
      <c r="H1058" s="17">
        <v>9.7799999999999994</v>
      </c>
      <c r="I1058" s="18">
        <f>IF($B1058="","",IF(CostMethod="Last Cost",IFERROR(INDEX(PurCost,MATCH(_xlfn.MAXIFS(PurRank,PurItem,$B1058),PurRank,0)),$H1058),IF(($G1058+SUMIFS(PurQty,PurItem,$B1058))=0,$H1058,($G1058*$H1058+SUMIFS(PurTotal,PurItem,$B1058))/($G1058+SUMIFS(PurQty,PurItem,$B1058)))))</f>
        <v>9.7799999999999994</v>
      </c>
      <c r="J1058" s="37">
        <v>15</v>
      </c>
      <c r="K1058" s="18">
        <f t="shared" si="128"/>
        <v>5.2200000000000006</v>
      </c>
      <c r="L1058" s="19">
        <f t="shared" si="129"/>
        <v>0.34800000000000003</v>
      </c>
      <c r="M1058" s="19">
        <f t="shared" si="130"/>
        <v>0.5337423312883437</v>
      </c>
      <c r="N1058" s="20">
        <f t="shared" si="131"/>
        <v>5</v>
      </c>
      <c r="O1058" s="18">
        <f t="shared" si="132"/>
        <v>48.9</v>
      </c>
      <c r="P1058" s="18">
        <f t="shared" si="133"/>
        <v>75</v>
      </c>
      <c r="Q1058" s="21" t="str">
        <f t="shared" si="134"/>
        <v>REORDER</v>
      </c>
      <c r="R1058" s="22" t="e">
        <f ca="1">IF($B1058="","",IF(_xlfn.MAXIFS(PurDate,PurItem,$B1058)=0,"",_xlfn.MAXIFS(PurDate,PurItem,$B1058)))</f>
        <v>#NAME?</v>
      </c>
      <c r="S1058" s="20">
        <f t="shared" si="135"/>
        <v>0</v>
      </c>
      <c r="U1058" s="36"/>
    </row>
    <row r="1059" spans="1:21" x14ac:dyDescent="0.25">
      <c r="A1059" s="15" t="s">
        <v>2199</v>
      </c>
      <c r="B1059" s="15" t="s">
        <v>2200</v>
      </c>
      <c r="C1059" s="15" t="s">
        <v>96</v>
      </c>
      <c r="D1059" s="15" t="s">
        <v>93</v>
      </c>
      <c r="E1059" s="15" t="s">
        <v>2199</v>
      </c>
      <c r="F1059" s="16">
        <v>10</v>
      </c>
      <c r="G1059" s="16">
        <v>0</v>
      </c>
      <c r="H1059" s="17">
        <v>16.305</v>
      </c>
      <c r="I1059" s="18">
        <f>IF($B1059="","",IF(CostMethod="Last Cost",IFERROR(INDEX(PurCost,MATCH(_xlfn.MAXIFS(PurRank,PurItem,$B1059),PurRank,0)),$H1059),IF(($G1059+SUMIFS(PurQty,PurItem,$B1059))=0,$H1059,($G1059*$H1059+SUMIFS(PurTotal,PurItem,$B1059))/($G1059+SUMIFS(PurQty,PurItem,$B1059)))))</f>
        <v>16.305</v>
      </c>
      <c r="J1059" s="37">
        <v>25</v>
      </c>
      <c r="K1059" s="18">
        <f t="shared" si="128"/>
        <v>8.6950000000000003</v>
      </c>
      <c r="L1059" s="19">
        <f t="shared" si="129"/>
        <v>0.3478</v>
      </c>
      <c r="M1059" s="19">
        <f t="shared" si="130"/>
        <v>0.53327200245323525</v>
      </c>
      <c r="N1059" s="20">
        <f t="shared" si="131"/>
        <v>0</v>
      </c>
      <c r="O1059" s="18">
        <f t="shared" si="132"/>
        <v>0</v>
      </c>
      <c r="P1059" s="18">
        <f t="shared" si="133"/>
        <v>0</v>
      </c>
      <c r="Q1059" s="21" t="str">
        <f t="shared" si="134"/>
        <v>REORDER</v>
      </c>
      <c r="R1059" s="22" t="e">
        <f ca="1">IF($B1059="","",IF(_xlfn.MAXIFS(PurDate,PurItem,$B1059)=0,"",_xlfn.MAXIFS(PurDate,PurItem,$B1059)))</f>
        <v>#NAME?</v>
      </c>
      <c r="S1059" s="20">
        <f t="shared" si="135"/>
        <v>0</v>
      </c>
      <c r="U1059" s="36"/>
    </row>
    <row r="1060" spans="1:21" x14ac:dyDescent="0.25">
      <c r="A1060" s="15" t="s">
        <v>2201</v>
      </c>
      <c r="B1060" s="15" t="s">
        <v>2202</v>
      </c>
      <c r="C1060" s="15" t="s">
        <v>101</v>
      </c>
      <c r="D1060" s="15" t="s">
        <v>93</v>
      </c>
      <c r="E1060" s="15" t="s">
        <v>2201</v>
      </c>
      <c r="F1060" s="16">
        <v>10</v>
      </c>
      <c r="G1060" s="16">
        <v>0</v>
      </c>
      <c r="H1060" s="17">
        <v>1.3049999999999999</v>
      </c>
      <c r="I1060" s="18">
        <f>IF($B1060="","",IF(CostMethod="Last Cost",IFERROR(INDEX(PurCost,MATCH(_xlfn.MAXIFS(PurRank,PurItem,$B1060),PurRank,0)),$H1060),IF(($G1060+SUMIFS(PurQty,PurItem,$B1060))=0,$H1060,($G1060*$H1060+SUMIFS(PurTotal,PurItem,$B1060))/($G1060+SUMIFS(PurQty,PurItem,$B1060)))))</f>
        <v>1.3049999999999999</v>
      </c>
      <c r="J1060" s="37">
        <v>2</v>
      </c>
      <c r="K1060" s="18">
        <f t="shared" si="128"/>
        <v>0.69500000000000006</v>
      </c>
      <c r="L1060" s="19">
        <f t="shared" si="129"/>
        <v>0.34750000000000003</v>
      </c>
      <c r="M1060" s="19">
        <f t="shared" si="130"/>
        <v>0.53256704980842917</v>
      </c>
      <c r="N1060" s="20">
        <f t="shared" si="131"/>
        <v>0</v>
      </c>
      <c r="O1060" s="18">
        <f t="shared" si="132"/>
        <v>0</v>
      </c>
      <c r="P1060" s="18">
        <f t="shared" si="133"/>
        <v>0</v>
      </c>
      <c r="Q1060" s="21" t="str">
        <f t="shared" si="134"/>
        <v>REORDER</v>
      </c>
      <c r="R1060" s="22" t="e">
        <f ca="1">IF($B1060="","",IF(_xlfn.MAXIFS(PurDate,PurItem,$B1060)=0,"",_xlfn.MAXIFS(PurDate,PurItem,$B1060)))</f>
        <v>#NAME?</v>
      </c>
      <c r="S1060" s="20">
        <f t="shared" si="135"/>
        <v>0</v>
      </c>
      <c r="U1060" s="36"/>
    </row>
    <row r="1061" spans="1:21" x14ac:dyDescent="0.25">
      <c r="A1061" s="15" t="s">
        <v>2203</v>
      </c>
      <c r="B1061" s="15" t="s">
        <v>2204</v>
      </c>
      <c r="C1061" s="15" t="s">
        <v>101</v>
      </c>
      <c r="D1061" s="15" t="s">
        <v>93</v>
      </c>
      <c r="E1061" s="15" t="s">
        <v>2203</v>
      </c>
      <c r="F1061" s="16">
        <v>10</v>
      </c>
      <c r="G1061" s="16">
        <v>0</v>
      </c>
      <c r="H1061" s="17">
        <v>1.9575</v>
      </c>
      <c r="I1061" s="18">
        <f>IF($B1061="","",IF(CostMethod="Last Cost",IFERROR(INDEX(PurCost,MATCH(_xlfn.MAXIFS(PurRank,PurItem,$B1061),PurRank,0)),$H1061),IF(($G1061+SUMIFS(PurQty,PurItem,$B1061))=0,$H1061,($G1061*$H1061+SUMIFS(PurTotal,PurItem,$B1061))/($G1061+SUMIFS(PurQty,PurItem,$B1061)))))</f>
        <v>1.9575</v>
      </c>
      <c r="J1061" s="37">
        <v>3</v>
      </c>
      <c r="K1061" s="18">
        <f t="shared" si="128"/>
        <v>1.0425</v>
      </c>
      <c r="L1061" s="19">
        <f t="shared" si="129"/>
        <v>0.34749999999999998</v>
      </c>
      <c r="M1061" s="19">
        <f t="shared" si="130"/>
        <v>0.53256704980842906</v>
      </c>
      <c r="N1061" s="20">
        <f t="shared" si="131"/>
        <v>105</v>
      </c>
      <c r="O1061" s="18">
        <f t="shared" si="132"/>
        <v>205.53749999999999</v>
      </c>
      <c r="P1061" s="18">
        <f t="shared" si="133"/>
        <v>315</v>
      </c>
      <c r="Q1061" s="21" t="str">
        <f t="shared" si="134"/>
        <v>OK</v>
      </c>
      <c r="R1061" s="22" t="e">
        <f ca="1">IF($B1061="","",IF(_xlfn.MAXIFS(PurDate,PurItem,$B1061)=0,"",_xlfn.MAXIFS(PurDate,PurItem,$B1061)))</f>
        <v>#NAME?</v>
      </c>
      <c r="S1061" s="20">
        <f t="shared" si="135"/>
        <v>0</v>
      </c>
      <c r="U1061" s="36"/>
    </row>
    <row r="1062" spans="1:21" x14ac:dyDescent="0.25">
      <c r="A1062" s="15" t="s">
        <v>2205</v>
      </c>
      <c r="B1062" s="15" t="s">
        <v>2206</v>
      </c>
      <c r="C1062" s="15" t="s">
        <v>110</v>
      </c>
      <c r="D1062" s="15" t="s">
        <v>93</v>
      </c>
      <c r="E1062" s="15" t="s">
        <v>2205</v>
      </c>
      <c r="F1062" s="16">
        <v>10</v>
      </c>
      <c r="G1062" s="16">
        <v>0</v>
      </c>
      <c r="H1062" s="17">
        <v>39.127499999999998</v>
      </c>
      <c r="I1062" s="18">
        <f>IF($B1062="","",IF(CostMethod="Last Cost",IFERROR(INDEX(PurCost,MATCH(_xlfn.MAXIFS(PurRank,PurItem,$B1062),PurRank,0)),$H1062),IF(($G1062+SUMIFS(PurQty,PurItem,$B1062))=0,$H1062,($G1062*$H1062+SUMIFS(PurTotal,PurItem,$B1062))/($G1062+SUMIFS(PurQty,PurItem,$B1062)))))</f>
        <v>39.127499999999998</v>
      </c>
      <c r="J1062" s="37">
        <v>60</v>
      </c>
      <c r="K1062" s="18">
        <f t="shared" si="128"/>
        <v>20.872500000000002</v>
      </c>
      <c r="L1062" s="19">
        <f t="shared" si="129"/>
        <v>0.34787500000000005</v>
      </c>
      <c r="M1062" s="19">
        <f t="shared" si="130"/>
        <v>0.53344834195898039</v>
      </c>
      <c r="N1062" s="20">
        <f t="shared" si="131"/>
        <v>0</v>
      </c>
      <c r="O1062" s="18">
        <f t="shared" si="132"/>
        <v>0</v>
      </c>
      <c r="P1062" s="18">
        <f t="shared" si="133"/>
        <v>0</v>
      </c>
      <c r="Q1062" s="21" t="str">
        <f t="shared" si="134"/>
        <v>REORDER</v>
      </c>
      <c r="R1062" s="22" t="e">
        <f ca="1">IF($B1062="","",IF(_xlfn.MAXIFS(PurDate,PurItem,$B1062)=0,"",_xlfn.MAXIFS(PurDate,PurItem,$B1062)))</f>
        <v>#NAME?</v>
      </c>
      <c r="S1062" s="20">
        <f t="shared" si="135"/>
        <v>0</v>
      </c>
      <c r="U1062" s="36"/>
    </row>
    <row r="1063" spans="1:21" x14ac:dyDescent="0.25">
      <c r="A1063" s="15" t="s">
        <v>2207</v>
      </c>
      <c r="B1063" s="15" t="s">
        <v>2208</v>
      </c>
      <c r="C1063" s="15" t="s">
        <v>110</v>
      </c>
      <c r="D1063" s="15" t="s">
        <v>93</v>
      </c>
      <c r="E1063" s="15" t="s">
        <v>2207</v>
      </c>
      <c r="F1063" s="16">
        <v>10</v>
      </c>
      <c r="G1063" s="16">
        <v>0</v>
      </c>
      <c r="H1063" s="17">
        <v>22.822500000000002</v>
      </c>
      <c r="I1063" s="18">
        <f>IF($B1063="","",IF(CostMethod="Last Cost",IFERROR(INDEX(PurCost,MATCH(_xlfn.MAXIFS(PurRank,PurItem,$B1063),PurRank,0)),$H1063),IF(($G1063+SUMIFS(PurQty,PurItem,$B1063))=0,$H1063,($G1063*$H1063+SUMIFS(PurTotal,PurItem,$B1063))/($G1063+SUMIFS(PurQty,PurItem,$B1063)))))</f>
        <v>22.822500000000002</v>
      </c>
      <c r="J1063" s="37">
        <v>35</v>
      </c>
      <c r="K1063" s="18">
        <f t="shared" si="128"/>
        <v>12.177499999999998</v>
      </c>
      <c r="L1063" s="19">
        <f t="shared" si="129"/>
        <v>0.34792857142857136</v>
      </c>
      <c r="M1063" s="19">
        <f t="shared" si="130"/>
        <v>0.53357432358418222</v>
      </c>
      <c r="N1063" s="20">
        <f t="shared" si="131"/>
        <v>0</v>
      </c>
      <c r="O1063" s="18">
        <f t="shared" si="132"/>
        <v>0</v>
      </c>
      <c r="P1063" s="18">
        <f t="shared" si="133"/>
        <v>0</v>
      </c>
      <c r="Q1063" s="21" t="str">
        <f t="shared" si="134"/>
        <v>REORDER</v>
      </c>
      <c r="R1063" s="22" t="e">
        <f ca="1">IF($B1063="","",IF(_xlfn.MAXIFS(PurDate,PurItem,$B1063)=0,"",_xlfn.MAXIFS(PurDate,PurItem,$B1063)))</f>
        <v>#NAME?</v>
      </c>
      <c r="S1063" s="20">
        <f t="shared" si="135"/>
        <v>0</v>
      </c>
      <c r="U1063" s="36"/>
    </row>
    <row r="1064" spans="1:21" x14ac:dyDescent="0.25">
      <c r="A1064" s="15" t="s">
        <v>2209</v>
      </c>
      <c r="B1064" s="15" t="s">
        <v>2210</v>
      </c>
      <c r="C1064" s="15" t="s">
        <v>110</v>
      </c>
      <c r="D1064" s="15" t="s">
        <v>93</v>
      </c>
      <c r="E1064" s="15" t="s">
        <v>2209</v>
      </c>
      <c r="F1064" s="16">
        <v>10</v>
      </c>
      <c r="G1064" s="16">
        <v>0</v>
      </c>
      <c r="H1064" s="17">
        <v>19.567499999999999</v>
      </c>
      <c r="I1064" s="18">
        <f>IF($B1064="","",IF(CostMethod="Last Cost",IFERROR(INDEX(PurCost,MATCH(_xlfn.MAXIFS(PurRank,PurItem,$B1064),PurRank,0)),$H1064),IF(($G1064+SUMIFS(PurQty,PurItem,$B1064))=0,$H1064,($G1064*$H1064+SUMIFS(PurTotal,PurItem,$B1064))/($G1064+SUMIFS(PurQty,PurItem,$B1064)))))</f>
        <v>19.567499999999999</v>
      </c>
      <c r="J1064" s="37">
        <v>30</v>
      </c>
      <c r="K1064" s="18">
        <f t="shared" si="128"/>
        <v>10.432500000000001</v>
      </c>
      <c r="L1064" s="19">
        <f t="shared" si="129"/>
        <v>0.34775000000000006</v>
      </c>
      <c r="M1064" s="19">
        <f t="shared" si="130"/>
        <v>0.53315446531238031</v>
      </c>
      <c r="N1064" s="20">
        <f>IF($B1064="","",$G1064+SUMIFS(PurQty,PurItem,$B1064)-SUMIFS(SalQty,SalItem,$B1064)-SUMIFS(WoQty,WoItem,$B1064)+SUMIFS(AdjQty,AdjItem,$B1064)+SUMIFS(LinVarQty,LinItem,$B1064,LinPosted,"YES"))</f>
        <v>83</v>
      </c>
      <c r="O1064" s="18">
        <f t="shared" si="132"/>
        <v>1624.1025</v>
      </c>
      <c r="P1064" s="18">
        <f t="shared" si="133"/>
        <v>2490</v>
      </c>
      <c r="Q1064" s="21" t="str">
        <f t="shared" si="134"/>
        <v>OK</v>
      </c>
      <c r="R1064" s="22" t="e">
        <f ca="1">IF($B1064="","",IF(_xlfn.MAXIFS(PurDate,PurItem,$B1064)=0,"",_xlfn.MAXIFS(PurDate,PurItem,$B1064)))</f>
        <v>#NAME?</v>
      </c>
      <c r="S1064" s="20">
        <f t="shared" si="135"/>
        <v>0</v>
      </c>
      <c r="U1064" s="36"/>
    </row>
    <row r="1065" spans="1:21" x14ac:dyDescent="0.25">
      <c r="A1065" s="15" t="s">
        <v>2211</v>
      </c>
      <c r="B1065" s="15" t="s">
        <v>2212</v>
      </c>
      <c r="C1065" s="15" t="s">
        <v>466</v>
      </c>
      <c r="D1065" s="15" t="s">
        <v>93</v>
      </c>
      <c r="E1065" s="15" t="s">
        <v>2211</v>
      </c>
      <c r="F1065" s="16">
        <v>10</v>
      </c>
      <c r="G1065" s="16">
        <v>0</v>
      </c>
      <c r="H1065" s="17">
        <v>1.575</v>
      </c>
      <c r="I1065" s="18">
        <f>IF($B1065="","",IF(CostMethod="Last Cost",IFERROR(INDEX(PurCost,MATCH(_xlfn.MAXIFS(PurRank,PurItem,$B1065),PurRank,0)),$H1065),IF(($G1065+SUMIFS(PurQty,PurItem,$B1065))=0,$H1065,($G1065*$H1065+SUMIFS(PurTotal,PurItem,$B1065))/($G1065+SUMIFS(PurQty,PurItem,$B1065)))))</f>
        <v>1.575</v>
      </c>
      <c r="J1065" s="37">
        <v>2.1</v>
      </c>
      <c r="K1065" s="18">
        <f t="shared" si="128"/>
        <v>0.52500000000000013</v>
      </c>
      <c r="L1065" s="19">
        <f t="shared" si="129"/>
        <v>0.25000000000000006</v>
      </c>
      <c r="M1065" s="19">
        <f t="shared" si="130"/>
        <v>0.33333333333333343</v>
      </c>
      <c r="N1065" s="20">
        <f t="shared" si="131"/>
        <v>0</v>
      </c>
      <c r="O1065" s="18">
        <f t="shared" si="132"/>
        <v>0</v>
      </c>
      <c r="P1065" s="18">
        <f t="shared" si="133"/>
        <v>0</v>
      </c>
      <c r="Q1065" s="21" t="str">
        <f t="shared" si="134"/>
        <v>REORDER</v>
      </c>
      <c r="R1065" s="22" t="e">
        <f ca="1">IF($B1065="","",IF(_xlfn.MAXIFS(PurDate,PurItem,$B1065)=0,"",_xlfn.MAXIFS(PurDate,PurItem,$B1065)))</f>
        <v>#NAME?</v>
      </c>
      <c r="S1065" s="20">
        <f t="shared" si="135"/>
        <v>0</v>
      </c>
      <c r="U1065" s="36"/>
    </row>
    <row r="1066" spans="1:21" x14ac:dyDescent="0.25">
      <c r="A1066" s="15" t="s">
        <v>2213</v>
      </c>
      <c r="B1066" s="15" t="s">
        <v>2214</v>
      </c>
      <c r="C1066" s="15" t="s">
        <v>110</v>
      </c>
      <c r="D1066" s="15" t="s">
        <v>93</v>
      </c>
      <c r="E1066" s="15" t="s">
        <v>2213</v>
      </c>
      <c r="F1066" s="16">
        <v>10</v>
      </c>
      <c r="G1066" s="16">
        <v>0</v>
      </c>
      <c r="H1066" s="17">
        <v>11.25</v>
      </c>
      <c r="I1066" s="18">
        <f>IF($B1066="","",IF(CostMethod="Last Cost",IFERROR(INDEX(PurCost,MATCH(_xlfn.MAXIFS(PurRank,PurItem,$B1066),PurRank,0)),$H1066),IF(($G1066+SUMIFS(PurQty,PurItem,$B1066))=0,$H1066,($G1066*$H1066+SUMIFS(PurTotal,PurItem,$B1066))/($G1066+SUMIFS(PurQty,PurItem,$B1066)))))</f>
        <v>11.25</v>
      </c>
      <c r="J1066" s="37">
        <v>15</v>
      </c>
      <c r="K1066" s="18">
        <f t="shared" si="128"/>
        <v>3.75</v>
      </c>
      <c r="L1066" s="19">
        <f t="shared" si="129"/>
        <v>0.25</v>
      </c>
      <c r="M1066" s="19">
        <f t="shared" si="130"/>
        <v>0.33333333333333331</v>
      </c>
      <c r="N1066" s="20">
        <f t="shared" si="131"/>
        <v>0</v>
      </c>
      <c r="O1066" s="18">
        <f t="shared" si="132"/>
        <v>0</v>
      </c>
      <c r="P1066" s="18">
        <f t="shared" si="133"/>
        <v>0</v>
      </c>
      <c r="Q1066" s="21" t="str">
        <f t="shared" si="134"/>
        <v>REORDER</v>
      </c>
      <c r="R1066" s="22" t="e">
        <f ca="1">IF($B1066="","",IF(_xlfn.MAXIFS(PurDate,PurItem,$B1066)=0,"",_xlfn.MAXIFS(PurDate,PurItem,$B1066)))</f>
        <v>#NAME?</v>
      </c>
      <c r="S1066" s="20">
        <f t="shared" si="135"/>
        <v>0</v>
      </c>
      <c r="U1066" s="36"/>
    </row>
    <row r="1067" spans="1:21" x14ac:dyDescent="0.25">
      <c r="A1067" s="15" t="s">
        <v>2215</v>
      </c>
      <c r="B1067" s="15" t="s">
        <v>2216</v>
      </c>
      <c r="C1067" s="15" t="s">
        <v>101</v>
      </c>
      <c r="D1067" s="15" t="s">
        <v>93</v>
      </c>
      <c r="E1067" s="15" t="s">
        <v>2215</v>
      </c>
      <c r="F1067" s="16">
        <v>10</v>
      </c>
      <c r="G1067" s="16">
        <v>0</v>
      </c>
      <c r="H1067" s="17">
        <v>22.822500000000002</v>
      </c>
      <c r="I1067" s="18">
        <f>IF($B1067="","",IF(CostMethod="Last Cost",IFERROR(INDEX(PurCost,MATCH(_xlfn.MAXIFS(PurRank,PurItem,$B1067),PurRank,0)),$H1067),IF(($G1067+SUMIFS(PurQty,PurItem,$B1067))=0,$H1067,($G1067*$H1067+SUMIFS(PurTotal,PurItem,$B1067))/($G1067+SUMIFS(PurQty,PurItem,$B1067)))))</f>
        <v>22.822500000000002</v>
      </c>
      <c r="J1067" s="37">
        <v>35</v>
      </c>
      <c r="K1067" s="18">
        <f t="shared" si="128"/>
        <v>12.177499999999998</v>
      </c>
      <c r="L1067" s="19">
        <f t="shared" si="129"/>
        <v>0.34792857142857136</v>
      </c>
      <c r="M1067" s="19">
        <f t="shared" si="130"/>
        <v>0.53357432358418222</v>
      </c>
      <c r="N1067" s="20">
        <f t="shared" si="131"/>
        <v>0</v>
      </c>
      <c r="O1067" s="18">
        <f t="shared" si="132"/>
        <v>0</v>
      </c>
      <c r="P1067" s="18">
        <f t="shared" si="133"/>
        <v>0</v>
      </c>
      <c r="Q1067" s="21" t="str">
        <f t="shared" si="134"/>
        <v>REORDER</v>
      </c>
      <c r="R1067" s="22" t="e">
        <f ca="1">IF($B1067="","",IF(_xlfn.MAXIFS(PurDate,PurItem,$B1067)=0,"",_xlfn.MAXIFS(PurDate,PurItem,$B1067)))</f>
        <v>#NAME?</v>
      </c>
      <c r="S1067" s="20">
        <f t="shared" si="135"/>
        <v>0</v>
      </c>
      <c r="U1067" s="36"/>
    </row>
    <row r="1068" spans="1:21" x14ac:dyDescent="0.25">
      <c r="A1068" s="15" t="s">
        <v>2217</v>
      </c>
      <c r="B1068" s="15" t="s">
        <v>2218</v>
      </c>
      <c r="C1068" s="15" t="s">
        <v>110</v>
      </c>
      <c r="D1068" s="15" t="s">
        <v>93</v>
      </c>
      <c r="E1068" s="15" t="s">
        <v>2217</v>
      </c>
      <c r="F1068" s="16">
        <v>10</v>
      </c>
      <c r="G1068" s="16">
        <v>0</v>
      </c>
      <c r="H1068" s="17">
        <v>22.822500000000002</v>
      </c>
      <c r="I1068" s="18">
        <f>IF($B1068="","",IF(CostMethod="Last Cost",IFERROR(INDEX(PurCost,MATCH(_xlfn.MAXIFS(PurRank,PurItem,$B1068),PurRank,0)),$H1068),IF(($G1068+SUMIFS(PurQty,PurItem,$B1068))=0,$H1068,($G1068*$H1068+SUMIFS(PurTotal,PurItem,$B1068))/($G1068+SUMIFS(PurQty,PurItem,$B1068)))))</f>
        <v>22.822500000000002</v>
      </c>
      <c r="J1068" s="37">
        <v>35</v>
      </c>
      <c r="K1068" s="18">
        <f t="shared" si="128"/>
        <v>12.177499999999998</v>
      </c>
      <c r="L1068" s="19">
        <f t="shared" si="129"/>
        <v>0.34792857142857136</v>
      </c>
      <c r="M1068" s="19">
        <f t="shared" si="130"/>
        <v>0.53357432358418222</v>
      </c>
      <c r="N1068" s="20">
        <f t="shared" si="131"/>
        <v>0</v>
      </c>
      <c r="O1068" s="18">
        <f t="shared" si="132"/>
        <v>0</v>
      </c>
      <c r="P1068" s="18">
        <f t="shared" si="133"/>
        <v>0</v>
      </c>
      <c r="Q1068" s="21" t="str">
        <f t="shared" si="134"/>
        <v>REORDER</v>
      </c>
      <c r="R1068" s="22" t="e">
        <f ca="1">IF($B1068="","",IF(_xlfn.MAXIFS(PurDate,PurItem,$B1068)=0,"",_xlfn.MAXIFS(PurDate,PurItem,$B1068)))</f>
        <v>#NAME?</v>
      </c>
      <c r="S1068" s="20">
        <f t="shared" si="135"/>
        <v>0</v>
      </c>
      <c r="U1068" s="36"/>
    </row>
    <row r="1069" spans="1:21" x14ac:dyDescent="0.25">
      <c r="A1069" s="15" t="s">
        <v>2219</v>
      </c>
      <c r="B1069" s="15" t="s">
        <v>2220</v>
      </c>
      <c r="C1069" s="15" t="s">
        <v>110</v>
      </c>
      <c r="D1069" s="15" t="s">
        <v>93</v>
      </c>
      <c r="E1069" s="15" t="s">
        <v>2219</v>
      </c>
      <c r="F1069" s="16">
        <v>10</v>
      </c>
      <c r="G1069" s="16">
        <v>0</v>
      </c>
      <c r="H1069" s="17">
        <v>32.61</v>
      </c>
      <c r="I1069" s="18">
        <f>IF($B1069="","",IF(CostMethod="Last Cost",IFERROR(INDEX(PurCost,MATCH(_xlfn.MAXIFS(PurRank,PurItem,$B1069),PurRank,0)),$H1069),IF(($G1069+SUMIFS(PurQty,PurItem,$B1069))=0,$H1069,($G1069*$H1069+SUMIFS(PurTotal,PurItem,$B1069))/($G1069+SUMIFS(PurQty,PurItem,$B1069)))))</f>
        <v>28</v>
      </c>
      <c r="J1069" s="37">
        <v>50</v>
      </c>
      <c r="K1069" s="18">
        <f t="shared" si="128"/>
        <v>22</v>
      </c>
      <c r="L1069" s="19">
        <f t="shared" si="129"/>
        <v>0.44</v>
      </c>
      <c r="M1069" s="19">
        <f t="shared" si="130"/>
        <v>0.7857142857142857</v>
      </c>
      <c r="N1069" s="20">
        <f t="shared" si="131"/>
        <v>28</v>
      </c>
      <c r="O1069" s="18">
        <f t="shared" si="132"/>
        <v>784</v>
      </c>
      <c r="P1069" s="18">
        <f t="shared" si="133"/>
        <v>1400</v>
      </c>
      <c r="Q1069" s="21" t="str">
        <f t="shared" si="134"/>
        <v>OK</v>
      </c>
      <c r="R1069" s="22" t="e">
        <f ca="1">IF($B1069="","",IF(_xlfn.MAXIFS(PurDate,PurItem,$B1069)=0,"",_xlfn.MAXIFS(PurDate,PurItem,$B1069)))</f>
        <v>#NAME?</v>
      </c>
      <c r="S1069" s="20">
        <f t="shared" si="135"/>
        <v>25</v>
      </c>
      <c r="U1069" s="36"/>
    </row>
    <row r="1070" spans="1:21" x14ac:dyDescent="0.25">
      <c r="A1070" s="15" t="s">
        <v>2221</v>
      </c>
      <c r="B1070" s="15" t="s">
        <v>2222</v>
      </c>
      <c r="C1070" s="15" t="s">
        <v>110</v>
      </c>
      <c r="D1070" s="15" t="s">
        <v>93</v>
      </c>
      <c r="E1070" s="15" t="s">
        <v>2221</v>
      </c>
      <c r="F1070" s="16">
        <v>10</v>
      </c>
      <c r="G1070" s="16">
        <v>0</v>
      </c>
      <c r="H1070" s="17">
        <v>19.567499999999999</v>
      </c>
      <c r="I1070" s="18">
        <f>IF($B1070="","",IF(CostMethod="Last Cost",IFERROR(INDEX(PurCost,MATCH(_xlfn.MAXIFS(PurRank,PurItem,$B1070),PurRank,0)),$H1070),IF(($G1070+SUMIFS(PurQty,PurItem,$B1070))=0,$H1070,($G1070*$H1070+SUMIFS(PurTotal,PurItem,$B1070))/($G1070+SUMIFS(PurQty,PurItem,$B1070)))))</f>
        <v>19.567499999999999</v>
      </c>
      <c r="J1070" s="37">
        <v>30</v>
      </c>
      <c r="K1070" s="18">
        <f t="shared" si="128"/>
        <v>10.432500000000001</v>
      </c>
      <c r="L1070" s="19">
        <f t="shared" si="129"/>
        <v>0.34775000000000006</v>
      </c>
      <c r="M1070" s="19">
        <f t="shared" si="130"/>
        <v>0.53315446531238031</v>
      </c>
      <c r="N1070" s="20">
        <f t="shared" si="131"/>
        <v>0</v>
      </c>
      <c r="O1070" s="18">
        <f t="shared" si="132"/>
        <v>0</v>
      </c>
      <c r="P1070" s="18">
        <f t="shared" si="133"/>
        <v>0</v>
      </c>
      <c r="Q1070" s="21" t="str">
        <f t="shared" si="134"/>
        <v>REORDER</v>
      </c>
      <c r="R1070" s="22" t="e">
        <f ca="1">IF($B1070="","",IF(_xlfn.MAXIFS(PurDate,PurItem,$B1070)=0,"",_xlfn.MAXIFS(PurDate,PurItem,$B1070)))</f>
        <v>#NAME?</v>
      </c>
      <c r="S1070" s="20">
        <f t="shared" si="135"/>
        <v>0</v>
      </c>
      <c r="U1070" s="36"/>
    </row>
    <row r="1071" spans="1:21" x14ac:dyDescent="0.25">
      <c r="A1071" s="15" t="s">
        <v>2223</v>
      </c>
      <c r="B1071" s="15" t="s">
        <v>2224</v>
      </c>
      <c r="C1071" s="15" t="s">
        <v>117</v>
      </c>
      <c r="D1071" s="15" t="s">
        <v>93</v>
      </c>
      <c r="E1071" s="15" t="s">
        <v>2223</v>
      </c>
      <c r="F1071" s="16">
        <v>10</v>
      </c>
      <c r="G1071" s="16">
        <v>0</v>
      </c>
      <c r="H1071" s="17">
        <v>52.177500000000002</v>
      </c>
      <c r="I1071" s="18">
        <f>IF($B1071="","",IF(CostMethod="Last Cost",IFERROR(INDEX(PurCost,MATCH(_xlfn.MAXIFS(PurRank,PurItem,$B1071),PurRank,0)),$H1071),IF(($G1071+SUMIFS(PurQty,PurItem,$B1071))=0,$H1071,($G1071*$H1071+SUMIFS(PurTotal,PurItem,$B1071))/($G1071+SUMIFS(PurQty,PurItem,$B1071)))))</f>
        <v>52.177500000000002</v>
      </c>
      <c r="J1071" s="37">
        <v>80</v>
      </c>
      <c r="K1071" s="18">
        <f t="shared" si="128"/>
        <v>27.822499999999998</v>
      </c>
      <c r="L1071" s="19">
        <f t="shared" si="129"/>
        <v>0.34778124999999999</v>
      </c>
      <c r="M1071" s="19">
        <f t="shared" si="130"/>
        <v>0.53322792391356422</v>
      </c>
      <c r="N1071" s="20">
        <f t="shared" si="131"/>
        <v>8</v>
      </c>
      <c r="O1071" s="18">
        <f t="shared" si="132"/>
        <v>417.42</v>
      </c>
      <c r="P1071" s="18">
        <f t="shared" si="133"/>
        <v>640</v>
      </c>
      <c r="Q1071" s="21" t="str">
        <f t="shared" si="134"/>
        <v>REORDER</v>
      </c>
      <c r="R1071" s="22" t="e">
        <f ca="1">IF($B1071="","",IF(_xlfn.MAXIFS(PurDate,PurItem,$B1071)=0,"",_xlfn.MAXIFS(PurDate,PurItem,$B1071)))</f>
        <v>#NAME?</v>
      </c>
      <c r="S1071" s="20">
        <f t="shared" si="135"/>
        <v>0</v>
      </c>
      <c r="U1071" s="36"/>
    </row>
    <row r="1072" spans="1:21" x14ac:dyDescent="0.25">
      <c r="A1072" s="15" t="s">
        <v>2225</v>
      </c>
      <c r="B1072" s="15" t="s">
        <v>2226</v>
      </c>
      <c r="C1072" s="15" t="s">
        <v>110</v>
      </c>
      <c r="D1072" s="15" t="s">
        <v>93</v>
      </c>
      <c r="E1072" s="15" t="s">
        <v>2225</v>
      </c>
      <c r="F1072" s="16">
        <v>10</v>
      </c>
      <c r="G1072" s="16">
        <v>0</v>
      </c>
      <c r="H1072" s="17">
        <v>13.0425</v>
      </c>
      <c r="I1072" s="18">
        <f>IF($B1072="","",IF(CostMethod="Last Cost",IFERROR(INDEX(PurCost,MATCH(_xlfn.MAXIFS(PurRank,PurItem,$B1072),PurRank,0)),$H1072),IF(($G1072+SUMIFS(PurQty,PurItem,$B1072))=0,$H1072,($G1072*$H1072+SUMIFS(PurTotal,PurItem,$B1072))/($G1072+SUMIFS(PurQty,PurItem,$B1072)))))</f>
        <v>13.0425</v>
      </c>
      <c r="J1072" s="37">
        <v>20</v>
      </c>
      <c r="K1072" s="18">
        <f t="shared" si="128"/>
        <v>6.9574999999999996</v>
      </c>
      <c r="L1072" s="19">
        <f t="shared" si="129"/>
        <v>0.34787499999999999</v>
      </c>
      <c r="M1072" s="19">
        <f t="shared" si="130"/>
        <v>0.53344834195898017</v>
      </c>
      <c r="N1072" s="20">
        <f t="shared" si="131"/>
        <v>0</v>
      </c>
      <c r="O1072" s="18">
        <f t="shared" si="132"/>
        <v>0</v>
      </c>
      <c r="P1072" s="18">
        <f t="shared" si="133"/>
        <v>0</v>
      </c>
      <c r="Q1072" s="21" t="str">
        <f t="shared" si="134"/>
        <v>REORDER</v>
      </c>
      <c r="R1072" s="22" t="e">
        <f ca="1">IF($B1072="","",IF(_xlfn.MAXIFS(PurDate,PurItem,$B1072)=0,"",_xlfn.MAXIFS(PurDate,PurItem,$B1072)))</f>
        <v>#NAME?</v>
      </c>
      <c r="S1072" s="20">
        <f t="shared" si="135"/>
        <v>0</v>
      </c>
      <c r="U1072" s="36"/>
    </row>
    <row r="1073" spans="1:21" x14ac:dyDescent="0.25">
      <c r="A1073" s="15" t="s">
        <v>2227</v>
      </c>
      <c r="B1073" s="15" t="s">
        <v>2228</v>
      </c>
      <c r="C1073" s="15" t="s">
        <v>110</v>
      </c>
      <c r="D1073" s="15" t="s">
        <v>93</v>
      </c>
      <c r="E1073" s="15" t="s">
        <v>2227</v>
      </c>
      <c r="F1073" s="16">
        <v>10</v>
      </c>
      <c r="G1073" s="16">
        <v>0</v>
      </c>
      <c r="H1073" s="17">
        <v>19.567499999999999</v>
      </c>
      <c r="I1073" s="18">
        <f>IF($B1073="","",IF(CostMethod="Last Cost",IFERROR(INDEX(PurCost,MATCH(_xlfn.MAXIFS(PurRank,PurItem,$B1073),PurRank,0)),$H1073),IF(($G1073+SUMIFS(PurQty,PurItem,$B1073))=0,$H1073,($G1073*$H1073+SUMIFS(PurTotal,PurItem,$B1073))/($G1073+SUMIFS(PurQty,PurItem,$B1073)))))</f>
        <v>19.567499999999999</v>
      </c>
      <c r="J1073" s="37">
        <v>30</v>
      </c>
      <c r="K1073" s="18">
        <f t="shared" si="128"/>
        <v>10.432500000000001</v>
      </c>
      <c r="L1073" s="19">
        <f t="shared" si="129"/>
        <v>0.34775000000000006</v>
      </c>
      <c r="M1073" s="19">
        <f t="shared" si="130"/>
        <v>0.53315446531238031</v>
      </c>
      <c r="N1073" s="20">
        <f t="shared" si="131"/>
        <v>0</v>
      </c>
      <c r="O1073" s="18">
        <f t="shared" si="132"/>
        <v>0</v>
      </c>
      <c r="P1073" s="18">
        <f t="shared" si="133"/>
        <v>0</v>
      </c>
      <c r="Q1073" s="21" t="str">
        <f t="shared" si="134"/>
        <v>REORDER</v>
      </c>
      <c r="R1073" s="22" t="e">
        <f ca="1">IF($B1073="","",IF(_xlfn.MAXIFS(PurDate,PurItem,$B1073)=0,"",_xlfn.MAXIFS(PurDate,PurItem,$B1073)))</f>
        <v>#NAME?</v>
      </c>
      <c r="S1073" s="20">
        <f t="shared" si="135"/>
        <v>0</v>
      </c>
      <c r="U1073" s="36"/>
    </row>
    <row r="1074" spans="1:21" x14ac:dyDescent="0.25">
      <c r="A1074" s="15" t="s">
        <v>2229</v>
      </c>
      <c r="B1074" s="15" t="s">
        <v>2230</v>
      </c>
      <c r="C1074" s="15" t="s">
        <v>110</v>
      </c>
      <c r="D1074" s="15" t="s">
        <v>93</v>
      </c>
      <c r="E1074" s="15" t="s">
        <v>2229</v>
      </c>
      <c r="F1074" s="16">
        <v>10</v>
      </c>
      <c r="G1074" s="16">
        <v>0</v>
      </c>
      <c r="H1074" s="17">
        <v>52.177500000000002</v>
      </c>
      <c r="I1074" s="18">
        <f>IF($B1074="","",IF(CostMethod="Last Cost",IFERROR(INDEX(PurCost,MATCH(_xlfn.MAXIFS(PurRank,PurItem,$B1074),PurRank,0)),$H1074),IF(($G1074+SUMIFS(PurQty,PurItem,$B1074))=0,$H1074,($G1074*$H1074+SUMIFS(PurTotal,PurItem,$B1074))/($G1074+SUMIFS(PurQty,PurItem,$B1074)))))</f>
        <v>52.177500000000002</v>
      </c>
      <c r="J1074" s="37">
        <v>80</v>
      </c>
      <c r="K1074" s="18">
        <f t="shared" si="128"/>
        <v>27.822499999999998</v>
      </c>
      <c r="L1074" s="19">
        <f t="shared" si="129"/>
        <v>0.34778124999999999</v>
      </c>
      <c r="M1074" s="19">
        <f t="shared" si="130"/>
        <v>0.53322792391356422</v>
      </c>
      <c r="N1074" s="20">
        <f t="shared" si="131"/>
        <v>24</v>
      </c>
      <c r="O1074" s="18">
        <f t="shared" si="132"/>
        <v>1252.26</v>
      </c>
      <c r="P1074" s="18">
        <f t="shared" si="133"/>
        <v>1920</v>
      </c>
      <c r="Q1074" s="21" t="str">
        <f t="shared" si="134"/>
        <v>OK</v>
      </c>
      <c r="R1074" s="22" t="e">
        <f ca="1">IF($B1074="","",IF(_xlfn.MAXIFS(PurDate,PurItem,$B1074)=0,"",_xlfn.MAXIFS(PurDate,PurItem,$B1074)))</f>
        <v>#NAME?</v>
      </c>
      <c r="S1074" s="20">
        <f t="shared" si="135"/>
        <v>0</v>
      </c>
      <c r="U1074" s="36"/>
    </row>
    <row r="1075" spans="1:21" x14ac:dyDescent="0.25">
      <c r="A1075" s="15" t="s">
        <v>2231</v>
      </c>
      <c r="B1075" s="15" t="s">
        <v>2232</v>
      </c>
      <c r="C1075" s="15" t="s">
        <v>92</v>
      </c>
      <c r="D1075" s="15" t="s">
        <v>93</v>
      </c>
      <c r="E1075" s="15" t="s">
        <v>2231</v>
      </c>
      <c r="F1075" s="16">
        <v>10</v>
      </c>
      <c r="G1075" s="16">
        <v>0</v>
      </c>
      <c r="H1075" s="17">
        <v>3.915</v>
      </c>
      <c r="I1075" s="18">
        <f>IF($B1075="","",IF(CostMethod="Last Cost",IFERROR(INDEX(PurCost,MATCH(_xlfn.MAXIFS(PurRank,PurItem,$B1075),PurRank,0)),$H1075),IF(($G1075+SUMIFS(PurQty,PurItem,$B1075))=0,$H1075,($G1075*$H1075+SUMIFS(PurTotal,PurItem,$B1075))/($G1075+SUMIFS(PurQty,PurItem,$B1075)))))</f>
        <v>3.915</v>
      </c>
      <c r="J1075" s="37">
        <v>6</v>
      </c>
      <c r="K1075" s="18">
        <f t="shared" si="128"/>
        <v>2.085</v>
      </c>
      <c r="L1075" s="19">
        <f t="shared" si="129"/>
        <v>0.34749999999999998</v>
      </c>
      <c r="M1075" s="19">
        <f t="shared" si="130"/>
        <v>0.53256704980842906</v>
      </c>
      <c r="N1075" s="20">
        <f t="shared" si="131"/>
        <v>0</v>
      </c>
      <c r="O1075" s="18">
        <f t="shared" si="132"/>
        <v>0</v>
      </c>
      <c r="P1075" s="18">
        <f t="shared" si="133"/>
        <v>0</v>
      </c>
      <c r="Q1075" s="21" t="str">
        <f t="shared" si="134"/>
        <v>REORDER</v>
      </c>
      <c r="R1075" s="22" t="e">
        <f ca="1">IF($B1075="","",IF(_xlfn.MAXIFS(PurDate,PurItem,$B1075)=0,"",_xlfn.MAXIFS(PurDate,PurItem,$B1075)))</f>
        <v>#NAME?</v>
      </c>
      <c r="S1075" s="20">
        <f t="shared" si="135"/>
        <v>0</v>
      </c>
      <c r="U1075" s="36"/>
    </row>
    <row r="1076" spans="1:21" x14ac:dyDescent="0.25">
      <c r="A1076" s="15" t="s">
        <v>2233</v>
      </c>
      <c r="B1076" s="15" t="s">
        <v>2234</v>
      </c>
      <c r="C1076" s="15" t="s">
        <v>96</v>
      </c>
      <c r="D1076" s="15" t="s">
        <v>93</v>
      </c>
      <c r="E1076" s="15" t="s">
        <v>2233</v>
      </c>
      <c r="F1076" s="16">
        <v>10</v>
      </c>
      <c r="G1076" s="16">
        <v>0</v>
      </c>
      <c r="H1076" s="17">
        <v>9.7799999999999994</v>
      </c>
      <c r="I1076" s="18">
        <f>IF($B1076="","",IF(CostMethod="Last Cost",IFERROR(INDEX(PurCost,MATCH(_xlfn.MAXIFS(PurRank,PurItem,$B1076),PurRank,0)),$H1076),IF(($G1076+SUMIFS(PurQty,PurItem,$B1076))=0,$H1076,($G1076*$H1076+SUMIFS(PurTotal,PurItem,$B1076))/($G1076+SUMIFS(PurQty,PurItem,$B1076)))))</f>
        <v>9.7799999999999994</v>
      </c>
      <c r="J1076" s="37">
        <v>15</v>
      </c>
      <c r="K1076" s="18">
        <f t="shared" si="128"/>
        <v>5.2200000000000006</v>
      </c>
      <c r="L1076" s="19">
        <f t="shared" si="129"/>
        <v>0.34800000000000003</v>
      </c>
      <c r="M1076" s="19">
        <f t="shared" si="130"/>
        <v>0.5337423312883437</v>
      </c>
      <c r="N1076" s="20">
        <f t="shared" si="131"/>
        <v>0</v>
      </c>
      <c r="O1076" s="18">
        <f t="shared" si="132"/>
        <v>0</v>
      </c>
      <c r="P1076" s="18">
        <f t="shared" si="133"/>
        <v>0</v>
      </c>
      <c r="Q1076" s="21" t="str">
        <f t="shared" si="134"/>
        <v>REORDER</v>
      </c>
      <c r="R1076" s="22" t="e">
        <f ca="1">IF($B1076="","",IF(_xlfn.MAXIFS(PurDate,PurItem,$B1076)=0,"",_xlfn.MAXIFS(PurDate,PurItem,$B1076)))</f>
        <v>#NAME?</v>
      </c>
      <c r="S1076" s="20">
        <f t="shared" si="135"/>
        <v>0</v>
      </c>
      <c r="U1076" s="36"/>
    </row>
    <row r="1077" spans="1:21" x14ac:dyDescent="0.25">
      <c r="A1077" s="15" t="s">
        <v>2235</v>
      </c>
      <c r="B1077" s="15" t="s">
        <v>2236</v>
      </c>
      <c r="C1077" s="15" t="s">
        <v>96</v>
      </c>
      <c r="D1077" s="15" t="s">
        <v>93</v>
      </c>
      <c r="E1077" s="15" t="s">
        <v>2235</v>
      </c>
      <c r="F1077" s="16">
        <v>10</v>
      </c>
      <c r="G1077" s="16">
        <v>0</v>
      </c>
      <c r="H1077" s="17">
        <v>9.7799999999999994</v>
      </c>
      <c r="I1077" s="18">
        <f>IF($B1077="","",IF(CostMethod="Last Cost",IFERROR(INDEX(PurCost,MATCH(_xlfn.MAXIFS(PurRank,PurItem,$B1077),PurRank,0)),$H1077),IF(($G1077+SUMIFS(PurQty,PurItem,$B1077))=0,$H1077,($G1077*$H1077+SUMIFS(PurTotal,PurItem,$B1077))/($G1077+SUMIFS(PurQty,PurItem,$B1077)))))</f>
        <v>9.7799999999999994</v>
      </c>
      <c r="J1077" s="37">
        <v>15</v>
      </c>
      <c r="K1077" s="18">
        <f t="shared" si="128"/>
        <v>5.2200000000000006</v>
      </c>
      <c r="L1077" s="19">
        <f t="shared" si="129"/>
        <v>0.34800000000000003</v>
      </c>
      <c r="M1077" s="19">
        <f t="shared" si="130"/>
        <v>0.5337423312883437</v>
      </c>
      <c r="N1077" s="20">
        <f t="shared" si="131"/>
        <v>0</v>
      </c>
      <c r="O1077" s="18">
        <f t="shared" si="132"/>
        <v>0</v>
      </c>
      <c r="P1077" s="18">
        <f t="shared" si="133"/>
        <v>0</v>
      </c>
      <c r="Q1077" s="21" t="str">
        <f t="shared" si="134"/>
        <v>REORDER</v>
      </c>
      <c r="R1077" s="22" t="e">
        <f ca="1">IF($B1077="","",IF(_xlfn.MAXIFS(PurDate,PurItem,$B1077)=0,"",_xlfn.MAXIFS(PurDate,PurItem,$B1077)))</f>
        <v>#NAME?</v>
      </c>
      <c r="S1077" s="20">
        <f t="shared" si="135"/>
        <v>0</v>
      </c>
      <c r="U1077" s="36"/>
    </row>
    <row r="1078" spans="1:21" x14ac:dyDescent="0.25">
      <c r="A1078" s="15" t="s">
        <v>2237</v>
      </c>
      <c r="B1078" s="15" t="s">
        <v>2238</v>
      </c>
      <c r="C1078" s="15" t="s">
        <v>96</v>
      </c>
      <c r="D1078" s="15" t="s">
        <v>93</v>
      </c>
      <c r="E1078" s="15" t="s">
        <v>2237</v>
      </c>
      <c r="F1078" s="16">
        <v>10</v>
      </c>
      <c r="G1078" s="16">
        <v>0</v>
      </c>
      <c r="H1078" s="17">
        <v>9.7799999999999994</v>
      </c>
      <c r="I1078" s="18">
        <f>IF($B1078="","",IF(CostMethod="Last Cost",IFERROR(INDEX(PurCost,MATCH(_xlfn.MAXIFS(PurRank,PurItem,$B1078),PurRank,0)),$H1078),IF(($G1078+SUMIFS(PurQty,PurItem,$B1078))=0,$H1078,($G1078*$H1078+SUMIFS(PurTotal,PurItem,$B1078))/($G1078+SUMIFS(PurQty,PurItem,$B1078)))))</f>
        <v>9.7799999999999994</v>
      </c>
      <c r="J1078" s="37">
        <v>15</v>
      </c>
      <c r="K1078" s="18">
        <f t="shared" si="128"/>
        <v>5.2200000000000006</v>
      </c>
      <c r="L1078" s="19">
        <f t="shared" si="129"/>
        <v>0.34800000000000003</v>
      </c>
      <c r="M1078" s="19">
        <f t="shared" si="130"/>
        <v>0.5337423312883437</v>
      </c>
      <c r="N1078" s="20">
        <f t="shared" si="131"/>
        <v>0</v>
      </c>
      <c r="O1078" s="18">
        <f t="shared" si="132"/>
        <v>0</v>
      </c>
      <c r="P1078" s="18">
        <f t="shared" si="133"/>
        <v>0</v>
      </c>
      <c r="Q1078" s="21" t="str">
        <f t="shared" si="134"/>
        <v>REORDER</v>
      </c>
      <c r="R1078" s="22" t="e">
        <f ca="1">IF($B1078="","",IF(_xlfn.MAXIFS(PurDate,PurItem,$B1078)=0,"",_xlfn.MAXIFS(PurDate,PurItem,$B1078)))</f>
        <v>#NAME?</v>
      </c>
      <c r="S1078" s="20">
        <f t="shared" si="135"/>
        <v>0</v>
      </c>
      <c r="U1078" s="36"/>
    </row>
    <row r="1079" spans="1:21" x14ac:dyDescent="0.25">
      <c r="A1079" s="15" t="s">
        <v>2239</v>
      </c>
      <c r="B1079" s="15" t="s">
        <v>2240</v>
      </c>
      <c r="C1079" s="15" t="s">
        <v>96</v>
      </c>
      <c r="D1079" s="15" t="s">
        <v>93</v>
      </c>
      <c r="E1079" s="15" t="s">
        <v>2239</v>
      </c>
      <c r="F1079" s="16">
        <v>10</v>
      </c>
      <c r="G1079" s="16">
        <v>0</v>
      </c>
      <c r="H1079" s="17">
        <v>9.7799999999999994</v>
      </c>
      <c r="I1079" s="18">
        <f>IF($B1079="","",IF(CostMethod="Last Cost",IFERROR(INDEX(PurCost,MATCH(_xlfn.MAXIFS(PurRank,PurItem,$B1079),PurRank,0)),$H1079),IF(($G1079+SUMIFS(PurQty,PurItem,$B1079))=0,$H1079,($G1079*$H1079+SUMIFS(PurTotal,PurItem,$B1079))/($G1079+SUMIFS(PurQty,PurItem,$B1079)))))</f>
        <v>9.7799999999999994</v>
      </c>
      <c r="J1079" s="37">
        <v>15</v>
      </c>
      <c r="K1079" s="18">
        <f t="shared" si="128"/>
        <v>5.2200000000000006</v>
      </c>
      <c r="L1079" s="19">
        <f t="shared" si="129"/>
        <v>0.34800000000000003</v>
      </c>
      <c r="M1079" s="19">
        <f t="shared" si="130"/>
        <v>0.5337423312883437</v>
      </c>
      <c r="N1079" s="20">
        <f t="shared" si="131"/>
        <v>0</v>
      </c>
      <c r="O1079" s="18">
        <f t="shared" si="132"/>
        <v>0</v>
      </c>
      <c r="P1079" s="18">
        <f t="shared" si="133"/>
        <v>0</v>
      </c>
      <c r="Q1079" s="21" t="str">
        <f t="shared" si="134"/>
        <v>REORDER</v>
      </c>
      <c r="R1079" s="22" t="e">
        <f ca="1">IF($B1079="","",IF(_xlfn.MAXIFS(PurDate,PurItem,$B1079)=0,"",_xlfn.MAXIFS(PurDate,PurItem,$B1079)))</f>
        <v>#NAME?</v>
      </c>
      <c r="S1079" s="20">
        <f t="shared" si="135"/>
        <v>0</v>
      </c>
      <c r="U1079" s="36"/>
    </row>
    <row r="1080" spans="1:21" x14ac:dyDescent="0.25">
      <c r="A1080" s="15" t="s">
        <v>2241</v>
      </c>
      <c r="B1080" s="15" t="s">
        <v>2242</v>
      </c>
      <c r="C1080" s="15" t="s">
        <v>96</v>
      </c>
      <c r="D1080" s="15" t="s">
        <v>93</v>
      </c>
      <c r="E1080" s="15" t="s">
        <v>2241</v>
      </c>
      <c r="F1080" s="16">
        <v>10</v>
      </c>
      <c r="G1080" s="16">
        <v>0</v>
      </c>
      <c r="H1080" s="17">
        <v>9.7799999999999994</v>
      </c>
      <c r="I1080" s="18">
        <f>IF($B1080="","",IF(CostMethod="Last Cost",IFERROR(INDEX(PurCost,MATCH(_xlfn.MAXIFS(PurRank,PurItem,$B1080),PurRank,0)),$H1080),IF(($G1080+SUMIFS(PurQty,PurItem,$B1080))=0,$H1080,($G1080*$H1080+SUMIFS(PurTotal,PurItem,$B1080))/($G1080+SUMIFS(PurQty,PurItem,$B1080)))))</f>
        <v>9.7799999999999994</v>
      </c>
      <c r="J1080" s="37">
        <v>15</v>
      </c>
      <c r="K1080" s="18">
        <f t="shared" si="128"/>
        <v>5.2200000000000006</v>
      </c>
      <c r="L1080" s="19">
        <f t="shared" si="129"/>
        <v>0.34800000000000003</v>
      </c>
      <c r="M1080" s="19">
        <f t="shared" si="130"/>
        <v>0.5337423312883437</v>
      </c>
      <c r="N1080" s="20">
        <f t="shared" si="131"/>
        <v>0</v>
      </c>
      <c r="O1080" s="18">
        <f t="shared" si="132"/>
        <v>0</v>
      </c>
      <c r="P1080" s="18">
        <f t="shared" si="133"/>
        <v>0</v>
      </c>
      <c r="Q1080" s="21" t="str">
        <f t="shared" si="134"/>
        <v>REORDER</v>
      </c>
      <c r="R1080" s="22" t="e">
        <f ca="1">IF($B1080="","",IF(_xlfn.MAXIFS(PurDate,PurItem,$B1080)=0,"",_xlfn.MAXIFS(PurDate,PurItem,$B1080)))</f>
        <v>#NAME?</v>
      </c>
      <c r="S1080" s="20">
        <f t="shared" si="135"/>
        <v>0</v>
      </c>
      <c r="U1080" s="36"/>
    </row>
    <row r="1081" spans="1:21" x14ac:dyDescent="0.25">
      <c r="A1081" s="15" t="s">
        <v>2243</v>
      </c>
      <c r="B1081" s="15" t="s">
        <v>2244</v>
      </c>
      <c r="C1081" s="15" t="s">
        <v>96</v>
      </c>
      <c r="D1081" s="15" t="s">
        <v>93</v>
      </c>
      <c r="E1081" s="15" t="s">
        <v>2243</v>
      </c>
      <c r="F1081" s="16">
        <v>10</v>
      </c>
      <c r="G1081" s="16">
        <v>0</v>
      </c>
      <c r="H1081" s="17">
        <v>9.7799999999999994</v>
      </c>
      <c r="I1081" s="18">
        <f>IF($B1081="","",IF(CostMethod="Last Cost",IFERROR(INDEX(PurCost,MATCH(_xlfn.MAXIFS(PurRank,PurItem,$B1081),PurRank,0)),$H1081),IF(($G1081+SUMIFS(PurQty,PurItem,$B1081))=0,$H1081,($G1081*$H1081+SUMIFS(PurTotal,PurItem,$B1081))/($G1081+SUMIFS(PurQty,PurItem,$B1081)))))</f>
        <v>9.7799999999999994</v>
      </c>
      <c r="J1081" s="37">
        <v>15</v>
      </c>
      <c r="K1081" s="18">
        <f t="shared" si="128"/>
        <v>5.2200000000000006</v>
      </c>
      <c r="L1081" s="19">
        <f t="shared" si="129"/>
        <v>0.34800000000000003</v>
      </c>
      <c r="M1081" s="19">
        <f t="shared" si="130"/>
        <v>0.5337423312883437</v>
      </c>
      <c r="N1081" s="20">
        <f t="shared" si="131"/>
        <v>0</v>
      </c>
      <c r="O1081" s="18">
        <f t="shared" si="132"/>
        <v>0</v>
      </c>
      <c r="P1081" s="18">
        <f t="shared" si="133"/>
        <v>0</v>
      </c>
      <c r="Q1081" s="21" t="str">
        <f t="shared" si="134"/>
        <v>REORDER</v>
      </c>
      <c r="R1081" s="22" t="e">
        <f ca="1">IF($B1081="","",IF(_xlfn.MAXIFS(PurDate,PurItem,$B1081)=0,"",_xlfn.MAXIFS(PurDate,PurItem,$B1081)))</f>
        <v>#NAME?</v>
      </c>
      <c r="S1081" s="20">
        <f t="shared" si="135"/>
        <v>0</v>
      </c>
      <c r="U1081" s="36"/>
    </row>
    <row r="1082" spans="1:21" x14ac:dyDescent="0.25">
      <c r="A1082" s="15" t="s">
        <v>2245</v>
      </c>
      <c r="B1082" s="15" t="s">
        <v>2246</v>
      </c>
      <c r="C1082" s="15" t="s">
        <v>96</v>
      </c>
      <c r="D1082" s="15" t="s">
        <v>93</v>
      </c>
      <c r="E1082" s="15" t="s">
        <v>2245</v>
      </c>
      <c r="F1082" s="16">
        <v>10</v>
      </c>
      <c r="G1082" s="16">
        <v>0</v>
      </c>
      <c r="H1082" s="17">
        <v>9.7799999999999994</v>
      </c>
      <c r="I1082" s="18">
        <f>IF($B1082="","",IF(CostMethod="Last Cost",IFERROR(INDEX(PurCost,MATCH(_xlfn.MAXIFS(PurRank,PurItem,$B1082),PurRank,0)),$H1082),IF(($G1082+SUMIFS(PurQty,PurItem,$B1082))=0,$H1082,($G1082*$H1082+SUMIFS(PurTotal,PurItem,$B1082))/($G1082+SUMIFS(PurQty,PurItem,$B1082)))))</f>
        <v>9.7799999999999994</v>
      </c>
      <c r="J1082" s="37">
        <v>15</v>
      </c>
      <c r="K1082" s="18">
        <f t="shared" si="128"/>
        <v>5.2200000000000006</v>
      </c>
      <c r="L1082" s="19">
        <f t="shared" si="129"/>
        <v>0.34800000000000003</v>
      </c>
      <c r="M1082" s="19">
        <f t="shared" si="130"/>
        <v>0.5337423312883437</v>
      </c>
      <c r="N1082" s="20">
        <f t="shared" si="131"/>
        <v>0</v>
      </c>
      <c r="O1082" s="18">
        <f t="shared" si="132"/>
        <v>0</v>
      </c>
      <c r="P1082" s="18">
        <f t="shared" si="133"/>
        <v>0</v>
      </c>
      <c r="Q1082" s="21" t="str">
        <f t="shared" si="134"/>
        <v>REORDER</v>
      </c>
      <c r="R1082" s="22" t="e">
        <f ca="1">IF($B1082="","",IF(_xlfn.MAXIFS(PurDate,PurItem,$B1082)=0,"",_xlfn.MAXIFS(PurDate,PurItem,$B1082)))</f>
        <v>#NAME?</v>
      </c>
      <c r="S1082" s="20">
        <f t="shared" si="135"/>
        <v>0</v>
      </c>
      <c r="U1082" s="36"/>
    </row>
    <row r="1083" spans="1:21" x14ac:dyDescent="0.25">
      <c r="A1083" s="15" t="s">
        <v>2247</v>
      </c>
      <c r="B1083" s="15" t="s">
        <v>2248</v>
      </c>
      <c r="C1083" s="15" t="s">
        <v>92</v>
      </c>
      <c r="D1083" s="15" t="s">
        <v>93</v>
      </c>
      <c r="E1083" s="15" t="s">
        <v>2247</v>
      </c>
      <c r="F1083" s="16">
        <v>10</v>
      </c>
      <c r="G1083" s="16">
        <v>0</v>
      </c>
      <c r="H1083" s="17">
        <v>13.0425</v>
      </c>
      <c r="I1083" s="18">
        <f>IF($B1083="","",IF(CostMethod="Last Cost",IFERROR(INDEX(PurCost,MATCH(_xlfn.MAXIFS(PurRank,PurItem,$B1083),PurRank,0)),$H1083),IF(($G1083+SUMIFS(PurQty,PurItem,$B1083))=0,$H1083,($G1083*$H1083+SUMIFS(PurTotal,PurItem,$B1083))/($G1083+SUMIFS(PurQty,PurItem,$B1083)))))</f>
        <v>13.0425</v>
      </c>
      <c r="J1083" s="37">
        <v>20</v>
      </c>
      <c r="K1083" s="18">
        <f t="shared" si="128"/>
        <v>6.9574999999999996</v>
      </c>
      <c r="L1083" s="19">
        <f t="shared" si="129"/>
        <v>0.34787499999999999</v>
      </c>
      <c r="M1083" s="19">
        <f t="shared" si="130"/>
        <v>0.53344834195898017</v>
      </c>
      <c r="N1083" s="20">
        <f t="shared" si="131"/>
        <v>50</v>
      </c>
      <c r="O1083" s="18">
        <f t="shared" si="132"/>
        <v>652.125</v>
      </c>
      <c r="P1083" s="18">
        <f t="shared" si="133"/>
        <v>1000</v>
      </c>
      <c r="Q1083" s="21" t="str">
        <f t="shared" si="134"/>
        <v>OK</v>
      </c>
      <c r="R1083" s="22" t="e">
        <f ca="1">IF($B1083="","",IF(_xlfn.MAXIFS(PurDate,PurItem,$B1083)=0,"",_xlfn.MAXIFS(PurDate,PurItem,$B1083)))</f>
        <v>#NAME?</v>
      </c>
      <c r="S1083" s="20">
        <f t="shared" si="135"/>
        <v>0</v>
      </c>
      <c r="U1083" s="36"/>
    </row>
    <row r="1084" spans="1:21" x14ac:dyDescent="0.25">
      <c r="A1084" s="15" t="s">
        <v>2249</v>
      </c>
      <c r="B1084" s="15" t="s">
        <v>2250</v>
      </c>
      <c r="C1084" s="15" t="s">
        <v>96</v>
      </c>
      <c r="D1084" s="15" t="s">
        <v>93</v>
      </c>
      <c r="E1084" s="15" t="s">
        <v>2249</v>
      </c>
      <c r="F1084" s="16">
        <v>10</v>
      </c>
      <c r="G1084" s="16">
        <v>0</v>
      </c>
      <c r="H1084" s="17">
        <v>9.7799999999999994</v>
      </c>
      <c r="I1084" s="18">
        <f>IF($B1084="","",IF(CostMethod="Last Cost",IFERROR(INDEX(PurCost,MATCH(_xlfn.MAXIFS(PurRank,PurItem,$B1084),PurRank,0)),$H1084),IF(($G1084+SUMIFS(PurQty,PurItem,$B1084))=0,$H1084,($G1084*$H1084+SUMIFS(PurTotal,PurItem,$B1084))/($G1084+SUMIFS(PurQty,PurItem,$B1084)))))</f>
        <v>9.7799999999999994</v>
      </c>
      <c r="J1084" s="37">
        <v>15</v>
      </c>
      <c r="K1084" s="18">
        <f t="shared" si="128"/>
        <v>5.2200000000000006</v>
      </c>
      <c r="L1084" s="19">
        <f t="shared" si="129"/>
        <v>0.34800000000000003</v>
      </c>
      <c r="M1084" s="19">
        <f t="shared" si="130"/>
        <v>0.5337423312883437</v>
      </c>
      <c r="N1084" s="20">
        <f t="shared" si="131"/>
        <v>0</v>
      </c>
      <c r="O1084" s="18">
        <f t="shared" si="132"/>
        <v>0</v>
      </c>
      <c r="P1084" s="18">
        <f t="shared" si="133"/>
        <v>0</v>
      </c>
      <c r="Q1084" s="21" t="str">
        <f t="shared" si="134"/>
        <v>REORDER</v>
      </c>
      <c r="R1084" s="22" t="e">
        <f ca="1">IF($B1084="","",IF(_xlfn.MAXIFS(PurDate,PurItem,$B1084)=0,"",_xlfn.MAXIFS(PurDate,PurItem,$B1084)))</f>
        <v>#NAME?</v>
      </c>
      <c r="S1084" s="20">
        <f t="shared" si="135"/>
        <v>0</v>
      </c>
      <c r="U1084" s="36"/>
    </row>
    <row r="1085" spans="1:21" x14ac:dyDescent="0.25">
      <c r="A1085" s="15" t="s">
        <v>2251</v>
      </c>
      <c r="B1085" s="15" t="s">
        <v>2252</v>
      </c>
      <c r="C1085" s="15" t="s">
        <v>96</v>
      </c>
      <c r="D1085" s="15" t="s">
        <v>93</v>
      </c>
      <c r="E1085" s="15" t="s">
        <v>2251</v>
      </c>
      <c r="F1085" s="16">
        <v>10</v>
      </c>
      <c r="G1085" s="16">
        <v>0</v>
      </c>
      <c r="H1085" s="17">
        <v>9.7799999999999994</v>
      </c>
      <c r="I1085" s="18">
        <f>IF($B1085="","",IF(CostMethod="Last Cost",IFERROR(INDEX(PurCost,MATCH(_xlfn.MAXIFS(PurRank,PurItem,$B1085),PurRank,0)),$H1085),IF(($G1085+SUMIFS(PurQty,PurItem,$B1085))=0,$H1085,($G1085*$H1085+SUMIFS(PurTotal,PurItem,$B1085))/($G1085+SUMIFS(PurQty,PurItem,$B1085)))))</f>
        <v>9.7799999999999994</v>
      </c>
      <c r="J1085" s="37">
        <v>15</v>
      </c>
      <c r="K1085" s="18">
        <f t="shared" si="128"/>
        <v>5.2200000000000006</v>
      </c>
      <c r="L1085" s="19">
        <f t="shared" si="129"/>
        <v>0.34800000000000003</v>
      </c>
      <c r="M1085" s="19">
        <f t="shared" si="130"/>
        <v>0.5337423312883437</v>
      </c>
      <c r="N1085" s="20">
        <f t="shared" si="131"/>
        <v>0</v>
      </c>
      <c r="O1085" s="18">
        <f t="shared" si="132"/>
        <v>0</v>
      </c>
      <c r="P1085" s="18">
        <f t="shared" si="133"/>
        <v>0</v>
      </c>
      <c r="Q1085" s="21" t="str">
        <f t="shared" si="134"/>
        <v>REORDER</v>
      </c>
      <c r="R1085" s="22" t="e">
        <f ca="1">IF($B1085="","",IF(_xlfn.MAXIFS(PurDate,PurItem,$B1085)=0,"",_xlfn.MAXIFS(PurDate,PurItem,$B1085)))</f>
        <v>#NAME?</v>
      </c>
      <c r="S1085" s="20">
        <f t="shared" si="135"/>
        <v>0</v>
      </c>
      <c r="U1085" s="36"/>
    </row>
    <row r="1086" spans="1:21" x14ac:dyDescent="0.25">
      <c r="A1086" s="15" t="s">
        <v>2253</v>
      </c>
      <c r="B1086" s="15" t="s">
        <v>2254</v>
      </c>
      <c r="C1086" s="15" t="s">
        <v>96</v>
      </c>
      <c r="D1086" s="15" t="s">
        <v>93</v>
      </c>
      <c r="E1086" s="15" t="s">
        <v>2253</v>
      </c>
      <c r="F1086" s="16">
        <v>10</v>
      </c>
      <c r="G1086" s="16">
        <v>0</v>
      </c>
      <c r="H1086" s="17">
        <v>9.7799999999999994</v>
      </c>
      <c r="I1086" s="18">
        <f>IF($B1086="","",IF(CostMethod="Last Cost",IFERROR(INDEX(PurCost,MATCH(_xlfn.MAXIFS(PurRank,PurItem,$B1086),PurRank,0)),$H1086),IF(($G1086+SUMIFS(PurQty,PurItem,$B1086))=0,$H1086,($G1086*$H1086+SUMIFS(PurTotal,PurItem,$B1086))/($G1086+SUMIFS(PurQty,PurItem,$B1086)))))</f>
        <v>9.7799999999999994</v>
      </c>
      <c r="J1086" s="37">
        <v>15</v>
      </c>
      <c r="K1086" s="18">
        <f t="shared" si="128"/>
        <v>5.2200000000000006</v>
      </c>
      <c r="L1086" s="19">
        <f t="shared" si="129"/>
        <v>0.34800000000000003</v>
      </c>
      <c r="M1086" s="19">
        <f t="shared" si="130"/>
        <v>0.5337423312883437</v>
      </c>
      <c r="N1086" s="20">
        <f t="shared" si="131"/>
        <v>0</v>
      </c>
      <c r="O1086" s="18">
        <f t="shared" si="132"/>
        <v>0</v>
      </c>
      <c r="P1086" s="18">
        <f t="shared" si="133"/>
        <v>0</v>
      </c>
      <c r="Q1086" s="21" t="str">
        <f t="shared" si="134"/>
        <v>REORDER</v>
      </c>
      <c r="R1086" s="22" t="e">
        <f ca="1">IF($B1086="","",IF(_xlfn.MAXIFS(PurDate,PurItem,$B1086)=0,"",_xlfn.MAXIFS(PurDate,PurItem,$B1086)))</f>
        <v>#NAME?</v>
      </c>
      <c r="S1086" s="20">
        <f t="shared" si="135"/>
        <v>0</v>
      </c>
      <c r="U1086" s="36"/>
    </row>
    <row r="1087" spans="1:21" x14ac:dyDescent="0.25">
      <c r="A1087" s="15" t="s">
        <v>2255</v>
      </c>
      <c r="B1087" s="15" t="s">
        <v>2256</v>
      </c>
      <c r="C1087" s="15" t="s">
        <v>96</v>
      </c>
      <c r="D1087" s="15" t="s">
        <v>93</v>
      </c>
      <c r="E1087" s="15" t="s">
        <v>2255</v>
      </c>
      <c r="F1087" s="16">
        <v>10</v>
      </c>
      <c r="G1087" s="16">
        <v>0</v>
      </c>
      <c r="H1087" s="17">
        <v>9.7799999999999994</v>
      </c>
      <c r="I1087" s="18">
        <f>IF($B1087="","",IF(CostMethod="Last Cost",IFERROR(INDEX(PurCost,MATCH(_xlfn.MAXIFS(PurRank,PurItem,$B1087),PurRank,0)),$H1087),IF(($G1087+SUMIFS(PurQty,PurItem,$B1087))=0,$H1087,($G1087*$H1087+SUMIFS(PurTotal,PurItem,$B1087))/($G1087+SUMIFS(PurQty,PurItem,$B1087)))))</f>
        <v>9.7799999999999994</v>
      </c>
      <c r="J1087" s="37">
        <v>15</v>
      </c>
      <c r="K1087" s="18">
        <f t="shared" si="128"/>
        <v>5.2200000000000006</v>
      </c>
      <c r="L1087" s="19">
        <f t="shared" si="129"/>
        <v>0.34800000000000003</v>
      </c>
      <c r="M1087" s="19">
        <f t="shared" si="130"/>
        <v>0.5337423312883437</v>
      </c>
      <c r="N1087" s="20">
        <f t="shared" si="131"/>
        <v>0</v>
      </c>
      <c r="O1087" s="18">
        <f t="shared" si="132"/>
        <v>0</v>
      </c>
      <c r="P1087" s="18">
        <f t="shared" si="133"/>
        <v>0</v>
      </c>
      <c r="Q1087" s="21" t="str">
        <f t="shared" si="134"/>
        <v>REORDER</v>
      </c>
      <c r="R1087" s="22" t="e">
        <f ca="1">IF($B1087="","",IF(_xlfn.MAXIFS(PurDate,PurItem,$B1087)=0,"",_xlfn.MAXIFS(PurDate,PurItem,$B1087)))</f>
        <v>#NAME?</v>
      </c>
      <c r="S1087" s="20">
        <f t="shared" si="135"/>
        <v>0</v>
      </c>
      <c r="U1087" s="36"/>
    </row>
    <row r="1088" spans="1:21" x14ac:dyDescent="0.25">
      <c r="A1088" s="15" t="s">
        <v>2257</v>
      </c>
      <c r="B1088" s="15" t="s">
        <v>2258</v>
      </c>
      <c r="C1088" s="15" t="s">
        <v>96</v>
      </c>
      <c r="D1088" s="15" t="s">
        <v>93</v>
      </c>
      <c r="E1088" s="15" t="s">
        <v>2257</v>
      </c>
      <c r="F1088" s="16">
        <v>10</v>
      </c>
      <c r="G1088" s="16">
        <v>0</v>
      </c>
      <c r="H1088" s="17">
        <v>9.7799999999999994</v>
      </c>
      <c r="I1088" s="18">
        <f>IF($B1088="","",IF(CostMethod="Last Cost",IFERROR(INDEX(PurCost,MATCH(_xlfn.MAXIFS(PurRank,PurItem,$B1088),PurRank,0)),$H1088),IF(($G1088+SUMIFS(PurQty,PurItem,$B1088))=0,$H1088,($G1088*$H1088+SUMIFS(PurTotal,PurItem,$B1088))/($G1088+SUMIFS(PurQty,PurItem,$B1088)))))</f>
        <v>9.7799999999999994</v>
      </c>
      <c r="J1088" s="37">
        <v>15</v>
      </c>
      <c r="K1088" s="18">
        <f t="shared" si="128"/>
        <v>5.2200000000000006</v>
      </c>
      <c r="L1088" s="19">
        <f t="shared" si="129"/>
        <v>0.34800000000000003</v>
      </c>
      <c r="M1088" s="19">
        <f t="shared" si="130"/>
        <v>0.5337423312883437</v>
      </c>
      <c r="N1088" s="20">
        <f t="shared" si="131"/>
        <v>0</v>
      </c>
      <c r="O1088" s="18">
        <f t="shared" si="132"/>
        <v>0</v>
      </c>
      <c r="P1088" s="18">
        <f t="shared" si="133"/>
        <v>0</v>
      </c>
      <c r="Q1088" s="21" t="str">
        <f t="shared" si="134"/>
        <v>REORDER</v>
      </c>
      <c r="R1088" s="22" t="e">
        <f ca="1">IF($B1088="","",IF(_xlfn.MAXIFS(PurDate,PurItem,$B1088)=0,"",_xlfn.MAXIFS(PurDate,PurItem,$B1088)))</f>
        <v>#NAME?</v>
      </c>
      <c r="S1088" s="20">
        <f t="shared" si="135"/>
        <v>0</v>
      </c>
      <c r="U1088" s="36"/>
    </row>
    <row r="1089" spans="1:21" x14ac:dyDescent="0.25">
      <c r="A1089" s="15" t="s">
        <v>2259</v>
      </c>
      <c r="B1089" s="15" t="s">
        <v>2260</v>
      </c>
      <c r="C1089" s="15" t="s">
        <v>96</v>
      </c>
      <c r="D1089" s="15" t="s">
        <v>93</v>
      </c>
      <c r="E1089" s="15" t="s">
        <v>2259</v>
      </c>
      <c r="F1089" s="16">
        <v>10</v>
      </c>
      <c r="G1089" s="16">
        <v>0</v>
      </c>
      <c r="H1089" s="17">
        <v>9.7799999999999994</v>
      </c>
      <c r="I1089" s="18">
        <f>IF($B1089="","",IF(CostMethod="Last Cost",IFERROR(INDEX(PurCost,MATCH(_xlfn.MAXIFS(PurRank,PurItem,$B1089),PurRank,0)),$H1089),IF(($G1089+SUMIFS(PurQty,PurItem,$B1089))=0,$H1089,($G1089*$H1089+SUMIFS(PurTotal,PurItem,$B1089))/($G1089+SUMIFS(PurQty,PurItem,$B1089)))))</f>
        <v>9.7799999999999994</v>
      </c>
      <c r="J1089" s="37">
        <v>15</v>
      </c>
      <c r="K1089" s="18">
        <f t="shared" si="128"/>
        <v>5.2200000000000006</v>
      </c>
      <c r="L1089" s="19">
        <f t="shared" si="129"/>
        <v>0.34800000000000003</v>
      </c>
      <c r="M1089" s="19">
        <f t="shared" si="130"/>
        <v>0.5337423312883437</v>
      </c>
      <c r="N1089" s="20">
        <f t="shared" si="131"/>
        <v>0</v>
      </c>
      <c r="O1089" s="18">
        <f t="shared" si="132"/>
        <v>0</v>
      </c>
      <c r="P1089" s="18">
        <f t="shared" si="133"/>
        <v>0</v>
      </c>
      <c r="Q1089" s="21" t="str">
        <f t="shared" si="134"/>
        <v>REORDER</v>
      </c>
      <c r="R1089" s="22" t="e">
        <f ca="1">IF($B1089="","",IF(_xlfn.MAXIFS(PurDate,PurItem,$B1089)=0,"",_xlfn.MAXIFS(PurDate,PurItem,$B1089)))</f>
        <v>#NAME?</v>
      </c>
      <c r="S1089" s="20">
        <f t="shared" si="135"/>
        <v>0</v>
      </c>
      <c r="U1089" s="36"/>
    </row>
    <row r="1090" spans="1:21" x14ac:dyDescent="0.25">
      <c r="A1090" s="15" t="s">
        <v>2261</v>
      </c>
      <c r="B1090" s="15" t="s">
        <v>2262</v>
      </c>
      <c r="C1090" s="15" t="s">
        <v>96</v>
      </c>
      <c r="D1090" s="15" t="s">
        <v>93</v>
      </c>
      <c r="E1090" s="15" t="s">
        <v>2261</v>
      </c>
      <c r="F1090" s="16">
        <v>10</v>
      </c>
      <c r="G1090" s="16">
        <v>0</v>
      </c>
      <c r="H1090" s="17">
        <v>9.7799999999999994</v>
      </c>
      <c r="I1090" s="18">
        <f>IF($B1090="","",IF(CostMethod="Last Cost",IFERROR(INDEX(PurCost,MATCH(_xlfn.MAXIFS(PurRank,PurItem,$B1090),PurRank,0)),$H1090),IF(($G1090+SUMIFS(PurQty,PurItem,$B1090))=0,$H1090,($G1090*$H1090+SUMIFS(PurTotal,PurItem,$B1090))/($G1090+SUMIFS(PurQty,PurItem,$B1090)))))</f>
        <v>9.7799999999999994</v>
      </c>
      <c r="J1090" s="37">
        <v>15</v>
      </c>
      <c r="K1090" s="18">
        <f t="shared" si="128"/>
        <v>5.2200000000000006</v>
      </c>
      <c r="L1090" s="19">
        <f t="shared" si="129"/>
        <v>0.34800000000000003</v>
      </c>
      <c r="M1090" s="19">
        <f t="shared" si="130"/>
        <v>0.5337423312883437</v>
      </c>
      <c r="N1090" s="20">
        <f t="shared" si="131"/>
        <v>0</v>
      </c>
      <c r="O1090" s="18">
        <f t="shared" si="132"/>
        <v>0</v>
      </c>
      <c r="P1090" s="18">
        <f t="shared" si="133"/>
        <v>0</v>
      </c>
      <c r="Q1090" s="21" t="str">
        <f t="shared" si="134"/>
        <v>REORDER</v>
      </c>
      <c r="R1090" s="22" t="e">
        <f ca="1">IF($B1090="","",IF(_xlfn.MAXIFS(PurDate,PurItem,$B1090)=0,"",_xlfn.MAXIFS(PurDate,PurItem,$B1090)))</f>
        <v>#NAME?</v>
      </c>
      <c r="S1090" s="20">
        <f t="shared" si="135"/>
        <v>0</v>
      </c>
      <c r="U1090" s="36"/>
    </row>
    <row r="1091" spans="1:21" x14ac:dyDescent="0.25">
      <c r="A1091" s="15" t="s">
        <v>2263</v>
      </c>
      <c r="B1091" s="15" t="s">
        <v>2264</v>
      </c>
      <c r="C1091" s="15" t="s">
        <v>96</v>
      </c>
      <c r="D1091" s="15" t="s">
        <v>93</v>
      </c>
      <c r="E1091" s="15" t="s">
        <v>2263</v>
      </c>
      <c r="F1091" s="16">
        <v>10</v>
      </c>
      <c r="G1091" s="16">
        <v>0</v>
      </c>
      <c r="H1091" s="17">
        <v>9.7799999999999994</v>
      </c>
      <c r="I1091" s="18">
        <f>IF($B1091="","",IF(CostMethod="Last Cost",IFERROR(INDEX(PurCost,MATCH(_xlfn.MAXIFS(PurRank,PurItem,$B1091),PurRank,0)),$H1091),IF(($G1091+SUMIFS(PurQty,PurItem,$B1091))=0,$H1091,($G1091*$H1091+SUMIFS(PurTotal,PurItem,$B1091))/($G1091+SUMIFS(PurQty,PurItem,$B1091)))))</f>
        <v>9.7799999999999994</v>
      </c>
      <c r="J1091" s="37">
        <v>15</v>
      </c>
      <c r="K1091" s="18">
        <f t="shared" si="128"/>
        <v>5.2200000000000006</v>
      </c>
      <c r="L1091" s="19">
        <f t="shared" si="129"/>
        <v>0.34800000000000003</v>
      </c>
      <c r="M1091" s="19">
        <f t="shared" si="130"/>
        <v>0.5337423312883437</v>
      </c>
      <c r="N1091" s="20">
        <f t="shared" si="131"/>
        <v>0</v>
      </c>
      <c r="O1091" s="18">
        <f t="shared" si="132"/>
        <v>0</v>
      </c>
      <c r="P1091" s="18">
        <f t="shared" si="133"/>
        <v>0</v>
      </c>
      <c r="Q1091" s="21" t="str">
        <f t="shared" si="134"/>
        <v>REORDER</v>
      </c>
      <c r="R1091" s="22" t="e">
        <f ca="1">IF($B1091="","",IF(_xlfn.MAXIFS(PurDate,PurItem,$B1091)=0,"",_xlfn.MAXIFS(PurDate,PurItem,$B1091)))</f>
        <v>#NAME?</v>
      </c>
      <c r="S1091" s="20">
        <f t="shared" si="135"/>
        <v>0</v>
      </c>
      <c r="U1091" s="36"/>
    </row>
    <row r="1092" spans="1:21" x14ac:dyDescent="0.25">
      <c r="A1092" s="15" t="s">
        <v>2265</v>
      </c>
      <c r="B1092" s="15" t="s">
        <v>2266</v>
      </c>
      <c r="C1092" s="15" t="s">
        <v>110</v>
      </c>
      <c r="D1092" s="15" t="s">
        <v>93</v>
      </c>
      <c r="E1092" s="15" t="s">
        <v>2265</v>
      </c>
      <c r="F1092" s="16">
        <v>10</v>
      </c>
      <c r="G1092" s="16">
        <v>0</v>
      </c>
      <c r="H1092" s="17">
        <v>55.432499999999997</v>
      </c>
      <c r="I1092" s="18">
        <f>IF($B1092="","",IF(CostMethod="Last Cost",IFERROR(INDEX(PurCost,MATCH(_xlfn.MAXIFS(PurRank,PurItem,$B1092),PurRank,0)),$H1092),IF(($G1092+SUMIFS(PurQty,PurItem,$B1092))=0,$H1092,($G1092*$H1092+SUMIFS(PurTotal,PurItem,$B1092))/($G1092+SUMIFS(PurQty,PurItem,$B1092)))))</f>
        <v>55.432499999999997</v>
      </c>
      <c r="J1092" s="37">
        <v>85</v>
      </c>
      <c r="K1092" s="18">
        <f t="shared" si="128"/>
        <v>29.567500000000003</v>
      </c>
      <c r="L1092" s="19">
        <f t="shared" si="129"/>
        <v>0.34785294117647064</v>
      </c>
      <c r="M1092" s="19">
        <f t="shared" si="130"/>
        <v>0.53339647318811179</v>
      </c>
      <c r="N1092" s="20">
        <f t="shared" si="131"/>
        <v>0</v>
      </c>
      <c r="O1092" s="18">
        <f t="shared" si="132"/>
        <v>0</v>
      </c>
      <c r="P1092" s="18">
        <f t="shared" si="133"/>
        <v>0</v>
      </c>
      <c r="Q1092" s="21" t="str">
        <f t="shared" si="134"/>
        <v>REORDER</v>
      </c>
      <c r="R1092" s="22" t="e">
        <f ca="1">IF($B1092="","",IF(_xlfn.MAXIFS(PurDate,PurItem,$B1092)=0,"",_xlfn.MAXIFS(PurDate,PurItem,$B1092)))</f>
        <v>#NAME?</v>
      </c>
      <c r="S1092" s="20">
        <f t="shared" si="135"/>
        <v>0</v>
      </c>
      <c r="U1092" s="36"/>
    </row>
    <row r="1093" spans="1:21" x14ac:dyDescent="0.25">
      <c r="A1093" s="15" t="s">
        <v>2267</v>
      </c>
      <c r="B1093" s="15" t="s">
        <v>2268</v>
      </c>
      <c r="C1093" s="15" t="s">
        <v>101</v>
      </c>
      <c r="D1093" s="15" t="s">
        <v>93</v>
      </c>
      <c r="E1093" s="15" t="s">
        <v>2267</v>
      </c>
      <c r="F1093" s="16">
        <v>10</v>
      </c>
      <c r="G1093" s="16">
        <v>0</v>
      </c>
      <c r="H1093" s="17">
        <v>13.0425</v>
      </c>
      <c r="I1093" s="18">
        <f>IF($B1093="","",IF(CostMethod="Last Cost",IFERROR(INDEX(PurCost,MATCH(_xlfn.MAXIFS(PurRank,PurItem,$B1093),PurRank,0)),$H1093),IF(($G1093+SUMIFS(PurQty,PurItem,$B1093))=0,$H1093,($G1093*$H1093+SUMIFS(PurTotal,PurItem,$B1093))/($G1093+SUMIFS(PurQty,PurItem,$B1093)))))</f>
        <v>13.0425</v>
      </c>
      <c r="J1093" s="37">
        <v>20</v>
      </c>
      <c r="K1093" s="18">
        <f t="shared" ref="K1093:K1156" si="136">IF(OR($B1093="",$J1093=""),"",$J1093-$I1093)</f>
        <v>6.9574999999999996</v>
      </c>
      <c r="L1093" s="19">
        <f t="shared" ref="L1093:L1156" si="137">IF(OR($K1093="",$J1093=0,$J1093=""),"",$K1093/$J1093)</f>
        <v>0.34787499999999999</v>
      </c>
      <c r="M1093" s="19">
        <f t="shared" ref="M1093:M1156" si="138">IF(OR($K1093="",$I1093=0,$I1093=""),"",$K1093/$I1093)</f>
        <v>0.53344834195898017</v>
      </c>
      <c r="N1093" s="20">
        <f t="shared" ref="N1093:N1156" si="139">IF($B1093="","",$G1093+SUMIFS(PurQty,PurItem,$B1093)-SUMIFS(SalQty,SalItem,$B1093)-SUMIFS(WoQty,WoItem,$B1093)+SUMIFS(AdjQty,AdjItem,$B1093)+SUMIFS(LinVarQty,LinItem,$B1093,LinPosted,"YES"))</f>
        <v>0</v>
      </c>
      <c r="O1093" s="18">
        <f t="shared" ref="O1093:O1156" si="140">IF($B1093="","",$N1093*$I1093)</f>
        <v>0</v>
      </c>
      <c r="P1093" s="18">
        <f t="shared" ref="P1093:P1156" si="141">IF(OR($B1093="",$J1093=""),"",$N1093*$J1093)</f>
        <v>0</v>
      </c>
      <c r="Q1093" s="21" t="str">
        <f t="shared" ref="Q1093:Q1156" si="142">IF($B1093="","",IF($N1093&lt;0,"NEGATIVE",IF($N1093&lt;=$F1093,"REORDER","OK")))</f>
        <v>REORDER</v>
      </c>
      <c r="R1093" s="22" t="e">
        <f ca="1">IF($B1093="","",IF(_xlfn.MAXIFS(PurDate,PurItem,$B1093)=0,"",_xlfn.MAXIFS(PurDate,PurItem,$B1093)))</f>
        <v>#NAME?</v>
      </c>
      <c r="S1093" s="20">
        <f t="shared" ref="S1093:S1156" si="143">IF($B1093="","",SUMIFS(PurQty,PurItem,$B1093))</f>
        <v>0</v>
      </c>
      <c r="U1093" s="36"/>
    </row>
    <row r="1094" spans="1:21" x14ac:dyDescent="0.25">
      <c r="A1094" s="15" t="s">
        <v>2269</v>
      </c>
      <c r="B1094" s="15" t="s">
        <v>2270</v>
      </c>
      <c r="C1094" s="15" t="s">
        <v>110</v>
      </c>
      <c r="D1094" s="15" t="s">
        <v>93</v>
      </c>
      <c r="E1094" s="15" t="s">
        <v>2269</v>
      </c>
      <c r="F1094" s="16">
        <v>10</v>
      </c>
      <c r="G1094" s="16">
        <v>0</v>
      </c>
      <c r="H1094" s="17">
        <v>9.7799999999999994</v>
      </c>
      <c r="I1094" s="18">
        <f>IF($B1094="","",IF(CostMethod="Last Cost",IFERROR(INDEX(PurCost,MATCH(_xlfn.MAXIFS(PurRank,PurItem,$B1094),PurRank,0)),$H1094),IF(($G1094+SUMIFS(PurQty,PurItem,$B1094))=0,$H1094,($G1094*$H1094+SUMIFS(PurTotal,PurItem,$B1094))/($G1094+SUMIFS(PurQty,PurItem,$B1094)))))</f>
        <v>9.7799999999999994</v>
      </c>
      <c r="J1094" s="37">
        <v>15</v>
      </c>
      <c r="K1094" s="18">
        <f t="shared" si="136"/>
        <v>5.2200000000000006</v>
      </c>
      <c r="L1094" s="19">
        <f t="shared" si="137"/>
        <v>0.34800000000000003</v>
      </c>
      <c r="M1094" s="19">
        <f t="shared" si="138"/>
        <v>0.5337423312883437</v>
      </c>
      <c r="N1094" s="20">
        <f t="shared" si="139"/>
        <v>0</v>
      </c>
      <c r="O1094" s="18">
        <f t="shared" si="140"/>
        <v>0</v>
      </c>
      <c r="P1094" s="18">
        <f t="shared" si="141"/>
        <v>0</v>
      </c>
      <c r="Q1094" s="21" t="str">
        <f t="shared" si="142"/>
        <v>REORDER</v>
      </c>
      <c r="R1094" s="22" t="e">
        <f ca="1">IF($B1094="","",IF(_xlfn.MAXIFS(PurDate,PurItem,$B1094)=0,"",_xlfn.MAXIFS(PurDate,PurItem,$B1094)))</f>
        <v>#NAME?</v>
      </c>
      <c r="S1094" s="20">
        <f t="shared" si="143"/>
        <v>0</v>
      </c>
      <c r="U1094" s="36"/>
    </row>
    <row r="1095" spans="1:21" x14ac:dyDescent="0.25">
      <c r="A1095" s="15" t="s">
        <v>2271</v>
      </c>
      <c r="B1095" s="15" t="s">
        <v>2272</v>
      </c>
      <c r="C1095" s="15" t="s">
        <v>110</v>
      </c>
      <c r="D1095" s="15" t="s">
        <v>93</v>
      </c>
      <c r="E1095" s="15" t="s">
        <v>2271</v>
      </c>
      <c r="F1095" s="16">
        <v>10</v>
      </c>
      <c r="G1095" s="16">
        <v>0</v>
      </c>
      <c r="H1095" s="17">
        <v>16.305</v>
      </c>
      <c r="I1095" s="18">
        <f>IF($B1095="","",IF(CostMethod="Last Cost",IFERROR(INDEX(PurCost,MATCH(_xlfn.MAXIFS(PurRank,PurItem,$B1095),PurRank,0)),$H1095),IF(($G1095+SUMIFS(PurQty,PurItem,$B1095))=0,$H1095,($G1095*$H1095+SUMIFS(PurTotal,PurItem,$B1095))/($G1095+SUMIFS(PurQty,PurItem,$B1095)))))</f>
        <v>16.305</v>
      </c>
      <c r="J1095" s="37">
        <v>2</v>
      </c>
      <c r="K1095" s="18">
        <f t="shared" si="136"/>
        <v>-14.305</v>
      </c>
      <c r="L1095" s="19">
        <f t="shared" si="137"/>
        <v>-7.1524999999999999</v>
      </c>
      <c r="M1095" s="19">
        <f t="shared" si="138"/>
        <v>-0.87733823980374115</v>
      </c>
      <c r="N1095" s="20">
        <f t="shared" si="139"/>
        <v>0</v>
      </c>
      <c r="O1095" s="18">
        <f t="shared" si="140"/>
        <v>0</v>
      </c>
      <c r="P1095" s="18">
        <f t="shared" si="141"/>
        <v>0</v>
      </c>
      <c r="Q1095" s="21" t="str">
        <f t="shared" si="142"/>
        <v>REORDER</v>
      </c>
      <c r="R1095" s="22" t="e">
        <f ca="1">IF($B1095="","",IF(_xlfn.MAXIFS(PurDate,PurItem,$B1095)=0,"",_xlfn.MAXIFS(PurDate,PurItem,$B1095)))</f>
        <v>#NAME?</v>
      </c>
      <c r="S1095" s="20">
        <f t="shared" si="143"/>
        <v>0</v>
      </c>
      <c r="U1095" s="36"/>
    </row>
    <row r="1096" spans="1:21" x14ac:dyDescent="0.25">
      <c r="A1096" s="15" t="s">
        <v>2273</v>
      </c>
      <c r="B1096" s="15" t="s">
        <v>2274</v>
      </c>
      <c r="C1096" s="15" t="s">
        <v>110</v>
      </c>
      <c r="D1096" s="15" t="s">
        <v>93</v>
      </c>
      <c r="E1096" s="15" t="s">
        <v>2273</v>
      </c>
      <c r="F1096" s="16">
        <v>10</v>
      </c>
      <c r="G1096" s="16">
        <v>0</v>
      </c>
      <c r="H1096" s="17">
        <v>16.305</v>
      </c>
      <c r="I1096" s="18">
        <f>IF($B1096="","",IF(CostMethod="Last Cost",IFERROR(INDEX(PurCost,MATCH(_xlfn.MAXIFS(PurRank,PurItem,$B1096),PurRank,0)),$H1096),IF(($G1096+SUMIFS(PurQty,PurItem,$B1096))=0,$H1096,($G1096*$H1096+SUMIFS(PurTotal,PurItem,$B1096))/($G1096+SUMIFS(PurQty,PurItem,$B1096)))))</f>
        <v>16.305</v>
      </c>
      <c r="J1096" s="37">
        <v>25</v>
      </c>
      <c r="K1096" s="18">
        <f t="shared" si="136"/>
        <v>8.6950000000000003</v>
      </c>
      <c r="L1096" s="19">
        <f t="shared" si="137"/>
        <v>0.3478</v>
      </c>
      <c r="M1096" s="19">
        <f t="shared" si="138"/>
        <v>0.53327200245323525</v>
      </c>
      <c r="N1096" s="20">
        <f t="shared" si="139"/>
        <v>0</v>
      </c>
      <c r="O1096" s="18">
        <f t="shared" si="140"/>
        <v>0</v>
      </c>
      <c r="P1096" s="18">
        <f t="shared" si="141"/>
        <v>0</v>
      </c>
      <c r="Q1096" s="21" t="str">
        <f t="shared" si="142"/>
        <v>REORDER</v>
      </c>
      <c r="R1096" s="22" t="e">
        <f ca="1">IF($B1096="","",IF(_xlfn.MAXIFS(PurDate,PurItem,$B1096)=0,"",_xlfn.MAXIFS(PurDate,PurItem,$B1096)))</f>
        <v>#NAME?</v>
      </c>
      <c r="S1096" s="20">
        <f t="shared" si="143"/>
        <v>0</v>
      </c>
      <c r="U1096" s="36"/>
    </row>
    <row r="1097" spans="1:21" x14ac:dyDescent="0.25">
      <c r="A1097" s="15" t="s">
        <v>2275</v>
      </c>
      <c r="B1097" s="15" t="s">
        <v>2276</v>
      </c>
      <c r="C1097" s="15" t="s">
        <v>110</v>
      </c>
      <c r="D1097" s="15" t="s">
        <v>93</v>
      </c>
      <c r="E1097" s="15" t="s">
        <v>2275</v>
      </c>
      <c r="F1097" s="16">
        <v>10</v>
      </c>
      <c r="G1097" s="16">
        <v>0</v>
      </c>
      <c r="H1097" s="17">
        <v>26.085000000000001</v>
      </c>
      <c r="I1097" s="18">
        <f>IF($B1097="","",IF(CostMethod="Last Cost",IFERROR(INDEX(PurCost,MATCH(_xlfn.MAXIFS(PurRank,PurItem,$B1097),PurRank,0)),$H1097),IF(($G1097+SUMIFS(PurQty,PurItem,$B1097))=0,$H1097,($G1097*$H1097+SUMIFS(PurTotal,PurItem,$B1097))/($G1097+SUMIFS(PurQty,PurItem,$B1097)))))</f>
        <v>26.085000000000001</v>
      </c>
      <c r="J1097" s="37">
        <v>40</v>
      </c>
      <c r="K1097" s="18">
        <f t="shared" si="136"/>
        <v>13.914999999999999</v>
      </c>
      <c r="L1097" s="19">
        <f t="shared" si="137"/>
        <v>0.34787499999999999</v>
      </c>
      <c r="M1097" s="19">
        <f t="shared" si="138"/>
        <v>0.53344834195898017</v>
      </c>
      <c r="N1097" s="20">
        <f t="shared" si="139"/>
        <v>0</v>
      </c>
      <c r="O1097" s="18">
        <f t="shared" si="140"/>
        <v>0</v>
      </c>
      <c r="P1097" s="18">
        <f t="shared" si="141"/>
        <v>0</v>
      </c>
      <c r="Q1097" s="21" t="str">
        <f t="shared" si="142"/>
        <v>REORDER</v>
      </c>
      <c r="R1097" s="22" t="e">
        <f ca="1">IF($B1097="","",IF(_xlfn.MAXIFS(PurDate,PurItem,$B1097)=0,"",_xlfn.MAXIFS(PurDate,PurItem,$B1097)))</f>
        <v>#NAME?</v>
      </c>
      <c r="S1097" s="20">
        <f t="shared" si="143"/>
        <v>0</v>
      </c>
      <c r="U1097" s="36"/>
    </row>
    <row r="1098" spans="1:21" x14ac:dyDescent="0.25">
      <c r="A1098" s="15" t="s">
        <v>2277</v>
      </c>
      <c r="B1098" s="15" t="s">
        <v>2278</v>
      </c>
      <c r="C1098" s="15" t="s">
        <v>110</v>
      </c>
      <c r="D1098" s="15" t="s">
        <v>93</v>
      </c>
      <c r="E1098" s="15" t="s">
        <v>2277</v>
      </c>
      <c r="F1098" s="16">
        <v>10</v>
      </c>
      <c r="G1098" s="16">
        <v>0</v>
      </c>
      <c r="H1098" s="17">
        <v>32.61</v>
      </c>
      <c r="I1098" s="18">
        <f>IF($B1098="","",IF(CostMethod="Last Cost",IFERROR(INDEX(PurCost,MATCH(_xlfn.MAXIFS(PurRank,PurItem,$B1098),PurRank,0)),$H1098),IF(($G1098+SUMIFS(PurQty,PurItem,$B1098))=0,$H1098,($G1098*$H1098+SUMIFS(PurTotal,PurItem,$B1098))/($G1098+SUMIFS(PurQty,PurItem,$B1098)))))</f>
        <v>32.61</v>
      </c>
      <c r="J1098" s="37">
        <v>50</v>
      </c>
      <c r="K1098" s="18">
        <f t="shared" si="136"/>
        <v>17.39</v>
      </c>
      <c r="L1098" s="19">
        <f t="shared" si="137"/>
        <v>0.3478</v>
      </c>
      <c r="M1098" s="19">
        <f t="shared" si="138"/>
        <v>0.53327200245323525</v>
      </c>
      <c r="N1098" s="20">
        <f t="shared" si="139"/>
        <v>0</v>
      </c>
      <c r="O1098" s="18">
        <f t="shared" si="140"/>
        <v>0</v>
      </c>
      <c r="P1098" s="18">
        <f t="shared" si="141"/>
        <v>0</v>
      </c>
      <c r="Q1098" s="21" t="str">
        <f t="shared" si="142"/>
        <v>REORDER</v>
      </c>
      <c r="R1098" s="22" t="e">
        <f ca="1">IF($B1098="","",IF(_xlfn.MAXIFS(PurDate,PurItem,$B1098)=0,"",_xlfn.MAXIFS(PurDate,PurItem,$B1098)))</f>
        <v>#NAME?</v>
      </c>
      <c r="S1098" s="20">
        <f t="shared" si="143"/>
        <v>0</v>
      </c>
      <c r="U1098" s="36"/>
    </row>
    <row r="1099" spans="1:21" x14ac:dyDescent="0.25">
      <c r="A1099" s="15" t="s">
        <v>2279</v>
      </c>
      <c r="B1099" s="15" t="s">
        <v>2280</v>
      </c>
      <c r="C1099" s="15" t="s">
        <v>110</v>
      </c>
      <c r="D1099" s="15" t="s">
        <v>93</v>
      </c>
      <c r="E1099" s="15" t="s">
        <v>2279</v>
      </c>
      <c r="F1099" s="16">
        <v>10</v>
      </c>
      <c r="G1099" s="16">
        <v>0</v>
      </c>
      <c r="H1099" s="17">
        <v>13.0425</v>
      </c>
      <c r="I1099" s="18">
        <f>IF($B1099="","",IF(CostMethod="Last Cost",IFERROR(INDEX(PurCost,MATCH(_xlfn.MAXIFS(PurRank,PurItem,$B1099),PurRank,0)),$H1099),IF(($G1099+SUMIFS(PurQty,PurItem,$B1099))=0,$H1099,($G1099*$H1099+SUMIFS(PurTotal,PurItem,$B1099))/($G1099+SUMIFS(PurQty,PurItem,$B1099)))))</f>
        <v>13.0425</v>
      </c>
      <c r="J1099" s="37">
        <v>20</v>
      </c>
      <c r="K1099" s="18">
        <f t="shared" si="136"/>
        <v>6.9574999999999996</v>
      </c>
      <c r="L1099" s="19">
        <f t="shared" si="137"/>
        <v>0.34787499999999999</v>
      </c>
      <c r="M1099" s="19">
        <f t="shared" si="138"/>
        <v>0.53344834195898017</v>
      </c>
      <c r="N1099" s="20">
        <f t="shared" si="139"/>
        <v>0</v>
      </c>
      <c r="O1099" s="18">
        <f t="shared" si="140"/>
        <v>0</v>
      </c>
      <c r="P1099" s="18">
        <f t="shared" si="141"/>
        <v>0</v>
      </c>
      <c r="Q1099" s="21" t="str">
        <f t="shared" si="142"/>
        <v>REORDER</v>
      </c>
      <c r="R1099" s="22" t="e">
        <f ca="1">IF($B1099="","",IF(_xlfn.MAXIFS(PurDate,PurItem,$B1099)=0,"",_xlfn.MAXIFS(PurDate,PurItem,$B1099)))</f>
        <v>#NAME?</v>
      </c>
      <c r="S1099" s="20">
        <f t="shared" si="143"/>
        <v>0</v>
      </c>
      <c r="U1099" s="36"/>
    </row>
    <row r="1100" spans="1:21" x14ac:dyDescent="0.25">
      <c r="A1100" s="15" t="s">
        <v>2281</v>
      </c>
      <c r="B1100" s="15" t="s">
        <v>2282</v>
      </c>
      <c r="C1100" s="15" t="s">
        <v>110</v>
      </c>
      <c r="D1100" s="15" t="s">
        <v>93</v>
      </c>
      <c r="E1100" s="15" t="s">
        <v>2281</v>
      </c>
      <c r="F1100" s="16">
        <v>10</v>
      </c>
      <c r="G1100" s="16">
        <v>0</v>
      </c>
      <c r="H1100" s="17">
        <v>6.5250000000000004</v>
      </c>
      <c r="I1100" s="18">
        <f>IF($B1100="","",IF(CostMethod="Last Cost",IFERROR(INDEX(PurCost,MATCH(_xlfn.MAXIFS(PurRank,PurItem,$B1100),PurRank,0)),$H1100),IF(($G1100+SUMIFS(PurQty,PurItem,$B1100))=0,$H1100,($G1100*$H1100+SUMIFS(PurTotal,PurItem,$B1100))/($G1100+SUMIFS(PurQty,PurItem,$B1100)))))</f>
        <v>6.5250000000000004</v>
      </c>
      <c r="J1100" s="37">
        <v>10</v>
      </c>
      <c r="K1100" s="18">
        <f t="shared" si="136"/>
        <v>3.4749999999999996</v>
      </c>
      <c r="L1100" s="19">
        <f t="shared" si="137"/>
        <v>0.34749999999999998</v>
      </c>
      <c r="M1100" s="19">
        <f t="shared" si="138"/>
        <v>0.53256704980842906</v>
      </c>
      <c r="N1100" s="20">
        <f t="shared" si="139"/>
        <v>0</v>
      </c>
      <c r="O1100" s="18">
        <f t="shared" si="140"/>
        <v>0</v>
      </c>
      <c r="P1100" s="18">
        <f t="shared" si="141"/>
        <v>0</v>
      </c>
      <c r="Q1100" s="21" t="str">
        <f t="shared" si="142"/>
        <v>REORDER</v>
      </c>
      <c r="R1100" s="22" t="e">
        <f ca="1">IF($B1100="","",IF(_xlfn.MAXIFS(PurDate,PurItem,$B1100)=0,"",_xlfn.MAXIFS(PurDate,PurItem,$B1100)))</f>
        <v>#NAME?</v>
      </c>
      <c r="S1100" s="20">
        <f t="shared" si="143"/>
        <v>0</v>
      </c>
      <c r="U1100" s="36"/>
    </row>
    <row r="1101" spans="1:21" x14ac:dyDescent="0.25">
      <c r="A1101" s="15" t="s">
        <v>2283</v>
      </c>
      <c r="B1101" s="15" t="s">
        <v>2284</v>
      </c>
      <c r="C1101" s="15" t="s">
        <v>110</v>
      </c>
      <c r="D1101" s="15" t="s">
        <v>93</v>
      </c>
      <c r="E1101" s="15" t="s">
        <v>2283</v>
      </c>
      <c r="F1101" s="16">
        <v>10</v>
      </c>
      <c r="G1101" s="16">
        <v>0</v>
      </c>
      <c r="H1101" s="17">
        <v>13.0425</v>
      </c>
      <c r="I1101" s="18">
        <f>IF($B1101="","",IF(CostMethod="Last Cost",IFERROR(INDEX(PurCost,MATCH(_xlfn.MAXIFS(PurRank,PurItem,$B1101),PurRank,0)),$H1101),IF(($G1101+SUMIFS(PurQty,PurItem,$B1101))=0,$H1101,($G1101*$H1101+SUMIFS(PurTotal,PurItem,$B1101))/($G1101+SUMIFS(PurQty,PurItem,$B1101)))))</f>
        <v>13.0425</v>
      </c>
      <c r="J1101" s="37">
        <v>20</v>
      </c>
      <c r="K1101" s="18">
        <f t="shared" si="136"/>
        <v>6.9574999999999996</v>
      </c>
      <c r="L1101" s="19">
        <f t="shared" si="137"/>
        <v>0.34787499999999999</v>
      </c>
      <c r="M1101" s="19">
        <f t="shared" si="138"/>
        <v>0.53344834195898017</v>
      </c>
      <c r="N1101" s="20">
        <f t="shared" si="139"/>
        <v>0</v>
      </c>
      <c r="O1101" s="18">
        <f t="shared" si="140"/>
        <v>0</v>
      </c>
      <c r="P1101" s="18">
        <f t="shared" si="141"/>
        <v>0</v>
      </c>
      <c r="Q1101" s="21" t="str">
        <f t="shared" si="142"/>
        <v>REORDER</v>
      </c>
      <c r="R1101" s="22" t="e">
        <f ca="1">IF($B1101="","",IF(_xlfn.MAXIFS(PurDate,PurItem,$B1101)=0,"",_xlfn.MAXIFS(PurDate,PurItem,$B1101)))</f>
        <v>#NAME?</v>
      </c>
      <c r="S1101" s="20">
        <f t="shared" si="143"/>
        <v>0</v>
      </c>
      <c r="U1101" s="36"/>
    </row>
    <row r="1102" spans="1:21" x14ac:dyDescent="0.25">
      <c r="A1102" s="15" t="s">
        <v>2285</v>
      </c>
      <c r="B1102" s="15" t="s">
        <v>2286</v>
      </c>
      <c r="C1102" s="15" t="s">
        <v>110</v>
      </c>
      <c r="D1102" s="15" t="s">
        <v>93</v>
      </c>
      <c r="E1102" s="15" t="s">
        <v>2285</v>
      </c>
      <c r="F1102" s="16">
        <v>10</v>
      </c>
      <c r="G1102" s="16">
        <v>0</v>
      </c>
      <c r="H1102" s="17">
        <v>12.99</v>
      </c>
      <c r="I1102" s="18">
        <f>IF($B1102="","",IF(CostMethod="Last Cost",IFERROR(INDEX(PurCost,MATCH(_xlfn.MAXIFS(PurRank,PurItem,$B1102),PurRank,0)),$H1102),IF(($G1102+SUMIFS(PurQty,PurItem,$B1102))=0,$H1102,($G1102*$H1102+SUMIFS(PurTotal,PurItem,$B1102))/($G1102+SUMIFS(PurQty,PurItem,$B1102)))))</f>
        <v>12.99</v>
      </c>
      <c r="J1102" s="37">
        <v>20</v>
      </c>
      <c r="K1102" s="18">
        <f t="shared" si="136"/>
        <v>7.01</v>
      </c>
      <c r="L1102" s="19">
        <f t="shared" si="137"/>
        <v>0.35049999999999998</v>
      </c>
      <c r="M1102" s="19">
        <f t="shared" si="138"/>
        <v>0.53964588144726711</v>
      </c>
      <c r="N1102" s="20">
        <f t="shared" si="139"/>
        <v>9</v>
      </c>
      <c r="O1102" s="18">
        <f t="shared" si="140"/>
        <v>116.91</v>
      </c>
      <c r="P1102" s="18">
        <f t="shared" si="141"/>
        <v>180</v>
      </c>
      <c r="Q1102" s="21" t="str">
        <f t="shared" si="142"/>
        <v>REORDER</v>
      </c>
      <c r="R1102" s="22" t="e">
        <f ca="1">IF($B1102="","",IF(_xlfn.MAXIFS(PurDate,PurItem,$B1102)=0,"",_xlfn.MAXIFS(PurDate,PurItem,$B1102)))</f>
        <v>#NAME?</v>
      </c>
      <c r="S1102" s="20">
        <f t="shared" si="143"/>
        <v>0</v>
      </c>
      <c r="U1102" s="36"/>
    </row>
    <row r="1103" spans="1:21" x14ac:dyDescent="0.25">
      <c r="A1103" s="15" t="s">
        <v>2287</v>
      </c>
      <c r="B1103" s="15" t="s">
        <v>2288</v>
      </c>
      <c r="C1103" s="15" t="s">
        <v>110</v>
      </c>
      <c r="D1103" s="15" t="s">
        <v>93</v>
      </c>
      <c r="E1103" s="15" t="s">
        <v>2287</v>
      </c>
      <c r="F1103" s="16">
        <v>10</v>
      </c>
      <c r="G1103" s="16">
        <v>0</v>
      </c>
      <c r="H1103" s="17">
        <v>32.61</v>
      </c>
      <c r="I1103" s="18">
        <f>IF($B1103="","",IF(CostMethod="Last Cost",IFERROR(INDEX(PurCost,MATCH(_xlfn.MAXIFS(PurRank,PurItem,$B1103),PurRank,0)),$H1103),IF(($G1103+SUMIFS(PurQty,PurItem,$B1103))=0,$H1103,($G1103*$H1103+SUMIFS(PurTotal,PurItem,$B1103))/($G1103+SUMIFS(PurQty,PurItem,$B1103)))))</f>
        <v>32.61</v>
      </c>
      <c r="J1103" s="37">
        <v>50</v>
      </c>
      <c r="K1103" s="18">
        <f t="shared" si="136"/>
        <v>17.39</v>
      </c>
      <c r="L1103" s="19">
        <f t="shared" si="137"/>
        <v>0.3478</v>
      </c>
      <c r="M1103" s="19">
        <f t="shared" si="138"/>
        <v>0.53327200245323525</v>
      </c>
      <c r="N1103" s="20">
        <f t="shared" si="139"/>
        <v>0</v>
      </c>
      <c r="O1103" s="18">
        <f t="shared" si="140"/>
        <v>0</v>
      </c>
      <c r="P1103" s="18">
        <f t="shared" si="141"/>
        <v>0</v>
      </c>
      <c r="Q1103" s="21" t="str">
        <f t="shared" si="142"/>
        <v>REORDER</v>
      </c>
      <c r="R1103" s="22" t="e">
        <f ca="1">IF($B1103="","",IF(_xlfn.MAXIFS(PurDate,PurItem,$B1103)=0,"",_xlfn.MAXIFS(PurDate,PurItem,$B1103)))</f>
        <v>#NAME?</v>
      </c>
      <c r="S1103" s="20">
        <f t="shared" si="143"/>
        <v>0</v>
      </c>
      <c r="U1103" s="36"/>
    </row>
    <row r="1104" spans="1:21" x14ac:dyDescent="0.25">
      <c r="A1104" s="15" t="s">
        <v>2289</v>
      </c>
      <c r="B1104" s="15" t="s">
        <v>2290</v>
      </c>
      <c r="C1104" s="15" t="s">
        <v>110</v>
      </c>
      <c r="D1104" s="15" t="s">
        <v>93</v>
      </c>
      <c r="E1104" s="15" t="s">
        <v>2289</v>
      </c>
      <c r="F1104" s="16">
        <v>10</v>
      </c>
      <c r="G1104" s="16">
        <v>0</v>
      </c>
      <c r="H1104" s="17">
        <v>13.0425</v>
      </c>
      <c r="I1104" s="18">
        <f>IF($B1104="","",IF(CostMethod="Last Cost",IFERROR(INDEX(PurCost,MATCH(_xlfn.MAXIFS(PurRank,PurItem,$B1104),PurRank,0)),$H1104),IF(($G1104+SUMIFS(PurQty,PurItem,$B1104))=0,$H1104,($G1104*$H1104+SUMIFS(PurTotal,PurItem,$B1104))/($G1104+SUMIFS(PurQty,PurItem,$B1104)))))</f>
        <v>13.0425</v>
      </c>
      <c r="J1104" s="37">
        <v>20</v>
      </c>
      <c r="K1104" s="18">
        <f t="shared" si="136"/>
        <v>6.9574999999999996</v>
      </c>
      <c r="L1104" s="19">
        <f t="shared" si="137"/>
        <v>0.34787499999999999</v>
      </c>
      <c r="M1104" s="19">
        <f t="shared" si="138"/>
        <v>0.53344834195898017</v>
      </c>
      <c r="N1104" s="20">
        <f t="shared" si="139"/>
        <v>7</v>
      </c>
      <c r="O1104" s="18">
        <f t="shared" si="140"/>
        <v>91.297499999999999</v>
      </c>
      <c r="P1104" s="18">
        <f t="shared" si="141"/>
        <v>140</v>
      </c>
      <c r="Q1104" s="21" t="str">
        <f t="shared" si="142"/>
        <v>REORDER</v>
      </c>
      <c r="R1104" s="22" t="e">
        <f ca="1">IF($B1104="","",IF(_xlfn.MAXIFS(PurDate,PurItem,$B1104)=0,"",_xlfn.MAXIFS(PurDate,PurItem,$B1104)))</f>
        <v>#NAME?</v>
      </c>
      <c r="S1104" s="20">
        <f t="shared" si="143"/>
        <v>0</v>
      </c>
      <c r="U1104" s="36"/>
    </row>
    <row r="1105" spans="1:21" x14ac:dyDescent="0.25">
      <c r="A1105" s="15" t="s">
        <v>2291</v>
      </c>
      <c r="B1105" s="15" t="s">
        <v>2292</v>
      </c>
      <c r="C1105" s="15" t="s">
        <v>96</v>
      </c>
      <c r="D1105" s="15" t="s">
        <v>93</v>
      </c>
      <c r="E1105" s="15" t="s">
        <v>2291</v>
      </c>
      <c r="F1105" s="16">
        <v>10</v>
      </c>
      <c r="G1105" s="16">
        <v>0</v>
      </c>
      <c r="H1105" s="17">
        <v>19.567499999999999</v>
      </c>
      <c r="I1105" s="18">
        <f>IF($B1105="","",IF(CostMethod="Last Cost",IFERROR(INDEX(PurCost,MATCH(_xlfn.MAXIFS(PurRank,PurItem,$B1105),PurRank,0)),$H1105),IF(($G1105+SUMIFS(PurQty,PurItem,$B1105))=0,$H1105,($G1105*$H1105+SUMIFS(PurTotal,PurItem,$B1105))/($G1105+SUMIFS(PurQty,PurItem,$B1105)))))</f>
        <v>19.567499999999999</v>
      </c>
      <c r="J1105" s="37">
        <v>30</v>
      </c>
      <c r="K1105" s="18">
        <f t="shared" si="136"/>
        <v>10.432500000000001</v>
      </c>
      <c r="L1105" s="19">
        <f t="shared" si="137"/>
        <v>0.34775000000000006</v>
      </c>
      <c r="M1105" s="19">
        <f t="shared" si="138"/>
        <v>0.53315446531238031</v>
      </c>
      <c r="N1105" s="20">
        <f t="shared" si="139"/>
        <v>0</v>
      </c>
      <c r="O1105" s="18">
        <f t="shared" si="140"/>
        <v>0</v>
      </c>
      <c r="P1105" s="18">
        <f t="shared" si="141"/>
        <v>0</v>
      </c>
      <c r="Q1105" s="21" t="str">
        <f t="shared" si="142"/>
        <v>REORDER</v>
      </c>
      <c r="R1105" s="22" t="e">
        <f ca="1">IF($B1105="","",IF(_xlfn.MAXIFS(PurDate,PurItem,$B1105)=0,"",_xlfn.MAXIFS(PurDate,PurItem,$B1105)))</f>
        <v>#NAME?</v>
      </c>
      <c r="S1105" s="20">
        <f t="shared" si="143"/>
        <v>0</v>
      </c>
      <c r="U1105" s="36"/>
    </row>
    <row r="1106" spans="1:21" x14ac:dyDescent="0.25">
      <c r="A1106" s="15" t="s">
        <v>2293</v>
      </c>
      <c r="B1106" s="15" t="s">
        <v>2294</v>
      </c>
      <c r="C1106" s="15" t="s">
        <v>96</v>
      </c>
      <c r="D1106" s="15" t="s">
        <v>93</v>
      </c>
      <c r="E1106" s="15" t="s">
        <v>2293</v>
      </c>
      <c r="F1106" s="16">
        <v>10</v>
      </c>
      <c r="G1106" s="16">
        <v>0</v>
      </c>
      <c r="H1106" s="17">
        <v>9.7799999999999994</v>
      </c>
      <c r="I1106" s="18">
        <f>IF($B1106="","",IF(CostMethod="Last Cost",IFERROR(INDEX(PurCost,MATCH(_xlfn.MAXIFS(PurRank,PurItem,$B1106),PurRank,0)),$H1106),IF(($G1106+SUMIFS(PurQty,PurItem,$B1106))=0,$H1106,($G1106*$H1106+SUMIFS(PurTotal,PurItem,$B1106))/($G1106+SUMIFS(PurQty,PurItem,$B1106)))))</f>
        <v>9.7799999999999994</v>
      </c>
      <c r="J1106" s="37">
        <v>15</v>
      </c>
      <c r="K1106" s="18">
        <f t="shared" si="136"/>
        <v>5.2200000000000006</v>
      </c>
      <c r="L1106" s="19">
        <f t="shared" si="137"/>
        <v>0.34800000000000003</v>
      </c>
      <c r="M1106" s="19">
        <f t="shared" si="138"/>
        <v>0.5337423312883437</v>
      </c>
      <c r="N1106" s="20">
        <f t="shared" si="139"/>
        <v>0</v>
      </c>
      <c r="O1106" s="18">
        <f t="shared" si="140"/>
        <v>0</v>
      </c>
      <c r="P1106" s="18">
        <f t="shared" si="141"/>
        <v>0</v>
      </c>
      <c r="Q1106" s="21" t="str">
        <f t="shared" si="142"/>
        <v>REORDER</v>
      </c>
      <c r="R1106" s="22" t="e">
        <f ca="1">IF($B1106="","",IF(_xlfn.MAXIFS(PurDate,PurItem,$B1106)=0,"",_xlfn.MAXIFS(PurDate,PurItem,$B1106)))</f>
        <v>#NAME?</v>
      </c>
      <c r="S1106" s="20">
        <f t="shared" si="143"/>
        <v>0</v>
      </c>
      <c r="U1106" s="36"/>
    </row>
    <row r="1107" spans="1:21" x14ac:dyDescent="0.25">
      <c r="A1107" s="15" t="s">
        <v>2295</v>
      </c>
      <c r="B1107" s="15" t="s">
        <v>2296</v>
      </c>
      <c r="C1107" s="15" t="s">
        <v>96</v>
      </c>
      <c r="D1107" s="15" t="s">
        <v>93</v>
      </c>
      <c r="E1107" s="15" t="s">
        <v>2295</v>
      </c>
      <c r="F1107" s="16">
        <v>10</v>
      </c>
      <c r="G1107" s="16">
        <v>0</v>
      </c>
      <c r="H1107" s="17">
        <v>16.305</v>
      </c>
      <c r="I1107" s="18">
        <f>IF($B1107="","",IF(CostMethod="Last Cost",IFERROR(INDEX(PurCost,MATCH(_xlfn.MAXIFS(PurRank,PurItem,$B1107),PurRank,0)),$H1107),IF(($G1107+SUMIFS(PurQty,PurItem,$B1107))=0,$H1107,($G1107*$H1107+SUMIFS(PurTotal,PurItem,$B1107))/($G1107+SUMIFS(PurQty,PurItem,$B1107)))))</f>
        <v>16.305</v>
      </c>
      <c r="J1107" s="37">
        <v>25</v>
      </c>
      <c r="K1107" s="18">
        <f t="shared" si="136"/>
        <v>8.6950000000000003</v>
      </c>
      <c r="L1107" s="19">
        <f t="shared" si="137"/>
        <v>0.3478</v>
      </c>
      <c r="M1107" s="19">
        <f t="shared" si="138"/>
        <v>0.53327200245323525</v>
      </c>
      <c r="N1107" s="20">
        <f t="shared" si="139"/>
        <v>0</v>
      </c>
      <c r="O1107" s="18">
        <f t="shared" si="140"/>
        <v>0</v>
      </c>
      <c r="P1107" s="18">
        <f t="shared" si="141"/>
        <v>0</v>
      </c>
      <c r="Q1107" s="21" t="str">
        <f t="shared" si="142"/>
        <v>REORDER</v>
      </c>
      <c r="R1107" s="22" t="e">
        <f ca="1">IF($B1107="","",IF(_xlfn.MAXIFS(PurDate,PurItem,$B1107)=0,"",_xlfn.MAXIFS(PurDate,PurItem,$B1107)))</f>
        <v>#NAME?</v>
      </c>
      <c r="S1107" s="20">
        <f t="shared" si="143"/>
        <v>0</v>
      </c>
      <c r="U1107" s="36"/>
    </row>
    <row r="1108" spans="1:21" x14ac:dyDescent="0.25">
      <c r="A1108" s="15" t="s">
        <v>2297</v>
      </c>
      <c r="B1108" s="15" t="s">
        <v>2298</v>
      </c>
      <c r="C1108" s="15" t="s">
        <v>110</v>
      </c>
      <c r="D1108" s="15" t="s">
        <v>93</v>
      </c>
      <c r="E1108" s="15" t="s">
        <v>2297</v>
      </c>
      <c r="F1108" s="16">
        <v>10</v>
      </c>
      <c r="G1108" s="16">
        <v>0</v>
      </c>
      <c r="H1108" s="17">
        <v>13.0425</v>
      </c>
      <c r="I1108" s="18">
        <f>IF($B1108="","",IF(CostMethod="Last Cost",IFERROR(INDEX(PurCost,MATCH(_xlfn.MAXIFS(PurRank,PurItem,$B1108),PurRank,0)),$H1108),IF(($G1108+SUMIFS(PurQty,PurItem,$B1108))=0,$H1108,($G1108*$H1108+SUMIFS(PurTotal,PurItem,$B1108))/($G1108+SUMIFS(PurQty,PurItem,$B1108)))))</f>
        <v>13.0425</v>
      </c>
      <c r="J1108" s="37">
        <v>20</v>
      </c>
      <c r="K1108" s="18">
        <f t="shared" si="136"/>
        <v>6.9574999999999996</v>
      </c>
      <c r="L1108" s="19">
        <f t="shared" si="137"/>
        <v>0.34787499999999999</v>
      </c>
      <c r="M1108" s="19">
        <f t="shared" si="138"/>
        <v>0.53344834195898017</v>
      </c>
      <c r="N1108" s="20">
        <f t="shared" si="139"/>
        <v>0</v>
      </c>
      <c r="O1108" s="18">
        <f t="shared" si="140"/>
        <v>0</v>
      </c>
      <c r="P1108" s="18">
        <f t="shared" si="141"/>
        <v>0</v>
      </c>
      <c r="Q1108" s="21" t="str">
        <f t="shared" si="142"/>
        <v>REORDER</v>
      </c>
      <c r="R1108" s="22" t="e">
        <f ca="1">IF($B1108="","",IF(_xlfn.MAXIFS(PurDate,PurItem,$B1108)=0,"",_xlfn.MAXIFS(PurDate,PurItem,$B1108)))</f>
        <v>#NAME?</v>
      </c>
      <c r="S1108" s="20">
        <f t="shared" si="143"/>
        <v>0</v>
      </c>
      <c r="U1108" s="36"/>
    </row>
    <row r="1109" spans="1:21" x14ac:dyDescent="0.25">
      <c r="A1109" s="15" t="s">
        <v>2299</v>
      </c>
      <c r="B1109" s="15" t="s">
        <v>2300</v>
      </c>
      <c r="C1109" s="15" t="s">
        <v>110</v>
      </c>
      <c r="D1109" s="15" t="s">
        <v>93</v>
      </c>
      <c r="E1109" s="15" t="s">
        <v>2299</v>
      </c>
      <c r="F1109" s="16">
        <v>10</v>
      </c>
      <c r="G1109" s="16">
        <v>0</v>
      </c>
      <c r="H1109" s="17">
        <v>39.127499999999998</v>
      </c>
      <c r="I1109" s="18">
        <f>IF($B1109="","",IF(CostMethod="Last Cost",IFERROR(INDEX(PurCost,MATCH(_xlfn.MAXIFS(PurRank,PurItem,$B1109),PurRank,0)),$H1109),IF(($G1109+SUMIFS(PurQty,PurItem,$B1109))=0,$H1109,($G1109*$H1109+SUMIFS(PurTotal,PurItem,$B1109))/($G1109+SUMIFS(PurQty,PurItem,$B1109)))))</f>
        <v>39.127499999999998</v>
      </c>
      <c r="J1109" s="37">
        <v>60</v>
      </c>
      <c r="K1109" s="18">
        <f t="shared" si="136"/>
        <v>20.872500000000002</v>
      </c>
      <c r="L1109" s="19">
        <f t="shared" si="137"/>
        <v>0.34787500000000005</v>
      </c>
      <c r="M1109" s="19">
        <f t="shared" si="138"/>
        <v>0.53344834195898039</v>
      </c>
      <c r="N1109" s="20">
        <f t="shared" si="139"/>
        <v>0</v>
      </c>
      <c r="O1109" s="18">
        <f t="shared" si="140"/>
        <v>0</v>
      </c>
      <c r="P1109" s="18">
        <f t="shared" si="141"/>
        <v>0</v>
      </c>
      <c r="Q1109" s="21" t="str">
        <f t="shared" si="142"/>
        <v>REORDER</v>
      </c>
      <c r="R1109" s="22" t="e">
        <f ca="1">IF($B1109="","",IF(_xlfn.MAXIFS(PurDate,PurItem,$B1109)=0,"",_xlfn.MAXIFS(PurDate,PurItem,$B1109)))</f>
        <v>#NAME?</v>
      </c>
      <c r="S1109" s="20">
        <f t="shared" si="143"/>
        <v>0</v>
      </c>
      <c r="U1109" s="36"/>
    </row>
    <row r="1110" spans="1:21" x14ac:dyDescent="0.25">
      <c r="A1110" s="15" t="s">
        <v>2301</v>
      </c>
      <c r="B1110" s="15" t="s">
        <v>2302</v>
      </c>
      <c r="C1110" s="15" t="s">
        <v>117</v>
      </c>
      <c r="D1110" s="15" t="s">
        <v>93</v>
      </c>
      <c r="E1110" s="15" t="s">
        <v>2301</v>
      </c>
      <c r="F1110" s="16">
        <v>10</v>
      </c>
      <c r="G1110" s="16">
        <v>0</v>
      </c>
      <c r="H1110" s="17">
        <v>16.305</v>
      </c>
      <c r="I1110" s="18">
        <f>IF($B1110="","",IF(CostMethod="Last Cost",IFERROR(INDEX(PurCost,MATCH(_xlfn.MAXIFS(PurRank,PurItem,$B1110),PurRank,0)),$H1110),IF(($G1110+SUMIFS(PurQty,PurItem,$B1110))=0,$H1110,($G1110*$H1110+SUMIFS(PurTotal,PurItem,$B1110))/($G1110+SUMIFS(PurQty,PurItem,$B1110)))))</f>
        <v>16.305</v>
      </c>
      <c r="J1110" s="37">
        <v>25</v>
      </c>
      <c r="K1110" s="18">
        <f t="shared" si="136"/>
        <v>8.6950000000000003</v>
      </c>
      <c r="L1110" s="19">
        <f t="shared" si="137"/>
        <v>0.3478</v>
      </c>
      <c r="M1110" s="19">
        <f t="shared" si="138"/>
        <v>0.53327200245323525</v>
      </c>
      <c r="N1110" s="20">
        <f t="shared" si="139"/>
        <v>0</v>
      </c>
      <c r="O1110" s="18">
        <f t="shared" si="140"/>
        <v>0</v>
      </c>
      <c r="P1110" s="18">
        <f t="shared" si="141"/>
        <v>0</v>
      </c>
      <c r="Q1110" s="21" t="str">
        <f t="shared" si="142"/>
        <v>REORDER</v>
      </c>
      <c r="R1110" s="22" t="e">
        <f ca="1">IF($B1110="","",IF(_xlfn.MAXIFS(PurDate,PurItem,$B1110)=0,"",_xlfn.MAXIFS(PurDate,PurItem,$B1110)))</f>
        <v>#NAME?</v>
      </c>
      <c r="S1110" s="20">
        <f t="shared" si="143"/>
        <v>0</v>
      </c>
      <c r="U1110" s="36"/>
    </row>
    <row r="1111" spans="1:21" x14ac:dyDescent="0.25">
      <c r="A1111" s="15" t="s">
        <v>2303</v>
      </c>
      <c r="B1111" s="15" t="s">
        <v>2304</v>
      </c>
      <c r="C1111" s="15" t="s">
        <v>117</v>
      </c>
      <c r="D1111" s="15" t="s">
        <v>93</v>
      </c>
      <c r="E1111" s="15" t="s">
        <v>2303</v>
      </c>
      <c r="F1111" s="16">
        <v>10</v>
      </c>
      <c r="G1111" s="16">
        <v>0</v>
      </c>
      <c r="H1111" s="17">
        <v>9.1274999999999995</v>
      </c>
      <c r="I1111" s="18">
        <f>IF($B1111="","",IF(CostMethod="Last Cost",IFERROR(INDEX(PurCost,MATCH(_xlfn.MAXIFS(PurRank,PurItem,$B1111),PurRank,0)),$H1111),IF(($G1111+SUMIFS(PurQty,PurItem,$B1111))=0,$H1111,($G1111*$H1111+SUMIFS(PurTotal,PurItem,$B1111))/($G1111+SUMIFS(PurQty,PurItem,$B1111)))))</f>
        <v>9.1274999999999995</v>
      </c>
      <c r="J1111" s="37">
        <v>14</v>
      </c>
      <c r="K1111" s="18">
        <f t="shared" si="136"/>
        <v>4.8725000000000005</v>
      </c>
      <c r="L1111" s="19">
        <f t="shared" si="137"/>
        <v>0.34803571428571434</v>
      </c>
      <c r="M1111" s="19">
        <f t="shared" si="138"/>
        <v>0.53382634894549452</v>
      </c>
      <c r="N1111" s="20">
        <f t="shared" si="139"/>
        <v>0</v>
      </c>
      <c r="O1111" s="18">
        <f t="shared" si="140"/>
        <v>0</v>
      </c>
      <c r="P1111" s="18">
        <f t="shared" si="141"/>
        <v>0</v>
      </c>
      <c r="Q1111" s="21" t="str">
        <f t="shared" si="142"/>
        <v>REORDER</v>
      </c>
      <c r="R1111" s="22" t="e">
        <f ca="1">IF($B1111="","",IF(_xlfn.MAXIFS(PurDate,PurItem,$B1111)=0,"",_xlfn.MAXIFS(PurDate,PurItem,$B1111)))</f>
        <v>#NAME?</v>
      </c>
      <c r="S1111" s="20">
        <f t="shared" si="143"/>
        <v>0</v>
      </c>
      <c r="U1111" s="36"/>
    </row>
    <row r="1112" spans="1:21" x14ac:dyDescent="0.25">
      <c r="A1112" s="15" t="s">
        <v>2305</v>
      </c>
      <c r="B1112" s="15" t="s">
        <v>2306</v>
      </c>
      <c r="C1112" s="15" t="s">
        <v>117</v>
      </c>
      <c r="D1112" s="15" t="s">
        <v>93</v>
      </c>
      <c r="E1112" s="15" t="s">
        <v>2305</v>
      </c>
      <c r="F1112" s="16">
        <v>10</v>
      </c>
      <c r="G1112" s="16">
        <v>0</v>
      </c>
      <c r="H1112" s="17">
        <v>16.305</v>
      </c>
      <c r="I1112" s="18">
        <f>IF($B1112="","",IF(CostMethod="Last Cost",IFERROR(INDEX(PurCost,MATCH(_xlfn.MAXIFS(PurRank,PurItem,$B1112),PurRank,0)),$H1112),IF(($G1112+SUMIFS(PurQty,PurItem,$B1112))=0,$H1112,($G1112*$H1112+SUMIFS(PurTotal,PurItem,$B1112))/($G1112+SUMIFS(PurQty,PurItem,$B1112)))))</f>
        <v>16.305</v>
      </c>
      <c r="J1112" s="37">
        <v>25</v>
      </c>
      <c r="K1112" s="18">
        <f t="shared" si="136"/>
        <v>8.6950000000000003</v>
      </c>
      <c r="L1112" s="19">
        <f t="shared" si="137"/>
        <v>0.3478</v>
      </c>
      <c r="M1112" s="19">
        <f t="shared" si="138"/>
        <v>0.53327200245323525</v>
      </c>
      <c r="N1112" s="20">
        <f t="shared" si="139"/>
        <v>0</v>
      </c>
      <c r="O1112" s="18">
        <f t="shared" si="140"/>
        <v>0</v>
      </c>
      <c r="P1112" s="18">
        <f t="shared" si="141"/>
        <v>0</v>
      </c>
      <c r="Q1112" s="21" t="str">
        <f t="shared" si="142"/>
        <v>REORDER</v>
      </c>
      <c r="R1112" s="22" t="e">
        <f ca="1">IF($B1112="","",IF(_xlfn.MAXIFS(PurDate,PurItem,$B1112)=0,"",_xlfn.MAXIFS(PurDate,PurItem,$B1112)))</f>
        <v>#NAME?</v>
      </c>
      <c r="S1112" s="20">
        <f t="shared" si="143"/>
        <v>0</v>
      </c>
      <c r="U1112" s="36"/>
    </row>
    <row r="1113" spans="1:21" x14ac:dyDescent="0.25">
      <c r="A1113" s="15" t="s">
        <v>2307</v>
      </c>
      <c r="B1113" s="15" t="s">
        <v>2308</v>
      </c>
      <c r="C1113" s="15" t="s">
        <v>117</v>
      </c>
      <c r="D1113" s="15" t="s">
        <v>93</v>
      </c>
      <c r="E1113" s="15" t="s">
        <v>2307</v>
      </c>
      <c r="F1113" s="16">
        <v>10</v>
      </c>
      <c r="G1113" s="16">
        <v>0</v>
      </c>
      <c r="H1113" s="17">
        <v>9.1274999999999995</v>
      </c>
      <c r="I1113" s="18">
        <f>IF($B1113="","",IF(CostMethod="Last Cost",IFERROR(INDEX(PurCost,MATCH(_xlfn.MAXIFS(PurRank,PurItem,$B1113),PurRank,0)),$H1113),IF(($G1113+SUMIFS(PurQty,PurItem,$B1113))=0,$H1113,($G1113*$H1113+SUMIFS(PurTotal,PurItem,$B1113))/($G1113+SUMIFS(PurQty,PurItem,$B1113)))))</f>
        <v>9.1274999999999995</v>
      </c>
      <c r="J1113" s="37">
        <v>14</v>
      </c>
      <c r="K1113" s="18">
        <f t="shared" si="136"/>
        <v>4.8725000000000005</v>
      </c>
      <c r="L1113" s="19">
        <f t="shared" si="137"/>
        <v>0.34803571428571434</v>
      </c>
      <c r="M1113" s="19">
        <f t="shared" si="138"/>
        <v>0.53382634894549452</v>
      </c>
      <c r="N1113" s="20">
        <f t="shared" si="139"/>
        <v>0</v>
      </c>
      <c r="O1113" s="18">
        <f t="shared" si="140"/>
        <v>0</v>
      </c>
      <c r="P1113" s="18">
        <f t="shared" si="141"/>
        <v>0</v>
      </c>
      <c r="Q1113" s="21" t="str">
        <f t="shared" si="142"/>
        <v>REORDER</v>
      </c>
      <c r="R1113" s="22" t="e">
        <f ca="1">IF($B1113="","",IF(_xlfn.MAXIFS(PurDate,PurItem,$B1113)=0,"",_xlfn.MAXIFS(PurDate,PurItem,$B1113)))</f>
        <v>#NAME?</v>
      </c>
      <c r="S1113" s="20">
        <f t="shared" si="143"/>
        <v>0</v>
      </c>
      <c r="U1113" s="36"/>
    </row>
    <row r="1114" spans="1:21" x14ac:dyDescent="0.25">
      <c r="A1114" s="15" t="s">
        <v>2309</v>
      </c>
      <c r="B1114" s="15" t="s">
        <v>2310</v>
      </c>
      <c r="C1114" s="15" t="s">
        <v>117</v>
      </c>
      <c r="D1114" s="15" t="s">
        <v>93</v>
      </c>
      <c r="E1114" s="15" t="s">
        <v>2309</v>
      </c>
      <c r="F1114" s="16">
        <v>10</v>
      </c>
      <c r="G1114" s="16">
        <v>0</v>
      </c>
      <c r="H1114" s="17">
        <v>16.305</v>
      </c>
      <c r="I1114" s="18">
        <f>IF($B1114="","",IF(CostMethod="Last Cost",IFERROR(INDEX(PurCost,MATCH(_xlfn.MAXIFS(PurRank,PurItem,$B1114),PurRank,0)),$H1114),IF(($G1114+SUMIFS(PurQty,PurItem,$B1114))=0,$H1114,($G1114*$H1114+SUMIFS(PurTotal,PurItem,$B1114))/($G1114+SUMIFS(PurQty,PurItem,$B1114)))))</f>
        <v>16.305</v>
      </c>
      <c r="J1114" s="37">
        <v>25</v>
      </c>
      <c r="K1114" s="18">
        <f t="shared" si="136"/>
        <v>8.6950000000000003</v>
      </c>
      <c r="L1114" s="19">
        <f t="shared" si="137"/>
        <v>0.3478</v>
      </c>
      <c r="M1114" s="19">
        <f t="shared" si="138"/>
        <v>0.53327200245323525</v>
      </c>
      <c r="N1114" s="20">
        <f t="shared" si="139"/>
        <v>0</v>
      </c>
      <c r="O1114" s="18">
        <f t="shared" si="140"/>
        <v>0</v>
      </c>
      <c r="P1114" s="18">
        <f t="shared" si="141"/>
        <v>0</v>
      </c>
      <c r="Q1114" s="21" t="str">
        <f t="shared" si="142"/>
        <v>REORDER</v>
      </c>
      <c r="R1114" s="22" t="e">
        <f ca="1">IF($B1114="","",IF(_xlfn.MAXIFS(PurDate,PurItem,$B1114)=0,"",_xlfn.MAXIFS(PurDate,PurItem,$B1114)))</f>
        <v>#NAME?</v>
      </c>
      <c r="S1114" s="20">
        <f t="shared" si="143"/>
        <v>0</v>
      </c>
      <c r="U1114" s="36"/>
    </row>
    <row r="1115" spans="1:21" x14ac:dyDescent="0.25">
      <c r="A1115" s="15" t="s">
        <v>2311</v>
      </c>
      <c r="B1115" s="15" t="s">
        <v>2312</v>
      </c>
      <c r="C1115" s="15" t="s">
        <v>117</v>
      </c>
      <c r="D1115" s="15" t="s">
        <v>93</v>
      </c>
      <c r="E1115" s="15" t="s">
        <v>2311</v>
      </c>
      <c r="F1115" s="16">
        <v>10</v>
      </c>
      <c r="G1115" s="16">
        <v>0</v>
      </c>
      <c r="H1115" s="17">
        <v>16.305</v>
      </c>
      <c r="I1115" s="18">
        <f>IF($B1115="","",IF(CostMethod="Last Cost",IFERROR(INDEX(PurCost,MATCH(_xlfn.MAXIFS(PurRank,PurItem,$B1115),PurRank,0)),$H1115),IF(($G1115+SUMIFS(PurQty,PurItem,$B1115))=0,$H1115,($G1115*$H1115+SUMIFS(PurTotal,PurItem,$B1115))/($G1115+SUMIFS(PurQty,PurItem,$B1115)))))</f>
        <v>16.305</v>
      </c>
      <c r="J1115" s="37">
        <v>25</v>
      </c>
      <c r="K1115" s="18">
        <f t="shared" si="136"/>
        <v>8.6950000000000003</v>
      </c>
      <c r="L1115" s="19">
        <f t="shared" si="137"/>
        <v>0.3478</v>
      </c>
      <c r="M1115" s="19">
        <f t="shared" si="138"/>
        <v>0.53327200245323525</v>
      </c>
      <c r="N1115" s="20">
        <f t="shared" si="139"/>
        <v>0</v>
      </c>
      <c r="O1115" s="18">
        <f t="shared" si="140"/>
        <v>0</v>
      </c>
      <c r="P1115" s="18">
        <f t="shared" si="141"/>
        <v>0</v>
      </c>
      <c r="Q1115" s="21" t="str">
        <f t="shared" si="142"/>
        <v>REORDER</v>
      </c>
      <c r="R1115" s="22" t="e">
        <f ca="1">IF($B1115="","",IF(_xlfn.MAXIFS(PurDate,PurItem,$B1115)=0,"",_xlfn.MAXIFS(PurDate,PurItem,$B1115)))</f>
        <v>#NAME?</v>
      </c>
      <c r="S1115" s="20">
        <f t="shared" si="143"/>
        <v>0</v>
      </c>
      <c r="U1115" s="36"/>
    </row>
    <row r="1116" spans="1:21" x14ac:dyDescent="0.25">
      <c r="A1116" s="15" t="s">
        <v>2313</v>
      </c>
      <c r="B1116" s="15" t="s">
        <v>2314</v>
      </c>
      <c r="C1116" s="15" t="s">
        <v>101</v>
      </c>
      <c r="D1116" s="15" t="s">
        <v>93</v>
      </c>
      <c r="E1116" s="15" t="s">
        <v>2313</v>
      </c>
      <c r="F1116" s="16">
        <v>10</v>
      </c>
      <c r="G1116" s="16">
        <v>0</v>
      </c>
      <c r="H1116" s="17">
        <v>19.567499999999999</v>
      </c>
      <c r="I1116" s="18">
        <f>IF($B1116="","",IF(CostMethod="Last Cost",IFERROR(INDEX(PurCost,MATCH(_xlfn.MAXIFS(PurRank,PurItem,$B1116),PurRank,0)),$H1116),IF(($G1116+SUMIFS(PurQty,PurItem,$B1116))=0,$H1116,($G1116*$H1116+SUMIFS(PurTotal,PurItem,$B1116))/($G1116+SUMIFS(PurQty,PurItem,$B1116)))))</f>
        <v>19.567499999999999</v>
      </c>
      <c r="J1116" s="37">
        <v>30</v>
      </c>
      <c r="K1116" s="18">
        <f t="shared" si="136"/>
        <v>10.432500000000001</v>
      </c>
      <c r="L1116" s="19">
        <f t="shared" si="137"/>
        <v>0.34775000000000006</v>
      </c>
      <c r="M1116" s="19">
        <f t="shared" si="138"/>
        <v>0.53315446531238031</v>
      </c>
      <c r="N1116" s="20">
        <f t="shared" si="139"/>
        <v>0</v>
      </c>
      <c r="O1116" s="18">
        <f t="shared" si="140"/>
        <v>0</v>
      </c>
      <c r="P1116" s="18">
        <f t="shared" si="141"/>
        <v>0</v>
      </c>
      <c r="Q1116" s="21" t="str">
        <f t="shared" si="142"/>
        <v>REORDER</v>
      </c>
      <c r="R1116" s="22" t="e">
        <f ca="1">IF($B1116="","",IF(_xlfn.MAXIFS(PurDate,PurItem,$B1116)=0,"",_xlfn.MAXIFS(PurDate,PurItem,$B1116)))</f>
        <v>#NAME?</v>
      </c>
      <c r="S1116" s="20">
        <f t="shared" si="143"/>
        <v>0</v>
      </c>
      <c r="U1116" s="36"/>
    </row>
    <row r="1117" spans="1:21" x14ac:dyDescent="0.25">
      <c r="A1117" s="15" t="s">
        <v>2315</v>
      </c>
      <c r="B1117" s="15" t="s">
        <v>2316</v>
      </c>
      <c r="C1117" s="15" t="s">
        <v>625</v>
      </c>
      <c r="D1117" s="15" t="s">
        <v>93</v>
      </c>
      <c r="E1117" s="15" t="s">
        <v>2315</v>
      </c>
      <c r="F1117" s="16">
        <v>10</v>
      </c>
      <c r="G1117" s="16">
        <v>0</v>
      </c>
      <c r="H1117" s="17">
        <v>22.822500000000002</v>
      </c>
      <c r="I1117" s="18">
        <f>IF($B1117="","",IF(CostMethod="Last Cost",IFERROR(INDEX(PurCost,MATCH(_xlfn.MAXIFS(PurRank,PurItem,$B1117),PurRank,0)),$H1117),IF(($G1117+SUMIFS(PurQty,PurItem,$B1117))=0,$H1117,($G1117*$H1117+SUMIFS(PurTotal,PurItem,$B1117))/($G1117+SUMIFS(PurQty,PurItem,$B1117)))))</f>
        <v>22.822500000000002</v>
      </c>
      <c r="J1117" s="37">
        <v>35</v>
      </c>
      <c r="K1117" s="18">
        <f t="shared" si="136"/>
        <v>12.177499999999998</v>
      </c>
      <c r="L1117" s="19">
        <f t="shared" si="137"/>
        <v>0.34792857142857136</v>
      </c>
      <c r="M1117" s="19">
        <f t="shared" si="138"/>
        <v>0.53357432358418222</v>
      </c>
      <c r="N1117" s="20">
        <f t="shared" si="139"/>
        <v>0</v>
      </c>
      <c r="O1117" s="18">
        <f t="shared" si="140"/>
        <v>0</v>
      </c>
      <c r="P1117" s="18">
        <f t="shared" si="141"/>
        <v>0</v>
      </c>
      <c r="Q1117" s="21" t="str">
        <f t="shared" si="142"/>
        <v>REORDER</v>
      </c>
      <c r="R1117" s="22" t="e">
        <f ca="1">IF($B1117="","",IF(_xlfn.MAXIFS(PurDate,PurItem,$B1117)=0,"",_xlfn.MAXIFS(PurDate,PurItem,$B1117)))</f>
        <v>#NAME?</v>
      </c>
      <c r="S1117" s="20">
        <f t="shared" si="143"/>
        <v>0</v>
      </c>
      <c r="U1117" s="36"/>
    </row>
    <row r="1118" spans="1:21" x14ac:dyDescent="0.25">
      <c r="A1118" s="15" t="s">
        <v>2317</v>
      </c>
      <c r="B1118" s="15" t="s">
        <v>2318</v>
      </c>
      <c r="C1118" s="15" t="s">
        <v>625</v>
      </c>
      <c r="D1118" s="15" t="s">
        <v>93</v>
      </c>
      <c r="E1118" s="15" t="s">
        <v>2317</v>
      </c>
      <c r="F1118" s="16">
        <v>10</v>
      </c>
      <c r="G1118" s="16">
        <v>0</v>
      </c>
      <c r="H1118" s="17">
        <v>105</v>
      </c>
      <c r="I1118" s="18">
        <f>IF($B1118="","",IF(CostMethod="Last Cost",IFERROR(INDEX(PurCost,MATCH(_xlfn.MAXIFS(PurRank,PurItem,$B1118),PurRank,0)),$H1118),IF(($G1118+SUMIFS(PurQty,PurItem,$B1118))=0,$H1118,($G1118*$H1118+SUMIFS(PurTotal,PurItem,$B1118))/($G1118+SUMIFS(PurQty,PurItem,$B1118)))))</f>
        <v>105</v>
      </c>
      <c r="J1118" s="37">
        <v>161</v>
      </c>
      <c r="K1118" s="18">
        <f t="shared" si="136"/>
        <v>56</v>
      </c>
      <c r="L1118" s="19">
        <f t="shared" si="137"/>
        <v>0.34782608695652173</v>
      </c>
      <c r="M1118" s="19">
        <f t="shared" si="138"/>
        <v>0.53333333333333333</v>
      </c>
      <c r="N1118" s="20">
        <f t="shared" si="139"/>
        <v>0</v>
      </c>
      <c r="O1118" s="18">
        <f t="shared" si="140"/>
        <v>0</v>
      </c>
      <c r="P1118" s="18">
        <f t="shared" si="141"/>
        <v>0</v>
      </c>
      <c r="Q1118" s="21" t="str">
        <f t="shared" si="142"/>
        <v>REORDER</v>
      </c>
      <c r="R1118" s="22" t="e">
        <f ca="1">IF($B1118="","",IF(_xlfn.MAXIFS(PurDate,PurItem,$B1118)=0,"",_xlfn.MAXIFS(PurDate,PurItem,$B1118)))</f>
        <v>#NAME?</v>
      </c>
      <c r="S1118" s="20">
        <f t="shared" si="143"/>
        <v>0</v>
      </c>
      <c r="U1118" s="36"/>
    </row>
    <row r="1119" spans="1:21" x14ac:dyDescent="0.25">
      <c r="A1119" s="15" t="s">
        <v>2319</v>
      </c>
      <c r="B1119" s="15" t="s">
        <v>2320</v>
      </c>
      <c r="C1119" s="15" t="s">
        <v>625</v>
      </c>
      <c r="D1119" s="15" t="s">
        <v>93</v>
      </c>
      <c r="E1119" s="15" t="s">
        <v>2319</v>
      </c>
      <c r="F1119" s="16">
        <v>10</v>
      </c>
      <c r="G1119" s="16">
        <v>0</v>
      </c>
      <c r="H1119" s="17">
        <v>18.262499999999999</v>
      </c>
      <c r="I1119" s="18">
        <f>IF($B1119="","",IF(CostMethod="Last Cost",IFERROR(INDEX(PurCost,MATCH(_xlfn.MAXIFS(PurRank,PurItem,$B1119),PurRank,0)),$H1119),IF(($G1119+SUMIFS(PurQty,PurItem,$B1119))=0,$H1119,($G1119*$H1119+SUMIFS(PurTotal,PurItem,$B1119))/($G1119+SUMIFS(PurQty,PurItem,$B1119)))))</f>
        <v>18.262499999999999</v>
      </c>
      <c r="J1119" s="37">
        <v>28</v>
      </c>
      <c r="K1119" s="18">
        <f t="shared" si="136"/>
        <v>9.7375000000000007</v>
      </c>
      <c r="L1119" s="19">
        <f t="shared" si="137"/>
        <v>0.34776785714285718</v>
      </c>
      <c r="M1119" s="19">
        <f t="shared" si="138"/>
        <v>0.53319644079397677</v>
      </c>
      <c r="N1119" s="20">
        <f t="shared" si="139"/>
        <v>0</v>
      </c>
      <c r="O1119" s="18">
        <f t="shared" si="140"/>
        <v>0</v>
      </c>
      <c r="P1119" s="18">
        <f t="shared" si="141"/>
        <v>0</v>
      </c>
      <c r="Q1119" s="21" t="str">
        <f t="shared" si="142"/>
        <v>REORDER</v>
      </c>
      <c r="R1119" s="22" t="e">
        <f ca="1">IF($B1119="","",IF(_xlfn.MAXIFS(PurDate,PurItem,$B1119)=0,"",_xlfn.MAXIFS(PurDate,PurItem,$B1119)))</f>
        <v>#NAME?</v>
      </c>
      <c r="S1119" s="20">
        <f t="shared" si="143"/>
        <v>0</v>
      </c>
      <c r="U1119" s="36"/>
    </row>
    <row r="1120" spans="1:21" x14ac:dyDescent="0.25">
      <c r="A1120" s="15" t="s">
        <v>2321</v>
      </c>
      <c r="B1120" s="15" t="s">
        <v>2322</v>
      </c>
      <c r="C1120" s="15" t="s">
        <v>625</v>
      </c>
      <c r="D1120" s="15" t="s">
        <v>93</v>
      </c>
      <c r="E1120" s="15" t="s">
        <v>2321</v>
      </c>
      <c r="F1120" s="16">
        <v>10</v>
      </c>
      <c r="G1120" s="16">
        <v>0</v>
      </c>
      <c r="H1120" s="17">
        <v>127.82250000000001</v>
      </c>
      <c r="I1120" s="18">
        <f>IF($B1120="","",IF(CostMethod="Last Cost",IFERROR(INDEX(PurCost,MATCH(_xlfn.MAXIFS(PurRank,PurItem,$B1120),PurRank,0)),$H1120),IF(($G1120+SUMIFS(PurQty,PurItem,$B1120))=0,$H1120,($G1120*$H1120+SUMIFS(PurTotal,PurItem,$B1120))/($G1120+SUMIFS(PurQty,PurItem,$B1120)))))</f>
        <v>127.82250000000001</v>
      </c>
      <c r="J1120" s="37">
        <v>196</v>
      </c>
      <c r="K1120" s="18">
        <f t="shared" si="136"/>
        <v>68.177499999999995</v>
      </c>
      <c r="L1120" s="19">
        <f t="shared" si="137"/>
        <v>0.34784438775510201</v>
      </c>
      <c r="M1120" s="19">
        <f t="shared" si="138"/>
        <v>0.53337636175164771</v>
      </c>
      <c r="N1120" s="20">
        <f t="shared" si="139"/>
        <v>0</v>
      </c>
      <c r="O1120" s="18">
        <f t="shared" si="140"/>
        <v>0</v>
      </c>
      <c r="P1120" s="18">
        <f t="shared" si="141"/>
        <v>0</v>
      </c>
      <c r="Q1120" s="21" t="str">
        <f t="shared" si="142"/>
        <v>REORDER</v>
      </c>
      <c r="R1120" s="22" t="e">
        <f ca="1">IF($B1120="","",IF(_xlfn.MAXIFS(PurDate,PurItem,$B1120)=0,"",_xlfn.MAXIFS(PurDate,PurItem,$B1120)))</f>
        <v>#NAME?</v>
      </c>
      <c r="S1120" s="20">
        <f t="shared" si="143"/>
        <v>0</v>
      </c>
      <c r="U1120" s="36"/>
    </row>
    <row r="1121" spans="1:21" x14ac:dyDescent="0.25">
      <c r="A1121" s="15" t="s">
        <v>2323</v>
      </c>
      <c r="B1121" s="15" t="s">
        <v>2324</v>
      </c>
      <c r="C1121" s="15" t="s">
        <v>625</v>
      </c>
      <c r="D1121" s="15" t="s">
        <v>93</v>
      </c>
      <c r="E1121" s="15" t="s">
        <v>2323</v>
      </c>
      <c r="F1121" s="16">
        <v>10</v>
      </c>
      <c r="G1121" s="16">
        <v>0</v>
      </c>
      <c r="H1121" s="17">
        <v>22.822500000000002</v>
      </c>
      <c r="I1121" s="18">
        <f>IF($B1121="","",IF(CostMethod="Last Cost",IFERROR(INDEX(PurCost,MATCH(_xlfn.MAXIFS(PurRank,PurItem,$B1121),PurRank,0)),$H1121),IF(($G1121+SUMIFS(PurQty,PurItem,$B1121))=0,$H1121,($G1121*$H1121+SUMIFS(PurTotal,PurItem,$B1121))/($G1121+SUMIFS(PurQty,PurItem,$B1121)))))</f>
        <v>22.822500000000002</v>
      </c>
      <c r="J1121" s="37">
        <v>2</v>
      </c>
      <c r="K1121" s="18">
        <f t="shared" si="136"/>
        <v>-20.822500000000002</v>
      </c>
      <c r="L1121" s="19">
        <f t="shared" si="137"/>
        <v>-10.411250000000001</v>
      </c>
      <c r="M1121" s="19">
        <f t="shared" si="138"/>
        <v>-0.91236718150947527</v>
      </c>
      <c r="N1121" s="20">
        <f t="shared" si="139"/>
        <v>0</v>
      </c>
      <c r="O1121" s="18">
        <f t="shared" si="140"/>
        <v>0</v>
      </c>
      <c r="P1121" s="18">
        <f t="shared" si="141"/>
        <v>0</v>
      </c>
      <c r="Q1121" s="21" t="str">
        <f t="shared" si="142"/>
        <v>REORDER</v>
      </c>
      <c r="R1121" s="22" t="e">
        <f ca="1">IF($B1121="","",IF(_xlfn.MAXIFS(PurDate,PurItem,$B1121)=0,"",_xlfn.MAXIFS(PurDate,PurItem,$B1121)))</f>
        <v>#NAME?</v>
      </c>
      <c r="S1121" s="20">
        <f t="shared" si="143"/>
        <v>0</v>
      </c>
      <c r="U1121" s="36"/>
    </row>
    <row r="1122" spans="1:21" x14ac:dyDescent="0.25">
      <c r="A1122" s="15" t="s">
        <v>2325</v>
      </c>
      <c r="B1122" s="15" t="s">
        <v>2326</v>
      </c>
      <c r="C1122" s="15" t="s">
        <v>625</v>
      </c>
      <c r="D1122" s="15" t="s">
        <v>93</v>
      </c>
      <c r="E1122" s="15" t="s">
        <v>2325</v>
      </c>
      <c r="F1122" s="16">
        <v>10</v>
      </c>
      <c r="G1122" s="16">
        <v>0</v>
      </c>
      <c r="H1122" s="17">
        <v>109.5675</v>
      </c>
      <c r="I1122" s="18">
        <f>IF($B1122="","",IF(CostMethod="Last Cost",IFERROR(INDEX(PurCost,MATCH(_xlfn.MAXIFS(PurRank,PurItem,$B1122),PurRank,0)),$H1122),IF(($G1122+SUMIFS(PurQty,PurItem,$B1122))=0,$H1122,($G1122*$H1122+SUMIFS(PurTotal,PurItem,$B1122))/($G1122+SUMIFS(PurQty,PurItem,$B1122)))))</f>
        <v>109.5675</v>
      </c>
      <c r="J1122" s="37">
        <v>168</v>
      </c>
      <c r="K1122" s="18">
        <f t="shared" si="136"/>
        <v>58.432500000000005</v>
      </c>
      <c r="L1122" s="19">
        <f t="shared" si="137"/>
        <v>0.34781250000000002</v>
      </c>
      <c r="M1122" s="19">
        <f t="shared" si="138"/>
        <v>0.53330138955438433</v>
      </c>
      <c r="N1122" s="20">
        <f t="shared" si="139"/>
        <v>0</v>
      </c>
      <c r="O1122" s="18">
        <f t="shared" si="140"/>
        <v>0</v>
      </c>
      <c r="P1122" s="18">
        <f t="shared" si="141"/>
        <v>0</v>
      </c>
      <c r="Q1122" s="21" t="str">
        <f t="shared" si="142"/>
        <v>REORDER</v>
      </c>
      <c r="R1122" s="22" t="e">
        <f ca="1">IF($B1122="","",IF(_xlfn.MAXIFS(PurDate,PurItem,$B1122)=0,"",_xlfn.MAXIFS(PurDate,PurItem,$B1122)))</f>
        <v>#NAME?</v>
      </c>
      <c r="S1122" s="20">
        <f t="shared" si="143"/>
        <v>0</v>
      </c>
      <c r="U1122" s="36"/>
    </row>
    <row r="1123" spans="1:21" x14ac:dyDescent="0.25">
      <c r="A1123" s="15" t="s">
        <v>2327</v>
      </c>
      <c r="B1123" s="15" t="s">
        <v>2328</v>
      </c>
      <c r="C1123" s="15" t="s">
        <v>625</v>
      </c>
      <c r="D1123" s="15" t="s">
        <v>93</v>
      </c>
      <c r="E1123" s="15" t="s">
        <v>2327</v>
      </c>
      <c r="F1123" s="16">
        <v>10</v>
      </c>
      <c r="G1123" s="16">
        <v>0</v>
      </c>
      <c r="H1123" s="17">
        <v>11.414999999999999</v>
      </c>
      <c r="I1123" s="18">
        <f>IF($B1123="","",IF(CostMethod="Last Cost",IFERROR(INDEX(PurCost,MATCH(_xlfn.MAXIFS(PurRank,PurItem,$B1123),PurRank,0)),$H1123),IF(($G1123+SUMIFS(PurQty,PurItem,$B1123))=0,$H1123,($G1123*$H1123+SUMIFS(PurTotal,PurItem,$B1123))/($G1123+SUMIFS(PurQty,PurItem,$B1123)))))</f>
        <v>11.414999999999999</v>
      </c>
      <c r="J1123" s="37">
        <v>17.5</v>
      </c>
      <c r="K1123" s="18">
        <f t="shared" si="136"/>
        <v>6.0850000000000009</v>
      </c>
      <c r="L1123" s="19">
        <f t="shared" si="137"/>
        <v>0.34771428571428575</v>
      </c>
      <c r="M1123" s="19">
        <f t="shared" si="138"/>
        <v>0.53307052124397736</v>
      </c>
      <c r="N1123" s="20">
        <f t="shared" si="139"/>
        <v>0</v>
      </c>
      <c r="O1123" s="18">
        <f t="shared" si="140"/>
        <v>0</v>
      </c>
      <c r="P1123" s="18">
        <f t="shared" si="141"/>
        <v>0</v>
      </c>
      <c r="Q1123" s="21" t="str">
        <f t="shared" si="142"/>
        <v>REORDER</v>
      </c>
      <c r="R1123" s="22" t="e">
        <f ca="1">IF($B1123="","",IF(_xlfn.MAXIFS(PurDate,PurItem,$B1123)=0,"",_xlfn.MAXIFS(PurDate,PurItem,$B1123)))</f>
        <v>#NAME?</v>
      </c>
      <c r="S1123" s="20">
        <f t="shared" si="143"/>
        <v>0</v>
      </c>
      <c r="U1123" s="36"/>
    </row>
    <row r="1124" spans="1:21" x14ac:dyDescent="0.25">
      <c r="A1124" s="15" t="s">
        <v>2329</v>
      </c>
      <c r="B1124" s="15" t="s">
        <v>2330</v>
      </c>
      <c r="C1124" s="15" t="s">
        <v>625</v>
      </c>
      <c r="D1124" s="15" t="s">
        <v>93</v>
      </c>
      <c r="E1124" s="15" t="s">
        <v>2329</v>
      </c>
      <c r="F1124" s="16">
        <v>10</v>
      </c>
      <c r="G1124" s="16">
        <v>0</v>
      </c>
      <c r="H1124" s="17">
        <v>86.737499999999997</v>
      </c>
      <c r="I1124" s="18">
        <f>IF($B1124="","",IF(CostMethod="Last Cost",IFERROR(INDEX(PurCost,MATCH(_xlfn.MAXIFS(PurRank,PurItem,$B1124),PurRank,0)),$H1124),IF(($G1124+SUMIFS(PurQty,PurItem,$B1124))=0,$H1124,($G1124*$H1124+SUMIFS(PurTotal,PurItem,$B1124))/($G1124+SUMIFS(PurQty,PurItem,$B1124)))))</f>
        <v>86.737499999999997</v>
      </c>
      <c r="J1124" s="37">
        <v>133</v>
      </c>
      <c r="K1124" s="18">
        <f t="shared" si="136"/>
        <v>46.262500000000003</v>
      </c>
      <c r="L1124" s="19">
        <f t="shared" si="137"/>
        <v>0.34783834586466167</v>
      </c>
      <c r="M1124" s="19">
        <f t="shared" si="138"/>
        <v>0.53336215593024938</v>
      </c>
      <c r="N1124" s="20">
        <f t="shared" si="139"/>
        <v>0</v>
      </c>
      <c r="O1124" s="18">
        <f t="shared" si="140"/>
        <v>0</v>
      </c>
      <c r="P1124" s="18">
        <f t="shared" si="141"/>
        <v>0</v>
      </c>
      <c r="Q1124" s="21" t="str">
        <f t="shared" si="142"/>
        <v>REORDER</v>
      </c>
      <c r="R1124" s="22" t="e">
        <f ca="1">IF($B1124="","",IF(_xlfn.MAXIFS(PurDate,PurItem,$B1124)=0,"",_xlfn.MAXIFS(PurDate,PurItem,$B1124)))</f>
        <v>#NAME?</v>
      </c>
      <c r="S1124" s="20">
        <f t="shared" si="143"/>
        <v>0</v>
      </c>
      <c r="U1124" s="36"/>
    </row>
    <row r="1125" spans="1:21" x14ac:dyDescent="0.25">
      <c r="A1125" s="15" t="s">
        <v>2331</v>
      </c>
      <c r="B1125" s="15" t="s">
        <v>2332</v>
      </c>
      <c r="C1125" s="15" t="s">
        <v>625</v>
      </c>
      <c r="D1125" s="15" t="s">
        <v>93</v>
      </c>
      <c r="E1125" s="15" t="s">
        <v>2331</v>
      </c>
      <c r="F1125" s="16">
        <v>10</v>
      </c>
      <c r="G1125" s="16">
        <v>0</v>
      </c>
      <c r="H1125" s="17">
        <v>109.5675</v>
      </c>
      <c r="I1125" s="18">
        <f>IF($B1125="","",IF(CostMethod="Last Cost",IFERROR(INDEX(PurCost,MATCH(_xlfn.MAXIFS(PurRank,PurItem,$B1125),PurRank,0)),$H1125),IF(($G1125+SUMIFS(PurQty,PurItem,$B1125))=0,$H1125,($G1125*$H1125+SUMIFS(PurTotal,PurItem,$B1125))/($G1125+SUMIFS(PurQty,PurItem,$B1125)))))</f>
        <v>109.5675</v>
      </c>
      <c r="J1125" s="37">
        <v>168</v>
      </c>
      <c r="K1125" s="18">
        <f t="shared" si="136"/>
        <v>58.432500000000005</v>
      </c>
      <c r="L1125" s="19">
        <f t="shared" si="137"/>
        <v>0.34781250000000002</v>
      </c>
      <c r="M1125" s="19">
        <f t="shared" si="138"/>
        <v>0.53330138955438433</v>
      </c>
      <c r="N1125" s="20">
        <f t="shared" si="139"/>
        <v>0</v>
      </c>
      <c r="O1125" s="18">
        <f t="shared" si="140"/>
        <v>0</v>
      </c>
      <c r="P1125" s="18">
        <f t="shared" si="141"/>
        <v>0</v>
      </c>
      <c r="Q1125" s="21" t="str">
        <f t="shared" si="142"/>
        <v>REORDER</v>
      </c>
      <c r="R1125" s="22" t="e">
        <f ca="1">IF($B1125="","",IF(_xlfn.MAXIFS(PurDate,PurItem,$B1125)=0,"",_xlfn.MAXIFS(PurDate,PurItem,$B1125)))</f>
        <v>#NAME?</v>
      </c>
      <c r="S1125" s="20">
        <f t="shared" si="143"/>
        <v>0</v>
      </c>
      <c r="U1125" s="36"/>
    </row>
    <row r="1126" spans="1:21" x14ac:dyDescent="0.25">
      <c r="A1126" s="15" t="s">
        <v>2333</v>
      </c>
      <c r="B1126" s="15" t="s">
        <v>2334</v>
      </c>
      <c r="C1126" s="15" t="s">
        <v>110</v>
      </c>
      <c r="D1126" s="15" t="s">
        <v>93</v>
      </c>
      <c r="E1126" s="15" t="s">
        <v>2333</v>
      </c>
      <c r="F1126" s="16">
        <v>10</v>
      </c>
      <c r="G1126" s="16">
        <v>0</v>
      </c>
      <c r="H1126" s="17">
        <v>16.305</v>
      </c>
      <c r="I1126" s="18">
        <f>IF($B1126="","",IF(CostMethod="Last Cost",IFERROR(INDEX(PurCost,MATCH(_xlfn.MAXIFS(PurRank,PurItem,$B1126),PurRank,0)),$H1126),IF(($G1126+SUMIFS(PurQty,PurItem,$B1126))=0,$H1126,($G1126*$H1126+SUMIFS(PurTotal,PurItem,$B1126))/($G1126+SUMIFS(PurQty,PurItem,$B1126)))))</f>
        <v>16.305</v>
      </c>
      <c r="J1126" s="37">
        <v>25</v>
      </c>
      <c r="K1126" s="18">
        <f t="shared" si="136"/>
        <v>8.6950000000000003</v>
      </c>
      <c r="L1126" s="19">
        <f t="shared" si="137"/>
        <v>0.3478</v>
      </c>
      <c r="M1126" s="19">
        <f t="shared" si="138"/>
        <v>0.53327200245323525</v>
      </c>
      <c r="N1126" s="20">
        <f t="shared" si="139"/>
        <v>9</v>
      </c>
      <c r="O1126" s="18">
        <f t="shared" si="140"/>
        <v>146.745</v>
      </c>
      <c r="P1126" s="18">
        <f t="shared" si="141"/>
        <v>225</v>
      </c>
      <c r="Q1126" s="21" t="str">
        <f t="shared" si="142"/>
        <v>REORDER</v>
      </c>
      <c r="R1126" s="22" t="e">
        <f ca="1">IF($B1126="","",IF(_xlfn.MAXIFS(PurDate,PurItem,$B1126)=0,"",_xlfn.MAXIFS(PurDate,PurItem,$B1126)))</f>
        <v>#NAME?</v>
      </c>
      <c r="S1126" s="20">
        <f t="shared" si="143"/>
        <v>0</v>
      </c>
      <c r="U1126" s="36"/>
    </row>
    <row r="1127" spans="1:21" x14ac:dyDescent="0.25">
      <c r="A1127" s="15" t="s">
        <v>2335</v>
      </c>
      <c r="B1127" s="15" t="s">
        <v>2336</v>
      </c>
      <c r="C1127" s="15" t="s">
        <v>110</v>
      </c>
      <c r="D1127" s="15" t="s">
        <v>93</v>
      </c>
      <c r="E1127" s="15" t="s">
        <v>2335</v>
      </c>
      <c r="F1127" s="16">
        <v>10</v>
      </c>
      <c r="G1127" s="16">
        <v>0</v>
      </c>
      <c r="H1127" s="17">
        <v>29.3475</v>
      </c>
      <c r="I1127" s="18">
        <f>IF($B1127="","",IF(CostMethod="Last Cost",IFERROR(INDEX(PurCost,MATCH(_xlfn.MAXIFS(PurRank,PurItem,$B1127),PurRank,0)),$H1127),IF(($G1127+SUMIFS(PurQty,PurItem,$B1127))=0,$H1127,($G1127*$H1127+SUMIFS(PurTotal,PurItem,$B1127))/($G1127+SUMIFS(PurQty,PurItem,$B1127)))))</f>
        <v>29.3475</v>
      </c>
      <c r="J1127" s="37">
        <v>45</v>
      </c>
      <c r="K1127" s="18">
        <f t="shared" si="136"/>
        <v>15.6525</v>
      </c>
      <c r="L1127" s="19">
        <f t="shared" si="137"/>
        <v>0.34783333333333333</v>
      </c>
      <c r="M1127" s="19">
        <f t="shared" si="138"/>
        <v>0.53335037055967283</v>
      </c>
      <c r="N1127" s="20">
        <f t="shared" si="139"/>
        <v>0</v>
      </c>
      <c r="O1127" s="18">
        <f t="shared" si="140"/>
        <v>0</v>
      </c>
      <c r="P1127" s="18">
        <f t="shared" si="141"/>
        <v>0</v>
      </c>
      <c r="Q1127" s="21" t="str">
        <f t="shared" si="142"/>
        <v>REORDER</v>
      </c>
      <c r="R1127" s="22" t="e">
        <f ca="1">IF($B1127="","",IF(_xlfn.MAXIFS(PurDate,PurItem,$B1127)=0,"",_xlfn.MAXIFS(PurDate,PurItem,$B1127)))</f>
        <v>#NAME?</v>
      </c>
      <c r="S1127" s="20">
        <f t="shared" si="143"/>
        <v>0</v>
      </c>
      <c r="U1127" s="36"/>
    </row>
    <row r="1128" spans="1:21" x14ac:dyDescent="0.25">
      <c r="A1128" s="15" t="s">
        <v>2337</v>
      </c>
      <c r="B1128" s="15" t="s">
        <v>2338</v>
      </c>
      <c r="C1128" s="15" t="s">
        <v>110</v>
      </c>
      <c r="D1128" s="15" t="s">
        <v>93</v>
      </c>
      <c r="E1128" s="15" t="s">
        <v>2337</v>
      </c>
      <c r="F1128" s="16">
        <v>10</v>
      </c>
      <c r="G1128" s="16">
        <v>0</v>
      </c>
      <c r="H1128" s="17">
        <v>22.822500000000002</v>
      </c>
      <c r="I1128" s="18">
        <f>IF($B1128="","",IF(CostMethod="Last Cost",IFERROR(INDEX(PurCost,MATCH(_xlfn.MAXIFS(PurRank,PurItem,$B1128),PurRank,0)),$H1128),IF(($G1128+SUMIFS(PurQty,PurItem,$B1128))=0,$H1128,($G1128*$H1128+SUMIFS(PurTotal,PurItem,$B1128))/($G1128+SUMIFS(PurQty,PurItem,$B1128)))))</f>
        <v>22.822500000000002</v>
      </c>
      <c r="J1128" s="37">
        <v>35</v>
      </c>
      <c r="K1128" s="18">
        <f t="shared" si="136"/>
        <v>12.177499999999998</v>
      </c>
      <c r="L1128" s="19">
        <f t="shared" si="137"/>
        <v>0.34792857142857136</v>
      </c>
      <c r="M1128" s="19">
        <f t="shared" si="138"/>
        <v>0.53357432358418222</v>
      </c>
      <c r="N1128" s="20">
        <f t="shared" si="139"/>
        <v>0</v>
      </c>
      <c r="O1128" s="18">
        <f t="shared" si="140"/>
        <v>0</v>
      </c>
      <c r="P1128" s="18">
        <f t="shared" si="141"/>
        <v>0</v>
      </c>
      <c r="Q1128" s="21" t="str">
        <f t="shared" si="142"/>
        <v>REORDER</v>
      </c>
      <c r="R1128" s="22" t="e">
        <f ca="1">IF($B1128="","",IF(_xlfn.MAXIFS(PurDate,PurItem,$B1128)=0,"",_xlfn.MAXIFS(PurDate,PurItem,$B1128)))</f>
        <v>#NAME?</v>
      </c>
      <c r="S1128" s="20">
        <f t="shared" si="143"/>
        <v>0</v>
      </c>
      <c r="U1128" s="36"/>
    </row>
    <row r="1129" spans="1:21" x14ac:dyDescent="0.25">
      <c r="A1129" s="15" t="s">
        <v>2339</v>
      </c>
      <c r="B1129" s="15" t="s">
        <v>2340</v>
      </c>
      <c r="C1129" s="15" t="s">
        <v>110</v>
      </c>
      <c r="D1129" s="15" t="s">
        <v>93</v>
      </c>
      <c r="E1129" s="15" t="s">
        <v>2339</v>
      </c>
      <c r="F1129" s="16">
        <v>10</v>
      </c>
      <c r="G1129" s="16">
        <v>0</v>
      </c>
      <c r="H1129" s="17">
        <v>26.085000000000001</v>
      </c>
      <c r="I1129" s="18">
        <f>IF($B1129="","",IF(CostMethod="Last Cost",IFERROR(INDEX(PurCost,MATCH(_xlfn.MAXIFS(PurRank,PurItem,$B1129),PurRank,0)),$H1129),IF(($G1129+SUMIFS(PurQty,PurItem,$B1129))=0,$H1129,($G1129*$H1129+SUMIFS(PurTotal,PurItem,$B1129))/($G1129+SUMIFS(PurQty,PurItem,$B1129)))))</f>
        <v>26.085000000000001</v>
      </c>
      <c r="J1129" s="37">
        <v>40</v>
      </c>
      <c r="K1129" s="18">
        <f t="shared" si="136"/>
        <v>13.914999999999999</v>
      </c>
      <c r="L1129" s="19">
        <f t="shared" si="137"/>
        <v>0.34787499999999999</v>
      </c>
      <c r="M1129" s="19">
        <f t="shared" si="138"/>
        <v>0.53344834195898017</v>
      </c>
      <c r="N1129" s="20">
        <f t="shared" si="139"/>
        <v>0</v>
      </c>
      <c r="O1129" s="18">
        <f t="shared" si="140"/>
        <v>0</v>
      </c>
      <c r="P1129" s="18">
        <f t="shared" si="141"/>
        <v>0</v>
      </c>
      <c r="Q1129" s="21" t="str">
        <f t="shared" si="142"/>
        <v>REORDER</v>
      </c>
      <c r="R1129" s="22" t="e">
        <f ca="1">IF($B1129="","",IF(_xlfn.MAXIFS(PurDate,PurItem,$B1129)=0,"",_xlfn.MAXIFS(PurDate,PurItem,$B1129)))</f>
        <v>#NAME?</v>
      </c>
      <c r="S1129" s="20">
        <f t="shared" si="143"/>
        <v>0</v>
      </c>
      <c r="U1129" s="36"/>
    </row>
    <row r="1130" spans="1:21" x14ac:dyDescent="0.25">
      <c r="A1130" s="15" t="s">
        <v>2341</v>
      </c>
      <c r="B1130" s="15" t="s">
        <v>2342</v>
      </c>
      <c r="C1130" s="15" t="s">
        <v>110</v>
      </c>
      <c r="D1130" s="15" t="s">
        <v>93</v>
      </c>
      <c r="E1130" s="15" t="s">
        <v>2341</v>
      </c>
      <c r="F1130" s="16">
        <v>10</v>
      </c>
      <c r="G1130" s="16">
        <v>0</v>
      </c>
      <c r="H1130" s="17">
        <v>9.7799999999999994</v>
      </c>
      <c r="I1130" s="18">
        <f>IF($B1130="","",IF(CostMethod="Last Cost",IFERROR(INDEX(PurCost,MATCH(_xlfn.MAXIFS(PurRank,PurItem,$B1130),PurRank,0)),$H1130),IF(($G1130+SUMIFS(PurQty,PurItem,$B1130))=0,$H1130,($G1130*$H1130+SUMIFS(PurTotal,PurItem,$B1130))/($G1130+SUMIFS(PurQty,PurItem,$B1130)))))</f>
        <v>9.7799999999999994</v>
      </c>
      <c r="J1130" s="37">
        <v>15</v>
      </c>
      <c r="K1130" s="18">
        <f t="shared" si="136"/>
        <v>5.2200000000000006</v>
      </c>
      <c r="L1130" s="19">
        <f t="shared" si="137"/>
        <v>0.34800000000000003</v>
      </c>
      <c r="M1130" s="19">
        <f t="shared" si="138"/>
        <v>0.5337423312883437</v>
      </c>
      <c r="N1130" s="20">
        <f t="shared" si="139"/>
        <v>0</v>
      </c>
      <c r="O1130" s="18">
        <f t="shared" si="140"/>
        <v>0</v>
      </c>
      <c r="P1130" s="18">
        <f t="shared" si="141"/>
        <v>0</v>
      </c>
      <c r="Q1130" s="21" t="str">
        <f t="shared" si="142"/>
        <v>REORDER</v>
      </c>
      <c r="R1130" s="22" t="e">
        <f ca="1">IF($B1130="","",IF(_xlfn.MAXIFS(PurDate,PurItem,$B1130)=0,"",_xlfn.MAXIFS(PurDate,PurItem,$B1130)))</f>
        <v>#NAME?</v>
      </c>
      <c r="S1130" s="20">
        <f t="shared" si="143"/>
        <v>0</v>
      </c>
      <c r="U1130" s="36"/>
    </row>
    <row r="1131" spans="1:21" x14ac:dyDescent="0.25">
      <c r="A1131" s="15" t="s">
        <v>2343</v>
      </c>
      <c r="B1131" s="15" t="s">
        <v>2344</v>
      </c>
      <c r="C1131" s="15" t="s">
        <v>117</v>
      </c>
      <c r="D1131" s="15" t="s">
        <v>93</v>
      </c>
      <c r="E1131" s="15" t="s">
        <v>2343</v>
      </c>
      <c r="F1131" s="16">
        <v>10</v>
      </c>
      <c r="G1131" s="16">
        <v>0</v>
      </c>
      <c r="H1131" s="17">
        <v>13.0425</v>
      </c>
      <c r="I1131" s="18">
        <f>IF($B1131="","",IF(CostMethod="Last Cost",IFERROR(INDEX(PurCost,MATCH(_xlfn.MAXIFS(PurRank,PurItem,$B1131),PurRank,0)),$H1131),IF(($G1131+SUMIFS(PurQty,PurItem,$B1131))=0,$H1131,($G1131*$H1131+SUMIFS(PurTotal,PurItem,$B1131))/($G1131+SUMIFS(PurQty,PurItem,$B1131)))))</f>
        <v>13.0425</v>
      </c>
      <c r="J1131" s="37">
        <v>20</v>
      </c>
      <c r="K1131" s="18">
        <f t="shared" si="136"/>
        <v>6.9574999999999996</v>
      </c>
      <c r="L1131" s="19">
        <f t="shared" si="137"/>
        <v>0.34787499999999999</v>
      </c>
      <c r="M1131" s="19">
        <f t="shared" si="138"/>
        <v>0.53344834195898017</v>
      </c>
      <c r="N1131" s="20">
        <f t="shared" si="139"/>
        <v>0</v>
      </c>
      <c r="O1131" s="18">
        <f t="shared" si="140"/>
        <v>0</v>
      </c>
      <c r="P1131" s="18">
        <f t="shared" si="141"/>
        <v>0</v>
      </c>
      <c r="Q1131" s="21" t="str">
        <f t="shared" si="142"/>
        <v>REORDER</v>
      </c>
      <c r="R1131" s="22" t="e">
        <f ca="1">IF($B1131="","",IF(_xlfn.MAXIFS(PurDate,PurItem,$B1131)=0,"",_xlfn.MAXIFS(PurDate,PurItem,$B1131)))</f>
        <v>#NAME?</v>
      </c>
      <c r="S1131" s="20">
        <f t="shared" si="143"/>
        <v>0</v>
      </c>
      <c r="U1131" s="36"/>
    </row>
    <row r="1132" spans="1:21" x14ac:dyDescent="0.25">
      <c r="A1132" s="15" t="s">
        <v>2345</v>
      </c>
      <c r="B1132" s="15" t="s">
        <v>2346</v>
      </c>
      <c r="C1132" s="15" t="s">
        <v>117</v>
      </c>
      <c r="D1132" s="15" t="s">
        <v>93</v>
      </c>
      <c r="E1132" s="15" t="s">
        <v>2345</v>
      </c>
      <c r="F1132" s="16">
        <v>10</v>
      </c>
      <c r="G1132" s="16">
        <v>0</v>
      </c>
      <c r="H1132" s="17">
        <v>13.0425</v>
      </c>
      <c r="I1132" s="18">
        <f>IF($B1132="","",IF(CostMethod="Last Cost",IFERROR(INDEX(PurCost,MATCH(_xlfn.MAXIFS(PurRank,PurItem,$B1132),PurRank,0)),$H1132),IF(($G1132+SUMIFS(PurQty,PurItem,$B1132))=0,$H1132,($G1132*$H1132+SUMIFS(PurTotal,PurItem,$B1132))/($G1132+SUMIFS(PurQty,PurItem,$B1132)))))</f>
        <v>13.0425</v>
      </c>
      <c r="J1132" s="37">
        <v>20</v>
      </c>
      <c r="K1132" s="18">
        <f t="shared" si="136"/>
        <v>6.9574999999999996</v>
      </c>
      <c r="L1132" s="19">
        <f t="shared" si="137"/>
        <v>0.34787499999999999</v>
      </c>
      <c r="M1132" s="19">
        <f t="shared" si="138"/>
        <v>0.53344834195898017</v>
      </c>
      <c r="N1132" s="20">
        <f t="shared" si="139"/>
        <v>0</v>
      </c>
      <c r="O1132" s="18">
        <f t="shared" si="140"/>
        <v>0</v>
      </c>
      <c r="P1132" s="18">
        <f t="shared" si="141"/>
        <v>0</v>
      </c>
      <c r="Q1132" s="21" t="str">
        <f t="shared" si="142"/>
        <v>REORDER</v>
      </c>
      <c r="R1132" s="22" t="e">
        <f ca="1">IF($B1132="","",IF(_xlfn.MAXIFS(PurDate,PurItem,$B1132)=0,"",_xlfn.MAXIFS(PurDate,PurItem,$B1132)))</f>
        <v>#NAME?</v>
      </c>
      <c r="S1132" s="20">
        <f t="shared" si="143"/>
        <v>0</v>
      </c>
      <c r="U1132" s="36"/>
    </row>
    <row r="1133" spans="1:21" x14ac:dyDescent="0.25">
      <c r="A1133" s="15" t="s">
        <v>2347</v>
      </c>
      <c r="B1133" s="15" t="s">
        <v>2348</v>
      </c>
      <c r="C1133" s="15" t="s">
        <v>117</v>
      </c>
      <c r="D1133" s="15" t="s">
        <v>93</v>
      </c>
      <c r="E1133" s="15" t="s">
        <v>2347</v>
      </c>
      <c r="F1133" s="16">
        <v>10</v>
      </c>
      <c r="G1133" s="16">
        <v>0</v>
      </c>
      <c r="H1133" s="17">
        <v>13.0425</v>
      </c>
      <c r="I1133" s="18">
        <f>IF($B1133="","",IF(CostMethod="Last Cost",IFERROR(INDEX(PurCost,MATCH(_xlfn.MAXIFS(PurRank,PurItem,$B1133),PurRank,0)),$H1133),IF(($G1133+SUMIFS(PurQty,PurItem,$B1133))=0,$H1133,($G1133*$H1133+SUMIFS(PurTotal,PurItem,$B1133))/($G1133+SUMIFS(PurQty,PurItem,$B1133)))))</f>
        <v>13.0425</v>
      </c>
      <c r="J1133" s="37">
        <v>20</v>
      </c>
      <c r="K1133" s="18">
        <f t="shared" si="136"/>
        <v>6.9574999999999996</v>
      </c>
      <c r="L1133" s="19">
        <f t="shared" si="137"/>
        <v>0.34787499999999999</v>
      </c>
      <c r="M1133" s="19">
        <f t="shared" si="138"/>
        <v>0.53344834195898017</v>
      </c>
      <c r="N1133" s="20">
        <f t="shared" si="139"/>
        <v>0</v>
      </c>
      <c r="O1133" s="18">
        <f t="shared" si="140"/>
        <v>0</v>
      </c>
      <c r="P1133" s="18">
        <f t="shared" si="141"/>
        <v>0</v>
      </c>
      <c r="Q1133" s="21" t="str">
        <f t="shared" si="142"/>
        <v>REORDER</v>
      </c>
      <c r="R1133" s="22" t="e">
        <f ca="1">IF($B1133="","",IF(_xlfn.MAXIFS(PurDate,PurItem,$B1133)=0,"",_xlfn.MAXIFS(PurDate,PurItem,$B1133)))</f>
        <v>#NAME?</v>
      </c>
      <c r="S1133" s="20">
        <f t="shared" si="143"/>
        <v>0</v>
      </c>
      <c r="U1133" s="36"/>
    </row>
    <row r="1134" spans="1:21" x14ac:dyDescent="0.25">
      <c r="A1134" s="15" t="s">
        <v>2349</v>
      </c>
      <c r="B1134" s="15" t="s">
        <v>2350</v>
      </c>
      <c r="C1134" s="15" t="s">
        <v>117</v>
      </c>
      <c r="D1134" s="15" t="s">
        <v>93</v>
      </c>
      <c r="E1134" s="15" t="s">
        <v>2349</v>
      </c>
      <c r="F1134" s="16">
        <v>10</v>
      </c>
      <c r="G1134" s="16">
        <v>0</v>
      </c>
      <c r="H1134" s="17">
        <v>13.0425</v>
      </c>
      <c r="I1134" s="18">
        <f>IF($B1134="","",IF(CostMethod="Last Cost",IFERROR(INDEX(PurCost,MATCH(_xlfn.MAXIFS(PurRank,PurItem,$B1134),PurRank,0)),$H1134),IF(($G1134+SUMIFS(PurQty,PurItem,$B1134))=0,$H1134,($G1134*$H1134+SUMIFS(PurTotal,PurItem,$B1134))/($G1134+SUMIFS(PurQty,PurItem,$B1134)))))</f>
        <v>13.0425</v>
      </c>
      <c r="J1134" s="37">
        <v>20</v>
      </c>
      <c r="K1134" s="18">
        <f t="shared" si="136"/>
        <v>6.9574999999999996</v>
      </c>
      <c r="L1134" s="19">
        <f t="shared" si="137"/>
        <v>0.34787499999999999</v>
      </c>
      <c r="M1134" s="19">
        <f t="shared" si="138"/>
        <v>0.53344834195898017</v>
      </c>
      <c r="N1134" s="20">
        <f t="shared" si="139"/>
        <v>0</v>
      </c>
      <c r="O1134" s="18">
        <f t="shared" si="140"/>
        <v>0</v>
      </c>
      <c r="P1134" s="18">
        <f t="shared" si="141"/>
        <v>0</v>
      </c>
      <c r="Q1134" s="21" t="str">
        <f t="shared" si="142"/>
        <v>REORDER</v>
      </c>
      <c r="R1134" s="22" t="e">
        <f ca="1">IF($B1134="","",IF(_xlfn.MAXIFS(PurDate,PurItem,$B1134)=0,"",_xlfn.MAXIFS(PurDate,PurItem,$B1134)))</f>
        <v>#NAME?</v>
      </c>
      <c r="S1134" s="20">
        <f t="shared" si="143"/>
        <v>0</v>
      </c>
      <c r="U1134" s="36"/>
    </row>
    <row r="1135" spans="1:21" x14ac:dyDescent="0.25">
      <c r="A1135" s="15" t="s">
        <v>2351</v>
      </c>
      <c r="B1135" s="15" t="s">
        <v>2352</v>
      </c>
      <c r="C1135" s="15" t="s">
        <v>96</v>
      </c>
      <c r="D1135" s="15" t="s">
        <v>93</v>
      </c>
      <c r="E1135" s="15" t="s">
        <v>2351</v>
      </c>
      <c r="F1135" s="16">
        <v>10</v>
      </c>
      <c r="G1135" s="16">
        <v>0</v>
      </c>
      <c r="H1135" s="17">
        <v>6.4950000000000001</v>
      </c>
      <c r="I1135" s="18">
        <f>IF($B1135="","",IF(CostMethod="Last Cost",IFERROR(INDEX(PurCost,MATCH(_xlfn.MAXIFS(PurRank,PurItem,$B1135),PurRank,0)),$H1135),IF(($G1135+SUMIFS(PurQty,PurItem,$B1135))=0,$H1135,($G1135*$H1135+SUMIFS(PurTotal,PurItem,$B1135))/($G1135+SUMIFS(PurQty,PurItem,$B1135)))))</f>
        <v>6.4950000000000001</v>
      </c>
      <c r="J1135" s="37">
        <v>10</v>
      </c>
      <c r="K1135" s="18">
        <f t="shared" si="136"/>
        <v>3.5049999999999999</v>
      </c>
      <c r="L1135" s="19">
        <f t="shared" si="137"/>
        <v>0.35049999999999998</v>
      </c>
      <c r="M1135" s="19">
        <f t="shared" si="138"/>
        <v>0.53964588144726711</v>
      </c>
      <c r="N1135" s="20">
        <f t="shared" si="139"/>
        <v>0</v>
      </c>
      <c r="O1135" s="18">
        <f t="shared" si="140"/>
        <v>0</v>
      </c>
      <c r="P1135" s="18">
        <f t="shared" si="141"/>
        <v>0</v>
      </c>
      <c r="Q1135" s="21" t="str">
        <f t="shared" si="142"/>
        <v>REORDER</v>
      </c>
      <c r="R1135" s="22" t="e">
        <f ca="1">IF($B1135="","",IF(_xlfn.MAXIFS(PurDate,PurItem,$B1135)=0,"",_xlfn.MAXIFS(PurDate,PurItem,$B1135)))</f>
        <v>#NAME?</v>
      </c>
      <c r="S1135" s="20">
        <f t="shared" si="143"/>
        <v>0</v>
      </c>
      <c r="U1135" s="36"/>
    </row>
    <row r="1136" spans="1:21" x14ac:dyDescent="0.25">
      <c r="A1136" s="15" t="s">
        <v>2353</v>
      </c>
      <c r="B1136" s="15" t="s">
        <v>2354</v>
      </c>
      <c r="C1136" s="15" t="s">
        <v>96</v>
      </c>
      <c r="D1136" s="15" t="s">
        <v>93</v>
      </c>
      <c r="E1136" s="15" t="s">
        <v>2353</v>
      </c>
      <c r="F1136" s="16">
        <v>10</v>
      </c>
      <c r="G1136" s="16">
        <v>0</v>
      </c>
      <c r="H1136" s="17">
        <v>6.4950000000000001</v>
      </c>
      <c r="I1136" s="18">
        <f>IF($B1136="","",IF(CostMethod="Last Cost",IFERROR(INDEX(PurCost,MATCH(_xlfn.MAXIFS(PurRank,PurItem,$B1136),PurRank,0)),$H1136),IF(($G1136+SUMIFS(PurQty,PurItem,$B1136))=0,$H1136,($G1136*$H1136+SUMIFS(PurTotal,PurItem,$B1136))/($G1136+SUMIFS(PurQty,PurItem,$B1136)))))</f>
        <v>6.4950000000000001</v>
      </c>
      <c r="J1136" s="37">
        <v>10</v>
      </c>
      <c r="K1136" s="18">
        <f t="shared" si="136"/>
        <v>3.5049999999999999</v>
      </c>
      <c r="L1136" s="19">
        <f t="shared" si="137"/>
        <v>0.35049999999999998</v>
      </c>
      <c r="M1136" s="19">
        <f t="shared" si="138"/>
        <v>0.53964588144726711</v>
      </c>
      <c r="N1136" s="20">
        <f t="shared" si="139"/>
        <v>0</v>
      </c>
      <c r="O1136" s="18">
        <f t="shared" si="140"/>
        <v>0</v>
      </c>
      <c r="P1136" s="18">
        <f t="shared" si="141"/>
        <v>0</v>
      </c>
      <c r="Q1136" s="21" t="str">
        <f t="shared" si="142"/>
        <v>REORDER</v>
      </c>
      <c r="R1136" s="22" t="e">
        <f ca="1">IF($B1136="","",IF(_xlfn.MAXIFS(PurDate,PurItem,$B1136)=0,"",_xlfn.MAXIFS(PurDate,PurItem,$B1136)))</f>
        <v>#NAME?</v>
      </c>
      <c r="S1136" s="20">
        <f t="shared" si="143"/>
        <v>0</v>
      </c>
      <c r="U1136" s="36"/>
    </row>
    <row r="1137" spans="1:21" x14ac:dyDescent="0.25">
      <c r="A1137" s="15" t="s">
        <v>2355</v>
      </c>
      <c r="B1137" s="15" t="s">
        <v>2356</v>
      </c>
      <c r="C1137" s="15" t="s">
        <v>96</v>
      </c>
      <c r="D1137" s="15" t="s">
        <v>93</v>
      </c>
      <c r="E1137" s="15" t="s">
        <v>2355</v>
      </c>
      <c r="F1137" s="16">
        <v>10</v>
      </c>
      <c r="G1137" s="16">
        <v>0</v>
      </c>
      <c r="H1137" s="17">
        <v>6.4950000000000001</v>
      </c>
      <c r="I1137" s="18">
        <f>IF($B1137="","",IF(CostMethod="Last Cost",IFERROR(INDEX(PurCost,MATCH(_xlfn.MAXIFS(PurRank,PurItem,$B1137),PurRank,0)),$H1137),IF(($G1137+SUMIFS(PurQty,PurItem,$B1137))=0,$H1137,($G1137*$H1137+SUMIFS(PurTotal,PurItem,$B1137))/($G1137+SUMIFS(PurQty,PurItem,$B1137)))))</f>
        <v>6.4950000000000001</v>
      </c>
      <c r="J1137" s="37">
        <v>10</v>
      </c>
      <c r="K1137" s="18">
        <f t="shared" si="136"/>
        <v>3.5049999999999999</v>
      </c>
      <c r="L1137" s="19">
        <f t="shared" si="137"/>
        <v>0.35049999999999998</v>
      </c>
      <c r="M1137" s="19">
        <f t="shared" si="138"/>
        <v>0.53964588144726711</v>
      </c>
      <c r="N1137" s="20">
        <f t="shared" si="139"/>
        <v>0</v>
      </c>
      <c r="O1137" s="18">
        <f t="shared" si="140"/>
        <v>0</v>
      </c>
      <c r="P1137" s="18">
        <f t="shared" si="141"/>
        <v>0</v>
      </c>
      <c r="Q1137" s="21" t="str">
        <f t="shared" si="142"/>
        <v>REORDER</v>
      </c>
      <c r="R1137" s="22" t="e">
        <f ca="1">IF($B1137="","",IF(_xlfn.MAXIFS(PurDate,PurItem,$B1137)=0,"",_xlfn.MAXIFS(PurDate,PurItem,$B1137)))</f>
        <v>#NAME?</v>
      </c>
      <c r="S1137" s="20">
        <f t="shared" si="143"/>
        <v>0</v>
      </c>
      <c r="U1137" s="36"/>
    </row>
    <row r="1138" spans="1:21" x14ac:dyDescent="0.25">
      <c r="A1138" s="15" t="s">
        <v>2357</v>
      </c>
      <c r="B1138" s="15" t="s">
        <v>2358</v>
      </c>
      <c r="C1138" s="15" t="s">
        <v>96</v>
      </c>
      <c r="D1138" s="15" t="s">
        <v>93</v>
      </c>
      <c r="E1138" s="15" t="s">
        <v>2357</v>
      </c>
      <c r="F1138" s="16">
        <v>10</v>
      </c>
      <c r="G1138" s="16">
        <v>0</v>
      </c>
      <c r="H1138" s="17">
        <v>6.4950000000000001</v>
      </c>
      <c r="I1138" s="18">
        <f>IF($B1138="","",IF(CostMethod="Last Cost",IFERROR(INDEX(PurCost,MATCH(_xlfn.MAXIFS(PurRank,PurItem,$B1138),PurRank,0)),$H1138),IF(($G1138+SUMIFS(PurQty,PurItem,$B1138))=0,$H1138,($G1138*$H1138+SUMIFS(PurTotal,PurItem,$B1138))/($G1138+SUMIFS(PurQty,PurItem,$B1138)))))</f>
        <v>6.4950000000000001</v>
      </c>
      <c r="J1138" s="37">
        <v>10</v>
      </c>
      <c r="K1138" s="18">
        <f t="shared" si="136"/>
        <v>3.5049999999999999</v>
      </c>
      <c r="L1138" s="19">
        <f t="shared" si="137"/>
        <v>0.35049999999999998</v>
      </c>
      <c r="M1138" s="19">
        <f t="shared" si="138"/>
        <v>0.53964588144726711</v>
      </c>
      <c r="N1138" s="20">
        <f t="shared" si="139"/>
        <v>0</v>
      </c>
      <c r="O1138" s="18">
        <f t="shared" si="140"/>
        <v>0</v>
      </c>
      <c r="P1138" s="18">
        <f t="shared" si="141"/>
        <v>0</v>
      </c>
      <c r="Q1138" s="21" t="str">
        <f t="shared" si="142"/>
        <v>REORDER</v>
      </c>
      <c r="R1138" s="22" t="e">
        <f ca="1">IF($B1138="","",IF(_xlfn.MAXIFS(PurDate,PurItem,$B1138)=0,"",_xlfn.MAXIFS(PurDate,PurItem,$B1138)))</f>
        <v>#NAME?</v>
      </c>
      <c r="S1138" s="20">
        <f t="shared" si="143"/>
        <v>0</v>
      </c>
      <c r="U1138" s="36"/>
    </row>
    <row r="1139" spans="1:21" x14ac:dyDescent="0.25">
      <c r="A1139" s="15" t="s">
        <v>2359</v>
      </c>
      <c r="B1139" s="15" t="s">
        <v>2360</v>
      </c>
      <c r="C1139" s="15" t="s">
        <v>96</v>
      </c>
      <c r="D1139" s="15" t="s">
        <v>93</v>
      </c>
      <c r="E1139" s="15" t="s">
        <v>2359</v>
      </c>
      <c r="F1139" s="16">
        <v>10</v>
      </c>
      <c r="G1139" s="16">
        <v>0</v>
      </c>
      <c r="H1139" s="17">
        <v>29.3475</v>
      </c>
      <c r="I1139" s="18">
        <f>IF($B1139="","",IF(CostMethod="Last Cost",IFERROR(INDEX(PurCost,MATCH(_xlfn.MAXIFS(PurRank,PurItem,$B1139),PurRank,0)),$H1139),IF(($G1139+SUMIFS(PurQty,PurItem,$B1139))=0,$H1139,($G1139*$H1139+SUMIFS(PurTotal,PurItem,$B1139))/($G1139+SUMIFS(PurQty,PurItem,$B1139)))))</f>
        <v>29.3475</v>
      </c>
      <c r="J1139" s="37">
        <v>45</v>
      </c>
      <c r="K1139" s="18">
        <f t="shared" si="136"/>
        <v>15.6525</v>
      </c>
      <c r="L1139" s="19">
        <f t="shared" si="137"/>
        <v>0.34783333333333333</v>
      </c>
      <c r="M1139" s="19">
        <f t="shared" si="138"/>
        <v>0.53335037055967283</v>
      </c>
      <c r="N1139" s="20">
        <f t="shared" si="139"/>
        <v>0</v>
      </c>
      <c r="O1139" s="18">
        <f t="shared" si="140"/>
        <v>0</v>
      </c>
      <c r="P1139" s="18">
        <f t="shared" si="141"/>
        <v>0</v>
      </c>
      <c r="Q1139" s="21" t="str">
        <f t="shared" si="142"/>
        <v>REORDER</v>
      </c>
      <c r="R1139" s="22" t="e">
        <f ca="1">IF($B1139="","",IF(_xlfn.MAXIFS(PurDate,PurItem,$B1139)=0,"",_xlfn.MAXIFS(PurDate,PurItem,$B1139)))</f>
        <v>#NAME?</v>
      </c>
      <c r="S1139" s="20">
        <f t="shared" si="143"/>
        <v>0</v>
      </c>
      <c r="U1139" s="36"/>
    </row>
    <row r="1140" spans="1:21" x14ac:dyDescent="0.25">
      <c r="A1140" s="15" t="s">
        <v>2361</v>
      </c>
      <c r="B1140" s="15" t="s">
        <v>2362</v>
      </c>
      <c r="C1140" s="15" t="s">
        <v>110</v>
      </c>
      <c r="D1140" s="15" t="s">
        <v>93</v>
      </c>
      <c r="E1140" s="15" t="s">
        <v>2361</v>
      </c>
      <c r="F1140" s="16">
        <v>10</v>
      </c>
      <c r="G1140" s="16">
        <v>0</v>
      </c>
      <c r="H1140" s="17">
        <v>26.085000000000001</v>
      </c>
      <c r="I1140" s="18">
        <f>IF($B1140="","",IF(CostMethod="Last Cost",IFERROR(INDEX(PurCost,MATCH(_xlfn.MAXIFS(PurRank,PurItem,$B1140),PurRank,0)),$H1140),IF(($G1140+SUMIFS(PurQty,PurItem,$B1140))=0,$H1140,($G1140*$H1140+SUMIFS(PurTotal,PurItem,$B1140))/($G1140+SUMIFS(PurQty,PurItem,$B1140)))))</f>
        <v>26.085000000000001</v>
      </c>
      <c r="J1140" s="37">
        <v>40</v>
      </c>
      <c r="K1140" s="18">
        <f t="shared" si="136"/>
        <v>13.914999999999999</v>
      </c>
      <c r="L1140" s="19">
        <f t="shared" si="137"/>
        <v>0.34787499999999999</v>
      </c>
      <c r="M1140" s="19">
        <f t="shared" si="138"/>
        <v>0.53344834195898017</v>
      </c>
      <c r="N1140" s="20">
        <f t="shared" si="139"/>
        <v>0</v>
      </c>
      <c r="O1140" s="18">
        <f t="shared" si="140"/>
        <v>0</v>
      </c>
      <c r="P1140" s="18">
        <f t="shared" si="141"/>
        <v>0</v>
      </c>
      <c r="Q1140" s="21" t="str">
        <f t="shared" si="142"/>
        <v>REORDER</v>
      </c>
      <c r="R1140" s="22" t="e">
        <f ca="1">IF($B1140="","",IF(_xlfn.MAXIFS(PurDate,PurItem,$B1140)=0,"",_xlfn.MAXIFS(PurDate,PurItem,$B1140)))</f>
        <v>#NAME?</v>
      </c>
      <c r="S1140" s="20">
        <f t="shared" si="143"/>
        <v>0</v>
      </c>
      <c r="U1140" s="36"/>
    </row>
    <row r="1141" spans="1:21" x14ac:dyDescent="0.25">
      <c r="A1141" s="15" t="s">
        <v>2363</v>
      </c>
      <c r="B1141" s="15" t="s">
        <v>2364</v>
      </c>
      <c r="C1141" s="15" t="s">
        <v>110</v>
      </c>
      <c r="D1141" s="15" t="s">
        <v>93</v>
      </c>
      <c r="E1141" s="15" t="s">
        <v>2363</v>
      </c>
      <c r="F1141" s="16">
        <v>10</v>
      </c>
      <c r="G1141" s="16">
        <v>0</v>
      </c>
      <c r="H1141" s="17">
        <v>16.305</v>
      </c>
      <c r="I1141" s="18">
        <f>IF($B1141="","",IF(CostMethod="Last Cost",IFERROR(INDEX(PurCost,MATCH(_xlfn.MAXIFS(PurRank,PurItem,$B1141),PurRank,0)),$H1141),IF(($G1141+SUMIFS(PurQty,PurItem,$B1141))=0,$H1141,($G1141*$H1141+SUMIFS(PurTotal,PurItem,$B1141))/($G1141+SUMIFS(PurQty,PurItem,$B1141)))))</f>
        <v>16.305</v>
      </c>
      <c r="J1141" s="37">
        <v>25</v>
      </c>
      <c r="K1141" s="18">
        <f t="shared" si="136"/>
        <v>8.6950000000000003</v>
      </c>
      <c r="L1141" s="19">
        <f t="shared" si="137"/>
        <v>0.3478</v>
      </c>
      <c r="M1141" s="19">
        <f t="shared" si="138"/>
        <v>0.53327200245323525</v>
      </c>
      <c r="N1141" s="20">
        <f t="shared" si="139"/>
        <v>0</v>
      </c>
      <c r="O1141" s="18">
        <f t="shared" si="140"/>
        <v>0</v>
      </c>
      <c r="P1141" s="18">
        <f t="shared" si="141"/>
        <v>0</v>
      </c>
      <c r="Q1141" s="21" t="str">
        <f t="shared" si="142"/>
        <v>REORDER</v>
      </c>
      <c r="R1141" s="22" t="e">
        <f ca="1">IF($B1141="","",IF(_xlfn.MAXIFS(PurDate,PurItem,$B1141)=0,"",_xlfn.MAXIFS(PurDate,PurItem,$B1141)))</f>
        <v>#NAME?</v>
      </c>
      <c r="S1141" s="20">
        <f t="shared" si="143"/>
        <v>0</v>
      </c>
      <c r="U1141" s="36"/>
    </row>
    <row r="1142" spans="1:21" x14ac:dyDescent="0.25">
      <c r="A1142" s="15" t="s">
        <v>2365</v>
      </c>
      <c r="B1142" s="15" t="s">
        <v>2366</v>
      </c>
      <c r="C1142" s="15" t="s">
        <v>117</v>
      </c>
      <c r="D1142" s="15" t="s">
        <v>93</v>
      </c>
      <c r="E1142" s="15" t="s">
        <v>2365</v>
      </c>
      <c r="F1142" s="16">
        <v>10</v>
      </c>
      <c r="G1142" s="16">
        <v>0</v>
      </c>
      <c r="H1142" s="17">
        <v>16.305</v>
      </c>
      <c r="I1142" s="18">
        <f>IF($B1142="","",IF(CostMethod="Last Cost",IFERROR(INDEX(PurCost,MATCH(_xlfn.MAXIFS(PurRank,PurItem,$B1142),PurRank,0)),$H1142),IF(($G1142+SUMIFS(PurQty,PurItem,$B1142))=0,$H1142,($G1142*$H1142+SUMIFS(PurTotal,PurItem,$B1142))/($G1142+SUMIFS(PurQty,PurItem,$B1142)))))</f>
        <v>16.305</v>
      </c>
      <c r="J1142" s="37">
        <v>25</v>
      </c>
      <c r="K1142" s="18">
        <f t="shared" si="136"/>
        <v>8.6950000000000003</v>
      </c>
      <c r="L1142" s="19">
        <f t="shared" si="137"/>
        <v>0.3478</v>
      </c>
      <c r="M1142" s="19">
        <f t="shared" si="138"/>
        <v>0.53327200245323525</v>
      </c>
      <c r="N1142" s="20">
        <f t="shared" si="139"/>
        <v>0</v>
      </c>
      <c r="O1142" s="18">
        <f t="shared" si="140"/>
        <v>0</v>
      </c>
      <c r="P1142" s="18">
        <f t="shared" si="141"/>
        <v>0</v>
      </c>
      <c r="Q1142" s="21" t="str">
        <f t="shared" si="142"/>
        <v>REORDER</v>
      </c>
      <c r="R1142" s="22" t="e">
        <f ca="1">IF($B1142="","",IF(_xlfn.MAXIFS(PurDate,PurItem,$B1142)=0,"",_xlfn.MAXIFS(PurDate,PurItem,$B1142)))</f>
        <v>#NAME?</v>
      </c>
      <c r="S1142" s="20">
        <f t="shared" si="143"/>
        <v>0</v>
      </c>
      <c r="U1142" s="36"/>
    </row>
    <row r="1143" spans="1:21" x14ac:dyDescent="0.25">
      <c r="A1143" s="15" t="s">
        <v>2367</v>
      </c>
      <c r="B1143" s="15" t="s">
        <v>2368</v>
      </c>
      <c r="C1143" s="15" t="s">
        <v>117</v>
      </c>
      <c r="D1143" s="15" t="s">
        <v>93</v>
      </c>
      <c r="E1143" s="15" t="s">
        <v>2367</v>
      </c>
      <c r="F1143" s="16">
        <v>10</v>
      </c>
      <c r="G1143" s="16">
        <v>0</v>
      </c>
      <c r="H1143" s="17">
        <v>32.61</v>
      </c>
      <c r="I1143" s="18">
        <f>IF($B1143="","",IF(CostMethod="Last Cost",IFERROR(INDEX(PurCost,MATCH(_xlfn.MAXIFS(PurRank,PurItem,$B1143),PurRank,0)),$H1143),IF(($G1143+SUMIFS(PurQty,PurItem,$B1143))=0,$H1143,($G1143*$H1143+SUMIFS(PurTotal,PurItem,$B1143))/($G1143+SUMIFS(PurQty,PurItem,$B1143)))))</f>
        <v>32.61</v>
      </c>
      <c r="J1143" s="37">
        <v>50</v>
      </c>
      <c r="K1143" s="18">
        <f t="shared" si="136"/>
        <v>17.39</v>
      </c>
      <c r="L1143" s="19">
        <f t="shared" si="137"/>
        <v>0.3478</v>
      </c>
      <c r="M1143" s="19">
        <f t="shared" si="138"/>
        <v>0.53327200245323525</v>
      </c>
      <c r="N1143" s="20">
        <f t="shared" si="139"/>
        <v>0</v>
      </c>
      <c r="O1143" s="18">
        <f t="shared" si="140"/>
        <v>0</v>
      </c>
      <c r="P1143" s="18">
        <f t="shared" si="141"/>
        <v>0</v>
      </c>
      <c r="Q1143" s="21" t="str">
        <f t="shared" si="142"/>
        <v>REORDER</v>
      </c>
      <c r="R1143" s="22" t="e">
        <f ca="1">IF($B1143="","",IF(_xlfn.MAXIFS(PurDate,PurItem,$B1143)=0,"",_xlfn.MAXIFS(PurDate,PurItem,$B1143)))</f>
        <v>#NAME?</v>
      </c>
      <c r="S1143" s="20">
        <f t="shared" si="143"/>
        <v>0</v>
      </c>
      <c r="U1143" s="36"/>
    </row>
    <row r="1144" spans="1:21" x14ac:dyDescent="0.25">
      <c r="A1144" s="15" t="s">
        <v>2369</v>
      </c>
      <c r="B1144" s="15" t="s">
        <v>2370</v>
      </c>
      <c r="C1144" s="15" t="s">
        <v>117</v>
      </c>
      <c r="D1144" s="15" t="s">
        <v>93</v>
      </c>
      <c r="E1144" s="15" t="s">
        <v>2369</v>
      </c>
      <c r="F1144" s="16">
        <v>10</v>
      </c>
      <c r="G1144" s="16">
        <v>0</v>
      </c>
      <c r="H1144" s="17">
        <v>16.305</v>
      </c>
      <c r="I1144" s="18">
        <f>IF($B1144="","",IF(CostMethod="Last Cost",IFERROR(INDEX(PurCost,MATCH(_xlfn.MAXIFS(PurRank,PurItem,$B1144),PurRank,0)),$H1144),IF(($G1144+SUMIFS(PurQty,PurItem,$B1144))=0,$H1144,($G1144*$H1144+SUMIFS(PurTotal,PurItem,$B1144))/($G1144+SUMIFS(PurQty,PurItem,$B1144)))))</f>
        <v>16.305</v>
      </c>
      <c r="J1144" s="37">
        <v>25</v>
      </c>
      <c r="K1144" s="18">
        <f t="shared" si="136"/>
        <v>8.6950000000000003</v>
      </c>
      <c r="L1144" s="19">
        <f t="shared" si="137"/>
        <v>0.3478</v>
      </c>
      <c r="M1144" s="19">
        <f t="shared" si="138"/>
        <v>0.53327200245323525</v>
      </c>
      <c r="N1144" s="20">
        <f t="shared" si="139"/>
        <v>20</v>
      </c>
      <c r="O1144" s="18">
        <f t="shared" si="140"/>
        <v>326.10000000000002</v>
      </c>
      <c r="P1144" s="18">
        <f t="shared" si="141"/>
        <v>500</v>
      </c>
      <c r="Q1144" s="21" t="str">
        <f t="shared" si="142"/>
        <v>OK</v>
      </c>
      <c r="R1144" s="22" t="e">
        <f ca="1">IF($B1144="","",IF(_xlfn.MAXIFS(PurDate,PurItem,$B1144)=0,"",_xlfn.MAXIFS(PurDate,PurItem,$B1144)))</f>
        <v>#NAME?</v>
      </c>
      <c r="S1144" s="20">
        <f t="shared" si="143"/>
        <v>0</v>
      </c>
      <c r="U1144" s="36"/>
    </row>
    <row r="1145" spans="1:21" x14ac:dyDescent="0.25">
      <c r="A1145" s="15" t="s">
        <v>2371</v>
      </c>
      <c r="B1145" s="15" t="s">
        <v>2372</v>
      </c>
      <c r="C1145" s="15" t="s">
        <v>117</v>
      </c>
      <c r="D1145" s="15" t="s">
        <v>93</v>
      </c>
      <c r="E1145" s="15" t="s">
        <v>2371</v>
      </c>
      <c r="F1145" s="16">
        <v>10</v>
      </c>
      <c r="G1145" s="16">
        <v>0</v>
      </c>
      <c r="H1145" s="17">
        <v>13.0425</v>
      </c>
      <c r="I1145" s="18">
        <f>IF($B1145="","",IF(CostMethod="Last Cost",IFERROR(INDEX(PurCost,MATCH(_xlfn.MAXIFS(PurRank,PurItem,$B1145),PurRank,0)),$H1145),IF(($G1145+SUMIFS(PurQty,PurItem,$B1145))=0,$H1145,($G1145*$H1145+SUMIFS(PurTotal,PurItem,$B1145))/($G1145+SUMIFS(PurQty,PurItem,$B1145)))))</f>
        <v>13.0425</v>
      </c>
      <c r="J1145" s="37">
        <v>20</v>
      </c>
      <c r="K1145" s="18">
        <f t="shared" si="136"/>
        <v>6.9574999999999996</v>
      </c>
      <c r="L1145" s="19">
        <f t="shared" si="137"/>
        <v>0.34787499999999999</v>
      </c>
      <c r="M1145" s="19">
        <f t="shared" si="138"/>
        <v>0.53344834195898017</v>
      </c>
      <c r="N1145" s="20">
        <f t="shared" si="139"/>
        <v>14</v>
      </c>
      <c r="O1145" s="18">
        <f t="shared" si="140"/>
        <v>182.595</v>
      </c>
      <c r="P1145" s="18">
        <f t="shared" si="141"/>
        <v>280</v>
      </c>
      <c r="Q1145" s="21" t="str">
        <f t="shared" si="142"/>
        <v>OK</v>
      </c>
      <c r="R1145" s="22" t="e">
        <f ca="1">IF($B1145="","",IF(_xlfn.MAXIFS(PurDate,PurItem,$B1145)=0,"",_xlfn.MAXIFS(PurDate,PurItem,$B1145)))</f>
        <v>#NAME?</v>
      </c>
      <c r="S1145" s="20">
        <f t="shared" si="143"/>
        <v>0</v>
      </c>
      <c r="U1145" s="36"/>
    </row>
    <row r="1146" spans="1:21" x14ac:dyDescent="0.25">
      <c r="A1146" s="15" t="s">
        <v>2373</v>
      </c>
      <c r="B1146" s="15" t="s">
        <v>2374</v>
      </c>
      <c r="C1146" s="15" t="s">
        <v>117</v>
      </c>
      <c r="D1146" s="15" t="s">
        <v>93</v>
      </c>
      <c r="E1146" s="15" t="s">
        <v>2373</v>
      </c>
      <c r="F1146" s="16">
        <v>10</v>
      </c>
      <c r="G1146" s="16">
        <v>0</v>
      </c>
      <c r="H1146" s="17">
        <v>42.39</v>
      </c>
      <c r="I1146" s="18">
        <f>IF($B1146="","",IF(CostMethod="Last Cost",IFERROR(INDEX(PurCost,MATCH(_xlfn.MAXIFS(PurRank,PurItem,$B1146),PurRank,0)),$H1146),IF(($G1146+SUMIFS(PurQty,PurItem,$B1146))=0,$H1146,($G1146*$H1146+SUMIFS(PurTotal,PurItem,$B1146))/($G1146+SUMIFS(PurQty,PurItem,$B1146)))))</f>
        <v>42.39</v>
      </c>
      <c r="J1146" s="37">
        <v>65</v>
      </c>
      <c r="K1146" s="18">
        <f t="shared" si="136"/>
        <v>22.61</v>
      </c>
      <c r="L1146" s="19">
        <f t="shared" si="137"/>
        <v>0.34784615384615386</v>
      </c>
      <c r="M1146" s="19">
        <f t="shared" si="138"/>
        <v>0.53338051427223399</v>
      </c>
      <c r="N1146" s="20">
        <f t="shared" si="139"/>
        <v>0</v>
      </c>
      <c r="O1146" s="18">
        <f t="shared" si="140"/>
        <v>0</v>
      </c>
      <c r="P1146" s="18">
        <f t="shared" si="141"/>
        <v>0</v>
      </c>
      <c r="Q1146" s="21" t="str">
        <f t="shared" si="142"/>
        <v>REORDER</v>
      </c>
      <c r="R1146" s="22" t="e">
        <f ca="1">IF($B1146="","",IF(_xlfn.MAXIFS(PurDate,PurItem,$B1146)=0,"",_xlfn.MAXIFS(PurDate,PurItem,$B1146)))</f>
        <v>#NAME?</v>
      </c>
      <c r="S1146" s="20">
        <f t="shared" si="143"/>
        <v>0</v>
      </c>
      <c r="U1146" s="36"/>
    </row>
    <row r="1147" spans="1:21" x14ac:dyDescent="0.25">
      <c r="A1147" s="15" t="s">
        <v>2375</v>
      </c>
      <c r="B1147" s="15" t="s">
        <v>2376</v>
      </c>
      <c r="C1147" s="15" t="s">
        <v>117</v>
      </c>
      <c r="D1147" s="15" t="s">
        <v>93</v>
      </c>
      <c r="E1147" s="15" t="s">
        <v>2375</v>
      </c>
      <c r="F1147" s="16">
        <v>10</v>
      </c>
      <c r="G1147" s="16">
        <v>0</v>
      </c>
      <c r="H1147" s="17">
        <v>42.39</v>
      </c>
      <c r="I1147" s="18">
        <f>IF($B1147="","",IF(CostMethod="Last Cost",IFERROR(INDEX(PurCost,MATCH(_xlfn.MAXIFS(PurRank,PurItem,$B1147),PurRank,0)),$H1147),IF(($G1147+SUMIFS(PurQty,PurItem,$B1147))=0,$H1147,($G1147*$H1147+SUMIFS(PurTotal,PurItem,$B1147))/($G1147+SUMIFS(PurQty,PurItem,$B1147)))))</f>
        <v>42.39</v>
      </c>
      <c r="J1147" s="37">
        <v>65</v>
      </c>
      <c r="K1147" s="18">
        <f t="shared" si="136"/>
        <v>22.61</v>
      </c>
      <c r="L1147" s="19">
        <f t="shared" si="137"/>
        <v>0.34784615384615386</v>
      </c>
      <c r="M1147" s="19">
        <f t="shared" si="138"/>
        <v>0.53338051427223399</v>
      </c>
      <c r="N1147" s="20">
        <f t="shared" si="139"/>
        <v>0</v>
      </c>
      <c r="O1147" s="18">
        <f t="shared" si="140"/>
        <v>0</v>
      </c>
      <c r="P1147" s="18">
        <f t="shared" si="141"/>
        <v>0</v>
      </c>
      <c r="Q1147" s="21" t="str">
        <f t="shared" si="142"/>
        <v>REORDER</v>
      </c>
      <c r="R1147" s="22" t="e">
        <f ca="1">IF($B1147="","",IF(_xlfn.MAXIFS(PurDate,PurItem,$B1147)=0,"",_xlfn.MAXIFS(PurDate,PurItem,$B1147)))</f>
        <v>#NAME?</v>
      </c>
      <c r="S1147" s="20">
        <f t="shared" si="143"/>
        <v>0</v>
      </c>
      <c r="U1147" s="36"/>
    </row>
    <row r="1148" spans="1:21" x14ac:dyDescent="0.25">
      <c r="A1148" s="15" t="s">
        <v>2377</v>
      </c>
      <c r="B1148" s="15" t="s">
        <v>2378</v>
      </c>
      <c r="C1148" s="15" t="s">
        <v>117</v>
      </c>
      <c r="D1148" s="15" t="s">
        <v>93</v>
      </c>
      <c r="E1148" s="15" t="s">
        <v>2377</v>
      </c>
      <c r="F1148" s="16">
        <v>10</v>
      </c>
      <c r="G1148" s="16">
        <v>0</v>
      </c>
      <c r="H1148" s="17">
        <v>42.39</v>
      </c>
      <c r="I1148" s="18">
        <f>IF($B1148="","",IF(CostMethod="Last Cost",IFERROR(INDEX(PurCost,MATCH(_xlfn.MAXIFS(PurRank,PurItem,$B1148),PurRank,0)),$H1148),IF(($G1148+SUMIFS(PurQty,PurItem,$B1148))=0,$H1148,($G1148*$H1148+SUMIFS(PurTotal,PurItem,$B1148))/($G1148+SUMIFS(PurQty,PurItem,$B1148)))))</f>
        <v>42.39</v>
      </c>
      <c r="J1148" s="37">
        <v>65</v>
      </c>
      <c r="K1148" s="18">
        <f t="shared" si="136"/>
        <v>22.61</v>
      </c>
      <c r="L1148" s="19">
        <f t="shared" si="137"/>
        <v>0.34784615384615386</v>
      </c>
      <c r="M1148" s="19">
        <f t="shared" si="138"/>
        <v>0.53338051427223399</v>
      </c>
      <c r="N1148" s="20">
        <f t="shared" si="139"/>
        <v>0</v>
      </c>
      <c r="O1148" s="18">
        <f t="shared" si="140"/>
        <v>0</v>
      </c>
      <c r="P1148" s="18">
        <f t="shared" si="141"/>
        <v>0</v>
      </c>
      <c r="Q1148" s="21" t="str">
        <f t="shared" si="142"/>
        <v>REORDER</v>
      </c>
      <c r="R1148" s="22" t="e">
        <f ca="1">IF($B1148="","",IF(_xlfn.MAXIFS(PurDate,PurItem,$B1148)=0,"",_xlfn.MAXIFS(PurDate,PurItem,$B1148)))</f>
        <v>#NAME?</v>
      </c>
      <c r="S1148" s="20">
        <f t="shared" si="143"/>
        <v>0</v>
      </c>
      <c r="U1148" s="36"/>
    </row>
    <row r="1149" spans="1:21" x14ac:dyDescent="0.25">
      <c r="A1149" s="15" t="s">
        <v>2379</v>
      </c>
      <c r="B1149" s="15" t="s">
        <v>2380</v>
      </c>
      <c r="C1149" s="15" t="s">
        <v>187</v>
      </c>
      <c r="D1149" s="15" t="s">
        <v>93</v>
      </c>
      <c r="E1149" s="15" t="s">
        <v>2379</v>
      </c>
      <c r="F1149" s="16">
        <v>10</v>
      </c>
      <c r="G1149" s="16">
        <v>0</v>
      </c>
      <c r="H1149" s="17">
        <v>45.652500000000003</v>
      </c>
      <c r="I1149" s="18">
        <f>IF($B1149="","",IF(CostMethod="Last Cost",IFERROR(INDEX(PurCost,MATCH(_xlfn.MAXIFS(PurRank,PurItem,$B1149),PurRank,0)),$H1149),IF(($G1149+SUMIFS(PurQty,PurItem,$B1149))=0,$H1149,($G1149*$H1149+SUMIFS(PurTotal,PurItem,$B1149))/($G1149+SUMIFS(PurQty,PurItem,$B1149)))))</f>
        <v>45.652500000000003</v>
      </c>
      <c r="J1149" s="37">
        <v>70</v>
      </c>
      <c r="K1149" s="18">
        <f t="shared" si="136"/>
        <v>24.347499999999997</v>
      </c>
      <c r="L1149" s="19">
        <f t="shared" si="137"/>
        <v>0.3478214285714285</v>
      </c>
      <c r="M1149" s="19">
        <f t="shared" si="138"/>
        <v>0.53332238103061158</v>
      </c>
      <c r="N1149" s="20">
        <f t="shared" si="139"/>
        <v>0</v>
      </c>
      <c r="O1149" s="18">
        <f t="shared" si="140"/>
        <v>0</v>
      </c>
      <c r="P1149" s="18">
        <f t="shared" si="141"/>
        <v>0</v>
      </c>
      <c r="Q1149" s="21" t="str">
        <f t="shared" si="142"/>
        <v>REORDER</v>
      </c>
      <c r="R1149" s="22" t="e">
        <f ca="1">IF($B1149="","",IF(_xlfn.MAXIFS(PurDate,PurItem,$B1149)=0,"",_xlfn.MAXIFS(PurDate,PurItem,$B1149)))</f>
        <v>#NAME?</v>
      </c>
      <c r="S1149" s="20">
        <f t="shared" si="143"/>
        <v>0</v>
      </c>
      <c r="U1149" s="36"/>
    </row>
    <row r="1150" spans="1:21" x14ac:dyDescent="0.25">
      <c r="A1150" s="15" t="s">
        <v>2381</v>
      </c>
      <c r="B1150" s="15" t="s">
        <v>2382</v>
      </c>
      <c r="C1150" s="15" t="s">
        <v>117</v>
      </c>
      <c r="D1150" s="15" t="s">
        <v>93</v>
      </c>
      <c r="E1150" s="15" t="s">
        <v>2381</v>
      </c>
      <c r="F1150" s="16">
        <v>10</v>
      </c>
      <c r="G1150" s="16">
        <v>0</v>
      </c>
      <c r="H1150" s="17">
        <v>32.61</v>
      </c>
      <c r="I1150" s="18">
        <f>IF($B1150="","",IF(CostMethod="Last Cost",IFERROR(INDEX(PurCost,MATCH(_xlfn.MAXIFS(PurRank,PurItem,$B1150),PurRank,0)),$H1150),IF(($G1150+SUMIFS(PurQty,PurItem,$B1150))=0,$H1150,($G1150*$H1150+SUMIFS(PurTotal,PurItem,$B1150))/($G1150+SUMIFS(PurQty,PurItem,$B1150)))))</f>
        <v>32.61</v>
      </c>
      <c r="J1150" s="37">
        <v>50</v>
      </c>
      <c r="K1150" s="18">
        <f t="shared" si="136"/>
        <v>17.39</v>
      </c>
      <c r="L1150" s="19">
        <f t="shared" si="137"/>
        <v>0.3478</v>
      </c>
      <c r="M1150" s="19">
        <f t="shared" si="138"/>
        <v>0.53327200245323525</v>
      </c>
      <c r="N1150" s="20">
        <f t="shared" si="139"/>
        <v>0</v>
      </c>
      <c r="O1150" s="18">
        <f t="shared" si="140"/>
        <v>0</v>
      </c>
      <c r="P1150" s="18">
        <f t="shared" si="141"/>
        <v>0</v>
      </c>
      <c r="Q1150" s="21" t="str">
        <f t="shared" si="142"/>
        <v>REORDER</v>
      </c>
      <c r="R1150" s="22" t="e">
        <f ca="1">IF($B1150="","",IF(_xlfn.MAXIFS(PurDate,PurItem,$B1150)=0,"",_xlfn.MAXIFS(PurDate,PurItem,$B1150)))</f>
        <v>#NAME?</v>
      </c>
      <c r="S1150" s="20">
        <f t="shared" si="143"/>
        <v>0</v>
      </c>
      <c r="U1150" s="36"/>
    </row>
    <row r="1151" spans="1:21" x14ac:dyDescent="0.25">
      <c r="A1151" s="15" t="s">
        <v>2383</v>
      </c>
      <c r="B1151" s="15" t="s">
        <v>2384</v>
      </c>
      <c r="C1151" s="15" t="s">
        <v>117</v>
      </c>
      <c r="D1151" s="15" t="s">
        <v>93</v>
      </c>
      <c r="E1151" s="15" t="s">
        <v>2383</v>
      </c>
      <c r="F1151" s="16">
        <v>10</v>
      </c>
      <c r="G1151" s="16">
        <v>0</v>
      </c>
      <c r="H1151" s="17">
        <v>29.3475</v>
      </c>
      <c r="I1151" s="18">
        <f>IF($B1151="","",IF(CostMethod="Last Cost",IFERROR(INDEX(PurCost,MATCH(_xlfn.MAXIFS(PurRank,PurItem,$B1151),PurRank,0)),$H1151),IF(($G1151+SUMIFS(PurQty,PurItem,$B1151))=0,$H1151,($G1151*$H1151+SUMIFS(PurTotal,PurItem,$B1151))/($G1151+SUMIFS(PurQty,PurItem,$B1151)))))</f>
        <v>29.3475</v>
      </c>
      <c r="J1151" s="37">
        <v>45</v>
      </c>
      <c r="K1151" s="18">
        <f t="shared" si="136"/>
        <v>15.6525</v>
      </c>
      <c r="L1151" s="19">
        <f t="shared" si="137"/>
        <v>0.34783333333333333</v>
      </c>
      <c r="M1151" s="19">
        <f t="shared" si="138"/>
        <v>0.53335037055967283</v>
      </c>
      <c r="N1151" s="20">
        <f t="shared" si="139"/>
        <v>0</v>
      </c>
      <c r="O1151" s="18">
        <f t="shared" si="140"/>
        <v>0</v>
      </c>
      <c r="P1151" s="18">
        <f t="shared" si="141"/>
        <v>0</v>
      </c>
      <c r="Q1151" s="21" t="str">
        <f t="shared" si="142"/>
        <v>REORDER</v>
      </c>
      <c r="R1151" s="22" t="e">
        <f ca="1">IF($B1151="","",IF(_xlfn.MAXIFS(PurDate,PurItem,$B1151)=0,"",_xlfn.MAXIFS(PurDate,PurItem,$B1151)))</f>
        <v>#NAME?</v>
      </c>
      <c r="S1151" s="20">
        <f t="shared" si="143"/>
        <v>0</v>
      </c>
      <c r="U1151" s="36"/>
    </row>
    <row r="1152" spans="1:21" x14ac:dyDescent="0.25">
      <c r="A1152" s="15" t="s">
        <v>2385</v>
      </c>
      <c r="B1152" s="15" t="s">
        <v>2386</v>
      </c>
      <c r="C1152" s="15" t="s">
        <v>117</v>
      </c>
      <c r="D1152" s="15" t="s">
        <v>93</v>
      </c>
      <c r="E1152" s="15" t="s">
        <v>2385</v>
      </c>
      <c r="F1152" s="16">
        <v>10</v>
      </c>
      <c r="G1152" s="16">
        <v>0</v>
      </c>
      <c r="H1152" s="17">
        <v>9.7799999999999994</v>
      </c>
      <c r="I1152" s="18">
        <f>IF($B1152="","",IF(CostMethod="Last Cost",IFERROR(INDEX(PurCost,MATCH(_xlfn.MAXIFS(PurRank,PurItem,$B1152),PurRank,0)),$H1152),IF(($G1152+SUMIFS(PurQty,PurItem,$B1152))=0,$H1152,($G1152*$H1152+SUMIFS(PurTotal,PurItem,$B1152))/($G1152+SUMIFS(PurQty,PurItem,$B1152)))))</f>
        <v>9.7799999999999994</v>
      </c>
      <c r="J1152" s="37">
        <v>15</v>
      </c>
      <c r="K1152" s="18">
        <f t="shared" si="136"/>
        <v>5.2200000000000006</v>
      </c>
      <c r="L1152" s="19">
        <f t="shared" si="137"/>
        <v>0.34800000000000003</v>
      </c>
      <c r="M1152" s="19">
        <f t="shared" si="138"/>
        <v>0.5337423312883437</v>
      </c>
      <c r="N1152" s="20">
        <f t="shared" si="139"/>
        <v>30</v>
      </c>
      <c r="O1152" s="18">
        <f t="shared" si="140"/>
        <v>293.39999999999998</v>
      </c>
      <c r="P1152" s="18">
        <f t="shared" si="141"/>
        <v>450</v>
      </c>
      <c r="Q1152" s="21" t="str">
        <f t="shared" si="142"/>
        <v>OK</v>
      </c>
      <c r="R1152" s="22" t="e">
        <f ca="1">IF($B1152="","",IF(_xlfn.MAXIFS(PurDate,PurItem,$B1152)=0,"",_xlfn.MAXIFS(PurDate,PurItem,$B1152)))</f>
        <v>#NAME?</v>
      </c>
      <c r="S1152" s="20">
        <f t="shared" si="143"/>
        <v>0</v>
      </c>
      <c r="U1152" s="36"/>
    </row>
    <row r="1153" spans="1:21" x14ac:dyDescent="0.25">
      <c r="A1153" s="15" t="s">
        <v>2387</v>
      </c>
      <c r="B1153" s="15" t="s">
        <v>2388</v>
      </c>
      <c r="C1153" s="15" t="s">
        <v>96</v>
      </c>
      <c r="D1153" s="15" t="s">
        <v>93</v>
      </c>
      <c r="E1153" s="15" t="s">
        <v>2387</v>
      </c>
      <c r="F1153" s="16">
        <v>10</v>
      </c>
      <c r="G1153" s="16">
        <v>0</v>
      </c>
      <c r="H1153" s="17">
        <v>32.61</v>
      </c>
      <c r="I1153" s="18">
        <f>IF($B1153="","",IF(CostMethod="Last Cost",IFERROR(INDEX(PurCost,MATCH(_xlfn.MAXIFS(PurRank,PurItem,$B1153),PurRank,0)),$H1153),IF(($G1153+SUMIFS(PurQty,PurItem,$B1153))=0,$H1153,($G1153*$H1153+SUMIFS(PurTotal,PurItem,$B1153))/($G1153+SUMIFS(PurQty,PurItem,$B1153)))))</f>
        <v>32.61</v>
      </c>
      <c r="J1153" s="37">
        <v>50</v>
      </c>
      <c r="K1153" s="18">
        <f t="shared" si="136"/>
        <v>17.39</v>
      </c>
      <c r="L1153" s="19">
        <f t="shared" si="137"/>
        <v>0.3478</v>
      </c>
      <c r="M1153" s="19">
        <f t="shared" si="138"/>
        <v>0.53327200245323525</v>
      </c>
      <c r="N1153" s="20">
        <f t="shared" si="139"/>
        <v>0</v>
      </c>
      <c r="O1153" s="18">
        <f t="shared" si="140"/>
        <v>0</v>
      </c>
      <c r="P1153" s="18">
        <f t="shared" si="141"/>
        <v>0</v>
      </c>
      <c r="Q1153" s="21" t="str">
        <f t="shared" si="142"/>
        <v>REORDER</v>
      </c>
      <c r="R1153" s="22" t="e">
        <f ca="1">IF($B1153="","",IF(_xlfn.MAXIFS(PurDate,PurItem,$B1153)=0,"",_xlfn.MAXIFS(PurDate,PurItem,$B1153)))</f>
        <v>#NAME?</v>
      </c>
      <c r="S1153" s="20">
        <f t="shared" si="143"/>
        <v>0</v>
      </c>
      <c r="U1153" s="36"/>
    </row>
    <row r="1154" spans="1:21" x14ac:dyDescent="0.25">
      <c r="A1154" s="15" t="s">
        <v>2389</v>
      </c>
      <c r="B1154" s="15" t="s">
        <v>2390</v>
      </c>
      <c r="C1154" s="15" t="s">
        <v>96</v>
      </c>
      <c r="D1154" s="15" t="s">
        <v>93</v>
      </c>
      <c r="E1154" s="15" t="s">
        <v>2389</v>
      </c>
      <c r="F1154" s="16">
        <v>10</v>
      </c>
      <c r="G1154" s="16">
        <v>0</v>
      </c>
      <c r="H1154" s="17">
        <v>22.822500000000002</v>
      </c>
      <c r="I1154" s="18">
        <f>IF($B1154="","",IF(CostMethod="Last Cost",IFERROR(INDEX(PurCost,MATCH(_xlfn.MAXIFS(PurRank,PurItem,$B1154),PurRank,0)),$H1154),IF(($G1154+SUMIFS(PurQty,PurItem,$B1154))=0,$H1154,($G1154*$H1154+SUMIFS(PurTotal,PurItem,$B1154))/($G1154+SUMIFS(PurQty,PurItem,$B1154)))))</f>
        <v>22.822500000000002</v>
      </c>
      <c r="J1154" s="37">
        <v>35</v>
      </c>
      <c r="K1154" s="18">
        <f t="shared" si="136"/>
        <v>12.177499999999998</v>
      </c>
      <c r="L1154" s="19">
        <f t="shared" si="137"/>
        <v>0.34792857142857136</v>
      </c>
      <c r="M1154" s="19">
        <f t="shared" si="138"/>
        <v>0.53357432358418222</v>
      </c>
      <c r="N1154" s="20">
        <f t="shared" si="139"/>
        <v>0</v>
      </c>
      <c r="O1154" s="18">
        <f t="shared" si="140"/>
        <v>0</v>
      </c>
      <c r="P1154" s="18">
        <f t="shared" si="141"/>
        <v>0</v>
      </c>
      <c r="Q1154" s="21" t="str">
        <f t="shared" si="142"/>
        <v>REORDER</v>
      </c>
      <c r="R1154" s="22" t="e">
        <f ca="1">IF($B1154="","",IF(_xlfn.MAXIFS(PurDate,PurItem,$B1154)=0,"",_xlfn.MAXIFS(PurDate,PurItem,$B1154)))</f>
        <v>#NAME?</v>
      </c>
      <c r="S1154" s="20">
        <f t="shared" si="143"/>
        <v>0</v>
      </c>
      <c r="U1154" s="36"/>
    </row>
    <row r="1155" spans="1:21" x14ac:dyDescent="0.25">
      <c r="A1155" s="15" t="s">
        <v>2391</v>
      </c>
      <c r="B1155" s="15" t="s">
        <v>2392</v>
      </c>
      <c r="C1155" s="15" t="s">
        <v>96</v>
      </c>
      <c r="D1155" s="15" t="s">
        <v>93</v>
      </c>
      <c r="E1155" s="15" t="s">
        <v>2391</v>
      </c>
      <c r="F1155" s="16">
        <v>10</v>
      </c>
      <c r="G1155" s="16">
        <v>0</v>
      </c>
      <c r="H1155" s="17">
        <v>32.61</v>
      </c>
      <c r="I1155" s="18">
        <f>IF($B1155="","",IF(CostMethod="Last Cost",IFERROR(INDEX(PurCost,MATCH(_xlfn.MAXIFS(PurRank,PurItem,$B1155),PurRank,0)),$H1155),IF(($G1155+SUMIFS(PurQty,PurItem,$B1155))=0,$H1155,($G1155*$H1155+SUMIFS(PurTotal,PurItem,$B1155))/($G1155+SUMIFS(PurQty,PurItem,$B1155)))))</f>
        <v>24.266666666666666</v>
      </c>
      <c r="J1155" s="37">
        <v>50</v>
      </c>
      <c r="K1155" s="18">
        <f t="shared" si="136"/>
        <v>25.733333333333334</v>
      </c>
      <c r="L1155" s="19">
        <f t="shared" si="137"/>
        <v>0.51466666666666672</v>
      </c>
      <c r="M1155" s="19">
        <f t="shared" si="138"/>
        <v>1.0604395604395604</v>
      </c>
      <c r="N1155" s="20">
        <f t="shared" si="139"/>
        <v>2</v>
      </c>
      <c r="O1155" s="18">
        <f t="shared" si="140"/>
        <v>48.533333333333331</v>
      </c>
      <c r="P1155" s="18">
        <f t="shared" si="141"/>
        <v>100</v>
      </c>
      <c r="Q1155" s="21" t="str">
        <f t="shared" si="142"/>
        <v>REORDER</v>
      </c>
      <c r="R1155" s="22" t="e">
        <f ca="1">IF($B1155="","",IF(_xlfn.MAXIFS(PurDate,PurItem,$B1155)=0,"",_xlfn.MAXIFS(PurDate,PurItem,$B1155)))</f>
        <v>#NAME?</v>
      </c>
      <c r="S1155" s="20">
        <f t="shared" si="143"/>
        <v>6</v>
      </c>
      <c r="U1155" s="36"/>
    </row>
    <row r="1156" spans="1:21" x14ac:dyDescent="0.25">
      <c r="A1156" s="15" t="s">
        <v>2393</v>
      </c>
      <c r="B1156" s="15" t="s">
        <v>2394</v>
      </c>
      <c r="C1156" s="15" t="s">
        <v>96</v>
      </c>
      <c r="D1156" s="15" t="s">
        <v>93</v>
      </c>
      <c r="E1156" s="15" t="s">
        <v>2393</v>
      </c>
      <c r="F1156" s="16">
        <v>10</v>
      </c>
      <c r="G1156" s="16">
        <v>0</v>
      </c>
      <c r="H1156" s="17">
        <v>32.61</v>
      </c>
      <c r="I1156" s="18">
        <f>IF($B1156="","",IF(CostMethod="Last Cost",IFERROR(INDEX(PurCost,MATCH(_xlfn.MAXIFS(PurRank,PurItem,$B1156),PurRank,0)),$H1156),IF(($G1156+SUMIFS(PurQty,PurItem,$B1156))=0,$H1156,($G1156*$H1156+SUMIFS(PurTotal,PurItem,$B1156))/($G1156+SUMIFS(PurQty,PurItem,$B1156)))))</f>
        <v>32.61</v>
      </c>
      <c r="J1156" s="37">
        <v>50</v>
      </c>
      <c r="K1156" s="18">
        <f t="shared" si="136"/>
        <v>17.39</v>
      </c>
      <c r="L1156" s="19">
        <f t="shared" si="137"/>
        <v>0.3478</v>
      </c>
      <c r="M1156" s="19">
        <f t="shared" si="138"/>
        <v>0.53327200245323525</v>
      </c>
      <c r="N1156" s="20">
        <f t="shared" si="139"/>
        <v>0</v>
      </c>
      <c r="O1156" s="18">
        <f t="shared" si="140"/>
        <v>0</v>
      </c>
      <c r="P1156" s="18">
        <f t="shared" si="141"/>
        <v>0</v>
      </c>
      <c r="Q1156" s="21" t="str">
        <f t="shared" si="142"/>
        <v>REORDER</v>
      </c>
      <c r="R1156" s="22" t="e">
        <f ca="1">IF($B1156="","",IF(_xlfn.MAXIFS(PurDate,PurItem,$B1156)=0,"",_xlfn.MAXIFS(PurDate,PurItem,$B1156)))</f>
        <v>#NAME?</v>
      </c>
      <c r="S1156" s="20">
        <f t="shared" si="143"/>
        <v>0</v>
      </c>
      <c r="U1156" s="36"/>
    </row>
    <row r="1157" spans="1:21" x14ac:dyDescent="0.25">
      <c r="A1157" s="15" t="s">
        <v>2395</v>
      </c>
      <c r="B1157" s="15" t="s">
        <v>2396</v>
      </c>
      <c r="C1157" s="15" t="s">
        <v>96</v>
      </c>
      <c r="D1157" s="15" t="s">
        <v>93</v>
      </c>
      <c r="E1157" s="15" t="s">
        <v>2395</v>
      </c>
      <c r="F1157" s="16">
        <v>10</v>
      </c>
      <c r="G1157" s="16">
        <v>0</v>
      </c>
      <c r="H1157" s="17">
        <v>32.61</v>
      </c>
      <c r="I1157" s="18">
        <f>IF($B1157="","",IF(CostMethod="Last Cost",IFERROR(INDEX(PurCost,MATCH(_xlfn.MAXIFS(PurRank,PurItem,$B1157),PurRank,0)),$H1157),IF(($G1157+SUMIFS(PurQty,PurItem,$B1157))=0,$H1157,($G1157*$H1157+SUMIFS(PurTotal,PurItem,$B1157))/($G1157+SUMIFS(PurQty,PurItem,$B1157)))))</f>
        <v>32.61</v>
      </c>
      <c r="J1157" s="37">
        <v>2</v>
      </c>
      <c r="K1157" s="18">
        <f t="shared" ref="K1157:K1220" si="144">IF(OR($B1157="",$J1157=""),"",$J1157-$I1157)</f>
        <v>-30.61</v>
      </c>
      <c r="L1157" s="19">
        <f t="shared" ref="L1157:L1220" si="145">IF(OR($K1157="",$J1157=0,$J1157=""),"",$K1157/$J1157)</f>
        <v>-15.305</v>
      </c>
      <c r="M1157" s="19">
        <f t="shared" ref="M1157:M1220" si="146">IF(OR($K1157="",$I1157=0,$I1157=""),"",$K1157/$I1157)</f>
        <v>-0.93866911990187063</v>
      </c>
      <c r="N1157" s="20">
        <f t="shared" ref="N1157:N1220" si="147">IF($B1157="","",$G1157+SUMIFS(PurQty,PurItem,$B1157)-SUMIFS(SalQty,SalItem,$B1157)-SUMIFS(WoQty,WoItem,$B1157)+SUMIFS(AdjQty,AdjItem,$B1157)+SUMIFS(LinVarQty,LinItem,$B1157,LinPosted,"YES"))</f>
        <v>0</v>
      </c>
      <c r="O1157" s="18">
        <f t="shared" ref="O1157:O1220" si="148">IF($B1157="","",$N1157*$I1157)</f>
        <v>0</v>
      </c>
      <c r="P1157" s="18">
        <f t="shared" ref="P1157:P1220" si="149">IF(OR($B1157="",$J1157=""),"",$N1157*$J1157)</f>
        <v>0</v>
      </c>
      <c r="Q1157" s="21" t="str">
        <f t="shared" ref="Q1157:Q1220" si="150">IF($B1157="","",IF($N1157&lt;0,"NEGATIVE",IF($N1157&lt;=$F1157,"REORDER","OK")))</f>
        <v>REORDER</v>
      </c>
      <c r="R1157" s="22" t="e">
        <f ca="1">IF($B1157="","",IF(_xlfn.MAXIFS(PurDate,PurItem,$B1157)=0,"",_xlfn.MAXIFS(PurDate,PurItem,$B1157)))</f>
        <v>#NAME?</v>
      </c>
      <c r="S1157" s="20">
        <f t="shared" ref="S1157:S1220" si="151">IF($B1157="","",SUMIFS(PurQty,PurItem,$B1157))</f>
        <v>0</v>
      </c>
      <c r="U1157" s="36"/>
    </row>
    <row r="1158" spans="1:21" x14ac:dyDescent="0.25">
      <c r="A1158" s="15" t="s">
        <v>2397</v>
      </c>
      <c r="B1158" s="15" t="s">
        <v>2398</v>
      </c>
      <c r="C1158" s="15" t="s">
        <v>96</v>
      </c>
      <c r="D1158" s="15" t="s">
        <v>93</v>
      </c>
      <c r="E1158" s="15" t="s">
        <v>2397</v>
      </c>
      <c r="F1158" s="16">
        <v>10</v>
      </c>
      <c r="G1158" s="16">
        <v>0</v>
      </c>
      <c r="H1158" s="17">
        <v>22.822500000000002</v>
      </c>
      <c r="I1158" s="18">
        <f>IF($B1158="","",IF(CostMethod="Last Cost",IFERROR(INDEX(PurCost,MATCH(_xlfn.MAXIFS(PurRank,PurItem,$B1158),PurRank,0)),$H1158),IF(($G1158+SUMIFS(PurQty,PurItem,$B1158))=0,$H1158,($G1158*$H1158+SUMIFS(PurTotal,PurItem,$B1158))/($G1158+SUMIFS(PurQty,PurItem,$B1158)))))</f>
        <v>22.822500000000002</v>
      </c>
      <c r="J1158" s="37">
        <v>35</v>
      </c>
      <c r="K1158" s="18">
        <f t="shared" si="144"/>
        <v>12.177499999999998</v>
      </c>
      <c r="L1158" s="19">
        <f t="shared" si="145"/>
        <v>0.34792857142857136</v>
      </c>
      <c r="M1158" s="19">
        <f t="shared" si="146"/>
        <v>0.53357432358418222</v>
      </c>
      <c r="N1158" s="20">
        <f t="shared" si="147"/>
        <v>0</v>
      </c>
      <c r="O1158" s="18">
        <f t="shared" si="148"/>
        <v>0</v>
      </c>
      <c r="P1158" s="18">
        <f t="shared" si="149"/>
        <v>0</v>
      </c>
      <c r="Q1158" s="21" t="str">
        <f t="shared" si="150"/>
        <v>REORDER</v>
      </c>
      <c r="R1158" s="22" t="e">
        <f ca="1">IF($B1158="","",IF(_xlfn.MAXIFS(PurDate,PurItem,$B1158)=0,"",_xlfn.MAXIFS(PurDate,PurItem,$B1158)))</f>
        <v>#NAME?</v>
      </c>
      <c r="S1158" s="20">
        <f t="shared" si="151"/>
        <v>0</v>
      </c>
      <c r="U1158" s="36"/>
    </row>
    <row r="1159" spans="1:21" x14ac:dyDescent="0.25">
      <c r="A1159" s="15" t="s">
        <v>2399</v>
      </c>
      <c r="B1159" s="15" t="s">
        <v>2400</v>
      </c>
      <c r="C1159" s="15" t="s">
        <v>96</v>
      </c>
      <c r="D1159" s="15" t="s">
        <v>93</v>
      </c>
      <c r="E1159" s="15" t="s">
        <v>2399</v>
      </c>
      <c r="F1159" s="16">
        <v>10</v>
      </c>
      <c r="G1159" s="16">
        <v>0</v>
      </c>
      <c r="H1159" s="17">
        <v>26.085000000000001</v>
      </c>
      <c r="I1159" s="18">
        <f>IF($B1159="","",IF(CostMethod="Last Cost",IFERROR(INDEX(PurCost,MATCH(_xlfn.MAXIFS(PurRank,PurItem,$B1159),PurRank,0)),$H1159),IF(($G1159+SUMIFS(PurQty,PurItem,$B1159))=0,$H1159,($G1159*$H1159+SUMIFS(PurTotal,PurItem,$B1159))/($G1159+SUMIFS(PurQty,PurItem,$B1159)))))</f>
        <v>24.320000000000004</v>
      </c>
      <c r="J1159" s="37">
        <v>40</v>
      </c>
      <c r="K1159" s="18">
        <f t="shared" si="144"/>
        <v>15.679999999999996</v>
      </c>
      <c r="L1159" s="19">
        <f t="shared" si="145"/>
        <v>0.3919999999999999</v>
      </c>
      <c r="M1159" s="19">
        <f t="shared" si="146"/>
        <v>0.64473684210526294</v>
      </c>
      <c r="N1159" s="20">
        <f t="shared" si="147"/>
        <v>8</v>
      </c>
      <c r="O1159" s="18">
        <f t="shared" si="148"/>
        <v>194.56000000000003</v>
      </c>
      <c r="P1159" s="18">
        <f t="shared" si="149"/>
        <v>320</v>
      </c>
      <c r="Q1159" s="21" t="str">
        <f t="shared" si="150"/>
        <v>REORDER</v>
      </c>
      <c r="R1159" s="22" t="e">
        <f ca="1">IF($B1159="","",IF(_xlfn.MAXIFS(PurDate,PurItem,$B1159)=0,"",_xlfn.MAXIFS(PurDate,PurItem,$B1159)))</f>
        <v>#NAME?</v>
      </c>
      <c r="S1159" s="20">
        <f t="shared" si="151"/>
        <v>6</v>
      </c>
      <c r="U1159" s="36"/>
    </row>
    <row r="1160" spans="1:21" x14ac:dyDescent="0.25">
      <c r="A1160" s="15" t="s">
        <v>2401</v>
      </c>
      <c r="B1160" s="15" t="s">
        <v>2402</v>
      </c>
      <c r="C1160" s="15" t="s">
        <v>96</v>
      </c>
      <c r="D1160" s="15" t="s">
        <v>93</v>
      </c>
      <c r="E1160" s="15" t="s">
        <v>2401</v>
      </c>
      <c r="F1160" s="16">
        <v>10</v>
      </c>
      <c r="G1160" s="16">
        <v>0</v>
      </c>
      <c r="H1160" s="17">
        <v>32.61</v>
      </c>
      <c r="I1160" s="18">
        <f>IF($B1160="","",IF(CostMethod="Last Cost",IFERROR(INDEX(PurCost,MATCH(_xlfn.MAXIFS(PurRank,PurItem,$B1160),PurRank,0)),$H1160),IF(($G1160+SUMIFS(PurQty,PurItem,$B1160))=0,$H1160,($G1160*$H1160+SUMIFS(PurTotal,PurItem,$B1160))/($G1160+SUMIFS(PurQty,PurItem,$B1160)))))</f>
        <v>24.320000000000004</v>
      </c>
      <c r="J1160" s="37">
        <v>2</v>
      </c>
      <c r="K1160" s="18">
        <f t="shared" si="144"/>
        <v>-22.320000000000004</v>
      </c>
      <c r="L1160" s="19">
        <f t="shared" si="145"/>
        <v>-11.160000000000002</v>
      </c>
      <c r="M1160" s="19">
        <f t="shared" si="146"/>
        <v>-0.91776315789473684</v>
      </c>
      <c r="N1160" s="20">
        <f t="shared" si="147"/>
        <v>12</v>
      </c>
      <c r="O1160" s="18">
        <f t="shared" si="148"/>
        <v>291.84000000000003</v>
      </c>
      <c r="P1160" s="18">
        <f t="shared" si="149"/>
        <v>24</v>
      </c>
      <c r="Q1160" s="21" t="str">
        <f t="shared" si="150"/>
        <v>OK</v>
      </c>
      <c r="R1160" s="22" t="e">
        <f ca="1">IF($B1160="","",IF(_xlfn.MAXIFS(PurDate,PurItem,$B1160)=0,"",_xlfn.MAXIFS(PurDate,PurItem,$B1160)))</f>
        <v>#NAME?</v>
      </c>
      <c r="S1160" s="20">
        <f t="shared" si="151"/>
        <v>6</v>
      </c>
      <c r="U1160" s="36"/>
    </row>
    <row r="1161" spans="1:21" x14ac:dyDescent="0.25">
      <c r="A1161" s="15" t="s">
        <v>2403</v>
      </c>
      <c r="B1161" s="15" t="s">
        <v>2404</v>
      </c>
      <c r="C1161" s="15" t="s">
        <v>96</v>
      </c>
      <c r="D1161" s="15" t="s">
        <v>93</v>
      </c>
      <c r="E1161" s="15" t="s">
        <v>2403</v>
      </c>
      <c r="F1161" s="16">
        <v>10</v>
      </c>
      <c r="G1161" s="16">
        <v>0</v>
      </c>
      <c r="H1161" s="17">
        <v>32.61</v>
      </c>
      <c r="I1161" s="18">
        <f>IF($B1161="","",IF(CostMethod="Last Cost",IFERROR(INDEX(PurCost,MATCH(_xlfn.MAXIFS(PurRank,PurItem,$B1161),PurRank,0)),$H1161),IF(($G1161+SUMIFS(PurQty,PurItem,$B1161))=0,$H1161,($G1161*$H1161+SUMIFS(PurTotal,PurItem,$B1161))/($G1161+SUMIFS(PurQty,PurItem,$B1161)))))</f>
        <v>32.61</v>
      </c>
      <c r="J1161" s="37">
        <v>50</v>
      </c>
      <c r="K1161" s="18">
        <f t="shared" si="144"/>
        <v>17.39</v>
      </c>
      <c r="L1161" s="19">
        <f t="shared" si="145"/>
        <v>0.3478</v>
      </c>
      <c r="M1161" s="19">
        <f t="shared" si="146"/>
        <v>0.53327200245323525</v>
      </c>
      <c r="N1161" s="20">
        <f t="shared" si="147"/>
        <v>0</v>
      </c>
      <c r="O1161" s="18">
        <f t="shared" si="148"/>
        <v>0</v>
      </c>
      <c r="P1161" s="18">
        <f t="shared" si="149"/>
        <v>0</v>
      </c>
      <c r="Q1161" s="21" t="str">
        <f t="shared" si="150"/>
        <v>REORDER</v>
      </c>
      <c r="R1161" s="22" t="e">
        <f ca="1">IF($B1161="","",IF(_xlfn.MAXIFS(PurDate,PurItem,$B1161)=0,"",_xlfn.MAXIFS(PurDate,PurItem,$B1161)))</f>
        <v>#NAME?</v>
      </c>
      <c r="S1161" s="20">
        <f t="shared" si="151"/>
        <v>0</v>
      </c>
      <c r="U1161" s="36"/>
    </row>
    <row r="1162" spans="1:21" x14ac:dyDescent="0.25">
      <c r="A1162" s="15" t="s">
        <v>2405</v>
      </c>
      <c r="B1162" s="15" t="s">
        <v>2406</v>
      </c>
      <c r="C1162" s="15" t="s">
        <v>110</v>
      </c>
      <c r="D1162" s="15" t="s">
        <v>93</v>
      </c>
      <c r="E1162" s="15" t="s">
        <v>2405</v>
      </c>
      <c r="F1162" s="16">
        <v>10</v>
      </c>
      <c r="G1162" s="16">
        <v>0</v>
      </c>
      <c r="H1162" s="17">
        <v>19.567499999999999</v>
      </c>
      <c r="I1162" s="18">
        <f>IF($B1162="","",IF(CostMethod="Last Cost",IFERROR(INDEX(PurCost,MATCH(_xlfn.MAXIFS(PurRank,PurItem,$B1162),PurRank,0)),$H1162),IF(($G1162+SUMIFS(PurQty,PurItem,$B1162))=0,$H1162,($G1162*$H1162+SUMIFS(PurTotal,PurItem,$B1162))/($G1162+SUMIFS(PurQty,PurItem,$B1162)))))</f>
        <v>19.567499999999999</v>
      </c>
      <c r="J1162" s="37">
        <v>30</v>
      </c>
      <c r="K1162" s="18">
        <f t="shared" si="144"/>
        <v>10.432500000000001</v>
      </c>
      <c r="L1162" s="19">
        <f t="shared" si="145"/>
        <v>0.34775000000000006</v>
      </c>
      <c r="M1162" s="19">
        <f t="shared" si="146"/>
        <v>0.53315446531238031</v>
      </c>
      <c r="N1162" s="20">
        <f t="shared" si="147"/>
        <v>0</v>
      </c>
      <c r="O1162" s="18">
        <f t="shared" si="148"/>
        <v>0</v>
      </c>
      <c r="P1162" s="18">
        <f t="shared" si="149"/>
        <v>0</v>
      </c>
      <c r="Q1162" s="21" t="str">
        <f t="shared" si="150"/>
        <v>REORDER</v>
      </c>
      <c r="R1162" s="22" t="e">
        <f ca="1">IF($B1162="","",IF(_xlfn.MAXIFS(PurDate,PurItem,$B1162)=0,"",_xlfn.MAXIFS(PurDate,PurItem,$B1162)))</f>
        <v>#NAME?</v>
      </c>
      <c r="S1162" s="20">
        <f t="shared" si="151"/>
        <v>0</v>
      </c>
      <c r="U1162" s="36"/>
    </row>
    <row r="1163" spans="1:21" x14ac:dyDescent="0.25">
      <c r="A1163" s="15" t="s">
        <v>2407</v>
      </c>
      <c r="B1163" s="15" t="s">
        <v>2408</v>
      </c>
      <c r="C1163" s="15" t="s">
        <v>96</v>
      </c>
      <c r="D1163" s="15" t="s">
        <v>93</v>
      </c>
      <c r="E1163" s="15" t="s">
        <v>2407</v>
      </c>
      <c r="F1163" s="16">
        <v>10</v>
      </c>
      <c r="G1163" s="16">
        <v>0</v>
      </c>
      <c r="H1163" s="17">
        <v>9.7799999999999994</v>
      </c>
      <c r="I1163" s="18">
        <f>IF($B1163="","",IF(CostMethod="Last Cost",IFERROR(INDEX(PurCost,MATCH(_xlfn.MAXIFS(PurRank,PurItem,$B1163),PurRank,0)),$H1163),IF(($G1163+SUMIFS(PurQty,PurItem,$B1163))=0,$H1163,($G1163*$H1163+SUMIFS(PurTotal,PurItem,$B1163))/($G1163+SUMIFS(PurQty,PurItem,$B1163)))))</f>
        <v>9.7799999999999994</v>
      </c>
      <c r="J1163" s="37">
        <v>15</v>
      </c>
      <c r="K1163" s="18">
        <f t="shared" si="144"/>
        <v>5.2200000000000006</v>
      </c>
      <c r="L1163" s="19">
        <f t="shared" si="145"/>
        <v>0.34800000000000003</v>
      </c>
      <c r="M1163" s="19">
        <f t="shared" si="146"/>
        <v>0.5337423312883437</v>
      </c>
      <c r="N1163" s="20">
        <f t="shared" si="147"/>
        <v>0</v>
      </c>
      <c r="O1163" s="18">
        <f t="shared" si="148"/>
        <v>0</v>
      </c>
      <c r="P1163" s="18">
        <f t="shared" si="149"/>
        <v>0</v>
      </c>
      <c r="Q1163" s="21" t="str">
        <f t="shared" si="150"/>
        <v>REORDER</v>
      </c>
      <c r="R1163" s="22" t="e">
        <f ca="1">IF($B1163="","",IF(_xlfn.MAXIFS(PurDate,PurItem,$B1163)=0,"",_xlfn.MAXIFS(PurDate,PurItem,$B1163)))</f>
        <v>#NAME?</v>
      </c>
      <c r="S1163" s="20">
        <f t="shared" si="151"/>
        <v>0</v>
      </c>
      <c r="U1163" s="36"/>
    </row>
    <row r="1164" spans="1:21" x14ac:dyDescent="0.25">
      <c r="A1164" s="15" t="s">
        <v>2409</v>
      </c>
      <c r="B1164" s="15" t="s">
        <v>2410</v>
      </c>
      <c r="C1164" s="15" t="s">
        <v>96</v>
      </c>
      <c r="D1164" s="15" t="s">
        <v>93</v>
      </c>
      <c r="E1164" s="15" t="s">
        <v>2409</v>
      </c>
      <c r="F1164" s="16">
        <v>10</v>
      </c>
      <c r="G1164" s="16">
        <v>0</v>
      </c>
      <c r="H1164" s="17">
        <v>9.7799999999999994</v>
      </c>
      <c r="I1164" s="18">
        <f>IF($B1164="","",IF(CostMethod="Last Cost",IFERROR(INDEX(PurCost,MATCH(_xlfn.MAXIFS(PurRank,PurItem,$B1164),PurRank,0)),$H1164),IF(($G1164+SUMIFS(PurQty,PurItem,$B1164))=0,$H1164,($G1164*$H1164+SUMIFS(PurTotal,PurItem,$B1164))/($G1164+SUMIFS(PurQty,PurItem,$B1164)))))</f>
        <v>9.7799999999999994</v>
      </c>
      <c r="J1164" s="37">
        <v>15</v>
      </c>
      <c r="K1164" s="18">
        <f t="shared" si="144"/>
        <v>5.2200000000000006</v>
      </c>
      <c r="L1164" s="19">
        <f t="shared" si="145"/>
        <v>0.34800000000000003</v>
      </c>
      <c r="M1164" s="19">
        <f t="shared" si="146"/>
        <v>0.5337423312883437</v>
      </c>
      <c r="N1164" s="20">
        <f t="shared" si="147"/>
        <v>0</v>
      </c>
      <c r="O1164" s="18">
        <f t="shared" si="148"/>
        <v>0</v>
      </c>
      <c r="P1164" s="18">
        <f t="shared" si="149"/>
        <v>0</v>
      </c>
      <c r="Q1164" s="21" t="str">
        <f t="shared" si="150"/>
        <v>REORDER</v>
      </c>
      <c r="R1164" s="22" t="e">
        <f ca="1">IF($B1164="","",IF(_xlfn.MAXIFS(PurDate,PurItem,$B1164)=0,"",_xlfn.MAXIFS(PurDate,PurItem,$B1164)))</f>
        <v>#NAME?</v>
      </c>
      <c r="S1164" s="20">
        <f t="shared" si="151"/>
        <v>0</v>
      </c>
      <c r="U1164" s="36"/>
    </row>
    <row r="1165" spans="1:21" x14ac:dyDescent="0.25">
      <c r="A1165" s="15" t="s">
        <v>2411</v>
      </c>
      <c r="B1165" s="15" t="s">
        <v>2412</v>
      </c>
      <c r="C1165" s="15" t="s">
        <v>96</v>
      </c>
      <c r="D1165" s="15" t="s">
        <v>93</v>
      </c>
      <c r="E1165" s="15" t="s">
        <v>2411</v>
      </c>
      <c r="F1165" s="16">
        <v>10</v>
      </c>
      <c r="G1165" s="16">
        <v>0</v>
      </c>
      <c r="H1165" s="17">
        <v>4.5674999999999999</v>
      </c>
      <c r="I1165" s="18">
        <f>IF($B1165="","",IF(CostMethod="Last Cost",IFERROR(INDEX(PurCost,MATCH(_xlfn.MAXIFS(PurRank,PurItem,$B1165),PurRank,0)),$H1165),IF(($G1165+SUMIFS(PurQty,PurItem,$B1165))=0,$H1165,($G1165*$H1165+SUMIFS(PurTotal,PurItem,$B1165))/($G1165+SUMIFS(PurQty,PurItem,$B1165)))))</f>
        <v>2.4666666666666668</v>
      </c>
      <c r="J1165" s="37">
        <v>7</v>
      </c>
      <c r="K1165" s="18">
        <f t="shared" si="144"/>
        <v>4.5333333333333332</v>
      </c>
      <c r="L1165" s="19">
        <f t="shared" si="145"/>
        <v>0.64761904761904765</v>
      </c>
      <c r="M1165" s="19">
        <f t="shared" si="146"/>
        <v>1.8378378378378377</v>
      </c>
      <c r="N1165" s="20">
        <f t="shared" si="147"/>
        <v>117</v>
      </c>
      <c r="O1165" s="18">
        <f t="shared" si="148"/>
        <v>288.60000000000002</v>
      </c>
      <c r="P1165" s="18">
        <f t="shared" si="149"/>
        <v>819</v>
      </c>
      <c r="Q1165" s="21" t="str">
        <f t="shared" si="150"/>
        <v>OK</v>
      </c>
      <c r="R1165" s="22" t="e">
        <f ca="1">IF($B1165="","",IF(_xlfn.MAXIFS(PurDate,PurItem,$B1165)=0,"",_xlfn.MAXIFS(PurDate,PurItem,$B1165)))</f>
        <v>#NAME?</v>
      </c>
      <c r="S1165" s="20">
        <f t="shared" si="151"/>
        <v>120</v>
      </c>
      <c r="U1165" s="36"/>
    </row>
    <row r="1166" spans="1:21" x14ac:dyDescent="0.25">
      <c r="A1166" s="15" t="s">
        <v>2413</v>
      </c>
      <c r="B1166" s="15" t="s">
        <v>2414</v>
      </c>
      <c r="C1166" s="15" t="s">
        <v>122</v>
      </c>
      <c r="D1166" s="15" t="s">
        <v>93</v>
      </c>
      <c r="E1166" s="15" t="s">
        <v>2413</v>
      </c>
      <c r="F1166" s="16">
        <v>10</v>
      </c>
      <c r="G1166" s="16">
        <v>0</v>
      </c>
      <c r="H1166" s="17">
        <v>13.0425</v>
      </c>
      <c r="I1166" s="18">
        <f>IF($B1166="","",IF(CostMethod="Last Cost",IFERROR(INDEX(PurCost,MATCH(_xlfn.MAXIFS(PurRank,PurItem,$B1166),PurRank,0)),$H1166),IF(($G1166+SUMIFS(PurQty,PurItem,$B1166))=0,$H1166,($G1166*$H1166+SUMIFS(PurTotal,PurItem,$B1166))/($G1166+SUMIFS(PurQty,PurItem,$B1166)))))</f>
        <v>13.0425</v>
      </c>
      <c r="J1166" s="37">
        <v>20</v>
      </c>
      <c r="K1166" s="18">
        <f t="shared" si="144"/>
        <v>6.9574999999999996</v>
      </c>
      <c r="L1166" s="19">
        <f t="shared" si="145"/>
        <v>0.34787499999999999</v>
      </c>
      <c r="M1166" s="19">
        <f t="shared" si="146"/>
        <v>0.53344834195898017</v>
      </c>
      <c r="N1166" s="20">
        <f t="shared" si="147"/>
        <v>0</v>
      </c>
      <c r="O1166" s="18">
        <f t="shared" si="148"/>
        <v>0</v>
      </c>
      <c r="P1166" s="18">
        <f t="shared" si="149"/>
        <v>0</v>
      </c>
      <c r="Q1166" s="21" t="str">
        <f t="shared" si="150"/>
        <v>REORDER</v>
      </c>
      <c r="R1166" s="22" t="e">
        <f ca="1">IF($B1166="","",IF(_xlfn.MAXIFS(PurDate,PurItem,$B1166)=0,"",_xlfn.MAXIFS(PurDate,PurItem,$B1166)))</f>
        <v>#NAME?</v>
      </c>
      <c r="S1166" s="20">
        <f t="shared" si="151"/>
        <v>0</v>
      </c>
      <c r="U1166" s="36"/>
    </row>
    <row r="1167" spans="1:21" x14ac:dyDescent="0.25">
      <c r="A1167" s="15" t="s">
        <v>2415</v>
      </c>
      <c r="B1167" s="15" t="s">
        <v>2416</v>
      </c>
      <c r="C1167" s="15" t="s">
        <v>122</v>
      </c>
      <c r="D1167" s="15" t="s">
        <v>93</v>
      </c>
      <c r="E1167" s="15" t="s">
        <v>2415</v>
      </c>
      <c r="F1167" s="16">
        <v>10</v>
      </c>
      <c r="G1167" s="16">
        <v>0</v>
      </c>
      <c r="H1167" s="17">
        <v>22.822500000000002</v>
      </c>
      <c r="I1167" s="18">
        <f>IF($B1167="","",IF(CostMethod="Last Cost",IFERROR(INDEX(PurCost,MATCH(_xlfn.MAXIFS(PurRank,PurItem,$B1167),PurRank,0)),$H1167),IF(($G1167+SUMIFS(PurQty,PurItem,$B1167))=0,$H1167,($G1167*$H1167+SUMIFS(PurTotal,PurItem,$B1167))/($G1167+SUMIFS(PurQty,PurItem,$B1167)))))</f>
        <v>16</v>
      </c>
      <c r="J1167" s="37">
        <v>35</v>
      </c>
      <c r="K1167" s="18">
        <f t="shared" si="144"/>
        <v>19</v>
      </c>
      <c r="L1167" s="19">
        <f t="shared" si="145"/>
        <v>0.54285714285714282</v>
      </c>
      <c r="M1167" s="19">
        <f t="shared" si="146"/>
        <v>1.1875</v>
      </c>
      <c r="N1167" s="20">
        <f t="shared" si="147"/>
        <v>2</v>
      </c>
      <c r="O1167" s="18">
        <f t="shared" si="148"/>
        <v>32</v>
      </c>
      <c r="P1167" s="18">
        <f t="shared" si="149"/>
        <v>70</v>
      </c>
      <c r="Q1167" s="21" t="str">
        <f t="shared" si="150"/>
        <v>REORDER</v>
      </c>
      <c r="R1167" s="22" t="e">
        <f ca="1">IF($B1167="","",IF(_xlfn.MAXIFS(PurDate,PurItem,$B1167)=0,"",_xlfn.MAXIFS(PurDate,PurItem,$B1167)))</f>
        <v>#NAME?</v>
      </c>
      <c r="S1167" s="20">
        <f t="shared" si="151"/>
        <v>20</v>
      </c>
      <c r="U1167" s="36"/>
    </row>
    <row r="1168" spans="1:21" x14ac:dyDescent="0.25">
      <c r="A1168" s="15" t="s">
        <v>2417</v>
      </c>
      <c r="B1168" s="15" t="s">
        <v>2418</v>
      </c>
      <c r="C1168" s="15" t="s">
        <v>110</v>
      </c>
      <c r="D1168" s="15" t="s">
        <v>93</v>
      </c>
      <c r="E1168" s="15" t="s">
        <v>2417</v>
      </c>
      <c r="F1168" s="16">
        <v>10</v>
      </c>
      <c r="G1168" s="16">
        <v>0</v>
      </c>
      <c r="H1168" s="17">
        <v>13.0425</v>
      </c>
      <c r="I1168" s="18">
        <f>IF($B1168="","",IF(CostMethod="Last Cost",IFERROR(INDEX(PurCost,MATCH(_xlfn.MAXIFS(PurRank,PurItem,$B1168),PurRank,0)),$H1168),IF(($G1168+SUMIFS(PurQty,PurItem,$B1168))=0,$H1168,($G1168*$H1168+SUMIFS(PurTotal,PurItem,$B1168))/($G1168+SUMIFS(PurQty,PurItem,$B1168)))))</f>
        <v>13.0425</v>
      </c>
      <c r="J1168" s="37">
        <v>20</v>
      </c>
      <c r="K1168" s="18">
        <f t="shared" si="144"/>
        <v>6.9574999999999996</v>
      </c>
      <c r="L1168" s="19">
        <f t="shared" si="145"/>
        <v>0.34787499999999999</v>
      </c>
      <c r="M1168" s="19">
        <f t="shared" si="146"/>
        <v>0.53344834195898017</v>
      </c>
      <c r="N1168" s="20">
        <f t="shared" si="147"/>
        <v>0</v>
      </c>
      <c r="O1168" s="18">
        <f t="shared" si="148"/>
        <v>0</v>
      </c>
      <c r="P1168" s="18">
        <f t="shared" si="149"/>
        <v>0</v>
      </c>
      <c r="Q1168" s="21" t="str">
        <f t="shared" si="150"/>
        <v>REORDER</v>
      </c>
      <c r="R1168" s="22" t="e">
        <f ca="1">IF($B1168="","",IF(_xlfn.MAXIFS(PurDate,PurItem,$B1168)=0,"",_xlfn.MAXIFS(PurDate,PurItem,$B1168)))</f>
        <v>#NAME?</v>
      </c>
      <c r="S1168" s="20">
        <f t="shared" si="151"/>
        <v>0</v>
      </c>
      <c r="U1168" s="36"/>
    </row>
    <row r="1169" spans="1:21" x14ac:dyDescent="0.25">
      <c r="A1169" s="15" t="s">
        <v>2419</v>
      </c>
      <c r="B1169" s="15" t="s">
        <v>2420</v>
      </c>
      <c r="C1169" s="15" t="s">
        <v>117</v>
      </c>
      <c r="D1169" s="15" t="s">
        <v>93</v>
      </c>
      <c r="E1169" s="15" t="s">
        <v>2419</v>
      </c>
      <c r="F1169" s="16">
        <v>10</v>
      </c>
      <c r="G1169" s="16">
        <v>0</v>
      </c>
      <c r="H1169" s="17">
        <v>9.7799999999999994</v>
      </c>
      <c r="I1169" s="18">
        <f>IF($B1169="","",IF(CostMethod="Last Cost",IFERROR(INDEX(PurCost,MATCH(_xlfn.MAXIFS(PurRank,PurItem,$B1169),PurRank,0)),$H1169),IF(($G1169+SUMIFS(PurQty,PurItem,$B1169))=0,$H1169,($G1169*$H1169+SUMIFS(PurTotal,PurItem,$B1169))/($G1169+SUMIFS(PurQty,PurItem,$B1169)))))</f>
        <v>8.3553333333333324</v>
      </c>
      <c r="J1169" s="37">
        <v>15</v>
      </c>
      <c r="K1169" s="18">
        <f t="shared" si="144"/>
        <v>6.6446666666666676</v>
      </c>
      <c r="L1169" s="19">
        <f t="shared" si="145"/>
        <v>0.44297777777777786</v>
      </c>
      <c r="M1169" s="19">
        <f t="shared" si="146"/>
        <v>0.79526051224766636</v>
      </c>
      <c r="N1169" s="20">
        <f t="shared" si="147"/>
        <v>172</v>
      </c>
      <c r="O1169" s="18">
        <f t="shared" si="148"/>
        <v>1437.1173333333331</v>
      </c>
      <c r="P1169" s="18">
        <f t="shared" si="149"/>
        <v>2580</v>
      </c>
      <c r="Q1169" s="21" t="str">
        <f t="shared" si="150"/>
        <v>OK</v>
      </c>
      <c r="R1169" s="22" t="e">
        <f ca="1">IF($B1169="","",IF(_xlfn.MAXIFS(PurDate,PurItem,$B1169)=0,"",_xlfn.MAXIFS(PurDate,PurItem,$B1169)))</f>
        <v>#NAME?</v>
      </c>
      <c r="S1169" s="20">
        <f t="shared" si="151"/>
        <v>240</v>
      </c>
      <c r="U1169" s="36"/>
    </row>
    <row r="1170" spans="1:21" x14ac:dyDescent="0.25">
      <c r="A1170" s="15" t="s">
        <v>2421</v>
      </c>
      <c r="B1170" s="15" t="s">
        <v>2422</v>
      </c>
      <c r="C1170" s="15" t="s">
        <v>117</v>
      </c>
      <c r="D1170" s="15" t="s">
        <v>93</v>
      </c>
      <c r="E1170" s="15" t="s">
        <v>2421</v>
      </c>
      <c r="F1170" s="16">
        <v>10</v>
      </c>
      <c r="G1170" s="16">
        <v>0</v>
      </c>
      <c r="H1170" s="17">
        <v>6.5250000000000004</v>
      </c>
      <c r="I1170" s="18">
        <f>IF($B1170="","",IF(CostMethod="Last Cost",IFERROR(INDEX(PurCost,MATCH(_xlfn.MAXIFS(PurRank,PurItem,$B1170),PurRank,0)),$H1170),IF(($G1170+SUMIFS(PurQty,PurItem,$B1170))=0,$H1170,($G1170*$H1170+SUMIFS(PurTotal,PurItem,$B1170))/($G1170+SUMIFS(PurQty,PurItem,$B1170)))))</f>
        <v>6.5250000000000004</v>
      </c>
      <c r="J1170" s="37">
        <v>10</v>
      </c>
      <c r="K1170" s="18">
        <f t="shared" si="144"/>
        <v>3.4749999999999996</v>
      </c>
      <c r="L1170" s="19">
        <f t="shared" si="145"/>
        <v>0.34749999999999998</v>
      </c>
      <c r="M1170" s="19">
        <f t="shared" si="146"/>
        <v>0.53256704980842906</v>
      </c>
      <c r="N1170" s="20">
        <f t="shared" si="147"/>
        <v>0</v>
      </c>
      <c r="O1170" s="18">
        <f t="shared" si="148"/>
        <v>0</v>
      </c>
      <c r="P1170" s="18">
        <f t="shared" si="149"/>
        <v>0</v>
      </c>
      <c r="Q1170" s="21" t="str">
        <f t="shared" si="150"/>
        <v>REORDER</v>
      </c>
      <c r="R1170" s="22" t="e">
        <f ca="1">IF($B1170="","",IF(_xlfn.MAXIFS(PurDate,PurItem,$B1170)=0,"",_xlfn.MAXIFS(PurDate,PurItem,$B1170)))</f>
        <v>#NAME?</v>
      </c>
      <c r="S1170" s="20">
        <f t="shared" si="151"/>
        <v>0</v>
      </c>
      <c r="U1170" s="36"/>
    </row>
    <row r="1171" spans="1:21" x14ac:dyDescent="0.25">
      <c r="A1171" s="15" t="s">
        <v>2423</v>
      </c>
      <c r="B1171" s="15" t="s">
        <v>2424</v>
      </c>
      <c r="C1171" s="15" t="s">
        <v>784</v>
      </c>
      <c r="D1171" s="15" t="s">
        <v>93</v>
      </c>
      <c r="E1171" s="15" t="s">
        <v>2423</v>
      </c>
      <c r="F1171" s="16">
        <v>10</v>
      </c>
      <c r="G1171" s="16">
        <v>0</v>
      </c>
      <c r="H1171" s="17">
        <v>19.567499999999999</v>
      </c>
      <c r="I1171" s="18">
        <f>IF($B1171="","",IF(CostMethod="Last Cost",IFERROR(INDEX(PurCost,MATCH(_xlfn.MAXIFS(PurRank,PurItem,$B1171),PurRank,0)),$H1171),IF(($G1171+SUMIFS(PurQty,PurItem,$B1171))=0,$H1171,($G1171*$H1171+SUMIFS(PurTotal,PurItem,$B1171))/($G1171+SUMIFS(PurQty,PurItem,$B1171)))))</f>
        <v>19.567499999999999</v>
      </c>
      <c r="J1171" s="37">
        <v>30</v>
      </c>
      <c r="K1171" s="18">
        <f t="shared" si="144"/>
        <v>10.432500000000001</v>
      </c>
      <c r="L1171" s="19">
        <f t="shared" si="145"/>
        <v>0.34775000000000006</v>
      </c>
      <c r="M1171" s="19">
        <f t="shared" si="146"/>
        <v>0.53315446531238031</v>
      </c>
      <c r="N1171" s="20">
        <f t="shared" si="147"/>
        <v>0</v>
      </c>
      <c r="O1171" s="18">
        <f t="shared" si="148"/>
        <v>0</v>
      </c>
      <c r="P1171" s="18">
        <f t="shared" si="149"/>
        <v>0</v>
      </c>
      <c r="Q1171" s="21" t="str">
        <f t="shared" si="150"/>
        <v>REORDER</v>
      </c>
      <c r="R1171" s="22" t="e">
        <f ca="1">IF($B1171="","",IF(_xlfn.MAXIFS(PurDate,PurItem,$B1171)=0,"",_xlfn.MAXIFS(PurDate,PurItem,$B1171)))</f>
        <v>#NAME?</v>
      </c>
      <c r="S1171" s="20">
        <f t="shared" si="151"/>
        <v>0</v>
      </c>
      <c r="U1171" s="36"/>
    </row>
    <row r="1172" spans="1:21" x14ac:dyDescent="0.25">
      <c r="A1172" s="15" t="s">
        <v>2425</v>
      </c>
      <c r="B1172" s="15" t="s">
        <v>2426</v>
      </c>
      <c r="C1172" s="15" t="s">
        <v>101</v>
      </c>
      <c r="D1172" s="15" t="s">
        <v>93</v>
      </c>
      <c r="E1172" s="15" t="s">
        <v>2425</v>
      </c>
      <c r="F1172" s="16">
        <v>10</v>
      </c>
      <c r="G1172" s="16">
        <v>0</v>
      </c>
      <c r="H1172" s="17">
        <v>9.7799999999999994</v>
      </c>
      <c r="I1172" s="18">
        <f>IF($B1172="","",IF(CostMethod="Last Cost",IFERROR(INDEX(PurCost,MATCH(_xlfn.MAXIFS(PurRank,PurItem,$B1172),PurRank,0)),$H1172),IF(($G1172+SUMIFS(PurQty,PurItem,$B1172))=0,$H1172,($G1172*$H1172+SUMIFS(PurTotal,PurItem,$B1172))/($G1172+SUMIFS(PurQty,PurItem,$B1172)))))</f>
        <v>9.7799999999999994</v>
      </c>
      <c r="J1172" s="37">
        <v>15</v>
      </c>
      <c r="K1172" s="18">
        <f t="shared" si="144"/>
        <v>5.2200000000000006</v>
      </c>
      <c r="L1172" s="19">
        <f t="shared" si="145"/>
        <v>0.34800000000000003</v>
      </c>
      <c r="M1172" s="19">
        <f t="shared" si="146"/>
        <v>0.5337423312883437</v>
      </c>
      <c r="N1172" s="20">
        <f t="shared" si="147"/>
        <v>0</v>
      </c>
      <c r="O1172" s="18">
        <f t="shared" si="148"/>
        <v>0</v>
      </c>
      <c r="P1172" s="18">
        <f t="shared" si="149"/>
        <v>0</v>
      </c>
      <c r="Q1172" s="21" t="str">
        <f t="shared" si="150"/>
        <v>REORDER</v>
      </c>
      <c r="R1172" s="22" t="e">
        <f ca="1">IF($B1172="","",IF(_xlfn.MAXIFS(PurDate,PurItem,$B1172)=0,"",_xlfn.MAXIFS(PurDate,PurItem,$B1172)))</f>
        <v>#NAME?</v>
      </c>
      <c r="S1172" s="20">
        <f t="shared" si="151"/>
        <v>0</v>
      </c>
      <c r="U1172" s="36"/>
    </row>
    <row r="1173" spans="1:21" x14ac:dyDescent="0.25">
      <c r="A1173" s="15" t="s">
        <v>2427</v>
      </c>
      <c r="B1173" s="15" t="s">
        <v>2428</v>
      </c>
      <c r="C1173" s="15" t="s">
        <v>101</v>
      </c>
      <c r="D1173" s="15" t="s">
        <v>93</v>
      </c>
      <c r="E1173" s="15" t="s">
        <v>2427</v>
      </c>
      <c r="F1173" s="16">
        <v>10</v>
      </c>
      <c r="G1173" s="16">
        <v>0</v>
      </c>
      <c r="H1173" s="17">
        <v>6.5250000000000004</v>
      </c>
      <c r="I1173" s="18">
        <f>IF($B1173="","",IF(CostMethod="Last Cost",IFERROR(INDEX(PurCost,MATCH(_xlfn.MAXIFS(PurRank,PurItem,$B1173),PurRank,0)),$H1173),IF(($G1173+SUMIFS(PurQty,PurItem,$B1173))=0,$H1173,($G1173*$H1173+SUMIFS(PurTotal,PurItem,$B1173))/($G1173+SUMIFS(PurQty,PurItem,$B1173)))))</f>
        <v>6.5250000000000004</v>
      </c>
      <c r="J1173" s="37">
        <v>10</v>
      </c>
      <c r="K1173" s="18">
        <f t="shared" si="144"/>
        <v>3.4749999999999996</v>
      </c>
      <c r="L1173" s="19">
        <f t="shared" si="145"/>
        <v>0.34749999999999998</v>
      </c>
      <c r="M1173" s="19">
        <f t="shared" si="146"/>
        <v>0.53256704980842906</v>
      </c>
      <c r="N1173" s="20">
        <f t="shared" si="147"/>
        <v>0</v>
      </c>
      <c r="O1173" s="18">
        <f t="shared" si="148"/>
        <v>0</v>
      </c>
      <c r="P1173" s="18">
        <f t="shared" si="149"/>
        <v>0</v>
      </c>
      <c r="Q1173" s="21" t="str">
        <f t="shared" si="150"/>
        <v>REORDER</v>
      </c>
      <c r="R1173" s="22" t="e">
        <f ca="1">IF($B1173="","",IF(_xlfn.MAXIFS(PurDate,PurItem,$B1173)=0,"",_xlfn.MAXIFS(PurDate,PurItem,$B1173)))</f>
        <v>#NAME?</v>
      </c>
      <c r="S1173" s="20">
        <f t="shared" si="151"/>
        <v>0</v>
      </c>
      <c r="U1173" s="36"/>
    </row>
    <row r="1174" spans="1:21" x14ac:dyDescent="0.25">
      <c r="A1174" s="15" t="s">
        <v>2429</v>
      </c>
      <c r="B1174" s="15" t="s">
        <v>2430</v>
      </c>
      <c r="C1174" s="15" t="s">
        <v>101</v>
      </c>
      <c r="D1174" s="15" t="s">
        <v>93</v>
      </c>
      <c r="E1174" s="15" t="s">
        <v>2429</v>
      </c>
      <c r="F1174" s="16">
        <v>10</v>
      </c>
      <c r="G1174" s="16">
        <v>0</v>
      </c>
      <c r="H1174" s="17">
        <v>7.8224999999999998</v>
      </c>
      <c r="I1174" s="18">
        <f>IF($B1174="","",IF(CostMethod="Last Cost",IFERROR(INDEX(PurCost,MATCH(_xlfn.MAXIFS(PurRank,PurItem,$B1174),PurRank,0)),$H1174),IF(($G1174+SUMIFS(PurQty,PurItem,$B1174))=0,$H1174,($G1174*$H1174+SUMIFS(PurTotal,PurItem,$B1174))/($G1174+SUMIFS(PurQty,PurItem,$B1174)))))</f>
        <v>7.8224999999999998</v>
      </c>
      <c r="J1174" s="37">
        <v>12</v>
      </c>
      <c r="K1174" s="18">
        <f t="shared" si="144"/>
        <v>4.1775000000000002</v>
      </c>
      <c r="L1174" s="19">
        <f t="shared" si="145"/>
        <v>0.34812500000000002</v>
      </c>
      <c r="M1174" s="19">
        <f t="shared" si="146"/>
        <v>0.5340364333652925</v>
      </c>
      <c r="N1174" s="20">
        <f t="shared" si="147"/>
        <v>0</v>
      </c>
      <c r="O1174" s="18">
        <f t="shared" si="148"/>
        <v>0</v>
      </c>
      <c r="P1174" s="18">
        <f t="shared" si="149"/>
        <v>0</v>
      </c>
      <c r="Q1174" s="21" t="str">
        <f t="shared" si="150"/>
        <v>REORDER</v>
      </c>
      <c r="R1174" s="22" t="e">
        <f ca="1">IF($B1174="","",IF(_xlfn.MAXIFS(PurDate,PurItem,$B1174)=0,"",_xlfn.MAXIFS(PurDate,PurItem,$B1174)))</f>
        <v>#NAME?</v>
      </c>
      <c r="S1174" s="20">
        <f t="shared" si="151"/>
        <v>0</v>
      </c>
      <c r="U1174" s="36"/>
    </row>
    <row r="1175" spans="1:21" x14ac:dyDescent="0.25">
      <c r="A1175" s="15" t="s">
        <v>2431</v>
      </c>
      <c r="B1175" s="15" t="s">
        <v>2432</v>
      </c>
      <c r="C1175" s="15" t="s">
        <v>110</v>
      </c>
      <c r="D1175" s="15" t="s">
        <v>93</v>
      </c>
      <c r="E1175" s="15" t="s">
        <v>2431</v>
      </c>
      <c r="F1175" s="16">
        <v>10</v>
      </c>
      <c r="G1175" s="16">
        <v>0</v>
      </c>
      <c r="H1175" s="17">
        <v>32.61</v>
      </c>
      <c r="I1175" s="18">
        <f>IF($B1175="","",IF(CostMethod="Last Cost",IFERROR(INDEX(PurCost,MATCH(_xlfn.MAXIFS(PurRank,PurItem,$B1175),PurRank,0)),$H1175),IF(($G1175+SUMIFS(PurQty,PurItem,$B1175))=0,$H1175,($G1175*$H1175+SUMIFS(PurTotal,PurItem,$B1175))/($G1175+SUMIFS(PurQty,PurItem,$B1175)))))</f>
        <v>32.61</v>
      </c>
      <c r="J1175" s="37">
        <v>50</v>
      </c>
      <c r="K1175" s="18">
        <f t="shared" si="144"/>
        <v>17.39</v>
      </c>
      <c r="L1175" s="19">
        <f t="shared" si="145"/>
        <v>0.3478</v>
      </c>
      <c r="M1175" s="19">
        <f t="shared" si="146"/>
        <v>0.53327200245323525</v>
      </c>
      <c r="N1175" s="20">
        <f t="shared" si="147"/>
        <v>0</v>
      </c>
      <c r="O1175" s="18">
        <f t="shared" si="148"/>
        <v>0</v>
      </c>
      <c r="P1175" s="18">
        <f t="shared" si="149"/>
        <v>0</v>
      </c>
      <c r="Q1175" s="21" t="str">
        <f t="shared" si="150"/>
        <v>REORDER</v>
      </c>
      <c r="R1175" s="22" t="e">
        <f ca="1">IF($B1175="","",IF(_xlfn.MAXIFS(PurDate,PurItem,$B1175)=0,"",_xlfn.MAXIFS(PurDate,PurItem,$B1175)))</f>
        <v>#NAME?</v>
      </c>
      <c r="S1175" s="20">
        <f t="shared" si="151"/>
        <v>0</v>
      </c>
      <c r="U1175" s="36"/>
    </row>
    <row r="1176" spans="1:21" x14ac:dyDescent="0.25">
      <c r="A1176" s="15" t="s">
        <v>2433</v>
      </c>
      <c r="B1176" s="15" t="s">
        <v>2434</v>
      </c>
      <c r="C1176" s="15" t="s">
        <v>101</v>
      </c>
      <c r="D1176" s="15" t="s">
        <v>93</v>
      </c>
      <c r="E1176" s="15" t="s">
        <v>2433</v>
      </c>
      <c r="F1176" s="16">
        <v>10</v>
      </c>
      <c r="G1176" s="16">
        <v>0</v>
      </c>
      <c r="H1176" s="17">
        <v>9.7799999999999994</v>
      </c>
      <c r="I1176" s="18">
        <f>IF($B1176="","",IF(CostMethod="Last Cost",IFERROR(INDEX(PurCost,MATCH(_xlfn.MAXIFS(PurRank,PurItem,$B1176),PurRank,0)),$H1176),IF(($G1176+SUMIFS(PurQty,PurItem,$B1176))=0,$H1176,($G1176*$H1176+SUMIFS(PurTotal,PurItem,$B1176))/($G1176+SUMIFS(PurQty,PurItem,$B1176)))))</f>
        <v>9.7799999999999994</v>
      </c>
      <c r="J1176" s="37">
        <v>15</v>
      </c>
      <c r="K1176" s="18">
        <f t="shared" si="144"/>
        <v>5.2200000000000006</v>
      </c>
      <c r="L1176" s="19">
        <f t="shared" si="145"/>
        <v>0.34800000000000003</v>
      </c>
      <c r="M1176" s="19">
        <f t="shared" si="146"/>
        <v>0.5337423312883437</v>
      </c>
      <c r="N1176" s="20">
        <f t="shared" si="147"/>
        <v>0</v>
      </c>
      <c r="O1176" s="18">
        <f t="shared" si="148"/>
        <v>0</v>
      </c>
      <c r="P1176" s="18">
        <f t="shared" si="149"/>
        <v>0</v>
      </c>
      <c r="Q1176" s="21" t="str">
        <f t="shared" si="150"/>
        <v>REORDER</v>
      </c>
      <c r="R1176" s="22" t="e">
        <f ca="1">IF($B1176="","",IF(_xlfn.MAXIFS(PurDate,PurItem,$B1176)=0,"",_xlfn.MAXIFS(PurDate,PurItem,$B1176)))</f>
        <v>#NAME?</v>
      </c>
      <c r="S1176" s="20">
        <f t="shared" si="151"/>
        <v>0</v>
      </c>
      <c r="U1176" s="36"/>
    </row>
    <row r="1177" spans="1:21" x14ac:dyDescent="0.25">
      <c r="A1177" s="15" t="s">
        <v>2435</v>
      </c>
      <c r="B1177" s="15" t="s">
        <v>2436</v>
      </c>
      <c r="C1177" s="15" t="s">
        <v>101</v>
      </c>
      <c r="D1177" s="15" t="s">
        <v>93</v>
      </c>
      <c r="E1177" s="15" t="s">
        <v>2435</v>
      </c>
      <c r="F1177" s="16">
        <v>10</v>
      </c>
      <c r="G1177" s="16">
        <v>0</v>
      </c>
      <c r="H1177" s="17">
        <v>7.8224999999999998</v>
      </c>
      <c r="I1177" s="18">
        <f>IF($B1177="","",IF(CostMethod="Last Cost",IFERROR(INDEX(PurCost,MATCH(_xlfn.MAXIFS(PurRank,PurItem,$B1177),PurRank,0)),$H1177),IF(($G1177+SUMIFS(PurQty,PurItem,$B1177))=0,$H1177,($G1177*$H1177+SUMIFS(PurTotal,PurItem,$B1177))/($G1177+SUMIFS(PurQty,PurItem,$B1177)))))</f>
        <v>7.8224999999999998</v>
      </c>
      <c r="J1177" s="37">
        <v>12</v>
      </c>
      <c r="K1177" s="18">
        <f t="shared" si="144"/>
        <v>4.1775000000000002</v>
      </c>
      <c r="L1177" s="19">
        <f t="shared" si="145"/>
        <v>0.34812500000000002</v>
      </c>
      <c r="M1177" s="19">
        <f t="shared" si="146"/>
        <v>0.5340364333652925</v>
      </c>
      <c r="N1177" s="20">
        <f t="shared" si="147"/>
        <v>0</v>
      </c>
      <c r="O1177" s="18">
        <f t="shared" si="148"/>
        <v>0</v>
      </c>
      <c r="P1177" s="18">
        <f t="shared" si="149"/>
        <v>0</v>
      </c>
      <c r="Q1177" s="21" t="str">
        <f t="shared" si="150"/>
        <v>REORDER</v>
      </c>
      <c r="R1177" s="22" t="e">
        <f ca="1">IF($B1177="","",IF(_xlfn.MAXIFS(PurDate,PurItem,$B1177)=0,"",_xlfn.MAXIFS(PurDate,PurItem,$B1177)))</f>
        <v>#NAME?</v>
      </c>
      <c r="S1177" s="20">
        <f t="shared" si="151"/>
        <v>0</v>
      </c>
      <c r="U1177" s="36"/>
    </row>
    <row r="1178" spans="1:21" x14ac:dyDescent="0.25">
      <c r="A1178" s="15" t="s">
        <v>2437</v>
      </c>
      <c r="B1178" s="15" t="s">
        <v>2438</v>
      </c>
      <c r="C1178" s="15" t="s">
        <v>101</v>
      </c>
      <c r="D1178" s="15" t="s">
        <v>93</v>
      </c>
      <c r="E1178" s="15" t="s">
        <v>2437</v>
      </c>
      <c r="F1178" s="16">
        <v>10</v>
      </c>
      <c r="G1178" s="16">
        <v>0</v>
      </c>
      <c r="H1178" s="17">
        <v>11.085000000000001</v>
      </c>
      <c r="I1178" s="18">
        <f>IF($B1178="","",IF(CostMethod="Last Cost",IFERROR(INDEX(PurCost,MATCH(_xlfn.MAXIFS(PurRank,PurItem,$B1178),PurRank,0)),$H1178),IF(($G1178+SUMIFS(PurQty,PurItem,$B1178))=0,$H1178,($G1178*$H1178+SUMIFS(PurTotal,PurItem,$B1178))/($G1178+SUMIFS(PurQty,PurItem,$B1178)))))</f>
        <v>11.085000000000001</v>
      </c>
      <c r="J1178" s="37">
        <v>17</v>
      </c>
      <c r="K1178" s="18">
        <f t="shared" si="144"/>
        <v>5.9149999999999991</v>
      </c>
      <c r="L1178" s="19">
        <f t="shared" si="145"/>
        <v>0.3479411764705882</v>
      </c>
      <c r="M1178" s="19">
        <f t="shared" si="146"/>
        <v>0.53360396932792054</v>
      </c>
      <c r="N1178" s="20">
        <f t="shared" si="147"/>
        <v>0</v>
      </c>
      <c r="O1178" s="18">
        <f t="shared" si="148"/>
        <v>0</v>
      </c>
      <c r="P1178" s="18">
        <f t="shared" si="149"/>
        <v>0</v>
      </c>
      <c r="Q1178" s="21" t="str">
        <f t="shared" si="150"/>
        <v>REORDER</v>
      </c>
      <c r="R1178" s="22" t="e">
        <f ca="1">IF($B1178="","",IF(_xlfn.MAXIFS(PurDate,PurItem,$B1178)=0,"",_xlfn.MAXIFS(PurDate,PurItem,$B1178)))</f>
        <v>#NAME?</v>
      </c>
      <c r="S1178" s="20">
        <f t="shared" si="151"/>
        <v>0</v>
      </c>
      <c r="U1178" s="36"/>
    </row>
    <row r="1179" spans="1:21" x14ac:dyDescent="0.25">
      <c r="A1179" s="15" t="s">
        <v>2439</v>
      </c>
      <c r="B1179" s="15" t="s">
        <v>2440</v>
      </c>
      <c r="C1179" s="15" t="s">
        <v>101</v>
      </c>
      <c r="D1179" s="15" t="s">
        <v>93</v>
      </c>
      <c r="E1179" s="15" t="s">
        <v>2439</v>
      </c>
      <c r="F1179" s="16">
        <v>10</v>
      </c>
      <c r="G1179" s="16">
        <v>0</v>
      </c>
      <c r="H1179" s="17">
        <v>7.8224999999999998</v>
      </c>
      <c r="I1179" s="18">
        <f>IF($B1179="","",IF(CostMethod="Last Cost",IFERROR(INDEX(PurCost,MATCH(_xlfn.MAXIFS(PurRank,PurItem,$B1179),PurRank,0)),$H1179),IF(($G1179+SUMIFS(PurQty,PurItem,$B1179))=0,$H1179,($G1179*$H1179+SUMIFS(PurTotal,PurItem,$B1179))/($G1179+SUMIFS(PurQty,PurItem,$B1179)))))</f>
        <v>7.8224999999999998</v>
      </c>
      <c r="J1179" s="37">
        <v>12</v>
      </c>
      <c r="K1179" s="18">
        <f t="shared" si="144"/>
        <v>4.1775000000000002</v>
      </c>
      <c r="L1179" s="19">
        <f t="shared" si="145"/>
        <v>0.34812500000000002</v>
      </c>
      <c r="M1179" s="19">
        <f t="shared" si="146"/>
        <v>0.5340364333652925</v>
      </c>
      <c r="N1179" s="20">
        <f t="shared" si="147"/>
        <v>88</v>
      </c>
      <c r="O1179" s="18">
        <f t="shared" si="148"/>
        <v>688.38</v>
      </c>
      <c r="P1179" s="18">
        <f t="shared" si="149"/>
        <v>1056</v>
      </c>
      <c r="Q1179" s="21" t="str">
        <f t="shared" si="150"/>
        <v>OK</v>
      </c>
      <c r="R1179" s="22" t="e">
        <f ca="1">IF($B1179="","",IF(_xlfn.MAXIFS(PurDate,PurItem,$B1179)=0,"",_xlfn.MAXIFS(PurDate,PurItem,$B1179)))</f>
        <v>#NAME?</v>
      </c>
      <c r="S1179" s="20">
        <f t="shared" si="151"/>
        <v>0</v>
      </c>
      <c r="U1179" s="36"/>
    </row>
    <row r="1180" spans="1:21" x14ac:dyDescent="0.25">
      <c r="A1180" s="15" t="s">
        <v>2441</v>
      </c>
      <c r="B1180" s="15" t="s">
        <v>2442</v>
      </c>
      <c r="C1180" s="15" t="s">
        <v>101</v>
      </c>
      <c r="D1180" s="15" t="s">
        <v>93</v>
      </c>
      <c r="E1180" s="15" t="s">
        <v>2441</v>
      </c>
      <c r="F1180" s="16">
        <v>10</v>
      </c>
      <c r="G1180" s="16">
        <v>0</v>
      </c>
      <c r="H1180" s="17">
        <v>9.7799999999999994</v>
      </c>
      <c r="I1180" s="18">
        <f>IF($B1180="","",IF(CostMethod="Last Cost",IFERROR(INDEX(PurCost,MATCH(_xlfn.MAXIFS(PurRank,PurItem,$B1180),PurRank,0)),$H1180),IF(($G1180+SUMIFS(PurQty,PurItem,$B1180))=0,$H1180,($G1180*$H1180+SUMIFS(PurTotal,PurItem,$B1180))/($G1180+SUMIFS(PurQty,PurItem,$B1180)))))</f>
        <v>6.3999999999999995</v>
      </c>
      <c r="J1180" s="37">
        <v>15</v>
      </c>
      <c r="K1180" s="18">
        <f t="shared" si="144"/>
        <v>8.6000000000000014</v>
      </c>
      <c r="L1180" s="19">
        <f t="shared" si="145"/>
        <v>0.57333333333333347</v>
      </c>
      <c r="M1180" s="19">
        <f t="shared" si="146"/>
        <v>1.3437500000000004</v>
      </c>
      <c r="N1180" s="20">
        <f t="shared" si="147"/>
        <v>12</v>
      </c>
      <c r="O1180" s="18">
        <f t="shared" si="148"/>
        <v>76.8</v>
      </c>
      <c r="P1180" s="18">
        <f t="shared" si="149"/>
        <v>180</v>
      </c>
      <c r="Q1180" s="21" t="str">
        <f t="shared" si="150"/>
        <v>OK</v>
      </c>
      <c r="R1180" s="22" t="e">
        <f ca="1">IF($B1180="","",IF(_xlfn.MAXIFS(PurDate,PurItem,$B1180)=0,"",_xlfn.MAXIFS(PurDate,PurItem,$B1180)))</f>
        <v>#NAME?</v>
      </c>
      <c r="S1180" s="20">
        <f t="shared" si="151"/>
        <v>12</v>
      </c>
      <c r="U1180" s="36"/>
    </row>
    <row r="1181" spans="1:21" x14ac:dyDescent="0.25">
      <c r="A1181" s="15" t="s">
        <v>2443</v>
      </c>
      <c r="B1181" s="15" t="s">
        <v>2444</v>
      </c>
      <c r="C1181" s="15" t="s">
        <v>101</v>
      </c>
      <c r="D1181" s="15" t="s">
        <v>93</v>
      </c>
      <c r="E1181" s="15" t="s">
        <v>2443</v>
      </c>
      <c r="F1181" s="16">
        <v>10</v>
      </c>
      <c r="G1181" s="16">
        <v>0</v>
      </c>
      <c r="H1181" s="17">
        <v>12.99</v>
      </c>
      <c r="I1181" s="18">
        <f>IF($B1181="","",IF(CostMethod="Last Cost",IFERROR(INDEX(PurCost,MATCH(_xlfn.MAXIFS(PurRank,PurItem,$B1181),PurRank,0)),$H1181),IF(($G1181+SUMIFS(PurQty,PurItem,$B1181))=0,$H1181,($G1181*$H1181+SUMIFS(PurTotal,PurItem,$B1181))/($G1181+SUMIFS(PurQty,PurItem,$B1181)))))</f>
        <v>12.99</v>
      </c>
      <c r="J1181" s="37">
        <v>20</v>
      </c>
      <c r="K1181" s="18">
        <f t="shared" si="144"/>
        <v>7.01</v>
      </c>
      <c r="L1181" s="19">
        <f t="shared" si="145"/>
        <v>0.35049999999999998</v>
      </c>
      <c r="M1181" s="19">
        <f t="shared" si="146"/>
        <v>0.53964588144726711</v>
      </c>
      <c r="N1181" s="20">
        <f t="shared" si="147"/>
        <v>0</v>
      </c>
      <c r="O1181" s="18">
        <f t="shared" si="148"/>
        <v>0</v>
      </c>
      <c r="P1181" s="18">
        <f t="shared" si="149"/>
        <v>0</v>
      </c>
      <c r="Q1181" s="21" t="str">
        <f t="shared" si="150"/>
        <v>REORDER</v>
      </c>
      <c r="R1181" s="22" t="e">
        <f ca="1">IF($B1181="","",IF(_xlfn.MAXIFS(PurDate,PurItem,$B1181)=0,"",_xlfn.MAXIFS(PurDate,PurItem,$B1181)))</f>
        <v>#NAME?</v>
      </c>
      <c r="S1181" s="20">
        <f t="shared" si="151"/>
        <v>0</v>
      </c>
      <c r="U1181" s="36"/>
    </row>
    <row r="1182" spans="1:21" x14ac:dyDescent="0.25">
      <c r="A1182" s="15" t="s">
        <v>2445</v>
      </c>
      <c r="B1182" s="15" t="s">
        <v>2446</v>
      </c>
      <c r="C1182" s="15" t="s">
        <v>101</v>
      </c>
      <c r="D1182" s="15" t="s">
        <v>93</v>
      </c>
      <c r="E1182" s="15" t="s">
        <v>2445</v>
      </c>
      <c r="F1182" s="16">
        <v>10</v>
      </c>
      <c r="G1182" s="16">
        <v>0</v>
      </c>
      <c r="H1182" s="17">
        <v>12.99</v>
      </c>
      <c r="I1182" s="18">
        <f>IF($B1182="","",IF(CostMethod="Last Cost",IFERROR(INDEX(PurCost,MATCH(_xlfn.MAXIFS(PurRank,PurItem,$B1182),PurRank,0)),$H1182),IF(($G1182+SUMIFS(PurQty,PurItem,$B1182))=0,$H1182,($G1182*$H1182+SUMIFS(PurTotal,PurItem,$B1182))/($G1182+SUMIFS(PurQty,PurItem,$B1182)))))</f>
        <v>12.99</v>
      </c>
      <c r="J1182" s="37">
        <v>20</v>
      </c>
      <c r="K1182" s="18">
        <f t="shared" si="144"/>
        <v>7.01</v>
      </c>
      <c r="L1182" s="19">
        <f t="shared" si="145"/>
        <v>0.35049999999999998</v>
      </c>
      <c r="M1182" s="19">
        <f t="shared" si="146"/>
        <v>0.53964588144726711</v>
      </c>
      <c r="N1182" s="20">
        <f t="shared" si="147"/>
        <v>0</v>
      </c>
      <c r="O1182" s="18">
        <f t="shared" si="148"/>
        <v>0</v>
      </c>
      <c r="P1182" s="18">
        <f t="shared" si="149"/>
        <v>0</v>
      </c>
      <c r="Q1182" s="21" t="str">
        <f t="shared" si="150"/>
        <v>REORDER</v>
      </c>
      <c r="R1182" s="22" t="e">
        <f ca="1">IF($B1182="","",IF(_xlfn.MAXIFS(PurDate,PurItem,$B1182)=0,"",_xlfn.MAXIFS(PurDate,PurItem,$B1182)))</f>
        <v>#NAME?</v>
      </c>
      <c r="S1182" s="20">
        <f t="shared" si="151"/>
        <v>0</v>
      </c>
      <c r="U1182" s="36"/>
    </row>
    <row r="1183" spans="1:21" x14ac:dyDescent="0.25">
      <c r="A1183" s="15" t="s">
        <v>2447</v>
      </c>
      <c r="B1183" s="15" t="s">
        <v>2448</v>
      </c>
      <c r="C1183" s="15" t="s">
        <v>101</v>
      </c>
      <c r="D1183" s="15" t="s">
        <v>93</v>
      </c>
      <c r="E1183" s="15" t="s">
        <v>2447</v>
      </c>
      <c r="F1183" s="16">
        <v>10</v>
      </c>
      <c r="G1183" s="16">
        <v>0</v>
      </c>
      <c r="H1183" s="17">
        <v>12.99</v>
      </c>
      <c r="I1183" s="18">
        <f>IF($B1183="","",IF(CostMethod="Last Cost",IFERROR(INDEX(PurCost,MATCH(_xlfn.MAXIFS(PurRank,PurItem,$B1183),PurRank,0)),$H1183),IF(($G1183+SUMIFS(PurQty,PurItem,$B1183))=0,$H1183,($G1183*$H1183+SUMIFS(PurTotal,PurItem,$B1183))/($G1183+SUMIFS(PurQty,PurItem,$B1183)))))</f>
        <v>12.99</v>
      </c>
      <c r="J1183" s="37">
        <v>20</v>
      </c>
      <c r="K1183" s="18">
        <f t="shared" si="144"/>
        <v>7.01</v>
      </c>
      <c r="L1183" s="19">
        <f t="shared" si="145"/>
        <v>0.35049999999999998</v>
      </c>
      <c r="M1183" s="19">
        <f t="shared" si="146"/>
        <v>0.53964588144726711</v>
      </c>
      <c r="N1183" s="20">
        <f t="shared" si="147"/>
        <v>0</v>
      </c>
      <c r="O1183" s="18">
        <f t="shared" si="148"/>
        <v>0</v>
      </c>
      <c r="P1183" s="18">
        <f t="shared" si="149"/>
        <v>0</v>
      </c>
      <c r="Q1183" s="21" t="str">
        <f t="shared" si="150"/>
        <v>REORDER</v>
      </c>
      <c r="R1183" s="22" t="e">
        <f ca="1">IF($B1183="","",IF(_xlfn.MAXIFS(PurDate,PurItem,$B1183)=0,"",_xlfn.MAXIFS(PurDate,PurItem,$B1183)))</f>
        <v>#NAME?</v>
      </c>
      <c r="S1183" s="20">
        <f t="shared" si="151"/>
        <v>0</v>
      </c>
      <c r="U1183" s="36"/>
    </row>
    <row r="1184" spans="1:21" x14ac:dyDescent="0.25">
      <c r="A1184" s="15" t="s">
        <v>2449</v>
      </c>
      <c r="B1184" s="15" t="s">
        <v>2450</v>
      </c>
      <c r="C1184" s="15" t="s">
        <v>117</v>
      </c>
      <c r="D1184" s="15" t="s">
        <v>93</v>
      </c>
      <c r="E1184" s="15" t="s">
        <v>2449</v>
      </c>
      <c r="F1184" s="16">
        <v>10</v>
      </c>
      <c r="G1184" s="16">
        <v>0</v>
      </c>
      <c r="H1184" s="17">
        <v>29.3475</v>
      </c>
      <c r="I1184" s="18">
        <f>IF($B1184="","",IF(CostMethod="Last Cost",IFERROR(INDEX(PurCost,MATCH(_xlfn.MAXIFS(PurRank,PurItem,$B1184),PurRank,0)),$H1184),IF(($G1184+SUMIFS(PurQty,PurItem,$B1184))=0,$H1184,($G1184*$H1184+SUMIFS(PurTotal,PurItem,$B1184))/($G1184+SUMIFS(PurQty,PurItem,$B1184)))))</f>
        <v>29.3475</v>
      </c>
      <c r="J1184" s="37">
        <v>45</v>
      </c>
      <c r="K1184" s="18">
        <f t="shared" si="144"/>
        <v>15.6525</v>
      </c>
      <c r="L1184" s="19">
        <f t="shared" si="145"/>
        <v>0.34783333333333333</v>
      </c>
      <c r="M1184" s="19">
        <f t="shared" si="146"/>
        <v>0.53335037055967283</v>
      </c>
      <c r="N1184" s="20">
        <f t="shared" si="147"/>
        <v>0</v>
      </c>
      <c r="O1184" s="18">
        <f t="shared" si="148"/>
        <v>0</v>
      </c>
      <c r="P1184" s="18">
        <f t="shared" si="149"/>
        <v>0</v>
      </c>
      <c r="Q1184" s="21" t="str">
        <f t="shared" si="150"/>
        <v>REORDER</v>
      </c>
      <c r="R1184" s="22" t="e">
        <f ca="1">IF($B1184="","",IF(_xlfn.MAXIFS(PurDate,PurItem,$B1184)=0,"",_xlfn.MAXIFS(PurDate,PurItem,$B1184)))</f>
        <v>#NAME?</v>
      </c>
      <c r="S1184" s="20">
        <f t="shared" si="151"/>
        <v>0</v>
      </c>
      <c r="U1184" s="36"/>
    </row>
    <row r="1185" spans="1:21" x14ac:dyDescent="0.25">
      <c r="A1185" s="15" t="s">
        <v>2451</v>
      </c>
      <c r="B1185" s="15" t="s">
        <v>2452</v>
      </c>
      <c r="C1185" s="15" t="s">
        <v>110</v>
      </c>
      <c r="D1185" s="15" t="s">
        <v>93</v>
      </c>
      <c r="E1185" s="15" t="s">
        <v>2451</v>
      </c>
      <c r="F1185" s="16">
        <v>10</v>
      </c>
      <c r="G1185" s="16">
        <v>0</v>
      </c>
      <c r="H1185" s="17">
        <v>1.3049999999999999</v>
      </c>
      <c r="I1185" s="18">
        <f>IF($B1185="","",IF(CostMethod="Last Cost",IFERROR(INDEX(PurCost,MATCH(_xlfn.MAXIFS(PurRank,PurItem,$B1185),PurRank,0)),$H1185),IF(($G1185+SUMIFS(PurQty,PurItem,$B1185))=0,$H1185,($G1185*$H1185+SUMIFS(PurTotal,PurItem,$B1185))/($G1185+SUMIFS(PurQty,PurItem,$B1185)))))</f>
        <v>1.3049999999999999</v>
      </c>
      <c r="J1185" s="37">
        <v>2</v>
      </c>
      <c r="K1185" s="18">
        <f t="shared" si="144"/>
        <v>0.69500000000000006</v>
      </c>
      <c r="L1185" s="19">
        <f t="shared" si="145"/>
        <v>0.34750000000000003</v>
      </c>
      <c r="M1185" s="19">
        <f t="shared" si="146"/>
        <v>0.53256704980842917</v>
      </c>
      <c r="N1185" s="20">
        <f t="shared" si="147"/>
        <v>0</v>
      </c>
      <c r="O1185" s="18">
        <f t="shared" si="148"/>
        <v>0</v>
      </c>
      <c r="P1185" s="18">
        <f t="shared" si="149"/>
        <v>0</v>
      </c>
      <c r="Q1185" s="21" t="str">
        <f t="shared" si="150"/>
        <v>REORDER</v>
      </c>
      <c r="R1185" s="22" t="e">
        <f ca="1">IF($B1185="","",IF(_xlfn.MAXIFS(PurDate,PurItem,$B1185)=0,"",_xlfn.MAXIFS(PurDate,PurItem,$B1185)))</f>
        <v>#NAME?</v>
      </c>
      <c r="S1185" s="20">
        <f t="shared" si="151"/>
        <v>0</v>
      </c>
      <c r="U1185" s="36"/>
    </row>
    <row r="1186" spans="1:21" x14ac:dyDescent="0.25">
      <c r="A1186" s="15" t="s">
        <v>2453</v>
      </c>
      <c r="B1186" s="15" t="s">
        <v>2454</v>
      </c>
      <c r="C1186" s="15" t="s">
        <v>122</v>
      </c>
      <c r="D1186" s="15" t="s">
        <v>93</v>
      </c>
      <c r="E1186" s="15" t="s">
        <v>2453</v>
      </c>
      <c r="F1186" s="16">
        <v>10</v>
      </c>
      <c r="G1186" s="16">
        <v>0</v>
      </c>
      <c r="H1186" s="17">
        <v>9.7424999999999997</v>
      </c>
      <c r="I1186" s="18">
        <f>IF($B1186="","",IF(CostMethod="Last Cost",IFERROR(INDEX(PurCost,MATCH(_xlfn.MAXIFS(PurRank,PurItem,$B1186),PurRank,0)),$H1186),IF(($G1186+SUMIFS(PurQty,PurItem,$B1186))=0,$H1186,($G1186*$H1186+SUMIFS(PurTotal,PurItem,$B1186))/($G1186+SUMIFS(PurQty,PurItem,$B1186)))))</f>
        <v>9.7424999999999997</v>
      </c>
      <c r="J1186" s="37">
        <v>15</v>
      </c>
      <c r="K1186" s="18">
        <f t="shared" si="144"/>
        <v>5.2575000000000003</v>
      </c>
      <c r="L1186" s="19">
        <f t="shared" si="145"/>
        <v>0.35050000000000003</v>
      </c>
      <c r="M1186" s="19">
        <f t="shared" si="146"/>
        <v>0.53964588144726722</v>
      </c>
      <c r="N1186" s="20">
        <f t="shared" si="147"/>
        <v>0</v>
      </c>
      <c r="O1186" s="18">
        <f t="shared" si="148"/>
        <v>0</v>
      </c>
      <c r="P1186" s="18">
        <f t="shared" si="149"/>
        <v>0</v>
      </c>
      <c r="Q1186" s="21" t="str">
        <f t="shared" si="150"/>
        <v>REORDER</v>
      </c>
      <c r="R1186" s="22" t="e">
        <f ca="1">IF($B1186="","",IF(_xlfn.MAXIFS(PurDate,PurItem,$B1186)=0,"",_xlfn.MAXIFS(PurDate,PurItem,$B1186)))</f>
        <v>#NAME?</v>
      </c>
      <c r="S1186" s="20">
        <f t="shared" si="151"/>
        <v>0</v>
      </c>
      <c r="U1186" s="36"/>
    </row>
    <row r="1187" spans="1:21" x14ac:dyDescent="0.25">
      <c r="A1187" s="15" t="s">
        <v>2455</v>
      </c>
      <c r="B1187" s="15" t="s">
        <v>2456</v>
      </c>
      <c r="C1187" s="15" t="s">
        <v>101</v>
      </c>
      <c r="D1187" s="15" t="s">
        <v>93</v>
      </c>
      <c r="E1187" s="15" t="s">
        <v>2455</v>
      </c>
      <c r="F1187" s="16">
        <v>10</v>
      </c>
      <c r="G1187" s="16">
        <v>0</v>
      </c>
      <c r="H1187" s="17">
        <v>1.9575</v>
      </c>
      <c r="I1187" s="18">
        <f>IF($B1187="","",IF(CostMethod="Last Cost",IFERROR(INDEX(PurCost,MATCH(_xlfn.MAXIFS(PurRank,PurItem,$B1187),PurRank,0)),$H1187),IF(($G1187+SUMIFS(PurQty,PurItem,$B1187))=0,$H1187,($G1187*$H1187+SUMIFS(PurTotal,PurItem,$B1187))/($G1187+SUMIFS(PurQty,PurItem,$B1187)))))</f>
        <v>1.9575</v>
      </c>
      <c r="J1187" s="37">
        <v>3</v>
      </c>
      <c r="K1187" s="18">
        <f t="shared" si="144"/>
        <v>1.0425</v>
      </c>
      <c r="L1187" s="19">
        <f t="shared" si="145"/>
        <v>0.34749999999999998</v>
      </c>
      <c r="M1187" s="19">
        <f t="shared" si="146"/>
        <v>0.53256704980842906</v>
      </c>
      <c r="N1187" s="20">
        <f t="shared" si="147"/>
        <v>0</v>
      </c>
      <c r="O1187" s="18">
        <f t="shared" si="148"/>
        <v>0</v>
      </c>
      <c r="P1187" s="18">
        <f t="shared" si="149"/>
        <v>0</v>
      </c>
      <c r="Q1187" s="21" t="str">
        <f t="shared" si="150"/>
        <v>REORDER</v>
      </c>
      <c r="R1187" s="22" t="e">
        <f ca="1">IF($B1187="","",IF(_xlfn.MAXIFS(PurDate,PurItem,$B1187)=0,"",_xlfn.MAXIFS(PurDate,PurItem,$B1187)))</f>
        <v>#NAME?</v>
      </c>
      <c r="S1187" s="20">
        <f t="shared" si="151"/>
        <v>0</v>
      </c>
      <c r="U1187" s="36"/>
    </row>
    <row r="1188" spans="1:21" x14ac:dyDescent="0.25">
      <c r="A1188" s="15" t="s">
        <v>2457</v>
      </c>
      <c r="B1188" s="15" t="s">
        <v>2458</v>
      </c>
      <c r="C1188" s="15" t="s">
        <v>110</v>
      </c>
      <c r="D1188" s="15" t="s">
        <v>93</v>
      </c>
      <c r="E1188" s="15" t="s">
        <v>2457</v>
      </c>
      <c r="F1188" s="16">
        <v>10</v>
      </c>
      <c r="G1188" s="16">
        <v>0</v>
      </c>
      <c r="H1188" s="17">
        <v>6.4950000000000001</v>
      </c>
      <c r="I1188" s="18">
        <f>IF($B1188="","",IF(CostMethod="Last Cost",IFERROR(INDEX(PurCost,MATCH(_xlfn.MAXIFS(PurRank,PurItem,$B1188),PurRank,0)),$H1188),IF(($G1188+SUMIFS(PurQty,PurItem,$B1188))=0,$H1188,($G1188*$H1188+SUMIFS(PurTotal,PurItem,$B1188))/($G1188+SUMIFS(PurQty,PurItem,$B1188)))))</f>
        <v>6.4950000000000001</v>
      </c>
      <c r="J1188" s="37">
        <v>10</v>
      </c>
      <c r="K1188" s="18">
        <f t="shared" si="144"/>
        <v>3.5049999999999999</v>
      </c>
      <c r="L1188" s="19">
        <f t="shared" si="145"/>
        <v>0.35049999999999998</v>
      </c>
      <c r="M1188" s="19">
        <f t="shared" si="146"/>
        <v>0.53964588144726711</v>
      </c>
      <c r="N1188" s="20">
        <f t="shared" si="147"/>
        <v>0</v>
      </c>
      <c r="O1188" s="18">
        <f t="shared" si="148"/>
        <v>0</v>
      </c>
      <c r="P1188" s="18">
        <f t="shared" si="149"/>
        <v>0</v>
      </c>
      <c r="Q1188" s="21" t="str">
        <f t="shared" si="150"/>
        <v>REORDER</v>
      </c>
      <c r="R1188" s="22" t="e">
        <f ca="1">IF($B1188="","",IF(_xlfn.MAXIFS(PurDate,PurItem,$B1188)=0,"",_xlfn.MAXIFS(PurDate,PurItem,$B1188)))</f>
        <v>#NAME?</v>
      </c>
      <c r="S1188" s="20">
        <f t="shared" si="151"/>
        <v>0</v>
      </c>
      <c r="U1188" s="36"/>
    </row>
    <row r="1189" spans="1:21" x14ac:dyDescent="0.25">
      <c r="A1189" s="15" t="s">
        <v>2459</v>
      </c>
      <c r="B1189" s="15" t="s">
        <v>2460</v>
      </c>
      <c r="C1189" s="15" t="s">
        <v>117</v>
      </c>
      <c r="D1189" s="15" t="s">
        <v>93</v>
      </c>
      <c r="E1189" s="15" t="s">
        <v>2459</v>
      </c>
      <c r="F1189" s="16">
        <v>10</v>
      </c>
      <c r="G1189" s="16">
        <v>0</v>
      </c>
      <c r="H1189" s="17">
        <v>6.4950000000000001</v>
      </c>
      <c r="I1189" s="18">
        <f>IF($B1189="","",IF(CostMethod="Last Cost",IFERROR(INDEX(PurCost,MATCH(_xlfn.MAXIFS(PurRank,PurItem,$B1189),PurRank,0)),$H1189),IF(($G1189+SUMIFS(PurQty,PurItem,$B1189))=0,$H1189,($G1189*$H1189+SUMIFS(PurTotal,PurItem,$B1189))/($G1189+SUMIFS(PurQty,PurItem,$B1189)))))</f>
        <v>6.4950000000000001</v>
      </c>
      <c r="J1189" s="37">
        <v>10</v>
      </c>
      <c r="K1189" s="18">
        <f t="shared" si="144"/>
        <v>3.5049999999999999</v>
      </c>
      <c r="L1189" s="19">
        <f t="shared" si="145"/>
        <v>0.35049999999999998</v>
      </c>
      <c r="M1189" s="19">
        <f t="shared" si="146"/>
        <v>0.53964588144726711</v>
      </c>
      <c r="N1189" s="20">
        <f t="shared" si="147"/>
        <v>0</v>
      </c>
      <c r="O1189" s="18">
        <f t="shared" si="148"/>
        <v>0</v>
      </c>
      <c r="P1189" s="18">
        <f t="shared" si="149"/>
        <v>0</v>
      </c>
      <c r="Q1189" s="21" t="str">
        <f t="shared" si="150"/>
        <v>REORDER</v>
      </c>
      <c r="R1189" s="22" t="e">
        <f ca="1">IF($B1189="","",IF(_xlfn.MAXIFS(PurDate,PurItem,$B1189)=0,"",_xlfn.MAXIFS(PurDate,PurItem,$B1189)))</f>
        <v>#NAME?</v>
      </c>
      <c r="S1189" s="20">
        <f t="shared" si="151"/>
        <v>0</v>
      </c>
      <c r="U1189" s="36"/>
    </row>
    <row r="1190" spans="1:21" x14ac:dyDescent="0.25">
      <c r="A1190" s="15" t="s">
        <v>2461</v>
      </c>
      <c r="B1190" s="15" t="s">
        <v>2462</v>
      </c>
      <c r="C1190" s="15" t="s">
        <v>101</v>
      </c>
      <c r="D1190" s="15" t="s">
        <v>93</v>
      </c>
      <c r="E1190" s="15" t="s">
        <v>2461</v>
      </c>
      <c r="F1190" s="16">
        <v>10</v>
      </c>
      <c r="G1190" s="16">
        <v>0</v>
      </c>
      <c r="H1190" s="17">
        <v>22.725000000000001</v>
      </c>
      <c r="I1190" s="18">
        <f>IF($B1190="","",IF(CostMethod="Last Cost",IFERROR(INDEX(PurCost,MATCH(_xlfn.MAXIFS(PurRank,PurItem,$B1190),PurRank,0)),$H1190),IF(($G1190+SUMIFS(PurQty,PurItem,$B1190))=0,$H1190,($G1190*$H1190+SUMIFS(PurTotal,PurItem,$B1190))/($G1190+SUMIFS(PurQty,PurItem,$B1190)))))</f>
        <v>22.725000000000001</v>
      </c>
      <c r="J1190" s="37">
        <v>35</v>
      </c>
      <c r="K1190" s="18">
        <f t="shared" si="144"/>
        <v>12.274999999999999</v>
      </c>
      <c r="L1190" s="19">
        <f t="shared" si="145"/>
        <v>0.3507142857142857</v>
      </c>
      <c r="M1190" s="19">
        <f t="shared" si="146"/>
        <v>0.54015401540154007</v>
      </c>
      <c r="N1190" s="20">
        <f t="shared" si="147"/>
        <v>0</v>
      </c>
      <c r="O1190" s="18">
        <f t="shared" si="148"/>
        <v>0</v>
      </c>
      <c r="P1190" s="18">
        <f t="shared" si="149"/>
        <v>0</v>
      </c>
      <c r="Q1190" s="21" t="str">
        <f t="shared" si="150"/>
        <v>REORDER</v>
      </c>
      <c r="R1190" s="22" t="e">
        <f ca="1">IF($B1190="","",IF(_xlfn.MAXIFS(PurDate,PurItem,$B1190)=0,"",_xlfn.MAXIFS(PurDate,PurItem,$B1190)))</f>
        <v>#NAME?</v>
      </c>
      <c r="S1190" s="20">
        <f t="shared" si="151"/>
        <v>0</v>
      </c>
      <c r="U1190" s="36"/>
    </row>
    <row r="1191" spans="1:21" x14ac:dyDescent="0.25">
      <c r="A1191" s="15" t="s">
        <v>2463</v>
      </c>
      <c r="B1191" s="15" t="s">
        <v>2464</v>
      </c>
      <c r="C1191" s="15" t="s">
        <v>122</v>
      </c>
      <c r="D1191" s="15" t="s">
        <v>93</v>
      </c>
      <c r="E1191" s="15" t="s">
        <v>2463</v>
      </c>
      <c r="F1191" s="16">
        <v>10</v>
      </c>
      <c r="G1191" s="16">
        <v>0</v>
      </c>
      <c r="H1191" s="17">
        <v>25.9725</v>
      </c>
      <c r="I1191" s="18">
        <f>IF($B1191="","",IF(CostMethod="Last Cost",IFERROR(INDEX(PurCost,MATCH(_xlfn.MAXIFS(PurRank,PurItem,$B1191),PurRank,0)),$H1191),IF(($G1191+SUMIFS(PurQty,PurItem,$B1191))=0,$H1191,($G1191*$H1191+SUMIFS(PurTotal,PurItem,$B1191))/($G1191+SUMIFS(PurQty,PurItem,$B1191)))))</f>
        <v>25.9725</v>
      </c>
      <c r="J1191" s="37">
        <v>40</v>
      </c>
      <c r="K1191" s="18">
        <f t="shared" si="144"/>
        <v>14.0275</v>
      </c>
      <c r="L1191" s="19">
        <f t="shared" si="145"/>
        <v>0.35068749999999999</v>
      </c>
      <c r="M1191" s="19">
        <f t="shared" si="146"/>
        <v>0.54009048031571849</v>
      </c>
      <c r="N1191" s="20">
        <f t="shared" si="147"/>
        <v>0</v>
      </c>
      <c r="O1191" s="18">
        <f t="shared" si="148"/>
        <v>0</v>
      </c>
      <c r="P1191" s="18">
        <f t="shared" si="149"/>
        <v>0</v>
      </c>
      <c r="Q1191" s="21" t="str">
        <f t="shared" si="150"/>
        <v>REORDER</v>
      </c>
      <c r="R1191" s="22" t="e">
        <f ca="1">IF($B1191="","",IF(_xlfn.MAXIFS(PurDate,PurItem,$B1191)=0,"",_xlfn.MAXIFS(PurDate,PurItem,$B1191)))</f>
        <v>#NAME?</v>
      </c>
      <c r="S1191" s="20">
        <f t="shared" si="151"/>
        <v>0</v>
      </c>
      <c r="U1191" s="36"/>
    </row>
    <row r="1192" spans="1:21" x14ac:dyDescent="0.25">
      <c r="A1192" s="15" t="s">
        <v>2465</v>
      </c>
      <c r="B1192" s="15" t="s">
        <v>2466</v>
      </c>
      <c r="D1192" s="15" t="s">
        <v>93</v>
      </c>
      <c r="E1192" s="15" t="s">
        <v>2465</v>
      </c>
      <c r="F1192" s="16">
        <v>10</v>
      </c>
      <c r="G1192" s="16">
        <v>0</v>
      </c>
      <c r="H1192" s="17">
        <v>22.82</v>
      </c>
      <c r="I1192" s="18">
        <f>IF($B1192="","",IF(CostMethod="Last Cost",IFERROR(INDEX(PurCost,MATCH(_xlfn.MAXIFS(PurRank,PurItem,$B1192),PurRank,0)),$H1192),IF(($G1192+SUMIFS(PurQty,PurItem,$B1192))=0,$H1192,($G1192*$H1192+SUMIFS(PurTotal,PurItem,$B1192))/($G1192+SUMIFS(PurQty,PurItem,$B1192)))))</f>
        <v>22.82</v>
      </c>
      <c r="J1192" s="37">
        <v>35</v>
      </c>
      <c r="K1192" s="18">
        <f t="shared" si="144"/>
        <v>12.18</v>
      </c>
      <c r="L1192" s="19">
        <f t="shared" si="145"/>
        <v>0.34799999999999998</v>
      </c>
      <c r="M1192" s="19">
        <f t="shared" si="146"/>
        <v>0.53374233128834359</v>
      </c>
      <c r="N1192" s="20">
        <f t="shared" si="147"/>
        <v>5</v>
      </c>
      <c r="O1192" s="18">
        <f t="shared" si="148"/>
        <v>114.1</v>
      </c>
      <c r="P1192" s="18">
        <f t="shared" si="149"/>
        <v>175</v>
      </c>
      <c r="Q1192" s="21" t="str">
        <f t="shared" si="150"/>
        <v>REORDER</v>
      </c>
      <c r="R1192" s="22" t="e">
        <f ca="1">IF($B1192="","",IF(_xlfn.MAXIFS(PurDate,PurItem,$B1192)=0,"",_xlfn.MAXIFS(PurDate,PurItem,$B1192)))</f>
        <v>#NAME?</v>
      </c>
      <c r="S1192" s="20">
        <f t="shared" si="151"/>
        <v>0</v>
      </c>
      <c r="U1192" s="36"/>
    </row>
    <row r="1193" spans="1:21" x14ac:dyDescent="0.25">
      <c r="A1193" s="15" t="s">
        <v>2467</v>
      </c>
      <c r="B1193" s="15" t="s">
        <v>2468</v>
      </c>
      <c r="C1193" s="15" t="s">
        <v>110</v>
      </c>
      <c r="D1193" s="15" t="s">
        <v>93</v>
      </c>
      <c r="E1193" s="15" t="s">
        <v>2467</v>
      </c>
      <c r="F1193" s="16">
        <v>10</v>
      </c>
      <c r="G1193" s="16">
        <v>0</v>
      </c>
      <c r="H1193" s="17">
        <v>22.82</v>
      </c>
      <c r="I1193" s="18">
        <f>IF($B1193="","",IF(CostMethod="Last Cost",IFERROR(INDEX(PurCost,MATCH(_xlfn.MAXIFS(PurRank,PurItem,$B1193),PurRank,0)),$H1193),IF(($G1193+SUMIFS(PurQty,PurItem,$B1193))=0,$H1193,($G1193*$H1193+SUMIFS(PurTotal,PurItem,$B1193))/($G1193+SUMIFS(PurQty,PurItem,$B1193)))))</f>
        <v>22.82</v>
      </c>
      <c r="J1193" s="37">
        <v>35</v>
      </c>
      <c r="K1193" s="18">
        <f t="shared" si="144"/>
        <v>12.18</v>
      </c>
      <c r="L1193" s="19">
        <f t="shared" si="145"/>
        <v>0.34799999999999998</v>
      </c>
      <c r="M1193" s="19">
        <f t="shared" si="146"/>
        <v>0.53374233128834359</v>
      </c>
      <c r="N1193" s="20">
        <f t="shared" si="147"/>
        <v>4</v>
      </c>
      <c r="O1193" s="18">
        <f t="shared" si="148"/>
        <v>91.28</v>
      </c>
      <c r="P1193" s="18">
        <f t="shared" si="149"/>
        <v>140</v>
      </c>
      <c r="Q1193" s="21" t="str">
        <f t="shared" si="150"/>
        <v>REORDER</v>
      </c>
      <c r="R1193" s="22" t="e">
        <f ca="1">IF($B1193="","",IF(_xlfn.MAXIFS(PurDate,PurItem,$B1193)=0,"",_xlfn.MAXIFS(PurDate,PurItem,$B1193)))</f>
        <v>#NAME?</v>
      </c>
      <c r="S1193" s="20">
        <f t="shared" si="151"/>
        <v>0</v>
      </c>
      <c r="U1193" s="36"/>
    </row>
    <row r="1194" spans="1:21" x14ac:dyDescent="0.25">
      <c r="A1194" s="15" t="s">
        <v>2469</v>
      </c>
      <c r="B1194" s="15" t="s">
        <v>2470</v>
      </c>
      <c r="C1194" s="15" t="s">
        <v>110</v>
      </c>
      <c r="D1194" s="15" t="s">
        <v>93</v>
      </c>
      <c r="E1194" s="15" t="s">
        <v>2469</v>
      </c>
      <c r="F1194" s="16">
        <v>2</v>
      </c>
      <c r="G1194" s="16">
        <v>0</v>
      </c>
      <c r="H1194" s="17">
        <v>12</v>
      </c>
      <c r="I1194" s="18">
        <f>IF($B1194="","",IF(CostMethod="Last Cost",IFERROR(INDEX(PurCost,MATCH(_xlfn.MAXIFS(PurRank,PurItem,$B1194),PurRank,0)),$H1194),IF(($G1194+SUMIFS(PurQty,PurItem,$B1194))=0,$H1194,($G1194*$H1194+SUMIFS(PurTotal,PurItem,$B1194))/($G1194+SUMIFS(PurQty,PurItem,$B1194)))))</f>
        <v>12</v>
      </c>
      <c r="J1194" s="37">
        <v>15</v>
      </c>
      <c r="K1194" s="18">
        <f t="shared" si="144"/>
        <v>3</v>
      </c>
      <c r="L1194" s="19">
        <f t="shared" si="145"/>
        <v>0.2</v>
      </c>
      <c r="M1194" s="19">
        <f t="shared" si="146"/>
        <v>0.25</v>
      </c>
      <c r="N1194" s="20">
        <f t="shared" si="147"/>
        <v>2</v>
      </c>
      <c r="O1194" s="18">
        <f t="shared" si="148"/>
        <v>24</v>
      </c>
      <c r="P1194" s="18">
        <f t="shared" si="149"/>
        <v>30</v>
      </c>
      <c r="Q1194" s="21" t="str">
        <f t="shared" si="150"/>
        <v>REORDER</v>
      </c>
      <c r="R1194" s="22" t="e">
        <f ca="1">IF($B1194="","",IF(_xlfn.MAXIFS(PurDate,PurItem,$B1194)=0,"",_xlfn.MAXIFS(PurDate,PurItem,$B1194)))</f>
        <v>#NAME?</v>
      </c>
      <c r="S1194" s="20">
        <f t="shared" si="151"/>
        <v>0</v>
      </c>
      <c r="U1194" s="36"/>
    </row>
    <row r="1195" spans="1:21" x14ac:dyDescent="0.25">
      <c r="A1195" s="15" t="s">
        <v>2471</v>
      </c>
      <c r="B1195" s="15" t="s">
        <v>2472</v>
      </c>
      <c r="C1195" s="15" t="s">
        <v>110</v>
      </c>
      <c r="D1195" s="15" t="s">
        <v>93</v>
      </c>
      <c r="E1195" s="15" t="s">
        <v>2471</v>
      </c>
      <c r="F1195" s="16">
        <v>3</v>
      </c>
      <c r="G1195" s="16">
        <v>0</v>
      </c>
      <c r="H1195" s="17">
        <v>32</v>
      </c>
      <c r="I1195" s="18">
        <f>IF($B1195="","",IF(CostMethod="Last Cost",IFERROR(INDEX(PurCost,MATCH(_xlfn.MAXIFS(PurRank,PurItem,$B1195),PurRank,0)),$H1195),IF(($G1195+SUMIFS(PurQty,PurItem,$B1195))=0,$H1195,($G1195*$H1195+SUMIFS(PurTotal,PurItem,$B1195))/($G1195+SUMIFS(PurQty,PurItem,$B1195)))))</f>
        <v>32</v>
      </c>
      <c r="J1195" s="37">
        <v>35</v>
      </c>
      <c r="K1195" s="18">
        <f t="shared" si="144"/>
        <v>3</v>
      </c>
      <c r="L1195" s="19">
        <f t="shared" si="145"/>
        <v>8.5714285714285715E-2</v>
      </c>
      <c r="M1195" s="19">
        <f t="shared" si="146"/>
        <v>9.375E-2</v>
      </c>
      <c r="N1195" s="20">
        <f t="shared" si="147"/>
        <v>6</v>
      </c>
      <c r="O1195" s="18">
        <f t="shared" si="148"/>
        <v>192</v>
      </c>
      <c r="P1195" s="18">
        <f t="shared" si="149"/>
        <v>210</v>
      </c>
      <c r="Q1195" s="21" t="str">
        <f t="shared" si="150"/>
        <v>OK</v>
      </c>
      <c r="R1195" s="22" t="e">
        <f ca="1">IF($B1195="","",IF(_xlfn.MAXIFS(PurDate,PurItem,$B1195)=0,"",_xlfn.MAXIFS(PurDate,PurItem,$B1195)))</f>
        <v>#NAME?</v>
      </c>
      <c r="S1195" s="20">
        <f t="shared" si="151"/>
        <v>0</v>
      </c>
      <c r="U1195" s="36"/>
    </row>
    <row r="1196" spans="1:21" x14ac:dyDescent="0.25">
      <c r="A1196" s="15" t="s">
        <v>2473</v>
      </c>
      <c r="B1196" s="15" t="s">
        <v>2474</v>
      </c>
      <c r="C1196" s="15" t="s">
        <v>110</v>
      </c>
      <c r="D1196" s="15" t="s">
        <v>93</v>
      </c>
      <c r="E1196" s="15" t="s">
        <v>2473</v>
      </c>
      <c r="F1196" s="16">
        <v>1</v>
      </c>
      <c r="G1196" s="16">
        <v>0</v>
      </c>
      <c r="H1196" s="17">
        <v>10</v>
      </c>
      <c r="I1196" s="18">
        <f>IF($B1196="","",IF(CostMethod="Last Cost",IFERROR(INDEX(PurCost,MATCH(_xlfn.MAXIFS(PurRank,PurItem,$B1196),PurRank,0)),$H1196),IF(($G1196+SUMIFS(PurQty,PurItem,$B1196))=0,$H1196,($G1196*$H1196+SUMIFS(PurTotal,PurItem,$B1196))/($G1196+SUMIFS(PurQty,PurItem,$B1196)))))</f>
        <v>10</v>
      </c>
      <c r="J1196" s="17">
        <v>15</v>
      </c>
      <c r="K1196" s="18">
        <f t="shared" si="144"/>
        <v>5</v>
      </c>
      <c r="L1196" s="19">
        <f t="shared" si="145"/>
        <v>0.33333333333333331</v>
      </c>
      <c r="M1196" s="19">
        <f t="shared" si="146"/>
        <v>0.5</v>
      </c>
      <c r="N1196" s="20">
        <f t="shared" si="147"/>
        <v>8</v>
      </c>
      <c r="O1196" s="18">
        <f t="shared" si="148"/>
        <v>80</v>
      </c>
      <c r="P1196" s="18">
        <f t="shared" si="149"/>
        <v>120</v>
      </c>
      <c r="Q1196" s="21" t="str">
        <f t="shared" si="150"/>
        <v>OK</v>
      </c>
      <c r="R1196" s="22" t="e">
        <f ca="1">IF($B1196="","",IF(_xlfn.MAXIFS(PurDate,PurItem,$B1196)=0,"",_xlfn.MAXIFS(PurDate,PurItem,$B1196)))</f>
        <v>#NAME?</v>
      </c>
      <c r="S1196" s="20">
        <f t="shared" si="151"/>
        <v>0</v>
      </c>
      <c r="U1196" s="36"/>
    </row>
    <row r="1197" spans="1:21" x14ac:dyDescent="0.25">
      <c r="A1197" s="15" t="s">
        <v>2475</v>
      </c>
      <c r="B1197" s="15" t="s">
        <v>2476</v>
      </c>
      <c r="D1197" s="15" t="s">
        <v>93</v>
      </c>
      <c r="E1197" s="15" t="s">
        <v>2475</v>
      </c>
      <c r="F1197" s="16">
        <v>2</v>
      </c>
      <c r="G1197" s="16">
        <v>0</v>
      </c>
      <c r="I1197" s="18">
        <f>IF($B1197="","",IF(CostMethod="Last Cost",IFERROR(INDEX(PurCost,MATCH(_xlfn.MAXIFS(PurRank,PurItem,$B1197),PurRank,0)),$H1197),IF(($G1197+SUMIFS(PurQty,PurItem,$B1197))=0,$H1197,($G1197*$H1197+SUMIFS(PurTotal,PurItem,$B1197))/($G1197+SUMIFS(PurQty,PurItem,$B1197)))))</f>
        <v>0</v>
      </c>
      <c r="J1197" s="17">
        <v>25</v>
      </c>
      <c r="K1197" s="18">
        <f t="shared" si="144"/>
        <v>25</v>
      </c>
      <c r="L1197" s="19">
        <f t="shared" si="145"/>
        <v>1</v>
      </c>
      <c r="M1197" s="19" t="str">
        <f t="shared" si="146"/>
        <v/>
      </c>
      <c r="N1197" s="20">
        <f t="shared" si="147"/>
        <v>11</v>
      </c>
      <c r="O1197" s="18">
        <f t="shared" si="148"/>
        <v>0</v>
      </c>
      <c r="P1197" s="18">
        <f t="shared" si="149"/>
        <v>275</v>
      </c>
      <c r="Q1197" s="21" t="str">
        <f t="shared" si="150"/>
        <v>OK</v>
      </c>
      <c r="R1197" s="22" t="e">
        <f ca="1">IF($B1197="","",IF(_xlfn.MAXIFS(PurDate,PurItem,$B1197)=0,"",_xlfn.MAXIFS(PurDate,PurItem,$B1197)))</f>
        <v>#NAME?</v>
      </c>
      <c r="S1197" s="20">
        <f t="shared" si="151"/>
        <v>0</v>
      </c>
      <c r="U1197" s="36"/>
    </row>
    <row r="1198" spans="1:21" x14ac:dyDescent="0.25">
      <c r="A1198" s="15" t="s">
        <v>2477</v>
      </c>
      <c r="B1198" s="15" t="s">
        <v>2478</v>
      </c>
      <c r="D1198" s="15" t="s">
        <v>93</v>
      </c>
      <c r="E1198" s="15" t="s">
        <v>2477</v>
      </c>
      <c r="G1198" s="16">
        <v>0</v>
      </c>
      <c r="I1198" s="18">
        <f>IF($B1198="","",IF(CostMethod="Last Cost",IFERROR(INDEX(PurCost,MATCH(_xlfn.MAXIFS(PurRank,PurItem,$B1198),PurRank,0)),$H1198),IF(($G1198+SUMIFS(PurQty,PurItem,$B1198))=0,$H1198,($G1198*$H1198+SUMIFS(PurTotal,PurItem,$B1198))/($G1198+SUMIFS(PurQty,PurItem,$B1198)))))</f>
        <v>0</v>
      </c>
      <c r="J1198" s="17">
        <v>35</v>
      </c>
      <c r="K1198" s="18">
        <f t="shared" si="144"/>
        <v>35</v>
      </c>
      <c r="L1198" s="19">
        <f t="shared" si="145"/>
        <v>1</v>
      </c>
      <c r="M1198" s="19" t="str">
        <f t="shared" si="146"/>
        <v/>
      </c>
      <c r="N1198" s="20">
        <f t="shared" si="147"/>
        <v>7</v>
      </c>
      <c r="O1198" s="18">
        <f t="shared" si="148"/>
        <v>0</v>
      </c>
      <c r="P1198" s="18">
        <f t="shared" si="149"/>
        <v>245</v>
      </c>
      <c r="Q1198" s="21" t="str">
        <f t="shared" si="150"/>
        <v>OK</v>
      </c>
      <c r="R1198" s="22" t="e">
        <f ca="1">IF($B1198="","",IF(_xlfn.MAXIFS(PurDate,PurItem,$B1198)=0,"",_xlfn.MAXIFS(PurDate,PurItem,$B1198)))</f>
        <v>#NAME?</v>
      </c>
      <c r="S1198" s="20">
        <f t="shared" si="151"/>
        <v>0</v>
      </c>
      <c r="U1198" s="36"/>
    </row>
    <row r="1199" spans="1:21" x14ac:dyDescent="0.25">
      <c r="A1199" s="15" t="s">
        <v>2479</v>
      </c>
      <c r="B1199" s="15" t="s">
        <v>2480</v>
      </c>
      <c r="D1199" s="15" t="s">
        <v>93</v>
      </c>
      <c r="E1199" s="15" t="s">
        <v>2479</v>
      </c>
      <c r="G1199" s="16">
        <v>0</v>
      </c>
      <c r="I1199" s="18">
        <f>IF($B1199="","",IF(CostMethod="Last Cost",IFERROR(INDEX(PurCost,MATCH(_xlfn.MAXIFS(PurRank,PurItem,$B1199),PurRank,0)),$H1199),IF(($G1199+SUMIFS(PurQty,PurItem,$B1199))=0,$H1199,($G1199*$H1199+SUMIFS(PurTotal,PurItem,$B1199))/($G1199+SUMIFS(PurQty,PurItem,$B1199)))))</f>
        <v>0</v>
      </c>
      <c r="J1199" s="17">
        <v>15</v>
      </c>
      <c r="K1199" s="18">
        <f t="shared" si="144"/>
        <v>15</v>
      </c>
      <c r="L1199" s="19">
        <f t="shared" si="145"/>
        <v>1</v>
      </c>
      <c r="M1199" s="19" t="str">
        <f t="shared" si="146"/>
        <v/>
      </c>
      <c r="N1199" s="20">
        <f t="shared" si="147"/>
        <v>8</v>
      </c>
      <c r="O1199" s="18">
        <f t="shared" si="148"/>
        <v>0</v>
      </c>
      <c r="P1199" s="18">
        <f t="shared" si="149"/>
        <v>120</v>
      </c>
      <c r="Q1199" s="21" t="str">
        <f t="shared" si="150"/>
        <v>OK</v>
      </c>
      <c r="R1199" s="22" t="e">
        <f ca="1">IF($B1199="","",IF(_xlfn.MAXIFS(PurDate,PurItem,$B1199)=0,"",_xlfn.MAXIFS(PurDate,PurItem,$B1199)))</f>
        <v>#NAME?</v>
      </c>
      <c r="S1199" s="20">
        <f t="shared" si="151"/>
        <v>0</v>
      </c>
      <c r="U1199" s="36"/>
    </row>
    <row r="1200" spans="1:21" x14ac:dyDescent="0.25">
      <c r="A1200" s="15" t="s">
        <v>2481</v>
      </c>
      <c r="B1200" s="15" t="s">
        <v>2482</v>
      </c>
      <c r="D1200" s="15" t="s">
        <v>93</v>
      </c>
      <c r="E1200" s="15" t="s">
        <v>2481</v>
      </c>
      <c r="G1200" s="16">
        <v>0</v>
      </c>
      <c r="I1200" s="18">
        <f>IF($B1200="","",IF(CostMethod="Last Cost",IFERROR(INDEX(PurCost,MATCH(_xlfn.MAXIFS(PurRank,PurItem,$B1200),PurRank,0)),$H1200),IF(($G1200+SUMIFS(PurQty,PurItem,$B1200))=0,$H1200,($G1200*$H1200+SUMIFS(PurTotal,PurItem,$B1200))/($G1200+SUMIFS(PurQty,PurItem,$B1200)))))</f>
        <v>0</v>
      </c>
      <c r="J1200" s="17">
        <v>15</v>
      </c>
      <c r="K1200" s="18">
        <f t="shared" si="144"/>
        <v>15</v>
      </c>
      <c r="L1200" s="19">
        <f t="shared" si="145"/>
        <v>1</v>
      </c>
      <c r="M1200" s="19" t="str">
        <f t="shared" si="146"/>
        <v/>
      </c>
      <c r="N1200" s="20">
        <f t="shared" si="147"/>
        <v>0</v>
      </c>
      <c r="O1200" s="18">
        <f t="shared" si="148"/>
        <v>0</v>
      </c>
      <c r="P1200" s="18">
        <f t="shared" si="149"/>
        <v>0</v>
      </c>
      <c r="Q1200" s="21" t="str">
        <f t="shared" si="150"/>
        <v>REORDER</v>
      </c>
      <c r="R1200" s="22" t="e">
        <f ca="1">IF($B1200="","",IF(_xlfn.MAXIFS(PurDate,PurItem,$B1200)=0,"",_xlfn.MAXIFS(PurDate,PurItem,$B1200)))</f>
        <v>#NAME?</v>
      </c>
      <c r="S1200" s="20">
        <f t="shared" si="151"/>
        <v>0</v>
      </c>
      <c r="U1200" s="36"/>
    </row>
    <row r="1201" spans="1:21" x14ac:dyDescent="0.25">
      <c r="A1201" s="15" t="s">
        <v>2483</v>
      </c>
      <c r="B1201" s="15" t="s">
        <v>2484</v>
      </c>
      <c r="D1201" s="15" t="s">
        <v>93</v>
      </c>
      <c r="E1201" s="15" t="s">
        <v>2483</v>
      </c>
      <c r="G1201" s="16">
        <v>0</v>
      </c>
      <c r="I1201" s="18">
        <f>IF($B1201="","",IF(CostMethod="Last Cost",IFERROR(INDEX(PurCost,MATCH(_xlfn.MAXIFS(PurRank,PurItem,$B1201),PurRank,0)),$H1201),IF(($G1201+SUMIFS(PurQty,PurItem,$B1201))=0,$H1201,($G1201*$H1201+SUMIFS(PurTotal,PurItem,$B1201))/($G1201+SUMIFS(PurQty,PurItem,$B1201)))))</f>
        <v>12.836571428571428</v>
      </c>
      <c r="J1201" s="17">
        <v>22</v>
      </c>
      <c r="K1201" s="18">
        <f t="shared" si="144"/>
        <v>9.1634285714285717</v>
      </c>
      <c r="L1201" s="19">
        <f t="shared" si="145"/>
        <v>0.41651948051948051</v>
      </c>
      <c r="M1201" s="19">
        <f t="shared" si="146"/>
        <v>0.71385327635327644</v>
      </c>
      <c r="N1201" s="20">
        <f t="shared" si="147"/>
        <v>-151</v>
      </c>
      <c r="O1201" s="18">
        <f t="shared" si="148"/>
        <v>-1938.3222857142857</v>
      </c>
      <c r="P1201" s="18">
        <f t="shared" si="149"/>
        <v>-3322</v>
      </c>
      <c r="Q1201" s="21" t="str">
        <f t="shared" si="150"/>
        <v>NEGATIVE</v>
      </c>
      <c r="R1201" s="22" t="e">
        <f ca="1">IF($B1201="","",IF(_xlfn.MAXIFS(PurDate,PurItem,$B1201)=0,"",_xlfn.MAXIFS(PurDate,PurItem,$B1201)))</f>
        <v>#NAME?</v>
      </c>
      <c r="S1201" s="20">
        <f t="shared" si="151"/>
        <v>350</v>
      </c>
      <c r="U1201" s="36"/>
    </row>
    <row r="1202" spans="1:21" x14ac:dyDescent="0.25">
      <c r="A1202" s="15" t="s">
        <v>2485</v>
      </c>
      <c r="B1202" s="15" t="s">
        <v>2486</v>
      </c>
      <c r="E1202" s="15" t="s">
        <v>2485</v>
      </c>
      <c r="G1202" s="16">
        <v>0</v>
      </c>
      <c r="I1202" s="18">
        <f>IF($B1202="","",IF(CostMethod="Last Cost",IFERROR(INDEX(PurCost,MATCH(_xlfn.MAXIFS(PurRank,PurItem,$B1202),PurRank,0)),$H1202),IF(($G1202+SUMIFS(PurQty,PurItem,$B1202))=0,$H1202,($G1202*$H1202+SUMIFS(PurTotal,PurItem,$B1202))/($G1202+SUMIFS(PurQty,PurItem,$B1202)))))</f>
        <v>15.2</v>
      </c>
      <c r="J1202" s="17">
        <v>22</v>
      </c>
      <c r="K1202" s="18">
        <f t="shared" si="144"/>
        <v>6.8000000000000007</v>
      </c>
      <c r="L1202" s="19">
        <f t="shared" si="145"/>
        <v>0.30909090909090914</v>
      </c>
      <c r="M1202" s="19">
        <f t="shared" si="146"/>
        <v>0.44736842105263164</v>
      </c>
      <c r="N1202" s="20">
        <f t="shared" si="147"/>
        <v>56</v>
      </c>
      <c r="O1202" s="18">
        <f t="shared" si="148"/>
        <v>851.19999999999993</v>
      </c>
      <c r="P1202" s="18">
        <f t="shared" si="149"/>
        <v>1232</v>
      </c>
      <c r="Q1202" s="21" t="str">
        <f t="shared" si="150"/>
        <v>OK</v>
      </c>
      <c r="R1202" s="22" t="e">
        <f ca="1">IF($B1202="","",IF(_xlfn.MAXIFS(PurDate,PurItem,$B1202)=0,"",_xlfn.MAXIFS(PurDate,PurItem,$B1202)))</f>
        <v>#NAME?</v>
      </c>
      <c r="S1202" s="20">
        <f t="shared" si="151"/>
        <v>30</v>
      </c>
      <c r="U1202" s="36"/>
    </row>
    <row r="1203" spans="1:21" x14ac:dyDescent="0.25">
      <c r="A1203" s="15" t="s">
        <v>2487</v>
      </c>
      <c r="B1203" s="15" t="s">
        <v>2488</v>
      </c>
      <c r="E1203" s="15" t="s">
        <v>2487</v>
      </c>
      <c r="G1203" s="16">
        <v>0</v>
      </c>
      <c r="I1203" s="18">
        <f>IF($B1203="","",IF(CostMethod="Last Cost",IFERROR(INDEX(PurCost,MATCH(_xlfn.MAXIFS(PurRank,PurItem,$B1203),PurRank,0)),$H1203),IF(($G1203+SUMIFS(PurQty,PurItem,$B1203))=0,$H1203,($G1203*$H1203+SUMIFS(PurTotal,PurItem,$B1203))/($G1203+SUMIFS(PurQty,PurItem,$B1203)))))</f>
        <v>12</v>
      </c>
      <c r="J1203" s="17">
        <v>20</v>
      </c>
      <c r="K1203" s="18">
        <f t="shared" si="144"/>
        <v>8</v>
      </c>
      <c r="L1203" s="19">
        <f t="shared" si="145"/>
        <v>0.4</v>
      </c>
      <c r="M1203" s="19">
        <f t="shared" si="146"/>
        <v>0.66666666666666663</v>
      </c>
      <c r="N1203" s="20">
        <f t="shared" si="147"/>
        <v>-1</v>
      </c>
      <c r="O1203" s="18">
        <f t="shared" si="148"/>
        <v>-12</v>
      </c>
      <c r="P1203" s="18">
        <f t="shared" si="149"/>
        <v>-20</v>
      </c>
      <c r="Q1203" s="21" t="str">
        <f t="shared" si="150"/>
        <v>NEGATIVE</v>
      </c>
      <c r="R1203" s="22" t="e">
        <f ca="1">IF($B1203="","",IF(_xlfn.MAXIFS(PurDate,PurItem,$B1203)=0,"",_xlfn.MAXIFS(PurDate,PurItem,$B1203)))</f>
        <v>#NAME?</v>
      </c>
      <c r="S1203" s="20">
        <f t="shared" si="151"/>
        <v>40</v>
      </c>
      <c r="U1203" s="36"/>
    </row>
    <row r="1204" spans="1:21" x14ac:dyDescent="0.25">
      <c r="A1204" s="15" t="s">
        <v>2489</v>
      </c>
      <c r="B1204" s="15" t="s">
        <v>2490</v>
      </c>
      <c r="E1204" s="15" t="s">
        <v>2489</v>
      </c>
      <c r="G1204" s="16">
        <v>0</v>
      </c>
      <c r="I1204" s="18">
        <f>IF($B1204="","",IF(CostMethod="Last Cost",IFERROR(INDEX(PurCost,MATCH(_xlfn.MAXIFS(PurRank,PurItem,$B1204),PurRank,0)),$H1204),IF(($G1204+SUMIFS(PurQty,PurItem,$B1204))=0,$H1204,($G1204*$H1204+SUMIFS(PurTotal,PurItem,$B1204))/($G1204+SUMIFS(PurQty,PurItem,$B1204)))))</f>
        <v>4.8108270676691731</v>
      </c>
      <c r="J1204" s="17">
        <v>10</v>
      </c>
      <c r="K1204" s="18">
        <f t="shared" si="144"/>
        <v>5.1891729323308269</v>
      </c>
      <c r="L1204" s="19">
        <f t="shared" si="145"/>
        <v>0.51891729323308267</v>
      </c>
      <c r="M1204" s="19">
        <f t="shared" si="146"/>
        <v>1.0786446611652913</v>
      </c>
      <c r="N1204" s="20">
        <f t="shared" si="147"/>
        <v>144</v>
      </c>
      <c r="O1204" s="18">
        <f t="shared" si="148"/>
        <v>692.75909774436093</v>
      </c>
      <c r="P1204" s="18">
        <f t="shared" si="149"/>
        <v>1440</v>
      </c>
      <c r="Q1204" s="21" t="str">
        <f t="shared" si="150"/>
        <v>OK</v>
      </c>
      <c r="R1204" s="22" t="e">
        <f ca="1">IF($B1204="","",IF(_xlfn.MAXIFS(PurDate,PurItem,$B1204)=0,"",_xlfn.MAXIFS(PurDate,PurItem,$B1204)))</f>
        <v>#NAME?</v>
      </c>
      <c r="S1204" s="20">
        <f t="shared" si="151"/>
        <v>133</v>
      </c>
      <c r="U1204" s="36"/>
    </row>
    <row r="1205" spans="1:21" x14ac:dyDescent="0.25">
      <c r="A1205" s="15" t="s">
        <v>2491</v>
      </c>
      <c r="B1205" s="15" t="s">
        <v>2492</v>
      </c>
      <c r="E1205" s="15" t="s">
        <v>2491</v>
      </c>
      <c r="G1205" s="16">
        <v>0</v>
      </c>
      <c r="I1205" s="18">
        <f>IF($B1205="","",IF(CostMethod="Last Cost",IFERROR(INDEX(PurCost,MATCH(_xlfn.MAXIFS(PurRank,PurItem,$B1205),PurRank,0)),$H1205),IF(($G1205+SUMIFS(PurQty,PurItem,$B1205))=0,$H1205,($G1205*$H1205+SUMIFS(PurTotal,PurItem,$B1205))/($G1205+SUMIFS(PurQty,PurItem,$B1205)))))</f>
        <v>8.9600000000000009</v>
      </c>
      <c r="J1205" s="17">
        <f>34/2</f>
        <v>17</v>
      </c>
      <c r="K1205" s="18">
        <f t="shared" si="144"/>
        <v>8.0399999999999991</v>
      </c>
      <c r="L1205" s="19">
        <f t="shared" si="145"/>
        <v>0.4729411764705882</v>
      </c>
      <c r="M1205" s="19">
        <f t="shared" si="146"/>
        <v>0.89732142857142838</v>
      </c>
      <c r="N1205" s="20">
        <f t="shared" si="147"/>
        <v>-21</v>
      </c>
      <c r="O1205" s="18">
        <f t="shared" si="148"/>
        <v>-188.16000000000003</v>
      </c>
      <c r="P1205" s="18">
        <f t="shared" si="149"/>
        <v>-357</v>
      </c>
      <c r="Q1205" s="21" t="str">
        <f t="shared" si="150"/>
        <v>NEGATIVE</v>
      </c>
      <c r="R1205" s="22" t="e">
        <f ca="1">IF($B1205="","",IF(_xlfn.MAXIFS(PurDate,PurItem,$B1205)=0,"",_xlfn.MAXIFS(PurDate,PurItem,$B1205)))</f>
        <v>#NAME?</v>
      </c>
      <c r="S1205" s="20">
        <f t="shared" si="151"/>
        <v>100</v>
      </c>
      <c r="U1205" s="36"/>
    </row>
    <row r="1206" spans="1:21" x14ac:dyDescent="0.25">
      <c r="A1206" s="15" t="s">
        <v>2493</v>
      </c>
      <c r="B1206" s="15" t="s">
        <v>2494</v>
      </c>
      <c r="E1206" s="15" t="s">
        <v>2493</v>
      </c>
      <c r="G1206" s="16">
        <v>0</v>
      </c>
      <c r="I1206" s="18">
        <f>IF($B1206="","",IF(CostMethod="Last Cost",IFERROR(INDEX(PurCost,MATCH(_xlfn.MAXIFS(PurRank,PurItem,$B1206),PurRank,0)),$H1206),IF(($G1206+SUMIFS(PurQty,PurItem,$B1206))=0,$H1206,($G1206*$H1206+SUMIFS(PurTotal,PurItem,$B1206))/($G1206+SUMIFS(PurQty,PurItem,$B1206)))))</f>
        <v>4.375</v>
      </c>
      <c r="J1206" s="17">
        <f>120/12</f>
        <v>10</v>
      </c>
      <c r="K1206" s="18">
        <f t="shared" si="144"/>
        <v>5.625</v>
      </c>
      <c r="L1206" s="19">
        <f t="shared" si="145"/>
        <v>0.5625</v>
      </c>
      <c r="M1206" s="19">
        <f t="shared" si="146"/>
        <v>1.2857142857142858</v>
      </c>
      <c r="N1206" s="20">
        <f t="shared" si="147"/>
        <v>-153</v>
      </c>
      <c r="O1206" s="18">
        <f t="shared" si="148"/>
        <v>-669.375</v>
      </c>
      <c r="P1206" s="18">
        <f t="shared" si="149"/>
        <v>-1530</v>
      </c>
      <c r="Q1206" s="21" t="str">
        <f t="shared" si="150"/>
        <v>NEGATIVE</v>
      </c>
      <c r="R1206" s="22" t="e">
        <f ca="1">IF($B1206="","",IF(_xlfn.MAXIFS(PurDate,PurItem,$B1206)=0,"",_xlfn.MAXIFS(PurDate,PurItem,$B1206)))</f>
        <v>#NAME?</v>
      </c>
      <c r="S1206" s="20">
        <f t="shared" si="151"/>
        <v>80</v>
      </c>
      <c r="U1206" s="36"/>
    </row>
    <row r="1207" spans="1:21" x14ac:dyDescent="0.25">
      <c r="A1207" s="15" t="s">
        <v>2495</v>
      </c>
      <c r="B1207" s="15" t="s">
        <v>2496</v>
      </c>
      <c r="D1207" s="15" t="s">
        <v>93</v>
      </c>
      <c r="E1207" s="15" t="s">
        <v>2495</v>
      </c>
      <c r="G1207" s="16">
        <v>0</v>
      </c>
      <c r="I1207" s="18">
        <f>IF($B1207="","",IF(CostMethod="Last Cost",IFERROR(INDEX(PurCost,MATCH(_xlfn.MAXIFS(PurRank,PurItem,$B1207),PurRank,0)),$H1207),IF(($G1207+SUMIFS(PurQty,PurItem,$B1207))=0,$H1207,($G1207*$H1207+SUMIFS(PurTotal,PurItem,$B1207))/($G1207+SUMIFS(PurQty,PurItem,$B1207)))))</f>
        <v>0</v>
      </c>
      <c r="J1207" s="17">
        <v>20</v>
      </c>
      <c r="K1207" s="18">
        <f t="shared" si="144"/>
        <v>20</v>
      </c>
      <c r="L1207" s="19">
        <f t="shared" si="145"/>
        <v>1</v>
      </c>
      <c r="M1207" s="19" t="str">
        <f t="shared" si="146"/>
        <v/>
      </c>
      <c r="N1207" s="20">
        <f t="shared" si="147"/>
        <v>18</v>
      </c>
      <c r="O1207" s="18">
        <f t="shared" si="148"/>
        <v>0</v>
      </c>
      <c r="P1207" s="18">
        <f t="shared" si="149"/>
        <v>360</v>
      </c>
      <c r="Q1207" s="21" t="str">
        <f t="shared" si="150"/>
        <v>OK</v>
      </c>
      <c r="R1207" s="22" t="e">
        <f ca="1">IF($B1207="","",IF(_xlfn.MAXIFS(PurDate,PurItem,$B1207)=0,"",_xlfn.MAXIFS(PurDate,PurItem,$B1207)))</f>
        <v>#NAME?</v>
      </c>
      <c r="S1207" s="20">
        <f t="shared" si="151"/>
        <v>0</v>
      </c>
      <c r="U1207" s="36"/>
    </row>
    <row r="1208" spans="1:21" x14ac:dyDescent="0.25">
      <c r="A1208" s="15" t="s">
        <v>2497</v>
      </c>
      <c r="B1208" s="15" t="s">
        <v>2498</v>
      </c>
      <c r="E1208" s="15" t="s">
        <v>2497</v>
      </c>
      <c r="G1208" s="16">
        <v>0</v>
      </c>
      <c r="I1208" s="18">
        <f>IF($B1208="","",IF(CostMethod="Last Cost",IFERROR(INDEX(PurCost,MATCH(_xlfn.MAXIFS(PurRank,PurItem,$B1208),PurRank,0)),$H1208),IF(($G1208+SUMIFS(PurQty,PurItem,$B1208))=0,$H1208,($G1208*$H1208+SUMIFS(PurTotal,PurItem,$B1208))/($G1208+SUMIFS(PurQty,PurItem,$B1208)))))</f>
        <v>0</v>
      </c>
      <c r="J1208" s="17">
        <v>20</v>
      </c>
      <c r="K1208" s="18">
        <f t="shared" si="144"/>
        <v>20</v>
      </c>
      <c r="L1208" s="19">
        <f t="shared" si="145"/>
        <v>1</v>
      </c>
      <c r="M1208" s="19" t="str">
        <f t="shared" si="146"/>
        <v/>
      </c>
      <c r="N1208" s="20">
        <f t="shared" si="147"/>
        <v>3</v>
      </c>
      <c r="O1208" s="18">
        <f t="shared" si="148"/>
        <v>0</v>
      </c>
      <c r="P1208" s="18">
        <f t="shared" si="149"/>
        <v>60</v>
      </c>
      <c r="Q1208" s="21" t="str">
        <f t="shared" si="150"/>
        <v>OK</v>
      </c>
      <c r="R1208" s="22" t="e">
        <f ca="1">IF($B1208="","",IF(_xlfn.MAXIFS(PurDate,PurItem,$B1208)=0,"",_xlfn.MAXIFS(PurDate,PurItem,$B1208)))</f>
        <v>#NAME?</v>
      </c>
      <c r="S1208" s="20">
        <f t="shared" si="151"/>
        <v>0</v>
      </c>
      <c r="U1208" s="36"/>
    </row>
    <row r="1209" spans="1:21" x14ac:dyDescent="0.25">
      <c r="A1209" s="15" t="s">
        <v>2499</v>
      </c>
      <c r="B1209" s="15" t="s">
        <v>2500</v>
      </c>
      <c r="E1209" s="15" t="s">
        <v>2499</v>
      </c>
      <c r="G1209" s="16">
        <v>0</v>
      </c>
      <c r="I1209" s="18">
        <f>IF($B1209="","",IF(CostMethod="Last Cost",IFERROR(INDEX(PurCost,MATCH(_xlfn.MAXIFS(PurRank,PurItem,$B1209),PurRank,0)),$H1209),IF(($G1209+SUMIFS(PurQty,PurItem,$B1209))=0,$H1209,($G1209*$H1209+SUMIFS(PurTotal,PurItem,$B1209))/($G1209+SUMIFS(PurQty,PurItem,$B1209)))))</f>
        <v>0</v>
      </c>
      <c r="J1209" s="17">
        <v>25</v>
      </c>
      <c r="K1209" s="18">
        <f t="shared" si="144"/>
        <v>25</v>
      </c>
      <c r="L1209" s="19">
        <f t="shared" si="145"/>
        <v>1</v>
      </c>
      <c r="M1209" s="19" t="str">
        <f t="shared" si="146"/>
        <v/>
      </c>
      <c r="N1209" s="20">
        <f t="shared" si="147"/>
        <v>7</v>
      </c>
      <c r="O1209" s="18">
        <f t="shared" si="148"/>
        <v>0</v>
      </c>
      <c r="P1209" s="18">
        <f t="shared" si="149"/>
        <v>175</v>
      </c>
      <c r="Q1209" s="21" t="str">
        <f t="shared" si="150"/>
        <v>OK</v>
      </c>
      <c r="R1209" s="22" t="e">
        <f ca="1">IF($B1209="","",IF(_xlfn.MAXIFS(PurDate,PurItem,$B1209)=0,"",_xlfn.MAXIFS(PurDate,PurItem,$B1209)))</f>
        <v>#NAME?</v>
      </c>
      <c r="S1209" s="20">
        <f t="shared" si="151"/>
        <v>0</v>
      </c>
      <c r="U1209" s="36"/>
    </row>
    <row r="1210" spans="1:21" x14ac:dyDescent="0.25">
      <c r="A1210" s="15" t="s">
        <v>2501</v>
      </c>
      <c r="B1210" s="15" t="s">
        <v>2502</v>
      </c>
      <c r="E1210" s="15" t="s">
        <v>2501</v>
      </c>
      <c r="G1210" s="16">
        <v>0</v>
      </c>
      <c r="I1210" s="18">
        <f>IF($B1210="","",IF(CostMethod="Last Cost",IFERROR(INDEX(PurCost,MATCH(_xlfn.MAXIFS(PurRank,PurItem,$B1210),PurRank,0)),$H1210),IF(($G1210+SUMIFS(PurQty,PurItem,$B1210))=0,$H1210,($G1210*$H1210+SUMIFS(PurTotal,PurItem,$B1210))/($G1210+SUMIFS(PurQty,PurItem,$B1210)))))</f>
        <v>0</v>
      </c>
      <c r="J1210" s="17">
        <v>24</v>
      </c>
      <c r="K1210" s="18">
        <f t="shared" si="144"/>
        <v>24</v>
      </c>
      <c r="L1210" s="19">
        <f t="shared" si="145"/>
        <v>1</v>
      </c>
      <c r="M1210" s="19" t="str">
        <f t="shared" si="146"/>
        <v/>
      </c>
      <c r="N1210" s="20">
        <f t="shared" si="147"/>
        <v>0</v>
      </c>
      <c r="O1210" s="18">
        <f t="shared" si="148"/>
        <v>0</v>
      </c>
      <c r="P1210" s="18">
        <f t="shared" si="149"/>
        <v>0</v>
      </c>
      <c r="Q1210" s="21" t="str">
        <f t="shared" si="150"/>
        <v>REORDER</v>
      </c>
      <c r="R1210" s="22" t="e">
        <f ca="1">IF($B1210="","",IF(_xlfn.MAXIFS(PurDate,PurItem,$B1210)=0,"",_xlfn.MAXIFS(PurDate,PurItem,$B1210)))</f>
        <v>#NAME?</v>
      </c>
      <c r="S1210" s="20">
        <f t="shared" si="151"/>
        <v>0</v>
      </c>
      <c r="U1210" s="36"/>
    </row>
    <row r="1211" spans="1:21" x14ac:dyDescent="0.25">
      <c r="A1211" s="15" t="s">
        <v>2503</v>
      </c>
      <c r="B1211" s="15" t="s">
        <v>2504</v>
      </c>
      <c r="E1211" s="15" t="s">
        <v>2503</v>
      </c>
      <c r="G1211" s="16">
        <v>0</v>
      </c>
      <c r="I1211" s="18">
        <f>IF($B1211="","",IF(CostMethod="Last Cost",IFERROR(INDEX(PurCost,MATCH(_xlfn.MAXIFS(PurRank,PurItem,$B1211),PurRank,0)),$H1211),IF(($G1211+SUMIFS(PurQty,PurItem,$B1211))=0,$H1211,($G1211*$H1211+SUMIFS(PurTotal,PurItem,$B1211))/($G1211+SUMIFS(PurQty,PurItem,$B1211)))))</f>
        <v>0</v>
      </c>
      <c r="J1211" s="17">
        <v>10</v>
      </c>
      <c r="K1211" s="18">
        <f t="shared" si="144"/>
        <v>10</v>
      </c>
      <c r="L1211" s="19">
        <f t="shared" si="145"/>
        <v>1</v>
      </c>
      <c r="M1211" s="19" t="str">
        <f t="shared" si="146"/>
        <v/>
      </c>
      <c r="N1211" s="20">
        <f t="shared" si="147"/>
        <v>42</v>
      </c>
      <c r="O1211" s="18">
        <f t="shared" si="148"/>
        <v>0</v>
      </c>
      <c r="P1211" s="18">
        <f t="shared" si="149"/>
        <v>420</v>
      </c>
      <c r="Q1211" s="21" t="str">
        <f t="shared" si="150"/>
        <v>OK</v>
      </c>
      <c r="R1211" s="22" t="e">
        <f ca="1">IF($B1211="","",IF(_xlfn.MAXIFS(PurDate,PurItem,$B1211)=0,"",_xlfn.MAXIFS(PurDate,PurItem,$B1211)))</f>
        <v>#NAME?</v>
      </c>
      <c r="S1211" s="20">
        <f t="shared" si="151"/>
        <v>0</v>
      </c>
      <c r="U1211" s="36"/>
    </row>
    <row r="1212" spans="1:21" x14ac:dyDescent="0.25">
      <c r="A1212" s="15" t="s">
        <v>2505</v>
      </c>
      <c r="B1212" s="15" t="s">
        <v>2506</v>
      </c>
      <c r="E1212" s="15" t="s">
        <v>2505</v>
      </c>
      <c r="G1212" s="16">
        <v>0</v>
      </c>
      <c r="I1212" s="18">
        <f>IF($B1212="","",IF(CostMethod="Last Cost",IFERROR(INDEX(PurCost,MATCH(_xlfn.MAXIFS(PurRank,PurItem,$B1212),PurRank,0)),$H1212),IF(($G1212+SUMIFS(PurQty,PurItem,$B1212))=0,$H1212,($G1212*$H1212+SUMIFS(PurTotal,PurItem,$B1212))/($G1212+SUMIFS(PurQty,PurItem,$B1212)))))</f>
        <v>0</v>
      </c>
      <c r="J1212" s="17">
        <v>10</v>
      </c>
      <c r="K1212" s="18">
        <f t="shared" si="144"/>
        <v>10</v>
      </c>
      <c r="L1212" s="19">
        <f t="shared" si="145"/>
        <v>1</v>
      </c>
      <c r="M1212" s="19" t="str">
        <f t="shared" si="146"/>
        <v/>
      </c>
      <c r="N1212" s="20">
        <f t="shared" si="147"/>
        <v>21</v>
      </c>
      <c r="O1212" s="18">
        <f t="shared" si="148"/>
        <v>0</v>
      </c>
      <c r="P1212" s="18">
        <f t="shared" si="149"/>
        <v>210</v>
      </c>
      <c r="Q1212" s="21" t="str">
        <f t="shared" si="150"/>
        <v>OK</v>
      </c>
      <c r="R1212" s="22" t="e">
        <f ca="1">IF($B1212="","",IF(_xlfn.MAXIFS(PurDate,PurItem,$B1212)=0,"",_xlfn.MAXIFS(PurDate,PurItem,$B1212)))</f>
        <v>#NAME?</v>
      </c>
      <c r="S1212" s="20">
        <f t="shared" si="151"/>
        <v>0</v>
      </c>
      <c r="U1212" s="36"/>
    </row>
    <row r="1213" spans="1:21" x14ac:dyDescent="0.25">
      <c r="A1213" s="15" t="s">
        <v>2507</v>
      </c>
      <c r="B1213" s="15" t="s">
        <v>2508</v>
      </c>
      <c r="E1213" s="15" t="s">
        <v>2507</v>
      </c>
      <c r="G1213" s="16">
        <v>0</v>
      </c>
      <c r="I1213" s="18">
        <f>IF($B1213="","",IF(CostMethod="Last Cost",IFERROR(INDEX(PurCost,MATCH(_xlfn.MAXIFS(PurRank,PurItem,$B1213),PurRank,0)),$H1213),IF(($G1213+SUMIFS(PurQty,PurItem,$B1213))=0,$H1213,($G1213*$H1213+SUMIFS(PurTotal,PurItem,$B1213))/($G1213+SUMIFS(PurQty,PurItem,$B1213)))))</f>
        <v>0</v>
      </c>
      <c r="J1213" s="17">
        <v>10</v>
      </c>
      <c r="K1213" s="18">
        <f t="shared" si="144"/>
        <v>10</v>
      </c>
      <c r="L1213" s="19">
        <f t="shared" si="145"/>
        <v>1</v>
      </c>
      <c r="M1213" s="19" t="str">
        <f t="shared" si="146"/>
        <v/>
      </c>
      <c r="N1213" s="20">
        <f t="shared" si="147"/>
        <v>12</v>
      </c>
      <c r="O1213" s="18">
        <f t="shared" si="148"/>
        <v>0</v>
      </c>
      <c r="P1213" s="18">
        <f t="shared" si="149"/>
        <v>120</v>
      </c>
      <c r="Q1213" s="21" t="str">
        <f t="shared" si="150"/>
        <v>OK</v>
      </c>
      <c r="R1213" s="22" t="e">
        <f ca="1">IF($B1213="","",IF(_xlfn.MAXIFS(PurDate,PurItem,$B1213)=0,"",_xlfn.MAXIFS(PurDate,PurItem,$B1213)))</f>
        <v>#NAME?</v>
      </c>
      <c r="S1213" s="20">
        <f t="shared" si="151"/>
        <v>0</v>
      </c>
      <c r="U1213" s="36"/>
    </row>
    <row r="1214" spans="1:21" x14ac:dyDescent="0.25">
      <c r="A1214" s="15" t="s">
        <v>2509</v>
      </c>
      <c r="B1214" s="15" t="s">
        <v>2510</v>
      </c>
      <c r="E1214" s="15" t="s">
        <v>2509</v>
      </c>
      <c r="G1214" s="16">
        <v>0</v>
      </c>
      <c r="I1214" s="18">
        <f>IF($B1214="","",IF(CostMethod="Last Cost",IFERROR(INDEX(PurCost,MATCH(_xlfn.MAXIFS(PurRank,PurItem,$B1214),PurRank,0)),$H1214),IF(($G1214+SUMIFS(PurQty,PurItem,$B1214))=0,$H1214,($G1214*$H1214+SUMIFS(PurTotal,PurItem,$B1214))/($G1214+SUMIFS(PurQty,PurItem,$B1214)))))</f>
        <v>0</v>
      </c>
      <c r="J1214" s="17">
        <v>40</v>
      </c>
      <c r="K1214" s="18">
        <f t="shared" si="144"/>
        <v>40</v>
      </c>
      <c r="L1214" s="19">
        <f t="shared" si="145"/>
        <v>1</v>
      </c>
      <c r="M1214" s="19" t="str">
        <f t="shared" si="146"/>
        <v/>
      </c>
      <c r="N1214" s="20">
        <f t="shared" si="147"/>
        <v>8</v>
      </c>
      <c r="O1214" s="18">
        <f t="shared" si="148"/>
        <v>0</v>
      </c>
      <c r="P1214" s="18">
        <f t="shared" si="149"/>
        <v>320</v>
      </c>
      <c r="Q1214" s="21" t="str">
        <f t="shared" si="150"/>
        <v>OK</v>
      </c>
      <c r="R1214" s="22" t="e">
        <f ca="1">IF($B1214="","",IF(_xlfn.MAXIFS(PurDate,PurItem,$B1214)=0,"",_xlfn.MAXIFS(PurDate,PurItem,$B1214)))</f>
        <v>#NAME?</v>
      </c>
      <c r="S1214" s="20">
        <f t="shared" si="151"/>
        <v>0</v>
      </c>
      <c r="U1214" s="36"/>
    </row>
    <row r="1215" spans="1:21" x14ac:dyDescent="0.25">
      <c r="A1215" s="15" t="s">
        <v>2511</v>
      </c>
      <c r="B1215" s="15" t="s">
        <v>2512</v>
      </c>
      <c r="E1215" s="15" t="s">
        <v>2511</v>
      </c>
      <c r="G1215" s="16">
        <v>0</v>
      </c>
      <c r="I1215" s="18">
        <f>IF($B1215="","",IF(CostMethod="Last Cost",IFERROR(INDEX(PurCost,MATCH(_xlfn.MAXIFS(PurRank,PurItem,$B1215),PurRank,0)),$H1215),IF(($G1215+SUMIFS(PurQty,PurItem,$B1215))=0,$H1215,($G1215*$H1215+SUMIFS(PurTotal,PurItem,$B1215))/($G1215+SUMIFS(PurQty,PurItem,$B1215)))))</f>
        <v>0</v>
      </c>
      <c r="J1215" s="17">
        <v>20</v>
      </c>
      <c r="K1215" s="18">
        <f t="shared" si="144"/>
        <v>20</v>
      </c>
      <c r="L1215" s="19">
        <f t="shared" si="145"/>
        <v>1</v>
      </c>
      <c r="M1215" s="19" t="str">
        <f t="shared" si="146"/>
        <v/>
      </c>
      <c r="N1215" s="20">
        <f t="shared" si="147"/>
        <v>11</v>
      </c>
      <c r="O1215" s="18">
        <f t="shared" si="148"/>
        <v>0</v>
      </c>
      <c r="P1215" s="18">
        <f t="shared" si="149"/>
        <v>220</v>
      </c>
      <c r="Q1215" s="21" t="str">
        <f t="shared" si="150"/>
        <v>OK</v>
      </c>
      <c r="R1215" s="22" t="e">
        <f ca="1">IF($B1215="","",IF(_xlfn.MAXIFS(PurDate,PurItem,$B1215)=0,"",_xlfn.MAXIFS(PurDate,PurItem,$B1215)))</f>
        <v>#NAME?</v>
      </c>
      <c r="S1215" s="20">
        <f t="shared" si="151"/>
        <v>0</v>
      </c>
      <c r="U1215" s="36"/>
    </row>
    <row r="1216" spans="1:21" x14ac:dyDescent="0.25">
      <c r="A1216" s="15" t="s">
        <v>2513</v>
      </c>
      <c r="B1216" s="15" t="s">
        <v>2514</v>
      </c>
      <c r="E1216" s="15" t="s">
        <v>2513</v>
      </c>
      <c r="G1216" s="16">
        <v>0</v>
      </c>
      <c r="I1216" s="18">
        <f>IF($B1216="","",IF(CostMethod="Last Cost",IFERROR(INDEX(PurCost,MATCH(_xlfn.MAXIFS(PurRank,PurItem,$B1216),PurRank,0)),$H1216),IF(($G1216+SUMIFS(PurQty,PurItem,$B1216))=0,$H1216,($G1216*$H1216+SUMIFS(PurTotal,PurItem,$B1216))/($G1216+SUMIFS(PurQty,PurItem,$B1216)))))</f>
        <v>0</v>
      </c>
      <c r="J1216" s="17">
        <v>50</v>
      </c>
      <c r="K1216" s="18">
        <f t="shared" si="144"/>
        <v>50</v>
      </c>
      <c r="L1216" s="19">
        <f t="shared" si="145"/>
        <v>1</v>
      </c>
      <c r="M1216" s="19" t="str">
        <f t="shared" si="146"/>
        <v/>
      </c>
      <c r="N1216" s="20">
        <f t="shared" si="147"/>
        <v>1</v>
      </c>
      <c r="O1216" s="18">
        <f t="shared" si="148"/>
        <v>0</v>
      </c>
      <c r="P1216" s="18">
        <f t="shared" si="149"/>
        <v>50</v>
      </c>
      <c r="Q1216" s="21" t="str">
        <f t="shared" si="150"/>
        <v>OK</v>
      </c>
      <c r="R1216" s="22" t="e">
        <f ca="1">IF($B1216="","",IF(_xlfn.MAXIFS(PurDate,PurItem,$B1216)=0,"",_xlfn.MAXIFS(PurDate,PurItem,$B1216)))</f>
        <v>#NAME?</v>
      </c>
      <c r="S1216" s="20">
        <f t="shared" si="151"/>
        <v>0</v>
      </c>
      <c r="U1216" s="36"/>
    </row>
    <row r="1217" spans="1:21" x14ac:dyDescent="0.25">
      <c r="A1217" s="15" t="s">
        <v>2515</v>
      </c>
      <c r="B1217" s="15" t="s">
        <v>2516</v>
      </c>
      <c r="E1217" s="15" t="s">
        <v>2515</v>
      </c>
      <c r="G1217" s="16">
        <v>0</v>
      </c>
      <c r="I1217" s="18">
        <f>IF($B1217="","",IF(CostMethod="Last Cost",IFERROR(INDEX(PurCost,MATCH(_xlfn.MAXIFS(PurRank,PurItem,$B1217),PurRank,0)),$H1217),IF(($G1217+SUMIFS(PurQty,PurItem,$B1217))=0,$H1217,($G1217*$H1217+SUMIFS(PurTotal,PurItem,$B1217))/($G1217+SUMIFS(PurQty,PurItem,$B1217)))))</f>
        <v>0</v>
      </c>
      <c r="J1217" s="17">
        <v>70</v>
      </c>
      <c r="K1217" s="18">
        <f t="shared" si="144"/>
        <v>70</v>
      </c>
      <c r="L1217" s="19">
        <f t="shared" si="145"/>
        <v>1</v>
      </c>
      <c r="M1217" s="19" t="str">
        <f t="shared" si="146"/>
        <v/>
      </c>
      <c r="N1217" s="20">
        <f t="shared" si="147"/>
        <v>3</v>
      </c>
      <c r="O1217" s="18">
        <f t="shared" si="148"/>
        <v>0</v>
      </c>
      <c r="P1217" s="18">
        <f t="shared" si="149"/>
        <v>210</v>
      </c>
      <c r="Q1217" s="21" t="str">
        <f t="shared" si="150"/>
        <v>OK</v>
      </c>
      <c r="R1217" s="22" t="e">
        <f ca="1">IF($B1217="","",IF(_xlfn.MAXIFS(PurDate,PurItem,$B1217)=0,"",_xlfn.MAXIFS(PurDate,PurItem,$B1217)))</f>
        <v>#NAME?</v>
      </c>
      <c r="S1217" s="20">
        <f t="shared" si="151"/>
        <v>0</v>
      </c>
      <c r="U1217" s="36"/>
    </row>
    <row r="1218" spans="1:21" x14ac:dyDescent="0.25">
      <c r="A1218" s="15" t="s">
        <v>2564</v>
      </c>
      <c r="B1218" s="15" t="s">
        <v>2565</v>
      </c>
      <c r="E1218" s="15" t="str">
        <f>A1218</f>
        <v>600108504120</v>
      </c>
      <c r="G1218" s="16">
        <v>0</v>
      </c>
      <c r="I1218" s="18">
        <f>IF($B1218="","",IF(CostMethod="Last Cost",IFERROR(INDEX(PurCost,MATCH(_xlfn.MAXIFS(PurRank,PurItem,$B1218),PurRank,0)),$H1218),IF(($G1218+SUMIFS(PurQty,PurItem,$B1218))=0,$H1218,($G1218*$H1218+SUMIFS(PurTotal,PurItem,$B1218))/($G1218+SUMIFS(PurQty,PurItem,$B1218)))))</f>
        <v>0</v>
      </c>
      <c r="J1218" s="17">
        <v>30</v>
      </c>
      <c r="K1218" s="18">
        <f t="shared" si="144"/>
        <v>30</v>
      </c>
      <c r="L1218" s="19">
        <f t="shared" si="145"/>
        <v>1</v>
      </c>
      <c r="M1218" s="19" t="str">
        <f t="shared" si="146"/>
        <v/>
      </c>
      <c r="N1218" s="20">
        <f t="shared" si="147"/>
        <v>41</v>
      </c>
      <c r="O1218" s="18">
        <f t="shared" si="148"/>
        <v>0</v>
      </c>
      <c r="P1218" s="18">
        <f t="shared" si="149"/>
        <v>1230</v>
      </c>
      <c r="Q1218" s="21" t="str">
        <f t="shared" si="150"/>
        <v>OK</v>
      </c>
      <c r="R1218" s="22" t="e">
        <f ca="1">IF($B1218="","",IF(_xlfn.MAXIFS(PurDate,PurItem,$B1218)=0,"",_xlfn.MAXIFS(PurDate,PurItem,$B1218)))</f>
        <v>#NAME?</v>
      </c>
      <c r="S1218" s="20">
        <f t="shared" si="151"/>
        <v>0</v>
      </c>
      <c r="U1218" s="36"/>
    </row>
    <row r="1219" spans="1:21" x14ac:dyDescent="0.25">
      <c r="A1219" s="34" t="s">
        <v>2568</v>
      </c>
      <c r="B1219" s="34" t="s">
        <v>2569</v>
      </c>
      <c r="E1219" s="34" t="str">
        <f>A1219</f>
        <v>7007315900066</v>
      </c>
      <c r="G1219" s="16">
        <v>0</v>
      </c>
      <c r="I1219" s="18">
        <f>IF($B1219="","",IF(CostMethod="Last Cost",IFERROR(INDEX(PurCost,MATCH(_xlfn.MAXIFS(PurRank,PurItem,$B1219),PurRank,0)),$H1219),IF(($G1219+SUMIFS(PurQty,PurItem,$B1219))=0,$H1219,($G1219*$H1219+SUMIFS(PurTotal,PurItem,$B1219))/($G1219+SUMIFS(PurQty,PurItem,$B1219)))))</f>
        <v>0</v>
      </c>
      <c r="J1219" s="17">
        <v>20</v>
      </c>
      <c r="K1219" s="18">
        <f t="shared" si="144"/>
        <v>20</v>
      </c>
      <c r="L1219" s="19">
        <f t="shared" si="145"/>
        <v>1</v>
      </c>
      <c r="M1219" s="19" t="str">
        <f t="shared" si="146"/>
        <v/>
      </c>
      <c r="N1219" s="20">
        <f t="shared" si="147"/>
        <v>0</v>
      </c>
      <c r="O1219" s="18">
        <f t="shared" si="148"/>
        <v>0</v>
      </c>
      <c r="P1219" s="18">
        <f t="shared" si="149"/>
        <v>0</v>
      </c>
      <c r="Q1219" s="21" t="str">
        <f t="shared" si="150"/>
        <v>REORDER</v>
      </c>
      <c r="R1219" s="22" t="e">
        <f ca="1">IF($B1219="","",IF(_xlfn.MAXIFS(PurDate,PurItem,$B1219)=0,"",_xlfn.MAXIFS(PurDate,PurItem,$B1219)))</f>
        <v>#NAME?</v>
      </c>
      <c r="S1219" s="20">
        <f t="shared" si="151"/>
        <v>0</v>
      </c>
      <c r="U1219" s="36"/>
    </row>
    <row r="1220" spans="1:21" x14ac:dyDescent="0.25">
      <c r="A1220" s="34" t="s">
        <v>1240</v>
      </c>
      <c r="B1220" s="34" t="s">
        <v>2570</v>
      </c>
      <c r="E1220" s="34" t="str">
        <f>A1220</f>
        <v>6007497001323</v>
      </c>
      <c r="G1220" s="16">
        <v>0</v>
      </c>
      <c r="I1220" s="18">
        <f>IF($B1220="","",IF(CostMethod="Last Cost",IFERROR(INDEX(PurCost,MATCH(_xlfn.MAXIFS(PurRank,PurItem,$B1220),PurRank,0)),$H1220),IF(($G1220+SUMIFS(PurQty,PurItem,$B1220))=0,$H1220,($G1220*$H1220+SUMIFS(PurTotal,PurItem,$B1220))/($G1220+SUMIFS(PurQty,PurItem,$B1220)))))</f>
        <v>0</v>
      </c>
      <c r="J1220" s="17">
        <v>5</v>
      </c>
      <c r="K1220" s="18">
        <f t="shared" si="144"/>
        <v>5</v>
      </c>
      <c r="L1220" s="19">
        <f t="shared" si="145"/>
        <v>1</v>
      </c>
      <c r="M1220" s="19" t="str">
        <f t="shared" si="146"/>
        <v/>
      </c>
      <c r="N1220" s="20">
        <f t="shared" si="147"/>
        <v>387</v>
      </c>
      <c r="O1220" s="18">
        <f t="shared" si="148"/>
        <v>0</v>
      </c>
      <c r="P1220" s="18">
        <f t="shared" si="149"/>
        <v>1935</v>
      </c>
      <c r="Q1220" s="21" t="str">
        <f t="shared" si="150"/>
        <v>OK</v>
      </c>
      <c r="R1220" s="22" t="e">
        <f ca="1">IF($B1220="","",IF(_xlfn.MAXIFS(PurDate,PurItem,$B1220)=0,"",_xlfn.MAXIFS(PurDate,PurItem,$B1220)))</f>
        <v>#NAME?</v>
      </c>
      <c r="S1220" s="20">
        <f t="shared" si="151"/>
        <v>0</v>
      </c>
      <c r="U1220" s="36"/>
    </row>
    <row r="1221" spans="1:21" x14ac:dyDescent="0.25">
      <c r="A1221" s="34" t="s">
        <v>2574</v>
      </c>
      <c r="B1221" s="34" t="s">
        <v>2575</v>
      </c>
      <c r="E1221" s="15" t="str">
        <f>A1221</f>
        <v>QUEENCAKE</v>
      </c>
      <c r="G1221" s="16">
        <v>0</v>
      </c>
      <c r="I1221" s="18">
        <f>IF($B1221="","",IF(CostMethod="Last Cost",IFERROR(INDEX(PurCost,MATCH(_xlfn.MAXIFS(PurRank,PurItem,$B1221),PurRank,0)),$H1221),IF(($G1221+SUMIFS(PurQty,PurItem,$B1221))=0,$H1221,($G1221*$H1221+SUMIFS(PurTotal,PurItem,$B1221))/($G1221+SUMIFS(PurQty,PurItem,$B1221)))))</f>
        <v>4.666666666666667</v>
      </c>
      <c r="J1221" s="17">
        <v>10</v>
      </c>
      <c r="K1221" s="18">
        <f t="shared" ref="K1221:K1284" si="152">IF(OR($B1221="",$J1221=""),"",$J1221-$I1221)</f>
        <v>5.333333333333333</v>
      </c>
      <c r="L1221" s="19">
        <f t="shared" ref="L1221:L1284" si="153">IF(OR($K1221="",$J1221=0,$J1221=""),"",$K1221/$J1221)</f>
        <v>0.53333333333333333</v>
      </c>
      <c r="M1221" s="19">
        <f t="shared" ref="M1221:M1284" si="154">IF(OR($K1221="",$I1221=0,$I1221=""),"",$K1221/$I1221)</f>
        <v>1.1428571428571428</v>
      </c>
      <c r="N1221" s="20">
        <f t="shared" ref="N1221:N1284" si="155">IF($B1221="","",$G1221+SUMIFS(PurQty,PurItem,$B1221)-SUMIFS(SalQty,SalItem,$B1221)-SUMIFS(WoQty,WoItem,$B1221)+SUMIFS(AdjQty,AdjItem,$B1221)+SUMIFS(LinVarQty,LinItem,$B1221,LinPosted,"YES"))</f>
        <v>22</v>
      </c>
      <c r="O1221" s="18">
        <f t="shared" ref="O1221:O1284" si="156">IF($B1221="","",$N1221*$I1221)</f>
        <v>102.66666666666667</v>
      </c>
      <c r="P1221" s="18">
        <f t="shared" ref="P1221:P1284" si="157">IF(OR($B1221="",$J1221=""),"",$N1221*$J1221)</f>
        <v>220</v>
      </c>
      <c r="Q1221" s="21" t="str">
        <f t="shared" ref="Q1221:Q1284" si="158">IF($B1221="","",IF($N1221&lt;0,"NEGATIVE",IF($N1221&lt;=$F1221,"REORDER","OK")))</f>
        <v>OK</v>
      </c>
      <c r="R1221" s="22" t="e">
        <f ca="1">IF($B1221="","",IF(_xlfn.MAXIFS(PurDate,PurItem,$B1221)=0,"",_xlfn.MAXIFS(PurDate,PurItem,$B1221)))</f>
        <v>#NAME?</v>
      </c>
      <c r="S1221" s="20">
        <f t="shared" ref="S1221:S1284" si="159">IF($B1221="","",SUMIFS(PurQty,PurItem,$B1221))</f>
        <v>45</v>
      </c>
    </row>
    <row r="1222" spans="1:21" x14ac:dyDescent="0.25">
      <c r="A1222" s="15" t="s">
        <v>2590</v>
      </c>
      <c r="B1222" s="34" t="s">
        <v>2589</v>
      </c>
      <c r="E1222" s="34" t="str">
        <f>A1222</f>
        <v>6009711324263</v>
      </c>
      <c r="G1222" s="16">
        <v>0</v>
      </c>
      <c r="I1222" s="18">
        <f>IF($B1222="","",IF(CostMethod="Last Cost",IFERROR(INDEX(PurCost,MATCH(_xlfn.MAXIFS(PurRank,PurItem,$B1222),PurRank,0)),$H1222),IF(($G1222+SUMIFS(PurQty,PurItem,$B1222))=0,$H1222,($G1222*$H1222+SUMIFS(PurTotal,PurItem,$B1222))/($G1222+SUMIFS(PurQty,PurItem,$B1222)))))</f>
        <v>6.3999999999999995</v>
      </c>
      <c r="J1222" s="17">
        <v>15</v>
      </c>
      <c r="K1222" s="18">
        <f t="shared" si="152"/>
        <v>8.6000000000000014</v>
      </c>
      <c r="L1222" s="19">
        <f t="shared" si="153"/>
        <v>0.57333333333333347</v>
      </c>
      <c r="M1222" s="19">
        <f t="shared" si="154"/>
        <v>1.3437500000000004</v>
      </c>
      <c r="N1222" s="20">
        <f t="shared" si="155"/>
        <v>9</v>
      </c>
      <c r="O1222" s="18">
        <f t="shared" si="156"/>
        <v>57.599999999999994</v>
      </c>
      <c r="P1222" s="18">
        <f t="shared" si="157"/>
        <v>135</v>
      </c>
      <c r="Q1222" s="21" t="str">
        <f t="shared" si="158"/>
        <v>OK</v>
      </c>
      <c r="R1222" s="22" t="e">
        <f ca="1">IF($B1222="","",IF(_xlfn.MAXIFS(PurDate,PurItem,$B1222)=0,"",_xlfn.MAXIFS(PurDate,PurItem,$B1222)))</f>
        <v>#NAME?</v>
      </c>
      <c r="S1222" s="20">
        <f t="shared" si="159"/>
        <v>12</v>
      </c>
    </row>
    <row r="1223" spans="1:21" x14ac:dyDescent="0.25">
      <c r="A1223" s="34" t="s">
        <v>2591</v>
      </c>
      <c r="B1223" s="34" t="s">
        <v>2592</v>
      </c>
      <c r="E1223" s="27" t="str">
        <f t="shared" ref="E1223:E1228" si="160">A1223</f>
        <v>6009711324249</v>
      </c>
      <c r="G1223" s="16">
        <v>0</v>
      </c>
      <c r="I1223" s="18">
        <f>IF($B1223="","",IF(CostMethod="Last Cost",IFERROR(INDEX(PurCost,MATCH(_xlfn.MAXIFS(PurRank,PurItem,$B1223),PurRank,0)),$H1223),IF(($G1223+SUMIFS(PurQty,PurItem,$B1223))=0,$H1223,($G1223*$H1223+SUMIFS(PurTotal,PurItem,$B1223))/($G1223+SUMIFS(PurQty,PurItem,$B1223)))))</f>
        <v>6.3999999999999995</v>
      </c>
      <c r="J1223" s="17">
        <v>15</v>
      </c>
      <c r="K1223" s="18">
        <f t="shared" si="152"/>
        <v>8.6000000000000014</v>
      </c>
      <c r="L1223" s="19">
        <f t="shared" si="153"/>
        <v>0.57333333333333347</v>
      </c>
      <c r="M1223" s="19">
        <f t="shared" si="154"/>
        <v>1.3437500000000004</v>
      </c>
      <c r="N1223" s="20">
        <f t="shared" si="155"/>
        <v>12</v>
      </c>
      <c r="O1223" s="18">
        <f t="shared" si="156"/>
        <v>76.8</v>
      </c>
      <c r="P1223" s="18">
        <f t="shared" si="157"/>
        <v>180</v>
      </c>
      <c r="Q1223" s="21" t="str">
        <f t="shared" si="158"/>
        <v>OK</v>
      </c>
      <c r="R1223" s="22" t="e">
        <f ca="1">IF($B1223="","",IF(_xlfn.MAXIFS(PurDate,PurItem,$B1223)=0,"",_xlfn.MAXIFS(PurDate,PurItem,$B1223)))</f>
        <v>#NAME?</v>
      </c>
      <c r="S1223" s="20">
        <f t="shared" si="159"/>
        <v>12</v>
      </c>
    </row>
    <row r="1224" spans="1:21" x14ac:dyDescent="0.25">
      <c r="A1224" s="15" t="s">
        <v>2593</v>
      </c>
      <c r="B1224" s="15" t="s">
        <v>2594</v>
      </c>
      <c r="E1224" s="27" t="str">
        <f t="shared" si="160"/>
        <v>MILKITPOP</v>
      </c>
      <c r="G1224" s="16">
        <v>0</v>
      </c>
      <c r="I1224" s="18">
        <f>IF($B1224="","",IF(CostMethod="Last Cost",IFERROR(INDEX(PurCost,MATCH(_xlfn.MAXIFS(PurRank,PurItem,$B1224),PurRank,0)),$H1224),IF(($G1224+SUMIFS(PurQty,PurItem,$B1224))=0,$H1224,($G1224*$H1224+SUMIFS(PurTotal,PurItem,$B1224))/($G1224+SUMIFS(PurQty,PurItem,$B1224)))))</f>
        <v>0</v>
      </c>
      <c r="J1224" s="17">
        <v>3</v>
      </c>
      <c r="K1224" s="18">
        <f t="shared" si="152"/>
        <v>3</v>
      </c>
      <c r="L1224" s="19">
        <f t="shared" si="153"/>
        <v>1</v>
      </c>
      <c r="M1224" s="19" t="str">
        <f t="shared" si="154"/>
        <v/>
      </c>
      <c r="N1224" s="20">
        <f t="shared" si="155"/>
        <v>-19</v>
      </c>
      <c r="O1224" s="18">
        <f t="shared" si="156"/>
        <v>0</v>
      </c>
      <c r="P1224" s="18">
        <f t="shared" si="157"/>
        <v>-57</v>
      </c>
      <c r="Q1224" s="21" t="str">
        <f t="shared" si="158"/>
        <v>NEGATIVE</v>
      </c>
      <c r="R1224" s="22" t="e">
        <f ca="1">IF($B1224="","",IF(_xlfn.MAXIFS(PurDate,PurItem,$B1224)=0,"",_xlfn.MAXIFS(PurDate,PurItem,$B1224)))</f>
        <v>#NAME?</v>
      </c>
      <c r="S1224" s="20">
        <f t="shared" si="159"/>
        <v>0</v>
      </c>
    </row>
    <row r="1225" spans="1:21" x14ac:dyDescent="0.25">
      <c r="A1225" s="15" t="s">
        <v>2648</v>
      </c>
      <c r="B1225" s="15" t="s">
        <v>2649</v>
      </c>
      <c r="E1225" s="15" t="str">
        <f>A1225</f>
        <v>6009678261465</v>
      </c>
      <c r="G1225" s="16">
        <v>0</v>
      </c>
      <c r="I1225" s="18">
        <f>IF($B1225="","",IF(CostMethod="Last Cost",IFERROR(INDEX(PurCost,MATCH(_xlfn.MAXIFS(PurRank,PurItem,$B1225),PurRank,0)),$H1225),IF(($G1225+SUMIFS(PurQty,PurItem,$B1225))=0,$H1225,($G1225*$H1225+SUMIFS(PurTotal,PurItem,$B1225))/($G1225+SUMIFS(PurQty,PurItem,$B1225)))))</f>
        <v>0</v>
      </c>
      <c r="K1225" s="18" t="str">
        <f t="shared" si="152"/>
        <v/>
      </c>
      <c r="L1225" s="19" t="str">
        <f t="shared" si="153"/>
        <v/>
      </c>
      <c r="M1225" s="19" t="str">
        <f t="shared" si="154"/>
        <v/>
      </c>
      <c r="N1225" s="20">
        <f t="shared" si="155"/>
        <v>1</v>
      </c>
      <c r="O1225" s="18">
        <f t="shared" si="156"/>
        <v>0</v>
      </c>
      <c r="P1225" s="18" t="str">
        <f t="shared" si="157"/>
        <v/>
      </c>
      <c r="Q1225" s="21" t="str">
        <f t="shared" si="158"/>
        <v>OK</v>
      </c>
      <c r="R1225" s="22" t="e">
        <f ca="1">IF($B1225="","",IF(_xlfn.MAXIFS(PurDate,PurItem,$B1225)=0,"",_xlfn.MAXIFS(PurDate,PurItem,$B1225)))</f>
        <v>#NAME?</v>
      </c>
      <c r="S1225" s="20">
        <f t="shared" si="159"/>
        <v>0</v>
      </c>
    </row>
    <row r="1226" spans="1:21" x14ac:dyDescent="0.25">
      <c r="A1226" s="15" t="s">
        <v>2651</v>
      </c>
      <c r="B1226" s="15" t="s">
        <v>2652</v>
      </c>
      <c r="E1226" s="27" t="str">
        <f t="shared" si="160"/>
        <v>6009537020264</v>
      </c>
      <c r="G1226" s="16">
        <v>0</v>
      </c>
      <c r="I1226" s="18">
        <f>IF($B1226="","",IF(CostMethod="Last Cost",IFERROR(INDEX(PurCost,MATCH(_xlfn.MAXIFS(PurRank,PurItem,$B1226),PurRank,0)),$H1226),IF(($G1226+SUMIFS(PurQty,PurItem,$B1226))=0,$H1226,($G1226*$H1226+SUMIFS(PurTotal,PurItem,$B1226))/($G1226+SUMIFS(PurQty,PurItem,$B1226)))))</f>
        <v>0</v>
      </c>
      <c r="K1226" s="18" t="str">
        <f t="shared" si="152"/>
        <v/>
      </c>
      <c r="L1226" s="19" t="str">
        <f t="shared" si="153"/>
        <v/>
      </c>
      <c r="M1226" s="19" t="str">
        <f t="shared" si="154"/>
        <v/>
      </c>
      <c r="N1226" s="20">
        <f t="shared" si="155"/>
        <v>6</v>
      </c>
      <c r="O1226" s="18">
        <f t="shared" si="156"/>
        <v>0</v>
      </c>
      <c r="P1226" s="18" t="str">
        <f t="shared" si="157"/>
        <v/>
      </c>
      <c r="Q1226" s="21" t="str">
        <f t="shared" si="158"/>
        <v>OK</v>
      </c>
      <c r="R1226" s="22" t="e">
        <f ca="1">IF($B1226="","",IF(_xlfn.MAXIFS(PurDate,PurItem,$B1226)=0,"",_xlfn.MAXIFS(PurDate,PurItem,$B1226)))</f>
        <v>#NAME?</v>
      </c>
      <c r="S1226" s="20">
        <f t="shared" si="159"/>
        <v>0</v>
      </c>
    </row>
    <row r="1227" spans="1:21" x14ac:dyDescent="0.25">
      <c r="A1227" s="15" t="s">
        <v>2654</v>
      </c>
      <c r="B1227" s="15" t="s">
        <v>2653</v>
      </c>
      <c r="E1227" s="27" t="str">
        <f t="shared" si="160"/>
        <v>6928064368123</v>
      </c>
      <c r="G1227" s="16">
        <v>0</v>
      </c>
      <c r="I1227" s="18">
        <f>IF($B1227="","",IF(CostMethod="Last Cost",IFERROR(INDEX(PurCost,MATCH(_xlfn.MAXIFS(PurRank,PurItem,$B1227),PurRank,0)),$H1227),IF(($G1227+SUMIFS(PurQty,PurItem,$B1227))=0,$H1227,($G1227*$H1227+SUMIFS(PurTotal,PurItem,$B1227))/($G1227+SUMIFS(PurQty,PurItem,$B1227)))))</f>
        <v>0</v>
      </c>
      <c r="K1227" s="18" t="str">
        <f t="shared" si="152"/>
        <v/>
      </c>
      <c r="L1227" s="19" t="str">
        <f t="shared" si="153"/>
        <v/>
      </c>
      <c r="M1227" s="19" t="str">
        <f t="shared" si="154"/>
        <v/>
      </c>
      <c r="N1227" s="20">
        <f t="shared" si="155"/>
        <v>41</v>
      </c>
      <c r="O1227" s="18">
        <f t="shared" si="156"/>
        <v>0</v>
      </c>
      <c r="P1227" s="18" t="str">
        <f t="shared" si="157"/>
        <v/>
      </c>
      <c r="Q1227" s="21" t="str">
        <f t="shared" si="158"/>
        <v>OK</v>
      </c>
      <c r="R1227" s="22" t="e">
        <f ca="1">IF($B1227="","",IF(_xlfn.MAXIFS(PurDate,PurItem,$B1227)=0,"",_xlfn.MAXIFS(PurDate,PurItem,$B1227)))</f>
        <v>#NAME?</v>
      </c>
      <c r="S1227" s="20">
        <f t="shared" si="159"/>
        <v>0</v>
      </c>
    </row>
    <row r="1228" spans="1:21" x14ac:dyDescent="0.25">
      <c r="A1228" s="15" t="s">
        <v>2668</v>
      </c>
      <c r="B1228" s="15" t="s">
        <v>2669</v>
      </c>
      <c r="E1228" s="15" t="str">
        <f t="shared" si="160"/>
        <v>0608037370808</v>
      </c>
      <c r="G1228" s="16">
        <v>0</v>
      </c>
      <c r="I1228" s="18">
        <f>IF($B1228="","",IF(CostMethod="Last Cost",IFERROR(INDEX(PurCost,MATCH(_xlfn.MAXIFS(PurRank,PurItem,$B1228),PurRank,0)),$H1228),IF(($G1228+SUMIFS(PurQty,PurItem,$B1228))=0,$H1228,($G1228*$H1228+SUMIFS(PurTotal,PurItem,$B1228))/($G1228+SUMIFS(PurQty,PurItem,$B1228)))))</f>
        <v>3.0666666666666669</v>
      </c>
      <c r="J1228" s="15" t="s">
        <v>2677</v>
      </c>
      <c r="K1228" s="18">
        <f t="shared" si="152"/>
        <v>6.9333333333333336</v>
      </c>
      <c r="L1228" s="19">
        <f t="shared" si="153"/>
        <v>0.69333333333333336</v>
      </c>
      <c r="M1228" s="19">
        <f t="shared" si="154"/>
        <v>2.2608695652173911</v>
      </c>
      <c r="N1228" s="20">
        <f t="shared" si="155"/>
        <v>90</v>
      </c>
      <c r="O1228" s="18">
        <f t="shared" si="156"/>
        <v>276</v>
      </c>
      <c r="P1228" s="18">
        <f t="shared" si="157"/>
        <v>900</v>
      </c>
      <c r="Q1228" s="21" t="str">
        <f t="shared" si="158"/>
        <v>OK</v>
      </c>
      <c r="R1228" s="22" t="e">
        <f ca="1">IF($B1228="","",IF(_xlfn.MAXIFS(PurDate,PurItem,$B1228)=0,"",_xlfn.MAXIFS(PurDate,PurItem,$B1228)))</f>
        <v>#NAME?</v>
      </c>
      <c r="S1228" s="20">
        <f t="shared" si="159"/>
        <v>120</v>
      </c>
    </row>
    <row r="1229" spans="1:21" x14ac:dyDescent="0.25">
      <c r="G1229" s="16">
        <v>0</v>
      </c>
      <c r="I1229" s="18" t="str">
        <f>IF($B1229="","",IF(CostMethod="Last Cost",IFERROR(INDEX(PurCost,MATCH(_xlfn.MAXIFS(PurRank,PurItem,$B1229),PurRank,0)),$H1229),IF(($G1229+SUMIFS(PurQty,PurItem,$B1229))=0,$H1229,($G1229*$H1229+SUMIFS(PurTotal,PurItem,$B1229))/($G1229+SUMIFS(PurQty,PurItem,$B1229)))))</f>
        <v/>
      </c>
      <c r="K1229" s="18" t="str">
        <f t="shared" si="152"/>
        <v/>
      </c>
      <c r="L1229" s="19" t="str">
        <f t="shared" si="153"/>
        <v/>
      </c>
      <c r="M1229" s="19" t="str">
        <f t="shared" si="154"/>
        <v/>
      </c>
      <c r="N1229" s="20" t="str">
        <f t="shared" si="155"/>
        <v/>
      </c>
      <c r="O1229" s="18" t="str">
        <f t="shared" si="156"/>
        <v/>
      </c>
      <c r="P1229" s="18" t="str">
        <f t="shared" si="157"/>
        <v/>
      </c>
      <c r="Q1229" s="21" t="str">
        <f t="shared" si="158"/>
        <v/>
      </c>
      <c r="R1229" s="22" t="str">
        <f>IF($B1229="","",IF(_xlfn.MAXIFS(PurDate,PurItem,$B1229)=0,"",_xlfn.MAXIFS(PurDate,PurItem,$B1229)))</f>
        <v/>
      </c>
      <c r="S1229" s="20" t="str">
        <f t="shared" si="159"/>
        <v/>
      </c>
    </row>
    <row r="1230" spans="1:21" x14ac:dyDescent="0.25">
      <c r="G1230" s="16">
        <v>0</v>
      </c>
      <c r="I1230" s="18" t="str">
        <f>IF($B1230="","",IF(CostMethod="Last Cost",IFERROR(INDEX(PurCost,MATCH(_xlfn.MAXIFS(PurRank,PurItem,$B1230),PurRank,0)),$H1230),IF(($G1230+SUMIFS(PurQty,PurItem,$B1230))=0,$H1230,($G1230*$H1230+SUMIFS(PurTotal,PurItem,$B1230))/($G1230+SUMIFS(PurQty,PurItem,$B1230)))))</f>
        <v/>
      </c>
      <c r="K1230" s="18" t="str">
        <f t="shared" si="152"/>
        <v/>
      </c>
      <c r="L1230" s="19" t="str">
        <f t="shared" si="153"/>
        <v/>
      </c>
      <c r="M1230" s="19" t="str">
        <f t="shared" si="154"/>
        <v/>
      </c>
      <c r="N1230" s="20" t="str">
        <f t="shared" si="155"/>
        <v/>
      </c>
      <c r="O1230" s="18" t="str">
        <f t="shared" si="156"/>
        <v/>
      </c>
      <c r="P1230" s="18" t="str">
        <f t="shared" si="157"/>
        <v/>
      </c>
      <c r="Q1230" s="21" t="str">
        <f t="shared" si="158"/>
        <v/>
      </c>
      <c r="R1230" s="22" t="str">
        <f>IF($B1230="","",IF(_xlfn.MAXIFS(PurDate,PurItem,$B1230)=0,"",_xlfn.MAXIFS(PurDate,PurItem,$B1230)))</f>
        <v/>
      </c>
      <c r="S1230" s="20" t="str">
        <f t="shared" si="159"/>
        <v/>
      </c>
    </row>
    <row r="1231" spans="1:21" x14ac:dyDescent="0.25">
      <c r="G1231" s="16">
        <v>0</v>
      </c>
      <c r="I1231" s="18" t="str">
        <f>IF($B1231="","",IF(CostMethod="Last Cost",IFERROR(INDEX(PurCost,MATCH(_xlfn.MAXIFS(PurRank,PurItem,$B1231),PurRank,0)),$H1231),IF(($G1231+SUMIFS(PurQty,PurItem,$B1231))=0,$H1231,($G1231*$H1231+SUMIFS(PurTotal,PurItem,$B1231))/($G1231+SUMIFS(PurQty,PurItem,$B1231)))))</f>
        <v/>
      </c>
      <c r="K1231" s="18" t="str">
        <f t="shared" si="152"/>
        <v/>
      </c>
      <c r="L1231" s="19" t="str">
        <f t="shared" si="153"/>
        <v/>
      </c>
      <c r="M1231" s="19" t="str">
        <f t="shared" si="154"/>
        <v/>
      </c>
      <c r="N1231" s="20" t="str">
        <f t="shared" si="155"/>
        <v/>
      </c>
      <c r="O1231" s="18" t="str">
        <f t="shared" si="156"/>
        <v/>
      </c>
      <c r="P1231" s="18" t="str">
        <f t="shared" si="157"/>
        <v/>
      </c>
      <c r="Q1231" s="21" t="str">
        <f t="shared" si="158"/>
        <v/>
      </c>
      <c r="R1231" s="22" t="str">
        <f>IF($B1231="","",IF(_xlfn.MAXIFS(PurDate,PurItem,$B1231)=0,"",_xlfn.MAXIFS(PurDate,PurItem,$B1231)))</f>
        <v/>
      </c>
      <c r="S1231" s="20" t="str">
        <f t="shared" si="159"/>
        <v/>
      </c>
    </row>
    <row r="1232" spans="1:21" x14ac:dyDescent="0.25">
      <c r="G1232" s="16">
        <v>0</v>
      </c>
      <c r="I1232" s="18" t="str">
        <f>IF($B1232="","",IF(CostMethod="Last Cost",IFERROR(INDEX(PurCost,MATCH(_xlfn.MAXIFS(PurRank,PurItem,$B1232),PurRank,0)),$H1232),IF(($G1232+SUMIFS(PurQty,PurItem,$B1232))=0,$H1232,($G1232*$H1232+SUMIFS(PurTotal,PurItem,$B1232))/($G1232+SUMIFS(PurQty,PurItem,$B1232)))))</f>
        <v/>
      </c>
      <c r="K1232" s="18" t="str">
        <f t="shared" si="152"/>
        <v/>
      </c>
      <c r="L1232" s="19" t="str">
        <f t="shared" si="153"/>
        <v/>
      </c>
      <c r="M1232" s="19" t="str">
        <f t="shared" si="154"/>
        <v/>
      </c>
      <c r="N1232" s="20" t="str">
        <f t="shared" si="155"/>
        <v/>
      </c>
      <c r="O1232" s="18" t="str">
        <f t="shared" si="156"/>
        <v/>
      </c>
      <c r="P1232" s="18" t="str">
        <f t="shared" si="157"/>
        <v/>
      </c>
      <c r="Q1232" s="21" t="str">
        <f t="shared" si="158"/>
        <v/>
      </c>
      <c r="R1232" s="22" t="str">
        <f>IF($B1232="","",IF(_xlfn.MAXIFS(PurDate,PurItem,$B1232)=0,"",_xlfn.MAXIFS(PurDate,PurItem,$B1232)))</f>
        <v/>
      </c>
      <c r="S1232" s="20" t="str">
        <f t="shared" si="159"/>
        <v/>
      </c>
    </row>
    <row r="1233" spans="7:19" x14ac:dyDescent="0.25">
      <c r="G1233" s="16">
        <v>0</v>
      </c>
      <c r="I1233" s="18" t="str">
        <f>IF($B1233="","",IF(CostMethod="Last Cost",IFERROR(INDEX(PurCost,MATCH(_xlfn.MAXIFS(PurRank,PurItem,$B1233),PurRank,0)),$H1233),IF(($G1233+SUMIFS(PurQty,PurItem,$B1233))=0,$H1233,($G1233*$H1233+SUMIFS(PurTotal,PurItem,$B1233))/($G1233+SUMIFS(PurQty,PurItem,$B1233)))))</f>
        <v/>
      </c>
      <c r="K1233" s="18" t="str">
        <f t="shared" si="152"/>
        <v/>
      </c>
      <c r="L1233" s="19" t="str">
        <f t="shared" si="153"/>
        <v/>
      </c>
      <c r="M1233" s="19" t="str">
        <f t="shared" si="154"/>
        <v/>
      </c>
      <c r="N1233" s="20" t="str">
        <f t="shared" si="155"/>
        <v/>
      </c>
      <c r="O1233" s="18" t="str">
        <f t="shared" si="156"/>
        <v/>
      </c>
      <c r="P1233" s="18" t="str">
        <f t="shared" si="157"/>
        <v/>
      </c>
      <c r="Q1233" s="21" t="str">
        <f t="shared" si="158"/>
        <v/>
      </c>
      <c r="R1233" s="22" t="str">
        <f>IF($B1233="","",IF(_xlfn.MAXIFS(PurDate,PurItem,$B1233)=0,"",_xlfn.MAXIFS(PurDate,PurItem,$B1233)))</f>
        <v/>
      </c>
      <c r="S1233" s="20" t="str">
        <f t="shared" si="159"/>
        <v/>
      </c>
    </row>
    <row r="1234" spans="7:19" x14ac:dyDescent="0.25">
      <c r="G1234" s="16">
        <v>0</v>
      </c>
      <c r="I1234" s="18" t="str">
        <f>IF($B1234="","",IF(CostMethod="Last Cost",IFERROR(INDEX(PurCost,MATCH(_xlfn.MAXIFS(PurRank,PurItem,$B1234),PurRank,0)),$H1234),IF(($G1234+SUMIFS(PurQty,PurItem,$B1234))=0,$H1234,($G1234*$H1234+SUMIFS(PurTotal,PurItem,$B1234))/($G1234+SUMIFS(PurQty,PurItem,$B1234)))))</f>
        <v/>
      </c>
      <c r="K1234" s="18" t="str">
        <f t="shared" si="152"/>
        <v/>
      </c>
      <c r="L1234" s="19" t="str">
        <f t="shared" si="153"/>
        <v/>
      </c>
      <c r="M1234" s="19" t="str">
        <f t="shared" si="154"/>
        <v/>
      </c>
      <c r="N1234" s="20" t="str">
        <f t="shared" si="155"/>
        <v/>
      </c>
      <c r="O1234" s="18" t="str">
        <f t="shared" si="156"/>
        <v/>
      </c>
      <c r="P1234" s="18" t="str">
        <f t="shared" si="157"/>
        <v/>
      </c>
      <c r="Q1234" s="21" t="str">
        <f t="shared" si="158"/>
        <v/>
      </c>
      <c r="R1234" s="22" t="str">
        <f>IF($B1234="","",IF(_xlfn.MAXIFS(PurDate,PurItem,$B1234)=0,"",_xlfn.MAXIFS(PurDate,PurItem,$B1234)))</f>
        <v/>
      </c>
      <c r="S1234" s="20" t="str">
        <f t="shared" si="159"/>
        <v/>
      </c>
    </row>
    <row r="1235" spans="7:19" x14ac:dyDescent="0.25">
      <c r="G1235" s="16">
        <v>0</v>
      </c>
      <c r="I1235" s="18" t="str">
        <f>IF($B1235="","",IF(CostMethod="Last Cost",IFERROR(INDEX(PurCost,MATCH(_xlfn.MAXIFS(PurRank,PurItem,$B1235),PurRank,0)),$H1235),IF(($G1235+SUMIFS(PurQty,PurItem,$B1235))=0,$H1235,($G1235*$H1235+SUMIFS(PurTotal,PurItem,$B1235))/($G1235+SUMIFS(PurQty,PurItem,$B1235)))))</f>
        <v/>
      </c>
      <c r="K1235" s="18" t="str">
        <f t="shared" si="152"/>
        <v/>
      </c>
      <c r="L1235" s="19" t="str">
        <f t="shared" si="153"/>
        <v/>
      </c>
      <c r="M1235" s="19" t="str">
        <f t="shared" si="154"/>
        <v/>
      </c>
      <c r="N1235" s="20" t="str">
        <f t="shared" si="155"/>
        <v/>
      </c>
      <c r="O1235" s="18" t="str">
        <f t="shared" si="156"/>
        <v/>
      </c>
      <c r="P1235" s="18" t="str">
        <f t="shared" si="157"/>
        <v/>
      </c>
      <c r="Q1235" s="21" t="str">
        <f t="shared" si="158"/>
        <v/>
      </c>
      <c r="R1235" s="22" t="str">
        <f>IF($B1235="","",IF(_xlfn.MAXIFS(PurDate,PurItem,$B1235)=0,"",_xlfn.MAXIFS(PurDate,PurItem,$B1235)))</f>
        <v/>
      </c>
      <c r="S1235" s="20" t="str">
        <f t="shared" si="159"/>
        <v/>
      </c>
    </row>
    <row r="1236" spans="7:19" x14ac:dyDescent="0.25">
      <c r="G1236" s="16">
        <v>0</v>
      </c>
      <c r="I1236" s="18" t="str">
        <f>IF($B1236="","",IF(CostMethod="Last Cost",IFERROR(INDEX(PurCost,MATCH(_xlfn.MAXIFS(PurRank,PurItem,$B1236),PurRank,0)),$H1236),IF(($G1236+SUMIFS(PurQty,PurItem,$B1236))=0,$H1236,($G1236*$H1236+SUMIFS(PurTotal,PurItem,$B1236))/($G1236+SUMIFS(PurQty,PurItem,$B1236)))))</f>
        <v/>
      </c>
      <c r="K1236" s="18" t="str">
        <f t="shared" si="152"/>
        <v/>
      </c>
      <c r="L1236" s="19" t="str">
        <f t="shared" si="153"/>
        <v/>
      </c>
      <c r="M1236" s="19" t="str">
        <f t="shared" si="154"/>
        <v/>
      </c>
      <c r="N1236" s="20" t="str">
        <f t="shared" si="155"/>
        <v/>
      </c>
      <c r="O1236" s="18" t="str">
        <f t="shared" si="156"/>
        <v/>
      </c>
      <c r="P1236" s="18" t="str">
        <f t="shared" si="157"/>
        <v/>
      </c>
      <c r="Q1236" s="21" t="str">
        <f t="shared" si="158"/>
        <v/>
      </c>
      <c r="R1236" s="22" t="str">
        <f>IF($B1236="","",IF(_xlfn.MAXIFS(PurDate,PurItem,$B1236)=0,"",_xlfn.MAXIFS(PurDate,PurItem,$B1236)))</f>
        <v/>
      </c>
      <c r="S1236" s="20" t="str">
        <f t="shared" si="159"/>
        <v/>
      </c>
    </row>
    <row r="1237" spans="7:19" x14ac:dyDescent="0.25">
      <c r="G1237" s="16">
        <v>0</v>
      </c>
      <c r="I1237" s="18" t="str">
        <f>IF($B1237="","",IF(CostMethod="Last Cost",IFERROR(INDEX(PurCost,MATCH(_xlfn.MAXIFS(PurRank,PurItem,$B1237),PurRank,0)),$H1237),IF(($G1237+SUMIFS(PurQty,PurItem,$B1237))=0,$H1237,($G1237*$H1237+SUMIFS(PurTotal,PurItem,$B1237))/($G1237+SUMIFS(PurQty,PurItem,$B1237)))))</f>
        <v/>
      </c>
      <c r="K1237" s="18" t="str">
        <f t="shared" si="152"/>
        <v/>
      </c>
      <c r="L1237" s="19" t="str">
        <f t="shared" si="153"/>
        <v/>
      </c>
      <c r="M1237" s="19" t="str">
        <f t="shared" si="154"/>
        <v/>
      </c>
      <c r="N1237" s="20" t="str">
        <f t="shared" si="155"/>
        <v/>
      </c>
      <c r="O1237" s="18" t="str">
        <f t="shared" si="156"/>
        <v/>
      </c>
      <c r="P1237" s="18" t="str">
        <f t="shared" si="157"/>
        <v/>
      </c>
      <c r="Q1237" s="21" t="str">
        <f t="shared" si="158"/>
        <v/>
      </c>
      <c r="R1237" s="22" t="str">
        <f>IF($B1237="","",IF(_xlfn.MAXIFS(PurDate,PurItem,$B1237)=0,"",_xlfn.MAXIFS(PurDate,PurItem,$B1237)))</f>
        <v/>
      </c>
      <c r="S1237" s="20" t="str">
        <f t="shared" si="159"/>
        <v/>
      </c>
    </row>
    <row r="1238" spans="7:19" x14ac:dyDescent="0.25">
      <c r="G1238" s="16">
        <v>0</v>
      </c>
      <c r="I1238" s="18" t="str">
        <f>IF($B1238="","",IF(CostMethod="Last Cost",IFERROR(INDEX(PurCost,MATCH(_xlfn.MAXIFS(PurRank,PurItem,$B1238),PurRank,0)),$H1238),IF(($G1238+SUMIFS(PurQty,PurItem,$B1238))=0,$H1238,($G1238*$H1238+SUMIFS(PurTotal,PurItem,$B1238))/($G1238+SUMIFS(PurQty,PurItem,$B1238)))))</f>
        <v/>
      </c>
      <c r="K1238" s="18" t="str">
        <f t="shared" si="152"/>
        <v/>
      </c>
      <c r="L1238" s="19" t="str">
        <f t="shared" si="153"/>
        <v/>
      </c>
      <c r="M1238" s="19" t="str">
        <f t="shared" si="154"/>
        <v/>
      </c>
      <c r="N1238" s="20" t="str">
        <f t="shared" si="155"/>
        <v/>
      </c>
      <c r="O1238" s="18" t="str">
        <f t="shared" si="156"/>
        <v/>
      </c>
      <c r="P1238" s="18" t="str">
        <f t="shared" si="157"/>
        <v/>
      </c>
      <c r="Q1238" s="21" t="str">
        <f t="shared" si="158"/>
        <v/>
      </c>
      <c r="R1238" s="22" t="str">
        <f>IF($B1238="","",IF(_xlfn.MAXIFS(PurDate,PurItem,$B1238)=0,"",_xlfn.MAXIFS(PurDate,PurItem,$B1238)))</f>
        <v/>
      </c>
      <c r="S1238" s="20" t="str">
        <f t="shared" si="159"/>
        <v/>
      </c>
    </row>
    <row r="1239" spans="7:19" x14ac:dyDescent="0.25">
      <c r="G1239" s="16">
        <v>0</v>
      </c>
      <c r="I1239" s="18" t="str">
        <f>IF($B1239="","",IF(CostMethod="Last Cost",IFERROR(INDEX(PurCost,MATCH(_xlfn.MAXIFS(PurRank,PurItem,$B1239),PurRank,0)),$H1239),IF(($G1239+SUMIFS(PurQty,PurItem,$B1239))=0,$H1239,($G1239*$H1239+SUMIFS(PurTotal,PurItem,$B1239))/($G1239+SUMIFS(PurQty,PurItem,$B1239)))))</f>
        <v/>
      </c>
      <c r="K1239" s="18" t="str">
        <f t="shared" si="152"/>
        <v/>
      </c>
      <c r="L1239" s="19" t="str">
        <f t="shared" si="153"/>
        <v/>
      </c>
      <c r="M1239" s="19" t="str">
        <f t="shared" si="154"/>
        <v/>
      </c>
      <c r="N1239" s="20" t="str">
        <f t="shared" si="155"/>
        <v/>
      </c>
      <c r="O1239" s="18" t="str">
        <f t="shared" si="156"/>
        <v/>
      </c>
      <c r="P1239" s="18" t="str">
        <f t="shared" si="157"/>
        <v/>
      </c>
      <c r="Q1239" s="21" t="str">
        <f t="shared" si="158"/>
        <v/>
      </c>
      <c r="R1239" s="22" t="str">
        <f>IF($B1239="","",IF(_xlfn.MAXIFS(PurDate,PurItem,$B1239)=0,"",_xlfn.MAXIFS(PurDate,PurItem,$B1239)))</f>
        <v/>
      </c>
      <c r="S1239" s="20" t="str">
        <f t="shared" si="159"/>
        <v/>
      </c>
    </row>
    <row r="1240" spans="7:19" x14ac:dyDescent="0.25">
      <c r="G1240" s="16">
        <v>0</v>
      </c>
      <c r="I1240" s="18" t="str">
        <f>IF($B1240="","",IF(CostMethod="Last Cost",IFERROR(INDEX(PurCost,MATCH(_xlfn.MAXIFS(PurRank,PurItem,$B1240),PurRank,0)),$H1240),IF(($G1240+SUMIFS(PurQty,PurItem,$B1240))=0,$H1240,($G1240*$H1240+SUMIFS(PurTotal,PurItem,$B1240))/($G1240+SUMIFS(PurQty,PurItem,$B1240)))))</f>
        <v/>
      </c>
      <c r="K1240" s="18" t="str">
        <f t="shared" si="152"/>
        <v/>
      </c>
      <c r="L1240" s="19" t="str">
        <f t="shared" si="153"/>
        <v/>
      </c>
      <c r="M1240" s="19" t="str">
        <f t="shared" si="154"/>
        <v/>
      </c>
      <c r="N1240" s="20" t="str">
        <f t="shared" si="155"/>
        <v/>
      </c>
      <c r="O1240" s="18" t="str">
        <f t="shared" si="156"/>
        <v/>
      </c>
      <c r="P1240" s="18" t="str">
        <f t="shared" si="157"/>
        <v/>
      </c>
      <c r="Q1240" s="21" t="str">
        <f t="shared" si="158"/>
        <v/>
      </c>
      <c r="R1240" s="22" t="str">
        <f>IF($B1240="","",IF(_xlfn.MAXIFS(PurDate,PurItem,$B1240)=0,"",_xlfn.MAXIFS(PurDate,PurItem,$B1240)))</f>
        <v/>
      </c>
      <c r="S1240" s="20" t="str">
        <f t="shared" si="159"/>
        <v/>
      </c>
    </row>
    <row r="1241" spans="7:19" x14ac:dyDescent="0.25">
      <c r="G1241" s="16">
        <v>0</v>
      </c>
      <c r="I1241" s="18" t="str">
        <f>IF($B1241="","",IF(CostMethod="Last Cost",IFERROR(INDEX(PurCost,MATCH(_xlfn.MAXIFS(PurRank,PurItem,$B1241),PurRank,0)),$H1241),IF(($G1241+SUMIFS(PurQty,PurItem,$B1241))=0,$H1241,($G1241*$H1241+SUMIFS(PurTotal,PurItem,$B1241))/($G1241+SUMIFS(PurQty,PurItem,$B1241)))))</f>
        <v/>
      </c>
      <c r="K1241" s="18" t="str">
        <f t="shared" si="152"/>
        <v/>
      </c>
      <c r="L1241" s="19" t="str">
        <f t="shared" si="153"/>
        <v/>
      </c>
      <c r="M1241" s="19" t="str">
        <f t="shared" si="154"/>
        <v/>
      </c>
      <c r="N1241" s="20" t="str">
        <f t="shared" si="155"/>
        <v/>
      </c>
      <c r="O1241" s="18" t="str">
        <f t="shared" si="156"/>
        <v/>
      </c>
      <c r="P1241" s="18" t="str">
        <f t="shared" si="157"/>
        <v/>
      </c>
      <c r="Q1241" s="21" t="str">
        <f t="shared" si="158"/>
        <v/>
      </c>
      <c r="R1241" s="22" t="str">
        <f>IF($B1241="","",IF(_xlfn.MAXIFS(PurDate,PurItem,$B1241)=0,"",_xlfn.MAXIFS(PurDate,PurItem,$B1241)))</f>
        <v/>
      </c>
      <c r="S1241" s="20" t="str">
        <f t="shared" si="159"/>
        <v/>
      </c>
    </row>
    <row r="1242" spans="7:19" x14ac:dyDescent="0.25">
      <c r="G1242" s="16">
        <v>0</v>
      </c>
      <c r="I1242" s="18" t="str">
        <f>IF($B1242="","",IF(CostMethod="Last Cost",IFERROR(INDEX(PurCost,MATCH(_xlfn.MAXIFS(PurRank,PurItem,$B1242),PurRank,0)),$H1242),IF(($G1242+SUMIFS(PurQty,PurItem,$B1242))=0,$H1242,($G1242*$H1242+SUMIFS(PurTotal,PurItem,$B1242))/($G1242+SUMIFS(PurQty,PurItem,$B1242)))))</f>
        <v/>
      </c>
      <c r="K1242" s="18" t="str">
        <f t="shared" si="152"/>
        <v/>
      </c>
      <c r="L1242" s="19" t="str">
        <f t="shared" si="153"/>
        <v/>
      </c>
      <c r="M1242" s="19" t="str">
        <f t="shared" si="154"/>
        <v/>
      </c>
      <c r="N1242" s="20" t="str">
        <f t="shared" si="155"/>
        <v/>
      </c>
      <c r="O1242" s="18" t="str">
        <f t="shared" si="156"/>
        <v/>
      </c>
      <c r="P1242" s="18" t="str">
        <f t="shared" si="157"/>
        <v/>
      </c>
      <c r="Q1242" s="21" t="str">
        <f t="shared" si="158"/>
        <v/>
      </c>
      <c r="R1242" s="22" t="str">
        <f>IF($B1242="","",IF(_xlfn.MAXIFS(PurDate,PurItem,$B1242)=0,"",_xlfn.MAXIFS(PurDate,PurItem,$B1242)))</f>
        <v/>
      </c>
      <c r="S1242" s="20" t="str">
        <f t="shared" si="159"/>
        <v/>
      </c>
    </row>
    <row r="1243" spans="7:19" x14ac:dyDescent="0.25">
      <c r="G1243" s="16">
        <v>0</v>
      </c>
      <c r="I1243" s="18" t="str">
        <f>IF($B1243="","",IF(CostMethod="Last Cost",IFERROR(INDEX(PurCost,MATCH(_xlfn.MAXIFS(PurRank,PurItem,$B1243),PurRank,0)),$H1243),IF(($G1243+SUMIFS(PurQty,PurItem,$B1243))=0,$H1243,($G1243*$H1243+SUMIFS(PurTotal,PurItem,$B1243))/($G1243+SUMIFS(PurQty,PurItem,$B1243)))))</f>
        <v/>
      </c>
      <c r="K1243" s="18" t="str">
        <f t="shared" si="152"/>
        <v/>
      </c>
      <c r="L1243" s="19" t="str">
        <f t="shared" si="153"/>
        <v/>
      </c>
      <c r="M1243" s="19" t="str">
        <f t="shared" si="154"/>
        <v/>
      </c>
      <c r="N1243" s="20" t="str">
        <f t="shared" si="155"/>
        <v/>
      </c>
      <c r="O1243" s="18" t="str">
        <f t="shared" si="156"/>
        <v/>
      </c>
      <c r="P1243" s="18" t="str">
        <f t="shared" si="157"/>
        <v/>
      </c>
      <c r="Q1243" s="21" t="str">
        <f t="shared" si="158"/>
        <v/>
      </c>
      <c r="R1243" s="22" t="str">
        <f>IF($B1243="","",IF(_xlfn.MAXIFS(PurDate,PurItem,$B1243)=0,"",_xlfn.MAXIFS(PurDate,PurItem,$B1243)))</f>
        <v/>
      </c>
      <c r="S1243" s="20" t="str">
        <f t="shared" si="159"/>
        <v/>
      </c>
    </row>
    <row r="1244" spans="7:19" x14ac:dyDescent="0.25">
      <c r="G1244" s="16">
        <v>0</v>
      </c>
      <c r="I1244" s="18" t="str">
        <f>IF($B1244="","",IF(CostMethod="Last Cost",IFERROR(INDEX(PurCost,MATCH(_xlfn.MAXIFS(PurRank,PurItem,$B1244),PurRank,0)),$H1244),IF(($G1244+SUMIFS(PurQty,PurItem,$B1244))=0,$H1244,($G1244*$H1244+SUMIFS(PurTotal,PurItem,$B1244))/($G1244+SUMIFS(PurQty,PurItem,$B1244)))))</f>
        <v/>
      </c>
      <c r="K1244" s="18" t="str">
        <f t="shared" si="152"/>
        <v/>
      </c>
      <c r="L1244" s="19" t="str">
        <f t="shared" si="153"/>
        <v/>
      </c>
      <c r="M1244" s="19" t="str">
        <f t="shared" si="154"/>
        <v/>
      </c>
      <c r="N1244" s="20" t="str">
        <f t="shared" si="155"/>
        <v/>
      </c>
      <c r="O1244" s="18" t="str">
        <f t="shared" si="156"/>
        <v/>
      </c>
      <c r="P1244" s="18" t="str">
        <f t="shared" si="157"/>
        <v/>
      </c>
      <c r="Q1244" s="21" t="str">
        <f t="shared" si="158"/>
        <v/>
      </c>
      <c r="R1244" s="22" t="str">
        <f>IF($B1244="","",IF(_xlfn.MAXIFS(PurDate,PurItem,$B1244)=0,"",_xlfn.MAXIFS(PurDate,PurItem,$B1244)))</f>
        <v/>
      </c>
      <c r="S1244" s="20" t="str">
        <f t="shared" si="159"/>
        <v/>
      </c>
    </row>
    <row r="1245" spans="7:19" x14ac:dyDescent="0.25">
      <c r="G1245" s="16">
        <v>0</v>
      </c>
      <c r="I1245" s="18" t="str">
        <f>IF($B1245="","",IF(CostMethod="Last Cost",IFERROR(INDEX(PurCost,MATCH(_xlfn.MAXIFS(PurRank,PurItem,$B1245),PurRank,0)),$H1245),IF(($G1245+SUMIFS(PurQty,PurItem,$B1245))=0,$H1245,($G1245*$H1245+SUMIFS(PurTotal,PurItem,$B1245))/($G1245+SUMIFS(PurQty,PurItem,$B1245)))))</f>
        <v/>
      </c>
      <c r="K1245" s="18" t="str">
        <f t="shared" si="152"/>
        <v/>
      </c>
      <c r="L1245" s="19" t="str">
        <f t="shared" si="153"/>
        <v/>
      </c>
      <c r="M1245" s="19" t="str">
        <f t="shared" si="154"/>
        <v/>
      </c>
      <c r="N1245" s="20" t="str">
        <f t="shared" si="155"/>
        <v/>
      </c>
      <c r="O1245" s="18" t="str">
        <f t="shared" si="156"/>
        <v/>
      </c>
      <c r="P1245" s="18" t="str">
        <f t="shared" si="157"/>
        <v/>
      </c>
      <c r="Q1245" s="21" t="str">
        <f t="shared" si="158"/>
        <v/>
      </c>
      <c r="R1245" s="22" t="str">
        <f>IF($B1245="","",IF(_xlfn.MAXIFS(PurDate,PurItem,$B1245)=0,"",_xlfn.MAXIFS(PurDate,PurItem,$B1245)))</f>
        <v/>
      </c>
      <c r="S1245" s="20" t="str">
        <f t="shared" si="159"/>
        <v/>
      </c>
    </row>
    <row r="1246" spans="7:19" x14ac:dyDescent="0.25">
      <c r="G1246" s="16">
        <v>0</v>
      </c>
      <c r="I1246" s="18" t="str">
        <f>IF($B1246="","",IF(CostMethod="Last Cost",IFERROR(INDEX(PurCost,MATCH(_xlfn.MAXIFS(PurRank,PurItem,$B1246),PurRank,0)),$H1246),IF(($G1246+SUMIFS(PurQty,PurItem,$B1246))=0,$H1246,($G1246*$H1246+SUMIFS(PurTotal,PurItem,$B1246))/($G1246+SUMIFS(PurQty,PurItem,$B1246)))))</f>
        <v/>
      </c>
      <c r="K1246" s="18" t="str">
        <f t="shared" si="152"/>
        <v/>
      </c>
      <c r="L1246" s="19" t="str">
        <f t="shared" si="153"/>
        <v/>
      </c>
      <c r="M1246" s="19" t="str">
        <f t="shared" si="154"/>
        <v/>
      </c>
      <c r="N1246" s="20" t="str">
        <f t="shared" si="155"/>
        <v/>
      </c>
      <c r="O1246" s="18" t="str">
        <f t="shared" si="156"/>
        <v/>
      </c>
      <c r="P1246" s="18" t="str">
        <f t="shared" si="157"/>
        <v/>
      </c>
      <c r="Q1246" s="21" t="str">
        <f t="shared" si="158"/>
        <v/>
      </c>
      <c r="R1246" s="22" t="str">
        <f>IF($B1246="","",IF(_xlfn.MAXIFS(PurDate,PurItem,$B1246)=0,"",_xlfn.MAXIFS(PurDate,PurItem,$B1246)))</f>
        <v/>
      </c>
      <c r="S1246" s="20" t="str">
        <f t="shared" si="159"/>
        <v/>
      </c>
    </row>
    <row r="1247" spans="7:19" x14ac:dyDescent="0.25">
      <c r="G1247" s="16">
        <v>0</v>
      </c>
      <c r="I1247" s="18" t="str">
        <f>IF($B1247="","",IF(CostMethod="Last Cost",IFERROR(INDEX(PurCost,MATCH(_xlfn.MAXIFS(PurRank,PurItem,$B1247),PurRank,0)),$H1247),IF(($G1247+SUMIFS(PurQty,PurItem,$B1247))=0,$H1247,($G1247*$H1247+SUMIFS(PurTotal,PurItem,$B1247))/($G1247+SUMIFS(PurQty,PurItem,$B1247)))))</f>
        <v/>
      </c>
      <c r="K1247" s="18" t="str">
        <f t="shared" si="152"/>
        <v/>
      </c>
      <c r="L1247" s="19" t="str">
        <f t="shared" si="153"/>
        <v/>
      </c>
      <c r="M1247" s="19" t="str">
        <f t="shared" si="154"/>
        <v/>
      </c>
      <c r="N1247" s="20" t="str">
        <f t="shared" si="155"/>
        <v/>
      </c>
      <c r="O1247" s="18" t="str">
        <f t="shared" si="156"/>
        <v/>
      </c>
      <c r="P1247" s="18" t="str">
        <f t="shared" si="157"/>
        <v/>
      </c>
      <c r="Q1247" s="21" t="str">
        <f t="shared" si="158"/>
        <v/>
      </c>
      <c r="R1247" s="22" t="str">
        <f>IF($B1247="","",IF(_xlfn.MAXIFS(PurDate,PurItem,$B1247)=0,"",_xlfn.MAXIFS(PurDate,PurItem,$B1247)))</f>
        <v/>
      </c>
      <c r="S1247" s="20" t="str">
        <f t="shared" si="159"/>
        <v/>
      </c>
    </row>
    <row r="1248" spans="7:19" x14ac:dyDescent="0.25">
      <c r="G1248" s="16">
        <v>0</v>
      </c>
      <c r="I1248" s="18" t="str">
        <f>IF($B1248="","",IF(CostMethod="Last Cost",IFERROR(INDEX(PurCost,MATCH(_xlfn.MAXIFS(PurRank,PurItem,$B1248),PurRank,0)),$H1248),IF(($G1248+SUMIFS(PurQty,PurItem,$B1248))=0,$H1248,($G1248*$H1248+SUMIFS(PurTotal,PurItem,$B1248))/($G1248+SUMIFS(PurQty,PurItem,$B1248)))))</f>
        <v/>
      </c>
      <c r="K1248" s="18" t="str">
        <f t="shared" si="152"/>
        <v/>
      </c>
      <c r="L1248" s="19" t="str">
        <f t="shared" si="153"/>
        <v/>
      </c>
      <c r="M1248" s="19" t="str">
        <f t="shared" si="154"/>
        <v/>
      </c>
      <c r="N1248" s="20" t="str">
        <f t="shared" si="155"/>
        <v/>
      </c>
      <c r="O1248" s="18" t="str">
        <f t="shared" si="156"/>
        <v/>
      </c>
      <c r="P1248" s="18" t="str">
        <f t="shared" si="157"/>
        <v/>
      </c>
      <c r="Q1248" s="21" t="str">
        <f t="shared" si="158"/>
        <v/>
      </c>
      <c r="R1248" s="22" t="str">
        <f>IF($B1248="","",IF(_xlfn.MAXIFS(PurDate,PurItem,$B1248)=0,"",_xlfn.MAXIFS(PurDate,PurItem,$B1248)))</f>
        <v/>
      </c>
      <c r="S1248" s="20" t="str">
        <f t="shared" si="159"/>
        <v/>
      </c>
    </row>
    <row r="1249" spans="7:19" x14ac:dyDescent="0.25">
      <c r="G1249" s="16">
        <v>0</v>
      </c>
      <c r="I1249" s="18" t="str">
        <f>IF($B1249="","",IF(CostMethod="Last Cost",IFERROR(INDEX(PurCost,MATCH(_xlfn.MAXIFS(PurRank,PurItem,$B1249),PurRank,0)),$H1249),IF(($G1249+SUMIFS(PurQty,PurItem,$B1249))=0,$H1249,($G1249*$H1249+SUMIFS(PurTotal,PurItem,$B1249))/($G1249+SUMIFS(PurQty,PurItem,$B1249)))))</f>
        <v/>
      </c>
      <c r="K1249" s="18" t="str">
        <f t="shared" si="152"/>
        <v/>
      </c>
      <c r="L1249" s="19" t="str">
        <f t="shared" si="153"/>
        <v/>
      </c>
      <c r="M1249" s="19" t="str">
        <f t="shared" si="154"/>
        <v/>
      </c>
      <c r="N1249" s="20" t="str">
        <f t="shared" si="155"/>
        <v/>
      </c>
      <c r="O1249" s="18" t="str">
        <f t="shared" si="156"/>
        <v/>
      </c>
      <c r="P1249" s="18" t="str">
        <f t="shared" si="157"/>
        <v/>
      </c>
      <c r="Q1249" s="21" t="str">
        <f t="shared" si="158"/>
        <v/>
      </c>
      <c r="R1249" s="22" t="str">
        <f>IF($B1249="","",IF(_xlfn.MAXIFS(PurDate,PurItem,$B1249)=0,"",_xlfn.MAXIFS(PurDate,PurItem,$B1249)))</f>
        <v/>
      </c>
      <c r="S1249" s="20" t="str">
        <f t="shared" si="159"/>
        <v/>
      </c>
    </row>
    <row r="1250" spans="7:19" x14ac:dyDescent="0.25">
      <c r="G1250" s="16">
        <v>0</v>
      </c>
      <c r="I1250" s="18" t="str">
        <f>IF($B1250="","",IF(CostMethod="Last Cost",IFERROR(INDEX(PurCost,MATCH(_xlfn.MAXIFS(PurRank,PurItem,$B1250),PurRank,0)),$H1250),IF(($G1250+SUMIFS(PurQty,PurItem,$B1250))=0,$H1250,($G1250*$H1250+SUMIFS(PurTotal,PurItem,$B1250))/($G1250+SUMIFS(PurQty,PurItem,$B1250)))))</f>
        <v/>
      </c>
      <c r="K1250" s="18" t="str">
        <f t="shared" si="152"/>
        <v/>
      </c>
      <c r="L1250" s="19" t="str">
        <f t="shared" si="153"/>
        <v/>
      </c>
      <c r="M1250" s="19" t="str">
        <f t="shared" si="154"/>
        <v/>
      </c>
      <c r="N1250" s="20" t="str">
        <f t="shared" si="155"/>
        <v/>
      </c>
      <c r="O1250" s="18" t="str">
        <f t="shared" si="156"/>
        <v/>
      </c>
      <c r="P1250" s="18" t="str">
        <f t="shared" si="157"/>
        <v/>
      </c>
      <c r="Q1250" s="21" t="str">
        <f t="shared" si="158"/>
        <v/>
      </c>
      <c r="R1250" s="22" t="str">
        <f>IF($B1250="","",IF(_xlfn.MAXIFS(PurDate,PurItem,$B1250)=0,"",_xlfn.MAXIFS(PurDate,PurItem,$B1250)))</f>
        <v/>
      </c>
      <c r="S1250" s="20" t="str">
        <f t="shared" si="159"/>
        <v/>
      </c>
    </row>
    <row r="1251" spans="7:19" x14ac:dyDescent="0.25">
      <c r="G1251" s="16">
        <v>0</v>
      </c>
      <c r="I1251" s="18" t="str">
        <f>IF($B1251="","",IF(CostMethod="Last Cost",IFERROR(INDEX(PurCost,MATCH(_xlfn.MAXIFS(PurRank,PurItem,$B1251),PurRank,0)),$H1251),IF(($G1251+SUMIFS(PurQty,PurItem,$B1251))=0,$H1251,($G1251*$H1251+SUMIFS(PurTotal,PurItem,$B1251))/($G1251+SUMIFS(PurQty,PurItem,$B1251)))))</f>
        <v/>
      </c>
      <c r="K1251" s="18" t="str">
        <f t="shared" si="152"/>
        <v/>
      </c>
      <c r="L1251" s="19" t="str">
        <f t="shared" si="153"/>
        <v/>
      </c>
      <c r="M1251" s="19" t="str">
        <f t="shared" si="154"/>
        <v/>
      </c>
      <c r="N1251" s="20" t="str">
        <f t="shared" si="155"/>
        <v/>
      </c>
      <c r="O1251" s="18" t="str">
        <f t="shared" si="156"/>
        <v/>
      </c>
      <c r="P1251" s="18" t="str">
        <f t="shared" si="157"/>
        <v/>
      </c>
      <c r="Q1251" s="21" t="str">
        <f t="shared" si="158"/>
        <v/>
      </c>
      <c r="R1251" s="22" t="str">
        <f>IF($B1251="","",IF(_xlfn.MAXIFS(PurDate,PurItem,$B1251)=0,"",_xlfn.MAXIFS(PurDate,PurItem,$B1251)))</f>
        <v/>
      </c>
      <c r="S1251" s="20" t="str">
        <f t="shared" si="159"/>
        <v/>
      </c>
    </row>
    <row r="1252" spans="7:19" x14ac:dyDescent="0.25">
      <c r="G1252" s="16">
        <v>0</v>
      </c>
      <c r="I1252" s="18" t="str">
        <f>IF($B1252="","",IF(CostMethod="Last Cost",IFERROR(INDEX(PurCost,MATCH(_xlfn.MAXIFS(PurRank,PurItem,$B1252),PurRank,0)),$H1252),IF(($G1252+SUMIFS(PurQty,PurItem,$B1252))=0,$H1252,($G1252*$H1252+SUMIFS(PurTotal,PurItem,$B1252))/($G1252+SUMIFS(PurQty,PurItem,$B1252)))))</f>
        <v/>
      </c>
      <c r="K1252" s="18" t="str">
        <f t="shared" si="152"/>
        <v/>
      </c>
      <c r="L1252" s="19" t="str">
        <f t="shared" si="153"/>
        <v/>
      </c>
      <c r="M1252" s="19" t="str">
        <f t="shared" si="154"/>
        <v/>
      </c>
      <c r="N1252" s="20" t="str">
        <f t="shared" si="155"/>
        <v/>
      </c>
      <c r="O1252" s="18" t="str">
        <f t="shared" si="156"/>
        <v/>
      </c>
      <c r="P1252" s="18" t="str">
        <f t="shared" si="157"/>
        <v/>
      </c>
      <c r="Q1252" s="21" t="str">
        <f t="shared" si="158"/>
        <v/>
      </c>
      <c r="R1252" s="22" t="str">
        <f>IF($B1252="","",IF(_xlfn.MAXIFS(PurDate,PurItem,$B1252)=0,"",_xlfn.MAXIFS(PurDate,PurItem,$B1252)))</f>
        <v/>
      </c>
      <c r="S1252" s="20" t="str">
        <f t="shared" si="159"/>
        <v/>
      </c>
    </row>
    <row r="1253" spans="7:19" x14ac:dyDescent="0.25">
      <c r="G1253" s="16">
        <v>0</v>
      </c>
      <c r="I1253" s="18" t="str">
        <f>IF($B1253="","",IF(CostMethod="Last Cost",IFERROR(INDEX(PurCost,MATCH(_xlfn.MAXIFS(PurRank,PurItem,$B1253),PurRank,0)),$H1253),IF(($G1253+SUMIFS(PurQty,PurItem,$B1253))=0,$H1253,($G1253*$H1253+SUMIFS(PurTotal,PurItem,$B1253))/($G1253+SUMIFS(PurQty,PurItem,$B1253)))))</f>
        <v/>
      </c>
      <c r="K1253" s="18" t="str">
        <f t="shared" si="152"/>
        <v/>
      </c>
      <c r="L1253" s="19" t="str">
        <f t="shared" si="153"/>
        <v/>
      </c>
      <c r="M1253" s="19" t="str">
        <f t="shared" si="154"/>
        <v/>
      </c>
      <c r="N1253" s="20" t="str">
        <f t="shared" si="155"/>
        <v/>
      </c>
      <c r="O1253" s="18" t="str">
        <f t="shared" si="156"/>
        <v/>
      </c>
      <c r="P1253" s="18" t="str">
        <f t="shared" si="157"/>
        <v/>
      </c>
      <c r="Q1253" s="21" t="str">
        <f t="shared" si="158"/>
        <v/>
      </c>
      <c r="R1253" s="22" t="str">
        <f>IF($B1253="","",IF(_xlfn.MAXIFS(PurDate,PurItem,$B1253)=0,"",_xlfn.MAXIFS(PurDate,PurItem,$B1253)))</f>
        <v/>
      </c>
      <c r="S1253" s="20" t="str">
        <f t="shared" si="159"/>
        <v/>
      </c>
    </row>
    <row r="1254" spans="7:19" x14ac:dyDescent="0.25">
      <c r="G1254" s="16">
        <v>0</v>
      </c>
      <c r="I1254" s="18" t="str">
        <f>IF($B1254="","",IF(CostMethod="Last Cost",IFERROR(INDEX(PurCost,MATCH(_xlfn.MAXIFS(PurRank,PurItem,$B1254),PurRank,0)),$H1254),IF(($G1254+SUMIFS(PurQty,PurItem,$B1254))=0,$H1254,($G1254*$H1254+SUMIFS(PurTotal,PurItem,$B1254))/($G1254+SUMIFS(PurQty,PurItem,$B1254)))))</f>
        <v/>
      </c>
      <c r="K1254" s="18" t="str">
        <f t="shared" si="152"/>
        <v/>
      </c>
      <c r="L1254" s="19" t="str">
        <f t="shared" si="153"/>
        <v/>
      </c>
      <c r="M1254" s="19" t="str">
        <f t="shared" si="154"/>
        <v/>
      </c>
      <c r="N1254" s="20" t="str">
        <f t="shared" si="155"/>
        <v/>
      </c>
      <c r="O1254" s="18" t="str">
        <f t="shared" si="156"/>
        <v/>
      </c>
      <c r="P1254" s="18" t="str">
        <f t="shared" si="157"/>
        <v/>
      </c>
      <c r="Q1254" s="21" t="str">
        <f t="shared" si="158"/>
        <v/>
      </c>
      <c r="R1254" s="22" t="str">
        <f>IF($B1254="","",IF(_xlfn.MAXIFS(PurDate,PurItem,$B1254)=0,"",_xlfn.MAXIFS(PurDate,PurItem,$B1254)))</f>
        <v/>
      </c>
      <c r="S1254" s="20" t="str">
        <f t="shared" si="159"/>
        <v/>
      </c>
    </row>
    <row r="1255" spans="7:19" x14ac:dyDescent="0.25">
      <c r="G1255" s="16">
        <v>0</v>
      </c>
      <c r="I1255" s="18" t="str">
        <f>IF($B1255="","",IF(CostMethod="Last Cost",IFERROR(INDEX(PurCost,MATCH(_xlfn.MAXIFS(PurRank,PurItem,$B1255),PurRank,0)),$H1255),IF(($G1255+SUMIFS(PurQty,PurItem,$B1255))=0,$H1255,($G1255*$H1255+SUMIFS(PurTotal,PurItem,$B1255))/($G1255+SUMIFS(PurQty,PurItem,$B1255)))))</f>
        <v/>
      </c>
      <c r="K1255" s="18" t="str">
        <f t="shared" si="152"/>
        <v/>
      </c>
      <c r="L1255" s="19" t="str">
        <f t="shared" si="153"/>
        <v/>
      </c>
      <c r="M1255" s="19" t="str">
        <f t="shared" si="154"/>
        <v/>
      </c>
      <c r="N1255" s="20" t="str">
        <f t="shared" si="155"/>
        <v/>
      </c>
      <c r="O1255" s="18" t="str">
        <f t="shared" si="156"/>
        <v/>
      </c>
      <c r="P1255" s="18" t="str">
        <f t="shared" si="157"/>
        <v/>
      </c>
      <c r="Q1255" s="21" t="str">
        <f t="shared" si="158"/>
        <v/>
      </c>
      <c r="R1255" s="22" t="str">
        <f>IF($B1255="","",IF(_xlfn.MAXIFS(PurDate,PurItem,$B1255)=0,"",_xlfn.MAXIFS(PurDate,PurItem,$B1255)))</f>
        <v/>
      </c>
      <c r="S1255" s="20" t="str">
        <f t="shared" si="159"/>
        <v/>
      </c>
    </row>
    <row r="1256" spans="7:19" x14ac:dyDescent="0.25">
      <c r="G1256" s="16">
        <v>0</v>
      </c>
      <c r="I1256" s="18" t="str">
        <f>IF($B1256="","",IF(CostMethod="Last Cost",IFERROR(INDEX(PurCost,MATCH(_xlfn.MAXIFS(PurRank,PurItem,$B1256),PurRank,0)),$H1256),IF(($G1256+SUMIFS(PurQty,PurItem,$B1256))=0,$H1256,($G1256*$H1256+SUMIFS(PurTotal,PurItem,$B1256))/($G1256+SUMIFS(PurQty,PurItem,$B1256)))))</f>
        <v/>
      </c>
      <c r="K1256" s="18" t="str">
        <f t="shared" si="152"/>
        <v/>
      </c>
      <c r="L1256" s="19" t="str">
        <f t="shared" si="153"/>
        <v/>
      </c>
      <c r="M1256" s="19" t="str">
        <f t="shared" si="154"/>
        <v/>
      </c>
      <c r="N1256" s="20" t="str">
        <f t="shared" si="155"/>
        <v/>
      </c>
      <c r="O1256" s="18" t="str">
        <f t="shared" si="156"/>
        <v/>
      </c>
      <c r="P1256" s="18" t="str">
        <f t="shared" si="157"/>
        <v/>
      </c>
      <c r="Q1256" s="21" t="str">
        <f t="shared" si="158"/>
        <v/>
      </c>
      <c r="R1256" s="22" t="str">
        <f>IF($B1256="","",IF(_xlfn.MAXIFS(PurDate,PurItem,$B1256)=0,"",_xlfn.MAXIFS(PurDate,PurItem,$B1256)))</f>
        <v/>
      </c>
      <c r="S1256" s="20" t="str">
        <f t="shared" si="159"/>
        <v/>
      </c>
    </row>
    <row r="1257" spans="7:19" x14ac:dyDescent="0.25">
      <c r="G1257" s="16">
        <v>0</v>
      </c>
      <c r="I1257" s="18" t="str">
        <f>IF($B1257="","",IF(CostMethod="Last Cost",IFERROR(INDEX(PurCost,MATCH(_xlfn.MAXIFS(PurRank,PurItem,$B1257),PurRank,0)),$H1257),IF(($G1257+SUMIFS(PurQty,PurItem,$B1257))=0,$H1257,($G1257*$H1257+SUMIFS(PurTotal,PurItem,$B1257))/($G1257+SUMIFS(PurQty,PurItem,$B1257)))))</f>
        <v/>
      </c>
      <c r="K1257" s="18" t="str">
        <f t="shared" si="152"/>
        <v/>
      </c>
      <c r="L1257" s="19" t="str">
        <f t="shared" si="153"/>
        <v/>
      </c>
      <c r="M1257" s="19" t="str">
        <f t="shared" si="154"/>
        <v/>
      </c>
      <c r="N1257" s="20" t="str">
        <f t="shared" si="155"/>
        <v/>
      </c>
      <c r="O1257" s="18" t="str">
        <f t="shared" si="156"/>
        <v/>
      </c>
      <c r="P1257" s="18" t="str">
        <f t="shared" si="157"/>
        <v/>
      </c>
      <c r="Q1257" s="21" t="str">
        <f t="shared" si="158"/>
        <v/>
      </c>
      <c r="R1257" s="22" t="str">
        <f>IF($B1257="","",IF(_xlfn.MAXIFS(PurDate,PurItem,$B1257)=0,"",_xlfn.MAXIFS(PurDate,PurItem,$B1257)))</f>
        <v/>
      </c>
      <c r="S1257" s="20" t="str">
        <f t="shared" si="159"/>
        <v/>
      </c>
    </row>
    <row r="1258" spans="7:19" x14ac:dyDescent="0.25">
      <c r="G1258" s="16">
        <v>0</v>
      </c>
      <c r="I1258" s="18" t="str">
        <f>IF($B1258="","",IF(CostMethod="Last Cost",IFERROR(INDEX(PurCost,MATCH(_xlfn.MAXIFS(PurRank,PurItem,$B1258),PurRank,0)),$H1258),IF(($G1258+SUMIFS(PurQty,PurItem,$B1258))=0,$H1258,($G1258*$H1258+SUMIFS(PurTotal,PurItem,$B1258))/($G1258+SUMIFS(PurQty,PurItem,$B1258)))))</f>
        <v/>
      </c>
      <c r="K1258" s="18" t="str">
        <f t="shared" si="152"/>
        <v/>
      </c>
      <c r="L1258" s="19" t="str">
        <f t="shared" si="153"/>
        <v/>
      </c>
      <c r="M1258" s="19" t="str">
        <f t="shared" si="154"/>
        <v/>
      </c>
      <c r="N1258" s="20" t="str">
        <f t="shared" si="155"/>
        <v/>
      </c>
      <c r="O1258" s="18" t="str">
        <f t="shared" si="156"/>
        <v/>
      </c>
      <c r="P1258" s="18" t="str">
        <f t="shared" si="157"/>
        <v/>
      </c>
      <c r="Q1258" s="21" t="str">
        <f t="shared" si="158"/>
        <v/>
      </c>
      <c r="R1258" s="22" t="str">
        <f>IF($B1258="","",IF(_xlfn.MAXIFS(PurDate,PurItem,$B1258)=0,"",_xlfn.MAXIFS(PurDate,PurItem,$B1258)))</f>
        <v/>
      </c>
      <c r="S1258" s="20" t="str">
        <f t="shared" si="159"/>
        <v/>
      </c>
    </row>
    <row r="1259" spans="7:19" x14ac:dyDescent="0.25">
      <c r="G1259" s="16">
        <v>0</v>
      </c>
      <c r="I1259" s="18" t="str">
        <f>IF($B1259="","",IF(CostMethod="Last Cost",IFERROR(INDEX(PurCost,MATCH(_xlfn.MAXIFS(PurRank,PurItem,$B1259),PurRank,0)),$H1259),IF(($G1259+SUMIFS(PurQty,PurItem,$B1259))=0,$H1259,($G1259*$H1259+SUMIFS(PurTotal,PurItem,$B1259))/($G1259+SUMIFS(PurQty,PurItem,$B1259)))))</f>
        <v/>
      </c>
      <c r="K1259" s="18" t="str">
        <f t="shared" si="152"/>
        <v/>
      </c>
      <c r="L1259" s="19" t="str">
        <f t="shared" si="153"/>
        <v/>
      </c>
      <c r="M1259" s="19" t="str">
        <f t="shared" si="154"/>
        <v/>
      </c>
      <c r="N1259" s="20" t="str">
        <f t="shared" si="155"/>
        <v/>
      </c>
      <c r="O1259" s="18" t="str">
        <f t="shared" si="156"/>
        <v/>
      </c>
      <c r="P1259" s="18" t="str">
        <f t="shared" si="157"/>
        <v/>
      </c>
      <c r="Q1259" s="21" t="str">
        <f t="shared" si="158"/>
        <v/>
      </c>
      <c r="R1259" s="22" t="str">
        <f>IF($B1259="","",IF(_xlfn.MAXIFS(PurDate,PurItem,$B1259)=0,"",_xlfn.MAXIFS(PurDate,PurItem,$B1259)))</f>
        <v/>
      </c>
      <c r="S1259" s="20" t="str">
        <f t="shared" si="159"/>
        <v/>
      </c>
    </row>
    <row r="1260" spans="7:19" x14ac:dyDescent="0.25">
      <c r="G1260" s="16">
        <v>0</v>
      </c>
      <c r="I1260" s="18" t="str">
        <f>IF($B1260="","",IF(CostMethod="Last Cost",IFERROR(INDEX(PurCost,MATCH(_xlfn.MAXIFS(PurRank,PurItem,$B1260),PurRank,0)),$H1260),IF(($G1260+SUMIFS(PurQty,PurItem,$B1260))=0,$H1260,($G1260*$H1260+SUMIFS(PurTotal,PurItem,$B1260))/($G1260+SUMIFS(PurQty,PurItem,$B1260)))))</f>
        <v/>
      </c>
      <c r="K1260" s="18" t="str">
        <f t="shared" si="152"/>
        <v/>
      </c>
      <c r="L1260" s="19" t="str">
        <f t="shared" si="153"/>
        <v/>
      </c>
      <c r="M1260" s="19" t="str">
        <f t="shared" si="154"/>
        <v/>
      </c>
      <c r="N1260" s="20" t="str">
        <f t="shared" si="155"/>
        <v/>
      </c>
      <c r="O1260" s="18" t="str">
        <f t="shared" si="156"/>
        <v/>
      </c>
      <c r="P1260" s="18" t="str">
        <f t="shared" si="157"/>
        <v/>
      </c>
      <c r="Q1260" s="21" t="str">
        <f t="shared" si="158"/>
        <v/>
      </c>
      <c r="R1260" s="22" t="str">
        <f>IF($B1260="","",IF(_xlfn.MAXIFS(PurDate,PurItem,$B1260)=0,"",_xlfn.MAXIFS(PurDate,PurItem,$B1260)))</f>
        <v/>
      </c>
      <c r="S1260" s="20" t="str">
        <f t="shared" si="159"/>
        <v/>
      </c>
    </row>
    <row r="1261" spans="7:19" x14ac:dyDescent="0.25">
      <c r="G1261" s="16">
        <v>0</v>
      </c>
      <c r="I1261" s="18" t="str">
        <f>IF($B1261="","",IF(CostMethod="Last Cost",IFERROR(INDEX(PurCost,MATCH(_xlfn.MAXIFS(PurRank,PurItem,$B1261),PurRank,0)),$H1261),IF(($G1261+SUMIFS(PurQty,PurItem,$B1261))=0,$H1261,($G1261*$H1261+SUMIFS(PurTotal,PurItem,$B1261))/($G1261+SUMIFS(PurQty,PurItem,$B1261)))))</f>
        <v/>
      </c>
      <c r="K1261" s="18" t="str">
        <f t="shared" si="152"/>
        <v/>
      </c>
      <c r="L1261" s="19" t="str">
        <f t="shared" si="153"/>
        <v/>
      </c>
      <c r="M1261" s="19" t="str">
        <f t="shared" si="154"/>
        <v/>
      </c>
      <c r="N1261" s="20" t="str">
        <f t="shared" si="155"/>
        <v/>
      </c>
      <c r="O1261" s="18" t="str">
        <f t="shared" si="156"/>
        <v/>
      </c>
      <c r="P1261" s="18" t="str">
        <f t="shared" si="157"/>
        <v/>
      </c>
      <c r="Q1261" s="21" t="str">
        <f t="shared" si="158"/>
        <v/>
      </c>
      <c r="R1261" s="22" t="str">
        <f>IF($B1261="","",IF(_xlfn.MAXIFS(PurDate,PurItem,$B1261)=0,"",_xlfn.MAXIFS(PurDate,PurItem,$B1261)))</f>
        <v/>
      </c>
      <c r="S1261" s="20" t="str">
        <f t="shared" si="159"/>
        <v/>
      </c>
    </row>
    <row r="1262" spans="7:19" x14ac:dyDescent="0.25">
      <c r="G1262" s="16">
        <v>0</v>
      </c>
      <c r="I1262" s="18" t="str">
        <f>IF($B1262="","",IF(CostMethod="Last Cost",IFERROR(INDEX(PurCost,MATCH(_xlfn.MAXIFS(PurRank,PurItem,$B1262),PurRank,0)),$H1262),IF(($G1262+SUMIFS(PurQty,PurItem,$B1262))=0,$H1262,($G1262*$H1262+SUMIFS(PurTotal,PurItem,$B1262))/($G1262+SUMIFS(PurQty,PurItem,$B1262)))))</f>
        <v/>
      </c>
      <c r="K1262" s="18" t="str">
        <f t="shared" si="152"/>
        <v/>
      </c>
      <c r="L1262" s="19" t="str">
        <f t="shared" si="153"/>
        <v/>
      </c>
      <c r="M1262" s="19" t="str">
        <f t="shared" si="154"/>
        <v/>
      </c>
      <c r="N1262" s="20" t="str">
        <f t="shared" si="155"/>
        <v/>
      </c>
      <c r="O1262" s="18" t="str">
        <f t="shared" si="156"/>
        <v/>
      </c>
      <c r="P1262" s="18" t="str">
        <f t="shared" si="157"/>
        <v/>
      </c>
      <c r="Q1262" s="21" t="str">
        <f t="shared" si="158"/>
        <v/>
      </c>
      <c r="R1262" s="22" t="str">
        <f>IF($B1262="","",IF(_xlfn.MAXIFS(PurDate,PurItem,$B1262)=0,"",_xlfn.MAXIFS(PurDate,PurItem,$B1262)))</f>
        <v/>
      </c>
      <c r="S1262" s="20" t="str">
        <f t="shared" si="159"/>
        <v/>
      </c>
    </row>
    <row r="1263" spans="7:19" x14ac:dyDescent="0.25">
      <c r="G1263" s="16">
        <v>0</v>
      </c>
      <c r="I1263" s="18" t="str">
        <f>IF($B1263="","",IF(CostMethod="Last Cost",IFERROR(INDEX(PurCost,MATCH(_xlfn.MAXIFS(PurRank,PurItem,$B1263),PurRank,0)),$H1263),IF(($G1263+SUMIFS(PurQty,PurItem,$B1263))=0,$H1263,($G1263*$H1263+SUMIFS(PurTotal,PurItem,$B1263))/($G1263+SUMIFS(PurQty,PurItem,$B1263)))))</f>
        <v/>
      </c>
      <c r="K1263" s="18" t="str">
        <f t="shared" si="152"/>
        <v/>
      </c>
      <c r="L1263" s="19" t="str">
        <f t="shared" si="153"/>
        <v/>
      </c>
      <c r="M1263" s="19" t="str">
        <f t="shared" si="154"/>
        <v/>
      </c>
      <c r="N1263" s="20" t="str">
        <f t="shared" si="155"/>
        <v/>
      </c>
      <c r="O1263" s="18" t="str">
        <f t="shared" si="156"/>
        <v/>
      </c>
      <c r="P1263" s="18" t="str">
        <f t="shared" si="157"/>
        <v/>
      </c>
      <c r="Q1263" s="21" t="str">
        <f t="shared" si="158"/>
        <v/>
      </c>
      <c r="R1263" s="22" t="str">
        <f>IF($B1263="","",IF(_xlfn.MAXIFS(PurDate,PurItem,$B1263)=0,"",_xlfn.MAXIFS(PurDate,PurItem,$B1263)))</f>
        <v/>
      </c>
      <c r="S1263" s="20" t="str">
        <f t="shared" si="159"/>
        <v/>
      </c>
    </row>
    <row r="1264" spans="7:19" x14ac:dyDescent="0.25">
      <c r="G1264" s="16">
        <v>0</v>
      </c>
      <c r="I1264" s="18" t="str">
        <f>IF($B1264="","",IF(CostMethod="Last Cost",IFERROR(INDEX(PurCost,MATCH(_xlfn.MAXIFS(PurRank,PurItem,$B1264),PurRank,0)),$H1264),IF(($G1264+SUMIFS(PurQty,PurItem,$B1264))=0,$H1264,($G1264*$H1264+SUMIFS(PurTotal,PurItem,$B1264))/($G1264+SUMIFS(PurQty,PurItem,$B1264)))))</f>
        <v/>
      </c>
      <c r="K1264" s="18" t="str">
        <f t="shared" si="152"/>
        <v/>
      </c>
      <c r="L1264" s="19" t="str">
        <f t="shared" si="153"/>
        <v/>
      </c>
      <c r="M1264" s="19" t="str">
        <f t="shared" si="154"/>
        <v/>
      </c>
      <c r="N1264" s="20" t="str">
        <f t="shared" si="155"/>
        <v/>
      </c>
      <c r="O1264" s="18" t="str">
        <f t="shared" si="156"/>
        <v/>
      </c>
      <c r="P1264" s="18" t="str">
        <f t="shared" si="157"/>
        <v/>
      </c>
      <c r="Q1264" s="21" t="str">
        <f t="shared" si="158"/>
        <v/>
      </c>
      <c r="R1264" s="22" t="str">
        <f>IF($B1264="","",IF(_xlfn.MAXIFS(PurDate,PurItem,$B1264)=0,"",_xlfn.MAXIFS(PurDate,PurItem,$B1264)))</f>
        <v/>
      </c>
      <c r="S1264" s="20" t="str">
        <f t="shared" si="159"/>
        <v/>
      </c>
    </row>
    <row r="1265" spans="7:19" x14ac:dyDescent="0.25">
      <c r="G1265" s="16">
        <v>0</v>
      </c>
      <c r="I1265" s="18" t="str">
        <f>IF($B1265="","",IF(CostMethod="Last Cost",IFERROR(INDEX(PurCost,MATCH(_xlfn.MAXIFS(PurRank,PurItem,$B1265),PurRank,0)),$H1265),IF(($G1265+SUMIFS(PurQty,PurItem,$B1265))=0,$H1265,($G1265*$H1265+SUMIFS(PurTotal,PurItem,$B1265))/($G1265+SUMIFS(PurQty,PurItem,$B1265)))))</f>
        <v/>
      </c>
      <c r="K1265" s="18" t="str">
        <f t="shared" si="152"/>
        <v/>
      </c>
      <c r="L1265" s="19" t="str">
        <f t="shared" si="153"/>
        <v/>
      </c>
      <c r="M1265" s="19" t="str">
        <f t="shared" si="154"/>
        <v/>
      </c>
      <c r="N1265" s="20" t="str">
        <f t="shared" si="155"/>
        <v/>
      </c>
      <c r="O1265" s="18" t="str">
        <f t="shared" si="156"/>
        <v/>
      </c>
      <c r="P1265" s="18" t="str">
        <f t="shared" si="157"/>
        <v/>
      </c>
      <c r="Q1265" s="21" t="str">
        <f t="shared" si="158"/>
        <v/>
      </c>
      <c r="R1265" s="22" t="str">
        <f>IF($B1265="","",IF(_xlfn.MAXIFS(PurDate,PurItem,$B1265)=0,"",_xlfn.MAXIFS(PurDate,PurItem,$B1265)))</f>
        <v/>
      </c>
      <c r="S1265" s="20" t="str">
        <f t="shared" si="159"/>
        <v/>
      </c>
    </row>
    <row r="1266" spans="7:19" x14ac:dyDescent="0.25">
      <c r="G1266" s="16">
        <v>0</v>
      </c>
      <c r="I1266" s="18" t="str">
        <f>IF($B1266="","",IF(CostMethod="Last Cost",IFERROR(INDEX(PurCost,MATCH(_xlfn.MAXIFS(PurRank,PurItem,$B1266),PurRank,0)),$H1266),IF(($G1266+SUMIFS(PurQty,PurItem,$B1266))=0,$H1266,($G1266*$H1266+SUMIFS(PurTotal,PurItem,$B1266))/($G1266+SUMIFS(PurQty,PurItem,$B1266)))))</f>
        <v/>
      </c>
      <c r="K1266" s="18" t="str">
        <f t="shared" si="152"/>
        <v/>
      </c>
      <c r="L1266" s="19" t="str">
        <f t="shared" si="153"/>
        <v/>
      </c>
      <c r="M1266" s="19" t="str">
        <f t="shared" si="154"/>
        <v/>
      </c>
      <c r="N1266" s="20" t="str">
        <f t="shared" si="155"/>
        <v/>
      </c>
      <c r="O1266" s="18" t="str">
        <f t="shared" si="156"/>
        <v/>
      </c>
      <c r="P1266" s="18" t="str">
        <f t="shared" si="157"/>
        <v/>
      </c>
      <c r="Q1266" s="21" t="str">
        <f t="shared" si="158"/>
        <v/>
      </c>
      <c r="R1266" s="22" t="str">
        <f>IF($B1266="","",IF(_xlfn.MAXIFS(PurDate,PurItem,$B1266)=0,"",_xlfn.MAXIFS(PurDate,PurItem,$B1266)))</f>
        <v/>
      </c>
      <c r="S1266" s="20" t="str">
        <f t="shared" si="159"/>
        <v/>
      </c>
    </row>
    <row r="1267" spans="7:19" x14ac:dyDescent="0.25">
      <c r="G1267" s="16">
        <v>0</v>
      </c>
      <c r="I1267" s="18" t="str">
        <f>IF($B1267="","",IF(CostMethod="Last Cost",IFERROR(INDEX(PurCost,MATCH(_xlfn.MAXIFS(PurRank,PurItem,$B1267),PurRank,0)),$H1267),IF(($G1267+SUMIFS(PurQty,PurItem,$B1267))=0,$H1267,($G1267*$H1267+SUMIFS(PurTotal,PurItem,$B1267))/($G1267+SUMIFS(PurQty,PurItem,$B1267)))))</f>
        <v/>
      </c>
      <c r="K1267" s="18" t="str">
        <f t="shared" si="152"/>
        <v/>
      </c>
      <c r="L1267" s="19" t="str">
        <f t="shared" si="153"/>
        <v/>
      </c>
      <c r="M1267" s="19" t="str">
        <f t="shared" si="154"/>
        <v/>
      </c>
      <c r="N1267" s="20" t="str">
        <f t="shared" si="155"/>
        <v/>
      </c>
      <c r="O1267" s="18" t="str">
        <f t="shared" si="156"/>
        <v/>
      </c>
      <c r="P1267" s="18" t="str">
        <f t="shared" si="157"/>
        <v/>
      </c>
      <c r="Q1267" s="21" t="str">
        <f t="shared" si="158"/>
        <v/>
      </c>
      <c r="R1267" s="22" t="str">
        <f>IF($B1267="","",IF(_xlfn.MAXIFS(PurDate,PurItem,$B1267)=0,"",_xlfn.MAXIFS(PurDate,PurItem,$B1267)))</f>
        <v/>
      </c>
      <c r="S1267" s="20" t="str">
        <f t="shared" si="159"/>
        <v/>
      </c>
    </row>
    <row r="1268" spans="7:19" x14ac:dyDescent="0.25">
      <c r="G1268" s="16">
        <v>0</v>
      </c>
      <c r="I1268" s="18" t="str">
        <f>IF($B1268="","",IF(CostMethod="Last Cost",IFERROR(INDEX(PurCost,MATCH(_xlfn.MAXIFS(PurRank,PurItem,$B1268),PurRank,0)),$H1268),IF(($G1268+SUMIFS(PurQty,PurItem,$B1268))=0,$H1268,($G1268*$H1268+SUMIFS(PurTotal,PurItem,$B1268))/($G1268+SUMIFS(PurQty,PurItem,$B1268)))))</f>
        <v/>
      </c>
      <c r="K1268" s="18" t="str">
        <f t="shared" si="152"/>
        <v/>
      </c>
      <c r="L1268" s="19" t="str">
        <f t="shared" si="153"/>
        <v/>
      </c>
      <c r="M1268" s="19" t="str">
        <f t="shared" si="154"/>
        <v/>
      </c>
      <c r="N1268" s="20" t="str">
        <f t="shared" si="155"/>
        <v/>
      </c>
      <c r="O1268" s="18" t="str">
        <f t="shared" si="156"/>
        <v/>
      </c>
      <c r="P1268" s="18" t="str">
        <f t="shared" si="157"/>
        <v/>
      </c>
      <c r="Q1268" s="21" t="str">
        <f t="shared" si="158"/>
        <v/>
      </c>
      <c r="R1268" s="22" t="str">
        <f>IF($B1268="","",IF(_xlfn.MAXIFS(PurDate,PurItem,$B1268)=0,"",_xlfn.MAXIFS(PurDate,PurItem,$B1268)))</f>
        <v/>
      </c>
      <c r="S1268" s="20" t="str">
        <f t="shared" si="159"/>
        <v/>
      </c>
    </row>
    <row r="1269" spans="7:19" x14ac:dyDescent="0.25">
      <c r="G1269" s="16">
        <v>0</v>
      </c>
      <c r="I1269" s="18" t="str">
        <f>IF($B1269="","",IF(CostMethod="Last Cost",IFERROR(INDEX(PurCost,MATCH(_xlfn.MAXIFS(PurRank,PurItem,$B1269),PurRank,0)),$H1269),IF(($G1269+SUMIFS(PurQty,PurItem,$B1269))=0,$H1269,($G1269*$H1269+SUMIFS(PurTotal,PurItem,$B1269))/($G1269+SUMIFS(PurQty,PurItem,$B1269)))))</f>
        <v/>
      </c>
      <c r="K1269" s="18" t="str">
        <f t="shared" si="152"/>
        <v/>
      </c>
      <c r="L1269" s="19" t="str">
        <f t="shared" si="153"/>
        <v/>
      </c>
      <c r="M1269" s="19" t="str">
        <f t="shared" si="154"/>
        <v/>
      </c>
      <c r="N1269" s="20" t="str">
        <f t="shared" si="155"/>
        <v/>
      </c>
      <c r="O1269" s="18" t="str">
        <f t="shared" si="156"/>
        <v/>
      </c>
      <c r="P1269" s="18" t="str">
        <f t="shared" si="157"/>
        <v/>
      </c>
      <c r="Q1269" s="21" t="str">
        <f t="shared" si="158"/>
        <v/>
      </c>
      <c r="R1269" s="22" t="str">
        <f>IF($B1269="","",IF(_xlfn.MAXIFS(PurDate,PurItem,$B1269)=0,"",_xlfn.MAXIFS(PurDate,PurItem,$B1269)))</f>
        <v/>
      </c>
      <c r="S1269" s="20" t="str">
        <f t="shared" si="159"/>
        <v/>
      </c>
    </row>
    <row r="1270" spans="7:19" x14ac:dyDescent="0.25">
      <c r="G1270" s="16">
        <v>0</v>
      </c>
      <c r="I1270" s="18" t="str">
        <f>IF($B1270="","",IF(CostMethod="Last Cost",IFERROR(INDEX(PurCost,MATCH(_xlfn.MAXIFS(PurRank,PurItem,$B1270),PurRank,0)),$H1270),IF(($G1270+SUMIFS(PurQty,PurItem,$B1270))=0,$H1270,($G1270*$H1270+SUMIFS(PurTotal,PurItem,$B1270))/($G1270+SUMIFS(PurQty,PurItem,$B1270)))))</f>
        <v/>
      </c>
      <c r="K1270" s="18" t="str">
        <f t="shared" si="152"/>
        <v/>
      </c>
      <c r="L1270" s="19" t="str">
        <f t="shared" si="153"/>
        <v/>
      </c>
      <c r="M1270" s="19" t="str">
        <f t="shared" si="154"/>
        <v/>
      </c>
      <c r="N1270" s="20" t="str">
        <f t="shared" si="155"/>
        <v/>
      </c>
      <c r="O1270" s="18" t="str">
        <f t="shared" si="156"/>
        <v/>
      </c>
      <c r="P1270" s="18" t="str">
        <f t="shared" si="157"/>
        <v/>
      </c>
      <c r="Q1270" s="21" t="str">
        <f t="shared" si="158"/>
        <v/>
      </c>
      <c r="R1270" s="22" t="str">
        <f>IF($B1270="","",IF(_xlfn.MAXIFS(PurDate,PurItem,$B1270)=0,"",_xlfn.MAXIFS(PurDate,PurItem,$B1270)))</f>
        <v/>
      </c>
      <c r="S1270" s="20" t="str">
        <f t="shared" si="159"/>
        <v/>
      </c>
    </row>
    <row r="1271" spans="7:19" x14ac:dyDescent="0.25">
      <c r="G1271" s="16">
        <v>0</v>
      </c>
      <c r="I1271" s="18" t="str">
        <f>IF($B1271="","",IF(CostMethod="Last Cost",IFERROR(INDEX(PurCost,MATCH(_xlfn.MAXIFS(PurRank,PurItem,$B1271),PurRank,0)),$H1271),IF(($G1271+SUMIFS(PurQty,PurItem,$B1271))=0,$H1271,($G1271*$H1271+SUMIFS(PurTotal,PurItem,$B1271))/($G1271+SUMIFS(PurQty,PurItem,$B1271)))))</f>
        <v/>
      </c>
      <c r="K1271" s="18" t="str">
        <f t="shared" si="152"/>
        <v/>
      </c>
      <c r="L1271" s="19" t="str">
        <f t="shared" si="153"/>
        <v/>
      </c>
      <c r="M1271" s="19" t="str">
        <f t="shared" si="154"/>
        <v/>
      </c>
      <c r="N1271" s="20" t="str">
        <f t="shared" si="155"/>
        <v/>
      </c>
      <c r="O1271" s="18" t="str">
        <f t="shared" si="156"/>
        <v/>
      </c>
      <c r="P1271" s="18" t="str">
        <f t="shared" si="157"/>
        <v/>
      </c>
      <c r="Q1271" s="21" t="str">
        <f t="shared" si="158"/>
        <v/>
      </c>
      <c r="R1271" s="22" t="str">
        <f>IF($B1271="","",IF(_xlfn.MAXIFS(PurDate,PurItem,$B1271)=0,"",_xlfn.MAXIFS(PurDate,PurItem,$B1271)))</f>
        <v/>
      </c>
      <c r="S1271" s="20" t="str">
        <f t="shared" si="159"/>
        <v/>
      </c>
    </row>
    <row r="1272" spans="7:19" x14ac:dyDescent="0.25">
      <c r="G1272" s="16">
        <v>0</v>
      </c>
      <c r="I1272" s="18" t="str">
        <f>IF($B1272="","",IF(CostMethod="Last Cost",IFERROR(INDEX(PurCost,MATCH(_xlfn.MAXIFS(PurRank,PurItem,$B1272),PurRank,0)),$H1272),IF(($G1272+SUMIFS(PurQty,PurItem,$B1272))=0,$H1272,($G1272*$H1272+SUMIFS(PurTotal,PurItem,$B1272))/($G1272+SUMIFS(PurQty,PurItem,$B1272)))))</f>
        <v/>
      </c>
      <c r="K1272" s="18" t="str">
        <f t="shared" si="152"/>
        <v/>
      </c>
      <c r="L1272" s="19" t="str">
        <f t="shared" si="153"/>
        <v/>
      </c>
      <c r="M1272" s="19" t="str">
        <f t="shared" si="154"/>
        <v/>
      </c>
      <c r="N1272" s="20" t="str">
        <f t="shared" si="155"/>
        <v/>
      </c>
      <c r="O1272" s="18" t="str">
        <f t="shared" si="156"/>
        <v/>
      </c>
      <c r="P1272" s="18" t="str">
        <f t="shared" si="157"/>
        <v/>
      </c>
      <c r="Q1272" s="21" t="str">
        <f t="shared" si="158"/>
        <v/>
      </c>
      <c r="R1272" s="22" t="str">
        <f>IF($B1272="","",IF(_xlfn.MAXIFS(PurDate,PurItem,$B1272)=0,"",_xlfn.MAXIFS(PurDate,PurItem,$B1272)))</f>
        <v/>
      </c>
      <c r="S1272" s="20" t="str">
        <f t="shared" si="159"/>
        <v/>
      </c>
    </row>
    <row r="1273" spans="7:19" x14ac:dyDescent="0.25">
      <c r="G1273" s="16">
        <v>0</v>
      </c>
      <c r="I1273" s="18" t="str">
        <f>IF($B1273="","",IF(CostMethod="Last Cost",IFERROR(INDEX(PurCost,MATCH(_xlfn.MAXIFS(PurRank,PurItem,$B1273),PurRank,0)),$H1273),IF(($G1273+SUMIFS(PurQty,PurItem,$B1273))=0,$H1273,($G1273*$H1273+SUMIFS(PurTotal,PurItem,$B1273))/($G1273+SUMIFS(PurQty,PurItem,$B1273)))))</f>
        <v/>
      </c>
      <c r="K1273" s="18" t="str">
        <f t="shared" si="152"/>
        <v/>
      </c>
      <c r="L1273" s="19" t="str">
        <f t="shared" si="153"/>
        <v/>
      </c>
      <c r="M1273" s="19" t="str">
        <f t="shared" si="154"/>
        <v/>
      </c>
      <c r="N1273" s="20" t="str">
        <f t="shared" si="155"/>
        <v/>
      </c>
      <c r="O1273" s="18" t="str">
        <f t="shared" si="156"/>
        <v/>
      </c>
      <c r="P1273" s="18" t="str">
        <f t="shared" si="157"/>
        <v/>
      </c>
      <c r="Q1273" s="21" t="str">
        <f t="shared" si="158"/>
        <v/>
      </c>
      <c r="R1273" s="22" t="str">
        <f>IF($B1273="","",IF(_xlfn.MAXIFS(PurDate,PurItem,$B1273)=0,"",_xlfn.MAXIFS(PurDate,PurItem,$B1273)))</f>
        <v/>
      </c>
      <c r="S1273" s="20" t="str">
        <f t="shared" si="159"/>
        <v/>
      </c>
    </row>
    <row r="1274" spans="7:19" x14ac:dyDescent="0.25">
      <c r="G1274" s="16">
        <v>0</v>
      </c>
      <c r="I1274" s="18" t="str">
        <f>IF($B1274="","",IF(CostMethod="Last Cost",IFERROR(INDEX(PurCost,MATCH(_xlfn.MAXIFS(PurRank,PurItem,$B1274),PurRank,0)),$H1274),IF(($G1274+SUMIFS(PurQty,PurItem,$B1274))=0,$H1274,($G1274*$H1274+SUMIFS(PurTotal,PurItem,$B1274))/($G1274+SUMIFS(PurQty,PurItem,$B1274)))))</f>
        <v/>
      </c>
      <c r="K1274" s="18" t="str">
        <f t="shared" si="152"/>
        <v/>
      </c>
      <c r="L1274" s="19" t="str">
        <f t="shared" si="153"/>
        <v/>
      </c>
      <c r="M1274" s="19" t="str">
        <f t="shared" si="154"/>
        <v/>
      </c>
      <c r="N1274" s="20" t="str">
        <f t="shared" si="155"/>
        <v/>
      </c>
      <c r="O1274" s="18" t="str">
        <f t="shared" si="156"/>
        <v/>
      </c>
      <c r="P1274" s="18" t="str">
        <f t="shared" si="157"/>
        <v/>
      </c>
      <c r="Q1274" s="21" t="str">
        <f t="shared" si="158"/>
        <v/>
      </c>
      <c r="R1274" s="22" t="str">
        <f>IF($B1274="","",IF(_xlfn.MAXIFS(PurDate,PurItem,$B1274)=0,"",_xlfn.MAXIFS(PurDate,PurItem,$B1274)))</f>
        <v/>
      </c>
      <c r="S1274" s="20" t="str">
        <f t="shared" si="159"/>
        <v/>
      </c>
    </row>
    <row r="1275" spans="7:19" x14ac:dyDescent="0.25">
      <c r="G1275" s="16">
        <v>0</v>
      </c>
      <c r="I1275" s="18" t="str">
        <f>IF($B1275="","",IF(CostMethod="Last Cost",IFERROR(INDEX(PurCost,MATCH(_xlfn.MAXIFS(PurRank,PurItem,$B1275),PurRank,0)),$H1275),IF(($G1275+SUMIFS(PurQty,PurItem,$B1275))=0,$H1275,($G1275*$H1275+SUMIFS(PurTotal,PurItem,$B1275))/($G1275+SUMIFS(PurQty,PurItem,$B1275)))))</f>
        <v/>
      </c>
      <c r="K1275" s="18" t="str">
        <f t="shared" si="152"/>
        <v/>
      </c>
      <c r="L1275" s="19" t="str">
        <f t="shared" si="153"/>
        <v/>
      </c>
      <c r="M1275" s="19" t="str">
        <f t="shared" si="154"/>
        <v/>
      </c>
      <c r="N1275" s="20" t="str">
        <f t="shared" si="155"/>
        <v/>
      </c>
      <c r="O1275" s="18" t="str">
        <f t="shared" si="156"/>
        <v/>
      </c>
      <c r="P1275" s="18" t="str">
        <f t="shared" si="157"/>
        <v/>
      </c>
      <c r="Q1275" s="21" t="str">
        <f t="shared" si="158"/>
        <v/>
      </c>
      <c r="R1275" s="22" t="str">
        <f>IF($B1275="","",IF(_xlfn.MAXIFS(PurDate,PurItem,$B1275)=0,"",_xlfn.MAXIFS(PurDate,PurItem,$B1275)))</f>
        <v/>
      </c>
      <c r="S1275" s="20" t="str">
        <f t="shared" si="159"/>
        <v/>
      </c>
    </row>
    <row r="1276" spans="7:19" x14ac:dyDescent="0.25">
      <c r="G1276" s="16">
        <v>0</v>
      </c>
      <c r="I1276" s="18" t="str">
        <f>IF($B1276="","",IF(CostMethod="Last Cost",IFERROR(INDEX(PurCost,MATCH(_xlfn.MAXIFS(PurRank,PurItem,$B1276),PurRank,0)),$H1276),IF(($G1276+SUMIFS(PurQty,PurItem,$B1276))=0,$H1276,($G1276*$H1276+SUMIFS(PurTotal,PurItem,$B1276))/($G1276+SUMIFS(PurQty,PurItem,$B1276)))))</f>
        <v/>
      </c>
      <c r="K1276" s="18" t="str">
        <f t="shared" si="152"/>
        <v/>
      </c>
      <c r="L1276" s="19" t="str">
        <f t="shared" si="153"/>
        <v/>
      </c>
      <c r="M1276" s="19" t="str">
        <f t="shared" si="154"/>
        <v/>
      </c>
      <c r="N1276" s="20" t="str">
        <f t="shared" si="155"/>
        <v/>
      </c>
      <c r="O1276" s="18" t="str">
        <f t="shared" si="156"/>
        <v/>
      </c>
      <c r="P1276" s="18" t="str">
        <f t="shared" si="157"/>
        <v/>
      </c>
      <c r="Q1276" s="21" t="str">
        <f t="shared" si="158"/>
        <v/>
      </c>
      <c r="R1276" s="22" t="str">
        <f>IF($B1276="","",IF(_xlfn.MAXIFS(PurDate,PurItem,$B1276)=0,"",_xlfn.MAXIFS(PurDate,PurItem,$B1276)))</f>
        <v/>
      </c>
      <c r="S1276" s="20" t="str">
        <f t="shared" si="159"/>
        <v/>
      </c>
    </row>
    <row r="1277" spans="7:19" x14ac:dyDescent="0.25">
      <c r="G1277" s="16">
        <v>0</v>
      </c>
      <c r="I1277" s="18" t="str">
        <f>IF($B1277="","",IF(CostMethod="Last Cost",IFERROR(INDEX(PurCost,MATCH(_xlfn.MAXIFS(PurRank,PurItem,$B1277),PurRank,0)),$H1277),IF(($G1277+SUMIFS(PurQty,PurItem,$B1277))=0,$H1277,($G1277*$H1277+SUMIFS(PurTotal,PurItem,$B1277))/($G1277+SUMIFS(PurQty,PurItem,$B1277)))))</f>
        <v/>
      </c>
      <c r="K1277" s="18" t="str">
        <f t="shared" si="152"/>
        <v/>
      </c>
      <c r="L1277" s="19" t="str">
        <f t="shared" si="153"/>
        <v/>
      </c>
      <c r="M1277" s="19" t="str">
        <f t="shared" si="154"/>
        <v/>
      </c>
      <c r="N1277" s="20" t="str">
        <f t="shared" si="155"/>
        <v/>
      </c>
      <c r="O1277" s="18" t="str">
        <f t="shared" si="156"/>
        <v/>
      </c>
      <c r="P1277" s="18" t="str">
        <f t="shared" si="157"/>
        <v/>
      </c>
      <c r="Q1277" s="21" t="str">
        <f t="shared" si="158"/>
        <v/>
      </c>
      <c r="R1277" s="22" t="str">
        <f>IF($B1277="","",IF(_xlfn.MAXIFS(PurDate,PurItem,$B1277)=0,"",_xlfn.MAXIFS(PurDate,PurItem,$B1277)))</f>
        <v/>
      </c>
      <c r="S1277" s="20" t="str">
        <f t="shared" si="159"/>
        <v/>
      </c>
    </row>
    <row r="1278" spans="7:19" x14ac:dyDescent="0.25">
      <c r="G1278" s="16">
        <v>0</v>
      </c>
      <c r="I1278" s="18" t="str">
        <f>IF($B1278="","",IF(CostMethod="Last Cost",IFERROR(INDEX(PurCost,MATCH(_xlfn.MAXIFS(PurRank,PurItem,$B1278),PurRank,0)),$H1278),IF(($G1278+SUMIFS(PurQty,PurItem,$B1278))=0,$H1278,($G1278*$H1278+SUMIFS(PurTotal,PurItem,$B1278))/($G1278+SUMIFS(PurQty,PurItem,$B1278)))))</f>
        <v/>
      </c>
      <c r="K1278" s="18" t="str">
        <f t="shared" si="152"/>
        <v/>
      </c>
      <c r="L1278" s="19" t="str">
        <f t="shared" si="153"/>
        <v/>
      </c>
      <c r="M1278" s="19" t="str">
        <f t="shared" si="154"/>
        <v/>
      </c>
      <c r="N1278" s="20" t="str">
        <f t="shared" si="155"/>
        <v/>
      </c>
      <c r="O1278" s="18" t="str">
        <f t="shared" si="156"/>
        <v/>
      </c>
      <c r="P1278" s="18" t="str">
        <f t="shared" si="157"/>
        <v/>
      </c>
      <c r="Q1278" s="21" t="str">
        <f t="shared" si="158"/>
        <v/>
      </c>
      <c r="R1278" s="22" t="str">
        <f>IF($B1278="","",IF(_xlfn.MAXIFS(PurDate,PurItem,$B1278)=0,"",_xlfn.MAXIFS(PurDate,PurItem,$B1278)))</f>
        <v/>
      </c>
      <c r="S1278" s="20" t="str">
        <f t="shared" si="159"/>
        <v/>
      </c>
    </row>
    <row r="1279" spans="7:19" x14ac:dyDescent="0.25">
      <c r="G1279" s="16">
        <v>0</v>
      </c>
      <c r="I1279" s="18" t="str">
        <f>IF($B1279="","",IF(CostMethod="Last Cost",IFERROR(INDEX(PurCost,MATCH(_xlfn.MAXIFS(PurRank,PurItem,$B1279),PurRank,0)),$H1279),IF(($G1279+SUMIFS(PurQty,PurItem,$B1279))=0,$H1279,($G1279*$H1279+SUMIFS(PurTotal,PurItem,$B1279))/($G1279+SUMIFS(PurQty,PurItem,$B1279)))))</f>
        <v/>
      </c>
      <c r="K1279" s="18" t="str">
        <f t="shared" si="152"/>
        <v/>
      </c>
      <c r="L1279" s="19" t="str">
        <f t="shared" si="153"/>
        <v/>
      </c>
      <c r="M1279" s="19" t="str">
        <f t="shared" si="154"/>
        <v/>
      </c>
      <c r="N1279" s="20" t="str">
        <f t="shared" si="155"/>
        <v/>
      </c>
      <c r="O1279" s="18" t="str">
        <f t="shared" si="156"/>
        <v/>
      </c>
      <c r="P1279" s="18" t="str">
        <f t="shared" si="157"/>
        <v/>
      </c>
      <c r="Q1279" s="21" t="str">
        <f t="shared" si="158"/>
        <v/>
      </c>
      <c r="R1279" s="22" t="str">
        <f>IF($B1279="","",IF(_xlfn.MAXIFS(PurDate,PurItem,$B1279)=0,"",_xlfn.MAXIFS(PurDate,PurItem,$B1279)))</f>
        <v/>
      </c>
      <c r="S1279" s="20" t="str">
        <f t="shared" si="159"/>
        <v/>
      </c>
    </row>
    <row r="1280" spans="7:19" x14ac:dyDescent="0.25">
      <c r="G1280" s="16">
        <v>0</v>
      </c>
      <c r="I1280" s="18" t="str">
        <f>IF($B1280="","",IF(CostMethod="Last Cost",IFERROR(INDEX(PurCost,MATCH(_xlfn.MAXIFS(PurRank,PurItem,$B1280),PurRank,0)),$H1280),IF(($G1280+SUMIFS(PurQty,PurItem,$B1280))=0,$H1280,($G1280*$H1280+SUMIFS(PurTotal,PurItem,$B1280))/($G1280+SUMIFS(PurQty,PurItem,$B1280)))))</f>
        <v/>
      </c>
      <c r="K1280" s="18" t="str">
        <f t="shared" si="152"/>
        <v/>
      </c>
      <c r="L1280" s="19" t="str">
        <f t="shared" si="153"/>
        <v/>
      </c>
      <c r="M1280" s="19" t="str">
        <f t="shared" si="154"/>
        <v/>
      </c>
      <c r="N1280" s="20" t="str">
        <f t="shared" si="155"/>
        <v/>
      </c>
      <c r="O1280" s="18" t="str">
        <f t="shared" si="156"/>
        <v/>
      </c>
      <c r="P1280" s="18" t="str">
        <f t="shared" si="157"/>
        <v/>
      </c>
      <c r="Q1280" s="21" t="str">
        <f t="shared" si="158"/>
        <v/>
      </c>
      <c r="R1280" s="22" t="str">
        <f>IF($B1280="","",IF(_xlfn.MAXIFS(PurDate,PurItem,$B1280)=0,"",_xlfn.MAXIFS(PurDate,PurItem,$B1280)))</f>
        <v/>
      </c>
      <c r="S1280" s="20" t="str">
        <f t="shared" si="159"/>
        <v/>
      </c>
    </row>
    <row r="1281" spans="7:19" x14ac:dyDescent="0.25">
      <c r="G1281" s="16">
        <v>0</v>
      </c>
      <c r="I1281" s="18" t="str">
        <f>IF($B1281="","",IF(CostMethod="Last Cost",IFERROR(INDEX(PurCost,MATCH(_xlfn.MAXIFS(PurRank,PurItem,$B1281),PurRank,0)),$H1281),IF(($G1281+SUMIFS(PurQty,PurItem,$B1281))=0,$H1281,($G1281*$H1281+SUMIFS(PurTotal,PurItem,$B1281))/($G1281+SUMIFS(PurQty,PurItem,$B1281)))))</f>
        <v/>
      </c>
      <c r="K1281" s="18" t="str">
        <f t="shared" si="152"/>
        <v/>
      </c>
      <c r="L1281" s="19" t="str">
        <f t="shared" si="153"/>
        <v/>
      </c>
      <c r="M1281" s="19" t="str">
        <f t="shared" si="154"/>
        <v/>
      </c>
      <c r="N1281" s="20" t="str">
        <f t="shared" si="155"/>
        <v/>
      </c>
      <c r="O1281" s="18" t="str">
        <f t="shared" si="156"/>
        <v/>
      </c>
      <c r="P1281" s="18" t="str">
        <f t="shared" si="157"/>
        <v/>
      </c>
      <c r="Q1281" s="21" t="str">
        <f t="shared" si="158"/>
        <v/>
      </c>
      <c r="R1281" s="22" t="str">
        <f>IF($B1281="","",IF(_xlfn.MAXIFS(PurDate,PurItem,$B1281)=0,"",_xlfn.MAXIFS(PurDate,PurItem,$B1281)))</f>
        <v/>
      </c>
      <c r="S1281" s="20" t="str">
        <f t="shared" si="159"/>
        <v/>
      </c>
    </row>
    <row r="1282" spans="7:19" x14ac:dyDescent="0.25">
      <c r="G1282" s="16">
        <v>0</v>
      </c>
      <c r="I1282" s="18" t="str">
        <f>IF($B1282="","",IF(CostMethod="Last Cost",IFERROR(INDEX(PurCost,MATCH(_xlfn.MAXIFS(PurRank,PurItem,$B1282),PurRank,0)),$H1282),IF(($G1282+SUMIFS(PurQty,PurItem,$B1282))=0,$H1282,($G1282*$H1282+SUMIFS(PurTotal,PurItem,$B1282))/($G1282+SUMIFS(PurQty,PurItem,$B1282)))))</f>
        <v/>
      </c>
      <c r="K1282" s="18" t="str">
        <f t="shared" si="152"/>
        <v/>
      </c>
      <c r="L1282" s="19" t="str">
        <f t="shared" si="153"/>
        <v/>
      </c>
      <c r="M1282" s="19" t="str">
        <f t="shared" si="154"/>
        <v/>
      </c>
      <c r="N1282" s="20" t="str">
        <f t="shared" si="155"/>
        <v/>
      </c>
      <c r="O1282" s="18" t="str">
        <f t="shared" si="156"/>
        <v/>
      </c>
      <c r="P1282" s="18" t="str">
        <f t="shared" si="157"/>
        <v/>
      </c>
      <c r="Q1282" s="21" t="str">
        <f t="shared" si="158"/>
        <v/>
      </c>
      <c r="R1282" s="22" t="str">
        <f>IF($B1282="","",IF(_xlfn.MAXIFS(PurDate,PurItem,$B1282)=0,"",_xlfn.MAXIFS(PurDate,PurItem,$B1282)))</f>
        <v/>
      </c>
      <c r="S1282" s="20" t="str">
        <f t="shared" si="159"/>
        <v/>
      </c>
    </row>
    <row r="1283" spans="7:19" x14ac:dyDescent="0.25">
      <c r="G1283" s="16">
        <v>0</v>
      </c>
      <c r="I1283" s="18" t="str">
        <f>IF($B1283="","",IF(CostMethod="Last Cost",IFERROR(INDEX(PurCost,MATCH(_xlfn.MAXIFS(PurRank,PurItem,$B1283),PurRank,0)),$H1283),IF(($G1283+SUMIFS(PurQty,PurItem,$B1283))=0,$H1283,($G1283*$H1283+SUMIFS(PurTotal,PurItem,$B1283))/($G1283+SUMIFS(PurQty,PurItem,$B1283)))))</f>
        <v/>
      </c>
      <c r="K1283" s="18" t="str">
        <f t="shared" si="152"/>
        <v/>
      </c>
      <c r="L1283" s="19" t="str">
        <f t="shared" si="153"/>
        <v/>
      </c>
      <c r="M1283" s="19" t="str">
        <f t="shared" si="154"/>
        <v/>
      </c>
      <c r="N1283" s="20" t="str">
        <f t="shared" si="155"/>
        <v/>
      </c>
      <c r="O1283" s="18" t="str">
        <f t="shared" si="156"/>
        <v/>
      </c>
      <c r="P1283" s="18" t="str">
        <f t="shared" si="157"/>
        <v/>
      </c>
      <c r="Q1283" s="21" t="str">
        <f t="shared" si="158"/>
        <v/>
      </c>
      <c r="R1283" s="22" t="str">
        <f>IF($B1283="","",IF(_xlfn.MAXIFS(PurDate,PurItem,$B1283)=0,"",_xlfn.MAXIFS(PurDate,PurItem,$B1283)))</f>
        <v/>
      </c>
      <c r="S1283" s="20" t="str">
        <f t="shared" si="159"/>
        <v/>
      </c>
    </row>
    <row r="1284" spans="7:19" x14ac:dyDescent="0.25">
      <c r="G1284" s="16">
        <v>0</v>
      </c>
      <c r="I1284" s="18" t="str">
        <f>IF($B1284="","",IF(CostMethod="Last Cost",IFERROR(INDEX(PurCost,MATCH(_xlfn.MAXIFS(PurRank,PurItem,$B1284),PurRank,0)),$H1284),IF(($G1284+SUMIFS(PurQty,PurItem,$B1284))=0,$H1284,($G1284*$H1284+SUMIFS(PurTotal,PurItem,$B1284))/($G1284+SUMIFS(PurQty,PurItem,$B1284)))))</f>
        <v/>
      </c>
      <c r="K1284" s="18" t="str">
        <f t="shared" si="152"/>
        <v/>
      </c>
      <c r="L1284" s="19" t="str">
        <f t="shared" si="153"/>
        <v/>
      </c>
      <c r="M1284" s="19" t="str">
        <f t="shared" si="154"/>
        <v/>
      </c>
      <c r="N1284" s="20" t="str">
        <f t="shared" si="155"/>
        <v/>
      </c>
      <c r="O1284" s="18" t="str">
        <f t="shared" si="156"/>
        <v/>
      </c>
      <c r="P1284" s="18" t="str">
        <f t="shared" si="157"/>
        <v/>
      </c>
      <c r="Q1284" s="21" t="str">
        <f t="shared" si="158"/>
        <v/>
      </c>
      <c r="R1284" s="22" t="str">
        <f>IF($B1284="","",IF(_xlfn.MAXIFS(PurDate,PurItem,$B1284)=0,"",_xlfn.MAXIFS(PurDate,PurItem,$B1284)))</f>
        <v/>
      </c>
      <c r="S1284" s="20" t="str">
        <f t="shared" si="159"/>
        <v/>
      </c>
    </row>
    <row r="1285" spans="7:19" x14ac:dyDescent="0.25">
      <c r="G1285" s="16">
        <v>0</v>
      </c>
      <c r="I1285" s="18" t="str">
        <f>IF($B1285="","",IF(CostMethod="Last Cost",IFERROR(INDEX(PurCost,MATCH(_xlfn.MAXIFS(PurRank,PurItem,$B1285),PurRank,0)),$H1285),IF(($G1285+SUMIFS(PurQty,PurItem,$B1285))=0,$H1285,($G1285*$H1285+SUMIFS(PurTotal,PurItem,$B1285))/($G1285+SUMIFS(PurQty,PurItem,$B1285)))))</f>
        <v/>
      </c>
      <c r="K1285" s="18" t="str">
        <f t="shared" ref="K1285:K1348" si="161">IF(OR($B1285="",$J1285=""),"",$J1285-$I1285)</f>
        <v/>
      </c>
      <c r="L1285" s="19" t="str">
        <f t="shared" ref="L1285:L1348" si="162">IF(OR($K1285="",$J1285=0,$J1285=""),"",$K1285/$J1285)</f>
        <v/>
      </c>
      <c r="M1285" s="19" t="str">
        <f t="shared" ref="M1285:M1348" si="163">IF(OR($K1285="",$I1285=0,$I1285=""),"",$K1285/$I1285)</f>
        <v/>
      </c>
      <c r="N1285" s="20" t="str">
        <f t="shared" ref="N1285:N1348" si="164">IF($B1285="","",$G1285+SUMIFS(PurQty,PurItem,$B1285)-SUMIFS(SalQty,SalItem,$B1285)-SUMIFS(WoQty,WoItem,$B1285)+SUMIFS(AdjQty,AdjItem,$B1285)+SUMIFS(LinVarQty,LinItem,$B1285,LinPosted,"YES"))</f>
        <v/>
      </c>
      <c r="O1285" s="18" t="str">
        <f t="shared" ref="O1285:O1348" si="165">IF($B1285="","",$N1285*$I1285)</f>
        <v/>
      </c>
      <c r="P1285" s="18" t="str">
        <f t="shared" ref="P1285:P1348" si="166">IF(OR($B1285="",$J1285=""),"",$N1285*$J1285)</f>
        <v/>
      </c>
      <c r="Q1285" s="21" t="str">
        <f t="shared" ref="Q1285:Q1348" si="167">IF($B1285="","",IF($N1285&lt;0,"NEGATIVE",IF($N1285&lt;=$F1285,"REORDER","OK")))</f>
        <v/>
      </c>
      <c r="R1285" s="22" t="str">
        <f>IF($B1285="","",IF(_xlfn.MAXIFS(PurDate,PurItem,$B1285)=0,"",_xlfn.MAXIFS(PurDate,PurItem,$B1285)))</f>
        <v/>
      </c>
      <c r="S1285" s="20" t="str">
        <f t="shared" ref="S1285:S1348" si="168">IF($B1285="","",SUMIFS(PurQty,PurItem,$B1285))</f>
        <v/>
      </c>
    </row>
    <row r="1286" spans="7:19" x14ac:dyDescent="0.25">
      <c r="G1286" s="16">
        <v>0</v>
      </c>
      <c r="I1286" s="18" t="str">
        <f>IF($B1286="","",IF(CostMethod="Last Cost",IFERROR(INDEX(PurCost,MATCH(_xlfn.MAXIFS(PurRank,PurItem,$B1286),PurRank,0)),$H1286),IF(($G1286+SUMIFS(PurQty,PurItem,$B1286))=0,$H1286,($G1286*$H1286+SUMIFS(PurTotal,PurItem,$B1286))/($G1286+SUMIFS(PurQty,PurItem,$B1286)))))</f>
        <v/>
      </c>
      <c r="K1286" s="18" t="str">
        <f t="shared" si="161"/>
        <v/>
      </c>
      <c r="L1286" s="19" t="str">
        <f t="shared" si="162"/>
        <v/>
      </c>
      <c r="M1286" s="19" t="str">
        <f t="shared" si="163"/>
        <v/>
      </c>
      <c r="N1286" s="20" t="str">
        <f t="shared" si="164"/>
        <v/>
      </c>
      <c r="O1286" s="18" t="str">
        <f t="shared" si="165"/>
        <v/>
      </c>
      <c r="P1286" s="18" t="str">
        <f t="shared" si="166"/>
        <v/>
      </c>
      <c r="Q1286" s="21" t="str">
        <f t="shared" si="167"/>
        <v/>
      </c>
      <c r="R1286" s="22" t="str">
        <f>IF($B1286="","",IF(_xlfn.MAXIFS(PurDate,PurItem,$B1286)=0,"",_xlfn.MAXIFS(PurDate,PurItem,$B1286)))</f>
        <v/>
      </c>
      <c r="S1286" s="20" t="str">
        <f t="shared" si="168"/>
        <v/>
      </c>
    </row>
    <row r="1287" spans="7:19" x14ac:dyDescent="0.25">
      <c r="G1287" s="16">
        <v>0</v>
      </c>
      <c r="I1287" s="18" t="str">
        <f>IF($B1287="","",IF(CostMethod="Last Cost",IFERROR(INDEX(PurCost,MATCH(_xlfn.MAXIFS(PurRank,PurItem,$B1287),PurRank,0)),$H1287),IF(($G1287+SUMIFS(PurQty,PurItem,$B1287))=0,$H1287,($G1287*$H1287+SUMIFS(PurTotal,PurItem,$B1287))/($G1287+SUMIFS(PurQty,PurItem,$B1287)))))</f>
        <v/>
      </c>
      <c r="K1287" s="18" t="str">
        <f t="shared" si="161"/>
        <v/>
      </c>
      <c r="L1287" s="19" t="str">
        <f t="shared" si="162"/>
        <v/>
      </c>
      <c r="M1287" s="19" t="str">
        <f t="shared" si="163"/>
        <v/>
      </c>
      <c r="N1287" s="20" t="str">
        <f t="shared" si="164"/>
        <v/>
      </c>
      <c r="O1287" s="18" t="str">
        <f t="shared" si="165"/>
        <v/>
      </c>
      <c r="P1287" s="18" t="str">
        <f t="shared" si="166"/>
        <v/>
      </c>
      <c r="Q1287" s="21" t="str">
        <f t="shared" si="167"/>
        <v/>
      </c>
      <c r="R1287" s="22" t="str">
        <f>IF($B1287="","",IF(_xlfn.MAXIFS(PurDate,PurItem,$B1287)=0,"",_xlfn.MAXIFS(PurDate,PurItem,$B1287)))</f>
        <v/>
      </c>
      <c r="S1287" s="20" t="str">
        <f t="shared" si="168"/>
        <v/>
      </c>
    </row>
    <row r="1288" spans="7:19" x14ac:dyDescent="0.25">
      <c r="G1288" s="16">
        <v>0</v>
      </c>
      <c r="I1288" s="18" t="str">
        <f>IF($B1288="","",IF(CostMethod="Last Cost",IFERROR(INDEX(PurCost,MATCH(_xlfn.MAXIFS(PurRank,PurItem,$B1288),PurRank,0)),$H1288),IF(($G1288+SUMIFS(PurQty,PurItem,$B1288))=0,$H1288,($G1288*$H1288+SUMIFS(PurTotal,PurItem,$B1288))/($G1288+SUMIFS(PurQty,PurItem,$B1288)))))</f>
        <v/>
      </c>
      <c r="K1288" s="18" t="str">
        <f t="shared" si="161"/>
        <v/>
      </c>
      <c r="L1288" s="19" t="str">
        <f t="shared" si="162"/>
        <v/>
      </c>
      <c r="M1288" s="19" t="str">
        <f t="shared" si="163"/>
        <v/>
      </c>
      <c r="N1288" s="20" t="str">
        <f t="shared" si="164"/>
        <v/>
      </c>
      <c r="O1288" s="18" t="str">
        <f t="shared" si="165"/>
        <v/>
      </c>
      <c r="P1288" s="18" t="str">
        <f t="shared" si="166"/>
        <v/>
      </c>
      <c r="Q1288" s="21" t="str">
        <f t="shared" si="167"/>
        <v/>
      </c>
      <c r="R1288" s="22" t="str">
        <f>IF($B1288="","",IF(_xlfn.MAXIFS(PurDate,PurItem,$B1288)=0,"",_xlfn.MAXIFS(PurDate,PurItem,$B1288)))</f>
        <v/>
      </c>
      <c r="S1288" s="20" t="str">
        <f t="shared" si="168"/>
        <v/>
      </c>
    </row>
    <row r="1289" spans="7:19" x14ac:dyDescent="0.25">
      <c r="G1289" s="16">
        <v>0</v>
      </c>
      <c r="I1289" s="18" t="str">
        <f>IF($B1289="","",IF(CostMethod="Last Cost",IFERROR(INDEX(PurCost,MATCH(_xlfn.MAXIFS(PurRank,PurItem,$B1289),PurRank,0)),$H1289),IF(($G1289+SUMIFS(PurQty,PurItem,$B1289))=0,$H1289,($G1289*$H1289+SUMIFS(PurTotal,PurItem,$B1289))/($G1289+SUMIFS(PurQty,PurItem,$B1289)))))</f>
        <v/>
      </c>
      <c r="K1289" s="18" t="str">
        <f t="shared" si="161"/>
        <v/>
      </c>
      <c r="L1289" s="19" t="str">
        <f t="shared" si="162"/>
        <v/>
      </c>
      <c r="M1289" s="19" t="str">
        <f t="shared" si="163"/>
        <v/>
      </c>
      <c r="N1289" s="20" t="str">
        <f t="shared" si="164"/>
        <v/>
      </c>
      <c r="O1289" s="18" t="str">
        <f t="shared" si="165"/>
        <v/>
      </c>
      <c r="P1289" s="18" t="str">
        <f t="shared" si="166"/>
        <v/>
      </c>
      <c r="Q1289" s="21" t="str">
        <f t="shared" si="167"/>
        <v/>
      </c>
      <c r="R1289" s="22" t="str">
        <f>IF($B1289="","",IF(_xlfn.MAXIFS(PurDate,PurItem,$B1289)=0,"",_xlfn.MAXIFS(PurDate,PurItem,$B1289)))</f>
        <v/>
      </c>
      <c r="S1289" s="20" t="str">
        <f t="shared" si="168"/>
        <v/>
      </c>
    </row>
    <row r="1290" spans="7:19" x14ac:dyDescent="0.25">
      <c r="G1290" s="16">
        <v>0</v>
      </c>
      <c r="I1290" s="18" t="str">
        <f>IF($B1290="","",IF(CostMethod="Last Cost",IFERROR(INDEX(PurCost,MATCH(_xlfn.MAXIFS(PurRank,PurItem,$B1290),PurRank,0)),$H1290),IF(($G1290+SUMIFS(PurQty,PurItem,$B1290))=0,$H1290,($G1290*$H1290+SUMIFS(PurTotal,PurItem,$B1290))/($G1290+SUMIFS(PurQty,PurItem,$B1290)))))</f>
        <v/>
      </c>
      <c r="K1290" s="18" t="str">
        <f t="shared" si="161"/>
        <v/>
      </c>
      <c r="L1290" s="19" t="str">
        <f t="shared" si="162"/>
        <v/>
      </c>
      <c r="M1290" s="19" t="str">
        <f t="shared" si="163"/>
        <v/>
      </c>
      <c r="N1290" s="20" t="str">
        <f t="shared" si="164"/>
        <v/>
      </c>
      <c r="O1290" s="18" t="str">
        <f t="shared" si="165"/>
        <v/>
      </c>
      <c r="P1290" s="18" t="str">
        <f t="shared" si="166"/>
        <v/>
      </c>
      <c r="Q1290" s="21" t="str">
        <f t="shared" si="167"/>
        <v/>
      </c>
      <c r="R1290" s="22" t="str">
        <f>IF($B1290="","",IF(_xlfn.MAXIFS(PurDate,PurItem,$B1290)=0,"",_xlfn.MAXIFS(PurDate,PurItem,$B1290)))</f>
        <v/>
      </c>
      <c r="S1290" s="20" t="str">
        <f t="shared" si="168"/>
        <v/>
      </c>
    </row>
    <row r="1291" spans="7:19" x14ac:dyDescent="0.25">
      <c r="G1291" s="16">
        <v>0</v>
      </c>
      <c r="I1291" s="18" t="str">
        <f>IF($B1291="","",IF(CostMethod="Last Cost",IFERROR(INDEX(PurCost,MATCH(_xlfn.MAXIFS(PurRank,PurItem,$B1291),PurRank,0)),$H1291),IF(($G1291+SUMIFS(PurQty,PurItem,$B1291))=0,$H1291,($G1291*$H1291+SUMIFS(PurTotal,PurItem,$B1291))/($G1291+SUMIFS(PurQty,PurItem,$B1291)))))</f>
        <v/>
      </c>
      <c r="K1291" s="18" t="str">
        <f t="shared" si="161"/>
        <v/>
      </c>
      <c r="L1291" s="19" t="str">
        <f t="shared" si="162"/>
        <v/>
      </c>
      <c r="M1291" s="19" t="str">
        <f t="shared" si="163"/>
        <v/>
      </c>
      <c r="N1291" s="20" t="str">
        <f t="shared" si="164"/>
        <v/>
      </c>
      <c r="O1291" s="18" t="str">
        <f t="shared" si="165"/>
        <v/>
      </c>
      <c r="P1291" s="18" t="str">
        <f t="shared" si="166"/>
        <v/>
      </c>
      <c r="Q1291" s="21" t="str">
        <f t="shared" si="167"/>
        <v/>
      </c>
      <c r="R1291" s="22" t="str">
        <f>IF($B1291="","",IF(_xlfn.MAXIFS(PurDate,PurItem,$B1291)=0,"",_xlfn.MAXIFS(PurDate,PurItem,$B1291)))</f>
        <v/>
      </c>
      <c r="S1291" s="20" t="str">
        <f t="shared" si="168"/>
        <v/>
      </c>
    </row>
    <row r="1292" spans="7:19" x14ac:dyDescent="0.25">
      <c r="G1292" s="16">
        <v>0</v>
      </c>
      <c r="I1292" s="18" t="str">
        <f>IF($B1292="","",IF(CostMethod="Last Cost",IFERROR(INDEX(PurCost,MATCH(_xlfn.MAXIFS(PurRank,PurItem,$B1292),PurRank,0)),$H1292),IF(($G1292+SUMIFS(PurQty,PurItem,$B1292))=0,$H1292,($G1292*$H1292+SUMIFS(PurTotal,PurItem,$B1292))/($G1292+SUMIFS(PurQty,PurItem,$B1292)))))</f>
        <v/>
      </c>
      <c r="K1292" s="18" t="str">
        <f t="shared" si="161"/>
        <v/>
      </c>
      <c r="L1292" s="19" t="str">
        <f t="shared" si="162"/>
        <v/>
      </c>
      <c r="M1292" s="19" t="str">
        <f t="shared" si="163"/>
        <v/>
      </c>
      <c r="N1292" s="20" t="str">
        <f t="shared" si="164"/>
        <v/>
      </c>
      <c r="O1292" s="18" t="str">
        <f t="shared" si="165"/>
        <v/>
      </c>
      <c r="P1292" s="18" t="str">
        <f t="shared" si="166"/>
        <v/>
      </c>
      <c r="Q1292" s="21" t="str">
        <f t="shared" si="167"/>
        <v/>
      </c>
      <c r="R1292" s="22" t="str">
        <f>IF($B1292="","",IF(_xlfn.MAXIFS(PurDate,PurItem,$B1292)=0,"",_xlfn.MAXIFS(PurDate,PurItem,$B1292)))</f>
        <v/>
      </c>
      <c r="S1292" s="20" t="str">
        <f t="shared" si="168"/>
        <v/>
      </c>
    </row>
    <row r="1293" spans="7:19" x14ac:dyDescent="0.25">
      <c r="G1293" s="16">
        <v>0</v>
      </c>
      <c r="I1293" s="18" t="str">
        <f>IF($B1293="","",IF(CostMethod="Last Cost",IFERROR(INDEX(PurCost,MATCH(_xlfn.MAXIFS(PurRank,PurItem,$B1293),PurRank,0)),$H1293),IF(($G1293+SUMIFS(PurQty,PurItem,$B1293))=0,$H1293,($G1293*$H1293+SUMIFS(PurTotal,PurItem,$B1293))/($G1293+SUMIFS(PurQty,PurItem,$B1293)))))</f>
        <v/>
      </c>
      <c r="K1293" s="18" t="str">
        <f t="shared" si="161"/>
        <v/>
      </c>
      <c r="L1293" s="19" t="str">
        <f t="shared" si="162"/>
        <v/>
      </c>
      <c r="M1293" s="19" t="str">
        <f t="shared" si="163"/>
        <v/>
      </c>
      <c r="N1293" s="20" t="str">
        <f t="shared" si="164"/>
        <v/>
      </c>
      <c r="O1293" s="18" t="str">
        <f t="shared" si="165"/>
        <v/>
      </c>
      <c r="P1293" s="18" t="str">
        <f t="shared" si="166"/>
        <v/>
      </c>
      <c r="Q1293" s="21" t="str">
        <f t="shared" si="167"/>
        <v/>
      </c>
      <c r="R1293" s="22" t="str">
        <f>IF($B1293="","",IF(_xlfn.MAXIFS(PurDate,PurItem,$B1293)=0,"",_xlfn.MAXIFS(PurDate,PurItem,$B1293)))</f>
        <v/>
      </c>
      <c r="S1293" s="20" t="str">
        <f t="shared" si="168"/>
        <v/>
      </c>
    </row>
    <row r="1294" spans="7:19" x14ac:dyDescent="0.25">
      <c r="G1294" s="16">
        <v>0</v>
      </c>
      <c r="I1294" s="18" t="str">
        <f>IF($B1294="","",IF(CostMethod="Last Cost",IFERROR(INDEX(PurCost,MATCH(_xlfn.MAXIFS(PurRank,PurItem,$B1294),PurRank,0)),$H1294),IF(($G1294+SUMIFS(PurQty,PurItem,$B1294))=0,$H1294,($G1294*$H1294+SUMIFS(PurTotal,PurItem,$B1294))/($G1294+SUMIFS(PurQty,PurItem,$B1294)))))</f>
        <v/>
      </c>
      <c r="K1294" s="18" t="str">
        <f t="shared" si="161"/>
        <v/>
      </c>
      <c r="L1294" s="19" t="str">
        <f t="shared" si="162"/>
        <v/>
      </c>
      <c r="M1294" s="19" t="str">
        <f t="shared" si="163"/>
        <v/>
      </c>
      <c r="N1294" s="20" t="str">
        <f t="shared" si="164"/>
        <v/>
      </c>
      <c r="O1294" s="18" t="str">
        <f t="shared" si="165"/>
        <v/>
      </c>
      <c r="P1294" s="18" t="str">
        <f t="shared" si="166"/>
        <v/>
      </c>
      <c r="Q1294" s="21" t="str">
        <f t="shared" si="167"/>
        <v/>
      </c>
      <c r="R1294" s="22" t="str">
        <f>IF($B1294="","",IF(_xlfn.MAXIFS(PurDate,PurItem,$B1294)=0,"",_xlfn.MAXIFS(PurDate,PurItem,$B1294)))</f>
        <v/>
      </c>
      <c r="S1294" s="20" t="str">
        <f t="shared" si="168"/>
        <v/>
      </c>
    </row>
    <row r="1295" spans="7:19" x14ac:dyDescent="0.25">
      <c r="G1295" s="16">
        <v>0</v>
      </c>
      <c r="I1295" s="18" t="str">
        <f>IF($B1295="","",IF(CostMethod="Last Cost",IFERROR(INDEX(PurCost,MATCH(_xlfn.MAXIFS(PurRank,PurItem,$B1295),PurRank,0)),$H1295),IF(($G1295+SUMIFS(PurQty,PurItem,$B1295))=0,$H1295,($G1295*$H1295+SUMIFS(PurTotal,PurItem,$B1295))/($G1295+SUMIFS(PurQty,PurItem,$B1295)))))</f>
        <v/>
      </c>
      <c r="K1295" s="18" t="str">
        <f t="shared" si="161"/>
        <v/>
      </c>
      <c r="L1295" s="19" t="str">
        <f t="shared" si="162"/>
        <v/>
      </c>
      <c r="M1295" s="19" t="str">
        <f t="shared" si="163"/>
        <v/>
      </c>
      <c r="N1295" s="20" t="str">
        <f t="shared" si="164"/>
        <v/>
      </c>
      <c r="O1295" s="18" t="str">
        <f t="shared" si="165"/>
        <v/>
      </c>
      <c r="P1295" s="18" t="str">
        <f t="shared" si="166"/>
        <v/>
      </c>
      <c r="Q1295" s="21" t="str">
        <f t="shared" si="167"/>
        <v/>
      </c>
      <c r="R1295" s="22" t="str">
        <f>IF($B1295="","",IF(_xlfn.MAXIFS(PurDate,PurItem,$B1295)=0,"",_xlfn.MAXIFS(PurDate,PurItem,$B1295)))</f>
        <v/>
      </c>
      <c r="S1295" s="20" t="str">
        <f t="shared" si="168"/>
        <v/>
      </c>
    </row>
    <row r="1296" spans="7:19" x14ac:dyDescent="0.25">
      <c r="G1296" s="16">
        <v>0</v>
      </c>
      <c r="I1296" s="18" t="str">
        <f>IF($B1296="","",IF(CostMethod="Last Cost",IFERROR(INDEX(PurCost,MATCH(_xlfn.MAXIFS(PurRank,PurItem,$B1296),PurRank,0)),$H1296),IF(($G1296+SUMIFS(PurQty,PurItem,$B1296))=0,$H1296,($G1296*$H1296+SUMIFS(PurTotal,PurItem,$B1296))/($G1296+SUMIFS(PurQty,PurItem,$B1296)))))</f>
        <v/>
      </c>
      <c r="K1296" s="18" t="str">
        <f t="shared" si="161"/>
        <v/>
      </c>
      <c r="L1296" s="19" t="str">
        <f t="shared" si="162"/>
        <v/>
      </c>
      <c r="M1296" s="19" t="str">
        <f t="shared" si="163"/>
        <v/>
      </c>
      <c r="N1296" s="20" t="str">
        <f t="shared" si="164"/>
        <v/>
      </c>
      <c r="O1296" s="18" t="str">
        <f t="shared" si="165"/>
        <v/>
      </c>
      <c r="P1296" s="18" t="str">
        <f t="shared" si="166"/>
        <v/>
      </c>
      <c r="Q1296" s="21" t="str">
        <f t="shared" si="167"/>
        <v/>
      </c>
      <c r="R1296" s="22" t="str">
        <f>IF($B1296="","",IF(_xlfn.MAXIFS(PurDate,PurItem,$B1296)=0,"",_xlfn.MAXIFS(PurDate,PurItem,$B1296)))</f>
        <v/>
      </c>
      <c r="S1296" s="20" t="str">
        <f t="shared" si="168"/>
        <v/>
      </c>
    </row>
    <row r="1297" spans="7:19" x14ac:dyDescent="0.25">
      <c r="G1297" s="16">
        <v>0</v>
      </c>
      <c r="I1297" s="18" t="str">
        <f>IF($B1297="","",IF(CostMethod="Last Cost",IFERROR(INDEX(PurCost,MATCH(_xlfn.MAXIFS(PurRank,PurItem,$B1297),PurRank,0)),$H1297),IF(($G1297+SUMIFS(PurQty,PurItem,$B1297))=0,$H1297,($G1297*$H1297+SUMIFS(PurTotal,PurItem,$B1297))/($G1297+SUMIFS(PurQty,PurItem,$B1297)))))</f>
        <v/>
      </c>
      <c r="K1297" s="18" t="str">
        <f t="shared" si="161"/>
        <v/>
      </c>
      <c r="L1297" s="19" t="str">
        <f t="shared" si="162"/>
        <v/>
      </c>
      <c r="M1297" s="19" t="str">
        <f t="shared" si="163"/>
        <v/>
      </c>
      <c r="N1297" s="20" t="str">
        <f t="shared" si="164"/>
        <v/>
      </c>
      <c r="O1297" s="18" t="str">
        <f t="shared" si="165"/>
        <v/>
      </c>
      <c r="P1297" s="18" t="str">
        <f t="shared" si="166"/>
        <v/>
      </c>
      <c r="Q1297" s="21" t="str">
        <f t="shared" si="167"/>
        <v/>
      </c>
      <c r="R1297" s="22" t="str">
        <f>IF($B1297="","",IF(_xlfn.MAXIFS(PurDate,PurItem,$B1297)=0,"",_xlfn.MAXIFS(PurDate,PurItem,$B1297)))</f>
        <v/>
      </c>
      <c r="S1297" s="20" t="str">
        <f t="shared" si="168"/>
        <v/>
      </c>
    </row>
    <row r="1298" spans="7:19" x14ac:dyDescent="0.25">
      <c r="G1298" s="16">
        <v>0</v>
      </c>
      <c r="I1298" s="18" t="str">
        <f>IF($B1298="","",IF(CostMethod="Last Cost",IFERROR(INDEX(PurCost,MATCH(_xlfn.MAXIFS(PurRank,PurItem,$B1298),PurRank,0)),$H1298),IF(($G1298+SUMIFS(PurQty,PurItem,$B1298))=0,$H1298,($G1298*$H1298+SUMIFS(PurTotal,PurItem,$B1298))/($G1298+SUMIFS(PurQty,PurItem,$B1298)))))</f>
        <v/>
      </c>
      <c r="K1298" s="18" t="str">
        <f t="shared" si="161"/>
        <v/>
      </c>
      <c r="L1298" s="19" t="str">
        <f t="shared" si="162"/>
        <v/>
      </c>
      <c r="M1298" s="19" t="str">
        <f t="shared" si="163"/>
        <v/>
      </c>
      <c r="N1298" s="20" t="str">
        <f t="shared" si="164"/>
        <v/>
      </c>
      <c r="O1298" s="18" t="str">
        <f t="shared" si="165"/>
        <v/>
      </c>
      <c r="P1298" s="18" t="str">
        <f t="shared" si="166"/>
        <v/>
      </c>
      <c r="Q1298" s="21" t="str">
        <f t="shared" si="167"/>
        <v/>
      </c>
      <c r="R1298" s="22" t="str">
        <f>IF($B1298="","",IF(_xlfn.MAXIFS(PurDate,PurItem,$B1298)=0,"",_xlfn.MAXIFS(PurDate,PurItem,$B1298)))</f>
        <v/>
      </c>
      <c r="S1298" s="20" t="str">
        <f t="shared" si="168"/>
        <v/>
      </c>
    </row>
    <row r="1299" spans="7:19" x14ac:dyDescent="0.25">
      <c r="G1299" s="16">
        <v>0</v>
      </c>
      <c r="I1299" s="18" t="str">
        <f>IF($B1299="","",IF(CostMethod="Last Cost",IFERROR(INDEX(PurCost,MATCH(_xlfn.MAXIFS(PurRank,PurItem,$B1299),PurRank,0)),$H1299),IF(($G1299+SUMIFS(PurQty,PurItem,$B1299))=0,$H1299,($G1299*$H1299+SUMIFS(PurTotal,PurItem,$B1299))/($G1299+SUMIFS(PurQty,PurItem,$B1299)))))</f>
        <v/>
      </c>
      <c r="K1299" s="18" t="str">
        <f t="shared" si="161"/>
        <v/>
      </c>
      <c r="L1299" s="19" t="str">
        <f t="shared" si="162"/>
        <v/>
      </c>
      <c r="M1299" s="19" t="str">
        <f t="shared" si="163"/>
        <v/>
      </c>
      <c r="N1299" s="20" t="str">
        <f t="shared" si="164"/>
        <v/>
      </c>
      <c r="O1299" s="18" t="str">
        <f t="shared" si="165"/>
        <v/>
      </c>
      <c r="P1299" s="18" t="str">
        <f t="shared" si="166"/>
        <v/>
      </c>
      <c r="Q1299" s="21" t="str">
        <f t="shared" si="167"/>
        <v/>
      </c>
      <c r="R1299" s="22" t="str">
        <f>IF($B1299="","",IF(_xlfn.MAXIFS(PurDate,PurItem,$B1299)=0,"",_xlfn.MAXIFS(PurDate,PurItem,$B1299)))</f>
        <v/>
      </c>
      <c r="S1299" s="20" t="str">
        <f t="shared" si="168"/>
        <v/>
      </c>
    </row>
    <row r="1300" spans="7:19" x14ac:dyDescent="0.25">
      <c r="G1300" s="16">
        <v>0</v>
      </c>
      <c r="I1300" s="18" t="str">
        <f>IF($B1300="","",IF(CostMethod="Last Cost",IFERROR(INDEX(PurCost,MATCH(_xlfn.MAXIFS(PurRank,PurItem,$B1300),PurRank,0)),$H1300),IF(($G1300+SUMIFS(PurQty,PurItem,$B1300))=0,$H1300,($G1300*$H1300+SUMIFS(PurTotal,PurItem,$B1300))/($G1300+SUMIFS(PurQty,PurItem,$B1300)))))</f>
        <v/>
      </c>
      <c r="K1300" s="18" t="str">
        <f t="shared" si="161"/>
        <v/>
      </c>
      <c r="L1300" s="19" t="str">
        <f t="shared" si="162"/>
        <v/>
      </c>
      <c r="M1300" s="19" t="str">
        <f t="shared" si="163"/>
        <v/>
      </c>
      <c r="N1300" s="20" t="str">
        <f t="shared" si="164"/>
        <v/>
      </c>
      <c r="O1300" s="18" t="str">
        <f t="shared" si="165"/>
        <v/>
      </c>
      <c r="P1300" s="18" t="str">
        <f t="shared" si="166"/>
        <v/>
      </c>
      <c r="Q1300" s="21" t="str">
        <f t="shared" si="167"/>
        <v/>
      </c>
      <c r="R1300" s="22" t="str">
        <f>IF($B1300="","",IF(_xlfn.MAXIFS(PurDate,PurItem,$B1300)=0,"",_xlfn.MAXIFS(PurDate,PurItem,$B1300)))</f>
        <v/>
      </c>
      <c r="S1300" s="20" t="str">
        <f t="shared" si="168"/>
        <v/>
      </c>
    </row>
    <row r="1301" spans="7:19" x14ac:dyDescent="0.25">
      <c r="G1301" s="16">
        <v>0</v>
      </c>
      <c r="I1301" s="18" t="str">
        <f>IF($B1301="","",IF(CostMethod="Last Cost",IFERROR(INDEX(PurCost,MATCH(_xlfn.MAXIFS(PurRank,PurItem,$B1301),PurRank,0)),$H1301),IF(($G1301+SUMIFS(PurQty,PurItem,$B1301))=0,$H1301,($G1301*$H1301+SUMIFS(PurTotal,PurItem,$B1301))/($G1301+SUMIFS(PurQty,PurItem,$B1301)))))</f>
        <v/>
      </c>
      <c r="K1301" s="18" t="str">
        <f t="shared" si="161"/>
        <v/>
      </c>
      <c r="L1301" s="19" t="str">
        <f t="shared" si="162"/>
        <v/>
      </c>
      <c r="M1301" s="19" t="str">
        <f t="shared" si="163"/>
        <v/>
      </c>
      <c r="N1301" s="20" t="str">
        <f t="shared" si="164"/>
        <v/>
      </c>
      <c r="O1301" s="18" t="str">
        <f t="shared" si="165"/>
        <v/>
      </c>
      <c r="P1301" s="18" t="str">
        <f t="shared" si="166"/>
        <v/>
      </c>
      <c r="Q1301" s="21" t="str">
        <f t="shared" si="167"/>
        <v/>
      </c>
      <c r="R1301" s="22" t="str">
        <f>IF($B1301="","",IF(_xlfn.MAXIFS(PurDate,PurItem,$B1301)=0,"",_xlfn.MAXIFS(PurDate,PurItem,$B1301)))</f>
        <v/>
      </c>
      <c r="S1301" s="20" t="str">
        <f t="shared" si="168"/>
        <v/>
      </c>
    </row>
    <row r="1302" spans="7:19" x14ac:dyDescent="0.25">
      <c r="G1302" s="16">
        <v>0</v>
      </c>
      <c r="I1302" s="18" t="str">
        <f>IF($B1302="","",IF(CostMethod="Last Cost",IFERROR(INDEX(PurCost,MATCH(_xlfn.MAXIFS(PurRank,PurItem,$B1302),PurRank,0)),$H1302),IF(($G1302+SUMIFS(PurQty,PurItem,$B1302))=0,$H1302,($G1302*$H1302+SUMIFS(PurTotal,PurItem,$B1302))/($G1302+SUMIFS(PurQty,PurItem,$B1302)))))</f>
        <v/>
      </c>
      <c r="K1302" s="18" t="str">
        <f t="shared" si="161"/>
        <v/>
      </c>
      <c r="L1302" s="19" t="str">
        <f t="shared" si="162"/>
        <v/>
      </c>
      <c r="M1302" s="19" t="str">
        <f t="shared" si="163"/>
        <v/>
      </c>
      <c r="N1302" s="20" t="str">
        <f t="shared" si="164"/>
        <v/>
      </c>
      <c r="O1302" s="18" t="str">
        <f t="shared" si="165"/>
        <v/>
      </c>
      <c r="P1302" s="18" t="str">
        <f t="shared" si="166"/>
        <v/>
      </c>
      <c r="Q1302" s="21" t="str">
        <f t="shared" si="167"/>
        <v/>
      </c>
      <c r="R1302" s="22" t="str">
        <f>IF($B1302="","",IF(_xlfn.MAXIFS(PurDate,PurItem,$B1302)=0,"",_xlfn.MAXIFS(PurDate,PurItem,$B1302)))</f>
        <v/>
      </c>
      <c r="S1302" s="20" t="str">
        <f t="shared" si="168"/>
        <v/>
      </c>
    </row>
    <row r="1303" spans="7:19" x14ac:dyDescent="0.25">
      <c r="G1303" s="16">
        <v>0</v>
      </c>
      <c r="I1303" s="18" t="str">
        <f>IF($B1303="","",IF(CostMethod="Last Cost",IFERROR(INDEX(PurCost,MATCH(_xlfn.MAXIFS(PurRank,PurItem,$B1303),PurRank,0)),$H1303),IF(($G1303+SUMIFS(PurQty,PurItem,$B1303))=0,$H1303,($G1303*$H1303+SUMIFS(PurTotal,PurItem,$B1303))/($G1303+SUMIFS(PurQty,PurItem,$B1303)))))</f>
        <v/>
      </c>
      <c r="K1303" s="18" t="str">
        <f t="shared" si="161"/>
        <v/>
      </c>
      <c r="L1303" s="19" t="str">
        <f t="shared" si="162"/>
        <v/>
      </c>
      <c r="M1303" s="19" t="str">
        <f t="shared" si="163"/>
        <v/>
      </c>
      <c r="N1303" s="20" t="str">
        <f t="shared" si="164"/>
        <v/>
      </c>
      <c r="O1303" s="18" t="str">
        <f t="shared" si="165"/>
        <v/>
      </c>
      <c r="P1303" s="18" t="str">
        <f t="shared" si="166"/>
        <v/>
      </c>
      <c r="Q1303" s="21" t="str">
        <f t="shared" si="167"/>
        <v/>
      </c>
      <c r="R1303" s="22" t="str">
        <f>IF($B1303="","",IF(_xlfn.MAXIFS(PurDate,PurItem,$B1303)=0,"",_xlfn.MAXIFS(PurDate,PurItem,$B1303)))</f>
        <v/>
      </c>
      <c r="S1303" s="20" t="str">
        <f t="shared" si="168"/>
        <v/>
      </c>
    </row>
    <row r="1304" spans="7:19" x14ac:dyDescent="0.25">
      <c r="G1304" s="16">
        <v>0</v>
      </c>
      <c r="I1304" s="18" t="str">
        <f>IF($B1304="","",IF(CostMethod="Last Cost",IFERROR(INDEX(PurCost,MATCH(_xlfn.MAXIFS(PurRank,PurItem,$B1304),PurRank,0)),$H1304),IF(($G1304+SUMIFS(PurQty,PurItem,$B1304))=0,$H1304,($G1304*$H1304+SUMIFS(PurTotal,PurItem,$B1304))/($G1304+SUMIFS(PurQty,PurItem,$B1304)))))</f>
        <v/>
      </c>
      <c r="K1304" s="18" t="str">
        <f t="shared" si="161"/>
        <v/>
      </c>
      <c r="L1304" s="19" t="str">
        <f t="shared" si="162"/>
        <v/>
      </c>
      <c r="M1304" s="19" t="str">
        <f t="shared" si="163"/>
        <v/>
      </c>
      <c r="N1304" s="20" t="str">
        <f t="shared" si="164"/>
        <v/>
      </c>
      <c r="O1304" s="18" t="str">
        <f t="shared" si="165"/>
        <v/>
      </c>
      <c r="P1304" s="18" t="str">
        <f t="shared" si="166"/>
        <v/>
      </c>
      <c r="Q1304" s="21" t="str">
        <f t="shared" si="167"/>
        <v/>
      </c>
      <c r="R1304" s="22" t="str">
        <f>IF($B1304="","",IF(_xlfn.MAXIFS(PurDate,PurItem,$B1304)=0,"",_xlfn.MAXIFS(PurDate,PurItem,$B1304)))</f>
        <v/>
      </c>
      <c r="S1304" s="20" t="str">
        <f t="shared" si="168"/>
        <v/>
      </c>
    </row>
    <row r="1305" spans="7:19" x14ac:dyDescent="0.25">
      <c r="G1305" s="16">
        <v>0</v>
      </c>
      <c r="I1305" s="18" t="str">
        <f>IF($B1305="","",IF(CostMethod="Last Cost",IFERROR(INDEX(PurCost,MATCH(_xlfn.MAXIFS(PurRank,PurItem,$B1305),PurRank,0)),$H1305),IF(($G1305+SUMIFS(PurQty,PurItem,$B1305))=0,$H1305,($G1305*$H1305+SUMIFS(PurTotal,PurItem,$B1305))/($G1305+SUMIFS(PurQty,PurItem,$B1305)))))</f>
        <v/>
      </c>
      <c r="K1305" s="18" t="str">
        <f t="shared" si="161"/>
        <v/>
      </c>
      <c r="L1305" s="19" t="str">
        <f t="shared" si="162"/>
        <v/>
      </c>
      <c r="M1305" s="19" t="str">
        <f t="shared" si="163"/>
        <v/>
      </c>
      <c r="N1305" s="20" t="str">
        <f t="shared" si="164"/>
        <v/>
      </c>
      <c r="O1305" s="18" t="str">
        <f t="shared" si="165"/>
        <v/>
      </c>
      <c r="P1305" s="18" t="str">
        <f t="shared" si="166"/>
        <v/>
      </c>
      <c r="Q1305" s="21" t="str">
        <f t="shared" si="167"/>
        <v/>
      </c>
      <c r="R1305" s="22" t="str">
        <f>IF($B1305="","",IF(_xlfn.MAXIFS(PurDate,PurItem,$B1305)=0,"",_xlfn.MAXIFS(PurDate,PurItem,$B1305)))</f>
        <v/>
      </c>
      <c r="S1305" s="20" t="str">
        <f t="shared" si="168"/>
        <v/>
      </c>
    </row>
    <row r="1306" spans="7:19" x14ac:dyDescent="0.25">
      <c r="G1306" s="16">
        <v>0</v>
      </c>
      <c r="I1306" s="18" t="str">
        <f>IF($B1306="","",IF(CostMethod="Last Cost",IFERROR(INDEX(PurCost,MATCH(_xlfn.MAXIFS(PurRank,PurItem,$B1306),PurRank,0)),$H1306),IF(($G1306+SUMIFS(PurQty,PurItem,$B1306))=0,$H1306,($G1306*$H1306+SUMIFS(PurTotal,PurItem,$B1306))/($G1306+SUMIFS(PurQty,PurItem,$B1306)))))</f>
        <v/>
      </c>
      <c r="K1306" s="18" t="str">
        <f t="shared" si="161"/>
        <v/>
      </c>
      <c r="L1306" s="19" t="str">
        <f t="shared" si="162"/>
        <v/>
      </c>
      <c r="M1306" s="19" t="str">
        <f t="shared" si="163"/>
        <v/>
      </c>
      <c r="N1306" s="20" t="str">
        <f t="shared" si="164"/>
        <v/>
      </c>
      <c r="O1306" s="18" t="str">
        <f t="shared" si="165"/>
        <v/>
      </c>
      <c r="P1306" s="18" t="str">
        <f t="shared" si="166"/>
        <v/>
      </c>
      <c r="Q1306" s="21" t="str">
        <f t="shared" si="167"/>
        <v/>
      </c>
      <c r="R1306" s="22" t="str">
        <f>IF($B1306="","",IF(_xlfn.MAXIFS(PurDate,PurItem,$B1306)=0,"",_xlfn.MAXIFS(PurDate,PurItem,$B1306)))</f>
        <v/>
      </c>
      <c r="S1306" s="20" t="str">
        <f t="shared" si="168"/>
        <v/>
      </c>
    </row>
    <row r="1307" spans="7:19" x14ac:dyDescent="0.25">
      <c r="G1307" s="16">
        <v>0</v>
      </c>
      <c r="I1307" s="18" t="str">
        <f>IF($B1307="","",IF(CostMethod="Last Cost",IFERROR(INDEX(PurCost,MATCH(_xlfn.MAXIFS(PurRank,PurItem,$B1307),PurRank,0)),$H1307),IF(($G1307+SUMIFS(PurQty,PurItem,$B1307))=0,$H1307,($G1307*$H1307+SUMIFS(PurTotal,PurItem,$B1307))/($G1307+SUMIFS(PurQty,PurItem,$B1307)))))</f>
        <v/>
      </c>
      <c r="K1307" s="18" t="str">
        <f t="shared" si="161"/>
        <v/>
      </c>
      <c r="L1307" s="19" t="str">
        <f t="shared" si="162"/>
        <v/>
      </c>
      <c r="M1307" s="19" t="str">
        <f t="shared" si="163"/>
        <v/>
      </c>
      <c r="N1307" s="20" t="str">
        <f t="shared" si="164"/>
        <v/>
      </c>
      <c r="O1307" s="18" t="str">
        <f t="shared" si="165"/>
        <v/>
      </c>
      <c r="P1307" s="18" t="str">
        <f t="shared" si="166"/>
        <v/>
      </c>
      <c r="Q1307" s="21" t="str">
        <f t="shared" si="167"/>
        <v/>
      </c>
      <c r="R1307" s="22" t="str">
        <f>IF($B1307="","",IF(_xlfn.MAXIFS(PurDate,PurItem,$B1307)=0,"",_xlfn.MAXIFS(PurDate,PurItem,$B1307)))</f>
        <v/>
      </c>
      <c r="S1307" s="20" t="str">
        <f t="shared" si="168"/>
        <v/>
      </c>
    </row>
    <row r="1308" spans="7:19" x14ac:dyDescent="0.25">
      <c r="G1308" s="16">
        <v>0</v>
      </c>
      <c r="I1308" s="18" t="str">
        <f>IF($B1308="","",IF(CostMethod="Last Cost",IFERROR(INDEX(PurCost,MATCH(_xlfn.MAXIFS(PurRank,PurItem,$B1308),PurRank,0)),$H1308),IF(($G1308+SUMIFS(PurQty,PurItem,$B1308))=0,$H1308,($G1308*$H1308+SUMIFS(PurTotal,PurItem,$B1308))/($G1308+SUMIFS(PurQty,PurItem,$B1308)))))</f>
        <v/>
      </c>
      <c r="K1308" s="18" t="str">
        <f t="shared" si="161"/>
        <v/>
      </c>
      <c r="L1308" s="19" t="str">
        <f t="shared" si="162"/>
        <v/>
      </c>
      <c r="M1308" s="19" t="str">
        <f t="shared" si="163"/>
        <v/>
      </c>
      <c r="N1308" s="20" t="str">
        <f t="shared" si="164"/>
        <v/>
      </c>
      <c r="O1308" s="18" t="str">
        <f t="shared" si="165"/>
        <v/>
      </c>
      <c r="P1308" s="18" t="str">
        <f t="shared" si="166"/>
        <v/>
      </c>
      <c r="Q1308" s="21" t="str">
        <f t="shared" si="167"/>
        <v/>
      </c>
      <c r="R1308" s="22" t="str">
        <f>IF($B1308="","",IF(_xlfn.MAXIFS(PurDate,PurItem,$B1308)=0,"",_xlfn.MAXIFS(PurDate,PurItem,$B1308)))</f>
        <v/>
      </c>
      <c r="S1308" s="20" t="str">
        <f t="shared" si="168"/>
        <v/>
      </c>
    </row>
    <row r="1309" spans="7:19" x14ac:dyDescent="0.25">
      <c r="G1309" s="16">
        <v>0</v>
      </c>
      <c r="I1309" s="18" t="str">
        <f>IF($B1309="","",IF(CostMethod="Last Cost",IFERROR(INDEX(PurCost,MATCH(_xlfn.MAXIFS(PurRank,PurItem,$B1309),PurRank,0)),$H1309),IF(($G1309+SUMIFS(PurQty,PurItem,$B1309))=0,$H1309,($G1309*$H1309+SUMIFS(PurTotal,PurItem,$B1309))/($G1309+SUMIFS(PurQty,PurItem,$B1309)))))</f>
        <v/>
      </c>
      <c r="K1309" s="18" t="str">
        <f t="shared" si="161"/>
        <v/>
      </c>
      <c r="L1309" s="19" t="str">
        <f t="shared" si="162"/>
        <v/>
      </c>
      <c r="M1309" s="19" t="str">
        <f t="shared" si="163"/>
        <v/>
      </c>
      <c r="N1309" s="20" t="str">
        <f t="shared" si="164"/>
        <v/>
      </c>
      <c r="O1309" s="18" t="str">
        <f t="shared" si="165"/>
        <v/>
      </c>
      <c r="P1309" s="18" t="str">
        <f t="shared" si="166"/>
        <v/>
      </c>
      <c r="Q1309" s="21" t="str">
        <f t="shared" si="167"/>
        <v/>
      </c>
      <c r="R1309" s="22" t="str">
        <f>IF($B1309="","",IF(_xlfn.MAXIFS(PurDate,PurItem,$B1309)=0,"",_xlfn.MAXIFS(PurDate,PurItem,$B1309)))</f>
        <v/>
      </c>
      <c r="S1309" s="20" t="str">
        <f t="shared" si="168"/>
        <v/>
      </c>
    </row>
    <row r="1310" spans="7:19" x14ac:dyDescent="0.25">
      <c r="G1310" s="16">
        <v>0</v>
      </c>
      <c r="I1310" s="18" t="str">
        <f>IF($B1310="","",IF(CostMethod="Last Cost",IFERROR(INDEX(PurCost,MATCH(_xlfn.MAXIFS(PurRank,PurItem,$B1310),PurRank,0)),$H1310),IF(($G1310+SUMIFS(PurQty,PurItem,$B1310))=0,$H1310,($G1310*$H1310+SUMIFS(PurTotal,PurItem,$B1310))/($G1310+SUMIFS(PurQty,PurItem,$B1310)))))</f>
        <v/>
      </c>
      <c r="K1310" s="18" t="str">
        <f t="shared" si="161"/>
        <v/>
      </c>
      <c r="L1310" s="19" t="str">
        <f t="shared" si="162"/>
        <v/>
      </c>
      <c r="M1310" s="19" t="str">
        <f t="shared" si="163"/>
        <v/>
      </c>
      <c r="N1310" s="20" t="str">
        <f t="shared" si="164"/>
        <v/>
      </c>
      <c r="O1310" s="18" t="str">
        <f t="shared" si="165"/>
        <v/>
      </c>
      <c r="P1310" s="18" t="str">
        <f t="shared" si="166"/>
        <v/>
      </c>
      <c r="Q1310" s="21" t="str">
        <f t="shared" si="167"/>
        <v/>
      </c>
      <c r="R1310" s="22" t="str">
        <f>IF($B1310="","",IF(_xlfn.MAXIFS(PurDate,PurItem,$B1310)=0,"",_xlfn.MAXIFS(PurDate,PurItem,$B1310)))</f>
        <v/>
      </c>
      <c r="S1310" s="20" t="str">
        <f t="shared" si="168"/>
        <v/>
      </c>
    </row>
    <row r="1311" spans="7:19" x14ac:dyDescent="0.25">
      <c r="G1311" s="16">
        <v>0</v>
      </c>
      <c r="I1311" s="18" t="str">
        <f>IF($B1311="","",IF(CostMethod="Last Cost",IFERROR(INDEX(PurCost,MATCH(_xlfn.MAXIFS(PurRank,PurItem,$B1311),PurRank,0)),$H1311),IF(($G1311+SUMIFS(PurQty,PurItem,$B1311))=0,$H1311,($G1311*$H1311+SUMIFS(PurTotal,PurItem,$B1311))/($G1311+SUMIFS(PurQty,PurItem,$B1311)))))</f>
        <v/>
      </c>
      <c r="K1311" s="18" t="str">
        <f t="shared" si="161"/>
        <v/>
      </c>
      <c r="L1311" s="19" t="str">
        <f t="shared" si="162"/>
        <v/>
      </c>
      <c r="M1311" s="19" t="str">
        <f t="shared" si="163"/>
        <v/>
      </c>
      <c r="N1311" s="20" t="str">
        <f t="shared" si="164"/>
        <v/>
      </c>
      <c r="O1311" s="18" t="str">
        <f t="shared" si="165"/>
        <v/>
      </c>
      <c r="P1311" s="18" t="str">
        <f t="shared" si="166"/>
        <v/>
      </c>
      <c r="Q1311" s="21" t="str">
        <f t="shared" si="167"/>
        <v/>
      </c>
      <c r="R1311" s="22" t="str">
        <f>IF($B1311="","",IF(_xlfn.MAXIFS(PurDate,PurItem,$B1311)=0,"",_xlfn.MAXIFS(PurDate,PurItem,$B1311)))</f>
        <v/>
      </c>
      <c r="S1311" s="20" t="str">
        <f t="shared" si="168"/>
        <v/>
      </c>
    </row>
    <row r="1312" spans="7:19" x14ac:dyDescent="0.25">
      <c r="G1312" s="16">
        <v>0</v>
      </c>
      <c r="I1312" s="18" t="str">
        <f>IF($B1312="","",IF(CostMethod="Last Cost",IFERROR(INDEX(PurCost,MATCH(_xlfn.MAXIFS(PurRank,PurItem,$B1312),PurRank,0)),$H1312),IF(($G1312+SUMIFS(PurQty,PurItem,$B1312))=0,$H1312,($G1312*$H1312+SUMIFS(PurTotal,PurItem,$B1312))/($G1312+SUMIFS(PurQty,PurItem,$B1312)))))</f>
        <v/>
      </c>
      <c r="K1312" s="18" t="str">
        <f t="shared" si="161"/>
        <v/>
      </c>
      <c r="L1312" s="19" t="str">
        <f t="shared" si="162"/>
        <v/>
      </c>
      <c r="M1312" s="19" t="str">
        <f t="shared" si="163"/>
        <v/>
      </c>
      <c r="N1312" s="20" t="str">
        <f t="shared" si="164"/>
        <v/>
      </c>
      <c r="O1312" s="18" t="str">
        <f t="shared" si="165"/>
        <v/>
      </c>
      <c r="P1312" s="18" t="str">
        <f t="shared" si="166"/>
        <v/>
      </c>
      <c r="Q1312" s="21" t="str">
        <f t="shared" si="167"/>
        <v/>
      </c>
      <c r="R1312" s="22" t="str">
        <f>IF($B1312="","",IF(_xlfn.MAXIFS(PurDate,PurItem,$B1312)=0,"",_xlfn.MAXIFS(PurDate,PurItem,$B1312)))</f>
        <v/>
      </c>
      <c r="S1312" s="20" t="str">
        <f t="shared" si="168"/>
        <v/>
      </c>
    </row>
    <row r="1313" spans="7:19" x14ac:dyDescent="0.25">
      <c r="G1313" s="16">
        <v>0</v>
      </c>
      <c r="I1313" s="18" t="str">
        <f>IF($B1313="","",IF(CostMethod="Last Cost",IFERROR(INDEX(PurCost,MATCH(_xlfn.MAXIFS(PurRank,PurItem,$B1313),PurRank,0)),$H1313),IF(($G1313+SUMIFS(PurQty,PurItem,$B1313))=0,$H1313,($G1313*$H1313+SUMIFS(PurTotal,PurItem,$B1313))/($G1313+SUMIFS(PurQty,PurItem,$B1313)))))</f>
        <v/>
      </c>
      <c r="K1313" s="18" t="str">
        <f t="shared" si="161"/>
        <v/>
      </c>
      <c r="L1313" s="19" t="str">
        <f t="shared" si="162"/>
        <v/>
      </c>
      <c r="M1313" s="19" t="str">
        <f t="shared" si="163"/>
        <v/>
      </c>
      <c r="N1313" s="20" t="str">
        <f t="shared" si="164"/>
        <v/>
      </c>
      <c r="O1313" s="18" t="str">
        <f t="shared" si="165"/>
        <v/>
      </c>
      <c r="P1313" s="18" t="str">
        <f t="shared" si="166"/>
        <v/>
      </c>
      <c r="Q1313" s="21" t="str">
        <f t="shared" si="167"/>
        <v/>
      </c>
      <c r="R1313" s="22" t="str">
        <f>IF($B1313="","",IF(_xlfn.MAXIFS(PurDate,PurItem,$B1313)=0,"",_xlfn.MAXIFS(PurDate,PurItem,$B1313)))</f>
        <v/>
      </c>
      <c r="S1313" s="20" t="str">
        <f t="shared" si="168"/>
        <v/>
      </c>
    </row>
    <row r="1314" spans="7:19" x14ac:dyDescent="0.25">
      <c r="G1314" s="16">
        <v>0</v>
      </c>
      <c r="I1314" s="18" t="str">
        <f>IF($B1314="","",IF(CostMethod="Last Cost",IFERROR(INDEX(PurCost,MATCH(_xlfn.MAXIFS(PurRank,PurItem,$B1314),PurRank,0)),$H1314),IF(($G1314+SUMIFS(PurQty,PurItem,$B1314))=0,$H1314,($G1314*$H1314+SUMIFS(PurTotal,PurItem,$B1314))/($G1314+SUMIFS(PurQty,PurItem,$B1314)))))</f>
        <v/>
      </c>
      <c r="K1314" s="18" t="str">
        <f t="shared" si="161"/>
        <v/>
      </c>
      <c r="L1314" s="19" t="str">
        <f t="shared" si="162"/>
        <v/>
      </c>
      <c r="M1314" s="19" t="str">
        <f t="shared" si="163"/>
        <v/>
      </c>
      <c r="N1314" s="20" t="str">
        <f t="shared" si="164"/>
        <v/>
      </c>
      <c r="O1314" s="18" t="str">
        <f t="shared" si="165"/>
        <v/>
      </c>
      <c r="P1314" s="18" t="str">
        <f t="shared" si="166"/>
        <v/>
      </c>
      <c r="Q1314" s="21" t="str">
        <f t="shared" si="167"/>
        <v/>
      </c>
      <c r="R1314" s="22" t="str">
        <f>IF($B1314="","",IF(_xlfn.MAXIFS(PurDate,PurItem,$B1314)=0,"",_xlfn.MAXIFS(PurDate,PurItem,$B1314)))</f>
        <v/>
      </c>
      <c r="S1314" s="20" t="str">
        <f t="shared" si="168"/>
        <v/>
      </c>
    </row>
    <row r="1315" spans="7:19" x14ac:dyDescent="0.25">
      <c r="G1315" s="16">
        <v>0</v>
      </c>
      <c r="I1315" s="18" t="str">
        <f>IF($B1315="","",IF(CostMethod="Last Cost",IFERROR(INDEX(PurCost,MATCH(_xlfn.MAXIFS(PurRank,PurItem,$B1315),PurRank,0)),$H1315),IF(($G1315+SUMIFS(PurQty,PurItem,$B1315))=0,$H1315,($G1315*$H1315+SUMIFS(PurTotal,PurItem,$B1315))/($G1315+SUMIFS(PurQty,PurItem,$B1315)))))</f>
        <v/>
      </c>
      <c r="K1315" s="18" t="str">
        <f t="shared" si="161"/>
        <v/>
      </c>
      <c r="L1315" s="19" t="str">
        <f t="shared" si="162"/>
        <v/>
      </c>
      <c r="M1315" s="19" t="str">
        <f t="shared" si="163"/>
        <v/>
      </c>
      <c r="N1315" s="20" t="str">
        <f t="shared" si="164"/>
        <v/>
      </c>
      <c r="O1315" s="18" t="str">
        <f t="shared" si="165"/>
        <v/>
      </c>
      <c r="P1315" s="18" t="str">
        <f t="shared" si="166"/>
        <v/>
      </c>
      <c r="Q1315" s="21" t="str">
        <f t="shared" si="167"/>
        <v/>
      </c>
      <c r="R1315" s="22" t="str">
        <f>IF($B1315="","",IF(_xlfn.MAXIFS(PurDate,PurItem,$B1315)=0,"",_xlfn.MAXIFS(PurDate,PurItem,$B1315)))</f>
        <v/>
      </c>
      <c r="S1315" s="20" t="str">
        <f t="shared" si="168"/>
        <v/>
      </c>
    </row>
    <row r="1316" spans="7:19" x14ac:dyDescent="0.25">
      <c r="G1316" s="16">
        <v>0</v>
      </c>
      <c r="I1316" s="18" t="str">
        <f>IF($B1316="","",IF(CostMethod="Last Cost",IFERROR(INDEX(PurCost,MATCH(_xlfn.MAXIFS(PurRank,PurItem,$B1316),PurRank,0)),$H1316),IF(($G1316+SUMIFS(PurQty,PurItem,$B1316))=0,$H1316,($G1316*$H1316+SUMIFS(PurTotal,PurItem,$B1316))/($G1316+SUMIFS(PurQty,PurItem,$B1316)))))</f>
        <v/>
      </c>
      <c r="K1316" s="18" t="str">
        <f t="shared" si="161"/>
        <v/>
      </c>
      <c r="L1316" s="19" t="str">
        <f t="shared" si="162"/>
        <v/>
      </c>
      <c r="M1316" s="19" t="str">
        <f t="shared" si="163"/>
        <v/>
      </c>
      <c r="N1316" s="20" t="str">
        <f t="shared" si="164"/>
        <v/>
      </c>
      <c r="O1316" s="18" t="str">
        <f t="shared" si="165"/>
        <v/>
      </c>
      <c r="P1316" s="18" t="str">
        <f t="shared" si="166"/>
        <v/>
      </c>
      <c r="Q1316" s="21" t="str">
        <f t="shared" si="167"/>
        <v/>
      </c>
      <c r="R1316" s="22" t="str">
        <f>IF($B1316="","",IF(_xlfn.MAXIFS(PurDate,PurItem,$B1316)=0,"",_xlfn.MAXIFS(PurDate,PurItem,$B1316)))</f>
        <v/>
      </c>
      <c r="S1316" s="20" t="str">
        <f t="shared" si="168"/>
        <v/>
      </c>
    </row>
    <row r="1317" spans="7:19" x14ac:dyDescent="0.25">
      <c r="G1317" s="16">
        <v>0</v>
      </c>
      <c r="I1317" s="18" t="str">
        <f>IF($B1317="","",IF(CostMethod="Last Cost",IFERROR(INDEX(PurCost,MATCH(_xlfn.MAXIFS(PurRank,PurItem,$B1317),PurRank,0)),$H1317),IF(($G1317+SUMIFS(PurQty,PurItem,$B1317))=0,$H1317,($G1317*$H1317+SUMIFS(PurTotal,PurItem,$B1317))/($G1317+SUMIFS(PurQty,PurItem,$B1317)))))</f>
        <v/>
      </c>
      <c r="K1317" s="18" t="str">
        <f t="shared" si="161"/>
        <v/>
      </c>
      <c r="L1317" s="19" t="str">
        <f t="shared" si="162"/>
        <v/>
      </c>
      <c r="M1317" s="19" t="str">
        <f t="shared" si="163"/>
        <v/>
      </c>
      <c r="N1317" s="20" t="str">
        <f t="shared" si="164"/>
        <v/>
      </c>
      <c r="O1317" s="18" t="str">
        <f t="shared" si="165"/>
        <v/>
      </c>
      <c r="P1317" s="18" t="str">
        <f t="shared" si="166"/>
        <v/>
      </c>
      <c r="Q1317" s="21" t="str">
        <f t="shared" si="167"/>
        <v/>
      </c>
      <c r="R1317" s="22" t="str">
        <f>IF($B1317="","",IF(_xlfn.MAXIFS(PurDate,PurItem,$B1317)=0,"",_xlfn.MAXIFS(PurDate,PurItem,$B1317)))</f>
        <v/>
      </c>
      <c r="S1317" s="20" t="str">
        <f t="shared" si="168"/>
        <v/>
      </c>
    </row>
    <row r="1318" spans="7:19" x14ac:dyDescent="0.25">
      <c r="G1318" s="16">
        <v>0</v>
      </c>
      <c r="I1318" s="18" t="str">
        <f>IF($B1318="","",IF(CostMethod="Last Cost",IFERROR(INDEX(PurCost,MATCH(_xlfn.MAXIFS(PurRank,PurItem,$B1318),PurRank,0)),$H1318),IF(($G1318+SUMIFS(PurQty,PurItem,$B1318))=0,$H1318,($G1318*$H1318+SUMIFS(PurTotal,PurItem,$B1318))/($G1318+SUMIFS(PurQty,PurItem,$B1318)))))</f>
        <v/>
      </c>
      <c r="K1318" s="18" t="str">
        <f t="shared" si="161"/>
        <v/>
      </c>
      <c r="L1318" s="19" t="str">
        <f t="shared" si="162"/>
        <v/>
      </c>
      <c r="M1318" s="19" t="str">
        <f t="shared" si="163"/>
        <v/>
      </c>
      <c r="N1318" s="20" t="str">
        <f t="shared" si="164"/>
        <v/>
      </c>
      <c r="O1318" s="18" t="str">
        <f t="shared" si="165"/>
        <v/>
      </c>
      <c r="P1318" s="18" t="str">
        <f t="shared" si="166"/>
        <v/>
      </c>
      <c r="Q1318" s="21" t="str">
        <f t="shared" si="167"/>
        <v/>
      </c>
      <c r="R1318" s="22" t="str">
        <f>IF($B1318="","",IF(_xlfn.MAXIFS(PurDate,PurItem,$B1318)=0,"",_xlfn.MAXIFS(PurDate,PurItem,$B1318)))</f>
        <v/>
      </c>
      <c r="S1318" s="20" t="str">
        <f t="shared" si="168"/>
        <v/>
      </c>
    </row>
    <row r="1319" spans="7:19" x14ac:dyDescent="0.25">
      <c r="G1319" s="16">
        <v>0</v>
      </c>
      <c r="I1319" s="18" t="str">
        <f>IF($B1319="","",IF(CostMethod="Last Cost",IFERROR(INDEX(PurCost,MATCH(_xlfn.MAXIFS(PurRank,PurItem,$B1319),PurRank,0)),$H1319),IF(($G1319+SUMIFS(PurQty,PurItem,$B1319))=0,$H1319,($G1319*$H1319+SUMIFS(PurTotal,PurItem,$B1319))/($G1319+SUMIFS(PurQty,PurItem,$B1319)))))</f>
        <v/>
      </c>
      <c r="K1319" s="18" t="str">
        <f t="shared" si="161"/>
        <v/>
      </c>
      <c r="L1319" s="19" t="str">
        <f t="shared" si="162"/>
        <v/>
      </c>
      <c r="M1319" s="19" t="str">
        <f t="shared" si="163"/>
        <v/>
      </c>
      <c r="N1319" s="20" t="str">
        <f t="shared" si="164"/>
        <v/>
      </c>
      <c r="O1319" s="18" t="str">
        <f t="shared" si="165"/>
        <v/>
      </c>
      <c r="P1319" s="18" t="str">
        <f t="shared" si="166"/>
        <v/>
      </c>
      <c r="Q1319" s="21" t="str">
        <f t="shared" si="167"/>
        <v/>
      </c>
      <c r="R1319" s="22" t="str">
        <f>IF($B1319="","",IF(_xlfn.MAXIFS(PurDate,PurItem,$B1319)=0,"",_xlfn.MAXIFS(PurDate,PurItem,$B1319)))</f>
        <v/>
      </c>
      <c r="S1319" s="20" t="str">
        <f t="shared" si="168"/>
        <v/>
      </c>
    </row>
    <row r="1320" spans="7:19" x14ac:dyDescent="0.25">
      <c r="G1320" s="16">
        <v>0</v>
      </c>
      <c r="I1320" s="18" t="str">
        <f>IF($B1320="","",IF(CostMethod="Last Cost",IFERROR(INDEX(PurCost,MATCH(_xlfn.MAXIFS(PurRank,PurItem,$B1320),PurRank,0)),$H1320),IF(($G1320+SUMIFS(PurQty,PurItem,$B1320))=0,$H1320,($G1320*$H1320+SUMIFS(PurTotal,PurItem,$B1320))/($G1320+SUMIFS(PurQty,PurItem,$B1320)))))</f>
        <v/>
      </c>
      <c r="K1320" s="18" t="str">
        <f t="shared" si="161"/>
        <v/>
      </c>
      <c r="L1320" s="19" t="str">
        <f t="shared" si="162"/>
        <v/>
      </c>
      <c r="M1320" s="19" t="str">
        <f t="shared" si="163"/>
        <v/>
      </c>
      <c r="N1320" s="20" t="str">
        <f t="shared" si="164"/>
        <v/>
      </c>
      <c r="O1320" s="18" t="str">
        <f t="shared" si="165"/>
        <v/>
      </c>
      <c r="P1320" s="18" t="str">
        <f t="shared" si="166"/>
        <v/>
      </c>
      <c r="Q1320" s="21" t="str">
        <f t="shared" si="167"/>
        <v/>
      </c>
      <c r="R1320" s="22" t="str">
        <f>IF($B1320="","",IF(_xlfn.MAXIFS(PurDate,PurItem,$B1320)=0,"",_xlfn.MAXIFS(PurDate,PurItem,$B1320)))</f>
        <v/>
      </c>
      <c r="S1320" s="20" t="str">
        <f t="shared" si="168"/>
        <v/>
      </c>
    </row>
    <row r="1321" spans="7:19" x14ac:dyDescent="0.25">
      <c r="G1321" s="16">
        <v>0</v>
      </c>
      <c r="I1321" s="18" t="str">
        <f>IF($B1321="","",IF(CostMethod="Last Cost",IFERROR(INDEX(PurCost,MATCH(_xlfn.MAXIFS(PurRank,PurItem,$B1321),PurRank,0)),$H1321),IF(($G1321+SUMIFS(PurQty,PurItem,$B1321))=0,$H1321,($G1321*$H1321+SUMIFS(PurTotal,PurItem,$B1321))/($G1321+SUMIFS(PurQty,PurItem,$B1321)))))</f>
        <v/>
      </c>
      <c r="K1321" s="18" t="str">
        <f t="shared" si="161"/>
        <v/>
      </c>
      <c r="L1321" s="19" t="str">
        <f t="shared" si="162"/>
        <v/>
      </c>
      <c r="M1321" s="19" t="str">
        <f t="shared" si="163"/>
        <v/>
      </c>
      <c r="N1321" s="20" t="str">
        <f t="shared" si="164"/>
        <v/>
      </c>
      <c r="O1321" s="18" t="str">
        <f t="shared" si="165"/>
        <v/>
      </c>
      <c r="P1321" s="18" t="str">
        <f t="shared" si="166"/>
        <v/>
      </c>
      <c r="Q1321" s="21" t="str">
        <f t="shared" si="167"/>
        <v/>
      </c>
      <c r="R1321" s="22" t="str">
        <f>IF($B1321="","",IF(_xlfn.MAXIFS(PurDate,PurItem,$B1321)=0,"",_xlfn.MAXIFS(PurDate,PurItem,$B1321)))</f>
        <v/>
      </c>
      <c r="S1321" s="20" t="str">
        <f t="shared" si="168"/>
        <v/>
      </c>
    </row>
    <row r="1322" spans="7:19" x14ac:dyDescent="0.25">
      <c r="G1322" s="16">
        <v>0</v>
      </c>
      <c r="I1322" s="18" t="str">
        <f>IF($B1322="","",IF(CostMethod="Last Cost",IFERROR(INDEX(PurCost,MATCH(_xlfn.MAXIFS(PurRank,PurItem,$B1322),PurRank,0)),$H1322),IF(($G1322+SUMIFS(PurQty,PurItem,$B1322))=0,$H1322,($G1322*$H1322+SUMIFS(PurTotal,PurItem,$B1322))/($G1322+SUMIFS(PurQty,PurItem,$B1322)))))</f>
        <v/>
      </c>
      <c r="K1322" s="18" t="str">
        <f t="shared" si="161"/>
        <v/>
      </c>
      <c r="L1322" s="19" t="str">
        <f t="shared" si="162"/>
        <v/>
      </c>
      <c r="M1322" s="19" t="str">
        <f t="shared" si="163"/>
        <v/>
      </c>
      <c r="N1322" s="20" t="str">
        <f t="shared" si="164"/>
        <v/>
      </c>
      <c r="O1322" s="18" t="str">
        <f t="shared" si="165"/>
        <v/>
      </c>
      <c r="P1322" s="18" t="str">
        <f t="shared" si="166"/>
        <v/>
      </c>
      <c r="Q1322" s="21" t="str">
        <f t="shared" si="167"/>
        <v/>
      </c>
      <c r="R1322" s="22" t="str">
        <f>IF($B1322="","",IF(_xlfn.MAXIFS(PurDate,PurItem,$B1322)=0,"",_xlfn.MAXIFS(PurDate,PurItem,$B1322)))</f>
        <v/>
      </c>
      <c r="S1322" s="20" t="str">
        <f t="shared" si="168"/>
        <v/>
      </c>
    </row>
    <row r="1323" spans="7:19" x14ac:dyDescent="0.25">
      <c r="G1323" s="16">
        <v>0</v>
      </c>
      <c r="I1323" s="18" t="str">
        <f>IF($B1323="","",IF(CostMethod="Last Cost",IFERROR(INDEX(PurCost,MATCH(_xlfn.MAXIFS(PurRank,PurItem,$B1323),PurRank,0)),$H1323),IF(($G1323+SUMIFS(PurQty,PurItem,$B1323))=0,$H1323,($G1323*$H1323+SUMIFS(PurTotal,PurItem,$B1323))/($G1323+SUMIFS(PurQty,PurItem,$B1323)))))</f>
        <v/>
      </c>
      <c r="K1323" s="18" t="str">
        <f t="shared" si="161"/>
        <v/>
      </c>
      <c r="L1323" s="19" t="str">
        <f t="shared" si="162"/>
        <v/>
      </c>
      <c r="M1323" s="19" t="str">
        <f t="shared" si="163"/>
        <v/>
      </c>
      <c r="N1323" s="20" t="str">
        <f t="shared" si="164"/>
        <v/>
      </c>
      <c r="O1323" s="18" t="str">
        <f t="shared" si="165"/>
        <v/>
      </c>
      <c r="P1323" s="18" t="str">
        <f t="shared" si="166"/>
        <v/>
      </c>
      <c r="Q1323" s="21" t="str">
        <f t="shared" si="167"/>
        <v/>
      </c>
      <c r="R1323" s="22" t="str">
        <f>IF($B1323="","",IF(_xlfn.MAXIFS(PurDate,PurItem,$B1323)=0,"",_xlfn.MAXIFS(PurDate,PurItem,$B1323)))</f>
        <v/>
      </c>
      <c r="S1323" s="20" t="str">
        <f t="shared" si="168"/>
        <v/>
      </c>
    </row>
    <row r="1324" spans="7:19" x14ac:dyDescent="0.25">
      <c r="G1324" s="16">
        <v>0</v>
      </c>
      <c r="I1324" s="18" t="str">
        <f>IF($B1324="","",IF(CostMethod="Last Cost",IFERROR(INDEX(PurCost,MATCH(_xlfn.MAXIFS(PurRank,PurItem,$B1324),PurRank,0)),$H1324),IF(($G1324+SUMIFS(PurQty,PurItem,$B1324))=0,$H1324,($G1324*$H1324+SUMIFS(PurTotal,PurItem,$B1324))/($G1324+SUMIFS(PurQty,PurItem,$B1324)))))</f>
        <v/>
      </c>
      <c r="K1324" s="18" t="str">
        <f t="shared" si="161"/>
        <v/>
      </c>
      <c r="L1324" s="19" t="str">
        <f t="shared" si="162"/>
        <v/>
      </c>
      <c r="M1324" s="19" t="str">
        <f t="shared" si="163"/>
        <v/>
      </c>
      <c r="N1324" s="20" t="str">
        <f t="shared" si="164"/>
        <v/>
      </c>
      <c r="O1324" s="18" t="str">
        <f t="shared" si="165"/>
        <v/>
      </c>
      <c r="P1324" s="18" t="str">
        <f t="shared" si="166"/>
        <v/>
      </c>
      <c r="Q1324" s="21" t="str">
        <f t="shared" si="167"/>
        <v/>
      </c>
      <c r="R1324" s="22" t="str">
        <f>IF($B1324="","",IF(_xlfn.MAXIFS(PurDate,PurItem,$B1324)=0,"",_xlfn.MAXIFS(PurDate,PurItem,$B1324)))</f>
        <v/>
      </c>
      <c r="S1324" s="20" t="str">
        <f t="shared" si="168"/>
        <v/>
      </c>
    </row>
    <row r="1325" spans="7:19" x14ac:dyDescent="0.25">
      <c r="G1325" s="16">
        <v>0</v>
      </c>
      <c r="I1325" s="18" t="str">
        <f>IF($B1325="","",IF(CostMethod="Last Cost",IFERROR(INDEX(PurCost,MATCH(_xlfn.MAXIFS(PurRank,PurItem,$B1325),PurRank,0)),$H1325),IF(($G1325+SUMIFS(PurQty,PurItem,$B1325))=0,$H1325,($G1325*$H1325+SUMIFS(PurTotal,PurItem,$B1325))/($G1325+SUMIFS(PurQty,PurItem,$B1325)))))</f>
        <v/>
      </c>
      <c r="K1325" s="18" t="str">
        <f t="shared" si="161"/>
        <v/>
      </c>
      <c r="L1325" s="19" t="str">
        <f t="shared" si="162"/>
        <v/>
      </c>
      <c r="M1325" s="19" t="str">
        <f t="shared" si="163"/>
        <v/>
      </c>
      <c r="N1325" s="20" t="str">
        <f t="shared" si="164"/>
        <v/>
      </c>
      <c r="O1325" s="18" t="str">
        <f t="shared" si="165"/>
        <v/>
      </c>
      <c r="P1325" s="18" t="str">
        <f t="shared" si="166"/>
        <v/>
      </c>
      <c r="Q1325" s="21" t="str">
        <f t="shared" si="167"/>
        <v/>
      </c>
      <c r="R1325" s="22" t="str">
        <f>IF($B1325="","",IF(_xlfn.MAXIFS(PurDate,PurItem,$B1325)=0,"",_xlfn.MAXIFS(PurDate,PurItem,$B1325)))</f>
        <v/>
      </c>
      <c r="S1325" s="20" t="str">
        <f t="shared" si="168"/>
        <v/>
      </c>
    </row>
    <row r="1326" spans="7:19" x14ac:dyDescent="0.25">
      <c r="G1326" s="16">
        <v>0</v>
      </c>
      <c r="I1326" s="18" t="str">
        <f>IF($B1326="","",IF(CostMethod="Last Cost",IFERROR(INDEX(PurCost,MATCH(_xlfn.MAXIFS(PurRank,PurItem,$B1326),PurRank,0)),$H1326),IF(($G1326+SUMIFS(PurQty,PurItem,$B1326))=0,$H1326,($G1326*$H1326+SUMIFS(PurTotal,PurItem,$B1326))/($G1326+SUMIFS(PurQty,PurItem,$B1326)))))</f>
        <v/>
      </c>
      <c r="K1326" s="18" t="str">
        <f t="shared" si="161"/>
        <v/>
      </c>
      <c r="L1326" s="19" t="str">
        <f t="shared" si="162"/>
        <v/>
      </c>
      <c r="M1326" s="19" t="str">
        <f t="shared" si="163"/>
        <v/>
      </c>
      <c r="N1326" s="20" t="str">
        <f t="shared" si="164"/>
        <v/>
      </c>
      <c r="O1326" s="18" t="str">
        <f t="shared" si="165"/>
        <v/>
      </c>
      <c r="P1326" s="18" t="str">
        <f t="shared" si="166"/>
        <v/>
      </c>
      <c r="Q1326" s="21" t="str">
        <f t="shared" si="167"/>
        <v/>
      </c>
      <c r="R1326" s="22" t="str">
        <f>IF($B1326="","",IF(_xlfn.MAXIFS(PurDate,PurItem,$B1326)=0,"",_xlfn.MAXIFS(PurDate,PurItem,$B1326)))</f>
        <v/>
      </c>
      <c r="S1326" s="20" t="str">
        <f t="shared" si="168"/>
        <v/>
      </c>
    </row>
    <row r="1327" spans="7:19" x14ac:dyDescent="0.25">
      <c r="G1327" s="16">
        <v>0</v>
      </c>
      <c r="I1327" s="18" t="str">
        <f>IF($B1327="","",IF(CostMethod="Last Cost",IFERROR(INDEX(PurCost,MATCH(_xlfn.MAXIFS(PurRank,PurItem,$B1327),PurRank,0)),$H1327),IF(($G1327+SUMIFS(PurQty,PurItem,$B1327))=0,$H1327,($G1327*$H1327+SUMIFS(PurTotal,PurItem,$B1327))/($G1327+SUMIFS(PurQty,PurItem,$B1327)))))</f>
        <v/>
      </c>
      <c r="K1327" s="18" t="str">
        <f t="shared" si="161"/>
        <v/>
      </c>
      <c r="L1327" s="19" t="str">
        <f t="shared" si="162"/>
        <v/>
      </c>
      <c r="M1327" s="19" t="str">
        <f t="shared" si="163"/>
        <v/>
      </c>
      <c r="N1327" s="20" t="str">
        <f t="shared" si="164"/>
        <v/>
      </c>
      <c r="O1327" s="18" t="str">
        <f t="shared" si="165"/>
        <v/>
      </c>
      <c r="P1327" s="18" t="str">
        <f t="shared" si="166"/>
        <v/>
      </c>
      <c r="Q1327" s="21" t="str">
        <f t="shared" si="167"/>
        <v/>
      </c>
      <c r="R1327" s="22" t="str">
        <f>IF($B1327="","",IF(_xlfn.MAXIFS(PurDate,PurItem,$B1327)=0,"",_xlfn.MAXIFS(PurDate,PurItem,$B1327)))</f>
        <v/>
      </c>
      <c r="S1327" s="20" t="str">
        <f t="shared" si="168"/>
        <v/>
      </c>
    </row>
    <row r="1328" spans="7:19" x14ac:dyDescent="0.25">
      <c r="G1328" s="16">
        <v>0</v>
      </c>
      <c r="I1328" s="18" t="str">
        <f>IF($B1328="","",IF(CostMethod="Last Cost",IFERROR(INDEX(PurCost,MATCH(_xlfn.MAXIFS(PurRank,PurItem,$B1328),PurRank,0)),$H1328),IF(($G1328+SUMIFS(PurQty,PurItem,$B1328))=0,$H1328,($G1328*$H1328+SUMIFS(PurTotal,PurItem,$B1328))/($G1328+SUMIFS(PurQty,PurItem,$B1328)))))</f>
        <v/>
      </c>
      <c r="K1328" s="18" t="str">
        <f t="shared" si="161"/>
        <v/>
      </c>
      <c r="L1328" s="19" t="str">
        <f t="shared" si="162"/>
        <v/>
      </c>
      <c r="M1328" s="19" t="str">
        <f t="shared" si="163"/>
        <v/>
      </c>
      <c r="N1328" s="20" t="str">
        <f t="shared" si="164"/>
        <v/>
      </c>
      <c r="O1328" s="18" t="str">
        <f t="shared" si="165"/>
        <v/>
      </c>
      <c r="P1328" s="18" t="str">
        <f t="shared" si="166"/>
        <v/>
      </c>
      <c r="Q1328" s="21" t="str">
        <f t="shared" si="167"/>
        <v/>
      </c>
      <c r="R1328" s="22" t="str">
        <f>IF($B1328="","",IF(_xlfn.MAXIFS(PurDate,PurItem,$B1328)=0,"",_xlfn.MAXIFS(PurDate,PurItem,$B1328)))</f>
        <v/>
      </c>
      <c r="S1328" s="20" t="str">
        <f t="shared" si="168"/>
        <v/>
      </c>
    </row>
    <row r="1329" spans="7:19" x14ac:dyDescent="0.25">
      <c r="G1329" s="16">
        <v>0</v>
      </c>
      <c r="I1329" s="18" t="str">
        <f>IF($B1329="","",IF(CostMethod="Last Cost",IFERROR(INDEX(PurCost,MATCH(_xlfn.MAXIFS(PurRank,PurItem,$B1329),PurRank,0)),$H1329),IF(($G1329+SUMIFS(PurQty,PurItem,$B1329))=0,$H1329,($G1329*$H1329+SUMIFS(PurTotal,PurItem,$B1329))/($G1329+SUMIFS(PurQty,PurItem,$B1329)))))</f>
        <v/>
      </c>
      <c r="K1329" s="18" t="str">
        <f t="shared" si="161"/>
        <v/>
      </c>
      <c r="L1329" s="19" t="str">
        <f t="shared" si="162"/>
        <v/>
      </c>
      <c r="M1329" s="19" t="str">
        <f t="shared" si="163"/>
        <v/>
      </c>
      <c r="N1329" s="20" t="str">
        <f t="shared" si="164"/>
        <v/>
      </c>
      <c r="O1329" s="18" t="str">
        <f t="shared" si="165"/>
        <v/>
      </c>
      <c r="P1329" s="18" t="str">
        <f t="shared" si="166"/>
        <v/>
      </c>
      <c r="Q1329" s="21" t="str">
        <f t="shared" si="167"/>
        <v/>
      </c>
      <c r="R1329" s="22" t="str">
        <f>IF($B1329="","",IF(_xlfn.MAXIFS(PurDate,PurItem,$B1329)=0,"",_xlfn.MAXIFS(PurDate,PurItem,$B1329)))</f>
        <v/>
      </c>
      <c r="S1329" s="20" t="str">
        <f t="shared" si="168"/>
        <v/>
      </c>
    </row>
    <row r="1330" spans="7:19" x14ac:dyDescent="0.25">
      <c r="G1330" s="16">
        <v>0</v>
      </c>
      <c r="I1330" s="18" t="str">
        <f>IF($B1330="","",IF(CostMethod="Last Cost",IFERROR(INDEX(PurCost,MATCH(_xlfn.MAXIFS(PurRank,PurItem,$B1330),PurRank,0)),$H1330),IF(($G1330+SUMIFS(PurQty,PurItem,$B1330))=0,$H1330,($G1330*$H1330+SUMIFS(PurTotal,PurItem,$B1330))/($G1330+SUMIFS(PurQty,PurItem,$B1330)))))</f>
        <v/>
      </c>
      <c r="K1330" s="18" t="str">
        <f t="shared" si="161"/>
        <v/>
      </c>
      <c r="L1330" s="19" t="str">
        <f t="shared" si="162"/>
        <v/>
      </c>
      <c r="M1330" s="19" t="str">
        <f t="shared" si="163"/>
        <v/>
      </c>
      <c r="N1330" s="20" t="str">
        <f t="shared" si="164"/>
        <v/>
      </c>
      <c r="O1330" s="18" t="str">
        <f t="shared" si="165"/>
        <v/>
      </c>
      <c r="P1330" s="18" t="str">
        <f t="shared" si="166"/>
        <v/>
      </c>
      <c r="Q1330" s="21" t="str">
        <f t="shared" si="167"/>
        <v/>
      </c>
      <c r="R1330" s="22" t="str">
        <f>IF($B1330="","",IF(_xlfn.MAXIFS(PurDate,PurItem,$B1330)=0,"",_xlfn.MAXIFS(PurDate,PurItem,$B1330)))</f>
        <v/>
      </c>
      <c r="S1330" s="20" t="str">
        <f t="shared" si="168"/>
        <v/>
      </c>
    </row>
    <row r="1331" spans="7:19" x14ac:dyDescent="0.25">
      <c r="G1331" s="16">
        <v>0</v>
      </c>
      <c r="I1331" s="18" t="str">
        <f>IF($B1331="","",IF(CostMethod="Last Cost",IFERROR(INDEX(PurCost,MATCH(_xlfn.MAXIFS(PurRank,PurItem,$B1331),PurRank,0)),$H1331),IF(($G1331+SUMIFS(PurQty,PurItem,$B1331))=0,$H1331,($G1331*$H1331+SUMIFS(PurTotal,PurItem,$B1331))/($G1331+SUMIFS(PurQty,PurItem,$B1331)))))</f>
        <v/>
      </c>
      <c r="K1331" s="18" t="str">
        <f t="shared" si="161"/>
        <v/>
      </c>
      <c r="L1331" s="19" t="str">
        <f t="shared" si="162"/>
        <v/>
      </c>
      <c r="M1331" s="19" t="str">
        <f t="shared" si="163"/>
        <v/>
      </c>
      <c r="N1331" s="20" t="str">
        <f t="shared" si="164"/>
        <v/>
      </c>
      <c r="O1331" s="18" t="str">
        <f t="shared" si="165"/>
        <v/>
      </c>
      <c r="P1331" s="18" t="str">
        <f t="shared" si="166"/>
        <v/>
      </c>
      <c r="Q1331" s="21" t="str">
        <f t="shared" si="167"/>
        <v/>
      </c>
      <c r="R1331" s="22" t="str">
        <f>IF($B1331="","",IF(_xlfn.MAXIFS(PurDate,PurItem,$B1331)=0,"",_xlfn.MAXIFS(PurDate,PurItem,$B1331)))</f>
        <v/>
      </c>
      <c r="S1331" s="20" t="str">
        <f t="shared" si="168"/>
        <v/>
      </c>
    </row>
    <row r="1332" spans="7:19" x14ac:dyDescent="0.25">
      <c r="G1332" s="16">
        <v>0</v>
      </c>
      <c r="I1332" s="18" t="str">
        <f>IF($B1332="","",IF(CostMethod="Last Cost",IFERROR(INDEX(PurCost,MATCH(_xlfn.MAXIFS(PurRank,PurItem,$B1332),PurRank,0)),$H1332),IF(($G1332+SUMIFS(PurQty,PurItem,$B1332))=0,$H1332,($G1332*$H1332+SUMIFS(PurTotal,PurItem,$B1332))/($G1332+SUMIFS(PurQty,PurItem,$B1332)))))</f>
        <v/>
      </c>
      <c r="K1332" s="18" t="str">
        <f t="shared" si="161"/>
        <v/>
      </c>
      <c r="L1332" s="19" t="str">
        <f t="shared" si="162"/>
        <v/>
      </c>
      <c r="M1332" s="19" t="str">
        <f t="shared" si="163"/>
        <v/>
      </c>
      <c r="N1332" s="20" t="str">
        <f t="shared" si="164"/>
        <v/>
      </c>
      <c r="O1332" s="18" t="str">
        <f t="shared" si="165"/>
        <v/>
      </c>
      <c r="P1332" s="18" t="str">
        <f t="shared" si="166"/>
        <v/>
      </c>
      <c r="Q1332" s="21" t="str">
        <f t="shared" si="167"/>
        <v/>
      </c>
      <c r="R1332" s="22" t="str">
        <f>IF($B1332="","",IF(_xlfn.MAXIFS(PurDate,PurItem,$B1332)=0,"",_xlfn.MAXIFS(PurDate,PurItem,$B1332)))</f>
        <v/>
      </c>
      <c r="S1332" s="20" t="str">
        <f t="shared" si="168"/>
        <v/>
      </c>
    </row>
    <row r="1333" spans="7:19" x14ac:dyDescent="0.25">
      <c r="G1333" s="16">
        <v>0</v>
      </c>
      <c r="I1333" s="18" t="str">
        <f>IF($B1333="","",IF(CostMethod="Last Cost",IFERROR(INDEX(PurCost,MATCH(_xlfn.MAXIFS(PurRank,PurItem,$B1333),PurRank,0)),$H1333),IF(($G1333+SUMIFS(PurQty,PurItem,$B1333))=0,$H1333,($G1333*$H1333+SUMIFS(PurTotal,PurItem,$B1333))/($G1333+SUMIFS(PurQty,PurItem,$B1333)))))</f>
        <v/>
      </c>
      <c r="K1333" s="18" t="str">
        <f t="shared" si="161"/>
        <v/>
      </c>
      <c r="L1333" s="19" t="str">
        <f t="shared" si="162"/>
        <v/>
      </c>
      <c r="M1333" s="19" t="str">
        <f t="shared" si="163"/>
        <v/>
      </c>
      <c r="N1333" s="20" t="str">
        <f t="shared" si="164"/>
        <v/>
      </c>
      <c r="O1333" s="18" t="str">
        <f t="shared" si="165"/>
        <v/>
      </c>
      <c r="P1333" s="18" t="str">
        <f t="shared" si="166"/>
        <v/>
      </c>
      <c r="Q1333" s="21" t="str">
        <f t="shared" si="167"/>
        <v/>
      </c>
      <c r="R1333" s="22" t="str">
        <f>IF($B1333="","",IF(_xlfn.MAXIFS(PurDate,PurItem,$B1333)=0,"",_xlfn.MAXIFS(PurDate,PurItem,$B1333)))</f>
        <v/>
      </c>
      <c r="S1333" s="20" t="str">
        <f t="shared" si="168"/>
        <v/>
      </c>
    </row>
    <row r="1334" spans="7:19" x14ac:dyDescent="0.25">
      <c r="G1334" s="16">
        <v>0</v>
      </c>
      <c r="I1334" s="18" t="str">
        <f>IF($B1334="","",IF(CostMethod="Last Cost",IFERROR(INDEX(PurCost,MATCH(_xlfn.MAXIFS(PurRank,PurItem,$B1334),PurRank,0)),$H1334),IF(($G1334+SUMIFS(PurQty,PurItem,$B1334))=0,$H1334,($G1334*$H1334+SUMIFS(PurTotal,PurItem,$B1334))/($G1334+SUMIFS(PurQty,PurItem,$B1334)))))</f>
        <v/>
      </c>
      <c r="K1334" s="18" t="str">
        <f t="shared" si="161"/>
        <v/>
      </c>
      <c r="L1334" s="19" t="str">
        <f t="shared" si="162"/>
        <v/>
      </c>
      <c r="M1334" s="19" t="str">
        <f t="shared" si="163"/>
        <v/>
      </c>
      <c r="N1334" s="20" t="str">
        <f t="shared" si="164"/>
        <v/>
      </c>
      <c r="O1334" s="18" t="str">
        <f t="shared" si="165"/>
        <v/>
      </c>
      <c r="P1334" s="18" t="str">
        <f t="shared" si="166"/>
        <v/>
      </c>
      <c r="Q1334" s="21" t="str">
        <f t="shared" si="167"/>
        <v/>
      </c>
      <c r="R1334" s="22" t="str">
        <f>IF($B1334="","",IF(_xlfn.MAXIFS(PurDate,PurItem,$B1334)=0,"",_xlfn.MAXIFS(PurDate,PurItem,$B1334)))</f>
        <v/>
      </c>
      <c r="S1334" s="20" t="str">
        <f t="shared" si="168"/>
        <v/>
      </c>
    </row>
    <row r="1335" spans="7:19" x14ac:dyDescent="0.25">
      <c r="G1335" s="16">
        <v>0</v>
      </c>
      <c r="I1335" s="18" t="str">
        <f>IF($B1335="","",IF(CostMethod="Last Cost",IFERROR(INDEX(PurCost,MATCH(_xlfn.MAXIFS(PurRank,PurItem,$B1335),PurRank,0)),$H1335),IF(($G1335+SUMIFS(PurQty,PurItem,$B1335))=0,$H1335,($G1335*$H1335+SUMIFS(PurTotal,PurItem,$B1335))/($G1335+SUMIFS(PurQty,PurItem,$B1335)))))</f>
        <v/>
      </c>
      <c r="K1335" s="18" t="str">
        <f t="shared" si="161"/>
        <v/>
      </c>
      <c r="L1335" s="19" t="str">
        <f t="shared" si="162"/>
        <v/>
      </c>
      <c r="M1335" s="19" t="str">
        <f t="shared" si="163"/>
        <v/>
      </c>
      <c r="N1335" s="20" t="str">
        <f t="shared" si="164"/>
        <v/>
      </c>
      <c r="O1335" s="18" t="str">
        <f t="shared" si="165"/>
        <v/>
      </c>
      <c r="P1335" s="18" t="str">
        <f t="shared" si="166"/>
        <v/>
      </c>
      <c r="Q1335" s="21" t="str">
        <f t="shared" si="167"/>
        <v/>
      </c>
      <c r="R1335" s="22" t="str">
        <f>IF($B1335="","",IF(_xlfn.MAXIFS(PurDate,PurItem,$B1335)=0,"",_xlfn.MAXIFS(PurDate,PurItem,$B1335)))</f>
        <v/>
      </c>
      <c r="S1335" s="20" t="str">
        <f t="shared" si="168"/>
        <v/>
      </c>
    </row>
    <row r="1336" spans="7:19" x14ac:dyDescent="0.25">
      <c r="G1336" s="16">
        <v>0</v>
      </c>
      <c r="I1336" s="18" t="str">
        <f>IF($B1336="","",IF(CostMethod="Last Cost",IFERROR(INDEX(PurCost,MATCH(_xlfn.MAXIFS(PurRank,PurItem,$B1336),PurRank,0)),$H1336),IF(($G1336+SUMIFS(PurQty,PurItem,$B1336))=0,$H1336,($G1336*$H1336+SUMIFS(PurTotal,PurItem,$B1336))/($G1336+SUMIFS(PurQty,PurItem,$B1336)))))</f>
        <v/>
      </c>
      <c r="K1336" s="18" t="str">
        <f t="shared" si="161"/>
        <v/>
      </c>
      <c r="L1336" s="19" t="str">
        <f t="shared" si="162"/>
        <v/>
      </c>
      <c r="M1336" s="19" t="str">
        <f t="shared" si="163"/>
        <v/>
      </c>
      <c r="N1336" s="20" t="str">
        <f t="shared" si="164"/>
        <v/>
      </c>
      <c r="O1336" s="18" t="str">
        <f t="shared" si="165"/>
        <v/>
      </c>
      <c r="P1336" s="18" t="str">
        <f t="shared" si="166"/>
        <v/>
      </c>
      <c r="Q1336" s="21" t="str">
        <f t="shared" si="167"/>
        <v/>
      </c>
      <c r="R1336" s="22" t="str">
        <f>IF($B1336="","",IF(_xlfn.MAXIFS(PurDate,PurItem,$B1336)=0,"",_xlfn.MAXIFS(PurDate,PurItem,$B1336)))</f>
        <v/>
      </c>
      <c r="S1336" s="20" t="str">
        <f t="shared" si="168"/>
        <v/>
      </c>
    </row>
    <row r="1337" spans="7:19" x14ac:dyDescent="0.25">
      <c r="G1337" s="16">
        <v>0</v>
      </c>
      <c r="I1337" s="18" t="str">
        <f>IF($B1337="","",IF(CostMethod="Last Cost",IFERROR(INDEX(PurCost,MATCH(_xlfn.MAXIFS(PurRank,PurItem,$B1337),PurRank,0)),$H1337),IF(($G1337+SUMIFS(PurQty,PurItem,$B1337))=0,$H1337,($G1337*$H1337+SUMIFS(PurTotal,PurItem,$B1337))/($G1337+SUMIFS(PurQty,PurItem,$B1337)))))</f>
        <v/>
      </c>
      <c r="K1337" s="18" t="str">
        <f t="shared" si="161"/>
        <v/>
      </c>
      <c r="L1337" s="19" t="str">
        <f t="shared" si="162"/>
        <v/>
      </c>
      <c r="M1337" s="19" t="str">
        <f t="shared" si="163"/>
        <v/>
      </c>
      <c r="N1337" s="20" t="str">
        <f t="shared" si="164"/>
        <v/>
      </c>
      <c r="O1337" s="18" t="str">
        <f t="shared" si="165"/>
        <v/>
      </c>
      <c r="P1337" s="18" t="str">
        <f t="shared" si="166"/>
        <v/>
      </c>
      <c r="Q1337" s="21" t="str">
        <f t="shared" si="167"/>
        <v/>
      </c>
      <c r="R1337" s="22" t="str">
        <f>IF($B1337="","",IF(_xlfn.MAXIFS(PurDate,PurItem,$B1337)=0,"",_xlfn.MAXIFS(PurDate,PurItem,$B1337)))</f>
        <v/>
      </c>
      <c r="S1337" s="20" t="str">
        <f t="shared" si="168"/>
        <v/>
      </c>
    </row>
    <row r="1338" spans="7:19" x14ac:dyDescent="0.25">
      <c r="I1338" s="18" t="str">
        <f>IF($B1338="","",IF(CostMethod="Last Cost",IFERROR(INDEX(PurCost,MATCH(_xlfn.MAXIFS(PurRank,PurItem,$B1338),PurRank,0)),$H1338),IF(($G1338+SUMIFS(PurQty,PurItem,$B1338))=0,$H1338,($G1338*$H1338+SUMIFS(PurTotal,PurItem,$B1338))/($G1338+SUMIFS(PurQty,PurItem,$B1338)))))</f>
        <v/>
      </c>
      <c r="K1338" s="18" t="str">
        <f t="shared" si="161"/>
        <v/>
      </c>
      <c r="L1338" s="19" t="str">
        <f t="shared" si="162"/>
        <v/>
      </c>
      <c r="M1338" s="19" t="str">
        <f t="shared" si="163"/>
        <v/>
      </c>
      <c r="N1338" s="20" t="str">
        <f t="shared" si="164"/>
        <v/>
      </c>
      <c r="O1338" s="18" t="str">
        <f t="shared" si="165"/>
        <v/>
      </c>
      <c r="P1338" s="18" t="str">
        <f t="shared" si="166"/>
        <v/>
      </c>
      <c r="Q1338" s="21" t="str">
        <f t="shared" si="167"/>
        <v/>
      </c>
      <c r="R1338" s="22" t="str">
        <f>IF($B1338="","",IF(_xlfn.MAXIFS(PurDate,PurItem,$B1338)=0,"",_xlfn.MAXIFS(PurDate,PurItem,$B1338)))</f>
        <v/>
      </c>
      <c r="S1338" s="20" t="str">
        <f t="shared" si="168"/>
        <v/>
      </c>
    </row>
    <row r="1339" spans="7:19" x14ac:dyDescent="0.25">
      <c r="I1339" s="18" t="str">
        <f>IF($B1339="","",IF(CostMethod="Last Cost",IFERROR(INDEX(PurCost,MATCH(_xlfn.MAXIFS(PurRank,PurItem,$B1339),PurRank,0)),$H1339),IF(($G1339+SUMIFS(PurQty,PurItem,$B1339))=0,$H1339,($G1339*$H1339+SUMIFS(PurTotal,PurItem,$B1339))/($G1339+SUMIFS(PurQty,PurItem,$B1339)))))</f>
        <v/>
      </c>
      <c r="K1339" s="18" t="str">
        <f t="shared" si="161"/>
        <v/>
      </c>
      <c r="L1339" s="19" t="str">
        <f t="shared" si="162"/>
        <v/>
      </c>
      <c r="M1339" s="19" t="str">
        <f t="shared" si="163"/>
        <v/>
      </c>
      <c r="N1339" s="20" t="str">
        <f t="shared" si="164"/>
        <v/>
      </c>
      <c r="O1339" s="18" t="str">
        <f t="shared" si="165"/>
        <v/>
      </c>
      <c r="P1339" s="18" t="str">
        <f t="shared" si="166"/>
        <v/>
      </c>
      <c r="Q1339" s="21" t="str">
        <f t="shared" si="167"/>
        <v/>
      </c>
      <c r="R1339" s="22" t="str">
        <f>IF($B1339="","",IF(_xlfn.MAXIFS(PurDate,PurItem,$B1339)=0,"",_xlfn.MAXIFS(PurDate,PurItem,$B1339)))</f>
        <v/>
      </c>
      <c r="S1339" s="20" t="str">
        <f t="shared" si="168"/>
        <v/>
      </c>
    </row>
    <row r="1340" spans="7:19" x14ac:dyDescent="0.25">
      <c r="I1340" s="18" t="str">
        <f>IF($B1340="","",IF(CostMethod="Last Cost",IFERROR(INDEX(PurCost,MATCH(_xlfn.MAXIFS(PurRank,PurItem,$B1340),PurRank,0)),$H1340),IF(($G1340+SUMIFS(PurQty,PurItem,$B1340))=0,$H1340,($G1340*$H1340+SUMIFS(PurTotal,PurItem,$B1340))/($G1340+SUMIFS(PurQty,PurItem,$B1340)))))</f>
        <v/>
      </c>
      <c r="K1340" s="18" t="str">
        <f t="shared" si="161"/>
        <v/>
      </c>
      <c r="L1340" s="19" t="str">
        <f t="shared" si="162"/>
        <v/>
      </c>
      <c r="M1340" s="19" t="str">
        <f t="shared" si="163"/>
        <v/>
      </c>
      <c r="N1340" s="20" t="str">
        <f t="shared" si="164"/>
        <v/>
      </c>
      <c r="O1340" s="18" t="str">
        <f t="shared" si="165"/>
        <v/>
      </c>
      <c r="P1340" s="18" t="str">
        <f t="shared" si="166"/>
        <v/>
      </c>
      <c r="Q1340" s="21" t="str">
        <f t="shared" si="167"/>
        <v/>
      </c>
      <c r="R1340" s="22" t="str">
        <f>IF($B1340="","",IF(_xlfn.MAXIFS(PurDate,PurItem,$B1340)=0,"",_xlfn.MAXIFS(PurDate,PurItem,$B1340)))</f>
        <v/>
      </c>
      <c r="S1340" s="20" t="str">
        <f t="shared" si="168"/>
        <v/>
      </c>
    </row>
    <row r="1341" spans="7:19" x14ac:dyDescent="0.25">
      <c r="I1341" s="18" t="str">
        <f>IF($B1341="","",IF(CostMethod="Last Cost",IFERROR(INDEX(PurCost,MATCH(_xlfn.MAXIFS(PurRank,PurItem,$B1341),PurRank,0)),$H1341),IF(($G1341+SUMIFS(PurQty,PurItem,$B1341))=0,$H1341,($G1341*$H1341+SUMIFS(PurTotal,PurItem,$B1341))/($G1341+SUMIFS(PurQty,PurItem,$B1341)))))</f>
        <v/>
      </c>
      <c r="K1341" s="18" t="str">
        <f t="shared" si="161"/>
        <v/>
      </c>
      <c r="L1341" s="19" t="str">
        <f t="shared" si="162"/>
        <v/>
      </c>
      <c r="M1341" s="19" t="str">
        <f t="shared" si="163"/>
        <v/>
      </c>
      <c r="N1341" s="20" t="str">
        <f t="shared" si="164"/>
        <v/>
      </c>
      <c r="O1341" s="18" t="str">
        <f t="shared" si="165"/>
        <v/>
      </c>
      <c r="P1341" s="18" t="str">
        <f t="shared" si="166"/>
        <v/>
      </c>
      <c r="Q1341" s="21" t="str">
        <f t="shared" si="167"/>
        <v/>
      </c>
      <c r="R1341" s="22" t="str">
        <f>IF($B1341="","",IF(_xlfn.MAXIFS(PurDate,PurItem,$B1341)=0,"",_xlfn.MAXIFS(PurDate,PurItem,$B1341)))</f>
        <v/>
      </c>
      <c r="S1341" s="20" t="str">
        <f t="shared" si="168"/>
        <v/>
      </c>
    </row>
    <row r="1342" spans="7:19" x14ac:dyDescent="0.25">
      <c r="I1342" s="18" t="str">
        <f>IF($B1342="","",IF(CostMethod="Last Cost",IFERROR(INDEX(PurCost,MATCH(_xlfn.MAXIFS(PurRank,PurItem,$B1342),PurRank,0)),$H1342),IF(($G1342+SUMIFS(PurQty,PurItem,$B1342))=0,$H1342,($G1342*$H1342+SUMIFS(PurTotal,PurItem,$B1342))/($G1342+SUMIFS(PurQty,PurItem,$B1342)))))</f>
        <v/>
      </c>
      <c r="K1342" s="18" t="str">
        <f t="shared" si="161"/>
        <v/>
      </c>
      <c r="L1342" s="19" t="str">
        <f t="shared" si="162"/>
        <v/>
      </c>
      <c r="M1342" s="19" t="str">
        <f t="shared" si="163"/>
        <v/>
      </c>
      <c r="N1342" s="20" t="str">
        <f t="shared" si="164"/>
        <v/>
      </c>
      <c r="O1342" s="18" t="str">
        <f t="shared" si="165"/>
        <v/>
      </c>
      <c r="P1342" s="18" t="str">
        <f t="shared" si="166"/>
        <v/>
      </c>
      <c r="Q1342" s="21" t="str">
        <f t="shared" si="167"/>
        <v/>
      </c>
      <c r="R1342" s="22" t="str">
        <f>IF($B1342="","",IF(_xlfn.MAXIFS(PurDate,PurItem,$B1342)=0,"",_xlfn.MAXIFS(PurDate,PurItem,$B1342)))</f>
        <v/>
      </c>
      <c r="S1342" s="20" t="str">
        <f t="shared" si="168"/>
        <v/>
      </c>
    </row>
    <row r="1343" spans="7:19" x14ac:dyDescent="0.25">
      <c r="I1343" s="18" t="str">
        <f>IF($B1343="","",IF(CostMethod="Last Cost",IFERROR(INDEX(PurCost,MATCH(_xlfn.MAXIFS(PurRank,PurItem,$B1343),PurRank,0)),$H1343),IF(($G1343+SUMIFS(PurQty,PurItem,$B1343))=0,$H1343,($G1343*$H1343+SUMIFS(PurTotal,PurItem,$B1343))/($G1343+SUMIFS(PurQty,PurItem,$B1343)))))</f>
        <v/>
      </c>
      <c r="K1343" s="18" t="str">
        <f t="shared" si="161"/>
        <v/>
      </c>
      <c r="L1343" s="19" t="str">
        <f t="shared" si="162"/>
        <v/>
      </c>
      <c r="M1343" s="19" t="str">
        <f t="shared" si="163"/>
        <v/>
      </c>
      <c r="N1343" s="20" t="str">
        <f t="shared" si="164"/>
        <v/>
      </c>
      <c r="O1343" s="18" t="str">
        <f t="shared" si="165"/>
        <v/>
      </c>
      <c r="P1343" s="18" t="str">
        <f t="shared" si="166"/>
        <v/>
      </c>
      <c r="Q1343" s="21" t="str">
        <f t="shared" si="167"/>
        <v/>
      </c>
      <c r="R1343" s="22" t="str">
        <f>IF($B1343="","",IF(_xlfn.MAXIFS(PurDate,PurItem,$B1343)=0,"",_xlfn.MAXIFS(PurDate,PurItem,$B1343)))</f>
        <v/>
      </c>
      <c r="S1343" s="20" t="str">
        <f t="shared" si="168"/>
        <v/>
      </c>
    </row>
    <row r="1344" spans="7:19" x14ac:dyDescent="0.25">
      <c r="I1344" s="18" t="str">
        <f>IF($B1344="","",IF(CostMethod="Last Cost",IFERROR(INDEX(PurCost,MATCH(_xlfn.MAXIFS(PurRank,PurItem,$B1344),PurRank,0)),$H1344),IF(($G1344+SUMIFS(PurQty,PurItem,$B1344))=0,$H1344,($G1344*$H1344+SUMIFS(PurTotal,PurItem,$B1344))/($G1344+SUMIFS(PurQty,PurItem,$B1344)))))</f>
        <v/>
      </c>
      <c r="K1344" s="18" t="str">
        <f t="shared" si="161"/>
        <v/>
      </c>
      <c r="L1344" s="19" t="str">
        <f t="shared" si="162"/>
        <v/>
      </c>
      <c r="M1344" s="19" t="str">
        <f t="shared" si="163"/>
        <v/>
      </c>
      <c r="N1344" s="20" t="str">
        <f t="shared" si="164"/>
        <v/>
      </c>
      <c r="O1344" s="18" t="str">
        <f t="shared" si="165"/>
        <v/>
      </c>
      <c r="P1344" s="18" t="str">
        <f t="shared" si="166"/>
        <v/>
      </c>
      <c r="Q1344" s="21" t="str">
        <f t="shared" si="167"/>
        <v/>
      </c>
      <c r="R1344" s="22" t="str">
        <f>IF($B1344="","",IF(_xlfn.MAXIFS(PurDate,PurItem,$B1344)=0,"",_xlfn.MAXIFS(PurDate,PurItem,$B1344)))</f>
        <v/>
      </c>
      <c r="S1344" s="20" t="str">
        <f t="shared" si="168"/>
        <v/>
      </c>
    </row>
    <row r="1345" spans="9:19" x14ac:dyDescent="0.25">
      <c r="I1345" s="18" t="str">
        <f>IF($B1345="","",IF(CostMethod="Last Cost",IFERROR(INDEX(PurCost,MATCH(_xlfn.MAXIFS(PurRank,PurItem,$B1345),PurRank,0)),$H1345),IF(($G1345+SUMIFS(PurQty,PurItem,$B1345))=0,$H1345,($G1345*$H1345+SUMIFS(PurTotal,PurItem,$B1345))/($G1345+SUMIFS(PurQty,PurItem,$B1345)))))</f>
        <v/>
      </c>
      <c r="K1345" s="18" t="str">
        <f t="shared" si="161"/>
        <v/>
      </c>
      <c r="L1345" s="19" t="str">
        <f t="shared" si="162"/>
        <v/>
      </c>
      <c r="M1345" s="19" t="str">
        <f t="shared" si="163"/>
        <v/>
      </c>
      <c r="N1345" s="20" t="str">
        <f t="shared" si="164"/>
        <v/>
      </c>
      <c r="O1345" s="18" t="str">
        <f t="shared" si="165"/>
        <v/>
      </c>
      <c r="P1345" s="18" t="str">
        <f t="shared" si="166"/>
        <v/>
      </c>
      <c r="Q1345" s="21" t="str">
        <f t="shared" si="167"/>
        <v/>
      </c>
      <c r="R1345" s="22" t="str">
        <f>IF($B1345="","",IF(_xlfn.MAXIFS(PurDate,PurItem,$B1345)=0,"",_xlfn.MAXIFS(PurDate,PurItem,$B1345)))</f>
        <v/>
      </c>
      <c r="S1345" s="20" t="str">
        <f t="shared" si="168"/>
        <v/>
      </c>
    </row>
    <row r="1346" spans="9:19" x14ac:dyDescent="0.25">
      <c r="I1346" s="18" t="str">
        <f>IF($B1346="","",IF(CostMethod="Last Cost",IFERROR(INDEX(PurCost,MATCH(_xlfn.MAXIFS(PurRank,PurItem,$B1346),PurRank,0)),$H1346),IF(($G1346+SUMIFS(PurQty,PurItem,$B1346))=0,$H1346,($G1346*$H1346+SUMIFS(PurTotal,PurItem,$B1346))/($G1346+SUMIFS(PurQty,PurItem,$B1346)))))</f>
        <v/>
      </c>
      <c r="K1346" s="18" t="str">
        <f t="shared" si="161"/>
        <v/>
      </c>
      <c r="L1346" s="19" t="str">
        <f t="shared" si="162"/>
        <v/>
      </c>
      <c r="M1346" s="19" t="str">
        <f t="shared" si="163"/>
        <v/>
      </c>
      <c r="N1346" s="20" t="str">
        <f t="shared" si="164"/>
        <v/>
      </c>
      <c r="O1346" s="18" t="str">
        <f t="shared" si="165"/>
        <v/>
      </c>
      <c r="P1346" s="18" t="str">
        <f t="shared" si="166"/>
        <v/>
      </c>
      <c r="Q1346" s="21" t="str">
        <f t="shared" si="167"/>
        <v/>
      </c>
      <c r="R1346" s="22" t="str">
        <f>IF($B1346="","",IF(_xlfn.MAXIFS(PurDate,PurItem,$B1346)=0,"",_xlfn.MAXIFS(PurDate,PurItem,$B1346)))</f>
        <v/>
      </c>
      <c r="S1346" s="20" t="str">
        <f t="shared" si="168"/>
        <v/>
      </c>
    </row>
    <row r="1347" spans="9:19" x14ac:dyDescent="0.25">
      <c r="I1347" s="18" t="str">
        <f>IF($B1347="","",IF(CostMethod="Last Cost",IFERROR(INDEX(PurCost,MATCH(_xlfn.MAXIFS(PurRank,PurItem,$B1347),PurRank,0)),$H1347),IF(($G1347+SUMIFS(PurQty,PurItem,$B1347))=0,$H1347,($G1347*$H1347+SUMIFS(PurTotal,PurItem,$B1347))/($G1347+SUMIFS(PurQty,PurItem,$B1347)))))</f>
        <v/>
      </c>
      <c r="K1347" s="18" t="str">
        <f t="shared" si="161"/>
        <v/>
      </c>
      <c r="L1347" s="19" t="str">
        <f t="shared" si="162"/>
        <v/>
      </c>
      <c r="M1347" s="19" t="str">
        <f t="shared" si="163"/>
        <v/>
      </c>
      <c r="N1347" s="20" t="str">
        <f t="shared" si="164"/>
        <v/>
      </c>
      <c r="O1347" s="18" t="str">
        <f t="shared" si="165"/>
        <v/>
      </c>
      <c r="P1347" s="18" t="str">
        <f t="shared" si="166"/>
        <v/>
      </c>
      <c r="Q1347" s="21" t="str">
        <f t="shared" si="167"/>
        <v/>
      </c>
      <c r="R1347" s="22" t="str">
        <f>IF($B1347="","",IF(_xlfn.MAXIFS(PurDate,PurItem,$B1347)=0,"",_xlfn.MAXIFS(PurDate,PurItem,$B1347)))</f>
        <v/>
      </c>
      <c r="S1347" s="20" t="str">
        <f t="shared" si="168"/>
        <v/>
      </c>
    </row>
    <row r="1348" spans="9:19" x14ac:dyDescent="0.25">
      <c r="I1348" s="18" t="str">
        <f>IF($B1348="","",IF(CostMethod="Last Cost",IFERROR(INDEX(PurCost,MATCH(_xlfn.MAXIFS(PurRank,PurItem,$B1348),PurRank,0)),$H1348),IF(($G1348+SUMIFS(PurQty,PurItem,$B1348))=0,$H1348,($G1348*$H1348+SUMIFS(PurTotal,PurItem,$B1348))/($G1348+SUMIFS(PurQty,PurItem,$B1348)))))</f>
        <v/>
      </c>
      <c r="K1348" s="18" t="str">
        <f t="shared" si="161"/>
        <v/>
      </c>
      <c r="L1348" s="19" t="str">
        <f t="shared" si="162"/>
        <v/>
      </c>
      <c r="M1348" s="19" t="str">
        <f t="shared" si="163"/>
        <v/>
      </c>
      <c r="N1348" s="20" t="str">
        <f t="shared" si="164"/>
        <v/>
      </c>
      <c r="O1348" s="18" t="str">
        <f t="shared" si="165"/>
        <v/>
      </c>
      <c r="P1348" s="18" t="str">
        <f t="shared" si="166"/>
        <v/>
      </c>
      <c r="Q1348" s="21" t="str">
        <f t="shared" si="167"/>
        <v/>
      </c>
      <c r="R1348" s="22" t="str">
        <f>IF($B1348="","",IF(_xlfn.MAXIFS(PurDate,PurItem,$B1348)=0,"",_xlfn.MAXIFS(PurDate,PurItem,$B1348)))</f>
        <v/>
      </c>
      <c r="S1348" s="20" t="str">
        <f t="shared" si="168"/>
        <v/>
      </c>
    </row>
    <row r="1349" spans="9:19" x14ac:dyDescent="0.25">
      <c r="I1349" s="18" t="str">
        <f>IF($B1349="","",IF(CostMethod="Last Cost",IFERROR(INDEX(PurCost,MATCH(_xlfn.MAXIFS(PurRank,PurItem,$B1349),PurRank,0)),$H1349),IF(($G1349+SUMIFS(PurQty,PurItem,$B1349))=0,$H1349,($G1349*$H1349+SUMIFS(PurTotal,PurItem,$B1349))/($G1349+SUMIFS(PurQty,PurItem,$B1349)))))</f>
        <v/>
      </c>
      <c r="K1349" s="18" t="str">
        <f t="shared" ref="K1349:K1412" si="169">IF(OR($B1349="",$J1349=""),"",$J1349-$I1349)</f>
        <v/>
      </c>
      <c r="L1349" s="19" t="str">
        <f t="shared" ref="L1349:L1412" si="170">IF(OR($K1349="",$J1349=0,$J1349=""),"",$K1349/$J1349)</f>
        <v/>
      </c>
      <c r="M1349" s="19" t="str">
        <f t="shared" ref="M1349:M1412" si="171">IF(OR($K1349="",$I1349=0,$I1349=""),"",$K1349/$I1349)</f>
        <v/>
      </c>
      <c r="N1349" s="20" t="str">
        <f t="shared" ref="N1349:N1412" si="172">IF($B1349="","",$G1349+SUMIFS(PurQty,PurItem,$B1349)-SUMIFS(SalQty,SalItem,$B1349)-SUMIFS(WoQty,WoItem,$B1349)+SUMIFS(AdjQty,AdjItem,$B1349)+SUMIFS(LinVarQty,LinItem,$B1349,LinPosted,"YES"))</f>
        <v/>
      </c>
      <c r="O1349" s="18" t="str">
        <f t="shared" ref="O1349:O1412" si="173">IF($B1349="","",$N1349*$I1349)</f>
        <v/>
      </c>
      <c r="P1349" s="18" t="str">
        <f t="shared" ref="P1349:P1412" si="174">IF(OR($B1349="",$J1349=""),"",$N1349*$J1349)</f>
        <v/>
      </c>
      <c r="Q1349" s="21" t="str">
        <f t="shared" ref="Q1349:Q1412" si="175">IF($B1349="","",IF($N1349&lt;0,"NEGATIVE",IF($N1349&lt;=$F1349,"REORDER","OK")))</f>
        <v/>
      </c>
      <c r="R1349" s="22" t="str">
        <f>IF($B1349="","",IF(_xlfn.MAXIFS(PurDate,PurItem,$B1349)=0,"",_xlfn.MAXIFS(PurDate,PurItem,$B1349)))</f>
        <v/>
      </c>
      <c r="S1349" s="20" t="str">
        <f t="shared" ref="S1349:S1412" si="176">IF($B1349="","",SUMIFS(PurQty,PurItem,$B1349))</f>
        <v/>
      </c>
    </row>
    <row r="1350" spans="9:19" x14ac:dyDescent="0.25">
      <c r="I1350" s="18" t="str">
        <f>IF($B1350="","",IF(CostMethod="Last Cost",IFERROR(INDEX(PurCost,MATCH(_xlfn.MAXIFS(PurRank,PurItem,$B1350),PurRank,0)),$H1350),IF(($G1350+SUMIFS(PurQty,PurItem,$B1350))=0,$H1350,($G1350*$H1350+SUMIFS(PurTotal,PurItem,$B1350))/($G1350+SUMIFS(PurQty,PurItem,$B1350)))))</f>
        <v/>
      </c>
      <c r="K1350" s="18" t="str">
        <f t="shared" si="169"/>
        <v/>
      </c>
      <c r="L1350" s="19" t="str">
        <f t="shared" si="170"/>
        <v/>
      </c>
      <c r="M1350" s="19" t="str">
        <f t="shared" si="171"/>
        <v/>
      </c>
      <c r="N1350" s="20" t="str">
        <f t="shared" si="172"/>
        <v/>
      </c>
      <c r="O1350" s="18" t="str">
        <f t="shared" si="173"/>
        <v/>
      </c>
      <c r="P1350" s="18" t="str">
        <f t="shared" si="174"/>
        <v/>
      </c>
      <c r="Q1350" s="21" t="str">
        <f t="shared" si="175"/>
        <v/>
      </c>
      <c r="R1350" s="22" t="str">
        <f>IF($B1350="","",IF(_xlfn.MAXIFS(PurDate,PurItem,$B1350)=0,"",_xlfn.MAXIFS(PurDate,PurItem,$B1350)))</f>
        <v/>
      </c>
      <c r="S1350" s="20" t="str">
        <f t="shared" si="176"/>
        <v/>
      </c>
    </row>
    <row r="1351" spans="9:19" x14ac:dyDescent="0.25">
      <c r="I1351" s="18" t="str">
        <f>IF($B1351="","",IF(CostMethod="Last Cost",IFERROR(INDEX(PurCost,MATCH(_xlfn.MAXIFS(PurRank,PurItem,$B1351),PurRank,0)),$H1351),IF(($G1351+SUMIFS(PurQty,PurItem,$B1351))=0,$H1351,($G1351*$H1351+SUMIFS(PurTotal,PurItem,$B1351))/($G1351+SUMIFS(PurQty,PurItem,$B1351)))))</f>
        <v/>
      </c>
      <c r="K1351" s="18" t="str">
        <f t="shared" si="169"/>
        <v/>
      </c>
      <c r="L1351" s="19" t="str">
        <f t="shared" si="170"/>
        <v/>
      </c>
      <c r="M1351" s="19" t="str">
        <f t="shared" si="171"/>
        <v/>
      </c>
      <c r="N1351" s="20" t="str">
        <f t="shared" si="172"/>
        <v/>
      </c>
      <c r="O1351" s="18" t="str">
        <f t="shared" si="173"/>
        <v/>
      </c>
      <c r="P1351" s="18" t="str">
        <f t="shared" si="174"/>
        <v/>
      </c>
      <c r="Q1351" s="21" t="str">
        <f t="shared" si="175"/>
        <v/>
      </c>
      <c r="R1351" s="22" t="str">
        <f>IF($B1351="","",IF(_xlfn.MAXIFS(PurDate,PurItem,$B1351)=0,"",_xlfn.MAXIFS(PurDate,PurItem,$B1351)))</f>
        <v/>
      </c>
      <c r="S1351" s="20" t="str">
        <f t="shared" si="176"/>
        <v/>
      </c>
    </row>
    <row r="1352" spans="9:19" x14ac:dyDescent="0.25">
      <c r="I1352" s="18" t="str">
        <f>IF($B1352="","",IF(CostMethod="Last Cost",IFERROR(INDEX(PurCost,MATCH(_xlfn.MAXIFS(PurRank,PurItem,$B1352),PurRank,0)),$H1352),IF(($G1352+SUMIFS(PurQty,PurItem,$B1352))=0,$H1352,($G1352*$H1352+SUMIFS(PurTotal,PurItem,$B1352))/($G1352+SUMIFS(PurQty,PurItem,$B1352)))))</f>
        <v/>
      </c>
      <c r="K1352" s="18" t="str">
        <f t="shared" si="169"/>
        <v/>
      </c>
      <c r="L1352" s="19" t="str">
        <f t="shared" si="170"/>
        <v/>
      </c>
      <c r="M1352" s="19" t="str">
        <f t="shared" si="171"/>
        <v/>
      </c>
      <c r="N1352" s="20" t="str">
        <f t="shared" si="172"/>
        <v/>
      </c>
      <c r="O1352" s="18" t="str">
        <f t="shared" si="173"/>
        <v/>
      </c>
      <c r="P1352" s="18" t="str">
        <f t="shared" si="174"/>
        <v/>
      </c>
      <c r="Q1352" s="21" t="str">
        <f t="shared" si="175"/>
        <v/>
      </c>
      <c r="R1352" s="22" t="str">
        <f>IF($B1352="","",IF(_xlfn.MAXIFS(PurDate,PurItem,$B1352)=0,"",_xlfn.MAXIFS(PurDate,PurItem,$B1352)))</f>
        <v/>
      </c>
      <c r="S1352" s="20" t="str">
        <f t="shared" si="176"/>
        <v/>
      </c>
    </row>
    <row r="1353" spans="9:19" x14ac:dyDescent="0.25">
      <c r="I1353" s="18" t="str">
        <f>IF($B1353="","",IF(CostMethod="Last Cost",IFERROR(INDEX(PurCost,MATCH(_xlfn.MAXIFS(PurRank,PurItem,$B1353),PurRank,0)),$H1353),IF(($G1353+SUMIFS(PurQty,PurItem,$B1353))=0,$H1353,($G1353*$H1353+SUMIFS(PurTotal,PurItem,$B1353))/($G1353+SUMIFS(PurQty,PurItem,$B1353)))))</f>
        <v/>
      </c>
      <c r="K1353" s="18" t="str">
        <f t="shared" si="169"/>
        <v/>
      </c>
      <c r="L1353" s="19" t="str">
        <f t="shared" si="170"/>
        <v/>
      </c>
      <c r="M1353" s="19" t="str">
        <f t="shared" si="171"/>
        <v/>
      </c>
      <c r="N1353" s="20" t="str">
        <f t="shared" si="172"/>
        <v/>
      </c>
      <c r="O1353" s="18" t="str">
        <f t="shared" si="173"/>
        <v/>
      </c>
      <c r="P1353" s="18" t="str">
        <f t="shared" si="174"/>
        <v/>
      </c>
      <c r="Q1353" s="21" t="str">
        <f t="shared" si="175"/>
        <v/>
      </c>
      <c r="R1353" s="22" t="str">
        <f>IF($B1353="","",IF(_xlfn.MAXIFS(PurDate,PurItem,$B1353)=0,"",_xlfn.MAXIFS(PurDate,PurItem,$B1353)))</f>
        <v/>
      </c>
      <c r="S1353" s="20" t="str">
        <f t="shared" si="176"/>
        <v/>
      </c>
    </row>
    <row r="1354" spans="9:19" x14ac:dyDescent="0.25">
      <c r="I1354" s="18" t="str">
        <f>IF($B1354="","",IF(CostMethod="Last Cost",IFERROR(INDEX(PurCost,MATCH(_xlfn.MAXIFS(PurRank,PurItem,$B1354),PurRank,0)),$H1354),IF(($G1354+SUMIFS(PurQty,PurItem,$B1354))=0,$H1354,($G1354*$H1354+SUMIFS(PurTotal,PurItem,$B1354))/($G1354+SUMIFS(PurQty,PurItem,$B1354)))))</f>
        <v/>
      </c>
      <c r="K1354" s="18" t="str">
        <f t="shared" si="169"/>
        <v/>
      </c>
      <c r="L1354" s="19" t="str">
        <f t="shared" si="170"/>
        <v/>
      </c>
      <c r="M1354" s="19" t="str">
        <f t="shared" si="171"/>
        <v/>
      </c>
      <c r="N1354" s="20" t="str">
        <f t="shared" si="172"/>
        <v/>
      </c>
      <c r="O1354" s="18" t="str">
        <f t="shared" si="173"/>
        <v/>
      </c>
      <c r="P1354" s="18" t="str">
        <f t="shared" si="174"/>
        <v/>
      </c>
      <c r="Q1354" s="21" t="str">
        <f t="shared" si="175"/>
        <v/>
      </c>
      <c r="R1354" s="22" t="str">
        <f>IF($B1354="","",IF(_xlfn.MAXIFS(PurDate,PurItem,$B1354)=0,"",_xlfn.MAXIFS(PurDate,PurItem,$B1354)))</f>
        <v/>
      </c>
      <c r="S1354" s="20" t="str">
        <f t="shared" si="176"/>
        <v/>
      </c>
    </row>
    <row r="1355" spans="9:19" x14ac:dyDescent="0.25">
      <c r="I1355" s="18" t="str">
        <f>IF($B1355="","",IF(CostMethod="Last Cost",IFERROR(INDEX(PurCost,MATCH(_xlfn.MAXIFS(PurRank,PurItem,$B1355),PurRank,0)),$H1355),IF(($G1355+SUMIFS(PurQty,PurItem,$B1355))=0,$H1355,($G1355*$H1355+SUMIFS(PurTotal,PurItem,$B1355))/($G1355+SUMIFS(PurQty,PurItem,$B1355)))))</f>
        <v/>
      </c>
      <c r="K1355" s="18" t="str">
        <f t="shared" si="169"/>
        <v/>
      </c>
      <c r="L1355" s="19" t="str">
        <f t="shared" si="170"/>
        <v/>
      </c>
      <c r="M1355" s="19" t="str">
        <f t="shared" si="171"/>
        <v/>
      </c>
      <c r="N1355" s="20" t="str">
        <f t="shared" si="172"/>
        <v/>
      </c>
      <c r="O1355" s="18" t="str">
        <f t="shared" si="173"/>
        <v/>
      </c>
      <c r="P1355" s="18" t="str">
        <f t="shared" si="174"/>
        <v/>
      </c>
      <c r="Q1355" s="21" t="str">
        <f t="shared" si="175"/>
        <v/>
      </c>
      <c r="R1355" s="22" t="str">
        <f>IF($B1355="","",IF(_xlfn.MAXIFS(PurDate,PurItem,$B1355)=0,"",_xlfn.MAXIFS(PurDate,PurItem,$B1355)))</f>
        <v/>
      </c>
      <c r="S1355" s="20" t="str">
        <f t="shared" si="176"/>
        <v/>
      </c>
    </row>
    <row r="1356" spans="9:19" x14ac:dyDescent="0.25">
      <c r="I1356" s="18" t="str">
        <f>IF($B1356="","",IF(CostMethod="Last Cost",IFERROR(INDEX(PurCost,MATCH(_xlfn.MAXIFS(PurRank,PurItem,$B1356),PurRank,0)),$H1356),IF(($G1356+SUMIFS(PurQty,PurItem,$B1356))=0,$H1356,($G1356*$H1356+SUMIFS(PurTotal,PurItem,$B1356))/($G1356+SUMIFS(PurQty,PurItem,$B1356)))))</f>
        <v/>
      </c>
      <c r="K1356" s="18" t="str">
        <f t="shared" si="169"/>
        <v/>
      </c>
      <c r="L1356" s="19" t="str">
        <f t="shared" si="170"/>
        <v/>
      </c>
      <c r="M1356" s="19" t="str">
        <f t="shared" si="171"/>
        <v/>
      </c>
      <c r="N1356" s="20" t="str">
        <f t="shared" si="172"/>
        <v/>
      </c>
      <c r="O1356" s="18" t="str">
        <f t="shared" si="173"/>
        <v/>
      </c>
      <c r="P1356" s="18" t="str">
        <f t="shared" si="174"/>
        <v/>
      </c>
      <c r="Q1356" s="21" t="str">
        <f t="shared" si="175"/>
        <v/>
      </c>
      <c r="R1356" s="22" t="str">
        <f>IF($B1356="","",IF(_xlfn.MAXIFS(PurDate,PurItem,$B1356)=0,"",_xlfn.MAXIFS(PurDate,PurItem,$B1356)))</f>
        <v/>
      </c>
      <c r="S1356" s="20" t="str">
        <f t="shared" si="176"/>
        <v/>
      </c>
    </row>
    <row r="1357" spans="9:19" x14ac:dyDescent="0.25">
      <c r="I1357" s="18" t="str">
        <f>IF($B1357="","",IF(CostMethod="Last Cost",IFERROR(INDEX(PurCost,MATCH(_xlfn.MAXIFS(PurRank,PurItem,$B1357),PurRank,0)),$H1357),IF(($G1357+SUMIFS(PurQty,PurItem,$B1357))=0,$H1357,($G1357*$H1357+SUMIFS(PurTotal,PurItem,$B1357))/($G1357+SUMIFS(PurQty,PurItem,$B1357)))))</f>
        <v/>
      </c>
      <c r="K1357" s="18" t="str">
        <f t="shared" si="169"/>
        <v/>
      </c>
      <c r="L1357" s="19" t="str">
        <f t="shared" si="170"/>
        <v/>
      </c>
      <c r="M1357" s="19" t="str">
        <f t="shared" si="171"/>
        <v/>
      </c>
      <c r="N1357" s="20" t="str">
        <f t="shared" si="172"/>
        <v/>
      </c>
      <c r="O1357" s="18" t="str">
        <f t="shared" si="173"/>
        <v/>
      </c>
      <c r="P1357" s="18" t="str">
        <f t="shared" si="174"/>
        <v/>
      </c>
      <c r="Q1357" s="21" t="str">
        <f t="shared" si="175"/>
        <v/>
      </c>
      <c r="R1357" s="22" t="str">
        <f>IF($B1357="","",IF(_xlfn.MAXIFS(PurDate,PurItem,$B1357)=0,"",_xlfn.MAXIFS(PurDate,PurItem,$B1357)))</f>
        <v/>
      </c>
      <c r="S1357" s="20" t="str">
        <f t="shared" si="176"/>
        <v/>
      </c>
    </row>
    <row r="1358" spans="9:19" x14ac:dyDescent="0.25">
      <c r="I1358" s="18" t="str">
        <f>IF($B1358="","",IF(CostMethod="Last Cost",IFERROR(INDEX(PurCost,MATCH(_xlfn.MAXIFS(PurRank,PurItem,$B1358),PurRank,0)),$H1358),IF(($G1358+SUMIFS(PurQty,PurItem,$B1358))=0,$H1358,($G1358*$H1358+SUMIFS(PurTotal,PurItem,$B1358))/($G1358+SUMIFS(PurQty,PurItem,$B1358)))))</f>
        <v/>
      </c>
      <c r="K1358" s="18" t="str">
        <f t="shared" si="169"/>
        <v/>
      </c>
      <c r="L1358" s="19" t="str">
        <f t="shared" si="170"/>
        <v/>
      </c>
      <c r="M1358" s="19" t="str">
        <f t="shared" si="171"/>
        <v/>
      </c>
      <c r="N1358" s="20" t="str">
        <f t="shared" si="172"/>
        <v/>
      </c>
      <c r="O1358" s="18" t="str">
        <f t="shared" si="173"/>
        <v/>
      </c>
      <c r="P1358" s="18" t="str">
        <f t="shared" si="174"/>
        <v/>
      </c>
      <c r="Q1358" s="21" t="str">
        <f t="shared" si="175"/>
        <v/>
      </c>
      <c r="R1358" s="22" t="str">
        <f>IF($B1358="","",IF(_xlfn.MAXIFS(PurDate,PurItem,$B1358)=0,"",_xlfn.MAXIFS(PurDate,PurItem,$B1358)))</f>
        <v/>
      </c>
      <c r="S1358" s="20" t="str">
        <f t="shared" si="176"/>
        <v/>
      </c>
    </row>
    <row r="1359" spans="9:19" x14ac:dyDescent="0.25">
      <c r="I1359" s="18" t="str">
        <f>IF($B1359="","",IF(CostMethod="Last Cost",IFERROR(INDEX(PurCost,MATCH(_xlfn.MAXIFS(PurRank,PurItem,$B1359),PurRank,0)),$H1359),IF(($G1359+SUMIFS(PurQty,PurItem,$B1359))=0,$H1359,($G1359*$H1359+SUMIFS(PurTotal,PurItem,$B1359))/($G1359+SUMIFS(PurQty,PurItem,$B1359)))))</f>
        <v/>
      </c>
      <c r="K1359" s="18" t="str">
        <f t="shared" si="169"/>
        <v/>
      </c>
      <c r="L1359" s="19" t="str">
        <f t="shared" si="170"/>
        <v/>
      </c>
      <c r="M1359" s="19" t="str">
        <f t="shared" si="171"/>
        <v/>
      </c>
      <c r="N1359" s="20" t="str">
        <f t="shared" si="172"/>
        <v/>
      </c>
      <c r="O1359" s="18" t="str">
        <f t="shared" si="173"/>
        <v/>
      </c>
      <c r="P1359" s="18" t="str">
        <f t="shared" si="174"/>
        <v/>
      </c>
      <c r="Q1359" s="21" t="str">
        <f t="shared" si="175"/>
        <v/>
      </c>
      <c r="R1359" s="22" t="str">
        <f>IF($B1359="","",IF(_xlfn.MAXIFS(PurDate,PurItem,$B1359)=0,"",_xlfn.MAXIFS(PurDate,PurItem,$B1359)))</f>
        <v/>
      </c>
      <c r="S1359" s="20" t="str">
        <f t="shared" si="176"/>
        <v/>
      </c>
    </row>
    <row r="1360" spans="9:19" x14ac:dyDescent="0.25">
      <c r="I1360" s="18" t="str">
        <f>IF($B1360="","",IF(CostMethod="Last Cost",IFERROR(INDEX(PurCost,MATCH(_xlfn.MAXIFS(PurRank,PurItem,$B1360),PurRank,0)),$H1360),IF(($G1360+SUMIFS(PurQty,PurItem,$B1360))=0,$H1360,($G1360*$H1360+SUMIFS(PurTotal,PurItem,$B1360))/($G1360+SUMIFS(PurQty,PurItem,$B1360)))))</f>
        <v/>
      </c>
      <c r="K1360" s="18" t="str">
        <f t="shared" si="169"/>
        <v/>
      </c>
      <c r="L1360" s="19" t="str">
        <f t="shared" si="170"/>
        <v/>
      </c>
      <c r="M1360" s="19" t="str">
        <f t="shared" si="171"/>
        <v/>
      </c>
      <c r="N1360" s="20" t="str">
        <f t="shared" si="172"/>
        <v/>
      </c>
      <c r="O1360" s="18" t="str">
        <f t="shared" si="173"/>
        <v/>
      </c>
      <c r="P1360" s="18" t="str">
        <f t="shared" si="174"/>
        <v/>
      </c>
      <c r="Q1360" s="21" t="str">
        <f t="shared" si="175"/>
        <v/>
      </c>
      <c r="R1360" s="22" t="str">
        <f>IF($B1360="","",IF(_xlfn.MAXIFS(PurDate,PurItem,$B1360)=0,"",_xlfn.MAXIFS(PurDate,PurItem,$B1360)))</f>
        <v/>
      </c>
      <c r="S1360" s="20" t="str">
        <f t="shared" si="176"/>
        <v/>
      </c>
    </row>
    <row r="1361" spans="9:19" x14ac:dyDescent="0.25">
      <c r="I1361" s="18" t="str">
        <f>IF($B1361="","",IF(CostMethod="Last Cost",IFERROR(INDEX(PurCost,MATCH(_xlfn.MAXIFS(PurRank,PurItem,$B1361),PurRank,0)),$H1361),IF(($G1361+SUMIFS(PurQty,PurItem,$B1361))=0,$H1361,($G1361*$H1361+SUMIFS(PurTotal,PurItem,$B1361))/($G1361+SUMIFS(PurQty,PurItem,$B1361)))))</f>
        <v/>
      </c>
      <c r="K1361" s="18" t="str">
        <f t="shared" si="169"/>
        <v/>
      </c>
      <c r="L1361" s="19" t="str">
        <f t="shared" si="170"/>
        <v/>
      </c>
      <c r="M1361" s="19" t="str">
        <f t="shared" si="171"/>
        <v/>
      </c>
      <c r="N1361" s="20" t="str">
        <f t="shared" si="172"/>
        <v/>
      </c>
      <c r="O1361" s="18" t="str">
        <f t="shared" si="173"/>
        <v/>
      </c>
      <c r="P1361" s="18" t="str">
        <f t="shared" si="174"/>
        <v/>
      </c>
      <c r="Q1361" s="21" t="str">
        <f t="shared" si="175"/>
        <v/>
      </c>
      <c r="R1361" s="22" t="str">
        <f>IF($B1361="","",IF(_xlfn.MAXIFS(PurDate,PurItem,$B1361)=0,"",_xlfn.MAXIFS(PurDate,PurItem,$B1361)))</f>
        <v/>
      </c>
      <c r="S1361" s="20" t="str">
        <f t="shared" si="176"/>
        <v/>
      </c>
    </row>
    <row r="1362" spans="9:19" x14ac:dyDescent="0.25">
      <c r="I1362" s="18" t="str">
        <f>IF($B1362="","",IF(CostMethod="Last Cost",IFERROR(INDEX(PurCost,MATCH(_xlfn.MAXIFS(PurRank,PurItem,$B1362),PurRank,0)),$H1362),IF(($G1362+SUMIFS(PurQty,PurItem,$B1362))=0,$H1362,($G1362*$H1362+SUMIFS(PurTotal,PurItem,$B1362))/($G1362+SUMIFS(PurQty,PurItem,$B1362)))))</f>
        <v/>
      </c>
      <c r="K1362" s="18" t="str">
        <f t="shared" si="169"/>
        <v/>
      </c>
      <c r="L1362" s="19" t="str">
        <f t="shared" si="170"/>
        <v/>
      </c>
      <c r="M1362" s="19" t="str">
        <f t="shared" si="171"/>
        <v/>
      </c>
      <c r="N1362" s="20" t="str">
        <f t="shared" si="172"/>
        <v/>
      </c>
      <c r="O1362" s="18" t="str">
        <f t="shared" si="173"/>
        <v/>
      </c>
      <c r="P1362" s="18" t="str">
        <f t="shared" si="174"/>
        <v/>
      </c>
      <c r="Q1362" s="21" t="str">
        <f t="shared" si="175"/>
        <v/>
      </c>
      <c r="R1362" s="22" t="str">
        <f>IF($B1362="","",IF(_xlfn.MAXIFS(PurDate,PurItem,$B1362)=0,"",_xlfn.MAXIFS(PurDate,PurItem,$B1362)))</f>
        <v/>
      </c>
      <c r="S1362" s="20" t="str">
        <f t="shared" si="176"/>
        <v/>
      </c>
    </row>
    <row r="1363" spans="9:19" x14ac:dyDescent="0.25">
      <c r="I1363" s="18" t="str">
        <f>IF($B1363="","",IF(CostMethod="Last Cost",IFERROR(INDEX(PurCost,MATCH(_xlfn.MAXIFS(PurRank,PurItem,$B1363),PurRank,0)),$H1363),IF(($G1363+SUMIFS(PurQty,PurItem,$B1363))=0,$H1363,($G1363*$H1363+SUMIFS(PurTotal,PurItem,$B1363))/($G1363+SUMIFS(PurQty,PurItem,$B1363)))))</f>
        <v/>
      </c>
      <c r="K1363" s="18" t="str">
        <f t="shared" si="169"/>
        <v/>
      </c>
      <c r="L1363" s="19" t="str">
        <f t="shared" si="170"/>
        <v/>
      </c>
      <c r="M1363" s="19" t="str">
        <f t="shared" si="171"/>
        <v/>
      </c>
      <c r="N1363" s="20" t="str">
        <f t="shared" si="172"/>
        <v/>
      </c>
      <c r="O1363" s="18" t="str">
        <f t="shared" si="173"/>
        <v/>
      </c>
      <c r="P1363" s="18" t="str">
        <f t="shared" si="174"/>
        <v/>
      </c>
      <c r="Q1363" s="21" t="str">
        <f t="shared" si="175"/>
        <v/>
      </c>
      <c r="R1363" s="22" t="str">
        <f>IF($B1363="","",IF(_xlfn.MAXIFS(PurDate,PurItem,$B1363)=0,"",_xlfn.MAXIFS(PurDate,PurItem,$B1363)))</f>
        <v/>
      </c>
      <c r="S1363" s="20" t="str">
        <f t="shared" si="176"/>
        <v/>
      </c>
    </row>
    <row r="1364" spans="9:19" x14ac:dyDescent="0.25">
      <c r="I1364" s="18" t="str">
        <f>IF($B1364="","",IF(CostMethod="Last Cost",IFERROR(INDEX(PurCost,MATCH(_xlfn.MAXIFS(PurRank,PurItem,$B1364),PurRank,0)),$H1364),IF(($G1364+SUMIFS(PurQty,PurItem,$B1364))=0,$H1364,($G1364*$H1364+SUMIFS(PurTotal,PurItem,$B1364))/($G1364+SUMIFS(PurQty,PurItem,$B1364)))))</f>
        <v/>
      </c>
      <c r="K1364" s="18" t="str">
        <f t="shared" si="169"/>
        <v/>
      </c>
      <c r="L1364" s="19" t="str">
        <f t="shared" si="170"/>
        <v/>
      </c>
      <c r="M1364" s="19" t="str">
        <f t="shared" si="171"/>
        <v/>
      </c>
      <c r="N1364" s="20" t="str">
        <f t="shared" si="172"/>
        <v/>
      </c>
      <c r="O1364" s="18" t="str">
        <f t="shared" si="173"/>
        <v/>
      </c>
      <c r="P1364" s="18" t="str">
        <f t="shared" si="174"/>
        <v/>
      </c>
      <c r="Q1364" s="21" t="str">
        <f t="shared" si="175"/>
        <v/>
      </c>
      <c r="R1364" s="22" t="str">
        <f>IF($B1364="","",IF(_xlfn.MAXIFS(PurDate,PurItem,$B1364)=0,"",_xlfn.MAXIFS(PurDate,PurItem,$B1364)))</f>
        <v/>
      </c>
      <c r="S1364" s="20" t="str">
        <f t="shared" si="176"/>
        <v/>
      </c>
    </row>
    <row r="1365" spans="9:19" x14ac:dyDescent="0.25">
      <c r="I1365" s="18" t="str">
        <f>IF($B1365="","",IF(CostMethod="Last Cost",IFERROR(INDEX(PurCost,MATCH(_xlfn.MAXIFS(PurRank,PurItem,$B1365),PurRank,0)),$H1365),IF(($G1365+SUMIFS(PurQty,PurItem,$B1365))=0,$H1365,($G1365*$H1365+SUMIFS(PurTotal,PurItem,$B1365))/($G1365+SUMIFS(PurQty,PurItem,$B1365)))))</f>
        <v/>
      </c>
      <c r="K1365" s="18" t="str">
        <f t="shared" si="169"/>
        <v/>
      </c>
      <c r="L1365" s="19" t="str">
        <f t="shared" si="170"/>
        <v/>
      </c>
      <c r="M1365" s="19" t="str">
        <f t="shared" si="171"/>
        <v/>
      </c>
      <c r="N1365" s="20" t="str">
        <f t="shared" si="172"/>
        <v/>
      </c>
      <c r="O1365" s="18" t="str">
        <f t="shared" si="173"/>
        <v/>
      </c>
      <c r="P1365" s="18" t="str">
        <f t="shared" si="174"/>
        <v/>
      </c>
      <c r="Q1365" s="21" t="str">
        <f t="shared" si="175"/>
        <v/>
      </c>
      <c r="R1365" s="22" t="str">
        <f>IF($B1365="","",IF(_xlfn.MAXIFS(PurDate,PurItem,$B1365)=0,"",_xlfn.MAXIFS(PurDate,PurItem,$B1365)))</f>
        <v/>
      </c>
      <c r="S1365" s="20" t="str">
        <f t="shared" si="176"/>
        <v/>
      </c>
    </row>
    <row r="1366" spans="9:19" x14ac:dyDescent="0.25">
      <c r="I1366" s="18" t="str">
        <f>IF($B1366="","",IF(CostMethod="Last Cost",IFERROR(INDEX(PurCost,MATCH(_xlfn.MAXIFS(PurRank,PurItem,$B1366),PurRank,0)),$H1366),IF(($G1366+SUMIFS(PurQty,PurItem,$B1366))=0,$H1366,($G1366*$H1366+SUMIFS(PurTotal,PurItem,$B1366))/($G1366+SUMIFS(PurQty,PurItem,$B1366)))))</f>
        <v/>
      </c>
      <c r="K1366" s="18" t="str">
        <f t="shared" si="169"/>
        <v/>
      </c>
      <c r="L1366" s="19" t="str">
        <f t="shared" si="170"/>
        <v/>
      </c>
      <c r="M1366" s="19" t="str">
        <f t="shared" si="171"/>
        <v/>
      </c>
      <c r="N1366" s="20" t="str">
        <f t="shared" si="172"/>
        <v/>
      </c>
      <c r="O1366" s="18" t="str">
        <f t="shared" si="173"/>
        <v/>
      </c>
      <c r="P1366" s="18" t="str">
        <f t="shared" si="174"/>
        <v/>
      </c>
      <c r="Q1366" s="21" t="str">
        <f t="shared" si="175"/>
        <v/>
      </c>
      <c r="R1366" s="22" t="str">
        <f>IF($B1366="","",IF(_xlfn.MAXIFS(PurDate,PurItem,$B1366)=0,"",_xlfn.MAXIFS(PurDate,PurItem,$B1366)))</f>
        <v/>
      </c>
      <c r="S1366" s="20" t="str">
        <f t="shared" si="176"/>
        <v/>
      </c>
    </row>
    <row r="1367" spans="9:19" x14ac:dyDescent="0.25">
      <c r="I1367" s="18" t="str">
        <f>IF($B1367="","",IF(CostMethod="Last Cost",IFERROR(INDEX(PurCost,MATCH(_xlfn.MAXIFS(PurRank,PurItem,$B1367),PurRank,0)),$H1367),IF(($G1367+SUMIFS(PurQty,PurItem,$B1367))=0,$H1367,($G1367*$H1367+SUMIFS(PurTotal,PurItem,$B1367))/($G1367+SUMIFS(PurQty,PurItem,$B1367)))))</f>
        <v/>
      </c>
      <c r="K1367" s="18" t="str">
        <f t="shared" si="169"/>
        <v/>
      </c>
      <c r="L1367" s="19" t="str">
        <f t="shared" si="170"/>
        <v/>
      </c>
      <c r="M1367" s="19" t="str">
        <f t="shared" si="171"/>
        <v/>
      </c>
      <c r="N1367" s="20" t="str">
        <f t="shared" si="172"/>
        <v/>
      </c>
      <c r="O1367" s="18" t="str">
        <f t="shared" si="173"/>
        <v/>
      </c>
      <c r="P1367" s="18" t="str">
        <f t="shared" si="174"/>
        <v/>
      </c>
      <c r="Q1367" s="21" t="str">
        <f t="shared" si="175"/>
        <v/>
      </c>
      <c r="R1367" s="22" t="str">
        <f>IF($B1367="","",IF(_xlfn.MAXIFS(PurDate,PurItem,$B1367)=0,"",_xlfn.MAXIFS(PurDate,PurItem,$B1367)))</f>
        <v/>
      </c>
      <c r="S1367" s="20" t="str">
        <f t="shared" si="176"/>
        <v/>
      </c>
    </row>
    <row r="1368" spans="9:19" x14ac:dyDescent="0.25">
      <c r="I1368" s="18" t="str">
        <f>IF($B1368="","",IF(CostMethod="Last Cost",IFERROR(INDEX(PurCost,MATCH(_xlfn.MAXIFS(PurRank,PurItem,$B1368),PurRank,0)),$H1368),IF(($G1368+SUMIFS(PurQty,PurItem,$B1368))=0,$H1368,($G1368*$H1368+SUMIFS(PurTotal,PurItem,$B1368))/($G1368+SUMIFS(PurQty,PurItem,$B1368)))))</f>
        <v/>
      </c>
      <c r="K1368" s="18" t="str">
        <f t="shared" si="169"/>
        <v/>
      </c>
      <c r="L1368" s="19" t="str">
        <f t="shared" si="170"/>
        <v/>
      </c>
      <c r="M1368" s="19" t="str">
        <f t="shared" si="171"/>
        <v/>
      </c>
      <c r="N1368" s="20" t="str">
        <f t="shared" si="172"/>
        <v/>
      </c>
      <c r="O1368" s="18" t="str">
        <f t="shared" si="173"/>
        <v/>
      </c>
      <c r="P1368" s="18" t="str">
        <f t="shared" si="174"/>
        <v/>
      </c>
      <c r="Q1368" s="21" t="str">
        <f t="shared" si="175"/>
        <v/>
      </c>
      <c r="R1368" s="22" t="str">
        <f>IF($B1368="","",IF(_xlfn.MAXIFS(PurDate,PurItem,$B1368)=0,"",_xlfn.MAXIFS(PurDate,PurItem,$B1368)))</f>
        <v/>
      </c>
      <c r="S1368" s="20" t="str">
        <f t="shared" si="176"/>
        <v/>
      </c>
    </row>
    <row r="1369" spans="9:19" x14ac:dyDescent="0.25">
      <c r="I1369" s="18" t="str">
        <f>IF($B1369="","",IF(CostMethod="Last Cost",IFERROR(INDEX(PurCost,MATCH(_xlfn.MAXIFS(PurRank,PurItem,$B1369),PurRank,0)),$H1369),IF(($G1369+SUMIFS(PurQty,PurItem,$B1369))=0,$H1369,($G1369*$H1369+SUMIFS(PurTotal,PurItem,$B1369))/($G1369+SUMIFS(PurQty,PurItem,$B1369)))))</f>
        <v/>
      </c>
      <c r="K1369" s="18" t="str">
        <f t="shared" si="169"/>
        <v/>
      </c>
      <c r="L1369" s="19" t="str">
        <f t="shared" si="170"/>
        <v/>
      </c>
      <c r="M1369" s="19" t="str">
        <f t="shared" si="171"/>
        <v/>
      </c>
      <c r="N1369" s="20" t="str">
        <f t="shared" si="172"/>
        <v/>
      </c>
      <c r="O1369" s="18" t="str">
        <f t="shared" si="173"/>
        <v/>
      </c>
      <c r="P1369" s="18" t="str">
        <f t="shared" si="174"/>
        <v/>
      </c>
      <c r="Q1369" s="21" t="str">
        <f t="shared" si="175"/>
        <v/>
      </c>
      <c r="R1369" s="22" t="str">
        <f>IF($B1369="","",IF(_xlfn.MAXIFS(PurDate,PurItem,$B1369)=0,"",_xlfn.MAXIFS(PurDate,PurItem,$B1369)))</f>
        <v/>
      </c>
      <c r="S1369" s="20" t="str">
        <f t="shared" si="176"/>
        <v/>
      </c>
    </row>
    <row r="1370" spans="9:19" x14ac:dyDescent="0.25">
      <c r="I1370" s="18" t="str">
        <f>IF($B1370="","",IF(CostMethod="Last Cost",IFERROR(INDEX(PurCost,MATCH(_xlfn.MAXIFS(PurRank,PurItem,$B1370),PurRank,0)),$H1370),IF(($G1370+SUMIFS(PurQty,PurItem,$B1370))=0,$H1370,($G1370*$H1370+SUMIFS(PurTotal,PurItem,$B1370))/($G1370+SUMIFS(PurQty,PurItem,$B1370)))))</f>
        <v/>
      </c>
      <c r="K1370" s="18" t="str">
        <f t="shared" si="169"/>
        <v/>
      </c>
      <c r="L1370" s="19" t="str">
        <f t="shared" si="170"/>
        <v/>
      </c>
      <c r="M1370" s="19" t="str">
        <f t="shared" si="171"/>
        <v/>
      </c>
      <c r="N1370" s="20" t="str">
        <f t="shared" si="172"/>
        <v/>
      </c>
      <c r="O1370" s="18" t="str">
        <f t="shared" si="173"/>
        <v/>
      </c>
      <c r="P1370" s="18" t="str">
        <f t="shared" si="174"/>
        <v/>
      </c>
      <c r="Q1370" s="21" t="str">
        <f t="shared" si="175"/>
        <v/>
      </c>
      <c r="R1370" s="22" t="str">
        <f>IF($B1370="","",IF(_xlfn.MAXIFS(PurDate,PurItem,$B1370)=0,"",_xlfn.MAXIFS(PurDate,PurItem,$B1370)))</f>
        <v/>
      </c>
      <c r="S1370" s="20" t="str">
        <f t="shared" si="176"/>
        <v/>
      </c>
    </row>
    <row r="1371" spans="9:19" x14ac:dyDescent="0.25">
      <c r="I1371" s="18" t="str">
        <f>IF($B1371="","",IF(CostMethod="Last Cost",IFERROR(INDEX(PurCost,MATCH(_xlfn.MAXIFS(PurRank,PurItem,$B1371),PurRank,0)),$H1371),IF(($G1371+SUMIFS(PurQty,PurItem,$B1371))=0,$H1371,($G1371*$H1371+SUMIFS(PurTotal,PurItem,$B1371))/($G1371+SUMIFS(PurQty,PurItem,$B1371)))))</f>
        <v/>
      </c>
      <c r="K1371" s="18" t="str">
        <f t="shared" si="169"/>
        <v/>
      </c>
      <c r="L1371" s="19" t="str">
        <f t="shared" si="170"/>
        <v/>
      </c>
      <c r="M1371" s="19" t="str">
        <f t="shared" si="171"/>
        <v/>
      </c>
      <c r="N1371" s="20" t="str">
        <f t="shared" si="172"/>
        <v/>
      </c>
      <c r="O1371" s="18" t="str">
        <f t="shared" si="173"/>
        <v/>
      </c>
      <c r="P1371" s="18" t="str">
        <f t="shared" si="174"/>
        <v/>
      </c>
      <c r="Q1371" s="21" t="str">
        <f t="shared" si="175"/>
        <v/>
      </c>
      <c r="R1371" s="22" t="str">
        <f>IF($B1371="","",IF(_xlfn.MAXIFS(PurDate,PurItem,$B1371)=0,"",_xlfn.MAXIFS(PurDate,PurItem,$B1371)))</f>
        <v/>
      </c>
      <c r="S1371" s="20" t="str">
        <f t="shared" si="176"/>
        <v/>
      </c>
    </row>
    <row r="1372" spans="9:19" x14ac:dyDescent="0.25">
      <c r="I1372" s="18" t="str">
        <f>IF($B1372="","",IF(CostMethod="Last Cost",IFERROR(INDEX(PurCost,MATCH(_xlfn.MAXIFS(PurRank,PurItem,$B1372),PurRank,0)),$H1372),IF(($G1372+SUMIFS(PurQty,PurItem,$B1372))=0,$H1372,($G1372*$H1372+SUMIFS(PurTotal,PurItem,$B1372))/($G1372+SUMIFS(PurQty,PurItem,$B1372)))))</f>
        <v/>
      </c>
      <c r="K1372" s="18" t="str">
        <f t="shared" si="169"/>
        <v/>
      </c>
      <c r="L1372" s="19" t="str">
        <f t="shared" si="170"/>
        <v/>
      </c>
      <c r="M1372" s="19" t="str">
        <f t="shared" si="171"/>
        <v/>
      </c>
      <c r="N1372" s="20" t="str">
        <f t="shared" si="172"/>
        <v/>
      </c>
      <c r="O1372" s="18" t="str">
        <f t="shared" si="173"/>
        <v/>
      </c>
      <c r="P1372" s="18" t="str">
        <f t="shared" si="174"/>
        <v/>
      </c>
      <c r="Q1372" s="21" t="str">
        <f t="shared" si="175"/>
        <v/>
      </c>
      <c r="R1372" s="22" t="str">
        <f>IF($B1372="","",IF(_xlfn.MAXIFS(PurDate,PurItem,$B1372)=0,"",_xlfn.MAXIFS(PurDate,PurItem,$B1372)))</f>
        <v/>
      </c>
      <c r="S1372" s="20" t="str">
        <f t="shared" si="176"/>
        <v/>
      </c>
    </row>
    <row r="1373" spans="9:19" x14ac:dyDescent="0.25">
      <c r="I1373" s="18" t="str">
        <f>IF($B1373="","",IF(CostMethod="Last Cost",IFERROR(INDEX(PurCost,MATCH(_xlfn.MAXIFS(PurRank,PurItem,$B1373),PurRank,0)),$H1373),IF(($G1373+SUMIFS(PurQty,PurItem,$B1373))=0,$H1373,($G1373*$H1373+SUMIFS(PurTotal,PurItem,$B1373))/($G1373+SUMIFS(PurQty,PurItem,$B1373)))))</f>
        <v/>
      </c>
      <c r="K1373" s="18" t="str">
        <f t="shared" si="169"/>
        <v/>
      </c>
      <c r="L1373" s="19" t="str">
        <f t="shared" si="170"/>
        <v/>
      </c>
      <c r="M1373" s="19" t="str">
        <f t="shared" si="171"/>
        <v/>
      </c>
      <c r="N1373" s="20" t="str">
        <f t="shared" si="172"/>
        <v/>
      </c>
      <c r="O1373" s="18" t="str">
        <f t="shared" si="173"/>
        <v/>
      </c>
      <c r="P1373" s="18" t="str">
        <f t="shared" si="174"/>
        <v/>
      </c>
      <c r="Q1373" s="21" t="str">
        <f t="shared" si="175"/>
        <v/>
      </c>
      <c r="R1373" s="22" t="str">
        <f>IF($B1373="","",IF(_xlfn.MAXIFS(PurDate,PurItem,$B1373)=0,"",_xlfn.MAXIFS(PurDate,PurItem,$B1373)))</f>
        <v/>
      </c>
      <c r="S1373" s="20" t="str">
        <f t="shared" si="176"/>
        <v/>
      </c>
    </row>
    <row r="1374" spans="9:19" x14ac:dyDescent="0.25">
      <c r="I1374" s="18" t="str">
        <f>IF($B1374="","",IF(CostMethod="Last Cost",IFERROR(INDEX(PurCost,MATCH(_xlfn.MAXIFS(PurRank,PurItem,$B1374),PurRank,0)),$H1374),IF(($G1374+SUMIFS(PurQty,PurItem,$B1374))=0,$H1374,($G1374*$H1374+SUMIFS(PurTotal,PurItem,$B1374))/($G1374+SUMIFS(PurQty,PurItem,$B1374)))))</f>
        <v/>
      </c>
      <c r="K1374" s="18" t="str">
        <f t="shared" si="169"/>
        <v/>
      </c>
      <c r="L1374" s="19" t="str">
        <f t="shared" si="170"/>
        <v/>
      </c>
      <c r="M1374" s="19" t="str">
        <f t="shared" si="171"/>
        <v/>
      </c>
      <c r="N1374" s="20" t="str">
        <f t="shared" si="172"/>
        <v/>
      </c>
      <c r="O1374" s="18" t="str">
        <f t="shared" si="173"/>
        <v/>
      </c>
      <c r="P1374" s="18" t="str">
        <f t="shared" si="174"/>
        <v/>
      </c>
      <c r="Q1374" s="21" t="str">
        <f t="shared" si="175"/>
        <v/>
      </c>
      <c r="R1374" s="22" t="str">
        <f>IF($B1374="","",IF(_xlfn.MAXIFS(PurDate,PurItem,$B1374)=0,"",_xlfn.MAXIFS(PurDate,PurItem,$B1374)))</f>
        <v/>
      </c>
      <c r="S1374" s="20" t="str">
        <f t="shared" si="176"/>
        <v/>
      </c>
    </row>
    <row r="1375" spans="9:19" x14ac:dyDescent="0.25">
      <c r="I1375" s="18" t="str">
        <f>IF($B1375="","",IF(CostMethod="Last Cost",IFERROR(INDEX(PurCost,MATCH(_xlfn.MAXIFS(PurRank,PurItem,$B1375),PurRank,0)),$H1375),IF(($G1375+SUMIFS(PurQty,PurItem,$B1375))=0,$H1375,($G1375*$H1375+SUMIFS(PurTotal,PurItem,$B1375))/($G1375+SUMIFS(PurQty,PurItem,$B1375)))))</f>
        <v/>
      </c>
      <c r="K1375" s="18" t="str">
        <f t="shared" si="169"/>
        <v/>
      </c>
      <c r="L1375" s="19" t="str">
        <f t="shared" si="170"/>
        <v/>
      </c>
      <c r="M1375" s="19" t="str">
        <f t="shared" si="171"/>
        <v/>
      </c>
      <c r="N1375" s="20" t="str">
        <f t="shared" si="172"/>
        <v/>
      </c>
      <c r="O1375" s="18" t="str">
        <f t="shared" si="173"/>
        <v/>
      </c>
      <c r="P1375" s="18" t="str">
        <f t="shared" si="174"/>
        <v/>
      </c>
      <c r="Q1375" s="21" t="str">
        <f t="shared" si="175"/>
        <v/>
      </c>
      <c r="R1375" s="22" t="str">
        <f>IF($B1375="","",IF(_xlfn.MAXIFS(PurDate,PurItem,$B1375)=0,"",_xlfn.MAXIFS(PurDate,PurItem,$B1375)))</f>
        <v/>
      </c>
      <c r="S1375" s="20" t="str">
        <f t="shared" si="176"/>
        <v/>
      </c>
    </row>
    <row r="1376" spans="9:19" x14ac:dyDescent="0.25">
      <c r="I1376" s="18" t="str">
        <f>IF($B1376="","",IF(CostMethod="Last Cost",IFERROR(INDEX(PurCost,MATCH(_xlfn.MAXIFS(PurRank,PurItem,$B1376),PurRank,0)),$H1376),IF(($G1376+SUMIFS(PurQty,PurItem,$B1376))=0,$H1376,($G1376*$H1376+SUMIFS(PurTotal,PurItem,$B1376))/($G1376+SUMIFS(PurQty,PurItem,$B1376)))))</f>
        <v/>
      </c>
      <c r="K1376" s="18" t="str">
        <f t="shared" si="169"/>
        <v/>
      </c>
      <c r="L1376" s="19" t="str">
        <f t="shared" si="170"/>
        <v/>
      </c>
      <c r="M1376" s="19" t="str">
        <f t="shared" si="171"/>
        <v/>
      </c>
      <c r="N1376" s="20" t="str">
        <f t="shared" si="172"/>
        <v/>
      </c>
      <c r="O1376" s="18" t="str">
        <f t="shared" si="173"/>
        <v/>
      </c>
      <c r="P1376" s="18" t="str">
        <f t="shared" si="174"/>
        <v/>
      </c>
      <c r="Q1376" s="21" t="str">
        <f t="shared" si="175"/>
        <v/>
      </c>
      <c r="R1376" s="22" t="str">
        <f>IF($B1376="","",IF(_xlfn.MAXIFS(PurDate,PurItem,$B1376)=0,"",_xlfn.MAXIFS(PurDate,PurItem,$B1376)))</f>
        <v/>
      </c>
      <c r="S1376" s="20" t="str">
        <f t="shared" si="176"/>
        <v/>
      </c>
    </row>
    <row r="1377" spans="9:19" x14ac:dyDescent="0.25">
      <c r="I1377" s="18" t="str">
        <f>IF($B1377="","",IF(CostMethod="Last Cost",IFERROR(INDEX(PurCost,MATCH(_xlfn.MAXIFS(PurRank,PurItem,$B1377),PurRank,0)),$H1377),IF(($G1377+SUMIFS(PurQty,PurItem,$B1377))=0,$H1377,($G1377*$H1377+SUMIFS(PurTotal,PurItem,$B1377))/($G1377+SUMIFS(PurQty,PurItem,$B1377)))))</f>
        <v/>
      </c>
      <c r="K1377" s="18" t="str">
        <f t="shared" si="169"/>
        <v/>
      </c>
      <c r="L1377" s="19" t="str">
        <f t="shared" si="170"/>
        <v/>
      </c>
      <c r="M1377" s="19" t="str">
        <f t="shared" si="171"/>
        <v/>
      </c>
      <c r="N1377" s="20" t="str">
        <f t="shared" si="172"/>
        <v/>
      </c>
      <c r="O1377" s="18" t="str">
        <f t="shared" si="173"/>
        <v/>
      </c>
      <c r="P1377" s="18" t="str">
        <f t="shared" si="174"/>
        <v/>
      </c>
      <c r="Q1377" s="21" t="str">
        <f t="shared" si="175"/>
        <v/>
      </c>
      <c r="R1377" s="22" t="str">
        <f>IF($B1377="","",IF(_xlfn.MAXIFS(PurDate,PurItem,$B1377)=0,"",_xlfn.MAXIFS(PurDate,PurItem,$B1377)))</f>
        <v/>
      </c>
      <c r="S1377" s="20" t="str">
        <f t="shared" si="176"/>
        <v/>
      </c>
    </row>
    <row r="1378" spans="9:19" x14ac:dyDescent="0.25">
      <c r="I1378" s="18" t="str">
        <f>IF($B1378="","",IF(CostMethod="Last Cost",IFERROR(INDEX(PurCost,MATCH(_xlfn.MAXIFS(PurRank,PurItem,$B1378),PurRank,0)),$H1378),IF(($G1378+SUMIFS(PurQty,PurItem,$B1378))=0,$H1378,($G1378*$H1378+SUMIFS(PurTotal,PurItem,$B1378))/($G1378+SUMIFS(PurQty,PurItem,$B1378)))))</f>
        <v/>
      </c>
      <c r="K1378" s="18" t="str">
        <f t="shared" si="169"/>
        <v/>
      </c>
      <c r="L1378" s="19" t="str">
        <f t="shared" si="170"/>
        <v/>
      </c>
      <c r="M1378" s="19" t="str">
        <f t="shared" si="171"/>
        <v/>
      </c>
      <c r="N1378" s="20" t="str">
        <f t="shared" si="172"/>
        <v/>
      </c>
      <c r="O1378" s="18" t="str">
        <f t="shared" si="173"/>
        <v/>
      </c>
      <c r="P1378" s="18" t="str">
        <f t="shared" si="174"/>
        <v/>
      </c>
      <c r="Q1378" s="21" t="str">
        <f t="shared" si="175"/>
        <v/>
      </c>
      <c r="R1378" s="22" t="str">
        <f>IF($B1378="","",IF(_xlfn.MAXIFS(PurDate,PurItem,$B1378)=0,"",_xlfn.MAXIFS(PurDate,PurItem,$B1378)))</f>
        <v/>
      </c>
      <c r="S1378" s="20" t="str">
        <f t="shared" si="176"/>
        <v/>
      </c>
    </row>
    <row r="1379" spans="9:19" x14ac:dyDescent="0.25">
      <c r="I1379" s="18" t="str">
        <f>IF($B1379="","",IF(CostMethod="Last Cost",IFERROR(INDEX(PurCost,MATCH(_xlfn.MAXIFS(PurRank,PurItem,$B1379),PurRank,0)),$H1379),IF(($G1379+SUMIFS(PurQty,PurItem,$B1379))=0,$H1379,($G1379*$H1379+SUMIFS(PurTotal,PurItem,$B1379))/($G1379+SUMIFS(PurQty,PurItem,$B1379)))))</f>
        <v/>
      </c>
      <c r="K1379" s="18" t="str">
        <f t="shared" si="169"/>
        <v/>
      </c>
      <c r="L1379" s="19" t="str">
        <f t="shared" si="170"/>
        <v/>
      </c>
      <c r="M1379" s="19" t="str">
        <f t="shared" si="171"/>
        <v/>
      </c>
      <c r="N1379" s="20" t="str">
        <f t="shared" si="172"/>
        <v/>
      </c>
      <c r="O1379" s="18" t="str">
        <f t="shared" si="173"/>
        <v/>
      </c>
      <c r="P1379" s="18" t="str">
        <f t="shared" si="174"/>
        <v/>
      </c>
      <c r="Q1379" s="21" t="str">
        <f t="shared" si="175"/>
        <v/>
      </c>
      <c r="R1379" s="22" t="str">
        <f>IF($B1379="","",IF(_xlfn.MAXIFS(PurDate,PurItem,$B1379)=0,"",_xlfn.MAXIFS(PurDate,PurItem,$B1379)))</f>
        <v/>
      </c>
      <c r="S1379" s="20" t="str">
        <f t="shared" si="176"/>
        <v/>
      </c>
    </row>
    <row r="1380" spans="9:19" x14ac:dyDescent="0.25">
      <c r="I1380" s="18" t="str">
        <f>IF($B1380="","",IF(CostMethod="Last Cost",IFERROR(INDEX(PurCost,MATCH(_xlfn.MAXIFS(PurRank,PurItem,$B1380),PurRank,0)),$H1380),IF(($G1380+SUMIFS(PurQty,PurItem,$B1380))=0,$H1380,($G1380*$H1380+SUMIFS(PurTotal,PurItem,$B1380))/($G1380+SUMIFS(PurQty,PurItem,$B1380)))))</f>
        <v/>
      </c>
      <c r="K1380" s="18" t="str">
        <f t="shared" si="169"/>
        <v/>
      </c>
      <c r="L1380" s="19" t="str">
        <f t="shared" si="170"/>
        <v/>
      </c>
      <c r="M1380" s="19" t="str">
        <f t="shared" si="171"/>
        <v/>
      </c>
      <c r="N1380" s="20" t="str">
        <f t="shared" si="172"/>
        <v/>
      </c>
      <c r="O1380" s="18" t="str">
        <f t="shared" si="173"/>
        <v/>
      </c>
      <c r="P1380" s="18" t="str">
        <f t="shared" si="174"/>
        <v/>
      </c>
      <c r="Q1380" s="21" t="str">
        <f t="shared" si="175"/>
        <v/>
      </c>
      <c r="R1380" s="22" t="str">
        <f>IF($B1380="","",IF(_xlfn.MAXIFS(PurDate,PurItem,$B1380)=0,"",_xlfn.MAXIFS(PurDate,PurItem,$B1380)))</f>
        <v/>
      </c>
      <c r="S1380" s="20" t="str">
        <f t="shared" si="176"/>
        <v/>
      </c>
    </row>
    <row r="1381" spans="9:19" x14ac:dyDescent="0.25">
      <c r="I1381" s="18" t="str">
        <f>IF($B1381="","",IF(CostMethod="Last Cost",IFERROR(INDEX(PurCost,MATCH(_xlfn.MAXIFS(PurRank,PurItem,$B1381),PurRank,0)),$H1381),IF(($G1381+SUMIFS(PurQty,PurItem,$B1381))=0,$H1381,($G1381*$H1381+SUMIFS(PurTotal,PurItem,$B1381))/($G1381+SUMIFS(PurQty,PurItem,$B1381)))))</f>
        <v/>
      </c>
      <c r="K1381" s="18" t="str">
        <f t="shared" si="169"/>
        <v/>
      </c>
      <c r="L1381" s="19" t="str">
        <f t="shared" si="170"/>
        <v/>
      </c>
      <c r="M1381" s="19" t="str">
        <f t="shared" si="171"/>
        <v/>
      </c>
      <c r="N1381" s="20" t="str">
        <f t="shared" si="172"/>
        <v/>
      </c>
      <c r="O1381" s="18" t="str">
        <f t="shared" si="173"/>
        <v/>
      </c>
      <c r="P1381" s="18" t="str">
        <f t="shared" si="174"/>
        <v/>
      </c>
      <c r="Q1381" s="21" t="str">
        <f t="shared" si="175"/>
        <v/>
      </c>
      <c r="R1381" s="22" t="str">
        <f>IF($B1381="","",IF(_xlfn.MAXIFS(PurDate,PurItem,$B1381)=0,"",_xlfn.MAXIFS(PurDate,PurItem,$B1381)))</f>
        <v/>
      </c>
      <c r="S1381" s="20" t="str">
        <f t="shared" si="176"/>
        <v/>
      </c>
    </row>
    <row r="1382" spans="9:19" x14ac:dyDescent="0.25">
      <c r="I1382" s="18" t="str">
        <f>IF($B1382="","",IF(CostMethod="Last Cost",IFERROR(INDEX(PurCost,MATCH(_xlfn.MAXIFS(PurRank,PurItem,$B1382),PurRank,0)),$H1382),IF(($G1382+SUMIFS(PurQty,PurItem,$B1382))=0,$H1382,($G1382*$H1382+SUMIFS(PurTotal,PurItem,$B1382))/($G1382+SUMIFS(PurQty,PurItem,$B1382)))))</f>
        <v/>
      </c>
      <c r="K1382" s="18" t="str">
        <f t="shared" si="169"/>
        <v/>
      </c>
      <c r="L1382" s="19" t="str">
        <f t="shared" si="170"/>
        <v/>
      </c>
      <c r="M1382" s="19" t="str">
        <f t="shared" si="171"/>
        <v/>
      </c>
      <c r="N1382" s="20" t="str">
        <f t="shared" si="172"/>
        <v/>
      </c>
      <c r="O1382" s="18" t="str">
        <f t="shared" si="173"/>
        <v/>
      </c>
      <c r="P1382" s="18" t="str">
        <f t="shared" si="174"/>
        <v/>
      </c>
      <c r="Q1382" s="21" t="str">
        <f t="shared" si="175"/>
        <v/>
      </c>
      <c r="R1382" s="22" t="str">
        <f>IF($B1382="","",IF(_xlfn.MAXIFS(PurDate,PurItem,$B1382)=0,"",_xlfn.MAXIFS(PurDate,PurItem,$B1382)))</f>
        <v/>
      </c>
      <c r="S1382" s="20" t="str">
        <f t="shared" si="176"/>
        <v/>
      </c>
    </row>
    <row r="1383" spans="9:19" x14ac:dyDescent="0.25">
      <c r="I1383" s="18" t="str">
        <f>IF($B1383="","",IF(CostMethod="Last Cost",IFERROR(INDEX(PurCost,MATCH(_xlfn.MAXIFS(PurRank,PurItem,$B1383),PurRank,0)),$H1383),IF(($G1383+SUMIFS(PurQty,PurItem,$B1383))=0,$H1383,($G1383*$H1383+SUMIFS(PurTotal,PurItem,$B1383))/($G1383+SUMIFS(PurQty,PurItem,$B1383)))))</f>
        <v/>
      </c>
      <c r="K1383" s="18" t="str">
        <f t="shared" si="169"/>
        <v/>
      </c>
      <c r="L1383" s="19" t="str">
        <f t="shared" si="170"/>
        <v/>
      </c>
      <c r="M1383" s="19" t="str">
        <f t="shared" si="171"/>
        <v/>
      </c>
      <c r="N1383" s="20" t="str">
        <f t="shared" si="172"/>
        <v/>
      </c>
      <c r="O1383" s="18" t="str">
        <f t="shared" si="173"/>
        <v/>
      </c>
      <c r="P1383" s="18" t="str">
        <f t="shared" si="174"/>
        <v/>
      </c>
      <c r="Q1383" s="21" t="str">
        <f t="shared" si="175"/>
        <v/>
      </c>
      <c r="R1383" s="22" t="str">
        <f>IF($B1383="","",IF(_xlfn.MAXIFS(PurDate,PurItem,$B1383)=0,"",_xlfn.MAXIFS(PurDate,PurItem,$B1383)))</f>
        <v/>
      </c>
      <c r="S1383" s="20" t="str">
        <f t="shared" si="176"/>
        <v/>
      </c>
    </row>
    <row r="1384" spans="9:19" x14ac:dyDescent="0.25">
      <c r="I1384" s="18" t="str">
        <f>IF($B1384="","",IF(CostMethod="Last Cost",IFERROR(INDEX(PurCost,MATCH(_xlfn.MAXIFS(PurRank,PurItem,$B1384),PurRank,0)),$H1384),IF(($G1384+SUMIFS(PurQty,PurItem,$B1384))=0,$H1384,($G1384*$H1384+SUMIFS(PurTotal,PurItem,$B1384))/($G1384+SUMIFS(PurQty,PurItem,$B1384)))))</f>
        <v/>
      </c>
      <c r="K1384" s="18" t="str">
        <f t="shared" si="169"/>
        <v/>
      </c>
      <c r="L1384" s="19" t="str">
        <f t="shared" si="170"/>
        <v/>
      </c>
      <c r="M1384" s="19" t="str">
        <f t="shared" si="171"/>
        <v/>
      </c>
      <c r="N1384" s="20" t="str">
        <f t="shared" si="172"/>
        <v/>
      </c>
      <c r="O1384" s="18" t="str">
        <f t="shared" si="173"/>
        <v/>
      </c>
      <c r="P1384" s="18" t="str">
        <f t="shared" si="174"/>
        <v/>
      </c>
      <c r="Q1384" s="21" t="str">
        <f t="shared" si="175"/>
        <v/>
      </c>
      <c r="R1384" s="22" t="str">
        <f>IF($B1384="","",IF(_xlfn.MAXIFS(PurDate,PurItem,$B1384)=0,"",_xlfn.MAXIFS(PurDate,PurItem,$B1384)))</f>
        <v/>
      </c>
      <c r="S1384" s="20" t="str">
        <f t="shared" si="176"/>
        <v/>
      </c>
    </row>
    <row r="1385" spans="9:19" x14ac:dyDescent="0.25">
      <c r="I1385" s="18" t="str">
        <f>IF($B1385="","",IF(CostMethod="Last Cost",IFERROR(INDEX(PurCost,MATCH(_xlfn.MAXIFS(PurRank,PurItem,$B1385),PurRank,0)),$H1385),IF(($G1385+SUMIFS(PurQty,PurItem,$B1385))=0,$H1385,($G1385*$H1385+SUMIFS(PurTotal,PurItem,$B1385))/($G1385+SUMIFS(PurQty,PurItem,$B1385)))))</f>
        <v/>
      </c>
      <c r="K1385" s="18" t="str">
        <f t="shared" si="169"/>
        <v/>
      </c>
      <c r="L1385" s="19" t="str">
        <f t="shared" si="170"/>
        <v/>
      </c>
      <c r="M1385" s="19" t="str">
        <f t="shared" si="171"/>
        <v/>
      </c>
      <c r="N1385" s="20" t="str">
        <f t="shared" si="172"/>
        <v/>
      </c>
      <c r="O1385" s="18" t="str">
        <f t="shared" si="173"/>
        <v/>
      </c>
      <c r="P1385" s="18" t="str">
        <f t="shared" si="174"/>
        <v/>
      </c>
      <c r="Q1385" s="21" t="str">
        <f t="shared" si="175"/>
        <v/>
      </c>
      <c r="R1385" s="22" t="str">
        <f>IF($B1385="","",IF(_xlfn.MAXIFS(PurDate,PurItem,$B1385)=0,"",_xlfn.MAXIFS(PurDate,PurItem,$B1385)))</f>
        <v/>
      </c>
      <c r="S1385" s="20" t="str">
        <f t="shared" si="176"/>
        <v/>
      </c>
    </row>
    <row r="1386" spans="9:19" x14ac:dyDescent="0.25">
      <c r="I1386" s="18" t="str">
        <f>IF($B1386="","",IF(CostMethod="Last Cost",IFERROR(INDEX(PurCost,MATCH(_xlfn.MAXIFS(PurRank,PurItem,$B1386),PurRank,0)),$H1386),IF(($G1386+SUMIFS(PurQty,PurItem,$B1386))=0,$H1386,($G1386*$H1386+SUMIFS(PurTotal,PurItem,$B1386))/($G1386+SUMIFS(PurQty,PurItem,$B1386)))))</f>
        <v/>
      </c>
      <c r="K1386" s="18" t="str">
        <f t="shared" si="169"/>
        <v/>
      </c>
      <c r="L1386" s="19" t="str">
        <f t="shared" si="170"/>
        <v/>
      </c>
      <c r="M1386" s="19" t="str">
        <f t="shared" si="171"/>
        <v/>
      </c>
      <c r="N1386" s="20" t="str">
        <f t="shared" si="172"/>
        <v/>
      </c>
      <c r="O1386" s="18" t="str">
        <f t="shared" si="173"/>
        <v/>
      </c>
      <c r="P1386" s="18" t="str">
        <f t="shared" si="174"/>
        <v/>
      </c>
      <c r="Q1386" s="21" t="str">
        <f t="shared" si="175"/>
        <v/>
      </c>
      <c r="R1386" s="22" t="str">
        <f>IF($B1386="","",IF(_xlfn.MAXIFS(PurDate,PurItem,$B1386)=0,"",_xlfn.MAXIFS(PurDate,PurItem,$B1386)))</f>
        <v/>
      </c>
      <c r="S1386" s="20" t="str">
        <f t="shared" si="176"/>
        <v/>
      </c>
    </row>
    <row r="1387" spans="9:19" x14ac:dyDescent="0.25">
      <c r="I1387" s="18" t="str">
        <f>IF($B1387="","",IF(CostMethod="Last Cost",IFERROR(INDEX(PurCost,MATCH(_xlfn.MAXIFS(PurRank,PurItem,$B1387),PurRank,0)),$H1387),IF(($G1387+SUMIFS(PurQty,PurItem,$B1387))=0,$H1387,($G1387*$H1387+SUMIFS(PurTotal,PurItem,$B1387))/($G1387+SUMIFS(PurQty,PurItem,$B1387)))))</f>
        <v/>
      </c>
      <c r="K1387" s="18" t="str">
        <f t="shared" si="169"/>
        <v/>
      </c>
      <c r="L1387" s="19" t="str">
        <f t="shared" si="170"/>
        <v/>
      </c>
      <c r="M1387" s="19" t="str">
        <f t="shared" si="171"/>
        <v/>
      </c>
      <c r="N1387" s="20" t="str">
        <f t="shared" si="172"/>
        <v/>
      </c>
      <c r="O1387" s="18" t="str">
        <f t="shared" si="173"/>
        <v/>
      </c>
      <c r="P1387" s="18" t="str">
        <f t="shared" si="174"/>
        <v/>
      </c>
      <c r="Q1387" s="21" t="str">
        <f t="shared" si="175"/>
        <v/>
      </c>
      <c r="R1387" s="22" t="str">
        <f>IF($B1387="","",IF(_xlfn.MAXIFS(PurDate,PurItem,$B1387)=0,"",_xlfn.MAXIFS(PurDate,PurItem,$B1387)))</f>
        <v/>
      </c>
      <c r="S1387" s="20" t="str">
        <f t="shared" si="176"/>
        <v/>
      </c>
    </row>
    <row r="1388" spans="9:19" x14ac:dyDescent="0.25">
      <c r="I1388" s="18" t="str">
        <f>IF($B1388="","",IF(CostMethod="Last Cost",IFERROR(INDEX(PurCost,MATCH(_xlfn.MAXIFS(PurRank,PurItem,$B1388),PurRank,0)),$H1388),IF(($G1388+SUMIFS(PurQty,PurItem,$B1388))=0,$H1388,($G1388*$H1388+SUMIFS(PurTotal,PurItem,$B1388))/($G1388+SUMIFS(PurQty,PurItem,$B1388)))))</f>
        <v/>
      </c>
      <c r="K1388" s="18" t="str">
        <f t="shared" si="169"/>
        <v/>
      </c>
      <c r="L1388" s="19" t="str">
        <f t="shared" si="170"/>
        <v/>
      </c>
      <c r="M1388" s="19" t="str">
        <f t="shared" si="171"/>
        <v/>
      </c>
      <c r="N1388" s="20" t="str">
        <f t="shared" si="172"/>
        <v/>
      </c>
      <c r="O1388" s="18" t="str">
        <f t="shared" si="173"/>
        <v/>
      </c>
      <c r="P1388" s="18" t="str">
        <f t="shared" si="174"/>
        <v/>
      </c>
      <c r="Q1388" s="21" t="str">
        <f t="shared" si="175"/>
        <v/>
      </c>
      <c r="R1388" s="22" t="str">
        <f>IF($B1388="","",IF(_xlfn.MAXIFS(PurDate,PurItem,$B1388)=0,"",_xlfn.MAXIFS(PurDate,PurItem,$B1388)))</f>
        <v/>
      </c>
      <c r="S1388" s="20" t="str">
        <f t="shared" si="176"/>
        <v/>
      </c>
    </row>
    <row r="1389" spans="9:19" x14ac:dyDescent="0.25">
      <c r="I1389" s="18" t="str">
        <f>IF($B1389="","",IF(CostMethod="Last Cost",IFERROR(INDEX(PurCost,MATCH(_xlfn.MAXIFS(PurRank,PurItem,$B1389),PurRank,0)),$H1389),IF(($G1389+SUMIFS(PurQty,PurItem,$B1389))=0,$H1389,($G1389*$H1389+SUMIFS(PurTotal,PurItem,$B1389))/($G1389+SUMIFS(PurQty,PurItem,$B1389)))))</f>
        <v/>
      </c>
      <c r="K1389" s="18" t="str">
        <f t="shared" si="169"/>
        <v/>
      </c>
      <c r="L1389" s="19" t="str">
        <f t="shared" si="170"/>
        <v/>
      </c>
      <c r="M1389" s="19" t="str">
        <f t="shared" si="171"/>
        <v/>
      </c>
      <c r="N1389" s="20" t="str">
        <f t="shared" si="172"/>
        <v/>
      </c>
      <c r="O1389" s="18" t="str">
        <f t="shared" si="173"/>
        <v/>
      </c>
      <c r="P1389" s="18" t="str">
        <f t="shared" si="174"/>
        <v/>
      </c>
      <c r="Q1389" s="21" t="str">
        <f t="shared" si="175"/>
        <v/>
      </c>
      <c r="R1389" s="22" t="str">
        <f>IF($B1389="","",IF(_xlfn.MAXIFS(PurDate,PurItem,$B1389)=0,"",_xlfn.MAXIFS(PurDate,PurItem,$B1389)))</f>
        <v/>
      </c>
      <c r="S1389" s="20" t="str">
        <f t="shared" si="176"/>
        <v/>
      </c>
    </row>
    <row r="1390" spans="9:19" x14ac:dyDescent="0.25">
      <c r="I1390" s="18" t="str">
        <f>IF($B1390="","",IF(CostMethod="Last Cost",IFERROR(INDEX(PurCost,MATCH(_xlfn.MAXIFS(PurRank,PurItem,$B1390),PurRank,0)),$H1390),IF(($G1390+SUMIFS(PurQty,PurItem,$B1390))=0,$H1390,($G1390*$H1390+SUMIFS(PurTotal,PurItem,$B1390))/($G1390+SUMIFS(PurQty,PurItem,$B1390)))))</f>
        <v/>
      </c>
      <c r="K1390" s="18" t="str">
        <f t="shared" si="169"/>
        <v/>
      </c>
      <c r="L1390" s="19" t="str">
        <f t="shared" si="170"/>
        <v/>
      </c>
      <c r="M1390" s="19" t="str">
        <f t="shared" si="171"/>
        <v/>
      </c>
      <c r="N1390" s="20" t="str">
        <f t="shared" si="172"/>
        <v/>
      </c>
      <c r="O1390" s="18" t="str">
        <f t="shared" si="173"/>
        <v/>
      </c>
      <c r="P1390" s="18" t="str">
        <f t="shared" si="174"/>
        <v/>
      </c>
      <c r="Q1390" s="21" t="str">
        <f t="shared" si="175"/>
        <v/>
      </c>
      <c r="R1390" s="22" t="str">
        <f>IF($B1390="","",IF(_xlfn.MAXIFS(PurDate,PurItem,$B1390)=0,"",_xlfn.MAXIFS(PurDate,PurItem,$B1390)))</f>
        <v/>
      </c>
      <c r="S1390" s="20" t="str">
        <f t="shared" si="176"/>
        <v/>
      </c>
    </row>
    <row r="1391" spans="9:19" x14ac:dyDescent="0.25">
      <c r="I1391" s="18" t="str">
        <f>IF($B1391="","",IF(CostMethod="Last Cost",IFERROR(INDEX(PurCost,MATCH(_xlfn.MAXIFS(PurRank,PurItem,$B1391),PurRank,0)),$H1391),IF(($G1391+SUMIFS(PurQty,PurItem,$B1391))=0,$H1391,($G1391*$H1391+SUMIFS(PurTotal,PurItem,$B1391))/($G1391+SUMIFS(PurQty,PurItem,$B1391)))))</f>
        <v/>
      </c>
      <c r="K1391" s="18" t="str">
        <f t="shared" si="169"/>
        <v/>
      </c>
      <c r="L1391" s="19" t="str">
        <f t="shared" si="170"/>
        <v/>
      </c>
      <c r="M1391" s="19" t="str">
        <f t="shared" si="171"/>
        <v/>
      </c>
      <c r="N1391" s="20" t="str">
        <f t="shared" si="172"/>
        <v/>
      </c>
      <c r="O1391" s="18" t="str">
        <f t="shared" si="173"/>
        <v/>
      </c>
      <c r="P1391" s="18" t="str">
        <f t="shared" si="174"/>
        <v/>
      </c>
      <c r="Q1391" s="21" t="str">
        <f t="shared" si="175"/>
        <v/>
      </c>
      <c r="R1391" s="22" t="str">
        <f>IF($B1391="","",IF(_xlfn.MAXIFS(PurDate,PurItem,$B1391)=0,"",_xlfn.MAXIFS(PurDate,PurItem,$B1391)))</f>
        <v/>
      </c>
      <c r="S1391" s="20" t="str">
        <f t="shared" si="176"/>
        <v/>
      </c>
    </row>
    <row r="1392" spans="9:19" x14ac:dyDescent="0.25">
      <c r="I1392" s="18" t="str">
        <f>IF($B1392="","",IF(CostMethod="Last Cost",IFERROR(INDEX(PurCost,MATCH(_xlfn.MAXIFS(PurRank,PurItem,$B1392),PurRank,0)),$H1392),IF(($G1392+SUMIFS(PurQty,PurItem,$B1392))=0,$H1392,($G1392*$H1392+SUMIFS(PurTotal,PurItem,$B1392))/($G1392+SUMIFS(PurQty,PurItem,$B1392)))))</f>
        <v/>
      </c>
      <c r="K1392" s="18" t="str">
        <f t="shared" si="169"/>
        <v/>
      </c>
      <c r="L1392" s="19" t="str">
        <f t="shared" si="170"/>
        <v/>
      </c>
      <c r="M1392" s="19" t="str">
        <f t="shared" si="171"/>
        <v/>
      </c>
      <c r="N1392" s="20" t="str">
        <f t="shared" si="172"/>
        <v/>
      </c>
      <c r="O1392" s="18" t="str">
        <f t="shared" si="173"/>
        <v/>
      </c>
      <c r="P1392" s="18" t="str">
        <f t="shared" si="174"/>
        <v/>
      </c>
      <c r="Q1392" s="21" t="str">
        <f t="shared" si="175"/>
        <v/>
      </c>
      <c r="R1392" s="22" t="str">
        <f>IF($B1392="","",IF(_xlfn.MAXIFS(PurDate,PurItem,$B1392)=0,"",_xlfn.MAXIFS(PurDate,PurItem,$B1392)))</f>
        <v/>
      </c>
      <c r="S1392" s="20" t="str">
        <f t="shared" si="176"/>
        <v/>
      </c>
    </row>
    <row r="1393" spans="9:19" x14ac:dyDescent="0.25">
      <c r="I1393" s="18" t="str">
        <f>IF($B1393="","",IF(CostMethod="Last Cost",IFERROR(INDEX(PurCost,MATCH(_xlfn.MAXIFS(PurRank,PurItem,$B1393),PurRank,0)),$H1393),IF(($G1393+SUMIFS(PurQty,PurItem,$B1393))=0,$H1393,($G1393*$H1393+SUMIFS(PurTotal,PurItem,$B1393))/($G1393+SUMIFS(PurQty,PurItem,$B1393)))))</f>
        <v/>
      </c>
      <c r="K1393" s="18" t="str">
        <f t="shared" si="169"/>
        <v/>
      </c>
      <c r="L1393" s="19" t="str">
        <f t="shared" si="170"/>
        <v/>
      </c>
      <c r="M1393" s="19" t="str">
        <f t="shared" si="171"/>
        <v/>
      </c>
      <c r="N1393" s="20" t="str">
        <f t="shared" si="172"/>
        <v/>
      </c>
      <c r="O1393" s="18" t="str">
        <f t="shared" si="173"/>
        <v/>
      </c>
      <c r="P1393" s="18" t="str">
        <f t="shared" si="174"/>
        <v/>
      </c>
      <c r="Q1393" s="21" t="str">
        <f t="shared" si="175"/>
        <v/>
      </c>
      <c r="R1393" s="22" t="str">
        <f>IF($B1393="","",IF(_xlfn.MAXIFS(PurDate,PurItem,$B1393)=0,"",_xlfn.MAXIFS(PurDate,PurItem,$B1393)))</f>
        <v/>
      </c>
      <c r="S1393" s="20" t="str">
        <f t="shared" si="176"/>
        <v/>
      </c>
    </row>
    <row r="1394" spans="9:19" x14ac:dyDescent="0.25">
      <c r="I1394" s="18" t="str">
        <f>IF($B1394="","",IF(CostMethod="Last Cost",IFERROR(INDEX(PurCost,MATCH(_xlfn.MAXIFS(PurRank,PurItem,$B1394),PurRank,0)),$H1394),IF(($G1394+SUMIFS(PurQty,PurItem,$B1394))=0,$H1394,($G1394*$H1394+SUMIFS(PurTotal,PurItem,$B1394))/($G1394+SUMIFS(PurQty,PurItem,$B1394)))))</f>
        <v/>
      </c>
      <c r="K1394" s="18" t="str">
        <f t="shared" si="169"/>
        <v/>
      </c>
      <c r="L1394" s="19" t="str">
        <f t="shared" si="170"/>
        <v/>
      </c>
      <c r="M1394" s="19" t="str">
        <f t="shared" si="171"/>
        <v/>
      </c>
      <c r="N1394" s="20" t="str">
        <f t="shared" si="172"/>
        <v/>
      </c>
      <c r="O1394" s="18" t="str">
        <f t="shared" si="173"/>
        <v/>
      </c>
      <c r="P1394" s="18" t="str">
        <f t="shared" si="174"/>
        <v/>
      </c>
      <c r="Q1394" s="21" t="str">
        <f t="shared" si="175"/>
        <v/>
      </c>
      <c r="R1394" s="22" t="str">
        <f>IF($B1394="","",IF(_xlfn.MAXIFS(PurDate,PurItem,$B1394)=0,"",_xlfn.MAXIFS(PurDate,PurItem,$B1394)))</f>
        <v/>
      </c>
      <c r="S1394" s="20" t="str">
        <f t="shared" si="176"/>
        <v/>
      </c>
    </row>
    <row r="1395" spans="9:19" x14ac:dyDescent="0.25">
      <c r="I1395" s="18" t="str">
        <f>IF($B1395="","",IF(CostMethod="Last Cost",IFERROR(INDEX(PurCost,MATCH(_xlfn.MAXIFS(PurRank,PurItem,$B1395),PurRank,0)),$H1395),IF(($G1395+SUMIFS(PurQty,PurItem,$B1395))=0,$H1395,($G1395*$H1395+SUMIFS(PurTotal,PurItem,$B1395))/($G1395+SUMIFS(PurQty,PurItem,$B1395)))))</f>
        <v/>
      </c>
      <c r="K1395" s="18" t="str">
        <f t="shared" si="169"/>
        <v/>
      </c>
      <c r="L1395" s="19" t="str">
        <f t="shared" si="170"/>
        <v/>
      </c>
      <c r="M1395" s="19" t="str">
        <f t="shared" si="171"/>
        <v/>
      </c>
      <c r="N1395" s="20" t="str">
        <f t="shared" si="172"/>
        <v/>
      </c>
      <c r="O1395" s="18" t="str">
        <f t="shared" si="173"/>
        <v/>
      </c>
      <c r="P1395" s="18" t="str">
        <f t="shared" si="174"/>
        <v/>
      </c>
      <c r="Q1395" s="21" t="str">
        <f t="shared" si="175"/>
        <v/>
      </c>
      <c r="R1395" s="22" t="str">
        <f>IF($B1395="","",IF(_xlfn.MAXIFS(PurDate,PurItem,$B1395)=0,"",_xlfn.MAXIFS(PurDate,PurItem,$B1395)))</f>
        <v/>
      </c>
      <c r="S1395" s="20" t="str">
        <f t="shared" si="176"/>
        <v/>
      </c>
    </row>
    <row r="1396" spans="9:19" x14ac:dyDescent="0.25">
      <c r="I1396" s="18" t="str">
        <f>IF($B1396="","",IF(CostMethod="Last Cost",IFERROR(INDEX(PurCost,MATCH(_xlfn.MAXIFS(PurRank,PurItem,$B1396),PurRank,0)),$H1396),IF(($G1396+SUMIFS(PurQty,PurItem,$B1396))=0,$H1396,($G1396*$H1396+SUMIFS(PurTotal,PurItem,$B1396))/($G1396+SUMIFS(PurQty,PurItem,$B1396)))))</f>
        <v/>
      </c>
      <c r="K1396" s="18" t="str">
        <f t="shared" si="169"/>
        <v/>
      </c>
      <c r="L1396" s="19" t="str">
        <f t="shared" si="170"/>
        <v/>
      </c>
      <c r="M1396" s="19" t="str">
        <f t="shared" si="171"/>
        <v/>
      </c>
      <c r="N1396" s="20" t="str">
        <f t="shared" si="172"/>
        <v/>
      </c>
      <c r="O1396" s="18" t="str">
        <f t="shared" si="173"/>
        <v/>
      </c>
      <c r="P1396" s="18" t="str">
        <f t="shared" si="174"/>
        <v/>
      </c>
      <c r="Q1396" s="21" t="str">
        <f t="shared" si="175"/>
        <v/>
      </c>
      <c r="R1396" s="22" t="str">
        <f>IF($B1396="","",IF(_xlfn.MAXIFS(PurDate,PurItem,$B1396)=0,"",_xlfn.MAXIFS(PurDate,PurItem,$B1396)))</f>
        <v/>
      </c>
      <c r="S1396" s="20" t="str">
        <f t="shared" si="176"/>
        <v/>
      </c>
    </row>
    <row r="1397" spans="9:19" x14ac:dyDescent="0.25">
      <c r="I1397" s="18" t="str">
        <f>IF($B1397="","",IF(CostMethod="Last Cost",IFERROR(INDEX(PurCost,MATCH(_xlfn.MAXIFS(PurRank,PurItem,$B1397),PurRank,0)),$H1397),IF(($G1397+SUMIFS(PurQty,PurItem,$B1397))=0,$H1397,($G1397*$H1397+SUMIFS(PurTotal,PurItem,$B1397))/($G1397+SUMIFS(PurQty,PurItem,$B1397)))))</f>
        <v/>
      </c>
      <c r="K1397" s="18" t="str">
        <f t="shared" si="169"/>
        <v/>
      </c>
      <c r="L1397" s="19" t="str">
        <f t="shared" si="170"/>
        <v/>
      </c>
      <c r="M1397" s="19" t="str">
        <f t="shared" si="171"/>
        <v/>
      </c>
      <c r="N1397" s="20" t="str">
        <f t="shared" si="172"/>
        <v/>
      </c>
      <c r="O1397" s="18" t="str">
        <f t="shared" si="173"/>
        <v/>
      </c>
      <c r="P1397" s="18" t="str">
        <f t="shared" si="174"/>
        <v/>
      </c>
      <c r="Q1397" s="21" t="str">
        <f t="shared" si="175"/>
        <v/>
      </c>
      <c r="R1397" s="22" t="str">
        <f>IF($B1397="","",IF(_xlfn.MAXIFS(PurDate,PurItem,$B1397)=0,"",_xlfn.MAXIFS(PurDate,PurItem,$B1397)))</f>
        <v/>
      </c>
      <c r="S1397" s="20" t="str">
        <f t="shared" si="176"/>
        <v/>
      </c>
    </row>
    <row r="1398" spans="9:19" x14ac:dyDescent="0.25">
      <c r="I1398" s="18" t="str">
        <f>IF($B1398="","",IF(CostMethod="Last Cost",IFERROR(INDEX(PurCost,MATCH(_xlfn.MAXIFS(PurRank,PurItem,$B1398),PurRank,0)),$H1398),IF(($G1398+SUMIFS(PurQty,PurItem,$B1398))=0,$H1398,($G1398*$H1398+SUMIFS(PurTotal,PurItem,$B1398))/($G1398+SUMIFS(PurQty,PurItem,$B1398)))))</f>
        <v/>
      </c>
      <c r="K1398" s="18" t="str">
        <f t="shared" si="169"/>
        <v/>
      </c>
      <c r="L1398" s="19" t="str">
        <f t="shared" si="170"/>
        <v/>
      </c>
      <c r="M1398" s="19" t="str">
        <f t="shared" si="171"/>
        <v/>
      </c>
      <c r="N1398" s="20" t="str">
        <f t="shared" si="172"/>
        <v/>
      </c>
      <c r="O1398" s="18" t="str">
        <f t="shared" si="173"/>
        <v/>
      </c>
      <c r="P1398" s="18" t="str">
        <f t="shared" si="174"/>
        <v/>
      </c>
      <c r="Q1398" s="21" t="str">
        <f t="shared" si="175"/>
        <v/>
      </c>
      <c r="R1398" s="22" t="str">
        <f>IF($B1398="","",IF(_xlfn.MAXIFS(PurDate,PurItem,$B1398)=0,"",_xlfn.MAXIFS(PurDate,PurItem,$B1398)))</f>
        <v/>
      </c>
      <c r="S1398" s="20" t="str">
        <f t="shared" si="176"/>
        <v/>
      </c>
    </row>
    <row r="1399" spans="9:19" x14ac:dyDescent="0.25">
      <c r="I1399" s="18" t="str">
        <f>IF($B1399="","",IF(CostMethod="Last Cost",IFERROR(INDEX(PurCost,MATCH(_xlfn.MAXIFS(PurRank,PurItem,$B1399),PurRank,0)),$H1399),IF(($G1399+SUMIFS(PurQty,PurItem,$B1399))=0,$H1399,($G1399*$H1399+SUMIFS(PurTotal,PurItem,$B1399))/($G1399+SUMIFS(PurQty,PurItem,$B1399)))))</f>
        <v/>
      </c>
      <c r="K1399" s="18" t="str">
        <f t="shared" si="169"/>
        <v/>
      </c>
      <c r="L1399" s="19" t="str">
        <f t="shared" si="170"/>
        <v/>
      </c>
      <c r="M1399" s="19" t="str">
        <f t="shared" si="171"/>
        <v/>
      </c>
      <c r="N1399" s="20" t="str">
        <f t="shared" si="172"/>
        <v/>
      </c>
      <c r="O1399" s="18" t="str">
        <f t="shared" si="173"/>
        <v/>
      </c>
      <c r="P1399" s="18" t="str">
        <f t="shared" si="174"/>
        <v/>
      </c>
      <c r="Q1399" s="21" t="str">
        <f t="shared" si="175"/>
        <v/>
      </c>
      <c r="R1399" s="22" t="str">
        <f>IF($B1399="","",IF(_xlfn.MAXIFS(PurDate,PurItem,$B1399)=0,"",_xlfn.MAXIFS(PurDate,PurItem,$B1399)))</f>
        <v/>
      </c>
      <c r="S1399" s="20" t="str">
        <f t="shared" si="176"/>
        <v/>
      </c>
    </row>
    <row r="1400" spans="9:19" x14ac:dyDescent="0.25">
      <c r="I1400" s="18" t="str">
        <f>IF($B1400="","",IF(CostMethod="Last Cost",IFERROR(INDEX(PurCost,MATCH(_xlfn.MAXIFS(PurRank,PurItem,$B1400),PurRank,0)),$H1400),IF(($G1400+SUMIFS(PurQty,PurItem,$B1400))=0,$H1400,($G1400*$H1400+SUMIFS(PurTotal,PurItem,$B1400))/($G1400+SUMIFS(PurQty,PurItem,$B1400)))))</f>
        <v/>
      </c>
      <c r="K1400" s="18" t="str">
        <f t="shared" si="169"/>
        <v/>
      </c>
      <c r="L1400" s="19" t="str">
        <f t="shared" si="170"/>
        <v/>
      </c>
      <c r="M1400" s="19" t="str">
        <f t="shared" si="171"/>
        <v/>
      </c>
      <c r="N1400" s="20" t="str">
        <f t="shared" si="172"/>
        <v/>
      </c>
      <c r="O1400" s="18" t="str">
        <f t="shared" si="173"/>
        <v/>
      </c>
      <c r="P1400" s="18" t="str">
        <f t="shared" si="174"/>
        <v/>
      </c>
      <c r="Q1400" s="21" t="str">
        <f t="shared" si="175"/>
        <v/>
      </c>
      <c r="R1400" s="22" t="str">
        <f>IF($B1400="","",IF(_xlfn.MAXIFS(PurDate,PurItem,$B1400)=0,"",_xlfn.MAXIFS(PurDate,PurItem,$B1400)))</f>
        <v/>
      </c>
      <c r="S1400" s="20" t="str">
        <f t="shared" si="176"/>
        <v/>
      </c>
    </row>
    <row r="1401" spans="9:19" x14ac:dyDescent="0.25">
      <c r="I1401" s="18" t="str">
        <f>IF($B1401="","",IF(CostMethod="Last Cost",IFERROR(INDEX(PurCost,MATCH(_xlfn.MAXIFS(PurRank,PurItem,$B1401),PurRank,0)),$H1401),IF(($G1401+SUMIFS(PurQty,PurItem,$B1401))=0,$H1401,($G1401*$H1401+SUMIFS(PurTotal,PurItem,$B1401))/($G1401+SUMIFS(PurQty,PurItem,$B1401)))))</f>
        <v/>
      </c>
      <c r="K1401" s="18" t="str">
        <f t="shared" si="169"/>
        <v/>
      </c>
      <c r="L1401" s="19" t="str">
        <f t="shared" si="170"/>
        <v/>
      </c>
      <c r="M1401" s="19" t="str">
        <f t="shared" si="171"/>
        <v/>
      </c>
      <c r="N1401" s="20" t="str">
        <f t="shared" si="172"/>
        <v/>
      </c>
      <c r="O1401" s="18" t="str">
        <f t="shared" si="173"/>
        <v/>
      </c>
      <c r="P1401" s="18" t="str">
        <f t="shared" si="174"/>
        <v/>
      </c>
      <c r="Q1401" s="21" t="str">
        <f t="shared" si="175"/>
        <v/>
      </c>
      <c r="R1401" s="22" t="str">
        <f>IF($B1401="","",IF(_xlfn.MAXIFS(PurDate,PurItem,$B1401)=0,"",_xlfn.MAXIFS(PurDate,PurItem,$B1401)))</f>
        <v/>
      </c>
      <c r="S1401" s="20" t="str">
        <f t="shared" si="176"/>
        <v/>
      </c>
    </row>
    <row r="1402" spans="9:19" x14ac:dyDescent="0.25">
      <c r="I1402" s="18" t="str">
        <f>IF($B1402="","",IF(CostMethod="Last Cost",IFERROR(INDEX(PurCost,MATCH(_xlfn.MAXIFS(PurRank,PurItem,$B1402),PurRank,0)),$H1402),IF(($G1402+SUMIFS(PurQty,PurItem,$B1402))=0,$H1402,($G1402*$H1402+SUMIFS(PurTotal,PurItem,$B1402))/($G1402+SUMIFS(PurQty,PurItem,$B1402)))))</f>
        <v/>
      </c>
      <c r="K1402" s="18" t="str">
        <f t="shared" si="169"/>
        <v/>
      </c>
      <c r="L1402" s="19" t="str">
        <f t="shared" si="170"/>
        <v/>
      </c>
      <c r="M1402" s="19" t="str">
        <f t="shared" si="171"/>
        <v/>
      </c>
      <c r="N1402" s="20" t="str">
        <f t="shared" si="172"/>
        <v/>
      </c>
      <c r="O1402" s="18" t="str">
        <f t="shared" si="173"/>
        <v/>
      </c>
      <c r="P1402" s="18" t="str">
        <f t="shared" si="174"/>
        <v/>
      </c>
      <c r="Q1402" s="21" t="str">
        <f t="shared" si="175"/>
        <v/>
      </c>
      <c r="R1402" s="22" t="str">
        <f>IF($B1402="","",IF(_xlfn.MAXIFS(PurDate,PurItem,$B1402)=0,"",_xlfn.MAXIFS(PurDate,PurItem,$B1402)))</f>
        <v/>
      </c>
      <c r="S1402" s="20" t="str">
        <f t="shared" si="176"/>
        <v/>
      </c>
    </row>
    <row r="1403" spans="9:19" x14ac:dyDescent="0.25">
      <c r="I1403" s="18" t="str">
        <f>IF($B1403="","",IF(CostMethod="Last Cost",IFERROR(INDEX(PurCost,MATCH(_xlfn.MAXIFS(PurRank,PurItem,$B1403),PurRank,0)),$H1403),IF(($G1403+SUMIFS(PurQty,PurItem,$B1403))=0,$H1403,($G1403*$H1403+SUMIFS(PurTotal,PurItem,$B1403))/($G1403+SUMIFS(PurQty,PurItem,$B1403)))))</f>
        <v/>
      </c>
      <c r="K1403" s="18" t="str">
        <f t="shared" si="169"/>
        <v/>
      </c>
      <c r="L1403" s="19" t="str">
        <f t="shared" si="170"/>
        <v/>
      </c>
      <c r="M1403" s="19" t="str">
        <f t="shared" si="171"/>
        <v/>
      </c>
      <c r="N1403" s="20" t="str">
        <f t="shared" si="172"/>
        <v/>
      </c>
      <c r="O1403" s="18" t="str">
        <f t="shared" si="173"/>
        <v/>
      </c>
      <c r="P1403" s="18" t="str">
        <f t="shared" si="174"/>
        <v/>
      </c>
      <c r="Q1403" s="21" t="str">
        <f t="shared" si="175"/>
        <v/>
      </c>
      <c r="R1403" s="22" t="str">
        <f>IF($B1403="","",IF(_xlfn.MAXIFS(PurDate,PurItem,$B1403)=0,"",_xlfn.MAXIFS(PurDate,PurItem,$B1403)))</f>
        <v/>
      </c>
      <c r="S1403" s="20" t="str">
        <f t="shared" si="176"/>
        <v/>
      </c>
    </row>
    <row r="1404" spans="9:19" x14ac:dyDescent="0.25">
      <c r="I1404" s="18" t="str">
        <f>IF($B1404="","",IF(CostMethod="Last Cost",IFERROR(INDEX(PurCost,MATCH(_xlfn.MAXIFS(PurRank,PurItem,$B1404),PurRank,0)),$H1404),IF(($G1404+SUMIFS(PurQty,PurItem,$B1404))=0,$H1404,($G1404*$H1404+SUMIFS(PurTotal,PurItem,$B1404))/($G1404+SUMIFS(PurQty,PurItem,$B1404)))))</f>
        <v/>
      </c>
      <c r="K1404" s="18" t="str">
        <f t="shared" si="169"/>
        <v/>
      </c>
      <c r="L1404" s="19" t="str">
        <f t="shared" si="170"/>
        <v/>
      </c>
      <c r="M1404" s="19" t="str">
        <f t="shared" si="171"/>
        <v/>
      </c>
      <c r="N1404" s="20" t="str">
        <f t="shared" si="172"/>
        <v/>
      </c>
      <c r="O1404" s="18" t="str">
        <f t="shared" si="173"/>
        <v/>
      </c>
      <c r="P1404" s="18" t="str">
        <f t="shared" si="174"/>
        <v/>
      </c>
      <c r="Q1404" s="21" t="str">
        <f t="shared" si="175"/>
        <v/>
      </c>
      <c r="R1404" s="22" t="str">
        <f>IF($B1404="","",IF(_xlfn.MAXIFS(PurDate,PurItem,$B1404)=0,"",_xlfn.MAXIFS(PurDate,PurItem,$B1404)))</f>
        <v/>
      </c>
      <c r="S1404" s="20" t="str">
        <f t="shared" si="176"/>
        <v/>
      </c>
    </row>
    <row r="1405" spans="9:19" x14ac:dyDescent="0.25">
      <c r="I1405" s="18" t="str">
        <f>IF($B1405="","",IF(CostMethod="Last Cost",IFERROR(INDEX(PurCost,MATCH(_xlfn.MAXIFS(PurRank,PurItem,$B1405),PurRank,0)),$H1405),IF(($G1405+SUMIFS(PurQty,PurItem,$B1405))=0,$H1405,($G1405*$H1405+SUMIFS(PurTotal,PurItem,$B1405))/($G1405+SUMIFS(PurQty,PurItem,$B1405)))))</f>
        <v/>
      </c>
      <c r="K1405" s="18" t="str">
        <f t="shared" si="169"/>
        <v/>
      </c>
      <c r="L1405" s="19" t="str">
        <f t="shared" si="170"/>
        <v/>
      </c>
      <c r="M1405" s="19" t="str">
        <f t="shared" si="171"/>
        <v/>
      </c>
      <c r="N1405" s="20" t="str">
        <f t="shared" si="172"/>
        <v/>
      </c>
      <c r="O1405" s="18" t="str">
        <f t="shared" si="173"/>
        <v/>
      </c>
      <c r="P1405" s="18" t="str">
        <f t="shared" si="174"/>
        <v/>
      </c>
      <c r="Q1405" s="21" t="str">
        <f t="shared" si="175"/>
        <v/>
      </c>
      <c r="R1405" s="22" t="str">
        <f>IF($B1405="","",IF(_xlfn.MAXIFS(PurDate,PurItem,$B1405)=0,"",_xlfn.MAXIFS(PurDate,PurItem,$B1405)))</f>
        <v/>
      </c>
      <c r="S1405" s="20" t="str">
        <f t="shared" si="176"/>
        <v/>
      </c>
    </row>
    <row r="1406" spans="9:19" x14ac:dyDescent="0.25">
      <c r="I1406" s="18" t="str">
        <f>IF($B1406="","",IF(CostMethod="Last Cost",IFERROR(INDEX(PurCost,MATCH(_xlfn.MAXIFS(PurRank,PurItem,$B1406),PurRank,0)),$H1406),IF(($G1406+SUMIFS(PurQty,PurItem,$B1406))=0,$H1406,($G1406*$H1406+SUMIFS(PurTotal,PurItem,$B1406))/($G1406+SUMIFS(PurQty,PurItem,$B1406)))))</f>
        <v/>
      </c>
      <c r="K1406" s="18" t="str">
        <f t="shared" si="169"/>
        <v/>
      </c>
      <c r="L1406" s="19" t="str">
        <f t="shared" si="170"/>
        <v/>
      </c>
      <c r="M1406" s="19" t="str">
        <f t="shared" si="171"/>
        <v/>
      </c>
      <c r="N1406" s="20" t="str">
        <f t="shared" si="172"/>
        <v/>
      </c>
      <c r="O1406" s="18" t="str">
        <f t="shared" si="173"/>
        <v/>
      </c>
      <c r="P1406" s="18" t="str">
        <f t="shared" si="174"/>
        <v/>
      </c>
      <c r="Q1406" s="21" t="str">
        <f t="shared" si="175"/>
        <v/>
      </c>
      <c r="R1406" s="22" t="str">
        <f>IF($B1406="","",IF(_xlfn.MAXIFS(PurDate,PurItem,$B1406)=0,"",_xlfn.MAXIFS(PurDate,PurItem,$B1406)))</f>
        <v/>
      </c>
      <c r="S1406" s="20" t="str">
        <f t="shared" si="176"/>
        <v/>
      </c>
    </row>
    <row r="1407" spans="9:19" x14ac:dyDescent="0.25">
      <c r="I1407" s="18" t="str">
        <f>IF($B1407="","",IF(CostMethod="Last Cost",IFERROR(INDEX(PurCost,MATCH(_xlfn.MAXIFS(PurRank,PurItem,$B1407),PurRank,0)),$H1407),IF(($G1407+SUMIFS(PurQty,PurItem,$B1407))=0,$H1407,($G1407*$H1407+SUMIFS(PurTotal,PurItem,$B1407))/($G1407+SUMIFS(PurQty,PurItem,$B1407)))))</f>
        <v/>
      </c>
      <c r="K1407" s="18" t="str">
        <f t="shared" si="169"/>
        <v/>
      </c>
      <c r="L1407" s="19" t="str">
        <f t="shared" si="170"/>
        <v/>
      </c>
      <c r="M1407" s="19" t="str">
        <f t="shared" si="171"/>
        <v/>
      </c>
      <c r="N1407" s="20" t="str">
        <f t="shared" si="172"/>
        <v/>
      </c>
      <c r="O1407" s="18" t="str">
        <f t="shared" si="173"/>
        <v/>
      </c>
      <c r="P1407" s="18" t="str">
        <f t="shared" si="174"/>
        <v/>
      </c>
      <c r="Q1407" s="21" t="str">
        <f t="shared" si="175"/>
        <v/>
      </c>
      <c r="R1407" s="22" t="str">
        <f>IF($B1407="","",IF(_xlfn.MAXIFS(PurDate,PurItem,$B1407)=0,"",_xlfn.MAXIFS(PurDate,PurItem,$B1407)))</f>
        <v/>
      </c>
      <c r="S1407" s="20" t="str">
        <f t="shared" si="176"/>
        <v/>
      </c>
    </row>
    <row r="1408" spans="9:19" x14ac:dyDescent="0.25">
      <c r="I1408" s="18" t="str">
        <f>IF($B1408="","",IF(CostMethod="Last Cost",IFERROR(INDEX(PurCost,MATCH(_xlfn.MAXIFS(PurRank,PurItem,$B1408),PurRank,0)),$H1408),IF(($G1408+SUMIFS(PurQty,PurItem,$B1408))=0,$H1408,($G1408*$H1408+SUMIFS(PurTotal,PurItem,$B1408))/($G1408+SUMIFS(PurQty,PurItem,$B1408)))))</f>
        <v/>
      </c>
      <c r="K1408" s="18" t="str">
        <f t="shared" si="169"/>
        <v/>
      </c>
      <c r="L1408" s="19" t="str">
        <f t="shared" si="170"/>
        <v/>
      </c>
      <c r="M1408" s="19" t="str">
        <f t="shared" si="171"/>
        <v/>
      </c>
      <c r="N1408" s="20" t="str">
        <f t="shared" si="172"/>
        <v/>
      </c>
      <c r="O1408" s="18" t="str">
        <f t="shared" si="173"/>
        <v/>
      </c>
      <c r="P1408" s="18" t="str">
        <f t="shared" si="174"/>
        <v/>
      </c>
      <c r="Q1408" s="21" t="str">
        <f t="shared" si="175"/>
        <v/>
      </c>
      <c r="R1408" s="22" t="str">
        <f>IF($B1408="","",IF(_xlfn.MAXIFS(PurDate,PurItem,$B1408)=0,"",_xlfn.MAXIFS(PurDate,PurItem,$B1408)))</f>
        <v/>
      </c>
      <c r="S1408" s="20" t="str">
        <f t="shared" si="176"/>
        <v/>
      </c>
    </row>
    <row r="1409" spans="9:19" x14ac:dyDescent="0.25">
      <c r="I1409" s="18" t="str">
        <f>IF($B1409="","",IF(CostMethod="Last Cost",IFERROR(INDEX(PurCost,MATCH(_xlfn.MAXIFS(PurRank,PurItem,$B1409),PurRank,0)),$H1409),IF(($G1409+SUMIFS(PurQty,PurItem,$B1409))=0,$H1409,($G1409*$H1409+SUMIFS(PurTotal,PurItem,$B1409))/($G1409+SUMIFS(PurQty,PurItem,$B1409)))))</f>
        <v/>
      </c>
      <c r="K1409" s="18" t="str">
        <f t="shared" si="169"/>
        <v/>
      </c>
      <c r="L1409" s="19" t="str">
        <f t="shared" si="170"/>
        <v/>
      </c>
      <c r="M1409" s="19" t="str">
        <f t="shared" si="171"/>
        <v/>
      </c>
      <c r="N1409" s="20" t="str">
        <f t="shared" si="172"/>
        <v/>
      </c>
      <c r="O1409" s="18" t="str">
        <f t="shared" si="173"/>
        <v/>
      </c>
      <c r="P1409" s="18" t="str">
        <f t="shared" si="174"/>
        <v/>
      </c>
      <c r="Q1409" s="21" t="str">
        <f t="shared" si="175"/>
        <v/>
      </c>
      <c r="R1409" s="22" t="str">
        <f>IF($B1409="","",IF(_xlfn.MAXIFS(PurDate,PurItem,$B1409)=0,"",_xlfn.MAXIFS(PurDate,PurItem,$B1409)))</f>
        <v/>
      </c>
      <c r="S1409" s="20" t="str">
        <f t="shared" si="176"/>
        <v/>
      </c>
    </row>
    <row r="1410" spans="9:19" x14ac:dyDescent="0.25">
      <c r="I1410" s="18" t="str">
        <f>IF($B1410="","",IF(CostMethod="Last Cost",IFERROR(INDEX(PurCost,MATCH(_xlfn.MAXIFS(PurRank,PurItem,$B1410),PurRank,0)),$H1410),IF(($G1410+SUMIFS(PurQty,PurItem,$B1410))=0,$H1410,($G1410*$H1410+SUMIFS(PurTotal,PurItem,$B1410))/($G1410+SUMIFS(PurQty,PurItem,$B1410)))))</f>
        <v/>
      </c>
      <c r="K1410" s="18" t="str">
        <f t="shared" si="169"/>
        <v/>
      </c>
      <c r="L1410" s="19" t="str">
        <f t="shared" si="170"/>
        <v/>
      </c>
      <c r="M1410" s="19" t="str">
        <f t="shared" si="171"/>
        <v/>
      </c>
      <c r="N1410" s="20" t="str">
        <f t="shared" si="172"/>
        <v/>
      </c>
      <c r="O1410" s="18" t="str">
        <f t="shared" si="173"/>
        <v/>
      </c>
      <c r="P1410" s="18" t="str">
        <f t="shared" si="174"/>
        <v/>
      </c>
      <c r="Q1410" s="21" t="str">
        <f t="shared" si="175"/>
        <v/>
      </c>
      <c r="R1410" s="22" t="str">
        <f>IF($B1410="","",IF(_xlfn.MAXIFS(PurDate,PurItem,$B1410)=0,"",_xlfn.MAXIFS(PurDate,PurItem,$B1410)))</f>
        <v/>
      </c>
      <c r="S1410" s="20" t="str">
        <f t="shared" si="176"/>
        <v/>
      </c>
    </row>
    <row r="1411" spans="9:19" x14ac:dyDescent="0.25">
      <c r="I1411" s="18" t="str">
        <f>IF($B1411="","",IF(CostMethod="Last Cost",IFERROR(INDEX(PurCost,MATCH(_xlfn.MAXIFS(PurRank,PurItem,$B1411),PurRank,0)),$H1411),IF(($G1411+SUMIFS(PurQty,PurItem,$B1411))=0,$H1411,($G1411*$H1411+SUMIFS(PurTotal,PurItem,$B1411))/($G1411+SUMIFS(PurQty,PurItem,$B1411)))))</f>
        <v/>
      </c>
      <c r="K1411" s="18" t="str">
        <f t="shared" si="169"/>
        <v/>
      </c>
      <c r="L1411" s="19" t="str">
        <f t="shared" si="170"/>
        <v/>
      </c>
      <c r="M1411" s="19" t="str">
        <f t="shared" si="171"/>
        <v/>
      </c>
      <c r="N1411" s="20" t="str">
        <f t="shared" si="172"/>
        <v/>
      </c>
      <c r="O1411" s="18" t="str">
        <f t="shared" si="173"/>
        <v/>
      </c>
      <c r="P1411" s="18" t="str">
        <f t="shared" si="174"/>
        <v/>
      </c>
      <c r="Q1411" s="21" t="str">
        <f t="shared" si="175"/>
        <v/>
      </c>
      <c r="R1411" s="22" t="str">
        <f>IF($B1411="","",IF(_xlfn.MAXIFS(PurDate,PurItem,$B1411)=0,"",_xlfn.MAXIFS(PurDate,PurItem,$B1411)))</f>
        <v/>
      </c>
      <c r="S1411" s="20" t="str">
        <f t="shared" si="176"/>
        <v/>
      </c>
    </row>
    <row r="1412" spans="9:19" x14ac:dyDescent="0.25">
      <c r="I1412" s="18" t="str">
        <f>IF($B1412="","",IF(CostMethod="Last Cost",IFERROR(INDEX(PurCost,MATCH(_xlfn.MAXIFS(PurRank,PurItem,$B1412),PurRank,0)),$H1412),IF(($G1412+SUMIFS(PurQty,PurItem,$B1412))=0,$H1412,($G1412*$H1412+SUMIFS(PurTotal,PurItem,$B1412))/($G1412+SUMIFS(PurQty,PurItem,$B1412)))))</f>
        <v/>
      </c>
      <c r="K1412" s="18" t="str">
        <f t="shared" si="169"/>
        <v/>
      </c>
      <c r="L1412" s="19" t="str">
        <f t="shared" si="170"/>
        <v/>
      </c>
      <c r="M1412" s="19" t="str">
        <f t="shared" si="171"/>
        <v/>
      </c>
      <c r="N1412" s="20" t="str">
        <f t="shared" si="172"/>
        <v/>
      </c>
      <c r="O1412" s="18" t="str">
        <f t="shared" si="173"/>
        <v/>
      </c>
      <c r="P1412" s="18" t="str">
        <f t="shared" si="174"/>
        <v/>
      </c>
      <c r="Q1412" s="21" t="str">
        <f t="shared" si="175"/>
        <v/>
      </c>
      <c r="R1412" s="22" t="str">
        <f>IF($B1412="","",IF(_xlfn.MAXIFS(PurDate,PurItem,$B1412)=0,"",_xlfn.MAXIFS(PurDate,PurItem,$B1412)))</f>
        <v/>
      </c>
      <c r="S1412" s="20" t="str">
        <f t="shared" si="176"/>
        <v/>
      </c>
    </row>
    <row r="1413" spans="9:19" x14ac:dyDescent="0.25">
      <c r="I1413" s="18" t="str">
        <f>IF($B1413="","",IF(CostMethod="Last Cost",IFERROR(INDEX(PurCost,MATCH(_xlfn.MAXIFS(PurRank,PurItem,$B1413),PurRank,0)),$H1413),IF(($G1413+SUMIFS(PurQty,PurItem,$B1413))=0,$H1413,($G1413*$H1413+SUMIFS(PurTotal,PurItem,$B1413))/($G1413+SUMIFS(PurQty,PurItem,$B1413)))))</f>
        <v/>
      </c>
      <c r="K1413" s="18" t="str">
        <f t="shared" ref="K1413:K1476" si="177">IF(OR($B1413="",$J1413=""),"",$J1413-$I1413)</f>
        <v/>
      </c>
      <c r="L1413" s="19" t="str">
        <f t="shared" ref="L1413:L1476" si="178">IF(OR($K1413="",$J1413=0,$J1413=""),"",$K1413/$J1413)</f>
        <v/>
      </c>
      <c r="M1413" s="19" t="str">
        <f t="shared" ref="M1413:M1476" si="179">IF(OR($K1413="",$I1413=0,$I1413=""),"",$K1413/$I1413)</f>
        <v/>
      </c>
      <c r="N1413" s="20" t="str">
        <f t="shared" ref="N1413:N1476" si="180">IF($B1413="","",$G1413+SUMIFS(PurQty,PurItem,$B1413)-SUMIFS(SalQty,SalItem,$B1413)-SUMIFS(WoQty,WoItem,$B1413)+SUMIFS(AdjQty,AdjItem,$B1413)+SUMIFS(LinVarQty,LinItem,$B1413,LinPosted,"YES"))</f>
        <v/>
      </c>
      <c r="O1413" s="18" t="str">
        <f t="shared" ref="O1413:O1476" si="181">IF($B1413="","",$N1413*$I1413)</f>
        <v/>
      </c>
      <c r="P1413" s="18" t="str">
        <f t="shared" ref="P1413:P1476" si="182">IF(OR($B1413="",$J1413=""),"",$N1413*$J1413)</f>
        <v/>
      </c>
      <c r="Q1413" s="21" t="str">
        <f t="shared" ref="Q1413:Q1476" si="183">IF($B1413="","",IF($N1413&lt;0,"NEGATIVE",IF($N1413&lt;=$F1413,"REORDER","OK")))</f>
        <v/>
      </c>
      <c r="R1413" s="22" t="str">
        <f>IF($B1413="","",IF(_xlfn.MAXIFS(PurDate,PurItem,$B1413)=0,"",_xlfn.MAXIFS(PurDate,PurItem,$B1413)))</f>
        <v/>
      </c>
      <c r="S1413" s="20" t="str">
        <f t="shared" ref="S1413:S1476" si="184">IF($B1413="","",SUMIFS(PurQty,PurItem,$B1413))</f>
        <v/>
      </c>
    </row>
    <row r="1414" spans="9:19" x14ac:dyDescent="0.25">
      <c r="I1414" s="18" t="str">
        <f>IF($B1414="","",IF(CostMethod="Last Cost",IFERROR(INDEX(PurCost,MATCH(_xlfn.MAXIFS(PurRank,PurItem,$B1414),PurRank,0)),$H1414),IF(($G1414+SUMIFS(PurQty,PurItem,$B1414))=0,$H1414,($G1414*$H1414+SUMIFS(PurTotal,PurItem,$B1414))/($G1414+SUMIFS(PurQty,PurItem,$B1414)))))</f>
        <v/>
      </c>
      <c r="K1414" s="18" t="str">
        <f t="shared" si="177"/>
        <v/>
      </c>
      <c r="L1414" s="19" t="str">
        <f t="shared" si="178"/>
        <v/>
      </c>
      <c r="M1414" s="19" t="str">
        <f t="shared" si="179"/>
        <v/>
      </c>
      <c r="N1414" s="20" t="str">
        <f t="shared" si="180"/>
        <v/>
      </c>
      <c r="O1414" s="18" t="str">
        <f t="shared" si="181"/>
        <v/>
      </c>
      <c r="P1414" s="18" t="str">
        <f t="shared" si="182"/>
        <v/>
      </c>
      <c r="Q1414" s="21" t="str">
        <f t="shared" si="183"/>
        <v/>
      </c>
      <c r="R1414" s="22" t="str">
        <f>IF($B1414="","",IF(_xlfn.MAXIFS(PurDate,PurItem,$B1414)=0,"",_xlfn.MAXIFS(PurDate,PurItem,$B1414)))</f>
        <v/>
      </c>
      <c r="S1414" s="20" t="str">
        <f t="shared" si="184"/>
        <v/>
      </c>
    </row>
    <row r="1415" spans="9:19" x14ac:dyDescent="0.25">
      <c r="I1415" s="18" t="str">
        <f>IF($B1415="","",IF(CostMethod="Last Cost",IFERROR(INDEX(PurCost,MATCH(_xlfn.MAXIFS(PurRank,PurItem,$B1415),PurRank,0)),$H1415),IF(($G1415+SUMIFS(PurQty,PurItem,$B1415))=0,$H1415,($G1415*$H1415+SUMIFS(PurTotal,PurItem,$B1415))/($G1415+SUMIFS(PurQty,PurItem,$B1415)))))</f>
        <v/>
      </c>
      <c r="K1415" s="18" t="str">
        <f t="shared" si="177"/>
        <v/>
      </c>
      <c r="L1415" s="19" t="str">
        <f t="shared" si="178"/>
        <v/>
      </c>
      <c r="M1415" s="19" t="str">
        <f t="shared" si="179"/>
        <v/>
      </c>
      <c r="N1415" s="20" t="str">
        <f t="shared" si="180"/>
        <v/>
      </c>
      <c r="O1415" s="18" t="str">
        <f t="shared" si="181"/>
        <v/>
      </c>
      <c r="P1415" s="18" t="str">
        <f t="shared" si="182"/>
        <v/>
      </c>
      <c r="Q1415" s="21" t="str">
        <f t="shared" si="183"/>
        <v/>
      </c>
      <c r="R1415" s="22" t="str">
        <f>IF($B1415="","",IF(_xlfn.MAXIFS(PurDate,PurItem,$B1415)=0,"",_xlfn.MAXIFS(PurDate,PurItem,$B1415)))</f>
        <v/>
      </c>
      <c r="S1415" s="20" t="str">
        <f t="shared" si="184"/>
        <v/>
      </c>
    </row>
    <row r="1416" spans="9:19" x14ac:dyDescent="0.25">
      <c r="I1416" s="18" t="str">
        <f>IF($B1416="","",IF(CostMethod="Last Cost",IFERROR(INDEX(PurCost,MATCH(_xlfn.MAXIFS(PurRank,PurItem,$B1416),PurRank,0)),$H1416),IF(($G1416+SUMIFS(PurQty,PurItem,$B1416))=0,$H1416,($G1416*$H1416+SUMIFS(PurTotal,PurItem,$B1416))/($G1416+SUMIFS(PurQty,PurItem,$B1416)))))</f>
        <v/>
      </c>
      <c r="K1416" s="18" t="str">
        <f t="shared" si="177"/>
        <v/>
      </c>
      <c r="L1416" s="19" t="str">
        <f t="shared" si="178"/>
        <v/>
      </c>
      <c r="M1416" s="19" t="str">
        <f t="shared" si="179"/>
        <v/>
      </c>
      <c r="N1416" s="20" t="str">
        <f t="shared" si="180"/>
        <v/>
      </c>
      <c r="O1416" s="18" t="str">
        <f t="shared" si="181"/>
        <v/>
      </c>
      <c r="P1416" s="18" t="str">
        <f t="shared" si="182"/>
        <v/>
      </c>
      <c r="Q1416" s="21" t="str">
        <f t="shared" si="183"/>
        <v/>
      </c>
      <c r="R1416" s="22" t="str">
        <f>IF($B1416="","",IF(_xlfn.MAXIFS(PurDate,PurItem,$B1416)=0,"",_xlfn.MAXIFS(PurDate,PurItem,$B1416)))</f>
        <v/>
      </c>
      <c r="S1416" s="20" t="str">
        <f t="shared" si="184"/>
        <v/>
      </c>
    </row>
    <row r="1417" spans="9:19" x14ac:dyDescent="0.25">
      <c r="I1417" s="18" t="str">
        <f>IF($B1417="","",IF(CostMethod="Last Cost",IFERROR(INDEX(PurCost,MATCH(_xlfn.MAXIFS(PurRank,PurItem,$B1417),PurRank,0)),$H1417),IF(($G1417+SUMIFS(PurQty,PurItem,$B1417))=0,$H1417,($G1417*$H1417+SUMIFS(PurTotal,PurItem,$B1417))/($G1417+SUMIFS(PurQty,PurItem,$B1417)))))</f>
        <v/>
      </c>
      <c r="K1417" s="18" t="str">
        <f t="shared" si="177"/>
        <v/>
      </c>
      <c r="L1417" s="19" t="str">
        <f t="shared" si="178"/>
        <v/>
      </c>
      <c r="M1417" s="19" t="str">
        <f t="shared" si="179"/>
        <v/>
      </c>
      <c r="N1417" s="20" t="str">
        <f t="shared" si="180"/>
        <v/>
      </c>
      <c r="O1417" s="18" t="str">
        <f t="shared" si="181"/>
        <v/>
      </c>
      <c r="P1417" s="18" t="str">
        <f t="shared" si="182"/>
        <v/>
      </c>
      <c r="Q1417" s="21" t="str">
        <f t="shared" si="183"/>
        <v/>
      </c>
      <c r="R1417" s="22" t="str">
        <f>IF($B1417="","",IF(_xlfn.MAXIFS(PurDate,PurItem,$B1417)=0,"",_xlfn.MAXIFS(PurDate,PurItem,$B1417)))</f>
        <v/>
      </c>
      <c r="S1417" s="20" t="str">
        <f t="shared" si="184"/>
        <v/>
      </c>
    </row>
    <row r="1418" spans="9:19" x14ac:dyDescent="0.25">
      <c r="I1418" s="18" t="str">
        <f>IF($B1418="","",IF(CostMethod="Last Cost",IFERROR(INDEX(PurCost,MATCH(_xlfn.MAXIFS(PurRank,PurItem,$B1418),PurRank,0)),$H1418),IF(($G1418+SUMIFS(PurQty,PurItem,$B1418))=0,$H1418,($G1418*$H1418+SUMIFS(PurTotal,PurItem,$B1418))/($G1418+SUMIFS(PurQty,PurItem,$B1418)))))</f>
        <v/>
      </c>
      <c r="K1418" s="18" t="str">
        <f t="shared" si="177"/>
        <v/>
      </c>
      <c r="L1418" s="19" t="str">
        <f t="shared" si="178"/>
        <v/>
      </c>
      <c r="M1418" s="19" t="str">
        <f t="shared" si="179"/>
        <v/>
      </c>
      <c r="N1418" s="20" t="str">
        <f t="shared" si="180"/>
        <v/>
      </c>
      <c r="O1418" s="18" t="str">
        <f t="shared" si="181"/>
        <v/>
      </c>
      <c r="P1418" s="18" t="str">
        <f t="shared" si="182"/>
        <v/>
      </c>
      <c r="Q1418" s="21" t="str">
        <f t="shared" si="183"/>
        <v/>
      </c>
      <c r="R1418" s="22" t="str">
        <f>IF($B1418="","",IF(_xlfn.MAXIFS(PurDate,PurItem,$B1418)=0,"",_xlfn.MAXIFS(PurDate,PurItem,$B1418)))</f>
        <v/>
      </c>
      <c r="S1418" s="20" t="str">
        <f t="shared" si="184"/>
        <v/>
      </c>
    </row>
    <row r="1419" spans="9:19" x14ac:dyDescent="0.25">
      <c r="I1419" s="18" t="str">
        <f>IF($B1419="","",IF(CostMethod="Last Cost",IFERROR(INDEX(PurCost,MATCH(_xlfn.MAXIFS(PurRank,PurItem,$B1419),PurRank,0)),$H1419),IF(($G1419+SUMIFS(PurQty,PurItem,$B1419))=0,$H1419,($G1419*$H1419+SUMIFS(PurTotal,PurItem,$B1419))/($G1419+SUMIFS(PurQty,PurItem,$B1419)))))</f>
        <v/>
      </c>
      <c r="K1419" s="18" t="str">
        <f t="shared" si="177"/>
        <v/>
      </c>
      <c r="L1419" s="19" t="str">
        <f t="shared" si="178"/>
        <v/>
      </c>
      <c r="M1419" s="19" t="str">
        <f t="shared" si="179"/>
        <v/>
      </c>
      <c r="N1419" s="20" t="str">
        <f t="shared" si="180"/>
        <v/>
      </c>
      <c r="O1419" s="18" t="str">
        <f t="shared" si="181"/>
        <v/>
      </c>
      <c r="P1419" s="18" t="str">
        <f t="shared" si="182"/>
        <v/>
      </c>
      <c r="Q1419" s="21" t="str">
        <f t="shared" si="183"/>
        <v/>
      </c>
      <c r="R1419" s="22" t="str">
        <f>IF($B1419="","",IF(_xlfn.MAXIFS(PurDate,PurItem,$B1419)=0,"",_xlfn.MAXIFS(PurDate,PurItem,$B1419)))</f>
        <v/>
      </c>
      <c r="S1419" s="20" t="str">
        <f t="shared" si="184"/>
        <v/>
      </c>
    </row>
    <row r="1420" spans="9:19" x14ac:dyDescent="0.25">
      <c r="I1420" s="18" t="str">
        <f>IF($B1420="","",IF(CostMethod="Last Cost",IFERROR(INDEX(PurCost,MATCH(_xlfn.MAXIFS(PurRank,PurItem,$B1420),PurRank,0)),$H1420),IF(($G1420+SUMIFS(PurQty,PurItem,$B1420))=0,$H1420,($G1420*$H1420+SUMIFS(PurTotal,PurItem,$B1420))/($G1420+SUMIFS(PurQty,PurItem,$B1420)))))</f>
        <v/>
      </c>
      <c r="K1420" s="18" t="str">
        <f t="shared" si="177"/>
        <v/>
      </c>
      <c r="L1420" s="19" t="str">
        <f t="shared" si="178"/>
        <v/>
      </c>
      <c r="M1420" s="19" t="str">
        <f t="shared" si="179"/>
        <v/>
      </c>
      <c r="N1420" s="20" t="str">
        <f t="shared" si="180"/>
        <v/>
      </c>
      <c r="O1420" s="18" t="str">
        <f t="shared" si="181"/>
        <v/>
      </c>
      <c r="P1420" s="18" t="str">
        <f t="shared" si="182"/>
        <v/>
      </c>
      <c r="Q1420" s="21" t="str">
        <f t="shared" si="183"/>
        <v/>
      </c>
      <c r="R1420" s="22" t="str">
        <f>IF($B1420="","",IF(_xlfn.MAXIFS(PurDate,PurItem,$B1420)=0,"",_xlfn.MAXIFS(PurDate,PurItem,$B1420)))</f>
        <v/>
      </c>
      <c r="S1420" s="20" t="str">
        <f t="shared" si="184"/>
        <v/>
      </c>
    </row>
    <row r="1421" spans="9:19" x14ac:dyDescent="0.25">
      <c r="I1421" s="18" t="str">
        <f>IF($B1421="","",IF(CostMethod="Last Cost",IFERROR(INDEX(PurCost,MATCH(_xlfn.MAXIFS(PurRank,PurItem,$B1421),PurRank,0)),$H1421),IF(($G1421+SUMIFS(PurQty,PurItem,$B1421))=0,$H1421,($G1421*$H1421+SUMIFS(PurTotal,PurItem,$B1421))/($G1421+SUMIFS(PurQty,PurItem,$B1421)))))</f>
        <v/>
      </c>
      <c r="K1421" s="18" t="str">
        <f t="shared" si="177"/>
        <v/>
      </c>
      <c r="L1421" s="19" t="str">
        <f t="shared" si="178"/>
        <v/>
      </c>
      <c r="M1421" s="19" t="str">
        <f t="shared" si="179"/>
        <v/>
      </c>
      <c r="N1421" s="20" t="str">
        <f t="shared" si="180"/>
        <v/>
      </c>
      <c r="O1421" s="18" t="str">
        <f t="shared" si="181"/>
        <v/>
      </c>
      <c r="P1421" s="18" t="str">
        <f t="shared" si="182"/>
        <v/>
      </c>
      <c r="Q1421" s="21" t="str">
        <f t="shared" si="183"/>
        <v/>
      </c>
      <c r="R1421" s="22" t="str">
        <f>IF($B1421="","",IF(_xlfn.MAXIFS(PurDate,PurItem,$B1421)=0,"",_xlfn.MAXIFS(PurDate,PurItem,$B1421)))</f>
        <v/>
      </c>
      <c r="S1421" s="20" t="str">
        <f t="shared" si="184"/>
        <v/>
      </c>
    </row>
    <row r="1422" spans="9:19" x14ac:dyDescent="0.25">
      <c r="I1422" s="18" t="str">
        <f>IF($B1422="","",IF(CostMethod="Last Cost",IFERROR(INDEX(PurCost,MATCH(_xlfn.MAXIFS(PurRank,PurItem,$B1422),PurRank,0)),$H1422),IF(($G1422+SUMIFS(PurQty,PurItem,$B1422))=0,$H1422,($G1422*$H1422+SUMIFS(PurTotal,PurItem,$B1422))/($G1422+SUMIFS(PurQty,PurItem,$B1422)))))</f>
        <v/>
      </c>
      <c r="K1422" s="18" t="str">
        <f t="shared" si="177"/>
        <v/>
      </c>
      <c r="L1422" s="19" t="str">
        <f t="shared" si="178"/>
        <v/>
      </c>
      <c r="M1422" s="19" t="str">
        <f t="shared" si="179"/>
        <v/>
      </c>
      <c r="N1422" s="20" t="str">
        <f t="shared" si="180"/>
        <v/>
      </c>
      <c r="O1422" s="18" t="str">
        <f t="shared" si="181"/>
        <v/>
      </c>
      <c r="P1422" s="18" t="str">
        <f t="shared" si="182"/>
        <v/>
      </c>
      <c r="Q1422" s="21" t="str">
        <f t="shared" si="183"/>
        <v/>
      </c>
      <c r="R1422" s="22" t="str">
        <f>IF($B1422="","",IF(_xlfn.MAXIFS(PurDate,PurItem,$B1422)=0,"",_xlfn.MAXIFS(PurDate,PurItem,$B1422)))</f>
        <v/>
      </c>
      <c r="S1422" s="20" t="str">
        <f t="shared" si="184"/>
        <v/>
      </c>
    </row>
    <row r="1423" spans="9:19" x14ac:dyDescent="0.25">
      <c r="I1423" s="18" t="str">
        <f>IF($B1423="","",IF(CostMethod="Last Cost",IFERROR(INDEX(PurCost,MATCH(_xlfn.MAXIFS(PurRank,PurItem,$B1423),PurRank,0)),$H1423),IF(($G1423+SUMIFS(PurQty,PurItem,$B1423))=0,$H1423,($G1423*$H1423+SUMIFS(PurTotal,PurItem,$B1423))/($G1423+SUMIFS(PurQty,PurItem,$B1423)))))</f>
        <v/>
      </c>
      <c r="K1423" s="18" t="str">
        <f t="shared" si="177"/>
        <v/>
      </c>
      <c r="L1423" s="19" t="str">
        <f t="shared" si="178"/>
        <v/>
      </c>
      <c r="M1423" s="19" t="str">
        <f t="shared" si="179"/>
        <v/>
      </c>
      <c r="N1423" s="20" t="str">
        <f t="shared" si="180"/>
        <v/>
      </c>
      <c r="O1423" s="18" t="str">
        <f t="shared" si="181"/>
        <v/>
      </c>
      <c r="P1423" s="18" t="str">
        <f t="shared" si="182"/>
        <v/>
      </c>
      <c r="Q1423" s="21" t="str">
        <f t="shared" si="183"/>
        <v/>
      </c>
      <c r="R1423" s="22" t="str">
        <f>IF($B1423="","",IF(_xlfn.MAXIFS(PurDate,PurItem,$B1423)=0,"",_xlfn.MAXIFS(PurDate,PurItem,$B1423)))</f>
        <v/>
      </c>
      <c r="S1423" s="20" t="str">
        <f t="shared" si="184"/>
        <v/>
      </c>
    </row>
    <row r="1424" spans="9:19" x14ac:dyDescent="0.25">
      <c r="I1424" s="18" t="str">
        <f>IF($B1424="","",IF(CostMethod="Last Cost",IFERROR(INDEX(PurCost,MATCH(_xlfn.MAXIFS(PurRank,PurItem,$B1424),PurRank,0)),$H1424),IF(($G1424+SUMIFS(PurQty,PurItem,$B1424))=0,$H1424,($G1424*$H1424+SUMIFS(PurTotal,PurItem,$B1424))/($G1424+SUMIFS(PurQty,PurItem,$B1424)))))</f>
        <v/>
      </c>
      <c r="K1424" s="18" t="str">
        <f t="shared" si="177"/>
        <v/>
      </c>
      <c r="L1424" s="19" t="str">
        <f t="shared" si="178"/>
        <v/>
      </c>
      <c r="M1424" s="19" t="str">
        <f t="shared" si="179"/>
        <v/>
      </c>
      <c r="N1424" s="20" t="str">
        <f t="shared" si="180"/>
        <v/>
      </c>
      <c r="O1424" s="18" t="str">
        <f t="shared" si="181"/>
        <v/>
      </c>
      <c r="P1424" s="18" t="str">
        <f t="shared" si="182"/>
        <v/>
      </c>
      <c r="Q1424" s="21" t="str">
        <f t="shared" si="183"/>
        <v/>
      </c>
      <c r="R1424" s="22" t="str">
        <f>IF($B1424="","",IF(_xlfn.MAXIFS(PurDate,PurItem,$B1424)=0,"",_xlfn.MAXIFS(PurDate,PurItem,$B1424)))</f>
        <v/>
      </c>
      <c r="S1424" s="20" t="str">
        <f t="shared" si="184"/>
        <v/>
      </c>
    </row>
    <row r="1425" spans="9:19" x14ac:dyDescent="0.25">
      <c r="I1425" s="18" t="str">
        <f>IF($B1425="","",IF(CostMethod="Last Cost",IFERROR(INDEX(PurCost,MATCH(_xlfn.MAXIFS(PurRank,PurItem,$B1425),PurRank,0)),$H1425),IF(($G1425+SUMIFS(PurQty,PurItem,$B1425))=0,$H1425,($G1425*$H1425+SUMIFS(PurTotal,PurItem,$B1425))/($G1425+SUMIFS(PurQty,PurItem,$B1425)))))</f>
        <v/>
      </c>
      <c r="K1425" s="18" t="str">
        <f t="shared" si="177"/>
        <v/>
      </c>
      <c r="L1425" s="19" t="str">
        <f t="shared" si="178"/>
        <v/>
      </c>
      <c r="M1425" s="19" t="str">
        <f t="shared" si="179"/>
        <v/>
      </c>
      <c r="N1425" s="20" t="str">
        <f t="shared" si="180"/>
        <v/>
      </c>
      <c r="O1425" s="18" t="str">
        <f t="shared" si="181"/>
        <v/>
      </c>
      <c r="P1425" s="18" t="str">
        <f t="shared" si="182"/>
        <v/>
      </c>
      <c r="Q1425" s="21" t="str">
        <f t="shared" si="183"/>
        <v/>
      </c>
      <c r="R1425" s="22" t="str">
        <f>IF($B1425="","",IF(_xlfn.MAXIFS(PurDate,PurItem,$B1425)=0,"",_xlfn.MAXIFS(PurDate,PurItem,$B1425)))</f>
        <v/>
      </c>
      <c r="S1425" s="20" t="str">
        <f t="shared" si="184"/>
        <v/>
      </c>
    </row>
    <row r="1426" spans="9:19" x14ac:dyDescent="0.25">
      <c r="I1426" s="18" t="str">
        <f>IF($B1426="","",IF(CostMethod="Last Cost",IFERROR(INDEX(PurCost,MATCH(_xlfn.MAXIFS(PurRank,PurItem,$B1426),PurRank,0)),$H1426),IF(($G1426+SUMIFS(PurQty,PurItem,$B1426))=0,$H1426,($G1426*$H1426+SUMIFS(PurTotal,PurItem,$B1426))/($G1426+SUMIFS(PurQty,PurItem,$B1426)))))</f>
        <v/>
      </c>
      <c r="K1426" s="18" t="str">
        <f t="shared" si="177"/>
        <v/>
      </c>
      <c r="L1426" s="19" t="str">
        <f t="shared" si="178"/>
        <v/>
      </c>
      <c r="M1426" s="19" t="str">
        <f t="shared" si="179"/>
        <v/>
      </c>
      <c r="N1426" s="20" t="str">
        <f t="shared" si="180"/>
        <v/>
      </c>
      <c r="O1426" s="18" t="str">
        <f t="shared" si="181"/>
        <v/>
      </c>
      <c r="P1426" s="18" t="str">
        <f t="shared" si="182"/>
        <v/>
      </c>
      <c r="Q1426" s="21" t="str">
        <f t="shared" si="183"/>
        <v/>
      </c>
      <c r="R1426" s="22" t="str">
        <f>IF($B1426="","",IF(_xlfn.MAXIFS(PurDate,PurItem,$B1426)=0,"",_xlfn.MAXIFS(PurDate,PurItem,$B1426)))</f>
        <v/>
      </c>
      <c r="S1426" s="20" t="str">
        <f t="shared" si="184"/>
        <v/>
      </c>
    </row>
    <row r="1427" spans="9:19" x14ac:dyDescent="0.25">
      <c r="I1427" s="18" t="str">
        <f>IF($B1427="","",IF(CostMethod="Last Cost",IFERROR(INDEX(PurCost,MATCH(_xlfn.MAXIFS(PurRank,PurItem,$B1427),PurRank,0)),$H1427),IF(($G1427+SUMIFS(PurQty,PurItem,$B1427))=0,$H1427,($G1427*$H1427+SUMIFS(PurTotal,PurItem,$B1427))/($G1427+SUMIFS(PurQty,PurItem,$B1427)))))</f>
        <v/>
      </c>
      <c r="K1427" s="18" t="str">
        <f t="shared" si="177"/>
        <v/>
      </c>
      <c r="L1427" s="19" t="str">
        <f t="shared" si="178"/>
        <v/>
      </c>
      <c r="M1427" s="19" t="str">
        <f t="shared" si="179"/>
        <v/>
      </c>
      <c r="N1427" s="20" t="str">
        <f t="shared" si="180"/>
        <v/>
      </c>
      <c r="O1427" s="18" t="str">
        <f t="shared" si="181"/>
        <v/>
      </c>
      <c r="P1427" s="18" t="str">
        <f t="shared" si="182"/>
        <v/>
      </c>
      <c r="Q1427" s="21" t="str">
        <f t="shared" si="183"/>
        <v/>
      </c>
      <c r="R1427" s="22" t="str">
        <f>IF($B1427="","",IF(_xlfn.MAXIFS(PurDate,PurItem,$B1427)=0,"",_xlfn.MAXIFS(PurDate,PurItem,$B1427)))</f>
        <v/>
      </c>
      <c r="S1427" s="20" t="str">
        <f t="shared" si="184"/>
        <v/>
      </c>
    </row>
    <row r="1428" spans="9:19" x14ac:dyDescent="0.25">
      <c r="I1428" s="18" t="str">
        <f>IF($B1428="","",IF(CostMethod="Last Cost",IFERROR(INDEX(PurCost,MATCH(_xlfn.MAXIFS(PurRank,PurItem,$B1428),PurRank,0)),$H1428),IF(($G1428+SUMIFS(PurQty,PurItem,$B1428))=0,$H1428,($G1428*$H1428+SUMIFS(PurTotal,PurItem,$B1428))/($G1428+SUMIFS(PurQty,PurItem,$B1428)))))</f>
        <v/>
      </c>
      <c r="K1428" s="18" t="str">
        <f t="shared" si="177"/>
        <v/>
      </c>
      <c r="L1428" s="19" t="str">
        <f t="shared" si="178"/>
        <v/>
      </c>
      <c r="M1428" s="19" t="str">
        <f t="shared" si="179"/>
        <v/>
      </c>
      <c r="N1428" s="20" t="str">
        <f t="shared" si="180"/>
        <v/>
      </c>
      <c r="O1428" s="18" t="str">
        <f t="shared" si="181"/>
        <v/>
      </c>
      <c r="P1428" s="18" t="str">
        <f t="shared" si="182"/>
        <v/>
      </c>
      <c r="Q1428" s="21" t="str">
        <f t="shared" si="183"/>
        <v/>
      </c>
      <c r="R1428" s="22" t="str">
        <f>IF($B1428="","",IF(_xlfn.MAXIFS(PurDate,PurItem,$B1428)=0,"",_xlfn.MAXIFS(PurDate,PurItem,$B1428)))</f>
        <v/>
      </c>
      <c r="S1428" s="20" t="str">
        <f t="shared" si="184"/>
        <v/>
      </c>
    </row>
    <row r="1429" spans="9:19" x14ac:dyDescent="0.25">
      <c r="I1429" s="18" t="str">
        <f>IF($B1429="","",IF(CostMethod="Last Cost",IFERROR(INDEX(PurCost,MATCH(_xlfn.MAXIFS(PurRank,PurItem,$B1429),PurRank,0)),$H1429),IF(($G1429+SUMIFS(PurQty,PurItem,$B1429))=0,$H1429,($G1429*$H1429+SUMIFS(PurTotal,PurItem,$B1429))/($G1429+SUMIFS(PurQty,PurItem,$B1429)))))</f>
        <v/>
      </c>
      <c r="K1429" s="18" t="str">
        <f t="shared" si="177"/>
        <v/>
      </c>
      <c r="L1429" s="19" t="str">
        <f t="shared" si="178"/>
        <v/>
      </c>
      <c r="M1429" s="19" t="str">
        <f t="shared" si="179"/>
        <v/>
      </c>
      <c r="N1429" s="20" t="str">
        <f t="shared" si="180"/>
        <v/>
      </c>
      <c r="O1429" s="18" t="str">
        <f t="shared" si="181"/>
        <v/>
      </c>
      <c r="P1429" s="18" t="str">
        <f t="shared" si="182"/>
        <v/>
      </c>
      <c r="Q1429" s="21" t="str">
        <f t="shared" si="183"/>
        <v/>
      </c>
      <c r="R1429" s="22" t="str">
        <f>IF($B1429="","",IF(_xlfn.MAXIFS(PurDate,PurItem,$B1429)=0,"",_xlfn.MAXIFS(PurDate,PurItem,$B1429)))</f>
        <v/>
      </c>
      <c r="S1429" s="20" t="str">
        <f t="shared" si="184"/>
        <v/>
      </c>
    </row>
    <row r="1430" spans="9:19" x14ac:dyDescent="0.25">
      <c r="I1430" s="18" t="str">
        <f>IF($B1430="","",IF(CostMethod="Last Cost",IFERROR(INDEX(PurCost,MATCH(_xlfn.MAXIFS(PurRank,PurItem,$B1430),PurRank,0)),$H1430),IF(($G1430+SUMIFS(PurQty,PurItem,$B1430))=0,$H1430,($G1430*$H1430+SUMIFS(PurTotal,PurItem,$B1430))/($G1430+SUMIFS(PurQty,PurItem,$B1430)))))</f>
        <v/>
      </c>
      <c r="K1430" s="18" t="str">
        <f t="shared" si="177"/>
        <v/>
      </c>
      <c r="L1430" s="19" t="str">
        <f t="shared" si="178"/>
        <v/>
      </c>
      <c r="M1430" s="19" t="str">
        <f t="shared" si="179"/>
        <v/>
      </c>
      <c r="N1430" s="20" t="str">
        <f t="shared" si="180"/>
        <v/>
      </c>
      <c r="O1430" s="18" t="str">
        <f t="shared" si="181"/>
        <v/>
      </c>
      <c r="P1430" s="18" t="str">
        <f t="shared" si="182"/>
        <v/>
      </c>
      <c r="Q1430" s="21" t="str">
        <f t="shared" si="183"/>
        <v/>
      </c>
      <c r="R1430" s="22" t="str">
        <f>IF($B1430="","",IF(_xlfn.MAXIFS(PurDate,PurItem,$B1430)=0,"",_xlfn.MAXIFS(PurDate,PurItem,$B1430)))</f>
        <v/>
      </c>
      <c r="S1430" s="20" t="str">
        <f t="shared" si="184"/>
        <v/>
      </c>
    </row>
    <row r="1431" spans="9:19" x14ac:dyDescent="0.25">
      <c r="I1431" s="18" t="str">
        <f>IF($B1431="","",IF(CostMethod="Last Cost",IFERROR(INDEX(PurCost,MATCH(_xlfn.MAXIFS(PurRank,PurItem,$B1431),PurRank,0)),$H1431),IF(($G1431+SUMIFS(PurQty,PurItem,$B1431))=0,$H1431,($G1431*$H1431+SUMIFS(PurTotal,PurItem,$B1431))/($G1431+SUMIFS(PurQty,PurItem,$B1431)))))</f>
        <v/>
      </c>
      <c r="K1431" s="18" t="str">
        <f t="shared" si="177"/>
        <v/>
      </c>
      <c r="L1431" s="19" t="str">
        <f t="shared" si="178"/>
        <v/>
      </c>
      <c r="M1431" s="19" t="str">
        <f t="shared" si="179"/>
        <v/>
      </c>
      <c r="N1431" s="20" t="str">
        <f t="shared" si="180"/>
        <v/>
      </c>
      <c r="O1431" s="18" t="str">
        <f t="shared" si="181"/>
        <v/>
      </c>
      <c r="P1431" s="18" t="str">
        <f t="shared" si="182"/>
        <v/>
      </c>
      <c r="Q1431" s="21" t="str">
        <f t="shared" si="183"/>
        <v/>
      </c>
      <c r="R1431" s="22" t="str">
        <f>IF($B1431="","",IF(_xlfn.MAXIFS(PurDate,PurItem,$B1431)=0,"",_xlfn.MAXIFS(PurDate,PurItem,$B1431)))</f>
        <v/>
      </c>
      <c r="S1431" s="20" t="str">
        <f t="shared" si="184"/>
        <v/>
      </c>
    </row>
    <row r="1432" spans="9:19" x14ac:dyDescent="0.25">
      <c r="I1432" s="18" t="str">
        <f>IF($B1432="","",IF(CostMethod="Last Cost",IFERROR(INDEX(PurCost,MATCH(_xlfn.MAXIFS(PurRank,PurItem,$B1432),PurRank,0)),$H1432),IF(($G1432+SUMIFS(PurQty,PurItem,$B1432))=0,$H1432,($G1432*$H1432+SUMIFS(PurTotal,PurItem,$B1432))/($G1432+SUMIFS(PurQty,PurItem,$B1432)))))</f>
        <v/>
      </c>
      <c r="K1432" s="18" t="str">
        <f t="shared" si="177"/>
        <v/>
      </c>
      <c r="L1432" s="19" t="str">
        <f t="shared" si="178"/>
        <v/>
      </c>
      <c r="M1432" s="19" t="str">
        <f t="shared" si="179"/>
        <v/>
      </c>
      <c r="N1432" s="20" t="str">
        <f t="shared" si="180"/>
        <v/>
      </c>
      <c r="O1432" s="18" t="str">
        <f t="shared" si="181"/>
        <v/>
      </c>
      <c r="P1432" s="18" t="str">
        <f t="shared" si="182"/>
        <v/>
      </c>
      <c r="Q1432" s="21" t="str">
        <f t="shared" si="183"/>
        <v/>
      </c>
      <c r="R1432" s="22" t="str">
        <f>IF($B1432="","",IF(_xlfn.MAXIFS(PurDate,PurItem,$B1432)=0,"",_xlfn.MAXIFS(PurDate,PurItem,$B1432)))</f>
        <v/>
      </c>
      <c r="S1432" s="20" t="str">
        <f t="shared" si="184"/>
        <v/>
      </c>
    </row>
    <row r="1433" spans="9:19" x14ac:dyDescent="0.25">
      <c r="I1433" s="18" t="str">
        <f>IF($B1433="","",IF(CostMethod="Last Cost",IFERROR(INDEX(PurCost,MATCH(_xlfn.MAXIFS(PurRank,PurItem,$B1433),PurRank,0)),$H1433),IF(($G1433+SUMIFS(PurQty,PurItem,$B1433))=0,$H1433,($G1433*$H1433+SUMIFS(PurTotal,PurItem,$B1433))/($G1433+SUMIFS(PurQty,PurItem,$B1433)))))</f>
        <v/>
      </c>
      <c r="K1433" s="18" t="str">
        <f t="shared" si="177"/>
        <v/>
      </c>
      <c r="L1433" s="19" t="str">
        <f t="shared" si="178"/>
        <v/>
      </c>
      <c r="M1433" s="19" t="str">
        <f t="shared" si="179"/>
        <v/>
      </c>
      <c r="N1433" s="20" t="str">
        <f t="shared" si="180"/>
        <v/>
      </c>
      <c r="O1433" s="18" t="str">
        <f t="shared" si="181"/>
        <v/>
      </c>
      <c r="P1433" s="18" t="str">
        <f t="shared" si="182"/>
        <v/>
      </c>
      <c r="Q1433" s="21" t="str">
        <f t="shared" si="183"/>
        <v/>
      </c>
      <c r="R1433" s="22" t="str">
        <f>IF($B1433="","",IF(_xlfn.MAXIFS(PurDate,PurItem,$B1433)=0,"",_xlfn.MAXIFS(PurDate,PurItem,$B1433)))</f>
        <v/>
      </c>
      <c r="S1433" s="20" t="str">
        <f t="shared" si="184"/>
        <v/>
      </c>
    </row>
    <row r="1434" spans="9:19" x14ac:dyDescent="0.25">
      <c r="I1434" s="18" t="str">
        <f>IF($B1434="","",IF(CostMethod="Last Cost",IFERROR(INDEX(PurCost,MATCH(_xlfn.MAXIFS(PurRank,PurItem,$B1434),PurRank,0)),$H1434),IF(($G1434+SUMIFS(PurQty,PurItem,$B1434))=0,$H1434,($G1434*$H1434+SUMIFS(PurTotal,PurItem,$B1434))/($G1434+SUMIFS(PurQty,PurItem,$B1434)))))</f>
        <v/>
      </c>
      <c r="K1434" s="18" t="str">
        <f t="shared" si="177"/>
        <v/>
      </c>
      <c r="L1434" s="19" t="str">
        <f t="shared" si="178"/>
        <v/>
      </c>
      <c r="M1434" s="19" t="str">
        <f t="shared" si="179"/>
        <v/>
      </c>
      <c r="N1434" s="20" t="str">
        <f t="shared" si="180"/>
        <v/>
      </c>
      <c r="O1434" s="18" t="str">
        <f t="shared" si="181"/>
        <v/>
      </c>
      <c r="P1434" s="18" t="str">
        <f t="shared" si="182"/>
        <v/>
      </c>
      <c r="Q1434" s="21" t="str">
        <f t="shared" si="183"/>
        <v/>
      </c>
      <c r="R1434" s="22" t="str">
        <f>IF($B1434="","",IF(_xlfn.MAXIFS(PurDate,PurItem,$B1434)=0,"",_xlfn.MAXIFS(PurDate,PurItem,$B1434)))</f>
        <v/>
      </c>
      <c r="S1434" s="20" t="str">
        <f t="shared" si="184"/>
        <v/>
      </c>
    </row>
    <row r="1435" spans="9:19" x14ac:dyDescent="0.25">
      <c r="I1435" s="18" t="str">
        <f>IF($B1435="","",IF(CostMethod="Last Cost",IFERROR(INDEX(PurCost,MATCH(_xlfn.MAXIFS(PurRank,PurItem,$B1435),PurRank,0)),$H1435),IF(($G1435+SUMIFS(PurQty,PurItem,$B1435))=0,$H1435,($G1435*$H1435+SUMIFS(PurTotal,PurItem,$B1435))/($G1435+SUMIFS(PurQty,PurItem,$B1435)))))</f>
        <v/>
      </c>
      <c r="K1435" s="18" t="str">
        <f t="shared" si="177"/>
        <v/>
      </c>
      <c r="L1435" s="19" t="str">
        <f t="shared" si="178"/>
        <v/>
      </c>
      <c r="M1435" s="19" t="str">
        <f t="shared" si="179"/>
        <v/>
      </c>
      <c r="N1435" s="20" t="str">
        <f t="shared" si="180"/>
        <v/>
      </c>
      <c r="O1435" s="18" t="str">
        <f t="shared" si="181"/>
        <v/>
      </c>
      <c r="P1435" s="18" t="str">
        <f t="shared" si="182"/>
        <v/>
      </c>
      <c r="Q1435" s="21" t="str">
        <f t="shared" si="183"/>
        <v/>
      </c>
      <c r="R1435" s="22" t="str">
        <f>IF($B1435="","",IF(_xlfn.MAXIFS(PurDate,PurItem,$B1435)=0,"",_xlfn.MAXIFS(PurDate,PurItem,$B1435)))</f>
        <v/>
      </c>
      <c r="S1435" s="20" t="str">
        <f t="shared" si="184"/>
        <v/>
      </c>
    </row>
    <row r="1436" spans="9:19" x14ac:dyDescent="0.25">
      <c r="I1436" s="18" t="str">
        <f>IF($B1436="","",IF(CostMethod="Last Cost",IFERROR(INDEX(PurCost,MATCH(_xlfn.MAXIFS(PurRank,PurItem,$B1436),PurRank,0)),$H1436),IF(($G1436+SUMIFS(PurQty,PurItem,$B1436))=0,$H1436,($G1436*$H1436+SUMIFS(PurTotal,PurItem,$B1436))/($G1436+SUMIFS(PurQty,PurItem,$B1436)))))</f>
        <v/>
      </c>
      <c r="K1436" s="18" t="str">
        <f t="shared" si="177"/>
        <v/>
      </c>
      <c r="L1436" s="19" t="str">
        <f t="shared" si="178"/>
        <v/>
      </c>
      <c r="M1436" s="19" t="str">
        <f t="shared" si="179"/>
        <v/>
      </c>
      <c r="N1436" s="20" t="str">
        <f t="shared" si="180"/>
        <v/>
      </c>
      <c r="O1436" s="18" t="str">
        <f t="shared" si="181"/>
        <v/>
      </c>
      <c r="P1436" s="18" t="str">
        <f t="shared" si="182"/>
        <v/>
      </c>
      <c r="Q1436" s="21" t="str">
        <f t="shared" si="183"/>
        <v/>
      </c>
      <c r="R1436" s="22" t="str">
        <f>IF($B1436="","",IF(_xlfn.MAXIFS(PurDate,PurItem,$B1436)=0,"",_xlfn.MAXIFS(PurDate,PurItem,$B1436)))</f>
        <v/>
      </c>
      <c r="S1436" s="20" t="str">
        <f t="shared" si="184"/>
        <v/>
      </c>
    </row>
    <row r="1437" spans="9:19" x14ac:dyDescent="0.25">
      <c r="I1437" s="18" t="str">
        <f>IF($B1437="","",IF(CostMethod="Last Cost",IFERROR(INDEX(PurCost,MATCH(_xlfn.MAXIFS(PurRank,PurItem,$B1437),PurRank,0)),$H1437),IF(($G1437+SUMIFS(PurQty,PurItem,$B1437))=0,$H1437,($G1437*$H1437+SUMIFS(PurTotal,PurItem,$B1437))/($G1437+SUMIFS(PurQty,PurItem,$B1437)))))</f>
        <v/>
      </c>
      <c r="K1437" s="18" t="str">
        <f t="shared" si="177"/>
        <v/>
      </c>
      <c r="L1437" s="19" t="str">
        <f t="shared" si="178"/>
        <v/>
      </c>
      <c r="M1437" s="19" t="str">
        <f t="shared" si="179"/>
        <v/>
      </c>
      <c r="N1437" s="20" t="str">
        <f t="shared" si="180"/>
        <v/>
      </c>
      <c r="O1437" s="18" t="str">
        <f t="shared" si="181"/>
        <v/>
      </c>
      <c r="P1437" s="18" t="str">
        <f t="shared" si="182"/>
        <v/>
      </c>
      <c r="Q1437" s="21" t="str">
        <f t="shared" si="183"/>
        <v/>
      </c>
      <c r="R1437" s="22" t="str">
        <f>IF($B1437="","",IF(_xlfn.MAXIFS(PurDate,PurItem,$B1437)=0,"",_xlfn.MAXIFS(PurDate,PurItem,$B1437)))</f>
        <v/>
      </c>
      <c r="S1437" s="20" t="str">
        <f t="shared" si="184"/>
        <v/>
      </c>
    </row>
    <row r="1438" spans="9:19" x14ac:dyDescent="0.25">
      <c r="I1438" s="18" t="str">
        <f>IF($B1438="","",IF(CostMethod="Last Cost",IFERROR(INDEX(PurCost,MATCH(_xlfn.MAXIFS(PurRank,PurItem,$B1438),PurRank,0)),$H1438),IF(($G1438+SUMIFS(PurQty,PurItem,$B1438))=0,$H1438,($G1438*$H1438+SUMIFS(PurTotal,PurItem,$B1438))/($G1438+SUMIFS(PurQty,PurItem,$B1438)))))</f>
        <v/>
      </c>
      <c r="K1438" s="18" t="str">
        <f t="shared" si="177"/>
        <v/>
      </c>
      <c r="L1438" s="19" t="str">
        <f t="shared" si="178"/>
        <v/>
      </c>
      <c r="M1438" s="19" t="str">
        <f t="shared" si="179"/>
        <v/>
      </c>
      <c r="N1438" s="20" t="str">
        <f t="shared" si="180"/>
        <v/>
      </c>
      <c r="O1438" s="18" t="str">
        <f t="shared" si="181"/>
        <v/>
      </c>
      <c r="P1438" s="18" t="str">
        <f t="shared" si="182"/>
        <v/>
      </c>
      <c r="Q1438" s="21" t="str">
        <f t="shared" si="183"/>
        <v/>
      </c>
      <c r="R1438" s="22" t="str">
        <f>IF($B1438="","",IF(_xlfn.MAXIFS(PurDate,PurItem,$B1438)=0,"",_xlfn.MAXIFS(PurDate,PurItem,$B1438)))</f>
        <v/>
      </c>
      <c r="S1438" s="20" t="str">
        <f t="shared" si="184"/>
        <v/>
      </c>
    </row>
    <row r="1439" spans="9:19" x14ac:dyDescent="0.25">
      <c r="I1439" s="18" t="str">
        <f>IF($B1439="","",IF(CostMethod="Last Cost",IFERROR(INDEX(PurCost,MATCH(_xlfn.MAXIFS(PurRank,PurItem,$B1439),PurRank,0)),$H1439),IF(($G1439+SUMIFS(PurQty,PurItem,$B1439))=0,$H1439,($G1439*$H1439+SUMIFS(PurTotal,PurItem,$B1439))/($G1439+SUMIFS(PurQty,PurItem,$B1439)))))</f>
        <v/>
      </c>
      <c r="K1439" s="18" t="str">
        <f t="shared" si="177"/>
        <v/>
      </c>
      <c r="L1439" s="19" t="str">
        <f t="shared" si="178"/>
        <v/>
      </c>
      <c r="M1439" s="19" t="str">
        <f t="shared" si="179"/>
        <v/>
      </c>
      <c r="N1439" s="20" t="str">
        <f t="shared" si="180"/>
        <v/>
      </c>
      <c r="O1439" s="18" t="str">
        <f t="shared" si="181"/>
        <v/>
      </c>
      <c r="P1439" s="18" t="str">
        <f t="shared" si="182"/>
        <v/>
      </c>
      <c r="Q1439" s="21" t="str">
        <f t="shared" si="183"/>
        <v/>
      </c>
      <c r="R1439" s="22" t="str">
        <f>IF($B1439="","",IF(_xlfn.MAXIFS(PurDate,PurItem,$B1439)=0,"",_xlfn.MAXIFS(PurDate,PurItem,$B1439)))</f>
        <v/>
      </c>
      <c r="S1439" s="20" t="str">
        <f t="shared" si="184"/>
        <v/>
      </c>
    </row>
    <row r="1440" spans="9:19" x14ac:dyDescent="0.25">
      <c r="I1440" s="18" t="str">
        <f>IF($B1440="","",IF(CostMethod="Last Cost",IFERROR(INDEX(PurCost,MATCH(_xlfn.MAXIFS(PurRank,PurItem,$B1440),PurRank,0)),$H1440),IF(($G1440+SUMIFS(PurQty,PurItem,$B1440))=0,$H1440,($G1440*$H1440+SUMIFS(PurTotal,PurItem,$B1440))/($G1440+SUMIFS(PurQty,PurItem,$B1440)))))</f>
        <v/>
      </c>
      <c r="K1440" s="18" t="str">
        <f t="shared" si="177"/>
        <v/>
      </c>
      <c r="L1440" s="19" t="str">
        <f t="shared" si="178"/>
        <v/>
      </c>
      <c r="M1440" s="19" t="str">
        <f t="shared" si="179"/>
        <v/>
      </c>
      <c r="N1440" s="20" t="str">
        <f t="shared" si="180"/>
        <v/>
      </c>
      <c r="O1440" s="18" t="str">
        <f t="shared" si="181"/>
        <v/>
      </c>
      <c r="P1440" s="18" t="str">
        <f t="shared" si="182"/>
        <v/>
      </c>
      <c r="Q1440" s="21" t="str">
        <f t="shared" si="183"/>
        <v/>
      </c>
      <c r="R1440" s="22" t="str">
        <f>IF($B1440="","",IF(_xlfn.MAXIFS(PurDate,PurItem,$B1440)=0,"",_xlfn.MAXIFS(PurDate,PurItem,$B1440)))</f>
        <v/>
      </c>
      <c r="S1440" s="20" t="str">
        <f t="shared" si="184"/>
        <v/>
      </c>
    </row>
    <row r="1441" spans="9:19" x14ac:dyDescent="0.25">
      <c r="I1441" s="18" t="str">
        <f>IF($B1441="","",IF(CostMethod="Last Cost",IFERROR(INDEX(PurCost,MATCH(_xlfn.MAXIFS(PurRank,PurItem,$B1441),PurRank,0)),$H1441),IF(($G1441+SUMIFS(PurQty,PurItem,$B1441))=0,$H1441,($G1441*$H1441+SUMIFS(PurTotal,PurItem,$B1441))/($G1441+SUMIFS(PurQty,PurItem,$B1441)))))</f>
        <v/>
      </c>
      <c r="K1441" s="18" t="str">
        <f t="shared" si="177"/>
        <v/>
      </c>
      <c r="L1441" s="19" t="str">
        <f t="shared" si="178"/>
        <v/>
      </c>
      <c r="M1441" s="19" t="str">
        <f t="shared" si="179"/>
        <v/>
      </c>
      <c r="N1441" s="20" t="str">
        <f t="shared" si="180"/>
        <v/>
      </c>
      <c r="O1441" s="18" t="str">
        <f t="shared" si="181"/>
        <v/>
      </c>
      <c r="P1441" s="18" t="str">
        <f t="shared" si="182"/>
        <v/>
      </c>
      <c r="Q1441" s="21" t="str">
        <f t="shared" si="183"/>
        <v/>
      </c>
      <c r="R1441" s="22" t="str">
        <f>IF($B1441="","",IF(_xlfn.MAXIFS(PurDate,PurItem,$B1441)=0,"",_xlfn.MAXIFS(PurDate,PurItem,$B1441)))</f>
        <v/>
      </c>
      <c r="S1441" s="20" t="str">
        <f t="shared" si="184"/>
        <v/>
      </c>
    </row>
    <row r="1442" spans="9:19" x14ac:dyDescent="0.25">
      <c r="I1442" s="18" t="str">
        <f>IF($B1442="","",IF(CostMethod="Last Cost",IFERROR(INDEX(PurCost,MATCH(_xlfn.MAXIFS(PurRank,PurItem,$B1442),PurRank,0)),$H1442),IF(($G1442+SUMIFS(PurQty,PurItem,$B1442))=0,$H1442,($G1442*$H1442+SUMIFS(PurTotal,PurItem,$B1442))/($G1442+SUMIFS(PurQty,PurItem,$B1442)))))</f>
        <v/>
      </c>
      <c r="K1442" s="18" t="str">
        <f t="shared" si="177"/>
        <v/>
      </c>
      <c r="L1442" s="19" t="str">
        <f t="shared" si="178"/>
        <v/>
      </c>
      <c r="M1442" s="19" t="str">
        <f t="shared" si="179"/>
        <v/>
      </c>
      <c r="N1442" s="20" t="str">
        <f t="shared" si="180"/>
        <v/>
      </c>
      <c r="O1442" s="18" t="str">
        <f t="shared" si="181"/>
        <v/>
      </c>
      <c r="P1442" s="18" t="str">
        <f t="shared" si="182"/>
        <v/>
      </c>
      <c r="Q1442" s="21" t="str">
        <f t="shared" si="183"/>
        <v/>
      </c>
      <c r="R1442" s="22" t="str">
        <f>IF($B1442="","",IF(_xlfn.MAXIFS(PurDate,PurItem,$B1442)=0,"",_xlfn.MAXIFS(PurDate,PurItem,$B1442)))</f>
        <v/>
      </c>
      <c r="S1442" s="20" t="str">
        <f t="shared" si="184"/>
        <v/>
      </c>
    </row>
    <row r="1443" spans="9:19" x14ac:dyDescent="0.25">
      <c r="I1443" s="18" t="str">
        <f>IF($B1443="","",IF(CostMethod="Last Cost",IFERROR(INDEX(PurCost,MATCH(_xlfn.MAXIFS(PurRank,PurItem,$B1443),PurRank,0)),$H1443),IF(($G1443+SUMIFS(PurQty,PurItem,$B1443))=0,$H1443,($G1443*$H1443+SUMIFS(PurTotal,PurItem,$B1443))/($G1443+SUMIFS(PurQty,PurItem,$B1443)))))</f>
        <v/>
      </c>
      <c r="K1443" s="18" t="str">
        <f t="shared" si="177"/>
        <v/>
      </c>
      <c r="L1443" s="19" t="str">
        <f t="shared" si="178"/>
        <v/>
      </c>
      <c r="M1443" s="19" t="str">
        <f t="shared" si="179"/>
        <v/>
      </c>
      <c r="N1443" s="20" t="str">
        <f t="shared" si="180"/>
        <v/>
      </c>
      <c r="O1443" s="18" t="str">
        <f t="shared" si="181"/>
        <v/>
      </c>
      <c r="P1443" s="18" t="str">
        <f t="shared" si="182"/>
        <v/>
      </c>
      <c r="Q1443" s="21" t="str">
        <f t="shared" si="183"/>
        <v/>
      </c>
      <c r="R1443" s="22" t="str">
        <f>IF($B1443="","",IF(_xlfn.MAXIFS(PurDate,PurItem,$B1443)=0,"",_xlfn.MAXIFS(PurDate,PurItem,$B1443)))</f>
        <v/>
      </c>
      <c r="S1443" s="20" t="str">
        <f t="shared" si="184"/>
        <v/>
      </c>
    </row>
    <row r="1444" spans="9:19" x14ac:dyDescent="0.25">
      <c r="I1444" s="18" t="str">
        <f>IF($B1444="","",IF(CostMethod="Last Cost",IFERROR(INDEX(PurCost,MATCH(_xlfn.MAXIFS(PurRank,PurItem,$B1444),PurRank,0)),$H1444),IF(($G1444+SUMIFS(PurQty,PurItem,$B1444))=0,$H1444,($G1444*$H1444+SUMIFS(PurTotal,PurItem,$B1444))/($G1444+SUMIFS(PurQty,PurItem,$B1444)))))</f>
        <v/>
      </c>
      <c r="K1444" s="18" t="str">
        <f t="shared" si="177"/>
        <v/>
      </c>
      <c r="L1444" s="19" t="str">
        <f t="shared" si="178"/>
        <v/>
      </c>
      <c r="M1444" s="19" t="str">
        <f t="shared" si="179"/>
        <v/>
      </c>
      <c r="N1444" s="20" t="str">
        <f t="shared" si="180"/>
        <v/>
      </c>
      <c r="O1444" s="18" t="str">
        <f t="shared" si="181"/>
        <v/>
      </c>
      <c r="P1444" s="18" t="str">
        <f t="shared" si="182"/>
        <v/>
      </c>
      <c r="Q1444" s="21" t="str">
        <f t="shared" si="183"/>
        <v/>
      </c>
      <c r="R1444" s="22" t="str">
        <f>IF($B1444="","",IF(_xlfn.MAXIFS(PurDate,PurItem,$B1444)=0,"",_xlfn.MAXIFS(PurDate,PurItem,$B1444)))</f>
        <v/>
      </c>
      <c r="S1444" s="20" t="str">
        <f t="shared" si="184"/>
        <v/>
      </c>
    </row>
    <row r="1445" spans="9:19" x14ac:dyDescent="0.25">
      <c r="I1445" s="18" t="str">
        <f>IF($B1445="","",IF(CostMethod="Last Cost",IFERROR(INDEX(PurCost,MATCH(_xlfn.MAXIFS(PurRank,PurItem,$B1445),PurRank,0)),$H1445),IF(($G1445+SUMIFS(PurQty,PurItem,$B1445))=0,$H1445,($G1445*$H1445+SUMIFS(PurTotal,PurItem,$B1445))/($G1445+SUMIFS(PurQty,PurItem,$B1445)))))</f>
        <v/>
      </c>
      <c r="K1445" s="18" t="str">
        <f t="shared" si="177"/>
        <v/>
      </c>
      <c r="L1445" s="19" t="str">
        <f t="shared" si="178"/>
        <v/>
      </c>
      <c r="M1445" s="19" t="str">
        <f t="shared" si="179"/>
        <v/>
      </c>
      <c r="N1445" s="20" t="str">
        <f t="shared" si="180"/>
        <v/>
      </c>
      <c r="O1445" s="18" t="str">
        <f t="shared" si="181"/>
        <v/>
      </c>
      <c r="P1445" s="18" t="str">
        <f t="shared" si="182"/>
        <v/>
      </c>
      <c r="Q1445" s="21" t="str">
        <f t="shared" si="183"/>
        <v/>
      </c>
      <c r="R1445" s="22" t="str">
        <f>IF($B1445="","",IF(_xlfn.MAXIFS(PurDate,PurItem,$B1445)=0,"",_xlfn.MAXIFS(PurDate,PurItem,$B1445)))</f>
        <v/>
      </c>
      <c r="S1445" s="20" t="str">
        <f t="shared" si="184"/>
        <v/>
      </c>
    </row>
    <row r="1446" spans="9:19" x14ac:dyDescent="0.25">
      <c r="I1446" s="18" t="str">
        <f>IF($B1446="","",IF(CostMethod="Last Cost",IFERROR(INDEX(PurCost,MATCH(_xlfn.MAXIFS(PurRank,PurItem,$B1446),PurRank,0)),$H1446),IF(($G1446+SUMIFS(PurQty,PurItem,$B1446))=0,$H1446,($G1446*$H1446+SUMIFS(PurTotal,PurItem,$B1446))/($G1446+SUMIFS(PurQty,PurItem,$B1446)))))</f>
        <v/>
      </c>
      <c r="K1446" s="18" t="str">
        <f t="shared" si="177"/>
        <v/>
      </c>
      <c r="L1446" s="19" t="str">
        <f t="shared" si="178"/>
        <v/>
      </c>
      <c r="M1446" s="19" t="str">
        <f t="shared" si="179"/>
        <v/>
      </c>
      <c r="N1446" s="20" t="str">
        <f t="shared" si="180"/>
        <v/>
      </c>
      <c r="O1446" s="18" t="str">
        <f t="shared" si="181"/>
        <v/>
      </c>
      <c r="P1446" s="18" t="str">
        <f t="shared" si="182"/>
        <v/>
      </c>
      <c r="Q1446" s="21" t="str">
        <f t="shared" si="183"/>
        <v/>
      </c>
      <c r="R1446" s="22" t="str">
        <f>IF($B1446="","",IF(_xlfn.MAXIFS(PurDate,PurItem,$B1446)=0,"",_xlfn.MAXIFS(PurDate,PurItem,$B1446)))</f>
        <v/>
      </c>
      <c r="S1446" s="20" t="str">
        <f t="shared" si="184"/>
        <v/>
      </c>
    </row>
    <row r="1447" spans="9:19" x14ac:dyDescent="0.25">
      <c r="I1447" s="18" t="str">
        <f>IF($B1447="","",IF(CostMethod="Last Cost",IFERROR(INDEX(PurCost,MATCH(_xlfn.MAXIFS(PurRank,PurItem,$B1447),PurRank,0)),$H1447),IF(($G1447+SUMIFS(PurQty,PurItem,$B1447))=0,$H1447,($G1447*$H1447+SUMIFS(PurTotal,PurItem,$B1447))/($G1447+SUMIFS(PurQty,PurItem,$B1447)))))</f>
        <v/>
      </c>
      <c r="K1447" s="18" t="str">
        <f t="shared" si="177"/>
        <v/>
      </c>
      <c r="L1447" s="19" t="str">
        <f t="shared" si="178"/>
        <v/>
      </c>
      <c r="M1447" s="19" t="str">
        <f t="shared" si="179"/>
        <v/>
      </c>
      <c r="N1447" s="20" t="str">
        <f t="shared" si="180"/>
        <v/>
      </c>
      <c r="O1447" s="18" t="str">
        <f t="shared" si="181"/>
        <v/>
      </c>
      <c r="P1447" s="18" t="str">
        <f t="shared" si="182"/>
        <v/>
      </c>
      <c r="Q1447" s="21" t="str">
        <f t="shared" si="183"/>
        <v/>
      </c>
      <c r="R1447" s="22" t="str">
        <f>IF($B1447="","",IF(_xlfn.MAXIFS(PurDate,PurItem,$B1447)=0,"",_xlfn.MAXIFS(PurDate,PurItem,$B1447)))</f>
        <v/>
      </c>
      <c r="S1447" s="20" t="str">
        <f t="shared" si="184"/>
        <v/>
      </c>
    </row>
    <row r="1448" spans="9:19" x14ac:dyDescent="0.25">
      <c r="I1448" s="18" t="str">
        <f>IF($B1448="","",IF(CostMethod="Last Cost",IFERROR(INDEX(PurCost,MATCH(_xlfn.MAXIFS(PurRank,PurItem,$B1448),PurRank,0)),$H1448),IF(($G1448+SUMIFS(PurQty,PurItem,$B1448))=0,$H1448,($G1448*$H1448+SUMIFS(PurTotal,PurItem,$B1448))/($G1448+SUMIFS(PurQty,PurItem,$B1448)))))</f>
        <v/>
      </c>
      <c r="K1448" s="18" t="str">
        <f t="shared" si="177"/>
        <v/>
      </c>
      <c r="L1448" s="19" t="str">
        <f t="shared" si="178"/>
        <v/>
      </c>
      <c r="M1448" s="19" t="str">
        <f t="shared" si="179"/>
        <v/>
      </c>
      <c r="N1448" s="20" t="str">
        <f t="shared" si="180"/>
        <v/>
      </c>
      <c r="O1448" s="18" t="str">
        <f t="shared" si="181"/>
        <v/>
      </c>
      <c r="P1448" s="18" t="str">
        <f t="shared" si="182"/>
        <v/>
      </c>
      <c r="Q1448" s="21" t="str">
        <f t="shared" si="183"/>
        <v/>
      </c>
      <c r="R1448" s="22" t="str">
        <f>IF($B1448="","",IF(_xlfn.MAXIFS(PurDate,PurItem,$B1448)=0,"",_xlfn.MAXIFS(PurDate,PurItem,$B1448)))</f>
        <v/>
      </c>
      <c r="S1448" s="20" t="str">
        <f t="shared" si="184"/>
        <v/>
      </c>
    </row>
    <row r="1449" spans="9:19" x14ac:dyDescent="0.25">
      <c r="I1449" s="18" t="str">
        <f>IF($B1449="","",IF(CostMethod="Last Cost",IFERROR(INDEX(PurCost,MATCH(_xlfn.MAXIFS(PurRank,PurItem,$B1449),PurRank,0)),$H1449),IF(($G1449+SUMIFS(PurQty,PurItem,$B1449))=0,$H1449,($G1449*$H1449+SUMIFS(PurTotal,PurItem,$B1449))/($G1449+SUMIFS(PurQty,PurItem,$B1449)))))</f>
        <v/>
      </c>
      <c r="K1449" s="18" t="str">
        <f t="shared" si="177"/>
        <v/>
      </c>
      <c r="L1449" s="19" t="str">
        <f t="shared" si="178"/>
        <v/>
      </c>
      <c r="M1449" s="19" t="str">
        <f t="shared" si="179"/>
        <v/>
      </c>
      <c r="N1449" s="20" t="str">
        <f t="shared" si="180"/>
        <v/>
      </c>
      <c r="O1449" s="18" t="str">
        <f t="shared" si="181"/>
        <v/>
      </c>
      <c r="P1449" s="18" t="str">
        <f t="shared" si="182"/>
        <v/>
      </c>
      <c r="Q1449" s="21" t="str">
        <f t="shared" si="183"/>
        <v/>
      </c>
      <c r="R1449" s="22" t="str">
        <f>IF($B1449="","",IF(_xlfn.MAXIFS(PurDate,PurItem,$B1449)=0,"",_xlfn.MAXIFS(PurDate,PurItem,$B1449)))</f>
        <v/>
      </c>
      <c r="S1449" s="20" t="str">
        <f t="shared" si="184"/>
        <v/>
      </c>
    </row>
    <row r="1450" spans="9:19" x14ac:dyDescent="0.25">
      <c r="I1450" s="18" t="str">
        <f>IF($B1450="","",IF(CostMethod="Last Cost",IFERROR(INDEX(PurCost,MATCH(_xlfn.MAXIFS(PurRank,PurItem,$B1450),PurRank,0)),$H1450),IF(($G1450+SUMIFS(PurQty,PurItem,$B1450))=0,$H1450,($G1450*$H1450+SUMIFS(PurTotal,PurItem,$B1450))/($G1450+SUMIFS(PurQty,PurItem,$B1450)))))</f>
        <v/>
      </c>
      <c r="K1450" s="18" t="str">
        <f t="shared" si="177"/>
        <v/>
      </c>
      <c r="L1450" s="19" t="str">
        <f t="shared" si="178"/>
        <v/>
      </c>
      <c r="M1450" s="19" t="str">
        <f t="shared" si="179"/>
        <v/>
      </c>
      <c r="N1450" s="20" t="str">
        <f t="shared" si="180"/>
        <v/>
      </c>
      <c r="O1450" s="18" t="str">
        <f t="shared" si="181"/>
        <v/>
      </c>
      <c r="P1450" s="18" t="str">
        <f t="shared" si="182"/>
        <v/>
      </c>
      <c r="Q1450" s="21" t="str">
        <f t="shared" si="183"/>
        <v/>
      </c>
      <c r="R1450" s="22" t="str">
        <f>IF($B1450="","",IF(_xlfn.MAXIFS(PurDate,PurItem,$B1450)=0,"",_xlfn.MAXIFS(PurDate,PurItem,$B1450)))</f>
        <v/>
      </c>
      <c r="S1450" s="20" t="str">
        <f t="shared" si="184"/>
        <v/>
      </c>
    </row>
    <row r="1451" spans="9:19" x14ac:dyDescent="0.25">
      <c r="I1451" s="18" t="str">
        <f>IF($B1451="","",IF(CostMethod="Last Cost",IFERROR(INDEX(PurCost,MATCH(_xlfn.MAXIFS(PurRank,PurItem,$B1451),PurRank,0)),$H1451),IF(($G1451+SUMIFS(PurQty,PurItem,$B1451))=0,$H1451,($G1451*$H1451+SUMIFS(PurTotal,PurItem,$B1451))/($G1451+SUMIFS(PurQty,PurItem,$B1451)))))</f>
        <v/>
      </c>
      <c r="K1451" s="18" t="str">
        <f t="shared" si="177"/>
        <v/>
      </c>
      <c r="L1451" s="19" t="str">
        <f t="shared" si="178"/>
        <v/>
      </c>
      <c r="M1451" s="19" t="str">
        <f t="shared" si="179"/>
        <v/>
      </c>
      <c r="N1451" s="20" t="str">
        <f t="shared" si="180"/>
        <v/>
      </c>
      <c r="O1451" s="18" t="str">
        <f t="shared" si="181"/>
        <v/>
      </c>
      <c r="P1451" s="18" t="str">
        <f t="shared" si="182"/>
        <v/>
      </c>
      <c r="Q1451" s="21" t="str">
        <f t="shared" si="183"/>
        <v/>
      </c>
      <c r="R1451" s="22" t="str">
        <f>IF($B1451="","",IF(_xlfn.MAXIFS(PurDate,PurItem,$B1451)=0,"",_xlfn.MAXIFS(PurDate,PurItem,$B1451)))</f>
        <v/>
      </c>
      <c r="S1451" s="20" t="str">
        <f t="shared" si="184"/>
        <v/>
      </c>
    </row>
    <row r="1452" spans="9:19" x14ac:dyDescent="0.25">
      <c r="I1452" s="18" t="str">
        <f>IF($B1452="","",IF(CostMethod="Last Cost",IFERROR(INDEX(PurCost,MATCH(_xlfn.MAXIFS(PurRank,PurItem,$B1452),PurRank,0)),$H1452),IF(($G1452+SUMIFS(PurQty,PurItem,$B1452))=0,$H1452,($G1452*$H1452+SUMIFS(PurTotal,PurItem,$B1452))/($G1452+SUMIFS(PurQty,PurItem,$B1452)))))</f>
        <v/>
      </c>
      <c r="K1452" s="18" t="str">
        <f t="shared" si="177"/>
        <v/>
      </c>
      <c r="L1452" s="19" t="str">
        <f t="shared" si="178"/>
        <v/>
      </c>
      <c r="M1452" s="19" t="str">
        <f t="shared" si="179"/>
        <v/>
      </c>
      <c r="N1452" s="20" t="str">
        <f t="shared" si="180"/>
        <v/>
      </c>
      <c r="O1452" s="18" t="str">
        <f t="shared" si="181"/>
        <v/>
      </c>
      <c r="P1452" s="18" t="str">
        <f t="shared" si="182"/>
        <v/>
      </c>
      <c r="Q1452" s="21" t="str">
        <f t="shared" si="183"/>
        <v/>
      </c>
      <c r="R1452" s="22" t="str">
        <f>IF($B1452="","",IF(_xlfn.MAXIFS(PurDate,PurItem,$B1452)=0,"",_xlfn.MAXIFS(PurDate,PurItem,$B1452)))</f>
        <v/>
      </c>
      <c r="S1452" s="20" t="str">
        <f t="shared" si="184"/>
        <v/>
      </c>
    </row>
    <row r="1453" spans="9:19" x14ac:dyDescent="0.25">
      <c r="I1453" s="18" t="str">
        <f>IF($B1453="","",IF(CostMethod="Last Cost",IFERROR(INDEX(PurCost,MATCH(_xlfn.MAXIFS(PurRank,PurItem,$B1453),PurRank,0)),$H1453),IF(($G1453+SUMIFS(PurQty,PurItem,$B1453))=0,$H1453,($G1453*$H1453+SUMIFS(PurTotal,PurItem,$B1453))/($G1453+SUMIFS(PurQty,PurItem,$B1453)))))</f>
        <v/>
      </c>
      <c r="K1453" s="18" t="str">
        <f t="shared" si="177"/>
        <v/>
      </c>
      <c r="L1453" s="19" t="str">
        <f t="shared" si="178"/>
        <v/>
      </c>
      <c r="M1453" s="19" t="str">
        <f t="shared" si="179"/>
        <v/>
      </c>
      <c r="N1453" s="20" t="str">
        <f t="shared" si="180"/>
        <v/>
      </c>
      <c r="O1453" s="18" t="str">
        <f t="shared" si="181"/>
        <v/>
      </c>
      <c r="P1453" s="18" t="str">
        <f t="shared" si="182"/>
        <v/>
      </c>
      <c r="Q1453" s="21" t="str">
        <f t="shared" si="183"/>
        <v/>
      </c>
      <c r="R1453" s="22" t="str">
        <f>IF($B1453="","",IF(_xlfn.MAXIFS(PurDate,PurItem,$B1453)=0,"",_xlfn.MAXIFS(PurDate,PurItem,$B1453)))</f>
        <v/>
      </c>
      <c r="S1453" s="20" t="str">
        <f t="shared" si="184"/>
        <v/>
      </c>
    </row>
    <row r="1454" spans="9:19" x14ac:dyDescent="0.25">
      <c r="I1454" s="18" t="str">
        <f>IF($B1454="","",IF(CostMethod="Last Cost",IFERROR(INDEX(PurCost,MATCH(_xlfn.MAXIFS(PurRank,PurItem,$B1454),PurRank,0)),$H1454),IF(($G1454+SUMIFS(PurQty,PurItem,$B1454))=0,$H1454,($G1454*$H1454+SUMIFS(PurTotal,PurItem,$B1454))/($G1454+SUMIFS(PurQty,PurItem,$B1454)))))</f>
        <v/>
      </c>
      <c r="K1454" s="18" t="str">
        <f t="shared" si="177"/>
        <v/>
      </c>
      <c r="L1454" s="19" t="str">
        <f t="shared" si="178"/>
        <v/>
      </c>
      <c r="M1454" s="19" t="str">
        <f t="shared" si="179"/>
        <v/>
      </c>
      <c r="N1454" s="20" t="str">
        <f t="shared" si="180"/>
        <v/>
      </c>
      <c r="O1454" s="18" t="str">
        <f t="shared" si="181"/>
        <v/>
      </c>
      <c r="P1454" s="18" t="str">
        <f t="shared" si="182"/>
        <v/>
      </c>
      <c r="Q1454" s="21" t="str">
        <f t="shared" si="183"/>
        <v/>
      </c>
      <c r="R1454" s="22" t="str">
        <f>IF($B1454="","",IF(_xlfn.MAXIFS(PurDate,PurItem,$B1454)=0,"",_xlfn.MAXIFS(PurDate,PurItem,$B1454)))</f>
        <v/>
      </c>
      <c r="S1454" s="20" t="str">
        <f t="shared" si="184"/>
        <v/>
      </c>
    </row>
    <row r="1455" spans="9:19" x14ac:dyDescent="0.25">
      <c r="I1455" s="18" t="str">
        <f>IF($B1455="","",IF(CostMethod="Last Cost",IFERROR(INDEX(PurCost,MATCH(_xlfn.MAXIFS(PurRank,PurItem,$B1455),PurRank,0)),$H1455),IF(($G1455+SUMIFS(PurQty,PurItem,$B1455))=0,$H1455,($G1455*$H1455+SUMIFS(PurTotal,PurItem,$B1455))/($G1455+SUMIFS(PurQty,PurItem,$B1455)))))</f>
        <v/>
      </c>
      <c r="K1455" s="18" t="str">
        <f t="shared" si="177"/>
        <v/>
      </c>
      <c r="L1455" s="19" t="str">
        <f t="shared" si="178"/>
        <v/>
      </c>
      <c r="M1455" s="19" t="str">
        <f t="shared" si="179"/>
        <v/>
      </c>
      <c r="N1455" s="20" t="str">
        <f t="shared" si="180"/>
        <v/>
      </c>
      <c r="O1455" s="18" t="str">
        <f t="shared" si="181"/>
        <v/>
      </c>
      <c r="P1455" s="18" t="str">
        <f t="shared" si="182"/>
        <v/>
      </c>
      <c r="Q1455" s="21" t="str">
        <f t="shared" si="183"/>
        <v/>
      </c>
      <c r="R1455" s="22" t="str">
        <f>IF($B1455="","",IF(_xlfn.MAXIFS(PurDate,PurItem,$B1455)=0,"",_xlfn.MAXIFS(PurDate,PurItem,$B1455)))</f>
        <v/>
      </c>
      <c r="S1455" s="20" t="str">
        <f t="shared" si="184"/>
        <v/>
      </c>
    </row>
    <row r="1456" spans="9:19" x14ac:dyDescent="0.25">
      <c r="I1456" s="18" t="str">
        <f>IF($B1456="","",IF(CostMethod="Last Cost",IFERROR(INDEX(PurCost,MATCH(_xlfn.MAXIFS(PurRank,PurItem,$B1456),PurRank,0)),$H1456),IF(($G1456+SUMIFS(PurQty,PurItem,$B1456))=0,$H1456,($G1456*$H1456+SUMIFS(PurTotal,PurItem,$B1456))/($G1456+SUMIFS(PurQty,PurItem,$B1456)))))</f>
        <v/>
      </c>
      <c r="K1456" s="18" t="str">
        <f t="shared" si="177"/>
        <v/>
      </c>
      <c r="L1456" s="19" t="str">
        <f t="shared" si="178"/>
        <v/>
      </c>
      <c r="M1456" s="19" t="str">
        <f t="shared" si="179"/>
        <v/>
      </c>
      <c r="N1456" s="20" t="str">
        <f t="shared" si="180"/>
        <v/>
      </c>
      <c r="O1456" s="18" t="str">
        <f t="shared" si="181"/>
        <v/>
      </c>
      <c r="P1456" s="18" t="str">
        <f t="shared" si="182"/>
        <v/>
      </c>
      <c r="Q1456" s="21" t="str">
        <f t="shared" si="183"/>
        <v/>
      </c>
      <c r="R1456" s="22" t="str">
        <f>IF($B1456="","",IF(_xlfn.MAXIFS(PurDate,PurItem,$B1456)=0,"",_xlfn.MAXIFS(PurDate,PurItem,$B1456)))</f>
        <v/>
      </c>
      <c r="S1456" s="20" t="str">
        <f t="shared" si="184"/>
        <v/>
      </c>
    </row>
    <row r="1457" spans="9:19" x14ac:dyDescent="0.25">
      <c r="I1457" s="18" t="str">
        <f>IF($B1457="","",IF(CostMethod="Last Cost",IFERROR(INDEX(PurCost,MATCH(_xlfn.MAXIFS(PurRank,PurItem,$B1457),PurRank,0)),$H1457),IF(($G1457+SUMIFS(PurQty,PurItem,$B1457))=0,$H1457,($G1457*$H1457+SUMIFS(PurTotal,PurItem,$B1457))/($G1457+SUMIFS(PurQty,PurItem,$B1457)))))</f>
        <v/>
      </c>
      <c r="K1457" s="18" t="str">
        <f t="shared" si="177"/>
        <v/>
      </c>
      <c r="L1457" s="19" t="str">
        <f t="shared" si="178"/>
        <v/>
      </c>
      <c r="M1457" s="19" t="str">
        <f t="shared" si="179"/>
        <v/>
      </c>
      <c r="N1457" s="20" t="str">
        <f t="shared" si="180"/>
        <v/>
      </c>
      <c r="O1457" s="18" t="str">
        <f t="shared" si="181"/>
        <v/>
      </c>
      <c r="P1457" s="18" t="str">
        <f t="shared" si="182"/>
        <v/>
      </c>
      <c r="Q1457" s="21" t="str">
        <f t="shared" si="183"/>
        <v/>
      </c>
      <c r="R1457" s="22" t="str">
        <f>IF($B1457="","",IF(_xlfn.MAXIFS(PurDate,PurItem,$B1457)=0,"",_xlfn.MAXIFS(PurDate,PurItem,$B1457)))</f>
        <v/>
      </c>
      <c r="S1457" s="20" t="str">
        <f t="shared" si="184"/>
        <v/>
      </c>
    </row>
    <row r="1458" spans="9:19" x14ac:dyDescent="0.25">
      <c r="I1458" s="18" t="str">
        <f>IF($B1458="","",IF(CostMethod="Last Cost",IFERROR(INDEX(PurCost,MATCH(_xlfn.MAXIFS(PurRank,PurItem,$B1458),PurRank,0)),$H1458),IF(($G1458+SUMIFS(PurQty,PurItem,$B1458))=0,$H1458,($G1458*$H1458+SUMIFS(PurTotal,PurItem,$B1458))/($G1458+SUMIFS(PurQty,PurItem,$B1458)))))</f>
        <v/>
      </c>
      <c r="K1458" s="18" t="str">
        <f t="shared" si="177"/>
        <v/>
      </c>
      <c r="L1458" s="19" t="str">
        <f t="shared" si="178"/>
        <v/>
      </c>
      <c r="M1458" s="19" t="str">
        <f t="shared" si="179"/>
        <v/>
      </c>
      <c r="N1458" s="20" t="str">
        <f t="shared" si="180"/>
        <v/>
      </c>
      <c r="O1458" s="18" t="str">
        <f t="shared" si="181"/>
        <v/>
      </c>
      <c r="P1458" s="18" t="str">
        <f t="shared" si="182"/>
        <v/>
      </c>
      <c r="Q1458" s="21" t="str">
        <f t="shared" si="183"/>
        <v/>
      </c>
      <c r="R1458" s="22" t="str">
        <f>IF($B1458="","",IF(_xlfn.MAXIFS(PurDate,PurItem,$B1458)=0,"",_xlfn.MAXIFS(PurDate,PurItem,$B1458)))</f>
        <v/>
      </c>
      <c r="S1458" s="20" t="str">
        <f t="shared" si="184"/>
        <v/>
      </c>
    </row>
    <row r="1459" spans="9:19" x14ac:dyDescent="0.25">
      <c r="I1459" s="18" t="str">
        <f>IF($B1459="","",IF(CostMethod="Last Cost",IFERROR(INDEX(PurCost,MATCH(_xlfn.MAXIFS(PurRank,PurItem,$B1459),PurRank,0)),$H1459),IF(($G1459+SUMIFS(PurQty,PurItem,$B1459))=0,$H1459,($G1459*$H1459+SUMIFS(PurTotal,PurItem,$B1459))/($G1459+SUMIFS(PurQty,PurItem,$B1459)))))</f>
        <v/>
      </c>
      <c r="K1459" s="18" t="str">
        <f t="shared" si="177"/>
        <v/>
      </c>
      <c r="L1459" s="19" t="str">
        <f t="shared" si="178"/>
        <v/>
      </c>
      <c r="M1459" s="19" t="str">
        <f t="shared" si="179"/>
        <v/>
      </c>
      <c r="N1459" s="20" t="str">
        <f t="shared" si="180"/>
        <v/>
      </c>
      <c r="O1459" s="18" t="str">
        <f t="shared" si="181"/>
        <v/>
      </c>
      <c r="P1459" s="18" t="str">
        <f t="shared" si="182"/>
        <v/>
      </c>
      <c r="Q1459" s="21" t="str">
        <f t="shared" si="183"/>
        <v/>
      </c>
      <c r="R1459" s="22" t="str">
        <f>IF($B1459="","",IF(_xlfn.MAXIFS(PurDate,PurItem,$B1459)=0,"",_xlfn.MAXIFS(PurDate,PurItem,$B1459)))</f>
        <v/>
      </c>
      <c r="S1459" s="20" t="str">
        <f t="shared" si="184"/>
        <v/>
      </c>
    </row>
    <row r="1460" spans="9:19" x14ac:dyDescent="0.25">
      <c r="I1460" s="18" t="str">
        <f>IF($B1460="","",IF(CostMethod="Last Cost",IFERROR(INDEX(PurCost,MATCH(_xlfn.MAXIFS(PurRank,PurItem,$B1460),PurRank,0)),$H1460),IF(($G1460+SUMIFS(PurQty,PurItem,$B1460))=0,$H1460,($G1460*$H1460+SUMIFS(PurTotal,PurItem,$B1460))/($G1460+SUMIFS(PurQty,PurItem,$B1460)))))</f>
        <v/>
      </c>
      <c r="K1460" s="18" t="str">
        <f t="shared" si="177"/>
        <v/>
      </c>
      <c r="L1460" s="19" t="str">
        <f t="shared" si="178"/>
        <v/>
      </c>
      <c r="M1460" s="19" t="str">
        <f t="shared" si="179"/>
        <v/>
      </c>
      <c r="N1460" s="20" t="str">
        <f t="shared" si="180"/>
        <v/>
      </c>
      <c r="O1460" s="18" t="str">
        <f t="shared" si="181"/>
        <v/>
      </c>
      <c r="P1460" s="18" t="str">
        <f t="shared" si="182"/>
        <v/>
      </c>
      <c r="Q1460" s="21" t="str">
        <f t="shared" si="183"/>
        <v/>
      </c>
      <c r="R1460" s="22" t="str">
        <f>IF($B1460="","",IF(_xlfn.MAXIFS(PurDate,PurItem,$B1460)=0,"",_xlfn.MAXIFS(PurDate,PurItem,$B1460)))</f>
        <v/>
      </c>
      <c r="S1460" s="20" t="str">
        <f t="shared" si="184"/>
        <v/>
      </c>
    </row>
    <row r="1461" spans="9:19" x14ac:dyDescent="0.25">
      <c r="I1461" s="18" t="str">
        <f>IF($B1461="","",IF(CostMethod="Last Cost",IFERROR(INDEX(PurCost,MATCH(_xlfn.MAXIFS(PurRank,PurItem,$B1461),PurRank,0)),$H1461),IF(($G1461+SUMIFS(PurQty,PurItem,$B1461))=0,$H1461,($G1461*$H1461+SUMIFS(PurTotal,PurItem,$B1461))/($G1461+SUMIFS(PurQty,PurItem,$B1461)))))</f>
        <v/>
      </c>
      <c r="K1461" s="18" t="str">
        <f t="shared" si="177"/>
        <v/>
      </c>
      <c r="L1461" s="19" t="str">
        <f t="shared" si="178"/>
        <v/>
      </c>
      <c r="M1461" s="19" t="str">
        <f t="shared" si="179"/>
        <v/>
      </c>
      <c r="N1461" s="20" t="str">
        <f t="shared" si="180"/>
        <v/>
      </c>
      <c r="O1461" s="18" t="str">
        <f t="shared" si="181"/>
        <v/>
      </c>
      <c r="P1461" s="18" t="str">
        <f t="shared" si="182"/>
        <v/>
      </c>
      <c r="Q1461" s="21" t="str">
        <f t="shared" si="183"/>
        <v/>
      </c>
      <c r="R1461" s="22" t="str">
        <f>IF($B1461="","",IF(_xlfn.MAXIFS(PurDate,PurItem,$B1461)=0,"",_xlfn.MAXIFS(PurDate,PurItem,$B1461)))</f>
        <v/>
      </c>
      <c r="S1461" s="20" t="str">
        <f t="shared" si="184"/>
        <v/>
      </c>
    </row>
    <row r="1462" spans="9:19" x14ac:dyDescent="0.25">
      <c r="I1462" s="18" t="str">
        <f>IF($B1462="","",IF(CostMethod="Last Cost",IFERROR(INDEX(PurCost,MATCH(_xlfn.MAXIFS(PurRank,PurItem,$B1462),PurRank,0)),$H1462),IF(($G1462+SUMIFS(PurQty,PurItem,$B1462))=0,$H1462,($G1462*$H1462+SUMIFS(PurTotal,PurItem,$B1462))/($G1462+SUMIFS(PurQty,PurItem,$B1462)))))</f>
        <v/>
      </c>
      <c r="K1462" s="18" t="str">
        <f t="shared" si="177"/>
        <v/>
      </c>
      <c r="L1462" s="19" t="str">
        <f t="shared" si="178"/>
        <v/>
      </c>
      <c r="M1462" s="19" t="str">
        <f t="shared" si="179"/>
        <v/>
      </c>
      <c r="N1462" s="20" t="str">
        <f t="shared" si="180"/>
        <v/>
      </c>
      <c r="O1462" s="18" t="str">
        <f t="shared" si="181"/>
        <v/>
      </c>
      <c r="P1462" s="18" t="str">
        <f t="shared" si="182"/>
        <v/>
      </c>
      <c r="Q1462" s="21" t="str">
        <f t="shared" si="183"/>
        <v/>
      </c>
      <c r="R1462" s="22" t="str">
        <f>IF($B1462="","",IF(_xlfn.MAXIFS(PurDate,PurItem,$B1462)=0,"",_xlfn.MAXIFS(PurDate,PurItem,$B1462)))</f>
        <v/>
      </c>
      <c r="S1462" s="20" t="str">
        <f t="shared" si="184"/>
        <v/>
      </c>
    </row>
    <row r="1463" spans="9:19" x14ac:dyDescent="0.25">
      <c r="I1463" s="18" t="str">
        <f>IF($B1463="","",IF(CostMethod="Last Cost",IFERROR(INDEX(PurCost,MATCH(_xlfn.MAXIFS(PurRank,PurItem,$B1463),PurRank,0)),$H1463),IF(($G1463+SUMIFS(PurQty,PurItem,$B1463))=0,$H1463,($G1463*$H1463+SUMIFS(PurTotal,PurItem,$B1463))/($G1463+SUMIFS(PurQty,PurItem,$B1463)))))</f>
        <v/>
      </c>
      <c r="K1463" s="18" t="str">
        <f t="shared" si="177"/>
        <v/>
      </c>
      <c r="L1463" s="19" t="str">
        <f t="shared" si="178"/>
        <v/>
      </c>
      <c r="M1463" s="19" t="str">
        <f t="shared" si="179"/>
        <v/>
      </c>
      <c r="N1463" s="20" t="str">
        <f t="shared" si="180"/>
        <v/>
      </c>
      <c r="O1463" s="18" t="str">
        <f t="shared" si="181"/>
        <v/>
      </c>
      <c r="P1463" s="18" t="str">
        <f t="shared" si="182"/>
        <v/>
      </c>
      <c r="Q1463" s="21" t="str">
        <f t="shared" si="183"/>
        <v/>
      </c>
      <c r="R1463" s="22" t="str">
        <f>IF($B1463="","",IF(_xlfn.MAXIFS(PurDate,PurItem,$B1463)=0,"",_xlfn.MAXIFS(PurDate,PurItem,$B1463)))</f>
        <v/>
      </c>
      <c r="S1463" s="20" t="str">
        <f t="shared" si="184"/>
        <v/>
      </c>
    </row>
    <row r="1464" spans="9:19" x14ac:dyDescent="0.25">
      <c r="I1464" s="18" t="str">
        <f>IF($B1464="","",IF(CostMethod="Last Cost",IFERROR(INDEX(PurCost,MATCH(_xlfn.MAXIFS(PurRank,PurItem,$B1464),PurRank,0)),$H1464),IF(($G1464+SUMIFS(PurQty,PurItem,$B1464))=0,$H1464,($G1464*$H1464+SUMIFS(PurTotal,PurItem,$B1464))/($G1464+SUMIFS(PurQty,PurItem,$B1464)))))</f>
        <v/>
      </c>
      <c r="K1464" s="18" t="str">
        <f t="shared" si="177"/>
        <v/>
      </c>
      <c r="L1464" s="19" t="str">
        <f t="shared" si="178"/>
        <v/>
      </c>
      <c r="M1464" s="19" t="str">
        <f t="shared" si="179"/>
        <v/>
      </c>
      <c r="N1464" s="20" t="str">
        <f t="shared" si="180"/>
        <v/>
      </c>
      <c r="O1464" s="18" t="str">
        <f t="shared" si="181"/>
        <v/>
      </c>
      <c r="P1464" s="18" t="str">
        <f t="shared" si="182"/>
        <v/>
      </c>
      <c r="Q1464" s="21" t="str">
        <f t="shared" si="183"/>
        <v/>
      </c>
      <c r="R1464" s="22" t="str">
        <f>IF($B1464="","",IF(_xlfn.MAXIFS(PurDate,PurItem,$B1464)=0,"",_xlfn.MAXIFS(PurDate,PurItem,$B1464)))</f>
        <v/>
      </c>
      <c r="S1464" s="20" t="str">
        <f t="shared" si="184"/>
        <v/>
      </c>
    </row>
    <row r="1465" spans="9:19" x14ac:dyDescent="0.25">
      <c r="I1465" s="18" t="str">
        <f>IF($B1465="","",IF(CostMethod="Last Cost",IFERROR(INDEX(PurCost,MATCH(_xlfn.MAXIFS(PurRank,PurItem,$B1465),PurRank,0)),$H1465),IF(($G1465+SUMIFS(PurQty,PurItem,$B1465))=0,$H1465,($G1465*$H1465+SUMIFS(PurTotal,PurItem,$B1465))/($G1465+SUMIFS(PurQty,PurItem,$B1465)))))</f>
        <v/>
      </c>
      <c r="K1465" s="18" t="str">
        <f t="shared" si="177"/>
        <v/>
      </c>
      <c r="L1465" s="19" t="str">
        <f t="shared" si="178"/>
        <v/>
      </c>
      <c r="M1465" s="19" t="str">
        <f t="shared" si="179"/>
        <v/>
      </c>
      <c r="N1465" s="20" t="str">
        <f t="shared" si="180"/>
        <v/>
      </c>
      <c r="O1465" s="18" t="str">
        <f t="shared" si="181"/>
        <v/>
      </c>
      <c r="P1465" s="18" t="str">
        <f t="shared" si="182"/>
        <v/>
      </c>
      <c r="Q1465" s="21" t="str">
        <f t="shared" si="183"/>
        <v/>
      </c>
      <c r="R1465" s="22" t="str">
        <f>IF($B1465="","",IF(_xlfn.MAXIFS(PurDate,PurItem,$B1465)=0,"",_xlfn.MAXIFS(PurDate,PurItem,$B1465)))</f>
        <v/>
      </c>
      <c r="S1465" s="20" t="str">
        <f t="shared" si="184"/>
        <v/>
      </c>
    </row>
    <row r="1466" spans="9:19" x14ac:dyDescent="0.25">
      <c r="I1466" s="18" t="str">
        <f>IF($B1466="","",IF(CostMethod="Last Cost",IFERROR(INDEX(PurCost,MATCH(_xlfn.MAXIFS(PurRank,PurItem,$B1466),PurRank,0)),$H1466),IF(($G1466+SUMIFS(PurQty,PurItem,$B1466))=0,$H1466,($G1466*$H1466+SUMIFS(PurTotal,PurItem,$B1466))/($G1466+SUMIFS(PurQty,PurItem,$B1466)))))</f>
        <v/>
      </c>
      <c r="K1466" s="18" t="str">
        <f t="shared" si="177"/>
        <v/>
      </c>
      <c r="L1466" s="19" t="str">
        <f t="shared" si="178"/>
        <v/>
      </c>
      <c r="M1466" s="19" t="str">
        <f t="shared" si="179"/>
        <v/>
      </c>
      <c r="N1466" s="20" t="str">
        <f t="shared" si="180"/>
        <v/>
      </c>
      <c r="O1466" s="18" t="str">
        <f t="shared" si="181"/>
        <v/>
      </c>
      <c r="P1466" s="18" t="str">
        <f t="shared" si="182"/>
        <v/>
      </c>
      <c r="Q1466" s="21" t="str">
        <f t="shared" si="183"/>
        <v/>
      </c>
      <c r="R1466" s="22" t="str">
        <f>IF($B1466="","",IF(_xlfn.MAXIFS(PurDate,PurItem,$B1466)=0,"",_xlfn.MAXIFS(PurDate,PurItem,$B1466)))</f>
        <v/>
      </c>
      <c r="S1466" s="20" t="str">
        <f t="shared" si="184"/>
        <v/>
      </c>
    </row>
    <row r="1467" spans="9:19" x14ac:dyDescent="0.25">
      <c r="I1467" s="18" t="str">
        <f>IF($B1467="","",IF(CostMethod="Last Cost",IFERROR(INDEX(PurCost,MATCH(_xlfn.MAXIFS(PurRank,PurItem,$B1467),PurRank,0)),$H1467),IF(($G1467+SUMIFS(PurQty,PurItem,$B1467))=0,$H1467,($G1467*$H1467+SUMIFS(PurTotal,PurItem,$B1467))/($G1467+SUMIFS(PurQty,PurItem,$B1467)))))</f>
        <v/>
      </c>
      <c r="K1467" s="18" t="str">
        <f t="shared" si="177"/>
        <v/>
      </c>
      <c r="L1467" s="19" t="str">
        <f t="shared" si="178"/>
        <v/>
      </c>
      <c r="M1467" s="19" t="str">
        <f t="shared" si="179"/>
        <v/>
      </c>
      <c r="N1467" s="20" t="str">
        <f t="shared" si="180"/>
        <v/>
      </c>
      <c r="O1467" s="18" t="str">
        <f t="shared" si="181"/>
        <v/>
      </c>
      <c r="P1467" s="18" t="str">
        <f t="shared" si="182"/>
        <v/>
      </c>
      <c r="Q1467" s="21" t="str">
        <f t="shared" si="183"/>
        <v/>
      </c>
      <c r="R1467" s="22" t="str">
        <f>IF($B1467="","",IF(_xlfn.MAXIFS(PurDate,PurItem,$B1467)=0,"",_xlfn.MAXIFS(PurDate,PurItem,$B1467)))</f>
        <v/>
      </c>
      <c r="S1467" s="20" t="str">
        <f t="shared" si="184"/>
        <v/>
      </c>
    </row>
    <row r="1468" spans="9:19" x14ac:dyDescent="0.25">
      <c r="I1468" s="18" t="str">
        <f>IF($B1468="","",IF(CostMethod="Last Cost",IFERROR(INDEX(PurCost,MATCH(_xlfn.MAXIFS(PurRank,PurItem,$B1468),PurRank,0)),$H1468),IF(($G1468+SUMIFS(PurQty,PurItem,$B1468))=0,$H1468,($G1468*$H1468+SUMIFS(PurTotal,PurItem,$B1468))/($G1468+SUMIFS(PurQty,PurItem,$B1468)))))</f>
        <v/>
      </c>
      <c r="K1468" s="18" t="str">
        <f t="shared" si="177"/>
        <v/>
      </c>
      <c r="L1468" s="19" t="str">
        <f t="shared" si="178"/>
        <v/>
      </c>
      <c r="M1468" s="19" t="str">
        <f t="shared" si="179"/>
        <v/>
      </c>
      <c r="N1468" s="20" t="str">
        <f t="shared" si="180"/>
        <v/>
      </c>
      <c r="O1468" s="18" t="str">
        <f t="shared" si="181"/>
        <v/>
      </c>
      <c r="P1468" s="18" t="str">
        <f t="shared" si="182"/>
        <v/>
      </c>
      <c r="Q1468" s="21" t="str">
        <f t="shared" si="183"/>
        <v/>
      </c>
      <c r="R1468" s="22" t="str">
        <f>IF($B1468="","",IF(_xlfn.MAXIFS(PurDate,PurItem,$B1468)=0,"",_xlfn.MAXIFS(PurDate,PurItem,$B1468)))</f>
        <v/>
      </c>
      <c r="S1468" s="20" t="str">
        <f t="shared" si="184"/>
        <v/>
      </c>
    </row>
    <row r="1469" spans="9:19" x14ac:dyDescent="0.25">
      <c r="I1469" s="18" t="str">
        <f>IF($B1469="","",IF(CostMethod="Last Cost",IFERROR(INDEX(PurCost,MATCH(_xlfn.MAXIFS(PurRank,PurItem,$B1469),PurRank,0)),$H1469),IF(($G1469+SUMIFS(PurQty,PurItem,$B1469))=0,$H1469,($G1469*$H1469+SUMIFS(PurTotal,PurItem,$B1469))/($G1469+SUMIFS(PurQty,PurItem,$B1469)))))</f>
        <v/>
      </c>
      <c r="K1469" s="18" t="str">
        <f t="shared" si="177"/>
        <v/>
      </c>
      <c r="L1469" s="19" t="str">
        <f t="shared" si="178"/>
        <v/>
      </c>
      <c r="M1469" s="19" t="str">
        <f t="shared" si="179"/>
        <v/>
      </c>
      <c r="N1469" s="20" t="str">
        <f t="shared" si="180"/>
        <v/>
      </c>
      <c r="O1469" s="18" t="str">
        <f t="shared" si="181"/>
        <v/>
      </c>
      <c r="P1469" s="18" t="str">
        <f t="shared" si="182"/>
        <v/>
      </c>
      <c r="Q1469" s="21" t="str">
        <f t="shared" si="183"/>
        <v/>
      </c>
      <c r="R1469" s="22" t="str">
        <f>IF($B1469="","",IF(_xlfn.MAXIFS(PurDate,PurItem,$B1469)=0,"",_xlfn.MAXIFS(PurDate,PurItem,$B1469)))</f>
        <v/>
      </c>
      <c r="S1469" s="20" t="str">
        <f t="shared" si="184"/>
        <v/>
      </c>
    </row>
    <row r="1470" spans="9:19" x14ac:dyDescent="0.25">
      <c r="I1470" s="18" t="str">
        <f>IF($B1470="","",IF(CostMethod="Last Cost",IFERROR(INDEX(PurCost,MATCH(_xlfn.MAXIFS(PurRank,PurItem,$B1470),PurRank,0)),$H1470),IF(($G1470+SUMIFS(PurQty,PurItem,$B1470))=0,$H1470,($G1470*$H1470+SUMIFS(PurTotal,PurItem,$B1470))/($G1470+SUMIFS(PurQty,PurItem,$B1470)))))</f>
        <v/>
      </c>
      <c r="K1470" s="18" t="str">
        <f t="shared" si="177"/>
        <v/>
      </c>
      <c r="L1470" s="19" t="str">
        <f t="shared" si="178"/>
        <v/>
      </c>
      <c r="M1470" s="19" t="str">
        <f t="shared" si="179"/>
        <v/>
      </c>
      <c r="N1470" s="20" t="str">
        <f t="shared" si="180"/>
        <v/>
      </c>
      <c r="O1470" s="18" t="str">
        <f t="shared" si="181"/>
        <v/>
      </c>
      <c r="P1470" s="18" t="str">
        <f t="shared" si="182"/>
        <v/>
      </c>
      <c r="Q1470" s="21" t="str">
        <f t="shared" si="183"/>
        <v/>
      </c>
      <c r="R1470" s="22" t="str">
        <f>IF($B1470="","",IF(_xlfn.MAXIFS(PurDate,PurItem,$B1470)=0,"",_xlfn.MAXIFS(PurDate,PurItem,$B1470)))</f>
        <v/>
      </c>
      <c r="S1470" s="20" t="str">
        <f t="shared" si="184"/>
        <v/>
      </c>
    </row>
    <row r="1471" spans="9:19" x14ac:dyDescent="0.25">
      <c r="I1471" s="18" t="str">
        <f>IF($B1471="","",IF(CostMethod="Last Cost",IFERROR(INDEX(PurCost,MATCH(_xlfn.MAXIFS(PurRank,PurItem,$B1471),PurRank,0)),$H1471),IF(($G1471+SUMIFS(PurQty,PurItem,$B1471))=0,$H1471,($G1471*$H1471+SUMIFS(PurTotal,PurItem,$B1471))/($G1471+SUMIFS(PurQty,PurItem,$B1471)))))</f>
        <v/>
      </c>
      <c r="K1471" s="18" t="str">
        <f t="shared" si="177"/>
        <v/>
      </c>
      <c r="L1471" s="19" t="str">
        <f t="shared" si="178"/>
        <v/>
      </c>
      <c r="M1471" s="19" t="str">
        <f t="shared" si="179"/>
        <v/>
      </c>
      <c r="N1471" s="20" t="str">
        <f t="shared" si="180"/>
        <v/>
      </c>
      <c r="O1471" s="18" t="str">
        <f t="shared" si="181"/>
        <v/>
      </c>
      <c r="P1471" s="18" t="str">
        <f t="shared" si="182"/>
        <v/>
      </c>
      <c r="Q1471" s="21" t="str">
        <f t="shared" si="183"/>
        <v/>
      </c>
      <c r="R1471" s="22" t="str">
        <f>IF($B1471="","",IF(_xlfn.MAXIFS(PurDate,PurItem,$B1471)=0,"",_xlfn.MAXIFS(PurDate,PurItem,$B1471)))</f>
        <v/>
      </c>
      <c r="S1471" s="20" t="str">
        <f t="shared" si="184"/>
        <v/>
      </c>
    </row>
    <row r="1472" spans="9:19" x14ac:dyDescent="0.25">
      <c r="I1472" s="18" t="str">
        <f>IF($B1472="","",IF(CostMethod="Last Cost",IFERROR(INDEX(PurCost,MATCH(_xlfn.MAXIFS(PurRank,PurItem,$B1472),PurRank,0)),$H1472),IF(($G1472+SUMIFS(PurQty,PurItem,$B1472))=0,$H1472,($G1472*$H1472+SUMIFS(PurTotal,PurItem,$B1472))/($G1472+SUMIFS(PurQty,PurItem,$B1472)))))</f>
        <v/>
      </c>
      <c r="K1472" s="18" t="str">
        <f t="shared" si="177"/>
        <v/>
      </c>
      <c r="L1472" s="19" t="str">
        <f t="shared" si="178"/>
        <v/>
      </c>
      <c r="M1472" s="19" t="str">
        <f t="shared" si="179"/>
        <v/>
      </c>
      <c r="N1472" s="20" t="str">
        <f t="shared" si="180"/>
        <v/>
      </c>
      <c r="O1472" s="18" t="str">
        <f t="shared" si="181"/>
        <v/>
      </c>
      <c r="P1472" s="18" t="str">
        <f t="shared" si="182"/>
        <v/>
      </c>
      <c r="Q1472" s="21" t="str">
        <f t="shared" si="183"/>
        <v/>
      </c>
      <c r="R1472" s="22" t="str">
        <f>IF($B1472="","",IF(_xlfn.MAXIFS(PurDate,PurItem,$B1472)=0,"",_xlfn.MAXIFS(PurDate,PurItem,$B1472)))</f>
        <v/>
      </c>
      <c r="S1472" s="20" t="str">
        <f t="shared" si="184"/>
        <v/>
      </c>
    </row>
    <row r="1473" spans="9:19" x14ac:dyDescent="0.25">
      <c r="I1473" s="18" t="str">
        <f>IF($B1473="","",IF(CostMethod="Last Cost",IFERROR(INDEX(PurCost,MATCH(_xlfn.MAXIFS(PurRank,PurItem,$B1473),PurRank,0)),$H1473),IF(($G1473+SUMIFS(PurQty,PurItem,$B1473))=0,$H1473,($G1473*$H1473+SUMIFS(PurTotal,PurItem,$B1473))/($G1473+SUMIFS(PurQty,PurItem,$B1473)))))</f>
        <v/>
      </c>
      <c r="K1473" s="18" t="str">
        <f t="shared" si="177"/>
        <v/>
      </c>
      <c r="L1473" s="19" t="str">
        <f t="shared" si="178"/>
        <v/>
      </c>
      <c r="M1473" s="19" t="str">
        <f t="shared" si="179"/>
        <v/>
      </c>
      <c r="N1473" s="20" t="str">
        <f t="shared" si="180"/>
        <v/>
      </c>
      <c r="O1473" s="18" t="str">
        <f t="shared" si="181"/>
        <v/>
      </c>
      <c r="P1473" s="18" t="str">
        <f t="shared" si="182"/>
        <v/>
      </c>
      <c r="Q1473" s="21" t="str">
        <f t="shared" si="183"/>
        <v/>
      </c>
      <c r="R1473" s="22" t="str">
        <f>IF($B1473="","",IF(_xlfn.MAXIFS(PurDate,PurItem,$B1473)=0,"",_xlfn.MAXIFS(PurDate,PurItem,$B1473)))</f>
        <v/>
      </c>
      <c r="S1473" s="20" t="str">
        <f t="shared" si="184"/>
        <v/>
      </c>
    </row>
    <row r="1474" spans="9:19" x14ac:dyDescent="0.25">
      <c r="I1474" s="18" t="str">
        <f>IF($B1474="","",IF(CostMethod="Last Cost",IFERROR(INDEX(PurCost,MATCH(_xlfn.MAXIFS(PurRank,PurItem,$B1474),PurRank,0)),$H1474),IF(($G1474+SUMIFS(PurQty,PurItem,$B1474))=0,$H1474,($G1474*$H1474+SUMIFS(PurTotal,PurItem,$B1474))/($G1474+SUMIFS(PurQty,PurItem,$B1474)))))</f>
        <v/>
      </c>
      <c r="K1474" s="18" t="str">
        <f t="shared" si="177"/>
        <v/>
      </c>
      <c r="L1474" s="19" t="str">
        <f t="shared" si="178"/>
        <v/>
      </c>
      <c r="M1474" s="19" t="str">
        <f t="shared" si="179"/>
        <v/>
      </c>
      <c r="N1474" s="20" t="str">
        <f t="shared" si="180"/>
        <v/>
      </c>
      <c r="O1474" s="18" t="str">
        <f t="shared" si="181"/>
        <v/>
      </c>
      <c r="P1474" s="18" t="str">
        <f t="shared" si="182"/>
        <v/>
      </c>
      <c r="Q1474" s="21" t="str">
        <f t="shared" si="183"/>
        <v/>
      </c>
      <c r="R1474" s="22" t="str">
        <f>IF($B1474="","",IF(_xlfn.MAXIFS(PurDate,PurItem,$B1474)=0,"",_xlfn.MAXIFS(PurDate,PurItem,$B1474)))</f>
        <v/>
      </c>
      <c r="S1474" s="20" t="str">
        <f t="shared" si="184"/>
        <v/>
      </c>
    </row>
    <row r="1475" spans="9:19" x14ac:dyDescent="0.25">
      <c r="I1475" s="18" t="str">
        <f>IF($B1475="","",IF(CostMethod="Last Cost",IFERROR(INDEX(PurCost,MATCH(_xlfn.MAXIFS(PurRank,PurItem,$B1475),PurRank,0)),$H1475),IF(($G1475+SUMIFS(PurQty,PurItem,$B1475))=0,$H1475,($G1475*$H1475+SUMIFS(PurTotal,PurItem,$B1475))/($G1475+SUMIFS(PurQty,PurItem,$B1475)))))</f>
        <v/>
      </c>
      <c r="K1475" s="18" t="str">
        <f t="shared" si="177"/>
        <v/>
      </c>
      <c r="L1475" s="19" t="str">
        <f t="shared" si="178"/>
        <v/>
      </c>
      <c r="M1475" s="19" t="str">
        <f t="shared" si="179"/>
        <v/>
      </c>
      <c r="N1475" s="20" t="str">
        <f t="shared" si="180"/>
        <v/>
      </c>
      <c r="O1475" s="18" t="str">
        <f t="shared" si="181"/>
        <v/>
      </c>
      <c r="P1475" s="18" t="str">
        <f t="shared" si="182"/>
        <v/>
      </c>
      <c r="Q1475" s="21" t="str">
        <f t="shared" si="183"/>
        <v/>
      </c>
      <c r="R1475" s="22" t="str">
        <f>IF($B1475="","",IF(_xlfn.MAXIFS(PurDate,PurItem,$B1475)=0,"",_xlfn.MAXIFS(PurDate,PurItem,$B1475)))</f>
        <v/>
      </c>
      <c r="S1475" s="20" t="str">
        <f t="shared" si="184"/>
        <v/>
      </c>
    </row>
    <row r="1476" spans="9:19" x14ac:dyDescent="0.25">
      <c r="I1476" s="18" t="str">
        <f>IF($B1476="","",IF(CostMethod="Last Cost",IFERROR(INDEX(PurCost,MATCH(_xlfn.MAXIFS(PurRank,PurItem,$B1476),PurRank,0)),$H1476),IF(($G1476+SUMIFS(PurQty,PurItem,$B1476))=0,$H1476,($G1476*$H1476+SUMIFS(PurTotal,PurItem,$B1476))/($G1476+SUMIFS(PurQty,PurItem,$B1476)))))</f>
        <v/>
      </c>
      <c r="K1476" s="18" t="str">
        <f t="shared" si="177"/>
        <v/>
      </c>
      <c r="L1476" s="19" t="str">
        <f t="shared" si="178"/>
        <v/>
      </c>
      <c r="M1476" s="19" t="str">
        <f t="shared" si="179"/>
        <v/>
      </c>
      <c r="N1476" s="20" t="str">
        <f t="shared" si="180"/>
        <v/>
      </c>
      <c r="O1476" s="18" t="str">
        <f t="shared" si="181"/>
        <v/>
      </c>
      <c r="P1476" s="18" t="str">
        <f t="shared" si="182"/>
        <v/>
      </c>
      <c r="Q1476" s="21" t="str">
        <f t="shared" si="183"/>
        <v/>
      </c>
      <c r="R1476" s="22" t="str">
        <f>IF($B1476="","",IF(_xlfn.MAXIFS(PurDate,PurItem,$B1476)=0,"",_xlfn.MAXIFS(PurDate,PurItem,$B1476)))</f>
        <v/>
      </c>
      <c r="S1476" s="20" t="str">
        <f t="shared" si="184"/>
        <v/>
      </c>
    </row>
    <row r="1477" spans="9:19" x14ac:dyDescent="0.25">
      <c r="I1477" s="18" t="str">
        <f>IF($B1477="","",IF(CostMethod="Last Cost",IFERROR(INDEX(PurCost,MATCH(_xlfn.MAXIFS(PurRank,PurItem,$B1477),PurRank,0)),$H1477),IF(($G1477+SUMIFS(PurQty,PurItem,$B1477))=0,$H1477,($G1477*$H1477+SUMIFS(PurTotal,PurItem,$B1477))/($G1477+SUMIFS(PurQty,PurItem,$B1477)))))</f>
        <v/>
      </c>
      <c r="K1477" s="18" t="str">
        <f t="shared" ref="K1477:K1540" si="185">IF(OR($B1477="",$J1477=""),"",$J1477-$I1477)</f>
        <v/>
      </c>
      <c r="L1477" s="19" t="str">
        <f t="shared" ref="L1477:L1540" si="186">IF(OR($K1477="",$J1477=0,$J1477=""),"",$K1477/$J1477)</f>
        <v/>
      </c>
      <c r="M1477" s="19" t="str">
        <f t="shared" ref="M1477:M1540" si="187">IF(OR($K1477="",$I1477=0,$I1477=""),"",$K1477/$I1477)</f>
        <v/>
      </c>
      <c r="N1477" s="20" t="str">
        <f t="shared" ref="N1477:N1540" si="188">IF($B1477="","",$G1477+SUMIFS(PurQty,PurItem,$B1477)-SUMIFS(SalQty,SalItem,$B1477)-SUMIFS(WoQty,WoItem,$B1477)+SUMIFS(AdjQty,AdjItem,$B1477)+SUMIFS(LinVarQty,LinItem,$B1477,LinPosted,"YES"))</f>
        <v/>
      </c>
      <c r="O1477" s="18" t="str">
        <f t="shared" ref="O1477:O1540" si="189">IF($B1477="","",$N1477*$I1477)</f>
        <v/>
      </c>
      <c r="P1477" s="18" t="str">
        <f t="shared" ref="P1477:P1540" si="190">IF(OR($B1477="",$J1477=""),"",$N1477*$J1477)</f>
        <v/>
      </c>
      <c r="Q1477" s="21" t="str">
        <f t="shared" ref="Q1477:Q1540" si="191">IF($B1477="","",IF($N1477&lt;0,"NEGATIVE",IF($N1477&lt;=$F1477,"REORDER","OK")))</f>
        <v/>
      </c>
      <c r="R1477" s="22" t="str">
        <f>IF($B1477="","",IF(_xlfn.MAXIFS(PurDate,PurItem,$B1477)=0,"",_xlfn.MAXIFS(PurDate,PurItem,$B1477)))</f>
        <v/>
      </c>
      <c r="S1477" s="20" t="str">
        <f t="shared" ref="S1477:S1540" si="192">IF($B1477="","",SUMIFS(PurQty,PurItem,$B1477))</f>
        <v/>
      </c>
    </row>
    <row r="1478" spans="9:19" x14ac:dyDescent="0.25">
      <c r="I1478" s="18" t="str">
        <f>IF($B1478="","",IF(CostMethod="Last Cost",IFERROR(INDEX(PurCost,MATCH(_xlfn.MAXIFS(PurRank,PurItem,$B1478),PurRank,0)),$H1478),IF(($G1478+SUMIFS(PurQty,PurItem,$B1478))=0,$H1478,($G1478*$H1478+SUMIFS(PurTotal,PurItem,$B1478))/($G1478+SUMIFS(PurQty,PurItem,$B1478)))))</f>
        <v/>
      </c>
      <c r="K1478" s="18" t="str">
        <f t="shared" si="185"/>
        <v/>
      </c>
      <c r="L1478" s="19" t="str">
        <f t="shared" si="186"/>
        <v/>
      </c>
      <c r="M1478" s="19" t="str">
        <f t="shared" si="187"/>
        <v/>
      </c>
      <c r="N1478" s="20" t="str">
        <f t="shared" si="188"/>
        <v/>
      </c>
      <c r="O1478" s="18" t="str">
        <f t="shared" si="189"/>
        <v/>
      </c>
      <c r="P1478" s="18" t="str">
        <f t="shared" si="190"/>
        <v/>
      </c>
      <c r="Q1478" s="21" t="str">
        <f t="shared" si="191"/>
        <v/>
      </c>
      <c r="R1478" s="22" t="str">
        <f>IF($B1478="","",IF(_xlfn.MAXIFS(PurDate,PurItem,$B1478)=0,"",_xlfn.MAXIFS(PurDate,PurItem,$B1478)))</f>
        <v/>
      </c>
      <c r="S1478" s="20" t="str">
        <f t="shared" si="192"/>
        <v/>
      </c>
    </row>
    <row r="1479" spans="9:19" x14ac:dyDescent="0.25">
      <c r="I1479" s="18" t="str">
        <f>IF($B1479="","",IF(CostMethod="Last Cost",IFERROR(INDEX(PurCost,MATCH(_xlfn.MAXIFS(PurRank,PurItem,$B1479),PurRank,0)),$H1479),IF(($G1479+SUMIFS(PurQty,PurItem,$B1479))=0,$H1479,($G1479*$H1479+SUMIFS(PurTotal,PurItem,$B1479))/($G1479+SUMIFS(PurQty,PurItem,$B1479)))))</f>
        <v/>
      </c>
      <c r="K1479" s="18" t="str">
        <f t="shared" si="185"/>
        <v/>
      </c>
      <c r="L1479" s="19" t="str">
        <f t="shared" si="186"/>
        <v/>
      </c>
      <c r="M1479" s="19" t="str">
        <f t="shared" si="187"/>
        <v/>
      </c>
      <c r="N1479" s="20" t="str">
        <f t="shared" si="188"/>
        <v/>
      </c>
      <c r="O1479" s="18" t="str">
        <f t="shared" si="189"/>
        <v/>
      </c>
      <c r="P1479" s="18" t="str">
        <f t="shared" si="190"/>
        <v/>
      </c>
      <c r="Q1479" s="21" t="str">
        <f t="shared" si="191"/>
        <v/>
      </c>
      <c r="R1479" s="22" t="str">
        <f>IF($B1479="","",IF(_xlfn.MAXIFS(PurDate,PurItem,$B1479)=0,"",_xlfn.MAXIFS(PurDate,PurItem,$B1479)))</f>
        <v/>
      </c>
      <c r="S1479" s="20" t="str">
        <f t="shared" si="192"/>
        <v/>
      </c>
    </row>
    <row r="1480" spans="9:19" x14ac:dyDescent="0.25">
      <c r="I1480" s="18" t="str">
        <f>IF($B1480="","",IF(CostMethod="Last Cost",IFERROR(INDEX(PurCost,MATCH(_xlfn.MAXIFS(PurRank,PurItem,$B1480),PurRank,0)),$H1480),IF(($G1480+SUMIFS(PurQty,PurItem,$B1480))=0,$H1480,($G1480*$H1480+SUMIFS(PurTotal,PurItem,$B1480))/($G1480+SUMIFS(PurQty,PurItem,$B1480)))))</f>
        <v/>
      </c>
      <c r="K1480" s="18" t="str">
        <f t="shared" si="185"/>
        <v/>
      </c>
      <c r="L1480" s="19" t="str">
        <f t="shared" si="186"/>
        <v/>
      </c>
      <c r="M1480" s="19" t="str">
        <f t="shared" si="187"/>
        <v/>
      </c>
      <c r="N1480" s="20" t="str">
        <f t="shared" si="188"/>
        <v/>
      </c>
      <c r="O1480" s="18" t="str">
        <f t="shared" si="189"/>
        <v/>
      </c>
      <c r="P1480" s="18" t="str">
        <f t="shared" si="190"/>
        <v/>
      </c>
      <c r="Q1480" s="21" t="str">
        <f t="shared" si="191"/>
        <v/>
      </c>
      <c r="R1480" s="22" t="str">
        <f>IF($B1480="","",IF(_xlfn.MAXIFS(PurDate,PurItem,$B1480)=0,"",_xlfn.MAXIFS(PurDate,PurItem,$B1480)))</f>
        <v/>
      </c>
      <c r="S1480" s="20" t="str">
        <f t="shared" si="192"/>
        <v/>
      </c>
    </row>
    <row r="1481" spans="9:19" x14ac:dyDescent="0.25">
      <c r="I1481" s="18" t="str">
        <f>IF($B1481="","",IF(CostMethod="Last Cost",IFERROR(INDEX(PurCost,MATCH(_xlfn.MAXIFS(PurRank,PurItem,$B1481),PurRank,0)),$H1481),IF(($G1481+SUMIFS(PurQty,PurItem,$B1481))=0,$H1481,($G1481*$H1481+SUMIFS(PurTotal,PurItem,$B1481))/($G1481+SUMIFS(PurQty,PurItem,$B1481)))))</f>
        <v/>
      </c>
      <c r="K1481" s="18" t="str">
        <f t="shared" si="185"/>
        <v/>
      </c>
      <c r="L1481" s="19" t="str">
        <f t="shared" si="186"/>
        <v/>
      </c>
      <c r="M1481" s="19" t="str">
        <f t="shared" si="187"/>
        <v/>
      </c>
      <c r="N1481" s="20" t="str">
        <f t="shared" si="188"/>
        <v/>
      </c>
      <c r="O1481" s="18" t="str">
        <f t="shared" si="189"/>
        <v/>
      </c>
      <c r="P1481" s="18" t="str">
        <f t="shared" si="190"/>
        <v/>
      </c>
      <c r="Q1481" s="21" t="str">
        <f t="shared" si="191"/>
        <v/>
      </c>
      <c r="R1481" s="22" t="str">
        <f>IF($B1481="","",IF(_xlfn.MAXIFS(PurDate,PurItem,$B1481)=0,"",_xlfn.MAXIFS(PurDate,PurItem,$B1481)))</f>
        <v/>
      </c>
      <c r="S1481" s="20" t="str">
        <f t="shared" si="192"/>
        <v/>
      </c>
    </row>
    <row r="1482" spans="9:19" x14ac:dyDescent="0.25">
      <c r="I1482" s="18" t="str">
        <f>IF($B1482="","",IF(CostMethod="Last Cost",IFERROR(INDEX(PurCost,MATCH(_xlfn.MAXIFS(PurRank,PurItem,$B1482),PurRank,0)),$H1482),IF(($G1482+SUMIFS(PurQty,PurItem,$B1482))=0,$H1482,($G1482*$H1482+SUMIFS(PurTotal,PurItem,$B1482))/($G1482+SUMIFS(PurQty,PurItem,$B1482)))))</f>
        <v/>
      </c>
      <c r="K1482" s="18" t="str">
        <f t="shared" si="185"/>
        <v/>
      </c>
      <c r="L1482" s="19" t="str">
        <f t="shared" si="186"/>
        <v/>
      </c>
      <c r="M1482" s="19" t="str">
        <f t="shared" si="187"/>
        <v/>
      </c>
      <c r="N1482" s="20" t="str">
        <f t="shared" si="188"/>
        <v/>
      </c>
      <c r="O1482" s="18" t="str">
        <f t="shared" si="189"/>
        <v/>
      </c>
      <c r="P1482" s="18" t="str">
        <f t="shared" si="190"/>
        <v/>
      </c>
      <c r="Q1482" s="21" t="str">
        <f t="shared" si="191"/>
        <v/>
      </c>
      <c r="R1482" s="22" t="str">
        <f>IF($B1482="","",IF(_xlfn.MAXIFS(PurDate,PurItem,$B1482)=0,"",_xlfn.MAXIFS(PurDate,PurItem,$B1482)))</f>
        <v/>
      </c>
      <c r="S1482" s="20" t="str">
        <f t="shared" si="192"/>
        <v/>
      </c>
    </row>
    <row r="1483" spans="9:19" x14ac:dyDescent="0.25">
      <c r="I1483" s="18" t="str">
        <f>IF($B1483="","",IF(CostMethod="Last Cost",IFERROR(INDEX(PurCost,MATCH(_xlfn.MAXIFS(PurRank,PurItem,$B1483),PurRank,0)),$H1483),IF(($G1483+SUMIFS(PurQty,PurItem,$B1483))=0,$H1483,($G1483*$H1483+SUMIFS(PurTotal,PurItem,$B1483))/($G1483+SUMIFS(PurQty,PurItem,$B1483)))))</f>
        <v/>
      </c>
      <c r="K1483" s="18" t="str">
        <f t="shared" si="185"/>
        <v/>
      </c>
      <c r="L1483" s="19" t="str">
        <f t="shared" si="186"/>
        <v/>
      </c>
      <c r="M1483" s="19" t="str">
        <f t="shared" si="187"/>
        <v/>
      </c>
      <c r="N1483" s="20" t="str">
        <f t="shared" si="188"/>
        <v/>
      </c>
      <c r="O1483" s="18" t="str">
        <f t="shared" si="189"/>
        <v/>
      </c>
      <c r="P1483" s="18" t="str">
        <f t="shared" si="190"/>
        <v/>
      </c>
      <c r="Q1483" s="21" t="str">
        <f t="shared" si="191"/>
        <v/>
      </c>
      <c r="R1483" s="22" t="str">
        <f>IF($B1483="","",IF(_xlfn.MAXIFS(PurDate,PurItem,$B1483)=0,"",_xlfn.MAXIFS(PurDate,PurItem,$B1483)))</f>
        <v/>
      </c>
      <c r="S1483" s="20" t="str">
        <f t="shared" si="192"/>
        <v/>
      </c>
    </row>
    <row r="1484" spans="9:19" x14ac:dyDescent="0.25">
      <c r="I1484" s="18" t="str">
        <f>IF($B1484="","",IF(CostMethod="Last Cost",IFERROR(INDEX(PurCost,MATCH(_xlfn.MAXIFS(PurRank,PurItem,$B1484),PurRank,0)),$H1484),IF(($G1484+SUMIFS(PurQty,PurItem,$B1484))=0,$H1484,($G1484*$H1484+SUMIFS(PurTotal,PurItem,$B1484))/($G1484+SUMIFS(PurQty,PurItem,$B1484)))))</f>
        <v/>
      </c>
      <c r="K1484" s="18" t="str">
        <f t="shared" si="185"/>
        <v/>
      </c>
      <c r="L1484" s="19" t="str">
        <f t="shared" si="186"/>
        <v/>
      </c>
      <c r="M1484" s="19" t="str">
        <f t="shared" si="187"/>
        <v/>
      </c>
      <c r="N1484" s="20" t="str">
        <f t="shared" si="188"/>
        <v/>
      </c>
      <c r="O1484" s="18" t="str">
        <f t="shared" si="189"/>
        <v/>
      </c>
      <c r="P1484" s="18" t="str">
        <f t="shared" si="190"/>
        <v/>
      </c>
      <c r="Q1484" s="21" t="str">
        <f t="shared" si="191"/>
        <v/>
      </c>
      <c r="R1484" s="22" t="str">
        <f>IF($B1484="","",IF(_xlfn.MAXIFS(PurDate,PurItem,$B1484)=0,"",_xlfn.MAXIFS(PurDate,PurItem,$B1484)))</f>
        <v/>
      </c>
      <c r="S1484" s="20" t="str">
        <f t="shared" si="192"/>
        <v/>
      </c>
    </row>
    <row r="1485" spans="9:19" x14ac:dyDescent="0.25">
      <c r="I1485" s="18" t="str">
        <f>IF($B1485="","",IF(CostMethod="Last Cost",IFERROR(INDEX(PurCost,MATCH(_xlfn.MAXIFS(PurRank,PurItem,$B1485),PurRank,0)),$H1485),IF(($G1485+SUMIFS(PurQty,PurItem,$B1485))=0,$H1485,($G1485*$H1485+SUMIFS(PurTotal,PurItem,$B1485))/($G1485+SUMIFS(PurQty,PurItem,$B1485)))))</f>
        <v/>
      </c>
      <c r="K1485" s="18" t="str">
        <f t="shared" si="185"/>
        <v/>
      </c>
      <c r="L1485" s="19" t="str">
        <f t="shared" si="186"/>
        <v/>
      </c>
      <c r="M1485" s="19" t="str">
        <f t="shared" si="187"/>
        <v/>
      </c>
      <c r="N1485" s="20" t="str">
        <f t="shared" si="188"/>
        <v/>
      </c>
      <c r="O1485" s="18" t="str">
        <f t="shared" si="189"/>
        <v/>
      </c>
      <c r="P1485" s="18" t="str">
        <f t="shared" si="190"/>
        <v/>
      </c>
      <c r="Q1485" s="21" t="str">
        <f t="shared" si="191"/>
        <v/>
      </c>
      <c r="R1485" s="22" t="str">
        <f>IF($B1485="","",IF(_xlfn.MAXIFS(PurDate,PurItem,$B1485)=0,"",_xlfn.MAXIFS(PurDate,PurItem,$B1485)))</f>
        <v/>
      </c>
      <c r="S1485" s="20" t="str">
        <f t="shared" si="192"/>
        <v/>
      </c>
    </row>
    <row r="1486" spans="9:19" x14ac:dyDescent="0.25">
      <c r="I1486" s="18" t="str">
        <f>IF($B1486="","",IF(CostMethod="Last Cost",IFERROR(INDEX(PurCost,MATCH(_xlfn.MAXIFS(PurRank,PurItem,$B1486),PurRank,0)),$H1486),IF(($G1486+SUMIFS(PurQty,PurItem,$B1486))=0,$H1486,($G1486*$H1486+SUMIFS(PurTotal,PurItem,$B1486))/($G1486+SUMIFS(PurQty,PurItem,$B1486)))))</f>
        <v/>
      </c>
      <c r="K1486" s="18" t="str">
        <f t="shared" si="185"/>
        <v/>
      </c>
      <c r="L1486" s="19" t="str">
        <f t="shared" si="186"/>
        <v/>
      </c>
      <c r="M1486" s="19" t="str">
        <f t="shared" si="187"/>
        <v/>
      </c>
      <c r="N1486" s="20" t="str">
        <f t="shared" si="188"/>
        <v/>
      </c>
      <c r="O1486" s="18" t="str">
        <f t="shared" si="189"/>
        <v/>
      </c>
      <c r="P1486" s="18" t="str">
        <f t="shared" si="190"/>
        <v/>
      </c>
      <c r="Q1486" s="21" t="str">
        <f t="shared" si="191"/>
        <v/>
      </c>
      <c r="R1486" s="22" t="str">
        <f>IF($B1486="","",IF(_xlfn.MAXIFS(PurDate,PurItem,$B1486)=0,"",_xlfn.MAXIFS(PurDate,PurItem,$B1486)))</f>
        <v/>
      </c>
      <c r="S1486" s="20" t="str">
        <f t="shared" si="192"/>
        <v/>
      </c>
    </row>
    <row r="1487" spans="9:19" x14ac:dyDescent="0.25">
      <c r="I1487" s="18" t="str">
        <f>IF($B1487="","",IF(CostMethod="Last Cost",IFERROR(INDEX(PurCost,MATCH(_xlfn.MAXIFS(PurRank,PurItem,$B1487),PurRank,0)),$H1487),IF(($G1487+SUMIFS(PurQty,PurItem,$B1487))=0,$H1487,($G1487*$H1487+SUMIFS(PurTotal,PurItem,$B1487))/($G1487+SUMIFS(PurQty,PurItem,$B1487)))))</f>
        <v/>
      </c>
      <c r="K1487" s="18" t="str">
        <f t="shared" si="185"/>
        <v/>
      </c>
      <c r="L1487" s="19" t="str">
        <f t="shared" si="186"/>
        <v/>
      </c>
      <c r="M1487" s="19" t="str">
        <f t="shared" si="187"/>
        <v/>
      </c>
      <c r="N1487" s="20" t="str">
        <f t="shared" si="188"/>
        <v/>
      </c>
      <c r="O1487" s="18" t="str">
        <f t="shared" si="189"/>
        <v/>
      </c>
      <c r="P1487" s="18" t="str">
        <f t="shared" si="190"/>
        <v/>
      </c>
      <c r="Q1487" s="21" t="str">
        <f t="shared" si="191"/>
        <v/>
      </c>
      <c r="R1487" s="22" t="str">
        <f>IF($B1487="","",IF(_xlfn.MAXIFS(PurDate,PurItem,$B1487)=0,"",_xlfn.MAXIFS(PurDate,PurItem,$B1487)))</f>
        <v/>
      </c>
      <c r="S1487" s="20" t="str">
        <f t="shared" si="192"/>
        <v/>
      </c>
    </row>
    <row r="1488" spans="9:19" x14ac:dyDescent="0.25">
      <c r="I1488" s="18" t="str">
        <f>IF($B1488="","",IF(CostMethod="Last Cost",IFERROR(INDEX(PurCost,MATCH(_xlfn.MAXIFS(PurRank,PurItem,$B1488),PurRank,0)),$H1488),IF(($G1488+SUMIFS(PurQty,PurItem,$B1488))=0,$H1488,($G1488*$H1488+SUMIFS(PurTotal,PurItem,$B1488))/($G1488+SUMIFS(PurQty,PurItem,$B1488)))))</f>
        <v/>
      </c>
      <c r="K1488" s="18" t="str">
        <f t="shared" si="185"/>
        <v/>
      </c>
      <c r="L1488" s="19" t="str">
        <f t="shared" si="186"/>
        <v/>
      </c>
      <c r="M1488" s="19" t="str">
        <f t="shared" si="187"/>
        <v/>
      </c>
      <c r="N1488" s="20" t="str">
        <f t="shared" si="188"/>
        <v/>
      </c>
      <c r="O1488" s="18" t="str">
        <f t="shared" si="189"/>
        <v/>
      </c>
      <c r="P1488" s="18" t="str">
        <f t="shared" si="190"/>
        <v/>
      </c>
      <c r="Q1488" s="21" t="str">
        <f t="shared" si="191"/>
        <v/>
      </c>
      <c r="R1488" s="22" t="str">
        <f>IF($B1488="","",IF(_xlfn.MAXIFS(PurDate,PurItem,$B1488)=0,"",_xlfn.MAXIFS(PurDate,PurItem,$B1488)))</f>
        <v/>
      </c>
      <c r="S1488" s="20" t="str">
        <f t="shared" si="192"/>
        <v/>
      </c>
    </row>
    <row r="1489" spans="9:19" x14ac:dyDescent="0.25">
      <c r="I1489" s="18" t="str">
        <f>IF($B1489="","",IF(CostMethod="Last Cost",IFERROR(INDEX(PurCost,MATCH(_xlfn.MAXIFS(PurRank,PurItem,$B1489),PurRank,0)),$H1489),IF(($G1489+SUMIFS(PurQty,PurItem,$B1489))=0,$H1489,($G1489*$H1489+SUMIFS(PurTotal,PurItem,$B1489))/($G1489+SUMIFS(PurQty,PurItem,$B1489)))))</f>
        <v/>
      </c>
      <c r="K1489" s="18" t="str">
        <f t="shared" si="185"/>
        <v/>
      </c>
      <c r="L1489" s="19" t="str">
        <f t="shared" si="186"/>
        <v/>
      </c>
      <c r="M1489" s="19" t="str">
        <f t="shared" si="187"/>
        <v/>
      </c>
      <c r="N1489" s="20" t="str">
        <f t="shared" si="188"/>
        <v/>
      </c>
      <c r="O1489" s="18" t="str">
        <f t="shared" si="189"/>
        <v/>
      </c>
      <c r="P1489" s="18" t="str">
        <f t="shared" si="190"/>
        <v/>
      </c>
      <c r="Q1489" s="21" t="str">
        <f t="shared" si="191"/>
        <v/>
      </c>
      <c r="R1489" s="22" t="str">
        <f>IF($B1489="","",IF(_xlfn.MAXIFS(PurDate,PurItem,$B1489)=0,"",_xlfn.MAXIFS(PurDate,PurItem,$B1489)))</f>
        <v/>
      </c>
      <c r="S1489" s="20" t="str">
        <f t="shared" si="192"/>
        <v/>
      </c>
    </row>
    <row r="1490" spans="9:19" x14ac:dyDescent="0.25">
      <c r="I1490" s="18" t="str">
        <f>IF($B1490="","",IF(CostMethod="Last Cost",IFERROR(INDEX(PurCost,MATCH(_xlfn.MAXIFS(PurRank,PurItem,$B1490),PurRank,0)),$H1490),IF(($G1490+SUMIFS(PurQty,PurItem,$B1490))=0,$H1490,($G1490*$H1490+SUMIFS(PurTotal,PurItem,$B1490))/($G1490+SUMIFS(PurQty,PurItem,$B1490)))))</f>
        <v/>
      </c>
      <c r="K1490" s="18" t="str">
        <f t="shared" si="185"/>
        <v/>
      </c>
      <c r="L1490" s="19" t="str">
        <f t="shared" si="186"/>
        <v/>
      </c>
      <c r="M1490" s="19" t="str">
        <f t="shared" si="187"/>
        <v/>
      </c>
      <c r="N1490" s="20" t="str">
        <f t="shared" si="188"/>
        <v/>
      </c>
      <c r="O1490" s="18" t="str">
        <f t="shared" si="189"/>
        <v/>
      </c>
      <c r="P1490" s="18" t="str">
        <f t="shared" si="190"/>
        <v/>
      </c>
      <c r="Q1490" s="21" t="str">
        <f t="shared" si="191"/>
        <v/>
      </c>
      <c r="R1490" s="22" t="str">
        <f>IF($B1490="","",IF(_xlfn.MAXIFS(PurDate,PurItem,$B1490)=0,"",_xlfn.MAXIFS(PurDate,PurItem,$B1490)))</f>
        <v/>
      </c>
      <c r="S1490" s="20" t="str">
        <f t="shared" si="192"/>
        <v/>
      </c>
    </row>
    <row r="1491" spans="9:19" x14ac:dyDescent="0.25">
      <c r="I1491" s="18" t="str">
        <f>IF($B1491="","",IF(CostMethod="Last Cost",IFERROR(INDEX(PurCost,MATCH(_xlfn.MAXIFS(PurRank,PurItem,$B1491),PurRank,0)),$H1491),IF(($G1491+SUMIFS(PurQty,PurItem,$B1491))=0,$H1491,($G1491*$H1491+SUMIFS(PurTotal,PurItem,$B1491))/($G1491+SUMIFS(PurQty,PurItem,$B1491)))))</f>
        <v/>
      </c>
      <c r="K1491" s="18" t="str">
        <f t="shared" si="185"/>
        <v/>
      </c>
      <c r="L1491" s="19" t="str">
        <f t="shared" si="186"/>
        <v/>
      </c>
      <c r="M1491" s="19" t="str">
        <f t="shared" si="187"/>
        <v/>
      </c>
      <c r="N1491" s="20" t="str">
        <f t="shared" si="188"/>
        <v/>
      </c>
      <c r="O1491" s="18" t="str">
        <f t="shared" si="189"/>
        <v/>
      </c>
      <c r="P1491" s="18" t="str">
        <f t="shared" si="190"/>
        <v/>
      </c>
      <c r="Q1491" s="21" t="str">
        <f t="shared" si="191"/>
        <v/>
      </c>
      <c r="R1491" s="22" t="str">
        <f>IF($B1491="","",IF(_xlfn.MAXIFS(PurDate,PurItem,$B1491)=0,"",_xlfn.MAXIFS(PurDate,PurItem,$B1491)))</f>
        <v/>
      </c>
      <c r="S1491" s="20" t="str">
        <f t="shared" si="192"/>
        <v/>
      </c>
    </row>
    <row r="1492" spans="9:19" x14ac:dyDescent="0.25">
      <c r="I1492" s="18" t="str">
        <f>IF($B1492="","",IF(CostMethod="Last Cost",IFERROR(INDEX(PurCost,MATCH(_xlfn.MAXIFS(PurRank,PurItem,$B1492),PurRank,0)),$H1492),IF(($G1492+SUMIFS(PurQty,PurItem,$B1492))=0,$H1492,($G1492*$H1492+SUMIFS(PurTotal,PurItem,$B1492))/($G1492+SUMIFS(PurQty,PurItem,$B1492)))))</f>
        <v/>
      </c>
      <c r="K1492" s="18" t="str">
        <f t="shared" si="185"/>
        <v/>
      </c>
      <c r="L1492" s="19" t="str">
        <f t="shared" si="186"/>
        <v/>
      </c>
      <c r="M1492" s="19" t="str">
        <f t="shared" si="187"/>
        <v/>
      </c>
      <c r="N1492" s="20" t="str">
        <f t="shared" si="188"/>
        <v/>
      </c>
      <c r="O1492" s="18" t="str">
        <f t="shared" si="189"/>
        <v/>
      </c>
      <c r="P1492" s="18" t="str">
        <f t="shared" si="190"/>
        <v/>
      </c>
      <c r="Q1492" s="21" t="str">
        <f t="shared" si="191"/>
        <v/>
      </c>
      <c r="R1492" s="22" t="str">
        <f>IF($B1492="","",IF(_xlfn.MAXIFS(PurDate,PurItem,$B1492)=0,"",_xlfn.MAXIFS(PurDate,PurItem,$B1492)))</f>
        <v/>
      </c>
      <c r="S1492" s="20" t="str">
        <f t="shared" si="192"/>
        <v/>
      </c>
    </row>
    <row r="1493" spans="9:19" x14ac:dyDescent="0.25">
      <c r="I1493" s="18" t="str">
        <f>IF($B1493="","",IF(CostMethod="Last Cost",IFERROR(INDEX(PurCost,MATCH(_xlfn.MAXIFS(PurRank,PurItem,$B1493),PurRank,0)),$H1493),IF(($G1493+SUMIFS(PurQty,PurItem,$B1493))=0,$H1493,($G1493*$H1493+SUMIFS(PurTotal,PurItem,$B1493))/($G1493+SUMIFS(PurQty,PurItem,$B1493)))))</f>
        <v/>
      </c>
      <c r="K1493" s="18" t="str">
        <f t="shared" si="185"/>
        <v/>
      </c>
      <c r="L1493" s="19" t="str">
        <f t="shared" si="186"/>
        <v/>
      </c>
      <c r="M1493" s="19" t="str">
        <f t="shared" si="187"/>
        <v/>
      </c>
      <c r="N1493" s="20" t="str">
        <f t="shared" si="188"/>
        <v/>
      </c>
      <c r="O1493" s="18" t="str">
        <f t="shared" si="189"/>
        <v/>
      </c>
      <c r="P1493" s="18" t="str">
        <f t="shared" si="190"/>
        <v/>
      </c>
      <c r="Q1493" s="21" t="str">
        <f t="shared" si="191"/>
        <v/>
      </c>
      <c r="R1493" s="22" t="str">
        <f>IF($B1493="","",IF(_xlfn.MAXIFS(PurDate,PurItem,$B1493)=0,"",_xlfn.MAXIFS(PurDate,PurItem,$B1493)))</f>
        <v/>
      </c>
      <c r="S1493" s="20" t="str">
        <f t="shared" si="192"/>
        <v/>
      </c>
    </row>
    <row r="1494" spans="9:19" x14ac:dyDescent="0.25">
      <c r="I1494" s="18" t="str">
        <f>IF($B1494="","",IF(CostMethod="Last Cost",IFERROR(INDEX(PurCost,MATCH(_xlfn.MAXIFS(PurRank,PurItem,$B1494),PurRank,0)),$H1494),IF(($G1494+SUMIFS(PurQty,PurItem,$B1494))=0,$H1494,($G1494*$H1494+SUMIFS(PurTotal,PurItem,$B1494))/($G1494+SUMIFS(PurQty,PurItem,$B1494)))))</f>
        <v/>
      </c>
      <c r="K1494" s="18" t="str">
        <f t="shared" si="185"/>
        <v/>
      </c>
      <c r="L1494" s="19" t="str">
        <f t="shared" si="186"/>
        <v/>
      </c>
      <c r="M1494" s="19" t="str">
        <f t="shared" si="187"/>
        <v/>
      </c>
      <c r="N1494" s="20" t="str">
        <f t="shared" si="188"/>
        <v/>
      </c>
      <c r="O1494" s="18" t="str">
        <f t="shared" si="189"/>
        <v/>
      </c>
      <c r="P1494" s="18" t="str">
        <f t="shared" si="190"/>
        <v/>
      </c>
      <c r="Q1494" s="21" t="str">
        <f t="shared" si="191"/>
        <v/>
      </c>
      <c r="R1494" s="22" t="str">
        <f>IF($B1494="","",IF(_xlfn.MAXIFS(PurDate,PurItem,$B1494)=0,"",_xlfn.MAXIFS(PurDate,PurItem,$B1494)))</f>
        <v/>
      </c>
      <c r="S1494" s="20" t="str">
        <f t="shared" si="192"/>
        <v/>
      </c>
    </row>
    <row r="1495" spans="9:19" x14ac:dyDescent="0.25">
      <c r="I1495" s="18" t="str">
        <f>IF($B1495="","",IF(CostMethod="Last Cost",IFERROR(INDEX(PurCost,MATCH(_xlfn.MAXIFS(PurRank,PurItem,$B1495),PurRank,0)),$H1495),IF(($G1495+SUMIFS(PurQty,PurItem,$B1495))=0,$H1495,($G1495*$H1495+SUMIFS(PurTotal,PurItem,$B1495))/($G1495+SUMIFS(PurQty,PurItem,$B1495)))))</f>
        <v/>
      </c>
      <c r="K1495" s="18" t="str">
        <f t="shared" si="185"/>
        <v/>
      </c>
      <c r="L1495" s="19" t="str">
        <f t="shared" si="186"/>
        <v/>
      </c>
      <c r="M1495" s="19" t="str">
        <f t="shared" si="187"/>
        <v/>
      </c>
      <c r="N1495" s="20" t="str">
        <f t="shared" si="188"/>
        <v/>
      </c>
      <c r="O1495" s="18" t="str">
        <f t="shared" si="189"/>
        <v/>
      </c>
      <c r="P1495" s="18" t="str">
        <f t="shared" si="190"/>
        <v/>
      </c>
      <c r="Q1495" s="21" t="str">
        <f t="shared" si="191"/>
        <v/>
      </c>
      <c r="R1495" s="22" t="str">
        <f>IF($B1495="","",IF(_xlfn.MAXIFS(PurDate,PurItem,$B1495)=0,"",_xlfn.MAXIFS(PurDate,PurItem,$B1495)))</f>
        <v/>
      </c>
      <c r="S1495" s="20" t="str">
        <f t="shared" si="192"/>
        <v/>
      </c>
    </row>
    <row r="1496" spans="9:19" x14ac:dyDescent="0.25">
      <c r="I1496" s="18" t="str">
        <f>IF($B1496="","",IF(CostMethod="Last Cost",IFERROR(INDEX(PurCost,MATCH(_xlfn.MAXIFS(PurRank,PurItem,$B1496),PurRank,0)),$H1496),IF(($G1496+SUMIFS(PurQty,PurItem,$B1496))=0,$H1496,($G1496*$H1496+SUMIFS(PurTotal,PurItem,$B1496))/($G1496+SUMIFS(PurQty,PurItem,$B1496)))))</f>
        <v/>
      </c>
      <c r="K1496" s="18" t="str">
        <f t="shared" si="185"/>
        <v/>
      </c>
      <c r="L1496" s="19" t="str">
        <f t="shared" si="186"/>
        <v/>
      </c>
      <c r="M1496" s="19" t="str">
        <f t="shared" si="187"/>
        <v/>
      </c>
      <c r="N1496" s="20" t="str">
        <f t="shared" si="188"/>
        <v/>
      </c>
      <c r="O1496" s="18" t="str">
        <f t="shared" si="189"/>
        <v/>
      </c>
      <c r="P1496" s="18" t="str">
        <f t="shared" si="190"/>
        <v/>
      </c>
      <c r="Q1496" s="21" t="str">
        <f t="shared" si="191"/>
        <v/>
      </c>
      <c r="R1496" s="22" t="str">
        <f>IF($B1496="","",IF(_xlfn.MAXIFS(PurDate,PurItem,$B1496)=0,"",_xlfn.MAXIFS(PurDate,PurItem,$B1496)))</f>
        <v/>
      </c>
      <c r="S1496" s="20" t="str">
        <f t="shared" si="192"/>
        <v/>
      </c>
    </row>
    <row r="1497" spans="9:19" x14ac:dyDescent="0.25">
      <c r="I1497" s="18" t="str">
        <f>IF($B1497="","",IF(CostMethod="Last Cost",IFERROR(INDEX(PurCost,MATCH(_xlfn.MAXIFS(PurRank,PurItem,$B1497),PurRank,0)),$H1497),IF(($G1497+SUMIFS(PurQty,PurItem,$B1497))=0,$H1497,($G1497*$H1497+SUMIFS(PurTotal,PurItem,$B1497))/($G1497+SUMIFS(PurQty,PurItem,$B1497)))))</f>
        <v/>
      </c>
      <c r="K1497" s="18" t="str">
        <f t="shared" si="185"/>
        <v/>
      </c>
      <c r="L1497" s="19" t="str">
        <f t="shared" si="186"/>
        <v/>
      </c>
      <c r="M1497" s="19" t="str">
        <f t="shared" si="187"/>
        <v/>
      </c>
      <c r="N1497" s="20" t="str">
        <f t="shared" si="188"/>
        <v/>
      </c>
      <c r="O1497" s="18" t="str">
        <f t="shared" si="189"/>
        <v/>
      </c>
      <c r="P1497" s="18" t="str">
        <f t="shared" si="190"/>
        <v/>
      </c>
      <c r="Q1497" s="21" t="str">
        <f t="shared" si="191"/>
        <v/>
      </c>
      <c r="R1497" s="22" t="str">
        <f>IF($B1497="","",IF(_xlfn.MAXIFS(PurDate,PurItem,$B1497)=0,"",_xlfn.MAXIFS(PurDate,PurItem,$B1497)))</f>
        <v/>
      </c>
      <c r="S1497" s="20" t="str">
        <f t="shared" si="192"/>
        <v/>
      </c>
    </row>
    <row r="1498" spans="9:19" x14ac:dyDescent="0.25">
      <c r="I1498" s="18" t="str">
        <f>IF($B1498="","",IF(CostMethod="Last Cost",IFERROR(INDEX(PurCost,MATCH(_xlfn.MAXIFS(PurRank,PurItem,$B1498),PurRank,0)),$H1498),IF(($G1498+SUMIFS(PurQty,PurItem,$B1498))=0,$H1498,($G1498*$H1498+SUMIFS(PurTotal,PurItem,$B1498))/($G1498+SUMIFS(PurQty,PurItem,$B1498)))))</f>
        <v/>
      </c>
      <c r="K1498" s="18" t="str">
        <f t="shared" si="185"/>
        <v/>
      </c>
      <c r="L1498" s="19" t="str">
        <f t="shared" si="186"/>
        <v/>
      </c>
      <c r="M1498" s="19" t="str">
        <f t="shared" si="187"/>
        <v/>
      </c>
      <c r="N1498" s="20" t="str">
        <f t="shared" si="188"/>
        <v/>
      </c>
      <c r="O1498" s="18" t="str">
        <f t="shared" si="189"/>
        <v/>
      </c>
      <c r="P1498" s="18" t="str">
        <f t="shared" si="190"/>
        <v/>
      </c>
      <c r="Q1498" s="21" t="str">
        <f t="shared" si="191"/>
        <v/>
      </c>
      <c r="R1498" s="22" t="str">
        <f>IF($B1498="","",IF(_xlfn.MAXIFS(PurDate,PurItem,$B1498)=0,"",_xlfn.MAXIFS(PurDate,PurItem,$B1498)))</f>
        <v/>
      </c>
      <c r="S1498" s="20" t="str">
        <f t="shared" si="192"/>
        <v/>
      </c>
    </row>
    <row r="1499" spans="9:19" x14ac:dyDescent="0.25">
      <c r="I1499" s="18" t="str">
        <f>IF($B1499="","",IF(CostMethod="Last Cost",IFERROR(INDEX(PurCost,MATCH(_xlfn.MAXIFS(PurRank,PurItem,$B1499),PurRank,0)),$H1499),IF(($G1499+SUMIFS(PurQty,PurItem,$B1499))=0,$H1499,($G1499*$H1499+SUMIFS(PurTotal,PurItem,$B1499))/($G1499+SUMIFS(PurQty,PurItem,$B1499)))))</f>
        <v/>
      </c>
      <c r="K1499" s="18" t="str">
        <f t="shared" si="185"/>
        <v/>
      </c>
      <c r="L1499" s="19" t="str">
        <f t="shared" si="186"/>
        <v/>
      </c>
      <c r="M1499" s="19" t="str">
        <f t="shared" si="187"/>
        <v/>
      </c>
      <c r="N1499" s="20" t="str">
        <f t="shared" si="188"/>
        <v/>
      </c>
      <c r="O1499" s="18" t="str">
        <f t="shared" si="189"/>
        <v/>
      </c>
      <c r="P1499" s="18" t="str">
        <f t="shared" si="190"/>
        <v/>
      </c>
      <c r="Q1499" s="21" t="str">
        <f t="shared" si="191"/>
        <v/>
      </c>
      <c r="R1499" s="22" t="str">
        <f>IF($B1499="","",IF(_xlfn.MAXIFS(PurDate,PurItem,$B1499)=0,"",_xlfn.MAXIFS(PurDate,PurItem,$B1499)))</f>
        <v/>
      </c>
      <c r="S1499" s="20" t="str">
        <f t="shared" si="192"/>
        <v/>
      </c>
    </row>
    <row r="1500" spans="9:19" x14ac:dyDescent="0.25">
      <c r="I1500" s="18" t="str">
        <f>IF($B1500="","",IF(CostMethod="Last Cost",IFERROR(INDEX(PurCost,MATCH(_xlfn.MAXIFS(PurRank,PurItem,$B1500),PurRank,0)),$H1500),IF(($G1500+SUMIFS(PurQty,PurItem,$B1500))=0,$H1500,($G1500*$H1500+SUMIFS(PurTotal,PurItem,$B1500))/($G1500+SUMIFS(PurQty,PurItem,$B1500)))))</f>
        <v/>
      </c>
      <c r="K1500" s="18" t="str">
        <f t="shared" si="185"/>
        <v/>
      </c>
      <c r="L1500" s="19" t="str">
        <f t="shared" si="186"/>
        <v/>
      </c>
      <c r="M1500" s="19" t="str">
        <f t="shared" si="187"/>
        <v/>
      </c>
      <c r="N1500" s="20" t="str">
        <f t="shared" si="188"/>
        <v/>
      </c>
      <c r="O1500" s="18" t="str">
        <f t="shared" si="189"/>
        <v/>
      </c>
      <c r="P1500" s="18" t="str">
        <f t="shared" si="190"/>
        <v/>
      </c>
      <c r="Q1500" s="21" t="str">
        <f t="shared" si="191"/>
        <v/>
      </c>
      <c r="R1500" s="22" t="str">
        <f>IF($B1500="","",IF(_xlfn.MAXIFS(PurDate,PurItem,$B1500)=0,"",_xlfn.MAXIFS(PurDate,PurItem,$B1500)))</f>
        <v/>
      </c>
      <c r="S1500" s="20" t="str">
        <f t="shared" si="192"/>
        <v/>
      </c>
    </row>
    <row r="1501" spans="9:19" x14ac:dyDescent="0.25">
      <c r="I1501" s="18" t="str">
        <f>IF($B1501="","",IF(CostMethod="Last Cost",IFERROR(INDEX(PurCost,MATCH(_xlfn.MAXIFS(PurRank,PurItem,$B1501),PurRank,0)),$H1501),IF(($G1501+SUMIFS(PurQty,PurItem,$B1501))=0,$H1501,($G1501*$H1501+SUMIFS(PurTotal,PurItem,$B1501))/($G1501+SUMIFS(PurQty,PurItem,$B1501)))))</f>
        <v/>
      </c>
      <c r="K1501" s="18" t="str">
        <f t="shared" si="185"/>
        <v/>
      </c>
      <c r="L1501" s="19" t="str">
        <f t="shared" si="186"/>
        <v/>
      </c>
      <c r="M1501" s="19" t="str">
        <f t="shared" si="187"/>
        <v/>
      </c>
      <c r="N1501" s="20" t="str">
        <f t="shared" si="188"/>
        <v/>
      </c>
      <c r="O1501" s="18" t="str">
        <f t="shared" si="189"/>
        <v/>
      </c>
      <c r="P1501" s="18" t="str">
        <f t="shared" si="190"/>
        <v/>
      </c>
      <c r="Q1501" s="21" t="str">
        <f t="shared" si="191"/>
        <v/>
      </c>
      <c r="R1501" s="22" t="str">
        <f>IF($B1501="","",IF(_xlfn.MAXIFS(PurDate,PurItem,$B1501)=0,"",_xlfn.MAXIFS(PurDate,PurItem,$B1501)))</f>
        <v/>
      </c>
      <c r="S1501" s="20" t="str">
        <f t="shared" si="192"/>
        <v/>
      </c>
    </row>
    <row r="1502" spans="9:19" x14ac:dyDescent="0.25">
      <c r="I1502" s="18" t="str">
        <f>IF($B1502="","",IF(CostMethod="Last Cost",IFERROR(INDEX(PurCost,MATCH(_xlfn.MAXIFS(PurRank,PurItem,$B1502),PurRank,0)),$H1502),IF(($G1502+SUMIFS(PurQty,PurItem,$B1502))=0,$H1502,($G1502*$H1502+SUMIFS(PurTotal,PurItem,$B1502))/($G1502+SUMIFS(PurQty,PurItem,$B1502)))))</f>
        <v/>
      </c>
      <c r="K1502" s="18" t="str">
        <f t="shared" si="185"/>
        <v/>
      </c>
      <c r="L1502" s="19" t="str">
        <f t="shared" si="186"/>
        <v/>
      </c>
      <c r="M1502" s="19" t="str">
        <f t="shared" si="187"/>
        <v/>
      </c>
      <c r="N1502" s="20" t="str">
        <f t="shared" si="188"/>
        <v/>
      </c>
      <c r="O1502" s="18" t="str">
        <f t="shared" si="189"/>
        <v/>
      </c>
      <c r="P1502" s="18" t="str">
        <f t="shared" si="190"/>
        <v/>
      </c>
      <c r="Q1502" s="21" t="str">
        <f t="shared" si="191"/>
        <v/>
      </c>
      <c r="R1502" s="22" t="str">
        <f>IF($B1502="","",IF(_xlfn.MAXIFS(PurDate,PurItem,$B1502)=0,"",_xlfn.MAXIFS(PurDate,PurItem,$B1502)))</f>
        <v/>
      </c>
      <c r="S1502" s="20" t="str">
        <f t="shared" si="192"/>
        <v/>
      </c>
    </row>
    <row r="1503" spans="9:19" x14ac:dyDescent="0.25">
      <c r="I1503" s="18" t="str">
        <f>IF($B1503="","",IF(CostMethod="Last Cost",IFERROR(INDEX(PurCost,MATCH(_xlfn.MAXIFS(PurRank,PurItem,$B1503),PurRank,0)),$H1503),IF(($G1503+SUMIFS(PurQty,PurItem,$B1503))=0,$H1503,($G1503*$H1503+SUMIFS(PurTotal,PurItem,$B1503))/($G1503+SUMIFS(PurQty,PurItem,$B1503)))))</f>
        <v/>
      </c>
      <c r="K1503" s="18" t="str">
        <f t="shared" si="185"/>
        <v/>
      </c>
      <c r="L1503" s="19" t="str">
        <f t="shared" si="186"/>
        <v/>
      </c>
      <c r="M1503" s="19" t="str">
        <f t="shared" si="187"/>
        <v/>
      </c>
      <c r="N1503" s="20" t="str">
        <f t="shared" si="188"/>
        <v/>
      </c>
      <c r="O1503" s="18" t="str">
        <f t="shared" si="189"/>
        <v/>
      </c>
      <c r="P1503" s="18" t="str">
        <f t="shared" si="190"/>
        <v/>
      </c>
      <c r="Q1503" s="21" t="str">
        <f t="shared" si="191"/>
        <v/>
      </c>
      <c r="R1503" s="22" t="str">
        <f>IF($B1503="","",IF(_xlfn.MAXIFS(PurDate,PurItem,$B1503)=0,"",_xlfn.MAXIFS(PurDate,PurItem,$B1503)))</f>
        <v/>
      </c>
      <c r="S1503" s="20" t="str">
        <f t="shared" si="192"/>
        <v/>
      </c>
    </row>
    <row r="1504" spans="9:19" x14ac:dyDescent="0.25">
      <c r="I1504" s="18" t="str">
        <f>IF($B1504="","",IF(CostMethod="Last Cost",IFERROR(INDEX(PurCost,MATCH(_xlfn.MAXIFS(PurRank,PurItem,$B1504),PurRank,0)),$H1504),IF(($G1504+SUMIFS(PurQty,PurItem,$B1504))=0,$H1504,($G1504*$H1504+SUMIFS(PurTotal,PurItem,$B1504))/($G1504+SUMIFS(PurQty,PurItem,$B1504)))))</f>
        <v/>
      </c>
      <c r="K1504" s="18" t="str">
        <f t="shared" si="185"/>
        <v/>
      </c>
      <c r="L1504" s="19" t="str">
        <f t="shared" si="186"/>
        <v/>
      </c>
      <c r="M1504" s="19" t="str">
        <f t="shared" si="187"/>
        <v/>
      </c>
      <c r="N1504" s="20" t="str">
        <f t="shared" si="188"/>
        <v/>
      </c>
      <c r="O1504" s="18" t="str">
        <f t="shared" si="189"/>
        <v/>
      </c>
      <c r="P1504" s="18" t="str">
        <f t="shared" si="190"/>
        <v/>
      </c>
      <c r="Q1504" s="21" t="str">
        <f t="shared" si="191"/>
        <v/>
      </c>
      <c r="R1504" s="22" t="str">
        <f>IF($B1504="","",IF(_xlfn.MAXIFS(PurDate,PurItem,$B1504)=0,"",_xlfn.MAXIFS(PurDate,PurItem,$B1504)))</f>
        <v/>
      </c>
      <c r="S1504" s="20" t="str">
        <f t="shared" si="192"/>
        <v/>
      </c>
    </row>
    <row r="1505" spans="9:19" x14ac:dyDescent="0.25">
      <c r="I1505" s="18" t="str">
        <f>IF($B1505="","",IF(CostMethod="Last Cost",IFERROR(INDEX(PurCost,MATCH(_xlfn.MAXIFS(PurRank,PurItem,$B1505),PurRank,0)),$H1505),IF(($G1505+SUMIFS(PurQty,PurItem,$B1505))=0,$H1505,($G1505*$H1505+SUMIFS(PurTotal,PurItem,$B1505))/($G1505+SUMIFS(PurQty,PurItem,$B1505)))))</f>
        <v/>
      </c>
      <c r="K1505" s="18" t="str">
        <f t="shared" si="185"/>
        <v/>
      </c>
      <c r="L1505" s="19" t="str">
        <f t="shared" si="186"/>
        <v/>
      </c>
      <c r="M1505" s="19" t="str">
        <f t="shared" si="187"/>
        <v/>
      </c>
      <c r="N1505" s="20" t="str">
        <f t="shared" si="188"/>
        <v/>
      </c>
      <c r="O1505" s="18" t="str">
        <f t="shared" si="189"/>
        <v/>
      </c>
      <c r="P1505" s="18" t="str">
        <f t="shared" si="190"/>
        <v/>
      </c>
      <c r="Q1505" s="21" t="str">
        <f t="shared" si="191"/>
        <v/>
      </c>
      <c r="R1505" s="22" t="str">
        <f>IF($B1505="","",IF(_xlfn.MAXIFS(PurDate,PurItem,$B1505)=0,"",_xlfn.MAXIFS(PurDate,PurItem,$B1505)))</f>
        <v/>
      </c>
      <c r="S1505" s="20" t="str">
        <f t="shared" si="192"/>
        <v/>
      </c>
    </row>
    <row r="1506" spans="9:19" x14ac:dyDescent="0.25">
      <c r="I1506" s="18" t="str">
        <f>IF($B1506="","",IF(CostMethod="Last Cost",IFERROR(INDEX(PurCost,MATCH(_xlfn.MAXIFS(PurRank,PurItem,$B1506),PurRank,0)),$H1506),IF(($G1506+SUMIFS(PurQty,PurItem,$B1506))=0,$H1506,($G1506*$H1506+SUMIFS(PurTotal,PurItem,$B1506))/($G1506+SUMIFS(PurQty,PurItem,$B1506)))))</f>
        <v/>
      </c>
      <c r="K1506" s="18" t="str">
        <f t="shared" si="185"/>
        <v/>
      </c>
      <c r="L1506" s="19" t="str">
        <f t="shared" si="186"/>
        <v/>
      </c>
      <c r="M1506" s="19" t="str">
        <f t="shared" si="187"/>
        <v/>
      </c>
      <c r="N1506" s="20" t="str">
        <f t="shared" si="188"/>
        <v/>
      </c>
      <c r="O1506" s="18" t="str">
        <f t="shared" si="189"/>
        <v/>
      </c>
      <c r="P1506" s="18" t="str">
        <f t="shared" si="190"/>
        <v/>
      </c>
      <c r="Q1506" s="21" t="str">
        <f t="shared" si="191"/>
        <v/>
      </c>
      <c r="R1506" s="22" t="str">
        <f>IF($B1506="","",IF(_xlfn.MAXIFS(PurDate,PurItem,$B1506)=0,"",_xlfn.MAXIFS(PurDate,PurItem,$B1506)))</f>
        <v/>
      </c>
      <c r="S1506" s="20" t="str">
        <f t="shared" si="192"/>
        <v/>
      </c>
    </row>
    <row r="1507" spans="9:19" x14ac:dyDescent="0.25">
      <c r="I1507" s="18" t="str">
        <f>IF($B1507="","",IF(CostMethod="Last Cost",IFERROR(INDEX(PurCost,MATCH(_xlfn.MAXIFS(PurRank,PurItem,$B1507),PurRank,0)),$H1507),IF(($G1507+SUMIFS(PurQty,PurItem,$B1507))=0,$H1507,($G1507*$H1507+SUMIFS(PurTotal,PurItem,$B1507))/($G1507+SUMIFS(PurQty,PurItem,$B1507)))))</f>
        <v/>
      </c>
      <c r="K1507" s="18" t="str">
        <f t="shared" si="185"/>
        <v/>
      </c>
      <c r="L1507" s="19" t="str">
        <f t="shared" si="186"/>
        <v/>
      </c>
      <c r="M1507" s="19" t="str">
        <f t="shared" si="187"/>
        <v/>
      </c>
      <c r="N1507" s="20" t="str">
        <f t="shared" si="188"/>
        <v/>
      </c>
      <c r="O1507" s="18" t="str">
        <f t="shared" si="189"/>
        <v/>
      </c>
      <c r="P1507" s="18" t="str">
        <f t="shared" si="190"/>
        <v/>
      </c>
      <c r="Q1507" s="21" t="str">
        <f t="shared" si="191"/>
        <v/>
      </c>
      <c r="R1507" s="22" t="str">
        <f>IF($B1507="","",IF(_xlfn.MAXIFS(PurDate,PurItem,$B1507)=0,"",_xlfn.MAXIFS(PurDate,PurItem,$B1507)))</f>
        <v/>
      </c>
      <c r="S1507" s="20" t="str">
        <f t="shared" si="192"/>
        <v/>
      </c>
    </row>
    <row r="1508" spans="9:19" x14ac:dyDescent="0.25">
      <c r="I1508" s="18" t="str">
        <f>IF($B1508="","",IF(CostMethod="Last Cost",IFERROR(INDEX(PurCost,MATCH(_xlfn.MAXIFS(PurRank,PurItem,$B1508),PurRank,0)),$H1508),IF(($G1508+SUMIFS(PurQty,PurItem,$B1508))=0,$H1508,($G1508*$H1508+SUMIFS(PurTotal,PurItem,$B1508))/($G1508+SUMIFS(PurQty,PurItem,$B1508)))))</f>
        <v/>
      </c>
      <c r="K1508" s="18" t="str">
        <f t="shared" si="185"/>
        <v/>
      </c>
      <c r="L1508" s="19" t="str">
        <f t="shared" si="186"/>
        <v/>
      </c>
      <c r="M1508" s="19" t="str">
        <f t="shared" si="187"/>
        <v/>
      </c>
      <c r="N1508" s="20" t="str">
        <f t="shared" si="188"/>
        <v/>
      </c>
      <c r="O1508" s="18" t="str">
        <f t="shared" si="189"/>
        <v/>
      </c>
      <c r="P1508" s="18" t="str">
        <f t="shared" si="190"/>
        <v/>
      </c>
      <c r="Q1508" s="21" t="str">
        <f t="shared" si="191"/>
        <v/>
      </c>
      <c r="R1508" s="22" t="str">
        <f>IF($B1508="","",IF(_xlfn.MAXIFS(PurDate,PurItem,$B1508)=0,"",_xlfn.MAXIFS(PurDate,PurItem,$B1508)))</f>
        <v/>
      </c>
      <c r="S1508" s="20" t="str">
        <f t="shared" si="192"/>
        <v/>
      </c>
    </row>
    <row r="1509" spans="9:19" x14ac:dyDescent="0.25">
      <c r="I1509" s="18" t="str">
        <f>IF($B1509="","",IF(CostMethod="Last Cost",IFERROR(INDEX(PurCost,MATCH(_xlfn.MAXIFS(PurRank,PurItem,$B1509),PurRank,0)),$H1509),IF(($G1509+SUMIFS(PurQty,PurItem,$B1509))=0,$H1509,($G1509*$H1509+SUMIFS(PurTotal,PurItem,$B1509))/($G1509+SUMIFS(PurQty,PurItem,$B1509)))))</f>
        <v/>
      </c>
      <c r="K1509" s="18" t="str">
        <f t="shared" si="185"/>
        <v/>
      </c>
      <c r="L1509" s="19" t="str">
        <f t="shared" si="186"/>
        <v/>
      </c>
      <c r="M1509" s="19" t="str">
        <f t="shared" si="187"/>
        <v/>
      </c>
      <c r="N1509" s="20" t="str">
        <f t="shared" si="188"/>
        <v/>
      </c>
      <c r="O1509" s="18" t="str">
        <f t="shared" si="189"/>
        <v/>
      </c>
      <c r="P1509" s="18" t="str">
        <f t="shared" si="190"/>
        <v/>
      </c>
      <c r="Q1509" s="21" t="str">
        <f t="shared" si="191"/>
        <v/>
      </c>
      <c r="R1509" s="22" t="str">
        <f>IF($B1509="","",IF(_xlfn.MAXIFS(PurDate,PurItem,$B1509)=0,"",_xlfn.MAXIFS(PurDate,PurItem,$B1509)))</f>
        <v/>
      </c>
      <c r="S1509" s="20" t="str">
        <f t="shared" si="192"/>
        <v/>
      </c>
    </row>
    <row r="1510" spans="9:19" x14ac:dyDescent="0.25">
      <c r="I1510" s="18" t="str">
        <f>IF($B1510="","",IF(CostMethod="Last Cost",IFERROR(INDEX(PurCost,MATCH(_xlfn.MAXIFS(PurRank,PurItem,$B1510),PurRank,0)),$H1510),IF(($G1510+SUMIFS(PurQty,PurItem,$B1510))=0,$H1510,($G1510*$H1510+SUMIFS(PurTotal,PurItem,$B1510))/($G1510+SUMIFS(PurQty,PurItem,$B1510)))))</f>
        <v/>
      </c>
      <c r="K1510" s="18" t="str">
        <f t="shared" si="185"/>
        <v/>
      </c>
      <c r="L1510" s="19" t="str">
        <f t="shared" si="186"/>
        <v/>
      </c>
      <c r="M1510" s="19" t="str">
        <f t="shared" si="187"/>
        <v/>
      </c>
      <c r="N1510" s="20" t="str">
        <f t="shared" si="188"/>
        <v/>
      </c>
      <c r="O1510" s="18" t="str">
        <f t="shared" si="189"/>
        <v/>
      </c>
      <c r="P1510" s="18" t="str">
        <f t="shared" si="190"/>
        <v/>
      </c>
      <c r="Q1510" s="21" t="str">
        <f t="shared" si="191"/>
        <v/>
      </c>
      <c r="R1510" s="22" t="str">
        <f>IF($B1510="","",IF(_xlfn.MAXIFS(PurDate,PurItem,$B1510)=0,"",_xlfn.MAXIFS(PurDate,PurItem,$B1510)))</f>
        <v/>
      </c>
      <c r="S1510" s="20" t="str">
        <f t="shared" si="192"/>
        <v/>
      </c>
    </row>
    <row r="1511" spans="9:19" x14ac:dyDescent="0.25">
      <c r="I1511" s="18" t="str">
        <f>IF($B1511="","",IF(CostMethod="Last Cost",IFERROR(INDEX(PurCost,MATCH(_xlfn.MAXIFS(PurRank,PurItem,$B1511),PurRank,0)),$H1511),IF(($G1511+SUMIFS(PurQty,PurItem,$B1511))=0,$H1511,($G1511*$H1511+SUMIFS(PurTotal,PurItem,$B1511))/($G1511+SUMIFS(PurQty,PurItem,$B1511)))))</f>
        <v/>
      </c>
      <c r="K1511" s="18" t="str">
        <f t="shared" si="185"/>
        <v/>
      </c>
      <c r="L1511" s="19" t="str">
        <f t="shared" si="186"/>
        <v/>
      </c>
      <c r="M1511" s="19" t="str">
        <f t="shared" si="187"/>
        <v/>
      </c>
      <c r="N1511" s="20" t="str">
        <f t="shared" si="188"/>
        <v/>
      </c>
      <c r="O1511" s="18" t="str">
        <f t="shared" si="189"/>
        <v/>
      </c>
      <c r="P1511" s="18" t="str">
        <f t="shared" si="190"/>
        <v/>
      </c>
      <c r="Q1511" s="21" t="str">
        <f t="shared" si="191"/>
        <v/>
      </c>
      <c r="R1511" s="22" t="str">
        <f>IF($B1511="","",IF(_xlfn.MAXIFS(PurDate,PurItem,$B1511)=0,"",_xlfn.MAXIFS(PurDate,PurItem,$B1511)))</f>
        <v/>
      </c>
      <c r="S1511" s="20" t="str">
        <f t="shared" si="192"/>
        <v/>
      </c>
    </row>
    <row r="1512" spans="9:19" x14ac:dyDescent="0.25">
      <c r="I1512" s="18" t="str">
        <f>IF($B1512="","",IF(CostMethod="Last Cost",IFERROR(INDEX(PurCost,MATCH(_xlfn.MAXIFS(PurRank,PurItem,$B1512),PurRank,0)),$H1512),IF(($G1512+SUMIFS(PurQty,PurItem,$B1512))=0,$H1512,($G1512*$H1512+SUMIFS(PurTotal,PurItem,$B1512))/($G1512+SUMIFS(PurQty,PurItem,$B1512)))))</f>
        <v/>
      </c>
      <c r="K1512" s="18" t="str">
        <f t="shared" si="185"/>
        <v/>
      </c>
      <c r="L1512" s="19" t="str">
        <f t="shared" si="186"/>
        <v/>
      </c>
      <c r="M1512" s="19" t="str">
        <f t="shared" si="187"/>
        <v/>
      </c>
      <c r="N1512" s="20" t="str">
        <f t="shared" si="188"/>
        <v/>
      </c>
      <c r="O1512" s="18" t="str">
        <f t="shared" si="189"/>
        <v/>
      </c>
      <c r="P1512" s="18" t="str">
        <f t="shared" si="190"/>
        <v/>
      </c>
      <c r="Q1512" s="21" t="str">
        <f t="shared" si="191"/>
        <v/>
      </c>
      <c r="R1512" s="22" t="str">
        <f>IF($B1512="","",IF(_xlfn.MAXIFS(PurDate,PurItem,$B1512)=0,"",_xlfn.MAXIFS(PurDate,PurItem,$B1512)))</f>
        <v/>
      </c>
      <c r="S1512" s="20" t="str">
        <f t="shared" si="192"/>
        <v/>
      </c>
    </row>
    <row r="1513" spans="9:19" x14ac:dyDescent="0.25">
      <c r="I1513" s="18" t="str">
        <f>IF($B1513="","",IF(CostMethod="Last Cost",IFERROR(INDEX(PurCost,MATCH(_xlfn.MAXIFS(PurRank,PurItem,$B1513),PurRank,0)),$H1513),IF(($G1513+SUMIFS(PurQty,PurItem,$B1513))=0,$H1513,($G1513*$H1513+SUMIFS(PurTotal,PurItem,$B1513))/($G1513+SUMIFS(PurQty,PurItem,$B1513)))))</f>
        <v/>
      </c>
      <c r="K1513" s="18" t="str">
        <f t="shared" si="185"/>
        <v/>
      </c>
      <c r="L1513" s="19" t="str">
        <f t="shared" si="186"/>
        <v/>
      </c>
      <c r="M1513" s="19" t="str">
        <f t="shared" si="187"/>
        <v/>
      </c>
      <c r="N1513" s="20" t="str">
        <f t="shared" si="188"/>
        <v/>
      </c>
      <c r="O1513" s="18" t="str">
        <f t="shared" si="189"/>
        <v/>
      </c>
      <c r="P1513" s="18" t="str">
        <f t="shared" si="190"/>
        <v/>
      </c>
      <c r="Q1513" s="21" t="str">
        <f t="shared" si="191"/>
        <v/>
      </c>
      <c r="R1513" s="22" t="str">
        <f>IF($B1513="","",IF(_xlfn.MAXIFS(PurDate,PurItem,$B1513)=0,"",_xlfn.MAXIFS(PurDate,PurItem,$B1513)))</f>
        <v/>
      </c>
      <c r="S1513" s="20" t="str">
        <f t="shared" si="192"/>
        <v/>
      </c>
    </row>
    <row r="1514" spans="9:19" x14ac:dyDescent="0.25">
      <c r="I1514" s="18" t="str">
        <f>IF($B1514="","",IF(CostMethod="Last Cost",IFERROR(INDEX(PurCost,MATCH(_xlfn.MAXIFS(PurRank,PurItem,$B1514),PurRank,0)),$H1514),IF(($G1514+SUMIFS(PurQty,PurItem,$B1514))=0,$H1514,($G1514*$H1514+SUMIFS(PurTotal,PurItem,$B1514))/($G1514+SUMIFS(PurQty,PurItem,$B1514)))))</f>
        <v/>
      </c>
      <c r="K1514" s="18" t="str">
        <f t="shared" si="185"/>
        <v/>
      </c>
      <c r="L1514" s="19" t="str">
        <f t="shared" si="186"/>
        <v/>
      </c>
      <c r="M1514" s="19" t="str">
        <f t="shared" si="187"/>
        <v/>
      </c>
      <c r="N1514" s="20" t="str">
        <f t="shared" si="188"/>
        <v/>
      </c>
      <c r="O1514" s="18" t="str">
        <f t="shared" si="189"/>
        <v/>
      </c>
      <c r="P1514" s="18" t="str">
        <f t="shared" si="190"/>
        <v/>
      </c>
      <c r="Q1514" s="21" t="str">
        <f t="shared" si="191"/>
        <v/>
      </c>
      <c r="R1514" s="22" t="str">
        <f>IF($B1514="","",IF(_xlfn.MAXIFS(PurDate,PurItem,$B1514)=0,"",_xlfn.MAXIFS(PurDate,PurItem,$B1514)))</f>
        <v/>
      </c>
      <c r="S1514" s="20" t="str">
        <f t="shared" si="192"/>
        <v/>
      </c>
    </row>
    <row r="1515" spans="9:19" x14ac:dyDescent="0.25">
      <c r="I1515" s="18" t="str">
        <f>IF($B1515="","",IF(CostMethod="Last Cost",IFERROR(INDEX(PurCost,MATCH(_xlfn.MAXIFS(PurRank,PurItem,$B1515),PurRank,0)),$H1515),IF(($G1515+SUMIFS(PurQty,PurItem,$B1515))=0,$H1515,($G1515*$H1515+SUMIFS(PurTotal,PurItem,$B1515))/($G1515+SUMIFS(PurQty,PurItem,$B1515)))))</f>
        <v/>
      </c>
      <c r="K1515" s="18" t="str">
        <f t="shared" si="185"/>
        <v/>
      </c>
      <c r="L1515" s="19" t="str">
        <f t="shared" si="186"/>
        <v/>
      </c>
      <c r="M1515" s="19" t="str">
        <f t="shared" si="187"/>
        <v/>
      </c>
      <c r="N1515" s="20" t="str">
        <f t="shared" si="188"/>
        <v/>
      </c>
      <c r="O1515" s="18" t="str">
        <f t="shared" si="189"/>
        <v/>
      </c>
      <c r="P1515" s="18" t="str">
        <f t="shared" si="190"/>
        <v/>
      </c>
      <c r="Q1515" s="21" t="str">
        <f t="shared" si="191"/>
        <v/>
      </c>
      <c r="R1515" s="22" t="str">
        <f>IF($B1515="","",IF(_xlfn.MAXIFS(PurDate,PurItem,$B1515)=0,"",_xlfn.MAXIFS(PurDate,PurItem,$B1515)))</f>
        <v/>
      </c>
      <c r="S1515" s="20" t="str">
        <f t="shared" si="192"/>
        <v/>
      </c>
    </row>
    <row r="1516" spans="9:19" x14ac:dyDescent="0.25">
      <c r="I1516" s="18" t="str">
        <f>IF($B1516="","",IF(CostMethod="Last Cost",IFERROR(INDEX(PurCost,MATCH(_xlfn.MAXIFS(PurRank,PurItem,$B1516),PurRank,0)),$H1516),IF(($G1516+SUMIFS(PurQty,PurItem,$B1516))=0,$H1516,($G1516*$H1516+SUMIFS(PurTotal,PurItem,$B1516))/($G1516+SUMIFS(PurQty,PurItem,$B1516)))))</f>
        <v/>
      </c>
      <c r="K1516" s="18" t="str">
        <f t="shared" si="185"/>
        <v/>
      </c>
      <c r="L1516" s="19" t="str">
        <f t="shared" si="186"/>
        <v/>
      </c>
      <c r="M1516" s="19" t="str">
        <f t="shared" si="187"/>
        <v/>
      </c>
      <c r="N1516" s="20" t="str">
        <f t="shared" si="188"/>
        <v/>
      </c>
      <c r="O1516" s="18" t="str">
        <f t="shared" si="189"/>
        <v/>
      </c>
      <c r="P1516" s="18" t="str">
        <f t="shared" si="190"/>
        <v/>
      </c>
      <c r="Q1516" s="21" t="str">
        <f t="shared" si="191"/>
        <v/>
      </c>
      <c r="R1516" s="22" t="str">
        <f>IF($B1516="","",IF(_xlfn.MAXIFS(PurDate,PurItem,$B1516)=0,"",_xlfn.MAXIFS(PurDate,PurItem,$B1516)))</f>
        <v/>
      </c>
      <c r="S1516" s="20" t="str">
        <f t="shared" si="192"/>
        <v/>
      </c>
    </row>
    <row r="1517" spans="9:19" x14ac:dyDescent="0.25">
      <c r="I1517" s="18" t="str">
        <f>IF($B1517="","",IF(CostMethod="Last Cost",IFERROR(INDEX(PurCost,MATCH(_xlfn.MAXIFS(PurRank,PurItem,$B1517),PurRank,0)),$H1517),IF(($G1517+SUMIFS(PurQty,PurItem,$B1517))=0,$H1517,($G1517*$H1517+SUMIFS(PurTotal,PurItem,$B1517))/($G1517+SUMIFS(PurQty,PurItem,$B1517)))))</f>
        <v/>
      </c>
      <c r="K1517" s="18" t="str">
        <f t="shared" si="185"/>
        <v/>
      </c>
      <c r="L1517" s="19" t="str">
        <f t="shared" si="186"/>
        <v/>
      </c>
      <c r="M1517" s="19" t="str">
        <f t="shared" si="187"/>
        <v/>
      </c>
      <c r="N1517" s="20" t="str">
        <f t="shared" si="188"/>
        <v/>
      </c>
      <c r="O1517" s="18" t="str">
        <f t="shared" si="189"/>
        <v/>
      </c>
      <c r="P1517" s="18" t="str">
        <f t="shared" si="190"/>
        <v/>
      </c>
      <c r="Q1517" s="21" t="str">
        <f t="shared" si="191"/>
        <v/>
      </c>
      <c r="R1517" s="22" t="str">
        <f>IF($B1517="","",IF(_xlfn.MAXIFS(PurDate,PurItem,$B1517)=0,"",_xlfn.MAXIFS(PurDate,PurItem,$B1517)))</f>
        <v/>
      </c>
      <c r="S1517" s="20" t="str">
        <f t="shared" si="192"/>
        <v/>
      </c>
    </row>
    <row r="1518" spans="9:19" x14ac:dyDescent="0.25">
      <c r="I1518" s="18" t="str">
        <f>IF($B1518="","",IF(CostMethod="Last Cost",IFERROR(INDEX(PurCost,MATCH(_xlfn.MAXIFS(PurRank,PurItem,$B1518),PurRank,0)),$H1518),IF(($G1518+SUMIFS(PurQty,PurItem,$B1518))=0,$H1518,($G1518*$H1518+SUMIFS(PurTotal,PurItem,$B1518))/($G1518+SUMIFS(PurQty,PurItem,$B1518)))))</f>
        <v/>
      </c>
      <c r="K1518" s="18" t="str">
        <f t="shared" si="185"/>
        <v/>
      </c>
      <c r="L1518" s="19" t="str">
        <f t="shared" si="186"/>
        <v/>
      </c>
      <c r="M1518" s="19" t="str">
        <f t="shared" si="187"/>
        <v/>
      </c>
      <c r="N1518" s="20" t="str">
        <f t="shared" si="188"/>
        <v/>
      </c>
      <c r="O1518" s="18" t="str">
        <f t="shared" si="189"/>
        <v/>
      </c>
      <c r="P1518" s="18" t="str">
        <f t="shared" si="190"/>
        <v/>
      </c>
      <c r="Q1518" s="21" t="str">
        <f t="shared" si="191"/>
        <v/>
      </c>
      <c r="R1518" s="22" t="str">
        <f>IF($B1518="","",IF(_xlfn.MAXIFS(PurDate,PurItem,$B1518)=0,"",_xlfn.MAXIFS(PurDate,PurItem,$B1518)))</f>
        <v/>
      </c>
      <c r="S1518" s="20" t="str">
        <f t="shared" si="192"/>
        <v/>
      </c>
    </row>
    <row r="1519" spans="9:19" x14ac:dyDescent="0.25">
      <c r="I1519" s="18" t="str">
        <f>IF($B1519="","",IF(CostMethod="Last Cost",IFERROR(INDEX(PurCost,MATCH(_xlfn.MAXIFS(PurRank,PurItem,$B1519),PurRank,0)),$H1519),IF(($G1519+SUMIFS(PurQty,PurItem,$B1519))=0,$H1519,($G1519*$H1519+SUMIFS(PurTotal,PurItem,$B1519))/($G1519+SUMIFS(PurQty,PurItem,$B1519)))))</f>
        <v/>
      </c>
      <c r="K1519" s="18" t="str">
        <f t="shared" si="185"/>
        <v/>
      </c>
      <c r="L1519" s="19" t="str">
        <f t="shared" si="186"/>
        <v/>
      </c>
      <c r="M1519" s="19" t="str">
        <f t="shared" si="187"/>
        <v/>
      </c>
      <c r="N1519" s="20" t="str">
        <f t="shared" si="188"/>
        <v/>
      </c>
      <c r="O1519" s="18" t="str">
        <f t="shared" si="189"/>
        <v/>
      </c>
      <c r="P1519" s="18" t="str">
        <f t="shared" si="190"/>
        <v/>
      </c>
      <c r="Q1519" s="21" t="str">
        <f t="shared" si="191"/>
        <v/>
      </c>
      <c r="R1519" s="22" t="str">
        <f>IF($B1519="","",IF(_xlfn.MAXIFS(PurDate,PurItem,$B1519)=0,"",_xlfn.MAXIFS(PurDate,PurItem,$B1519)))</f>
        <v/>
      </c>
      <c r="S1519" s="20" t="str">
        <f t="shared" si="192"/>
        <v/>
      </c>
    </row>
    <row r="1520" spans="9:19" x14ac:dyDescent="0.25">
      <c r="I1520" s="18" t="str">
        <f>IF($B1520="","",IF(CostMethod="Last Cost",IFERROR(INDEX(PurCost,MATCH(_xlfn.MAXIFS(PurRank,PurItem,$B1520),PurRank,0)),$H1520),IF(($G1520+SUMIFS(PurQty,PurItem,$B1520))=0,$H1520,($G1520*$H1520+SUMIFS(PurTotal,PurItem,$B1520))/($G1520+SUMIFS(PurQty,PurItem,$B1520)))))</f>
        <v/>
      </c>
      <c r="K1520" s="18" t="str">
        <f t="shared" si="185"/>
        <v/>
      </c>
      <c r="L1520" s="19" t="str">
        <f t="shared" si="186"/>
        <v/>
      </c>
      <c r="M1520" s="19" t="str">
        <f t="shared" si="187"/>
        <v/>
      </c>
      <c r="N1520" s="20" t="str">
        <f t="shared" si="188"/>
        <v/>
      </c>
      <c r="O1520" s="18" t="str">
        <f t="shared" si="189"/>
        <v/>
      </c>
      <c r="P1520" s="18" t="str">
        <f t="shared" si="190"/>
        <v/>
      </c>
      <c r="Q1520" s="21" t="str">
        <f t="shared" si="191"/>
        <v/>
      </c>
      <c r="R1520" s="22" t="str">
        <f>IF($B1520="","",IF(_xlfn.MAXIFS(PurDate,PurItem,$B1520)=0,"",_xlfn.MAXIFS(PurDate,PurItem,$B1520)))</f>
        <v/>
      </c>
      <c r="S1520" s="20" t="str">
        <f t="shared" si="192"/>
        <v/>
      </c>
    </row>
    <row r="1521" spans="9:19" x14ac:dyDescent="0.25">
      <c r="I1521" s="18" t="str">
        <f>IF($B1521="","",IF(CostMethod="Last Cost",IFERROR(INDEX(PurCost,MATCH(_xlfn.MAXIFS(PurRank,PurItem,$B1521),PurRank,0)),$H1521),IF(($G1521+SUMIFS(PurQty,PurItem,$B1521))=0,$H1521,($G1521*$H1521+SUMIFS(PurTotal,PurItem,$B1521))/($G1521+SUMIFS(PurQty,PurItem,$B1521)))))</f>
        <v/>
      </c>
      <c r="K1521" s="18" t="str">
        <f t="shared" si="185"/>
        <v/>
      </c>
      <c r="L1521" s="19" t="str">
        <f t="shared" si="186"/>
        <v/>
      </c>
      <c r="M1521" s="19" t="str">
        <f t="shared" si="187"/>
        <v/>
      </c>
      <c r="N1521" s="20" t="str">
        <f t="shared" si="188"/>
        <v/>
      </c>
      <c r="O1521" s="18" t="str">
        <f t="shared" si="189"/>
        <v/>
      </c>
      <c r="P1521" s="18" t="str">
        <f t="shared" si="190"/>
        <v/>
      </c>
      <c r="Q1521" s="21" t="str">
        <f t="shared" si="191"/>
        <v/>
      </c>
      <c r="R1521" s="22" t="str">
        <f>IF($B1521="","",IF(_xlfn.MAXIFS(PurDate,PurItem,$B1521)=0,"",_xlfn.MAXIFS(PurDate,PurItem,$B1521)))</f>
        <v/>
      </c>
      <c r="S1521" s="20" t="str">
        <f t="shared" si="192"/>
        <v/>
      </c>
    </row>
    <row r="1522" spans="9:19" x14ac:dyDescent="0.25">
      <c r="I1522" s="18" t="str">
        <f>IF($B1522="","",IF(CostMethod="Last Cost",IFERROR(INDEX(PurCost,MATCH(_xlfn.MAXIFS(PurRank,PurItem,$B1522),PurRank,0)),$H1522),IF(($G1522+SUMIFS(PurQty,PurItem,$B1522))=0,$H1522,($G1522*$H1522+SUMIFS(PurTotal,PurItem,$B1522))/($G1522+SUMIFS(PurQty,PurItem,$B1522)))))</f>
        <v/>
      </c>
      <c r="K1522" s="18" t="str">
        <f t="shared" si="185"/>
        <v/>
      </c>
      <c r="L1522" s="19" t="str">
        <f t="shared" si="186"/>
        <v/>
      </c>
      <c r="M1522" s="19" t="str">
        <f t="shared" si="187"/>
        <v/>
      </c>
      <c r="N1522" s="20" t="str">
        <f t="shared" si="188"/>
        <v/>
      </c>
      <c r="O1522" s="18" t="str">
        <f t="shared" si="189"/>
        <v/>
      </c>
      <c r="P1522" s="18" t="str">
        <f t="shared" si="190"/>
        <v/>
      </c>
      <c r="Q1522" s="21" t="str">
        <f t="shared" si="191"/>
        <v/>
      </c>
      <c r="R1522" s="22" t="str">
        <f>IF($B1522="","",IF(_xlfn.MAXIFS(PurDate,PurItem,$B1522)=0,"",_xlfn.MAXIFS(PurDate,PurItem,$B1522)))</f>
        <v/>
      </c>
      <c r="S1522" s="20" t="str">
        <f t="shared" si="192"/>
        <v/>
      </c>
    </row>
    <row r="1523" spans="9:19" x14ac:dyDescent="0.25">
      <c r="I1523" s="18" t="str">
        <f>IF($B1523="","",IF(CostMethod="Last Cost",IFERROR(INDEX(PurCost,MATCH(_xlfn.MAXIFS(PurRank,PurItem,$B1523),PurRank,0)),$H1523),IF(($G1523+SUMIFS(PurQty,PurItem,$B1523))=0,$H1523,($G1523*$H1523+SUMIFS(PurTotal,PurItem,$B1523))/($G1523+SUMIFS(PurQty,PurItem,$B1523)))))</f>
        <v/>
      </c>
      <c r="K1523" s="18" t="str">
        <f t="shared" si="185"/>
        <v/>
      </c>
      <c r="L1523" s="19" t="str">
        <f t="shared" si="186"/>
        <v/>
      </c>
      <c r="M1523" s="19" t="str">
        <f t="shared" si="187"/>
        <v/>
      </c>
      <c r="N1523" s="20" t="str">
        <f t="shared" si="188"/>
        <v/>
      </c>
      <c r="O1523" s="18" t="str">
        <f t="shared" si="189"/>
        <v/>
      </c>
      <c r="P1523" s="18" t="str">
        <f t="shared" si="190"/>
        <v/>
      </c>
      <c r="Q1523" s="21" t="str">
        <f t="shared" si="191"/>
        <v/>
      </c>
      <c r="R1523" s="22" t="str">
        <f>IF($B1523="","",IF(_xlfn.MAXIFS(PurDate,PurItem,$B1523)=0,"",_xlfn.MAXIFS(PurDate,PurItem,$B1523)))</f>
        <v/>
      </c>
      <c r="S1523" s="20" t="str">
        <f t="shared" si="192"/>
        <v/>
      </c>
    </row>
    <row r="1524" spans="9:19" x14ac:dyDescent="0.25">
      <c r="I1524" s="18" t="str">
        <f>IF($B1524="","",IF(CostMethod="Last Cost",IFERROR(INDEX(PurCost,MATCH(_xlfn.MAXIFS(PurRank,PurItem,$B1524),PurRank,0)),$H1524),IF(($G1524+SUMIFS(PurQty,PurItem,$B1524))=0,$H1524,($G1524*$H1524+SUMIFS(PurTotal,PurItem,$B1524))/($G1524+SUMIFS(PurQty,PurItem,$B1524)))))</f>
        <v/>
      </c>
      <c r="K1524" s="18" t="str">
        <f t="shared" si="185"/>
        <v/>
      </c>
      <c r="L1524" s="19" t="str">
        <f t="shared" si="186"/>
        <v/>
      </c>
      <c r="M1524" s="19" t="str">
        <f t="shared" si="187"/>
        <v/>
      </c>
      <c r="N1524" s="20" t="str">
        <f t="shared" si="188"/>
        <v/>
      </c>
      <c r="O1524" s="18" t="str">
        <f t="shared" si="189"/>
        <v/>
      </c>
      <c r="P1524" s="18" t="str">
        <f t="shared" si="190"/>
        <v/>
      </c>
      <c r="Q1524" s="21" t="str">
        <f t="shared" si="191"/>
        <v/>
      </c>
      <c r="R1524" s="22" t="str">
        <f>IF($B1524="","",IF(_xlfn.MAXIFS(PurDate,PurItem,$B1524)=0,"",_xlfn.MAXIFS(PurDate,PurItem,$B1524)))</f>
        <v/>
      </c>
      <c r="S1524" s="20" t="str">
        <f t="shared" si="192"/>
        <v/>
      </c>
    </row>
    <row r="1525" spans="9:19" x14ac:dyDescent="0.25">
      <c r="I1525" s="18" t="str">
        <f>IF($B1525="","",IF(CostMethod="Last Cost",IFERROR(INDEX(PurCost,MATCH(_xlfn.MAXIFS(PurRank,PurItem,$B1525),PurRank,0)),$H1525),IF(($G1525+SUMIFS(PurQty,PurItem,$B1525))=0,$H1525,($G1525*$H1525+SUMIFS(PurTotal,PurItem,$B1525))/($G1525+SUMIFS(PurQty,PurItem,$B1525)))))</f>
        <v/>
      </c>
      <c r="K1525" s="18" t="str">
        <f t="shared" si="185"/>
        <v/>
      </c>
      <c r="L1525" s="19" t="str">
        <f t="shared" si="186"/>
        <v/>
      </c>
      <c r="M1525" s="19" t="str">
        <f t="shared" si="187"/>
        <v/>
      </c>
      <c r="N1525" s="20" t="str">
        <f t="shared" si="188"/>
        <v/>
      </c>
      <c r="O1525" s="18" t="str">
        <f t="shared" si="189"/>
        <v/>
      </c>
      <c r="P1525" s="18" t="str">
        <f t="shared" si="190"/>
        <v/>
      </c>
      <c r="Q1525" s="21" t="str">
        <f t="shared" si="191"/>
        <v/>
      </c>
      <c r="R1525" s="22" t="str">
        <f>IF($B1525="","",IF(_xlfn.MAXIFS(PurDate,PurItem,$B1525)=0,"",_xlfn.MAXIFS(PurDate,PurItem,$B1525)))</f>
        <v/>
      </c>
      <c r="S1525" s="20" t="str">
        <f t="shared" si="192"/>
        <v/>
      </c>
    </row>
    <row r="1526" spans="9:19" x14ac:dyDescent="0.25">
      <c r="I1526" s="18" t="str">
        <f>IF($B1526="","",IF(CostMethod="Last Cost",IFERROR(INDEX(PurCost,MATCH(_xlfn.MAXIFS(PurRank,PurItem,$B1526),PurRank,0)),$H1526),IF(($G1526+SUMIFS(PurQty,PurItem,$B1526))=0,$H1526,($G1526*$H1526+SUMIFS(PurTotal,PurItem,$B1526))/($G1526+SUMIFS(PurQty,PurItem,$B1526)))))</f>
        <v/>
      </c>
      <c r="K1526" s="18" t="str">
        <f t="shared" si="185"/>
        <v/>
      </c>
      <c r="L1526" s="19" t="str">
        <f t="shared" si="186"/>
        <v/>
      </c>
      <c r="M1526" s="19" t="str">
        <f t="shared" si="187"/>
        <v/>
      </c>
      <c r="N1526" s="20" t="str">
        <f t="shared" si="188"/>
        <v/>
      </c>
      <c r="O1526" s="18" t="str">
        <f t="shared" si="189"/>
        <v/>
      </c>
      <c r="P1526" s="18" t="str">
        <f t="shared" si="190"/>
        <v/>
      </c>
      <c r="Q1526" s="21" t="str">
        <f t="shared" si="191"/>
        <v/>
      </c>
      <c r="R1526" s="22" t="str">
        <f>IF($B1526="","",IF(_xlfn.MAXIFS(PurDate,PurItem,$B1526)=0,"",_xlfn.MAXIFS(PurDate,PurItem,$B1526)))</f>
        <v/>
      </c>
      <c r="S1526" s="20" t="str">
        <f t="shared" si="192"/>
        <v/>
      </c>
    </row>
    <row r="1527" spans="9:19" x14ac:dyDescent="0.25">
      <c r="I1527" s="18" t="str">
        <f>IF($B1527="","",IF(CostMethod="Last Cost",IFERROR(INDEX(PurCost,MATCH(_xlfn.MAXIFS(PurRank,PurItem,$B1527),PurRank,0)),$H1527),IF(($G1527+SUMIFS(PurQty,PurItem,$B1527))=0,$H1527,($G1527*$H1527+SUMIFS(PurTotal,PurItem,$B1527))/($G1527+SUMIFS(PurQty,PurItem,$B1527)))))</f>
        <v/>
      </c>
      <c r="K1527" s="18" t="str">
        <f t="shared" si="185"/>
        <v/>
      </c>
      <c r="L1527" s="19" t="str">
        <f t="shared" si="186"/>
        <v/>
      </c>
      <c r="M1527" s="19" t="str">
        <f t="shared" si="187"/>
        <v/>
      </c>
      <c r="N1527" s="20" t="str">
        <f t="shared" si="188"/>
        <v/>
      </c>
      <c r="O1527" s="18" t="str">
        <f t="shared" si="189"/>
        <v/>
      </c>
      <c r="P1527" s="18" t="str">
        <f t="shared" si="190"/>
        <v/>
      </c>
      <c r="Q1527" s="21" t="str">
        <f t="shared" si="191"/>
        <v/>
      </c>
      <c r="R1527" s="22" t="str">
        <f>IF($B1527="","",IF(_xlfn.MAXIFS(PurDate,PurItem,$B1527)=0,"",_xlfn.MAXIFS(PurDate,PurItem,$B1527)))</f>
        <v/>
      </c>
      <c r="S1527" s="20" t="str">
        <f t="shared" si="192"/>
        <v/>
      </c>
    </row>
    <row r="1528" spans="9:19" x14ac:dyDescent="0.25">
      <c r="I1528" s="18" t="str">
        <f>IF($B1528="","",IF(CostMethod="Last Cost",IFERROR(INDEX(PurCost,MATCH(_xlfn.MAXIFS(PurRank,PurItem,$B1528),PurRank,0)),$H1528),IF(($G1528+SUMIFS(PurQty,PurItem,$B1528))=0,$H1528,($G1528*$H1528+SUMIFS(PurTotal,PurItem,$B1528))/($G1528+SUMIFS(PurQty,PurItem,$B1528)))))</f>
        <v/>
      </c>
      <c r="K1528" s="18" t="str">
        <f t="shared" si="185"/>
        <v/>
      </c>
      <c r="L1528" s="19" t="str">
        <f t="shared" si="186"/>
        <v/>
      </c>
      <c r="M1528" s="19" t="str">
        <f t="shared" si="187"/>
        <v/>
      </c>
      <c r="N1528" s="20" t="str">
        <f t="shared" si="188"/>
        <v/>
      </c>
      <c r="O1528" s="18" t="str">
        <f t="shared" si="189"/>
        <v/>
      </c>
      <c r="P1528" s="18" t="str">
        <f t="shared" si="190"/>
        <v/>
      </c>
      <c r="Q1528" s="21" t="str">
        <f t="shared" si="191"/>
        <v/>
      </c>
      <c r="R1528" s="22" t="str">
        <f>IF($B1528="","",IF(_xlfn.MAXIFS(PurDate,PurItem,$B1528)=0,"",_xlfn.MAXIFS(PurDate,PurItem,$B1528)))</f>
        <v/>
      </c>
      <c r="S1528" s="20" t="str">
        <f t="shared" si="192"/>
        <v/>
      </c>
    </row>
    <row r="1529" spans="9:19" x14ac:dyDescent="0.25">
      <c r="I1529" s="18" t="str">
        <f>IF($B1529="","",IF(CostMethod="Last Cost",IFERROR(INDEX(PurCost,MATCH(_xlfn.MAXIFS(PurRank,PurItem,$B1529),PurRank,0)),$H1529),IF(($G1529+SUMIFS(PurQty,PurItem,$B1529))=0,$H1529,($G1529*$H1529+SUMIFS(PurTotal,PurItem,$B1529))/($G1529+SUMIFS(PurQty,PurItem,$B1529)))))</f>
        <v/>
      </c>
      <c r="K1529" s="18" t="str">
        <f t="shared" si="185"/>
        <v/>
      </c>
      <c r="L1529" s="19" t="str">
        <f t="shared" si="186"/>
        <v/>
      </c>
      <c r="M1529" s="19" t="str">
        <f t="shared" si="187"/>
        <v/>
      </c>
      <c r="N1529" s="20" t="str">
        <f t="shared" si="188"/>
        <v/>
      </c>
      <c r="O1529" s="18" t="str">
        <f t="shared" si="189"/>
        <v/>
      </c>
      <c r="P1529" s="18" t="str">
        <f t="shared" si="190"/>
        <v/>
      </c>
      <c r="Q1529" s="21" t="str">
        <f t="shared" si="191"/>
        <v/>
      </c>
      <c r="R1529" s="22" t="str">
        <f>IF($B1529="","",IF(_xlfn.MAXIFS(PurDate,PurItem,$B1529)=0,"",_xlfn.MAXIFS(PurDate,PurItem,$B1529)))</f>
        <v/>
      </c>
      <c r="S1529" s="20" t="str">
        <f t="shared" si="192"/>
        <v/>
      </c>
    </row>
    <row r="1530" spans="9:19" x14ac:dyDescent="0.25">
      <c r="I1530" s="18" t="str">
        <f>IF($B1530="","",IF(CostMethod="Last Cost",IFERROR(INDEX(PurCost,MATCH(_xlfn.MAXIFS(PurRank,PurItem,$B1530),PurRank,0)),$H1530),IF(($G1530+SUMIFS(PurQty,PurItem,$B1530))=0,$H1530,($G1530*$H1530+SUMIFS(PurTotal,PurItem,$B1530))/($G1530+SUMIFS(PurQty,PurItem,$B1530)))))</f>
        <v/>
      </c>
      <c r="K1530" s="18" t="str">
        <f t="shared" si="185"/>
        <v/>
      </c>
      <c r="L1530" s="19" t="str">
        <f t="shared" si="186"/>
        <v/>
      </c>
      <c r="M1530" s="19" t="str">
        <f t="shared" si="187"/>
        <v/>
      </c>
      <c r="N1530" s="20" t="str">
        <f t="shared" si="188"/>
        <v/>
      </c>
      <c r="O1530" s="18" t="str">
        <f t="shared" si="189"/>
        <v/>
      </c>
      <c r="P1530" s="18" t="str">
        <f t="shared" si="190"/>
        <v/>
      </c>
      <c r="Q1530" s="21" t="str">
        <f t="shared" si="191"/>
        <v/>
      </c>
      <c r="R1530" s="22" t="str">
        <f>IF($B1530="","",IF(_xlfn.MAXIFS(PurDate,PurItem,$B1530)=0,"",_xlfn.MAXIFS(PurDate,PurItem,$B1530)))</f>
        <v/>
      </c>
      <c r="S1530" s="20" t="str">
        <f t="shared" si="192"/>
        <v/>
      </c>
    </row>
    <row r="1531" spans="9:19" x14ac:dyDescent="0.25">
      <c r="I1531" s="18" t="str">
        <f>IF($B1531="","",IF(CostMethod="Last Cost",IFERROR(INDEX(PurCost,MATCH(_xlfn.MAXIFS(PurRank,PurItem,$B1531),PurRank,0)),$H1531),IF(($G1531+SUMIFS(PurQty,PurItem,$B1531))=0,$H1531,($G1531*$H1531+SUMIFS(PurTotal,PurItem,$B1531))/($G1531+SUMIFS(PurQty,PurItem,$B1531)))))</f>
        <v/>
      </c>
      <c r="K1531" s="18" t="str">
        <f t="shared" si="185"/>
        <v/>
      </c>
      <c r="L1531" s="19" t="str">
        <f t="shared" si="186"/>
        <v/>
      </c>
      <c r="M1531" s="19" t="str">
        <f t="shared" si="187"/>
        <v/>
      </c>
      <c r="N1531" s="20" t="str">
        <f t="shared" si="188"/>
        <v/>
      </c>
      <c r="O1531" s="18" t="str">
        <f t="shared" si="189"/>
        <v/>
      </c>
      <c r="P1531" s="18" t="str">
        <f t="shared" si="190"/>
        <v/>
      </c>
      <c r="Q1531" s="21" t="str">
        <f t="shared" si="191"/>
        <v/>
      </c>
      <c r="R1531" s="22" t="str">
        <f>IF($B1531="","",IF(_xlfn.MAXIFS(PurDate,PurItem,$B1531)=0,"",_xlfn.MAXIFS(PurDate,PurItem,$B1531)))</f>
        <v/>
      </c>
      <c r="S1531" s="20" t="str">
        <f t="shared" si="192"/>
        <v/>
      </c>
    </row>
    <row r="1532" spans="9:19" x14ac:dyDescent="0.25">
      <c r="I1532" s="18" t="str">
        <f>IF($B1532="","",IF(CostMethod="Last Cost",IFERROR(INDEX(PurCost,MATCH(_xlfn.MAXIFS(PurRank,PurItem,$B1532),PurRank,0)),$H1532),IF(($G1532+SUMIFS(PurQty,PurItem,$B1532))=0,$H1532,($G1532*$H1532+SUMIFS(PurTotal,PurItem,$B1532))/($G1532+SUMIFS(PurQty,PurItem,$B1532)))))</f>
        <v/>
      </c>
      <c r="K1532" s="18" t="str">
        <f t="shared" si="185"/>
        <v/>
      </c>
      <c r="L1532" s="19" t="str">
        <f t="shared" si="186"/>
        <v/>
      </c>
      <c r="M1532" s="19" t="str">
        <f t="shared" si="187"/>
        <v/>
      </c>
      <c r="N1532" s="20" t="str">
        <f t="shared" si="188"/>
        <v/>
      </c>
      <c r="O1532" s="18" t="str">
        <f t="shared" si="189"/>
        <v/>
      </c>
      <c r="P1532" s="18" t="str">
        <f t="shared" si="190"/>
        <v/>
      </c>
      <c r="Q1532" s="21" t="str">
        <f t="shared" si="191"/>
        <v/>
      </c>
      <c r="R1532" s="22" t="str">
        <f>IF($B1532="","",IF(_xlfn.MAXIFS(PurDate,PurItem,$B1532)=0,"",_xlfn.MAXIFS(PurDate,PurItem,$B1532)))</f>
        <v/>
      </c>
      <c r="S1532" s="20" t="str">
        <f t="shared" si="192"/>
        <v/>
      </c>
    </row>
    <row r="1533" spans="9:19" x14ac:dyDescent="0.25">
      <c r="I1533" s="18" t="str">
        <f>IF($B1533="","",IF(CostMethod="Last Cost",IFERROR(INDEX(PurCost,MATCH(_xlfn.MAXIFS(PurRank,PurItem,$B1533),PurRank,0)),$H1533),IF(($G1533+SUMIFS(PurQty,PurItem,$B1533))=0,$H1533,($G1533*$H1533+SUMIFS(PurTotal,PurItem,$B1533))/($G1533+SUMIFS(PurQty,PurItem,$B1533)))))</f>
        <v/>
      </c>
      <c r="K1533" s="18" t="str">
        <f t="shared" si="185"/>
        <v/>
      </c>
      <c r="L1533" s="19" t="str">
        <f t="shared" si="186"/>
        <v/>
      </c>
      <c r="M1533" s="19" t="str">
        <f t="shared" si="187"/>
        <v/>
      </c>
      <c r="N1533" s="20" t="str">
        <f t="shared" si="188"/>
        <v/>
      </c>
      <c r="O1533" s="18" t="str">
        <f t="shared" si="189"/>
        <v/>
      </c>
      <c r="P1533" s="18" t="str">
        <f t="shared" si="190"/>
        <v/>
      </c>
      <c r="Q1533" s="21" t="str">
        <f t="shared" si="191"/>
        <v/>
      </c>
      <c r="R1533" s="22" t="str">
        <f>IF($B1533="","",IF(_xlfn.MAXIFS(PurDate,PurItem,$B1533)=0,"",_xlfn.MAXIFS(PurDate,PurItem,$B1533)))</f>
        <v/>
      </c>
      <c r="S1533" s="20" t="str">
        <f t="shared" si="192"/>
        <v/>
      </c>
    </row>
    <row r="1534" spans="9:19" x14ac:dyDescent="0.25">
      <c r="I1534" s="18" t="str">
        <f>IF($B1534="","",IF(CostMethod="Last Cost",IFERROR(INDEX(PurCost,MATCH(_xlfn.MAXIFS(PurRank,PurItem,$B1534),PurRank,0)),$H1534),IF(($G1534+SUMIFS(PurQty,PurItem,$B1534))=0,$H1534,($G1534*$H1534+SUMIFS(PurTotal,PurItem,$B1534))/($G1534+SUMIFS(PurQty,PurItem,$B1534)))))</f>
        <v/>
      </c>
      <c r="K1534" s="18" t="str">
        <f t="shared" si="185"/>
        <v/>
      </c>
      <c r="L1534" s="19" t="str">
        <f t="shared" si="186"/>
        <v/>
      </c>
      <c r="M1534" s="19" t="str">
        <f t="shared" si="187"/>
        <v/>
      </c>
      <c r="N1534" s="20" t="str">
        <f t="shared" si="188"/>
        <v/>
      </c>
      <c r="O1534" s="18" t="str">
        <f t="shared" si="189"/>
        <v/>
      </c>
      <c r="P1534" s="18" t="str">
        <f t="shared" si="190"/>
        <v/>
      </c>
      <c r="Q1534" s="21" t="str">
        <f t="shared" si="191"/>
        <v/>
      </c>
      <c r="R1534" s="22" t="str">
        <f>IF($B1534="","",IF(_xlfn.MAXIFS(PurDate,PurItem,$B1534)=0,"",_xlfn.MAXIFS(PurDate,PurItem,$B1534)))</f>
        <v/>
      </c>
      <c r="S1534" s="20" t="str">
        <f t="shared" si="192"/>
        <v/>
      </c>
    </row>
    <row r="1535" spans="9:19" x14ac:dyDescent="0.25">
      <c r="I1535" s="18" t="str">
        <f>IF($B1535="","",IF(CostMethod="Last Cost",IFERROR(INDEX(PurCost,MATCH(_xlfn.MAXIFS(PurRank,PurItem,$B1535),PurRank,0)),$H1535),IF(($G1535+SUMIFS(PurQty,PurItem,$B1535))=0,$H1535,($G1535*$H1535+SUMIFS(PurTotal,PurItem,$B1535))/($G1535+SUMIFS(PurQty,PurItem,$B1535)))))</f>
        <v/>
      </c>
      <c r="K1535" s="18" t="str">
        <f t="shared" si="185"/>
        <v/>
      </c>
      <c r="L1535" s="19" t="str">
        <f t="shared" si="186"/>
        <v/>
      </c>
      <c r="M1535" s="19" t="str">
        <f t="shared" si="187"/>
        <v/>
      </c>
      <c r="N1535" s="20" t="str">
        <f t="shared" si="188"/>
        <v/>
      </c>
      <c r="O1535" s="18" t="str">
        <f t="shared" si="189"/>
        <v/>
      </c>
      <c r="P1535" s="18" t="str">
        <f t="shared" si="190"/>
        <v/>
      </c>
      <c r="Q1535" s="21" t="str">
        <f t="shared" si="191"/>
        <v/>
      </c>
      <c r="R1535" s="22" t="str">
        <f>IF($B1535="","",IF(_xlfn.MAXIFS(PurDate,PurItem,$B1535)=0,"",_xlfn.MAXIFS(PurDate,PurItem,$B1535)))</f>
        <v/>
      </c>
      <c r="S1535" s="20" t="str">
        <f t="shared" si="192"/>
        <v/>
      </c>
    </row>
    <row r="1536" spans="9:19" x14ac:dyDescent="0.25">
      <c r="I1536" s="18" t="str">
        <f>IF($B1536="","",IF(CostMethod="Last Cost",IFERROR(INDEX(PurCost,MATCH(_xlfn.MAXIFS(PurRank,PurItem,$B1536),PurRank,0)),$H1536),IF(($G1536+SUMIFS(PurQty,PurItem,$B1536))=0,$H1536,($G1536*$H1536+SUMIFS(PurTotal,PurItem,$B1536))/($G1536+SUMIFS(PurQty,PurItem,$B1536)))))</f>
        <v/>
      </c>
      <c r="K1536" s="18" t="str">
        <f t="shared" si="185"/>
        <v/>
      </c>
      <c r="L1536" s="19" t="str">
        <f t="shared" si="186"/>
        <v/>
      </c>
      <c r="M1536" s="19" t="str">
        <f t="shared" si="187"/>
        <v/>
      </c>
      <c r="N1536" s="20" t="str">
        <f t="shared" si="188"/>
        <v/>
      </c>
      <c r="O1536" s="18" t="str">
        <f t="shared" si="189"/>
        <v/>
      </c>
      <c r="P1536" s="18" t="str">
        <f t="shared" si="190"/>
        <v/>
      </c>
      <c r="Q1536" s="21" t="str">
        <f t="shared" si="191"/>
        <v/>
      </c>
      <c r="R1536" s="22" t="str">
        <f>IF($B1536="","",IF(_xlfn.MAXIFS(PurDate,PurItem,$B1536)=0,"",_xlfn.MAXIFS(PurDate,PurItem,$B1536)))</f>
        <v/>
      </c>
      <c r="S1536" s="20" t="str">
        <f t="shared" si="192"/>
        <v/>
      </c>
    </row>
    <row r="1537" spans="9:19" x14ac:dyDescent="0.25">
      <c r="I1537" s="18" t="str">
        <f>IF($B1537="","",IF(CostMethod="Last Cost",IFERROR(INDEX(PurCost,MATCH(_xlfn.MAXIFS(PurRank,PurItem,$B1537),PurRank,0)),$H1537),IF(($G1537+SUMIFS(PurQty,PurItem,$B1537))=0,$H1537,($G1537*$H1537+SUMIFS(PurTotal,PurItem,$B1537))/($G1537+SUMIFS(PurQty,PurItem,$B1537)))))</f>
        <v/>
      </c>
      <c r="K1537" s="18" t="str">
        <f t="shared" si="185"/>
        <v/>
      </c>
      <c r="L1537" s="19" t="str">
        <f t="shared" si="186"/>
        <v/>
      </c>
      <c r="M1537" s="19" t="str">
        <f t="shared" si="187"/>
        <v/>
      </c>
      <c r="N1537" s="20" t="str">
        <f t="shared" si="188"/>
        <v/>
      </c>
      <c r="O1537" s="18" t="str">
        <f t="shared" si="189"/>
        <v/>
      </c>
      <c r="P1537" s="18" t="str">
        <f t="shared" si="190"/>
        <v/>
      </c>
      <c r="Q1537" s="21" t="str">
        <f t="shared" si="191"/>
        <v/>
      </c>
      <c r="R1537" s="22" t="str">
        <f>IF($B1537="","",IF(_xlfn.MAXIFS(PurDate,PurItem,$B1537)=0,"",_xlfn.MAXIFS(PurDate,PurItem,$B1537)))</f>
        <v/>
      </c>
      <c r="S1537" s="20" t="str">
        <f t="shared" si="192"/>
        <v/>
      </c>
    </row>
    <row r="1538" spans="9:19" x14ac:dyDescent="0.25">
      <c r="I1538" s="18" t="str">
        <f>IF($B1538="","",IF(CostMethod="Last Cost",IFERROR(INDEX(PurCost,MATCH(_xlfn.MAXIFS(PurRank,PurItem,$B1538),PurRank,0)),$H1538),IF(($G1538+SUMIFS(PurQty,PurItem,$B1538))=0,$H1538,($G1538*$H1538+SUMIFS(PurTotal,PurItem,$B1538))/($G1538+SUMIFS(PurQty,PurItem,$B1538)))))</f>
        <v/>
      </c>
      <c r="K1538" s="18" t="str">
        <f t="shared" si="185"/>
        <v/>
      </c>
      <c r="L1538" s="19" t="str">
        <f t="shared" si="186"/>
        <v/>
      </c>
      <c r="M1538" s="19" t="str">
        <f t="shared" si="187"/>
        <v/>
      </c>
      <c r="N1538" s="20" t="str">
        <f t="shared" si="188"/>
        <v/>
      </c>
      <c r="O1538" s="18" t="str">
        <f t="shared" si="189"/>
        <v/>
      </c>
      <c r="P1538" s="18" t="str">
        <f t="shared" si="190"/>
        <v/>
      </c>
      <c r="Q1538" s="21" t="str">
        <f t="shared" si="191"/>
        <v/>
      </c>
      <c r="R1538" s="22" t="str">
        <f>IF($B1538="","",IF(_xlfn.MAXIFS(PurDate,PurItem,$B1538)=0,"",_xlfn.MAXIFS(PurDate,PurItem,$B1538)))</f>
        <v/>
      </c>
      <c r="S1538" s="20" t="str">
        <f t="shared" si="192"/>
        <v/>
      </c>
    </row>
    <row r="1539" spans="9:19" x14ac:dyDescent="0.25">
      <c r="I1539" s="18" t="str">
        <f>IF($B1539="","",IF(CostMethod="Last Cost",IFERROR(INDEX(PurCost,MATCH(_xlfn.MAXIFS(PurRank,PurItem,$B1539),PurRank,0)),$H1539),IF(($G1539+SUMIFS(PurQty,PurItem,$B1539))=0,$H1539,($G1539*$H1539+SUMIFS(PurTotal,PurItem,$B1539))/($G1539+SUMIFS(PurQty,PurItem,$B1539)))))</f>
        <v/>
      </c>
      <c r="K1539" s="18" t="str">
        <f t="shared" si="185"/>
        <v/>
      </c>
      <c r="L1539" s="19" t="str">
        <f t="shared" si="186"/>
        <v/>
      </c>
      <c r="M1539" s="19" t="str">
        <f t="shared" si="187"/>
        <v/>
      </c>
      <c r="N1539" s="20" t="str">
        <f t="shared" si="188"/>
        <v/>
      </c>
      <c r="O1539" s="18" t="str">
        <f t="shared" si="189"/>
        <v/>
      </c>
      <c r="P1539" s="18" t="str">
        <f t="shared" si="190"/>
        <v/>
      </c>
      <c r="Q1539" s="21" t="str">
        <f t="shared" si="191"/>
        <v/>
      </c>
      <c r="R1539" s="22" t="str">
        <f>IF($B1539="","",IF(_xlfn.MAXIFS(PurDate,PurItem,$B1539)=0,"",_xlfn.MAXIFS(PurDate,PurItem,$B1539)))</f>
        <v/>
      </c>
      <c r="S1539" s="20" t="str">
        <f t="shared" si="192"/>
        <v/>
      </c>
    </row>
    <row r="1540" spans="9:19" x14ac:dyDescent="0.25">
      <c r="I1540" s="18" t="str">
        <f>IF($B1540="","",IF(CostMethod="Last Cost",IFERROR(INDEX(PurCost,MATCH(_xlfn.MAXIFS(PurRank,PurItem,$B1540),PurRank,0)),$H1540),IF(($G1540+SUMIFS(PurQty,PurItem,$B1540))=0,$H1540,($G1540*$H1540+SUMIFS(PurTotal,PurItem,$B1540))/($G1540+SUMIFS(PurQty,PurItem,$B1540)))))</f>
        <v/>
      </c>
      <c r="K1540" s="18" t="str">
        <f t="shared" si="185"/>
        <v/>
      </c>
      <c r="L1540" s="19" t="str">
        <f t="shared" si="186"/>
        <v/>
      </c>
      <c r="M1540" s="19" t="str">
        <f t="shared" si="187"/>
        <v/>
      </c>
      <c r="N1540" s="20" t="str">
        <f t="shared" si="188"/>
        <v/>
      </c>
      <c r="O1540" s="18" t="str">
        <f t="shared" si="189"/>
        <v/>
      </c>
      <c r="P1540" s="18" t="str">
        <f t="shared" si="190"/>
        <v/>
      </c>
      <c r="Q1540" s="21" t="str">
        <f t="shared" si="191"/>
        <v/>
      </c>
      <c r="R1540" s="22" t="str">
        <f>IF($B1540="","",IF(_xlfn.MAXIFS(PurDate,PurItem,$B1540)=0,"",_xlfn.MAXIFS(PurDate,PurItem,$B1540)))</f>
        <v/>
      </c>
      <c r="S1540" s="20" t="str">
        <f t="shared" si="192"/>
        <v/>
      </c>
    </row>
    <row r="1541" spans="9:19" x14ac:dyDescent="0.25">
      <c r="I1541" s="18" t="str">
        <f>IF($B1541="","",IF(CostMethod="Last Cost",IFERROR(INDEX(PurCost,MATCH(_xlfn.MAXIFS(PurRank,PurItem,$B1541),PurRank,0)),$H1541),IF(($G1541+SUMIFS(PurQty,PurItem,$B1541))=0,$H1541,($G1541*$H1541+SUMIFS(PurTotal,PurItem,$B1541))/($G1541+SUMIFS(PurQty,PurItem,$B1541)))))</f>
        <v/>
      </c>
      <c r="K1541" s="18" t="str">
        <f t="shared" ref="K1541:K1604" si="193">IF(OR($B1541="",$J1541=""),"",$J1541-$I1541)</f>
        <v/>
      </c>
      <c r="L1541" s="19" t="str">
        <f t="shared" ref="L1541:L1604" si="194">IF(OR($K1541="",$J1541=0,$J1541=""),"",$K1541/$J1541)</f>
        <v/>
      </c>
      <c r="M1541" s="19" t="str">
        <f t="shared" ref="M1541:M1604" si="195">IF(OR($K1541="",$I1541=0,$I1541=""),"",$K1541/$I1541)</f>
        <v/>
      </c>
      <c r="N1541" s="20" t="str">
        <f t="shared" ref="N1541:N1604" si="196">IF($B1541="","",$G1541+SUMIFS(PurQty,PurItem,$B1541)-SUMIFS(SalQty,SalItem,$B1541)-SUMIFS(WoQty,WoItem,$B1541)+SUMIFS(AdjQty,AdjItem,$B1541)+SUMIFS(LinVarQty,LinItem,$B1541,LinPosted,"YES"))</f>
        <v/>
      </c>
      <c r="O1541" s="18" t="str">
        <f t="shared" ref="O1541:O1604" si="197">IF($B1541="","",$N1541*$I1541)</f>
        <v/>
      </c>
      <c r="P1541" s="18" t="str">
        <f t="shared" ref="P1541:P1604" si="198">IF(OR($B1541="",$J1541=""),"",$N1541*$J1541)</f>
        <v/>
      </c>
      <c r="Q1541" s="21" t="str">
        <f t="shared" ref="Q1541:Q1604" si="199">IF($B1541="","",IF($N1541&lt;0,"NEGATIVE",IF($N1541&lt;=$F1541,"REORDER","OK")))</f>
        <v/>
      </c>
      <c r="R1541" s="22" t="str">
        <f>IF($B1541="","",IF(_xlfn.MAXIFS(PurDate,PurItem,$B1541)=0,"",_xlfn.MAXIFS(PurDate,PurItem,$B1541)))</f>
        <v/>
      </c>
      <c r="S1541" s="20" t="str">
        <f t="shared" ref="S1541:S1604" si="200">IF($B1541="","",SUMIFS(PurQty,PurItem,$B1541))</f>
        <v/>
      </c>
    </row>
    <row r="1542" spans="9:19" x14ac:dyDescent="0.25">
      <c r="I1542" s="18" t="str">
        <f>IF($B1542="","",IF(CostMethod="Last Cost",IFERROR(INDEX(PurCost,MATCH(_xlfn.MAXIFS(PurRank,PurItem,$B1542),PurRank,0)),$H1542),IF(($G1542+SUMIFS(PurQty,PurItem,$B1542))=0,$H1542,($G1542*$H1542+SUMIFS(PurTotal,PurItem,$B1542))/($G1542+SUMIFS(PurQty,PurItem,$B1542)))))</f>
        <v/>
      </c>
      <c r="K1542" s="18" t="str">
        <f t="shared" si="193"/>
        <v/>
      </c>
      <c r="L1542" s="19" t="str">
        <f t="shared" si="194"/>
        <v/>
      </c>
      <c r="M1542" s="19" t="str">
        <f t="shared" si="195"/>
        <v/>
      </c>
      <c r="N1542" s="20" t="str">
        <f t="shared" si="196"/>
        <v/>
      </c>
      <c r="O1542" s="18" t="str">
        <f t="shared" si="197"/>
        <v/>
      </c>
      <c r="P1542" s="18" t="str">
        <f t="shared" si="198"/>
        <v/>
      </c>
      <c r="Q1542" s="21" t="str">
        <f t="shared" si="199"/>
        <v/>
      </c>
      <c r="R1542" s="22" t="str">
        <f>IF($B1542="","",IF(_xlfn.MAXIFS(PurDate,PurItem,$B1542)=0,"",_xlfn.MAXIFS(PurDate,PurItem,$B1542)))</f>
        <v/>
      </c>
      <c r="S1542" s="20" t="str">
        <f t="shared" si="200"/>
        <v/>
      </c>
    </row>
    <row r="1543" spans="9:19" x14ac:dyDescent="0.25">
      <c r="I1543" s="18" t="str">
        <f>IF($B1543="","",IF(CostMethod="Last Cost",IFERROR(INDEX(PurCost,MATCH(_xlfn.MAXIFS(PurRank,PurItem,$B1543),PurRank,0)),$H1543),IF(($G1543+SUMIFS(PurQty,PurItem,$B1543))=0,$H1543,($G1543*$H1543+SUMIFS(PurTotal,PurItem,$B1543))/($G1543+SUMIFS(PurQty,PurItem,$B1543)))))</f>
        <v/>
      </c>
      <c r="K1543" s="18" t="str">
        <f t="shared" si="193"/>
        <v/>
      </c>
      <c r="L1543" s="19" t="str">
        <f t="shared" si="194"/>
        <v/>
      </c>
      <c r="M1543" s="19" t="str">
        <f t="shared" si="195"/>
        <v/>
      </c>
      <c r="N1543" s="20" t="str">
        <f t="shared" si="196"/>
        <v/>
      </c>
      <c r="O1543" s="18" t="str">
        <f t="shared" si="197"/>
        <v/>
      </c>
      <c r="P1543" s="18" t="str">
        <f t="shared" si="198"/>
        <v/>
      </c>
      <c r="Q1543" s="21" t="str">
        <f t="shared" si="199"/>
        <v/>
      </c>
      <c r="R1543" s="22" t="str">
        <f>IF($B1543="","",IF(_xlfn.MAXIFS(PurDate,PurItem,$B1543)=0,"",_xlfn.MAXIFS(PurDate,PurItem,$B1543)))</f>
        <v/>
      </c>
      <c r="S1543" s="20" t="str">
        <f t="shared" si="200"/>
        <v/>
      </c>
    </row>
    <row r="1544" spans="9:19" x14ac:dyDescent="0.25">
      <c r="I1544" s="18" t="str">
        <f>IF($B1544="","",IF(CostMethod="Last Cost",IFERROR(INDEX(PurCost,MATCH(_xlfn.MAXIFS(PurRank,PurItem,$B1544),PurRank,0)),$H1544),IF(($G1544+SUMIFS(PurQty,PurItem,$B1544))=0,$H1544,($G1544*$H1544+SUMIFS(PurTotal,PurItem,$B1544))/($G1544+SUMIFS(PurQty,PurItem,$B1544)))))</f>
        <v/>
      </c>
      <c r="K1544" s="18" t="str">
        <f t="shared" si="193"/>
        <v/>
      </c>
      <c r="L1544" s="19" t="str">
        <f t="shared" si="194"/>
        <v/>
      </c>
      <c r="M1544" s="19" t="str">
        <f t="shared" si="195"/>
        <v/>
      </c>
      <c r="N1544" s="20" t="str">
        <f t="shared" si="196"/>
        <v/>
      </c>
      <c r="O1544" s="18" t="str">
        <f t="shared" si="197"/>
        <v/>
      </c>
      <c r="P1544" s="18" t="str">
        <f t="shared" si="198"/>
        <v/>
      </c>
      <c r="Q1544" s="21" t="str">
        <f t="shared" si="199"/>
        <v/>
      </c>
      <c r="R1544" s="22" t="str">
        <f>IF($B1544="","",IF(_xlfn.MAXIFS(PurDate,PurItem,$B1544)=0,"",_xlfn.MAXIFS(PurDate,PurItem,$B1544)))</f>
        <v/>
      </c>
      <c r="S1544" s="20" t="str">
        <f t="shared" si="200"/>
        <v/>
      </c>
    </row>
    <row r="1545" spans="9:19" x14ac:dyDescent="0.25">
      <c r="I1545" s="18" t="str">
        <f>IF($B1545="","",IF(CostMethod="Last Cost",IFERROR(INDEX(PurCost,MATCH(_xlfn.MAXIFS(PurRank,PurItem,$B1545),PurRank,0)),$H1545),IF(($G1545+SUMIFS(PurQty,PurItem,$B1545))=0,$H1545,($G1545*$H1545+SUMIFS(PurTotal,PurItem,$B1545))/($G1545+SUMIFS(PurQty,PurItem,$B1545)))))</f>
        <v/>
      </c>
      <c r="K1545" s="18" t="str">
        <f t="shared" si="193"/>
        <v/>
      </c>
      <c r="L1545" s="19" t="str">
        <f t="shared" si="194"/>
        <v/>
      </c>
      <c r="M1545" s="19" t="str">
        <f t="shared" si="195"/>
        <v/>
      </c>
      <c r="N1545" s="20" t="str">
        <f t="shared" si="196"/>
        <v/>
      </c>
      <c r="O1545" s="18" t="str">
        <f t="shared" si="197"/>
        <v/>
      </c>
      <c r="P1545" s="18" t="str">
        <f t="shared" si="198"/>
        <v/>
      </c>
      <c r="Q1545" s="21" t="str">
        <f t="shared" si="199"/>
        <v/>
      </c>
      <c r="R1545" s="22" t="str">
        <f>IF($B1545="","",IF(_xlfn.MAXIFS(PurDate,PurItem,$B1545)=0,"",_xlfn.MAXIFS(PurDate,PurItem,$B1545)))</f>
        <v/>
      </c>
      <c r="S1545" s="20" t="str">
        <f t="shared" si="200"/>
        <v/>
      </c>
    </row>
    <row r="1546" spans="9:19" x14ac:dyDescent="0.25">
      <c r="I1546" s="18" t="str">
        <f>IF($B1546="","",IF(CostMethod="Last Cost",IFERROR(INDEX(PurCost,MATCH(_xlfn.MAXIFS(PurRank,PurItem,$B1546),PurRank,0)),$H1546),IF(($G1546+SUMIFS(PurQty,PurItem,$B1546))=0,$H1546,($G1546*$H1546+SUMIFS(PurTotal,PurItem,$B1546))/($G1546+SUMIFS(PurQty,PurItem,$B1546)))))</f>
        <v/>
      </c>
      <c r="K1546" s="18" t="str">
        <f t="shared" si="193"/>
        <v/>
      </c>
      <c r="L1546" s="19" t="str">
        <f t="shared" si="194"/>
        <v/>
      </c>
      <c r="M1546" s="19" t="str">
        <f t="shared" si="195"/>
        <v/>
      </c>
      <c r="N1546" s="20" t="str">
        <f t="shared" si="196"/>
        <v/>
      </c>
      <c r="O1546" s="18" t="str">
        <f t="shared" si="197"/>
        <v/>
      </c>
      <c r="P1546" s="18" t="str">
        <f t="shared" si="198"/>
        <v/>
      </c>
      <c r="Q1546" s="21" t="str">
        <f t="shared" si="199"/>
        <v/>
      </c>
      <c r="R1546" s="22" t="str">
        <f>IF($B1546="","",IF(_xlfn.MAXIFS(PurDate,PurItem,$B1546)=0,"",_xlfn.MAXIFS(PurDate,PurItem,$B1546)))</f>
        <v/>
      </c>
      <c r="S1546" s="20" t="str">
        <f t="shared" si="200"/>
        <v/>
      </c>
    </row>
    <row r="1547" spans="9:19" x14ac:dyDescent="0.25">
      <c r="I1547" s="18" t="str">
        <f>IF($B1547="","",IF(CostMethod="Last Cost",IFERROR(INDEX(PurCost,MATCH(_xlfn.MAXIFS(PurRank,PurItem,$B1547),PurRank,0)),$H1547),IF(($G1547+SUMIFS(PurQty,PurItem,$B1547))=0,$H1547,($G1547*$H1547+SUMIFS(PurTotal,PurItem,$B1547))/($G1547+SUMIFS(PurQty,PurItem,$B1547)))))</f>
        <v/>
      </c>
      <c r="K1547" s="18" t="str">
        <f t="shared" si="193"/>
        <v/>
      </c>
      <c r="L1547" s="19" t="str">
        <f t="shared" si="194"/>
        <v/>
      </c>
      <c r="M1547" s="19" t="str">
        <f t="shared" si="195"/>
        <v/>
      </c>
      <c r="N1547" s="20" t="str">
        <f t="shared" si="196"/>
        <v/>
      </c>
      <c r="O1547" s="18" t="str">
        <f t="shared" si="197"/>
        <v/>
      </c>
      <c r="P1547" s="18" t="str">
        <f t="shared" si="198"/>
        <v/>
      </c>
      <c r="Q1547" s="21" t="str">
        <f t="shared" si="199"/>
        <v/>
      </c>
      <c r="R1547" s="22" t="str">
        <f>IF($B1547="","",IF(_xlfn.MAXIFS(PurDate,PurItem,$B1547)=0,"",_xlfn.MAXIFS(PurDate,PurItem,$B1547)))</f>
        <v/>
      </c>
      <c r="S1547" s="20" t="str">
        <f t="shared" si="200"/>
        <v/>
      </c>
    </row>
    <row r="1548" spans="9:19" x14ac:dyDescent="0.25">
      <c r="I1548" s="18" t="str">
        <f>IF($B1548="","",IF(CostMethod="Last Cost",IFERROR(INDEX(PurCost,MATCH(_xlfn.MAXIFS(PurRank,PurItem,$B1548),PurRank,0)),$H1548),IF(($G1548+SUMIFS(PurQty,PurItem,$B1548))=0,$H1548,($G1548*$H1548+SUMIFS(PurTotal,PurItem,$B1548))/($G1548+SUMIFS(PurQty,PurItem,$B1548)))))</f>
        <v/>
      </c>
      <c r="K1548" s="18" t="str">
        <f t="shared" si="193"/>
        <v/>
      </c>
      <c r="L1548" s="19" t="str">
        <f t="shared" si="194"/>
        <v/>
      </c>
      <c r="M1548" s="19" t="str">
        <f t="shared" si="195"/>
        <v/>
      </c>
      <c r="N1548" s="20" t="str">
        <f t="shared" si="196"/>
        <v/>
      </c>
      <c r="O1548" s="18" t="str">
        <f t="shared" si="197"/>
        <v/>
      </c>
      <c r="P1548" s="18" t="str">
        <f t="shared" si="198"/>
        <v/>
      </c>
      <c r="Q1548" s="21" t="str">
        <f t="shared" si="199"/>
        <v/>
      </c>
      <c r="R1548" s="22" t="str">
        <f>IF($B1548="","",IF(_xlfn.MAXIFS(PurDate,PurItem,$B1548)=0,"",_xlfn.MAXIFS(PurDate,PurItem,$B1548)))</f>
        <v/>
      </c>
      <c r="S1548" s="20" t="str">
        <f t="shared" si="200"/>
        <v/>
      </c>
    </row>
    <row r="1549" spans="9:19" x14ac:dyDescent="0.25">
      <c r="I1549" s="18" t="str">
        <f>IF($B1549="","",IF(CostMethod="Last Cost",IFERROR(INDEX(PurCost,MATCH(_xlfn.MAXIFS(PurRank,PurItem,$B1549),PurRank,0)),$H1549),IF(($G1549+SUMIFS(PurQty,PurItem,$B1549))=0,$H1549,($G1549*$H1549+SUMIFS(PurTotal,PurItem,$B1549))/($G1549+SUMIFS(PurQty,PurItem,$B1549)))))</f>
        <v/>
      </c>
      <c r="K1549" s="18" t="str">
        <f t="shared" si="193"/>
        <v/>
      </c>
      <c r="L1549" s="19" t="str">
        <f t="shared" si="194"/>
        <v/>
      </c>
      <c r="M1549" s="19" t="str">
        <f t="shared" si="195"/>
        <v/>
      </c>
      <c r="N1549" s="20" t="str">
        <f t="shared" si="196"/>
        <v/>
      </c>
      <c r="O1549" s="18" t="str">
        <f t="shared" si="197"/>
        <v/>
      </c>
      <c r="P1549" s="18" t="str">
        <f t="shared" si="198"/>
        <v/>
      </c>
      <c r="Q1549" s="21" t="str">
        <f t="shared" si="199"/>
        <v/>
      </c>
      <c r="R1549" s="22" t="str">
        <f>IF($B1549="","",IF(_xlfn.MAXIFS(PurDate,PurItem,$B1549)=0,"",_xlfn.MAXIFS(PurDate,PurItem,$B1549)))</f>
        <v/>
      </c>
      <c r="S1549" s="20" t="str">
        <f t="shared" si="200"/>
        <v/>
      </c>
    </row>
    <row r="1550" spans="9:19" x14ac:dyDescent="0.25">
      <c r="I1550" s="18" t="str">
        <f>IF($B1550="","",IF(CostMethod="Last Cost",IFERROR(INDEX(PurCost,MATCH(_xlfn.MAXIFS(PurRank,PurItem,$B1550),PurRank,0)),$H1550),IF(($G1550+SUMIFS(PurQty,PurItem,$B1550))=0,$H1550,($G1550*$H1550+SUMIFS(PurTotal,PurItem,$B1550))/($G1550+SUMIFS(PurQty,PurItem,$B1550)))))</f>
        <v/>
      </c>
      <c r="K1550" s="18" t="str">
        <f t="shared" si="193"/>
        <v/>
      </c>
      <c r="L1550" s="19" t="str">
        <f t="shared" si="194"/>
        <v/>
      </c>
      <c r="M1550" s="19" t="str">
        <f t="shared" si="195"/>
        <v/>
      </c>
      <c r="N1550" s="20" t="str">
        <f t="shared" si="196"/>
        <v/>
      </c>
      <c r="O1550" s="18" t="str">
        <f t="shared" si="197"/>
        <v/>
      </c>
      <c r="P1550" s="18" t="str">
        <f t="shared" si="198"/>
        <v/>
      </c>
      <c r="Q1550" s="21" t="str">
        <f t="shared" si="199"/>
        <v/>
      </c>
      <c r="R1550" s="22" t="str">
        <f>IF($B1550="","",IF(_xlfn.MAXIFS(PurDate,PurItem,$B1550)=0,"",_xlfn.MAXIFS(PurDate,PurItem,$B1550)))</f>
        <v/>
      </c>
      <c r="S1550" s="20" t="str">
        <f t="shared" si="200"/>
        <v/>
      </c>
    </row>
    <row r="1551" spans="9:19" x14ac:dyDescent="0.25">
      <c r="I1551" s="18" t="str">
        <f>IF($B1551="","",IF(CostMethod="Last Cost",IFERROR(INDEX(PurCost,MATCH(_xlfn.MAXIFS(PurRank,PurItem,$B1551),PurRank,0)),$H1551),IF(($G1551+SUMIFS(PurQty,PurItem,$B1551))=0,$H1551,($G1551*$H1551+SUMIFS(PurTotal,PurItem,$B1551))/($G1551+SUMIFS(PurQty,PurItem,$B1551)))))</f>
        <v/>
      </c>
      <c r="K1551" s="18" t="str">
        <f t="shared" si="193"/>
        <v/>
      </c>
      <c r="L1551" s="19" t="str">
        <f t="shared" si="194"/>
        <v/>
      </c>
      <c r="M1551" s="19" t="str">
        <f t="shared" si="195"/>
        <v/>
      </c>
      <c r="N1551" s="20" t="str">
        <f t="shared" si="196"/>
        <v/>
      </c>
      <c r="O1551" s="18" t="str">
        <f t="shared" si="197"/>
        <v/>
      </c>
      <c r="P1551" s="18" t="str">
        <f t="shared" si="198"/>
        <v/>
      </c>
      <c r="Q1551" s="21" t="str">
        <f t="shared" si="199"/>
        <v/>
      </c>
      <c r="R1551" s="22" t="str">
        <f>IF($B1551="","",IF(_xlfn.MAXIFS(PurDate,PurItem,$B1551)=0,"",_xlfn.MAXIFS(PurDate,PurItem,$B1551)))</f>
        <v/>
      </c>
      <c r="S1551" s="20" t="str">
        <f t="shared" si="200"/>
        <v/>
      </c>
    </row>
    <row r="1552" spans="9:19" x14ac:dyDescent="0.25">
      <c r="I1552" s="18" t="str">
        <f>IF($B1552="","",IF(CostMethod="Last Cost",IFERROR(INDEX(PurCost,MATCH(_xlfn.MAXIFS(PurRank,PurItem,$B1552),PurRank,0)),$H1552),IF(($G1552+SUMIFS(PurQty,PurItem,$B1552))=0,$H1552,($G1552*$H1552+SUMIFS(PurTotal,PurItem,$B1552))/($G1552+SUMIFS(PurQty,PurItem,$B1552)))))</f>
        <v/>
      </c>
      <c r="K1552" s="18" t="str">
        <f t="shared" si="193"/>
        <v/>
      </c>
      <c r="L1552" s="19" t="str">
        <f t="shared" si="194"/>
        <v/>
      </c>
      <c r="M1552" s="19" t="str">
        <f t="shared" si="195"/>
        <v/>
      </c>
      <c r="N1552" s="20" t="str">
        <f t="shared" si="196"/>
        <v/>
      </c>
      <c r="O1552" s="18" t="str">
        <f t="shared" si="197"/>
        <v/>
      </c>
      <c r="P1552" s="18" t="str">
        <f t="shared" si="198"/>
        <v/>
      </c>
      <c r="Q1552" s="21" t="str">
        <f t="shared" si="199"/>
        <v/>
      </c>
      <c r="R1552" s="22" t="str">
        <f>IF($B1552="","",IF(_xlfn.MAXIFS(PurDate,PurItem,$B1552)=0,"",_xlfn.MAXIFS(PurDate,PurItem,$B1552)))</f>
        <v/>
      </c>
      <c r="S1552" s="20" t="str">
        <f t="shared" si="200"/>
        <v/>
      </c>
    </row>
    <row r="1553" spans="9:19" x14ac:dyDescent="0.25">
      <c r="I1553" s="18" t="str">
        <f>IF($B1553="","",IF(CostMethod="Last Cost",IFERROR(INDEX(PurCost,MATCH(_xlfn.MAXIFS(PurRank,PurItem,$B1553),PurRank,0)),$H1553),IF(($G1553+SUMIFS(PurQty,PurItem,$B1553))=0,$H1553,($G1553*$H1553+SUMIFS(PurTotal,PurItem,$B1553))/($G1553+SUMIFS(PurQty,PurItem,$B1553)))))</f>
        <v/>
      </c>
      <c r="K1553" s="18" t="str">
        <f t="shared" si="193"/>
        <v/>
      </c>
      <c r="L1553" s="19" t="str">
        <f t="shared" si="194"/>
        <v/>
      </c>
      <c r="M1553" s="19" t="str">
        <f t="shared" si="195"/>
        <v/>
      </c>
      <c r="N1553" s="20" t="str">
        <f t="shared" si="196"/>
        <v/>
      </c>
      <c r="O1553" s="18" t="str">
        <f t="shared" si="197"/>
        <v/>
      </c>
      <c r="P1553" s="18" t="str">
        <f t="shared" si="198"/>
        <v/>
      </c>
      <c r="Q1553" s="21" t="str">
        <f t="shared" si="199"/>
        <v/>
      </c>
      <c r="R1553" s="22" t="str">
        <f>IF($B1553="","",IF(_xlfn.MAXIFS(PurDate,PurItem,$B1553)=0,"",_xlfn.MAXIFS(PurDate,PurItem,$B1553)))</f>
        <v/>
      </c>
      <c r="S1553" s="20" t="str">
        <f t="shared" si="200"/>
        <v/>
      </c>
    </row>
    <row r="1554" spans="9:19" x14ac:dyDescent="0.25">
      <c r="I1554" s="18" t="str">
        <f>IF($B1554="","",IF(CostMethod="Last Cost",IFERROR(INDEX(PurCost,MATCH(_xlfn.MAXIFS(PurRank,PurItem,$B1554),PurRank,0)),$H1554),IF(($G1554+SUMIFS(PurQty,PurItem,$B1554))=0,$H1554,($G1554*$H1554+SUMIFS(PurTotal,PurItem,$B1554))/($G1554+SUMIFS(PurQty,PurItem,$B1554)))))</f>
        <v/>
      </c>
      <c r="K1554" s="18" t="str">
        <f t="shared" si="193"/>
        <v/>
      </c>
      <c r="L1554" s="19" t="str">
        <f t="shared" si="194"/>
        <v/>
      </c>
      <c r="M1554" s="19" t="str">
        <f t="shared" si="195"/>
        <v/>
      </c>
      <c r="N1554" s="20" t="str">
        <f t="shared" si="196"/>
        <v/>
      </c>
      <c r="O1554" s="18" t="str">
        <f t="shared" si="197"/>
        <v/>
      </c>
      <c r="P1554" s="18" t="str">
        <f t="shared" si="198"/>
        <v/>
      </c>
      <c r="Q1554" s="21" t="str">
        <f t="shared" si="199"/>
        <v/>
      </c>
      <c r="R1554" s="22" t="str">
        <f>IF($B1554="","",IF(_xlfn.MAXIFS(PurDate,PurItem,$B1554)=0,"",_xlfn.MAXIFS(PurDate,PurItem,$B1554)))</f>
        <v/>
      </c>
      <c r="S1554" s="20" t="str">
        <f t="shared" si="200"/>
        <v/>
      </c>
    </row>
    <row r="1555" spans="9:19" x14ac:dyDescent="0.25">
      <c r="I1555" s="18" t="str">
        <f>IF($B1555="","",IF(CostMethod="Last Cost",IFERROR(INDEX(PurCost,MATCH(_xlfn.MAXIFS(PurRank,PurItem,$B1555),PurRank,0)),$H1555),IF(($G1555+SUMIFS(PurQty,PurItem,$B1555))=0,$H1555,($G1555*$H1555+SUMIFS(PurTotal,PurItem,$B1555))/($G1555+SUMIFS(PurQty,PurItem,$B1555)))))</f>
        <v/>
      </c>
      <c r="K1555" s="18" t="str">
        <f t="shared" si="193"/>
        <v/>
      </c>
      <c r="L1555" s="19" t="str">
        <f t="shared" si="194"/>
        <v/>
      </c>
      <c r="M1555" s="19" t="str">
        <f t="shared" si="195"/>
        <v/>
      </c>
      <c r="N1555" s="20" t="str">
        <f t="shared" si="196"/>
        <v/>
      </c>
      <c r="O1555" s="18" t="str">
        <f t="shared" si="197"/>
        <v/>
      </c>
      <c r="P1555" s="18" t="str">
        <f t="shared" si="198"/>
        <v/>
      </c>
      <c r="Q1555" s="21" t="str">
        <f t="shared" si="199"/>
        <v/>
      </c>
      <c r="R1555" s="22" t="str">
        <f>IF($B1555="","",IF(_xlfn.MAXIFS(PurDate,PurItem,$B1555)=0,"",_xlfn.MAXIFS(PurDate,PurItem,$B1555)))</f>
        <v/>
      </c>
      <c r="S1555" s="20" t="str">
        <f t="shared" si="200"/>
        <v/>
      </c>
    </row>
    <row r="1556" spans="9:19" x14ac:dyDescent="0.25">
      <c r="I1556" s="18" t="str">
        <f>IF($B1556="","",IF(CostMethod="Last Cost",IFERROR(INDEX(PurCost,MATCH(_xlfn.MAXIFS(PurRank,PurItem,$B1556),PurRank,0)),$H1556),IF(($G1556+SUMIFS(PurQty,PurItem,$B1556))=0,$H1556,($G1556*$H1556+SUMIFS(PurTotal,PurItem,$B1556))/($G1556+SUMIFS(PurQty,PurItem,$B1556)))))</f>
        <v/>
      </c>
      <c r="K1556" s="18" t="str">
        <f t="shared" si="193"/>
        <v/>
      </c>
      <c r="L1556" s="19" t="str">
        <f t="shared" si="194"/>
        <v/>
      </c>
      <c r="M1556" s="19" t="str">
        <f t="shared" si="195"/>
        <v/>
      </c>
      <c r="N1556" s="20" t="str">
        <f t="shared" si="196"/>
        <v/>
      </c>
      <c r="O1556" s="18" t="str">
        <f t="shared" si="197"/>
        <v/>
      </c>
      <c r="P1556" s="18" t="str">
        <f t="shared" si="198"/>
        <v/>
      </c>
      <c r="Q1556" s="21" t="str">
        <f t="shared" si="199"/>
        <v/>
      </c>
      <c r="R1556" s="22" t="str">
        <f>IF($B1556="","",IF(_xlfn.MAXIFS(PurDate,PurItem,$B1556)=0,"",_xlfn.MAXIFS(PurDate,PurItem,$B1556)))</f>
        <v/>
      </c>
      <c r="S1556" s="20" t="str">
        <f t="shared" si="200"/>
        <v/>
      </c>
    </row>
    <row r="1557" spans="9:19" x14ac:dyDescent="0.25">
      <c r="I1557" s="18" t="str">
        <f>IF($B1557="","",IF(CostMethod="Last Cost",IFERROR(INDEX(PurCost,MATCH(_xlfn.MAXIFS(PurRank,PurItem,$B1557),PurRank,0)),$H1557),IF(($G1557+SUMIFS(PurQty,PurItem,$B1557))=0,$H1557,($G1557*$H1557+SUMIFS(PurTotal,PurItem,$B1557))/($G1557+SUMIFS(PurQty,PurItem,$B1557)))))</f>
        <v/>
      </c>
      <c r="K1557" s="18" t="str">
        <f t="shared" si="193"/>
        <v/>
      </c>
      <c r="L1557" s="19" t="str">
        <f t="shared" si="194"/>
        <v/>
      </c>
      <c r="M1557" s="19" t="str">
        <f t="shared" si="195"/>
        <v/>
      </c>
      <c r="N1557" s="20" t="str">
        <f t="shared" si="196"/>
        <v/>
      </c>
      <c r="O1557" s="18" t="str">
        <f t="shared" si="197"/>
        <v/>
      </c>
      <c r="P1557" s="18" t="str">
        <f t="shared" si="198"/>
        <v/>
      </c>
      <c r="Q1557" s="21" t="str">
        <f t="shared" si="199"/>
        <v/>
      </c>
      <c r="R1557" s="22" t="str">
        <f>IF($B1557="","",IF(_xlfn.MAXIFS(PurDate,PurItem,$B1557)=0,"",_xlfn.MAXIFS(PurDate,PurItem,$B1557)))</f>
        <v/>
      </c>
      <c r="S1557" s="20" t="str">
        <f t="shared" si="200"/>
        <v/>
      </c>
    </row>
    <row r="1558" spans="9:19" x14ac:dyDescent="0.25">
      <c r="I1558" s="18" t="str">
        <f>IF($B1558="","",IF(CostMethod="Last Cost",IFERROR(INDEX(PurCost,MATCH(_xlfn.MAXIFS(PurRank,PurItem,$B1558),PurRank,0)),$H1558),IF(($G1558+SUMIFS(PurQty,PurItem,$B1558))=0,$H1558,($G1558*$H1558+SUMIFS(PurTotal,PurItem,$B1558))/($G1558+SUMIFS(PurQty,PurItem,$B1558)))))</f>
        <v/>
      </c>
      <c r="K1558" s="18" t="str">
        <f t="shared" si="193"/>
        <v/>
      </c>
      <c r="L1558" s="19" t="str">
        <f t="shared" si="194"/>
        <v/>
      </c>
      <c r="M1558" s="19" t="str">
        <f t="shared" si="195"/>
        <v/>
      </c>
      <c r="N1558" s="20" t="str">
        <f t="shared" si="196"/>
        <v/>
      </c>
      <c r="O1558" s="18" t="str">
        <f t="shared" si="197"/>
        <v/>
      </c>
      <c r="P1558" s="18" t="str">
        <f t="shared" si="198"/>
        <v/>
      </c>
      <c r="Q1558" s="21" t="str">
        <f t="shared" si="199"/>
        <v/>
      </c>
      <c r="R1558" s="22" t="str">
        <f>IF($B1558="","",IF(_xlfn.MAXIFS(PurDate,PurItem,$B1558)=0,"",_xlfn.MAXIFS(PurDate,PurItem,$B1558)))</f>
        <v/>
      </c>
      <c r="S1558" s="20" t="str">
        <f t="shared" si="200"/>
        <v/>
      </c>
    </row>
    <row r="1559" spans="9:19" x14ac:dyDescent="0.25">
      <c r="I1559" s="18" t="str">
        <f>IF($B1559="","",IF(CostMethod="Last Cost",IFERROR(INDEX(PurCost,MATCH(_xlfn.MAXIFS(PurRank,PurItem,$B1559),PurRank,0)),$H1559),IF(($G1559+SUMIFS(PurQty,PurItem,$B1559))=0,$H1559,($G1559*$H1559+SUMIFS(PurTotal,PurItem,$B1559))/($G1559+SUMIFS(PurQty,PurItem,$B1559)))))</f>
        <v/>
      </c>
      <c r="K1559" s="18" t="str">
        <f t="shared" si="193"/>
        <v/>
      </c>
      <c r="L1559" s="19" t="str">
        <f t="shared" si="194"/>
        <v/>
      </c>
      <c r="M1559" s="19" t="str">
        <f t="shared" si="195"/>
        <v/>
      </c>
      <c r="N1559" s="20" t="str">
        <f t="shared" si="196"/>
        <v/>
      </c>
      <c r="O1559" s="18" t="str">
        <f t="shared" si="197"/>
        <v/>
      </c>
      <c r="P1559" s="18" t="str">
        <f t="shared" si="198"/>
        <v/>
      </c>
      <c r="Q1559" s="21" t="str">
        <f t="shared" si="199"/>
        <v/>
      </c>
      <c r="R1559" s="22" t="str">
        <f>IF($B1559="","",IF(_xlfn.MAXIFS(PurDate,PurItem,$B1559)=0,"",_xlfn.MAXIFS(PurDate,PurItem,$B1559)))</f>
        <v/>
      </c>
      <c r="S1559" s="20" t="str">
        <f t="shared" si="200"/>
        <v/>
      </c>
    </row>
    <row r="1560" spans="9:19" x14ac:dyDescent="0.25">
      <c r="I1560" s="18" t="str">
        <f>IF($B1560="","",IF(CostMethod="Last Cost",IFERROR(INDEX(PurCost,MATCH(_xlfn.MAXIFS(PurRank,PurItem,$B1560),PurRank,0)),$H1560),IF(($G1560+SUMIFS(PurQty,PurItem,$B1560))=0,$H1560,($G1560*$H1560+SUMIFS(PurTotal,PurItem,$B1560))/($G1560+SUMIFS(PurQty,PurItem,$B1560)))))</f>
        <v/>
      </c>
      <c r="K1560" s="18" t="str">
        <f t="shared" si="193"/>
        <v/>
      </c>
      <c r="L1560" s="19" t="str">
        <f t="shared" si="194"/>
        <v/>
      </c>
      <c r="M1560" s="19" t="str">
        <f t="shared" si="195"/>
        <v/>
      </c>
      <c r="N1560" s="20" t="str">
        <f t="shared" si="196"/>
        <v/>
      </c>
      <c r="O1560" s="18" t="str">
        <f t="shared" si="197"/>
        <v/>
      </c>
      <c r="P1560" s="18" t="str">
        <f t="shared" si="198"/>
        <v/>
      </c>
      <c r="Q1560" s="21" t="str">
        <f t="shared" si="199"/>
        <v/>
      </c>
      <c r="R1560" s="22" t="str">
        <f>IF($B1560="","",IF(_xlfn.MAXIFS(PurDate,PurItem,$B1560)=0,"",_xlfn.MAXIFS(PurDate,PurItem,$B1560)))</f>
        <v/>
      </c>
      <c r="S1560" s="20" t="str">
        <f t="shared" si="200"/>
        <v/>
      </c>
    </row>
    <row r="1561" spans="9:19" x14ac:dyDescent="0.25">
      <c r="I1561" s="18" t="str">
        <f>IF($B1561="","",IF(CostMethod="Last Cost",IFERROR(INDEX(PurCost,MATCH(_xlfn.MAXIFS(PurRank,PurItem,$B1561),PurRank,0)),$H1561),IF(($G1561+SUMIFS(PurQty,PurItem,$B1561))=0,$H1561,($G1561*$H1561+SUMIFS(PurTotal,PurItem,$B1561))/($G1561+SUMIFS(PurQty,PurItem,$B1561)))))</f>
        <v/>
      </c>
      <c r="K1561" s="18" t="str">
        <f t="shared" si="193"/>
        <v/>
      </c>
      <c r="L1561" s="19" t="str">
        <f t="shared" si="194"/>
        <v/>
      </c>
      <c r="M1561" s="19" t="str">
        <f t="shared" si="195"/>
        <v/>
      </c>
      <c r="N1561" s="20" t="str">
        <f t="shared" si="196"/>
        <v/>
      </c>
      <c r="O1561" s="18" t="str">
        <f t="shared" si="197"/>
        <v/>
      </c>
      <c r="P1561" s="18" t="str">
        <f t="shared" si="198"/>
        <v/>
      </c>
      <c r="Q1561" s="21" t="str">
        <f t="shared" si="199"/>
        <v/>
      </c>
      <c r="R1561" s="22" t="str">
        <f>IF($B1561="","",IF(_xlfn.MAXIFS(PurDate,PurItem,$B1561)=0,"",_xlfn.MAXIFS(PurDate,PurItem,$B1561)))</f>
        <v/>
      </c>
      <c r="S1561" s="20" t="str">
        <f t="shared" si="200"/>
        <v/>
      </c>
    </row>
    <row r="1562" spans="9:19" x14ac:dyDescent="0.25">
      <c r="I1562" s="18" t="str">
        <f>IF($B1562="","",IF(CostMethod="Last Cost",IFERROR(INDEX(PurCost,MATCH(_xlfn.MAXIFS(PurRank,PurItem,$B1562),PurRank,0)),$H1562),IF(($G1562+SUMIFS(PurQty,PurItem,$B1562))=0,$H1562,($G1562*$H1562+SUMIFS(PurTotal,PurItem,$B1562))/($G1562+SUMIFS(PurQty,PurItem,$B1562)))))</f>
        <v/>
      </c>
      <c r="K1562" s="18" t="str">
        <f t="shared" si="193"/>
        <v/>
      </c>
      <c r="L1562" s="19" t="str">
        <f t="shared" si="194"/>
        <v/>
      </c>
      <c r="M1562" s="19" t="str">
        <f t="shared" si="195"/>
        <v/>
      </c>
      <c r="N1562" s="20" t="str">
        <f t="shared" si="196"/>
        <v/>
      </c>
      <c r="O1562" s="18" t="str">
        <f t="shared" si="197"/>
        <v/>
      </c>
      <c r="P1562" s="18" t="str">
        <f t="shared" si="198"/>
        <v/>
      </c>
      <c r="Q1562" s="21" t="str">
        <f t="shared" si="199"/>
        <v/>
      </c>
      <c r="R1562" s="22" t="str">
        <f>IF($B1562="","",IF(_xlfn.MAXIFS(PurDate,PurItem,$B1562)=0,"",_xlfn.MAXIFS(PurDate,PurItem,$B1562)))</f>
        <v/>
      </c>
      <c r="S1562" s="20" t="str">
        <f t="shared" si="200"/>
        <v/>
      </c>
    </row>
    <row r="1563" spans="9:19" x14ac:dyDescent="0.25">
      <c r="I1563" s="18" t="str">
        <f>IF($B1563="","",IF(CostMethod="Last Cost",IFERROR(INDEX(PurCost,MATCH(_xlfn.MAXIFS(PurRank,PurItem,$B1563),PurRank,0)),$H1563),IF(($G1563+SUMIFS(PurQty,PurItem,$B1563))=0,$H1563,($G1563*$H1563+SUMIFS(PurTotal,PurItem,$B1563))/($G1563+SUMIFS(PurQty,PurItem,$B1563)))))</f>
        <v/>
      </c>
      <c r="K1563" s="18" t="str">
        <f t="shared" si="193"/>
        <v/>
      </c>
      <c r="L1563" s="19" t="str">
        <f t="shared" si="194"/>
        <v/>
      </c>
      <c r="M1563" s="19" t="str">
        <f t="shared" si="195"/>
        <v/>
      </c>
      <c r="N1563" s="20" t="str">
        <f t="shared" si="196"/>
        <v/>
      </c>
      <c r="O1563" s="18" t="str">
        <f t="shared" si="197"/>
        <v/>
      </c>
      <c r="P1563" s="18" t="str">
        <f t="shared" si="198"/>
        <v/>
      </c>
      <c r="Q1563" s="21" t="str">
        <f t="shared" si="199"/>
        <v/>
      </c>
      <c r="R1563" s="22" t="str">
        <f>IF($B1563="","",IF(_xlfn.MAXIFS(PurDate,PurItem,$B1563)=0,"",_xlfn.MAXIFS(PurDate,PurItem,$B1563)))</f>
        <v/>
      </c>
      <c r="S1563" s="20" t="str">
        <f t="shared" si="200"/>
        <v/>
      </c>
    </row>
    <row r="1564" spans="9:19" x14ac:dyDescent="0.25">
      <c r="I1564" s="18" t="str">
        <f>IF($B1564="","",IF(CostMethod="Last Cost",IFERROR(INDEX(PurCost,MATCH(_xlfn.MAXIFS(PurRank,PurItem,$B1564),PurRank,0)),$H1564),IF(($G1564+SUMIFS(PurQty,PurItem,$B1564))=0,$H1564,($G1564*$H1564+SUMIFS(PurTotal,PurItem,$B1564))/($G1564+SUMIFS(PurQty,PurItem,$B1564)))))</f>
        <v/>
      </c>
      <c r="K1564" s="18" t="str">
        <f t="shared" si="193"/>
        <v/>
      </c>
      <c r="L1564" s="19" t="str">
        <f t="shared" si="194"/>
        <v/>
      </c>
      <c r="M1564" s="19" t="str">
        <f t="shared" si="195"/>
        <v/>
      </c>
      <c r="N1564" s="20" t="str">
        <f t="shared" si="196"/>
        <v/>
      </c>
      <c r="O1564" s="18" t="str">
        <f t="shared" si="197"/>
        <v/>
      </c>
      <c r="P1564" s="18" t="str">
        <f t="shared" si="198"/>
        <v/>
      </c>
      <c r="Q1564" s="21" t="str">
        <f t="shared" si="199"/>
        <v/>
      </c>
      <c r="R1564" s="22" t="str">
        <f>IF($B1564="","",IF(_xlfn.MAXIFS(PurDate,PurItem,$B1564)=0,"",_xlfn.MAXIFS(PurDate,PurItem,$B1564)))</f>
        <v/>
      </c>
      <c r="S1564" s="20" t="str">
        <f t="shared" si="200"/>
        <v/>
      </c>
    </row>
    <row r="1565" spans="9:19" x14ac:dyDescent="0.25">
      <c r="I1565" s="18" t="str">
        <f>IF($B1565="","",IF(CostMethod="Last Cost",IFERROR(INDEX(PurCost,MATCH(_xlfn.MAXIFS(PurRank,PurItem,$B1565),PurRank,0)),$H1565),IF(($G1565+SUMIFS(PurQty,PurItem,$B1565))=0,$H1565,($G1565*$H1565+SUMIFS(PurTotal,PurItem,$B1565))/($G1565+SUMIFS(PurQty,PurItem,$B1565)))))</f>
        <v/>
      </c>
      <c r="K1565" s="18" t="str">
        <f t="shared" si="193"/>
        <v/>
      </c>
      <c r="L1565" s="19" t="str">
        <f t="shared" si="194"/>
        <v/>
      </c>
      <c r="M1565" s="19" t="str">
        <f t="shared" si="195"/>
        <v/>
      </c>
      <c r="N1565" s="20" t="str">
        <f t="shared" si="196"/>
        <v/>
      </c>
      <c r="O1565" s="18" t="str">
        <f t="shared" si="197"/>
        <v/>
      </c>
      <c r="P1565" s="18" t="str">
        <f t="shared" si="198"/>
        <v/>
      </c>
      <c r="Q1565" s="21" t="str">
        <f t="shared" si="199"/>
        <v/>
      </c>
      <c r="R1565" s="22" t="str">
        <f>IF($B1565="","",IF(_xlfn.MAXIFS(PurDate,PurItem,$B1565)=0,"",_xlfn.MAXIFS(PurDate,PurItem,$B1565)))</f>
        <v/>
      </c>
      <c r="S1565" s="20" t="str">
        <f t="shared" si="200"/>
        <v/>
      </c>
    </row>
    <row r="1566" spans="9:19" x14ac:dyDescent="0.25">
      <c r="I1566" s="18" t="str">
        <f>IF($B1566="","",IF(CostMethod="Last Cost",IFERROR(INDEX(PurCost,MATCH(_xlfn.MAXIFS(PurRank,PurItem,$B1566),PurRank,0)),$H1566),IF(($G1566+SUMIFS(PurQty,PurItem,$B1566))=0,$H1566,($G1566*$H1566+SUMIFS(PurTotal,PurItem,$B1566))/($G1566+SUMIFS(PurQty,PurItem,$B1566)))))</f>
        <v/>
      </c>
      <c r="K1566" s="18" t="str">
        <f t="shared" si="193"/>
        <v/>
      </c>
      <c r="L1566" s="19" t="str">
        <f t="shared" si="194"/>
        <v/>
      </c>
      <c r="M1566" s="19" t="str">
        <f t="shared" si="195"/>
        <v/>
      </c>
      <c r="N1566" s="20" t="str">
        <f t="shared" si="196"/>
        <v/>
      </c>
      <c r="O1566" s="18" t="str">
        <f t="shared" si="197"/>
        <v/>
      </c>
      <c r="P1566" s="18" t="str">
        <f t="shared" si="198"/>
        <v/>
      </c>
      <c r="Q1566" s="21" t="str">
        <f t="shared" si="199"/>
        <v/>
      </c>
      <c r="R1566" s="22" t="str">
        <f>IF($B1566="","",IF(_xlfn.MAXIFS(PurDate,PurItem,$B1566)=0,"",_xlfn.MAXIFS(PurDate,PurItem,$B1566)))</f>
        <v/>
      </c>
      <c r="S1566" s="20" t="str">
        <f t="shared" si="200"/>
        <v/>
      </c>
    </row>
    <row r="1567" spans="9:19" x14ac:dyDescent="0.25">
      <c r="I1567" s="18" t="str">
        <f>IF($B1567="","",IF(CostMethod="Last Cost",IFERROR(INDEX(PurCost,MATCH(_xlfn.MAXIFS(PurRank,PurItem,$B1567),PurRank,0)),$H1567),IF(($G1567+SUMIFS(PurQty,PurItem,$B1567))=0,$H1567,($G1567*$H1567+SUMIFS(PurTotal,PurItem,$B1567))/($G1567+SUMIFS(PurQty,PurItem,$B1567)))))</f>
        <v/>
      </c>
      <c r="K1567" s="18" t="str">
        <f t="shared" si="193"/>
        <v/>
      </c>
      <c r="L1567" s="19" t="str">
        <f t="shared" si="194"/>
        <v/>
      </c>
      <c r="M1567" s="19" t="str">
        <f t="shared" si="195"/>
        <v/>
      </c>
      <c r="N1567" s="20" t="str">
        <f t="shared" si="196"/>
        <v/>
      </c>
      <c r="O1567" s="18" t="str">
        <f t="shared" si="197"/>
        <v/>
      </c>
      <c r="P1567" s="18" t="str">
        <f t="shared" si="198"/>
        <v/>
      </c>
      <c r="Q1567" s="21" t="str">
        <f t="shared" si="199"/>
        <v/>
      </c>
      <c r="R1567" s="22" t="str">
        <f>IF($B1567="","",IF(_xlfn.MAXIFS(PurDate,PurItem,$B1567)=0,"",_xlfn.MAXIFS(PurDate,PurItem,$B1567)))</f>
        <v/>
      </c>
      <c r="S1567" s="20" t="str">
        <f t="shared" si="200"/>
        <v/>
      </c>
    </row>
    <row r="1568" spans="9:19" x14ac:dyDescent="0.25">
      <c r="I1568" s="18" t="str">
        <f>IF($B1568="","",IF(CostMethod="Last Cost",IFERROR(INDEX(PurCost,MATCH(_xlfn.MAXIFS(PurRank,PurItem,$B1568),PurRank,0)),$H1568),IF(($G1568+SUMIFS(PurQty,PurItem,$B1568))=0,$H1568,($G1568*$H1568+SUMIFS(PurTotal,PurItem,$B1568))/($G1568+SUMIFS(PurQty,PurItem,$B1568)))))</f>
        <v/>
      </c>
      <c r="K1568" s="18" t="str">
        <f t="shared" si="193"/>
        <v/>
      </c>
      <c r="L1568" s="19" t="str">
        <f t="shared" si="194"/>
        <v/>
      </c>
      <c r="M1568" s="19" t="str">
        <f t="shared" si="195"/>
        <v/>
      </c>
      <c r="N1568" s="20" t="str">
        <f t="shared" si="196"/>
        <v/>
      </c>
      <c r="O1568" s="18" t="str">
        <f t="shared" si="197"/>
        <v/>
      </c>
      <c r="P1568" s="18" t="str">
        <f t="shared" si="198"/>
        <v/>
      </c>
      <c r="Q1568" s="21" t="str">
        <f t="shared" si="199"/>
        <v/>
      </c>
      <c r="R1568" s="22" t="str">
        <f>IF($B1568="","",IF(_xlfn.MAXIFS(PurDate,PurItem,$B1568)=0,"",_xlfn.MAXIFS(PurDate,PurItem,$B1568)))</f>
        <v/>
      </c>
      <c r="S1568" s="20" t="str">
        <f t="shared" si="200"/>
        <v/>
      </c>
    </row>
    <row r="1569" spans="9:19" x14ac:dyDescent="0.25">
      <c r="I1569" s="18" t="str">
        <f>IF($B1569="","",IF(CostMethod="Last Cost",IFERROR(INDEX(PurCost,MATCH(_xlfn.MAXIFS(PurRank,PurItem,$B1569),PurRank,0)),$H1569),IF(($G1569+SUMIFS(PurQty,PurItem,$B1569))=0,$H1569,($G1569*$H1569+SUMIFS(PurTotal,PurItem,$B1569))/($G1569+SUMIFS(PurQty,PurItem,$B1569)))))</f>
        <v/>
      </c>
      <c r="K1569" s="18" t="str">
        <f t="shared" si="193"/>
        <v/>
      </c>
      <c r="L1569" s="19" t="str">
        <f t="shared" si="194"/>
        <v/>
      </c>
      <c r="M1569" s="19" t="str">
        <f t="shared" si="195"/>
        <v/>
      </c>
      <c r="N1569" s="20" t="str">
        <f t="shared" si="196"/>
        <v/>
      </c>
      <c r="O1569" s="18" t="str">
        <f t="shared" si="197"/>
        <v/>
      </c>
      <c r="P1569" s="18" t="str">
        <f t="shared" si="198"/>
        <v/>
      </c>
      <c r="Q1569" s="21" t="str">
        <f t="shared" si="199"/>
        <v/>
      </c>
      <c r="R1569" s="22" t="str">
        <f>IF($B1569="","",IF(_xlfn.MAXIFS(PurDate,PurItem,$B1569)=0,"",_xlfn.MAXIFS(PurDate,PurItem,$B1569)))</f>
        <v/>
      </c>
      <c r="S1569" s="20" t="str">
        <f t="shared" si="200"/>
        <v/>
      </c>
    </row>
    <row r="1570" spans="9:19" x14ac:dyDescent="0.25">
      <c r="I1570" s="18" t="str">
        <f>IF($B1570="","",IF(CostMethod="Last Cost",IFERROR(INDEX(PurCost,MATCH(_xlfn.MAXIFS(PurRank,PurItem,$B1570),PurRank,0)),$H1570),IF(($G1570+SUMIFS(PurQty,PurItem,$B1570))=0,$H1570,($G1570*$H1570+SUMIFS(PurTotal,PurItem,$B1570))/($G1570+SUMIFS(PurQty,PurItem,$B1570)))))</f>
        <v/>
      </c>
      <c r="K1570" s="18" t="str">
        <f t="shared" si="193"/>
        <v/>
      </c>
      <c r="L1570" s="19" t="str">
        <f t="shared" si="194"/>
        <v/>
      </c>
      <c r="M1570" s="19" t="str">
        <f t="shared" si="195"/>
        <v/>
      </c>
      <c r="N1570" s="20" t="str">
        <f t="shared" si="196"/>
        <v/>
      </c>
      <c r="O1570" s="18" t="str">
        <f t="shared" si="197"/>
        <v/>
      </c>
      <c r="P1570" s="18" t="str">
        <f t="shared" si="198"/>
        <v/>
      </c>
      <c r="Q1570" s="21" t="str">
        <f t="shared" si="199"/>
        <v/>
      </c>
      <c r="R1570" s="22" t="str">
        <f>IF($B1570="","",IF(_xlfn.MAXIFS(PurDate,PurItem,$B1570)=0,"",_xlfn.MAXIFS(PurDate,PurItem,$B1570)))</f>
        <v/>
      </c>
      <c r="S1570" s="20" t="str">
        <f t="shared" si="200"/>
        <v/>
      </c>
    </row>
    <row r="1571" spans="9:19" x14ac:dyDescent="0.25">
      <c r="I1571" s="18" t="str">
        <f>IF($B1571="","",IF(CostMethod="Last Cost",IFERROR(INDEX(PurCost,MATCH(_xlfn.MAXIFS(PurRank,PurItem,$B1571),PurRank,0)),$H1571),IF(($G1571+SUMIFS(PurQty,PurItem,$B1571))=0,$H1571,($G1571*$H1571+SUMIFS(PurTotal,PurItem,$B1571))/($G1571+SUMIFS(PurQty,PurItem,$B1571)))))</f>
        <v/>
      </c>
      <c r="K1571" s="18" t="str">
        <f t="shared" si="193"/>
        <v/>
      </c>
      <c r="L1571" s="19" t="str">
        <f t="shared" si="194"/>
        <v/>
      </c>
      <c r="M1571" s="19" t="str">
        <f t="shared" si="195"/>
        <v/>
      </c>
      <c r="N1571" s="20" t="str">
        <f t="shared" si="196"/>
        <v/>
      </c>
      <c r="O1571" s="18" t="str">
        <f t="shared" si="197"/>
        <v/>
      </c>
      <c r="P1571" s="18" t="str">
        <f t="shared" si="198"/>
        <v/>
      </c>
      <c r="Q1571" s="21" t="str">
        <f t="shared" si="199"/>
        <v/>
      </c>
      <c r="R1571" s="22" t="str">
        <f>IF($B1571="","",IF(_xlfn.MAXIFS(PurDate,PurItem,$B1571)=0,"",_xlfn.MAXIFS(PurDate,PurItem,$B1571)))</f>
        <v/>
      </c>
      <c r="S1571" s="20" t="str">
        <f t="shared" si="200"/>
        <v/>
      </c>
    </row>
    <row r="1572" spans="9:19" x14ac:dyDescent="0.25">
      <c r="I1572" s="18" t="str">
        <f>IF($B1572="","",IF(CostMethod="Last Cost",IFERROR(INDEX(PurCost,MATCH(_xlfn.MAXIFS(PurRank,PurItem,$B1572),PurRank,0)),$H1572),IF(($G1572+SUMIFS(PurQty,PurItem,$B1572))=0,$H1572,($G1572*$H1572+SUMIFS(PurTotal,PurItem,$B1572))/($G1572+SUMIFS(PurQty,PurItem,$B1572)))))</f>
        <v/>
      </c>
      <c r="K1572" s="18" t="str">
        <f t="shared" si="193"/>
        <v/>
      </c>
      <c r="L1572" s="19" t="str">
        <f t="shared" si="194"/>
        <v/>
      </c>
      <c r="M1572" s="19" t="str">
        <f t="shared" si="195"/>
        <v/>
      </c>
      <c r="N1572" s="20" t="str">
        <f t="shared" si="196"/>
        <v/>
      </c>
      <c r="O1572" s="18" t="str">
        <f t="shared" si="197"/>
        <v/>
      </c>
      <c r="P1572" s="18" t="str">
        <f t="shared" si="198"/>
        <v/>
      </c>
      <c r="Q1572" s="21" t="str">
        <f t="shared" si="199"/>
        <v/>
      </c>
      <c r="R1572" s="22" t="str">
        <f>IF($B1572="","",IF(_xlfn.MAXIFS(PurDate,PurItem,$B1572)=0,"",_xlfn.MAXIFS(PurDate,PurItem,$B1572)))</f>
        <v/>
      </c>
      <c r="S1572" s="20" t="str">
        <f t="shared" si="200"/>
        <v/>
      </c>
    </row>
    <row r="1573" spans="9:19" x14ac:dyDescent="0.25">
      <c r="I1573" s="18" t="str">
        <f>IF($B1573="","",IF(CostMethod="Last Cost",IFERROR(INDEX(PurCost,MATCH(_xlfn.MAXIFS(PurRank,PurItem,$B1573),PurRank,0)),$H1573),IF(($G1573+SUMIFS(PurQty,PurItem,$B1573))=0,$H1573,($G1573*$H1573+SUMIFS(PurTotal,PurItem,$B1573))/($G1573+SUMIFS(PurQty,PurItem,$B1573)))))</f>
        <v/>
      </c>
      <c r="K1573" s="18" t="str">
        <f t="shared" si="193"/>
        <v/>
      </c>
      <c r="L1573" s="19" t="str">
        <f t="shared" si="194"/>
        <v/>
      </c>
      <c r="M1573" s="19" t="str">
        <f t="shared" si="195"/>
        <v/>
      </c>
      <c r="N1573" s="20" t="str">
        <f t="shared" si="196"/>
        <v/>
      </c>
      <c r="O1573" s="18" t="str">
        <f t="shared" si="197"/>
        <v/>
      </c>
      <c r="P1573" s="18" t="str">
        <f t="shared" si="198"/>
        <v/>
      </c>
      <c r="Q1573" s="21" t="str">
        <f t="shared" si="199"/>
        <v/>
      </c>
      <c r="R1573" s="22" t="str">
        <f>IF($B1573="","",IF(_xlfn.MAXIFS(PurDate,PurItem,$B1573)=0,"",_xlfn.MAXIFS(PurDate,PurItem,$B1573)))</f>
        <v/>
      </c>
      <c r="S1573" s="20" t="str">
        <f t="shared" si="200"/>
        <v/>
      </c>
    </row>
    <row r="1574" spans="9:19" x14ac:dyDescent="0.25">
      <c r="I1574" s="18" t="str">
        <f>IF($B1574="","",IF(CostMethod="Last Cost",IFERROR(INDEX(PurCost,MATCH(_xlfn.MAXIFS(PurRank,PurItem,$B1574),PurRank,0)),$H1574),IF(($G1574+SUMIFS(PurQty,PurItem,$B1574))=0,$H1574,($G1574*$H1574+SUMIFS(PurTotal,PurItem,$B1574))/($G1574+SUMIFS(PurQty,PurItem,$B1574)))))</f>
        <v/>
      </c>
      <c r="K1574" s="18" t="str">
        <f t="shared" si="193"/>
        <v/>
      </c>
      <c r="L1574" s="19" t="str">
        <f t="shared" si="194"/>
        <v/>
      </c>
      <c r="M1574" s="19" t="str">
        <f t="shared" si="195"/>
        <v/>
      </c>
      <c r="N1574" s="20" t="str">
        <f t="shared" si="196"/>
        <v/>
      </c>
      <c r="O1574" s="18" t="str">
        <f t="shared" si="197"/>
        <v/>
      </c>
      <c r="P1574" s="18" t="str">
        <f t="shared" si="198"/>
        <v/>
      </c>
      <c r="Q1574" s="21" t="str">
        <f t="shared" si="199"/>
        <v/>
      </c>
      <c r="R1574" s="22" t="str">
        <f>IF($B1574="","",IF(_xlfn.MAXIFS(PurDate,PurItem,$B1574)=0,"",_xlfn.MAXIFS(PurDate,PurItem,$B1574)))</f>
        <v/>
      </c>
      <c r="S1574" s="20" t="str">
        <f t="shared" si="200"/>
        <v/>
      </c>
    </row>
    <row r="1575" spans="9:19" x14ac:dyDescent="0.25">
      <c r="I1575" s="18" t="str">
        <f>IF($B1575="","",IF(CostMethod="Last Cost",IFERROR(INDEX(PurCost,MATCH(_xlfn.MAXIFS(PurRank,PurItem,$B1575),PurRank,0)),$H1575),IF(($G1575+SUMIFS(PurQty,PurItem,$B1575))=0,$H1575,($G1575*$H1575+SUMIFS(PurTotal,PurItem,$B1575))/($G1575+SUMIFS(PurQty,PurItem,$B1575)))))</f>
        <v/>
      </c>
      <c r="K1575" s="18" t="str">
        <f t="shared" si="193"/>
        <v/>
      </c>
      <c r="L1575" s="19" t="str">
        <f t="shared" si="194"/>
        <v/>
      </c>
      <c r="M1575" s="19" t="str">
        <f t="shared" si="195"/>
        <v/>
      </c>
      <c r="N1575" s="20" t="str">
        <f t="shared" si="196"/>
        <v/>
      </c>
      <c r="O1575" s="18" t="str">
        <f t="shared" si="197"/>
        <v/>
      </c>
      <c r="P1575" s="18" t="str">
        <f t="shared" si="198"/>
        <v/>
      </c>
      <c r="Q1575" s="21" t="str">
        <f t="shared" si="199"/>
        <v/>
      </c>
      <c r="R1575" s="22" t="str">
        <f>IF($B1575="","",IF(_xlfn.MAXIFS(PurDate,PurItem,$B1575)=0,"",_xlfn.MAXIFS(PurDate,PurItem,$B1575)))</f>
        <v/>
      </c>
      <c r="S1575" s="20" t="str">
        <f t="shared" si="200"/>
        <v/>
      </c>
    </row>
    <row r="1576" spans="9:19" x14ac:dyDescent="0.25">
      <c r="I1576" s="18" t="str">
        <f>IF($B1576="","",IF(CostMethod="Last Cost",IFERROR(INDEX(PurCost,MATCH(_xlfn.MAXIFS(PurRank,PurItem,$B1576),PurRank,0)),$H1576),IF(($G1576+SUMIFS(PurQty,PurItem,$B1576))=0,$H1576,($G1576*$H1576+SUMIFS(PurTotal,PurItem,$B1576))/($G1576+SUMIFS(PurQty,PurItem,$B1576)))))</f>
        <v/>
      </c>
      <c r="K1576" s="18" t="str">
        <f t="shared" si="193"/>
        <v/>
      </c>
      <c r="L1576" s="19" t="str">
        <f t="shared" si="194"/>
        <v/>
      </c>
      <c r="M1576" s="19" t="str">
        <f t="shared" si="195"/>
        <v/>
      </c>
      <c r="N1576" s="20" t="str">
        <f t="shared" si="196"/>
        <v/>
      </c>
      <c r="O1576" s="18" t="str">
        <f t="shared" si="197"/>
        <v/>
      </c>
      <c r="P1576" s="18" t="str">
        <f t="shared" si="198"/>
        <v/>
      </c>
      <c r="Q1576" s="21" t="str">
        <f t="shared" si="199"/>
        <v/>
      </c>
      <c r="R1576" s="22" t="str">
        <f>IF($B1576="","",IF(_xlfn.MAXIFS(PurDate,PurItem,$B1576)=0,"",_xlfn.MAXIFS(PurDate,PurItem,$B1576)))</f>
        <v/>
      </c>
      <c r="S1576" s="20" t="str">
        <f t="shared" si="200"/>
        <v/>
      </c>
    </row>
    <row r="1577" spans="9:19" x14ac:dyDescent="0.25">
      <c r="I1577" s="18" t="str">
        <f>IF($B1577="","",IF(CostMethod="Last Cost",IFERROR(INDEX(PurCost,MATCH(_xlfn.MAXIFS(PurRank,PurItem,$B1577),PurRank,0)),$H1577),IF(($G1577+SUMIFS(PurQty,PurItem,$B1577))=0,$H1577,($G1577*$H1577+SUMIFS(PurTotal,PurItem,$B1577))/($G1577+SUMIFS(PurQty,PurItem,$B1577)))))</f>
        <v/>
      </c>
      <c r="K1577" s="18" t="str">
        <f t="shared" si="193"/>
        <v/>
      </c>
      <c r="L1577" s="19" t="str">
        <f t="shared" si="194"/>
        <v/>
      </c>
      <c r="M1577" s="19" t="str">
        <f t="shared" si="195"/>
        <v/>
      </c>
      <c r="N1577" s="20" t="str">
        <f t="shared" si="196"/>
        <v/>
      </c>
      <c r="O1577" s="18" t="str">
        <f t="shared" si="197"/>
        <v/>
      </c>
      <c r="P1577" s="18" t="str">
        <f t="shared" si="198"/>
        <v/>
      </c>
      <c r="Q1577" s="21" t="str">
        <f t="shared" si="199"/>
        <v/>
      </c>
      <c r="R1577" s="22" t="str">
        <f>IF($B1577="","",IF(_xlfn.MAXIFS(PurDate,PurItem,$B1577)=0,"",_xlfn.MAXIFS(PurDate,PurItem,$B1577)))</f>
        <v/>
      </c>
      <c r="S1577" s="20" t="str">
        <f t="shared" si="200"/>
        <v/>
      </c>
    </row>
    <row r="1578" spans="9:19" x14ac:dyDescent="0.25">
      <c r="I1578" s="18" t="str">
        <f>IF($B1578="","",IF(CostMethod="Last Cost",IFERROR(INDEX(PurCost,MATCH(_xlfn.MAXIFS(PurRank,PurItem,$B1578),PurRank,0)),$H1578),IF(($G1578+SUMIFS(PurQty,PurItem,$B1578))=0,$H1578,($G1578*$H1578+SUMIFS(PurTotal,PurItem,$B1578))/($G1578+SUMIFS(PurQty,PurItem,$B1578)))))</f>
        <v/>
      </c>
      <c r="K1578" s="18" t="str">
        <f t="shared" si="193"/>
        <v/>
      </c>
      <c r="L1578" s="19" t="str">
        <f t="shared" si="194"/>
        <v/>
      </c>
      <c r="M1578" s="19" t="str">
        <f t="shared" si="195"/>
        <v/>
      </c>
      <c r="N1578" s="20" t="str">
        <f t="shared" si="196"/>
        <v/>
      </c>
      <c r="O1578" s="18" t="str">
        <f t="shared" si="197"/>
        <v/>
      </c>
      <c r="P1578" s="18" t="str">
        <f t="shared" si="198"/>
        <v/>
      </c>
      <c r="Q1578" s="21" t="str">
        <f t="shared" si="199"/>
        <v/>
      </c>
      <c r="R1578" s="22" t="str">
        <f>IF($B1578="","",IF(_xlfn.MAXIFS(PurDate,PurItem,$B1578)=0,"",_xlfn.MAXIFS(PurDate,PurItem,$B1578)))</f>
        <v/>
      </c>
      <c r="S1578" s="20" t="str">
        <f t="shared" si="200"/>
        <v/>
      </c>
    </row>
    <row r="1579" spans="9:19" x14ac:dyDescent="0.25">
      <c r="I1579" s="18" t="str">
        <f>IF($B1579="","",IF(CostMethod="Last Cost",IFERROR(INDEX(PurCost,MATCH(_xlfn.MAXIFS(PurRank,PurItem,$B1579),PurRank,0)),$H1579),IF(($G1579+SUMIFS(PurQty,PurItem,$B1579))=0,$H1579,($G1579*$H1579+SUMIFS(PurTotal,PurItem,$B1579))/($G1579+SUMIFS(PurQty,PurItem,$B1579)))))</f>
        <v/>
      </c>
      <c r="K1579" s="18" t="str">
        <f t="shared" si="193"/>
        <v/>
      </c>
      <c r="L1579" s="19" t="str">
        <f t="shared" si="194"/>
        <v/>
      </c>
      <c r="M1579" s="19" t="str">
        <f t="shared" si="195"/>
        <v/>
      </c>
      <c r="N1579" s="20" t="str">
        <f t="shared" si="196"/>
        <v/>
      </c>
      <c r="O1579" s="18" t="str">
        <f t="shared" si="197"/>
        <v/>
      </c>
      <c r="P1579" s="18" t="str">
        <f t="shared" si="198"/>
        <v/>
      </c>
      <c r="Q1579" s="21" t="str">
        <f t="shared" si="199"/>
        <v/>
      </c>
      <c r="R1579" s="22" t="str">
        <f>IF($B1579="","",IF(_xlfn.MAXIFS(PurDate,PurItem,$B1579)=0,"",_xlfn.MAXIFS(PurDate,PurItem,$B1579)))</f>
        <v/>
      </c>
      <c r="S1579" s="20" t="str">
        <f t="shared" si="200"/>
        <v/>
      </c>
    </row>
    <row r="1580" spans="9:19" x14ac:dyDescent="0.25">
      <c r="I1580" s="18" t="str">
        <f>IF($B1580="","",IF(CostMethod="Last Cost",IFERROR(INDEX(PurCost,MATCH(_xlfn.MAXIFS(PurRank,PurItem,$B1580),PurRank,0)),$H1580),IF(($G1580+SUMIFS(PurQty,PurItem,$B1580))=0,$H1580,($G1580*$H1580+SUMIFS(PurTotal,PurItem,$B1580))/($G1580+SUMIFS(PurQty,PurItem,$B1580)))))</f>
        <v/>
      </c>
      <c r="K1580" s="18" t="str">
        <f t="shared" si="193"/>
        <v/>
      </c>
      <c r="L1580" s="19" t="str">
        <f t="shared" si="194"/>
        <v/>
      </c>
      <c r="M1580" s="19" t="str">
        <f t="shared" si="195"/>
        <v/>
      </c>
      <c r="N1580" s="20" t="str">
        <f t="shared" si="196"/>
        <v/>
      </c>
      <c r="O1580" s="18" t="str">
        <f t="shared" si="197"/>
        <v/>
      </c>
      <c r="P1580" s="18" t="str">
        <f t="shared" si="198"/>
        <v/>
      </c>
      <c r="Q1580" s="21" t="str">
        <f t="shared" si="199"/>
        <v/>
      </c>
      <c r="R1580" s="22" t="str">
        <f>IF($B1580="","",IF(_xlfn.MAXIFS(PurDate,PurItem,$B1580)=0,"",_xlfn.MAXIFS(PurDate,PurItem,$B1580)))</f>
        <v/>
      </c>
      <c r="S1580" s="20" t="str">
        <f t="shared" si="200"/>
        <v/>
      </c>
    </row>
    <row r="1581" spans="9:19" x14ac:dyDescent="0.25">
      <c r="I1581" s="18" t="str">
        <f>IF($B1581="","",IF(CostMethod="Last Cost",IFERROR(INDEX(PurCost,MATCH(_xlfn.MAXIFS(PurRank,PurItem,$B1581),PurRank,0)),$H1581),IF(($G1581+SUMIFS(PurQty,PurItem,$B1581))=0,$H1581,($G1581*$H1581+SUMIFS(PurTotal,PurItem,$B1581))/($G1581+SUMIFS(PurQty,PurItem,$B1581)))))</f>
        <v/>
      </c>
      <c r="K1581" s="18" t="str">
        <f t="shared" si="193"/>
        <v/>
      </c>
      <c r="L1581" s="19" t="str">
        <f t="shared" si="194"/>
        <v/>
      </c>
      <c r="M1581" s="19" t="str">
        <f t="shared" si="195"/>
        <v/>
      </c>
      <c r="N1581" s="20" t="str">
        <f t="shared" si="196"/>
        <v/>
      </c>
      <c r="O1581" s="18" t="str">
        <f t="shared" si="197"/>
        <v/>
      </c>
      <c r="P1581" s="18" t="str">
        <f t="shared" si="198"/>
        <v/>
      </c>
      <c r="Q1581" s="21" t="str">
        <f t="shared" si="199"/>
        <v/>
      </c>
      <c r="R1581" s="22" t="str">
        <f>IF($B1581="","",IF(_xlfn.MAXIFS(PurDate,PurItem,$B1581)=0,"",_xlfn.MAXIFS(PurDate,PurItem,$B1581)))</f>
        <v/>
      </c>
      <c r="S1581" s="20" t="str">
        <f t="shared" si="200"/>
        <v/>
      </c>
    </row>
    <row r="1582" spans="9:19" x14ac:dyDescent="0.25">
      <c r="I1582" s="18" t="str">
        <f>IF($B1582="","",IF(CostMethod="Last Cost",IFERROR(INDEX(PurCost,MATCH(_xlfn.MAXIFS(PurRank,PurItem,$B1582),PurRank,0)),$H1582),IF(($G1582+SUMIFS(PurQty,PurItem,$B1582))=0,$H1582,($G1582*$H1582+SUMIFS(PurTotal,PurItem,$B1582))/($G1582+SUMIFS(PurQty,PurItem,$B1582)))))</f>
        <v/>
      </c>
      <c r="K1582" s="18" t="str">
        <f t="shared" si="193"/>
        <v/>
      </c>
      <c r="L1582" s="19" t="str">
        <f t="shared" si="194"/>
        <v/>
      </c>
      <c r="M1582" s="19" t="str">
        <f t="shared" si="195"/>
        <v/>
      </c>
      <c r="N1582" s="20" t="str">
        <f t="shared" si="196"/>
        <v/>
      </c>
      <c r="O1582" s="18" t="str">
        <f t="shared" si="197"/>
        <v/>
      </c>
      <c r="P1582" s="18" t="str">
        <f t="shared" si="198"/>
        <v/>
      </c>
      <c r="Q1582" s="21" t="str">
        <f t="shared" si="199"/>
        <v/>
      </c>
      <c r="R1582" s="22" t="str">
        <f>IF($B1582="","",IF(_xlfn.MAXIFS(PurDate,PurItem,$B1582)=0,"",_xlfn.MAXIFS(PurDate,PurItem,$B1582)))</f>
        <v/>
      </c>
      <c r="S1582" s="20" t="str">
        <f t="shared" si="200"/>
        <v/>
      </c>
    </row>
    <row r="1583" spans="9:19" x14ac:dyDescent="0.25">
      <c r="I1583" s="18" t="str">
        <f>IF($B1583="","",IF(CostMethod="Last Cost",IFERROR(INDEX(PurCost,MATCH(_xlfn.MAXIFS(PurRank,PurItem,$B1583),PurRank,0)),$H1583),IF(($G1583+SUMIFS(PurQty,PurItem,$B1583))=0,$H1583,($G1583*$H1583+SUMIFS(PurTotal,PurItem,$B1583))/($G1583+SUMIFS(PurQty,PurItem,$B1583)))))</f>
        <v/>
      </c>
      <c r="K1583" s="18" t="str">
        <f t="shared" si="193"/>
        <v/>
      </c>
      <c r="L1583" s="19" t="str">
        <f t="shared" si="194"/>
        <v/>
      </c>
      <c r="M1583" s="19" t="str">
        <f t="shared" si="195"/>
        <v/>
      </c>
      <c r="N1583" s="20" t="str">
        <f t="shared" si="196"/>
        <v/>
      </c>
      <c r="O1583" s="18" t="str">
        <f t="shared" si="197"/>
        <v/>
      </c>
      <c r="P1583" s="18" t="str">
        <f t="shared" si="198"/>
        <v/>
      </c>
      <c r="Q1583" s="21" t="str">
        <f t="shared" si="199"/>
        <v/>
      </c>
      <c r="R1583" s="22" t="str">
        <f>IF($B1583="","",IF(_xlfn.MAXIFS(PurDate,PurItem,$B1583)=0,"",_xlfn.MAXIFS(PurDate,PurItem,$B1583)))</f>
        <v/>
      </c>
      <c r="S1583" s="20" t="str">
        <f t="shared" si="200"/>
        <v/>
      </c>
    </row>
    <row r="1584" spans="9:19" x14ac:dyDescent="0.25">
      <c r="I1584" s="18" t="str">
        <f>IF($B1584="","",IF(CostMethod="Last Cost",IFERROR(INDEX(PurCost,MATCH(_xlfn.MAXIFS(PurRank,PurItem,$B1584),PurRank,0)),$H1584),IF(($G1584+SUMIFS(PurQty,PurItem,$B1584))=0,$H1584,($G1584*$H1584+SUMIFS(PurTotal,PurItem,$B1584))/($G1584+SUMIFS(PurQty,PurItem,$B1584)))))</f>
        <v/>
      </c>
      <c r="K1584" s="18" t="str">
        <f t="shared" si="193"/>
        <v/>
      </c>
      <c r="L1584" s="19" t="str">
        <f t="shared" si="194"/>
        <v/>
      </c>
      <c r="M1584" s="19" t="str">
        <f t="shared" si="195"/>
        <v/>
      </c>
      <c r="N1584" s="20" t="str">
        <f t="shared" si="196"/>
        <v/>
      </c>
      <c r="O1584" s="18" t="str">
        <f t="shared" si="197"/>
        <v/>
      </c>
      <c r="P1584" s="18" t="str">
        <f t="shared" si="198"/>
        <v/>
      </c>
      <c r="Q1584" s="21" t="str">
        <f t="shared" si="199"/>
        <v/>
      </c>
      <c r="R1584" s="22" t="str">
        <f>IF($B1584="","",IF(_xlfn.MAXIFS(PurDate,PurItem,$B1584)=0,"",_xlfn.MAXIFS(PurDate,PurItem,$B1584)))</f>
        <v/>
      </c>
      <c r="S1584" s="20" t="str">
        <f t="shared" si="200"/>
        <v/>
      </c>
    </row>
    <row r="1585" spans="9:19" x14ac:dyDescent="0.25">
      <c r="I1585" s="18" t="str">
        <f>IF($B1585="","",IF(CostMethod="Last Cost",IFERROR(INDEX(PurCost,MATCH(_xlfn.MAXIFS(PurRank,PurItem,$B1585),PurRank,0)),$H1585),IF(($G1585+SUMIFS(PurQty,PurItem,$B1585))=0,$H1585,($G1585*$H1585+SUMIFS(PurTotal,PurItem,$B1585))/($G1585+SUMIFS(PurQty,PurItem,$B1585)))))</f>
        <v/>
      </c>
      <c r="K1585" s="18" t="str">
        <f t="shared" si="193"/>
        <v/>
      </c>
      <c r="L1585" s="19" t="str">
        <f t="shared" si="194"/>
        <v/>
      </c>
      <c r="M1585" s="19" t="str">
        <f t="shared" si="195"/>
        <v/>
      </c>
      <c r="N1585" s="20" t="str">
        <f t="shared" si="196"/>
        <v/>
      </c>
      <c r="O1585" s="18" t="str">
        <f t="shared" si="197"/>
        <v/>
      </c>
      <c r="P1585" s="18" t="str">
        <f t="shared" si="198"/>
        <v/>
      </c>
      <c r="Q1585" s="21" t="str">
        <f t="shared" si="199"/>
        <v/>
      </c>
      <c r="R1585" s="22" t="str">
        <f>IF($B1585="","",IF(_xlfn.MAXIFS(PurDate,PurItem,$B1585)=0,"",_xlfn.MAXIFS(PurDate,PurItem,$B1585)))</f>
        <v/>
      </c>
      <c r="S1585" s="20" t="str">
        <f t="shared" si="200"/>
        <v/>
      </c>
    </row>
    <row r="1586" spans="9:19" x14ac:dyDescent="0.25">
      <c r="I1586" s="18" t="str">
        <f>IF($B1586="","",IF(CostMethod="Last Cost",IFERROR(INDEX(PurCost,MATCH(_xlfn.MAXIFS(PurRank,PurItem,$B1586),PurRank,0)),$H1586),IF(($G1586+SUMIFS(PurQty,PurItem,$B1586))=0,$H1586,($G1586*$H1586+SUMIFS(PurTotal,PurItem,$B1586))/($G1586+SUMIFS(PurQty,PurItem,$B1586)))))</f>
        <v/>
      </c>
      <c r="K1586" s="18" t="str">
        <f t="shared" si="193"/>
        <v/>
      </c>
      <c r="L1586" s="19" t="str">
        <f t="shared" si="194"/>
        <v/>
      </c>
      <c r="M1586" s="19" t="str">
        <f t="shared" si="195"/>
        <v/>
      </c>
      <c r="N1586" s="20" t="str">
        <f t="shared" si="196"/>
        <v/>
      </c>
      <c r="O1586" s="18" t="str">
        <f t="shared" si="197"/>
        <v/>
      </c>
      <c r="P1586" s="18" t="str">
        <f t="shared" si="198"/>
        <v/>
      </c>
      <c r="Q1586" s="21" t="str">
        <f t="shared" si="199"/>
        <v/>
      </c>
      <c r="R1586" s="22" t="str">
        <f>IF($B1586="","",IF(_xlfn.MAXIFS(PurDate,PurItem,$B1586)=0,"",_xlfn.MAXIFS(PurDate,PurItem,$B1586)))</f>
        <v/>
      </c>
      <c r="S1586" s="20" t="str">
        <f t="shared" si="200"/>
        <v/>
      </c>
    </row>
    <row r="1587" spans="9:19" x14ac:dyDescent="0.25">
      <c r="I1587" s="18" t="str">
        <f>IF($B1587="","",IF(CostMethod="Last Cost",IFERROR(INDEX(PurCost,MATCH(_xlfn.MAXIFS(PurRank,PurItem,$B1587),PurRank,0)),$H1587),IF(($G1587+SUMIFS(PurQty,PurItem,$B1587))=0,$H1587,($G1587*$H1587+SUMIFS(PurTotal,PurItem,$B1587))/($G1587+SUMIFS(PurQty,PurItem,$B1587)))))</f>
        <v/>
      </c>
      <c r="K1587" s="18" t="str">
        <f t="shared" si="193"/>
        <v/>
      </c>
      <c r="L1587" s="19" t="str">
        <f t="shared" si="194"/>
        <v/>
      </c>
      <c r="M1587" s="19" t="str">
        <f t="shared" si="195"/>
        <v/>
      </c>
      <c r="N1587" s="20" t="str">
        <f t="shared" si="196"/>
        <v/>
      </c>
      <c r="O1587" s="18" t="str">
        <f t="shared" si="197"/>
        <v/>
      </c>
      <c r="P1587" s="18" t="str">
        <f t="shared" si="198"/>
        <v/>
      </c>
      <c r="Q1587" s="21" t="str">
        <f t="shared" si="199"/>
        <v/>
      </c>
      <c r="R1587" s="22" t="str">
        <f>IF($B1587="","",IF(_xlfn.MAXIFS(PurDate,PurItem,$B1587)=0,"",_xlfn.MAXIFS(PurDate,PurItem,$B1587)))</f>
        <v/>
      </c>
      <c r="S1587" s="20" t="str">
        <f t="shared" si="200"/>
        <v/>
      </c>
    </row>
    <row r="1588" spans="9:19" x14ac:dyDescent="0.25">
      <c r="I1588" s="18" t="str">
        <f>IF($B1588="","",IF(CostMethod="Last Cost",IFERROR(INDEX(PurCost,MATCH(_xlfn.MAXIFS(PurRank,PurItem,$B1588),PurRank,0)),$H1588),IF(($G1588+SUMIFS(PurQty,PurItem,$B1588))=0,$H1588,($G1588*$H1588+SUMIFS(PurTotal,PurItem,$B1588))/($G1588+SUMIFS(PurQty,PurItem,$B1588)))))</f>
        <v/>
      </c>
      <c r="K1588" s="18" t="str">
        <f t="shared" si="193"/>
        <v/>
      </c>
      <c r="L1588" s="19" t="str">
        <f t="shared" si="194"/>
        <v/>
      </c>
      <c r="M1588" s="19" t="str">
        <f t="shared" si="195"/>
        <v/>
      </c>
      <c r="N1588" s="20" t="str">
        <f t="shared" si="196"/>
        <v/>
      </c>
      <c r="O1588" s="18" t="str">
        <f t="shared" si="197"/>
        <v/>
      </c>
      <c r="P1588" s="18" t="str">
        <f t="shared" si="198"/>
        <v/>
      </c>
      <c r="Q1588" s="21" t="str">
        <f t="shared" si="199"/>
        <v/>
      </c>
      <c r="R1588" s="22" t="str">
        <f>IF($B1588="","",IF(_xlfn.MAXIFS(PurDate,PurItem,$B1588)=0,"",_xlfn.MAXIFS(PurDate,PurItem,$B1588)))</f>
        <v/>
      </c>
      <c r="S1588" s="20" t="str">
        <f t="shared" si="200"/>
        <v/>
      </c>
    </row>
    <row r="1589" spans="9:19" x14ac:dyDescent="0.25">
      <c r="I1589" s="18" t="str">
        <f>IF($B1589="","",IF(CostMethod="Last Cost",IFERROR(INDEX(PurCost,MATCH(_xlfn.MAXIFS(PurRank,PurItem,$B1589),PurRank,0)),$H1589),IF(($G1589+SUMIFS(PurQty,PurItem,$B1589))=0,$H1589,($G1589*$H1589+SUMIFS(PurTotal,PurItem,$B1589))/($G1589+SUMIFS(PurQty,PurItem,$B1589)))))</f>
        <v/>
      </c>
      <c r="K1589" s="18" t="str">
        <f t="shared" si="193"/>
        <v/>
      </c>
      <c r="L1589" s="19" t="str">
        <f t="shared" si="194"/>
        <v/>
      </c>
      <c r="M1589" s="19" t="str">
        <f t="shared" si="195"/>
        <v/>
      </c>
      <c r="N1589" s="20" t="str">
        <f t="shared" si="196"/>
        <v/>
      </c>
      <c r="O1589" s="18" t="str">
        <f t="shared" si="197"/>
        <v/>
      </c>
      <c r="P1589" s="18" t="str">
        <f t="shared" si="198"/>
        <v/>
      </c>
      <c r="Q1589" s="21" t="str">
        <f t="shared" si="199"/>
        <v/>
      </c>
      <c r="R1589" s="22" t="str">
        <f>IF($B1589="","",IF(_xlfn.MAXIFS(PurDate,PurItem,$B1589)=0,"",_xlfn.MAXIFS(PurDate,PurItem,$B1589)))</f>
        <v/>
      </c>
      <c r="S1589" s="20" t="str">
        <f t="shared" si="200"/>
        <v/>
      </c>
    </row>
    <row r="1590" spans="9:19" x14ac:dyDescent="0.25">
      <c r="I1590" s="18" t="str">
        <f>IF($B1590="","",IF(CostMethod="Last Cost",IFERROR(INDEX(PurCost,MATCH(_xlfn.MAXIFS(PurRank,PurItem,$B1590),PurRank,0)),$H1590),IF(($G1590+SUMIFS(PurQty,PurItem,$B1590))=0,$H1590,($G1590*$H1590+SUMIFS(PurTotal,PurItem,$B1590))/($G1590+SUMIFS(PurQty,PurItem,$B1590)))))</f>
        <v/>
      </c>
      <c r="K1590" s="18" t="str">
        <f t="shared" si="193"/>
        <v/>
      </c>
      <c r="L1590" s="19" t="str">
        <f t="shared" si="194"/>
        <v/>
      </c>
      <c r="M1590" s="19" t="str">
        <f t="shared" si="195"/>
        <v/>
      </c>
      <c r="N1590" s="20" t="str">
        <f t="shared" si="196"/>
        <v/>
      </c>
      <c r="O1590" s="18" t="str">
        <f t="shared" si="197"/>
        <v/>
      </c>
      <c r="P1590" s="18" t="str">
        <f t="shared" si="198"/>
        <v/>
      </c>
      <c r="Q1590" s="21" t="str">
        <f t="shared" si="199"/>
        <v/>
      </c>
      <c r="R1590" s="22" t="str">
        <f>IF($B1590="","",IF(_xlfn.MAXIFS(PurDate,PurItem,$B1590)=0,"",_xlfn.MAXIFS(PurDate,PurItem,$B1590)))</f>
        <v/>
      </c>
      <c r="S1590" s="20" t="str">
        <f t="shared" si="200"/>
        <v/>
      </c>
    </row>
    <row r="1591" spans="9:19" x14ac:dyDescent="0.25">
      <c r="I1591" s="18" t="str">
        <f>IF($B1591="","",IF(CostMethod="Last Cost",IFERROR(INDEX(PurCost,MATCH(_xlfn.MAXIFS(PurRank,PurItem,$B1591),PurRank,0)),$H1591),IF(($G1591+SUMIFS(PurQty,PurItem,$B1591))=0,$H1591,($G1591*$H1591+SUMIFS(PurTotal,PurItem,$B1591))/($G1591+SUMIFS(PurQty,PurItem,$B1591)))))</f>
        <v/>
      </c>
      <c r="K1591" s="18" t="str">
        <f t="shared" si="193"/>
        <v/>
      </c>
      <c r="L1591" s="19" t="str">
        <f t="shared" si="194"/>
        <v/>
      </c>
      <c r="M1591" s="19" t="str">
        <f t="shared" si="195"/>
        <v/>
      </c>
      <c r="N1591" s="20" t="str">
        <f t="shared" si="196"/>
        <v/>
      </c>
      <c r="O1591" s="18" t="str">
        <f t="shared" si="197"/>
        <v/>
      </c>
      <c r="P1591" s="18" t="str">
        <f t="shared" si="198"/>
        <v/>
      </c>
      <c r="Q1591" s="21" t="str">
        <f t="shared" si="199"/>
        <v/>
      </c>
      <c r="R1591" s="22" t="str">
        <f>IF($B1591="","",IF(_xlfn.MAXIFS(PurDate,PurItem,$B1591)=0,"",_xlfn.MAXIFS(PurDate,PurItem,$B1591)))</f>
        <v/>
      </c>
      <c r="S1591" s="20" t="str">
        <f t="shared" si="200"/>
        <v/>
      </c>
    </row>
    <row r="1592" spans="9:19" x14ac:dyDescent="0.25">
      <c r="I1592" s="18" t="str">
        <f>IF($B1592="","",IF(CostMethod="Last Cost",IFERROR(INDEX(PurCost,MATCH(_xlfn.MAXIFS(PurRank,PurItem,$B1592),PurRank,0)),$H1592),IF(($G1592+SUMIFS(PurQty,PurItem,$B1592))=0,$H1592,($G1592*$H1592+SUMIFS(PurTotal,PurItem,$B1592))/($G1592+SUMIFS(PurQty,PurItem,$B1592)))))</f>
        <v/>
      </c>
      <c r="K1592" s="18" t="str">
        <f t="shared" si="193"/>
        <v/>
      </c>
      <c r="L1592" s="19" t="str">
        <f t="shared" si="194"/>
        <v/>
      </c>
      <c r="M1592" s="19" t="str">
        <f t="shared" si="195"/>
        <v/>
      </c>
      <c r="N1592" s="20" t="str">
        <f t="shared" si="196"/>
        <v/>
      </c>
      <c r="O1592" s="18" t="str">
        <f t="shared" si="197"/>
        <v/>
      </c>
      <c r="P1592" s="18" t="str">
        <f t="shared" si="198"/>
        <v/>
      </c>
      <c r="Q1592" s="21" t="str">
        <f t="shared" si="199"/>
        <v/>
      </c>
      <c r="R1592" s="22" t="str">
        <f>IF($B1592="","",IF(_xlfn.MAXIFS(PurDate,PurItem,$B1592)=0,"",_xlfn.MAXIFS(PurDate,PurItem,$B1592)))</f>
        <v/>
      </c>
      <c r="S1592" s="20" t="str">
        <f t="shared" si="200"/>
        <v/>
      </c>
    </row>
    <row r="1593" spans="9:19" x14ac:dyDescent="0.25">
      <c r="I1593" s="18" t="str">
        <f>IF($B1593="","",IF(CostMethod="Last Cost",IFERROR(INDEX(PurCost,MATCH(_xlfn.MAXIFS(PurRank,PurItem,$B1593),PurRank,0)),$H1593),IF(($G1593+SUMIFS(PurQty,PurItem,$B1593))=0,$H1593,($G1593*$H1593+SUMIFS(PurTotal,PurItem,$B1593))/($G1593+SUMIFS(PurQty,PurItem,$B1593)))))</f>
        <v/>
      </c>
      <c r="K1593" s="18" t="str">
        <f t="shared" si="193"/>
        <v/>
      </c>
      <c r="L1593" s="19" t="str">
        <f t="shared" si="194"/>
        <v/>
      </c>
      <c r="M1593" s="19" t="str">
        <f t="shared" si="195"/>
        <v/>
      </c>
      <c r="N1593" s="20" t="str">
        <f t="shared" si="196"/>
        <v/>
      </c>
      <c r="O1593" s="18" t="str">
        <f t="shared" si="197"/>
        <v/>
      </c>
      <c r="P1593" s="18" t="str">
        <f t="shared" si="198"/>
        <v/>
      </c>
      <c r="Q1593" s="21" t="str">
        <f t="shared" si="199"/>
        <v/>
      </c>
      <c r="R1593" s="22" t="str">
        <f>IF($B1593="","",IF(_xlfn.MAXIFS(PurDate,PurItem,$B1593)=0,"",_xlfn.MAXIFS(PurDate,PurItem,$B1593)))</f>
        <v/>
      </c>
      <c r="S1593" s="20" t="str">
        <f t="shared" si="200"/>
        <v/>
      </c>
    </row>
    <row r="1594" spans="9:19" x14ac:dyDescent="0.25">
      <c r="I1594" s="18" t="str">
        <f>IF($B1594="","",IF(CostMethod="Last Cost",IFERROR(INDEX(PurCost,MATCH(_xlfn.MAXIFS(PurRank,PurItem,$B1594),PurRank,0)),$H1594),IF(($G1594+SUMIFS(PurQty,PurItem,$B1594))=0,$H1594,($G1594*$H1594+SUMIFS(PurTotal,PurItem,$B1594))/($G1594+SUMIFS(PurQty,PurItem,$B1594)))))</f>
        <v/>
      </c>
      <c r="K1594" s="18" t="str">
        <f t="shared" si="193"/>
        <v/>
      </c>
      <c r="L1594" s="19" t="str">
        <f t="shared" si="194"/>
        <v/>
      </c>
      <c r="M1594" s="19" t="str">
        <f t="shared" si="195"/>
        <v/>
      </c>
      <c r="N1594" s="20" t="str">
        <f t="shared" si="196"/>
        <v/>
      </c>
      <c r="O1594" s="18" t="str">
        <f t="shared" si="197"/>
        <v/>
      </c>
      <c r="P1594" s="18" t="str">
        <f t="shared" si="198"/>
        <v/>
      </c>
      <c r="Q1594" s="21" t="str">
        <f t="shared" si="199"/>
        <v/>
      </c>
      <c r="R1594" s="22" t="str">
        <f>IF($B1594="","",IF(_xlfn.MAXIFS(PurDate,PurItem,$B1594)=0,"",_xlfn.MAXIFS(PurDate,PurItem,$B1594)))</f>
        <v/>
      </c>
      <c r="S1594" s="20" t="str">
        <f t="shared" si="200"/>
        <v/>
      </c>
    </row>
    <row r="1595" spans="9:19" x14ac:dyDescent="0.25">
      <c r="I1595" s="18" t="str">
        <f>IF($B1595="","",IF(CostMethod="Last Cost",IFERROR(INDEX(PurCost,MATCH(_xlfn.MAXIFS(PurRank,PurItem,$B1595),PurRank,0)),$H1595),IF(($G1595+SUMIFS(PurQty,PurItem,$B1595))=0,$H1595,($G1595*$H1595+SUMIFS(PurTotal,PurItem,$B1595))/($G1595+SUMIFS(PurQty,PurItem,$B1595)))))</f>
        <v/>
      </c>
      <c r="K1595" s="18" t="str">
        <f t="shared" si="193"/>
        <v/>
      </c>
      <c r="L1595" s="19" t="str">
        <f t="shared" si="194"/>
        <v/>
      </c>
      <c r="M1595" s="19" t="str">
        <f t="shared" si="195"/>
        <v/>
      </c>
      <c r="N1595" s="20" t="str">
        <f t="shared" si="196"/>
        <v/>
      </c>
      <c r="O1595" s="18" t="str">
        <f t="shared" si="197"/>
        <v/>
      </c>
      <c r="P1595" s="18" t="str">
        <f t="shared" si="198"/>
        <v/>
      </c>
      <c r="Q1595" s="21" t="str">
        <f t="shared" si="199"/>
        <v/>
      </c>
      <c r="R1595" s="22" t="str">
        <f>IF($B1595="","",IF(_xlfn.MAXIFS(PurDate,PurItem,$B1595)=0,"",_xlfn.MAXIFS(PurDate,PurItem,$B1595)))</f>
        <v/>
      </c>
      <c r="S1595" s="20" t="str">
        <f t="shared" si="200"/>
        <v/>
      </c>
    </row>
    <row r="1596" spans="9:19" x14ac:dyDescent="0.25">
      <c r="I1596" s="18" t="str">
        <f>IF($B1596="","",IF(CostMethod="Last Cost",IFERROR(INDEX(PurCost,MATCH(_xlfn.MAXIFS(PurRank,PurItem,$B1596),PurRank,0)),$H1596),IF(($G1596+SUMIFS(PurQty,PurItem,$B1596))=0,$H1596,($G1596*$H1596+SUMIFS(PurTotal,PurItem,$B1596))/($G1596+SUMIFS(PurQty,PurItem,$B1596)))))</f>
        <v/>
      </c>
      <c r="K1596" s="18" t="str">
        <f t="shared" si="193"/>
        <v/>
      </c>
      <c r="L1596" s="19" t="str">
        <f t="shared" si="194"/>
        <v/>
      </c>
      <c r="M1596" s="19" t="str">
        <f t="shared" si="195"/>
        <v/>
      </c>
      <c r="N1596" s="20" t="str">
        <f t="shared" si="196"/>
        <v/>
      </c>
      <c r="O1596" s="18" t="str">
        <f t="shared" si="197"/>
        <v/>
      </c>
      <c r="P1596" s="18" t="str">
        <f t="shared" si="198"/>
        <v/>
      </c>
      <c r="Q1596" s="21" t="str">
        <f t="shared" si="199"/>
        <v/>
      </c>
      <c r="R1596" s="22" t="str">
        <f>IF($B1596="","",IF(_xlfn.MAXIFS(PurDate,PurItem,$B1596)=0,"",_xlfn.MAXIFS(PurDate,PurItem,$B1596)))</f>
        <v/>
      </c>
      <c r="S1596" s="20" t="str">
        <f t="shared" si="200"/>
        <v/>
      </c>
    </row>
    <row r="1597" spans="9:19" x14ac:dyDescent="0.25">
      <c r="I1597" s="18" t="str">
        <f>IF($B1597="","",IF(CostMethod="Last Cost",IFERROR(INDEX(PurCost,MATCH(_xlfn.MAXIFS(PurRank,PurItem,$B1597),PurRank,0)),$H1597),IF(($G1597+SUMIFS(PurQty,PurItem,$B1597))=0,$H1597,($G1597*$H1597+SUMIFS(PurTotal,PurItem,$B1597))/($G1597+SUMIFS(PurQty,PurItem,$B1597)))))</f>
        <v/>
      </c>
      <c r="K1597" s="18" t="str">
        <f t="shared" si="193"/>
        <v/>
      </c>
      <c r="L1597" s="19" t="str">
        <f t="shared" si="194"/>
        <v/>
      </c>
      <c r="M1597" s="19" t="str">
        <f t="shared" si="195"/>
        <v/>
      </c>
      <c r="N1597" s="20" t="str">
        <f t="shared" si="196"/>
        <v/>
      </c>
      <c r="O1597" s="18" t="str">
        <f t="shared" si="197"/>
        <v/>
      </c>
      <c r="P1597" s="18" t="str">
        <f t="shared" si="198"/>
        <v/>
      </c>
      <c r="Q1597" s="21" t="str">
        <f t="shared" si="199"/>
        <v/>
      </c>
      <c r="R1597" s="22" t="str">
        <f>IF($B1597="","",IF(_xlfn.MAXIFS(PurDate,PurItem,$B1597)=0,"",_xlfn.MAXIFS(PurDate,PurItem,$B1597)))</f>
        <v/>
      </c>
      <c r="S1597" s="20" t="str">
        <f t="shared" si="200"/>
        <v/>
      </c>
    </row>
    <row r="1598" spans="9:19" x14ac:dyDescent="0.25">
      <c r="I1598" s="18" t="str">
        <f>IF($B1598="","",IF(CostMethod="Last Cost",IFERROR(INDEX(PurCost,MATCH(_xlfn.MAXIFS(PurRank,PurItem,$B1598),PurRank,0)),$H1598),IF(($G1598+SUMIFS(PurQty,PurItem,$B1598))=0,$H1598,($G1598*$H1598+SUMIFS(PurTotal,PurItem,$B1598))/($G1598+SUMIFS(PurQty,PurItem,$B1598)))))</f>
        <v/>
      </c>
      <c r="K1598" s="18" t="str">
        <f t="shared" si="193"/>
        <v/>
      </c>
      <c r="L1598" s="19" t="str">
        <f t="shared" si="194"/>
        <v/>
      </c>
      <c r="M1598" s="19" t="str">
        <f t="shared" si="195"/>
        <v/>
      </c>
      <c r="N1598" s="20" t="str">
        <f t="shared" si="196"/>
        <v/>
      </c>
      <c r="O1598" s="18" t="str">
        <f t="shared" si="197"/>
        <v/>
      </c>
      <c r="P1598" s="18" t="str">
        <f t="shared" si="198"/>
        <v/>
      </c>
      <c r="Q1598" s="21" t="str">
        <f t="shared" si="199"/>
        <v/>
      </c>
      <c r="R1598" s="22" t="str">
        <f>IF($B1598="","",IF(_xlfn.MAXIFS(PurDate,PurItem,$B1598)=0,"",_xlfn.MAXIFS(PurDate,PurItem,$B1598)))</f>
        <v/>
      </c>
      <c r="S1598" s="20" t="str">
        <f t="shared" si="200"/>
        <v/>
      </c>
    </row>
    <row r="1599" spans="9:19" x14ac:dyDescent="0.25">
      <c r="I1599" s="18" t="str">
        <f>IF($B1599="","",IF(CostMethod="Last Cost",IFERROR(INDEX(PurCost,MATCH(_xlfn.MAXIFS(PurRank,PurItem,$B1599),PurRank,0)),$H1599),IF(($G1599+SUMIFS(PurQty,PurItem,$B1599))=0,$H1599,($G1599*$H1599+SUMIFS(PurTotal,PurItem,$B1599))/($G1599+SUMIFS(PurQty,PurItem,$B1599)))))</f>
        <v/>
      </c>
      <c r="K1599" s="18" t="str">
        <f t="shared" si="193"/>
        <v/>
      </c>
      <c r="L1599" s="19" t="str">
        <f t="shared" si="194"/>
        <v/>
      </c>
      <c r="M1599" s="19" t="str">
        <f t="shared" si="195"/>
        <v/>
      </c>
      <c r="N1599" s="20" t="str">
        <f t="shared" si="196"/>
        <v/>
      </c>
      <c r="O1599" s="18" t="str">
        <f t="shared" si="197"/>
        <v/>
      </c>
      <c r="P1599" s="18" t="str">
        <f t="shared" si="198"/>
        <v/>
      </c>
      <c r="Q1599" s="21" t="str">
        <f t="shared" si="199"/>
        <v/>
      </c>
      <c r="R1599" s="22" t="str">
        <f>IF($B1599="","",IF(_xlfn.MAXIFS(PurDate,PurItem,$B1599)=0,"",_xlfn.MAXIFS(PurDate,PurItem,$B1599)))</f>
        <v/>
      </c>
      <c r="S1599" s="20" t="str">
        <f t="shared" si="200"/>
        <v/>
      </c>
    </row>
    <row r="1600" spans="9:19" x14ac:dyDescent="0.25">
      <c r="I1600" s="18" t="str">
        <f>IF($B1600="","",IF(CostMethod="Last Cost",IFERROR(INDEX(PurCost,MATCH(_xlfn.MAXIFS(PurRank,PurItem,$B1600),PurRank,0)),$H1600),IF(($G1600+SUMIFS(PurQty,PurItem,$B1600))=0,$H1600,($G1600*$H1600+SUMIFS(PurTotal,PurItem,$B1600))/($G1600+SUMIFS(PurQty,PurItem,$B1600)))))</f>
        <v/>
      </c>
      <c r="K1600" s="18" t="str">
        <f t="shared" si="193"/>
        <v/>
      </c>
      <c r="L1600" s="19" t="str">
        <f t="shared" si="194"/>
        <v/>
      </c>
      <c r="M1600" s="19" t="str">
        <f t="shared" si="195"/>
        <v/>
      </c>
      <c r="N1600" s="20" t="str">
        <f t="shared" si="196"/>
        <v/>
      </c>
      <c r="O1600" s="18" t="str">
        <f t="shared" si="197"/>
        <v/>
      </c>
      <c r="P1600" s="18" t="str">
        <f t="shared" si="198"/>
        <v/>
      </c>
      <c r="Q1600" s="21" t="str">
        <f t="shared" si="199"/>
        <v/>
      </c>
      <c r="R1600" s="22" t="str">
        <f>IF($B1600="","",IF(_xlfn.MAXIFS(PurDate,PurItem,$B1600)=0,"",_xlfn.MAXIFS(PurDate,PurItem,$B1600)))</f>
        <v/>
      </c>
      <c r="S1600" s="20" t="str">
        <f t="shared" si="200"/>
        <v/>
      </c>
    </row>
    <row r="1601" spans="9:19" x14ac:dyDescent="0.25">
      <c r="I1601" s="18" t="str">
        <f>IF($B1601="","",IF(CostMethod="Last Cost",IFERROR(INDEX(PurCost,MATCH(_xlfn.MAXIFS(PurRank,PurItem,$B1601),PurRank,0)),$H1601),IF(($G1601+SUMIFS(PurQty,PurItem,$B1601))=0,$H1601,($G1601*$H1601+SUMIFS(PurTotal,PurItem,$B1601))/($G1601+SUMIFS(PurQty,PurItem,$B1601)))))</f>
        <v/>
      </c>
      <c r="K1601" s="18" t="str">
        <f t="shared" si="193"/>
        <v/>
      </c>
      <c r="L1601" s="19" t="str">
        <f t="shared" si="194"/>
        <v/>
      </c>
      <c r="M1601" s="19" t="str">
        <f t="shared" si="195"/>
        <v/>
      </c>
      <c r="N1601" s="20" t="str">
        <f t="shared" si="196"/>
        <v/>
      </c>
      <c r="O1601" s="18" t="str">
        <f t="shared" si="197"/>
        <v/>
      </c>
      <c r="P1601" s="18" t="str">
        <f t="shared" si="198"/>
        <v/>
      </c>
      <c r="Q1601" s="21" t="str">
        <f t="shared" si="199"/>
        <v/>
      </c>
      <c r="R1601" s="22" t="str">
        <f>IF($B1601="","",IF(_xlfn.MAXIFS(PurDate,PurItem,$B1601)=0,"",_xlfn.MAXIFS(PurDate,PurItem,$B1601)))</f>
        <v/>
      </c>
      <c r="S1601" s="20" t="str">
        <f t="shared" si="200"/>
        <v/>
      </c>
    </row>
    <row r="1602" spans="9:19" x14ac:dyDescent="0.25">
      <c r="I1602" s="18" t="str">
        <f>IF($B1602="","",IF(CostMethod="Last Cost",IFERROR(INDEX(PurCost,MATCH(_xlfn.MAXIFS(PurRank,PurItem,$B1602),PurRank,0)),$H1602),IF(($G1602+SUMIFS(PurQty,PurItem,$B1602))=0,$H1602,($G1602*$H1602+SUMIFS(PurTotal,PurItem,$B1602))/($G1602+SUMIFS(PurQty,PurItem,$B1602)))))</f>
        <v/>
      </c>
      <c r="K1602" s="18" t="str">
        <f t="shared" si="193"/>
        <v/>
      </c>
      <c r="L1602" s="19" t="str">
        <f t="shared" si="194"/>
        <v/>
      </c>
      <c r="M1602" s="19" t="str">
        <f t="shared" si="195"/>
        <v/>
      </c>
      <c r="N1602" s="20" t="str">
        <f t="shared" si="196"/>
        <v/>
      </c>
      <c r="O1602" s="18" t="str">
        <f t="shared" si="197"/>
        <v/>
      </c>
      <c r="P1602" s="18" t="str">
        <f t="shared" si="198"/>
        <v/>
      </c>
      <c r="Q1602" s="21" t="str">
        <f t="shared" si="199"/>
        <v/>
      </c>
      <c r="R1602" s="22" t="str">
        <f>IF($B1602="","",IF(_xlfn.MAXIFS(PurDate,PurItem,$B1602)=0,"",_xlfn.MAXIFS(PurDate,PurItem,$B1602)))</f>
        <v/>
      </c>
      <c r="S1602" s="20" t="str">
        <f t="shared" si="200"/>
        <v/>
      </c>
    </row>
    <row r="1603" spans="9:19" x14ac:dyDescent="0.25">
      <c r="I1603" s="18" t="str">
        <f>IF($B1603="","",IF(CostMethod="Last Cost",IFERROR(INDEX(PurCost,MATCH(_xlfn.MAXIFS(PurRank,PurItem,$B1603),PurRank,0)),$H1603),IF(($G1603+SUMIFS(PurQty,PurItem,$B1603))=0,$H1603,($G1603*$H1603+SUMIFS(PurTotal,PurItem,$B1603))/($G1603+SUMIFS(PurQty,PurItem,$B1603)))))</f>
        <v/>
      </c>
      <c r="K1603" s="18" t="str">
        <f t="shared" si="193"/>
        <v/>
      </c>
      <c r="L1603" s="19" t="str">
        <f t="shared" si="194"/>
        <v/>
      </c>
      <c r="M1603" s="19" t="str">
        <f t="shared" si="195"/>
        <v/>
      </c>
      <c r="N1603" s="20" t="str">
        <f t="shared" si="196"/>
        <v/>
      </c>
      <c r="O1603" s="18" t="str">
        <f t="shared" si="197"/>
        <v/>
      </c>
      <c r="P1603" s="18" t="str">
        <f t="shared" si="198"/>
        <v/>
      </c>
      <c r="Q1603" s="21" t="str">
        <f t="shared" si="199"/>
        <v/>
      </c>
      <c r="R1603" s="22" t="str">
        <f>IF($B1603="","",IF(_xlfn.MAXIFS(PurDate,PurItem,$B1603)=0,"",_xlfn.MAXIFS(PurDate,PurItem,$B1603)))</f>
        <v/>
      </c>
      <c r="S1603" s="20" t="str">
        <f t="shared" si="200"/>
        <v/>
      </c>
    </row>
    <row r="1604" spans="9:19" x14ac:dyDescent="0.25">
      <c r="I1604" s="18" t="str">
        <f>IF($B1604="","",IF(CostMethod="Last Cost",IFERROR(INDEX(PurCost,MATCH(_xlfn.MAXIFS(PurRank,PurItem,$B1604),PurRank,0)),$H1604),IF(($G1604+SUMIFS(PurQty,PurItem,$B1604))=0,$H1604,($G1604*$H1604+SUMIFS(PurTotal,PurItem,$B1604))/($G1604+SUMIFS(PurQty,PurItem,$B1604)))))</f>
        <v/>
      </c>
      <c r="K1604" s="18" t="str">
        <f t="shared" si="193"/>
        <v/>
      </c>
      <c r="L1604" s="19" t="str">
        <f t="shared" si="194"/>
        <v/>
      </c>
      <c r="M1604" s="19" t="str">
        <f t="shared" si="195"/>
        <v/>
      </c>
      <c r="N1604" s="20" t="str">
        <f t="shared" si="196"/>
        <v/>
      </c>
      <c r="O1604" s="18" t="str">
        <f t="shared" si="197"/>
        <v/>
      </c>
      <c r="P1604" s="18" t="str">
        <f t="shared" si="198"/>
        <v/>
      </c>
      <c r="Q1604" s="21" t="str">
        <f t="shared" si="199"/>
        <v/>
      </c>
      <c r="R1604" s="22" t="str">
        <f>IF($B1604="","",IF(_xlfn.MAXIFS(PurDate,PurItem,$B1604)=0,"",_xlfn.MAXIFS(PurDate,PurItem,$B1604)))</f>
        <v/>
      </c>
      <c r="S1604" s="20" t="str">
        <f t="shared" si="200"/>
        <v/>
      </c>
    </row>
    <row r="1605" spans="9:19" x14ac:dyDescent="0.25">
      <c r="I1605" s="18" t="str">
        <f>IF($B1605="","",IF(CostMethod="Last Cost",IFERROR(INDEX(PurCost,MATCH(_xlfn.MAXIFS(PurRank,PurItem,$B1605),PurRank,0)),$H1605),IF(($G1605+SUMIFS(PurQty,PurItem,$B1605))=0,$H1605,($G1605*$H1605+SUMIFS(PurTotal,PurItem,$B1605))/($G1605+SUMIFS(PurQty,PurItem,$B1605)))))</f>
        <v/>
      </c>
      <c r="K1605" s="18" t="str">
        <f t="shared" ref="K1605:K1668" si="201">IF(OR($B1605="",$J1605=""),"",$J1605-$I1605)</f>
        <v/>
      </c>
      <c r="L1605" s="19" t="str">
        <f t="shared" ref="L1605:L1668" si="202">IF(OR($K1605="",$J1605=0,$J1605=""),"",$K1605/$J1605)</f>
        <v/>
      </c>
      <c r="M1605" s="19" t="str">
        <f t="shared" ref="M1605:M1668" si="203">IF(OR($K1605="",$I1605=0,$I1605=""),"",$K1605/$I1605)</f>
        <v/>
      </c>
      <c r="N1605" s="20" t="str">
        <f t="shared" ref="N1605:N1668" si="204">IF($B1605="","",$G1605+SUMIFS(PurQty,PurItem,$B1605)-SUMIFS(SalQty,SalItem,$B1605)-SUMIFS(WoQty,WoItem,$B1605)+SUMIFS(AdjQty,AdjItem,$B1605)+SUMIFS(LinVarQty,LinItem,$B1605,LinPosted,"YES"))</f>
        <v/>
      </c>
      <c r="O1605" s="18" t="str">
        <f t="shared" ref="O1605:O1668" si="205">IF($B1605="","",$N1605*$I1605)</f>
        <v/>
      </c>
      <c r="P1605" s="18" t="str">
        <f t="shared" ref="P1605:P1668" si="206">IF(OR($B1605="",$J1605=""),"",$N1605*$J1605)</f>
        <v/>
      </c>
      <c r="Q1605" s="21" t="str">
        <f t="shared" ref="Q1605:Q1668" si="207">IF($B1605="","",IF($N1605&lt;0,"NEGATIVE",IF($N1605&lt;=$F1605,"REORDER","OK")))</f>
        <v/>
      </c>
      <c r="R1605" s="22" t="str">
        <f>IF($B1605="","",IF(_xlfn.MAXIFS(PurDate,PurItem,$B1605)=0,"",_xlfn.MAXIFS(PurDate,PurItem,$B1605)))</f>
        <v/>
      </c>
      <c r="S1605" s="20" t="str">
        <f t="shared" ref="S1605:S1668" si="208">IF($B1605="","",SUMIFS(PurQty,PurItem,$B1605))</f>
        <v/>
      </c>
    </row>
    <row r="1606" spans="9:19" x14ac:dyDescent="0.25">
      <c r="I1606" s="18" t="str">
        <f>IF($B1606="","",IF(CostMethod="Last Cost",IFERROR(INDEX(PurCost,MATCH(_xlfn.MAXIFS(PurRank,PurItem,$B1606),PurRank,0)),$H1606),IF(($G1606+SUMIFS(PurQty,PurItem,$B1606))=0,$H1606,($G1606*$H1606+SUMIFS(PurTotal,PurItem,$B1606))/($G1606+SUMIFS(PurQty,PurItem,$B1606)))))</f>
        <v/>
      </c>
      <c r="K1606" s="18" t="str">
        <f t="shared" si="201"/>
        <v/>
      </c>
      <c r="L1606" s="19" t="str">
        <f t="shared" si="202"/>
        <v/>
      </c>
      <c r="M1606" s="19" t="str">
        <f t="shared" si="203"/>
        <v/>
      </c>
      <c r="N1606" s="20" t="str">
        <f t="shared" si="204"/>
        <v/>
      </c>
      <c r="O1606" s="18" t="str">
        <f t="shared" si="205"/>
        <v/>
      </c>
      <c r="P1606" s="18" t="str">
        <f t="shared" si="206"/>
        <v/>
      </c>
      <c r="Q1606" s="21" t="str">
        <f t="shared" si="207"/>
        <v/>
      </c>
      <c r="R1606" s="22" t="str">
        <f>IF($B1606="","",IF(_xlfn.MAXIFS(PurDate,PurItem,$B1606)=0,"",_xlfn.MAXIFS(PurDate,PurItem,$B1606)))</f>
        <v/>
      </c>
      <c r="S1606" s="20" t="str">
        <f t="shared" si="208"/>
        <v/>
      </c>
    </row>
    <row r="1607" spans="9:19" x14ac:dyDescent="0.25">
      <c r="I1607" s="18" t="str">
        <f>IF($B1607="","",IF(CostMethod="Last Cost",IFERROR(INDEX(PurCost,MATCH(_xlfn.MAXIFS(PurRank,PurItem,$B1607),PurRank,0)),$H1607),IF(($G1607+SUMIFS(PurQty,PurItem,$B1607))=0,$H1607,($G1607*$H1607+SUMIFS(PurTotal,PurItem,$B1607))/($G1607+SUMIFS(PurQty,PurItem,$B1607)))))</f>
        <v/>
      </c>
      <c r="K1607" s="18" t="str">
        <f t="shared" si="201"/>
        <v/>
      </c>
      <c r="L1607" s="19" t="str">
        <f t="shared" si="202"/>
        <v/>
      </c>
      <c r="M1607" s="19" t="str">
        <f t="shared" si="203"/>
        <v/>
      </c>
      <c r="N1607" s="20" t="str">
        <f t="shared" si="204"/>
        <v/>
      </c>
      <c r="O1607" s="18" t="str">
        <f t="shared" si="205"/>
        <v/>
      </c>
      <c r="P1607" s="18" t="str">
        <f t="shared" si="206"/>
        <v/>
      </c>
      <c r="Q1607" s="21" t="str">
        <f t="shared" si="207"/>
        <v/>
      </c>
      <c r="R1607" s="22" t="str">
        <f>IF($B1607="","",IF(_xlfn.MAXIFS(PurDate,PurItem,$B1607)=0,"",_xlfn.MAXIFS(PurDate,PurItem,$B1607)))</f>
        <v/>
      </c>
      <c r="S1607" s="20" t="str">
        <f t="shared" si="208"/>
        <v/>
      </c>
    </row>
    <row r="1608" spans="9:19" x14ac:dyDescent="0.25">
      <c r="I1608" s="18" t="str">
        <f>IF($B1608="","",IF(CostMethod="Last Cost",IFERROR(INDEX(PurCost,MATCH(_xlfn.MAXIFS(PurRank,PurItem,$B1608),PurRank,0)),$H1608),IF(($G1608+SUMIFS(PurQty,PurItem,$B1608))=0,$H1608,($G1608*$H1608+SUMIFS(PurTotal,PurItem,$B1608))/($G1608+SUMIFS(PurQty,PurItem,$B1608)))))</f>
        <v/>
      </c>
      <c r="K1608" s="18" t="str">
        <f t="shared" si="201"/>
        <v/>
      </c>
      <c r="L1608" s="19" t="str">
        <f t="shared" si="202"/>
        <v/>
      </c>
      <c r="M1608" s="19" t="str">
        <f t="shared" si="203"/>
        <v/>
      </c>
      <c r="N1608" s="20" t="str">
        <f t="shared" si="204"/>
        <v/>
      </c>
      <c r="O1608" s="18" t="str">
        <f t="shared" si="205"/>
        <v/>
      </c>
      <c r="P1608" s="18" t="str">
        <f t="shared" si="206"/>
        <v/>
      </c>
      <c r="Q1608" s="21" t="str">
        <f t="shared" si="207"/>
        <v/>
      </c>
      <c r="R1608" s="22" t="str">
        <f>IF($B1608="","",IF(_xlfn.MAXIFS(PurDate,PurItem,$B1608)=0,"",_xlfn.MAXIFS(PurDate,PurItem,$B1608)))</f>
        <v/>
      </c>
      <c r="S1608" s="20" t="str">
        <f t="shared" si="208"/>
        <v/>
      </c>
    </row>
    <row r="1609" spans="9:19" x14ac:dyDescent="0.25">
      <c r="I1609" s="18" t="str">
        <f>IF($B1609="","",IF(CostMethod="Last Cost",IFERROR(INDEX(PurCost,MATCH(_xlfn.MAXIFS(PurRank,PurItem,$B1609),PurRank,0)),$H1609),IF(($G1609+SUMIFS(PurQty,PurItem,$B1609))=0,$H1609,($G1609*$H1609+SUMIFS(PurTotal,PurItem,$B1609))/($G1609+SUMIFS(PurQty,PurItem,$B1609)))))</f>
        <v/>
      </c>
      <c r="K1609" s="18" t="str">
        <f t="shared" si="201"/>
        <v/>
      </c>
      <c r="L1609" s="19" t="str">
        <f t="shared" si="202"/>
        <v/>
      </c>
      <c r="M1609" s="19" t="str">
        <f t="shared" si="203"/>
        <v/>
      </c>
      <c r="N1609" s="20" t="str">
        <f t="shared" si="204"/>
        <v/>
      </c>
      <c r="O1609" s="18" t="str">
        <f t="shared" si="205"/>
        <v/>
      </c>
      <c r="P1609" s="18" t="str">
        <f t="shared" si="206"/>
        <v/>
      </c>
      <c r="Q1609" s="21" t="str">
        <f t="shared" si="207"/>
        <v/>
      </c>
      <c r="R1609" s="22" t="str">
        <f>IF($B1609="","",IF(_xlfn.MAXIFS(PurDate,PurItem,$B1609)=0,"",_xlfn.MAXIFS(PurDate,PurItem,$B1609)))</f>
        <v/>
      </c>
      <c r="S1609" s="20" t="str">
        <f t="shared" si="208"/>
        <v/>
      </c>
    </row>
    <row r="1610" spans="9:19" x14ac:dyDescent="0.25">
      <c r="I1610" s="18" t="str">
        <f>IF($B1610="","",IF(CostMethod="Last Cost",IFERROR(INDEX(PurCost,MATCH(_xlfn.MAXIFS(PurRank,PurItem,$B1610),PurRank,0)),$H1610),IF(($G1610+SUMIFS(PurQty,PurItem,$B1610))=0,$H1610,($G1610*$H1610+SUMIFS(PurTotal,PurItem,$B1610))/($G1610+SUMIFS(PurQty,PurItem,$B1610)))))</f>
        <v/>
      </c>
      <c r="K1610" s="18" t="str">
        <f t="shared" si="201"/>
        <v/>
      </c>
      <c r="L1610" s="19" t="str">
        <f t="shared" si="202"/>
        <v/>
      </c>
      <c r="M1610" s="19" t="str">
        <f t="shared" si="203"/>
        <v/>
      </c>
      <c r="N1610" s="20" t="str">
        <f t="shared" si="204"/>
        <v/>
      </c>
      <c r="O1610" s="18" t="str">
        <f t="shared" si="205"/>
        <v/>
      </c>
      <c r="P1610" s="18" t="str">
        <f t="shared" si="206"/>
        <v/>
      </c>
      <c r="Q1610" s="21" t="str">
        <f t="shared" si="207"/>
        <v/>
      </c>
      <c r="R1610" s="22" t="str">
        <f>IF($B1610="","",IF(_xlfn.MAXIFS(PurDate,PurItem,$B1610)=0,"",_xlfn.MAXIFS(PurDate,PurItem,$B1610)))</f>
        <v/>
      </c>
      <c r="S1610" s="20" t="str">
        <f t="shared" si="208"/>
        <v/>
      </c>
    </row>
    <row r="1611" spans="9:19" x14ac:dyDescent="0.25">
      <c r="I1611" s="18" t="str">
        <f>IF($B1611="","",IF(CostMethod="Last Cost",IFERROR(INDEX(PurCost,MATCH(_xlfn.MAXIFS(PurRank,PurItem,$B1611),PurRank,0)),$H1611),IF(($G1611+SUMIFS(PurQty,PurItem,$B1611))=0,$H1611,($G1611*$H1611+SUMIFS(PurTotal,PurItem,$B1611))/($G1611+SUMIFS(PurQty,PurItem,$B1611)))))</f>
        <v/>
      </c>
      <c r="K1611" s="18" t="str">
        <f t="shared" si="201"/>
        <v/>
      </c>
      <c r="L1611" s="19" t="str">
        <f t="shared" si="202"/>
        <v/>
      </c>
      <c r="M1611" s="19" t="str">
        <f t="shared" si="203"/>
        <v/>
      </c>
      <c r="N1611" s="20" t="str">
        <f t="shared" si="204"/>
        <v/>
      </c>
      <c r="O1611" s="18" t="str">
        <f t="shared" si="205"/>
        <v/>
      </c>
      <c r="P1611" s="18" t="str">
        <f t="shared" si="206"/>
        <v/>
      </c>
      <c r="Q1611" s="21" t="str">
        <f t="shared" si="207"/>
        <v/>
      </c>
      <c r="R1611" s="22" t="str">
        <f>IF($B1611="","",IF(_xlfn.MAXIFS(PurDate,PurItem,$B1611)=0,"",_xlfn.MAXIFS(PurDate,PurItem,$B1611)))</f>
        <v/>
      </c>
      <c r="S1611" s="20" t="str">
        <f t="shared" si="208"/>
        <v/>
      </c>
    </row>
    <row r="1612" spans="9:19" x14ac:dyDescent="0.25">
      <c r="I1612" s="18" t="str">
        <f>IF($B1612="","",IF(CostMethod="Last Cost",IFERROR(INDEX(PurCost,MATCH(_xlfn.MAXIFS(PurRank,PurItem,$B1612),PurRank,0)),$H1612),IF(($G1612+SUMIFS(PurQty,PurItem,$B1612))=0,$H1612,($G1612*$H1612+SUMIFS(PurTotal,PurItem,$B1612))/($G1612+SUMIFS(PurQty,PurItem,$B1612)))))</f>
        <v/>
      </c>
      <c r="K1612" s="18" t="str">
        <f t="shared" si="201"/>
        <v/>
      </c>
      <c r="L1612" s="19" t="str">
        <f t="shared" si="202"/>
        <v/>
      </c>
      <c r="M1612" s="19" t="str">
        <f t="shared" si="203"/>
        <v/>
      </c>
      <c r="N1612" s="20" t="str">
        <f t="shared" si="204"/>
        <v/>
      </c>
      <c r="O1612" s="18" t="str">
        <f t="shared" si="205"/>
        <v/>
      </c>
      <c r="P1612" s="18" t="str">
        <f t="shared" si="206"/>
        <v/>
      </c>
      <c r="Q1612" s="21" t="str">
        <f t="shared" si="207"/>
        <v/>
      </c>
      <c r="R1612" s="22" t="str">
        <f>IF($B1612="","",IF(_xlfn.MAXIFS(PurDate,PurItem,$B1612)=0,"",_xlfn.MAXIFS(PurDate,PurItem,$B1612)))</f>
        <v/>
      </c>
      <c r="S1612" s="20" t="str">
        <f t="shared" si="208"/>
        <v/>
      </c>
    </row>
    <row r="1613" spans="9:19" x14ac:dyDescent="0.25">
      <c r="I1613" s="18" t="str">
        <f>IF($B1613="","",IF(CostMethod="Last Cost",IFERROR(INDEX(PurCost,MATCH(_xlfn.MAXIFS(PurRank,PurItem,$B1613),PurRank,0)),$H1613),IF(($G1613+SUMIFS(PurQty,PurItem,$B1613))=0,$H1613,($G1613*$H1613+SUMIFS(PurTotal,PurItem,$B1613))/($G1613+SUMIFS(PurQty,PurItem,$B1613)))))</f>
        <v/>
      </c>
      <c r="K1613" s="18" t="str">
        <f t="shared" si="201"/>
        <v/>
      </c>
      <c r="L1613" s="19" t="str">
        <f t="shared" si="202"/>
        <v/>
      </c>
      <c r="M1613" s="19" t="str">
        <f t="shared" si="203"/>
        <v/>
      </c>
      <c r="N1613" s="20" t="str">
        <f t="shared" si="204"/>
        <v/>
      </c>
      <c r="O1613" s="18" t="str">
        <f t="shared" si="205"/>
        <v/>
      </c>
      <c r="P1613" s="18" t="str">
        <f t="shared" si="206"/>
        <v/>
      </c>
      <c r="Q1613" s="21" t="str">
        <f t="shared" si="207"/>
        <v/>
      </c>
      <c r="R1613" s="22" t="str">
        <f>IF($B1613="","",IF(_xlfn.MAXIFS(PurDate,PurItem,$B1613)=0,"",_xlfn.MAXIFS(PurDate,PurItem,$B1613)))</f>
        <v/>
      </c>
      <c r="S1613" s="20" t="str">
        <f t="shared" si="208"/>
        <v/>
      </c>
    </row>
    <row r="1614" spans="9:19" x14ac:dyDescent="0.25">
      <c r="I1614" s="18" t="str">
        <f>IF($B1614="","",IF(CostMethod="Last Cost",IFERROR(INDEX(PurCost,MATCH(_xlfn.MAXIFS(PurRank,PurItem,$B1614),PurRank,0)),$H1614),IF(($G1614+SUMIFS(PurQty,PurItem,$B1614))=0,$H1614,($G1614*$H1614+SUMIFS(PurTotal,PurItem,$B1614))/($G1614+SUMIFS(PurQty,PurItem,$B1614)))))</f>
        <v/>
      </c>
      <c r="K1614" s="18" t="str">
        <f t="shared" si="201"/>
        <v/>
      </c>
      <c r="L1614" s="19" t="str">
        <f t="shared" si="202"/>
        <v/>
      </c>
      <c r="M1614" s="19" t="str">
        <f t="shared" si="203"/>
        <v/>
      </c>
      <c r="N1614" s="20" t="str">
        <f t="shared" si="204"/>
        <v/>
      </c>
      <c r="O1614" s="18" t="str">
        <f t="shared" si="205"/>
        <v/>
      </c>
      <c r="P1614" s="18" t="str">
        <f t="shared" si="206"/>
        <v/>
      </c>
      <c r="Q1614" s="21" t="str">
        <f t="shared" si="207"/>
        <v/>
      </c>
      <c r="R1614" s="22" t="str">
        <f>IF($B1614="","",IF(_xlfn.MAXIFS(PurDate,PurItem,$B1614)=0,"",_xlfn.MAXIFS(PurDate,PurItem,$B1614)))</f>
        <v/>
      </c>
      <c r="S1614" s="20" t="str">
        <f t="shared" si="208"/>
        <v/>
      </c>
    </row>
    <row r="1615" spans="9:19" x14ac:dyDescent="0.25">
      <c r="I1615" s="18" t="str">
        <f>IF($B1615="","",IF(CostMethod="Last Cost",IFERROR(INDEX(PurCost,MATCH(_xlfn.MAXIFS(PurRank,PurItem,$B1615),PurRank,0)),$H1615),IF(($G1615+SUMIFS(PurQty,PurItem,$B1615))=0,$H1615,($G1615*$H1615+SUMIFS(PurTotal,PurItem,$B1615))/($G1615+SUMIFS(PurQty,PurItem,$B1615)))))</f>
        <v/>
      </c>
      <c r="K1615" s="18" t="str">
        <f t="shared" si="201"/>
        <v/>
      </c>
      <c r="L1615" s="19" t="str">
        <f t="shared" si="202"/>
        <v/>
      </c>
      <c r="M1615" s="19" t="str">
        <f t="shared" si="203"/>
        <v/>
      </c>
      <c r="N1615" s="20" t="str">
        <f t="shared" si="204"/>
        <v/>
      </c>
      <c r="O1615" s="18" t="str">
        <f t="shared" si="205"/>
        <v/>
      </c>
      <c r="P1615" s="18" t="str">
        <f t="shared" si="206"/>
        <v/>
      </c>
      <c r="Q1615" s="21" t="str">
        <f t="shared" si="207"/>
        <v/>
      </c>
      <c r="R1615" s="22" t="str">
        <f>IF($B1615="","",IF(_xlfn.MAXIFS(PurDate,PurItem,$B1615)=0,"",_xlfn.MAXIFS(PurDate,PurItem,$B1615)))</f>
        <v/>
      </c>
      <c r="S1615" s="20" t="str">
        <f t="shared" si="208"/>
        <v/>
      </c>
    </row>
    <row r="1616" spans="9:19" x14ac:dyDescent="0.25">
      <c r="I1616" s="18" t="str">
        <f>IF($B1616="","",IF(CostMethod="Last Cost",IFERROR(INDEX(PurCost,MATCH(_xlfn.MAXIFS(PurRank,PurItem,$B1616),PurRank,0)),$H1616),IF(($G1616+SUMIFS(PurQty,PurItem,$B1616))=0,$H1616,($G1616*$H1616+SUMIFS(PurTotal,PurItem,$B1616))/($G1616+SUMIFS(PurQty,PurItem,$B1616)))))</f>
        <v/>
      </c>
      <c r="K1616" s="18" t="str">
        <f t="shared" si="201"/>
        <v/>
      </c>
      <c r="L1616" s="19" t="str">
        <f t="shared" si="202"/>
        <v/>
      </c>
      <c r="M1616" s="19" t="str">
        <f t="shared" si="203"/>
        <v/>
      </c>
      <c r="N1616" s="20" t="str">
        <f t="shared" si="204"/>
        <v/>
      </c>
      <c r="O1616" s="18" t="str">
        <f t="shared" si="205"/>
        <v/>
      </c>
      <c r="P1616" s="18" t="str">
        <f t="shared" si="206"/>
        <v/>
      </c>
      <c r="Q1616" s="21" t="str">
        <f t="shared" si="207"/>
        <v/>
      </c>
      <c r="R1616" s="22" t="str">
        <f>IF($B1616="","",IF(_xlfn.MAXIFS(PurDate,PurItem,$B1616)=0,"",_xlfn.MAXIFS(PurDate,PurItem,$B1616)))</f>
        <v/>
      </c>
      <c r="S1616" s="20" t="str">
        <f t="shared" si="208"/>
        <v/>
      </c>
    </row>
    <row r="1617" spans="9:19" x14ac:dyDescent="0.25">
      <c r="I1617" s="18" t="str">
        <f>IF($B1617="","",IF(CostMethod="Last Cost",IFERROR(INDEX(PurCost,MATCH(_xlfn.MAXIFS(PurRank,PurItem,$B1617),PurRank,0)),$H1617),IF(($G1617+SUMIFS(PurQty,PurItem,$B1617))=0,$H1617,($G1617*$H1617+SUMIFS(PurTotal,PurItem,$B1617))/($G1617+SUMIFS(PurQty,PurItem,$B1617)))))</f>
        <v/>
      </c>
      <c r="K1617" s="18" t="str">
        <f t="shared" si="201"/>
        <v/>
      </c>
      <c r="L1617" s="19" t="str">
        <f t="shared" si="202"/>
        <v/>
      </c>
      <c r="M1617" s="19" t="str">
        <f t="shared" si="203"/>
        <v/>
      </c>
      <c r="N1617" s="20" t="str">
        <f t="shared" si="204"/>
        <v/>
      </c>
      <c r="O1617" s="18" t="str">
        <f t="shared" si="205"/>
        <v/>
      </c>
      <c r="P1617" s="18" t="str">
        <f t="shared" si="206"/>
        <v/>
      </c>
      <c r="Q1617" s="21" t="str">
        <f t="shared" si="207"/>
        <v/>
      </c>
      <c r="R1617" s="22" t="str">
        <f>IF($B1617="","",IF(_xlfn.MAXIFS(PurDate,PurItem,$B1617)=0,"",_xlfn.MAXIFS(PurDate,PurItem,$B1617)))</f>
        <v/>
      </c>
      <c r="S1617" s="20" t="str">
        <f t="shared" si="208"/>
        <v/>
      </c>
    </row>
    <row r="1618" spans="9:19" x14ac:dyDescent="0.25">
      <c r="I1618" s="18" t="str">
        <f>IF($B1618="","",IF(CostMethod="Last Cost",IFERROR(INDEX(PurCost,MATCH(_xlfn.MAXIFS(PurRank,PurItem,$B1618),PurRank,0)),$H1618),IF(($G1618+SUMIFS(PurQty,PurItem,$B1618))=0,$H1618,($G1618*$H1618+SUMIFS(PurTotal,PurItem,$B1618))/($G1618+SUMIFS(PurQty,PurItem,$B1618)))))</f>
        <v/>
      </c>
      <c r="K1618" s="18" t="str">
        <f t="shared" si="201"/>
        <v/>
      </c>
      <c r="L1618" s="19" t="str">
        <f t="shared" si="202"/>
        <v/>
      </c>
      <c r="M1618" s="19" t="str">
        <f t="shared" si="203"/>
        <v/>
      </c>
      <c r="N1618" s="20" t="str">
        <f t="shared" si="204"/>
        <v/>
      </c>
      <c r="O1618" s="18" t="str">
        <f t="shared" si="205"/>
        <v/>
      </c>
      <c r="P1618" s="18" t="str">
        <f t="shared" si="206"/>
        <v/>
      </c>
      <c r="Q1618" s="21" t="str">
        <f t="shared" si="207"/>
        <v/>
      </c>
      <c r="R1618" s="22" t="str">
        <f>IF($B1618="","",IF(_xlfn.MAXIFS(PurDate,PurItem,$B1618)=0,"",_xlfn.MAXIFS(PurDate,PurItem,$B1618)))</f>
        <v/>
      </c>
      <c r="S1618" s="20" t="str">
        <f t="shared" si="208"/>
        <v/>
      </c>
    </row>
    <row r="1619" spans="9:19" x14ac:dyDescent="0.25">
      <c r="I1619" s="18" t="str">
        <f>IF($B1619="","",IF(CostMethod="Last Cost",IFERROR(INDEX(PurCost,MATCH(_xlfn.MAXIFS(PurRank,PurItem,$B1619),PurRank,0)),$H1619),IF(($G1619+SUMIFS(PurQty,PurItem,$B1619))=0,$H1619,($G1619*$H1619+SUMIFS(PurTotal,PurItem,$B1619))/($G1619+SUMIFS(PurQty,PurItem,$B1619)))))</f>
        <v/>
      </c>
      <c r="K1619" s="18" t="str">
        <f t="shared" si="201"/>
        <v/>
      </c>
      <c r="L1619" s="19" t="str">
        <f t="shared" si="202"/>
        <v/>
      </c>
      <c r="M1619" s="19" t="str">
        <f t="shared" si="203"/>
        <v/>
      </c>
      <c r="N1619" s="20" t="str">
        <f t="shared" si="204"/>
        <v/>
      </c>
      <c r="O1619" s="18" t="str">
        <f t="shared" si="205"/>
        <v/>
      </c>
      <c r="P1619" s="18" t="str">
        <f t="shared" si="206"/>
        <v/>
      </c>
      <c r="Q1619" s="21" t="str">
        <f t="shared" si="207"/>
        <v/>
      </c>
      <c r="R1619" s="22" t="str">
        <f>IF($B1619="","",IF(_xlfn.MAXIFS(PurDate,PurItem,$B1619)=0,"",_xlfn.MAXIFS(PurDate,PurItem,$B1619)))</f>
        <v/>
      </c>
      <c r="S1619" s="20" t="str">
        <f t="shared" si="208"/>
        <v/>
      </c>
    </row>
    <row r="1620" spans="9:19" x14ac:dyDescent="0.25">
      <c r="I1620" s="18" t="str">
        <f>IF($B1620="","",IF(CostMethod="Last Cost",IFERROR(INDEX(PurCost,MATCH(_xlfn.MAXIFS(PurRank,PurItem,$B1620),PurRank,0)),$H1620),IF(($G1620+SUMIFS(PurQty,PurItem,$B1620))=0,$H1620,($G1620*$H1620+SUMIFS(PurTotal,PurItem,$B1620))/($G1620+SUMIFS(PurQty,PurItem,$B1620)))))</f>
        <v/>
      </c>
      <c r="K1620" s="18" t="str">
        <f t="shared" si="201"/>
        <v/>
      </c>
      <c r="L1620" s="19" t="str">
        <f t="shared" si="202"/>
        <v/>
      </c>
      <c r="M1620" s="19" t="str">
        <f t="shared" si="203"/>
        <v/>
      </c>
      <c r="N1620" s="20" t="str">
        <f t="shared" si="204"/>
        <v/>
      </c>
      <c r="O1620" s="18" t="str">
        <f t="shared" si="205"/>
        <v/>
      </c>
      <c r="P1620" s="18" t="str">
        <f t="shared" si="206"/>
        <v/>
      </c>
      <c r="Q1620" s="21" t="str">
        <f t="shared" si="207"/>
        <v/>
      </c>
      <c r="R1620" s="22" t="str">
        <f>IF($B1620="","",IF(_xlfn.MAXIFS(PurDate,PurItem,$B1620)=0,"",_xlfn.MAXIFS(PurDate,PurItem,$B1620)))</f>
        <v/>
      </c>
      <c r="S1620" s="20" t="str">
        <f t="shared" si="208"/>
        <v/>
      </c>
    </row>
    <row r="1621" spans="9:19" x14ac:dyDescent="0.25">
      <c r="I1621" s="18" t="str">
        <f>IF($B1621="","",IF(CostMethod="Last Cost",IFERROR(INDEX(PurCost,MATCH(_xlfn.MAXIFS(PurRank,PurItem,$B1621),PurRank,0)),$H1621),IF(($G1621+SUMIFS(PurQty,PurItem,$B1621))=0,$H1621,($G1621*$H1621+SUMIFS(PurTotal,PurItem,$B1621))/($G1621+SUMIFS(PurQty,PurItem,$B1621)))))</f>
        <v/>
      </c>
      <c r="K1621" s="18" t="str">
        <f t="shared" si="201"/>
        <v/>
      </c>
      <c r="L1621" s="19" t="str">
        <f t="shared" si="202"/>
        <v/>
      </c>
      <c r="M1621" s="19" t="str">
        <f t="shared" si="203"/>
        <v/>
      </c>
      <c r="N1621" s="20" t="str">
        <f t="shared" si="204"/>
        <v/>
      </c>
      <c r="O1621" s="18" t="str">
        <f t="shared" si="205"/>
        <v/>
      </c>
      <c r="P1621" s="18" t="str">
        <f t="shared" si="206"/>
        <v/>
      </c>
      <c r="Q1621" s="21" t="str">
        <f t="shared" si="207"/>
        <v/>
      </c>
      <c r="R1621" s="22" t="str">
        <f>IF($B1621="","",IF(_xlfn.MAXIFS(PurDate,PurItem,$B1621)=0,"",_xlfn.MAXIFS(PurDate,PurItem,$B1621)))</f>
        <v/>
      </c>
      <c r="S1621" s="20" t="str">
        <f t="shared" si="208"/>
        <v/>
      </c>
    </row>
    <row r="1622" spans="9:19" x14ac:dyDescent="0.25">
      <c r="I1622" s="18" t="str">
        <f>IF($B1622="","",IF(CostMethod="Last Cost",IFERROR(INDEX(PurCost,MATCH(_xlfn.MAXIFS(PurRank,PurItem,$B1622),PurRank,0)),$H1622),IF(($G1622+SUMIFS(PurQty,PurItem,$B1622))=0,$H1622,($G1622*$H1622+SUMIFS(PurTotal,PurItem,$B1622))/($G1622+SUMIFS(PurQty,PurItem,$B1622)))))</f>
        <v/>
      </c>
      <c r="K1622" s="18" t="str">
        <f t="shared" si="201"/>
        <v/>
      </c>
      <c r="L1622" s="19" t="str">
        <f t="shared" si="202"/>
        <v/>
      </c>
      <c r="M1622" s="19" t="str">
        <f t="shared" si="203"/>
        <v/>
      </c>
      <c r="N1622" s="20" t="str">
        <f t="shared" si="204"/>
        <v/>
      </c>
      <c r="O1622" s="18" t="str">
        <f t="shared" si="205"/>
        <v/>
      </c>
      <c r="P1622" s="18" t="str">
        <f t="shared" si="206"/>
        <v/>
      </c>
      <c r="Q1622" s="21" t="str">
        <f t="shared" si="207"/>
        <v/>
      </c>
      <c r="R1622" s="22" t="str">
        <f>IF($B1622="","",IF(_xlfn.MAXIFS(PurDate,PurItem,$B1622)=0,"",_xlfn.MAXIFS(PurDate,PurItem,$B1622)))</f>
        <v/>
      </c>
      <c r="S1622" s="20" t="str">
        <f t="shared" si="208"/>
        <v/>
      </c>
    </row>
    <row r="1623" spans="9:19" x14ac:dyDescent="0.25">
      <c r="I1623" s="18" t="str">
        <f>IF($B1623="","",IF(CostMethod="Last Cost",IFERROR(INDEX(PurCost,MATCH(_xlfn.MAXIFS(PurRank,PurItem,$B1623),PurRank,0)),$H1623),IF(($G1623+SUMIFS(PurQty,PurItem,$B1623))=0,$H1623,($G1623*$H1623+SUMIFS(PurTotal,PurItem,$B1623))/($G1623+SUMIFS(PurQty,PurItem,$B1623)))))</f>
        <v/>
      </c>
      <c r="K1623" s="18" t="str">
        <f t="shared" si="201"/>
        <v/>
      </c>
      <c r="L1623" s="19" t="str">
        <f t="shared" si="202"/>
        <v/>
      </c>
      <c r="M1623" s="19" t="str">
        <f t="shared" si="203"/>
        <v/>
      </c>
      <c r="N1623" s="20" t="str">
        <f t="shared" si="204"/>
        <v/>
      </c>
      <c r="O1623" s="18" t="str">
        <f t="shared" si="205"/>
        <v/>
      </c>
      <c r="P1623" s="18" t="str">
        <f t="shared" si="206"/>
        <v/>
      </c>
      <c r="Q1623" s="21" t="str">
        <f t="shared" si="207"/>
        <v/>
      </c>
      <c r="R1623" s="22" t="str">
        <f>IF($B1623="","",IF(_xlfn.MAXIFS(PurDate,PurItem,$B1623)=0,"",_xlfn.MAXIFS(PurDate,PurItem,$B1623)))</f>
        <v/>
      </c>
      <c r="S1623" s="20" t="str">
        <f t="shared" si="208"/>
        <v/>
      </c>
    </row>
    <row r="1624" spans="9:19" x14ac:dyDescent="0.25">
      <c r="I1624" s="18" t="str">
        <f>IF($B1624="","",IF(CostMethod="Last Cost",IFERROR(INDEX(PurCost,MATCH(_xlfn.MAXIFS(PurRank,PurItem,$B1624),PurRank,0)),$H1624),IF(($G1624+SUMIFS(PurQty,PurItem,$B1624))=0,$H1624,($G1624*$H1624+SUMIFS(PurTotal,PurItem,$B1624))/($G1624+SUMIFS(PurQty,PurItem,$B1624)))))</f>
        <v/>
      </c>
      <c r="K1624" s="18" t="str">
        <f t="shared" si="201"/>
        <v/>
      </c>
      <c r="L1624" s="19" t="str">
        <f t="shared" si="202"/>
        <v/>
      </c>
      <c r="M1624" s="19" t="str">
        <f t="shared" si="203"/>
        <v/>
      </c>
      <c r="N1624" s="20" t="str">
        <f t="shared" si="204"/>
        <v/>
      </c>
      <c r="O1624" s="18" t="str">
        <f t="shared" si="205"/>
        <v/>
      </c>
      <c r="P1624" s="18" t="str">
        <f t="shared" si="206"/>
        <v/>
      </c>
      <c r="Q1624" s="21" t="str">
        <f t="shared" si="207"/>
        <v/>
      </c>
      <c r="R1624" s="22" t="str">
        <f>IF($B1624="","",IF(_xlfn.MAXIFS(PurDate,PurItem,$B1624)=0,"",_xlfn.MAXIFS(PurDate,PurItem,$B1624)))</f>
        <v/>
      </c>
      <c r="S1624" s="20" t="str">
        <f t="shared" si="208"/>
        <v/>
      </c>
    </row>
    <row r="1625" spans="9:19" x14ac:dyDescent="0.25">
      <c r="I1625" s="18" t="str">
        <f>IF($B1625="","",IF(CostMethod="Last Cost",IFERROR(INDEX(PurCost,MATCH(_xlfn.MAXIFS(PurRank,PurItem,$B1625),PurRank,0)),$H1625),IF(($G1625+SUMIFS(PurQty,PurItem,$B1625))=0,$H1625,($G1625*$H1625+SUMIFS(PurTotal,PurItem,$B1625))/($G1625+SUMIFS(PurQty,PurItem,$B1625)))))</f>
        <v/>
      </c>
      <c r="K1625" s="18" t="str">
        <f t="shared" si="201"/>
        <v/>
      </c>
      <c r="L1625" s="19" t="str">
        <f t="shared" si="202"/>
        <v/>
      </c>
      <c r="M1625" s="19" t="str">
        <f t="shared" si="203"/>
        <v/>
      </c>
      <c r="N1625" s="20" t="str">
        <f t="shared" si="204"/>
        <v/>
      </c>
      <c r="O1625" s="18" t="str">
        <f t="shared" si="205"/>
        <v/>
      </c>
      <c r="P1625" s="18" t="str">
        <f t="shared" si="206"/>
        <v/>
      </c>
      <c r="Q1625" s="21" t="str">
        <f t="shared" si="207"/>
        <v/>
      </c>
      <c r="R1625" s="22" t="str">
        <f>IF($B1625="","",IF(_xlfn.MAXIFS(PurDate,PurItem,$B1625)=0,"",_xlfn.MAXIFS(PurDate,PurItem,$B1625)))</f>
        <v/>
      </c>
      <c r="S1625" s="20" t="str">
        <f t="shared" si="208"/>
        <v/>
      </c>
    </row>
    <row r="1626" spans="9:19" x14ac:dyDescent="0.25">
      <c r="I1626" s="18" t="str">
        <f>IF($B1626="","",IF(CostMethod="Last Cost",IFERROR(INDEX(PurCost,MATCH(_xlfn.MAXIFS(PurRank,PurItem,$B1626),PurRank,0)),$H1626),IF(($G1626+SUMIFS(PurQty,PurItem,$B1626))=0,$H1626,($G1626*$H1626+SUMIFS(PurTotal,PurItem,$B1626))/($G1626+SUMIFS(PurQty,PurItem,$B1626)))))</f>
        <v/>
      </c>
      <c r="K1626" s="18" t="str">
        <f t="shared" si="201"/>
        <v/>
      </c>
      <c r="L1626" s="19" t="str">
        <f t="shared" si="202"/>
        <v/>
      </c>
      <c r="M1626" s="19" t="str">
        <f t="shared" si="203"/>
        <v/>
      </c>
      <c r="N1626" s="20" t="str">
        <f t="shared" si="204"/>
        <v/>
      </c>
      <c r="O1626" s="18" t="str">
        <f t="shared" si="205"/>
        <v/>
      </c>
      <c r="P1626" s="18" t="str">
        <f t="shared" si="206"/>
        <v/>
      </c>
      <c r="Q1626" s="21" t="str">
        <f t="shared" si="207"/>
        <v/>
      </c>
      <c r="R1626" s="22" t="str">
        <f>IF($B1626="","",IF(_xlfn.MAXIFS(PurDate,PurItem,$B1626)=0,"",_xlfn.MAXIFS(PurDate,PurItem,$B1626)))</f>
        <v/>
      </c>
      <c r="S1626" s="20" t="str">
        <f t="shared" si="208"/>
        <v/>
      </c>
    </row>
    <row r="1627" spans="9:19" x14ac:dyDescent="0.25">
      <c r="I1627" s="18" t="str">
        <f>IF($B1627="","",IF(CostMethod="Last Cost",IFERROR(INDEX(PurCost,MATCH(_xlfn.MAXIFS(PurRank,PurItem,$B1627),PurRank,0)),$H1627),IF(($G1627+SUMIFS(PurQty,PurItem,$B1627))=0,$H1627,($G1627*$H1627+SUMIFS(PurTotal,PurItem,$B1627))/($G1627+SUMIFS(PurQty,PurItem,$B1627)))))</f>
        <v/>
      </c>
      <c r="K1627" s="18" t="str">
        <f t="shared" si="201"/>
        <v/>
      </c>
      <c r="L1627" s="19" t="str">
        <f t="shared" si="202"/>
        <v/>
      </c>
      <c r="M1627" s="19" t="str">
        <f t="shared" si="203"/>
        <v/>
      </c>
      <c r="N1627" s="20" t="str">
        <f t="shared" si="204"/>
        <v/>
      </c>
      <c r="O1627" s="18" t="str">
        <f t="shared" si="205"/>
        <v/>
      </c>
      <c r="P1627" s="18" t="str">
        <f t="shared" si="206"/>
        <v/>
      </c>
      <c r="Q1627" s="21" t="str">
        <f t="shared" si="207"/>
        <v/>
      </c>
      <c r="R1627" s="22" t="str">
        <f>IF($B1627="","",IF(_xlfn.MAXIFS(PurDate,PurItem,$B1627)=0,"",_xlfn.MAXIFS(PurDate,PurItem,$B1627)))</f>
        <v/>
      </c>
      <c r="S1627" s="20" t="str">
        <f t="shared" si="208"/>
        <v/>
      </c>
    </row>
    <row r="1628" spans="9:19" x14ac:dyDescent="0.25">
      <c r="I1628" s="18" t="str">
        <f>IF($B1628="","",IF(CostMethod="Last Cost",IFERROR(INDEX(PurCost,MATCH(_xlfn.MAXIFS(PurRank,PurItem,$B1628),PurRank,0)),$H1628),IF(($G1628+SUMIFS(PurQty,PurItem,$B1628))=0,$H1628,($G1628*$H1628+SUMIFS(PurTotal,PurItem,$B1628))/($G1628+SUMIFS(PurQty,PurItem,$B1628)))))</f>
        <v/>
      </c>
      <c r="K1628" s="18" t="str">
        <f t="shared" si="201"/>
        <v/>
      </c>
      <c r="L1628" s="19" t="str">
        <f t="shared" si="202"/>
        <v/>
      </c>
      <c r="M1628" s="19" t="str">
        <f t="shared" si="203"/>
        <v/>
      </c>
      <c r="N1628" s="20" t="str">
        <f t="shared" si="204"/>
        <v/>
      </c>
      <c r="O1628" s="18" t="str">
        <f t="shared" si="205"/>
        <v/>
      </c>
      <c r="P1628" s="18" t="str">
        <f t="shared" si="206"/>
        <v/>
      </c>
      <c r="Q1628" s="21" t="str">
        <f t="shared" si="207"/>
        <v/>
      </c>
      <c r="R1628" s="22" t="str">
        <f>IF($B1628="","",IF(_xlfn.MAXIFS(PurDate,PurItem,$B1628)=0,"",_xlfn.MAXIFS(PurDate,PurItem,$B1628)))</f>
        <v/>
      </c>
      <c r="S1628" s="20" t="str">
        <f t="shared" si="208"/>
        <v/>
      </c>
    </row>
    <row r="1629" spans="9:19" x14ac:dyDescent="0.25">
      <c r="I1629" s="18" t="str">
        <f>IF($B1629="","",IF(CostMethod="Last Cost",IFERROR(INDEX(PurCost,MATCH(_xlfn.MAXIFS(PurRank,PurItem,$B1629),PurRank,0)),$H1629),IF(($G1629+SUMIFS(PurQty,PurItem,$B1629))=0,$H1629,($G1629*$H1629+SUMIFS(PurTotal,PurItem,$B1629))/($G1629+SUMIFS(PurQty,PurItem,$B1629)))))</f>
        <v/>
      </c>
      <c r="K1629" s="18" t="str">
        <f t="shared" si="201"/>
        <v/>
      </c>
      <c r="L1629" s="19" t="str">
        <f t="shared" si="202"/>
        <v/>
      </c>
      <c r="M1629" s="19" t="str">
        <f t="shared" si="203"/>
        <v/>
      </c>
      <c r="N1629" s="20" t="str">
        <f t="shared" si="204"/>
        <v/>
      </c>
      <c r="O1629" s="18" t="str">
        <f t="shared" si="205"/>
        <v/>
      </c>
      <c r="P1629" s="18" t="str">
        <f t="shared" si="206"/>
        <v/>
      </c>
      <c r="Q1629" s="21" t="str">
        <f t="shared" si="207"/>
        <v/>
      </c>
      <c r="R1629" s="22" t="str">
        <f>IF($B1629="","",IF(_xlfn.MAXIFS(PurDate,PurItem,$B1629)=0,"",_xlfn.MAXIFS(PurDate,PurItem,$B1629)))</f>
        <v/>
      </c>
      <c r="S1629" s="20" t="str">
        <f t="shared" si="208"/>
        <v/>
      </c>
    </row>
    <row r="1630" spans="9:19" x14ac:dyDescent="0.25">
      <c r="I1630" s="18" t="str">
        <f>IF($B1630="","",IF(CostMethod="Last Cost",IFERROR(INDEX(PurCost,MATCH(_xlfn.MAXIFS(PurRank,PurItem,$B1630),PurRank,0)),$H1630),IF(($G1630+SUMIFS(PurQty,PurItem,$B1630))=0,$H1630,($G1630*$H1630+SUMIFS(PurTotal,PurItem,$B1630))/($G1630+SUMIFS(PurQty,PurItem,$B1630)))))</f>
        <v/>
      </c>
      <c r="K1630" s="18" t="str">
        <f t="shared" si="201"/>
        <v/>
      </c>
      <c r="L1630" s="19" t="str">
        <f t="shared" si="202"/>
        <v/>
      </c>
      <c r="M1630" s="19" t="str">
        <f t="shared" si="203"/>
        <v/>
      </c>
      <c r="N1630" s="20" t="str">
        <f t="shared" si="204"/>
        <v/>
      </c>
      <c r="O1630" s="18" t="str">
        <f t="shared" si="205"/>
        <v/>
      </c>
      <c r="P1630" s="18" t="str">
        <f t="shared" si="206"/>
        <v/>
      </c>
      <c r="Q1630" s="21" t="str">
        <f t="shared" si="207"/>
        <v/>
      </c>
      <c r="R1630" s="22" t="str">
        <f>IF($B1630="","",IF(_xlfn.MAXIFS(PurDate,PurItem,$B1630)=0,"",_xlfn.MAXIFS(PurDate,PurItem,$B1630)))</f>
        <v/>
      </c>
      <c r="S1630" s="20" t="str">
        <f t="shared" si="208"/>
        <v/>
      </c>
    </row>
    <row r="1631" spans="9:19" x14ac:dyDescent="0.25">
      <c r="I1631" s="18" t="str">
        <f>IF($B1631="","",IF(CostMethod="Last Cost",IFERROR(INDEX(PurCost,MATCH(_xlfn.MAXIFS(PurRank,PurItem,$B1631),PurRank,0)),$H1631),IF(($G1631+SUMIFS(PurQty,PurItem,$B1631))=0,$H1631,($G1631*$H1631+SUMIFS(PurTotal,PurItem,$B1631))/($G1631+SUMIFS(PurQty,PurItem,$B1631)))))</f>
        <v/>
      </c>
      <c r="K1631" s="18" t="str">
        <f t="shared" si="201"/>
        <v/>
      </c>
      <c r="L1631" s="19" t="str">
        <f t="shared" si="202"/>
        <v/>
      </c>
      <c r="M1631" s="19" t="str">
        <f t="shared" si="203"/>
        <v/>
      </c>
      <c r="N1631" s="20" t="str">
        <f t="shared" si="204"/>
        <v/>
      </c>
      <c r="O1631" s="18" t="str">
        <f t="shared" si="205"/>
        <v/>
      </c>
      <c r="P1631" s="18" t="str">
        <f t="shared" si="206"/>
        <v/>
      </c>
      <c r="Q1631" s="21" t="str">
        <f t="shared" si="207"/>
        <v/>
      </c>
      <c r="R1631" s="22" t="str">
        <f>IF($B1631="","",IF(_xlfn.MAXIFS(PurDate,PurItem,$B1631)=0,"",_xlfn.MAXIFS(PurDate,PurItem,$B1631)))</f>
        <v/>
      </c>
      <c r="S1631" s="20" t="str">
        <f t="shared" si="208"/>
        <v/>
      </c>
    </row>
    <row r="1632" spans="9:19" x14ac:dyDescent="0.25">
      <c r="I1632" s="18" t="str">
        <f>IF($B1632="","",IF(CostMethod="Last Cost",IFERROR(INDEX(PurCost,MATCH(_xlfn.MAXIFS(PurRank,PurItem,$B1632),PurRank,0)),$H1632),IF(($G1632+SUMIFS(PurQty,PurItem,$B1632))=0,$H1632,($G1632*$H1632+SUMIFS(PurTotal,PurItem,$B1632))/($G1632+SUMIFS(PurQty,PurItem,$B1632)))))</f>
        <v/>
      </c>
      <c r="K1632" s="18" t="str">
        <f t="shared" si="201"/>
        <v/>
      </c>
      <c r="L1632" s="19" t="str">
        <f t="shared" si="202"/>
        <v/>
      </c>
      <c r="M1632" s="19" t="str">
        <f t="shared" si="203"/>
        <v/>
      </c>
      <c r="N1632" s="20" t="str">
        <f t="shared" si="204"/>
        <v/>
      </c>
      <c r="O1632" s="18" t="str">
        <f t="shared" si="205"/>
        <v/>
      </c>
      <c r="P1632" s="18" t="str">
        <f t="shared" si="206"/>
        <v/>
      </c>
      <c r="Q1632" s="21" t="str">
        <f t="shared" si="207"/>
        <v/>
      </c>
      <c r="R1632" s="22" t="str">
        <f>IF($B1632="","",IF(_xlfn.MAXIFS(PurDate,PurItem,$B1632)=0,"",_xlfn.MAXIFS(PurDate,PurItem,$B1632)))</f>
        <v/>
      </c>
      <c r="S1632" s="20" t="str">
        <f t="shared" si="208"/>
        <v/>
      </c>
    </row>
    <row r="1633" spans="9:19" x14ac:dyDescent="0.25">
      <c r="I1633" s="18" t="str">
        <f>IF($B1633="","",IF(CostMethod="Last Cost",IFERROR(INDEX(PurCost,MATCH(_xlfn.MAXIFS(PurRank,PurItem,$B1633),PurRank,0)),$H1633),IF(($G1633+SUMIFS(PurQty,PurItem,$B1633))=0,$H1633,($G1633*$H1633+SUMIFS(PurTotal,PurItem,$B1633))/($G1633+SUMIFS(PurQty,PurItem,$B1633)))))</f>
        <v/>
      </c>
      <c r="K1633" s="18" t="str">
        <f t="shared" si="201"/>
        <v/>
      </c>
      <c r="L1633" s="19" t="str">
        <f t="shared" si="202"/>
        <v/>
      </c>
      <c r="M1633" s="19" t="str">
        <f t="shared" si="203"/>
        <v/>
      </c>
      <c r="N1633" s="20" t="str">
        <f t="shared" si="204"/>
        <v/>
      </c>
      <c r="O1633" s="18" t="str">
        <f t="shared" si="205"/>
        <v/>
      </c>
      <c r="P1633" s="18" t="str">
        <f t="shared" si="206"/>
        <v/>
      </c>
      <c r="Q1633" s="21" t="str">
        <f t="shared" si="207"/>
        <v/>
      </c>
      <c r="R1633" s="22" t="str">
        <f>IF($B1633="","",IF(_xlfn.MAXIFS(PurDate,PurItem,$B1633)=0,"",_xlfn.MAXIFS(PurDate,PurItem,$B1633)))</f>
        <v/>
      </c>
      <c r="S1633" s="20" t="str">
        <f t="shared" si="208"/>
        <v/>
      </c>
    </row>
    <row r="1634" spans="9:19" x14ac:dyDescent="0.25">
      <c r="I1634" s="18" t="str">
        <f>IF($B1634="","",IF(CostMethod="Last Cost",IFERROR(INDEX(PurCost,MATCH(_xlfn.MAXIFS(PurRank,PurItem,$B1634),PurRank,0)),$H1634),IF(($G1634+SUMIFS(PurQty,PurItem,$B1634))=0,$H1634,($G1634*$H1634+SUMIFS(PurTotal,PurItem,$B1634))/($G1634+SUMIFS(PurQty,PurItem,$B1634)))))</f>
        <v/>
      </c>
      <c r="K1634" s="18" t="str">
        <f t="shared" si="201"/>
        <v/>
      </c>
      <c r="L1634" s="19" t="str">
        <f t="shared" si="202"/>
        <v/>
      </c>
      <c r="M1634" s="19" t="str">
        <f t="shared" si="203"/>
        <v/>
      </c>
      <c r="N1634" s="20" t="str">
        <f t="shared" si="204"/>
        <v/>
      </c>
      <c r="O1634" s="18" t="str">
        <f t="shared" si="205"/>
        <v/>
      </c>
      <c r="P1634" s="18" t="str">
        <f t="shared" si="206"/>
        <v/>
      </c>
      <c r="Q1634" s="21" t="str">
        <f t="shared" si="207"/>
        <v/>
      </c>
      <c r="R1634" s="22" t="str">
        <f>IF($B1634="","",IF(_xlfn.MAXIFS(PurDate,PurItem,$B1634)=0,"",_xlfn.MAXIFS(PurDate,PurItem,$B1634)))</f>
        <v/>
      </c>
      <c r="S1634" s="20" t="str">
        <f t="shared" si="208"/>
        <v/>
      </c>
    </row>
    <row r="1635" spans="9:19" x14ac:dyDescent="0.25">
      <c r="I1635" s="18" t="str">
        <f>IF($B1635="","",IF(CostMethod="Last Cost",IFERROR(INDEX(PurCost,MATCH(_xlfn.MAXIFS(PurRank,PurItem,$B1635),PurRank,0)),$H1635),IF(($G1635+SUMIFS(PurQty,PurItem,$B1635))=0,$H1635,($G1635*$H1635+SUMIFS(PurTotal,PurItem,$B1635))/($G1635+SUMIFS(PurQty,PurItem,$B1635)))))</f>
        <v/>
      </c>
      <c r="K1635" s="18" t="str">
        <f t="shared" si="201"/>
        <v/>
      </c>
      <c r="L1635" s="19" t="str">
        <f t="shared" si="202"/>
        <v/>
      </c>
      <c r="M1635" s="19" t="str">
        <f t="shared" si="203"/>
        <v/>
      </c>
      <c r="N1635" s="20" t="str">
        <f t="shared" si="204"/>
        <v/>
      </c>
      <c r="O1635" s="18" t="str">
        <f t="shared" si="205"/>
        <v/>
      </c>
      <c r="P1635" s="18" t="str">
        <f t="shared" si="206"/>
        <v/>
      </c>
      <c r="Q1635" s="21" t="str">
        <f t="shared" si="207"/>
        <v/>
      </c>
      <c r="R1635" s="22" t="str">
        <f>IF($B1635="","",IF(_xlfn.MAXIFS(PurDate,PurItem,$B1635)=0,"",_xlfn.MAXIFS(PurDate,PurItem,$B1635)))</f>
        <v/>
      </c>
      <c r="S1635" s="20" t="str">
        <f t="shared" si="208"/>
        <v/>
      </c>
    </row>
    <row r="1636" spans="9:19" x14ac:dyDescent="0.25">
      <c r="I1636" s="18" t="str">
        <f>IF($B1636="","",IF(CostMethod="Last Cost",IFERROR(INDEX(PurCost,MATCH(_xlfn.MAXIFS(PurRank,PurItem,$B1636),PurRank,0)),$H1636),IF(($G1636+SUMIFS(PurQty,PurItem,$B1636))=0,$H1636,($G1636*$H1636+SUMIFS(PurTotal,PurItem,$B1636))/($G1636+SUMIFS(PurQty,PurItem,$B1636)))))</f>
        <v/>
      </c>
      <c r="K1636" s="18" t="str">
        <f t="shared" si="201"/>
        <v/>
      </c>
      <c r="L1636" s="19" t="str">
        <f t="shared" si="202"/>
        <v/>
      </c>
      <c r="M1636" s="19" t="str">
        <f t="shared" si="203"/>
        <v/>
      </c>
      <c r="N1636" s="20" t="str">
        <f t="shared" si="204"/>
        <v/>
      </c>
      <c r="O1636" s="18" t="str">
        <f t="shared" si="205"/>
        <v/>
      </c>
      <c r="P1636" s="18" t="str">
        <f t="shared" si="206"/>
        <v/>
      </c>
      <c r="Q1636" s="21" t="str">
        <f t="shared" si="207"/>
        <v/>
      </c>
      <c r="R1636" s="22" t="str">
        <f>IF($B1636="","",IF(_xlfn.MAXIFS(PurDate,PurItem,$B1636)=0,"",_xlfn.MAXIFS(PurDate,PurItem,$B1636)))</f>
        <v/>
      </c>
      <c r="S1636" s="20" t="str">
        <f t="shared" si="208"/>
        <v/>
      </c>
    </row>
    <row r="1637" spans="9:19" x14ac:dyDescent="0.25">
      <c r="I1637" s="18" t="str">
        <f>IF($B1637="","",IF(CostMethod="Last Cost",IFERROR(INDEX(PurCost,MATCH(_xlfn.MAXIFS(PurRank,PurItem,$B1637),PurRank,0)),$H1637),IF(($G1637+SUMIFS(PurQty,PurItem,$B1637))=0,$H1637,($G1637*$H1637+SUMIFS(PurTotal,PurItem,$B1637))/($G1637+SUMIFS(PurQty,PurItem,$B1637)))))</f>
        <v/>
      </c>
      <c r="K1637" s="18" t="str">
        <f t="shared" si="201"/>
        <v/>
      </c>
      <c r="L1637" s="19" t="str">
        <f t="shared" si="202"/>
        <v/>
      </c>
      <c r="M1637" s="19" t="str">
        <f t="shared" si="203"/>
        <v/>
      </c>
      <c r="N1637" s="20" t="str">
        <f t="shared" si="204"/>
        <v/>
      </c>
      <c r="O1637" s="18" t="str">
        <f t="shared" si="205"/>
        <v/>
      </c>
      <c r="P1637" s="18" t="str">
        <f t="shared" si="206"/>
        <v/>
      </c>
      <c r="Q1637" s="21" t="str">
        <f t="shared" si="207"/>
        <v/>
      </c>
      <c r="R1637" s="22" t="str">
        <f>IF($B1637="","",IF(_xlfn.MAXIFS(PurDate,PurItem,$B1637)=0,"",_xlfn.MAXIFS(PurDate,PurItem,$B1637)))</f>
        <v/>
      </c>
      <c r="S1637" s="20" t="str">
        <f t="shared" si="208"/>
        <v/>
      </c>
    </row>
    <row r="1638" spans="9:19" x14ac:dyDescent="0.25">
      <c r="I1638" s="18" t="str">
        <f>IF($B1638="","",IF(CostMethod="Last Cost",IFERROR(INDEX(PurCost,MATCH(_xlfn.MAXIFS(PurRank,PurItem,$B1638),PurRank,0)),$H1638),IF(($G1638+SUMIFS(PurQty,PurItem,$B1638))=0,$H1638,($G1638*$H1638+SUMIFS(PurTotal,PurItem,$B1638))/($G1638+SUMIFS(PurQty,PurItem,$B1638)))))</f>
        <v/>
      </c>
      <c r="K1638" s="18" t="str">
        <f t="shared" si="201"/>
        <v/>
      </c>
      <c r="L1638" s="19" t="str">
        <f t="shared" si="202"/>
        <v/>
      </c>
      <c r="M1638" s="19" t="str">
        <f t="shared" si="203"/>
        <v/>
      </c>
      <c r="N1638" s="20" t="str">
        <f t="shared" si="204"/>
        <v/>
      </c>
      <c r="O1638" s="18" t="str">
        <f t="shared" si="205"/>
        <v/>
      </c>
      <c r="P1638" s="18" t="str">
        <f t="shared" si="206"/>
        <v/>
      </c>
      <c r="Q1638" s="21" t="str">
        <f t="shared" si="207"/>
        <v/>
      </c>
      <c r="R1638" s="22" t="str">
        <f>IF($B1638="","",IF(_xlfn.MAXIFS(PurDate,PurItem,$B1638)=0,"",_xlfn.MAXIFS(PurDate,PurItem,$B1638)))</f>
        <v/>
      </c>
      <c r="S1638" s="20" t="str">
        <f t="shared" si="208"/>
        <v/>
      </c>
    </row>
    <row r="1639" spans="9:19" x14ac:dyDescent="0.25">
      <c r="I1639" s="18" t="str">
        <f>IF($B1639="","",IF(CostMethod="Last Cost",IFERROR(INDEX(PurCost,MATCH(_xlfn.MAXIFS(PurRank,PurItem,$B1639),PurRank,0)),$H1639),IF(($G1639+SUMIFS(PurQty,PurItem,$B1639))=0,$H1639,($G1639*$H1639+SUMIFS(PurTotal,PurItem,$B1639))/($G1639+SUMIFS(PurQty,PurItem,$B1639)))))</f>
        <v/>
      </c>
      <c r="K1639" s="18" t="str">
        <f t="shared" si="201"/>
        <v/>
      </c>
      <c r="L1639" s="19" t="str">
        <f t="shared" si="202"/>
        <v/>
      </c>
      <c r="M1639" s="19" t="str">
        <f t="shared" si="203"/>
        <v/>
      </c>
      <c r="N1639" s="20" t="str">
        <f t="shared" si="204"/>
        <v/>
      </c>
      <c r="O1639" s="18" t="str">
        <f t="shared" si="205"/>
        <v/>
      </c>
      <c r="P1639" s="18" t="str">
        <f t="shared" si="206"/>
        <v/>
      </c>
      <c r="Q1639" s="21" t="str">
        <f t="shared" si="207"/>
        <v/>
      </c>
      <c r="R1639" s="22" t="str">
        <f>IF($B1639="","",IF(_xlfn.MAXIFS(PurDate,PurItem,$B1639)=0,"",_xlfn.MAXIFS(PurDate,PurItem,$B1639)))</f>
        <v/>
      </c>
      <c r="S1639" s="20" t="str">
        <f t="shared" si="208"/>
        <v/>
      </c>
    </row>
    <row r="1640" spans="9:19" x14ac:dyDescent="0.25">
      <c r="I1640" s="18" t="str">
        <f>IF($B1640="","",IF(CostMethod="Last Cost",IFERROR(INDEX(PurCost,MATCH(_xlfn.MAXIFS(PurRank,PurItem,$B1640),PurRank,0)),$H1640),IF(($G1640+SUMIFS(PurQty,PurItem,$B1640))=0,$H1640,($G1640*$H1640+SUMIFS(PurTotal,PurItem,$B1640))/($G1640+SUMIFS(PurQty,PurItem,$B1640)))))</f>
        <v/>
      </c>
      <c r="K1640" s="18" t="str">
        <f t="shared" si="201"/>
        <v/>
      </c>
      <c r="L1640" s="19" t="str">
        <f t="shared" si="202"/>
        <v/>
      </c>
      <c r="M1640" s="19" t="str">
        <f t="shared" si="203"/>
        <v/>
      </c>
      <c r="N1640" s="20" t="str">
        <f t="shared" si="204"/>
        <v/>
      </c>
      <c r="O1640" s="18" t="str">
        <f t="shared" si="205"/>
        <v/>
      </c>
      <c r="P1640" s="18" t="str">
        <f t="shared" si="206"/>
        <v/>
      </c>
      <c r="Q1640" s="21" t="str">
        <f t="shared" si="207"/>
        <v/>
      </c>
      <c r="R1640" s="22" t="str">
        <f>IF($B1640="","",IF(_xlfn.MAXIFS(PurDate,PurItem,$B1640)=0,"",_xlfn.MAXIFS(PurDate,PurItem,$B1640)))</f>
        <v/>
      </c>
      <c r="S1640" s="20" t="str">
        <f t="shared" si="208"/>
        <v/>
      </c>
    </row>
    <row r="1641" spans="9:19" x14ac:dyDescent="0.25">
      <c r="I1641" s="18" t="str">
        <f>IF($B1641="","",IF(CostMethod="Last Cost",IFERROR(INDEX(PurCost,MATCH(_xlfn.MAXIFS(PurRank,PurItem,$B1641),PurRank,0)),$H1641),IF(($G1641+SUMIFS(PurQty,PurItem,$B1641))=0,$H1641,($G1641*$H1641+SUMIFS(PurTotal,PurItem,$B1641))/($G1641+SUMIFS(PurQty,PurItem,$B1641)))))</f>
        <v/>
      </c>
      <c r="K1641" s="18" t="str">
        <f t="shared" si="201"/>
        <v/>
      </c>
      <c r="L1641" s="19" t="str">
        <f t="shared" si="202"/>
        <v/>
      </c>
      <c r="M1641" s="19" t="str">
        <f t="shared" si="203"/>
        <v/>
      </c>
      <c r="N1641" s="20" t="str">
        <f t="shared" si="204"/>
        <v/>
      </c>
      <c r="O1641" s="18" t="str">
        <f t="shared" si="205"/>
        <v/>
      </c>
      <c r="P1641" s="18" t="str">
        <f t="shared" si="206"/>
        <v/>
      </c>
      <c r="Q1641" s="21" t="str">
        <f t="shared" si="207"/>
        <v/>
      </c>
      <c r="R1641" s="22" t="str">
        <f>IF($B1641="","",IF(_xlfn.MAXIFS(PurDate,PurItem,$B1641)=0,"",_xlfn.MAXIFS(PurDate,PurItem,$B1641)))</f>
        <v/>
      </c>
      <c r="S1641" s="20" t="str">
        <f t="shared" si="208"/>
        <v/>
      </c>
    </row>
    <row r="1642" spans="9:19" x14ac:dyDescent="0.25">
      <c r="I1642" s="18" t="str">
        <f>IF($B1642="","",IF(CostMethod="Last Cost",IFERROR(INDEX(PurCost,MATCH(_xlfn.MAXIFS(PurRank,PurItem,$B1642),PurRank,0)),$H1642),IF(($G1642+SUMIFS(PurQty,PurItem,$B1642))=0,$H1642,($G1642*$H1642+SUMIFS(PurTotal,PurItem,$B1642))/($G1642+SUMIFS(PurQty,PurItem,$B1642)))))</f>
        <v/>
      </c>
      <c r="K1642" s="18" t="str">
        <f t="shared" si="201"/>
        <v/>
      </c>
      <c r="L1642" s="19" t="str">
        <f t="shared" si="202"/>
        <v/>
      </c>
      <c r="M1642" s="19" t="str">
        <f t="shared" si="203"/>
        <v/>
      </c>
      <c r="N1642" s="20" t="str">
        <f t="shared" si="204"/>
        <v/>
      </c>
      <c r="O1642" s="18" t="str">
        <f t="shared" si="205"/>
        <v/>
      </c>
      <c r="P1642" s="18" t="str">
        <f t="shared" si="206"/>
        <v/>
      </c>
      <c r="Q1642" s="21" t="str">
        <f t="shared" si="207"/>
        <v/>
      </c>
      <c r="R1642" s="22" t="str">
        <f>IF($B1642="","",IF(_xlfn.MAXIFS(PurDate,PurItem,$B1642)=0,"",_xlfn.MAXIFS(PurDate,PurItem,$B1642)))</f>
        <v/>
      </c>
      <c r="S1642" s="20" t="str">
        <f t="shared" si="208"/>
        <v/>
      </c>
    </row>
    <row r="1643" spans="9:19" x14ac:dyDescent="0.25">
      <c r="I1643" s="18" t="str">
        <f>IF($B1643="","",IF(CostMethod="Last Cost",IFERROR(INDEX(PurCost,MATCH(_xlfn.MAXIFS(PurRank,PurItem,$B1643),PurRank,0)),$H1643),IF(($G1643+SUMIFS(PurQty,PurItem,$B1643))=0,$H1643,($G1643*$H1643+SUMIFS(PurTotal,PurItem,$B1643))/($G1643+SUMIFS(PurQty,PurItem,$B1643)))))</f>
        <v/>
      </c>
      <c r="K1643" s="18" t="str">
        <f t="shared" si="201"/>
        <v/>
      </c>
      <c r="L1643" s="19" t="str">
        <f t="shared" si="202"/>
        <v/>
      </c>
      <c r="M1643" s="19" t="str">
        <f t="shared" si="203"/>
        <v/>
      </c>
      <c r="N1643" s="20" t="str">
        <f t="shared" si="204"/>
        <v/>
      </c>
      <c r="O1643" s="18" t="str">
        <f t="shared" si="205"/>
        <v/>
      </c>
      <c r="P1643" s="18" t="str">
        <f t="shared" si="206"/>
        <v/>
      </c>
      <c r="Q1643" s="21" t="str">
        <f t="shared" si="207"/>
        <v/>
      </c>
      <c r="R1643" s="22" t="str">
        <f>IF($B1643="","",IF(_xlfn.MAXIFS(PurDate,PurItem,$B1643)=0,"",_xlfn.MAXIFS(PurDate,PurItem,$B1643)))</f>
        <v/>
      </c>
      <c r="S1643" s="20" t="str">
        <f t="shared" si="208"/>
        <v/>
      </c>
    </row>
    <row r="1644" spans="9:19" x14ac:dyDescent="0.25">
      <c r="I1644" s="18" t="str">
        <f>IF($B1644="","",IF(CostMethod="Last Cost",IFERROR(INDEX(PurCost,MATCH(_xlfn.MAXIFS(PurRank,PurItem,$B1644),PurRank,0)),$H1644),IF(($G1644+SUMIFS(PurQty,PurItem,$B1644))=0,$H1644,($G1644*$H1644+SUMIFS(PurTotal,PurItem,$B1644))/($G1644+SUMIFS(PurQty,PurItem,$B1644)))))</f>
        <v/>
      </c>
      <c r="K1644" s="18" t="str">
        <f t="shared" si="201"/>
        <v/>
      </c>
      <c r="L1644" s="19" t="str">
        <f t="shared" si="202"/>
        <v/>
      </c>
      <c r="M1644" s="19" t="str">
        <f t="shared" si="203"/>
        <v/>
      </c>
      <c r="N1644" s="20" t="str">
        <f t="shared" si="204"/>
        <v/>
      </c>
      <c r="O1644" s="18" t="str">
        <f t="shared" si="205"/>
        <v/>
      </c>
      <c r="P1644" s="18" t="str">
        <f t="shared" si="206"/>
        <v/>
      </c>
      <c r="Q1644" s="21" t="str">
        <f t="shared" si="207"/>
        <v/>
      </c>
      <c r="R1644" s="22" t="str">
        <f>IF($B1644="","",IF(_xlfn.MAXIFS(PurDate,PurItem,$B1644)=0,"",_xlfn.MAXIFS(PurDate,PurItem,$B1644)))</f>
        <v/>
      </c>
      <c r="S1644" s="20" t="str">
        <f t="shared" si="208"/>
        <v/>
      </c>
    </row>
    <row r="1645" spans="9:19" x14ac:dyDescent="0.25">
      <c r="I1645" s="18" t="str">
        <f>IF($B1645="","",IF(CostMethod="Last Cost",IFERROR(INDEX(PurCost,MATCH(_xlfn.MAXIFS(PurRank,PurItem,$B1645),PurRank,0)),$H1645),IF(($G1645+SUMIFS(PurQty,PurItem,$B1645))=0,$H1645,($G1645*$H1645+SUMIFS(PurTotal,PurItem,$B1645))/($G1645+SUMIFS(PurQty,PurItem,$B1645)))))</f>
        <v/>
      </c>
      <c r="K1645" s="18" t="str">
        <f t="shared" si="201"/>
        <v/>
      </c>
      <c r="L1645" s="19" t="str">
        <f t="shared" si="202"/>
        <v/>
      </c>
      <c r="M1645" s="19" t="str">
        <f t="shared" si="203"/>
        <v/>
      </c>
      <c r="N1645" s="20" t="str">
        <f t="shared" si="204"/>
        <v/>
      </c>
      <c r="O1645" s="18" t="str">
        <f t="shared" si="205"/>
        <v/>
      </c>
      <c r="P1645" s="18" t="str">
        <f t="shared" si="206"/>
        <v/>
      </c>
      <c r="Q1645" s="21" t="str">
        <f t="shared" si="207"/>
        <v/>
      </c>
      <c r="R1645" s="22" t="str">
        <f>IF($B1645="","",IF(_xlfn.MAXIFS(PurDate,PurItem,$B1645)=0,"",_xlfn.MAXIFS(PurDate,PurItem,$B1645)))</f>
        <v/>
      </c>
      <c r="S1645" s="20" t="str">
        <f t="shared" si="208"/>
        <v/>
      </c>
    </row>
    <row r="1646" spans="9:19" x14ac:dyDescent="0.25">
      <c r="I1646" s="18" t="str">
        <f>IF($B1646="","",IF(CostMethod="Last Cost",IFERROR(INDEX(PurCost,MATCH(_xlfn.MAXIFS(PurRank,PurItem,$B1646),PurRank,0)),$H1646),IF(($G1646+SUMIFS(PurQty,PurItem,$B1646))=0,$H1646,($G1646*$H1646+SUMIFS(PurTotal,PurItem,$B1646))/($G1646+SUMIFS(PurQty,PurItem,$B1646)))))</f>
        <v/>
      </c>
      <c r="K1646" s="18" t="str">
        <f t="shared" si="201"/>
        <v/>
      </c>
      <c r="L1646" s="19" t="str">
        <f t="shared" si="202"/>
        <v/>
      </c>
      <c r="M1646" s="19" t="str">
        <f t="shared" si="203"/>
        <v/>
      </c>
      <c r="N1646" s="20" t="str">
        <f t="shared" si="204"/>
        <v/>
      </c>
      <c r="O1646" s="18" t="str">
        <f t="shared" si="205"/>
        <v/>
      </c>
      <c r="P1646" s="18" t="str">
        <f t="shared" si="206"/>
        <v/>
      </c>
      <c r="Q1646" s="21" t="str">
        <f t="shared" si="207"/>
        <v/>
      </c>
      <c r="R1646" s="22" t="str">
        <f>IF($B1646="","",IF(_xlfn.MAXIFS(PurDate,PurItem,$B1646)=0,"",_xlfn.MAXIFS(PurDate,PurItem,$B1646)))</f>
        <v/>
      </c>
      <c r="S1646" s="20" t="str">
        <f t="shared" si="208"/>
        <v/>
      </c>
    </row>
    <row r="1647" spans="9:19" x14ac:dyDescent="0.25">
      <c r="I1647" s="18" t="str">
        <f>IF($B1647="","",IF(CostMethod="Last Cost",IFERROR(INDEX(PurCost,MATCH(_xlfn.MAXIFS(PurRank,PurItem,$B1647),PurRank,0)),$H1647),IF(($G1647+SUMIFS(PurQty,PurItem,$B1647))=0,$H1647,($G1647*$H1647+SUMIFS(PurTotal,PurItem,$B1647))/($G1647+SUMIFS(PurQty,PurItem,$B1647)))))</f>
        <v/>
      </c>
      <c r="K1647" s="18" t="str">
        <f t="shared" si="201"/>
        <v/>
      </c>
      <c r="L1647" s="19" t="str">
        <f t="shared" si="202"/>
        <v/>
      </c>
      <c r="M1647" s="19" t="str">
        <f t="shared" si="203"/>
        <v/>
      </c>
      <c r="N1647" s="20" t="str">
        <f t="shared" si="204"/>
        <v/>
      </c>
      <c r="O1647" s="18" t="str">
        <f t="shared" si="205"/>
        <v/>
      </c>
      <c r="P1647" s="18" t="str">
        <f t="shared" si="206"/>
        <v/>
      </c>
      <c r="Q1647" s="21" t="str">
        <f t="shared" si="207"/>
        <v/>
      </c>
      <c r="R1647" s="22" t="str">
        <f>IF($B1647="","",IF(_xlfn.MAXIFS(PurDate,PurItem,$B1647)=0,"",_xlfn.MAXIFS(PurDate,PurItem,$B1647)))</f>
        <v/>
      </c>
      <c r="S1647" s="20" t="str">
        <f t="shared" si="208"/>
        <v/>
      </c>
    </row>
    <row r="1648" spans="9:19" x14ac:dyDescent="0.25">
      <c r="I1648" s="18" t="str">
        <f>IF($B1648="","",IF(CostMethod="Last Cost",IFERROR(INDEX(PurCost,MATCH(_xlfn.MAXIFS(PurRank,PurItem,$B1648),PurRank,0)),$H1648),IF(($G1648+SUMIFS(PurQty,PurItem,$B1648))=0,$H1648,($G1648*$H1648+SUMIFS(PurTotal,PurItem,$B1648))/($G1648+SUMIFS(PurQty,PurItem,$B1648)))))</f>
        <v/>
      </c>
      <c r="K1648" s="18" t="str">
        <f t="shared" si="201"/>
        <v/>
      </c>
      <c r="L1648" s="19" t="str">
        <f t="shared" si="202"/>
        <v/>
      </c>
      <c r="M1648" s="19" t="str">
        <f t="shared" si="203"/>
        <v/>
      </c>
      <c r="N1648" s="20" t="str">
        <f t="shared" si="204"/>
        <v/>
      </c>
      <c r="O1648" s="18" t="str">
        <f t="shared" si="205"/>
        <v/>
      </c>
      <c r="P1648" s="18" t="str">
        <f t="shared" si="206"/>
        <v/>
      </c>
      <c r="Q1648" s="21" t="str">
        <f t="shared" si="207"/>
        <v/>
      </c>
      <c r="R1648" s="22" t="str">
        <f>IF($B1648="","",IF(_xlfn.MAXIFS(PurDate,PurItem,$B1648)=0,"",_xlfn.MAXIFS(PurDate,PurItem,$B1648)))</f>
        <v/>
      </c>
      <c r="S1648" s="20" t="str">
        <f t="shared" si="208"/>
        <v/>
      </c>
    </row>
    <row r="1649" spans="9:19" x14ac:dyDescent="0.25">
      <c r="I1649" s="18" t="str">
        <f>IF($B1649="","",IF(CostMethod="Last Cost",IFERROR(INDEX(PurCost,MATCH(_xlfn.MAXIFS(PurRank,PurItem,$B1649),PurRank,0)),$H1649),IF(($G1649+SUMIFS(PurQty,PurItem,$B1649))=0,$H1649,($G1649*$H1649+SUMIFS(PurTotal,PurItem,$B1649))/($G1649+SUMIFS(PurQty,PurItem,$B1649)))))</f>
        <v/>
      </c>
      <c r="K1649" s="18" t="str">
        <f t="shared" si="201"/>
        <v/>
      </c>
      <c r="L1649" s="19" t="str">
        <f t="shared" si="202"/>
        <v/>
      </c>
      <c r="M1649" s="19" t="str">
        <f t="shared" si="203"/>
        <v/>
      </c>
      <c r="N1649" s="20" t="str">
        <f t="shared" si="204"/>
        <v/>
      </c>
      <c r="O1649" s="18" t="str">
        <f t="shared" si="205"/>
        <v/>
      </c>
      <c r="P1649" s="18" t="str">
        <f t="shared" si="206"/>
        <v/>
      </c>
      <c r="Q1649" s="21" t="str">
        <f t="shared" si="207"/>
        <v/>
      </c>
      <c r="R1649" s="22" t="str">
        <f>IF($B1649="","",IF(_xlfn.MAXIFS(PurDate,PurItem,$B1649)=0,"",_xlfn.MAXIFS(PurDate,PurItem,$B1649)))</f>
        <v/>
      </c>
      <c r="S1649" s="20" t="str">
        <f t="shared" si="208"/>
        <v/>
      </c>
    </row>
    <row r="1650" spans="9:19" x14ac:dyDescent="0.25">
      <c r="I1650" s="18" t="str">
        <f>IF($B1650="","",IF(CostMethod="Last Cost",IFERROR(INDEX(PurCost,MATCH(_xlfn.MAXIFS(PurRank,PurItem,$B1650),PurRank,0)),$H1650),IF(($G1650+SUMIFS(PurQty,PurItem,$B1650))=0,$H1650,($G1650*$H1650+SUMIFS(PurTotal,PurItem,$B1650))/($G1650+SUMIFS(PurQty,PurItem,$B1650)))))</f>
        <v/>
      </c>
      <c r="K1650" s="18" t="str">
        <f t="shared" si="201"/>
        <v/>
      </c>
      <c r="L1650" s="19" t="str">
        <f t="shared" si="202"/>
        <v/>
      </c>
      <c r="M1650" s="19" t="str">
        <f t="shared" si="203"/>
        <v/>
      </c>
      <c r="N1650" s="20" t="str">
        <f t="shared" si="204"/>
        <v/>
      </c>
      <c r="O1650" s="18" t="str">
        <f t="shared" si="205"/>
        <v/>
      </c>
      <c r="P1650" s="18" t="str">
        <f t="shared" si="206"/>
        <v/>
      </c>
      <c r="Q1650" s="21" t="str">
        <f t="shared" si="207"/>
        <v/>
      </c>
      <c r="R1650" s="22" t="str">
        <f>IF($B1650="","",IF(_xlfn.MAXIFS(PurDate,PurItem,$B1650)=0,"",_xlfn.MAXIFS(PurDate,PurItem,$B1650)))</f>
        <v/>
      </c>
      <c r="S1650" s="20" t="str">
        <f t="shared" si="208"/>
        <v/>
      </c>
    </row>
    <row r="1651" spans="9:19" x14ac:dyDescent="0.25">
      <c r="I1651" s="18" t="str">
        <f>IF($B1651="","",IF(CostMethod="Last Cost",IFERROR(INDEX(PurCost,MATCH(_xlfn.MAXIFS(PurRank,PurItem,$B1651),PurRank,0)),$H1651),IF(($G1651+SUMIFS(PurQty,PurItem,$B1651))=0,$H1651,($G1651*$H1651+SUMIFS(PurTotal,PurItem,$B1651))/($G1651+SUMIFS(PurQty,PurItem,$B1651)))))</f>
        <v/>
      </c>
      <c r="K1651" s="18" t="str">
        <f t="shared" si="201"/>
        <v/>
      </c>
      <c r="L1651" s="19" t="str">
        <f t="shared" si="202"/>
        <v/>
      </c>
      <c r="M1651" s="19" t="str">
        <f t="shared" si="203"/>
        <v/>
      </c>
      <c r="N1651" s="20" t="str">
        <f t="shared" si="204"/>
        <v/>
      </c>
      <c r="O1651" s="18" t="str">
        <f t="shared" si="205"/>
        <v/>
      </c>
      <c r="P1651" s="18" t="str">
        <f t="shared" si="206"/>
        <v/>
      </c>
      <c r="Q1651" s="21" t="str">
        <f t="shared" si="207"/>
        <v/>
      </c>
      <c r="R1651" s="22" t="str">
        <f>IF($B1651="","",IF(_xlfn.MAXIFS(PurDate,PurItem,$B1651)=0,"",_xlfn.MAXIFS(PurDate,PurItem,$B1651)))</f>
        <v/>
      </c>
      <c r="S1651" s="20" t="str">
        <f t="shared" si="208"/>
        <v/>
      </c>
    </row>
    <row r="1652" spans="9:19" x14ac:dyDescent="0.25">
      <c r="I1652" s="18" t="str">
        <f>IF($B1652="","",IF(CostMethod="Last Cost",IFERROR(INDEX(PurCost,MATCH(_xlfn.MAXIFS(PurRank,PurItem,$B1652),PurRank,0)),$H1652),IF(($G1652+SUMIFS(PurQty,PurItem,$B1652))=0,$H1652,($G1652*$H1652+SUMIFS(PurTotal,PurItem,$B1652))/($G1652+SUMIFS(PurQty,PurItem,$B1652)))))</f>
        <v/>
      </c>
      <c r="K1652" s="18" t="str">
        <f t="shared" si="201"/>
        <v/>
      </c>
      <c r="L1652" s="19" t="str">
        <f t="shared" si="202"/>
        <v/>
      </c>
      <c r="M1652" s="19" t="str">
        <f t="shared" si="203"/>
        <v/>
      </c>
      <c r="N1652" s="20" t="str">
        <f t="shared" si="204"/>
        <v/>
      </c>
      <c r="O1652" s="18" t="str">
        <f t="shared" si="205"/>
        <v/>
      </c>
      <c r="P1652" s="18" t="str">
        <f t="shared" si="206"/>
        <v/>
      </c>
      <c r="Q1652" s="21" t="str">
        <f t="shared" si="207"/>
        <v/>
      </c>
      <c r="R1652" s="22" t="str">
        <f>IF($B1652="","",IF(_xlfn.MAXIFS(PurDate,PurItem,$B1652)=0,"",_xlfn.MAXIFS(PurDate,PurItem,$B1652)))</f>
        <v/>
      </c>
      <c r="S1652" s="20" t="str">
        <f t="shared" si="208"/>
        <v/>
      </c>
    </row>
    <row r="1653" spans="9:19" x14ac:dyDescent="0.25">
      <c r="I1653" s="18" t="str">
        <f>IF($B1653="","",IF(CostMethod="Last Cost",IFERROR(INDEX(PurCost,MATCH(_xlfn.MAXIFS(PurRank,PurItem,$B1653),PurRank,0)),$H1653),IF(($G1653+SUMIFS(PurQty,PurItem,$B1653))=0,$H1653,($G1653*$H1653+SUMIFS(PurTotal,PurItem,$B1653))/($G1653+SUMIFS(PurQty,PurItem,$B1653)))))</f>
        <v/>
      </c>
      <c r="K1653" s="18" t="str">
        <f t="shared" si="201"/>
        <v/>
      </c>
      <c r="L1653" s="19" t="str">
        <f t="shared" si="202"/>
        <v/>
      </c>
      <c r="M1653" s="19" t="str">
        <f t="shared" si="203"/>
        <v/>
      </c>
      <c r="N1653" s="20" t="str">
        <f t="shared" si="204"/>
        <v/>
      </c>
      <c r="O1653" s="18" t="str">
        <f t="shared" si="205"/>
        <v/>
      </c>
      <c r="P1653" s="18" t="str">
        <f t="shared" si="206"/>
        <v/>
      </c>
      <c r="Q1653" s="21" t="str">
        <f t="shared" si="207"/>
        <v/>
      </c>
      <c r="R1653" s="22" t="str">
        <f>IF($B1653="","",IF(_xlfn.MAXIFS(PurDate,PurItem,$B1653)=0,"",_xlfn.MAXIFS(PurDate,PurItem,$B1653)))</f>
        <v/>
      </c>
      <c r="S1653" s="20" t="str">
        <f t="shared" si="208"/>
        <v/>
      </c>
    </row>
    <row r="1654" spans="9:19" x14ac:dyDescent="0.25">
      <c r="I1654" s="18" t="str">
        <f>IF($B1654="","",IF(CostMethod="Last Cost",IFERROR(INDEX(PurCost,MATCH(_xlfn.MAXIFS(PurRank,PurItem,$B1654),PurRank,0)),$H1654),IF(($G1654+SUMIFS(PurQty,PurItem,$B1654))=0,$H1654,($G1654*$H1654+SUMIFS(PurTotal,PurItem,$B1654))/($G1654+SUMIFS(PurQty,PurItem,$B1654)))))</f>
        <v/>
      </c>
      <c r="K1654" s="18" t="str">
        <f t="shared" si="201"/>
        <v/>
      </c>
      <c r="L1654" s="19" t="str">
        <f t="shared" si="202"/>
        <v/>
      </c>
      <c r="M1654" s="19" t="str">
        <f t="shared" si="203"/>
        <v/>
      </c>
      <c r="N1654" s="20" t="str">
        <f t="shared" si="204"/>
        <v/>
      </c>
      <c r="O1654" s="18" t="str">
        <f t="shared" si="205"/>
        <v/>
      </c>
      <c r="P1654" s="18" t="str">
        <f t="shared" si="206"/>
        <v/>
      </c>
      <c r="Q1654" s="21" t="str">
        <f t="shared" si="207"/>
        <v/>
      </c>
      <c r="R1654" s="22" t="str">
        <f>IF($B1654="","",IF(_xlfn.MAXIFS(PurDate,PurItem,$B1654)=0,"",_xlfn.MAXIFS(PurDate,PurItem,$B1654)))</f>
        <v/>
      </c>
      <c r="S1654" s="20" t="str">
        <f t="shared" si="208"/>
        <v/>
      </c>
    </row>
    <row r="1655" spans="9:19" x14ac:dyDescent="0.25">
      <c r="I1655" s="18" t="str">
        <f>IF($B1655="","",IF(CostMethod="Last Cost",IFERROR(INDEX(PurCost,MATCH(_xlfn.MAXIFS(PurRank,PurItem,$B1655),PurRank,0)),$H1655),IF(($G1655+SUMIFS(PurQty,PurItem,$B1655))=0,$H1655,($G1655*$H1655+SUMIFS(PurTotal,PurItem,$B1655))/($G1655+SUMIFS(PurQty,PurItem,$B1655)))))</f>
        <v/>
      </c>
      <c r="K1655" s="18" t="str">
        <f t="shared" si="201"/>
        <v/>
      </c>
      <c r="L1655" s="19" t="str">
        <f t="shared" si="202"/>
        <v/>
      </c>
      <c r="M1655" s="19" t="str">
        <f t="shared" si="203"/>
        <v/>
      </c>
      <c r="N1655" s="20" t="str">
        <f t="shared" si="204"/>
        <v/>
      </c>
      <c r="O1655" s="18" t="str">
        <f t="shared" si="205"/>
        <v/>
      </c>
      <c r="P1655" s="18" t="str">
        <f t="shared" si="206"/>
        <v/>
      </c>
      <c r="Q1655" s="21" t="str">
        <f t="shared" si="207"/>
        <v/>
      </c>
      <c r="R1655" s="22" t="str">
        <f>IF($B1655="","",IF(_xlfn.MAXIFS(PurDate,PurItem,$B1655)=0,"",_xlfn.MAXIFS(PurDate,PurItem,$B1655)))</f>
        <v/>
      </c>
      <c r="S1655" s="20" t="str">
        <f t="shared" si="208"/>
        <v/>
      </c>
    </row>
    <row r="1656" spans="9:19" x14ac:dyDescent="0.25">
      <c r="I1656" s="18" t="str">
        <f>IF($B1656="","",IF(CostMethod="Last Cost",IFERROR(INDEX(PurCost,MATCH(_xlfn.MAXIFS(PurRank,PurItem,$B1656),PurRank,0)),$H1656),IF(($G1656+SUMIFS(PurQty,PurItem,$B1656))=0,$H1656,($G1656*$H1656+SUMIFS(PurTotal,PurItem,$B1656))/($G1656+SUMIFS(PurQty,PurItem,$B1656)))))</f>
        <v/>
      </c>
      <c r="K1656" s="18" t="str">
        <f t="shared" si="201"/>
        <v/>
      </c>
      <c r="L1656" s="19" t="str">
        <f t="shared" si="202"/>
        <v/>
      </c>
      <c r="M1656" s="19" t="str">
        <f t="shared" si="203"/>
        <v/>
      </c>
      <c r="N1656" s="20" t="str">
        <f t="shared" si="204"/>
        <v/>
      </c>
      <c r="O1656" s="18" t="str">
        <f t="shared" si="205"/>
        <v/>
      </c>
      <c r="P1656" s="18" t="str">
        <f t="shared" si="206"/>
        <v/>
      </c>
      <c r="Q1656" s="21" t="str">
        <f t="shared" si="207"/>
        <v/>
      </c>
      <c r="R1656" s="22" t="str">
        <f>IF($B1656="","",IF(_xlfn.MAXIFS(PurDate,PurItem,$B1656)=0,"",_xlfn.MAXIFS(PurDate,PurItem,$B1656)))</f>
        <v/>
      </c>
      <c r="S1656" s="20" t="str">
        <f t="shared" si="208"/>
        <v/>
      </c>
    </row>
    <row r="1657" spans="9:19" x14ac:dyDescent="0.25">
      <c r="I1657" s="18" t="str">
        <f>IF($B1657="","",IF(CostMethod="Last Cost",IFERROR(INDEX(PurCost,MATCH(_xlfn.MAXIFS(PurRank,PurItem,$B1657),PurRank,0)),$H1657),IF(($G1657+SUMIFS(PurQty,PurItem,$B1657))=0,$H1657,($G1657*$H1657+SUMIFS(PurTotal,PurItem,$B1657))/($G1657+SUMIFS(PurQty,PurItem,$B1657)))))</f>
        <v/>
      </c>
      <c r="K1657" s="18" t="str">
        <f t="shared" si="201"/>
        <v/>
      </c>
      <c r="L1657" s="19" t="str">
        <f t="shared" si="202"/>
        <v/>
      </c>
      <c r="M1657" s="19" t="str">
        <f t="shared" si="203"/>
        <v/>
      </c>
      <c r="N1657" s="20" t="str">
        <f t="shared" si="204"/>
        <v/>
      </c>
      <c r="O1657" s="18" t="str">
        <f t="shared" si="205"/>
        <v/>
      </c>
      <c r="P1657" s="18" t="str">
        <f t="shared" si="206"/>
        <v/>
      </c>
      <c r="Q1657" s="21" t="str">
        <f t="shared" si="207"/>
        <v/>
      </c>
      <c r="R1657" s="22" t="str">
        <f>IF($B1657="","",IF(_xlfn.MAXIFS(PurDate,PurItem,$B1657)=0,"",_xlfn.MAXIFS(PurDate,PurItem,$B1657)))</f>
        <v/>
      </c>
      <c r="S1657" s="20" t="str">
        <f t="shared" si="208"/>
        <v/>
      </c>
    </row>
    <row r="1658" spans="9:19" x14ac:dyDescent="0.25">
      <c r="I1658" s="18" t="str">
        <f>IF($B1658="","",IF(CostMethod="Last Cost",IFERROR(INDEX(PurCost,MATCH(_xlfn.MAXIFS(PurRank,PurItem,$B1658),PurRank,0)),$H1658),IF(($G1658+SUMIFS(PurQty,PurItem,$B1658))=0,$H1658,($G1658*$H1658+SUMIFS(PurTotal,PurItem,$B1658))/($G1658+SUMIFS(PurQty,PurItem,$B1658)))))</f>
        <v/>
      </c>
      <c r="K1658" s="18" t="str">
        <f t="shared" si="201"/>
        <v/>
      </c>
      <c r="L1658" s="19" t="str">
        <f t="shared" si="202"/>
        <v/>
      </c>
      <c r="M1658" s="19" t="str">
        <f t="shared" si="203"/>
        <v/>
      </c>
      <c r="N1658" s="20" t="str">
        <f t="shared" si="204"/>
        <v/>
      </c>
      <c r="O1658" s="18" t="str">
        <f t="shared" si="205"/>
        <v/>
      </c>
      <c r="P1658" s="18" t="str">
        <f t="shared" si="206"/>
        <v/>
      </c>
      <c r="Q1658" s="21" t="str">
        <f t="shared" si="207"/>
        <v/>
      </c>
      <c r="R1658" s="22" t="str">
        <f>IF($B1658="","",IF(_xlfn.MAXIFS(PurDate,PurItem,$B1658)=0,"",_xlfn.MAXIFS(PurDate,PurItem,$B1658)))</f>
        <v/>
      </c>
      <c r="S1658" s="20" t="str">
        <f t="shared" si="208"/>
        <v/>
      </c>
    </row>
    <row r="1659" spans="9:19" x14ac:dyDescent="0.25">
      <c r="I1659" s="18" t="str">
        <f>IF($B1659="","",IF(CostMethod="Last Cost",IFERROR(INDEX(PurCost,MATCH(_xlfn.MAXIFS(PurRank,PurItem,$B1659),PurRank,0)),$H1659),IF(($G1659+SUMIFS(PurQty,PurItem,$B1659))=0,$H1659,($G1659*$H1659+SUMIFS(PurTotal,PurItem,$B1659))/($G1659+SUMIFS(PurQty,PurItem,$B1659)))))</f>
        <v/>
      </c>
      <c r="K1659" s="18" t="str">
        <f t="shared" si="201"/>
        <v/>
      </c>
      <c r="L1659" s="19" t="str">
        <f t="shared" si="202"/>
        <v/>
      </c>
      <c r="M1659" s="19" t="str">
        <f t="shared" si="203"/>
        <v/>
      </c>
      <c r="N1659" s="20" t="str">
        <f t="shared" si="204"/>
        <v/>
      </c>
      <c r="O1659" s="18" t="str">
        <f t="shared" si="205"/>
        <v/>
      </c>
      <c r="P1659" s="18" t="str">
        <f t="shared" si="206"/>
        <v/>
      </c>
      <c r="Q1659" s="21" t="str">
        <f t="shared" si="207"/>
        <v/>
      </c>
      <c r="R1659" s="22" t="str">
        <f>IF($B1659="","",IF(_xlfn.MAXIFS(PurDate,PurItem,$B1659)=0,"",_xlfn.MAXIFS(PurDate,PurItem,$B1659)))</f>
        <v/>
      </c>
      <c r="S1659" s="20" t="str">
        <f t="shared" si="208"/>
        <v/>
      </c>
    </row>
    <row r="1660" spans="9:19" x14ac:dyDescent="0.25">
      <c r="I1660" s="18" t="str">
        <f>IF($B1660="","",IF(CostMethod="Last Cost",IFERROR(INDEX(PurCost,MATCH(_xlfn.MAXIFS(PurRank,PurItem,$B1660),PurRank,0)),$H1660),IF(($G1660+SUMIFS(PurQty,PurItem,$B1660))=0,$H1660,($G1660*$H1660+SUMIFS(PurTotal,PurItem,$B1660))/($G1660+SUMIFS(PurQty,PurItem,$B1660)))))</f>
        <v/>
      </c>
      <c r="K1660" s="18" t="str">
        <f t="shared" si="201"/>
        <v/>
      </c>
      <c r="L1660" s="19" t="str">
        <f t="shared" si="202"/>
        <v/>
      </c>
      <c r="M1660" s="19" t="str">
        <f t="shared" si="203"/>
        <v/>
      </c>
      <c r="N1660" s="20" t="str">
        <f t="shared" si="204"/>
        <v/>
      </c>
      <c r="O1660" s="18" t="str">
        <f t="shared" si="205"/>
        <v/>
      </c>
      <c r="P1660" s="18" t="str">
        <f t="shared" si="206"/>
        <v/>
      </c>
      <c r="Q1660" s="21" t="str">
        <f t="shared" si="207"/>
        <v/>
      </c>
      <c r="R1660" s="22" t="str">
        <f>IF($B1660="","",IF(_xlfn.MAXIFS(PurDate,PurItem,$B1660)=0,"",_xlfn.MAXIFS(PurDate,PurItem,$B1660)))</f>
        <v/>
      </c>
      <c r="S1660" s="20" t="str">
        <f t="shared" si="208"/>
        <v/>
      </c>
    </row>
    <row r="1661" spans="9:19" x14ac:dyDescent="0.25">
      <c r="I1661" s="18" t="str">
        <f>IF($B1661="","",IF(CostMethod="Last Cost",IFERROR(INDEX(PurCost,MATCH(_xlfn.MAXIFS(PurRank,PurItem,$B1661),PurRank,0)),$H1661),IF(($G1661+SUMIFS(PurQty,PurItem,$B1661))=0,$H1661,($G1661*$H1661+SUMIFS(PurTotal,PurItem,$B1661))/($G1661+SUMIFS(PurQty,PurItem,$B1661)))))</f>
        <v/>
      </c>
      <c r="K1661" s="18" t="str">
        <f t="shared" si="201"/>
        <v/>
      </c>
      <c r="L1661" s="19" t="str">
        <f t="shared" si="202"/>
        <v/>
      </c>
      <c r="M1661" s="19" t="str">
        <f t="shared" si="203"/>
        <v/>
      </c>
      <c r="N1661" s="20" t="str">
        <f t="shared" si="204"/>
        <v/>
      </c>
      <c r="O1661" s="18" t="str">
        <f t="shared" si="205"/>
        <v/>
      </c>
      <c r="P1661" s="18" t="str">
        <f t="shared" si="206"/>
        <v/>
      </c>
      <c r="Q1661" s="21" t="str">
        <f t="shared" si="207"/>
        <v/>
      </c>
      <c r="R1661" s="22" t="str">
        <f>IF($B1661="","",IF(_xlfn.MAXIFS(PurDate,PurItem,$B1661)=0,"",_xlfn.MAXIFS(PurDate,PurItem,$B1661)))</f>
        <v/>
      </c>
      <c r="S1661" s="20" t="str">
        <f t="shared" si="208"/>
        <v/>
      </c>
    </row>
    <row r="1662" spans="9:19" x14ac:dyDescent="0.25">
      <c r="I1662" s="18" t="str">
        <f>IF($B1662="","",IF(CostMethod="Last Cost",IFERROR(INDEX(PurCost,MATCH(_xlfn.MAXIFS(PurRank,PurItem,$B1662),PurRank,0)),$H1662),IF(($G1662+SUMIFS(PurQty,PurItem,$B1662))=0,$H1662,($G1662*$H1662+SUMIFS(PurTotal,PurItem,$B1662))/($G1662+SUMIFS(PurQty,PurItem,$B1662)))))</f>
        <v/>
      </c>
      <c r="K1662" s="18" t="str">
        <f t="shared" si="201"/>
        <v/>
      </c>
      <c r="L1662" s="19" t="str">
        <f t="shared" si="202"/>
        <v/>
      </c>
      <c r="M1662" s="19" t="str">
        <f t="shared" si="203"/>
        <v/>
      </c>
      <c r="N1662" s="20" t="str">
        <f t="shared" si="204"/>
        <v/>
      </c>
      <c r="O1662" s="18" t="str">
        <f t="shared" si="205"/>
        <v/>
      </c>
      <c r="P1662" s="18" t="str">
        <f t="shared" si="206"/>
        <v/>
      </c>
      <c r="Q1662" s="21" t="str">
        <f t="shared" si="207"/>
        <v/>
      </c>
      <c r="R1662" s="22" t="str">
        <f>IF($B1662="","",IF(_xlfn.MAXIFS(PurDate,PurItem,$B1662)=0,"",_xlfn.MAXIFS(PurDate,PurItem,$B1662)))</f>
        <v/>
      </c>
      <c r="S1662" s="20" t="str">
        <f t="shared" si="208"/>
        <v/>
      </c>
    </row>
    <row r="1663" spans="9:19" x14ac:dyDescent="0.25">
      <c r="I1663" s="18" t="str">
        <f>IF($B1663="","",IF(CostMethod="Last Cost",IFERROR(INDEX(PurCost,MATCH(_xlfn.MAXIFS(PurRank,PurItem,$B1663),PurRank,0)),$H1663),IF(($G1663+SUMIFS(PurQty,PurItem,$B1663))=0,$H1663,($G1663*$H1663+SUMIFS(PurTotal,PurItem,$B1663))/($G1663+SUMIFS(PurQty,PurItem,$B1663)))))</f>
        <v/>
      </c>
      <c r="K1663" s="18" t="str">
        <f t="shared" si="201"/>
        <v/>
      </c>
      <c r="L1663" s="19" t="str">
        <f t="shared" si="202"/>
        <v/>
      </c>
      <c r="M1663" s="19" t="str">
        <f t="shared" si="203"/>
        <v/>
      </c>
      <c r="N1663" s="20" t="str">
        <f t="shared" si="204"/>
        <v/>
      </c>
      <c r="O1663" s="18" t="str">
        <f t="shared" si="205"/>
        <v/>
      </c>
      <c r="P1663" s="18" t="str">
        <f t="shared" si="206"/>
        <v/>
      </c>
      <c r="Q1663" s="21" t="str">
        <f t="shared" si="207"/>
        <v/>
      </c>
      <c r="R1663" s="22" t="str">
        <f>IF($B1663="","",IF(_xlfn.MAXIFS(PurDate,PurItem,$B1663)=0,"",_xlfn.MAXIFS(PurDate,PurItem,$B1663)))</f>
        <v/>
      </c>
      <c r="S1663" s="20" t="str">
        <f t="shared" si="208"/>
        <v/>
      </c>
    </row>
    <row r="1664" spans="9:19" x14ac:dyDescent="0.25">
      <c r="I1664" s="18" t="str">
        <f>IF($B1664="","",IF(CostMethod="Last Cost",IFERROR(INDEX(PurCost,MATCH(_xlfn.MAXIFS(PurRank,PurItem,$B1664),PurRank,0)),$H1664),IF(($G1664+SUMIFS(PurQty,PurItem,$B1664))=0,$H1664,($G1664*$H1664+SUMIFS(PurTotal,PurItem,$B1664))/($G1664+SUMIFS(PurQty,PurItem,$B1664)))))</f>
        <v/>
      </c>
      <c r="K1664" s="18" t="str">
        <f t="shared" si="201"/>
        <v/>
      </c>
      <c r="L1664" s="19" t="str">
        <f t="shared" si="202"/>
        <v/>
      </c>
      <c r="M1664" s="19" t="str">
        <f t="shared" si="203"/>
        <v/>
      </c>
      <c r="N1664" s="20" t="str">
        <f t="shared" si="204"/>
        <v/>
      </c>
      <c r="O1664" s="18" t="str">
        <f t="shared" si="205"/>
        <v/>
      </c>
      <c r="P1664" s="18" t="str">
        <f t="shared" si="206"/>
        <v/>
      </c>
      <c r="Q1664" s="21" t="str">
        <f t="shared" si="207"/>
        <v/>
      </c>
      <c r="R1664" s="22" t="str">
        <f>IF($B1664="","",IF(_xlfn.MAXIFS(PurDate,PurItem,$B1664)=0,"",_xlfn.MAXIFS(PurDate,PurItem,$B1664)))</f>
        <v/>
      </c>
      <c r="S1664" s="20" t="str">
        <f t="shared" si="208"/>
        <v/>
      </c>
    </row>
    <row r="1665" spans="9:19" x14ac:dyDescent="0.25">
      <c r="I1665" s="18" t="str">
        <f>IF($B1665="","",IF(CostMethod="Last Cost",IFERROR(INDEX(PurCost,MATCH(_xlfn.MAXIFS(PurRank,PurItem,$B1665),PurRank,0)),$H1665),IF(($G1665+SUMIFS(PurQty,PurItem,$B1665))=0,$H1665,($G1665*$H1665+SUMIFS(PurTotal,PurItem,$B1665))/($G1665+SUMIFS(PurQty,PurItem,$B1665)))))</f>
        <v/>
      </c>
      <c r="K1665" s="18" t="str">
        <f t="shared" si="201"/>
        <v/>
      </c>
      <c r="L1665" s="19" t="str">
        <f t="shared" si="202"/>
        <v/>
      </c>
      <c r="M1665" s="19" t="str">
        <f t="shared" si="203"/>
        <v/>
      </c>
      <c r="N1665" s="20" t="str">
        <f t="shared" si="204"/>
        <v/>
      </c>
      <c r="O1665" s="18" t="str">
        <f t="shared" si="205"/>
        <v/>
      </c>
      <c r="P1665" s="18" t="str">
        <f t="shared" si="206"/>
        <v/>
      </c>
      <c r="Q1665" s="21" t="str">
        <f t="shared" si="207"/>
        <v/>
      </c>
      <c r="R1665" s="22" t="str">
        <f>IF($B1665="","",IF(_xlfn.MAXIFS(PurDate,PurItem,$B1665)=0,"",_xlfn.MAXIFS(PurDate,PurItem,$B1665)))</f>
        <v/>
      </c>
      <c r="S1665" s="20" t="str">
        <f t="shared" si="208"/>
        <v/>
      </c>
    </row>
    <row r="1666" spans="9:19" x14ac:dyDescent="0.25">
      <c r="I1666" s="18" t="str">
        <f>IF($B1666="","",IF(CostMethod="Last Cost",IFERROR(INDEX(PurCost,MATCH(_xlfn.MAXIFS(PurRank,PurItem,$B1666),PurRank,0)),$H1666),IF(($G1666+SUMIFS(PurQty,PurItem,$B1666))=0,$H1666,($G1666*$H1666+SUMIFS(PurTotal,PurItem,$B1666))/($G1666+SUMIFS(PurQty,PurItem,$B1666)))))</f>
        <v/>
      </c>
      <c r="K1666" s="18" t="str">
        <f t="shared" si="201"/>
        <v/>
      </c>
      <c r="L1666" s="19" t="str">
        <f t="shared" si="202"/>
        <v/>
      </c>
      <c r="M1666" s="19" t="str">
        <f t="shared" si="203"/>
        <v/>
      </c>
      <c r="N1666" s="20" t="str">
        <f t="shared" si="204"/>
        <v/>
      </c>
      <c r="O1666" s="18" t="str">
        <f t="shared" si="205"/>
        <v/>
      </c>
      <c r="P1666" s="18" t="str">
        <f t="shared" si="206"/>
        <v/>
      </c>
      <c r="Q1666" s="21" t="str">
        <f t="shared" si="207"/>
        <v/>
      </c>
      <c r="R1666" s="22" t="str">
        <f>IF($B1666="","",IF(_xlfn.MAXIFS(PurDate,PurItem,$B1666)=0,"",_xlfn.MAXIFS(PurDate,PurItem,$B1666)))</f>
        <v/>
      </c>
      <c r="S1666" s="20" t="str">
        <f t="shared" si="208"/>
        <v/>
      </c>
    </row>
    <row r="1667" spans="9:19" x14ac:dyDescent="0.25">
      <c r="I1667" s="18" t="str">
        <f>IF($B1667="","",IF(CostMethod="Last Cost",IFERROR(INDEX(PurCost,MATCH(_xlfn.MAXIFS(PurRank,PurItem,$B1667),PurRank,0)),$H1667),IF(($G1667+SUMIFS(PurQty,PurItem,$B1667))=0,$H1667,($G1667*$H1667+SUMIFS(PurTotal,PurItem,$B1667))/($G1667+SUMIFS(PurQty,PurItem,$B1667)))))</f>
        <v/>
      </c>
      <c r="K1667" s="18" t="str">
        <f t="shared" si="201"/>
        <v/>
      </c>
      <c r="L1667" s="19" t="str">
        <f t="shared" si="202"/>
        <v/>
      </c>
      <c r="M1667" s="19" t="str">
        <f t="shared" si="203"/>
        <v/>
      </c>
      <c r="N1667" s="20" t="str">
        <f t="shared" si="204"/>
        <v/>
      </c>
      <c r="O1667" s="18" t="str">
        <f t="shared" si="205"/>
        <v/>
      </c>
      <c r="P1667" s="18" t="str">
        <f t="shared" si="206"/>
        <v/>
      </c>
      <c r="Q1667" s="21" t="str">
        <f t="shared" si="207"/>
        <v/>
      </c>
      <c r="R1667" s="22" t="str">
        <f>IF($B1667="","",IF(_xlfn.MAXIFS(PurDate,PurItem,$B1667)=0,"",_xlfn.MAXIFS(PurDate,PurItem,$B1667)))</f>
        <v/>
      </c>
      <c r="S1667" s="20" t="str">
        <f t="shared" si="208"/>
        <v/>
      </c>
    </row>
    <row r="1668" spans="9:19" x14ac:dyDescent="0.25">
      <c r="I1668" s="18" t="str">
        <f>IF($B1668="","",IF(CostMethod="Last Cost",IFERROR(INDEX(PurCost,MATCH(_xlfn.MAXIFS(PurRank,PurItem,$B1668),PurRank,0)),$H1668),IF(($G1668+SUMIFS(PurQty,PurItem,$B1668))=0,$H1668,($G1668*$H1668+SUMIFS(PurTotal,PurItem,$B1668))/($G1668+SUMIFS(PurQty,PurItem,$B1668)))))</f>
        <v/>
      </c>
      <c r="K1668" s="18" t="str">
        <f t="shared" si="201"/>
        <v/>
      </c>
      <c r="L1668" s="19" t="str">
        <f t="shared" si="202"/>
        <v/>
      </c>
      <c r="M1668" s="19" t="str">
        <f t="shared" si="203"/>
        <v/>
      </c>
      <c r="N1668" s="20" t="str">
        <f t="shared" si="204"/>
        <v/>
      </c>
      <c r="O1668" s="18" t="str">
        <f t="shared" si="205"/>
        <v/>
      </c>
      <c r="P1668" s="18" t="str">
        <f t="shared" si="206"/>
        <v/>
      </c>
      <c r="Q1668" s="21" t="str">
        <f t="shared" si="207"/>
        <v/>
      </c>
      <c r="R1668" s="22" t="str">
        <f>IF($B1668="","",IF(_xlfn.MAXIFS(PurDate,PurItem,$B1668)=0,"",_xlfn.MAXIFS(PurDate,PurItem,$B1668)))</f>
        <v/>
      </c>
      <c r="S1668" s="20" t="str">
        <f t="shared" si="208"/>
        <v/>
      </c>
    </row>
    <row r="1669" spans="9:19" x14ac:dyDescent="0.25">
      <c r="I1669" s="18" t="str">
        <f>IF($B1669="","",IF(CostMethod="Last Cost",IFERROR(INDEX(PurCost,MATCH(_xlfn.MAXIFS(PurRank,PurItem,$B1669),PurRank,0)),$H1669),IF(($G1669+SUMIFS(PurQty,PurItem,$B1669))=0,$H1669,($G1669*$H1669+SUMIFS(PurTotal,PurItem,$B1669))/($G1669+SUMIFS(PurQty,PurItem,$B1669)))))</f>
        <v/>
      </c>
      <c r="K1669" s="18" t="str">
        <f t="shared" ref="K1669:K1732" si="209">IF(OR($B1669="",$J1669=""),"",$J1669-$I1669)</f>
        <v/>
      </c>
      <c r="L1669" s="19" t="str">
        <f t="shared" ref="L1669:L1732" si="210">IF(OR($K1669="",$J1669=0,$J1669=""),"",$K1669/$J1669)</f>
        <v/>
      </c>
      <c r="M1669" s="19" t="str">
        <f t="shared" ref="M1669:M1732" si="211">IF(OR($K1669="",$I1669=0,$I1669=""),"",$K1669/$I1669)</f>
        <v/>
      </c>
      <c r="N1669" s="20" t="str">
        <f t="shared" ref="N1669:N1732" si="212">IF($B1669="","",$G1669+SUMIFS(PurQty,PurItem,$B1669)-SUMIFS(SalQty,SalItem,$B1669)-SUMIFS(WoQty,WoItem,$B1669)+SUMIFS(AdjQty,AdjItem,$B1669)+SUMIFS(LinVarQty,LinItem,$B1669,LinPosted,"YES"))</f>
        <v/>
      </c>
      <c r="O1669" s="18" t="str">
        <f t="shared" ref="O1669:O1732" si="213">IF($B1669="","",$N1669*$I1669)</f>
        <v/>
      </c>
      <c r="P1669" s="18" t="str">
        <f t="shared" ref="P1669:P1732" si="214">IF(OR($B1669="",$J1669=""),"",$N1669*$J1669)</f>
        <v/>
      </c>
      <c r="Q1669" s="21" t="str">
        <f t="shared" ref="Q1669:Q1732" si="215">IF($B1669="","",IF($N1669&lt;0,"NEGATIVE",IF($N1669&lt;=$F1669,"REORDER","OK")))</f>
        <v/>
      </c>
      <c r="R1669" s="22" t="str">
        <f>IF($B1669="","",IF(_xlfn.MAXIFS(PurDate,PurItem,$B1669)=0,"",_xlfn.MAXIFS(PurDate,PurItem,$B1669)))</f>
        <v/>
      </c>
      <c r="S1669" s="20" t="str">
        <f t="shared" ref="S1669:S1732" si="216">IF($B1669="","",SUMIFS(PurQty,PurItem,$B1669))</f>
        <v/>
      </c>
    </row>
    <row r="1670" spans="9:19" x14ac:dyDescent="0.25">
      <c r="I1670" s="18" t="str">
        <f>IF($B1670="","",IF(CostMethod="Last Cost",IFERROR(INDEX(PurCost,MATCH(_xlfn.MAXIFS(PurRank,PurItem,$B1670),PurRank,0)),$H1670),IF(($G1670+SUMIFS(PurQty,PurItem,$B1670))=0,$H1670,($G1670*$H1670+SUMIFS(PurTotal,PurItem,$B1670))/($G1670+SUMIFS(PurQty,PurItem,$B1670)))))</f>
        <v/>
      </c>
      <c r="K1670" s="18" t="str">
        <f t="shared" si="209"/>
        <v/>
      </c>
      <c r="L1670" s="19" t="str">
        <f t="shared" si="210"/>
        <v/>
      </c>
      <c r="M1670" s="19" t="str">
        <f t="shared" si="211"/>
        <v/>
      </c>
      <c r="N1670" s="20" t="str">
        <f t="shared" si="212"/>
        <v/>
      </c>
      <c r="O1670" s="18" t="str">
        <f t="shared" si="213"/>
        <v/>
      </c>
      <c r="P1670" s="18" t="str">
        <f t="shared" si="214"/>
        <v/>
      </c>
      <c r="Q1670" s="21" t="str">
        <f t="shared" si="215"/>
        <v/>
      </c>
      <c r="R1670" s="22" t="str">
        <f>IF($B1670="","",IF(_xlfn.MAXIFS(PurDate,PurItem,$B1670)=0,"",_xlfn.MAXIFS(PurDate,PurItem,$B1670)))</f>
        <v/>
      </c>
      <c r="S1670" s="20" t="str">
        <f t="shared" si="216"/>
        <v/>
      </c>
    </row>
    <row r="1671" spans="9:19" x14ac:dyDescent="0.25">
      <c r="I1671" s="18" t="str">
        <f>IF($B1671="","",IF(CostMethod="Last Cost",IFERROR(INDEX(PurCost,MATCH(_xlfn.MAXIFS(PurRank,PurItem,$B1671),PurRank,0)),$H1671),IF(($G1671+SUMIFS(PurQty,PurItem,$B1671))=0,$H1671,($G1671*$H1671+SUMIFS(PurTotal,PurItem,$B1671))/($G1671+SUMIFS(PurQty,PurItem,$B1671)))))</f>
        <v/>
      </c>
      <c r="K1671" s="18" t="str">
        <f t="shared" si="209"/>
        <v/>
      </c>
      <c r="L1671" s="19" t="str">
        <f t="shared" si="210"/>
        <v/>
      </c>
      <c r="M1671" s="19" t="str">
        <f t="shared" si="211"/>
        <v/>
      </c>
      <c r="N1671" s="20" t="str">
        <f t="shared" si="212"/>
        <v/>
      </c>
      <c r="O1671" s="18" t="str">
        <f t="shared" si="213"/>
        <v/>
      </c>
      <c r="P1671" s="18" t="str">
        <f t="shared" si="214"/>
        <v/>
      </c>
      <c r="Q1671" s="21" t="str">
        <f t="shared" si="215"/>
        <v/>
      </c>
      <c r="R1671" s="22" t="str">
        <f>IF($B1671="","",IF(_xlfn.MAXIFS(PurDate,PurItem,$B1671)=0,"",_xlfn.MAXIFS(PurDate,PurItem,$B1671)))</f>
        <v/>
      </c>
      <c r="S1671" s="20" t="str">
        <f t="shared" si="216"/>
        <v/>
      </c>
    </row>
    <row r="1672" spans="9:19" x14ac:dyDescent="0.25">
      <c r="I1672" s="18" t="str">
        <f>IF($B1672="","",IF(CostMethod="Last Cost",IFERROR(INDEX(PurCost,MATCH(_xlfn.MAXIFS(PurRank,PurItem,$B1672),PurRank,0)),$H1672),IF(($G1672+SUMIFS(PurQty,PurItem,$B1672))=0,$H1672,($G1672*$H1672+SUMIFS(PurTotal,PurItem,$B1672))/($G1672+SUMIFS(PurQty,PurItem,$B1672)))))</f>
        <v/>
      </c>
      <c r="K1672" s="18" t="str">
        <f t="shared" si="209"/>
        <v/>
      </c>
      <c r="L1672" s="19" t="str">
        <f t="shared" si="210"/>
        <v/>
      </c>
      <c r="M1672" s="19" t="str">
        <f t="shared" si="211"/>
        <v/>
      </c>
      <c r="N1672" s="20" t="str">
        <f t="shared" si="212"/>
        <v/>
      </c>
      <c r="O1672" s="18" t="str">
        <f t="shared" si="213"/>
        <v/>
      </c>
      <c r="P1672" s="18" t="str">
        <f t="shared" si="214"/>
        <v/>
      </c>
      <c r="Q1672" s="21" t="str">
        <f t="shared" si="215"/>
        <v/>
      </c>
      <c r="R1672" s="22" t="str">
        <f>IF($B1672="","",IF(_xlfn.MAXIFS(PurDate,PurItem,$B1672)=0,"",_xlfn.MAXIFS(PurDate,PurItem,$B1672)))</f>
        <v/>
      </c>
      <c r="S1672" s="20" t="str">
        <f t="shared" si="216"/>
        <v/>
      </c>
    </row>
    <row r="1673" spans="9:19" x14ac:dyDescent="0.25">
      <c r="I1673" s="18" t="str">
        <f>IF($B1673="","",IF(CostMethod="Last Cost",IFERROR(INDEX(PurCost,MATCH(_xlfn.MAXIFS(PurRank,PurItem,$B1673),PurRank,0)),$H1673),IF(($G1673+SUMIFS(PurQty,PurItem,$B1673))=0,$H1673,($G1673*$H1673+SUMIFS(PurTotal,PurItem,$B1673))/($G1673+SUMIFS(PurQty,PurItem,$B1673)))))</f>
        <v/>
      </c>
      <c r="K1673" s="18" t="str">
        <f t="shared" si="209"/>
        <v/>
      </c>
      <c r="L1673" s="19" t="str">
        <f t="shared" si="210"/>
        <v/>
      </c>
      <c r="M1673" s="19" t="str">
        <f t="shared" si="211"/>
        <v/>
      </c>
      <c r="N1673" s="20" t="str">
        <f t="shared" si="212"/>
        <v/>
      </c>
      <c r="O1673" s="18" t="str">
        <f t="shared" si="213"/>
        <v/>
      </c>
      <c r="P1673" s="18" t="str">
        <f t="shared" si="214"/>
        <v/>
      </c>
      <c r="Q1673" s="21" t="str">
        <f t="shared" si="215"/>
        <v/>
      </c>
      <c r="R1673" s="22" t="str">
        <f>IF($B1673="","",IF(_xlfn.MAXIFS(PurDate,PurItem,$B1673)=0,"",_xlfn.MAXIFS(PurDate,PurItem,$B1673)))</f>
        <v/>
      </c>
      <c r="S1673" s="20" t="str">
        <f t="shared" si="216"/>
        <v/>
      </c>
    </row>
    <row r="1674" spans="9:19" x14ac:dyDescent="0.25">
      <c r="I1674" s="18" t="str">
        <f>IF($B1674="","",IF(CostMethod="Last Cost",IFERROR(INDEX(PurCost,MATCH(_xlfn.MAXIFS(PurRank,PurItem,$B1674),PurRank,0)),$H1674),IF(($G1674+SUMIFS(PurQty,PurItem,$B1674))=0,$H1674,($G1674*$H1674+SUMIFS(PurTotal,PurItem,$B1674))/($G1674+SUMIFS(PurQty,PurItem,$B1674)))))</f>
        <v/>
      </c>
      <c r="K1674" s="18" t="str">
        <f t="shared" si="209"/>
        <v/>
      </c>
      <c r="L1674" s="19" t="str">
        <f t="shared" si="210"/>
        <v/>
      </c>
      <c r="M1674" s="19" t="str">
        <f t="shared" si="211"/>
        <v/>
      </c>
      <c r="N1674" s="20" t="str">
        <f t="shared" si="212"/>
        <v/>
      </c>
      <c r="O1674" s="18" t="str">
        <f t="shared" si="213"/>
        <v/>
      </c>
      <c r="P1674" s="18" t="str">
        <f t="shared" si="214"/>
        <v/>
      </c>
      <c r="Q1674" s="21" t="str">
        <f t="shared" si="215"/>
        <v/>
      </c>
      <c r="R1674" s="22" t="str">
        <f>IF($B1674="","",IF(_xlfn.MAXIFS(PurDate,PurItem,$B1674)=0,"",_xlfn.MAXIFS(PurDate,PurItem,$B1674)))</f>
        <v/>
      </c>
      <c r="S1674" s="20" t="str">
        <f t="shared" si="216"/>
        <v/>
      </c>
    </row>
    <row r="1675" spans="9:19" x14ac:dyDescent="0.25">
      <c r="I1675" s="18" t="str">
        <f>IF($B1675="","",IF(CostMethod="Last Cost",IFERROR(INDEX(PurCost,MATCH(_xlfn.MAXIFS(PurRank,PurItem,$B1675),PurRank,0)),$H1675),IF(($G1675+SUMIFS(PurQty,PurItem,$B1675))=0,$H1675,($G1675*$H1675+SUMIFS(PurTotal,PurItem,$B1675))/($G1675+SUMIFS(PurQty,PurItem,$B1675)))))</f>
        <v/>
      </c>
      <c r="K1675" s="18" t="str">
        <f t="shared" si="209"/>
        <v/>
      </c>
      <c r="L1675" s="19" t="str">
        <f t="shared" si="210"/>
        <v/>
      </c>
      <c r="M1675" s="19" t="str">
        <f t="shared" si="211"/>
        <v/>
      </c>
      <c r="N1675" s="20" t="str">
        <f t="shared" si="212"/>
        <v/>
      </c>
      <c r="O1675" s="18" t="str">
        <f t="shared" si="213"/>
        <v/>
      </c>
      <c r="P1675" s="18" t="str">
        <f t="shared" si="214"/>
        <v/>
      </c>
      <c r="Q1675" s="21" t="str">
        <f t="shared" si="215"/>
        <v/>
      </c>
      <c r="R1675" s="22" t="str">
        <f>IF($B1675="","",IF(_xlfn.MAXIFS(PurDate,PurItem,$B1675)=0,"",_xlfn.MAXIFS(PurDate,PurItem,$B1675)))</f>
        <v/>
      </c>
      <c r="S1675" s="20" t="str">
        <f t="shared" si="216"/>
        <v/>
      </c>
    </row>
    <row r="1676" spans="9:19" x14ac:dyDescent="0.25">
      <c r="I1676" s="18" t="str">
        <f>IF($B1676="","",IF(CostMethod="Last Cost",IFERROR(INDEX(PurCost,MATCH(_xlfn.MAXIFS(PurRank,PurItem,$B1676),PurRank,0)),$H1676),IF(($G1676+SUMIFS(PurQty,PurItem,$B1676))=0,$H1676,($G1676*$H1676+SUMIFS(PurTotal,PurItem,$B1676))/($G1676+SUMIFS(PurQty,PurItem,$B1676)))))</f>
        <v/>
      </c>
      <c r="K1676" s="18" t="str">
        <f t="shared" si="209"/>
        <v/>
      </c>
      <c r="L1676" s="19" t="str">
        <f t="shared" si="210"/>
        <v/>
      </c>
      <c r="M1676" s="19" t="str">
        <f t="shared" si="211"/>
        <v/>
      </c>
      <c r="N1676" s="20" t="str">
        <f t="shared" si="212"/>
        <v/>
      </c>
      <c r="O1676" s="18" t="str">
        <f t="shared" si="213"/>
        <v/>
      </c>
      <c r="P1676" s="18" t="str">
        <f t="shared" si="214"/>
        <v/>
      </c>
      <c r="Q1676" s="21" t="str">
        <f t="shared" si="215"/>
        <v/>
      </c>
      <c r="R1676" s="22" t="str">
        <f>IF($B1676="","",IF(_xlfn.MAXIFS(PurDate,PurItem,$B1676)=0,"",_xlfn.MAXIFS(PurDate,PurItem,$B1676)))</f>
        <v/>
      </c>
      <c r="S1676" s="20" t="str">
        <f t="shared" si="216"/>
        <v/>
      </c>
    </row>
    <row r="1677" spans="9:19" x14ac:dyDescent="0.25">
      <c r="I1677" s="18" t="str">
        <f>IF($B1677="","",IF(CostMethod="Last Cost",IFERROR(INDEX(PurCost,MATCH(_xlfn.MAXIFS(PurRank,PurItem,$B1677),PurRank,0)),$H1677),IF(($G1677+SUMIFS(PurQty,PurItem,$B1677))=0,$H1677,($G1677*$H1677+SUMIFS(PurTotal,PurItem,$B1677))/($G1677+SUMIFS(PurQty,PurItem,$B1677)))))</f>
        <v/>
      </c>
      <c r="K1677" s="18" t="str">
        <f t="shared" si="209"/>
        <v/>
      </c>
      <c r="L1677" s="19" t="str">
        <f t="shared" si="210"/>
        <v/>
      </c>
      <c r="M1677" s="19" t="str">
        <f t="shared" si="211"/>
        <v/>
      </c>
      <c r="N1677" s="20" t="str">
        <f t="shared" si="212"/>
        <v/>
      </c>
      <c r="O1677" s="18" t="str">
        <f t="shared" si="213"/>
        <v/>
      </c>
      <c r="P1677" s="18" t="str">
        <f t="shared" si="214"/>
        <v/>
      </c>
      <c r="Q1677" s="21" t="str">
        <f t="shared" si="215"/>
        <v/>
      </c>
      <c r="R1677" s="22" t="str">
        <f>IF($B1677="","",IF(_xlfn.MAXIFS(PurDate,PurItem,$B1677)=0,"",_xlfn.MAXIFS(PurDate,PurItem,$B1677)))</f>
        <v/>
      </c>
      <c r="S1677" s="20" t="str">
        <f t="shared" si="216"/>
        <v/>
      </c>
    </row>
    <row r="1678" spans="9:19" x14ac:dyDescent="0.25">
      <c r="I1678" s="18" t="str">
        <f>IF($B1678="","",IF(CostMethod="Last Cost",IFERROR(INDEX(PurCost,MATCH(_xlfn.MAXIFS(PurRank,PurItem,$B1678),PurRank,0)),$H1678),IF(($G1678+SUMIFS(PurQty,PurItem,$B1678))=0,$H1678,($G1678*$H1678+SUMIFS(PurTotal,PurItem,$B1678))/($G1678+SUMIFS(PurQty,PurItem,$B1678)))))</f>
        <v/>
      </c>
      <c r="K1678" s="18" t="str">
        <f t="shared" si="209"/>
        <v/>
      </c>
      <c r="L1678" s="19" t="str">
        <f t="shared" si="210"/>
        <v/>
      </c>
      <c r="M1678" s="19" t="str">
        <f t="shared" si="211"/>
        <v/>
      </c>
      <c r="N1678" s="20" t="str">
        <f t="shared" si="212"/>
        <v/>
      </c>
      <c r="O1678" s="18" t="str">
        <f t="shared" si="213"/>
        <v/>
      </c>
      <c r="P1678" s="18" t="str">
        <f t="shared" si="214"/>
        <v/>
      </c>
      <c r="Q1678" s="21" t="str">
        <f t="shared" si="215"/>
        <v/>
      </c>
      <c r="R1678" s="22" t="str">
        <f>IF($B1678="","",IF(_xlfn.MAXIFS(PurDate,PurItem,$B1678)=0,"",_xlfn.MAXIFS(PurDate,PurItem,$B1678)))</f>
        <v/>
      </c>
      <c r="S1678" s="20" t="str">
        <f t="shared" si="216"/>
        <v/>
      </c>
    </row>
    <row r="1679" spans="9:19" x14ac:dyDescent="0.25">
      <c r="I1679" s="18" t="str">
        <f>IF($B1679="","",IF(CostMethod="Last Cost",IFERROR(INDEX(PurCost,MATCH(_xlfn.MAXIFS(PurRank,PurItem,$B1679),PurRank,0)),$H1679),IF(($G1679+SUMIFS(PurQty,PurItem,$B1679))=0,$H1679,($G1679*$H1679+SUMIFS(PurTotal,PurItem,$B1679))/($G1679+SUMIFS(PurQty,PurItem,$B1679)))))</f>
        <v/>
      </c>
      <c r="K1679" s="18" t="str">
        <f t="shared" si="209"/>
        <v/>
      </c>
      <c r="L1679" s="19" t="str">
        <f t="shared" si="210"/>
        <v/>
      </c>
      <c r="M1679" s="19" t="str">
        <f t="shared" si="211"/>
        <v/>
      </c>
      <c r="N1679" s="20" t="str">
        <f t="shared" si="212"/>
        <v/>
      </c>
      <c r="O1679" s="18" t="str">
        <f t="shared" si="213"/>
        <v/>
      </c>
      <c r="P1679" s="18" t="str">
        <f t="shared" si="214"/>
        <v/>
      </c>
      <c r="Q1679" s="21" t="str">
        <f t="shared" si="215"/>
        <v/>
      </c>
      <c r="R1679" s="22" t="str">
        <f>IF($B1679="","",IF(_xlfn.MAXIFS(PurDate,PurItem,$B1679)=0,"",_xlfn.MAXIFS(PurDate,PurItem,$B1679)))</f>
        <v/>
      </c>
      <c r="S1679" s="20" t="str">
        <f t="shared" si="216"/>
        <v/>
      </c>
    </row>
    <row r="1680" spans="9:19" x14ac:dyDescent="0.25">
      <c r="I1680" s="18" t="str">
        <f>IF($B1680="","",IF(CostMethod="Last Cost",IFERROR(INDEX(PurCost,MATCH(_xlfn.MAXIFS(PurRank,PurItem,$B1680),PurRank,0)),$H1680),IF(($G1680+SUMIFS(PurQty,PurItem,$B1680))=0,$H1680,($G1680*$H1680+SUMIFS(PurTotal,PurItem,$B1680))/($G1680+SUMIFS(PurQty,PurItem,$B1680)))))</f>
        <v/>
      </c>
      <c r="K1680" s="18" t="str">
        <f t="shared" si="209"/>
        <v/>
      </c>
      <c r="L1680" s="19" t="str">
        <f t="shared" si="210"/>
        <v/>
      </c>
      <c r="M1680" s="19" t="str">
        <f t="shared" si="211"/>
        <v/>
      </c>
      <c r="N1680" s="20" t="str">
        <f t="shared" si="212"/>
        <v/>
      </c>
      <c r="O1680" s="18" t="str">
        <f t="shared" si="213"/>
        <v/>
      </c>
      <c r="P1680" s="18" t="str">
        <f t="shared" si="214"/>
        <v/>
      </c>
      <c r="Q1680" s="21" t="str">
        <f t="shared" si="215"/>
        <v/>
      </c>
      <c r="R1680" s="22" t="str">
        <f>IF($B1680="","",IF(_xlfn.MAXIFS(PurDate,PurItem,$B1680)=0,"",_xlfn.MAXIFS(PurDate,PurItem,$B1680)))</f>
        <v/>
      </c>
      <c r="S1680" s="20" t="str">
        <f t="shared" si="216"/>
        <v/>
      </c>
    </row>
    <row r="1681" spans="9:19" x14ac:dyDescent="0.25">
      <c r="I1681" s="18" t="str">
        <f>IF($B1681="","",IF(CostMethod="Last Cost",IFERROR(INDEX(PurCost,MATCH(_xlfn.MAXIFS(PurRank,PurItem,$B1681),PurRank,0)),$H1681),IF(($G1681+SUMIFS(PurQty,PurItem,$B1681))=0,$H1681,($G1681*$H1681+SUMIFS(PurTotal,PurItem,$B1681))/($G1681+SUMIFS(PurQty,PurItem,$B1681)))))</f>
        <v/>
      </c>
      <c r="K1681" s="18" t="str">
        <f t="shared" si="209"/>
        <v/>
      </c>
      <c r="L1681" s="19" t="str">
        <f t="shared" si="210"/>
        <v/>
      </c>
      <c r="M1681" s="19" t="str">
        <f t="shared" si="211"/>
        <v/>
      </c>
      <c r="N1681" s="20" t="str">
        <f t="shared" si="212"/>
        <v/>
      </c>
      <c r="O1681" s="18" t="str">
        <f t="shared" si="213"/>
        <v/>
      </c>
      <c r="P1681" s="18" t="str">
        <f t="shared" si="214"/>
        <v/>
      </c>
      <c r="Q1681" s="21" t="str">
        <f t="shared" si="215"/>
        <v/>
      </c>
      <c r="R1681" s="22" t="str">
        <f>IF($B1681="","",IF(_xlfn.MAXIFS(PurDate,PurItem,$B1681)=0,"",_xlfn.MAXIFS(PurDate,PurItem,$B1681)))</f>
        <v/>
      </c>
      <c r="S1681" s="20" t="str">
        <f t="shared" si="216"/>
        <v/>
      </c>
    </row>
    <row r="1682" spans="9:19" x14ac:dyDescent="0.25">
      <c r="I1682" s="18" t="str">
        <f>IF($B1682="","",IF(CostMethod="Last Cost",IFERROR(INDEX(PurCost,MATCH(_xlfn.MAXIFS(PurRank,PurItem,$B1682),PurRank,0)),$H1682),IF(($G1682+SUMIFS(PurQty,PurItem,$B1682))=0,$H1682,($G1682*$H1682+SUMIFS(PurTotal,PurItem,$B1682))/($G1682+SUMIFS(PurQty,PurItem,$B1682)))))</f>
        <v/>
      </c>
      <c r="K1682" s="18" t="str">
        <f t="shared" si="209"/>
        <v/>
      </c>
      <c r="L1682" s="19" t="str">
        <f t="shared" si="210"/>
        <v/>
      </c>
      <c r="M1682" s="19" t="str">
        <f t="shared" si="211"/>
        <v/>
      </c>
      <c r="N1682" s="20" t="str">
        <f t="shared" si="212"/>
        <v/>
      </c>
      <c r="O1682" s="18" t="str">
        <f t="shared" si="213"/>
        <v/>
      </c>
      <c r="P1682" s="18" t="str">
        <f t="shared" si="214"/>
        <v/>
      </c>
      <c r="Q1682" s="21" t="str">
        <f t="shared" si="215"/>
        <v/>
      </c>
      <c r="R1682" s="22" t="str">
        <f>IF($B1682="","",IF(_xlfn.MAXIFS(PurDate,PurItem,$B1682)=0,"",_xlfn.MAXIFS(PurDate,PurItem,$B1682)))</f>
        <v/>
      </c>
      <c r="S1682" s="20" t="str">
        <f t="shared" si="216"/>
        <v/>
      </c>
    </row>
    <row r="1683" spans="9:19" x14ac:dyDescent="0.25">
      <c r="I1683" s="18" t="str">
        <f>IF($B1683="","",IF(CostMethod="Last Cost",IFERROR(INDEX(PurCost,MATCH(_xlfn.MAXIFS(PurRank,PurItem,$B1683),PurRank,0)),$H1683),IF(($G1683+SUMIFS(PurQty,PurItem,$B1683))=0,$H1683,($G1683*$H1683+SUMIFS(PurTotal,PurItem,$B1683))/($G1683+SUMIFS(PurQty,PurItem,$B1683)))))</f>
        <v/>
      </c>
      <c r="K1683" s="18" t="str">
        <f t="shared" si="209"/>
        <v/>
      </c>
      <c r="L1683" s="19" t="str">
        <f t="shared" si="210"/>
        <v/>
      </c>
      <c r="M1683" s="19" t="str">
        <f t="shared" si="211"/>
        <v/>
      </c>
      <c r="N1683" s="20" t="str">
        <f t="shared" si="212"/>
        <v/>
      </c>
      <c r="O1683" s="18" t="str">
        <f t="shared" si="213"/>
        <v/>
      </c>
      <c r="P1683" s="18" t="str">
        <f t="shared" si="214"/>
        <v/>
      </c>
      <c r="Q1683" s="21" t="str">
        <f t="shared" si="215"/>
        <v/>
      </c>
      <c r="R1683" s="22" t="str">
        <f>IF($B1683="","",IF(_xlfn.MAXIFS(PurDate,PurItem,$B1683)=0,"",_xlfn.MAXIFS(PurDate,PurItem,$B1683)))</f>
        <v/>
      </c>
      <c r="S1683" s="20" t="str">
        <f t="shared" si="216"/>
        <v/>
      </c>
    </row>
    <row r="1684" spans="9:19" x14ac:dyDescent="0.25">
      <c r="I1684" s="18" t="str">
        <f>IF($B1684="","",IF(CostMethod="Last Cost",IFERROR(INDEX(PurCost,MATCH(_xlfn.MAXIFS(PurRank,PurItem,$B1684),PurRank,0)),$H1684),IF(($G1684+SUMIFS(PurQty,PurItem,$B1684))=0,$H1684,($G1684*$H1684+SUMIFS(PurTotal,PurItem,$B1684))/($G1684+SUMIFS(PurQty,PurItem,$B1684)))))</f>
        <v/>
      </c>
      <c r="K1684" s="18" t="str">
        <f t="shared" si="209"/>
        <v/>
      </c>
      <c r="L1684" s="19" t="str">
        <f t="shared" si="210"/>
        <v/>
      </c>
      <c r="M1684" s="19" t="str">
        <f t="shared" si="211"/>
        <v/>
      </c>
      <c r="N1684" s="20" t="str">
        <f t="shared" si="212"/>
        <v/>
      </c>
      <c r="O1684" s="18" t="str">
        <f t="shared" si="213"/>
        <v/>
      </c>
      <c r="P1684" s="18" t="str">
        <f t="shared" si="214"/>
        <v/>
      </c>
      <c r="Q1684" s="21" t="str">
        <f t="shared" si="215"/>
        <v/>
      </c>
      <c r="R1684" s="22" t="str">
        <f>IF($B1684="","",IF(_xlfn.MAXIFS(PurDate,PurItem,$B1684)=0,"",_xlfn.MAXIFS(PurDate,PurItem,$B1684)))</f>
        <v/>
      </c>
      <c r="S1684" s="20" t="str">
        <f t="shared" si="216"/>
        <v/>
      </c>
    </row>
    <row r="1685" spans="9:19" x14ac:dyDescent="0.25">
      <c r="I1685" s="18" t="str">
        <f>IF($B1685="","",IF(CostMethod="Last Cost",IFERROR(INDEX(PurCost,MATCH(_xlfn.MAXIFS(PurRank,PurItem,$B1685),PurRank,0)),$H1685),IF(($G1685+SUMIFS(PurQty,PurItem,$B1685))=0,$H1685,($G1685*$H1685+SUMIFS(PurTotal,PurItem,$B1685))/($G1685+SUMIFS(PurQty,PurItem,$B1685)))))</f>
        <v/>
      </c>
      <c r="K1685" s="18" t="str">
        <f t="shared" si="209"/>
        <v/>
      </c>
      <c r="L1685" s="19" t="str">
        <f t="shared" si="210"/>
        <v/>
      </c>
      <c r="M1685" s="19" t="str">
        <f t="shared" si="211"/>
        <v/>
      </c>
      <c r="N1685" s="20" t="str">
        <f t="shared" si="212"/>
        <v/>
      </c>
      <c r="O1685" s="18" t="str">
        <f t="shared" si="213"/>
        <v/>
      </c>
      <c r="P1685" s="18" t="str">
        <f t="shared" si="214"/>
        <v/>
      </c>
      <c r="Q1685" s="21" t="str">
        <f t="shared" si="215"/>
        <v/>
      </c>
      <c r="R1685" s="22" t="str">
        <f>IF($B1685="","",IF(_xlfn.MAXIFS(PurDate,PurItem,$B1685)=0,"",_xlfn.MAXIFS(PurDate,PurItem,$B1685)))</f>
        <v/>
      </c>
      <c r="S1685" s="20" t="str">
        <f t="shared" si="216"/>
        <v/>
      </c>
    </row>
    <row r="1686" spans="9:19" x14ac:dyDescent="0.25">
      <c r="I1686" s="18" t="str">
        <f>IF($B1686="","",IF(CostMethod="Last Cost",IFERROR(INDEX(PurCost,MATCH(_xlfn.MAXIFS(PurRank,PurItem,$B1686),PurRank,0)),$H1686),IF(($G1686+SUMIFS(PurQty,PurItem,$B1686))=0,$H1686,($G1686*$H1686+SUMIFS(PurTotal,PurItem,$B1686))/($G1686+SUMIFS(PurQty,PurItem,$B1686)))))</f>
        <v/>
      </c>
      <c r="K1686" s="18" t="str">
        <f t="shared" si="209"/>
        <v/>
      </c>
      <c r="L1686" s="19" t="str">
        <f t="shared" si="210"/>
        <v/>
      </c>
      <c r="M1686" s="19" t="str">
        <f t="shared" si="211"/>
        <v/>
      </c>
      <c r="N1686" s="20" t="str">
        <f t="shared" si="212"/>
        <v/>
      </c>
      <c r="O1686" s="18" t="str">
        <f t="shared" si="213"/>
        <v/>
      </c>
      <c r="P1686" s="18" t="str">
        <f t="shared" si="214"/>
        <v/>
      </c>
      <c r="Q1686" s="21" t="str">
        <f t="shared" si="215"/>
        <v/>
      </c>
      <c r="R1686" s="22" t="str">
        <f>IF($B1686="","",IF(_xlfn.MAXIFS(PurDate,PurItem,$B1686)=0,"",_xlfn.MAXIFS(PurDate,PurItem,$B1686)))</f>
        <v/>
      </c>
      <c r="S1686" s="20" t="str">
        <f t="shared" si="216"/>
        <v/>
      </c>
    </row>
    <row r="1687" spans="9:19" x14ac:dyDescent="0.25">
      <c r="I1687" s="18" t="str">
        <f>IF($B1687="","",IF(CostMethod="Last Cost",IFERROR(INDEX(PurCost,MATCH(_xlfn.MAXIFS(PurRank,PurItem,$B1687),PurRank,0)),$H1687),IF(($G1687+SUMIFS(PurQty,PurItem,$B1687))=0,$H1687,($G1687*$H1687+SUMIFS(PurTotal,PurItem,$B1687))/($G1687+SUMIFS(PurQty,PurItem,$B1687)))))</f>
        <v/>
      </c>
      <c r="K1687" s="18" t="str">
        <f t="shared" si="209"/>
        <v/>
      </c>
      <c r="L1687" s="19" t="str">
        <f t="shared" si="210"/>
        <v/>
      </c>
      <c r="M1687" s="19" t="str">
        <f t="shared" si="211"/>
        <v/>
      </c>
      <c r="N1687" s="20" t="str">
        <f t="shared" si="212"/>
        <v/>
      </c>
      <c r="O1687" s="18" t="str">
        <f t="shared" si="213"/>
        <v/>
      </c>
      <c r="P1687" s="18" t="str">
        <f t="shared" si="214"/>
        <v/>
      </c>
      <c r="Q1687" s="21" t="str">
        <f t="shared" si="215"/>
        <v/>
      </c>
      <c r="R1687" s="22" t="str">
        <f>IF($B1687="","",IF(_xlfn.MAXIFS(PurDate,PurItem,$B1687)=0,"",_xlfn.MAXIFS(PurDate,PurItem,$B1687)))</f>
        <v/>
      </c>
      <c r="S1687" s="20" t="str">
        <f t="shared" si="216"/>
        <v/>
      </c>
    </row>
    <row r="1688" spans="9:19" x14ac:dyDescent="0.25">
      <c r="I1688" s="18" t="str">
        <f>IF($B1688="","",IF(CostMethod="Last Cost",IFERROR(INDEX(PurCost,MATCH(_xlfn.MAXIFS(PurRank,PurItem,$B1688),PurRank,0)),$H1688),IF(($G1688+SUMIFS(PurQty,PurItem,$B1688))=0,$H1688,($G1688*$H1688+SUMIFS(PurTotal,PurItem,$B1688))/($G1688+SUMIFS(PurQty,PurItem,$B1688)))))</f>
        <v/>
      </c>
      <c r="K1688" s="18" t="str">
        <f t="shared" si="209"/>
        <v/>
      </c>
      <c r="L1688" s="19" t="str">
        <f t="shared" si="210"/>
        <v/>
      </c>
      <c r="M1688" s="19" t="str">
        <f t="shared" si="211"/>
        <v/>
      </c>
      <c r="N1688" s="20" t="str">
        <f t="shared" si="212"/>
        <v/>
      </c>
      <c r="O1688" s="18" t="str">
        <f t="shared" si="213"/>
        <v/>
      </c>
      <c r="P1688" s="18" t="str">
        <f t="shared" si="214"/>
        <v/>
      </c>
      <c r="Q1688" s="21" t="str">
        <f t="shared" si="215"/>
        <v/>
      </c>
      <c r="R1688" s="22" t="str">
        <f>IF($B1688="","",IF(_xlfn.MAXIFS(PurDate,PurItem,$B1688)=0,"",_xlfn.MAXIFS(PurDate,PurItem,$B1688)))</f>
        <v/>
      </c>
      <c r="S1688" s="20" t="str">
        <f t="shared" si="216"/>
        <v/>
      </c>
    </row>
    <row r="1689" spans="9:19" x14ac:dyDescent="0.25">
      <c r="I1689" s="18" t="str">
        <f>IF($B1689="","",IF(CostMethod="Last Cost",IFERROR(INDEX(PurCost,MATCH(_xlfn.MAXIFS(PurRank,PurItem,$B1689),PurRank,0)),$H1689),IF(($G1689+SUMIFS(PurQty,PurItem,$B1689))=0,$H1689,($G1689*$H1689+SUMIFS(PurTotal,PurItem,$B1689))/($G1689+SUMIFS(PurQty,PurItem,$B1689)))))</f>
        <v/>
      </c>
      <c r="K1689" s="18" t="str">
        <f t="shared" si="209"/>
        <v/>
      </c>
      <c r="L1689" s="19" t="str">
        <f t="shared" si="210"/>
        <v/>
      </c>
      <c r="M1689" s="19" t="str">
        <f t="shared" si="211"/>
        <v/>
      </c>
      <c r="N1689" s="20" t="str">
        <f t="shared" si="212"/>
        <v/>
      </c>
      <c r="O1689" s="18" t="str">
        <f t="shared" si="213"/>
        <v/>
      </c>
      <c r="P1689" s="18" t="str">
        <f t="shared" si="214"/>
        <v/>
      </c>
      <c r="Q1689" s="21" t="str">
        <f t="shared" si="215"/>
        <v/>
      </c>
      <c r="R1689" s="22" t="str">
        <f>IF($B1689="","",IF(_xlfn.MAXIFS(PurDate,PurItem,$B1689)=0,"",_xlfn.MAXIFS(PurDate,PurItem,$B1689)))</f>
        <v/>
      </c>
      <c r="S1689" s="20" t="str">
        <f t="shared" si="216"/>
        <v/>
      </c>
    </row>
    <row r="1690" spans="9:19" x14ac:dyDescent="0.25">
      <c r="I1690" s="18" t="str">
        <f>IF($B1690="","",IF(CostMethod="Last Cost",IFERROR(INDEX(PurCost,MATCH(_xlfn.MAXIFS(PurRank,PurItem,$B1690),PurRank,0)),$H1690),IF(($G1690+SUMIFS(PurQty,PurItem,$B1690))=0,$H1690,($G1690*$H1690+SUMIFS(PurTotal,PurItem,$B1690))/($G1690+SUMIFS(PurQty,PurItem,$B1690)))))</f>
        <v/>
      </c>
      <c r="K1690" s="18" t="str">
        <f t="shared" si="209"/>
        <v/>
      </c>
      <c r="L1690" s="19" t="str">
        <f t="shared" si="210"/>
        <v/>
      </c>
      <c r="M1690" s="19" t="str">
        <f t="shared" si="211"/>
        <v/>
      </c>
      <c r="N1690" s="20" t="str">
        <f t="shared" si="212"/>
        <v/>
      </c>
      <c r="O1690" s="18" t="str">
        <f t="shared" si="213"/>
        <v/>
      </c>
      <c r="P1690" s="18" t="str">
        <f t="shared" si="214"/>
        <v/>
      </c>
      <c r="Q1690" s="21" t="str">
        <f t="shared" si="215"/>
        <v/>
      </c>
      <c r="R1690" s="22" t="str">
        <f>IF($B1690="","",IF(_xlfn.MAXIFS(PurDate,PurItem,$B1690)=0,"",_xlfn.MAXIFS(PurDate,PurItem,$B1690)))</f>
        <v/>
      </c>
      <c r="S1690" s="20" t="str">
        <f t="shared" si="216"/>
        <v/>
      </c>
    </row>
    <row r="1691" spans="9:19" x14ac:dyDescent="0.25">
      <c r="I1691" s="18" t="str">
        <f>IF($B1691="","",IF(CostMethod="Last Cost",IFERROR(INDEX(PurCost,MATCH(_xlfn.MAXIFS(PurRank,PurItem,$B1691),PurRank,0)),$H1691),IF(($G1691+SUMIFS(PurQty,PurItem,$B1691))=0,$H1691,($G1691*$H1691+SUMIFS(PurTotal,PurItem,$B1691))/($G1691+SUMIFS(PurQty,PurItem,$B1691)))))</f>
        <v/>
      </c>
      <c r="K1691" s="18" t="str">
        <f t="shared" si="209"/>
        <v/>
      </c>
      <c r="L1691" s="19" t="str">
        <f t="shared" si="210"/>
        <v/>
      </c>
      <c r="M1691" s="19" t="str">
        <f t="shared" si="211"/>
        <v/>
      </c>
      <c r="N1691" s="20" t="str">
        <f t="shared" si="212"/>
        <v/>
      </c>
      <c r="O1691" s="18" t="str">
        <f t="shared" si="213"/>
        <v/>
      </c>
      <c r="P1691" s="18" t="str">
        <f t="shared" si="214"/>
        <v/>
      </c>
      <c r="Q1691" s="21" t="str">
        <f t="shared" si="215"/>
        <v/>
      </c>
      <c r="R1691" s="22" t="str">
        <f>IF($B1691="","",IF(_xlfn.MAXIFS(PurDate,PurItem,$B1691)=0,"",_xlfn.MAXIFS(PurDate,PurItem,$B1691)))</f>
        <v/>
      </c>
      <c r="S1691" s="20" t="str">
        <f t="shared" si="216"/>
        <v/>
      </c>
    </row>
    <row r="1692" spans="9:19" x14ac:dyDescent="0.25">
      <c r="I1692" s="18" t="str">
        <f>IF($B1692="","",IF(CostMethod="Last Cost",IFERROR(INDEX(PurCost,MATCH(_xlfn.MAXIFS(PurRank,PurItem,$B1692),PurRank,0)),$H1692),IF(($G1692+SUMIFS(PurQty,PurItem,$B1692))=0,$H1692,($G1692*$H1692+SUMIFS(PurTotal,PurItem,$B1692))/($G1692+SUMIFS(PurQty,PurItem,$B1692)))))</f>
        <v/>
      </c>
      <c r="K1692" s="18" t="str">
        <f t="shared" si="209"/>
        <v/>
      </c>
      <c r="L1692" s="19" t="str">
        <f t="shared" si="210"/>
        <v/>
      </c>
      <c r="M1692" s="19" t="str">
        <f t="shared" si="211"/>
        <v/>
      </c>
      <c r="N1692" s="20" t="str">
        <f t="shared" si="212"/>
        <v/>
      </c>
      <c r="O1692" s="18" t="str">
        <f t="shared" si="213"/>
        <v/>
      </c>
      <c r="P1692" s="18" t="str">
        <f t="shared" si="214"/>
        <v/>
      </c>
      <c r="Q1692" s="21" t="str">
        <f t="shared" si="215"/>
        <v/>
      </c>
      <c r="R1692" s="22" t="str">
        <f>IF($B1692="","",IF(_xlfn.MAXIFS(PurDate,PurItem,$B1692)=0,"",_xlfn.MAXIFS(PurDate,PurItem,$B1692)))</f>
        <v/>
      </c>
      <c r="S1692" s="20" t="str">
        <f t="shared" si="216"/>
        <v/>
      </c>
    </row>
    <row r="1693" spans="9:19" x14ac:dyDescent="0.25">
      <c r="I1693" s="18" t="str">
        <f>IF($B1693="","",IF(CostMethod="Last Cost",IFERROR(INDEX(PurCost,MATCH(_xlfn.MAXIFS(PurRank,PurItem,$B1693),PurRank,0)),$H1693),IF(($G1693+SUMIFS(PurQty,PurItem,$B1693))=0,$H1693,($G1693*$H1693+SUMIFS(PurTotal,PurItem,$B1693))/($G1693+SUMIFS(PurQty,PurItem,$B1693)))))</f>
        <v/>
      </c>
      <c r="K1693" s="18" t="str">
        <f t="shared" si="209"/>
        <v/>
      </c>
      <c r="L1693" s="19" t="str">
        <f t="shared" si="210"/>
        <v/>
      </c>
      <c r="M1693" s="19" t="str">
        <f t="shared" si="211"/>
        <v/>
      </c>
      <c r="N1693" s="20" t="str">
        <f t="shared" si="212"/>
        <v/>
      </c>
      <c r="O1693" s="18" t="str">
        <f t="shared" si="213"/>
        <v/>
      </c>
      <c r="P1693" s="18" t="str">
        <f t="shared" si="214"/>
        <v/>
      </c>
      <c r="Q1693" s="21" t="str">
        <f t="shared" si="215"/>
        <v/>
      </c>
      <c r="R1693" s="22" t="str">
        <f>IF($B1693="","",IF(_xlfn.MAXIFS(PurDate,PurItem,$B1693)=0,"",_xlfn.MAXIFS(PurDate,PurItem,$B1693)))</f>
        <v/>
      </c>
      <c r="S1693" s="20" t="str">
        <f t="shared" si="216"/>
        <v/>
      </c>
    </row>
    <row r="1694" spans="9:19" x14ac:dyDescent="0.25">
      <c r="I1694" s="18" t="str">
        <f>IF($B1694="","",IF(CostMethod="Last Cost",IFERROR(INDEX(PurCost,MATCH(_xlfn.MAXIFS(PurRank,PurItem,$B1694),PurRank,0)),$H1694),IF(($G1694+SUMIFS(PurQty,PurItem,$B1694))=0,$H1694,($G1694*$H1694+SUMIFS(PurTotal,PurItem,$B1694))/($G1694+SUMIFS(PurQty,PurItem,$B1694)))))</f>
        <v/>
      </c>
      <c r="K1694" s="18" t="str">
        <f t="shared" si="209"/>
        <v/>
      </c>
      <c r="L1694" s="19" t="str">
        <f t="shared" si="210"/>
        <v/>
      </c>
      <c r="M1694" s="19" t="str">
        <f t="shared" si="211"/>
        <v/>
      </c>
      <c r="N1694" s="20" t="str">
        <f t="shared" si="212"/>
        <v/>
      </c>
      <c r="O1694" s="18" t="str">
        <f t="shared" si="213"/>
        <v/>
      </c>
      <c r="P1694" s="18" t="str">
        <f t="shared" si="214"/>
        <v/>
      </c>
      <c r="Q1694" s="21" t="str">
        <f t="shared" si="215"/>
        <v/>
      </c>
      <c r="R1694" s="22" t="str">
        <f>IF($B1694="","",IF(_xlfn.MAXIFS(PurDate,PurItem,$B1694)=0,"",_xlfn.MAXIFS(PurDate,PurItem,$B1694)))</f>
        <v/>
      </c>
      <c r="S1694" s="20" t="str">
        <f t="shared" si="216"/>
        <v/>
      </c>
    </row>
    <row r="1695" spans="9:19" x14ac:dyDescent="0.25">
      <c r="I1695" s="18" t="str">
        <f>IF($B1695="","",IF(CostMethod="Last Cost",IFERROR(INDEX(PurCost,MATCH(_xlfn.MAXIFS(PurRank,PurItem,$B1695),PurRank,0)),$H1695),IF(($G1695+SUMIFS(PurQty,PurItem,$B1695))=0,$H1695,($G1695*$H1695+SUMIFS(PurTotal,PurItem,$B1695))/($G1695+SUMIFS(PurQty,PurItem,$B1695)))))</f>
        <v/>
      </c>
      <c r="K1695" s="18" t="str">
        <f t="shared" si="209"/>
        <v/>
      </c>
      <c r="L1695" s="19" t="str">
        <f t="shared" si="210"/>
        <v/>
      </c>
      <c r="M1695" s="19" t="str">
        <f t="shared" si="211"/>
        <v/>
      </c>
      <c r="N1695" s="20" t="str">
        <f t="shared" si="212"/>
        <v/>
      </c>
      <c r="O1695" s="18" t="str">
        <f t="shared" si="213"/>
        <v/>
      </c>
      <c r="P1695" s="18" t="str">
        <f t="shared" si="214"/>
        <v/>
      </c>
      <c r="Q1695" s="21" t="str">
        <f t="shared" si="215"/>
        <v/>
      </c>
      <c r="R1695" s="22" t="str">
        <f>IF($B1695="","",IF(_xlfn.MAXIFS(PurDate,PurItem,$B1695)=0,"",_xlfn.MAXIFS(PurDate,PurItem,$B1695)))</f>
        <v/>
      </c>
      <c r="S1695" s="20" t="str">
        <f t="shared" si="216"/>
        <v/>
      </c>
    </row>
    <row r="1696" spans="9:19" x14ac:dyDescent="0.25">
      <c r="I1696" s="18" t="str">
        <f>IF($B1696="","",IF(CostMethod="Last Cost",IFERROR(INDEX(PurCost,MATCH(_xlfn.MAXIFS(PurRank,PurItem,$B1696),PurRank,0)),$H1696),IF(($G1696+SUMIFS(PurQty,PurItem,$B1696))=0,$H1696,($G1696*$H1696+SUMIFS(PurTotal,PurItem,$B1696))/($G1696+SUMIFS(PurQty,PurItem,$B1696)))))</f>
        <v/>
      </c>
      <c r="K1696" s="18" t="str">
        <f t="shared" si="209"/>
        <v/>
      </c>
      <c r="L1696" s="19" t="str">
        <f t="shared" si="210"/>
        <v/>
      </c>
      <c r="M1696" s="19" t="str">
        <f t="shared" si="211"/>
        <v/>
      </c>
      <c r="N1696" s="20" t="str">
        <f t="shared" si="212"/>
        <v/>
      </c>
      <c r="O1696" s="18" t="str">
        <f t="shared" si="213"/>
        <v/>
      </c>
      <c r="P1696" s="18" t="str">
        <f t="shared" si="214"/>
        <v/>
      </c>
      <c r="Q1696" s="21" t="str">
        <f t="shared" si="215"/>
        <v/>
      </c>
      <c r="R1696" s="22" t="str">
        <f>IF($B1696="","",IF(_xlfn.MAXIFS(PurDate,PurItem,$B1696)=0,"",_xlfn.MAXIFS(PurDate,PurItem,$B1696)))</f>
        <v/>
      </c>
      <c r="S1696" s="20" t="str">
        <f t="shared" si="216"/>
        <v/>
      </c>
    </row>
    <row r="1697" spans="9:19" x14ac:dyDescent="0.25">
      <c r="I1697" s="18" t="str">
        <f>IF($B1697="","",IF(CostMethod="Last Cost",IFERROR(INDEX(PurCost,MATCH(_xlfn.MAXIFS(PurRank,PurItem,$B1697),PurRank,0)),$H1697),IF(($G1697+SUMIFS(PurQty,PurItem,$B1697))=0,$H1697,($G1697*$H1697+SUMIFS(PurTotal,PurItem,$B1697))/($G1697+SUMIFS(PurQty,PurItem,$B1697)))))</f>
        <v/>
      </c>
      <c r="K1697" s="18" t="str">
        <f t="shared" si="209"/>
        <v/>
      </c>
      <c r="L1697" s="19" t="str">
        <f t="shared" si="210"/>
        <v/>
      </c>
      <c r="M1697" s="19" t="str">
        <f t="shared" si="211"/>
        <v/>
      </c>
      <c r="N1697" s="20" t="str">
        <f t="shared" si="212"/>
        <v/>
      </c>
      <c r="O1697" s="18" t="str">
        <f t="shared" si="213"/>
        <v/>
      </c>
      <c r="P1697" s="18" t="str">
        <f t="shared" si="214"/>
        <v/>
      </c>
      <c r="Q1697" s="21" t="str">
        <f t="shared" si="215"/>
        <v/>
      </c>
      <c r="R1697" s="22" t="str">
        <f>IF($B1697="","",IF(_xlfn.MAXIFS(PurDate,PurItem,$B1697)=0,"",_xlfn.MAXIFS(PurDate,PurItem,$B1697)))</f>
        <v/>
      </c>
      <c r="S1697" s="20" t="str">
        <f t="shared" si="216"/>
        <v/>
      </c>
    </row>
    <row r="1698" spans="9:19" x14ac:dyDescent="0.25">
      <c r="I1698" s="18" t="str">
        <f>IF($B1698="","",IF(CostMethod="Last Cost",IFERROR(INDEX(PurCost,MATCH(_xlfn.MAXIFS(PurRank,PurItem,$B1698),PurRank,0)),$H1698),IF(($G1698+SUMIFS(PurQty,PurItem,$B1698))=0,$H1698,($G1698*$H1698+SUMIFS(PurTotal,PurItem,$B1698))/($G1698+SUMIFS(PurQty,PurItem,$B1698)))))</f>
        <v/>
      </c>
      <c r="K1698" s="18" t="str">
        <f t="shared" si="209"/>
        <v/>
      </c>
      <c r="L1698" s="19" t="str">
        <f t="shared" si="210"/>
        <v/>
      </c>
      <c r="M1698" s="19" t="str">
        <f t="shared" si="211"/>
        <v/>
      </c>
      <c r="N1698" s="20" t="str">
        <f t="shared" si="212"/>
        <v/>
      </c>
      <c r="O1698" s="18" t="str">
        <f t="shared" si="213"/>
        <v/>
      </c>
      <c r="P1698" s="18" t="str">
        <f t="shared" si="214"/>
        <v/>
      </c>
      <c r="Q1698" s="21" t="str">
        <f t="shared" si="215"/>
        <v/>
      </c>
      <c r="R1698" s="22" t="str">
        <f>IF($B1698="","",IF(_xlfn.MAXIFS(PurDate,PurItem,$B1698)=0,"",_xlfn.MAXIFS(PurDate,PurItem,$B1698)))</f>
        <v/>
      </c>
      <c r="S1698" s="20" t="str">
        <f t="shared" si="216"/>
        <v/>
      </c>
    </row>
    <row r="1699" spans="9:19" x14ac:dyDescent="0.25">
      <c r="I1699" s="18" t="str">
        <f>IF($B1699="","",IF(CostMethod="Last Cost",IFERROR(INDEX(PurCost,MATCH(_xlfn.MAXIFS(PurRank,PurItem,$B1699),PurRank,0)),$H1699),IF(($G1699+SUMIFS(PurQty,PurItem,$B1699))=0,$H1699,($G1699*$H1699+SUMIFS(PurTotal,PurItem,$B1699))/($G1699+SUMIFS(PurQty,PurItem,$B1699)))))</f>
        <v/>
      </c>
      <c r="K1699" s="18" t="str">
        <f t="shared" si="209"/>
        <v/>
      </c>
      <c r="L1699" s="19" t="str">
        <f t="shared" si="210"/>
        <v/>
      </c>
      <c r="M1699" s="19" t="str">
        <f t="shared" si="211"/>
        <v/>
      </c>
      <c r="N1699" s="20" t="str">
        <f t="shared" si="212"/>
        <v/>
      </c>
      <c r="O1699" s="18" t="str">
        <f t="shared" si="213"/>
        <v/>
      </c>
      <c r="P1699" s="18" t="str">
        <f t="shared" si="214"/>
        <v/>
      </c>
      <c r="Q1699" s="21" t="str">
        <f t="shared" si="215"/>
        <v/>
      </c>
      <c r="R1699" s="22" t="str">
        <f>IF($B1699="","",IF(_xlfn.MAXIFS(PurDate,PurItem,$B1699)=0,"",_xlfn.MAXIFS(PurDate,PurItem,$B1699)))</f>
        <v/>
      </c>
      <c r="S1699" s="20" t="str">
        <f t="shared" si="216"/>
        <v/>
      </c>
    </row>
    <row r="1700" spans="9:19" x14ac:dyDescent="0.25">
      <c r="I1700" s="18" t="str">
        <f>IF($B1700="","",IF(CostMethod="Last Cost",IFERROR(INDEX(PurCost,MATCH(_xlfn.MAXIFS(PurRank,PurItem,$B1700),PurRank,0)),$H1700),IF(($G1700+SUMIFS(PurQty,PurItem,$B1700))=0,$H1700,($G1700*$H1700+SUMIFS(PurTotal,PurItem,$B1700))/($G1700+SUMIFS(PurQty,PurItem,$B1700)))))</f>
        <v/>
      </c>
      <c r="K1700" s="18" t="str">
        <f t="shared" si="209"/>
        <v/>
      </c>
      <c r="L1700" s="19" t="str">
        <f t="shared" si="210"/>
        <v/>
      </c>
      <c r="M1700" s="19" t="str">
        <f t="shared" si="211"/>
        <v/>
      </c>
      <c r="N1700" s="20" t="str">
        <f t="shared" si="212"/>
        <v/>
      </c>
      <c r="O1700" s="18" t="str">
        <f t="shared" si="213"/>
        <v/>
      </c>
      <c r="P1700" s="18" t="str">
        <f t="shared" si="214"/>
        <v/>
      </c>
      <c r="Q1700" s="21" t="str">
        <f t="shared" si="215"/>
        <v/>
      </c>
      <c r="R1700" s="22" t="str">
        <f>IF($B1700="","",IF(_xlfn.MAXIFS(PurDate,PurItem,$B1700)=0,"",_xlfn.MAXIFS(PurDate,PurItem,$B1700)))</f>
        <v/>
      </c>
      <c r="S1700" s="20" t="str">
        <f t="shared" si="216"/>
        <v/>
      </c>
    </row>
    <row r="1701" spans="9:19" x14ac:dyDescent="0.25">
      <c r="I1701" s="18" t="str">
        <f>IF($B1701="","",IF(CostMethod="Last Cost",IFERROR(INDEX(PurCost,MATCH(_xlfn.MAXIFS(PurRank,PurItem,$B1701),PurRank,0)),$H1701),IF(($G1701+SUMIFS(PurQty,PurItem,$B1701))=0,$H1701,($G1701*$H1701+SUMIFS(PurTotal,PurItem,$B1701))/($G1701+SUMIFS(PurQty,PurItem,$B1701)))))</f>
        <v/>
      </c>
      <c r="K1701" s="18" t="str">
        <f t="shared" si="209"/>
        <v/>
      </c>
      <c r="L1701" s="19" t="str">
        <f t="shared" si="210"/>
        <v/>
      </c>
      <c r="M1701" s="19" t="str">
        <f t="shared" si="211"/>
        <v/>
      </c>
      <c r="N1701" s="20" t="str">
        <f t="shared" si="212"/>
        <v/>
      </c>
      <c r="O1701" s="18" t="str">
        <f t="shared" si="213"/>
        <v/>
      </c>
      <c r="P1701" s="18" t="str">
        <f t="shared" si="214"/>
        <v/>
      </c>
      <c r="Q1701" s="21" t="str">
        <f t="shared" si="215"/>
        <v/>
      </c>
      <c r="R1701" s="22" t="str">
        <f>IF($B1701="","",IF(_xlfn.MAXIFS(PurDate,PurItem,$B1701)=0,"",_xlfn.MAXIFS(PurDate,PurItem,$B1701)))</f>
        <v/>
      </c>
      <c r="S1701" s="20" t="str">
        <f t="shared" si="216"/>
        <v/>
      </c>
    </row>
    <row r="1702" spans="9:19" x14ac:dyDescent="0.25">
      <c r="I1702" s="18" t="str">
        <f>IF($B1702="","",IF(CostMethod="Last Cost",IFERROR(INDEX(PurCost,MATCH(_xlfn.MAXIFS(PurRank,PurItem,$B1702),PurRank,0)),$H1702),IF(($G1702+SUMIFS(PurQty,PurItem,$B1702))=0,$H1702,($G1702*$H1702+SUMIFS(PurTotal,PurItem,$B1702))/($G1702+SUMIFS(PurQty,PurItem,$B1702)))))</f>
        <v/>
      </c>
      <c r="K1702" s="18" t="str">
        <f t="shared" si="209"/>
        <v/>
      </c>
      <c r="L1702" s="19" t="str">
        <f t="shared" si="210"/>
        <v/>
      </c>
      <c r="M1702" s="19" t="str">
        <f t="shared" si="211"/>
        <v/>
      </c>
      <c r="N1702" s="20" t="str">
        <f t="shared" si="212"/>
        <v/>
      </c>
      <c r="O1702" s="18" t="str">
        <f t="shared" si="213"/>
        <v/>
      </c>
      <c r="P1702" s="18" t="str">
        <f t="shared" si="214"/>
        <v/>
      </c>
      <c r="Q1702" s="21" t="str">
        <f t="shared" si="215"/>
        <v/>
      </c>
      <c r="R1702" s="22" t="str">
        <f>IF($B1702="","",IF(_xlfn.MAXIFS(PurDate,PurItem,$B1702)=0,"",_xlfn.MAXIFS(PurDate,PurItem,$B1702)))</f>
        <v/>
      </c>
      <c r="S1702" s="20" t="str">
        <f t="shared" si="216"/>
        <v/>
      </c>
    </row>
    <row r="1703" spans="9:19" x14ac:dyDescent="0.25">
      <c r="I1703" s="18" t="str">
        <f>IF($B1703="","",IF(CostMethod="Last Cost",IFERROR(INDEX(PurCost,MATCH(_xlfn.MAXIFS(PurRank,PurItem,$B1703),PurRank,0)),$H1703),IF(($G1703+SUMIFS(PurQty,PurItem,$B1703))=0,$H1703,($G1703*$H1703+SUMIFS(PurTotal,PurItem,$B1703))/($G1703+SUMIFS(PurQty,PurItem,$B1703)))))</f>
        <v/>
      </c>
      <c r="K1703" s="18" t="str">
        <f t="shared" si="209"/>
        <v/>
      </c>
      <c r="L1703" s="19" t="str">
        <f t="shared" si="210"/>
        <v/>
      </c>
      <c r="M1703" s="19" t="str">
        <f t="shared" si="211"/>
        <v/>
      </c>
      <c r="N1703" s="20" t="str">
        <f t="shared" si="212"/>
        <v/>
      </c>
      <c r="O1703" s="18" t="str">
        <f t="shared" si="213"/>
        <v/>
      </c>
      <c r="P1703" s="18" t="str">
        <f t="shared" si="214"/>
        <v/>
      </c>
      <c r="Q1703" s="21" t="str">
        <f t="shared" si="215"/>
        <v/>
      </c>
      <c r="R1703" s="22" t="str">
        <f>IF($B1703="","",IF(_xlfn.MAXIFS(PurDate,PurItem,$B1703)=0,"",_xlfn.MAXIFS(PurDate,PurItem,$B1703)))</f>
        <v/>
      </c>
      <c r="S1703" s="20" t="str">
        <f t="shared" si="216"/>
        <v/>
      </c>
    </row>
    <row r="1704" spans="9:19" x14ac:dyDescent="0.25">
      <c r="I1704" s="18" t="str">
        <f>IF($B1704="","",IF(CostMethod="Last Cost",IFERROR(INDEX(PurCost,MATCH(_xlfn.MAXIFS(PurRank,PurItem,$B1704),PurRank,0)),$H1704),IF(($G1704+SUMIFS(PurQty,PurItem,$B1704))=0,$H1704,($G1704*$H1704+SUMIFS(PurTotal,PurItem,$B1704))/($G1704+SUMIFS(PurQty,PurItem,$B1704)))))</f>
        <v/>
      </c>
      <c r="K1704" s="18" t="str">
        <f t="shared" si="209"/>
        <v/>
      </c>
      <c r="L1704" s="19" t="str">
        <f t="shared" si="210"/>
        <v/>
      </c>
      <c r="M1704" s="19" t="str">
        <f t="shared" si="211"/>
        <v/>
      </c>
      <c r="N1704" s="20" t="str">
        <f t="shared" si="212"/>
        <v/>
      </c>
      <c r="O1704" s="18" t="str">
        <f t="shared" si="213"/>
        <v/>
      </c>
      <c r="P1704" s="18" t="str">
        <f t="shared" si="214"/>
        <v/>
      </c>
      <c r="Q1704" s="21" t="str">
        <f t="shared" si="215"/>
        <v/>
      </c>
      <c r="R1704" s="22" t="str">
        <f>IF($B1704="","",IF(_xlfn.MAXIFS(PurDate,PurItem,$B1704)=0,"",_xlfn.MAXIFS(PurDate,PurItem,$B1704)))</f>
        <v/>
      </c>
      <c r="S1704" s="20" t="str">
        <f t="shared" si="216"/>
        <v/>
      </c>
    </row>
    <row r="1705" spans="9:19" x14ac:dyDescent="0.25">
      <c r="I1705" s="18" t="str">
        <f>IF($B1705="","",IF(CostMethod="Last Cost",IFERROR(INDEX(PurCost,MATCH(_xlfn.MAXIFS(PurRank,PurItem,$B1705),PurRank,0)),$H1705),IF(($G1705+SUMIFS(PurQty,PurItem,$B1705))=0,$H1705,($G1705*$H1705+SUMIFS(PurTotal,PurItem,$B1705))/($G1705+SUMIFS(PurQty,PurItem,$B1705)))))</f>
        <v/>
      </c>
      <c r="K1705" s="18" t="str">
        <f t="shared" si="209"/>
        <v/>
      </c>
      <c r="L1705" s="19" t="str">
        <f t="shared" si="210"/>
        <v/>
      </c>
      <c r="M1705" s="19" t="str">
        <f t="shared" si="211"/>
        <v/>
      </c>
      <c r="N1705" s="20" t="str">
        <f t="shared" si="212"/>
        <v/>
      </c>
      <c r="O1705" s="18" t="str">
        <f t="shared" si="213"/>
        <v/>
      </c>
      <c r="P1705" s="18" t="str">
        <f t="shared" si="214"/>
        <v/>
      </c>
      <c r="Q1705" s="21" t="str">
        <f t="shared" si="215"/>
        <v/>
      </c>
      <c r="R1705" s="22" t="str">
        <f>IF($B1705="","",IF(_xlfn.MAXIFS(PurDate,PurItem,$B1705)=0,"",_xlfn.MAXIFS(PurDate,PurItem,$B1705)))</f>
        <v/>
      </c>
      <c r="S1705" s="20" t="str">
        <f t="shared" si="216"/>
        <v/>
      </c>
    </row>
    <row r="1706" spans="9:19" x14ac:dyDescent="0.25">
      <c r="I1706" s="18" t="str">
        <f>IF($B1706="","",IF(CostMethod="Last Cost",IFERROR(INDEX(PurCost,MATCH(_xlfn.MAXIFS(PurRank,PurItem,$B1706),PurRank,0)),$H1706),IF(($G1706+SUMIFS(PurQty,PurItem,$B1706))=0,$H1706,($G1706*$H1706+SUMIFS(PurTotal,PurItem,$B1706))/($G1706+SUMIFS(PurQty,PurItem,$B1706)))))</f>
        <v/>
      </c>
      <c r="K1706" s="18" t="str">
        <f t="shared" si="209"/>
        <v/>
      </c>
      <c r="L1706" s="19" t="str">
        <f t="shared" si="210"/>
        <v/>
      </c>
      <c r="M1706" s="19" t="str">
        <f t="shared" si="211"/>
        <v/>
      </c>
      <c r="N1706" s="20" t="str">
        <f t="shared" si="212"/>
        <v/>
      </c>
      <c r="O1706" s="18" t="str">
        <f t="shared" si="213"/>
        <v/>
      </c>
      <c r="P1706" s="18" t="str">
        <f t="shared" si="214"/>
        <v/>
      </c>
      <c r="Q1706" s="21" t="str">
        <f t="shared" si="215"/>
        <v/>
      </c>
      <c r="R1706" s="22" t="str">
        <f>IF($B1706="","",IF(_xlfn.MAXIFS(PurDate,PurItem,$B1706)=0,"",_xlfn.MAXIFS(PurDate,PurItem,$B1706)))</f>
        <v/>
      </c>
      <c r="S1706" s="20" t="str">
        <f t="shared" si="216"/>
        <v/>
      </c>
    </row>
    <row r="1707" spans="9:19" x14ac:dyDescent="0.25">
      <c r="I1707" s="18" t="str">
        <f>IF($B1707="","",IF(CostMethod="Last Cost",IFERROR(INDEX(PurCost,MATCH(_xlfn.MAXIFS(PurRank,PurItem,$B1707),PurRank,0)),$H1707),IF(($G1707+SUMIFS(PurQty,PurItem,$B1707))=0,$H1707,($G1707*$H1707+SUMIFS(PurTotal,PurItem,$B1707))/($G1707+SUMIFS(PurQty,PurItem,$B1707)))))</f>
        <v/>
      </c>
      <c r="K1707" s="18" t="str">
        <f t="shared" si="209"/>
        <v/>
      </c>
      <c r="L1707" s="19" t="str">
        <f t="shared" si="210"/>
        <v/>
      </c>
      <c r="M1707" s="19" t="str">
        <f t="shared" si="211"/>
        <v/>
      </c>
      <c r="N1707" s="20" t="str">
        <f t="shared" si="212"/>
        <v/>
      </c>
      <c r="O1707" s="18" t="str">
        <f t="shared" si="213"/>
        <v/>
      </c>
      <c r="P1707" s="18" t="str">
        <f t="shared" si="214"/>
        <v/>
      </c>
      <c r="Q1707" s="21" t="str">
        <f t="shared" si="215"/>
        <v/>
      </c>
      <c r="R1707" s="22" t="str">
        <f>IF($B1707="","",IF(_xlfn.MAXIFS(PurDate,PurItem,$B1707)=0,"",_xlfn.MAXIFS(PurDate,PurItem,$B1707)))</f>
        <v/>
      </c>
      <c r="S1707" s="20" t="str">
        <f t="shared" si="216"/>
        <v/>
      </c>
    </row>
    <row r="1708" spans="9:19" x14ac:dyDescent="0.25">
      <c r="I1708" s="18" t="str">
        <f>IF($B1708="","",IF(CostMethod="Last Cost",IFERROR(INDEX(PurCost,MATCH(_xlfn.MAXIFS(PurRank,PurItem,$B1708),PurRank,0)),$H1708),IF(($G1708+SUMIFS(PurQty,PurItem,$B1708))=0,$H1708,($G1708*$H1708+SUMIFS(PurTotal,PurItem,$B1708))/($G1708+SUMIFS(PurQty,PurItem,$B1708)))))</f>
        <v/>
      </c>
      <c r="K1708" s="18" t="str">
        <f t="shared" si="209"/>
        <v/>
      </c>
      <c r="L1708" s="19" t="str">
        <f t="shared" si="210"/>
        <v/>
      </c>
      <c r="M1708" s="19" t="str">
        <f t="shared" si="211"/>
        <v/>
      </c>
      <c r="N1708" s="20" t="str">
        <f t="shared" si="212"/>
        <v/>
      </c>
      <c r="O1708" s="18" t="str">
        <f t="shared" si="213"/>
        <v/>
      </c>
      <c r="P1708" s="18" t="str">
        <f t="shared" si="214"/>
        <v/>
      </c>
      <c r="Q1708" s="21" t="str">
        <f t="shared" si="215"/>
        <v/>
      </c>
      <c r="R1708" s="22" t="str">
        <f>IF($B1708="","",IF(_xlfn.MAXIFS(PurDate,PurItem,$B1708)=0,"",_xlfn.MAXIFS(PurDate,PurItem,$B1708)))</f>
        <v/>
      </c>
      <c r="S1708" s="20" t="str">
        <f t="shared" si="216"/>
        <v/>
      </c>
    </row>
    <row r="1709" spans="9:19" x14ac:dyDescent="0.25">
      <c r="I1709" s="18" t="str">
        <f>IF($B1709="","",IF(CostMethod="Last Cost",IFERROR(INDEX(PurCost,MATCH(_xlfn.MAXIFS(PurRank,PurItem,$B1709),PurRank,0)),$H1709),IF(($G1709+SUMIFS(PurQty,PurItem,$B1709))=0,$H1709,($G1709*$H1709+SUMIFS(PurTotal,PurItem,$B1709))/($G1709+SUMIFS(PurQty,PurItem,$B1709)))))</f>
        <v/>
      </c>
      <c r="K1709" s="18" t="str">
        <f t="shared" si="209"/>
        <v/>
      </c>
      <c r="L1709" s="19" t="str">
        <f t="shared" si="210"/>
        <v/>
      </c>
      <c r="M1709" s="19" t="str">
        <f t="shared" si="211"/>
        <v/>
      </c>
      <c r="N1709" s="20" t="str">
        <f t="shared" si="212"/>
        <v/>
      </c>
      <c r="O1709" s="18" t="str">
        <f t="shared" si="213"/>
        <v/>
      </c>
      <c r="P1709" s="18" t="str">
        <f t="shared" si="214"/>
        <v/>
      </c>
      <c r="Q1709" s="21" t="str">
        <f t="shared" si="215"/>
        <v/>
      </c>
      <c r="R1709" s="22" t="str">
        <f>IF($B1709="","",IF(_xlfn.MAXIFS(PurDate,PurItem,$B1709)=0,"",_xlfn.MAXIFS(PurDate,PurItem,$B1709)))</f>
        <v/>
      </c>
      <c r="S1709" s="20" t="str">
        <f t="shared" si="216"/>
        <v/>
      </c>
    </row>
    <row r="1710" spans="9:19" x14ac:dyDescent="0.25">
      <c r="I1710" s="18" t="str">
        <f>IF($B1710="","",IF(CostMethod="Last Cost",IFERROR(INDEX(PurCost,MATCH(_xlfn.MAXIFS(PurRank,PurItem,$B1710),PurRank,0)),$H1710),IF(($G1710+SUMIFS(PurQty,PurItem,$B1710))=0,$H1710,($G1710*$H1710+SUMIFS(PurTotal,PurItem,$B1710))/($G1710+SUMIFS(PurQty,PurItem,$B1710)))))</f>
        <v/>
      </c>
      <c r="K1710" s="18" t="str">
        <f t="shared" si="209"/>
        <v/>
      </c>
      <c r="L1710" s="19" t="str">
        <f t="shared" si="210"/>
        <v/>
      </c>
      <c r="M1710" s="19" t="str">
        <f t="shared" si="211"/>
        <v/>
      </c>
      <c r="N1710" s="20" t="str">
        <f t="shared" si="212"/>
        <v/>
      </c>
      <c r="O1710" s="18" t="str">
        <f t="shared" si="213"/>
        <v/>
      </c>
      <c r="P1710" s="18" t="str">
        <f t="shared" si="214"/>
        <v/>
      </c>
      <c r="Q1710" s="21" t="str">
        <f t="shared" si="215"/>
        <v/>
      </c>
      <c r="R1710" s="22" t="str">
        <f>IF($B1710="","",IF(_xlfn.MAXIFS(PurDate,PurItem,$B1710)=0,"",_xlfn.MAXIFS(PurDate,PurItem,$B1710)))</f>
        <v/>
      </c>
      <c r="S1710" s="20" t="str">
        <f t="shared" si="216"/>
        <v/>
      </c>
    </row>
    <row r="1711" spans="9:19" x14ac:dyDescent="0.25">
      <c r="I1711" s="18" t="str">
        <f>IF($B1711="","",IF(CostMethod="Last Cost",IFERROR(INDEX(PurCost,MATCH(_xlfn.MAXIFS(PurRank,PurItem,$B1711),PurRank,0)),$H1711),IF(($G1711+SUMIFS(PurQty,PurItem,$B1711))=0,$H1711,($G1711*$H1711+SUMIFS(PurTotal,PurItem,$B1711))/($G1711+SUMIFS(PurQty,PurItem,$B1711)))))</f>
        <v/>
      </c>
      <c r="K1711" s="18" t="str">
        <f t="shared" si="209"/>
        <v/>
      </c>
      <c r="L1711" s="19" t="str">
        <f t="shared" si="210"/>
        <v/>
      </c>
      <c r="M1711" s="19" t="str">
        <f t="shared" si="211"/>
        <v/>
      </c>
      <c r="N1711" s="20" t="str">
        <f t="shared" si="212"/>
        <v/>
      </c>
      <c r="O1711" s="18" t="str">
        <f t="shared" si="213"/>
        <v/>
      </c>
      <c r="P1711" s="18" t="str">
        <f t="shared" si="214"/>
        <v/>
      </c>
      <c r="Q1711" s="21" t="str">
        <f t="shared" si="215"/>
        <v/>
      </c>
      <c r="R1711" s="22" t="str">
        <f>IF($B1711="","",IF(_xlfn.MAXIFS(PurDate,PurItem,$B1711)=0,"",_xlfn.MAXIFS(PurDate,PurItem,$B1711)))</f>
        <v/>
      </c>
      <c r="S1711" s="20" t="str">
        <f t="shared" si="216"/>
        <v/>
      </c>
    </row>
    <row r="1712" spans="9:19" x14ac:dyDescent="0.25">
      <c r="I1712" s="18" t="str">
        <f>IF($B1712="","",IF(CostMethod="Last Cost",IFERROR(INDEX(PurCost,MATCH(_xlfn.MAXIFS(PurRank,PurItem,$B1712),PurRank,0)),$H1712),IF(($G1712+SUMIFS(PurQty,PurItem,$B1712))=0,$H1712,($G1712*$H1712+SUMIFS(PurTotal,PurItem,$B1712))/($G1712+SUMIFS(PurQty,PurItem,$B1712)))))</f>
        <v/>
      </c>
      <c r="K1712" s="18" t="str">
        <f t="shared" si="209"/>
        <v/>
      </c>
      <c r="L1712" s="19" t="str">
        <f t="shared" si="210"/>
        <v/>
      </c>
      <c r="M1712" s="19" t="str">
        <f t="shared" si="211"/>
        <v/>
      </c>
      <c r="N1712" s="20" t="str">
        <f t="shared" si="212"/>
        <v/>
      </c>
      <c r="O1712" s="18" t="str">
        <f t="shared" si="213"/>
        <v/>
      </c>
      <c r="P1712" s="18" t="str">
        <f t="shared" si="214"/>
        <v/>
      </c>
      <c r="Q1712" s="21" t="str">
        <f t="shared" si="215"/>
        <v/>
      </c>
      <c r="R1712" s="22" t="str">
        <f>IF($B1712="","",IF(_xlfn.MAXIFS(PurDate,PurItem,$B1712)=0,"",_xlfn.MAXIFS(PurDate,PurItem,$B1712)))</f>
        <v/>
      </c>
      <c r="S1712" s="20" t="str">
        <f t="shared" si="216"/>
        <v/>
      </c>
    </row>
    <row r="1713" spans="9:19" x14ac:dyDescent="0.25">
      <c r="I1713" s="18" t="str">
        <f>IF($B1713="","",IF(CostMethod="Last Cost",IFERROR(INDEX(PurCost,MATCH(_xlfn.MAXIFS(PurRank,PurItem,$B1713),PurRank,0)),$H1713),IF(($G1713+SUMIFS(PurQty,PurItem,$B1713))=0,$H1713,($G1713*$H1713+SUMIFS(PurTotal,PurItem,$B1713))/($G1713+SUMIFS(PurQty,PurItem,$B1713)))))</f>
        <v/>
      </c>
      <c r="K1713" s="18" t="str">
        <f t="shared" si="209"/>
        <v/>
      </c>
      <c r="L1713" s="19" t="str">
        <f t="shared" si="210"/>
        <v/>
      </c>
      <c r="M1713" s="19" t="str">
        <f t="shared" si="211"/>
        <v/>
      </c>
      <c r="N1713" s="20" t="str">
        <f t="shared" si="212"/>
        <v/>
      </c>
      <c r="O1713" s="18" t="str">
        <f t="shared" si="213"/>
        <v/>
      </c>
      <c r="P1713" s="18" t="str">
        <f t="shared" si="214"/>
        <v/>
      </c>
      <c r="Q1713" s="21" t="str">
        <f t="shared" si="215"/>
        <v/>
      </c>
      <c r="R1713" s="22" t="str">
        <f>IF($B1713="","",IF(_xlfn.MAXIFS(PurDate,PurItem,$B1713)=0,"",_xlfn.MAXIFS(PurDate,PurItem,$B1713)))</f>
        <v/>
      </c>
      <c r="S1713" s="20" t="str">
        <f t="shared" si="216"/>
        <v/>
      </c>
    </row>
    <row r="1714" spans="9:19" x14ac:dyDescent="0.25">
      <c r="I1714" s="18" t="str">
        <f>IF($B1714="","",IF(CostMethod="Last Cost",IFERROR(INDEX(PurCost,MATCH(_xlfn.MAXIFS(PurRank,PurItem,$B1714),PurRank,0)),$H1714),IF(($G1714+SUMIFS(PurQty,PurItem,$B1714))=0,$H1714,($G1714*$H1714+SUMIFS(PurTotal,PurItem,$B1714))/($G1714+SUMIFS(PurQty,PurItem,$B1714)))))</f>
        <v/>
      </c>
      <c r="K1714" s="18" t="str">
        <f t="shared" si="209"/>
        <v/>
      </c>
      <c r="L1714" s="19" t="str">
        <f t="shared" si="210"/>
        <v/>
      </c>
      <c r="M1714" s="19" t="str">
        <f t="shared" si="211"/>
        <v/>
      </c>
      <c r="N1714" s="20" t="str">
        <f t="shared" si="212"/>
        <v/>
      </c>
      <c r="O1714" s="18" t="str">
        <f t="shared" si="213"/>
        <v/>
      </c>
      <c r="P1714" s="18" t="str">
        <f t="shared" si="214"/>
        <v/>
      </c>
      <c r="Q1714" s="21" t="str">
        <f t="shared" si="215"/>
        <v/>
      </c>
      <c r="R1714" s="22" t="str">
        <f>IF($B1714="","",IF(_xlfn.MAXIFS(PurDate,PurItem,$B1714)=0,"",_xlfn.MAXIFS(PurDate,PurItem,$B1714)))</f>
        <v/>
      </c>
      <c r="S1714" s="20" t="str">
        <f t="shared" si="216"/>
        <v/>
      </c>
    </row>
    <row r="1715" spans="9:19" x14ac:dyDescent="0.25">
      <c r="I1715" s="18" t="str">
        <f>IF($B1715="","",IF(CostMethod="Last Cost",IFERROR(INDEX(PurCost,MATCH(_xlfn.MAXIFS(PurRank,PurItem,$B1715),PurRank,0)),$H1715),IF(($G1715+SUMIFS(PurQty,PurItem,$B1715))=0,$H1715,($G1715*$H1715+SUMIFS(PurTotal,PurItem,$B1715))/($G1715+SUMIFS(PurQty,PurItem,$B1715)))))</f>
        <v/>
      </c>
      <c r="K1715" s="18" t="str">
        <f t="shared" si="209"/>
        <v/>
      </c>
      <c r="L1715" s="19" t="str">
        <f t="shared" si="210"/>
        <v/>
      </c>
      <c r="M1715" s="19" t="str">
        <f t="shared" si="211"/>
        <v/>
      </c>
      <c r="N1715" s="20" t="str">
        <f t="shared" si="212"/>
        <v/>
      </c>
      <c r="O1715" s="18" t="str">
        <f t="shared" si="213"/>
        <v/>
      </c>
      <c r="P1715" s="18" t="str">
        <f t="shared" si="214"/>
        <v/>
      </c>
      <c r="Q1715" s="21" t="str">
        <f t="shared" si="215"/>
        <v/>
      </c>
      <c r="R1715" s="22" t="str">
        <f>IF($B1715="","",IF(_xlfn.MAXIFS(PurDate,PurItem,$B1715)=0,"",_xlfn.MAXIFS(PurDate,PurItem,$B1715)))</f>
        <v/>
      </c>
      <c r="S1715" s="20" t="str">
        <f t="shared" si="216"/>
        <v/>
      </c>
    </row>
    <row r="1716" spans="9:19" x14ac:dyDescent="0.25">
      <c r="I1716" s="18" t="str">
        <f>IF($B1716="","",IF(CostMethod="Last Cost",IFERROR(INDEX(PurCost,MATCH(_xlfn.MAXIFS(PurRank,PurItem,$B1716),PurRank,0)),$H1716),IF(($G1716+SUMIFS(PurQty,PurItem,$B1716))=0,$H1716,($G1716*$H1716+SUMIFS(PurTotal,PurItem,$B1716))/($G1716+SUMIFS(PurQty,PurItem,$B1716)))))</f>
        <v/>
      </c>
      <c r="K1716" s="18" t="str">
        <f t="shared" si="209"/>
        <v/>
      </c>
      <c r="L1716" s="19" t="str">
        <f t="shared" si="210"/>
        <v/>
      </c>
      <c r="M1716" s="19" t="str">
        <f t="shared" si="211"/>
        <v/>
      </c>
      <c r="N1716" s="20" t="str">
        <f t="shared" si="212"/>
        <v/>
      </c>
      <c r="O1716" s="18" t="str">
        <f t="shared" si="213"/>
        <v/>
      </c>
      <c r="P1716" s="18" t="str">
        <f t="shared" si="214"/>
        <v/>
      </c>
      <c r="Q1716" s="21" t="str">
        <f t="shared" si="215"/>
        <v/>
      </c>
      <c r="R1716" s="22" t="str">
        <f>IF($B1716="","",IF(_xlfn.MAXIFS(PurDate,PurItem,$B1716)=0,"",_xlfn.MAXIFS(PurDate,PurItem,$B1716)))</f>
        <v/>
      </c>
      <c r="S1716" s="20" t="str">
        <f t="shared" si="216"/>
        <v/>
      </c>
    </row>
    <row r="1717" spans="9:19" x14ac:dyDescent="0.25">
      <c r="I1717" s="18" t="str">
        <f>IF($B1717="","",IF(CostMethod="Last Cost",IFERROR(INDEX(PurCost,MATCH(_xlfn.MAXIFS(PurRank,PurItem,$B1717),PurRank,0)),$H1717),IF(($G1717+SUMIFS(PurQty,PurItem,$B1717))=0,$H1717,($G1717*$H1717+SUMIFS(PurTotal,PurItem,$B1717))/($G1717+SUMIFS(PurQty,PurItem,$B1717)))))</f>
        <v/>
      </c>
      <c r="K1717" s="18" t="str">
        <f t="shared" si="209"/>
        <v/>
      </c>
      <c r="L1717" s="19" t="str">
        <f t="shared" si="210"/>
        <v/>
      </c>
      <c r="M1717" s="19" t="str">
        <f t="shared" si="211"/>
        <v/>
      </c>
      <c r="N1717" s="20" t="str">
        <f t="shared" si="212"/>
        <v/>
      </c>
      <c r="O1717" s="18" t="str">
        <f t="shared" si="213"/>
        <v/>
      </c>
      <c r="P1717" s="18" t="str">
        <f t="shared" si="214"/>
        <v/>
      </c>
      <c r="Q1717" s="21" t="str">
        <f t="shared" si="215"/>
        <v/>
      </c>
      <c r="R1717" s="22" t="str">
        <f>IF($B1717="","",IF(_xlfn.MAXIFS(PurDate,PurItem,$B1717)=0,"",_xlfn.MAXIFS(PurDate,PurItem,$B1717)))</f>
        <v/>
      </c>
      <c r="S1717" s="20" t="str">
        <f t="shared" si="216"/>
        <v/>
      </c>
    </row>
    <row r="1718" spans="9:19" x14ac:dyDescent="0.25">
      <c r="I1718" s="18" t="str">
        <f>IF($B1718="","",IF(CostMethod="Last Cost",IFERROR(INDEX(PurCost,MATCH(_xlfn.MAXIFS(PurRank,PurItem,$B1718),PurRank,0)),$H1718),IF(($G1718+SUMIFS(PurQty,PurItem,$B1718))=0,$H1718,($G1718*$H1718+SUMIFS(PurTotal,PurItem,$B1718))/($G1718+SUMIFS(PurQty,PurItem,$B1718)))))</f>
        <v/>
      </c>
      <c r="K1718" s="18" t="str">
        <f t="shared" si="209"/>
        <v/>
      </c>
      <c r="L1718" s="19" t="str">
        <f t="shared" si="210"/>
        <v/>
      </c>
      <c r="M1718" s="19" t="str">
        <f t="shared" si="211"/>
        <v/>
      </c>
      <c r="N1718" s="20" t="str">
        <f t="shared" si="212"/>
        <v/>
      </c>
      <c r="O1718" s="18" t="str">
        <f t="shared" si="213"/>
        <v/>
      </c>
      <c r="P1718" s="18" t="str">
        <f t="shared" si="214"/>
        <v/>
      </c>
      <c r="Q1718" s="21" t="str">
        <f t="shared" si="215"/>
        <v/>
      </c>
      <c r="R1718" s="22" t="str">
        <f>IF($B1718="","",IF(_xlfn.MAXIFS(PurDate,PurItem,$B1718)=0,"",_xlfn.MAXIFS(PurDate,PurItem,$B1718)))</f>
        <v/>
      </c>
      <c r="S1718" s="20" t="str">
        <f t="shared" si="216"/>
        <v/>
      </c>
    </row>
    <row r="1719" spans="9:19" x14ac:dyDescent="0.25">
      <c r="I1719" s="18" t="str">
        <f>IF($B1719="","",IF(CostMethod="Last Cost",IFERROR(INDEX(PurCost,MATCH(_xlfn.MAXIFS(PurRank,PurItem,$B1719),PurRank,0)),$H1719),IF(($G1719+SUMIFS(PurQty,PurItem,$B1719))=0,$H1719,($G1719*$H1719+SUMIFS(PurTotal,PurItem,$B1719))/($G1719+SUMIFS(PurQty,PurItem,$B1719)))))</f>
        <v/>
      </c>
      <c r="K1719" s="18" t="str">
        <f t="shared" si="209"/>
        <v/>
      </c>
      <c r="L1719" s="19" t="str">
        <f t="shared" si="210"/>
        <v/>
      </c>
      <c r="M1719" s="19" t="str">
        <f t="shared" si="211"/>
        <v/>
      </c>
      <c r="N1719" s="20" t="str">
        <f t="shared" si="212"/>
        <v/>
      </c>
      <c r="O1719" s="18" t="str">
        <f t="shared" si="213"/>
        <v/>
      </c>
      <c r="P1719" s="18" t="str">
        <f t="shared" si="214"/>
        <v/>
      </c>
      <c r="Q1719" s="21" t="str">
        <f t="shared" si="215"/>
        <v/>
      </c>
      <c r="R1719" s="22" t="str">
        <f>IF($B1719="","",IF(_xlfn.MAXIFS(PurDate,PurItem,$B1719)=0,"",_xlfn.MAXIFS(PurDate,PurItem,$B1719)))</f>
        <v/>
      </c>
      <c r="S1719" s="20" t="str">
        <f t="shared" si="216"/>
        <v/>
      </c>
    </row>
    <row r="1720" spans="9:19" x14ac:dyDescent="0.25">
      <c r="I1720" s="18" t="str">
        <f>IF($B1720="","",IF(CostMethod="Last Cost",IFERROR(INDEX(PurCost,MATCH(_xlfn.MAXIFS(PurRank,PurItem,$B1720),PurRank,0)),$H1720),IF(($G1720+SUMIFS(PurQty,PurItem,$B1720))=0,$H1720,($G1720*$H1720+SUMIFS(PurTotal,PurItem,$B1720))/($G1720+SUMIFS(PurQty,PurItem,$B1720)))))</f>
        <v/>
      </c>
      <c r="K1720" s="18" t="str">
        <f t="shared" si="209"/>
        <v/>
      </c>
      <c r="L1720" s="19" t="str">
        <f t="shared" si="210"/>
        <v/>
      </c>
      <c r="M1720" s="19" t="str">
        <f t="shared" si="211"/>
        <v/>
      </c>
      <c r="N1720" s="20" t="str">
        <f t="shared" si="212"/>
        <v/>
      </c>
      <c r="O1720" s="18" t="str">
        <f t="shared" si="213"/>
        <v/>
      </c>
      <c r="P1720" s="18" t="str">
        <f t="shared" si="214"/>
        <v/>
      </c>
      <c r="Q1720" s="21" t="str">
        <f t="shared" si="215"/>
        <v/>
      </c>
      <c r="R1720" s="22" t="str">
        <f>IF($B1720="","",IF(_xlfn.MAXIFS(PurDate,PurItem,$B1720)=0,"",_xlfn.MAXIFS(PurDate,PurItem,$B1720)))</f>
        <v/>
      </c>
      <c r="S1720" s="20" t="str">
        <f t="shared" si="216"/>
        <v/>
      </c>
    </row>
    <row r="1721" spans="9:19" x14ac:dyDescent="0.25">
      <c r="I1721" s="18" t="str">
        <f>IF($B1721="","",IF(CostMethod="Last Cost",IFERROR(INDEX(PurCost,MATCH(_xlfn.MAXIFS(PurRank,PurItem,$B1721),PurRank,0)),$H1721),IF(($G1721+SUMIFS(PurQty,PurItem,$B1721))=0,$H1721,($G1721*$H1721+SUMIFS(PurTotal,PurItem,$B1721))/($G1721+SUMIFS(PurQty,PurItem,$B1721)))))</f>
        <v/>
      </c>
      <c r="K1721" s="18" t="str">
        <f t="shared" si="209"/>
        <v/>
      </c>
      <c r="L1721" s="19" t="str">
        <f t="shared" si="210"/>
        <v/>
      </c>
      <c r="M1721" s="19" t="str">
        <f t="shared" si="211"/>
        <v/>
      </c>
      <c r="N1721" s="20" t="str">
        <f t="shared" si="212"/>
        <v/>
      </c>
      <c r="O1721" s="18" t="str">
        <f t="shared" si="213"/>
        <v/>
      </c>
      <c r="P1721" s="18" t="str">
        <f t="shared" si="214"/>
        <v/>
      </c>
      <c r="Q1721" s="21" t="str">
        <f t="shared" si="215"/>
        <v/>
      </c>
      <c r="R1721" s="22" t="str">
        <f>IF($B1721="","",IF(_xlfn.MAXIFS(PurDate,PurItem,$B1721)=0,"",_xlfn.MAXIFS(PurDate,PurItem,$B1721)))</f>
        <v/>
      </c>
      <c r="S1721" s="20" t="str">
        <f t="shared" si="216"/>
        <v/>
      </c>
    </row>
    <row r="1722" spans="9:19" x14ac:dyDescent="0.25">
      <c r="I1722" s="18" t="str">
        <f>IF($B1722="","",IF(CostMethod="Last Cost",IFERROR(INDEX(PurCost,MATCH(_xlfn.MAXIFS(PurRank,PurItem,$B1722),PurRank,0)),$H1722),IF(($G1722+SUMIFS(PurQty,PurItem,$B1722))=0,$H1722,($G1722*$H1722+SUMIFS(PurTotal,PurItem,$B1722))/($G1722+SUMIFS(PurQty,PurItem,$B1722)))))</f>
        <v/>
      </c>
      <c r="K1722" s="18" t="str">
        <f t="shared" si="209"/>
        <v/>
      </c>
      <c r="L1722" s="19" t="str">
        <f t="shared" si="210"/>
        <v/>
      </c>
      <c r="M1722" s="19" t="str">
        <f t="shared" si="211"/>
        <v/>
      </c>
      <c r="N1722" s="20" t="str">
        <f t="shared" si="212"/>
        <v/>
      </c>
      <c r="O1722" s="18" t="str">
        <f t="shared" si="213"/>
        <v/>
      </c>
      <c r="P1722" s="18" t="str">
        <f t="shared" si="214"/>
        <v/>
      </c>
      <c r="Q1722" s="21" t="str">
        <f t="shared" si="215"/>
        <v/>
      </c>
      <c r="R1722" s="22" t="str">
        <f>IF($B1722="","",IF(_xlfn.MAXIFS(PurDate,PurItem,$B1722)=0,"",_xlfn.MAXIFS(PurDate,PurItem,$B1722)))</f>
        <v/>
      </c>
      <c r="S1722" s="20" t="str">
        <f t="shared" si="216"/>
        <v/>
      </c>
    </row>
    <row r="1723" spans="9:19" x14ac:dyDescent="0.25">
      <c r="I1723" s="18" t="str">
        <f>IF($B1723="","",IF(CostMethod="Last Cost",IFERROR(INDEX(PurCost,MATCH(_xlfn.MAXIFS(PurRank,PurItem,$B1723),PurRank,0)),$H1723),IF(($G1723+SUMIFS(PurQty,PurItem,$B1723))=0,$H1723,($G1723*$H1723+SUMIFS(PurTotal,PurItem,$B1723))/($G1723+SUMIFS(PurQty,PurItem,$B1723)))))</f>
        <v/>
      </c>
      <c r="K1723" s="18" t="str">
        <f t="shared" si="209"/>
        <v/>
      </c>
      <c r="L1723" s="19" t="str">
        <f t="shared" si="210"/>
        <v/>
      </c>
      <c r="M1723" s="19" t="str">
        <f t="shared" si="211"/>
        <v/>
      </c>
      <c r="N1723" s="20" t="str">
        <f t="shared" si="212"/>
        <v/>
      </c>
      <c r="O1723" s="18" t="str">
        <f t="shared" si="213"/>
        <v/>
      </c>
      <c r="P1723" s="18" t="str">
        <f t="shared" si="214"/>
        <v/>
      </c>
      <c r="Q1723" s="21" t="str">
        <f t="shared" si="215"/>
        <v/>
      </c>
      <c r="R1723" s="22" t="str">
        <f>IF($B1723="","",IF(_xlfn.MAXIFS(PurDate,PurItem,$B1723)=0,"",_xlfn.MAXIFS(PurDate,PurItem,$B1723)))</f>
        <v/>
      </c>
      <c r="S1723" s="20" t="str">
        <f t="shared" si="216"/>
        <v/>
      </c>
    </row>
    <row r="1724" spans="9:19" x14ac:dyDescent="0.25">
      <c r="I1724" s="18" t="str">
        <f>IF($B1724="","",IF(CostMethod="Last Cost",IFERROR(INDEX(PurCost,MATCH(_xlfn.MAXIFS(PurRank,PurItem,$B1724),PurRank,0)),$H1724),IF(($G1724+SUMIFS(PurQty,PurItem,$B1724))=0,$H1724,($G1724*$H1724+SUMIFS(PurTotal,PurItem,$B1724))/($G1724+SUMIFS(PurQty,PurItem,$B1724)))))</f>
        <v/>
      </c>
      <c r="K1724" s="18" t="str">
        <f t="shared" si="209"/>
        <v/>
      </c>
      <c r="L1724" s="19" t="str">
        <f t="shared" si="210"/>
        <v/>
      </c>
      <c r="M1724" s="19" t="str">
        <f t="shared" si="211"/>
        <v/>
      </c>
      <c r="N1724" s="20" t="str">
        <f t="shared" si="212"/>
        <v/>
      </c>
      <c r="O1724" s="18" t="str">
        <f t="shared" si="213"/>
        <v/>
      </c>
      <c r="P1724" s="18" t="str">
        <f t="shared" si="214"/>
        <v/>
      </c>
      <c r="Q1724" s="21" t="str">
        <f t="shared" si="215"/>
        <v/>
      </c>
      <c r="R1724" s="22" t="str">
        <f>IF($B1724="","",IF(_xlfn.MAXIFS(PurDate,PurItem,$B1724)=0,"",_xlfn.MAXIFS(PurDate,PurItem,$B1724)))</f>
        <v/>
      </c>
      <c r="S1724" s="20" t="str">
        <f t="shared" si="216"/>
        <v/>
      </c>
    </row>
    <row r="1725" spans="9:19" x14ac:dyDescent="0.25">
      <c r="I1725" s="18" t="str">
        <f>IF($B1725="","",IF(CostMethod="Last Cost",IFERROR(INDEX(PurCost,MATCH(_xlfn.MAXIFS(PurRank,PurItem,$B1725),PurRank,0)),$H1725),IF(($G1725+SUMIFS(PurQty,PurItem,$B1725))=0,$H1725,($G1725*$H1725+SUMIFS(PurTotal,PurItem,$B1725))/($G1725+SUMIFS(PurQty,PurItem,$B1725)))))</f>
        <v/>
      </c>
      <c r="K1725" s="18" t="str">
        <f t="shared" si="209"/>
        <v/>
      </c>
      <c r="L1725" s="19" t="str">
        <f t="shared" si="210"/>
        <v/>
      </c>
      <c r="M1725" s="19" t="str">
        <f t="shared" si="211"/>
        <v/>
      </c>
      <c r="N1725" s="20" t="str">
        <f t="shared" si="212"/>
        <v/>
      </c>
      <c r="O1725" s="18" t="str">
        <f t="shared" si="213"/>
        <v/>
      </c>
      <c r="P1725" s="18" t="str">
        <f t="shared" si="214"/>
        <v/>
      </c>
      <c r="Q1725" s="21" t="str">
        <f t="shared" si="215"/>
        <v/>
      </c>
      <c r="R1725" s="22" t="str">
        <f>IF($B1725="","",IF(_xlfn.MAXIFS(PurDate,PurItem,$B1725)=0,"",_xlfn.MAXIFS(PurDate,PurItem,$B1725)))</f>
        <v/>
      </c>
      <c r="S1725" s="20" t="str">
        <f t="shared" si="216"/>
        <v/>
      </c>
    </row>
    <row r="1726" spans="9:19" x14ac:dyDescent="0.25">
      <c r="I1726" s="18" t="str">
        <f>IF($B1726="","",IF(CostMethod="Last Cost",IFERROR(INDEX(PurCost,MATCH(_xlfn.MAXIFS(PurRank,PurItem,$B1726),PurRank,0)),$H1726),IF(($G1726+SUMIFS(PurQty,PurItem,$B1726))=0,$H1726,($G1726*$H1726+SUMIFS(PurTotal,PurItem,$B1726))/($G1726+SUMIFS(PurQty,PurItem,$B1726)))))</f>
        <v/>
      </c>
      <c r="K1726" s="18" t="str">
        <f t="shared" si="209"/>
        <v/>
      </c>
      <c r="L1726" s="19" t="str">
        <f t="shared" si="210"/>
        <v/>
      </c>
      <c r="M1726" s="19" t="str">
        <f t="shared" si="211"/>
        <v/>
      </c>
      <c r="N1726" s="20" t="str">
        <f t="shared" si="212"/>
        <v/>
      </c>
      <c r="O1726" s="18" t="str">
        <f t="shared" si="213"/>
        <v/>
      </c>
      <c r="P1726" s="18" t="str">
        <f t="shared" si="214"/>
        <v/>
      </c>
      <c r="Q1726" s="21" t="str">
        <f t="shared" si="215"/>
        <v/>
      </c>
      <c r="R1726" s="22" t="str">
        <f>IF($B1726="","",IF(_xlfn.MAXIFS(PurDate,PurItem,$B1726)=0,"",_xlfn.MAXIFS(PurDate,PurItem,$B1726)))</f>
        <v/>
      </c>
      <c r="S1726" s="20" t="str">
        <f t="shared" si="216"/>
        <v/>
      </c>
    </row>
    <row r="1727" spans="9:19" x14ac:dyDescent="0.25">
      <c r="I1727" s="18" t="str">
        <f>IF($B1727="","",IF(CostMethod="Last Cost",IFERROR(INDEX(PurCost,MATCH(_xlfn.MAXIFS(PurRank,PurItem,$B1727),PurRank,0)),$H1727),IF(($G1727+SUMIFS(PurQty,PurItem,$B1727))=0,$H1727,($G1727*$H1727+SUMIFS(PurTotal,PurItem,$B1727))/($G1727+SUMIFS(PurQty,PurItem,$B1727)))))</f>
        <v/>
      </c>
      <c r="K1727" s="18" t="str">
        <f t="shared" si="209"/>
        <v/>
      </c>
      <c r="L1727" s="19" t="str">
        <f t="shared" si="210"/>
        <v/>
      </c>
      <c r="M1727" s="19" t="str">
        <f t="shared" si="211"/>
        <v/>
      </c>
      <c r="N1727" s="20" t="str">
        <f t="shared" si="212"/>
        <v/>
      </c>
      <c r="O1727" s="18" t="str">
        <f t="shared" si="213"/>
        <v/>
      </c>
      <c r="P1727" s="18" t="str">
        <f t="shared" si="214"/>
        <v/>
      </c>
      <c r="Q1727" s="21" t="str">
        <f t="shared" si="215"/>
        <v/>
      </c>
      <c r="R1727" s="22" t="str">
        <f>IF($B1727="","",IF(_xlfn.MAXIFS(PurDate,PurItem,$B1727)=0,"",_xlfn.MAXIFS(PurDate,PurItem,$B1727)))</f>
        <v/>
      </c>
      <c r="S1727" s="20" t="str">
        <f t="shared" si="216"/>
        <v/>
      </c>
    </row>
    <row r="1728" spans="9:19" x14ac:dyDescent="0.25">
      <c r="I1728" s="18" t="str">
        <f>IF($B1728="","",IF(CostMethod="Last Cost",IFERROR(INDEX(PurCost,MATCH(_xlfn.MAXIFS(PurRank,PurItem,$B1728),PurRank,0)),$H1728),IF(($G1728+SUMIFS(PurQty,PurItem,$B1728))=0,$H1728,($G1728*$H1728+SUMIFS(PurTotal,PurItem,$B1728))/($G1728+SUMIFS(PurQty,PurItem,$B1728)))))</f>
        <v/>
      </c>
      <c r="K1728" s="18" t="str">
        <f t="shared" si="209"/>
        <v/>
      </c>
      <c r="L1728" s="19" t="str">
        <f t="shared" si="210"/>
        <v/>
      </c>
      <c r="M1728" s="19" t="str">
        <f t="shared" si="211"/>
        <v/>
      </c>
      <c r="N1728" s="20" t="str">
        <f t="shared" si="212"/>
        <v/>
      </c>
      <c r="O1728" s="18" t="str">
        <f t="shared" si="213"/>
        <v/>
      </c>
      <c r="P1728" s="18" t="str">
        <f t="shared" si="214"/>
        <v/>
      </c>
      <c r="Q1728" s="21" t="str">
        <f t="shared" si="215"/>
        <v/>
      </c>
      <c r="R1728" s="22" t="str">
        <f>IF($B1728="","",IF(_xlfn.MAXIFS(PurDate,PurItem,$B1728)=0,"",_xlfn.MAXIFS(PurDate,PurItem,$B1728)))</f>
        <v/>
      </c>
      <c r="S1728" s="20" t="str">
        <f t="shared" si="216"/>
        <v/>
      </c>
    </row>
    <row r="1729" spans="9:19" x14ac:dyDescent="0.25">
      <c r="I1729" s="18" t="str">
        <f>IF($B1729="","",IF(CostMethod="Last Cost",IFERROR(INDEX(PurCost,MATCH(_xlfn.MAXIFS(PurRank,PurItem,$B1729),PurRank,0)),$H1729),IF(($G1729+SUMIFS(PurQty,PurItem,$B1729))=0,$H1729,($G1729*$H1729+SUMIFS(PurTotal,PurItem,$B1729))/($G1729+SUMIFS(PurQty,PurItem,$B1729)))))</f>
        <v/>
      </c>
      <c r="K1729" s="18" t="str">
        <f t="shared" si="209"/>
        <v/>
      </c>
      <c r="L1729" s="19" t="str">
        <f t="shared" si="210"/>
        <v/>
      </c>
      <c r="M1729" s="19" t="str">
        <f t="shared" si="211"/>
        <v/>
      </c>
      <c r="N1729" s="20" t="str">
        <f t="shared" si="212"/>
        <v/>
      </c>
      <c r="O1729" s="18" t="str">
        <f t="shared" si="213"/>
        <v/>
      </c>
      <c r="P1729" s="18" t="str">
        <f t="shared" si="214"/>
        <v/>
      </c>
      <c r="Q1729" s="21" t="str">
        <f t="shared" si="215"/>
        <v/>
      </c>
      <c r="R1729" s="22" t="str">
        <f>IF($B1729="","",IF(_xlfn.MAXIFS(PurDate,PurItem,$B1729)=0,"",_xlfn.MAXIFS(PurDate,PurItem,$B1729)))</f>
        <v/>
      </c>
      <c r="S1729" s="20" t="str">
        <f t="shared" si="216"/>
        <v/>
      </c>
    </row>
    <row r="1730" spans="9:19" x14ac:dyDescent="0.25">
      <c r="I1730" s="18" t="str">
        <f>IF($B1730="","",IF(CostMethod="Last Cost",IFERROR(INDEX(PurCost,MATCH(_xlfn.MAXIFS(PurRank,PurItem,$B1730),PurRank,0)),$H1730),IF(($G1730+SUMIFS(PurQty,PurItem,$B1730))=0,$H1730,($G1730*$H1730+SUMIFS(PurTotal,PurItem,$B1730))/($G1730+SUMIFS(PurQty,PurItem,$B1730)))))</f>
        <v/>
      </c>
      <c r="K1730" s="18" t="str">
        <f t="shared" si="209"/>
        <v/>
      </c>
      <c r="L1730" s="19" t="str">
        <f t="shared" si="210"/>
        <v/>
      </c>
      <c r="M1730" s="19" t="str">
        <f t="shared" si="211"/>
        <v/>
      </c>
      <c r="N1730" s="20" t="str">
        <f t="shared" si="212"/>
        <v/>
      </c>
      <c r="O1730" s="18" t="str">
        <f t="shared" si="213"/>
        <v/>
      </c>
      <c r="P1730" s="18" t="str">
        <f t="shared" si="214"/>
        <v/>
      </c>
      <c r="Q1730" s="21" t="str">
        <f t="shared" si="215"/>
        <v/>
      </c>
      <c r="R1730" s="22" t="str">
        <f>IF($B1730="","",IF(_xlfn.MAXIFS(PurDate,PurItem,$B1730)=0,"",_xlfn.MAXIFS(PurDate,PurItem,$B1730)))</f>
        <v/>
      </c>
      <c r="S1730" s="20" t="str">
        <f t="shared" si="216"/>
        <v/>
      </c>
    </row>
    <row r="1731" spans="9:19" x14ac:dyDescent="0.25">
      <c r="I1731" s="18" t="str">
        <f>IF($B1731="","",IF(CostMethod="Last Cost",IFERROR(INDEX(PurCost,MATCH(_xlfn.MAXIFS(PurRank,PurItem,$B1731),PurRank,0)),$H1731),IF(($G1731+SUMIFS(PurQty,PurItem,$B1731))=0,$H1731,($G1731*$H1731+SUMIFS(PurTotal,PurItem,$B1731))/($G1731+SUMIFS(PurQty,PurItem,$B1731)))))</f>
        <v/>
      </c>
      <c r="K1731" s="18" t="str">
        <f t="shared" si="209"/>
        <v/>
      </c>
      <c r="L1731" s="19" t="str">
        <f t="shared" si="210"/>
        <v/>
      </c>
      <c r="M1731" s="19" t="str">
        <f t="shared" si="211"/>
        <v/>
      </c>
      <c r="N1731" s="20" t="str">
        <f t="shared" si="212"/>
        <v/>
      </c>
      <c r="O1731" s="18" t="str">
        <f t="shared" si="213"/>
        <v/>
      </c>
      <c r="P1731" s="18" t="str">
        <f t="shared" si="214"/>
        <v/>
      </c>
      <c r="Q1731" s="21" t="str">
        <f t="shared" si="215"/>
        <v/>
      </c>
      <c r="R1731" s="22" t="str">
        <f>IF($B1731="","",IF(_xlfn.MAXIFS(PurDate,PurItem,$B1731)=0,"",_xlfn.MAXIFS(PurDate,PurItem,$B1731)))</f>
        <v/>
      </c>
      <c r="S1731" s="20" t="str">
        <f t="shared" si="216"/>
        <v/>
      </c>
    </row>
    <row r="1732" spans="9:19" x14ac:dyDescent="0.25">
      <c r="I1732" s="18" t="str">
        <f>IF($B1732="","",IF(CostMethod="Last Cost",IFERROR(INDEX(PurCost,MATCH(_xlfn.MAXIFS(PurRank,PurItem,$B1732),PurRank,0)),$H1732),IF(($G1732+SUMIFS(PurQty,PurItem,$B1732))=0,$H1732,($G1732*$H1732+SUMIFS(PurTotal,PurItem,$B1732))/($G1732+SUMIFS(PurQty,PurItem,$B1732)))))</f>
        <v/>
      </c>
      <c r="K1732" s="18" t="str">
        <f t="shared" si="209"/>
        <v/>
      </c>
      <c r="L1732" s="19" t="str">
        <f t="shared" si="210"/>
        <v/>
      </c>
      <c r="M1732" s="19" t="str">
        <f t="shared" si="211"/>
        <v/>
      </c>
      <c r="N1732" s="20" t="str">
        <f t="shared" si="212"/>
        <v/>
      </c>
      <c r="O1732" s="18" t="str">
        <f t="shared" si="213"/>
        <v/>
      </c>
      <c r="P1732" s="18" t="str">
        <f t="shared" si="214"/>
        <v/>
      </c>
      <c r="Q1732" s="21" t="str">
        <f t="shared" si="215"/>
        <v/>
      </c>
      <c r="R1732" s="22" t="str">
        <f>IF($B1732="","",IF(_xlfn.MAXIFS(PurDate,PurItem,$B1732)=0,"",_xlfn.MAXIFS(PurDate,PurItem,$B1732)))</f>
        <v/>
      </c>
      <c r="S1732" s="20" t="str">
        <f t="shared" si="216"/>
        <v/>
      </c>
    </row>
    <row r="1733" spans="9:19" x14ac:dyDescent="0.25">
      <c r="I1733" s="18" t="str">
        <f>IF($B1733="","",IF(CostMethod="Last Cost",IFERROR(INDEX(PurCost,MATCH(_xlfn.MAXIFS(PurRank,PurItem,$B1733),PurRank,0)),$H1733),IF(($G1733+SUMIFS(PurQty,PurItem,$B1733))=0,$H1733,($G1733*$H1733+SUMIFS(PurTotal,PurItem,$B1733))/($G1733+SUMIFS(PurQty,PurItem,$B1733)))))</f>
        <v/>
      </c>
      <c r="K1733" s="18" t="str">
        <f t="shared" ref="K1733:K1796" si="217">IF(OR($B1733="",$J1733=""),"",$J1733-$I1733)</f>
        <v/>
      </c>
      <c r="L1733" s="19" t="str">
        <f t="shared" ref="L1733:L1796" si="218">IF(OR($K1733="",$J1733=0,$J1733=""),"",$K1733/$J1733)</f>
        <v/>
      </c>
      <c r="M1733" s="19" t="str">
        <f t="shared" ref="M1733:M1796" si="219">IF(OR($K1733="",$I1733=0,$I1733=""),"",$K1733/$I1733)</f>
        <v/>
      </c>
      <c r="N1733" s="20" t="str">
        <f t="shared" ref="N1733:N1796" si="220">IF($B1733="","",$G1733+SUMIFS(PurQty,PurItem,$B1733)-SUMIFS(SalQty,SalItem,$B1733)-SUMIFS(WoQty,WoItem,$B1733)+SUMIFS(AdjQty,AdjItem,$B1733)+SUMIFS(LinVarQty,LinItem,$B1733,LinPosted,"YES"))</f>
        <v/>
      </c>
      <c r="O1733" s="18" t="str">
        <f t="shared" ref="O1733:O1796" si="221">IF($B1733="","",$N1733*$I1733)</f>
        <v/>
      </c>
      <c r="P1733" s="18" t="str">
        <f t="shared" ref="P1733:P1796" si="222">IF(OR($B1733="",$J1733=""),"",$N1733*$J1733)</f>
        <v/>
      </c>
      <c r="Q1733" s="21" t="str">
        <f t="shared" ref="Q1733:Q1796" si="223">IF($B1733="","",IF($N1733&lt;0,"NEGATIVE",IF($N1733&lt;=$F1733,"REORDER","OK")))</f>
        <v/>
      </c>
      <c r="R1733" s="22" t="str">
        <f>IF($B1733="","",IF(_xlfn.MAXIFS(PurDate,PurItem,$B1733)=0,"",_xlfn.MAXIFS(PurDate,PurItem,$B1733)))</f>
        <v/>
      </c>
      <c r="S1733" s="20" t="str">
        <f t="shared" ref="S1733:S1796" si="224">IF($B1733="","",SUMIFS(PurQty,PurItem,$B1733))</f>
        <v/>
      </c>
    </row>
    <row r="1734" spans="9:19" x14ac:dyDescent="0.25">
      <c r="I1734" s="18" t="str">
        <f>IF($B1734="","",IF(CostMethod="Last Cost",IFERROR(INDEX(PurCost,MATCH(_xlfn.MAXIFS(PurRank,PurItem,$B1734),PurRank,0)),$H1734),IF(($G1734+SUMIFS(PurQty,PurItem,$B1734))=0,$H1734,($G1734*$H1734+SUMIFS(PurTotal,PurItem,$B1734))/($G1734+SUMIFS(PurQty,PurItem,$B1734)))))</f>
        <v/>
      </c>
      <c r="K1734" s="18" t="str">
        <f t="shared" si="217"/>
        <v/>
      </c>
      <c r="L1734" s="19" t="str">
        <f t="shared" si="218"/>
        <v/>
      </c>
      <c r="M1734" s="19" t="str">
        <f t="shared" si="219"/>
        <v/>
      </c>
      <c r="N1734" s="20" t="str">
        <f t="shared" si="220"/>
        <v/>
      </c>
      <c r="O1734" s="18" t="str">
        <f t="shared" si="221"/>
        <v/>
      </c>
      <c r="P1734" s="18" t="str">
        <f t="shared" si="222"/>
        <v/>
      </c>
      <c r="Q1734" s="21" t="str">
        <f t="shared" si="223"/>
        <v/>
      </c>
      <c r="R1734" s="22" t="str">
        <f>IF($B1734="","",IF(_xlfn.MAXIFS(PurDate,PurItem,$B1734)=0,"",_xlfn.MAXIFS(PurDate,PurItem,$B1734)))</f>
        <v/>
      </c>
      <c r="S1734" s="20" t="str">
        <f t="shared" si="224"/>
        <v/>
      </c>
    </row>
    <row r="1735" spans="9:19" x14ac:dyDescent="0.25">
      <c r="I1735" s="18" t="str">
        <f>IF($B1735="","",IF(CostMethod="Last Cost",IFERROR(INDEX(PurCost,MATCH(_xlfn.MAXIFS(PurRank,PurItem,$B1735),PurRank,0)),$H1735),IF(($G1735+SUMIFS(PurQty,PurItem,$B1735))=0,$H1735,($G1735*$H1735+SUMIFS(PurTotal,PurItem,$B1735))/($G1735+SUMIFS(PurQty,PurItem,$B1735)))))</f>
        <v/>
      </c>
      <c r="K1735" s="18" t="str">
        <f t="shared" si="217"/>
        <v/>
      </c>
      <c r="L1735" s="19" t="str">
        <f t="shared" si="218"/>
        <v/>
      </c>
      <c r="M1735" s="19" t="str">
        <f t="shared" si="219"/>
        <v/>
      </c>
      <c r="N1735" s="20" t="str">
        <f t="shared" si="220"/>
        <v/>
      </c>
      <c r="O1735" s="18" t="str">
        <f t="shared" si="221"/>
        <v/>
      </c>
      <c r="P1735" s="18" t="str">
        <f t="shared" si="222"/>
        <v/>
      </c>
      <c r="Q1735" s="21" t="str">
        <f t="shared" si="223"/>
        <v/>
      </c>
      <c r="R1735" s="22" t="str">
        <f>IF($B1735="","",IF(_xlfn.MAXIFS(PurDate,PurItem,$B1735)=0,"",_xlfn.MAXIFS(PurDate,PurItem,$B1735)))</f>
        <v/>
      </c>
      <c r="S1735" s="20" t="str">
        <f t="shared" si="224"/>
        <v/>
      </c>
    </row>
    <row r="1736" spans="9:19" x14ac:dyDescent="0.25">
      <c r="I1736" s="18" t="str">
        <f>IF($B1736="","",IF(CostMethod="Last Cost",IFERROR(INDEX(PurCost,MATCH(_xlfn.MAXIFS(PurRank,PurItem,$B1736),PurRank,0)),$H1736),IF(($G1736+SUMIFS(PurQty,PurItem,$B1736))=0,$H1736,($G1736*$H1736+SUMIFS(PurTotal,PurItem,$B1736))/($G1736+SUMIFS(PurQty,PurItem,$B1736)))))</f>
        <v/>
      </c>
      <c r="K1736" s="18" t="str">
        <f t="shared" si="217"/>
        <v/>
      </c>
      <c r="L1736" s="19" t="str">
        <f t="shared" si="218"/>
        <v/>
      </c>
      <c r="M1736" s="19" t="str">
        <f t="shared" si="219"/>
        <v/>
      </c>
      <c r="N1736" s="20" t="str">
        <f t="shared" si="220"/>
        <v/>
      </c>
      <c r="O1736" s="18" t="str">
        <f t="shared" si="221"/>
        <v/>
      </c>
      <c r="P1736" s="18" t="str">
        <f t="shared" si="222"/>
        <v/>
      </c>
      <c r="Q1736" s="21" t="str">
        <f t="shared" si="223"/>
        <v/>
      </c>
      <c r="R1736" s="22" t="str">
        <f>IF($B1736="","",IF(_xlfn.MAXIFS(PurDate,PurItem,$B1736)=0,"",_xlfn.MAXIFS(PurDate,PurItem,$B1736)))</f>
        <v/>
      </c>
      <c r="S1736" s="20" t="str">
        <f t="shared" si="224"/>
        <v/>
      </c>
    </row>
    <row r="1737" spans="9:19" x14ac:dyDescent="0.25">
      <c r="I1737" s="18" t="str">
        <f>IF($B1737="","",IF(CostMethod="Last Cost",IFERROR(INDEX(PurCost,MATCH(_xlfn.MAXIFS(PurRank,PurItem,$B1737),PurRank,0)),$H1737),IF(($G1737+SUMIFS(PurQty,PurItem,$B1737))=0,$H1737,($G1737*$H1737+SUMIFS(PurTotal,PurItem,$B1737))/($G1737+SUMIFS(PurQty,PurItem,$B1737)))))</f>
        <v/>
      </c>
      <c r="K1737" s="18" t="str">
        <f t="shared" si="217"/>
        <v/>
      </c>
      <c r="L1737" s="19" t="str">
        <f t="shared" si="218"/>
        <v/>
      </c>
      <c r="M1737" s="19" t="str">
        <f t="shared" si="219"/>
        <v/>
      </c>
      <c r="N1737" s="20" t="str">
        <f t="shared" si="220"/>
        <v/>
      </c>
      <c r="O1737" s="18" t="str">
        <f t="shared" si="221"/>
        <v/>
      </c>
      <c r="P1737" s="18" t="str">
        <f t="shared" si="222"/>
        <v/>
      </c>
      <c r="Q1737" s="21" t="str">
        <f t="shared" si="223"/>
        <v/>
      </c>
      <c r="R1737" s="22" t="str">
        <f>IF($B1737="","",IF(_xlfn.MAXIFS(PurDate,PurItem,$B1737)=0,"",_xlfn.MAXIFS(PurDate,PurItem,$B1737)))</f>
        <v/>
      </c>
      <c r="S1737" s="20" t="str">
        <f t="shared" si="224"/>
        <v/>
      </c>
    </row>
    <row r="1738" spans="9:19" x14ac:dyDescent="0.25">
      <c r="I1738" s="18" t="str">
        <f>IF($B1738="","",IF(CostMethod="Last Cost",IFERROR(INDEX(PurCost,MATCH(_xlfn.MAXIFS(PurRank,PurItem,$B1738),PurRank,0)),$H1738),IF(($G1738+SUMIFS(PurQty,PurItem,$B1738))=0,$H1738,($G1738*$H1738+SUMIFS(PurTotal,PurItem,$B1738))/($G1738+SUMIFS(PurQty,PurItem,$B1738)))))</f>
        <v/>
      </c>
      <c r="K1738" s="18" t="str">
        <f t="shared" si="217"/>
        <v/>
      </c>
      <c r="L1738" s="19" t="str">
        <f t="shared" si="218"/>
        <v/>
      </c>
      <c r="M1738" s="19" t="str">
        <f t="shared" si="219"/>
        <v/>
      </c>
      <c r="N1738" s="20" t="str">
        <f t="shared" si="220"/>
        <v/>
      </c>
      <c r="O1738" s="18" t="str">
        <f t="shared" si="221"/>
        <v/>
      </c>
      <c r="P1738" s="18" t="str">
        <f t="shared" si="222"/>
        <v/>
      </c>
      <c r="Q1738" s="21" t="str">
        <f t="shared" si="223"/>
        <v/>
      </c>
      <c r="R1738" s="22" t="str">
        <f>IF($B1738="","",IF(_xlfn.MAXIFS(PurDate,PurItem,$B1738)=0,"",_xlfn.MAXIFS(PurDate,PurItem,$B1738)))</f>
        <v/>
      </c>
      <c r="S1738" s="20" t="str">
        <f t="shared" si="224"/>
        <v/>
      </c>
    </row>
    <row r="1739" spans="9:19" x14ac:dyDescent="0.25">
      <c r="I1739" s="18" t="str">
        <f>IF($B1739="","",IF(CostMethod="Last Cost",IFERROR(INDEX(PurCost,MATCH(_xlfn.MAXIFS(PurRank,PurItem,$B1739),PurRank,0)),$H1739),IF(($G1739+SUMIFS(PurQty,PurItem,$B1739))=0,$H1739,($G1739*$H1739+SUMIFS(PurTotal,PurItem,$B1739))/($G1739+SUMIFS(PurQty,PurItem,$B1739)))))</f>
        <v/>
      </c>
      <c r="K1739" s="18" t="str">
        <f t="shared" si="217"/>
        <v/>
      </c>
      <c r="L1739" s="19" t="str">
        <f t="shared" si="218"/>
        <v/>
      </c>
      <c r="M1739" s="19" t="str">
        <f t="shared" si="219"/>
        <v/>
      </c>
      <c r="N1739" s="20" t="str">
        <f t="shared" si="220"/>
        <v/>
      </c>
      <c r="O1739" s="18" t="str">
        <f t="shared" si="221"/>
        <v/>
      </c>
      <c r="P1739" s="18" t="str">
        <f t="shared" si="222"/>
        <v/>
      </c>
      <c r="Q1739" s="21" t="str">
        <f t="shared" si="223"/>
        <v/>
      </c>
      <c r="R1739" s="22" t="str">
        <f>IF($B1739="","",IF(_xlfn.MAXIFS(PurDate,PurItem,$B1739)=0,"",_xlfn.MAXIFS(PurDate,PurItem,$B1739)))</f>
        <v/>
      </c>
      <c r="S1739" s="20" t="str">
        <f t="shared" si="224"/>
        <v/>
      </c>
    </row>
    <row r="1740" spans="9:19" x14ac:dyDescent="0.25">
      <c r="I1740" s="18" t="str">
        <f>IF($B1740="","",IF(CostMethod="Last Cost",IFERROR(INDEX(PurCost,MATCH(_xlfn.MAXIFS(PurRank,PurItem,$B1740),PurRank,0)),$H1740),IF(($G1740+SUMIFS(PurQty,PurItem,$B1740))=0,$H1740,($G1740*$H1740+SUMIFS(PurTotal,PurItem,$B1740))/($G1740+SUMIFS(PurQty,PurItem,$B1740)))))</f>
        <v/>
      </c>
      <c r="K1740" s="18" t="str">
        <f t="shared" si="217"/>
        <v/>
      </c>
      <c r="L1740" s="19" t="str">
        <f t="shared" si="218"/>
        <v/>
      </c>
      <c r="M1740" s="19" t="str">
        <f t="shared" si="219"/>
        <v/>
      </c>
      <c r="N1740" s="20" t="str">
        <f t="shared" si="220"/>
        <v/>
      </c>
      <c r="O1740" s="18" t="str">
        <f t="shared" si="221"/>
        <v/>
      </c>
      <c r="P1740" s="18" t="str">
        <f t="shared" si="222"/>
        <v/>
      </c>
      <c r="Q1740" s="21" t="str">
        <f t="shared" si="223"/>
        <v/>
      </c>
      <c r="R1740" s="22" t="str">
        <f>IF($B1740="","",IF(_xlfn.MAXIFS(PurDate,PurItem,$B1740)=0,"",_xlfn.MAXIFS(PurDate,PurItem,$B1740)))</f>
        <v/>
      </c>
      <c r="S1740" s="20" t="str">
        <f t="shared" si="224"/>
        <v/>
      </c>
    </row>
    <row r="1741" spans="9:19" x14ac:dyDescent="0.25">
      <c r="I1741" s="18" t="str">
        <f>IF($B1741="","",IF(CostMethod="Last Cost",IFERROR(INDEX(PurCost,MATCH(_xlfn.MAXIFS(PurRank,PurItem,$B1741),PurRank,0)),$H1741),IF(($G1741+SUMIFS(PurQty,PurItem,$B1741))=0,$H1741,($G1741*$H1741+SUMIFS(PurTotal,PurItem,$B1741))/($G1741+SUMIFS(PurQty,PurItem,$B1741)))))</f>
        <v/>
      </c>
      <c r="K1741" s="18" t="str">
        <f t="shared" si="217"/>
        <v/>
      </c>
      <c r="L1741" s="19" t="str">
        <f t="shared" si="218"/>
        <v/>
      </c>
      <c r="M1741" s="19" t="str">
        <f t="shared" si="219"/>
        <v/>
      </c>
      <c r="N1741" s="20" t="str">
        <f t="shared" si="220"/>
        <v/>
      </c>
      <c r="O1741" s="18" t="str">
        <f t="shared" si="221"/>
        <v/>
      </c>
      <c r="P1741" s="18" t="str">
        <f t="shared" si="222"/>
        <v/>
      </c>
      <c r="Q1741" s="21" t="str">
        <f t="shared" si="223"/>
        <v/>
      </c>
      <c r="R1741" s="22" t="str">
        <f>IF($B1741="","",IF(_xlfn.MAXIFS(PurDate,PurItem,$B1741)=0,"",_xlfn.MAXIFS(PurDate,PurItem,$B1741)))</f>
        <v/>
      </c>
      <c r="S1741" s="20" t="str">
        <f t="shared" si="224"/>
        <v/>
      </c>
    </row>
    <row r="1742" spans="9:19" x14ac:dyDescent="0.25">
      <c r="I1742" s="18" t="str">
        <f>IF($B1742="","",IF(CostMethod="Last Cost",IFERROR(INDEX(PurCost,MATCH(_xlfn.MAXIFS(PurRank,PurItem,$B1742),PurRank,0)),$H1742),IF(($G1742+SUMIFS(PurQty,PurItem,$B1742))=0,$H1742,($G1742*$H1742+SUMIFS(PurTotal,PurItem,$B1742))/($G1742+SUMIFS(PurQty,PurItem,$B1742)))))</f>
        <v/>
      </c>
      <c r="K1742" s="18" t="str">
        <f t="shared" si="217"/>
        <v/>
      </c>
      <c r="L1742" s="19" t="str">
        <f t="shared" si="218"/>
        <v/>
      </c>
      <c r="M1742" s="19" t="str">
        <f t="shared" si="219"/>
        <v/>
      </c>
      <c r="N1742" s="20" t="str">
        <f t="shared" si="220"/>
        <v/>
      </c>
      <c r="O1742" s="18" t="str">
        <f t="shared" si="221"/>
        <v/>
      </c>
      <c r="P1742" s="18" t="str">
        <f t="shared" si="222"/>
        <v/>
      </c>
      <c r="Q1742" s="21" t="str">
        <f t="shared" si="223"/>
        <v/>
      </c>
      <c r="R1742" s="22" t="str">
        <f>IF($B1742="","",IF(_xlfn.MAXIFS(PurDate,PurItem,$B1742)=0,"",_xlfn.MAXIFS(PurDate,PurItem,$B1742)))</f>
        <v/>
      </c>
      <c r="S1742" s="20" t="str">
        <f t="shared" si="224"/>
        <v/>
      </c>
    </row>
    <row r="1743" spans="9:19" x14ac:dyDescent="0.25">
      <c r="I1743" s="18" t="str">
        <f>IF($B1743="","",IF(CostMethod="Last Cost",IFERROR(INDEX(PurCost,MATCH(_xlfn.MAXIFS(PurRank,PurItem,$B1743),PurRank,0)),$H1743),IF(($G1743+SUMIFS(PurQty,PurItem,$B1743))=0,$H1743,($G1743*$H1743+SUMIFS(PurTotal,PurItem,$B1743))/($G1743+SUMIFS(PurQty,PurItem,$B1743)))))</f>
        <v/>
      </c>
      <c r="K1743" s="18" t="str">
        <f t="shared" si="217"/>
        <v/>
      </c>
      <c r="L1743" s="19" t="str">
        <f t="shared" si="218"/>
        <v/>
      </c>
      <c r="M1743" s="19" t="str">
        <f t="shared" si="219"/>
        <v/>
      </c>
      <c r="N1743" s="20" t="str">
        <f t="shared" si="220"/>
        <v/>
      </c>
      <c r="O1743" s="18" t="str">
        <f t="shared" si="221"/>
        <v/>
      </c>
      <c r="P1743" s="18" t="str">
        <f t="shared" si="222"/>
        <v/>
      </c>
      <c r="Q1743" s="21" t="str">
        <f t="shared" si="223"/>
        <v/>
      </c>
      <c r="R1743" s="22" t="str">
        <f>IF($B1743="","",IF(_xlfn.MAXIFS(PurDate,PurItem,$B1743)=0,"",_xlfn.MAXIFS(PurDate,PurItem,$B1743)))</f>
        <v/>
      </c>
      <c r="S1743" s="20" t="str">
        <f t="shared" si="224"/>
        <v/>
      </c>
    </row>
    <row r="1744" spans="9:19" x14ac:dyDescent="0.25">
      <c r="I1744" s="18" t="str">
        <f>IF($B1744="","",IF(CostMethod="Last Cost",IFERROR(INDEX(PurCost,MATCH(_xlfn.MAXIFS(PurRank,PurItem,$B1744),PurRank,0)),$H1744),IF(($G1744+SUMIFS(PurQty,PurItem,$B1744))=0,$H1744,($G1744*$H1744+SUMIFS(PurTotal,PurItem,$B1744))/($G1744+SUMIFS(PurQty,PurItem,$B1744)))))</f>
        <v/>
      </c>
      <c r="K1744" s="18" t="str">
        <f t="shared" si="217"/>
        <v/>
      </c>
      <c r="L1744" s="19" t="str">
        <f t="shared" si="218"/>
        <v/>
      </c>
      <c r="M1744" s="19" t="str">
        <f t="shared" si="219"/>
        <v/>
      </c>
      <c r="N1744" s="20" t="str">
        <f t="shared" si="220"/>
        <v/>
      </c>
      <c r="O1744" s="18" t="str">
        <f t="shared" si="221"/>
        <v/>
      </c>
      <c r="P1744" s="18" t="str">
        <f t="shared" si="222"/>
        <v/>
      </c>
      <c r="Q1744" s="21" t="str">
        <f t="shared" si="223"/>
        <v/>
      </c>
      <c r="R1744" s="22" t="str">
        <f>IF($B1744="","",IF(_xlfn.MAXIFS(PurDate,PurItem,$B1744)=0,"",_xlfn.MAXIFS(PurDate,PurItem,$B1744)))</f>
        <v/>
      </c>
      <c r="S1744" s="20" t="str">
        <f t="shared" si="224"/>
        <v/>
      </c>
    </row>
    <row r="1745" spans="9:19" x14ac:dyDescent="0.25">
      <c r="I1745" s="18" t="str">
        <f>IF($B1745="","",IF(CostMethod="Last Cost",IFERROR(INDEX(PurCost,MATCH(_xlfn.MAXIFS(PurRank,PurItem,$B1745),PurRank,0)),$H1745),IF(($G1745+SUMIFS(PurQty,PurItem,$B1745))=0,$H1745,($G1745*$H1745+SUMIFS(PurTotal,PurItem,$B1745))/($G1745+SUMIFS(PurQty,PurItem,$B1745)))))</f>
        <v/>
      </c>
      <c r="K1745" s="18" t="str">
        <f t="shared" si="217"/>
        <v/>
      </c>
      <c r="L1745" s="19" t="str">
        <f t="shared" si="218"/>
        <v/>
      </c>
      <c r="M1745" s="19" t="str">
        <f t="shared" si="219"/>
        <v/>
      </c>
      <c r="N1745" s="20" t="str">
        <f t="shared" si="220"/>
        <v/>
      </c>
      <c r="O1745" s="18" t="str">
        <f t="shared" si="221"/>
        <v/>
      </c>
      <c r="P1745" s="18" t="str">
        <f t="shared" si="222"/>
        <v/>
      </c>
      <c r="Q1745" s="21" t="str">
        <f t="shared" si="223"/>
        <v/>
      </c>
      <c r="R1745" s="22" t="str">
        <f>IF($B1745="","",IF(_xlfn.MAXIFS(PurDate,PurItem,$B1745)=0,"",_xlfn.MAXIFS(PurDate,PurItem,$B1745)))</f>
        <v/>
      </c>
      <c r="S1745" s="20" t="str">
        <f t="shared" si="224"/>
        <v/>
      </c>
    </row>
    <row r="1746" spans="9:19" x14ac:dyDescent="0.25">
      <c r="I1746" s="18" t="str">
        <f>IF($B1746="","",IF(CostMethod="Last Cost",IFERROR(INDEX(PurCost,MATCH(_xlfn.MAXIFS(PurRank,PurItem,$B1746),PurRank,0)),$H1746),IF(($G1746+SUMIFS(PurQty,PurItem,$B1746))=0,$H1746,($G1746*$H1746+SUMIFS(PurTotal,PurItem,$B1746))/($G1746+SUMIFS(PurQty,PurItem,$B1746)))))</f>
        <v/>
      </c>
      <c r="K1746" s="18" t="str">
        <f t="shared" si="217"/>
        <v/>
      </c>
      <c r="L1746" s="19" t="str">
        <f t="shared" si="218"/>
        <v/>
      </c>
      <c r="M1746" s="19" t="str">
        <f t="shared" si="219"/>
        <v/>
      </c>
      <c r="N1746" s="20" t="str">
        <f t="shared" si="220"/>
        <v/>
      </c>
      <c r="O1746" s="18" t="str">
        <f t="shared" si="221"/>
        <v/>
      </c>
      <c r="P1746" s="18" t="str">
        <f t="shared" si="222"/>
        <v/>
      </c>
      <c r="Q1746" s="21" t="str">
        <f t="shared" si="223"/>
        <v/>
      </c>
      <c r="R1746" s="22" t="str">
        <f>IF($B1746="","",IF(_xlfn.MAXIFS(PurDate,PurItem,$B1746)=0,"",_xlfn.MAXIFS(PurDate,PurItem,$B1746)))</f>
        <v/>
      </c>
      <c r="S1746" s="20" t="str">
        <f t="shared" si="224"/>
        <v/>
      </c>
    </row>
    <row r="1747" spans="9:19" x14ac:dyDescent="0.25">
      <c r="I1747" s="18" t="str">
        <f>IF($B1747="","",IF(CostMethod="Last Cost",IFERROR(INDEX(PurCost,MATCH(_xlfn.MAXIFS(PurRank,PurItem,$B1747),PurRank,0)),$H1747),IF(($G1747+SUMIFS(PurQty,PurItem,$B1747))=0,$H1747,($G1747*$H1747+SUMIFS(PurTotal,PurItem,$B1747))/($G1747+SUMIFS(PurQty,PurItem,$B1747)))))</f>
        <v/>
      </c>
      <c r="K1747" s="18" t="str">
        <f t="shared" si="217"/>
        <v/>
      </c>
      <c r="L1747" s="19" t="str">
        <f t="shared" si="218"/>
        <v/>
      </c>
      <c r="M1747" s="19" t="str">
        <f t="shared" si="219"/>
        <v/>
      </c>
      <c r="N1747" s="20" t="str">
        <f t="shared" si="220"/>
        <v/>
      </c>
      <c r="O1747" s="18" t="str">
        <f t="shared" si="221"/>
        <v/>
      </c>
      <c r="P1747" s="18" t="str">
        <f t="shared" si="222"/>
        <v/>
      </c>
      <c r="Q1747" s="21" t="str">
        <f t="shared" si="223"/>
        <v/>
      </c>
      <c r="R1747" s="22" t="str">
        <f>IF($B1747="","",IF(_xlfn.MAXIFS(PurDate,PurItem,$B1747)=0,"",_xlfn.MAXIFS(PurDate,PurItem,$B1747)))</f>
        <v/>
      </c>
      <c r="S1747" s="20" t="str">
        <f t="shared" si="224"/>
        <v/>
      </c>
    </row>
    <row r="1748" spans="9:19" x14ac:dyDescent="0.25">
      <c r="I1748" s="18" t="str">
        <f>IF($B1748="","",IF(CostMethod="Last Cost",IFERROR(INDEX(PurCost,MATCH(_xlfn.MAXIFS(PurRank,PurItem,$B1748),PurRank,0)),$H1748),IF(($G1748+SUMIFS(PurQty,PurItem,$B1748))=0,$H1748,($G1748*$H1748+SUMIFS(PurTotal,PurItem,$B1748))/($G1748+SUMIFS(PurQty,PurItem,$B1748)))))</f>
        <v/>
      </c>
      <c r="K1748" s="18" t="str">
        <f t="shared" si="217"/>
        <v/>
      </c>
      <c r="L1748" s="19" t="str">
        <f t="shared" si="218"/>
        <v/>
      </c>
      <c r="M1748" s="19" t="str">
        <f t="shared" si="219"/>
        <v/>
      </c>
      <c r="N1748" s="20" t="str">
        <f t="shared" si="220"/>
        <v/>
      </c>
      <c r="O1748" s="18" t="str">
        <f t="shared" si="221"/>
        <v/>
      </c>
      <c r="P1748" s="18" t="str">
        <f t="shared" si="222"/>
        <v/>
      </c>
      <c r="Q1748" s="21" t="str">
        <f t="shared" si="223"/>
        <v/>
      </c>
      <c r="R1748" s="22" t="str">
        <f>IF($B1748="","",IF(_xlfn.MAXIFS(PurDate,PurItem,$B1748)=0,"",_xlfn.MAXIFS(PurDate,PurItem,$B1748)))</f>
        <v/>
      </c>
      <c r="S1748" s="20" t="str">
        <f t="shared" si="224"/>
        <v/>
      </c>
    </row>
    <row r="1749" spans="9:19" x14ac:dyDescent="0.25">
      <c r="I1749" s="18" t="str">
        <f>IF($B1749="","",IF(CostMethod="Last Cost",IFERROR(INDEX(PurCost,MATCH(_xlfn.MAXIFS(PurRank,PurItem,$B1749),PurRank,0)),$H1749),IF(($G1749+SUMIFS(PurQty,PurItem,$B1749))=0,$H1749,($G1749*$H1749+SUMIFS(PurTotal,PurItem,$B1749))/($G1749+SUMIFS(PurQty,PurItem,$B1749)))))</f>
        <v/>
      </c>
      <c r="K1749" s="18" t="str">
        <f t="shared" si="217"/>
        <v/>
      </c>
      <c r="L1749" s="19" t="str">
        <f t="shared" si="218"/>
        <v/>
      </c>
      <c r="M1749" s="19" t="str">
        <f t="shared" si="219"/>
        <v/>
      </c>
      <c r="N1749" s="20" t="str">
        <f t="shared" si="220"/>
        <v/>
      </c>
      <c r="O1749" s="18" t="str">
        <f t="shared" si="221"/>
        <v/>
      </c>
      <c r="P1749" s="18" t="str">
        <f t="shared" si="222"/>
        <v/>
      </c>
      <c r="Q1749" s="21" t="str">
        <f t="shared" si="223"/>
        <v/>
      </c>
      <c r="R1749" s="22" t="str">
        <f>IF($B1749="","",IF(_xlfn.MAXIFS(PurDate,PurItem,$B1749)=0,"",_xlfn.MAXIFS(PurDate,PurItem,$B1749)))</f>
        <v/>
      </c>
      <c r="S1749" s="20" t="str">
        <f t="shared" si="224"/>
        <v/>
      </c>
    </row>
    <row r="1750" spans="9:19" x14ac:dyDescent="0.25">
      <c r="I1750" s="18" t="str">
        <f>IF($B1750="","",IF(CostMethod="Last Cost",IFERROR(INDEX(PurCost,MATCH(_xlfn.MAXIFS(PurRank,PurItem,$B1750),PurRank,0)),$H1750),IF(($G1750+SUMIFS(PurQty,PurItem,$B1750))=0,$H1750,($G1750*$H1750+SUMIFS(PurTotal,PurItem,$B1750))/($G1750+SUMIFS(PurQty,PurItem,$B1750)))))</f>
        <v/>
      </c>
      <c r="K1750" s="18" t="str">
        <f t="shared" si="217"/>
        <v/>
      </c>
      <c r="L1750" s="19" t="str">
        <f t="shared" si="218"/>
        <v/>
      </c>
      <c r="M1750" s="19" t="str">
        <f t="shared" si="219"/>
        <v/>
      </c>
      <c r="N1750" s="20" t="str">
        <f t="shared" si="220"/>
        <v/>
      </c>
      <c r="O1750" s="18" t="str">
        <f t="shared" si="221"/>
        <v/>
      </c>
      <c r="P1750" s="18" t="str">
        <f t="shared" si="222"/>
        <v/>
      </c>
      <c r="Q1750" s="21" t="str">
        <f t="shared" si="223"/>
        <v/>
      </c>
      <c r="R1750" s="22" t="str">
        <f>IF($B1750="","",IF(_xlfn.MAXIFS(PurDate,PurItem,$B1750)=0,"",_xlfn.MAXIFS(PurDate,PurItem,$B1750)))</f>
        <v/>
      </c>
      <c r="S1750" s="20" t="str">
        <f t="shared" si="224"/>
        <v/>
      </c>
    </row>
    <row r="1751" spans="9:19" x14ac:dyDescent="0.25">
      <c r="I1751" s="18" t="str">
        <f>IF($B1751="","",IF(CostMethod="Last Cost",IFERROR(INDEX(PurCost,MATCH(_xlfn.MAXIFS(PurRank,PurItem,$B1751),PurRank,0)),$H1751),IF(($G1751+SUMIFS(PurQty,PurItem,$B1751))=0,$H1751,($G1751*$H1751+SUMIFS(PurTotal,PurItem,$B1751))/($G1751+SUMIFS(PurQty,PurItem,$B1751)))))</f>
        <v/>
      </c>
      <c r="K1751" s="18" t="str">
        <f t="shared" si="217"/>
        <v/>
      </c>
      <c r="L1751" s="19" t="str">
        <f t="shared" si="218"/>
        <v/>
      </c>
      <c r="M1751" s="19" t="str">
        <f t="shared" si="219"/>
        <v/>
      </c>
      <c r="N1751" s="20" t="str">
        <f t="shared" si="220"/>
        <v/>
      </c>
      <c r="O1751" s="18" t="str">
        <f t="shared" si="221"/>
        <v/>
      </c>
      <c r="P1751" s="18" t="str">
        <f t="shared" si="222"/>
        <v/>
      </c>
      <c r="Q1751" s="21" t="str">
        <f t="shared" si="223"/>
        <v/>
      </c>
      <c r="R1751" s="22" t="str">
        <f>IF($B1751="","",IF(_xlfn.MAXIFS(PurDate,PurItem,$B1751)=0,"",_xlfn.MAXIFS(PurDate,PurItem,$B1751)))</f>
        <v/>
      </c>
      <c r="S1751" s="20" t="str">
        <f t="shared" si="224"/>
        <v/>
      </c>
    </row>
    <row r="1752" spans="9:19" x14ac:dyDescent="0.25">
      <c r="I1752" s="18" t="str">
        <f>IF($B1752="","",IF(CostMethod="Last Cost",IFERROR(INDEX(PurCost,MATCH(_xlfn.MAXIFS(PurRank,PurItem,$B1752),PurRank,0)),$H1752),IF(($G1752+SUMIFS(PurQty,PurItem,$B1752))=0,$H1752,($G1752*$H1752+SUMIFS(PurTotal,PurItem,$B1752))/($G1752+SUMIFS(PurQty,PurItem,$B1752)))))</f>
        <v/>
      </c>
      <c r="K1752" s="18" t="str">
        <f t="shared" si="217"/>
        <v/>
      </c>
      <c r="L1752" s="19" t="str">
        <f t="shared" si="218"/>
        <v/>
      </c>
      <c r="M1752" s="19" t="str">
        <f t="shared" si="219"/>
        <v/>
      </c>
      <c r="N1752" s="20" t="str">
        <f t="shared" si="220"/>
        <v/>
      </c>
      <c r="O1752" s="18" t="str">
        <f t="shared" si="221"/>
        <v/>
      </c>
      <c r="P1752" s="18" t="str">
        <f t="shared" si="222"/>
        <v/>
      </c>
      <c r="Q1752" s="21" t="str">
        <f t="shared" si="223"/>
        <v/>
      </c>
      <c r="R1752" s="22" t="str">
        <f>IF($B1752="","",IF(_xlfn.MAXIFS(PurDate,PurItem,$B1752)=0,"",_xlfn.MAXIFS(PurDate,PurItem,$B1752)))</f>
        <v/>
      </c>
      <c r="S1752" s="20" t="str">
        <f t="shared" si="224"/>
        <v/>
      </c>
    </row>
    <row r="1753" spans="9:19" x14ac:dyDescent="0.25">
      <c r="I1753" s="18" t="str">
        <f>IF($B1753="","",IF(CostMethod="Last Cost",IFERROR(INDEX(PurCost,MATCH(_xlfn.MAXIFS(PurRank,PurItem,$B1753),PurRank,0)),$H1753),IF(($G1753+SUMIFS(PurQty,PurItem,$B1753))=0,$H1753,($G1753*$H1753+SUMIFS(PurTotal,PurItem,$B1753))/($G1753+SUMIFS(PurQty,PurItem,$B1753)))))</f>
        <v/>
      </c>
      <c r="K1753" s="18" t="str">
        <f t="shared" si="217"/>
        <v/>
      </c>
      <c r="L1753" s="19" t="str">
        <f t="shared" si="218"/>
        <v/>
      </c>
      <c r="M1753" s="19" t="str">
        <f t="shared" si="219"/>
        <v/>
      </c>
      <c r="N1753" s="20" t="str">
        <f t="shared" si="220"/>
        <v/>
      </c>
      <c r="O1753" s="18" t="str">
        <f t="shared" si="221"/>
        <v/>
      </c>
      <c r="P1753" s="18" t="str">
        <f t="shared" si="222"/>
        <v/>
      </c>
      <c r="Q1753" s="21" t="str">
        <f t="shared" si="223"/>
        <v/>
      </c>
      <c r="R1753" s="22" t="str">
        <f>IF($B1753="","",IF(_xlfn.MAXIFS(PurDate,PurItem,$B1753)=0,"",_xlfn.MAXIFS(PurDate,PurItem,$B1753)))</f>
        <v/>
      </c>
      <c r="S1753" s="20" t="str">
        <f t="shared" si="224"/>
        <v/>
      </c>
    </row>
    <row r="1754" spans="9:19" x14ac:dyDescent="0.25">
      <c r="I1754" s="18" t="str">
        <f>IF($B1754="","",IF(CostMethod="Last Cost",IFERROR(INDEX(PurCost,MATCH(_xlfn.MAXIFS(PurRank,PurItem,$B1754),PurRank,0)),$H1754),IF(($G1754+SUMIFS(PurQty,PurItem,$B1754))=0,$H1754,($G1754*$H1754+SUMIFS(PurTotal,PurItem,$B1754))/($G1754+SUMIFS(PurQty,PurItem,$B1754)))))</f>
        <v/>
      </c>
      <c r="K1754" s="18" t="str">
        <f t="shared" si="217"/>
        <v/>
      </c>
      <c r="L1754" s="19" t="str">
        <f t="shared" si="218"/>
        <v/>
      </c>
      <c r="M1754" s="19" t="str">
        <f t="shared" si="219"/>
        <v/>
      </c>
      <c r="N1754" s="20" t="str">
        <f t="shared" si="220"/>
        <v/>
      </c>
      <c r="O1754" s="18" t="str">
        <f t="shared" si="221"/>
        <v/>
      </c>
      <c r="P1754" s="18" t="str">
        <f t="shared" si="222"/>
        <v/>
      </c>
      <c r="Q1754" s="21" t="str">
        <f t="shared" si="223"/>
        <v/>
      </c>
      <c r="R1754" s="22" t="str">
        <f>IF($B1754="","",IF(_xlfn.MAXIFS(PurDate,PurItem,$B1754)=0,"",_xlfn.MAXIFS(PurDate,PurItem,$B1754)))</f>
        <v/>
      </c>
      <c r="S1754" s="20" t="str">
        <f t="shared" si="224"/>
        <v/>
      </c>
    </row>
    <row r="1755" spans="9:19" x14ac:dyDescent="0.25">
      <c r="I1755" s="18" t="str">
        <f>IF($B1755="","",IF(CostMethod="Last Cost",IFERROR(INDEX(PurCost,MATCH(_xlfn.MAXIFS(PurRank,PurItem,$B1755),PurRank,0)),$H1755),IF(($G1755+SUMIFS(PurQty,PurItem,$B1755))=0,$H1755,($G1755*$H1755+SUMIFS(PurTotal,PurItem,$B1755))/($G1755+SUMIFS(PurQty,PurItem,$B1755)))))</f>
        <v/>
      </c>
      <c r="K1755" s="18" t="str">
        <f t="shared" si="217"/>
        <v/>
      </c>
      <c r="L1755" s="19" t="str">
        <f t="shared" si="218"/>
        <v/>
      </c>
      <c r="M1755" s="19" t="str">
        <f t="shared" si="219"/>
        <v/>
      </c>
      <c r="N1755" s="20" t="str">
        <f t="shared" si="220"/>
        <v/>
      </c>
      <c r="O1755" s="18" t="str">
        <f t="shared" si="221"/>
        <v/>
      </c>
      <c r="P1755" s="18" t="str">
        <f t="shared" si="222"/>
        <v/>
      </c>
      <c r="Q1755" s="21" t="str">
        <f t="shared" si="223"/>
        <v/>
      </c>
      <c r="R1755" s="22" t="str">
        <f>IF($B1755="","",IF(_xlfn.MAXIFS(PurDate,PurItem,$B1755)=0,"",_xlfn.MAXIFS(PurDate,PurItem,$B1755)))</f>
        <v/>
      </c>
      <c r="S1755" s="20" t="str">
        <f t="shared" si="224"/>
        <v/>
      </c>
    </row>
    <row r="1756" spans="9:19" x14ac:dyDescent="0.25">
      <c r="I1756" s="18" t="str">
        <f>IF($B1756="","",IF(CostMethod="Last Cost",IFERROR(INDEX(PurCost,MATCH(_xlfn.MAXIFS(PurRank,PurItem,$B1756),PurRank,0)),$H1756),IF(($G1756+SUMIFS(PurQty,PurItem,$B1756))=0,$H1756,($G1756*$H1756+SUMIFS(PurTotal,PurItem,$B1756))/($G1756+SUMIFS(PurQty,PurItem,$B1756)))))</f>
        <v/>
      </c>
      <c r="K1756" s="18" t="str">
        <f t="shared" si="217"/>
        <v/>
      </c>
      <c r="L1756" s="19" t="str">
        <f t="shared" si="218"/>
        <v/>
      </c>
      <c r="M1756" s="19" t="str">
        <f t="shared" si="219"/>
        <v/>
      </c>
      <c r="N1756" s="20" t="str">
        <f t="shared" si="220"/>
        <v/>
      </c>
      <c r="O1756" s="18" t="str">
        <f t="shared" si="221"/>
        <v/>
      </c>
      <c r="P1756" s="18" t="str">
        <f t="shared" si="222"/>
        <v/>
      </c>
      <c r="Q1756" s="21" t="str">
        <f t="shared" si="223"/>
        <v/>
      </c>
      <c r="R1756" s="22" t="str">
        <f>IF($B1756="","",IF(_xlfn.MAXIFS(PurDate,PurItem,$B1756)=0,"",_xlfn.MAXIFS(PurDate,PurItem,$B1756)))</f>
        <v/>
      </c>
      <c r="S1756" s="20" t="str">
        <f t="shared" si="224"/>
        <v/>
      </c>
    </row>
    <row r="1757" spans="9:19" x14ac:dyDescent="0.25">
      <c r="I1757" s="18" t="str">
        <f>IF($B1757="","",IF(CostMethod="Last Cost",IFERROR(INDEX(PurCost,MATCH(_xlfn.MAXIFS(PurRank,PurItem,$B1757),PurRank,0)),$H1757),IF(($G1757+SUMIFS(PurQty,PurItem,$B1757))=0,$H1757,($G1757*$H1757+SUMIFS(PurTotal,PurItem,$B1757))/($G1757+SUMIFS(PurQty,PurItem,$B1757)))))</f>
        <v/>
      </c>
      <c r="K1757" s="18" t="str">
        <f t="shared" si="217"/>
        <v/>
      </c>
      <c r="L1757" s="19" t="str">
        <f t="shared" si="218"/>
        <v/>
      </c>
      <c r="M1757" s="19" t="str">
        <f t="shared" si="219"/>
        <v/>
      </c>
      <c r="N1757" s="20" t="str">
        <f t="shared" si="220"/>
        <v/>
      </c>
      <c r="O1757" s="18" t="str">
        <f t="shared" si="221"/>
        <v/>
      </c>
      <c r="P1757" s="18" t="str">
        <f t="shared" si="222"/>
        <v/>
      </c>
      <c r="Q1757" s="21" t="str">
        <f t="shared" si="223"/>
        <v/>
      </c>
      <c r="R1757" s="22" t="str">
        <f>IF($B1757="","",IF(_xlfn.MAXIFS(PurDate,PurItem,$B1757)=0,"",_xlfn.MAXIFS(PurDate,PurItem,$B1757)))</f>
        <v/>
      </c>
      <c r="S1757" s="20" t="str">
        <f t="shared" si="224"/>
        <v/>
      </c>
    </row>
    <row r="1758" spans="9:19" x14ac:dyDescent="0.25">
      <c r="I1758" s="18" t="str">
        <f>IF($B1758="","",IF(CostMethod="Last Cost",IFERROR(INDEX(PurCost,MATCH(_xlfn.MAXIFS(PurRank,PurItem,$B1758),PurRank,0)),$H1758),IF(($G1758+SUMIFS(PurQty,PurItem,$B1758))=0,$H1758,($G1758*$H1758+SUMIFS(PurTotal,PurItem,$B1758))/($G1758+SUMIFS(PurQty,PurItem,$B1758)))))</f>
        <v/>
      </c>
      <c r="K1758" s="18" t="str">
        <f t="shared" si="217"/>
        <v/>
      </c>
      <c r="L1758" s="19" t="str">
        <f t="shared" si="218"/>
        <v/>
      </c>
      <c r="M1758" s="19" t="str">
        <f t="shared" si="219"/>
        <v/>
      </c>
      <c r="N1758" s="20" t="str">
        <f t="shared" si="220"/>
        <v/>
      </c>
      <c r="O1758" s="18" t="str">
        <f t="shared" si="221"/>
        <v/>
      </c>
      <c r="P1758" s="18" t="str">
        <f t="shared" si="222"/>
        <v/>
      </c>
      <c r="Q1758" s="21" t="str">
        <f t="shared" si="223"/>
        <v/>
      </c>
      <c r="R1758" s="22" t="str">
        <f>IF($B1758="","",IF(_xlfn.MAXIFS(PurDate,PurItem,$B1758)=0,"",_xlfn.MAXIFS(PurDate,PurItem,$B1758)))</f>
        <v/>
      </c>
      <c r="S1758" s="20" t="str">
        <f t="shared" si="224"/>
        <v/>
      </c>
    </row>
    <row r="1759" spans="9:19" x14ac:dyDescent="0.25">
      <c r="I1759" s="18" t="str">
        <f>IF($B1759="","",IF(CostMethod="Last Cost",IFERROR(INDEX(PurCost,MATCH(_xlfn.MAXIFS(PurRank,PurItem,$B1759),PurRank,0)),$H1759),IF(($G1759+SUMIFS(PurQty,PurItem,$B1759))=0,$H1759,($G1759*$H1759+SUMIFS(PurTotal,PurItem,$B1759))/($G1759+SUMIFS(PurQty,PurItem,$B1759)))))</f>
        <v/>
      </c>
      <c r="K1759" s="18" t="str">
        <f t="shared" si="217"/>
        <v/>
      </c>
      <c r="L1759" s="19" t="str">
        <f t="shared" si="218"/>
        <v/>
      </c>
      <c r="M1759" s="19" t="str">
        <f t="shared" si="219"/>
        <v/>
      </c>
      <c r="N1759" s="20" t="str">
        <f t="shared" si="220"/>
        <v/>
      </c>
      <c r="O1759" s="18" t="str">
        <f t="shared" si="221"/>
        <v/>
      </c>
      <c r="P1759" s="18" t="str">
        <f t="shared" si="222"/>
        <v/>
      </c>
      <c r="Q1759" s="21" t="str">
        <f t="shared" si="223"/>
        <v/>
      </c>
      <c r="R1759" s="22" t="str">
        <f>IF($B1759="","",IF(_xlfn.MAXIFS(PurDate,PurItem,$B1759)=0,"",_xlfn.MAXIFS(PurDate,PurItem,$B1759)))</f>
        <v/>
      </c>
      <c r="S1759" s="20" t="str">
        <f t="shared" si="224"/>
        <v/>
      </c>
    </row>
    <row r="1760" spans="9:19" x14ac:dyDescent="0.25">
      <c r="I1760" s="18" t="str">
        <f>IF($B1760="","",IF(CostMethod="Last Cost",IFERROR(INDEX(PurCost,MATCH(_xlfn.MAXIFS(PurRank,PurItem,$B1760),PurRank,0)),$H1760),IF(($G1760+SUMIFS(PurQty,PurItem,$B1760))=0,$H1760,($G1760*$H1760+SUMIFS(PurTotal,PurItem,$B1760))/($G1760+SUMIFS(PurQty,PurItem,$B1760)))))</f>
        <v/>
      </c>
      <c r="K1760" s="18" t="str">
        <f t="shared" si="217"/>
        <v/>
      </c>
      <c r="L1760" s="19" t="str">
        <f t="shared" si="218"/>
        <v/>
      </c>
      <c r="M1760" s="19" t="str">
        <f t="shared" si="219"/>
        <v/>
      </c>
      <c r="N1760" s="20" t="str">
        <f t="shared" si="220"/>
        <v/>
      </c>
      <c r="O1760" s="18" t="str">
        <f t="shared" si="221"/>
        <v/>
      </c>
      <c r="P1760" s="18" t="str">
        <f t="shared" si="222"/>
        <v/>
      </c>
      <c r="Q1760" s="21" t="str">
        <f t="shared" si="223"/>
        <v/>
      </c>
      <c r="R1760" s="22" t="str">
        <f>IF($B1760="","",IF(_xlfn.MAXIFS(PurDate,PurItem,$B1760)=0,"",_xlfn.MAXIFS(PurDate,PurItem,$B1760)))</f>
        <v/>
      </c>
      <c r="S1760" s="20" t="str">
        <f t="shared" si="224"/>
        <v/>
      </c>
    </row>
    <row r="1761" spans="9:19" x14ac:dyDescent="0.25">
      <c r="I1761" s="18" t="str">
        <f>IF($B1761="","",IF(CostMethod="Last Cost",IFERROR(INDEX(PurCost,MATCH(_xlfn.MAXIFS(PurRank,PurItem,$B1761),PurRank,0)),$H1761),IF(($G1761+SUMIFS(PurQty,PurItem,$B1761))=0,$H1761,($G1761*$H1761+SUMIFS(PurTotal,PurItem,$B1761))/($G1761+SUMIFS(PurQty,PurItem,$B1761)))))</f>
        <v/>
      </c>
      <c r="K1761" s="18" t="str">
        <f t="shared" si="217"/>
        <v/>
      </c>
      <c r="L1761" s="19" t="str">
        <f t="shared" si="218"/>
        <v/>
      </c>
      <c r="M1761" s="19" t="str">
        <f t="shared" si="219"/>
        <v/>
      </c>
      <c r="N1761" s="20" t="str">
        <f t="shared" si="220"/>
        <v/>
      </c>
      <c r="O1761" s="18" t="str">
        <f t="shared" si="221"/>
        <v/>
      </c>
      <c r="P1761" s="18" t="str">
        <f t="shared" si="222"/>
        <v/>
      </c>
      <c r="Q1761" s="21" t="str">
        <f t="shared" si="223"/>
        <v/>
      </c>
      <c r="R1761" s="22" t="str">
        <f>IF($B1761="","",IF(_xlfn.MAXIFS(PurDate,PurItem,$B1761)=0,"",_xlfn.MAXIFS(PurDate,PurItem,$B1761)))</f>
        <v/>
      </c>
      <c r="S1761" s="20" t="str">
        <f t="shared" si="224"/>
        <v/>
      </c>
    </row>
    <row r="1762" spans="9:19" x14ac:dyDescent="0.25">
      <c r="I1762" s="18" t="str">
        <f>IF($B1762="","",IF(CostMethod="Last Cost",IFERROR(INDEX(PurCost,MATCH(_xlfn.MAXIFS(PurRank,PurItem,$B1762),PurRank,0)),$H1762),IF(($G1762+SUMIFS(PurQty,PurItem,$B1762))=0,$H1762,($G1762*$H1762+SUMIFS(PurTotal,PurItem,$B1762))/($G1762+SUMIFS(PurQty,PurItem,$B1762)))))</f>
        <v/>
      </c>
      <c r="K1762" s="18" t="str">
        <f t="shared" si="217"/>
        <v/>
      </c>
      <c r="L1762" s="19" t="str">
        <f t="shared" si="218"/>
        <v/>
      </c>
      <c r="M1762" s="19" t="str">
        <f t="shared" si="219"/>
        <v/>
      </c>
      <c r="N1762" s="20" t="str">
        <f t="shared" si="220"/>
        <v/>
      </c>
      <c r="O1762" s="18" t="str">
        <f t="shared" si="221"/>
        <v/>
      </c>
      <c r="P1762" s="18" t="str">
        <f t="shared" si="222"/>
        <v/>
      </c>
      <c r="Q1762" s="21" t="str">
        <f t="shared" si="223"/>
        <v/>
      </c>
      <c r="R1762" s="22" t="str">
        <f>IF($B1762="","",IF(_xlfn.MAXIFS(PurDate,PurItem,$B1762)=0,"",_xlfn.MAXIFS(PurDate,PurItem,$B1762)))</f>
        <v/>
      </c>
      <c r="S1762" s="20" t="str">
        <f t="shared" si="224"/>
        <v/>
      </c>
    </row>
    <row r="1763" spans="9:19" x14ac:dyDescent="0.25">
      <c r="I1763" s="18" t="str">
        <f>IF($B1763="","",IF(CostMethod="Last Cost",IFERROR(INDEX(PurCost,MATCH(_xlfn.MAXIFS(PurRank,PurItem,$B1763),PurRank,0)),$H1763),IF(($G1763+SUMIFS(PurQty,PurItem,$B1763))=0,$H1763,($G1763*$H1763+SUMIFS(PurTotal,PurItem,$B1763))/($G1763+SUMIFS(PurQty,PurItem,$B1763)))))</f>
        <v/>
      </c>
      <c r="K1763" s="18" t="str">
        <f t="shared" si="217"/>
        <v/>
      </c>
      <c r="L1763" s="19" t="str">
        <f t="shared" si="218"/>
        <v/>
      </c>
      <c r="M1763" s="19" t="str">
        <f t="shared" si="219"/>
        <v/>
      </c>
      <c r="N1763" s="20" t="str">
        <f t="shared" si="220"/>
        <v/>
      </c>
      <c r="O1763" s="18" t="str">
        <f t="shared" si="221"/>
        <v/>
      </c>
      <c r="P1763" s="18" t="str">
        <f t="shared" si="222"/>
        <v/>
      </c>
      <c r="Q1763" s="21" t="str">
        <f t="shared" si="223"/>
        <v/>
      </c>
      <c r="R1763" s="22" t="str">
        <f>IF($B1763="","",IF(_xlfn.MAXIFS(PurDate,PurItem,$B1763)=0,"",_xlfn.MAXIFS(PurDate,PurItem,$B1763)))</f>
        <v/>
      </c>
      <c r="S1763" s="20" t="str">
        <f t="shared" si="224"/>
        <v/>
      </c>
    </row>
    <row r="1764" spans="9:19" x14ac:dyDescent="0.25">
      <c r="I1764" s="18" t="str">
        <f>IF($B1764="","",IF(CostMethod="Last Cost",IFERROR(INDEX(PurCost,MATCH(_xlfn.MAXIFS(PurRank,PurItem,$B1764),PurRank,0)),$H1764),IF(($G1764+SUMIFS(PurQty,PurItem,$B1764))=0,$H1764,($G1764*$H1764+SUMIFS(PurTotal,PurItem,$B1764))/($G1764+SUMIFS(PurQty,PurItem,$B1764)))))</f>
        <v/>
      </c>
      <c r="K1764" s="18" t="str">
        <f t="shared" si="217"/>
        <v/>
      </c>
      <c r="L1764" s="19" t="str">
        <f t="shared" si="218"/>
        <v/>
      </c>
      <c r="M1764" s="19" t="str">
        <f t="shared" si="219"/>
        <v/>
      </c>
      <c r="N1764" s="20" t="str">
        <f t="shared" si="220"/>
        <v/>
      </c>
      <c r="O1764" s="18" t="str">
        <f t="shared" si="221"/>
        <v/>
      </c>
      <c r="P1764" s="18" t="str">
        <f t="shared" si="222"/>
        <v/>
      </c>
      <c r="Q1764" s="21" t="str">
        <f t="shared" si="223"/>
        <v/>
      </c>
      <c r="R1764" s="22" t="str">
        <f>IF($B1764="","",IF(_xlfn.MAXIFS(PurDate,PurItem,$B1764)=0,"",_xlfn.MAXIFS(PurDate,PurItem,$B1764)))</f>
        <v/>
      </c>
      <c r="S1764" s="20" t="str">
        <f t="shared" si="224"/>
        <v/>
      </c>
    </row>
    <row r="1765" spans="9:19" x14ac:dyDescent="0.25">
      <c r="I1765" s="18" t="str">
        <f>IF($B1765="","",IF(CostMethod="Last Cost",IFERROR(INDEX(PurCost,MATCH(_xlfn.MAXIFS(PurRank,PurItem,$B1765),PurRank,0)),$H1765),IF(($G1765+SUMIFS(PurQty,PurItem,$B1765))=0,$H1765,($G1765*$H1765+SUMIFS(PurTotal,PurItem,$B1765))/($G1765+SUMIFS(PurQty,PurItem,$B1765)))))</f>
        <v/>
      </c>
      <c r="K1765" s="18" t="str">
        <f t="shared" si="217"/>
        <v/>
      </c>
      <c r="L1765" s="19" t="str">
        <f t="shared" si="218"/>
        <v/>
      </c>
      <c r="M1765" s="19" t="str">
        <f t="shared" si="219"/>
        <v/>
      </c>
      <c r="N1765" s="20" t="str">
        <f t="shared" si="220"/>
        <v/>
      </c>
      <c r="O1765" s="18" t="str">
        <f t="shared" si="221"/>
        <v/>
      </c>
      <c r="P1765" s="18" t="str">
        <f t="shared" si="222"/>
        <v/>
      </c>
      <c r="Q1765" s="21" t="str">
        <f t="shared" si="223"/>
        <v/>
      </c>
      <c r="R1765" s="22" t="str">
        <f>IF($B1765="","",IF(_xlfn.MAXIFS(PurDate,PurItem,$B1765)=0,"",_xlfn.MAXIFS(PurDate,PurItem,$B1765)))</f>
        <v/>
      </c>
      <c r="S1765" s="20" t="str">
        <f t="shared" si="224"/>
        <v/>
      </c>
    </row>
    <row r="1766" spans="9:19" x14ac:dyDescent="0.25">
      <c r="I1766" s="18" t="str">
        <f>IF($B1766="","",IF(CostMethod="Last Cost",IFERROR(INDEX(PurCost,MATCH(_xlfn.MAXIFS(PurRank,PurItem,$B1766),PurRank,0)),$H1766),IF(($G1766+SUMIFS(PurQty,PurItem,$B1766))=0,$H1766,($G1766*$H1766+SUMIFS(PurTotal,PurItem,$B1766))/($G1766+SUMIFS(PurQty,PurItem,$B1766)))))</f>
        <v/>
      </c>
      <c r="K1766" s="18" t="str">
        <f t="shared" si="217"/>
        <v/>
      </c>
      <c r="L1766" s="19" t="str">
        <f t="shared" si="218"/>
        <v/>
      </c>
      <c r="M1766" s="19" t="str">
        <f t="shared" si="219"/>
        <v/>
      </c>
      <c r="N1766" s="20" t="str">
        <f t="shared" si="220"/>
        <v/>
      </c>
      <c r="O1766" s="18" t="str">
        <f t="shared" si="221"/>
        <v/>
      </c>
      <c r="P1766" s="18" t="str">
        <f t="shared" si="222"/>
        <v/>
      </c>
      <c r="Q1766" s="21" t="str">
        <f t="shared" si="223"/>
        <v/>
      </c>
      <c r="R1766" s="22" t="str">
        <f>IF($B1766="","",IF(_xlfn.MAXIFS(PurDate,PurItem,$B1766)=0,"",_xlfn.MAXIFS(PurDate,PurItem,$B1766)))</f>
        <v/>
      </c>
      <c r="S1766" s="20" t="str">
        <f t="shared" si="224"/>
        <v/>
      </c>
    </row>
    <row r="1767" spans="9:19" x14ac:dyDescent="0.25">
      <c r="I1767" s="18" t="str">
        <f>IF($B1767="","",IF(CostMethod="Last Cost",IFERROR(INDEX(PurCost,MATCH(_xlfn.MAXIFS(PurRank,PurItem,$B1767),PurRank,0)),$H1767),IF(($G1767+SUMIFS(PurQty,PurItem,$B1767))=0,$H1767,($G1767*$H1767+SUMIFS(PurTotal,PurItem,$B1767))/($G1767+SUMIFS(PurQty,PurItem,$B1767)))))</f>
        <v/>
      </c>
      <c r="K1767" s="18" t="str">
        <f t="shared" si="217"/>
        <v/>
      </c>
      <c r="L1767" s="19" t="str">
        <f t="shared" si="218"/>
        <v/>
      </c>
      <c r="M1767" s="19" t="str">
        <f t="shared" si="219"/>
        <v/>
      </c>
      <c r="N1767" s="20" t="str">
        <f t="shared" si="220"/>
        <v/>
      </c>
      <c r="O1767" s="18" t="str">
        <f t="shared" si="221"/>
        <v/>
      </c>
      <c r="P1767" s="18" t="str">
        <f t="shared" si="222"/>
        <v/>
      </c>
      <c r="Q1767" s="21" t="str">
        <f t="shared" si="223"/>
        <v/>
      </c>
      <c r="R1767" s="22" t="str">
        <f>IF($B1767="","",IF(_xlfn.MAXIFS(PurDate,PurItem,$B1767)=0,"",_xlfn.MAXIFS(PurDate,PurItem,$B1767)))</f>
        <v/>
      </c>
      <c r="S1767" s="20" t="str">
        <f t="shared" si="224"/>
        <v/>
      </c>
    </row>
    <row r="1768" spans="9:19" x14ac:dyDescent="0.25">
      <c r="I1768" s="18" t="str">
        <f>IF($B1768="","",IF(CostMethod="Last Cost",IFERROR(INDEX(PurCost,MATCH(_xlfn.MAXIFS(PurRank,PurItem,$B1768),PurRank,0)),$H1768),IF(($G1768+SUMIFS(PurQty,PurItem,$B1768))=0,$H1768,($G1768*$H1768+SUMIFS(PurTotal,PurItem,$B1768))/($G1768+SUMIFS(PurQty,PurItem,$B1768)))))</f>
        <v/>
      </c>
      <c r="K1768" s="18" t="str">
        <f t="shared" si="217"/>
        <v/>
      </c>
      <c r="L1768" s="19" t="str">
        <f t="shared" si="218"/>
        <v/>
      </c>
      <c r="M1768" s="19" t="str">
        <f t="shared" si="219"/>
        <v/>
      </c>
      <c r="N1768" s="20" t="str">
        <f t="shared" si="220"/>
        <v/>
      </c>
      <c r="O1768" s="18" t="str">
        <f t="shared" si="221"/>
        <v/>
      </c>
      <c r="P1768" s="18" t="str">
        <f t="shared" si="222"/>
        <v/>
      </c>
      <c r="Q1768" s="21" t="str">
        <f t="shared" si="223"/>
        <v/>
      </c>
      <c r="R1768" s="22" t="str">
        <f>IF($B1768="","",IF(_xlfn.MAXIFS(PurDate,PurItem,$B1768)=0,"",_xlfn.MAXIFS(PurDate,PurItem,$B1768)))</f>
        <v/>
      </c>
      <c r="S1768" s="20" t="str">
        <f t="shared" si="224"/>
        <v/>
      </c>
    </row>
    <row r="1769" spans="9:19" x14ac:dyDescent="0.25">
      <c r="I1769" s="18" t="str">
        <f>IF($B1769="","",IF(CostMethod="Last Cost",IFERROR(INDEX(PurCost,MATCH(_xlfn.MAXIFS(PurRank,PurItem,$B1769),PurRank,0)),$H1769),IF(($G1769+SUMIFS(PurQty,PurItem,$B1769))=0,$H1769,($G1769*$H1769+SUMIFS(PurTotal,PurItem,$B1769))/($G1769+SUMIFS(PurQty,PurItem,$B1769)))))</f>
        <v/>
      </c>
      <c r="K1769" s="18" t="str">
        <f t="shared" si="217"/>
        <v/>
      </c>
      <c r="L1769" s="19" t="str">
        <f t="shared" si="218"/>
        <v/>
      </c>
      <c r="M1769" s="19" t="str">
        <f t="shared" si="219"/>
        <v/>
      </c>
      <c r="N1769" s="20" t="str">
        <f t="shared" si="220"/>
        <v/>
      </c>
      <c r="O1769" s="18" t="str">
        <f t="shared" si="221"/>
        <v/>
      </c>
      <c r="P1769" s="18" t="str">
        <f t="shared" si="222"/>
        <v/>
      </c>
      <c r="Q1769" s="21" t="str">
        <f t="shared" si="223"/>
        <v/>
      </c>
      <c r="R1769" s="22" t="str">
        <f>IF($B1769="","",IF(_xlfn.MAXIFS(PurDate,PurItem,$B1769)=0,"",_xlfn.MAXIFS(PurDate,PurItem,$B1769)))</f>
        <v/>
      </c>
      <c r="S1769" s="20" t="str">
        <f t="shared" si="224"/>
        <v/>
      </c>
    </row>
    <row r="1770" spans="9:19" x14ac:dyDescent="0.25">
      <c r="I1770" s="18" t="str">
        <f>IF($B1770="","",IF(CostMethod="Last Cost",IFERROR(INDEX(PurCost,MATCH(_xlfn.MAXIFS(PurRank,PurItem,$B1770),PurRank,0)),$H1770),IF(($G1770+SUMIFS(PurQty,PurItem,$B1770))=0,$H1770,($G1770*$H1770+SUMIFS(PurTotal,PurItem,$B1770))/($G1770+SUMIFS(PurQty,PurItem,$B1770)))))</f>
        <v/>
      </c>
      <c r="K1770" s="18" t="str">
        <f t="shared" si="217"/>
        <v/>
      </c>
      <c r="L1770" s="19" t="str">
        <f t="shared" si="218"/>
        <v/>
      </c>
      <c r="M1770" s="19" t="str">
        <f t="shared" si="219"/>
        <v/>
      </c>
      <c r="N1770" s="20" t="str">
        <f t="shared" si="220"/>
        <v/>
      </c>
      <c r="O1770" s="18" t="str">
        <f t="shared" si="221"/>
        <v/>
      </c>
      <c r="P1770" s="18" t="str">
        <f t="shared" si="222"/>
        <v/>
      </c>
      <c r="Q1770" s="21" t="str">
        <f t="shared" si="223"/>
        <v/>
      </c>
      <c r="R1770" s="22" t="str">
        <f>IF($B1770="","",IF(_xlfn.MAXIFS(PurDate,PurItem,$B1770)=0,"",_xlfn.MAXIFS(PurDate,PurItem,$B1770)))</f>
        <v/>
      </c>
      <c r="S1770" s="20" t="str">
        <f t="shared" si="224"/>
        <v/>
      </c>
    </row>
    <row r="1771" spans="9:19" x14ac:dyDescent="0.25">
      <c r="I1771" s="18" t="str">
        <f>IF($B1771="","",IF(CostMethod="Last Cost",IFERROR(INDEX(PurCost,MATCH(_xlfn.MAXIFS(PurRank,PurItem,$B1771),PurRank,0)),$H1771),IF(($G1771+SUMIFS(PurQty,PurItem,$B1771))=0,$H1771,($G1771*$H1771+SUMIFS(PurTotal,PurItem,$B1771))/($G1771+SUMIFS(PurQty,PurItem,$B1771)))))</f>
        <v/>
      </c>
      <c r="K1771" s="18" t="str">
        <f t="shared" si="217"/>
        <v/>
      </c>
      <c r="L1771" s="19" t="str">
        <f t="shared" si="218"/>
        <v/>
      </c>
      <c r="M1771" s="19" t="str">
        <f t="shared" si="219"/>
        <v/>
      </c>
      <c r="N1771" s="20" t="str">
        <f t="shared" si="220"/>
        <v/>
      </c>
      <c r="O1771" s="18" t="str">
        <f t="shared" si="221"/>
        <v/>
      </c>
      <c r="P1771" s="18" t="str">
        <f t="shared" si="222"/>
        <v/>
      </c>
      <c r="Q1771" s="21" t="str">
        <f t="shared" si="223"/>
        <v/>
      </c>
      <c r="R1771" s="22" t="str">
        <f>IF($B1771="","",IF(_xlfn.MAXIFS(PurDate,PurItem,$B1771)=0,"",_xlfn.MAXIFS(PurDate,PurItem,$B1771)))</f>
        <v/>
      </c>
      <c r="S1771" s="20" t="str">
        <f t="shared" si="224"/>
        <v/>
      </c>
    </row>
    <row r="1772" spans="9:19" x14ac:dyDescent="0.25">
      <c r="I1772" s="18" t="str">
        <f>IF($B1772="","",IF(CostMethod="Last Cost",IFERROR(INDEX(PurCost,MATCH(_xlfn.MAXIFS(PurRank,PurItem,$B1772),PurRank,0)),$H1772),IF(($G1772+SUMIFS(PurQty,PurItem,$B1772))=0,$H1772,($G1772*$H1772+SUMIFS(PurTotal,PurItem,$B1772))/($G1772+SUMIFS(PurQty,PurItem,$B1772)))))</f>
        <v/>
      </c>
      <c r="K1772" s="18" t="str">
        <f t="shared" si="217"/>
        <v/>
      </c>
      <c r="L1772" s="19" t="str">
        <f t="shared" si="218"/>
        <v/>
      </c>
      <c r="M1772" s="19" t="str">
        <f t="shared" si="219"/>
        <v/>
      </c>
      <c r="N1772" s="20" t="str">
        <f t="shared" si="220"/>
        <v/>
      </c>
      <c r="O1772" s="18" t="str">
        <f t="shared" si="221"/>
        <v/>
      </c>
      <c r="P1772" s="18" t="str">
        <f t="shared" si="222"/>
        <v/>
      </c>
      <c r="Q1772" s="21" t="str">
        <f t="shared" si="223"/>
        <v/>
      </c>
      <c r="R1772" s="22" t="str">
        <f>IF($B1772="","",IF(_xlfn.MAXIFS(PurDate,PurItem,$B1772)=0,"",_xlfn.MAXIFS(PurDate,PurItem,$B1772)))</f>
        <v/>
      </c>
      <c r="S1772" s="20" t="str">
        <f t="shared" si="224"/>
        <v/>
      </c>
    </row>
    <row r="1773" spans="9:19" x14ac:dyDescent="0.25">
      <c r="I1773" s="18" t="str">
        <f>IF($B1773="","",IF(CostMethod="Last Cost",IFERROR(INDEX(PurCost,MATCH(_xlfn.MAXIFS(PurRank,PurItem,$B1773),PurRank,0)),$H1773),IF(($G1773+SUMIFS(PurQty,PurItem,$B1773))=0,$H1773,($G1773*$H1773+SUMIFS(PurTotal,PurItem,$B1773))/($G1773+SUMIFS(PurQty,PurItem,$B1773)))))</f>
        <v/>
      </c>
      <c r="K1773" s="18" t="str">
        <f t="shared" si="217"/>
        <v/>
      </c>
      <c r="L1773" s="19" t="str">
        <f t="shared" si="218"/>
        <v/>
      </c>
      <c r="M1773" s="19" t="str">
        <f t="shared" si="219"/>
        <v/>
      </c>
      <c r="N1773" s="20" t="str">
        <f t="shared" si="220"/>
        <v/>
      </c>
      <c r="O1773" s="18" t="str">
        <f t="shared" si="221"/>
        <v/>
      </c>
      <c r="P1773" s="18" t="str">
        <f t="shared" si="222"/>
        <v/>
      </c>
      <c r="Q1773" s="21" t="str">
        <f t="shared" si="223"/>
        <v/>
      </c>
      <c r="R1773" s="22" t="str">
        <f>IF($B1773="","",IF(_xlfn.MAXIFS(PurDate,PurItem,$B1773)=0,"",_xlfn.MAXIFS(PurDate,PurItem,$B1773)))</f>
        <v/>
      </c>
      <c r="S1773" s="20" t="str">
        <f t="shared" si="224"/>
        <v/>
      </c>
    </row>
    <row r="1774" spans="9:19" x14ac:dyDescent="0.25">
      <c r="I1774" s="18" t="str">
        <f>IF($B1774="","",IF(CostMethod="Last Cost",IFERROR(INDEX(PurCost,MATCH(_xlfn.MAXIFS(PurRank,PurItem,$B1774),PurRank,0)),$H1774),IF(($G1774+SUMIFS(PurQty,PurItem,$B1774))=0,$H1774,($G1774*$H1774+SUMIFS(PurTotal,PurItem,$B1774))/($G1774+SUMIFS(PurQty,PurItem,$B1774)))))</f>
        <v/>
      </c>
      <c r="K1774" s="18" t="str">
        <f t="shared" si="217"/>
        <v/>
      </c>
      <c r="L1774" s="19" t="str">
        <f t="shared" si="218"/>
        <v/>
      </c>
      <c r="M1774" s="19" t="str">
        <f t="shared" si="219"/>
        <v/>
      </c>
      <c r="N1774" s="20" t="str">
        <f t="shared" si="220"/>
        <v/>
      </c>
      <c r="O1774" s="18" t="str">
        <f t="shared" si="221"/>
        <v/>
      </c>
      <c r="P1774" s="18" t="str">
        <f t="shared" si="222"/>
        <v/>
      </c>
      <c r="Q1774" s="21" t="str">
        <f t="shared" si="223"/>
        <v/>
      </c>
      <c r="R1774" s="22" t="str">
        <f>IF($B1774="","",IF(_xlfn.MAXIFS(PurDate,PurItem,$B1774)=0,"",_xlfn.MAXIFS(PurDate,PurItem,$B1774)))</f>
        <v/>
      </c>
      <c r="S1774" s="20" t="str">
        <f t="shared" si="224"/>
        <v/>
      </c>
    </row>
    <row r="1775" spans="9:19" x14ac:dyDescent="0.25">
      <c r="I1775" s="18" t="str">
        <f>IF($B1775="","",IF(CostMethod="Last Cost",IFERROR(INDEX(PurCost,MATCH(_xlfn.MAXIFS(PurRank,PurItem,$B1775),PurRank,0)),$H1775),IF(($G1775+SUMIFS(PurQty,PurItem,$B1775))=0,$H1775,($G1775*$H1775+SUMIFS(PurTotal,PurItem,$B1775))/($G1775+SUMIFS(PurQty,PurItem,$B1775)))))</f>
        <v/>
      </c>
      <c r="K1775" s="18" t="str">
        <f t="shared" si="217"/>
        <v/>
      </c>
      <c r="L1775" s="19" t="str">
        <f t="shared" si="218"/>
        <v/>
      </c>
      <c r="M1775" s="19" t="str">
        <f t="shared" si="219"/>
        <v/>
      </c>
      <c r="N1775" s="20" t="str">
        <f t="shared" si="220"/>
        <v/>
      </c>
      <c r="O1775" s="18" t="str">
        <f t="shared" si="221"/>
        <v/>
      </c>
      <c r="P1775" s="18" t="str">
        <f t="shared" si="222"/>
        <v/>
      </c>
      <c r="Q1775" s="21" t="str">
        <f t="shared" si="223"/>
        <v/>
      </c>
      <c r="R1775" s="22" t="str">
        <f>IF($B1775="","",IF(_xlfn.MAXIFS(PurDate,PurItem,$B1775)=0,"",_xlfn.MAXIFS(PurDate,PurItem,$B1775)))</f>
        <v/>
      </c>
      <c r="S1775" s="20" t="str">
        <f t="shared" si="224"/>
        <v/>
      </c>
    </row>
    <row r="1776" spans="9:19" x14ac:dyDescent="0.25">
      <c r="I1776" s="18" t="str">
        <f>IF($B1776="","",IF(CostMethod="Last Cost",IFERROR(INDEX(PurCost,MATCH(_xlfn.MAXIFS(PurRank,PurItem,$B1776),PurRank,0)),$H1776),IF(($G1776+SUMIFS(PurQty,PurItem,$B1776))=0,$H1776,($G1776*$H1776+SUMIFS(PurTotal,PurItem,$B1776))/($G1776+SUMIFS(PurQty,PurItem,$B1776)))))</f>
        <v/>
      </c>
      <c r="K1776" s="18" t="str">
        <f t="shared" si="217"/>
        <v/>
      </c>
      <c r="L1776" s="19" t="str">
        <f t="shared" si="218"/>
        <v/>
      </c>
      <c r="M1776" s="19" t="str">
        <f t="shared" si="219"/>
        <v/>
      </c>
      <c r="N1776" s="20" t="str">
        <f t="shared" si="220"/>
        <v/>
      </c>
      <c r="O1776" s="18" t="str">
        <f t="shared" si="221"/>
        <v/>
      </c>
      <c r="P1776" s="18" t="str">
        <f t="shared" si="222"/>
        <v/>
      </c>
      <c r="Q1776" s="21" t="str">
        <f t="shared" si="223"/>
        <v/>
      </c>
      <c r="R1776" s="22" t="str">
        <f>IF($B1776="","",IF(_xlfn.MAXIFS(PurDate,PurItem,$B1776)=0,"",_xlfn.MAXIFS(PurDate,PurItem,$B1776)))</f>
        <v/>
      </c>
      <c r="S1776" s="20" t="str">
        <f t="shared" si="224"/>
        <v/>
      </c>
    </row>
    <row r="1777" spans="9:19" x14ac:dyDescent="0.25">
      <c r="I1777" s="18" t="str">
        <f>IF($B1777="","",IF(CostMethod="Last Cost",IFERROR(INDEX(PurCost,MATCH(_xlfn.MAXIFS(PurRank,PurItem,$B1777),PurRank,0)),$H1777),IF(($G1777+SUMIFS(PurQty,PurItem,$B1777))=0,$H1777,($G1777*$H1777+SUMIFS(PurTotal,PurItem,$B1777))/($G1777+SUMIFS(PurQty,PurItem,$B1777)))))</f>
        <v/>
      </c>
      <c r="K1777" s="18" t="str">
        <f t="shared" si="217"/>
        <v/>
      </c>
      <c r="L1777" s="19" t="str">
        <f t="shared" si="218"/>
        <v/>
      </c>
      <c r="M1777" s="19" t="str">
        <f t="shared" si="219"/>
        <v/>
      </c>
      <c r="N1777" s="20" t="str">
        <f t="shared" si="220"/>
        <v/>
      </c>
      <c r="O1777" s="18" t="str">
        <f t="shared" si="221"/>
        <v/>
      </c>
      <c r="P1777" s="18" t="str">
        <f t="shared" si="222"/>
        <v/>
      </c>
      <c r="Q1777" s="21" t="str">
        <f t="shared" si="223"/>
        <v/>
      </c>
      <c r="R1777" s="22" t="str">
        <f>IF($B1777="","",IF(_xlfn.MAXIFS(PurDate,PurItem,$B1777)=0,"",_xlfn.MAXIFS(PurDate,PurItem,$B1777)))</f>
        <v/>
      </c>
      <c r="S1777" s="20" t="str">
        <f t="shared" si="224"/>
        <v/>
      </c>
    </row>
    <row r="1778" spans="9:19" x14ac:dyDescent="0.25">
      <c r="I1778" s="18" t="str">
        <f>IF($B1778="","",IF(CostMethod="Last Cost",IFERROR(INDEX(PurCost,MATCH(_xlfn.MAXIFS(PurRank,PurItem,$B1778),PurRank,0)),$H1778),IF(($G1778+SUMIFS(PurQty,PurItem,$B1778))=0,$H1778,($G1778*$H1778+SUMIFS(PurTotal,PurItem,$B1778))/($G1778+SUMIFS(PurQty,PurItem,$B1778)))))</f>
        <v/>
      </c>
      <c r="K1778" s="18" t="str">
        <f t="shared" si="217"/>
        <v/>
      </c>
      <c r="L1778" s="19" t="str">
        <f t="shared" si="218"/>
        <v/>
      </c>
      <c r="M1778" s="19" t="str">
        <f t="shared" si="219"/>
        <v/>
      </c>
      <c r="N1778" s="20" t="str">
        <f t="shared" si="220"/>
        <v/>
      </c>
      <c r="O1778" s="18" t="str">
        <f t="shared" si="221"/>
        <v/>
      </c>
      <c r="P1778" s="18" t="str">
        <f t="shared" si="222"/>
        <v/>
      </c>
      <c r="Q1778" s="21" t="str">
        <f t="shared" si="223"/>
        <v/>
      </c>
      <c r="R1778" s="22" t="str">
        <f>IF($B1778="","",IF(_xlfn.MAXIFS(PurDate,PurItem,$B1778)=0,"",_xlfn.MAXIFS(PurDate,PurItem,$B1778)))</f>
        <v/>
      </c>
      <c r="S1778" s="20" t="str">
        <f t="shared" si="224"/>
        <v/>
      </c>
    </row>
    <row r="1779" spans="9:19" x14ac:dyDescent="0.25">
      <c r="I1779" s="18" t="str">
        <f>IF($B1779="","",IF(CostMethod="Last Cost",IFERROR(INDEX(PurCost,MATCH(_xlfn.MAXIFS(PurRank,PurItem,$B1779),PurRank,0)),$H1779),IF(($G1779+SUMIFS(PurQty,PurItem,$B1779))=0,$H1779,($G1779*$H1779+SUMIFS(PurTotal,PurItem,$B1779))/($G1779+SUMIFS(PurQty,PurItem,$B1779)))))</f>
        <v/>
      </c>
      <c r="K1779" s="18" t="str">
        <f t="shared" si="217"/>
        <v/>
      </c>
      <c r="L1779" s="19" t="str">
        <f t="shared" si="218"/>
        <v/>
      </c>
      <c r="M1779" s="19" t="str">
        <f t="shared" si="219"/>
        <v/>
      </c>
      <c r="N1779" s="20" t="str">
        <f t="shared" si="220"/>
        <v/>
      </c>
      <c r="O1779" s="18" t="str">
        <f t="shared" si="221"/>
        <v/>
      </c>
      <c r="P1779" s="18" t="str">
        <f t="shared" si="222"/>
        <v/>
      </c>
      <c r="Q1779" s="21" t="str">
        <f t="shared" si="223"/>
        <v/>
      </c>
      <c r="R1779" s="22" t="str">
        <f>IF($B1779="","",IF(_xlfn.MAXIFS(PurDate,PurItem,$B1779)=0,"",_xlfn.MAXIFS(PurDate,PurItem,$B1779)))</f>
        <v/>
      </c>
      <c r="S1779" s="20" t="str">
        <f t="shared" si="224"/>
        <v/>
      </c>
    </row>
    <row r="1780" spans="9:19" x14ac:dyDescent="0.25">
      <c r="I1780" s="18" t="str">
        <f>IF($B1780="","",IF(CostMethod="Last Cost",IFERROR(INDEX(PurCost,MATCH(_xlfn.MAXIFS(PurRank,PurItem,$B1780),PurRank,0)),$H1780),IF(($G1780+SUMIFS(PurQty,PurItem,$B1780))=0,$H1780,($G1780*$H1780+SUMIFS(PurTotal,PurItem,$B1780))/($G1780+SUMIFS(PurQty,PurItem,$B1780)))))</f>
        <v/>
      </c>
      <c r="K1780" s="18" t="str">
        <f t="shared" si="217"/>
        <v/>
      </c>
      <c r="L1780" s="19" t="str">
        <f t="shared" si="218"/>
        <v/>
      </c>
      <c r="M1780" s="19" t="str">
        <f t="shared" si="219"/>
        <v/>
      </c>
      <c r="N1780" s="20" t="str">
        <f t="shared" si="220"/>
        <v/>
      </c>
      <c r="O1780" s="18" t="str">
        <f t="shared" si="221"/>
        <v/>
      </c>
      <c r="P1780" s="18" t="str">
        <f t="shared" si="222"/>
        <v/>
      </c>
      <c r="Q1780" s="21" t="str">
        <f t="shared" si="223"/>
        <v/>
      </c>
      <c r="R1780" s="22" t="str">
        <f>IF($B1780="","",IF(_xlfn.MAXIFS(PurDate,PurItem,$B1780)=0,"",_xlfn.MAXIFS(PurDate,PurItem,$B1780)))</f>
        <v/>
      </c>
      <c r="S1780" s="20" t="str">
        <f t="shared" si="224"/>
        <v/>
      </c>
    </row>
    <row r="1781" spans="9:19" x14ac:dyDescent="0.25">
      <c r="I1781" s="18" t="str">
        <f>IF($B1781="","",IF(CostMethod="Last Cost",IFERROR(INDEX(PurCost,MATCH(_xlfn.MAXIFS(PurRank,PurItem,$B1781),PurRank,0)),$H1781),IF(($G1781+SUMIFS(PurQty,PurItem,$B1781))=0,$H1781,($G1781*$H1781+SUMIFS(PurTotal,PurItem,$B1781))/($G1781+SUMIFS(PurQty,PurItem,$B1781)))))</f>
        <v/>
      </c>
      <c r="K1781" s="18" t="str">
        <f t="shared" si="217"/>
        <v/>
      </c>
      <c r="L1781" s="19" t="str">
        <f t="shared" si="218"/>
        <v/>
      </c>
      <c r="M1781" s="19" t="str">
        <f t="shared" si="219"/>
        <v/>
      </c>
      <c r="N1781" s="20" t="str">
        <f t="shared" si="220"/>
        <v/>
      </c>
      <c r="O1781" s="18" t="str">
        <f t="shared" si="221"/>
        <v/>
      </c>
      <c r="P1781" s="18" t="str">
        <f t="shared" si="222"/>
        <v/>
      </c>
      <c r="Q1781" s="21" t="str">
        <f t="shared" si="223"/>
        <v/>
      </c>
      <c r="R1781" s="22" t="str">
        <f>IF($B1781="","",IF(_xlfn.MAXIFS(PurDate,PurItem,$B1781)=0,"",_xlfn.MAXIFS(PurDate,PurItem,$B1781)))</f>
        <v/>
      </c>
      <c r="S1781" s="20" t="str">
        <f t="shared" si="224"/>
        <v/>
      </c>
    </row>
    <row r="1782" spans="9:19" x14ac:dyDescent="0.25">
      <c r="I1782" s="18" t="str">
        <f>IF($B1782="","",IF(CostMethod="Last Cost",IFERROR(INDEX(PurCost,MATCH(_xlfn.MAXIFS(PurRank,PurItem,$B1782),PurRank,0)),$H1782),IF(($G1782+SUMIFS(PurQty,PurItem,$B1782))=0,$H1782,($G1782*$H1782+SUMIFS(PurTotal,PurItem,$B1782))/($G1782+SUMIFS(PurQty,PurItem,$B1782)))))</f>
        <v/>
      </c>
      <c r="K1782" s="18" t="str">
        <f t="shared" si="217"/>
        <v/>
      </c>
      <c r="L1782" s="19" t="str">
        <f t="shared" si="218"/>
        <v/>
      </c>
      <c r="M1782" s="19" t="str">
        <f t="shared" si="219"/>
        <v/>
      </c>
      <c r="N1782" s="20" t="str">
        <f t="shared" si="220"/>
        <v/>
      </c>
      <c r="O1782" s="18" t="str">
        <f t="shared" si="221"/>
        <v/>
      </c>
      <c r="P1782" s="18" t="str">
        <f t="shared" si="222"/>
        <v/>
      </c>
      <c r="Q1782" s="21" t="str">
        <f t="shared" si="223"/>
        <v/>
      </c>
      <c r="R1782" s="22" t="str">
        <f>IF($B1782="","",IF(_xlfn.MAXIFS(PurDate,PurItem,$B1782)=0,"",_xlfn.MAXIFS(PurDate,PurItem,$B1782)))</f>
        <v/>
      </c>
      <c r="S1782" s="20" t="str">
        <f t="shared" si="224"/>
        <v/>
      </c>
    </row>
    <row r="1783" spans="9:19" x14ac:dyDescent="0.25">
      <c r="I1783" s="18" t="str">
        <f>IF($B1783="","",IF(CostMethod="Last Cost",IFERROR(INDEX(PurCost,MATCH(_xlfn.MAXIFS(PurRank,PurItem,$B1783),PurRank,0)),$H1783),IF(($G1783+SUMIFS(PurQty,PurItem,$B1783))=0,$H1783,($G1783*$H1783+SUMIFS(PurTotal,PurItem,$B1783))/($G1783+SUMIFS(PurQty,PurItem,$B1783)))))</f>
        <v/>
      </c>
      <c r="K1783" s="18" t="str">
        <f t="shared" si="217"/>
        <v/>
      </c>
      <c r="L1783" s="19" t="str">
        <f t="shared" si="218"/>
        <v/>
      </c>
      <c r="M1783" s="19" t="str">
        <f t="shared" si="219"/>
        <v/>
      </c>
      <c r="N1783" s="20" t="str">
        <f t="shared" si="220"/>
        <v/>
      </c>
      <c r="O1783" s="18" t="str">
        <f t="shared" si="221"/>
        <v/>
      </c>
      <c r="P1783" s="18" t="str">
        <f t="shared" si="222"/>
        <v/>
      </c>
      <c r="Q1783" s="21" t="str">
        <f t="shared" si="223"/>
        <v/>
      </c>
      <c r="R1783" s="22" t="str">
        <f>IF($B1783="","",IF(_xlfn.MAXIFS(PurDate,PurItem,$B1783)=0,"",_xlfn.MAXIFS(PurDate,PurItem,$B1783)))</f>
        <v/>
      </c>
      <c r="S1783" s="20" t="str">
        <f t="shared" si="224"/>
        <v/>
      </c>
    </row>
    <row r="1784" spans="9:19" x14ac:dyDescent="0.25">
      <c r="I1784" s="18" t="str">
        <f>IF($B1784="","",IF(CostMethod="Last Cost",IFERROR(INDEX(PurCost,MATCH(_xlfn.MAXIFS(PurRank,PurItem,$B1784),PurRank,0)),$H1784),IF(($G1784+SUMIFS(PurQty,PurItem,$B1784))=0,$H1784,($G1784*$H1784+SUMIFS(PurTotal,PurItem,$B1784))/($G1784+SUMIFS(PurQty,PurItem,$B1784)))))</f>
        <v/>
      </c>
      <c r="K1784" s="18" t="str">
        <f t="shared" si="217"/>
        <v/>
      </c>
      <c r="L1784" s="19" t="str">
        <f t="shared" si="218"/>
        <v/>
      </c>
      <c r="M1784" s="19" t="str">
        <f t="shared" si="219"/>
        <v/>
      </c>
      <c r="N1784" s="20" t="str">
        <f t="shared" si="220"/>
        <v/>
      </c>
      <c r="O1784" s="18" t="str">
        <f t="shared" si="221"/>
        <v/>
      </c>
      <c r="P1784" s="18" t="str">
        <f t="shared" si="222"/>
        <v/>
      </c>
      <c r="Q1784" s="21" t="str">
        <f t="shared" si="223"/>
        <v/>
      </c>
      <c r="R1784" s="22" t="str">
        <f>IF($B1784="","",IF(_xlfn.MAXIFS(PurDate,PurItem,$B1784)=0,"",_xlfn.MAXIFS(PurDate,PurItem,$B1784)))</f>
        <v/>
      </c>
      <c r="S1784" s="20" t="str">
        <f t="shared" si="224"/>
        <v/>
      </c>
    </row>
    <row r="1785" spans="9:19" x14ac:dyDescent="0.25">
      <c r="I1785" s="18" t="str">
        <f>IF($B1785="","",IF(CostMethod="Last Cost",IFERROR(INDEX(PurCost,MATCH(_xlfn.MAXIFS(PurRank,PurItem,$B1785),PurRank,0)),$H1785),IF(($G1785+SUMIFS(PurQty,PurItem,$B1785))=0,$H1785,($G1785*$H1785+SUMIFS(PurTotal,PurItem,$B1785))/($G1785+SUMIFS(PurQty,PurItem,$B1785)))))</f>
        <v/>
      </c>
      <c r="K1785" s="18" t="str">
        <f t="shared" si="217"/>
        <v/>
      </c>
      <c r="L1785" s="19" t="str">
        <f t="shared" si="218"/>
        <v/>
      </c>
      <c r="M1785" s="19" t="str">
        <f t="shared" si="219"/>
        <v/>
      </c>
      <c r="N1785" s="20" t="str">
        <f t="shared" si="220"/>
        <v/>
      </c>
      <c r="O1785" s="18" t="str">
        <f t="shared" si="221"/>
        <v/>
      </c>
      <c r="P1785" s="18" t="str">
        <f t="shared" si="222"/>
        <v/>
      </c>
      <c r="Q1785" s="21" t="str">
        <f t="shared" si="223"/>
        <v/>
      </c>
      <c r="R1785" s="22" t="str">
        <f>IF($B1785="","",IF(_xlfn.MAXIFS(PurDate,PurItem,$B1785)=0,"",_xlfn.MAXIFS(PurDate,PurItem,$B1785)))</f>
        <v/>
      </c>
      <c r="S1785" s="20" t="str">
        <f t="shared" si="224"/>
        <v/>
      </c>
    </row>
    <row r="1786" spans="9:19" x14ac:dyDescent="0.25">
      <c r="I1786" s="18" t="str">
        <f>IF($B1786="","",IF(CostMethod="Last Cost",IFERROR(INDEX(PurCost,MATCH(_xlfn.MAXIFS(PurRank,PurItem,$B1786),PurRank,0)),$H1786),IF(($G1786+SUMIFS(PurQty,PurItem,$B1786))=0,$H1786,($G1786*$H1786+SUMIFS(PurTotal,PurItem,$B1786))/($G1786+SUMIFS(PurQty,PurItem,$B1786)))))</f>
        <v/>
      </c>
      <c r="K1786" s="18" t="str">
        <f t="shared" si="217"/>
        <v/>
      </c>
      <c r="L1786" s="19" t="str">
        <f t="shared" si="218"/>
        <v/>
      </c>
      <c r="M1786" s="19" t="str">
        <f t="shared" si="219"/>
        <v/>
      </c>
      <c r="N1786" s="20" t="str">
        <f t="shared" si="220"/>
        <v/>
      </c>
      <c r="O1786" s="18" t="str">
        <f t="shared" si="221"/>
        <v/>
      </c>
      <c r="P1786" s="18" t="str">
        <f t="shared" si="222"/>
        <v/>
      </c>
      <c r="Q1786" s="21" t="str">
        <f t="shared" si="223"/>
        <v/>
      </c>
      <c r="R1786" s="22" t="str">
        <f>IF($B1786="","",IF(_xlfn.MAXIFS(PurDate,PurItem,$B1786)=0,"",_xlfn.MAXIFS(PurDate,PurItem,$B1786)))</f>
        <v/>
      </c>
      <c r="S1786" s="20" t="str">
        <f t="shared" si="224"/>
        <v/>
      </c>
    </row>
    <row r="1787" spans="9:19" x14ac:dyDescent="0.25">
      <c r="I1787" s="18" t="str">
        <f>IF($B1787="","",IF(CostMethod="Last Cost",IFERROR(INDEX(PurCost,MATCH(_xlfn.MAXIFS(PurRank,PurItem,$B1787),PurRank,0)),$H1787),IF(($G1787+SUMIFS(PurQty,PurItem,$B1787))=0,$H1787,($G1787*$H1787+SUMIFS(PurTotal,PurItem,$B1787))/($G1787+SUMIFS(PurQty,PurItem,$B1787)))))</f>
        <v/>
      </c>
      <c r="K1787" s="18" t="str">
        <f t="shared" si="217"/>
        <v/>
      </c>
      <c r="L1787" s="19" t="str">
        <f t="shared" si="218"/>
        <v/>
      </c>
      <c r="M1787" s="19" t="str">
        <f t="shared" si="219"/>
        <v/>
      </c>
      <c r="N1787" s="20" t="str">
        <f t="shared" si="220"/>
        <v/>
      </c>
      <c r="O1787" s="18" t="str">
        <f t="shared" si="221"/>
        <v/>
      </c>
      <c r="P1787" s="18" t="str">
        <f t="shared" si="222"/>
        <v/>
      </c>
      <c r="Q1787" s="21" t="str">
        <f t="shared" si="223"/>
        <v/>
      </c>
      <c r="R1787" s="22" t="str">
        <f>IF($B1787="","",IF(_xlfn.MAXIFS(PurDate,PurItem,$B1787)=0,"",_xlfn.MAXIFS(PurDate,PurItem,$B1787)))</f>
        <v/>
      </c>
      <c r="S1787" s="20" t="str">
        <f t="shared" si="224"/>
        <v/>
      </c>
    </row>
    <row r="1788" spans="9:19" x14ac:dyDescent="0.25">
      <c r="I1788" s="18" t="str">
        <f>IF($B1788="","",IF(CostMethod="Last Cost",IFERROR(INDEX(PurCost,MATCH(_xlfn.MAXIFS(PurRank,PurItem,$B1788),PurRank,0)),$H1788),IF(($G1788+SUMIFS(PurQty,PurItem,$B1788))=0,$H1788,($G1788*$H1788+SUMIFS(PurTotal,PurItem,$B1788))/($G1788+SUMIFS(PurQty,PurItem,$B1788)))))</f>
        <v/>
      </c>
      <c r="K1788" s="18" t="str">
        <f t="shared" si="217"/>
        <v/>
      </c>
      <c r="L1788" s="19" t="str">
        <f t="shared" si="218"/>
        <v/>
      </c>
      <c r="M1788" s="19" t="str">
        <f t="shared" si="219"/>
        <v/>
      </c>
      <c r="N1788" s="20" t="str">
        <f t="shared" si="220"/>
        <v/>
      </c>
      <c r="O1788" s="18" t="str">
        <f t="shared" si="221"/>
        <v/>
      </c>
      <c r="P1788" s="18" t="str">
        <f t="shared" si="222"/>
        <v/>
      </c>
      <c r="Q1788" s="21" t="str">
        <f t="shared" si="223"/>
        <v/>
      </c>
      <c r="R1788" s="22" t="str">
        <f>IF($B1788="","",IF(_xlfn.MAXIFS(PurDate,PurItem,$B1788)=0,"",_xlfn.MAXIFS(PurDate,PurItem,$B1788)))</f>
        <v/>
      </c>
      <c r="S1788" s="20" t="str">
        <f t="shared" si="224"/>
        <v/>
      </c>
    </row>
    <row r="1789" spans="9:19" x14ac:dyDescent="0.25">
      <c r="I1789" s="18" t="str">
        <f>IF($B1789="","",IF(CostMethod="Last Cost",IFERROR(INDEX(PurCost,MATCH(_xlfn.MAXIFS(PurRank,PurItem,$B1789),PurRank,0)),$H1789),IF(($G1789+SUMIFS(PurQty,PurItem,$B1789))=0,$H1789,($G1789*$H1789+SUMIFS(PurTotal,PurItem,$B1789))/($G1789+SUMIFS(PurQty,PurItem,$B1789)))))</f>
        <v/>
      </c>
      <c r="K1789" s="18" t="str">
        <f t="shared" si="217"/>
        <v/>
      </c>
      <c r="L1789" s="19" t="str">
        <f t="shared" si="218"/>
        <v/>
      </c>
      <c r="M1789" s="19" t="str">
        <f t="shared" si="219"/>
        <v/>
      </c>
      <c r="N1789" s="20" t="str">
        <f t="shared" si="220"/>
        <v/>
      </c>
      <c r="O1789" s="18" t="str">
        <f t="shared" si="221"/>
        <v/>
      </c>
      <c r="P1789" s="18" t="str">
        <f t="shared" si="222"/>
        <v/>
      </c>
      <c r="Q1789" s="21" t="str">
        <f t="shared" si="223"/>
        <v/>
      </c>
      <c r="R1789" s="22" t="str">
        <f>IF($B1789="","",IF(_xlfn.MAXIFS(PurDate,PurItem,$B1789)=0,"",_xlfn.MAXIFS(PurDate,PurItem,$B1789)))</f>
        <v/>
      </c>
      <c r="S1789" s="20" t="str">
        <f t="shared" si="224"/>
        <v/>
      </c>
    </row>
    <row r="1790" spans="9:19" x14ac:dyDescent="0.25">
      <c r="I1790" s="18" t="str">
        <f>IF($B1790="","",IF(CostMethod="Last Cost",IFERROR(INDEX(PurCost,MATCH(_xlfn.MAXIFS(PurRank,PurItem,$B1790),PurRank,0)),$H1790),IF(($G1790+SUMIFS(PurQty,PurItem,$B1790))=0,$H1790,($G1790*$H1790+SUMIFS(PurTotal,PurItem,$B1790))/($G1790+SUMIFS(PurQty,PurItem,$B1790)))))</f>
        <v/>
      </c>
      <c r="K1790" s="18" t="str">
        <f t="shared" si="217"/>
        <v/>
      </c>
      <c r="L1790" s="19" t="str">
        <f t="shared" si="218"/>
        <v/>
      </c>
      <c r="M1790" s="19" t="str">
        <f t="shared" si="219"/>
        <v/>
      </c>
      <c r="N1790" s="20" t="str">
        <f t="shared" si="220"/>
        <v/>
      </c>
      <c r="O1790" s="18" t="str">
        <f t="shared" si="221"/>
        <v/>
      </c>
      <c r="P1790" s="18" t="str">
        <f t="shared" si="222"/>
        <v/>
      </c>
      <c r="Q1790" s="21" t="str">
        <f t="shared" si="223"/>
        <v/>
      </c>
      <c r="R1790" s="22" t="str">
        <f>IF($B1790="","",IF(_xlfn.MAXIFS(PurDate,PurItem,$B1790)=0,"",_xlfn.MAXIFS(PurDate,PurItem,$B1790)))</f>
        <v/>
      </c>
      <c r="S1790" s="20" t="str">
        <f t="shared" si="224"/>
        <v/>
      </c>
    </row>
    <row r="1791" spans="9:19" x14ac:dyDescent="0.25">
      <c r="I1791" s="18" t="str">
        <f>IF($B1791="","",IF(CostMethod="Last Cost",IFERROR(INDEX(PurCost,MATCH(_xlfn.MAXIFS(PurRank,PurItem,$B1791),PurRank,0)),$H1791),IF(($G1791+SUMIFS(PurQty,PurItem,$B1791))=0,$H1791,($G1791*$H1791+SUMIFS(PurTotal,PurItem,$B1791))/($G1791+SUMIFS(PurQty,PurItem,$B1791)))))</f>
        <v/>
      </c>
      <c r="K1791" s="18" t="str">
        <f t="shared" si="217"/>
        <v/>
      </c>
      <c r="L1791" s="19" t="str">
        <f t="shared" si="218"/>
        <v/>
      </c>
      <c r="M1791" s="19" t="str">
        <f t="shared" si="219"/>
        <v/>
      </c>
      <c r="N1791" s="20" t="str">
        <f t="shared" si="220"/>
        <v/>
      </c>
      <c r="O1791" s="18" t="str">
        <f t="shared" si="221"/>
        <v/>
      </c>
      <c r="P1791" s="18" t="str">
        <f t="shared" si="222"/>
        <v/>
      </c>
      <c r="Q1791" s="21" t="str">
        <f t="shared" si="223"/>
        <v/>
      </c>
      <c r="R1791" s="22" t="str">
        <f>IF($B1791="","",IF(_xlfn.MAXIFS(PurDate,PurItem,$B1791)=0,"",_xlfn.MAXIFS(PurDate,PurItem,$B1791)))</f>
        <v/>
      </c>
      <c r="S1791" s="20" t="str">
        <f t="shared" si="224"/>
        <v/>
      </c>
    </row>
    <row r="1792" spans="9:19" x14ac:dyDescent="0.25">
      <c r="I1792" s="18" t="str">
        <f>IF($B1792="","",IF(CostMethod="Last Cost",IFERROR(INDEX(PurCost,MATCH(_xlfn.MAXIFS(PurRank,PurItem,$B1792),PurRank,0)),$H1792),IF(($G1792+SUMIFS(PurQty,PurItem,$B1792))=0,$H1792,($G1792*$H1792+SUMIFS(PurTotal,PurItem,$B1792))/($G1792+SUMIFS(PurQty,PurItem,$B1792)))))</f>
        <v/>
      </c>
      <c r="K1792" s="18" t="str">
        <f t="shared" si="217"/>
        <v/>
      </c>
      <c r="L1792" s="19" t="str">
        <f t="shared" si="218"/>
        <v/>
      </c>
      <c r="M1792" s="19" t="str">
        <f t="shared" si="219"/>
        <v/>
      </c>
      <c r="N1792" s="20" t="str">
        <f t="shared" si="220"/>
        <v/>
      </c>
      <c r="O1792" s="18" t="str">
        <f t="shared" si="221"/>
        <v/>
      </c>
      <c r="P1792" s="18" t="str">
        <f t="shared" si="222"/>
        <v/>
      </c>
      <c r="Q1792" s="21" t="str">
        <f t="shared" si="223"/>
        <v/>
      </c>
      <c r="R1792" s="22" t="str">
        <f>IF($B1792="","",IF(_xlfn.MAXIFS(PurDate,PurItem,$B1792)=0,"",_xlfn.MAXIFS(PurDate,PurItem,$B1792)))</f>
        <v/>
      </c>
      <c r="S1792" s="20" t="str">
        <f t="shared" si="224"/>
        <v/>
      </c>
    </row>
    <row r="1793" spans="9:19" x14ac:dyDescent="0.25">
      <c r="I1793" s="18" t="str">
        <f>IF($B1793="","",IF(CostMethod="Last Cost",IFERROR(INDEX(PurCost,MATCH(_xlfn.MAXIFS(PurRank,PurItem,$B1793),PurRank,0)),$H1793),IF(($G1793+SUMIFS(PurQty,PurItem,$B1793))=0,$H1793,($G1793*$H1793+SUMIFS(PurTotal,PurItem,$B1793))/($G1793+SUMIFS(PurQty,PurItem,$B1793)))))</f>
        <v/>
      </c>
      <c r="K1793" s="18" t="str">
        <f t="shared" si="217"/>
        <v/>
      </c>
      <c r="L1793" s="19" t="str">
        <f t="shared" si="218"/>
        <v/>
      </c>
      <c r="M1793" s="19" t="str">
        <f t="shared" si="219"/>
        <v/>
      </c>
      <c r="N1793" s="20" t="str">
        <f t="shared" si="220"/>
        <v/>
      </c>
      <c r="O1793" s="18" t="str">
        <f t="shared" si="221"/>
        <v/>
      </c>
      <c r="P1793" s="18" t="str">
        <f t="shared" si="222"/>
        <v/>
      </c>
      <c r="Q1793" s="21" t="str">
        <f t="shared" si="223"/>
        <v/>
      </c>
      <c r="R1793" s="22" t="str">
        <f>IF($B1793="","",IF(_xlfn.MAXIFS(PurDate,PurItem,$B1793)=0,"",_xlfn.MAXIFS(PurDate,PurItem,$B1793)))</f>
        <v/>
      </c>
      <c r="S1793" s="20" t="str">
        <f t="shared" si="224"/>
        <v/>
      </c>
    </row>
    <row r="1794" spans="9:19" x14ac:dyDescent="0.25">
      <c r="I1794" s="18" t="str">
        <f>IF($B1794="","",IF(CostMethod="Last Cost",IFERROR(INDEX(PurCost,MATCH(_xlfn.MAXIFS(PurRank,PurItem,$B1794),PurRank,0)),$H1794),IF(($G1794+SUMIFS(PurQty,PurItem,$B1794))=0,$H1794,($G1794*$H1794+SUMIFS(PurTotal,PurItem,$B1794))/($G1794+SUMIFS(PurQty,PurItem,$B1794)))))</f>
        <v/>
      </c>
      <c r="K1794" s="18" t="str">
        <f t="shared" si="217"/>
        <v/>
      </c>
      <c r="L1794" s="19" t="str">
        <f t="shared" si="218"/>
        <v/>
      </c>
      <c r="M1794" s="19" t="str">
        <f t="shared" si="219"/>
        <v/>
      </c>
      <c r="N1794" s="20" t="str">
        <f t="shared" si="220"/>
        <v/>
      </c>
      <c r="O1794" s="18" t="str">
        <f t="shared" si="221"/>
        <v/>
      </c>
      <c r="P1794" s="18" t="str">
        <f t="shared" si="222"/>
        <v/>
      </c>
      <c r="Q1794" s="21" t="str">
        <f t="shared" si="223"/>
        <v/>
      </c>
      <c r="R1794" s="22" t="str">
        <f>IF($B1794="","",IF(_xlfn.MAXIFS(PurDate,PurItem,$B1794)=0,"",_xlfn.MAXIFS(PurDate,PurItem,$B1794)))</f>
        <v/>
      </c>
      <c r="S1794" s="20" t="str">
        <f t="shared" si="224"/>
        <v/>
      </c>
    </row>
    <row r="1795" spans="9:19" x14ac:dyDescent="0.25">
      <c r="I1795" s="18" t="str">
        <f>IF($B1795="","",IF(CostMethod="Last Cost",IFERROR(INDEX(PurCost,MATCH(_xlfn.MAXIFS(PurRank,PurItem,$B1795),PurRank,0)),$H1795),IF(($G1795+SUMIFS(PurQty,PurItem,$B1795))=0,$H1795,($G1795*$H1795+SUMIFS(PurTotal,PurItem,$B1795))/($G1795+SUMIFS(PurQty,PurItem,$B1795)))))</f>
        <v/>
      </c>
      <c r="K1795" s="18" t="str">
        <f t="shared" si="217"/>
        <v/>
      </c>
      <c r="L1795" s="19" t="str">
        <f t="shared" si="218"/>
        <v/>
      </c>
      <c r="M1795" s="19" t="str">
        <f t="shared" si="219"/>
        <v/>
      </c>
      <c r="N1795" s="20" t="str">
        <f t="shared" si="220"/>
        <v/>
      </c>
      <c r="O1795" s="18" t="str">
        <f t="shared" si="221"/>
        <v/>
      </c>
      <c r="P1795" s="18" t="str">
        <f t="shared" si="222"/>
        <v/>
      </c>
      <c r="Q1795" s="21" t="str">
        <f t="shared" si="223"/>
        <v/>
      </c>
      <c r="R1795" s="22" t="str">
        <f>IF($B1795="","",IF(_xlfn.MAXIFS(PurDate,PurItem,$B1795)=0,"",_xlfn.MAXIFS(PurDate,PurItem,$B1795)))</f>
        <v/>
      </c>
      <c r="S1795" s="20" t="str">
        <f t="shared" si="224"/>
        <v/>
      </c>
    </row>
    <row r="1796" spans="9:19" x14ac:dyDescent="0.25">
      <c r="I1796" s="18" t="str">
        <f>IF($B1796="","",IF(CostMethod="Last Cost",IFERROR(INDEX(PurCost,MATCH(_xlfn.MAXIFS(PurRank,PurItem,$B1796),PurRank,0)),$H1796),IF(($G1796+SUMIFS(PurQty,PurItem,$B1796))=0,$H1796,($G1796*$H1796+SUMIFS(PurTotal,PurItem,$B1796))/($G1796+SUMIFS(PurQty,PurItem,$B1796)))))</f>
        <v/>
      </c>
      <c r="K1796" s="18" t="str">
        <f t="shared" si="217"/>
        <v/>
      </c>
      <c r="L1796" s="19" t="str">
        <f t="shared" si="218"/>
        <v/>
      </c>
      <c r="M1796" s="19" t="str">
        <f t="shared" si="219"/>
        <v/>
      </c>
      <c r="N1796" s="20" t="str">
        <f t="shared" si="220"/>
        <v/>
      </c>
      <c r="O1796" s="18" t="str">
        <f t="shared" si="221"/>
        <v/>
      </c>
      <c r="P1796" s="18" t="str">
        <f t="shared" si="222"/>
        <v/>
      </c>
      <c r="Q1796" s="21" t="str">
        <f t="shared" si="223"/>
        <v/>
      </c>
      <c r="R1796" s="22" t="str">
        <f>IF($B1796="","",IF(_xlfn.MAXIFS(PurDate,PurItem,$B1796)=0,"",_xlfn.MAXIFS(PurDate,PurItem,$B1796)))</f>
        <v/>
      </c>
      <c r="S1796" s="20" t="str">
        <f t="shared" si="224"/>
        <v/>
      </c>
    </row>
    <row r="1797" spans="9:19" x14ac:dyDescent="0.25">
      <c r="I1797" s="18" t="str">
        <f>IF($B1797="","",IF(CostMethod="Last Cost",IFERROR(INDEX(PurCost,MATCH(_xlfn.MAXIFS(PurRank,PurItem,$B1797),PurRank,0)),$H1797),IF(($G1797+SUMIFS(PurQty,PurItem,$B1797))=0,$H1797,($G1797*$H1797+SUMIFS(PurTotal,PurItem,$B1797))/($G1797+SUMIFS(PurQty,PurItem,$B1797)))))</f>
        <v/>
      </c>
      <c r="K1797" s="18" t="str">
        <f t="shared" ref="K1797:K1860" si="225">IF(OR($B1797="",$J1797=""),"",$J1797-$I1797)</f>
        <v/>
      </c>
      <c r="L1797" s="19" t="str">
        <f t="shared" ref="L1797:L1860" si="226">IF(OR($K1797="",$J1797=0,$J1797=""),"",$K1797/$J1797)</f>
        <v/>
      </c>
      <c r="M1797" s="19" t="str">
        <f t="shared" ref="M1797:M1860" si="227">IF(OR($K1797="",$I1797=0,$I1797=""),"",$K1797/$I1797)</f>
        <v/>
      </c>
      <c r="N1797" s="20" t="str">
        <f t="shared" ref="N1797:N1860" si="228">IF($B1797="","",$G1797+SUMIFS(PurQty,PurItem,$B1797)-SUMIFS(SalQty,SalItem,$B1797)-SUMIFS(WoQty,WoItem,$B1797)+SUMIFS(AdjQty,AdjItem,$B1797)+SUMIFS(LinVarQty,LinItem,$B1797,LinPosted,"YES"))</f>
        <v/>
      </c>
      <c r="O1797" s="18" t="str">
        <f t="shared" ref="O1797:O1860" si="229">IF($B1797="","",$N1797*$I1797)</f>
        <v/>
      </c>
      <c r="P1797" s="18" t="str">
        <f t="shared" ref="P1797:P1860" si="230">IF(OR($B1797="",$J1797=""),"",$N1797*$J1797)</f>
        <v/>
      </c>
      <c r="Q1797" s="21" t="str">
        <f t="shared" ref="Q1797:Q1860" si="231">IF($B1797="","",IF($N1797&lt;0,"NEGATIVE",IF($N1797&lt;=$F1797,"REORDER","OK")))</f>
        <v/>
      </c>
      <c r="R1797" s="22" t="str">
        <f>IF($B1797="","",IF(_xlfn.MAXIFS(PurDate,PurItem,$B1797)=0,"",_xlfn.MAXIFS(PurDate,PurItem,$B1797)))</f>
        <v/>
      </c>
      <c r="S1797" s="20" t="str">
        <f t="shared" ref="S1797:S1860" si="232">IF($B1797="","",SUMIFS(PurQty,PurItem,$B1797))</f>
        <v/>
      </c>
    </row>
    <row r="1798" spans="9:19" x14ac:dyDescent="0.25">
      <c r="I1798" s="18" t="str">
        <f>IF($B1798="","",IF(CostMethod="Last Cost",IFERROR(INDEX(PurCost,MATCH(_xlfn.MAXIFS(PurRank,PurItem,$B1798),PurRank,0)),$H1798),IF(($G1798+SUMIFS(PurQty,PurItem,$B1798))=0,$H1798,($G1798*$H1798+SUMIFS(PurTotal,PurItem,$B1798))/($G1798+SUMIFS(PurQty,PurItem,$B1798)))))</f>
        <v/>
      </c>
      <c r="K1798" s="18" t="str">
        <f t="shared" si="225"/>
        <v/>
      </c>
      <c r="L1798" s="19" t="str">
        <f t="shared" si="226"/>
        <v/>
      </c>
      <c r="M1798" s="19" t="str">
        <f t="shared" si="227"/>
        <v/>
      </c>
      <c r="N1798" s="20" t="str">
        <f t="shared" si="228"/>
        <v/>
      </c>
      <c r="O1798" s="18" t="str">
        <f t="shared" si="229"/>
        <v/>
      </c>
      <c r="P1798" s="18" t="str">
        <f t="shared" si="230"/>
        <v/>
      </c>
      <c r="Q1798" s="21" t="str">
        <f t="shared" si="231"/>
        <v/>
      </c>
      <c r="R1798" s="22" t="str">
        <f>IF($B1798="","",IF(_xlfn.MAXIFS(PurDate,PurItem,$B1798)=0,"",_xlfn.MAXIFS(PurDate,PurItem,$B1798)))</f>
        <v/>
      </c>
      <c r="S1798" s="20" t="str">
        <f t="shared" si="232"/>
        <v/>
      </c>
    </row>
    <row r="1799" spans="9:19" x14ac:dyDescent="0.25">
      <c r="I1799" s="18" t="str">
        <f>IF($B1799="","",IF(CostMethod="Last Cost",IFERROR(INDEX(PurCost,MATCH(_xlfn.MAXIFS(PurRank,PurItem,$B1799),PurRank,0)),$H1799),IF(($G1799+SUMIFS(PurQty,PurItem,$B1799))=0,$H1799,($G1799*$H1799+SUMIFS(PurTotal,PurItem,$B1799))/($G1799+SUMIFS(PurQty,PurItem,$B1799)))))</f>
        <v/>
      </c>
      <c r="K1799" s="18" t="str">
        <f t="shared" si="225"/>
        <v/>
      </c>
      <c r="L1799" s="19" t="str">
        <f t="shared" si="226"/>
        <v/>
      </c>
      <c r="M1799" s="19" t="str">
        <f t="shared" si="227"/>
        <v/>
      </c>
      <c r="N1799" s="20" t="str">
        <f t="shared" si="228"/>
        <v/>
      </c>
      <c r="O1799" s="18" t="str">
        <f t="shared" si="229"/>
        <v/>
      </c>
      <c r="P1799" s="18" t="str">
        <f t="shared" si="230"/>
        <v/>
      </c>
      <c r="Q1799" s="21" t="str">
        <f t="shared" si="231"/>
        <v/>
      </c>
      <c r="R1799" s="22" t="str">
        <f>IF($B1799="","",IF(_xlfn.MAXIFS(PurDate,PurItem,$B1799)=0,"",_xlfn.MAXIFS(PurDate,PurItem,$B1799)))</f>
        <v/>
      </c>
      <c r="S1799" s="20" t="str">
        <f t="shared" si="232"/>
        <v/>
      </c>
    </row>
    <row r="1800" spans="9:19" x14ac:dyDescent="0.25">
      <c r="I1800" s="18" t="str">
        <f>IF($B1800="","",IF(CostMethod="Last Cost",IFERROR(INDEX(PurCost,MATCH(_xlfn.MAXIFS(PurRank,PurItem,$B1800),PurRank,0)),$H1800),IF(($G1800+SUMIFS(PurQty,PurItem,$B1800))=0,$H1800,($G1800*$H1800+SUMIFS(PurTotal,PurItem,$B1800))/($G1800+SUMIFS(PurQty,PurItem,$B1800)))))</f>
        <v/>
      </c>
      <c r="K1800" s="18" t="str">
        <f t="shared" si="225"/>
        <v/>
      </c>
      <c r="L1800" s="19" t="str">
        <f t="shared" si="226"/>
        <v/>
      </c>
      <c r="M1800" s="19" t="str">
        <f t="shared" si="227"/>
        <v/>
      </c>
      <c r="N1800" s="20" t="str">
        <f t="shared" si="228"/>
        <v/>
      </c>
      <c r="O1800" s="18" t="str">
        <f t="shared" si="229"/>
        <v/>
      </c>
      <c r="P1800" s="18" t="str">
        <f t="shared" si="230"/>
        <v/>
      </c>
      <c r="Q1800" s="21" t="str">
        <f t="shared" si="231"/>
        <v/>
      </c>
      <c r="R1800" s="22" t="str">
        <f>IF($B1800="","",IF(_xlfn.MAXIFS(PurDate,PurItem,$B1800)=0,"",_xlfn.MAXIFS(PurDate,PurItem,$B1800)))</f>
        <v/>
      </c>
      <c r="S1800" s="20" t="str">
        <f t="shared" si="232"/>
        <v/>
      </c>
    </row>
    <row r="1801" spans="9:19" x14ac:dyDescent="0.25">
      <c r="I1801" s="18" t="str">
        <f>IF($B1801="","",IF(CostMethod="Last Cost",IFERROR(INDEX(PurCost,MATCH(_xlfn.MAXIFS(PurRank,PurItem,$B1801),PurRank,0)),$H1801),IF(($G1801+SUMIFS(PurQty,PurItem,$B1801))=0,$H1801,($G1801*$H1801+SUMIFS(PurTotal,PurItem,$B1801))/($G1801+SUMIFS(PurQty,PurItem,$B1801)))))</f>
        <v/>
      </c>
      <c r="K1801" s="18" t="str">
        <f t="shared" si="225"/>
        <v/>
      </c>
      <c r="L1801" s="19" t="str">
        <f t="shared" si="226"/>
        <v/>
      </c>
      <c r="M1801" s="19" t="str">
        <f t="shared" si="227"/>
        <v/>
      </c>
      <c r="N1801" s="20" t="str">
        <f t="shared" si="228"/>
        <v/>
      </c>
      <c r="O1801" s="18" t="str">
        <f t="shared" si="229"/>
        <v/>
      </c>
      <c r="P1801" s="18" t="str">
        <f t="shared" si="230"/>
        <v/>
      </c>
      <c r="Q1801" s="21" t="str">
        <f t="shared" si="231"/>
        <v/>
      </c>
      <c r="R1801" s="22" t="str">
        <f>IF($B1801="","",IF(_xlfn.MAXIFS(PurDate,PurItem,$B1801)=0,"",_xlfn.MAXIFS(PurDate,PurItem,$B1801)))</f>
        <v/>
      </c>
      <c r="S1801" s="20" t="str">
        <f t="shared" si="232"/>
        <v/>
      </c>
    </row>
    <row r="1802" spans="9:19" x14ac:dyDescent="0.25">
      <c r="I1802" s="18" t="str">
        <f>IF($B1802="","",IF(CostMethod="Last Cost",IFERROR(INDEX(PurCost,MATCH(_xlfn.MAXIFS(PurRank,PurItem,$B1802),PurRank,0)),$H1802),IF(($G1802+SUMIFS(PurQty,PurItem,$B1802))=0,$H1802,($G1802*$H1802+SUMIFS(PurTotal,PurItem,$B1802))/($G1802+SUMIFS(PurQty,PurItem,$B1802)))))</f>
        <v/>
      </c>
      <c r="K1802" s="18" t="str">
        <f t="shared" si="225"/>
        <v/>
      </c>
      <c r="L1802" s="19" t="str">
        <f t="shared" si="226"/>
        <v/>
      </c>
      <c r="M1802" s="19" t="str">
        <f t="shared" si="227"/>
        <v/>
      </c>
      <c r="N1802" s="20" t="str">
        <f t="shared" si="228"/>
        <v/>
      </c>
      <c r="O1802" s="18" t="str">
        <f t="shared" si="229"/>
        <v/>
      </c>
      <c r="P1802" s="18" t="str">
        <f t="shared" si="230"/>
        <v/>
      </c>
      <c r="Q1802" s="21" t="str">
        <f t="shared" si="231"/>
        <v/>
      </c>
      <c r="R1802" s="22" t="str">
        <f>IF($B1802="","",IF(_xlfn.MAXIFS(PurDate,PurItem,$B1802)=0,"",_xlfn.MAXIFS(PurDate,PurItem,$B1802)))</f>
        <v/>
      </c>
      <c r="S1802" s="20" t="str">
        <f t="shared" si="232"/>
        <v/>
      </c>
    </row>
    <row r="1803" spans="9:19" x14ac:dyDescent="0.25">
      <c r="I1803" s="18" t="str">
        <f>IF($B1803="","",IF(CostMethod="Last Cost",IFERROR(INDEX(PurCost,MATCH(_xlfn.MAXIFS(PurRank,PurItem,$B1803),PurRank,0)),$H1803),IF(($G1803+SUMIFS(PurQty,PurItem,$B1803))=0,$H1803,($G1803*$H1803+SUMIFS(PurTotal,PurItem,$B1803))/($G1803+SUMIFS(PurQty,PurItem,$B1803)))))</f>
        <v/>
      </c>
      <c r="K1803" s="18" t="str">
        <f t="shared" si="225"/>
        <v/>
      </c>
      <c r="L1803" s="19" t="str">
        <f t="shared" si="226"/>
        <v/>
      </c>
      <c r="M1803" s="19" t="str">
        <f t="shared" si="227"/>
        <v/>
      </c>
      <c r="N1803" s="20" t="str">
        <f t="shared" si="228"/>
        <v/>
      </c>
      <c r="O1803" s="18" t="str">
        <f t="shared" si="229"/>
        <v/>
      </c>
      <c r="P1803" s="18" t="str">
        <f t="shared" si="230"/>
        <v/>
      </c>
      <c r="Q1803" s="21" t="str">
        <f t="shared" si="231"/>
        <v/>
      </c>
      <c r="R1803" s="22" t="str">
        <f>IF($B1803="","",IF(_xlfn.MAXIFS(PurDate,PurItem,$B1803)=0,"",_xlfn.MAXIFS(PurDate,PurItem,$B1803)))</f>
        <v/>
      </c>
      <c r="S1803" s="20" t="str">
        <f t="shared" si="232"/>
        <v/>
      </c>
    </row>
    <row r="1804" spans="9:19" x14ac:dyDescent="0.25">
      <c r="I1804" s="18" t="str">
        <f>IF($B1804="","",IF(CostMethod="Last Cost",IFERROR(INDEX(PurCost,MATCH(_xlfn.MAXIFS(PurRank,PurItem,$B1804),PurRank,0)),$H1804),IF(($G1804+SUMIFS(PurQty,PurItem,$B1804))=0,$H1804,($G1804*$H1804+SUMIFS(PurTotal,PurItem,$B1804))/($G1804+SUMIFS(PurQty,PurItem,$B1804)))))</f>
        <v/>
      </c>
      <c r="K1804" s="18" t="str">
        <f t="shared" si="225"/>
        <v/>
      </c>
      <c r="L1804" s="19" t="str">
        <f t="shared" si="226"/>
        <v/>
      </c>
      <c r="M1804" s="19" t="str">
        <f t="shared" si="227"/>
        <v/>
      </c>
      <c r="N1804" s="20" t="str">
        <f t="shared" si="228"/>
        <v/>
      </c>
      <c r="O1804" s="18" t="str">
        <f t="shared" si="229"/>
        <v/>
      </c>
      <c r="P1804" s="18" t="str">
        <f t="shared" si="230"/>
        <v/>
      </c>
      <c r="Q1804" s="21" t="str">
        <f t="shared" si="231"/>
        <v/>
      </c>
      <c r="R1804" s="22" t="str">
        <f>IF($B1804="","",IF(_xlfn.MAXIFS(PurDate,PurItem,$B1804)=0,"",_xlfn.MAXIFS(PurDate,PurItem,$B1804)))</f>
        <v/>
      </c>
      <c r="S1804" s="20" t="str">
        <f t="shared" si="232"/>
        <v/>
      </c>
    </row>
    <row r="1805" spans="9:19" x14ac:dyDescent="0.25">
      <c r="I1805" s="18" t="str">
        <f>IF($B1805="","",IF(CostMethod="Last Cost",IFERROR(INDEX(PurCost,MATCH(_xlfn.MAXIFS(PurRank,PurItem,$B1805),PurRank,0)),$H1805),IF(($G1805+SUMIFS(PurQty,PurItem,$B1805))=0,$H1805,($G1805*$H1805+SUMIFS(PurTotal,PurItem,$B1805))/($G1805+SUMIFS(PurQty,PurItem,$B1805)))))</f>
        <v/>
      </c>
      <c r="K1805" s="18" t="str">
        <f t="shared" si="225"/>
        <v/>
      </c>
      <c r="L1805" s="19" t="str">
        <f t="shared" si="226"/>
        <v/>
      </c>
      <c r="M1805" s="19" t="str">
        <f t="shared" si="227"/>
        <v/>
      </c>
      <c r="N1805" s="20" t="str">
        <f t="shared" si="228"/>
        <v/>
      </c>
      <c r="O1805" s="18" t="str">
        <f t="shared" si="229"/>
        <v/>
      </c>
      <c r="P1805" s="18" t="str">
        <f t="shared" si="230"/>
        <v/>
      </c>
      <c r="Q1805" s="21" t="str">
        <f t="shared" si="231"/>
        <v/>
      </c>
      <c r="R1805" s="22" t="str">
        <f>IF($B1805="","",IF(_xlfn.MAXIFS(PurDate,PurItem,$B1805)=0,"",_xlfn.MAXIFS(PurDate,PurItem,$B1805)))</f>
        <v/>
      </c>
      <c r="S1805" s="20" t="str">
        <f t="shared" si="232"/>
        <v/>
      </c>
    </row>
    <row r="1806" spans="9:19" x14ac:dyDescent="0.25">
      <c r="I1806" s="18" t="str">
        <f>IF($B1806="","",IF(CostMethod="Last Cost",IFERROR(INDEX(PurCost,MATCH(_xlfn.MAXIFS(PurRank,PurItem,$B1806),PurRank,0)),$H1806),IF(($G1806+SUMIFS(PurQty,PurItem,$B1806))=0,$H1806,($G1806*$H1806+SUMIFS(PurTotal,PurItem,$B1806))/($G1806+SUMIFS(PurQty,PurItem,$B1806)))))</f>
        <v/>
      </c>
      <c r="K1806" s="18" t="str">
        <f t="shared" si="225"/>
        <v/>
      </c>
      <c r="L1806" s="19" t="str">
        <f t="shared" si="226"/>
        <v/>
      </c>
      <c r="M1806" s="19" t="str">
        <f t="shared" si="227"/>
        <v/>
      </c>
      <c r="N1806" s="20" t="str">
        <f t="shared" si="228"/>
        <v/>
      </c>
      <c r="O1806" s="18" t="str">
        <f t="shared" si="229"/>
        <v/>
      </c>
      <c r="P1806" s="18" t="str">
        <f t="shared" si="230"/>
        <v/>
      </c>
      <c r="Q1806" s="21" t="str">
        <f t="shared" si="231"/>
        <v/>
      </c>
      <c r="R1806" s="22" t="str">
        <f>IF($B1806="","",IF(_xlfn.MAXIFS(PurDate,PurItem,$B1806)=0,"",_xlfn.MAXIFS(PurDate,PurItem,$B1806)))</f>
        <v/>
      </c>
      <c r="S1806" s="20" t="str">
        <f t="shared" si="232"/>
        <v/>
      </c>
    </row>
    <row r="1807" spans="9:19" x14ac:dyDescent="0.25">
      <c r="I1807" s="18" t="str">
        <f>IF($B1807="","",IF(CostMethod="Last Cost",IFERROR(INDEX(PurCost,MATCH(_xlfn.MAXIFS(PurRank,PurItem,$B1807),PurRank,0)),$H1807),IF(($G1807+SUMIFS(PurQty,PurItem,$B1807))=0,$H1807,($G1807*$H1807+SUMIFS(PurTotal,PurItem,$B1807))/($G1807+SUMIFS(PurQty,PurItem,$B1807)))))</f>
        <v/>
      </c>
      <c r="K1807" s="18" t="str">
        <f t="shared" si="225"/>
        <v/>
      </c>
      <c r="L1807" s="19" t="str">
        <f t="shared" si="226"/>
        <v/>
      </c>
      <c r="M1807" s="19" t="str">
        <f t="shared" si="227"/>
        <v/>
      </c>
      <c r="N1807" s="20" t="str">
        <f t="shared" si="228"/>
        <v/>
      </c>
      <c r="O1807" s="18" t="str">
        <f t="shared" si="229"/>
        <v/>
      </c>
      <c r="P1807" s="18" t="str">
        <f t="shared" si="230"/>
        <v/>
      </c>
      <c r="Q1807" s="21" t="str">
        <f t="shared" si="231"/>
        <v/>
      </c>
      <c r="R1807" s="22" t="str">
        <f>IF($B1807="","",IF(_xlfn.MAXIFS(PurDate,PurItem,$B1807)=0,"",_xlfn.MAXIFS(PurDate,PurItem,$B1807)))</f>
        <v/>
      </c>
      <c r="S1807" s="20" t="str">
        <f t="shared" si="232"/>
        <v/>
      </c>
    </row>
    <row r="1808" spans="9:19" x14ac:dyDescent="0.25">
      <c r="I1808" s="18" t="str">
        <f>IF($B1808="","",IF(CostMethod="Last Cost",IFERROR(INDEX(PurCost,MATCH(_xlfn.MAXIFS(PurRank,PurItem,$B1808),PurRank,0)),$H1808),IF(($G1808+SUMIFS(PurQty,PurItem,$B1808))=0,$H1808,($G1808*$H1808+SUMIFS(PurTotal,PurItem,$B1808))/($G1808+SUMIFS(PurQty,PurItem,$B1808)))))</f>
        <v/>
      </c>
      <c r="K1808" s="18" t="str">
        <f t="shared" si="225"/>
        <v/>
      </c>
      <c r="L1808" s="19" t="str">
        <f t="shared" si="226"/>
        <v/>
      </c>
      <c r="M1808" s="19" t="str">
        <f t="shared" si="227"/>
        <v/>
      </c>
      <c r="N1808" s="20" t="str">
        <f t="shared" si="228"/>
        <v/>
      </c>
      <c r="O1808" s="18" t="str">
        <f t="shared" si="229"/>
        <v/>
      </c>
      <c r="P1808" s="18" t="str">
        <f t="shared" si="230"/>
        <v/>
      </c>
      <c r="Q1808" s="21" t="str">
        <f t="shared" si="231"/>
        <v/>
      </c>
      <c r="R1808" s="22" t="str">
        <f>IF($B1808="","",IF(_xlfn.MAXIFS(PurDate,PurItem,$B1808)=0,"",_xlfn.MAXIFS(PurDate,PurItem,$B1808)))</f>
        <v/>
      </c>
      <c r="S1808" s="20" t="str">
        <f t="shared" si="232"/>
        <v/>
      </c>
    </row>
    <row r="1809" spans="9:19" x14ac:dyDescent="0.25">
      <c r="I1809" s="18" t="str">
        <f>IF($B1809="","",IF(CostMethod="Last Cost",IFERROR(INDEX(PurCost,MATCH(_xlfn.MAXIFS(PurRank,PurItem,$B1809),PurRank,0)),$H1809),IF(($G1809+SUMIFS(PurQty,PurItem,$B1809))=0,$H1809,($G1809*$H1809+SUMIFS(PurTotal,PurItem,$B1809))/($G1809+SUMIFS(PurQty,PurItem,$B1809)))))</f>
        <v/>
      </c>
      <c r="K1809" s="18" t="str">
        <f t="shared" si="225"/>
        <v/>
      </c>
      <c r="L1809" s="19" t="str">
        <f t="shared" si="226"/>
        <v/>
      </c>
      <c r="M1809" s="19" t="str">
        <f t="shared" si="227"/>
        <v/>
      </c>
      <c r="N1809" s="20" t="str">
        <f t="shared" si="228"/>
        <v/>
      </c>
      <c r="O1809" s="18" t="str">
        <f t="shared" si="229"/>
        <v/>
      </c>
      <c r="P1809" s="18" t="str">
        <f t="shared" si="230"/>
        <v/>
      </c>
      <c r="Q1809" s="21" t="str">
        <f t="shared" si="231"/>
        <v/>
      </c>
      <c r="R1809" s="22" t="str">
        <f>IF($B1809="","",IF(_xlfn.MAXIFS(PurDate,PurItem,$B1809)=0,"",_xlfn.MAXIFS(PurDate,PurItem,$B1809)))</f>
        <v/>
      </c>
      <c r="S1809" s="20" t="str">
        <f t="shared" si="232"/>
        <v/>
      </c>
    </row>
    <row r="1810" spans="9:19" x14ac:dyDescent="0.25">
      <c r="I1810" s="18" t="str">
        <f>IF($B1810="","",IF(CostMethod="Last Cost",IFERROR(INDEX(PurCost,MATCH(_xlfn.MAXIFS(PurRank,PurItem,$B1810),PurRank,0)),$H1810),IF(($G1810+SUMIFS(PurQty,PurItem,$B1810))=0,$H1810,($G1810*$H1810+SUMIFS(PurTotal,PurItem,$B1810))/($G1810+SUMIFS(PurQty,PurItem,$B1810)))))</f>
        <v/>
      </c>
      <c r="K1810" s="18" t="str">
        <f t="shared" si="225"/>
        <v/>
      </c>
      <c r="L1810" s="19" t="str">
        <f t="shared" si="226"/>
        <v/>
      </c>
      <c r="M1810" s="19" t="str">
        <f t="shared" si="227"/>
        <v/>
      </c>
      <c r="N1810" s="20" t="str">
        <f t="shared" si="228"/>
        <v/>
      </c>
      <c r="O1810" s="18" t="str">
        <f t="shared" si="229"/>
        <v/>
      </c>
      <c r="P1810" s="18" t="str">
        <f t="shared" si="230"/>
        <v/>
      </c>
      <c r="Q1810" s="21" t="str">
        <f t="shared" si="231"/>
        <v/>
      </c>
      <c r="R1810" s="22" t="str">
        <f>IF($B1810="","",IF(_xlfn.MAXIFS(PurDate,PurItem,$B1810)=0,"",_xlfn.MAXIFS(PurDate,PurItem,$B1810)))</f>
        <v/>
      </c>
      <c r="S1810" s="20" t="str">
        <f t="shared" si="232"/>
        <v/>
      </c>
    </row>
    <row r="1811" spans="9:19" x14ac:dyDescent="0.25">
      <c r="I1811" s="18" t="str">
        <f>IF($B1811="","",IF(CostMethod="Last Cost",IFERROR(INDEX(PurCost,MATCH(_xlfn.MAXIFS(PurRank,PurItem,$B1811),PurRank,0)),$H1811),IF(($G1811+SUMIFS(PurQty,PurItem,$B1811))=0,$H1811,($G1811*$H1811+SUMIFS(PurTotal,PurItem,$B1811))/($G1811+SUMIFS(PurQty,PurItem,$B1811)))))</f>
        <v/>
      </c>
      <c r="K1811" s="18" t="str">
        <f t="shared" si="225"/>
        <v/>
      </c>
      <c r="L1811" s="19" t="str">
        <f t="shared" si="226"/>
        <v/>
      </c>
      <c r="M1811" s="19" t="str">
        <f t="shared" si="227"/>
        <v/>
      </c>
      <c r="N1811" s="20" t="str">
        <f t="shared" si="228"/>
        <v/>
      </c>
      <c r="O1811" s="18" t="str">
        <f t="shared" si="229"/>
        <v/>
      </c>
      <c r="P1811" s="18" t="str">
        <f t="shared" si="230"/>
        <v/>
      </c>
      <c r="Q1811" s="21" t="str">
        <f t="shared" si="231"/>
        <v/>
      </c>
      <c r="R1811" s="22" t="str">
        <f>IF($B1811="","",IF(_xlfn.MAXIFS(PurDate,PurItem,$B1811)=0,"",_xlfn.MAXIFS(PurDate,PurItem,$B1811)))</f>
        <v/>
      </c>
      <c r="S1811" s="20" t="str">
        <f t="shared" si="232"/>
        <v/>
      </c>
    </row>
    <row r="1812" spans="9:19" x14ac:dyDescent="0.25">
      <c r="I1812" s="18" t="str">
        <f>IF($B1812="","",IF(CostMethod="Last Cost",IFERROR(INDEX(PurCost,MATCH(_xlfn.MAXIFS(PurRank,PurItem,$B1812),PurRank,0)),$H1812),IF(($G1812+SUMIFS(PurQty,PurItem,$B1812))=0,$H1812,($G1812*$H1812+SUMIFS(PurTotal,PurItem,$B1812))/($G1812+SUMIFS(PurQty,PurItem,$B1812)))))</f>
        <v/>
      </c>
      <c r="K1812" s="18" t="str">
        <f t="shared" si="225"/>
        <v/>
      </c>
      <c r="L1812" s="19" t="str">
        <f t="shared" si="226"/>
        <v/>
      </c>
      <c r="M1812" s="19" t="str">
        <f t="shared" si="227"/>
        <v/>
      </c>
      <c r="N1812" s="20" t="str">
        <f t="shared" si="228"/>
        <v/>
      </c>
      <c r="O1812" s="18" t="str">
        <f t="shared" si="229"/>
        <v/>
      </c>
      <c r="P1812" s="18" t="str">
        <f t="shared" si="230"/>
        <v/>
      </c>
      <c r="Q1812" s="21" t="str">
        <f t="shared" si="231"/>
        <v/>
      </c>
      <c r="R1812" s="22" t="str">
        <f>IF($B1812="","",IF(_xlfn.MAXIFS(PurDate,PurItem,$B1812)=0,"",_xlfn.MAXIFS(PurDate,PurItem,$B1812)))</f>
        <v/>
      </c>
      <c r="S1812" s="20" t="str">
        <f t="shared" si="232"/>
        <v/>
      </c>
    </row>
    <row r="1813" spans="9:19" x14ac:dyDescent="0.25">
      <c r="I1813" s="18" t="str">
        <f>IF($B1813="","",IF(CostMethod="Last Cost",IFERROR(INDEX(PurCost,MATCH(_xlfn.MAXIFS(PurRank,PurItem,$B1813),PurRank,0)),$H1813),IF(($G1813+SUMIFS(PurQty,PurItem,$B1813))=0,$H1813,($G1813*$H1813+SUMIFS(PurTotal,PurItem,$B1813))/($G1813+SUMIFS(PurQty,PurItem,$B1813)))))</f>
        <v/>
      </c>
      <c r="K1813" s="18" t="str">
        <f t="shared" si="225"/>
        <v/>
      </c>
      <c r="L1813" s="19" t="str">
        <f t="shared" si="226"/>
        <v/>
      </c>
      <c r="M1813" s="19" t="str">
        <f t="shared" si="227"/>
        <v/>
      </c>
      <c r="N1813" s="20" t="str">
        <f t="shared" si="228"/>
        <v/>
      </c>
      <c r="O1813" s="18" t="str">
        <f t="shared" si="229"/>
        <v/>
      </c>
      <c r="P1813" s="18" t="str">
        <f t="shared" si="230"/>
        <v/>
      </c>
      <c r="Q1813" s="21" t="str">
        <f t="shared" si="231"/>
        <v/>
      </c>
      <c r="R1813" s="22" t="str">
        <f>IF($B1813="","",IF(_xlfn.MAXIFS(PurDate,PurItem,$B1813)=0,"",_xlfn.MAXIFS(PurDate,PurItem,$B1813)))</f>
        <v/>
      </c>
      <c r="S1813" s="20" t="str">
        <f t="shared" si="232"/>
        <v/>
      </c>
    </row>
    <row r="1814" spans="9:19" x14ac:dyDescent="0.25">
      <c r="I1814" s="18" t="str">
        <f>IF($B1814="","",IF(CostMethod="Last Cost",IFERROR(INDEX(PurCost,MATCH(_xlfn.MAXIFS(PurRank,PurItem,$B1814),PurRank,0)),$H1814),IF(($G1814+SUMIFS(PurQty,PurItem,$B1814))=0,$H1814,($G1814*$H1814+SUMIFS(PurTotal,PurItem,$B1814))/($G1814+SUMIFS(PurQty,PurItem,$B1814)))))</f>
        <v/>
      </c>
      <c r="K1814" s="18" t="str">
        <f t="shared" si="225"/>
        <v/>
      </c>
      <c r="L1814" s="19" t="str">
        <f t="shared" si="226"/>
        <v/>
      </c>
      <c r="M1814" s="19" t="str">
        <f t="shared" si="227"/>
        <v/>
      </c>
      <c r="N1814" s="20" t="str">
        <f t="shared" si="228"/>
        <v/>
      </c>
      <c r="O1814" s="18" t="str">
        <f t="shared" si="229"/>
        <v/>
      </c>
      <c r="P1814" s="18" t="str">
        <f t="shared" si="230"/>
        <v/>
      </c>
      <c r="Q1814" s="21" t="str">
        <f t="shared" si="231"/>
        <v/>
      </c>
      <c r="R1814" s="22" t="str">
        <f>IF($B1814="","",IF(_xlfn.MAXIFS(PurDate,PurItem,$B1814)=0,"",_xlfn.MAXIFS(PurDate,PurItem,$B1814)))</f>
        <v/>
      </c>
      <c r="S1814" s="20" t="str">
        <f t="shared" si="232"/>
        <v/>
      </c>
    </row>
    <row r="1815" spans="9:19" x14ac:dyDescent="0.25">
      <c r="I1815" s="18" t="str">
        <f>IF($B1815="","",IF(CostMethod="Last Cost",IFERROR(INDEX(PurCost,MATCH(_xlfn.MAXIFS(PurRank,PurItem,$B1815),PurRank,0)),$H1815),IF(($G1815+SUMIFS(PurQty,PurItem,$B1815))=0,$H1815,($G1815*$H1815+SUMIFS(PurTotal,PurItem,$B1815))/($G1815+SUMIFS(PurQty,PurItem,$B1815)))))</f>
        <v/>
      </c>
      <c r="K1815" s="18" t="str">
        <f t="shared" si="225"/>
        <v/>
      </c>
      <c r="L1815" s="19" t="str">
        <f t="shared" si="226"/>
        <v/>
      </c>
      <c r="M1815" s="19" t="str">
        <f t="shared" si="227"/>
        <v/>
      </c>
      <c r="N1815" s="20" t="str">
        <f t="shared" si="228"/>
        <v/>
      </c>
      <c r="O1815" s="18" t="str">
        <f t="shared" si="229"/>
        <v/>
      </c>
      <c r="P1815" s="18" t="str">
        <f t="shared" si="230"/>
        <v/>
      </c>
      <c r="Q1815" s="21" t="str">
        <f t="shared" si="231"/>
        <v/>
      </c>
      <c r="R1815" s="22" t="str">
        <f>IF($B1815="","",IF(_xlfn.MAXIFS(PurDate,PurItem,$B1815)=0,"",_xlfn.MAXIFS(PurDate,PurItem,$B1815)))</f>
        <v/>
      </c>
      <c r="S1815" s="20" t="str">
        <f t="shared" si="232"/>
        <v/>
      </c>
    </row>
    <row r="1816" spans="9:19" x14ac:dyDescent="0.25">
      <c r="I1816" s="18" t="str">
        <f>IF($B1816="","",IF(CostMethod="Last Cost",IFERROR(INDEX(PurCost,MATCH(_xlfn.MAXIFS(PurRank,PurItem,$B1816),PurRank,0)),$H1816),IF(($G1816+SUMIFS(PurQty,PurItem,$B1816))=0,$H1816,($G1816*$H1816+SUMIFS(PurTotal,PurItem,$B1816))/($G1816+SUMIFS(PurQty,PurItem,$B1816)))))</f>
        <v/>
      </c>
      <c r="K1816" s="18" t="str">
        <f t="shared" si="225"/>
        <v/>
      </c>
      <c r="L1816" s="19" t="str">
        <f t="shared" si="226"/>
        <v/>
      </c>
      <c r="M1816" s="19" t="str">
        <f t="shared" si="227"/>
        <v/>
      </c>
      <c r="N1816" s="20" t="str">
        <f t="shared" si="228"/>
        <v/>
      </c>
      <c r="O1816" s="18" t="str">
        <f t="shared" si="229"/>
        <v/>
      </c>
      <c r="P1816" s="18" t="str">
        <f t="shared" si="230"/>
        <v/>
      </c>
      <c r="Q1816" s="21" t="str">
        <f t="shared" si="231"/>
        <v/>
      </c>
      <c r="R1816" s="22" t="str">
        <f>IF($B1816="","",IF(_xlfn.MAXIFS(PurDate,PurItem,$B1816)=0,"",_xlfn.MAXIFS(PurDate,PurItem,$B1816)))</f>
        <v/>
      </c>
      <c r="S1816" s="20" t="str">
        <f t="shared" si="232"/>
        <v/>
      </c>
    </row>
    <row r="1817" spans="9:19" x14ac:dyDescent="0.25">
      <c r="I1817" s="18" t="str">
        <f>IF($B1817="","",IF(CostMethod="Last Cost",IFERROR(INDEX(PurCost,MATCH(_xlfn.MAXIFS(PurRank,PurItem,$B1817),PurRank,0)),$H1817),IF(($G1817+SUMIFS(PurQty,PurItem,$B1817))=0,$H1817,($G1817*$H1817+SUMIFS(PurTotal,PurItem,$B1817))/($G1817+SUMIFS(PurQty,PurItem,$B1817)))))</f>
        <v/>
      </c>
      <c r="K1817" s="18" t="str">
        <f t="shared" si="225"/>
        <v/>
      </c>
      <c r="L1817" s="19" t="str">
        <f t="shared" si="226"/>
        <v/>
      </c>
      <c r="M1817" s="19" t="str">
        <f t="shared" si="227"/>
        <v/>
      </c>
      <c r="N1817" s="20" t="str">
        <f t="shared" si="228"/>
        <v/>
      </c>
      <c r="O1817" s="18" t="str">
        <f t="shared" si="229"/>
        <v/>
      </c>
      <c r="P1817" s="18" t="str">
        <f t="shared" si="230"/>
        <v/>
      </c>
      <c r="Q1817" s="21" t="str">
        <f t="shared" si="231"/>
        <v/>
      </c>
      <c r="R1817" s="22" t="str">
        <f>IF($B1817="","",IF(_xlfn.MAXIFS(PurDate,PurItem,$B1817)=0,"",_xlfn.MAXIFS(PurDate,PurItem,$B1817)))</f>
        <v/>
      </c>
      <c r="S1817" s="20" t="str">
        <f t="shared" si="232"/>
        <v/>
      </c>
    </row>
    <row r="1818" spans="9:19" x14ac:dyDescent="0.25">
      <c r="I1818" s="18" t="str">
        <f>IF($B1818="","",IF(CostMethod="Last Cost",IFERROR(INDEX(PurCost,MATCH(_xlfn.MAXIFS(PurRank,PurItem,$B1818),PurRank,0)),$H1818),IF(($G1818+SUMIFS(PurQty,PurItem,$B1818))=0,$H1818,($G1818*$H1818+SUMIFS(PurTotal,PurItem,$B1818))/($G1818+SUMIFS(PurQty,PurItem,$B1818)))))</f>
        <v/>
      </c>
      <c r="K1818" s="18" t="str">
        <f t="shared" si="225"/>
        <v/>
      </c>
      <c r="L1818" s="19" t="str">
        <f t="shared" si="226"/>
        <v/>
      </c>
      <c r="M1818" s="19" t="str">
        <f t="shared" si="227"/>
        <v/>
      </c>
      <c r="N1818" s="20" t="str">
        <f t="shared" si="228"/>
        <v/>
      </c>
      <c r="O1818" s="18" t="str">
        <f t="shared" si="229"/>
        <v/>
      </c>
      <c r="P1818" s="18" t="str">
        <f t="shared" si="230"/>
        <v/>
      </c>
      <c r="Q1818" s="21" t="str">
        <f t="shared" si="231"/>
        <v/>
      </c>
      <c r="R1818" s="22" t="str">
        <f>IF($B1818="","",IF(_xlfn.MAXIFS(PurDate,PurItem,$B1818)=0,"",_xlfn.MAXIFS(PurDate,PurItem,$B1818)))</f>
        <v/>
      </c>
      <c r="S1818" s="20" t="str">
        <f t="shared" si="232"/>
        <v/>
      </c>
    </row>
    <row r="1819" spans="9:19" x14ac:dyDescent="0.25">
      <c r="I1819" s="18" t="str">
        <f>IF($B1819="","",IF(CostMethod="Last Cost",IFERROR(INDEX(PurCost,MATCH(_xlfn.MAXIFS(PurRank,PurItem,$B1819),PurRank,0)),$H1819),IF(($G1819+SUMIFS(PurQty,PurItem,$B1819))=0,$H1819,($G1819*$H1819+SUMIFS(PurTotal,PurItem,$B1819))/($G1819+SUMIFS(PurQty,PurItem,$B1819)))))</f>
        <v/>
      </c>
      <c r="K1819" s="18" t="str">
        <f t="shared" si="225"/>
        <v/>
      </c>
      <c r="L1819" s="19" t="str">
        <f t="shared" si="226"/>
        <v/>
      </c>
      <c r="M1819" s="19" t="str">
        <f t="shared" si="227"/>
        <v/>
      </c>
      <c r="N1819" s="20" t="str">
        <f t="shared" si="228"/>
        <v/>
      </c>
      <c r="O1819" s="18" t="str">
        <f t="shared" si="229"/>
        <v/>
      </c>
      <c r="P1819" s="18" t="str">
        <f t="shared" si="230"/>
        <v/>
      </c>
      <c r="Q1819" s="21" t="str">
        <f t="shared" si="231"/>
        <v/>
      </c>
      <c r="R1819" s="22" t="str">
        <f>IF($B1819="","",IF(_xlfn.MAXIFS(PurDate,PurItem,$B1819)=0,"",_xlfn.MAXIFS(PurDate,PurItem,$B1819)))</f>
        <v/>
      </c>
      <c r="S1819" s="20" t="str">
        <f t="shared" si="232"/>
        <v/>
      </c>
    </row>
    <row r="1820" spans="9:19" x14ac:dyDescent="0.25">
      <c r="I1820" s="18" t="str">
        <f>IF($B1820="","",IF(CostMethod="Last Cost",IFERROR(INDEX(PurCost,MATCH(_xlfn.MAXIFS(PurRank,PurItem,$B1820),PurRank,0)),$H1820),IF(($G1820+SUMIFS(PurQty,PurItem,$B1820))=0,$H1820,($G1820*$H1820+SUMIFS(PurTotal,PurItem,$B1820))/($G1820+SUMIFS(PurQty,PurItem,$B1820)))))</f>
        <v/>
      </c>
      <c r="K1820" s="18" t="str">
        <f t="shared" si="225"/>
        <v/>
      </c>
      <c r="L1820" s="19" t="str">
        <f t="shared" si="226"/>
        <v/>
      </c>
      <c r="M1820" s="19" t="str">
        <f t="shared" si="227"/>
        <v/>
      </c>
      <c r="N1820" s="20" t="str">
        <f t="shared" si="228"/>
        <v/>
      </c>
      <c r="O1820" s="18" t="str">
        <f t="shared" si="229"/>
        <v/>
      </c>
      <c r="P1820" s="18" t="str">
        <f t="shared" si="230"/>
        <v/>
      </c>
      <c r="Q1820" s="21" t="str">
        <f t="shared" si="231"/>
        <v/>
      </c>
      <c r="R1820" s="22" t="str">
        <f>IF($B1820="","",IF(_xlfn.MAXIFS(PurDate,PurItem,$B1820)=0,"",_xlfn.MAXIFS(PurDate,PurItem,$B1820)))</f>
        <v/>
      </c>
      <c r="S1820" s="20" t="str">
        <f t="shared" si="232"/>
        <v/>
      </c>
    </row>
    <row r="1821" spans="9:19" x14ac:dyDescent="0.25">
      <c r="I1821" s="18" t="str">
        <f>IF($B1821="","",IF(CostMethod="Last Cost",IFERROR(INDEX(PurCost,MATCH(_xlfn.MAXIFS(PurRank,PurItem,$B1821),PurRank,0)),$H1821),IF(($G1821+SUMIFS(PurQty,PurItem,$B1821))=0,$H1821,($G1821*$H1821+SUMIFS(PurTotal,PurItem,$B1821))/($G1821+SUMIFS(PurQty,PurItem,$B1821)))))</f>
        <v/>
      </c>
      <c r="K1821" s="18" t="str">
        <f t="shared" si="225"/>
        <v/>
      </c>
      <c r="L1821" s="19" t="str">
        <f t="shared" si="226"/>
        <v/>
      </c>
      <c r="M1821" s="19" t="str">
        <f t="shared" si="227"/>
        <v/>
      </c>
      <c r="N1821" s="20" t="str">
        <f t="shared" si="228"/>
        <v/>
      </c>
      <c r="O1821" s="18" t="str">
        <f t="shared" si="229"/>
        <v/>
      </c>
      <c r="P1821" s="18" t="str">
        <f t="shared" si="230"/>
        <v/>
      </c>
      <c r="Q1821" s="21" t="str">
        <f t="shared" si="231"/>
        <v/>
      </c>
      <c r="R1821" s="22" t="str">
        <f>IF($B1821="","",IF(_xlfn.MAXIFS(PurDate,PurItem,$B1821)=0,"",_xlfn.MAXIFS(PurDate,PurItem,$B1821)))</f>
        <v/>
      </c>
      <c r="S1821" s="20" t="str">
        <f t="shared" si="232"/>
        <v/>
      </c>
    </row>
    <row r="1822" spans="9:19" x14ac:dyDescent="0.25">
      <c r="I1822" s="18" t="str">
        <f>IF($B1822="","",IF(CostMethod="Last Cost",IFERROR(INDEX(PurCost,MATCH(_xlfn.MAXIFS(PurRank,PurItem,$B1822),PurRank,0)),$H1822),IF(($G1822+SUMIFS(PurQty,PurItem,$B1822))=0,$H1822,($G1822*$H1822+SUMIFS(PurTotal,PurItem,$B1822))/($G1822+SUMIFS(PurQty,PurItem,$B1822)))))</f>
        <v/>
      </c>
      <c r="K1822" s="18" t="str">
        <f t="shared" si="225"/>
        <v/>
      </c>
      <c r="L1822" s="19" t="str">
        <f t="shared" si="226"/>
        <v/>
      </c>
      <c r="M1822" s="19" t="str">
        <f t="shared" si="227"/>
        <v/>
      </c>
      <c r="N1822" s="20" t="str">
        <f t="shared" si="228"/>
        <v/>
      </c>
      <c r="O1822" s="18" t="str">
        <f t="shared" si="229"/>
        <v/>
      </c>
      <c r="P1822" s="18" t="str">
        <f t="shared" si="230"/>
        <v/>
      </c>
      <c r="Q1822" s="21" t="str">
        <f t="shared" si="231"/>
        <v/>
      </c>
      <c r="R1822" s="22" t="str">
        <f>IF($B1822="","",IF(_xlfn.MAXIFS(PurDate,PurItem,$B1822)=0,"",_xlfn.MAXIFS(PurDate,PurItem,$B1822)))</f>
        <v/>
      </c>
      <c r="S1822" s="20" t="str">
        <f t="shared" si="232"/>
        <v/>
      </c>
    </row>
    <row r="1823" spans="9:19" x14ac:dyDescent="0.25">
      <c r="I1823" s="18" t="str">
        <f>IF($B1823="","",IF(CostMethod="Last Cost",IFERROR(INDEX(PurCost,MATCH(_xlfn.MAXIFS(PurRank,PurItem,$B1823),PurRank,0)),$H1823),IF(($G1823+SUMIFS(PurQty,PurItem,$B1823))=0,$H1823,($G1823*$H1823+SUMIFS(PurTotal,PurItem,$B1823))/($G1823+SUMIFS(PurQty,PurItem,$B1823)))))</f>
        <v/>
      </c>
      <c r="K1823" s="18" t="str">
        <f t="shared" si="225"/>
        <v/>
      </c>
      <c r="L1823" s="19" t="str">
        <f t="shared" si="226"/>
        <v/>
      </c>
      <c r="M1823" s="19" t="str">
        <f t="shared" si="227"/>
        <v/>
      </c>
      <c r="N1823" s="20" t="str">
        <f t="shared" si="228"/>
        <v/>
      </c>
      <c r="O1823" s="18" t="str">
        <f t="shared" si="229"/>
        <v/>
      </c>
      <c r="P1823" s="18" t="str">
        <f t="shared" si="230"/>
        <v/>
      </c>
      <c r="Q1823" s="21" t="str">
        <f t="shared" si="231"/>
        <v/>
      </c>
      <c r="R1823" s="22" t="str">
        <f>IF($B1823="","",IF(_xlfn.MAXIFS(PurDate,PurItem,$B1823)=0,"",_xlfn.MAXIFS(PurDate,PurItem,$B1823)))</f>
        <v/>
      </c>
      <c r="S1823" s="20" t="str">
        <f t="shared" si="232"/>
        <v/>
      </c>
    </row>
    <row r="1824" spans="9:19" x14ac:dyDescent="0.25">
      <c r="I1824" s="18" t="str">
        <f>IF($B1824="","",IF(CostMethod="Last Cost",IFERROR(INDEX(PurCost,MATCH(_xlfn.MAXIFS(PurRank,PurItem,$B1824),PurRank,0)),$H1824),IF(($G1824+SUMIFS(PurQty,PurItem,$B1824))=0,$H1824,($G1824*$H1824+SUMIFS(PurTotal,PurItem,$B1824))/($G1824+SUMIFS(PurQty,PurItem,$B1824)))))</f>
        <v/>
      </c>
      <c r="K1824" s="18" t="str">
        <f t="shared" si="225"/>
        <v/>
      </c>
      <c r="L1824" s="19" t="str">
        <f t="shared" si="226"/>
        <v/>
      </c>
      <c r="M1824" s="19" t="str">
        <f t="shared" si="227"/>
        <v/>
      </c>
      <c r="N1824" s="20" t="str">
        <f t="shared" si="228"/>
        <v/>
      </c>
      <c r="O1824" s="18" t="str">
        <f t="shared" si="229"/>
        <v/>
      </c>
      <c r="P1824" s="18" t="str">
        <f t="shared" si="230"/>
        <v/>
      </c>
      <c r="Q1824" s="21" t="str">
        <f t="shared" si="231"/>
        <v/>
      </c>
      <c r="R1824" s="22" t="str">
        <f>IF($B1824="","",IF(_xlfn.MAXIFS(PurDate,PurItem,$B1824)=0,"",_xlfn.MAXIFS(PurDate,PurItem,$B1824)))</f>
        <v/>
      </c>
      <c r="S1824" s="20" t="str">
        <f t="shared" si="232"/>
        <v/>
      </c>
    </row>
    <row r="1825" spans="9:19" x14ac:dyDescent="0.25">
      <c r="I1825" s="18" t="str">
        <f>IF($B1825="","",IF(CostMethod="Last Cost",IFERROR(INDEX(PurCost,MATCH(_xlfn.MAXIFS(PurRank,PurItem,$B1825),PurRank,0)),$H1825),IF(($G1825+SUMIFS(PurQty,PurItem,$B1825))=0,$H1825,($G1825*$H1825+SUMIFS(PurTotal,PurItem,$B1825))/($G1825+SUMIFS(PurQty,PurItem,$B1825)))))</f>
        <v/>
      </c>
      <c r="K1825" s="18" t="str">
        <f t="shared" si="225"/>
        <v/>
      </c>
      <c r="L1825" s="19" t="str">
        <f t="shared" si="226"/>
        <v/>
      </c>
      <c r="M1825" s="19" t="str">
        <f t="shared" si="227"/>
        <v/>
      </c>
      <c r="N1825" s="20" t="str">
        <f t="shared" si="228"/>
        <v/>
      </c>
      <c r="O1825" s="18" t="str">
        <f t="shared" si="229"/>
        <v/>
      </c>
      <c r="P1825" s="18" t="str">
        <f t="shared" si="230"/>
        <v/>
      </c>
      <c r="Q1825" s="21" t="str">
        <f t="shared" si="231"/>
        <v/>
      </c>
      <c r="R1825" s="22" t="str">
        <f>IF($B1825="","",IF(_xlfn.MAXIFS(PurDate,PurItem,$B1825)=0,"",_xlfn.MAXIFS(PurDate,PurItem,$B1825)))</f>
        <v/>
      </c>
      <c r="S1825" s="20" t="str">
        <f t="shared" si="232"/>
        <v/>
      </c>
    </row>
    <row r="1826" spans="9:19" x14ac:dyDescent="0.25">
      <c r="I1826" s="18" t="str">
        <f>IF($B1826="","",IF(CostMethod="Last Cost",IFERROR(INDEX(PurCost,MATCH(_xlfn.MAXIFS(PurRank,PurItem,$B1826),PurRank,0)),$H1826),IF(($G1826+SUMIFS(PurQty,PurItem,$B1826))=0,$H1826,($G1826*$H1826+SUMIFS(PurTotal,PurItem,$B1826))/($G1826+SUMIFS(PurQty,PurItem,$B1826)))))</f>
        <v/>
      </c>
      <c r="K1826" s="18" t="str">
        <f t="shared" si="225"/>
        <v/>
      </c>
      <c r="L1826" s="19" t="str">
        <f t="shared" si="226"/>
        <v/>
      </c>
      <c r="M1826" s="19" t="str">
        <f t="shared" si="227"/>
        <v/>
      </c>
      <c r="N1826" s="20" t="str">
        <f t="shared" si="228"/>
        <v/>
      </c>
      <c r="O1826" s="18" t="str">
        <f t="shared" si="229"/>
        <v/>
      </c>
      <c r="P1826" s="18" t="str">
        <f t="shared" si="230"/>
        <v/>
      </c>
      <c r="Q1826" s="21" t="str">
        <f t="shared" si="231"/>
        <v/>
      </c>
      <c r="R1826" s="22" t="str">
        <f>IF($B1826="","",IF(_xlfn.MAXIFS(PurDate,PurItem,$B1826)=0,"",_xlfn.MAXIFS(PurDate,PurItem,$B1826)))</f>
        <v/>
      </c>
      <c r="S1826" s="20" t="str">
        <f t="shared" si="232"/>
        <v/>
      </c>
    </row>
    <row r="1827" spans="9:19" x14ac:dyDescent="0.25">
      <c r="I1827" s="18" t="str">
        <f>IF($B1827="","",IF(CostMethod="Last Cost",IFERROR(INDEX(PurCost,MATCH(_xlfn.MAXIFS(PurRank,PurItem,$B1827),PurRank,0)),$H1827),IF(($G1827+SUMIFS(PurQty,PurItem,$B1827))=0,$H1827,($G1827*$H1827+SUMIFS(PurTotal,PurItem,$B1827))/($G1827+SUMIFS(PurQty,PurItem,$B1827)))))</f>
        <v/>
      </c>
      <c r="K1827" s="18" t="str">
        <f t="shared" si="225"/>
        <v/>
      </c>
      <c r="L1827" s="19" t="str">
        <f t="shared" si="226"/>
        <v/>
      </c>
      <c r="M1827" s="19" t="str">
        <f t="shared" si="227"/>
        <v/>
      </c>
      <c r="N1827" s="20" t="str">
        <f t="shared" si="228"/>
        <v/>
      </c>
      <c r="O1827" s="18" t="str">
        <f t="shared" si="229"/>
        <v/>
      </c>
      <c r="P1827" s="18" t="str">
        <f t="shared" si="230"/>
        <v/>
      </c>
      <c r="Q1827" s="21" t="str">
        <f t="shared" si="231"/>
        <v/>
      </c>
      <c r="R1827" s="22" t="str">
        <f>IF($B1827="","",IF(_xlfn.MAXIFS(PurDate,PurItem,$B1827)=0,"",_xlfn.MAXIFS(PurDate,PurItem,$B1827)))</f>
        <v/>
      </c>
      <c r="S1827" s="20" t="str">
        <f t="shared" si="232"/>
        <v/>
      </c>
    </row>
    <row r="1828" spans="9:19" x14ac:dyDescent="0.25">
      <c r="I1828" s="18" t="str">
        <f>IF($B1828="","",IF(CostMethod="Last Cost",IFERROR(INDEX(PurCost,MATCH(_xlfn.MAXIFS(PurRank,PurItem,$B1828),PurRank,0)),$H1828),IF(($G1828+SUMIFS(PurQty,PurItem,$B1828))=0,$H1828,($G1828*$H1828+SUMIFS(PurTotal,PurItem,$B1828))/($G1828+SUMIFS(PurQty,PurItem,$B1828)))))</f>
        <v/>
      </c>
      <c r="K1828" s="18" t="str">
        <f t="shared" si="225"/>
        <v/>
      </c>
      <c r="L1828" s="19" t="str">
        <f t="shared" si="226"/>
        <v/>
      </c>
      <c r="M1828" s="19" t="str">
        <f t="shared" si="227"/>
        <v/>
      </c>
      <c r="N1828" s="20" t="str">
        <f t="shared" si="228"/>
        <v/>
      </c>
      <c r="O1828" s="18" t="str">
        <f t="shared" si="229"/>
        <v/>
      </c>
      <c r="P1828" s="18" t="str">
        <f t="shared" si="230"/>
        <v/>
      </c>
      <c r="Q1828" s="21" t="str">
        <f t="shared" si="231"/>
        <v/>
      </c>
      <c r="R1828" s="22" t="str">
        <f>IF($B1828="","",IF(_xlfn.MAXIFS(PurDate,PurItem,$B1828)=0,"",_xlfn.MAXIFS(PurDate,PurItem,$B1828)))</f>
        <v/>
      </c>
      <c r="S1828" s="20" t="str">
        <f t="shared" si="232"/>
        <v/>
      </c>
    </row>
    <row r="1829" spans="9:19" x14ac:dyDescent="0.25">
      <c r="I1829" s="18" t="str">
        <f>IF($B1829="","",IF(CostMethod="Last Cost",IFERROR(INDEX(PurCost,MATCH(_xlfn.MAXIFS(PurRank,PurItem,$B1829),PurRank,0)),$H1829),IF(($G1829+SUMIFS(PurQty,PurItem,$B1829))=0,$H1829,($G1829*$H1829+SUMIFS(PurTotal,PurItem,$B1829))/($G1829+SUMIFS(PurQty,PurItem,$B1829)))))</f>
        <v/>
      </c>
      <c r="K1829" s="18" t="str">
        <f t="shared" si="225"/>
        <v/>
      </c>
      <c r="L1829" s="19" t="str">
        <f t="shared" si="226"/>
        <v/>
      </c>
      <c r="M1829" s="19" t="str">
        <f t="shared" si="227"/>
        <v/>
      </c>
      <c r="N1829" s="20" t="str">
        <f t="shared" si="228"/>
        <v/>
      </c>
      <c r="O1829" s="18" t="str">
        <f t="shared" si="229"/>
        <v/>
      </c>
      <c r="P1829" s="18" t="str">
        <f t="shared" si="230"/>
        <v/>
      </c>
      <c r="Q1829" s="21" t="str">
        <f t="shared" si="231"/>
        <v/>
      </c>
      <c r="R1829" s="22" t="str">
        <f>IF($B1829="","",IF(_xlfn.MAXIFS(PurDate,PurItem,$B1829)=0,"",_xlfn.MAXIFS(PurDate,PurItem,$B1829)))</f>
        <v/>
      </c>
      <c r="S1829" s="20" t="str">
        <f t="shared" si="232"/>
        <v/>
      </c>
    </row>
    <row r="1830" spans="9:19" x14ac:dyDescent="0.25">
      <c r="I1830" s="18" t="str">
        <f>IF($B1830="","",IF(CostMethod="Last Cost",IFERROR(INDEX(PurCost,MATCH(_xlfn.MAXIFS(PurRank,PurItem,$B1830),PurRank,0)),$H1830),IF(($G1830+SUMIFS(PurQty,PurItem,$B1830))=0,$H1830,($G1830*$H1830+SUMIFS(PurTotal,PurItem,$B1830))/($G1830+SUMIFS(PurQty,PurItem,$B1830)))))</f>
        <v/>
      </c>
      <c r="K1830" s="18" t="str">
        <f t="shared" si="225"/>
        <v/>
      </c>
      <c r="L1830" s="19" t="str">
        <f t="shared" si="226"/>
        <v/>
      </c>
      <c r="M1830" s="19" t="str">
        <f t="shared" si="227"/>
        <v/>
      </c>
      <c r="N1830" s="20" t="str">
        <f t="shared" si="228"/>
        <v/>
      </c>
      <c r="O1830" s="18" t="str">
        <f t="shared" si="229"/>
        <v/>
      </c>
      <c r="P1830" s="18" t="str">
        <f t="shared" si="230"/>
        <v/>
      </c>
      <c r="Q1830" s="21" t="str">
        <f t="shared" si="231"/>
        <v/>
      </c>
      <c r="R1830" s="22" t="str">
        <f>IF($B1830="","",IF(_xlfn.MAXIFS(PurDate,PurItem,$B1830)=0,"",_xlfn.MAXIFS(PurDate,PurItem,$B1830)))</f>
        <v/>
      </c>
      <c r="S1830" s="20" t="str">
        <f t="shared" si="232"/>
        <v/>
      </c>
    </row>
    <row r="1831" spans="9:19" x14ac:dyDescent="0.25">
      <c r="I1831" s="18" t="str">
        <f>IF($B1831="","",IF(CostMethod="Last Cost",IFERROR(INDEX(PurCost,MATCH(_xlfn.MAXIFS(PurRank,PurItem,$B1831),PurRank,0)),$H1831),IF(($G1831+SUMIFS(PurQty,PurItem,$B1831))=0,$H1831,($G1831*$H1831+SUMIFS(PurTotal,PurItem,$B1831))/($G1831+SUMIFS(PurQty,PurItem,$B1831)))))</f>
        <v/>
      </c>
      <c r="K1831" s="18" t="str">
        <f t="shared" si="225"/>
        <v/>
      </c>
      <c r="L1831" s="19" t="str">
        <f t="shared" si="226"/>
        <v/>
      </c>
      <c r="M1831" s="19" t="str">
        <f t="shared" si="227"/>
        <v/>
      </c>
      <c r="N1831" s="20" t="str">
        <f t="shared" si="228"/>
        <v/>
      </c>
      <c r="O1831" s="18" t="str">
        <f t="shared" si="229"/>
        <v/>
      </c>
      <c r="P1831" s="18" t="str">
        <f t="shared" si="230"/>
        <v/>
      </c>
      <c r="Q1831" s="21" t="str">
        <f t="shared" si="231"/>
        <v/>
      </c>
      <c r="R1831" s="22" t="str">
        <f>IF($B1831="","",IF(_xlfn.MAXIFS(PurDate,PurItem,$B1831)=0,"",_xlfn.MAXIFS(PurDate,PurItem,$B1831)))</f>
        <v/>
      </c>
      <c r="S1831" s="20" t="str">
        <f t="shared" si="232"/>
        <v/>
      </c>
    </row>
    <row r="1832" spans="9:19" x14ac:dyDescent="0.25">
      <c r="I1832" s="18" t="str">
        <f>IF($B1832="","",IF(CostMethod="Last Cost",IFERROR(INDEX(PurCost,MATCH(_xlfn.MAXIFS(PurRank,PurItem,$B1832),PurRank,0)),$H1832),IF(($G1832+SUMIFS(PurQty,PurItem,$B1832))=0,$H1832,($G1832*$H1832+SUMIFS(PurTotal,PurItem,$B1832))/($G1832+SUMIFS(PurQty,PurItem,$B1832)))))</f>
        <v/>
      </c>
      <c r="K1832" s="18" t="str">
        <f t="shared" si="225"/>
        <v/>
      </c>
      <c r="L1832" s="19" t="str">
        <f t="shared" si="226"/>
        <v/>
      </c>
      <c r="M1832" s="19" t="str">
        <f t="shared" si="227"/>
        <v/>
      </c>
      <c r="N1832" s="20" t="str">
        <f t="shared" si="228"/>
        <v/>
      </c>
      <c r="O1832" s="18" t="str">
        <f t="shared" si="229"/>
        <v/>
      </c>
      <c r="P1832" s="18" t="str">
        <f t="shared" si="230"/>
        <v/>
      </c>
      <c r="Q1832" s="21" t="str">
        <f t="shared" si="231"/>
        <v/>
      </c>
      <c r="R1832" s="22" t="str">
        <f>IF($B1832="","",IF(_xlfn.MAXIFS(PurDate,PurItem,$B1832)=0,"",_xlfn.MAXIFS(PurDate,PurItem,$B1832)))</f>
        <v/>
      </c>
      <c r="S1832" s="20" t="str">
        <f t="shared" si="232"/>
        <v/>
      </c>
    </row>
    <row r="1833" spans="9:19" x14ac:dyDescent="0.25">
      <c r="I1833" s="18" t="str">
        <f>IF($B1833="","",IF(CostMethod="Last Cost",IFERROR(INDEX(PurCost,MATCH(_xlfn.MAXIFS(PurRank,PurItem,$B1833),PurRank,0)),$H1833),IF(($G1833+SUMIFS(PurQty,PurItem,$B1833))=0,$H1833,($G1833*$H1833+SUMIFS(PurTotal,PurItem,$B1833))/($G1833+SUMIFS(PurQty,PurItem,$B1833)))))</f>
        <v/>
      </c>
      <c r="K1833" s="18" t="str">
        <f t="shared" si="225"/>
        <v/>
      </c>
      <c r="L1833" s="19" t="str">
        <f t="shared" si="226"/>
        <v/>
      </c>
      <c r="M1833" s="19" t="str">
        <f t="shared" si="227"/>
        <v/>
      </c>
      <c r="N1833" s="20" t="str">
        <f t="shared" si="228"/>
        <v/>
      </c>
      <c r="O1833" s="18" t="str">
        <f t="shared" si="229"/>
        <v/>
      </c>
      <c r="P1833" s="18" t="str">
        <f t="shared" si="230"/>
        <v/>
      </c>
      <c r="Q1833" s="21" t="str">
        <f t="shared" si="231"/>
        <v/>
      </c>
      <c r="R1833" s="22" t="str">
        <f>IF($B1833="","",IF(_xlfn.MAXIFS(PurDate,PurItem,$B1833)=0,"",_xlfn.MAXIFS(PurDate,PurItem,$B1833)))</f>
        <v/>
      </c>
      <c r="S1833" s="20" t="str">
        <f t="shared" si="232"/>
        <v/>
      </c>
    </row>
    <row r="1834" spans="9:19" x14ac:dyDescent="0.25">
      <c r="I1834" s="18" t="str">
        <f>IF($B1834="","",IF(CostMethod="Last Cost",IFERROR(INDEX(PurCost,MATCH(_xlfn.MAXIFS(PurRank,PurItem,$B1834),PurRank,0)),$H1834),IF(($G1834+SUMIFS(PurQty,PurItem,$B1834))=0,$H1834,($G1834*$H1834+SUMIFS(PurTotal,PurItem,$B1834))/($G1834+SUMIFS(PurQty,PurItem,$B1834)))))</f>
        <v/>
      </c>
      <c r="K1834" s="18" t="str">
        <f t="shared" si="225"/>
        <v/>
      </c>
      <c r="L1834" s="19" t="str">
        <f t="shared" si="226"/>
        <v/>
      </c>
      <c r="M1834" s="19" t="str">
        <f t="shared" si="227"/>
        <v/>
      </c>
      <c r="N1834" s="20" t="str">
        <f t="shared" si="228"/>
        <v/>
      </c>
      <c r="O1834" s="18" t="str">
        <f t="shared" si="229"/>
        <v/>
      </c>
      <c r="P1834" s="18" t="str">
        <f t="shared" si="230"/>
        <v/>
      </c>
      <c r="Q1834" s="21" t="str">
        <f t="shared" si="231"/>
        <v/>
      </c>
      <c r="R1834" s="22" t="str">
        <f>IF($B1834="","",IF(_xlfn.MAXIFS(PurDate,PurItem,$B1834)=0,"",_xlfn.MAXIFS(PurDate,PurItem,$B1834)))</f>
        <v/>
      </c>
      <c r="S1834" s="20" t="str">
        <f t="shared" si="232"/>
        <v/>
      </c>
    </row>
    <row r="1835" spans="9:19" x14ac:dyDescent="0.25">
      <c r="I1835" s="18" t="str">
        <f>IF($B1835="","",IF(CostMethod="Last Cost",IFERROR(INDEX(PurCost,MATCH(_xlfn.MAXIFS(PurRank,PurItem,$B1835),PurRank,0)),$H1835),IF(($G1835+SUMIFS(PurQty,PurItem,$B1835))=0,$H1835,($G1835*$H1835+SUMIFS(PurTotal,PurItem,$B1835))/($G1835+SUMIFS(PurQty,PurItem,$B1835)))))</f>
        <v/>
      </c>
      <c r="K1835" s="18" t="str">
        <f t="shared" si="225"/>
        <v/>
      </c>
      <c r="L1835" s="19" t="str">
        <f t="shared" si="226"/>
        <v/>
      </c>
      <c r="M1835" s="19" t="str">
        <f t="shared" si="227"/>
        <v/>
      </c>
      <c r="N1835" s="20" t="str">
        <f t="shared" si="228"/>
        <v/>
      </c>
      <c r="O1835" s="18" t="str">
        <f t="shared" si="229"/>
        <v/>
      </c>
      <c r="P1835" s="18" t="str">
        <f t="shared" si="230"/>
        <v/>
      </c>
      <c r="Q1835" s="21" t="str">
        <f t="shared" si="231"/>
        <v/>
      </c>
      <c r="R1835" s="22" t="str">
        <f>IF($B1835="","",IF(_xlfn.MAXIFS(PurDate,PurItem,$B1835)=0,"",_xlfn.MAXIFS(PurDate,PurItem,$B1835)))</f>
        <v/>
      </c>
      <c r="S1835" s="20" t="str">
        <f t="shared" si="232"/>
        <v/>
      </c>
    </row>
    <row r="1836" spans="9:19" x14ac:dyDescent="0.25">
      <c r="I1836" s="18" t="str">
        <f>IF($B1836="","",IF(CostMethod="Last Cost",IFERROR(INDEX(PurCost,MATCH(_xlfn.MAXIFS(PurRank,PurItem,$B1836),PurRank,0)),$H1836),IF(($G1836+SUMIFS(PurQty,PurItem,$B1836))=0,$H1836,($G1836*$H1836+SUMIFS(PurTotal,PurItem,$B1836))/($G1836+SUMIFS(PurQty,PurItem,$B1836)))))</f>
        <v/>
      </c>
      <c r="K1836" s="18" t="str">
        <f t="shared" si="225"/>
        <v/>
      </c>
      <c r="L1836" s="19" t="str">
        <f t="shared" si="226"/>
        <v/>
      </c>
      <c r="M1836" s="19" t="str">
        <f t="shared" si="227"/>
        <v/>
      </c>
      <c r="N1836" s="20" t="str">
        <f t="shared" si="228"/>
        <v/>
      </c>
      <c r="O1836" s="18" t="str">
        <f t="shared" si="229"/>
        <v/>
      </c>
      <c r="P1836" s="18" t="str">
        <f t="shared" si="230"/>
        <v/>
      </c>
      <c r="Q1836" s="21" t="str">
        <f t="shared" si="231"/>
        <v/>
      </c>
      <c r="R1836" s="22" t="str">
        <f>IF($B1836="","",IF(_xlfn.MAXIFS(PurDate,PurItem,$B1836)=0,"",_xlfn.MAXIFS(PurDate,PurItem,$B1836)))</f>
        <v/>
      </c>
      <c r="S1836" s="20" t="str">
        <f t="shared" si="232"/>
        <v/>
      </c>
    </row>
    <row r="1837" spans="9:19" x14ac:dyDescent="0.25">
      <c r="I1837" s="18" t="str">
        <f>IF($B1837="","",IF(CostMethod="Last Cost",IFERROR(INDEX(PurCost,MATCH(_xlfn.MAXIFS(PurRank,PurItem,$B1837),PurRank,0)),$H1837),IF(($G1837+SUMIFS(PurQty,PurItem,$B1837))=0,$H1837,($G1837*$H1837+SUMIFS(PurTotal,PurItem,$B1837))/($G1837+SUMIFS(PurQty,PurItem,$B1837)))))</f>
        <v/>
      </c>
      <c r="K1837" s="18" t="str">
        <f t="shared" si="225"/>
        <v/>
      </c>
      <c r="L1837" s="19" t="str">
        <f t="shared" si="226"/>
        <v/>
      </c>
      <c r="M1837" s="19" t="str">
        <f t="shared" si="227"/>
        <v/>
      </c>
      <c r="N1837" s="20" t="str">
        <f t="shared" si="228"/>
        <v/>
      </c>
      <c r="O1837" s="18" t="str">
        <f t="shared" si="229"/>
        <v/>
      </c>
      <c r="P1837" s="18" t="str">
        <f t="shared" si="230"/>
        <v/>
      </c>
      <c r="Q1837" s="21" t="str">
        <f t="shared" si="231"/>
        <v/>
      </c>
      <c r="R1837" s="22" t="str">
        <f>IF($B1837="","",IF(_xlfn.MAXIFS(PurDate,PurItem,$B1837)=0,"",_xlfn.MAXIFS(PurDate,PurItem,$B1837)))</f>
        <v/>
      </c>
      <c r="S1837" s="20" t="str">
        <f t="shared" si="232"/>
        <v/>
      </c>
    </row>
    <row r="1838" spans="9:19" x14ac:dyDescent="0.25">
      <c r="I1838" s="18" t="str">
        <f>IF($B1838="","",IF(CostMethod="Last Cost",IFERROR(INDEX(PurCost,MATCH(_xlfn.MAXIFS(PurRank,PurItem,$B1838),PurRank,0)),$H1838),IF(($G1838+SUMIFS(PurQty,PurItem,$B1838))=0,$H1838,($G1838*$H1838+SUMIFS(PurTotal,PurItem,$B1838))/($G1838+SUMIFS(PurQty,PurItem,$B1838)))))</f>
        <v/>
      </c>
      <c r="K1838" s="18" t="str">
        <f t="shared" si="225"/>
        <v/>
      </c>
      <c r="L1838" s="19" t="str">
        <f t="shared" si="226"/>
        <v/>
      </c>
      <c r="M1838" s="19" t="str">
        <f t="shared" si="227"/>
        <v/>
      </c>
      <c r="N1838" s="20" t="str">
        <f t="shared" si="228"/>
        <v/>
      </c>
      <c r="O1838" s="18" t="str">
        <f t="shared" si="229"/>
        <v/>
      </c>
      <c r="P1838" s="18" t="str">
        <f t="shared" si="230"/>
        <v/>
      </c>
      <c r="Q1838" s="21" t="str">
        <f t="shared" si="231"/>
        <v/>
      </c>
      <c r="R1838" s="22" t="str">
        <f>IF($B1838="","",IF(_xlfn.MAXIFS(PurDate,PurItem,$B1838)=0,"",_xlfn.MAXIFS(PurDate,PurItem,$B1838)))</f>
        <v/>
      </c>
      <c r="S1838" s="20" t="str">
        <f t="shared" si="232"/>
        <v/>
      </c>
    </row>
    <row r="1839" spans="9:19" x14ac:dyDescent="0.25">
      <c r="I1839" s="18" t="str">
        <f>IF($B1839="","",IF(CostMethod="Last Cost",IFERROR(INDEX(PurCost,MATCH(_xlfn.MAXIFS(PurRank,PurItem,$B1839),PurRank,0)),$H1839),IF(($G1839+SUMIFS(PurQty,PurItem,$B1839))=0,$H1839,($G1839*$H1839+SUMIFS(PurTotal,PurItem,$B1839))/($G1839+SUMIFS(PurQty,PurItem,$B1839)))))</f>
        <v/>
      </c>
      <c r="K1839" s="18" t="str">
        <f t="shared" si="225"/>
        <v/>
      </c>
      <c r="L1839" s="19" t="str">
        <f t="shared" si="226"/>
        <v/>
      </c>
      <c r="M1839" s="19" t="str">
        <f t="shared" si="227"/>
        <v/>
      </c>
      <c r="N1839" s="20" t="str">
        <f t="shared" si="228"/>
        <v/>
      </c>
      <c r="O1839" s="18" t="str">
        <f t="shared" si="229"/>
        <v/>
      </c>
      <c r="P1839" s="18" t="str">
        <f t="shared" si="230"/>
        <v/>
      </c>
      <c r="Q1839" s="21" t="str">
        <f t="shared" si="231"/>
        <v/>
      </c>
      <c r="R1839" s="22" t="str">
        <f>IF($B1839="","",IF(_xlfn.MAXIFS(PurDate,PurItem,$B1839)=0,"",_xlfn.MAXIFS(PurDate,PurItem,$B1839)))</f>
        <v/>
      </c>
      <c r="S1839" s="20" t="str">
        <f t="shared" si="232"/>
        <v/>
      </c>
    </row>
    <row r="1840" spans="9:19" x14ac:dyDescent="0.25">
      <c r="I1840" s="18" t="str">
        <f>IF($B1840="","",IF(CostMethod="Last Cost",IFERROR(INDEX(PurCost,MATCH(_xlfn.MAXIFS(PurRank,PurItem,$B1840),PurRank,0)),$H1840),IF(($G1840+SUMIFS(PurQty,PurItem,$B1840))=0,$H1840,($G1840*$H1840+SUMIFS(PurTotal,PurItem,$B1840))/($G1840+SUMIFS(PurQty,PurItem,$B1840)))))</f>
        <v/>
      </c>
      <c r="K1840" s="18" t="str">
        <f t="shared" si="225"/>
        <v/>
      </c>
      <c r="L1840" s="19" t="str">
        <f t="shared" si="226"/>
        <v/>
      </c>
      <c r="M1840" s="19" t="str">
        <f t="shared" si="227"/>
        <v/>
      </c>
      <c r="N1840" s="20" t="str">
        <f t="shared" si="228"/>
        <v/>
      </c>
      <c r="O1840" s="18" t="str">
        <f t="shared" si="229"/>
        <v/>
      </c>
      <c r="P1840" s="18" t="str">
        <f t="shared" si="230"/>
        <v/>
      </c>
      <c r="Q1840" s="21" t="str">
        <f t="shared" si="231"/>
        <v/>
      </c>
      <c r="R1840" s="22" t="str">
        <f>IF($B1840="","",IF(_xlfn.MAXIFS(PurDate,PurItem,$B1840)=0,"",_xlfn.MAXIFS(PurDate,PurItem,$B1840)))</f>
        <v/>
      </c>
      <c r="S1840" s="20" t="str">
        <f t="shared" si="232"/>
        <v/>
      </c>
    </row>
    <row r="1841" spans="9:19" x14ac:dyDescent="0.25">
      <c r="I1841" s="18" t="str">
        <f>IF($B1841="","",IF(CostMethod="Last Cost",IFERROR(INDEX(PurCost,MATCH(_xlfn.MAXIFS(PurRank,PurItem,$B1841),PurRank,0)),$H1841),IF(($G1841+SUMIFS(PurQty,PurItem,$B1841))=0,$H1841,($G1841*$H1841+SUMIFS(PurTotal,PurItem,$B1841))/($G1841+SUMIFS(PurQty,PurItem,$B1841)))))</f>
        <v/>
      </c>
      <c r="K1841" s="18" t="str">
        <f t="shared" si="225"/>
        <v/>
      </c>
      <c r="L1841" s="19" t="str">
        <f t="shared" si="226"/>
        <v/>
      </c>
      <c r="M1841" s="19" t="str">
        <f t="shared" si="227"/>
        <v/>
      </c>
      <c r="N1841" s="20" t="str">
        <f t="shared" si="228"/>
        <v/>
      </c>
      <c r="O1841" s="18" t="str">
        <f t="shared" si="229"/>
        <v/>
      </c>
      <c r="P1841" s="18" t="str">
        <f t="shared" si="230"/>
        <v/>
      </c>
      <c r="Q1841" s="21" t="str">
        <f t="shared" si="231"/>
        <v/>
      </c>
      <c r="R1841" s="22" t="str">
        <f>IF($B1841="","",IF(_xlfn.MAXIFS(PurDate,PurItem,$B1841)=0,"",_xlfn.MAXIFS(PurDate,PurItem,$B1841)))</f>
        <v/>
      </c>
      <c r="S1841" s="20" t="str">
        <f t="shared" si="232"/>
        <v/>
      </c>
    </row>
    <row r="1842" spans="9:19" x14ac:dyDescent="0.25">
      <c r="I1842" s="18" t="str">
        <f>IF($B1842="","",IF(CostMethod="Last Cost",IFERROR(INDEX(PurCost,MATCH(_xlfn.MAXIFS(PurRank,PurItem,$B1842),PurRank,0)),$H1842),IF(($G1842+SUMIFS(PurQty,PurItem,$B1842))=0,$H1842,($G1842*$H1842+SUMIFS(PurTotal,PurItem,$B1842))/($G1842+SUMIFS(PurQty,PurItem,$B1842)))))</f>
        <v/>
      </c>
      <c r="K1842" s="18" t="str">
        <f t="shared" si="225"/>
        <v/>
      </c>
      <c r="L1842" s="19" t="str">
        <f t="shared" si="226"/>
        <v/>
      </c>
      <c r="M1842" s="19" t="str">
        <f t="shared" si="227"/>
        <v/>
      </c>
      <c r="N1842" s="20" t="str">
        <f t="shared" si="228"/>
        <v/>
      </c>
      <c r="O1842" s="18" t="str">
        <f t="shared" si="229"/>
        <v/>
      </c>
      <c r="P1842" s="18" t="str">
        <f t="shared" si="230"/>
        <v/>
      </c>
      <c r="Q1842" s="21" t="str">
        <f t="shared" si="231"/>
        <v/>
      </c>
      <c r="R1842" s="22" t="str">
        <f>IF($B1842="","",IF(_xlfn.MAXIFS(PurDate,PurItem,$B1842)=0,"",_xlfn.MAXIFS(PurDate,PurItem,$B1842)))</f>
        <v/>
      </c>
      <c r="S1842" s="20" t="str">
        <f t="shared" si="232"/>
        <v/>
      </c>
    </row>
    <row r="1843" spans="9:19" x14ac:dyDescent="0.25">
      <c r="I1843" s="18" t="str">
        <f>IF($B1843="","",IF(CostMethod="Last Cost",IFERROR(INDEX(PurCost,MATCH(_xlfn.MAXIFS(PurRank,PurItem,$B1843),PurRank,0)),$H1843),IF(($G1843+SUMIFS(PurQty,PurItem,$B1843))=0,$H1843,($G1843*$H1843+SUMIFS(PurTotal,PurItem,$B1843))/($G1843+SUMIFS(PurQty,PurItem,$B1843)))))</f>
        <v/>
      </c>
      <c r="K1843" s="18" t="str">
        <f t="shared" si="225"/>
        <v/>
      </c>
      <c r="L1843" s="19" t="str">
        <f t="shared" si="226"/>
        <v/>
      </c>
      <c r="M1843" s="19" t="str">
        <f t="shared" si="227"/>
        <v/>
      </c>
      <c r="N1843" s="20" t="str">
        <f t="shared" si="228"/>
        <v/>
      </c>
      <c r="O1843" s="18" t="str">
        <f t="shared" si="229"/>
        <v/>
      </c>
      <c r="P1843" s="18" t="str">
        <f t="shared" si="230"/>
        <v/>
      </c>
      <c r="Q1843" s="21" t="str">
        <f t="shared" si="231"/>
        <v/>
      </c>
      <c r="R1843" s="22" t="str">
        <f>IF($B1843="","",IF(_xlfn.MAXIFS(PurDate,PurItem,$B1843)=0,"",_xlfn.MAXIFS(PurDate,PurItem,$B1843)))</f>
        <v/>
      </c>
      <c r="S1843" s="20" t="str">
        <f t="shared" si="232"/>
        <v/>
      </c>
    </row>
    <row r="1844" spans="9:19" x14ac:dyDescent="0.25">
      <c r="I1844" s="18" t="str">
        <f>IF($B1844="","",IF(CostMethod="Last Cost",IFERROR(INDEX(PurCost,MATCH(_xlfn.MAXIFS(PurRank,PurItem,$B1844),PurRank,0)),$H1844),IF(($G1844+SUMIFS(PurQty,PurItem,$B1844))=0,$H1844,($G1844*$H1844+SUMIFS(PurTotal,PurItem,$B1844))/($G1844+SUMIFS(PurQty,PurItem,$B1844)))))</f>
        <v/>
      </c>
      <c r="K1844" s="18" t="str">
        <f t="shared" si="225"/>
        <v/>
      </c>
      <c r="L1844" s="19" t="str">
        <f t="shared" si="226"/>
        <v/>
      </c>
      <c r="M1844" s="19" t="str">
        <f t="shared" si="227"/>
        <v/>
      </c>
      <c r="N1844" s="20" t="str">
        <f t="shared" si="228"/>
        <v/>
      </c>
      <c r="O1844" s="18" t="str">
        <f t="shared" si="229"/>
        <v/>
      </c>
      <c r="P1844" s="18" t="str">
        <f t="shared" si="230"/>
        <v/>
      </c>
      <c r="Q1844" s="21" t="str">
        <f t="shared" si="231"/>
        <v/>
      </c>
      <c r="R1844" s="22" t="str">
        <f>IF($B1844="","",IF(_xlfn.MAXIFS(PurDate,PurItem,$B1844)=0,"",_xlfn.MAXIFS(PurDate,PurItem,$B1844)))</f>
        <v/>
      </c>
      <c r="S1844" s="20" t="str">
        <f t="shared" si="232"/>
        <v/>
      </c>
    </row>
    <row r="1845" spans="9:19" x14ac:dyDescent="0.25">
      <c r="I1845" s="18" t="str">
        <f>IF($B1845="","",IF(CostMethod="Last Cost",IFERROR(INDEX(PurCost,MATCH(_xlfn.MAXIFS(PurRank,PurItem,$B1845),PurRank,0)),$H1845),IF(($G1845+SUMIFS(PurQty,PurItem,$B1845))=0,$H1845,($G1845*$H1845+SUMIFS(PurTotal,PurItem,$B1845))/($G1845+SUMIFS(PurQty,PurItem,$B1845)))))</f>
        <v/>
      </c>
      <c r="K1845" s="18" t="str">
        <f t="shared" si="225"/>
        <v/>
      </c>
      <c r="L1845" s="19" t="str">
        <f t="shared" si="226"/>
        <v/>
      </c>
      <c r="M1845" s="19" t="str">
        <f t="shared" si="227"/>
        <v/>
      </c>
      <c r="N1845" s="20" t="str">
        <f t="shared" si="228"/>
        <v/>
      </c>
      <c r="O1845" s="18" t="str">
        <f t="shared" si="229"/>
        <v/>
      </c>
      <c r="P1845" s="18" t="str">
        <f t="shared" si="230"/>
        <v/>
      </c>
      <c r="Q1845" s="21" t="str">
        <f t="shared" si="231"/>
        <v/>
      </c>
      <c r="R1845" s="22" t="str">
        <f>IF($B1845="","",IF(_xlfn.MAXIFS(PurDate,PurItem,$B1845)=0,"",_xlfn.MAXIFS(PurDate,PurItem,$B1845)))</f>
        <v/>
      </c>
      <c r="S1845" s="20" t="str">
        <f t="shared" si="232"/>
        <v/>
      </c>
    </row>
    <row r="1846" spans="9:19" x14ac:dyDescent="0.25">
      <c r="I1846" s="18" t="str">
        <f>IF($B1846="","",IF(CostMethod="Last Cost",IFERROR(INDEX(PurCost,MATCH(_xlfn.MAXIFS(PurRank,PurItem,$B1846),PurRank,0)),$H1846),IF(($G1846+SUMIFS(PurQty,PurItem,$B1846))=0,$H1846,($G1846*$H1846+SUMIFS(PurTotal,PurItem,$B1846))/($G1846+SUMIFS(PurQty,PurItem,$B1846)))))</f>
        <v/>
      </c>
      <c r="K1846" s="18" t="str">
        <f t="shared" si="225"/>
        <v/>
      </c>
      <c r="L1846" s="19" t="str">
        <f t="shared" si="226"/>
        <v/>
      </c>
      <c r="M1846" s="19" t="str">
        <f t="shared" si="227"/>
        <v/>
      </c>
      <c r="N1846" s="20" t="str">
        <f t="shared" si="228"/>
        <v/>
      </c>
      <c r="O1846" s="18" t="str">
        <f t="shared" si="229"/>
        <v/>
      </c>
      <c r="P1846" s="18" t="str">
        <f t="shared" si="230"/>
        <v/>
      </c>
      <c r="Q1846" s="21" t="str">
        <f t="shared" si="231"/>
        <v/>
      </c>
      <c r="R1846" s="22" t="str">
        <f>IF($B1846="","",IF(_xlfn.MAXIFS(PurDate,PurItem,$B1846)=0,"",_xlfn.MAXIFS(PurDate,PurItem,$B1846)))</f>
        <v/>
      </c>
      <c r="S1846" s="20" t="str">
        <f t="shared" si="232"/>
        <v/>
      </c>
    </row>
    <row r="1847" spans="9:19" x14ac:dyDescent="0.25">
      <c r="I1847" s="18" t="str">
        <f>IF($B1847="","",IF(CostMethod="Last Cost",IFERROR(INDEX(PurCost,MATCH(_xlfn.MAXIFS(PurRank,PurItem,$B1847),PurRank,0)),$H1847),IF(($G1847+SUMIFS(PurQty,PurItem,$B1847))=0,$H1847,($G1847*$H1847+SUMIFS(PurTotal,PurItem,$B1847))/($G1847+SUMIFS(PurQty,PurItem,$B1847)))))</f>
        <v/>
      </c>
      <c r="K1847" s="18" t="str">
        <f t="shared" si="225"/>
        <v/>
      </c>
      <c r="L1847" s="19" t="str">
        <f t="shared" si="226"/>
        <v/>
      </c>
      <c r="M1847" s="19" t="str">
        <f t="shared" si="227"/>
        <v/>
      </c>
      <c r="N1847" s="20" t="str">
        <f t="shared" si="228"/>
        <v/>
      </c>
      <c r="O1847" s="18" t="str">
        <f t="shared" si="229"/>
        <v/>
      </c>
      <c r="P1847" s="18" t="str">
        <f t="shared" si="230"/>
        <v/>
      </c>
      <c r="Q1847" s="21" t="str">
        <f t="shared" si="231"/>
        <v/>
      </c>
      <c r="R1847" s="22" t="str">
        <f>IF($B1847="","",IF(_xlfn.MAXIFS(PurDate,PurItem,$B1847)=0,"",_xlfn.MAXIFS(PurDate,PurItem,$B1847)))</f>
        <v/>
      </c>
      <c r="S1847" s="20" t="str">
        <f t="shared" si="232"/>
        <v/>
      </c>
    </row>
    <row r="1848" spans="9:19" x14ac:dyDescent="0.25">
      <c r="I1848" s="18" t="str">
        <f>IF($B1848="","",IF(CostMethod="Last Cost",IFERROR(INDEX(PurCost,MATCH(_xlfn.MAXIFS(PurRank,PurItem,$B1848),PurRank,0)),$H1848),IF(($G1848+SUMIFS(PurQty,PurItem,$B1848))=0,$H1848,($G1848*$H1848+SUMIFS(PurTotal,PurItem,$B1848))/($G1848+SUMIFS(PurQty,PurItem,$B1848)))))</f>
        <v/>
      </c>
      <c r="K1848" s="18" t="str">
        <f t="shared" si="225"/>
        <v/>
      </c>
      <c r="L1848" s="19" t="str">
        <f t="shared" si="226"/>
        <v/>
      </c>
      <c r="M1848" s="19" t="str">
        <f t="shared" si="227"/>
        <v/>
      </c>
      <c r="N1848" s="20" t="str">
        <f t="shared" si="228"/>
        <v/>
      </c>
      <c r="O1848" s="18" t="str">
        <f t="shared" si="229"/>
        <v/>
      </c>
      <c r="P1848" s="18" t="str">
        <f t="shared" si="230"/>
        <v/>
      </c>
      <c r="Q1848" s="21" t="str">
        <f t="shared" si="231"/>
        <v/>
      </c>
      <c r="R1848" s="22" t="str">
        <f>IF($B1848="","",IF(_xlfn.MAXIFS(PurDate,PurItem,$B1848)=0,"",_xlfn.MAXIFS(PurDate,PurItem,$B1848)))</f>
        <v/>
      </c>
      <c r="S1848" s="20" t="str">
        <f t="shared" si="232"/>
        <v/>
      </c>
    </row>
    <row r="1849" spans="9:19" x14ac:dyDescent="0.25">
      <c r="I1849" s="18" t="str">
        <f>IF($B1849="","",IF(CostMethod="Last Cost",IFERROR(INDEX(PurCost,MATCH(_xlfn.MAXIFS(PurRank,PurItem,$B1849),PurRank,0)),$H1849),IF(($G1849+SUMIFS(PurQty,PurItem,$B1849))=0,$H1849,($G1849*$H1849+SUMIFS(PurTotal,PurItem,$B1849))/($G1849+SUMIFS(PurQty,PurItem,$B1849)))))</f>
        <v/>
      </c>
      <c r="K1849" s="18" t="str">
        <f t="shared" si="225"/>
        <v/>
      </c>
      <c r="L1849" s="19" t="str">
        <f t="shared" si="226"/>
        <v/>
      </c>
      <c r="M1849" s="19" t="str">
        <f t="shared" si="227"/>
        <v/>
      </c>
      <c r="N1849" s="20" t="str">
        <f t="shared" si="228"/>
        <v/>
      </c>
      <c r="O1849" s="18" t="str">
        <f t="shared" si="229"/>
        <v/>
      </c>
      <c r="P1849" s="18" t="str">
        <f t="shared" si="230"/>
        <v/>
      </c>
      <c r="Q1849" s="21" t="str">
        <f t="shared" si="231"/>
        <v/>
      </c>
      <c r="R1849" s="22" t="str">
        <f>IF($B1849="","",IF(_xlfn.MAXIFS(PurDate,PurItem,$B1849)=0,"",_xlfn.MAXIFS(PurDate,PurItem,$B1849)))</f>
        <v/>
      </c>
      <c r="S1849" s="20" t="str">
        <f t="shared" si="232"/>
        <v/>
      </c>
    </row>
    <row r="1850" spans="9:19" x14ac:dyDescent="0.25">
      <c r="I1850" s="18" t="str">
        <f>IF($B1850="","",IF(CostMethod="Last Cost",IFERROR(INDEX(PurCost,MATCH(_xlfn.MAXIFS(PurRank,PurItem,$B1850),PurRank,0)),$H1850),IF(($G1850+SUMIFS(PurQty,PurItem,$B1850))=0,$H1850,($G1850*$H1850+SUMIFS(PurTotal,PurItem,$B1850))/($G1850+SUMIFS(PurQty,PurItem,$B1850)))))</f>
        <v/>
      </c>
      <c r="K1850" s="18" t="str">
        <f t="shared" si="225"/>
        <v/>
      </c>
      <c r="L1850" s="19" t="str">
        <f t="shared" si="226"/>
        <v/>
      </c>
      <c r="M1850" s="19" t="str">
        <f t="shared" si="227"/>
        <v/>
      </c>
      <c r="N1850" s="20" t="str">
        <f t="shared" si="228"/>
        <v/>
      </c>
      <c r="O1850" s="18" t="str">
        <f t="shared" si="229"/>
        <v/>
      </c>
      <c r="P1850" s="18" t="str">
        <f t="shared" si="230"/>
        <v/>
      </c>
      <c r="Q1850" s="21" t="str">
        <f t="shared" si="231"/>
        <v/>
      </c>
      <c r="R1850" s="22" t="str">
        <f>IF($B1850="","",IF(_xlfn.MAXIFS(PurDate,PurItem,$B1850)=0,"",_xlfn.MAXIFS(PurDate,PurItem,$B1850)))</f>
        <v/>
      </c>
      <c r="S1850" s="20" t="str">
        <f t="shared" si="232"/>
        <v/>
      </c>
    </row>
    <row r="1851" spans="9:19" x14ac:dyDescent="0.25">
      <c r="I1851" s="18" t="str">
        <f>IF($B1851="","",IF(CostMethod="Last Cost",IFERROR(INDEX(PurCost,MATCH(_xlfn.MAXIFS(PurRank,PurItem,$B1851),PurRank,0)),$H1851),IF(($G1851+SUMIFS(PurQty,PurItem,$B1851))=0,$H1851,($G1851*$H1851+SUMIFS(PurTotal,PurItem,$B1851))/($G1851+SUMIFS(PurQty,PurItem,$B1851)))))</f>
        <v/>
      </c>
      <c r="K1851" s="18" t="str">
        <f t="shared" si="225"/>
        <v/>
      </c>
      <c r="L1851" s="19" t="str">
        <f t="shared" si="226"/>
        <v/>
      </c>
      <c r="M1851" s="19" t="str">
        <f t="shared" si="227"/>
        <v/>
      </c>
      <c r="N1851" s="20" t="str">
        <f t="shared" si="228"/>
        <v/>
      </c>
      <c r="O1851" s="18" t="str">
        <f t="shared" si="229"/>
        <v/>
      </c>
      <c r="P1851" s="18" t="str">
        <f t="shared" si="230"/>
        <v/>
      </c>
      <c r="Q1851" s="21" t="str">
        <f t="shared" si="231"/>
        <v/>
      </c>
      <c r="R1851" s="22" t="str">
        <f>IF($B1851="","",IF(_xlfn.MAXIFS(PurDate,PurItem,$B1851)=0,"",_xlfn.MAXIFS(PurDate,PurItem,$B1851)))</f>
        <v/>
      </c>
      <c r="S1851" s="20" t="str">
        <f t="shared" si="232"/>
        <v/>
      </c>
    </row>
    <row r="1852" spans="9:19" x14ac:dyDescent="0.25">
      <c r="I1852" s="18" t="str">
        <f>IF($B1852="","",IF(CostMethod="Last Cost",IFERROR(INDEX(PurCost,MATCH(_xlfn.MAXIFS(PurRank,PurItem,$B1852),PurRank,0)),$H1852),IF(($G1852+SUMIFS(PurQty,PurItem,$B1852))=0,$H1852,($G1852*$H1852+SUMIFS(PurTotal,PurItem,$B1852))/($G1852+SUMIFS(PurQty,PurItem,$B1852)))))</f>
        <v/>
      </c>
      <c r="K1852" s="18" t="str">
        <f t="shared" si="225"/>
        <v/>
      </c>
      <c r="L1852" s="19" t="str">
        <f t="shared" si="226"/>
        <v/>
      </c>
      <c r="M1852" s="19" t="str">
        <f t="shared" si="227"/>
        <v/>
      </c>
      <c r="N1852" s="20" t="str">
        <f t="shared" si="228"/>
        <v/>
      </c>
      <c r="O1852" s="18" t="str">
        <f t="shared" si="229"/>
        <v/>
      </c>
      <c r="P1852" s="18" t="str">
        <f t="shared" si="230"/>
        <v/>
      </c>
      <c r="Q1852" s="21" t="str">
        <f t="shared" si="231"/>
        <v/>
      </c>
      <c r="R1852" s="22" t="str">
        <f>IF($B1852="","",IF(_xlfn.MAXIFS(PurDate,PurItem,$B1852)=0,"",_xlfn.MAXIFS(PurDate,PurItem,$B1852)))</f>
        <v/>
      </c>
      <c r="S1852" s="20" t="str">
        <f t="shared" si="232"/>
        <v/>
      </c>
    </row>
    <row r="1853" spans="9:19" x14ac:dyDescent="0.25">
      <c r="I1853" s="18" t="str">
        <f>IF($B1853="","",IF(CostMethod="Last Cost",IFERROR(INDEX(PurCost,MATCH(_xlfn.MAXIFS(PurRank,PurItem,$B1853),PurRank,0)),$H1853),IF(($G1853+SUMIFS(PurQty,PurItem,$B1853))=0,$H1853,($G1853*$H1853+SUMIFS(PurTotal,PurItem,$B1853))/($G1853+SUMIFS(PurQty,PurItem,$B1853)))))</f>
        <v/>
      </c>
      <c r="K1853" s="18" t="str">
        <f t="shared" si="225"/>
        <v/>
      </c>
      <c r="L1853" s="19" t="str">
        <f t="shared" si="226"/>
        <v/>
      </c>
      <c r="M1853" s="19" t="str">
        <f t="shared" si="227"/>
        <v/>
      </c>
      <c r="N1853" s="20" t="str">
        <f t="shared" si="228"/>
        <v/>
      </c>
      <c r="O1853" s="18" t="str">
        <f t="shared" si="229"/>
        <v/>
      </c>
      <c r="P1853" s="18" t="str">
        <f t="shared" si="230"/>
        <v/>
      </c>
      <c r="Q1853" s="21" t="str">
        <f t="shared" si="231"/>
        <v/>
      </c>
      <c r="R1853" s="22" t="str">
        <f>IF($B1853="","",IF(_xlfn.MAXIFS(PurDate,PurItem,$B1853)=0,"",_xlfn.MAXIFS(PurDate,PurItem,$B1853)))</f>
        <v/>
      </c>
      <c r="S1853" s="20" t="str">
        <f t="shared" si="232"/>
        <v/>
      </c>
    </row>
    <row r="1854" spans="9:19" x14ac:dyDescent="0.25">
      <c r="I1854" s="18" t="str">
        <f>IF($B1854="","",IF(CostMethod="Last Cost",IFERROR(INDEX(PurCost,MATCH(_xlfn.MAXIFS(PurRank,PurItem,$B1854),PurRank,0)),$H1854),IF(($G1854+SUMIFS(PurQty,PurItem,$B1854))=0,$H1854,($G1854*$H1854+SUMIFS(PurTotal,PurItem,$B1854))/($G1854+SUMIFS(PurQty,PurItem,$B1854)))))</f>
        <v/>
      </c>
      <c r="K1854" s="18" t="str">
        <f t="shared" si="225"/>
        <v/>
      </c>
      <c r="L1854" s="19" t="str">
        <f t="shared" si="226"/>
        <v/>
      </c>
      <c r="M1854" s="19" t="str">
        <f t="shared" si="227"/>
        <v/>
      </c>
      <c r="N1854" s="20" t="str">
        <f t="shared" si="228"/>
        <v/>
      </c>
      <c r="O1854" s="18" t="str">
        <f t="shared" si="229"/>
        <v/>
      </c>
      <c r="P1854" s="18" t="str">
        <f t="shared" si="230"/>
        <v/>
      </c>
      <c r="Q1854" s="21" t="str">
        <f t="shared" si="231"/>
        <v/>
      </c>
      <c r="R1854" s="22" t="str">
        <f>IF($B1854="","",IF(_xlfn.MAXIFS(PurDate,PurItem,$B1854)=0,"",_xlfn.MAXIFS(PurDate,PurItem,$B1854)))</f>
        <v/>
      </c>
      <c r="S1854" s="20" t="str">
        <f t="shared" si="232"/>
        <v/>
      </c>
    </row>
    <row r="1855" spans="9:19" x14ac:dyDescent="0.25">
      <c r="I1855" s="18" t="str">
        <f>IF($B1855="","",IF(CostMethod="Last Cost",IFERROR(INDEX(PurCost,MATCH(_xlfn.MAXIFS(PurRank,PurItem,$B1855),PurRank,0)),$H1855),IF(($G1855+SUMIFS(PurQty,PurItem,$B1855))=0,$H1855,($G1855*$H1855+SUMIFS(PurTotal,PurItem,$B1855))/($G1855+SUMIFS(PurQty,PurItem,$B1855)))))</f>
        <v/>
      </c>
      <c r="K1855" s="18" t="str">
        <f t="shared" si="225"/>
        <v/>
      </c>
      <c r="L1855" s="19" t="str">
        <f t="shared" si="226"/>
        <v/>
      </c>
      <c r="M1855" s="19" t="str">
        <f t="shared" si="227"/>
        <v/>
      </c>
      <c r="N1855" s="20" t="str">
        <f t="shared" si="228"/>
        <v/>
      </c>
      <c r="O1855" s="18" t="str">
        <f t="shared" si="229"/>
        <v/>
      </c>
      <c r="P1855" s="18" t="str">
        <f t="shared" si="230"/>
        <v/>
      </c>
      <c r="Q1855" s="21" t="str">
        <f t="shared" si="231"/>
        <v/>
      </c>
      <c r="R1855" s="22" t="str">
        <f>IF($B1855="","",IF(_xlfn.MAXIFS(PurDate,PurItem,$B1855)=0,"",_xlfn.MAXIFS(PurDate,PurItem,$B1855)))</f>
        <v/>
      </c>
      <c r="S1855" s="20" t="str">
        <f t="shared" si="232"/>
        <v/>
      </c>
    </row>
    <row r="1856" spans="9:19" x14ac:dyDescent="0.25">
      <c r="I1856" s="18" t="str">
        <f>IF($B1856="","",IF(CostMethod="Last Cost",IFERROR(INDEX(PurCost,MATCH(_xlfn.MAXIFS(PurRank,PurItem,$B1856),PurRank,0)),$H1856),IF(($G1856+SUMIFS(PurQty,PurItem,$B1856))=0,$H1856,($G1856*$H1856+SUMIFS(PurTotal,PurItem,$B1856))/($G1856+SUMIFS(PurQty,PurItem,$B1856)))))</f>
        <v/>
      </c>
      <c r="K1856" s="18" t="str">
        <f t="shared" si="225"/>
        <v/>
      </c>
      <c r="L1856" s="19" t="str">
        <f t="shared" si="226"/>
        <v/>
      </c>
      <c r="M1856" s="19" t="str">
        <f t="shared" si="227"/>
        <v/>
      </c>
      <c r="N1856" s="20" t="str">
        <f t="shared" si="228"/>
        <v/>
      </c>
      <c r="O1856" s="18" t="str">
        <f t="shared" si="229"/>
        <v/>
      </c>
      <c r="P1856" s="18" t="str">
        <f t="shared" si="230"/>
        <v/>
      </c>
      <c r="Q1856" s="21" t="str">
        <f t="shared" si="231"/>
        <v/>
      </c>
      <c r="R1856" s="22" t="str">
        <f>IF($B1856="","",IF(_xlfn.MAXIFS(PurDate,PurItem,$B1856)=0,"",_xlfn.MAXIFS(PurDate,PurItem,$B1856)))</f>
        <v/>
      </c>
      <c r="S1856" s="20" t="str">
        <f t="shared" si="232"/>
        <v/>
      </c>
    </row>
    <row r="1857" spans="9:19" x14ac:dyDescent="0.25">
      <c r="I1857" s="18" t="str">
        <f>IF($B1857="","",IF(CostMethod="Last Cost",IFERROR(INDEX(PurCost,MATCH(_xlfn.MAXIFS(PurRank,PurItem,$B1857),PurRank,0)),$H1857),IF(($G1857+SUMIFS(PurQty,PurItem,$B1857))=0,$H1857,($G1857*$H1857+SUMIFS(PurTotal,PurItem,$B1857))/($G1857+SUMIFS(PurQty,PurItem,$B1857)))))</f>
        <v/>
      </c>
      <c r="K1857" s="18" t="str">
        <f t="shared" si="225"/>
        <v/>
      </c>
      <c r="L1857" s="19" t="str">
        <f t="shared" si="226"/>
        <v/>
      </c>
      <c r="M1857" s="19" t="str">
        <f t="shared" si="227"/>
        <v/>
      </c>
      <c r="N1857" s="20" t="str">
        <f t="shared" si="228"/>
        <v/>
      </c>
      <c r="O1857" s="18" t="str">
        <f t="shared" si="229"/>
        <v/>
      </c>
      <c r="P1857" s="18" t="str">
        <f t="shared" si="230"/>
        <v/>
      </c>
      <c r="Q1857" s="21" t="str">
        <f t="shared" si="231"/>
        <v/>
      </c>
      <c r="R1857" s="22" t="str">
        <f>IF($B1857="","",IF(_xlfn.MAXIFS(PurDate,PurItem,$B1857)=0,"",_xlfn.MAXIFS(PurDate,PurItem,$B1857)))</f>
        <v/>
      </c>
      <c r="S1857" s="20" t="str">
        <f t="shared" si="232"/>
        <v/>
      </c>
    </row>
    <row r="1858" spans="9:19" x14ac:dyDescent="0.25">
      <c r="I1858" s="18" t="str">
        <f>IF($B1858="","",IF(CostMethod="Last Cost",IFERROR(INDEX(PurCost,MATCH(_xlfn.MAXIFS(PurRank,PurItem,$B1858),PurRank,0)),$H1858),IF(($G1858+SUMIFS(PurQty,PurItem,$B1858))=0,$H1858,($G1858*$H1858+SUMIFS(PurTotal,PurItem,$B1858))/($G1858+SUMIFS(PurQty,PurItem,$B1858)))))</f>
        <v/>
      </c>
      <c r="K1858" s="18" t="str">
        <f t="shared" si="225"/>
        <v/>
      </c>
      <c r="L1858" s="19" t="str">
        <f t="shared" si="226"/>
        <v/>
      </c>
      <c r="M1858" s="19" t="str">
        <f t="shared" si="227"/>
        <v/>
      </c>
      <c r="N1858" s="20" t="str">
        <f t="shared" si="228"/>
        <v/>
      </c>
      <c r="O1858" s="18" t="str">
        <f t="shared" si="229"/>
        <v/>
      </c>
      <c r="P1858" s="18" t="str">
        <f t="shared" si="230"/>
        <v/>
      </c>
      <c r="Q1858" s="21" t="str">
        <f t="shared" si="231"/>
        <v/>
      </c>
      <c r="R1858" s="22" t="str">
        <f>IF($B1858="","",IF(_xlfn.MAXIFS(PurDate,PurItem,$B1858)=0,"",_xlfn.MAXIFS(PurDate,PurItem,$B1858)))</f>
        <v/>
      </c>
      <c r="S1858" s="20" t="str">
        <f t="shared" si="232"/>
        <v/>
      </c>
    </row>
    <row r="1859" spans="9:19" x14ac:dyDescent="0.25">
      <c r="I1859" s="18" t="str">
        <f>IF($B1859="","",IF(CostMethod="Last Cost",IFERROR(INDEX(PurCost,MATCH(_xlfn.MAXIFS(PurRank,PurItem,$B1859),PurRank,0)),$H1859),IF(($G1859+SUMIFS(PurQty,PurItem,$B1859))=0,$H1859,($G1859*$H1859+SUMIFS(PurTotal,PurItem,$B1859))/($G1859+SUMIFS(PurQty,PurItem,$B1859)))))</f>
        <v/>
      </c>
      <c r="K1859" s="18" t="str">
        <f t="shared" si="225"/>
        <v/>
      </c>
      <c r="L1859" s="19" t="str">
        <f t="shared" si="226"/>
        <v/>
      </c>
      <c r="M1859" s="19" t="str">
        <f t="shared" si="227"/>
        <v/>
      </c>
      <c r="N1859" s="20" t="str">
        <f t="shared" si="228"/>
        <v/>
      </c>
      <c r="O1859" s="18" t="str">
        <f t="shared" si="229"/>
        <v/>
      </c>
      <c r="P1859" s="18" t="str">
        <f t="shared" si="230"/>
        <v/>
      </c>
      <c r="Q1859" s="21" t="str">
        <f t="shared" si="231"/>
        <v/>
      </c>
      <c r="R1859" s="22" t="str">
        <f>IF($B1859="","",IF(_xlfn.MAXIFS(PurDate,PurItem,$B1859)=0,"",_xlfn.MAXIFS(PurDate,PurItem,$B1859)))</f>
        <v/>
      </c>
      <c r="S1859" s="20" t="str">
        <f t="shared" si="232"/>
        <v/>
      </c>
    </row>
    <row r="1860" spans="9:19" x14ac:dyDescent="0.25">
      <c r="I1860" s="18" t="str">
        <f>IF($B1860="","",IF(CostMethod="Last Cost",IFERROR(INDEX(PurCost,MATCH(_xlfn.MAXIFS(PurRank,PurItem,$B1860),PurRank,0)),$H1860),IF(($G1860+SUMIFS(PurQty,PurItem,$B1860))=0,$H1860,($G1860*$H1860+SUMIFS(PurTotal,PurItem,$B1860))/($G1860+SUMIFS(PurQty,PurItem,$B1860)))))</f>
        <v/>
      </c>
      <c r="K1860" s="18" t="str">
        <f t="shared" si="225"/>
        <v/>
      </c>
      <c r="L1860" s="19" t="str">
        <f t="shared" si="226"/>
        <v/>
      </c>
      <c r="M1860" s="19" t="str">
        <f t="shared" si="227"/>
        <v/>
      </c>
      <c r="N1860" s="20" t="str">
        <f t="shared" si="228"/>
        <v/>
      </c>
      <c r="O1860" s="18" t="str">
        <f t="shared" si="229"/>
        <v/>
      </c>
      <c r="P1860" s="18" t="str">
        <f t="shared" si="230"/>
        <v/>
      </c>
      <c r="Q1860" s="21" t="str">
        <f t="shared" si="231"/>
        <v/>
      </c>
      <c r="R1860" s="22" t="str">
        <f>IF($B1860="","",IF(_xlfn.MAXIFS(PurDate,PurItem,$B1860)=0,"",_xlfn.MAXIFS(PurDate,PurItem,$B1860)))</f>
        <v/>
      </c>
      <c r="S1860" s="20" t="str">
        <f t="shared" si="232"/>
        <v/>
      </c>
    </row>
    <row r="1861" spans="9:19" x14ac:dyDescent="0.25">
      <c r="I1861" s="18" t="str">
        <f>IF($B1861="","",IF(CostMethod="Last Cost",IFERROR(INDEX(PurCost,MATCH(_xlfn.MAXIFS(PurRank,PurItem,$B1861),PurRank,0)),$H1861),IF(($G1861+SUMIFS(PurQty,PurItem,$B1861))=0,$H1861,($G1861*$H1861+SUMIFS(PurTotal,PurItem,$B1861))/($G1861+SUMIFS(PurQty,PurItem,$B1861)))))</f>
        <v/>
      </c>
      <c r="K1861" s="18" t="str">
        <f t="shared" ref="K1861:K1924" si="233">IF(OR($B1861="",$J1861=""),"",$J1861-$I1861)</f>
        <v/>
      </c>
      <c r="L1861" s="19" t="str">
        <f t="shared" ref="L1861:L1924" si="234">IF(OR($K1861="",$J1861=0,$J1861=""),"",$K1861/$J1861)</f>
        <v/>
      </c>
      <c r="M1861" s="19" t="str">
        <f t="shared" ref="M1861:M1924" si="235">IF(OR($K1861="",$I1861=0,$I1861=""),"",$K1861/$I1861)</f>
        <v/>
      </c>
      <c r="N1861" s="20" t="str">
        <f t="shared" ref="N1861:N1924" si="236">IF($B1861="","",$G1861+SUMIFS(PurQty,PurItem,$B1861)-SUMIFS(SalQty,SalItem,$B1861)-SUMIFS(WoQty,WoItem,$B1861)+SUMIFS(AdjQty,AdjItem,$B1861)+SUMIFS(LinVarQty,LinItem,$B1861,LinPosted,"YES"))</f>
        <v/>
      </c>
      <c r="O1861" s="18" t="str">
        <f t="shared" ref="O1861:O1924" si="237">IF($B1861="","",$N1861*$I1861)</f>
        <v/>
      </c>
      <c r="P1861" s="18" t="str">
        <f t="shared" ref="P1861:P1924" si="238">IF(OR($B1861="",$J1861=""),"",$N1861*$J1861)</f>
        <v/>
      </c>
      <c r="Q1861" s="21" t="str">
        <f t="shared" ref="Q1861:Q1924" si="239">IF($B1861="","",IF($N1861&lt;0,"NEGATIVE",IF($N1861&lt;=$F1861,"REORDER","OK")))</f>
        <v/>
      </c>
      <c r="R1861" s="22" t="str">
        <f>IF($B1861="","",IF(_xlfn.MAXIFS(PurDate,PurItem,$B1861)=0,"",_xlfn.MAXIFS(PurDate,PurItem,$B1861)))</f>
        <v/>
      </c>
      <c r="S1861" s="20" t="str">
        <f t="shared" ref="S1861:S1924" si="240">IF($B1861="","",SUMIFS(PurQty,PurItem,$B1861))</f>
        <v/>
      </c>
    </row>
    <row r="1862" spans="9:19" x14ac:dyDescent="0.25">
      <c r="I1862" s="18" t="str">
        <f>IF($B1862="","",IF(CostMethod="Last Cost",IFERROR(INDEX(PurCost,MATCH(_xlfn.MAXIFS(PurRank,PurItem,$B1862),PurRank,0)),$H1862),IF(($G1862+SUMIFS(PurQty,PurItem,$B1862))=0,$H1862,($G1862*$H1862+SUMIFS(PurTotal,PurItem,$B1862))/($G1862+SUMIFS(PurQty,PurItem,$B1862)))))</f>
        <v/>
      </c>
      <c r="K1862" s="18" t="str">
        <f t="shared" si="233"/>
        <v/>
      </c>
      <c r="L1862" s="19" t="str">
        <f t="shared" si="234"/>
        <v/>
      </c>
      <c r="M1862" s="19" t="str">
        <f t="shared" si="235"/>
        <v/>
      </c>
      <c r="N1862" s="20" t="str">
        <f t="shared" si="236"/>
        <v/>
      </c>
      <c r="O1862" s="18" t="str">
        <f t="shared" si="237"/>
        <v/>
      </c>
      <c r="P1862" s="18" t="str">
        <f t="shared" si="238"/>
        <v/>
      </c>
      <c r="Q1862" s="21" t="str">
        <f t="shared" si="239"/>
        <v/>
      </c>
      <c r="R1862" s="22" t="str">
        <f>IF($B1862="","",IF(_xlfn.MAXIFS(PurDate,PurItem,$B1862)=0,"",_xlfn.MAXIFS(PurDate,PurItem,$B1862)))</f>
        <v/>
      </c>
      <c r="S1862" s="20" t="str">
        <f t="shared" si="240"/>
        <v/>
      </c>
    </row>
    <row r="1863" spans="9:19" x14ac:dyDescent="0.25">
      <c r="I1863" s="18" t="str">
        <f>IF($B1863="","",IF(CostMethod="Last Cost",IFERROR(INDEX(PurCost,MATCH(_xlfn.MAXIFS(PurRank,PurItem,$B1863),PurRank,0)),$H1863),IF(($G1863+SUMIFS(PurQty,PurItem,$B1863))=0,$H1863,($G1863*$H1863+SUMIFS(PurTotal,PurItem,$B1863))/($G1863+SUMIFS(PurQty,PurItem,$B1863)))))</f>
        <v/>
      </c>
      <c r="K1863" s="18" t="str">
        <f t="shared" si="233"/>
        <v/>
      </c>
      <c r="L1863" s="19" t="str">
        <f t="shared" si="234"/>
        <v/>
      </c>
      <c r="M1863" s="19" t="str">
        <f t="shared" si="235"/>
        <v/>
      </c>
      <c r="N1863" s="20" t="str">
        <f t="shared" si="236"/>
        <v/>
      </c>
      <c r="O1863" s="18" t="str">
        <f t="shared" si="237"/>
        <v/>
      </c>
      <c r="P1863" s="18" t="str">
        <f t="shared" si="238"/>
        <v/>
      </c>
      <c r="Q1863" s="21" t="str">
        <f t="shared" si="239"/>
        <v/>
      </c>
      <c r="R1863" s="22" t="str">
        <f>IF($B1863="","",IF(_xlfn.MAXIFS(PurDate,PurItem,$B1863)=0,"",_xlfn.MAXIFS(PurDate,PurItem,$B1863)))</f>
        <v/>
      </c>
      <c r="S1863" s="20" t="str">
        <f t="shared" si="240"/>
        <v/>
      </c>
    </row>
    <row r="1864" spans="9:19" x14ac:dyDescent="0.25">
      <c r="I1864" s="18" t="str">
        <f>IF($B1864="","",IF(CostMethod="Last Cost",IFERROR(INDEX(PurCost,MATCH(_xlfn.MAXIFS(PurRank,PurItem,$B1864),PurRank,0)),$H1864),IF(($G1864+SUMIFS(PurQty,PurItem,$B1864))=0,$H1864,($G1864*$H1864+SUMIFS(PurTotal,PurItem,$B1864))/($G1864+SUMIFS(PurQty,PurItem,$B1864)))))</f>
        <v/>
      </c>
      <c r="K1864" s="18" t="str">
        <f t="shared" si="233"/>
        <v/>
      </c>
      <c r="L1864" s="19" t="str">
        <f t="shared" si="234"/>
        <v/>
      </c>
      <c r="M1864" s="19" t="str">
        <f t="shared" si="235"/>
        <v/>
      </c>
      <c r="N1864" s="20" t="str">
        <f t="shared" si="236"/>
        <v/>
      </c>
      <c r="O1864" s="18" t="str">
        <f t="shared" si="237"/>
        <v/>
      </c>
      <c r="P1864" s="18" t="str">
        <f t="shared" si="238"/>
        <v/>
      </c>
      <c r="Q1864" s="21" t="str">
        <f t="shared" si="239"/>
        <v/>
      </c>
      <c r="R1864" s="22" t="str">
        <f>IF($B1864="","",IF(_xlfn.MAXIFS(PurDate,PurItem,$B1864)=0,"",_xlfn.MAXIFS(PurDate,PurItem,$B1864)))</f>
        <v/>
      </c>
      <c r="S1864" s="20" t="str">
        <f t="shared" si="240"/>
        <v/>
      </c>
    </row>
    <row r="1865" spans="9:19" x14ac:dyDescent="0.25">
      <c r="I1865" s="18" t="str">
        <f>IF($B1865="","",IF(CostMethod="Last Cost",IFERROR(INDEX(PurCost,MATCH(_xlfn.MAXIFS(PurRank,PurItem,$B1865),PurRank,0)),$H1865),IF(($G1865+SUMIFS(PurQty,PurItem,$B1865))=0,$H1865,($G1865*$H1865+SUMIFS(PurTotal,PurItem,$B1865))/($G1865+SUMIFS(PurQty,PurItem,$B1865)))))</f>
        <v/>
      </c>
      <c r="K1865" s="18" t="str">
        <f t="shared" si="233"/>
        <v/>
      </c>
      <c r="L1865" s="19" t="str">
        <f t="shared" si="234"/>
        <v/>
      </c>
      <c r="M1865" s="19" t="str">
        <f t="shared" si="235"/>
        <v/>
      </c>
      <c r="N1865" s="20" t="str">
        <f t="shared" si="236"/>
        <v/>
      </c>
      <c r="O1865" s="18" t="str">
        <f t="shared" si="237"/>
        <v/>
      </c>
      <c r="P1865" s="18" t="str">
        <f t="shared" si="238"/>
        <v/>
      </c>
      <c r="Q1865" s="21" t="str">
        <f t="shared" si="239"/>
        <v/>
      </c>
      <c r="R1865" s="22" t="str">
        <f>IF($B1865="","",IF(_xlfn.MAXIFS(PurDate,PurItem,$B1865)=0,"",_xlfn.MAXIFS(PurDate,PurItem,$B1865)))</f>
        <v/>
      </c>
      <c r="S1865" s="20" t="str">
        <f t="shared" si="240"/>
        <v/>
      </c>
    </row>
    <row r="1866" spans="9:19" x14ac:dyDescent="0.25">
      <c r="I1866" s="18" t="str">
        <f>IF($B1866="","",IF(CostMethod="Last Cost",IFERROR(INDEX(PurCost,MATCH(_xlfn.MAXIFS(PurRank,PurItem,$B1866),PurRank,0)),$H1866),IF(($G1866+SUMIFS(PurQty,PurItem,$B1866))=0,$H1866,($G1866*$H1866+SUMIFS(PurTotal,PurItem,$B1866))/($G1866+SUMIFS(PurQty,PurItem,$B1866)))))</f>
        <v/>
      </c>
      <c r="K1866" s="18" t="str">
        <f t="shared" si="233"/>
        <v/>
      </c>
      <c r="L1866" s="19" t="str">
        <f t="shared" si="234"/>
        <v/>
      </c>
      <c r="M1866" s="19" t="str">
        <f t="shared" si="235"/>
        <v/>
      </c>
      <c r="N1866" s="20" t="str">
        <f t="shared" si="236"/>
        <v/>
      </c>
      <c r="O1866" s="18" t="str">
        <f t="shared" si="237"/>
        <v/>
      </c>
      <c r="P1866" s="18" t="str">
        <f t="shared" si="238"/>
        <v/>
      </c>
      <c r="Q1866" s="21" t="str">
        <f t="shared" si="239"/>
        <v/>
      </c>
      <c r="R1866" s="22" t="str">
        <f>IF($B1866="","",IF(_xlfn.MAXIFS(PurDate,PurItem,$B1866)=0,"",_xlfn.MAXIFS(PurDate,PurItem,$B1866)))</f>
        <v/>
      </c>
      <c r="S1866" s="20" t="str">
        <f t="shared" si="240"/>
        <v/>
      </c>
    </row>
    <row r="1867" spans="9:19" x14ac:dyDescent="0.25">
      <c r="I1867" s="18" t="str">
        <f>IF($B1867="","",IF(CostMethod="Last Cost",IFERROR(INDEX(PurCost,MATCH(_xlfn.MAXIFS(PurRank,PurItem,$B1867),PurRank,0)),$H1867),IF(($G1867+SUMIFS(PurQty,PurItem,$B1867))=0,$H1867,($G1867*$H1867+SUMIFS(PurTotal,PurItem,$B1867))/($G1867+SUMIFS(PurQty,PurItem,$B1867)))))</f>
        <v/>
      </c>
      <c r="K1867" s="18" t="str">
        <f t="shared" si="233"/>
        <v/>
      </c>
      <c r="L1867" s="19" t="str">
        <f t="shared" si="234"/>
        <v/>
      </c>
      <c r="M1867" s="19" t="str">
        <f t="shared" si="235"/>
        <v/>
      </c>
      <c r="N1867" s="20" t="str">
        <f t="shared" si="236"/>
        <v/>
      </c>
      <c r="O1867" s="18" t="str">
        <f t="shared" si="237"/>
        <v/>
      </c>
      <c r="P1867" s="18" t="str">
        <f t="shared" si="238"/>
        <v/>
      </c>
      <c r="Q1867" s="21" t="str">
        <f t="shared" si="239"/>
        <v/>
      </c>
      <c r="R1867" s="22" t="str">
        <f>IF($B1867="","",IF(_xlfn.MAXIFS(PurDate,PurItem,$B1867)=0,"",_xlfn.MAXIFS(PurDate,PurItem,$B1867)))</f>
        <v/>
      </c>
      <c r="S1867" s="20" t="str">
        <f t="shared" si="240"/>
        <v/>
      </c>
    </row>
    <row r="1868" spans="9:19" x14ac:dyDescent="0.25">
      <c r="I1868" s="18" t="str">
        <f>IF($B1868="","",IF(CostMethod="Last Cost",IFERROR(INDEX(PurCost,MATCH(_xlfn.MAXIFS(PurRank,PurItem,$B1868),PurRank,0)),$H1868),IF(($G1868+SUMIFS(PurQty,PurItem,$B1868))=0,$H1868,($G1868*$H1868+SUMIFS(PurTotal,PurItem,$B1868))/($G1868+SUMIFS(PurQty,PurItem,$B1868)))))</f>
        <v/>
      </c>
      <c r="K1868" s="18" t="str">
        <f t="shared" si="233"/>
        <v/>
      </c>
      <c r="L1868" s="19" t="str">
        <f t="shared" si="234"/>
        <v/>
      </c>
      <c r="M1868" s="19" t="str">
        <f t="shared" si="235"/>
        <v/>
      </c>
      <c r="N1868" s="20" t="str">
        <f t="shared" si="236"/>
        <v/>
      </c>
      <c r="O1868" s="18" t="str">
        <f t="shared" si="237"/>
        <v/>
      </c>
      <c r="P1868" s="18" t="str">
        <f t="shared" si="238"/>
        <v/>
      </c>
      <c r="Q1868" s="21" t="str">
        <f t="shared" si="239"/>
        <v/>
      </c>
      <c r="R1868" s="22" t="str">
        <f>IF($B1868="","",IF(_xlfn.MAXIFS(PurDate,PurItem,$B1868)=0,"",_xlfn.MAXIFS(PurDate,PurItem,$B1868)))</f>
        <v/>
      </c>
      <c r="S1868" s="20" t="str">
        <f t="shared" si="240"/>
        <v/>
      </c>
    </row>
    <row r="1869" spans="9:19" x14ac:dyDescent="0.25">
      <c r="I1869" s="18" t="str">
        <f>IF($B1869="","",IF(CostMethod="Last Cost",IFERROR(INDEX(PurCost,MATCH(_xlfn.MAXIFS(PurRank,PurItem,$B1869),PurRank,0)),$H1869),IF(($G1869+SUMIFS(PurQty,PurItem,$B1869))=0,$H1869,($G1869*$H1869+SUMIFS(PurTotal,PurItem,$B1869))/($G1869+SUMIFS(PurQty,PurItem,$B1869)))))</f>
        <v/>
      </c>
      <c r="K1869" s="18" t="str">
        <f t="shared" si="233"/>
        <v/>
      </c>
      <c r="L1869" s="19" t="str">
        <f t="shared" si="234"/>
        <v/>
      </c>
      <c r="M1869" s="19" t="str">
        <f t="shared" si="235"/>
        <v/>
      </c>
      <c r="N1869" s="20" t="str">
        <f t="shared" si="236"/>
        <v/>
      </c>
      <c r="O1869" s="18" t="str">
        <f t="shared" si="237"/>
        <v/>
      </c>
      <c r="P1869" s="18" t="str">
        <f t="shared" si="238"/>
        <v/>
      </c>
      <c r="Q1869" s="21" t="str">
        <f t="shared" si="239"/>
        <v/>
      </c>
      <c r="R1869" s="22" t="str">
        <f>IF($B1869="","",IF(_xlfn.MAXIFS(PurDate,PurItem,$B1869)=0,"",_xlfn.MAXIFS(PurDate,PurItem,$B1869)))</f>
        <v/>
      </c>
      <c r="S1869" s="20" t="str">
        <f t="shared" si="240"/>
        <v/>
      </c>
    </row>
    <row r="1870" spans="9:19" x14ac:dyDescent="0.25">
      <c r="I1870" s="18" t="str">
        <f>IF($B1870="","",IF(CostMethod="Last Cost",IFERROR(INDEX(PurCost,MATCH(_xlfn.MAXIFS(PurRank,PurItem,$B1870),PurRank,0)),$H1870),IF(($G1870+SUMIFS(PurQty,PurItem,$B1870))=0,$H1870,($G1870*$H1870+SUMIFS(PurTotal,PurItem,$B1870))/($G1870+SUMIFS(PurQty,PurItem,$B1870)))))</f>
        <v/>
      </c>
      <c r="K1870" s="18" t="str">
        <f t="shared" si="233"/>
        <v/>
      </c>
      <c r="L1870" s="19" t="str">
        <f t="shared" si="234"/>
        <v/>
      </c>
      <c r="M1870" s="19" t="str">
        <f t="shared" si="235"/>
        <v/>
      </c>
      <c r="N1870" s="20" t="str">
        <f t="shared" si="236"/>
        <v/>
      </c>
      <c r="O1870" s="18" t="str">
        <f t="shared" si="237"/>
        <v/>
      </c>
      <c r="P1870" s="18" t="str">
        <f t="shared" si="238"/>
        <v/>
      </c>
      <c r="Q1870" s="21" t="str">
        <f t="shared" si="239"/>
        <v/>
      </c>
      <c r="R1870" s="22" t="str">
        <f>IF($B1870="","",IF(_xlfn.MAXIFS(PurDate,PurItem,$B1870)=0,"",_xlfn.MAXIFS(PurDate,PurItem,$B1870)))</f>
        <v/>
      </c>
      <c r="S1870" s="20" t="str">
        <f t="shared" si="240"/>
        <v/>
      </c>
    </row>
    <row r="1871" spans="9:19" x14ac:dyDescent="0.25">
      <c r="I1871" s="18" t="str">
        <f>IF($B1871="","",IF(CostMethod="Last Cost",IFERROR(INDEX(PurCost,MATCH(_xlfn.MAXIFS(PurRank,PurItem,$B1871),PurRank,0)),$H1871),IF(($G1871+SUMIFS(PurQty,PurItem,$B1871))=0,$H1871,($G1871*$H1871+SUMIFS(PurTotal,PurItem,$B1871))/($G1871+SUMIFS(PurQty,PurItem,$B1871)))))</f>
        <v/>
      </c>
      <c r="K1871" s="18" t="str">
        <f t="shared" si="233"/>
        <v/>
      </c>
      <c r="L1871" s="19" t="str">
        <f t="shared" si="234"/>
        <v/>
      </c>
      <c r="M1871" s="19" t="str">
        <f t="shared" si="235"/>
        <v/>
      </c>
      <c r="N1871" s="20" t="str">
        <f t="shared" si="236"/>
        <v/>
      </c>
      <c r="O1871" s="18" t="str">
        <f t="shared" si="237"/>
        <v/>
      </c>
      <c r="P1871" s="18" t="str">
        <f t="shared" si="238"/>
        <v/>
      </c>
      <c r="Q1871" s="21" t="str">
        <f t="shared" si="239"/>
        <v/>
      </c>
      <c r="R1871" s="22" t="str">
        <f>IF($B1871="","",IF(_xlfn.MAXIFS(PurDate,PurItem,$B1871)=0,"",_xlfn.MAXIFS(PurDate,PurItem,$B1871)))</f>
        <v/>
      </c>
      <c r="S1871" s="20" t="str">
        <f t="shared" si="240"/>
        <v/>
      </c>
    </row>
    <row r="1872" spans="9:19" x14ac:dyDescent="0.25">
      <c r="I1872" s="18" t="str">
        <f>IF($B1872="","",IF(CostMethod="Last Cost",IFERROR(INDEX(PurCost,MATCH(_xlfn.MAXIFS(PurRank,PurItem,$B1872),PurRank,0)),$H1872),IF(($G1872+SUMIFS(PurQty,PurItem,$B1872))=0,$H1872,($G1872*$H1872+SUMIFS(PurTotal,PurItem,$B1872))/($G1872+SUMIFS(PurQty,PurItem,$B1872)))))</f>
        <v/>
      </c>
      <c r="K1872" s="18" t="str">
        <f t="shared" si="233"/>
        <v/>
      </c>
      <c r="L1872" s="19" t="str">
        <f t="shared" si="234"/>
        <v/>
      </c>
      <c r="M1872" s="19" t="str">
        <f t="shared" si="235"/>
        <v/>
      </c>
      <c r="N1872" s="20" t="str">
        <f t="shared" si="236"/>
        <v/>
      </c>
      <c r="O1872" s="18" t="str">
        <f t="shared" si="237"/>
        <v/>
      </c>
      <c r="P1872" s="18" t="str">
        <f t="shared" si="238"/>
        <v/>
      </c>
      <c r="Q1872" s="21" t="str">
        <f t="shared" si="239"/>
        <v/>
      </c>
      <c r="R1872" s="22" t="str">
        <f>IF($B1872="","",IF(_xlfn.MAXIFS(PurDate,PurItem,$B1872)=0,"",_xlfn.MAXIFS(PurDate,PurItem,$B1872)))</f>
        <v/>
      </c>
      <c r="S1872" s="20" t="str">
        <f t="shared" si="240"/>
        <v/>
      </c>
    </row>
    <row r="1873" spans="9:19" x14ac:dyDescent="0.25">
      <c r="I1873" s="18" t="str">
        <f>IF($B1873="","",IF(CostMethod="Last Cost",IFERROR(INDEX(PurCost,MATCH(_xlfn.MAXIFS(PurRank,PurItem,$B1873),PurRank,0)),$H1873),IF(($G1873+SUMIFS(PurQty,PurItem,$B1873))=0,$H1873,($G1873*$H1873+SUMIFS(PurTotal,PurItem,$B1873))/($G1873+SUMIFS(PurQty,PurItem,$B1873)))))</f>
        <v/>
      </c>
      <c r="K1873" s="18" t="str">
        <f t="shared" si="233"/>
        <v/>
      </c>
      <c r="L1873" s="19" t="str">
        <f t="shared" si="234"/>
        <v/>
      </c>
      <c r="M1873" s="19" t="str">
        <f t="shared" si="235"/>
        <v/>
      </c>
      <c r="N1873" s="20" t="str">
        <f t="shared" si="236"/>
        <v/>
      </c>
      <c r="O1873" s="18" t="str">
        <f t="shared" si="237"/>
        <v/>
      </c>
      <c r="P1873" s="18" t="str">
        <f t="shared" si="238"/>
        <v/>
      </c>
      <c r="Q1873" s="21" t="str">
        <f t="shared" si="239"/>
        <v/>
      </c>
      <c r="R1873" s="22" t="str">
        <f>IF($B1873="","",IF(_xlfn.MAXIFS(PurDate,PurItem,$B1873)=0,"",_xlfn.MAXIFS(PurDate,PurItem,$B1873)))</f>
        <v/>
      </c>
      <c r="S1873" s="20" t="str">
        <f t="shared" si="240"/>
        <v/>
      </c>
    </row>
    <row r="1874" spans="9:19" x14ac:dyDescent="0.25">
      <c r="I1874" s="18" t="str">
        <f>IF($B1874="","",IF(CostMethod="Last Cost",IFERROR(INDEX(PurCost,MATCH(_xlfn.MAXIFS(PurRank,PurItem,$B1874),PurRank,0)),$H1874),IF(($G1874+SUMIFS(PurQty,PurItem,$B1874))=0,$H1874,($G1874*$H1874+SUMIFS(PurTotal,PurItem,$B1874))/($G1874+SUMIFS(PurQty,PurItem,$B1874)))))</f>
        <v/>
      </c>
      <c r="K1874" s="18" t="str">
        <f t="shared" si="233"/>
        <v/>
      </c>
      <c r="L1874" s="19" t="str">
        <f t="shared" si="234"/>
        <v/>
      </c>
      <c r="M1874" s="19" t="str">
        <f t="shared" si="235"/>
        <v/>
      </c>
      <c r="N1874" s="20" t="str">
        <f t="shared" si="236"/>
        <v/>
      </c>
      <c r="O1874" s="18" t="str">
        <f t="shared" si="237"/>
        <v/>
      </c>
      <c r="P1874" s="18" t="str">
        <f t="shared" si="238"/>
        <v/>
      </c>
      <c r="Q1874" s="21" t="str">
        <f t="shared" si="239"/>
        <v/>
      </c>
      <c r="R1874" s="22" t="str">
        <f>IF($B1874="","",IF(_xlfn.MAXIFS(PurDate,PurItem,$B1874)=0,"",_xlfn.MAXIFS(PurDate,PurItem,$B1874)))</f>
        <v/>
      </c>
      <c r="S1874" s="20" t="str">
        <f t="shared" si="240"/>
        <v/>
      </c>
    </row>
    <row r="1875" spans="9:19" x14ac:dyDescent="0.25">
      <c r="I1875" s="18" t="str">
        <f>IF($B1875="","",IF(CostMethod="Last Cost",IFERROR(INDEX(PurCost,MATCH(_xlfn.MAXIFS(PurRank,PurItem,$B1875),PurRank,0)),$H1875),IF(($G1875+SUMIFS(PurQty,PurItem,$B1875))=0,$H1875,($G1875*$H1875+SUMIFS(PurTotal,PurItem,$B1875))/($G1875+SUMIFS(PurQty,PurItem,$B1875)))))</f>
        <v/>
      </c>
      <c r="K1875" s="18" t="str">
        <f t="shared" si="233"/>
        <v/>
      </c>
      <c r="L1875" s="19" t="str">
        <f t="shared" si="234"/>
        <v/>
      </c>
      <c r="M1875" s="19" t="str">
        <f t="shared" si="235"/>
        <v/>
      </c>
      <c r="N1875" s="20" t="str">
        <f t="shared" si="236"/>
        <v/>
      </c>
      <c r="O1875" s="18" t="str">
        <f t="shared" si="237"/>
        <v/>
      </c>
      <c r="P1875" s="18" t="str">
        <f t="shared" si="238"/>
        <v/>
      </c>
      <c r="Q1875" s="21" t="str">
        <f t="shared" si="239"/>
        <v/>
      </c>
      <c r="R1875" s="22" t="str">
        <f>IF($B1875="","",IF(_xlfn.MAXIFS(PurDate,PurItem,$B1875)=0,"",_xlfn.MAXIFS(PurDate,PurItem,$B1875)))</f>
        <v/>
      </c>
      <c r="S1875" s="20" t="str">
        <f t="shared" si="240"/>
        <v/>
      </c>
    </row>
    <row r="1876" spans="9:19" x14ac:dyDescent="0.25">
      <c r="I1876" s="18" t="str">
        <f>IF($B1876="","",IF(CostMethod="Last Cost",IFERROR(INDEX(PurCost,MATCH(_xlfn.MAXIFS(PurRank,PurItem,$B1876),PurRank,0)),$H1876),IF(($G1876+SUMIFS(PurQty,PurItem,$B1876))=0,$H1876,($G1876*$H1876+SUMIFS(PurTotal,PurItem,$B1876))/($G1876+SUMIFS(PurQty,PurItem,$B1876)))))</f>
        <v/>
      </c>
      <c r="K1876" s="18" t="str">
        <f t="shared" si="233"/>
        <v/>
      </c>
      <c r="L1876" s="19" t="str">
        <f t="shared" si="234"/>
        <v/>
      </c>
      <c r="M1876" s="19" t="str">
        <f t="shared" si="235"/>
        <v/>
      </c>
      <c r="N1876" s="20" t="str">
        <f t="shared" si="236"/>
        <v/>
      </c>
      <c r="O1876" s="18" t="str">
        <f t="shared" si="237"/>
        <v/>
      </c>
      <c r="P1876" s="18" t="str">
        <f t="shared" si="238"/>
        <v/>
      </c>
      <c r="Q1876" s="21" t="str">
        <f t="shared" si="239"/>
        <v/>
      </c>
      <c r="R1876" s="22" t="str">
        <f>IF($B1876="","",IF(_xlfn.MAXIFS(PurDate,PurItem,$B1876)=0,"",_xlfn.MAXIFS(PurDate,PurItem,$B1876)))</f>
        <v/>
      </c>
      <c r="S1876" s="20" t="str">
        <f t="shared" si="240"/>
        <v/>
      </c>
    </row>
    <row r="1877" spans="9:19" x14ac:dyDescent="0.25">
      <c r="I1877" s="18" t="str">
        <f>IF($B1877="","",IF(CostMethod="Last Cost",IFERROR(INDEX(PurCost,MATCH(_xlfn.MAXIFS(PurRank,PurItem,$B1877),PurRank,0)),$H1877),IF(($G1877+SUMIFS(PurQty,PurItem,$B1877))=0,$H1877,($G1877*$H1877+SUMIFS(PurTotal,PurItem,$B1877))/($G1877+SUMIFS(PurQty,PurItem,$B1877)))))</f>
        <v/>
      </c>
      <c r="K1877" s="18" t="str">
        <f t="shared" si="233"/>
        <v/>
      </c>
      <c r="L1877" s="19" t="str">
        <f t="shared" si="234"/>
        <v/>
      </c>
      <c r="M1877" s="19" t="str">
        <f t="shared" si="235"/>
        <v/>
      </c>
      <c r="N1877" s="20" t="str">
        <f t="shared" si="236"/>
        <v/>
      </c>
      <c r="O1877" s="18" t="str">
        <f t="shared" si="237"/>
        <v/>
      </c>
      <c r="P1877" s="18" t="str">
        <f t="shared" si="238"/>
        <v/>
      </c>
      <c r="Q1877" s="21" t="str">
        <f t="shared" si="239"/>
        <v/>
      </c>
      <c r="R1877" s="22" t="str">
        <f>IF($B1877="","",IF(_xlfn.MAXIFS(PurDate,PurItem,$B1877)=0,"",_xlfn.MAXIFS(PurDate,PurItem,$B1877)))</f>
        <v/>
      </c>
      <c r="S1877" s="20" t="str">
        <f t="shared" si="240"/>
        <v/>
      </c>
    </row>
    <row r="1878" spans="9:19" x14ac:dyDescent="0.25">
      <c r="I1878" s="18" t="str">
        <f>IF($B1878="","",IF(CostMethod="Last Cost",IFERROR(INDEX(PurCost,MATCH(_xlfn.MAXIFS(PurRank,PurItem,$B1878),PurRank,0)),$H1878),IF(($G1878+SUMIFS(PurQty,PurItem,$B1878))=0,$H1878,($G1878*$H1878+SUMIFS(PurTotal,PurItem,$B1878))/($G1878+SUMIFS(PurQty,PurItem,$B1878)))))</f>
        <v/>
      </c>
      <c r="K1878" s="18" t="str">
        <f t="shared" si="233"/>
        <v/>
      </c>
      <c r="L1878" s="19" t="str">
        <f t="shared" si="234"/>
        <v/>
      </c>
      <c r="M1878" s="19" t="str">
        <f t="shared" si="235"/>
        <v/>
      </c>
      <c r="N1878" s="20" t="str">
        <f t="shared" si="236"/>
        <v/>
      </c>
      <c r="O1878" s="18" t="str">
        <f t="shared" si="237"/>
        <v/>
      </c>
      <c r="P1878" s="18" t="str">
        <f t="shared" si="238"/>
        <v/>
      </c>
      <c r="Q1878" s="21" t="str">
        <f t="shared" si="239"/>
        <v/>
      </c>
      <c r="R1878" s="22" t="str">
        <f>IF($B1878="","",IF(_xlfn.MAXIFS(PurDate,PurItem,$B1878)=0,"",_xlfn.MAXIFS(PurDate,PurItem,$B1878)))</f>
        <v/>
      </c>
      <c r="S1878" s="20" t="str">
        <f t="shared" si="240"/>
        <v/>
      </c>
    </row>
    <row r="1879" spans="9:19" x14ac:dyDescent="0.25">
      <c r="I1879" s="18" t="str">
        <f>IF($B1879="","",IF(CostMethod="Last Cost",IFERROR(INDEX(PurCost,MATCH(_xlfn.MAXIFS(PurRank,PurItem,$B1879),PurRank,0)),$H1879),IF(($G1879+SUMIFS(PurQty,PurItem,$B1879))=0,$H1879,($G1879*$H1879+SUMIFS(PurTotal,PurItem,$B1879))/($G1879+SUMIFS(PurQty,PurItem,$B1879)))))</f>
        <v/>
      </c>
      <c r="K1879" s="18" t="str">
        <f t="shared" si="233"/>
        <v/>
      </c>
      <c r="L1879" s="19" t="str">
        <f t="shared" si="234"/>
        <v/>
      </c>
      <c r="M1879" s="19" t="str">
        <f t="shared" si="235"/>
        <v/>
      </c>
      <c r="N1879" s="20" t="str">
        <f t="shared" si="236"/>
        <v/>
      </c>
      <c r="O1879" s="18" t="str">
        <f t="shared" si="237"/>
        <v/>
      </c>
      <c r="P1879" s="18" t="str">
        <f t="shared" si="238"/>
        <v/>
      </c>
      <c r="Q1879" s="21" t="str">
        <f t="shared" si="239"/>
        <v/>
      </c>
      <c r="R1879" s="22" t="str">
        <f>IF($B1879="","",IF(_xlfn.MAXIFS(PurDate,PurItem,$B1879)=0,"",_xlfn.MAXIFS(PurDate,PurItem,$B1879)))</f>
        <v/>
      </c>
      <c r="S1879" s="20" t="str">
        <f t="shared" si="240"/>
        <v/>
      </c>
    </row>
    <row r="1880" spans="9:19" x14ac:dyDescent="0.25">
      <c r="I1880" s="18" t="str">
        <f>IF($B1880="","",IF(CostMethod="Last Cost",IFERROR(INDEX(PurCost,MATCH(_xlfn.MAXIFS(PurRank,PurItem,$B1880),PurRank,0)),$H1880),IF(($G1880+SUMIFS(PurQty,PurItem,$B1880))=0,$H1880,($G1880*$H1880+SUMIFS(PurTotal,PurItem,$B1880))/($G1880+SUMIFS(PurQty,PurItem,$B1880)))))</f>
        <v/>
      </c>
      <c r="K1880" s="18" t="str">
        <f t="shared" si="233"/>
        <v/>
      </c>
      <c r="L1880" s="19" t="str">
        <f t="shared" si="234"/>
        <v/>
      </c>
      <c r="M1880" s="19" t="str">
        <f t="shared" si="235"/>
        <v/>
      </c>
      <c r="N1880" s="20" t="str">
        <f t="shared" si="236"/>
        <v/>
      </c>
      <c r="O1880" s="18" t="str">
        <f t="shared" si="237"/>
        <v/>
      </c>
      <c r="P1880" s="18" t="str">
        <f t="shared" si="238"/>
        <v/>
      </c>
      <c r="Q1880" s="21" t="str">
        <f t="shared" si="239"/>
        <v/>
      </c>
      <c r="R1880" s="22" t="str">
        <f>IF($B1880="","",IF(_xlfn.MAXIFS(PurDate,PurItem,$B1880)=0,"",_xlfn.MAXIFS(PurDate,PurItem,$B1880)))</f>
        <v/>
      </c>
      <c r="S1880" s="20" t="str">
        <f t="shared" si="240"/>
        <v/>
      </c>
    </row>
    <row r="1881" spans="9:19" x14ac:dyDescent="0.25">
      <c r="I1881" s="18" t="str">
        <f>IF($B1881="","",IF(CostMethod="Last Cost",IFERROR(INDEX(PurCost,MATCH(_xlfn.MAXIFS(PurRank,PurItem,$B1881),PurRank,0)),$H1881),IF(($G1881+SUMIFS(PurQty,PurItem,$B1881))=0,$H1881,($G1881*$H1881+SUMIFS(PurTotal,PurItem,$B1881))/($G1881+SUMIFS(PurQty,PurItem,$B1881)))))</f>
        <v/>
      </c>
      <c r="K1881" s="18" t="str">
        <f t="shared" si="233"/>
        <v/>
      </c>
      <c r="L1881" s="19" t="str">
        <f t="shared" si="234"/>
        <v/>
      </c>
      <c r="M1881" s="19" t="str">
        <f t="shared" si="235"/>
        <v/>
      </c>
      <c r="N1881" s="20" t="str">
        <f t="shared" si="236"/>
        <v/>
      </c>
      <c r="O1881" s="18" t="str">
        <f t="shared" si="237"/>
        <v/>
      </c>
      <c r="P1881" s="18" t="str">
        <f t="shared" si="238"/>
        <v/>
      </c>
      <c r="Q1881" s="21" t="str">
        <f t="shared" si="239"/>
        <v/>
      </c>
      <c r="R1881" s="22" t="str">
        <f>IF($B1881="","",IF(_xlfn.MAXIFS(PurDate,PurItem,$B1881)=0,"",_xlfn.MAXIFS(PurDate,PurItem,$B1881)))</f>
        <v/>
      </c>
      <c r="S1881" s="20" t="str">
        <f t="shared" si="240"/>
        <v/>
      </c>
    </row>
    <row r="1882" spans="9:19" x14ac:dyDescent="0.25">
      <c r="I1882" s="18" t="str">
        <f>IF($B1882="","",IF(CostMethod="Last Cost",IFERROR(INDEX(PurCost,MATCH(_xlfn.MAXIFS(PurRank,PurItem,$B1882),PurRank,0)),$H1882),IF(($G1882+SUMIFS(PurQty,PurItem,$B1882))=0,$H1882,($G1882*$H1882+SUMIFS(PurTotal,PurItem,$B1882))/($G1882+SUMIFS(PurQty,PurItem,$B1882)))))</f>
        <v/>
      </c>
      <c r="K1882" s="18" t="str">
        <f t="shared" si="233"/>
        <v/>
      </c>
      <c r="L1882" s="19" t="str">
        <f t="shared" si="234"/>
        <v/>
      </c>
      <c r="M1882" s="19" t="str">
        <f t="shared" si="235"/>
        <v/>
      </c>
      <c r="N1882" s="20" t="str">
        <f t="shared" si="236"/>
        <v/>
      </c>
      <c r="O1882" s="18" t="str">
        <f t="shared" si="237"/>
        <v/>
      </c>
      <c r="P1882" s="18" t="str">
        <f t="shared" si="238"/>
        <v/>
      </c>
      <c r="Q1882" s="21" t="str">
        <f t="shared" si="239"/>
        <v/>
      </c>
      <c r="R1882" s="22" t="str">
        <f>IF($B1882="","",IF(_xlfn.MAXIFS(PurDate,PurItem,$B1882)=0,"",_xlfn.MAXIFS(PurDate,PurItem,$B1882)))</f>
        <v/>
      </c>
      <c r="S1882" s="20" t="str">
        <f t="shared" si="240"/>
        <v/>
      </c>
    </row>
    <row r="1883" spans="9:19" x14ac:dyDescent="0.25">
      <c r="I1883" s="18" t="str">
        <f>IF($B1883="","",IF(CostMethod="Last Cost",IFERROR(INDEX(PurCost,MATCH(_xlfn.MAXIFS(PurRank,PurItem,$B1883),PurRank,0)),$H1883),IF(($G1883+SUMIFS(PurQty,PurItem,$B1883))=0,$H1883,($G1883*$H1883+SUMIFS(PurTotal,PurItem,$B1883))/($G1883+SUMIFS(PurQty,PurItem,$B1883)))))</f>
        <v/>
      </c>
      <c r="K1883" s="18" t="str">
        <f t="shared" si="233"/>
        <v/>
      </c>
      <c r="L1883" s="19" t="str">
        <f t="shared" si="234"/>
        <v/>
      </c>
      <c r="M1883" s="19" t="str">
        <f t="shared" si="235"/>
        <v/>
      </c>
      <c r="N1883" s="20" t="str">
        <f t="shared" si="236"/>
        <v/>
      </c>
      <c r="O1883" s="18" t="str">
        <f t="shared" si="237"/>
        <v/>
      </c>
      <c r="P1883" s="18" t="str">
        <f t="shared" si="238"/>
        <v/>
      </c>
      <c r="Q1883" s="21" t="str">
        <f t="shared" si="239"/>
        <v/>
      </c>
      <c r="R1883" s="22" t="str">
        <f>IF($B1883="","",IF(_xlfn.MAXIFS(PurDate,PurItem,$B1883)=0,"",_xlfn.MAXIFS(PurDate,PurItem,$B1883)))</f>
        <v/>
      </c>
      <c r="S1883" s="20" t="str">
        <f t="shared" si="240"/>
        <v/>
      </c>
    </row>
    <row r="1884" spans="9:19" x14ac:dyDescent="0.25">
      <c r="I1884" s="18" t="str">
        <f>IF($B1884="","",IF(CostMethod="Last Cost",IFERROR(INDEX(PurCost,MATCH(_xlfn.MAXIFS(PurRank,PurItem,$B1884),PurRank,0)),$H1884),IF(($G1884+SUMIFS(PurQty,PurItem,$B1884))=0,$H1884,($G1884*$H1884+SUMIFS(PurTotal,PurItem,$B1884))/($G1884+SUMIFS(PurQty,PurItem,$B1884)))))</f>
        <v/>
      </c>
      <c r="K1884" s="18" t="str">
        <f t="shared" si="233"/>
        <v/>
      </c>
      <c r="L1884" s="19" t="str">
        <f t="shared" si="234"/>
        <v/>
      </c>
      <c r="M1884" s="19" t="str">
        <f t="shared" si="235"/>
        <v/>
      </c>
      <c r="N1884" s="20" t="str">
        <f t="shared" si="236"/>
        <v/>
      </c>
      <c r="O1884" s="18" t="str">
        <f t="shared" si="237"/>
        <v/>
      </c>
      <c r="P1884" s="18" t="str">
        <f t="shared" si="238"/>
        <v/>
      </c>
      <c r="Q1884" s="21" t="str">
        <f t="shared" si="239"/>
        <v/>
      </c>
      <c r="R1884" s="22" t="str">
        <f>IF($B1884="","",IF(_xlfn.MAXIFS(PurDate,PurItem,$B1884)=0,"",_xlfn.MAXIFS(PurDate,PurItem,$B1884)))</f>
        <v/>
      </c>
      <c r="S1884" s="20" t="str">
        <f t="shared" si="240"/>
        <v/>
      </c>
    </row>
    <row r="1885" spans="9:19" x14ac:dyDescent="0.25">
      <c r="I1885" s="18" t="str">
        <f>IF($B1885="","",IF(CostMethod="Last Cost",IFERROR(INDEX(PurCost,MATCH(_xlfn.MAXIFS(PurRank,PurItem,$B1885),PurRank,0)),$H1885),IF(($G1885+SUMIFS(PurQty,PurItem,$B1885))=0,$H1885,($G1885*$H1885+SUMIFS(PurTotal,PurItem,$B1885))/($G1885+SUMIFS(PurQty,PurItem,$B1885)))))</f>
        <v/>
      </c>
      <c r="K1885" s="18" t="str">
        <f t="shared" si="233"/>
        <v/>
      </c>
      <c r="L1885" s="19" t="str">
        <f t="shared" si="234"/>
        <v/>
      </c>
      <c r="M1885" s="19" t="str">
        <f t="shared" si="235"/>
        <v/>
      </c>
      <c r="N1885" s="20" t="str">
        <f t="shared" si="236"/>
        <v/>
      </c>
      <c r="O1885" s="18" t="str">
        <f t="shared" si="237"/>
        <v/>
      </c>
      <c r="P1885" s="18" t="str">
        <f t="shared" si="238"/>
        <v/>
      </c>
      <c r="Q1885" s="21" t="str">
        <f t="shared" si="239"/>
        <v/>
      </c>
      <c r="R1885" s="22" t="str">
        <f>IF($B1885="","",IF(_xlfn.MAXIFS(PurDate,PurItem,$B1885)=0,"",_xlfn.MAXIFS(PurDate,PurItem,$B1885)))</f>
        <v/>
      </c>
      <c r="S1885" s="20" t="str">
        <f t="shared" si="240"/>
        <v/>
      </c>
    </row>
    <row r="1886" spans="9:19" x14ac:dyDescent="0.25">
      <c r="I1886" s="18" t="str">
        <f>IF($B1886="","",IF(CostMethod="Last Cost",IFERROR(INDEX(PurCost,MATCH(_xlfn.MAXIFS(PurRank,PurItem,$B1886),PurRank,0)),$H1886),IF(($G1886+SUMIFS(PurQty,PurItem,$B1886))=0,$H1886,($G1886*$H1886+SUMIFS(PurTotal,PurItem,$B1886))/($G1886+SUMIFS(PurQty,PurItem,$B1886)))))</f>
        <v/>
      </c>
      <c r="K1886" s="18" t="str">
        <f t="shared" si="233"/>
        <v/>
      </c>
      <c r="L1886" s="19" t="str">
        <f t="shared" si="234"/>
        <v/>
      </c>
      <c r="M1886" s="19" t="str">
        <f t="shared" si="235"/>
        <v/>
      </c>
      <c r="N1886" s="20" t="str">
        <f t="shared" si="236"/>
        <v/>
      </c>
      <c r="O1886" s="18" t="str">
        <f t="shared" si="237"/>
        <v/>
      </c>
      <c r="P1886" s="18" t="str">
        <f t="shared" si="238"/>
        <v/>
      </c>
      <c r="Q1886" s="21" t="str">
        <f t="shared" si="239"/>
        <v/>
      </c>
      <c r="R1886" s="22" t="str">
        <f>IF($B1886="","",IF(_xlfn.MAXIFS(PurDate,PurItem,$B1886)=0,"",_xlfn.MAXIFS(PurDate,PurItem,$B1886)))</f>
        <v/>
      </c>
      <c r="S1886" s="20" t="str">
        <f t="shared" si="240"/>
        <v/>
      </c>
    </row>
    <row r="1887" spans="9:19" x14ac:dyDescent="0.25">
      <c r="I1887" s="18" t="str">
        <f>IF($B1887="","",IF(CostMethod="Last Cost",IFERROR(INDEX(PurCost,MATCH(_xlfn.MAXIFS(PurRank,PurItem,$B1887),PurRank,0)),$H1887),IF(($G1887+SUMIFS(PurQty,PurItem,$B1887))=0,$H1887,($G1887*$H1887+SUMIFS(PurTotal,PurItem,$B1887))/($G1887+SUMIFS(PurQty,PurItem,$B1887)))))</f>
        <v/>
      </c>
      <c r="K1887" s="18" t="str">
        <f t="shared" si="233"/>
        <v/>
      </c>
      <c r="L1887" s="19" t="str">
        <f t="shared" si="234"/>
        <v/>
      </c>
      <c r="M1887" s="19" t="str">
        <f t="shared" si="235"/>
        <v/>
      </c>
      <c r="N1887" s="20" t="str">
        <f t="shared" si="236"/>
        <v/>
      </c>
      <c r="O1887" s="18" t="str">
        <f t="shared" si="237"/>
        <v/>
      </c>
      <c r="P1887" s="18" t="str">
        <f t="shared" si="238"/>
        <v/>
      </c>
      <c r="Q1887" s="21" t="str">
        <f t="shared" si="239"/>
        <v/>
      </c>
      <c r="R1887" s="22" t="str">
        <f>IF($B1887="","",IF(_xlfn.MAXIFS(PurDate,PurItem,$B1887)=0,"",_xlfn.MAXIFS(PurDate,PurItem,$B1887)))</f>
        <v/>
      </c>
      <c r="S1887" s="20" t="str">
        <f t="shared" si="240"/>
        <v/>
      </c>
    </row>
    <row r="1888" spans="9:19" x14ac:dyDescent="0.25">
      <c r="I1888" s="18" t="str">
        <f>IF($B1888="","",IF(CostMethod="Last Cost",IFERROR(INDEX(PurCost,MATCH(_xlfn.MAXIFS(PurRank,PurItem,$B1888),PurRank,0)),$H1888),IF(($G1888+SUMIFS(PurQty,PurItem,$B1888))=0,$H1888,($G1888*$H1888+SUMIFS(PurTotal,PurItem,$B1888))/($G1888+SUMIFS(PurQty,PurItem,$B1888)))))</f>
        <v/>
      </c>
      <c r="K1888" s="18" t="str">
        <f t="shared" si="233"/>
        <v/>
      </c>
      <c r="L1888" s="19" t="str">
        <f t="shared" si="234"/>
        <v/>
      </c>
      <c r="M1888" s="19" t="str">
        <f t="shared" si="235"/>
        <v/>
      </c>
      <c r="N1888" s="20" t="str">
        <f t="shared" si="236"/>
        <v/>
      </c>
      <c r="O1888" s="18" t="str">
        <f t="shared" si="237"/>
        <v/>
      </c>
      <c r="P1888" s="18" t="str">
        <f t="shared" si="238"/>
        <v/>
      </c>
      <c r="Q1888" s="21" t="str">
        <f t="shared" si="239"/>
        <v/>
      </c>
      <c r="R1888" s="22" t="str">
        <f>IF($B1888="","",IF(_xlfn.MAXIFS(PurDate,PurItem,$B1888)=0,"",_xlfn.MAXIFS(PurDate,PurItem,$B1888)))</f>
        <v/>
      </c>
      <c r="S1888" s="20" t="str">
        <f t="shared" si="240"/>
        <v/>
      </c>
    </row>
    <row r="1889" spans="9:19" x14ac:dyDescent="0.25">
      <c r="I1889" s="18" t="str">
        <f>IF($B1889="","",IF(CostMethod="Last Cost",IFERROR(INDEX(PurCost,MATCH(_xlfn.MAXIFS(PurRank,PurItem,$B1889),PurRank,0)),$H1889),IF(($G1889+SUMIFS(PurQty,PurItem,$B1889))=0,$H1889,($G1889*$H1889+SUMIFS(PurTotal,PurItem,$B1889))/($G1889+SUMIFS(PurQty,PurItem,$B1889)))))</f>
        <v/>
      </c>
      <c r="K1889" s="18" t="str">
        <f t="shared" si="233"/>
        <v/>
      </c>
      <c r="L1889" s="19" t="str">
        <f t="shared" si="234"/>
        <v/>
      </c>
      <c r="M1889" s="19" t="str">
        <f t="shared" si="235"/>
        <v/>
      </c>
      <c r="N1889" s="20" t="str">
        <f t="shared" si="236"/>
        <v/>
      </c>
      <c r="O1889" s="18" t="str">
        <f t="shared" si="237"/>
        <v/>
      </c>
      <c r="P1889" s="18" t="str">
        <f t="shared" si="238"/>
        <v/>
      </c>
      <c r="Q1889" s="21" t="str">
        <f t="shared" si="239"/>
        <v/>
      </c>
      <c r="R1889" s="22" t="str">
        <f>IF($B1889="","",IF(_xlfn.MAXIFS(PurDate,PurItem,$B1889)=0,"",_xlfn.MAXIFS(PurDate,PurItem,$B1889)))</f>
        <v/>
      </c>
      <c r="S1889" s="20" t="str">
        <f t="shared" si="240"/>
        <v/>
      </c>
    </row>
    <row r="1890" spans="9:19" x14ac:dyDescent="0.25">
      <c r="I1890" s="18" t="str">
        <f>IF($B1890="","",IF(CostMethod="Last Cost",IFERROR(INDEX(PurCost,MATCH(_xlfn.MAXIFS(PurRank,PurItem,$B1890),PurRank,0)),$H1890),IF(($G1890+SUMIFS(PurQty,PurItem,$B1890))=0,$H1890,($G1890*$H1890+SUMIFS(PurTotal,PurItem,$B1890))/($G1890+SUMIFS(PurQty,PurItem,$B1890)))))</f>
        <v/>
      </c>
      <c r="K1890" s="18" t="str">
        <f t="shared" si="233"/>
        <v/>
      </c>
      <c r="L1890" s="19" t="str">
        <f t="shared" si="234"/>
        <v/>
      </c>
      <c r="M1890" s="19" t="str">
        <f t="shared" si="235"/>
        <v/>
      </c>
      <c r="N1890" s="20" t="str">
        <f t="shared" si="236"/>
        <v/>
      </c>
      <c r="O1890" s="18" t="str">
        <f t="shared" si="237"/>
        <v/>
      </c>
      <c r="P1890" s="18" t="str">
        <f t="shared" si="238"/>
        <v/>
      </c>
      <c r="Q1890" s="21" t="str">
        <f t="shared" si="239"/>
        <v/>
      </c>
      <c r="R1890" s="22" t="str">
        <f>IF($B1890="","",IF(_xlfn.MAXIFS(PurDate,PurItem,$B1890)=0,"",_xlfn.MAXIFS(PurDate,PurItem,$B1890)))</f>
        <v/>
      </c>
      <c r="S1890" s="20" t="str">
        <f t="shared" si="240"/>
        <v/>
      </c>
    </row>
    <row r="1891" spans="9:19" x14ac:dyDescent="0.25">
      <c r="I1891" s="18" t="str">
        <f>IF($B1891="","",IF(CostMethod="Last Cost",IFERROR(INDEX(PurCost,MATCH(_xlfn.MAXIFS(PurRank,PurItem,$B1891),PurRank,0)),$H1891),IF(($G1891+SUMIFS(PurQty,PurItem,$B1891))=0,$H1891,($G1891*$H1891+SUMIFS(PurTotal,PurItem,$B1891))/($G1891+SUMIFS(PurQty,PurItem,$B1891)))))</f>
        <v/>
      </c>
      <c r="K1891" s="18" t="str">
        <f t="shared" si="233"/>
        <v/>
      </c>
      <c r="L1891" s="19" t="str">
        <f t="shared" si="234"/>
        <v/>
      </c>
      <c r="M1891" s="19" t="str">
        <f t="shared" si="235"/>
        <v/>
      </c>
      <c r="N1891" s="20" t="str">
        <f t="shared" si="236"/>
        <v/>
      </c>
      <c r="O1891" s="18" t="str">
        <f t="shared" si="237"/>
        <v/>
      </c>
      <c r="P1891" s="18" t="str">
        <f t="shared" si="238"/>
        <v/>
      </c>
      <c r="Q1891" s="21" t="str">
        <f t="shared" si="239"/>
        <v/>
      </c>
      <c r="R1891" s="22" t="str">
        <f>IF($B1891="","",IF(_xlfn.MAXIFS(PurDate,PurItem,$B1891)=0,"",_xlfn.MAXIFS(PurDate,PurItem,$B1891)))</f>
        <v/>
      </c>
      <c r="S1891" s="20" t="str">
        <f t="shared" si="240"/>
        <v/>
      </c>
    </row>
    <row r="1892" spans="9:19" x14ac:dyDescent="0.25">
      <c r="I1892" s="18" t="str">
        <f>IF($B1892="","",IF(CostMethod="Last Cost",IFERROR(INDEX(PurCost,MATCH(_xlfn.MAXIFS(PurRank,PurItem,$B1892),PurRank,0)),$H1892),IF(($G1892+SUMIFS(PurQty,PurItem,$B1892))=0,$H1892,($G1892*$H1892+SUMIFS(PurTotal,PurItem,$B1892))/($G1892+SUMIFS(PurQty,PurItem,$B1892)))))</f>
        <v/>
      </c>
      <c r="K1892" s="18" t="str">
        <f t="shared" si="233"/>
        <v/>
      </c>
      <c r="L1892" s="19" t="str">
        <f t="shared" si="234"/>
        <v/>
      </c>
      <c r="M1892" s="19" t="str">
        <f t="shared" si="235"/>
        <v/>
      </c>
      <c r="N1892" s="20" t="str">
        <f t="shared" si="236"/>
        <v/>
      </c>
      <c r="O1892" s="18" t="str">
        <f t="shared" si="237"/>
        <v/>
      </c>
      <c r="P1892" s="18" t="str">
        <f t="shared" si="238"/>
        <v/>
      </c>
      <c r="Q1892" s="21" t="str">
        <f t="shared" si="239"/>
        <v/>
      </c>
      <c r="R1892" s="22" t="str">
        <f>IF($B1892="","",IF(_xlfn.MAXIFS(PurDate,PurItem,$B1892)=0,"",_xlfn.MAXIFS(PurDate,PurItem,$B1892)))</f>
        <v/>
      </c>
      <c r="S1892" s="20" t="str">
        <f t="shared" si="240"/>
        <v/>
      </c>
    </row>
    <row r="1893" spans="9:19" x14ac:dyDescent="0.25">
      <c r="I1893" s="18" t="str">
        <f>IF($B1893="","",IF(CostMethod="Last Cost",IFERROR(INDEX(PurCost,MATCH(_xlfn.MAXIFS(PurRank,PurItem,$B1893),PurRank,0)),$H1893),IF(($G1893+SUMIFS(PurQty,PurItem,$B1893))=0,$H1893,($G1893*$H1893+SUMIFS(PurTotal,PurItem,$B1893))/($G1893+SUMIFS(PurQty,PurItem,$B1893)))))</f>
        <v/>
      </c>
      <c r="K1893" s="18" t="str">
        <f t="shared" si="233"/>
        <v/>
      </c>
      <c r="L1893" s="19" t="str">
        <f t="shared" si="234"/>
        <v/>
      </c>
      <c r="M1893" s="19" t="str">
        <f t="shared" si="235"/>
        <v/>
      </c>
      <c r="N1893" s="20" t="str">
        <f t="shared" si="236"/>
        <v/>
      </c>
      <c r="O1893" s="18" t="str">
        <f t="shared" si="237"/>
        <v/>
      </c>
      <c r="P1893" s="18" t="str">
        <f t="shared" si="238"/>
        <v/>
      </c>
      <c r="Q1893" s="21" t="str">
        <f t="shared" si="239"/>
        <v/>
      </c>
      <c r="R1893" s="22" t="str">
        <f>IF($B1893="","",IF(_xlfn.MAXIFS(PurDate,PurItem,$B1893)=0,"",_xlfn.MAXIFS(PurDate,PurItem,$B1893)))</f>
        <v/>
      </c>
      <c r="S1893" s="20" t="str">
        <f t="shared" si="240"/>
        <v/>
      </c>
    </row>
    <row r="1894" spans="9:19" x14ac:dyDescent="0.25">
      <c r="I1894" s="18" t="str">
        <f>IF($B1894="","",IF(CostMethod="Last Cost",IFERROR(INDEX(PurCost,MATCH(_xlfn.MAXIFS(PurRank,PurItem,$B1894),PurRank,0)),$H1894),IF(($G1894+SUMIFS(PurQty,PurItem,$B1894))=0,$H1894,($G1894*$H1894+SUMIFS(PurTotal,PurItem,$B1894))/($G1894+SUMIFS(PurQty,PurItem,$B1894)))))</f>
        <v/>
      </c>
      <c r="K1894" s="18" t="str">
        <f t="shared" si="233"/>
        <v/>
      </c>
      <c r="L1894" s="19" t="str">
        <f t="shared" si="234"/>
        <v/>
      </c>
      <c r="M1894" s="19" t="str">
        <f t="shared" si="235"/>
        <v/>
      </c>
      <c r="N1894" s="20" t="str">
        <f t="shared" si="236"/>
        <v/>
      </c>
      <c r="O1894" s="18" t="str">
        <f t="shared" si="237"/>
        <v/>
      </c>
      <c r="P1894" s="18" t="str">
        <f t="shared" si="238"/>
        <v/>
      </c>
      <c r="Q1894" s="21" t="str">
        <f t="shared" si="239"/>
        <v/>
      </c>
      <c r="R1894" s="22" t="str">
        <f>IF($B1894="","",IF(_xlfn.MAXIFS(PurDate,PurItem,$B1894)=0,"",_xlfn.MAXIFS(PurDate,PurItem,$B1894)))</f>
        <v/>
      </c>
      <c r="S1894" s="20" t="str">
        <f t="shared" si="240"/>
        <v/>
      </c>
    </row>
    <row r="1895" spans="9:19" x14ac:dyDescent="0.25">
      <c r="I1895" s="18" t="str">
        <f>IF($B1895="","",IF(CostMethod="Last Cost",IFERROR(INDEX(PurCost,MATCH(_xlfn.MAXIFS(PurRank,PurItem,$B1895),PurRank,0)),$H1895),IF(($G1895+SUMIFS(PurQty,PurItem,$B1895))=0,$H1895,($G1895*$H1895+SUMIFS(PurTotal,PurItem,$B1895))/($G1895+SUMIFS(PurQty,PurItem,$B1895)))))</f>
        <v/>
      </c>
      <c r="K1895" s="18" t="str">
        <f t="shared" si="233"/>
        <v/>
      </c>
      <c r="L1895" s="19" t="str">
        <f t="shared" si="234"/>
        <v/>
      </c>
      <c r="M1895" s="19" t="str">
        <f t="shared" si="235"/>
        <v/>
      </c>
      <c r="N1895" s="20" t="str">
        <f t="shared" si="236"/>
        <v/>
      </c>
      <c r="O1895" s="18" t="str">
        <f t="shared" si="237"/>
        <v/>
      </c>
      <c r="P1895" s="18" t="str">
        <f t="shared" si="238"/>
        <v/>
      </c>
      <c r="Q1895" s="21" t="str">
        <f t="shared" si="239"/>
        <v/>
      </c>
      <c r="R1895" s="22" t="str">
        <f>IF($B1895="","",IF(_xlfn.MAXIFS(PurDate,PurItem,$B1895)=0,"",_xlfn.MAXIFS(PurDate,PurItem,$B1895)))</f>
        <v/>
      </c>
      <c r="S1895" s="20" t="str">
        <f t="shared" si="240"/>
        <v/>
      </c>
    </row>
    <row r="1896" spans="9:19" x14ac:dyDescent="0.25">
      <c r="I1896" s="18" t="str">
        <f>IF($B1896="","",IF(CostMethod="Last Cost",IFERROR(INDEX(PurCost,MATCH(_xlfn.MAXIFS(PurRank,PurItem,$B1896),PurRank,0)),$H1896),IF(($G1896+SUMIFS(PurQty,PurItem,$B1896))=0,$H1896,($G1896*$H1896+SUMIFS(PurTotal,PurItem,$B1896))/($G1896+SUMIFS(PurQty,PurItem,$B1896)))))</f>
        <v/>
      </c>
      <c r="K1896" s="18" t="str">
        <f t="shared" si="233"/>
        <v/>
      </c>
      <c r="L1896" s="19" t="str">
        <f t="shared" si="234"/>
        <v/>
      </c>
      <c r="M1896" s="19" t="str">
        <f t="shared" si="235"/>
        <v/>
      </c>
      <c r="N1896" s="20" t="str">
        <f t="shared" si="236"/>
        <v/>
      </c>
      <c r="O1896" s="18" t="str">
        <f t="shared" si="237"/>
        <v/>
      </c>
      <c r="P1896" s="18" t="str">
        <f t="shared" si="238"/>
        <v/>
      </c>
      <c r="Q1896" s="21" t="str">
        <f t="shared" si="239"/>
        <v/>
      </c>
      <c r="R1896" s="22" t="str">
        <f>IF($B1896="","",IF(_xlfn.MAXIFS(PurDate,PurItem,$B1896)=0,"",_xlfn.MAXIFS(PurDate,PurItem,$B1896)))</f>
        <v/>
      </c>
      <c r="S1896" s="20" t="str">
        <f t="shared" si="240"/>
        <v/>
      </c>
    </row>
    <row r="1897" spans="9:19" x14ac:dyDescent="0.25">
      <c r="I1897" s="18" t="str">
        <f>IF($B1897="","",IF(CostMethod="Last Cost",IFERROR(INDEX(PurCost,MATCH(_xlfn.MAXIFS(PurRank,PurItem,$B1897),PurRank,0)),$H1897),IF(($G1897+SUMIFS(PurQty,PurItem,$B1897))=0,$H1897,($G1897*$H1897+SUMIFS(PurTotal,PurItem,$B1897))/($G1897+SUMIFS(PurQty,PurItem,$B1897)))))</f>
        <v/>
      </c>
      <c r="K1897" s="18" t="str">
        <f t="shared" si="233"/>
        <v/>
      </c>
      <c r="L1897" s="19" t="str">
        <f t="shared" si="234"/>
        <v/>
      </c>
      <c r="M1897" s="19" t="str">
        <f t="shared" si="235"/>
        <v/>
      </c>
      <c r="N1897" s="20" t="str">
        <f t="shared" si="236"/>
        <v/>
      </c>
      <c r="O1897" s="18" t="str">
        <f t="shared" si="237"/>
        <v/>
      </c>
      <c r="P1897" s="18" t="str">
        <f t="shared" si="238"/>
        <v/>
      </c>
      <c r="Q1897" s="21" t="str">
        <f t="shared" si="239"/>
        <v/>
      </c>
      <c r="R1897" s="22" t="str">
        <f>IF($B1897="","",IF(_xlfn.MAXIFS(PurDate,PurItem,$B1897)=0,"",_xlfn.MAXIFS(PurDate,PurItem,$B1897)))</f>
        <v/>
      </c>
      <c r="S1897" s="20" t="str">
        <f t="shared" si="240"/>
        <v/>
      </c>
    </row>
    <row r="1898" spans="9:19" x14ac:dyDescent="0.25">
      <c r="I1898" s="18" t="str">
        <f>IF($B1898="","",IF(CostMethod="Last Cost",IFERROR(INDEX(PurCost,MATCH(_xlfn.MAXIFS(PurRank,PurItem,$B1898),PurRank,0)),$H1898),IF(($G1898+SUMIFS(PurQty,PurItem,$B1898))=0,$H1898,($G1898*$H1898+SUMIFS(PurTotal,PurItem,$B1898))/($G1898+SUMIFS(PurQty,PurItem,$B1898)))))</f>
        <v/>
      </c>
      <c r="K1898" s="18" t="str">
        <f t="shared" si="233"/>
        <v/>
      </c>
      <c r="L1898" s="19" t="str">
        <f t="shared" si="234"/>
        <v/>
      </c>
      <c r="M1898" s="19" t="str">
        <f t="shared" si="235"/>
        <v/>
      </c>
      <c r="N1898" s="20" t="str">
        <f t="shared" si="236"/>
        <v/>
      </c>
      <c r="O1898" s="18" t="str">
        <f t="shared" si="237"/>
        <v/>
      </c>
      <c r="P1898" s="18" t="str">
        <f t="shared" si="238"/>
        <v/>
      </c>
      <c r="Q1898" s="21" t="str">
        <f t="shared" si="239"/>
        <v/>
      </c>
      <c r="R1898" s="22" t="str">
        <f>IF($B1898="","",IF(_xlfn.MAXIFS(PurDate,PurItem,$B1898)=0,"",_xlfn.MAXIFS(PurDate,PurItem,$B1898)))</f>
        <v/>
      </c>
      <c r="S1898" s="20" t="str">
        <f t="shared" si="240"/>
        <v/>
      </c>
    </row>
    <row r="1899" spans="9:19" x14ac:dyDescent="0.25">
      <c r="I1899" s="18" t="str">
        <f>IF($B1899="","",IF(CostMethod="Last Cost",IFERROR(INDEX(PurCost,MATCH(_xlfn.MAXIFS(PurRank,PurItem,$B1899),PurRank,0)),$H1899),IF(($G1899+SUMIFS(PurQty,PurItem,$B1899))=0,$H1899,($G1899*$H1899+SUMIFS(PurTotal,PurItem,$B1899))/($G1899+SUMIFS(PurQty,PurItem,$B1899)))))</f>
        <v/>
      </c>
      <c r="K1899" s="18" t="str">
        <f t="shared" si="233"/>
        <v/>
      </c>
      <c r="L1899" s="19" t="str">
        <f t="shared" si="234"/>
        <v/>
      </c>
      <c r="M1899" s="19" t="str">
        <f t="shared" si="235"/>
        <v/>
      </c>
      <c r="N1899" s="20" t="str">
        <f t="shared" si="236"/>
        <v/>
      </c>
      <c r="O1899" s="18" t="str">
        <f t="shared" si="237"/>
        <v/>
      </c>
      <c r="P1899" s="18" t="str">
        <f t="shared" si="238"/>
        <v/>
      </c>
      <c r="Q1899" s="21" t="str">
        <f t="shared" si="239"/>
        <v/>
      </c>
      <c r="R1899" s="22" t="str">
        <f>IF($B1899="","",IF(_xlfn.MAXIFS(PurDate,PurItem,$B1899)=0,"",_xlfn.MAXIFS(PurDate,PurItem,$B1899)))</f>
        <v/>
      </c>
      <c r="S1899" s="20" t="str">
        <f t="shared" si="240"/>
        <v/>
      </c>
    </row>
    <row r="1900" spans="9:19" x14ac:dyDescent="0.25">
      <c r="I1900" s="18" t="str">
        <f>IF($B1900="","",IF(CostMethod="Last Cost",IFERROR(INDEX(PurCost,MATCH(_xlfn.MAXIFS(PurRank,PurItem,$B1900),PurRank,0)),$H1900),IF(($G1900+SUMIFS(PurQty,PurItem,$B1900))=0,$H1900,($G1900*$H1900+SUMIFS(PurTotal,PurItem,$B1900))/($G1900+SUMIFS(PurQty,PurItem,$B1900)))))</f>
        <v/>
      </c>
      <c r="K1900" s="18" t="str">
        <f t="shared" si="233"/>
        <v/>
      </c>
      <c r="L1900" s="19" t="str">
        <f t="shared" si="234"/>
        <v/>
      </c>
      <c r="M1900" s="19" t="str">
        <f t="shared" si="235"/>
        <v/>
      </c>
      <c r="N1900" s="20" t="str">
        <f t="shared" si="236"/>
        <v/>
      </c>
      <c r="O1900" s="18" t="str">
        <f t="shared" si="237"/>
        <v/>
      </c>
      <c r="P1900" s="18" t="str">
        <f t="shared" si="238"/>
        <v/>
      </c>
      <c r="Q1900" s="21" t="str">
        <f t="shared" si="239"/>
        <v/>
      </c>
      <c r="R1900" s="22" t="str">
        <f>IF($B1900="","",IF(_xlfn.MAXIFS(PurDate,PurItem,$B1900)=0,"",_xlfn.MAXIFS(PurDate,PurItem,$B1900)))</f>
        <v/>
      </c>
      <c r="S1900" s="20" t="str">
        <f t="shared" si="240"/>
        <v/>
      </c>
    </row>
    <row r="1901" spans="9:19" x14ac:dyDescent="0.25">
      <c r="I1901" s="18" t="str">
        <f>IF($B1901="","",IF(CostMethod="Last Cost",IFERROR(INDEX(PurCost,MATCH(_xlfn.MAXIFS(PurRank,PurItem,$B1901),PurRank,0)),$H1901),IF(($G1901+SUMIFS(PurQty,PurItem,$B1901))=0,$H1901,($G1901*$H1901+SUMIFS(PurTotal,PurItem,$B1901))/($G1901+SUMIFS(PurQty,PurItem,$B1901)))))</f>
        <v/>
      </c>
      <c r="K1901" s="18" t="str">
        <f t="shared" si="233"/>
        <v/>
      </c>
      <c r="L1901" s="19" t="str">
        <f t="shared" si="234"/>
        <v/>
      </c>
      <c r="M1901" s="19" t="str">
        <f t="shared" si="235"/>
        <v/>
      </c>
      <c r="N1901" s="20" t="str">
        <f t="shared" si="236"/>
        <v/>
      </c>
      <c r="O1901" s="18" t="str">
        <f t="shared" si="237"/>
        <v/>
      </c>
      <c r="P1901" s="18" t="str">
        <f t="shared" si="238"/>
        <v/>
      </c>
      <c r="Q1901" s="21" t="str">
        <f t="shared" si="239"/>
        <v/>
      </c>
      <c r="R1901" s="22" t="str">
        <f>IF($B1901="","",IF(_xlfn.MAXIFS(PurDate,PurItem,$B1901)=0,"",_xlfn.MAXIFS(PurDate,PurItem,$B1901)))</f>
        <v/>
      </c>
      <c r="S1901" s="20" t="str">
        <f t="shared" si="240"/>
        <v/>
      </c>
    </row>
    <row r="1902" spans="9:19" x14ac:dyDescent="0.25">
      <c r="I1902" s="18" t="str">
        <f>IF($B1902="","",IF(CostMethod="Last Cost",IFERROR(INDEX(PurCost,MATCH(_xlfn.MAXIFS(PurRank,PurItem,$B1902),PurRank,0)),$H1902),IF(($G1902+SUMIFS(PurQty,PurItem,$B1902))=0,$H1902,($G1902*$H1902+SUMIFS(PurTotal,PurItem,$B1902))/($G1902+SUMIFS(PurQty,PurItem,$B1902)))))</f>
        <v/>
      </c>
      <c r="K1902" s="18" t="str">
        <f t="shared" si="233"/>
        <v/>
      </c>
      <c r="L1902" s="19" t="str">
        <f t="shared" si="234"/>
        <v/>
      </c>
      <c r="M1902" s="19" t="str">
        <f t="shared" si="235"/>
        <v/>
      </c>
      <c r="N1902" s="20" t="str">
        <f t="shared" si="236"/>
        <v/>
      </c>
      <c r="O1902" s="18" t="str">
        <f t="shared" si="237"/>
        <v/>
      </c>
      <c r="P1902" s="18" t="str">
        <f t="shared" si="238"/>
        <v/>
      </c>
      <c r="Q1902" s="21" t="str">
        <f t="shared" si="239"/>
        <v/>
      </c>
      <c r="R1902" s="22" t="str">
        <f>IF($B1902="","",IF(_xlfn.MAXIFS(PurDate,PurItem,$B1902)=0,"",_xlfn.MAXIFS(PurDate,PurItem,$B1902)))</f>
        <v/>
      </c>
      <c r="S1902" s="20" t="str">
        <f t="shared" si="240"/>
        <v/>
      </c>
    </row>
    <row r="1903" spans="9:19" x14ac:dyDescent="0.25">
      <c r="I1903" s="18" t="str">
        <f>IF($B1903="","",IF(CostMethod="Last Cost",IFERROR(INDEX(PurCost,MATCH(_xlfn.MAXIFS(PurRank,PurItem,$B1903),PurRank,0)),$H1903),IF(($G1903+SUMIFS(PurQty,PurItem,$B1903))=0,$H1903,($G1903*$H1903+SUMIFS(PurTotal,PurItem,$B1903))/($G1903+SUMIFS(PurQty,PurItem,$B1903)))))</f>
        <v/>
      </c>
      <c r="K1903" s="18" t="str">
        <f t="shared" si="233"/>
        <v/>
      </c>
      <c r="L1903" s="19" t="str">
        <f t="shared" si="234"/>
        <v/>
      </c>
      <c r="M1903" s="19" t="str">
        <f t="shared" si="235"/>
        <v/>
      </c>
      <c r="N1903" s="20" t="str">
        <f t="shared" si="236"/>
        <v/>
      </c>
      <c r="O1903" s="18" t="str">
        <f t="shared" si="237"/>
        <v/>
      </c>
      <c r="P1903" s="18" t="str">
        <f t="shared" si="238"/>
        <v/>
      </c>
      <c r="Q1903" s="21" t="str">
        <f t="shared" si="239"/>
        <v/>
      </c>
      <c r="R1903" s="22" t="str">
        <f>IF($B1903="","",IF(_xlfn.MAXIFS(PurDate,PurItem,$B1903)=0,"",_xlfn.MAXIFS(PurDate,PurItem,$B1903)))</f>
        <v/>
      </c>
      <c r="S1903" s="20" t="str">
        <f t="shared" si="240"/>
        <v/>
      </c>
    </row>
    <row r="1904" spans="9:19" x14ac:dyDescent="0.25">
      <c r="I1904" s="18" t="str">
        <f>IF($B1904="","",IF(CostMethod="Last Cost",IFERROR(INDEX(PurCost,MATCH(_xlfn.MAXIFS(PurRank,PurItem,$B1904),PurRank,0)),$H1904),IF(($G1904+SUMIFS(PurQty,PurItem,$B1904))=0,$H1904,($G1904*$H1904+SUMIFS(PurTotal,PurItem,$B1904))/($G1904+SUMIFS(PurQty,PurItem,$B1904)))))</f>
        <v/>
      </c>
      <c r="K1904" s="18" t="str">
        <f t="shared" si="233"/>
        <v/>
      </c>
      <c r="L1904" s="19" t="str">
        <f t="shared" si="234"/>
        <v/>
      </c>
      <c r="M1904" s="19" t="str">
        <f t="shared" si="235"/>
        <v/>
      </c>
      <c r="N1904" s="20" t="str">
        <f t="shared" si="236"/>
        <v/>
      </c>
      <c r="O1904" s="18" t="str">
        <f t="shared" si="237"/>
        <v/>
      </c>
      <c r="P1904" s="18" t="str">
        <f t="shared" si="238"/>
        <v/>
      </c>
      <c r="Q1904" s="21" t="str">
        <f t="shared" si="239"/>
        <v/>
      </c>
      <c r="R1904" s="22" t="str">
        <f>IF($B1904="","",IF(_xlfn.MAXIFS(PurDate,PurItem,$B1904)=0,"",_xlfn.MAXIFS(PurDate,PurItem,$B1904)))</f>
        <v/>
      </c>
      <c r="S1904" s="20" t="str">
        <f t="shared" si="240"/>
        <v/>
      </c>
    </row>
    <row r="1905" spans="9:19" x14ac:dyDescent="0.25">
      <c r="I1905" s="18" t="str">
        <f>IF($B1905="","",IF(CostMethod="Last Cost",IFERROR(INDEX(PurCost,MATCH(_xlfn.MAXIFS(PurRank,PurItem,$B1905),PurRank,0)),$H1905),IF(($G1905+SUMIFS(PurQty,PurItem,$B1905))=0,$H1905,($G1905*$H1905+SUMIFS(PurTotal,PurItem,$B1905))/($G1905+SUMIFS(PurQty,PurItem,$B1905)))))</f>
        <v/>
      </c>
      <c r="K1905" s="18" t="str">
        <f t="shared" si="233"/>
        <v/>
      </c>
      <c r="L1905" s="19" t="str">
        <f t="shared" si="234"/>
        <v/>
      </c>
      <c r="M1905" s="19" t="str">
        <f t="shared" si="235"/>
        <v/>
      </c>
      <c r="N1905" s="20" t="str">
        <f t="shared" si="236"/>
        <v/>
      </c>
      <c r="O1905" s="18" t="str">
        <f t="shared" si="237"/>
        <v/>
      </c>
      <c r="P1905" s="18" t="str">
        <f t="shared" si="238"/>
        <v/>
      </c>
      <c r="Q1905" s="21" t="str">
        <f t="shared" si="239"/>
        <v/>
      </c>
      <c r="R1905" s="22" t="str">
        <f>IF($B1905="","",IF(_xlfn.MAXIFS(PurDate,PurItem,$B1905)=0,"",_xlfn.MAXIFS(PurDate,PurItem,$B1905)))</f>
        <v/>
      </c>
      <c r="S1905" s="20" t="str">
        <f t="shared" si="240"/>
        <v/>
      </c>
    </row>
    <row r="1906" spans="9:19" x14ac:dyDescent="0.25">
      <c r="I1906" s="18" t="str">
        <f>IF($B1906="","",IF(CostMethod="Last Cost",IFERROR(INDEX(PurCost,MATCH(_xlfn.MAXIFS(PurRank,PurItem,$B1906),PurRank,0)),$H1906),IF(($G1906+SUMIFS(PurQty,PurItem,$B1906))=0,$H1906,($G1906*$H1906+SUMIFS(PurTotal,PurItem,$B1906))/($G1906+SUMIFS(PurQty,PurItem,$B1906)))))</f>
        <v/>
      </c>
      <c r="K1906" s="18" t="str">
        <f t="shared" si="233"/>
        <v/>
      </c>
      <c r="L1906" s="19" t="str">
        <f t="shared" si="234"/>
        <v/>
      </c>
      <c r="M1906" s="19" t="str">
        <f t="shared" si="235"/>
        <v/>
      </c>
      <c r="N1906" s="20" t="str">
        <f t="shared" si="236"/>
        <v/>
      </c>
      <c r="O1906" s="18" t="str">
        <f t="shared" si="237"/>
        <v/>
      </c>
      <c r="P1906" s="18" t="str">
        <f t="shared" si="238"/>
        <v/>
      </c>
      <c r="Q1906" s="21" t="str">
        <f t="shared" si="239"/>
        <v/>
      </c>
      <c r="R1906" s="22" t="str">
        <f>IF($B1906="","",IF(_xlfn.MAXIFS(PurDate,PurItem,$B1906)=0,"",_xlfn.MAXIFS(PurDate,PurItem,$B1906)))</f>
        <v/>
      </c>
      <c r="S1906" s="20" t="str">
        <f t="shared" si="240"/>
        <v/>
      </c>
    </row>
    <row r="1907" spans="9:19" x14ac:dyDescent="0.25">
      <c r="I1907" s="18" t="str">
        <f>IF($B1907="","",IF(CostMethod="Last Cost",IFERROR(INDEX(PurCost,MATCH(_xlfn.MAXIFS(PurRank,PurItem,$B1907),PurRank,0)),$H1907),IF(($G1907+SUMIFS(PurQty,PurItem,$B1907))=0,$H1907,($G1907*$H1907+SUMIFS(PurTotal,PurItem,$B1907))/($G1907+SUMIFS(PurQty,PurItem,$B1907)))))</f>
        <v/>
      </c>
      <c r="K1907" s="18" t="str">
        <f t="shared" si="233"/>
        <v/>
      </c>
      <c r="L1907" s="19" t="str">
        <f t="shared" si="234"/>
        <v/>
      </c>
      <c r="M1907" s="19" t="str">
        <f t="shared" si="235"/>
        <v/>
      </c>
      <c r="N1907" s="20" t="str">
        <f t="shared" si="236"/>
        <v/>
      </c>
      <c r="O1907" s="18" t="str">
        <f t="shared" si="237"/>
        <v/>
      </c>
      <c r="P1907" s="18" t="str">
        <f t="shared" si="238"/>
        <v/>
      </c>
      <c r="Q1907" s="21" t="str">
        <f t="shared" si="239"/>
        <v/>
      </c>
      <c r="R1907" s="22" t="str">
        <f>IF($B1907="","",IF(_xlfn.MAXIFS(PurDate,PurItem,$B1907)=0,"",_xlfn.MAXIFS(PurDate,PurItem,$B1907)))</f>
        <v/>
      </c>
      <c r="S1907" s="20" t="str">
        <f t="shared" si="240"/>
        <v/>
      </c>
    </row>
    <row r="1908" spans="9:19" x14ac:dyDescent="0.25">
      <c r="I1908" s="18" t="str">
        <f>IF($B1908="","",IF(CostMethod="Last Cost",IFERROR(INDEX(PurCost,MATCH(_xlfn.MAXIFS(PurRank,PurItem,$B1908),PurRank,0)),$H1908),IF(($G1908+SUMIFS(PurQty,PurItem,$B1908))=0,$H1908,($G1908*$H1908+SUMIFS(PurTotal,PurItem,$B1908))/($G1908+SUMIFS(PurQty,PurItem,$B1908)))))</f>
        <v/>
      </c>
      <c r="K1908" s="18" t="str">
        <f t="shared" si="233"/>
        <v/>
      </c>
      <c r="L1908" s="19" t="str">
        <f t="shared" si="234"/>
        <v/>
      </c>
      <c r="M1908" s="19" t="str">
        <f t="shared" si="235"/>
        <v/>
      </c>
      <c r="N1908" s="20" t="str">
        <f t="shared" si="236"/>
        <v/>
      </c>
      <c r="O1908" s="18" t="str">
        <f t="shared" si="237"/>
        <v/>
      </c>
      <c r="P1908" s="18" t="str">
        <f t="shared" si="238"/>
        <v/>
      </c>
      <c r="Q1908" s="21" t="str">
        <f t="shared" si="239"/>
        <v/>
      </c>
      <c r="R1908" s="22" t="str">
        <f>IF($B1908="","",IF(_xlfn.MAXIFS(PurDate,PurItem,$B1908)=0,"",_xlfn.MAXIFS(PurDate,PurItem,$B1908)))</f>
        <v/>
      </c>
      <c r="S1908" s="20" t="str">
        <f t="shared" si="240"/>
        <v/>
      </c>
    </row>
    <row r="1909" spans="9:19" x14ac:dyDescent="0.25">
      <c r="I1909" s="18" t="str">
        <f>IF($B1909="","",IF(CostMethod="Last Cost",IFERROR(INDEX(PurCost,MATCH(_xlfn.MAXIFS(PurRank,PurItem,$B1909),PurRank,0)),$H1909),IF(($G1909+SUMIFS(PurQty,PurItem,$B1909))=0,$H1909,($G1909*$H1909+SUMIFS(PurTotal,PurItem,$B1909))/($G1909+SUMIFS(PurQty,PurItem,$B1909)))))</f>
        <v/>
      </c>
      <c r="K1909" s="18" t="str">
        <f t="shared" si="233"/>
        <v/>
      </c>
      <c r="L1909" s="19" t="str">
        <f t="shared" si="234"/>
        <v/>
      </c>
      <c r="M1909" s="19" t="str">
        <f t="shared" si="235"/>
        <v/>
      </c>
      <c r="N1909" s="20" t="str">
        <f t="shared" si="236"/>
        <v/>
      </c>
      <c r="O1909" s="18" t="str">
        <f t="shared" si="237"/>
        <v/>
      </c>
      <c r="P1909" s="18" t="str">
        <f t="shared" si="238"/>
        <v/>
      </c>
      <c r="Q1909" s="21" t="str">
        <f t="shared" si="239"/>
        <v/>
      </c>
      <c r="R1909" s="22" t="str">
        <f>IF($B1909="","",IF(_xlfn.MAXIFS(PurDate,PurItem,$B1909)=0,"",_xlfn.MAXIFS(PurDate,PurItem,$B1909)))</f>
        <v/>
      </c>
      <c r="S1909" s="20" t="str">
        <f t="shared" si="240"/>
        <v/>
      </c>
    </row>
    <row r="1910" spans="9:19" x14ac:dyDescent="0.25">
      <c r="I1910" s="18" t="str">
        <f>IF($B1910="","",IF(CostMethod="Last Cost",IFERROR(INDEX(PurCost,MATCH(_xlfn.MAXIFS(PurRank,PurItem,$B1910),PurRank,0)),$H1910),IF(($G1910+SUMIFS(PurQty,PurItem,$B1910))=0,$H1910,($G1910*$H1910+SUMIFS(PurTotal,PurItem,$B1910))/($G1910+SUMIFS(PurQty,PurItem,$B1910)))))</f>
        <v/>
      </c>
      <c r="K1910" s="18" t="str">
        <f t="shared" si="233"/>
        <v/>
      </c>
      <c r="L1910" s="19" t="str">
        <f t="shared" si="234"/>
        <v/>
      </c>
      <c r="M1910" s="19" t="str">
        <f t="shared" si="235"/>
        <v/>
      </c>
      <c r="N1910" s="20" t="str">
        <f t="shared" si="236"/>
        <v/>
      </c>
      <c r="O1910" s="18" t="str">
        <f t="shared" si="237"/>
        <v/>
      </c>
      <c r="P1910" s="18" t="str">
        <f t="shared" si="238"/>
        <v/>
      </c>
      <c r="Q1910" s="21" t="str">
        <f t="shared" si="239"/>
        <v/>
      </c>
      <c r="R1910" s="22" t="str">
        <f>IF($B1910="","",IF(_xlfn.MAXIFS(PurDate,PurItem,$B1910)=0,"",_xlfn.MAXIFS(PurDate,PurItem,$B1910)))</f>
        <v/>
      </c>
      <c r="S1910" s="20" t="str">
        <f t="shared" si="240"/>
        <v/>
      </c>
    </row>
    <row r="1911" spans="9:19" x14ac:dyDescent="0.25">
      <c r="I1911" s="18" t="str">
        <f>IF($B1911="","",IF(CostMethod="Last Cost",IFERROR(INDEX(PurCost,MATCH(_xlfn.MAXIFS(PurRank,PurItem,$B1911),PurRank,0)),$H1911),IF(($G1911+SUMIFS(PurQty,PurItem,$B1911))=0,$H1911,($G1911*$H1911+SUMIFS(PurTotal,PurItem,$B1911))/($G1911+SUMIFS(PurQty,PurItem,$B1911)))))</f>
        <v/>
      </c>
      <c r="K1911" s="18" t="str">
        <f t="shared" si="233"/>
        <v/>
      </c>
      <c r="L1911" s="19" t="str">
        <f t="shared" si="234"/>
        <v/>
      </c>
      <c r="M1911" s="19" t="str">
        <f t="shared" si="235"/>
        <v/>
      </c>
      <c r="N1911" s="20" t="str">
        <f t="shared" si="236"/>
        <v/>
      </c>
      <c r="O1911" s="18" t="str">
        <f t="shared" si="237"/>
        <v/>
      </c>
      <c r="P1911" s="18" t="str">
        <f t="shared" si="238"/>
        <v/>
      </c>
      <c r="Q1911" s="21" t="str">
        <f t="shared" si="239"/>
        <v/>
      </c>
      <c r="R1911" s="22" t="str">
        <f>IF($B1911="","",IF(_xlfn.MAXIFS(PurDate,PurItem,$B1911)=0,"",_xlfn.MAXIFS(PurDate,PurItem,$B1911)))</f>
        <v/>
      </c>
      <c r="S1911" s="20" t="str">
        <f t="shared" si="240"/>
        <v/>
      </c>
    </row>
    <row r="1912" spans="9:19" x14ac:dyDescent="0.25">
      <c r="I1912" s="18" t="str">
        <f>IF($B1912="","",IF(CostMethod="Last Cost",IFERROR(INDEX(PurCost,MATCH(_xlfn.MAXIFS(PurRank,PurItem,$B1912),PurRank,0)),$H1912),IF(($G1912+SUMIFS(PurQty,PurItem,$B1912))=0,$H1912,($G1912*$H1912+SUMIFS(PurTotal,PurItem,$B1912))/($G1912+SUMIFS(PurQty,PurItem,$B1912)))))</f>
        <v/>
      </c>
      <c r="K1912" s="18" t="str">
        <f t="shared" si="233"/>
        <v/>
      </c>
      <c r="L1912" s="19" t="str">
        <f t="shared" si="234"/>
        <v/>
      </c>
      <c r="M1912" s="19" t="str">
        <f t="shared" si="235"/>
        <v/>
      </c>
      <c r="N1912" s="20" t="str">
        <f t="shared" si="236"/>
        <v/>
      </c>
      <c r="O1912" s="18" t="str">
        <f t="shared" si="237"/>
        <v/>
      </c>
      <c r="P1912" s="18" t="str">
        <f t="shared" si="238"/>
        <v/>
      </c>
      <c r="Q1912" s="21" t="str">
        <f t="shared" si="239"/>
        <v/>
      </c>
      <c r="R1912" s="22" t="str">
        <f>IF($B1912="","",IF(_xlfn.MAXIFS(PurDate,PurItem,$B1912)=0,"",_xlfn.MAXIFS(PurDate,PurItem,$B1912)))</f>
        <v/>
      </c>
      <c r="S1912" s="20" t="str">
        <f t="shared" si="240"/>
        <v/>
      </c>
    </row>
    <row r="1913" spans="9:19" x14ac:dyDescent="0.25">
      <c r="I1913" s="18" t="str">
        <f>IF($B1913="","",IF(CostMethod="Last Cost",IFERROR(INDEX(PurCost,MATCH(_xlfn.MAXIFS(PurRank,PurItem,$B1913),PurRank,0)),$H1913),IF(($G1913+SUMIFS(PurQty,PurItem,$B1913))=0,$H1913,($G1913*$H1913+SUMIFS(PurTotal,PurItem,$B1913))/($G1913+SUMIFS(PurQty,PurItem,$B1913)))))</f>
        <v/>
      </c>
      <c r="K1913" s="18" t="str">
        <f t="shared" si="233"/>
        <v/>
      </c>
      <c r="L1913" s="19" t="str">
        <f t="shared" si="234"/>
        <v/>
      </c>
      <c r="M1913" s="19" t="str">
        <f t="shared" si="235"/>
        <v/>
      </c>
      <c r="N1913" s="20" t="str">
        <f t="shared" si="236"/>
        <v/>
      </c>
      <c r="O1913" s="18" t="str">
        <f t="shared" si="237"/>
        <v/>
      </c>
      <c r="P1913" s="18" t="str">
        <f t="shared" si="238"/>
        <v/>
      </c>
      <c r="Q1913" s="21" t="str">
        <f t="shared" si="239"/>
        <v/>
      </c>
      <c r="R1913" s="22" t="str">
        <f>IF($B1913="","",IF(_xlfn.MAXIFS(PurDate,PurItem,$B1913)=0,"",_xlfn.MAXIFS(PurDate,PurItem,$B1913)))</f>
        <v/>
      </c>
      <c r="S1913" s="20" t="str">
        <f t="shared" si="240"/>
        <v/>
      </c>
    </row>
    <row r="1914" spans="9:19" x14ac:dyDescent="0.25">
      <c r="I1914" s="18" t="str">
        <f>IF($B1914="","",IF(CostMethod="Last Cost",IFERROR(INDEX(PurCost,MATCH(_xlfn.MAXIFS(PurRank,PurItem,$B1914),PurRank,0)),$H1914),IF(($G1914+SUMIFS(PurQty,PurItem,$B1914))=0,$H1914,($G1914*$H1914+SUMIFS(PurTotal,PurItem,$B1914))/($G1914+SUMIFS(PurQty,PurItem,$B1914)))))</f>
        <v/>
      </c>
      <c r="K1914" s="18" t="str">
        <f t="shared" si="233"/>
        <v/>
      </c>
      <c r="L1914" s="19" t="str">
        <f t="shared" si="234"/>
        <v/>
      </c>
      <c r="M1914" s="19" t="str">
        <f t="shared" si="235"/>
        <v/>
      </c>
      <c r="N1914" s="20" t="str">
        <f t="shared" si="236"/>
        <v/>
      </c>
      <c r="O1914" s="18" t="str">
        <f t="shared" si="237"/>
        <v/>
      </c>
      <c r="P1914" s="18" t="str">
        <f t="shared" si="238"/>
        <v/>
      </c>
      <c r="Q1914" s="21" t="str">
        <f t="shared" si="239"/>
        <v/>
      </c>
      <c r="R1914" s="22" t="str">
        <f>IF($B1914="","",IF(_xlfn.MAXIFS(PurDate,PurItem,$B1914)=0,"",_xlfn.MAXIFS(PurDate,PurItem,$B1914)))</f>
        <v/>
      </c>
      <c r="S1914" s="20" t="str">
        <f t="shared" si="240"/>
        <v/>
      </c>
    </row>
    <row r="1915" spans="9:19" x14ac:dyDescent="0.25">
      <c r="I1915" s="18" t="str">
        <f>IF($B1915="","",IF(CostMethod="Last Cost",IFERROR(INDEX(PurCost,MATCH(_xlfn.MAXIFS(PurRank,PurItem,$B1915),PurRank,0)),$H1915),IF(($G1915+SUMIFS(PurQty,PurItem,$B1915))=0,$H1915,($G1915*$H1915+SUMIFS(PurTotal,PurItem,$B1915))/($G1915+SUMIFS(PurQty,PurItem,$B1915)))))</f>
        <v/>
      </c>
      <c r="K1915" s="18" t="str">
        <f t="shared" si="233"/>
        <v/>
      </c>
      <c r="L1915" s="19" t="str">
        <f t="shared" si="234"/>
        <v/>
      </c>
      <c r="M1915" s="19" t="str">
        <f t="shared" si="235"/>
        <v/>
      </c>
      <c r="N1915" s="20" t="str">
        <f t="shared" si="236"/>
        <v/>
      </c>
      <c r="O1915" s="18" t="str">
        <f t="shared" si="237"/>
        <v/>
      </c>
      <c r="P1915" s="18" t="str">
        <f t="shared" si="238"/>
        <v/>
      </c>
      <c r="Q1915" s="21" t="str">
        <f t="shared" si="239"/>
        <v/>
      </c>
      <c r="R1915" s="22" t="str">
        <f>IF($B1915="","",IF(_xlfn.MAXIFS(PurDate,PurItem,$B1915)=0,"",_xlfn.MAXIFS(PurDate,PurItem,$B1915)))</f>
        <v/>
      </c>
      <c r="S1915" s="20" t="str">
        <f t="shared" si="240"/>
        <v/>
      </c>
    </row>
    <row r="1916" spans="9:19" x14ac:dyDescent="0.25">
      <c r="I1916" s="18" t="str">
        <f>IF($B1916="","",IF(CostMethod="Last Cost",IFERROR(INDEX(PurCost,MATCH(_xlfn.MAXIFS(PurRank,PurItem,$B1916),PurRank,0)),$H1916),IF(($G1916+SUMIFS(PurQty,PurItem,$B1916))=0,$H1916,($G1916*$H1916+SUMIFS(PurTotal,PurItem,$B1916))/($G1916+SUMIFS(PurQty,PurItem,$B1916)))))</f>
        <v/>
      </c>
      <c r="K1916" s="18" t="str">
        <f t="shared" si="233"/>
        <v/>
      </c>
      <c r="L1916" s="19" t="str">
        <f t="shared" si="234"/>
        <v/>
      </c>
      <c r="M1916" s="19" t="str">
        <f t="shared" si="235"/>
        <v/>
      </c>
      <c r="N1916" s="20" t="str">
        <f t="shared" si="236"/>
        <v/>
      </c>
      <c r="O1916" s="18" t="str">
        <f t="shared" si="237"/>
        <v/>
      </c>
      <c r="P1916" s="18" t="str">
        <f t="shared" si="238"/>
        <v/>
      </c>
      <c r="Q1916" s="21" t="str">
        <f t="shared" si="239"/>
        <v/>
      </c>
      <c r="R1916" s="22" t="str">
        <f>IF($B1916="","",IF(_xlfn.MAXIFS(PurDate,PurItem,$B1916)=0,"",_xlfn.MAXIFS(PurDate,PurItem,$B1916)))</f>
        <v/>
      </c>
      <c r="S1916" s="20" t="str">
        <f t="shared" si="240"/>
        <v/>
      </c>
    </row>
    <row r="1917" spans="9:19" x14ac:dyDescent="0.25">
      <c r="I1917" s="18" t="str">
        <f>IF($B1917="","",IF(CostMethod="Last Cost",IFERROR(INDEX(PurCost,MATCH(_xlfn.MAXIFS(PurRank,PurItem,$B1917),PurRank,0)),$H1917),IF(($G1917+SUMIFS(PurQty,PurItem,$B1917))=0,$H1917,($G1917*$H1917+SUMIFS(PurTotal,PurItem,$B1917))/($G1917+SUMIFS(PurQty,PurItem,$B1917)))))</f>
        <v/>
      </c>
      <c r="K1917" s="18" t="str">
        <f t="shared" si="233"/>
        <v/>
      </c>
      <c r="L1917" s="19" t="str">
        <f t="shared" si="234"/>
        <v/>
      </c>
      <c r="M1917" s="19" t="str">
        <f t="shared" si="235"/>
        <v/>
      </c>
      <c r="N1917" s="20" t="str">
        <f t="shared" si="236"/>
        <v/>
      </c>
      <c r="O1917" s="18" t="str">
        <f t="shared" si="237"/>
        <v/>
      </c>
      <c r="P1917" s="18" t="str">
        <f t="shared" si="238"/>
        <v/>
      </c>
      <c r="Q1917" s="21" t="str">
        <f t="shared" si="239"/>
        <v/>
      </c>
      <c r="R1917" s="22" t="str">
        <f>IF($B1917="","",IF(_xlfn.MAXIFS(PurDate,PurItem,$B1917)=0,"",_xlfn.MAXIFS(PurDate,PurItem,$B1917)))</f>
        <v/>
      </c>
      <c r="S1917" s="20" t="str">
        <f t="shared" si="240"/>
        <v/>
      </c>
    </row>
    <row r="1918" spans="9:19" x14ac:dyDescent="0.25">
      <c r="I1918" s="18" t="str">
        <f>IF($B1918="","",IF(CostMethod="Last Cost",IFERROR(INDEX(PurCost,MATCH(_xlfn.MAXIFS(PurRank,PurItem,$B1918),PurRank,0)),$H1918),IF(($G1918+SUMIFS(PurQty,PurItem,$B1918))=0,$H1918,($G1918*$H1918+SUMIFS(PurTotal,PurItem,$B1918))/($G1918+SUMIFS(PurQty,PurItem,$B1918)))))</f>
        <v/>
      </c>
      <c r="K1918" s="18" t="str">
        <f t="shared" si="233"/>
        <v/>
      </c>
      <c r="L1918" s="19" t="str">
        <f t="shared" si="234"/>
        <v/>
      </c>
      <c r="M1918" s="19" t="str">
        <f t="shared" si="235"/>
        <v/>
      </c>
      <c r="N1918" s="20" t="str">
        <f t="shared" si="236"/>
        <v/>
      </c>
      <c r="O1918" s="18" t="str">
        <f t="shared" si="237"/>
        <v/>
      </c>
      <c r="P1918" s="18" t="str">
        <f t="shared" si="238"/>
        <v/>
      </c>
      <c r="Q1918" s="21" t="str">
        <f t="shared" si="239"/>
        <v/>
      </c>
      <c r="R1918" s="22" t="str">
        <f>IF($B1918="","",IF(_xlfn.MAXIFS(PurDate,PurItem,$B1918)=0,"",_xlfn.MAXIFS(PurDate,PurItem,$B1918)))</f>
        <v/>
      </c>
      <c r="S1918" s="20" t="str">
        <f t="shared" si="240"/>
        <v/>
      </c>
    </row>
    <row r="1919" spans="9:19" x14ac:dyDescent="0.25">
      <c r="I1919" s="18" t="str">
        <f>IF($B1919="","",IF(CostMethod="Last Cost",IFERROR(INDEX(PurCost,MATCH(_xlfn.MAXIFS(PurRank,PurItem,$B1919),PurRank,0)),$H1919),IF(($G1919+SUMIFS(PurQty,PurItem,$B1919))=0,$H1919,($G1919*$H1919+SUMIFS(PurTotal,PurItem,$B1919))/($G1919+SUMIFS(PurQty,PurItem,$B1919)))))</f>
        <v/>
      </c>
      <c r="K1919" s="18" t="str">
        <f t="shared" si="233"/>
        <v/>
      </c>
      <c r="L1919" s="19" t="str">
        <f t="shared" si="234"/>
        <v/>
      </c>
      <c r="M1919" s="19" t="str">
        <f t="shared" si="235"/>
        <v/>
      </c>
      <c r="N1919" s="20" t="str">
        <f t="shared" si="236"/>
        <v/>
      </c>
      <c r="O1919" s="18" t="str">
        <f t="shared" si="237"/>
        <v/>
      </c>
      <c r="P1919" s="18" t="str">
        <f t="shared" si="238"/>
        <v/>
      </c>
      <c r="Q1919" s="21" t="str">
        <f t="shared" si="239"/>
        <v/>
      </c>
      <c r="R1919" s="22" t="str">
        <f>IF($B1919="","",IF(_xlfn.MAXIFS(PurDate,PurItem,$B1919)=0,"",_xlfn.MAXIFS(PurDate,PurItem,$B1919)))</f>
        <v/>
      </c>
      <c r="S1919" s="20" t="str">
        <f t="shared" si="240"/>
        <v/>
      </c>
    </row>
    <row r="1920" spans="9:19" x14ac:dyDescent="0.25">
      <c r="I1920" s="18" t="str">
        <f>IF($B1920="","",IF(CostMethod="Last Cost",IFERROR(INDEX(PurCost,MATCH(_xlfn.MAXIFS(PurRank,PurItem,$B1920),PurRank,0)),$H1920),IF(($G1920+SUMIFS(PurQty,PurItem,$B1920))=0,$H1920,($G1920*$H1920+SUMIFS(PurTotal,PurItem,$B1920))/($G1920+SUMIFS(PurQty,PurItem,$B1920)))))</f>
        <v/>
      </c>
      <c r="K1920" s="18" t="str">
        <f t="shared" si="233"/>
        <v/>
      </c>
      <c r="L1920" s="19" t="str">
        <f t="shared" si="234"/>
        <v/>
      </c>
      <c r="M1920" s="19" t="str">
        <f t="shared" si="235"/>
        <v/>
      </c>
      <c r="N1920" s="20" t="str">
        <f t="shared" si="236"/>
        <v/>
      </c>
      <c r="O1920" s="18" t="str">
        <f t="shared" si="237"/>
        <v/>
      </c>
      <c r="P1920" s="18" t="str">
        <f t="shared" si="238"/>
        <v/>
      </c>
      <c r="Q1920" s="21" t="str">
        <f t="shared" si="239"/>
        <v/>
      </c>
      <c r="R1920" s="22" t="str">
        <f>IF($B1920="","",IF(_xlfn.MAXIFS(PurDate,PurItem,$B1920)=0,"",_xlfn.MAXIFS(PurDate,PurItem,$B1920)))</f>
        <v/>
      </c>
      <c r="S1920" s="20" t="str">
        <f t="shared" si="240"/>
        <v/>
      </c>
    </row>
    <row r="1921" spans="9:19" x14ac:dyDescent="0.25">
      <c r="I1921" s="18" t="str">
        <f>IF($B1921="","",IF(CostMethod="Last Cost",IFERROR(INDEX(PurCost,MATCH(_xlfn.MAXIFS(PurRank,PurItem,$B1921),PurRank,0)),$H1921),IF(($G1921+SUMIFS(PurQty,PurItem,$B1921))=0,$H1921,($G1921*$H1921+SUMIFS(PurTotal,PurItem,$B1921))/($G1921+SUMIFS(PurQty,PurItem,$B1921)))))</f>
        <v/>
      </c>
      <c r="K1921" s="18" t="str">
        <f t="shared" si="233"/>
        <v/>
      </c>
      <c r="L1921" s="19" t="str">
        <f t="shared" si="234"/>
        <v/>
      </c>
      <c r="M1921" s="19" t="str">
        <f t="shared" si="235"/>
        <v/>
      </c>
      <c r="N1921" s="20" t="str">
        <f t="shared" si="236"/>
        <v/>
      </c>
      <c r="O1921" s="18" t="str">
        <f t="shared" si="237"/>
        <v/>
      </c>
      <c r="P1921" s="18" t="str">
        <f t="shared" si="238"/>
        <v/>
      </c>
      <c r="Q1921" s="21" t="str">
        <f t="shared" si="239"/>
        <v/>
      </c>
      <c r="R1921" s="22" t="str">
        <f>IF($B1921="","",IF(_xlfn.MAXIFS(PurDate,PurItem,$B1921)=0,"",_xlfn.MAXIFS(PurDate,PurItem,$B1921)))</f>
        <v/>
      </c>
      <c r="S1921" s="20" t="str">
        <f t="shared" si="240"/>
        <v/>
      </c>
    </row>
    <row r="1922" spans="9:19" x14ac:dyDescent="0.25">
      <c r="I1922" s="18" t="str">
        <f>IF($B1922="","",IF(CostMethod="Last Cost",IFERROR(INDEX(PurCost,MATCH(_xlfn.MAXIFS(PurRank,PurItem,$B1922),PurRank,0)),$H1922),IF(($G1922+SUMIFS(PurQty,PurItem,$B1922))=0,$H1922,($G1922*$H1922+SUMIFS(PurTotal,PurItem,$B1922))/($G1922+SUMIFS(PurQty,PurItem,$B1922)))))</f>
        <v/>
      </c>
      <c r="K1922" s="18" t="str">
        <f t="shared" si="233"/>
        <v/>
      </c>
      <c r="L1922" s="19" t="str">
        <f t="shared" si="234"/>
        <v/>
      </c>
      <c r="M1922" s="19" t="str">
        <f t="shared" si="235"/>
        <v/>
      </c>
      <c r="N1922" s="20" t="str">
        <f t="shared" si="236"/>
        <v/>
      </c>
      <c r="O1922" s="18" t="str">
        <f t="shared" si="237"/>
        <v/>
      </c>
      <c r="P1922" s="18" t="str">
        <f t="shared" si="238"/>
        <v/>
      </c>
      <c r="Q1922" s="21" t="str">
        <f t="shared" si="239"/>
        <v/>
      </c>
      <c r="R1922" s="22" t="str">
        <f>IF($B1922="","",IF(_xlfn.MAXIFS(PurDate,PurItem,$B1922)=0,"",_xlfn.MAXIFS(PurDate,PurItem,$B1922)))</f>
        <v/>
      </c>
      <c r="S1922" s="20" t="str">
        <f t="shared" si="240"/>
        <v/>
      </c>
    </row>
    <row r="1923" spans="9:19" x14ac:dyDescent="0.25">
      <c r="I1923" s="18" t="str">
        <f>IF($B1923="","",IF(CostMethod="Last Cost",IFERROR(INDEX(PurCost,MATCH(_xlfn.MAXIFS(PurRank,PurItem,$B1923),PurRank,0)),$H1923),IF(($G1923+SUMIFS(PurQty,PurItem,$B1923))=0,$H1923,($G1923*$H1923+SUMIFS(PurTotal,PurItem,$B1923))/($G1923+SUMIFS(PurQty,PurItem,$B1923)))))</f>
        <v/>
      </c>
      <c r="K1923" s="18" t="str">
        <f t="shared" si="233"/>
        <v/>
      </c>
      <c r="L1923" s="19" t="str">
        <f t="shared" si="234"/>
        <v/>
      </c>
      <c r="M1923" s="19" t="str">
        <f t="shared" si="235"/>
        <v/>
      </c>
      <c r="N1923" s="20" t="str">
        <f t="shared" si="236"/>
        <v/>
      </c>
      <c r="O1923" s="18" t="str">
        <f t="shared" si="237"/>
        <v/>
      </c>
      <c r="P1923" s="18" t="str">
        <f t="shared" si="238"/>
        <v/>
      </c>
      <c r="Q1923" s="21" t="str">
        <f t="shared" si="239"/>
        <v/>
      </c>
      <c r="R1923" s="22" t="str">
        <f>IF($B1923="","",IF(_xlfn.MAXIFS(PurDate,PurItem,$B1923)=0,"",_xlfn.MAXIFS(PurDate,PurItem,$B1923)))</f>
        <v/>
      </c>
      <c r="S1923" s="20" t="str">
        <f t="shared" si="240"/>
        <v/>
      </c>
    </row>
    <row r="1924" spans="9:19" x14ac:dyDescent="0.25">
      <c r="I1924" s="18" t="str">
        <f>IF($B1924="","",IF(CostMethod="Last Cost",IFERROR(INDEX(PurCost,MATCH(_xlfn.MAXIFS(PurRank,PurItem,$B1924),PurRank,0)),$H1924),IF(($G1924+SUMIFS(PurQty,PurItem,$B1924))=0,$H1924,($G1924*$H1924+SUMIFS(PurTotal,PurItem,$B1924))/($G1924+SUMIFS(PurQty,PurItem,$B1924)))))</f>
        <v/>
      </c>
      <c r="K1924" s="18" t="str">
        <f t="shared" si="233"/>
        <v/>
      </c>
      <c r="L1924" s="19" t="str">
        <f t="shared" si="234"/>
        <v/>
      </c>
      <c r="M1924" s="19" t="str">
        <f t="shared" si="235"/>
        <v/>
      </c>
      <c r="N1924" s="20" t="str">
        <f t="shared" si="236"/>
        <v/>
      </c>
      <c r="O1924" s="18" t="str">
        <f t="shared" si="237"/>
        <v/>
      </c>
      <c r="P1924" s="18" t="str">
        <f t="shared" si="238"/>
        <v/>
      </c>
      <c r="Q1924" s="21" t="str">
        <f t="shared" si="239"/>
        <v/>
      </c>
      <c r="R1924" s="22" t="str">
        <f>IF($B1924="","",IF(_xlfn.MAXIFS(PurDate,PurItem,$B1924)=0,"",_xlfn.MAXIFS(PurDate,PurItem,$B1924)))</f>
        <v/>
      </c>
      <c r="S1924" s="20" t="str">
        <f t="shared" si="240"/>
        <v/>
      </c>
    </row>
    <row r="1925" spans="9:19" x14ac:dyDescent="0.25">
      <c r="I1925" s="18" t="str">
        <f>IF($B1925="","",IF(CostMethod="Last Cost",IFERROR(INDEX(PurCost,MATCH(_xlfn.MAXIFS(PurRank,PurItem,$B1925),PurRank,0)),$H1925),IF(($G1925+SUMIFS(PurQty,PurItem,$B1925))=0,$H1925,($G1925*$H1925+SUMIFS(PurTotal,PurItem,$B1925))/($G1925+SUMIFS(PurQty,PurItem,$B1925)))))</f>
        <v/>
      </c>
      <c r="K1925" s="18" t="str">
        <f t="shared" ref="K1925:K1988" si="241">IF(OR($B1925="",$J1925=""),"",$J1925-$I1925)</f>
        <v/>
      </c>
      <c r="L1925" s="19" t="str">
        <f t="shared" ref="L1925:L1988" si="242">IF(OR($K1925="",$J1925=0,$J1925=""),"",$K1925/$J1925)</f>
        <v/>
      </c>
      <c r="M1925" s="19" t="str">
        <f t="shared" ref="M1925:M1988" si="243">IF(OR($K1925="",$I1925=0,$I1925=""),"",$K1925/$I1925)</f>
        <v/>
      </c>
      <c r="N1925" s="20" t="str">
        <f t="shared" ref="N1925:N1988" si="244">IF($B1925="","",$G1925+SUMIFS(PurQty,PurItem,$B1925)-SUMIFS(SalQty,SalItem,$B1925)-SUMIFS(WoQty,WoItem,$B1925)+SUMIFS(AdjQty,AdjItem,$B1925)+SUMIFS(LinVarQty,LinItem,$B1925,LinPosted,"YES"))</f>
        <v/>
      </c>
      <c r="O1925" s="18" t="str">
        <f t="shared" ref="O1925:O1988" si="245">IF($B1925="","",$N1925*$I1925)</f>
        <v/>
      </c>
      <c r="P1925" s="18" t="str">
        <f t="shared" ref="P1925:P1988" si="246">IF(OR($B1925="",$J1925=""),"",$N1925*$J1925)</f>
        <v/>
      </c>
      <c r="Q1925" s="21" t="str">
        <f t="shared" ref="Q1925:Q1988" si="247">IF($B1925="","",IF($N1925&lt;0,"NEGATIVE",IF($N1925&lt;=$F1925,"REORDER","OK")))</f>
        <v/>
      </c>
      <c r="R1925" s="22" t="str">
        <f>IF($B1925="","",IF(_xlfn.MAXIFS(PurDate,PurItem,$B1925)=0,"",_xlfn.MAXIFS(PurDate,PurItem,$B1925)))</f>
        <v/>
      </c>
      <c r="S1925" s="20" t="str">
        <f t="shared" ref="S1925:S1988" si="248">IF($B1925="","",SUMIFS(PurQty,PurItem,$B1925))</f>
        <v/>
      </c>
    </row>
    <row r="1926" spans="9:19" x14ac:dyDescent="0.25">
      <c r="I1926" s="18" t="str">
        <f>IF($B1926="","",IF(CostMethod="Last Cost",IFERROR(INDEX(PurCost,MATCH(_xlfn.MAXIFS(PurRank,PurItem,$B1926),PurRank,0)),$H1926),IF(($G1926+SUMIFS(PurQty,PurItem,$B1926))=0,$H1926,($G1926*$H1926+SUMIFS(PurTotal,PurItem,$B1926))/($G1926+SUMIFS(PurQty,PurItem,$B1926)))))</f>
        <v/>
      </c>
      <c r="K1926" s="18" t="str">
        <f t="shared" si="241"/>
        <v/>
      </c>
      <c r="L1926" s="19" t="str">
        <f t="shared" si="242"/>
        <v/>
      </c>
      <c r="M1926" s="19" t="str">
        <f t="shared" si="243"/>
        <v/>
      </c>
      <c r="N1926" s="20" t="str">
        <f t="shared" si="244"/>
        <v/>
      </c>
      <c r="O1926" s="18" t="str">
        <f t="shared" si="245"/>
        <v/>
      </c>
      <c r="P1926" s="18" t="str">
        <f t="shared" si="246"/>
        <v/>
      </c>
      <c r="Q1926" s="21" t="str">
        <f t="shared" si="247"/>
        <v/>
      </c>
      <c r="R1926" s="22" t="str">
        <f>IF($B1926="","",IF(_xlfn.MAXIFS(PurDate,PurItem,$B1926)=0,"",_xlfn.MAXIFS(PurDate,PurItem,$B1926)))</f>
        <v/>
      </c>
      <c r="S1926" s="20" t="str">
        <f t="shared" si="248"/>
        <v/>
      </c>
    </row>
    <row r="1927" spans="9:19" x14ac:dyDescent="0.25">
      <c r="I1927" s="18" t="str">
        <f>IF($B1927="","",IF(CostMethod="Last Cost",IFERROR(INDEX(PurCost,MATCH(_xlfn.MAXIFS(PurRank,PurItem,$B1927),PurRank,0)),$H1927),IF(($G1927+SUMIFS(PurQty,PurItem,$B1927))=0,$H1927,($G1927*$H1927+SUMIFS(PurTotal,PurItem,$B1927))/($G1927+SUMIFS(PurQty,PurItem,$B1927)))))</f>
        <v/>
      </c>
      <c r="K1927" s="18" t="str">
        <f t="shared" si="241"/>
        <v/>
      </c>
      <c r="L1927" s="19" t="str">
        <f t="shared" si="242"/>
        <v/>
      </c>
      <c r="M1927" s="19" t="str">
        <f t="shared" si="243"/>
        <v/>
      </c>
      <c r="N1927" s="20" t="str">
        <f t="shared" si="244"/>
        <v/>
      </c>
      <c r="O1927" s="18" t="str">
        <f t="shared" si="245"/>
        <v/>
      </c>
      <c r="P1927" s="18" t="str">
        <f t="shared" si="246"/>
        <v/>
      </c>
      <c r="Q1927" s="21" t="str">
        <f t="shared" si="247"/>
        <v/>
      </c>
      <c r="R1927" s="22" t="str">
        <f>IF($B1927="","",IF(_xlfn.MAXIFS(PurDate,PurItem,$B1927)=0,"",_xlfn.MAXIFS(PurDate,PurItem,$B1927)))</f>
        <v/>
      </c>
      <c r="S1927" s="20" t="str">
        <f t="shared" si="248"/>
        <v/>
      </c>
    </row>
    <row r="1928" spans="9:19" x14ac:dyDescent="0.25">
      <c r="I1928" s="18" t="str">
        <f>IF($B1928="","",IF(CostMethod="Last Cost",IFERROR(INDEX(PurCost,MATCH(_xlfn.MAXIFS(PurRank,PurItem,$B1928),PurRank,0)),$H1928),IF(($G1928+SUMIFS(PurQty,PurItem,$B1928))=0,$H1928,($G1928*$H1928+SUMIFS(PurTotal,PurItem,$B1928))/($G1928+SUMIFS(PurQty,PurItem,$B1928)))))</f>
        <v/>
      </c>
      <c r="K1928" s="18" t="str">
        <f t="shared" si="241"/>
        <v/>
      </c>
      <c r="L1928" s="19" t="str">
        <f t="shared" si="242"/>
        <v/>
      </c>
      <c r="M1928" s="19" t="str">
        <f t="shared" si="243"/>
        <v/>
      </c>
      <c r="N1928" s="20" t="str">
        <f t="shared" si="244"/>
        <v/>
      </c>
      <c r="O1928" s="18" t="str">
        <f t="shared" si="245"/>
        <v/>
      </c>
      <c r="P1928" s="18" t="str">
        <f t="shared" si="246"/>
        <v/>
      </c>
      <c r="Q1928" s="21" t="str">
        <f t="shared" si="247"/>
        <v/>
      </c>
      <c r="R1928" s="22" t="str">
        <f>IF($B1928="","",IF(_xlfn.MAXIFS(PurDate,PurItem,$B1928)=0,"",_xlfn.MAXIFS(PurDate,PurItem,$B1928)))</f>
        <v/>
      </c>
      <c r="S1928" s="20" t="str">
        <f t="shared" si="248"/>
        <v/>
      </c>
    </row>
    <row r="1929" spans="9:19" x14ac:dyDescent="0.25">
      <c r="I1929" s="18" t="str">
        <f>IF($B1929="","",IF(CostMethod="Last Cost",IFERROR(INDEX(PurCost,MATCH(_xlfn.MAXIFS(PurRank,PurItem,$B1929),PurRank,0)),$H1929),IF(($G1929+SUMIFS(PurQty,PurItem,$B1929))=0,$H1929,($G1929*$H1929+SUMIFS(PurTotal,PurItem,$B1929))/($G1929+SUMIFS(PurQty,PurItem,$B1929)))))</f>
        <v/>
      </c>
      <c r="K1929" s="18" t="str">
        <f t="shared" si="241"/>
        <v/>
      </c>
      <c r="L1929" s="19" t="str">
        <f t="shared" si="242"/>
        <v/>
      </c>
      <c r="M1929" s="19" t="str">
        <f t="shared" si="243"/>
        <v/>
      </c>
      <c r="N1929" s="20" t="str">
        <f t="shared" si="244"/>
        <v/>
      </c>
      <c r="O1929" s="18" t="str">
        <f t="shared" si="245"/>
        <v/>
      </c>
      <c r="P1929" s="18" t="str">
        <f t="shared" si="246"/>
        <v/>
      </c>
      <c r="Q1929" s="21" t="str">
        <f t="shared" si="247"/>
        <v/>
      </c>
      <c r="R1929" s="22" t="str">
        <f>IF($B1929="","",IF(_xlfn.MAXIFS(PurDate,PurItem,$B1929)=0,"",_xlfn.MAXIFS(PurDate,PurItem,$B1929)))</f>
        <v/>
      </c>
      <c r="S1929" s="20" t="str">
        <f t="shared" si="248"/>
        <v/>
      </c>
    </row>
    <row r="1930" spans="9:19" x14ac:dyDescent="0.25">
      <c r="I1930" s="18" t="str">
        <f>IF($B1930="","",IF(CostMethod="Last Cost",IFERROR(INDEX(PurCost,MATCH(_xlfn.MAXIFS(PurRank,PurItem,$B1930),PurRank,0)),$H1930),IF(($G1930+SUMIFS(PurQty,PurItem,$B1930))=0,$H1930,($G1930*$H1930+SUMIFS(PurTotal,PurItem,$B1930))/($G1930+SUMIFS(PurQty,PurItem,$B1930)))))</f>
        <v/>
      </c>
      <c r="K1930" s="18" t="str">
        <f t="shared" si="241"/>
        <v/>
      </c>
      <c r="L1930" s="19" t="str">
        <f t="shared" si="242"/>
        <v/>
      </c>
      <c r="M1930" s="19" t="str">
        <f t="shared" si="243"/>
        <v/>
      </c>
      <c r="N1930" s="20" t="str">
        <f t="shared" si="244"/>
        <v/>
      </c>
      <c r="O1930" s="18" t="str">
        <f t="shared" si="245"/>
        <v/>
      </c>
      <c r="P1930" s="18" t="str">
        <f t="shared" si="246"/>
        <v/>
      </c>
      <c r="Q1930" s="21" t="str">
        <f t="shared" si="247"/>
        <v/>
      </c>
      <c r="R1930" s="22" t="str">
        <f>IF($B1930="","",IF(_xlfn.MAXIFS(PurDate,PurItem,$B1930)=0,"",_xlfn.MAXIFS(PurDate,PurItem,$B1930)))</f>
        <v/>
      </c>
      <c r="S1930" s="20" t="str">
        <f t="shared" si="248"/>
        <v/>
      </c>
    </row>
    <row r="1931" spans="9:19" x14ac:dyDescent="0.25">
      <c r="I1931" s="18" t="str">
        <f>IF($B1931="","",IF(CostMethod="Last Cost",IFERROR(INDEX(PurCost,MATCH(_xlfn.MAXIFS(PurRank,PurItem,$B1931),PurRank,0)),$H1931),IF(($G1931+SUMIFS(PurQty,PurItem,$B1931))=0,$H1931,($G1931*$H1931+SUMIFS(PurTotal,PurItem,$B1931))/($G1931+SUMIFS(PurQty,PurItem,$B1931)))))</f>
        <v/>
      </c>
      <c r="K1931" s="18" t="str">
        <f t="shared" si="241"/>
        <v/>
      </c>
      <c r="L1931" s="19" t="str">
        <f t="shared" si="242"/>
        <v/>
      </c>
      <c r="M1931" s="19" t="str">
        <f t="shared" si="243"/>
        <v/>
      </c>
      <c r="N1931" s="20" t="str">
        <f t="shared" si="244"/>
        <v/>
      </c>
      <c r="O1931" s="18" t="str">
        <f t="shared" si="245"/>
        <v/>
      </c>
      <c r="P1931" s="18" t="str">
        <f t="shared" si="246"/>
        <v/>
      </c>
      <c r="Q1931" s="21" t="str">
        <f t="shared" si="247"/>
        <v/>
      </c>
      <c r="R1931" s="22" t="str">
        <f>IF($B1931="","",IF(_xlfn.MAXIFS(PurDate,PurItem,$B1931)=0,"",_xlfn.MAXIFS(PurDate,PurItem,$B1931)))</f>
        <v/>
      </c>
      <c r="S1931" s="20" t="str">
        <f t="shared" si="248"/>
        <v/>
      </c>
    </row>
    <row r="1932" spans="9:19" x14ac:dyDescent="0.25">
      <c r="I1932" s="18" t="str">
        <f>IF($B1932="","",IF(CostMethod="Last Cost",IFERROR(INDEX(PurCost,MATCH(_xlfn.MAXIFS(PurRank,PurItem,$B1932),PurRank,0)),$H1932),IF(($G1932+SUMIFS(PurQty,PurItem,$B1932))=0,$H1932,($G1932*$H1932+SUMIFS(PurTotal,PurItem,$B1932))/($G1932+SUMIFS(PurQty,PurItem,$B1932)))))</f>
        <v/>
      </c>
      <c r="K1932" s="18" t="str">
        <f t="shared" si="241"/>
        <v/>
      </c>
      <c r="L1932" s="19" t="str">
        <f t="shared" si="242"/>
        <v/>
      </c>
      <c r="M1932" s="19" t="str">
        <f t="shared" si="243"/>
        <v/>
      </c>
      <c r="N1932" s="20" t="str">
        <f t="shared" si="244"/>
        <v/>
      </c>
      <c r="O1932" s="18" t="str">
        <f t="shared" si="245"/>
        <v/>
      </c>
      <c r="P1932" s="18" t="str">
        <f t="shared" si="246"/>
        <v/>
      </c>
      <c r="Q1932" s="21" t="str">
        <f t="shared" si="247"/>
        <v/>
      </c>
      <c r="R1932" s="22" t="str">
        <f>IF($B1932="","",IF(_xlfn.MAXIFS(PurDate,PurItem,$B1932)=0,"",_xlfn.MAXIFS(PurDate,PurItem,$B1932)))</f>
        <v/>
      </c>
      <c r="S1932" s="20" t="str">
        <f t="shared" si="248"/>
        <v/>
      </c>
    </row>
    <row r="1933" spans="9:19" x14ac:dyDescent="0.25">
      <c r="I1933" s="18" t="str">
        <f>IF($B1933="","",IF(CostMethod="Last Cost",IFERROR(INDEX(PurCost,MATCH(_xlfn.MAXIFS(PurRank,PurItem,$B1933),PurRank,0)),$H1933),IF(($G1933+SUMIFS(PurQty,PurItem,$B1933))=0,$H1933,($G1933*$H1933+SUMIFS(PurTotal,PurItem,$B1933))/($G1933+SUMIFS(PurQty,PurItem,$B1933)))))</f>
        <v/>
      </c>
      <c r="K1933" s="18" t="str">
        <f t="shared" si="241"/>
        <v/>
      </c>
      <c r="L1933" s="19" t="str">
        <f t="shared" si="242"/>
        <v/>
      </c>
      <c r="M1933" s="19" t="str">
        <f t="shared" si="243"/>
        <v/>
      </c>
      <c r="N1933" s="20" t="str">
        <f t="shared" si="244"/>
        <v/>
      </c>
      <c r="O1933" s="18" t="str">
        <f t="shared" si="245"/>
        <v/>
      </c>
      <c r="P1933" s="18" t="str">
        <f t="shared" si="246"/>
        <v/>
      </c>
      <c r="Q1933" s="21" t="str">
        <f t="shared" si="247"/>
        <v/>
      </c>
      <c r="R1933" s="22" t="str">
        <f>IF($B1933="","",IF(_xlfn.MAXIFS(PurDate,PurItem,$B1933)=0,"",_xlfn.MAXIFS(PurDate,PurItem,$B1933)))</f>
        <v/>
      </c>
      <c r="S1933" s="20" t="str">
        <f t="shared" si="248"/>
        <v/>
      </c>
    </row>
    <row r="1934" spans="9:19" x14ac:dyDescent="0.25">
      <c r="I1934" s="18" t="str">
        <f>IF($B1934="","",IF(CostMethod="Last Cost",IFERROR(INDEX(PurCost,MATCH(_xlfn.MAXIFS(PurRank,PurItem,$B1934),PurRank,0)),$H1934),IF(($G1934+SUMIFS(PurQty,PurItem,$B1934))=0,$H1934,($G1934*$H1934+SUMIFS(PurTotal,PurItem,$B1934))/($G1934+SUMIFS(PurQty,PurItem,$B1934)))))</f>
        <v/>
      </c>
      <c r="K1934" s="18" t="str">
        <f t="shared" si="241"/>
        <v/>
      </c>
      <c r="L1934" s="19" t="str">
        <f t="shared" si="242"/>
        <v/>
      </c>
      <c r="M1934" s="19" t="str">
        <f t="shared" si="243"/>
        <v/>
      </c>
      <c r="N1934" s="20" t="str">
        <f t="shared" si="244"/>
        <v/>
      </c>
      <c r="O1934" s="18" t="str">
        <f t="shared" si="245"/>
        <v/>
      </c>
      <c r="P1934" s="18" t="str">
        <f t="shared" si="246"/>
        <v/>
      </c>
      <c r="Q1934" s="21" t="str">
        <f t="shared" si="247"/>
        <v/>
      </c>
      <c r="R1934" s="22" t="str">
        <f>IF($B1934="","",IF(_xlfn.MAXIFS(PurDate,PurItem,$B1934)=0,"",_xlfn.MAXIFS(PurDate,PurItem,$B1934)))</f>
        <v/>
      </c>
      <c r="S1934" s="20" t="str">
        <f t="shared" si="248"/>
        <v/>
      </c>
    </row>
    <row r="1935" spans="9:19" x14ac:dyDescent="0.25">
      <c r="I1935" s="18" t="str">
        <f>IF($B1935="","",IF(CostMethod="Last Cost",IFERROR(INDEX(PurCost,MATCH(_xlfn.MAXIFS(PurRank,PurItem,$B1935),PurRank,0)),$H1935),IF(($G1935+SUMIFS(PurQty,PurItem,$B1935))=0,$H1935,($G1935*$H1935+SUMIFS(PurTotal,PurItem,$B1935))/($G1935+SUMIFS(PurQty,PurItem,$B1935)))))</f>
        <v/>
      </c>
      <c r="K1935" s="18" t="str">
        <f t="shared" si="241"/>
        <v/>
      </c>
      <c r="L1935" s="19" t="str">
        <f t="shared" si="242"/>
        <v/>
      </c>
      <c r="M1935" s="19" t="str">
        <f t="shared" si="243"/>
        <v/>
      </c>
      <c r="N1935" s="20" t="str">
        <f t="shared" si="244"/>
        <v/>
      </c>
      <c r="O1935" s="18" t="str">
        <f t="shared" si="245"/>
        <v/>
      </c>
      <c r="P1935" s="18" t="str">
        <f t="shared" si="246"/>
        <v/>
      </c>
      <c r="Q1935" s="21" t="str">
        <f t="shared" si="247"/>
        <v/>
      </c>
      <c r="R1935" s="22" t="str">
        <f>IF($B1935="","",IF(_xlfn.MAXIFS(PurDate,PurItem,$B1935)=0,"",_xlfn.MAXIFS(PurDate,PurItem,$B1935)))</f>
        <v/>
      </c>
      <c r="S1935" s="20" t="str">
        <f t="shared" si="248"/>
        <v/>
      </c>
    </row>
    <row r="1936" spans="9:19" x14ac:dyDescent="0.25">
      <c r="I1936" s="18" t="str">
        <f>IF($B1936="","",IF(CostMethod="Last Cost",IFERROR(INDEX(PurCost,MATCH(_xlfn.MAXIFS(PurRank,PurItem,$B1936),PurRank,0)),$H1936),IF(($G1936+SUMIFS(PurQty,PurItem,$B1936))=0,$H1936,($G1936*$H1936+SUMIFS(PurTotal,PurItem,$B1936))/($G1936+SUMIFS(PurQty,PurItem,$B1936)))))</f>
        <v/>
      </c>
      <c r="K1936" s="18" t="str">
        <f t="shared" si="241"/>
        <v/>
      </c>
      <c r="L1936" s="19" t="str">
        <f t="shared" si="242"/>
        <v/>
      </c>
      <c r="M1936" s="19" t="str">
        <f t="shared" si="243"/>
        <v/>
      </c>
      <c r="N1936" s="20" t="str">
        <f t="shared" si="244"/>
        <v/>
      </c>
      <c r="O1936" s="18" t="str">
        <f t="shared" si="245"/>
        <v/>
      </c>
      <c r="P1936" s="18" t="str">
        <f t="shared" si="246"/>
        <v/>
      </c>
      <c r="Q1936" s="21" t="str">
        <f t="shared" si="247"/>
        <v/>
      </c>
      <c r="R1936" s="22" t="str">
        <f>IF($B1936="","",IF(_xlfn.MAXIFS(PurDate,PurItem,$B1936)=0,"",_xlfn.MAXIFS(PurDate,PurItem,$B1936)))</f>
        <v/>
      </c>
      <c r="S1936" s="20" t="str">
        <f t="shared" si="248"/>
        <v/>
      </c>
    </row>
    <row r="1937" spans="9:19" x14ac:dyDescent="0.25">
      <c r="I1937" s="18" t="str">
        <f>IF($B1937="","",IF(CostMethod="Last Cost",IFERROR(INDEX(PurCost,MATCH(_xlfn.MAXIFS(PurRank,PurItem,$B1937),PurRank,0)),$H1937),IF(($G1937+SUMIFS(PurQty,PurItem,$B1937))=0,$H1937,($G1937*$H1937+SUMIFS(PurTotal,PurItem,$B1937))/($G1937+SUMIFS(PurQty,PurItem,$B1937)))))</f>
        <v/>
      </c>
      <c r="K1937" s="18" t="str">
        <f t="shared" si="241"/>
        <v/>
      </c>
      <c r="L1937" s="19" t="str">
        <f t="shared" si="242"/>
        <v/>
      </c>
      <c r="M1937" s="19" t="str">
        <f t="shared" si="243"/>
        <v/>
      </c>
      <c r="N1937" s="20" t="str">
        <f t="shared" si="244"/>
        <v/>
      </c>
      <c r="O1937" s="18" t="str">
        <f t="shared" si="245"/>
        <v/>
      </c>
      <c r="P1937" s="18" t="str">
        <f t="shared" si="246"/>
        <v/>
      </c>
      <c r="Q1937" s="21" t="str">
        <f t="shared" si="247"/>
        <v/>
      </c>
      <c r="R1937" s="22" t="str">
        <f>IF($B1937="","",IF(_xlfn.MAXIFS(PurDate,PurItem,$B1937)=0,"",_xlfn.MAXIFS(PurDate,PurItem,$B1937)))</f>
        <v/>
      </c>
      <c r="S1937" s="20" t="str">
        <f t="shared" si="248"/>
        <v/>
      </c>
    </row>
    <row r="1938" spans="9:19" x14ac:dyDescent="0.25">
      <c r="I1938" s="18" t="str">
        <f>IF($B1938="","",IF(CostMethod="Last Cost",IFERROR(INDEX(PurCost,MATCH(_xlfn.MAXIFS(PurRank,PurItem,$B1938),PurRank,0)),$H1938),IF(($G1938+SUMIFS(PurQty,PurItem,$B1938))=0,$H1938,($G1938*$H1938+SUMIFS(PurTotal,PurItem,$B1938))/($G1938+SUMIFS(PurQty,PurItem,$B1938)))))</f>
        <v/>
      </c>
      <c r="K1938" s="18" t="str">
        <f t="shared" si="241"/>
        <v/>
      </c>
      <c r="L1938" s="19" t="str">
        <f t="shared" si="242"/>
        <v/>
      </c>
      <c r="M1938" s="19" t="str">
        <f t="shared" si="243"/>
        <v/>
      </c>
      <c r="N1938" s="20" t="str">
        <f t="shared" si="244"/>
        <v/>
      </c>
      <c r="O1938" s="18" t="str">
        <f t="shared" si="245"/>
        <v/>
      </c>
      <c r="P1938" s="18" t="str">
        <f t="shared" si="246"/>
        <v/>
      </c>
      <c r="Q1938" s="21" t="str">
        <f t="shared" si="247"/>
        <v/>
      </c>
      <c r="R1938" s="22" t="str">
        <f>IF($B1938="","",IF(_xlfn.MAXIFS(PurDate,PurItem,$B1938)=0,"",_xlfn.MAXIFS(PurDate,PurItem,$B1938)))</f>
        <v/>
      </c>
      <c r="S1938" s="20" t="str">
        <f t="shared" si="248"/>
        <v/>
      </c>
    </row>
    <row r="1939" spans="9:19" x14ac:dyDescent="0.25">
      <c r="I1939" s="18" t="str">
        <f>IF($B1939="","",IF(CostMethod="Last Cost",IFERROR(INDEX(PurCost,MATCH(_xlfn.MAXIFS(PurRank,PurItem,$B1939),PurRank,0)),$H1939),IF(($G1939+SUMIFS(PurQty,PurItem,$B1939))=0,$H1939,($G1939*$H1939+SUMIFS(PurTotal,PurItem,$B1939))/($G1939+SUMIFS(PurQty,PurItem,$B1939)))))</f>
        <v/>
      </c>
      <c r="K1939" s="18" t="str">
        <f t="shared" si="241"/>
        <v/>
      </c>
      <c r="L1939" s="19" t="str">
        <f t="shared" si="242"/>
        <v/>
      </c>
      <c r="M1939" s="19" t="str">
        <f t="shared" si="243"/>
        <v/>
      </c>
      <c r="N1939" s="20" t="str">
        <f t="shared" si="244"/>
        <v/>
      </c>
      <c r="O1939" s="18" t="str">
        <f t="shared" si="245"/>
        <v/>
      </c>
      <c r="P1939" s="18" t="str">
        <f t="shared" si="246"/>
        <v/>
      </c>
      <c r="Q1939" s="21" t="str">
        <f t="shared" si="247"/>
        <v/>
      </c>
      <c r="R1939" s="22" t="str">
        <f>IF($B1939="","",IF(_xlfn.MAXIFS(PurDate,PurItem,$B1939)=0,"",_xlfn.MAXIFS(PurDate,PurItem,$B1939)))</f>
        <v/>
      </c>
      <c r="S1939" s="20" t="str">
        <f t="shared" si="248"/>
        <v/>
      </c>
    </row>
    <row r="1940" spans="9:19" x14ac:dyDescent="0.25">
      <c r="I1940" s="18" t="str">
        <f>IF($B1940="","",IF(CostMethod="Last Cost",IFERROR(INDEX(PurCost,MATCH(_xlfn.MAXIFS(PurRank,PurItem,$B1940),PurRank,0)),$H1940),IF(($G1940+SUMIFS(PurQty,PurItem,$B1940))=0,$H1940,($G1940*$H1940+SUMIFS(PurTotal,PurItem,$B1940))/($G1940+SUMIFS(PurQty,PurItem,$B1940)))))</f>
        <v/>
      </c>
      <c r="K1940" s="18" t="str">
        <f t="shared" si="241"/>
        <v/>
      </c>
      <c r="L1940" s="19" t="str">
        <f t="shared" si="242"/>
        <v/>
      </c>
      <c r="M1940" s="19" t="str">
        <f t="shared" si="243"/>
        <v/>
      </c>
      <c r="N1940" s="20" t="str">
        <f t="shared" si="244"/>
        <v/>
      </c>
      <c r="O1940" s="18" t="str">
        <f t="shared" si="245"/>
        <v/>
      </c>
      <c r="P1940" s="18" t="str">
        <f t="shared" si="246"/>
        <v/>
      </c>
      <c r="Q1940" s="21" t="str">
        <f t="shared" si="247"/>
        <v/>
      </c>
      <c r="R1940" s="22" t="str">
        <f>IF($B1940="","",IF(_xlfn.MAXIFS(PurDate,PurItem,$B1940)=0,"",_xlfn.MAXIFS(PurDate,PurItem,$B1940)))</f>
        <v/>
      </c>
      <c r="S1940" s="20" t="str">
        <f t="shared" si="248"/>
        <v/>
      </c>
    </row>
    <row r="1941" spans="9:19" x14ac:dyDescent="0.25">
      <c r="I1941" s="18" t="str">
        <f>IF($B1941="","",IF(CostMethod="Last Cost",IFERROR(INDEX(PurCost,MATCH(_xlfn.MAXIFS(PurRank,PurItem,$B1941),PurRank,0)),$H1941),IF(($G1941+SUMIFS(PurQty,PurItem,$B1941))=0,$H1941,($G1941*$H1941+SUMIFS(PurTotal,PurItem,$B1941))/($G1941+SUMIFS(PurQty,PurItem,$B1941)))))</f>
        <v/>
      </c>
      <c r="K1941" s="18" t="str">
        <f t="shared" si="241"/>
        <v/>
      </c>
      <c r="L1941" s="19" t="str">
        <f t="shared" si="242"/>
        <v/>
      </c>
      <c r="M1941" s="19" t="str">
        <f t="shared" si="243"/>
        <v/>
      </c>
      <c r="N1941" s="20" t="str">
        <f t="shared" si="244"/>
        <v/>
      </c>
      <c r="O1941" s="18" t="str">
        <f t="shared" si="245"/>
        <v/>
      </c>
      <c r="P1941" s="18" t="str">
        <f t="shared" si="246"/>
        <v/>
      </c>
      <c r="Q1941" s="21" t="str">
        <f t="shared" si="247"/>
        <v/>
      </c>
      <c r="R1941" s="22" t="str">
        <f>IF($B1941="","",IF(_xlfn.MAXIFS(PurDate,PurItem,$B1941)=0,"",_xlfn.MAXIFS(PurDate,PurItem,$B1941)))</f>
        <v/>
      </c>
      <c r="S1941" s="20" t="str">
        <f t="shared" si="248"/>
        <v/>
      </c>
    </row>
    <row r="1942" spans="9:19" x14ac:dyDescent="0.25">
      <c r="I1942" s="18" t="str">
        <f>IF($B1942="","",IF(CostMethod="Last Cost",IFERROR(INDEX(PurCost,MATCH(_xlfn.MAXIFS(PurRank,PurItem,$B1942),PurRank,0)),$H1942),IF(($G1942+SUMIFS(PurQty,PurItem,$B1942))=0,$H1942,($G1942*$H1942+SUMIFS(PurTotal,PurItem,$B1942))/($G1942+SUMIFS(PurQty,PurItem,$B1942)))))</f>
        <v/>
      </c>
      <c r="K1942" s="18" t="str">
        <f t="shared" si="241"/>
        <v/>
      </c>
      <c r="L1942" s="19" t="str">
        <f t="shared" si="242"/>
        <v/>
      </c>
      <c r="M1942" s="19" t="str">
        <f t="shared" si="243"/>
        <v/>
      </c>
      <c r="N1942" s="20" t="str">
        <f t="shared" si="244"/>
        <v/>
      </c>
      <c r="O1942" s="18" t="str">
        <f t="shared" si="245"/>
        <v/>
      </c>
      <c r="P1942" s="18" t="str">
        <f t="shared" si="246"/>
        <v/>
      </c>
      <c r="Q1942" s="21" t="str">
        <f t="shared" si="247"/>
        <v/>
      </c>
      <c r="R1942" s="22" t="str">
        <f>IF($B1942="","",IF(_xlfn.MAXIFS(PurDate,PurItem,$B1942)=0,"",_xlfn.MAXIFS(PurDate,PurItem,$B1942)))</f>
        <v/>
      </c>
      <c r="S1942" s="20" t="str">
        <f t="shared" si="248"/>
        <v/>
      </c>
    </row>
    <row r="1943" spans="9:19" x14ac:dyDescent="0.25">
      <c r="I1943" s="18" t="str">
        <f>IF($B1943="","",IF(CostMethod="Last Cost",IFERROR(INDEX(PurCost,MATCH(_xlfn.MAXIFS(PurRank,PurItem,$B1943),PurRank,0)),$H1943),IF(($G1943+SUMIFS(PurQty,PurItem,$B1943))=0,$H1943,($G1943*$H1943+SUMIFS(PurTotal,PurItem,$B1943))/($G1943+SUMIFS(PurQty,PurItem,$B1943)))))</f>
        <v/>
      </c>
      <c r="K1943" s="18" t="str">
        <f t="shared" si="241"/>
        <v/>
      </c>
      <c r="L1943" s="19" t="str">
        <f t="shared" si="242"/>
        <v/>
      </c>
      <c r="M1943" s="19" t="str">
        <f t="shared" si="243"/>
        <v/>
      </c>
      <c r="N1943" s="20" t="str">
        <f t="shared" si="244"/>
        <v/>
      </c>
      <c r="O1943" s="18" t="str">
        <f t="shared" si="245"/>
        <v/>
      </c>
      <c r="P1943" s="18" t="str">
        <f t="shared" si="246"/>
        <v/>
      </c>
      <c r="Q1943" s="21" t="str">
        <f t="shared" si="247"/>
        <v/>
      </c>
      <c r="R1943" s="22" t="str">
        <f>IF($B1943="","",IF(_xlfn.MAXIFS(PurDate,PurItem,$B1943)=0,"",_xlfn.MAXIFS(PurDate,PurItem,$B1943)))</f>
        <v/>
      </c>
      <c r="S1943" s="20" t="str">
        <f t="shared" si="248"/>
        <v/>
      </c>
    </row>
    <row r="1944" spans="9:19" x14ac:dyDescent="0.25">
      <c r="I1944" s="18" t="str">
        <f>IF($B1944="","",IF(CostMethod="Last Cost",IFERROR(INDEX(PurCost,MATCH(_xlfn.MAXIFS(PurRank,PurItem,$B1944),PurRank,0)),$H1944),IF(($G1944+SUMIFS(PurQty,PurItem,$B1944))=0,$H1944,($G1944*$H1944+SUMIFS(PurTotal,PurItem,$B1944))/($G1944+SUMIFS(PurQty,PurItem,$B1944)))))</f>
        <v/>
      </c>
      <c r="K1944" s="18" t="str">
        <f t="shared" si="241"/>
        <v/>
      </c>
      <c r="L1944" s="19" t="str">
        <f t="shared" si="242"/>
        <v/>
      </c>
      <c r="M1944" s="19" t="str">
        <f t="shared" si="243"/>
        <v/>
      </c>
      <c r="N1944" s="20" t="str">
        <f t="shared" si="244"/>
        <v/>
      </c>
      <c r="O1944" s="18" t="str">
        <f t="shared" si="245"/>
        <v/>
      </c>
      <c r="P1944" s="18" t="str">
        <f t="shared" si="246"/>
        <v/>
      </c>
      <c r="Q1944" s="21" t="str">
        <f t="shared" si="247"/>
        <v/>
      </c>
      <c r="R1944" s="22" t="str">
        <f>IF($B1944="","",IF(_xlfn.MAXIFS(PurDate,PurItem,$B1944)=0,"",_xlfn.MAXIFS(PurDate,PurItem,$B1944)))</f>
        <v/>
      </c>
      <c r="S1944" s="20" t="str">
        <f t="shared" si="248"/>
        <v/>
      </c>
    </row>
    <row r="1945" spans="9:19" x14ac:dyDescent="0.25">
      <c r="I1945" s="18" t="str">
        <f>IF($B1945="","",IF(CostMethod="Last Cost",IFERROR(INDEX(PurCost,MATCH(_xlfn.MAXIFS(PurRank,PurItem,$B1945),PurRank,0)),$H1945),IF(($G1945+SUMIFS(PurQty,PurItem,$B1945))=0,$H1945,($G1945*$H1945+SUMIFS(PurTotal,PurItem,$B1945))/($G1945+SUMIFS(PurQty,PurItem,$B1945)))))</f>
        <v/>
      </c>
      <c r="K1945" s="18" t="str">
        <f t="shared" si="241"/>
        <v/>
      </c>
      <c r="L1945" s="19" t="str">
        <f t="shared" si="242"/>
        <v/>
      </c>
      <c r="M1945" s="19" t="str">
        <f t="shared" si="243"/>
        <v/>
      </c>
      <c r="N1945" s="20" t="str">
        <f t="shared" si="244"/>
        <v/>
      </c>
      <c r="O1945" s="18" t="str">
        <f t="shared" si="245"/>
        <v/>
      </c>
      <c r="P1945" s="18" t="str">
        <f t="shared" si="246"/>
        <v/>
      </c>
      <c r="Q1945" s="21" t="str">
        <f t="shared" si="247"/>
        <v/>
      </c>
      <c r="R1945" s="22" t="str">
        <f>IF($B1945="","",IF(_xlfn.MAXIFS(PurDate,PurItem,$B1945)=0,"",_xlfn.MAXIFS(PurDate,PurItem,$B1945)))</f>
        <v/>
      </c>
      <c r="S1945" s="20" t="str">
        <f t="shared" si="248"/>
        <v/>
      </c>
    </row>
    <row r="1946" spans="9:19" x14ac:dyDescent="0.25">
      <c r="I1946" s="18" t="str">
        <f>IF($B1946="","",IF(CostMethod="Last Cost",IFERROR(INDEX(PurCost,MATCH(_xlfn.MAXIFS(PurRank,PurItem,$B1946),PurRank,0)),$H1946),IF(($G1946+SUMIFS(PurQty,PurItem,$B1946))=0,$H1946,($G1946*$H1946+SUMIFS(PurTotal,PurItem,$B1946))/($G1946+SUMIFS(PurQty,PurItem,$B1946)))))</f>
        <v/>
      </c>
      <c r="K1946" s="18" t="str">
        <f t="shared" si="241"/>
        <v/>
      </c>
      <c r="L1946" s="19" t="str">
        <f t="shared" si="242"/>
        <v/>
      </c>
      <c r="M1946" s="19" t="str">
        <f t="shared" si="243"/>
        <v/>
      </c>
      <c r="N1946" s="20" t="str">
        <f t="shared" si="244"/>
        <v/>
      </c>
      <c r="O1946" s="18" t="str">
        <f t="shared" si="245"/>
        <v/>
      </c>
      <c r="P1946" s="18" t="str">
        <f t="shared" si="246"/>
        <v/>
      </c>
      <c r="Q1946" s="21" t="str">
        <f t="shared" si="247"/>
        <v/>
      </c>
      <c r="R1946" s="22" t="str">
        <f>IF($B1946="","",IF(_xlfn.MAXIFS(PurDate,PurItem,$B1946)=0,"",_xlfn.MAXIFS(PurDate,PurItem,$B1946)))</f>
        <v/>
      </c>
      <c r="S1946" s="20" t="str">
        <f t="shared" si="248"/>
        <v/>
      </c>
    </row>
    <row r="1947" spans="9:19" x14ac:dyDescent="0.25">
      <c r="I1947" s="18" t="str">
        <f>IF($B1947="","",IF(CostMethod="Last Cost",IFERROR(INDEX(PurCost,MATCH(_xlfn.MAXIFS(PurRank,PurItem,$B1947),PurRank,0)),$H1947),IF(($G1947+SUMIFS(PurQty,PurItem,$B1947))=0,$H1947,($G1947*$H1947+SUMIFS(PurTotal,PurItem,$B1947))/($G1947+SUMIFS(PurQty,PurItem,$B1947)))))</f>
        <v/>
      </c>
      <c r="K1947" s="18" t="str">
        <f t="shared" si="241"/>
        <v/>
      </c>
      <c r="L1947" s="19" t="str">
        <f t="shared" si="242"/>
        <v/>
      </c>
      <c r="M1947" s="19" t="str">
        <f t="shared" si="243"/>
        <v/>
      </c>
      <c r="N1947" s="20" t="str">
        <f t="shared" si="244"/>
        <v/>
      </c>
      <c r="O1947" s="18" t="str">
        <f t="shared" si="245"/>
        <v/>
      </c>
      <c r="P1947" s="18" t="str">
        <f t="shared" si="246"/>
        <v/>
      </c>
      <c r="Q1947" s="21" t="str">
        <f t="shared" si="247"/>
        <v/>
      </c>
      <c r="R1947" s="22" t="str">
        <f>IF($B1947="","",IF(_xlfn.MAXIFS(PurDate,PurItem,$B1947)=0,"",_xlfn.MAXIFS(PurDate,PurItem,$B1947)))</f>
        <v/>
      </c>
      <c r="S1947" s="20" t="str">
        <f t="shared" si="248"/>
        <v/>
      </c>
    </row>
    <row r="1948" spans="9:19" x14ac:dyDescent="0.25">
      <c r="I1948" s="18" t="str">
        <f>IF($B1948="","",IF(CostMethod="Last Cost",IFERROR(INDEX(PurCost,MATCH(_xlfn.MAXIFS(PurRank,PurItem,$B1948),PurRank,0)),$H1948),IF(($G1948+SUMIFS(PurQty,PurItem,$B1948))=0,$H1948,($G1948*$H1948+SUMIFS(PurTotal,PurItem,$B1948))/($G1948+SUMIFS(PurQty,PurItem,$B1948)))))</f>
        <v/>
      </c>
      <c r="K1948" s="18" t="str">
        <f t="shared" si="241"/>
        <v/>
      </c>
      <c r="L1948" s="19" t="str">
        <f t="shared" si="242"/>
        <v/>
      </c>
      <c r="M1948" s="19" t="str">
        <f t="shared" si="243"/>
        <v/>
      </c>
      <c r="N1948" s="20" t="str">
        <f t="shared" si="244"/>
        <v/>
      </c>
      <c r="O1948" s="18" t="str">
        <f t="shared" si="245"/>
        <v/>
      </c>
      <c r="P1948" s="18" t="str">
        <f t="shared" si="246"/>
        <v/>
      </c>
      <c r="Q1948" s="21" t="str">
        <f t="shared" si="247"/>
        <v/>
      </c>
      <c r="R1948" s="22" t="str">
        <f>IF($B1948="","",IF(_xlfn.MAXIFS(PurDate,PurItem,$B1948)=0,"",_xlfn.MAXIFS(PurDate,PurItem,$B1948)))</f>
        <v/>
      </c>
      <c r="S1948" s="20" t="str">
        <f t="shared" si="248"/>
        <v/>
      </c>
    </row>
    <row r="1949" spans="9:19" x14ac:dyDescent="0.25">
      <c r="I1949" s="18" t="str">
        <f>IF($B1949="","",IF(CostMethod="Last Cost",IFERROR(INDEX(PurCost,MATCH(_xlfn.MAXIFS(PurRank,PurItem,$B1949),PurRank,0)),$H1949),IF(($G1949+SUMIFS(PurQty,PurItem,$B1949))=0,$H1949,($G1949*$H1949+SUMIFS(PurTotal,PurItem,$B1949))/($G1949+SUMIFS(PurQty,PurItem,$B1949)))))</f>
        <v/>
      </c>
      <c r="K1949" s="18" t="str">
        <f t="shared" si="241"/>
        <v/>
      </c>
      <c r="L1949" s="19" t="str">
        <f t="shared" si="242"/>
        <v/>
      </c>
      <c r="M1949" s="19" t="str">
        <f t="shared" si="243"/>
        <v/>
      </c>
      <c r="N1949" s="20" t="str">
        <f t="shared" si="244"/>
        <v/>
      </c>
      <c r="O1949" s="18" t="str">
        <f t="shared" si="245"/>
        <v/>
      </c>
      <c r="P1949" s="18" t="str">
        <f t="shared" si="246"/>
        <v/>
      </c>
      <c r="Q1949" s="21" t="str">
        <f t="shared" si="247"/>
        <v/>
      </c>
      <c r="R1949" s="22" t="str">
        <f>IF($B1949="","",IF(_xlfn.MAXIFS(PurDate,PurItem,$B1949)=0,"",_xlfn.MAXIFS(PurDate,PurItem,$B1949)))</f>
        <v/>
      </c>
      <c r="S1949" s="20" t="str">
        <f t="shared" si="248"/>
        <v/>
      </c>
    </row>
    <row r="1950" spans="9:19" x14ac:dyDescent="0.25">
      <c r="I1950" s="18" t="str">
        <f>IF($B1950="","",IF(CostMethod="Last Cost",IFERROR(INDEX(PurCost,MATCH(_xlfn.MAXIFS(PurRank,PurItem,$B1950),PurRank,0)),$H1950),IF(($G1950+SUMIFS(PurQty,PurItem,$B1950))=0,$H1950,($G1950*$H1950+SUMIFS(PurTotal,PurItem,$B1950))/($G1950+SUMIFS(PurQty,PurItem,$B1950)))))</f>
        <v/>
      </c>
      <c r="K1950" s="18" t="str">
        <f t="shared" si="241"/>
        <v/>
      </c>
      <c r="L1950" s="19" t="str">
        <f t="shared" si="242"/>
        <v/>
      </c>
      <c r="M1950" s="19" t="str">
        <f t="shared" si="243"/>
        <v/>
      </c>
      <c r="N1950" s="20" t="str">
        <f t="shared" si="244"/>
        <v/>
      </c>
      <c r="O1950" s="18" t="str">
        <f t="shared" si="245"/>
        <v/>
      </c>
      <c r="P1950" s="18" t="str">
        <f t="shared" si="246"/>
        <v/>
      </c>
      <c r="Q1950" s="21" t="str">
        <f t="shared" si="247"/>
        <v/>
      </c>
      <c r="R1950" s="22" t="str">
        <f>IF($B1950="","",IF(_xlfn.MAXIFS(PurDate,PurItem,$B1950)=0,"",_xlfn.MAXIFS(PurDate,PurItem,$B1950)))</f>
        <v/>
      </c>
      <c r="S1950" s="20" t="str">
        <f t="shared" si="248"/>
        <v/>
      </c>
    </row>
    <row r="1951" spans="9:19" x14ac:dyDescent="0.25">
      <c r="I1951" s="18" t="str">
        <f>IF($B1951="","",IF(CostMethod="Last Cost",IFERROR(INDEX(PurCost,MATCH(_xlfn.MAXIFS(PurRank,PurItem,$B1951),PurRank,0)),$H1951),IF(($G1951+SUMIFS(PurQty,PurItem,$B1951))=0,$H1951,($G1951*$H1951+SUMIFS(PurTotal,PurItem,$B1951))/($G1951+SUMIFS(PurQty,PurItem,$B1951)))))</f>
        <v/>
      </c>
      <c r="K1951" s="18" t="str">
        <f t="shared" si="241"/>
        <v/>
      </c>
      <c r="L1951" s="19" t="str">
        <f t="shared" si="242"/>
        <v/>
      </c>
      <c r="M1951" s="19" t="str">
        <f t="shared" si="243"/>
        <v/>
      </c>
      <c r="N1951" s="20" t="str">
        <f t="shared" si="244"/>
        <v/>
      </c>
      <c r="O1951" s="18" t="str">
        <f t="shared" si="245"/>
        <v/>
      </c>
      <c r="P1951" s="18" t="str">
        <f t="shared" si="246"/>
        <v/>
      </c>
      <c r="Q1951" s="21" t="str">
        <f t="shared" si="247"/>
        <v/>
      </c>
      <c r="R1951" s="22" t="str">
        <f>IF($B1951="","",IF(_xlfn.MAXIFS(PurDate,PurItem,$B1951)=0,"",_xlfn.MAXIFS(PurDate,PurItem,$B1951)))</f>
        <v/>
      </c>
      <c r="S1951" s="20" t="str">
        <f t="shared" si="248"/>
        <v/>
      </c>
    </row>
    <row r="1952" spans="9:19" x14ac:dyDescent="0.25">
      <c r="I1952" s="18" t="str">
        <f>IF($B1952="","",IF(CostMethod="Last Cost",IFERROR(INDEX(PurCost,MATCH(_xlfn.MAXIFS(PurRank,PurItem,$B1952),PurRank,0)),$H1952),IF(($G1952+SUMIFS(PurQty,PurItem,$B1952))=0,$H1952,($G1952*$H1952+SUMIFS(PurTotal,PurItem,$B1952))/($G1952+SUMIFS(PurQty,PurItem,$B1952)))))</f>
        <v/>
      </c>
      <c r="K1952" s="18" t="str">
        <f t="shared" si="241"/>
        <v/>
      </c>
      <c r="L1952" s="19" t="str">
        <f t="shared" si="242"/>
        <v/>
      </c>
      <c r="M1952" s="19" t="str">
        <f t="shared" si="243"/>
        <v/>
      </c>
      <c r="N1952" s="20" t="str">
        <f t="shared" si="244"/>
        <v/>
      </c>
      <c r="O1952" s="18" t="str">
        <f t="shared" si="245"/>
        <v/>
      </c>
      <c r="P1952" s="18" t="str">
        <f t="shared" si="246"/>
        <v/>
      </c>
      <c r="Q1952" s="21" t="str">
        <f t="shared" si="247"/>
        <v/>
      </c>
      <c r="R1952" s="22" t="str">
        <f>IF($B1952="","",IF(_xlfn.MAXIFS(PurDate,PurItem,$B1952)=0,"",_xlfn.MAXIFS(PurDate,PurItem,$B1952)))</f>
        <v/>
      </c>
      <c r="S1952" s="20" t="str">
        <f t="shared" si="248"/>
        <v/>
      </c>
    </row>
    <row r="1953" spans="9:19" x14ac:dyDescent="0.25">
      <c r="I1953" s="18" t="str">
        <f>IF($B1953="","",IF(CostMethod="Last Cost",IFERROR(INDEX(PurCost,MATCH(_xlfn.MAXIFS(PurRank,PurItem,$B1953),PurRank,0)),$H1953),IF(($G1953+SUMIFS(PurQty,PurItem,$B1953))=0,$H1953,($G1953*$H1953+SUMIFS(PurTotal,PurItem,$B1953))/($G1953+SUMIFS(PurQty,PurItem,$B1953)))))</f>
        <v/>
      </c>
      <c r="K1953" s="18" t="str">
        <f t="shared" si="241"/>
        <v/>
      </c>
      <c r="L1953" s="19" t="str">
        <f t="shared" si="242"/>
        <v/>
      </c>
      <c r="M1953" s="19" t="str">
        <f t="shared" si="243"/>
        <v/>
      </c>
      <c r="N1953" s="20" t="str">
        <f t="shared" si="244"/>
        <v/>
      </c>
      <c r="O1953" s="18" t="str">
        <f t="shared" si="245"/>
        <v/>
      </c>
      <c r="P1953" s="18" t="str">
        <f t="shared" si="246"/>
        <v/>
      </c>
      <c r="Q1953" s="21" t="str">
        <f t="shared" si="247"/>
        <v/>
      </c>
      <c r="R1953" s="22" t="str">
        <f>IF($B1953="","",IF(_xlfn.MAXIFS(PurDate,PurItem,$B1953)=0,"",_xlfn.MAXIFS(PurDate,PurItem,$B1953)))</f>
        <v/>
      </c>
      <c r="S1953" s="20" t="str">
        <f t="shared" si="248"/>
        <v/>
      </c>
    </row>
    <row r="1954" spans="9:19" x14ac:dyDescent="0.25">
      <c r="I1954" s="18" t="str">
        <f>IF($B1954="","",IF(CostMethod="Last Cost",IFERROR(INDEX(PurCost,MATCH(_xlfn.MAXIFS(PurRank,PurItem,$B1954),PurRank,0)),$H1954),IF(($G1954+SUMIFS(PurQty,PurItem,$B1954))=0,$H1954,($G1954*$H1954+SUMIFS(PurTotal,PurItem,$B1954))/($G1954+SUMIFS(PurQty,PurItem,$B1954)))))</f>
        <v/>
      </c>
      <c r="K1954" s="18" t="str">
        <f t="shared" si="241"/>
        <v/>
      </c>
      <c r="L1954" s="19" t="str">
        <f t="shared" si="242"/>
        <v/>
      </c>
      <c r="M1954" s="19" t="str">
        <f t="shared" si="243"/>
        <v/>
      </c>
      <c r="N1954" s="20" t="str">
        <f t="shared" si="244"/>
        <v/>
      </c>
      <c r="O1954" s="18" t="str">
        <f t="shared" si="245"/>
        <v/>
      </c>
      <c r="P1954" s="18" t="str">
        <f t="shared" si="246"/>
        <v/>
      </c>
      <c r="Q1954" s="21" t="str">
        <f t="shared" si="247"/>
        <v/>
      </c>
      <c r="R1954" s="22" t="str">
        <f>IF($B1954="","",IF(_xlfn.MAXIFS(PurDate,PurItem,$B1954)=0,"",_xlfn.MAXIFS(PurDate,PurItem,$B1954)))</f>
        <v/>
      </c>
      <c r="S1954" s="20" t="str">
        <f t="shared" si="248"/>
        <v/>
      </c>
    </row>
    <row r="1955" spans="9:19" x14ac:dyDescent="0.25">
      <c r="I1955" s="18" t="str">
        <f>IF($B1955="","",IF(CostMethod="Last Cost",IFERROR(INDEX(PurCost,MATCH(_xlfn.MAXIFS(PurRank,PurItem,$B1955),PurRank,0)),$H1955),IF(($G1955+SUMIFS(PurQty,PurItem,$B1955))=0,$H1955,($G1955*$H1955+SUMIFS(PurTotal,PurItem,$B1955))/($G1955+SUMIFS(PurQty,PurItem,$B1955)))))</f>
        <v/>
      </c>
      <c r="K1955" s="18" t="str">
        <f t="shared" si="241"/>
        <v/>
      </c>
      <c r="L1955" s="19" t="str">
        <f t="shared" si="242"/>
        <v/>
      </c>
      <c r="M1955" s="19" t="str">
        <f t="shared" si="243"/>
        <v/>
      </c>
      <c r="N1955" s="20" t="str">
        <f t="shared" si="244"/>
        <v/>
      </c>
      <c r="O1955" s="18" t="str">
        <f t="shared" si="245"/>
        <v/>
      </c>
      <c r="P1955" s="18" t="str">
        <f t="shared" si="246"/>
        <v/>
      </c>
      <c r="Q1955" s="21" t="str">
        <f t="shared" si="247"/>
        <v/>
      </c>
      <c r="R1955" s="22" t="str">
        <f>IF($B1955="","",IF(_xlfn.MAXIFS(PurDate,PurItem,$B1955)=0,"",_xlfn.MAXIFS(PurDate,PurItem,$B1955)))</f>
        <v/>
      </c>
      <c r="S1955" s="20" t="str">
        <f t="shared" si="248"/>
        <v/>
      </c>
    </row>
    <row r="1956" spans="9:19" x14ac:dyDescent="0.25">
      <c r="I1956" s="18" t="str">
        <f>IF($B1956="","",IF(CostMethod="Last Cost",IFERROR(INDEX(PurCost,MATCH(_xlfn.MAXIFS(PurRank,PurItem,$B1956),PurRank,0)),$H1956),IF(($G1956+SUMIFS(PurQty,PurItem,$B1956))=0,$H1956,($G1956*$H1956+SUMIFS(PurTotal,PurItem,$B1956))/($G1956+SUMIFS(PurQty,PurItem,$B1956)))))</f>
        <v/>
      </c>
      <c r="K1956" s="18" t="str">
        <f t="shared" si="241"/>
        <v/>
      </c>
      <c r="L1956" s="19" t="str">
        <f t="shared" si="242"/>
        <v/>
      </c>
      <c r="M1956" s="19" t="str">
        <f t="shared" si="243"/>
        <v/>
      </c>
      <c r="N1956" s="20" t="str">
        <f t="shared" si="244"/>
        <v/>
      </c>
      <c r="O1956" s="18" t="str">
        <f t="shared" si="245"/>
        <v/>
      </c>
      <c r="P1956" s="18" t="str">
        <f t="shared" si="246"/>
        <v/>
      </c>
      <c r="Q1956" s="21" t="str">
        <f t="shared" si="247"/>
        <v/>
      </c>
      <c r="R1956" s="22" t="str">
        <f>IF($B1956="","",IF(_xlfn.MAXIFS(PurDate,PurItem,$B1956)=0,"",_xlfn.MAXIFS(PurDate,PurItem,$B1956)))</f>
        <v/>
      </c>
      <c r="S1956" s="20" t="str">
        <f t="shared" si="248"/>
        <v/>
      </c>
    </row>
    <row r="1957" spans="9:19" x14ac:dyDescent="0.25">
      <c r="I1957" s="18" t="str">
        <f>IF($B1957="","",IF(CostMethod="Last Cost",IFERROR(INDEX(PurCost,MATCH(_xlfn.MAXIFS(PurRank,PurItem,$B1957),PurRank,0)),$H1957),IF(($G1957+SUMIFS(PurQty,PurItem,$B1957))=0,$H1957,($G1957*$H1957+SUMIFS(PurTotal,PurItem,$B1957))/($G1957+SUMIFS(PurQty,PurItem,$B1957)))))</f>
        <v/>
      </c>
      <c r="K1957" s="18" t="str">
        <f t="shared" si="241"/>
        <v/>
      </c>
      <c r="L1957" s="19" t="str">
        <f t="shared" si="242"/>
        <v/>
      </c>
      <c r="M1957" s="19" t="str">
        <f t="shared" si="243"/>
        <v/>
      </c>
      <c r="N1957" s="20" t="str">
        <f t="shared" si="244"/>
        <v/>
      </c>
      <c r="O1957" s="18" t="str">
        <f t="shared" si="245"/>
        <v/>
      </c>
      <c r="P1957" s="18" t="str">
        <f t="shared" si="246"/>
        <v/>
      </c>
      <c r="Q1957" s="21" t="str">
        <f t="shared" si="247"/>
        <v/>
      </c>
      <c r="R1957" s="22" t="str">
        <f>IF($B1957="","",IF(_xlfn.MAXIFS(PurDate,PurItem,$B1957)=0,"",_xlfn.MAXIFS(PurDate,PurItem,$B1957)))</f>
        <v/>
      </c>
      <c r="S1957" s="20" t="str">
        <f t="shared" si="248"/>
        <v/>
      </c>
    </row>
    <row r="1958" spans="9:19" x14ac:dyDescent="0.25">
      <c r="I1958" s="18" t="str">
        <f>IF($B1958="","",IF(CostMethod="Last Cost",IFERROR(INDEX(PurCost,MATCH(_xlfn.MAXIFS(PurRank,PurItem,$B1958),PurRank,0)),$H1958),IF(($G1958+SUMIFS(PurQty,PurItem,$B1958))=0,$H1958,($G1958*$H1958+SUMIFS(PurTotal,PurItem,$B1958))/($G1958+SUMIFS(PurQty,PurItem,$B1958)))))</f>
        <v/>
      </c>
      <c r="K1958" s="18" t="str">
        <f t="shared" si="241"/>
        <v/>
      </c>
      <c r="L1958" s="19" t="str">
        <f t="shared" si="242"/>
        <v/>
      </c>
      <c r="M1958" s="19" t="str">
        <f t="shared" si="243"/>
        <v/>
      </c>
      <c r="N1958" s="20" t="str">
        <f t="shared" si="244"/>
        <v/>
      </c>
      <c r="O1958" s="18" t="str">
        <f t="shared" si="245"/>
        <v/>
      </c>
      <c r="P1958" s="18" t="str">
        <f t="shared" si="246"/>
        <v/>
      </c>
      <c r="Q1958" s="21" t="str">
        <f t="shared" si="247"/>
        <v/>
      </c>
      <c r="R1958" s="22" t="str">
        <f>IF($B1958="","",IF(_xlfn.MAXIFS(PurDate,PurItem,$B1958)=0,"",_xlfn.MAXIFS(PurDate,PurItem,$B1958)))</f>
        <v/>
      </c>
      <c r="S1958" s="20" t="str">
        <f t="shared" si="248"/>
        <v/>
      </c>
    </row>
    <row r="1959" spans="9:19" x14ac:dyDescent="0.25">
      <c r="I1959" s="18" t="str">
        <f>IF($B1959="","",IF(CostMethod="Last Cost",IFERROR(INDEX(PurCost,MATCH(_xlfn.MAXIFS(PurRank,PurItem,$B1959),PurRank,0)),$H1959),IF(($G1959+SUMIFS(PurQty,PurItem,$B1959))=0,$H1959,($G1959*$H1959+SUMIFS(PurTotal,PurItem,$B1959))/($G1959+SUMIFS(PurQty,PurItem,$B1959)))))</f>
        <v/>
      </c>
      <c r="K1959" s="18" t="str">
        <f t="shared" si="241"/>
        <v/>
      </c>
      <c r="L1959" s="19" t="str">
        <f t="shared" si="242"/>
        <v/>
      </c>
      <c r="M1959" s="19" t="str">
        <f t="shared" si="243"/>
        <v/>
      </c>
      <c r="N1959" s="20" t="str">
        <f t="shared" si="244"/>
        <v/>
      </c>
      <c r="O1959" s="18" t="str">
        <f t="shared" si="245"/>
        <v/>
      </c>
      <c r="P1959" s="18" t="str">
        <f t="shared" si="246"/>
        <v/>
      </c>
      <c r="Q1959" s="21" t="str">
        <f t="shared" si="247"/>
        <v/>
      </c>
      <c r="R1959" s="22" t="str">
        <f>IF($B1959="","",IF(_xlfn.MAXIFS(PurDate,PurItem,$B1959)=0,"",_xlfn.MAXIFS(PurDate,PurItem,$B1959)))</f>
        <v/>
      </c>
      <c r="S1959" s="20" t="str">
        <f t="shared" si="248"/>
        <v/>
      </c>
    </row>
    <row r="1960" spans="9:19" x14ac:dyDescent="0.25">
      <c r="I1960" s="18" t="str">
        <f>IF($B1960="","",IF(CostMethod="Last Cost",IFERROR(INDEX(PurCost,MATCH(_xlfn.MAXIFS(PurRank,PurItem,$B1960),PurRank,0)),$H1960),IF(($G1960+SUMIFS(PurQty,PurItem,$B1960))=0,$H1960,($G1960*$H1960+SUMIFS(PurTotal,PurItem,$B1960))/($G1960+SUMIFS(PurQty,PurItem,$B1960)))))</f>
        <v/>
      </c>
      <c r="K1960" s="18" t="str">
        <f t="shared" si="241"/>
        <v/>
      </c>
      <c r="L1960" s="19" t="str">
        <f t="shared" si="242"/>
        <v/>
      </c>
      <c r="M1960" s="19" t="str">
        <f t="shared" si="243"/>
        <v/>
      </c>
      <c r="N1960" s="20" t="str">
        <f t="shared" si="244"/>
        <v/>
      </c>
      <c r="O1960" s="18" t="str">
        <f t="shared" si="245"/>
        <v/>
      </c>
      <c r="P1960" s="18" t="str">
        <f t="shared" si="246"/>
        <v/>
      </c>
      <c r="Q1960" s="21" t="str">
        <f t="shared" si="247"/>
        <v/>
      </c>
      <c r="R1960" s="22" t="str">
        <f>IF($B1960="","",IF(_xlfn.MAXIFS(PurDate,PurItem,$B1960)=0,"",_xlfn.MAXIFS(PurDate,PurItem,$B1960)))</f>
        <v/>
      </c>
      <c r="S1960" s="20" t="str">
        <f t="shared" si="248"/>
        <v/>
      </c>
    </row>
    <row r="1961" spans="9:19" x14ac:dyDescent="0.25">
      <c r="I1961" s="18" t="str">
        <f>IF($B1961="","",IF(CostMethod="Last Cost",IFERROR(INDEX(PurCost,MATCH(_xlfn.MAXIFS(PurRank,PurItem,$B1961),PurRank,0)),$H1961),IF(($G1961+SUMIFS(PurQty,PurItem,$B1961))=0,$H1961,($G1961*$H1961+SUMIFS(PurTotal,PurItem,$B1961))/($G1961+SUMIFS(PurQty,PurItem,$B1961)))))</f>
        <v/>
      </c>
      <c r="K1961" s="18" t="str">
        <f t="shared" si="241"/>
        <v/>
      </c>
      <c r="L1961" s="19" t="str">
        <f t="shared" si="242"/>
        <v/>
      </c>
      <c r="M1961" s="19" t="str">
        <f t="shared" si="243"/>
        <v/>
      </c>
      <c r="N1961" s="20" t="str">
        <f t="shared" si="244"/>
        <v/>
      </c>
      <c r="O1961" s="18" t="str">
        <f t="shared" si="245"/>
        <v/>
      </c>
      <c r="P1961" s="18" t="str">
        <f t="shared" si="246"/>
        <v/>
      </c>
      <c r="Q1961" s="21" t="str">
        <f t="shared" si="247"/>
        <v/>
      </c>
      <c r="R1961" s="22" t="str">
        <f>IF($B1961="","",IF(_xlfn.MAXIFS(PurDate,PurItem,$B1961)=0,"",_xlfn.MAXIFS(PurDate,PurItem,$B1961)))</f>
        <v/>
      </c>
      <c r="S1961" s="20" t="str">
        <f t="shared" si="248"/>
        <v/>
      </c>
    </row>
    <row r="1962" spans="9:19" x14ac:dyDescent="0.25">
      <c r="I1962" s="18" t="str">
        <f>IF($B1962="","",IF(CostMethod="Last Cost",IFERROR(INDEX(PurCost,MATCH(_xlfn.MAXIFS(PurRank,PurItem,$B1962),PurRank,0)),$H1962),IF(($G1962+SUMIFS(PurQty,PurItem,$B1962))=0,$H1962,($G1962*$H1962+SUMIFS(PurTotal,PurItem,$B1962))/($G1962+SUMIFS(PurQty,PurItem,$B1962)))))</f>
        <v/>
      </c>
      <c r="K1962" s="18" t="str">
        <f t="shared" si="241"/>
        <v/>
      </c>
      <c r="L1962" s="19" t="str">
        <f t="shared" si="242"/>
        <v/>
      </c>
      <c r="M1962" s="19" t="str">
        <f t="shared" si="243"/>
        <v/>
      </c>
      <c r="N1962" s="20" t="str">
        <f t="shared" si="244"/>
        <v/>
      </c>
      <c r="O1962" s="18" t="str">
        <f t="shared" si="245"/>
        <v/>
      </c>
      <c r="P1962" s="18" t="str">
        <f t="shared" si="246"/>
        <v/>
      </c>
      <c r="Q1962" s="21" t="str">
        <f t="shared" si="247"/>
        <v/>
      </c>
      <c r="R1962" s="22" t="str">
        <f>IF($B1962="","",IF(_xlfn.MAXIFS(PurDate,PurItem,$B1962)=0,"",_xlfn.MAXIFS(PurDate,PurItem,$B1962)))</f>
        <v/>
      </c>
      <c r="S1962" s="20" t="str">
        <f t="shared" si="248"/>
        <v/>
      </c>
    </row>
    <row r="1963" spans="9:19" x14ac:dyDescent="0.25">
      <c r="I1963" s="18" t="str">
        <f>IF($B1963="","",IF(CostMethod="Last Cost",IFERROR(INDEX(PurCost,MATCH(_xlfn.MAXIFS(PurRank,PurItem,$B1963),PurRank,0)),$H1963),IF(($G1963+SUMIFS(PurQty,PurItem,$B1963))=0,$H1963,($G1963*$H1963+SUMIFS(PurTotal,PurItem,$B1963))/($G1963+SUMIFS(PurQty,PurItem,$B1963)))))</f>
        <v/>
      </c>
      <c r="K1963" s="18" t="str">
        <f t="shared" si="241"/>
        <v/>
      </c>
      <c r="L1963" s="19" t="str">
        <f t="shared" si="242"/>
        <v/>
      </c>
      <c r="M1963" s="19" t="str">
        <f t="shared" si="243"/>
        <v/>
      </c>
      <c r="N1963" s="20" t="str">
        <f t="shared" si="244"/>
        <v/>
      </c>
      <c r="O1963" s="18" t="str">
        <f t="shared" si="245"/>
        <v/>
      </c>
      <c r="P1963" s="18" t="str">
        <f t="shared" si="246"/>
        <v/>
      </c>
      <c r="Q1963" s="21" t="str">
        <f t="shared" si="247"/>
        <v/>
      </c>
      <c r="R1963" s="22" t="str">
        <f>IF($B1963="","",IF(_xlfn.MAXIFS(PurDate,PurItem,$B1963)=0,"",_xlfn.MAXIFS(PurDate,PurItem,$B1963)))</f>
        <v/>
      </c>
      <c r="S1963" s="20" t="str">
        <f t="shared" si="248"/>
        <v/>
      </c>
    </row>
    <row r="1964" spans="9:19" x14ac:dyDescent="0.25">
      <c r="I1964" s="18" t="str">
        <f>IF($B1964="","",IF(CostMethod="Last Cost",IFERROR(INDEX(PurCost,MATCH(_xlfn.MAXIFS(PurRank,PurItem,$B1964),PurRank,0)),$H1964),IF(($G1964+SUMIFS(PurQty,PurItem,$B1964))=0,$H1964,($G1964*$H1964+SUMIFS(PurTotal,PurItem,$B1964))/($G1964+SUMIFS(PurQty,PurItem,$B1964)))))</f>
        <v/>
      </c>
      <c r="K1964" s="18" t="str">
        <f t="shared" si="241"/>
        <v/>
      </c>
      <c r="L1964" s="19" t="str">
        <f t="shared" si="242"/>
        <v/>
      </c>
      <c r="M1964" s="19" t="str">
        <f t="shared" si="243"/>
        <v/>
      </c>
      <c r="N1964" s="20" t="str">
        <f t="shared" si="244"/>
        <v/>
      </c>
      <c r="O1964" s="18" t="str">
        <f t="shared" si="245"/>
        <v/>
      </c>
      <c r="P1964" s="18" t="str">
        <f t="shared" si="246"/>
        <v/>
      </c>
      <c r="Q1964" s="21" t="str">
        <f t="shared" si="247"/>
        <v/>
      </c>
      <c r="R1964" s="22" t="str">
        <f>IF($B1964="","",IF(_xlfn.MAXIFS(PurDate,PurItem,$B1964)=0,"",_xlfn.MAXIFS(PurDate,PurItem,$B1964)))</f>
        <v/>
      </c>
      <c r="S1964" s="20" t="str">
        <f t="shared" si="248"/>
        <v/>
      </c>
    </row>
    <row r="1965" spans="9:19" x14ac:dyDescent="0.25">
      <c r="I1965" s="18" t="str">
        <f>IF($B1965="","",IF(CostMethod="Last Cost",IFERROR(INDEX(PurCost,MATCH(_xlfn.MAXIFS(PurRank,PurItem,$B1965),PurRank,0)),$H1965),IF(($G1965+SUMIFS(PurQty,PurItem,$B1965))=0,$H1965,($G1965*$H1965+SUMIFS(PurTotal,PurItem,$B1965))/($G1965+SUMIFS(PurQty,PurItem,$B1965)))))</f>
        <v/>
      </c>
      <c r="K1965" s="18" t="str">
        <f t="shared" si="241"/>
        <v/>
      </c>
      <c r="L1965" s="19" t="str">
        <f t="shared" si="242"/>
        <v/>
      </c>
      <c r="M1965" s="19" t="str">
        <f t="shared" si="243"/>
        <v/>
      </c>
      <c r="N1965" s="20" t="str">
        <f t="shared" si="244"/>
        <v/>
      </c>
      <c r="O1965" s="18" t="str">
        <f t="shared" si="245"/>
        <v/>
      </c>
      <c r="P1965" s="18" t="str">
        <f t="shared" si="246"/>
        <v/>
      </c>
      <c r="Q1965" s="21" t="str">
        <f t="shared" si="247"/>
        <v/>
      </c>
      <c r="R1965" s="22" t="str">
        <f>IF($B1965="","",IF(_xlfn.MAXIFS(PurDate,PurItem,$B1965)=0,"",_xlfn.MAXIFS(PurDate,PurItem,$B1965)))</f>
        <v/>
      </c>
      <c r="S1965" s="20" t="str">
        <f t="shared" si="248"/>
        <v/>
      </c>
    </row>
    <row r="1966" spans="9:19" x14ac:dyDescent="0.25">
      <c r="I1966" s="18" t="str">
        <f>IF($B1966="","",IF(CostMethod="Last Cost",IFERROR(INDEX(PurCost,MATCH(_xlfn.MAXIFS(PurRank,PurItem,$B1966),PurRank,0)),$H1966),IF(($G1966+SUMIFS(PurQty,PurItem,$B1966))=0,$H1966,($G1966*$H1966+SUMIFS(PurTotal,PurItem,$B1966))/($G1966+SUMIFS(PurQty,PurItem,$B1966)))))</f>
        <v/>
      </c>
      <c r="K1966" s="18" t="str">
        <f t="shared" si="241"/>
        <v/>
      </c>
      <c r="L1966" s="19" t="str">
        <f t="shared" si="242"/>
        <v/>
      </c>
      <c r="M1966" s="19" t="str">
        <f t="shared" si="243"/>
        <v/>
      </c>
      <c r="N1966" s="20" t="str">
        <f t="shared" si="244"/>
        <v/>
      </c>
      <c r="O1966" s="18" t="str">
        <f t="shared" si="245"/>
        <v/>
      </c>
      <c r="P1966" s="18" t="str">
        <f t="shared" si="246"/>
        <v/>
      </c>
      <c r="Q1966" s="21" t="str">
        <f t="shared" si="247"/>
        <v/>
      </c>
      <c r="R1966" s="22" t="str">
        <f>IF($B1966="","",IF(_xlfn.MAXIFS(PurDate,PurItem,$B1966)=0,"",_xlfn.MAXIFS(PurDate,PurItem,$B1966)))</f>
        <v/>
      </c>
      <c r="S1966" s="20" t="str">
        <f t="shared" si="248"/>
        <v/>
      </c>
    </row>
    <row r="1967" spans="9:19" x14ac:dyDescent="0.25">
      <c r="I1967" s="18" t="str">
        <f>IF($B1967="","",IF(CostMethod="Last Cost",IFERROR(INDEX(PurCost,MATCH(_xlfn.MAXIFS(PurRank,PurItem,$B1967),PurRank,0)),$H1967),IF(($G1967+SUMIFS(PurQty,PurItem,$B1967))=0,$H1967,($G1967*$H1967+SUMIFS(PurTotal,PurItem,$B1967))/($G1967+SUMIFS(PurQty,PurItem,$B1967)))))</f>
        <v/>
      </c>
      <c r="K1967" s="18" t="str">
        <f t="shared" si="241"/>
        <v/>
      </c>
      <c r="L1967" s="19" t="str">
        <f t="shared" si="242"/>
        <v/>
      </c>
      <c r="M1967" s="19" t="str">
        <f t="shared" si="243"/>
        <v/>
      </c>
      <c r="N1967" s="20" t="str">
        <f t="shared" si="244"/>
        <v/>
      </c>
      <c r="O1967" s="18" t="str">
        <f t="shared" si="245"/>
        <v/>
      </c>
      <c r="P1967" s="18" t="str">
        <f t="shared" si="246"/>
        <v/>
      </c>
      <c r="Q1967" s="21" t="str">
        <f t="shared" si="247"/>
        <v/>
      </c>
      <c r="R1967" s="22" t="str">
        <f>IF($B1967="","",IF(_xlfn.MAXIFS(PurDate,PurItem,$B1967)=0,"",_xlfn.MAXIFS(PurDate,PurItem,$B1967)))</f>
        <v/>
      </c>
      <c r="S1967" s="20" t="str">
        <f t="shared" si="248"/>
        <v/>
      </c>
    </row>
    <row r="1968" spans="9:19" x14ac:dyDescent="0.25">
      <c r="I1968" s="18" t="str">
        <f>IF($B1968="","",IF(CostMethod="Last Cost",IFERROR(INDEX(PurCost,MATCH(_xlfn.MAXIFS(PurRank,PurItem,$B1968),PurRank,0)),$H1968),IF(($G1968+SUMIFS(PurQty,PurItem,$B1968))=0,$H1968,($G1968*$H1968+SUMIFS(PurTotal,PurItem,$B1968))/($G1968+SUMIFS(PurQty,PurItem,$B1968)))))</f>
        <v/>
      </c>
      <c r="K1968" s="18" t="str">
        <f t="shared" si="241"/>
        <v/>
      </c>
      <c r="L1968" s="19" t="str">
        <f t="shared" si="242"/>
        <v/>
      </c>
      <c r="M1968" s="19" t="str">
        <f t="shared" si="243"/>
        <v/>
      </c>
      <c r="N1968" s="20" t="str">
        <f t="shared" si="244"/>
        <v/>
      </c>
      <c r="O1968" s="18" t="str">
        <f t="shared" si="245"/>
        <v/>
      </c>
      <c r="P1968" s="18" t="str">
        <f t="shared" si="246"/>
        <v/>
      </c>
      <c r="Q1968" s="21" t="str">
        <f t="shared" si="247"/>
        <v/>
      </c>
      <c r="R1968" s="22" t="str">
        <f>IF($B1968="","",IF(_xlfn.MAXIFS(PurDate,PurItem,$B1968)=0,"",_xlfn.MAXIFS(PurDate,PurItem,$B1968)))</f>
        <v/>
      </c>
      <c r="S1968" s="20" t="str">
        <f t="shared" si="248"/>
        <v/>
      </c>
    </row>
    <row r="1969" spans="9:19" x14ac:dyDescent="0.25">
      <c r="I1969" s="18" t="str">
        <f>IF($B1969="","",IF(CostMethod="Last Cost",IFERROR(INDEX(PurCost,MATCH(_xlfn.MAXIFS(PurRank,PurItem,$B1969),PurRank,0)),$H1969),IF(($G1969+SUMIFS(PurQty,PurItem,$B1969))=0,$H1969,($G1969*$H1969+SUMIFS(PurTotal,PurItem,$B1969))/($G1969+SUMIFS(PurQty,PurItem,$B1969)))))</f>
        <v/>
      </c>
      <c r="K1969" s="18" t="str">
        <f t="shared" si="241"/>
        <v/>
      </c>
      <c r="L1969" s="19" t="str">
        <f t="shared" si="242"/>
        <v/>
      </c>
      <c r="M1969" s="19" t="str">
        <f t="shared" si="243"/>
        <v/>
      </c>
      <c r="N1969" s="20" t="str">
        <f t="shared" si="244"/>
        <v/>
      </c>
      <c r="O1969" s="18" t="str">
        <f t="shared" si="245"/>
        <v/>
      </c>
      <c r="P1969" s="18" t="str">
        <f t="shared" si="246"/>
        <v/>
      </c>
      <c r="Q1969" s="21" t="str">
        <f t="shared" si="247"/>
        <v/>
      </c>
      <c r="R1969" s="22" t="str">
        <f>IF($B1969="","",IF(_xlfn.MAXIFS(PurDate,PurItem,$B1969)=0,"",_xlfn.MAXIFS(PurDate,PurItem,$B1969)))</f>
        <v/>
      </c>
      <c r="S1969" s="20" t="str">
        <f t="shared" si="248"/>
        <v/>
      </c>
    </row>
    <row r="1970" spans="9:19" x14ac:dyDescent="0.25">
      <c r="I1970" s="18" t="str">
        <f>IF($B1970="","",IF(CostMethod="Last Cost",IFERROR(INDEX(PurCost,MATCH(_xlfn.MAXIFS(PurRank,PurItem,$B1970),PurRank,0)),$H1970),IF(($G1970+SUMIFS(PurQty,PurItem,$B1970))=0,$H1970,($G1970*$H1970+SUMIFS(PurTotal,PurItem,$B1970))/($G1970+SUMIFS(PurQty,PurItem,$B1970)))))</f>
        <v/>
      </c>
      <c r="K1970" s="18" t="str">
        <f t="shared" si="241"/>
        <v/>
      </c>
      <c r="L1970" s="19" t="str">
        <f t="shared" si="242"/>
        <v/>
      </c>
      <c r="M1970" s="19" t="str">
        <f t="shared" si="243"/>
        <v/>
      </c>
      <c r="N1970" s="20" t="str">
        <f t="shared" si="244"/>
        <v/>
      </c>
      <c r="O1970" s="18" t="str">
        <f t="shared" si="245"/>
        <v/>
      </c>
      <c r="P1970" s="18" t="str">
        <f t="shared" si="246"/>
        <v/>
      </c>
      <c r="Q1970" s="21" t="str">
        <f t="shared" si="247"/>
        <v/>
      </c>
      <c r="R1970" s="22" t="str">
        <f>IF($B1970="","",IF(_xlfn.MAXIFS(PurDate,PurItem,$B1970)=0,"",_xlfn.MAXIFS(PurDate,PurItem,$B1970)))</f>
        <v/>
      </c>
      <c r="S1970" s="20" t="str">
        <f t="shared" si="248"/>
        <v/>
      </c>
    </row>
    <row r="1971" spans="9:19" x14ac:dyDescent="0.25">
      <c r="I1971" s="18" t="str">
        <f>IF($B1971="","",IF(CostMethod="Last Cost",IFERROR(INDEX(PurCost,MATCH(_xlfn.MAXIFS(PurRank,PurItem,$B1971),PurRank,0)),$H1971),IF(($G1971+SUMIFS(PurQty,PurItem,$B1971))=0,$H1971,($G1971*$H1971+SUMIFS(PurTotal,PurItem,$B1971))/($G1971+SUMIFS(PurQty,PurItem,$B1971)))))</f>
        <v/>
      </c>
      <c r="K1971" s="18" t="str">
        <f t="shared" si="241"/>
        <v/>
      </c>
      <c r="L1971" s="19" t="str">
        <f t="shared" si="242"/>
        <v/>
      </c>
      <c r="M1971" s="19" t="str">
        <f t="shared" si="243"/>
        <v/>
      </c>
      <c r="N1971" s="20" t="str">
        <f t="shared" si="244"/>
        <v/>
      </c>
      <c r="O1971" s="18" t="str">
        <f t="shared" si="245"/>
        <v/>
      </c>
      <c r="P1971" s="18" t="str">
        <f t="shared" si="246"/>
        <v/>
      </c>
      <c r="Q1971" s="21" t="str">
        <f t="shared" si="247"/>
        <v/>
      </c>
      <c r="R1971" s="22" t="str">
        <f>IF($B1971="","",IF(_xlfn.MAXIFS(PurDate,PurItem,$B1971)=0,"",_xlfn.MAXIFS(PurDate,PurItem,$B1971)))</f>
        <v/>
      </c>
      <c r="S1971" s="20" t="str">
        <f t="shared" si="248"/>
        <v/>
      </c>
    </row>
    <row r="1972" spans="9:19" x14ac:dyDescent="0.25">
      <c r="I1972" s="18" t="str">
        <f>IF($B1972="","",IF(CostMethod="Last Cost",IFERROR(INDEX(PurCost,MATCH(_xlfn.MAXIFS(PurRank,PurItem,$B1972),PurRank,0)),$H1972),IF(($G1972+SUMIFS(PurQty,PurItem,$B1972))=0,$H1972,($G1972*$H1972+SUMIFS(PurTotal,PurItem,$B1972))/($G1972+SUMIFS(PurQty,PurItem,$B1972)))))</f>
        <v/>
      </c>
      <c r="K1972" s="18" t="str">
        <f t="shared" si="241"/>
        <v/>
      </c>
      <c r="L1972" s="19" t="str">
        <f t="shared" si="242"/>
        <v/>
      </c>
      <c r="M1972" s="19" t="str">
        <f t="shared" si="243"/>
        <v/>
      </c>
      <c r="N1972" s="20" t="str">
        <f t="shared" si="244"/>
        <v/>
      </c>
      <c r="O1972" s="18" t="str">
        <f t="shared" si="245"/>
        <v/>
      </c>
      <c r="P1972" s="18" t="str">
        <f t="shared" si="246"/>
        <v/>
      </c>
      <c r="Q1972" s="21" t="str">
        <f t="shared" si="247"/>
        <v/>
      </c>
      <c r="R1972" s="22" t="str">
        <f>IF($B1972="","",IF(_xlfn.MAXIFS(PurDate,PurItem,$B1972)=0,"",_xlfn.MAXIFS(PurDate,PurItem,$B1972)))</f>
        <v/>
      </c>
      <c r="S1972" s="20" t="str">
        <f t="shared" si="248"/>
        <v/>
      </c>
    </row>
    <row r="1973" spans="9:19" x14ac:dyDescent="0.25">
      <c r="I1973" s="18" t="str">
        <f>IF($B1973="","",IF(CostMethod="Last Cost",IFERROR(INDEX(PurCost,MATCH(_xlfn.MAXIFS(PurRank,PurItem,$B1973),PurRank,0)),$H1973),IF(($G1973+SUMIFS(PurQty,PurItem,$B1973))=0,$H1973,($G1973*$H1973+SUMIFS(PurTotal,PurItem,$B1973))/($G1973+SUMIFS(PurQty,PurItem,$B1973)))))</f>
        <v/>
      </c>
      <c r="K1973" s="18" t="str">
        <f t="shared" si="241"/>
        <v/>
      </c>
      <c r="L1973" s="19" t="str">
        <f t="shared" si="242"/>
        <v/>
      </c>
      <c r="M1973" s="19" t="str">
        <f t="shared" si="243"/>
        <v/>
      </c>
      <c r="N1973" s="20" t="str">
        <f t="shared" si="244"/>
        <v/>
      </c>
      <c r="O1973" s="18" t="str">
        <f t="shared" si="245"/>
        <v/>
      </c>
      <c r="P1973" s="18" t="str">
        <f t="shared" si="246"/>
        <v/>
      </c>
      <c r="Q1973" s="21" t="str">
        <f t="shared" si="247"/>
        <v/>
      </c>
      <c r="R1973" s="22" t="str">
        <f>IF($B1973="","",IF(_xlfn.MAXIFS(PurDate,PurItem,$B1973)=0,"",_xlfn.MAXIFS(PurDate,PurItem,$B1973)))</f>
        <v/>
      </c>
      <c r="S1973" s="20" t="str">
        <f t="shared" si="248"/>
        <v/>
      </c>
    </row>
    <row r="1974" spans="9:19" x14ac:dyDescent="0.25">
      <c r="I1974" s="18" t="str">
        <f>IF($B1974="","",IF(CostMethod="Last Cost",IFERROR(INDEX(PurCost,MATCH(_xlfn.MAXIFS(PurRank,PurItem,$B1974),PurRank,0)),$H1974),IF(($G1974+SUMIFS(PurQty,PurItem,$B1974))=0,$H1974,($G1974*$H1974+SUMIFS(PurTotal,PurItem,$B1974))/($G1974+SUMIFS(PurQty,PurItem,$B1974)))))</f>
        <v/>
      </c>
      <c r="K1974" s="18" t="str">
        <f t="shared" si="241"/>
        <v/>
      </c>
      <c r="L1974" s="19" t="str">
        <f t="shared" si="242"/>
        <v/>
      </c>
      <c r="M1974" s="19" t="str">
        <f t="shared" si="243"/>
        <v/>
      </c>
      <c r="N1974" s="20" t="str">
        <f t="shared" si="244"/>
        <v/>
      </c>
      <c r="O1974" s="18" t="str">
        <f t="shared" si="245"/>
        <v/>
      </c>
      <c r="P1974" s="18" t="str">
        <f t="shared" si="246"/>
        <v/>
      </c>
      <c r="Q1974" s="21" t="str">
        <f t="shared" si="247"/>
        <v/>
      </c>
      <c r="R1974" s="22" t="str">
        <f>IF($B1974="","",IF(_xlfn.MAXIFS(PurDate,PurItem,$B1974)=0,"",_xlfn.MAXIFS(PurDate,PurItem,$B1974)))</f>
        <v/>
      </c>
      <c r="S1974" s="20" t="str">
        <f t="shared" si="248"/>
        <v/>
      </c>
    </row>
    <row r="1975" spans="9:19" x14ac:dyDescent="0.25">
      <c r="I1975" s="18" t="str">
        <f>IF($B1975="","",IF(CostMethod="Last Cost",IFERROR(INDEX(PurCost,MATCH(_xlfn.MAXIFS(PurRank,PurItem,$B1975),PurRank,0)),$H1975),IF(($G1975+SUMIFS(PurQty,PurItem,$B1975))=0,$H1975,($G1975*$H1975+SUMIFS(PurTotal,PurItem,$B1975))/($G1975+SUMIFS(PurQty,PurItem,$B1975)))))</f>
        <v/>
      </c>
      <c r="K1975" s="18" t="str">
        <f t="shared" si="241"/>
        <v/>
      </c>
      <c r="L1975" s="19" t="str">
        <f t="shared" si="242"/>
        <v/>
      </c>
      <c r="M1975" s="19" t="str">
        <f t="shared" si="243"/>
        <v/>
      </c>
      <c r="N1975" s="20" t="str">
        <f t="shared" si="244"/>
        <v/>
      </c>
      <c r="O1975" s="18" t="str">
        <f t="shared" si="245"/>
        <v/>
      </c>
      <c r="P1975" s="18" t="str">
        <f t="shared" si="246"/>
        <v/>
      </c>
      <c r="Q1975" s="21" t="str">
        <f t="shared" si="247"/>
        <v/>
      </c>
      <c r="R1975" s="22" t="str">
        <f>IF($B1975="","",IF(_xlfn.MAXIFS(PurDate,PurItem,$B1975)=0,"",_xlfn.MAXIFS(PurDate,PurItem,$B1975)))</f>
        <v/>
      </c>
      <c r="S1975" s="20" t="str">
        <f t="shared" si="248"/>
        <v/>
      </c>
    </row>
    <row r="1976" spans="9:19" x14ac:dyDescent="0.25">
      <c r="I1976" s="18" t="str">
        <f>IF($B1976="","",IF(CostMethod="Last Cost",IFERROR(INDEX(PurCost,MATCH(_xlfn.MAXIFS(PurRank,PurItem,$B1976),PurRank,0)),$H1976),IF(($G1976+SUMIFS(PurQty,PurItem,$B1976))=0,$H1976,($G1976*$H1976+SUMIFS(PurTotal,PurItem,$B1976))/($G1976+SUMIFS(PurQty,PurItem,$B1976)))))</f>
        <v/>
      </c>
      <c r="K1976" s="18" t="str">
        <f t="shared" si="241"/>
        <v/>
      </c>
      <c r="L1976" s="19" t="str">
        <f t="shared" si="242"/>
        <v/>
      </c>
      <c r="M1976" s="19" t="str">
        <f t="shared" si="243"/>
        <v/>
      </c>
      <c r="N1976" s="20" t="str">
        <f t="shared" si="244"/>
        <v/>
      </c>
      <c r="O1976" s="18" t="str">
        <f t="shared" si="245"/>
        <v/>
      </c>
      <c r="P1976" s="18" t="str">
        <f t="shared" si="246"/>
        <v/>
      </c>
      <c r="Q1976" s="21" t="str">
        <f t="shared" si="247"/>
        <v/>
      </c>
      <c r="R1976" s="22" t="str">
        <f>IF($B1976="","",IF(_xlfn.MAXIFS(PurDate,PurItem,$B1976)=0,"",_xlfn.MAXIFS(PurDate,PurItem,$B1976)))</f>
        <v/>
      </c>
      <c r="S1976" s="20" t="str">
        <f t="shared" si="248"/>
        <v/>
      </c>
    </row>
    <row r="1977" spans="9:19" x14ac:dyDescent="0.25">
      <c r="I1977" s="18" t="str">
        <f>IF($B1977="","",IF(CostMethod="Last Cost",IFERROR(INDEX(PurCost,MATCH(_xlfn.MAXIFS(PurRank,PurItem,$B1977),PurRank,0)),$H1977),IF(($G1977+SUMIFS(PurQty,PurItem,$B1977))=0,$H1977,($G1977*$H1977+SUMIFS(PurTotal,PurItem,$B1977))/($G1977+SUMIFS(PurQty,PurItem,$B1977)))))</f>
        <v/>
      </c>
      <c r="K1977" s="18" t="str">
        <f t="shared" si="241"/>
        <v/>
      </c>
      <c r="L1977" s="19" t="str">
        <f t="shared" si="242"/>
        <v/>
      </c>
      <c r="M1977" s="19" t="str">
        <f t="shared" si="243"/>
        <v/>
      </c>
      <c r="N1977" s="20" t="str">
        <f t="shared" si="244"/>
        <v/>
      </c>
      <c r="O1977" s="18" t="str">
        <f t="shared" si="245"/>
        <v/>
      </c>
      <c r="P1977" s="18" t="str">
        <f t="shared" si="246"/>
        <v/>
      </c>
      <c r="Q1977" s="21" t="str">
        <f t="shared" si="247"/>
        <v/>
      </c>
      <c r="R1977" s="22" t="str">
        <f>IF($B1977="","",IF(_xlfn.MAXIFS(PurDate,PurItem,$B1977)=0,"",_xlfn.MAXIFS(PurDate,PurItem,$B1977)))</f>
        <v/>
      </c>
      <c r="S1977" s="20" t="str">
        <f t="shared" si="248"/>
        <v/>
      </c>
    </row>
    <row r="1978" spans="9:19" x14ac:dyDescent="0.25">
      <c r="I1978" s="18" t="str">
        <f>IF($B1978="","",IF(CostMethod="Last Cost",IFERROR(INDEX(PurCost,MATCH(_xlfn.MAXIFS(PurRank,PurItem,$B1978),PurRank,0)),$H1978),IF(($G1978+SUMIFS(PurQty,PurItem,$B1978))=0,$H1978,($G1978*$H1978+SUMIFS(PurTotal,PurItem,$B1978))/($G1978+SUMIFS(PurQty,PurItem,$B1978)))))</f>
        <v/>
      </c>
      <c r="K1978" s="18" t="str">
        <f t="shared" si="241"/>
        <v/>
      </c>
      <c r="L1978" s="19" t="str">
        <f t="shared" si="242"/>
        <v/>
      </c>
      <c r="M1978" s="19" t="str">
        <f t="shared" si="243"/>
        <v/>
      </c>
      <c r="N1978" s="20" t="str">
        <f t="shared" si="244"/>
        <v/>
      </c>
      <c r="O1978" s="18" t="str">
        <f t="shared" si="245"/>
        <v/>
      </c>
      <c r="P1978" s="18" t="str">
        <f t="shared" si="246"/>
        <v/>
      </c>
      <c r="Q1978" s="21" t="str">
        <f t="shared" si="247"/>
        <v/>
      </c>
      <c r="R1978" s="22" t="str">
        <f>IF($B1978="","",IF(_xlfn.MAXIFS(PurDate,PurItem,$B1978)=0,"",_xlfn.MAXIFS(PurDate,PurItem,$B1978)))</f>
        <v/>
      </c>
      <c r="S1978" s="20" t="str">
        <f t="shared" si="248"/>
        <v/>
      </c>
    </row>
    <row r="1979" spans="9:19" x14ac:dyDescent="0.25">
      <c r="I1979" s="18" t="str">
        <f>IF($B1979="","",IF(CostMethod="Last Cost",IFERROR(INDEX(PurCost,MATCH(_xlfn.MAXIFS(PurRank,PurItem,$B1979),PurRank,0)),$H1979),IF(($G1979+SUMIFS(PurQty,PurItem,$B1979))=0,$H1979,($G1979*$H1979+SUMIFS(PurTotal,PurItem,$B1979))/($G1979+SUMIFS(PurQty,PurItem,$B1979)))))</f>
        <v/>
      </c>
      <c r="K1979" s="18" t="str">
        <f t="shared" si="241"/>
        <v/>
      </c>
      <c r="L1979" s="19" t="str">
        <f t="shared" si="242"/>
        <v/>
      </c>
      <c r="M1979" s="19" t="str">
        <f t="shared" si="243"/>
        <v/>
      </c>
      <c r="N1979" s="20" t="str">
        <f t="shared" si="244"/>
        <v/>
      </c>
      <c r="O1979" s="18" t="str">
        <f t="shared" si="245"/>
        <v/>
      </c>
      <c r="P1979" s="18" t="str">
        <f t="shared" si="246"/>
        <v/>
      </c>
      <c r="Q1979" s="21" t="str">
        <f t="shared" si="247"/>
        <v/>
      </c>
      <c r="R1979" s="22" t="str">
        <f>IF($B1979="","",IF(_xlfn.MAXIFS(PurDate,PurItem,$B1979)=0,"",_xlfn.MAXIFS(PurDate,PurItem,$B1979)))</f>
        <v/>
      </c>
      <c r="S1979" s="20" t="str">
        <f t="shared" si="248"/>
        <v/>
      </c>
    </row>
    <row r="1980" spans="9:19" x14ac:dyDescent="0.25">
      <c r="I1980" s="18" t="str">
        <f>IF($B1980="","",IF(CostMethod="Last Cost",IFERROR(INDEX(PurCost,MATCH(_xlfn.MAXIFS(PurRank,PurItem,$B1980),PurRank,0)),$H1980),IF(($G1980+SUMIFS(PurQty,PurItem,$B1980))=0,$H1980,($G1980*$H1980+SUMIFS(PurTotal,PurItem,$B1980))/($G1980+SUMIFS(PurQty,PurItem,$B1980)))))</f>
        <v/>
      </c>
      <c r="K1980" s="18" t="str">
        <f t="shared" si="241"/>
        <v/>
      </c>
      <c r="L1980" s="19" t="str">
        <f t="shared" si="242"/>
        <v/>
      </c>
      <c r="M1980" s="19" t="str">
        <f t="shared" si="243"/>
        <v/>
      </c>
      <c r="N1980" s="20" t="str">
        <f t="shared" si="244"/>
        <v/>
      </c>
      <c r="O1980" s="18" t="str">
        <f t="shared" si="245"/>
        <v/>
      </c>
      <c r="P1980" s="18" t="str">
        <f t="shared" si="246"/>
        <v/>
      </c>
      <c r="Q1980" s="21" t="str">
        <f t="shared" si="247"/>
        <v/>
      </c>
      <c r="R1980" s="22" t="str">
        <f>IF($B1980="","",IF(_xlfn.MAXIFS(PurDate,PurItem,$B1980)=0,"",_xlfn.MAXIFS(PurDate,PurItem,$B1980)))</f>
        <v/>
      </c>
      <c r="S1980" s="20" t="str">
        <f t="shared" si="248"/>
        <v/>
      </c>
    </row>
    <row r="1981" spans="9:19" x14ac:dyDescent="0.25">
      <c r="I1981" s="18" t="str">
        <f>IF($B1981="","",IF(CostMethod="Last Cost",IFERROR(INDEX(PurCost,MATCH(_xlfn.MAXIFS(PurRank,PurItem,$B1981),PurRank,0)),$H1981),IF(($G1981+SUMIFS(PurQty,PurItem,$B1981))=0,$H1981,($G1981*$H1981+SUMIFS(PurTotal,PurItem,$B1981))/($G1981+SUMIFS(PurQty,PurItem,$B1981)))))</f>
        <v/>
      </c>
      <c r="K1981" s="18" t="str">
        <f t="shared" si="241"/>
        <v/>
      </c>
      <c r="L1981" s="19" t="str">
        <f t="shared" si="242"/>
        <v/>
      </c>
      <c r="M1981" s="19" t="str">
        <f t="shared" si="243"/>
        <v/>
      </c>
      <c r="N1981" s="20" t="str">
        <f t="shared" si="244"/>
        <v/>
      </c>
      <c r="O1981" s="18" t="str">
        <f t="shared" si="245"/>
        <v/>
      </c>
      <c r="P1981" s="18" t="str">
        <f t="shared" si="246"/>
        <v/>
      </c>
      <c r="Q1981" s="21" t="str">
        <f t="shared" si="247"/>
        <v/>
      </c>
      <c r="R1981" s="22" t="str">
        <f>IF($B1981="","",IF(_xlfn.MAXIFS(PurDate,PurItem,$B1981)=0,"",_xlfn.MAXIFS(PurDate,PurItem,$B1981)))</f>
        <v/>
      </c>
      <c r="S1981" s="20" t="str">
        <f t="shared" si="248"/>
        <v/>
      </c>
    </row>
    <row r="1982" spans="9:19" x14ac:dyDescent="0.25">
      <c r="I1982" s="18" t="str">
        <f>IF($B1982="","",IF(CostMethod="Last Cost",IFERROR(INDEX(PurCost,MATCH(_xlfn.MAXIFS(PurRank,PurItem,$B1982),PurRank,0)),$H1982),IF(($G1982+SUMIFS(PurQty,PurItem,$B1982))=0,$H1982,($G1982*$H1982+SUMIFS(PurTotal,PurItem,$B1982))/($G1982+SUMIFS(PurQty,PurItem,$B1982)))))</f>
        <v/>
      </c>
      <c r="K1982" s="18" t="str">
        <f t="shared" si="241"/>
        <v/>
      </c>
      <c r="L1982" s="19" t="str">
        <f t="shared" si="242"/>
        <v/>
      </c>
      <c r="M1982" s="19" t="str">
        <f t="shared" si="243"/>
        <v/>
      </c>
      <c r="N1982" s="20" t="str">
        <f t="shared" si="244"/>
        <v/>
      </c>
      <c r="O1982" s="18" t="str">
        <f t="shared" si="245"/>
        <v/>
      </c>
      <c r="P1982" s="18" t="str">
        <f t="shared" si="246"/>
        <v/>
      </c>
      <c r="Q1982" s="21" t="str">
        <f t="shared" si="247"/>
        <v/>
      </c>
      <c r="R1982" s="22" t="str">
        <f>IF($B1982="","",IF(_xlfn.MAXIFS(PurDate,PurItem,$B1982)=0,"",_xlfn.MAXIFS(PurDate,PurItem,$B1982)))</f>
        <v/>
      </c>
      <c r="S1982" s="20" t="str">
        <f t="shared" si="248"/>
        <v/>
      </c>
    </row>
    <row r="1983" spans="9:19" x14ac:dyDescent="0.25">
      <c r="I1983" s="18" t="str">
        <f>IF($B1983="","",IF(CostMethod="Last Cost",IFERROR(INDEX(PurCost,MATCH(_xlfn.MAXIFS(PurRank,PurItem,$B1983),PurRank,0)),$H1983),IF(($G1983+SUMIFS(PurQty,PurItem,$B1983))=0,$H1983,($G1983*$H1983+SUMIFS(PurTotal,PurItem,$B1983))/($G1983+SUMIFS(PurQty,PurItem,$B1983)))))</f>
        <v/>
      </c>
      <c r="K1983" s="18" t="str">
        <f t="shared" si="241"/>
        <v/>
      </c>
      <c r="L1983" s="19" t="str">
        <f t="shared" si="242"/>
        <v/>
      </c>
      <c r="M1983" s="19" t="str">
        <f t="shared" si="243"/>
        <v/>
      </c>
      <c r="N1983" s="20" t="str">
        <f t="shared" si="244"/>
        <v/>
      </c>
      <c r="O1983" s="18" t="str">
        <f t="shared" si="245"/>
        <v/>
      </c>
      <c r="P1983" s="18" t="str">
        <f t="shared" si="246"/>
        <v/>
      </c>
      <c r="Q1983" s="21" t="str">
        <f t="shared" si="247"/>
        <v/>
      </c>
      <c r="R1983" s="22" t="str">
        <f>IF($B1983="","",IF(_xlfn.MAXIFS(PurDate,PurItem,$B1983)=0,"",_xlfn.MAXIFS(PurDate,PurItem,$B1983)))</f>
        <v/>
      </c>
      <c r="S1983" s="20" t="str">
        <f t="shared" si="248"/>
        <v/>
      </c>
    </row>
    <row r="1984" spans="9:19" x14ac:dyDescent="0.25">
      <c r="I1984" s="18" t="str">
        <f>IF($B1984="","",IF(CostMethod="Last Cost",IFERROR(INDEX(PurCost,MATCH(_xlfn.MAXIFS(PurRank,PurItem,$B1984),PurRank,0)),$H1984),IF(($G1984+SUMIFS(PurQty,PurItem,$B1984))=0,$H1984,($G1984*$H1984+SUMIFS(PurTotal,PurItem,$B1984))/($G1984+SUMIFS(PurQty,PurItem,$B1984)))))</f>
        <v/>
      </c>
      <c r="K1984" s="18" t="str">
        <f t="shared" si="241"/>
        <v/>
      </c>
      <c r="L1984" s="19" t="str">
        <f t="shared" si="242"/>
        <v/>
      </c>
      <c r="M1984" s="19" t="str">
        <f t="shared" si="243"/>
        <v/>
      </c>
      <c r="N1984" s="20" t="str">
        <f t="shared" si="244"/>
        <v/>
      </c>
      <c r="O1984" s="18" t="str">
        <f t="shared" si="245"/>
        <v/>
      </c>
      <c r="P1984" s="18" t="str">
        <f t="shared" si="246"/>
        <v/>
      </c>
      <c r="Q1984" s="21" t="str">
        <f t="shared" si="247"/>
        <v/>
      </c>
      <c r="R1984" s="22" t="str">
        <f>IF($B1984="","",IF(_xlfn.MAXIFS(PurDate,PurItem,$B1984)=0,"",_xlfn.MAXIFS(PurDate,PurItem,$B1984)))</f>
        <v/>
      </c>
      <c r="S1984" s="20" t="str">
        <f t="shared" si="248"/>
        <v/>
      </c>
    </row>
    <row r="1985" spans="9:19" x14ac:dyDescent="0.25">
      <c r="I1985" s="18" t="str">
        <f>IF($B1985="","",IF(CostMethod="Last Cost",IFERROR(INDEX(PurCost,MATCH(_xlfn.MAXIFS(PurRank,PurItem,$B1985),PurRank,0)),$H1985),IF(($G1985+SUMIFS(PurQty,PurItem,$B1985))=0,$H1985,($G1985*$H1985+SUMIFS(PurTotal,PurItem,$B1985))/($G1985+SUMIFS(PurQty,PurItem,$B1985)))))</f>
        <v/>
      </c>
      <c r="K1985" s="18" t="str">
        <f t="shared" si="241"/>
        <v/>
      </c>
      <c r="L1985" s="19" t="str">
        <f t="shared" si="242"/>
        <v/>
      </c>
      <c r="M1985" s="19" t="str">
        <f t="shared" si="243"/>
        <v/>
      </c>
      <c r="N1985" s="20" t="str">
        <f t="shared" si="244"/>
        <v/>
      </c>
      <c r="O1985" s="18" t="str">
        <f t="shared" si="245"/>
        <v/>
      </c>
      <c r="P1985" s="18" t="str">
        <f t="shared" si="246"/>
        <v/>
      </c>
      <c r="Q1985" s="21" t="str">
        <f t="shared" si="247"/>
        <v/>
      </c>
      <c r="R1985" s="22" t="str">
        <f>IF($B1985="","",IF(_xlfn.MAXIFS(PurDate,PurItem,$B1985)=0,"",_xlfn.MAXIFS(PurDate,PurItem,$B1985)))</f>
        <v/>
      </c>
      <c r="S1985" s="20" t="str">
        <f t="shared" si="248"/>
        <v/>
      </c>
    </row>
    <row r="1986" spans="9:19" x14ac:dyDescent="0.25">
      <c r="I1986" s="18" t="str">
        <f>IF($B1986="","",IF(CostMethod="Last Cost",IFERROR(INDEX(PurCost,MATCH(_xlfn.MAXIFS(PurRank,PurItem,$B1986),PurRank,0)),$H1986),IF(($G1986+SUMIFS(PurQty,PurItem,$B1986))=0,$H1986,($G1986*$H1986+SUMIFS(PurTotal,PurItem,$B1986))/($G1986+SUMIFS(PurQty,PurItem,$B1986)))))</f>
        <v/>
      </c>
      <c r="K1986" s="18" t="str">
        <f t="shared" si="241"/>
        <v/>
      </c>
      <c r="L1986" s="19" t="str">
        <f t="shared" si="242"/>
        <v/>
      </c>
      <c r="M1986" s="19" t="str">
        <f t="shared" si="243"/>
        <v/>
      </c>
      <c r="N1986" s="20" t="str">
        <f t="shared" si="244"/>
        <v/>
      </c>
      <c r="O1986" s="18" t="str">
        <f t="shared" si="245"/>
        <v/>
      </c>
      <c r="P1986" s="18" t="str">
        <f t="shared" si="246"/>
        <v/>
      </c>
      <c r="Q1986" s="21" t="str">
        <f t="shared" si="247"/>
        <v/>
      </c>
      <c r="R1986" s="22" t="str">
        <f>IF($B1986="","",IF(_xlfn.MAXIFS(PurDate,PurItem,$B1986)=0,"",_xlfn.MAXIFS(PurDate,PurItem,$B1986)))</f>
        <v/>
      </c>
      <c r="S1986" s="20" t="str">
        <f t="shared" si="248"/>
        <v/>
      </c>
    </row>
    <row r="1987" spans="9:19" x14ac:dyDescent="0.25">
      <c r="I1987" s="18" t="str">
        <f>IF($B1987="","",IF(CostMethod="Last Cost",IFERROR(INDEX(PurCost,MATCH(_xlfn.MAXIFS(PurRank,PurItem,$B1987),PurRank,0)),$H1987),IF(($G1987+SUMIFS(PurQty,PurItem,$B1987))=0,$H1987,($G1987*$H1987+SUMIFS(PurTotal,PurItem,$B1987))/($G1987+SUMIFS(PurQty,PurItem,$B1987)))))</f>
        <v/>
      </c>
      <c r="K1987" s="18" t="str">
        <f t="shared" si="241"/>
        <v/>
      </c>
      <c r="L1987" s="19" t="str">
        <f t="shared" si="242"/>
        <v/>
      </c>
      <c r="M1987" s="19" t="str">
        <f t="shared" si="243"/>
        <v/>
      </c>
      <c r="N1987" s="20" t="str">
        <f t="shared" si="244"/>
        <v/>
      </c>
      <c r="O1987" s="18" t="str">
        <f t="shared" si="245"/>
        <v/>
      </c>
      <c r="P1987" s="18" t="str">
        <f t="shared" si="246"/>
        <v/>
      </c>
      <c r="Q1987" s="21" t="str">
        <f t="shared" si="247"/>
        <v/>
      </c>
      <c r="R1987" s="22" t="str">
        <f>IF($B1987="","",IF(_xlfn.MAXIFS(PurDate,PurItem,$B1987)=0,"",_xlfn.MAXIFS(PurDate,PurItem,$B1987)))</f>
        <v/>
      </c>
      <c r="S1987" s="20" t="str">
        <f t="shared" si="248"/>
        <v/>
      </c>
    </row>
    <row r="1988" spans="9:19" x14ac:dyDescent="0.25">
      <c r="I1988" s="18" t="str">
        <f>IF($B1988="","",IF(CostMethod="Last Cost",IFERROR(INDEX(PurCost,MATCH(_xlfn.MAXIFS(PurRank,PurItem,$B1988),PurRank,0)),$H1988),IF(($G1988+SUMIFS(PurQty,PurItem,$B1988))=0,$H1988,($G1988*$H1988+SUMIFS(PurTotal,PurItem,$B1988))/($G1988+SUMIFS(PurQty,PurItem,$B1988)))))</f>
        <v/>
      </c>
      <c r="K1988" s="18" t="str">
        <f t="shared" si="241"/>
        <v/>
      </c>
      <c r="L1988" s="19" t="str">
        <f t="shared" si="242"/>
        <v/>
      </c>
      <c r="M1988" s="19" t="str">
        <f t="shared" si="243"/>
        <v/>
      </c>
      <c r="N1988" s="20" t="str">
        <f t="shared" si="244"/>
        <v/>
      </c>
      <c r="O1988" s="18" t="str">
        <f t="shared" si="245"/>
        <v/>
      </c>
      <c r="P1988" s="18" t="str">
        <f t="shared" si="246"/>
        <v/>
      </c>
      <c r="Q1988" s="21" t="str">
        <f t="shared" si="247"/>
        <v/>
      </c>
      <c r="R1988" s="22" t="str">
        <f>IF($B1988="","",IF(_xlfn.MAXIFS(PurDate,PurItem,$B1988)=0,"",_xlfn.MAXIFS(PurDate,PurItem,$B1988)))</f>
        <v/>
      </c>
      <c r="S1988" s="20" t="str">
        <f t="shared" si="248"/>
        <v/>
      </c>
    </row>
    <row r="1989" spans="9:19" x14ac:dyDescent="0.25">
      <c r="I1989" s="18" t="str">
        <f>IF($B1989="","",IF(CostMethod="Last Cost",IFERROR(INDEX(PurCost,MATCH(_xlfn.MAXIFS(PurRank,PurItem,$B1989),PurRank,0)),$H1989),IF(($G1989+SUMIFS(PurQty,PurItem,$B1989))=0,$H1989,($G1989*$H1989+SUMIFS(PurTotal,PurItem,$B1989))/($G1989+SUMIFS(PurQty,PurItem,$B1989)))))</f>
        <v/>
      </c>
      <c r="K1989" s="18" t="str">
        <f t="shared" ref="K1989:K2004" si="249">IF(OR($B1989="",$J1989=""),"",$J1989-$I1989)</f>
        <v/>
      </c>
      <c r="L1989" s="19" t="str">
        <f t="shared" ref="L1989:L2004" si="250">IF(OR($K1989="",$J1989=0,$J1989=""),"",$K1989/$J1989)</f>
        <v/>
      </c>
      <c r="M1989" s="19" t="str">
        <f t="shared" ref="M1989:M2004" si="251">IF(OR($K1989="",$I1989=0,$I1989=""),"",$K1989/$I1989)</f>
        <v/>
      </c>
      <c r="N1989" s="20" t="str">
        <f t="shared" ref="N1989:N2004" si="252">IF($B1989="","",$G1989+SUMIFS(PurQty,PurItem,$B1989)-SUMIFS(SalQty,SalItem,$B1989)-SUMIFS(WoQty,WoItem,$B1989)+SUMIFS(AdjQty,AdjItem,$B1989)+SUMIFS(LinVarQty,LinItem,$B1989,LinPosted,"YES"))</f>
        <v/>
      </c>
      <c r="O1989" s="18" t="str">
        <f t="shared" ref="O1989:O2004" si="253">IF($B1989="","",$N1989*$I1989)</f>
        <v/>
      </c>
      <c r="P1989" s="18" t="str">
        <f t="shared" ref="P1989:P2004" si="254">IF(OR($B1989="",$J1989=""),"",$N1989*$J1989)</f>
        <v/>
      </c>
      <c r="Q1989" s="21" t="str">
        <f t="shared" ref="Q1989:Q2004" si="255">IF($B1989="","",IF($N1989&lt;0,"NEGATIVE",IF($N1989&lt;=$F1989,"REORDER","OK")))</f>
        <v/>
      </c>
      <c r="R1989" s="22" t="str">
        <f>IF($B1989="","",IF(_xlfn.MAXIFS(PurDate,PurItem,$B1989)=0,"",_xlfn.MAXIFS(PurDate,PurItem,$B1989)))</f>
        <v/>
      </c>
      <c r="S1989" s="20" t="str">
        <f t="shared" ref="S1989:S2004" si="256">IF($B1989="","",SUMIFS(PurQty,PurItem,$B1989))</f>
        <v/>
      </c>
    </row>
    <row r="1990" spans="9:19" x14ac:dyDescent="0.25">
      <c r="I1990" s="18" t="str">
        <f>IF($B1990="","",IF(CostMethod="Last Cost",IFERROR(INDEX(PurCost,MATCH(_xlfn.MAXIFS(PurRank,PurItem,$B1990),PurRank,0)),$H1990),IF(($G1990+SUMIFS(PurQty,PurItem,$B1990))=0,$H1990,($G1990*$H1990+SUMIFS(PurTotal,PurItem,$B1990))/($G1990+SUMIFS(PurQty,PurItem,$B1990)))))</f>
        <v/>
      </c>
      <c r="K1990" s="18" t="str">
        <f t="shared" si="249"/>
        <v/>
      </c>
      <c r="L1990" s="19" t="str">
        <f t="shared" si="250"/>
        <v/>
      </c>
      <c r="M1990" s="19" t="str">
        <f t="shared" si="251"/>
        <v/>
      </c>
      <c r="N1990" s="20" t="str">
        <f t="shared" si="252"/>
        <v/>
      </c>
      <c r="O1990" s="18" t="str">
        <f t="shared" si="253"/>
        <v/>
      </c>
      <c r="P1990" s="18" t="str">
        <f t="shared" si="254"/>
        <v/>
      </c>
      <c r="Q1990" s="21" t="str">
        <f t="shared" si="255"/>
        <v/>
      </c>
      <c r="R1990" s="22" t="str">
        <f>IF($B1990="","",IF(_xlfn.MAXIFS(PurDate,PurItem,$B1990)=0,"",_xlfn.MAXIFS(PurDate,PurItem,$B1990)))</f>
        <v/>
      </c>
      <c r="S1990" s="20" t="str">
        <f t="shared" si="256"/>
        <v/>
      </c>
    </row>
    <row r="1991" spans="9:19" x14ac:dyDescent="0.25">
      <c r="I1991" s="18" t="str">
        <f>IF($B1991="","",IF(CostMethod="Last Cost",IFERROR(INDEX(PurCost,MATCH(_xlfn.MAXIFS(PurRank,PurItem,$B1991),PurRank,0)),$H1991),IF(($G1991+SUMIFS(PurQty,PurItem,$B1991))=0,$H1991,($G1991*$H1991+SUMIFS(PurTotal,PurItem,$B1991))/($G1991+SUMIFS(PurQty,PurItem,$B1991)))))</f>
        <v/>
      </c>
      <c r="K1991" s="18" t="str">
        <f t="shared" si="249"/>
        <v/>
      </c>
      <c r="L1991" s="19" t="str">
        <f t="shared" si="250"/>
        <v/>
      </c>
      <c r="M1991" s="19" t="str">
        <f t="shared" si="251"/>
        <v/>
      </c>
      <c r="N1991" s="20" t="str">
        <f t="shared" si="252"/>
        <v/>
      </c>
      <c r="O1991" s="18" t="str">
        <f t="shared" si="253"/>
        <v/>
      </c>
      <c r="P1991" s="18" t="str">
        <f t="shared" si="254"/>
        <v/>
      </c>
      <c r="Q1991" s="21" t="str">
        <f t="shared" si="255"/>
        <v/>
      </c>
      <c r="R1991" s="22" t="str">
        <f>IF($B1991="","",IF(_xlfn.MAXIFS(PurDate,PurItem,$B1991)=0,"",_xlfn.MAXIFS(PurDate,PurItem,$B1991)))</f>
        <v/>
      </c>
      <c r="S1991" s="20" t="str">
        <f t="shared" si="256"/>
        <v/>
      </c>
    </row>
    <row r="1992" spans="9:19" x14ac:dyDescent="0.25">
      <c r="I1992" s="18" t="str">
        <f>IF($B1992="","",IF(CostMethod="Last Cost",IFERROR(INDEX(PurCost,MATCH(_xlfn.MAXIFS(PurRank,PurItem,$B1992),PurRank,0)),$H1992),IF(($G1992+SUMIFS(PurQty,PurItem,$B1992))=0,$H1992,($G1992*$H1992+SUMIFS(PurTotal,PurItem,$B1992))/($G1992+SUMIFS(PurQty,PurItem,$B1992)))))</f>
        <v/>
      </c>
      <c r="K1992" s="18" t="str">
        <f t="shared" si="249"/>
        <v/>
      </c>
      <c r="L1992" s="19" t="str">
        <f t="shared" si="250"/>
        <v/>
      </c>
      <c r="M1992" s="19" t="str">
        <f t="shared" si="251"/>
        <v/>
      </c>
      <c r="N1992" s="20" t="str">
        <f t="shared" si="252"/>
        <v/>
      </c>
      <c r="O1992" s="18" t="str">
        <f t="shared" si="253"/>
        <v/>
      </c>
      <c r="P1992" s="18" t="str">
        <f t="shared" si="254"/>
        <v/>
      </c>
      <c r="Q1992" s="21" t="str">
        <f t="shared" si="255"/>
        <v/>
      </c>
      <c r="R1992" s="22" t="str">
        <f>IF($B1992="","",IF(_xlfn.MAXIFS(PurDate,PurItem,$B1992)=0,"",_xlfn.MAXIFS(PurDate,PurItem,$B1992)))</f>
        <v/>
      </c>
      <c r="S1992" s="20" t="str">
        <f t="shared" si="256"/>
        <v/>
      </c>
    </row>
    <row r="1993" spans="9:19" x14ac:dyDescent="0.25">
      <c r="I1993" s="18" t="str">
        <f>IF($B1993="","",IF(CostMethod="Last Cost",IFERROR(INDEX(PurCost,MATCH(_xlfn.MAXIFS(PurRank,PurItem,$B1993),PurRank,0)),$H1993),IF(($G1993+SUMIFS(PurQty,PurItem,$B1993))=0,$H1993,($G1993*$H1993+SUMIFS(PurTotal,PurItem,$B1993))/($G1993+SUMIFS(PurQty,PurItem,$B1993)))))</f>
        <v/>
      </c>
      <c r="K1993" s="18" t="str">
        <f t="shared" si="249"/>
        <v/>
      </c>
      <c r="L1993" s="19" t="str">
        <f t="shared" si="250"/>
        <v/>
      </c>
      <c r="M1993" s="19" t="str">
        <f t="shared" si="251"/>
        <v/>
      </c>
      <c r="N1993" s="20" t="str">
        <f t="shared" si="252"/>
        <v/>
      </c>
      <c r="O1993" s="18" t="str">
        <f t="shared" si="253"/>
        <v/>
      </c>
      <c r="P1993" s="18" t="str">
        <f t="shared" si="254"/>
        <v/>
      </c>
      <c r="Q1993" s="21" t="str">
        <f t="shared" si="255"/>
        <v/>
      </c>
      <c r="R1993" s="22" t="str">
        <f>IF($B1993="","",IF(_xlfn.MAXIFS(PurDate,PurItem,$B1993)=0,"",_xlfn.MAXIFS(PurDate,PurItem,$B1993)))</f>
        <v/>
      </c>
      <c r="S1993" s="20" t="str">
        <f t="shared" si="256"/>
        <v/>
      </c>
    </row>
    <row r="1994" spans="9:19" x14ac:dyDescent="0.25">
      <c r="I1994" s="18" t="str">
        <f>IF($B1994="","",IF(CostMethod="Last Cost",IFERROR(INDEX(PurCost,MATCH(_xlfn.MAXIFS(PurRank,PurItem,$B1994),PurRank,0)),$H1994),IF(($G1994+SUMIFS(PurQty,PurItem,$B1994))=0,$H1994,($G1994*$H1994+SUMIFS(PurTotal,PurItem,$B1994))/($G1994+SUMIFS(PurQty,PurItem,$B1994)))))</f>
        <v/>
      </c>
      <c r="K1994" s="18" t="str">
        <f t="shared" si="249"/>
        <v/>
      </c>
      <c r="L1994" s="19" t="str">
        <f t="shared" si="250"/>
        <v/>
      </c>
      <c r="M1994" s="19" t="str">
        <f t="shared" si="251"/>
        <v/>
      </c>
      <c r="N1994" s="20" t="str">
        <f t="shared" si="252"/>
        <v/>
      </c>
      <c r="O1994" s="18" t="str">
        <f t="shared" si="253"/>
        <v/>
      </c>
      <c r="P1994" s="18" t="str">
        <f t="shared" si="254"/>
        <v/>
      </c>
      <c r="Q1994" s="21" t="str">
        <f t="shared" si="255"/>
        <v/>
      </c>
      <c r="R1994" s="22" t="str">
        <f>IF($B1994="","",IF(_xlfn.MAXIFS(PurDate,PurItem,$B1994)=0,"",_xlfn.MAXIFS(PurDate,PurItem,$B1994)))</f>
        <v/>
      </c>
      <c r="S1994" s="20" t="str">
        <f t="shared" si="256"/>
        <v/>
      </c>
    </row>
    <row r="1995" spans="9:19" x14ac:dyDescent="0.25">
      <c r="I1995" s="18" t="str">
        <f>IF($B1995="","",IF(CostMethod="Last Cost",IFERROR(INDEX(PurCost,MATCH(_xlfn.MAXIFS(PurRank,PurItem,$B1995),PurRank,0)),$H1995),IF(($G1995+SUMIFS(PurQty,PurItem,$B1995))=0,$H1995,($G1995*$H1995+SUMIFS(PurTotal,PurItem,$B1995))/($G1995+SUMIFS(PurQty,PurItem,$B1995)))))</f>
        <v/>
      </c>
      <c r="K1995" s="18" t="str">
        <f t="shared" si="249"/>
        <v/>
      </c>
      <c r="L1995" s="19" t="str">
        <f t="shared" si="250"/>
        <v/>
      </c>
      <c r="M1995" s="19" t="str">
        <f t="shared" si="251"/>
        <v/>
      </c>
      <c r="N1995" s="20" t="str">
        <f t="shared" si="252"/>
        <v/>
      </c>
      <c r="O1995" s="18" t="str">
        <f t="shared" si="253"/>
        <v/>
      </c>
      <c r="P1995" s="18" t="str">
        <f t="shared" si="254"/>
        <v/>
      </c>
      <c r="Q1995" s="21" t="str">
        <f t="shared" si="255"/>
        <v/>
      </c>
      <c r="R1995" s="22" t="str">
        <f>IF($B1995="","",IF(_xlfn.MAXIFS(PurDate,PurItem,$B1995)=0,"",_xlfn.MAXIFS(PurDate,PurItem,$B1995)))</f>
        <v/>
      </c>
      <c r="S1995" s="20" t="str">
        <f t="shared" si="256"/>
        <v/>
      </c>
    </row>
    <row r="1996" spans="9:19" x14ac:dyDescent="0.25">
      <c r="I1996" s="18" t="str">
        <f>IF($B1996="","",IF(CostMethod="Last Cost",IFERROR(INDEX(PurCost,MATCH(_xlfn.MAXIFS(PurRank,PurItem,$B1996),PurRank,0)),$H1996),IF(($G1996+SUMIFS(PurQty,PurItem,$B1996))=0,$H1996,($G1996*$H1996+SUMIFS(PurTotal,PurItem,$B1996))/($G1996+SUMIFS(PurQty,PurItem,$B1996)))))</f>
        <v/>
      </c>
      <c r="K1996" s="18" t="str">
        <f t="shared" si="249"/>
        <v/>
      </c>
      <c r="L1996" s="19" t="str">
        <f t="shared" si="250"/>
        <v/>
      </c>
      <c r="M1996" s="19" t="str">
        <f t="shared" si="251"/>
        <v/>
      </c>
      <c r="N1996" s="20" t="str">
        <f t="shared" si="252"/>
        <v/>
      </c>
      <c r="O1996" s="18" t="str">
        <f t="shared" si="253"/>
        <v/>
      </c>
      <c r="P1996" s="18" t="str">
        <f t="shared" si="254"/>
        <v/>
      </c>
      <c r="Q1996" s="21" t="str">
        <f t="shared" si="255"/>
        <v/>
      </c>
      <c r="R1996" s="22" t="str">
        <f>IF($B1996="","",IF(_xlfn.MAXIFS(PurDate,PurItem,$B1996)=0,"",_xlfn.MAXIFS(PurDate,PurItem,$B1996)))</f>
        <v/>
      </c>
      <c r="S1996" s="20" t="str">
        <f t="shared" si="256"/>
        <v/>
      </c>
    </row>
    <row r="1997" spans="9:19" x14ac:dyDescent="0.25">
      <c r="I1997" s="18" t="str">
        <f>IF($B1997="","",IF(CostMethod="Last Cost",IFERROR(INDEX(PurCost,MATCH(_xlfn.MAXIFS(PurRank,PurItem,$B1997),PurRank,0)),$H1997),IF(($G1997+SUMIFS(PurQty,PurItem,$B1997))=0,$H1997,($G1997*$H1997+SUMIFS(PurTotal,PurItem,$B1997))/($G1997+SUMIFS(PurQty,PurItem,$B1997)))))</f>
        <v/>
      </c>
      <c r="K1997" s="18" t="str">
        <f t="shared" si="249"/>
        <v/>
      </c>
      <c r="L1997" s="19" t="str">
        <f t="shared" si="250"/>
        <v/>
      </c>
      <c r="M1997" s="19" t="str">
        <f t="shared" si="251"/>
        <v/>
      </c>
      <c r="N1997" s="20" t="str">
        <f t="shared" si="252"/>
        <v/>
      </c>
      <c r="O1997" s="18" t="str">
        <f t="shared" si="253"/>
        <v/>
      </c>
      <c r="P1997" s="18" t="str">
        <f t="shared" si="254"/>
        <v/>
      </c>
      <c r="Q1997" s="21" t="str">
        <f t="shared" si="255"/>
        <v/>
      </c>
      <c r="R1997" s="22" t="str">
        <f>IF($B1997="","",IF(_xlfn.MAXIFS(PurDate,PurItem,$B1997)=0,"",_xlfn.MAXIFS(PurDate,PurItem,$B1997)))</f>
        <v/>
      </c>
      <c r="S1997" s="20" t="str">
        <f t="shared" si="256"/>
        <v/>
      </c>
    </row>
    <row r="1998" spans="9:19" x14ac:dyDescent="0.25">
      <c r="I1998" s="18" t="str">
        <f>IF($B1998="","",IF(CostMethod="Last Cost",IFERROR(INDEX(PurCost,MATCH(_xlfn.MAXIFS(PurRank,PurItem,$B1998),PurRank,0)),$H1998),IF(($G1998+SUMIFS(PurQty,PurItem,$B1998))=0,$H1998,($G1998*$H1998+SUMIFS(PurTotal,PurItem,$B1998))/($G1998+SUMIFS(PurQty,PurItem,$B1998)))))</f>
        <v/>
      </c>
      <c r="K1998" s="18" t="str">
        <f t="shared" si="249"/>
        <v/>
      </c>
      <c r="L1998" s="19" t="str">
        <f t="shared" si="250"/>
        <v/>
      </c>
      <c r="M1998" s="19" t="str">
        <f t="shared" si="251"/>
        <v/>
      </c>
      <c r="N1998" s="20" t="str">
        <f t="shared" si="252"/>
        <v/>
      </c>
      <c r="O1998" s="18" t="str">
        <f t="shared" si="253"/>
        <v/>
      </c>
      <c r="P1998" s="18" t="str">
        <f t="shared" si="254"/>
        <v/>
      </c>
      <c r="Q1998" s="21" t="str">
        <f t="shared" si="255"/>
        <v/>
      </c>
      <c r="R1998" s="22" t="str">
        <f>IF($B1998="","",IF(_xlfn.MAXIFS(PurDate,PurItem,$B1998)=0,"",_xlfn.MAXIFS(PurDate,PurItem,$B1998)))</f>
        <v/>
      </c>
      <c r="S1998" s="20" t="str">
        <f t="shared" si="256"/>
        <v/>
      </c>
    </row>
    <row r="1999" spans="9:19" x14ac:dyDescent="0.25">
      <c r="I1999" s="18" t="str">
        <f>IF($B1999="","",IF(CostMethod="Last Cost",IFERROR(INDEX(PurCost,MATCH(_xlfn.MAXIFS(PurRank,PurItem,$B1999),PurRank,0)),$H1999),IF(($G1999+SUMIFS(PurQty,PurItem,$B1999))=0,$H1999,($G1999*$H1999+SUMIFS(PurTotal,PurItem,$B1999))/($G1999+SUMIFS(PurQty,PurItem,$B1999)))))</f>
        <v/>
      </c>
      <c r="K1999" s="18" t="str">
        <f t="shared" si="249"/>
        <v/>
      </c>
      <c r="L1999" s="19" t="str">
        <f t="shared" si="250"/>
        <v/>
      </c>
      <c r="M1999" s="19" t="str">
        <f t="shared" si="251"/>
        <v/>
      </c>
      <c r="N1999" s="20" t="str">
        <f t="shared" si="252"/>
        <v/>
      </c>
      <c r="O1999" s="18" t="str">
        <f t="shared" si="253"/>
        <v/>
      </c>
      <c r="P1999" s="18" t="str">
        <f t="shared" si="254"/>
        <v/>
      </c>
      <c r="Q1999" s="21" t="str">
        <f t="shared" si="255"/>
        <v/>
      </c>
      <c r="R1999" s="22" t="str">
        <f>IF($B1999="","",IF(_xlfn.MAXIFS(PurDate,PurItem,$B1999)=0,"",_xlfn.MAXIFS(PurDate,PurItem,$B1999)))</f>
        <v/>
      </c>
      <c r="S1999" s="20" t="str">
        <f t="shared" si="256"/>
        <v/>
      </c>
    </row>
    <row r="2000" spans="9:19" x14ac:dyDescent="0.25">
      <c r="I2000" s="18" t="str">
        <f>IF($B2000="","",IF(CostMethod="Last Cost",IFERROR(INDEX(PurCost,MATCH(_xlfn.MAXIFS(PurRank,PurItem,$B2000),PurRank,0)),$H2000),IF(($G2000+SUMIFS(PurQty,PurItem,$B2000))=0,$H2000,($G2000*$H2000+SUMIFS(PurTotal,PurItem,$B2000))/($G2000+SUMIFS(PurQty,PurItem,$B2000)))))</f>
        <v/>
      </c>
      <c r="K2000" s="18" t="str">
        <f t="shared" si="249"/>
        <v/>
      </c>
      <c r="L2000" s="19" t="str">
        <f t="shared" si="250"/>
        <v/>
      </c>
      <c r="M2000" s="19" t="str">
        <f t="shared" si="251"/>
        <v/>
      </c>
      <c r="N2000" s="20" t="str">
        <f t="shared" si="252"/>
        <v/>
      </c>
      <c r="O2000" s="18" t="str">
        <f t="shared" si="253"/>
        <v/>
      </c>
      <c r="P2000" s="18" t="str">
        <f t="shared" si="254"/>
        <v/>
      </c>
      <c r="Q2000" s="21" t="str">
        <f t="shared" si="255"/>
        <v/>
      </c>
      <c r="R2000" s="22" t="str">
        <f>IF($B2000="","",IF(_xlfn.MAXIFS(PurDate,PurItem,$B2000)=0,"",_xlfn.MAXIFS(PurDate,PurItem,$B2000)))</f>
        <v/>
      </c>
      <c r="S2000" s="20" t="str">
        <f t="shared" si="256"/>
        <v/>
      </c>
    </row>
    <row r="2001" spans="9:19" x14ac:dyDescent="0.25">
      <c r="I2001" s="18" t="str">
        <f>IF($B2001="","",IF(CostMethod="Last Cost",IFERROR(INDEX(PurCost,MATCH(_xlfn.MAXIFS(PurRank,PurItem,$B2001),PurRank,0)),$H2001),IF(($G2001+SUMIFS(PurQty,PurItem,$B2001))=0,$H2001,($G2001*$H2001+SUMIFS(PurTotal,PurItem,$B2001))/($G2001+SUMIFS(PurQty,PurItem,$B2001)))))</f>
        <v/>
      </c>
      <c r="K2001" s="18" t="str">
        <f t="shared" si="249"/>
        <v/>
      </c>
      <c r="L2001" s="19" t="str">
        <f t="shared" si="250"/>
        <v/>
      </c>
      <c r="M2001" s="19" t="str">
        <f t="shared" si="251"/>
        <v/>
      </c>
      <c r="N2001" s="20" t="str">
        <f t="shared" si="252"/>
        <v/>
      </c>
      <c r="O2001" s="18" t="str">
        <f t="shared" si="253"/>
        <v/>
      </c>
      <c r="P2001" s="18" t="str">
        <f t="shared" si="254"/>
        <v/>
      </c>
      <c r="Q2001" s="21" t="str">
        <f t="shared" si="255"/>
        <v/>
      </c>
      <c r="R2001" s="22" t="str">
        <f>IF($B2001="","",IF(_xlfn.MAXIFS(PurDate,PurItem,$B2001)=0,"",_xlfn.MAXIFS(PurDate,PurItem,$B2001)))</f>
        <v/>
      </c>
      <c r="S2001" s="20" t="str">
        <f t="shared" si="256"/>
        <v/>
      </c>
    </row>
    <row r="2002" spans="9:19" x14ac:dyDescent="0.25">
      <c r="I2002" s="18" t="str">
        <f>IF($B2002="","",IF(CostMethod="Last Cost",IFERROR(INDEX(PurCost,MATCH(_xlfn.MAXIFS(PurRank,PurItem,$B2002),PurRank,0)),$H2002),IF(($G2002+SUMIFS(PurQty,PurItem,$B2002))=0,$H2002,($G2002*$H2002+SUMIFS(PurTotal,PurItem,$B2002))/($G2002+SUMIFS(PurQty,PurItem,$B2002)))))</f>
        <v/>
      </c>
      <c r="K2002" s="18" t="str">
        <f t="shared" si="249"/>
        <v/>
      </c>
      <c r="L2002" s="19" t="str">
        <f t="shared" si="250"/>
        <v/>
      </c>
      <c r="M2002" s="19" t="str">
        <f t="shared" si="251"/>
        <v/>
      </c>
      <c r="N2002" s="20" t="str">
        <f t="shared" si="252"/>
        <v/>
      </c>
      <c r="O2002" s="18" t="str">
        <f t="shared" si="253"/>
        <v/>
      </c>
      <c r="P2002" s="18" t="str">
        <f t="shared" si="254"/>
        <v/>
      </c>
      <c r="Q2002" s="21" t="str">
        <f t="shared" si="255"/>
        <v/>
      </c>
      <c r="R2002" s="22" t="str">
        <f>IF($B2002="","",IF(_xlfn.MAXIFS(PurDate,PurItem,$B2002)=0,"",_xlfn.MAXIFS(PurDate,PurItem,$B2002)))</f>
        <v/>
      </c>
      <c r="S2002" s="20" t="str">
        <f t="shared" si="256"/>
        <v/>
      </c>
    </row>
    <row r="2003" spans="9:19" x14ac:dyDescent="0.25">
      <c r="I2003" s="18" t="str">
        <f>IF($B2003="","",IF(CostMethod="Last Cost",IFERROR(INDEX(PurCost,MATCH(_xlfn.MAXIFS(PurRank,PurItem,$B2003),PurRank,0)),$H2003),IF(($G2003+SUMIFS(PurQty,PurItem,$B2003))=0,$H2003,($G2003*$H2003+SUMIFS(PurTotal,PurItem,$B2003))/($G2003+SUMIFS(PurQty,PurItem,$B2003)))))</f>
        <v/>
      </c>
      <c r="K2003" s="18" t="str">
        <f t="shared" si="249"/>
        <v/>
      </c>
      <c r="L2003" s="19" t="str">
        <f t="shared" si="250"/>
        <v/>
      </c>
      <c r="M2003" s="19" t="str">
        <f t="shared" si="251"/>
        <v/>
      </c>
      <c r="N2003" s="20" t="str">
        <f t="shared" si="252"/>
        <v/>
      </c>
      <c r="O2003" s="18" t="str">
        <f t="shared" si="253"/>
        <v/>
      </c>
      <c r="P2003" s="18" t="str">
        <f t="shared" si="254"/>
        <v/>
      </c>
      <c r="Q2003" s="21" t="str">
        <f t="shared" si="255"/>
        <v/>
      </c>
      <c r="R2003" s="22" t="str">
        <f>IF($B2003="","",IF(_xlfn.MAXIFS(PurDate,PurItem,$B2003)=0,"",_xlfn.MAXIFS(PurDate,PurItem,$B2003)))</f>
        <v/>
      </c>
      <c r="S2003" s="20" t="str">
        <f t="shared" si="256"/>
        <v/>
      </c>
    </row>
    <row r="2004" spans="9:19" x14ac:dyDescent="0.25">
      <c r="I2004" s="18" t="str">
        <f>IF($B2004="","",IF(CostMethod="Last Cost",IFERROR(INDEX(PurCost,MATCH(_xlfn.MAXIFS(PurRank,PurItem,$B2004),PurRank,0)),$H2004),IF(($G2004+SUMIFS(PurQty,PurItem,$B2004))=0,$H2004,($G2004*$H2004+SUMIFS(PurTotal,PurItem,$B2004))/($G2004+SUMIFS(PurQty,PurItem,$B2004)))))</f>
        <v/>
      </c>
      <c r="K2004" s="18" t="str">
        <f t="shared" si="249"/>
        <v/>
      </c>
      <c r="L2004" s="19" t="str">
        <f t="shared" si="250"/>
        <v/>
      </c>
      <c r="M2004" s="19" t="str">
        <f t="shared" si="251"/>
        <v/>
      </c>
      <c r="N2004" s="20" t="str">
        <f t="shared" si="252"/>
        <v/>
      </c>
      <c r="O2004" s="18" t="str">
        <f t="shared" si="253"/>
        <v/>
      </c>
      <c r="P2004" s="18" t="str">
        <f t="shared" si="254"/>
        <v/>
      </c>
      <c r="Q2004" s="21" t="str">
        <f t="shared" si="255"/>
        <v/>
      </c>
      <c r="R2004" s="22" t="str">
        <f>IF($B2004="","",IF(_xlfn.MAXIFS(PurDate,PurItem,$B2004)=0,"",_xlfn.MAXIFS(PurDate,PurItem,$B2004)))</f>
        <v/>
      </c>
      <c r="S2004" s="20" t="str">
        <f t="shared" si="256"/>
        <v/>
      </c>
    </row>
  </sheetData>
  <autoFilter ref="A4:S2004"/>
  <mergeCells count="2">
    <mergeCell ref="A1:S1"/>
    <mergeCell ref="A2:S2"/>
  </mergeCells>
  <conditionalFormatting sqref="Q5:Q2004">
    <cfRule type="expression" dxfId="19" priority="3">
      <formula>$Q5="NEGATIVE"</formula>
    </cfRule>
    <cfRule type="expression" dxfId="18" priority="4">
      <formula>$Q5="REORDER"</formula>
    </cfRule>
    <cfRule type="expression" dxfId="17" priority="5">
      <formula>$Q5="OK"</formula>
    </cfRule>
  </conditionalFormatting>
  <conditionalFormatting sqref="L5:L2004">
    <cfRule type="expression" dxfId="16" priority="6">
      <formula>AND($L5&lt;&gt;"",$L5&lt;0)</formula>
    </cfRule>
  </conditionalFormatting>
  <conditionalFormatting sqref="U1:U1048576">
    <cfRule type="cellIs" dxfId="15" priority="1" operator="notEqual">
      <formula>0</formula>
    </cfRule>
  </conditionalFormatting>
  <dataValidations count="1">
    <dataValidation type="list" allowBlank="1" errorTitle="Unknown item" error="Pick an item from the Items sheet." sqref="B893">
      <formula1>$B$5:$B$2004</formula1>
      <formula2>0</formula2>
    </dataValidation>
  </dataValidations>
  <pageMargins left="0.75" right="0.75" top="1" bottom="1" header="0.511811023622047" footer="0.511811023622047"/>
  <pageSetup paperSize="9" orientation="portrait" horizontalDpi="300" verticalDpi="300"/>
  <ignoredErrors>
    <ignoredError sqref="R660:R670"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56"/>
  <sheetViews>
    <sheetView zoomScaleNormal="100" workbookViewId="0">
      <pane ySplit="4" topLeftCell="A5" activePane="bottomLeft" state="frozen"/>
      <selection pane="bottomLeft" activeCell="I9" sqref="I9"/>
    </sheetView>
  </sheetViews>
  <sheetFormatPr defaultColWidth="8.7109375" defaultRowHeight="15" x14ac:dyDescent="0.25"/>
  <cols>
    <col min="1" max="1" width="6" style="23" customWidth="1"/>
    <col min="2" max="2" width="21.140625" style="21" customWidth="1"/>
    <col min="3" max="3" width="13" style="22" customWidth="1"/>
    <col min="4" max="5" width="16" style="21" customWidth="1"/>
    <col min="6" max="6" width="10" style="21" customWidth="1"/>
    <col min="7" max="7" width="14" style="21" customWidth="1"/>
    <col min="8" max="8" width="9" style="20" customWidth="1"/>
    <col min="9" max="9" width="10" style="20" customWidth="1"/>
    <col min="10" max="10" width="15" style="18" customWidth="1"/>
    <col min="11" max="11" width="13" style="22" customWidth="1"/>
    <col min="12" max="12" width="30" style="21" customWidth="1"/>
  </cols>
  <sheetData>
    <row r="1" spans="1:12" ht="27.75" customHeight="1" x14ac:dyDescent="0.25">
      <c r="A1" s="91" t="s">
        <v>2517</v>
      </c>
      <c r="B1" s="91"/>
      <c r="C1" s="91"/>
      <c r="D1" s="91"/>
      <c r="E1" s="91"/>
      <c r="F1" s="91"/>
      <c r="G1" s="91"/>
      <c r="H1" s="91"/>
      <c r="I1" s="91"/>
      <c r="J1" s="91"/>
      <c r="K1" s="91"/>
      <c r="L1" s="91"/>
    </row>
    <row r="2" spans="1:12" ht="15.75" customHeight="1" x14ac:dyDescent="0.25">
      <c r="A2" s="95" t="s">
        <v>2518</v>
      </c>
      <c r="B2" s="95"/>
      <c r="C2" s="95"/>
      <c r="D2" s="95"/>
      <c r="E2" s="95"/>
      <c r="F2" s="95"/>
      <c r="G2" s="95"/>
      <c r="H2" s="95"/>
      <c r="I2" s="95"/>
      <c r="J2" s="95"/>
      <c r="K2" s="95"/>
      <c r="L2" s="95"/>
    </row>
    <row r="3" spans="1:12" ht="30" customHeight="1" x14ac:dyDescent="0.25"/>
    <row r="4" spans="1:12" ht="33.75" customHeight="1" x14ac:dyDescent="0.25">
      <c r="A4" s="11" t="s">
        <v>2519</v>
      </c>
      <c r="B4" s="11" t="s">
        <v>2520</v>
      </c>
      <c r="C4" s="11" t="s">
        <v>2521</v>
      </c>
      <c r="D4" s="11" t="s">
        <v>2522</v>
      </c>
      <c r="E4" s="11" t="s">
        <v>2523</v>
      </c>
      <c r="F4" s="11" t="s">
        <v>2524</v>
      </c>
      <c r="G4" s="11" t="s">
        <v>87</v>
      </c>
      <c r="H4" s="11" t="s">
        <v>2525</v>
      </c>
      <c r="I4" s="11" t="s">
        <v>2526</v>
      </c>
      <c r="J4" s="11" t="str">
        <f>"Variance Value ("&amp;BaseCur&amp;")"</f>
        <v>Variance Value (ZAR)</v>
      </c>
      <c r="K4" s="11" t="s">
        <v>2527</v>
      </c>
      <c r="L4" s="11" t="s">
        <v>2528</v>
      </c>
    </row>
    <row r="5" spans="1:12" x14ac:dyDescent="0.25">
      <c r="A5" s="23">
        <f>IF($B5="","",1)</f>
        <v>1</v>
      </c>
      <c r="B5" s="21" t="s">
        <v>2529</v>
      </c>
      <c r="C5" s="24">
        <v>46280</v>
      </c>
      <c r="D5" s="21" t="s">
        <v>2530</v>
      </c>
      <c r="E5" s="21" t="s">
        <v>2530</v>
      </c>
      <c r="F5" s="21" t="s">
        <v>2531</v>
      </c>
      <c r="G5" s="21" t="s">
        <v>2681</v>
      </c>
      <c r="H5" s="20">
        <f t="shared" ref="H5:H36" si="0">IF($B5="","",COUNTIF(LinID,$B5))</f>
        <v>220</v>
      </c>
      <c r="I5" s="20">
        <f t="shared" ref="I5:I36" si="1">IF($B5="","",SUMIFS(LinVarQty,LinID,$B5))</f>
        <v>11212</v>
      </c>
      <c r="J5" s="18">
        <f t="shared" ref="J5:J36" si="2">IF($B5="","",SUMIFS(LinVarVal,LinID,$B5))</f>
        <v>84310.900010627913</v>
      </c>
      <c r="K5" s="24">
        <v>46296</v>
      </c>
      <c r="L5" s="21" t="s">
        <v>2532</v>
      </c>
    </row>
    <row r="6" spans="1:12" x14ac:dyDescent="0.25">
      <c r="A6" s="23">
        <f>IF($B6="","",2)</f>
        <v>2</v>
      </c>
      <c r="B6" s="21" t="s">
        <v>2595</v>
      </c>
      <c r="C6" s="22">
        <v>46284</v>
      </c>
      <c r="D6" s="21" t="s">
        <v>2597</v>
      </c>
      <c r="E6" s="21" t="s">
        <v>2598</v>
      </c>
      <c r="F6" s="21" t="s">
        <v>2596</v>
      </c>
      <c r="G6" s="21" t="s">
        <v>2667</v>
      </c>
      <c r="H6" s="20">
        <f t="shared" si="0"/>
        <v>10</v>
      </c>
      <c r="I6" s="20">
        <f t="shared" si="1"/>
        <v>40</v>
      </c>
      <c r="J6" s="18">
        <f t="shared" si="2"/>
        <v>494.15277272727269</v>
      </c>
    </row>
    <row r="7" spans="1:12" x14ac:dyDescent="0.25">
      <c r="A7" s="23">
        <f>IF($B7="","",3)</f>
        <v>3</v>
      </c>
      <c r="B7" s="21" t="s">
        <v>2647</v>
      </c>
      <c r="C7" s="22">
        <v>46294</v>
      </c>
      <c r="D7" s="21" t="s">
        <v>2598</v>
      </c>
      <c r="E7" s="21" t="s">
        <v>2598</v>
      </c>
      <c r="F7" s="21" t="s">
        <v>2596</v>
      </c>
      <c r="G7" s="21" t="s">
        <v>2667</v>
      </c>
      <c r="H7" s="20">
        <f t="shared" si="0"/>
        <v>29</v>
      </c>
      <c r="I7" s="20">
        <f t="shared" si="1"/>
        <v>-192</v>
      </c>
      <c r="J7" s="18">
        <f t="shared" si="2"/>
        <v>35.750833333333048</v>
      </c>
    </row>
    <row r="8" spans="1:12" x14ac:dyDescent="0.25">
      <c r="A8" s="23">
        <f>IF($B8="","",4)</f>
        <v>4</v>
      </c>
      <c r="B8" s="21" t="s">
        <v>2683</v>
      </c>
      <c r="C8" s="22">
        <v>46296</v>
      </c>
      <c r="D8" s="21" t="s">
        <v>2598</v>
      </c>
      <c r="E8" s="21" t="s">
        <v>2598</v>
      </c>
      <c r="F8" s="21" t="s">
        <v>2684</v>
      </c>
      <c r="G8" s="21" t="s">
        <v>2667</v>
      </c>
      <c r="H8" s="20">
        <f t="shared" si="0"/>
        <v>29</v>
      </c>
      <c r="I8" s="20">
        <f t="shared" si="1"/>
        <v>-22</v>
      </c>
      <c r="J8" s="18">
        <f t="shared" si="2"/>
        <v>-391.19249999999994</v>
      </c>
    </row>
    <row r="9" spans="1:12" x14ac:dyDescent="0.25">
      <c r="A9" s="23">
        <f>IF($B9="","",5)</f>
        <v>5</v>
      </c>
      <c r="B9" s="21" t="s">
        <v>2706</v>
      </c>
      <c r="C9" s="22">
        <v>46297</v>
      </c>
      <c r="D9" s="21" t="s">
        <v>2598</v>
      </c>
      <c r="E9" s="21" t="s">
        <v>2598</v>
      </c>
      <c r="F9" s="21" t="s">
        <v>2531</v>
      </c>
      <c r="G9" s="21" t="s">
        <v>2707</v>
      </c>
      <c r="H9" s="20">
        <f t="shared" si="0"/>
        <v>0</v>
      </c>
      <c r="I9" s="20">
        <f t="shared" si="1"/>
        <v>0</v>
      </c>
      <c r="J9" s="18">
        <f t="shared" si="2"/>
        <v>0</v>
      </c>
    </row>
    <row r="10" spans="1:12" x14ac:dyDescent="0.25">
      <c r="A10" s="23" t="str">
        <f>IF($B10="","",6)</f>
        <v/>
      </c>
      <c r="H10" s="20" t="str">
        <f t="shared" si="0"/>
        <v/>
      </c>
      <c r="I10" s="20" t="str">
        <f t="shared" si="1"/>
        <v/>
      </c>
      <c r="J10" s="18" t="str">
        <f t="shared" si="2"/>
        <v/>
      </c>
    </row>
    <row r="11" spans="1:12" x14ac:dyDescent="0.25">
      <c r="A11" s="23" t="str">
        <f>IF($B11="","",7)</f>
        <v/>
      </c>
      <c r="H11" s="20" t="str">
        <f t="shared" si="0"/>
        <v/>
      </c>
      <c r="I11" s="20" t="str">
        <f t="shared" si="1"/>
        <v/>
      </c>
      <c r="J11" s="18" t="str">
        <f t="shared" si="2"/>
        <v/>
      </c>
    </row>
    <row r="12" spans="1:12" x14ac:dyDescent="0.25">
      <c r="A12" s="23" t="str">
        <f>IF($B12="","",8)</f>
        <v/>
      </c>
      <c r="H12" s="20" t="str">
        <f t="shared" si="0"/>
        <v/>
      </c>
      <c r="I12" s="20" t="str">
        <f t="shared" si="1"/>
        <v/>
      </c>
      <c r="J12" s="18" t="str">
        <f t="shared" si="2"/>
        <v/>
      </c>
    </row>
    <row r="13" spans="1:12" x14ac:dyDescent="0.25">
      <c r="A13" s="23" t="str">
        <f>IF($B13="","",9)</f>
        <v/>
      </c>
      <c r="H13" s="20" t="str">
        <f t="shared" si="0"/>
        <v/>
      </c>
      <c r="I13" s="20" t="str">
        <f t="shared" si="1"/>
        <v/>
      </c>
      <c r="J13" s="18" t="str">
        <f t="shared" si="2"/>
        <v/>
      </c>
    </row>
    <row r="14" spans="1:12" x14ac:dyDescent="0.25">
      <c r="A14" s="23" t="str">
        <f>IF($B14="","",10)</f>
        <v/>
      </c>
      <c r="H14" s="20" t="str">
        <f t="shared" si="0"/>
        <v/>
      </c>
      <c r="I14" s="20" t="str">
        <f t="shared" si="1"/>
        <v/>
      </c>
      <c r="J14" s="18" t="str">
        <f t="shared" si="2"/>
        <v/>
      </c>
    </row>
    <row r="15" spans="1:12" x14ac:dyDescent="0.25">
      <c r="A15" s="23" t="str">
        <f>IF($B15="","",11)</f>
        <v/>
      </c>
      <c r="H15" s="20" t="str">
        <f t="shared" si="0"/>
        <v/>
      </c>
      <c r="I15" s="20" t="str">
        <f t="shared" si="1"/>
        <v/>
      </c>
      <c r="J15" s="18" t="str">
        <f t="shared" si="2"/>
        <v/>
      </c>
    </row>
    <row r="16" spans="1:12" x14ac:dyDescent="0.25">
      <c r="A16" s="23" t="str">
        <f>IF($B16="","",12)</f>
        <v/>
      </c>
      <c r="H16" s="20" t="str">
        <f t="shared" si="0"/>
        <v/>
      </c>
      <c r="I16" s="20" t="str">
        <f t="shared" si="1"/>
        <v/>
      </c>
      <c r="J16" s="18" t="str">
        <f t="shared" si="2"/>
        <v/>
      </c>
    </row>
    <row r="17" spans="1:10" x14ac:dyDescent="0.25">
      <c r="A17" s="23" t="str">
        <f>IF($B17="","",13)</f>
        <v/>
      </c>
      <c r="H17" s="20" t="str">
        <f t="shared" si="0"/>
        <v/>
      </c>
      <c r="I17" s="20" t="str">
        <f t="shared" si="1"/>
        <v/>
      </c>
      <c r="J17" s="18" t="str">
        <f t="shared" si="2"/>
        <v/>
      </c>
    </row>
    <row r="18" spans="1:10" x14ac:dyDescent="0.25">
      <c r="A18" s="23" t="str">
        <f>IF($B18="","",14)</f>
        <v/>
      </c>
      <c r="H18" s="20" t="str">
        <f t="shared" si="0"/>
        <v/>
      </c>
      <c r="I18" s="20" t="str">
        <f t="shared" si="1"/>
        <v/>
      </c>
      <c r="J18" s="18" t="str">
        <f t="shared" si="2"/>
        <v/>
      </c>
    </row>
    <row r="19" spans="1:10" x14ac:dyDescent="0.25">
      <c r="A19" s="23" t="str">
        <f>IF($B19="","",15)</f>
        <v/>
      </c>
      <c r="H19" s="20" t="str">
        <f t="shared" si="0"/>
        <v/>
      </c>
      <c r="I19" s="20" t="str">
        <f t="shared" si="1"/>
        <v/>
      </c>
      <c r="J19" s="18" t="str">
        <f t="shared" si="2"/>
        <v/>
      </c>
    </row>
    <row r="20" spans="1:10" x14ac:dyDescent="0.25">
      <c r="A20" s="23" t="str">
        <f>IF($B20="","",16)</f>
        <v/>
      </c>
      <c r="H20" s="20" t="str">
        <f t="shared" si="0"/>
        <v/>
      </c>
      <c r="I20" s="20" t="str">
        <f t="shared" si="1"/>
        <v/>
      </c>
      <c r="J20" s="18" t="str">
        <f t="shared" si="2"/>
        <v/>
      </c>
    </row>
    <row r="21" spans="1:10" x14ac:dyDescent="0.25">
      <c r="A21" s="23" t="str">
        <f>IF($B21="","",17)</f>
        <v/>
      </c>
      <c r="F21" s="21" t="s">
        <v>2599</v>
      </c>
      <c r="H21" s="20" t="str">
        <f t="shared" si="0"/>
        <v/>
      </c>
      <c r="I21" s="20" t="str">
        <f t="shared" si="1"/>
        <v/>
      </c>
      <c r="J21" s="18" t="str">
        <f t="shared" si="2"/>
        <v/>
      </c>
    </row>
    <row r="22" spans="1:10" x14ac:dyDescent="0.25">
      <c r="A22" s="23" t="str">
        <f>IF($B22="","",18)</f>
        <v/>
      </c>
      <c r="H22" s="20" t="str">
        <f t="shared" si="0"/>
        <v/>
      </c>
      <c r="I22" s="20" t="str">
        <f t="shared" si="1"/>
        <v/>
      </c>
      <c r="J22" s="18" t="str">
        <f t="shared" si="2"/>
        <v/>
      </c>
    </row>
    <row r="23" spans="1:10" x14ac:dyDescent="0.25">
      <c r="A23" s="23" t="str">
        <f>IF($B23="","",19)</f>
        <v/>
      </c>
      <c r="H23" s="20" t="str">
        <f t="shared" si="0"/>
        <v/>
      </c>
      <c r="I23" s="20" t="str">
        <f t="shared" si="1"/>
        <v/>
      </c>
      <c r="J23" s="18" t="str">
        <f t="shared" si="2"/>
        <v/>
      </c>
    </row>
    <row r="24" spans="1:10" x14ac:dyDescent="0.25">
      <c r="A24" s="23" t="str">
        <f>IF($B24="","",20)</f>
        <v/>
      </c>
      <c r="H24" s="20" t="str">
        <f t="shared" si="0"/>
        <v/>
      </c>
      <c r="I24" s="20" t="str">
        <f t="shared" si="1"/>
        <v/>
      </c>
      <c r="J24" s="18" t="str">
        <f t="shared" si="2"/>
        <v/>
      </c>
    </row>
    <row r="25" spans="1:10" x14ac:dyDescent="0.25">
      <c r="A25" s="23" t="str">
        <f>IF($B25="","",21)</f>
        <v/>
      </c>
      <c r="H25" s="20" t="str">
        <f t="shared" si="0"/>
        <v/>
      </c>
      <c r="I25" s="20" t="str">
        <f t="shared" si="1"/>
        <v/>
      </c>
      <c r="J25" s="18" t="str">
        <f t="shared" si="2"/>
        <v/>
      </c>
    </row>
    <row r="26" spans="1:10" x14ac:dyDescent="0.25">
      <c r="A26" s="23" t="str">
        <f>IF($B26="","",22)</f>
        <v/>
      </c>
      <c r="H26" s="20" t="str">
        <f t="shared" si="0"/>
        <v/>
      </c>
      <c r="I26" s="20" t="str">
        <f t="shared" si="1"/>
        <v/>
      </c>
      <c r="J26" s="18" t="str">
        <f t="shared" si="2"/>
        <v/>
      </c>
    </row>
    <row r="27" spans="1:10" x14ac:dyDescent="0.25">
      <c r="A27" s="23" t="str">
        <f>IF($B27="","",23)</f>
        <v/>
      </c>
      <c r="H27" s="20" t="str">
        <f t="shared" si="0"/>
        <v/>
      </c>
      <c r="I27" s="20" t="str">
        <f t="shared" si="1"/>
        <v/>
      </c>
      <c r="J27" s="18" t="str">
        <f t="shared" si="2"/>
        <v/>
      </c>
    </row>
    <row r="28" spans="1:10" x14ac:dyDescent="0.25">
      <c r="A28" s="23" t="str">
        <f>IF($B28="","",24)</f>
        <v/>
      </c>
      <c r="H28" s="20" t="str">
        <f t="shared" si="0"/>
        <v/>
      </c>
      <c r="I28" s="20" t="str">
        <f t="shared" si="1"/>
        <v/>
      </c>
      <c r="J28" s="18" t="str">
        <f t="shared" si="2"/>
        <v/>
      </c>
    </row>
    <row r="29" spans="1:10" x14ac:dyDescent="0.25">
      <c r="A29" s="23" t="str">
        <f>IF($B29="","",25)</f>
        <v/>
      </c>
      <c r="H29" s="20" t="str">
        <f t="shared" si="0"/>
        <v/>
      </c>
      <c r="I29" s="20" t="str">
        <f t="shared" si="1"/>
        <v/>
      </c>
      <c r="J29" s="18" t="str">
        <f t="shared" si="2"/>
        <v/>
      </c>
    </row>
    <row r="30" spans="1:10" x14ac:dyDescent="0.25">
      <c r="A30" s="23" t="str">
        <f>IF($B30="","",26)</f>
        <v/>
      </c>
      <c r="H30" s="20" t="str">
        <f t="shared" si="0"/>
        <v/>
      </c>
      <c r="I30" s="20" t="str">
        <f t="shared" si="1"/>
        <v/>
      </c>
      <c r="J30" s="18" t="str">
        <f t="shared" si="2"/>
        <v/>
      </c>
    </row>
    <row r="31" spans="1:10" x14ac:dyDescent="0.25">
      <c r="A31" s="23" t="str">
        <f>IF($B31="","",27)</f>
        <v/>
      </c>
      <c r="H31" s="20" t="str">
        <f t="shared" si="0"/>
        <v/>
      </c>
      <c r="I31" s="20" t="str">
        <f t="shared" si="1"/>
        <v/>
      </c>
      <c r="J31" s="18" t="str">
        <f t="shared" si="2"/>
        <v/>
      </c>
    </row>
    <row r="32" spans="1:10" x14ac:dyDescent="0.25">
      <c r="A32" s="23" t="str">
        <f>IF($B32="","",28)</f>
        <v/>
      </c>
      <c r="H32" s="20" t="str">
        <f t="shared" si="0"/>
        <v/>
      </c>
      <c r="I32" s="20" t="str">
        <f t="shared" si="1"/>
        <v/>
      </c>
      <c r="J32" s="18" t="str">
        <f t="shared" si="2"/>
        <v/>
      </c>
    </row>
    <row r="33" spans="1:10" x14ac:dyDescent="0.25">
      <c r="A33" s="23" t="str">
        <f>IF($B33="","",29)</f>
        <v/>
      </c>
      <c r="H33" s="20" t="str">
        <f t="shared" si="0"/>
        <v/>
      </c>
      <c r="I33" s="20" t="str">
        <f t="shared" si="1"/>
        <v/>
      </c>
      <c r="J33" s="18" t="str">
        <f t="shared" si="2"/>
        <v/>
      </c>
    </row>
    <row r="34" spans="1:10" x14ac:dyDescent="0.25">
      <c r="A34" s="23" t="str">
        <f>IF($B34="","",30)</f>
        <v/>
      </c>
      <c r="H34" s="20" t="str">
        <f t="shared" si="0"/>
        <v/>
      </c>
      <c r="I34" s="20" t="str">
        <f t="shared" si="1"/>
        <v/>
      </c>
      <c r="J34" s="18" t="str">
        <f t="shared" si="2"/>
        <v/>
      </c>
    </row>
    <row r="35" spans="1:10" x14ac:dyDescent="0.25">
      <c r="A35" s="23" t="str">
        <f>IF($B35="","",31)</f>
        <v/>
      </c>
      <c r="H35" s="20" t="str">
        <f t="shared" si="0"/>
        <v/>
      </c>
      <c r="I35" s="20" t="str">
        <f t="shared" si="1"/>
        <v/>
      </c>
      <c r="J35" s="18" t="str">
        <f t="shared" si="2"/>
        <v/>
      </c>
    </row>
    <row r="36" spans="1:10" x14ac:dyDescent="0.25">
      <c r="A36" s="23" t="str">
        <f>IF($B36="","",32)</f>
        <v/>
      </c>
      <c r="H36" s="20" t="str">
        <f t="shared" si="0"/>
        <v/>
      </c>
      <c r="I36" s="20" t="str">
        <f t="shared" si="1"/>
        <v/>
      </c>
      <c r="J36" s="18" t="str">
        <f t="shared" si="2"/>
        <v/>
      </c>
    </row>
    <row r="37" spans="1:10" x14ac:dyDescent="0.25">
      <c r="A37" s="23" t="str">
        <f>IF($B37="","",33)</f>
        <v/>
      </c>
      <c r="H37" s="20" t="str">
        <f t="shared" ref="H37:H56" si="3">IF($B37="","",COUNTIF(LinID,$B37))</f>
        <v/>
      </c>
      <c r="I37" s="20" t="str">
        <f t="shared" ref="I37:I56" si="4">IF($B37="","",SUMIFS(LinVarQty,LinID,$B37))</f>
        <v/>
      </c>
      <c r="J37" s="18" t="str">
        <f t="shared" ref="J37:J56" si="5">IF($B37="","",SUMIFS(LinVarVal,LinID,$B37))</f>
        <v/>
      </c>
    </row>
    <row r="38" spans="1:10" x14ac:dyDescent="0.25">
      <c r="A38" s="23" t="str">
        <f>IF($B38="","",34)</f>
        <v/>
      </c>
      <c r="H38" s="20" t="str">
        <f t="shared" si="3"/>
        <v/>
      </c>
      <c r="I38" s="20" t="str">
        <f t="shared" si="4"/>
        <v/>
      </c>
      <c r="J38" s="18" t="str">
        <f t="shared" si="5"/>
        <v/>
      </c>
    </row>
    <row r="39" spans="1:10" x14ac:dyDescent="0.25">
      <c r="A39" s="23" t="str">
        <f>IF($B39="","",35)</f>
        <v/>
      </c>
      <c r="H39" s="20" t="str">
        <f t="shared" si="3"/>
        <v/>
      </c>
      <c r="I39" s="20" t="str">
        <f t="shared" si="4"/>
        <v/>
      </c>
      <c r="J39" s="18" t="str">
        <f t="shared" si="5"/>
        <v/>
      </c>
    </row>
    <row r="40" spans="1:10" x14ac:dyDescent="0.25">
      <c r="A40" s="23" t="str">
        <f>IF($B40="","",36)</f>
        <v/>
      </c>
      <c r="H40" s="20" t="str">
        <f t="shared" si="3"/>
        <v/>
      </c>
      <c r="I40" s="20" t="str">
        <f t="shared" si="4"/>
        <v/>
      </c>
      <c r="J40" s="18" t="str">
        <f t="shared" si="5"/>
        <v/>
      </c>
    </row>
    <row r="41" spans="1:10" x14ac:dyDescent="0.25">
      <c r="A41" s="23" t="str">
        <f>IF($B41="","",37)</f>
        <v/>
      </c>
      <c r="H41" s="20" t="str">
        <f t="shared" si="3"/>
        <v/>
      </c>
      <c r="I41" s="20" t="str">
        <f t="shared" si="4"/>
        <v/>
      </c>
      <c r="J41" s="18" t="str">
        <f t="shared" si="5"/>
        <v/>
      </c>
    </row>
    <row r="42" spans="1:10" x14ac:dyDescent="0.25">
      <c r="A42" s="23" t="str">
        <f>IF($B42="","",38)</f>
        <v/>
      </c>
      <c r="H42" s="20" t="str">
        <f t="shared" si="3"/>
        <v/>
      </c>
      <c r="I42" s="20" t="str">
        <f t="shared" si="4"/>
        <v/>
      </c>
      <c r="J42" s="18" t="str">
        <f t="shared" si="5"/>
        <v/>
      </c>
    </row>
    <row r="43" spans="1:10" x14ac:dyDescent="0.25">
      <c r="A43" s="23" t="str">
        <f>IF($B43="","",39)</f>
        <v/>
      </c>
      <c r="H43" s="20" t="str">
        <f t="shared" si="3"/>
        <v/>
      </c>
      <c r="I43" s="20" t="str">
        <f t="shared" si="4"/>
        <v/>
      </c>
      <c r="J43" s="18" t="str">
        <f t="shared" si="5"/>
        <v/>
      </c>
    </row>
    <row r="44" spans="1:10" x14ac:dyDescent="0.25">
      <c r="A44" s="23" t="str">
        <f>IF($B44="","",40)</f>
        <v/>
      </c>
      <c r="H44" s="20" t="str">
        <f t="shared" si="3"/>
        <v/>
      </c>
      <c r="I44" s="20" t="str">
        <f t="shared" si="4"/>
        <v/>
      </c>
      <c r="J44" s="18" t="str">
        <f t="shared" si="5"/>
        <v/>
      </c>
    </row>
    <row r="45" spans="1:10" x14ac:dyDescent="0.25">
      <c r="A45" s="23" t="str">
        <f>IF($B45="","",41)</f>
        <v/>
      </c>
      <c r="H45" s="20" t="str">
        <f t="shared" si="3"/>
        <v/>
      </c>
      <c r="I45" s="20" t="str">
        <f t="shared" si="4"/>
        <v/>
      </c>
      <c r="J45" s="18" t="str">
        <f t="shared" si="5"/>
        <v/>
      </c>
    </row>
    <row r="46" spans="1:10" x14ac:dyDescent="0.25">
      <c r="A46" s="23" t="str">
        <f>IF($B46="","",42)</f>
        <v/>
      </c>
      <c r="H46" s="20" t="str">
        <f t="shared" si="3"/>
        <v/>
      </c>
      <c r="I46" s="20" t="str">
        <f t="shared" si="4"/>
        <v/>
      </c>
      <c r="J46" s="18" t="str">
        <f t="shared" si="5"/>
        <v/>
      </c>
    </row>
    <row r="47" spans="1:10" x14ac:dyDescent="0.25">
      <c r="A47" s="23" t="str">
        <f>IF($B47="","",43)</f>
        <v/>
      </c>
      <c r="H47" s="20" t="str">
        <f t="shared" si="3"/>
        <v/>
      </c>
      <c r="I47" s="20" t="str">
        <f t="shared" si="4"/>
        <v/>
      </c>
      <c r="J47" s="18" t="str">
        <f t="shared" si="5"/>
        <v/>
      </c>
    </row>
    <row r="48" spans="1:10" x14ac:dyDescent="0.25">
      <c r="A48" s="23" t="str">
        <f>IF($B48="","",44)</f>
        <v/>
      </c>
      <c r="H48" s="20" t="str">
        <f t="shared" si="3"/>
        <v/>
      </c>
      <c r="I48" s="20" t="str">
        <f t="shared" si="4"/>
        <v/>
      </c>
      <c r="J48" s="18" t="str">
        <f t="shared" si="5"/>
        <v/>
      </c>
    </row>
    <row r="49" spans="1:10" x14ac:dyDescent="0.25">
      <c r="A49" s="23" t="str">
        <f>IF($B49="","",45)</f>
        <v/>
      </c>
      <c r="H49" s="20" t="str">
        <f t="shared" si="3"/>
        <v/>
      </c>
      <c r="I49" s="20" t="str">
        <f t="shared" si="4"/>
        <v/>
      </c>
      <c r="J49" s="18" t="str">
        <f t="shared" si="5"/>
        <v/>
      </c>
    </row>
    <row r="50" spans="1:10" x14ac:dyDescent="0.25">
      <c r="A50" s="23" t="str">
        <f>IF($B50="","",46)</f>
        <v/>
      </c>
      <c r="H50" s="20" t="str">
        <f t="shared" si="3"/>
        <v/>
      </c>
      <c r="I50" s="20" t="str">
        <f t="shared" si="4"/>
        <v/>
      </c>
      <c r="J50" s="18" t="str">
        <f t="shared" si="5"/>
        <v/>
      </c>
    </row>
    <row r="51" spans="1:10" x14ac:dyDescent="0.25">
      <c r="A51" s="23" t="str">
        <f>IF($B51="","",47)</f>
        <v/>
      </c>
      <c r="H51" s="20" t="str">
        <f t="shared" si="3"/>
        <v/>
      </c>
      <c r="I51" s="20" t="str">
        <f t="shared" si="4"/>
        <v/>
      </c>
      <c r="J51" s="18" t="str">
        <f t="shared" si="5"/>
        <v/>
      </c>
    </row>
    <row r="52" spans="1:10" x14ac:dyDescent="0.25">
      <c r="A52" s="23" t="str">
        <f>IF($B52="","",48)</f>
        <v/>
      </c>
      <c r="H52" s="20" t="str">
        <f t="shared" si="3"/>
        <v/>
      </c>
      <c r="I52" s="20" t="str">
        <f t="shared" si="4"/>
        <v/>
      </c>
      <c r="J52" s="18" t="str">
        <f t="shared" si="5"/>
        <v/>
      </c>
    </row>
    <row r="53" spans="1:10" x14ac:dyDescent="0.25">
      <c r="A53" s="23" t="str">
        <f>IF($B53="","",49)</f>
        <v/>
      </c>
      <c r="H53" s="20" t="str">
        <f t="shared" si="3"/>
        <v/>
      </c>
      <c r="I53" s="20" t="str">
        <f t="shared" si="4"/>
        <v/>
      </c>
      <c r="J53" s="18" t="str">
        <f t="shared" si="5"/>
        <v/>
      </c>
    </row>
    <row r="54" spans="1:10" x14ac:dyDescent="0.25">
      <c r="A54" s="23" t="str">
        <f>IF($B54="","",50)</f>
        <v/>
      </c>
      <c r="H54" s="20" t="str">
        <f t="shared" si="3"/>
        <v/>
      </c>
      <c r="I54" s="20" t="str">
        <f t="shared" si="4"/>
        <v/>
      </c>
      <c r="J54" s="18" t="str">
        <f t="shared" si="5"/>
        <v/>
      </c>
    </row>
    <row r="55" spans="1:10" x14ac:dyDescent="0.25">
      <c r="A55" s="23" t="str">
        <f>IF($B55="","",51)</f>
        <v/>
      </c>
      <c r="H55" s="20" t="str">
        <f t="shared" si="3"/>
        <v/>
      </c>
      <c r="I55" s="20" t="str">
        <f t="shared" si="4"/>
        <v/>
      </c>
      <c r="J55" s="18" t="str">
        <f t="shared" si="5"/>
        <v/>
      </c>
    </row>
    <row r="56" spans="1:10" x14ac:dyDescent="0.25">
      <c r="A56" s="23" t="str">
        <f>IF($B56="","",52)</f>
        <v/>
      </c>
      <c r="H56" s="20" t="str">
        <f t="shared" si="3"/>
        <v/>
      </c>
      <c r="I56" s="20" t="str">
        <f t="shared" si="4"/>
        <v/>
      </c>
      <c r="J56" s="18" t="str">
        <f t="shared" si="5"/>
        <v/>
      </c>
    </row>
  </sheetData>
  <mergeCells count="2">
    <mergeCell ref="A1:L1"/>
    <mergeCell ref="A2:L2"/>
  </mergeCells>
  <conditionalFormatting sqref="G5:G56">
    <cfRule type="expression" dxfId="14" priority="2">
      <formula>$G5="POSTED"</formula>
    </cfRule>
    <cfRule type="expression" dxfId="13" priority="3">
      <formula>$G5="COUNTED"</formula>
    </cfRule>
    <cfRule type="expression" dxfId="12" priority="4">
      <formula>$G5="DRAFT"</formula>
    </cfRule>
  </conditionalFormatting>
  <conditionalFormatting sqref="J5:J56">
    <cfRule type="expression" dxfId="11" priority="5">
      <formula>AND($J5&lt;&gt;"",$J5&lt;0)</formula>
    </cfRule>
  </conditionalFormatting>
  <pageMargins left="0.75" right="0.75" top="1" bottom="1" header="0.511811023622047" footer="0.511811023622047"/>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91"/>
  <sheetViews>
    <sheetView zoomScaleNormal="100" workbookViewId="0">
      <pane ySplit="3" topLeftCell="A246" activePane="bottomLeft" state="frozen"/>
      <selection pane="bottomLeft" activeCell="D65" sqref="D65"/>
    </sheetView>
  </sheetViews>
  <sheetFormatPr defaultColWidth="8.7109375" defaultRowHeight="15" x14ac:dyDescent="0.25"/>
  <cols>
    <col min="1" max="1" width="13" style="22" customWidth="1"/>
    <col min="2" max="2" width="14" style="21" customWidth="1"/>
    <col min="3" max="3" width="12" style="21" customWidth="1"/>
    <col min="4" max="4" width="30" style="21" customWidth="1"/>
    <col min="5" max="7" width="13" style="20" customWidth="1"/>
    <col min="8" max="8" width="11" style="18" customWidth="1"/>
    <col min="9" max="9" width="15" style="18" customWidth="1"/>
    <col min="10" max="10" width="9" style="21" customWidth="1"/>
    <col min="11" max="11" width="16" style="21" customWidth="1"/>
  </cols>
  <sheetData>
    <row r="1" spans="1:11" ht="27.75" customHeight="1" x14ac:dyDescent="0.25">
      <c r="A1" s="91" t="s">
        <v>2533</v>
      </c>
      <c r="B1" s="91"/>
      <c r="C1" s="91"/>
      <c r="D1" s="91"/>
      <c r="E1" s="91"/>
      <c r="F1" s="91"/>
      <c r="G1" s="91"/>
      <c r="H1" s="91"/>
      <c r="I1" s="91"/>
      <c r="J1" s="91"/>
      <c r="K1" s="91"/>
    </row>
    <row r="2" spans="1:11" ht="15.75" customHeight="1" x14ac:dyDescent="0.25">
      <c r="A2" s="95" t="s">
        <v>2534</v>
      </c>
      <c r="B2" s="95"/>
      <c r="C2" s="95"/>
      <c r="D2" s="95"/>
      <c r="E2" s="95"/>
      <c r="F2" s="95"/>
      <c r="G2" s="95"/>
      <c r="H2" s="95"/>
      <c r="I2" s="95"/>
      <c r="J2" s="95"/>
      <c r="K2" s="95"/>
    </row>
    <row r="3" spans="1:11" ht="33.75" customHeight="1" x14ac:dyDescent="0.25">
      <c r="A3" s="11" t="s">
        <v>2521</v>
      </c>
      <c r="B3" s="11" t="s">
        <v>2520</v>
      </c>
      <c r="C3" s="11" t="s">
        <v>77</v>
      </c>
      <c r="D3" s="11" t="s">
        <v>78</v>
      </c>
      <c r="E3" s="11" t="s">
        <v>2535</v>
      </c>
      <c r="F3" s="11" t="s">
        <v>2536</v>
      </c>
      <c r="G3" s="11" t="s">
        <v>2537</v>
      </c>
      <c r="H3" s="11" t="s">
        <v>2538</v>
      </c>
      <c r="I3" s="11" t="s">
        <v>2539</v>
      </c>
      <c r="J3" s="11" t="s">
        <v>2540</v>
      </c>
      <c r="K3" s="11" t="s">
        <v>2522</v>
      </c>
    </row>
    <row r="4" spans="1:11" x14ac:dyDescent="0.25">
      <c r="A4" s="22">
        <v>46294</v>
      </c>
      <c r="B4" s="21" t="s">
        <v>2647</v>
      </c>
      <c r="C4" s="21" t="s">
        <v>118</v>
      </c>
      <c r="D4" s="21" t="s">
        <v>119</v>
      </c>
      <c r="E4" s="20">
        <v>73</v>
      </c>
      <c r="F4" s="20">
        <v>70</v>
      </c>
      <c r="G4" s="20">
        <v>-3</v>
      </c>
      <c r="H4" s="18">
        <v>13.102499999999999</v>
      </c>
      <c r="I4" s="18">
        <v>-39.307499999999997</v>
      </c>
      <c r="J4" s="21" t="s">
        <v>2666</v>
      </c>
    </row>
    <row r="5" spans="1:11" x14ac:dyDescent="0.25">
      <c r="A5" s="22">
        <v>46294</v>
      </c>
      <c r="B5" s="21" t="s">
        <v>2647</v>
      </c>
      <c r="C5" s="21" t="s">
        <v>209</v>
      </c>
      <c r="D5" s="21" t="s">
        <v>210</v>
      </c>
      <c r="E5" s="20">
        <v>10</v>
      </c>
      <c r="F5" s="20">
        <v>10</v>
      </c>
      <c r="G5" s="20">
        <v>0</v>
      </c>
      <c r="H5" s="18">
        <v>22.725000000000001</v>
      </c>
      <c r="I5" s="18">
        <v>0</v>
      </c>
      <c r="J5" s="21" t="s">
        <v>2666</v>
      </c>
    </row>
    <row r="6" spans="1:11" x14ac:dyDescent="0.25">
      <c r="A6" s="22">
        <v>46294</v>
      </c>
      <c r="B6" s="21" t="s">
        <v>2647</v>
      </c>
      <c r="C6" s="21" t="s">
        <v>230</v>
      </c>
      <c r="D6" s="21" t="s">
        <v>231</v>
      </c>
      <c r="E6" s="20">
        <v>10</v>
      </c>
      <c r="F6" s="20">
        <v>10</v>
      </c>
      <c r="G6" s="20">
        <v>0</v>
      </c>
      <c r="H6" s="18">
        <v>26.085000000000001</v>
      </c>
      <c r="I6" s="18">
        <v>0</v>
      </c>
      <c r="J6" s="21" t="s">
        <v>2666</v>
      </c>
    </row>
    <row r="7" spans="1:11" x14ac:dyDescent="0.25">
      <c r="A7" s="22">
        <v>46294</v>
      </c>
      <c r="B7" s="21" t="s">
        <v>2647</v>
      </c>
      <c r="C7" s="21" t="s">
        <v>240</v>
      </c>
      <c r="D7" s="21" t="s">
        <v>241</v>
      </c>
      <c r="E7" s="20">
        <v>47</v>
      </c>
      <c r="F7" s="20">
        <v>43</v>
      </c>
      <c r="G7" s="20">
        <v>-4</v>
      </c>
      <c r="H7" s="18">
        <v>13.0425</v>
      </c>
      <c r="I7" s="18">
        <v>-52.17</v>
      </c>
      <c r="J7" s="21" t="s">
        <v>2666</v>
      </c>
    </row>
    <row r="8" spans="1:11" x14ac:dyDescent="0.25">
      <c r="A8" s="22">
        <v>46294</v>
      </c>
      <c r="B8" s="21" t="s">
        <v>2647</v>
      </c>
      <c r="C8" s="21" t="s">
        <v>246</v>
      </c>
      <c r="D8" s="21" t="s">
        <v>247</v>
      </c>
      <c r="E8" s="20">
        <v>5</v>
      </c>
      <c r="F8" s="20">
        <v>1</v>
      </c>
      <c r="G8" s="20">
        <v>-4</v>
      </c>
      <c r="H8" s="18">
        <v>22.725000000000001</v>
      </c>
      <c r="I8" s="18">
        <v>-90.9</v>
      </c>
      <c r="J8" s="21" t="s">
        <v>2666</v>
      </c>
    </row>
    <row r="9" spans="1:11" x14ac:dyDescent="0.25">
      <c r="A9" s="22">
        <v>46294</v>
      </c>
      <c r="B9" s="21" t="s">
        <v>2647</v>
      </c>
      <c r="C9" s="21" t="s">
        <v>250</v>
      </c>
      <c r="D9" s="21" t="s">
        <v>251</v>
      </c>
      <c r="E9" s="20">
        <v>4</v>
      </c>
      <c r="F9" s="20">
        <v>4</v>
      </c>
      <c r="G9" s="20">
        <v>0</v>
      </c>
      <c r="H9" s="18">
        <v>29.22</v>
      </c>
      <c r="I9" s="18">
        <v>0</v>
      </c>
      <c r="J9" s="21" t="s">
        <v>2666</v>
      </c>
    </row>
    <row r="10" spans="1:11" x14ac:dyDescent="0.25">
      <c r="A10" s="22">
        <v>46294</v>
      </c>
      <c r="B10" s="21" t="s">
        <v>2647</v>
      </c>
      <c r="C10" s="21" t="s">
        <v>314</v>
      </c>
      <c r="D10" s="21" t="s">
        <v>315</v>
      </c>
      <c r="E10" s="20">
        <v>300</v>
      </c>
      <c r="F10" s="20">
        <v>50</v>
      </c>
      <c r="G10" s="20">
        <v>-250</v>
      </c>
      <c r="H10" s="18">
        <v>4.5674999999999999</v>
      </c>
      <c r="I10" s="18">
        <v>-1141.875</v>
      </c>
      <c r="J10" s="21" t="s">
        <v>2666</v>
      </c>
    </row>
    <row r="11" spans="1:11" x14ac:dyDescent="0.25">
      <c r="A11" s="22">
        <v>46294</v>
      </c>
      <c r="B11" s="21" t="s">
        <v>2647</v>
      </c>
      <c r="C11" s="21" t="s">
        <v>674</v>
      </c>
      <c r="D11" s="21" t="s">
        <v>675</v>
      </c>
      <c r="E11" s="20">
        <v>49</v>
      </c>
      <c r="F11" s="20">
        <v>48</v>
      </c>
      <c r="G11" s="20">
        <v>-1</v>
      </c>
      <c r="H11" s="18">
        <v>13.0425</v>
      </c>
      <c r="I11" s="18">
        <v>-13.0425</v>
      </c>
      <c r="J11" s="21" t="s">
        <v>2666</v>
      </c>
    </row>
    <row r="12" spans="1:11" x14ac:dyDescent="0.25">
      <c r="A12" s="22">
        <v>46294</v>
      </c>
      <c r="B12" s="21" t="s">
        <v>2647</v>
      </c>
      <c r="C12" s="21" t="s">
        <v>758</v>
      </c>
      <c r="D12" s="21" t="s">
        <v>759</v>
      </c>
      <c r="E12" s="20">
        <v>13</v>
      </c>
      <c r="F12" s="20">
        <v>11</v>
      </c>
      <c r="G12" s="20">
        <v>-2</v>
      </c>
      <c r="H12" s="18">
        <v>19.567499999999999</v>
      </c>
      <c r="I12" s="18">
        <v>-39.134999999999998</v>
      </c>
      <c r="J12" s="21" t="s">
        <v>2666</v>
      </c>
    </row>
    <row r="13" spans="1:11" x14ac:dyDescent="0.25">
      <c r="A13" s="22">
        <v>46294</v>
      </c>
      <c r="B13" s="21" t="s">
        <v>2647</v>
      </c>
      <c r="C13" s="21" t="s">
        <v>764</v>
      </c>
      <c r="D13" s="21" t="s">
        <v>765</v>
      </c>
      <c r="E13" s="20">
        <v>-11</v>
      </c>
      <c r="F13" s="20">
        <v>14</v>
      </c>
      <c r="G13" s="20">
        <v>25</v>
      </c>
      <c r="H13" s="18">
        <v>22.822500000000002</v>
      </c>
      <c r="I13" s="18">
        <v>570.5625</v>
      </c>
      <c r="J13" s="21" t="s">
        <v>2666</v>
      </c>
    </row>
    <row r="14" spans="1:11" x14ac:dyDescent="0.25">
      <c r="A14" s="22">
        <v>46294</v>
      </c>
      <c r="B14" s="21" t="s">
        <v>2647</v>
      </c>
      <c r="C14" s="21" t="s">
        <v>766</v>
      </c>
      <c r="D14" s="21" t="s">
        <v>767</v>
      </c>
      <c r="E14" s="20">
        <v>14</v>
      </c>
      <c r="F14" s="20">
        <v>15</v>
      </c>
      <c r="G14" s="20">
        <v>1</v>
      </c>
      <c r="H14" s="18">
        <v>29.3475</v>
      </c>
      <c r="I14" s="18">
        <v>29.3475</v>
      </c>
      <c r="J14" s="21" t="s">
        <v>2666</v>
      </c>
    </row>
    <row r="15" spans="1:11" x14ac:dyDescent="0.25">
      <c r="A15" s="22">
        <v>46294</v>
      </c>
      <c r="B15" s="21" t="s">
        <v>2647</v>
      </c>
      <c r="C15" s="21" t="s">
        <v>888</v>
      </c>
      <c r="D15" s="21" t="s">
        <v>889</v>
      </c>
      <c r="E15" s="20">
        <v>9</v>
      </c>
      <c r="F15" s="20">
        <v>9</v>
      </c>
      <c r="G15" s="20">
        <v>0</v>
      </c>
      <c r="H15" s="18">
        <v>19.567499999999999</v>
      </c>
      <c r="I15" s="18">
        <v>0</v>
      </c>
      <c r="J15" s="21" t="s">
        <v>2666</v>
      </c>
    </row>
    <row r="16" spans="1:11" x14ac:dyDescent="0.25">
      <c r="A16" s="22">
        <v>46294</v>
      </c>
      <c r="B16" s="21" t="s">
        <v>2647</v>
      </c>
      <c r="C16" s="21" t="s">
        <v>890</v>
      </c>
      <c r="D16" s="21" t="s">
        <v>891</v>
      </c>
      <c r="E16" s="20">
        <v>12</v>
      </c>
      <c r="F16" s="20">
        <v>10</v>
      </c>
      <c r="G16" s="20">
        <v>-2</v>
      </c>
      <c r="H16" s="18">
        <v>29.3475</v>
      </c>
      <c r="I16" s="18">
        <v>-58.695</v>
      </c>
      <c r="J16" s="21" t="s">
        <v>2666</v>
      </c>
    </row>
    <row r="17" spans="1:10" x14ac:dyDescent="0.25">
      <c r="A17" s="22">
        <v>46294</v>
      </c>
      <c r="B17" s="21" t="s">
        <v>2647</v>
      </c>
      <c r="C17" s="21" t="s">
        <v>1046</v>
      </c>
      <c r="D17" s="21" t="s">
        <v>1047</v>
      </c>
      <c r="E17" s="20">
        <v>4</v>
      </c>
      <c r="F17" s="20">
        <v>4</v>
      </c>
      <c r="G17" s="20">
        <v>0</v>
      </c>
      <c r="H17" s="18">
        <v>16.305</v>
      </c>
      <c r="I17" s="18">
        <v>0</v>
      </c>
      <c r="J17" s="21" t="s">
        <v>2666</v>
      </c>
    </row>
    <row r="18" spans="1:10" x14ac:dyDescent="0.25">
      <c r="A18" s="22">
        <v>46294</v>
      </c>
      <c r="B18" s="21" t="s">
        <v>2647</v>
      </c>
      <c r="C18" s="21" t="s">
        <v>1220</v>
      </c>
      <c r="D18" s="21" t="s">
        <v>1221</v>
      </c>
      <c r="E18" s="20">
        <v>2</v>
      </c>
      <c r="F18" s="20">
        <v>3</v>
      </c>
      <c r="G18" s="20">
        <v>1</v>
      </c>
      <c r="H18" s="18">
        <v>16.305</v>
      </c>
      <c r="I18" s="18">
        <v>16.305</v>
      </c>
      <c r="J18" s="21" t="s">
        <v>2666</v>
      </c>
    </row>
    <row r="19" spans="1:10" x14ac:dyDescent="0.25">
      <c r="A19" s="22">
        <v>46294</v>
      </c>
      <c r="B19" s="21" t="s">
        <v>2647</v>
      </c>
      <c r="C19" s="21" t="s">
        <v>1526</v>
      </c>
      <c r="D19" s="21" t="s">
        <v>1527</v>
      </c>
      <c r="E19" s="20">
        <v>84</v>
      </c>
      <c r="F19" s="20">
        <v>18</v>
      </c>
      <c r="G19" s="20">
        <v>-66</v>
      </c>
      <c r="H19" s="18">
        <v>13.0425</v>
      </c>
      <c r="I19" s="18">
        <v>-860.80500000000006</v>
      </c>
      <c r="J19" s="21" t="s">
        <v>2666</v>
      </c>
    </row>
    <row r="20" spans="1:10" x14ac:dyDescent="0.25">
      <c r="A20" s="22">
        <v>46294</v>
      </c>
      <c r="B20" s="21" t="s">
        <v>2647</v>
      </c>
      <c r="C20" s="21" t="s">
        <v>1528</v>
      </c>
      <c r="D20" s="21" t="s">
        <v>1529</v>
      </c>
      <c r="E20" s="20">
        <v>-5</v>
      </c>
      <c r="F20" s="20">
        <v>32</v>
      </c>
      <c r="G20" s="20">
        <v>37</v>
      </c>
      <c r="H20" s="18">
        <v>19.567499999999999</v>
      </c>
      <c r="I20" s="18">
        <v>723.99749999999995</v>
      </c>
      <c r="J20" s="21" t="s">
        <v>2666</v>
      </c>
    </row>
    <row r="21" spans="1:10" x14ac:dyDescent="0.25">
      <c r="A21" s="22">
        <v>46294</v>
      </c>
      <c r="B21" s="21" t="s">
        <v>2647</v>
      </c>
      <c r="C21" s="21" t="s">
        <v>1682</v>
      </c>
      <c r="D21" s="21" t="s">
        <v>1683</v>
      </c>
      <c r="E21" s="20">
        <v>0</v>
      </c>
      <c r="F21" s="20">
        <v>9</v>
      </c>
      <c r="G21" s="20">
        <v>9</v>
      </c>
      <c r="H21" s="18">
        <v>55.432499999999997</v>
      </c>
      <c r="I21" s="18">
        <v>498.89249999999998</v>
      </c>
      <c r="J21" s="21" t="s">
        <v>2666</v>
      </c>
    </row>
    <row r="22" spans="1:10" x14ac:dyDescent="0.25">
      <c r="A22" s="22">
        <v>46294</v>
      </c>
      <c r="B22" s="21" t="s">
        <v>2647</v>
      </c>
      <c r="C22" s="21" t="s">
        <v>2165</v>
      </c>
      <c r="D22" s="21" t="s">
        <v>2166</v>
      </c>
      <c r="E22" s="20">
        <v>39</v>
      </c>
      <c r="F22" s="20">
        <v>39</v>
      </c>
      <c r="G22" s="20">
        <v>0</v>
      </c>
      <c r="H22" s="18">
        <v>16.305</v>
      </c>
      <c r="I22" s="18">
        <v>0</v>
      </c>
      <c r="J22" s="21" t="s">
        <v>2666</v>
      </c>
    </row>
    <row r="23" spans="1:10" x14ac:dyDescent="0.25">
      <c r="A23" s="22">
        <v>46294</v>
      </c>
      <c r="B23" s="21" t="s">
        <v>2647</v>
      </c>
      <c r="C23" s="21" t="s">
        <v>2219</v>
      </c>
      <c r="D23" s="21" t="s">
        <v>2220</v>
      </c>
      <c r="E23" s="20">
        <v>8</v>
      </c>
      <c r="F23" s="20">
        <v>2</v>
      </c>
      <c r="G23" s="20">
        <v>-6</v>
      </c>
      <c r="H23" s="18">
        <v>32.61</v>
      </c>
      <c r="I23" s="18">
        <v>-195.66</v>
      </c>
      <c r="J23" s="21" t="s">
        <v>2666</v>
      </c>
    </row>
    <row r="24" spans="1:10" x14ac:dyDescent="0.25">
      <c r="A24" s="22">
        <v>46294</v>
      </c>
      <c r="B24" s="21" t="s">
        <v>2647</v>
      </c>
      <c r="C24" s="21" t="s">
        <v>2223</v>
      </c>
      <c r="D24" s="21" t="s">
        <v>2224</v>
      </c>
      <c r="E24" s="20">
        <v>8</v>
      </c>
      <c r="F24" s="20">
        <v>7</v>
      </c>
      <c r="G24" s="20">
        <v>-1</v>
      </c>
      <c r="H24" s="18">
        <v>52.177500000000002</v>
      </c>
      <c r="I24" s="18">
        <v>-52.177500000000002</v>
      </c>
      <c r="J24" s="21" t="s">
        <v>2666</v>
      </c>
    </row>
    <row r="25" spans="1:10" x14ac:dyDescent="0.25">
      <c r="A25" s="22">
        <v>46294</v>
      </c>
      <c r="B25" s="21" t="s">
        <v>2647</v>
      </c>
      <c r="C25" s="21" t="s">
        <v>2419</v>
      </c>
      <c r="D25" s="21" t="s">
        <v>2420</v>
      </c>
      <c r="E25" s="20">
        <v>-50</v>
      </c>
      <c r="F25" s="20">
        <v>26</v>
      </c>
      <c r="G25" s="20">
        <v>76</v>
      </c>
      <c r="H25" s="18">
        <v>10.163333333333332</v>
      </c>
      <c r="I25" s="18">
        <v>772.4133333333333</v>
      </c>
      <c r="J25" s="21" t="s">
        <v>2666</v>
      </c>
    </row>
    <row r="26" spans="1:10" x14ac:dyDescent="0.25">
      <c r="A26" s="22">
        <v>46294</v>
      </c>
      <c r="B26" s="21" t="s">
        <v>2647</v>
      </c>
      <c r="C26" s="21" t="s">
        <v>2465</v>
      </c>
      <c r="D26" s="21" t="s">
        <v>2466</v>
      </c>
      <c r="E26" s="20">
        <v>5</v>
      </c>
      <c r="F26" s="20">
        <v>5</v>
      </c>
      <c r="G26" s="20">
        <v>0</v>
      </c>
      <c r="H26" s="18">
        <v>22.82</v>
      </c>
      <c r="I26" s="18">
        <v>0</v>
      </c>
      <c r="J26" s="21" t="s">
        <v>2666</v>
      </c>
    </row>
    <row r="27" spans="1:10" x14ac:dyDescent="0.25">
      <c r="A27" s="22">
        <v>46294</v>
      </c>
      <c r="B27" s="21" t="s">
        <v>2647</v>
      </c>
      <c r="C27" s="21" t="s">
        <v>2467</v>
      </c>
      <c r="D27" s="21" t="s">
        <v>2468</v>
      </c>
      <c r="E27" s="20">
        <v>4</v>
      </c>
      <c r="F27" s="20">
        <v>4</v>
      </c>
      <c r="G27" s="20">
        <v>0</v>
      </c>
      <c r="H27" s="18">
        <v>22.82</v>
      </c>
      <c r="I27" s="18">
        <v>0</v>
      </c>
      <c r="J27" s="21" t="s">
        <v>2666</v>
      </c>
    </row>
    <row r="28" spans="1:10" x14ac:dyDescent="0.25">
      <c r="A28" s="22">
        <v>46294</v>
      </c>
      <c r="B28" s="21" t="s">
        <v>2647</v>
      </c>
      <c r="C28" s="21" t="s">
        <v>2469</v>
      </c>
      <c r="D28" s="21" t="s">
        <v>2470</v>
      </c>
      <c r="E28" s="20">
        <v>2</v>
      </c>
      <c r="F28" s="20">
        <v>2</v>
      </c>
      <c r="G28" s="20">
        <v>0</v>
      </c>
      <c r="H28" s="18">
        <v>12</v>
      </c>
      <c r="I28" s="18">
        <v>0</v>
      </c>
      <c r="J28" s="21" t="s">
        <v>2666</v>
      </c>
    </row>
    <row r="29" spans="1:10" x14ac:dyDescent="0.25">
      <c r="A29" s="22">
        <v>46294</v>
      </c>
      <c r="B29" s="21" t="s">
        <v>2647</v>
      </c>
      <c r="C29" s="21" t="s">
        <v>2471</v>
      </c>
      <c r="D29" s="21" t="s">
        <v>2472</v>
      </c>
      <c r="E29" s="20">
        <v>6</v>
      </c>
      <c r="F29" s="20">
        <v>5</v>
      </c>
      <c r="G29" s="20">
        <v>-1</v>
      </c>
      <c r="H29" s="18">
        <v>32</v>
      </c>
      <c r="I29" s="18">
        <v>-32</v>
      </c>
      <c r="J29" s="21" t="s">
        <v>2666</v>
      </c>
    </row>
    <row r="30" spans="1:10" x14ac:dyDescent="0.25">
      <c r="A30" s="22">
        <v>46294</v>
      </c>
      <c r="B30" s="21" t="s">
        <v>2647</v>
      </c>
      <c r="C30" s="21" t="s">
        <v>2648</v>
      </c>
      <c r="D30" s="21" t="s">
        <v>2649</v>
      </c>
      <c r="E30" s="20">
        <v>1</v>
      </c>
      <c r="F30" s="20">
        <v>1</v>
      </c>
      <c r="G30" s="20">
        <v>0</v>
      </c>
      <c r="H30" s="18">
        <v>0</v>
      </c>
      <c r="I30" s="18">
        <v>0</v>
      </c>
      <c r="J30" s="21" t="s">
        <v>2666</v>
      </c>
    </row>
    <row r="31" spans="1:10" x14ac:dyDescent="0.25">
      <c r="A31" s="22">
        <v>46294</v>
      </c>
      <c r="B31" s="21" t="s">
        <v>2647</v>
      </c>
      <c r="C31" s="21" t="s">
        <v>2651</v>
      </c>
      <c r="D31" s="21" t="s">
        <v>2652</v>
      </c>
      <c r="E31" s="20">
        <v>6</v>
      </c>
      <c r="F31" s="20">
        <v>6</v>
      </c>
      <c r="G31" s="20">
        <v>0</v>
      </c>
      <c r="H31" s="18">
        <v>0</v>
      </c>
      <c r="I31" s="18">
        <v>0</v>
      </c>
      <c r="J31" s="21" t="s">
        <v>2666</v>
      </c>
    </row>
    <row r="32" spans="1:10" x14ac:dyDescent="0.25">
      <c r="A32" s="22">
        <v>46294</v>
      </c>
      <c r="B32" s="21" t="s">
        <v>2647</v>
      </c>
      <c r="C32" s="21" t="s">
        <v>2654</v>
      </c>
      <c r="D32" s="21" t="s">
        <v>2653</v>
      </c>
      <c r="E32" s="20">
        <v>41</v>
      </c>
      <c r="F32" s="20">
        <v>40</v>
      </c>
      <c r="G32" s="20">
        <v>-1</v>
      </c>
      <c r="H32" s="18">
        <v>0</v>
      </c>
      <c r="I32" s="18">
        <v>0</v>
      </c>
      <c r="J32" s="21" t="s">
        <v>2666</v>
      </c>
    </row>
    <row r="33" spans="1:11" x14ac:dyDescent="0.25">
      <c r="A33" s="22">
        <v>46284</v>
      </c>
      <c r="B33" s="21" t="s">
        <v>2595</v>
      </c>
      <c r="C33" s="21" t="s">
        <v>1402</v>
      </c>
      <c r="D33" s="21" t="s">
        <v>1403</v>
      </c>
      <c r="E33" s="20">
        <v>0</v>
      </c>
      <c r="F33" s="20">
        <v>2</v>
      </c>
      <c r="G33" s="20">
        <v>2</v>
      </c>
      <c r="H33" s="18">
        <v>16.305</v>
      </c>
      <c r="I33" s="18">
        <v>32.61</v>
      </c>
      <c r="J33" s="21" t="s">
        <v>2666</v>
      </c>
      <c r="K33" s="21" t="s">
        <v>2597</v>
      </c>
    </row>
    <row r="34" spans="1:11" x14ac:dyDescent="0.25">
      <c r="A34" s="22">
        <v>46284</v>
      </c>
      <c r="B34" s="21" t="s">
        <v>2595</v>
      </c>
      <c r="C34" s="21" t="s">
        <v>1404</v>
      </c>
      <c r="D34" s="21" t="s">
        <v>1405</v>
      </c>
      <c r="E34" s="20">
        <v>0</v>
      </c>
      <c r="F34" s="20">
        <v>2</v>
      </c>
      <c r="G34" s="20">
        <v>2</v>
      </c>
      <c r="H34" s="18">
        <v>16.372499999999999</v>
      </c>
      <c r="I34" s="18">
        <v>32.744999999999997</v>
      </c>
      <c r="J34" s="21" t="s">
        <v>2666</v>
      </c>
      <c r="K34" s="21" t="s">
        <v>2597</v>
      </c>
    </row>
    <row r="35" spans="1:11" x14ac:dyDescent="0.25">
      <c r="A35" s="22">
        <v>46284</v>
      </c>
      <c r="B35" s="21" t="s">
        <v>2595</v>
      </c>
      <c r="C35" s="21" t="s">
        <v>1406</v>
      </c>
      <c r="D35" s="21" t="s">
        <v>1407</v>
      </c>
      <c r="E35" s="20">
        <v>0</v>
      </c>
      <c r="F35" s="20">
        <v>2</v>
      </c>
      <c r="G35" s="20">
        <v>2</v>
      </c>
      <c r="H35" s="18">
        <v>39.127499999999998</v>
      </c>
      <c r="I35" s="18">
        <v>78.254999999999995</v>
      </c>
      <c r="J35" s="21" t="s">
        <v>2666</v>
      </c>
      <c r="K35" s="21" t="s">
        <v>2597</v>
      </c>
    </row>
    <row r="36" spans="1:11" x14ac:dyDescent="0.25">
      <c r="A36" s="22">
        <v>46284</v>
      </c>
      <c r="B36" s="21" t="s">
        <v>2595</v>
      </c>
      <c r="C36" s="21" t="s">
        <v>1408</v>
      </c>
      <c r="D36" s="21" t="s">
        <v>1409</v>
      </c>
      <c r="E36" s="20">
        <v>0</v>
      </c>
      <c r="F36" s="20">
        <v>1</v>
      </c>
      <c r="G36" s="20">
        <v>1</v>
      </c>
      <c r="H36" s="18">
        <v>19.567499999999999</v>
      </c>
      <c r="I36" s="18">
        <v>19.567499999999999</v>
      </c>
      <c r="J36" s="21" t="s">
        <v>2666</v>
      </c>
      <c r="K36" s="21" t="s">
        <v>2597</v>
      </c>
    </row>
    <row r="37" spans="1:11" x14ac:dyDescent="0.25">
      <c r="A37" s="22">
        <v>46284</v>
      </c>
      <c r="B37" s="21" t="s">
        <v>2595</v>
      </c>
      <c r="C37" s="21" t="s">
        <v>2483</v>
      </c>
      <c r="D37" s="21" t="s">
        <v>2484</v>
      </c>
      <c r="E37" s="20">
        <v>-33</v>
      </c>
      <c r="F37" s="20">
        <v>37</v>
      </c>
      <c r="G37" s="20">
        <v>70</v>
      </c>
      <c r="H37" s="18">
        <v>11.541818181818181</v>
      </c>
      <c r="I37" s="18">
        <v>807.92727272727268</v>
      </c>
      <c r="J37" s="21" t="s">
        <v>2666</v>
      </c>
      <c r="K37" s="21" t="s">
        <v>2597</v>
      </c>
    </row>
    <row r="38" spans="1:11" x14ac:dyDescent="0.25">
      <c r="A38" s="22">
        <v>46284</v>
      </c>
      <c r="B38" s="21" t="s">
        <v>2595</v>
      </c>
      <c r="C38" s="21" t="s">
        <v>2485</v>
      </c>
      <c r="D38" s="21" t="s">
        <v>2486</v>
      </c>
      <c r="E38" s="20">
        <v>56</v>
      </c>
      <c r="F38" s="20">
        <v>21</v>
      </c>
      <c r="G38" s="20">
        <v>-35</v>
      </c>
      <c r="H38" s="18">
        <v>15.2</v>
      </c>
      <c r="I38" s="18">
        <v>-532</v>
      </c>
      <c r="J38" s="21" t="s">
        <v>2666</v>
      </c>
      <c r="K38" s="21" t="s">
        <v>2597</v>
      </c>
    </row>
    <row r="39" spans="1:11" x14ac:dyDescent="0.25">
      <c r="A39" s="22">
        <v>46284</v>
      </c>
      <c r="B39" s="21" t="s">
        <v>2595</v>
      </c>
      <c r="C39" s="21" t="s">
        <v>2487</v>
      </c>
      <c r="D39" s="21" t="s">
        <v>2488</v>
      </c>
      <c r="E39" s="20">
        <v>9</v>
      </c>
      <c r="F39" s="20">
        <v>9</v>
      </c>
      <c r="G39" s="20">
        <v>0</v>
      </c>
      <c r="H39" s="18">
        <v>12</v>
      </c>
      <c r="I39" s="18">
        <v>0</v>
      </c>
      <c r="J39" s="21" t="s">
        <v>2666</v>
      </c>
      <c r="K39" s="21" t="s">
        <v>2597</v>
      </c>
    </row>
    <row r="40" spans="1:11" x14ac:dyDescent="0.25">
      <c r="A40" s="22">
        <v>46284</v>
      </c>
      <c r="B40" s="21" t="s">
        <v>2595</v>
      </c>
      <c r="C40" s="21" t="s">
        <v>2489</v>
      </c>
      <c r="D40" s="21" t="s">
        <v>2490</v>
      </c>
      <c r="E40" s="20">
        <v>51</v>
      </c>
      <c r="F40" s="20">
        <v>18</v>
      </c>
      <c r="G40" s="20">
        <v>-33</v>
      </c>
      <c r="H40" s="18">
        <v>3.2106666666666666</v>
      </c>
      <c r="I40" s="18">
        <v>-105.952</v>
      </c>
      <c r="J40" s="21" t="s">
        <v>2666</v>
      </c>
      <c r="K40" s="21" t="s">
        <v>2597</v>
      </c>
    </row>
    <row r="41" spans="1:11" x14ac:dyDescent="0.25">
      <c r="A41" s="22">
        <v>46284</v>
      </c>
      <c r="B41" s="21" t="s">
        <v>2595</v>
      </c>
      <c r="C41" s="21" t="s">
        <v>2491</v>
      </c>
      <c r="D41" s="21" t="s">
        <v>2492</v>
      </c>
      <c r="E41" s="20">
        <v>-1</v>
      </c>
      <c r="F41" s="20">
        <v>6</v>
      </c>
      <c r="G41" s="20">
        <v>7</v>
      </c>
      <c r="H41" s="18">
        <v>8</v>
      </c>
      <c r="I41" s="18">
        <v>56</v>
      </c>
      <c r="J41" s="21" t="s">
        <v>2666</v>
      </c>
      <c r="K41" s="21" t="s">
        <v>2597</v>
      </c>
    </row>
    <row r="42" spans="1:11" x14ac:dyDescent="0.25">
      <c r="A42" s="22">
        <v>46284</v>
      </c>
      <c r="B42" s="21" t="s">
        <v>2595</v>
      </c>
      <c r="C42" s="21" t="s">
        <v>2493</v>
      </c>
      <c r="D42" s="21" t="s">
        <v>2494</v>
      </c>
      <c r="E42" s="20">
        <v>-13</v>
      </c>
      <c r="F42" s="20">
        <v>11</v>
      </c>
      <c r="G42" s="20">
        <v>24</v>
      </c>
      <c r="H42" s="18">
        <v>4.375</v>
      </c>
      <c r="I42" s="18">
        <v>105</v>
      </c>
      <c r="J42" s="21" t="s">
        <v>2666</v>
      </c>
      <c r="K42" s="21" t="s">
        <v>2597</v>
      </c>
    </row>
    <row r="43" spans="1:11" x14ac:dyDescent="0.25">
      <c r="A43" s="22">
        <v>46280</v>
      </c>
      <c r="B43" s="21" t="s">
        <v>2529</v>
      </c>
      <c r="C43" s="21" t="s">
        <v>118</v>
      </c>
      <c r="D43" s="21" t="s">
        <v>119</v>
      </c>
      <c r="E43" s="20">
        <v>0</v>
      </c>
      <c r="F43" s="20">
        <v>74</v>
      </c>
      <c r="G43" s="20">
        <v>74</v>
      </c>
      <c r="H43" s="18">
        <v>13.102499999999999</v>
      </c>
      <c r="I43" s="18">
        <v>969.58499999999992</v>
      </c>
      <c r="J43" s="21" t="s">
        <v>2680</v>
      </c>
      <c r="K43" s="21" t="s">
        <v>2530</v>
      </c>
    </row>
    <row r="44" spans="1:11" x14ac:dyDescent="0.25">
      <c r="A44" s="22">
        <v>46280</v>
      </c>
      <c r="B44" s="21" t="s">
        <v>2529</v>
      </c>
      <c r="C44" s="21" t="s">
        <v>127</v>
      </c>
      <c r="D44" s="21" t="s">
        <v>128</v>
      </c>
      <c r="E44" s="20">
        <v>0</v>
      </c>
      <c r="F44" s="20">
        <v>0</v>
      </c>
      <c r="G44" s="20">
        <v>0</v>
      </c>
      <c r="H44" s="18">
        <v>4.5674999999999999</v>
      </c>
      <c r="I44" s="18">
        <v>0</v>
      </c>
      <c r="J44" s="21" t="s">
        <v>2680</v>
      </c>
      <c r="K44" s="21" t="s">
        <v>2530</v>
      </c>
    </row>
    <row r="45" spans="1:11" x14ac:dyDescent="0.25">
      <c r="A45" s="22">
        <v>46280</v>
      </c>
      <c r="B45" s="21" t="s">
        <v>2529</v>
      </c>
      <c r="C45" s="21" t="s">
        <v>175</v>
      </c>
      <c r="D45" s="21" t="s">
        <v>176</v>
      </c>
      <c r="E45" s="20">
        <v>0</v>
      </c>
      <c r="F45" s="20">
        <v>14</v>
      </c>
      <c r="G45" s="20">
        <v>14</v>
      </c>
      <c r="H45" s="18">
        <v>12.99</v>
      </c>
      <c r="I45" s="18">
        <v>181.86</v>
      </c>
      <c r="J45" s="21" t="s">
        <v>2680</v>
      </c>
      <c r="K45" s="21" t="s">
        <v>2530</v>
      </c>
    </row>
    <row r="46" spans="1:11" x14ac:dyDescent="0.25">
      <c r="A46" s="22">
        <v>46280</v>
      </c>
      <c r="B46" s="21" t="s">
        <v>2529</v>
      </c>
      <c r="C46" s="21" t="s">
        <v>177</v>
      </c>
      <c r="D46" s="21" t="s">
        <v>178</v>
      </c>
      <c r="E46" s="20">
        <v>0</v>
      </c>
      <c r="F46" s="20">
        <v>51</v>
      </c>
      <c r="G46" s="20">
        <v>51</v>
      </c>
      <c r="H46" s="18">
        <v>12.99</v>
      </c>
      <c r="I46" s="18">
        <v>662.49</v>
      </c>
      <c r="J46" s="21" t="s">
        <v>2680</v>
      </c>
      <c r="K46" s="21" t="s">
        <v>2530</v>
      </c>
    </row>
    <row r="47" spans="1:11" x14ac:dyDescent="0.25">
      <c r="A47" s="22">
        <v>46280</v>
      </c>
      <c r="B47" s="21" t="s">
        <v>2529</v>
      </c>
      <c r="C47" s="21" t="s">
        <v>188</v>
      </c>
      <c r="D47" s="21" t="s">
        <v>189</v>
      </c>
      <c r="E47" s="20">
        <v>0</v>
      </c>
      <c r="F47" s="20">
        <v>8</v>
      </c>
      <c r="G47" s="20">
        <v>8</v>
      </c>
      <c r="H47" s="18">
        <v>16.305</v>
      </c>
      <c r="I47" s="18">
        <v>130.44</v>
      </c>
      <c r="J47" s="21" t="s">
        <v>2680</v>
      </c>
      <c r="K47" s="21" t="s">
        <v>2530</v>
      </c>
    </row>
    <row r="48" spans="1:11" x14ac:dyDescent="0.25">
      <c r="A48" s="22">
        <v>46280</v>
      </c>
      <c r="B48" s="21" t="s">
        <v>2529</v>
      </c>
      <c r="C48" s="21" t="s">
        <v>199</v>
      </c>
      <c r="D48" s="21" t="s">
        <v>200</v>
      </c>
      <c r="E48" s="20">
        <v>0</v>
      </c>
      <c r="F48" s="20">
        <v>9</v>
      </c>
      <c r="G48" s="20">
        <v>9</v>
      </c>
      <c r="H48" s="18">
        <v>13.0425</v>
      </c>
      <c r="I48" s="18">
        <v>117.38250000000001</v>
      </c>
      <c r="J48" s="21" t="s">
        <v>2680</v>
      </c>
      <c r="K48" s="21" t="s">
        <v>2530</v>
      </c>
    </row>
    <row r="49" spans="1:11" x14ac:dyDescent="0.25">
      <c r="A49" s="22">
        <v>46280</v>
      </c>
      <c r="B49" s="21" t="s">
        <v>2529</v>
      </c>
      <c r="C49" s="21" t="s">
        <v>201</v>
      </c>
      <c r="D49" s="21" t="s">
        <v>202</v>
      </c>
      <c r="E49" s="20">
        <v>0</v>
      </c>
      <c r="F49" s="20">
        <v>16</v>
      </c>
      <c r="G49" s="20">
        <v>16</v>
      </c>
      <c r="H49" s="18">
        <v>3.2625000000000002</v>
      </c>
      <c r="I49" s="18">
        <v>52.2</v>
      </c>
      <c r="J49" s="21" t="s">
        <v>2680</v>
      </c>
      <c r="K49" s="21" t="s">
        <v>2530</v>
      </c>
    </row>
    <row r="50" spans="1:11" x14ac:dyDescent="0.25">
      <c r="A50" s="22">
        <v>46280</v>
      </c>
      <c r="B50" s="21" t="s">
        <v>2529</v>
      </c>
      <c r="C50" s="21" t="s">
        <v>209</v>
      </c>
      <c r="D50" s="21" t="s">
        <v>210</v>
      </c>
      <c r="E50" s="20">
        <v>0</v>
      </c>
      <c r="F50" s="20">
        <v>10</v>
      </c>
      <c r="G50" s="20">
        <v>10</v>
      </c>
      <c r="H50" s="18">
        <v>22.725000000000001</v>
      </c>
      <c r="I50" s="18">
        <v>227.25</v>
      </c>
      <c r="J50" s="21" t="s">
        <v>2680</v>
      </c>
      <c r="K50" s="21" t="s">
        <v>2530</v>
      </c>
    </row>
    <row r="51" spans="1:11" x14ac:dyDescent="0.25">
      <c r="A51" s="22">
        <v>46280</v>
      </c>
      <c r="B51" s="21" t="s">
        <v>2529</v>
      </c>
      <c r="C51" s="21" t="s">
        <v>226</v>
      </c>
      <c r="D51" s="21" t="s">
        <v>227</v>
      </c>
      <c r="E51" s="20">
        <v>0</v>
      </c>
      <c r="F51" s="20">
        <v>14</v>
      </c>
      <c r="G51" s="20">
        <v>14</v>
      </c>
      <c r="H51" s="18">
        <v>32.61</v>
      </c>
      <c r="I51" s="18">
        <v>456.53999999999996</v>
      </c>
      <c r="J51" s="21" t="s">
        <v>2680</v>
      </c>
      <c r="K51" s="21" t="s">
        <v>2530</v>
      </c>
    </row>
    <row r="52" spans="1:11" x14ac:dyDescent="0.25">
      <c r="A52" s="22">
        <v>46280</v>
      </c>
      <c r="B52" s="21" t="s">
        <v>2529</v>
      </c>
      <c r="C52" s="21" t="s">
        <v>230</v>
      </c>
      <c r="D52" s="21" t="s">
        <v>231</v>
      </c>
      <c r="E52" s="20">
        <v>0</v>
      </c>
      <c r="F52" s="20">
        <v>10</v>
      </c>
      <c r="G52" s="20">
        <v>10</v>
      </c>
      <c r="H52" s="18">
        <v>26.085000000000001</v>
      </c>
      <c r="I52" s="18">
        <v>260.85000000000002</v>
      </c>
      <c r="J52" s="21" t="s">
        <v>2680</v>
      </c>
      <c r="K52" s="21" t="s">
        <v>2530</v>
      </c>
    </row>
    <row r="53" spans="1:11" x14ac:dyDescent="0.25">
      <c r="A53" s="22">
        <v>46280</v>
      </c>
      <c r="B53" s="21" t="s">
        <v>2529</v>
      </c>
      <c r="C53" s="21" t="s">
        <v>238</v>
      </c>
      <c r="D53" s="21" t="s">
        <v>239</v>
      </c>
      <c r="E53" s="20">
        <v>0</v>
      </c>
      <c r="F53" s="20">
        <v>15</v>
      </c>
      <c r="G53" s="20">
        <v>15</v>
      </c>
      <c r="H53" s="18">
        <v>3.1066666666666669</v>
      </c>
      <c r="I53" s="18">
        <v>46.6</v>
      </c>
      <c r="J53" s="21" t="s">
        <v>2680</v>
      </c>
      <c r="K53" s="21" t="s">
        <v>2530</v>
      </c>
    </row>
    <row r="54" spans="1:11" x14ac:dyDescent="0.25">
      <c r="A54" s="22">
        <v>46280</v>
      </c>
      <c r="B54" s="21" t="s">
        <v>2529</v>
      </c>
      <c r="C54" s="21" t="s">
        <v>240</v>
      </c>
      <c r="D54" s="21" t="s">
        <v>241</v>
      </c>
      <c r="E54" s="20">
        <v>0</v>
      </c>
      <c r="F54" s="20">
        <v>49</v>
      </c>
      <c r="G54" s="20">
        <v>49</v>
      </c>
      <c r="H54" s="18">
        <v>13.0425</v>
      </c>
      <c r="I54" s="18">
        <v>639.08249999999998</v>
      </c>
      <c r="J54" s="21" t="s">
        <v>2680</v>
      </c>
      <c r="K54" s="21" t="s">
        <v>2530</v>
      </c>
    </row>
    <row r="55" spans="1:11" x14ac:dyDescent="0.25">
      <c r="A55" s="22">
        <v>46280</v>
      </c>
      <c r="B55" s="21" t="s">
        <v>2529</v>
      </c>
      <c r="C55" s="21" t="s">
        <v>246</v>
      </c>
      <c r="D55" s="21" t="s">
        <v>247</v>
      </c>
      <c r="E55" s="20">
        <v>0</v>
      </c>
      <c r="F55" s="20">
        <v>13</v>
      </c>
      <c r="G55" s="20">
        <v>13</v>
      </c>
      <c r="H55" s="18">
        <v>22.725000000000001</v>
      </c>
      <c r="I55" s="18">
        <v>295.42500000000001</v>
      </c>
      <c r="J55" s="21" t="s">
        <v>2680</v>
      </c>
      <c r="K55" s="21" t="s">
        <v>2530</v>
      </c>
    </row>
    <row r="56" spans="1:11" x14ac:dyDescent="0.25">
      <c r="A56" s="22">
        <v>46280</v>
      </c>
      <c r="B56" s="21" t="s">
        <v>2529</v>
      </c>
      <c r="C56" s="21" t="s">
        <v>250</v>
      </c>
      <c r="D56" s="21" t="s">
        <v>251</v>
      </c>
      <c r="E56" s="20">
        <v>0</v>
      </c>
      <c r="F56" s="20">
        <v>4</v>
      </c>
      <c r="G56" s="20">
        <v>4</v>
      </c>
      <c r="H56" s="18">
        <v>29.22</v>
      </c>
      <c r="I56" s="18">
        <v>116.88</v>
      </c>
      <c r="J56" s="21" t="s">
        <v>2680</v>
      </c>
      <c r="K56" s="21" t="s">
        <v>2530</v>
      </c>
    </row>
    <row r="57" spans="1:11" x14ac:dyDescent="0.25">
      <c r="A57" s="22">
        <v>46280</v>
      </c>
      <c r="B57" s="21" t="s">
        <v>2529</v>
      </c>
      <c r="C57" s="21" t="s">
        <v>264</v>
      </c>
      <c r="D57" s="21" t="s">
        <v>265</v>
      </c>
      <c r="E57" s="20">
        <v>0</v>
      </c>
      <c r="F57" s="20">
        <v>24</v>
      </c>
      <c r="G57" s="20">
        <v>24</v>
      </c>
      <c r="H57" s="18">
        <v>18.75</v>
      </c>
      <c r="I57" s="18">
        <v>450</v>
      </c>
      <c r="J57" s="21" t="s">
        <v>2680</v>
      </c>
      <c r="K57" s="21" t="s">
        <v>2530</v>
      </c>
    </row>
    <row r="58" spans="1:11" x14ac:dyDescent="0.25">
      <c r="A58" s="22">
        <v>46280</v>
      </c>
      <c r="B58" s="21" t="s">
        <v>2529</v>
      </c>
      <c r="C58" s="21" t="s">
        <v>288</v>
      </c>
      <c r="D58" s="21" t="s">
        <v>289</v>
      </c>
      <c r="E58" s="20">
        <v>0</v>
      </c>
      <c r="F58" s="20">
        <v>3</v>
      </c>
      <c r="G58" s="20">
        <v>3</v>
      </c>
      <c r="H58" s="18">
        <v>35.872500000000002</v>
      </c>
      <c r="I58" s="18">
        <v>107.61750000000001</v>
      </c>
      <c r="J58" s="21" t="s">
        <v>2680</v>
      </c>
      <c r="K58" s="21" t="s">
        <v>2530</v>
      </c>
    </row>
    <row r="59" spans="1:11" x14ac:dyDescent="0.25">
      <c r="A59" s="22">
        <v>46280</v>
      </c>
      <c r="B59" s="21" t="s">
        <v>2529</v>
      </c>
      <c r="C59" s="21" t="s">
        <v>298</v>
      </c>
      <c r="D59" s="21" t="s">
        <v>299</v>
      </c>
      <c r="E59" s="20">
        <v>0</v>
      </c>
      <c r="F59" s="20">
        <v>48</v>
      </c>
      <c r="G59" s="20">
        <v>48</v>
      </c>
      <c r="H59" s="18">
        <v>35.872500000000002</v>
      </c>
      <c r="I59" s="18">
        <v>1721.88</v>
      </c>
      <c r="J59" s="21" t="s">
        <v>2680</v>
      </c>
      <c r="K59" s="21" t="s">
        <v>2530</v>
      </c>
    </row>
    <row r="60" spans="1:11" x14ac:dyDescent="0.25">
      <c r="A60" s="22">
        <v>46280</v>
      </c>
      <c r="B60" s="21" t="s">
        <v>2529</v>
      </c>
      <c r="C60" s="21" t="s">
        <v>314</v>
      </c>
      <c r="D60" s="21" t="s">
        <v>315</v>
      </c>
      <c r="E60" s="20">
        <v>0</v>
      </c>
      <c r="F60" s="20">
        <v>301</v>
      </c>
      <c r="G60" s="20">
        <v>301</v>
      </c>
      <c r="H60" s="18">
        <v>4.5674999999999999</v>
      </c>
      <c r="I60" s="18">
        <v>1374.8174999999999</v>
      </c>
      <c r="J60" s="21" t="s">
        <v>2680</v>
      </c>
      <c r="K60" s="21" t="s">
        <v>2530</v>
      </c>
    </row>
    <row r="61" spans="1:11" x14ac:dyDescent="0.25">
      <c r="A61" s="22">
        <v>46280</v>
      </c>
      <c r="B61" s="21" t="s">
        <v>2529</v>
      </c>
      <c r="C61" s="21" t="s">
        <v>320</v>
      </c>
      <c r="D61" s="21" t="s">
        <v>321</v>
      </c>
      <c r="E61" s="20">
        <v>0</v>
      </c>
      <c r="F61" s="20">
        <v>7</v>
      </c>
      <c r="G61" s="20">
        <v>7</v>
      </c>
      <c r="H61" s="18">
        <v>18.559999999999999</v>
      </c>
      <c r="I61" s="18">
        <v>129.91999999999999</v>
      </c>
      <c r="J61" s="21" t="s">
        <v>2680</v>
      </c>
      <c r="K61" s="21" t="s">
        <v>2530</v>
      </c>
    </row>
    <row r="62" spans="1:11" x14ac:dyDescent="0.25">
      <c r="A62" s="22">
        <v>46280</v>
      </c>
      <c r="B62" s="21" t="s">
        <v>2529</v>
      </c>
      <c r="C62" s="21" t="s">
        <v>332</v>
      </c>
      <c r="D62" s="21" t="s">
        <v>333</v>
      </c>
      <c r="E62" s="20">
        <v>0</v>
      </c>
      <c r="F62" s="20">
        <v>0</v>
      </c>
      <c r="G62" s="20">
        <v>0</v>
      </c>
      <c r="H62" s="18">
        <v>1.3049999999999999</v>
      </c>
      <c r="I62" s="18">
        <v>0</v>
      </c>
      <c r="J62" s="21" t="s">
        <v>2680</v>
      </c>
      <c r="K62" s="21" t="s">
        <v>2530</v>
      </c>
    </row>
    <row r="63" spans="1:11" x14ac:dyDescent="0.25">
      <c r="A63" s="22">
        <v>46280</v>
      </c>
      <c r="B63" s="21" t="s">
        <v>2529</v>
      </c>
      <c r="C63" s="21" t="s">
        <v>334</v>
      </c>
      <c r="D63" s="21" t="s">
        <v>335</v>
      </c>
      <c r="E63" s="20">
        <v>0</v>
      </c>
      <c r="F63" s="20">
        <v>18</v>
      </c>
      <c r="G63" s="20">
        <v>18</v>
      </c>
      <c r="H63" s="18">
        <v>15.546666666666667</v>
      </c>
      <c r="I63" s="18">
        <v>279.84000000000003</v>
      </c>
      <c r="J63" s="21" t="s">
        <v>2680</v>
      </c>
      <c r="K63" s="21" t="s">
        <v>2530</v>
      </c>
    </row>
    <row r="64" spans="1:11" x14ac:dyDescent="0.25">
      <c r="A64" s="22">
        <v>46280</v>
      </c>
      <c r="B64" s="21" t="s">
        <v>2529</v>
      </c>
      <c r="C64" s="21" t="s">
        <v>344</v>
      </c>
      <c r="D64" s="21" t="s">
        <v>345</v>
      </c>
      <c r="E64" s="20">
        <v>0</v>
      </c>
      <c r="F64" s="20">
        <v>1</v>
      </c>
      <c r="G64" s="20">
        <v>1</v>
      </c>
      <c r="H64" s="18">
        <v>16.305</v>
      </c>
      <c r="I64" s="18">
        <v>16.305</v>
      </c>
      <c r="J64" s="21" t="s">
        <v>2680</v>
      </c>
      <c r="K64" s="21" t="s">
        <v>2530</v>
      </c>
    </row>
    <row r="65" spans="1:11" x14ac:dyDescent="0.25">
      <c r="A65" s="22">
        <v>46280</v>
      </c>
      <c r="B65" s="21" t="s">
        <v>2529</v>
      </c>
      <c r="C65" s="21" t="s">
        <v>348</v>
      </c>
      <c r="D65" s="21" t="s">
        <v>349</v>
      </c>
      <c r="E65" s="20">
        <v>0</v>
      </c>
      <c r="F65" s="20">
        <v>0</v>
      </c>
      <c r="G65" s="20">
        <v>0</v>
      </c>
      <c r="H65" s="18">
        <v>32.61</v>
      </c>
      <c r="I65" s="18">
        <v>0</v>
      </c>
      <c r="J65" s="21" t="s">
        <v>2680</v>
      </c>
      <c r="K65" s="21" t="s">
        <v>2530</v>
      </c>
    </row>
    <row r="66" spans="1:11" x14ac:dyDescent="0.25">
      <c r="A66" s="22">
        <v>46280</v>
      </c>
      <c r="B66" s="21" t="s">
        <v>2529</v>
      </c>
      <c r="C66" s="21" t="s">
        <v>356</v>
      </c>
      <c r="D66" s="21" t="s">
        <v>357</v>
      </c>
      <c r="E66" s="20">
        <v>0</v>
      </c>
      <c r="F66" s="20">
        <v>22</v>
      </c>
      <c r="G66" s="20">
        <v>22</v>
      </c>
      <c r="H66" s="18">
        <v>32.61</v>
      </c>
      <c r="I66" s="18">
        <v>717.42</v>
      </c>
      <c r="J66" s="21" t="s">
        <v>2680</v>
      </c>
      <c r="K66" s="21" t="s">
        <v>2530</v>
      </c>
    </row>
    <row r="67" spans="1:11" x14ac:dyDescent="0.25">
      <c r="A67" s="22">
        <v>46280</v>
      </c>
      <c r="B67" s="21" t="s">
        <v>2529</v>
      </c>
      <c r="C67" s="21" t="s">
        <v>372</v>
      </c>
      <c r="D67" s="21" t="s">
        <v>373</v>
      </c>
      <c r="E67" s="20">
        <v>0</v>
      </c>
      <c r="F67" s="20">
        <v>21</v>
      </c>
      <c r="G67" s="20">
        <v>21</v>
      </c>
      <c r="H67" s="18">
        <v>32.61</v>
      </c>
      <c r="I67" s="18">
        <v>684.81</v>
      </c>
      <c r="J67" s="21" t="s">
        <v>2680</v>
      </c>
      <c r="K67" s="21" t="s">
        <v>2530</v>
      </c>
    </row>
    <row r="68" spans="1:11" x14ac:dyDescent="0.25">
      <c r="A68" s="22">
        <v>46280</v>
      </c>
      <c r="B68" s="21" t="s">
        <v>2529</v>
      </c>
      <c r="C68" s="21" t="s">
        <v>376</v>
      </c>
      <c r="D68" s="21" t="s">
        <v>377</v>
      </c>
      <c r="E68" s="20">
        <v>0</v>
      </c>
      <c r="F68" s="20">
        <v>0</v>
      </c>
      <c r="G68" s="20">
        <v>0</v>
      </c>
      <c r="H68" s="18">
        <v>32.61</v>
      </c>
      <c r="I68" s="18">
        <v>0</v>
      </c>
      <c r="J68" s="21" t="s">
        <v>2680</v>
      </c>
      <c r="K68" s="21" t="s">
        <v>2530</v>
      </c>
    </row>
    <row r="69" spans="1:11" x14ac:dyDescent="0.25">
      <c r="A69" s="22">
        <v>46280</v>
      </c>
      <c r="B69" s="21" t="s">
        <v>2529</v>
      </c>
      <c r="C69" s="21" t="s">
        <v>382</v>
      </c>
      <c r="D69" s="21" t="s">
        <v>383</v>
      </c>
      <c r="E69" s="20">
        <v>0</v>
      </c>
      <c r="F69" s="20">
        <v>29</v>
      </c>
      <c r="G69" s="20">
        <v>29</v>
      </c>
      <c r="H69" s="18">
        <v>32.61</v>
      </c>
      <c r="I69" s="18">
        <v>945.68999999999994</v>
      </c>
      <c r="J69" s="21" t="s">
        <v>2680</v>
      </c>
      <c r="K69" s="21" t="s">
        <v>2530</v>
      </c>
    </row>
    <row r="70" spans="1:11" x14ac:dyDescent="0.25">
      <c r="A70" s="22">
        <v>46280</v>
      </c>
      <c r="B70" s="21" t="s">
        <v>2529</v>
      </c>
      <c r="C70" s="21" t="s">
        <v>384</v>
      </c>
      <c r="D70" s="21" t="s">
        <v>385</v>
      </c>
      <c r="E70" s="20">
        <v>0</v>
      </c>
      <c r="F70" s="20">
        <v>22</v>
      </c>
      <c r="G70" s="20">
        <v>22</v>
      </c>
      <c r="H70" s="18">
        <v>52.177500000000002</v>
      </c>
      <c r="I70" s="18">
        <v>1147.905</v>
      </c>
      <c r="J70" s="21" t="s">
        <v>2680</v>
      </c>
      <c r="K70" s="21" t="s">
        <v>2530</v>
      </c>
    </row>
    <row r="71" spans="1:11" x14ac:dyDescent="0.25">
      <c r="A71" s="22">
        <v>46280</v>
      </c>
      <c r="B71" s="21" t="s">
        <v>2529</v>
      </c>
      <c r="C71" s="21" t="s">
        <v>386</v>
      </c>
      <c r="D71" s="21" t="s">
        <v>387</v>
      </c>
      <c r="E71" s="20">
        <v>0</v>
      </c>
      <c r="F71" s="20">
        <v>20</v>
      </c>
      <c r="G71" s="20">
        <v>20</v>
      </c>
      <c r="H71" s="18">
        <v>52.177500000000002</v>
      </c>
      <c r="I71" s="18">
        <v>1043.55</v>
      </c>
      <c r="J71" s="21" t="s">
        <v>2680</v>
      </c>
      <c r="K71" s="21" t="s">
        <v>2530</v>
      </c>
    </row>
    <row r="72" spans="1:11" x14ac:dyDescent="0.25">
      <c r="A72" s="22">
        <v>46280</v>
      </c>
      <c r="B72" s="21" t="s">
        <v>2529</v>
      </c>
      <c r="C72" s="21" t="s">
        <v>388</v>
      </c>
      <c r="D72" s="21" t="s">
        <v>389</v>
      </c>
      <c r="E72" s="20">
        <v>0</v>
      </c>
      <c r="F72" s="20">
        <v>16</v>
      </c>
      <c r="G72" s="20">
        <v>16</v>
      </c>
      <c r="H72" s="18">
        <v>52.177500000000002</v>
      </c>
      <c r="I72" s="18">
        <v>834.84</v>
      </c>
      <c r="J72" s="21" t="s">
        <v>2680</v>
      </c>
      <c r="K72" s="21" t="s">
        <v>2530</v>
      </c>
    </row>
    <row r="73" spans="1:11" x14ac:dyDescent="0.25">
      <c r="A73" s="22">
        <v>46280</v>
      </c>
      <c r="B73" s="21" t="s">
        <v>2529</v>
      </c>
      <c r="C73" s="21" t="s">
        <v>390</v>
      </c>
      <c r="D73" s="21" t="s">
        <v>391</v>
      </c>
      <c r="E73" s="20">
        <v>0</v>
      </c>
      <c r="F73" s="20">
        <v>200</v>
      </c>
      <c r="G73" s="20">
        <v>200</v>
      </c>
      <c r="H73" s="18">
        <v>0.32250000000000001</v>
      </c>
      <c r="I73" s="18">
        <v>64.5</v>
      </c>
      <c r="J73" s="21" t="s">
        <v>2680</v>
      </c>
      <c r="K73" s="21" t="s">
        <v>2530</v>
      </c>
    </row>
    <row r="74" spans="1:11" x14ac:dyDescent="0.25">
      <c r="A74" s="22">
        <v>46280</v>
      </c>
      <c r="B74" s="21" t="s">
        <v>2529</v>
      </c>
      <c r="C74" s="21" t="s">
        <v>402</v>
      </c>
      <c r="D74" s="21" t="s">
        <v>403</v>
      </c>
      <c r="E74" s="20">
        <v>0</v>
      </c>
      <c r="F74" s="20">
        <v>30</v>
      </c>
      <c r="G74" s="20">
        <v>30</v>
      </c>
      <c r="H74" s="18">
        <v>26.085000000000001</v>
      </c>
      <c r="I74" s="18">
        <v>782.55000000000007</v>
      </c>
      <c r="J74" s="21" t="s">
        <v>2680</v>
      </c>
      <c r="K74" s="21" t="s">
        <v>2530</v>
      </c>
    </row>
    <row r="75" spans="1:11" x14ac:dyDescent="0.25">
      <c r="A75" s="22">
        <v>46280</v>
      </c>
      <c r="B75" s="21" t="s">
        <v>2529</v>
      </c>
      <c r="C75" s="21" t="s">
        <v>410</v>
      </c>
      <c r="D75" s="21" t="s">
        <v>411</v>
      </c>
      <c r="E75" s="20">
        <v>0</v>
      </c>
      <c r="F75" s="20">
        <v>3</v>
      </c>
      <c r="G75" s="20">
        <v>3</v>
      </c>
      <c r="H75" s="18">
        <v>22.822500000000002</v>
      </c>
      <c r="I75" s="18">
        <v>68.467500000000001</v>
      </c>
      <c r="J75" s="21" t="s">
        <v>2680</v>
      </c>
      <c r="K75" s="21" t="s">
        <v>2530</v>
      </c>
    </row>
    <row r="76" spans="1:11" x14ac:dyDescent="0.25">
      <c r="A76" s="22">
        <v>46280</v>
      </c>
      <c r="B76" s="21" t="s">
        <v>2529</v>
      </c>
      <c r="C76" s="21" t="s">
        <v>412</v>
      </c>
      <c r="D76" s="21" t="s">
        <v>413</v>
      </c>
      <c r="E76" s="20">
        <v>0</v>
      </c>
      <c r="F76" s="20">
        <v>1</v>
      </c>
      <c r="G76" s="20">
        <v>1</v>
      </c>
      <c r="H76" s="18">
        <v>9.7424999999999997</v>
      </c>
      <c r="I76" s="18">
        <v>9.7424999999999997</v>
      </c>
      <c r="J76" s="21" t="s">
        <v>2680</v>
      </c>
      <c r="K76" s="21" t="s">
        <v>2530</v>
      </c>
    </row>
    <row r="77" spans="1:11" x14ac:dyDescent="0.25">
      <c r="A77" s="22">
        <v>46280</v>
      </c>
      <c r="B77" s="21" t="s">
        <v>2529</v>
      </c>
      <c r="C77" s="21" t="s">
        <v>416</v>
      </c>
      <c r="D77" s="21" t="s">
        <v>417</v>
      </c>
      <c r="E77" s="20">
        <v>0</v>
      </c>
      <c r="F77" s="20">
        <v>21</v>
      </c>
      <c r="G77" s="20">
        <v>21</v>
      </c>
      <c r="H77" s="18">
        <v>6.4950000000000001</v>
      </c>
      <c r="I77" s="18">
        <v>136.39500000000001</v>
      </c>
      <c r="J77" s="21" t="s">
        <v>2680</v>
      </c>
      <c r="K77" s="21" t="s">
        <v>2530</v>
      </c>
    </row>
    <row r="78" spans="1:11" x14ac:dyDescent="0.25">
      <c r="A78" s="22">
        <v>46280</v>
      </c>
      <c r="B78" s="21" t="s">
        <v>2529</v>
      </c>
      <c r="C78" s="21" t="s">
        <v>418</v>
      </c>
      <c r="D78" s="21" t="s">
        <v>419</v>
      </c>
      <c r="E78" s="20">
        <v>0</v>
      </c>
      <c r="F78" s="20">
        <v>98</v>
      </c>
      <c r="G78" s="20">
        <v>98</v>
      </c>
      <c r="H78" s="18">
        <v>9.7799999999999994</v>
      </c>
      <c r="I78" s="18">
        <v>958.43999999999994</v>
      </c>
      <c r="J78" s="21" t="s">
        <v>2680</v>
      </c>
      <c r="K78" s="21" t="s">
        <v>2530</v>
      </c>
    </row>
    <row r="79" spans="1:11" x14ac:dyDescent="0.25">
      <c r="A79" s="22">
        <v>46280</v>
      </c>
      <c r="B79" s="21" t="s">
        <v>2529</v>
      </c>
      <c r="C79" s="21" t="s">
        <v>426</v>
      </c>
      <c r="D79" s="21" t="s">
        <v>427</v>
      </c>
      <c r="E79" s="20">
        <v>0</v>
      </c>
      <c r="F79" s="20">
        <v>21</v>
      </c>
      <c r="G79" s="20">
        <v>21</v>
      </c>
      <c r="H79" s="18">
        <v>17.306666666666665</v>
      </c>
      <c r="I79" s="18">
        <v>363.43999999999994</v>
      </c>
      <c r="J79" s="21" t="s">
        <v>2680</v>
      </c>
      <c r="K79" s="21" t="s">
        <v>2530</v>
      </c>
    </row>
    <row r="80" spans="1:11" x14ac:dyDescent="0.25">
      <c r="A80" s="22">
        <v>46280</v>
      </c>
      <c r="B80" s="21" t="s">
        <v>2529</v>
      </c>
      <c r="C80" s="21" t="s">
        <v>430</v>
      </c>
      <c r="D80" s="21" t="s">
        <v>431</v>
      </c>
      <c r="E80" s="20">
        <v>0</v>
      </c>
      <c r="F80" s="20">
        <v>35</v>
      </c>
      <c r="G80" s="20">
        <v>35</v>
      </c>
      <c r="H80" s="18">
        <v>7.8224999999999998</v>
      </c>
      <c r="I80" s="18">
        <v>273.78749999999997</v>
      </c>
      <c r="J80" s="21" t="s">
        <v>2680</v>
      </c>
      <c r="K80" s="21" t="s">
        <v>2530</v>
      </c>
    </row>
    <row r="81" spans="1:11" x14ac:dyDescent="0.25">
      <c r="A81" s="22">
        <v>46280</v>
      </c>
      <c r="B81" s="21" t="s">
        <v>2529</v>
      </c>
      <c r="C81" s="21" t="s">
        <v>487</v>
      </c>
      <c r="D81" s="21" t="s">
        <v>488</v>
      </c>
      <c r="E81" s="20">
        <v>0</v>
      </c>
      <c r="F81" s="20">
        <v>8</v>
      </c>
      <c r="G81" s="20">
        <v>8</v>
      </c>
      <c r="H81" s="18">
        <v>19.567499999999999</v>
      </c>
      <c r="I81" s="18">
        <v>156.54</v>
      </c>
      <c r="J81" s="21" t="s">
        <v>2680</v>
      </c>
      <c r="K81" s="21" t="s">
        <v>2530</v>
      </c>
    </row>
    <row r="82" spans="1:11" x14ac:dyDescent="0.25">
      <c r="A82" s="22">
        <v>46280</v>
      </c>
      <c r="B82" s="21" t="s">
        <v>2529</v>
      </c>
      <c r="C82" s="21" t="s">
        <v>493</v>
      </c>
      <c r="D82" s="21" t="s">
        <v>494</v>
      </c>
      <c r="E82" s="20">
        <v>0</v>
      </c>
      <c r="F82" s="20">
        <v>2</v>
      </c>
      <c r="G82" s="20">
        <v>2</v>
      </c>
      <c r="H82" s="18">
        <v>26.085000000000001</v>
      </c>
      <c r="I82" s="18">
        <v>52.17</v>
      </c>
      <c r="J82" s="21" t="s">
        <v>2680</v>
      </c>
      <c r="K82" s="21" t="s">
        <v>2530</v>
      </c>
    </row>
    <row r="83" spans="1:11" x14ac:dyDescent="0.25">
      <c r="A83" s="22">
        <v>46280</v>
      </c>
      <c r="B83" s="21" t="s">
        <v>2529</v>
      </c>
      <c r="C83" s="21" t="s">
        <v>507</v>
      </c>
      <c r="D83" s="21" t="s">
        <v>508</v>
      </c>
      <c r="E83" s="20">
        <v>0</v>
      </c>
      <c r="F83" s="20">
        <v>78</v>
      </c>
      <c r="G83" s="20">
        <v>78</v>
      </c>
      <c r="H83" s="18">
        <v>0.65249999999999997</v>
      </c>
      <c r="I83" s="18">
        <v>50.894999999999996</v>
      </c>
      <c r="J83" s="21" t="s">
        <v>2680</v>
      </c>
      <c r="K83" s="21" t="s">
        <v>2530</v>
      </c>
    </row>
    <row r="84" spans="1:11" x14ac:dyDescent="0.25">
      <c r="A84" s="22">
        <v>46280</v>
      </c>
      <c r="B84" s="21" t="s">
        <v>2529</v>
      </c>
      <c r="C84" s="21" t="s">
        <v>509</v>
      </c>
      <c r="D84" s="21" t="s">
        <v>510</v>
      </c>
      <c r="E84" s="20">
        <v>0</v>
      </c>
      <c r="F84" s="20">
        <v>143</v>
      </c>
      <c r="G84" s="20">
        <v>143</v>
      </c>
      <c r="H84" s="18">
        <v>26.085000000000001</v>
      </c>
      <c r="I84" s="18">
        <v>3730.1550000000002</v>
      </c>
      <c r="J84" s="21" t="s">
        <v>2680</v>
      </c>
      <c r="K84" s="21" t="s">
        <v>2530</v>
      </c>
    </row>
    <row r="85" spans="1:11" x14ac:dyDescent="0.25">
      <c r="A85" s="22">
        <v>46280</v>
      </c>
      <c r="B85" s="21" t="s">
        <v>2529</v>
      </c>
      <c r="C85" s="21" t="s">
        <v>515</v>
      </c>
      <c r="D85" s="21" t="s">
        <v>516</v>
      </c>
      <c r="E85" s="20">
        <v>0</v>
      </c>
      <c r="F85" s="20">
        <v>186</v>
      </c>
      <c r="G85" s="20">
        <v>186</v>
      </c>
      <c r="H85" s="18">
        <v>9.7799999999999994</v>
      </c>
      <c r="I85" s="18">
        <v>1819.08</v>
      </c>
      <c r="J85" s="21" t="s">
        <v>2680</v>
      </c>
      <c r="K85" s="21" t="s">
        <v>2530</v>
      </c>
    </row>
    <row r="86" spans="1:11" x14ac:dyDescent="0.25">
      <c r="A86" s="22">
        <v>46280</v>
      </c>
      <c r="B86" s="21" t="s">
        <v>2529</v>
      </c>
      <c r="C86" s="21" t="s">
        <v>521</v>
      </c>
      <c r="D86" s="21" t="s">
        <v>522</v>
      </c>
      <c r="E86" s="20">
        <v>0</v>
      </c>
      <c r="F86" s="20">
        <v>243</v>
      </c>
      <c r="G86" s="20">
        <v>243</v>
      </c>
      <c r="H86" s="18">
        <v>9.7799999999999994</v>
      </c>
      <c r="I86" s="18">
        <v>2376.54</v>
      </c>
      <c r="J86" s="21" t="s">
        <v>2680</v>
      </c>
      <c r="K86" s="21" t="s">
        <v>2530</v>
      </c>
    </row>
    <row r="87" spans="1:11" x14ac:dyDescent="0.25">
      <c r="A87" s="22">
        <v>46280</v>
      </c>
      <c r="B87" s="21" t="s">
        <v>2529</v>
      </c>
      <c r="C87" s="21" t="s">
        <v>525</v>
      </c>
      <c r="D87" s="21" t="s">
        <v>526</v>
      </c>
      <c r="E87" s="20">
        <v>0</v>
      </c>
      <c r="F87" s="20">
        <v>100</v>
      </c>
      <c r="G87" s="20">
        <v>100</v>
      </c>
      <c r="H87" s="18">
        <v>9.7799999999999994</v>
      </c>
      <c r="I87" s="18">
        <v>977.99999999999989</v>
      </c>
      <c r="J87" s="21" t="s">
        <v>2680</v>
      </c>
      <c r="K87" s="21" t="s">
        <v>2530</v>
      </c>
    </row>
    <row r="88" spans="1:11" x14ac:dyDescent="0.25">
      <c r="A88" s="22">
        <v>46280</v>
      </c>
      <c r="B88" s="21" t="s">
        <v>2529</v>
      </c>
      <c r="C88" s="21" t="s">
        <v>527</v>
      </c>
      <c r="D88" s="21" t="s">
        <v>528</v>
      </c>
      <c r="E88" s="20">
        <v>0</v>
      </c>
      <c r="F88" s="20">
        <v>13</v>
      </c>
      <c r="G88" s="20">
        <v>13</v>
      </c>
      <c r="H88" s="18">
        <v>9.7799999999999994</v>
      </c>
      <c r="I88" s="18">
        <v>127.13999999999999</v>
      </c>
      <c r="J88" s="21" t="s">
        <v>2680</v>
      </c>
      <c r="K88" s="21" t="s">
        <v>2530</v>
      </c>
    </row>
    <row r="89" spans="1:11" x14ac:dyDescent="0.25">
      <c r="A89" s="22">
        <v>46280</v>
      </c>
      <c r="B89" s="21" t="s">
        <v>2529</v>
      </c>
      <c r="C89" s="21" t="s">
        <v>533</v>
      </c>
      <c r="D89" s="21" t="s">
        <v>534</v>
      </c>
      <c r="E89" s="20">
        <v>0</v>
      </c>
      <c r="F89" s="20">
        <v>24</v>
      </c>
      <c r="G89" s="20">
        <v>24</v>
      </c>
      <c r="H89" s="18">
        <v>19.567499999999999</v>
      </c>
      <c r="I89" s="18">
        <v>469.62</v>
      </c>
      <c r="J89" s="21" t="s">
        <v>2680</v>
      </c>
      <c r="K89" s="21" t="s">
        <v>2530</v>
      </c>
    </row>
    <row r="90" spans="1:11" x14ac:dyDescent="0.25">
      <c r="A90" s="22">
        <v>46280</v>
      </c>
      <c r="B90" s="21" t="s">
        <v>2529</v>
      </c>
      <c r="C90" s="21" t="s">
        <v>551</v>
      </c>
      <c r="D90" s="21" t="s">
        <v>552</v>
      </c>
      <c r="E90" s="20">
        <v>0</v>
      </c>
      <c r="F90" s="20">
        <v>36</v>
      </c>
      <c r="G90" s="20">
        <v>36</v>
      </c>
      <c r="H90" s="18">
        <v>13.0425</v>
      </c>
      <c r="I90" s="18">
        <v>469.53000000000003</v>
      </c>
      <c r="J90" s="21" t="s">
        <v>2680</v>
      </c>
      <c r="K90" s="21" t="s">
        <v>2530</v>
      </c>
    </row>
    <row r="91" spans="1:11" x14ac:dyDescent="0.25">
      <c r="A91" s="22">
        <v>46280</v>
      </c>
      <c r="B91" s="21" t="s">
        <v>2529</v>
      </c>
      <c r="C91" s="21" t="s">
        <v>583</v>
      </c>
      <c r="D91" s="21" t="s">
        <v>584</v>
      </c>
      <c r="E91" s="20">
        <v>0</v>
      </c>
      <c r="F91" s="20">
        <v>0</v>
      </c>
      <c r="G91" s="20">
        <v>0</v>
      </c>
      <c r="H91" s="18">
        <v>6.4950000000000001</v>
      </c>
      <c r="I91" s="18">
        <v>0</v>
      </c>
      <c r="J91" s="21" t="s">
        <v>2680</v>
      </c>
      <c r="K91" s="21" t="s">
        <v>2530</v>
      </c>
    </row>
    <row r="92" spans="1:11" x14ac:dyDescent="0.25">
      <c r="A92" s="22">
        <v>46280</v>
      </c>
      <c r="B92" s="21" t="s">
        <v>2529</v>
      </c>
      <c r="C92" s="21" t="s">
        <v>595</v>
      </c>
      <c r="D92" s="21" t="s">
        <v>596</v>
      </c>
      <c r="E92" s="20">
        <v>0</v>
      </c>
      <c r="F92" s="20">
        <v>5</v>
      </c>
      <c r="G92" s="20">
        <v>5</v>
      </c>
      <c r="H92" s="18">
        <v>6.5250000000000004</v>
      </c>
      <c r="I92" s="18">
        <v>32.625</v>
      </c>
      <c r="J92" s="21" t="s">
        <v>2680</v>
      </c>
      <c r="K92" s="21" t="s">
        <v>2530</v>
      </c>
    </row>
    <row r="93" spans="1:11" x14ac:dyDescent="0.25">
      <c r="A93" s="22">
        <v>46280</v>
      </c>
      <c r="B93" s="21" t="s">
        <v>2529</v>
      </c>
      <c r="C93" s="21" t="s">
        <v>601</v>
      </c>
      <c r="D93" s="21" t="s">
        <v>602</v>
      </c>
      <c r="E93" s="20">
        <v>0</v>
      </c>
      <c r="F93" s="20">
        <v>13</v>
      </c>
      <c r="G93" s="20">
        <v>13</v>
      </c>
      <c r="H93" s="18">
        <v>0.65249999999999997</v>
      </c>
      <c r="I93" s="18">
        <v>8.4824999999999999</v>
      </c>
      <c r="J93" s="21" t="s">
        <v>2680</v>
      </c>
      <c r="K93" s="21" t="s">
        <v>2530</v>
      </c>
    </row>
    <row r="94" spans="1:11" x14ac:dyDescent="0.25">
      <c r="A94" s="22">
        <v>46280</v>
      </c>
      <c r="B94" s="21" t="s">
        <v>2529</v>
      </c>
      <c r="C94" s="21" t="s">
        <v>603</v>
      </c>
      <c r="D94" s="21" t="s">
        <v>604</v>
      </c>
      <c r="E94" s="20">
        <v>0</v>
      </c>
      <c r="F94" s="20">
        <v>1835</v>
      </c>
      <c r="G94" s="20">
        <v>1835</v>
      </c>
      <c r="H94" s="18">
        <v>0.65249999999999997</v>
      </c>
      <c r="I94" s="18">
        <v>1197.3374999999999</v>
      </c>
      <c r="J94" s="21" t="s">
        <v>2680</v>
      </c>
      <c r="K94" s="21" t="s">
        <v>2530</v>
      </c>
    </row>
    <row r="95" spans="1:11" x14ac:dyDescent="0.25">
      <c r="A95" s="22">
        <v>46280</v>
      </c>
      <c r="B95" s="21" t="s">
        <v>2529</v>
      </c>
      <c r="C95" s="21" t="s">
        <v>626</v>
      </c>
      <c r="D95" s="21" t="s">
        <v>627</v>
      </c>
      <c r="E95" s="20">
        <v>0</v>
      </c>
      <c r="F95" s="20">
        <v>2</v>
      </c>
      <c r="G95" s="20">
        <v>2</v>
      </c>
      <c r="H95" s="18">
        <v>67.5</v>
      </c>
      <c r="I95" s="18">
        <v>135</v>
      </c>
      <c r="J95" s="21" t="s">
        <v>2680</v>
      </c>
      <c r="K95" s="21" t="s">
        <v>2530</v>
      </c>
    </row>
    <row r="96" spans="1:11" x14ac:dyDescent="0.25">
      <c r="A96" s="22">
        <v>46280</v>
      </c>
      <c r="B96" s="21" t="s">
        <v>2529</v>
      </c>
      <c r="C96" s="21" t="s">
        <v>634</v>
      </c>
      <c r="D96" s="21" t="s">
        <v>635</v>
      </c>
      <c r="E96" s="20">
        <v>0</v>
      </c>
      <c r="F96" s="20">
        <v>20</v>
      </c>
      <c r="G96" s="20">
        <v>20</v>
      </c>
      <c r="H96" s="18">
        <v>11.533333333333333</v>
      </c>
      <c r="I96" s="18">
        <v>230.66666666666666</v>
      </c>
      <c r="J96" s="21" t="s">
        <v>2680</v>
      </c>
      <c r="K96" s="21" t="s">
        <v>2530</v>
      </c>
    </row>
    <row r="97" spans="1:11" x14ac:dyDescent="0.25">
      <c r="A97" s="22">
        <v>46280</v>
      </c>
      <c r="B97" s="21" t="s">
        <v>2529</v>
      </c>
      <c r="C97" s="21" t="s">
        <v>652</v>
      </c>
      <c r="D97" s="21" t="s">
        <v>653</v>
      </c>
      <c r="E97" s="20">
        <v>0</v>
      </c>
      <c r="F97" s="20">
        <v>0</v>
      </c>
      <c r="G97" s="20">
        <v>0</v>
      </c>
      <c r="H97" s="18">
        <v>0.65249999999999997</v>
      </c>
      <c r="I97" s="18">
        <v>0</v>
      </c>
      <c r="J97" s="21" t="s">
        <v>2680</v>
      </c>
      <c r="K97" s="21" t="s">
        <v>2530</v>
      </c>
    </row>
    <row r="98" spans="1:11" x14ac:dyDescent="0.25">
      <c r="A98" s="22">
        <v>46280</v>
      </c>
      <c r="B98" s="21" t="s">
        <v>2529</v>
      </c>
      <c r="C98" s="21" t="s">
        <v>658</v>
      </c>
      <c r="D98" s="21" t="s">
        <v>659</v>
      </c>
      <c r="E98" s="20">
        <v>0</v>
      </c>
      <c r="F98" s="20">
        <v>1214</v>
      </c>
      <c r="G98" s="20">
        <v>1214</v>
      </c>
      <c r="H98" s="18">
        <v>0.32250000000000001</v>
      </c>
      <c r="I98" s="18">
        <v>391.51499999999999</v>
      </c>
      <c r="J98" s="21" t="s">
        <v>2680</v>
      </c>
      <c r="K98" s="21" t="s">
        <v>2530</v>
      </c>
    </row>
    <row r="99" spans="1:11" x14ac:dyDescent="0.25">
      <c r="A99" s="22">
        <v>46280</v>
      </c>
      <c r="B99" s="21" t="s">
        <v>2529</v>
      </c>
      <c r="C99" s="21" t="s">
        <v>674</v>
      </c>
      <c r="D99" s="21" t="s">
        <v>675</v>
      </c>
      <c r="E99" s="20">
        <v>0</v>
      </c>
      <c r="F99" s="20">
        <v>50</v>
      </c>
      <c r="G99" s="20">
        <v>50</v>
      </c>
      <c r="H99" s="18">
        <v>13.0425</v>
      </c>
      <c r="I99" s="18">
        <v>652.125</v>
      </c>
      <c r="J99" s="21" t="s">
        <v>2680</v>
      </c>
      <c r="K99" s="21" t="s">
        <v>2530</v>
      </c>
    </row>
    <row r="100" spans="1:11" x14ac:dyDescent="0.25">
      <c r="A100" s="22">
        <v>46280</v>
      </c>
      <c r="B100" s="21" t="s">
        <v>2529</v>
      </c>
      <c r="C100" s="21" t="s">
        <v>682</v>
      </c>
      <c r="D100" s="21" t="s">
        <v>683</v>
      </c>
      <c r="E100" s="20">
        <v>0</v>
      </c>
      <c r="F100" s="20">
        <v>20</v>
      </c>
      <c r="G100" s="20">
        <v>20</v>
      </c>
      <c r="H100" s="18">
        <v>24.64</v>
      </c>
      <c r="I100" s="18">
        <v>492.8</v>
      </c>
      <c r="J100" s="21" t="s">
        <v>2680</v>
      </c>
      <c r="K100" s="21" t="s">
        <v>2530</v>
      </c>
    </row>
    <row r="101" spans="1:11" x14ac:dyDescent="0.25">
      <c r="A101" s="22">
        <v>46280</v>
      </c>
      <c r="B101" s="21" t="s">
        <v>2529</v>
      </c>
      <c r="C101" s="21" t="s">
        <v>712</v>
      </c>
      <c r="D101" s="21" t="s">
        <v>713</v>
      </c>
      <c r="E101" s="20">
        <v>0</v>
      </c>
      <c r="F101" s="20">
        <v>37</v>
      </c>
      <c r="G101" s="20">
        <v>37</v>
      </c>
      <c r="H101" s="18">
        <v>13.0425</v>
      </c>
      <c r="I101" s="18">
        <v>482.57249999999999</v>
      </c>
      <c r="J101" s="21" t="s">
        <v>2680</v>
      </c>
      <c r="K101" s="21" t="s">
        <v>2530</v>
      </c>
    </row>
    <row r="102" spans="1:11" x14ac:dyDescent="0.25">
      <c r="A102" s="22">
        <v>46280</v>
      </c>
      <c r="B102" s="21" t="s">
        <v>2529</v>
      </c>
      <c r="C102" s="21" t="s">
        <v>732</v>
      </c>
      <c r="D102" s="21" t="s">
        <v>733</v>
      </c>
      <c r="E102" s="20">
        <v>0</v>
      </c>
      <c r="F102" s="20">
        <v>12</v>
      </c>
      <c r="G102" s="20">
        <v>12</v>
      </c>
      <c r="H102" s="18">
        <v>19.567499999999999</v>
      </c>
      <c r="I102" s="18">
        <v>234.81</v>
      </c>
      <c r="J102" s="21" t="s">
        <v>2680</v>
      </c>
      <c r="K102" s="21" t="s">
        <v>2530</v>
      </c>
    </row>
    <row r="103" spans="1:11" x14ac:dyDescent="0.25">
      <c r="A103" s="22">
        <v>46280</v>
      </c>
      <c r="B103" s="21" t="s">
        <v>2529</v>
      </c>
      <c r="C103" s="21" t="s">
        <v>736</v>
      </c>
      <c r="D103" s="21" t="s">
        <v>737</v>
      </c>
      <c r="E103" s="20">
        <v>0</v>
      </c>
      <c r="F103" s="20">
        <v>12</v>
      </c>
      <c r="G103" s="20">
        <v>12</v>
      </c>
      <c r="H103" s="18">
        <v>19.567499999999999</v>
      </c>
      <c r="I103" s="18">
        <v>234.81</v>
      </c>
      <c r="J103" s="21" t="s">
        <v>2680</v>
      </c>
      <c r="K103" s="21" t="s">
        <v>2530</v>
      </c>
    </row>
    <row r="104" spans="1:11" x14ac:dyDescent="0.25">
      <c r="A104" s="22">
        <v>46280</v>
      </c>
      <c r="B104" s="21" t="s">
        <v>2529</v>
      </c>
      <c r="C104" s="21" t="s">
        <v>750</v>
      </c>
      <c r="D104" s="21" t="s">
        <v>751</v>
      </c>
      <c r="E104" s="20">
        <v>0</v>
      </c>
      <c r="F104" s="20">
        <v>24</v>
      </c>
      <c r="G104" s="20">
        <v>24</v>
      </c>
      <c r="H104" s="18">
        <v>30</v>
      </c>
      <c r="I104" s="18">
        <v>720</v>
      </c>
      <c r="J104" s="21" t="s">
        <v>2680</v>
      </c>
      <c r="K104" s="21" t="s">
        <v>2530</v>
      </c>
    </row>
    <row r="105" spans="1:11" x14ac:dyDescent="0.25">
      <c r="A105" s="22">
        <v>46280</v>
      </c>
      <c r="B105" s="21" t="s">
        <v>2529</v>
      </c>
      <c r="C105" s="21" t="s">
        <v>758</v>
      </c>
      <c r="D105" s="21" t="s">
        <v>759</v>
      </c>
      <c r="E105" s="20">
        <v>0</v>
      </c>
      <c r="F105" s="20">
        <v>17</v>
      </c>
      <c r="G105" s="20">
        <v>17</v>
      </c>
      <c r="H105" s="18">
        <v>19.567499999999999</v>
      </c>
      <c r="I105" s="18">
        <v>332.64749999999998</v>
      </c>
      <c r="J105" s="21" t="s">
        <v>2680</v>
      </c>
      <c r="K105" s="21" t="s">
        <v>2530</v>
      </c>
    </row>
    <row r="106" spans="1:11" x14ac:dyDescent="0.25">
      <c r="A106" s="22">
        <v>46280</v>
      </c>
      <c r="B106" s="21" t="s">
        <v>2529</v>
      </c>
      <c r="C106" s="21" t="s">
        <v>766</v>
      </c>
      <c r="D106" s="21" t="s">
        <v>767</v>
      </c>
      <c r="E106" s="20">
        <v>0</v>
      </c>
      <c r="F106" s="20">
        <v>27</v>
      </c>
      <c r="G106" s="20">
        <v>27</v>
      </c>
      <c r="H106" s="18">
        <v>29.3475</v>
      </c>
      <c r="I106" s="18">
        <v>792.38250000000005</v>
      </c>
      <c r="J106" s="21" t="s">
        <v>2680</v>
      </c>
      <c r="K106" s="21" t="s">
        <v>2530</v>
      </c>
    </row>
    <row r="107" spans="1:11" x14ac:dyDescent="0.25">
      <c r="A107" s="22">
        <v>46280</v>
      </c>
      <c r="B107" s="21" t="s">
        <v>2529</v>
      </c>
      <c r="C107" s="21" t="s">
        <v>799</v>
      </c>
      <c r="D107" s="21" t="s">
        <v>800</v>
      </c>
      <c r="E107" s="20">
        <v>0</v>
      </c>
      <c r="F107" s="20">
        <v>22</v>
      </c>
      <c r="G107" s="20">
        <v>22</v>
      </c>
      <c r="H107" s="18">
        <v>6</v>
      </c>
      <c r="I107" s="18">
        <v>132</v>
      </c>
      <c r="J107" s="21" t="s">
        <v>2680</v>
      </c>
      <c r="K107" s="21" t="s">
        <v>2530</v>
      </c>
    </row>
    <row r="108" spans="1:11" x14ac:dyDescent="0.25">
      <c r="A108" s="22">
        <v>46280</v>
      </c>
      <c r="B108" s="21" t="s">
        <v>2529</v>
      </c>
      <c r="C108" s="21" t="s">
        <v>801</v>
      </c>
      <c r="D108" s="21" t="s">
        <v>802</v>
      </c>
      <c r="E108" s="20">
        <v>0</v>
      </c>
      <c r="F108" s="20">
        <v>3</v>
      </c>
      <c r="G108" s="20">
        <v>3</v>
      </c>
      <c r="H108" s="18">
        <v>7.8224999999999998</v>
      </c>
      <c r="I108" s="18">
        <v>23.467500000000001</v>
      </c>
      <c r="J108" s="21" t="s">
        <v>2680</v>
      </c>
      <c r="K108" s="21" t="s">
        <v>2530</v>
      </c>
    </row>
    <row r="109" spans="1:11" x14ac:dyDescent="0.25">
      <c r="A109" s="22">
        <v>46280</v>
      </c>
      <c r="B109" s="21" t="s">
        <v>2529</v>
      </c>
      <c r="C109" s="21" t="s">
        <v>807</v>
      </c>
      <c r="D109" s="21" t="s">
        <v>808</v>
      </c>
      <c r="E109" s="20">
        <v>0</v>
      </c>
      <c r="F109" s="20">
        <v>200</v>
      </c>
      <c r="G109" s="20">
        <v>200</v>
      </c>
      <c r="H109" s="18">
        <v>0.65249999999999997</v>
      </c>
      <c r="I109" s="18">
        <v>130.5</v>
      </c>
      <c r="J109" s="21" t="s">
        <v>2680</v>
      </c>
      <c r="K109" s="21" t="s">
        <v>2530</v>
      </c>
    </row>
    <row r="110" spans="1:11" x14ac:dyDescent="0.25">
      <c r="A110" s="22">
        <v>46280</v>
      </c>
      <c r="B110" s="21" t="s">
        <v>2529</v>
      </c>
      <c r="C110" s="21" t="s">
        <v>811</v>
      </c>
      <c r="D110" s="21" t="s">
        <v>812</v>
      </c>
      <c r="E110" s="20">
        <v>0</v>
      </c>
      <c r="F110" s="20">
        <v>9</v>
      </c>
      <c r="G110" s="20">
        <v>9</v>
      </c>
      <c r="H110" s="18">
        <v>4.5449999999999999</v>
      </c>
      <c r="I110" s="18">
        <v>40.905000000000001</v>
      </c>
      <c r="J110" s="21" t="s">
        <v>2680</v>
      </c>
      <c r="K110" s="21" t="s">
        <v>2530</v>
      </c>
    </row>
    <row r="111" spans="1:11" x14ac:dyDescent="0.25">
      <c r="A111" s="22">
        <v>46280</v>
      </c>
      <c r="B111" s="21" t="s">
        <v>2529</v>
      </c>
      <c r="C111" s="21" t="s">
        <v>815</v>
      </c>
      <c r="D111" s="21" t="s">
        <v>816</v>
      </c>
      <c r="E111" s="20">
        <v>0</v>
      </c>
      <c r="F111" s="20">
        <v>0</v>
      </c>
      <c r="G111" s="20">
        <v>0</v>
      </c>
      <c r="H111" s="18">
        <v>1.1818181818181819</v>
      </c>
      <c r="I111" s="18">
        <v>0</v>
      </c>
      <c r="J111" s="21" t="s">
        <v>2680</v>
      </c>
      <c r="K111" s="21" t="s">
        <v>2530</v>
      </c>
    </row>
    <row r="112" spans="1:11" x14ac:dyDescent="0.25">
      <c r="A112" s="22">
        <v>46280</v>
      </c>
      <c r="B112" s="21" t="s">
        <v>2529</v>
      </c>
      <c r="C112" s="21" t="s">
        <v>829</v>
      </c>
      <c r="D112" s="21" t="s">
        <v>830</v>
      </c>
      <c r="E112" s="20">
        <v>0</v>
      </c>
      <c r="F112" s="20">
        <v>778</v>
      </c>
      <c r="G112" s="20">
        <v>778</v>
      </c>
      <c r="H112" s="18">
        <v>0.45750000000000002</v>
      </c>
      <c r="I112" s="18">
        <v>355.935</v>
      </c>
      <c r="J112" s="21" t="s">
        <v>2680</v>
      </c>
      <c r="K112" s="21" t="s">
        <v>2530</v>
      </c>
    </row>
    <row r="113" spans="1:11" x14ac:dyDescent="0.25">
      <c r="A113" s="22">
        <v>46280</v>
      </c>
      <c r="B113" s="21" t="s">
        <v>2529</v>
      </c>
      <c r="C113" s="21" t="s">
        <v>831</v>
      </c>
      <c r="D113" s="21" t="s">
        <v>832</v>
      </c>
      <c r="E113" s="20">
        <v>0</v>
      </c>
      <c r="F113" s="20">
        <v>72</v>
      </c>
      <c r="G113" s="20">
        <v>72</v>
      </c>
      <c r="H113" s="18">
        <v>13.0425</v>
      </c>
      <c r="I113" s="18">
        <v>939.06000000000006</v>
      </c>
      <c r="J113" s="21" t="s">
        <v>2680</v>
      </c>
      <c r="K113" s="21" t="s">
        <v>2530</v>
      </c>
    </row>
    <row r="114" spans="1:11" x14ac:dyDescent="0.25">
      <c r="A114" s="22">
        <v>46280</v>
      </c>
      <c r="B114" s="21" t="s">
        <v>2529</v>
      </c>
      <c r="C114" s="21" t="s">
        <v>837</v>
      </c>
      <c r="D114" s="21" t="s">
        <v>838</v>
      </c>
      <c r="E114" s="20">
        <v>0</v>
      </c>
      <c r="F114" s="20">
        <v>6</v>
      </c>
      <c r="G114" s="20">
        <v>6</v>
      </c>
      <c r="H114" s="18">
        <v>4.5674999999999999</v>
      </c>
      <c r="I114" s="18">
        <v>27.405000000000001</v>
      </c>
      <c r="J114" s="21" t="s">
        <v>2680</v>
      </c>
      <c r="K114" s="21" t="s">
        <v>2530</v>
      </c>
    </row>
    <row r="115" spans="1:11" x14ac:dyDescent="0.25">
      <c r="A115" s="22">
        <v>46280</v>
      </c>
      <c r="B115" s="21" t="s">
        <v>2529</v>
      </c>
      <c r="C115" s="21" t="s">
        <v>845</v>
      </c>
      <c r="D115" s="21" t="s">
        <v>846</v>
      </c>
      <c r="E115" s="20">
        <v>0</v>
      </c>
      <c r="F115" s="20">
        <v>932</v>
      </c>
      <c r="G115" s="20">
        <v>932</v>
      </c>
      <c r="H115" s="18">
        <v>3.2625000000000002</v>
      </c>
      <c r="I115" s="18">
        <v>3040.65</v>
      </c>
      <c r="J115" s="21" t="s">
        <v>2680</v>
      </c>
      <c r="K115" s="21" t="s">
        <v>2530</v>
      </c>
    </row>
    <row r="116" spans="1:11" x14ac:dyDescent="0.25">
      <c r="A116" s="22">
        <v>46280</v>
      </c>
      <c r="B116" s="21" t="s">
        <v>2529</v>
      </c>
      <c r="C116" s="21" t="s">
        <v>876</v>
      </c>
      <c r="D116" s="21" t="s">
        <v>877</v>
      </c>
      <c r="E116" s="20">
        <v>0</v>
      </c>
      <c r="F116" s="20">
        <v>36</v>
      </c>
      <c r="G116" s="20">
        <v>36</v>
      </c>
      <c r="H116" s="18">
        <v>26.085000000000001</v>
      </c>
      <c r="I116" s="18">
        <v>939.06000000000006</v>
      </c>
      <c r="J116" s="21" t="s">
        <v>2680</v>
      </c>
      <c r="K116" s="21" t="s">
        <v>2530</v>
      </c>
    </row>
    <row r="117" spans="1:11" x14ac:dyDescent="0.25">
      <c r="A117" s="22">
        <v>46280</v>
      </c>
      <c r="B117" s="21" t="s">
        <v>2529</v>
      </c>
      <c r="C117" s="21" t="s">
        <v>888</v>
      </c>
      <c r="D117" s="21" t="s">
        <v>889</v>
      </c>
      <c r="E117" s="20">
        <v>0</v>
      </c>
      <c r="F117" s="20">
        <v>11</v>
      </c>
      <c r="G117" s="20">
        <v>11</v>
      </c>
      <c r="H117" s="18">
        <v>19.567499999999999</v>
      </c>
      <c r="I117" s="18">
        <v>215.24249999999998</v>
      </c>
      <c r="J117" s="21" t="s">
        <v>2680</v>
      </c>
      <c r="K117" s="21" t="s">
        <v>2530</v>
      </c>
    </row>
    <row r="118" spans="1:11" x14ac:dyDescent="0.25">
      <c r="A118" s="22">
        <v>46280</v>
      </c>
      <c r="B118" s="21" t="s">
        <v>2529</v>
      </c>
      <c r="C118" s="21" t="s">
        <v>890</v>
      </c>
      <c r="D118" s="21" t="s">
        <v>891</v>
      </c>
      <c r="E118" s="20">
        <v>0</v>
      </c>
      <c r="F118" s="20">
        <v>12</v>
      </c>
      <c r="G118" s="20">
        <v>12</v>
      </c>
      <c r="H118" s="18">
        <v>29.3475</v>
      </c>
      <c r="I118" s="18">
        <v>352.17</v>
      </c>
      <c r="J118" s="21" t="s">
        <v>2680</v>
      </c>
      <c r="K118" s="21" t="s">
        <v>2530</v>
      </c>
    </row>
    <row r="119" spans="1:11" x14ac:dyDescent="0.25">
      <c r="A119" s="22">
        <v>46280</v>
      </c>
      <c r="B119" s="21" t="s">
        <v>2529</v>
      </c>
      <c r="C119" s="21" t="s">
        <v>896</v>
      </c>
      <c r="D119" s="21" t="s">
        <v>897</v>
      </c>
      <c r="E119" s="20">
        <v>0</v>
      </c>
      <c r="F119" s="20">
        <v>21</v>
      </c>
      <c r="G119" s="20">
        <v>21</v>
      </c>
      <c r="H119" s="18">
        <v>16.305</v>
      </c>
      <c r="I119" s="18">
        <v>342.40499999999997</v>
      </c>
      <c r="J119" s="21" t="s">
        <v>2680</v>
      </c>
      <c r="K119" s="21" t="s">
        <v>2530</v>
      </c>
    </row>
    <row r="120" spans="1:11" x14ac:dyDescent="0.25">
      <c r="A120" s="22">
        <v>46280</v>
      </c>
      <c r="B120" s="21" t="s">
        <v>2529</v>
      </c>
      <c r="C120" s="21" t="s">
        <v>900</v>
      </c>
      <c r="D120" s="21" t="s">
        <v>901</v>
      </c>
      <c r="E120" s="20">
        <v>0</v>
      </c>
      <c r="F120" s="20">
        <v>6</v>
      </c>
      <c r="G120" s="20">
        <v>6</v>
      </c>
      <c r="H120" s="18">
        <v>11.25</v>
      </c>
      <c r="I120" s="18">
        <v>67.5</v>
      </c>
      <c r="J120" s="21" t="s">
        <v>2680</v>
      </c>
      <c r="K120" s="21" t="s">
        <v>2530</v>
      </c>
    </row>
    <row r="121" spans="1:11" x14ac:dyDescent="0.25">
      <c r="A121" s="22">
        <v>46280</v>
      </c>
      <c r="B121" s="21" t="s">
        <v>2529</v>
      </c>
      <c r="C121" s="21" t="s">
        <v>928</v>
      </c>
      <c r="D121" s="21" t="s">
        <v>929</v>
      </c>
      <c r="E121" s="20">
        <v>0</v>
      </c>
      <c r="F121" s="20">
        <v>50</v>
      </c>
      <c r="G121" s="20">
        <v>50</v>
      </c>
      <c r="H121" s="18">
        <v>16.305</v>
      </c>
      <c r="I121" s="18">
        <v>815.25</v>
      </c>
      <c r="J121" s="21" t="s">
        <v>2680</v>
      </c>
      <c r="K121" s="21" t="s">
        <v>2530</v>
      </c>
    </row>
    <row r="122" spans="1:11" x14ac:dyDescent="0.25">
      <c r="A122" s="22">
        <v>46280</v>
      </c>
      <c r="B122" s="21" t="s">
        <v>2529</v>
      </c>
      <c r="C122" s="21" t="s">
        <v>936</v>
      </c>
      <c r="D122" s="21" t="s">
        <v>937</v>
      </c>
      <c r="E122" s="20">
        <v>0</v>
      </c>
      <c r="F122" s="20">
        <v>11</v>
      </c>
      <c r="G122" s="20">
        <v>11</v>
      </c>
      <c r="H122" s="18">
        <v>16.305</v>
      </c>
      <c r="I122" s="18">
        <v>179.35499999999999</v>
      </c>
      <c r="J122" s="21" t="s">
        <v>2680</v>
      </c>
      <c r="K122" s="21" t="s">
        <v>2530</v>
      </c>
    </row>
    <row r="123" spans="1:11" x14ac:dyDescent="0.25">
      <c r="A123" s="22">
        <v>46280</v>
      </c>
      <c r="B123" s="21" t="s">
        <v>2529</v>
      </c>
      <c r="C123" s="21" t="s">
        <v>940</v>
      </c>
      <c r="D123" s="21" t="s">
        <v>941</v>
      </c>
      <c r="E123" s="20">
        <v>0</v>
      </c>
      <c r="F123" s="20">
        <v>28</v>
      </c>
      <c r="G123" s="20">
        <v>28</v>
      </c>
      <c r="H123" s="18">
        <v>16.305</v>
      </c>
      <c r="I123" s="18">
        <v>456.53999999999996</v>
      </c>
      <c r="J123" s="21" t="s">
        <v>2680</v>
      </c>
      <c r="K123" s="21" t="s">
        <v>2530</v>
      </c>
    </row>
    <row r="124" spans="1:11" x14ac:dyDescent="0.25">
      <c r="A124" s="22">
        <v>46280</v>
      </c>
      <c r="B124" s="21" t="s">
        <v>2529</v>
      </c>
      <c r="C124" s="21" t="s">
        <v>944</v>
      </c>
      <c r="D124" s="21" t="s">
        <v>945</v>
      </c>
      <c r="E124" s="20">
        <v>0</v>
      </c>
      <c r="F124" s="20">
        <v>2</v>
      </c>
      <c r="G124" s="20">
        <v>2</v>
      </c>
      <c r="H124" s="18">
        <v>16.305</v>
      </c>
      <c r="I124" s="18">
        <v>32.61</v>
      </c>
      <c r="J124" s="21" t="s">
        <v>2680</v>
      </c>
      <c r="K124" s="21" t="s">
        <v>2530</v>
      </c>
    </row>
    <row r="125" spans="1:11" x14ac:dyDescent="0.25">
      <c r="A125" s="22">
        <v>46280</v>
      </c>
      <c r="B125" s="21" t="s">
        <v>2529</v>
      </c>
      <c r="C125" s="21" t="s">
        <v>946</v>
      </c>
      <c r="D125" s="21" t="s">
        <v>947</v>
      </c>
      <c r="E125" s="20">
        <v>0</v>
      </c>
      <c r="F125" s="20">
        <v>25</v>
      </c>
      <c r="G125" s="20">
        <v>25</v>
      </c>
      <c r="H125" s="18">
        <v>19.567499999999999</v>
      </c>
      <c r="I125" s="18">
        <v>489.1875</v>
      </c>
      <c r="J125" s="21" t="s">
        <v>2680</v>
      </c>
      <c r="K125" s="21" t="s">
        <v>2530</v>
      </c>
    </row>
    <row r="126" spans="1:11" x14ac:dyDescent="0.25">
      <c r="A126" s="22">
        <v>46280</v>
      </c>
      <c r="B126" s="21" t="s">
        <v>2529</v>
      </c>
      <c r="C126" s="21" t="s">
        <v>972</v>
      </c>
      <c r="D126" s="21" t="s">
        <v>973</v>
      </c>
      <c r="E126" s="20">
        <v>0</v>
      </c>
      <c r="F126" s="20">
        <v>13</v>
      </c>
      <c r="G126" s="20">
        <v>13</v>
      </c>
      <c r="H126" s="18">
        <v>17.440000000000001</v>
      </c>
      <c r="I126" s="18">
        <v>226.72000000000003</v>
      </c>
      <c r="J126" s="21" t="s">
        <v>2680</v>
      </c>
      <c r="K126" s="21" t="s">
        <v>2530</v>
      </c>
    </row>
    <row r="127" spans="1:11" x14ac:dyDescent="0.25">
      <c r="A127" s="22">
        <v>46280</v>
      </c>
      <c r="B127" s="21" t="s">
        <v>2529</v>
      </c>
      <c r="C127" s="21" t="s">
        <v>974</v>
      </c>
      <c r="D127" s="21" t="s">
        <v>975</v>
      </c>
      <c r="E127" s="20">
        <v>0</v>
      </c>
      <c r="F127" s="20">
        <v>22</v>
      </c>
      <c r="G127" s="20">
        <v>22</v>
      </c>
      <c r="H127" s="18">
        <v>19.567499999999999</v>
      </c>
      <c r="I127" s="18">
        <v>430.48499999999996</v>
      </c>
      <c r="J127" s="21" t="s">
        <v>2680</v>
      </c>
      <c r="K127" s="21" t="s">
        <v>2530</v>
      </c>
    </row>
    <row r="128" spans="1:11" x14ac:dyDescent="0.25">
      <c r="A128" s="22">
        <v>46280</v>
      </c>
      <c r="B128" s="21" t="s">
        <v>2529</v>
      </c>
      <c r="C128" s="21" t="s">
        <v>1026</v>
      </c>
      <c r="D128" s="21" t="s">
        <v>1027</v>
      </c>
      <c r="E128" s="20">
        <v>0</v>
      </c>
      <c r="F128" s="20">
        <v>1</v>
      </c>
      <c r="G128" s="20">
        <v>1</v>
      </c>
      <c r="H128" s="18">
        <v>12.99</v>
      </c>
      <c r="I128" s="18">
        <v>12.99</v>
      </c>
      <c r="J128" s="21" t="s">
        <v>2680</v>
      </c>
      <c r="K128" s="21" t="s">
        <v>2530</v>
      </c>
    </row>
    <row r="129" spans="1:11" x14ac:dyDescent="0.25">
      <c r="A129" s="22">
        <v>46280</v>
      </c>
      <c r="B129" s="21" t="s">
        <v>2529</v>
      </c>
      <c r="C129" s="21" t="s">
        <v>1040</v>
      </c>
      <c r="D129" s="21" t="s">
        <v>1041</v>
      </c>
      <c r="E129" s="20">
        <v>0</v>
      </c>
      <c r="F129" s="20">
        <v>84</v>
      </c>
      <c r="G129" s="20">
        <v>84</v>
      </c>
      <c r="H129" s="18">
        <v>3.75</v>
      </c>
      <c r="I129" s="18">
        <v>315</v>
      </c>
      <c r="J129" s="21" t="s">
        <v>2680</v>
      </c>
      <c r="K129" s="21" t="s">
        <v>2530</v>
      </c>
    </row>
    <row r="130" spans="1:11" x14ac:dyDescent="0.25">
      <c r="A130" s="22">
        <v>46280</v>
      </c>
      <c r="B130" s="21" t="s">
        <v>2529</v>
      </c>
      <c r="C130" s="21" t="s">
        <v>1046</v>
      </c>
      <c r="D130" s="21" t="s">
        <v>1047</v>
      </c>
      <c r="E130" s="20">
        <v>0</v>
      </c>
      <c r="F130" s="20">
        <v>4</v>
      </c>
      <c r="G130" s="20">
        <v>4</v>
      </c>
      <c r="H130" s="18">
        <v>16.305</v>
      </c>
      <c r="I130" s="18">
        <v>65.22</v>
      </c>
      <c r="J130" s="21" t="s">
        <v>2680</v>
      </c>
      <c r="K130" s="21" t="s">
        <v>2530</v>
      </c>
    </row>
    <row r="131" spans="1:11" x14ac:dyDescent="0.25">
      <c r="A131" s="22">
        <v>46280</v>
      </c>
      <c r="B131" s="21" t="s">
        <v>2529</v>
      </c>
      <c r="C131" s="21" t="s">
        <v>1052</v>
      </c>
      <c r="D131" s="21" t="s">
        <v>1053</v>
      </c>
      <c r="E131" s="20">
        <v>0</v>
      </c>
      <c r="F131" s="20">
        <v>20</v>
      </c>
      <c r="G131" s="20">
        <v>20</v>
      </c>
      <c r="H131" s="18">
        <v>12.8</v>
      </c>
      <c r="I131" s="18">
        <v>256</v>
      </c>
      <c r="J131" s="21" t="s">
        <v>2680</v>
      </c>
      <c r="K131" s="21" t="s">
        <v>2530</v>
      </c>
    </row>
    <row r="132" spans="1:11" x14ac:dyDescent="0.25">
      <c r="A132" s="22">
        <v>46280</v>
      </c>
      <c r="B132" s="21" t="s">
        <v>2529</v>
      </c>
      <c r="C132" s="21" t="s">
        <v>1054</v>
      </c>
      <c r="D132" s="21" t="s">
        <v>1055</v>
      </c>
      <c r="E132" s="20">
        <v>0</v>
      </c>
      <c r="F132" s="20">
        <v>16</v>
      </c>
      <c r="G132" s="20">
        <v>16</v>
      </c>
      <c r="H132" s="18">
        <v>0.4</v>
      </c>
      <c r="I132" s="18">
        <v>6.4</v>
      </c>
      <c r="J132" s="21" t="s">
        <v>2680</v>
      </c>
      <c r="K132" s="21" t="s">
        <v>2530</v>
      </c>
    </row>
    <row r="133" spans="1:11" x14ac:dyDescent="0.25">
      <c r="A133" s="22">
        <v>46280</v>
      </c>
      <c r="B133" s="21" t="s">
        <v>2529</v>
      </c>
      <c r="C133" s="21" t="s">
        <v>1058</v>
      </c>
      <c r="D133" s="21" t="s">
        <v>1059</v>
      </c>
      <c r="E133" s="20">
        <v>0</v>
      </c>
      <c r="F133" s="20">
        <v>5</v>
      </c>
      <c r="G133" s="20">
        <v>5</v>
      </c>
      <c r="H133" s="18">
        <v>55.432499999999997</v>
      </c>
      <c r="I133" s="18">
        <v>277.16249999999997</v>
      </c>
      <c r="J133" s="21" t="s">
        <v>2680</v>
      </c>
      <c r="K133" s="21" t="s">
        <v>2530</v>
      </c>
    </row>
    <row r="134" spans="1:11" x14ac:dyDescent="0.25">
      <c r="A134" s="22">
        <v>46280</v>
      </c>
      <c r="B134" s="21" t="s">
        <v>2529</v>
      </c>
      <c r="C134" s="21" t="s">
        <v>1092</v>
      </c>
      <c r="D134" s="21" t="s">
        <v>1093</v>
      </c>
      <c r="E134" s="20">
        <v>0</v>
      </c>
      <c r="F134" s="20">
        <v>7</v>
      </c>
      <c r="G134" s="20">
        <v>7</v>
      </c>
      <c r="H134" s="18">
        <v>9.7799999999999994</v>
      </c>
      <c r="I134" s="18">
        <v>68.459999999999994</v>
      </c>
      <c r="J134" s="21" t="s">
        <v>2680</v>
      </c>
      <c r="K134" s="21" t="s">
        <v>2530</v>
      </c>
    </row>
    <row r="135" spans="1:11" x14ac:dyDescent="0.25">
      <c r="A135" s="22">
        <v>46280</v>
      </c>
      <c r="B135" s="21" t="s">
        <v>2529</v>
      </c>
      <c r="C135" s="21" t="s">
        <v>1100</v>
      </c>
      <c r="D135" s="21" t="s">
        <v>1101</v>
      </c>
      <c r="E135" s="20">
        <v>0</v>
      </c>
      <c r="F135" s="20">
        <v>6</v>
      </c>
      <c r="G135" s="20">
        <v>6</v>
      </c>
      <c r="H135" s="18">
        <v>52.5</v>
      </c>
      <c r="I135" s="18">
        <v>315</v>
      </c>
      <c r="J135" s="21" t="s">
        <v>2680</v>
      </c>
      <c r="K135" s="21" t="s">
        <v>2530</v>
      </c>
    </row>
    <row r="136" spans="1:11" x14ac:dyDescent="0.25">
      <c r="A136" s="22">
        <v>46280</v>
      </c>
      <c r="B136" s="21" t="s">
        <v>2529</v>
      </c>
      <c r="C136" s="21" t="s">
        <v>1110</v>
      </c>
      <c r="D136" s="21" t="s">
        <v>1111</v>
      </c>
      <c r="E136" s="20">
        <v>0</v>
      </c>
      <c r="F136" s="20">
        <v>32</v>
      </c>
      <c r="G136" s="20">
        <v>32</v>
      </c>
      <c r="H136" s="18">
        <v>9.7799999999999994</v>
      </c>
      <c r="I136" s="18">
        <v>312.95999999999998</v>
      </c>
      <c r="J136" s="21" t="s">
        <v>2680</v>
      </c>
      <c r="K136" s="21" t="s">
        <v>2530</v>
      </c>
    </row>
    <row r="137" spans="1:11" x14ac:dyDescent="0.25">
      <c r="A137" s="22">
        <v>46280</v>
      </c>
      <c r="B137" s="21" t="s">
        <v>2529</v>
      </c>
      <c r="C137" s="21" t="s">
        <v>1140</v>
      </c>
      <c r="D137" s="21" t="s">
        <v>1141</v>
      </c>
      <c r="E137" s="20">
        <v>0</v>
      </c>
      <c r="F137" s="20">
        <v>14</v>
      </c>
      <c r="G137" s="20">
        <v>14</v>
      </c>
      <c r="H137" s="18">
        <v>13.0425</v>
      </c>
      <c r="I137" s="18">
        <v>182.595</v>
      </c>
      <c r="J137" s="21" t="s">
        <v>2680</v>
      </c>
      <c r="K137" s="21" t="s">
        <v>2530</v>
      </c>
    </row>
    <row r="138" spans="1:11" x14ac:dyDescent="0.25">
      <c r="A138" s="22">
        <v>46280</v>
      </c>
      <c r="B138" s="21" t="s">
        <v>2529</v>
      </c>
      <c r="C138" s="21" t="s">
        <v>1186</v>
      </c>
      <c r="D138" s="21" t="s">
        <v>1187</v>
      </c>
      <c r="E138" s="20">
        <v>0</v>
      </c>
      <c r="F138" s="20">
        <v>14</v>
      </c>
      <c r="G138" s="20">
        <v>14</v>
      </c>
      <c r="H138" s="18">
        <v>13.0425</v>
      </c>
      <c r="I138" s="18">
        <v>182.595</v>
      </c>
      <c r="J138" s="21" t="s">
        <v>2680</v>
      </c>
      <c r="K138" s="21" t="s">
        <v>2530</v>
      </c>
    </row>
    <row r="139" spans="1:11" x14ac:dyDescent="0.25">
      <c r="A139" s="22">
        <v>46280</v>
      </c>
      <c r="B139" s="21" t="s">
        <v>2529</v>
      </c>
      <c r="C139" s="21" t="s">
        <v>1216</v>
      </c>
      <c r="D139" s="21" t="s">
        <v>1217</v>
      </c>
      <c r="E139" s="20">
        <v>0</v>
      </c>
      <c r="F139" s="20">
        <v>11</v>
      </c>
      <c r="G139" s="20">
        <v>11</v>
      </c>
      <c r="H139" s="18">
        <v>22.822500000000002</v>
      </c>
      <c r="I139" s="18">
        <v>251.04750000000001</v>
      </c>
      <c r="J139" s="21" t="s">
        <v>2680</v>
      </c>
      <c r="K139" s="21" t="s">
        <v>2530</v>
      </c>
    </row>
    <row r="140" spans="1:11" x14ac:dyDescent="0.25">
      <c r="A140" s="22">
        <v>46280</v>
      </c>
      <c r="B140" s="21" t="s">
        <v>2529</v>
      </c>
      <c r="C140" s="21" t="s">
        <v>1218</v>
      </c>
      <c r="D140" s="21" t="s">
        <v>1219</v>
      </c>
      <c r="E140" s="20">
        <v>0</v>
      </c>
      <c r="F140" s="20">
        <v>73</v>
      </c>
      <c r="G140" s="20">
        <v>73</v>
      </c>
      <c r="H140" s="18">
        <v>6.5250000000000004</v>
      </c>
      <c r="I140" s="18">
        <v>476.32500000000005</v>
      </c>
      <c r="J140" s="21" t="s">
        <v>2680</v>
      </c>
      <c r="K140" s="21" t="s">
        <v>2530</v>
      </c>
    </row>
    <row r="141" spans="1:11" x14ac:dyDescent="0.25">
      <c r="A141" s="22">
        <v>46280</v>
      </c>
      <c r="B141" s="21" t="s">
        <v>2529</v>
      </c>
      <c r="C141" s="21" t="s">
        <v>1220</v>
      </c>
      <c r="D141" s="21" t="s">
        <v>1221</v>
      </c>
      <c r="E141" s="20">
        <v>0</v>
      </c>
      <c r="F141" s="20">
        <v>4</v>
      </c>
      <c r="G141" s="20">
        <v>4</v>
      </c>
      <c r="H141" s="18">
        <v>16.305</v>
      </c>
      <c r="I141" s="18">
        <v>65.22</v>
      </c>
      <c r="J141" s="21" t="s">
        <v>2680</v>
      </c>
      <c r="K141" s="21" t="s">
        <v>2530</v>
      </c>
    </row>
    <row r="142" spans="1:11" x14ac:dyDescent="0.25">
      <c r="A142" s="22">
        <v>46280</v>
      </c>
      <c r="B142" s="21" t="s">
        <v>2529</v>
      </c>
      <c r="C142" s="21" t="s">
        <v>1240</v>
      </c>
      <c r="D142" s="21" t="s">
        <v>1241</v>
      </c>
      <c r="E142" s="20">
        <v>0</v>
      </c>
      <c r="F142" s="20">
        <v>0</v>
      </c>
      <c r="G142" s="20">
        <v>0</v>
      </c>
      <c r="H142" s="18">
        <v>3.2625000000000002</v>
      </c>
      <c r="I142" s="18">
        <v>0</v>
      </c>
      <c r="J142" s="21" t="s">
        <v>2680</v>
      </c>
      <c r="K142" s="21" t="s">
        <v>2530</v>
      </c>
    </row>
    <row r="143" spans="1:11" x14ac:dyDescent="0.25">
      <c r="A143" s="22">
        <v>46280</v>
      </c>
      <c r="B143" s="21" t="s">
        <v>2529</v>
      </c>
      <c r="C143" s="21" t="s">
        <v>1254</v>
      </c>
      <c r="D143" s="21" t="s">
        <v>1255</v>
      </c>
      <c r="E143" s="20">
        <v>0</v>
      </c>
      <c r="F143" s="20">
        <v>6</v>
      </c>
      <c r="G143" s="20">
        <v>6</v>
      </c>
      <c r="H143" s="18">
        <v>26.68</v>
      </c>
      <c r="I143" s="18">
        <v>160.07999999999998</v>
      </c>
      <c r="J143" s="21" t="s">
        <v>2680</v>
      </c>
      <c r="K143" s="21" t="s">
        <v>2530</v>
      </c>
    </row>
    <row r="144" spans="1:11" x14ac:dyDescent="0.25">
      <c r="A144" s="22">
        <v>46280</v>
      </c>
      <c r="B144" s="21" t="s">
        <v>2529</v>
      </c>
      <c r="C144" s="21" t="s">
        <v>1308</v>
      </c>
      <c r="D144" s="21" t="s">
        <v>1309</v>
      </c>
      <c r="E144" s="20">
        <v>0</v>
      </c>
      <c r="F144" s="20">
        <v>10</v>
      </c>
      <c r="G144" s="20">
        <v>10</v>
      </c>
      <c r="H144" s="18">
        <v>26.68</v>
      </c>
      <c r="I144" s="18">
        <v>266.8</v>
      </c>
      <c r="J144" s="21" t="s">
        <v>2680</v>
      </c>
      <c r="K144" s="21" t="s">
        <v>2530</v>
      </c>
    </row>
    <row r="145" spans="1:11" x14ac:dyDescent="0.25">
      <c r="A145" s="22">
        <v>46280</v>
      </c>
      <c r="B145" s="21" t="s">
        <v>2529</v>
      </c>
      <c r="C145" s="21" t="s">
        <v>1310</v>
      </c>
      <c r="D145" s="21" t="s">
        <v>1311</v>
      </c>
      <c r="E145" s="20">
        <v>0</v>
      </c>
      <c r="F145" s="20">
        <v>7</v>
      </c>
      <c r="G145" s="20">
        <v>7</v>
      </c>
      <c r="H145" s="18">
        <v>26.68</v>
      </c>
      <c r="I145" s="18">
        <v>186.76</v>
      </c>
      <c r="J145" s="21" t="s">
        <v>2680</v>
      </c>
      <c r="K145" s="21" t="s">
        <v>2530</v>
      </c>
    </row>
    <row r="146" spans="1:11" x14ac:dyDescent="0.25">
      <c r="A146" s="22">
        <v>46280</v>
      </c>
      <c r="B146" s="21" t="s">
        <v>2529</v>
      </c>
      <c r="C146" s="21" t="s">
        <v>1326</v>
      </c>
      <c r="D146" s="21" t="s">
        <v>1327</v>
      </c>
      <c r="E146" s="20">
        <v>0</v>
      </c>
      <c r="F146" s="20">
        <v>18</v>
      </c>
      <c r="G146" s="20">
        <v>18</v>
      </c>
      <c r="H146" s="18">
        <v>13.0425</v>
      </c>
      <c r="I146" s="18">
        <v>234.76500000000001</v>
      </c>
      <c r="J146" s="21" t="s">
        <v>2680</v>
      </c>
      <c r="K146" s="21" t="s">
        <v>2530</v>
      </c>
    </row>
    <row r="147" spans="1:11" x14ac:dyDescent="0.25">
      <c r="A147" s="22">
        <v>46280</v>
      </c>
      <c r="B147" s="21" t="s">
        <v>2529</v>
      </c>
      <c r="C147" s="21" t="s">
        <v>1330</v>
      </c>
      <c r="D147" s="21" t="s">
        <v>1331</v>
      </c>
      <c r="E147" s="20">
        <v>0</v>
      </c>
      <c r="F147" s="20">
        <v>18</v>
      </c>
      <c r="G147" s="20">
        <v>18</v>
      </c>
      <c r="H147" s="18">
        <v>13.0425</v>
      </c>
      <c r="I147" s="18">
        <v>234.76500000000001</v>
      </c>
      <c r="J147" s="21" t="s">
        <v>2680</v>
      </c>
      <c r="K147" s="21" t="s">
        <v>2530</v>
      </c>
    </row>
    <row r="148" spans="1:11" x14ac:dyDescent="0.25">
      <c r="A148" s="22">
        <v>46280</v>
      </c>
      <c r="B148" s="21" t="s">
        <v>2529</v>
      </c>
      <c r="C148" s="21" t="s">
        <v>1382</v>
      </c>
      <c r="D148" s="21" t="s">
        <v>1383</v>
      </c>
      <c r="E148" s="20">
        <v>0</v>
      </c>
      <c r="F148" s="20">
        <v>55</v>
      </c>
      <c r="G148" s="20">
        <v>55</v>
      </c>
      <c r="H148" s="18">
        <v>9.7799999999999994</v>
      </c>
      <c r="I148" s="18">
        <v>537.9</v>
      </c>
      <c r="J148" s="21" t="s">
        <v>2680</v>
      </c>
      <c r="K148" s="21" t="s">
        <v>2530</v>
      </c>
    </row>
    <row r="149" spans="1:11" x14ac:dyDescent="0.25">
      <c r="A149" s="22">
        <v>46280</v>
      </c>
      <c r="B149" s="21" t="s">
        <v>2529</v>
      </c>
      <c r="C149" s="21" t="s">
        <v>1390</v>
      </c>
      <c r="D149" s="21" t="s">
        <v>1391</v>
      </c>
      <c r="E149" s="20">
        <v>0</v>
      </c>
      <c r="F149" s="20">
        <v>15</v>
      </c>
      <c r="G149" s="20">
        <v>15</v>
      </c>
      <c r="H149" s="18">
        <v>12.99</v>
      </c>
      <c r="I149" s="18">
        <v>194.85</v>
      </c>
      <c r="J149" s="21" t="s">
        <v>2680</v>
      </c>
      <c r="K149" s="21" t="s">
        <v>2530</v>
      </c>
    </row>
    <row r="150" spans="1:11" x14ac:dyDescent="0.25">
      <c r="A150" s="22">
        <v>46280</v>
      </c>
      <c r="B150" s="21" t="s">
        <v>2529</v>
      </c>
      <c r="C150" s="21" t="s">
        <v>1414</v>
      </c>
      <c r="D150" s="21" t="s">
        <v>1415</v>
      </c>
      <c r="E150" s="20">
        <v>0</v>
      </c>
      <c r="F150" s="20">
        <v>55</v>
      </c>
      <c r="G150" s="20">
        <v>55</v>
      </c>
      <c r="H150" s="18">
        <v>9.7799999999999994</v>
      </c>
      <c r="I150" s="18">
        <v>537.9</v>
      </c>
      <c r="J150" s="21" t="s">
        <v>2680</v>
      </c>
      <c r="K150" s="21" t="s">
        <v>2530</v>
      </c>
    </row>
    <row r="151" spans="1:11" x14ac:dyDescent="0.25">
      <c r="A151" s="22">
        <v>46280</v>
      </c>
      <c r="B151" s="21" t="s">
        <v>2529</v>
      </c>
      <c r="C151" s="21" t="s">
        <v>1418</v>
      </c>
      <c r="D151" s="21" t="s">
        <v>1419</v>
      </c>
      <c r="E151" s="20">
        <v>0</v>
      </c>
      <c r="F151" s="20">
        <v>50</v>
      </c>
      <c r="G151" s="20">
        <v>50</v>
      </c>
      <c r="H151" s="18">
        <v>13.0425</v>
      </c>
      <c r="I151" s="18">
        <v>652.125</v>
      </c>
      <c r="J151" s="21" t="s">
        <v>2680</v>
      </c>
      <c r="K151" s="21" t="s">
        <v>2530</v>
      </c>
    </row>
    <row r="152" spans="1:11" x14ac:dyDescent="0.25">
      <c r="A152" s="22">
        <v>46280</v>
      </c>
      <c r="B152" s="21" t="s">
        <v>2529</v>
      </c>
      <c r="C152" s="21" t="s">
        <v>1422</v>
      </c>
      <c r="D152" s="21" t="s">
        <v>1423</v>
      </c>
      <c r="E152" s="20">
        <v>0</v>
      </c>
      <c r="F152" s="20">
        <v>53</v>
      </c>
      <c r="G152" s="20">
        <v>53</v>
      </c>
      <c r="H152" s="18">
        <v>9.7799999999999994</v>
      </c>
      <c r="I152" s="18">
        <v>518.33999999999992</v>
      </c>
      <c r="J152" s="21" t="s">
        <v>2680</v>
      </c>
      <c r="K152" s="21" t="s">
        <v>2530</v>
      </c>
    </row>
    <row r="153" spans="1:11" x14ac:dyDescent="0.25">
      <c r="A153" s="22">
        <v>46280</v>
      </c>
      <c r="B153" s="21" t="s">
        <v>2529</v>
      </c>
      <c r="C153" s="21" t="s">
        <v>1426</v>
      </c>
      <c r="D153" s="21" t="s">
        <v>1427</v>
      </c>
      <c r="E153" s="20">
        <v>0</v>
      </c>
      <c r="F153" s="20">
        <v>33</v>
      </c>
      <c r="G153" s="20">
        <v>33</v>
      </c>
      <c r="H153" s="18">
        <v>13.0425</v>
      </c>
      <c r="I153" s="18">
        <v>430.40250000000003</v>
      </c>
      <c r="J153" s="21" t="s">
        <v>2680</v>
      </c>
      <c r="K153" s="21" t="s">
        <v>2530</v>
      </c>
    </row>
    <row r="154" spans="1:11" x14ac:dyDescent="0.25">
      <c r="A154" s="22">
        <v>46280</v>
      </c>
      <c r="B154" s="21" t="s">
        <v>2529</v>
      </c>
      <c r="C154" s="21" t="s">
        <v>1440</v>
      </c>
      <c r="D154" s="21" t="s">
        <v>1441</v>
      </c>
      <c r="E154" s="20">
        <v>0</v>
      </c>
      <c r="F154" s="20">
        <v>35</v>
      </c>
      <c r="G154" s="20">
        <v>35</v>
      </c>
      <c r="H154" s="18">
        <v>7.7925000000000004</v>
      </c>
      <c r="I154" s="18">
        <v>272.73750000000001</v>
      </c>
      <c r="J154" s="21" t="s">
        <v>2680</v>
      </c>
      <c r="K154" s="21" t="s">
        <v>2530</v>
      </c>
    </row>
    <row r="155" spans="1:11" x14ac:dyDescent="0.25">
      <c r="A155" s="22">
        <v>46280</v>
      </c>
      <c r="B155" s="21" t="s">
        <v>2529</v>
      </c>
      <c r="C155" s="21" t="s">
        <v>1442</v>
      </c>
      <c r="D155" s="21" t="s">
        <v>1443</v>
      </c>
      <c r="E155" s="20">
        <v>0</v>
      </c>
      <c r="F155" s="20">
        <v>63</v>
      </c>
      <c r="G155" s="20">
        <v>63</v>
      </c>
      <c r="H155" s="18">
        <v>13.0425</v>
      </c>
      <c r="I155" s="18">
        <v>821.67750000000001</v>
      </c>
      <c r="J155" s="21" t="s">
        <v>2680</v>
      </c>
      <c r="K155" s="21" t="s">
        <v>2530</v>
      </c>
    </row>
    <row r="156" spans="1:11" x14ac:dyDescent="0.25">
      <c r="A156" s="22">
        <v>46280</v>
      </c>
      <c r="B156" s="21" t="s">
        <v>2529</v>
      </c>
      <c r="C156" s="21" t="s">
        <v>1446</v>
      </c>
      <c r="D156" s="21" t="s">
        <v>1447</v>
      </c>
      <c r="E156" s="20">
        <v>0</v>
      </c>
      <c r="F156" s="20">
        <v>9</v>
      </c>
      <c r="G156" s="20">
        <v>9</v>
      </c>
      <c r="H156" s="18">
        <v>22.822500000000002</v>
      </c>
      <c r="I156" s="18">
        <v>205.4025</v>
      </c>
      <c r="J156" s="21" t="s">
        <v>2680</v>
      </c>
      <c r="K156" s="21" t="s">
        <v>2530</v>
      </c>
    </row>
    <row r="157" spans="1:11" x14ac:dyDescent="0.25">
      <c r="A157" s="22">
        <v>46280</v>
      </c>
      <c r="B157" s="21" t="s">
        <v>2529</v>
      </c>
      <c r="C157" s="21" t="s">
        <v>1452</v>
      </c>
      <c r="D157" s="21" t="s">
        <v>1453</v>
      </c>
      <c r="E157" s="20">
        <v>0</v>
      </c>
      <c r="F157" s="20">
        <v>12</v>
      </c>
      <c r="G157" s="20">
        <v>12</v>
      </c>
      <c r="H157" s="18">
        <v>22.822500000000002</v>
      </c>
      <c r="I157" s="18">
        <v>273.87</v>
      </c>
      <c r="J157" s="21" t="s">
        <v>2680</v>
      </c>
      <c r="K157" s="21" t="s">
        <v>2530</v>
      </c>
    </row>
    <row r="158" spans="1:11" x14ac:dyDescent="0.25">
      <c r="A158" s="22">
        <v>46280</v>
      </c>
      <c r="B158" s="21" t="s">
        <v>2529</v>
      </c>
      <c r="C158" s="21" t="s">
        <v>1462</v>
      </c>
      <c r="D158" s="21" t="s">
        <v>1463</v>
      </c>
      <c r="E158" s="20">
        <v>0</v>
      </c>
      <c r="F158" s="20">
        <v>13</v>
      </c>
      <c r="G158" s="20">
        <v>13</v>
      </c>
      <c r="H158" s="18">
        <v>13.0425</v>
      </c>
      <c r="I158" s="18">
        <v>169.55250000000001</v>
      </c>
      <c r="J158" s="21" t="s">
        <v>2680</v>
      </c>
      <c r="K158" s="21" t="s">
        <v>2530</v>
      </c>
    </row>
    <row r="159" spans="1:11" x14ac:dyDescent="0.25">
      <c r="A159" s="22">
        <v>46280</v>
      </c>
      <c r="B159" s="21" t="s">
        <v>2529</v>
      </c>
      <c r="C159" s="21" t="s">
        <v>1464</v>
      </c>
      <c r="D159" s="21" t="s">
        <v>1465</v>
      </c>
      <c r="E159" s="20">
        <v>0</v>
      </c>
      <c r="F159" s="20">
        <v>10</v>
      </c>
      <c r="G159" s="20">
        <v>10</v>
      </c>
      <c r="H159" s="18">
        <v>13.0425</v>
      </c>
      <c r="I159" s="18">
        <v>130.42500000000001</v>
      </c>
      <c r="J159" s="21" t="s">
        <v>2680</v>
      </c>
      <c r="K159" s="21" t="s">
        <v>2530</v>
      </c>
    </row>
    <row r="160" spans="1:11" x14ac:dyDescent="0.25">
      <c r="A160" s="22">
        <v>46280</v>
      </c>
      <c r="B160" s="21" t="s">
        <v>2529</v>
      </c>
      <c r="C160" s="21" t="s">
        <v>1474</v>
      </c>
      <c r="D160" s="21" t="s">
        <v>1475</v>
      </c>
      <c r="E160" s="20">
        <v>0</v>
      </c>
      <c r="F160" s="20">
        <v>11</v>
      </c>
      <c r="G160" s="20">
        <v>11</v>
      </c>
      <c r="H160" s="18">
        <v>13.0425</v>
      </c>
      <c r="I160" s="18">
        <v>143.4675</v>
      </c>
      <c r="J160" s="21" t="s">
        <v>2680</v>
      </c>
      <c r="K160" s="21" t="s">
        <v>2530</v>
      </c>
    </row>
    <row r="161" spans="1:11" x14ac:dyDescent="0.25">
      <c r="A161" s="22">
        <v>46280</v>
      </c>
      <c r="B161" s="21" t="s">
        <v>2529</v>
      </c>
      <c r="C161" s="21" t="s">
        <v>1486</v>
      </c>
      <c r="D161" s="21" t="s">
        <v>1487</v>
      </c>
      <c r="E161" s="20">
        <v>0</v>
      </c>
      <c r="F161" s="20">
        <v>25</v>
      </c>
      <c r="G161" s="20">
        <v>25</v>
      </c>
      <c r="H161" s="18">
        <v>19.567499999999999</v>
      </c>
      <c r="I161" s="18">
        <v>489.1875</v>
      </c>
      <c r="J161" s="21" t="s">
        <v>2680</v>
      </c>
      <c r="K161" s="21" t="s">
        <v>2530</v>
      </c>
    </row>
    <row r="162" spans="1:11" x14ac:dyDescent="0.25">
      <c r="A162" s="22">
        <v>46280</v>
      </c>
      <c r="B162" s="21" t="s">
        <v>2529</v>
      </c>
      <c r="C162" s="21" t="s">
        <v>1520</v>
      </c>
      <c r="D162" s="21" t="s">
        <v>1521</v>
      </c>
      <c r="E162" s="20">
        <v>0</v>
      </c>
      <c r="F162" s="20">
        <v>7</v>
      </c>
      <c r="G162" s="20">
        <v>7</v>
      </c>
      <c r="H162" s="18">
        <v>18.75</v>
      </c>
      <c r="I162" s="18">
        <v>131.25</v>
      </c>
      <c r="J162" s="21" t="s">
        <v>2680</v>
      </c>
      <c r="K162" s="21" t="s">
        <v>2530</v>
      </c>
    </row>
    <row r="163" spans="1:11" x14ac:dyDescent="0.25">
      <c r="A163" s="22">
        <v>46280</v>
      </c>
      <c r="B163" s="21" t="s">
        <v>2529</v>
      </c>
      <c r="C163" s="21" t="s">
        <v>1526</v>
      </c>
      <c r="D163" s="21" t="s">
        <v>1527</v>
      </c>
      <c r="E163" s="20">
        <v>0</v>
      </c>
      <c r="F163" s="20">
        <v>26</v>
      </c>
      <c r="G163" s="20">
        <v>26</v>
      </c>
      <c r="H163" s="18">
        <v>13.0425</v>
      </c>
      <c r="I163" s="18">
        <v>339.10500000000002</v>
      </c>
      <c r="J163" s="21" t="s">
        <v>2680</v>
      </c>
      <c r="K163" s="21" t="s">
        <v>2530</v>
      </c>
    </row>
    <row r="164" spans="1:11" x14ac:dyDescent="0.25">
      <c r="A164" s="22">
        <v>46280</v>
      </c>
      <c r="B164" s="21" t="s">
        <v>2529</v>
      </c>
      <c r="C164" s="21" t="s">
        <v>1528</v>
      </c>
      <c r="D164" s="21" t="s">
        <v>1529</v>
      </c>
      <c r="E164" s="20">
        <v>0</v>
      </c>
      <c r="F164" s="20">
        <v>0</v>
      </c>
      <c r="G164" s="20">
        <v>0</v>
      </c>
      <c r="H164" s="18">
        <v>19.567499999999999</v>
      </c>
      <c r="I164" s="18">
        <v>0</v>
      </c>
      <c r="J164" s="21" t="s">
        <v>2680</v>
      </c>
      <c r="K164" s="21" t="s">
        <v>2530</v>
      </c>
    </row>
    <row r="165" spans="1:11" x14ac:dyDescent="0.25">
      <c r="A165" s="22">
        <v>46280</v>
      </c>
      <c r="B165" s="21" t="s">
        <v>2529</v>
      </c>
      <c r="C165" s="21" t="s">
        <v>1530</v>
      </c>
      <c r="D165" s="21" t="s">
        <v>1531</v>
      </c>
      <c r="E165" s="20">
        <v>0</v>
      </c>
      <c r="F165" s="20">
        <v>18</v>
      </c>
      <c r="G165" s="20">
        <v>18</v>
      </c>
      <c r="H165" s="18">
        <v>48</v>
      </c>
      <c r="I165" s="18">
        <v>864</v>
      </c>
      <c r="J165" s="21" t="s">
        <v>2680</v>
      </c>
      <c r="K165" s="21" t="s">
        <v>2530</v>
      </c>
    </row>
    <row r="166" spans="1:11" x14ac:dyDescent="0.25">
      <c r="A166" s="22">
        <v>46280</v>
      </c>
      <c r="B166" s="21" t="s">
        <v>2529</v>
      </c>
      <c r="C166" s="21" t="s">
        <v>1532</v>
      </c>
      <c r="D166" s="21" t="s">
        <v>1533</v>
      </c>
      <c r="E166" s="20">
        <v>0</v>
      </c>
      <c r="F166" s="20">
        <v>13</v>
      </c>
      <c r="G166" s="20">
        <v>13</v>
      </c>
      <c r="H166" s="18">
        <v>40.266666666666666</v>
      </c>
      <c r="I166" s="18">
        <v>523.4666666666667</v>
      </c>
      <c r="J166" s="21" t="s">
        <v>2680</v>
      </c>
      <c r="K166" s="21" t="s">
        <v>2530</v>
      </c>
    </row>
    <row r="167" spans="1:11" x14ac:dyDescent="0.25">
      <c r="A167" s="22">
        <v>46280</v>
      </c>
      <c r="B167" s="21" t="s">
        <v>2529</v>
      </c>
      <c r="C167" s="21" t="s">
        <v>1536</v>
      </c>
      <c r="D167" s="21" t="s">
        <v>1537</v>
      </c>
      <c r="E167" s="20">
        <v>0</v>
      </c>
      <c r="F167" s="20">
        <v>17</v>
      </c>
      <c r="G167" s="20">
        <v>17</v>
      </c>
      <c r="H167" s="18">
        <v>53.733333333333334</v>
      </c>
      <c r="I167" s="18">
        <v>913.4666666666667</v>
      </c>
      <c r="J167" s="21" t="s">
        <v>2680</v>
      </c>
      <c r="K167" s="21" t="s">
        <v>2530</v>
      </c>
    </row>
    <row r="168" spans="1:11" x14ac:dyDescent="0.25">
      <c r="A168" s="22">
        <v>46280</v>
      </c>
      <c r="B168" s="21" t="s">
        <v>2529</v>
      </c>
      <c r="C168" s="21" t="s">
        <v>1538</v>
      </c>
      <c r="D168" s="21" t="s">
        <v>1539</v>
      </c>
      <c r="E168" s="20">
        <v>0</v>
      </c>
      <c r="F168" s="20">
        <v>8</v>
      </c>
      <c r="G168" s="20">
        <v>8</v>
      </c>
      <c r="H168" s="18">
        <v>58.695</v>
      </c>
      <c r="I168" s="18">
        <v>469.56</v>
      </c>
      <c r="J168" s="21" t="s">
        <v>2680</v>
      </c>
      <c r="K168" s="21" t="s">
        <v>2530</v>
      </c>
    </row>
    <row r="169" spans="1:11" x14ac:dyDescent="0.25">
      <c r="A169" s="22">
        <v>46280</v>
      </c>
      <c r="B169" s="21" t="s">
        <v>2529</v>
      </c>
      <c r="C169" s="21" t="s">
        <v>1540</v>
      </c>
      <c r="D169" s="21" t="s">
        <v>1541</v>
      </c>
      <c r="E169" s="20">
        <v>0</v>
      </c>
      <c r="F169" s="20">
        <v>18</v>
      </c>
      <c r="G169" s="20">
        <v>18</v>
      </c>
      <c r="H169" s="18">
        <v>40.266666666666666</v>
      </c>
      <c r="I169" s="18">
        <v>724.8</v>
      </c>
      <c r="J169" s="21" t="s">
        <v>2680</v>
      </c>
      <c r="K169" s="21" t="s">
        <v>2530</v>
      </c>
    </row>
    <row r="170" spans="1:11" x14ac:dyDescent="0.25">
      <c r="A170" s="22">
        <v>46280</v>
      </c>
      <c r="B170" s="21" t="s">
        <v>2529</v>
      </c>
      <c r="C170" s="21" t="s">
        <v>1542</v>
      </c>
      <c r="D170" s="21" t="s">
        <v>1543</v>
      </c>
      <c r="E170" s="20">
        <v>0</v>
      </c>
      <c r="F170" s="20">
        <v>70</v>
      </c>
      <c r="G170" s="20">
        <v>70</v>
      </c>
      <c r="H170" s="18">
        <v>7.5</v>
      </c>
      <c r="I170" s="18">
        <v>525</v>
      </c>
      <c r="J170" s="21" t="s">
        <v>2680</v>
      </c>
      <c r="K170" s="21" t="s">
        <v>2530</v>
      </c>
    </row>
    <row r="171" spans="1:11" x14ac:dyDescent="0.25">
      <c r="A171" s="22">
        <v>46280</v>
      </c>
      <c r="B171" s="21" t="s">
        <v>2529</v>
      </c>
      <c r="C171" s="21" t="s">
        <v>1548</v>
      </c>
      <c r="D171" s="21" t="s">
        <v>1549</v>
      </c>
      <c r="E171" s="20">
        <v>0</v>
      </c>
      <c r="F171" s="20">
        <v>38</v>
      </c>
      <c r="G171" s="20">
        <v>38</v>
      </c>
      <c r="H171" s="18">
        <v>1.3049999999999999</v>
      </c>
      <c r="I171" s="18">
        <v>49.589999999999996</v>
      </c>
      <c r="J171" s="21" t="s">
        <v>2680</v>
      </c>
      <c r="K171" s="21" t="s">
        <v>2530</v>
      </c>
    </row>
    <row r="172" spans="1:11" x14ac:dyDescent="0.25">
      <c r="A172" s="22">
        <v>46280</v>
      </c>
      <c r="B172" s="21" t="s">
        <v>2529</v>
      </c>
      <c r="C172" s="21" t="s">
        <v>1550</v>
      </c>
      <c r="D172" s="21" t="s">
        <v>1551</v>
      </c>
      <c r="E172" s="20">
        <v>0</v>
      </c>
      <c r="F172" s="20">
        <v>12</v>
      </c>
      <c r="G172" s="20">
        <v>12</v>
      </c>
      <c r="H172" s="18">
        <v>25.813333333333333</v>
      </c>
      <c r="I172" s="18">
        <v>309.76</v>
      </c>
      <c r="J172" s="21" t="s">
        <v>2680</v>
      </c>
      <c r="K172" s="21" t="s">
        <v>2530</v>
      </c>
    </row>
    <row r="173" spans="1:11" x14ac:dyDescent="0.25">
      <c r="A173" s="22">
        <v>46280</v>
      </c>
      <c r="B173" s="21" t="s">
        <v>2529</v>
      </c>
      <c r="C173" s="21" t="s">
        <v>1552</v>
      </c>
      <c r="D173" s="21" t="s">
        <v>1553</v>
      </c>
      <c r="E173" s="20">
        <v>0</v>
      </c>
      <c r="F173" s="20">
        <v>166</v>
      </c>
      <c r="G173" s="20">
        <v>166</v>
      </c>
      <c r="H173" s="18">
        <v>13.106666666666667</v>
      </c>
      <c r="I173" s="18">
        <v>2175.7066666666669</v>
      </c>
      <c r="J173" s="21" t="s">
        <v>2680</v>
      </c>
      <c r="K173" s="21" t="s">
        <v>2530</v>
      </c>
    </row>
    <row r="174" spans="1:11" x14ac:dyDescent="0.25">
      <c r="A174" s="22">
        <v>46280</v>
      </c>
      <c r="B174" s="21" t="s">
        <v>2529</v>
      </c>
      <c r="C174" s="21" t="s">
        <v>1560</v>
      </c>
      <c r="D174" s="21" t="s">
        <v>1561</v>
      </c>
      <c r="E174" s="20">
        <v>0</v>
      </c>
      <c r="F174" s="20">
        <v>98</v>
      </c>
      <c r="G174" s="20">
        <v>98</v>
      </c>
      <c r="H174" s="18">
        <v>13.106666666666667</v>
      </c>
      <c r="I174" s="18">
        <v>1284.4533333333334</v>
      </c>
      <c r="J174" s="21" t="s">
        <v>2680</v>
      </c>
      <c r="K174" s="21" t="s">
        <v>2530</v>
      </c>
    </row>
    <row r="175" spans="1:11" x14ac:dyDescent="0.25">
      <c r="A175" s="22">
        <v>46280</v>
      </c>
      <c r="B175" s="21" t="s">
        <v>2529</v>
      </c>
      <c r="C175" s="21" t="s">
        <v>1564</v>
      </c>
      <c r="D175" s="21" t="s">
        <v>1565</v>
      </c>
      <c r="E175" s="20">
        <v>0</v>
      </c>
      <c r="F175" s="20">
        <v>2</v>
      </c>
      <c r="G175" s="20">
        <v>2</v>
      </c>
      <c r="H175" s="18">
        <v>6.5250000000000004</v>
      </c>
      <c r="I175" s="18">
        <v>13.05</v>
      </c>
      <c r="J175" s="21" t="s">
        <v>2680</v>
      </c>
      <c r="K175" s="21" t="s">
        <v>2530</v>
      </c>
    </row>
    <row r="176" spans="1:11" x14ac:dyDescent="0.25">
      <c r="A176" s="22">
        <v>46280</v>
      </c>
      <c r="B176" s="21" t="s">
        <v>2529</v>
      </c>
      <c r="C176" s="21" t="s">
        <v>1568</v>
      </c>
      <c r="D176" s="21" t="s">
        <v>1569</v>
      </c>
      <c r="E176" s="20">
        <v>0</v>
      </c>
      <c r="F176" s="20">
        <v>99</v>
      </c>
      <c r="G176" s="20">
        <v>99</v>
      </c>
      <c r="H176" s="18">
        <v>13.106666666666667</v>
      </c>
      <c r="I176" s="18">
        <v>1297.5600000000002</v>
      </c>
      <c r="J176" s="21" t="s">
        <v>2680</v>
      </c>
      <c r="K176" s="21" t="s">
        <v>2530</v>
      </c>
    </row>
    <row r="177" spans="1:11" x14ac:dyDescent="0.25">
      <c r="A177" s="22">
        <v>46280</v>
      </c>
      <c r="B177" s="21" t="s">
        <v>2529</v>
      </c>
      <c r="C177" s="21" t="s">
        <v>1612</v>
      </c>
      <c r="D177" s="21" t="s">
        <v>1613</v>
      </c>
      <c r="E177" s="20">
        <v>0</v>
      </c>
      <c r="F177" s="20">
        <v>27</v>
      </c>
      <c r="G177" s="20">
        <v>27</v>
      </c>
      <c r="H177" s="18">
        <v>32.61</v>
      </c>
      <c r="I177" s="18">
        <v>880.47</v>
      </c>
      <c r="J177" s="21" t="s">
        <v>2680</v>
      </c>
      <c r="K177" s="21" t="s">
        <v>2530</v>
      </c>
    </row>
    <row r="178" spans="1:11" x14ac:dyDescent="0.25">
      <c r="A178" s="22">
        <v>46280</v>
      </c>
      <c r="B178" s="21" t="s">
        <v>2529</v>
      </c>
      <c r="C178" s="21" t="s">
        <v>1620</v>
      </c>
      <c r="D178" s="21" t="s">
        <v>1621</v>
      </c>
      <c r="E178" s="20">
        <v>0</v>
      </c>
      <c r="F178" s="20">
        <v>5</v>
      </c>
      <c r="G178" s="20">
        <v>5</v>
      </c>
      <c r="H178" s="18">
        <v>32.467500000000001</v>
      </c>
      <c r="I178" s="18">
        <v>162.33750000000001</v>
      </c>
      <c r="J178" s="21" t="s">
        <v>2680</v>
      </c>
      <c r="K178" s="21" t="s">
        <v>2530</v>
      </c>
    </row>
    <row r="179" spans="1:11" x14ac:dyDescent="0.25">
      <c r="A179" s="22">
        <v>46280</v>
      </c>
      <c r="B179" s="21" t="s">
        <v>2529</v>
      </c>
      <c r="C179" s="21" t="s">
        <v>1622</v>
      </c>
      <c r="D179" s="21" t="s">
        <v>1623</v>
      </c>
      <c r="E179" s="20">
        <v>0</v>
      </c>
      <c r="F179" s="20">
        <v>7</v>
      </c>
      <c r="G179" s="20">
        <v>7</v>
      </c>
      <c r="H179" s="18">
        <v>16.237500000000001</v>
      </c>
      <c r="I179" s="18">
        <v>113.66250000000001</v>
      </c>
      <c r="J179" s="21" t="s">
        <v>2680</v>
      </c>
      <c r="K179" s="21" t="s">
        <v>2530</v>
      </c>
    </row>
    <row r="180" spans="1:11" x14ac:dyDescent="0.25">
      <c r="A180" s="22">
        <v>46280</v>
      </c>
      <c r="B180" s="21" t="s">
        <v>2529</v>
      </c>
      <c r="C180" s="21" t="s">
        <v>1638</v>
      </c>
      <c r="D180" s="21" t="s">
        <v>1639</v>
      </c>
      <c r="E180" s="20">
        <v>0</v>
      </c>
      <c r="F180" s="20">
        <v>1</v>
      </c>
      <c r="G180" s="20">
        <v>1</v>
      </c>
      <c r="H180" s="18">
        <v>64.935000000000002</v>
      </c>
      <c r="I180" s="18">
        <v>64.935000000000002</v>
      </c>
      <c r="J180" s="21" t="s">
        <v>2680</v>
      </c>
      <c r="K180" s="21" t="s">
        <v>2530</v>
      </c>
    </row>
    <row r="181" spans="1:11" x14ac:dyDescent="0.25">
      <c r="A181" s="22">
        <v>46280</v>
      </c>
      <c r="B181" s="21" t="s">
        <v>2529</v>
      </c>
      <c r="C181" s="21" t="s">
        <v>1692</v>
      </c>
      <c r="D181" s="21" t="s">
        <v>1693</v>
      </c>
      <c r="E181" s="20">
        <v>0</v>
      </c>
      <c r="F181" s="20">
        <v>33</v>
      </c>
      <c r="G181" s="20">
        <v>33</v>
      </c>
      <c r="H181" s="18">
        <v>6.4950000000000001</v>
      </c>
      <c r="I181" s="18">
        <v>214.33500000000001</v>
      </c>
      <c r="J181" s="21" t="s">
        <v>2680</v>
      </c>
      <c r="K181" s="21" t="s">
        <v>2530</v>
      </c>
    </row>
    <row r="182" spans="1:11" x14ac:dyDescent="0.25">
      <c r="A182" s="22">
        <v>46280</v>
      </c>
      <c r="B182" s="21" t="s">
        <v>2529</v>
      </c>
      <c r="C182" s="21" t="s">
        <v>1722</v>
      </c>
      <c r="D182" s="21" t="s">
        <v>1723</v>
      </c>
      <c r="E182" s="20">
        <v>0</v>
      </c>
      <c r="F182" s="20">
        <v>85</v>
      </c>
      <c r="G182" s="20">
        <v>85</v>
      </c>
      <c r="H182" s="18">
        <v>6.5250000000000004</v>
      </c>
      <c r="I182" s="18">
        <v>554.625</v>
      </c>
      <c r="J182" s="21" t="s">
        <v>2680</v>
      </c>
      <c r="K182" s="21" t="s">
        <v>2530</v>
      </c>
    </row>
    <row r="183" spans="1:11" x14ac:dyDescent="0.25">
      <c r="A183" s="22">
        <v>46280</v>
      </c>
      <c r="B183" s="21" t="s">
        <v>2529</v>
      </c>
      <c r="C183" s="21" t="s">
        <v>1724</v>
      </c>
      <c r="D183" s="21" t="s">
        <v>1725</v>
      </c>
      <c r="E183" s="20">
        <v>0</v>
      </c>
      <c r="F183" s="20">
        <v>60</v>
      </c>
      <c r="G183" s="20">
        <v>60</v>
      </c>
      <c r="H183" s="18">
        <v>6.5250000000000004</v>
      </c>
      <c r="I183" s="18">
        <v>391.5</v>
      </c>
      <c r="J183" s="21" t="s">
        <v>2680</v>
      </c>
      <c r="K183" s="21" t="s">
        <v>2530</v>
      </c>
    </row>
    <row r="184" spans="1:11" x14ac:dyDescent="0.25">
      <c r="A184" s="22">
        <v>46280</v>
      </c>
      <c r="B184" s="21" t="s">
        <v>2529</v>
      </c>
      <c r="C184" s="21" t="s">
        <v>1736</v>
      </c>
      <c r="D184" s="21" t="s">
        <v>1737</v>
      </c>
      <c r="E184" s="20">
        <v>0</v>
      </c>
      <c r="F184" s="20">
        <v>3</v>
      </c>
      <c r="G184" s="20">
        <v>3</v>
      </c>
      <c r="H184" s="18">
        <v>9.7799999999999994</v>
      </c>
      <c r="I184" s="18">
        <v>29.339999999999996</v>
      </c>
      <c r="J184" s="21" t="s">
        <v>2680</v>
      </c>
      <c r="K184" s="21" t="s">
        <v>2530</v>
      </c>
    </row>
    <row r="185" spans="1:11" x14ac:dyDescent="0.25">
      <c r="A185" s="22">
        <v>46280</v>
      </c>
      <c r="B185" s="21" t="s">
        <v>2529</v>
      </c>
      <c r="C185" s="21" t="s">
        <v>1744</v>
      </c>
      <c r="D185" s="21" t="s">
        <v>1745</v>
      </c>
      <c r="E185" s="20">
        <v>0</v>
      </c>
      <c r="F185" s="20">
        <v>15</v>
      </c>
      <c r="G185" s="20">
        <v>15</v>
      </c>
      <c r="H185" s="18">
        <v>6.5250000000000004</v>
      </c>
      <c r="I185" s="18">
        <v>97.875</v>
      </c>
      <c r="J185" s="21" t="s">
        <v>2680</v>
      </c>
      <c r="K185" s="21" t="s">
        <v>2530</v>
      </c>
    </row>
    <row r="186" spans="1:11" x14ac:dyDescent="0.25">
      <c r="A186" s="22">
        <v>46280</v>
      </c>
      <c r="B186" s="21" t="s">
        <v>2529</v>
      </c>
      <c r="C186" s="21" t="s">
        <v>1776</v>
      </c>
      <c r="D186" s="21" t="s">
        <v>1777</v>
      </c>
      <c r="E186" s="20">
        <v>0</v>
      </c>
      <c r="F186" s="20">
        <v>0</v>
      </c>
      <c r="G186" s="20">
        <v>0</v>
      </c>
      <c r="H186" s="18">
        <v>7.04</v>
      </c>
      <c r="I186" s="18">
        <v>0</v>
      </c>
      <c r="J186" s="21" t="s">
        <v>2680</v>
      </c>
      <c r="K186" s="21" t="s">
        <v>2530</v>
      </c>
    </row>
    <row r="187" spans="1:11" x14ac:dyDescent="0.25">
      <c r="A187" s="22">
        <v>46280</v>
      </c>
      <c r="B187" s="21" t="s">
        <v>2529</v>
      </c>
      <c r="C187" s="21" t="s">
        <v>1784</v>
      </c>
      <c r="D187" s="21" t="s">
        <v>1785</v>
      </c>
      <c r="E187" s="20">
        <v>0</v>
      </c>
      <c r="F187" s="20">
        <v>7</v>
      </c>
      <c r="G187" s="20">
        <v>7</v>
      </c>
      <c r="H187" s="18">
        <v>6.4950000000000001</v>
      </c>
      <c r="I187" s="18">
        <v>45.465000000000003</v>
      </c>
      <c r="J187" s="21" t="s">
        <v>2680</v>
      </c>
      <c r="K187" s="21" t="s">
        <v>2530</v>
      </c>
    </row>
    <row r="188" spans="1:11" x14ac:dyDescent="0.25">
      <c r="A188" s="22">
        <v>46280</v>
      </c>
      <c r="B188" s="21" t="s">
        <v>2529</v>
      </c>
      <c r="C188" s="21" t="s">
        <v>1794</v>
      </c>
      <c r="D188" s="21" t="s">
        <v>1795</v>
      </c>
      <c r="E188" s="20">
        <v>0</v>
      </c>
      <c r="F188" s="20">
        <v>8</v>
      </c>
      <c r="G188" s="20">
        <v>8</v>
      </c>
      <c r="H188" s="18">
        <v>22.725000000000001</v>
      </c>
      <c r="I188" s="18">
        <v>181.8</v>
      </c>
      <c r="J188" s="21" t="s">
        <v>2680</v>
      </c>
      <c r="K188" s="21" t="s">
        <v>2530</v>
      </c>
    </row>
    <row r="189" spans="1:11" x14ac:dyDescent="0.25">
      <c r="A189" s="22">
        <v>46280</v>
      </c>
      <c r="B189" s="21" t="s">
        <v>2529</v>
      </c>
      <c r="C189" s="21" t="s">
        <v>1834</v>
      </c>
      <c r="D189" s="21" t="s">
        <v>1835</v>
      </c>
      <c r="E189" s="20">
        <v>0</v>
      </c>
      <c r="F189" s="20">
        <v>10</v>
      </c>
      <c r="G189" s="20">
        <v>10</v>
      </c>
      <c r="H189" s="18">
        <v>25.9725</v>
      </c>
      <c r="I189" s="18">
        <v>259.72500000000002</v>
      </c>
      <c r="J189" s="21" t="s">
        <v>2680</v>
      </c>
      <c r="K189" s="21" t="s">
        <v>2530</v>
      </c>
    </row>
    <row r="190" spans="1:11" x14ac:dyDescent="0.25">
      <c r="A190" s="22">
        <v>46280</v>
      </c>
      <c r="B190" s="21" t="s">
        <v>2529</v>
      </c>
      <c r="C190" s="21" t="s">
        <v>1840</v>
      </c>
      <c r="D190" s="21" t="s">
        <v>1841</v>
      </c>
      <c r="E190" s="20">
        <v>0</v>
      </c>
      <c r="F190" s="20">
        <v>18</v>
      </c>
      <c r="G190" s="20">
        <v>18</v>
      </c>
      <c r="H190" s="18">
        <v>6.4950000000000001</v>
      </c>
      <c r="I190" s="18">
        <v>116.91</v>
      </c>
      <c r="J190" s="21" t="s">
        <v>2680</v>
      </c>
      <c r="K190" s="21" t="s">
        <v>2530</v>
      </c>
    </row>
    <row r="191" spans="1:11" x14ac:dyDescent="0.25">
      <c r="A191" s="22">
        <v>46280</v>
      </c>
      <c r="B191" s="21" t="s">
        <v>2529</v>
      </c>
      <c r="C191" s="21" t="s">
        <v>1842</v>
      </c>
      <c r="D191" s="21" t="s">
        <v>1843</v>
      </c>
      <c r="E191" s="20">
        <v>0</v>
      </c>
      <c r="F191" s="20">
        <v>3</v>
      </c>
      <c r="G191" s="20">
        <v>3</v>
      </c>
      <c r="H191" s="18">
        <v>45.652500000000003</v>
      </c>
      <c r="I191" s="18">
        <v>136.95750000000001</v>
      </c>
      <c r="J191" s="21" t="s">
        <v>2680</v>
      </c>
      <c r="K191" s="21" t="s">
        <v>2530</v>
      </c>
    </row>
    <row r="192" spans="1:11" x14ac:dyDescent="0.25">
      <c r="A192" s="22">
        <v>46280</v>
      </c>
      <c r="B192" s="21" t="s">
        <v>2529</v>
      </c>
      <c r="C192" s="21" t="s">
        <v>1844</v>
      </c>
      <c r="D192" s="21" t="s">
        <v>1845</v>
      </c>
      <c r="E192" s="20">
        <v>0</v>
      </c>
      <c r="F192" s="20">
        <v>8</v>
      </c>
      <c r="G192" s="20">
        <v>8</v>
      </c>
      <c r="H192" s="18">
        <v>16.305</v>
      </c>
      <c r="I192" s="18">
        <v>130.44</v>
      </c>
      <c r="J192" s="21" t="s">
        <v>2680</v>
      </c>
      <c r="K192" s="21" t="s">
        <v>2530</v>
      </c>
    </row>
    <row r="193" spans="1:11" x14ac:dyDescent="0.25">
      <c r="A193" s="22">
        <v>46280</v>
      </c>
      <c r="B193" s="21" t="s">
        <v>2529</v>
      </c>
      <c r="C193" s="21" t="s">
        <v>1852</v>
      </c>
      <c r="D193" s="21" t="s">
        <v>1853</v>
      </c>
      <c r="E193" s="20">
        <v>0</v>
      </c>
      <c r="F193" s="20">
        <v>5</v>
      </c>
      <c r="G193" s="20">
        <v>5</v>
      </c>
      <c r="H193" s="18">
        <v>16.237500000000001</v>
      </c>
      <c r="I193" s="18">
        <v>81.1875</v>
      </c>
      <c r="J193" s="21" t="s">
        <v>2680</v>
      </c>
      <c r="K193" s="21" t="s">
        <v>2530</v>
      </c>
    </row>
    <row r="194" spans="1:11" x14ac:dyDescent="0.25">
      <c r="A194" s="22">
        <v>46280</v>
      </c>
      <c r="B194" s="21" t="s">
        <v>2529</v>
      </c>
      <c r="C194" s="21" t="s">
        <v>1864</v>
      </c>
      <c r="D194" s="21" t="s">
        <v>1865</v>
      </c>
      <c r="E194" s="20">
        <v>0</v>
      </c>
      <c r="F194" s="20">
        <v>0</v>
      </c>
      <c r="G194" s="20">
        <v>0</v>
      </c>
      <c r="H194" s="18">
        <v>17.351190476190474</v>
      </c>
      <c r="I194" s="18">
        <v>0</v>
      </c>
      <c r="J194" s="21" t="s">
        <v>2680</v>
      </c>
      <c r="K194" s="21" t="s">
        <v>2530</v>
      </c>
    </row>
    <row r="195" spans="1:11" x14ac:dyDescent="0.25">
      <c r="A195" s="22">
        <v>46280</v>
      </c>
      <c r="B195" s="21" t="s">
        <v>2529</v>
      </c>
      <c r="C195" s="21" t="s">
        <v>1872</v>
      </c>
      <c r="D195" s="21" t="s">
        <v>1873</v>
      </c>
      <c r="E195" s="20">
        <v>0</v>
      </c>
      <c r="F195" s="20">
        <v>12</v>
      </c>
      <c r="G195" s="20">
        <v>12</v>
      </c>
      <c r="H195" s="18">
        <v>15</v>
      </c>
      <c r="I195" s="18">
        <v>180</v>
      </c>
      <c r="J195" s="21" t="s">
        <v>2680</v>
      </c>
      <c r="K195" s="21" t="s">
        <v>2530</v>
      </c>
    </row>
    <row r="196" spans="1:11" x14ac:dyDescent="0.25">
      <c r="A196" s="22">
        <v>46280</v>
      </c>
      <c r="B196" s="21" t="s">
        <v>2529</v>
      </c>
      <c r="C196" s="21" t="s">
        <v>1957</v>
      </c>
      <c r="D196" s="21" t="s">
        <v>1958</v>
      </c>
      <c r="E196" s="20">
        <v>0</v>
      </c>
      <c r="F196" s="20">
        <v>41</v>
      </c>
      <c r="G196" s="20">
        <v>41</v>
      </c>
      <c r="H196" s="18">
        <v>9.7799999999999994</v>
      </c>
      <c r="I196" s="18">
        <v>400.97999999999996</v>
      </c>
      <c r="J196" s="21" t="s">
        <v>2680</v>
      </c>
      <c r="K196" s="21" t="s">
        <v>2530</v>
      </c>
    </row>
    <row r="197" spans="1:11" x14ac:dyDescent="0.25">
      <c r="A197" s="22">
        <v>46280</v>
      </c>
      <c r="B197" s="21" t="s">
        <v>2529</v>
      </c>
      <c r="C197" s="21" t="s">
        <v>1989</v>
      </c>
      <c r="D197" s="21" t="s">
        <v>1990</v>
      </c>
      <c r="E197" s="20">
        <v>0</v>
      </c>
      <c r="F197" s="20">
        <v>6</v>
      </c>
      <c r="G197" s="20">
        <v>6</v>
      </c>
      <c r="H197" s="18">
        <v>58.695</v>
      </c>
      <c r="I197" s="18">
        <v>352.17</v>
      </c>
      <c r="J197" s="21" t="s">
        <v>2680</v>
      </c>
      <c r="K197" s="21" t="s">
        <v>2530</v>
      </c>
    </row>
    <row r="198" spans="1:11" x14ac:dyDescent="0.25">
      <c r="A198" s="22">
        <v>46280</v>
      </c>
      <c r="B198" s="21" t="s">
        <v>2529</v>
      </c>
      <c r="C198" s="21" t="s">
        <v>1991</v>
      </c>
      <c r="D198" s="21" t="s">
        <v>1992</v>
      </c>
      <c r="E198" s="20">
        <v>0</v>
      </c>
      <c r="F198" s="20">
        <v>5</v>
      </c>
      <c r="G198" s="20">
        <v>5</v>
      </c>
      <c r="H198" s="18">
        <v>52.177500000000002</v>
      </c>
      <c r="I198" s="18">
        <v>260.88749999999999</v>
      </c>
      <c r="J198" s="21" t="s">
        <v>2680</v>
      </c>
      <c r="K198" s="21" t="s">
        <v>2530</v>
      </c>
    </row>
    <row r="199" spans="1:11" x14ac:dyDescent="0.25">
      <c r="A199" s="22">
        <v>46280</v>
      </c>
      <c r="B199" s="21" t="s">
        <v>2529</v>
      </c>
      <c r="C199" s="21" t="s">
        <v>1993</v>
      </c>
      <c r="D199" s="21" t="s">
        <v>1994</v>
      </c>
      <c r="E199" s="20">
        <v>0</v>
      </c>
      <c r="F199" s="20">
        <v>6</v>
      </c>
      <c r="G199" s="20">
        <v>6</v>
      </c>
      <c r="H199" s="18">
        <v>58.695</v>
      </c>
      <c r="I199" s="18">
        <v>352.17</v>
      </c>
      <c r="J199" s="21" t="s">
        <v>2680</v>
      </c>
      <c r="K199" s="21" t="s">
        <v>2530</v>
      </c>
    </row>
    <row r="200" spans="1:11" x14ac:dyDescent="0.25">
      <c r="A200" s="22">
        <v>46280</v>
      </c>
      <c r="B200" s="21" t="s">
        <v>2529</v>
      </c>
      <c r="C200" s="21" t="s">
        <v>1999</v>
      </c>
      <c r="D200" s="21" t="s">
        <v>2000</v>
      </c>
      <c r="E200" s="20">
        <v>0</v>
      </c>
      <c r="F200" s="20">
        <v>6</v>
      </c>
      <c r="G200" s="20">
        <v>6</v>
      </c>
      <c r="H200" s="18">
        <v>58.695</v>
      </c>
      <c r="I200" s="18">
        <v>352.17</v>
      </c>
      <c r="J200" s="21" t="s">
        <v>2680</v>
      </c>
      <c r="K200" s="21" t="s">
        <v>2530</v>
      </c>
    </row>
    <row r="201" spans="1:11" x14ac:dyDescent="0.25">
      <c r="A201" s="22">
        <v>46280</v>
      </c>
      <c r="B201" s="21" t="s">
        <v>2529</v>
      </c>
      <c r="C201" s="21" t="s">
        <v>2029</v>
      </c>
      <c r="D201" s="21" t="s">
        <v>2030</v>
      </c>
      <c r="E201" s="20">
        <v>0</v>
      </c>
      <c r="F201" s="20">
        <v>107</v>
      </c>
      <c r="G201" s="20">
        <v>107</v>
      </c>
      <c r="H201" s="18">
        <v>3.2625000000000002</v>
      </c>
      <c r="I201" s="18">
        <v>349.08750000000003</v>
      </c>
      <c r="J201" s="21" t="s">
        <v>2680</v>
      </c>
      <c r="K201" s="21" t="s">
        <v>2530</v>
      </c>
    </row>
    <row r="202" spans="1:11" x14ac:dyDescent="0.25">
      <c r="A202" s="22">
        <v>46280</v>
      </c>
      <c r="B202" s="21" t="s">
        <v>2529</v>
      </c>
      <c r="C202" s="21" t="s">
        <v>2033</v>
      </c>
      <c r="D202" s="21" t="s">
        <v>2034</v>
      </c>
      <c r="E202" s="20">
        <v>0</v>
      </c>
      <c r="F202" s="20">
        <v>5</v>
      </c>
      <c r="G202" s="20">
        <v>5</v>
      </c>
      <c r="H202" s="18">
        <v>16.305</v>
      </c>
      <c r="I202" s="18">
        <v>81.525000000000006</v>
      </c>
      <c r="J202" s="21" t="s">
        <v>2680</v>
      </c>
      <c r="K202" s="21" t="s">
        <v>2530</v>
      </c>
    </row>
    <row r="203" spans="1:11" x14ac:dyDescent="0.25">
      <c r="A203" s="22">
        <v>46280</v>
      </c>
      <c r="B203" s="21" t="s">
        <v>2529</v>
      </c>
      <c r="C203" s="21" t="s">
        <v>2041</v>
      </c>
      <c r="D203" s="21" t="s">
        <v>2042</v>
      </c>
      <c r="E203" s="20">
        <v>0</v>
      </c>
      <c r="F203" s="20">
        <v>20</v>
      </c>
      <c r="G203" s="20">
        <v>20</v>
      </c>
      <c r="H203" s="18">
        <v>11.25</v>
      </c>
      <c r="I203" s="18">
        <v>225</v>
      </c>
      <c r="J203" s="21" t="s">
        <v>2680</v>
      </c>
      <c r="K203" s="21" t="s">
        <v>2530</v>
      </c>
    </row>
    <row r="204" spans="1:11" x14ac:dyDescent="0.25">
      <c r="A204" s="22">
        <v>46280</v>
      </c>
      <c r="B204" s="21" t="s">
        <v>2529</v>
      </c>
      <c r="C204" s="21" t="s">
        <v>2043</v>
      </c>
      <c r="D204" s="21" t="s">
        <v>2044</v>
      </c>
      <c r="E204" s="20">
        <v>0</v>
      </c>
      <c r="F204" s="20">
        <v>25</v>
      </c>
      <c r="G204" s="20">
        <v>25</v>
      </c>
      <c r="H204" s="18">
        <v>11.25</v>
      </c>
      <c r="I204" s="18">
        <v>281.25</v>
      </c>
      <c r="J204" s="21" t="s">
        <v>2680</v>
      </c>
      <c r="K204" s="21" t="s">
        <v>2530</v>
      </c>
    </row>
    <row r="205" spans="1:11" x14ac:dyDescent="0.25">
      <c r="A205" s="22">
        <v>46280</v>
      </c>
      <c r="B205" s="21" t="s">
        <v>2529</v>
      </c>
      <c r="C205" s="21" t="s">
        <v>2054</v>
      </c>
      <c r="D205" s="21" t="s">
        <v>2055</v>
      </c>
      <c r="E205" s="20">
        <v>0</v>
      </c>
      <c r="F205" s="20">
        <v>54</v>
      </c>
      <c r="G205" s="20">
        <v>54</v>
      </c>
      <c r="H205" s="18">
        <v>11.25</v>
      </c>
      <c r="I205" s="18">
        <v>607.5</v>
      </c>
      <c r="J205" s="21" t="s">
        <v>2680</v>
      </c>
      <c r="K205" s="21" t="s">
        <v>2530</v>
      </c>
    </row>
    <row r="206" spans="1:11" x14ac:dyDescent="0.25">
      <c r="A206" s="22">
        <v>46280</v>
      </c>
      <c r="B206" s="21" t="s">
        <v>2529</v>
      </c>
      <c r="C206" s="21" t="s">
        <v>2073</v>
      </c>
      <c r="D206" s="21" t="s">
        <v>2074</v>
      </c>
      <c r="E206" s="20">
        <v>0</v>
      </c>
      <c r="F206" s="20">
        <v>55</v>
      </c>
      <c r="G206" s="20">
        <v>55</v>
      </c>
      <c r="H206" s="18">
        <v>9.7799999999999994</v>
      </c>
      <c r="I206" s="18">
        <v>537.9</v>
      </c>
      <c r="J206" s="21" t="s">
        <v>2680</v>
      </c>
      <c r="K206" s="21" t="s">
        <v>2530</v>
      </c>
    </row>
    <row r="207" spans="1:11" x14ac:dyDescent="0.25">
      <c r="A207" s="22">
        <v>46280</v>
      </c>
      <c r="B207" s="21" t="s">
        <v>2529</v>
      </c>
      <c r="C207" s="21" t="s">
        <v>2087</v>
      </c>
      <c r="D207" s="21" t="s">
        <v>2088</v>
      </c>
      <c r="E207" s="20">
        <v>0</v>
      </c>
      <c r="F207" s="20">
        <v>146</v>
      </c>
      <c r="G207" s="20">
        <v>146</v>
      </c>
      <c r="H207" s="18">
        <v>4.3968888888888893</v>
      </c>
      <c r="I207" s="18">
        <v>641.94577777777783</v>
      </c>
      <c r="J207" s="21" t="s">
        <v>2680</v>
      </c>
      <c r="K207" s="21" t="s">
        <v>2530</v>
      </c>
    </row>
    <row r="208" spans="1:11" x14ac:dyDescent="0.25">
      <c r="A208" s="22">
        <v>46280</v>
      </c>
      <c r="B208" s="21" t="s">
        <v>2529</v>
      </c>
      <c r="C208" s="21" t="s">
        <v>2089</v>
      </c>
      <c r="D208" s="21" t="s">
        <v>2090</v>
      </c>
      <c r="E208" s="20">
        <v>0</v>
      </c>
      <c r="F208" s="20">
        <v>11</v>
      </c>
      <c r="G208" s="20">
        <v>11</v>
      </c>
      <c r="H208" s="18">
        <v>9.7799999999999994</v>
      </c>
      <c r="I208" s="18">
        <v>107.58</v>
      </c>
      <c r="J208" s="21" t="s">
        <v>2680</v>
      </c>
      <c r="K208" s="21" t="s">
        <v>2530</v>
      </c>
    </row>
    <row r="209" spans="1:11" x14ac:dyDescent="0.25">
      <c r="A209" s="22">
        <v>46280</v>
      </c>
      <c r="B209" s="21" t="s">
        <v>2529</v>
      </c>
      <c r="C209" s="21" t="s">
        <v>2091</v>
      </c>
      <c r="D209" s="21" t="s">
        <v>2092</v>
      </c>
      <c r="E209" s="20">
        <v>0</v>
      </c>
      <c r="F209" s="20">
        <v>5</v>
      </c>
      <c r="G209" s="20">
        <v>5</v>
      </c>
      <c r="H209" s="18">
        <v>9.7799999999999994</v>
      </c>
      <c r="I209" s="18">
        <v>48.9</v>
      </c>
      <c r="J209" s="21" t="s">
        <v>2680</v>
      </c>
      <c r="K209" s="21" t="s">
        <v>2530</v>
      </c>
    </row>
    <row r="210" spans="1:11" x14ac:dyDescent="0.25">
      <c r="A210" s="22">
        <v>46280</v>
      </c>
      <c r="B210" s="21" t="s">
        <v>2529</v>
      </c>
      <c r="C210" s="21" t="s">
        <v>2093</v>
      </c>
      <c r="D210" s="21" t="s">
        <v>2094</v>
      </c>
      <c r="E210" s="20">
        <v>0</v>
      </c>
      <c r="F210" s="20">
        <v>8</v>
      </c>
      <c r="G210" s="20">
        <v>8</v>
      </c>
      <c r="H210" s="18">
        <v>6.5250000000000004</v>
      </c>
      <c r="I210" s="18">
        <v>52.2</v>
      </c>
      <c r="J210" s="21" t="s">
        <v>2680</v>
      </c>
      <c r="K210" s="21" t="s">
        <v>2530</v>
      </c>
    </row>
    <row r="211" spans="1:11" x14ac:dyDescent="0.25">
      <c r="A211" s="22">
        <v>46280</v>
      </c>
      <c r="B211" s="21" t="s">
        <v>2529</v>
      </c>
      <c r="C211" s="21" t="s">
        <v>2095</v>
      </c>
      <c r="D211" s="21" t="s">
        <v>2096</v>
      </c>
      <c r="E211" s="20">
        <v>0</v>
      </c>
      <c r="F211" s="20">
        <v>6</v>
      </c>
      <c r="G211" s="20">
        <v>6</v>
      </c>
      <c r="H211" s="18">
        <v>6.5250000000000004</v>
      </c>
      <c r="I211" s="18">
        <v>39.150000000000006</v>
      </c>
      <c r="J211" s="21" t="s">
        <v>2680</v>
      </c>
      <c r="K211" s="21" t="s">
        <v>2530</v>
      </c>
    </row>
    <row r="212" spans="1:11" x14ac:dyDescent="0.25">
      <c r="A212" s="22">
        <v>46280</v>
      </c>
      <c r="B212" s="21" t="s">
        <v>2529</v>
      </c>
      <c r="C212" s="21" t="s">
        <v>2097</v>
      </c>
      <c r="D212" s="21" t="s">
        <v>2098</v>
      </c>
      <c r="E212" s="20">
        <v>0</v>
      </c>
      <c r="F212" s="20">
        <v>200</v>
      </c>
      <c r="G212" s="20">
        <v>200</v>
      </c>
      <c r="H212" s="18">
        <v>9.7799999999999994</v>
      </c>
      <c r="I212" s="18">
        <v>1955.9999999999998</v>
      </c>
      <c r="J212" s="21" t="s">
        <v>2680</v>
      </c>
      <c r="K212" s="21" t="s">
        <v>2530</v>
      </c>
    </row>
    <row r="213" spans="1:11" x14ac:dyDescent="0.25">
      <c r="A213" s="22">
        <v>46280</v>
      </c>
      <c r="B213" s="21" t="s">
        <v>2529</v>
      </c>
      <c r="C213" s="21" t="s">
        <v>2105</v>
      </c>
      <c r="D213" s="21" t="s">
        <v>2106</v>
      </c>
      <c r="E213" s="20">
        <v>0</v>
      </c>
      <c r="F213" s="20">
        <v>33</v>
      </c>
      <c r="G213" s="20">
        <v>33</v>
      </c>
      <c r="H213" s="18">
        <v>26.085000000000001</v>
      </c>
      <c r="I213" s="18">
        <v>860.80500000000006</v>
      </c>
      <c r="J213" s="21" t="s">
        <v>2680</v>
      </c>
      <c r="K213" s="21" t="s">
        <v>2530</v>
      </c>
    </row>
    <row r="214" spans="1:11" x14ac:dyDescent="0.25">
      <c r="A214" s="22">
        <v>46280</v>
      </c>
      <c r="B214" s="21" t="s">
        <v>2529</v>
      </c>
      <c r="C214" s="21" t="s">
        <v>2113</v>
      </c>
      <c r="D214" s="21" t="s">
        <v>2114</v>
      </c>
      <c r="E214" s="20">
        <v>0</v>
      </c>
      <c r="F214" s="20">
        <v>13</v>
      </c>
      <c r="G214" s="20">
        <v>13</v>
      </c>
      <c r="H214" s="18">
        <v>9.7799999999999994</v>
      </c>
      <c r="I214" s="18">
        <v>127.13999999999999</v>
      </c>
      <c r="J214" s="21" t="s">
        <v>2680</v>
      </c>
      <c r="K214" s="21" t="s">
        <v>2530</v>
      </c>
    </row>
    <row r="215" spans="1:11" x14ac:dyDescent="0.25">
      <c r="A215" s="22">
        <v>46280</v>
      </c>
      <c r="B215" s="21" t="s">
        <v>2529</v>
      </c>
      <c r="C215" s="21" t="s">
        <v>2131</v>
      </c>
      <c r="D215" s="21" t="s">
        <v>2132</v>
      </c>
      <c r="E215" s="20">
        <v>0</v>
      </c>
      <c r="F215" s="20">
        <v>3</v>
      </c>
      <c r="G215" s="20">
        <v>3</v>
      </c>
      <c r="H215" s="18">
        <v>9.7799999999999994</v>
      </c>
      <c r="I215" s="18">
        <v>29.339999999999996</v>
      </c>
      <c r="J215" s="21" t="s">
        <v>2680</v>
      </c>
      <c r="K215" s="21" t="s">
        <v>2530</v>
      </c>
    </row>
    <row r="216" spans="1:11" x14ac:dyDescent="0.25">
      <c r="A216" s="22">
        <v>46280</v>
      </c>
      <c r="B216" s="21" t="s">
        <v>2529</v>
      </c>
      <c r="C216" s="21" t="s">
        <v>2155</v>
      </c>
      <c r="D216" s="21" t="s">
        <v>2156</v>
      </c>
      <c r="E216" s="20">
        <v>0</v>
      </c>
      <c r="F216" s="20">
        <v>28</v>
      </c>
      <c r="G216" s="20">
        <v>28</v>
      </c>
      <c r="H216" s="18">
        <v>16.305</v>
      </c>
      <c r="I216" s="18">
        <v>456.53999999999996</v>
      </c>
      <c r="J216" s="21" t="s">
        <v>2680</v>
      </c>
      <c r="K216" s="21" t="s">
        <v>2530</v>
      </c>
    </row>
    <row r="217" spans="1:11" x14ac:dyDescent="0.25">
      <c r="A217" s="22">
        <v>46280</v>
      </c>
      <c r="B217" s="21" t="s">
        <v>2529</v>
      </c>
      <c r="C217" s="21" t="s">
        <v>2157</v>
      </c>
      <c r="D217" s="21" t="s">
        <v>2158</v>
      </c>
      <c r="E217" s="20">
        <v>0</v>
      </c>
      <c r="F217" s="20">
        <v>79</v>
      </c>
      <c r="G217" s="20">
        <v>79</v>
      </c>
      <c r="H217" s="18">
        <v>7.8224999999999998</v>
      </c>
      <c r="I217" s="18">
        <v>617.97749999999996</v>
      </c>
      <c r="J217" s="21" t="s">
        <v>2680</v>
      </c>
      <c r="K217" s="21" t="s">
        <v>2530</v>
      </c>
    </row>
    <row r="218" spans="1:11" x14ac:dyDescent="0.25">
      <c r="A218" s="22">
        <v>46280</v>
      </c>
      <c r="B218" s="21" t="s">
        <v>2529</v>
      </c>
      <c r="C218" s="21" t="s">
        <v>2165</v>
      </c>
      <c r="D218" s="21" t="s">
        <v>2166</v>
      </c>
      <c r="E218" s="20">
        <v>0</v>
      </c>
      <c r="F218" s="20">
        <v>39</v>
      </c>
      <c r="G218" s="20">
        <v>39</v>
      </c>
      <c r="H218" s="18">
        <v>16.305</v>
      </c>
      <c r="I218" s="18">
        <v>635.89499999999998</v>
      </c>
      <c r="J218" s="21" t="s">
        <v>2680</v>
      </c>
      <c r="K218" s="21" t="s">
        <v>2530</v>
      </c>
    </row>
    <row r="219" spans="1:11" x14ac:dyDescent="0.25">
      <c r="A219" s="22">
        <v>46280</v>
      </c>
      <c r="B219" s="21" t="s">
        <v>2529</v>
      </c>
      <c r="C219" s="21" t="s">
        <v>2179</v>
      </c>
      <c r="D219" s="21" t="s">
        <v>2180</v>
      </c>
      <c r="E219" s="20">
        <v>0</v>
      </c>
      <c r="F219" s="20">
        <v>10</v>
      </c>
      <c r="G219" s="20">
        <v>10</v>
      </c>
      <c r="H219" s="18">
        <v>19.567499999999999</v>
      </c>
      <c r="I219" s="18">
        <v>195.67499999999998</v>
      </c>
      <c r="J219" s="21" t="s">
        <v>2680</v>
      </c>
      <c r="K219" s="21" t="s">
        <v>2530</v>
      </c>
    </row>
    <row r="220" spans="1:11" x14ac:dyDescent="0.25">
      <c r="A220" s="22">
        <v>46280</v>
      </c>
      <c r="B220" s="21" t="s">
        <v>2529</v>
      </c>
      <c r="C220" s="21" t="s">
        <v>2189</v>
      </c>
      <c r="D220" s="21" t="s">
        <v>2190</v>
      </c>
      <c r="E220" s="20">
        <v>0</v>
      </c>
      <c r="F220" s="20">
        <v>40</v>
      </c>
      <c r="G220" s="20">
        <v>40</v>
      </c>
      <c r="H220" s="18">
        <v>26.085000000000001</v>
      </c>
      <c r="I220" s="18">
        <v>1043.4000000000001</v>
      </c>
      <c r="J220" s="21" t="s">
        <v>2680</v>
      </c>
      <c r="K220" s="21" t="s">
        <v>2530</v>
      </c>
    </row>
    <row r="221" spans="1:11" x14ac:dyDescent="0.25">
      <c r="A221" s="22">
        <v>46280</v>
      </c>
      <c r="B221" s="21" t="s">
        <v>2529</v>
      </c>
      <c r="C221" s="21" t="s">
        <v>2197</v>
      </c>
      <c r="D221" s="21" t="s">
        <v>2198</v>
      </c>
      <c r="E221" s="20">
        <v>0</v>
      </c>
      <c r="F221" s="20">
        <v>96</v>
      </c>
      <c r="G221" s="20">
        <v>96</v>
      </c>
      <c r="H221" s="18">
        <v>9.7799999999999994</v>
      </c>
      <c r="I221" s="18">
        <v>938.87999999999988</v>
      </c>
      <c r="J221" s="21" t="s">
        <v>2680</v>
      </c>
      <c r="K221" s="21" t="s">
        <v>2530</v>
      </c>
    </row>
    <row r="222" spans="1:11" x14ac:dyDescent="0.25">
      <c r="A222" s="22">
        <v>46280</v>
      </c>
      <c r="B222" s="21" t="s">
        <v>2529</v>
      </c>
      <c r="C222" s="21" t="s">
        <v>2203</v>
      </c>
      <c r="D222" s="21" t="s">
        <v>2204</v>
      </c>
      <c r="E222" s="20">
        <v>0</v>
      </c>
      <c r="F222" s="20">
        <v>143</v>
      </c>
      <c r="G222" s="20">
        <v>143</v>
      </c>
      <c r="H222" s="18">
        <v>1.9575</v>
      </c>
      <c r="I222" s="18">
        <v>279.92250000000001</v>
      </c>
      <c r="J222" s="21" t="s">
        <v>2680</v>
      </c>
      <c r="K222" s="21" t="s">
        <v>2530</v>
      </c>
    </row>
    <row r="223" spans="1:11" x14ac:dyDescent="0.25">
      <c r="A223" s="22">
        <v>46280</v>
      </c>
      <c r="B223" s="21" t="s">
        <v>2529</v>
      </c>
      <c r="C223" s="21" t="s">
        <v>2209</v>
      </c>
      <c r="D223" s="21" t="s">
        <v>2210</v>
      </c>
      <c r="E223" s="20">
        <v>0</v>
      </c>
      <c r="F223" s="20">
        <v>42</v>
      </c>
      <c r="G223" s="20">
        <v>42</v>
      </c>
      <c r="H223" s="18">
        <v>19.567499999999999</v>
      </c>
      <c r="I223" s="18">
        <v>821.83499999999992</v>
      </c>
      <c r="J223" s="21" t="s">
        <v>2680</v>
      </c>
      <c r="K223" s="21" t="s">
        <v>2530</v>
      </c>
    </row>
    <row r="224" spans="1:11" x14ac:dyDescent="0.25">
      <c r="A224" s="22">
        <v>46280</v>
      </c>
      <c r="B224" s="21" t="s">
        <v>2529</v>
      </c>
      <c r="C224" s="21" t="s">
        <v>2219</v>
      </c>
      <c r="D224" s="21" t="s">
        <v>2220</v>
      </c>
      <c r="E224" s="20">
        <v>0</v>
      </c>
      <c r="F224" s="20">
        <v>19</v>
      </c>
      <c r="G224" s="20">
        <v>19</v>
      </c>
      <c r="H224" s="18">
        <v>28</v>
      </c>
      <c r="I224" s="18">
        <v>532</v>
      </c>
      <c r="J224" s="21" t="s">
        <v>2680</v>
      </c>
      <c r="K224" s="21" t="s">
        <v>2530</v>
      </c>
    </row>
    <row r="225" spans="1:11" x14ac:dyDescent="0.25">
      <c r="A225" s="22">
        <v>46280</v>
      </c>
      <c r="B225" s="21" t="s">
        <v>2529</v>
      </c>
      <c r="C225" s="21" t="s">
        <v>2223</v>
      </c>
      <c r="D225" s="21" t="s">
        <v>2224</v>
      </c>
      <c r="E225" s="20">
        <v>0</v>
      </c>
      <c r="F225" s="20">
        <v>9</v>
      </c>
      <c r="G225" s="20">
        <v>9</v>
      </c>
      <c r="H225" s="18">
        <v>52.177500000000002</v>
      </c>
      <c r="I225" s="18">
        <v>469.59750000000003</v>
      </c>
      <c r="J225" s="21" t="s">
        <v>2680</v>
      </c>
      <c r="K225" s="21" t="s">
        <v>2530</v>
      </c>
    </row>
    <row r="226" spans="1:11" x14ac:dyDescent="0.25">
      <c r="A226" s="22">
        <v>46280</v>
      </c>
      <c r="B226" s="21" t="s">
        <v>2529</v>
      </c>
      <c r="C226" s="21" t="s">
        <v>2229</v>
      </c>
      <c r="D226" s="21" t="s">
        <v>2230</v>
      </c>
      <c r="E226" s="20">
        <v>0</v>
      </c>
      <c r="F226" s="20">
        <v>24</v>
      </c>
      <c r="G226" s="20">
        <v>24</v>
      </c>
      <c r="H226" s="18">
        <v>52.177500000000002</v>
      </c>
      <c r="I226" s="18">
        <v>1252.26</v>
      </c>
      <c r="J226" s="21" t="s">
        <v>2680</v>
      </c>
      <c r="K226" s="21" t="s">
        <v>2530</v>
      </c>
    </row>
    <row r="227" spans="1:11" x14ac:dyDescent="0.25">
      <c r="A227" s="22">
        <v>46280</v>
      </c>
      <c r="B227" s="21" t="s">
        <v>2529</v>
      </c>
      <c r="C227" s="21" t="s">
        <v>2247</v>
      </c>
      <c r="D227" s="21" t="s">
        <v>2248</v>
      </c>
      <c r="E227" s="20">
        <v>0</v>
      </c>
      <c r="F227" s="20">
        <v>51</v>
      </c>
      <c r="G227" s="20">
        <v>51</v>
      </c>
      <c r="H227" s="18">
        <v>13.0425</v>
      </c>
      <c r="I227" s="18">
        <v>665.16750000000002</v>
      </c>
      <c r="J227" s="21" t="s">
        <v>2680</v>
      </c>
      <c r="K227" s="21" t="s">
        <v>2530</v>
      </c>
    </row>
    <row r="228" spans="1:11" x14ac:dyDescent="0.25">
      <c r="A228" s="22">
        <v>46280</v>
      </c>
      <c r="B228" s="21" t="s">
        <v>2529</v>
      </c>
      <c r="C228" s="21" t="s">
        <v>2285</v>
      </c>
      <c r="D228" s="21" t="s">
        <v>2286</v>
      </c>
      <c r="E228" s="20">
        <v>0</v>
      </c>
      <c r="F228" s="20">
        <v>9</v>
      </c>
      <c r="G228" s="20">
        <v>9</v>
      </c>
      <c r="H228" s="18">
        <v>12.99</v>
      </c>
      <c r="I228" s="18">
        <v>116.91</v>
      </c>
      <c r="J228" s="21" t="s">
        <v>2680</v>
      </c>
      <c r="K228" s="21" t="s">
        <v>2530</v>
      </c>
    </row>
    <row r="229" spans="1:11" x14ac:dyDescent="0.25">
      <c r="A229" s="22">
        <v>46280</v>
      </c>
      <c r="B229" s="21" t="s">
        <v>2529</v>
      </c>
      <c r="C229" s="21" t="s">
        <v>2289</v>
      </c>
      <c r="D229" s="21" t="s">
        <v>2290</v>
      </c>
      <c r="E229" s="20">
        <v>0</v>
      </c>
      <c r="F229" s="20">
        <v>12</v>
      </c>
      <c r="G229" s="20">
        <v>12</v>
      </c>
      <c r="H229" s="18">
        <v>13.0425</v>
      </c>
      <c r="I229" s="18">
        <v>156.51</v>
      </c>
      <c r="J229" s="21" t="s">
        <v>2680</v>
      </c>
      <c r="K229" s="21" t="s">
        <v>2530</v>
      </c>
    </row>
    <row r="230" spans="1:11" x14ac:dyDescent="0.25">
      <c r="A230" s="22">
        <v>46280</v>
      </c>
      <c r="B230" s="21" t="s">
        <v>2529</v>
      </c>
      <c r="C230" s="21" t="s">
        <v>2333</v>
      </c>
      <c r="D230" s="21" t="s">
        <v>2334</v>
      </c>
      <c r="E230" s="20">
        <v>0</v>
      </c>
      <c r="F230" s="20">
        <v>9</v>
      </c>
      <c r="G230" s="20">
        <v>9</v>
      </c>
      <c r="H230" s="18">
        <v>16.305</v>
      </c>
      <c r="I230" s="18">
        <v>146.745</v>
      </c>
      <c r="J230" s="21" t="s">
        <v>2680</v>
      </c>
      <c r="K230" s="21" t="s">
        <v>2530</v>
      </c>
    </row>
    <row r="231" spans="1:11" x14ac:dyDescent="0.25">
      <c r="A231" s="22">
        <v>46280</v>
      </c>
      <c r="B231" s="21" t="s">
        <v>2529</v>
      </c>
      <c r="C231" s="21" t="s">
        <v>2369</v>
      </c>
      <c r="D231" s="21" t="s">
        <v>2370</v>
      </c>
      <c r="E231" s="20">
        <v>0</v>
      </c>
      <c r="F231" s="20">
        <v>23</v>
      </c>
      <c r="G231" s="20">
        <v>23</v>
      </c>
      <c r="H231" s="18">
        <v>16.305</v>
      </c>
      <c r="I231" s="18">
        <v>375.01499999999999</v>
      </c>
      <c r="J231" s="21" t="s">
        <v>2680</v>
      </c>
      <c r="K231" s="21" t="s">
        <v>2530</v>
      </c>
    </row>
    <row r="232" spans="1:11" x14ac:dyDescent="0.25">
      <c r="A232" s="22">
        <v>46280</v>
      </c>
      <c r="B232" s="21" t="s">
        <v>2529</v>
      </c>
      <c r="C232" s="21" t="s">
        <v>2371</v>
      </c>
      <c r="D232" s="21" t="s">
        <v>2372</v>
      </c>
      <c r="E232" s="20">
        <v>0</v>
      </c>
      <c r="F232" s="20">
        <v>19</v>
      </c>
      <c r="G232" s="20">
        <v>19</v>
      </c>
      <c r="H232" s="18">
        <v>13.0425</v>
      </c>
      <c r="I232" s="18">
        <v>247.8075</v>
      </c>
      <c r="J232" s="21" t="s">
        <v>2680</v>
      </c>
      <c r="K232" s="21" t="s">
        <v>2530</v>
      </c>
    </row>
    <row r="233" spans="1:11" x14ac:dyDescent="0.25">
      <c r="A233" s="22">
        <v>46280</v>
      </c>
      <c r="B233" s="21" t="s">
        <v>2529</v>
      </c>
      <c r="C233" s="21" t="s">
        <v>2385</v>
      </c>
      <c r="D233" s="21" t="s">
        <v>2386</v>
      </c>
      <c r="E233" s="20">
        <v>0</v>
      </c>
      <c r="F233" s="20">
        <v>31</v>
      </c>
      <c r="G233" s="20">
        <v>31</v>
      </c>
      <c r="H233" s="18">
        <v>9.7799999999999994</v>
      </c>
      <c r="I233" s="18">
        <v>303.18</v>
      </c>
      <c r="J233" s="21" t="s">
        <v>2680</v>
      </c>
      <c r="K233" s="21" t="s">
        <v>2530</v>
      </c>
    </row>
    <row r="234" spans="1:11" x14ac:dyDescent="0.25">
      <c r="A234" s="22">
        <v>46280</v>
      </c>
      <c r="B234" s="21" t="s">
        <v>2529</v>
      </c>
      <c r="C234" s="21" t="s">
        <v>2399</v>
      </c>
      <c r="D234" s="21" t="s">
        <v>2400</v>
      </c>
      <c r="E234" s="20">
        <v>0</v>
      </c>
      <c r="F234" s="20">
        <v>5</v>
      </c>
      <c r="G234" s="20">
        <v>5</v>
      </c>
      <c r="H234" s="18">
        <v>24.320000000000004</v>
      </c>
      <c r="I234" s="18">
        <v>121.60000000000002</v>
      </c>
      <c r="J234" s="21" t="s">
        <v>2680</v>
      </c>
      <c r="K234" s="21" t="s">
        <v>2530</v>
      </c>
    </row>
    <row r="235" spans="1:11" x14ac:dyDescent="0.25">
      <c r="A235" s="22">
        <v>46280</v>
      </c>
      <c r="B235" s="21" t="s">
        <v>2529</v>
      </c>
      <c r="C235" s="21" t="s">
        <v>2401</v>
      </c>
      <c r="D235" s="21" t="s">
        <v>2402</v>
      </c>
      <c r="E235" s="20">
        <v>0</v>
      </c>
      <c r="F235" s="20">
        <v>8</v>
      </c>
      <c r="G235" s="20">
        <v>8</v>
      </c>
      <c r="H235" s="18">
        <v>24.320000000000004</v>
      </c>
      <c r="I235" s="18">
        <v>194.56000000000003</v>
      </c>
      <c r="J235" s="21" t="s">
        <v>2680</v>
      </c>
      <c r="K235" s="21" t="s">
        <v>2530</v>
      </c>
    </row>
    <row r="236" spans="1:11" x14ac:dyDescent="0.25">
      <c r="A236" s="22">
        <v>46280</v>
      </c>
      <c r="B236" s="21" t="s">
        <v>2529</v>
      </c>
      <c r="C236" s="21" t="s">
        <v>2419</v>
      </c>
      <c r="D236" s="21" t="s">
        <v>2420</v>
      </c>
      <c r="E236" s="20">
        <v>0</v>
      </c>
      <c r="F236" s="20">
        <v>75</v>
      </c>
      <c r="G236" s="20">
        <v>75</v>
      </c>
      <c r="H236" s="18">
        <v>8.3553333333333324</v>
      </c>
      <c r="I236" s="18">
        <v>626.65</v>
      </c>
      <c r="J236" s="21" t="s">
        <v>2680</v>
      </c>
      <c r="K236" s="21" t="s">
        <v>2530</v>
      </c>
    </row>
    <row r="237" spans="1:11" x14ac:dyDescent="0.25">
      <c r="A237" s="22">
        <v>46280</v>
      </c>
      <c r="B237" s="21" t="s">
        <v>2529</v>
      </c>
      <c r="C237" s="21" t="s">
        <v>2439</v>
      </c>
      <c r="D237" s="21" t="s">
        <v>2440</v>
      </c>
      <c r="E237" s="20">
        <v>0</v>
      </c>
      <c r="F237" s="20">
        <v>89</v>
      </c>
      <c r="G237" s="20">
        <v>89</v>
      </c>
      <c r="H237" s="18">
        <v>7.8224999999999998</v>
      </c>
      <c r="I237" s="18">
        <v>696.20249999999999</v>
      </c>
      <c r="J237" s="21" t="s">
        <v>2680</v>
      </c>
      <c r="K237" s="21" t="s">
        <v>2530</v>
      </c>
    </row>
    <row r="238" spans="1:11" x14ac:dyDescent="0.25">
      <c r="A238" s="22">
        <v>46280</v>
      </c>
      <c r="B238" s="21" t="s">
        <v>2529</v>
      </c>
      <c r="C238" s="21" t="s">
        <v>2465</v>
      </c>
      <c r="D238" s="21" t="s">
        <v>2466</v>
      </c>
      <c r="E238" s="20">
        <v>0</v>
      </c>
      <c r="F238" s="20">
        <v>6</v>
      </c>
      <c r="G238" s="20">
        <v>6</v>
      </c>
      <c r="H238" s="18">
        <v>22.82</v>
      </c>
      <c r="I238" s="18">
        <v>136.92000000000002</v>
      </c>
      <c r="J238" s="21" t="s">
        <v>2680</v>
      </c>
      <c r="K238" s="21" t="s">
        <v>2530</v>
      </c>
    </row>
    <row r="239" spans="1:11" x14ac:dyDescent="0.25">
      <c r="A239" s="22">
        <v>46280</v>
      </c>
      <c r="B239" s="21" t="s">
        <v>2529</v>
      </c>
      <c r="C239" s="21" t="s">
        <v>2467</v>
      </c>
      <c r="D239" s="21" t="s">
        <v>2468</v>
      </c>
      <c r="E239" s="20">
        <v>0</v>
      </c>
      <c r="F239" s="20">
        <v>4</v>
      </c>
      <c r="G239" s="20">
        <v>4</v>
      </c>
      <c r="H239" s="18">
        <v>22.82</v>
      </c>
      <c r="I239" s="18">
        <v>91.28</v>
      </c>
      <c r="J239" s="21" t="s">
        <v>2680</v>
      </c>
      <c r="K239" s="21" t="s">
        <v>2530</v>
      </c>
    </row>
    <row r="240" spans="1:11" x14ac:dyDescent="0.25">
      <c r="A240" s="22">
        <v>46280</v>
      </c>
      <c r="B240" s="21" t="s">
        <v>2529</v>
      </c>
      <c r="C240" s="21" t="s">
        <v>2469</v>
      </c>
      <c r="D240" s="21" t="s">
        <v>2470</v>
      </c>
      <c r="E240" s="20">
        <v>0</v>
      </c>
      <c r="F240" s="20">
        <v>2</v>
      </c>
      <c r="G240" s="20">
        <v>2</v>
      </c>
      <c r="H240" s="18">
        <v>12</v>
      </c>
      <c r="I240" s="18">
        <v>24</v>
      </c>
      <c r="J240" s="21" t="s">
        <v>2680</v>
      </c>
      <c r="K240" s="21" t="s">
        <v>2530</v>
      </c>
    </row>
    <row r="241" spans="1:11" x14ac:dyDescent="0.25">
      <c r="A241" s="22">
        <v>46280</v>
      </c>
      <c r="B241" s="21" t="s">
        <v>2529</v>
      </c>
      <c r="C241" s="21" t="s">
        <v>2471</v>
      </c>
      <c r="D241" s="21" t="s">
        <v>2472</v>
      </c>
      <c r="E241" s="20">
        <v>0</v>
      </c>
      <c r="F241" s="20">
        <v>6</v>
      </c>
      <c r="G241" s="20">
        <v>6</v>
      </c>
      <c r="H241" s="18">
        <v>32</v>
      </c>
      <c r="I241" s="18">
        <v>192</v>
      </c>
      <c r="J241" s="21" t="s">
        <v>2680</v>
      </c>
      <c r="K241" s="21" t="s">
        <v>2530</v>
      </c>
    </row>
    <row r="242" spans="1:11" x14ac:dyDescent="0.25">
      <c r="A242" s="22">
        <v>46280</v>
      </c>
      <c r="B242" s="21" t="s">
        <v>2529</v>
      </c>
      <c r="C242" s="21" t="s">
        <v>2473</v>
      </c>
      <c r="D242" s="21" t="s">
        <v>2474</v>
      </c>
      <c r="E242" s="20">
        <v>0</v>
      </c>
      <c r="F242" s="20">
        <v>9</v>
      </c>
      <c r="G242" s="20">
        <v>9</v>
      </c>
      <c r="H242" s="18">
        <v>10</v>
      </c>
      <c r="I242" s="18">
        <v>90</v>
      </c>
      <c r="J242" s="21" t="s">
        <v>2680</v>
      </c>
      <c r="K242" s="21" t="s">
        <v>2530</v>
      </c>
    </row>
    <row r="243" spans="1:11" x14ac:dyDescent="0.25">
      <c r="A243" s="22">
        <v>46280</v>
      </c>
      <c r="B243" s="21" t="s">
        <v>2529</v>
      </c>
      <c r="C243" s="21" t="s">
        <v>2475</v>
      </c>
      <c r="D243" s="21" t="s">
        <v>2476</v>
      </c>
      <c r="E243" s="20">
        <v>0</v>
      </c>
      <c r="F243" s="20">
        <v>11</v>
      </c>
      <c r="G243" s="20">
        <v>11</v>
      </c>
      <c r="H243" s="18">
        <v>0</v>
      </c>
      <c r="I243" s="18">
        <v>0</v>
      </c>
      <c r="J243" s="21" t="s">
        <v>2680</v>
      </c>
      <c r="K243" s="21" t="s">
        <v>2530</v>
      </c>
    </row>
    <row r="244" spans="1:11" x14ac:dyDescent="0.25">
      <c r="A244" s="22">
        <v>46280</v>
      </c>
      <c r="B244" s="21" t="s">
        <v>2529</v>
      </c>
      <c r="C244" s="21" t="s">
        <v>2477</v>
      </c>
      <c r="D244" s="21" t="s">
        <v>2478</v>
      </c>
      <c r="E244" s="20">
        <v>0</v>
      </c>
      <c r="F244" s="20">
        <v>7</v>
      </c>
      <c r="G244" s="20">
        <v>7</v>
      </c>
      <c r="H244" s="18">
        <v>0</v>
      </c>
      <c r="I244" s="18">
        <v>0</v>
      </c>
      <c r="J244" s="21" t="s">
        <v>2680</v>
      </c>
      <c r="K244" s="21" t="s">
        <v>2530</v>
      </c>
    </row>
    <row r="245" spans="1:11" x14ac:dyDescent="0.25">
      <c r="A245" s="22">
        <v>46280</v>
      </c>
      <c r="B245" s="21" t="s">
        <v>2529</v>
      </c>
      <c r="C245" s="21" t="s">
        <v>2479</v>
      </c>
      <c r="D245" s="21" t="s">
        <v>2480</v>
      </c>
      <c r="E245" s="20">
        <v>0</v>
      </c>
      <c r="F245" s="20">
        <v>8</v>
      </c>
      <c r="G245" s="20">
        <v>8</v>
      </c>
      <c r="H245" s="18">
        <v>0</v>
      </c>
      <c r="I245" s="18">
        <v>0</v>
      </c>
      <c r="J245" s="21" t="s">
        <v>2680</v>
      </c>
      <c r="K245" s="21" t="s">
        <v>2530</v>
      </c>
    </row>
    <row r="246" spans="1:11" x14ac:dyDescent="0.25">
      <c r="A246" s="22">
        <v>46280</v>
      </c>
      <c r="B246" s="21" t="s">
        <v>2529</v>
      </c>
      <c r="C246" s="21" t="s">
        <v>2483</v>
      </c>
      <c r="D246" s="21" t="s">
        <v>2484</v>
      </c>
      <c r="E246" s="20">
        <v>0</v>
      </c>
      <c r="F246" s="20">
        <v>34</v>
      </c>
      <c r="G246" s="20">
        <v>34</v>
      </c>
      <c r="H246" s="18">
        <v>11.942399999999999</v>
      </c>
      <c r="I246" s="18">
        <v>406.04159999999996</v>
      </c>
      <c r="J246" s="21" t="s">
        <v>2680</v>
      </c>
      <c r="K246" s="21" t="s">
        <v>2530</v>
      </c>
    </row>
    <row r="247" spans="1:11" x14ac:dyDescent="0.25">
      <c r="A247" s="22">
        <v>46280</v>
      </c>
      <c r="B247" s="21" t="s">
        <v>2529</v>
      </c>
      <c r="C247" s="21" t="s">
        <v>2485</v>
      </c>
      <c r="D247" s="21" t="s">
        <v>2486</v>
      </c>
      <c r="E247" s="20">
        <v>0</v>
      </c>
      <c r="F247" s="20">
        <v>26</v>
      </c>
      <c r="G247" s="20">
        <v>26</v>
      </c>
      <c r="H247" s="18">
        <v>15.2</v>
      </c>
      <c r="I247" s="18">
        <v>395.2</v>
      </c>
      <c r="J247" s="21" t="s">
        <v>2680</v>
      </c>
      <c r="K247" s="21" t="s">
        <v>2530</v>
      </c>
    </row>
    <row r="248" spans="1:11" x14ac:dyDescent="0.25">
      <c r="A248" s="22">
        <v>46280</v>
      </c>
      <c r="B248" s="21" t="s">
        <v>2529</v>
      </c>
      <c r="C248" s="21" t="s">
        <v>2487</v>
      </c>
      <c r="D248" s="21" t="s">
        <v>2488</v>
      </c>
      <c r="E248" s="20">
        <v>0</v>
      </c>
      <c r="F248" s="20">
        <v>6</v>
      </c>
      <c r="G248" s="20">
        <v>6</v>
      </c>
      <c r="H248" s="18">
        <v>12</v>
      </c>
      <c r="I248" s="18">
        <v>72</v>
      </c>
      <c r="J248" s="21" t="s">
        <v>2680</v>
      </c>
      <c r="K248" s="21" t="s">
        <v>2530</v>
      </c>
    </row>
    <row r="249" spans="1:11" x14ac:dyDescent="0.25">
      <c r="A249" s="22">
        <v>46280</v>
      </c>
      <c r="B249" s="21" t="s">
        <v>2529</v>
      </c>
      <c r="C249" s="21" t="s">
        <v>2489</v>
      </c>
      <c r="D249" s="21" t="s">
        <v>2490</v>
      </c>
      <c r="E249" s="20">
        <v>0</v>
      </c>
      <c r="F249" s="20">
        <v>11</v>
      </c>
      <c r="G249" s="20">
        <v>11</v>
      </c>
      <c r="H249" s="18">
        <v>4.4869565217391303</v>
      </c>
      <c r="I249" s="18">
        <v>49.356521739130436</v>
      </c>
      <c r="J249" s="21" t="s">
        <v>2680</v>
      </c>
      <c r="K249" s="21" t="s">
        <v>2530</v>
      </c>
    </row>
    <row r="250" spans="1:11" x14ac:dyDescent="0.25">
      <c r="A250" s="22">
        <v>46280</v>
      </c>
      <c r="B250" s="21" t="s">
        <v>2529</v>
      </c>
      <c r="C250" s="21" t="s">
        <v>2491</v>
      </c>
      <c r="D250" s="21" t="s">
        <v>2492</v>
      </c>
      <c r="E250" s="20">
        <v>0</v>
      </c>
      <c r="F250" s="20">
        <v>10</v>
      </c>
      <c r="G250" s="20">
        <v>10</v>
      </c>
      <c r="H250" s="18">
        <v>8.7111111111111104</v>
      </c>
      <c r="I250" s="18">
        <v>87.1111111111111</v>
      </c>
      <c r="J250" s="21" t="s">
        <v>2680</v>
      </c>
      <c r="K250" s="21" t="s">
        <v>2530</v>
      </c>
    </row>
    <row r="251" spans="1:11" x14ac:dyDescent="0.25">
      <c r="A251" s="22">
        <v>46280</v>
      </c>
      <c r="B251" s="21" t="s">
        <v>2529</v>
      </c>
      <c r="C251" s="21" t="s">
        <v>2493</v>
      </c>
      <c r="D251" s="21" t="s">
        <v>2494</v>
      </c>
      <c r="E251" s="20">
        <v>0</v>
      </c>
      <c r="F251" s="20">
        <v>6</v>
      </c>
      <c r="G251" s="20">
        <v>6</v>
      </c>
      <c r="H251" s="18">
        <v>4.375</v>
      </c>
      <c r="I251" s="18">
        <v>26.25</v>
      </c>
      <c r="J251" s="21" t="s">
        <v>2680</v>
      </c>
      <c r="K251" s="21" t="s">
        <v>2530</v>
      </c>
    </row>
    <row r="252" spans="1:11" x14ac:dyDescent="0.25">
      <c r="A252" s="22">
        <v>46280</v>
      </c>
      <c r="B252" s="21" t="s">
        <v>2529</v>
      </c>
      <c r="C252" s="21" t="s">
        <v>2495</v>
      </c>
      <c r="D252" s="21" t="s">
        <v>2496</v>
      </c>
      <c r="E252" s="20">
        <v>0</v>
      </c>
      <c r="F252" s="20">
        <v>22</v>
      </c>
      <c r="G252" s="20">
        <v>22</v>
      </c>
      <c r="H252" s="18">
        <v>0</v>
      </c>
      <c r="I252" s="18">
        <v>0</v>
      </c>
      <c r="J252" s="21" t="s">
        <v>2680</v>
      </c>
      <c r="K252" s="21" t="s">
        <v>2530</v>
      </c>
    </row>
    <row r="253" spans="1:11" x14ac:dyDescent="0.25">
      <c r="A253" s="22">
        <v>46280</v>
      </c>
      <c r="B253" s="21" t="s">
        <v>2529</v>
      </c>
      <c r="C253" s="21" t="s">
        <v>2497</v>
      </c>
      <c r="D253" s="21" t="s">
        <v>2498</v>
      </c>
      <c r="E253" s="20">
        <v>0</v>
      </c>
      <c r="F253" s="20">
        <v>4</v>
      </c>
      <c r="G253" s="20">
        <v>4</v>
      </c>
      <c r="H253" s="18">
        <v>0</v>
      </c>
      <c r="I253" s="18">
        <v>0</v>
      </c>
      <c r="J253" s="21" t="s">
        <v>2680</v>
      </c>
      <c r="K253" s="21" t="s">
        <v>2530</v>
      </c>
    </row>
    <row r="254" spans="1:11" x14ac:dyDescent="0.25">
      <c r="A254" s="22">
        <v>46280</v>
      </c>
      <c r="B254" s="21" t="s">
        <v>2529</v>
      </c>
      <c r="C254" s="21" t="s">
        <v>2499</v>
      </c>
      <c r="D254" s="21" t="s">
        <v>2500</v>
      </c>
      <c r="E254" s="20">
        <v>0</v>
      </c>
      <c r="F254" s="20">
        <v>7</v>
      </c>
      <c r="G254" s="20">
        <v>7</v>
      </c>
      <c r="H254" s="18">
        <v>0</v>
      </c>
      <c r="I254" s="18">
        <v>0</v>
      </c>
      <c r="J254" s="21" t="s">
        <v>2680</v>
      </c>
      <c r="K254" s="21" t="s">
        <v>2530</v>
      </c>
    </row>
    <row r="255" spans="1:11" x14ac:dyDescent="0.25">
      <c r="A255" s="22">
        <v>46280</v>
      </c>
      <c r="B255" s="21" t="s">
        <v>2529</v>
      </c>
      <c r="C255" s="21" t="s">
        <v>2505</v>
      </c>
      <c r="D255" s="21" t="s">
        <v>2506</v>
      </c>
      <c r="E255" s="20">
        <v>0</v>
      </c>
      <c r="F255" s="20">
        <v>21</v>
      </c>
      <c r="G255" s="20">
        <v>21</v>
      </c>
      <c r="H255" s="18">
        <v>0</v>
      </c>
      <c r="I255" s="18">
        <v>0</v>
      </c>
      <c r="J255" s="21" t="s">
        <v>2680</v>
      </c>
      <c r="K255" s="21" t="s">
        <v>2530</v>
      </c>
    </row>
    <row r="256" spans="1:11" x14ac:dyDescent="0.25">
      <c r="A256" s="22">
        <v>46280</v>
      </c>
      <c r="B256" s="21" t="s">
        <v>2529</v>
      </c>
      <c r="C256" s="21" t="s">
        <v>2507</v>
      </c>
      <c r="D256" s="21" t="s">
        <v>2508</v>
      </c>
      <c r="E256" s="20">
        <v>0</v>
      </c>
      <c r="F256" s="20">
        <v>28</v>
      </c>
      <c r="G256" s="20">
        <v>28</v>
      </c>
      <c r="H256" s="18">
        <v>0</v>
      </c>
      <c r="I256" s="18">
        <v>0</v>
      </c>
      <c r="J256" s="21" t="s">
        <v>2680</v>
      </c>
      <c r="K256" s="21" t="s">
        <v>2530</v>
      </c>
    </row>
    <row r="257" spans="1:11" x14ac:dyDescent="0.25">
      <c r="A257" s="22">
        <v>46280</v>
      </c>
      <c r="B257" s="21" t="s">
        <v>2529</v>
      </c>
      <c r="C257" s="21" t="s">
        <v>2509</v>
      </c>
      <c r="D257" s="21" t="s">
        <v>2510</v>
      </c>
      <c r="E257" s="20">
        <v>0</v>
      </c>
      <c r="F257" s="20">
        <v>8</v>
      </c>
      <c r="G257" s="20">
        <v>8</v>
      </c>
      <c r="H257" s="18">
        <v>0</v>
      </c>
      <c r="I257" s="18">
        <v>0</v>
      </c>
      <c r="J257" s="21" t="s">
        <v>2680</v>
      </c>
      <c r="K257" s="21" t="s">
        <v>2530</v>
      </c>
    </row>
    <row r="258" spans="1:11" x14ac:dyDescent="0.25">
      <c r="A258" s="22">
        <v>46280</v>
      </c>
      <c r="B258" s="21" t="s">
        <v>2529</v>
      </c>
      <c r="C258" s="21" t="s">
        <v>2511</v>
      </c>
      <c r="D258" s="21" t="s">
        <v>2512</v>
      </c>
      <c r="E258" s="20">
        <v>0</v>
      </c>
      <c r="F258" s="20">
        <v>11</v>
      </c>
      <c r="G258" s="20">
        <v>11</v>
      </c>
      <c r="H258" s="18">
        <v>0</v>
      </c>
      <c r="I258" s="18">
        <v>0</v>
      </c>
      <c r="J258" s="21" t="s">
        <v>2680</v>
      </c>
      <c r="K258" s="21" t="s">
        <v>2530</v>
      </c>
    </row>
    <row r="259" spans="1:11" x14ac:dyDescent="0.25">
      <c r="A259" s="22">
        <v>46280</v>
      </c>
      <c r="B259" s="21" t="s">
        <v>2529</v>
      </c>
      <c r="C259" s="21" t="s">
        <v>2513</v>
      </c>
      <c r="D259" s="21" t="s">
        <v>2514</v>
      </c>
      <c r="E259" s="20">
        <v>0</v>
      </c>
      <c r="F259" s="20">
        <v>1</v>
      </c>
      <c r="G259" s="20">
        <v>1</v>
      </c>
      <c r="H259" s="18">
        <v>0</v>
      </c>
      <c r="I259" s="18">
        <v>0</v>
      </c>
      <c r="J259" s="21" t="s">
        <v>2680</v>
      </c>
      <c r="K259" s="21" t="s">
        <v>2530</v>
      </c>
    </row>
    <row r="260" spans="1:11" x14ac:dyDescent="0.25">
      <c r="A260" s="22">
        <v>46280</v>
      </c>
      <c r="B260" s="21" t="s">
        <v>2529</v>
      </c>
      <c r="C260" s="21" t="s">
        <v>2515</v>
      </c>
      <c r="D260" s="21" t="s">
        <v>2516</v>
      </c>
      <c r="E260" s="20">
        <v>0</v>
      </c>
      <c r="F260" s="20">
        <v>3</v>
      </c>
      <c r="G260" s="20">
        <v>3</v>
      </c>
      <c r="H260" s="18">
        <v>0</v>
      </c>
      <c r="I260" s="18">
        <v>0</v>
      </c>
      <c r="J260" s="21" t="s">
        <v>2680</v>
      </c>
      <c r="K260" s="21" t="s">
        <v>2530</v>
      </c>
    </row>
    <row r="261" spans="1:11" x14ac:dyDescent="0.25">
      <c r="A261" s="22">
        <v>46280</v>
      </c>
      <c r="B261" s="21" t="s">
        <v>2529</v>
      </c>
      <c r="C261" s="21" t="s">
        <v>2564</v>
      </c>
      <c r="D261" s="21" t="s">
        <v>2565</v>
      </c>
      <c r="E261" s="20">
        <v>0</v>
      </c>
      <c r="F261" s="20">
        <v>41</v>
      </c>
      <c r="G261" s="20">
        <v>41</v>
      </c>
      <c r="H261" s="18">
        <v>0</v>
      </c>
      <c r="I261" s="18">
        <v>0</v>
      </c>
      <c r="J261" s="21" t="s">
        <v>2680</v>
      </c>
      <c r="K261" s="21" t="s">
        <v>2530</v>
      </c>
    </row>
    <row r="262" spans="1:11" x14ac:dyDescent="0.25">
      <c r="A262" s="22">
        <v>46280</v>
      </c>
      <c r="B262" s="21" t="s">
        <v>2529</v>
      </c>
      <c r="C262" s="21" t="s">
        <v>1240</v>
      </c>
      <c r="D262" s="21" t="s">
        <v>2570</v>
      </c>
      <c r="E262" s="20">
        <v>0</v>
      </c>
      <c r="F262" s="20">
        <v>9</v>
      </c>
      <c r="G262" s="20">
        <v>9</v>
      </c>
      <c r="H262" s="18">
        <v>0</v>
      </c>
      <c r="I262" s="18">
        <v>0</v>
      </c>
      <c r="J262" s="21" t="s">
        <v>2680</v>
      </c>
      <c r="K262" s="21" t="s">
        <v>2530</v>
      </c>
    </row>
    <row r="263" spans="1:11" x14ac:dyDescent="0.25">
      <c r="A263" s="22">
        <v>46296</v>
      </c>
      <c r="B263" s="21" t="s">
        <v>2683</v>
      </c>
      <c r="C263" s="21" t="s">
        <v>175</v>
      </c>
      <c r="D263" s="21" t="s">
        <v>176</v>
      </c>
      <c r="E263" s="20">
        <v>14</v>
      </c>
      <c r="F263" s="20">
        <v>14</v>
      </c>
      <c r="G263" s="20">
        <v>0</v>
      </c>
      <c r="H263" s="18">
        <v>12.99</v>
      </c>
      <c r="I263" s="18">
        <v>0</v>
      </c>
      <c r="J263" s="21" t="s">
        <v>2666</v>
      </c>
    </row>
    <row r="264" spans="1:11" x14ac:dyDescent="0.25">
      <c r="A264" s="22">
        <v>46296</v>
      </c>
      <c r="B264" s="21" t="s">
        <v>2683</v>
      </c>
      <c r="C264" s="21" t="s">
        <v>177</v>
      </c>
      <c r="D264" s="21" t="s">
        <v>178</v>
      </c>
      <c r="E264" s="20">
        <v>49</v>
      </c>
      <c r="F264" s="20">
        <v>47</v>
      </c>
      <c r="G264" s="20">
        <v>-2</v>
      </c>
      <c r="H264" s="18">
        <v>12.99</v>
      </c>
      <c r="I264" s="18">
        <v>-25.98</v>
      </c>
      <c r="J264" s="21" t="s">
        <v>2666</v>
      </c>
    </row>
    <row r="265" spans="1:11" x14ac:dyDescent="0.25">
      <c r="A265" s="22">
        <v>46296</v>
      </c>
      <c r="B265" s="21" t="s">
        <v>2683</v>
      </c>
      <c r="C265" s="21" t="s">
        <v>487</v>
      </c>
      <c r="D265" s="21" t="s">
        <v>488</v>
      </c>
      <c r="E265" s="20">
        <v>7</v>
      </c>
      <c r="F265" s="20">
        <v>7</v>
      </c>
      <c r="G265" s="20">
        <v>0</v>
      </c>
      <c r="H265" s="18">
        <v>19.567499999999999</v>
      </c>
      <c r="I265" s="18">
        <v>0</v>
      </c>
      <c r="J265" s="21" t="s">
        <v>2666</v>
      </c>
    </row>
    <row r="266" spans="1:11" x14ac:dyDescent="0.25">
      <c r="A266" s="22">
        <v>46296</v>
      </c>
      <c r="B266" s="21" t="s">
        <v>2683</v>
      </c>
      <c r="C266" s="21" t="s">
        <v>493</v>
      </c>
      <c r="D266" s="21" t="s">
        <v>494</v>
      </c>
      <c r="E266" s="20">
        <v>2</v>
      </c>
      <c r="F266" s="20">
        <v>1</v>
      </c>
      <c r="G266" s="20">
        <v>-1</v>
      </c>
      <c r="H266" s="18">
        <v>26.085000000000001</v>
      </c>
      <c r="I266" s="18">
        <v>-26.085000000000001</v>
      </c>
      <c r="J266" s="21" t="s">
        <v>2666</v>
      </c>
    </row>
    <row r="267" spans="1:11" x14ac:dyDescent="0.25">
      <c r="A267" s="22">
        <v>46296</v>
      </c>
      <c r="B267" s="21" t="s">
        <v>2683</v>
      </c>
      <c r="C267" s="21" t="s">
        <v>732</v>
      </c>
      <c r="D267" s="21" t="s">
        <v>733</v>
      </c>
      <c r="E267" s="20">
        <v>9</v>
      </c>
      <c r="F267" s="20">
        <v>10</v>
      </c>
      <c r="G267" s="20">
        <v>1</v>
      </c>
      <c r="H267" s="18">
        <v>19.567499999999999</v>
      </c>
      <c r="I267" s="18">
        <v>19.567499999999999</v>
      </c>
      <c r="J267" s="21" t="s">
        <v>2666</v>
      </c>
    </row>
    <row r="268" spans="1:11" x14ac:dyDescent="0.25">
      <c r="A268" s="22">
        <v>46296</v>
      </c>
      <c r="B268" s="21" t="s">
        <v>2683</v>
      </c>
      <c r="C268" s="21" t="s">
        <v>736</v>
      </c>
      <c r="D268" s="21" t="s">
        <v>737</v>
      </c>
      <c r="E268" s="20">
        <v>12</v>
      </c>
      <c r="F268" s="20">
        <v>8</v>
      </c>
      <c r="G268" s="20">
        <v>-4</v>
      </c>
      <c r="H268" s="18">
        <v>19.567499999999999</v>
      </c>
      <c r="I268" s="18">
        <v>-78.27</v>
      </c>
      <c r="J268" s="21" t="s">
        <v>2666</v>
      </c>
    </row>
    <row r="269" spans="1:11" x14ac:dyDescent="0.25">
      <c r="A269" s="22">
        <v>46296</v>
      </c>
      <c r="B269" s="21" t="s">
        <v>2683</v>
      </c>
      <c r="C269" s="21" t="s">
        <v>1092</v>
      </c>
      <c r="D269" s="21" t="s">
        <v>1093</v>
      </c>
      <c r="E269" s="20">
        <v>7</v>
      </c>
      <c r="F269" s="20">
        <v>7</v>
      </c>
      <c r="G269" s="20">
        <v>0</v>
      </c>
      <c r="H269" s="18">
        <v>9.7799999999999994</v>
      </c>
      <c r="I269" s="18">
        <v>0</v>
      </c>
      <c r="J269" s="21" t="s">
        <v>2666</v>
      </c>
    </row>
    <row r="270" spans="1:11" x14ac:dyDescent="0.25">
      <c r="A270" s="22">
        <v>46296</v>
      </c>
      <c r="B270" s="21" t="s">
        <v>2683</v>
      </c>
      <c r="C270" s="21" t="s">
        <v>1326</v>
      </c>
      <c r="D270" s="21" t="s">
        <v>1327</v>
      </c>
      <c r="E270" s="20">
        <v>14</v>
      </c>
      <c r="F270" s="20">
        <v>14</v>
      </c>
      <c r="G270" s="20">
        <v>0</v>
      </c>
      <c r="H270" s="18">
        <v>13.0425</v>
      </c>
      <c r="I270" s="18">
        <v>0</v>
      </c>
      <c r="J270" s="21" t="s">
        <v>2666</v>
      </c>
    </row>
    <row r="271" spans="1:11" x14ac:dyDescent="0.25">
      <c r="A271" s="22">
        <v>46296</v>
      </c>
      <c r="B271" s="21" t="s">
        <v>2683</v>
      </c>
      <c r="C271" s="21" t="s">
        <v>1330</v>
      </c>
      <c r="D271" s="21" t="s">
        <v>1331</v>
      </c>
      <c r="E271" s="20">
        <v>18</v>
      </c>
      <c r="F271" s="20">
        <v>15</v>
      </c>
      <c r="G271" s="20">
        <v>-3</v>
      </c>
      <c r="H271" s="18">
        <v>13.0425</v>
      </c>
      <c r="I271" s="18">
        <v>-39.127499999999998</v>
      </c>
      <c r="J271" s="21" t="s">
        <v>2666</v>
      </c>
    </row>
    <row r="272" spans="1:11" x14ac:dyDescent="0.25">
      <c r="A272" s="22">
        <v>46296</v>
      </c>
      <c r="B272" s="21" t="s">
        <v>2683</v>
      </c>
      <c r="C272" s="21" t="s">
        <v>1462</v>
      </c>
      <c r="D272" s="21" t="s">
        <v>1463</v>
      </c>
      <c r="E272" s="20">
        <v>13</v>
      </c>
      <c r="F272" s="20">
        <v>12</v>
      </c>
      <c r="G272" s="20">
        <v>-1</v>
      </c>
      <c r="H272" s="18">
        <v>13.0425</v>
      </c>
      <c r="I272" s="18">
        <v>-13.0425</v>
      </c>
      <c r="J272" s="21" t="s">
        <v>2666</v>
      </c>
    </row>
    <row r="273" spans="1:10" x14ac:dyDescent="0.25">
      <c r="A273" s="22">
        <v>46296</v>
      </c>
      <c r="B273" s="21" t="s">
        <v>2683</v>
      </c>
      <c r="C273" s="21" t="s">
        <v>1464</v>
      </c>
      <c r="D273" s="21" t="s">
        <v>1465</v>
      </c>
      <c r="E273" s="20">
        <v>10</v>
      </c>
      <c r="F273" s="20">
        <v>9</v>
      </c>
      <c r="G273" s="20">
        <v>-1</v>
      </c>
      <c r="H273" s="18">
        <v>13.0425</v>
      </c>
      <c r="I273" s="18">
        <v>-13.0425</v>
      </c>
      <c r="J273" s="21" t="s">
        <v>2666</v>
      </c>
    </row>
    <row r="274" spans="1:10" x14ac:dyDescent="0.25">
      <c r="A274" s="22">
        <v>46296</v>
      </c>
      <c r="B274" s="21" t="s">
        <v>2683</v>
      </c>
      <c r="C274" s="21" t="s">
        <v>1474</v>
      </c>
      <c r="D274" s="21" t="s">
        <v>1475</v>
      </c>
      <c r="E274" s="20">
        <v>9</v>
      </c>
      <c r="F274" s="20">
        <v>8</v>
      </c>
      <c r="G274" s="20">
        <v>-1</v>
      </c>
      <c r="H274" s="18">
        <v>13.0425</v>
      </c>
      <c r="I274" s="18">
        <v>-13.0425</v>
      </c>
      <c r="J274" s="21" t="s">
        <v>2666</v>
      </c>
    </row>
    <row r="275" spans="1:10" x14ac:dyDescent="0.25">
      <c r="A275" s="22">
        <v>46296</v>
      </c>
      <c r="B275" s="21" t="s">
        <v>2683</v>
      </c>
      <c r="C275" s="21" t="s">
        <v>1734</v>
      </c>
      <c r="D275" s="21" t="s">
        <v>1735</v>
      </c>
      <c r="E275" s="20">
        <v>0</v>
      </c>
      <c r="F275" s="20">
        <v>1</v>
      </c>
      <c r="G275" s="20">
        <v>1</v>
      </c>
      <c r="H275" s="18">
        <v>9.7799999999999994</v>
      </c>
      <c r="I275" s="18">
        <v>9.7799999999999994</v>
      </c>
      <c r="J275" s="21" t="s">
        <v>2666</v>
      </c>
    </row>
    <row r="276" spans="1:10" x14ac:dyDescent="0.25">
      <c r="A276" s="22">
        <v>46296</v>
      </c>
      <c r="B276" s="21" t="s">
        <v>2683</v>
      </c>
      <c r="C276" s="21" t="s">
        <v>1736</v>
      </c>
      <c r="D276" s="21" t="s">
        <v>1737</v>
      </c>
      <c r="E276" s="20">
        <v>3</v>
      </c>
      <c r="F276" s="20">
        <v>3</v>
      </c>
      <c r="G276" s="20">
        <v>0</v>
      </c>
      <c r="H276" s="18">
        <v>9.7799999999999994</v>
      </c>
      <c r="I276" s="18">
        <v>0</v>
      </c>
      <c r="J276" s="21" t="s">
        <v>2666</v>
      </c>
    </row>
    <row r="277" spans="1:10" x14ac:dyDescent="0.25">
      <c r="A277" s="22">
        <v>46296</v>
      </c>
      <c r="B277" s="21" t="s">
        <v>2683</v>
      </c>
      <c r="C277" s="21" t="s">
        <v>1989</v>
      </c>
      <c r="D277" s="21" t="s">
        <v>1990</v>
      </c>
      <c r="E277" s="20">
        <v>4</v>
      </c>
      <c r="F277" s="20">
        <v>4</v>
      </c>
      <c r="G277" s="20">
        <v>0</v>
      </c>
      <c r="H277" s="18">
        <v>58.695</v>
      </c>
      <c r="I277" s="18">
        <v>0</v>
      </c>
      <c r="J277" s="21" t="s">
        <v>2666</v>
      </c>
    </row>
    <row r="278" spans="1:10" x14ac:dyDescent="0.25">
      <c r="A278" s="22">
        <v>46296</v>
      </c>
      <c r="B278" s="21" t="s">
        <v>2683</v>
      </c>
      <c r="C278" s="21" t="s">
        <v>1991</v>
      </c>
      <c r="D278" s="21" t="s">
        <v>1992</v>
      </c>
      <c r="E278" s="20">
        <v>4</v>
      </c>
      <c r="F278" s="20">
        <v>4</v>
      </c>
      <c r="G278" s="20">
        <v>0</v>
      </c>
      <c r="H278" s="18">
        <v>52.177500000000002</v>
      </c>
      <c r="I278" s="18">
        <v>0</v>
      </c>
      <c r="J278" s="21" t="s">
        <v>2666</v>
      </c>
    </row>
    <row r="279" spans="1:10" x14ac:dyDescent="0.25">
      <c r="A279" s="22">
        <v>46296</v>
      </c>
      <c r="B279" s="21" t="s">
        <v>2683</v>
      </c>
      <c r="C279" s="21" t="s">
        <v>1993</v>
      </c>
      <c r="D279" s="21" t="s">
        <v>1994</v>
      </c>
      <c r="E279" s="20">
        <v>5</v>
      </c>
      <c r="F279" s="20">
        <v>4</v>
      </c>
      <c r="G279" s="20">
        <v>-1</v>
      </c>
      <c r="H279" s="18">
        <v>58.695</v>
      </c>
      <c r="I279" s="18">
        <v>-58.695</v>
      </c>
      <c r="J279" s="21" t="s">
        <v>2666</v>
      </c>
    </row>
    <row r="280" spans="1:10" x14ac:dyDescent="0.25">
      <c r="A280" s="22">
        <v>46296</v>
      </c>
      <c r="B280" s="21" t="s">
        <v>2683</v>
      </c>
      <c r="C280" s="21" t="s">
        <v>1999</v>
      </c>
      <c r="D280" s="21" t="s">
        <v>2000</v>
      </c>
      <c r="E280" s="20">
        <v>6</v>
      </c>
      <c r="F280" s="20">
        <v>5</v>
      </c>
      <c r="G280" s="20">
        <v>-1</v>
      </c>
      <c r="H280" s="18">
        <v>58.695</v>
      </c>
      <c r="I280" s="18">
        <v>-58.695</v>
      </c>
      <c r="J280" s="21" t="s">
        <v>2666</v>
      </c>
    </row>
    <row r="281" spans="1:10" x14ac:dyDescent="0.25">
      <c r="A281" s="22">
        <v>46296</v>
      </c>
      <c r="B281" s="21" t="s">
        <v>2683</v>
      </c>
      <c r="C281" s="21" t="s">
        <v>2089</v>
      </c>
      <c r="D281" s="21" t="s">
        <v>2090</v>
      </c>
      <c r="E281" s="20">
        <v>10</v>
      </c>
      <c r="F281" s="20">
        <v>10</v>
      </c>
      <c r="G281" s="20">
        <v>0</v>
      </c>
      <c r="H281" s="18">
        <v>9.7799999999999994</v>
      </c>
      <c r="I281" s="18">
        <v>0</v>
      </c>
      <c r="J281" s="21" t="s">
        <v>2666</v>
      </c>
    </row>
    <row r="282" spans="1:10" x14ac:dyDescent="0.25">
      <c r="A282" s="22">
        <v>46296</v>
      </c>
      <c r="B282" s="21" t="s">
        <v>2683</v>
      </c>
      <c r="C282" s="21" t="s">
        <v>2091</v>
      </c>
      <c r="D282" s="21" t="s">
        <v>2092</v>
      </c>
      <c r="E282" s="20">
        <v>4</v>
      </c>
      <c r="F282" s="20">
        <v>2</v>
      </c>
      <c r="G282" s="20">
        <v>-2</v>
      </c>
      <c r="H282" s="18">
        <v>9.7799999999999994</v>
      </c>
      <c r="I282" s="18">
        <v>-19.559999999999999</v>
      </c>
      <c r="J282" s="21" t="s">
        <v>2666</v>
      </c>
    </row>
    <row r="283" spans="1:10" x14ac:dyDescent="0.25">
      <c r="A283" s="22">
        <v>46296</v>
      </c>
      <c r="B283" s="21" t="s">
        <v>2683</v>
      </c>
      <c r="C283" s="21" t="s">
        <v>2093</v>
      </c>
      <c r="D283" s="21" t="s">
        <v>2094</v>
      </c>
      <c r="E283" s="20">
        <v>8</v>
      </c>
      <c r="F283" s="20">
        <v>8</v>
      </c>
      <c r="G283" s="20">
        <v>0</v>
      </c>
      <c r="H283" s="18">
        <v>6.5250000000000004</v>
      </c>
      <c r="I283" s="18">
        <v>0</v>
      </c>
      <c r="J283" s="21" t="s">
        <v>2666</v>
      </c>
    </row>
    <row r="284" spans="1:10" x14ac:dyDescent="0.25">
      <c r="A284" s="22">
        <v>46296</v>
      </c>
      <c r="B284" s="21" t="s">
        <v>2683</v>
      </c>
      <c r="C284" s="21" t="s">
        <v>2095</v>
      </c>
      <c r="D284" s="21" t="s">
        <v>2096</v>
      </c>
      <c r="E284" s="20">
        <v>6</v>
      </c>
      <c r="F284" s="20">
        <v>6</v>
      </c>
      <c r="G284" s="20">
        <v>0</v>
      </c>
      <c r="H284" s="18">
        <v>6.5250000000000004</v>
      </c>
      <c r="I284" s="18">
        <v>0</v>
      </c>
      <c r="J284" s="21" t="s">
        <v>2666</v>
      </c>
    </row>
    <row r="285" spans="1:10" x14ac:dyDescent="0.25">
      <c r="A285" s="22">
        <v>46296</v>
      </c>
      <c r="B285" s="21" t="s">
        <v>2683</v>
      </c>
      <c r="C285" s="21" t="s">
        <v>2369</v>
      </c>
      <c r="D285" s="21" t="s">
        <v>2370</v>
      </c>
      <c r="E285" s="20">
        <v>20</v>
      </c>
      <c r="F285" s="20">
        <v>17</v>
      </c>
      <c r="G285" s="20">
        <v>-3</v>
      </c>
      <c r="H285" s="18">
        <v>16.305</v>
      </c>
      <c r="I285" s="18">
        <v>-48.914999999999999</v>
      </c>
      <c r="J285" s="21" t="s">
        <v>2666</v>
      </c>
    </row>
    <row r="286" spans="1:10" x14ac:dyDescent="0.25">
      <c r="A286" s="22">
        <v>46296</v>
      </c>
      <c r="B286" s="21" t="s">
        <v>2683</v>
      </c>
      <c r="C286" s="21" t="s">
        <v>2371</v>
      </c>
      <c r="D286" s="21" t="s">
        <v>2372</v>
      </c>
      <c r="E286" s="20">
        <v>14</v>
      </c>
      <c r="F286" s="20">
        <v>12</v>
      </c>
      <c r="G286" s="20">
        <v>-2</v>
      </c>
      <c r="H286" s="18">
        <v>13.0425</v>
      </c>
      <c r="I286" s="18">
        <v>-26.085000000000001</v>
      </c>
      <c r="J286" s="21" t="s">
        <v>2666</v>
      </c>
    </row>
    <row r="287" spans="1:10" x14ac:dyDescent="0.25">
      <c r="A287" s="22">
        <v>46296</v>
      </c>
      <c r="B287" s="21" t="s">
        <v>2683</v>
      </c>
      <c r="C287" s="21" t="s">
        <v>2509</v>
      </c>
      <c r="D287" s="21" t="s">
        <v>2510</v>
      </c>
      <c r="E287" s="20">
        <v>8</v>
      </c>
      <c r="F287" s="20">
        <v>8</v>
      </c>
      <c r="G287" s="20">
        <v>0</v>
      </c>
      <c r="H287" s="18">
        <v>0</v>
      </c>
      <c r="I287" s="18">
        <v>0</v>
      </c>
      <c r="J287" s="21" t="s">
        <v>2666</v>
      </c>
    </row>
    <row r="288" spans="1:10" x14ac:dyDescent="0.25">
      <c r="A288" s="22">
        <v>46296</v>
      </c>
      <c r="B288" s="21" t="s">
        <v>2683</v>
      </c>
      <c r="C288" s="21" t="s">
        <v>2511</v>
      </c>
      <c r="D288" s="21" t="s">
        <v>2512</v>
      </c>
      <c r="E288" s="20">
        <v>11</v>
      </c>
      <c r="F288" s="20">
        <v>11</v>
      </c>
      <c r="G288" s="20">
        <v>0</v>
      </c>
      <c r="H288" s="18">
        <v>0</v>
      </c>
      <c r="I288" s="18">
        <v>0</v>
      </c>
      <c r="J288" s="21" t="s">
        <v>2666</v>
      </c>
    </row>
    <row r="289" spans="1:10" x14ac:dyDescent="0.25">
      <c r="A289" s="22">
        <v>46296</v>
      </c>
      <c r="B289" s="21" t="s">
        <v>2683</v>
      </c>
      <c r="C289" s="21" t="s">
        <v>2513</v>
      </c>
      <c r="D289" s="21" t="s">
        <v>2514</v>
      </c>
      <c r="E289" s="20">
        <v>1</v>
      </c>
      <c r="F289" s="20">
        <v>1</v>
      </c>
      <c r="G289" s="20">
        <v>0</v>
      </c>
      <c r="H289" s="18">
        <v>0</v>
      </c>
      <c r="I289" s="18">
        <v>0</v>
      </c>
      <c r="J289" s="21" t="s">
        <v>2666</v>
      </c>
    </row>
    <row r="290" spans="1:10" x14ac:dyDescent="0.25">
      <c r="A290" s="22">
        <v>46296</v>
      </c>
      <c r="B290" s="21" t="s">
        <v>2683</v>
      </c>
      <c r="C290" s="21" t="s">
        <v>2515</v>
      </c>
      <c r="D290" s="21" t="s">
        <v>2516</v>
      </c>
      <c r="E290" s="20">
        <v>3</v>
      </c>
      <c r="F290" s="20">
        <v>2</v>
      </c>
      <c r="G290" s="20">
        <v>-1</v>
      </c>
      <c r="H290" s="18">
        <v>0</v>
      </c>
      <c r="I290" s="18">
        <v>0</v>
      </c>
      <c r="J290" s="21" t="s">
        <v>2666</v>
      </c>
    </row>
    <row r="291" spans="1:10" x14ac:dyDescent="0.25">
      <c r="A291" s="22">
        <v>46296</v>
      </c>
      <c r="B291" s="21" t="s">
        <v>2683</v>
      </c>
      <c r="C291" s="21" t="s">
        <v>2564</v>
      </c>
      <c r="D291" s="21" t="s">
        <v>2565</v>
      </c>
      <c r="E291" s="20">
        <v>41</v>
      </c>
      <c r="F291" s="20">
        <v>40</v>
      </c>
      <c r="G291" s="20">
        <v>-1</v>
      </c>
      <c r="H291" s="18">
        <v>0</v>
      </c>
      <c r="I291" s="18">
        <v>0</v>
      </c>
      <c r="J291" s="21" t="s">
        <v>2666</v>
      </c>
    </row>
  </sheetData>
  <autoFilter ref="A3:K28287"/>
  <mergeCells count="2">
    <mergeCell ref="A1:K1"/>
    <mergeCell ref="A2:K2"/>
  </mergeCells>
  <conditionalFormatting sqref="J4:J28287">
    <cfRule type="expression" dxfId="10" priority="2">
      <formula>$J4="YES"</formula>
    </cfRule>
  </conditionalFormatting>
  <conditionalFormatting sqref="G4:G28287">
    <cfRule type="expression" dxfId="9" priority="3">
      <formula>AND($G4&lt;&gt;"",$G4&lt;0)</formula>
    </cfRule>
  </conditionalFormatting>
  <pageMargins left="0.75" right="0.75" top="1" bottom="1" header="0.511811023622047" footer="0.511811023622047"/>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I2001"/>
  <sheetViews>
    <sheetView workbookViewId="0">
      <pane xSplit="2" ySplit="5" topLeftCell="C252" activePane="bottomRight" state="frozen"/>
      <selection pane="topRight" activeCell="C1" sqref="C1"/>
      <selection pane="bottomLeft" activeCell="A6" sqref="A6"/>
      <selection pane="bottomRight" activeCell="H282" sqref="H282"/>
    </sheetView>
  </sheetViews>
  <sheetFormatPr defaultRowHeight="15" x14ac:dyDescent="0.25"/>
  <cols>
    <col min="1" max="1" width="13.7109375" customWidth="1"/>
    <col min="2" max="2" width="30.7109375" customWidth="1"/>
    <col min="3" max="5" width="13.7109375" customWidth="1"/>
    <col min="6" max="6" width="11.7109375" customWidth="1"/>
    <col min="7" max="7" width="15.7109375" customWidth="1"/>
    <col min="8" max="8" width="24.7109375" customWidth="1"/>
  </cols>
  <sheetData>
    <row r="1" spans="1:8" ht="27.95" customHeight="1" x14ac:dyDescent="0.25">
      <c r="A1" s="98" t="s">
        <v>2708</v>
      </c>
      <c r="B1" s="99"/>
      <c r="C1" s="99"/>
      <c r="D1" s="99"/>
      <c r="E1" s="99"/>
      <c r="F1" s="99"/>
      <c r="G1" s="99"/>
      <c r="H1" s="99"/>
    </row>
    <row r="2" spans="1:8" x14ac:dyDescent="0.25">
      <c r="A2" s="31" t="s">
        <v>2566</v>
      </c>
      <c r="B2" s="29" t="s">
        <v>2706</v>
      </c>
      <c r="C2" s="31" t="s">
        <v>2521</v>
      </c>
      <c r="D2" s="30">
        <v>46297</v>
      </c>
      <c r="E2" s="31" t="s">
        <v>2679</v>
      </c>
      <c r="F2" s="29"/>
      <c r="G2" s="31" t="s">
        <v>2524</v>
      </c>
      <c r="H2" s="29" t="s">
        <v>2531</v>
      </c>
    </row>
    <row r="3" spans="1:8" x14ac:dyDescent="0.25">
      <c r="A3" s="31" t="s">
        <v>87</v>
      </c>
      <c r="B3" s="29" t="s">
        <v>2707</v>
      </c>
      <c r="C3" s="31" t="s">
        <v>2567</v>
      </c>
      <c r="D3" s="29"/>
      <c r="E3" s="29"/>
      <c r="F3" s="29"/>
      <c r="G3" s="29"/>
      <c r="H3" s="29"/>
    </row>
    <row r="4" spans="1:8" ht="32.1" customHeight="1" x14ac:dyDescent="0.25"/>
    <row r="5" spans="1:8" ht="30" customHeight="1" x14ac:dyDescent="0.25">
      <c r="A5" s="83" t="s">
        <v>77</v>
      </c>
      <c r="B5" s="83" t="s">
        <v>78</v>
      </c>
      <c r="C5" s="83" t="s">
        <v>2535</v>
      </c>
      <c r="D5" s="83" t="s">
        <v>2536</v>
      </c>
      <c r="E5" s="83" t="s">
        <v>2537</v>
      </c>
      <c r="F5" s="83" t="s">
        <v>2538</v>
      </c>
      <c r="G5" s="83" t="s">
        <v>2539</v>
      </c>
      <c r="H5" s="83" t="s">
        <v>2528</v>
      </c>
    </row>
    <row r="6" spans="1:8" hidden="1" x14ac:dyDescent="0.25">
      <c r="A6" s="28" t="str">
        <f>IF(Items!$B5="","",Items!$A5)</f>
        <v>6007652002110</v>
      </c>
      <c r="B6" s="28" t="str">
        <f>IF(Items!$B5="","",Items!$B5)</f>
        <v>1 QUIRE CBOOK</v>
      </c>
      <c r="C6" s="32">
        <f>IF($B6="","",Items!$G5+SUMIFS(PurQty,PurItem,$B6,PurDate,"&lt;="&amp;$D$2)-SUMIFS(SalQty,SalItem,$B6,SalDate,"&lt;="&amp;$D$2)-SUMIFS(WoQty,WoItem,$B6,WoDate,"&lt;="&amp;$D$2)+SUMIFS(AdjQty,AdjItem,$B6,AdjDate,"&lt;="&amp;$D$2)+SUMIFS(LinVarQty,LinItem,$B6,LinPosted,"YES",LinDate,"&lt;="&amp;$D$2,LinID,"&lt;&gt;"&amp;$B$2))</f>
        <v>0</v>
      </c>
      <c r="D6" s="84">
        <v>0</v>
      </c>
      <c r="E6" s="32">
        <f t="shared" ref="E6:E69" si="0">IF(OR($B6="",$D6=""),"",$D6-$C6)</f>
        <v>0</v>
      </c>
      <c r="F6" s="33">
        <f>IF($B6="","",Items!$I5)</f>
        <v>13.0425</v>
      </c>
      <c r="G6" s="33">
        <f t="shared" ref="G6:G69" si="1">IF($E6="","",$E6*$F6)</f>
        <v>0</v>
      </c>
      <c r="H6" s="85"/>
    </row>
    <row r="7" spans="1:8" hidden="1" x14ac:dyDescent="0.25">
      <c r="A7" s="28" t="str">
        <f>IF(Items!$B6="","",Items!$A6)</f>
        <v>103A</v>
      </c>
      <c r="B7" s="28" t="str">
        <f>IF(Items!$B6="","",Items!$B6)</f>
        <v>1Litre Empties</v>
      </c>
      <c r="C7" s="32">
        <f>IF($B7="","",Items!$G6+SUMIFS(PurQty,PurItem,$B7,PurDate,"&lt;="&amp;$D$2)-SUMIFS(SalQty,SalItem,$B7,SalDate,"&lt;="&amp;$D$2)-SUMIFS(WoQty,WoItem,$B7,WoDate,"&lt;="&amp;$D$2)+SUMIFS(AdjQty,AdjItem,$B7,AdjDate,"&lt;="&amp;$D$2)+SUMIFS(LinVarQty,LinItem,$B7,LinPosted,"YES",LinDate,"&lt;="&amp;$D$2,LinID,"&lt;&gt;"&amp;$B$2))</f>
        <v>0</v>
      </c>
      <c r="D7" s="84">
        <v>0</v>
      </c>
      <c r="E7" s="32">
        <f t="shared" si="0"/>
        <v>0</v>
      </c>
      <c r="F7" s="33">
        <f>IF($B7="","",Items!$I6)</f>
        <v>0.6825</v>
      </c>
      <c r="G7" s="33">
        <f t="shared" si="1"/>
        <v>0</v>
      </c>
      <c r="H7" s="85"/>
    </row>
    <row r="8" spans="1:8" hidden="1" x14ac:dyDescent="0.25">
      <c r="A8" s="28" t="str">
        <f>IF(Items!$B7="","",Items!$A7)</f>
        <v>6007652003773</v>
      </c>
      <c r="B8" s="28" t="str">
        <f>IF(Items!$B7="","",Items!$B7)</f>
        <v>2 QUIRE CBOOK</v>
      </c>
      <c r="C8" s="32">
        <f>IF($B8="","",Items!$G7+SUMIFS(PurQty,PurItem,$B8,PurDate,"&lt;="&amp;$D$2)-SUMIFS(SalQty,SalItem,$B8,SalDate,"&lt;="&amp;$D$2)-SUMIFS(WoQty,WoItem,$B8,WoDate,"&lt;="&amp;$D$2)+SUMIFS(AdjQty,AdjItem,$B8,AdjDate,"&lt;="&amp;$D$2)+SUMIFS(LinVarQty,LinItem,$B8,LinPosted,"YES",LinDate,"&lt;="&amp;$D$2,LinID,"&lt;&gt;"&amp;$B$2))</f>
        <v>0</v>
      </c>
      <c r="D8" s="84">
        <v>0</v>
      </c>
      <c r="E8" s="32">
        <f t="shared" si="0"/>
        <v>0</v>
      </c>
      <c r="F8" s="33">
        <f>IF($B8="","",Items!$I7)</f>
        <v>19.567499999999999</v>
      </c>
      <c r="G8" s="33">
        <f t="shared" si="1"/>
        <v>0</v>
      </c>
      <c r="H8" s="85"/>
    </row>
    <row r="9" spans="1:8" hidden="1" x14ac:dyDescent="0.25">
      <c r="A9" s="28" t="str">
        <f>IF(Items!$B8="","",Items!$A8)</f>
        <v>7622210622211</v>
      </c>
      <c r="B9" s="28" t="str">
        <f>IF(Items!$B8="","",Items!$B8)</f>
        <v>5Star Cadbury Chocolate 48.5g</v>
      </c>
      <c r="C9" s="32">
        <f>IF($B9="","",Items!$G8+SUMIFS(PurQty,PurItem,$B9,PurDate,"&lt;="&amp;$D$2)-SUMIFS(SalQty,SalItem,$B9,SalDate,"&lt;="&amp;$D$2)-SUMIFS(WoQty,WoItem,$B9,WoDate,"&lt;="&amp;$D$2)+SUMIFS(AdjQty,AdjItem,$B9,AdjDate,"&lt;="&amp;$D$2)+SUMIFS(LinVarQty,LinItem,$B9,LinPosted,"YES",LinDate,"&lt;="&amp;$D$2,LinID,"&lt;&gt;"&amp;$B$2))</f>
        <v>0</v>
      </c>
      <c r="D9" s="84">
        <v>0</v>
      </c>
      <c r="E9" s="32">
        <f t="shared" si="0"/>
        <v>0</v>
      </c>
      <c r="F9" s="33">
        <f>IF($B9="","",Items!$I8)</f>
        <v>13.0425</v>
      </c>
      <c r="G9" s="33">
        <f t="shared" si="1"/>
        <v>0</v>
      </c>
      <c r="H9" s="85"/>
    </row>
    <row r="10" spans="1:8" hidden="1" x14ac:dyDescent="0.25">
      <c r="A10" s="28" t="str">
        <f>IF(Items!$B9="","",Items!$A9)</f>
        <v>6009888561973</v>
      </c>
      <c r="B10" s="28" t="str">
        <f>IF(Items!$B9="","",Items!$B9)</f>
        <v>7 Up  Lemon</v>
      </c>
      <c r="C10" s="32">
        <f>IF($B10="","",Items!$G9+SUMIFS(PurQty,PurItem,$B10,PurDate,"&lt;="&amp;$D$2)-SUMIFS(SalQty,SalItem,$B10,SalDate,"&lt;="&amp;$D$2)-SUMIFS(WoQty,WoItem,$B10,WoDate,"&lt;="&amp;$D$2)+SUMIFS(AdjQty,AdjItem,$B10,AdjDate,"&lt;="&amp;$D$2)+SUMIFS(LinVarQty,LinItem,$B10,LinPosted,"YES",LinDate,"&lt;="&amp;$D$2,LinID,"&lt;&gt;"&amp;$B$2))</f>
        <v>0</v>
      </c>
      <c r="D10" s="84">
        <v>0</v>
      </c>
      <c r="E10" s="32">
        <f t="shared" si="0"/>
        <v>0</v>
      </c>
      <c r="F10" s="33">
        <f>IF($B10="","",Items!$I9)</f>
        <v>6.5250000000000004</v>
      </c>
      <c r="G10" s="33">
        <f t="shared" si="1"/>
        <v>0</v>
      </c>
      <c r="H10" s="85"/>
    </row>
    <row r="11" spans="1:8" hidden="1" x14ac:dyDescent="0.25">
      <c r="A11" s="28" t="str">
        <f>IF(Items!$B10="","",Items!$A10)</f>
        <v>6009880793235</v>
      </c>
      <c r="B11" s="28" t="str">
        <f>IF(Items!$B10="","",Items!$B10)</f>
        <v>7UP  2L</v>
      </c>
      <c r="C11" s="32">
        <f>IF($B11="","",Items!$G10+SUMIFS(PurQty,PurItem,$B11,PurDate,"&lt;="&amp;$D$2)-SUMIFS(SalQty,SalItem,$B11,SalDate,"&lt;="&amp;$D$2)-SUMIFS(WoQty,WoItem,$B11,WoDate,"&lt;="&amp;$D$2)+SUMIFS(AdjQty,AdjItem,$B11,AdjDate,"&lt;="&amp;$D$2)+SUMIFS(LinVarQty,LinItem,$B11,LinPosted,"YES",LinDate,"&lt;="&amp;$D$2,LinID,"&lt;&gt;"&amp;$B$2))</f>
        <v>0</v>
      </c>
      <c r="D11" s="84">
        <v>0</v>
      </c>
      <c r="E11" s="32">
        <f t="shared" si="0"/>
        <v>0</v>
      </c>
      <c r="F11" s="33">
        <f>IF($B11="","",Items!$I10)</f>
        <v>16.305</v>
      </c>
      <c r="G11" s="33">
        <f t="shared" si="1"/>
        <v>0</v>
      </c>
      <c r="H11" s="85"/>
    </row>
    <row r="12" spans="1:8" hidden="1" x14ac:dyDescent="0.25">
      <c r="A12" s="28" t="str">
        <f>IF(Items!$B11="","",Items!$A11)</f>
        <v>6009880793075</v>
      </c>
      <c r="B12" s="28" t="str">
        <f>IF(Items!$B11="","",Items!$B11)</f>
        <v>7UP  500ml</v>
      </c>
      <c r="C12" s="32">
        <f>IF($B12="","",Items!$G11+SUMIFS(PurQty,PurItem,$B12,PurDate,"&lt;="&amp;$D$2)-SUMIFS(SalQty,SalItem,$B12,SalDate,"&lt;="&amp;$D$2)-SUMIFS(WoQty,WoItem,$B12,WoDate,"&lt;="&amp;$D$2)+SUMIFS(AdjQty,AdjItem,$B12,AdjDate,"&lt;="&amp;$D$2)+SUMIFS(LinVarQty,LinItem,$B12,LinPosted,"YES",LinDate,"&lt;="&amp;$D$2,LinID,"&lt;&gt;"&amp;$B$2))</f>
        <v>0</v>
      </c>
      <c r="D12" s="84">
        <v>0</v>
      </c>
      <c r="E12" s="32">
        <f t="shared" si="0"/>
        <v>0</v>
      </c>
      <c r="F12" s="33">
        <f>IF($B12="","",Items!$I11)</f>
        <v>6.5250000000000004</v>
      </c>
      <c r="G12" s="33">
        <f t="shared" si="1"/>
        <v>0</v>
      </c>
      <c r="H12" s="85"/>
    </row>
    <row r="13" spans="1:8" hidden="1" x14ac:dyDescent="0.25">
      <c r="A13" s="28" t="str">
        <f>IF(Items!$B12="","",Items!$A12)</f>
        <v>6004201005332</v>
      </c>
      <c r="B13" s="28" t="str">
        <f>IF(Items!$B12="","",Items!$B12)</f>
        <v>Airoma JasmMagnolia 210ML</v>
      </c>
      <c r="C13" s="32">
        <f>IF($B13="","",Items!$G12+SUMIFS(PurQty,PurItem,$B13,PurDate,"&lt;="&amp;$D$2)-SUMIFS(SalQty,SalItem,$B13,SalDate,"&lt;="&amp;$D$2)-SUMIFS(WoQty,WoItem,$B13,WoDate,"&lt;="&amp;$D$2)+SUMIFS(AdjQty,AdjItem,$B13,AdjDate,"&lt;="&amp;$D$2)+SUMIFS(LinVarQty,LinItem,$B13,LinPosted,"YES",LinDate,"&lt;="&amp;$D$2,LinID,"&lt;&gt;"&amp;$B$2))</f>
        <v>0</v>
      </c>
      <c r="D13" s="84">
        <v>0</v>
      </c>
      <c r="E13" s="32">
        <f t="shared" si="0"/>
        <v>0</v>
      </c>
      <c r="F13" s="33">
        <f>IF($B13="","",Items!$I12)</f>
        <v>22.822500000000002</v>
      </c>
      <c r="G13" s="33">
        <f t="shared" si="1"/>
        <v>0</v>
      </c>
      <c r="H13" s="85"/>
    </row>
    <row r="14" spans="1:8" hidden="1" x14ac:dyDescent="0.25">
      <c r="A14" s="28" t="str">
        <f>IF(Items!$B13="","",Items!$A13)</f>
        <v>6004201005042</v>
      </c>
      <c r="B14" s="28" t="str">
        <f>IF(Items!$B13="","",Items!$B13)</f>
        <v>Airoma Strawberry Fields  210ml</v>
      </c>
      <c r="C14" s="32">
        <f>IF($B14="","",Items!$G13+SUMIFS(PurQty,PurItem,$B14,PurDate,"&lt;="&amp;$D$2)-SUMIFS(SalQty,SalItem,$B14,SalDate,"&lt;="&amp;$D$2)-SUMIFS(WoQty,WoItem,$B14,WoDate,"&lt;="&amp;$D$2)+SUMIFS(AdjQty,AdjItem,$B14,AdjDate,"&lt;="&amp;$D$2)+SUMIFS(LinVarQty,LinItem,$B14,LinPosted,"YES",LinDate,"&lt;="&amp;$D$2,LinID,"&lt;&gt;"&amp;$B$2))</f>
        <v>0</v>
      </c>
      <c r="D14" s="84">
        <v>0</v>
      </c>
      <c r="E14" s="32">
        <f t="shared" si="0"/>
        <v>0</v>
      </c>
      <c r="F14" s="33">
        <f>IF($B14="","",Items!$I13)</f>
        <v>22.822500000000002</v>
      </c>
      <c r="G14" s="33">
        <f t="shared" si="1"/>
        <v>0</v>
      </c>
      <c r="H14" s="85"/>
    </row>
    <row r="15" spans="1:8" hidden="1" x14ac:dyDescent="0.25">
      <c r="A15" s="28" t="str">
        <f>IF(Items!$B14="","",Items!$A14)</f>
        <v>8700216268103</v>
      </c>
      <c r="B15" s="28" t="str">
        <f>IF(Items!$B14="","",Items!$B14)</f>
        <v>Always Pads 3in 1</v>
      </c>
      <c r="C15" s="32">
        <f>IF($B15="","",Items!$G14+SUMIFS(PurQty,PurItem,$B15,PurDate,"&lt;="&amp;$D$2)-SUMIFS(SalQty,SalItem,$B15,SalDate,"&lt;="&amp;$D$2)-SUMIFS(WoQty,WoItem,$B15,WoDate,"&lt;="&amp;$D$2)+SUMIFS(AdjQty,AdjItem,$B15,AdjDate,"&lt;="&amp;$D$2)+SUMIFS(LinVarQty,LinItem,$B15,LinPosted,"YES",LinDate,"&lt;="&amp;$D$2,LinID,"&lt;&gt;"&amp;$B$2))</f>
        <v>0</v>
      </c>
      <c r="D15" s="84">
        <v>0</v>
      </c>
      <c r="E15" s="32">
        <f t="shared" si="0"/>
        <v>0</v>
      </c>
      <c r="F15" s="33">
        <f>IF($B15="","",Items!$I14)</f>
        <v>16.305</v>
      </c>
      <c r="G15" s="33">
        <f t="shared" si="1"/>
        <v>0</v>
      </c>
      <c r="H15" s="85"/>
    </row>
    <row r="16" spans="1:8" hidden="1" x14ac:dyDescent="0.25">
      <c r="A16" s="28" t="str">
        <f>IF(Items!$B15="","",Items!$A15)</f>
        <v>4015400267607</v>
      </c>
      <c r="B16" s="28" t="str">
        <f>IF(Items!$B15="","",Items!$B15)</f>
        <v>Always Sanitary Pads 10s</v>
      </c>
      <c r="C16" s="32">
        <f>IF($B16="","",Items!$G15+SUMIFS(PurQty,PurItem,$B16,PurDate,"&lt;="&amp;$D$2)-SUMIFS(SalQty,SalItem,$B16,SalDate,"&lt;="&amp;$D$2)-SUMIFS(WoQty,WoItem,$B16,WoDate,"&lt;="&amp;$D$2)+SUMIFS(AdjQty,AdjItem,$B16,AdjDate,"&lt;="&amp;$D$2)+SUMIFS(LinVarQty,LinItem,$B16,LinPosted,"YES",LinDate,"&lt;="&amp;$D$2,LinID,"&lt;&gt;"&amp;$B$2))</f>
        <v>0</v>
      </c>
      <c r="D16" s="84">
        <v>0</v>
      </c>
      <c r="E16" s="32">
        <f t="shared" si="0"/>
        <v>0</v>
      </c>
      <c r="F16" s="33">
        <f>IF($B16="","",Items!$I15)</f>
        <v>16.305</v>
      </c>
      <c r="G16" s="33">
        <f t="shared" si="1"/>
        <v>0</v>
      </c>
      <c r="H16" s="85"/>
    </row>
    <row r="17" spans="1:8" x14ac:dyDescent="0.25">
      <c r="A17" s="28" t="str">
        <f>IF(Items!$B16="","",Items!$A16)</f>
        <v>4015400267669</v>
      </c>
      <c r="B17" s="28" t="str">
        <f>IF(Items!$B16="","",Items!$B16)</f>
        <v>Always Sarnitary Pads</v>
      </c>
      <c r="C17" s="32">
        <f>IF($B17="","",Items!$G16+SUMIFS(PurQty,PurItem,$B17,PurDate,"&lt;="&amp;$D$2)-SUMIFS(SalQty,SalItem,$B17,SalDate,"&lt;="&amp;$D$2)-SUMIFS(WoQty,WoItem,$B17,WoDate,"&lt;="&amp;$D$2)+SUMIFS(AdjQty,AdjItem,$B17,AdjDate,"&lt;="&amp;$D$2)+SUMIFS(LinVarQty,LinItem,$B17,LinPosted,"YES",LinDate,"&lt;="&amp;$D$2,LinID,"&lt;&gt;"&amp;$B$2))</f>
        <v>71</v>
      </c>
      <c r="D17" s="84">
        <v>67</v>
      </c>
      <c r="E17" s="32">
        <f t="shared" si="0"/>
        <v>-4</v>
      </c>
      <c r="F17" s="33">
        <f>IF($B17="","",Items!$I16)</f>
        <v>13.102499999999999</v>
      </c>
      <c r="G17" s="33">
        <f t="shared" si="1"/>
        <v>-52.41</v>
      </c>
      <c r="H17" s="85"/>
    </row>
    <row r="18" spans="1:8" hidden="1" x14ac:dyDescent="0.25">
      <c r="A18" s="28" t="str">
        <f>IF(Items!$B17="","",Items!$A17)</f>
        <v>6009880793969</v>
      </c>
      <c r="B18" s="28" t="str">
        <f>IF(Items!$B17="","",Items!$B17)</f>
        <v>Aqua Clear  750 Mls</v>
      </c>
      <c r="C18" s="32">
        <f>IF($B18="","",Items!$G17+SUMIFS(PurQty,PurItem,$B18,PurDate,"&lt;="&amp;$D$2)-SUMIFS(SalQty,SalItem,$B18,SalDate,"&lt;="&amp;$D$2)-SUMIFS(WoQty,WoItem,$B18,WoDate,"&lt;="&amp;$D$2)+SUMIFS(AdjQty,AdjItem,$B18,AdjDate,"&lt;="&amp;$D$2)+SUMIFS(LinVarQty,LinItem,$B18,LinPosted,"YES",LinDate,"&lt;="&amp;$D$2,LinID,"&lt;&gt;"&amp;$B$2))</f>
        <v>0</v>
      </c>
      <c r="D18" s="84">
        <v>0</v>
      </c>
      <c r="E18" s="32">
        <f t="shared" si="0"/>
        <v>0</v>
      </c>
      <c r="F18" s="33">
        <f>IF($B18="","",Items!$I17)</f>
        <v>6.5250000000000004</v>
      </c>
      <c r="G18" s="33">
        <f t="shared" si="1"/>
        <v>0</v>
      </c>
      <c r="H18" s="85"/>
    </row>
    <row r="19" spans="1:8" hidden="1" x14ac:dyDescent="0.25">
      <c r="A19" s="28" t="str">
        <f>IF(Items!$B18="","",Items!$A18)</f>
        <v>6009715450081</v>
      </c>
      <c r="B19" s="28" t="str">
        <f>IF(Items!$B18="","",Items!$B18)</f>
        <v>Aqua Clear 1.5L</v>
      </c>
      <c r="C19" s="32">
        <f>IF($B19="","",Items!$G18+SUMIFS(PurQty,PurItem,$B19,PurDate,"&lt;="&amp;$D$2)-SUMIFS(SalQty,SalItem,$B19,SalDate,"&lt;="&amp;$D$2)-SUMIFS(WoQty,WoItem,$B19,WoDate,"&lt;="&amp;$D$2)+SUMIFS(AdjQty,AdjItem,$B19,AdjDate,"&lt;="&amp;$D$2)+SUMIFS(LinVarQty,LinItem,$B19,LinPosted,"YES",LinDate,"&lt;="&amp;$D$2,LinID,"&lt;&gt;"&amp;$B$2))</f>
        <v>0</v>
      </c>
      <c r="D19" s="84">
        <v>0</v>
      </c>
      <c r="E19" s="32">
        <f t="shared" si="0"/>
        <v>0</v>
      </c>
      <c r="F19" s="33">
        <f>IF($B19="","",Items!$I18)</f>
        <v>9.7799999999999994</v>
      </c>
      <c r="G19" s="33">
        <f t="shared" si="1"/>
        <v>0</v>
      </c>
      <c r="H19" s="85"/>
    </row>
    <row r="20" spans="1:8" hidden="1" x14ac:dyDescent="0.25">
      <c r="A20" s="28" t="str">
        <f>IF(Items!$B19="","",Items!$A19)</f>
        <v>6009880793976</v>
      </c>
      <c r="B20" s="28" t="str">
        <f>IF(Items!$B19="","",Items!$B19)</f>
        <v>Aqua Clear 1L</v>
      </c>
      <c r="C20" s="32">
        <f>IF($B20="","",Items!$G19+SUMIFS(PurQty,PurItem,$B20,PurDate,"&lt;="&amp;$D$2)-SUMIFS(SalQty,SalItem,$B20,SalDate,"&lt;="&amp;$D$2)-SUMIFS(WoQty,WoItem,$B20,WoDate,"&lt;="&amp;$D$2)+SUMIFS(AdjQty,AdjItem,$B20,AdjDate,"&lt;="&amp;$D$2)+SUMIFS(LinVarQty,LinItem,$B20,LinPosted,"YES",LinDate,"&lt;="&amp;$D$2,LinID,"&lt;&gt;"&amp;$B$2))</f>
        <v>0</v>
      </c>
      <c r="D20" s="84">
        <v>0</v>
      </c>
      <c r="E20" s="32">
        <f t="shared" si="0"/>
        <v>0</v>
      </c>
      <c r="F20" s="33">
        <f>IF($B20="","",Items!$I19)</f>
        <v>9.7799999999999994</v>
      </c>
      <c r="G20" s="33">
        <f t="shared" si="1"/>
        <v>0</v>
      </c>
      <c r="H20" s="85"/>
    </row>
    <row r="21" spans="1:8" x14ac:dyDescent="0.25">
      <c r="A21" s="28" t="str">
        <f>IF(Items!$B20="","",Items!$A20)</f>
        <v>6009880793709</v>
      </c>
      <c r="B21" s="28" t="str">
        <f>IF(Items!$B20="","",Items!$B20)</f>
        <v>AQUA CLEAR 500ML</v>
      </c>
      <c r="C21" s="32">
        <f>IF($B21="","",Items!$G20+SUMIFS(PurQty,PurItem,$B21,PurDate,"&lt;="&amp;$D$2)-SUMIFS(SalQty,SalItem,$B21,SalDate,"&lt;="&amp;$D$2)-SUMIFS(WoQty,WoItem,$B21,WoDate,"&lt;="&amp;$D$2)+SUMIFS(AdjQty,AdjItem,$B21,AdjDate,"&lt;="&amp;$D$2)+SUMIFS(LinVarQty,LinItem,$B21,LinPosted,"YES",LinDate,"&lt;="&amp;$D$2,LinID,"&lt;&gt;"&amp;$B$2))</f>
        <v>353</v>
      </c>
      <c r="D21" s="84">
        <v>77</v>
      </c>
      <c r="E21" s="32">
        <f t="shared" si="0"/>
        <v>-276</v>
      </c>
      <c r="F21" s="33">
        <f>IF($B21="","",Items!$I20)</f>
        <v>4.5674999999999999</v>
      </c>
      <c r="G21" s="33">
        <f t="shared" si="1"/>
        <v>-1260.6299999999999</v>
      </c>
      <c r="H21" s="85"/>
    </row>
    <row r="22" spans="1:8" hidden="1" x14ac:dyDescent="0.25">
      <c r="A22" s="28" t="str">
        <f>IF(Items!$B21="","",Items!$A21)</f>
        <v>6007038002703</v>
      </c>
      <c r="B22" s="28" t="str">
        <f>IF(Items!$B21="","",Items!$B21)</f>
        <v>Arenel Choc Chip 125g</v>
      </c>
      <c r="C22" s="32">
        <f>IF($B22="","",Items!$G21+SUMIFS(PurQty,PurItem,$B22,PurDate,"&lt;="&amp;$D$2)-SUMIFS(SalQty,SalItem,$B22,SalDate,"&lt;="&amp;$D$2)-SUMIFS(WoQty,WoItem,$B22,WoDate,"&lt;="&amp;$D$2)+SUMIFS(AdjQty,AdjItem,$B22,AdjDate,"&lt;="&amp;$D$2)+SUMIFS(LinVarQty,LinItem,$B22,LinPosted,"YES",LinDate,"&lt;="&amp;$D$2,LinID,"&lt;&gt;"&amp;$B$2))</f>
        <v>0</v>
      </c>
      <c r="D22" s="84">
        <v>0</v>
      </c>
      <c r="E22" s="32">
        <f t="shared" si="0"/>
        <v>0</v>
      </c>
      <c r="F22" s="33">
        <f>IF($B22="","",Items!$I21)</f>
        <v>12.99</v>
      </c>
      <c r="G22" s="33">
        <f t="shared" si="1"/>
        <v>0</v>
      </c>
      <c r="H22" s="85"/>
    </row>
    <row r="23" spans="1:8" hidden="1" x14ac:dyDescent="0.25">
      <c r="A23" s="28" t="str">
        <f>IF(Items!$B22="","",Items!$A22)</f>
        <v>6007038001218</v>
      </c>
      <c r="B23" s="28" t="str">
        <f>IF(Items!$B22="","",Items!$B22)</f>
        <v>Arenel Choc Creams 125g</v>
      </c>
      <c r="C23" s="32">
        <f>IF($B23="","",Items!$G22+SUMIFS(PurQty,PurItem,$B23,PurDate,"&lt;="&amp;$D$2)-SUMIFS(SalQty,SalItem,$B23,SalDate,"&lt;="&amp;$D$2)-SUMIFS(WoQty,WoItem,$B23,WoDate,"&lt;="&amp;$D$2)+SUMIFS(AdjQty,AdjItem,$B23,AdjDate,"&lt;="&amp;$D$2)+SUMIFS(LinVarQty,LinItem,$B23,LinPosted,"YES",LinDate,"&lt;="&amp;$D$2,LinID,"&lt;&gt;"&amp;$B$2))</f>
        <v>0</v>
      </c>
      <c r="D23" s="84">
        <v>0</v>
      </c>
      <c r="E23" s="32">
        <f t="shared" si="0"/>
        <v>0</v>
      </c>
      <c r="F23" s="33">
        <f>IF($B23="","",Items!$I22)</f>
        <v>6.4950000000000001</v>
      </c>
      <c r="G23" s="33">
        <f t="shared" si="1"/>
        <v>0</v>
      </c>
      <c r="H23" s="85"/>
    </row>
    <row r="24" spans="1:8" hidden="1" x14ac:dyDescent="0.25">
      <c r="A24" s="28" t="str">
        <f>IF(Items!$B23="","",Items!$A23)</f>
        <v>6007038000037</v>
      </c>
      <c r="B24" s="28" t="str">
        <f>IF(Items!$B23="","",Items!$B23)</f>
        <v>Arenel Choice Ass 150g</v>
      </c>
      <c r="C24" s="32">
        <f>IF($B24="","",Items!$G23+SUMIFS(PurQty,PurItem,$B24,PurDate,"&lt;="&amp;$D$2)-SUMIFS(SalQty,SalItem,$B24,SalDate,"&lt;="&amp;$D$2)-SUMIFS(WoQty,WoItem,$B24,WoDate,"&lt;="&amp;$D$2)+SUMIFS(AdjQty,AdjItem,$B24,AdjDate,"&lt;="&amp;$D$2)+SUMIFS(LinVarQty,LinItem,$B24,LinPosted,"YES",LinDate,"&lt;="&amp;$D$2,LinID,"&lt;&gt;"&amp;$B$2))</f>
        <v>0</v>
      </c>
      <c r="D24" s="84">
        <v>0</v>
      </c>
      <c r="E24" s="32">
        <f t="shared" si="0"/>
        <v>0</v>
      </c>
      <c r="F24" s="33">
        <f>IF($B24="","",Items!$I23)</f>
        <v>19.477499999999999</v>
      </c>
      <c r="G24" s="33">
        <f t="shared" si="1"/>
        <v>0</v>
      </c>
      <c r="H24" s="85"/>
    </row>
    <row r="25" spans="1:8" hidden="1" x14ac:dyDescent="0.25">
      <c r="A25" s="28" t="str">
        <f>IF(Items!$B24="","",Items!$A24)</f>
        <v>6007038000105</v>
      </c>
      <c r="B25" s="28" t="str">
        <f>IF(Items!$B24="","",Items!$B24)</f>
        <v>Arenel Custard Creams 125g</v>
      </c>
      <c r="C25" s="32">
        <f>IF($B25="","",Items!$G24+SUMIFS(PurQty,PurItem,$B25,PurDate,"&lt;="&amp;$D$2)-SUMIFS(SalQty,SalItem,$B25,SalDate,"&lt;="&amp;$D$2)-SUMIFS(WoQty,WoItem,$B25,WoDate,"&lt;="&amp;$D$2)+SUMIFS(AdjQty,AdjItem,$B25,AdjDate,"&lt;="&amp;$D$2)+SUMIFS(LinVarQty,LinItem,$B25,LinPosted,"YES",LinDate,"&lt;="&amp;$D$2,LinID,"&lt;&gt;"&amp;$B$2))</f>
        <v>0</v>
      </c>
      <c r="D25" s="84">
        <v>0</v>
      </c>
      <c r="E25" s="32">
        <f t="shared" si="0"/>
        <v>0</v>
      </c>
      <c r="F25" s="33">
        <f>IF($B25="","",Items!$I24)</f>
        <v>6.4950000000000001</v>
      </c>
      <c r="G25" s="33">
        <f t="shared" si="1"/>
        <v>0</v>
      </c>
      <c r="H25" s="85"/>
    </row>
    <row r="26" spans="1:8" hidden="1" x14ac:dyDescent="0.25">
      <c r="A26" s="28" t="str">
        <f>IF(Items!$B25="","",Items!$A25)</f>
        <v>6007038002291</v>
      </c>
      <c r="B26" s="28" t="str">
        <f>IF(Items!$B25="","",Items!$B25)</f>
        <v>Arenel Ginger Nuts 150g</v>
      </c>
      <c r="C26" s="32">
        <f>IF($B26="","",Items!$G25+SUMIFS(PurQty,PurItem,$B26,PurDate,"&lt;="&amp;$D$2)-SUMIFS(SalQty,SalItem,$B26,SalDate,"&lt;="&amp;$D$2)-SUMIFS(WoQty,WoItem,$B26,WoDate,"&lt;="&amp;$D$2)+SUMIFS(AdjQty,AdjItem,$B26,AdjDate,"&lt;="&amp;$D$2)+SUMIFS(LinVarQty,LinItem,$B26,LinPosted,"YES",LinDate,"&lt;="&amp;$D$2,LinID,"&lt;&gt;"&amp;$B$2))</f>
        <v>0</v>
      </c>
      <c r="D26" s="84">
        <v>0</v>
      </c>
      <c r="E26" s="32">
        <f t="shared" si="0"/>
        <v>0</v>
      </c>
      <c r="F26" s="33">
        <f>IF($B26="","",Items!$I25)</f>
        <v>9.7424999999999997</v>
      </c>
      <c r="G26" s="33">
        <f t="shared" si="1"/>
        <v>0</v>
      </c>
      <c r="H26" s="85"/>
    </row>
    <row r="27" spans="1:8" hidden="1" x14ac:dyDescent="0.25">
      <c r="A27" s="28" t="str">
        <f>IF(Items!$B26="","",Items!$A26)</f>
        <v>6007038000747</v>
      </c>
      <c r="B27" s="28" t="str">
        <f>IF(Items!$B26="","",Items!$B26)</f>
        <v>Arenel Ginger Rounds</v>
      </c>
      <c r="C27" s="32">
        <f>IF($B27="","",Items!$G26+SUMIFS(PurQty,PurItem,$B27,PurDate,"&lt;="&amp;$D$2)-SUMIFS(SalQty,SalItem,$B27,SalDate,"&lt;="&amp;$D$2)-SUMIFS(WoQty,WoItem,$B27,WoDate,"&lt;="&amp;$D$2)+SUMIFS(AdjQty,AdjItem,$B27,AdjDate,"&lt;="&amp;$D$2)+SUMIFS(LinVarQty,LinItem,$B27,LinPosted,"YES",LinDate,"&lt;="&amp;$D$2,LinID,"&lt;&gt;"&amp;$B$2))</f>
        <v>0</v>
      </c>
      <c r="D27" s="84">
        <v>0</v>
      </c>
      <c r="E27" s="32">
        <f t="shared" si="0"/>
        <v>0</v>
      </c>
      <c r="F27" s="33">
        <f>IF($B27="","",Items!$I26)</f>
        <v>7.8224999999999998</v>
      </c>
      <c r="G27" s="33">
        <f t="shared" si="1"/>
        <v>0</v>
      </c>
      <c r="H27" s="85"/>
    </row>
    <row r="28" spans="1:8" hidden="1" x14ac:dyDescent="0.25">
      <c r="A28" s="28" t="str">
        <f>IF(Items!$B27="","",Items!$A27)</f>
        <v>6007038002611</v>
      </c>
      <c r="B28" s="28" t="str">
        <f>IF(Items!$B27="","",Items!$B27)</f>
        <v>Arenel Lemon 150g</v>
      </c>
      <c r="C28" s="32">
        <f>IF($B28="","",Items!$G27+SUMIFS(PurQty,PurItem,$B28,PurDate,"&lt;="&amp;$D$2)-SUMIFS(SalQty,SalItem,$B28,SalDate,"&lt;="&amp;$D$2)-SUMIFS(WoQty,WoItem,$B28,WoDate,"&lt;="&amp;$D$2)+SUMIFS(AdjQty,AdjItem,$B28,AdjDate,"&lt;="&amp;$D$2)+SUMIFS(LinVarQty,LinItem,$B28,LinPosted,"YES",LinDate,"&lt;="&amp;$D$2,LinID,"&lt;&gt;"&amp;$B$2))</f>
        <v>0</v>
      </c>
      <c r="D28" s="84">
        <v>0</v>
      </c>
      <c r="E28" s="32">
        <f t="shared" si="0"/>
        <v>0</v>
      </c>
      <c r="F28" s="33">
        <f>IF($B28="","",Items!$I27)</f>
        <v>9.7799999999999994</v>
      </c>
      <c r="G28" s="33">
        <f t="shared" si="1"/>
        <v>0</v>
      </c>
      <c r="H28" s="85"/>
    </row>
    <row r="29" spans="1:8" hidden="1" x14ac:dyDescent="0.25">
      <c r="A29" s="28" t="str">
        <f>IF(Items!$B28="","",Items!$A28)</f>
        <v>6007038000075</v>
      </c>
      <c r="B29" s="28" t="str">
        <f>IF(Items!$B28="","",Items!$B28)</f>
        <v>Arenel Marie</v>
      </c>
      <c r="C29" s="32">
        <f>IF($B29="","",Items!$G28+SUMIFS(PurQty,PurItem,$B29,PurDate,"&lt;="&amp;$D$2)-SUMIFS(SalQty,SalItem,$B29,SalDate,"&lt;="&amp;$D$2)-SUMIFS(WoQty,WoItem,$B29,WoDate,"&lt;="&amp;$D$2)+SUMIFS(AdjQty,AdjItem,$B29,AdjDate,"&lt;="&amp;$D$2)+SUMIFS(LinVarQty,LinItem,$B29,LinPosted,"YES",LinDate,"&lt;="&amp;$D$2,LinID,"&lt;&gt;"&amp;$B$2))</f>
        <v>0</v>
      </c>
      <c r="D29" s="84">
        <v>0</v>
      </c>
      <c r="E29" s="32">
        <f t="shared" si="0"/>
        <v>0</v>
      </c>
      <c r="F29" s="33">
        <f>IF($B29="","",Items!$I28)</f>
        <v>9.7799999999999994</v>
      </c>
      <c r="G29" s="33">
        <f t="shared" si="1"/>
        <v>0</v>
      </c>
      <c r="H29" s="85"/>
    </row>
    <row r="30" spans="1:8" hidden="1" x14ac:dyDescent="0.25">
      <c r="A30" s="28" t="str">
        <f>IF(Items!$B29="","",Items!$A29)</f>
        <v>6007038002376</v>
      </c>
      <c r="B30" s="28" t="str">
        <f>IF(Items!$B29="","",Items!$B29)</f>
        <v>Arenel Marie Biscuits 130g</v>
      </c>
      <c r="C30" s="32">
        <f>IF($B30="","",Items!$G29+SUMIFS(PurQty,PurItem,$B30,PurDate,"&lt;="&amp;$D$2)-SUMIFS(SalQty,SalItem,$B30,SalDate,"&lt;="&amp;$D$2)-SUMIFS(WoQty,WoItem,$B30,WoDate,"&lt;="&amp;$D$2)+SUMIFS(AdjQty,AdjItem,$B30,AdjDate,"&lt;="&amp;$D$2)+SUMIFS(LinVarQty,LinItem,$B30,LinPosted,"YES",LinDate,"&lt;="&amp;$D$2,LinID,"&lt;&gt;"&amp;$B$2))</f>
        <v>0</v>
      </c>
      <c r="D30" s="84">
        <v>0</v>
      </c>
      <c r="E30" s="32">
        <f t="shared" si="0"/>
        <v>0</v>
      </c>
      <c r="F30" s="33">
        <f>IF($B30="","",Items!$I29)</f>
        <v>7.8224999999999998</v>
      </c>
      <c r="G30" s="33">
        <f t="shared" si="1"/>
        <v>0</v>
      </c>
      <c r="H30" s="85"/>
    </row>
    <row r="31" spans="1:8" hidden="1" x14ac:dyDescent="0.25">
      <c r="A31" s="28" t="str">
        <f>IF(Items!$B30="","",Items!$A30)</f>
        <v>6007038002604</v>
      </c>
      <c r="B31" s="28" t="str">
        <f>IF(Items!$B30="","",Items!$B30)</f>
        <v>Arenel Mints</v>
      </c>
      <c r="C31" s="32">
        <f>IF($B31="","",Items!$G30+SUMIFS(PurQty,PurItem,$B31,PurDate,"&lt;="&amp;$D$2)-SUMIFS(SalQty,SalItem,$B31,SalDate,"&lt;="&amp;$D$2)-SUMIFS(WoQty,WoItem,$B31,WoDate,"&lt;="&amp;$D$2)+SUMIFS(AdjQty,AdjItem,$B31,AdjDate,"&lt;="&amp;$D$2)+SUMIFS(LinVarQty,LinItem,$B31,LinPosted,"YES",LinDate,"&lt;="&amp;$D$2,LinID,"&lt;&gt;"&amp;$B$2))</f>
        <v>0</v>
      </c>
      <c r="D31" s="84">
        <v>0</v>
      </c>
      <c r="E31" s="32">
        <f t="shared" si="0"/>
        <v>0</v>
      </c>
      <c r="F31" s="33">
        <f>IF($B31="","",Items!$I30)</f>
        <v>0.65249999999999997</v>
      </c>
      <c r="G31" s="33">
        <f t="shared" si="1"/>
        <v>0</v>
      </c>
      <c r="H31" s="85"/>
    </row>
    <row r="32" spans="1:8" hidden="1" x14ac:dyDescent="0.25">
      <c r="A32" s="28" t="str">
        <f>IF(Items!$B31="","",Items!$A31)</f>
        <v>6007038001676</v>
      </c>
      <c r="B32" s="28" t="str">
        <f>IF(Items!$B31="","",Items!$B31)</f>
        <v>Arenel Shorties 125g</v>
      </c>
      <c r="C32" s="32">
        <f>IF($B32="","",Items!$G31+SUMIFS(PurQty,PurItem,$B32,PurDate,"&lt;="&amp;$D$2)-SUMIFS(SalQty,SalItem,$B32,SalDate,"&lt;="&amp;$D$2)-SUMIFS(WoQty,WoItem,$B32,WoDate,"&lt;="&amp;$D$2)+SUMIFS(AdjQty,AdjItem,$B32,AdjDate,"&lt;="&amp;$D$2)+SUMIFS(LinVarQty,LinItem,$B32,LinPosted,"YES",LinDate,"&lt;="&amp;$D$2,LinID,"&lt;&gt;"&amp;$B$2))</f>
        <v>0</v>
      </c>
      <c r="D32" s="84">
        <v>0</v>
      </c>
      <c r="E32" s="32">
        <f t="shared" si="0"/>
        <v>0</v>
      </c>
      <c r="F32" s="33">
        <f>IF($B32="","",Items!$I31)</f>
        <v>9.7799999999999994</v>
      </c>
      <c r="G32" s="33">
        <f t="shared" si="1"/>
        <v>0</v>
      </c>
      <c r="H32" s="85"/>
    </row>
    <row r="33" spans="1:8" hidden="1" x14ac:dyDescent="0.25">
      <c r="A33" s="28" t="str">
        <f>IF(Items!$B32="","",Items!$A32)</f>
        <v>6007038001164</v>
      </c>
      <c r="B33" s="28" t="str">
        <f>IF(Items!$B32="","",Items!$B32)</f>
        <v>Arenel Strawberry Creams 125g</v>
      </c>
      <c r="C33" s="32">
        <f>IF($B33="","",Items!$G32+SUMIFS(PurQty,PurItem,$B33,PurDate,"&lt;="&amp;$D$2)-SUMIFS(SalQty,SalItem,$B33,SalDate,"&lt;="&amp;$D$2)-SUMIFS(WoQty,WoItem,$B33,WoDate,"&lt;="&amp;$D$2)+SUMIFS(AdjQty,AdjItem,$B33,AdjDate,"&lt;="&amp;$D$2)+SUMIFS(LinVarQty,LinItem,$B33,LinPosted,"YES",LinDate,"&lt;="&amp;$D$2,LinID,"&lt;&gt;"&amp;$B$2))</f>
        <v>0</v>
      </c>
      <c r="D33" s="84">
        <v>0</v>
      </c>
      <c r="E33" s="32">
        <f t="shared" si="0"/>
        <v>0</v>
      </c>
      <c r="F33" s="33">
        <f>IF($B33="","",Items!$I32)</f>
        <v>7.86</v>
      </c>
      <c r="G33" s="33">
        <f t="shared" si="1"/>
        <v>0</v>
      </c>
      <c r="H33" s="85"/>
    </row>
    <row r="34" spans="1:8" hidden="1" x14ac:dyDescent="0.25">
      <c r="A34" s="28" t="str">
        <f>IF(Items!$B33="","",Items!$A33)</f>
        <v>6007038002147</v>
      </c>
      <c r="B34" s="28" t="str">
        <f>IF(Items!$B33="","",Items!$B33)</f>
        <v>Arenel Vanilla 150g</v>
      </c>
      <c r="C34" s="32">
        <f>IF($B34="","",Items!$G33+SUMIFS(PurQty,PurItem,$B34,PurDate,"&lt;="&amp;$D$2)-SUMIFS(SalQty,SalItem,$B34,SalDate,"&lt;="&amp;$D$2)-SUMIFS(WoQty,WoItem,$B34,WoDate,"&lt;="&amp;$D$2)+SUMIFS(AdjQty,AdjItem,$B34,AdjDate,"&lt;="&amp;$D$2)+SUMIFS(LinVarQty,LinItem,$B34,LinPosted,"YES",LinDate,"&lt;="&amp;$D$2,LinID,"&lt;&gt;"&amp;$B$2))</f>
        <v>0</v>
      </c>
      <c r="D34" s="84">
        <v>0</v>
      </c>
      <c r="E34" s="32">
        <f t="shared" si="0"/>
        <v>0</v>
      </c>
      <c r="F34" s="33">
        <f>IF($B34="","",Items!$I33)</f>
        <v>9.7799999999999994</v>
      </c>
      <c r="G34" s="33">
        <f t="shared" si="1"/>
        <v>0</v>
      </c>
      <c r="H34" s="85"/>
    </row>
    <row r="35" spans="1:8" hidden="1" x14ac:dyDescent="0.25">
      <c r="A35" s="28" t="str">
        <f>IF(Items!$B34="","",Items!$A34)</f>
        <v>6007038002352</v>
      </c>
      <c r="B35" s="28" t="str">
        <f>IF(Items!$B34="","",Items!$B34)</f>
        <v>Arenel Wimbledon 150g</v>
      </c>
      <c r="C35" s="32">
        <f>IF($B35="","",Items!$G34+SUMIFS(PurQty,PurItem,$B35,PurDate,"&lt;="&amp;$D$2)-SUMIFS(SalQty,SalItem,$B35,SalDate,"&lt;="&amp;$D$2)-SUMIFS(WoQty,WoItem,$B35,WoDate,"&lt;="&amp;$D$2)+SUMIFS(AdjQty,AdjItem,$B35,AdjDate,"&lt;="&amp;$D$2)+SUMIFS(LinVarQty,LinItem,$B35,LinPosted,"YES",LinDate,"&lt;="&amp;$D$2,LinID,"&lt;&gt;"&amp;$B$2))</f>
        <v>0</v>
      </c>
      <c r="D35" s="84">
        <v>0</v>
      </c>
      <c r="E35" s="32">
        <f t="shared" si="0"/>
        <v>0</v>
      </c>
      <c r="F35" s="33">
        <f>IF($B35="","",Items!$I34)</f>
        <v>9.7424999999999997</v>
      </c>
      <c r="G35" s="33">
        <f t="shared" si="1"/>
        <v>0</v>
      </c>
      <c r="H35" s="85"/>
    </row>
    <row r="36" spans="1:8" hidden="1" x14ac:dyDescent="0.25">
      <c r="A36" s="28" t="str">
        <f>IF(Items!$B35="","",Items!$A35)</f>
        <v>6001038073503</v>
      </c>
      <c r="B36" s="28" t="str">
        <f>IF(Items!$B35="","",Items!$B35)</f>
        <v>Aromat Chilli  Beef 75g</v>
      </c>
      <c r="C36" s="32">
        <f>IF($B36="","",Items!$G35+SUMIFS(PurQty,PurItem,$B36,PurDate,"&lt;="&amp;$D$2)-SUMIFS(SalQty,SalItem,$B36,SalDate,"&lt;="&amp;$D$2)-SUMIFS(WoQty,WoItem,$B36,WoDate,"&lt;="&amp;$D$2)+SUMIFS(AdjQty,AdjItem,$B36,AdjDate,"&lt;="&amp;$D$2)+SUMIFS(LinVarQty,LinItem,$B36,LinPosted,"YES",LinDate,"&lt;="&amp;$D$2,LinID,"&lt;&gt;"&amp;$B$2))</f>
        <v>0</v>
      </c>
      <c r="D36" s="84">
        <v>0</v>
      </c>
      <c r="E36" s="32">
        <f t="shared" si="0"/>
        <v>0</v>
      </c>
      <c r="F36" s="33">
        <f>IF($B36="","",Items!$I35)</f>
        <v>16.305</v>
      </c>
      <c r="G36" s="33">
        <f t="shared" si="1"/>
        <v>0</v>
      </c>
      <c r="H36" s="85"/>
    </row>
    <row r="37" spans="1:8" hidden="1" x14ac:dyDescent="0.25">
      <c r="A37" s="28" t="str">
        <f>IF(Items!$B36="","",Items!$A36)</f>
        <v>6001038071554</v>
      </c>
      <c r="B37" s="28" t="str">
        <f>IF(Items!$B36="","",Items!$B36)</f>
        <v>Aromat Original 75g</v>
      </c>
      <c r="C37" s="32">
        <f>IF($B37="","",Items!$G36+SUMIFS(PurQty,PurItem,$B37,PurDate,"&lt;="&amp;$D$2)-SUMIFS(SalQty,SalItem,$B37,SalDate,"&lt;="&amp;$D$2)-SUMIFS(WoQty,WoItem,$B37,WoDate,"&lt;="&amp;$D$2)+SUMIFS(AdjQty,AdjItem,$B37,AdjDate,"&lt;="&amp;$D$2)+SUMIFS(LinVarQty,LinItem,$B37,LinPosted,"YES",LinDate,"&lt;="&amp;$D$2,LinID,"&lt;&gt;"&amp;$B$2))</f>
        <v>0</v>
      </c>
      <c r="D37" s="84">
        <v>0</v>
      </c>
      <c r="E37" s="32">
        <f t="shared" si="0"/>
        <v>0</v>
      </c>
      <c r="F37" s="33">
        <f>IF($B37="","",Items!$I36)</f>
        <v>16.305</v>
      </c>
      <c r="G37" s="33">
        <f t="shared" si="1"/>
        <v>0</v>
      </c>
      <c r="H37" s="85"/>
    </row>
    <row r="38" spans="1:8" hidden="1" x14ac:dyDescent="0.25">
      <c r="A38" s="28" t="str">
        <f>IF(Items!$B37="","",Items!$A37)</f>
        <v>6001038071608</v>
      </c>
      <c r="B38" s="28" t="str">
        <f>IF(Items!$B37="","",Items!$B37)</f>
        <v>Aromat Periperi</v>
      </c>
      <c r="C38" s="32">
        <f>IF($B38="","",Items!$G37+SUMIFS(PurQty,PurItem,$B38,PurDate,"&lt;="&amp;$D$2)-SUMIFS(SalQty,SalItem,$B38,SalDate,"&lt;="&amp;$D$2)-SUMIFS(WoQty,WoItem,$B38,WoDate,"&lt;="&amp;$D$2)+SUMIFS(AdjQty,AdjItem,$B38,AdjDate,"&lt;="&amp;$D$2)+SUMIFS(LinVarQty,LinItem,$B38,LinPosted,"YES",LinDate,"&lt;="&amp;$D$2,LinID,"&lt;&gt;"&amp;$B$2))</f>
        <v>0</v>
      </c>
      <c r="D38" s="84">
        <v>0</v>
      </c>
      <c r="E38" s="32">
        <f t="shared" si="0"/>
        <v>0</v>
      </c>
      <c r="F38" s="33">
        <f>IF($B38="","",Items!$I37)</f>
        <v>16.305</v>
      </c>
      <c r="G38" s="33">
        <f t="shared" si="1"/>
        <v>0</v>
      </c>
      <c r="H38" s="85"/>
    </row>
    <row r="39" spans="1:8" hidden="1" x14ac:dyDescent="0.25">
      <c r="A39" s="28" t="str">
        <f>IF(Items!$B38="","",Items!$A38)</f>
        <v>6009880117260</v>
      </c>
      <c r="B39" s="28" t="str">
        <f>IF(Items!$B38="","",Items!$B38)</f>
        <v>As Good Rice 2kg</v>
      </c>
      <c r="C39" s="32">
        <f>IF($B39="","",Items!$G38+SUMIFS(PurQty,PurItem,$B39,PurDate,"&lt;="&amp;$D$2)-SUMIFS(SalQty,SalItem,$B39,SalDate,"&lt;="&amp;$D$2)-SUMIFS(WoQty,WoItem,$B39,WoDate,"&lt;="&amp;$D$2)+SUMIFS(AdjQty,AdjItem,$B39,AdjDate,"&lt;="&amp;$D$2)+SUMIFS(LinVarQty,LinItem,$B39,LinPosted,"YES",LinDate,"&lt;="&amp;$D$2,LinID,"&lt;&gt;"&amp;$B$2))</f>
        <v>0</v>
      </c>
      <c r="D39" s="84">
        <v>0</v>
      </c>
      <c r="E39" s="32">
        <f t="shared" si="0"/>
        <v>0</v>
      </c>
      <c r="F39" s="33">
        <f>IF($B39="","",Items!$I38)</f>
        <v>29.3475</v>
      </c>
      <c r="G39" s="33">
        <f t="shared" si="1"/>
        <v>0</v>
      </c>
      <c r="H39" s="85"/>
    </row>
    <row r="40" spans="1:8" hidden="1" x14ac:dyDescent="0.25">
      <c r="A40" s="28" t="str">
        <f>IF(Items!$B39="","",Items!$A39)</f>
        <v>6005964100982</v>
      </c>
      <c r="B40" s="28" t="str">
        <f>IF(Items!$B39="","",Items!$B39)</f>
        <v>Assorted Toffees 100g</v>
      </c>
      <c r="C40" s="32">
        <f>IF($B40="","",Items!$G39+SUMIFS(PurQty,PurItem,$B40,PurDate,"&lt;="&amp;$D$2)-SUMIFS(SalQty,SalItem,$B40,SalDate,"&lt;="&amp;$D$2)-SUMIFS(WoQty,WoItem,$B40,WoDate,"&lt;="&amp;$D$2)+SUMIFS(AdjQty,AdjItem,$B40,AdjDate,"&lt;="&amp;$D$2)+SUMIFS(LinVarQty,LinItem,$B40,LinPosted,"YES",LinDate,"&lt;="&amp;$D$2,LinID,"&lt;&gt;"&amp;$B$2))</f>
        <v>0</v>
      </c>
      <c r="D40" s="84">
        <v>0</v>
      </c>
      <c r="E40" s="32">
        <f t="shared" si="0"/>
        <v>0</v>
      </c>
      <c r="F40" s="33">
        <f>IF($B40="","",Items!$I39)</f>
        <v>6.5250000000000004</v>
      </c>
      <c r="G40" s="33">
        <f t="shared" si="1"/>
        <v>0</v>
      </c>
      <c r="H40" s="85"/>
    </row>
    <row r="41" spans="1:8" hidden="1" x14ac:dyDescent="0.25">
      <c r="A41" s="28" t="str">
        <f>IF(Items!$B40="","",Items!$A40)</f>
        <v>6001065034324</v>
      </c>
      <c r="B41" s="28" t="str">
        <f>IF(Items!$B40="","",Items!$B40)</f>
        <v>Astros Candy Choc  40g</v>
      </c>
      <c r="C41" s="32">
        <f>IF($B41="","",Items!$G40+SUMIFS(PurQty,PurItem,$B41,PurDate,"&lt;="&amp;$D$2)-SUMIFS(SalQty,SalItem,$B41,SalDate,"&lt;="&amp;$D$2)-SUMIFS(WoQty,WoItem,$B41,WoDate,"&lt;="&amp;$D$2)+SUMIFS(AdjQty,AdjItem,$B41,AdjDate,"&lt;="&amp;$D$2)+SUMIFS(LinVarQty,LinItem,$B41,LinPosted,"YES",LinDate,"&lt;="&amp;$D$2,LinID,"&lt;&gt;"&amp;$B$2))</f>
        <v>0</v>
      </c>
      <c r="D41" s="84">
        <v>0</v>
      </c>
      <c r="E41" s="32">
        <f t="shared" si="0"/>
        <v>0</v>
      </c>
      <c r="F41" s="33">
        <f>IF($B41="","",Items!$I40)</f>
        <v>12.99</v>
      </c>
      <c r="G41" s="33">
        <f t="shared" si="1"/>
        <v>0</v>
      </c>
      <c r="H41" s="85"/>
    </row>
    <row r="42" spans="1:8" hidden="1" x14ac:dyDescent="0.25">
      <c r="A42" s="28" t="str">
        <f>IF(Items!$B41="","",Items!$A41)</f>
        <v>6009684410987</v>
      </c>
      <c r="B42" s="28" t="str">
        <f>IF(Items!$B41="","",Items!$B41)</f>
        <v>Atlanta   Brown Sugar 1kg</v>
      </c>
      <c r="C42" s="32">
        <f>IF($B42="","",Items!$G41+SUMIFS(PurQty,PurItem,$B42,PurDate,"&lt;="&amp;$D$2)-SUMIFS(SalQty,SalItem,$B42,SalDate,"&lt;="&amp;$D$2)-SUMIFS(WoQty,WoItem,$B42,WoDate,"&lt;="&amp;$D$2)+SUMIFS(AdjQty,AdjItem,$B42,AdjDate,"&lt;="&amp;$D$2)+SUMIFS(LinVarQty,LinItem,$B42,LinPosted,"YES",LinDate,"&lt;="&amp;$D$2,LinID,"&lt;&gt;"&amp;$B$2))</f>
        <v>0</v>
      </c>
      <c r="D42" s="84">
        <v>0</v>
      </c>
      <c r="E42" s="32">
        <f t="shared" si="0"/>
        <v>0</v>
      </c>
      <c r="F42" s="33">
        <f>IF($B42="","",Items!$I41)</f>
        <v>30</v>
      </c>
      <c r="G42" s="33">
        <f t="shared" si="1"/>
        <v>0</v>
      </c>
      <c r="H42" s="85"/>
    </row>
    <row r="43" spans="1:8" hidden="1" x14ac:dyDescent="0.25">
      <c r="A43" s="28" t="str">
        <f>IF(Items!$B42="","",Items!$A42)</f>
        <v>6009684410918</v>
      </c>
      <c r="B43" s="28" t="str">
        <f>IF(Items!$B42="","",Items!$B42)</f>
        <v>Atlanta   Brown Sugar 2kg</v>
      </c>
      <c r="C43" s="32">
        <f>IF($B43="","",Items!$G42+SUMIFS(PurQty,PurItem,$B43,PurDate,"&lt;="&amp;$D$2)-SUMIFS(SalQty,SalItem,$B43,SalDate,"&lt;="&amp;$D$2)-SUMIFS(WoQty,WoItem,$B43,WoDate,"&lt;="&amp;$D$2)+SUMIFS(AdjQty,AdjItem,$B43,AdjDate,"&lt;="&amp;$D$2)+SUMIFS(LinVarQty,LinItem,$B43,LinPosted,"YES",LinDate,"&lt;="&amp;$D$2,LinID,"&lt;&gt;"&amp;$B$2))</f>
        <v>0</v>
      </c>
      <c r="D43" s="84">
        <v>0</v>
      </c>
      <c r="E43" s="32">
        <f t="shared" si="0"/>
        <v>0</v>
      </c>
      <c r="F43" s="33">
        <f>IF($B43="","",Items!$I42)</f>
        <v>41.25</v>
      </c>
      <c r="G43" s="33">
        <f t="shared" si="1"/>
        <v>0</v>
      </c>
      <c r="H43" s="85"/>
    </row>
    <row r="44" spans="1:8" hidden="1" x14ac:dyDescent="0.25">
      <c r="A44" s="28" t="str">
        <f>IF(Items!$B43="","",Items!$A43)</f>
        <v>6009645330279</v>
      </c>
      <c r="B44" s="28" t="str">
        <f>IF(Items!$B43="","",Items!$B43)</f>
        <v>Atlanta 500g</v>
      </c>
      <c r="C44" s="32">
        <f>IF($B44="","",Items!$G43+SUMIFS(PurQty,PurItem,$B44,PurDate,"&lt;="&amp;$D$2)-SUMIFS(SalQty,SalItem,$B44,SalDate,"&lt;="&amp;$D$2)-SUMIFS(WoQty,WoItem,$B44,WoDate,"&lt;="&amp;$D$2)+SUMIFS(AdjQty,AdjItem,$B44,AdjDate,"&lt;="&amp;$D$2)+SUMIFS(LinVarQty,LinItem,$B44,LinPosted,"YES",LinDate,"&lt;="&amp;$D$2,LinID,"&lt;&gt;"&amp;$B$2))</f>
        <v>0</v>
      </c>
      <c r="D44" s="84">
        <v>0</v>
      </c>
      <c r="E44" s="32">
        <f t="shared" si="0"/>
        <v>0</v>
      </c>
      <c r="F44" s="33">
        <f>IF($B44="","",Items!$I43)</f>
        <v>13.0425</v>
      </c>
      <c r="G44" s="33">
        <f t="shared" si="1"/>
        <v>0</v>
      </c>
      <c r="H44" s="85"/>
    </row>
    <row r="45" spans="1:8" hidden="1" x14ac:dyDescent="0.25">
      <c r="A45" s="28" t="str">
        <f>IF(Items!$B44="","",Items!$A44)</f>
        <v>6161106615407</v>
      </c>
      <c r="B45" s="28" t="str">
        <f>IF(Items!$B44="","",Items!$B44)</f>
        <v>AURA 4U 250g</v>
      </c>
      <c r="C45" s="32">
        <f>IF($B45="","",Items!$G44+SUMIFS(PurQty,PurItem,$B45,PurDate,"&lt;="&amp;$D$2)-SUMIFS(SalQty,SalItem,$B45,SalDate,"&lt;="&amp;$D$2)-SUMIFS(WoQty,WoItem,$B45,WoDate,"&lt;="&amp;$D$2)+SUMIFS(AdjQty,AdjItem,$B45,AdjDate,"&lt;="&amp;$D$2)+SUMIFS(LinVarQty,LinItem,$B45,LinPosted,"YES",LinDate,"&lt;="&amp;$D$2,LinID,"&lt;&gt;"&amp;$B$2))</f>
        <v>14</v>
      </c>
      <c r="D45" s="84">
        <v>14</v>
      </c>
      <c r="E45" s="32">
        <f t="shared" si="0"/>
        <v>0</v>
      </c>
      <c r="F45" s="33">
        <f>IF($B45="","",Items!$I44)</f>
        <v>12.99</v>
      </c>
      <c r="G45" s="33">
        <f t="shared" si="1"/>
        <v>0</v>
      </c>
      <c r="H45" s="85"/>
    </row>
    <row r="46" spans="1:8" x14ac:dyDescent="0.25">
      <c r="A46" s="28" t="str">
        <f>IF(Items!$B45="","",Items!$A45)</f>
        <v>7007315900042</v>
      </c>
      <c r="B46" s="28" t="str">
        <f>IF(Items!$B45="","",Items!$B45)</f>
        <v>AURA MILK 250g</v>
      </c>
      <c r="C46" s="32">
        <f>IF($B46="","",Items!$G45+SUMIFS(PurQty,PurItem,$B46,PurDate,"&lt;="&amp;$D$2)-SUMIFS(SalQty,SalItem,$B46,SalDate,"&lt;="&amp;$D$2)-SUMIFS(WoQty,WoItem,$B46,WoDate,"&lt;="&amp;$D$2)+SUMIFS(AdjQty,AdjItem,$B46,AdjDate,"&lt;="&amp;$D$2)+SUMIFS(LinVarQty,LinItem,$B46,LinPosted,"YES",LinDate,"&lt;="&amp;$D$2,LinID,"&lt;&gt;"&amp;$B$2))</f>
        <v>49</v>
      </c>
      <c r="D46" s="84">
        <v>30</v>
      </c>
      <c r="E46" s="32">
        <f t="shared" si="0"/>
        <v>-19</v>
      </c>
      <c r="F46" s="33">
        <f>IF($B46="","",Items!$I45)</f>
        <v>12.99</v>
      </c>
      <c r="G46" s="33">
        <f t="shared" si="1"/>
        <v>-246.81</v>
      </c>
      <c r="H46" s="85"/>
    </row>
    <row r="47" spans="1:8" x14ac:dyDescent="0.25">
      <c r="A47" s="28" t="str">
        <f>IF(Items!$B46="","",Items!$A46)</f>
        <v>7007315100534</v>
      </c>
      <c r="B47" s="28" t="str">
        <f>IF(Items!$B46="","",Items!$B46)</f>
        <v>Aura Rose Jasmine 250g</v>
      </c>
      <c r="C47" s="32">
        <f>IF($B47="","",Items!$G46+SUMIFS(PurQty,PurItem,$B47,PurDate,"&lt;="&amp;$D$2)-SUMIFS(SalQty,SalItem,$B47,SalDate,"&lt;="&amp;$D$2)-SUMIFS(WoQty,WoItem,$B47,WoDate,"&lt;="&amp;$D$2)+SUMIFS(AdjQty,AdjItem,$B47,AdjDate,"&lt;="&amp;$D$2)+SUMIFS(LinVarQty,LinItem,$B47,LinPosted,"YES",LinDate,"&lt;="&amp;$D$2,LinID,"&lt;&gt;"&amp;$B$2))</f>
        <v>0</v>
      </c>
      <c r="D47" s="84">
        <v>17</v>
      </c>
      <c r="E47" s="32">
        <f t="shared" si="0"/>
        <v>17</v>
      </c>
      <c r="F47" s="33">
        <f>IF($B47="","",Items!$I46)</f>
        <v>12.99</v>
      </c>
      <c r="G47" s="33">
        <f t="shared" si="1"/>
        <v>220.83</v>
      </c>
      <c r="H47" s="85"/>
    </row>
    <row r="48" spans="1:8" hidden="1" x14ac:dyDescent="0.25">
      <c r="A48" s="28" t="str">
        <f>IF(Items!$B47="","",Items!$A47)</f>
        <v>6009800620290</v>
      </c>
      <c r="B48" s="28" t="str">
        <f>IF(Items!$B47="","",Items!$B47)</f>
        <v>Awesome Peanut Bar 40g</v>
      </c>
      <c r="C48" s="32">
        <f>IF($B48="","",Items!$G47+SUMIFS(PurQty,PurItem,$B48,PurDate,"&lt;="&amp;$D$2)-SUMIFS(SalQty,SalItem,$B48,SalDate,"&lt;="&amp;$D$2)-SUMIFS(WoQty,WoItem,$B48,WoDate,"&lt;="&amp;$D$2)+SUMIFS(AdjQty,AdjItem,$B48,AdjDate,"&lt;="&amp;$D$2)+SUMIFS(LinVarQty,LinItem,$B48,LinPosted,"YES",LinDate,"&lt;="&amp;$D$2,LinID,"&lt;&gt;"&amp;$B$2))</f>
        <v>0</v>
      </c>
      <c r="D48" s="84">
        <v>0</v>
      </c>
      <c r="E48" s="32">
        <f t="shared" si="0"/>
        <v>0</v>
      </c>
      <c r="F48" s="33">
        <f>IF($B48="","",Items!$I47)</f>
        <v>7.8224999999999998</v>
      </c>
      <c r="G48" s="33">
        <f t="shared" si="1"/>
        <v>0</v>
      </c>
      <c r="H48" s="85"/>
    </row>
    <row r="49" spans="1:8" hidden="1" x14ac:dyDescent="0.25">
      <c r="A49" s="28" t="str">
        <f>IF(Items!$B48="","",Items!$A48)</f>
        <v>P2023</v>
      </c>
      <c r="B49" s="28" t="str">
        <f>IF(Items!$B48="","",Items!$B48)</f>
        <v>Bathing Towels</v>
      </c>
      <c r="C49" s="32">
        <f>IF($B49="","",Items!$G48+SUMIFS(PurQty,PurItem,$B49,PurDate,"&lt;="&amp;$D$2)-SUMIFS(SalQty,SalItem,$B49,SalDate,"&lt;="&amp;$D$2)-SUMIFS(WoQty,WoItem,$B49,WoDate,"&lt;="&amp;$D$2)+SUMIFS(AdjQty,AdjItem,$B49,AdjDate,"&lt;="&amp;$D$2)+SUMIFS(LinVarQty,LinItem,$B49,LinPosted,"YES",LinDate,"&lt;="&amp;$D$2,LinID,"&lt;&gt;"&amp;$B$2))</f>
        <v>0</v>
      </c>
      <c r="D49" s="84">
        <v>0</v>
      </c>
      <c r="E49" s="32">
        <f t="shared" si="0"/>
        <v>0</v>
      </c>
      <c r="F49" s="33">
        <f>IF($B49="","",Items!$I48)</f>
        <v>13.0425</v>
      </c>
      <c r="G49" s="33">
        <f t="shared" si="1"/>
        <v>0</v>
      </c>
      <c r="H49" s="85"/>
    </row>
    <row r="50" spans="1:8" x14ac:dyDescent="0.25">
      <c r="A50" s="28" t="str">
        <f>IF(Items!$B49="","",Items!$A49)</f>
        <v>6009800443134</v>
      </c>
      <c r="B50" s="28" t="str">
        <f>IF(Items!$B49="","",Items!$B49)</f>
        <v>Battery Acid 750ml</v>
      </c>
      <c r="C50" s="32">
        <f>IF($B50="","",Items!$G49+SUMIFS(PurQty,PurItem,$B50,PurDate,"&lt;="&amp;$D$2)-SUMIFS(SalQty,SalItem,$B50,SalDate,"&lt;="&amp;$D$2)-SUMIFS(WoQty,WoItem,$B50,WoDate,"&lt;="&amp;$D$2)+SUMIFS(AdjQty,AdjItem,$B50,AdjDate,"&lt;="&amp;$D$2)+SUMIFS(LinVarQty,LinItem,$B50,LinPosted,"YES",LinDate,"&lt;="&amp;$D$2,LinID,"&lt;&gt;"&amp;$B$2))</f>
        <v>16</v>
      </c>
      <c r="D50" s="84">
        <v>18</v>
      </c>
      <c r="E50" s="32">
        <f t="shared" si="0"/>
        <v>2</v>
      </c>
      <c r="F50" s="33">
        <f>IF($B50="","",Items!$I49)</f>
        <v>19.567499999999999</v>
      </c>
      <c r="G50" s="33">
        <f t="shared" si="1"/>
        <v>39.134999999999998</v>
      </c>
      <c r="H50" s="85"/>
    </row>
    <row r="51" spans="1:8" x14ac:dyDescent="0.25">
      <c r="A51" s="28" t="str">
        <f>IF(Items!$B50="","",Items!$A50)</f>
        <v>6006197106253</v>
      </c>
      <c r="B51" s="28" t="str">
        <f>IF(Items!$B50="","",Items!$B50)</f>
        <v>Battery Water 750ml</v>
      </c>
      <c r="C51" s="32">
        <f>IF($B51="","",Items!$G50+SUMIFS(PurQty,PurItem,$B51,PurDate,"&lt;="&amp;$D$2)-SUMIFS(SalQty,SalItem,$B51,SalDate,"&lt;="&amp;$D$2)-SUMIFS(WoQty,WoItem,$B51,WoDate,"&lt;="&amp;$D$2)+SUMIFS(AdjQty,AdjItem,$B51,AdjDate,"&lt;="&amp;$D$2)+SUMIFS(LinVarQty,LinItem,$B51,LinPosted,"YES",LinDate,"&lt;="&amp;$D$2,LinID,"&lt;&gt;"&amp;$B$2))</f>
        <v>8</v>
      </c>
      <c r="D51" s="84">
        <v>6</v>
      </c>
      <c r="E51" s="32">
        <f t="shared" si="0"/>
        <v>-2</v>
      </c>
      <c r="F51" s="33">
        <f>IF($B51="","",Items!$I50)</f>
        <v>16.305</v>
      </c>
      <c r="G51" s="33">
        <f t="shared" si="1"/>
        <v>-32.61</v>
      </c>
      <c r="H51" s="85"/>
    </row>
    <row r="52" spans="1:8" hidden="1" x14ac:dyDescent="0.25">
      <c r="A52" s="28" t="str">
        <f>IF(Items!$B51="","",Items!$A51)</f>
        <v>6002553007882</v>
      </c>
      <c r="B52" s="28" t="str">
        <f>IF(Items!$B51="","",Items!$B51)</f>
        <v>Baxtons Shebert</v>
      </c>
      <c r="C52" s="32">
        <f>IF($B52="","",Items!$G51+SUMIFS(PurQty,PurItem,$B52,PurDate,"&lt;="&amp;$D$2)-SUMIFS(SalQty,SalItem,$B52,SalDate,"&lt;="&amp;$D$2)-SUMIFS(WoQty,WoItem,$B52,WoDate,"&lt;="&amp;$D$2)+SUMIFS(AdjQty,AdjItem,$B52,AdjDate,"&lt;="&amp;$D$2)+SUMIFS(LinVarQty,LinItem,$B52,LinPosted,"YES",LinDate,"&lt;="&amp;$D$2,LinID,"&lt;&gt;"&amp;$B$2))</f>
        <v>0</v>
      </c>
      <c r="D52" s="84">
        <v>0</v>
      </c>
      <c r="E52" s="32">
        <f t="shared" si="0"/>
        <v>0</v>
      </c>
      <c r="F52" s="33">
        <f>IF($B52="","",Items!$I51)</f>
        <v>1.3049999999999999</v>
      </c>
      <c r="G52" s="33">
        <f t="shared" si="1"/>
        <v>0</v>
      </c>
      <c r="H52" s="85"/>
    </row>
    <row r="53" spans="1:8" hidden="1" x14ac:dyDescent="0.25">
      <c r="A53" s="28" t="str">
        <f>IF(Items!$B52="","",Items!$A52)</f>
        <v>6009602488722</v>
      </c>
      <c r="B53" s="28" t="str">
        <f>IF(Items!$B52="","",Items!$B52)</f>
        <v>Baxtons Shebert Blue</v>
      </c>
      <c r="C53" s="32">
        <f>IF($B53="","",Items!$G52+SUMIFS(PurQty,PurItem,$B53,PurDate,"&lt;="&amp;$D$2)-SUMIFS(SalQty,SalItem,$B53,SalDate,"&lt;="&amp;$D$2)-SUMIFS(WoQty,WoItem,$B53,WoDate,"&lt;="&amp;$D$2)+SUMIFS(AdjQty,AdjItem,$B53,AdjDate,"&lt;="&amp;$D$2)+SUMIFS(LinVarQty,LinItem,$B53,LinPosted,"YES",LinDate,"&lt;="&amp;$D$2,LinID,"&lt;&gt;"&amp;$B$2))</f>
        <v>0</v>
      </c>
      <c r="D53" s="84">
        <v>0</v>
      </c>
      <c r="E53" s="32">
        <f t="shared" si="0"/>
        <v>0</v>
      </c>
      <c r="F53" s="33">
        <f>IF($B53="","",Items!$I52)</f>
        <v>1.3049999999999999</v>
      </c>
      <c r="G53" s="33">
        <f t="shared" si="1"/>
        <v>0</v>
      </c>
      <c r="H53" s="85"/>
    </row>
    <row r="54" spans="1:8" x14ac:dyDescent="0.25">
      <c r="A54" s="28" t="str">
        <f>IF(Items!$B53="","",Items!$A53)</f>
        <v>6006117002368</v>
      </c>
      <c r="B54" s="28" t="str">
        <f>IF(Items!$B53="","",Items!$B53)</f>
        <v>Beef Pie 100g</v>
      </c>
      <c r="C54" s="32">
        <f>IF($B54="","",Items!$G53+SUMIFS(PurQty,PurItem,$B54,PurDate,"&lt;="&amp;$D$2)-SUMIFS(SalQty,SalItem,$B54,SalDate,"&lt;="&amp;$D$2)-SUMIFS(WoQty,WoItem,$B54,WoDate,"&lt;="&amp;$D$2)+SUMIFS(AdjQty,AdjItem,$B54,AdjDate,"&lt;="&amp;$D$2)+SUMIFS(LinVarQty,LinItem,$B54,LinPosted,"YES",LinDate,"&lt;="&amp;$D$2,LinID,"&lt;&gt;"&amp;$B$2))</f>
        <v>13</v>
      </c>
      <c r="D54" s="84">
        <v>0</v>
      </c>
      <c r="E54" s="32">
        <f t="shared" si="0"/>
        <v>-13</v>
      </c>
      <c r="F54" s="33">
        <f>IF($B54="","",Items!$I53)</f>
        <v>7.04</v>
      </c>
      <c r="G54" s="33">
        <f t="shared" si="1"/>
        <v>-91.52</v>
      </c>
      <c r="H54" s="85"/>
    </row>
    <row r="55" spans="1:8" hidden="1" x14ac:dyDescent="0.25">
      <c r="A55" s="28" t="str">
        <f>IF(Items!$B54="","",Items!$A54)</f>
        <v>6003001017675</v>
      </c>
      <c r="B55" s="28" t="str">
        <f>IF(Items!$B54="","",Items!$B54)</f>
        <v>Benylin Cough Syrup 50ml</v>
      </c>
      <c r="C55" s="32">
        <f>IF($B55="","",Items!$G54+SUMIFS(PurQty,PurItem,$B55,PurDate,"&lt;="&amp;$D$2)-SUMIFS(SalQty,SalItem,$B55,SalDate,"&lt;="&amp;$D$2)-SUMIFS(WoQty,WoItem,$B55,WoDate,"&lt;="&amp;$D$2)+SUMIFS(AdjQty,AdjItem,$B55,AdjDate,"&lt;="&amp;$D$2)+SUMIFS(LinVarQty,LinItem,$B55,LinPosted,"YES",LinDate,"&lt;="&amp;$D$2,LinID,"&lt;&gt;"&amp;$B$2))</f>
        <v>0</v>
      </c>
      <c r="D55" s="84">
        <v>0</v>
      </c>
      <c r="E55" s="32">
        <f t="shared" si="0"/>
        <v>0</v>
      </c>
      <c r="F55" s="33">
        <f>IF($B55="","",Items!$I54)</f>
        <v>39.127499999999998</v>
      </c>
      <c r="G55" s="33">
        <f t="shared" si="1"/>
        <v>0</v>
      </c>
      <c r="H55" s="85"/>
    </row>
    <row r="56" spans="1:8" hidden="1" x14ac:dyDescent="0.25">
      <c r="A56" s="28" t="str">
        <f>IF(Items!$B55="","",Items!$A55)</f>
        <v>6007421003331</v>
      </c>
      <c r="B56" s="28" t="str">
        <f>IF(Items!$B55="","",Items!$B55)</f>
        <v>BetterBuy Spag</v>
      </c>
      <c r="C56" s="32">
        <f>IF($B56="","",Items!$G55+SUMIFS(PurQty,PurItem,$B56,PurDate,"&lt;="&amp;$D$2)-SUMIFS(SalQty,SalItem,$B56,SalDate,"&lt;="&amp;$D$2)-SUMIFS(WoQty,WoItem,$B56,WoDate,"&lt;="&amp;$D$2)+SUMIFS(AdjQty,AdjItem,$B56,AdjDate,"&lt;="&amp;$D$2)+SUMIFS(LinVarQty,LinItem,$B56,LinPosted,"YES",LinDate,"&lt;="&amp;$D$2,LinID,"&lt;&gt;"&amp;$B$2))</f>
        <v>3</v>
      </c>
      <c r="D56" s="84">
        <v>3</v>
      </c>
      <c r="E56" s="32">
        <f t="shared" si="0"/>
        <v>0</v>
      </c>
      <c r="F56" s="33">
        <f>IF($B56="","",Items!$I55)</f>
        <v>13.0425</v>
      </c>
      <c r="G56" s="33">
        <f t="shared" si="1"/>
        <v>0</v>
      </c>
      <c r="H56" s="85"/>
    </row>
    <row r="57" spans="1:8" x14ac:dyDescent="0.25">
      <c r="A57" s="28" t="str">
        <f>IF(Items!$B56="","",Items!$A56)</f>
        <v>6009611880302</v>
      </c>
      <c r="B57" s="28" t="str">
        <f>IF(Items!$B56="","",Items!$B56)</f>
        <v>Bicarbonate Of Soda 15g</v>
      </c>
      <c r="C57" s="32">
        <f>IF($B57="","",Items!$G56+SUMIFS(PurQty,PurItem,$B57,PurDate,"&lt;="&amp;$D$2)-SUMIFS(SalQty,SalItem,$B57,SalDate,"&lt;="&amp;$D$2)-SUMIFS(WoQty,WoItem,$B57,WoDate,"&lt;="&amp;$D$2)+SUMIFS(AdjQty,AdjItem,$B57,AdjDate,"&lt;="&amp;$D$2)+SUMIFS(LinVarQty,LinItem,$B57,LinPosted,"YES",LinDate,"&lt;="&amp;$D$2,LinID,"&lt;&gt;"&amp;$B$2))</f>
        <v>16</v>
      </c>
      <c r="D57" s="84">
        <v>13</v>
      </c>
      <c r="E57" s="32">
        <f t="shared" si="0"/>
        <v>-3</v>
      </c>
      <c r="F57" s="33">
        <f>IF($B57="","",Items!$I56)</f>
        <v>3.2625000000000002</v>
      </c>
      <c r="G57" s="33">
        <f t="shared" si="1"/>
        <v>-9.7875000000000014</v>
      </c>
      <c r="H57" s="85"/>
    </row>
    <row r="58" spans="1:8" hidden="1" x14ac:dyDescent="0.25">
      <c r="A58" s="28" t="str">
        <f>IF(Items!$B57="","",Items!$A57)</f>
        <v>5061041300066</v>
      </c>
      <c r="B58" s="28" t="str">
        <f>IF(Items!$B57="","",Items!$B57)</f>
        <v>BICKIES LEMON 100G</v>
      </c>
      <c r="C58" s="32">
        <f>IF($B58="","",Items!$G57+SUMIFS(PurQty,PurItem,$B58,PurDate,"&lt;="&amp;$D$2)-SUMIFS(SalQty,SalItem,$B58,SalDate,"&lt;="&amp;$D$2)-SUMIFS(WoQty,WoItem,$B58,WoDate,"&lt;="&amp;$D$2)+SUMIFS(AdjQty,AdjItem,$B58,AdjDate,"&lt;="&amp;$D$2)+SUMIFS(LinVarQty,LinItem,$B58,LinPosted,"YES",LinDate,"&lt;="&amp;$D$2,LinID,"&lt;&gt;"&amp;$B$2))</f>
        <v>0</v>
      </c>
      <c r="D58" s="84">
        <v>0</v>
      </c>
      <c r="E58" s="32">
        <f t="shared" si="0"/>
        <v>0</v>
      </c>
      <c r="F58" s="33">
        <f>IF($B58="","",Items!$I57)</f>
        <v>6.5250000000000004</v>
      </c>
      <c r="G58" s="33">
        <f t="shared" si="1"/>
        <v>0</v>
      </c>
      <c r="H58" s="85"/>
    </row>
    <row r="59" spans="1:8" hidden="1" x14ac:dyDescent="0.25">
      <c r="A59" s="28" t="str">
        <f>IF(Items!$B58="","",Items!$A58)</f>
        <v>5061041300042</v>
      </c>
      <c r="B59" s="28" t="str">
        <f>IF(Items!$B58="","",Items!$B58)</f>
        <v>BICKIES MILK FLVRD 100G</v>
      </c>
      <c r="C59" s="32">
        <f>IF($B59="","",Items!$G58+SUMIFS(PurQty,PurItem,$B59,PurDate,"&lt;="&amp;$D$2)-SUMIFS(SalQty,SalItem,$B59,SalDate,"&lt;="&amp;$D$2)-SUMIFS(WoQty,WoItem,$B59,WoDate,"&lt;="&amp;$D$2)+SUMIFS(AdjQty,AdjItem,$B59,AdjDate,"&lt;="&amp;$D$2)+SUMIFS(LinVarQty,LinItem,$B59,LinPosted,"YES",LinDate,"&lt;="&amp;$D$2,LinID,"&lt;&gt;"&amp;$B$2))</f>
        <v>0</v>
      </c>
      <c r="D59" s="84">
        <v>0</v>
      </c>
      <c r="E59" s="32">
        <f t="shared" si="0"/>
        <v>0</v>
      </c>
      <c r="F59" s="33">
        <f>IF($B59="","",Items!$I58)</f>
        <v>6.5250000000000004</v>
      </c>
      <c r="G59" s="33">
        <f t="shared" si="1"/>
        <v>0</v>
      </c>
      <c r="H59" s="85"/>
    </row>
    <row r="60" spans="1:8" hidden="1" x14ac:dyDescent="0.25">
      <c r="A60" s="28" t="str">
        <f>IF(Items!$B59="","",Items!$A59)</f>
        <v>5061041300059</v>
      </c>
      <c r="B60" s="28" t="str">
        <f>IF(Items!$B59="","",Items!$B59)</f>
        <v>BICKIES VANILLA FLVRD 100G</v>
      </c>
      <c r="C60" s="32">
        <f>IF($B60="","",Items!$G59+SUMIFS(PurQty,PurItem,$B60,PurDate,"&lt;="&amp;$D$2)-SUMIFS(SalQty,SalItem,$B60,SalDate,"&lt;="&amp;$D$2)-SUMIFS(WoQty,WoItem,$B60,WoDate,"&lt;="&amp;$D$2)+SUMIFS(AdjQty,AdjItem,$B60,AdjDate,"&lt;="&amp;$D$2)+SUMIFS(LinVarQty,LinItem,$B60,LinPosted,"YES",LinDate,"&lt;="&amp;$D$2,LinID,"&lt;&gt;"&amp;$B$2))</f>
        <v>0</v>
      </c>
      <c r="D60" s="84">
        <v>0</v>
      </c>
      <c r="E60" s="32">
        <f t="shared" si="0"/>
        <v>0</v>
      </c>
      <c r="F60" s="33">
        <f>IF($B60="","",Items!$I59)</f>
        <v>6.5250000000000004</v>
      </c>
      <c r="G60" s="33">
        <f t="shared" si="1"/>
        <v>0</v>
      </c>
      <c r="H60" s="85"/>
    </row>
    <row r="61" spans="1:8" hidden="1" x14ac:dyDescent="0.25">
      <c r="A61" s="28" t="str">
        <f>IF(Items!$B60="","",Items!$A60)</f>
        <v>6009603063461</v>
      </c>
      <c r="B61" s="28" t="str">
        <f>IF(Items!$B60="","",Items!$B60)</f>
        <v>Big Ben Blue Bar 1kg</v>
      </c>
      <c r="C61" s="32">
        <f>IF($B61="","",Items!$G60+SUMIFS(PurQty,PurItem,$B61,PurDate,"&lt;="&amp;$D$2)-SUMIFS(SalQty,SalItem,$B61,SalDate,"&lt;="&amp;$D$2)-SUMIFS(WoQty,WoItem,$B61,WoDate,"&lt;="&amp;$D$2)+SUMIFS(AdjQty,AdjItem,$B61,AdjDate,"&lt;="&amp;$D$2)+SUMIFS(LinVarQty,LinItem,$B61,LinPosted,"YES",LinDate,"&lt;="&amp;$D$2,LinID,"&lt;&gt;"&amp;$B$2))</f>
        <v>10</v>
      </c>
      <c r="D61" s="84">
        <v>10</v>
      </c>
      <c r="E61" s="32">
        <f t="shared" si="0"/>
        <v>0</v>
      </c>
      <c r="F61" s="33">
        <f>IF($B61="","",Items!$I60)</f>
        <v>22.725000000000001</v>
      </c>
      <c r="G61" s="33">
        <f t="shared" si="1"/>
        <v>0</v>
      </c>
      <c r="H61" s="85"/>
    </row>
    <row r="62" spans="1:8" hidden="1" x14ac:dyDescent="0.25">
      <c r="A62" s="28" t="str">
        <f>IF(Items!$B61="","",Items!$A61)</f>
        <v>2639604886870</v>
      </c>
      <c r="B62" s="28" t="str">
        <f>IF(Items!$B61="","",Items!$B61)</f>
        <v>Big Bite S/Roll</v>
      </c>
      <c r="C62" s="32">
        <f>IF($B62="","",Items!$G61+SUMIFS(PurQty,PurItem,$B62,PurDate,"&lt;="&amp;$D$2)-SUMIFS(SalQty,SalItem,$B62,SalDate,"&lt;="&amp;$D$2)-SUMIFS(WoQty,WoItem,$B62,WoDate,"&lt;="&amp;$D$2)+SUMIFS(AdjQty,AdjItem,$B62,AdjDate,"&lt;="&amp;$D$2)+SUMIFS(LinVarQty,LinItem,$B62,LinPosted,"YES",LinDate,"&lt;="&amp;$D$2,LinID,"&lt;&gt;"&amp;$B$2))</f>
        <v>0</v>
      </c>
      <c r="D62" s="84">
        <v>0</v>
      </c>
      <c r="E62" s="32">
        <f t="shared" si="0"/>
        <v>0</v>
      </c>
      <c r="F62" s="33">
        <f>IF($B62="","",Items!$I61)</f>
        <v>7.7925000000000004</v>
      </c>
      <c r="G62" s="33">
        <f t="shared" si="1"/>
        <v>0</v>
      </c>
      <c r="H62" s="85"/>
    </row>
    <row r="63" spans="1:8" hidden="1" x14ac:dyDescent="0.25">
      <c r="A63" s="28" t="str">
        <f>IF(Items!$B62="","",Items!$A62)</f>
        <v>3086120600051</v>
      </c>
      <c r="B63" s="28" t="str">
        <f>IF(Items!$B62="","",Items!$B62)</f>
        <v>BIG LIGHTERS</v>
      </c>
      <c r="C63" s="32">
        <f>IF($B63="","",Items!$G62+SUMIFS(PurQty,PurItem,$B63,PurDate,"&lt;="&amp;$D$2)-SUMIFS(SalQty,SalItem,$B63,SalDate,"&lt;="&amp;$D$2)-SUMIFS(WoQty,WoItem,$B63,WoDate,"&lt;="&amp;$D$2)+SUMIFS(AdjQty,AdjItem,$B63,AdjDate,"&lt;="&amp;$D$2)+SUMIFS(LinVarQty,LinItem,$B63,LinPosted,"YES",LinDate,"&lt;="&amp;$D$2,LinID,"&lt;&gt;"&amp;$B$2))</f>
        <v>0</v>
      </c>
      <c r="D63" s="84">
        <v>0</v>
      </c>
      <c r="E63" s="32">
        <f t="shared" si="0"/>
        <v>0</v>
      </c>
      <c r="F63" s="33">
        <f>IF($B63="","",Items!$I62)</f>
        <v>9.7799999999999994</v>
      </c>
      <c r="G63" s="33">
        <f t="shared" si="1"/>
        <v>0</v>
      </c>
      <c r="H63" s="85"/>
    </row>
    <row r="64" spans="1:8" hidden="1" x14ac:dyDescent="0.25">
      <c r="A64" s="28" t="str">
        <f>IF(Items!$B63="","",Items!$A63)</f>
        <v>6927955302475</v>
      </c>
      <c r="B64" s="28" t="str">
        <f>IF(Items!$B63="","",Items!$B63)</f>
        <v>Biskio  Chocolate Flavour</v>
      </c>
      <c r="C64" s="32">
        <f>IF($B64="","",Items!$G63+SUMIFS(PurQty,PurItem,$B64,PurDate,"&lt;="&amp;$D$2)-SUMIFS(SalQty,SalItem,$B64,SalDate,"&lt;="&amp;$D$2)-SUMIFS(WoQty,WoItem,$B64,WoDate,"&lt;="&amp;$D$2)+SUMIFS(AdjQty,AdjItem,$B64,AdjDate,"&lt;="&amp;$D$2)+SUMIFS(LinVarQty,LinItem,$B64,LinPosted,"YES",LinDate,"&lt;="&amp;$D$2,LinID,"&lt;&gt;"&amp;$B$2))</f>
        <v>0</v>
      </c>
      <c r="D64" s="84">
        <v>0</v>
      </c>
      <c r="E64" s="32">
        <f t="shared" si="0"/>
        <v>0</v>
      </c>
      <c r="F64" s="33">
        <f>IF($B64="","",Items!$I63)</f>
        <v>3.2625000000000002</v>
      </c>
      <c r="G64" s="33">
        <f t="shared" si="1"/>
        <v>0</v>
      </c>
      <c r="H64" s="85"/>
    </row>
    <row r="65" spans="1:8" hidden="1" x14ac:dyDescent="0.25">
      <c r="A65" s="28" t="str">
        <f>IF(Items!$B64="","",Items!$A64)</f>
        <v>6927955302666</v>
      </c>
      <c r="B65" s="28" t="str">
        <f>IF(Items!$B64="","",Items!$B64)</f>
        <v>Biskio  Lemon Cream Flavour</v>
      </c>
      <c r="C65" s="32">
        <f>IF($B65="","",Items!$G64+SUMIFS(PurQty,PurItem,$B65,PurDate,"&lt;="&amp;$D$2)-SUMIFS(SalQty,SalItem,$B65,SalDate,"&lt;="&amp;$D$2)-SUMIFS(WoQty,WoItem,$B65,WoDate,"&lt;="&amp;$D$2)+SUMIFS(AdjQty,AdjItem,$B65,AdjDate,"&lt;="&amp;$D$2)+SUMIFS(LinVarQty,LinItem,$B65,LinPosted,"YES",LinDate,"&lt;="&amp;$D$2,LinID,"&lt;&gt;"&amp;$B$2))</f>
        <v>0</v>
      </c>
      <c r="D65" s="84">
        <v>0</v>
      </c>
      <c r="E65" s="32">
        <f t="shared" si="0"/>
        <v>0</v>
      </c>
      <c r="F65" s="33">
        <f>IF($B65="","",Items!$I64)</f>
        <v>3.2625000000000002</v>
      </c>
      <c r="G65" s="33">
        <f t="shared" si="1"/>
        <v>0</v>
      </c>
      <c r="H65" s="85"/>
    </row>
    <row r="66" spans="1:8" hidden="1" x14ac:dyDescent="0.25">
      <c r="A66" s="28" t="str">
        <f>IF(Items!$B65="","",Items!$A65)</f>
        <v>6927955302673</v>
      </c>
      <c r="B66" s="28" t="str">
        <f>IF(Items!$B65="","",Items!$B65)</f>
        <v>Biskio  Peanut Cream  Flavour</v>
      </c>
      <c r="C66" s="32">
        <f>IF($B66="","",Items!$G65+SUMIFS(PurQty,PurItem,$B66,PurDate,"&lt;="&amp;$D$2)-SUMIFS(SalQty,SalItem,$B66,SalDate,"&lt;="&amp;$D$2)-SUMIFS(WoQty,WoItem,$B66,WoDate,"&lt;="&amp;$D$2)+SUMIFS(AdjQty,AdjItem,$B66,AdjDate,"&lt;="&amp;$D$2)+SUMIFS(LinVarQty,LinItem,$B66,LinPosted,"YES",LinDate,"&lt;="&amp;$D$2,LinID,"&lt;&gt;"&amp;$B$2))</f>
        <v>0</v>
      </c>
      <c r="D66" s="84">
        <v>0</v>
      </c>
      <c r="E66" s="32">
        <f t="shared" si="0"/>
        <v>0</v>
      </c>
      <c r="F66" s="33">
        <f>IF($B66="","",Items!$I65)</f>
        <v>3.2625000000000002</v>
      </c>
      <c r="G66" s="33">
        <f t="shared" si="1"/>
        <v>0</v>
      </c>
      <c r="H66" s="85"/>
    </row>
    <row r="67" spans="1:8" hidden="1" x14ac:dyDescent="0.25">
      <c r="A67" s="28" t="str">
        <f>IF(Items!$B66="","",Items!$A66)</f>
        <v>26/9/2026</v>
      </c>
      <c r="B67" s="28" t="str">
        <f>IF(Items!$B66="","",Items!$B66)</f>
        <v>Mai T</v>
      </c>
      <c r="C67" s="32">
        <f>IF($B67="","",Items!$G66+SUMIFS(PurQty,PurItem,$B67,PurDate,"&lt;="&amp;$D$2)-SUMIFS(SalQty,SalItem,$B67,SalDate,"&lt;="&amp;$D$2)-SUMIFS(WoQty,WoItem,$B67,WoDate,"&lt;="&amp;$D$2)+SUMIFS(AdjQty,AdjItem,$B67,AdjDate,"&lt;="&amp;$D$2)+SUMIFS(LinVarQty,LinItem,$B67,LinPosted,"YES",LinDate,"&lt;="&amp;$D$2,LinID,"&lt;&gt;"&amp;$B$2))</f>
        <v>0</v>
      </c>
      <c r="D67" s="84">
        <v>0</v>
      </c>
      <c r="E67" s="32">
        <f t="shared" si="0"/>
        <v>0</v>
      </c>
      <c r="F67" s="33">
        <f>IF($B67="","",Items!$I66)</f>
        <v>3.2625000000000002</v>
      </c>
      <c r="G67" s="33">
        <f t="shared" si="1"/>
        <v>0</v>
      </c>
      <c r="H67" s="85"/>
    </row>
    <row r="68" spans="1:8" hidden="1" x14ac:dyDescent="0.25">
      <c r="A68" s="28" t="str">
        <f>IF(Items!$B67="","",Items!$A67)</f>
        <v>0612477115141</v>
      </c>
      <c r="B68" s="28" t="str">
        <f>IF(Items!$B67="","",Items!$B67)</f>
        <v>Bliss Water 500ml</v>
      </c>
      <c r="C68" s="32">
        <f>IF($B68="","",Items!$G67+SUMIFS(PurQty,PurItem,$B68,PurDate,"&lt;="&amp;$D$2)-SUMIFS(SalQty,SalItem,$B68,SalDate,"&lt;="&amp;$D$2)-SUMIFS(WoQty,WoItem,$B68,WoDate,"&lt;="&amp;$D$2)+SUMIFS(AdjQty,AdjItem,$B68,AdjDate,"&lt;="&amp;$D$2)+SUMIFS(LinVarQty,LinItem,$B68,LinPosted,"YES",LinDate,"&lt;="&amp;$D$2,LinID,"&lt;&gt;"&amp;$B$2))</f>
        <v>0</v>
      </c>
      <c r="D68" s="84">
        <v>0</v>
      </c>
      <c r="E68" s="32">
        <f t="shared" si="0"/>
        <v>0</v>
      </c>
      <c r="F68" s="33">
        <f>IF($B68="","",Items!$I67)</f>
        <v>3.2475000000000001</v>
      </c>
      <c r="G68" s="33">
        <f t="shared" si="1"/>
        <v>0</v>
      </c>
      <c r="H68" s="85"/>
    </row>
    <row r="69" spans="1:8" hidden="1" x14ac:dyDescent="0.25">
      <c r="A69" s="28" t="str">
        <f>IF(Items!$B68="","",Items!$A68)</f>
        <v>6009801478739</v>
      </c>
      <c r="B69" s="28" t="str">
        <f>IF(Items!$B68="","",Items!$B68)</f>
        <v>Blixem Degreaser 1L</v>
      </c>
      <c r="C69" s="32">
        <f>IF($B69="","",Items!$G68+SUMIFS(PurQty,PurItem,$B69,PurDate,"&lt;="&amp;$D$2)-SUMIFS(SalQty,SalItem,$B69,SalDate,"&lt;="&amp;$D$2)-SUMIFS(WoQty,WoItem,$B69,WoDate,"&lt;="&amp;$D$2)+SUMIFS(AdjQty,AdjItem,$B69,AdjDate,"&lt;="&amp;$D$2)+SUMIFS(LinVarQty,LinItem,$B69,LinPosted,"YES",LinDate,"&lt;="&amp;$D$2,LinID,"&lt;&gt;"&amp;$B$2))</f>
        <v>0</v>
      </c>
      <c r="D69" s="84">
        <v>0</v>
      </c>
      <c r="E69" s="32">
        <f t="shared" si="0"/>
        <v>0</v>
      </c>
      <c r="F69" s="33">
        <f>IF($B69="","",Items!$I68)</f>
        <v>48.914999999999999</v>
      </c>
      <c r="G69" s="33">
        <f t="shared" si="1"/>
        <v>0</v>
      </c>
      <c r="H69" s="85"/>
    </row>
    <row r="70" spans="1:8" x14ac:dyDescent="0.25">
      <c r="A70" s="28" t="str">
        <f>IF(Items!$B69="","",Items!$A69)</f>
        <v>6009801478005</v>
      </c>
      <c r="B70" s="28" t="str">
        <f>IF(Items!$B69="","",Items!$B69)</f>
        <v>Blixem Degreaser 500ml</v>
      </c>
      <c r="C70" s="32">
        <f>IF($B70="","",Items!$G69+SUMIFS(PurQty,PurItem,$B70,PurDate,"&lt;="&amp;$D$2)-SUMIFS(SalQty,SalItem,$B70,SalDate,"&lt;="&amp;$D$2)-SUMIFS(WoQty,WoItem,$B70,WoDate,"&lt;="&amp;$D$2)+SUMIFS(AdjQty,AdjItem,$B70,AdjDate,"&lt;="&amp;$D$2)+SUMIFS(LinVarQty,LinItem,$B70,LinPosted,"YES",LinDate,"&lt;="&amp;$D$2,LinID,"&lt;&gt;"&amp;$B$2))</f>
        <v>9</v>
      </c>
      <c r="D70" s="84">
        <v>3</v>
      </c>
      <c r="E70" s="32">
        <f t="shared" ref="E70:E133" si="2">IF(OR($B70="",$D70=""),"",$D70-$C70)</f>
        <v>-6</v>
      </c>
      <c r="F70" s="33">
        <f>IF($B70="","",Items!$I69)</f>
        <v>32.61</v>
      </c>
      <c r="G70" s="33">
        <f t="shared" ref="G70:G133" si="3">IF($E70="","",$E70*$F70)</f>
        <v>-195.66</v>
      </c>
      <c r="H70" s="85"/>
    </row>
    <row r="71" spans="1:8" hidden="1" x14ac:dyDescent="0.25">
      <c r="A71" s="28" t="str">
        <f>IF(Items!$B70="","",Items!$A70)</f>
        <v>6009801478340</v>
      </c>
      <c r="B71" s="28" t="str">
        <f>IF(Items!$B70="","",Items!$B70)</f>
        <v>Blixem Degreaser 5L</v>
      </c>
      <c r="C71" s="32">
        <f>IF($B71="","",Items!$G70+SUMIFS(PurQty,PurItem,$B71,PurDate,"&lt;="&amp;$D$2)-SUMIFS(SalQty,SalItem,$B71,SalDate,"&lt;="&amp;$D$2)-SUMIFS(WoQty,WoItem,$B71,WoDate,"&lt;="&amp;$D$2)+SUMIFS(AdjQty,AdjItem,$B71,AdjDate,"&lt;="&amp;$D$2)+SUMIFS(LinVarQty,LinItem,$B71,LinPosted,"YES",LinDate,"&lt;="&amp;$D$2,LinID,"&lt;&gt;"&amp;$B$2))</f>
        <v>0</v>
      </c>
      <c r="D71" s="84">
        <v>0</v>
      </c>
      <c r="E71" s="32">
        <f t="shared" si="2"/>
        <v>0</v>
      </c>
      <c r="F71" s="33">
        <f>IF($B71="","",Items!$I70)</f>
        <v>140.22</v>
      </c>
      <c r="G71" s="33">
        <f t="shared" si="3"/>
        <v>0</v>
      </c>
      <c r="H71" s="85"/>
    </row>
    <row r="72" spans="1:8" hidden="1" x14ac:dyDescent="0.25">
      <c r="A72" s="28" t="str">
        <f>IF(Items!$B71="","",Items!$A71)</f>
        <v>6009523600203</v>
      </c>
      <c r="B72" s="28" t="str">
        <f>IF(Items!$B71="","",Items!$B71)</f>
        <v>Blue Death Multi Insect Powder 100g</v>
      </c>
      <c r="C72" s="32">
        <f>IF($B72="","",Items!$G71+SUMIFS(PurQty,PurItem,$B72,PurDate,"&lt;="&amp;$D$2)-SUMIFS(SalQty,SalItem,$B72,SalDate,"&lt;="&amp;$D$2)-SUMIFS(WoQty,WoItem,$B72,WoDate,"&lt;="&amp;$D$2)+SUMIFS(AdjQty,AdjItem,$B72,AdjDate,"&lt;="&amp;$D$2)+SUMIFS(LinVarQty,LinItem,$B72,LinPosted,"YES",LinDate,"&lt;="&amp;$D$2,LinID,"&lt;&gt;"&amp;$B$2))</f>
        <v>10</v>
      </c>
      <c r="D72" s="84">
        <v>10</v>
      </c>
      <c r="E72" s="32">
        <f t="shared" si="2"/>
        <v>0</v>
      </c>
      <c r="F72" s="33">
        <f>IF($B72="","",Items!$I71)</f>
        <v>26.085000000000001</v>
      </c>
      <c r="G72" s="33">
        <f t="shared" si="3"/>
        <v>0</v>
      </c>
      <c r="H72" s="85"/>
    </row>
    <row r="73" spans="1:8" hidden="1" x14ac:dyDescent="0.25">
      <c r="A73" s="28" t="str">
        <f>IF(Items!$B72="","",Items!$A72)</f>
        <v>6006117000586</v>
      </c>
      <c r="B73" s="28" t="str">
        <f>IF(Items!$B72="","",Items!$B72)</f>
        <v>Boerewoors Pie 100g</v>
      </c>
      <c r="C73" s="32">
        <f>IF($B73="","",Items!$G72+SUMIFS(PurQty,PurItem,$B73,PurDate,"&lt;="&amp;$D$2)-SUMIFS(SalQty,SalItem,$B73,SalDate,"&lt;="&amp;$D$2)-SUMIFS(WoQty,WoItem,$B73,WoDate,"&lt;="&amp;$D$2)+SUMIFS(AdjQty,AdjItem,$B73,AdjDate,"&lt;="&amp;$D$2)+SUMIFS(LinVarQty,LinItem,$B73,LinPosted,"YES",LinDate,"&lt;="&amp;$D$2,LinID,"&lt;&gt;"&amp;$B$2))</f>
        <v>0</v>
      </c>
      <c r="D73" s="84">
        <v>0</v>
      </c>
      <c r="E73" s="32">
        <f t="shared" si="2"/>
        <v>0</v>
      </c>
      <c r="F73" s="33">
        <f>IF($B73="","",Items!$I72)</f>
        <v>9.7799999999999994</v>
      </c>
      <c r="G73" s="33">
        <f t="shared" si="3"/>
        <v>0</v>
      </c>
      <c r="H73" s="85"/>
    </row>
    <row r="74" spans="1:8" x14ac:dyDescent="0.25">
      <c r="A74" s="28" t="str">
        <f>IF(Items!$B73="","",Items!$A73)</f>
        <v>5449000062925</v>
      </c>
      <c r="B74" s="28" t="str">
        <f>IF(Items!$B73="","",Items!$B73)</f>
        <v>Bonaqua 1.5L</v>
      </c>
      <c r="C74" s="32">
        <f>IF($B74="","",Items!$G73+SUMIFS(PurQty,PurItem,$B74,PurDate,"&lt;="&amp;$D$2)-SUMIFS(SalQty,SalItem,$B74,SalDate,"&lt;="&amp;$D$2)-SUMIFS(WoQty,WoItem,$B74,WoDate,"&lt;="&amp;$D$2)+SUMIFS(AdjQty,AdjItem,$B74,AdjDate,"&lt;="&amp;$D$2)+SUMIFS(LinVarQty,LinItem,$B74,LinPosted,"YES",LinDate,"&lt;="&amp;$D$2,LinID,"&lt;&gt;"&amp;$B$2))</f>
        <v>215</v>
      </c>
      <c r="D74" s="84">
        <v>185</v>
      </c>
      <c r="E74" s="32">
        <f>IF(OR($B74="",$D74=""),"",$D74-$C74)</f>
        <v>-30</v>
      </c>
      <c r="F74" s="33">
        <f>IF($B74="","",Items!$I73)</f>
        <v>9.1466666666666665</v>
      </c>
      <c r="G74" s="33">
        <f t="shared" si="3"/>
        <v>-274.39999999999998</v>
      </c>
      <c r="H74" s="85"/>
    </row>
    <row r="75" spans="1:8" x14ac:dyDescent="0.25">
      <c r="A75" s="28" t="str">
        <f>IF(Items!$B74="","",Items!$A74)</f>
        <v>5449000093943</v>
      </c>
      <c r="B75" s="28" t="str">
        <f>IF(Items!$B74="","",Items!$B74)</f>
        <v>Bonaqua 5l</v>
      </c>
      <c r="C75" s="32">
        <f>IF($B75="","",Items!$G74+SUMIFS(PurQty,PurItem,$B75,PurDate,"&lt;="&amp;$D$2)-SUMIFS(SalQty,SalItem,$B75,SalDate,"&lt;="&amp;$D$2)-SUMIFS(WoQty,WoItem,$B75,WoDate,"&lt;="&amp;$D$2)+SUMIFS(AdjQty,AdjItem,$B75,AdjDate,"&lt;="&amp;$D$2)+SUMIFS(LinVarQty,LinItem,$B75,LinPosted,"YES",LinDate,"&lt;="&amp;$D$2,LinID,"&lt;&gt;"&amp;$B$2))</f>
        <v>126</v>
      </c>
      <c r="D75" s="84">
        <v>115</v>
      </c>
      <c r="E75" s="32">
        <f t="shared" si="2"/>
        <v>-11</v>
      </c>
      <c r="F75" s="33">
        <f>IF($B75="","",Items!$I74)</f>
        <v>24.16</v>
      </c>
      <c r="G75" s="33">
        <f t="shared" si="3"/>
        <v>-265.76</v>
      </c>
      <c r="H75" s="85"/>
    </row>
    <row r="76" spans="1:8" x14ac:dyDescent="0.25">
      <c r="A76" s="28" t="str">
        <f>IF(Items!$B75="","",Items!$A75)</f>
        <v>90000000</v>
      </c>
      <c r="B76" s="28" t="str">
        <f>IF(Items!$B75="","",Items!$B75)</f>
        <v>Bonaqua Water 500ml</v>
      </c>
      <c r="C76" s="32">
        <f>IF($B76="","",Items!$G75+SUMIFS(PurQty,PurItem,$B76,PurDate,"&lt;="&amp;$D$2)-SUMIFS(SalQty,SalItem,$B76,SalDate,"&lt;="&amp;$D$2)-SUMIFS(WoQty,WoItem,$B76,WoDate,"&lt;="&amp;$D$2)+SUMIFS(AdjQty,AdjItem,$B76,AdjDate,"&lt;="&amp;$D$2)+SUMIFS(LinVarQty,LinItem,$B76,LinPosted,"YES",LinDate,"&lt;="&amp;$D$2,LinID,"&lt;&gt;"&amp;$B$2))</f>
        <v>360</v>
      </c>
      <c r="D76" s="84">
        <v>353</v>
      </c>
      <c r="E76" s="32">
        <f t="shared" si="2"/>
        <v>-7</v>
      </c>
      <c r="F76" s="33">
        <f>IF($B76="","",Items!$I75)</f>
        <v>3.1066666666666674</v>
      </c>
      <c r="G76" s="33">
        <f t="shared" si="3"/>
        <v>-21.74666666666667</v>
      </c>
      <c r="H76" s="85"/>
    </row>
    <row r="77" spans="1:8" x14ac:dyDescent="0.25">
      <c r="A77" s="28" t="str">
        <f>IF(Items!$B76="","",Items!$A76)</f>
        <v>6009644920174</v>
      </c>
      <c r="B77" s="28" t="str">
        <f>IF(Items!$B76="","",Items!$B76)</f>
        <v>BOOM DETERGENT 200G</v>
      </c>
      <c r="C77" s="32">
        <f>IF($B77="","",Items!$G76+SUMIFS(PurQty,PurItem,$B77,PurDate,"&lt;="&amp;$D$2)-SUMIFS(SalQty,SalItem,$B77,SalDate,"&lt;="&amp;$D$2)-SUMIFS(WoQty,WoItem,$B77,WoDate,"&lt;="&amp;$D$2)+SUMIFS(AdjQty,AdjItem,$B77,AdjDate,"&lt;="&amp;$D$2)+SUMIFS(LinVarQty,LinItem,$B77,LinPosted,"YES",LinDate,"&lt;="&amp;$D$2,LinID,"&lt;&gt;"&amp;$B$2))</f>
        <v>45</v>
      </c>
      <c r="D77" s="84">
        <v>42</v>
      </c>
      <c r="E77" s="32">
        <f t="shared" si="2"/>
        <v>-3</v>
      </c>
      <c r="F77" s="33">
        <f>IF($B77="","",Items!$I76)</f>
        <v>13.0425</v>
      </c>
      <c r="G77" s="33">
        <f t="shared" si="3"/>
        <v>-39.127499999999998</v>
      </c>
      <c r="H77" s="85"/>
    </row>
    <row r="78" spans="1:8" hidden="1" x14ac:dyDescent="0.25">
      <c r="A78" s="28" t="str">
        <f>IF(Items!$B77="","",Items!$A77)</f>
        <v>6007038001188</v>
      </c>
      <c r="B78" s="28" t="str">
        <f>IF(Items!$B77="","",Items!$B77)</f>
        <v>Boom Detergent 400g</v>
      </c>
      <c r="C78" s="32">
        <f>IF($B78="","",Items!$G77+SUMIFS(PurQty,PurItem,$B78,PurDate,"&lt;="&amp;$D$2)-SUMIFS(SalQty,SalItem,$B78,SalDate,"&lt;="&amp;$D$2)-SUMIFS(WoQty,WoItem,$B78,WoDate,"&lt;="&amp;$D$2)+SUMIFS(AdjQty,AdjItem,$B78,AdjDate,"&lt;="&amp;$D$2)+SUMIFS(LinVarQty,LinItem,$B78,LinPosted,"YES",LinDate,"&lt;="&amp;$D$2,LinID,"&lt;&gt;"&amp;$B$2))</f>
        <v>0</v>
      </c>
      <c r="D78" s="84">
        <v>0</v>
      </c>
      <c r="E78" s="32">
        <f t="shared" si="2"/>
        <v>0</v>
      </c>
      <c r="F78" s="33">
        <f>IF($B78="","",Items!$I77)</f>
        <v>13.0425</v>
      </c>
      <c r="G78" s="33">
        <f t="shared" si="3"/>
        <v>0</v>
      </c>
      <c r="H78" s="85"/>
    </row>
    <row r="79" spans="1:8" hidden="1" x14ac:dyDescent="0.25">
      <c r="A79" s="28" t="str">
        <f>IF(Items!$B78="","",Items!$A78)</f>
        <v>6009644920167</v>
      </c>
      <c r="B79" s="28" t="str">
        <f>IF(Items!$B78="","",Items!$B78)</f>
        <v>Boom Detergent 400g (2)</v>
      </c>
      <c r="C79" s="32">
        <f>IF($B79="","",Items!$G78+SUMIFS(PurQty,PurItem,$B79,PurDate,"&lt;="&amp;$D$2)-SUMIFS(SalQty,SalItem,$B79,SalDate,"&lt;="&amp;$D$2)-SUMIFS(WoQty,WoItem,$B79,WoDate,"&lt;="&amp;$D$2)+SUMIFS(AdjQty,AdjItem,$B79,AdjDate,"&lt;="&amp;$D$2)+SUMIFS(LinVarQty,LinItem,$B79,LinPosted,"YES",LinDate,"&lt;="&amp;$D$2,LinID,"&lt;&gt;"&amp;$B$2))</f>
        <v>0</v>
      </c>
      <c r="D79" s="84">
        <v>0</v>
      </c>
      <c r="E79" s="32">
        <f t="shared" si="2"/>
        <v>0</v>
      </c>
      <c r="F79" s="33">
        <f>IF($B79="","",Items!$I78)</f>
        <v>13.0425</v>
      </c>
      <c r="G79" s="33">
        <f t="shared" si="3"/>
        <v>0</v>
      </c>
      <c r="H79" s="85"/>
    </row>
    <row r="80" spans="1:8" x14ac:dyDescent="0.25">
      <c r="A80" s="28" t="str">
        <f>IF(Items!$B79="","",Items!$A79)</f>
        <v>6009644925605</v>
      </c>
      <c r="B80" s="28" t="str">
        <f>IF(Items!$B79="","",Items!$B79)</f>
        <v>Boom Liquid 750ml</v>
      </c>
      <c r="C80" s="32">
        <f>IF($B80="","",Items!$G79+SUMIFS(PurQty,PurItem,$B80,PurDate,"&lt;="&amp;$D$2)-SUMIFS(SalQty,SalItem,$B80,SalDate,"&lt;="&amp;$D$2)-SUMIFS(WoQty,WoItem,$B80,WoDate,"&lt;="&amp;$D$2)+SUMIFS(AdjQty,AdjItem,$B80,AdjDate,"&lt;="&amp;$D$2)+SUMIFS(LinVarQty,LinItem,$B80,LinPosted,"YES",LinDate,"&lt;="&amp;$D$2,LinID,"&lt;&gt;"&amp;$B$2))</f>
        <v>5</v>
      </c>
      <c r="D80" s="84">
        <v>0</v>
      </c>
      <c r="E80" s="32">
        <f t="shared" si="2"/>
        <v>-5</v>
      </c>
      <c r="F80" s="33">
        <f>IF($B80="","",Items!$I79)</f>
        <v>22.725000000000001</v>
      </c>
      <c r="G80" s="33">
        <f t="shared" si="3"/>
        <v>-113.625</v>
      </c>
      <c r="H80" s="85"/>
    </row>
    <row r="81" spans="1:8" hidden="1" x14ac:dyDescent="0.25">
      <c r="A81" s="28" t="str">
        <f>IF(Items!$B80="","",Items!$A80)</f>
        <v>6009644923465</v>
      </c>
      <c r="B81" s="28" t="str">
        <f>IF(Items!$B80="","",Items!$B80)</f>
        <v>Boom Plus 150g</v>
      </c>
      <c r="C81" s="32">
        <f>IF($B81="","",Items!$G80+SUMIFS(PurQty,PurItem,$B81,PurDate,"&lt;="&amp;$D$2)-SUMIFS(SalQty,SalItem,$B81,SalDate,"&lt;="&amp;$D$2)-SUMIFS(WoQty,WoItem,$B81,WoDate,"&lt;="&amp;$D$2)+SUMIFS(AdjQty,AdjItem,$B81,AdjDate,"&lt;="&amp;$D$2)+SUMIFS(LinVarQty,LinItem,$B81,LinPosted,"YES",LinDate,"&lt;="&amp;$D$2,LinID,"&lt;&gt;"&amp;$B$2))</f>
        <v>0</v>
      </c>
      <c r="D81" s="84">
        <v>0</v>
      </c>
      <c r="E81" s="32">
        <f t="shared" si="2"/>
        <v>0</v>
      </c>
      <c r="F81" s="33">
        <f>IF($B81="","",Items!$I80)</f>
        <v>6.4950000000000001</v>
      </c>
      <c r="G81" s="33">
        <f t="shared" si="3"/>
        <v>0</v>
      </c>
      <c r="H81" s="85"/>
    </row>
    <row r="82" spans="1:8" hidden="1" x14ac:dyDescent="0.25">
      <c r="A82" s="28" t="str">
        <f>IF(Items!$B81="","",Items!$A81)</f>
        <v>6009644929917</v>
      </c>
      <c r="B82" s="28" t="str">
        <f>IF(Items!$B81="","",Items!$B81)</f>
        <v>BOOM POWDER 1kg</v>
      </c>
      <c r="C82" s="32">
        <f>IF($B82="","",Items!$G81+SUMIFS(PurQty,PurItem,$B82,PurDate,"&lt;="&amp;$D$2)-SUMIFS(SalQty,SalItem,$B82,SalDate,"&lt;="&amp;$D$2)-SUMIFS(WoQty,WoItem,$B82,WoDate,"&lt;="&amp;$D$2)+SUMIFS(AdjQty,AdjItem,$B82,AdjDate,"&lt;="&amp;$D$2)+SUMIFS(LinVarQty,LinItem,$B82,LinPosted,"YES",LinDate,"&lt;="&amp;$D$2,LinID,"&lt;&gt;"&amp;$B$2))</f>
        <v>4</v>
      </c>
      <c r="D82" s="84">
        <v>4</v>
      </c>
      <c r="E82" s="32">
        <f t="shared" si="2"/>
        <v>0</v>
      </c>
      <c r="F82" s="33">
        <f>IF($B82="","",Items!$I81)</f>
        <v>29.22</v>
      </c>
      <c r="G82" s="33">
        <f t="shared" si="3"/>
        <v>0</v>
      </c>
      <c r="H82" s="85"/>
    </row>
    <row r="83" spans="1:8" hidden="1" x14ac:dyDescent="0.25">
      <c r="A83" s="28" t="str">
        <f>IF(Items!$B82="","",Items!$A82)</f>
        <v>6009644925698</v>
      </c>
      <c r="B83" s="28" t="str">
        <f>IF(Items!$B82="","",Items!$B82)</f>
        <v>Boom Powder 500g</v>
      </c>
      <c r="C83" s="32">
        <f>IF($B83="","",Items!$G82+SUMIFS(PurQty,PurItem,$B83,PurDate,"&lt;="&amp;$D$2)-SUMIFS(SalQty,SalItem,$B83,SalDate,"&lt;="&amp;$D$2)-SUMIFS(WoQty,WoItem,$B83,WoDate,"&lt;="&amp;$D$2)+SUMIFS(AdjQty,AdjItem,$B83,AdjDate,"&lt;="&amp;$D$2)+SUMIFS(LinVarQty,LinItem,$B83,LinPosted,"YES",LinDate,"&lt;="&amp;$D$2,LinID,"&lt;&gt;"&amp;$B$2))</f>
        <v>0</v>
      </c>
      <c r="D83" s="84">
        <v>0</v>
      </c>
      <c r="E83" s="32">
        <f t="shared" si="2"/>
        <v>0</v>
      </c>
      <c r="F83" s="33">
        <f>IF($B83="","",Items!$I82)</f>
        <v>16.305</v>
      </c>
      <c r="G83" s="33">
        <f t="shared" si="3"/>
        <v>0</v>
      </c>
      <c r="H83" s="85"/>
    </row>
    <row r="84" spans="1:8" hidden="1" x14ac:dyDescent="0.25">
      <c r="A84" s="28" t="str">
        <f>IF(Items!$B83="","",Items!$A83)</f>
        <v>6009644923885</v>
      </c>
      <c r="B84" s="28" t="str">
        <f>IF(Items!$B83="","",Items!$B83)</f>
        <v>Boom Vim Lemon</v>
      </c>
      <c r="C84" s="32">
        <f>IF($B84="","",Items!$G83+SUMIFS(PurQty,PurItem,$B84,PurDate,"&lt;="&amp;$D$2)-SUMIFS(SalQty,SalItem,$B84,SalDate,"&lt;="&amp;$D$2)-SUMIFS(WoQty,WoItem,$B84,WoDate,"&lt;="&amp;$D$2)+SUMIFS(AdjQty,AdjItem,$B84,AdjDate,"&lt;="&amp;$D$2)+SUMIFS(LinVarQty,LinItem,$B84,LinPosted,"YES",LinDate,"&lt;="&amp;$D$2,LinID,"&lt;&gt;"&amp;$B$2))</f>
        <v>0</v>
      </c>
      <c r="D84" s="84">
        <v>0</v>
      </c>
      <c r="E84" s="32">
        <f t="shared" si="2"/>
        <v>0</v>
      </c>
      <c r="F84" s="33">
        <f>IF($B84="","",Items!$I83)</f>
        <v>13.0425</v>
      </c>
      <c r="G84" s="33">
        <f t="shared" si="3"/>
        <v>0</v>
      </c>
      <c r="H84" s="85"/>
    </row>
    <row r="85" spans="1:8" hidden="1" x14ac:dyDescent="0.25">
      <c r="A85" s="28" t="str">
        <f>IF(Items!$B84="","",Items!$A84)</f>
        <v>8590256633609</v>
      </c>
      <c r="B85" s="28" t="str">
        <f>IF(Items!$B84="","",Items!$B84)</f>
        <v>Britolux Bulbs 100watts</v>
      </c>
      <c r="C85" s="32">
        <f>IF($B85="","",Items!$G84+SUMIFS(PurQty,PurItem,$B85,PurDate,"&lt;="&amp;$D$2)-SUMIFS(SalQty,SalItem,$B85,SalDate,"&lt;="&amp;$D$2)-SUMIFS(WoQty,WoItem,$B85,WoDate,"&lt;="&amp;$D$2)+SUMIFS(AdjQty,AdjItem,$B85,AdjDate,"&lt;="&amp;$D$2)+SUMIFS(LinVarQty,LinItem,$B85,LinPosted,"YES",LinDate,"&lt;="&amp;$D$2,LinID,"&lt;&gt;"&amp;$B$2))</f>
        <v>0</v>
      </c>
      <c r="D85" s="84">
        <v>0</v>
      </c>
      <c r="E85" s="32">
        <f t="shared" si="2"/>
        <v>0</v>
      </c>
      <c r="F85" s="33">
        <f>IF($B85="","",Items!$I84)</f>
        <v>5.22</v>
      </c>
      <c r="G85" s="33">
        <f t="shared" si="3"/>
        <v>0</v>
      </c>
      <c r="H85" s="85"/>
    </row>
    <row r="86" spans="1:8" hidden="1" x14ac:dyDescent="0.25">
      <c r="A86" s="28" t="str">
        <f>IF(Items!$B85="","",Items!$A85)</f>
        <v>6001330000146</v>
      </c>
      <c r="B86" s="28" t="str">
        <f>IF(Items!$B85="","",Items!$B85)</f>
        <v>Bull Brand Corned Meat 300g</v>
      </c>
      <c r="C86" s="32">
        <f>IF($B86="","",Items!$G85+SUMIFS(PurQty,PurItem,$B86,PurDate,"&lt;="&amp;$D$2)-SUMIFS(SalQty,SalItem,$B86,SalDate,"&lt;="&amp;$D$2)-SUMIFS(WoQty,WoItem,$B86,WoDate,"&lt;="&amp;$D$2)+SUMIFS(AdjQty,AdjItem,$B86,AdjDate,"&lt;="&amp;$D$2)+SUMIFS(LinVarQty,LinItem,$B86,LinPosted,"YES",LinDate,"&lt;="&amp;$D$2,LinID,"&lt;&gt;"&amp;$B$2))</f>
        <v>0</v>
      </c>
      <c r="D86" s="84">
        <v>0</v>
      </c>
      <c r="E86" s="32">
        <f t="shared" si="2"/>
        <v>0</v>
      </c>
      <c r="F86" s="33">
        <f>IF($B86="","",Items!$I85)</f>
        <v>22.822500000000002</v>
      </c>
      <c r="G86" s="33">
        <f t="shared" si="3"/>
        <v>0</v>
      </c>
      <c r="H86" s="85"/>
    </row>
    <row r="87" spans="1:8" hidden="1" x14ac:dyDescent="0.25">
      <c r="A87" s="28" t="str">
        <f>IF(Items!$B86="","",Items!$A86)</f>
        <v>6009603063379</v>
      </c>
      <c r="B87" s="28" t="str">
        <f>IF(Items!$B86="","",Items!$B86)</f>
        <v>Buttercup 125g</v>
      </c>
      <c r="C87" s="32">
        <f>IF($B87="","",Items!$G86+SUMIFS(PurQty,PurItem,$B87,PurDate,"&lt;="&amp;$D$2)-SUMIFS(SalQty,SalItem,$B87,SalDate,"&lt;="&amp;$D$2)-SUMIFS(WoQty,WoItem,$B87,WoDate,"&lt;="&amp;$D$2)+SUMIFS(AdjQty,AdjItem,$B87,AdjDate,"&lt;="&amp;$D$2)+SUMIFS(LinVarQty,LinItem,$B87,LinPosted,"YES",LinDate,"&lt;="&amp;$D$2,LinID,"&lt;&gt;"&amp;$B$2))</f>
        <v>0</v>
      </c>
      <c r="D87" s="84">
        <v>0</v>
      </c>
      <c r="E87" s="32">
        <f t="shared" si="2"/>
        <v>0</v>
      </c>
      <c r="F87" s="33">
        <f>IF($B87="","",Items!$I86)</f>
        <v>11.737500000000001</v>
      </c>
      <c r="G87" s="33">
        <f t="shared" si="3"/>
        <v>0</v>
      </c>
      <c r="H87" s="85"/>
    </row>
    <row r="88" spans="1:8" hidden="1" x14ac:dyDescent="0.25">
      <c r="A88" s="28" t="str">
        <f>IF(Items!$B87="","",Items!$A87)</f>
        <v>6009603060415</v>
      </c>
      <c r="B88" s="28" t="str">
        <f>IF(Items!$B87="","",Items!$B87)</f>
        <v>BUTTERCUP 500G</v>
      </c>
      <c r="C88" s="32">
        <f>IF($B88="","",Items!$G87+SUMIFS(PurQty,PurItem,$B88,PurDate,"&lt;="&amp;$D$2)-SUMIFS(SalQty,SalItem,$B88,SalDate,"&lt;="&amp;$D$2)-SUMIFS(WoQty,WoItem,$B88,WoDate,"&lt;="&amp;$D$2)+SUMIFS(AdjQty,AdjItem,$B88,AdjDate,"&lt;="&amp;$D$2)+SUMIFS(LinVarQty,LinItem,$B88,LinPosted,"YES",LinDate,"&lt;="&amp;$D$2,LinID,"&lt;&gt;"&amp;$B$2))</f>
        <v>0</v>
      </c>
      <c r="D88" s="84">
        <v>0</v>
      </c>
      <c r="E88" s="32">
        <f t="shared" si="2"/>
        <v>0</v>
      </c>
      <c r="F88" s="33">
        <f>IF($B88="","",Items!$I87)</f>
        <v>32.61</v>
      </c>
      <c r="G88" s="33">
        <f t="shared" si="3"/>
        <v>0</v>
      </c>
      <c r="H88" s="85"/>
    </row>
    <row r="89" spans="1:8" x14ac:dyDescent="0.25">
      <c r="A89" s="28" t="str">
        <f>IF(Items!$B88="","",Items!$A88)</f>
        <v>6009603060408</v>
      </c>
      <c r="B89" s="28" t="str">
        <f>IF(Items!$B88="","",Items!$B88)</f>
        <v>Buttercup Margarine 250g</v>
      </c>
      <c r="C89" s="32">
        <f>IF($B89="","",Items!$G88+SUMIFS(PurQty,PurItem,$B89,PurDate,"&lt;="&amp;$D$2)-SUMIFS(SalQty,SalItem,$B89,SalDate,"&lt;="&amp;$D$2)-SUMIFS(WoQty,WoItem,$B89,WoDate,"&lt;="&amp;$D$2)+SUMIFS(AdjQty,AdjItem,$B89,AdjDate,"&lt;="&amp;$D$2)+SUMIFS(LinVarQty,LinItem,$B89,LinPosted,"YES",LinDate,"&lt;="&amp;$D$2,LinID,"&lt;&gt;"&amp;$B$2))</f>
        <v>12</v>
      </c>
      <c r="D89" s="84">
        <v>14</v>
      </c>
      <c r="E89" s="32">
        <f t="shared" si="2"/>
        <v>2</v>
      </c>
      <c r="F89" s="33">
        <f>IF($B89="","",Items!$I88)</f>
        <v>18.75</v>
      </c>
      <c r="G89" s="33">
        <f t="shared" si="3"/>
        <v>37.5</v>
      </c>
      <c r="H89" s="85"/>
    </row>
    <row r="90" spans="1:8" hidden="1" x14ac:dyDescent="0.25">
      <c r="A90" s="28" t="str">
        <f>IF(Items!$B89="","",Items!$A89)</f>
        <v>5061041300714</v>
      </c>
      <c r="B90" s="28" t="str">
        <f>IF(Items!$B89="","",Items!$B89)</f>
        <v>BUZZ BUTTERMILK 100G</v>
      </c>
      <c r="C90" s="32">
        <f>IF($B90="","",Items!$G89+SUMIFS(PurQty,PurItem,$B90,PurDate,"&lt;="&amp;$D$2)-SUMIFS(SalQty,SalItem,$B90,SalDate,"&lt;="&amp;$D$2)-SUMIFS(WoQty,WoItem,$B90,WoDate,"&lt;="&amp;$D$2)+SUMIFS(AdjQty,AdjItem,$B90,AdjDate,"&lt;="&amp;$D$2)+SUMIFS(LinVarQty,LinItem,$B90,LinPosted,"YES",LinDate,"&lt;="&amp;$D$2,LinID,"&lt;&gt;"&amp;$B$2))</f>
        <v>0</v>
      </c>
      <c r="D90" s="84">
        <v>0</v>
      </c>
      <c r="E90" s="32">
        <f t="shared" si="2"/>
        <v>0</v>
      </c>
      <c r="F90" s="33">
        <f>IF($B90="","",Items!$I89)</f>
        <v>6.5250000000000004</v>
      </c>
      <c r="G90" s="33">
        <f t="shared" si="3"/>
        <v>0</v>
      </c>
      <c r="H90" s="85"/>
    </row>
    <row r="91" spans="1:8" hidden="1" x14ac:dyDescent="0.25">
      <c r="A91" s="28" t="str">
        <f>IF(Items!$B90="","",Items!$A90)</f>
        <v>5061041300721</v>
      </c>
      <c r="B91" s="28" t="str">
        <f>IF(Items!$B90="","",Items!$B90)</f>
        <v>BUZZ CHOCO 100G</v>
      </c>
      <c r="C91" s="32">
        <f>IF($B91="","",Items!$G90+SUMIFS(PurQty,PurItem,$B91,PurDate,"&lt;="&amp;$D$2)-SUMIFS(SalQty,SalItem,$B91,SalDate,"&lt;="&amp;$D$2)-SUMIFS(WoQty,WoItem,$B91,WoDate,"&lt;="&amp;$D$2)+SUMIFS(AdjQty,AdjItem,$B91,AdjDate,"&lt;="&amp;$D$2)+SUMIFS(LinVarQty,LinItem,$B91,LinPosted,"YES",LinDate,"&lt;="&amp;$D$2,LinID,"&lt;&gt;"&amp;$B$2))</f>
        <v>0</v>
      </c>
      <c r="D91" s="84">
        <v>0</v>
      </c>
      <c r="E91" s="32">
        <f t="shared" si="2"/>
        <v>0</v>
      </c>
      <c r="F91" s="33">
        <f>IF($B91="","",Items!$I90)</f>
        <v>6.5250000000000004</v>
      </c>
      <c r="G91" s="33">
        <f t="shared" si="3"/>
        <v>0</v>
      </c>
      <c r="H91" s="85"/>
    </row>
    <row r="92" spans="1:8" hidden="1" x14ac:dyDescent="0.25">
      <c r="A92" s="28" t="str">
        <f>IF(Items!$B91="","",Items!$A91)</f>
        <v>5061041300707</v>
      </c>
      <c r="B92" s="28" t="str">
        <f>IF(Items!$B91="","",Items!$B91)</f>
        <v>BUZZ GIN  LEM 100G</v>
      </c>
      <c r="C92" s="32">
        <f>IF($B92="","",Items!$G91+SUMIFS(PurQty,PurItem,$B92,PurDate,"&lt;="&amp;$D$2)-SUMIFS(SalQty,SalItem,$B92,SalDate,"&lt;="&amp;$D$2)-SUMIFS(WoQty,WoItem,$B92,WoDate,"&lt;="&amp;$D$2)+SUMIFS(AdjQty,AdjItem,$B92,AdjDate,"&lt;="&amp;$D$2)+SUMIFS(LinVarQty,LinItem,$B92,LinPosted,"YES",LinDate,"&lt;="&amp;$D$2,LinID,"&lt;&gt;"&amp;$B$2))</f>
        <v>0</v>
      </c>
      <c r="D92" s="84">
        <v>0</v>
      </c>
      <c r="E92" s="32">
        <f t="shared" si="2"/>
        <v>0</v>
      </c>
      <c r="F92" s="33">
        <f>IF($B92="","",Items!$I91)</f>
        <v>6.5250000000000004</v>
      </c>
      <c r="G92" s="33">
        <f t="shared" si="3"/>
        <v>0</v>
      </c>
      <c r="H92" s="85"/>
    </row>
    <row r="93" spans="1:8" hidden="1" x14ac:dyDescent="0.25">
      <c r="A93" s="28" t="str">
        <f>IF(Items!$B92="","",Items!$A92)</f>
        <v>6001065601083</v>
      </c>
      <c r="B93" s="28" t="str">
        <f>IF(Items!$B92="","",Items!$B92)</f>
        <v>Cadburry Biscuit 80g</v>
      </c>
      <c r="C93" s="32">
        <f>IF($B93="","",Items!$G92+SUMIFS(PurQty,PurItem,$B93,PurDate,"&lt;="&amp;$D$2)-SUMIFS(SalQty,SalItem,$B93,SalDate,"&lt;="&amp;$D$2)-SUMIFS(WoQty,WoItem,$B93,WoDate,"&lt;="&amp;$D$2)+SUMIFS(AdjQty,AdjItem,$B93,AdjDate,"&lt;="&amp;$D$2)+SUMIFS(LinVarQty,LinItem,$B93,LinPosted,"YES",LinDate,"&lt;="&amp;$D$2,LinID,"&lt;&gt;"&amp;$B$2))</f>
        <v>0</v>
      </c>
      <c r="D93" s="84">
        <v>0</v>
      </c>
      <c r="E93" s="32">
        <f t="shared" si="2"/>
        <v>0</v>
      </c>
      <c r="F93" s="33">
        <f>IF($B93="","",Items!$I92)</f>
        <v>22.822500000000002</v>
      </c>
      <c r="G93" s="33">
        <f t="shared" si="3"/>
        <v>0</v>
      </c>
      <c r="H93" s="85"/>
    </row>
    <row r="94" spans="1:8" hidden="1" x14ac:dyDescent="0.25">
      <c r="A94" s="28" t="str">
        <f>IF(Items!$B93="","",Items!$A93)</f>
        <v>6001065600406</v>
      </c>
      <c r="B94" s="28" t="str">
        <f>IF(Items!$B93="","",Items!$B93)</f>
        <v>Cadburry Bubbly Milk 40g</v>
      </c>
      <c r="C94" s="32">
        <f>IF($B94="","",Items!$G93+SUMIFS(PurQty,PurItem,$B94,PurDate,"&lt;="&amp;$D$2)-SUMIFS(SalQty,SalItem,$B94,SalDate,"&lt;="&amp;$D$2)-SUMIFS(WoQty,WoItem,$B94,WoDate,"&lt;="&amp;$D$2)+SUMIFS(AdjQty,AdjItem,$B94,AdjDate,"&lt;="&amp;$D$2)+SUMIFS(LinVarQty,LinItem,$B94,LinPosted,"YES",LinDate,"&lt;="&amp;$D$2,LinID,"&lt;&gt;"&amp;$B$2))</f>
        <v>0</v>
      </c>
      <c r="D94" s="84">
        <v>0</v>
      </c>
      <c r="E94" s="32">
        <f t="shared" si="2"/>
        <v>0</v>
      </c>
      <c r="F94" s="33">
        <f>IF($B94="","",Items!$I93)</f>
        <v>12.99</v>
      </c>
      <c r="G94" s="33">
        <f t="shared" si="3"/>
        <v>0</v>
      </c>
      <c r="H94" s="85"/>
    </row>
    <row r="95" spans="1:8" hidden="1" x14ac:dyDescent="0.25">
      <c r="A95" s="28" t="str">
        <f>IF(Items!$B94="","",Items!$A94)</f>
        <v>6001065601038</v>
      </c>
      <c r="B95" s="28" t="str">
        <f>IF(Items!$B94="","",Items!$B94)</f>
        <v>Cadburry Dream 80g</v>
      </c>
      <c r="C95" s="32">
        <f>IF($B95="","",Items!$G94+SUMIFS(PurQty,PurItem,$B95,PurDate,"&lt;="&amp;$D$2)-SUMIFS(SalQty,SalItem,$B95,SalDate,"&lt;="&amp;$D$2)-SUMIFS(WoQty,WoItem,$B95,WoDate,"&lt;="&amp;$D$2)+SUMIFS(AdjQty,AdjItem,$B95,AdjDate,"&lt;="&amp;$D$2)+SUMIFS(LinVarQty,LinItem,$B95,LinPosted,"YES",LinDate,"&lt;="&amp;$D$2,LinID,"&lt;&gt;"&amp;$B$2))</f>
        <v>0</v>
      </c>
      <c r="D95" s="84">
        <v>0</v>
      </c>
      <c r="E95" s="32">
        <f t="shared" si="2"/>
        <v>0</v>
      </c>
      <c r="F95" s="33">
        <f>IF($B95="","",Items!$I94)</f>
        <v>22.725000000000001</v>
      </c>
      <c r="G95" s="33">
        <f t="shared" si="3"/>
        <v>0</v>
      </c>
      <c r="H95" s="85"/>
    </row>
    <row r="96" spans="1:8" hidden="1" x14ac:dyDescent="0.25">
      <c r="A96" s="28" t="str">
        <f>IF(Items!$B95="","",Items!$A95)</f>
        <v>7622202300332</v>
      </c>
      <c r="B96" s="28" t="str">
        <f>IF(Items!$B95="","",Items!$B95)</f>
        <v>Cadburry Fruit N Nut 75g</v>
      </c>
      <c r="C96" s="32">
        <f>IF($B96="","",Items!$G95+SUMIFS(PurQty,PurItem,$B96,PurDate,"&lt;="&amp;$D$2)-SUMIFS(SalQty,SalItem,$B96,SalDate,"&lt;="&amp;$D$2)-SUMIFS(WoQty,WoItem,$B96,WoDate,"&lt;="&amp;$D$2)+SUMIFS(AdjQty,AdjItem,$B96,AdjDate,"&lt;="&amp;$D$2)+SUMIFS(LinVarQty,LinItem,$B96,LinPosted,"YES",LinDate,"&lt;="&amp;$D$2,LinID,"&lt;&gt;"&amp;$B$2))</f>
        <v>0</v>
      </c>
      <c r="D96" s="84">
        <v>0</v>
      </c>
      <c r="E96" s="32">
        <f t="shared" si="2"/>
        <v>0</v>
      </c>
      <c r="F96" s="33">
        <f>IF($B96="","",Items!$I95)</f>
        <v>12.99</v>
      </c>
      <c r="G96" s="33">
        <f t="shared" si="3"/>
        <v>0</v>
      </c>
      <c r="H96" s="85"/>
    </row>
    <row r="97" spans="1:8" hidden="1" x14ac:dyDescent="0.25">
      <c r="A97" s="28" t="str">
        <f>IF(Items!$B96="","",Items!$A96)</f>
        <v>6001065601236</v>
      </c>
      <c r="B97" s="28" t="str">
        <f>IF(Items!$B96="","",Items!$B96)</f>
        <v>Cadburry Fruit N Nut Choc 150g</v>
      </c>
      <c r="C97" s="32">
        <f>IF($B97="","",Items!$G96+SUMIFS(PurQty,PurItem,$B97,PurDate,"&lt;="&amp;$D$2)-SUMIFS(SalQty,SalItem,$B97,SalDate,"&lt;="&amp;$D$2)-SUMIFS(WoQty,WoItem,$B97,WoDate,"&lt;="&amp;$D$2)+SUMIFS(AdjQty,AdjItem,$B97,AdjDate,"&lt;="&amp;$D$2)+SUMIFS(LinVarQty,LinItem,$B97,LinPosted,"YES",LinDate,"&lt;="&amp;$D$2,LinID,"&lt;&gt;"&amp;$B$2))</f>
        <v>0</v>
      </c>
      <c r="D97" s="84">
        <v>0</v>
      </c>
      <c r="E97" s="32">
        <f t="shared" si="2"/>
        <v>0</v>
      </c>
      <c r="F97" s="33">
        <f>IF($B97="","",Items!$I96)</f>
        <v>35.872500000000002</v>
      </c>
      <c r="G97" s="33">
        <f t="shared" si="3"/>
        <v>0</v>
      </c>
      <c r="H97" s="85"/>
    </row>
    <row r="98" spans="1:8" hidden="1" x14ac:dyDescent="0.25">
      <c r="A98" s="28" t="str">
        <f>IF(Items!$B97="","",Items!$A97)</f>
        <v>7622210876782</v>
      </c>
      <c r="B98" s="28" t="str">
        <f>IF(Items!$B97="","",Items!$B97)</f>
        <v>Cadburry Lunchbar  62g</v>
      </c>
      <c r="C98" s="32">
        <f>IF($B98="","",Items!$G97+SUMIFS(PurQty,PurItem,$B98,PurDate,"&lt;="&amp;$D$2)-SUMIFS(SalQty,SalItem,$B98,SalDate,"&lt;="&amp;$D$2)-SUMIFS(WoQty,WoItem,$B98,WoDate,"&lt;="&amp;$D$2)+SUMIFS(AdjQty,AdjItem,$B98,AdjDate,"&lt;="&amp;$D$2)+SUMIFS(LinVarQty,LinItem,$B98,LinPosted,"YES",LinDate,"&lt;="&amp;$D$2,LinID,"&lt;&gt;"&amp;$B$2))</f>
        <v>0</v>
      </c>
      <c r="D98" s="84">
        <v>0</v>
      </c>
      <c r="E98" s="32">
        <f t="shared" si="2"/>
        <v>0</v>
      </c>
      <c r="F98" s="33">
        <f>IF($B98="","",Items!$I97)</f>
        <v>16.305</v>
      </c>
      <c r="G98" s="33">
        <f t="shared" si="3"/>
        <v>0</v>
      </c>
      <c r="H98" s="85"/>
    </row>
    <row r="99" spans="1:8" hidden="1" x14ac:dyDescent="0.25">
      <c r="A99" s="28" t="str">
        <f>IF(Items!$B98="","",Items!$A98)</f>
        <v>6001065601243</v>
      </c>
      <c r="B99" s="28" t="str">
        <f>IF(Items!$B98="","",Items!$B98)</f>
        <v>Cadburry Milk Choc 150g</v>
      </c>
      <c r="C99" s="32">
        <f>IF($B99="","",Items!$G98+SUMIFS(PurQty,PurItem,$B99,PurDate,"&lt;="&amp;$D$2)-SUMIFS(SalQty,SalItem,$B99,SalDate,"&lt;="&amp;$D$2)-SUMIFS(WoQty,WoItem,$B99,WoDate,"&lt;="&amp;$D$2)+SUMIFS(AdjQty,AdjItem,$B99,AdjDate,"&lt;="&amp;$D$2)+SUMIFS(LinVarQty,LinItem,$B99,LinPosted,"YES",LinDate,"&lt;="&amp;$D$2,LinID,"&lt;&gt;"&amp;$B$2))</f>
        <v>0</v>
      </c>
      <c r="D99" s="84">
        <v>0</v>
      </c>
      <c r="E99" s="32">
        <f t="shared" si="2"/>
        <v>0</v>
      </c>
      <c r="F99" s="33">
        <f>IF($B99="","",Items!$I98)</f>
        <v>35.872500000000002</v>
      </c>
      <c r="G99" s="33">
        <f t="shared" si="3"/>
        <v>0</v>
      </c>
      <c r="H99" s="85"/>
    </row>
    <row r="100" spans="1:8" hidden="1" x14ac:dyDescent="0.25">
      <c r="A100" s="28" t="str">
        <f>IF(Items!$B99="","",Items!$A99)</f>
        <v>7622210846167</v>
      </c>
      <c r="B100" s="28" t="str">
        <f>IF(Items!$B99="","",Items!$B99)</f>
        <v>Cadburry Milk Choc Bubbly 87g</v>
      </c>
      <c r="C100" s="32">
        <f>IF($B100="","",Items!$G99+SUMIFS(PurQty,PurItem,$B100,PurDate,"&lt;="&amp;$D$2)-SUMIFS(SalQty,SalItem,$B100,SalDate,"&lt;="&amp;$D$2)-SUMIFS(WoQty,WoItem,$B100,WoDate,"&lt;="&amp;$D$2)+SUMIFS(AdjQty,AdjItem,$B100,AdjDate,"&lt;="&amp;$D$2)+SUMIFS(LinVarQty,LinItem,$B100,LinPosted,"YES",LinDate,"&lt;="&amp;$D$2,LinID,"&lt;&gt;"&amp;$B$2))</f>
        <v>0</v>
      </c>
      <c r="D100" s="84">
        <v>0</v>
      </c>
      <c r="E100" s="32">
        <f t="shared" si="2"/>
        <v>0</v>
      </c>
      <c r="F100" s="33">
        <f>IF($B100="","",Items!$I99)</f>
        <v>22.822500000000002</v>
      </c>
      <c r="G100" s="33">
        <f t="shared" si="3"/>
        <v>0</v>
      </c>
      <c r="H100" s="85"/>
    </row>
    <row r="101" spans="1:8" x14ac:dyDescent="0.25">
      <c r="A101" s="28" t="str">
        <f>IF(Items!$B100="","",Items!$A100)</f>
        <v>6001065601250</v>
      </c>
      <c r="B101" s="28" t="str">
        <f>IF(Items!$B100="","",Items!$B100)</f>
        <v>Cadburry Mint 150g</v>
      </c>
      <c r="C101" s="32">
        <f>IF($B101="","",Items!$G100+SUMIFS(PurQty,PurItem,$B101,PurDate,"&lt;="&amp;$D$2)-SUMIFS(SalQty,SalItem,$B101,SalDate,"&lt;="&amp;$D$2)-SUMIFS(WoQty,WoItem,$B101,WoDate,"&lt;="&amp;$D$2)+SUMIFS(AdjQty,AdjItem,$B101,AdjDate,"&lt;="&amp;$D$2)+SUMIFS(LinVarQty,LinItem,$B101,LinPosted,"YES",LinDate,"&lt;="&amp;$D$2,LinID,"&lt;&gt;"&amp;$B$2))</f>
        <v>2</v>
      </c>
      <c r="D101" s="84">
        <v>0</v>
      </c>
      <c r="E101" s="32">
        <f t="shared" si="2"/>
        <v>-2</v>
      </c>
      <c r="F101" s="33">
        <f>IF($B101="","",Items!$I100)</f>
        <v>35.872500000000002</v>
      </c>
      <c r="G101" s="33">
        <f t="shared" si="3"/>
        <v>-71.745000000000005</v>
      </c>
      <c r="H101" s="85"/>
    </row>
    <row r="102" spans="1:8" hidden="1" x14ac:dyDescent="0.25">
      <c r="A102" s="28" t="str">
        <f>IF(Items!$B101="","",Items!$A101)</f>
        <v>7622202300127</v>
      </c>
      <c r="B102" s="28" t="str">
        <f>IF(Items!$B101="","",Items!$B101)</f>
        <v>Cadburry Mint 75g</v>
      </c>
      <c r="C102" s="32">
        <f>IF($B102="","",Items!$G101+SUMIFS(PurQty,PurItem,$B102,PurDate,"&lt;="&amp;$D$2)-SUMIFS(SalQty,SalItem,$B102,SalDate,"&lt;="&amp;$D$2)-SUMIFS(WoQty,WoItem,$B102,WoDate,"&lt;="&amp;$D$2)+SUMIFS(AdjQty,AdjItem,$B102,AdjDate,"&lt;="&amp;$D$2)+SUMIFS(LinVarQty,LinItem,$B102,LinPosted,"YES",LinDate,"&lt;="&amp;$D$2,LinID,"&lt;&gt;"&amp;$B$2))</f>
        <v>0</v>
      </c>
      <c r="D102" s="84">
        <v>0</v>
      </c>
      <c r="E102" s="32">
        <f t="shared" si="2"/>
        <v>0</v>
      </c>
      <c r="F102" s="33">
        <f>IF($B102="","",Items!$I101)</f>
        <v>12.99</v>
      </c>
      <c r="G102" s="33">
        <f t="shared" si="3"/>
        <v>0</v>
      </c>
      <c r="H102" s="85"/>
    </row>
    <row r="103" spans="1:8" hidden="1" x14ac:dyDescent="0.25">
      <c r="A103" s="28" t="str">
        <f>IF(Items!$B102="","",Items!$A102)</f>
        <v>7622210846389</v>
      </c>
      <c r="B103" s="28" t="str">
        <f>IF(Items!$B102="","",Items!$B102)</f>
        <v>Cadburry Mint Bubbly 87g</v>
      </c>
      <c r="C103" s="32">
        <f>IF($B103="","",Items!$G102+SUMIFS(PurQty,PurItem,$B103,PurDate,"&lt;="&amp;$D$2)-SUMIFS(SalQty,SalItem,$B103,SalDate,"&lt;="&amp;$D$2)-SUMIFS(WoQty,WoItem,$B103,WoDate,"&lt;="&amp;$D$2)+SUMIFS(AdjQty,AdjItem,$B103,AdjDate,"&lt;="&amp;$D$2)+SUMIFS(LinVarQty,LinItem,$B103,LinPosted,"YES",LinDate,"&lt;="&amp;$D$2,LinID,"&lt;&gt;"&amp;$B$2))</f>
        <v>0</v>
      </c>
      <c r="D103" s="84">
        <v>0</v>
      </c>
      <c r="E103" s="32">
        <f t="shared" si="2"/>
        <v>0</v>
      </c>
      <c r="F103" s="33">
        <f>IF($B103="","",Items!$I102)</f>
        <v>22.822500000000002</v>
      </c>
      <c r="G103" s="33">
        <f t="shared" si="3"/>
        <v>0</v>
      </c>
      <c r="H103" s="85"/>
    </row>
    <row r="104" spans="1:8" hidden="1" x14ac:dyDescent="0.25">
      <c r="A104" s="28" t="str">
        <f>IF(Items!$B103="","",Items!$A103)</f>
        <v>6001065601090</v>
      </c>
      <c r="B104" s="28" t="str">
        <f>IF(Items!$B103="","",Items!$B103)</f>
        <v>Cadburry Top Deck 80g</v>
      </c>
      <c r="C104" s="32">
        <f>IF($B104="","",Items!$G103+SUMIFS(PurQty,PurItem,$B104,PurDate,"&lt;="&amp;$D$2)-SUMIFS(SalQty,SalItem,$B104,SalDate,"&lt;="&amp;$D$2)-SUMIFS(WoQty,WoItem,$B104,WoDate,"&lt;="&amp;$D$2)+SUMIFS(AdjQty,AdjItem,$B104,AdjDate,"&lt;="&amp;$D$2)+SUMIFS(LinVarQty,LinItem,$B104,LinPosted,"YES",LinDate,"&lt;="&amp;$D$2,LinID,"&lt;&gt;"&amp;$B$2))</f>
        <v>0</v>
      </c>
      <c r="D104" s="84">
        <v>0</v>
      </c>
      <c r="E104" s="32">
        <f t="shared" si="2"/>
        <v>0</v>
      </c>
      <c r="F104" s="33">
        <f>IF($B104="","",Items!$I103)</f>
        <v>22.822500000000002</v>
      </c>
      <c r="G104" s="33">
        <f t="shared" si="3"/>
        <v>0</v>
      </c>
      <c r="H104" s="85"/>
    </row>
    <row r="105" spans="1:8" hidden="1" x14ac:dyDescent="0.25">
      <c r="A105" s="28" t="str">
        <f>IF(Items!$B104="","",Items!$A104)</f>
        <v>7622210846396</v>
      </c>
      <c r="B105" s="28" t="str">
        <f>IF(Items!$B104="","",Items!$B104)</f>
        <v>Cadburry Top Deck Bubbly 87g</v>
      </c>
      <c r="C105" s="32">
        <f>IF($B105="","",Items!$G104+SUMIFS(PurQty,PurItem,$B105,PurDate,"&lt;="&amp;$D$2)-SUMIFS(SalQty,SalItem,$B105,SalDate,"&lt;="&amp;$D$2)-SUMIFS(WoQty,WoItem,$B105,WoDate,"&lt;="&amp;$D$2)+SUMIFS(AdjQty,AdjItem,$B105,AdjDate,"&lt;="&amp;$D$2)+SUMIFS(LinVarQty,LinItem,$B105,LinPosted,"YES",LinDate,"&lt;="&amp;$D$2,LinID,"&lt;&gt;"&amp;$B$2))</f>
        <v>0</v>
      </c>
      <c r="D105" s="84">
        <v>0</v>
      </c>
      <c r="E105" s="32">
        <f t="shared" si="2"/>
        <v>0</v>
      </c>
      <c r="F105" s="33">
        <f>IF($B105="","",Items!$I104)</f>
        <v>22.822500000000002</v>
      </c>
      <c r="G105" s="33">
        <f t="shared" si="3"/>
        <v>0</v>
      </c>
      <c r="H105" s="85"/>
    </row>
    <row r="106" spans="1:8" x14ac:dyDescent="0.25">
      <c r="A106" s="28" t="str">
        <f>IF(Items!$B105="","",Items!$A105)</f>
        <v>6001065601267</v>
      </c>
      <c r="B106" s="28" t="str">
        <f>IF(Items!$B105="","",Items!$B105)</f>
        <v>Cadburry Top Deck Choc 150g</v>
      </c>
      <c r="C106" s="32">
        <f>IF($B106="","",Items!$G105+SUMIFS(PurQty,PurItem,$B106,PurDate,"&lt;="&amp;$D$2)-SUMIFS(SalQty,SalItem,$B106,SalDate,"&lt;="&amp;$D$2)-SUMIFS(WoQty,WoItem,$B106,WoDate,"&lt;="&amp;$D$2)+SUMIFS(AdjQty,AdjItem,$B106,AdjDate,"&lt;="&amp;$D$2)+SUMIFS(LinVarQty,LinItem,$B106,LinPosted,"YES",LinDate,"&lt;="&amp;$D$2,LinID,"&lt;&gt;"&amp;$B$2))</f>
        <v>24</v>
      </c>
      <c r="D106" s="84">
        <v>18</v>
      </c>
      <c r="E106" s="32">
        <f t="shared" si="2"/>
        <v>-6</v>
      </c>
      <c r="F106" s="33">
        <f>IF($B106="","",Items!$I105)</f>
        <v>35.872500000000002</v>
      </c>
      <c r="G106" s="33">
        <f t="shared" si="3"/>
        <v>-215.23500000000001</v>
      </c>
      <c r="H106" s="85"/>
    </row>
    <row r="107" spans="1:8" hidden="1" x14ac:dyDescent="0.25">
      <c r="A107" s="28" t="str">
        <f>IF(Items!$B106="","",Items!$A106)</f>
        <v>7622210849199</v>
      </c>
      <c r="B107" s="28" t="str">
        <f>IF(Items!$B106="","",Items!$B106)</f>
        <v>Cadbury Bubbly Oreo</v>
      </c>
      <c r="C107" s="32">
        <f>IF($B107="","",Items!$G106+SUMIFS(PurQty,PurItem,$B107,PurDate,"&lt;="&amp;$D$2)-SUMIFS(SalQty,SalItem,$B107,SalDate,"&lt;="&amp;$D$2)-SUMIFS(WoQty,WoItem,$B107,WoDate,"&lt;="&amp;$D$2)+SUMIFS(AdjQty,AdjItem,$B107,AdjDate,"&lt;="&amp;$D$2)+SUMIFS(LinVarQty,LinItem,$B107,LinPosted,"YES",LinDate,"&lt;="&amp;$D$2,LinID,"&lt;&gt;"&amp;$B$2))</f>
        <v>0</v>
      </c>
      <c r="D107" s="84">
        <v>0</v>
      </c>
      <c r="E107" s="32">
        <f t="shared" si="2"/>
        <v>0</v>
      </c>
      <c r="F107" s="33">
        <f>IF($B107="","",Items!$I106)</f>
        <v>22.822500000000002</v>
      </c>
      <c r="G107" s="33">
        <f t="shared" si="3"/>
        <v>0</v>
      </c>
      <c r="H107" s="85"/>
    </row>
    <row r="108" spans="1:8" hidden="1" x14ac:dyDescent="0.25">
      <c r="A108" s="28" t="str">
        <f>IF(Items!$B107="","",Items!$A107)</f>
        <v>6001065601021</v>
      </c>
      <c r="B108" s="28" t="str">
        <f>IF(Items!$B107="","",Items!$B107)</f>
        <v>Cadbury Cashew 80g</v>
      </c>
      <c r="C108" s="32">
        <f>IF($B108="","",Items!$G107+SUMIFS(PurQty,PurItem,$B108,PurDate,"&lt;="&amp;$D$2)-SUMIFS(SalQty,SalItem,$B108,SalDate,"&lt;="&amp;$D$2)-SUMIFS(WoQty,WoItem,$B108,WoDate,"&lt;="&amp;$D$2)+SUMIFS(AdjQty,AdjItem,$B108,AdjDate,"&lt;="&amp;$D$2)+SUMIFS(LinVarQty,LinItem,$B108,LinPosted,"YES",LinDate,"&lt;="&amp;$D$2,LinID,"&lt;&gt;"&amp;$B$2))</f>
        <v>0</v>
      </c>
      <c r="D108" s="84">
        <v>0</v>
      </c>
      <c r="E108" s="32">
        <f t="shared" si="2"/>
        <v>0</v>
      </c>
      <c r="F108" s="33">
        <f>IF($B108="","",Items!$I107)</f>
        <v>22.822500000000002</v>
      </c>
      <c r="G108" s="33">
        <f t="shared" si="3"/>
        <v>0</v>
      </c>
      <c r="H108" s="85"/>
    </row>
    <row r="109" spans="1:8" hidden="1" x14ac:dyDescent="0.25">
      <c r="A109" s="28" t="str">
        <f>IF(Items!$B108="","",Items!$A108)</f>
        <v>6001065601014</v>
      </c>
      <c r="B109" s="28" t="str">
        <f>IF(Items!$B108="","",Items!$B108)</f>
        <v>Cadbury Fruit N Nut 80g</v>
      </c>
      <c r="C109" s="32">
        <f>IF($B109="","",Items!$G108+SUMIFS(PurQty,PurItem,$B109,PurDate,"&lt;="&amp;$D$2)-SUMIFS(SalQty,SalItem,$B109,SalDate,"&lt;="&amp;$D$2)-SUMIFS(WoQty,WoItem,$B109,WoDate,"&lt;="&amp;$D$2)+SUMIFS(AdjQty,AdjItem,$B109,AdjDate,"&lt;="&amp;$D$2)+SUMIFS(LinVarQty,LinItem,$B109,LinPosted,"YES",LinDate,"&lt;="&amp;$D$2,LinID,"&lt;&gt;"&amp;$B$2))</f>
        <v>0</v>
      </c>
      <c r="D109" s="84">
        <v>0</v>
      </c>
      <c r="E109" s="32">
        <f t="shared" si="2"/>
        <v>0</v>
      </c>
      <c r="F109" s="33">
        <f>IF($B109="","",Items!$I108)</f>
        <v>22.822500000000002</v>
      </c>
      <c r="G109" s="33">
        <f t="shared" si="3"/>
        <v>0</v>
      </c>
      <c r="H109" s="85"/>
    </row>
    <row r="110" spans="1:8" hidden="1" x14ac:dyDescent="0.25">
      <c r="A110" s="28" t="str">
        <f>IF(Items!$B109="","",Items!$A109)</f>
        <v>6001065601069</v>
      </c>
      <c r="B110" s="28" t="str">
        <f>IF(Items!$B109="","",Items!$B109)</f>
        <v>Cadbury Milk Chocolate 80g</v>
      </c>
      <c r="C110" s="32">
        <f>IF($B110="","",Items!$G109+SUMIFS(PurQty,PurItem,$B110,PurDate,"&lt;="&amp;$D$2)-SUMIFS(SalQty,SalItem,$B110,SalDate,"&lt;="&amp;$D$2)-SUMIFS(WoQty,WoItem,$B110,WoDate,"&lt;="&amp;$D$2)+SUMIFS(AdjQty,AdjItem,$B110,AdjDate,"&lt;="&amp;$D$2)+SUMIFS(LinVarQty,LinItem,$B110,LinPosted,"YES",LinDate,"&lt;="&amp;$D$2,LinID,"&lt;&gt;"&amp;$B$2))</f>
        <v>0</v>
      </c>
      <c r="D110" s="84">
        <v>0</v>
      </c>
      <c r="E110" s="32">
        <f t="shared" si="2"/>
        <v>0</v>
      </c>
      <c r="F110" s="33">
        <f>IF($B110="","",Items!$I109)</f>
        <v>22.822500000000002</v>
      </c>
      <c r="G110" s="33">
        <f t="shared" si="3"/>
        <v>0</v>
      </c>
      <c r="H110" s="85"/>
    </row>
    <row r="111" spans="1:8" hidden="1" x14ac:dyDescent="0.25">
      <c r="A111" s="28" t="str">
        <f>IF(Items!$B110="","",Items!$A110)</f>
        <v>6001065601113</v>
      </c>
      <c r="B111" s="28" t="str">
        <f>IF(Items!$B110="","",Items!$B110)</f>
        <v>Cadbury Mint 80g</v>
      </c>
      <c r="C111" s="32">
        <f>IF($B111="","",Items!$G110+SUMIFS(PurQty,PurItem,$B111,PurDate,"&lt;="&amp;$D$2)-SUMIFS(SalQty,SalItem,$B111,SalDate,"&lt;="&amp;$D$2)-SUMIFS(WoQty,WoItem,$B111,WoDate,"&lt;="&amp;$D$2)+SUMIFS(AdjQty,AdjItem,$B111,AdjDate,"&lt;="&amp;$D$2)+SUMIFS(LinVarQty,LinItem,$B111,LinPosted,"YES",LinDate,"&lt;="&amp;$D$2,LinID,"&lt;&gt;"&amp;$B$2))</f>
        <v>0</v>
      </c>
      <c r="D111" s="84">
        <v>0</v>
      </c>
      <c r="E111" s="32">
        <f t="shared" si="2"/>
        <v>0</v>
      </c>
      <c r="F111" s="33">
        <f>IF($B111="","",Items!$I110)</f>
        <v>22.822500000000002</v>
      </c>
      <c r="G111" s="33">
        <f t="shared" si="3"/>
        <v>0</v>
      </c>
      <c r="H111" s="85"/>
    </row>
    <row r="112" spans="1:8" hidden="1" x14ac:dyDescent="0.25">
      <c r="A112" s="28" t="str">
        <f>IF(Items!$B111="","",Items!$A111)</f>
        <v>6001065601106</v>
      </c>
      <c r="B112" s="28" t="str">
        <f>IF(Items!$B111="","",Items!$B111)</f>
        <v>Cadbury Rum N Raisin 80g</v>
      </c>
      <c r="C112" s="32">
        <f>IF($B112="","",Items!$G111+SUMIFS(PurQty,PurItem,$B112,PurDate,"&lt;="&amp;$D$2)-SUMIFS(SalQty,SalItem,$B112,SalDate,"&lt;="&amp;$D$2)-SUMIFS(WoQty,WoItem,$B112,WoDate,"&lt;="&amp;$D$2)+SUMIFS(AdjQty,AdjItem,$B112,AdjDate,"&lt;="&amp;$D$2)+SUMIFS(LinVarQty,LinItem,$B112,LinPosted,"YES",LinDate,"&lt;="&amp;$D$2,LinID,"&lt;&gt;"&amp;$B$2))</f>
        <v>0</v>
      </c>
      <c r="D112" s="84">
        <v>0</v>
      </c>
      <c r="E112" s="32">
        <f t="shared" si="2"/>
        <v>0</v>
      </c>
      <c r="F112" s="33">
        <f>IF($B112="","",Items!$I111)</f>
        <v>22.822500000000002</v>
      </c>
      <c r="G112" s="33">
        <f t="shared" si="3"/>
        <v>0</v>
      </c>
      <c r="H112" s="85"/>
    </row>
    <row r="113" spans="1:8" hidden="1" x14ac:dyDescent="0.25">
      <c r="A113" s="28" t="str">
        <f>IF(Items!$B112="","",Items!$A112)</f>
        <v>6001065601007</v>
      </c>
      <c r="B113" s="28" t="str">
        <f>IF(Items!$B112="","",Items!$B112)</f>
        <v>Cadbury Whole Nut 80g</v>
      </c>
      <c r="C113" s="32">
        <f>IF($B113="","",Items!$G112+SUMIFS(PurQty,PurItem,$B113,PurDate,"&lt;="&amp;$D$2)-SUMIFS(SalQty,SalItem,$B113,SalDate,"&lt;="&amp;$D$2)-SUMIFS(WoQty,WoItem,$B113,WoDate,"&lt;="&amp;$D$2)+SUMIFS(AdjQty,AdjItem,$B113,AdjDate,"&lt;="&amp;$D$2)+SUMIFS(LinVarQty,LinItem,$B113,LinPosted,"YES",LinDate,"&lt;="&amp;$D$2,LinID,"&lt;&gt;"&amp;$B$2))</f>
        <v>0</v>
      </c>
      <c r="D113" s="84">
        <v>0</v>
      </c>
      <c r="E113" s="32">
        <f t="shared" si="2"/>
        <v>0</v>
      </c>
      <c r="F113" s="33">
        <f>IF($B113="","",Items!$I112)</f>
        <v>22.822500000000002</v>
      </c>
      <c r="G113" s="33">
        <f t="shared" si="3"/>
        <v>0</v>
      </c>
      <c r="H113" s="85"/>
    </row>
    <row r="114" spans="1:8" x14ac:dyDescent="0.25">
      <c r="A114" s="28" t="str">
        <f>IF(Items!$B113="","",Items!$A113)</f>
        <v>315200</v>
      </c>
      <c r="B114" s="103" t="str">
        <f>IF(Items!$B113="","",Items!$B113)</f>
        <v>Candles Each</v>
      </c>
      <c r="C114" s="104">
        <f>IF($B114="","",Items!$G113+SUMIFS(PurQty,PurItem,$B114,PurDate,"&lt;="&amp;$D$2)-SUMIFS(SalQty,SalItem,$B114,SalDate,"&lt;="&amp;$D$2)-SUMIFS(WoQty,WoItem,$B114,WoDate,"&lt;="&amp;$D$2)+SUMIFS(AdjQty,AdjItem,$B114,AdjDate,"&lt;="&amp;$D$2)+SUMIFS(LinVarQty,LinItem,$B114,LinPosted,"YES",LinDate,"&lt;="&amp;$D$2,LinID,"&lt;&gt;"&amp;$B$2))</f>
        <v>299</v>
      </c>
      <c r="D114" s="105">
        <v>288</v>
      </c>
      <c r="E114" s="104">
        <f t="shared" si="2"/>
        <v>-11</v>
      </c>
      <c r="F114" s="106">
        <f>IF($B114="","",Items!$I113)</f>
        <v>4.5674999999999999</v>
      </c>
      <c r="G114" s="106">
        <f t="shared" si="3"/>
        <v>-50.2425</v>
      </c>
      <c r="H114" s="85"/>
    </row>
    <row r="115" spans="1:8" hidden="1" x14ac:dyDescent="0.25">
      <c r="A115" s="28" t="str">
        <f>IF(Items!$B114="","",Items!$A114)</f>
        <v>9556564800309</v>
      </c>
      <c r="B115" s="28" t="str">
        <f>IF(Items!$B114="","",Items!$B114)</f>
        <v>Carex Assorted Flavours</v>
      </c>
      <c r="C115" s="32">
        <f>IF($B115="","",Items!$G114+SUMIFS(PurQty,PurItem,$B115,PurDate,"&lt;="&amp;$D$2)-SUMIFS(SalQty,SalItem,$B115,SalDate,"&lt;="&amp;$D$2)-SUMIFS(WoQty,WoItem,$B115,WoDate,"&lt;="&amp;$D$2)+SUMIFS(AdjQty,AdjItem,$B115,AdjDate,"&lt;="&amp;$D$2)+SUMIFS(LinVarQty,LinItem,$B115,LinPosted,"YES",LinDate,"&lt;="&amp;$D$2,LinID,"&lt;&gt;"&amp;$B$2))</f>
        <v>0</v>
      </c>
      <c r="D115" s="84">
        <v>0</v>
      </c>
      <c r="E115" s="32">
        <f t="shared" si="2"/>
        <v>0</v>
      </c>
      <c r="F115" s="33">
        <f>IF($B115="","",Items!$I114)</f>
        <v>26.085000000000001</v>
      </c>
      <c r="G115" s="33">
        <f t="shared" si="3"/>
        <v>0</v>
      </c>
      <c r="H115" s="85"/>
    </row>
    <row r="116" spans="1:8" hidden="1" x14ac:dyDescent="0.25">
      <c r="A116" s="28" t="str">
        <f>IF(Items!$B115="","",Items!$A115)</f>
        <v>9556564801009</v>
      </c>
      <c r="B116" s="28" t="str">
        <f>IF(Items!$B115="","",Items!$B115)</f>
        <v>Carex Dotted</v>
      </c>
      <c r="C116" s="32">
        <f>IF($B116="","",Items!$G115+SUMIFS(PurQty,PurItem,$B116,PurDate,"&lt;="&amp;$D$2)-SUMIFS(SalQty,SalItem,$B116,SalDate,"&lt;="&amp;$D$2)-SUMIFS(WoQty,WoItem,$B116,WoDate,"&lt;="&amp;$D$2)+SUMIFS(AdjQty,AdjItem,$B116,AdjDate,"&lt;="&amp;$D$2)+SUMIFS(LinVarQty,LinItem,$B116,LinPosted,"YES",LinDate,"&lt;="&amp;$D$2,LinID,"&lt;&gt;"&amp;$B$2))</f>
        <v>22</v>
      </c>
      <c r="D116" s="84">
        <v>22</v>
      </c>
      <c r="E116" s="32">
        <f t="shared" si="2"/>
        <v>0</v>
      </c>
      <c r="F116" s="33">
        <f>IF($B116="","",Items!$I115)</f>
        <v>18.559999999999999</v>
      </c>
      <c r="G116" s="33">
        <f t="shared" si="3"/>
        <v>0</v>
      </c>
      <c r="H116" s="85"/>
    </row>
    <row r="117" spans="1:8" x14ac:dyDescent="0.25">
      <c r="A117" s="28" t="str">
        <f>IF(Items!$B116="","",Items!$A116)</f>
        <v>9556564707295</v>
      </c>
      <c r="B117" s="28" t="str">
        <f>IF(Items!$B116="","",Items!$B116)</f>
        <v>Carex Multi Pleasure</v>
      </c>
      <c r="C117" s="32">
        <f>IF($B117="","",Items!$G116+SUMIFS(PurQty,PurItem,$B117,PurDate,"&lt;="&amp;$D$2)-SUMIFS(SalQty,SalItem,$B117,SalDate,"&lt;="&amp;$D$2)-SUMIFS(WoQty,WoItem,$B117,WoDate,"&lt;="&amp;$D$2)+SUMIFS(AdjQty,AdjItem,$B117,AdjDate,"&lt;="&amp;$D$2)+SUMIFS(LinVarQty,LinItem,$B117,LinPosted,"YES",LinDate,"&lt;="&amp;$D$2,LinID,"&lt;&gt;"&amp;$B$2))</f>
        <v>14</v>
      </c>
      <c r="D117" s="84">
        <v>12</v>
      </c>
      <c r="E117" s="107">
        <f t="shared" si="2"/>
        <v>-2</v>
      </c>
      <c r="F117" s="33">
        <f>IF($B117="","",Items!$I116)</f>
        <v>18.559999999999999</v>
      </c>
      <c r="G117" s="33">
        <f t="shared" si="3"/>
        <v>-37.119999999999997</v>
      </c>
      <c r="H117" s="85"/>
    </row>
    <row r="118" spans="1:8" x14ac:dyDescent="0.25">
      <c r="A118" s="28" t="str">
        <f>IF(Items!$B117="","",Items!$A117)</f>
        <v>9556564802006</v>
      </c>
      <c r="B118" s="28" t="str">
        <f>IF(Items!$B117="","",Items!$B117)</f>
        <v>Carex Ribbed</v>
      </c>
      <c r="C118" s="32">
        <f>IF($B118="","",Items!$G117+SUMIFS(PurQty,PurItem,$B118,PurDate,"&lt;="&amp;$D$2)-SUMIFS(SalQty,SalItem,$B118,SalDate,"&lt;="&amp;$D$2)-SUMIFS(WoQty,WoItem,$B118,WoDate,"&lt;="&amp;$D$2)+SUMIFS(AdjQty,AdjItem,$B118,AdjDate,"&lt;="&amp;$D$2)+SUMIFS(LinVarQty,LinItem,$B118,LinPosted,"YES",LinDate,"&lt;="&amp;$D$2,LinID,"&lt;&gt;"&amp;$B$2))</f>
        <v>22</v>
      </c>
      <c r="D118" s="84">
        <v>23</v>
      </c>
      <c r="E118" s="107">
        <f t="shared" si="2"/>
        <v>1</v>
      </c>
      <c r="F118" s="33">
        <f>IF($B118="","",Items!$I117)</f>
        <v>18.559999999999999</v>
      </c>
      <c r="G118" s="33">
        <f t="shared" si="3"/>
        <v>18.559999999999999</v>
      </c>
      <c r="H118" s="85"/>
    </row>
    <row r="119" spans="1:8" x14ac:dyDescent="0.25">
      <c r="A119" s="28" t="str">
        <f>IF(Items!$B118="","",Items!$A118)</f>
        <v>9556564814009</v>
      </c>
      <c r="B119" s="28" t="str">
        <f>IF(Items!$B118="","",Items!$B118)</f>
        <v>Carex Rough And Tough</v>
      </c>
      <c r="C119" s="32">
        <f>IF($B119="","",Items!$G118+SUMIFS(PurQty,PurItem,$B119,PurDate,"&lt;="&amp;$D$2)-SUMIFS(SalQty,SalItem,$B119,SalDate,"&lt;="&amp;$D$2)-SUMIFS(WoQty,WoItem,$B119,WoDate,"&lt;="&amp;$D$2)+SUMIFS(AdjQty,AdjItem,$B119,AdjDate,"&lt;="&amp;$D$2)+SUMIFS(LinVarQty,LinItem,$B119,LinPosted,"YES",LinDate,"&lt;="&amp;$D$2,LinID,"&lt;&gt;"&amp;$B$2))</f>
        <v>2</v>
      </c>
      <c r="D119" s="84">
        <v>0</v>
      </c>
      <c r="E119" s="107">
        <f t="shared" si="2"/>
        <v>-2</v>
      </c>
      <c r="F119" s="33">
        <f>IF($B119="","",Items!$I118)</f>
        <v>18.559999999999999</v>
      </c>
      <c r="G119" s="33">
        <f t="shared" si="3"/>
        <v>-37.119999999999997</v>
      </c>
      <c r="H119" s="85"/>
    </row>
    <row r="120" spans="1:8" hidden="1" x14ac:dyDescent="0.25">
      <c r="A120" s="28" t="str">
        <f>IF(Items!$B119="","",Items!$A119)</f>
        <v>9556564800705</v>
      </c>
      <c r="B120" s="28" t="str">
        <f>IF(Items!$B119="","",Items!$B119)</f>
        <v>Carex Strawberry</v>
      </c>
      <c r="C120" s="32">
        <f>IF($B120="","",Items!$G119+SUMIFS(PurQty,PurItem,$B120,PurDate,"&lt;="&amp;$D$2)-SUMIFS(SalQty,SalItem,$B120,SalDate,"&lt;="&amp;$D$2)-SUMIFS(WoQty,WoItem,$B120,WoDate,"&lt;="&amp;$D$2)+SUMIFS(AdjQty,AdjItem,$B120,AdjDate,"&lt;="&amp;$D$2)+SUMIFS(LinVarQty,LinItem,$B120,LinPosted,"YES",LinDate,"&lt;="&amp;$D$2,LinID,"&lt;&gt;"&amp;$B$2))</f>
        <v>11</v>
      </c>
      <c r="D120" s="84">
        <v>11</v>
      </c>
      <c r="E120" s="32">
        <f t="shared" si="2"/>
        <v>0</v>
      </c>
      <c r="F120" s="33">
        <f>IF($B120="","",Items!$I119)</f>
        <v>18.559999999999999</v>
      </c>
      <c r="G120" s="33">
        <f t="shared" si="3"/>
        <v>0</v>
      </c>
      <c r="H120" s="85"/>
    </row>
    <row r="121" spans="1:8" hidden="1" x14ac:dyDescent="0.25">
      <c r="A121" s="28" t="str">
        <f>IF(Items!$B120="","",Items!$A120)</f>
        <v>9556564813002</v>
      </c>
      <c r="B121" s="28" t="str">
        <f>IF(Items!$B120="","",Items!$B120)</f>
        <v>Carex Ultimate Pleasure</v>
      </c>
      <c r="C121" s="32">
        <f>IF($B121="","",Items!$G120+SUMIFS(PurQty,PurItem,$B121,PurDate,"&lt;="&amp;$D$2)-SUMIFS(SalQty,SalItem,$B121,SalDate,"&lt;="&amp;$D$2)-SUMIFS(WoQty,WoItem,$B121,WoDate,"&lt;="&amp;$D$2)+SUMIFS(AdjQty,AdjItem,$B121,AdjDate,"&lt;="&amp;$D$2)+SUMIFS(LinVarQty,LinItem,$B121,LinPosted,"YES",LinDate,"&lt;="&amp;$D$2,LinID,"&lt;&gt;"&amp;$B$2))</f>
        <v>12</v>
      </c>
      <c r="D121" s="84">
        <v>12</v>
      </c>
      <c r="E121" s="32">
        <f t="shared" si="2"/>
        <v>0</v>
      </c>
      <c r="F121" s="33">
        <f>IF($B121="","",Items!$I120)</f>
        <v>18.559999999999999</v>
      </c>
      <c r="G121" s="33">
        <f t="shared" si="3"/>
        <v>0</v>
      </c>
      <c r="H121" s="85"/>
    </row>
    <row r="122" spans="1:8" x14ac:dyDescent="0.25">
      <c r="A122" s="28" t="str">
        <f>IF(Items!$B121="","",Items!$A121)</f>
        <v>9556564707288</v>
      </c>
      <c r="B122" s="28" t="str">
        <f>IF(Items!$B121="","",Items!$B121)</f>
        <v>Carex Zero Thin</v>
      </c>
      <c r="C122" s="32">
        <f>IF($B122="","",Items!$G121+SUMIFS(PurQty,PurItem,$B122,PurDate,"&lt;="&amp;$D$2)-SUMIFS(SalQty,SalItem,$B122,SalDate,"&lt;="&amp;$D$2)-SUMIFS(WoQty,WoItem,$B122,WoDate,"&lt;="&amp;$D$2)+SUMIFS(AdjQty,AdjItem,$B122,AdjDate,"&lt;="&amp;$D$2)+SUMIFS(LinVarQty,LinItem,$B122,LinPosted,"YES",LinDate,"&lt;="&amp;$D$2,LinID,"&lt;&gt;"&amp;$B$2))</f>
        <v>21</v>
      </c>
      <c r="D122" s="84">
        <v>19</v>
      </c>
      <c r="E122" s="107">
        <f t="shared" si="2"/>
        <v>-2</v>
      </c>
      <c r="F122" s="33">
        <f>IF($B122="","",Items!$I121)</f>
        <v>18.559999999999999</v>
      </c>
      <c r="G122" s="33">
        <f t="shared" si="3"/>
        <v>-37.119999999999997</v>
      </c>
      <c r="H122" s="85"/>
    </row>
    <row r="123" spans="1:8" x14ac:dyDescent="0.25">
      <c r="A123" s="28" t="str">
        <f>IF(Items!$B122="","",Items!$A122)</f>
        <v>A33</v>
      </c>
      <c r="B123" s="28" t="str">
        <f>IF(Items!$B122="","",Items!$B122)</f>
        <v>Carrier Bag Midi</v>
      </c>
      <c r="C123" s="32">
        <f>IF($B123="","",Items!$G122+SUMIFS(PurQty,PurItem,$B123,PurDate,"&lt;="&amp;$D$2)-SUMIFS(SalQty,SalItem,$B123,SalDate,"&lt;="&amp;$D$2)-SUMIFS(WoQty,WoItem,$B123,WoDate,"&lt;="&amp;$D$2)+SUMIFS(AdjQty,AdjItem,$B123,AdjDate,"&lt;="&amp;$D$2)+SUMIFS(LinVarQty,LinItem,$B123,LinPosted,"YES",LinDate,"&lt;="&amp;$D$2,LinID,"&lt;&gt;"&amp;$B$2))</f>
        <v>-9</v>
      </c>
      <c r="D123" s="84">
        <v>0</v>
      </c>
      <c r="E123" s="32">
        <f t="shared" si="2"/>
        <v>9</v>
      </c>
      <c r="F123" s="33">
        <f>IF($B123="","",Items!$I122)</f>
        <v>1.3049999999999999</v>
      </c>
      <c r="G123" s="33">
        <f t="shared" si="3"/>
        <v>11.744999999999999</v>
      </c>
      <c r="H123" s="85"/>
    </row>
    <row r="124" spans="1:8" x14ac:dyDescent="0.25">
      <c r="A124" s="28" t="str">
        <f>IF(Items!$B123="","",Items!$A123)</f>
        <v>6004842000291</v>
      </c>
      <c r="B124" s="28" t="str">
        <f>IF(Items!$B123="","",Items!$B123)</f>
        <v>Cascade Baobab1L</v>
      </c>
      <c r="C124" s="32">
        <f>IF($B124="","",Items!$G123+SUMIFS(PurQty,PurItem,$B124,PurDate,"&lt;="&amp;$D$2)-SUMIFS(SalQty,SalItem,$B124,SalDate,"&lt;="&amp;$D$2)-SUMIFS(WoQty,WoItem,$B124,WoDate,"&lt;="&amp;$D$2)+SUMIFS(AdjQty,AdjItem,$B124,AdjDate,"&lt;="&amp;$D$2)+SUMIFS(LinVarQty,LinItem,$B124,LinPosted,"YES",LinDate,"&lt;="&amp;$D$2,LinID,"&lt;&gt;"&amp;$B$2))</f>
        <v>14</v>
      </c>
      <c r="D124" s="84">
        <v>12</v>
      </c>
      <c r="E124" s="32">
        <f t="shared" si="2"/>
        <v>-2</v>
      </c>
      <c r="F124" s="33">
        <f>IF($B124="","",Items!$I123)</f>
        <v>15.546666666666667</v>
      </c>
      <c r="G124" s="33">
        <f t="shared" si="3"/>
        <v>-31.093333333333334</v>
      </c>
      <c r="H124" s="85"/>
    </row>
    <row r="125" spans="1:8" hidden="1" x14ac:dyDescent="0.25">
      <c r="A125" s="28" t="str">
        <f>IF(Items!$B124="","",Items!$A124)</f>
        <v>6004842000901</v>
      </c>
      <c r="B125" s="28" t="str">
        <f>IF(Items!$B124="","",Items!$B124)</f>
        <v>Cascade Baobob 500ml</v>
      </c>
      <c r="C125" s="32">
        <f>IF($B125="","",Items!$G124+SUMIFS(PurQty,PurItem,$B125,PurDate,"&lt;="&amp;$D$2)-SUMIFS(SalQty,SalItem,$B125,SalDate,"&lt;="&amp;$D$2)-SUMIFS(WoQty,WoItem,$B125,WoDate,"&lt;="&amp;$D$2)+SUMIFS(AdjQty,AdjItem,$B125,AdjDate,"&lt;="&amp;$D$2)+SUMIFS(LinVarQty,LinItem,$B125,LinPosted,"YES",LinDate,"&lt;="&amp;$D$2,LinID,"&lt;&gt;"&amp;$B$2))</f>
        <v>0</v>
      </c>
      <c r="D125" s="84">
        <v>0</v>
      </c>
      <c r="E125" s="32">
        <f t="shared" si="2"/>
        <v>0</v>
      </c>
      <c r="F125" s="33">
        <f>IF($B125="","",Items!$I124)</f>
        <v>9.7799999999999994</v>
      </c>
      <c r="G125" s="33">
        <f t="shared" si="3"/>
        <v>0</v>
      </c>
      <c r="H125" s="85"/>
    </row>
    <row r="126" spans="1:8" x14ac:dyDescent="0.25">
      <c r="A126" s="28" t="str">
        <f>IF(Items!$B125="","",Items!$A125)</f>
        <v>6004842000253</v>
      </c>
      <c r="B126" s="28" t="str">
        <f>IF(Items!$B125="","",Items!$B125)</f>
        <v>Cascade Orange 1L</v>
      </c>
      <c r="C126" s="32">
        <f>IF($B126="","",Items!$G125+SUMIFS(PurQty,PurItem,$B126,PurDate,"&lt;="&amp;$D$2)-SUMIFS(SalQty,SalItem,$B126,SalDate,"&lt;="&amp;$D$2)-SUMIFS(WoQty,WoItem,$B126,WoDate,"&lt;="&amp;$D$2)+SUMIFS(AdjQty,AdjItem,$B126,AdjDate,"&lt;="&amp;$D$2)+SUMIFS(LinVarQty,LinItem,$B126,LinPosted,"YES",LinDate,"&lt;="&amp;$D$2,LinID,"&lt;&gt;"&amp;$B$2))</f>
        <v>17</v>
      </c>
      <c r="D126" s="84">
        <v>15</v>
      </c>
      <c r="E126" s="32">
        <f t="shared" si="2"/>
        <v>-2</v>
      </c>
      <c r="F126" s="33">
        <f>IF($B126="","",Items!$I125)</f>
        <v>15.573333333333332</v>
      </c>
      <c r="G126" s="33">
        <f t="shared" si="3"/>
        <v>-31.146666666666665</v>
      </c>
      <c r="H126" s="85"/>
    </row>
    <row r="127" spans="1:8" x14ac:dyDescent="0.25">
      <c r="A127" s="28" t="str">
        <f>IF(Items!$B126="","",Items!$A126)</f>
        <v>6004842000802</v>
      </c>
      <c r="B127" s="28" t="str">
        <f>IF(Items!$B126="","",Items!$B126)</f>
        <v>Cascade Orange 500ml</v>
      </c>
      <c r="C127" s="32">
        <f>IF($B127="","",Items!$G126+SUMIFS(PurQty,PurItem,$B127,PurDate,"&lt;="&amp;$D$2)-SUMIFS(SalQty,SalItem,$B127,SalDate,"&lt;="&amp;$D$2)-SUMIFS(WoQty,WoItem,$B127,WoDate,"&lt;="&amp;$D$2)+SUMIFS(AdjQty,AdjItem,$B127,AdjDate,"&lt;="&amp;$D$2)+SUMIFS(LinVarQty,LinItem,$B127,LinPosted,"YES",LinDate,"&lt;="&amp;$D$2,LinID,"&lt;&gt;"&amp;$B$2))</f>
        <v>83</v>
      </c>
      <c r="D127" s="84">
        <v>92</v>
      </c>
      <c r="E127" s="32">
        <f t="shared" si="2"/>
        <v>9</v>
      </c>
      <c r="F127" s="33">
        <f>IF($B127="","",Items!$I126)</f>
        <v>7.9279999999999999</v>
      </c>
      <c r="G127" s="33">
        <f t="shared" si="3"/>
        <v>71.352000000000004</v>
      </c>
      <c r="H127" s="85"/>
    </row>
    <row r="128" spans="1:8" hidden="1" x14ac:dyDescent="0.25">
      <c r="A128" s="28" t="str">
        <f>IF(Items!$B127="","",Items!$A127)</f>
        <v>6004842000246</v>
      </c>
      <c r="B128" s="28" t="str">
        <f>IF(Items!$B127="","",Items!$B127)</f>
        <v>Cascade Tropical 1L</v>
      </c>
      <c r="C128" s="32">
        <f>IF($B128="","",Items!$G127+SUMIFS(PurQty,PurItem,$B128,PurDate,"&lt;="&amp;$D$2)-SUMIFS(SalQty,SalItem,$B128,SalDate,"&lt;="&amp;$D$2)-SUMIFS(WoQty,WoItem,$B128,WoDate,"&lt;="&amp;$D$2)+SUMIFS(AdjQty,AdjItem,$B128,AdjDate,"&lt;="&amp;$D$2)+SUMIFS(LinVarQty,LinItem,$B128,LinPosted,"YES",LinDate,"&lt;="&amp;$D$2,LinID,"&lt;&gt;"&amp;$B$2))</f>
        <v>0</v>
      </c>
      <c r="D128" s="84">
        <v>0</v>
      </c>
      <c r="E128" s="32">
        <f t="shared" si="2"/>
        <v>0</v>
      </c>
      <c r="F128" s="33">
        <f>IF($B128="","",Items!$I127)</f>
        <v>19.567499999999999</v>
      </c>
      <c r="G128" s="33">
        <f t="shared" si="3"/>
        <v>0</v>
      </c>
      <c r="H128" s="85"/>
    </row>
    <row r="129" spans="1:8" ht="15.75" thickBot="1" x14ac:dyDescent="0.3">
      <c r="A129" s="28" t="str">
        <f>IF(Items!$B128="","",Items!$A128)</f>
        <v>6007497103454</v>
      </c>
      <c r="B129" s="28" t="str">
        <f>IF(Items!$B128="","",Items!$B128)</f>
        <v>Cashel Valley Baked Beans 410g</v>
      </c>
      <c r="C129" s="32">
        <f>IF($B129="","",Items!$G128+SUMIFS(PurQty,PurItem,$B129,PurDate,"&lt;="&amp;$D$2)-SUMIFS(SalQty,SalItem,$B129,SalDate,"&lt;="&amp;$D$2)-SUMIFS(WoQty,WoItem,$B129,WoDate,"&lt;="&amp;$D$2)+SUMIFS(AdjQty,AdjItem,$B129,AdjDate,"&lt;="&amp;$D$2)+SUMIFS(LinVarQty,LinItem,$B129,LinPosted,"YES",LinDate,"&lt;="&amp;$D$2,LinID,"&lt;&gt;"&amp;$B$2))</f>
        <v>1</v>
      </c>
      <c r="D129" s="84">
        <v>0</v>
      </c>
      <c r="E129" s="32">
        <f t="shared" si="2"/>
        <v>-1</v>
      </c>
      <c r="F129" s="33">
        <f>IF($B129="","",Items!$I128)</f>
        <v>16.305</v>
      </c>
      <c r="G129" s="33">
        <f t="shared" si="3"/>
        <v>-16.305</v>
      </c>
      <c r="H129" s="85"/>
    </row>
    <row r="130" spans="1:8" hidden="1" x14ac:dyDescent="0.25">
      <c r="A130" s="28" t="str">
        <f>IF(Items!$B129="","",Items!$A129)</f>
        <v>6007497103379</v>
      </c>
      <c r="B130" s="28" t="str">
        <f>IF(Items!$B129="","",Items!$B129)</f>
        <v>Cashel Valley Chilli 410g</v>
      </c>
      <c r="C130" s="32">
        <f>IF($B130="","",Items!$G129+SUMIFS(PurQty,PurItem,$B130,PurDate,"&lt;="&amp;$D$2)-SUMIFS(SalQty,SalItem,$B130,SalDate,"&lt;="&amp;$D$2)-SUMIFS(WoQty,WoItem,$B130,WoDate,"&lt;="&amp;$D$2)+SUMIFS(AdjQty,AdjItem,$B130,AdjDate,"&lt;="&amp;$D$2)+SUMIFS(LinVarQty,LinItem,$B130,LinPosted,"YES",LinDate,"&lt;="&amp;$D$2,LinID,"&lt;&gt;"&amp;$B$2))</f>
        <v>0</v>
      </c>
      <c r="D130" s="84">
        <v>0</v>
      </c>
      <c r="E130" s="32">
        <f t="shared" si="2"/>
        <v>0</v>
      </c>
      <c r="F130" s="33">
        <f>IF($B130="","",Items!$I129)</f>
        <v>13.0425</v>
      </c>
      <c r="G130" s="33">
        <f t="shared" si="3"/>
        <v>0</v>
      </c>
      <c r="H130" s="85"/>
    </row>
    <row r="131" spans="1:8" ht="15.75" thickBot="1" x14ac:dyDescent="0.3">
      <c r="A131" s="28" t="str">
        <f>IF(Items!$B130="","",Items!$A130)</f>
        <v>6001240100011</v>
      </c>
      <c r="B131" s="28" t="str">
        <f>IF(Items!$B130="","",Items!$B130)</f>
        <v>CERES APPLE 1L</v>
      </c>
      <c r="C131" s="108">
        <f>IF($B131="","",Items!$G130+SUMIFS(PurQty,PurItem,$B131,PurDate,"&lt;="&amp;$D$2)-SUMIFS(SalQty,SalItem,$B131,SalDate,"&lt;="&amp;$D$2)-SUMIFS(WoQty,WoItem,$B131,WoDate,"&lt;="&amp;$D$2)+SUMIFS(AdjQty,AdjItem,$B131,AdjDate,"&lt;="&amp;$D$2)+SUMIFS(LinVarQty,LinItem,$B131,LinPosted,"YES",LinDate,"&lt;="&amp;$D$2,LinID,"&lt;&gt;"&amp;$B$2))</f>
        <v>-40</v>
      </c>
      <c r="D131" s="109">
        <v>0</v>
      </c>
      <c r="E131" s="108">
        <f t="shared" si="2"/>
        <v>40</v>
      </c>
      <c r="F131" s="33">
        <f>IF($B131="","",Items!$I130)</f>
        <v>32.61</v>
      </c>
      <c r="G131" s="33">
        <f t="shared" si="3"/>
        <v>1304.4000000000001</v>
      </c>
      <c r="H131" s="111" t="s">
        <v>2710</v>
      </c>
    </row>
    <row r="132" spans="1:8" ht="15" hidden="1" customHeight="1" x14ac:dyDescent="0.25">
      <c r="A132" s="28" t="str">
        <f>IF(Items!$B131="","",Items!$A131)</f>
        <v>6001240200018</v>
      </c>
      <c r="B132" s="28" t="str">
        <f>IF(Items!$B131="","",Items!$B131)</f>
        <v>Ceres Apple 200ml</v>
      </c>
      <c r="C132" s="32">
        <f>IF($B132="","",Items!$G131+SUMIFS(PurQty,PurItem,$B132,PurDate,"&lt;="&amp;$D$2)-SUMIFS(SalQty,SalItem,$B132,SalDate,"&lt;="&amp;$D$2)-SUMIFS(WoQty,WoItem,$B132,WoDate,"&lt;="&amp;$D$2)+SUMIFS(AdjQty,AdjItem,$B132,AdjDate,"&lt;="&amp;$D$2)+SUMIFS(LinVarQty,LinItem,$B132,LinPosted,"YES",LinDate,"&lt;="&amp;$D$2,LinID,"&lt;&gt;"&amp;$B$2))</f>
        <v>0</v>
      </c>
      <c r="D132" s="84">
        <v>0</v>
      </c>
      <c r="E132" s="32">
        <f t="shared" si="2"/>
        <v>0</v>
      </c>
      <c r="F132" s="33">
        <f>IF($B132="","",Items!$I131)</f>
        <v>11.737500000000001</v>
      </c>
      <c r="G132" s="33">
        <f t="shared" si="3"/>
        <v>0</v>
      </c>
      <c r="H132" s="110"/>
    </row>
    <row r="133" spans="1:8" x14ac:dyDescent="0.25">
      <c r="A133" s="28" t="str">
        <f>IF(Items!$B132="","",Items!$A132)</f>
        <v>6001240241424</v>
      </c>
      <c r="B133" s="28" t="str">
        <f>IF(Items!$B132="","",Items!$B132)</f>
        <v>CERES BERRY 1L</v>
      </c>
      <c r="C133" s="108">
        <f>IF($B133="","",Items!$G132+SUMIFS(PurQty,PurItem,$B133,PurDate,"&lt;="&amp;$D$2)-SUMIFS(SalQty,SalItem,$B133,SalDate,"&lt;="&amp;$D$2)-SUMIFS(WoQty,WoItem,$B133,WoDate,"&lt;="&amp;$D$2)+SUMIFS(AdjQty,AdjItem,$B133,AdjDate,"&lt;="&amp;$D$2)+SUMIFS(LinVarQty,LinItem,$B133,LinPosted,"YES",LinDate,"&lt;="&amp;$D$2,LinID,"&lt;&gt;"&amp;$B$2))</f>
        <v>-1</v>
      </c>
      <c r="D133" s="109">
        <v>0</v>
      </c>
      <c r="E133" s="108">
        <f t="shared" si="2"/>
        <v>1</v>
      </c>
      <c r="F133" s="33">
        <f>IF($B133="","",Items!$I132)</f>
        <v>32.467500000000001</v>
      </c>
      <c r="G133" s="33">
        <f t="shared" si="3"/>
        <v>32.467500000000001</v>
      </c>
      <c r="H133" s="112"/>
    </row>
    <row r="134" spans="1:8" x14ac:dyDescent="0.25">
      <c r="A134" s="28" t="str">
        <f>IF(Items!$B133="","",Items!$A133)</f>
        <v>6001240100288</v>
      </c>
      <c r="B134" s="28" t="str">
        <f>IF(Items!$B133="","",Items!$B133)</f>
        <v>CERES CRANBERRY AND KIWI 1L</v>
      </c>
      <c r="C134" s="108">
        <f>IF($B134="","",Items!$G133+SUMIFS(PurQty,PurItem,$B134,PurDate,"&lt;="&amp;$D$2)-SUMIFS(SalQty,SalItem,$B134,SalDate,"&lt;="&amp;$D$2)-SUMIFS(WoQty,WoItem,$B134,WoDate,"&lt;="&amp;$D$2)+SUMIFS(AdjQty,AdjItem,$B134,AdjDate,"&lt;="&amp;$D$2)+SUMIFS(LinVarQty,LinItem,$B134,LinPosted,"YES",LinDate,"&lt;="&amp;$D$2,LinID,"&lt;&gt;"&amp;$B$2))</f>
        <v>-7</v>
      </c>
      <c r="D134" s="109">
        <v>0</v>
      </c>
      <c r="E134" s="108">
        <f t="shared" ref="E134:E197" si="4">IF(OR($B134="",$D134=""),"",$D134-$C134)</f>
        <v>7</v>
      </c>
      <c r="F134" s="33">
        <f>IF($B134="","",Items!$I133)</f>
        <v>32.61</v>
      </c>
      <c r="G134" s="33">
        <f t="shared" ref="G134:G197" si="5">IF($E134="","",$E134*$F134)</f>
        <v>228.26999999999998</v>
      </c>
      <c r="H134" s="113"/>
    </row>
    <row r="135" spans="1:8" ht="15.75" thickBot="1" x14ac:dyDescent="0.3">
      <c r="A135" s="28" t="str">
        <f>IF(Items!$B134="","",Items!$A134)</f>
        <v>6001240230671</v>
      </c>
      <c r="B135" s="28" t="str">
        <f>IF(Items!$B134="","",Items!$B134)</f>
        <v>Ceres Full Moon 1L</v>
      </c>
      <c r="C135" s="108">
        <f>IF($B135="","",Items!$G134+SUMIFS(PurQty,PurItem,$B135,PurDate,"&lt;="&amp;$D$2)-SUMIFS(SalQty,SalItem,$B135,SalDate,"&lt;="&amp;$D$2)-SUMIFS(WoQty,WoItem,$B135,WoDate,"&lt;="&amp;$D$2)+SUMIFS(AdjQty,AdjItem,$B135,AdjDate,"&lt;="&amp;$D$2)+SUMIFS(LinVarQty,LinItem,$B135,LinPosted,"YES",LinDate,"&lt;="&amp;$D$2,LinID,"&lt;&gt;"&amp;$B$2))</f>
        <v>19</v>
      </c>
      <c r="D135" s="109">
        <v>0</v>
      </c>
      <c r="E135" s="108">
        <f t="shared" si="4"/>
        <v>-19</v>
      </c>
      <c r="F135" s="33">
        <f>IF($B135="","",Items!$I134)</f>
        <v>32.61</v>
      </c>
      <c r="G135" s="33">
        <f t="shared" si="5"/>
        <v>-619.59</v>
      </c>
      <c r="H135" s="114"/>
    </row>
    <row r="136" spans="1:8" ht="15" hidden="1" customHeight="1" x14ac:dyDescent="0.25">
      <c r="A136" s="28" t="str">
        <f>IF(Items!$B135="","",Items!$A135)</f>
        <v>6001240100035</v>
      </c>
      <c r="B136" s="28" t="str">
        <f>IF(Items!$B135="","",Items!$B135)</f>
        <v>Ceres Guava 1l</v>
      </c>
      <c r="C136" s="32">
        <f>IF($B136="","",Items!$G135+SUMIFS(PurQty,PurItem,$B136,PurDate,"&lt;="&amp;$D$2)-SUMIFS(SalQty,SalItem,$B136,SalDate,"&lt;="&amp;$D$2)-SUMIFS(WoQty,WoItem,$B136,WoDate,"&lt;="&amp;$D$2)+SUMIFS(AdjQty,AdjItem,$B136,AdjDate,"&lt;="&amp;$D$2)+SUMIFS(LinVarQty,LinItem,$B136,LinPosted,"YES",LinDate,"&lt;="&amp;$D$2,LinID,"&lt;&gt;"&amp;$B$2))</f>
        <v>0</v>
      </c>
      <c r="D136" s="84">
        <v>0</v>
      </c>
      <c r="E136" s="32">
        <f t="shared" si="4"/>
        <v>0</v>
      </c>
      <c r="F136" s="33">
        <f>IF($B136="","",Items!$I135)</f>
        <v>32.61</v>
      </c>
      <c r="G136" s="33">
        <f t="shared" si="5"/>
        <v>0</v>
      </c>
      <c r="H136" s="110"/>
    </row>
    <row r="137" spans="1:8" ht="15" hidden="1" customHeight="1" x14ac:dyDescent="0.25">
      <c r="A137" s="28" t="str">
        <f>IF(Items!$B136="","",Items!$A136)</f>
        <v>6001240100295</v>
      </c>
      <c r="B137" s="28" t="str">
        <f>IF(Items!$B136="","",Items!$B136)</f>
        <v>CERES LITCHI 1L</v>
      </c>
      <c r="C137" s="32">
        <f>IF($B137="","",Items!$G136+SUMIFS(PurQty,PurItem,$B137,PurDate,"&lt;="&amp;$D$2)-SUMIFS(SalQty,SalItem,$B137,SalDate,"&lt;="&amp;$D$2)-SUMIFS(WoQty,WoItem,$B137,WoDate,"&lt;="&amp;$D$2)+SUMIFS(AdjQty,AdjItem,$B137,AdjDate,"&lt;="&amp;$D$2)+SUMIFS(LinVarQty,LinItem,$B137,LinPosted,"YES",LinDate,"&lt;="&amp;$D$2,LinID,"&lt;&gt;"&amp;$B$2))</f>
        <v>0</v>
      </c>
      <c r="D137" s="84">
        <v>0</v>
      </c>
      <c r="E137" s="32">
        <f t="shared" si="4"/>
        <v>0</v>
      </c>
      <c r="F137" s="33">
        <f>IF($B137="","",Items!$I136)</f>
        <v>32.61</v>
      </c>
      <c r="G137" s="33">
        <f t="shared" si="5"/>
        <v>0</v>
      </c>
      <c r="H137" s="110"/>
    </row>
    <row r="138" spans="1:8" ht="15" hidden="1" customHeight="1" x14ac:dyDescent="0.25">
      <c r="A138" s="28" t="str">
        <f>IF(Items!$B137="","",Items!$A137)</f>
        <v>6001240100257</v>
      </c>
      <c r="B138" s="28" t="str">
        <f>IF(Items!$B137="","",Items!$B137)</f>
        <v>CERES MANGO</v>
      </c>
      <c r="C138" s="32">
        <f>IF($B138="","",Items!$G137+SUMIFS(PurQty,PurItem,$B138,PurDate,"&lt;="&amp;$D$2)-SUMIFS(SalQty,SalItem,$B138,SalDate,"&lt;="&amp;$D$2)-SUMIFS(WoQty,WoItem,$B138,WoDate,"&lt;="&amp;$D$2)+SUMIFS(AdjQty,AdjItem,$B138,AdjDate,"&lt;="&amp;$D$2)+SUMIFS(LinVarQty,LinItem,$B138,LinPosted,"YES",LinDate,"&lt;="&amp;$D$2,LinID,"&lt;&gt;"&amp;$B$2))</f>
        <v>0</v>
      </c>
      <c r="D138" s="84">
        <v>0</v>
      </c>
      <c r="E138" s="32">
        <f t="shared" si="4"/>
        <v>0</v>
      </c>
      <c r="F138" s="33">
        <f>IF($B138="","",Items!$I137)</f>
        <v>32.61</v>
      </c>
      <c r="G138" s="33">
        <f t="shared" si="5"/>
        <v>0</v>
      </c>
      <c r="H138" s="110"/>
    </row>
    <row r="139" spans="1:8" ht="15" hidden="1" customHeight="1" x14ac:dyDescent="0.25">
      <c r="A139" s="28" t="str">
        <f>IF(Items!$B138="","",Items!$A138)</f>
        <v>6001240200254</v>
      </c>
      <c r="B139" s="28" t="str">
        <f>IF(Items!$B138="","",Items!$B138)</f>
        <v>CERES MANGO 200ML</v>
      </c>
      <c r="C139" s="32">
        <f>IF($B139="","",Items!$G138+SUMIFS(PurQty,PurItem,$B139,PurDate,"&lt;="&amp;$D$2)-SUMIFS(SalQty,SalItem,$B139,SalDate,"&lt;="&amp;$D$2)-SUMIFS(WoQty,WoItem,$B139,WoDate,"&lt;="&amp;$D$2)+SUMIFS(AdjQty,AdjItem,$B139,AdjDate,"&lt;="&amp;$D$2)+SUMIFS(LinVarQty,LinItem,$B139,LinPosted,"YES",LinDate,"&lt;="&amp;$D$2,LinID,"&lt;&gt;"&amp;$B$2))</f>
        <v>0</v>
      </c>
      <c r="D139" s="84">
        <v>0</v>
      </c>
      <c r="E139" s="32">
        <f t="shared" si="4"/>
        <v>0</v>
      </c>
      <c r="F139" s="33">
        <f>IF($B139="","",Items!$I138)</f>
        <v>11.737500000000001</v>
      </c>
      <c r="G139" s="33">
        <f t="shared" si="5"/>
        <v>0</v>
      </c>
      <c r="H139" s="110"/>
    </row>
    <row r="140" spans="1:8" ht="15" hidden="1" customHeight="1" x14ac:dyDescent="0.25">
      <c r="A140" s="28" t="str">
        <f>IF(Items!$B139="","",Items!$A139)</f>
        <v>6001240100059</v>
      </c>
      <c r="B140" s="28" t="str">
        <f>IF(Items!$B139="","",Items!$B139)</f>
        <v>CERES ORANGE 1L</v>
      </c>
      <c r="C140" s="32">
        <f>IF($B140="","",Items!$G139+SUMIFS(PurQty,PurItem,$B140,PurDate,"&lt;="&amp;$D$2)-SUMIFS(SalQty,SalItem,$B140,SalDate,"&lt;="&amp;$D$2)-SUMIFS(WoQty,WoItem,$B140,WoDate,"&lt;="&amp;$D$2)+SUMIFS(AdjQty,AdjItem,$B140,AdjDate,"&lt;="&amp;$D$2)+SUMIFS(LinVarQty,LinItem,$B140,LinPosted,"YES",LinDate,"&lt;="&amp;$D$2,LinID,"&lt;&gt;"&amp;$B$2))</f>
        <v>0</v>
      </c>
      <c r="D140" s="84">
        <v>0</v>
      </c>
      <c r="E140" s="32">
        <f t="shared" si="4"/>
        <v>0</v>
      </c>
      <c r="F140" s="33">
        <f>IF($B140="","",Items!$I139)</f>
        <v>32.61</v>
      </c>
      <c r="G140" s="33">
        <f t="shared" si="5"/>
        <v>0</v>
      </c>
      <c r="H140" s="110"/>
    </row>
    <row r="141" spans="1:8" ht="15" hidden="1" customHeight="1" x14ac:dyDescent="0.25">
      <c r="A141" s="28" t="str">
        <f>IF(Items!$B140="","",Items!$A140)</f>
        <v>6001240100127</v>
      </c>
      <c r="B141" s="28" t="str">
        <f>IF(Items!$B140="","",Items!$B140)</f>
        <v>CERES PASSION FRUIT 1L</v>
      </c>
      <c r="C141" s="32">
        <f>IF($B141="","",Items!$G140+SUMIFS(PurQty,PurItem,$B141,PurDate,"&lt;="&amp;$D$2)-SUMIFS(SalQty,SalItem,$B141,SalDate,"&lt;="&amp;$D$2)-SUMIFS(WoQty,WoItem,$B141,WoDate,"&lt;="&amp;$D$2)+SUMIFS(AdjQty,AdjItem,$B141,AdjDate,"&lt;="&amp;$D$2)+SUMIFS(LinVarQty,LinItem,$B141,LinPosted,"YES",LinDate,"&lt;="&amp;$D$2,LinID,"&lt;&gt;"&amp;$B$2))</f>
        <v>0</v>
      </c>
      <c r="D141" s="84">
        <v>0</v>
      </c>
      <c r="E141" s="32">
        <f t="shared" si="4"/>
        <v>0</v>
      </c>
      <c r="F141" s="33">
        <f>IF($B141="","",Items!$I140)</f>
        <v>32.61</v>
      </c>
      <c r="G141" s="33">
        <f t="shared" si="5"/>
        <v>0</v>
      </c>
      <c r="H141" s="110"/>
    </row>
    <row r="142" spans="1:8" ht="15" hidden="1" customHeight="1" x14ac:dyDescent="0.25">
      <c r="A142" s="28" t="str">
        <f>IF(Items!$B141="","",Items!$A141)</f>
        <v>6001240100066</v>
      </c>
      <c r="B142" s="28" t="str">
        <f>IF(Items!$B141="","",Items!$B141)</f>
        <v>CERES PINEAPPLE 1L</v>
      </c>
      <c r="C142" s="32">
        <f>IF($B142="","",Items!$G141+SUMIFS(PurQty,PurItem,$B142,PurDate,"&lt;="&amp;$D$2)-SUMIFS(SalQty,SalItem,$B142,SalDate,"&lt;="&amp;$D$2)-SUMIFS(WoQty,WoItem,$B142,WoDate,"&lt;="&amp;$D$2)+SUMIFS(AdjQty,AdjItem,$B142,AdjDate,"&lt;="&amp;$D$2)+SUMIFS(LinVarQty,LinItem,$B142,LinPosted,"YES",LinDate,"&lt;="&amp;$D$2,LinID,"&lt;&gt;"&amp;$B$2))</f>
        <v>0</v>
      </c>
      <c r="D142" s="84">
        <v>0</v>
      </c>
      <c r="E142" s="32">
        <f t="shared" si="4"/>
        <v>0</v>
      </c>
      <c r="F142" s="33">
        <f>IF($B142="","",Items!$I141)</f>
        <v>32.61</v>
      </c>
      <c r="G142" s="33">
        <f t="shared" si="5"/>
        <v>0</v>
      </c>
      <c r="H142" s="110"/>
    </row>
    <row r="143" spans="1:8" ht="15.75" thickBot="1" x14ac:dyDescent="0.3">
      <c r="A143" s="28" t="str">
        <f>IF(Items!$B142="","",Items!$A142)</f>
        <v>6001240100073</v>
      </c>
      <c r="B143" s="28" t="str">
        <f>IF(Items!$B142="","",Items!$B142)</f>
        <v>CERES RED GRAPE 1L</v>
      </c>
      <c r="C143" s="108">
        <f>IF($B143="","",Items!$G142+SUMIFS(PurQty,PurItem,$B143,PurDate,"&lt;="&amp;$D$2)-SUMIFS(SalQty,SalItem,$B143,SalDate,"&lt;="&amp;$D$2)-SUMIFS(WoQty,WoItem,$B143,WoDate,"&lt;="&amp;$D$2)+SUMIFS(AdjQty,AdjItem,$B143,AdjDate,"&lt;="&amp;$D$2)+SUMIFS(LinVarQty,LinItem,$B143,LinPosted,"YES",LinDate,"&lt;="&amp;$D$2,LinID,"&lt;&gt;"&amp;$B$2))</f>
        <v>18</v>
      </c>
      <c r="D143" s="109">
        <v>0</v>
      </c>
      <c r="E143" s="108">
        <f t="shared" si="4"/>
        <v>-18</v>
      </c>
      <c r="F143" s="33">
        <f>IF($B143="","",Items!$I142)</f>
        <v>32.61</v>
      </c>
      <c r="G143" s="33">
        <f t="shared" si="5"/>
        <v>-586.98</v>
      </c>
      <c r="H143" s="111"/>
    </row>
    <row r="144" spans="1:8" ht="15" hidden="1" customHeight="1" x14ac:dyDescent="0.25">
      <c r="A144" s="28" t="str">
        <f>IF(Items!$B143="","",Items!$A143)</f>
        <v>6001240200070</v>
      </c>
      <c r="B144" s="28" t="str">
        <f>IF(Items!$B143="","",Items!$B143)</f>
        <v>Ceres Red Grape 200ml</v>
      </c>
      <c r="C144" s="32">
        <f>IF($B144="","",Items!$G143+SUMIFS(PurQty,PurItem,$B144,PurDate,"&lt;="&amp;$D$2)-SUMIFS(SalQty,SalItem,$B144,SalDate,"&lt;="&amp;$D$2)-SUMIFS(WoQty,WoItem,$B144,WoDate,"&lt;="&amp;$D$2)+SUMIFS(AdjQty,AdjItem,$B144,AdjDate,"&lt;="&amp;$D$2)+SUMIFS(LinVarQty,LinItem,$B144,LinPosted,"YES",LinDate,"&lt;="&amp;$D$2,LinID,"&lt;&gt;"&amp;$B$2))</f>
        <v>0</v>
      </c>
      <c r="D144" s="84">
        <v>0</v>
      </c>
      <c r="E144" s="32">
        <f t="shared" si="4"/>
        <v>0</v>
      </c>
      <c r="F144" s="33">
        <f>IF($B144="","",Items!$I143)</f>
        <v>11.737500000000001</v>
      </c>
      <c r="G144" s="33">
        <f t="shared" si="5"/>
        <v>0</v>
      </c>
      <c r="H144" s="110"/>
    </row>
    <row r="145" spans="1:8" ht="15.75" thickBot="1" x14ac:dyDescent="0.3">
      <c r="A145" s="28" t="str">
        <f>IF(Items!$B144="","",Items!$A144)</f>
        <v>6001240235577</v>
      </c>
      <c r="B145" s="28" t="str">
        <f>IF(Items!$B144="","",Items!$B144)</f>
        <v>CERES SEASON 1L</v>
      </c>
      <c r="C145" s="108">
        <f>IF($B145="","",Items!$G144+SUMIFS(PurQty,PurItem,$B145,PurDate,"&lt;="&amp;$D$2)-SUMIFS(SalQty,SalItem,$B145,SalDate,"&lt;="&amp;$D$2)-SUMIFS(WoQty,WoItem,$B145,WoDate,"&lt;="&amp;$D$2)+SUMIFS(AdjQty,AdjItem,$B145,AdjDate,"&lt;="&amp;$D$2)+SUMIFS(LinVarQty,LinItem,$B145,LinPosted,"YES",LinDate,"&lt;="&amp;$D$2,LinID,"&lt;&gt;"&amp;$B$2))</f>
        <v>-3</v>
      </c>
      <c r="D145" s="109">
        <v>0</v>
      </c>
      <c r="E145" s="108">
        <f t="shared" si="4"/>
        <v>3</v>
      </c>
      <c r="F145" s="33">
        <f>IF($B145="","",Items!$I144)</f>
        <v>32.61</v>
      </c>
      <c r="G145" s="33">
        <f t="shared" si="5"/>
        <v>97.83</v>
      </c>
      <c r="H145" s="111"/>
    </row>
    <row r="146" spans="1:8" ht="15" hidden="1" customHeight="1" x14ac:dyDescent="0.25">
      <c r="A146" s="28" t="str">
        <f>IF(Items!$B145="","",Items!$A145)</f>
        <v>6001240100714</v>
      </c>
      <c r="B146" s="28" t="str">
        <f>IF(Items!$B145="","",Items!$B145)</f>
        <v>CERES SECRETS OF THE VALLEY 1L</v>
      </c>
      <c r="C146" s="32">
        <f>IF($B146="","",Items!$G145+SUMIFS(PurQty,PurItem,$B146,PurDate,"&lt;="&amp;$D$2)-SUMIFS(SalQty,SalItem,$B146,SalDate,"&lt;="&amp;$D$2)-SUMIFS(WoQty,WoItem,$B146,WoDate,"&lt;="&amp;$D$2)+SUMIFS(AdjQty,AdjItem,$B146,AdjDate,"&lt;="&amp;$D$2)+SUMIFS(LinVarQty,LinItem,$B146,LinPosted,"YES",LinDate,"&lt;="&amp;$D$2,LinID,"&lt;&gt;"&amp;$B$2))</f>
        <v>0</v>
      </c>
      <c r="D146" s="84">
        <v>0</v>
      </c>
      <c r="E146" s="32">
        <f t="shared" si="4"/>
        <v>0</v>
      </c>
      <c r="F146" s="33">
        <f>IF($B146="","",Items!$I145)</f>
        <v>32.61</v>
      </c>
      <c r="G146" s="33">
        <f t="shared" si="5"/>
        <v>0</v>
      </c>
      <c r="H146" s="110"/>
    </row>
    <row r="147" spans="1:8" ht="15" hidden="1" customHeight="1" x14ac:dyDescent="0.25">
      <c r="A147" s="28" t="str">
        <f>IF(Items!$B146="","",Items!$A146)</f>
        <v>6001240200711</v>
      </c>
      <c r="B147" s="28" t="str">
        <f>IF(Items!$B146="","",Items!$B146)</f>
        <v>Ceres Secrets Of The Valley 200ml</v>
      </c>
      <c r="C147" s="32">
        <f>IF($B147="","",Items!$G146+SUMIFS(PurQty,PurItem,$B147,PurDate,"&lt;="&amp;$D$2)-SUMIFS(SalQty,SalItem,$B147,SalDate,"&lt;="&amp;$D$2)-SUMIFS(WoQty,WoItem,$B147,WoDate,"&lt;="&amp;$D$2)+SUMIFS(AdjQty,AdjItem,$B147,AdjDate,"&lt;="&amp;$D$2)+SUMIFS(LinVarQty,LinItem,$B147,LinPosted,"YES",LinDate,"&lt;="&amp;$D$2,LinID,"&lt;&gt;"&amp;$B$2))</f>
        <v>0</v>
      </c>
      <c r="D147" s="84">
        <v>0</v>
      </c>
      <c r="E147" s="32">
        <f t="shared" si="4"/>
        <v>0</v>
      </c>
      <c r="F147" s="33">
        <f>IF($B147="","",Items!$I146)</f>
        <v>11.737500000000001</v>
      </c>
      <c r="G147" s="33">
        <f t="shared" si="5"/>
        <v>0</v>
      </c>
      <c r="H147" s="110"/>
    </row>
    <row r="148" spans="1:8" ht="15.75" thickBot="1" x14ac:dyDescent="0.3">
      <c r="A148" s="28" t="str">
        <f>IF(Items!$B147="","",Items!$A147)</f>
        <v>6001240100080</v>
      </c>
      <c r="B148" s="28" t="str">
        <f>IF(Items!$B147="","",Items!$B147)</f>
        <v>Ceres White Gr 1l</v>
      </c>
      <c r="C148" s="108">
        <f>IF($B148="","",Items!$G147+SUMIFS(PurQty,PurItem,$B148,PurDate,"&lt;="&amp;$D$2)-SUMIFS(SalQty,SalItem,$B148,SalDate,"&lt;="&amp;$D$2)-SUMIFS(WoQty,WoItem,$B148,WoDate,"&lt;="&amp;$D$2)+SUMIFS(AdjQty,AdjItem,$B148,AdjDate,"&lt;="&amp;$D$2)+SUMIFS(LinVarQty,LinItem,$B148,LinPosted,"YES",LinDate,"&lt;="&amp;$D$2,LinID,"&lt;&gt;"&amp;$B$2))</f>
        <v>18</v>
      </c>
      <c r="D148" s="109">
        <v>0</v>
      </c>
      <c r="E148" s="108">
        <f t="shared" si="4"/>
        <v>-18</v>
      </c>
      <c r="F148" s="33">
        <f>IF($B148="","",Items!$I147)</f>
        <v>32.61</v>
      </c>
      <c r="G148" s="33">
        <f t="shared" si="5"/>
        <v>-586.98</v>
      </c>
      <c r="H148" s="111"/>
    </row>
    <row r="149" spans="1:8" x14ac:dyDescent="0.25">
      <c r="A149" s="28" t="str">
        <f>IF(Items!$B148="","",Items!$A148)</f>
        <v>6161107792367</v>
      </c>
      <c r="B149" s="28" t="str">
        <f>IF(Items!$B148="","",Items!$B148)</f>
        <v>Cerevita Corn And Banana</v>
      </c>
      <c r="C149" s="32">
        <f>IF($B149="","",Items!$G148+SUMIFS(PurQty,PurItem,$B149,PurDate,"&lt;="&amp;$D$2)-SUMIFS(SalQty,SalItem,$B149,SalDate,"&lt;="&amp;$D$2)-SUMIFS(WoQty,WoItem,$B149,WoDate,"&lt;="&amp;$D$2)+SUMIFS(AdjQty,AdjItem,$B149,AdjDate,"&lt;="&amp;$D$2)+SUMIFS(LinVarQty,LinItem,$B149,LinPosted,"YES",LinDate,"&lt;="&amp;$D$2,LinID,"&lt;&gt;"&amp;$B$2))</f>
        <v>5</v>
      </c>
      <c r="D149" s="84">
        <v>6</v>
      </c>
      <c r="E149" s="115">
        <f t="shared" si="4"/>
        <v>1</v>
      </c>
      <c r="F149" s="33">
        <f>IF($B149="","",Items!$I148)</f>
        <v>52.177500000000002</v>
      </c>
      <c r="G149" s="33">
        <f t="shared" si="5"/>
        <v>52.177500000000002</v>
      </c>
      <c r="H149" s="116" t="s">
        <v>2711</v>
      </c>
    </row>
    <row r="150" spans="1:8" x14ac:dyDescent="0.25">
      <c r="A150" s="28" t="str">
        <f>IF(Items!$B149="","",Items!$A149)</f>
        <v>6161107792374</v>
      </c>
      <c r="B150" s="28" t="str">
        <f>IF(Items!$B149="","",Items!$B149)</f>
        <v>Cerevita Corn And Cocoa 500g</v>
      </c>
      <c r="C150" s="32">
        <f>IF($B150="","",Items!$G149+SUMIFS(PurQty,PurItem,$B150,PurDate,"&lt;="&amp;$D$2)-SUMIFS(SalQty,SalItem,$B150,SalDate,"&lt;="&amp;$D$2)-SUMIFS(WoQty,WoItem,$B150,WoDate,"&lt;="&amp;$D$2)+SUMIFS(AdjQty,AdjItem,$B150,AdjDate,"&lt;="&amp;$D$2)+SUMIFS(LinVarQty,LinItem,$B150,LinPosted,"YES",LinDate,"&lt;="&amp;$D$2,LinID,"&lt;&gt;"&amp;$B$2))</f>
        <v>13</v>
      </c>
      <c r="D150" s="84">
        <v>12</v>
      </c>
      <c r="E150" s="115">
        <f t="shared" si="4"/>
        <v>-1</v>
      </c>
      <c r="F150" s="33">
        <f>IF($B150="","",Items!$I149)</f>
        <v>52.177500000000002</v>
      </c>
      <c r="G150" s="33">
        <f t="shared" si="5"/>
        <v>-52.177500000000002</v>
      </c>
      <c r="H150" s="117"/>
    </row>
    <row r="151" spans="1:8" x14ac:dyDescent="0.25">
      <c r="A151" s="28" t="str">
        <f>IF(Items!$B150="","",Items!$A150)</f>
        <v>6161107792145</v>
      </c>
      <c r="B151" s="28" t="str">
        <f>IF(Items!$B150="","",Items!$B150)</f>
        <v>Cerevita Corn N Wheat</v>
      </c>
      <c r="C151" s="32">
        <f>IF($B151="","",Items!$G150+SUMIFS(PurQty,PurItem,$B151,PurDate,"&lt;="&amp;$D$2)-SUMIFS(SalQty,SalItem,$B151,SalDate,"&lt;="&amp;$D$2)-SUMIFS(WoQty,WoItem,$B151,WoDate,"&lt;="&amp;$D$2)+SUMIFS(AdjQty,AdjItem,$B151,AdjDate,"&lt;="&amp;$D$2)+SUMIFS(LinVarQty,LinItem,$B151,LinPosted,"YES",LinDate,"&lt;="&amp;$D$2,LinID,"&lt;&gt;"&amp;$B$2))</f>
        <v>4</v>
      </c>
      <c r="D151" s="84">
        <v>1</v>
      </c>
      <c r="E151" s="115">
        <f t="shared" si="4"/>
        <v>-3</v>
      </c>
      <c r="F151" s="33">
        <f>IF($B151="","",Items!$I150)</f>
        <v>52.177500000000002</v>
      </c>
      <c r="G151" s="33">
        <f t="shared" si="5"/>
        <v>-156.5325</v>
      </c>
      <c r="H151" s="117"/>
    </row>
    <row r="152" spans="1:8" x14ac:dyDescent="0.25">
      <c r="A152" s="28" t="str">
        <f>IF(Items!$B151="","",Items!$A151)</f>
        <v>A771</v>
      </c>
      <c r="B152" s="28" t="str">
        <f>IF(Items!$B151="","",Items!$B151)</f>
        <v>Chappies Each</v>
      </c>
      <c r="C152" s="32">
        <f>IF($B152="","",Items!$G151+SUMIFS(PurQty,PurItem,$B152,PurDate,"&lt;="&amp;$D$2)-SUMIFS(SalQty,SalItem,$B152,SalDate,"&lt;="&amp;$D$2)-SUMIFS(WoQty,WoItem,$B152,WoDate,"&lt;="&amp;$D$2)+SUMIFS(AdjQty,AdjItem,$B152,AdjDate,"&lt;="&amp;$D$2)+SUMIFS(LinVarQty,LinItem,$B152,LinPosted,"YES",LinDate,"&lt;="&amp;$D$2,LinID,"&lt;&gt;"&amp;$B$2))</f>
        <v>200</v>
      </c>
      <c r="D152" s="84">
        <v>0</v>
      </c>
      <c r="E152" s="32">
        <f t="shared" si="4"/>
        <v>-200</v>
      </c>
      <c r="F152" s="33">
        <f>IF($B152="","",Items!$I151)</f>
        <v>0.32250000000000001</v>
      </c>
      <c r="G152" s="33">
        <f t="shared" si="5"/>
        <v>-64.5</v>
      </c>
      <c r="H152" s="85"/>
    </row>
    <row r="153" spans="1:8" hidden="1" x14ac:dyDescent="0.25">
      <c r="A153" s="28" t="str">
        <f>IF(Items!$B152="","",Items!$A152)</f>
        <v>6007497083602</v>
      </c>
      <c r="B153" s="28" t="str">
        <f>IF(Items!$B152="","",Items!$B152)</f>
        <v>Charhons Biscuits100g</v>
      </c>
      <c r="C153" s="32">
        <f>IF($B153="","",Items!$G152+SUMIFS(PurQty,PurItem,$B153,PurDate,"&lt;="&amp;$D$2)-SUMIFS(SalQty,SalItem,$B153,SalDate,"&lt;="&amp;$D$2)-SUMIFS(WoQty,WoItem,$B153,WoDate,"&lt;="&amp;$D$2)+SUMIFS(AdjQty,AdjItem,$B153,AdjDate,"&lt;="&amp;$D$2)+SUMIFS(LinVarQty,LinItem,$B153,LinPosted,"YES",LinDate,"&lt;="&amp;$D$2,LinID,"&lt;&gt;"&amp;$B$2))</f>
        <v>0</v>
      </c>
      <c r="D153" s="84">
        <v>0</v>
      </c>
      <c r="E153" s="32">
        <f t="shared" si="4"/>
        <v>0</v>
      </c>
      <c r="F153" s="33">
        <f>IF($B153="","",Items!$I152)</f>
        <v>6.5250000000000004</v>
      </c>
      <c r="G153" s="33">
        <f t="shared" si="5"/>
        <v>0</v>
      </c>
      <c r="H153" s="85"/>
    </row>
    <row r="154" spans="1:8" x14ac:dyDescent="0.25">
      <c r="A154" s="28" t="str">
        <f>IF(Items!$B153="","",Items!$A153)</f>
        <v>6007552006102</v>
      </c>
      <c r="B154" s="28" t="str">
        <f>IF(Items!$B153="","",Items!$B153)</f>
        <v>Charhons Biscuits1kg</v>
      </c>
      <c r="C154" s="32">
        <f>IF($B154="","",Items!$G153+SUMIFS(PurQty,PurItem,$B154,PurDate,"&lt;="&amp;$D$2)-SUMIFS(SalQty,SalItem,$B154,SalDate,"&lt;="&amp;$D$2)-SUMIFS(WoQty,WoItem,$B154,WoDate,"&lt;="&amp;$D$2)+SUMIFS(AdjQty,AdjItem,$B154,AdjDate,"&lt;="&amp;$D$2)+SUMIFS(LinVarQty,LinItem,$B154,LinPosted,"YES",LinDate,"&lt;="&amp;$D$2,LinID,"&lt;&gt;"&amp;$B$2))</f>
        <v>10</v>
      </c>
      <c r="D154" s="84">
        <v>9</v>
      </c>
      <c r="E154" s="32">
        <f t="shared" si="4"/>
        <v>-1</v>
      </c>
      <c r="F154" s="33">
        <f>IF($B154="","",Items!$I153)</f>
        <v>43.936</v>
      </c>
      <c r="G154" s="33">
        <f t="shared" si="5"/>
        <v>-43.936</v>
      </c>
      <c r="H154" s="85"/>
    </row>
    <row r="155" spans="1:8" hidden="1" x14ac:dyDescent="0.25">
      <c r="A155" s="28" t="str">
        <f>IF(Items!$B154="","",Items!$A154)</f>
        <v>6007497081134</v>
      </c>
      <c r="B155" s="28" t="str">
        <f>IF(Items!$B154="","",Items!$B154)</f>
        <v>Charhons Choc Coated 100g</v>
      </c>
      <c r="C155" s="32">
        <f>IF($B155="","",Items!$G154+SUMIFS(PurQty,PurItem,$B155,PurDate,"&lt;="&amp;$D$2)-SUMIFS(SalQty,SalItem,$B155,SalDate,"&lt;="&amp;$D$2)-SUMIFS(WoQty,WoItem,$B155,WoDate,"&lt;="&amp;$D$2)+SUMIFS(AdjQty,AdjItem,$B155,AdjDate,"&lt;="&amp;$D$2)+SUMIFS(LinVarQty,LinItem,$B155,LinPosted,"YES",LinDate,"&lt;="&amp;$D$2,LinID,"&lt;&gt;"&amp;$B$2))</f>
        <v>0</v>
      </c>
      <c r="D155" s="84">
        <v>0</v>
      </c>
      <c r="E155" s="32">
        <f t="shared" si="4"/>
        <v>0</v>
      </c>
      <c r="F155" s="33">
        <f>IF($B155="","",Items!$I154)</f>
        <v>9.7799999999999994</v>
      </c>
      <c r="G155" s="33">
        <f t="shared" si="5"/>
        <v>0</v>
      </c>
      <c r="H155" s="85"/>
    </row>
    <row r="156" spans="1:8" hidden="1" x14ac:dyDescent="0.25">
      <c r="A156" s="28" t="str">
        <f>IF(Items!$B155="","",Items!$A155)</f>
        <v>6007552005723</v>
      </c>
      <c r="B156" s="28" t="str">
        <f>IF(Items!$B155="","",Items!$B155)</f>
        <v>Charhons Choc Coated 250g</v>
      </c>
      <c r="C156" s="32">
        <f>IF($B156="","",Items!$G155+SUMIFS(PurQty,PurItem,$B156,PurDate,"&lt;="&amp;$D$2)-SUMIFS(SalQty,SalItem,$B156,SalDate,"&lt;="&amp;$D$2)-SUMIFS(WoQty,WoItem,$B156,WoDate,"&lt;="&amp;$D$2)+SUMIFS(AdjQty,AdjItem,$B156,AdjDate,"&lt;="&amp;$D$2)+SUMIFS(LinVarQty,LinItem,$B156,LinPosted,"YES",LinDate,"&lt;="&amp;$D$2,LinID,"&lt;&gt;"&amp;$B$2))</f>
        <v>0</v>
      </c>
      <c r="D156" s="84">
        <v>0</v>
      </c>
      <c r="E156" s="32">
        <f t="shared" si="4"/>
        <v>0</v>
      </c>
      <c r="F156" s="33">
        <f>IF($B156="","",Items!$I155)</f>
        <v>19.567499999999999</v>
      </c>
      <c r="G156" s="33">
        <f t="shared" si="5"/>
        <v>0</v>
      </c>
      <c r="H156" s="85"/>
    </row>
    <row r="157" spans="1:8" hidden="1" x14ac:dyDescent="0.25">
      <c r="A157" s="28" t="str">
        <f>IF(Items!$B156="","",Items!$A156)</f>
        <v>6007497083039</v>
      </c>
      <c r="B157" s="28" t="str">
        <f>IF(Items!$B156="","",Items!$B156)</f>
        <v>Charhons Crunchie Cookies 500g</v>
      </c>
      <c r="C157" s="32">
        <f>IF($B157="","",Items!$G156+SUMIFS(PurQty,PurItem,$B157,PurDate,"&lt;="&amp;$D$2)-SUMIFS(SalQty,SalItem,$B157,SalDate,"&lt;="&amp;$D$2)-SUMIFS(WoQty,WoItem,$B157,WoDate,"&lt;="&amp;$D$2)+SUMIFS(AdjQty,AdjItem,$B157,AdjDate,"&lt;="&amp;$D$2)+SUMIFS(LinVarQty,LinItem,$B157,LinPosted,"YES",LinDate,"&lt;="&amp;$D$2,LinID,"&lt;&gt;"&amp;$B$2))</f>
        <v>0</v>
      </c>
      <c r="D157" s="84">
        <v>0</v>
      </c>
      <c r="E157" s="32">
        <f t="shared" si="4"/>
        <v>0</v>
      </c>
      <c r="F157" s="33">
        <f>IF($B157="","",Items!$I156)</f>
        <v>26.085000000000001</v>
      </c>
      <c r="G157" s="33">
        <f t="shared" si="5"/>
        <v>0</v>
      </c>
      <c r="H157" s="85"/>
    </row>
    <row r="158" spans="1:8" hidden="1" x14ac:dyDescent="0.25">
      <c r="A158" s="28" t="str">
        <f>IF(Items!$B157="","",Items!$A157)</f>
        <v>6007552006058</v>
      </c>
      <c r="B158" s="28" t="str">
        <f>IF(Items!$B157="","",Items!$B157)</f>
        <v>Charhons Loose 500g</v>
      </c>
      <c r="C158" s="32">
        <f>IF($B158="","",Items!$G157+SUMIFS(PurQty,PurItem,$B158,PurDate,"&lt;="&amp;$D$2)-SUMIFS(SalQty,SalItem,$B158,SalDate,"&lt;="&amp;$D$2)-SUMIFS(WoQty,WoItem,$B158,WoDate,"&lt;="&amp;$D$2)+SUMIFS(AdjQty,AdjItem,$B158,AdjDate,"&lt;="&amp;$D$2)+SUMIFS(LinVarQty,LinItem,$B158,LinPosted,"YES",LinDate,"&lt;="&amp;$D$2,LinID,"&lt;&gt;"&amp;$B$2))</f>
        <v>16</v>
      </c>
      <c r="D158" s="84">
        <v>16</v>
      </c>
      <c r="E158" s="32">
        <f t="shared" si="4"/>
        <v>0</v>
      </c>
      <c r="F158" s="33">
        <f>IF($B158="","",Items!$I157)</f>
        <v>26.085000000000001</v>
      </c>
      <c r="G158" s="33">
        <f t="shared" si="5"/>
        <v>0</v>
      </c>
      <c r="H158" s="85"/>
    </row>
    <row r="159" spans="1:8" hidden="1" x14ac:dyDescent="0.25">
      <c r="A159" s="28" t="str">
        <f>IF(Items!$B158="","",Items!$A158)</f>
        <v>6007552006065</v>
      </c>
      <c r="B159" s="28" t="str">
        <f>IF(Items!$B158="","",Items!$B158)</f>
        <v>CHARHONS LOOSE BISCUITS 2KG</v>
      </c>
      <c r="C159" s="32">
        <f>IF($B159="","",Items!$G158+SUMIFS(PurQty,PurItem,$B159,PurDate,"&lt;="&amp;$D$2)-SUMIFS(SalQty,SalItem,$B159,SalDate,"&lt;="&amp;$D$2)-SUMIFS(WoQty,WoItem,$B159,WoDate,"&lt;="&amp;$D$2)+SUMIFS(AdjQty,AdjItem,$B159,AdjDate,"&lt;="&amp;$D$2)+SUMIFS(LinVarQty,LinItem,$B159,LinPosted,"YES",LinDate,"&lt;="&amp;$D$2,LinID,"&lt;&gt;"&amp;$B$2))</f>
        <v>0</v>
      </c>
      <c r="D159" s="84">
        <v>0</v>
      </c>
      <c r="E159" s="32">
        <f t="shared" si="4"/>
        <v>0</v>
      </c>
      <c r="F159" s="33">
        <f>IF($B159="","",Items!$I158)</f>
        <v>78.262500000000003</v>
      </c>
      <c r="G159" s="33">
        <f t="shared" si="5"/>
        <v>0</v>
      </c>
      <c r="H159" s="85"/>
    </row>
    <row r="160" spans="1:8" hidden="1" x14ac:dyDescent="0.25">
      <c r="A160" s="28" t="str">
        <f>IF(Items!$B159="","",Items!$A159)</f>
        <v>MILKO2024</v>
      </c>
      <c r="B160" s="28" t="str">
        <f>IF(Items!$B159="","",Items!$B159)</f>
        <v>Charhons Milko Chocolates</v>
      </c>
      <c r="C160" s="32">
        <f>IF($B160="","",Items!$G159+SUMIFS(PurQty,PurItem,$B160,PurDate,"&lt;="&amp;$D$2)-SUMIFS(SalQty,SalItem,$B160,SalDate,"&lt;="&amp;$D$2)-SUMIFS(WoQty,WoItem,$B160,WoDate,"&lt;="&amp;$D$2)+SUMIFS(AdjQty,AdjItem,$B160,AdjDate,"&lt;="&amp;$D$2)+SUMIFS(LinVarQty,LinItem,$B160,LinPosted,"YES",LinDate,"&lt;="&amp;$D$2,LinID,"&lt;&gt;"&amp;$B$2))</f>
        <v>0</v>
      </c>
      <c r="D160" s="84">
        <v>0</v>
      </c>
      <c r="E160" s="32">
        <f t="shared" si="4"/>
        <v>0</v>
      </c>
      <c r="F160" s="33">
        <f>IF($B160="","",Items!$I159)</f>
        <v>13.0425</v>
      </c>
      <c r="G160" s="33">
        <f t="shared" si="5"/>
        <v>0</v>
      </c>
      <c r="H160" s="85"/>
    </row>
    <row r="161" spans="1:8" hidden="1" x14ac:dyDescent="0.25">
      <c r="A161" s="28" t="str">
        <f>IF(Items!$B160="","",Items!$A160)</f>
        <v>6007552006027</v>
      </c>
      <c r="B161" s="28" t="str">
        <f>IF(Items!$B160="","",Items!$B160)</f>
        <v>Charhons Quality Biscuits 200g</v>
      </c>
      <c r="C161" s="32">
        <f>IF($B161="","",Items!$G160+SUMIFS(PurQty,PurItem,$B161,PurDate,"&lt;="&amp;$D$2)-SUMIFS(SalQty,SalItem,$B161,SalDate,"&lt;="&amp;$D$2)-SUMIFS(WoQty,WoItem,$B161,WoDate,"&lt;="&amp;$D$2)+SUMIFS(AdjQty,AdjItem,$B161,AdjDate,"&lt;="&amp;$D$2)+SUMIFS(LinVarQty,LinItem,$B161,LinPosted,"YES",LinDate,"&lt;="&amp;$D$2,LinID,"&lt;&gt;"&amp;$B$2))</f>
        <v>0</v>
      </c>
      <c r="D161" s="84">
        <v>0</v>
      </c>
      <c r="E161" s="32">
        <f t="shared" si="4"/>
        <v>0</v>
      </c>
      <c r="F161" s="33">
        <f>IF($B161="","",Items!$I160)</f>
        <v>13.0425</v>
      </c>
      <c r="G161" s="33">
        <f t="shared" si="5"/>
        <v>0</v>
      </c>
      <c r="H161" s="85"/>
    </row>
    <row r="162" spans="1:8" x14ac:dyDescent="0.25">
      <c r="A162" s="28" t="str">
        <f>IF(Items!$B161="","",Items!$A161)</f>
        <v>6004809000043</v>
      </c>
      <c r="B162" s="28" t="str">
        <f>IF(Items!$B161="","",Items!$B161)</f>
        <v>Cheeky Chilli 200ml</v>
      </c>
      <c r="C162" s="32">
        <f>IF($B162="","",Items!$G161+SUMIFS(PurQty,PurItem,$B162,PurDate,"&lt;="&amp;$D$2)-SUMIFS(SalQty,SalItem,$B162,SalDate,"&lt;="&amp;$D$2)-SUMIFS(WoQty,WoItem,$B162,WoDate,"&lt;="&amp;$D$2)+SUMIFS(AdjQty,AdjItem,$B162,AdjDate,"&lt;="&amp;$D$2)+SUMIFS(LinVarQty,LinItem,$B162,LinPosted,"YES",LinDate,"&lt;="&amp;$D$2,LinID,"&lt;&gt;"&amp;$B$2))</f>
        <v>3</v>
      </c>
      <c r="D162" s="84">
        <v>0</v>
      </c>
      <c r="E162" s="32">
        <f t="shared" si="4"/>
        <v>-3</v>
      </c>
      <c r="F162" s="33">
        <f>IF($B162="","",Items!$I161)</f>
        <v>22.822500000000002</v>
      </c>
      <c r="G162" s="33">
        <f t="shared" si="5"/>
        <v>-68.467500000000001</v>
      </c>
      <c r="H162" s="85"/>
    </row>
    <row r="163" spans="1:8" x14ac:dyDescent="0.25">
      <c r="A163" s="28" t="str">
        <f>IF(Items!$B162="","",Items!$A162)</f>
        <v>6009715450180</v>
      </c>
      <c r="B163" s="28" t="str">
        <f>IF(Items!$B162="","",Items!$B162)</f>
        <v>Cheetos Bbq 96g</v>
      </c>
      <c r="C163" s="32">
        <f>IF($B163="","",Items!$G162+SUMIFS(PurQty,PurItem,$B163,PurDate,"&lt;="&amp;$D$2)-SUMIFS(SalQty,SalItem,$B163,SalDate,"&lt;="&amp;$D$2)-SUMIFS(WoQty,WoItem,$B163,WoDate,"&lt;="&amp;$D$2)+SUMIFS(AdjQty,AdjItem,$B163,AdjDate,"&lt;="&amp;$D$2)+SUMIFS(LinVarQty,LinItem,$B163,LinPosted,"YES",LinDate,"&lt;="&amp;$D$2,LinID,"&lt;&gt;"&amp;$B$2))</f>
        <v>0</v>
      </c>
      <c r="D163" s="84">
        <v>1</v>
      </c>
      <c r="E163" s="32">
        <f t="shared" si="4"/>
        <v>1</v>
      </c>
      <c r="F163" s="33">
        <f>IF($B163="","",Items!$I162)</f>
        <v>9.7424999999999997</v>
      </c>
      <c r="G163" s="33">
        <f t="shared" si="5"/>
        <v>9.7424999999999997</v>
      </c>
      <c r="H163" s="85"/>
    </row>
    <row r="164" spans="1:8" hidden="1" x14ac:dyDescent="0.25">
      <c r="A164" s="28" t="str">
        <f>IF(Items!$B163="","",Items!$A163)</f>
        <v>6009715450142</v>
      </c>
      <c r="B164" s="28" t="str">
        <f>IF(Items!$B163="","",Items!$B163)</f>
        <v>Cheetos Cheese 96g</v>
      </c>
      <c r="C164" s="32">
        <f>IF($B164="","",Items!$G163+SUMIFS(PurQty,PurItem,$B164,PurDate,"&lt;="&amp;$D$2)-SUMIFS(SalQty,SalItem,$B164,SalDate,"&lt;="&amp;$D$2)-SUMIFS(WoQty,WoItem,$B164,WoDate,"&lt;="&amp;$D$2)+SUMIFS(AdjQty,AdjItem,$B164,AdjDate,"&lt;="&amp;$D$2)+SUMIFS(LinVarQty,LinItem,$B164,LinPosted,"YES",LinDate,"&lt;="&amp;$D$2,LinID,"&lt;&gt;"&amp;$B$2))</f>
        <v>0</v>
      </c>
      <c r="D164" s="84">
        <v>0</v>
      </c>
      <c r="E164" s="32">
        <f t="shared" si="4"/>
        <v>0</v>
      </c>
      <c r="F164" s="33">
        <f>IF($B164="","",Items!$I163)</f>
        <v>9.7424999999999997</v>
      </c>
      <c r="G164" s="33">
        <f t="shared" si="5"/>
        <v>0</v>
      </c>
      <c r="H164" s="85"/>
    </row>
    <row r="165" spans="1:8" hidden="1" x14ac:dyDescent="0.25">
      <c r="A165" s="28" t="str">
        <f>IF(Items!$B164="","",Items!$A164)</f>
        <v>600971545029</v>
      </c>
      <c r="B165" s="28" t="str">
        <f>IF(Items!$B164="","",Items!$B164)</f>
        <v>Cheetos Hot 35g</v>
      </c>
      <c r="C165" s="32">
        <f>IF($B165="","",Items!$G164+SUMIFS(PurQty,PurItem,$B165,PurDate,"&lt;="&amp;$D$2)-SUMIFS(SalQty,SalItem,$B165,SalDate,"&lt;="&amp;$D$2)-SUMIFS(WoQty,WoItem,$B165,WoDate,"&lt;="&amp;$D$2)+SUMIFS(AdjQty,AdjItem,$B165,AdjDate,"&lt;="&amp;$D$2)+SUMIFS(LinVarQty,LinItem,$B165,LinPosted,"YES",LinDate,"&lt;="&amp;$D$2,LinID,"&lt;&gt;"&amp;$B$2))</f>
        <v>20</v>
      </c>
      <c r="D165" s="84">
        <v>20</v>
      </c>
      <c r="E165" s="32">
        <f t="shared" si="4"/>
        <v>0</v>
      </c>
      <c r="F165" s="33">
        <f>IF($B165="","",Items!$I164)</f>
        <v>6.4950000000000001</v>
      </c>
      <c r="G165" s="33">
        <f t="shared" si="5"/>
        <v>0</v>
      </c>
      <c r="H165" s="85"/>
    </row>
    <row r="166" spans="1:8" x14ac:dyDescent="0.25">
      <c r="A166" s="28" t="str">
        <f>IF(Items!$B165="","",Items!$A165)</f>
        <v>5449000027092</v>
      </c>
      <c r="B166" s="28" t="str">
        <f>IF(Items!$B165="","",Items!$B165)</f>
        <v>Cherry Plum 330ml</v>
      </c>
      <c r="C166" s="32">
        <f>IF($B166="","",Items!$G165+SUMIFS(PurQty,PurItem,$B166,PurDate,"&lt;="&amp;$D$2)-SUMIFS(SalQty,SalItem,$B166,SalDate,"&lt;="&amp;$D$2)-SUMIFS(WoQty,WoItem,$B166,WoDate,"&lt;="&amp;$D$2)+SUMIFS(AdjQty,AdjItem,$B166,AdjDate,"&lt;="&amp;$D$2)+SUMIFS(LinVarQty,LinItem,$B166,LinPosted,"YES",LinDate,"&lt;="&amp;$D$2,LinID,"&lt;&gt;"&amp;$B$2))</f>
        <v>27</v>
      </c>
      <c r="D166" s="84">
        <v>0</v>
      </c>
      <c r="E166" s="32">
        <f t="shared" si="4"/>
        <v>-27</v>
      </c>
      <c r="F166" s="33">
        <f>IF($B166="","",Items!$I165)</f>
        <v>9.7799999999999994</v>
      </c>
      <c r="G166" s="33">
        <f t="shared" si="5"/>
        <v>-264.06</v>
      </c>
      <c r="H166" s="85"/>
    </row>
    <row r="167" spans="1:8" hidden="1" x14ac:dyDescent="0.25">
      <c r="A167" s="28" t="str">
        <f>IF(Items!$B166="","",Items!$A166)</f>
        <v>5449000330857</v>
      </c>
      <c r="B167" s="28" t="str">
        <f>IF(Items!$B166="","",Items!$B166)</f>
        <v>Cherry Plum 440ml</v>
      </c>
      <c r="C167" s="32">
        <f>IF($B167="","",Items!$G166+SUMIFS(PurQty,PurItem,$B167,PurDate,"&lt;="&amp;$D$2)-SUMIFS(SalQty,SalItem,$B167,SalDate,"&lt;="&amp;$D$2)-SUMIFS(WoQty,WoItem,$B167,WoDate,"&lt;="&amp;$D$2)+SUMIFS(AdjQty,AdjItem,$B167,AdjDate,"&lt;="&amp;$D$2)+SUMIFS(LinVarQty,LinItem,$B167,LinPosted,"YES",LinDate,"&lt;="&amp;$D$2,LinID,"&lt;&gt;"&amp;$B$2))</f>
        <v>0</v>
      </c>
      <c r="D167" s="84">
        <v>0</v>
      </c>
      <c r="E167" s="32">
        <f t="shared" si="4"/>
        <v>0</v>
      </c>
      <c r="F167" s="33">
        <f>IF($B167="","",Items!$I166)</f>
        <v>9.7799999999999994</v>
      </c>
      <c r="G167" s="33">
        <f t="shared" si="5"/>
        <v>0</v>
      </c>
      <c r="H167" s="85"/>
    </row>
    <row r="168" spans="1:8" hidden="1" x14ac:dyDescent="0.25">
      <c r="A168" s="28" t="str">
        <f>IF(Items!$B167="","",Items!$A167)</f>
        <v>42105091</v>
      </c>
      <c r="B168" s="28" t="str">
        <f>IF(Items!$B167="","",Items!$B167)</f>
        <v>Cherry Plum Pet 350ml</v>
      </c>
      <c r="C168" s="32">
        <f>IF($B168="","",Items!$G167+SUMIFS(PurQty,PurItem,$B168,PurDate,"&lt;="&amp;$D$2)-SUMIFS(SalQty,SalItem,$B168,SalDate,"&lt;="&amp;$D$2)-SUMIFS(WoQty,WoItem,$B168,WoDate,"&lt;="&amp;$D$2)+SUMIFS(AdjQty,AdjItem,$B168,AdjDate,"&lt;="&amp;$D$2)+SUMIFS(LinVarQty,LinItem,$B168,LinPosted,"YES",LinDate,"&lt;="&amp;$D$2,LinID,"&lt;&gt;"&amp;$B$2))</f>
        <v>0</v>
      </c>
      <c r="D168" s="84">
        <v>0</v>
      </c>
      <c r="E168" s="32">
        <f t="shared" si="4"/>
        <v>0</v>
      </c>
      <c r="F168" s="33">
        <f>IF($B168="","",Items!$I167)</f>
        <v>6.5250000000000004</v>
      </c>
      <c r="G168" s="33">
        <f t="shared" si="5"/>
        <v>0</v>
      </c>
      <c r="H168" s="85"/>
    </row>
    <row r="169" spans="1:8" hidden="1" x14ac:dyDescent="0.25">
      <c r="A169" s="28" t="str">
        <f>IF(Items!$B168="","",Items!$A168)</f>
        <v>0799793511106</v>
      </c>
      <c r="B169" s="28" t="str">
        <f>IF(Items!$B168="","",Items!$B168)</f>
        <v>Chichi Honey 450g</v>
      </c>
      <c r="C169" s="32">
        <f>IF($B169="","",Items!$G168+SUMIFS(PurQty,PurItem,$B169,PurDate,"&lt;="&amp;$D$2)-SUMIFS(SalQty,SalItem,$B169,SalDate,"&lt;="&amp;$D$2)-SUMIFS(WoQty,WoItem,$B169,WoDate,"&lt;="&amp;$D$2)+SUMIFS(AdjQty,AdjItem,$B169,AdjDate,"&lt;="&amp;$D$2)+SUMIFS(LinVarQty,LinItem,$B169,LinPosted,"YES",LinDate,"&lt;="&amp;$D$2,LinID,"&lt;&gt;"&amp;$B$2))</f>
        <v>0</v>
      </c>
      <c r="D169" s="84">
        <v>0</v>
      </c>
      <c r="E169" s="32">
        <f t="shared" si="4"/>
        <v>0</v>
      </c>
      <c r="F169" s="33">
        <f>IF($B169="","",Items!$I168)</f>
        <v>22.822500000000002</v>
      </c>
      <c r="G169" s="33">
        <f t="shared" si="5"/>
        <v>0</v>
      </c>
      <c r="H169" s="85"/>
    </row>
    <row r="170" spans="1:8" x14ac:dyDescent="0.25">
      <c r="A170" s="28" t="str">
        <f>IF(Items!$B169="","",Items!$A169)</f>
        <v>0799793513001</v>
      </c>
      <c r="B170" s="28" t="str">
        <f>IF(Items!$B169="","",Items!$B169)</f>
        <v>Chichi Peanut Butter 350ml</v>
      </c>
      <c r="C170" s="32">
        <f>IF($B170="","",Items!$G169+SUMIFS(PurQty,PurItem,$B170,PurDate,"&lt;="&amp;$D$2)-SUMIFS(SalQty,SalItem,$B170,SalDate,"&lt;="&amp;$D$2)-SUMIFS(WoQty,WoItem,$B170,WoDate,"&lt;="&amp;$D$2)+SUMIFS(AdjQty,AdjItem,$B170,AdjDate,"&lt;="&amp;$D$2)+SUMIFS(LinVarQty,LinItem,$B170,LinPosted,"YES",LinDate,"&lt;="&amp;$D$2,LinID,"&lt;&gt;"&amp;$B$2))</f>
        <v>67</v>
      </c>
      <c r="D170" s="84">
        <v>69</v>
      </c>
      <c r="E170" s="32">
        <f t="shared" si="4"/>
        <v>2</v>
      </c>
      <c r="F170" s="33">
        <f>IF($B170="","",Items!$I169)</f>
        <v>17.306666666666665</v>
      </c>
      <c r="G170" s="33">
        <f t="shared" si="5"/>
        <v>34.61333333333333</v>
      </c>
      <c r="H170" s="85"/>
    </row>
    <row r="171" spans="1:8" hidden="1" x14ac:dyDescent="0.25">
      <c r="A171" s="28" t="str">
        <f>IF(Items!$B170="","",Items!$A170)</f>
        <v>6007497000968</v>
      </c>
      <c r="B171" s="28" t="str">
        <f>IF(Items!$B170="","",Items!$B170)</f>
        <v>Chicken Flingz 150g</v>
      </c>
      <c r="C171" s="32">
        <f>IF($B171="","",Items!$G170+SUMIFS(PurQty,PurItem,$B171,PurDate,"&lt;="&amp;$D$2)-SUMIFS(SalQty,SalItem,$B171,SalDate,"&lt;="&amp;$D$2)-SUMIFS(WoQty,WoItem,$B171,WoDate,"&lt;="&amp;$D$2)+SUMIFS(AdjQty,AdjItem,$B171,AdjDate,"&lt;="&amp;$D$2)+SUMIFS(LinVarQty,LinItem,$B171,LinPosted,"YES",LinDate,"&lt;="&amp;$D$2,LinID,"&lt;&gt;"&amp;$B$2))</f>
        <v>0</v>
      </c>
      <c r="D171" s="84">
        <v>0</v>
      </c>
      <c r="E171" s="32">
        <f t="shared" si="4"/>
        <v>0</v>
      </c>
      <c r="F171" s="33">
        <f>IF($B171="","",Items!$I170)</f>
        <v>13.0425</v>
      </c>
      <c r="G171" s="33">
        <f t="shared" si="5"/>
        <v>0</v>
      </c>
      <c r="H171" s="85"/>
    </row>
    <row r="172" spans="1:8" x14ac:dyDescent="0.25">
      <c r="A172" s="28" t="str">
        <f>IF(Items!$B171="","",Items!$A171)</f>
        <v>6007497000982</v>
      </c>
      <c r="B172" s="28" t="str">
        <f>IF(Items!$B171="","",Items!$B171)</f>
        <v>Chicken Flingz 50g</v>
      </c>
      <c r="C172" s="32">
        <f>IF($B172="","",Items!$G171+SUMIFS(PurQty,PurItem,$B172,PurDate,"&lt;="&amp;$D$2)-SUMIFS(SalQty,SalItem,$B172,SalDate,"&lt;="&amp;$D$2)-SUMIFS(WoQty,WoItem,$B172,WoDate,"&lt;="&amp;$D$2)+SUMIFS(AdjQty,AdjItem,$B172,AdjDate,"&lt;="&amp;$D$2)+SUMIFS(LinVarQty,LinItem,$B172,LinPosted,"YES",LinDate,"&lt;="&amp;$D$2,LinID,"&lt;&gt;"&amp;$B$2))</f>
        <v>27</v>
      </c>
      <c r="D172" s="84">
        <v>46</v>
      </c>
      <c r="E172" s="32">
        <f t="shared" si="4"/>
        <v>19</v>
      </c>
      <c r="F172" s="33">
        <f>IF($B172="","",Items!$I171)</f>
        <v>7.8224999999999998</v>
      </c>
      <c r="G172" s="33">
        <f t="shared" si="5"/>
        <v>148.6275</v>
      </c>
      <c r="H172" s="85"/>
    </row>
    <row r="173" spans="1:8" hidden="1" x14ac:dyDescent="0.25">
      <c r="A173" s="28" t="str">
        <f>IF(Items!$B172="","",Items!$A172)</f>
        <v>6019609690301</v>
      </c>
      <c r="B173" s="28" t="str">
        <f>IF(Items!$B172="","",Items!$B172)</f>
        <v>Chico Fine Salt 1kg</v>
      </c>
      <c r="C173" s="32">
        <f>IF($B173="","",Items!$G172+SUMIFS(PurQty,PurItem,$B173,PurDate,"&lt;="&amp;$D$2)-SUMIFS(SalQty,SalItem,$B173,SalDate,"&lt;="&amp;$D$2)-SUMIFS(WoQty,WoItem,$B173,WoDate,"&lt;="&amp;$D$2)+SUMIFS(AdjQty,AdjItem,$B173,AdjDate,"&lt;="&amp;$D$2)+SUMIFS(LinVarQty,LinItem,$B173,LinPosted,"YES",LinDate,"&lt;="&amp;$D$2,LinID,"&lt;&gt;"&amp;$B$2))</f>
        <v>0</v>
      </c>
      <c r="D173" s="84">
        <v>0</v>
      </c>
      <c r="E173" s="32">
        <f t="shared" si="4"/>
        <v>0</v>
      </c>
      <c r="F173" s="33">
        <f>IF($B173="","",Items!$I172)</f>
        <v>9.7799999999999994</v>
      </c>
      <c r="G173" s="33">
        <f t="shared" si="5"/>
        <v>0</v>
      </c>
      <c r="H173" s="85"/>
    </row>
    <row r="174" spans="1:8" hidden="1" x14ac:dyDescent="0.25">
      <c r="A174" s="28" t="str">
        <f>IF(Items!$B173="","",Items!$A173)</f>
        <v>6019609690295</v>
      </c>
      <c r="B174" s="28" t="str">
        <f>IF(Items!$B173="","",Items!$B173)</f>
        <v>Chico Fine Salt 500g</v>
      </c>
      <c r="C174" s="32">
        <f>IF($B174="","",Items!$G173+SUMIFS(PurQty,PurItem,$B174,PurDate,"&lt;="&amp;$D$2)-SUMIFS(SalQty,SalItem,$B174,SalDate,"&lt;="&amp;$D$2)-SUMIFS(WoQty,WoItem,$B174,WoDate,"&lt;="&amp;$D$2)+SUMIFS(AdjQty,AdjItem,$B174,AdjDate,"&lt;="&amp;$D$2)+SUMIFS(LinVarQty,LinItem,$B174,LinPosted,"YES",LinDate,"&lt;="&amp;$D$2,LinID,"&lt;&gt;"&amp;$B$2))</f>
        <v>0</v>
      </c>
      <c r="D174" s="84">
        <v>0</v>
      </c>
      <c r="E174" s="32">
        <f t="shared" si="4"/>
        <v>0</v>
      </c>
      <c r="F174" s="33">
        <f>IF($B174="","",Items!$I173)</f>
        <v>6.5250000000000004</v>
      </c>
      <c r="G174" s="33">
        <f t="shared" si="5"/>
        <v>0</v>
      </c>
      <c r="H174" s="85"/>
    </row>
    <row r="175" spans="1:8" hidden="1" x14ac:dyDescent="0.25">
      <c r="A175" s="28" t="str">
        <f>IF(Items!$B174="","",Items!$A174)</f>
        <v>6004809000012</v>
      </c>
      <c r="B175" s="28" t="str">
        <f>IF(Items!$B174="","",Items!$B174)</f>
        <v>Chilli Peri Peri 100ml</v>
      </c>
      <c r="C175" s="32">
        <f>IF($B175="","",Items!$G174+SUMIFS(PurQty,PurItem,$B175,PurDate,"&lt;="&amp;$D$2)-SUMIFS(SalQty,SalItem,$B175,SalDate,"&lt;="&amp;$D$2)-SUMIFS(WoQty,WoItem,$B175,WoDate,"&lt;="&amp;$D$2)+SUMIFS(AdjQty,AdjItem,$B175,AdjDate,"&lt;="&amp;$D$2)+SUMIFS(LinVarQty,LinItem,$B175,LinPosted,"YES",LinDate,"&lt;="&amp;$D$2,LinID,"&lt;&gt;"&amp;$B$2))</f>
        <v>0</v>
      </c>
      <c r="D175" s="84">
        <v>0</v>
      </c>
      <c r="E175" s="32">
        <f t="shared" si="4"/>
        <v>0</v>
      </c>
      <c r="F175" s="33">
        <f>IF($B175="","",Items!$I174)</f>
        <v>16.305</v>
      </c>
      <c r="G175" s="33">
        <f t="shared" si="5"/>
        <v>0</v>
      </c>
      <c r="H175" s="85"/>
    </row>
    <row r="176" spans="1:8" hidden="1" x14ac:dyDescent="0.25">
      <c r="A176" s="28" t="str">
        <f>IF(Items!$B175="","",Items!$A175)</f>
        <v>6005572002630</v>
      </c>
      <c r="B176" s="28" t="str">
        <f>IF(Items!$B175="","",Items!$B175)</f>
        <v>Chimombe Full Cream 1 Ltre</v>
      </c>
      <c r="C176" s="32">
        <f>IF($B176="","",Items!$G175+SUMIFS(PurQty,PurItem,$B176,PurDate,"&lt;="&amp;$D$2)-SUMIFS(SalQty,SalItem,$B176,SalDate,"&lt;="&amp;$D$2)-SUMIFS(WoQty,WoItem,$B176,WoDate,"&lt;="&amp;$D$2)+SUMIFS(AdjQty,AdjItem,$B176,AdjDate,"&lt;="&amp;$D$2)+SUMIFS(LinVarQty,LinItem,$B176,LinPosted,"YES",LinDate,"&lt;="&amp;$D$2,LinID,"&lt;&gt;"&amp;$B$2))</f>
        <v>0</v>
      </c>
      <c r="D176" s="84">
        <v>0</v>
      </c>
      <c r="E176" s="32">
        <f t="shared" si="4"/>
        <v>0</v>
      </c>
      <c r="F176" s="33">
        <f>IF($B176="","",Items!$I175)</f>
        <v>26.25</v>
      </c>
      <c r="G176" s="33">
        <f t="shared" si="5"/>
        <v>0</v>
      </c>
      <c r="H176" s="85"/>
    </row>
    <row r="177" spans="1:8" hidden="1" x14ac:dyDescent="0.25">
      <c r="A177" s="28" t="str">
        <f>IF(Items!$B176="","",Items!$A176)</f>
        <v>6007497000715</v>
      </c>
      <c r="B177" s="28" t="str">
        <f>IF(Items!$B176="","",Items!$B176)</f>
        <v>Chipstix</v>
      </c>
      <c r="C177" s="32">
        <f>IF($B177="","",Items!$G176+SUMIFS(PurQty,PurItem,$B177,PurDate,"&lt;="&amp;$D$2)-SUMIFS(SalQty,SalItem,$B177,SalDate,"&lt;="&amp;$D$2)-SUMIFS(WoQty,WoItem,$B177,WoDate,"&lt;="&amp;$D$2)+SUMIFS(AdjQty,AdjItem,$B177,AdjDate,"&lt;="&amp;$D$2)+SUMIFS(LinVarQty,LinItem,$B177,LinPosted,"YES",LinDate,"&lt;="&amp;$D$2,LinID,"&lt;&gt;"&amp;$B$2))</f>
        <v>0</v>
      </c>
      <c r="D177" s="84">
        <v>0</v>
      </c>
      <c r="E177" s="32">
        <f t="shared" si="4"/>
        <v>0</v>
      </c>
      <c r="F177" s="33">
        <f>IF($B177="","",Items!$I176)</f>
        <v>6.5250000000000004</v>
      </c>
      <c r="G177" s="33">
        <f t="shared" si="5"/>
        <v>0</v>
      </c>
      <c r="H177" s="85"/>
    </row>
    <row r="178" spans="1:8" hidden="1" x14ac:dyDescent="0.25">
      <c r="A178" s="28" t="str">
        <f>IF(Items!$B177="","",Items!$A177)</f>
        <v>6009537016403</v>
      </c>
      <c r="B178" s="28" t="str">
        <f>IF(Items!$B177="","",Items!$B177)</f>
        <v>Chipsy Chilli 105g</v>
      </c>
      <c r="C178" s="32">
        <f>IF($B178="","",Items!$G177+SUMIFS(PurQty,PurItem,$B178,PurDate,"&lt;="&amp;$D$2)-SUMIFS(SalQty,SalItem,$B178,SalDate,"&lt;="&amp;$D$2)-SUMIFS(WoQty,WoItem,$B178,WoDate,"&lt;="&amp;$D$2)+SUMIFS(AdjQty,AdjItem,$B178,AdjDate,"&lt;="&amp;$D$2)+SUMIFS(LinVarQty,LinItem,$B178,LinPosted,"YES",LinDate,"&lt;="&amp;$D$2,LinID,"&lt;&gt;"&amp;$B$2))</f>
        <v>0</v>
      </c>
      <c r="D178" s="84">
        <v>0</v>
      </c>
      <c r="E178" s="32">
        <f t="shared" si="4"/>
        <v>0</v>
      </c>
      <c r="F178" s="33">
        <f>IF($B178="","",Items!$I177)</f>
        <v>19.477499999999999</v>
      </c>
      <c r="G178" s="33">
        <f t="shared" si="5"/>
        <v>0</v>
      </c>
      <c r="H178" s="85"/>
    </row>
    <row r="179" spans="1:8" hidden="1" x14ac:dyDescent="0.25">
      <c r="A179" s="28" t="str">
        <f>IF(Items!$B178="","",Items!$A178)</f>
        <v>250AV</v>
      </c>
      <c r="B179" s="28" t="str">
        <f>IF(Items!$B178="","",Items!$B178)</f>
        <v>Choc Sweets Assorted</v>
      </c>
      <c r="C179" s="32">
        <f>IF($B179="","",Items!$G178+SUMIFS(PurQty,PurItem,$B179,PurDate,"&lt;="&amp;$D$2)-SUMIFS(SalQty,SalItem,$B179,SalDate,"&lt;="&amp;$D$2)-SUMIFS(WoQty,WoItem,$B179,WoDate,"&lt;="&amp;$D$2)+SUMIFS(AdjQty,AdjItem,$B179,AdjDate,"&lt;="&amp;$D$2)+SUMIFS(LinVarQty,LinItem,$B179,LinPosted,"YES",LinDate,"&lt;="&amp;$D$2,LinID,"&lt;&gt;"&amp;$B$2))</f>
        <v>0</v>
      </c>
      <c r="D179" s="84">
        <v>0</v>
      </c>
      <c r="E179" s="32">
        <f t="shared" si="4"/>
        <v>0</v>
      </c>
      <c r="F179" s="33">
        <f>IF($B179="","",Items!$I178)</f>
        <v>1.3049999999999999</v>
      </c>
      <c r="G179" s="33">
        <f t="shared" si="5"/>
        <v>0</v>
      </c>
      <c r="H179" s="85"/>
    </row>
    <row r="180" spans="1:8" hidden="1" x14ac:dyDescent="0.25">
      <c r="A180" s="28" t="str">
        <f>IF(Items!$B179="","",Items!$A179)</f>
        <v>6001065421902</v>
      </c>
      <c r="B180" s="28" t="str">
        <f>IF(Items!$B179="","",Items!$B179)</f>
        <v>Chomp 22.7g</v>
      </c>
      <c r="C180" s="32">
        <f>IF($B180="","",Items!$G179+SUMIFS(PurQty,PurItem,$B180,PurDate,"&lt;="&amp;$D$2)-SUMIFS(SalQty,SalItem,$B180,SalDate,"&lt;="&amp;$D$2)-SUMIFS(WoQty,WoItem,$B180,WoDate,"&lt;="&amp;$D$2)+SUMIFS(AdjQty,AdjItem,$B180,AdjDate,"&lt;="&amp;$D$2)+SUMIFS(LinVarQty,LinItem,$B180,LinPosted,"YES",LinDate,"&lt;="&amp;$D$2,LinID,"&lt;&gt;"&amp;$B$2))</f>
        <v>0</v>
      </c>
      <c r="D180" s="84">
        <v>0</v>
      </c>
      <c r="E180" s="32">
        <f t="shared" si="4"/>
        <v>0</v>
      </c>
      <c r="F180" s="33">
        <f>IF($B180="","",Items!$I179)</f>
        <v>9.7799999999999994</v>
      </c>
      <c r="G180" s="33">
        <f t="shared" si="5"/>
        <v>0</v>
      </c>
      <c r="H180" s="85"/>
    </row>
    <row r="181" spans="1:8" hidden="1" x14ac:dyDescent="0.25">
      <c r="A181" s="28" t="str">
        <f>IF(Items!$B180="","",Items!$A180)</f>
        <v>6007497002498</v>
      </c>
      <c r="B181" s="28" t="str">
        <f>IF(Items!$B180="","",Items!$B180)</f>
        <v>Chompkins Beef And Tomato 100g</v>
      </c>
      <c r="C181" s="32">
        <f>IF($B181="","",Items!$G180+SUMIFS(PurQty,PurItem,$B181,PurDate,"&lt;="&amp;$D$2)-SUMIFS(SalQty,SalItem,$B181,SalDate,"&lt;="&amp;$D$2)-SUMIFS(WoQty,WoItem,$B181,WoDate,"&lt;="&amp;$D$2)+SUMIFS(AdjQty,AdjItem,$B181,AdjDate,"&lt;="&amp;$D$2)+SUMIFS(LinVarQty,LinItem,$B181,LinPosted,"YES",LinDate,"&lt;="&amp;$D$2,LinID,"&lt;&gt;"&amp;$B$2))</f>
        <v>0</v>
      </c>
      <c r="D181" s="84">
        <v>0</v>
      </c>
      <c r="E181" s="32">
        <f t="shared" si="4"/>
        <v>0</v>
      </c>
      <c r="F181" s="33">
        <f>IF($B181="","",Items!$I180)</f>
        <v>16.305</v>
      </c>
      <c r="G181" s="33">
        <f t="shared" si="5"/>
        <v>0</v>
      </c>
      <c r="H181" s="85"/>
    </row>
    <row r="182" spans="1:8" hidden="1" x14ac:dyDescent="0.25">
      <c r="A182" s="28" t="str">
        <f>IF(Items!$B181="","",Items!$A181)</f>
        <v>6007497002481</v>
      </c>
      <c r="B182" s="28" t="str">
        <f>IF(Items!$B181="","",Items!$B181)</f>
        <v>Chompkins Cheese And Onion 100g</v>
      </c>
      <c r="C182" s="32">
        <f>IF($B182="","",Items!$G181+SUMIFS(PurQty,PurItem,$B182,PurDate,"&lt;="&amp;$D$2)-SUMIFS(SalQty,SalItem,$B182,SalDate,"&lt;="&amp;$D$2)-SUMIFS(WoQty,WoItem,$B182,WoDate,"&lt;="&amp;$D$2)+SUMIFS(AdjQty,AdjItem,$B182,AdjDate,"&lt;="&amp;$D$2)+SUMIFS(LinVarQty,LinItem,$B182,LinPosted,"YES",LinDate,"&lt;="&amp;$D$2,LinID,"&lt;&gt;"&amp;$B$2))</f>
        <v>0</v>
      </c>
      <c r="D182" s="84">
        <v>0</v>
      </c>
      <c r="E182" s="32">
        <f t="shared" si="4"/>
        <v>0</v>
      </c>
      <c r="F182" s="33">
        <f>IF($B182="","",Items!$I181)</f>
        <v>19.567499999999999</v>
      </c>
      <c r="G182" s="33">
        <f t="shared" si="5"/>
        <v>0</v>
      </c>
      <c r="H182" s="85"/>
    </row>
    <row r="183" spans="1:8" hidden="1" x14ac:dyDescent="0.25">
      <c r="A183" s="28" t="str">
        <f>IF(Items!$B182="","",Items!$A182)</f>
        <v>6007497002528</v>
      </c>
      <c r="B183" s="28" t="str">
        <f>IF(Items!$B182="","",Items!$B182)</f>
        <v>Chompkins Fruit Chutney 100g</v>
      </c>
      <c r="C183" s="32">
        <f>IF($B183="","",Items!$G182+SUMIFS(PurQty,PurItem,$B183,PurDate,"&lt;="&amp;$D$2)-SUMIFS(SalQty,SalItem,$B183,SalDate,"&lt;="&amp;$D$2)-SUMIFS(WoQty,WoItem,$B183,WoDate,"&lt;="&amp;$D$2)+SUMIFS(AdjQty,AdjItem,$B183,AdjDate,"&lt;="&amp;$D$2)+SUMIFS(LinVarQty,LinItem,$B183,LinPosted,"YES",LinDate,"&lt;="&amp;$D$2,LinID,"&lt;&gt;"&amp;$B$2))</f>
        <v>0</v>
      </c>
      <c r="D183" s="84">
        <v>0</v>
      </c>
      <c r="E183" s="32">
        <f t="shared" si="4"/>
        <v>0</v>
      </c>
      <c r="F183" s="33">
        <f>IF($B183="","",Items!$I182)</f>
        <v>19.567499999999999</v>
      </c>
      <c r="G183" s="33">
        <f t="shared" si="5"/>
        <v>0</v>
      </c>
      <c r="H183" s="85"/>
    </row>
    <row r="184" spans="1:8" hidden="1" x14ac:dyDescent="0.25">
      <c r="A184" s="28" t="str">
        <f>IF(Items!$B183="","",Items!$A183)</f>
        <v>6007497002641</v>
      </c>
      <c r="B184" s="28" t="str">
        <f>IF(Items!$B183="","",Items!$B183)</f>
        <v>Chompkins Fruit Chutney 25G</v>
      </c>
      <c r="C184" s="32">
        <f>IF($B184="","",Items!$G183+SUMIFS(PurQty,PurItem,$B184,PurDate,"&lt;="&amp;$D$2)-SUMIFS(SalQty,SalItem,$B184,SalDate,"&lt;="&amp;$D$2)-SUMIFS(WoQty,WoItem,$B184,WoDate,"&lt;="&amp;$D$2)+SUMIFS(AdjQty,AdjItem,$B184,AdjDate,"&lt;="&amp;$D$2)+SUMIFS(LinVarQty,LinItem,$B184,LinPosted,"YES",LinDate,"&lt;="&amp;$D$2,LinID,"&lt;&gt;"&amp;$B$2))</f>
        <v>0</v>
      </c>
      <c r="D184" s="84">
        <v>0</v>
      </c>
      <c r="E184" s="32">
        <f t="shared" si="4"/>
        <v>0</v>
      </c>
      <c r="F184" s="33">
        <f>IF($B184="","",Items!$I183)</f>
        <v>6.5250000000000004</v>
      </c>
      <c r="G184" s="33">
        <f t="shared" si="5"/>
        <v>0</v>
      </c>
      <c r="H184" s="85"/>
    </row>
    <row r="185" spans="1:8" hidden="1" x14ac:dyDescent="0.25">
      <c r="A185" s="28" t="str">
        <f>IF(Items!$B184="","",Items!$A184)</f>
        <v>6007497002504</v>
      </c>
      <c r="B185" s="28" t="str">
        <f>IF(Items!$B184="","",Items!$B184)</f>
        <v>Chompkins Salt Vinegar 100g</v>
      </c>
      <c r="C185" s="32">
        <f>IF($B185="","",Items!$G184+SUMIFS(PurQty,PurItem,$B185,PurDate,"&lt;="&amp;$D$2)-SUMIFS(SalQty,SalItem,$B185,SalDate,"&lt;="&amp;$D$2)-SUMIFS(WoQty,WoItem,$B185,WoDate,"&lt;="&amp;$D$2)+SUMIFS(AdjQty,AdjItem,$B185,AdjDate,"&lt;="&amp;$D$2)+SUMIFS(LinVarQty,LinItem,$B185,LinPosted,"YES",LinDate,"&lt;="&amp;$D$2,LinID,"&lt;&gt;"&amp;$B$2))</f>
        <v>0</v>
      </c>
      <c r="D185" s="84">
        <v>0</v>
      </c>
      <c r="E185" s="32">
        <f t="shared" si="4"/>
        <v>0</v>
      </c>
      <c r="F185" s="33">
        <f>IF($B185="","",Items!$I184)</f>
        <v>22.822500000000002</v>
      </c>
      <c r="G185" s="33">
        <f t="shared" si="5"/>
        <v>0</v>
      </c>
      <c r="H185" s="85"/>
    </row>
    <row r="186" spans="1:8" hidden="1" x14ac:dyDescent="0.25">
      <c r="A186" s="28" t="str">
        <f>IF(Items!$B185="","",Items!$A185)</f>
        <v>6007497002634</v>
      </c>
      <c r="B186" s="28" t="str">
        <f>IF(Items!$B185="","",Items!$B185)</f>
        <v>Chompkins Tomato 25G</v>
      </c>
      <c r="C186" s="32">
        <f>IF($B186="","",Items!$G185+SUMIFS(PurQty,PurItem,$B186,PurDate,"&lt;="&amp;$D$2)-SUMIFS(SalQty,SalItem,$B186,SalDate,"&lt;="&amp;$D$2)-SUMIFS(WoQty,WoItem,$B186,WoDate,"&lt;="&amp;$D$2)+SUMIFS(AdjQty,AdjItem,$B186,AdjDate,"&lt;="&amp;$D$2)+SUMIFS(LinVarQty,LinItem,$B186,LinPosted,"YES",LinDate,"&lt;="&amp;$D$2,LinID,"&lt;&gt;"&amp;$B$2))</f>
        <v>0</v>
      </c>
      <c r="D186" s="84">
        <v>0</v>
      </c>
      <c r="E186" s="32">
        <f t="shared" si="4"/>
        <v>0</v>
      </c>
      <c r="F186" s="33">
        <f>IF($B186="","",Items!$I185)</f>
        <v>6.5250000000000004</v>
      </c>
      <c r="G186" s="33">
        <f t="shared" si="5"/>
        <v>0</v>
      </c>
      <c r="H186" s="85"/>
    </row>
    <row r="187" spans="1:8" hidden="1" x14ac:dyDescent="0.25">
      <c r="A187" s="28" t="str">
        <f>IF(Items!$B186="","",Items!$A186)</f>
        <v>6007497001187</v>
      </c>
      <c r="B187" s="28" t="str">
        <f>IF(Items!$B186="","",Items!$B186)</f>
        <v>Chompkins Tomato Ketchup 100g</v>
      </c>
      <c r="C187" s="32">
        <f>IF($B187="","",Items!$G186+SUMIFS(PurQty,PurItem,$B187,PurDate,"&lt;="&amp;$D$2)-SUMIFS(SalQty,SalItem,$B187,SalDate,"&lt;="&amp;$D$2)-SUMIFS(WoQty,WoItem,$B187,WoDate,"&lt;="&amp;$D$2)+SUMIFS(AdjQty,AdjItem,$B187,AdjDate,"&lt;="&amp;$D$2)+SUMIFS(LinVarQty,LinItem,$B187,LinPosted,"YES",LinDate,"&lt;="&amp;$D$2,LinID,"&lt;&gt;"&amp;$B$2))</f>
        <v>0</v>
      </c>
      <c r="D187" s="84">
        <v>0</v>
      </c>
      <c r="E187" s="32">
        <f t="shared" si="4"/>
        <v>0</v>
      </c>
      <c r="F187" s="33">
        <f>IF($B187="","",Items!$I186)</f>
        <v>6.5250000000000004</v>
      </c>
      <c r="G187" s="33">
        <f t="shared" si="5"/>
        <v>0</v>
      </c>
      <c r="H187" s="85"/>
    </row>
    <row r="188" spans="1:8" hidden="1" x14ac:dyDescent="0.25">
      <c r="A188" s="28" t="str">
        <f>IF(Items!$B187="","",Items!$A187)</f>
        <v>6007497002511</v>
      </c>
      <c r="B188" s="28" t="str">
        <f>IF(Items!$B187="","",Items!$B187)</f>
        <v>Chompkins Tomato Sauce 100g</v>
      </c>
      <c r="C188" s="32">
        <f>IF($B188="","",Items!$G187+SUMIFS(PurQty,PurItem,$B188,PurDate,"&lt;="&amp;$D$2)-SUMIFS(SalQty,SalItem,$B188,SalDate,"&lt;="&amp;$D$2)-SUMIFS(WoQty,WoItem,$B188,WoDate,"&lt;="&amp;$D$2)+SUMIFS(AdjQty,AdjItem,$B188,AdjDate,"&lt;="&amp;$D$2)+SUMIFS(LinVarQty,LinItem,$B188,LinPosted,"YES",LinDate,"&lt;="&amp;$D$2,LinID,"&lt;&gt;"&amp;$B$2))</f>
        <v>0</v>
      </c>
      <c r="D188" s="84">
        <v>0</v>
      </c>
      <c r="E188" s="32">
        <f t="shared" si="4"/>
        <v>0</v>
      </c>
      <c r="F188" s="33">
        <f>IF($B188="","",Items!$I187)</f>
        <v>19.567499999999999</v>
      </c>
      <c r="G188" s="33">
        <f t="shared" si="5"/>
        <v>0</v>
      </c>
      <c r="H188" s="85"/>
    </row>
    <row r="189" spans="1:8" hidden="1" x14ac:dyDescent="0.25">
      <c r="A189" s="28" t="str">
        <f>IF(Items!$B188="","",Items!$A188)</f>
        <v>CHN</v>
      </c>
      <c r="B189" s="28" t="str">
        <f>IF(Items!$B188="","",Items!$B188)</f>
        <v>Chronicle</v>
      </c>
      <c r="C189" s="32">
        <f>IF($B189="","",Items!$G188+SUMIFS(PurQty,PurItem,$B189,PurDate,"&lt;="&amp;$D$2)-SUMIFS(SalQty,SalItem,$B189,SalDate,"&lt;="&amp;$D$2)-SUMIFS(WoQty,WoItem,$B189,WoDate,"&lt;="&amp;$D$2)+SUMIFS(AdjQty,AdjItem,$B189,AdjDate,"&lt;="&amp;$D$2)+SUMIFS(LinVarQty,LinItem,$B189,LinPosted,"YES",LinDate,"&lt;="&amp;$D$2,LinID,"&lt;&gt;"&amp;$B$2))</f>
        <v>0</v>
      </c>
      <c r="D189" s="84">
        <v>0</v>
      </c>
      <c r="E189" s="32">
        <f t="shared" si="4"/>
        <v>0</v>
      </c>
      <c r="F189" s="33">
        <f>IF($B189="","",Items!$I188)</f>
        <v>1.5</v>
      </c>
      <c r="G189" s="33">
        <f t="shared" si="5"/>
        <v>0</v>
      </c>
      <c r="H189" s="85"/>
    </row>
    <row r="190" spans="1:8" hidden="1" x14ac:dyDescent="0.25">
      <c r="A190" s="28" t="str">
        <f>IF(Items!$B189="","",Items!$A189)</f>
        <v>CITRO 1L ASS</v>
      </c>
      <c r="B190" s="28" t="str">
        <f>IF(Items!$B189="","",Items!$B189)</f>
        <v>CITRO ASSORTED 1L</v>
      </c>
      <c r="C190" s="32">
        <f>IF($B190="","",Items!$G189+SUMIFS(PurQty,PurItem,$B190,PurDate,"&lt;="&amp;$D$2)-SUMIFS(SalQty,SalItem,$B190,SalDate,"&lt;="&amp;$D$2)-SUMIFS(WoQty,WoItem,$B190,WoDate,"&lt;="&amp;$D$2)+SUMIFS(AdjQty,AdjItem,$B190,AdjDate,"&lt;="&amp;$D$2)+SUMIFS(LinVarQty,LinItem,$B190,LinPosted,"YES",LinDate,"&lt;="&amp;$D$2,LinID,"&lt;&gt;"&amp;$B$2))</f>
        <v>0</v>
      </c>
      <c r="D190" s="84">
        <v>0</v>
      </c>
      <c r="E190" s="32">
        <f t="shared" si="4"/>
        <v>0</v>
      </c>
      <c r="F190" s="33">
        <f>IF($B190="","",Items!$I189)</f>
        <v>19.567499999999999</v>
      </c>
      <c r="G190" s="33">
        <f t="shared" si="5"/>
        <v>0</v>
      </c>
      <c r="H190" s="85"/>
    </row>
    <row r="191" spans="1:8" hidden="1" x14ac:dyDescent="0.25">
      <c r="A191" s="28" t="str">
        <f>IF(Items!$B190="","",Items!$A190)</f>
        <v>6009698813224</v>
      </c>
      <c r="B191" s="28" t="str">
        <f>IF(Items!$B190="","",Items!$B190)</f>
        <v>Citro Mango 1L</v>
      </c>
      <c r="C191" s="32">
        <f>IF($B191="","",Items!$G190+SUMIFS(PurQty,PurItem,$B191,PurDate,"&lt;="&amp;$D$2)-SUMIFS(SalQty,SalItem,$B191,SalDate,"&lt;="&amp;$D$2)-SUMIFS(WoQty,WoItem,$B191,WoDate,"&lt;="&amp;$D$2)+SUMIFS(AdjQty,AdjItem,$B191,AdjDate,"&lt;="&amp;$D$2)+SUMIFS(LinVarQty,LinItem,$B191,LinPosted,"YES",LinDate,"&lt;="&amp;$D$2,LinID,"&lt;&gt;"&amp;$B$2))</f>
        <v>0</v>
      </c>
      <c r="D191" s="84">
        <v>0</v>
      </c>
      <c r="E191" s="32">
        <f t="shared" si="4"/>
        <v>0</v>
      </c>
      <c r="F191" s="33">
        <f>IF($B191="","",Items!$I190)</f>
        <v>19.567499999999999</v>
      </c>
      <c r="G191" s="33">
        <f t="shared" si="5"/>
        <v>0</v>
      </c>
      <c r="H191" s="85"/>
    </row>
    <row r="192" spans="1:8" x14ac:dyDescent="0.25">
      <c r="A192" s="28" t="str">
        <f>IF(Items!$B191="","",Items!$A191)</f>
        <v>6009698815167</v>
      </c>
      <c r="B192" s="28" t="str">
        <f>IF(Items!$B191="","",Items!$B191)</f>
        <v>Citro Orange 1L</v>
      </c>
      <c r="C192" s="32">
        <f>IF($B192="","",Items!$G191+SUMIFS(PurQty,PurItem,$B192,PurDate,"&lt;="&amp;$D$2)-SUMIFS(SalQty,SalItem,$B192,SalDate,"&lt;="&amp;$D$2)-SUMIFS(WoQty,WoItem,$B192,WoDate,"&lt;="&amp;$D$2)+SUMIFS(AdjQty,AdjItem,$B192,AdjDate,"&lt;="&amp;$D$2)+SUMIFS(LinVarQty,LinItem,$B192,LinPosted,"YES",LinDate,"&lt;="&amp;$D$2,LinID,"&lt;&gt;"&amp;$B$2))</f>
        <v>0</v>
      </c>
      <c r="D192" s="84">
        <v>1</v>
      </c>
      <c r="E192" s="32">
        <f t="shared" si="4"/>
        <v>1</v>
      </c>
      <c r="F192" s="33">
        <f>IF($B192="","",Items!$I191)</f>
        <v>19.567499999999999</v>
      </c>
      <c r="G192" s="33">
        <f t="shared" si="5"/>
        <v>19.567499999999999</v>
      </c>
      <c r="H192" s="85"/>
    </row>
    <row r="193" spans="1:8" hidden="1" x14ac:dyDescent="0.25">
      <c r="A193" s="28" t="str">
        <f>IF(Items!$B192="","",Items!$A192)</f>
        <v>6009698815181</v>
      </c>
      <c r="B193" s="28" t="str">
        <f>IF(Items!$B192="","",Items!$B192)</f>
        <v>Citro Pineapple 1L</v>
      </c>
      <c r="C193" s="32">
        <f>IF($B193="","",Items!$G192+SUMIFS(PurQty,PurItem,$B193,PurDate,"&lt;="&amp;$D$2)-SUMIFS(SalQty,SalItem,$B193,SalDate,"&lt;="&amp;$D$2)-SUMIFS(WoQty,WoItem,$B193,WoDate,"&lt;="&amp;$D$2)+SUMIFS(AdjQty,AdjItem,$B193,AdjDate,"&lt;="&amp;$D$2)+SUMIFS(LinVarQty,LinItem,$B193,LinPosted,"YES",LinDate,"&lt;="&amp;$D$2,LinID,"&lt;&gt;"&amp;$B$2))</f>
        <v>0</v>
      </c>
      <c r="D193" s="84">
        <v>0</v>
      </c>
      <c r="E193" s="32">
        <f t="shared" si="4"/>
        <v>0</v>
      </c>
      <c r="F193" s="33">
        <f>IF($B193="","",Items!$I192)</f>
        <v>19.567499999999999</v>
      </c>
      <c r="G193" s="33">
        <f t="shared" si="5"/>
        <v>0</v>
      </c>
      <c r="H193" s="85"/>
    </row>
    <row r="194" spans="1:8" hidden="1" x14ac:dyDescent="0.25">
      <c r="A194" s="28" t="str">
        <f>IF(Items!$B193="","",Items!$A193)</f>
        <v>6009698815174</v>
      </c>
      <c r="B194" s="28" t="str">
        <f>IF(Items!$B193="","",Items!$B193)</f>
        <v>Citro Tropical 1L</v>
      </c>
      <c r="C194" s="32">
        <f>IF($B194="","",Items!$G193+SUMIFS(PurQty,PurItem,$B194,PurDate,"&lt;="&amp;$D$2)-SUMIFS(SalQty,SalItem,$B194,SalDate,"&lt;="&amp;$D$2)-SUMIFS(WoQty,WoItem,$B194,WoDate,"&lt;="&amp;$D$2)+SUMIFS(AdjQty,AdjItem,$B194,AdjDate,"&lt;="&amp;$D$2)+SUMIFS(LinVarQty,LinItem,$B194,LinPosted,"YES",LinDate,"&lt;="&amp;$D$2,LinID,"&lt;&gt;"&amp;$B$2))</f>
        <v>0</v>
      </c>
      <c r="D194" s="84">
        <v>0</v>
      </c>
      <c r="E194" s="32">
        <f t="shared" si="4"/>
        <v>0</v>
      </c>
      <c r="F194" s="33">
        <f>IF($B194="","",Items!$I193)</f>
        <v>19.567499999999999</v>
      </c>
      <c r="G194" s="33">
        <f t="shared" si="5"/>
        <v>0</v>
      </c>
      <c r="H194" s="85"/>
    </row>
    <row r="195" spans="1:8" hidden="1" x14ac:dyDescent="0.25">
      <c r="A195" s="28" t="str">
        <f>IF(Items!$B194="","",Items!$A194)</f>
        <v>6009698815389</v>
      </c>
      <c r="B195" s="28" t="str">
        <f>IF(Items!$B194="","",Items!$B194)</f>
        <v>Citro Tropical 200ml</v>
      </c>
      <c r="C195" s="32">
        <f>IF($B195="","",Items!$G194+SUMIFS(PurQty,PurItem,$B195,PurDate,"&lt;="&amp;$D$2)-SUMIFS(SalQty,SalItem,$B195,SalDate,"&lt;="&amp;$D$2)-SUMIFS(WoQty,WoItem,$B195,WoDate,"&lt;="&amp;$D$2)+SUMIFS(AdjQty,AdjItem,$B195,AdjDate,"&lt;="&amp;$D$2)+SUMIFS(LinVarQty,LinItem,$B195,LinPosted,"YES",LinDate,"&lt;="&amp;$D$2,LinID,"&lt;&gt;"&amp;$B$2))</f>
        <v>0</v>
      </c>
      <c r="D195" s="84">
        <v>0</v>
      </c>
      <c r="E195" s="32">
        <f t="shared" si="4"/>
        <v>0</v>
      </c>
      <c r="F195" s="33">
        <f>IF($B195="","",Items!$I194)</f>
        <v>6.5250000000000004</v>
      </c>
      <c r="G195" s="33">
        <f t="shared" si="5"/>
        <v>0</v>
      </c>
      <c r="H195" s="85"/>
    </row>
    <row r="196" spans="1:8" hidden="1" x14ac:dyDescent="0.25">
      <c r="A196" s="28" t="str">
        <f>IF(Items!$B195="","",Items!$A195)</f>
        <v>6009698810360</v>
      </c>
      <c r="B196" s="28" t="str">
        <f>IF(Items!$B195="","",Items!$B195)</f>
        <v>Citro Tropical 500ml</v>
      </c>
      <c r="C196" s="32">
        <f>IF($B196="","",Items!$G195+SUMIFS(PurQty,PurItem,$B196,PurDate,"&lt;="&amp;$D$2)-SUMIFS(SalQty,SalItem,$B196,SalDate,"&lt;="&amp;$D$2)-SUMIFS(WoQty,WoItem,$B196,WoDate,"&lt;="&amp;$D$2)+SUMIFS(AdjQty,AdjItem,$B196,AdjDate,"&lt;="&amp;$D$2)+SUMIFS(LinVarQty,LinItem,$B196,LinPosted,"YES",LinDate,"&lt;="&amp;$D$2,LinID,"&lt;&gt;"&amp;$B$2))</f>
        <v>0</v>
      </c>
      <c r="D196" s="84">
        <v>0</v>
      </c>
      <c r="E196" s="32">
        <f t="shared" si="4"/>
        <v>0</v>
      </c>
      <c r="F196" s="33">
        <f>IF($B196="","",Items!$I195)</f>
        <v>13.0425</v>
      </c>
      <c r="G196" s="33">
        <f t="shared" si="5"/>
        <v>0</v>
      </c>
      <c r="H196" s="85"/>
    </row>
    <row r="197" spans="1:8" hidden="1" x14ac:dyDescent="0.25">
      <c r="A197" s="28" t="str">
        <f>IF(Items!$B196="","",Items!$A196)</f>
        <v>6003602000182</v>
      </c>
      <c r="B197" s="28" t="str">
        <f>IF(Items!$B196="","",Items!$B196)</f>
        <v>Classic Fine Salt 1kg</v>
      </c>
      <c r="C197" s="32">
        <f>IF($B197="","",Items!$G196+SUMIFS(PurQty,PurItem,$B197,PurDate,"&lt;="&amp;$D$2)-SUMIFS(SalQty,SalItem,$B197,SalDate,"&lt;="&amp;$D$2)-SUMIFS(WoQty,WoItem,$B197,WoDate,"&lt;="&amp;$D$2)+SUMIFS(AdjQty,AdjItem,$B197,AdjDate,"&lt;="&amp;$D$2)+SUMIFS(LinVarQty,LinItem,$B197,LinPosted,"YES",LinDate,"&lt;="&amp;$D$2,LinID,"&lt;&gt;"&amp;$B$2))</f>
        <v>0</v>
      </c>
      <c r="D197" s="84">
        <v>0</v>
      </c>
      <c r="E197" s="32">
        <f t="shared" si="4"/>
        <v>0</v>
      </c>
      <c r="F197" s="33">
        <f>IF($B197="","",Items!$I196)</f>
        <v>7.5</v>
      </c>
      <c r="G197" s="33">
        <f t="shared" si="5"/>
        <v>0</v>
      </c>
      <c r="H197" s="85"/>
    </row>
    <row r="198" spans="1:8" hidden="1" x14ac:dyDescent="0.25">
      <c r="A198" s="28" t="str">
        <f>IF(Items!$B197="","",Items!$A197)</f>
        <v>616762913573</v>
      </c>
      <c r="B198" s="28" t="str">
        <f>IF(Items!$B197="","",Items!$B197)</f>
        <v>Clere Avocado Milk 200ml</v>
      </c>
      <c r="C198" s="32">
        <f>IF($B198="","",Items!$G197+SUMIFS(PurQty,PurItem,$B198,PurDate,"&lt;="&amp;$D$2)-SUMIFS(SalQty,SalItem,$B198,SalDate,"&lt;="&amp;$D$2)-SUMIFS(WoQty,WoItem,$B198,WoDate,"&lt;="&amp;$D$2)+SUMIFS(AdjQty,AdjItem,$B198,AdjDate,"&lt;="&amp;$D$2)+SUMIFS(LinVarQty,LinItem,$B198,LinPosted,"YES",LinDate,"&lt;="&amp;$D$2,LinID,"&lt;&gt;"&amp;$B$2))</f>
        <v>0</v>
      </c>
      <c r="D198" s="84">
        <v>0</v>
      </c>
      <c r="E198" s="32">
        <f t="shared" ref="E198:E261" si="6">IF(OR($B198="",$D198=""),"",$D198-$C198)</f>
        <v>0</v>
      </c>
      <c r="F198" s="33">
        <f>IF($B198="","",Items!$I197)</f>
        <v>16.372499999999999</v>
      </c>
      <c r="G198" s="33">
        <f t="shared" ref="G198:G261" si="7">IF($E198="","",$E198*$F198)</f>
        <v>0</v>
      </c>
      <c r="H198" s="85"/>
    </row>
    <row r="199" spans="1:8" hidden="1" x14ac:dyDescent="0.25">
      <c r="A199" s="28" t="str">
        <f>IF(Items!$B198="","",Items!$A198)</f>
        <v>6001374042881</v>
      </c>
      <c r="B199" s="28" t="str">
        <f>IF(Items!$B198="","",Items!$B198)</f>
        <v>Clere For Men 450ml</v>
      </c>
      <c r="C199" s="32">
        <f>IF($B199="","",Items!$G198+SUMIFS(PurQty,PurItem,$B199,PurDate,"&lt;="&amp;$D$2)-SUMIFS(SalQty,SalItem,$B199,SalDate,"&lt;="&amp;$D$2)-SUMIFS(WoQty,WoItem,$B199,WoDate,"&lt;="&amp;$D$2)+SUMIFS(AdjQty,AdjItem,$B199,AdjDate,"&lt;="&amp;$D$2)+SUMIFS(LinVarQty,LinItem,$B199,LinPosted,"YES",LinDate,"&lt;="&amp;$D$2,LinID,"&lt;&gt;"&amp;$B$2))</f>
        <v>0</v>
      </c>
      <c r="D199" s="84">
        <v>0</v>
      </c>
      <c r="E199" s="32">
        <f t="shared" si="6"/>
        <v>0</v>
      </c>
      <c r="F199" s="33">
        <f>IF($B199="","",Items!$I198)</f>
        <v>26.085000000000001</v>
      </c>
      <c r="G199" s="33">
        <f t="shared" si="7"/>
        <v>0</v>
      </c>
      <c r="H199" s="85"/>
    </row>
    <row r="200" spans="1:8" x14ac:dyDescent="0.25">
      <c r="A200" s="28" t="str">
        <f>IF(Items!$B199="","",Items!$A199)</f>
        <v>60059048</v>
      </c>
      <c r="B200" s="28" t="str">
        <f>IF(Items!$B199="","",Items!$B199)</f>
        <v>Clere Glycerine 100ml</v>
      </c>
      <c r="C200" s="32">
        <f>IF($B200="","",Items!$G199+SUMIFS(PurQty,PurItem,$B200,PurDate,"&lt;="&amp;$D$2)-SUMIFS(SalQty,SalItem,$B200,SalDate,"&lt;="&amp;$D$2)-SUMIFS(WoQty,WoItem,$B200,WoDate,"&lt;="&amp;$D$2)+SUMIFS(AdjQty,AdjItem,$B200,AdjDate,"&lt;="&amp;$D$2)+SUMIFS(LinVarQty,LinItem,$B200,LinPosted,"YES",LinDate,"&lt;="&amp;$D$2,LinID,"&lt;&gt;"&amp;$B$2))</f>
        <v>7</v>
      </c>
      <c r="D200" s="84">
        <v>9</v>
      </c>
      <c r="E200" s="32">
        <f t="shared" si="6"/>
        <v>2</v>
      </c>
      <c r="F200" s="33">
        <f>IF($B200="","",Items!$I199)</f>
        <v>19.567499999999999</v>
      </c>
      <c r="G200" s="33">
        <f t="shared" si="7"/>
        <v>39.134999999999998</v>
      </c>
      <c r="H200" s="85"/>
    </row>
    <row r="201" spans="1:8" hidden="1" x14ac:dyDescent="0.25">
      <c r="A201" s="28" t="str">
        <f>IF(Items!$B200="","",Items!$A200)</f>
        <v>6009602760781</v>
      </c>
      <c r="B201" s="28" t="str">
        <f>IF(Items!$B200="","",Items!$B200)</f>
        <v>Clere Glycerine 250ml</v>
      </c>
      <c r="C201" s="32">
        <f>IF($B201="","",Items!$G200+SUMIFS(PurQty,PurItem,$B201,PurDate,"&lt;="&amp;$D$2)-SUMIFS(SalQty,SalItem,$B201,SalDate,"&lt;="&amp;$D$2)-SUMIFS(WoQty,WoItem,$B201,WoDate,"&lt;="&amp;$D$2)+SUMIFS(AdjQty,AdjItem,$B201,AdjDate,"&lt;="&amp;$D$2)+SUMIFS(LinVarQty,LinItem,$B201,LinPosted,"YES",LinDate,"&lt;="&amp;$D$2,LinID,"&lt;&gt;"&amp;$B$2))</f>
        <v>0</v>
      </c>
      <c r="D201" s="84">
        <v>0</v>
      </c>
      <c r="E201" s="32">
        <f t="shared" si="6"/>
        <v>0</v>
      </c>
      <c r="F201" s="33">
        <f>IF($B201="","",Items!$I200)</f>
        <v>32.61</v>
      </c>
      <c r="G201" s="33">
        <f t="shared" si="7"/>
        <v>0</v>
      </c>
      <c r="H201" s="85"/>
    </row>
    <row r="202" spans="1:8" hidden="1" x14ac:dyDescent="0.25">
      <c r="A202" s="28" t="str">
        <f>IF(Items!$B201="","",Items!$A201)</f>
        <v>6007038001317</v>
      </c>
      <c r="B202" s="28" t="str">
        <f>IF(Items!$B201="","",Items!$B201)</f>
        <v>Clere Lanolin Glycerine 500ml</v>
      </c>
      <c r="C202" s="32">
        <f>IF($B202="","",Items!$G201+SUMIFS(PurQty,PurItem,$B202,PurDate,"&lt;="&amp;$D$2)-SUMIFS(SalQty,SalItem,$B202,SalDate,"&lt;="&amp;$D$2)-SUMIFS(WoQty,WoItem,$B202,WoDate,"&lt;="&amp;$D$2)+SUMIFS(AdjQty,AdjItem,$B202,AdjDate,"&lt;="&amp;$D$2)+SUMIFS(LinVarQty,LinItem,$B202,LinPosted,"YES",LinDate,"&lt;="&amp;$D$2,LinID,"&lt;&gt;"&amp;$B$2))</f>
        <v>0</v>
      </c>
      <c r="D202" s="84">
        <v>0</v>
      </c>
      <c r="E202" s="32">
        <f t="shared" si="6"/>
        <v>0</v>
      </c>
      <c r="F202" s="33">
        <f>IF($B202="","",Items!$I201)</f>
        <v>16.305</v>
      </c>
      <c r="G202" s="33">
        <f t="shared" si="7"/>
        <v>0</v>
      </c>
      <c r="H202" s="85"/>
    </row>
    <row r="203" spans="1:8" x14ac:dyDescent="0.25">
      <c r="A203" s="28" t="str">
        <f>IF(Items!$B202="","",Items!$A202)</f>
        <v>6001374081026</v>
      </c>
      <c r="B203" s="28" t="str">
        <f>IF(Items!$B202="","",Items!$B202)</f>
        <v>Clere Lanolin Glycerine 500ml (2)</v>
      </c>
      <c r="C203" s="32">
        <f>IF($B203="","",Items!$G202+SUMIFS(PurQty,PurItem,$B203,PurDate,"&lt;="&amp;$D$2)-SUMIFS(SalQty,SalItem,$B203,SalDate,"&lt;="&amp;$D$2)-SUMIFS(WoQty,WoItem,$B203,WoDate,"&lt;="&amp;$D$2)+SUMIFS(AdjQty,AdjItem,$B203,AdjDate,"&lt;="&amp;$D$2)+SUMIFS(LinVarQty,LinItem,$B203,LinPosted,"YES",LinDate,"&lt;="&amp;$D$2,LinID,"&lt;&gt;"&amp;$B$2))</f>
        <v>2</v>
      </c>
      <c r="D203" s="84">
        <v>1</v>
      </c>
      <c r="E203" s="32">
        <f t="shared" si="6"/>
        <v>-1</v>
      </c>
      <c r="F203" s="33">
        <f>IF($B203="","",Items!$I202)</f>
        <v>26.085000000000001</v>
      </c>
      <c r="G203" s="33">
        <f t="shared" si="7"/>
        <v>-26.085000000000001</v>
      </c>
      <c r="H203" s="85"/>
    </row>
    <row r="204" spans="1:8" hidden="1" x14ac:dyDescent="0.25">
      <c r="A204" s="28" t="str">
        <f>IF(Items!$B203="","",Items!$A203)</f>
        <v>60062901</v>
      </c>
      <c r="B204" s="28" t="str">
        <f>IF(Items!$B203="","",Items!$B203)</f>
        <v>Clere Lanolin Glycerine200ml</v>
      </c>
      <c r="C204" s="32">
        <f>IF($B204="","",Items!$G203+SUMIFS(PurQty,PurItem,$B204,PurDate,"&lt;="&amp;$D$2)-SUMIFS(SalQty,SalItem,$B204,SalDate,"&lt;="&amp;$D$2)-SUMIFS(WoQty,WoItem,$B204,WoDate,"&lt;="&amp;$D$2)+SUMIFS(AdjQty,AdjItem,$B204,AdjDate,"&lt;="&amp;$D$2)+SUMIFS(LinVarQty,LinItem,$B204,LinPosted,"YES",LinDate,"&lt;="&amp;$D$2,LinID,"&lt;&gt;"&amp;$B$2))</f>
        <v>0</v>
      </c>
      <c r="D204" s="84">
        <v>0</v>
      </c>
      <c r="E204" s="32">
        <f t="shared" si="6"/>
        <v>0</v>
      </c>
      <c r="F204" s="33">
        <f>IF($B204="","",Items!$I203)</f>
        <v>16.305</v>
      </c>
      <c r="G204" s="33">
        <f t="shared" si="7"/>
        <v>0</v>
      </c>
      <c r="H204" s="85"/>
    </row>
    <row r="205" spans="1:8" hidden="1" x14ac:dyDescent="0.25">
      <c r="A205" s="28" t="str">
        <f>IF(Items!$B204="","",Items!$A204)</f>
        <v>6001374081491</v>
      </c>
      <c r="B205" s="28" t="str">
        <f>IF(Items!$B204="","",Items!$B204)</f>
        <v>Clere Nourishing 300ml</v>
      </c>
      <c r="C205" s="32">
        <f>IF($B205="","",Items!$G204+SUMIFS(PurQty,PurItem,$B205,PurDate,"&lt;="&amp;$D$2)-SUMIFS(SalQty,SalItem,$B205,SalDate,"&lt;="&amp;$D$2)-SUMIFS(WoQty,WoItem,$B205,WoDate,"&lt;="&amp;$D$2)+SUMIFS(AdjQty,AdjItem,$B205,AdjDate,"&lt;="&amp;$D$2)+SUMIFS(LinVarQty,LinItem,$B205,LinPosted,"YES",LinDate,"&lt;="&amp;$D$2,LinID,"&lt;&gt;"&amp;$B$2))</f>
        <v>0</v>
      </c>
      <c r="D205" s="84">
        <v>0</v>
      </c>
      <c r="E205" s="32">
        <f t="shared" si="6"/>
        <v>0</v>
      </c>
      <c r="F205" s="33">
        <f>IF($B205="","",Items!$I204)</f>
        <v>19.567499999999999</v>
      </c>
      <c r="G205" s="33">
        <f t="shared" si="7"/>
        <v>0</v>
      </c>
      <c r="H205" s="85"/>
    </row>
    <row r="206" spans="1:8" hidden="1" x14ac:dyDescent="0.25">
      <c r="A206" s="28" t="str">
        <f>IF(Items!$B205="","",Items!$A205)</f>
        <v>6001374052941</v>
      </c>
      <c r="B206" s="28" t="str">
        <f>IF(Items!$B205="","",Items!$B205)</f>
        <v>Clere Powder Fresh 300ml</v>
      </c>
      <c r="C206" s="32">
        <f>IF($B206="","",Items!$G205+SUMIFS(PurQty,PurItem,$B206,PurDate,"&lt;="&amp;$D$2)-SUMIFS(SalQty,SalItem,$B206,SalDate,"&lt;="&amp;$D$2)-SUMIFS(WoQty,WoItem,$B206,WoDate,"&lt;="&amp;$D$2)+SUMIFS(AdjQty,AdjItem,$B206,AdjDate,"&lt;="&amp;$D$2)+SUMIFS(LinVarQty,LinItem,$B206,LinPosted,"YES",LinDate,"&lt;="&amp;$D$2,LinID,"&lt;&gt;"&amp;$B$2))</f>
        <v>0</v>
      </c>
      <c r="D206" s="84">
        <v>0</v>
      </c>
      <c r="E206" s="32">
        <f t="shared" si="6"/>
        <v>0</v>
      </c>
      <c r="F206" s="33">
        <f>IF($B206="","",Items!$I205)</f>
        <v>19.567499999999999</v>
      </c>
      <c r="G206" s="33">
        <f t="shared" si="7"/>
        <v>0</v>
      </c>
      <c r="H206" s="85"/>
    </row>
    <row r="207" spans="1:8" hidden="1" x14ac:dyDescent="0.25">
      <c r="A207" s="28" t="str">
        <f>IF(Items!$B206="","",Items!$A206)</f>
        <v>6001374053061</v>
      </c>
      <c r="B207" s="28" t="str">
        <f>IF(Items!$B206="","",Items!$B206)</f>
        <v>Clere Repairing 300ml</v>
      </c>
      <c r="C207" s="32">
        <f>IF($B207="","",Items!$G206+SUMIFS(PurQty,PurItem,$B207,PurDate,"&lt;="&amp;$D$2)-SUMIFS(SalQty,SalItem,$B207,SalDate,"&lt;="&amp;$D$2)-SUMIFS(WoQty,WoItem,$B207,WoDate,"&lt;="&amp;$D$2)+SUMIFS(AdjQty,AdjItem,$B207,AdjDate,"&lt;="&amp;$D$2)+SUMIFS(LinVarQty,LinItem,$B207,LinPosted,"YES",LinDate,"&lt;="&amp;$D$2,LinID,"&lt;&gt;"&amp;$B$2))</f>
        <v>0</v>
      </c>
      <c r="D207" s="84">
        <v>0</v>
      </c>
      <c r="E207" s="32">
        <f t="shared" si="6"/>
        <v>0</v>
      </c>
      <c r="F207" s="33">
        <f>IF($B207="","",Items!$I206)</f>
        <v>0</v>
      </c>
      <c r="G207" s="33">
        <f t="shared" si="7"/>
        <v>0</v>
      </c>
      <c r="H207" s="85"/>
    </row>
    <row r="208" spans="1:8" hidden="1" x14ac:dyDescent="0.25">
      <c r="A208" s="28" t="str">
        <f>IF(Items!$B207="","",Items!$A207)</f>
        <v>616762137603</v>
      </c>
      <c r="B208" s="28" t="str">
        <f>IF(Items!$B207="","",Items!$B207)</f>
        <v>Clere Tropical 400ml</v>
      </c>
      <c r="C208" s="32">
        <f>IF($B208="","",Items!$G207+SUMIFS(PurQty,PurItem,$B208,PurDate,"&lt;="&amp;$D$2)-SUMIFS(SalQty,SalItem,$B208,SalDate,"&lt;="&amp;$D$2)-SUMIFS(WoQty,WoItem,$B208,WoDate,"&lt;="&amp;$D$2)+SUMIFS(AdjQty,AdjItem,$B208,AdjDate,"&lt;="&amp;$D$2)+SUMIFS(LinVarQty,LinItem,$B208,LinPosted,"YES",LinDate,"&lt;="&amp;$D$2,LinID,"&lt;&gt;"&amp;$B$2))</f>
        <v>0</v>
      </c>
      <c r="D208" s="84">
        <v>0</v>
      </c>
      <c r="E208" s="32">
        <f t="shared" si="6"/>
        <v>0</v>
      </c>
      <c r="F208" s="33">
        <f>IF($B208="","",Items!$I207)</f>
        <v>26.085000000000001</v>
      </c>
      <c r="G208" s="33">
        <f t="shared" si="7"/>
        <v>0</v>
      </c>
      <c r="H208" s="85"/>
    </row>
    <row r="209" spans="1:8" hidden="1" x14ac:dyDescent="0.25">
      <c r="A209" s="28" t="str">
        <f>IF(Items!$B208="","",Items!$A208)</f>
        <v>616762137597</v>
      </c>
      <c r="B209" s="28" t="str">
        <f>IF(Items!$B208="","",Items!$B208)</f>
        <v>Clere Tropical Coconut 200ml</v>
      </c>
      <c r="C209" s="32">
        <f>IF($B209="","",Items!$G208+SUMIFS(PurQty,PurItem,$B209,PurDate,"&lt;="&amp;$D$2)-SUMIFS(SalQty,SalItem,$B209,SalDate,"&lt;="&amp;$D$2)-SUMIFS(WoQty,WoItem,$B209,WoDate,"&lt;="&amp;$D$2)+SUMIFS(AdjQty,AdjItem,$B209,AdjDate,"&lt;="&amp;$D$2)+SUMIFS(LinVarQty,LinItem,$B209,LinPosted,"YES",LinDate,"&lt;="&amp;$D$2,LinID,"&lt;&gt;"&amp;$B$2))</f>
        <v>0</v>
      </c>
      <c r="D209" s="84">
        <v>0</v>
      </c>
      <c r="E209" s="32">
        <f t="shared" si="6"/>
        <v>0</v>
      </c>
      <c r="F209" s="33">
        <f>IF($B209="","",Items!$I208)</f>
        <v>13.0425</v>
      </c>
      <c r="G209" s="33">
        <f t="shared" si="7"/>
        <v>0</v>
      </c>
      <c r="H209" s="85"/>
    </row>
    <row r="210" spans="1:8" x14ac:dyDescent="0.25">
      <c r="A210" s="28" t="str">
        <f>IF(Items!$B209="","",Items!$A209)</f>
        <v>CLORETS123</v>
      </c>
      <c r="B210" s="28" t="str">
        <f>IF(Items!$B209="","",Items!$B209)</f>
        <v>Clorets Gum</v>
      </c>
      <c r="C210" s="32">
        <f>IF($B210="","",Items!$G209+SUMIFS(PurQty,PurItem,$B210,PurDate,"&lt;="&amp;$D$2)-SUMIFS(SalQty,SalItem,$B210,SalDate,"&lt;="&amp;$D$2)-SUMIFS(WoQty,WoItem,$B210,WoDate,"&lt;="&amp;$D$2)+SUMIFS(AdjQty,AdjItem,$B210,AdjDate,"&lt;="&amp;$D$2)+SUMIFS(LinVarQty,LinItem,$B210,LinPosted,"YES",LinDate,"&lt;="&amp;$D$2,LinID,"&lt;&gt;"&amp;$B$2))</f>
        <v>74</v>
      </c>
      <c r="D210" s="84">
        <v>0</v>
      </c>
      <c r="E210" s="32">
        <f t="shared" si="6"/>
        <v>-74</v>
      </c>
      <c r="F210" s="33">
        <f>IF($B210="","",Items!$I209)</f>
        <v>0.65249999999999997</v>
      </c>
      <c r="G210" s="33">
        <f t="shared" si="7"/>
        <v>-48.284999999999997</v>
      </c>
      <c r="H210" s="85"/>
    </row>
    <row r="211" spans="1:8" x14ac:dyDescent="0.25">
      <c r="A211" s="28" t="str">
        <f>IF(Items!$B210="","",Items!$A210)</f>
        <v>5449000009067</v>
      </c>
      <c r="B211" s="28" t="str">
        <f>IF(Items!$B210="","",Items!$B210)</f>
        <v>Coca Cola 2l</v>
      </c>
      <c r="C211" s="32">
        <f>IF($B211="","",Items!$G210+SUMIFS(PurQty,PurItem,$B211,PurDate,"&lt;="&amp;$D$2)-SUMIFS(SalQty,SalItem,$B211,SalDate,"&lt;="&amp;$D$2)-SUMIFS(WoQty,WoItem,$B211,WoDate,"&lt;="&amp;$D$2)+SUMIFS(AdjQty,AdjItem,$B211,AdjDate,"&lt;="&amp;$D$2)+SUMIFS(LinVarQty,LinItem,$B211,LinPosted,"YES",LinDate,"&lt;="&amp;$D$2,LinID,"&lt;&gt;"&amp;$B$2))</f>
        <v>21</v>
      </c>
      <c r="D211" s="84">
        <v>14</v>
      </c>
      <c r="E211" s="32">
        <f t="shared" si="6"/>
        <v>-7</v>
      </c>
      <c r="F211" s="33">
        <f>IF($B211="","",Items!$I210)</f>
        <v>26.085000000000001</v>
      </c>
      <c r="G211" s="33">
        <f t="shared" si="7"/>
        <v>-182.595</v>
      </c>
      <c r="H211" s="85">
        <v>8</v>
      </c>
    </row>
    <row r="212" spans="1:8" hidden="1" x14ac:dyDescent="0.25">
      <c r="A212" s="28" t="str">
        <f>IF(Items!$B211="","",Items!$A211)</f>
        <v>42117131</v>
      </c>
      <c r="B212" s="28" t="str">
        <f>IF(Items!$B211="","",Items!$B211)</f>
        <v>Cocacola 350mls</v>
      </c>
      <c r="C212" s="32">
        <f>IF($B212="","",Items!$G211+SUMIFS(PurQty,PurItem,$B212,PurDate,"&lt;="&amp;$D$2)-SUMIFS(SalQty,SalItem,$B212,SalDate,"&lt;="&amp;$D$2)-SUMIFS(WoQty,WoItem,$B212,WoDate,"&lt;="&amp;$D$2)+SUMIFS(AdjQty,AdjItem,$B212,AdjDate,"&lt;="&amp;$D$2)+SUMIFS(LinVarQty,LinItem,$B212,LinPosted,"YES",LinDate,"&lt;="&amp;$D$2,LinID,"&lt;&gt;"&amp;$B$2))</f>
        <v>0</v>
      </c>
      <c r="D212" s="84">
        <v>0</v>
      </c>
      <c r="E212" s="32">
        <f t="shared" si="6"/>
        <v>0</v>
      </c>
      <c r="F212" s="33">
        <f>IF($B212="","",Items!$I211)</f>
        <v>6.5250000000000004</v>
      </c>
      <c r="G212" s="33">
        <f t="shared" si="7"/>
        <v>0</v>
      </c>
      <c r="H212" s="85"/>
    </row>
    <row r="213" spans="1:8" hidden="1" x14ac:dyDescent="0.25">
      <c r="A213" s="28" t="str">
        <f>IF(Items!$B212="","",Items!$A212)</f>
        <v>5449000140906</v>
      </c>
      <c r="B213" s="28" t="str">
        <f>IF(Items!$B212="","",Items!$B212)</f>
        <v>Cocacola Can 440mls</v>
      </c>
      <c r="C213" s="32">
        <f>IF($B213="","",Items!$G212+SUMIFS(PurQty,PurItem,$B213,PurDate,"&lt;="&amp;$D$2)-SUMIFS(SalQty,SalItem,$B213,SalDate,"&lt;="&amp;$D$2)-SUMIFS(WoQty,WoItem,$B213,WoDate,"&lt;="&amp;$D$2)+SUMIFS(AdjQty,AdjItem,$B213,AdjDate,"&lt;="&amp;$D$2)+SUMIFS(LinVarQty,LinItem,$B213,LinPosted,"YES",LinDate,"&lt;="&amp;$D$2,LinID,"&lt;&gt;"&amp;$B$2))</f>
        <v>0</v>
      </c>
      <c r="D213" s="84">
        <v>0</v>
      </c>
      <c r="E213" s="32">
        <f t="shared" si="6"/>
        <v>0</v>
      </c>
      <c r="F213" s="33">
        <f>IF($B213="","",Items!$I212)</f>
        <v>11.737500000000001</v>
      </c>
      <c r="G213" s="33">
        <f t="shared" si="7"/>
        <v>0</v>
      </c>
      <c r="H213" s="85"/>
    </row>
    <row r="214" spans="1:8" hidden="1" x14ac:dyDescent="0.25">
      <c r="A214" s="28" t="str">
        <f>IF(Items!$B213="","",Items!$A213)</f>
        <v>5449000000996</v>
      </c>
      <c r="B214" s="28" t="str">
        <f>IF(Items!$B213="","",Items!$B213)</f>
        <v>Coke Can 330ml</v>
      </c>
      <c r="C214" s="32">
        <f>IF($B214="","",Items!$G213+SUMIFS(PurQty,PurItem,$B214,PurDate,"&lt;="&amp;$D$2)-SUMIFS(SalQty,SalItem,$B214,SalDate,"&lt;="&amp;$D$2)-SUMIFS(WoQty,WoItem,$B214,WoDate,"&lt;="&amp;$D$2)+SUMIFS(AdjQty,AdjItem,$B214,AdjDate,"&lt;="&amp;$D$2)+SUMIFS(LinVarQty,LinItem,$B214,LinPosted,"YES",LinDate,"&lt;="&amp;$D$2,LinID,"&lt;&gt;"&amp;$B$2))</f>
        <v>0</v>
      </c>
      <c r="D214" s="84">
        <v>0</v>
      </c>
      <c r="E214" s="32">
        <f t="shared" si="6"/>
        <v>0</v>
      </c>
      <c r="F214" s="33">
        <f>IF($B214="","",Items!$I213)</f>
        <v>9.7799999999999994</v>
      </c>
      <c r="G214" s="33">
        <f t="shared" si="7"/>
        <v>0</v>
      </c>
      <c r="H214" s="85"/>
    </row>
    <row r="215" spans="1:8" hidden="1" x14ac:dyDescent="0.25">
      <c r="A215" s="28" t="str">
        <f>IF(Items!$B214="","",Items!$A214)</f>
        <v>5449000054227</v>
      </c>
      <c r="B215" s="28" t="str">
        <f>IF(Items!$B214="","",Items!$B214)</f>
        <v>Coke Pet 1L</v>
      </c>
      <c r="C215" s="32">
        <f>IF($B215="","",Items!$G214+SUMIFS(PurQty,PurItem,$B215,PurDate,"&lt;="&amp;$D$2)-SUMIFS(SalQty,SalItem,$B215,SalDate,"&lt;="&amp;$D$2)-SUMIFS(WoQty,WoItem,$B215,WoDate,"&lt;="&amp;$D$2)+SUMIFS(AdjQty,AdjItem,$B215,AdjDate,"&lt;="&amp;$D$2)+SUMIFS(LinVarQty,LinItem,$B215,LinPosted,"YES",LinDate,"&lt;="&amp;$D$2,LinID,"&lt;&gt;"&amp;$B$2))</f>
        <v>0</v>
      </c>
      <c r="D215" s="84">
        <v>0</v>
      </c>
      <c r="E215" s="32">
        <f t="shared" si="6"/>
        <v>0</v>
      </c>
      <c r="F215" s="33">
        <f>IF($B215="","",Items!$I214)</f>
        <v>16.305</v>
      </c>
      <c r="G215" s="33">
        <f t="shared" si="7"/>
        <v>0</v>
      </c>
      <c r="H215" s="85"/>
    </row>
    <row r="216" spans="1:8" hidden="1" x14ac:dyDescent="0.25">
      <c r="A216" s="28" t="str">
        <f>IF(Items!$B215="","",Items!$A215)</f>
        <v>54491472</v>
      </c>
      <c r="B216" s="28" t="str">
        <f>IF(Items!$B215="","",Items!$B215)</f>
        <v>Coke Pet 500ml</v>
      </c>
      <c r="C216" s="32">
        <f>IF($B216="","",Items!$G215+SUMIFS(PurQty,PurItem,$B216,PurDate,"&lt;="&amp;$D$2)-SUMIFS(SalQty,SalItem,$B216,SalDate,"&lt;="&amp;$D$2)-SUMIFS(WoQty,WoItem,$B216,WoDate,"&lt;="&amp;$D$2)+SUMIFS(AdjQty,AdjItem,$B216,AdjDate,"&lt;="&amp;$D$2)+SUMIFS(LinVarQty,LinItem,$B216,LinPosted,"YES",LinDate,"&lt;="&amp;$D$2,LinID,"&lt;&gt;"&amp;$B$2))</f>
        <v>0</v>
      </c>
      <c r="D216" s="84">
        <v>0</v>
      </c>
      <c r="E216" s="32">
        <f t="shared" si="6"/>
        <v>0</v>
      </c>
      <c r="F216" s="33">
        <f>IF($B216="","",Items!$I215)</f>
        <v>9.7799999999999994</v>
      </c>
      <c r="G216" s="33">
        <f t="shared" si="7"/>
        <v>0</v>
      </c>
      <c r="H216" s="85"/>
    </row>
    <row r="217" spans="1:8" x14ac:dyDescent="0.25">
      <c r="A217" s="28" t="str">
        <f>IF(Items!$B216="","",Items!$A216)</f>
        <v>5449000664686</v>
      </c>
      <c r="B217" s="28" t="str">
        <f>IF(Items!$B216="","",Items!$B216)</f>
        <v>Coke Pets 440mls</v>
      </c>
      <c r="C217" s="118">
        <f>IF($B217="","",Items!$G216+SUMIFS(PurQty,PurItem,$B217,PurDate,"&lt;="&amp;$D$2)-SUMIFS(SalQty,SalItem,$B217,SalDate,"&lt;="&amp;$D$2)-SUMIFS(WoQty,WoItem,$B217,WoDate,"&lt;="&amp;$D$2)+SUMIFS(AdjQty,AdjItem,$B217,AdjDate,"&lt;="&amp;$D$2)+SUMIFS(LinVarQty,LinItem,$B217,LinPosted,"YES",LinDate,"&lt;="&amp;$D$2,LinID,"&lt;&gt;"&amp;$B$2))</f>
        <v>10</v>
      </c>
      <c r="D217" s="119">
        <v>29</v>
      </c>
      <c r="E217" s="118">
        <f t="shared" si="6"/>
        <v>19</v>
      </c>
      <c r="F217" s="33">
        <f>IF($B217="","",Items!$I216)</f>
        <v>9.7799999999999994</v>
      </c>
      <c r="G217" s="33">
        <f t="shared" si="7"/>
        <v>185.82</v>
      </c>
      <c r="H217" s="85"/>
    </row>
    <row r="218" spans="1:8" hidden="1" x14ac:dyDescent="0.25">
      <c r="A218" s="28" t="str">
        <f>IF(Items!$B217="","",Items!$A217)</f>
        <v>5449000131843</v>
      </c>
      <c r="B218" s="28" t="str">
        <f>IF(Items!$B217="","",Items!$B217)</f>
        <v>Coke Zero  2l</v>
      </c>
      <c r="C218" s="32">
        <f>IF($B218="","",Items!$G217+SUMIFS(PurQty,PurItem,$B218,PurDate,"&lt;="&amp;$D$2)-SUMIFS(SalQty,SalItem,$B218,SalDate,"&lt;="&amp;$D$2)-SUMIFS(WoQty,WoItem,$B218,WoDate,"&lt;="&amp;$D$2)+SUMIFS(AdjQty,AdjItem,$B218,AdjDate,"&lt;="&amp;$D$2)+SUMIFS(LinVarQty,LinItem,$B218,LinPosted,"YES",LinDate,"&lt;="&amp;$D$2,LinID,"&lt;&gt;"&amp;$B$2))</f>
        <v>0</v>
      </c>
      <c r="D218" s="84">
        <v>0</v>
      </c>
      <c r="E218" s="32">
        <f t="shared" si="6"/>
        <v>0</v>
      </c>
      <c r="F218" s="33">
        <f>IF($B218="","",Items!$I217)</f>
        <v>26.085000000000001</v>
      </c>
      <c r="G218" s="33">
        <f t="shared" si="7"/>
        <v>0</v>
      </c>
      <c r="H218" s="85"/>
    </row>
    <row r="219" spans="1:8" x14ac:dyDescent="0.25">
      <c r="A219" s="28" t="str">
        <f>IF(Items!$B218="","",Items!$A218)</f>
        <v>5449000131805</v>
      </c>
      <c r="B219" s="28" t="str">
        <f>IF(Items!$B218="","",Items!$B218)</f>
        <v>Coke Zero Can 330ml</v>
      </c>
      <c r="C219" s="32">
        <f>IF($B219="","",Items!$G218+SUMIFS(PurQty,PurItem,$B219,PurDate,"&lt;="&amp;$D$2)-SUMIFS(SalQty,SalItem,$B219,SalDate,"&lt;="&amp;$D$2)-SUMIFS(WoQty,WoItem,$B219,WoDate,"&lt;="&amp;$D$2)+SUMIFS(AdjQty,AdjItem,$B219,AdjDate,"&lt;="&amp;$D$2)+SUMIFS(LinVarQty,LinItem,$B219,LinPosted,"YES",LinDate,"&lt;="&amp;$D$2,LinID,"&lt;&gt;"&amp;$B$2))</f>
        <v>44</v>
      </c>
      <c r="D219" s="84">
        <v>31</v>
      </c>
      <c r="E219" s="32">
        <f t="shared" si="6"/>
        <v>-13</v>
      </c>
      <c r="F219" s="33">
        <f>IF($B219="","",Items!$I218)</f>
        <v>9.7799999999999994</v>
      </c>
      <c r="G219" s="33">
        <f t="shared" si="7"/>
        <v>-127.13999999999999</v>
      </c>
      <c r="H219" s="85"/>
    </row>
    <row r="220" spans="1:8" x14ac:dyDescent="0.25">
      <c r="A220" s="28" t="str">
        <f>IF(Items!$B219="","",Items!$A219)</f>
        <v>5449000664693</v>
      </c>
      <c r="B220" s="28" t="str">
        <f>IF(Items!$B219="","",Items!$B219)</f>
        <v>Coke Zero Pet 440ml</v>
      </c>
      <c r="C220" s="32">
        <f>IF($B220="","",Items!$G219+SUMIFS(PurQty,PurItem,$B220,PurDate,"&lt;="&amp;$D$2)-SUMIFS(SalQty,SalItem,$B220,SalDate,"&lt;="&amp;$D$2)-SUMIFS(WoQty,WoItem,$B220,WoDate,"&lt;="&amp;$D$2)+SUMIFS(AdjQty,AdjItem,$B220,AdjDate,"&lt;="&amp;$D$2)+SUMIFS(LinVarQty,LinItem,$B220,LinPosted,"YES",LinDate,"&lt;="&amp;$D$2,LinID,"&lt;&gt;"&amp;$B$2))</f>
        <v>1</v>
      </c>
      <c r="D220" s="84">
        <v>0</v>
      </c>
      <c r="E220" s="32">
        <f t="shared" si="6"/>
        <v>-1</v>
      </c>
      <c r="F220" s="33">
        <f>IF($B220="","",Items!$I219)</f>
        <v>9.7799999999999994</v>
      </c>
      <c r="G220" s="33">
        <f t="shared" si="7"/>
        <v>-9.7799999999999994</v>
      </c>
      <c r="H220" s="85"/>
    </row>
    <row r="221" spans="1:8" hidden="1" x14ac:dyDescent="0.25">
      <c r="A221" s="28" t="str">
        <f>IF(Items!$B220="","",Items!$A220)</f>
        <v>5449000131836</v>
      </c>
      <c r="B221" s="28" t="str">
        <f>IF(Items!$B220="","",Items!$B220)</f>
        <v>Coke Zero Pet 500ml</v>
      </c>
      <c r="C221" s="32">
        <f>IF($B221="","",Items!$G220+SUMIFS(PurQty,PurItem,$B221,PurDate,"&lt;="&amp;$D$2)-SUMIFS(SalQty,SalItem,$B221,SalDate,"&lt;="&amp;$D$2)-SUMIFS(WoQty,WoItem,$B221,WoDate,"&lt;="&amp;$D$2)+SUMIFS(AdjQty,AdjItem,$B221,AdjDate,"&lt;="&amp;$D$2)+SUMIFS(LinVarQty,LinItem,$B221,LinPosted,"YES",LinDate,"&lt;="&amp;$D$2,LinID,"&lt;&gt;"&amp;$B$2))</f>
        <v>0</v>
      </c>
      <c r="D221" s="84">
        <v>0</v>
      </c>
      <c r="E221" s="32">
        <f t="shared" si="6"/>
        <v>0</v>
      </c>
      <c r="F221" s="33">
        <f>IF($B221="","",Items!$I220)</f>
        <v>9.7799999999999994</v>
      </c>
      <c r="G221" s="33">
        <f t="shared" si="7"/>
        <v>0</v>
      </c>
      <c r="H221" s="85"/>
    </row>
    <row r="222" spans="1:8" hidden="1" x14ac:dyDescent="0.25">
      <c r="A222" s="28" t="str">
        <f>IF(Items!$B221="","",Items!$A221)</f>
        <v>6006117000821</v>
      </c>
      <c r="B222" s="28" t="str">
        <f>IF(Items!$B221="","",Items!$B221)</f>
        <v>Colcom Bacon 250g</v>
      </c>
      <c r="C222" s="32">
        <f>IF($B222="","",Items!$G221+SUMIFS(PurQty,PurItem,$B222,PurDate,"&lt;="&amp;$D$2)-SUMIFS(SalQty,SalItem,$B222,SalDate,"&lt;="&amp;$D$2)-SUMIFS(WoQty,WoItem,$B222,WoDate,"&lt;="&amp;$D$2)+SUMIFS(AdjQty,AdjItem,$B222,AdjDate,"&lt;="&amp;$D$2)+SUMIFS(LinVarQty,LinItem,$B222,LinPosted,"YES",LinDate,"&lt;="&amp;$D$2,LinID,"&lt;&gt;"&amp;$B$2))</f>
        <v>0</v>
      </c>
      <c r="D222" s="84">
        <v>0</v>
      </c>
      <c r="E222" s="32">
        <f t="shared" si="6"/>
        <v>0</v>
      </c>
      <c r="F222" s="33">
        <f>IF($B222="","",Items!$I221)</f>
        <v>39.127499999999998</v>
      </c>
      <c r="G222" s="33">
        <f t="shared" si="7"/>
        <v>0</v>
      </c>
      <c r="H222" s="85"/>
    </row>
    <row r="223" spans="1:8" x14ac:dyDescent="0.25">
      <c r="A223" s="28" t="str">
        <f>IF(Items!$B222="","",Items!$A222)</f>
        <v>6006117004171</v>
      </c>
      <c r="B223" s="28" t="str">
        <f>IF(Items!$B222="","",Items!$B222)</f>
        <v>Colcom Beef Polony</v>
      </c>
      <c r="C223" s="32">
        <f>IF($B223="","",Items!$G222+SUMIFS(PurQty,PurItem,$B223,PurDate,"&lt;="&amp;$D$2)-SUMIFS(SalQty,SalItem,$B223,SalDate,"&lt;="&amp;$D$2)-SUMIFS(WoQty,WoItem,$B223,WoDate,"&lt;="&amp;$D$2)+SUMIFS(AdjQty,AdjItem,$B223,AdjDate,"&lt;="&amp;$D$2)+SUMIFS(LinVarQty,LinItem,$B223,LinPosted,"YES",LinDate,"&lt;="&amp;$D$2,LinID,"&lt;&gt;"&amp;$B$2))</f>
        <v>7</v>
      </c>
      <c r="D223" s="84">
        <v>14</v>
      </c>
      <c r="E223" s="32">
        <f t="shared" si="6"/>
        <v>7</v>
      </c>
      <c r="F223" s="33">
        <f>IF($B223="","",Items!$I222)</f>
        <v>19.567499999999999</v>
      </c>
      <c r="G223" s="33">
        <f t="shared" si="7"/>
        <v>136.9725</v>
      </c>
      <c r="H223" s="85"/>
    </row>
    <row r="224" spans="1:8" hidden="1" x14ac:dyDescent="0.25">
      <c r="A224" s="28" t="str">
        <f>IF(Items!$B223="","",Items!$A223)</f>
        <v>6006117005314</v>
      </c>
      <c r="B224" s="28" t="str">
        <f>IF(Items!$B223="","",Items!$B223)</f>
        <v>Colcom Beef Polony150g</v>
      </c>
      <c r="C224" s="32">
        <f>IF($B224="","",Items!$G223+SUMIFS(PurQty,PurItem,$B224,PurDate,"&lt;="&amp;$D$2)-SUMIFS(SalQty,SalItem,$B224,SalDate,"&lt;="&amp;$D$2)-SUMIFS(WoQty,WoItem,$B224,WoDate,"&lt;="&amp;$D$2)+SUMIFS(AdjQty,AdjItem,$B224,AdjDate,"&lt;="&amp;$D$2)+SUMIFS(LinVarQty,LinItem,$B224,LinPosted,"YES",LinDate,"&lt;="&amp;$D$2,LinID,"&lt;&gt;"&amp;$B$2))</f>
        <v>0</v>
      </c>
      <c r="D224" s="84">
        <v>0</v>
      </c>
      <c r="E224" s="32">
        <f t="shared" si="6"/>
        <v>0</v>
      </c>
      <c r="F224" s="33">
        <f>IF($B224="","",Items!$I223)</f>
        <v>13.0425</v>
      </c>
      <c r="G224" s="33">
        <f t="shared" si="7"/>
        <v>0</v>
      </c>
      <c r="H224" s="85"/>
    </row>
    <row r="225" spans="1:8" hidden="1" x14ac:dyDescent="0.25">
      <c r="A225" s="28" t="str">
        <f>IF(Items!$B224="","",Items!$A224)</f>
        <v>6006117004140</v>
      </c>
      <c r="B225" s="28" t="str">
        <f>IF(Items!$B224="","",Items!$B224)</f>
        <v>Colcom Chicken Polony</v>
      </c>
      <c r="C225" s="32">
        <f>IF($B225="","",Items!$G224+SUMIFS(PurQty,PurItem,$B225,PurDate,"&lt;="&amp;$D$2)-SUMIFS(SalQty,SalItem,$B225,SalDate,"&lt;="&amp;$D$2)-SUMIFS(WoQty,WoItem,$B225,WoDate,"&lt;="&amp;$D$2)+SUMIFS(AdjQty,AdjItem,$B225,AdjDate,"&lt;="&amp;$D$2)+SUMIFS(LinVarQty,LinItem,$B225,LinPosted,"YES",LinDate,"&lt;="&amp;$D$2,LinID,"&lt;&gt;"&amp;$B$2))</f>
        <v>0</v>
      </c>
      <c r="D225" s="84">
        <v>0</v>
      </c>
      <c r="E225" s="32">
        <f t="shared" si="6"/>
        <v>0</v>
      </c>
      <c r="F225" s="33">
        <f>IF($B225="","",Items!$I224)</f>
        <v>19.567499999999999</v>
      </c>
      <c r="G225" s="33">
        <f t="shared" si="7"/>
        <v>0</v>
      </c>
      <c r="H225" s="85"/>
    </row>
    <row r="226" spans="1:8" hidden="1" x14ac:dyDescent="0.25">
      <c r="A226" s="28" t="str">
        <f>IF(Items!$B225="","",Items!$A225)</f>
        <v>6006117005369</v>
      </c>
      <c r="B226" s="28" t="str">
        <f>IF(Items!$B225="","",Items!$B225)</f>
        <v>Colcom Chickn Pol 150g</v>
      </c>
      <c r="C226" s="32">
        <f>IF($B226="","",Items!$G225+SUMIFS(PurQty,PurItem,$B226,PurDate,"&lt;="&amp;$D$2)-SUMIFS(SalQty,SalItem,$B226,SalDate,"&lt;="&amp;$D$2)-SUMIFS(WoQty,WoItem,$B226,WoDate,"&lt;="&amp;$D$2)+SUMIFS(AdjQty,AdjItem,$B226,AdjDate,"&lt;="&amp;$D$2)+SUMIFS(LinVarQty,LinItem,$B226,LinPosted,"YES",LinDate,"&lt;="&amp;$D$2,LinID,"&lt;&gt;"&amp;$B$2))</f>
        <v>0</v>
      </c>
      <c r="D226" s="84">
        <v>0</v>
      </c>
      <c r="E226" s="32">
        <f t="shared" si="6"/>
        <v>0</v>
      </c>
      <c r="F226" s="33">
        <f>IF($B226="","",Items!$I225)</f>
        <v>16.305</v>
      </c>
      <c r="G226" s="33">
        <f t="shared" si="7"/>
        <v>0</v>
      </c>
      <c r="H226" s="85"/>
    </row>
    <row r="227" spans="1:8" hidden="1" x14ac:dyDescent="0.25">
      <c r="A227" s="28" t="str">
        <f>IF(Items!$B226="","",Items!$A226)</f>
        <v>6006117000043</v>
      </c>
      <c r="B227" s="28" t="str">
        <f>IF(Items!$B226="","",Items!$B226)</f>
        <v>Colcom Frankfurter 500g</v>
      </c>
      <c r="C227" s="32">
        <f>IF($B227="","",Items!$G226+SUMIFS(PurQty,PurItem,$B227,PurDate,"&lt;="&amp;$D$2)-SUMIFS(SalQty,SalItem,$B227,SalDate,"&lt;="&amp;$D$2)-SUMIFS(WoQty,WoItem,$B227,WoDate,"&lt;="&amp;$D$2)+SUMIFS(AdjQty,AdjItem,$B227,AdjDate,"&lt;="&amp;$D$2)+SUMIFS(LinVarQty,LinItem,$B227,LinPosted,"YES",LinDate,"&lt;="&amp;$D$2,LinID,"&lt;&gt;"&amp;$B$2))</f>
        <v>0</v>
      </c>
      <c r="D227" s="84">
        <v>0</v>
      </c>
      <c r="E227" s="32">
        <f t="shared" si="6"/>
        <v>0</v>
      </c>
      <c r="F227" s="33">
        <f>IF($B227="","",Items!$I226)</f>
        <v>39.127499999999998</v>
      </c>
      <c r="G227" s="33">
        <f t="shared" si="7"/>
        <v>0</v>
      </c>
      <c r="H227" s="85"/>
    </row>
    <row r="228" spans="1:8" hidden="1" x14ac:dyDescent="0.25">
      <c r="A228" s="28" t="str">
        <f>IF(Items!$B227="","",Items!$A227)</f>
        <v>6006117004119</v>
      </c>
      <c r="B228" s="28" t="str">
        <f>IF(Items!$B227="","",Items!$B227)</f>
        <v>Colcom Pork Polony</v>
      </c>
      <c r="C228" s="32">
        <f>IF($B228="","",Items!$G227+SUMIFS(PurQty,PurItem,$B228,PurDate,"&lt;="&amp;$D$2)-SUMIFS(SalQty,SalItem,$B228,SalDate,"&lt;="&amp;$D$2)-SUMIFS(WoQty,WoItem,$B228,WoDate,"&lt;="&amp;$D$2)+SUMIFS(AdjQty,AdjItem,$B228,AdjDate,"&lt;="&amp;$D$2)+SUMIFS(LinVarQty,LinItem,$B228,LinPosted,"YES",LinDate,"&lt;="&amp;$D$2,LinID,"&lt;&gt;"&amp;$B$2))</f>
        <v>0</v>
      </c>
      <c r="D228" s="84">
        <v>0</v>
      </c>
      <c r="E228" s="32">
        <f t="shared" si="6"/>
        <v>0</v>
      </c>
      <c r="F228" s="33">
        <f>IF($B228="","",Items!$I227)</f>
        <v>19.567499999999999</v>
      </c>
      <c r="G228" s="33">
        <f t="shared" si="7"/>
        <v>0</v>
      </c>
      <c r="H228" s="85"/>
    </row>
    <row r="229" spans="1:8" hidden="1" x14ac:dyDescent="0.25">
      <c r="A229" s="28" t="str">
        <f>IF(Items!$B228="","",Items!$A228)</f>
        <v>6006117000500</v>
      </c>
      <c r="B229" s="28" t="str">
        <f>IF(Items!$B228="","",Items!$B228)</f>
        <v>Colcom Sliced Polony</v>
      </c>
      <c r="C229" s="32">
        <f>IF($B229="","",Items!$G228+SUMIFS(PurQty,PurItem,$B229,PurDate,"&lt;="&amp;$D$2)-SUMIFS(SalQty,SalItem,$B229,SalDate,"&lt;="&amp;$D$2)-SUMIFS(WoQty,WoItem,$B229,WoDate,"&lt;="&amp;$D$2)+SUMIFS(AdjQty,AdjItem,$B229,AdjDate,"&lt;="&amp;$D$2)+SUMIFS(LinVarQty,LinItem,$B229,LinPosted,"YES",LinDate,"&lt;="&amp;$D$2,LinID,"&lt;&gt;"&amp;$B$2))</f>
        <v>0</v>
      </c>
      <c r="D229" s="84">
        <v>0</v>
      </c>
      <c r="E229" s="32">
        <f t="shared" si="6"/>
        <v>0</v>
      </c>
      <c r="F229" s="33">
        <f>IF($B229="","",Items!$I228)</f>
        <v>32.467500000000001</v>
      </c>
      <c r="G229" s="33">
        <f t="shared" si="7"/>
        <v>0</v>
      </c>
      <c r="H229" s="85"/>
    </row>
    <row r="230" spans="1:8" hidden="1" x14ac:dyDescent="0.25">
      <c r="A230" s="28" t="str">
        <f>IF(Items!$B229="","",Items!$A229)</f>
        <v>6001067021452</v>
      </c>
      <c r="B230" s="28" t="str">
        <f>IF(Items!$B229="","",Items!$B229)</f>
        <v>COLGATE HERBAL</v>
      </c>
      <c r="C230" s="32">
        <f>IF($B230="","",Items!$G229+SUMIFS(PurQty,PurItem,$B230,PurDate,"&lt;="&amp;$D$2)-SUMIFS(SalQty,SalItem,$B230,SalDate,"&lt;="&amp;$D$2)-SUMIFS(WoQty,WoItem,$B230,WoDate,"&lt;="&amp;$D$2)+SUMIFS(AdjQty,AdjItem,$B230,AdjDate,"&lt;="&amp;$D$2)+SUMIFS(LinVarQty,LinItem,$B230,LinPosted,"YES",LinDate,"&lt;="&amp;$D$2,LinID,"&lt;&gt;"&amp;$B$2))</f>
        <v>0</v>
      </c>
      <c r="D230" s="84">
        <v>0</v>
      </c>
      <c r="E230" s="32">
        <f t="shared" si="6"/>
        <v>0</v>
      </c>
      <c r="F230" s="33">
        <f>IF($B230="","",Items!$I229)</f>
        <v>16.237500000000001</v>
      </c>
      <c r="G230" s="33">
        <f t="shared" si="7"/>
        <v>0</v>
      </c>
      <c r="H230" s="85"/>
    </row>
    <row r="231" spans="1:8" hidden="1" x14ac:dyDescent="0.25">
      <c r="A231" s="28" t="str">
        <f>IF(Items!$B230="","",Items!$A230)</f>
        <v>6920354814891</v>
      </c>
      <c r="B231" s="28" t="str">
        <f>IF(Items!$B230="","",Items!$B230)</f>
        <v>Colgate T/A Toothpaste 100ml</v>
      </c>
      <c r="C231" s="32">
        <f>IF($B231="","",Items!$G230+SUMIFS(PurQty,PurItem,$B231,PurDate,"&lt;="&amp;$D$2)-SUMIFS(SalQty,SalItem,$B231,SalDate,"&lt;="&amp;$D$2)-SUMIFS(WoQty,WoItem,$B231,WoDate,"&lt;="&amp;$D$2)+SUMIFS(AdjQty,AdjItem,$B231,AdjDate,"&lt;="&amp;$D$2)+SUMIFS(LinVarQty,LinItem,$B231,LinPosted,"YES",LinDate,"&lt;="&amp;$D$2,LinID,"&lt;&gt;"&amp;$B$2))</f>
        <v>0</v>
      </c>
      <c r="D231" s="84">
        <v>0</v>
      </c>
      <c r="E231" s="32">
        <f t="shared" si="6"/>
        <v>0</v>
      </c>
      <c r="F231" s="33">
        <f>IF($B231="","",Items!$I230)</f>
        <v>16.237500000000001</v>
      </c>
      <c r="G231" s="33">
        <f t="shared" si="7"/>
        <v>0</v>
      </c>
      <c r="H231" s="85"/>
    </row>
    <row r="232" spans="1:8" x14ac:dyDescent="0.25">
      <c r="A232" s="28" t="str">
        <f>IF(Items!$B231="","",Items!$A231)</f>
        <v>6920354814907</v>
      </c>
      <c r="B232" s="28" t="str">
        <f>IF(Items!$B231="","",Items!$B231)</f>
        <v>Colgate T/A Toothpaste 50ml</v>
      </c>
      <c r="C232" s="32">
        <f>IF($B232="","",Items!$G231+SUMIFS(PurQty,PurItem,$B232,PurDate,"&lt;="&amp;$D$2)-SUMIFS(SalQty,SalItem,$B232,SalDate,"&lt;="&amp;$D$2)-SUMIFS(WoQty,WoItem,$B232,WoDate,"&lt;="&amp;$D$2)+SUMIFS(AdjQty,AdjItem,$B232,AdjDate,"&lt;="&amp;$D$2)+SUMIFS(LinVarQty,LinItem,$B232,LinPosted,"YES",LinDate,"&lt;="&amp;$D$2,LinID,"&lt;&gt;"&amp;$B$2))</f>
        <v>0</v>
      </c>
      <c r="D232" s="84">
        <v>0</v>
      </c>
      <c r="E232" s="32">
        <f t="shared" si="6"/>
        <v>0</v>
      </c>
      <c r="F232" s="33">
        <f>IF($B232="","",Items!$I231)</f>
        <v>13.0425</v>
      </c>
      <c r="G232" s="33">
        <f t="shared" si="7"/>
        <v>0</v>
      </c>
      <c r="H232" s="85"/>
    </row>
    <row r="233" spans="1:8" x14ac:dyDescent="0.25">
      <c r="A233" s="28" t="str">
        <f>IF(Items!$B232="","",Items!$A232)</f>
        <v>A97</v>
      </c>
      <c r="B233" s="28" t="str">
        <f>IF(Items!$B232="","",Items!$B232)</f>
        <v>Colgate Toothbrush</v>
      </c>
      <c r="C233" s="32">
        <f>IF($B233="","",Items!$G232+SUMIFS(PurQty,PurItem,$B233,PurDate,"&lt;="&amp;$D$2)-SUMIFS(SalQty,SalItem,$B233,SalDate,"&lt;="&amp;$D$2)-SUMIFS(WoQty,WoItem,$B233,WoDate,"&lt;="&amp;$D$2)+SUMIFS(AdjQty,AdjItem,$B233,AdjDate,"&lt;="&amp;$D$2)+SUMIFS(LinVarQty,LinItem,$B233,LinPosted,"YES",LinDate,"&lt;="&amp;$D$2,LinID,"&lt;&gt;"&amp;$B$2))</f>
        <v>25</v>
      </c>
      <c r="D233" s="84">
        <v>0</v>
      </c>
      <c r="E233" s="32">
        <f t="shared" si="6"/>
        <v>-25</v>
      </c>
      <c r="F233" s="33">
        <f>IF($B233="","",Items!$I232)</f>
        <v>9.7799999999999994</v>
      </c>
      <c r="G233" s="33">
        <f t="shared" si="7"/>
        <v>-244.49999999999997</v>
      </c>
      <c r="H233" s="85"/>
    </row>
    <row r="234" spans="1:8" hidden="1" x14ac:dyDescent="0.25">
      <c r="A234" s="28" t="str">
        <f>IF(Items!$B233="","",Items!$A233)</f>
        <v>6001067066613</v>
      </c>
      <c r="B234" s="28" t="str">
        <f>IF(Items!$B233="","",Items!$B233)</f>
        <v>Colgate Toothpaste 100ml</v>
      </c>
      <c r="C234" s="32">
        <f>IF($B234="","",Items!$G233+SUMIFS(PurQty,PurItem,$B234,PurDate,"&lt;="&amp;$D$2)-SUMIFS(SalQty,SalItem,$B234,SalDate,"&lt;="&amp;$D$2)-SUMIFS(WoQty,WoItem,$B234,WoDate,"&lt;="&amp;$D$2)+SUMIFS(AdjQty,AdjItem,$B234,AdjDate,"&lt;="&amp;$D$2)+SUMIFS(LinVarQty,LinItem,$B234,LinPosted,"YES",LinDate,"&lt;="&amp;$D$2,LinID,"&lt;&gt;"&amp;$B$2))</f>
        <v>0</v>
      </c>
      <c r="D234" s="84">
        <v>0</v>
      </c>
      <c r="E234" s="32">
        <f t="shared" si="6"/>
        <v>0</v>
      </c>
      <c r="F234" s="33">
        <f>IF($B234="","",Items!$I233)</f>
        <v>16.305</v>
      </c>
      <c r="G234" s="33">
        <f t="shared" si="7"/>
        <v>0</v>
      </c>
      <c r="H234" s="85"/>
    </row>
    <row r="235" spans="1:8" hidden="1" x14ac:dyDescent="0.25">
      <c r="A235" s="28" t="str">
        <f>IF(Items!$B234="","",Items!$A234)</f>
        <v>6001067066538</v>
      </c>
      <c r="B235" s="28" t="str">
        <f>IF(Items!$B234="","",Items!$B234)</f>
        <v>Colgate Toothpaste 50ml</v>
      </c>
      <c r="C235" s="32">
        <f>IF($B235="","",Items!$G234+SUMIFS(PurQty,PurItem,$B235,PurDate,"&lt;="&amp;$D$2)-SUMIFS(SalQty,SalItem,$B235,SalDate,"&lt;="&amp;$D$2)-SUMIFS(WoQty,WoItem,$B235,WoDate,"&lt;="&amp;$D$2)+SUMIFS(AdjQty,AdjItem,$B235,AdjDate,"&lt;="&amp;$D$2)+SUMIFS(LinVarQty,LinItem,$B235,LinPosted,"YES",LinDate,"&lt;="&amp;$D$2,LinID,"&lt;&gt;"&amp;$B$2))</f>
        <v>0</v>
      </c>
      <c r="D235" s="84">
        <v>0</v>
      </c>
      <c r="E235" s="32">
        <f t="shared" si="6"/>
        <v>0</v>
      </c>
      <c r="F235" s="33">
        <f>IF($B235="","",Items!$I234)</f>
        <v>13.0425</v>
      </c>
      <c r="G235" s="33">
        <f t="shared" si="7"/>
        <v>0</v>
      </c>
      <c r="H235" s="85"/>
    </row>
    <row r="236" spans="1:8" hidden="1" x14ac:dyDescent="0.25">
      <c r="A236" s="28" t="str">
        <f>IF(Items!$B235="","",Items!$A235)</f>
        <v>784099880568</v>
      </c>
      <c r="B236" s="28" t="str">
        <f>IF(Items!$B235="","",Items!$B235)</f>
        <v>Cookmore Cooking Oil 2L</v>
      </c>
      <c r="C236" s="32">
        <f>IF($B236="","",Items!$G235+SUMIFS(PurQty,PurItem,$B236,PurDate,"&lt;="&amp;$D$2)-SUMIFS(SalQty,SalItem,$B236,SalDate,"&lt;="&amp;$D$2)-SUMIFS(WoQty,WoItem,$B236,WoDate,"&lt;="&amp;$D$2)+SUMIFS(AdjQty,AdjItem,$B236,AdjDate,"&lt;="&amp;$D$2)+SUMIFS(LinVarQty,LinItem,$B236,LinPosted,"YES",LinDate,"&lt;="&amp;$D$2,LinID,"&lt;&gt;"&amp;$B$2))</f>
        <v>0</v>
      </c>
      <c r="D236" s="84">
        <v>0</v>
      </c>
      <c r="E236" s="32">
        <f t="shared" si="6"/>
        <v>0</v>
      </c>
      <c r="F236" s="33">
        <f>IF($B236="","",Items!$I235)</f>
        <v>63.75</v>
      </c>
      <c r="G236" s="33">
        <f t="shared" si="7"/>
        <v>0</v>
      </c>
      <c r="H236" s="85"/>
    </row>
    <row r="237" spans="1:8" hidden="1" x14ac:dyDescent="0.25">
      <c r="A237" s="28" t="str">
        <f>IF(Items!$B236="","",Items!$A236)</f>
        <v>6008119210079</v>
      </c>
      <c r="B237" s="28" t="str">
        <f>IF(Items!$B236="","",Items!$B236)</f>
        <v>Cotton Wool  Nurse 250g</v>
      </c>
      <c r="C237" s="32">
        <f>IF($B237="","",Items!$G236+SUMIFS(PurQty,PurItem,$B237,PurDate,"&lt;="&amp;$D$2)-SUMIFS(SalQty,SalItem,$B237,SalDate,"&lt;="&amp;$D$2)-SUMIFS(WoQty,WoItem,$B237,WoDate,"&lt;="&amp;$D$2)+SUMIFS(AdjQty,AdjItem,$B237,AdjDate,"&lt;="&amp;$D$2)+SUMIFS(LinVarQty,LinItem,$B237,LinPosted,"YES",LinDate,"&lt;="&amp;$D$2,LinID,"&lt;&gt;"&amp;$B$2))</f>
        <v>0</v>
      </c>
      <c r="D237" s="84">
        <v>0</v>
      </c>
      <c r="E237" s="32">
        <f t="shared" si="6"/>
        <v>0</v>
      </c>
      <c r="F237" s="33">
        <f>IF($B237="","",Items!$I236)</f>
        <v>32.61</v>
      </c>
      <c r="G237" s="33">
        <f t="shared" si="7"/>
        <v>0</v>
      </c>
      <c r="H237" s="85"/>
    </row>
    <row r="238" spans="1:8" hidden="1" x14ac:dyDescent="0.25">
      <c r="A238" s="28" t="str">
        <f>IF(Items!$B237="","",Items!$A237)</f>
        <v>6009803080763</v>
      </c>
      <c r="B238" s="28" t="str">
        <f>IF(Items!$B237="","",Items!$B237)</f>
        <v>Cotton Wool Health  Hygiene 100g</v>
      </c>
      <c r="C238" s="32">
        <f>IF($B238="","",Items!$G237+SUMIFS(PurQty,PurItem,$B238,PurDate,"&lt;="&amp;$D$2)-SUMIFS(SalQty,SalItem,$B238,SalDate,"&lt;="&amp;$D$2)-SUMIFS(WoQty,WoItem,$B238,WoDate,"&lt;="&amp;$D$2)+SUMIFS(AdjQty,AdjItem,$B238,AdjDate,"&lt;="&amp;$D$2)+SUMIFS(LinVarQty,LinItem,$B238,LinPosted,"YES",LinDate,"&lt;="&amp;$D$2,LinID,"&lt;&gt;"&amp;$B$2))</f>
        <v>0</v>
      </c>
      <c r="D238" s="84">
        <v>0</v>
      </c>
      <c r="E238" s="32">
        <f t="shared" si="6"/>
        <v>0</v>
      </c>
      <c r="F238" s="33">
        <f>IF($B238="","",Items!$I237)</f>
        <v>16.305</v>
      </c>
      <c r="G238" s="33">
        <f t="shared" si="7"/>
        <v>0</v>
      </c>
      <c r="H238" s="85"/>
    </row>
    <row r="239" spans="1:8" hidden="1" x14ac:dyDescent="0.25">
      <c r="A239" s="28" t="str">
        <f>IF(Items!$B238="","",Items!$A238)</f>
        <v>6009635830000</v>
      </c>
      <c r="B239" s="28" t="str">
        <f>IF(Items!$B238="","",Items!$B238)</f>
        <v>Counter Book 1q 96pgs</v>
      </c>
      <c r="C239" s="32">
        <f>IF($B239="","",Items!$G238+SUMIFS(PurQty,PurItem,$B239,PurDate,"&lt;="&amp;$D$2)-SUMIFS(SalQty,SalItem,$B239,SalDate,"&lt;="&amp;$D$2)-SUMIFS(WoQty,WoItem,$B239,WoDate,"&lt;="&amp;$D$2)+SUMIFS(AdjQty,AdjItem,$B239,AdjDate,"&lt;="&amp;$D$2)+SUMIFS(LinVarQty,LinItem,$B239,LinPosted,"YES",LinDate,"&lt;="&amp;$D$2,LinID,"&lt;&gt;"&amp;$B$2))</f>
        <v>0</v>
      </c>
      <c r="D239" s="84">
        <v>0</v>
      </c>
      <c r="E239" s="32">
        <f t="shared" si="6"/>
        <v>0</v>
      </c>
      <c r="F239" s="33">
        <f>IF($B239="","",Items!$I238)</f>
        <v>13.0425</v>
      </c>
      <c r="G239" s="33">
        <f t="shared" si="7"/>
        <v>0</v>
      </c>
      <c r="H239" s="85"/>
    </row>
    <row r="240" spans="1:8" hidden="1" x14ac:dyDescent="0.25">
      <c r="A240" s="28" t="str">
        <f>IF(Items!$B239="","",Items!$A239)</f>
        <v>6009803563327</v>
      </c>
      <c r="B240" s="28" t="str">
        <f>IF(Items!$B239="","",Items!$B239)</f>
        <v>Counter Book 2q 192pgs</v>
      </c>
      <c r="C240" s="32">
        <f>IF($B240="","",Items!$G239+SUMIFS(PurQty,PurItem,$B240,PurDate,"&lt;="&amp;$D$2)-SUMIFS(SalQty,SalItem,$B240,SalDate,"&lt;="&amp;$D$2)-SUMIFS(WoQty,WoItem,$B240,WoDate,"&lt;="&amp;$D$2)+SUMIFS(AdjQty,AdjItem,$B240,AdjDate,"&lt;="&amp;$D$2)+SUMIFS(LinVarQty,LinItem,$B240,LinPosted,"YES",LinDate,"&lt;="&amp;$D$2,LinID,"&lt;&gt;"&amp;$B$2))</f>
        <v>0</v>
      </c>
      <c r="D240" s="84">
        <v>0</v>
      </c>
      <c r="E240" s="32">
        <f t="shared" si="6"/>
        <v>0</v>
      </c>
      <c r="F240" s="33">
        <f>IF($B240="","",Items!$I239)</f>
        <v>19.567499999999999</v>
      </c>
      <c r="G240" s="33">
        <f t="shared" si="7"/>
        <v>0</v>
      </c>
      <c r="H240" s="85"/>
    </row>
    <row r="241" spans="1:8" hidden="1" x14ac:dyDescent="0.25">
      <c r="A241" s="28" t="str">
        <f>IF(Items!$B240="","",Items!$A240)</f>
        <v>6009635830123</v>
      </c>
      <c r="B241" s="28" t="str">
        <f>IF(Items!$B240="","",Items!$B240)</f>
        <v>Counter Book 3q 288pgs</v>
      </c>
      <c r="C241" s="32">
        <f>IF($B241="","",Items!$G240+SUMIFS(PurQty,PurItem,$B241,PurDate,"&lt;="&amp;$D$2)-SUMIFS(SalQty,SalItem,$B241,SalDate,"&lt;="&amp;$D$2)-SUMIFS(WoQty,WoItem,$B241,WoDate,"&lt;="&amp;$D$2)+SUMIFS(AdjQty,AdjItem,$B241,AdjDate,"&lt;="&amp;$D$2)+SUMIFS(LinVarQty,LinItem,$B241,LinPosted,"YES",LinDate,"&lt;="&amp;$D$2,LinID,"&lt;&gt;"&amp;$B$2))</f>
        <v>0</v>
      </c>
      <c r="D241" s="84">
        <v>0</v>
      </c>
      <c r="E241" s="32">
        <f t="shared" si="6"/>
        <v>0</v>
      </c>
      <c r="F241" s="33">
        <f>IF($B241="","",Items!$I240)</f>
        <v>29.3475</v>
      </c>
      <c r="G241" s="33">
        <f t="shared" si="7"/>
        <v>0</v>
      </c>
      <c r="H241" s="85"/>
    </row>
    <row r="242" spans="1:8" hidden="1" x14ac:dyDescent="0.25">
      <c r="A242" s="28" t="str">
        <f>IF(Items!$B241="","",Items!$A241)</f>
        <v>6009698063155</v>
      </c>
      <c r="B242" s="28" t="str">
        <f>IF(Items!$B241="","",Items!$B241)</f>
        <v>Counter Book Brown 1q 96pgs</v>
      </c>
      <c r="C242" s="32">
        <f>IF($B242="","",Items!$G241+SUMIFS(PurQty,PurItem,$B242,PurDate,"&lt;="&amp;$D$2)-SUMIFS(SalQty,SalItem,$B242,SalDate,"&lt;="&amp;$D$2)-SUMIFS(WoQty,WoItem,$B242,WoDate,"&lt;="&amp;$D$2)+SUMIFS(AdjQty,AdjItem,$B242,AdjDate,"&lt;="&amp;$D$2)+SUMIFS(LinVarQty,LinItem,$B242,LinPosted,"YES",LinDate,"&lt;="&amp;$D$2,LinID,"&lt;&gt;"&amp;$B$2))</f>
        <v>0</v>
      </c>
      <c r="D242" s="84">
        <v>0</v>
      </c>
      <c r="E242" s="32">
        <f t="shared" si="6"/>
        <v>0</v>
      </c>
      <c r="F242" s="33">
        <f>IF($B242="","",Items!$I241)</f>
        <v>13.0425</v>
      </c>
      <c r="G242" s="33">
        <f t="shared" si="7"/>
        <v>0</v>
      </c>
      <c r="H242" s="85"/>
    </row>
    <row r="243" spans="1:8" hidden="1" x14ac:dyDescent="0.25">
      <c r="A243" s="28" t="str">
        <f>IF(Items!$B242="","",Items!$A242)</f>
        <v>1738</v>
      </c>
      <c r="B243" s="28" t="str">
        <f>IF(Items!$B242="","",Items!$B242)</f>
        <v>Cream Puff</v>
      </c>
      <c r="C243" s="32">
        <f>IF($B243="","",Items!$G242+SUMIFS(PurQty,PurItem,$B243,PurDate,"&lt;="&amp;$D$2)-SUMIFS(SalQty,SalItem,$B243,SalDate,"&lt;="&amp;$D$2)-SUMIFS(WoQty,WoItem,$B243,WoDate,"&lt;="&amp;$D$2)+SUMIFS(AdjQty,AdjItem,$B243,AdjDate,"&lt;="&amp;$D$2)+SUMIFS(LinVarQty,LinItem,$B243,LinPosted,"YES",LinDate,"&lt;="&amp;$D$2,LinID,"&lt;&gt;"&amp;$B$2))</f>
        <v>0</v>
      </c>
      <c r="D243" s="84">
        <v>0</v>
      </c>
      <c r="E243" s="32">
        <f t="shared" si="6"/>
        <v>0</v>
      </c>
      <c r="F243" s="33">
        <f>IF($B243="","",Items!$I242)</f>
        <v>9.7799999999999994</v>
      </c>
      <c r="G243" s="33">
        <f t="shared" si="7"/>
        <v>0</v>
      </c>
      <c r="H243" s="85"/>
    </row>
    <row r="244" spans="1:8" hidden="1" x14ac:dyDescent="0.25">
      <c r="A244" s="28" t="str">
        <f>IF(Items!$B243="","",Items!$A243)</f>
        <v>54490000664846</v>
      </c>
      <c r="B244" s="28" t="str">
        <f>IF(Items!$B243="","",Items!$B243)</f>
        <v>Creme Soda Pet 440ml</v>
      </c>
      <c r="C244" s="32">
        <f>IF($B244="","",Items!$G243+SUMIFS(PurQty,PurItem,$B244,PurDate,"&lt;="&amp;$D$2)-SUMIFS(SalQty,SalItem,$B244,SalDate,"&lt;="&amp;$D$2)-SUMIFS(WoQty,WoItem,$B244,WoDate,"&lt;="&amp;$D$2)+SUMIFS(AdjQty,AdjItem,$B244,AdjDate,"&lt;="&amp;$D$2)+SUMIFS(LinVarQty,LinItem,$B244,LinPosted,"YES",LinDate,"&lt;="&amp;$D$2,LinID,"&lt;&gt;"&amp;$B$2))</f>
        <v>0</v>
      </c>
      <c r="D244" s="84">
        <v>0</v>
      </c>
      <c r="E244" s="32">
        <f t="shared" si="6"/>
        <v>0</v>
      </c>
      <c r="F244" s="33">
        <f>IF($B244="","",Items!$I243)</f>
        <v>9.7799999999999994</v>
      </c>
      <c r="G244" s="33">
        <f t="shared" si="7"/>
        <v>0</v>
      </c>
      <c r="H244" s="85"/>
    </row>
    <row r="245" spans="1:8" hidden="1" x14ac:dyDescent="0.25">
      <c r="A245" s="28" t="str">
        <f>IF(Items!$B244="","",Items!$A244)</f>
        <v>6001308204262</v>
      </c>
      <c r="B245" s="28" t="str">
        <f>IF(Items!$B244="","",Items!$B244)</f>
        <v>Cremora Satchet 125g</v>
      </c>
      <c r="C245" s="32">
        <f>IF($B245="","",Items!$G244+SUMIFS(PurQty,PurItem,$B245,PurDate,"&lt;="&amp;$D$2)-SUMIFS(SalQty,SalItem,$B245,SalDate,"&lt;="&amp;$D$2)-SUMIFS(WoQty,WoItem,$B245,WoDate,"&lt;="&amp;$D$2)+SUMIFS(AdjQty,AdjItem,$B245,AdjDate,"&lt;="&amp;$D$2)+SUMIFS(LinVarQty,LinItem,$B245,LinPosted,"YES",LinDate,"&lt;="&amp;$D$2,LinID,"&lt;&gt;"&amp;$B$2))</f>
        <v>0</v>
      </c>
      <c r="D245" s="84">
        <v>0</v>
      </c>
      <c r="E245" s="32">
        <f t="shared" si="6"/>
        <v>0</v>
      </c>
      <c r="F245" s="33">
        <f>IF($B245="","",Items!$I244)</f>
        <v>16.305</v>
      </c>
      <c r="G245" s="33">
        <f t="shared" si="7"/>
        <v>0</v>
      </c>
      <c r="H245" s="85"/>
    </row>
    <row r="246" spans="1:8" hidden="1" x14ac:dyDescent="0.25">
      <c r="A246" s="28" t="str">
        <f>IF(Items!$B245="","",Items!$A245)</f>
        <v>6009602763850</v>
      </c>
      <c r="B246" s="28" t="str">
        <f>IF(Items!$B245="","",Items!$B245)</f>
        <v>Crez Bubble Bath 1.7ltr</v>
      </c>
      <c r="C246" s="32">
        <f>IF($B246="","",Items!$G245+SUMIFS(PurQty,PurItem,$B246,PurDate,"&lt;="&amp;$D$2)-SUMIFS(SalQty,SalItem,$B246,SalDate,"&lt;="&amp;$D$2)-SUMIFS(WoQty,WoItem,$B246,WoDate,"&lt;="&amp;$D$2)+SUMIFS(AdjQty,AdjItem,$B246,AdjDate,"&lt;="&amp;$D$2)+SUMIFS(LinVarQty,LinItem,$B246,LinPosted,"YES",LinDate,"&lt;="&amp;$D$2,LinID,"&lt;&gt;"&amp;$B$2))</f>
        <v>0</v>
      </c>
      <c r="D246" s="84">
        <v>0</v>
      </c>
      <c r="E246" s="32">
        <f t="shared" si="6"/>
        <v>0</v>
      </c>
      <c r="F246" s="33">
        <f>IF($B246="","",Items!$I245)</f>
        <v>45.854999999999997</v>
      </c>
      <c r="G246" s="33">
        <f t="shared" si="7"/>
        <v>0</v>
      </c>
      <c r="H246" s="85"/>
    </row>
    <row r="247" spans="1:8" hidden="1" x14ac:dyDescent="0.25">
      <c r="A247" s="28" t="str">
        <f>IF(Items!$B246="","",Items!$A246)</f>
        <v>6009602760729</v>
      </c>
      <c r="B247" s="28" t="str">
        <f>IF(Items!$B246="","",Items!$B246)</f>
        <v>Crez Pure Glycerine 500mls</v>
      </c>
      <c r="C247" s="32">
        <f>IF($B247="","",Items!$G246+SUMIFS(PurQty,PurItem,$B247,PurDate,"&lt;="&amp;$D$2)-SUMIFS(SalQty,SalItem,$B247,SalDate,"&lt;="&amp;$D$2)-SUMIFS(WoQty,WoItem,$B247,WoDate,"&lt;="&amp;$D$2)+SUMIFS(AdjQty,AdjItem,$B247,AdjDate,"&lt;="&amp;$D$2)+SUMIFS(LinVarQty,LinItem,$B247,LinPosted,"YES",LinDate,"&lt;="&amp;$D$2,LinID,"&lt;&gt;"&amp;$B$2))</f>
        <v>0</v>
      </c>
      <c r="D247" s="84">
        <v>0</v>
      </c>
      <c r="E247" s="32">
        <f t="shared" si="6"/>
        <v>0</v>
      </c>
      <c r="F247" s="33">
        <f>IF($B247="","",Items!$I246)</f>
        <v>32.61</v>
      </c>
      <c r="G247" s="33">
        <f t="shared" si="7"/>
        <v>0</v>
      </c>
      <c r="H247" s="85"/>
    </row>
    <row r="248" spans="1:8" x14ac:dyDescent="0.25">
      <c r="A248" s="28" t="str">
        <f>IF(Items!$B247="","",Items!$A247)</f>
        <v>6009644925476</v>
      </c>
      <c r="B248" s="28" t="str">
        <f>IF(Items!$B247="","",Items!$B247)</f>
        <v>Crinkles 30g</v>
      </c>
      <c r="C248" s="32">
        <f>IF($B248="","",Items!$G247+SUMIFS(PurQty,PurItem,$B248,PurDate,"&lt;="&amp;$D$2)-SUMIFS(SalQty,SalItem,$B248,SalDate,"&lt;="&amp;$D$2)-SUMIFS(WoQty,WoItem,$B248,WoDate,"&lt;="&amp;$D$2)+SUMIFS(AdjQty,AdjItem,$B248,AdjDate,"&lt;="&amp;$D$2)+SUMIFS(LinVarQty,LinItem,$B248,LinPosted,"YES",LinDate,"&lt;="&amp;$D$2,LinID,"&lt;&gt;"&amp;$B$2))</f>
        <v>-6</v>
      </c>
      <c r="D248" s="84">
        <v>11</v>
      </c>
      <c r="E248" s="32">
        <f t="shared" si="6"/>
        <v>17</v>
      </c>
      <c r="F248" s="33">
        <f>IF($B248="","",Items!$I247)</f>
        <v>6.4950000000000001</v>
      </c>
      <c r="G248" s="33">
        <f t="shared" si="7"/>
        <v>110.41500000000001</v>
      </c>
      <c r="H248" s="85"/>
    </row>
    <row r="249" spans="1:8" x14ac:dyDescent="0.25">
      <c r="A249" s="28" t="str">
        <f>IF(Items!$B248="","",Items!$A248)</f>
        <v>6009537016687</v>
      </c>
      <c r="B249" s="28" t="str">
        <f>IF(Items!$B248="","",Items!$B248)</f>
        <v>Crinkles Cheese 125g</v>
      </c>
      <c r="C249" s="32">
        <f>IF($B249="","",Items!$G248+SUMIFS(PurQty,PurItem,$B249,PurDate,"&lt;="&amp;$D$2)-SUMIFS(SalQty,SalItem,$B249,SalDate,"&lt;="&amp;$D$2)-SUMIFS(WoQty,WoItem,$B249,WoDate,"&lt;="&amp;$D$2)+SUMIFS(AdjQty,AdjItem,$B249,AdjDate,"&lt;="&amp;$D$2)+SUMIFS(LinVarQty,LinItem,$B249,LinPosted,"YES",LinDate,"&lt;="&amp;$D$2,LinID,"&lt;&gt;"&amp;$B$2))</f>
        <v>10</v>
      </c>
      <c r="D249" s="84">
        <v>9</v>
      </c>
      <c r="E249" s="32">
        <f t="shared" si="6"/>
        <v>-1</v>
      </c>
      <c r="F249" s="33">
        <f>IF($B249="","",Items!$I248)</f>
        <v>18.706666666666667</v>
      </c>
      <c r="G249" s="33">
        <f t="shared" si="7"/>
        <v>-18.706666666666667</v>
      </c>
      <c r="H249" s="85"/>
    </row>
    <row r="250" spans="1:8" x14ac:dyDescent="0.25">
      <c r="A250" s="28" t="str">
        <f>IF(Items!$B249="","",Items!$A249)</f>
        <v>6009537016700</v>
      </c>
      <c r="B250" s="28" t="str">
        <f>IF(Items!$B249="","",Items!$B249)</f>
        <v>Crinkles Fruit Chartney 125g</v>
      </c>
      <c r="C250" s="32">
        <f>IF($B250="","",Items!$G249+SUMIFS(PurQty,PurItem,$B250,PurDate,"&lt;="&amp;$D$2)-SUMIFS(SalQty,SalItem,$B250,SalDate,"&lt;="&amp;$D$2)-SUMIFS(WoQty,WoItem,$B250,WoDate,"&lt;="&amp;$D$2)+SUMIFS(AdjQty,AdjItem,$B250,AdjDate,"&lt;="&amp;$D$2)+SUMIFS(LinVarQty,LinItem,$B250,LinPosted,"YES",LinDate,"&lt;="&amp;$D$2,LinID,"&lt;&gt;"&amp;$B$2))</f>
        <v>10</v>
      </c>
      <c r="D250" s="84">
        <v>11</v>
      </c>
      <c r="E250" s="32">
        <f t="shared" si="6"/>
        <v>1</v>
      </c>
      <c r="F250" s="33">
        <f>IF($B250="","",Items!$I249)</f>
        <v>18.706666666666667</v>
      </c>
      <c r="G250" s="33">
        <f t="shared" si="7"/>
        <v>18.706666666666667</v>
      </c>
      <c r="H250" s="85"/>
    </row>
    <row r="251" spans="1:8" hidden="1" x14ac:dyDescent="0.25">
      <c r="A251" s="28" t="str">
        <f>IF(Items!$B250="","",Items!$A250)</f>
        <v>6009537016717</v>
      </c>
      <c r="B251" s="28" t="str">
        <f>IF(Items!$B250="","",Items!$B250)</f>
        <v>Crinkles Mexican Chill 125g</v>
      </c>
      <c r="C251" s="32">
        <f>IF($B251="","",Items!$G250+SUMIFS(PurQty,PurItem,$B251,PurDate,"&lt;="&amp;$D$2)-SUMIFS(SalQty,SalItem,$B251,SalDate,"&lt;="&amp;$D$2)-SUMIFS(WoQty,WoItem,$B251,WoDate,"&lt;="&amp;$D$2)+SUMIFS(AdjQty,AdjItem,$B251,AdjDate,"&lt;="&amp;$D$2)+SUMIFS(LinVarQty,LinItem,$B251,LinPosted,"YES",LinDate,"&lt;="&amp;$D$2,LinID,"&lt;&gt;"&amp;$B$2))</f>
        <v>0</v>
      </c>
      <c r="D251" s="84">
        <v>0</v>
      </c>
      <c r="E251" s="32">
        <f t="shared" si="6"/>
        <v>0</v>
      </c>
      <c r="F251" s="33">
        <f>IF($B251="","",Items!$I250)</f>
        <v>12.99</v>
      </c>
      <c r="G251" s="33">
        <f t="shared" si="7"/>
        <v>0</v>
      </c>
      <c r="H251" s="85"/>
    </row>
    <row r="252" spans="1:8" x14ac:dyDescent="0.25">
      <c r="A252" s="28" t="str">
        <f>IF(Items!$B251="","",Items!$A251)</f>
        <v>6007497083060</v>
      </c>
      <c r="B252" s="28" t="str">
        <f>IF(Items!$B251="","",Items!$B251)</f>
        <v>Crunchie Cookies 250g</v>
      </c>
      <c r="C252" s="32">
        <f>IF($B252="","",Items!$G251+SUMIFS(PurQty,PurItem,$B252,PurDate,"&lt;="&amp;$D$2)-SUMIFS(SalQty,SalItem,$B252,SalDate,"&lt;="&amp;$D$2)-SUMIFS(WoQty,WoItem,$B252,WoDate,"&lt;="&amp;$D$2)+SUMIFS(AdjQty,AdjItem,$B252,AdjDate,"&lt;="&amp;$D$2)+SUMIFS(LinVarQty,LinItem,$B252,LinPosted,"YES",LinDate,"&lt;="&amp;$D$2,LinID,"&lt;&gt;"&amp;$B$2))</f>
        <v>-1</v>
      </c>
      <c r="D252" s="84">
        <v>0</v>
      </c>
      <c r="E252" s="32">
        <f t="shared" si="6"/>
        <v>1</v>
      </c>
      <c r="F252" s="33">
        <f>IF($B252="","",Items!$I251)</f>
        <v>13.0425</v>
      </c>
      <c r="G252" s="33">
        <f t="shared" si="7"/>
        <v>13.0425</v>
      </c>
      <c r="H252" s="85"/>
    </row>
    <row r="253" spans="1:8" hidden="1" x14ac:dyDescent="0.25">
      <c r="A253" s="28" t="str">
        <f>IF(Items!$B252="","",Items!$A252)</f>
        <v>6001065036427</v>
      </c>
      <c r="B253" s="28" t="str">
        <f>IF(Items!$B252="","",Items!$B252)</f>
        <v>Crunchieschoco 40g</v>
      </c>
      <c r="C253" s="32">
        <f>IF($B253="","",Items!$G252+SUMIFS(PurQty,PurItem,$B253,PurDate,"&lt;="&amp;$D$2)-SUMIFS(SalQty,SalItem,$B253,SalDate,"&lt;="&amp;$D$2)-SUMIFS(WoQty,WoItem,$B253,WoDate,"&lt;="&amp;$D$2)+SUMIFS(AdjQty,AdjItem,$B253,AdjDate,"&lt;="&amp;$D$2)+SUMIFS(LinVarQty,LinItem,$B253,LinPosted,"YES",LinDate,"&lt;="&amp;$D$2,LinID,"&lt;&gt;"&amp;$B$2))</f>
        <v>0</v>
      </c>
      <c r="D253" s="84">
        <v>0</v>
      </c>
      <c r="E253" s="32">
        <f t="shared" si="6"/>
        <v>0</v>
      </c>
      <c r="F253" s="33">
        <f>IF($B253="","",Items!$I252)</f>
        <v>12.99</v>
      </c>
      <c r="G253" s="33">
        <f t="shared" si="7"/>
        <v>0</v>
      </c>
      <c r="H253" s="85"/>
    </row>
    <row r="254" spans="1:8" x14ac:dyDescent="0.25">
      <c r="A254" s="28" t="str">
        <f>IF(Items!$B253="","",Items!$A253)</f>
        <v>6005964000275</v>
      </c>
      <c r="B254" s="28" t="str">
        <f>IF(Items!$B253="","",Items!$B253)</f>
        <v>Crystal Cough Drops</v>
      </c>
      <c r="C254" s="32">
        <f>IF($B254="","",Items!$G253+SUMIFS(PurQty,PurItem,$B254,PurDate,"&lt;="&amp;$D$2)-SUMIFS(SalQty,SalItem,$B254,SalDate,"&lt;="&amp;$D$2)-SUMIFS(WoQty,WoItem,$B254,WoDate,"&lt;="&amp;$D$2)+SUMIFS(AdjQty,AdjItem,$B254,AdjDate,"&lt;="&amp;$D$2)+SUMIFS(LinVarQty,LinItem,$B254,LinPosted,"YES",LinDate,"&lt;="&amp;$D$2,LinID,"&lt;&gt;"&amp;$B$2))</f>
        <v>5</v>
      </c>
      <c r="D254" s="84">
        <v>1</v>
      </c>
      <c r="E254" s="32">
        <f t="shared" si="6"/>
        <v>-4</v>
      </c>
      <c r="F254" s="33">
        <f>IF($B254="","",Items!$I253)</f>
        <v>6.5250000000000004</v>
      </c>
      <c r="G254" s="33">
        <f t="shared" si="7"/>
        <v>-26.1</v>
      </c>
      <c r="H254" s="85"/>
    </row>
    <row r="255" spans="1:8" hidden="1" x14ac:dyDescent="0.25">
      <c r="A255" s="28" t="str">
        <f>IF(Items!$B254="","",Items!$A254)</f>
        <v>6005964000558</v>
      </c>
      <c r="B255" s="28" t="str">
        <f>IF(Items!$B254="","",Items!$B254)</f>
        <v>Crystal Juby Bears 100g</v>
      </c>
      <c r="C255" s="32">
        <f>IF($B255="","",Items!$G254+SUMIFS(PurQty,PurItem,$B255,PurDate,"&lt;="&amp;$D$2)-SUMIFS(SalQty,SalItem,$B255,SalDate,"&lt;="&amp;$D$2)-SUMIFS(WoQty,WoItem,$B255,WoDate,"&lt;="&amp;$D$2)+SUMIFS(AdjQty,AdjItem,$B255,AdjDate,"&lt;="&amp;$D$2)+SUMIFS(LinVarQty,LinItem,$B255,LinPosted,"YES",LinDate,"&lt;="&amp;$D$2,LinID,"&lt;&gt;"&amp;$B$2))</f>
        <v>0</v>
      </c>
      <c r="D255" s="84">
        <v>0</v>
      </c>
      <c r="E255" s="32">
        <f t="shared" si="6"/>
        <v>0</v>
      </c>
      <c r="F255" s="33">
        <f>IF($B255="","",Items!$I254)</f>
        <v>13.0425</v>
      </c>
      <c r="G255" s="33">
        <f t="shared" si="7"/>
        <v>0</v>
      </c>
      <c r="H255" s="85"/>
    </row>
    <row r="256" spans="1:8" hidden="1" x14ac:dyDescent="0.25">
      <c r="A256" s="28" t="str">
        <f>IF(Items!$B255="","",Items!$A255)</f>
        <v>6005964000398</v>
      </c>
      <c r="B256" s="28" t="str">
        <f>IF(Items!$B255="","",Items!$B255)</f>
        <v>Crystal Menthomints Rolls</v>
      </c>
      <c r="C256" s="32">
        <f>IF($B256="","",Items!$G255+SUMIFS(PurQty,PurItem,$B256,PurDate,"&lt;="&amp;$D$2)-SUMIFS(SalQty,SalItem,$B256,SalDate,"&lt;="&amp;$D$2)-SUMIFS(WoQty,WoItem,$B256,WoDate,"&lt;="&amp;$D$2)+SUMIFS(AdjQty,AdjItem,$B256,AdjDate,"&lt;="&amp;$D$2)+SUMIFS(LinVarQty,LinItem,$B256,LinPosted,"YES",LinDate,"&lt;="&amp;$D$2,LinID,"&lt;&gt;"&amp;$B$2))</f>
        <v>0</v>
      </c>
      <c r="D256" s="84">
        <v>0</v>
      </c>
      <c r="E256" s="32">
        <f t="shared" si="6"/>
        <v>0</v>
      </c>
      <c r="F256" s="33">
        <f>IF($B256="","",Items!$I255)</f>
        <v>9.7799999999999994</v>
      </c>
      <c r="G256" s="33">
        <f t="shared" si="7"/>
        <v>0</v>
      </c>
      <c r="H256" s="85"/>
    </row>
    <row r="257" spans="1:8" x14ac:dyDescent="0.25">
      <c r="A257" s="28" t="str">
        <f>IF(Items!$B256="","",Items!$A256)</f>
        <v>26B1</v>
      </c>
      <c r="B257" s="28" t="str">
        <f>IF(Items!$B256="","",Items!$B256)</f>
        <v>Crystal Sweets Mints</v>
      </c>
      <c r="C257" s="32">
        <f>IF($B257="","",Items!$G256+SUMIFS(PurQty,PurItem,$B257,PurDate,"&lt;="&amp;$D$2)-SUMIFS(SalQty,SalItem,$B257,SalDate,"&lt;="&amp;$D$2)-SUMIFS(WoQty,WoItem,$B257,WoDate,"&lt;="&amp;$D$2)+SUMIFS(AdjQty,AdjItem,$B257,AdjDate,"&lt;="&amp;$D$2)+SUMIFS(LinVarQty,LinItem,$B257,LinPosted,"YES",LinDate,"&lt;="&amp;$D$2,LinID,"&lt;&gt;"&amp;$B$2))</f>
        <v>8</v>
      </c>
      <c r="D257" s="84">
        <v>1</v>
      </c>
      <c r="E257" s="32">
        <f t="shared" si="6"/>
        <v>-7</v>
      </c>
      <c r="F257" s="33">
        <f>IF($B257="","",Items!$I256)</f>
        <v>0.65249999999999997</v>
      </c>
      <c r="G257" s="33">
        <f t="shared" si="7"/>
        <v>-4.5674999999999999</v>
      </c>
      <c r="H257" s="85"/>
    </row>
    <row r="258" spans="1:8" x14ac:dyDescent="0.25">
      <c r="A258" s="28" t="str">
        <f>IF(Items!$B257="","",Items!$A257)</f>
        <v>A223</v>
      </c>
      <c r="B258" s="28" t="str">
        <f>IF(Items!$B257="","",Items!$B257)</f>
        <v>Crystal Toffees</v>
      </c>
      <c r="C258" s="32">
        <f>IF($B258="","",Items!$G257+SUMIFS(PurQty,PurItem,$B258,PurDate,"&lt;="&amp;$D$2)-SUMIFS(SalQty,SalItem,$B258,SalDate,"&lt;="&amp;$D$2)-SUMIFS(WoQty,WoItem,$B258,WoDate,"&lt;="&amp;$D$2)+SUMIFS(AdjQty,AdjItem,$B258,AdjDate,"&lt;="&amp;$D$2)+SUMIFS(LinVarQty,LinItem,$B258,LinPosted,"YES",LinDate,"&lt;="&amp;$D$2,LinID,"&lt;&gt;"&amp;$B$2))</f>
        <v>1451</v>
      </c>
      <c r="D258" s="84">
        <v>933</v>
      </c>
      <c r="E258" s="32">
        <f t="shared" si="6"/>
        <v>-518</v>
      </c>
      <c r="F258" s="33">
        <f>IF($B258="","",Items!$I257)</f>
        <v>0.65249999999999997</v>
      </c>
      <c r="G258" s="33">
        <f t="shared" si="7"/>
        <v>-337.995</v>
      </c>
      <c r="H258" s="85"/>
    </row>
    <row r="259" spans="1:8" hidden="1" x14ac:dyDescent="0.25">
      <c r="A259" s="28" t="str">
        <f>IF(Items!$B258="","",Items!$A258)</f>
        <v>6546356885242</v>
      </c>
      <c r="B259" s="28" t="str">
        <f>IF(Items!$B258="","",Items!$B258)</f>
        <v>C-TYPRE D/Cable</v>
      </c>
      <c r="C259" s="32">
        <f>IF($B259="","",Items!$G258+SUMIFS(PurQty,PurItem,$B259,PurDate,"&lt;="&amp;$D$2)-SUMIFS(SalQty,SalItem,$B259,SalDate,"&lt;="&amp;$D$2)-SUMIFS(WoQty,WoItem,$B259,WoDate,"&lt;="&amp;$D$2)+SUMIFS(AdjQty,AdjItem,$B259,AdjDate,"&lt;="&amp;$D$2)+SUMIFS(LinVarQty,LinItem,$B259,LinPosted,"YES",LinDate,"&lt;="&amp;$D$2,LinID,"&lt;&gt;"&amp;$B$2))</f>
        <v>0</v>
      </c>
      <c r="D259" s="84">
        <v>0</v>
      </c>
      <c r="E259" s="32">
        <f t="shared" si="6"/>
        <v>0</v>
      </c>
      <c r="F259" s="33">
        <f>IF($B259="","",Items!$I258)</f>
        <v>45.652500000000003</v>
      </c>
      <c r="G259" s="33">
        <f t="shared" si="7"/>
        <v>0</v>
      </c>
      <c r="H259" s="85"/>
    </row>
    <row r="260" spans="1:8" x14ac:dyDescent="0.25">
      <c r="A260" s="28" t="str">
        <f>IF(Items!$B259="","",Items!$A259)</f>
        <v>0101233</v>
      </c>
      <c r="B260" s="28" t="str">
        <f>IF(Items!$B259="","",Items!$B259)</f>
        <v>Cupcake</v>
      </c>
      <c r="C260" s="32">
        <f>IF($B260="","",Items!$G259+SUMIFS(PurQty,PurItem,$B260,PurDate,"&lt;="&amp;$D$2)-SUMIFS(SalQty,SalItem,$B260,SalDate,"&lt;="&amp;$D$2)-SUMIFS(WoQty,WoItem,$B260,WoDate,"&lt;="&amp;$D$2)+SUMIFS(AdjQty,AdjItem,$B260,AdjDate,"&lt;="&amp;$D$2)+SUMIFS(LinVarQty,LinItem,$B260,LinPosted,"YES",LinDate,"&lt;="&amp;$D$2,LinID,"&lt;&gt;"&amp;$B$2))</f>
        <v>-5</v>
      </c>
      <c r="D260" s="84">
        <v>0</v>
      </c>
      <c r="E260" s="32">
        <f t="shared" si="6"/>
        <v>5</v>
      </c>
      <c r="F260" s="33">
        <f>IF($B260="","",Items!$I259)</f>
        <v>6.5250000000000004</v>
      </c>
      <c r="G260" s="33">
        <f t="shared" si="7"/>
        <v>32.625</v>
      </c>
      <c r="H260" s="85"/>
    </row>
    <row r="261" spans="1:8" hidden="1" x14ac:dyDescent="0.25">
      <c r="A261" s="28" t="str">
        <f>IF(Items!$B260="","",Items!$A260)</f>
        <v>5449000045249</v>
      </c>
      <c r="B261" s="28" t="str">
        <f>IF(Items!$B260="","",Items!$B260)</f>
        <v>Cuppy Apple 200ml</v>
      </c>
      <c r="C261" s="32">
        <f>IF($B261="","",Items!$G260+SUMIFS(PurQty,PurItem,$B261,PurDate,"&lt;="&amp;$D$2)-SUMIFS(SalQty,SalItem,$B261,SalDate,"&lt;="&amp;$D$2)-SUMIFS(WoQty,WoItem,$B261,WoDate,"&lt;="&amp;$D$2)+SUMIFS(AdjQty,AdjItem,$B261,AdjDate,"&lt;="&amp;$D$2)+SUMIFS(LinVarQty,LinItem,$B261,LinPosted,"YES",LinDate,"&lt;="&amp;$D$2,LinID,"&lt;&gt;"&amp;$B$2))</f>
        <v>0</v>
      </c>
      <c r="D261" s="84">
        <v>0</v>
      </c>
      <c r="E261" s="32">
        <f t="shared" si="6"/>
        <v>0</v>
      </c>
      <c r="F261" s="33">
        <f>IF($B261="","",Items!$I260)</f>
        <v>13.0425</v>
      </c>
      <c r="G261" s="33">
        <f t="shared" si="7"/>
        <v>0</v>
      </c>
      <c r="H261" s="85"/>
    </row>
    <row r="262" spans="1:8" hidden="1" x14ac:dyDescent="0.25">
      <c r="A262" s="28" t="str">
        <f>IF(Items!$B261="","",Items!$A261)</f>
        <v>5449000256010</v>
      </c>
      <c r="B262" s="28" t="str">
        <f>IF(Items!$B261="","",Items!$B261)</f>
        <v>Cuppy Breakfast  200ml</v>
      </c>
      <c r="C262" s="32">
        <f>IF($B262="","",Items!$G261+SUMIFS(PurQty,PurItem,$B262,PurDate,"&lt;="&amp;$D$2)-SUMIFS(SalQty,SalItem,$B262,SalDate,"&lt;="&amp;$D$2)-SUMIFS(WoQty,WoItem,$B262,WoDate,"&lt;="&amp;$D$2)+SUMIFS(AdjQty,AdjItem,$B262,AdjDate,"&lt;="&amp;$D$2)+SUMIFS(LinVarQty,LinItem,$B262,LinPosted,"YES",LinDate,"&lt;="&amp;$D$2,LinID,"&lt;&gt;"&amp;$B$2))</f>
        <v>0</v>
      </c>
      <c r="D262" s="84">
        <v>0</v>
      </c>
      <c r="E262" s="32">
        <f t="shared" ref="E262:E325" si="8">IF(OR($B262="",$D262=""),"",$D262-$C262)</f>
        <v>0</v>
      </c>
      <c r="F262" s="33">
        <f>IF($B262="","",Items!$I261)</f>
        <v>13.0425</v>
      </c>
      <c r="G262" s="33">
        <f t="shared" ref="G262:G325" si="9">IF($E262="","",$E262*$F262)</f>
        <v>0</v>
      </c>
      <c r="H262" s="85"/>
    </row>
    <row r="263" spans="1:8" hidden="1" x14ac:dyDescent="0.25">
      <c r="A263" s="28" t="str">
        <f>IF(Items!$B262="","",Items!$A262)</f>
        <v>5449000255914</v>
      </c>
      <c r="B263" s="28" t="str">
        <f>IF(Items!$B262="","",Items!$B262)</f>
        <v>Cuppy Mango N Orange 200ml</v>
      </c>
      <c r="C263" s="32">
        <f>IF($B263="","",Items!$G262+SUMIFS(PurQty,PurItem,$B263,PurDate,"&lt;="&amp;$D$2)-SUMIFS(SalQty,SalItem,$B263,SalDate,"&lt;="&amp;$D$2)-SUMIFS(WoQty,WoItem,$B263,WoDate,"&lt;="&amp;$D$2)+SUMIFS(AdjQty,AdjItem,$B263,AdjDate,"&lt;="&amp;$D$2)+SUMIFS(LinVarQty,LinItem,$B263,LinPosted,"YES",LinDate,"&lt;="&amp;$D$2,LinID,"&lt;&gt;"&amp;$B$2))</f>
        <v>0</v>
      </c>
      <c r="D263" s="84">
        <v>0</v>
      </c>
      <c r="E263" s="32">
        <f t="shared" si="8"/>
        <v>0</v>
      </c>
      <c r="F263" s="33">
        <f>IF($B263="","",Items!$I262)</f>
        <v>13.0425</v>
      </c>
      <c r="G263" s="33">
        <f t="shared" si="9"/>
        <v>0</v>
      </c>
      <c r="H263" s="85"/>
    </row>
    <row r="264" spans="1:8" hidden="1" x14ac:dyDescent="0.25">
      <c r="A264" s="28" t="str">
        <f>IF(Items!$B263="","",Items!$A263)</f>
        <v>5449000045232</v>
      </c>
      <c r="B264" s="28" t="str">
        <f>IF(Items!$B263="","",Items!$B263)</f>
        <v>Cuppy Orange 200ml</v>
      </c>
      <c r="C264" s="32">
        <f>IF($B264="","",Items!$G263+SUMIFS(PurQty,PurItem,$B264,PurDate,"&lt;="&amp;$D$2)-SUMIFS(SalQty,SalItem,$B264,SalDate,"&lt;="&amp;$D$2)-SUMIFS(WoQty,WoItem,$B264,WoDate,"&lt;="&amp;$D$2)+SUMIFS(AdjQty,AdjItem,$B264,AdjDate,"&lt;="&amp;$D$2)+SUMIFS(LinVarQty,LinItem,$B264,LinPosted,"YES",LinDate,"&lt;="&amp;$D$2,LinID,"&lt;&gt;"&amp;$B$2))</f>
        <v>0</v>
      </c>
      <c r="D264" s="84">
        <v>0</v>
      </c>
      <c r="E264" s="32">
        <f t="shared" si="8"/>
        <v>0</v>
      </c>
      <c r="F264" s="33">
        <f>IF($B264="","",Items!$I263)</f>
        <v>13.0425</v>
      </c>
      <c r="G264" s="33">
        <f t="shared" si="9"/>
        <v>0</v>
      </c>
      <c r="H264" s="85"/>
    </row>
    <row r="265" spans="1:8" hidden="1" x14ac:dyDescent="0.25">
      <c r="A265" s="28" t="str">
        <f>IF(Items!$B264="","",Items!$A264)</f>
        <v>5449000255693</v>
      </c>
      <c r="B265" s="28" t="str">
        <f>IF(Items!$B264="","",Items!$B264)</f>
        <v>Cuppy Tropical 200ml</v>
      </c>
      <c r="C265" s="32">
        <f>IF($B265="","",Items!$G264+SUMIFS(PurQty,PurItem,$B265,PurDate,"&lt;="&amp;$D$2)-SUMIFS(SalQty,SalItem,$B265,SalDate,"&lt;="&amp;$D$2)-SUMIFS(WoQty,WoItem,$B265,WoDate,"&lt;="&amp;$D$2)+SUMIFS(AdjQty,AdjItem,$B265,AdjDate,"&lt;="&amp;$D$2)+SUMIFS(LinVarQty,LinItem,$B265,LinPosted,"YES",LinDate,"&lt;="&amp;$D$2,LinID,"&lt;&gt;"&amp;$B$2))</f>
        <v>0</v>
      </c>
      <c r="D265" s="84">
        <v>0</v>
      </c>
      <c r="E265" s="32">
        <f t="shared" si="8"/>
        <v>0</v>
      </c>
      <c r="F265" s="33">
        <f>IF($B265="","",Items!$I264)</f>
        <v>13.0425</v>
      </c>
      <c r="G265" s="33">
        <f t="shared" si="9"/>
        <v>0</v>
      </c>
      <c r="H265" s="85"/>
    </row>
    <row r="266" spans="1:8" hidden="1" x14ac:dyDescent="0.25">
      <c r="A266" s="28" t="str">
        <f>IF(Items!$B265="","",Items!$A265)</f>
        <v>5449000256065</v>
      </c>
      <c r="B266" s="28" t="str">
        <f>IF(Items!$B265="","",Items!$B265)</f>
        <v>Cuppy White Grape 200ml</v>
      </c>
      <c r="C266" s="32">
        <f>IF($B266="","",Items!$G265+SUMIFS(PurQty,PurItem,$B266,PurDate,"&lt;="&amp;$D$2)-SUMIFS(SalQty,SalItem,$B266,SalDate,"&lt;="&amp;$D$2)-SUMIFS(WoQty,WoItem,$B266,WoDate,"&lt;="&amp;$D$2)+SUMIFS(AdjQty,AdjItem,$B266,AdjDate,"&lt;="&amp;$D$2)+SUMIFS(LinVarQty,LinItem,$B266,LinPosted,"YES",LinDate,"&lt;="&amp;$D$2,LinID,"&lt;&gt;"&amp;$B$2))</f>
        <v>0</v>
      </c>
      <c r="D266" s="84">
        <v>0</v>
      </c>
      <c r="E266" s="32">
        <f t="shared" si="8"/>
        <v>0</v>
      </c>
      <c r="F266" s="33">
        <f>IF($B266="","",Items!$I265)</f>
        <v>13.0425</v>
      </c>
      <c r="G266" s="33">
        <f t="shared" si="9"/>
        <v>0</v>
      </c>
      <c r="H266" s="85"/>
    </row>
    <row r="267" spans="1:8" hidden="1" x14ac:dyDescent="0.25">
      <c r="A267" s="28" t="str">
        <f>IF(Items!$B266="","",Items!$A266)</f>
        <v>6006117000555</v>
      </c>
      <c r="B267" s="28" t="str">
        <f>IF(Items!$B266="","",Items!$B266)</f>
        <v>Curry Pie 100g</v>
      </c>
      <c r="C267" s="32">
        <f>IF($B267="","",Items!$G266+SUMIFS(PurQty,PurItem,$B267,PurDate,"&lt;="&amp;$D$2)-SUMIFS(SalQty,SalItem,$B267,SalDate,"&lt;="&amp;$D$2)-SUMIFS(WoQty,WoItem,$B267,WoDate,"&lt;="&amp;$D$2)+SUMIFS(AdjQty,AdjItem,$B267,AdjDate,"&lt;="&amp;$D$2)+SUMIFS(LinVarQty,LinItem,$B267,LinPosted,"YES",LinDate,"&lt;="&amp;$D$2,LinID,"&lt;&gt;"&amp;$B$2))</f>
        <v>0</v>
      </c>
      <c r="D267" s="84">
        <v>0</v>
      </c>
      <c r="E267" s="32">
        <f t="shared" si="8"/>
        <v>0</v>
      </c>
      <c r="F267" s="33">
        <f>IF($B267="","",Items!$I266)</f>
        <v>9.7799999999999994</v>
      </c>
      <c r="G267" s="33">
        <f t="shared" si="9"/>
        <v>0</v>
      </c>
      <c r="H267" s="85"/>
    </row>
    <row r="268" spans="1:8" hidden="1" x14ac:dyDescent="0.25">
      <c r="A268" s="28" t="str">
        <f>IF(Items!$B267="","",Items!$A267)</f>
        <v>3425901041650</v>
      </c>
      <c r="B268" s="28" t="str">
        <f>IF(Items!$B267="","",Items!$B267)</f>
        <v>Cvt 1 Ltr</v>
      </c>
      <c r="C268" s="32">
        <f>IF($B268="","",Items!$G267+SUMIFS(PurQty,PurItem,$B268,PurDate,"&lt;="&amp;$D$2)-SUMIFS(SalQty,SalItem,$B268,SalDate,"&lt;="&amp;$D$2)-SUMIFS(WoQty,WoItem,$B268,WoDate,"&lt;="&amp;$D$2)+SUMIFS(AdjQty,AdjItem,$B268,AdjDate,"&lt;="&amp;$D$2)+SUMIFS(LinVarQty,LinItem,$B268,LinPosted,"YES",LinDate,"&lt;="&amp;$D$2,LinID,"&lt;&gt;"&amp;$B$2))</f>
        <v>0</v>
      </c>
      <c r="D268" s="84">
        <v>0</v>
      </c>
      <c r="E268" s="32">
        <f t="shared" si="8"/>
        <v>0</v>
      </c>
      <c r="F268" s="33">
        <f>IF($B268="","",Items!$I267)</f>
        <v>97.822500000000005</v>
      </c>
      <c r="G268" s="33">
        <f t="shared" si="9"/>
        <v>0</v>
      </c>
      <c r="H268" s="85"/>
    </row>
    <row r="269" spans="1:8" hidden="1" x14ac:dyDescent="0.25">
      <c r="A269" s="28" t="str">
        <f>IF(Items!$B268="","",Items!$A268)</f>
        <v>6001565009037</v>
      </c>
      <c r="B269" s="28" t="str">
        <f>IF(Items!$B268="","",Items!$B268)</f>
        <v>D`lite Cooking Oil 2ltrs</v>
      </c>
      <c r="C269" s="32">
        <f>IF($B269="","",Items!$G268+SUMIFS(PurQty,PurItem,$B269,PurDate,"&lt;="&amp;$D$2)-SUMIFS(SalQty,SalItem,$B269,SalDate,"&lt;="&amp;$D$2)-SUMIFS(WoQty,WoItem,$B269,WoDate,"&lt;="&amp;$D$2)+SUMIFS(AdjQty,AdjItem,$B269,AdjDate,"&lt;="&amp;$D$2)+SUMIFS(LinVarQty,LinItem,$B269,LinPosted,"YES",LinDate,"&lt;="&amp;$D$2,LinID,"&lt;&gt;"&amp;$B$2))</f>
        <v>1</v>
      </c>
      <c r="D269" s="84">
        <v>1</v>
      </c>
      <c r="E269" s="32">
        <f t="shared" si="8"/>
        <v>0</v>
      </c>
      <c r="F269" s="33">
        <f>IF($B269="","",Items!$I268)</f>
        <v>67.5</v>
      </c>
      <c r="G269" s="33">
        <f t="shared" si="9"/>
        <v>0</v>
      </c>
      <c r="H269" s="85"/>
    </row>
    <row r="270" spans="1:8" hidden="1" x14ac:dyDescent="0.25">
      <c r="A270" s="28" t="str">
        <f>IF(Items!$B269="","",Items!$A269)</f>
        <v>6164004510546</v>
      </c>
      <c r="B270" s="28" t="str">
        <f>IF(Items!$B269="","",Items!$B269)</f>
        <v>DAIMA TROPICAL 500ML</v>
      </c>
      <c r="C270" s="32">
        <f>IF($B270="","",Items!$G269+SUMIFS(PurQty,PurItem,$B270,PurDate,"&lt;="&amp;$D$2)-SUMIFS(SalQty,SalItem,$B270,SalDate,"&lt;="&amp;$D$2)-SUMIFS(WoQty,WoItem,$B270,WoDate,"&lt;="&amp;$D$2)+SUMIFS(AdjQty,AdjItem,$B270,AdjDate,"&lt;="&amp;$D$2)+SUMIFS(LinVarQty,LinItem,$B270,LinPosted,"YES",LinDate,"&lt;="&amp;$D$2,LinID,"&lt;&gt;"&amp;$B$2))</f>
        <v>0</v>
      </c>
      <c r="D270" s="84">
        <v>0</v>
      </c>
      <c r="E270" s="32">
        <f t="shared" si="8"/>
        <v>0</v>
      </c>
      <c r="F270" s="33">
        <f>IF($B270="","",Items!$I269)</f>
        <v>13.0425</v>
      </c>
      <c r="G270" s="33">
        <f t="shared" si="9"/>
        <v>0</v>
      </c>
      <c r="H270" s="85"/>
    </row>
    <row r="271" spans="1:8" hidden="1" x14ac:dyDescent="0.25">
      <c r="A271" s="28" t="str">
        <f>IF(Items!$B270="","",Items!$A270)</f>
        <v>6005572003323</v>
      </c>
      <c r="B271" s="28" t="str">
        <f>IF(Items!$B270="","",Items!$B270)</f>
        <v>Dairiboard Natural  Joy 1l</v>
      </c>
      <c r="C271" s="32">
        <f>IF($B271="","",Items!$G270+SUMIFS(PurQty,PurItem,$B271,PurDate,"&lt;="&amp;$D$2)-SUMIFS(SalQty,SalItem,$B271,SalDate,"&lt;="&amp;$D$2)-SUMIFS(WoQty,WoItem,$B271,WoDate,"&lt;="&amp;$D$2)+SUMIFS(AdjQty,AdjItem,$B271,AdjDate,"&lt;="&amp;$D$2)+SUMIFS(LinVarQty,LinItem,$B271,LinPosted,"YES",LinDate,"&lt;="&amp;$D$2,LinID,"&lt;&gt;"&amp;$B$2))</f>
        <v>0</v>
      </c>
      <c r="D271" s="84">
        <v>0</v>
      </c>
      <c r="E271" s="32">
        <f t="shared" si="8"/>
        <v>0</v>
      </c>
      <c r="F271" s="33">
        <f>IF($B271="","",Items!$I270)</f>
        <v>16.237500000000001</v>
      </c>
      <c r="G271" s="33">
        <f t="shared" si="9"/>
        <v>0</v>
      </c>
      <c r="H271" s="85"/>
    </row>
    <row r="272" spans="1:8" hidden="1" x14ac:dyDescent="0.25">
      <c r="A272" s="28" t="str">
        <f>IF(Items!$B271="","",Items!$A271)</f>
        <v>6005572000988</v>
      </c>
      <c r="B272" s="28" t="str">
        <f>IF(Items!$B271="","",Items!$B271)</f>
        <v>Dairibord Lacto 500ml</v>
      </c>
      <c r="C272" s="32">
        <f>IF($B272="","",Items!$G271+SUMIFS(PurQty,PurItem,$B272,PurDate,"&lt;="&amp;$D$2)-SUMIFS(SalQty,SalItem,$B272,SalDate,"&lt;="&amp;$D$2)-SUMIFS(WoQty,WoItem,$B272,WoDate,"&lt;="&amp;$D$2)+SUMIFS(AdjQty,AdjItem,$B272,AdjDate,"&lt;="&amp;$D$2)+SUMIFS(LinVarQty,LinItem,$B272,LinPosted,"YES",LinDate,"&lt;="&amp;$D$2,LinID,"&lt;&gt;"&amp;$B$2))</f>
        <v>0</v>
      </c>
      <c r="D272" s="84">
        <v>0</v>
      </c>
      <c r="E272" s="32">
        <f t="shared" si="8"/>
        <v>0</v>
      </c>
      <c r="F272" s="33">
        <f>IF($B272="","",Items!$I271)</f>
        <v>11.25</v>
      </c>
      <c r="G272" s="33">
        <f t="shared" si="9"/>
        <v>0</v>
      </c>
      <c r="H272" s="85"/>
    </row>
    <row r="273" spans="1:8" x14ac:dyDescent="0.25">
      <c r="A273" s="28" t="str">
        <f>IF(Items!$B272="","",Items!$A272)</f>
        <v>6005572000216</v>
      </c>
      <c r="B273" s="28" t="str">
        <f>IF(Items!$B272="","",Items!$B272)</f>
        <v>Dairibord Steri 500ml</v>
      </c>
      <c r="C273" s="32">
        <f>IF($B273="","",Items!$G272+SUMIFS(PurQty,PurItem,$B273,PurDate,"&lt;="&amp;$D$2)-SUMIFS(SalQty,SalItem,$B273,SalDate,"&lt;="&amp;$D$2)-SUMIFS(WoQty,WoItem,$B273,WoDate,"&lt;="&amp;$D$2)+SUMIFS(AdjQty,AdjItem,$B273,AdjDate,"&lt;="&amp;$D$2)+SUMIFS(LinVarQty,LinItem,$B273,LinPosted,"YES",LinDate,"&lt;="&amp;$D$2,LinID,"&lt;&gt;"&amp;$B$2))</f>
        <v>98</v>
      </c>
      <c r="D273" s="84">
        <v>86</v>
      </c>
      <c r="E273" s="32">
        <f t="shared" si="8"/>
        <v>-12</v>
      </c>
      <c r="F273" s="33">
        <f>IF($B273="","",Items!$I272)</f>
        <v>11.533333333333333</v>
      </c>
      <c r="G273" s="33">
        <f t="shared" si="9"/>
        <v>-138.4</v>
      </c>
      <c r="H273" s="85"/>
    </row>
    <row r="274" spans="1:8" hidden="1" x14ac:dyDescent="0.25">
      <c r="A274" s="28" t="str">
        <f>IF(Items!$B273="","",Items!$A273)</f>
        <v>6005572005365</v>
      </c>
      <c r="B274" s="28" t="str">
        <f>IF(Items!$B273="","",Items!$B273)</f>
        <v>Dairibord Super Milk 1lt</v>
      </c>
      <c r="C274" s="32">
        <f>IF($B274="","",Items!$G273+SUMIFS(PurQty,PurItem,$B274,PurDate,"&lt;="&amp;$D$2)-SUMIFS(SalQty,SalItem,$B274,SalDate,"&lt;="&amp;$D$2)-SUMIFS(WoQty,WoItem,$B274,WoDate,"&lt;="&amp;$D$2)+SUMIFS(AdjQty,AdjItem,$B274,AdjDate,"&lt;="&amp;$D$2)+SUMIFS(LinVarQty,LinItem,$B274,LinPosted,"YES",LinDate,"&lt;="&amp;$D$2,LinID,"&lt;&gt;"&amp;$B$2))</f>
        <v>0</v>
      </c>
      <c r="D274" s="84">
        <v>0</v>
      </c>
      <c r="E274" s="32">
        <f t="shared" si="8"/>
        <v>0</v>
      </c>
      <c r="F274" s="33">
        <f>IF($B274="","",Items!$I273)</f>
        <v>26.25</v>
      </c>
      <c r="G274" s="33">
        <f t="shared" si="9"/>
        <v>0</v>
      </c>
      <c r="H274" s="85"/>
    </row>
    <row r="275" spans="1:8" hidden="1" x14ac:dyDescent="0.25">
      <c r="A275" s="28" t="str">
        <f>IF(Items!$B274="","",Items!$A274)</f>
        <v>6009803726364</v>
      </c>
      <c r="B275" s="28" t="str">
        <f>IF(Items!$B274="","",Items!$B274)</f>
        <v>Daisy Cookies Lemon Flavoured 130g</v>
      </c>
      <c r="C275" s="32">
        <f>IF($B275="","",Items!$G274+SUMIFS(PurQty,PurItem,$B275,PurDate,"&lt;="&amp;$D$2)-SUMIFS(SalQty,SalItem,$B275,SalDate,"&lt;="&amp;$D$2)-SUMIFS(WoQty,WoItem,$B275,WoDate,"&lt;="&amp;$D$2)+SUMIFS(AdjQty,AdjItem,$B275,AdjDate,"&lt;="&amp;$D$2)+SUMIFS(LinVarQty,LinItem,$B275,LinPosted,"YES",LinDate,"&lt;="&amp;$D$2,LinID,"&lt;&gt;"&amp;$B$2))</f>
        <v>0</v>
      </c>
      <c r="D275" s="84">
        <v>0</v>
      </c>
      <c r="E275" s="32">
        <f t="shared" si="8"/>
        <v>0</v>
      </c>
      <c r="F275" s="33">
        <f>IF($B275="","",Items!$I274)</f>
        <v>9.7799999999999994</v>
      </c>
      <c r="G275" s="33">
        <f t="shared" si="9"/>
        <v>0</v>
      </c>
      <c r="H275" s="85"/>
    </row>
    <row r="276" spans="1:8" hidden="1" x14ac:dyDescent="0.25">
      <c r="A276" s="28" t="str">
        <f>IF(Items!$B275="","",Items!$A275)</f>
        <v>6009803726289</v>
      </c>
      <c r="B276" s="28" t="str">
        <f>IF(Items!$B275="","",Items!$B275)</f>
        <v>Daisy Cookies Origional  130g</v>
      </c>
      <c r="C276" s="32">
        <f>IF($B276="","",Items!$G275+SUMIFS(PurQty,PurItem,$B276,PurDate,"&lt;="&amp;$D$2)-SUMIFS(SalQty,SalItem,$B276,SalDate,"&lt;="&amp;$D$2)-SUMIFS(WoQty,WoItem,$B276,WoDate,"&lt;="&amp;$D$2)+SUMIFS(AdjQty,AdjItem,$B276,AdjDate,"&lt;="&amp;$D$2)+SUMIFS(LinVarQty,LinItem,$B276,LinPosted,"YES",LinDate,"&lt;="&amp;$D$2,LinID,"&lt;&gt;"&amp;$B$2))</f>
        <v>0</v>
      </c>
      <c r="D276" s="84">
        <v>0</v>
      </c>
      <c r="E276" s="32">
        <f t="shared" si="8"/>
        <v>0</v>
      </c>
      <c r="F276" s="33">
        <f>IF($B276="","",Items!$I275)</f>
        <v>7.8224999999999998</v>
      </c>
      <c r="G276" s="33">
        <f t="shared" si="9"/>
        <v>0</v>
      </c>
      <c r="H276" s="85"/>
    </row>
    <row r="277" spans="1:8" hidden="1" x14ac:dyDescent="0.25">
      <c r="A277" s="28" t="str">
        <f>IF(Items!$B276="","",Items!$A276)</f>
        <v>6009803726005</v>
      </c>
      <c r="B277" s="28" t="str">
        <f>IF(Items!$B276="","",Items!$B276)</f>
        <v>Daisy Cookies Origional  210g</v>
      </c>
      <c r="C277" s="32">
        <f>IF($B277="","",Items!$G276+SUMIFS(PurQty,PurItem,$B277,PurDate,"&lt;="&amp;$D$2)-SUMIFS(SalQty,SalItem,$B277,SalDate,"&lt;="&amp;$D$2)-SUMIFS(WoQty,WoItem,$B277,WoDate,"&lt;="&amp;$D$2)+SUMIFS(AdjQty,AdjItem,$B277,AdjDate,"&lt;="&amp;$D$2)+SUMIFS(LinVarQty,LinItem,$B277,LinPosted,"YES",LinDate,"&lt;="&amp;$D$2,LinID,"&lt;&gt;"&amp;$B$2))</f>
        <v>0</v>
      </c>
      <c r="D277" s="84">
        <v>0</v>
      </c>
      <c r="E277" s="32">
        <f t="shared" si="8"/>
        <v>0</v>
      </c>
      <c r="F277" s="33">
        <f>IF($B277="","",Items!$I276)</f>
        <v>13.0425</v>
      </c>
      <c r="G277" s="33">
        <f t="shared" si="9"/>
        <v>0</v>
      </c>
      <c r="H277" s="85"/>
    </row>
    <row r="278" spans="1:8" hidden="1" x14ac:dyDescent="0.25">
      <c r="A278" s="28" t="str">
        <f>IF(Items!$B277="","",Items!$A277)</f>
        <v>6009803726012</v>
      </c>
      <c r="B278" s="28" t="str">
        <f>IF(Items!$B277="","",Items!$B277)</f>
        <v>Daisy Cookies Origional  Milk Butter 210g</v>
      </c>
      <c r="C278" s="32">
        <f>IF($B278="","",Items!$G277+SUMIFS(PurQty,PurItem,$B278,PurDate,"&lt;="&amp;$D$2)-SUMIFS(SalQty,SalItem,$B278,SalDate,"&lt;="&amp;$D$2)-SUMIFS(WoQty,WoItem,$B278,WoDate,"&lt;="&amp;$D$2)+SUMIFS(AdjQty,AdjItem,$B278,AdjDate,"&lt;="&amp;$D$2)+SUMIFS(LinVarQty,LinItem,$B278,LinPosted,"YES",LinDate,"&lt;="&amp;$D$2,LinID,"&lt;&gt;"&amp;$B$2))</f>
        <v>0</v>
      </c>
      <c r="D278" s="84">
        <v>0</v>
      </c>
      <c r="E278" s="32">
        <f t="shared" si="8"/>
        <v>0</v>
      </c>
      <c r="F278" s="33">
        <f>IF($B278="","",Items!$I277)</f>
        <v>13.0425</v>
      </c>
      <c r="G278" s="33">
        <f t="shared" si="9"/>
        <v>0</v>
      </c>
      <c r="H278" s="85"/>
    </row>
    <row r="279" spans="1:8" hidden="1" x14ac:dyDescent="0.25">
      <c r="A279" s="28" t="str">
        <f>IF(Items!$B278="","",Items!$A278)</f>
        <v>6009803726272</v>
      </c>
      <c r="B279" s="28" t="str">
        <f>IF(Items!$B278="","",Items!$B278)</f>
        <v>Daisy Cookies Origional  Milk Flavoured130g</v>
      </c>
      <c r="C279" s="32">
        <f>IF($B279="","",Items!$G278+SUMIFS(PurQty,PurItem,$B279,PurDate,"&lt;="&amp;$D$2)-SUMIFS(SalQty,SalItem,$B279,SalDate,"&lt;="&amp;$D$2)-SUMIFS(WoQty,WoItem,$B279,WoDate,"&lt;="&amp;$D$2)+SUMIFS(AdjQty,AdjItem,$B279,AdjDate,"&lt;="&amp;$D$2)+SUMIFS(LinVarQty,LinItem,$B279,LinPosted,"YES",LinDate,"&lt;="&amp;$D$2,LinID,"&lt;&gt;"&amp;$B$2))</f>
        <v>0</v>
      </c>
      <c r="D279" s="84">
        <v>0</v>
      </c>
      <c r="E279" s="32">
        <f t="shared" si="8"/>
        <v>0</v>
      </c>
      <c r="F279" s="33">
        <f>IF($B279="","",Items!$I278)</f>
        <v>7.8224999999999998</v>
      </c>
      <c r="G279" s="33">
        <f t="shared" si="9"/>
        <v>0</v>
      </c>
      <c r="H279" s="85"/>
    </row>
    <row r="280" spans="1:8" hidden="1" x14ac:dyDescent="0.25">
      <c r="A280" s="28" t="str">
        <f>IF(Items!$B279="","",Items!$A279)</f>
        <v>6009803726067</v>
      </c>
      <c r="B280" s="28" t="str">
        <f>IF(Items!$B279="","",Items!$B279)</f>
        <v>Daisy Cookies Origional  Orange Flavoured 210g</v>
      </c>
      <c r="C280" s="32">
        <f>IF($B280="","",Items!$G279+SUMIFS(PurQty,PurItem,$B280,PurDate,"&lt;="&amp;$D$2)-SUMIFS(SalQty,SalItem,$B280,SalDate,"&lt;="&amp;$D$2)-SUMIFS(WoQty,WoItem,$B280,WoDate,"&lt;="&amp;$D$2)+SUMIFS(AdjQty,AdjItem,$B280,AdjDate,"&lt;="&amp;$D$2)+SUMIFS(LinVarQty,LinItem,$B280,LinPosted,"YES",LinDate,"&lt;="&amp;$D$2,LinID,"&lt;&gt;"&amp;$B$2))</f>
        <v>0</v>
      </c>
      <c r="D280" s="84">
        <v>0</v>
      </c>
      <c r="E280" s="32">
        <f t="shared" si="8"/>
        <v>0</v>
      </c>
      <c r="F280" s="33">
        <f>IF($B280="","",Items!$I279)</f>
        <v>16.305</v>
      </c>
      <c r="G280" s="33">
        <f t="shared" si="9"/>
        <v>0</v>
      </c>
      <c r="H280" s="85"/>
    </row>
    <row r="281" spans="1:8" hidden="1" x14ac:dyDescent="0.25">
      <c r="A281" s="28" t="str">
        <f>IF(Items!$B280="","",Items!$A280)</f>
        <v>6009803726258</v>
      </c>
      <c r="B281" s="28" t="str">
        <f>IF(Items!$B280="","",Items!$B280)</f>
        <v>Daisy Cookies Strawberry Flavoured 130g</v>
      </c>
      <c r="C281" s="32">
        <f>IF($B281="","",Items!$G280+SUMIFS(PurQty,PurItem,$B281,PurDate,"&lt;="&amp;$D$2)-SUMIFS(SalQty,SalItem,$B281,SalDate,"&lt;="&amp;$D$2)-SUMIFS(WoQty,WoItem,$B281,WoDate,"&lt;="&amp;$D$2)+SUMIFS(AdjQty,AdjItem,$B281,AdjDate,"&lt;="&amp;$D$2)+SUMIFS(LinVarQty,LinItem,$B281,LinPosted,"YES",LinDate,"&lt;="&amp;$D$2,LinID,"&lt;&gt;"&amp;$B$2))</f>
        <v>0</v>
      </c>
      <c r="D281" s="84">
        <v>0</v>
      </c>
      <c r="E281" s="32">
        <f t="shared" si="8"/>
        <v>0</v>
      </c>
      <c r="F281" s="33">
        <f>IF($B281="","",Items!$I280)</f>
        <v>9.7799999999999994</v>
      </c>
      <c r="G281" s="33">
        <f t="shared" si="9"/>
        <v>0</v>
      </c>
      <c r="H281" s="85"/>
    </row>
    <row r="282" spans="1:8" x14ac:dyDescent="0.25">
      <c r="A282" s="28" t="str">
        <f>IF(Items!$B281="","",Items!$A281)</f>
        <v>5700187400963</v>
      </c>
      <c r="B282" s="28" t="str">
        <f>IF(Items!$B281="","",Items!$B281)</f>
        <v>DANDY</v>
      </c>
      <c r="C282" s="32">
        <f>IF($B282="","",Items!$G281+SUMIFS(PurQty,PurItem,$B282,PurDate,"&lt;="&amp;$D$2)-SUMIFS(SalQty,SalItem,$B282,SalDate,"&lt;="&amp;$D$2)-SUMIFS(WoQty,WoItem,$B282,WoDate,"&lt;="&amp;$D$2)+SUMIFS(AdjQty,AdjItem,$B282,AdjDate,"&lt;="&amp;$D$2)+SUMIFS(LinVarQty,LinItem,$B282,LinPosted,"YES",LinDate,"&lt;="&amp;$D$2,LinID,"&lt;&gt;"&amp;$B$2))</f>
        <v>-19</v>
      </c>
      <c r="D282" s="84">
        <v>0</v>
      </c>
      <c r="E282" s="32">
        <f t="shared" si="8"/>
        <v>19</v>
      </c>
      <c r="F282" s="33">
        <f>IF($B282="","",Items!$I281)</f>
        <v>0.65249999999999997</v>
      </c>
      <c r="G282" s="33">
        <f t="shared" si="9"/>
        <v>12.397499999999999</v>
      </c>
      <c r="H282" s="85"/>
    </row>
    <row r="283" spans="1:8" hidden="1" x14ac:dyDescent="0.25">
      <c r="A283" s="28" t="str">
        <f>IF(Items!$B282="","",Items!$A282)</f>
        <v>6009702258041</v>
      </c>
      <c r="B283" s="28" t="str">
        <f>IF(Items!$B282="","",Items!$B282)</f>
        <v>Dandy Gum Mint Roll</v>
      </c>
      <c r="C283" s="32">
        <f>IF($B283="","",Items!$G282+SUMIFS(PurQty,PurItem,$B283,PurDate,"&lt;="&amp;$D$2)-SUMIFS(SalQty,SalItem,$B283,SalDate,"&lt;="&amp;$D$2)-SUMIFS(WoQty,WoItem,$B283,WoDate,"&lt;="&amp;$D$2)+SUMIFS(AdjQty,AdjItem,$B283,AdjDate,"&lt;="&amp;$D$2)+SUMIFS(LinVarQty,LinItem,$B283,LinPosted,"YES",LinDate,"&lt;="&amp;$D$2,LinID,"&lt;&gt;"&amp;$B$2))</f>
        <v>0</v>
      </c>
      <c r="D283" s="84">
        <v>0</v>
      </c>
      <c r="E283" s="32">
        <f t="shared" si="8"/>
        <v>0</v>
      </c>
      <c r="F283" s="33">
        <f>IF($B283="","",Items!$I282)</f>
        <v>3.2774999999999999</v>
      </c>
      <c r="G283" s="33">
        <f t="shared" si="9"/>
        <v>0</v>
      </c>
      <c r="H283" s="85"/>
    </row>
    <row r="284" spans="1:8" hidden="1" x14ac:dyDescent="0.25">
      <c r="A284" s="28" t="str">
        <f>IF(Items!$B283="","",Items!$A283)</f>
        <v>6009702258027</v>
      </c>
      <c r="B284" s="28" t="str">
        <f>IF(Items!$B283="","",Items!$B283)</f>
        <v>Dandy Gum Strwbry Roll</v>
      </c>
      <c r="C284" s="32">
        <f>IF($B284="","",Items!$G283+SUMIFS(PurQty,PurItem,$B284,PurDate,"&lt;="&amp;$D$2)-SUMIFS(SalQty,SalItem,$B284,SalDate,"&lt;="&amp;$D$2)-SUMIFS(WoQty,WoItem,$B284,WoDate,"&lt;="&amp;$D$2)+SUMIFS(AdjQty,AdjItem,$B284,AdjDate,"&lt;="&amp;$D$2)+SUMIFS(LinVarQty,LinItem,$B284,LinPosted,"YES",LinDate,"&lt;="&amp;$D$2,LinID,"&lt;&gt;"&amp;$B$2))</f>
        <v>0</v>
      </c>
      <c r="D284" s="84">
        <v>0</v>
      </c>
      <c r="E284" s="32">
        <f t="shared" si="8"/>
        <v>0</v>
      </c>
      <c r="F284" s="33">
        <f>IF($B284="","",Items!$I283)</f>
        <v>3.2774999999999999</v>
      </c>
      <c r="G284" s="33">
        <f t="shared" si="9"/>
        <v>0</v>
      </c>
      <c r="H284" s="85"/>
    </row>
    <row r="285" spans="1:8" x14ac:dyDescent="0.25">
      <c r="A285" s="28" t="str">
        <f>IF(Items!$B284="","",Items!$A284)</f>
        <v>271B</v>
      </c>
      <c r="B285" s="28" t="str">
        <f>IF(Items!$B284="","",Items!$B284)</f>
        <v>Dandy Loose Bubblegum</v>
      </c>
      <c r="C285" s="32">
        <f>IF($B285="","",Items!$G284+SUMIFS(PurQty,PurItem,$B285,PurDate,"&lt;="&amp;$D$2)-SUMIFS(SalQty,SalItem,$B285,SalDate,"&lt;="&amp;$D$2)-SUMIFS(WoQty,WoItem,$B285,WoDate,"&lt;="&amp;$D$2)+SUMIFS(AdjQty,AdjItem,$B285,AdjDate,"&lt;="&amp;$D$2)+SUMIFS(LinVarQty,LinItem,$B285,LinPosted,"YES",LinDate,"&lt;="&amp;$D$2,LinID,"&lt;&gt;"&amp;$B$2))</f>
        <v>789</v>
      </c>
      <c r="D285" s="84">
        <v>53</v>
      </c>
      <c r="E285" s="32">
        <f t="shared" si="8"/>
        <v>-736</v>
      </c>
      <c r="F285" s="33">
        <f>IF($B285="","",Items!$I284)</f>
        <v>0.32250000000000001</v>
      </c>
      <c r="G285" s="33">
        <f t="shared" si="9"/>
        <v>-237.36</v>
      </c>
      <c r="H285" s="85"/>
    </row>
    <row r="286" spans="1:8" hidden="1" x14ac:dyDescent="0.25">
      <c r="A286" s="28" t="str">
        <f>IF(Items!$B285="","",Items!$A285)</f>
        <v>6001087012263</v>
      </c>
      <c r="B286" s="28" t="str">
        <f>IF(Items!$B285="","",Items!$B285)</f>
        <v>Dawn Cocoa Butter 200ml</v>
      </c>
      <c r="C286" s="32">
        <f>IF($B286="","",Items!$G285+SUMIFS(PurQty,PurItem,$B286,PurDate,"&lt;="&amp;$D$2)-SUMIFS(SalQty,SalItem,$B286,SalDate,"&lt;="&amp;$D$2)-SUMIFS(WoQty,WoItem,$B286,WoDate,"&lt;="&amp;$D$2)+SUMIFS(AdjQty,AdjItem,$B286,AdjDate,"&lt;="&amp;$D$2)+SUMIFS(LinVarQty,LinItem,$B286,LinPosted,"YES",LinDate,"&lt;="&amp;$D$2,LinID,"&lt;&gt;"&amp;$B$2))</f>
        <v>0</v>
      </c>
      <c r="D286" s="84">
        <v>0</v>
      </c>
      <c r="E286" s="32">
        <f t="shared" si="8"/>
        <v>0</v>
      </c>
      <c r="F286" s="33">
        <f>IF($B286="","",Items!$I285)</f>
        <v>16.372499999999999</v>
      </c>
      <c r="G286" s="33">
        <f t="shared" si="9"/>
        <v>0</v>
      </c>
      <c r="H286" s="85"/>
    </row>
    <row r="287" spans="1:8" hidden="1" x14ac:dyDescent="0.25">
      <c r="A287" s="28" t="str">
        <f>IF(Items!$B286="","",Items!$A286)</f>
        <v>6001087012324</v>
      </c>
      <c r="B287" s="28" t="str">
        <f>IF(Items!$B286="","",Items!$B286)</f>
        <v>Dawn Lotion Aloe Vera 200ml</v>
      </c>
      <c r="C287" s="32">
        <f>IF($B287="","",Items!$G286+SUMIFS(PurQty,PurItem,$B287,PurDate,"&lt;="&amp;$D$2)-SUMIFS(SalQty,SalItem,$B287,SalDate,"&lt;="&amp;$D$2)-SUMIFS(WoQty,WoItem,$B287,WoDate,"&lt;="&amp;$D$2)+SUMIFS(AdjQty,AdjItem,$B287,AdjDate,"&lt;="&amp;$D$2)+SUMIFS(LinVarQty,LinItem,$B287,LinPosted,"YES",LinDate,"&lt;="&amp;$D$2,LinID,"&lt;&gt;"&amp;$B$2))</f>
        <v>0</v>
      </c>
      <c r="D287" s="84">
        <v>0</v>
      </c>
      <c r="E287" s="32">
        <f t="shared" si="8"/>
        <v>0</v>
      </c>
      <c r="F287" s="33">
        <f>IF($B287="","",Items!$I286)</f>
        <v>16.372499999999999</v>
      </c>
      <c r="G287" s="33">
        <f t="shared" si="9"/>
        <v>0</v>
      </c>
      <c r="H287" s="85"/>
    </row>
    <row r="288" spans="1:8" hidden="1" x14ac:dyDescent="0.25">
      <c r="A288" s="28" t="str">
        <f>IF(Items!$B287="","",Items!$A287)</f>
        <v>6001087012348</v>
      </c>
      <c r="B288" s="28" t="str">
        <f>IF(Items!$B287="","",Items!$B287)</f>
        <v>Dawn Lotion Cocoa Butter 400ml</v>
      </c>
      <c r="C288" s="32">
        <f>IF($B288="","",Items!$G287+SUMIFS(PurQty,PurItem,$B288,PurDate,"&lt;="&amp;$D$2)-SUMIFS(SalQty,SalItem,$B288,SalDate,"&lt;="&amp;$D$2)-SUMIFS(WoQty,WoItem,$B288,WoDate,"&lt;="&amp;$D$2)+SUMIFS(AdjQty,AdjItem,$B288,AdjDate,"&lt;="&amp;$D$2)+SUMIFS(LinVarQty,LinItem,$B288,LinPosted,"YES",LinDate,"&lt;="&amp;$D$2,LinID,"&lt;&gt;"&amp;$B$2))</f>
        <v>0</v>
      </c>
      <c r="D288" s="84">
        <v>0</v>
      </c>
      <c r="E288" s="32">
        <f t="shared" si="8"/>
        <v>0</v>
      </c>
      <c r="F288" s="33">
        <f>IF($B288="","",Items!$I287)</f>
        <v>26.197500000000002</v>
      </c>
      <c r="G288" s="33">
        <f t="shared" si="9"/>
        <v>0</v>
      </c>
      <c r="H288" s="85"/>
    </row>
    <row r="289" spans="1:8" hidden="1" x14ac:dyDescent="0.25">
      <c r="A289" s="28" t="str">
        <f>IF(Items!$B288="","",Items!$A288)</f>
        <v>6001087012362</v>
      </c>
      <c r="B289" s="28" t="str">
        <f>IF(Items!$B288="","",Items!$B288)</f>
        <v>Dawn Lotion Rich Lanolin 400ml</v>
      </c>
      <c r="C289" s="32">
        <f>IF($B289="","",Items!$G288+SUMIFS(PurQty,PurItem,$B289,PurDate,"&lt;="&amp;$D$2)-SUMIFS(SalQty,SalItem,$B289,SalDate,"&lt;="&amp;$D$2)-SUMIFS(WoQty,WoItem,$B289,WoDate,"&lt;="&amp;$D$2)+SUMIFS(AdjQty,AdjItem,$B289,AdjDate,"&lt;="&amp;$D$2)+SUMIFS(LinVarQty,LinItem,$B289,LinPosted,"YES",LinDate,"&lt;="&amp;$D$2,LinID,"&lt;&gt;"&amp;$B$2))</f>
        <v>0</v>
      </c>
      <c r="D289" s="84">
        <v>0</v>
      </c>
      <c r="E289" s="32">
        <f t="shared" si="8"/>
        <v>0</v>
      </c>
      <c r="F289" s="33">
        <f>IF($B289="","",Items!$I288)</f>
        <v>26.197500000000002</v>
      </c>
      <c r="G289" s="33">
        <f t="shared" si="9"/>
        <v>0</v>
      </c>
      <c r="H289" s="85"/>
    </row>
    <row r="290" spans="1:8" hidden="1" x14ac:dyDescent="0.25">
      <c r="A290" s="28" t="str">
        <f>IF(Items!$B289="","",Items!$A289)</f>
        <v>6001087012294</v>
      </c>
      <c r="B290" s="28" t="str">
        <f>IF(Items!$B289="","",Items!$B289)</f>
        <v>Dawn Lotion Special Musk 200ml</v>
      </c>
      <c r="C290" s="32">
        <f>IF($B290="","",Items!$G289+SUMIFS(PurQty,PurItem,$B290,PurDate,"&lt;="&amp;$D$2)-SUMIFS(SalQty,SalItem,$B290,SalDate,"&lt;="&amp;$D$2)-SUMIFS(WoQty,WoItem,$B290,WoDate,"&lt;="&amp;$D$2)+SUMIFS(AdjQty,AdjItem,$B290,AdjDate,"&lt;="&amp;$D$2)+SUMIFS(LinVarQty,LinItem,$B290,LinPosted,"YES",LinDate,"&lt;="&amp;$D$2,LinID,"&lt;&gt;"&amp;$B$2))</f>
        <v>0</v>
      </c>
      <c r="D290" s="84">
        <v>0</v>
      </c>
      <c r="E290" s="32">
        <f t="shared" si="8"/>
        <v>0</v>
      </c>
      <c r="F290" s="33">
        <f>IF($B290="","",Items!$I289)</f>
        <v>13.102499999999999</v>
      </c>
      <c r="G290" s="33">
        <f t="shared" si="9"/>
        <v>0</v>
      </c>
      <c r="H290" s="85"/>
    </row>
    <row r="291" spans="1:8" hidden="1" x14ac:dyDescent="0.25">
      <c r="A291" s="28" t="str">
        <f>IF(Items!$B290="","",Items!$A290)</f>
        <v>6001087010962</v>
      </c>
      <c r="B291" s="28" t="str">
        <f>IF(Items!$B290="","",Items!$B290)</f>
        <v>Dawn Lotion Vanilla 400ml</v>
      </c>
      <c r="C291" s="32">
        <f>IF($B291="","",Items!$G290+SUMIFS(PurQty,PurItem,$B291,PurDate,"&lt;="&amp;$D$2)-SUMIFS(SalQty,SalItem,$B291,SalDate,"&lt;="&amp;$D$2)-SUMIFS(WoQty,WoItem,$B291,WoDate,"&lt;="&amp;$D$2)+SUMIFS(AdjQty,AdjItem,$B291,AdjDate,"&lt;="&amp;$D$2)+SUMIFS(LinVarQty,LinItem,$B291,LinPosted,"YES",LinDate,"&lt;="&amp;$D$2,LinID,"&lt;&gt;"&amp;$B$2))</f>
        <v>0</v>
      </c>
      <c r="D291" s="84">
        <v>0</v>
      </c>
      <c r="E291" s="32">
        <f t="shared" si="8"/>
        <v>0</v>
      </c>
      <c r="F291" s="33">
        <f>IF($B291="","",Items!$I290)</f>
        <v>26.197500000000002</v>
      </c>
      <c r="G291" s="33">
        <f t="shared" si="9"/>
        <v>0</v>
      </c>
      <c r="H291" s="85"/>
    </row>
    <row r="292" spans="1:8" hidden="1" x14ac:dyDescent="0.25">
      <c r="A292" s="28" t="str">
        <f>IF(Items!$B291="","",Items!$A291)</f>
        <v>6001087012379</v>
      </c>
      <c r="B292" s="28" t="str">
        <f>IF(Items!$B291="","",Items!$B291)</f>
        <v>Dawn Special Musk 400ml</v>
      </c>
      <c r="C292" s="32">
        <f>IF($B292="","",Items!$G291+SUMIFS(PurQty,PurItem,$B292,PurDate,"&lt;="&amp;$D$2)-SUMIFS(SalQty,SalItem,$B292,SalDate,"&lt;="&amp;$D$2)-SUMIFS(WoQty,WoItem,$B292,WoDate,"&lt;="&amp;$D$2)+SUMIFS(AdjQty,AdjItem,$B292,AdjDate,"&lt;="&amp;$D$2)+SUMIFS(LinVarQty,LinItem,$B292,LinPosted,"YES",LinDate,"&lt;="&amp;$D$2,LinID,"&lt;&gt;"&amp;$B$2))</f>
        <v>0</v>
      </c>
      <c r="D292" s="84">
        <v>0</v>
      </c>
      <c r="E292" s="32">
        <f t="shared" si="8"/>
        <v>0</v>
      </c>
      <c r="F292" s="33">
        <f>IF($B292="","",Items!$I291)</f>
        <v>26.197500000000002</v>
      </c>
      <c r="G292" s="33">
        <f t="shared" si="9"/>
        <v>0</v>
      </c>
      <c r="H292" s="85"/>
    </row>
    <row r="293" spans="1:8" x14ac:dyDescent="0.25">
      <c r="A293" s="28" t="str">
        <f>IF(Items!$B292="","",Items!$A292)</f>
        <v>6009680771853</v>
      </c>
      <c r="B293" s="28" t="str">
        <f>IF(Items!$B292="","",Items!$B292)</f>
        <v>Day To Day Sarnitary Pads</v>
      </c>
      <c r="C293" s="32">
        <f>IF($B293="","",Items!$G292+SUMIFS(PurQty,PurItem,$B293,PurDate,"&lt;="&amp;$D$2)-SUMIFS(SalQty,SalItem,$B293,SalDate,"&lt;="&amp;$D$2)-SUMIFS(WoQty,WoItem,$B293,WoDate,"&lt;="&amp;$D$2)+SUMIFS(AdjQty,AdjItem,$B293,AdjDate,"&lt;="&amp;$D$2)+SUMIFS(LinVarQty,LinItem,$B293,LinPosted,"YES",LinDate,"&lt;="&amp;$D$2,LinID,"&lt;&gt;"&amp;$B$2))</f>
        <v>49</v>
      </c>
      <c r="D293" s="84">
        <v>48</v>
      </c>
      <c r="E293" s="32">
        <f t="shared" si="8"/>
        <v>-1</v>
      </c>
      <c r="F293" s="33">
        <f>IF($B293="","",Items!$I292)</f>
        <v>13.0425</v>
      </c>
      <c r="G293" s="33">
        <f t="shared" si="9"/>
        <v>-13.0425</v>
      </c>
      <c r="H293" s="85"/>
    </row>
    <row r="294" spans="1:8" hidden="1" x14ac:dyDescent="0.25">
      <c r="A294" s="28" t="str">
        <f>IF(Items!$B293="","",Items!$A293)</f>
        <v>08578397888</v>
      </c>
      <c r="B294" s="28" t="str">
        <f>IF(Items!$B293="","",Items!$B293)</f>
        <v>Deepsip Water 500ml</v>
      </c>
      <c r="C294" s="32">
        <f>IF($B294="","",Items!$G293+SUMIFS(PurQty,PurItem,$B294,PurDate,"&lt;="&amp;$D$2)-SUMIFS(SalQty,SalItem,$B294,SalDate,"&lt;="&amp;$D$2)-SUMIFS(WoQty,WoItem,$B294,WoDate,"&lt;="&amp;$D$2)+SUMIFS(AdjQty,AdjItem,$B294,AdjDate,"&lt;="&amp;$D$2)+SUMIFS(LinVarQty,LinItem,$B294,LinPosted,"YES",LinDate,"&lt;="&amp;$D$2,LinID,"&lt;&gt;"&amp;$B$2))</f>
        <v>0</v>
      </c>
      <c r="D294" s="84">
        <v>0</v>
      </c>
      <c r="E294" s="32">
        <f t="shared" si="8"/>
        <v>0</v>
      </c>
      <c r="F294" s="33">
        <f>IF($B294="","",Items!$I293)</f>
        <v>10.432499999999999</v>
      </c>
      <c r="G294" s="33">
        <f t="shared" si="9"/>
        <v>0</v>
      </c>
      <c r="H294" s="85"/>
    </row>
    <row r="295" spans="1:8" hidden="1" x14ac:dyDescent="0.25">
      <c r="A295" s="28" t="str">
        <f>IF(Items!$B294="","",Items!$A294)</f>
        <v>6009698815136</v>
      </c>
      <c r="B295" s="28" t="str">
        <f>IF(Items!$B294="","",Items!$B294)</f>
        <v>Dendairy  Sterilised 500ml</v>
      </c>
      <c r="C295" s="32">
        <f>IF($B295="","",Items!$G294+SUMIFS(PurQty,PurItem,$B295,PurDate,"&lt;="&amp;$D$2)-SUMIFS(SalQty,SalItem,$B295,SalDate,"&lt;="&amp;$D$2)-SUMIFS(WoQty,WoItem,$B295,WoDate,"&lt;="&amp;$D$2)+SUMIFS(AdjQty,AdjItem,$B295,AdjDate,"&lt;="&amp;$D$2)+SUMIFS(LinVarQty,LinItem,$B295,LinPosted,"YES",LinDate,"&lt;="&amp;$D$2,LinID,"&lt;&gt;"&amp;$B$2))</f>
        <v>0</v>
      </c>
      <c r="D295" s="84">
        <v>0</v>
      </c>
      <c r="E295" s="32">
        <f t="shared" si="8"/>
        <v>0</v>
      </c>
      <c r="F295" s="33">
        <f>IF($B295="","",Items!$I294)</f>
        <v>13.0425</v>
      </c>
      <c r="G295" s="33">
        <f t="shared" si="9"/>
        <v>0</v>
      </c>
      <c r="H295" s="85"/>
    </row>
    <row r="296" spans="1:8" x14ac:dyDescent="0.25">
      <c r="A296" s="28" t="str">
        <f>IF(Items!$B295="","",Items!$A295)</f>
        <v>6009698811428</v>
      </c>
      <c r="B296" s="28" t="str">
        <f>IF(Items!$B295="","",Items!$B295)</f>
        <v>Dendairy  UHT Long Life  Full Cream 1 Ltre</v>
      </c>
      <c r="C296" s="32">
        <f>IF($B296="","",Items!$G295+SUMIFS(PurQty,PurItem,$B296,PurDate,"&lt;="&amp;$D$2)-SUMIFS(SalQty,SalItem,$B296,SalDate,"&lt;="&amp;$D$2)-SUMIFS(WoQty,WoItem,$B296,WoDate,"&lt;="&amp;$D$2)+SUMIFS(AdjQty,AdjItem,$B296,AdjDate,"&lt;="&amp;$D$2)+SUMIFS(LinVarQty,LinItem,$B296,LinPosted,"YES",LinDate,"&lt;="&amp;$D$2,LinID,"&lt;&gt;"&amp;$B$2))</f>
        <v>6</v>
      </c>
      <c r="D296" s="84">
        <v>15</v>
      </c>
      <c r="E296" s="32">
        <f t="shared" si="8"/>
        <v>9</v>
      </c>
      <c r="F296" s="33">
        <f>IF($B296="","",Items!$I295)</f>
        <v>22.400000000000002</v>
      </c>
      <c r="G296" s="33">
        <f t="shared" si="9"/>
        <v>201.60000000000002</v>
      </c>
      <c r="H296" s="85"/>
    </row>
    <row r="297" spans="1:8" x14ac:dyDescent="0.25">
      <c r="A297" s="28" t="str">
        <f>IF(Items!$B296="","",Items!$A296)</f>
        <v>6009698815075</v>
      </c>
      <c r="B297" s="28" t="str">
        <f>IF(Items!$B296="","",Items!$B296)</f>
        <v>Dendairy 1 Ltre</v>
      </c>
      <c r="C297" s="32">
        <f>IF($B297="","",Items!$G296+SUMIFS(PurQty,PurItem,$B297,PurDate,"&lt;="&amp;$D$2)-SUMIFS(SalQty,SalItem,$B297,SalDate,"&lt;="&amp;$D$2)-SUMIFS(WoQty,WoItem,$B297,WoDate,"&lt;="&amp;$D$2)+SUMIFS(AdjQty,AdjItem,$B297,AdjDate,"&lt;="&amp;$D$2)+SUMIFS(LinVarQty,LinItem,$B297,LinPosted,"YES",LinDate,"&lt;="&amp;$D$2,LinID,"&lt;&gt;"&amp;$B$2))</f>
        <v>34</v>
      </c>
      <c r="D297" s="84">
        <v>0</v>
      </c>
      <c r="E297" s="32">
        <f t="shared" si="8"/>
        <v>-34</v>
      </c>
      <c r="F297" s="33">
        <f>IF($B297="","",Items!$I296)</f>
        <v>24.64</v>
      </c>
      <c r="G297" s="33">
        <f t="shared" si="9"/>
        <v>-837.76</v>
      </c>
      <c r="H297" s="85"/>
    </row>
    <row r="298" spans="1:8" hidden="1" x14ac:dyDescent="0.25">
      <c r="A298" s="28" t="str">
        <f>IF(Items!$B297="","",Items!$A297)</f>
        <v>6009657651362</v>
      </c>
      <c r="B298" s="28" t="str">
        <f>IF(Items!$B297="","",Items!$B297)</f>
        <v>Dendairy Choc Milk 250ml</v>
      </c>
      <c r="C298" s="32">
        <f>IF($B298="","",Items!$G297+SUMIFS(PurQty,PurItem,$B298,PurDate,"&lt;="&amp;$D$2)-SUMIFS(SalQty,SalItem,$B298,SalDate,"&lt;="&amp;$D$2)-SUMIFS(WoQty,WoItem,$B298,WoDate,"&lt;="&amp;$D$2)+SUMIFS(AdjQty,AdjItem,$B298,AdjDate,"&lt;="&amp;$D$2)+SUMIFS(LinVarQty,LinItem,$B298,LinPosted,"YES",LinDate,"&lt;="&amp;$D$2,LinID,"&lt;&gt;"&amp;$B$2))</f>
        <v>0</v>
      </c>
      <c r="D298" s="84">
        <v>0</v>
      </c>
      <c r="E298" s="32">
        <f t="shared" si="8"/>
        <v>0</v>
      </c>
      <c r="F298" s="33">
        <f>IF($B298="","",Items!$I297)</f>
        <v>9.7799999999999994</v>
      </c>
      <c r="G298" s="33">
        <f t="shared" si="9"/>
        <v>0</v>
      </c>
      <c r="H298" s="85"/>
    </row>
    <row r="299" spans="1:8" hidden="1" x14ac:dyDescent="0.25">
      <c r="A299" s="28" t="str">
        <f>IF(Items!$B298="","",Items!$A298)</f>
        <v>6009657651348</v>
      </c>
      <c r="B299" s="28" t="str">
        <f>IF(Items!$B298="","",Items!$B298)</f>
        <v>Dendairy Full Cream Milk 500ml</v>
      </c>
      <c r="C299" s="32">
        <f>IF($B299="","",Items!$G298+SUMIFS(PurQty,PurItem,$B299,PurDate,"&lt;="&amp;$D$2)-SUMIFS(SalQty,SalItem,$B299,SalDate,"&lt;="&amp;$D$2)-SUMIFS(WoQty,WoItem,$B299,WoDate,"&lt;="&amp;$D$2)+SUMIFS(AdjQty,AdjItem,$B299,AdjDate,"&lt;="&amp;$D$2)+SUMIFS(LinVarQty,LinItem,$B299,LinPosted,"YES",LinDate,"&lt;="&amp;$D$2,LinID,"&lt;&gt;"&amp;$B$2))</f>
        <v>0</v>
      </c>
      <c r="D299" s="84">
        <v>0</v>
      </c>
      <c r="E299" s="32">
        <f t="shared" si="8"/>
        <v>0</v>
      </c>
      <c r="F299" s="33">
        <f>IF($B299="","",Items!$I298)</f>
        <v>15</v>
      </c>
      <c r="G299" s="33">
        <f t="shared" si="9"/>
        <v>0</v>
      </c>
      <c r="H299" s="85"/>
    </row>
    <row r="300" spans="1:8" x14ac:dyDescent="0.25">
      <c r="A300" s="28" t="str">
        <f>IF(Items!$B299="","",Items!$A299)</f>
        <v>6009657650945</v>
      </c>
      <c r="B300" s="28" t="str">
        <f>IF(Items!$B299="","",Items!$B299)</f>
        <v>Dendairy Maas 500g</v>
      </c>
      <c r="C300" s="32">
        <f>IF($B300="","",Items!$G299+SUMIFS(PurQty,PurItem,$B300,PurDate,"&lt;="&amp;$D$2)-SUMIFS(SalQty,SalItem,$B300,SalDate,"&lt;="&amp;$D$2)-SUMIFS(WoQty,WoItem,$B300,WoDate,"&lt;="&amp;$D$2)+SUMIFS(AdjQty,AdjItem,$B300,AdjDate,"&lt;="&amp;$D$2)+SUMIFS(LinVarQty,LinItem,$B300,LinPosted,"YES",LinDate,"&lt;="&amp;$D$2,LinID,"&lt;&gt;"&amp;$B$2))</f>
        <v>35</v>
      </c>
      <c r="D300" s="84">
        <v>29</v>
      </c>
      <c r="E300" s="32">
        <f t="shared" si="8"/>
        <v>-6</v>
      </c>
      <c r="F300" s="33">
        <f>IF($B300="","",Items!$I299)</f>
        <v>8.8800000000000008</v>
      </c>
      <c r="G300" s="33">
        <f t="shared" si="9"/>
        <v>-53.28</v>
      </c>
      <c r="H300" s="85"/>
    </row>
    <row r="301" spans="1:8" hidden="1" x14ac:dyDescent="0.25">
      <c r="A301" s="28" t="str">
        <f>IF(Items!$B300="","",Items!$A300)</f>
        <v>6009698810773</v>
      </c>
      <c r="B301" s="28" t="str">
        <f>IF(Items!$B300="","",Items!$B300)</f>
        <v>Dendairy Milk Powder 400g</v>
      </c>
      <c r="C301" s="32">
        <f>IF($B301="","",Items!$G300+SUMIFS(PurQty,PurItem,$B301,PurDate,"&lt;="&amp;$D$2)-SUMIFS(SalQty,SalItem,$B301,SalDate,"&lt;="&amp;$D$2)-SUMIFS(WoQty,WoItem,$B301,WoDate,"&lt;="&amp;$D$2)+SUMIFS(AdjQty,AdjItem,$B301,AdjDate,"&lt;="&amp;$D$2)+SUMIFS(LinVarQty,LinItem,$B301,LinPosted,"YES",LinDate,"&lt;="&amp;$D$2,LinID,"&lt;&gt;"&amp;$B$2))</f>
        <v>0</v>
      </c>
      <c r="D301" s="84">
        <v>0</v>
      </c>
      <c r="E301" s="32">
        <f t="shared" si="8"/>
        <v>0</v>
      </c>
      <c r="F301" s="33">
        <f>IF($B301="","",Items!$I300)</f>
        <v>52.5</v>
      </c>
      <c r="G301" s="33">
        <f t="shared" si="9"/>
        <v>0</v>
      </c>
      <c r="H301" s="85"/>
    </row>
    <row r="302" spans="1:8" hidden="1" x14ac:dyDescent="0.25">
      <c r="A302" s="28" t="str">
        <f>IF(Items!$B301="","",Items!$A301)</f>
        <v>6009698811589</v>
      </c>
      <c r="B302" s="28" t="str">
        <f>IF(Items!$B301="","",Items!$B301)</f>
        <v>Dendairy Mixed Berries  500g</v>
      </c>
      <c r="C302" s="32">
        <f>IF($B302="","",Items!$G301+SUMIFS(PurQty,PurItem,$B302,PurDate,"&lt;="&amp;$D$2)-SUMIFS(SalQty,SalItem,$B302,SalDate,"&lt;="&amp;$D$2)-SUMIFS(WoQty,WoItem,$B302,WoDate,"&lt;="&amp;$D$2)+SUMIFS(AdjQty,AdjItem,$B302,AdjDate,"&lt;="&amp;$D$2)+SUMIFS(LinVarQty,LinItem,$B302,LinPosted,"YES",LinDate,"&lt;="&amp;$D$2,LinID,"&lt;&gt;"&amp;$B$2))</f>
        <v>0</v>
      </c>
      <c r="D302" s="84">
        <v>0</v>
      </c>
      <c r="E302" s="32">
        <f t="shared" si="8"/>
        <v>0</v>
      </c>
      <c r="F302" s="33">
        <f>IF($B302="","",Items!$I301)</f>
        <v>29.3475</v>
      </c>
      <c r="G302" s="33">
        <f t="shared" si="9"/>
        <v>0</v>
      </c>
      <c r="H302" s="85"/>
    </row>
    <row r="303" spans="1:8" hidden="1" x14ac:dyDescent="0.25">
      <c r="A303" s="28" t="str">
        <f>IF(Items!$B302="","",Items!$A302)</f>
        <v>6009698812715</v>
      </c>
      <c r="B303" s="28" t="str">
        <f>IF(Items!$B302="","",Items!$B302)</f>
        <v>Dendairy Mixed Berries 150g</v>
      </c>
      <c r="C303" s="32">
        <f>IF($B303="","",Items!$G302+SUMIFS(PurQty,PurItem,$B303,PurDate,"&lt;="&amp;$D$2)-SUMIFS(SalQty,SalItem,$B303,SalDate,"&lt;="&amp;$D$2)-SUMIFS(WoQty,WoItem,$B303,WoDate,"&lt;="&amp;$D$2)+SUMIFS(AdjQty,AdjItem,$B303,AdjDate,"&lt;="&amp;$D$2)+SUMIFS(LinVarQty,LinItem,$B303,LinPosted,"YES",LinDate,"&lt;="&amp;$D$2,LinID,"&lt;&gt;"&amp;$B$2))</f>
        <v>0</v>
      </c>
      <c r="D303" s="84">
        <v>0</v>
      </c>
      <c r="E303" s="32">
        <f t="shared" si="8"/>
        <v>0</v>
      </c>
      <c r="F303" s="33">
        <f>IF($B303="","",Items!$I302)</f>
        <v>9.7799999999999994</v>
      </c>
      <c r="G303" s="33">
        <f t="shared" si="9"/>
        <v>0</v>
      </c>
      <c r="H303" s="85"/>
    </row>
    <row r="304" spans="1:8" hidden="1" x14ac:dyDescent="0.25">
      <c r="A304" s="28" t="str">
        <f>IF(Items!$B303="","",Items!$A303)</f>
        <v>6009698810629</v>
      </c>
      <c r="B304" s="28" t="str">
        <f>IF(Items!$B303="","",Items!$B303)</f>
        <v>Dendairy Peach  Appricot  500g</v>
      </c>
      <c r="C304" s="32">
        <f>IF($B304="","",Items!$G303+SUMIFS(PurQty,PurItem,$B304,PurDate,"&lt;="&amp;$D$2)-SUMIFS(SalQty,SalItem,$B304,SalDate,"&lt;="&amp;$D$2)-SUMIFS(WoQty,WoItem,$B304,WoDate,"&lt;="&amp;$D$2)+SUMIFS(AdjQty,AdjItem,$B304,AdjDate,"&lt;="&amp;$D$2)+SUMIFS(LinVarQty,LinItem,$B304,LinPosted,"YES",LinDate,"&lt;="&amp;$D$2,LinID,"&lt;&gt;"&amp;$B$2))</f>
        <v>0</v>
      </c>
      <c r="D304" s="84">
        <v>0</v>
      </c>
      <c r="E304" s="32">
        <f t="shared" si="8"/>
        <v>0</v>
      </c>
      <c r="F304" s="33">
        <f>IF($B304="","",Items!$I303)</f>
        <v>32.61</v>
      </c>
      <c r="G304" s="33">
        <f t="shared" si="9"/>
        <v>0</v>
      </c>
      <c r="H304" s="85"/>
    </row>
    <row r="305" spans="1:8" hidden="1" x14ac:dyDescent="0.25">
      <c r="A305" s="28" t="str">
        <f>IF(Items!$B304="","",Items!$A304)</f>
        <v>6009698812722</v>
      </c>
      <c r="B305" s="28" t="str">
        <f>IF(Items!$B304="","",Items!$B304)</f>
        <v>Dendairy Smooth Banana 150g</v>
      </c>
      <c r="C305" s="32">
        <f>IF($B305="","",Items!$G304+SUMIFS(PurQty,PurItem,$B305,PurDate,"&lt;="&amp;$D$2)-SUMIFS(SalQty,SalItem,$B305,SalDate,"&lt;="&amp;$D$2)-SUMIFS(WoQty,WoItem,$B305,WoDate,"&lt;="&amp;$D$2)+SUMIFS(AdjQty,AdjItem,$B305,AdjDate,"&lt;="&amp;$D$2)+SUMIFS(LinVarQty,LinItem,$B305,LinPosted,"YES",LinDate,"&lt;="&amp;$D$2,LinID,"&lt;&gt;"&amp;$B$2))</f>
        <v>0</v>
      </c>
      <c r="D305" s="84">
        <v>0</v>
      </c>
      <c r="E305" s="32">
        <f t="shared" si="8"/>
        <v>0</v>
      </c>
      <c r="F305" s="33">
        <f>IF($B305="","",Items!$I304)</f>
        <v>9.7799999999999994</v>
      </c>
      <c r="G305" s="33">
        <f t="shared" si="9"/>
        <v>0</v>
      </c>
      <c r="H305" s="85"/>
    </row>
    <row r="306" spans="1:8" hidden="1" x14ac:dyDescent="0.25">
      <c r="A306" s="28" t="str">
        <f>IF(Items!$B305="","",Items!$A305)</f>
        <v>6009698810582</v>
      </c>
      <c r="B306" s="28" t="str">
        <f>IF(Items!$B305="","",Items!$B305)</f>
        <v>Dendairy Smooth Strawberry  500g</v>
      </c>
      <c r="C306" s="32">
        <f>IF($B306="","",Items!$G305+SUMIFS(PurQty,PurItem,$B306,PurDate,"&lt;="&amp;$D$2)-SUMIFS(SalQty,SalItem,$B306,SalDate,"&lt;="&amp;$D$2)-SUMIFS(WoQty,WoItem,$B306,WoDate,"&lt;="&amp;$D$2)+SUMIFS(AdjQty,AdjItem,$B306,AdjDate,"&lt;="&amp;$D$2)+SUMIFS(LinVarQty,LinItem,$B306,LinPosted,"YES",LinDate,"&lt;="&amp;$D$2,LinID,"&lt;&gt;"&amp;$B$2))</f>
        <v>0</v>
      </c>
      <c r="D306" s="84">
        <v>0</v>
      </c>
      <c r="E306" s="32">
        <f t="shared" si="8"/>
        <v>0</v>
      </c>
      <c r="F306" s="33">
        <f>IF($B306="","",Items!$I305)</f>
        <v>32.61</v>
      </c>
      <c r="G306" s="33">
        <f t="shared" si="9"/>
        <v>0</v>
      </c>
      <c r="H306" s="85"/>
    </row>
    <row r="307" spans="1:8" hidden="1" x14ac:dyDescent="0.25">
      <c r="A307" s="28" t="str">
        <f>IF(Items!$B306="","",Items!$A306)</f>
        <v>6009698812654</v>
      </c>
      <c r="B307" s="28" t="str">
        <f>IF(Items!$B306="","",Items!$B306)</f>
        <v>Dendairy Smooth Strawberry Yoghurt 150g</v>
      </c>
      <c r="C307" s="32">
        <f>IF($B307="","",Items!$G306+SUMIFS(PurQty,PurItem,$B307,PurDate,"&lt;="&amp;$D$2)-SUMIFS(SalQty,SalItem,$B307,SalDate,"&lt;="&amp;$D$2)-SUMIFS(WoQty,WoItem,$B307,WoDate,"&lt;="&amp;$D$2)+SUMIFS(AdjQty,AdjItem,$B307,AdjDate,"&lt;="&amp;$D$2)+SUMIFS(LinVarQty,LinItem,$B307,LinPosted,"YES",LinDate,"&lt;="&amp;$D$2,LinID,"&lt;&gt;"&amp;$B$2))</f>
        <v>0</v>
      </c>
      <c r="D307" s="84">
        <v>0</v>
      </c>
      <c r="E307" s="32">
        <f t="shared" si="8"/>
        <v>0</v>
      </c>
      <c r="F307" s="33">
        <f>IF($B307="","",Items!$I306)</f>
        <v>9.7799999999999994</v>
      </c>
      <c r="G307" s="33">
        <f t="shared" si="9"/>
        <v>0</v>
      </c>
      <c r="H307" s="85"/>
    </row>
    <row r="308" spans="1:8" hidden="1" x14ac:dyDescent="0.25">
      <c r="A308" s="28" t="str">
        <f>IF(Items!$B307="","",Items!$A307)</f>
        <v>6009698810568</v>
      </c>
      <c r="B308" s="28" t="str">
        <f>IF(Items!$B307="","",Items!$B307)</f>
        <v>Dendairy Supreme Strawberry  500g</v>
      </c>
      <c r="C308" s="32">
        <f>IF($B308="","",Items!$G307+SUMIFS(PurQty,PurItem,$B308,PurDate,"&lt;="&amp;$D$2)-SUMIFS(SalQty,SalItem,$B308,SalDate,"&lt;="&amp;$D$2)-SUMIFS(WoQty,WoItem,$B308,WoDate,"&lt;="&amp;$D$2)+SUMIFS(AdjQty,AdjItem,$B308,AdjDate,"&lt;="&amp;$D$2)+SUMIFS(LinVarQty,LinItem,$B308,LinPosted,"YES",LinDate,"&lt;="&amp;$D$2,LinID,"&lt;&gt;"&amp;$B$2))</f>
        <v>0</v>
      </c>
      <c r="D308" s="84">
        <v>0</v>
      </c>
      <c r="E308" s="32">
        <f t="shared" si="8"/>
        <v>0</v>
      </c>
      <c r="F308" s="33">
        <f>IF($B308="","",Items!$I307)</f>
        <v>32.61</v>
      </c>
      <c r="G308" s="33">
        <f t="shared" si="9"/>
        <v>0</v>
      </c>
      <c r="H308" s="85"/>
    </row>
    <row r="309" spans="1:8" hidden="1" x14ac:dyDescent="0.25">
      <c r="A309" s="28" t="str">
        <f>IF(Items!$B308="","",Items!$A308)</f>
        <v>6009698812708</v>
      </c>
      <c r="B309" s="28" t="str">
        <f>IF(Items!$B308="","",Items!$B308)</f>
        <v>Dendairy Supreme Strawberry Yoghurt 150g</v>
      </c>
      <c r="C309" s="32">
        <f>IF($B309="","",Items!$G308+SUMIFS(PurQty,PurItem,$B309,PurDate,"&lt;="&amp;$D$2)-SUMIFS(SalQty,SalItem,$B309,SalDate,"&lt;="&amp;$D$2)-SUMIFS(WoQty,WoItem,$B309,WoDate,"&lt;="&amp;$D$2)+SUMIFS(AdjQty,AdjItem,$B309,AdjDate,"&lt;="&amp;$D$2)+SUMIFS(LinVarQty,LinItem,$B309,LinPosted,"YES",LinDate,"&lt;="&amp;$D$2,LinID,"&lt;&gt;"&amp;$B$2))</f>
        <v>0</v>
      </c>
      <c r="D309" s="84">
        <v>0</v>
      </c>
      <c r="E309" s="32">
        <f t="shared" si="8"/>
        <v>0</v>
      </c>
      <c r="F309" s="33">
        <f>IF($B309="","",Items!$I308)</f>
        <v>9.7799999999999994</v>
      </c>
      <c r="G309" s="33">
        <f t="shared" si="9"/>
        <v>0</v>
      </c>
      <c r="H309" s="85"/>
    </row>
    <row r="310" spans="1:8" hidden="1" x14ac:dyDescent="0.25">
      <c r="A310" s="28" t="str">
        <f>IF(Items!$B309="","",Items!$A309)</f>
        <v>6009698810575</v>
      </c>
      <c r="B310" s="28" t="str">
        <f>IF(Items!$B309="","",Items!$B309)</f>
        <v>Dendairy Vanilla  500g</v>
      </c>
      <c r="C310" s="32">
        <f>IF($B310="","",Items!$G309+SUMIFS(PurQty,PurItem,$B310,PurDate,"&lt;="&amp;$D$2)-SUMIFS(SalQty,SalItem,$B310,SalDate,"&lt;="&amp;$D$2)-SUMIFS(WoQty,WoItem,$B310,WoDate,"&lt;="&amp;$D$2)+SUMIFS(AdjQty,AdjItem,$B310,AdjDate,"&lt;="&amp;$D$2)+SUMIFS(LinVarQty,LinItem,$B310,LinPosted,"YES",LinDate,"&lt;="&amp;$D$2,LinID,"&lt;&gt;"&amp;$B$2))</f>
        <v>0</v>
      </c>
      <c r="D310" s="84">
        <v>0</v>
      </c>
      <c r="E310" s="32">
        <f t="shared" si="8"/>
        <v>0</v>
      </c>
      <c r="F310" s="33">
        <f>IF($B310="","",Items!$I309)</f>
        <v>32.61</v>
      </c>
      <c r="G310" s="33">
        <f t="shared" si="9"/>
        <v>0</v>
      </c>
      <c r="H310" s="85"/>
    </row>
    <row r="311" spans="1:8" hidden="1" x14ac:dyDescent="0.25">
      <c r="A311" s="28" t="str">
        <f>IF(Items!$B310="","",Items!$A310)</f>
        <v>6009698812678</v>
      </c>
      <c r="B311" s="28" t="str">
        <f>IF(Items!$B310="","",Items!$B310)</f>
        <v>Dendairy Vanilla Cream 150g</v>
      </c>
      <c r="C311" s="32">
        <f>IF($B311="","",Items!$G310+SUMIFS(PurQty,PurItem,$B311,PurDate,"&lt;="&amp;$D$2)-SUMIFS(SalQty,SalItem,$B311,SalDate,"&lt;="&amp;$D$2)-SUMIFS(WoQty,WoItem,$B311,WoDate,"&lt;="&amp;$D$2)+SUMIFS(AdjQty,AdjItem,$B311,AdjDate,"&lt;="&amp;$D$2)+SUMIFS(LinVarQty,LinItem,$B311,LinPosted,"YES",LinDate,"&lt;="&amp;$D$2,LinID,"&lt;&gt;"&amp;$B$2))</f>
        <v>0</v>
      </c>
      <c r="D311" s="84">
        <v>0</v>
      </c>
      <c r="E311" s="32">
        <f t="shared" si="8"/>
        <v>0</v>
      </c>
      <c r="F311" s="33">
        <f>IF($B311="","",Items!$I310)</f>
        <v>9.7799999999999994</v>
      </c>
      <c r="G311" s="33">
        <f t="shared" si="9"/>
        <v>0</v>
      </c>
      <c r="H311" s="85"/>
    </row>
    <row r="312" spans="1:8" x14ac:dyDescent="0.25">
      <c r="A312" s="28" t="str">
        <f>IF(Items!$B311="","",Items!$A311)</f>
        <v>7622210626134</v>
      </c>
      <c r="B312" s="28" t="str">
        <f>IF(Items!$B311="","",Items!$B311)</f>
        <v>Dentyne Peppermint</v>
      </c>
      <c r="C312" s="32">
        <f>IF($B312="","",Items!$G311+SUMIFS(PurQty,PurItem,$B312,PurDate,"&lt;="&amp;$D$2)-SUMIFS(SalQty,SalItem,$B312,SalDate,"&lt;="&amp;$D$2)-SUMIFS(WoQty,WoItem,$B312,WoDate,"&lt;="&amp;$D$2)+SUMIFS(AdjQty,AdjItem,$B312,AdjDate,"&lt;="&amp;$D$2)+SUMIFS(LinVarQty,LinItem,$B312,LinPosted,"YES",LinDate,"&lt;="&amp;$D$2,LinID,"&lt;&gt;"&amp;$B$2))</f>
        <v>35</v>
      </c>
      <c r="D312" s="84">
        <v>28</v>
      </c>
      <c r="E312" s="32">
        <f t="shared" si="8"/>
        <v>-7</v>
      </c>
      <c r="F312" s="33">
        <f>IF($B312="","",Items!$I311)</f>
        <v>13.0425</v>
      </c>
      <c r="G312" s="33">
        <f t="shared" si="9"/>
        <v>-91.297499999999999</v>
      </c>
      <c r="H312" s="85"/>
    </row>
    <row r="313" spans="1:8" hidden="1" x14ac:dyDescent="0.25">
      <c r="A313" s="28" t="str">
        <f>IF(Items!$B312="","",Items!$A312)</f>
        <v>6001065680927</v>
      </c>
      <c r="B313" s="28" t="str">
        <f>IF(Items!$B312="","",Items!$B312)</f>
        <v>Dentyne Spear</v>
      </c>
      <c r="C313" s="32">
        <f>IF($B313="","",Items!$G312+SUMIFS(PurQty,PurItem,$B313,PurDate,"&lt;="&amp;$D$2)-SUMIFS(SalQty,SalItem,$B313,SalDate,"&lt;="&amp;$D$2)-SUMIFS(WoQty,WoItem,$B313,WoDate,"&lt;="&amp;$D$2)+SUMIFS(AdjQty,AdjItem,$B313,AdjDate,"&lt;="&amp;$D$2)+SUMIFS(LinVarQty,LinItem,$B313,LinPosted,"YES",LinDate,"&lt;="&amp;$D$2,LinID,"&lt;&gt;"&amp;$B$2))</f>
        <v>0</v>
      </c>
      <c r="D313" s="84">
        <v>0</v>
      </c>
      <c r="E313" s="32">
        <f t="shared" si="8"/>
        <v>0</v>
      </c>
      <c r="F313" s="33">
        <f>IF($B313="","",Items!$I312)</f>
        <v>16.237500000000001</v>
      </c>
      <c r="G313" s="33">
        <f t="shared" si="9"/>
        <v>0</v>
      </c>
      <c r="H313" s="85"/>
    </row>
    <row r="314" spans="1:8" hidden="1" x14ac:dyDescent="0.25">
      <c r="A314" s="28" t="str">
        <f>IF(Items!$B313="","",Items!$A313)</f>
        <v>6001065680934</v>
      </c>
      <c r="B314" s="28" t="str">
        <f>IF(Items!$B313="","",Items!$B313)</f>
        <v>Dentyne Strawberry</v>
      </c>
      <c r="C314" s="32">
        <f>IF($B314="","",Items!$G313+SUMIFS(PurQty,PurItem,$B314,PurDate,"&lt;="&amp;$D$2)-SUMIFS(SalQty,SalItem,$B314,SalDate,"&lt;="&amp;$D$2)-SUMIFS(WoQty,WoItem,$B314,WoDate,"&lt;="&amp;$D$2)+SUMIFS(AdjQty,AdjItem,$B314,AdjDate,"&lt;="&amp;$D$2)+SUMIFS(LinVarQty,LinItem,$B314,LinPosted,"YES",LinDate,"&lt;="&amp;$D$2,LinID,"&lt;&gt;"&amp;$B$2))</f>
        <v>0</v>
      </c>
      <c r="D314" s="84">
        <v>0</v>
      </c>
      <c r="E314" s="32">
        <f t="shared" si="8"/>
        <v>0</v>
      </c>
      <c r="F314" s="33">
        <f>IF($B314="","",Items!$I313)</f>
        <v>16.237500000000001</v>
      </c>
      <c r="G314" s="33">
        <f t="shared" si="9"/>
        <v>0</v>
      </c>
      <c r="H314" s="85"/>
    </row>
    <row r="315" spans="1:8" hidden="1" x14ac:dyDescent="0.25">
      <c r="A315" s="28" t="str">
        <f>IF(Items!$B314="","",Items!$A314)</f>
        <v>6001106124922</v>
      </c>
      <c r="B315" s="28" t="str">
        <f>IF(Items!$B314="","",Items!$B314)</f>
        <v>Dettol  Natural150g</v>
      </c>
      <c r="C315" s="32">
        <f>IF($B315="","",Items!$G314+SUMIFS(PurQty,PurItem,$B315,PurDate,"&lt;="&amp;$D$2)-SUMIFS(SalQty,SalItem,$B315,SalDate,"&lt;="&amp;$D$2)-SUMIFS(WoQty,WoItem,$B315,WoDate,"&lt;="&amp;$D$2)+SUMIFS(AdjQty,AdjItem,$B315,AdjDate,"&lt;="&amp;$D$2)+SUMIFS(LinVarQty,LinItem,$B315,LinPosted,"YES",LinDate,"&lt;="&amp;$D$2,LinID,"&lt;&gt;"&amp;$B$2))</f>
        <v>0</v>
      </c>
      <c r="D315" s="84">
        <v>0</v>
      </c>
      <c r="E315" s="32">
        <f t="shared" si="8"/>
        <v>0</v>
      </c>
      <c r="F315" s="33">
        <f>IF($B315="","",Items!$I314)</f>
        <v>13.0425</v>
      </c>
      <c r="G315" s="33">
        <f t="shared" si="9"/>
        <v>0</v>
      </c>
      <c r="H315" s="85"/>
    </row>
    <row r="316" spans="1:8" hidden="1" x14ac:dyDescent="0.25">
      <c r="A316" s="28" t="str">
        <f>IF(Items!$B315="","",Items!$A315)</f>
        <v>6001106226077</v>
      </c>
      <c r="B316" s="28" t="str">
        <f>IF(Items!$B315="","",Items!$B315)</f>
        <v>Dettol Active 175g</v>
      </c>
      <c r="C316" s="32">
        <f>IF($B316="","",Items!$G315+SUMIFS(PurQty,PurItem,$B316,PurDate,"&lt;="&amp;$D$2)-SUMIFS(SalQty,SalItem,$B316,SalDate,"&lt;="&amp;$D$2)-SUMIFS(WoQty,WoItem,$B316,WoDate,"&lt;="&amp;$D$2)+SUMIFS(AdjQty,AdjItem,$B316,AdjDate,"&lt;="&amp;$D$2)+SUMIFS(LinVarQty,LinItem,$B316,LinPosted,"YES",LinDate,"&lt;="&amp;$D$2,LinID,"&lt;&gt;"&amp;$B$2))</f>
        <v>0</v>
      </c>
      <c r="D316" s="84">
        <v>0</v>
      </c>
      <c r="E316" s="32">
        <f t="shared" si="8"/>
        <v>0</v>
      </c>
      <c r="F316" s="33">
        <f>IF($B316="","",Items!$I315)</f>
        <v>19.567499999999999</v>
      </c>
      <c r="G316" s="33">
        <f t="shared" si="9"/>
        <v>0</v>
      </c>
      <c r="H316" s="85"/>
    </row>
    <row r="317" spans="1:8" hidden="1" x14ac:dyDescent="0.25">
      <c r="A317" s="28" t="str">
        <f>IF(Items!$B316="","",Items!$A316)</f>
        <v>6001106123895</v>
      </c>
      <c r="B317" s="28" t="str">
        <f>IF(Items!$B316="","",Items!$B316)</f>
        <v>Dettol Active 175g (2)</v>
      </c>
      <c r="C317" s="32">
        <f>IF($B317="","",Items!$G316+SUMIFS(PurQty,PurItem,$B317,PurDate,"&lt;="&amp;$D$2)-SUMIFS(SalQty,SalItem,$B317,SalDate,"&lt;="&amp;$D$2)-SUMIFS(WoQty,WoItem,$B317,WoDate,"&lt;="&amp;$D$2)+SUMIFS(AdjQty,AdjItem,$B317,AdjDate,"&lt;="&amp;$D$2)+SUMIFS(LinVarQty,LinItem,$B317,LinPosted,"YES",LinDate,"&lt;="&amp;$D$2,LinID,"&lt;&gt;"&amp;$B$2))</f>
        <v>0</v>
      </c>
      <c r="D317" s="84">
        <v>0</v>
      </c>
      <c r="E317" s="32">
        <f t="shared" si="8"/>
        <v>0</v>
      </c>
      <c r="F317" s="33">
        <f>IF($B317="","",Items!$I316)</f>
        <v>19.567499999999999</v>
      </c>
      <c r="G317" s="33">
        <f t="shared" si="9"/>
        <v>0</v>
      </c>
      <c r="H317" s="85"/>
    </row>
    <row r="318" spans="1:8" hidden="1" x14ac:dyDescent="0.25">
      <c r="A318" s="28" t="str">
        <f>IF(Items!$B317="","",Items!$A317)</f>
        <v>6001106123840</v>
      </c>
      <c r="B318" s="28" t="str">
        <f>IF(Items!$B317="","",Items!$B317)</f>
        <v>Dettol Cool 175g</v>
      </c>
      <c r="C318" s="32">
        <f>IF($B318="","",Items!$G317+SUMIFS(PurQty,PurItem,$B318,PurDate,"&lt;="&amp;$D$2)-SUMIFS(SalQty,SalItem,$B318,SalDate,"&lt;="&amp;$D$2)-SUMIFS(WoQty,WoItem,$B318,WoDate,"&lt;="&amp;$D$2)+SUMIFS(AdjQty,AdjItem,$B318,AdjDate,"&lt;="&amp;$D$2)+SUMIFS(LinVarQty,LinItem,$B318,LinPosted,"YES",LinDate,"&lt;="&amp;$D$2,LinID,"&lt;&gt;"&amp;$B$2))</f>
        <v>0</v>
      </c>
      <c r="D318" s="84">
        <v>0</v>
      </c>
      <c r="E318" s="32">
        <f t="shared" si="8"/>
        <v>0</v>
      </c>
      <c r="F318" s="33">
        <f>IF($B318="","",Items!$I317)</f>
        <v>16.305</v>
      </c>
      <c r="G318" s="33">
        <f t="shared" si="9"/>
        <v>0</v>
      </c>
      <c r="H318" s="85"/>
    </row>
    <row r="319" spans="1:8" hidden="1" x14ac:dyDescent="0.25">
      <c r="A319" s="28" t="str">
        <f>IF(Items!$B318="","",Items!$A318)</f>
        <v>6001106226220</v>
      </c>
      <c r="B319" s="28" t="str">
        <f>IF(Items!$B318="","",Items!$B318)</f>
        <v>Dettol Daily Care 150g</v>
      </c>
      <c r="C319" s="32">
        <f>IF($B319="","",Items!$G318+SUMIFS(PurQty,PurItem,$B319,PurDate,"&lt;="&amp;$D$2)-SUMIFS(SalQty,SalItem,$B319,SalDate,"&lt;="&amp;$D$2)-SUMIFS(WoQty,WoItem,$B319,WoDate,"&lt;="&amp;$D$2)+SUMIFS(AdjQty,AdjItem,$B319,AdjDate,"&lt;="&amp;$D$2)+SUMIFS(LinVarQty,LinItem,$B319,LinPosted,"YES",LinDate,"&lt;="&amp;$D$2,LinID,"&lt;&gt;"&amp;$B$2))</f>
        <v>0</v>
      </c>
      <c r="D319" s="84">
        <v>0</v>
      </c>
      <c r="E319" s="32">
        <f t="shared" si="8"/>
        <v>0</v>
      </c>
      <c r="F319" s="33">
        <f>IF($B319="","",Items!$I318)</f>
        <v>11.737500000000001</v>
      </c>
      <c r="G319" s="33">
        <f t="shared" si="9"/>
        <v>0</v>
      </c>
      <c r="H319" s="85"/>
    </row>
    <row r="320" spans="1:8" hidden="1" x14ac:dyDescent="0.25">
      <c r="A320" s="28" t="str">
        <f>IF(Items!$B319="","",Items!$A319)</f>
        <v>6001106226244</v>
      </c>
      <c r="B320" s="28" t="str">
        <f>IF(Items!$B319="","",Items!$B319)</f>
        <v>Dettol Eventone 150g</v>
      </c>
      <c r="C320" s="32">
        <f>IF($B320="","",Items!$G319+SUMIFS(PurQty,PurItem,$B320,PurDate,"&lt;="&amp;$D$2)-SUMIFS(SalQty,SalItem,$B320,SalDate,"&lt;="&amp;$D$2)-SUMIFS(WoQty,WoItem,$B320,WoDate,"&lt;="&amp;$D$2)+SUMIFS(AdjQty,AdjItem,$B320,AdjDate,"&lt;="&amp;$D$2)+SUMIFS(LinVarQty,LinItem,$B320,LinPosted,"YES",LinDate,"&lt;="&amp;$D$2,LinID,"&lt;&gt;"&amp;$B$2))</f>
        <v>0</v>
      </c>
      <c r="D320" s="84">
        <v>0</v>
      </c>
      <c r="E320" s="32">
        <f t="shared" si="8"/>
        <v>0</v>
      </c>
      <c r="F320" s="33">
        <f>IF($B320="","",Items!$I319)</f>
        <v>11.737500000000001</v>
      </c>
      <c r="G320" s="33">
        <f t="shared" si="9"/>
        <v>0</v>
      </c>
      <c r="H320" s="85"/>
    </row>
    <row r="321" spans="1:8" hidden="1" x14ac:dyDescent="0.25">
      <c r="A321" s="28" t="str">
        <f>IF(Items!$B320="","",Items!$A320)</f>
        <v>6001106128425</v>
      </c>
      <c r="B321" s="28" t="str">
        <f>IF(Items!$B320="","",Items!$B320)</f>
        <v>Dettol Eventone 175g</v>
      </c>
      <c r="C321" s="32">
        <f>IF($B321="","",Items!$G320+SUMIFS(PurQty,PurItem,$B321,PurDate,"&lt;="&amp;$D$2)-SUMIFS(SalQty,SalItem,$B321,SalDate,"&lt;="&amp;$D$2)-SUMIFS(WoQty,WoItem,$B321,WoDate,"&lt;="&amp;$D$2)+SUMIFS(AdjQty,AdjItem,$B321,AdjDate,"&lt;="&amp;$D$2)+SUMIFS(LinVarQty,LinItem,$B321,LinPosted,"YES",LinDate,"&lt;="&amp;$D$2,LinID,"&lt;&gt;"&amp;$B$2))</f>
        <v>0</v>
      </c>
      <c r="D321" s="84">
        <v>0</v>
      </c>
      <c r="E321" s="32">
        <f t="shared" si="8"/>
        <v>0</v>
      </c>
      <c r="F321" s="33">
        <f>IF($B321="","",Items!$I320)</f>
        <v>19.567499999999999</v>
      </c>
      <c r="G321" s="33">
        <f t="shared" si="9"/>
        <v>0</v>
      </c>
      <c r="H321" s="85"/>
    </row>
    <row r="322" spans="1:8" x14ac:dyDescent="0.25">
      <c r="A322" s="28" t="str">
        <f>IF(Items!$B321="","",Items!$A321)</f>
        <v>6001106225261</v>
      </c>
      <c r="B322" s="28" t="str">
        <f>IF(Items!$B321="","",Items!$B321)</f>
        <v>Dettol Fresh 175g</v>
      </c>
      <c r="C322" s="32">
        <f>IF($B322="","",Items!$G321+SUMIFS(PurQty,PurItem,$B322,PurDate,"&lt;="&amp;$D$2)-SUMIFS(SalQty,SalItem,$B322,SalDate,"&lt;="&amp;$D$2)-SUMIFS(WoQty,WoItem,$B322,WoDate,"&lt;="&amp;$D$2)+SUMIFS(AdjQty,AdjItem,$B322,AdjDate,"&lt;="&amp;$D$2)+SUMIFS(LinVarQty,LinItem,$B322,LinPosted,"YES",LinDate,"&lt;="&amp;$D$2,LinID,"&lt;&gt;"&amp;$B$2))</f>
        <v>9</v>
      </c>
      <c r="D322" s="84">
        <v>10</v>
      </c>
      <c r="E322" s="32">
        <f t="shared" si="8"/>
        <v>1</v>
      </c>
      <c r="F322" s="33">
        <f>IF($B322="","",Items!$I321)</f>
        <v>19.567499999999999</v>
      </c>
      <c r="G322" s="33">
        <f t="shared" si="9"/>
        <v>19.567499999999999</v>
      </c>
      <c r="H322" s="85"/>
    </row>
    <row r="323" spans="1:8" hidden="1" x14ac:dyDescent="0.25">
      <c r="A323" s="28" t="str">
        <f>IF(Items!$B322="","",Items!$A322)</f>
        <v>6001106123864</v>
      </c>
      <c r="B323" s="28" t="str">
        <f>IF(Items!$B322="","",Items!$B322)</f>
        <v>Dettol Herbal 175grams</v>
      </c>
      <c r="C323" s="32">
        <f>IF($B323="","",Items!$G322+SUMIFS(PurQty,PurItem,$B323,PurDate,"&lt;="&amp;$D$2)-SUMIFS(SalQty,SalItem,$B323,SalDate,"&lt;="&amp;$D$2)-SUMIFS(WoQty,WoItem,$B323,WoDate,"&lt;="&amp;$D$2)+SUMIFS(AdjQty,AdjItem,$B323,AdjDate,"&lt;="&amp;$D$2)+SUMIFS(LinVarQty,LinItem,$B323,LinPosted,"YES",LinDate,"&lt;="&amp;$D$2,LinID,"&lt;&gt;"&amp;$B$2))</f>
        <v>0</v>
      </c>
      <c r="D323" s="84">
        <v>0</v>
      </c>
      <c r="E323" s="32">
        <f t="shared" si="8"/>
        <v>0</v>
      </c>
      <c r="F323" s="33">
        <f>IF($B323="","",Items!$I322)</f>
        <v>22.822500000000002</v>
      </c>
      <c r="G323" s="33">
        <f t="shared" si="9"/>
        <v>0</v>
      </c>
      <c r="H323" s="85"/>
    </row>
    <row r="324" spans="1:8" x14ac:dyDescent="0.25">
      <c r="A324" s="28" t="str">
        <f>IF(Items!$B323="","",Items!$A323)</f>
        <v>6001106123888</v>
      </c>
      <c r="B324" s="28" t="str">
        <f>IF(Items!$B323="","",Items!$B323)</f>
        <v>Dettol Original  x 175g</v>
      </c>
      <c r="C324" s="32">
        <f>IF($B324="","",Items!$G323+SUMIFS(PurQty,PurItem,$B324,PurDate,"&lt;="&amp;$D$2)-SUMIFS(SalQty,SalItem,$B324,SalDate,"&lt;="&amp;$D$2)-SUMIFS(WoQty,WoItem,$B324,WoDate,"&lt;="&amp;$D$2)+SUMIFS(AdjQty,AdjItem,$B324,AdjDate,"&lt;="&amp;$D$2)+SUMIFS(LinVarQty,LinItem,$B324,LinPosted,"YES",LinDate,"&lt;="&amp;$D$2,LinID,"&lt;&gt;"&amp;$B$2))</f>
        <v>12</v>
      </c>
      <c r="D324" s="84">
        <v>8</v>
      </c>
      <c r="E324" s="32">
        <f t="shared" si="8"/>
        <v>-4</v>
      </c>
      <c r="F324" s="33">
        <f>IF($B324="","",Items!$I323)</f>
        <v>19.567499999999999</v>
      </c>
      <c r="G324" s="33">
        <f t="shared" si="9"/>
        <v>-78.27</v>
      </c>
      <c r="H324" s="85"/>
    </row>
    <row r="325" spans="1:8" x14ac:dyDescent="0.25">
      <c r="A325" s="28" t="str">
        <f>IF(Items!$B324="","",Items!$A324)</f>
        <v>6001106224998</v>
      </c>
      <c r="B325" s="28" t="str">
        <f>IF(Items!$B324="","",Items!$B324)</f>
        <v>Dettol Original 175g</v>
      </c>
      <c r="C325" s="32">
        <f>IF($B325="","",Items!$G324+SUMIFS(PurQty,PurItem,$B325,PurDate,"&lt;="&amp;$D$2)-SUMIFS(SalQty,SalItem,$B325,SalDate,"&lt;="&amp;$D$2)-SUMIFS(WoQty,WoItem,$B325,WoDate,"&lt;="&amp;$D$2)+SUMIFS(AdjQty,AdjItem,$B325,AdjDate,"&lt;="&amp;$D$2)+SUMIFS(LinVarQty,LinItem,$B325,LinPosted,"YES",LinDate,"&lt;="&amp;$D$2,LinID,"&lt;&gt;"&amp;$B$2))</f>
        <v>-1</v>
      </c>
      <c r="D325" s="84">
        <v>0</v>
      </c>
      <c r="E325" s="32">
        <f t="shared" si="8"/>
        <v>1</v>
      </c>
      <c r="F325" s="33">
        <f>IF($B325="","",Items!$I324)</f>
        <v>19.567499999999999</v>
      </c>
      <c r="G325" s="33">
        <f t="shared" si="9"/>
        <v>19.567499999999999</v>
      </c>
      <c r="H325" s="85"/>
    </row>
    <row r="326" spans="1:8" hidden="1" x14ac:dyDescent="0.25">
      <c r="A326" s="28" t="str">
        <f>IF(Items!$B325="","",Items!$A325)</f>
        <v>6001106126667</v>
      </c>
      <c r="B326" s="28" t="str">
        <f>IF(Items!$B325="","",Items!$B325)</f>
        <v>Dettol Re Energize 175g</v>
      </c>
      <c r="C326" s="32">
        <f>IF($B326="","",Items!$G325+SUMIFS(PurQty,PurItem,$B326,PurDate,"&lt;="&amp;$D$2)-SUMIFS(SalQty,SalItem,$B326,SalDate,"&lt;="&amp;$D$2)-SUMIFS(WoQty,WoItem,$B326,WoDate,"&lt;="&amp;$D$2)+SUMIFS(AdjQty,AdjItem,$B326,AdjDate,"&lt;="&amp;$D$2)+SUMIFS(LinVarQty,LinItem,$B326,LinPosted,"YES",LinDate,"&lt;="&amp;$D$2,LinID,"&lt;&gt;"&amp;$B$2))</f>
        <v>0</v>
      </c>
      <c r="D326" s="84">
        <v>0</v>
      </c>
      <c r="E326" s="32">
        <f t="shared" ref="E326:E389" si="10">IF(OR($B326="",$D326=""),"",$D326-$C326)</f>
        <v>0</v>
      </c>
      <c r="F326" s="33">
        <f>IF($B326="","",Items!$I325)</f>
        <v>16.305</v>
      </c>
      <c r="G326" s="33">
        <f t="shared" ref="G326:G389" si="11">IF($E326="","",$E326*$F326)</f>
        <v>0</v>
      </c>
      <c r="H326" s="85"/>
    </row>
    <row r="327" spans="1:8" hidden="1" x14ac:dyDescent="0.25">
      <c r="A327" s="28" t="str">
        <f>IF(Items!$B326="","",Items!$A326)</f>
        <v>6001106226022</v>
      </c>
      <c r="B327" s="28" t="str">
        <f>IF(Items!$B326="","",Items!$B326)</f>
        <v>Dettol Sensitive 175g</v>
      </c>
      <c r="C327" s="32">
        <f>IF($B327="","",Items!$G326+SUMIFS(PurQty,PurItem,$B327,PurDate,"&lt;="&amp;$D$2)-SUMIFS(SalQty,SalItem,$B327,SalDate,"&lt;="&amp;$D$2)-SUMIFS(WoQty,WoItem,$B327,WoDate,"&lt;="&amp;$D$2)+SUMIFS(AdjQty,AdjItem,$B327,AdjDate,"&lt;="&amp;$D$2)+SUMIFS(LinVarQty,LinItem,$B327,LinPosted,"YES",LinDate,"&lt;="&amp;$D$2,LinID,"&lt;&gt;"&amp;$B$2))</f>
        <v>0</v>
      </c>
      <c r="D327" s="84">
        <v>0</v>
      </c>
      <c r="E327" s="32">
        <f t="shared" si="10"/>
        <v>0</v>
      </c>
      <c r="F327" s="33">
        <f>IF($B327="","",Items!$I326)</f>
        <v>19.567499999999999</v>
      </c>
      <c r="G327" s="33">
        <f t="shared" si="11"/>
        <v>0</v>
      </c>
      <c r="H327" s="85"/>
    </row>
    <row r="328" spans="1:8" hidden="1" x14ac:dyDescent="0.25">
      <c r="A328" s="28" t="str">
        <f>IF(Items!$B327="","",Items!$A327)</f>
        <v>6912345678902</v>
      </c>
      <c r="B328" s="28" t="str">
        <f>IF(Items!$B327="","",Items!$B327)</f>
        <v>Digit Usb Flash 16g</v>
      </c>
      <c r="C328" s="32">
        <f>IF($B328="","",Items!$G327+SUMIFS(PurQty,PurItem,$B328,PurDate,"&lt;="&amp;$D$2)-SUMIFS(SalQty,SalItem,$B328,SalDate,"&lt;="&amp;$D$2)-SUMIFS(WoQty,WoItem,$B328,WoDate,"&lt;="&amp;$D$2)+SUMIFS(AdjQty,AdjItem,$B328,AdjDate,"&lt;="&amp;$D$2)+SUMIFS(LinVarQty,LinItem,$B328,LinPosted,"YES",LinDate,"&lt;="&amp;$D$2,LinID,"&lt;&gt;"&amp;$B$2))</f>
        <v>0</v>
      </c>
      <c r="D328" s="84">
        <v>0</v>
      </c>
      <c r="E328" s="32">
        <f t="shared" si="10"/>
        <v>0</v>
      </c>
      <c r="F328" s="33">
        <f>IF($B328="","",Items!$I327)</f>
        <v>130.4325</v>
      </c>
      <c r="G328" s="33">
        <f t="shared" si="11"/>
        <v>0</v>
      </c>
      <c r="H328" s="85"/>
    </row>
    <row r="329" spans="1:8" hidden="1" x14ac:dyDescent="0.25">
      <c r="A329" s="28" t="str">
        <f>IF(Items!$B328="","",Items!$A328)</f>
        <v>6001106120771</v>
      </c>
      <c r="B329" s="28" t="str">
        <f>IF(Items!$B328="","",Items!$B328)</f>
        <v>Disprin</v>
      </c>
      <c r="C329" s="32">
        <f>IF($B329="","",Items!$G328+SUMIFS(PurQty,PurItem,$B329,PurDate,"&lt;="&amp;$D$2)-SUMIFS(SalQty,SalItem,$B329,SalDate,"&lt;="&amp;$D$2)-SUMIFS(WoQty,WoItem,$B329,WoDate,"&lt;="&amp;$D$2)+SUMIFS(AdjQty,AdjItem,$B329,AdjDate,"&lt;="&amp;$D$2)+SUMIFS(LinVarQty,LinItem,$B329,LinPosted,"YES",LinDate,"&lt;="&amp;$D$2,LinID,"&lt;&gt;"&amp;$B$2))</f>
        <v>0</v>
      </c>
      <c r="D329" s="84">
        <v>0</v>
      </c>
      <c r="E329" s="32">
        <f t="shared" si="10"/>
        <v>0</v>
      </c>
      <c r="F329" s="33">
        <f>IF($B329="","",Items!$I328)</f>
        <v>3.75</v>
      </c>
      <c r="G329" s="33">
        <f t="shared" si="11"/>
        <v>0</v>
      </c>
      <c r="H329" s="85"/>
    </row>
    <row r="330" spans="1:8" x14ac:dyDescent="0.25">
      <c r="A330" s="28" t="str">
        <f>IF(Items!$B329="","",Items!$A329)</f>
        <v>6001565020452</v>
      </c>
      <c r="B330" s="28" t="str">
        <f>IF(Items!$B329="","",Items!$B329)</f>
        <v>Dlite Cooking Oil 375ml</v>
      </c>
      <c r="C330" s="32">
        <f>IF($B330="","",Items!$G329+SUMIFS(PurQty,PurItem,$B330,PurDate,"&lt;="&amp;$D$2)-SUMIFS(SalQty,SalItem,$B330,SalDate,"&lt;="&amp;$D$2)-SUMIFS(WoQty,WoItem,$B330,WoDate,"&lt;="&amp;$D$2)+SUMIFS(AdjQty,AdjItem,$B330,AdjDate,"&lt;="&amp;$D$2)+SUMIFS(LinVarQty,LinItem,$B330,LinPosted,"YES",LinDate,"&lt;="&amp;$D$2,LinID,"&lt;&gt;"&amp;$B$2))</f>
        <v>-1</v>
      </c>
      <c r="D330" s="84">
        <v>0</v>
      </c>
      <c r="E330" s="32">
        <f t="shared" si="10"/>
        <v>1</v>
      </c>
      <c r="F330" s="33">
        <f>IF($B330="","",Items!$I329)</f>
        <v>22.5</v>
      </c>
      <c r="G330" s="33">
        <f t="shared" si="11"/>
        <v>22.5</v>
      </c>
      <c r="H330" s="85"/>
    </row>
    <row r="331" spans="1:8" x14ac:dyDescent="0.25">
      <c r="A331" s="28" t="str">
        <f>IF(Items!$B330="","",Items!$A330)</f>
        <v>6001565009020</v>
      </c>
      <c r="B331" s="28" t="str">
        <f>IF(Items!$B330="","",Items!$B330)</f>
        <v>Dlite Cooking Oil 750ml</v>
      </c>
      <c r="C331" s="32">
        <f>IF($B331="","",Items!$G330+SUMIFS(PurQty,PurItem,$B331,PurDate,"&lt;="&amp;$D$2)-SUMIFS(SalQty,SalItem,$B331,SalDate,"&lt;="&amp;$D$2)-SUMIFS(WoQty,WoItem,$B331,WoDate,"&lt;="&amp;$D$2)+SUMIFS(AdjQty,AdjItem,$B331,AdjDate,"&lt;="&amp;$D$2)+SUMIFS(LinVarQty,LinItem,$B331,LinPosted,"YES",LinDate,"&lt;="&amp;$D$2,LinID,"&lt;&gt;"&amp;$B$2))</f>
        <v>16</v>
      </c>
      <c r="D331" s="84">
        <v>15</v>
      </c>
      <c r="E331" s="32">
        <f t="shared" si="10"/>
        <v>-1</v>
      </c>
      <c r="F331" s="33">
        <f>IF($B331="","",Items!$I330)</f>
        <v>30</v>
      </c>
      <c r="G331" s="33">
        <f t="shared" si="11"/>
        <v>-30</v>
      </c>
      <c r="H331" s="85"/>
    </row>
    <row r="332" spans="1:8" hidden="1" x14ac:dyDescent="0.25">
      <c r="A332" s="28" t="str">
        <f>IF(Items!$B331="","",Items!$A331)</f>
        <v>6001085010469</v>
      </c>
      <c r="B332" s="28" t="str">
        <f>IF(Items!$B331="","",Items!$B331)</f>
        <v>Domestos Lemon 750ml</v>
      </c>
      <c r="C332" s="32">
        <f>IF($B332="","",Items!$G331+SUMIFS(PurQty,PurItem,$B332,PurDate,"&lt;="&amp;$D$2)-SUMIFS(SalQty,SalItem,$B332,SalDate,"&lt;="&amp;$D$2)-SUMIFS(WoQty,WoItem,$B332,WoDate,"&lt;="&amp;$D$2)+SUMIFS(AdjQty,AdjItem,$B332,AdjDate,"&lt;="&amp;$D$2)+SUMIFS(LinVarQty,LinItem,$B332,LinPosted,"YES",LinDate,"&lt;="&amp;$D$2,LinID,"&lt;&gt;"&amp;$B$2))</f>
        <v>0</v>
      </c>
      <c r="D332" s="84">
        <v>0</v>
      </c>
      <c r="E332" s="32">
        <f t="shared" si="10"/>
        <v>0</v>
      </c>
      <c r="F332" s="33">
        <f>IF($B332="","",Items!$I331)</f>
        <v>32.61</v>
      </c>
      <c r="G332" s="33">
        <f t="shared" si="11"/>
        <v>0</v>
      </c>
      <c r="H332" s="85"/>
    </row>
    <row r="333" spans="1:8" hidden="1" x14ac:dyDescent="0.25">
      <c r="A333" s="28" t="str">
        <f>IF(Items!$B332="","",Items!$A332)</f>
        <v>6001085063304</v>
      </c>
      <c r="B333" s="28" t="str">
        <f>IF(Items!$B332="","",Items!$B332)</f>
        <v>Domestos Original 750ml</v>
      </c>
      <c r="C333" s="32">
        <f>IF($B333="","",Items!$G332+SUMIFS(PurQty,PurItem,$B333,PurDate,"&lt;="&amp;$D$2)-SUMIFS(SalQty,SalItem,$B333,SalDate,"&lt;="&amp;$D$2)-SUMIFS(WoQty,WoItem,$B333,WoDate,"&lt;="&amp;$D$2)+SUMIFS(AdjQty,AdjItem,$B333,AdjDate,"&lt;="&amp;$D$2)+SUMIFS(LinVarQty,LinItem,$B333,LinPosted,"YES",LinDate,"&lt;="&amp;$D$2,LinID,"&lt;&gt;"&amp;$B$2))</f>
        <v>0</v>
      </c>
      <c r="D333" s="84">
        <v>0</v>
      </c>
      <c r="E333" s="32">
        <f t="shared" si="10"/>
        <v>0</v>
      </c>
      <c r="F333" s="33">
        <f>IF($B333="","",Items!$I332)</f>
        <v>32.61</v>
      </c>
      <c r="G333" s="33">
        <f t="shared" si="11"/>
        <v>0</v>
      </c>
      <c r="H333" s="85"/>
    </row>
    <row r="334" spans="1:8" hidden="1" x14ac:dyDescent="0.25">
      <c r="A334" s="28" t="str">
        <f>IF(Items!$B333="","",Items!$A333)</f>
        <v>6001206413797</v>
      </c>
      <c r="B334" s="28" t="str">
        <f>IF(Items!$B333="","",Items!$B333)</f>
        <v>Doom Crawling 180ml</v>
      </c>
      <c r="C334" s="32">
        <f>IF($B334="","",Items!$G333+SUMIFS(PurQty,PurItem,$B334,PurDate,"&lt;="&amp;$D$2)-SUMIFS(SalQty,SalItem,$B334,SalDate,"&lt;="&amp;$D$2)-SUMIFS(WoQty,WoItem,$B334,WoDate,"&lt;="&amp;$D$2)+SUMIFS(AdjQty,AdjItem,$B334,AdjDate,"&lt;="&amp;$D$2)+SUMIFS(LinVarQty,LinItem,$B334,LinPosted,"YES",LinDate,"&lt;="&amp;$D$2,LinID,"&lt;&gt;"&amp;$B$2))</f>
        <v>0</v>
      </c>
      <c r="D334" s="84">
        <v>0</v>
      </c>
      <c r="E334" s="32">
        <f t="shared" si="10"/>
        <v>0</v>
      </c>
      <c r="F334" s="33">
        <f>IF($B334="","",Items!$I333)</f>
        <v>19.567499999999999</v>
      </c>
      <c r="G334" s="33">
        <f t="shared" si="11"/>
        <v>0</v>
      </c>
      <c r="H334" s="85"/>
    </row>
    <row r="335" spans="1:8" x14ac:dyDescent="0.25">
      <c r="A335" s="28" t="str">
        <f>IF(Items!$B334="","",Items!$A334)</f>
        <v>6001038358501</v>
      </c>
      <c r="B335" s="28" t="str">
        <f>IF(Items!$B334="","",Items!$B334)</f>
        <v>Doom Mosquito Coils 125g</v>
      </c>
      <c r="C335" s="32">
        <f>IF($B335="","",Items!$G334+SUMIFS(PurQty,PurItem,$B335,PurDate,"&lt;="&amp;$D$2)-SUMIFS(SalQty,SalItem,$B335,SalDate,"&lt;="&amp;$D$2)-SUMIFS(WoQty,WoItem,$B335,WoDate,"&lt;="&amp;$D$2)+SUMIFS(AdjQty,AdjItem,$B335,AdjDate,"&lt;="&amp;$D$2)+SUMIFS(LinVarQty,LinItem,$B335,LinPosted,"YES",LinDate,"&lt;="&amp;$D$2,LinID,"&lt;&gt;"&amp;$B$2))</f>
        <v>13</v>
      </c>
      <c r="D335" s="84">
        <v>0</v>
      </c>
      <c r="E335" s="32">
        <f t="shared" si="10"/>
        <v>-13</v>
      </c>
      <c r="F335" s="33">
        <f>IF($B335="","",Items!$I334)</f>
        <v>19.567499999999999</v>
      </c>
      <c r="G335" s="33">
        <f t="shared" si="11"/>
        <v>-254.3775</v>
      </c>
      <c r="H335" s="85"/>
    </row>
    <row r="336" spans="1:8" hidden="1" x14ac:dyDescent="0.25">
      <c r="A336" s="28" t="str">
        <f>IF(Items!$B335="","",Items!$A335)</f>
        <v>6001206413773</v>
      </c>
      <c r="B336" s="28" t="str">
        <f>IF(Items!$B335="","",Items!$B335)</f>
        <v>Doom Odourless 180ml</v>
      </c>
      <c r="C336" s="32">
        <f>IF($B336="","",Items!$G335+SUMIFS(PurQty,PurItem,$B336,PurDate,"&lt;="&amp;$D$2)-SUMIFS(SalQty,SalItem,$B336,SalDate,"&lt;="&amp;$D$2)-SUMIFS(WoQty,WoItem,$B336,WoDate,"&lt;="&amp;$D$2)+SUMIFS(AdjQty,AdjItem,$B336,AdjDate,"&lt;="&amp;$D$2)+SUMIFS(LinVarQty,LinItem,$B336,LinPosted,"YES",LinDate,"&lt;="&amp;$D$2,LinID,"&lt;&gt;"&amp;$B$2))</f>
        <v>0</v>
      </c>
      <c r="D336" s="84">
        <v>0</v>
      </c>
      <c r="E336" s="32">
        <f t="shared" si="10"/>
        <v>0</v>
      </c>
      <c r="F336" s="33">
        <f>IF($B336="","",Items!$I335)</f>
        <v>22.822500000000002</v>
      </c>
      <c r="G336" s="33">
        <f t="shared" si="11"/>
        <v>0</v>
      </c>
      <c r="H336" s="85"/>
    </row>
    <row r="337" spans="1:8" hidden="1" x14ac:dyDescent="0.25">
      <c r="A337" s="28" t="str">
        <f>IF(Items!$B336="","",Items!$A336)</f>
        <v>6001206413711</v>
      </c>
      <c r="B337" s="28" t="str">
        <f>IF(Items!$B336="","",Items!$B336)</f>
        <v>Doom Odourless Multi Insects 300ml</v>
      </c>
      <c r="C337" s="32">
        <f>IF($B337="","",Items!$G336+SUMIFS(PurQty,PurItem,$B337,PurDate,"&lt;="&amp;$D$2)-SUMIFS(SalQty,SalItem,$B337,SalDate,"&lt;="&amp;$D$2)-SUMIFS(WoQty,WoItem,$B337,WoDate,"&lt;="&amp;$D$2)+SUMIFS(AdjQty,AdjItem,$B337,AdjDate,"&lt;="&amp;$D$2)+SUMIFS(LinVarQty,LinItem,$B337,LinPosted,"YES",LinDate,"&lt;="&amp;$D$2,LinID,"&lt;&gt;"&amp;$B$2))</f>
        <v>0</v>
      </c>
      <c r="D337" s="84">
        <v>0</v>
      </c>
      <c r="E337" s="32">
        <f t="shared" si="10"/>
        <v>0</v>
      </c>
      <c r="F337" s="33">
        <f>IF($B337="","",Items!$I336)</f>
        <v>32.61</v>
      </c>
      <c r="G337" s="33">
        <f t="shared" si="11"/>
        <v>0</v>
      </c>
      <c r="H337" s="85"/>
    </row>
    <row r="338" spans="1:8" x14ac:dyDescent="0.25">
      <c r="A338" s="28" t="str">
        <f>IF(Items!$B337="","",Items!$A337)</f>
        <v>6001206413742</v>
      </c>
      <c r="B338" s="28" t="str">
        <f>IF(Items!$B337="","",Items!$B337)</f>
        <v>Doom Super 180ml</v>
      </c>
      <c r="C338" s="32">
        <f>IF($B338="","",Items!$G337+SUMIFS(PurQty,PurItem,$B338,PurDate,"&lt;="&amp;$D$2)-SUMIFS(SalQty,SalItem,$B338,SalDate,"&lt;="&amp;$D$2)-SUMIFS(WoQty,WoItem,$B338,WoDate,"&lt;="&amp;$D$2)+SUMIFS(AdjQty,AdjItem,$B338,AdjDate,"&lt;="&amp;$D$2)+SUMIFS(LinVarQty,LinItem,$B338,LinPosted,"YES",LinDate,"&lt;="&amp;$D$2,LinID,"&lt;&gt;"&amp;$B$2))</f>
        <v>-13</v>
      </c>
      <c r="D338" s="84">
        <v>13</v>
      </c>
      <c r="E338" s="32">
        <f t="shared" si="10"/>
        <v>26</v>
      </c>
      <c r="F338" s="33">
        <f>IF($B338="","",Items!$I337)</f>
        <v>22.822500000000002</v>
      </c>
      <c r="G338" s="33">
        <f t="shared" si="11"/>
        <v>593.38499999999999</v>
      </c>
      <c r="H338" s="85"/>
    </row>
    <row r="339" spans="1:8" hidden="1" x14ac:dyDescent="0.25">
      <c r="A339" s="28" t="str">
        <f>IF(Items!$B338="","",Items!$A338)</f>
        <v>6001206413681</v>
      </c>
      <c r="B339" s="28" t="str">
        <f>IF(Items!$B338="","",Items!$B338)</f>
        <v>Doom Super Multi Insects 300ml</v>
      </c>
      <c r="C339" s="32">
        <f>IF($B339="","",Items!$G338+SUMIFS(PurQty,PurItem,$B339,PurDate,"&lt;="&amp;$D$2)-SUMIFS(SalQty,SalItem,$B339,SalDate,"&lt;="&amp;$D$2)-SUMIFS(WoQty,WoItem,$B339,WoDate,"&lt;="&amp;$D$2)+SUMIFS(AdjQty,AdjItem,$B339,AdjDate,"&lt;="&amp;$D$2)+SUMIFS(LinVarQty,LinItem,$B339,LinPosted,"YES",LinDate,"&lt;="&amp;$D$2,LinID,"&lt;&gt;"&amp;$B$2))</f>
        <v>11</v>
      </c>
      <c r="D339" s="84">
        <v>11</v>
      </c>
      <c r="E339" s="32">
        <f t="shared" si="10"/>
        <v>0</v>
      </c>
      <c r="F339" s="33">
        <f>IF($B339="","",Items!$I338)</f>
        <v>29.3475</v>
      </c>
      <c r="G339" s="33">
        <f t="shared" si="11"/>
        <v>0</v>
      </c>
      <c r="H339" s="85"/>
    </row>
    <row r="340" spans="1:8" hidden="1" x14ac:dyDescent="0.25">
      <c r="A340" s="28" t="str">
        <f>IF(Items!$B339="","",Items!$A339)</f>
        <v>6009510805871</v>
      </c>
      <c r="B340" s="28" t="str">
        <f>IF(Items!$B339="","",Items!$B339)</f>
        <v>Doritos Cheese Flavour 30g</v>
      </c>
      <c r="C340" s="32">
        <f>IF($B340="","",Items!$G339+SUMIFS(PurQty,PurItem,$B340,PurDate,"&lt;="&amp;$D$2)-SUMIFS(SalQty,SalItem,$B340,SalDate,"&lt;="&amp;$D$2)-SUMIFS(WoQty,WoItem,$B340,WoDate,"&lt;="&amp;$D$2)+SUMIFS(AdjQty,AdjItem,$B340,AdjDate,"&lt;="&amp;$D$2)+SUMIFS(LinVarQty,LinItem,$B340,LinPosted,"YES",LinDate,"&lt;="&amp;$D$2,LinID,"&lt;&gt;"&amp;$B$2))</f>
        <v>0</v>
      </c>
      <c r="D340" s="84">
        <v>0</v>
      </c>
      <c r="E340" s="32">
        <f t="shared" si="10"/>
        <v>0</v>
      </c>
      <c r="F340" s="33">
        <f>IF($B340="","",Items!$I339)</f>
        <v>6.5250000000000004</v>
      </c>
      <c r="G340" s="33">
        <f t="shared" si="11"/>
        <v>0</v>
      </c>
      <c r="H340" s="85"/>
    </row>
    <row r="341" spans="1:8" hidden="1" x14ac:dyDescent="0.25">
      <c r="A341" s="28" t="str">
        <f>IF(Items!$B340="","",Items!$A340)</f>
        <v>6009510802559</v>
      </c>
      <c r="B341" s="28" t="str">
        <f>IF(Items!$B340="","",Items!$B340)</f>
        <v>Doritos Cheese Flavour 45g</v>
      </c>
      <c r="C341" s="32">
        <f>IF($B341="","",Items!$G340+SUMIFS(PurQty,PurItem,$B341,PurDate,"&lt;="&amp;$D$2)-SUMIFS(SalQty,SalItem,$B341,SalDate,"&lt;="&amp;$D$2)-SUMIFS(WoQty,WoItem,$B341,WoDate,"&lt;="&amp;$D$2)+SUMIFS(AdjQty,AdjItem,$B341,AdjDate,"&lt;="&amp;$D$2)+SUMIFS(LinVarQty,LinItem,$B341,LinPosted,"YES",LinDate,"&lt;="&amp;$D$2,LinID,"&lt;&gt;"&amp;$B$2))</f>
        <v>0</v>
      </c>
      <c r="D341" s="84">
        <v>0</v>
      </c>
      <c r="E341" s="32">
        <f t="shared" si="10"/>
        <v>0</v>
      </c>
      <c r="F341" s="33">
        <f>IF($B341="","",Items!$I340)</f>
        <v>9.7799999999999994</v>
      </c>
      <c r="G341" s="33">
        <f t="shared" si="11"/>
        <v>0</v>
      </c>
      <c r="H341" s="85"/>
    </row>
    <row r="342" spans="1:8" hidden="1" x14ac:dyDescent="0.25">
      <c r="A342" s="28" t="str">
        <f>IF(Items!$B341="","",Items!$A341)</f>
        <v>6009710721537</v>
      </c>
      <c r="B342" s="28" t="str">
        <f>IF(Items!$B341="","",Items!$B341)</f>
        <v>Doritos Cheese Spreme 145g</v>
      </c>
      <c r="C342" s="32">
        <f>IF($B342="","",Items!$G341+SUMIFS(PurQty,PurItem,$B342,PurDate,"&lt;="&amp;$D$2)-SUMIFS(SalQty,SalItem,$B342,SalDate,"&lt;="&amp;$D$2)-SUMIFS(WoQty,WoItem,$B342,WoDate,"&lt;="&amp;$D$2)+SUMIFS(AdjQty,AdjItem,$B342,AdjDate,"&lt;="&amp;$D$2)+SUMIFS(LinVarQty,LinItem,$B342,LinPosted,"YES",LinDate,"&lt;="&amp;$D$2,LinID,"&lt;&gt;"&amp;$B$2))</f>
        <v>0</v>
      </c>
      <c r="D342" s="84">
        <v>0</v>
      </c>
      <c r="E342" s="32">
        <f t="shared" si="10"/>
        <v>0</v>
      </c>
      <c r="F342" s="33">
        <f>IF($B342="","",Items!$I341)</f>
        <v>26.085000000000001</v>
      </c>
      <c r="G342" s="33">
        <f t="shared" si="11"/>
        <v>0</v>
      </c>
      <c r="H342" s="85"/>
    </row>
    <row r="343" spans="1:8" hidden="1" x14ac:dyDescent="0.25">
      <c r="A343" s="28" t="str">
        <f>IF(Items!$B342="","",Items!$A342)</f>
        <v>6009710721551</v>
      </c>
      <c r="B343" s="28" t="str">
        <f>IF(Items!$B342="","",Items!$B342)</f>
        <v>Doritos Sour Cream Chilli 145g</v>
      </c>
      <c r="C343" s="32">
        <f>IF($B343="","",Items!$G342+SUMIFS(PurQty,PurItem,$B343,PurDate,"&lt;="&amp;$D$2)-SUMIFS(SalQty,SalItem,$B343,SalDate,"&lt;="&amp;$D$2)-SUMIFS(WoQty,WoItem,$B343,WoDate,"&lt;="&amp;$D$2)+SUMIFS(AdjQty,AdjItem,$B343,AdjDate,"&lt;="&amp;$D$2)+SUMIFS(LinVarQty,LinItem,$B343,LinPosted,"YES",LinDate,"&lt;="&amp;$D$2,LinID,"&lt;&gt;"&amp;$B$2))</f>
        <v>0</v>
      </c>
      <c r="D343" s="84">
        <v>0</v>
      </c>
      <c r="E343" s="32">
        <f t="shared" si="10"/>
        <v>0</v>
      </c>
      <c r="F343" s="33">
        <f>IF($B343="","",Items!$I342)</f>
        <v>26.085000000000001</v>
      </c>
      <c r="G343" s="33">
        <f t="shared" si="11"/>
        <v>0</v>
      </c>
      <c r="H343" s="85"/>
    </row>
    <row r="344" spans="1:8" hidden="1" x14ac:dyDescent="0.25">
      <c r="A344" s="28" t="str">
        <f>IF(Items!$B343="","",Items!$A343)</f>
        <v>6009510805888</v>
      </c>
      <c r="B344" s="28" t="str">
        <f>IF(Items!$B343="","",Items!$B343)</f>
        <v>Doritos Sweet Chilli Flavour 30g</v>
      </c>
      <c r="C344" s="32">
        <f>IF($B344="","",Items!$G343+SUMIFS(PurQty,PurItem,$B344,PurDate,"&lt;="&amp;$D$2)-SUMIFS(SalQty,SalItem,$B344,SalDate,"&lt;="&amp;$D$2)-SUMIFS(WoQty,WoItem,$B344,WoDate,"&lt;="&amp;$D$2)+SUMIFS(AdjQty,AdjItem,$B344,AdjDate,"&lt;="&amp;$D$2)+SUMIFS(LinVarQty,LinItem,$B344,LinPosted,"YES",LinDate,"&lt;="&amp;$D$2,LinID,"&lt;&gt;"&amp;$B$2))</f>
        <v>0</v>
      </c>
      <c r="D344" s="84">
        <v>0</v>
      </c>
      <c r="E344" s="32">
        <f t="shared" si="10"/>
        <v>0</v>
      </c>
      <c r="F344" s="33">
        <f>IF($B344="","",Items!$I343)</f>
        <v>6.5250000000000004</v>
      </c>
      <c r="G344" s="33">
        <f t="shared" si="11"/>
        <v>0</v>
      </c>
      <c r="H344" s="85"/>
    </row>
    <row r="345" spans="1:8" hidden="1" x14ac:dyDescent="0.25">
      <c r="A345" s="28" t="str">
        <f>IF(Items!$B344="","",Items!$A344)</f>
        <v>6009710721520</v>
      </c>
      <c r="B345" s="28" t="str">
        <f>IF(Items!$B344="","",Items!$B344)</f>
        <v>Doritos Sweet Chilli Pepper 145g</v>
      </c>
      <c r="C345" s="32">
        <f>IF($B345="","",Items!$G344+SUMIFS(PurQty,PurItem,$B345,PurDate,"&lt;="&amp;$D$2)-SUMIFS(SalQty,SalItem,$B345,SalDate,"&lt;="&amp;$D$2)-SUMIFS(WoQty,WoItem,$B345,WoDate,"&lt;="&amp;$D$2)+SUMIFS(AdjQty,AdjItem,$B345,AdjDate,"&lt;="&amp;$D$2)+SUMIFS(LinVarQty,LinItem,$B345,LinPosted,"YES",LinDate,"&lt;="&amp;$D$2,LinID,"&lt;&gt;"&amp;$B$2))</f>
        <v>0</v>
      </c>
      <c r="D345" s="84">
        <v>0</v>
      </c>
      <c r="E345" s="32">
        <f t="shared" si="10"/>
        <v>0</v>
      </c>
      <c r="F345" s="33">
        <f>IF($B345="","",Items!$I344)</f>
        <v>26.085000000000001</v>
      </c>
      <c r="G345" s="33">
        <f t="shared" si="11"/>
        <v>0</v>
      </c>
      <c r="H345" s="85"/>
    </row>
    <row r="346" spans="1:8" x14ac:dyDescent="0.25">
      <c r="A346" s="28" t="str">
        <f>IF(Items!$B345="","",Items!$A345)</f>
        <v>6009694633116</v>
      </c>
      <c r="B346" s="28" t="str">
        <f>IF(Items!$B345="","",Items!$B345)</f>
        <v>Dragon Energy Drink 500ml</v>
      </c>
      <c r="C346" s="32">
        <f>IF($B346="","",Items!$G345+SUMIFS(PurQty,PurItem,$B346,PurDate,"&lt;="&amp;$D$2)-SUMIFS(SalQty,SalItem,$B346,SalDate,"&lt;="&amp;$D$2)-SUMIFS(WoQty,WoItem,$B346,WoDate,"&lt;="&amp;$D$2)+SUMIFS(AdjQty,AdjItem,$B346,AdjDate,"&lt;="&amp;$D$2)+SUMIFS(LinVarQty,LinItem,$B346,LinPosted,"YES",LinDate,"&lt;="&amp;$D$2,LinID,"&lt;&gt;"&amp;$B$2))</f>
        <v>15</v>
      </c>
      <c r="D346" s="84">
        <v>17</v>
      </c>
      <c r="E346" s="32">
        <f t="shared" si="10"/>
        <v>2</v>
      </c>
      <c r="F346" s="33">
        <f>IF($B346="","",Items!$I345)</f>
        <v>8.75</v>
      </c>
      <c r="G346" s="33">
        <f t="shared" si="11"/>
        <v>17.5</v>
      </c>
      <c r="H346" s="85"/>
    </row>
    <row r="347" spans="1:8" hidden="1" x14ac:dyDescent="0.25">
      <c r="A347" s="28" t="str">
        <f>IF(Items!$B346="","",Items!$A346)</f>
        <v>6001237212826</v>
      </c>
      <c r="B347" s="28" t="str">
        <f>IF(Items!$B346="","",Items!$B346)</f>
        <v>Dunhill Signature Blend</v>
      </c>
      <c r="C347" s="32">
        <f>IF($B347="","",Items!$G346+SUMIFS(PurQty,PurItem,$B347,PurDate,"&lt;="&amp;$D$2)-SUMIFS(SalQty,SalItem,$B347,SalDate,"&lt;="&amp;$D$2)-SUMIFS(WoQty,WoItem,$B347,WoDate,"&lt;="&amp;$D$2)+SUMIFS(AdjQty,AdjItem,$B347,AdjDate,"&lt;="&amp;$D$2)+SUMIFS(LinVarQty,LinItem,$B347,LinPosted,"YES",LinDate,"&lt;="&amp;$D$2,LinID,"&lt;&gt;"&amp;$B$2))</f>
        <v>0</v>
      </c>
      <c r="D347" s="84">
        <v>0</v>
      </c>
      <c r="E347" s="32">
        <f t="shared" si="10"/>
        <v>0</v>
      </c>
      <c r="F347" s="33">
        <f>IF($B347="","",Items!$I346)</f>
        <v>29.3475</v>
      </c>
      <c r="G347" s="33">
        <f t="shared" si="11"/>
        <v>0</v>
      </c>
      <c r="H347" s="85"/>
    </row>
    <row r="348" spans="1:8" hidden="1" x14ac:dyDescent="0.25">
      <c r="A348" s="28" t="str">
        <f>IF(Items!$B347="","",Items!$A347)</f>
        <v>6001060536816</v>
      </c>
      <c r="B348" s="28" t="str">
        <f>IF(Items!$B347="","",Items!$B347)</f>
        <v>Dunhill Switch Black</v>
      </c>
      <c r="C348" s="32">
        <f>IF($B348="","",Items!$G347+SUMIFS(PurQty,PurItem,$B348,PurDate,"&lt;="&amp;$D$2)-SUMIFS(SalQty,SalItem,$B348,SalDate,"&lt;="&amp;$D$2)-SUMIFS(WoQty,WoItem,$B348,WoDate,"&lt;="&amp;$D$2)+SUMIFS(AdjQty,AdjItem,$B348,AdjDate,"&lt;="&amp;$D$2)+SUMIFS(LinVarQty,LinItem,$B348,LinPosted,"YES",LinDate,"&lt;="&amp;$D$2,LinID,"&lt;&gt;"&amp;$B$2))</f>
        <v>0</v>
      </c>
      <c r="D348" s="84">
        <v>0</v>
      </c>
      <c r="E348" s="32">
        <f t="shared" si="10"/>
        <v>0</v>
      </c>
      <c r="F348" s="33">
        <f>IF($B348="","",Items!$I347)</f>
        <v>32.61</v>
      </c>
      <c r="G348" s="33">
        <f t="shared" si="11"/>
        <v>0</v>
      </c>
      <c r="H348" s="85"/>
    </row>
    <row r="349" spans="1:8" hidden="1" x14ac:dyDescent="0.25">
      <c r="A349" s="28" t="str">
        <f>IF(Items!$B348="","",Items!$A348)</f>
        <v>6001206438684</v>
      </c>
      <c r="B349" s="28" t="str">
        <f>IF(Items!$B348="","",Items!$B348)</f>
        <v>Dyroach Odourless 300ml</v>
      </c>
      <c r="C349" s="32">
        <f>IF($B349="","",Items!$G348+SUMIFS(PurQty,PurItem,$B349,PurDate,"&lt;="&amp;$D$2)-SUMIFS(SalQty,SalItem,$B349,SalDate,"&lt;="&amp;$D$2)-SUMIFS(WoQty,WoItem,$B349,WoDate,"&lt;="&amp;$D$2)+SUMIFS(AdjQty,AdjItem,$B349,AdjDate,"&lt;="&amp;$D$2)+SUMIFS(LinVarQty,LinItem,$B349,LinPosted,"YES",LinDate,"&lt;="&amp;$D$2,LinID,"&lt;&gt;"&amp;$B$2))</f>
        <v>0</v>
      </c>
      <c r="D349" s="84">
        <v>0</v>
      </c>
      <c r="E349" s="32">
        <f t="shared" si="10"/>
        <v>0</v>
      </c>
      <c r="F349" s="33">
        <f>IF($B349="","",Items!$I348)</f>
        <v>39.127499999999998</v>
      </c>
      <c r="G349" s="33">
        <f t="shared" si="11"/>
        <v>0</v>
      </c>
      <c r="H349" s="85"/>
    </row>
    <row r="350" spans="1:8" hidden="1" x14ac:dyDescent="0.25">
      <c r="A350" s="28" t="str">
        <f>IF(Items!$B349="","",Items!$A349)</f>
        <v>600206438691</v>
      </c>
      <c r="B350" s="28" t="str">
        <f>IF(Items!$B349="","",Items!$B349)</f>
        <v>Dyroach Tripple Action 180ml</v>
      </c>
      <c r="C350" s="32">
        <f>IF($B350="","",Items!$G349+SUMIFS(PurQty,PurItem,$B350,PurDate,"&lt;="&amp;$D$2)-SUMIFS(SalQty,SalItem,$B350,SalDate,"&lt;="&amp;$D$2)-SUMIFS(WoQty,WoItem,$B350,WoDate,"&lt;="&amp;$D$2)+SUMIFS(AdjQty,AdjItem,$B350,AdjDate,"&lt;="&amp;$D$2)+SUMIFS(LinVarQty,LinItem,$B350,LinPosted,"YES",LinDate,"&lt;="&amp;$D$2,LinID,"&lt;&gt;"&amp;$B$2))</f>
        <v>0</v>
      </c>
      <c r="D350" s="84">
        <v>0</v>
      </c>
      <c r="E350" s="32">
        <f t="shared" si="10"/>
        <v>0</v>
      </c>
      <c r="F350" s="33">
        <f>IF($B350="","",Items!$I349)</f>
        <v>29.3475</v>
      </c>
      <c r="G350" s="33">
        <f t="shared" si="11"/>
        <v>0</v>
      </c>
      <c r="H350" s="85"/>
    </row>
    <row r="351" spans="1:8" hidden="1" x14ac:dyDescent="0.25">
      <c r="A351" s="28" t="str">
        <f>IF(Items!$B350="","",Items!$A350)</f>
        <v>6001206438707</v>
      </c>
      <c r="B351" s="28" t="str">
        <f>IF(Items!$B350="","",Items!$B350)</f>
        <v>Dyroach Tripple Action 300ml</v>
      </c>
      <c r="C351" s="32">
        <f>IF($B351="","",Items!$G350+SUMIFS(PurQty,PurItem,$B351,PurDate,"&lt;="&amp;$D$2)-SUMIFS(SalQty,SalItem,$B351,SalDate,"&lt;="&amp;$D$2)-SUMIFS(WoQty,WoItem,$B351,WoDate,"&lt;="&amp;$D$2)+SUMIFS(AdjQty,AdjItem,$B351,AdjDate,"&lt;="&amp;$D$2)+SUMIFS(LinVarQty,LinItem,$B351,LinPosted,"YES",LinDate,"&lt;="&amp;$D$2,LinID,"&lt;&gt;"&amp;$B$2))</f>
        <v>0</v>
      </c>
      <c r="D351" s="84">
        <v>0</v>
      </c>
      <c r="E351" s="32">
        <f t="shared" si="10"/>
        <v>0</v>
      </c>
      <c r="F351" s="33">
        <f>IF($B351="","",Items!$I350)</f>
        <v>39.127499999999998</v>
      </c>
      <c r="G351" s="33">
        <f t="shared" si="11"/>
        <v>0</v>
      </c>
      <c r="H351" s="85"/>
    </row>
    <row r="352" spans="1:8" hidden="1" x14ac:dyDescent="0.25">
      <c r="A352" s="28" t="str">
        <f>IF(Items!$B351="","",Items!$A351)</f>
        <v>87</v>
      </c>
      <c r="B352" s="28" t="str">
        <f>IF(Items!$B351="","",Items!$B351)</f>
        <v>Easy Waves Curl Activator 250ml</v>
      </c>
      <c r="C352" s="32">
        <f>IF($B352="","",Items!$G351+SUMIFS(PurQty,PurItem,$B352,PurDate,"&lt;="&amp;$D$2)-SUMIFS(SalQty,SalItem,$B352,SalDate,"&lt;="&amp;$D$2)-SUMIFS(WoQty,WoItem,$B352,WoDate,"&lt;="&amp;$D$2)+SUMIFS(AdjQty,AdjItem,$B352,AdjDate,"&lt;="&amp;$D$2)+SUMIFS(LinVarQty,LinItem,$B352,LinPosted,"YES",LinDate,"&lt;="&amp;$D$2,LinID,"&lt;&gt;"&amp;$B$2))</f>
        <v>0</v>
      </c>
      <c r="D352" s="84">
        <v>0</v>
      </c>
      <c r="E352" s="32">
        <f t="shared" si="10"/>
        <v>0</v>
      </c>
      <c r="F352" s="33">
        <f>IF($B352="","",Items!$I351)</f>
        <v>16.305</v>
      </c>
      <c r="G352" s="33">
        <f t="shared" si="11"/>
        <v>0</v>
      </c>
      <c r="H352" s="85"/>
    </row>
    <row r="353" spans="1:8" hidden="1" x14ac:dyDescent="0.25">
      <c r="A353" s="28" t="str">
        <f>IF(Items!$B352="","",Items!$A352)</f>
        <v>60084361</v>
      </c>
      <c r="B353" s="28" t="str">
        <f>IF(Items!$B352="","",Items!$B352)</f>
        <v>Easy Waves Regular Relaxer 125ml</v>
      </c>
      <c r="C353" s="32">
        <f>IF($B353="","",Items!$G352+SUMIFS(PurQty,PurItem,$B353,PurDate,"&lt;="&amp;$D$2)-SUMIFS(SalQty,SalItem,$B353,SalDate,"&lt;="&amp;$D$2)-SUMIFS(WoQty,WoItem,$B353,WoDate,"&lt;="&amp;$D$2)+SUMIFS(AdjQty,AdjItem,$B353,AdjDate,"&lt;="&amp;$D$2)+SUMIFS(LinVarQty,LinItem,$B353,LinPosted,"YES",LinDate,"&lt;="&amp;$D$2,LinID,"&lt;&gt;"&amp;$B$2))</f>
        <v>0</v>
      </c>
      <c r="D353" s="84">
        <v>0</v>
      </c>
      <c r="E353" s="32">
        <f t="shared" si="10"/>
        <v>0</v>
      </c>
      <c r="F353" s="33">
        <f>IF($B353="","",Items!$I352)</f>
        <v>9.7799999999999994</v>
      </c>
      <c r="G353" s="33">
        <f t="shared" si="11"/>
        <v>0</v>
      </c>
      <c r="H353" s="85"/>
    </row>
    <row r="354" spans="1:8" x14ac:dyDescent="0.25">
      <c r="A354" s="28" t="str">
        <f>IF(Items!$B353="","",Items!$A353)</f>
        <v>6009800620191</v>
      </c>
      <c r="B354" s="28" t="str">
        <f>IF(Items!$B353="","",Items!$B353)</f>
        <v>Eazy Chill Peanuts 60g</v>
      </c>
      <c r="C354" s="32">
        <f>IF($B354="","",Items!$G353+SUMIFS(PurQty,PurItem,$B354,PurDate,"&lt;="&amp;$D$2)-SUMIFS(SalQty,SalItem,$B354,SalDate,"&lt;="&amp;$D$2)-SUMIFS(WoQty,WoItem,$B354,WoDate,"&lt;="&amp;$D$2)+SUMIFS(AdjQty,AdjItem,$B354,AdjDate,"&lt;="&amp;$D$2)+SUMIFS(LinVarQty,LinItem,$B354,LinPosted,"YES",LinDate,"&lt;="&amp;$D$2,LinID,"&lt;&gt;"&amp;$B$2))</f>
        <v>11</v>
      </c>
      <c r="D354" s="84">
        <v>10</v>
      </c>
      <c r="E354" s="32">
        <f t="shared" si="10"/>
        <v>-1</v>
      </c>
      <c r="F354" s="33">
        <f>IF($B354="","",Items!$I353)</f>
        <v>5.76</v>
      </c>
      <c r="G354" s="33">
        <f t="shared" si="11"/>
        <v>-5.76</v>
      </c>
      <c r="H354" s="85"/>
    </row>
    <row r="355" spans="1:8" x14ac:dyDescent="0.25">
      <c r="A355" s="28" t="str">
        <f>IF(Items!$B354="","",Items!$A354)</f>
        <v>6009800620252</v>
      </c>
      <c r="B355" s="28" t="str">
        <f>IF(Items!$B354="","",Items!$B354)</f>
        <v>Eazy Mhandire Chill 75g</v>
      </c>
      <c r="C355" s="32">
        <f>IF($B355="","",Items!$G354+SUMIFS(PurQty,PurItem,$B355,PurDate,"&lt;="&amp;$D$2)-SUMIFS(SalQty,SalItem,$B355,SalDate,"&lt;="&amp;$D$2)-SUMIFS(WoQty,WoItem,$B355,WoDate,"&lt;="&amp;$D$2)+SUMIFS(AdjQty,AdjItem,$B355,AdjDate,"&lt;="&amp;$D$2)+SUMIFS(LinVarQty,LinItem,$B355,LinPosted,"YES",LinDate,"&lt;="&amp;$D$2,LinID,"&lt;&gt;"&amp;$B$2))</f>
        <v>53</v>
      </c>
      <c r="D355" s="84">
        <v>41</v>
      </c>
      <c r="E355" s="32">
        <f t="shared" si="10"/>
        <v>-12</v>
      </c>
      <c r="F355" s="33">
        <f>IF($B355="","",Items!$I354)</f>
        <v>6</v>
      </c>
      <c r="G355" s="33">
        <f t="shared" si="11"/>
        <v>-72</v>
      </c>
      <c r="H355" s="85"/>
    </row>
    <row r="356" spans="1:8" x14ac:dyDescent="0.25">
      <c r="A356" s="28" t="str">
        <f>IF(Items!$B355="","",Items!$A355)</f>
        <v>6009800620269</v>
      </c>
      <c r="B356" s="28" t="str">
        <f>IF(Items!$B355="","",Items!$B355)</f>
        <v>Eazy MHANDIRE SALTED 60g</v>
      </c>
      <c r="C356" s="32">
        <f>IF($B356="","",Items!$G355+SUMIFS(PurQty,PurItem,$B356,PurDate,"&lt;="&amp;$D$2)-SUMIFS(SalQty,SalItem,$B356,SalDate,"&lt;="&amp;$D$2)-SUMIFS(WoQty,WoItem,$B356,WoDate,"&lt;="&amp;$D$2)+SUMIFS(AdjQty,AdjItem,$B356,AdjDate,"&lt;="&amp;$D$2)+SUMIFS(LinVarQty,LinItem,$B356,LinPosted,"YES",LinDate,"&lt;="&amp;$D$2,LinID,"&lt;&gt;"&amp;$B$2))</f>
        <v>0</v>
      </c>
      <c r="D356" s="84">
        <v>4</v>
      </c>
      <c r="E356" s="32">
        <f t="shared" si="10"/>
        <v>4</v>
      </c>
      <c r="F356" s="33">
        <f>IF($B356="","",Items!$I355)</f>
        <v>7.8224999999999998</v>
      </c>
      <c r="G356" s="33">
        <f t="shared" si="11"/>
        <v>31.29</v>
      </c>
      <c r="H356" s="85"/>
    </row>
    <row r="357" spans="1:8" x14ac:dyDescent="0.25">
      <c r="A357" s="28" t="str">
        <f>IF(Items!$B356="","",Items!$A356)</f>
        <v>6009800620221</v>
      </c>
      <c r="B357" s="28" t="str">
        <f>IF(Items!$B356="","",Items!$B356)</f>
        <v>Eazy Mufushwa Wenzungu 75g</v>
      </c>
      <c r="C357" s="32">
        <f>IF($B357="","",Items!$G356+SUMIFS(PurQty,PurItem,$B357,PurDate,"&lt;="&amp;$D$2)-SUMIFS(SalQty,SalItem,$B357,SalDate,"&lt;="&amp;$D$2)-SUMIFS(WoQty,WoItem,$B357,WoDate,"&lt;="&amp;$D$2)+SUMIFS(AdjQty,AdjItem,$B357,AdjDate,"&lt;="&amp;$D$2)+SUMIFS(LinVarQty,LinItem,$B357,LinPosted,"YES",LinDate,"&lt;="&amp;$D$2,LinID,"&lt;&gt;"&amp;$B$2))</f>
        <v>7</v>
      </c>
      <c r="D357" s="84">
        <v>9</v>
      </c>
      <c r="E357" s="32">
        <f t="shared" si="10"/>
        <v>2</v>
      </c>
      <c r="F357" s="33">
        <f>IF($B357="","",Items!$I356)</f>
        <v>0.4</v>
      </c>
      <c r="G357" s="33">
        <f t="shared" si="11"/>
        <v>0.8</v>
      </c>
      <c r="H357" s="85"/>
    </row>
    <row r="358" spans="1:8" x14ac:dyDescent="0.25">
      <c r="A358" s="28" t="str">
        <f>IF(Items!$B357="","",Items!$A357)</f>
        <v>6009800620153</v>
      </c>
      <c r="B358" s="28" t="str">
        <f>IF(Items!$B357="","",Items!$B357)</f>
        <v>Eazy Salted Peanuts 60g</v>
      </c>
      <c r="C358" s="32">
        <f>IF($B358="","",Items!$G357+SUMIFS(PurQty,PurItem,$B358,PurDate,"&lt;="&amp;$D$2)-SUMIFS(SalQty,SalItem,$B358,SalDate,"&lt;="&amp;$D$2)-SUMIFS(WoQty,WoItem,$B358,WoDate,"&lt;="&amp;$D$2)+SUMIFS(AdjQty,AdjItem,$B358,AdjDate,"&lt;="&amp;$D$2)+SUMIFS(LinVarQty,LinItem,$B358,LinPosted,"YES",LinDate,"&lt;="&amp;$D$2,LinID,"&lt;&gt;"&amp;$B$2))</f>
        <v>8</v>
      </c>
      <c r="D358" s="84">
        <v>6</v>
      </c>
      <c r="E358" s="32">
        <f t="shared" si="10"/>
        <v>-2</v>
      </c>
      <c r="F358" s="33">
        <f>IF($B358="","",Items!$I357)</f>
        <v>5.76</v>
      </c>
      <c r="G358" s="33">
        <f t="shared" si="11"/>
        <v>-11.52</v>
      </c>
      <c r="H358" s="85"/>
    </row>
    <row r="359" spans="1:8" x14ac:dyDescent="0.25">
      <c r="A359" s="28" t="str">
        <f>IF(Items!$B358="","",Items!$A358)</f>
        <v>ECL123</v>
      </c>
      <c r="B359" s="28" t="str">
        <f>IF(Items!$B358="","",Items!$B358)</f>
        <v>Eclairs Sweets</v>
      </c>
      <c r="C359" s="32">
        <f>IF($B359="","",Items!$G358+SUMIFS(PurQty,PurItem,$B359,PurDate,"&lt;="&amp;$D$2)-SUMIFS(SalQty,SalItem,$B359,SalDate,"&lt;="&amp;$D$2)-SUMIFS(WoQty,WoItem,$B359,WoDate,"&lt;="&amp;$D$2)+SUMIFS(AdjQty,AdjItem,$B359,AdjDate,"&lt;="&amp;$D$2)+SUMIFS(LinVarQty,LinItem,$B359,LinPosted,"YES",LinDate,"&lt;="&amp;$D$2,LinID,"&lt;&gt;"&amp;$B$2))</f>
        <v>-100</v>
      </c>
      <c r="D359" s="84">
        <v>0</v>
      </c>
      <c r="E359" s="32">
        <f t="shared" si="10"/>
        <v>100</v>
      </c>
      <c r="F359" s="33">
        <f>IF($B359="","",Items!$I358)</f>
        <v>0.65249999999999997</v>
      </c>
      <c r="G359" s="33">
        <f t="shared" si="11"/>
        <v>65.25</v>
      </c>
      <c r="H359" s="85"/>
    </row>
    <row r="360" spans="1:8" hidden="1" x14ac:dyDescent="0.25">
      <c r="A360" s="28" t="str">
        <f>IF(Items!$B359="","",Items!$A359)</f>
        <v>6003989001352</v>
      </c>
      <c r="B360" s="28" t="str">
        <f>IF(Items!$B359="","",Items!$B359)</f>
        <v>Eden Guava Juice 500ml 100%</v>
      </c>
      <c r="C360" s="32">
        <f>IF($B360="","",Items!$G359+SUMIFS(PurQty,PurItem,$B360,PurDate,"&lt;="&amp;$D$2)-SUMIFS(SalQty,SalItem,$B360,SalDate,"&lt;="&amp;$D$2)-SUMIFS(WoQty,WoItem,$B360,WoDate,"&lt;="&amp;$D$2)+SUMIFS(AdjQty,AdjItem,$B360,AdjDate,"&lt;="&amp;$D$2)+SUMIFS(LinVarQty,LinItem,$B360,LinPosted,"YES",LinDate,"&lt;="&amp;$D$2,LinID,"&lt;&gt;"&amp;$B$2))</f>
        <v>0</v>
      </c>
      <c r="D360" s="84">
        <v>0</v>
      </c>
      <c r="E360" s="32">
        <f t="shared" si="10"/>
        <v>0</v>
      </c>
      <c r="F360" s="33">
        <f>IF($B360="","",Items!$I359)</f>
        <v>16.305</v>
      </c>
      <c r="G360" s="33">
        <f t="shared" si="11"/>
        <v>0</v>
      </c>
      <c r="H360" s="85"/>
    </row>
    <row r="361" spans="1:8" x14ac:dyDescent="0.25">
      <c r="A361" s="28" t="str">
        <f>IF(Items!$B360="","",Items!$A360)</f>
        <v>6009815040045</v>
      </c>
      <c r="B361" s="28" t="str">
        <f>IF(Items!$B360="","",Items!$B360)</f>
        <v>Eeze Beef Noodles</v>
      </c>
      <c r="C361" s="32">
        <f>IF($B361="","",Items!$G360+SUMIFS(PurQty,PurItem,$B361,PurDate,"&lt;="&amp;$D$2)-SUMIFS(SalQty,SalItem,$B361,SalDate,"&lt;="&amp;$D$2)-SUMIFS(WoQty,WoItem,$B361,WoDate,"&lt;="&amp;$D$2)+SUMIFS(AdjQty,AdjItem,$B361,AdjDate,"&lt;="&amp;$D$2)+SUMIFS(LinVarQty,LinItem,$B361,LinPosted,"YES",LinDate,"&lt;="&amp;$D$2,LinID,"&lt;&gt;"&amp;$B$2))</f>
        <v>4</v>
      </c>
      <c r="D361" s="84">
        <v>6</v>
      </c>
      <c r="E361" s="32">
        <f t="shared" si="10"/>
        <v>2</v>
      </c>
      <c r="F361" s="33">
        <f>IF($B361="","",Items!$I360)</f>
        <v>4.5449999999999999</v>
      </c>
      <c r="G361" s="33">
        <f t="shared" si="11"/>
        <v>9.09</v>
      </c>
      <c r="H361" s="85"/>
    </row>
    <row r="362" spans="1:8" x14ac:dyDescent="0.25">
      <c r="A362" s="28" t="str">
        <f>IF(Items!$B361="","",Items!$A361)</f>
        <v>6009815040014</v>
      </c>
      <c r="B362" s="28" t="str">
        <f>IF(Items!$B361="","",Items!$B361)</f>
        <v>Eeze Chicken  Noodles</v>
      </c>
      <c r="C362" s="32">
        <f>IF($B362="","",Items!$G361+SUMIFS(PurQty,PurItem,$B362,PurDate,"&lt;="&amp;$D$2)-SUMIFS(SalQty,SalItem,$B362,SalDate,"&lt;="&amp;$D$2)-SUMIFS(WoQty,WoItem,$B362,WoDate,"&lt;="&amp;$D$2)+SUMIFS(AdjQty,AdjItem,$B362,AdjDate,"&lt;="&amp;$D$2)+SUMIFS(LinVarQty,LinItem,$B362,LinPosted,"YES",LinDate,"&lt;="&amp;$D$2,LinID,"&lt;&gt;"&amp;$B$2))</f>
        <v>0</v>
      </c>
      <c r="D362" s="84">
        <v>3</v>
      </c>
      <c r="E362" s="32">
        <f t="shared" si="10"/>
        <v>3</v>
      </c>
      <c r="F362" s="33">
        <f>IF($B362="","",Items!$I361)</f>
        <v>4.5449999999999999</v>
      </c>
      <c r="G362" s="33">
        <f t="shared" si="11"/>
        <v>13.635</v>
      </c>
      <c r="H362" s="85"/>
    </row>
    <row r="363" spans="1:8" x14ac:dyDescent="0.25">
      <c r="A363" s="28" t="str">
        <f>IF(Items!$B362="","",Items!$A362)</f>
        <v>EGGS2024</v>
      </c>
      <c r="B363" s="28" t="str">
        <f>IF(Items!$B362="","",Items!$B362)</f>
        <v>Eggs</v>
      </c>
      <c r="C363" s="32">
        <f>IF($B363="","",Items!$G362+SUMIFS(PurQty,PurItem,$B363,PurDate,"&lt;="&amp;$D$2)-SUMIFS(SalQty,SalItem,$B363,SalDate,"&lt;="&amp;$D$2)-SUMIFS(WoQty,WoItem,$B363,WoDate,"&lt;="&amp;$D$2)+SUMIFS(AdjQty,AdjItem,$B363,AdjDate,"&lt;="&amp;$D$2)+SUMIFS(LinVarQty,LinItem,$B363,LinPosted,"YES",LinDate,"&lt;="&amp;$D$2,LinID,"&lt;&gt;"&amp;$B$2))</f>
        <v>279</v>
      </c>
      <c r="D363" s="84">
        <v>0</v>
      </c>
      <c r="E363" s="32">
        <f t="shared" si="10"/>
        <v>-279</v>
      </c>
      <c r="F363" s="33">
        <f>IF($B363="","",Items!$I362)</f>
        <v>1.1818181818181819</v>
      </c>
      <c r="G363" s="33">
        <f t="shared" si="11"/>
        <v>-329.72727272727275</v>
      </c>
      <c r="H363" s="85"/>
    </row>
    <row r="364" spans="1:8" hidden="1" x14ac:dyDescent="0.25">
      <c r="A364" s="28" t="str">
        <f>IF(Items!$B363="","",Items!$A363)</f>
        <v>0610877485703</v>
      </c>
      <c r="B364" s="28" t="str">
        <f>IF(Items!$B363="","",Items!$B363)</f>
        <v>Ekono Rice 2kg</v>
      </c>
      <c r="C364" s="32">
        <f>IF($B364="","",Items!$G363+SUMIFS(PurQty,PurItem,$B364,PurDate,"&lt;="&amp;$D$2)-SUMIFS(SalQty,SalItem,$B364,SalDate,"&lt;="&amp;$D$2)-SUMIFS(WoQty,WoItem,$B364,WoDate,"&lt;="&amp;$D$2)+SUMIFS(AdjQty,AdjItem,$B364,AdjDate,"&lt;="&amp;$D$2)+SUMIFS(LinVarQty,LinItem,$B364,LinPosted,"YES",LinDate,"&lt;="&amp;$D$2,LinID,"&lt;&gt;"&amp;$B$2))</f>
        <v>0</v>
      </c>
      <c r="D364" s="84">
        <v>0</v>
      </c>
      <c r="E364" s="32">
        <f t="shared" si="10"/>
        <v>0</v>
      </c>
      <c r="F364" s="33">
        <f>IF($B364="","",Items!$I363)</f>
        <v>42.39</v>
      </c>
      <c r="G364" s="33">
        <f t="shared" si="11"/>
        <v>0</v>
      </c>
      <c r="H364" s="85"/>
    </row>
    <row r="365" spans="1:8" hidden="1" x14ac:dyDescent="0.25">
      <c r="A365" s="28" t="str">
        <f>IF(Items!$B364="","",Items!$A364)</f>
        <v>6009702443829</v>
      </c>
      <c r="B365" s="28" t="str">
        <f>IF(Items!$B364="","",Items!$B364)</f>
        <v>Ellis Brown 375g</v>
      </c>
      <c r="C365" s="32">
        <f>IF($B365="","",Items!$G364+SUMIFS(PurQty,PurItem,$B365,PurDate,"&lt;="&amp;$D$2)-SUMIFS(SalQty,SalItem,$B365,SalDate,"&lt;="&amp;$D$2)-SUMIFS(WoQty,WoItem,$B365,WoDate,"&lt;="&amp;$D$2)+SUMIFS(AdjQty,AdjItem,$B365,AdjDate,"&lt;="&amp;$D$2)+SUMIFS(LinVarQty,LinItem,$B365,LinPosted,"YES",LinDate,"&lt;="&amp;$D$2,LinID,"&lt;&gt;"&amp;$B$2))</f>
        <v>0</v>
      </c>
      <c r="D365" s="84">
        <v>0</v>
      </c>
      <c r="E365" s="32">
        <f t="shared" si="10"/>
        <v>0</v>
      </c>
      <c r="F365" s="33">
        <f>IF($B365="","",Items!$I364)</f>
        <v>26.085000000000001</v>
      </c>
      <c r="G365" s="33">
        <f t="shared" si="11"/>
        <v>0</v>
      </c>
      <c r="H365" s="85"/>
    </row>
    <row r="366" spans="1:8" hidden="1" x14ac:dyDescent="0.25">
      <c r="A366" s="28" t="str">
        <f>IF(Items!$B365="","",Items!$A365)</f>
        <v>6007038001171</v>
      </c>
      <c r="B366" s="28" t="str">
        <f>IF(Items!$B365="","",Items!$B365)</f>
        <v>Empire Water 500ml</v>
      </c>
      <c r="C366" s="32">
        <f>IF($B366="","",Items!$G365+SUMIFS(PurQty,PurItem,$B366,PurDate,"&lt;="&amp;$D$2)-SUMIFS(SalQty,SalItem,$B366,SalDate,"&lt;="&amp;$D$2)-SUMIFS(WoQty,WoItem,$B366,WoDate,"&lt;="&amp;$D$2)+SUMIFS(AdjQty,AdjItem,$B366,AdjDate,"&lt;="&amp;$D$2)+SUMIFS(LinVarQty,LinItem,$B366,LinPosted,"YES",LinDate,"&lt;="&amp;$D$2,LinID,"&lt;&gt;"&amp;$B$2))</f>
        <v>0</v>
      </c>
      <c r="D366" s="84">
        <v>0</v>
      </c>
      <c r="E366" s="32">
        <f t="shared" si="10"/>
        <v>0</v>
      </c>
      <c r="F366" s="33">
        <f>IF($B366="","",Items!$I365)</f>
        <v>4.5449999999999999</v>
      </c>
      <c r="G366" s="33">
        <f t="shared" si="11"/>
        <v>0</v>
      </c>
      <c r="H366" s="85"/>
    </row>
    <row r="367" spans="1:8" hidden="1" x14ac:dyDescent="0.25">
      <c r="A367" s="28" t="str">
        <f>IF(Items!$B366="","",Items!$A366)</f>
        <v>7004560320755</v>
      </c>
      <c r="B367" s="28" t="str">
        <f>IF(Items!$B366="","",Items!$B366)</f>
        <v>Empire Water 500ml (2)</v>
      </c>
      <c r="C367" s="32">
        <f>IF($B367="","",Items!$G366+SUMIFS(PurQty,PurItem,$B367,PurDate,"&lt;="&amp;$D$2)-SUMIFS(SalQty,SalItem,$B367,SalDate,"&lt;="&amp;$D$2)-SUMIFS(WoQty,WoItem,$B367,WoDate,"&lt;="&amp;$D$2)+SUMIFS(AdjQty,AdjItem,$B367,AdjDate,"&lt;="&amp;$D$2)+SUMIFS(LinVarQty,LinItem,$B367,LinPosted,"YES",LinDate,"&lt;="&amp;$D$2,LinID,"&lt;&gt;"&amp;$B$2))</f>
        <v>0</v>
      </c>
      <c r="D367" s="84">
        <v>0</v>
      </c>
      <c r="E367" s="32">
        <f t="shared" si="10"/>
        <v>0</v>
      </c>
      <c r="F367" s="33">
        <f>IF($B367="","",Items!$I366)</f>
        <v>4.5674999999999999</v>
      </c>
      <c r="G367" s="33">
        <f t="shared" si="11"/>
        <v>0</v>
      </c>
      <c r="H367" s="85"/>
    </row>
    <row r="368" spans="1:8" hidden="1" x14ac:dyDescent="0.25">
      <c r="A368" s="28" t="str">
        <f>IF(Items!$B367="","",Items!$A367)</f>
        <v>6007038001195</v>
      </c>
      <c r="B368" s="28" t="str">
        <f>IF(Items!$B367="","",Items!$B367)</f>
        <v>Empire Water 5L</v>
      </c>
      <c r="C368" s="32">
        <f>IF($B368="","",Items!$G367+SUMIFS(PurQty,PurItem,$B368,PurDate,"&lt;="&amp;$D$2)-SUMIFS(SalQty,SalItem,$B368,SalDate,"&lt;="&amp;$D$2)-SUMIFS(WoQty,WoItem,$B368,WoDate,"&lt;="&amp;$D$2)+SUMIFS(AdjQty,AdjItem,$B368,AdjDate,"&lt;="&amp;$D$2)+SUMIFS(LinVarQty,LinItem,$B368,LinPosted,"YES",LinDate,"&lt;="&amp;$D$2,LinID,"&lt;&gt;"&amp;$B$2))</f>
        <v>0</v>
      </c>
      <c r="D368" s="84">
        <v>0</v>
      </c>
      <c r="E368" s="32">
        <f t="shared" si="10"/>
        <v>0</v>
      </c>
      <c r="F368" s="33">
        <f>IF($B368="","",Items!$I367)</f>
        <v>25.9725</v>
      </c>
      <c r="G368" s="33">
        <f t="shared" si="11"/>
        <v>0</v>
      </c>
      <c r="H368" s="85"/>
    </row>
    <row r="369" spans="1:8" hidden="1" x14ac:dyDescent="0.25">
      <c r="A369" s="28" t="str">
        <f>IF(Items!$B368="","",Items!$A368)</f>
        <v>7004560320762</v>
      </c>
      <c r="B369" s="28" t="str">
        <f>IF(Items!$B368="","",Items!$B368)</f>
        <v>Empire Water 5L (2)</v>
      </c>
      <c r="C369" s="32">
        <f>IF($B369="","",Items!$G368+SUMIFS(PurQty,PurItem,$B369,PurDate,"&lt;="&amp;$D$2)-SUMIFS(SalQty,SalItem,$B369,SalDate,"&lt;="&amp;$D$2)-SUMIFS(WoQty,WoItem,$B369,WoDate,"&lt;="&amp;$D$2)+SUMIFS(AdjQty,AdjItem,$B369,AdjDate,"&lt;="&amp;$D$2)+SUMIFS(LinVarQty,LinItem,$B369,LinPosted,"YES",LinDate,"&lt;="&amp;$D$2,LinID,"&lt;&gt;"&amp;$B$2))</f>
        <v>0</v>
      </c>
      <c r="D369" s="84">
        <v>0</v>
      </c>
      <c r="E369" s="32">
        <f t="shared" si="10"/>
        <v>0</v>
      </c>
      <c r="F369" s="33">
        <f>IF($B369="","",Items!$I368)</f>
        <v>26.085000000000001</v>
      </c>
      <c r="G369" s="33">
        <f t="shared" si="11"/>
        <v>0</v>
      </c>
      <c r="H369" s="85"/>
    </row>
    <row r="370" spans="1:8" x14ac:dyDescent="0.25">
      <c r="A370" s="28" t="str">
        <f>IF(Items!$B369="","",Items!$A369)</f>
        <v>A642</v>
      </c>
      <c r="B370" s="28" t="str">
        <f>IF(Items!$B369="","",Items!$B369)</f>
        <v>Empty 300ml</v>
      </c>
      <c r="C370" s="32">
        <f>IF($B370="","",Items!$G369+SUMIFS(PurQty,PurItem,$B370,PurDate,"&lt;="&amp;$D$2)-SUMIFS(SalQty,SalItem,$B370,SalDate,"&lt;="&amp;$D$2)-SUMIFS(WoQty,WoItem,$B370,WoDate,"&lt;="&amp;$D$2)+SUMIFS(AdjQty,AdjItem,$B370,AdjDate,"&lt;="&amp;$D$2)+SUMIFS(LinVarQty,LinItem,$B370,LinPosted,"YES",LinDate,"&lt;="&amp;$D$2,LinID,"&lt;&gt;"&amp;$B$2))</f>
        <v>778</v>
      </c>
      <c r="D370" s="84">
        <v>639</v>
      </c>
      <c r="E370" s="32">
        <f t="shared" si="10"/>
        <v>-139</v>
      </c>
      <c r="F370" s="33">
        <f>IF($B370="","",Items!$I369)</f>
        <v>0.45750000000000002</v>
      </c>
      <c r="G370" s="33">
        <f t="shared" si="11"/>
        <v>-63.592500000000001</v>
      </c>
      <c r="H370" s="85"/>
    </row>
    <row r="371" spans="1:8" x14ac:dyDescent="0.25">
      <c r="A371" s="28" t="str">
        <f>IF(Items!$B370="","",Items!$A370)</f>
        <v>102A</v>
      </c>
      <c r="B371" s="28" t="str">
        <f>IF(Items!$B370="","",Items!$B370)</f>
        <v>Empty Tray</v>
      </c>
      <c r="C371" s="32">
        <f>IF($B371="","",Items!$G370+SUMIFS(PurQty,PurItem,$B371,PurDate,"&lt;="&amp;$D$2)-SUMIFS(SalQty,SalItem,$B371,SalDate,"&lt;="&amp;$D$2)-SUMIFS(WoQty,WoItem,$B371,WoDate,"&lt;="&amp;$D$2)+SUMIFS(AdjQty,AdjItem,$B371,AdjDate,"&lt;="&amp;$D$2)+SUMIFS(LinVarQty,LinItem,$B371,LinPosted,"YES",LinDate,"&lt;="&amp;$D$2,LinID,"&lt;&gt;"&amp;$B$2))</f>
        <v>72</v>
      </c>
      <c r="D371" s="84">
        <v>70</v>
      </c>
      <c r="E371" s="32">
        <f t="shared" si="10"/>
        <v>-2</v>
      </c>
      <c r="F371" s="33">
        <f>IF($B371="","",Items!$I370)</f>
        <v>13.0425</v>
      </c>
      <c r="G371" s="33">
        <f t="shared" si="11"/>
        <v>-26.085000000000001</v>
      </c>
      <c r="H371" s="85"/>
    </row>
    <row r="372" spans="1:8" hidden="1" x14ac:dyDescent="0.25">
      <c r="A372" s="28" t="str">
        <f>IF(Items!$B371="","",Items!$A371)</f>
        <v>6009700130011</v>
      </c>
      <c r="B372" s="28" t="str">
        <f>IF(Items!$B371="","",Items!$B371)</f>
        <v>Energy Peanut Butter 360g</v>
      </c>
      <c r="C372" s="32">
        <f>IF($B372="","",Items!$G371+SUMIFS(PurQty,PurItem,$B372,PurDate,"&lt;="&amp;$D$2)-SUMIFS(SalQty,SalItem,$B372,SalDate,"&lt;="&amp;$D$2)-SUMIFS(WoQty,WoItem,$B372,WoDate,"&lt;="&amp;$D$2)+SUMIFS(AdjQty,AdjItem,$B372,AdjDate,"&lt;="&amp;$D$2)+SUMIFS(LinVarQty,LinItem,$B372,LinPosted,"YES",LinDate,"&lt;="&amp;$D$2,LinID,"&lt;&gt;"&amp;$B$2))</f>
        <v>0</v>
      </c>
      <c r="D372" s="84">
        <v>0</v>
      </c>
      <c r="E372" s="32">
        <f t="shared" si="10"/>
        <v>0</v>
      </c>
      <c r="F372" s="33">
        <f>IF($B372="","",Items!$I371)</f>
        <v>16.305</v>
      </c>
      <c r="G372" s="33">
        <f t="shared" si="11"/>
        <v>0</v>
      </c>
      <c r="H372" s="85"/>
    </row>
    <row r="373" spans="1:8" hidden="1" x14ac:dyDescent="0.25">
      <c r="A373" s="28" t="str">
        <f>IF(Items!$B372="","",Items!$A372)</f>
        <v>300A</v>
      </c>
      <c r="B373" s="28" t="str">
        <f>IF(Items!$B372="","",Items!$B372)</f>
        <v>Engine  Flush 375ml</v>
      </c>
      <c r="C373" s="32">
        <f>IF($B373="","",Items!$G372+SUMIFS(PurQty,PurItem,$B373,PurDate,"&lt;="&amp;$D$2)-SUMIFS(SalQty,SalItem,$B373,SalDate,"&lt;="&amp;$D$2)-SUMIFS(WoQty,WoItem,$B373,WoDate,"&lt;="&amp;$D$2)+SUMIFS(AdjQty,AdjItem,$B373,AdjDate,"&lt;="&amp;$D$2)+SUMIFS(LinVarQty,LinItem,$B373,LinPosted,"YES",LinDate,"&lt;="&amp;$D$2,LinID,"&lt;&gt;"&amp;$B$2))</f>
        <v>0</v>
      </c>
      <c r="D373" s="84">
        <v>0</v>
      </c>
      <c r="E373" s="32">
        <f t="shared" si="10"/>
        <v>0</v>
      </c>
      <c r="F373" s="33">
        <f>IF($B373="","",Items!$I372)</f>
        <v>20.872499999999999</v>
      </c>
      <c r="G373" s="33">
        <f t="shared" si="11"/>
        <v>0</v>
      </c>
      <c r="H373" s="85"/>
    </row>
    <row r="374" spans="1:8" x14ac:dyDescent="0.25">
      <c r="A374" s="28" t="str">
        <f>IF(Items!$B373="","",Items!$A373)</f>
        <v>60050205</v>
      </c>
      <c r="B374" s="28" t="str">
        <f>IF(Items!$B373="","",Items!$B373)</f>
        <v>ENO</v>
      </c>
      <c r="C374" s="32">
        <f>IF($B374="","",Items!$G373+SUMIFS(PurQty,PurItem,$B374,PurDate,"&lt;="&amp;$D$2)-SUMIFS(SalQty,SalItem,$B374,SalDate,"&lt;="&amp;$D$2)-SUMIFS(WoQty,WoItem,$B374,WoDate,"&lt;="&amp;$D$2)+SUMIFS(AdjQty,AdjItem,$B374,AdjDate,"&lt;="&amp;$D$2)+SUMIFS(LinVarQty,LinItem,$B374,LinPosted,"YES",LinDate,"&lt;="&amp;$D$2,LinID,"&lt;&gt;"&amp;$B$2))</f>
        <v>3</v>
      </c>
      <c r="D374" s="84">
        <v>0</v>
      </c>
      <c r="E374" s="32">
        <f t="shared" si="10"/>
        <v>-3</v>
      </c>
      <c r="F374" s="33">
        <f>IF($B374="","",Items!$I373)</f>
        <v>4.5674999999999999</v>
      </c>
      <c r="G374" s="33">
        <f t="shared" si="11"/>
        <v>-13.702500000000001</v>
      </c>
      <c r="H374" s="85"/>
    </row>
    <row r="375" spans="1:8" x14ac:dyDescent="0.25">
      <c r="A375" s="28" t="str">
        <f>IF(Items!$B374="","",Items!$A374)</f>
        <v>6008165293798</v>
      </c>
      <c r="B375" s="28" t="str">
        <f>IF(Items!$B374="","",Items!$B374)</f>
        <v>Everest 20s</v>
      </c>
      <c r="C375" s="32">
        <f>IF($B375="","",Items!$G374+SUMIFS(PurQty,PurItem,$B375,PurDate,"&lt;="&amp;$D$2)-SUMIFS(SalQty,SalItem,$B375,SalDate,"&lt;="&amp;$D$2)-SUMIFS(WoQty,WoItem,$B375,WoDate,"&lt;="&amp;$D$2)+SUMIFS(AdjQty,AdjItem,$B375,AdjDate,"&lt;="&amp;$D$2)+SUMIFS(LinVarQty,LinItem,$B375,LinPosted,"YES",LinDate,"&lt;="&amp;$D$2,LinID,"&lt;&gt;"&amp;$B$2))</f>
        <v>24</v>
      </c>
      <c r="D375" s="84">
        <v>17</v>
      </c>
      <c r="E375" s="32">
        <f t="shared" si="10"/>
        <v>-7</v>
      </c>
      <c r="F375" s="33">
        <f>IF($B375="","",Items!$I374)</f>
        <v>16.784000000000002</v>
      </c>
      <c r="G375" s="33">
        <f t="shared" si="11"/>
        <v>-117.48800000000001</v>
      </c>
      <c r="H375" s="85"/>
    </row>
    <row r="376" spans="1:8" hidden="1" x14ac:dyDescent="0.25">
      <c r="A376" s="28" t="str">
        <f>IF(Items!$B375="","",Items!$A375)</f>
        <v>6007263000031</v>
      </c>
      <c r="B376" s="28" t="str">
        <f>IF(Items!$B375="","",Items!$B375)</f>
        <v>EVERSHARP BLACK</v>
      </c>
      <c r="C376" s="32">
        <f>IF($B376="","",Items!$G375+SUMIFS(PurQty,PurItem,$B376,PurDate,"&lt;="&amp;$D$2)-SUMIFS(SalQty,SalItem,$B376,SalDate,"&lt;="&amp;$D$2)-SUMIFS(WoQty,WoItem,$B376,WoDate,"&lt;="&amp;$D$2)+SUMIFS(AdjQty,AdjItem,$B376,AdjDate,"&lt;="&amp;$D$2)+SUMIFS(LinVarQty,LinItem,$B376,LinPosted,"YES",LinDate,"&lt;="&amp;$D$2,LinID,"&lt;&gt;"&amp;$B$2))</f>
        <v>0</v>
      </c>
      <c r="D376" s="84">
        <v>0</v>
      </c>
      <c r="E376" s="32">
        <f t="shared" si="10"/>
        <v>0</v>
      </c>
      <c r="F376" s="33">
        <f>IF($B376="","",Items!$I375)</f>
        <v>4.5674999999999999</v>
      </c>
      <c r="G376" s="33">
        <f t="shared" si="11"/>
        <v>0</v>
      </c>
      <c r="H376" s="85"/>
    </row>
    <row r="377" spans="1:8" hidden="1" x14ac:dyDescent="0.25">
      <c r="A377" s="28" t="str">
        <f>IF(Items!$B376="","",Items!$A376)</f>
        <v>6007263000017</v>
      </c>
      <c r="B377" s="28" t="str">
        <f>IF(Items!$B376="","",Items!$B376)</f>
        <v>EVERSHARP BLUE</v>
      </c>
      <c r="C377" s="32">
        <f>IF($B377="","",Items!$G376+SUMIFS(PurQty,PurItem,$B377,PurDate,"&lt;="&amp;$D$2)-SUMIFS(SalQty,SalItem,$B377,SalDate,"&lt;="&amp;$D$2)-SUMIFS(WoQty,WoItem,$B377,WoDate,"&lt;="&amp;$D$2)+SUMIFS(AdjQty,AdjItem,$B377,AdjDate,"&lt;="&amp;$D$2)+SUMIFS(LinVarQty,LinItem,$B377,LinPosted,"YES",LinDate,"&lt;="&amp;$D$2,LinID,"&lt;&gt;"&amp;$B$2))</f>
        <v>0</v>
      </c>
      <c r="D377" s="84">
        <v>0</v>
      </c>
      <c r="E377" s="32">
        <f t="shared" si="10"/>
        <v>0</v>
      </c>
      <c r="F377" s="33">
        <f>IF($B377="","",Items!$I376)</f>
        <v>4.5674999999999999</v>
      </c>
      <c r="G377" s="33">
        <f t="shared" si="11"/>
        <v>0</v>
      </c>
      <c r="H377" s="85"/>
    </row>
    <row r="378" spans="1:8" x14ac:dyDescent="0.25">
      <c r="A378" s="28" t="str">
        <f>IF(Items!$B377="","",Items!$A377)</f>
        <v>25 EVERSHARP</v>
      </c>
      <c r="B378" s="28" t="str">
        <f>IF(Items!$B377="","",Items!$B377)</f>
        <v>Eversharp Pen</v>
      </c>
      <c r="C378" s="32">
        <f>IF($B378="","",Items!$G377+SUMIFS(PurQty,PurItem,$B378,PurDate,"&lt;="&amp;$D$2)-SUMIFS(SalQty,SalItem,$B378,SalDate,"&lt;="&amp;$D$2)-SUMIFS(WoQty,WoItem,$B378,WoDate,"&lt;="&amp;$D$2)+SUMIFS(AdjQty,AdjItem,$B378,AdjDate,"&lt;="&amp;$D$2)+SUMIFS(LinVarQty,LinItem,$B378,LinPosted,"YES",LinDate,"&lt;="&amp;$D$2,LinID,"&lt;&gt;"&amp;$B$2))</f>
        <v>918</v>
      </c>
      <c r="D378" s="84">
        <v>890</v>
      </c>
      <c r="E378" s="32">
        <f t="shared" si="10"/>
        <v>-28</v>
      </c>
      <c r="F378" s="33">
        <f>IF($B378="","",Items!$I377)</f>
        <v>3.2625000000000002</v>
      </c>
      <c r="G378" s="33">
        <f t="shared" si="11"/>
        <v>-91.350000000000009</v>
      </c>
      <c r="H378" s="85"/>
    </row>
    <row r="379" spans="1:8" hidden="1" x14ac:dyDescent="0.25">
      <c r="A379" s="28" t="str">
        <f>IF(Items!$B378="","",Items!$A378)</f>
        <v>6161107793081</v>
      </c>
      <c r="B379" s="28" t="str">
        <f>IF(Items!$B378="","",Items!$B378)</f>
        <v>Everyday Nestle 400g</v>
      </c>
      <c r="C379" s="32">
        <f>IF($B379="","",Items!$G378+SUMIFS(PurQty,PurItem,$B379,PurDate,"&lt;="&amp;$D$2)-SUMIFS(SalQty,SalItem,$B379,SalDate,"&lt;="&amp;$D$2)-SUMIFS(WoQty,WoItem,$B379,WoDate,"&lt;="&amp;$D$2)+SUMIFS(AdjQty,AdjItem,$B379,AdjDate,"&lt;="&amp;$D$2)+SUMIFS(LinVarQty,LinItem,$B379,LinPosted,"YES",LinDate,"&lt;="&amp;$D$2,LinID,"&lt;&gt;"&amp;$B$2))</f>
        <v>0</v>
      </c>
      <c r="D379" s="84">
        <v>0</v>
      </c>
      <c r="E379" s="32">
        <f t="shared" si="10"/>
        <v>0</v>
      </c>
      <c r="F379" s="33">
        <f>IF($B379="","",Items!$I378)</f>
        <v>45.457500000000003</v>
      </c>
      <c r="G379" s="33">
        <f t="shared" si="11"/>
        <v>0</v>
      </c>
      <c r="H379" s="85"/>
    </row>
    <row r="380" spans="1:8" hidden="1" x14ac:dyDescent="0.25">
      <c r="A380" s="28" t="str">
        <f>IF(Items!$B379="","",Items!$A379)</f>
        <v>6009635830864</v>
      </c>
      <c r="B380" s="28" t="str">
        <f>IF(Items!$B379="","",Items!$B379)</f>
        <v>Exercise Book 72 Pgs</v>
      </c>
      <c r="C380" s="32">
        <f>IF($B380="","",Items!$G379+SUMIFS(PurQty,PurItem,$B380,PurDate,"&lt;="&amp;$D$2)-SUMIFS(SalQty,SalItem,$B380,SalDate,"&lt;="&amp;$D$2)-SUMIFS(WoQty,WoItem,$B380,WoDate,"&lt;="&amp;$D$2)+SUMIFS(AdjQty,AdjItem,$B380,AdjDate,"&lt;="&amp;$D$2)+SUMIFS(LinVarQty,LinItem,$B380,LinPosted,"YES",LinDate,"&lt;="&amp;$D$2,LinID,"&lt;&gt;"&amp;$B$2))</f>
        <v>0</v>
      </c>
      <c r="D380" s="84">
        <v>0</v>
      </c>
      <c r="E380" s="32">
        <f t="shared" si="10"/>
        <v>0</v>
      </c>
      <c r="F380" s="33">
        <f>IF($B380="","",Items!$I379)</f>
        <v>6.5250000000000004</v>
      </c>
      <c r="G380" s="33">
        <f t="shared" si="11"/>
        <v>0</v>
      </c>
      <c r="H380" s="85"/>
    </row>
    <row r="381" spans="1:8" hidden="1" x14ac:dyDescent="0.25">
      <c r="A381" s="28" t="str">
        <f>IF(Items!$B380="","",Items!$A380)</f>
        <v>6009635831731</v>
      </c>
      <c r="B381" s="28" t="str">
        <f>IF(Items!$B380="","",Items!$B380)</f>
        <v>Exercise Book Brwn 72pgs</v>
      </c>
      <c r="C381" s="32">
        <f>IF($B381="","",Items!$G380+SUMIFS(PurQty,PurItem,$B381,PurDate,"&lt;="&amp;$D$2)-SUMIFS(SalQty,SalItem,$B381,SalDate,"&lt;="&amp;$D$2)-SUMIFS(WoQty,WoItem,$B381,WoDate,"&lt;="&amp;$D$2)+SUMIFS(AdjQty,AdjItem,$B381,AdjDate,"&lt;="&amp;$D$2)+SUMIFS(LinVarQty,LinItem,$B381,LinPosted,"YES",LinDate,"&lt;="&amp;$D$2,LinID,"&lt;&gt;"&amp;$B$2))</f>
        <v>0</v>
      </c>
      <c r="D381" s="84">
        <v>0</v>
      </c>
      <c r="E381" s="32">
        <f t="shared" si="10"/>
        <v>0</v>
      </c>
      <c r="F381" s="33">
        <f>IF($B381="","",Items!$I380)</f>
        <v>6.5250000000000004</v>
      </c>
      <c r="G381" s="33">
        <f t="shared" si="11"/>
        <v>0</v>
      </c>
      <c r="H381" s="85"/>
    </row>
    <row r="382" spans="1:8" hidden="1" x14ac:dyDescent="0.25">
      <c r="A382" s="28" t="str">
        <f>IF(Items!$B381="","",Items!$A381)</f>
        <v>3760071020013</v>
      </c>
      <c r="B382" s="28" t="str">
        <f>IF(Items!$B381="","",Items!$B381)</f>
        <v>Family Sunshine Solar Lamp</v>
      </c>
      <c r="C382" s="32">
        <f>IF($B382="","",Items!$G381+SUMIFS(PurQty,PurItem,$B382,PurDate,"&lt;="&amp;$D$2)-SUMIFS(SalQty,SalItem,$B382,SalDate,"&lt;="&amp;$D$2)-SUMIFS(WoQty,WoItem,$B382,WoDate,"&lt;="&amp;$D$2)+SUMIFS(AdjQty,AdjItem,$B382,AdjDate,"&lt;="&amp;$D$2)+SUMIFS(LinVarQty,LinItem,$B382,LinPosted,"YES",LinDate,"&lt;="&amp;$D$2,LinID,"&lt;&gt;"&amp;$B$2))</f>
        <v>0</v>
      </c>
      <c r="D382" s="84">
        <v>0</v>
      </c>
      <c r="E382" s="32">
        <f t="shared" si="10"/>
        <v>0</v>
      </c>
      <c r="F382" s="33">
        <f>IF($B382="","",Items!$I381)</f>
        <v>433.69499999999999</v>
      </c>
      <c r="G382" s="33">
        <f t="shared" si="11"/>
        <v>0</v>
      </c>
      <c r="H382" s="85"/>
    </row>
    <row r="383" spans="1:8" hidden="1" x14ac:dyDescent="0.25">
      <c r="A383" s="28" t="str">
        <f>IF(Items!$B382="","",Items!$A382)</f>
        <v>5449000664754</v>
      </c>
      <c r="B383" s="28" t="str">
        <f>IF(Items!$B382="","",Items!$B382)</f>
        <v>Fanta  Pet 440ml</v>
      </c>
      <c r="C383" s="32">
        <f>IF($B383="","",Items!$G382+SUMIFS(PurQty,PurItem,$B383,PurDate,"&lt;="&amp;$D$2)-SUMIFS(SalQty,SalItem,$B383,SalDate,"&lt;="&amp;$D$2)-SUMIFS(WoQty,WoItem,$B383,WoDate,"&lt;="&amp;$D$2)+SUMIFS(AdjQty,AdjItem,$B383,AdjDate,"&lt;="&amp;$D$2)+SUMIFS(LinVarQty,LinItem,$B383,LinPosted,"YES",LinDate,"&lt;="&amp;$D$2,LinID,"&lt;&gt;"&amp;$B$2))</f>
        <v>0</v>
      </c>
      <c r="D383" s="84">
        <v>0</v>
      </c>
      <c r="E383" s="32">
        <f t="shared" si="10"/>
        <v>0</v>
      </c>
      <c r="F383" s="33">
        <f>IF($B383="","",Items!$I382)</f>
        <v>9.7799999999999994</v>
      </c>
      <c r="G383" s="33">
        <f t="shared" si="11"/>
        <v>0</v>
      </c>
      <c r="H383" s="85"/>
    </row>
    <row r="384" spans="1:8" hidden="1" x14ac:dyDescent="0.25">
      <c r="A384" s="28" t="str">
        <f>IF(Items!$B383="","",Items!$A383)</f>
        <v>54491397</v>
      </c>
      <c r="B384" s="28" t="str">
        <f>IF(Items!$B383="","",Items!$B383)</f>
        <v>Fanta  Zero Pet 500ml</v>
      </c>
      <c r="C384" s="32">
        <f>IF($B384="","",Items!$G383+SUMIFS(PurQty,PurItem,$B384,PurDate,"&lt;="&amp;$D$2)-SUMIFS(SalQty,SalItem,$B384,SalDate,"&lt;="&amp;$D$2)-SUMIFS(WoQty,WoItem,$B384,WoDate,"&lt;="&amp;$D$2)+SUMIFS(AdjQty,AdjItem,$B384,AdjDate,"&lt;="&amp;$D$2)+SUMIFS(LinVarQty,LinItem,$B384,LinPosted,"YES",LinDate,"&lt;="&amp;$D$2,LinID,"&lt;&gt;"&amp;$B$2))</f>
        <v>0</v>
      </c>
      <c r="D384" s="84">
        <v>0</v>
      </c>
      <c r="E384" s="32">
        <f t="shared" si="10"/>
        <v>0</v>
      </c>
      <c r="F384" s="33">
        <f>IF($B384="","",Items!$I383)</f>
        <v>9.7799999999999994</v>
      </c>
      <c r="G384" s="33">
        <f t="shared" si="11"/>
        <v>0</v>
      </c>
      <c r="H384" s="85"/>
    </row>
    <row r="385" spans="1:8" hidden="1" x14ac:dyDescent="0.25">
      <c r="A385" s="28" t="str">
        <f>IF(Items!$B384="","",Items!$A384)</f>
        <v>5449000664723</v>
      </c>
      <c r="B385" s="28" t="str">
        <f>IF(Items!$B384="","",Items!$B384)</f>
        <v>Fanta Grape  Pet 440ml</v>
      </c>
      <c r="C385" s="32">
        <f>IF($B385="","",Items!$G384+SUMIFS(PurQty,PurItem,$B385,PurDate,"&lt;="&amp;$D$2)-SUMIFS(SalQty,SalItem,$B385,SalDate,"&lt;="&amp;$D$2)-SUMIFS(WoQty,WoItem,$B385,WoDate,"&lt;="&amp;$D$2)+SUMIFS(AdjQty,AdjItem,$B385,AdjDate,"&lt;="&amp;$D$2)+SUMIFS(LinVarQty,LinItem,$B385,LinPosted,"YES",LinDate,"&lt;="&amp;$D$2,LinID,"&lt;&gt;"&amp;$B$2))</f>
        <v>0</v>
      </c>
      <c r="D385" s="84">
        <v>0</v>
      </c>
      <c r="E385" s="32">
        <f t="shared" si="10"/>
        <v>0</v>
      </c>
      <c r="F385" s="33">
        <f>IF($B385="","",Items!$I384)</f>
        <v>9.7799999999999994</v>
      </c>
      <c r="G385" s="33">
        <f t="shared" si="11"/>
        <v>0</v>
      </c>
      <c r="H385" s="85"/>
    </row>
    <row r="386" spans="1:8" hidden="1" x14ac:dyDescent="0.25">
      <c r="A386" s="28" t="str">
        <f>IF(Items!$B385="","",Items!$A385)</f>
        <v>5449000069436</v>
      </c>
      <c r="B386" s="28" t="str">
        <f>IF(Items!$B385="","",Items!$B385)</f>
        <v>Fanta Grape 1ltr</v>
      </c>
      <c r="C386" s="32">
        <f>IF($B386="","",Items!$G385+SUMIFS(PurQty,PurItem,$B386,PurDate,"&lt;="&amp;$D$2)-SUMIFS(SalQty,SalItem,$B386,SalDate,"&lt;="&amp;$D$2)-SUMIFS(WoQty,WoItem,$B386,WoDate,"&lt;="&amp;$D$2)+SUMIFS(AdjQty,AdjItem,$B386,AdjDate,"&lt;="&amp;$D$2)+SUMIFS(LinVarQty,LinItem,$B386,LinPosted,"YES",LinDate,"&lt;="&amp;$D$2,LinID,"&lt;&gt;"&amp;$B$2))</f>
        <v>0</v>
      </c>
      <c r="D386" s="84">
        <v>0</v>
      </c>
      <c r="E386" s="32">
        <f t="shared" si="10"/>
        <v>0</v>
      </c>
      <c r="F386" s="33">
        <f>IF($B386="","",Items!$I385)</f>
        <v>16.305</v>
      </c>
      <c r="G386" s="33">
        <f t="shared" si="11"/>
        <v>0</v>
      </c>
      <c r="H386" s="85"/>
    </row>
    <row r="387" spans="1:8" hidden="1" x14ac:dyDescent="0.25">
      <c r="A387" s="28" t="str">
        <f>IF(Items!$B386="","",Items!$A386)</f>
        <v>5449000010070</v>
      </c>
      <c r="B387" s="28" t="str">
        <f>IF(Items!$B386="","",Items!$B386)</f>
        <v>Fanta Grape 2l</v>
      </c>
      <c r="C387" s="32">
        <f>IF($B387="","",Items!$G386+SUMIFS(PurQty,PurItem,$B387,PurDate,"&lt;="&amp;$D$2)-SUMIFS(SalQty,SalItem,$B387,SalDate,"&lt;="&amp;$D$2)-SUMIFS(WoQty,WoItem,$B387,WoDate,"&lt;="&amp;$D$2)+SUMIFS(AdjQty,AdjItem,$B387,AdjDate,"&lt;="&amp;$D$2)+SUMIFS(LinVarQty,LinItem,$B387,LinPosted,"YES",LinDate,"&lt;="&amp;$D$2,LinID,"&lt;&gt;"&amp;$B$2))</f>
        <v>0</v>
      </c>
      <c r="D387" s="84">
        <v>0</v>
      </c>
      <c r="E387" s="32">
        <f t="shared" si="10"/>
        <v>0</v>
      </c>
      <c r="F387" s="33">
        <f>IF($B387="","",Items!$I386)</f>
        <v>26.085000000000001</v>
      </c>
      <c r="G387" s="33">
        <f t="shared" si="11"/>
        <v>0</v>
      </c>
      <c r="H387" s="85"/>
    </row>
    <row r="388" spans="1:8" hidden="1" x14ac:dyDescent="0.25">
      <c r="A388" s="28" t="str">
        <f>IF(Items!$B387="","",Items!$A387)</f>
        <v>5449000069429</v>
      </c>
      <c r="B388" s="28" t="str">
        <f>IF(Items!$B387="","",Items!$B387)</f>
        <v>Fanta Grape 330ml</v>
      </c>
      <c r="C388" s="32">
        <f>IF($B388="","",Items!$G387+SUMIFS(PurQty,PurItem,$B388,PurDate,"&lt;="&amp;$D$2)-SUMIFS(SalQty,SalItem,$B388,SalDate,"&lt;="&amp;$D$2)-SUMIFS(WoQty,WoItem,$B388,WoDate,"&lt;="&amp;$D$2)+SUMIFS(AdjQty,AdjItem,$B388,AdjDate,"&lt;="&amp;$D$2)+SUMIFS(LinVarQty,LinItem,$B388,LinPosted,"YES",LinDate,"&lt;="&amp;$D$2,LinID,"&lt;&gt;"&amp;$B$2))</f>
        <v>0</v>
      </c>
      <c r="D388" s="84">
        <v>0</v>
      </c>
      <c r="E388" s="32">
        <f t="shared" si="10"/>
        <v>0</v>
      </c>
      <c r="F388" s="33">
        <f>IF($B388="","",Items!$I387)</f>
        <v>9.7799999999999994</v>
      </c>
      <c r="G388" s="33">
        <f t="shared" si="11"/>
        <v>0</v>
      </c>
      <c r="H388" s="85"/>
    </row>
    <row r="389" spans="1:8" hidden="1" x14ac:dyDescent="0.25">
      <c r="A389" s="28" t="str">
        <f>IF(Items!$B388="","",Items!$A388)</f>
        <v>87126815</v>
      </c>
      <c r="B389" s="28" t="str">
        <f>IF(Items!$B388="","",Items!$B388)</f>
        <v>Fanta Grape 500ml</v>
      </c>
      <c r="C389" s="32">
        <f>IF($B389="","",Items!$G388+SUMIFS(PurQty,PurItem,$B389,PurDate,"&lt;="&amp;$D$2)-SUMIFS(SalQty,SalItem,$B389,SalDate,"&lt;="&amp;$D$2)-SUMIFS(WoQty,WoItem,$B389,WoDate,"&lt;="&amp;$D$2)+SUMIFS(AdjQty,AdjItem,$B389,AdjDate,"&lt;="&amp;$D$2)+SUMIFS(LinVarQty,LinItem,$B389,LinPosted,"YES",LinDate,"&lt;="&amp;$D$2,LinID,"&lt;&gt;"&amp;$B$2))</f>
        <v>0</v>
      </c>
      <c r="D389" s="84">
        <v>0</v>
      </c>
      <c r="E389" s="32">
        <f t="shared" si="10"/>
        <v>0</v>
      </c>
      <c r="F389" s="33">
        <f>IF($B389="","",Items!$I388)</f>
        <v>9.7799999999999994</v>
      </c>
      <c r="G389" s="33">
        <f t="shared" si="11"/>
        <v>0</v>
      </c>
      <c r="H389" s="85"/>
    </row>
    <row r="390" spans="1:8" hidden="1" x14ac:dyDescent="0.25">
      <c r="A390" s="28" t="str">
        <f>IF(Items!$B389="","",Items!$A389)</f>
        <v>90382055</v>
      </c>
      <c r="B390" s="28" t="str">
        <f>IF(Items!$B389="","",Items!$B389)</f>
        <v>Fanta Grape Pet 350ml</v>
      </c>
      <c r="C390" s="32">
        <f>IF($B390="","",Items!$G389+SUMIFS(PurQty,PurItem,$B390,PurDate,"&lt;="&amp;$D$2)-SUMIFS(SalQty,SalItem,$B390,SalDate,"&lt;="&amp;$D$2)-SUMIFS(WoQty,WoItem,$B390,WoDate,"&lt;="&amp;$D$2)+SUMIFS(AdjQty,AdjItem,$B390,AdjDate,"&lt;="&amp;$D$2)+SUMIFS(LinVarQty,LinItem,$B390,LinPosted,"YES",LinDate,"&lt;="&amp;$D$2,LinID,"&lt;&gt;"&amp;$B$2))</f>
        <v>0</v>
      </c>
      <c r="D390" s="84">
        <v>0</v>
      </c>
      <c r="E390" s="32">
        <f t="shared" ref="E390:E453" si="12">IF(OR($B390="",$D390=""),"",$D390-$C390)</f>
        <v>0</v>
      </c>
      <c r="F390" s="33">
        <f>IF($B390="","",Items!$I389)</f>
        <v>6.5250000000000004</v>
      </c>
      <c r="G390" s="33">
        <f t="shared" ref="G390:G453" si="13">IF($E390="","",$E390*$F390)</f>
        <v>0</v>
      </c>
      <c r="H390" s="85"/>
    </row>
    <row r="391" spans="1:8" hidden="1" x14ac:dyDescent="0.25">
      <c r="A391" s="28" t="str">
        <f>IF(Items!$B390="","",Items!$A390)</f>
        <v>5449000011527</v>
      </c>
      <c r="B391" s="28" t="str">
        <f>IF(Items!$B390="","",Items!$B390)</f>
        <v>Fanta Orange 330ml</v>
      </c>
      <c r="C391" s="32">
        <f>IF($B391="","",Items!$G390+SUMIFS(PurQty,PurItem,$B391,PurDate,"&lt;="&amp;$D$2)-SUMIFS(SalQty,SalItem,$B391,SalDate,"&lt;="&amp;$D$2)-SUMIFS(WoQty,WoItem,$B391,WoDate,"&lt;="&amp;$D$2)+SUMIFS(AdjQty,AdjItem,$B391,AdjDate,"&lt;="&amp;$D$2)+SUMIFS(LinVarQty,LinItem,$B391,LinPosted,"YES",LinDate,"&lt;="&amp;$D$2,LinID,"&lt;&gt;"&amp;$B$2))</f>
        <v>0</v>
      </c>
      <c r="D391" s="84">
        <v>0</v>
      </c>
      <c r="E391" s="32">
        <f t="shared" si="12"/>
        <v>0</v>
      </c>
      <c r="F391" s="33">
        <f>IF($B391="","",Items!$I390)</f>
        <v>9.7799999999999994</v>
      </c>
      <c r="G391" s="33">
        <f t="shared" si="13"/>
        <v>0</v>
      </c>
      <c r="H391" s="85"/>
    </row>
    <row r="392" spans="1:8" hidden="1" x14ac:dyDescent="0.25">
      <c r="A392" s="28" t="str">
        <f>IF(Items!$B391="","",Items!$A391)</f>
        <v>90377884</v>
      </c>
      <c r="B392" s="28" t="str">
        <f>IF(Items!$B391="","",Items!$B391)</f>
        <v>Fanta Orange 350mls</v>
      </c>
      <c r="C392" s="32">
        <f>IF($B392="","",Items!$G391+SUMIFS(PurQty,PurItem,$B392,PurDate,"&lt;="&amp;$D$2)-SUMIFS(SalQty,SalItem,$B392,SalDate,"&lt;="&amp;$D$2)-SUMIFS(WoQty,WoItem,$B392,WoDate,"&lt;="&amp;$D$2)+SUMIFS(AdjQty,AdjItem,$B392,AdjDate,"&lt;="&amp;$D$2)+SUMIFS(LinVarQty,LinItem,$B392,LinPosted,"YES",LinDate,"&lt;="&amp;$D$2,LinID,"&lt;&gt;"&amp;$B$2))</f>
        <v>0</v>
      </c>
      <c r="D392" s="84">
        <v>0</v>
      </c>
      <c r="E392" s="32">
        <f t="shared" si="12"/>
        <v>0</v>
      </c>
      <c r="F392" s="33">
        <f>IF($B392="","",Items!$I391)</f>
        <v>6.5250000000000004</v>
      </c>
      <c r="G392" s="33">
        <f t="shared" si="13"/>
        <v>0</v>
      </c>
      <c r="H392" s="85"/>
    </row>
    <row r="393" spans="1:8" x14ac:dyDescent="0.25">
      <c r="A393" s="28" t="str">
        <f>IF(Items!$B392="","",Items!$A392)</f>
        <v>5449000010049</v>
      </c>
      <c r="B393" s="28" t="str">
        <f>IF(Items!$B392="","",Items!$B392)</f>
        <v>Fanta Orange Pet 2lt</v>
      </c>
      <c r="C393" s="32">
        <f>IF($B393="","",Items!$G392+SUMIFS(PurQty,PurItem,$B393,PurDate,"&lt;="&amp;$D$2)-SUMIFS(SalQty,SalItem,$B393,SalDate,"&lt;="&amp;$D$2)-SUMIFS(WoQty,WoItem,$B393,WoDate,"&lt;="&amp;$D$2)+SUMIFS(AdjQty,AdjItem,$B393,AdjDate,"&lt;="&amp;$D$2)+SUMIFS(LinVarQty,LinItem,$B393,LinPosted,"YES",LinDate,"&lt;="&amp;$D$2,LinID,"&lt;&gt;"&amp;$B$2))</f>
        <v>10</v>
      </c>
      <c r="D393" s="84">
        <v>6</v>
      </c>
      <c r="E393" s="32">
        <f t="shared" si="12"/>
        <v>-4</v>
      </c>
      <c r="F393" s="33">
        <f>IF($B393="","",Items!$I392)</f>
        <v>26.085000000000001</v>
      </c>
      <c r="G393" s="33">
        <f t="shared" si="13"/>
        <v>-104.34</v>
      </c>
      <c r="H393" s="85"/>
    </row>
    <row r="394" spans="1:8" hidden="1" x14ac:dyDescent="0.25">
      <c r="A394" s="28" t="str">
        <f>IF(Items!$B393="","",Items!$A393)</f>
        <v>87126396</v>
      </c>
      <c r="B394" s="28" t="str">
        <f>IF(Items!$B393="","",Items!$B393)</f>
        <v>Fanta Orange Pets 500ml</v>
      </c>
      <c r="C394" s="32">
        <f>IF($B394="","",Items!$G393+SUMIFS(PurQty,PurItem,$B394,PurDate,"&lt;="&amp;$D$2)-SUMIFS(SalQty,SalItem,$B394,SalDate,"&lt;="&amp;$D$2)-SUMIFS(WoQty,WoItem,$B394,WoDate,"&lt;="&amp;$D$2)+SUMIFS(AdjQty,AdjItem,$B394,AdjDate,"&lt;="&amp;$D$2)+SUMIFS(LinVarQty,LinItem,$B394,LinPosted,"YES",LinDate,"&lt;="&amp;$D$2,LinID,"&lt;&gt;"&amp;$B$2))</f>
        <v>0</v>
      </c>
      <c r="D394" s="84">
        <v>0</v>
      </c>
      <c r="E394" s="32">
        <f t="shared" si="12"/>
        <v>0</v>
      </c>
      <c r="F394" s="33">
        <f>IF($B394="","",Items!$I393)</f>
        <v>9.7799999999999994</v>
      </c>
      <c r="G394" s="33">
        <f t="shared" si="13"/>
        <v>0</v>
      </c>
      <c r="H394" s="85"/>
    </row>
    <row r="395" spans="1:8" hidden="1" x14ac:dyDescent="0.25">
      <c r="A395" s="28" t="str">
        <f>IF(Items!$B394="","",Items!$A394)</f>
        <v>5449000006271</v>
      </c>
      <c r="B395" s="28" t="str">
        <f>IF(Items!$B394="","",Items!$B394)</f>
        <v>Fanta Pet 1L</v>
      </c>
      <c r="C395" s="32">
        <f>IF($B395="","",Items!$G394+SUMIFS(PurQty,PurItem,$B395,PurDate,"&lt;="&amp;$D$2)-SUMIFS(SalQty,SalItem,$B395,SalDate,"&lt;="&amp;$D$2)-SUMIFS(WoQty,WoItem,$B395,WoDate,"&lt;="&amp;$D$2)+SUMIFS(AdjQty,AdjItem,$B395,AdjDate,"&lt;="&amp;$D$2)+SUMIFS(LinVarQty,LinItem,$B395,LinPosted,"YES",LinDate,"&lt;="&amp;$D$2,LinID,"&lt;&gt;"&amp;$B$2))</f>
        <v>0</v>
      </c>
      <c r="D395" s="84">
        <v>0</v>
      </c>
      <c r="E395" s="32">
        <f t="shared" si="12"/>
        <v>0</v>
      </c>
      <c r="F395" s="33">
        <f>IF($B395="","",Items!$I394)</f>
        <v>16.305</v>
      </c>
      <c r="G395" s="33">
        <f t="shared" si="13"/>
        <v>0</v>
      </c>
      <c r="H395" s="85"/>
    </row>
    <row r="396" spans="1:8" hidden="1" x14ac:dyDescent="0.25">
      <c r="A396" s="28" t="str">
        <f>IF(Items!$B395="","",Items!$A395)</f>
        <v>5449000003201</v>
      </c>
      <c r="B396" s="28" t="str">
        <f>IF(Items!$B395="","",Items!$B395)</f>
        <v>Fanta Pineapple 330mls</v>
      </c>
      <c r="C396" s="32">
        <f>IF($B396="","",Items!$G395+SUMIFS(PurQty,PurItem,$B396,PurDate,"&lt;="&amp;$D$2)-SUMIFS(SalQty,SalItem,$B396,SalDate,"&lt;="&amp;$D$2)-SUMIFS(WoQty,WoItem,$B396,WoDate,"&lt;="&amp;$D$2)+SUMIFS(AdjQty,AdjItem,$B396,AdjDate,"&lt;="&amp;$D$2)+SUMIFS(LinVarQty,LinItem,$B396,LinPosted,"YES",LinDate,"&lt;="&amp;$D$2,LinID,"&lt;&gt;"&amp;$B$2))</f>
        <v>0</v>
      </c>
      <c r="D396" s="84">
        <v>0</v>
      </c>
      <c r="E396" s="32">
        <f t="shared" si="12"/>
        <v>0</v>
      </c>
      <c r="F396" s="33">
        <f>IF($B396="","",Items!$I395)</f>
        <v>9.8249999999999993</v>
      </c>
      <c r="G396" s="33">
        <f t="shared" si="13"/>
        <v>0</v>
      </c>
      <c r="H396" s="85"/>
    </row>
    <row r="397" spans="1:8" hidden="1" x14ac:dyDescent="0.25">
      <c r="A397" s="28" t="str">
        <f>IF(Items!$B396="","",Items!$A396)</f>
        <v>5449000120960</v>
      </c>
      <c r="B397" s="28" t="str">
        <f>IF(Items!$B396="","",Items!$B396)</f>
        <v>Fanta Zero Can 330ml</v>
      </c>
      <c r="C397" s="32">
        <f>IF($B397="","",Items!$G396+SUMIFS(PurQty,PurItem,$B397,PurDate,"&lt;="&amp;$D$2)-SUMIFS(SalQty,SalItem,$B397,SalDate,"&lt;="&amp;$D$2)-SUMIFS(WoQty,WoItem,$B397,WoDate,"&lt;="&amp;$D$2)+SUMIFS(AdjQty,AdjItem,$B397,AdjDate,"&lt;="&amp;$D$2)+SUMIFS(LinVarQty,LinItem,$B397,LinPosted,"YES",LinDate,"&lt;="&amp;$D$2,LinID,"&lt;&gt;"&amp;$B$2))</f>
        <v>0</v>
      </c>
      <c r="D397" s="84">
        <v>0</v>
      </c>
      <c r="E397" s="32">
        <f t="shared" si="12"/>
        <v>0</v>
      </c>
      <c r="F397" s="33">
        <f>IF($B397="","",Items!$I396)</f>
        <v>7.86</v>
      </c>
      <c r="G397" s="33">
        <f t="shared" si="13"/>
        <v>0</v>
      </c>
      <c r="H397" s="85"/>
    </row>
    <row r="398" spans="1:8" x14ac:dyDescent="0.25">
      <c r="A398" s="28" t="str">
        <f>IF(Items!$B397="","",Items!$A397)</f>
        <v>9556564082149</v>
      </c>
      <c r="B398" s="28" t="str">
        <f>IF(Items!$B397="","",Items!$B397)</f>
        <v>Fantasy Dotted Tutti</v>
      </c>
      <c r="C398" s="32">
        <f>IF($B398="","",Items!$G397+SUMIFS(PurQty,PurItem,$B398,PurDate,"&lt;="&amp;$D$2)-SUMIFS(SalQty,SalItem,$B398,SalDate,"&lt;="&amp;$D$2)-SUMIFS(WoQty,WoItem,$B398,WoDate,"&lt;="&amp;$D$2)+SUMIFS(AdjQty,AdjItem,$B398,AdjDate,"&lt;="&amp;$D$2)+SUMIFS(LinVarQty,LinItem,$B398,LinPosted,"YES",LinDate,"&lt;="&amp;$D$2,LinID,"&lt;&gt;"&amp;$B$2))</f>
        <v>82</v>
      </c>
      <c r="D398" s="84">
        <v>81</v>
      </c>
      <c r="E398" s="32">
        <f t="shared" si="12"/>
        <v>-1</v>
      </c>
      <c r="F398" s="33">
        <f>IF($B398="","",Items!$I397)</f>
        <v>8.7999999999999989</v>
      </c>
      <c r="G398" s="33">
        <f t="shared" si="13"/>
        <v>-8.7999999999999989</v>
      </c>
      <c r="H398" s="85"/>
    </row>
    <row r="399" spans="1:8" hidden="1" x14ac:dyDescent="0.25">
      <c r="A399" s="28" t="str">
        <f>IF(Items!$B398="","",Items!$A398)</f>
        <v>6001206438646</v>
      </c>
      <c r="B399" s="28" t="str">
        <f>IF(Items!$B398="","",Items!$B398)</f>
        <v>FAST KILL 180MLS</v>
      </c>
      <c r="C399" s="32">
        <f>IF($B399="","",Items!$G398+SUMIFS(PurQty,PurItem,$B399,PurDate,"&lt;="&amp;$D$2)-SUMIFS(SalQty,SalItem,$B399,SalDate,"&lt;="&amp;$D$2)-SUMIFS(WoQty,WoItem,$B399,WoDate,"&lt;="&amp;$D$2)+SUMIFS(AdjQty,AdjItem,$B399,AdjDate,"&lt;="&amp;$D$2)+SUMIFS(LinVarQty,LinItem,$B399,LinPosted,"YES",LinDate,"&lt;="&amp;$D$2,LinID,"&lt;&gt;"&amp;$B$2))</f>
        <v>9</v>
      </c>
      <c r="D399" s="84">
        <v>9</v>
      </c>
      <c r="E399" s="32">
        <f t="shared" si="12"/>
        <v>0</v>
      </c>
      <c r="F399" s="33">
        <f>IF($B399="","",Items!$I398)</f>
        <v>19.567499999999999</v>
      </c>
      <c r="G399" s="33">
        <f t="shared" si="13"/>
        <v>0</v>
      </c>
      <c r="H399" s="85"/>
    </row>
    <row r="400" spans="1:8" x14ac:dyDescent="0.25">
      <c r="A400" s="28" t="str">
        <f>IF(Items!$B399="","",Items!$A399)</f>
        <v>6001206438653</v>
      </c>
      <c r="B400" s="28" t="str">
        <f>IF(Items!$B399="","",Items!$B399)</f>
        <v>Fast Kill 300ml</v>
      </c>
      <c r="C400" s="32">
        <f>IF($B400="","",Items!$G399+SUMIFS(PurQty,PurItem,$B400,PurDate,"&lt;="&amp;$D$2)-SUMIFS(SalQty,SalItem,$B400,SalDate,"&lt;="&amp;$D$2)-SUMIFS(WoQty,WoItem,$B400,WoDate,"&lt;="&amp;$D$2)+SUMIFS(AdjQty,AdjItem,$B400,AdjDate,"&lt;="&amp;$D$2)+SUMIFS(LinVarQty,LinItem,$B400,LinPosted,"YES",LinDate,"&lt;="&amp;$D$2,LinID,"&lt;&gt;"&amp;$B$2))</f>
        <v>12</v>
      </c>
      <c r="D400" s="84">
        <v>9</v>
      </c>
      <c r="E400" s="32">
        <f t="shared" si="12"/>
        <v>-3</v>
      </c>
      <c r="F400" s="33">
        <f>IF($B400="","",Items!$I399)</f>
        <v>29.3475</v>
      </c>
      <c r="G400" s="33">
        <f t="shared" si="13"/>
        <v>-88.042500000000004</v>
      </c>
      <c r="H400" s="85"/>
    </row>
    <row r="401" spans="1:8" hidden="1" x14ac:dyDescent="0.25">
      <c r="A401" s="28" t="str">
        <f>IF(Items!$B400="","",Items!$A400)</f>
        <v>6001206438677</v>
      </c>
      <c r="B401" s="28" t="str">
        <f>IF(Items!$B400="","",Items!$B400)</f>
        <v>Fast Kill Odourless 300ml</v>
      </c>
      <c r="C401" s="32">
        <f>IF($B401="","",Items!$G400+SUMIFS(PurQty,PurItem,$B401,PurDate,"&lt;="&amp;$D$2)-SUMIFS(SalQty,SalItem,$B401,SalDate,"&lt;="&amp;$D$2)-SUMIFS(WoQty,WoItem,$B401,WoDate,"&lt;="&amp;$D$2)+SUMIFS(AdjQty,AdjItem,$B401,AdjDate,"&lt;="&amp;$D$2)+SUMIFS(LinVarQty,LinItem,$B401,LinPosted,"YES",LinDate,"&lt;="&amp;$D$2,LinID,"&lt;&gt;"&amp;$B$2))</f>
        <v>0</v>
      </c>
      <c r="D401" s="84">
        <v>0</v>
      </c>
      <c r="E401" s="32">
        <f t="shared" si="12"/>
        <v>0</v>
      </c>
      <c r="F401" s="33">
        <f>IF($B401="","",Items!$I400)</f>
        <v>29.3475</v>
      </c>
      <c r="G401" s="33">
        <f t="shared" si="13"/>
        <v>0</v>
      </c>
      <c r="H401" s="85"/>
    </row>
    <row r="402" spans="1:8" hidden="1" x14ac:dyDescent="0.25">
      <c r="A402" s="28" t="str">
        <f>IF(Items!$B401="","",Items!$A401)</f>
        <v>6009702440927</v>
      </c>
      <c r="B402" s="28" t="str">
        <f>IF(Items!$B401="","",Items!$B401)</f>
        <v>FG COFFEE 125G</v>
      </c>
      <c r="C402" s="32">
        <f>IF($B402="","",Items!$G401+SUMIFS(PurQty,PurItem,$B402,PurDate,"&lt;="&amp;$D$2)-SUMIFS(SalQty,SalItem,$B402,SalDate,"&lt;="&amp;$D$2)-SUMIFS(WoQty,WoItem,$B402,WoDate,"&lt;="&amp;$D$2)+SUMIFS(AdjQty,AdjItem,$B402,AdjDate,"&lt;="&amp;$D$2)+SUMIFS(LinVarQty,LinItem,$B402,LinPosted,"YES",LinDate,"&lt;="&amp;$D$2,LinID,"&lt;&gt;"&amp;$B$2))</f>
        <v>0</v>
      </c>
      <c r="D402" s="84">
        <v>0</v>
      </c>
      <c r="E402" s="32">
        <f t="shared" si="12"/>
        <v>0</v>
      </c>
      <c r="F402" s="33">
        <f>IF($B402="","",Items!$I401)</f>
        <v>29.3475</v>
      </c>
      <c r="G402" s="33">
        <f t="shared" si="13"/>
        <v>0</v>
      </c>
      <c r="H402" s="85"/>
    </row>
    <row r="403" spans="1:8" x14ac:dyDescent="0.25">
      <c r="A403" s="28" t="str">
        <f>IF(Items!$B402="","",Items!$A402)</f>
        <v>6009702440880</v>
      </c>
      <c r="B403" s="28" t="str">
        <f>IF(Items!$B402="","",Items!$B402)</f>
        <v>FG COFFEE 60G</v>
      </c>
      <c r="C403" s="32">
        <f>IF($B403="","",Items!$G402+SUMIFS(PurQty,PurItem,$B403,PurDate,"&lt;="&amp;$D$2)-SUMIFS(SalQty,SalItem,$B403,SalDate,"&lt;="&amp;$D$2)-SUMIFS(WoQty,WoItem,$B403,WoDate,"&lt;="&amp;$D$2)+SUMIFS(AdjQty,AdjItem,$B403,AdjDate,"&lt;="&amp;$D$2)+SUMIFS(LinVarQty,LinItem,$B403,LinPosted,"YES",LinDate,"&lt;="&amp;$D$2,LinID,"&lt;&gt;"&amp;$B$2))</f>
        <v>19</v>
      </c>
      <c r="D403" s="84">
        <v>18</v>
      </c>
      <c r="E403" s="32">
        <f t="shared" si="12"/>
        <v>-1</v>
      </c>
      <c r="F403" s="33">
        <f>IF($B403="","",Items!$I402)</f>
        <v>16.305</v>
      </c>
      <c r="G403" s="33">
        <f t="shared" si="13"/>
        <v>-16.305</v>
      </c>
      <c r="H403" s="85"/>
    </row>
    <row r="404" spans="1:8" hidden="1" x14ac:dyDescent="0.25">
      <c r="A404" s="28" t="str">
        <f>IF(Items!$B403="","",Items!$A403)</f>
        <v>6009702440934</v>
      </c>
      <c r="B404" s="28" t="str">
        <f>IF(Items!$B403="","",Items!$B403)</f>
        <v>FG Tea Leaves 250g</v>
      </c>
      <c r="C404" s="32">
        <f>IF($B404="","",Items!$G403+SUMIFS(PurQty,PurItem,$B404,PurDate,"&lt;="&amp;$D$2)-SUMIFS(SalQty,SalItem,$B404,SalDate,"&lt;="&amp;$D$2)-SUMIFS(WoQty,WoItem,$B404,WoDate,"&lt;="&amp;$D$2)+SUMIFS(AdjQty,AdjItem,$B404,AdjDate,"&lt;="&amp;$D$2)+SUMIFS(LinVarQty,LinItem,$B404,LinPosted,"YES",LinDate,"&lt;="&amp;$D$2,LinID,"&lt;&gt;"&amp;$B$2))</f>
        <v>0</v>
      </c>
      <c r="D404" s="84">
        <v>0</v>
      </c>
      <c r="E404" s="32">
        <f t="shared" si="12"/>
        <v>0</v>
      </c>
      <c r="F404" s="33">
        <f>IF($B404="","",Items!$I403)</f>
        <v>60</v>
      </c>
      <c r="G404" s="33">
        <f t="shared" si="13"/>
        <v>0</v>
      </c>
      <c r="H404" s="85"/>
    </row>
    <row r="405" spans="1:8" x14ac:dyDescent="0.25">
      <c r="A405" s="28" t="str">
        <f>IF(Items!$B404="","",Items!$A404)</f>
        <v>6001156100075</v>
      </c>
      <c r="B405" s="28" t="str">
        <f>IF(Items!$B404="","",Items!$B404)</f>
        <v>Five Roses 20g</v>
      </c>
      <c r="C405" s="32">
        <f>IF($B405="","",Items!$G404+SUMIFS(PurQty,PurItem,$B405,PurDate,"&lt;="&amp;$D$2)-SUMIFS(SalQty,SalItem,$B405,SalDate,"&lt;="&amp;$D$2)-SUMIFS(WoQty,WoItem,$B405,WoDate,"&lt;="&amp;$D$2)+SUMIFS(AdjQty,AdjItem,$B405,AdjDate,"&lt;="&amp;$D$2)+SUMIFS(LinVarQty,LinItem,$B405,LinPosted,"YES",LinDate,"&lt;="&amp;$D$2,LinID,"&lt;&gt;"&amp;$B$2))</f>
        <v>5</v>
      </c>
      <c r="D405" s="84">
        <v>4</v>
      </c>
      <c r="E405" s="32">
        <f t="shared" si="12"/>
        <v>-1</v>
      </c>
      <c r="F405" s="33">
        <f>IF($B405="","",Items!$I404)</f>
        <v>11.25</v>
      </c>
      <c r="G405" s="33">
        <f t="shared" si="13"/>
        <v>-11.25</v>
      </c>
      <c r="H405" s="85"/>
    </row>
    <row r="406" spans="1:8" hidden="1" x14ac:dyDescent="0.25">
      <c r="A406" s="28" t="str">
        <f>IF(Items!$B405="","",Items!$A405)</f>
        <v>6001156100143</v>
      </c>
      <c r="B406" s="28" t="str">
        <f>IF(Items!$B405="","",Items!$B405)</f>
        <v>Five Roses 50g</v>
      </c>
      <c r="C406" s="32">
        <f>IF($B406="","",Items!$G405+SUMIFS(PurQty,PurItem,$B406,PurDate,"&lt;="&amp;$D$2)-SUMIFS(SalQty,SalItem,$B406,SalDate,"&lt;="&amp;$D$2)-SUMIFS(WoQty,WoItem,$B406,WoDate,"&lt;="&amp;$D$2)+SUMIFS(AdjQty,AdjItem,$B406,AdjDate,"&lt;="&amp;$D$2)+SUMIFS(LinVarQty,LinItem,$B406,LinPosted,"YES",LinDate,"&lt;="&amp;$D$2,LinID,"&lt;&gt;"&amp;$B$2))</f>
        <v>0</v>
      </c>
      <c r="D406" s="84">
        <v>0</v>
      </c>
      <c r="E406" s="32">
        <f t="shared" si="12"/>
        <v>0</v>
      </c>
      <c r="F406" s="33">
        <f>IF($B406="","",Items!$I405)</f>
        <v>15</v>
      </c>
      <c r="G406" s="33">
        <f t="shared" si="13"/>
        <v>0</v>
      </c>
      <c r="H406" s="85"/>
    </row>
    <row r="407" spans="1:8" hidden="1" x14ac:dyDescent="0.25">
      <c r="A407" s="28" t="str">
        <f>IF(Items!$B406="","",Items!$A406)</f>
        <v>6001156230062</v>
      </c>
      <c r="B407" s="28" t="str">
        <f>IF(Items!$B406="","",Items!$B406)</f>
        <v>Five Roses 62.5g</v>
      </c>
      <c r="C407" s="32">
        <f>IF($B407="","",Items!$G406+SUMIFS(PurQty,PurItem,$B407,PurDate,"&lt;="&amp;$D$2)-SUMIFS(SalQty,SalItem,$B407,SalDate,"&lt;="&amp;$D$2)-SUMIFS(WoQty,WoItem,$B407,WoDate,"&lt;="&amp;$D$2)+SUMIFS(AdjQty,AdjItem,$B407,AdjDate,"&lt;="&amp;$D$2)+SUMIFS(LinVarQty,LinItem,$B407,LinPosted,"YES",LinDate,"&lt;="&amp;$D$2,LinID,"&lt;&gt;"&amp;$B$2))</f>
        <v>0</v>
      </c>
      <c r="D407" s="84">
        <v>0</v>
      </c>
      <c r="E407" s="32">
        <f t="shared" si="12"/>
        <v>0</v>
      </c>
      <c r="F407" s="33">
        <f>IF($B407="","",Items!$I406)</f>
        <v>19.567499999999999</v>
      </c>
      <c r="G407" s="33">
        <f t="shared" si="13"/>
        <v>0</v>
      </c>
      <c r="H407" s="85"/>
    </row>
    <row r="408" spans="1:8" hidden="1" x14ac:dyDescent="0.25">
      <c r="A408" s="28" t="str">
        <f>IF(Items!$B407="","",Items!$A407)</f>
        <v>6009705001934</v>
      </c>
      <c r="B408" s="28" t="str">
        <f>IF(Items!$B407="","",Items!$B407)</f>
        <v>Fizzi  Grape 500mls</v>
      </c>
      <c r="C408" s="32">
        <f>IF($B408="","",Items!$G407+SUMIFS(PurQty,PurItem,$B408,PurDate,"&lt;="&amp;$D$2)-SUMIFS(SalQty,SalItem,$B408,SalDate,"&lt;="&amp;$D$2)-SUMIFS(WoQty,WoItem,$B408,WoDate,"&lt;="&amp;$D$2)+SUMIFS(AdjQty,AdjItem,$B408,AdjDate,"&lt;="&amp;$D$2)+SUMIFS(LinVarQty,LinItem,$B408,LinPosted,"YES",LinDate,"&lt;="&amp;$D$2,LinID,"&lt;&gt;"&amp;$B$2))</f>
        <v>0</v>
      </c>
      <c r="D408" s="84">
        <v>0</v>
      </c>
      <c r="E408" s="32">
        <f t="shared" si="12"/>
        <v>0</v>
      </c>
      <c r="F408" s="33">
        <f>IF($B408="","",Items!$I407)</f>
        <v>6.5250000000000004</v>
      </c>
      <c r="G408" s="33">
        <f t="shared" si="13"/>
        <v>0</v>
      </c>
      <c r="H408" s="85"/>
    </row>
    <row r="409" spans="1:8" hidden="1" x14ac:dyDescent="0.25">
      <c r="A409" s="28" t="str">
        <f>IF(Items!$B408="","",Items!$A408)</f>
        <v>6009705001927</v>
      </c>
      <c r="B409" s="28" t="str">
        <f>IF(Items!$B408="","",Items!$B408)</f>
        <v>Fizzi  Orange 500mls</v>
      </c>
      <c r="C409" s="32">
        <f>IF($B409="","",Items!$G408+SUMIFS(PurQty,PurItem,$B409,PurDate,"&lt;="&amp;$D$2)-SUMIFS(SalQty,SalItem,$B409,SalDate,"&lt;="&amp;$D$2)-SUMIFS(WoQty,WoItem,$B409,WoDate,"&lt;="&amp;$D$2)+SUMIFS(AdjQty,AdjItem,$B409,AdjDate,"&lt;="&amp;$D$2)+SUMIFS(LinVarQty,LinItem,$B409,LinPosted,"YES",LinDate,"&lt;="&amp;$D$2,LinID,"&lt;&gt;"&amp;$B$2))</f>
        <v>0</v>
      </c>
      <c r="D409" s="84">
        <v>0</v>
      </c>
      <c r="E409" s="32">
        <f t="shared" si="12"/>
        <v>0</v>
      </c>
      <c r="F409" s="33">
        <f>IF($B409="","",Items!$I408)</f>
        <v>6.5250000000000004</v>
      </c>
      <c r="G409" s="33">
        <f t="shared" si="13"/>
        <v>0</v>
      </c>
      <c r="H409" s="85"/>
    </row>
    <row r="410" spans="1:8" hidden="1" x14ac:dyDescent="0.25">
      <c r="A410" s="28" t="str">
        <f>IF(Items!$B409="","",Items!$A409)</f>
        <v>6009705001996</v>
      </c>
      <c r="B410" s="28" t="str">
        <f>IF(Items!$B409="","",Items!$B409)</f>
        <v>Fizzi Apple 500mls</v>
      </c>
      <c r="C410" s="32">
        <f>IF($B410="","",Items!$G409+SUMIFS(PurQty,PurItem,$B410,PurDate,"&lt;="&amp;$D$2)-SUMIFS(SalQty,SalItem,$B410,SalDate,"&lt;="&amp;$D$2)-SUMIFS(WoQty,WoItem,$B410,WoDate,"&lt;="&amp;$D$2)+SUMIFS(AdjQty,AdjItem,$B410,AdjDate,"&lt;="&amp;$D$2)+SUMIFS(LinVarQty,LinItem,$B410,LinPosted,"YES",LinDate,"&lt;="&amp;$D$2,LinID,"&lt;&gt;"&amp;$B$2))</f>
        <v>0</v>
      </c>
      <c r="D410" s="84">
        <v>0</v>
      </c>
      <c r="E410" s="32">
        <f t="shared" si="12"/>
        <v>0</v>
      </c>
      <c r="F410" s="33">
        <f>IF($B410="","",Items!$I409)</f>
        <v>6.5250000000000004</v>
      </c>
      <c r="G410" s="33">
        <f t="shared" si="13"/>
        <v>0</v>
      </c>
      <c r="H410" s="85"/>
    </row>
    <row r="411" spans="1:8" hidden="1" x14ac:dyDescent="0.25">
      <c r="A411" s="28" t="str">
        <f>IF(Items!$B410="","",Items!$A410)</f>
        <v>6009705001989</v>
      </c>
      <c r="B411" s="28" t="str">
        <f>IF(Items!$B410="","",Items!$B410)</f>
        <v>Fizzi Classic Cola 500mls</v>
      </c>
      <c r="C411" s="32">
        <f>IF($B411="","",Items!$G410+SUMIFS(PurQty,PurItem,$B411,PurDate,"&lt;="&amp;$D$2)-SUMIFS(SalQty,SalItem,$B411,SalDate,"&lt;="&amp;$D$2)-SUMIFS(WoQty,WoItem,$B411,WoDate,"&lt;="&amp;$D$2)+SUMIFS(AdjQty,AdjItem,$B411,AdjDate,"&lt;="&amp;$D$2)+SUMIFS(LinVarQty,LinItem,$B411,LinPosted,"YES",LinDate,"&lt;="&amp;$D$2,LinID,"&lt;&gt;"&amp;$B$2))</f>
        <v>0</v>
      </c>
      <c r="D411" s="84">
        <v>0</v>
      </c>
      <c r="E411" s="32">
        <f t="shared" si="12"/>
        <v>0</v>
      </c>
      <c r="F411" s="33">
        <f>IF($B411="","",Items!$I410)</f>
        <v>6.5250000000000004</v>
      </c>
      <c r="G411" s="33">
        <f t="shared" si="13"/>
        <v>0</v>
      </c>
      <c r="H411" s="85"/>
    </row>
    <row r="412" spans="1:8" hidden="1" x14ac:dyDescent="0.25">
      <c r="A412" s="28" t="str">
        <f>IF(Items!$B411="","",Items!$A411)</f>
        <v>6009705001941</v>
      </c>
      <c r="B412" s="28" t="str">
        <f>IF(Items!$B411="","",Items!$B411)</f>
        <v>Fizzi Ginger Beer 500mls</v>
      </c>
      <c r="C412" s="32">
        <f>IF($B412="","",Items!$G411+SUMIFS(PurQty,PurItem,$B412,PurDate,"&lt;="&amp;$D$2)-SUMIFS(SalQty,SalItem,$B412,SalDate,"&lt;="&amp;$D$2)-SUMIFS(WoQty,WoItem,$B412,WoDate,"&lt;="&amp;$D$2)+SUMIFS(AdjQty,AdjItem,$B412,AdjDate,"&lt;="&amp;$D$2)+SUMIFS(LinVarQty,LinItem,$B412,LinPosted,"YES",LinDate,"&lt;="&amp;$D$2,LinID,"&lt;&gt;"&amp;$B$2))</f>
        <v>0</v>
      </c>
      <c r="D412" s="84">
        <v>0</v>
      </c>
      <c r="E412" s="32">
        <f t="shared" si="12"/>
        <v>0</v>
      </c>
      <c r="F412" s="33">
        <f>IF($B412="","",Items!$I411)</f>
        <v>6.5250000000000004</v>
      </c>
      <c r="G412" s="33">
        <f t="shared" si="13"/>
        <v>0</v>
      </c>
      <c r="H412" s="85"/>
    </row>
    <row r="413" spans="1:8" hidden="1" x14ac:dyDescent="0.25">
      <c r="A413" s="28" t="str">
        <f>IF(Items!$B412="","",Items!$A412)</f>
        <v>6009705002009</v>
      </c>
      <c r="B413" s="28" t="str">
        <f>IF(Items!$B412="","",Items!$B412)</f>
        <v>Fizzi Ginger Cream Soda 500mls</v>
      </c>
      <c r="C413" s="32">
        <f>IF($B413="","",Items!$G412+SUMIFS(PurQty,PurItem,$B413,PurDate,"&lt;="&amp;$D$2)-SUMIFS(SalQty,SalItem,$B413,SalDate,"&lt;="&amp;$D$2)-SUMIFS(WoQty,WoItem,$B413,WoDate,"&lt;="&amp;$D$2)+SUMIFS(AdjQty,AdjItem,$B413,AdjDate,"&lt;="&amp;$D$2)+SUMIFS(LinVarQty,LinItem,$B413,LinPosted,"YES",LinDate,"&lt;="&amp;$D$2,LinID,"&lt;&gt;"&amp;$B$2))</f>
        <v>0</v>
      </c>
      <c r="D413" s="84">
        <v>0</v>
      </c>
      <c r="E413" s="32">
        <f t="shared" si="12"/>
        <v>0</v>
      </c>
      <c r="F413" s="33">
        <f>IF($B413="","",Items!$I412)</f>
        <v>6.5250000000000004</v>
      </c>
      <c r="G413" s="33">
        <f t="shared" si="13"/>
        <v>0</v>
      </c>
      <c r="H413" s="85"/>
    </row>
    <row r="414" spans="1:8" hidden="1" x14ac:dyDescent="0.25">
      <c r="A414" s="28" t="str">
        <f>IF(Items!$B413="","",Items!$A413)</f>
        <v>6009705002023</v>
      </c>
      <c r="B414" s="28" t="str">
        <f>IF(Items!$B413="","",Items!$B413)</f>
        <v>Fizzi Lemon 500mls</v>
      </c>
      <c r="C414" s="32">
        <f>IF($B414="","",Items!$G413+SUMIFS(PurQty,PurItem,$B414,PurDate,"&lt;="&amp;$D$2)-SUMIFS(SalQty,SalItem,$B414,SalDate,"&lt;="&amp;$D$2)-SUMIFS(WoQty,WoItem,$B414,WoDate,"&lt;="&amp;$D$2)+SUMIFS(AdjQty,AdjItem,$B414,AdjDate,"&lt;="&amp;$D$2)+SUMIFS(LinVarQty,LinItem,$B414,LinPosted,"YES",LinDate,"&lt;="&amp;$D$2,LinID,"&lt;&gt;"&amp;$B$2))</f>
        <v>0</v>
      </c>
      <c r="D414" s="84">
        <v>0</v>
      </c>
      <c r="E414" s="32">
        <f t="shared" si="12"/>
        <v>0</v>
      </c>
      <c r="F414" s="33">
        <f>IF($B414="","",Items!$I413)</f>
        <v>6.5250000000000004</v>
      </c>
      <c r="G414" s="33">
        <f t="shared" si="13"/>
        <v>0</v>
      </c>
      <c r="H414" s="85"/>
    </row>
    <row r="415" spans="1:8" hidden="1" x14ac:dyDescent="0.25">
      <c r="A415" s="28" t="str">
        <f>IF(Items!$B414="","",Items!$A414)</f>
        <v>6005418000226</v>
      </c>
      <c r="B415" s="28" t="str">
        <f>IF(Items!$B414="","",Items!$B414)</f>
        <v>Fresh Leaves 500g</v>
      </c>
      <c r="C415" s="32">
        <f>IF($B415="","",Items!$G414+SUMIFS(PurQty,PurItem,$B415,PurDate,"&lt;="&amp;$D$2)-SUMIFS(SalQty,SalItem,$B415,SalDate,"&lt;="&amp;$D$2)-SUMIFS(WoQty,WoItem,$B415,WoDate,"&lt;="&amp;$D$2)+SUMIFS(AdjQty,AdjItem,$B415,AdjDate,"&lt;="&amp;$D$2)+SUMIFS(LinVarQty,LinItem,$B415,LinPosted,"YES",LinDate,"&lt;="&amp;$D$2,LinID,"&lt;&gt;"&amp;$B$2))</f>
        <v>0</v>
      </c>
      <c r="D415" s="84">
        <v>0</v>
      </c>
      <c r="E415" s="32">
        <f t="shared" si="12"/>
        <v>0</v>
      </c>
      <c r="F415" s="33">
        <f>IF($B415="","",Items!$I414)</f>
        <v>39.127499999999998</v>
      </c>
      <c r="G415" s="33">
        <f t="shared" si="13"/>
        <v>0</v>
      </c>
      <c r="H415" s="85"/>
    </row>
    <row r="416" spans="1:8" hidden="1" x14ac:dyDescent="0.25">
      <c r="A416" s="28" t="str">
        <f>IF(Items!$B415="","",Items!$A415)</f>
        <v>60026231</v>
      </c>
      <c r="B416" s="28" t="str">
        <f>IF(Items!$B415="","",Items!$B415)</f>
        <v>Freshen</v>
      </c>
      <c r="C416" s="32">
        <f>IF($B416="","",Items!$G415+SUMIFS(PurQty,PurItem,$B416,PurDate,"&lt;="&amp;$D$2)-SUMIFS(SalQty,SalItem,$B416,SalDate,"&lt;="&amp;$D$2)-SUMIFS(WoQty,WoItem,$B416,WoDate,"&lt;="&amp;$D$2)+SUMIFS(AdjQty,AdjItem,$B416,AdjDate,"&lt;="&amp;$D$2)+SUMIFS(LinVarQty,LinItem,$B416,LinPosted,"YES",LinDate,"&lt;="&amp;$D$2,LinID,"&lt;&gt;"&amp;$B$2))</f>
        <v>0</v>
      </c>
      <c r="D416" s="84">
        <v>0</v>
      </c>
      <c r="E416" s="32">
        <f t="shared" si="12"/>
        <v>0</v>
      </c>
      <c r="F416" s="33">
        <f>IF($B416="","",Items!$I415)</f>
        <v>2.2275</v>
      </c>
      <c r="G416" s="33">
        <f t="shared" si="13"/>
        <v>0</v>
      </c>
      <c r="H416" s="85"/>
    </row>
    <row r="417" spans="1:8" hidden="1" x14ac:dyDescent="0.25">
      <c r="A417" s="28" t="str">
        <f>IF(Items!$B416="","",Items!$A416)</f>
        <v>600970243751</v>
      </c>
      <c r="B417" s="28" t="str">
        <f>IF(Items!$B416="","",Items!$B416)</f>
        <v>FRESHPAK 100G</v>
      </c>
      <c r="C417" s="32">
        <f>IF($B417="","",Items!$G416+SUMIFS(PurQty,PurItem,$B417,PurDate,"&lt;="&amp;$D$2)-SUMIFS(SalQty,SalItem,$B417,SalDate,"&lt;="&amp;$D$2)-SUMIFS(WoQty,WoItem,$B417,WoDate,"&lt;="&amp;$D$2)+SUMIFS(AdjQty,AdjItem,$B417,AdjDate,"&lt;="&amp;$D$2)+SUMIFS(LinVarQty,LinItem,$B417,LinPosted,"YES",LinDate,"&lt;="&amp;$D$2,LinID,"&lt;&gt;"&amp;$B$2))</f>
        <v>0</v>
      </c>
      <c r="D417" s="84">
        <v>0</v>
      </c>
      <c r="E417" s="32">
        <f t="shared" si="12"/>
        <v>0</v>
      </c>
      <c r="F417" s="33">
        <f>IF($B417="","",Items!$I416)</f>
        <v>32.61</v>
      </c>
      <c r="G417" s="33">
        <f t="shared" si="13"/>
        <v>0</v>
      </c>
      <c r="H417" s="85"/>
    </row>
    <row r="418" spans="1:8" hidden="1" x14ac:dyDescent="0.25">
      <c r="A418" s="28" t="str">
        <f>IF(Items!$B417="","",Items!$A417)</f>
        <v>6009702443768</v>
      </c>
      <c r="B418" s="28" t="str">
        <f>IF(Items!$B417="","",Items!$B417)</f>
        <v>Freshpak 200g</v>
      </c>
      <c r="C418" s="32">
        <f>IF($B418="","",Items!$G417+SUMIFS(PurQty,PurItem,$B418,PurDate,"&lt;="&amp;$D$2)-SUMIFS(SalQty,SalItem,$B418,SalDate,"&lt;="&amp;$D$2)-SUMIFS(WoQty,WoItem,$B418,WoDate,"&lt;="&amp;$D$2)+SUMIFS(AdjQty,AdjItem,$B418,AdjDate,"&lt;="&amp;$D$2)+SUMIFS(LinVarQty,LinItem,$B418,LinPosted,"YES",LinDate,"&lt;="&amp;$D$2,LinID,"&lt;&gt;"&amp;$B$2))</f>
        <v>0</v>
      </c>
      <c r="D418" s="84">
        <v>0</v>
      </c>
      <c r="E418" s="32">
        <f t="shared" si="12"/>
        <v>0</v>
      </c>
      <c r="F418" s="33">
        <f>IF($B418="","",Items!$I417)</f>
        <v>39.127499999999998</v>
      </c>
      <c r="G418" s="33">
        <f t="shared" si="13"/>
        <v>0</v>
      </c>
      <c r="H418" s="85"/>
    </row>
    <row r="419" spans="1:8" x14ac:dyDescent="0.25">
      <c r="A419" s="28" t="str">
        <f>IF(Items!$B418="","",Items!$A418)</f>
        <v>6001966000190</v>
      </c>
      <c r="B419" s="28" t="str">
        <f>IF(Items!$B418="","",Items!$B418)</f>
        <v>Frimax Fruit Chutney 150g</v>
      </c>
      <c r="C419" s="32">
        <f>IF($B419="","",Items!$G418+SUMIFS(PurQty,PurItem,$B419,PurDate,"&lt;="&amp;$D$2)-SUMIFS(SalQty,SalItem,$B419,SalDate,"&lt;="&amp;$D$2)-SUMIFS(WoQty,WoItem,$B419,WoDate,"&lt;="&amp;$D$2)+SUMIFS(AdjQty,AdjItem,$B419,AdjDate,"&lt;="&amp;$D$2)+SUMIFS(LinVarQty,LinItem,$B419,LinPosted,"YES",LinDate,"&lt;="&amp;$D$2,LinID,"&lt;&gt;"&amp;$B$2))</f>
        <v>21</v>
      </c>
      <c r="D419" s="84">
        <v>15</v>
      </c>
      <c r="E419" s="32">
        <f t="shared" si="12"/>
        <v>-6</v>
      </c>
      <c r="F419" s="33">
        <f>IF($B419="","",Items!$I418)</f>
        <v>16.305</v>
      </c>
      <c r="G419" s="33">
        <f t="shared" si="13"/>
        <v>-97.83</v>
      </c>
      <c r="H419" s="85"/>
    </row>
    <row r="420" spans="1:8" hidden="1" x14ac:dyDescent="0.25">
      <c r="A420" s="28" t="str">
        <f>IF(Items!$B419="","",Items!$A419)</f>
        <v>6001966000091</v>
      </c>
      <c r="B420" s="28" t="str">
        <f>IF(Items!$B419="","",Items!$B419)</f>
        <v>Frimax Fruit Chutney 30g</v>
      </c>
      <c r="C420" s="32">
        <f>IF($B420="","",Items!$G419+SUMIFS(PurQty,PurItem,$B420,PurDate,"&lt;="&amp;$D$2)-SUMIFS(SalQty,SalItem,$B420,SalDate,"&lt;="&amp;$D$2)-SUMIFS(WoQty,WoItem,$B420,WoDate,"&lt;="&amp;$D$2)+SUMIFS(AdjQty,AdjItem,$B420,AdjDate,"&lt;="&amp;$D$2)+SUMIFS(LinVarQty,LinItem,$B420,LinPosted,"YES",LinDate,"&lt;="&amp;$D$2,LinID,"&lt;&gt;"&amp;$B$2))</f>
        <v>0</v>
      </c>
      <c r="D420" s="84">
        <v>0</v>
      </c>
      <c r="E420" s="32">
        <f t="shared" si="12"/>
        <v>0</v>
      </c>
      <c r="F420" s="33">
        <f>IF($B420="","",Items!$I419)</f>
        <v>6.5250000000000004</v>
      </c>
      <c r="G420" s="33">
        <f t="shared" si="13"/>
        <v>0</v>
      </c>
      <c r="H420" s="85"/>
    </row>
    <row r="421" spans="1:8" hidden="1" x14ac:dyDescent="0.25">
      <c r="A421" s="28" t="str">
        <f>IF(Items!$B420="","",Items!$A420)</f>
        <v>6001966000169</v>
      </c>
      <c r="B421" s="28" t="str">
        <f>IF(Items!$B420="","",Items!$B420)</f>
        <v>Frimax Salt  V 30g</v>
      </c>
      <c r="C421" s="32">
        <f>IF($B421="","",Items!$G420+SUMIFS(PurQty,PurItem,$B421,PurDate,"&lt;="&amp;$D$2)-SUMIFS(SalQty,SalItem,$B421,SalDate,"&lt;="&amp;$D$2)-SUMIFS(WoQty,WoItem,$B421,WoDate,"&lt;="&amp;$D$2)+SUMIFS(AdjQty,AdjItem,$B421,AdjDate,"&lt;="&amp;$D$2)+SUMIFS(LinVarQty,LinItem,$B421,LinPosted,"YES",LinDate,"&lt;="&amp;$D$2,LinID,"&lt;&gt;"&amp;$B$2))</f>
        <v>0</v>
      </c>
      <c r="D421" s="84">
        <v>0</v>
      </c>
      <c r="E421" s="32">
        <f t="shared" si="12"/>
        <v>0</v>
      </c>
      <c r="F421" s="33">
        <f>IF($B421="","",Items!$I420)</f>
        <v>6.5250000000000004</v>
      </c>
      <c r="G421" s="33">
        <f t="shared" si="13"/>
        <v>0</v>
      </c>
      <c r="H421" s="85"/>
    </row>
    <row r="422" spans="1:8" hidden="1" x14ac:dyDescent="0.25">
      <c r="A422" s="28" t="str">
        <f>IF(Items!$B421="","",Items!$A421)</f>
        <v>6001966003573</v>
      </c>
      <c r="B422" s="28" t="str">
        <f>IF(Items!$B421="","",Items!$B421)</f>
        <v>Frimax Salt And Vinegar 125g</v>
      </c>
      <c r="C422" s="32">
        <f>IF($B422="","",Items!$G421+SUMIFS(PurQty,PurItem,$B422,PurDate,"&lt;="&amp;$D$2)-SUMIFS(SalQty,SalItem,$B422,SalDate,"&lt;="&amp;$D$2)-SUMIFS(WoQty,WoItem,$B422,WoDate,"&lt;="&amp;$D$2)+SUMIFS(AdjQty,AdjItem,$B422,AdjDate,"&lt;="&amp;$D$2)+SUMIFS(LinVarQty,LinItem,$B422,LinPosted,"YES",LinDate,"&lt;="&amp;$D$2,LinID,"&lt;&gt;"&amp;$B$2))</f>
        <v>0</v>
      </c>
      <c r="D422" s="84">
        <v>0</v>
      </c>
      <c r="E422" s="32">
        <f t="shared" si="12"/>
        <v>0</v>
      </c>
      <c r="F422" s="33">
        <f>IF($B422="","",Items!$I421)</f>
        <v>19.477499999999999</v>
      </c>
      <c r="G422" s="33">
        <f t="shared" si="13"/>
        <v>0</v>
      </c>
      <c r="H422" s="85"/>
    </row>
    <row r="423" spans="1:8" x14ac:dyDescent="0.25">
      <c r="A423" s="28" t="str">
        <f>IF(Items!$B422="","",Items!$A422)</f>
        <v>6001966000022</v>
      </c>
      <c r="B423" s="28" t="str">
        <f>IF(Items!$B422="","",Items!$B422)</f>
        <v>Frimax Salt And Vinegar 150g</v>
      </c>
      <c r="C423" s="32">
        <f>IF($B423="","",Items!$G422+SUMIFS(PurQty,PurItem,$B423,PurDate,"&lt;="&amp;$D$2)-SUMIFS(SalQty,SalItem,$B423,SalDate,"&lt;="&amp;$D$2)-SUMIFS(WoQty,WoItem,$B423,WoDate,"&lt;="&amp;$D$2)+SUMIFS(AdjQty,AdjItem,$B423,AdjDate,"&lt;="&amp;$D$2)+SUMIFS(LinVarQty,LinItem,$B423,LinPosted,"YES",LinDate,"&lt;="&amp;$D$2,LinID,"&lt;&gt;"&amp;$B$2))</f>
        <v>22</v>
      </c>
      <c r="D423" s="84">
        <v>2</v>
      </c>
      <c r="E423" s="32">
        <f t="shared" si="12"/>
        <v>-20</v>
      </c>
      <c r="F423" s="33">
        <f>IF($B423="","",Items!$I422)</f>
        <v>16.305</v>
      </c>
      <c r="G423" s="33">
        <f t="shared" si="13"/>
        <v>-326.10000000000002</v>
      </c>
      <c r="H423" s="85"/>
    </row>
    <row r="424" spans="1:8" hidden="1" x14ac:dyDescent="0.25">
      <c r="A424" s="28" t="str">
        <f>IF(Items!$B423="","",Items!$A423)</f>
        <v>6001966003580</v>
      </c>
      <c r="B424" s="28" t="str">
        <f>IF(Items!$B423="","",Items!$B423)</f>
        <v>Frimax Smoked Beef 125g</v>
      </c>
      <c r="C424" s="32">
        <f>IF($B424="","",Items!$G423+SUMIFS(PurQty,PurItem,$B424,PurDate,"&lt;="&amp;$D$2)-SUMIFS(SalQty,SalItem,$B424,SalDate,"&lt;="&amp;$D$2)-SUMIFS(WoQty,WoItem,$B424,WoDate,"&lt;="&amp;$D$2)+SUMIFS(AdjQty,AdjItem,$B424,AdjDate,"&lt;="&amp;$D$2)+SUMIFS(LinVarQty,LinItem,$B424,LinPosted,"YES",LinDate,"&lt;="&amp;$D$2,LinID,"&lt;&gt;"&amp;$B$2))</f>
        <v>0</v>
      </c>
      <c r="D424" s="84">
        <v>0</v>
      </c>
      <c r="E424" s="32">
        <f t="shared" si="12"/>
        <v>0</v>
      </c>
      <c r="F424" s="33">
        <f>IF($B424="","",Items!$I423)</f>
        <v>19.477499999999999</v>
      </c>
      <c r="G424" s="33">
        <f t="shared" si="13"/>
        <v>0</v>
      </c>
      <c r="H424" s="85"/>
    </row>
    <row r="425" spans="1:8" x14ac:dyDescent="0.25">
      <c r="A425" s="28" t="str">
        <f>IF(Items!$B424="","",Items!$A424)</f>
        <v>6001966000138</v>
      </c>
      <c r="B425" s="28" t="str">
        <f>IF(Items!$B424="","",Items!$B424)</f>
        <v>Frimax Smoked Beef 150g</v>
      </c>
      <c r="C425" s="32">
        <f>IF($B425="","",Items!$G424+SUMIFS(PurQty,PurItem,$B425,PurDate,"&lt;="&amp;$D$2)-SUMIFS(SalQty,SalItem,$B425,SalDate,"&lt;="&amp;$D$2)-SUMIFS(WoQty,WoItem,$B425,WoDate,"&lt;="&amp;$D$2)+SUMIFS(AdjQty,AdjItem,$B425,AdjDate,"&lt;="&amp;$D$2)+SUMIFS(LinVarQty,LinItem,$B425,LinPosted,"YES",LinDate,"&lt;="&amp;$D$2,LinID,"&lt;&gt;"&amp;$B$2))</f>
        <v>28</v>
      </c>
      <c r="D425" s="84">
        <v>17</v>
      </c>
      <c r="E425" s="32">
        <f t="shared" si="12"/>
        <v>-11</v>
      </c>
      <c r="F425" s="33">
        <f>IF($B425="","",Items!$I424)</f>
        <v>16.305</v>
      </c>
      <c r="G425" s="33">
        <f t="shared" si="13"/>
        <v>-179.35499999999999</v>
      </c>
      <c r="H425" s="85"/>
    </row>
    <row r="426" spans="1:8" hidden="1" x14ac:dyDescent="0.25">
      <c r="A426" s="28" t="str">
        <f>IF(Items!$B425="","",Items!$A425)</f>
        <v>6001966000015</v>
      </c>
      <c r="B426" s="28" t="str">
        <f>IF(Items!$B425="","",Items!$B425)</f>
        <v>Frimax Smoked Beef 30g</v>
      </c>
      <c r="C426" s="32">
        <f>IF($B426="","",Items!$G425+SUMIFS(PurQty,PurItem,$B426,PurDate,"&lt;="&amp;$D$2)-SUMIFS(SalQty,SalItem,$B426,SalDate,"&lt;="&amp;$D$2)-SUMIFS(WoQty,WoItem,$B426,WoDate,"&lt;="&amp;$D$2)+SUMIFS(AdjQty,AdjItem,$B426,AdjDate,"&lt;="&amp;$D$2)+SUMIFS(LinVarQty,LinItem,$B426,LinPosted,"YES",LinDate,"&lt;="&amp;$D$2,LinID,"&lt;&gt;"&amp;$B$2))</f>
        <v>0</v>
      </c>
      <c r="D426" s="84">
        <v>0</v>
      </c>
      <c r="E426" s="32">
        <f t="shared" si="12"/>
        <v>0</v>
      </c>
      <c r="F426" s="33">
        <f>IF($B426="","",Items!$I425)</f>
        <v>16.305</v>
      </c>
      <c r="G426" s="33">
        <f t="shared" si="13"/>
        <v>0</v>
      </c>
      <c r="H426" s="85"/>
    </row>
    <row r="427" spans="1:8" hidden="1" x14ac:dyDescent="0.25">
      <c r="A427" s="28" t="str">
        <f>IF(Items!$B426="","",Items!$A426)</f>
        <v>6001092100276</v>
      </c>
      <c r="B427" s="28" t="str">
        <f>IF(Items!$B426="","",Items!$B426)</f>
        <v>Frisco Coffee 100g</v>
      </c>
      <c r="C427" s="32">
        <f>IF($B427="","",Items!$G426+SUMIFS(PurQty,PurItem,$B427,PurDate,"&lt;="&amp;$D$2)-SUMIFS(SalQty,SalItem,$B427,SalDate,"&lt;="&amp;$D$2)-SUMIFS(WoQty,WoItem,$B427,WoDate,"&lt;="&amp;$D$2)+SUMIFS(AdjQty,AdjItem,$B427,AdjDate,"&lt;="&amp;$D$2)+SUMIFS(LinVarQty,LinItem,$B427,LinPosted,"YES",LinDate,"&lt;="&amp;$D$2,LinID,"&lt;&gt;"&amp;$B$2))</f>
        <v>1</v>
      </c>
      <c r="D427" s="84">
        <v>1</v>
      </c>
      <c r="E427" s="32">
        <f t="shared" si="12"/>
        <v>0</v>
      </c>
      <c r="F427" s="33">
        <f>IF($B427="","",Items!$I426)</f>
        <v>16.305</v>
      </c>
      <c r="G427" s="33">
        <f t="shared" si="13"/>
        <v>0</v>
      </c>
      <c r="H427" s="85"/>
    </row>
    <row r="428" spans="1:8" x14ac:dyDescent="0.25">
      <c r="A428" s="28" t="str">
        <f>IF(Items!$B427="","",Items!$A427)</f>
        <v>6005964100708</v>
      </c>
      <c r="B428" s="28" t="str">
        <f>IF(Items!$B427="","",Items!$B427)</f>
        <v>Fruit Jubes 100g</v>
      </c>
      <c r="C428" s="32">
        <f>IF($B428="","",Items!$G427+SUMIFS(PurQty,PurItem,$B428,PurDate,"&lt;="&amp;$D$2)-SUMIFS(SalQty,SalItem,$B428,SalDate,"&lt;="&amp;$D$2)-SUMIFS(WoQty,WoItem,$B428,WoDate,"&lt;="&amp;$D$2)+SUMIFS(AdjQty,AdjItem,$B428,AdjDate,"&lt;="&amp;$D$2)+SUMIFS(LinVarQty,LinItem,$B428,LinPosted,"YES",LinDate,"&lt;="&amp;$D$2,LinID,"&lt;&gt;"&amp;$B$2))</f>
        <v>9</v>
      </c>
      <c r="D428" s="84">
        <v>0</v>
      </c>
      <c r="E428" s="32">
        <f t="shared" si="12"/>
        <v>-9</v>
      </c>
      <c r="F428" s="33">
        <f>IF($B428="","",Items!$I427)</f>
        <v>19.567499999999999</v>
      </c>
      <c r="G428" s="33">
        <f t="shared" si="13"/>
        <v>-176.10749999999999</v>
      </c>
      <c r="H428" s="85"/>
    </row>
    <row r="429" spans="1:8" hidden="1" x14ac:dyDescent="0.25">
      <c r="A429" s="28" t="str">
        <f>IF(Items!$B428="","",Items!$A428)</f>
        <v>6009900534909</v>
      </c>
      <c r="B429" s="28" t="str">
        <f>IF(Items!$B428="","",Items!$B428)</f>
        <v>FRUITADE LEMON AND LIME 2L</v>
      </c>
      <c r="C429" s="32">
        <f>IF($B429="","",Items!$G428+SUMIFS(PurQty,PurItem,$B429,PurDate,"&lt;="&amp;$D$2)-SUMIFS(SalQty,SalItem,$B429,SalDate,"&lt;="&amp;$D$2)-SUMIFS(WoQty,WoItem,$B429,WoDate,"&lt;="&amp;$D$2)+SUMIFS(AdjQty,AdjItem,$B429,AdjDate,"&lt;="&amp;$D$2)+SUMIFS(LinVarQty,LinItem,$B429,LinPosted,"YES",LinDate,"&lt;="&amp;$D$2,LinID,"&lt;&gt;"&amp;$B$2))</f>
        <v>0</v>
      </c>
      <c r="D429" s="84">
        <v>0</v>
      </c>
      <c r="E429" s="32">
        <f t="shared" si="12"/>
        <v>0</v>
      </c>
      <c r="F429" s="33">
        <f>IF($B429="","",Items!$I428)</f>
        <v>16.305</v>
      </c>
      <c r="G429" s="33">
        <f t="shared" si="13"/>
        <v>0</v>
      </c>
      <c r="H429" s="85"/>
    </row>
    <row r="430" spans="1:8" hidden="1" x14ac:dyDescent="0.25">
      <c r="A430" s="28" t="str">
        <f>IF(Items!$B429="","",Items!$A429)</f>
        <v>6009709823556</v>
      </c>
      <c r="B430" s="28" t="str">
        <f>IF(Items!$B429="","",Items!$B429)</f>
        <v>FRUITICANA  MANGO</v>
      </c>
      <c r="C430" s="32">
        <f>IF($B430="","",Items!$G429+SUMIFS(PurQty,PurItem,$B430,PurDate,"&lt;="&amp;$D$2)-SUMIFS(SalQty,SalItem,$B430,SalDate,"&lt;="&amp;$D$2)-SUMIFS(WoQty,WoItem,$B430,WoDate,"&lt;="&amp;$D$2)+SUMIFS(AdjQty,AdjItem,$B430,AdjDate,"&lt;="&amp;$D$2)+SUMIFS(LinVarQty,LinItem,$B430,LinPosted,"YES",LinDate,"&lt;="&amp;$D$2,LinID,"&lt;&gt;"&amp;$B$2))</f>
        <v>0</v>
      </c>
      <c r="D430" s="84">
        <v>0</v>
      </c>
      <c r="E430" s="32">
        <f t="shared" si="12"/>
        <v>0</v>
      </c>
      <c r="F430" s="33">
        <f>IF($B430="","",Items!$I429)</f>
        <v>9.7799999999999994</v>
      </c>
      <c r="G430" s="33">
        <f t="shared" si="13"/>
        <v>0</v>
      </c>
      <c r="H430" s="85"/>
    </row>
    <row r="431" spans="1:8" hidden="1" x14ac:dyDescent="0.25">
      <c r="A431" s="28" t="str">
        <f>IF(Items!$B430="","",Items!$A430)</f>
        <v>6009709823549</v>
      </c>
      <c r="B431" s="28" t="str">
        <f>IF(Items!$B430="","",Items!$B430)</f>
        <v>FRUITICANA  MIXED</v>
      </c>
      <c r="C431" s="32">
        <f>IF($B431="","",Items!$G430+SUMIFS(PurQty,PurItem,$B431,PurDate,"&lt;="&amp;$D$2)-SUMIFS(SalQty,SalItem,$B431,SalDate,"&lt;="&amp;$D$2)-SUMIFS(WoQty,WoItem,$B431,WoDate,"&lt;="&amp;$D$2)+SUMIFS(AdjQty,AdjItem,$B431,AdjDate,"&lt;="&amp;$D$2)+SUMIFS(LinVarQty,LinItem,$B431,LinPosted,"YES",LinDate,"&lt;="&amp;$D$2,LinID,"&lt;&gt;"&amp;$B$2))</f>
        <v>0</v>
      </c>
      <c r="D431" s="84">
        <v>0</v>
      </c>
      <c r="E431" s="32">
        <f t="shared" si="12"/>
        <v>0</v>
      </c>
      <c r="F431" s="33">
        <f>IF($B431="","",Items!$I430)</f>
        <v>9.7799999999999994</v>
      </c>
      <c r="G431" s="33">
        <f t="shared" si="13"/>
        <v>0</v>
      </c>
      <c r="H431" s="85"/>
    </row>
    <row r="432" spans="1:8" hidden="1" x14ac:dyDescent="0.25">
      <c r="A432" s="28" t="str">
        <f>IF(Items!$B431="","",Items!$A431)</f>
        <v>6009709823525</v>
      </c>
      <c r="B432" s="28" t="str">
        <f>IF(Items!$B431="","",Items!$B431)</f>
        <v>FRUITICANA  ORANGE</v>
      </c>
      <c r="C432" s="32">
        <f>IF($B432="","",Items!$G431+SUMIFS(PurQty,PurItem,$B432,PurDate,"&lt;="&amp;$D$2)-SUMIFS(SalQty,SalItem,$B432,SalDate,"&lt;="&amp;$D$2)-SUMIFS(WoQty,WoItem,$B432,WoDate,"&lt;="&amp;$D$2)+SUMIFS(AdjQty,AdjItem,$B432,AdjDate,"&lt;="&amp;$D$2)+SUMIFS(LinVarQty,LinItem,$B432,LinPosted,"YES",LinDate,"&lt;="&amp;$D$2,LinID,"&lt;&gt;"&amp;$B$2))</f>
        <v>0</v>
      </c>
      <c r="D432" s="84">
        <v>0</v>
      </c>
      <c r="E432" s="32">
        <f t="shared" si="12"/>
        <v>0</v>
      </c>
      <c r="F432" s="33">
        <f>IF($B432="","",Items!$I431)</f>
        <v>9.7799999999999994</v>
      </c>
      <c r="G432" s="33">
        <f t="shared" si="13"/>
        <v>0</v>
      </c>
      <c r="H432" s="85"/>
    </row>
    <row r="433" spans="1:8" hidden="1" x14ac:dyDescent="0.25">
      <c r="A433" s="28" t="str">
        <f>IF(Items!$B432="","",Items!$A432)</f>
        <v>6009711326311</v>
      </c>
      <c r="B433" s="28" t="str">
        <f>IF(Items!$B432="","",Items!$B432)</f>
        <v>Fruiticana Berry 430ml</v>
      </c>
      <c r="C433" s="32">
        <f>IF($B433="","",Items!$G432+SUMIFS(PurQty,PurItem,$B433,PurDate,"&lt;="&amp;$D$2)-SUMIFS(SalQty,SalItem,$B433,SalDate,"&lt;="&amp;$D$2)-SUMIFS(WoQty,WoItem,$B433,WoDate,"&lt;="&amp;$D$2)+SUMIFS(AdjQty,AdjItem,$B433,AdjDate,"&lt;="&amp;$D$2)+SUMIFS(LinVarQty,LinItem,$B433,LinPosted,"YES",LinDate,"&lt;="&amp;$D$2,LinID,"&lt;&gt;"&amp;$B$2))</f>
        <v>0</v>
      </c>
      <c r="D433" s="84">
        <v>0</v>
      </c>
      <c r="E433" s="32">
        <f t="shared" si="12"/>
        <v>0</v>
      </c>
      <c r="F433" s="33">
        <f>IF($B433="","",Items!$I432)</f>
        <v>9.7799999999999994</v>
      </c>
      <c r="G433" s="33">
        <f t="shared" si="13"/>
        <v>0</v>
      </c>
      <c r="H433" s="85"/>
    </row>
    <row r="434" spans="1:8" hidden="1" x14ac:dyDescent="0.25">
      <c r="A434" s="28" t="str">
        <f>IF(Items!$B433="","",Items!$A433)</f>
        <v>6009709825512</v>
      </c>
      <c r="B434" s="28" t="str">
        <f>IF(Items!$B433="","",Items!$B433)</f>
        <v>Fruiticana Guava 430ml</v>
      </c>
      <c r="C434" s="32">
        <f>IF($B434="","",Items!$G433+SUMIFS(PurQty,PurItem,$B434,PurDate,"&lt;="&amp;$D$2)-SUMIFS(SalQty,SalItem,$B434,SalDate,"&lt;="&amp;$D$2)-SUMIFS(WoQty,WoItem,$B434,WoDate,"&lt;="&amp;$D$2)+SUMIFS(AdjQty,AdjItem,$B434,AdjDate,"&lt;="&amp;$D$2)+SUMIFS(LinVarQty,LinItem,$B434,LinPosted,"YES",LinDate,"&lt;="&amp;$D$2,LinID,"&lt;&gt;"&amp;$B$2))</f>
        <v>0</v>
      </c>
      <c r="D434" s="84">
        <v>0</v>
      </c>
      <c r="E434" s="32">
        <f t="shared" si="12"/>
        <v>0</v>
      </c>
      <c r="F434" s="33">
        <f>IF($B434="","",Items!$I433)</f>
        <v>9.7799999999999994</v>
      </c>
      <c r="G434" s="33">
        <f t="shared" si="13"/>
        <v>0</v>
      </c>
      <c r="H434" s="85"/>
    </row>
    <row r="435" spans="1:8" hidden="1" x14ac:dyDescent="0.25">
      <c r="A435" s="28" t="str">
        <f>IF(Items!$B434="","",Items!$A434)</f>
        <v>6009694635202</v>
      </c>
      <c r="B435" s="28" t="str">
        <f>IF(Items!$B434="","",Items!$B434)</f>
        <v>Frutesca Cranberry 500ml</v>
      </c>
      <c r="C435" s="32">
        <f>IF($B435="","",Items!$G434+SUMIFS(PurQty,PurItem,$B435,PurDate,"&lt;="&amp;$D$2)-SUMIFS(SalQty,SalItem,$B435,SalDate,"&lt;="&amp;$D$2)-SUMIFS(WoQty,WoItem,$B435,WoDate,"&lt;="&amp;$D$2)+SUMIFS(AdjQty,AdjItem,$B435,AdjDate,"&lt;="&amp;$D$2)+SUMIFS(LinVarQty,LinItem,$B435,LinPosted,"YES",LinDate,"&lt;="&amp;$D$2,LinID,"&lt;&gt;"&amp;$B$2))</f>
        <v>0</v>
      </c>
      <c r="D435" s="84">
        <v>0</v>
      </c>
      <c r="E435" s="32">
        <f t="shared" si="12"/>
        <v>0</v>
      </c>
      <c r="F435" s="33">
        <f>IF($B435="","",Items!$I434)</f>
        <v>13.0425</v>
      </c>
      <c r="G435" s="33">
        <f t="shared" si="13"/>
        <v>0</v>
      </c>
      <c r="H435" s="85"/>
    </row>
    <row r="436" spans="1:8" hidden="1" x14ac:dyDescent="0.25">
      <c r="A436" s="28" t="str">
        <f>IF(Items!$B435="","",Items!$A435)</f>
        <v>6009694630580</v>
      </c>
      <c r="B436" s="28" t="str">
        <f>IF(Items!$B435="","",Items!$B435)</f>
        <v>Fruto Guava 340ml</v>
      </c>
      <c r="C436" s="32">
        <f>IF($B436="","",Items!$G435+SUMIFS(PurQty,PurItem,$B436,PurDate,"&lt;="&amp;$D$2)-SUMIFS(SalQty,SalItem,$B436,SalDate,"&lt;="&amp;$D$2)-SUMIFS(WoQty,WoItem,$B436,WoDate,"&lt;="&amp;$D$2)+SUMIFS(AdjQty,AdjItem,$B436,AdjDate,"&lt;="&amp;$D$2)+SUMIFS(LinVarQty,LinItem,$B436,LinPosted,"YES",LinDate,"&lt;="&amp;$D$2,LinID,"&lt;&gt;"&amp;$B$2))</f>
        <v>0</v>
      </c>
      <c r="D436" s="84">
        <v>0</v>
      </c>
      <c r="E436" s="32">
        <f t="shared" si="12"/>
        <v>0</v>
      </c>
      <c r="F436" s="33">
        <f>IF($B436="","",Items!$I435)</f>
        <v>13.0425</v>
      </c>
      <c r="G436" s="33">
        <f t="shared" si="13"/>
        <v>0</v>
      </c>
      <c r="H436" s="85"/>
    </row>
    <row r="437" spans="1:8" hidden="1" x14ac:dyDescent="0.25">
      <c r="A437" s="28" t="str">
        <f>IF(Items!$B436="","",Items!$A436)</f>
        <v>6009694630856</v>
      </c>
      <c r="B437" s="28" t="str">
        <f>IF(Items!$B436="","",Items!$B436)</f>
        <v>Fruto Mediterranean Juice 340 Mls</v>
      </c>
      <c r="C437" s="32">
        <f>IF($B437="","",Items!$G436+SUMIFS(PurQty,PurItem,$B437,PurDate,"&lt;="&amp;$D$2)-SUMIFS(SalQty,SalItem,$B437,SalDate,"&lt;="&amp;$D$2)-SUMIFS(WoQty,WoItem,$B437,WoDate,"&lt;="&amp;$D$2)+SUMIFS(AdjQty,AdjItem,$B437,AdjDate,"&lt;="&amp;$D$2)+SUMIFS(LinVarQty,LinItem,$B437,LinPosted,"YES",LinDate,"&lt;="&amp;$D$2,LinID,"&lt;&gt;"&amp;$B$2))</f>
        <v>0</v>
      </c>
      <c r="D437" s="84">
        <v>0</v>
      </c>
      <c r="E437" s="32">
        <f t="shared" si="12"/>
        <v>0</v>
      </c>
      <c r="F437" s="33">
        <f>IF($B437="","",Items!$I436)</f>
        <v>13.0425</v>
      </c>
      <c r="G437" s="33">
        <f t="shared" si="13"/>
        <v>0</v>
      </c>
      <c r="H437" s="85"/>
    </row>
    <row r="438" spans="1:8" hidden="1" x14ac:dyDescent="0.25">
      <c r="A438" s="28" t="str">
        <f>IF(Items!$B437="","",Items!$A437)</f>
        <v>6009694630917</v>
      </c>
      <c r="B438" s="28" t="str">
        <f>IF(Items!$B437="","",Items!$B437)</f>
        <v>Fruto Orange Juice 340 Mls</v>
      </c>
      <c r="C438" s="32">
        <f>IF($B438="","",Items!$G437+SUMIFS(PurQty,PurItem,$B438,PurDate,"&lt;="&amp;$D$2)-SUMIFS(SalQty,SalItem,$B438,SalDate,"&lt;="&amp;$D$2)-SUMIFS(WoQty,WoItem,$B438,WoDate,"&lt;="&amp;$D$2)+SUMIFS(AdjQty,AdjItem,$B438,AdjDate,"&lt;="&amp;$D$2)+SUMIFS(LinVarQty,LinItem,$B438,LinPosted,"YES",LinDate,"&lt;="&amp;$D$2,LinID,"&lt;&gt;"&amp;$B$2))</f>
        <v>0</v>
      </c>
      <c r="D438" s="84">
        <v>0</v>
      </c>
      <c r="E438" s="32">
        <f t="shared" si="12"/>
        <v>0</v>
      </c>
      <c r="F438" s="33">
        <f>IF($B438="","",Items!$I437)</f>
        <v>13.0425</v>
      </c>
      <c r="G438" s="33">
        <f t="shared" si="13"/>
        <v>0</v>
      </c>
      <c r="H438" s="85"/>
    </row>
    <row r="439" spans="1:8" hidden="1" x14ac:dyDescent="0.25">
      <c r="A439" s="28" t="str">
        <f>IF(Items!$B438="","",Items!$A438)</f>
        <v>6009694630825</v>
      </c>
      <c r="B439" s="28" t="str">
        <f>IF(Items!$B438="","",Items!$B438)</f>
        <v>Fruto Tropical Juice 340 Mls</v>
      </c>
      <c r="C439" s="32">
        <f>IF($B439="","",Items!$G438+SUMIFS(PurQty,PurItem,$B439,PurDate,"&lt;="&amp;$D$2)-SUMIFS(SalQty,SalItem,$B439,SalDate,"&lt;="&amp;$D$2)-SUMIFS(WoQty,WoItem,$B439,WoDate,"&lt;="&amp;$D$2)+SUMIFS(AdjQty,AdjItem,$B439,AdjDate,"&lt;="&amp;$D$2)+SUMIFS(LinVarQty,LinItem,$B439,LinPosted,"YES",LinDate,"&lt;="&amp;$D$2,LinID,"&lt;&gt;"&amp;$B$2))</f>
        <v>0</v>
      </c>
      <c r="D439" s="84">
        <v>0</v>
      </c>
      <c r="E439" s="32">
        <f t="shared" si="12"/>
        <v>0</v>
      </c>
      <c r="F439" s="33">
        <f>IF($B439="","",Items!$I438)</f>
        <v>13.0425</v>
      </c>
      <c r="G439" s="33">
        <f t="shared" si="13"/>
        <v>0</v>
      </c>
      <c r="H439" s="85"/>
    </row>
    <row r="440" spans="1:8" hidden="1" x14ac:dyDescent="0.25">
      <c r="A440" s="28" t="str">
        <f>IF(Items!$B439="","",Items!$A439)</f>
        <v>6009900268101</v>
      </c>
      <c r="B440" s="28" t="str">
        <f>IF(Items!$B439="","",Items!$B439)</f>
        <v>Fuitade Orange 2l</v>
      </c>
      <c r="C440" s="32">
        <f>IF($B440="","",Items!$G439+SUMIFS(PurQty,PurItem,$B440,PurDate,"&lt;="&amp;$D$2)-SUMIFS(SalQty,SalItem,$B440,SalDate,"&lt;="&amp;$D$2)-SUMIFS(WoQty,WoItem,$B440,WoDate,"&lt;="&amp;$D$2)+SUMIFS(AdjQty,AdjItem,$B440,AdjDate,"&lt;="&amp;$D$2)+SUMIFS(LinVarQty,LinItem,$B440,LinPosted,"YES",LinDate,"&lt;="&amp;$D$2,LinID,"&lt;&gt;"&amp;$B$2))</f>
        <v>0</v>
      </c>
      <c r="D440" s="84">
        <v>0</v>
      </c>
      <c r="E440" s="32">
        <f t="shared" si="12"/>
        <v>0</v>
      </c>
      <c r="F440" s="33">
        <f>IF($B440="","",Items!$I439)</f>
        <v>26.197500000000002</v>
      </c>
      <c r="G440" s="33">
        <f t="shared" si="13"/>
        <v>0</v>
      </c>
      <c r="H440" s="85"/>
    </row>
    <row r="441" spans="1:8" x14ac:dyDescent="0.25">
      <c r="A441" s="28" t="str">
        <f>IF(Items!$B440="","",Items!$A440)</f>
        <v>6005572005464</v>
      </c>
      <c r="B441" s="28" t="str">
        <f>IF(Items!$B440="","",Items!$B440)</f>
        <v>Fun N Fresh Mixed Fruit 1L</v>
      </c>
      <c r="C441" s="32">
        <f>IF($B441="","",Items!$G440+SUMIFS(PurQty,PurItem,$B441,PurDate,"&lt;="&amp;$D$2)-SUMIFS(SalQty,SalItem,$B441,SalDate,"&lt;="&amp;$D$2)-SUMIFS(WoQty,WoItem,$B441,WoDate,"&lt;="&amp;$D$2)+SUMIFS(AdjQty,AdjItem,$B441,AdjDate,"&lt;="&amp;$D$2)+SUMIFS(LinVarQty,LinItem,$B441,LinPosted,"YES",LinDate,"&lt;="&amp;$D$2,LinID,"&lt;&gt;"&amp;$B$2))</f>
        <v>27</v>
      </c>
      <c r="D441" s="84">
        <v>25</v>
      </c>
      <c r="E441" s="32">
        <f t="shared" si="12"/>
        <v>-2</v>
      </c>
      <c r="F441" s="33">
        <f>IF($B441="","",Items!$I440)</f>
        <v>17.440000000000001</v>
      </c>
      <c r="G441" s="33">
        <f t="shared" si="13"/>
        <v>-34.880000000000003</v>
      </c>
      <c r="H441" s="85"/>
    </row>
    <row r="442" spans="1:8" x14ac:dyDescent="0.25">
      <c r="A442" s="28" t="str">
        <f>IF(Items!$B441="","",Items!$A441)</f>
        <v>6005572005495</v>
      </c>
      <c r="B442" s="28" t="str">
        <f>IF(Items!$B441="","",Items!$B441)</f>
        <v>Fun N Fresh Orange And Mango 1L</v>
      </c>
      <c r="C442" s="32">
        <f>IF($B442="","",Items!$G441+SUMIFS(PurQty,PurItem,$B442,PurDate,"&lt;="&amp;$D$2)-SUMIFS(SalQty,SalItem,$B442,SalDate,"&lt;="&amp;$D$2)-SUMIFS(WoQty,WoItem,$B442,WoDate,"&lt;="&amp;$D$2)+SUMIFS(AdjQty,AdjItem,$B442,AdjDate,"&lt;="&amp;$D$2)+SUMIFS(LinVarQty,LinItem,$B442,LinPosted,"YES",LinDate,"&lt;="&amp;$D$2,LinID,"&lt;&gt;"&amp;$B$2))</f>
        <v>1</v>
      </c>
      <c r="D442" s="84">
        <v>0</v>
      </c>
      <c r="E442" s="32">
        <f t="shared" si="12"/>
        <v>-1</v>
      </c>
      <c r="F442" s="33">
        <f>IF($B442="","",Items!$I441)</f>
        <v>19.567499999999999</v>
      </c>
      <c r="G442" s="33">
        <f t="shared" si="13"/>
        <v>-19.567499999999999</v>
      </c>
      <c r="H442" s="85"/>
    </row>
    <row r="443" spans="1:8" hidden="1" x14ac:dyDescent="0.25">
      <c r="A443" s="28" t="str">
        <f>IF(Items!$B442="","",Items!$A442)</f>
        <v>6005572005457</v>
      </c>
      <c r="B443" s="28" t="str">
        <f>IF(Items!$B442="","",Items!$B442)</f>
        <v>Fun N Fresh Passion Fruit 1L</v>
      </c>
      <c r="C443" s="32">
        <f>IF($B443="","",Items!$G442+SUMIFS(PurQty,PurItem,$B443,PurDate,"&lt;="&amp;$D$2)-SUMIFS(SalQty,SalItem,$B443,SalDate,"&lt;="&amp;$D$2)-SUMIFS(WoQty,WoItem,$B443,WoDate,"&lt;="&amp;$D$2)+SUMIFS(AdjQty,AdjItem,$B443,AdjDate,"&lt;="&amp;$D$2)+SUMIFS(LinVarQty,LinItem,$B443,LinPosted,"YES",LinDate,"&lt;="&amp;$D$2,LinID,"&lt;&gt;"&amp;$B$2))</f>
        <v>0</v>
      </c>
      <c r="D443" s="84">
        <v>0</v>
      </c>
      <c r="E443" s="32">
        <f t="shared" si="12"/>
        <v>0</v>
      </c>
      <c r="F443" s="33">
        <f>IF($B443="","",Items!$I442)</f>
        <v>19.567499999999999</v>
      </c>
      <c r="G443" s="33">
        <f t="shared" si="13"/>
        <v>0</v>
      </c>
      <c r="H443" s="85"/>
    </row>
    <row r="444" spans="1:8" hidden="1" x14ac:dyDescent="0.25">
      <c r="A444" s="28" t="str">
        <f>IF(Items!$B443="","",Items!$A443)</f>
        <v>6005572005471</v>
      </c>
      <c r="B444" s="28" t="str">
        <f>IF(Items!$B443="","",Items!$B443)</f>
        <v>Fun N Fresh Peach N Appricot 1L</v>
      </c>
      <c r="C444" s="32">
        <f>IF($B444="","",Items!$G443+SUMIFS(PurQty,PurItem,$B444,PurDate,"&lt;="&amp;$D$2)-SUMIFS(SalQty,SalItem,$B444,SalDate,"&lt;="&amp;$D$2)-SUMIFS(WoQty,WoItem,$B444,WoDate,"&lt;="&amp;$D$2)+SUMIFS(AdjQty,AdjItem,$B444,AdjDate,"&lt;="&amp;$D$2)+SUMIFS(LinVarQty,LinItem,$B444,LinPosted,"YES",LinDate,"&lt;="&amp;$D$2,LinID,"&lt;&gt;"&amp;$B$2))</f>
        <v>0</v>
      </c>
      <c r="D444" s="84">
        <v>0</v>
      </c>
      <c r="E444" s="32">
        <f t="shared" si="12"/>
        <v>0</v>
      </c>
      <c r="F444" s="33">
        <f>IF($B444="","",Items!$I443)</f>
        <v>19.567499999999999</v>
      </c>
      <c r="G444" s="33">
        <f t="shared" si="13"/>
        <v>0</v>
      </c>
      <c r="H444" s="85"/>
    </row>
    <row r="445" spans="1:8" hidden="1" x14ac:dyDescent="0.25">
      <c r="A445" s="28" t="str">
        <f>IF(Items!$B444="","",Items!$A444)</f>
        <v>5061041302091</v>
      </c>
      <c r="B445" s="28" t="str">
        <f>IF(Items!$B444="","",Items!$B444)</f>
        <v>G DAY BANANA</v>
      </c>
      <c r="C445" s="32">
        <f>IF($B445="","",Items!$G444+SUMIFS(PurQty,PurItem,$B445,PurDate,"&lt;="&amp;$D$2)-SUMIFS(SalQty,SalItem,$B445,SalDate,"&lt;="&amp;$D$2)-SUMIFS(WoQty,WoItem,$B445,WoDate,"&lt;="&amp;$D$2)+SUMIFS(AdjQty,AdjItem,$B445,AdjDate,"&lt;="&amp;$D$2)+SUMIFS(LinVarQty,LinItem,$B445,LinPosted,"YES",LinDate,"&lt;="&amp;$D$2,LinID,"&lt;&gt;"&amp;$B$2))</f>
        <v>0</v>
      </c>
      <c r="D445" s="84">
        <v>0</v>
      </c>
      <c r="E445" s="32">
        <f t="shared" si="12"/>
        <v>0</v>
      </c>
      <c r="F445" s="33">
        <f>IF($B445="","",Items!$I444)</f>
        <v>9.7799999999999994</v>
      </c>
      <c r="G445" s="33">
        <f t="shared" si="13"/>
        <v>0</v>
      </c>
      <c r="H445" s="85"/>
    </row>
    <row r="446" spans="1:8" hidden="1" x14ac:dyDescent="0.25">
      <c r="A446" s="28" t="str">
        <f>IF(Items!$B445="","",Items!$A445)</f>
        <v>5061041301841</v>
      </c>
      <c r="B446" s="28" t="str">
        <f>IF(Items!$B445="","",Items!$B445)</f>
        <v>G DAY LEMON</v>
      </c>
      <c r="C446" s="32">
        <f>IF($B446="","",Items!$G445+SUMIFS(PurQty,PurItem,$B446,PurDate,"&lt;="&amp;$D$2)-SUMIFS(SalQty,SalItem,$B446,SalDate,"&lt;="&amp;$D$2)-SUMIFS(WoQty,WoItem,$B446,WoDate,"&lt;="&amp;$D$2)+SUMIFS(AdjQty,AdjItem,$B446,AdjDate,"&lt;="&amp;$D$2)+SUMIFS(LinVarQty,LinItem,$B446,LinPosted,"YES",LinDate,"&lt;="&amp;$D$2,LinID,"&lt;&gt;"&amp;$B$2))</f>
        <v>0</v>
      </c>
      <c r="D446" s="84">
        <v>0</v>
      </c>
      <c r="E446" s="32">
        <f t="shared" si="12"/>
        <v>0</v>
      </c>
      <c r="F446" s="33">
        <f>IF($B446="","",Items!$I445)</f>
        <v>9.7799999999999994</v>
      </c>
      <c r="G446" s="33">
        <f t="shared" si="13"/>
        <v>0</v>
      </c>
      <c r="H446" s="85"/>
    </row>
    <row r="447" spans="1:8" hidden="1" x14ac:dyDescent="0.25">
      <c r="A447" s="28" t="str">
        <f>IF(Items!$B446="","",Items!$A446)</f>
        <v>5061041301834</v>
      </c>
      <c r="B447" s="28" t="str">
        <f>IF(Items!$B446="","",Items!$B446)</f>
        <v>G DAY VANILLA</v>
      </c>
      <c r="C447" s="32">
        <f>IF($B447="","",Items!$G446+SUMIFS(PurQty,PurItem,$B447,PurDate,"&lt;="&amp;$D$2)-SUMIFS(SalQty,SalItem,$B447,SalDate,"&lt;="&amp;$D$2)-SUMIFS(WoQty,WoItem,$B447,WoDate,"&lt;="&amp;$D$2)+SUMIFS(AdjQty,AdjItem,$B447,AdjDate,"&lt;="&amp;$D$2)+SUMIFS(LinVarQty,LinItem,$B447,LinPosted,"YES",LinDate,"&lt;="&amp;$D$2,LinID,"&lt;&gt;"&amp;$B$2))</f>
        <v>0</v>
      </c>
      <c r="D447" s="84">
        <v>0</v>
      </c>
      <c r="E447" s="32">
        <f t="shared" si="12"/>
        <v>0</v>
      </c>
      <c r="F447" s="33">
        <f>IF($B447="","",Items!$I446)</f>
        <v>9.7799999999999994</v>
      </c>
      <c r="G447" s="33">
        <f t="shared" si="13"/>
        <v>0</v>
      </c>
      <c r="H447" s="85"/>
    </row>
    <row r="448" spans="1:8" hidden="1" x14ac:dyDescent="0.25">
      <c r="A448" s="28" t="str">
        <f>IF(Items!$B447="","",Items!$A447)</f>
        <v>6005964100685</v>
      </c>
      <c r="B448" s="28" t="str">
        <f>IF(Items!$B447="","",Items!$B447)</f>
        <v>Gaiety Sweets</v>
      </c>
      <c r="C448" s="32">
        <f>IF($B448="","",Items!$G447+SUMIFS(PurQty,PurItem,$B448,PurDate,"&lt;="&amp;$D$2)-SUMIFS(SalQty,SalItem,$B448,SalDate,"&lt;="&amp;$D$2)-SUMIFS(WoQty,WoItem,$B448,WoDate,"&lt;="&amp;$D$2)+SUMIFS(AdjQty,AdjItem,$B448,AdjDate,"&lt;="&amp;$D$2)+SUMIFS(LinVarQty,LinItem,$B448,LinPosted,"YES",LinDate,"&lt;="&amp;$D$2,LinID,"&lt;&gt;"&amp;$B$2))</f>
        <v>0</v>
      </c>
      <c r="D448" s="84">
        <v>0</v>
      </c>
      <c r="E448" s="32">
        <f t="shared" si="12"/>
        <v>0</v>
      </c>
      <c r="F448" s="33">
        <f>IF($B448="","",Items!$I447)</f>
        <v>9.7799999999999994</v>
      </c>
      <c r="G448" s="33">
        <f t="shared" si="13"/>
        <v>0</v>
      </c>
      <c r="H448" s="85"/>
    </row>
    <row r="449" spans="1:9" hidden="1" x14ac:dyDescent="0.25">
      <c r="A449" s="28" t="str">
        <f>IF(Items!$B448="","",Items!$A448)</f>
        <v>25636</v>
      </c>
      <c r="B449" s="28" t="str">
        <f>IF(Items!$B448="","",Items!$B448)</f>
        <v>GANZIM 5L</v>
      </c>
      <c r="C449" s="32">
        <f>IF($B449="","",Items!$G448+SUMIFS(PurQty,PurItem,$B449,PurDate,"&lt;="&amp;$D$2)-SUMIFS(SalQty,SalItem,$B449,SalDate,"&lt;="&amp;$D$2)-SUMIFS(WoQty,WoItem,$B449,WoDate,"&lt;="&amp;$D$2)+SUMIFS(AdjQty,AdjItem,$B449,AdjDate,"&lt;="&amp;$D$2)+SUMIFS(LinVarQty,LinItem,$B449,LinPosted,"YES",LinDate,"&lt;="&amp;$D$2,LinID,"&lt;&gt;"&amp;$B$2))</f>
        <v>0</v>
      </c>
      <c r="D449" s="84">
        <v>0</v>
      </c>
      <c r="E449" s="32">
        <f t="shared" si="12"/>
        <v>0</v>
      </c>
      <c r="F449" s="33">
        <f>IF($B449="","",Items!$I448)</f>
        <v>22.725000000000001</v>
      </c>
      <c r="G449" s="33">
        <f t="shared" si="13"/>
        <v>0</v>
      </c>
      <c r="H449" s="85"/>
    </row>
    <row r="450" spans="1:9" hidden="1" x14ac:dyDescent="0.25">
      <c r="A450" s="28" t="str">
        <f>IF(Items!$B449="","",Items!$A449)</f>
        <v>2638659853784</v>
      </c>
      <c r="B450" s="28" t="str">
        <f>IF(Items!$B449="","",Items!$B449)</f>
        <v>Garfunkels Polony</v>
      </c>
      <c r="C450" s="32">
        <f>IF($B450="","",Items!$G449+SUMIFS(PurQty,PurItem,$B450,PurDate,"&lt;="&amp;$D$2)-SUMIFS(SalQty,SalItem,$B450,SalDate,"&lt;="&amp;$D$2)-SUMIFS(WoQty,WoItem,$B450,WoDate,"&lt;="&amp;$D$2)+SUMIFS(AdjQty,AdjItem,$B450,AdjDate,"&lt;="&amp;$D$2)+SUMIFS(LinVarQty,LinItem,$B450,LinPosted,"YES",LinDate,"&lt;="&amp;$D$2,LinID,"&lt;&gt;"&amp;$B$2))</f>
        <v>0</v>
      </c>
      <c r="D450" s="84">
        <v>0</v>
      </c>
      <c r="E450" s="32">
        <f t="shared" si="12"/>
        <v>0</v>
      </c>
      <c r="F450" s="33">
        <f>IF($B450="","",Items!$I449)</f>
        <v>16.305</v>
      </c>
      <c r="G450" s="33">
        <f t="shared" si="13"/>
        <v>0</v>
      </c>
      <c r="H450" s="85"/>
    </row>
    <row r="451" spans="1:9" hidden="1" x14ac:dyDescent="0.25">
      <c r="A451" s="28" t="str">
        <f>IF(Items!$B450="","",Items!$A450)</f>
        <v>6162006603914</v>
      </c>
      <c r="B451" s="28" t="str">
        <f>IF(Items!$B450="","",Items!$B450)</f>
        <v>Geisha 250g</v>
      </c>
      <c r="C451" s="32">
        <f>IF($B451="","",Items!$G450+SUMIFS(PurQty,PurItem,$B451,PurDate,"&lt;="&amp;$D$2)-SUMIFS(SalQty,SalItem,$B451,SalDate,"&lt;="&amp;$D$2)-SUMIFS(WoQty,WoItem,$B451,WoDate,"&lt;="&amp;$D$2)+SUMIFS(AdjQty,AdjItem,$B451,AdjDate,"&lt;="&amp;$D$2)+SUMIFS(LinVarQty,LinItem,$B451,LinPosted,"YES",LinDate,"&lt;="&amp;$D$2,LinID,"&lt;&gt;"&amp;$B$2))</f>
        <v>0</v>
      </c>
      <c r="D451" s="84">
        <v>0</v>
      </c>
      <c r="E451" s="32">
        <f t="shared" si="12"/>
        <v>0</v>
      </c>
      <c r="F451" s="33">
        <f>IF($B451="","",Items!$I450)</f>
        <v>13.0425</v>
      </c>
      <c r="G451" s="33">
        <f t="shared" si="13"/>
        <v>0</v>
      </c>
      <c r="H451" s="85"/>
    </row>
    <row r="452" spans="1:9" hidden="1" x14ac:dyDescent="0.25">
      <c r="A452" s="28" t="str">
        <f>IF(Items!$B451="","",Items!$A451)</f>
        <v>6162006603907</v>
      </c>
      <c r="B452" s="28" t="str">
        <f>IF(Items!$B451="","",Items!$B451)</f>
        <v>GEISHA Pink 225G</v>
      </c>
      <c r="C452" s="32">
        <f>IF($B452="","",Items!$G451+SUMIFS(PurQty,PurItem,$B452,PurDate,"&lt;="&amp;$D$2)-SUMIFS(SalQty,SalItem,$B452,SalDate,"&lt;="&amp;$D$2)-SUMIFS(WoQty,WoItem,$B452,WoDate,"&lt;="&amp;$D$2)+SUMIFS(AdjQty,AdjItem,$B452,AdjDate,"&lt;="&amp;$D$2)+SUMIFS(LinVarQty,LinItem,$B452,LinPosted,"YES",LinDate,"&lt;="&amp;$D$2,LinID,"&lt;&gt;"&amp;$B$2))</f>
        <v>0</v>
      </c>
      <c r="D452" s="84">
        <v>0</v>
      </c>
      <c r="E452" s="32">
        <f t="shared" si="12"/>
        <v>0</v>
      </c>
      <c r="F452" s="33">
        <f>IF($B452="","",Items!$I451)</f>
        <v>16.305</v>
      </c>
      <c r="G452" s="33">
        <f t="shared" si="13"/>
        <v>0</v>
      </c>
      <c r="H452" s="85"/>
    </row>
    <row r="453" spans="1:9" hidden="1" x14ac:dyDescent="0.25">
      <c r="A453" s="28" t="str">
        <f>IF(Items!$B452="","",Items!$A452)</f>
        <v>6162006603891</v>
      </c>
      <c r="B453" s="28" t="str">
        <f>IF(Items!$B452="","",Items!$B452)</f>
        <v>GEISHA Strong And Lasting 225G</v>
      </c>
      <c r="C453" s="32">
        <f>IF($B453="","",Items!$G452+SUMIFS(PurQty,PurItem,$B453,PurDate,"&lt;="&amp;$D$2)-SUMIFS(SalQty,SalItem,$B453,SalDate,"&lt;="&amp;$D$2)-SUMIFS(WoQty,WoItem,$B453,WoDate,"&lt;="&amp;$D$2)+SUMIFS(AdjQty,AdjItem,$B453,AdjDate,"&lt;="&amp;$D$2)+SUMIFS(LinVarQty,LinItem,$B453,LinPosted,"YES",LinDate,"&lt;="&amp;$D$2,LinID,"&lt;&gt;"&amp;$B$2))</f>
        <v>0</v>
      </c>
      <c r="D453" s="84">
        <v>0</v>
      </c>
      <c r="E453" s="32">
        <f t="shared" si="12"/>
        <v>0</v>
      </c>
      <c r="F453" s="33">
        <f>IF($B453="","",Items!$I452)</f>
        <v>13.0425</v>
      </c>
      <c r="G453" s="33">
        <f t="shared" si="13"/>
        <v>0</v>
      </c>
      <c r="H453" s="85"/>
    </row>
    <row r="454" spans="1:9" hidden="1" x14ac:dyDescent="0.25">
      <c r="A454" s="28" t="str">
        <f>IF(Items!$B453="","",Items!$A453)</f>
        <v>6004077000004</v>
      </c>
      <c r="B454" s="28" t="str">
        <f>IF(Items!$B453="","",Items!$B453)</f>
        <v>Gentle Magic Cream Jah 100ml</v>
      </c>
      <c r="C454" s="32">
        <f>IF($B454="","",Items!$G453+SUMIFS(PurQty,PurItem,$B454,PurDate,"&lt;="&amp;$D$2)-SUMIFS(SalQty,SalItem,$B454,SalDate,"&lt;="&amp;$D$2)-SUMIFS(WoQty,WoItem,$B454,WoDate,"&lt;="&amp;$D$2)+SUMIFS(AdjQty,AdjItem,$B454,AdjDate,"&lt;="&amp;$D$2)+SUMIFS(LinVarQty,LinItem,$B454,LinPosted,"YES",LinDate,"&lt;="&amp;$D$2,LinID,"&lt;&gt;"&amp;$B$2))</f>
        <v>0</v>
      </c>
      <c r="D454" s="84">
        <v>0</v>
      </c>
      <c r="E454" s="32">
        <f t="shared" ref="E454:E517" si="14">IF(OR($B454="",$D454=""),"",$D454-$C454)</f>
        <v>0</v>
      </c>
      <c r="F454" s="33">
        <f>IF($B454="","",Items!$I453)</f>
        <v>19.649999999999999</v>
      </c>
      <c r="G454" s="33">
        <f t="shared" ref="G454:G517" si="15">IF($E454="","",$E454*$F454)</f>
        <v>0</v>
      </c>
      <c r="H454" s="85"/>
    </row>
    <row r="455" spans="1:9" hidden="1" x14ac:dyDescent="0.25">
      <c r="A455" s="28" t="str">
        <f>IF(Items!$B454="","",Items!$A454)</f>
        <v>6004077102012</v>
      </c>
      <c r="B455" s="28" t="str">
        <f>IF(Items!$B454="","",Items!$B454)</f>
        <v>Gentle Magic Lotion 125ml</v>
      </c>
      <c r="C455" s="32">
        <f>IF($B455="","",Items!$G454+SUMIFS(PurQty,PurItem,$B455,PurDate,"&lt;="&amp;$D$2)-SUMIFS(SalQty,SalItem,$B455,SalDate,"&lt;="&amp;$D$2)-SUMIFS(WoQty,WoItem,$B455,WoDate,"&lt;="&amp;$D$2)+SUMIFS(AdjQty,AdjItem,$B455,AdjDate,"&lt;="&amp;$D$2)+SUMIFS(LinVarQty,LinItem,$B455,LinPosted,"YES",LinDate,"&lt;="&amp;$D$2,LinID,"&lt;&gt;"&amp;$B$2))</f>
        <v>0</v>
      </c>
      <c r="D455" s="84">
        <v>0</v>
      </c>
      <c r="E455" s="32">
        <f t="shared" si="14"/>
        <v>0</v>
      </c>
      <c r="F455" s="33">
        <f>IF($B455="","",Items!$I454)</f>
        <v>19.649999999999999</v>
      </c>
      <c r="G455" s="33">
        <f t="shared" si="15"/>
        <v>0</v>
      </c>
      <c r="H455" s="85"/>
    </row>
    <row r="456" spans="1:9" hidden="1" x14ac:dyDescent="0.25">
      <c r="A456" s="28" t="str">
        <f>IF(Items!$B455="","",Items!$A455)</f>
        <v>6001017002555</v>
      </c>
      <c r="B456" s="28" t="str">
        <f>IF(Items!$B455="","",Items!$B455)</f>
        <v>Gillete Razor Bldes</v>
      </c>
      <c r="C456" s="32">
        <f>IF($B456="","",Items!$G455+SUMIFS(PurQty,PurItem,$B456,PurDate,"&lt;="&amp;$D$2)-SUMIFS(SalQty,SalItem,$B456,SalDate,"&lt;="&amp;$D$2)-SUMIFS(WoQty,WoItem,$B456,WoDate,"&lt;="&amp;$D$2)+SUMIFS(AdjQty,AdjItem,$B456,AdjDate,"&lt;="&amp;$D$2)+SUMIFS(LinVarQty,LinItem,$B456,LinPosted,"YES",LinDate,"&lt;="&amp;$D$2,LinID,"&lt;&gt;"&amp;$B$2))</f>
        <v>0</v>
      </c>
      <c r="D456" s="84">
        <v>0</v>
      </c>
      <c r="E456" s="32">
        <f t="shared" si="14"/>
        <v>0</v>
      </c>
      <c r="F456" s="33">
        <f>IF($B456="","",Items!$I455)</f>
        <v>3.915</v>
      </c>
      <c r="G456" s="33">
        <f t="shared" si="15"/>
        <v>0</v>
      </c>
      <c r="H456" s="85"/>
    </row>
    <row r="457" spans="1:9" hidden="1" x14ac:dyDescent="0.25">
      <c r="A457" s="28" t="str">
        <f>IF(Items!$B456="","",Items!$A456)</f>
        <v>7393560010170</v>
      </c>
      <c r="B457" s="28" t="str">
        <f>IF(Items!$B456="","",Items!$B456)</f>
        <v>Gillette Razor Blade</v>
      </c>
      <c r="C457" s="32">
        <f>IF($B457="","",Items!$G456+SUMIFS(PurQty,PurItem,$B457,PurDate,"&lt;="&amp;$D$2)-SUMIFS(SalQty,SalItem,$B457,SalDate,"&lt;="&amp;$D$2)-SUMIFS(WoQty,WoItem,$B457,WoDate,"&lt;="&amp;$D$2)+SUMIFS(AdjQty,AdjItem,$B457,AdjDate,"&lt;="&amp;$D$2)+SUMIFS(LinVarQty,LinItem,$B457,LinPosted,"YES",LinDate,"&lt;="&amp;$D$2,LinID,"&lt;&gt;"&amp;$B$2))</f>
        <v>0</v>
      </c>
      <c r="D457" s="84">
        <v>0</v>
      </c>
      <c r="E457" s="32">
        <f t="shared" si="14"/>
        <v>0</v>
      </c>
      <c r="F457" s="33">
        <f>IF($B457="","",Items!$I456)</f>
        <v>2.61</v>
      </c>
      <c r="G457" s="33">
        <f t="shared" si="15"/>
        <v>0</v>
      </c>
      <c r="H457" s="85"/>
    </row>
    <row r="458" spans="1:9" hidden="1" x14ac:dyDescent="0.25">
      <c r="A458" s="28" t="str">
        <f>IF(Items!$B457="","",Items!$A457)</f>
        <v>3014260287061</v>
      </c>
      <c r="B458" s="28" t="str">
        <f>IF(Items!$B457="","",Items!$B457)</f>
        <v>Gillette Shaving Sticks</v>
      </c>
      <c r="C458" s="32">
        <f>IF($B458="","",Items!$G457+SUMIFS(PurQty,PurItem,$B458,PurDate,"&lt;="&amp;$D$2)-SUMIFS(SalQty,SalItem,$B458,SalDate,"&lt;="&amp;$D$2)-SUMIFS(WoQty,WoItem,$B458,WoDate,"&lt;="&amp;$D$2)+SUMIFS(AdjQty,AdjItem,$B458,AdjDate,"&lt;="&amp;$D$2)+SUMIFS(LinVarQty,LinItem,$B458,LinPosted,"YES",LinDate,"&lt;="&amp;$D$2,LinID,"&lt;&gt;"&amp;$B$2))</f>
        <v>0</v>
      </c>
      <c r="D458" s="84">
        <v>0</v>
      </c>
      <c r="E458" s="32">
        <f t="shared" si="14"/>
        <v>0</v>
      </c>
      <c r="F458" s="33">
        <f>IF($B458="","",Items!$I457)</f>
        <v>6.5250000000000004</v>
      </c>
      <c r="G458" s="33">
        <f t="shared" si="15"/>
        <v>0</v>
      </c>
      <c r="H458" s="85"/>
      <c r="I458">
        <f>16*3</f>
        <v>48</v>
      </c>
    </row>
    <row r="459" spans="1:9" hidden="1" x14ac:dyDescent="0.25">
      <c r="A459" s="28" t="str">
        <f>IF(Items!$B458="","",Items!$A458)</f>
        <v>5449000046598</v>
      </c>
      <c r="B459" s="28" t="str">
        <f>IF(Items!$B458="","",Items!$B458)</f>
        <v>Ginger Ale 200ml</v>
      </c>
      <c r="C459" s="32">
        <f>IF($B459="","",Items!$G458+SUMIFS(PurQty,PurItem,$B459,PurDate,"&lt;="&amp;$D$2)-SUMIFS(SalQty,SalItem,$B459,SalDate,"&lt;="&amp;$D$2)-SUMIFS(WoQty,WoItem,$B459,WoDate,"&lt;="&amp;$D$2)+SUMIFS(AdjQty,AdjItem,$B459,AdjDate,"&lt;="&amp;$D$2)+SUMIFS(LinVarQty,LinItem,$B459,LinPosted,"YES",LinDate,"&lt;="&amp;$D$2,LinID,"&lt;&gt;"&amp;$B$2))</f>
        <v>0</v>
      </c>
      <c r="D459" s="84">
        <v>0</v>
      </c>
      <c r="E459" s="32">
        <f t="shared" si="14"/>
        <v>0</v>
      </c>
      <c r="F459" s="33">
        <f>IF($B459="","",Items!$I458)</f>
        <v>9.7799999999999994</v>
      </c>
      <c r="G459" s="33">
        <f t="shared" si="15"/>
        <v>0</v>
      </c>
      <c r="H459" s="85"/>
    </row>
    <row r="460" spans="1:9" hidden="1" x14ac:dyDescent="0.25">
      <c r="A460" s="28" t="str">
        <f>IF(Items!$B459="","",Items!$A459)</f>
        <v>6007265001913</v>
      </c>
      <c r="B460" s="28" t="str">
        <f>IF(Items!$B459="","",Items!$B459)</f>
        <v>Ginger Biscuits 200g</v>
      </c>
      <c r="C460" s="32">
        <f>IF($B460="","",Items!$G459+SUMIFS(PurQty,PurItem,$B460,PurDate,"&lt;="&amp;$D$2)-SUMIFS(SalQty,SalItem,$B460,SalDate,"&lt;="&amp;$D$2)-SUMIFS(WoQty,WoItem,$B460,WoDate,"&lt;="&amp;$D$2)+SUMIFS(AdjQty,AdjItem,$B460,AdjDate,"&lt;="&amp;$D$2)+SUMIFS(LinVarQty,LinItem,$B460,LinPosted,"YES",LinDate,"&lt;="&amp;$D$2,LinID,"&lt;&gt;"&amp;$B$2))</f>
        <v>0</v>
      </c>
      <c r="D460" s="84">
        <v>0</v>
      </c>
      <c r="E460" s="32">
        <f t="shared" si="14"/>
        <v>0</v>
      </c>
      <c r="F460" s="33">
        <f>IF($B460="","",Items!$I459)</f>
        <v>16.305</v>
      </c>
      <c r="G460" s="33">
        <f t="shared" si="15"/>
        <v>0</v>
      </c>
      <c r="H460" s="85"/>
    </row>
    <row r="461" spans="1:9" hidden="1" x14ac:dyDescent="0.25">
      <c r="A461" s="28" t="str">
        <f>IF(Items!$B460="","",Items!$A460)</f>
        <v>7158008098147</v>
      </c>
      <c r="B461" s="28" t="str">
        <f>IF(Items!$B460="","",Items!$B460)</f>
        <v>Ginger Quality 350ml</v>
      </c>
      <c r="C461" s="32">
        <f>IF($B461="","",Items!$G460+SUMIFS(PurQty,PurItem,$B461,PurDate,"&lt;="&amp;$D$2)-SUMIFS(SalQty,SalItem,$B461,SalDate,"&lt;="&amp;$D$2)-SUMIFS(WoQty,WoItem,$B461,WoDate,"&lt;="&amp;$D$2)+SUMIFS(AdjQty,AdjItem,$B461,AdjDate,"&lt;="&amp;$D$2)+SUMIFS(LinVarQty,LinItem,$B461,LinPosted,"YES",LinDate,"&lt;="&amp;$D$2,LinID,"&lt;&gt;"&amp;$B$2))</f>
        <v>0</v>
      </c>
      <c r="D461" s="84">
        <v>0</v>
      </c>
      <c r="E461" s="32">
        <f t="shared" si="14"/>
        <v>0</v>
      </c>
      <c r="F461" s="33">
        <f>IF($B461="","",Items!$I460)</f>
        <v>9.7799999999999994</v>
      </c>
      <c r="G461" s="33">
        <f t="shared" si="15"/>
        <v>0</v>
      </c>
      <c r="H461" s="85"/>
    </row>
    <row r="462" spans="1:9" hidden="1" x14ac:dyDescent="0.25">
      <c r="A462" s="28" t="str">
        <f>IF(Items!$B461="","",Items!$A461)</f>
        <v>5449000061478</v>
      </c>
      <c r="B462" s="28" t="str">
        <f>IF(Items!$B461="","",Items!$B461)</f>
        <v>GINGERALE 330ML</v>
      </c>
      <c r="C462" s="32">
        <f>IF($B462="","",Items!$G461+SUMIFS(PurQty,PurItem,$B462,PurDate,"&lt;="&amp;$D$2)-SUMIFS(SalQty,SalItem,$B462,SalDate,"&lt;="&amp;$D$2)-SUMIFS(WoQty,WoItem,$B462,WoDate,"&lt;="&amp;$D$2)+SUMIFS(AdjQty,AdjItem,$B462,AdjDate,"&lt;="&amp;$D$2)+SUMIFS(LinVarQty,LinItem,$B462,LinPosted,"YES",LinDate,"&lt;="&amp;$D$2,LinID,"&lt;&gt;"&amp;$B$2))</f>
        <v>0</v>
      </c>
      <c r="D462" s="84">
        <v>0</v>
      </c>
      <c r="E462" s="32">
        <f t="shared" si="14"/>
        <v>0</v>
      </c>
      <c r="F462" s="33">
        <f>IF($B462="","",Items!$I461)</f>
        <v>13.0425</v>
      </c>
      <c r="G462" s="33">
        <f t="shared" si="15"/>
        <v>0</v>
      </c>
      <c r="H462" s="85"/>
    </row>
    <row r="463" spans="1:9" hidden="1" x14ac:dyDescent="0.25">
      <c r="A463" s="28" t="str">
        <f>IF(Items!$B462="","",Items!$A462)</f>
        <v>6001298000738</v>
      </c>
      <c r="B463" s="28" t="str">
        <f>IF(Items!$B462="","",Items!$B462)</f>
        <v>Glade Blooming Cherry 180ml</v>
      </c>
      <c r="C463" s="32">
        <f>IF($B463="","",Items!$G462+SUMIFS(PurQty,PurItem,$B463,PurDate,"&lt;="&amp;$D$2)-SUMIFS(SalQty,SalItem,$B463,SalDate,"&lt;="&amp;$D$2)-SUMIFS(WoQty,WoItem,$B463,WoDate,"&lt;="&amp;$D$2)+SUMIFS(AdjQty,AdjItem,$B463,AdjDate,"&lt;="&amp;$D$2)+SUMIFS(LinVarQty,LinItem,$B463,LinPosted,"YES",LinDate,"&lt;="&amp;$D$2,LinID,"&lt;&gt;"&amp;$B$2))</f>
        <v>0</v>
      </c>
      <c r="D463" s="84">
        <v>0</v>
      </c>
      <c r="E463" s="32">
        <f t="shared" si="14"/>
        <v>0</v>
      </c>
      <c r="F463" s="33">
        <f>IF($B463="","",Items!$I462)</f>
        <v>22.822500000000002</v>
      </c>
      <c r="G463" s="33">
        <f t="shared" si="15"/>
        <v>0</v>
      </c>
      <c r="H463" s="85"/>
    </row>
    <row r="464" spans="1:9" hidden="1" x14ac:dyDescent="0.25">
      <c r="A464" s="28" t="str">
        <f>IF(Items!$B463="","",Items!$A463)</f>
        <v>6001298001117</v>
      </c>
      <c r="B464" s="28" t="str">
        <f>IF(Items!$B463="","",Items!$B463)</f>
        <v>Glade Elegant Amber 180ml</v>
      </c>
      <c r="C464" s="32">
        <f>IF($B464="","",Items!$G463+SUMIFS(PurQty,PurItem,$B464,PurDate,"&lt;="&amp;$D$2)-SUMIFS(SalQty,SalItem,$B464,SalDate,"&lt;="&amp;$D$2)-SUMIFS(WoQty,WoItem,$B464,WoDate,"&lt;="&amp;$D$2)+SUMIFS(AdjQty,AdjItem,$B464,AdjDate,"&lt;="&amp;$D$2)+SUMIFS(LinVarQty,LinItem,$B464,LinPosted,"YES",LinDate,"&lt;="&amp;$D$2,LinID,"&lt;&gt;"&amp;$B$2))</f>
        <v>0</v>
      </c>
      <c r="D464" s="84">
        <v>0</v>
      </c>
      <c r="E464" s="32">
        <f t="shared" si="14"/>
        <v>0</v>
      </c>
      <c r="F464" s="33">
        <f>IF($B464="","",Items!$I463)</f>
        <v>22.822500000000002</v>
      </c>
      <c r="G464" s="33">
        <f t="shared" si="15"/>
        <v>0</v>
      </c>
      <c r="H464" s="85"/>
    </row>
    <row r="465" spans="1:8" hidden="1" x14ac:dyDescent="0.25">
      <c r="A465" s="28" t="str">
        <f>IF(Items!$B464="","",Items!$A464)</f>
        <v>6001298987114</v>
      </c>
      <c r="B465" s="28" t="str">
        <f>IF(Items!$B464="","",Items!$B464)</f>
        <v>Glade Ocean Escape180ml</v>
      </c>
      <c r="C465" s="32">
        <f>IF($B465="","",Items!$G464+SUMIFS(PurQty,PurItem,$B465,PurDate,"&lt;="&amp;$D$2)-SUMIFS(SalQty,SalItem,$B465,SalDate,"&lt;="&amp;$D$2)-SUMIFS(WoQty,WoItem,$B465,WoDate,"&lt;="&amp;$D$2)+SUMIFS(AdjQty,AdjItem,$B465,AdjDate,"&lt;="&amp;$D$2)+SUMIFS(LinVarQty,LinItem,$B465,LinPosted,"YES",LinDate,"&lt;="&amp;$D$2,LinID,"&lt;&gt;"&amp;$B$2))</f>
        <v>0</v>
      </c>
      <c r="D465" s="84">
        <v>0</v>
      </c>
      <c r="E465" s="32">
        <f t="shared" si="14"/>
        <v>0</v>
      </c>
      <c r="F465" s="33">
        <f>IF($B465="","",Items!$I464)</f>
        <v>22.822500000000002</v>
      </c>
      <c r="G465" s="33">
        <f t="shared" si="15"/>
        <v>0</v>
      </c>
      <c r="H465" s="85"/>
    </row>
    <row r="466" spans="1:8" hidden="1" x14ac:dyDescent="0.25">
      <c r="A466" s="28" t="str">
        <f>IF(Items!$B465="","",Items!$A465)</f>
        <v>6001298701772</v>
      </c>
      <c r="B466" s="28" t="str">
        <f>IF(Items!$B465="","",Items!$B465)</f>
        <v>Glade Sheer Vannila Embrace 180ml</v>
      </c>
      <c r="C466" s="32">
        <f>IF($B466="","",Items!$G465+SUMIFS(PurQty,PurItem,$B466,PurDate,"&lt;="&amp;$D$2)-SUMIFS(SalQty,SalItem,$B466,SalDate,"&lt;="&amp;$D$2)-SUMIFS(WoQty,WoItem,$B466,WoDate,"&lt;="&amp;$D$2)+SUMIFS(AdjQty,AdjItem,$B466,AdjDate,"&lt;="&amp;$D$2)+SUMIFS(LinVarQty,LinItem,$B466,LinPosted,"YES",LinDate,"&lt;="&amp;$D$2,LinID,"&lt;&gt;"&amp;$B$2))</f>
        <v>0</v>
      </c>
      <c r="D466" s="84">
        <v>0</v>
      </c>
      <c r="E466" s="32">
        <f t="shared" si="14"/>
        <v>0</v>
      </c>
      <c r="F466" s="33">
        <f>IF($B466="","",Items!$I465)</f>
        <v>19.567499999999999</v>
      </c>
      <c r="G466" s="33">
        <f t="shared" si="15"/>
        <v>0</v>
      </c>
      <c r="H466" s="85"/>
    </row>
    <row r="467" spans="1:8" hidden="1" x14ac:dyDescent="0.25">
      <c r="A467" s="28" t="str">
        <f>IF(Items!$B466="","",Items!$A466)</f>
        <v>0703625805806</v>
      </c>
      <c r="B467" s="28" t="str">
        <f>IF(Items!$B466="","",Items!$B466)</f>
        <v>Gloria Cookies 1kg</v>
      </c>
      <c r="C467" s="32">
        <f>IF($B467="","",Items!$G466+SUMIFS(PurQty,PurItem,$B467,PurDate,"&lt;="&amp;$D$2)-SUMIFS(SalQty,SalItem,$B467,SalDate,"&lt;="&amp;$D$2)-SUMIFS(WoQty,WoItem,$B467,WoDate,"&lt;="&amp;$D$2)+SUMIFS(AdjQty,AdjItem,$B467,AdjDate,"&lt;="&amp;$D$2)+SUMIFS(LinVarQty,LinItem,$B467,LinPosted,"YES",LinDate,"&lt;="&amp;$D$2,LinID,"&lt;&gt;"&amp;$B$2))</f>
        <v>0</v>
      </c>
      <c r="D467" s="84">
        <v>0</v>
      </c>
      <c r="E467" s="32">
        <f t="shared" si="14"/>
        <v>0</v>
      </c>
      <c r="F467" s="33">
        <f>IF($B467="","",Items!$I466)</f>
        <v>32.61</v>
      </c>
      <c r="G467" s="33">
        <f t="shared" si="15"/>
        <v>0</v>
      </c>
      <c r="H467" s="85"/>
    </row>
    <row r="468" spans="1:8" x14ac:dyDescent="0.25">
      <c r="A468" s="28" t="str">
        <f>IF(Items!$B467="","",Items!$A467)</f>
        <v>0703625806797</v>
      </c>
      <c r="B468" s="28" t="str">
        <f>IF(Items!$B467="","",Items!$B467)</f>
        <v>Gloria Munchies  Biscuits150g</v>
      </c>
      <c r="C468" s="32">
        <f>IF($B468="","",Items!$G467+SUMIFS(PurQty,PurItem,$B468,PurDate,"&lt;="&amp;$D$2)-SUMIFS(SalQty,SalItem,$B468,SalDate,"&lt;="&amp;$D$2)-SUMIFS(WoQty,WoItem,$B468,WoDate,"&lt;="&amp;$D$2)+SUMIFS(AdjQty,AdjItem,$B468,AdjDate,"&lt;="&amp;$D$2)+SUMIFS(LinVarQty,LinItem,$B468,LinPosted,"YES",LinDate,"&lt;="&amp;$D$2,LinID,"&lt;&gt;"&amp;$B$2))</f>
        <v>1</v>
      </c>
      <c r="D468" s="84">
        <v>0</v>
      </c>
      <c r="E468" s="32">
        <f t="shared" si="14"/>
        <v>-1</v>
      </c>
      <c r="F468" s="33">
        <f>IF($B468="","",Items!$I467)</f>
        <v>12.99</v>
      </c>
      <c r="G468" s="33">
        <f t="shared" si="15"/>
        <v>-12.99</v>
      </c>
      <c r="H468" s="85"/>
    </row>
    <row r="469" spans="1:8" hidden="1" x14ac:dyDescent="0.25">
      <c r="A469" s="28" t="str">
        <f>IF(Items!$B468="","",Items!$A468)</f>
        <v>6007421000217</v>
      </c>
      <c r="B469" s="28" t="str">
        <f>IF(Items!$B468="","",Items!$B468)</f>
        <v>Gloria S/Rasing Flour 2kg</v>
      </c>
      <c r="C469" s="32">
        <f>IF($B469="","",Items!$G468+SUMIFS(PurQty,PurItem,$B469,PurDate,"&lt;="&amp;$D$2)-SUMIFS(SalQty,SalItem,$B469,SalDate,"&lt;="&amp;$D$2)-SUMIFS(WoQty,WoItem,$B469,WoDate,"&lt;="&amp;$D$2)+SUMIFS(AdjQty,AdjItem,$B469,AdjDate,"&lt;="&amp;$D$2)+SUMIFS(LinVarQty,LinItem,$B469,LinPosted,"YES",LinDate,"&lt;="&amp;$D$2,LinID,"&lt;&gt;"&amp;$B$2))</f>
        <v>0</v>
      </c>
      <c r="D469" s="84">
        <v>0</v>
      </c>
      <c r="E469" s="32">
        <f t="shared" si="14"/>
        <v>0</v>
      </c>
      <c r="F469" s="33">
        <f>IF($B469="","",Items!$I468)</f>
        <v>37.5</v>
      </c>
      <c r="G469" s="33">
        <f t="shared" si="15"/>
        <v>0</v>
      </c>
      <c r="H469" s="85"/>
    </row>
    <row r="470" spans="1:8" hidden="1" x14ac:dyDescent="0.25">
      <c r="A470" s="28" t="str">
        <f>IF(Items!$B469="","",Items!$A469)</f>
        <v>6009658410043</v>
      </c>
      <c r="B470" s="28" t="str">
        <f>IF(Items!$B469="","",Items!$B469)</f>
        <v>Gold Remington Blue</v>
      </c>
      <c r="C470" s="32">
        <f>IF($B470="","",Items!$G469+SUMIFS(PurQty,PurItem,$B470,PurDate,"&lt;="&amp;$D$2)-SUMIFS(SalQty,SalItem,$B470,SalDate,"&lt;="&amp;$D$2)-SUMIFS(WoQty,WoItem,$B470,WoDate,"&lt;="&amp;$D$2)+SUMIFS(AdjQty,AdjItem,$B470,AdjDate,"&lt;="&amp;$D$2)+SUMIFS(LinVarQty,LinItem,$B470,LinPosted,"YES",LinDate,"&lt;="&amp;$D$2,LinID,"&lt;&gt;"&amp;$B$2))</f>
        <v>0</v>
      </c>
      <c r="D470" s="84">
        <v>0</v>
      </c>
      <c r="E470" s="32">
        <f t="shared" si="14"/>
        <v>0</v>
      </c>
      <c r="F470" s="33">
        <f>IF($B470="","",Items!$I469)</f>
        <v>13.0425</v>
      </c>
      <c r="G470" s="33">
        <f t="shared" si="15"/>
        <v>0</v>
      </c>
      <c r="H470" s="85"/>
    </row>
    <row r="471" spans="1:8" hidden="1" x14ac:dyDescent="0.25">
      <c r="A471" s="28" t="str">
        <f>IF(Items!$B470="","",Items!$A470)</f>
        <v>6009658410074</v>
      </c>
      <c r="B471" s="28" t="str">
        <f>IF(Items!$B470="","",Items!$B470)</f>
        <v>Gold Remington Green</v>
      </c>
      <c r="C471" s="32">
        <f>IF($B471="","",Items!$G470+SUMIFS(PurQty,PurItem,$B471,PurDate,"&lt;="&amp;$D$2)-SUMIFS(SalQty,SalItem,$B471,SalDate,"&lt;="&amp;$D$2)-SUMIFS(WoQty,WoItem,$B471,WoDate,"&lt;="&amp;$D$2)+SUMIFS(AdjQty,AdjItem,$B471,AdjDate,"&lt;="&amp;$D$2)+SUMIFS(LinVarQty,LinItem,$B471,LinPosted,"YES",LinDate,"&lt;="&amp;$D$2,LinID,"&lt;&gt;"&amp;$B$2))</f>
        <v>0</v>
      </c>
      <c r="D471" s="84">
        <v>0</v>
      </c>
      <c r="E471" s="32">
        <f t="shared" si="14"/>
        <v>0</v>
      </c>
      <c r="F471" s="33">
        <f>IF($B471="","",Items!$I470)</f>
        <v>13.0425</v>
      </c>
      <c r="G471" s="33">
        <f t="shared" si="15"/>
        <v>0</v>
      </c>
      <c r="H471" s="85"/>
    </row>
    <row r="472" spans="1:8" hidden="1" x14ac:dyDescent="0.25">
      <c r="A472" s="28" t="str">
        <f>IF(Items!$B471="","",Items!$A471)</f>
        <v>6009658410012</v>
      </c>
      <c r="B472" s="28" t="str">
        <f>IF(Items!$B471="","",Items!$B471)</f>
        <v>Gold Remington Red</v>
      </c>
      <c r="C472" s="32">
        <f>IF($B472="","",Items!$G471+SUMIFS(PurQty,PurItem,$B472,PurDate,"&lt;="&amp;$D$2)-SUMIFS(SalQty,SalItem,$B472,SalDate,"&lt;="&amp;$D$2)-SUMIFS(WoQty,WoItem,$B472,WoDate,"&lt;="&amp;$D$2)+SUMIFS(AdjQty,AdjItem,$B472,AdjDate,"&lt;="&amp;$D$2)+SUMIFS(LinVarQty,LinItem,$B472,LinPosted,"YES",LinDate,"&lt;="&amp;$D$2,LinID,"&lt;&gt;"&amp;$B$2))</f>
        <v>0</v>
      </c>
      <c r="D472" s="84">
        <v>0</v>
      </c>
      <c r="E472" s="32">
        <f t="shared" si="14"/>
        <v>0</v>
      </c>
      <c r="F472" s="33">
        <f>IF($B472="","",Items!$I471)</f>
        <v>13.0425</v>
      </c>
      <c r="G472" s="33">
        <f t="shared" si="15"/>
        <v>0</v>
      </c>
      <c r="H472" s="85"/>
    </row>
    <row r="473" spans="1:8" hidden="1" x14ac:dyDescent="0.25">
      <c r="A473" s="28" t="str">
        <f>IF(Items!$B472="","",Items!$A472)</f>
        <v>6009800620382</v>
      </c>
      <c r="B473" s="28" t="str">
        <f>IF(Items!$B472="","",Items!$B472)</f>
        <v>Golden Bitong Chili 20g</v>
      </c>
      <c r="C473" s="32">
        <f>IF($B473="","",Items!$G472+SUMIFS(PurQty,PurItem,$B473,PurDate,"&lt;="&amp;$D$2)-SUMIFS(SalQty,SalItem,$B473,SalDate,"&lt;="&amp;$D$2)-SUMIFS(WoQty,WoItem,$B473,WoDate,"&lt;="&amp;$D$2)+SUMIFS(AdjQty,AdjItem,$B473,AdjDate,"&lt;="&amp;$D$2)+SUMIFS(LinVarQty,LinItem,$B473,LinPosted,"YES",LinDate,"&lt;="&amp;$D$2,LinID,"&lt;&gt;"&amp;$B$2))</f>
        <v>0</v>
      </c>
      <c r="D473" s="84">
        <v>0</v>
      </c>
      <c r="E473" s="32">
        <f t="shared" si="14"/>
        <v>0</v>
      </c>
      <c r="F473" s="33">
        <f>IF($B473="","",Items!$I472)</f>
        <v>6.5250000000000004</v>
      </c>
      <c r="G473" s="33">
        <f t="shared" si="15"/>
        <v>0</v>
      </c>
      <c r="H473" s="85"/>
    </row>
    <row r="474" spans="1:8" hidden="1" x14ac:dyDescent="0.25">
      <c r="A474" s="28" t="str">
        <f>IF(Items!$B473="","",Items!$A473)</f>
        <v>6009834280156</v>
      </c>
      <c r="B474" s="28" t="str">
        <f>IF(Items!$B473="","",Items!$B473)</f>
        <v>Grand Fine Salt 2kg</v>
      </c>
      <c r="C474" s="32">
        <f>IF($B474="","",Items!$G473+SUMIFS(PurQty,PurItem,$B474,PurDate,"&lt;="&amp;$D$2)-SUMIFS(SalQty,SalItem,$B474,SalDate,"&lt;="&amp;$D$2)-SUMIFS(WoQty,WoItem,$B474,WoDate,"&lt;="&amp;$D$2)+SUMIFS(AdjQty,AdjItem,$B474,AdjDate,"&lt;="&amp;$D$2)+SUMIFS(LinVarQty,LinItem,$B474,LinPosted,"YES",LinDate,"&lt;="&amp;$D$2,LinID,"&lt;&gt;"&amp;$B$2))</f>
        <v>0</v>
      </c>
      <c r="D474" s="84">
        <v>0</v>
      </c>
      <c r="E474" s="32">
        <f t="shared" si="14"/>
        <v>0</v>
      </c>
      <c r="F474" s="33">
        <f>IF($B474="","",Items!$I473)</f>
        <v>18.75</v>
      </c>
      <c r="G474" s="33">
        <f t="shared" si="15"/>
        <v>0</v>
      </c>
      <c r="H474" s="85"/>
    </row>
    <row r="475" spans="1:8" x14ac:dyDescent="0.25">
      <c r="A475" s="28" t="str">
        <f>IF(Items!$B474="","",Items!$A474)</f>
        <v>60099983</v>
      </c>
      <c r="B475" s="28" t="str">
        <f>IF(Items!$B474="","",Items!$B474)</f>
        <v>Grand Pa Headache Powder</v>
      </c>
      <c r="C475" s="32">
        <f>IF($B475="","",Items!$G474+SUMIFS(PurQty,PurItem,$B475,PurDate,"&lt;="&amp;$D$2)-SUMIFS(SalQty,SalItem,$B475,SalDate,"&lt;="&amp;$D$2)-SUMIFS(WoQty,WoItem,$B475,WoDate,"&lt;="&amp;$D$2)+SUMIFS(AdjQty,AdjItem,$B475,AdjDate,"&lt;="&amp;$D$2)+SUMIFS(LinVarQty,LinItem,$B475,LinPosted,"YES",LinDate,"&lt;="&amp;$D$2,LinID,"&lt;&gt;"&amp;$B$2))</f>
        <v>13</v>
      </c>
      <c r="D475" s="84">
        <v>7</v>
      </c>
      <c r="E475" s="32">
        <f t="shared" si="14"/>
        <v>-6</v>
      </c>
      <c r="F475" s="33">
        <f>IF($B475="","",Items!$I474)</f>
        <v>3.75</v>
      </c>
      <c r="G475" s="33">
        <f t="shared" si="15"/>
        <v>-22.5</v>
      </c>
      <c r="H475" s="85"/>
    </row>
    <row r="476" spans="1:8" hidden="1" x14ac:dyDescent="0.25">
      <c r="A476" s="28" t="str">
        <f>IF(Items!$B475="","",Items!$A475)</f>
        <v>5449000341181</v>
      </c>
      <c r="B476" s="28" t="str">
        <f>IF(Items!$B475="","",Items!$B475)</f>
        <v>Grapetiser 300ml</v>
      </c>
      <c r="C476" s="32">
        <f>IF($B476="","",Items!$G475+SUMIFS(PurQty,PurItem,$B476,PurDate,"&lt;="&amp;$D$2)-SUMIFS(SalQty,SalItem,$B476,SalDate,"&lt;="&amp;$D$2)-SUMIFS(WoQty,WoItem,$B476,WoDate,"&lt;="&amp;$D$2)+SUMIFS(AdjQty,AdjItem,$B476,AdjDate,"&lt;="&amp;$D$2)+SUMIFS(LinVarQty,LinItem,$B476,LinPosted,"YES",LinDate,"&lt;="&amp;$D$2,LinID,"&lt;&gt;"&amp;$B$2))</f>
        <v>0</v>
      </c>
      <c r="D476" s="84">
        <v>0</v>
      </c>
      <c r="E476" s="32">
        <f t="shared" si="14"/>
        <v>0</v>
      </c>
      <c r="F476" s="33">
        <f>IF($B476="","",Items!$I475)</f>
        <v>16.237500000000001</v>
      </c>
      <c r="G476" s="33">
        <f t="shared" si="15"/>
        <v>0</v>
      </c>
      <c r="H476" s="85"/>
    </row>
    <row r="477" spans="1:8" hidden="1" x14ac:dyDescent="0.25">
      <c r="A477" s="28" t="str">
        <f>IF(Items!$B476="","",Items!$A476)</f>
        <v>6009633542202</v>
      </c>
      <c r="B477" s="28" t="str">
        <f>IF(Items!$B476="","",Items!$B476)</f>
        <v>Grays Throat Lozenges</v>
      </c>
      <c r="C477" s="32">
        <f>IF($B477="","",Items!$G476+SUMIFS(PurQty,PurItem,$B477,PurDate,"&lt;="&amp;$D$2)-SUMIFS(SalQty,SalItem,$B477,SalDate,"&lt;="&amp;$D$2)-SUMIFS(WoQty,WoItem,$B477,WoDate,"&lt;="&amp;$D$2)+SUMIFS(AdjQty,AdjItem,$B477,AdjDate,"&lt;="&amp;$D$2)+SUMIFS(LinVarQty,LinItem,$B477,LinPosted,"YES",LinDate,"&lt;="&amp;$D$2,LinID,"&lt;&gt;"&amp;$B$2))</f>
        <v>0</v>
      </c>
      <c r="D477" s="84">
        <v>0</v>
      </c>
      <c r="E477" s="32">
        <f t="shared" si="14"/>
        <v>0</v>
      </c>
      <c r="F477" s="33">
        <f>IF($B477="","",Items!$I476)</f>
        <v>7.5</v>
      </c>
      <c r="G477" s="33">
        <f t="shared" si="15"/>
        <v>0</v>
      </c>
      <c r="H477" s="85"/>
    </row>
    <row r="478" spans="1:8" hidden="1" x14ac:dyDescent="0.25">
      <c r="A478" s="28" t="str">
        <f>IF(Items!$B477="","",Items!$A477)</f>
        <v>A197</v>
      </c>
      <c r="B478" s="28" t="str">
        <f>IF(Items!$B477="","",Items!$B477)</f>
        <v>Green Bar Britewash 1kg</v>
      </c>
      <c r="C478" s="32">
        <f>IF($B478="","",Items!$G477+SUMIFS(PurQty,PurItem,$B478,PurDate,"&lt;="&amp;$D$2)-SUMIFS(SalQty,SalItem,$B478,SalDate,"&lt;="&amp;$D$2)-SUMIFS(WoQty,WoItem,$B478,WoDate,"&lt;="&amp;$D$2)+SUMIFS(AdjQty,AdjItem,$B478,AdjDate,"&lt;="&amp;$D$2)+SUMIFS(LinVarQty,LinItem,$B478,LinPosted,"YES",LinDate,"&lt;="&amp;$D$2,LinID,"&lt;&gt;"&amp;$B$2))</f>
        <v>4</v>
      </c>
      <c r="D478" s="84">
        <v>4</v>
      </c>
      <c r="E478" s="32">
        <f t="shared" si="14"/>
        <v>0</v>
      </c>
      <c r="F478" s="33">
        <f>IF($B478="","",Items!$I477)</f>
        <v>16.305</v>
      </c>
      <c r="G478" s="33">
        <f t="shared" si="15"/>
        <v>0</v>
      </c>
      <c r="H478" s="85"/>
    </row>
    <row r="479" spans="1:8" hidden="1" x14ac:dyDescent="0.25">
      <c r="A479" s="28" t="str">
        <f>IF(Items!$B478="","",Items!$A478)</f>
        <v>763236805886</v>
      </c>
      <c r="B479" s="28" t="str">
        <f>IF(Items!$B478="","",Items!$B478)</f>
        <v>Green Eaze Sunlight 500ml</v>
      </c>
      <c r="C479" s="32">
        <f>IF($B479="","",Items!$G478+SUMIFS(PurQty,PurItem,$B479,PurDate,"&lt;="&amp;$D$2)-SUMIFS(SalQty,SalItem,$B479,SalDate,"&lt;="&amp;$D$2)-SUMIFS(WoQty,WoItem,$B479,WoDate,"&lt;="&amp;$D$2)+SUMIFS(AdjQty,AdjItem,$B479,AdjDate,"&lt;="&amp;$D$2)+SUMIFS(LinVarQty,LinItem,$B479,LinPosted,"YES",LinDate,"&lt;="&amp;$D$2,LinID,"&lt;&gt;"&amp;$B$2))</f>
        <v>0</v>
      </c>
      <c r="D479" s="84">
        <v>0</v>
      </c>
      <c r="E479" s="32">
        <f t="shared" si="14"/>
        <v>0</v>
      </c>
      <c r="F479" s="33">
        <f>IF($B479="","",Items!$I478)</f>
        <v>16.305</v>
      </c>
      <c r="G479" s="33">
        <f t="shared" si="15"/>
        <v>0</v>
      </c>
      <c r="H479" s="85"/>
    </row>
    <row r="480" spans="1:8" x14ac:dyDescent="0.25">
      <c r="A480" s="28" t="str">
        <f>IF(Items!$B479="","",Items!$A479)</f>
        <v>6009800620344</v>
      </c>
      <c r="B480" s="28" t="str">
        <f>IF(Items!$B479="","",Items!$B479)</f>
        <v>Gregs Biltong Peri Peri 40g</v>
      </c>
      <c r="C480" s="32">
        <f>IF($B480="","",Items!$G479+SUMIFS(PurQty,PurItem,$B480,PurDate,"&lt;="&amp;$D$2)-SUMIFS(SalQty,SalItem,$B480,SalDate,"&lt;="&amp;$D$2)-SUMIFS(WoQty,WoItem,$B480,WoDate,"&lt;="&amp;$D$2)+SUMIFS(AdjQty,AdjItem,$B480,AdjDate,"&lt;="&amp;$D$2)+SUMIFS(LinVarQty,LinItem,$B480,LinPosted,"YES",LinDate,"&lt;="&amp;$D$2,LinID,"&lt;&gt;"&amp;$B$2))</f>
        <v>-2</v>
      </c>
      <c r="D480" s="84">
        <v>0</v>
      </c>
      <c r="E480" s="32">
        <f t="shared" si="14"/>
        <v>2</v>
      </c>
      <c r="F480" s="33">
        <f>IF($B480="","",Items!$I479)</f>
        <v>29.3475</v>
      </c>
      <c r="G480" s="33">
        <f t="shared" si="15"/>
        <v>58.695</v>
      </c>
      <c r="H480" s="85"/>
    </row>
    <row r="481" spans="1:8" x14ac:dyDescent="0.25">
      <c r="A481" s="28" t="str">
        <f>IF(Items!$B480="","",Items!$A480)</f>
        <v>60098006200320</v>
      </c>
      <c r="B481" s="28" t="str">
        <f>IF(Items!$B480="","",Items!$B480)</f>
        <v>Gregs Biltong Periperi 20g</v>
      </c>
      <c r="C481" s="32">
        <f>IF($B481="","",Items!$G480+SUMIFS(PurQty,PurItem,$B481,PurDate,"&lt;="&amp;$D$2)-SUMIFS(SalQty,SalItem,$B481,SalDate,"&lt;="&amp;$D$2)-SUMIFS(WoQty,WoItem,$B481,WoDate,"&lt;="&amp;$D$2)+SUMIFS(AdjQty,AdjItem,$B481,AdjDate,"&lt;="&amp;$D$2)+SUMIFS(LinVarQty,LinItem,$B481,LinPosted,"YES",LinDate,"&lt;="&amp;$D$2,LinID,"&lt;&gt;"&amp;$B$2))</f>
        <v>-5</v>
      </c>
      <c r="D481" s="84">
        <v>0</v>
      </c>
      <c r="E481" s="32">
        <f t="shared" si="14"/>
        <v>5</v>
      </c>
      <c r="F481" s="33">
        <f>IF($B481="","",Items!$I480)</f>
        <v>12.8</v>
      </c>
      <c r="G481" s="33">
        <f t="shared" si="15"/>
        <v>64</v>
      </c>
      <c r="H481" s="85"/>
    </row>
    <row r="482" spans="1:8" x14ac:dyDescent="0.25">
      <c r="A482" s="28" t="str">
        <f>IF(Items!$B481="","",Items!$A481)</f>
        <v>6009800620313</v>
      </c>
      <c r="B482" s="28" t="str">
        <f>IF(Items!$B481="","",Items!$B481)</f>
        <v>Gregs Biltong Salted 20g</v>
      </c>
      <c r="C482" s="32">
        <f>IF($B482="","",Items!$G481+SUMIFS(PurQty,PurItem,$B482,PurDate,"&lt;="&amp;$D$2)-SUMIFS(SalQty,SalItem,$B482,SalDate,"&lt;="&amp;$D$2)-SUMIFS(WoQty,WoItem,$B482,WoDate,"&lt;="&amp;$D$2)+SUMIFS(AdjQty,AdjItem,$B482,AdjDate,"&lt;="&amp;$D$2)+SUMIFS(LinVarQty,LinItem,$B482,LinPosted,"YES",LinDate,"&lt;="&amp;$D$2,LinID,"&lt;&gt;"&amp;$B$2))</f>
        <v>12</v>
      </c>
      <c r="D482" s="84">
        <v>4</v>
      </c>
      <c r="E482" s="32">
        <f t="shared" si="14"/>
        <v>-8</v>
      </c>
      <c r="F482" s="33">
        <f>IF($B482="","",Items!$I481)</f>
        <v>0.4</v>
      </c>
      <c r="G482" s="33">
        <f t="shared" si="15"/>
        <v>-3.2</v>
      </c>
      <c r="H482" s="85"/>
    </row>
    <row r="483" spans="1:8" hidden="1" x14ac:dyDescent="0.25">
      <c r="A483" s="28" t="str">
        <f>IF(Items!$B482="","",Items!$A482)</f>
        <v>6009800620337</v>
      </c>
      <c r="B483" s="28" t="str">
        <f>IF(Items!$B482="","",Items!$B482)</f>
        <v>Gregs Biltong Salted 40g</v>
      </c>
      <c r="C483" s="32">
        <f>IF($B483="","",Items!$G482+SUMIFS(PurQty,PurItem,$B483,PurDate,"&lt;="&amp;$D$2)-SUMIFS(SalQty,SalItem,$B483,SalDate,"&lt;="&amp;$D$2)-SUMIFS(WoQty,WoItem,$B483,WoDate,"&lt;="&amp;$D$2)+SUMIFS(AdjQty,AdjItem,$B483,AdjDate,"&lt;="&amp;$D$2)+SUMIFS(LinVarQty,LinItem,$B483,LinPosted,"YES",LinDate,"&lt;="&amp;$D$2,LinID,"&lt;&gt;"&amp;$B$2))</f>
        <v>0</v>
      </c>
      <c r="D483" s="84">
        <v>0</v>
      </c>
      <c r="E483" s="32">
        <f t="shared" si="14"/>
        <v>0</v>
      </c>
      <c r="F483" s="33">
        <f>IF($B483="","",Items!$I482)</f>
        <v>29.3475</v>
      </c>
      <c r="G483" s="33">
        <f t="shared" si="15"/>
        <v>0</v>
      </c>
      <c r="H483" s="85"/>
    </row>
    <row r="484" spans="1:8" hidden="1" x14ac:dyDescent="0.25">
      <c r="A484" s="28" t="str">
        <f>IF(Items!$B483="","",Items!$A483)</f>
        <v>6002282000956</v>
      </c>
      <c r="B484" s="28" t="str">
        <f>IF(Items!$B483="","",Items!$B483)</f>
        <v>Gud Oil Filter</v>
      </c>
      <c r="C484" s="32">
        <f>IF($B484="","",Items!$G483+SUMIFS(PurQty,PurItem,$B484,PurDate,"&lt;="&amp;$D$2)-SUMIFS(SalQty,SalItem,$B484,SalDate,"&lt;="&amp;$D$2)-SUMIFS(WoQty,WoItem,$B484,WoDate,"&lt;="&amp;$D$2)+SUMIFS(AdjQty,AdjItem,$B484,AdjDate,"&lt;="&amp;$D$2)+SUMIFS(LinVarQty,LinItem,$B484,LinPosted,"YES",LinDate,"&lt;="&amp;$D$2,LinID,"&lt;&gt;"&amp;$B$2))</f>
        <v>5</v>
      </c>
      <c r="D484" s="84">
        <v>5</v>
      </c>
      <c r="E484" s="32">
        <f t="shared" si="14"/>
        <v>0</v>
      </c>
      <c r="F484" s="33">
        <f>IF($B484="","",Items!$I483)</f>
        <v>55.432499999999997</v>
      </c>
      <c r="G484" s="33">
        <f t="shared" si="15"/>
        <v>0</v>
      </c>
      <c r="H484" s="85"/>
    </row>
    <row r="485" spans="1:8" hidden="1" x14ac:dyDescent="0.25">
      <c r="A485" s="28" t="str">
        <f>IF(Items!$B484="","",Items!$A484)</f>
        <v>6009711463917</v>
      </c>
      <c r="B485" s="28" t="str">
        <f>IF(Items!$B484="","",Items!$B484)</f>
        <v>H2go Purified Water 500mls</v>
      </c>
      <c r="C485" s="32">
        <f>IF($B485="","",Items!$G484+SUMIFS(PurQty,PurItem,$B485,PurDate,"&lt;="&amp;$D$2)-SUMIFS(SalQty,SalItem,$B485,SalDate,"&lt;="&amp;$D$2)-SUMIFS(WoQty,WoItem,$B485,WoDate,"&lt;="&amp;$D$2)+SUMIFS(AdjQty,AdjItem,$B485,AdjDate,"&lt;="&amp;$D$2)+SUMIFS(LinVarQty,LinItem,$B485,LinPosted,"YES",LinDate,"&lt;="&amp;$D$2,LinID,"&lt;&gt;"&amp;$B$2))</f>
        <v>0</v>
      </c>
      <c r="D485" s="84">
        <v>0</v>
      </c>
      <c r="E485" s="32">
        <f t="shared" si="14"/>
        <v>0</v>
      </c>
      <c r="F485" s="33">
        <f>IF($B485="","",Items!$I484)</f>
        <v>4.5674999999999999</v>
      </c>
      <c r="G485" s="33">
        <f t="shared" si="15"/>
        <v>0</v>
      </c>
      <c r="H485" s="85"/>
    </row>
    <row r="486" spans="1:8" hidden="1" x14ac:dyDescent="0.25">
      <c r="A486" s="28" t="str">
        <f>IF(Items!$B485="","",Items!$A485)</f>
        <v>A434</v>
      </c>
      <c r="B486" s="28" t="str">
        <f>IF(Items!$B485="","",Items!$B485)</f>
        <v>Halls Assrted</v>
      </c>
      <c r="C486" s="32">
        <f>IF($B486="","",Items!$G485+SUMIFS(PurQty,PurItem,$B486,PurDate,"&lt;="&amp;$D$2)-SUMIFS(SalQty,SalItem,$B486,SalDate,"&lt;="&amp;$D$2)-SUMIFS(WoQty,WoItem,$B486,WoDate,"&lt;="&amp;$D$2)+SUMIFS(AdjQty,AdjItem,$B486,AdjDate,"&lt;="&amp;$D$2)+SUMIFS(LinVarQty,LinItem,$B486,LinPosted,"YES",LinDate,"&lt;="&amp;$D$2,LinID,"&lt;&gt;"&amp;$B$2))</f>
        <v>0</v>
      </c>
      <c r="D486" s="84">
        <v>0</v>
      </c>
      <c r="E486" s="32">
        <f t="shared" si="14"/>
        <v>0</v>
      </c>
      <c r="F486" s="33">
        <f>IF($B486="","",Items!$I485)</f>
        <v>0.65249999999999997</v>
      </c>
      <c r="G486" s="33">
        <f t="shared" si="15"/>
        <v>0</v>
      </c>
      <c r="H486" s="85"/>
    </row>
    <row r="487" spans="1:8" hidden="1" x14ac:dyDescent="0.25">
      <c r="A487" s="28" t="str">
        <f>IF(Items!$B486="","",Items!$A486)</f>
        <v>60025265</v>
      </c>
      <c r="B487" s="28" t="str">
        <f>IF(Items!$B486="","",Items!$B486)</f>
        <v>Halls Cherry 33.5g</v>
      </c>
      <c r="C487" s="32">
        <f>IF($B487="","",Items!$G486+SUMIFS(PurQty,PurItem,$B487,PurDate,"&lt;="&amp;$D$2)-SUMIFS(SalQty,SalItem,$B487,SalDate,"&lt;="&amp;$D$2)-SUMIFS(WoQty,WoItem,$B487,WoDate,"&lt;="&amp;$D$2)+SUMIFS(AdjQty,AdjItem,$B487,AdjDate,"&lt;="&amp;$D$2)+SUMIFS(LinVarQty,LinItem,$B487,LinPosted,"YES",LinDate,"&lt;="&amp;$D$2,LinID,"&lt;&gt;"&amp;$B$2))</f>
        <v>0</v>
      </c>
      <c r="D487" s="84">
        <v>0</v>
      </c>
      <c r="E487" s="32">
        <f t="shared" si="14"/>
        <v>0</v>
      </c>
      <c r="F487" s="33">
        <f>IF($B487="","",Items!$I486)</f>
        <v>13.0425</v>
      </c>
      <c r="G487" s="33">
        <f t="shared" si="15"/>
        <v>0</v>
      </c>
      <c r="H487" s="85"/>
    </row>
    <row r="488" spans="1:8" hidden="1" x14ac:dyDescent="0.25">
      <c r="A488" s="28" t="str">
        <f>IF(Items!$B487="","",Items!$A487)</f>
        <v>60026125</v>
      </c>
      <c r="B488" s="28" t="str">
        <f>IF(Items!$B487="","",Items!$B487)</f>
        <v>Halls Fruit Explosion 33.5g</v>
      </c>
      <c r="C488" s="32">
        <f>IF($B488="","",Items!$G487+SUMIFS(PurQty,PurItem,$B488,PurDate,"&lt;="&amp;$D$2)-SUMIFS(SalQty,SalItem,$B488,SalDate,"&lt;="&amp;$D$2)-SUMIFS(WoQty,WoItem,$B488,WoDate,"&lt;="&amp;$D$2)+SUMIFS(AdjQty,AdjItem,$B488,AdjDate,"&lt;="&amp;$D$2)+SUMIFS(LinVarQty,LinItem,$B488,LinPosted,"YES",LinDate,"&lt;="&amp;$D$2,LinID,"&lt;&gt;"&amp;$B$2))</f>
        <v>0</v>
      </c>
      <c r="D488" s="84">
        <v>0</v>
      </c>
      <c r="E488" s="32">
        <f t="shared" si="14"/>
        <v>0</v>
      </c>
      <c r="F488" s="33">
        <f>IF($B488="","",Items!$I487)</f>
        <v>13.0425</v>
      </c>
      <c r="G488" s="33">
        <f t="shared" si="15"/>
        <v>0</v>
      </c>
      <c r="H488" s="85"/>
    </row>
    <row r="489" spans="1:8" hidden="1" x14ac:dyDescent="0.25">
      <c r="A489" s="28" t="str">
        <f>IF(Items!$B488="","",Items!$A488)</f>
        <v>60025258</v>
      </c>
      <c r="B489" s="28" t="str">
        <f>IF(Items!$B488="","",Items!$B488)</f>
        <v>Halls Ice Blue 33.5g</v>
      </c>
      <c r="C489" s="32">
        <f>IF($B489="","",Items!$G488+SUMIFS(PurQty,PurItem,$B489,PurDate,"&lt;="&amp;$D$2)-SUMIFS(SalQty,SalItem,$B489,SalDate,"&lt;="&amp;$D$2)-SUMIFS(WoQty,WoItem,$B489,WoDate,"&lt;="&amp;$D$2)+SUMIFS(AdjQty,AdjItem,$B489,AdjDate,"&lt;="&amp;$D$2)+SUMIFS(LinVarQty,LinItem,$B489,LinPosted,"YES",LinDate,"&lt;="&amp;$D$2,LinID,"&lt;&gt;"&amp;$B$2))</f>
        <v>0</v>
      </c>
      <c r="D489" s="84">
        <v>0</v>
      </c>
      <c r="E489" s="32">
        <f t="shared" si="14"/>
        <v>0</v>
      </c>
      <c r="F489" s="33">
        <f>IF($B489="","",Items!$I488)</f>
        <v>13.0425</v>
      </c>
      <c r="G489" s="33">
        <f t="shared" si="15"/>
        <v>0</v>
      </c>
      <c r="H489" s="85"/>
    </row>
    <row r="490" spans="1:8" hidden="1" x14ac:dyDescent="0.25">
      <c r="A490" s="28" t="str">
        <f>IF(Items!$B489="","",Items!$A489)</f>
        <v>60025296</v>
      </c>
      <c r="B490" s="28" t="str">
        <f>IF(Items!$B489="","",Items!$B489)</f>
        <v>Halls Mentholyptus 33.5g</v>
      </c>
      <c r="C490" s="32">
        <f>IF($B490="","",Items!$G489+SUMIFS(PurQty,PurItem,$B490,PurDate,"&lt;="&amp;$D$2)-SUMIFS(SalQty,SalItem,$B490,SalDate,"&lt;="&amp;$D$2)-SUMIFS(WoQty,WoItem,$B490,WoDate,"&lt;="&amp;$D$2)+SUMIFS(AdjQty,AdjItem,$B490,AdjDate,"&lt;="&amp;$D$2)+SUMIFS(LinVarQty,LinItem,$B490,LinPosted,"YES",LinDate,"&lt;="&amp;$D$2,LinID,"&lt;&gt;"&amp;$B$2))</f>
        <v>0</v>
      </c>
      <c r="D490" s="84">
        <v>0</v>
      </c>
      <c r="E490" s="32">
        <f t="shared" si="14"/>
        <v>0</v>
      </c>
      <c r="F490" s="33">
        <f>IF($B490="","",Items!$I489)</f>
        <v>13.0425</v>
      </c>
      <c r="G490" s="33">
        <f t="shared" si="15"/>
        <v>0</v>
      </c>
      <c r="H490" s="85"/>
    </row>
    <row r="491" spans="1:8" hidden="1" x14ac:dyDescent="0.25">
      <c r="A491" s="28" t="str">
        <f>IF(Items!$B490="","",Items!$A490)</f>
        <v>60025272</v>
      </c>
      <c r="B491" s="28" t="str">
        <f>IF(Items!$B490="","",Items!$B490)</f>
        <v>Halls Xtra 33.5g</v>
      </c>
      <c r="C491" s="32">
        <f>IF($B491="","",Items!$G490+SUMIFS(PurQty,PurItem,$B491,PurDate,"&lt;="&amp;$D$2)-SUMIFS(SalQty,SalItem,$B491,SalDate,"&lt;="&amp;$D$2)-SUMIFS(WoQty,WoItem,$B491,WoDate,"&lt;="&amp;$D$2)+SUMIFS(AdjQty,AdjItem,$B491,AdjDate,"&lt;="&amp;$D$2)+SUMIFS(LinVarQty,LinItem,$B491,LinPosted,"YES",LinDate,"&lt;="&amp;$D$2,LinID,"&lt;&gt;"&amp;$B$2))</f>
        <v>0</v>
      </c>
      <c r="D491" s="84">
        <v>0</v>
      </c>
      <c r="E491" s="32">
        <f t="shared" si="14"/>
        <v>0</v>
      </c>
      <c r="F491" s="33">
        <f>IF($B491="","",Items!$I490)</f>
        <v>9.7799999999999994</v>
      </c>
      <c r="G491" s="33">
        <f t="shared" si="15"/>
        <v>0</v>
      </c>
      <c r="H491" s="85"/>
    </row>
    <row r="492" spans="1:8" hidden="1" x14ac:dyDescent="0.25">
      <c r="A492" s="28" t="str">
        <f>IF(Items!$B491="","",Items!$A491)</f>
        <v>700083632012</v>
      </c>
      <c r="B492" s="28" t="str">
        <f>IF(Items!$B491="","",Items!$B491)</f>
        <v>Hanawa Cheese And Onion100g</v>
      </c>
      <c r="C492" s="32">
        <f>IF($B492="","",Items!$G491+SUMIFS(PurQty,PurItem,$B492,PurDate,"&lt;="&amp;$D$2)-SUMIFS(SalQty,SalItem,$B492,SalDate,"&lt;="&amp;$D$2)-SUMIFS(WoQty,WoItem,$B492,WoDate,"&lt;="&amp;$D$2)+SUMIFS(AdjQty,AdjItem,$B492,AdjDate,"&lt;="&amp;$D$2)+SUMIFS(LinVarQty,LinItem,$B492,LinPosted,"YES",LinDate,"&lt;="&amp;$D$2,LinID,"&lt;&gt;"&amp;$B$2))</f>
        <v>0</v>
      </c>
      <c r="D492" s="84">
        <v>0</v>
      </c>
      <c r="E492" s="32">
        <f t="shared" si="14"/>
        <v>0</v>
      </c>
      <c r="F492" s="33">
        <f>IF($B492="","",Items!$I491)</f>
        <v>9.7799999999999994</v>
      </c>
      <c r="G492" s="33">
        <f t="shared" si="15"/>
        <v>0</v>
      </c>
      <c r="H492" s="85"/>
    </row>
    <row r="493" spans="1:8" hidden="1" x14ac:dyDescent="0.25">
      <c r="A493" s="28" t="str">
        <f>IF(Items!$B492="","",Items!$A492)</f>
        <v>700083631992</v>
      </c>
      <c r="B493" s="28" t="str">
        <f>IF(Items!$B492="","",Items!$B492)</f>
        <v>Hanawa Salt And Vinegar100g</v>
      </c>
      <c r="C493" s="32">
        <f>IF($B493="","",Items!$G492+SUMIFS(PurQty,PurItem,$B493,PurDate,"&lt;="&amp;$D$2)-SUMIFS(SalQty,SalItem,$B493,SalDate,"&lt;="&amp;$D$2)-SUMIFS(WoQty,WoItem,$B493,WoDate,"&lt;="&amp;$D$2)+SUMIFS(AdjQty,AdjItem,$B493,AdjDate,"&lt;="&amp;$D$2)+SUMIFS(LinVarQty,LinItem,$B493,LinPosted,"YES",LinDate,"&lt;="&amp;$D$2,LinID,"&lt;&gt;"&amp;$B$2))</f>
        <v>0</v>
      </c>
      <c r="D493" s="84">
        <v>0</v>
      </c>
      <c r="E493" s="32">
        <f t="shared" si="14"/>
        <v>0</v>
      </c>
      <c r="F493" s="33">
        <f>IF($B493="","",Items!$I492)</f>
        <v>9.7799999999999994</v>
      </c>
      <c r="G493" s="33">
        <f t="shared" si="15"/>
        <v>0</v>
      </c>
      <c r="H493" s="85"/>
    </row>
    <row r="494" spans="1:8" hidden="1" x14ac:dyDescent="0.25">
      <c r="A494" s="28" t="str">
        <f>IF(Items!$B493="","",Items!$A493)</f>
        <v>700083631985</v>
      </c>
      <c r="B494" s="28" t="str">
        <f>IF(Items!$B493="","",Items!$B493)</f>
        <v>Hanawa Tomato Sauce 100g</v>
      </c>
      <c r="C494" s="32">
        <f>IF($B494="","",Items!$G493+SUMIFS(PurQty,PurItem,$B494,PurDate,"&lt;="&amp;$D$2)-SUMIFS(SalQty,SalItem,$B494,SalDate,"&lt;="&amp;$D$2)-SUMIFS(WoQty,WoItem,$B494,WoDate,"&lt;="&amp;$D$2)+SUMIFS(AdjQty,AdjItem,$B494,AdjDate,"&lt;="&amp;$D$2)+SUMIFS(LinVarQty,LinItem,$B494,LinPosted,"YES",LinDate,"&lt;="&amp;$D$2,LinID,"&lt;&gt;"&amp;$B$2))</f>
        <v>0</v>
      </c>
      <c r="D494" s="84">
        <v>0</v>
      </c>
      <c r="E494" s="32">
        <f t="shared" si="14"/>
        <v>0</v>
      </c>
      <c r="F494" s="33">
        <f>IF($B494="","",Items!$I493)</f>
        <v>9.7799999999999994</v>
      </c>
      <c r="G494" s="33">
        <f t="shared" si="15"/>
        <v>0</v>
      </c>
      <c r="H494" s="85"/>
    </row>
    <row r="495" spans="1:8" hidden="1" x14ac:dyDescent="0.25">
      <c r="A495" s="28" t="str">
        <f>IF(Items!$B494="","",Items!$A494)</f>
        <v>6001087006057</v>
      </c>
      <c r="B495" s="28" t="str">
        <f>IF(Items!$B494="","",Items!$B494)</f>
        <v>Handy Andy Lave 750ml</v>
      </c>
      <c r="C495" s="32">
        <f>IF($B495="","",Items!$G494+SUMIFS(PurQty,PurItem,$B495,PurDate,"&lt;="&amp;$D$2)-SUMIFS(SalQty,SalItem,$B495,SalDate,"&lt;="&amp;$D$2)-SUMIFS(WoQty,WoItem,$B495,WoDate,"&lt;="&amp;$D$2)+SUMIFS(AdjQty,AdjItem,$B495,AdjDate,"&lt;="&amp;$D$2)+SUMIFS(LinVarQty,LinItem,$B495,LinPosted,"YES",LinDate,"&lt;="&amp;$D$2,LinID,"&lt;&gt;"&amp;$B$2))</f>
        <v>0</v>
      </c>
      <c r="D495" s="84">
        <v>0</v>
      </c>
      <c r="E495" s="32">
        <f t="shared" si="14"/>
        <v>0</v>
      </c>
      <c r="F495" s="33">
        <f>IF($B495="","",Items!$I494)</f>
        <v>32.61</v>
      </c>
      <c r="G495" s="33">
        <f t="shared" si="15"/>
        <v>0</v>
      </c>
      <c r="H495" s="85"/>
    </row>
    <row r="496" spans="1:8" hidden="1" x14ac:dyDescent="0.25">
      <c r="A496" s="28" t="str">
        <f>IF(Items!$B495="","",Items!$A495)</f>
        <v>6001087006095</v>
      </c>
      <c r="B496" s="28" t="str">
        <f>IF(Items!$B495="","",Items!$B495)</f>
        <v>Handy Andy Lem 750ml</v>
      </c>
      <c r="C496" s="32">
        <f>IF($B496="","",Items!$G495+SUMIFS(PurQty,PurItem,$B496,PurDate,"&lt;="&amp;$D$2)-SUMIFS(SalQty,SalItem,$B496,SalDate,"&lt;="&amp;$D$2)-SUMIFS(WoQty,WoItem,$B496,WoDate,"&lt;="&amp;$D$2)+SUMIFS(AdjQty,AdjItem,$B496,AdjDate,"&lt;="&amp;$D$2)+SUMIFS(LinVarQty,LinItem,$B496,LinPosted,"YES",LinDate,"&lt;="&amp;$D$2,LinID,"&lt;&gt;"&amp;$B$2))</f>
        <v>0</v>
      </c>
      <c r="D496" s="84">
        <v>0</v>
      </c>
      <c r="E496" s="32">
        <f t="shared" si="14"/>
        <v>0</v>
      </c>
      <c r="F496" s="33">
        <f>IF($B496="","",Items!$I495)</f>
        <v>32.61</v>
      </c>
      <c r="G496" s="33">
        <f t="shared" si="15"/>
        <v>0</v>
      </c>
      <c r="H496" s="85"/>
    </row>
    <row r="497" spans="1:8" hidden="1" x14ac:dyDescent="0.25">
      <c r="A497" s="28" t="str">
        <f>IF(Items!$B496="","",Items!$A496)</f>
        <v>6001106128647</v>
      </c>
      <c r="B497" s="28" t="str">
        <f>IF(Items!$B496="","",Items!$B496)</f>
        <v>Harpic Lavender Cleaning Gel 750ml</v>
      </c>
      <c r="C497" s="32">
        <f>IF($B497="","",Items!$G496+SUMIFS(PurQty,PurItem,$B497,PurDate,"&lt;="&amp;$D$2)-SUMIFS(SalQty,SalItem,$B497,SalDate,"&lt;="&amp;$D$2)-SUMIFS(WoQty,WoItem,$B497,WoDate,"&lt;="&amp;$D$2)+SUMIFS(AdjQty,AdjItem,$B497,AdjDate,"&lt;="&amp;$D$2)+SUMIFS(LinVarQty,LinItem,$B497,LinPosted,"YES",LinDate,"&lt;="&amp;$D$2,LinID,"&lt;&gt;"&amp;$B$2))</f>
        <v>0</v>
      </c>
      <c r="D497" s="84">
        <v>0</v>
      </c>
      <c r="E497" s="32">
        <f t="shared" si="14"/>
        <v>0</v>
      </c>
      <c r="F497" s="33">
        <f>IF($B497="","",Items!$I496)</f>
        <v>32.61</v>
      </c>
      <c r="G497" s="33">
        <f t="shared" si="15"/>
        <v>0</v>
      </c>
      <c r="H497" s="85"/>
    </row>
    <row r="498" spans="1:8" hidden="1" x14ac:dyDescent="0.25">
      <c r="A498" s="28" t="str">
        <f>IF(Items!$B497="","",Items!$A497)</f>
        <v>6001106102968</v>
      </c>
      <c r="B498" s="28" t="str">
        <f>IF(Items!$B497="","",Items!$B497)</f>
        <v>Harpic Liquid 500ml</v>
      </c>
      <c r="C498" s="32">
        <f>IF($B498="","",Items!$G497+SUMIFS(PurQty,PurItem,$B498,PurDate,"&lt;="&amp;$D$2)-SUMIFS(SalQty,SalItem,$B498,SalDate,"&lt;="&amp;$D$2)-SUMIFS(WoQty,WoItem,$B498,WoDate,"&lt;="&amp;$D$2)+SUMIFS(AdjQty,AdjItem,$B498,AdjDate,"&lt;="&amp;$D$2)+SUMIFS(LinVarQty,LinItem,$B498,LinPosted,"YES",LinDate,"&lt;="&amp;$D$2,LinID,"&lt;&gt;"&amp;$B$2))</f>
        <v>0</v>
      </c>
      <c r="D498" s="84">
        <v>0</v>
      </c>
      <c r="E498" s="32">
        <f t="shared" si="14"/>
        <v>0</v>
      </c>
      <c r="F498" s="33">
        <f>IF($B498="","",Items!$I497)</f>
        <v>24.78</v>
      </c>
      <c r="G498" s="33">
        <f t="shared" si="15"/>
        <v>0</v>
      </c>
      <c r="H498" s="85"/>
    </row>
    <row r="499" spans="1:8" hidden="1" x14ac:dyDescent="0.25">
      <c r="A499" s="28" t="str">
        <f>IF(Items!$B498="","",Items!$A498)</f>
        <v>HRLD</v>
      </c>
      <c r="B499" s="28" t="str">
        <f>IF(Items!$B498="","",Items!$B498)</f>
        <v>Herald</v>
      </c>
      <c r="C499" s="32">
        <f>IF($B499="","",Items!$G498+SUMIFS(PurQty,PurItem,$B499,PurDate,"&lt;="&amp;$D$2)-SUMIFS(SalQty,SalItem,$B499,SalDate,"&lt;="&amp;$D$2)-SUMIFS(WoQty,WoItem,$B499,WoDate,"&lt;="&amp;$D$2)+SUMIFS(AdjQty,AdjItem,$B499,AdjDate,"&lt;="&amp;$D$2)+SUMIFS(LinVarQty,LinItem,$B499,LinPosted,"YES",LinDate,"&lt;="&amp;$D$2,LinID,"&lt;&gt;"&amp;$B$2))</f>
        <v>0</v>
      </c>
      <c r="D499" s="84">
        <v>0</v>
      </c>
      <c r="E499" s="32">
        <f t="shared" si="14"/>
        <v>0</v>
      </c>
      <c r="F499" s="33">
        <f>IF($B499="","",Items!$I498)</f>
        <v>1.5</v>
      </c>
      <c r="G499" s="33">
        <f t="shared" si="15"/>
        <v>0</v>
      </c>
      <c r="H499" s="85"/>
    </row>
    <row r="500" spans="1:8" hidden="1" x14ac:dyDescent="0.25">
      <c r="A500" s="28" t="str">
        <f>IF(Items!$B499="","",Items!$A499)</f>
        <v>6009803780823</v>
      </c>
      <c r="B500" s="28" t="str">
        <f>IF(Items!$B499="","",Items!$B499)</f>
        <v>Herroz Meth Spirit 200ml</v>
      </c>
      <c r="C500" s="32">
        <f>IF($B500="","",Items!$G499+SUMIFS(PurQty,PurItem,$B500,PurDate,"&lt;="&amp;$D$2)-SUMIFS(SalQty,SalItem,$B500,SalDate,"&lt;="&amp;$D$2)-SUMIFS(WoQty,WoItem,$B500,WoDate,"&lt;="&amp;$D$2)+SUMIFS(AdjQty,AdjItem,$B500,AdjDate,"&lt;="&amp;$D$2)+SUMIFS(LinVarQty,LinItem,$B500,LinPosted,"YES",LinDate,"&lt;="&amp;$D$2,LinID,"&lt;&gt;"&amp;$B$2))</f>
        <v>0</v>
      </c>
      <c r="D500" s="84">
        <v>0</v>
      </c>
      <c r="E500" s="32">
        <f t="shared" si="14"/>
        <v>0</v>
      </c>
      <c r="F500" s="33">
        <f>IF($B500="","",Items!$I499)</f>
        <v>9.7799999999999994</v>
      </c>
      <c r="G500" s="33">
        <f t="shared" si="15"/>
        <v>0</v>
      </c>
      <c r="H500" s="85"/>
    </row>
    <row r="501" spans="1:8" hidden="1" x14ac:dyDescent="0.25">
      <c r="A501" s="28" t="str">
        <f>IF(Items!$B500="","",Items!$A500)</f>
        <v>6009803780847</v>
      </c>
      <c r="B501" s="28" t="str">
        <f>IF(Items!$B500="","",Items!$B500)</f>
        <v>Herroz Methylated Spirit</v>
      </c>
      <c r="C501" s="32">
        <f>IF($B501="","",Items!$G500+SUMIFS(PurQty,PurItem,$B501,PurDate,"&lt;="&amp;$D$2)-SUMIFS(SalQty,SalItem,$B501,SalDate,"&lt;="&amp;$D$2)-SUMIFS(WoQty,WoItem,$B501,WoDate,"&lt;="&amp;$D$2)+SUMIFS(AdjQty,AdjItem,$B501,AdjDate,"&lt;="&amp;$D$2)+SUMIFS(LinVarQty,LinItem,$B501,LinPosted,"YES",LinDate,"&lt;="&amp;$D$2,LinID,"&lt;&gt;"&amp;$B$2))</f>
        <v>7</v>
      </c>
      <c r="D501" s="84">
        <v>7</v>
      </c>
      <c r="E501" s="32">
        <f t="shared" si="14"/>
        <v>0</v>
      </c>
      <c r="F501" s="33">
        <f>IF($B501="","",Items!$I500)</f>
        <v>9.7799999999999994</v>
      </c>
      <c r="G501" s="33">
        <f t="shared" si="15"/>
        <v>0</v>
      </c>
      <c r="H501" s="85"/>
    </row>
    <row r="502" spans="1:8" hidden="1" x14ac:dyDescent="0.25">
      <c r="A502" s="28" t="str">
        <f>IF(Items!$B501="","",Items!$A501)</f>
        <v>3760071020020</v>
      </c>
      <c r="B502" s="28" t="str">
        <f>IF(Items!$B501="","",Items!$B501)</f>
        <v>Home Sunshine Solar Lamp</v>
      </c>
      <c r="C502" s="32">
        <f>IF($B502="","",Items!$G501+SUMIFS(PurQty,PurItem,$B502,PurDate,"&lt;="&amp;$D$2)-SUMIFS(SalQty,SalItem,$B502,SalDate,"&lt;="&amp;$D$2)-SUMIFS(WoQty,WoItem,$B502,WoDate,"&lt;="&amp;$D$2)+SUMIFS(AdjQty,AdjItem,$B502,AdjDate,"&lt;="&amp;$D$2)+SUMIFS(LinVarQty,LinItem,$B502,LinPosted,"YES",LinDate,"&lt;="&amp;$D$2,LinID,"&lt;&gt;"&amp;$B$2))</f>
        <v>0</v>
      </c>
      <c r="D502" s="84">
        <v>0</v>
      </c>
      <c r="E502" s="32">
        <f t="shared" si="14"/>
        <v>0</v>
      </c>
      <c r="F502" s="33">
        <f>IF($B502="","",Items!$I501)</f>
        <v>1670.3025</v>
      </c>
      <c r="G502" s="33">
        <f t="shared" si="15"/>
        <v>0</v>
      </c>
      <c r="H502" s="85"/>
    </row>
    <row r="503" spans="1:8" hidden="1" x14ac:dyDescent="0.25">
      <c r="A503" s="28" t="str">
        <f>IF(Items!$B502="","",Items!$A502)</f>
        <v>6001068379101</v>
      </c>
      <c r="B503" s="28" t="str">
        <f>IF(Items!$B502="","",Items!$B502)</f>
        <v>Hot Chocolate 250g</v>
      </c>
      <c r="C503" s="32">
        <f>IF($B503="","",Items!$G502+SUMIFS(PurQty,PurItem,$B503,PurDate,"&lt;="&amp;$D$2)-SUMIFS(SalQty,SalItem,$B503,SalDate,"&lt;="&amp;$D$2)-SUMIFS(WoQty,WoItem,$B503,WoDate,"&lt;="&amp;$D$2)+SUMIFS(AdjQty,AdjItem,$B503,AdjDate,"&lt;="&amp;$D$2)+SUMIFS(LinVarQty,LinItem,$B503,LinPosted,"YES",LinDate,"&lt;="&amp;$D$2,LinID,"&lt;&gt;"&amp;$B$2))</f>
        <v>0</v>
      </c>
      <c r="D503" s="84">
        <v>0</v>
      </c>
      <c r="E503" s="32">
        <f t="shared" si="14"/>
        <v>0</v>
      </c>
      <c r="F503" s="33">
        <f>IF($B503="","",Items!$I502)</f>
        <v>51.945</v>
      </c>
      <c r="G503" s="33">
        <f t="shared" si="15"/>
        <v>0</v>
      </c>
      <c r="H503" s="85"/>
    </row>
    <row r="504" spans="1:8" hidden="1" x14ac:dyDescent="0.25">
      <c r="A504" s="28" t="str">
        <f>IF(Items!$B503="","",Items!$A503)</f>
        <v>6001019907513</v>
      </c>
      <c r="B504" s="28" t="str">
        <f>IF(Items!$B503="","",Items!$B503)</f>
        <v>Huggies 3</v>
      </c>
      <c r="C504" s="32">
        <f>IF($B504="","",Items!$G503+SUMIFS(PurQty,PurItem,$B504,PurDate,"&lt;="&amp;$D$2)-SUMIFS(SalQty,SalItem,$B504,SalDate,"&lt;="&amp;$D$2)-SUMIFS(WoQty,WoItem,$B504,WoDate,"&lt;="&amp;$D$2)+SUMIFS(AdjQty,AdjItem,$B504,AdjDate,"&lt;="&amp;$D$2)+SUMIFS(LinVarQty,LinItem,$B504,LinPosted,"YES",LinDate,"&lt;="&amp;$D$2,LinID,"&lt;&gt;"&amp;$B$2))</f>
        <v>0</v>
      </c>
      <c r="D504" s="84">
        <v>0</v>
      </c>
      <c r="E504" s="32">
        <f t="shared" si="14"/>
        <v>0</v>
      </c>
      <c r="F504" s="33">
        <f>IF($B504="","",Items!$I503)</f>
        <v>9.8249999999999993</v>
      </c>
      <c r="G504" s="33">
        <f t="shared" si="15"/>
        <v>0</v>
      </c>
      <c r="H504" s="85"/>
    </row>
    <row r="505" spans="1:8" hidden="1" x14ac:dyDescent="0.25">
      <c r="A505" s="28" t="str">
        <f>IF(Items!$B504="","",Items!$A504)</f>
        <v>6009661380210</v>
      </c>
      <c r="B505" s="28" t="str">
        <f>IF(Items!$B504="","",Items!$B504)</f>
        <v>Huletts Brown Sugar 2kg</v>
      </c>
      <c r="C505" s="32">
        <f>IF($B505="","",Items!$G504+SUMIFS(PurQty,PurItem,$B505,PurDate,"&lt;="&amp;$D$2)-SUMIFS(SalQty,SalItem,$B505,SalDate,"&lt;="&amp;$D$2)-SUMIFS(WoQty,WoItem,$B505,WoDate,"&lt;="&amp;$D$2)+SUMIFS(AdjQty,AdjItem,$B505,AdjDate,"&lt;="&amp;$D$2)+SUMIFS(LinVarQty,LinItem,$B505,LinPosted,"YES",LinDate,"&lt;="&amp;$D$2,LinID,"&lt;&gt;"&amp;$B$2))</f>
        <v>0</v>
      </c>
      <c r="D505" s="84">
        <v>0</v>
      </c>
      <c r="E505" s="32">
        <f t="shared" si="14"/>
        <v>0</v>
      </c>
      <c r="F505" s="33">
        <f>IF($B505="","",Items!$I504)</f>
        <v>52.5</v>
      </c>
      <c r="G505" s="33">
        <f t="shared" si="15"/>
        <v>0</v>
      </c>
      <c r="H505" s="85"/>
    </row>
    <row r="506" spans="1:8" hidden="1" x14ac:dyDescent="0.25">
      <c r="A506" s="28" t="str">
        <f>IF(Items!$B505="","",Items!$A505)</f>
        <v>6009888499009</v>
      </c>
      <c r="B506" s="28" t="str">
        <f>IF(Items!$B505="","",Items!$B505)</f>
        <v>HYDRO BOOST 5L</v>
      </c>
      <c r="C506" s="32">
        <f>IF($B506="","",Items!$G505+SUMIFS(PurQty,PurItem,$B506,PurDate,"&lt;="&amp;$D$2)-SUMIFS(SalQty,SalItem,$B506,SalDate,"&lt;="&amp;$D$2)-SUMIFS(WoQty,WoItem,$B506,WoDate,"&lt;="&amp;$D$2)+SUMIFS(AdjQty,AdjItem,$B506,AdjDate,"&lt;="&amp;$D$2)+SUMIFS(LinVarQty,LinItem,$B506,LinPosted,"YES",LinDate,"&lt;="&amp;$D$2,LinID,"&lt;&gt;"&amp;$B$2))</f>
        <v>0</v>
      </c>
      <c r="D506" s="84">
        <v>0</v>
      </c>
      <c r="E506" s="32">
        <f t="shared" si="14"/>
        <v>0</v>
      </c>
      <c r="F506" s="33">
        <f>IF($B506="","",Items!$I505)</f>
        <v>25.9725</v>
      </c>
      <c r="G506" s="33">
        <f t="shared" si="15"/>
        <v>0</v>
      </c>
      <c r="H506" s="85"/>
    </row>
    <row r="507" spans="1:8" hidden="1" x14ac:dyDescent="0.25">
      <c r="A507" s="28" t="str">
        <f>IF(Items!$B506="","",Items!$A506)</f>
        <v>0731882405606</v>
      </c>
      <c r="B507" s="28" t="str">
        <f>IF(Items!$B506="","",Items!$B506)</f>
        <v>Ideal White Rice 2kg</v>
      </c>
      <c r="C507" s="32">
        <f>IF($B507="","",Items!$G506+SUMIFS(PurQty,PurItem,$B507,PurDate,"&lt;="&amp;$D$2)-SUMIFS(SalQty,SalItem,$B507,SalDate,"&lt;="&amp;$D$2)-SUMIFS(WoQty,WoItem,$B507,WoDate,"&lt;="&amp;$D$2)+SUMIFS(AdjQty,AdjItem,$B507,AdjDate,"&lt;="&amp;$D$2)+SUMIFS(LinVarQty,LinItem,$B507,LinPosted,"YES",LinDate,"&lt;="&amp;$D$2,LinID,"&lt;&gt;"&amp;$B$2))</f>
        <v>0</v>
      </c>
      <c r="D507" s="84">
        <v>0</v>
      </c>
      <c r="E507" s="32">
        <f t="shared" si="14"/>
        <v>0</v>
      </c>
      <c r="F507" s="33">
        <f>IF($B507="","",Items!$I506)</f>
        <v>39.127499999999998</v>
      </c>
      <c r="G507" s="33">
        <f t="shared" si="15"/>
        <v>0</v>
      </c>
      <c r="H507" s="85"/>
    </row>
    <row r="508" spans="1:8" hidden="1" x14ac:dyDescent="0.25">
      <c r="A508" s="28" t="str">
        <f>IF(Items!$B507="","",Items!$A507)</f>
        <v>6007386013109</v>
      </c>
      <c r="B508" s="28" t="str">
        <f>IF(Items!$B507="","",Items!$B507)</f>
        <v>Image Soap  Fresh Aloe 300g</v>
      </c>
      <c r="C508" s="32">
        <f>IF($B508="","",Items!$G507+SUMIFS(PurQty,PurItem,$B508,PurDate,"&lt;="&amp;$D$2)-SUMIFS(SalQty,SalItem,$B508,SalDate,"&lt;="&amp;$D$2)-SUMIFS(WoQty,WoItem,$B508,WoDate,"&lt;="&amp;$D$2)+SUMIFS(AdjQty,AdjItem,$B508,AdjDate,"&lt;="&amp;$D$2)+SUMIFS(LinVarQty,LinItem,$B508,LinPosted,"YES",LinDate,"&lt;="&amp;$D$2,LinID,"&lt;&gt;"&amp;$B$2))</f>
        <v>0</v>
      </c>
      <c r="D508" s="84">
        <v>0</v>
      </c>
      <c r="E508" s="32">
        <f t="shared" si="14"/>
        <v>0</v>
      </c>
      <c r="F508" s="33">
        <f>IF($B508="","",Items!$I507)</f>
        <v>15</v>
      </c>
      <c r="G508" s="33">
        <f t="shared" si="15"/>
        <v>0</v>
      </c>
      <c r="H508" s="85"/>
    </row>
    <row r="509" spans="1:8" hidden="1" x14ac:dyDescent="0.25">
      <c r="A509" s="28" t="str">
        <f>IF(Items!$B508="","",Items!$A508)</f>
        <v>6007386013093</v>
      </c>
      <c r="B509" s="28" t="str">
        <f>IF(Items!$B508="","",Items!$B508)</f>
        <v>Image Soap  Rose 300g</v>
      </c>
      <c r="C509" s="32">
        <f>IF($B509="","",Items!$G508+SUMIFS(PurQty,PurItem,$B509,PurDate,"&lt;="&amp;$D$2)-SUMIFS(SalQty,SalItem,$B509,SalDate,"&lt;="&amp;$D$2)-SUMIFS(WoQty,WoItem,$B509,WoDate,"&lt;="&amp;$D$2)+SUMIFS(AdjQty,AdjItem,$B509,AdjDate,"&lt;="&amp;$D$2)+SUMIFS(LinVarQty,LinItem,$B509,LinPosted,"YES",LinDate,"&lt;="&amp;$D$2,LinID,"&lt;&gt;"&amp;$B$2))</f>
        <v>0</v>
      </c>
      <c r="D509" s="84">
        <v>0</v>
      </c>
      <c r="E509" s="32">
        <f t="shared" si="14"/>
        <v>0</v>
      </c>
      <c r="F509" s="33">
        <f>IF($B509="","",Items!$I508)</f>
        <v>15</v>
      </c>
      <c r="G509" s="33">
        <f t="shared" si="15"/>
        <v>0</v>
      </c>
      <c r="H509" s="85"/>
    </row>
    <row r="510" spans="1:8" x14ac:dyDescent="0.25">
      <c r="A510" s="28" t="str">
        <f>IF(Items!$B509="","",Items!$A509)</f>
        <v>6007552003903</v>
      </c>
      <c r="B510" s="28" t="str">
        <f>IF(Items!$B509="","",Items!$B509)</f>
        <v>Imperial Mints 50g</v>
      </c>
      <c r="C510" s="32">
        <f>IF($B510="","",Items!$G509+SUMIFS(PurQty,PurItem,$B510,PurDate,"&lt;="&amp;$D$2)-SUMIFS(SalQty,SalItem,$B510,SalDate,"&lt;="&amp;$D$2)-SUMIFS(WoQty,WoItem,$B510,WoDate,"&lt;="&amp;$D$2)+SUMIFS(AdjQty,AdjItem,$B510,AdjDate,"&lt;="&amp;$D$2)+SUMIFS(LinVarQty,LinItem,$B510,LinPosted,"YES",LinDate,"&lt;="&amp;$D$2,LinID,"&lt;&gt;"&amp;$B$2))</f>
        <v>19</v>
      </c>
      <c r="D510" s="84">
        <v>6</v>
      </c>
      <c r="E510" s="32">
        <f t="shared" si="14"/>
        <v>-13</v>
      </c>
      <c r="F510" s="33">
        <f>IF($B510="","",Items!$I509)</f>
        <v>9.7799999999999994</v>
      </c>
      <c r="G510" s="33">
        <f t="shared" si="15"/>
        <v>-127.13999999999999</v>
      </c>
      <c r="H510" s="85"/>
    </row>
    <row r="511" spans="1:8" hidden="1" x14ac:dyDescent="0.25">
      <c r="A511" s="28" t="str">
        <f>IF(Items!$B510="","",Items!$A510)</f>
        <v>6002058000036</v>
      </c>
      <c r="B511" s="28" t="str">
        <f>IF(Items!$B510="","",Items!$B510)</f>
        <v>Inecto Super Black</v>
      </c>
      <c r="C511" s="32">
        <f>IF($B511="","",Items!$G510+SUMIFS(PurQty,PurItem,$B511,PurDate,"&lt;="&amp;$D$2)-SUMIFS(SalQty,SalItem,$B511,SalDate,"&lt;="&amp;$D$2)-SUMIFS(WoQty,WoItem,$B511,WoDate,"&lt;="&amp;$D$2)+SUMIFS(AdjQty,AdjItem,$B511,AdjDate,"&lt;="&amp;$D$2)+SUMIFS(LinVarQty,LinItem,$B511,LinPosted,"YES",LinDate,"&lt;="&amp;$D$2,LinID,"&lt;&gt;"&amp;$B$2))</f>
        <v>0</v>
      </c>
      <c r="D511" s="84">
        <v>0</v>
      </c>
      <c r="E511" s="32">
        <f t="shared" si="14"/>
        <v>0</v>
      </c>
      <c r="F511" s="33">
        <f>IF($B511="","",Items!$I510)</f>
        <v>19.649999999999999</v>
      </c>
      <c r="G511" s="33">
        <f t="shared" si="15"/>
        <v>0</v>
      </c>
      <c r="H511" s="85"/>
    </row>
    <row r="512" spans="1:8" hidden="1" x14ac:dyDescent="0.25">
      <c r="A512" s="28" t="str">
        <f>IF(Items!$B511="","",Items!$A511)</f>
        <v>6009523606557</v>
      </c>
      <c r="B512" s="28" t="str">
        <f>IF(Items!$B511="","",Items!$B511)</f>
        <v>Ingrams Camphor Herbal 450g</v>
      </c>
      <c r="C512" s="32">
        <f>IF($B512="","",Items!$G511+SUMIFS(PurQty,PurItem,$B512,PurDate,"&lt;="&amp;$D$2)-SUMIFS(SalQty,SalItem,$B512,SalDate,"&lt;="&amp;$D$2)-SUMIFS(WoQty,WoItem,$B512,WoDate,"&lt;="&amp;$D$2)+SUMIFS(AdjQty,AdjItem,$B512,AdjDate,"&lt;="&amp;$D$2)+SUMIFS(LinVarQty,LinItem,$B512,LinPosted,"YES",LinDate,"&lt;="&amp;$D$2,LinID,"&lt;&gt;"&amp;$B$2))</f>
        <v>0</v>
      </c>
      <c r="D512" s="84">
        <v>0</v>
      </c>
      <c r="E512" s="32">
        <f t="shared" si="14"/>
        <v>0</v>
      </c>
      <c r="F512" s="33">
        <f>IF($B512="","",Items!$I511)</f>
        <v>32.61</v>
      </c>
      <c r="G512" s="33">
        <f t="shared" si="15"/>
        <v>0</v>
      </c>
      <c r="H512" s="85"/>
    </row>
    <row r="513" spans="1:8" hidden="1" x14ac:dyDescent="0.25">
      <c r="A513" s="28" t="str">
        <f>IF(Items!$B512="","",Items!$A512)</f>
        <v>6009523606588</v>
      </c>
      <c r="B513" s="28" t="str">
        <f>IF(Items!$B512="","",Items!$B512)</f>
        <v>Ingrams Camphor Moisture Plus 450g</v>
      </c>
      <c r="C513" s="32">
        <f>IF($B513="","",Items!$G512+SUMIFS(PurQty,PurItem,$B513,PurDate,"&lt;="&amp;$D$2)-SUMIFS(SalQty,SalItem,$B513,SalDate,"&lt;="&amp;$D$2)-SUMIFS(WoQty,WoItem,$B513,WoDate,"&lt;="&amp;$D$2)+SUMIFS(AdjQty,AdjItem,$B513,AdjDate,"&lt;="&amp;$D$2)+SUMIFS(LinVarQty,LinItem,$B513,LinPosted,"YES",LinDate,"&lt;="&amp;$D$2,LinID,"&lt;&gt;"&amp;$B$2))</f>
        <v>0</v>
      </c>
      <c r="D513" s="84">
        <v>0</v>
      </c>
      <c r="E513" s="32">
        <f t="shared" si="14"/>
        <v>0</v>
      </c>
      <c r="F513" s="33">
        <f>IF($B513="","",Items!$I512)</f>
        <v>39.127499999999998</v>
      </c>
      <c r="G513" s="33">
        <f t="shared" si="15"/>
        <v>0</v>
      </c>
      <c r="H513" s="85"/>
    </row>
    <row r="514" spans="1:8" hidden="1" x14ac:dyDescent="0.25">
      <c r="A514" s="28" t="str">
        <f>IF(Items!$B513="","",Items!$A513)</f>
        <v>6009523606595</v>
      </c>
      <c r="B514" s="28" t="str">
        <f>IF(Items!$B513="","",Items!$B513)</f>
        <v>Ingrams Tissue Oil 450ml</v>
      </c>
      <c r="C514" s="32">
        <f>IF($B514="","",Items!$G513+SUMIFS(PurQty,PurItem,$B514,PurDate,"&lt;="&amp;$D$2)-SUMIFS(SalQty,SalItem,$B514,SalDate,"&lt;="&amp;$D$2)-SUMIFS(WoQty,WoItem,$B514,WoDate,"&lt;="&amp;$D$2)+SUMIFS(AdjQty,AdjItem,$B514,AdjDate,"&lt;="&amp;$D$2)+SUMIFS(LinVarQty,LinItem,$B514,LinPosted,"YES",LinDate,"&lt;="&amp;$D$2,LinID,"&lt;&gt;"&amp;$B$2))</f>
        <v>0</v>
      </c>
      <c r="D514" s="84">
        <v>0</v>
      </c>
      <c r="E514" s="32">
        <f t="shared" si="14"/>
        <v>0</v>
      </c>
      <c r="F514" s="33">
        <f>IF($B514="","",Items!$I513)</f>
        <v>48.914999999999999</v>
      </c>
      <c r="G514" s="33">
        <f t="shared" si="15"/>
        <v>0</v>
      </c>
      <c r="H514" s="85"/>
    </row>
    <row r="515" spans="1:8" hidden="1" x14ac:dyDescent="0.25">
      <c r="A515" s="28" t="str">
        <f>IF(Items!$B514="","",Items!$A514)</f>
        <v>6009644780082</v>
      </c>
      <c r="B515" s="28" t="str">
        <f>IF(Items!$B514="","",Items!$B514)</f>
        <v>Inkomaas 500ml</v>
      </c>
      <c r="C515" s="32">
        <f>IF($B515="","",Items!$G514+SUMIFS(PurQty,PurItem,$B515,PurDate,"&lt;="&amp;$D$2)-SUMIFS(SalQty,SalItem,$B515,SalDate,"&lt;="&amp;$D$2)-SUMIFS(WoQty,WoItem,$B515,WoDate,"&lt;="&amp;$D$2)+SUMIFS(AdjQty,AdjItem,$B515,AdjDate,"&lt;="&amp;$D$2)+SUMIFS(LinVarQty,LinItem,$B515,LinPosted,"YES",LinDate,"&lt;="&amp;$D$2,LinID,"&lt;&gt;"&amp;$B$2))</f>
        <v>0</v>
      </c>
      <c r="D515" s="84">
        <v>0</v>
      </c>
      <c r="E515" s="32">
        <f t="shared" si="14"/>
        <v>0</v>
      </c>
      <c r="F515" s="33">
        <f>IF($B515="","",Items!$I514)</f>
        <v>13.0425</v>
      </c>
      <c r="G515" s="33">
        <f t="shared" si="15"/>
        <v>0</v>
      </c>
      <c r="H515" s="85"/>
    </row>
    <row r="516" spans="1:8" hidden="1" x14ac:dyDescent="0.25">
      <c r="A516" s="28" t="str">
        <f>IF(Items!$B515="","",Items!$A515)</f>
        <v>6546356592515</v>
      </c>
      <c r="B516" s="28" t="str">
        <f>IF(Items!$B515="","",Items!$B515)</f>
        <v>Iphone D/Cable</v>
      </c>
      <c r="C516" s="32">
        <f>IF($B516="","",Items!$G515+SUMIFS(PurQty,PurItem,$B516,PurDate,"&lt;="&amp;$D$2)-SUMIFS(SalQty,SalItem,$B516,SalDate,"&lt;="&amp;$D$2)-SUMIFS(WoQty,WoItem,$B516,WoDate,"&lt;="&amp;$D$2)+SUMIFS(AdjQty,AdjItem,$B516,AdjDate,"&lt;="&amp;$D$2)+SUMIFS(LinVarQty,LinItem,$B516,LinPosted,"YES",LinDate,"&lt;="&amp;$D$2,LinID,"&lt;&gt;"&amp;$B$2))</f>
        <v>0</v>
      </c>
      <c r="D516" s="84">
        <v>0</v>
      </c>
      <c r="E516" s="32">
        <f t="shared" si="14"/>
        <v>0</v>
      </c>
      <c r="F516" s="33">
        <f>IF($B516="","",Items!$I515)</f>
        <v>52.177500000000002</v>
      </c>
      <c r="G516" s="33">
        <f t="shared" si="15"/>
        <v>0</v>
      </c>
      <c r="H516" s="85"/>
    </row>
    <row r="517" spans="1:8" hidden="1" x14ac:dyDescent="0.25">
      <c r="A517" s="28" t="str">
        <f>IF(Items!$B516="","",Items!$A516)</f>
        <v>6009603060699</v>
      </c>
      <c r="B517" s="28" t="str">
        <f>IF(Items!$B516="","",Items!$B516)</f>
        <v>Jade Green250g</v>
      </c>
      <c r="C517" s="32">
        <f>IF($B517="","",Items!$G516+SUMIFS(PurQty,PurItem,$B517,PurDate,"&lt;="&amp;$D$2)-SUMIFS(SalQty,SalItem,$B517,SalDate,"&lt;="&amp;$D$2)-SUMIFS(WoQty,WoItem,$B517,WoDate,"&lt;="&amp;$D$2)+SUMIFS(AdjQty,AdjItem,$B517,AdjDate,"&lt;="&amp;$D$2)+SUMIFS(LinVarQty,LinItem,$B517,LinPosted,"YES",LinDate,"&lt;="&amp;$D$2,LinID,"&lt;&gt;"&amp;$B$2))</f>
        <v>0</v>
      </c>
      <c r="D517" s="84">
        <v>0</v>
      </c>
      <c r="E517" s="32">
        <f t="shared" si="14"/>
        <v>0</v>
      </c>
      <c r="F517" s="33">
        <f>IF($B517="","",Items!$I516)</f>
        <v>12.99</v>
      </c>
      <c r="G517" s="33">
        <f t="shared" si="15"/>
        <v>0</v>
      </c>
      <c r="H517" s="85"/>
    </row>
    <row r="518" spans="1:8" hidden="1" x14ac:dyDescent="0.25">
      <c r="A518" s="28" t="str">
        <f>IF(Items!$B517="","",Items!$A517)</f>
        <v>6009603060736</v>
      </c>
      <c r="B518" s="28" t="str">
        <f>IF(Items!$B517="","",Items!$B517)</f>
        <v>Jade Pink 250g</v>
      </c>
      <c r="C518" s="32">
        <f>IF($B518="","",Items!$G517+SUMIFS(PurQty,PurItem,$B518,PurDate,"&lt;="&amp;$D$2)-SUMIFS(SalQty,SalItem,$B518,SalDate,"&lt;="&amp;$D$2)-SUMIFS(WoQty,WoItem,$B518,WoDate,"&lt;="&amp;$D$2)+SUMIFS(AdjQty,AdjItem,$B518,AdjDate,"&lt;="&amp;$D$2)+SUMIFS(LinVarQty,LinItem,$B518,LinPosted,"YES",LinDate,"&lt;="&amp;$D$2,LinID,"&lt;&gt;"&amp;$B$2))</f>
        <v>0</v>
      </c>
      <c r="D518" s="84">
        <v>0</v>
      </c>
      <c r="E518" s="32">
        <f t="shared" ref="E518:E581" si="16">IF(OR($B518="",$D518=""),"",$D518-$C518)</f>
        <v>0</v>
      </c>
      <c r="F518" s="33">
        <f>IF($B518="","",Items!$I517)</f>
        <v>12.99</v>
      </c>
      <c r="G518" s="33">
        <f t="shared" ref="G518:G581" si="17">IF($E518="","",$E518*$F518)</f>
        <v>0</v>
      </c>
      <c r="H518" s="85"/>
    </row>
    <row r="519" spans="1:8" hidden="1" x14ac:dyDescent="0.25">
      <c r="A519" s="28" t="str">
        <f>IF(Items!$B518="","",Items!$A518)</f>
        <v>6009603060675</v>
      </c>
      <c r="B519" s="28" t="str">
        <f>IF(Items!$B518="","",Items!$B518)</f>
        <v>Jade Purple</v>
      </c>
      <c r="C519" s="32">
        <f>IF($B519="","",Items!$G518+SUMIFS(PurQty,PurItem,$B519,PurDate,"&lt;="&amp;$D$2)-SUMIFS(SalQty,SalItem,$B519,SalDate,"&lt;="&amp;$D$2)-SUMIFS(WoQty,WoItem,$B519,WoDate,"&lt;="&amp;$D$2)+SUMIFS(AdjQty,AdjItem,$B519,AdjDate,"&lt;="&amp;$D$2)+SUMIFS(LinVarQty,LinItem,$B519,LinPosted,"YES",LinDate,"&lt;="&amp;$D$2,LinID,"&lt;&gt;"&amp;$B$2))</f>
        <v>0</v>
      </c>
      <c r="D519" s="84">
        <v>0</v>
      </c>
      <c r="E519" s="32">
        <f t="shared" si="16"/>
        <v>0</v>
      </c>
      <c r="F519" s="33">
        <f>IF($B519="","",Items!$I518)</f>
        <v>13.0425</v>
      </c>
      <c r="G519" s="33">
        <f t="shared" si="17"/>
        <v>0</v>
      </c>
      <c r="H519" s="85"/>
    </row>
    <row r="520" spans="1:8" hidden="1" x14ac:dyDescent="0.25">
      <c r="A520" s="28" t="str">
        <f>IF(Items!$B519="","",Items!$A519)</f>
        <v>6009603060750</v>
      </c>
      <c r="B520" s="28" t="str">
        <f>IF(Items!$B519="","",Items!$B519)</f>
        <v>Jade White</v>
      </c>
      <c r="C520" s="32">
        <f>IF($B520="","",Items!$G519+SUMIFS(PurQty,PurItem,$B520,PurDate,"&lt;="&amp;$D$2)-SUMIFS(SalQty,SalItem,$B520,SalDate,"&lt;="&amp;$D$2)-SUMIFS(WoQty,WoItem,$B520,WoDate,"&lt;="&amp;$D$2)+SUMIFS(AdjQty,AdjItem,$B520,AdjDate,"&lt;="&amp;$D$2)+SUMIFS(LinVarQty,LinItem,$B520,LinPosted,"YES",LinDate,"&lt;="&amp;$D$2,LinID,"&lt;&gt;"&amp;$B$2))</f>
        <v>0</v>
      </c>
      <c r="D520" s="84">
        <v>0</v>
      </c>
      <c r="E520" s="32">
        <f t="shared" si="16"/>
        <v>0</v>
      </c>
      <c r="F520" s="33">
        <f>IF($B520="","",Items!$I519)</f>
        <v>13.0425</v>
      </c>
      <c r="G520" s="33">
        <f t="shared" si="17"/>
        <v>0</v>
      </c>
      <c r="H520" s="85"/>
    </row>
    <row r="521" spans="1:8" hidden="1" x14ac:dyDescent="0.25">
      <c r="A521" s="28" t="str">
        <f>IF(Items!$B520="","",Items!$A520)</f>
        <v>8720608603442</v>
      </c>
      <c r="B521" s="28" t="str">
        <f>IF(Items!$B520="","",Items!$B520)</f>
        <v>Jko African Blend</v>
      </c>
      <c r="C521" s="32">
        <f>IF($B521="","",Items!$G520+SUMIFS(PurQty,PurItem,$B521,PurDate,"&lt;="&amp;$D$2)-SUMIFS(SalQty,SalItem,$B521,SalDate,"&lt;="&amp;$D$2)-SUMIFS(WoQty,WoItem,$B521,WoDate,"&lt;="&amp;$D$2)+SUMIFS(AdjQty,AdjItem,$B521,AdjDate,"&lt;="&amp;$D$2)+SUMIFS(LinVarQty,LinItem,$B521,LinPosted,"YES",LinDate,"&lt;="&amp;$D$2,LinID,"&lt;&gt;"&amp;$B$2))</f>
        <v>0</v>
      </c>
      <c r="D521" s="84">
        <v>0</v>
      </c>
      <c r="E521" s="32">
        <f t="shared" si="16"/>
        <v>0</v>
      </c>
      <c r="F521" s="33">
        <f>IF($B521="","",Items!$I520)</f>
        <v>42.39</v>
      </c>
      <c r="G521" s="33">
        <f t="shared" si="17"/>
        <v>0</v>
      </c>
      <c r="H521" s="85"/>
    </row>
    <row r="522" spans="1:8" hidden="1" x14ac:dyDescent="0.25">
      <c r="A522" s="28" t="str">
        <f>IF(Items!$B521="","",Items!$A521)</f>
        <v>6161106623662</v>
      </c>
      <c r="B522" s="28" t="str">
        <f>IF(Items!$B521="","",Items!$B521)</f>
        <v>JOJO 5L</v>
      </c>
      <c r="C522" s="32">
        <f>IF($B522="","",Items!$G521+SUMIFS(PurQty,PurItem,$B522,PurDate,"&lt;="&amp;$D$2)-SUMIFS(SalQty,SalItem,$B522,SalDate,"&lt;="&amp;$D$2)-SUMIFS(WoQty,WoItem,$B522,WoDate,"&lt;="&amp;$D$2)+SUMIFS(AdjQty,AdjItem,$B522,AdjDate,"&lt;="&amp;$D$2)+SUMIFS(LinVarQty,LinItem,$B522,LinPosted,"YES",LinDate,"&lt;="&amp;$D$2,LinID,"&lt;&gt;"&amp;$B$2))</f>
        <v>0</v>
      </c>
      <c r="D522" s="84">
        <v>0</v>
      </c>
      <c r="E522" s="32">
        <f t="shared" si="16"/>
        <v>0</v>
      </c>
      <c r="F522" s="33">
        <f>IF($B522="","",Items!$I521)</f>
        <v>22.725000000000001</v>
      </c>
      <c r="G522" s="33">
        <f t="shared" si="17"/>
        <v>0</v>
      </c>
      <c r="H522" s="85"/>
    </row>
    <row r="523" spans="1:8" hidden="1" x14ac:dyDescent="0.25">
      <c r="A523" s="28" t="str">
        <f>IF(Items!$B522="","",Items!$A522)</f>
        <v>6930213911777</v>
      </c>
      <c r="B523" s="28" t="str">
        <f>IF(Items!$B522="","",Items!$B522)</f>
        <v>Jojo Still Water 2L</v>
      </c>
      <c r="C523" s="32">
        <f>IF($B523="","",Items!$G522+SUMIFS(PurQty,PurItem,$B523,PurDate,"&lt;="&amp;$D$2)-SUMIFS(SalQty,SalItem,$B523,SalDate,"&lt;="&amp;$D$2)-SUMIFS(WoQty,WoItem,$B523,WoDate,"&lt;="&amp;$D$2)+SUMIFS(AdjQty,AdjItem,$B523,AdjDate,"&lt;="&amp;$D$2)+SUMIFS(LinVarQty,LinItem,$B523,LinPosted,"YES",LinDate,"&lt;="&amp;$D$2,LinID,"&lt;&gt;"&amp;$B$2))</f>
        <v>0</v>
      </c>
      <c r="D523" s="84">
        <v>0</v>
      </c>
      <c r="E523" s="32">
        <f t="shared" si="16"/>
        <v>0</v>
      </c>
      <c r="F523" s="33">
        <f>IF($B523="","",Items!$I522)</f>
        <v>13.0425</v>
      </c>
      <c r="G523" s="33">
        <f t="shared" si="17"/>
        <v>0</v>
      </c>
      <c r="H523" s="85"/>
    </row>
    <row r="524" spans="1:8" hidden="1" x14ac:dyDescent="0.25">
      <c r="A524" s="28" t="str">
        <f>IF(Items!$B523="","",Items!$A523)</f>
        <v>9787040119916</v>
      </c>
      <c r="B524" s="28" t="str">
        <f>IF(Items!$B523="","",Items!$B523)</f>
        <v>Jojo Still Water 500ml</v>
      </c>
      <c r="C524" s="32">
        <f>IF($B524="","",Items!$G523+SUMIFS(PurQty,PurItem,$B524,PurDate,"&lt;="&amp;$D$2)-SUMIFS(SalQty,SalItem,$B524,SalDate,"&lt;="&amp;$D$2)-SUMIFS(WoQty,WoItem,$B524,WoDate,"&lt;="&amp;$D$2)+SUMIFS(AdjQty,AdjItem,$B524,AdjDate,"&lt;="&amp;$D$2)+SUMIFS(LinVarQty,LinItem,$B524,LinPosted,"YES",LinDate,"&lt;="&amp;$D$2,LinID,"&lt;&gt;"&amp;$B$2))</f>
        <v>0</v>
      </c>
      <c r="D524" s="84">
        <v>0</v>
      </c>
      <c r="E524" s="32">
        <f t="shared" si="16"/>
        <v>0</v>
      </c>
      <c r="F524" s="33">
        <f>IF($B524="","",Items!$I523)</f>
        <v>4.5674999999999999</v>
      </c>
      <c r="G524" s="33">
        <f t="shared" si="17"/>
        <v>0</v>
      </c>
      <c r="H524" s="85"/>
    </row>
    <row r="525" spans="1:8" hidden="1" x14ac:dyDescent="0.25">
      <c r="A525" s="28" t="str">
        <f>IF(Items!$B524="","",Items!$A524)</f>
        <v>8720608603138</v>
      </c>
      <c r="B525" s="28" t="str">
        <f>IF(Items!$B524="","",Items!$B524)</f>
        <v>Joko  Strong Tea 20g</v>
      </c>
      <c r="C525" s="32">
        <f>IF($B525="","",Items!$G524+SUMIFS(PurQty,PurItem,$B525,PurDate,"&lt;="&amp;$D$2)-SUMIFS(SalQty,SalItem,$B525,SalDate,"&lt;="&amp;$D$2)-SUMIFS(WoQty,WoItem,$B525,WoDate,"&lt;="&amp;$D$2)+SUMIFS(AdjQty,AdjItem,$B525,AdjDate,"&lt;="&amp;$D$2)+SUMIFS(LinVarQty,LinItem,$B525,LinPosted,"YES",LinDate,"&lt;="&amp;$D$2,LinID,"&lt;&gt;"&amp;$B$2))</f>
        <v>14</v>
      </c>
      <c r="D525" s="84">
        <v>14</v>
      </c>
      <c r="E525" s="32">
        <f t="shared" si="16"/>
        <v>0</v>
      </c>
      <c r="F525" s="33">
        <f>IF($B525="","",Items!$I524)</f>
        <v>13.0425</v>
      </c>
      <c r="G525" s="33">
        <f t="shared" si="17"/>
        <v>0</v>
      </c>
      <c r="H525" s="85"/>
    </row>
    <row r="526" spans="1:8" hidden="1" x14ac:dyDescent="0.25">
      <c r="A526" s="28" t="str">
        <f>IF(Items!$B525="","",Items!$A525)</f>
        <v>6001089120843</v>
      </c>
      <c r="B526" s="28" t="str">
        <f>IF(Items!$B525="","",Items!$B525)</f>
        <v>Joko 250g</v>
      </c>
      <c r="C526" s="32">
        <f>IF($B526="","",Items!$G525+SUMIFS(PurQty,PurItem,$B526,PurDate,"&lt;="&amp;$D$2)-SUMIFS(SalQty,SalItem,$B526,SalDate,"&lt;="&amp;$D$2)-SUMIFS(WoQty,WoItem,$B526,WoDate,"&lt;="&amp;$D$2)+SUMIFS(AdjQty,AdjItem,$B526,AdjDate,"&lt;="&amp;$D$2)+SUMIFS(LinVarQty,LinItem,$B526,LinPosted,"YES",LinDate,"&lt;="&amp;$D$2,LinID,"&lt;&gt;"&amp;$B$2))</f>
        <v>0</v>
      </c>
      <c r="D526" s="84">
        <v>0</v>
      </c>
      <c r="E526" s="32">
        <f t="shared" si="16"/>
        <v>0</v>
      </c>
      <c r="F526" s="33">
        <f>IF($B526="","",Items!$I525)</f>
        <v>26.085000000000001</v>
      </c>
      <c r="G526" s="33">
        <f t="shared" si="17"/>
        <v>0</v>
      </c>
      <c r="H526" s="85"/>
    </row>
    <row r="527" spans="1:8" hidden="1" x14ac:dyDescent="0.25">
      <c r="A527" s="28" t="str">
        <f>IF(Items!$B526="","",Items!$A526)</f>
        <v>6001089020907</v>
      </c>
      <c r="B527" s="28" t="str">
        <f>IF(Items!$B526="","",Items!$B526)</f>
        <v>Joko Origional 150g</v>
      </c>
      <c r="C527" s="32">
        <f>IF($B527="","",Items!$G526+SUMIFS(PurQty,PurItem,$B527,PurDate,"&lt;="&amp;$D$2)-SUMIFS(SalQty,SalItem,$B527,SalDate,"&lt;="&amp;$D$2)-SUMIFS(WoQty,WoItem,$B527,WoDate,"&lt;="&amp;$D$2)+SUMIFS(AdjQty,AdjItem,$B527,AdjDate,"&lt;="&amp;$D$2)+SUMIFS(LinVarQty,LinItem,$B527,LinPosted,"YES",LinDate,"&lt;="&amp;$D$2,LinID,"&lt;&gt;"&amp;$B$2))</f>
        <v>0</v>
      </c>
      <c r="D527" s="84">
        <v>0</v>
      </c>
      <c r="E527" s="32">
        <f t="shared" si="16"/>
        <v>0</v>
      </c>
      <c r="F527" s="33">
        <f>IF($B527="","",Items!$I526)</f>
        <v>29.3475</v>
      </c>
      <c r="G527" s="33">
        <f t="shared" si="17"/>
        <v>0</v>
      </c>
      <c r="H527" s="85"/>
    </row>
    <row r="528" spans="1:8" hidden="1" x14ac:dyDescent="0.25">
      <c r="A528" s="28" t="str">
        <f>IF(Items!$B527="","",Items!$A527)</f>
        <v>6001089120942</v>
      </c>
      <c r="B528" s="28" t="str">
        <f>IF(Items!$B527="","",Items!$B527)</f>
        <v>Joko Tea Bags 50g</v>
      </c>
      <c r="C528" s="32">
        <f>IF($B528="","",Items!$G527+SUMIFS(PurQty,PurItem,$B528,PurDate,"&lt;="&amp;$D$2)-SUMIFS(SalQty,SalItem,$B528,SalDate,"&lt;="&amp;$D$2)-SUMIFS(WoQty,WoItem,$B528,WoDate,"&lt;="&amp;$D$2)+SUMIFS(AdjQty,AdjItem,$B528,AdjDate,"&lt;="&amp;$D$2)+SUMIFS(LinVarQty,LinItem,$B528,LinPosted,"YES",LinDate,"&lt;="&amp;$D$2,LinID,"&lt;&gt;"&amp;$B$2))</f>
        <v>0</v>
      </c>
      <c r="D528" s="84">
        <v>0</v>
      </c>
      <c r="E528" s="32">
        <f t="shared" si="16"/>
        <v>0</v>
      </c>
      <c r="F528" s="33">
        <f>IF($B528="","",Items!$I527)</f>
        <v>13.0425</v>
      </c>
      <c r="G528" s="33">
        <f t="shared" si="17"/>
        <v>0</v>
      </c>
      <c r="H528" s="85"/>
    </row>
    <row r="529" spans="1:8" hidden="1" x14ac:dyDescent="0.25">
      <c r="A529" s="28" t="str">
        <f>IF(Items!$B528="","",Items!$A528)</f>
        <v>8720608603428</v>
      </c>
      <c r="B529" s="28" t="str">
        <f>IF(Items!$B528="","",Items!$B528)</f>
        <v>JOKO TEABAGS 65G</v>
      </c>
      <c r="C529" s="32">
        <f>IF($B529="","",Items!$G528+SUMIFS(PurQty,PurItem,$B529,PurDate,"&lt;="&amp;$D$2)-SUMIFS(SalQty,SalItem,$B529,SalDate,"&lt;="&amp;$D$2)-SUMIFS(WoQty,WoItem,$B529,WoDate,"&lt;="&amp;$D$2)+SUMIFS(AdjQty,AdjItem,$B529,AdjDate,"&lt;="&amp;$D$2)+SUMIFS(LinVarQty,LinItem,$B529,LinPosted,"YES",LinDate,"&lt;="&amp;$D$2,LinID,"&lt;&gt;"&amp;$B$2))</f>
        <v>0</v>
      </c>
      <c r="D529" s="84">
        <v>0</v>
      </c>
      <c r="E529" s="32">
        <f t="shared" si="16"/>
        <v>0</v>
      </c>
      <c r="F529" s="33">
        <f>IF($B529="","",Items!$I528)</f>
        <v>22.822500000000002</v>
      </c>
      <c r="G529" s="33">
        <f t="shared" si="17"/>
        <v>0</v>
      </c>
      <c r="H529" s="85"/>
    </row>
    <row r="530" spans="1:8" hidden="1" x14ac:dyDescent="0.25">
      <c r="A530" s="28" t="str">
        <f>IF(Items!$B529="","",Items!$A529)</f>
        <v>6009881225025</v>
      </c>
      <c r="B530" s="28" t="str">
        <f>IF(Items!$B529="","",Items!$B529)</f>
        <v>Jumbo Beef 24g</v>
      </c>
      <c r="C530" s="32">
        <f>IF($B530="","",Items!$G529+SUMIFS(PurQty,PurItem,$B530,PurDate,"&lt;="&amp;$D$2)-SUMIFS(SalQty,SalItem,$B530,SalDate,"&lt;="&amp;$D$2)-SUMIFS(WoQty,WoItem,$B530,WoDate,"&lt;="&amp;$D$2)+SUMIFS(AdjQty,AdjItem,$B530,AdjDate,"&lt;="&amp;$D$2)+SUMIFS(LinVarQty,LinItem,$B530,LinPosted,"YES",LinDate,"&lt;="&amp;$D$2,LinID,"&lt;&gt;"&amp;$B$2))</f>
        <v>0</v>
      </c>
      <c r="D530" s="84">
        <v>0</v>
      </c>
      <c r="E530" s="32">
        <f t="shared" si="16"/>
        <v>0</v>
      </c>
      <c r="F530" s="33">
        <f>IF($B530="","",Items!$I529)</f>
        <v>1.3049999999999999</v>
      </c>
      <c r="G530" s="33">
        <f t="shared" si="17"/>
        <v>0</v>
      </c>
      <c r="H530" s="85"/>
    </row>
    <row r="531" spans="1:8" hidden="1" x14ac:dyDescent="0.25">
      <c r="A531" s="28" t="str">
        <f>IF(Items!$B530="","",Items!$A530)</f>
        <v>6009881225032</v>
      </c>
      <c r="B531" s="28" t="str">
        <f>IF(Items!$B530="","",Items!$B530)</f>
        <v>Jumbo Snacks 24g</v>
      </c>
      <c r="C531" s="32">
        <f>IF($B531="","",Items!$G530+SUMIFS(PurQty,PurItem,$B531,PurDate,"&lt;="&amp;$D$2)-SUMIFS(SalQty,SalItem,$B531,SalDate,"&lt;="&amp;$D$2)-SUMIFS(WoQty,WoItem,$B531,WoDate,"&lt;="&amp;$D$2)+SUMIFS(AdjQty,AdjItem,$B531,AdjDate,"&lt;="&amp;$D$2)+SUMIFS(LinVarQty,LinItem,$B531,LinPosted,"YES",LinDate,"&lt;="&amp;$D$2,LinID,"&lt;&gt;"&amp;$B$2))</f>
        <v>0</v>
      </c>
      <c r="D531" s="84">
        <v>0</v>
      </c>
      <c r="E531" s="32">
        <f t="shared" si="16"/>
        <v>0</v>
      </c>
      <c r="F531" s="33">
        <f>IF($B531="","",Items!$I530)</f>
        <v>1.3049999999999999</v>
      </c>
      <c r="G531" s="33">
        <f t="shared" si="17"/>
        <v>0</v>
      </c>
      <c r="H531" s="85"/>
    </row>
    <row r="532" spans="1:8" hidden="1" x14ac:dyDescent="0.25">
      <c r="A532" s="28" t="str">
        <f>IF(Items!$B531="","",Items!$A531)</f>
        <v>6454881504593</v>
      </c>
      <c r="B532" s="28" t="str">
        <f>IF(Items!$B531="","",Items!$B531)</f>
        <v>Kambucha Ass 500ml</v>
      </c>
      <c r="C532" s="32">
        <f>IF($B532="","",Items!$G531+SUMIFS(PurQty,PurItem,$B532,PurDate,"&lt;="&amp;$D$2)-SUMIFS(SalQty,SalItem,$B532,SalDate,"&lt;="&amp;$D$2)-SUMIFS(WoQty,WoItem,$B532,WoDate,"&lt;="&amp;$D$2)+SUMIFS(AdjQty,AdjItem,$B532,AdjDate,"&lt;="&amp;$D$2)+SUMIFS(LinVarQty,LinItem,$B532,LinPosted,"YES",LinDate,"&lt;="&amp;$D$2,LinID,"&lt;&gt;"&amp;$B$2))</f>
        <v>0</v>
      </c>
      <c r="D532" s="84">
        <v>0</v>
      </c>
      <c r="E532" s="32">
        <f t="shared" si="16"/>
        <v>0</v>
      </c>
      <c r="F532" s="33">
        <f>IF($B532="","",Items!$I531)</f>
        <v>12.99</v>
      </c>
      <c r="G532" s="33">
        <f t="shared" si="17"/>
        <v>0</v>
      </c>
      <c r="H532" s="85"/>
    </row>
    <row r="533" spans="1:8" hidden="1" x14ac:dyDescent="0.25">
      <c r="A533" s="28" t="str">
        <f>IF(Items!$B532="","",Items!$A532)</f>
        <v>6009812570897</v>
      </c>
      <c r="B533" s="28" t="str">
        <f>IF(Items!$B532="","",Items!$B532)</f>
        <v>Karinga Chilli Beef 50g</v>
      </c>
      <c r="C533" s="32">
        <f>IF($B533="","",Items!$G532+SUMIFS(PurQty,PurItem,$B533,PurDate,"&lt;="&amp;$D$2)-SUMIFS(SalQty,SalItem,$B533,SalDate,"&lt;="&amp;$D$2)-SUMIFS(WoQty,WoItem,$B533,WoDate,"&lt;="&amp;$D$2)+SUMIFS(AdjQty,AdjItem,$B533,AdjDate,"&lt;="&amp;$D$2)+SUMIFS(LinVarQty,LinItem,$B533,LinPosted,"YES",LinDate,"&lt;="&amp;$D$2,LinID,"&lt;&gt;"&amp;$B$2))</f>
        <v>0</v>
      </c>
      <c r="D533" s="84">
        <v>0</v>
      </c>
      <c r="E533" s="32">
        <f t="shared" si="16"/>
        <v>0</v>
      </c>
      <c r="F533" s="33">
        <f>IF($B533="","",Items!$I532)</f>
        <v>6.5250000000000004</v>
      </c>
      <c r="G533" s="33">
        <f t="shared" si="17"/>
        <v>0</v>
      </c>
      <c r="H533" s="85"/>
    </row>
    <row r="534" spans="1:8" hidden="1" x14ac:dyDescent="0.25">
      <c r="A534" s="28" t="str">
        <f>IF(Items!$B533="","",Items!$A533)</f>
        <v>6009812570828</v>
      </c>
      <c r="B534" s="28" t="str">
        <f>IF(Items!$B533="","",Items!$B533)</f>
        <v>Karinga Usavi  Beef Mix 50g</v>
      </c>
      <c r="C534" s="32">
        <f>IF($B534="","",Items!$G533+SUMIFS(PurQty,PurItem,$B534,PurDate,"&lt;="&amp;$D$2)-SUMIFS(SalQty,SalItem,$B534,SalDate,"&lt;="&amp;$D$2)-SUMIFS(WoQty,WoItem,$B534,WoDate,"&lt;="&amp;$D$2)+SUMIFS(AdjQty,AdjItem,$B534,AdjDate,"&lt;="&amp;$D$2)+SUMIFS(LinVarQty,LinItem,$B534,LinPosted,"YES",LinDate,"&lt;="&amp;$D$2,LinID,"&lt;&gt;"&amp;$B$2))</f>
        <v>0</v>
      </c>
      <c r="D534" s="84">
        <v>0</v>
      </c>
      <c r="E534" s="32">
        <f t="shared" si="16"/>
        <v>0</v>
      </c>
      <c r="F534" s="33">
        <f>IF($B534="","",Items!$I533)</f>
        <v>7.8224999999999998</v>
      </c>
      <c r="G534" s="33">
        <f t="shared" si="17"/>
        <v>0</v>
      </c>
      <c r="H534" s="85"/>
    </row>
    <row r="535" spans="1:8" hidden="1" x14ac:dyDescent="0.25">
      <c r="A535" s="28" t="str">
        <f>IF(Items!$B534="","",Items!$A534)</f>
        <v>6009812570835</v>
      </c>
      <c r="B535" s="28" t="str">
        <f>IF(Items!$B534="","",Items!$B534)</f>
        <v>Karinga Usavi  Chicken Mix 50g</v>
      </c>
      <c r="C535" s="32">
        <f>IF($B535="","",Items!$G534+SUMIFS(PurQty,PurItem,$B535,PurDate,"&lt;="&amp;$D$2)-SUMIFS(SalQty,SalItem,$B535,SalDate,"&lt;="&amp;$D$2)-SUMIFS(WoQty,WoItem,$B535,WoDate,"&lt;="&amp;$D$2)+SUMIFS(AdjQty,AdjItem,$B535,AdjDate,"&lt;="&amp;$D$2)+SUMIFS(LinVarQty,LinItem,$B535,LinPosted,"YES",LinDate,"&lt;="&amp;$D$2,LinID,"&lt;&gt;"&amp;$B$2))</f>
        <v>0</v>
      </c>
      <c r="D535" s="84">
        <v>0</v>
      </c>
      <c r="E535" s="32">
        <f t="shared" si="16"/>
        <v>0</v>
      </c>
      <c r="F535" s="33">
        <f>IF($B535="","",Items!$I534)</f>
        <v>6.5250000000000004</v>
      </c>
      <c r="G535" s="33">
        <f t="shared" si="17"/>
        <v>0</v>
      </c>
      <c r="H535" s="85"/>
    </row>
    <row r="536" spans="1:8" hidden="1" x14ac:dyDescent="0.25">
      <c r="A536" s="28" t="str">
        <f>IF(Items!$B535="","",Items!$A535)</f>
        <v>6001306000996</v>
      </c>
      <c r="B536" s="28" t="str">
        <f>IF(Items!$B535="","",Items!$B535)</f>
        <v>Kelloggs Corn Flakeskg</v>
      </c>
      <c r="C536" s="32">
        <f>IF($B536="","",Items!$G535+SUMIFS(PurQty,PurItem,$B536,PurDate,"&lt;="&amp;$D$2)-SUMIFS(SalQty,SalItem,$B536,SalDate,"&lt;="&amp;$D$2)-SUMIFS(WoQty,WoItem,$B536,WoDate,"&lt;="&amp;$D$2)+SUMIFS(AdjQty,AdjItem,$B536,AdjDate,"&lt;="&amp;$D$2)+SUMIFS(LinVarQty,LinItem,$B536,LinPosted,"YES",LinDate,"&lt;="&amp;$D$2,LinID,"&lt;&gt;"&amp;$B$2))</f>
        <v>0</v>
      </c>
      <c r="D536" s="84">
        <v>0</v>
      </c>
      <c r="E536" s="32">
        <f t="shared" si="16"/>
        <v>0</v>
      </c>
      <c r="F536" s="33">
        <f>IF($B536="","",Items!$I535)</f>
        <v>55.432499999999997</v>
      </c>
      <c r="G536" s="33">
        <f t="shared" si="17"/>
        <v>0</v>
      </c>
      <c r="H536" s="85"/>
    </row>
    <row r="537" spans="1:8" hidden="1" x14ac:dyDescent="0.25">
      <c r="A537" s="28" t="str">
        <f>IF(Items!$B536="","",Items!$A536)</f>
        <v>6001306002457</v>
      </c>
      <c r="B537" s="28" t="str">
        <f>IF(Items!$B536="","",Items!$B536)</f>
        <v>Kellogs Noodles Beef 70g</v>
      </c>
      <c r="C537" s="32">
        <f>IF($B537="","",Items!$G536+SUMIFS(PurQty,PurItem,$B537,PurDate,"&lt;="&amp;$D$2)-SUMIFS(SalQty,SalItem,$B537,SalDate,"&lt;="&amp;$D$2)-SUMIFS(WoQty,WoItem,$B537,WoDate,"&lt;="&amp;$D$2)+SUMIFS(AdjQty,AdjItem,$B537,AdjDate,"&lt;="&amp;$D$2)+SUMIFS(LinVarQty,LinItem,$B537,LinPosted,"YES",LinDate,"&lt;="&amp;$D$2,LinID,"&lt;&gt;"&amp;$B$2))</f>
        <v>0</v>
      </c>
      <c r="D537" s="84">
        <v>0</v>
      </c>
      <c r="E537" s="32">
        <f t="shared" si="16"/>
        <v>0</v>
      </c>
      <c r="F537" s="33">
        <f>IF($B537="","",Items!$I536)</f>
        <v>7.8224999999999998</v>
      </c>
      <c r="G537" s="33">
        <f t="shared" si="17"/>
        <v>0</v>
      </c>
      <c r="H537" s="85"/>
    </row>
    <row r="538" spans="1:8" hidden="1" x14ac:dyDescent="0.25">
      <c r="A538" s="28" t="str">
        <f>IF(Items!$B537="","",Items!$A537)</f>
        <v>6001306002440</v>
      </c>
      <c r="B538" s="28" t="str">
        <f>IF(Items!$B537="","",Items!$B537)</f>
        <v>Kellogs Noodles Chicken Flavuor 70g</v>
      </c>
      <c r="C538" s="32">
        <f>IF($B538="","",Items!$G537+SUMIFS(PurQty,PurItem,$B538,PurDate,"&lt;="&amp;$D$2)-SUMIFS(SalQty,SalItem,$B538,SalDate,"&lt;="&amp;$D$2)-SUMIFS(WoQty,WoItem,$B538,WoDate,"&lt;="&amp;$D$2)+SUMIFS(AdjQty,AdjItem,$B538,AdjDate,"&lt;="&amp;$D$2)+SUMIFS(LinVarQty,LinItem,$B538,LinPosted,"YES",LinDate,"&lt;="&amp;$D$2,LinID,"&lt;&gt;"&amp;$B$2))</f>
        <v>0</v>
      </c>
      <c r="D538" s="84">
        <v>0</v>
      </c>
      <c r="E538" s="32">
        <f t="shared" si="16"/>
        <v>0</v>
      </c>
      <c r="F538" s="33">
        <f>IF($B538="","",Items!$I537)</f>
        <v>7.8224999999999998</v>
      </c>
      <c r="G538" s="33">
        <f t="shared" si="17"/>
        <v>0</v>
      </c>
      <c r="H538" s="85"/>
    </row>
    <row r="539" spans="1:8" hidden="1" x14ac:dyDescent="0.25">
      <c r="A539" s="28" t="str">
        <f>IF(Items!$B538="","",Items!$A538)</f>
        <v>6009710890103</v>
      </c>
      <c r="B539" s="28" t="str">
        <f>IF(Items!$B538="","",Items!$B538)</f>
        <v>Kellogs Noodles D/Curry 70g</v>
      </c>
      <c r="C539" s="32">
        <f>IF($B539="","",Items!$G538+SUMIFS(PurQty,PurItem,$B539,PurDate,"&lt;="&amp;$D$2)-SUMIFS(SalQty,SalItem,$B539,SalDate,"&lt;="&amp;$D$2)-SUMIFS(WoQty,WoItem,$B539,WoDate,"&lt;="&amp;$D$2)+SUMIFS(AdjQty,AdjItem,$B539,AdjDate,"&lt;="&amp;$D$2)+SUMIFS(LinVarQty,LinItem,$B539,LinPosted,"YES",LinDate,"&lt;="&amp;$D$2,LinID,"&lt;&gt;"&amp;$B$2))</f>
        <v>0</v>
      </c>
      <c r="D539" s="84">
        <v>0</v>
      </c>
      <c r="E539" s="32">
        <f t="shared" si="16"/>
        <v>0</v>
      </c>
      <c r="F539" s="33">
        <f>IF($B539="","",Items!$I538)</f>
        <v>7.8224999999999998</v>
      </c>
      <c r="G539" s="33">
        <f t="shared" si="17"/>
        <v>0</v>
      </c>
      <c r="H539" s="85"/>
    </row>
    <row r="540" spans="1:8" hidden="1" x14ac:dyDescent="0.25">
      <c r="A540" s="28" t="str">
        <f>IF(Items!$B539="","",Items!$A539)</f>
        <v>6009803998006</v>
      </c>
      <c r="B540" s="28" t="str">
        <f>IF(Items!$B539="","",Items!$B539)</f>
        <v>Kellogs Noodles Hot&amp;spicy 70g</v>
      </c>
      <c r="C540" s="32">
        <f>IF($B540="","",Items!$G539+SUMIFS(PurQty,PurItem,$B540,PurDate,"&lt;="&amp;$D$2)-SUMIFS(SalQty,SalItem,$B540,SalDate,"&lt;="&amp;$D$2)-SUMIFS(WoQty,WoItem,$B540,WoDate,"&lt;="&amp;$D$2)+SUMIFS(AdjQty,AdjItem,$B540,AdjDate,"&lt;="&amp;$D$2)+SUMIFS(LinVarQty,LinItem,$B540,LinPosted,"YES",LinDate,"&lt;="&amp;$D$2,LinID,"&lt;&gt;"&amp;$B$2))</f>
        <v>0</v>
      </c>
      <c r="D540" s="84">
        <v>0</v>
      </c>
      <c r="E540" s="32">
        <f t="shared" si="16"/>
        <v>0</v>
      </c>
      <c r="F540" s="33">
        <f>IF($B540="","",Items!$I539)</f>
        <v>7.8224999999999998</v>
      </c>
      <c r="G540" s="33">
        <f t="shared" si="17"/>
        <v>0</v>
      </c>
      <c r="H540" s="85"/>
    </row>
    <row r="541" spans="1:8" hidden="1" x14ac:dyDescent="0.25">
      <c r="A541" s="28" t="str">
        <f>IF(Items!$B540="","",Items!$A540)</f>
        <v>6009644780518</v>
      </c>
      <c r="B541" s="28" t="str">
        <f>IF(Items!$B540="","",Items!$B540)</f>
        <v>Kershelmar Steri Milk 500ml</v>
      </c>
      <c r="C541" s="32">
        <f>IF($B541="","",Items!$G540+SUMIFS(PurQty,PurItem,$B541,PurDate,"&lt;="&amp;$D$2)-SUMIFS(SalQty,SalItem,$B541,SalDate,"&lt;="&amp;$D$2)-SUMIFS(WoQty,WoItem,$B541,WoDate,"&lt;="&amp;$D$2)+SUMIFS(AdjQty,AdjItem,$B541,AdjDate,"&lt;="&amp;$D$2)+SUMIFS(LinVarQty,LinItem,$B541,LinPosted,"YES",LinDate,"&lt;="&amp;$D$2,LinID,"&lt;&gt;"&amp;$B$2))</f>
        <v>0</v>
      </c>
      <c r="D541" s="84">
        <v>0</v>
      </c>
      <c r="E541" s="32">
        <f t="shared" si="16"/>
        <v>0</v>
      </c>
      <c r="F541" s="33">
        <f>IF($B541="","",Items!$I540)</f>
        <v>11.25</v>
      </c>
      <c r="G541" s="33">
        <f t="shared" si="17"/>
        <v>0</v>
      </c>
      <c r="H541" s="85"/>
    </row>
    <row r="542" spans="1:8" hidden="1" x14ac:dyDescent="0.25">
      <c r="A542" s="28" t="str">
        <f>IF(Items!$B541="","",Items!$A541)</f>
        <v>6975801566014</v>
      </c>
      <c r="B542" s="28" t="str">
        <f>IF(Items!$B541="","",Items!$B541)</f>
        <v>Kia Earphones</v>
      </c>
      <c r="C542" s="32">
        <f>IF($B542="","",Items!$G541+SUMIFS(PurQty,PurItem,$B542,PurDate,"&lt;="&amp;$D$2)-SUMIFS(SalQty,SalItem,$B542,SalDate,"&lt;="&amp;$D$2)-SUMIFS(WoQty,WoItem,$B542,WoDate,"&lt;="&amp;$D$2)+SUMIFS(AdjQty,AdjItem,$B542,AdjDate,"&lt;="&amp;$D$2)+SUMIFS(LinVarQty,LinItem,$B542,LinPosted,"YES",LinDate,"&lt;="&amp;$D$2,LinID,"&lt;&gt;"&amp;$B$2))</f>
        <v>0</v>
      </c>
      <c r="D542" s="84">
        <v>0</v>
      </c>
      <c r="E542" s="32">
        <f t="shared" si="16"/>
        <v>0</v>
      </c>
      <c r="F542" s="33">
        <f>IF($B542="","",Items!$I541)</f>
        <v>52.177500000000002</v>
      </c>
      <c r="G542" s="33">
        <f t="shared" si="17"/>
        <v>0</v>
      </c>
      <c r="H542" s="85"/>
    </row>
    <row r="543" spans="1:8" hidden="1" x14ac:dyDescent="0.25">
      <c r="A543" s="28" t="str">
        <f>IF(Items!$B542="","",Items!$A542)</f>
        <v>6008307000505</v>
      </c>
      <c r="B543" s="28" t="str">
        <f>IF(Items!$B542="","",Items!$B542)</f>
        <v>King Kurls 100g</v>
      </c>
      <c r="C543" s="32">
        <f>IF($B543="","",Items!$G542+SUMIFS(PurQty,PurItem,$B543,PurDate,"&lt;="&amp;$D$2)-SUMIFS(SalQty,SalItem,$B543,SalDate,"&lt;="&amp;$D$2)-SUMIFS(WoQty,WoItem,$B543,WoDate,"&lt;="&amp;$D$2)+SUMIFS(AdjQty,AdjItem,$B543,AdjDate,"&lt;="&amp;$D$2)+SUMIFS(LinVarQty,LinItem,$B543,LinPosted,"YES",LinDate,"&lt;="&amp;$D$2,LinID,"&lt;&gt;"&amp;$B$2))</f>
        <v>0</v>
      </c>
      <c r="D543" s="84">
        <v>0</v>
      </c>
      <c r="E543" s="32">
        <f t="shared" si="16"/>
        <v>0</v>
      </c>
      <c r="F543" s="33">
        <f>IF($B543="","",Items!$I542)</f>
        <v>9.7799999999999994</v>
      </c>
      <c r="G543" s="33">
        <f t="shared" si="17"/>
        <v>0</v>
      </c>
      <c r="H543" s="85"/>
    </row>
    <row r="544" spans="1:8" hidden="1" x14ac:dyDescent="0.25">
      <c r="A544" s="28" t="str">
        <f>IF(Items!$B543="","",Items!$A543)</f>
        <v>6005794000148</v>
      </c>
      <c r="B544" s="28" t="str">
        <f>IF(Items!$B543="","",Items!$B543)</f>
        <v>Kingsgate 20s</v>
      </c>
      <c r="C544" s="32">
        <f>IF($B544="","",Items!$G543+SUMIFS(PurQty,PurItem,$B544,PurDate,"&lt;="&amp;$D$2)-SUMIFS(SalQty,SalItem,$B544,SalDate,"&lt;="&amp;$D$2)-SUMIFS(WoQty,WoItem,$B544,WoDate,"&lt;="&amp;$D$2)+SUMIFS(AdjQty,AdjItem,$B544,AdjDate,"&lt;="&amp;$D$2)+SUMIFS(LinVarQty,LinItem,$B544,LinPosted,"YES",LinDate,"&lt;="&amp;$D$2,LinID,"&lt;&gt;"&amp;$B$2))</f>
        <v>0</v>
      </c>
      <c r="D544" s="84">
        <v>0</v>
      </c>
      <c r="E544" s="32">
        <f t="shared" si="16"/>
        <v>0</v>
      </c>
      <c r="F544" s="33">
        <f>IF($B544="","",Items!$I543)</f>
        <v>19.649999999999999</v>
      </c>
      <c r="G544" s="33">
        <f t="shared" si="17"/>
        <v>0</v>
      </c>
      <c r="H544" s="85"/>
    </row>
    <row r="545" spans="1:8" hidden="1" x14ac:dyDescent="0.25">
      <c r="A545" s="28" t="str">
        <f>IF(Items!$B544="","",Items!$A544)</f>
        <v>6001298959999</v>
      </c>
      <c r="B545" s="28" t="str">
        <f>IF(Items!$B544="","",Items!$B544)</f>
        <v>Kiwi Black Shoe Polish 50ml</v>
      </c>
      <c r="C545" s="32">
        <f>IF($B545="","",Items!$G544+SUMIFS(PurQty,PurItem,$B545,PurDate,"&lt;="&amp;$D$2)-SUMIFS(SalQty,SalItem,$B545,SalDate,"&lt;="&amp;$D$2)-SUMIFS(WoQty,WoItem,$B545,WoDate,"&lt;="&amp;$D$2)+SUMIFS(AdjQty,AdjItem,$B545,AdjDate,"&lt;="&amp;$D$2)+SUMIFS(LinVarQty,LinItem,$B545,LinPosted,"YES",LinDate,"&lt;="&amp;$D$2,LinID,"&lt;&gt;"&amp;$B$2))</f>
        <v>0</v>
      </c>
      <c r="D545" s="84">
        <v>0</v>
      </c>
      <c r="E545" s="32">
        <f t="shared" si="16"/>
        <v>0</v>
      </c>
      <c r="F545" s="33">
        <f>IF($B545="","",Items!$I544)</f>
        <v>16.305</v>
      </c>
      <c r="G545" s="33">
        <f t="shared" si="17"/>
        <v>0</v>
      </c>
      <c r="H545" s="85"/>
    </row>
    <row r="546" spans="1:8" hidden="1" x14ac:dyDescent="0.25">
      <c r="A546" s="28" t="str">
        <f>IF(Items!$B545="","",Items!$A545)</f>
        <v>6009888634950</v>
      </c>
      <c r="B546" s="28" t="str">
        <f>IF(Items!$B545="","",Items!$B545)</f>
        <v>Kiwi Mang  Strawbery Energy Drink 500ml</v>
      </c>
      <c r="C546" s="32">
        <f>IF($B546="","",Items!$G545+SUMIFS(PurQty,PurItem,$B546,PurDate,"&lt;="&amp;$D$2)-SUMIFS(SalQty,SalItem,$B546,SalDate,"&lt;="&amp;$D$2)-SUMIFS(WoQty,WoItem,$B546,WoDate,"&lt;="&amp;$D$2)+SUMIFS(AdjQty,AdjItem,$B546,AdjDate,"&lt;="&amp;$D$2)+SUMIFS(LinVarQty,LinItem,$B546,LinPosted,"YES",LinDate,"&lt;="&amp;$D$2,LinID,"&lt;&gt;"&amp;$B$2))</f>
        <v>0</v>
      </c>
      <c r="D546" s="84">
        <v>0</v>
      </c>
      <c r="E546" s="32">
        <f t="shared" si="16"/>
        <v>0</v>
      </c>
      <c r="F546" s="33">
        <f>IF($B546="","",Items!$I545)</f>
        <v>9.7799999999999994</v>
      </c>
      <c r="G546" s="33">
        <f t="shared" si="17"/>
        <v>0</v>
      </c>
      <c r="H546" s="85"/>
    </row>
    <row r="547" spans="1:8" hidden="1" x14ac:dyDescent="0.25">
      <c r="A547" s="28" t="str">
        <f>IF(Items!$B546="","",Items!$A546)</f>
        <v>6001298959982</v>
      </c>
      <c r="B547" s="28" t="str">
        <f>IF(Items!$B546="","",Items!$B546)</f>
        <v>Kiwi Shoe Polish Dark Brown 50ml</v>
      </c>
      <c r="C547" s="32">
        <f>IF($B547="","",Items!$G546+SUMIFS(PurQty,PurItem,$B547,PurDate,"&lt;="&amp;$D$2)-SUMIFS(SalQty,SalItem,$B547,SalDate,"&lt;="&amp;$D$2)-SUMIFS(WoQty,WoItem,$B547,WoDate,"&lt;="&amp;$D$2)+SUMIFS(AdjQty,AdjItem,$B547,AdjDate,"&lt;="&amp;$D$2)+SUMIFS(LinVarQty,LinItem,$B547,LinPosted,"YES",LinDate,"&lt;="&amp;$D$2,LinID,"&lt;&gt;"&amp;$B$2))</f>
        <v>0</v>
      </c>
      <c r="D547" s="84">
        <v>0</v>
      </c>
      <c r="E547" s="32">
        <f t="shared" si="16"/>
        <v>0</v>
      </c>
      <c r="F547" s="33">
        <f>IF($B547="","",Items!$I546)</f>
        <v>9.7799999999999994</v>
      </c>
      <c r="G547" s="33">
        <f t="shared" si="17"/>
        <v>0</v>
      </c>
      <c r="H547" s="85"/>
    </row>
    <row r="548" spans="1:8" x14ac:dyDescent="0.25">
      <c r="A548" s="28" t="str">
        <f>IF(Items!$B547="","",Items!$A547)</f>
        <v>6001298959944</v>
      </c>
      <c r="B548" s="28" t="str">
        <f>IF(Items!$B547="","",Items!$B547)</f>
        <v>Kiwi Toney Red Polish 50ml</v>
      </c>
      <c r="C548" s="32">
        <f>IF($B548="","",Items!$G547+SUMIFS(PurQty,PurItem,$B548,PurDate,"&lt;="&amp;$D$2)-SUMIFS(SalQty,SalItem,$B548,SalDate,"&lt;="&amp;$D$2)-SUMIFS(WoQty,WoItem,$B548,WoDate,"&lt;="&amp;$D$2)+SUMIFS(AdjQty,AdjItem,$B548,AdjDate,"&lt;="&amp;$D$2)+SUMIFS(LinVarQty,LinItem,$B548,LinPosted,"YES",LinDate,"&lt;="&amp;$D$2,LinID,"&lt;&gt;"&amp;$B$2))</f>
        <v>14</v>
      </c>
      <c r="D548" s="84">
        <v>16</v>
      </c>
      <c r="E548" s="32">
        <f t="shared" si="16"/>
        <v>2</v>
      </c>
      <c r="F548" s="33">
        <f>IF($B548="","",Items!$I547)</f>
        <v>13.0425</v>
      </c>
      <c r="G548" s="33">
        <f t="shared" si="17"/>
        <v>26.085000000000001</v>
      </c>
      <c r="H548" s="85"/>
    </row>
    <row r="549" spans="1:8" hidden="1" x14ac:dyDescent="0.25">
      <c r="A549" s="28" t="str">
        <f>IF(Items!$B548="","",Items!$A548)</f>
        <v>6009685470560</v>
      </c>
      <c r="B549" s="28" t="str">
        <f>IF(Items!$B548="","",Items!$B548)</f>
        <v>Knockout Liquid 2L</v>
      </c>
      <c r="C549" s="32">
        <f>IF($B549="","",Items!$G548+SUMIFS(PurQty,PurItem,$B549,PurDate,"&lt;="&amp;$D$2)-SUMIFS(SalQty,SalItem,$B549,SalDate,"&lt;="&amp;$D$2)-SUMIFS(WoQty,WoItem,$B549,WoDate,"&lt;="&amp;$D$2)+SUMIFS(AdjQty,AdjItem,$B549,AdjDate,"&lt;="&amp;$D$2)+SUMIFS(LinVarQty,LinItem,$B549,LinPosted,"YES",LinDate,"&lt;="&amp;$D$2,LinID,"&lt;&gt;"&amp;$B$2))</f>
        <v>0</v>
      </c>
      <c r="D549" s="84">
        <v>0</v>
      </c>
      <c r="E549" s="32">
        <f t="shared" si="16"/>
        <v>0</v>
      </c>
      <c r="F549" s="33">
        <f>IF($B549="","",Items!$I548)</f>
        <v>35.872500000000002</v>
      </c>
      <c r="G549" s="33">
        <f t="shared" si="17"/>
        <v>0</v>
      </c>
      <c r="H549" s="85"/>
    </row>
    <row r="550" spans="1:8" hidden="1" x14ac:dyDescent="0.25">
      <c r="A550" s="28" t="str">
        <f>IF(Items!$B549="","",Items!$A549)</f>
        <v>6009685470881</v>
      </c>
      <c r="B550" s="28" t="str">
        <f>IF(Items!$B549="","",Items!$B549)</f>
        <v>Knockout Liquid 750ml</v>
      </c>
      <c r="C550" s="32">
        <f>IF($B550="","",Items!$G549+SUMIFS(PurQty,PurItem,$B550,PurDate,"&lt;="&amp;$D$2)-SUMIFS(SalQty,SalItem,$B550,SalDate,"&lt;="&amp;$D$2)-SUMIFS(WoQty,WoItem,$B550,WoDate,"&lt;="&amp;$D$2)+SUMIFS(AdjQty,AdjItem,$B550,AdjDate,"&lt;="&amp;$D$2)+SUMIFS(LinVarQty,LinItem,$B550,LinPosted,"YES",LinDate,"&lt;="&amp;$D$2,LinID,"&lt;&gt;"&amp;$B$2))</f>
        <v>0</v>
      </c>
      <c r="D550" s="84">
        <v>0</v>
      </c>
      <c r="E550" s="32">
        <f t="shared" si="16"/>
        <v>0</v>
      </c>
      <c r="F550" s="33">
        <f>IF($B550="","",Items!$I549)</f>
        <v>22.822500000000002</v>
      </c>
      <c r="G550" s="33">
        <f t="shared" si="17"/>
        <v>0</v>
      </c>
      <c r="H550" s="85"/>
    </row>
    <row r="551" spans="1:8" hidden="1" x14ac:dyDescent="0.25">
      <c r="A551" s="28" t="str">
        <f>IF(Items!$B550="","",Items!$A550)</f>
        <v>6009814580283</v>
      </c>
      <c r="B551" s="28" t="str">
        <f>IF(Items!$B550="","",Items!$B550)</f>
        <v>Kombucha Apple 1L</v>
      </c>
      <c r="C551" s="32">
        <f>IF($B551="","",Items!$G550+SUMIFS(PurQty,PurItem,$B551,PurDate,"&lt;="&amp;$D$2)-SUMIFS(SalQty,SalItem,$B551,SalDate,"&lt;="&amp;$D$2)-SUMIFS(WoQty,WoItem,$B551,WoDate,"&lt;="&amp;$D$2)+SUMIFS(AdjQty,AdjItem,$B551,AdjDate,"&lt;="&amp;$D$2)+SUMIFS(LinVarQty,LinItem,$B551,LinPosted,"YES",LinDate,"&lt;="&amp;$D$2,LinID,"&lt;&gt;"&amp;$B$2))</f>
        <v>0</v>
      </c>
      <c r="D551" s="84">
        <v>0</v>
      </c>
      <c r="E551" s="32">
        <f t="shared" si="16"/>
        <v>0</v>
      </c>
      <c r="F551" s="33">
        <f>IF($B551="","",Items!$I550)</f>
        <v>26.085000000000001</v>
      </c>
      <c r="G551" s="33">
        <f t="shared" si="17"/>
        <v>0</v>
      </c>
      <c r="H551" s="85"/>
    </row>
    <row r="552" spans="1:8" hidden="1" x14ac:dyDescent="0.25">
      <c r="A552" s="28" t="str">
        <f>IF(Items!$B551="","",Items!$A551)</f>
        <v>6009814580412</v>
      </c>
      <c r="B552" s="28" t="str">
        <f>IF(Items!$B551="","",Items!$B551)</f>
        <v>Kombucha Apple 500ml</v>
      </c>
      <c r="C552" s="32">
        <f>IF($B552="","",Items!$G551+SUMIFS(PurQty,PurItem,$B552,PurDate,"&lt;="&amp;$D$2)-SUMIFS(SalQty,SalItem,$B552,SalDate,"&lt;="&amp;$D$2)-SUMIFS(WoQty,WoItem,$B552,WoDate,"&lt;="&amp;$D$2)+SUMIFS(AdjQty,AdjItem,$B552,AdjDate,"&lt;="&amp;$D$2)+SUMIFS(LinVarQty,LinItem,$B552,LinPosted,"YES",LinDate,"&lt;="&amp;$D$2,LinID,"&lt;&gt;"&amp;$B$2))</f>
        <v>0</v>
      </c>
      <c r="D552" s="84">
        <v>0</v>
      </c>
      <c r="E552" s="32">
        <f t="shared" si="16"/>
        <v>0</v>
      </c>
      <c r="F552" s="33">
        <f>IF($B552="","",Items!$I551)</f>
        <v>13.0425</v>
      </c>
      <c r="G552" s="33">
        <f t="shared" si="17"/>
        <v>0</v>
      </c>
      <c r="H552" s="85"/>
    </row>
    <row r="553" spans="1:8" hidden="1" x14ac:dyDescent="0.25">
      <c r="A553" s="28" t="str">
        <f>IF(Items!$B552="","",Items!$A552)</f>
        <v>6009814580238</v>
      </c>
      <c r="B553" s="28" t="str">
        <f>IF(Items!$B552="","",Items!$B552)</f>
        <v>Kombucha Fruit Cocktail 1L</v>
      </c>
      <c r="C553" s="32">
        <f>IF($B553="","",Items!$G552+SUMIFS(PurQty,PurItem,$B553,PurDate,"&lt;="&amp;$D$2)-SUMIFS(SalQty,SalItem,$B553,SalDate,"&lt;="&amp;$D$2)-SUMIFS(WoQty,WoItem,$B553,WoDate,"&lt;="&amp;$D$2)+SUMIFS(AdjQty,AdjItem,$B553,AdjDate,"&lt;="&amp;$D$2)+SUMIFS(LinVarQty,LinItem,$B553,LinPosted,"YES",LinDate,"&lt;="&amp;$D$2,LinID,"&lt;&gt;"&amp;$B$2))</f>
        <v>0</v>
      </c>
      <c r="D553" s="84">
        <v>0</v>
      </c>
      <c r="E553" s="32">
        <f t="shared" si="16"/>
        <v>0</v>
      </c>
      <c r="F553" s="33">
        <f>IF($B553="","",Items!$I552)</f>
        <v>26.085000000000001</v>
      </c>
      <c r="G553" s="33">
        <f t="shared" si="17"/>
        <v>0</v>
      </c>
      <c r="H553" s="85"/>
    </row>
    <row r="554" spans="1:8" hidden="1" x14ac:dyDescent="0.25">
      <c r="A554" s="28" t="str">
        <f>IF(Items!$B553="","",Items!$A553)</f>
        <v>6009814580368</v>
      </c>
      <c r="B554" s="28" t="str">
        <f>IF(Items!$B553="","",Items!$B553)</f>
        <v>Kombucha Fruit Cocktail 500ml</v>
      </c>
      <c r="C554" s="32">
        <f>IF($B554="","",Items!$G553+SUMIFS(PurQty,PurItem,$B554,PurDate,"&lt;="&amp;$D$2)-SUMIFS(SalQty,SalItem,$B554,SalDate,"&lt;="&amp;$D$2)-SUMIFS(WoQty,WoItem,$B554,WoDate,"&lt;="&amp;$D$2)+SUMIFS(AdjQty,AdjItem,$B554,AdjDate,"&lt;="&amp;$D$2)+SUMIFS(LinVarQty,LinItem,$B554,LinPosted,"YES",LinDate,"&lt;="&amp;$D$2,LinID,"&lt;&gt;"&amp;$B$2))</f>
        <v>0</v>
      </c>
      <c r="D554" s="84">
        <v>0</v>
      </c>
      <c r="E554" s="32">
        <f t="shared" si="16"/>
        <v>0</v>
      </c>
      <c r="F554" s="33">
        <f>IF($B554="","",Items!$I553)</f>
        <v>13.0425</v>
      </c>
      <c r="G554" s="33">
        <f t="shared" si="17"/>
        <v>0</v>
      </c>
      <c r="H554" s="85"/>
    </row>
    <row r="555" spans="1:8" hidden="1" x14ac:dyDescent="0.25">
      <c r="A555" s="28" t="str">
        <f>IF(Items!$B554="","",Items!$A554)</f>
        <v>6009814580344</v>
      </c>
      <c r="B555" s="28" t="str">
        <f>IF(Items!$B554="","",Items!$B554)</f>
        <v>Kombucha Green Tea  500ml</v>
      </c>
      <c r="C555" s="32">
        <f>IF($B555="","",Items!$G554+SUMIFS(PurQty,PurItem,$B555,PurDate,"&lt;="&amp;$D$2)-SUMIFS(SalQty,SalItem,$B555,SalDate,"&lt;="&amp;$D$2)-SUMIFS(WoQty,WoItem,$B555,WoDate,"&lt;="&amp;$D$2)+SUMIFS(AdjQty,AdjItem,$B555,AdjDate,"&lt;="&amp;$D$2)+SUMIFS(LinVarQty,LinItem,$B555,LinPosted,"YES",LinDate,"&lt;="&amp;$D$2,LinID,"&lt;&gt;"&amp;$B$2))</f>
        <v>0</v>
      </c>
      <c r="D555" s="84">
        <v>0</v>
      </c>
      <c r="E555" s="32">
        <f t="shared" si="16"/>
        <v>0</v>
      </c>
      <c r="F555" s="33">
        <f>IF($B555="","",Items!$I554)</f>
        <v>13.0425</v>
      </c>
      <c r="G555" s="33">
        <f t="shared" si="17"/>
        <v>0</v>
      </c>
      <c r="H555" s="85"/>
    </row>
    <row r="556" spans="1:8" hidden="1" x14ac:dyDescent="0.25">
      <c r="A556" s="28" t="str">
        <f>IF(Items!$B555="","",Items!$A555)</f>
        <v>6009814580405</v>
      </c>
      <c r="B556" s="28" t="str">
        <f>IF(Items!$B555="","",Items!$B555)</f>
        <v>Kombucha Honey  500ml</v>
      </c>
      <c r="C556" s="32">
        <f>IF($B556="","",Items!$G555+SUMIFS(PurQty,PurItem,$B556,PurDate,"&lt;="&amp;$D$2)-SUMIFS(SalQty,SalItem,$B556,SalDate,"&lt;="&amp;$D$2)-SUMIFS(WoQty,WoItem,$B556,WoDate,"&lt;="&amp;$D$2)+SUMIFS(AdjQty,AdjItem,$B556,AdjDate,"&lt;="&amp;$D$2)+SUMIFS(LinVarQty,LinItem,$B556,LinPosted,"YES",LinDate,"&lt;="&amp;$D$2,LinID,"&lt;&gt;"&amp;$B$2))</f>
        <v>0</v>
      </c>
      <c r="D556" s="84">
        <v>0</v>
      </c>
      <c r="E556" s="32">
        <f t="shared" si="16"/>
        <v>0</v>
      </c>
      <c r="F556" s="33">
        <f>IF($B556="","",Items!$I555)</f>
        <v>13.0425</v>
      </c>
      <c r="G556" s="33">
        <f t="shared" si="17"/>
        <v>0</v>
      </c>
      <c r="H556" s="85"/>
    </row>
    <row r="557" spans="1:8" hidden="1" x14ac:dyDescent="0.25">
      <c r="A557" s="28" t="str">
        <f>IF(Items!$B556="","",Items!$A556)</f>
        <v>6009814580375</v>
      </c>
      <c r="B557" s="28" t="str">
        <f>IF(Items!$B556="","",Items!$B556)</f>
        <v>KOMBUCHA LEMON 500ml</v>
      </c>
      <c r="C557" s="32">
        <f>IF($B557="","",Items!$G556+SUMIFS(PurQty,PurItem,$B557,PurDate,"&lt;="&amp;$D$2)-SUMIFS(SalQty,SalItem,$B557,SalDate,"&lt;="&amp;$D$2)-SUMIFS(WoQty,WoItem,$B557,WoDate,"&lt;="&amp;$D$2)+SUMIFS(AdjQty,AdjItem,$B557,AdjDate,"&lt;="&amp;$D$2)+SUMIFS(LinVarQty,LinItem,$B557,LinPosted,"YES",LinDate,"&lt;="&amp;$D$2,LinID,"&lt;&gt;"&amp;$B$2))</f>
        <v>0</v>
      </c>
      <c r="D557" s="84">
        <v>0</v>
      </c>
      <c r="E557" s="32">
        <f t="shared" si="16"/>
        <v>0</v>
      </c>
      <c r="F557" s="33">
        <f>IF($B557="","",Items!$I556)</f>
        <v>13.0425</v>
      </c>
      <c r="G557" s="33">
        <f t="shared" si="17"/>
        <v>0</v>
      </c>
      <c r="H557" s="85"/>
    </row>
    <row r="558" spans="1:8" hidden="1" x14ac:dyDescent="0.25">
      <c r="A558" s="28" t="str">
        <f>IF(Items!$B557="","",Items!$A557)</f>
        <v>6009814580276</v>
      </c>
      <c r="B558" s="28" t="str">
        <f>IF(Items!$B557="","",Items!$B557)</f>
        <v>Kombuchahoney15L</v>
      </c>
      <c r="C558" s="32">
        <f>IF($B558="","",Items!$G557+SUMIFS(PurQty,PurItem,$B558,PurDate,"&lt;="&amp;$D$2)-SUMIFS(SalQty,SalItem,$B558,SalDate,"&lt;="&amp;$D$2)-SUMIFS(WoQty,WoItem,$B558,WoDate,"&lt;="&amp;$D$2)+SUMIFS(AdjQty,AdjItem,$B558,AdjDate,"&lt;="&amp;$D$2)+SUMIFS(LinVarQty,LinItem,$B558,LinPosted,"YES",LinDate,"&lt;="&amp;$D$2,LinID,"&lt;&gt;"&amp;$B$2))</f>
        <v>0</v>
      </c>
      <c r="D558" s="84">
        <v>0</v>
      </c>
      <c r="E558" s="32">
        <f t="shared" si="16"/>
        <v>0</v>
      </c>
      <c r="F558" s="33">
        <f>IF($B558="","",Items!$I557)</f>
        <v>26.085000000000001</v>
      </c>
      <c r="G558" s="33">
        <f t="shared" si="17"/>
        <v>0</v>
      </c>
      <c r="H558" s="85"/>
    </row>
    <row r="559" spans="1:8" hidden="1" x14ac:dyDescent="0.25">
      <c r="A559" s="28" t="str">
        <f>IF(Items!$B558="","",Items!$A558)</f>
        <v>6009522306120</v>
      </c>
      <c r="B559" s="28" t="str">
        <f>IF(Items!$B558="","",Items!$B558)</f>
        <v>Koo Baked Beans 215g</v>
      </c>
      <c r="C559" s="32">
        <f>IF($B559="","",Items!$G558+SUMIFS(PurQty,PurItem,$B559,PurDate,"&lt;="&amp;$D$2)-SUMIFS(SalQty,SalItem,$B559,SalDate,"&lt;="&amp;$D$2)-SUMIFS(WoQty,WoItem,$B559,WoDate,"&lt;="&amp;$D$2)+SUMIFS(AdjQty,AdjItem,$B559,AdjDate,"&lt;="&amp;$D$2)+SUMIFS(LinVarQty,LinItem,$B559,LinPosted,"YES",LinDate,"&lt;="&amp;$D$2,LinID,"&lt;&gt;"&amp;$B$2))</f>
        <v>0</v>
      </c>
      <c r="D559" s="84">
        <v>0</v>
      </c>
      <c r="E559" s="32">
        <f t="shared" si="16"/>
        <v>0</v>
      </c>
      <c r="F559" s="33">
        <f>IF($B559="","",Items!$I558)</f>
        <v>13.0425</v>
      </c>
      <c r="G559" s="33">
        <f t="shared" si="17"/>
        <v>0</v>
      </c>
      <c r="H559" s="85"/>
    </row>
    <row r="560" spans="1:8" hidden="1" x14ac:dyDescent="0.25">
      <c r="A560" s="28" t="str">
        <f>IF(Items!$B559="","",Items!$A559)</f>
        <v>6009522300586</v>
      </c>
      <c r="B560" s="28" t="str">
        <f>IF(Items!$B559="","",Items!$B559)</f>
        <v>Koo Baked Beans 410g</v>
      </c>
      <c r="C560" s="32">
        <f>IF($B560="","",Items!$G559+SUMIFS(PurQty,PurItem,$B560,PurDate,"&lt;="&amp;$D$2)-SUMIFS(SalQty,SalItem,$B560,SalDate,"&lt;="&amp;$D$2)-SUMIFS(WoQty,WoItem,$B560,WoDate,"&lt;="&amp;$D$2)+SUMIFS(AdjQty,AdjItem,$B560,AdjDate,"&lt;="&amp;$D$2)+SUMIFS(LinVarQty,LinItem,$B560,LinPosted,"YES",LinDate,"&lt;="&amp;$D$2,LinID,"&lt;&gt;"&amp;$B$2))</f>
        <v>0</v>
      </c>
      <c r="D560" s="84">
        <v>0</v>
      </c>
      <c r="E560" s="32">
        <f t="shared" si="16"/>
        <v>0</v>
      </c>
      <c r="F560" s="33">
        <f>IF($B560="","",Items!$I559)</f>
        <v>16.305</v>
      </c>
      <c r="G560" s="33">
        <f t="shared" si="17"/>
        <v>0</v>
      </c>
      <c r="H560" s="85"/>
    </row>
    <row r="561" spans="1:8" x14ac:dyDescent="0.25">
      <c r="A561" s="28" t="str">
        <f>IF(Items!$B560="","",Items!$A560)</f>
        <v>6001059946404</v>
      </c>
      <c r="B561" s="28" t="str">
        <f>IF(Items!$B560="","",Items!$B560)</f>
        <v>Koo Chakalaka Mild And Spicy 410g</v>
      </c>
      <c r="C561" s="32">
        <f>IF($B561="","",Items!$G560+SUMIFS(PurQty,PurItem,$B561,PurDate,"&lt;="&amp;$D$2)-SUMIFS(SalQty,SalItem,$B561,SalDate,"&lt;="&amp;$D$2)-SUMIFS(WoQty,WoItem,$B561,WoDate,"&lt;="&amp;$D$2)+SUMIFS(AdjQty,AdjItem,$B561,AdjDate,"&lt;="&amp;$D$2)+SUMIFS(LinVarQty,LinItem,$B561,LinPosted,"YES",LinDate,"&lt;="&amp;$D$2,LinID,"&lt;&gt;"&amp;$B$2))</f>
        <v>0</v>
      </c>
      <c r="D561" s="84">
        <v>10</v>
      </c>
      <c r="E561" s="32">
        <f t="shared" si="16"/>
        <v>10</v>
      </c>
      <c r="F561" s="33">
        <f>IF($B561="","",Items!$I560)</f>
        <v>22.822500000000002</v>
      </c>
      <c r="G561" s="33">
        <f t="shared" si="17"/>
        <v>228.22500000000002</v>
      </c>
      <c r="H561" s="85"/>
    </row>
    <row r="562" spans="1:8" hidden="1" x14ac:dyDescent="0.25">
      <c r="A562" s="28" t="str">
        <f>IF(Items!$B561="","",Items!$A561)</f>
        <v>6001059946428</v>
      </c>
      <c r="B562" s="28" t="str">
        <f>IF(Items!$B561="","",Items!$B561)</f>
        <v>Koo Chakalaka Mild Spicy 215g</v>
      </c>
      <c r="C562" s="32">
        <f>IF($B562="","",Items!$G561+SUMIFS(PurQty,PurItem,$B562,PurDate,"&lt;="&amp;$D$2)-SUMIFS(SalQty,SalItem,$B562,SalDate,"&lt;="&amp;$D$2)-SUMIFS(WoQty,WoItem,$B562,WoDate,"&lt;="&amp;$D$2)+SUMIFS(AdjQty,AdjItem,$B562,AdjDate,"&lt;="&amp;$D$2)+SUMIFS(LinVarQty,LinItem,$B562,LinPosted,"YES",LinDate,"&lt;="&amp;$D$2,LinID,"&lt;&gt;"&amp;$B$2))</f>
        <v>0</v>
      </c>
      <c r="D562" s="84">
        <v>0</v>
      </c>
      <c r="E562" s="32">
        <f t="shared" si="16"/>
        <v>0</v>
      </c>
      <c r="F562" s="33">
        <f>IF($B562="","",Items!$I561)</f>
        <v>16.305</v>
      </c>
      <c r="G562" s="33">
        <f t="shared" si="17"/>
        <v>0</v>
      </c>
      <c r="H562" s="85"/>
    </row>
    <row r="563" spans="1:8" x14ac:dyDescent="0.25">
      <c r="A563" s="28" t="str">
        <f>IF(Items!$B562="","",Items!$A562)</f>
        <v>6001059946398</v>
      </c>
      <c r="B563" s="28" t="str">
        <f>IF(Items!$B562="","",Items!$B562)</f>
        <v>Koo Chklaka Hot Spicy 410g</v>
      </c>
      <c r="C563" s="32">
        <f>IF($B563="","",Items!$G562+SUMIFS(PurQty,PurItem,$B563,PurDate,"&lt;="&amp;$D$2)-SUMIFS(SalQty,SalItem,$B563,SalDate,"&lt;="&amp;$D$2)-SUMIFS(WoQty,WoItem,$B563,WoDate,"&lt;="&amp;$D$2)+SUMIFS(AdjQty,AdjItem,$B563,AdjDate,"&lt;="&amp;$D$2)+SUMIFS(LinVarQty,LinItem,$B563,LinPosted,"YES",LinDate,"&lt;="&amp;$D$2,LinID,"&lt;&gt;"&amp;$B$2))</f>
        <v>9</v>
      </c>
      <c r="D563" s="84">
        <v>0</v>
      </c>
      <c r="E563" s="32">
        <f t="shared" si="16"/>
        <v>-9</v>
      </c>
      <c r="F563" s="33">
        <f>IF($B563="","",Items!$I562)</f>
        <v>22.822500000000002</v>
      </c>
      <c r="G563" s="33">
        <f t="shared" si="17"/>
        <v>-205.4025</v>
      </c>
      <c r="H563" s="85"/>
    </row>
    <row r="564" spans="1:8" x14ac:dyDescent="0.25">
      <c r="A564" s="28" t="str">
        <f>IF(Items!$B563="","",Items!$A563)</f>
        <v>6007497001095</v>
      </c>
      <c r="B564" s="28" t="str">
        <f>IF(Items!$B563="","",Items!$B563)</f>
        <v>Korn Kurls 50g</v>
      </c>
      <c r="C564" s="32">
        <f>IF($B564="","",Items!$G563+SUMIFS(PurQty,PurItem,$B564,PurDate,"&lt;="&amp;$D$2)-SUMIFS(SalQty,SalItem,$B564,SalDate,"&lt;="&amp;$D$2)-SUMIFS(WoQty,WoItem,$B564,WoDate,"&lt;="&amp;$D$2)+SUMIFS(AdjQty,AdjItem,$B564,AdjDate,"&lt;="&amp;$D$2)+SUMIFS(LinVarQty,LinItem,$B564,LinPosted,"YES",LinDate,"&lt;="&amp;$D$2,LinID,"&lt;&gt;"&amp;$B$2))</f>
        <v>84</v>
      </c>
      <c r="D564" s="84">
        <v>89</v>
      </c>
      <c r="E564" s="32">
        <f t="shared" si="16"/>
        <v>5</v>
      </c>
      <c r="F564" s="33">
        <f>IF($B564="","",Items!$I563)</f>
        <v>6.5250000000000004</v>
      </c>
      <c r="G564" s="33">
        <f t="shared" si="17"/>
        <v>32.625</v>
      </c>
      <c r="H564" s="85"/>
    </row>
    <row r="565" spans="1:8" x14ac:dyDescent="0.25">
      <c r="A565" s="28" t="str">
        <f>IF(Items!$B564="","",Items!$A564)</f>
        <v>5029053535760</v>
      </c>
      <c r="B565" s="28" t="str">
        <f>IF(Items!$B564="","",Items!$B564)</f>
        <v>KOTEX NORMAL 10S</v>
      </c>
      <c r="C565" s="32">
        <f>IF($B565="","",Items!$G564+SUMIFS(PurQty,PurItem,$B565,PurDate,"&lt;="&amp;$D$2)-SUMIFS(SalQty,SalItem,$B565,SalDate,"&lt;="&amp;$D$2)-SUMIFS(WoQty,WoItem,$B565,WoDate,"&lt;="&amp;$D$2)+SUMIFS(AdjQty,AdjItem,$B565,AdjDate,"&lt;="&amp;$D$2)+SUMIFS(LinVarQty,LinItem,$B565,LinPosted,"YES",LinDate,"&lt;="&amp;$D$2,LinID,"&lt;&gt;"&amp;$B$2))</f>
        <v>2</v>
      </c>
      <c r="D565" s="84">
        <v>0</v>
      </c>
      <c r="E565" s="32">
        <f t="shared" si="16"/>
        <v>-2</v>
      </c>
      <c r="F565" s="33">
        <f>IF($B565="","",Items!$I564)</f>
        <v>16.305</v>
      </c>
      <c r="G565" s="33">
        <f t="shared" si="17"/>
        <v>-32.61</v>
      </c>
      <c r="H565" s="85"/>
    </row>
    <row r="566" spans="1:8" hidden="1" x14ac:dyDescent="0.25">
      <c r="A566" s="28" t="str">
        <f>IF(Items!$B565="","",Items!$A565)</f>
        <v>6001019907100</v>
      </c>
      <c r="B566" s="28" t="str">
        <f>IF(Items!$B565="","",Items!$B565)</f>
        <v>Kotex Pads</v>
      </c>
      <c r="C566" s="32">
        <f>IF($B566="","",Items!$G565+SUMIFS(PurQty,PurItem,$B566,PurDate,"&lt;="&amp;$D$2)-SUMIFS(SalQty,SalItem,$B566,SalDate,"&lt;="&amp;$D$2)-SUMIFS(WoQty,WoItem,$B566,WoDate,"&lt;="&amp;$D$2)+SUMIFS(AdjQty,AdjItem,$B566,AdjDate,"&lt;="&amp;$D$2)+SUMIFS(LinVarQty,LinItem,$B566,LinPosted,"YES",LinDate,"&lt;="&amp;$D$2,LinID,"&lt;&gt;"&amp;$B$2))</f>
        <v>0</v>
      </c>
      <c r="D566" s="84">
        <v>0</v>
      </c>
      <c r="E566" s="32">
        <f t="shared" si="16"/>
        <v>0</v>
      </c>
      <c r="F566" s="33">
        <f>IF($B566="","",Items!$I565)</f>
        <v>19.567499999999999</v>
      </c>
      <c r="G566" s="33">
        <f t="shared" si="17"/>
        <v>0</v>
      </c>
      <c r="H566" s="85"/>
    </row>
    <row r="567" spans="1:8" hidden="1" x14ac:dyDescent="0.25">
      <c r="A567" s="28" t="str">
        <f>IF(Items!$B566="","",Items!$A566)</f>
        <v>5029053535784</v>
      </c>
      <c r="B567" s="28" t="str">
        <f>IF(Items!$B566="","",Items!$B566)</f>
        <v>Kotex Pads Young</v>
      </c>
      <c r="C567" s="32">
        <f>IF($B567="","",Items!$G566+SUMIFS(PurQty,PurItem,$B567,PurDate,"&lt;="&amp;$D$2)-SUMIFS(SalQty,SalItem,$B567,SalDate,"&lt;="&amp;$D$2)-SUMIFS(WoQty,WoItem,$B567,WoDate,"&lt;="&amp;$D$2)+SUMIFS(AdjQty,AdjItem,$B567,AdjDate,"&lt;="&amp;$D$2)+SUMIFS(LinVarQty,LinItem,$B567,LinPosted,"YES",LinDate,"&lt;="&amp;$D$2,LinID,"&lt;&gt;"&amp;$B$2))</f>
        <v>0</v>
      </c>
      <c r="D567" s="84">
        <v>0</v>
      </c>
      <c r="E567" s="32">
        <f t="shared" si="16"/>
        <v>0</v>
      </c>
      <c r="F567" s="33">
        <f>IF($B567="","",Items!$I566)</f>
        <v>19.567499999999999</v>
      </c>
      <c r="G567" s="33">
        <f t="shared" si="17"/>
        <v>0</v>
      </c>
      <c r="H567" s="85"/>
    </row>
    <row r="568" spans="1:8" hidden="1" x14ac:dyDescent="0.25">
      <c r="A568" s="28" t="str">
        <f>IF(Items!$B567="","",Items!$A567)</f>
        <v>5061041300530</v>
      </c>
      <c r="B568" s="28" t="str">
        <f>IF(Items!$B567="","",Items!$B567)</f>
        <v>KREMA CHOC FLVRD 100G</v>
      </c>
      <c r="C568" s="32">
        <f>IF($B568="","",Items!$G567+SUMIFS(PurQty,PurItem,$B568,PurDate,"&lt;="&amp;$D$2)-SUMIFS(SalQty,SalItem,$B568,SalDate,"&lt;="&amp;$D$2)-SUMIFS(WoQty,WoItem,$B568,WoDate,"&lt;="&amp;$D$2)+SUMIFS(AdjQty,AdjItem,$B568,AdjDate,"&lt;="&amp;$D$2)+SUMIFS(LinVarQty,LinItem,$B568,LinPosted,"YES",LinDate,"&lt;="&amp;$D$2,LinID,"&lt;&gt;"&amp;$B$2))</f>
        <v>0</v>
      </c>
      <c r="D568" s="84">
        <v>0</v>
      </c>
      <c r="E568" s="32">
        <f t="shared" si="16"/>
        <v>0</v>
      </c>
      <c r="F568" s="33">
        <f>IF($B568="","",Items!$I567)</f>
        <v>6.5250000000000004</v>
      </c>
      <c r="G568" s="33">
        <f t="shared" si="17"/>
        <v>0</v>
      </c>
      <c r="H568" s="85"/>
    </row>
    <row r="569" spans="1:8" hidden="1" x14ac:dyDescent="0.25">
      <c r="A569" s="28" t="str">
        <f>IF(Items!$B568="","",Items!$A568)</f>
        <v>5061041300516</v>
      </c>
      <c r="B569" s="28" t="str">
        <f>IF(Items!$B568="","",Items!$B568)</f>
        <v>KREMA LEMON FLVRD 100G</v>
      </c>
      <c r="C569" s="32">
        <f>IF($B569="","",Items!$G568+SUMIFS(PurQty,PurItem,$B569,PurDate,"&lt;="&amp;$D$2)-SUMIFS(SalQty,SalItem,$B569,SalDate,"&lt;="&amp;$D$2)-SUMIFS(WoQty,WoItem,$B569,WoDate,"&lt;="&amp;$D$2)+SUMIFS(AdjQty,AdjItem,$B569,AdjDate,"&lt;="&amp;$D$2)+SUMIFS(LinVarQty,LinItem,$B569,LinPosted,"YES",LinDate,"&lt;="&amp;$D$2,LinID,"&lt;&gt;"&amp;$B$2))</f>
        <v>0</v>
      </c>
      <c r="D569" s="84">
        <v>0</v>
      </c>
      <c r="E569" s="32">
        <f t="shared" si="16"/>
        <v>0</v>
      </c>
      <c r="F569" s="33">
        <f>IF($B569="","",Items!$I568)</f>
        <v>6.5250000000000004</v>
      </c>
      <c r="G569" s="33">
        <f t="shared" si="17"/>
        <v>0</v>
      </c>
      <c r="H569" s="85"/>
    </row>
    <row r="570" spans="1:8" hidden="1" x14ac:dyDescent="0.25">
      <c r="A570" s="28" t="str">
        <f>IF(Items!$B569="","",Items!$A569)</f>
        <v>5061041300523</v>
      </c>
      <c r="B570" s="28" t="str">
        <f>IF(Items!$B569="","",Items!$B569)</f>
        <v>KREMA STRWBRRY FLVRD 100G</v>
      </c>
      <c r="C570" s="32">
        <f>IF($B570="","",Items!$G569+SUMIFS(PurQty,PurItem,$B570,PurDate,"&lt;="&amp;$D$2)-SUMIFS(SalQty,SalItem,$B570,SalDate,"&lt;="&amp;$D$2)-SUMIFS(WoQty,WoItem,$B570,WoDate,"&lt;="&amp;$D$2)+SUMIFS(AdjQty,AdjItem,$B570,AdjDate,"&lt;="&amp;$D$2)+SUMIFS(LinVarQty,LinItem,$B570,LinPosted,"YES",LinDate,"&lt;="&amp;$D$2,LinID,"&lt;&gt;"&amp;$B$2))</f>
        <v>0</v>
      </c>
      <c r="D570" s="84">
        <v>0</v>
      </c>
      <c r="E570" s="32">
        <f t="shared" si="16"/>
        <v>0</v>
      </c>
      <c r="F570" s="33">
        <f>IF($B570="","",Items!$I569)</f>
        <v>6.5250000000000004</v>
      </c>
      <c r="G570" s="33">
        <f t="shared" si="17"/>
        <v>0</v>
      </c>
      <c r="H570" s="85"/>
    </row>
    <row r="571" spans="1:8" hidden="1" x14ac:dyDescent="0.25">
      <c r="A571" s="28" t="str">
        <f>IF(Items!$B570="","",Items!$A570)</f>
        <v>5061041300509</v>
      </c>
      <c r="B571" s="28" t="str">
        <f>IF(Items!$B570="","",Items!$B570)</f>
        <v>KREMA VANILLA FLVRD 100G</v>
      </c>
      <c r="C571" s="32">
        <f>IF($B571="","",Items!$G570+SUMIFS(PurQty,PurItem,$B571,PurDate,"&lt;="&amp;$D$2)-SUMIFS(SalQty,SalItem,$B571,SalDate,"&lt;="&amp;$D$2)-SUMIFS(WoQty,WoItem,$B571,WoDate,"&lt;="&amp;$D$2)+SUMIFS(AdjQty,AdjItem,$B571,AdjDate,"&lt;="&amp;$D$2)+SUMIFS(LinVarQty,LinItem,$B571,LinPosted,"YES",LinDate,"&lt;="&amp;$D$2,LinID,"&lt;&gt;"&amp;$B$2))</f>
        <v>0</v>
      </c>
      <c r="D571" s="84">
        <v>0</v>
      </c>
      <c r="E571" s="32">
        <f t="shared" si="16"/>
        <v>0</v>
      </c>
      <c r="F571" s="33">
        <f>IF($B571="","",Items!$I570)</f>
        <v>6.5250000000000004</v>
      </c>
      <c r="G571" s="33">
        <f t="shared" si="17"/>
        <v>0</v>
      </c>
      <c r="H571" s="85"/>
    </row>
    <row r="572" spans="1:8" hidden="1" x14ac:dyDescent="0.25">
      <c r="A572" s="28" t="str">
        <f>IF(Items!$B571="","",Items!$A571)</f>
        <v>6009805360627</v>
      </c>
      <c r="B572" s="28" t="str">
        <f>IF(Items!$B571="","",Items!$B571)</f>
        <v>Kumakomo Water 500mls</v>
      </c>
      <c r="C572" s="32">
        <f>IF($B572="","",Items!$G571+SUMIFS(PurQty,PurItem,$B572,PurDate,"&lt;="&amp;$D$2)-SUMIFS(SalQty,SalItem,$B572,SalDate,"&lt;="&amp;$D$2)-SUMIFS(WoQty,WoItem,$B572,WoDate,"&lt;="&amp;$D$2)+SUMIFS(AdjQty,AdjItem,$B572,AdjDate,"&lt;="&amp;$D$2)+SUMIFS(LinVarQty,LinItem,$B572,LinPosted,"YES",LinDate,"&lt;="&amp;$D$2,LinID,"&lt;&gt;"&amp;$B$2))</f>
        <v>0</v>
      </c>
      <c r="D572" s="84">
        <v>0</v>
      </c>
      <c r="E572" s="32">
        <f t="shared" si="16"/>
        <v>0</v>
      </c>
      <c r="F572" s="33">
        <f>IF($B572="","",Items!$I571)</f>
        <v>3.2625000000000002</v>
      </c>
      <c r="G572" s="33">
        <f t="shared" si="17"/>
        <v>0</v>
      </c>
      <c r="H572" s="85"/>
    </row>
    <row r="573" spans="1:8" hidden="1" x14ac:dyDescent="0.25">
      <c r="A573" s="28" t="str">
        <f>IF(Items!$B572="","",Items!$A572)</f>
        <v>724376216512</v>
      </c>
      <c r="B573" s="28" t="str">
        <f>IF(Items!$B572="","",Items!$B572)</f>
        <v>Kumbucha  Ginger Drink 350mk</v>
      </c>
      <c r="C573" s="32">
        <f>IF($B573="","",Items!$G572+SUMIFS(PurQty,PurItem,$B573,PurDate,"&lt;="&amp;$D$2)-SUMIFS(SalQty,SalItem,$B573,SalDate,"&lt;="&amp;$D$2)-SUMIFS(WoQty,WoItem,$B573,WoDate,"&lt;="&amp;$D$2)+SUMIFS(AdjQty,AdjItem,$B573,AdjDate,"&lt;="&amp;$D$2)+SUMIFS(LinVarQty,LinItem,$B573,LinPosted,"YES",LinDate,"&lt;="&amp;$D$2,LinID,"&lt;&gt;"&amp;$B$2))</f>
        <v>0</v>
      </c>
      <c r="D573" s="84">
        <v>0</v>
      </c>
      <c r="E573" s="32">
        <f t="shared" si="16"/>
        <v>0</v>
      </c>
      <c r="F573" s="33">
        <f>IF($B573="","",Items!$I572)</f>
        <v>9.7799999999999994</v>
      </c>
      <c r="G573" s="33">
        <f t="shared" si="17"/>
        <v>0</v>
      </c>
      <c r="H573" s="85"/>
    </row>
    <row r="574" spans="1:8" x14ac:dyDescent="0.25">
      <c r="A574" s="28" t="str">
        <f>IF(Items!$B573="","",Items!$A573)</f>
        <v>6007497001170</v>
      </c>
      <c r="B574" s="28" t="str">
        <f>IF(Items!$B573="","",Items!$B573)</f>
        <v>Lakker Nax 100g</v>
      </c>
      <c r="C574" s="32">
        <f>IF($B574="","",Items!$G573+SUMIFS(PurQty,PurItem,$B574,PurDate,"&lt;="&amp;$D$2)-SUMIFS(SalQty,SalItem,$B574,SalDate,"&lt;="&amp;$D$2)-SUMIFS(WoQty,WoItem,$B574,WoDate,"&lt;="&amp;$D$2)+SUMIFS(AdjQty,AdjItem,$B574,AdjDate,"&lt;="&amp;$D$2)+SUMIFS(LinVarQty,LinItem,$B574,LinPosted,"YES",LinDate,"&lt;="&amp;$D$2,LinID,"&lt;&gt;"&amp;$B$2))</f>
        <v>-1</v>
      </c>
      <c r="D574" s="84">
        <v>0</v>
      </c>
      <c r="E574" s="32">
        <f t="shared" si="16"/>
        <v>1</v>
      </c>
      <c r="F574" s="33">
        <f>IF($B574="","",Items!$I573)</f>
        <v>6.5250000000000004</v>
      </c>
      <c r="G574" s="33">
        <f t="shared" si="17"/>
        <v>6.5250000000000004</v>
      </c>
      <c r="H574" s="85"/>
    </row>
    <row r="575" spans="1:8" x14ac:dyDescent="0.25">
      <c r="A575" s="28" t="str">
        <f>IF(Items!$B574="","",Items!$A574)</f>
        <v>6007497001323</v>
      </c>
      <c r="B575" s="28" t="str">
        <f>IF(Items!$B574="","",Items!$B574)</f>
        <v>Lakkernax Cheese 28g</v>
      </c>
      <c r="C575" s="32">
        <f>IF($B575="","",Items!$G574+SUMIFS(PurQty,PurItem,$B575,PurDate,"&lt;="&amp;$D$2)-SUMIFS(SalQty,SalItem,$B575,SalDate,"&lt;="&amp;$D$2)-SUMIFS(WoQty,WoItem,$B575,WoDate,"&lt;="&amp;$D$2)+SUMIFS(AdjQty,AdjItem,$B575,AdjDate,"&lt;="&amp;$D$2)+SUMIFS(LinVarQty,LinItem,$B575,LinPosted,"YES",LinDate,"&lt;="&amp;$D$2,LinID,"&lt;&gt;"&amp;$B$2))</f>
        <v>319</v>
      </c>
      <c r="D575" s="84">
        <v>351</v>
      </c>
      <c r="E575" s="32">
        <f t="shared" si="16"/>
        <v>32</v>
      </c>
      <c r="F575" s="33">
        <f>IF($B575="","",Items!$I574)</f>
        <v>3.2625000000000002</v>
      </c>
      <c r="G575" s="33">
        <f t="shared" si="17"/>
        <v>104.4</v>
      </c>
      <c r="H575" s="85"/>
    </row>
    <row r="576" spans="1:8" hidden="1" x14ac:dyDescent="0.25">
      <c r="A576" s="28" t="str">
        <f>IF(Items!$B575="","",Items!$A575)</f>
        <v>6007497001231</v>
      </c>
      <c r="B576" s="28" t="str">
        <f>IF(Items!$B575="","",Items!$B575)</f>
        <v>Lakkernax Fruity Chutney 100g</v>
      </c>
      <c r="C576" s="32">
        <f>IF($B576="","",Items!$G575+SUMIFS(PurQty,PurItem,$B576,PurDate,"&lt;="&amp;$D$2)-SUMIFS(SalQty,SalItem,$B576,SalDate,"&lt;="&amp;$D$2)-SUMIFS(WoQty,WoItem,$B576,WoDate,"&lt;="&amp;$D$2)+SUMIFS(AdjQty,AdjItem,$B576,AdjDate,"&lt;="&amp;$D$2)+SUMIFS(LinVarQty,LinItem,$B576,LinPosted,"YES",LinDate,"&lt;="&amp;$D$2,LinID,"&lt;&gt;"&amp;$B$2))</f>
        <v>0</v>
      </c>
      <c r="D576" s="84">
        <v>0</v>
      </c>
      <c r="E576" s="32">
        <f t="shared" si="16"/>
        <v>0</v>
      </c>
      <c r="F576" s="33">
        <f>IF($B576="","",Items!$I575)</f>
        <v>6.5250000000000004</v>
      </c>
      <c r="G576" s="33">
        <f t="shared" si="17"/>
        <v>0</v>
      </c>
      <c r="H576" s="85"/>
    </row>
    <row r="577" spans="1:8" hidden="1" x14ac:dyDescent="0.25">
      <c r="A577" s="28" t="str">
        <f>IF(Items!$B576="","",Items!$A576)</f>
        <v>6007497001330</v>
      </c>
      <c r="B577" s="28" t="str">
        <f>IF(Items!$B576="","",Items!$B576)</f>
        <v>Lakkernax Tomato 28g</v>
      </c>
      <c r="C577" s="32">
        <f>IF($B577="","",Items!$G576+SUMIFS(PurQty,PurItem,$B577,PurDate,"&lt;="&amp;$D$2)-SUMIFS(SalQty,SalItem,$B577,SalDate,"&lt;="&amp;$D$2)-SUMIFS(WoQty,WoItem,$B577,WoDate,"&lt;="&amp;$D$2)+SUMIFS(AdjQty,AdjItem,$B577,AdjDate,"&lt;="&amp;$D$2)+SUMIFS(LinVarQty,LinItem,$B577,LinPosted,"YES",LinDate,"&lt;="&amp;$D$2,LinID,"&lt;&gt;"&amp;$B$2))</f>
        <v>0</v>
      </c>
      <c r="D577" s="84">
        <v>0</v>
      </c>
      <c r="E577" s="32">
        <f t="shared" si="16"/>
        <v>0</v>
      </c>
      <c r="F577" s="33">
        <f>IF($B577="","",Items!$I576)</f>
        <v>3.2625000000000002</v>
      </c>
      <c r="G577" s="33">
        <f t="shared" si="17"/>
        <v>0</v>
      </c>
      <c r="H577" s="85"/>
    </row>
    <row r="578" spans="1:8" hidden="1" x14ac:dyDescent="0.25">
      <c r="A578" s="28" t="str">
        <f>IF(Items!$B577="","",Items!$A577)</f>
        <v>8901106101030</v>
      </c>
      <c r="B578" s="28" t="str">
        <f>IF(Items!$B577="","",Items!$B577)</f>
        <v>Lasser Razor Platinum</v>
      </c>
      <c r="C578" s="32">
        <f>IF($B578="","",Items!$G577+SUMIFS(PurQty,PurItem,$B578,PurDate,"&lt;="&amp;$D$2)-SUMIFS(SalQty,SalItem,$B578,SalDate,"&lt;="&amp;$D$2)-SUMIFS(WoQty,WoItem,$B578,WoDate,"&lt;="&amp;$D$2)+SUMIFS(AdjQty,AdjItem,$B578,AdjDate,"&lt;="&amp;$D$2)+SUMIFS(LinVarQty,LinItem,$B578,LinPosted,"YES",LinDate,"&lt;="&amp;$D$2,LinID,"&lt;&gt;"&amp;$B$2))</f>
        <v>0</v>
      </c>
      <c r="D578" s="84">
        <v>0</v>
      </c>
      <c r="E578" s="32">
        <f t="shared" si="16"/>
        <v>0</v>
      </c>
      <c r="F578" s="33">
        <f>IF($B578="","",Items!$I577)</f>
        <v>6.5250000000000004</v>
      </c>
      <c r="G578" s="33">
        <f t="shared" si="17"/>
        <v>0</v>
      </c>
      <c r="H578" s="85"/>
    </row>
    <row r="579" spans="1:8" hidden="1" x14ac:dyDescent="0.25">
      <c r="A579" s="28" t="str">
        <f>IF(Items!$B578="","",Items!$A578)</f>
        <v>5015911101109</v>
      </c>
      <c r="B579" s="28" t="str">
        <f>IF(Items!$B578="","",Items!$B578)</f>
        <v>Lasser Shaving Sticks</v>
      </c>
      <c r="C579" s="32">
        <f>IF($B579="","",Items!$G578+SUMIFS(PurQty,PurItem,$B579,PurDate,"&lt;="&amp;$D$2)-SUMIFS(SalQty,SalItem,$B579,SalDate,"&lt;="&amp;$D$2)-SUMIFS(WoQty,WoItem,$B579,WoDate,"&lt;="&amp;$D$2)+SUMIFS(AdjQty,AdjItem,$B579,AdjDate,"&lt;="&amp;$D$2)+SUMIFS(LinVarQty,LinItem,$B579,LinPosted,"YES",LinDate,"&lt;="&amp;$D$2,LinID,"&lt;&gt;"&amp;$B$2))</f>
        <v>0</v>
      </c>
      <c r="D579" s="84">
        <v>0</v>
      </c>
      <c r="E579" s="32">
        <f t="shared" si="16"/>
        <v>0</v>
      </c>
      <c r="F579" s="33">
        <f>IF($B579="","",Items!$I578)</f>
        <v>6.5250000000000004</v>
      </c>
      <c r="G579" s="33">
        <f t="shared" si="17"/>
        <v>0</v>
      </c>
      <c r="H579" s="85"/>
    </row>
    <row r="580" spans="1:8" hidden="1" x14ac:dyDescent="0.25">
      <c r="A580" s="28" t="str">
        <f>IF(Items!$B579="","",Items!$A579)</f>
        <v>6009710720615</v>
      </c>
      <c r="B580" s="28" t="str">
        <f>IF(Items!$B579="","",Items!$B579)</f>
        <v>Lays  Caribbean Onion 120G</v>
      </c>
      <c r="C580" s="32">
        <f>IF($B580="","",Items!$G579+SUMIFS(PurQty,PurItem,$B580,PurDate,"&lt;="&amp;$D$2)-SUMIFS(SalQty,SalItem,$B580,SalDate,"&lt;="&amp;$D$2)-SUMIFS(WoQty,WoItem,$B580,WoDate,"&lt;="&amp;$D$2)+SUMIFS(AdjQty,AdjItem,$B580,AdjDate,"&lt;="&amp;$D$2)+SUMIFS(LinVarQty,LinItem,$B580,LinPosted,"YES",LinDate,"&lt;="&amp;$D$2,LinID,"&lt;&gt;"&amp;$B$2))</f>
        <v>0</v>
      </c>
      <c r="D580" s="84">
        <v>0</v>
      </c>
      <c r="E580" s="32">
        <f t="shared" si="16"/>
        <v>0</v>
      </c>
      <c r="F580" s="33">
        <f>IF($B580="","",Items!$I579)</f>
        <v>22.822500000000002</v>
      </c>
      <c r="G580" s="33">
        <f t="shared" si="17"/>
        <v>0</v>
      </c>
      <c r="H580" s="85"/>
    </row>
    <row r="581" spans="1:8" x14ac:dyDescent="0.25">
      <c r="A581" s="28" t="str">
        <f>IF(Items!$B580="","",Items!$A580)</f>
        <v>6009510806151</v>
      </c>
      <c r="B581" s="28" t="str">
        <f>IF(Items!$B580="","",Items!$B580)</f>
        <v>Lays  Carribean Onion 105g</v>
      </c>
      <c r="C581" s="32">
        <f>IF($B581="","",Items!$G580+SUMIFS(PurQty,PurItem,$B581,PurDate,"&lt;="&amp;$D$2)-SUMIFS(SalQty,SalItem,$B581,SalDate,"&lt;="&amp;$D$2)-SUMIFS(WoQty,WoItem,$B581,WoDate,"&lt;="&amp;$D$2)+SUMIFS(AdjQty,AdjItem,$B581,AdjDate,"&lt;="&amp;$D$2)+SUMIFS(LinVarQty,LinItem,$B581,LinPosted,"YES",LinDate,"&lt;="&amp;$D$2,LinID,"&lt;&gt;"&amp;$B$2))</f>
        <v>-19</v>
      </c>
      <c r="D581" s="84">
        <v>30</v>
      </c>
      <c r="E581" s="32">
        <f t="shared" si="16"/>
        <v>49</v>
      </c>
      <c r="F581" s="33">
        <f>IF($B581="","",Items!$I580)</f>
        <v>22.822500000000002</v>
      </c>
      <c r="G581" s="33">
        <f t="shared" si="17"/>
        <v>1118.3025</v>
      </c>
      <c r="H581" s="85"/>
    </row>
    <row r="582" spans="1:8" x14ac:dyDescent="0.25">
      <c r="A582" s="28" t="str">
        <f>IF(Items!$B581="","",Items!$A581)</f>
        <v>6009510806168</v>
      </c>
      <c r="B582" s="28" t="str">
        <f>IF(Items!$B581="","",Items!$B581)</f>
        <v>Lays  Salted 105g</v>
      </c>
      <c r="C582" s="32">
        <f>IF($B582="","",Items!$G581+SUMIFS(PurQty,PurItem,$B582,PurDate,"&lt;="&amp;$D$2)-SUMIFS(SalQty,SalItem,$B582,SalDate,"&lt;="&amp;$D$2)-SUMIFS(WoQty,WoItem,$B582,WoDate,"&lt;="&amp;$D$2)+SUMIFS(AdjQty,AdjItem,$B582,AdjDate,"&lt;="&amp;$D$2)+SUMIFS(LinVarQty,LinItem,$B582,LinPosted,"YES",LinDate,"&lt;="&amp;$D$2,LinID,"&lt;&gt;"&amp;$B$2))</f>
        <v>28</v>
      </c>
      <c r="D582" s="84">
        <v>0</v>
      </c>
      <c r="E582" s="32">
        <f t="shared" ref="E582:E645" si="18">IF(OR($B582="",$D582=""),"",$D582-$C582)</f>
        <v>-28</v>
      </c>
      <c r="F582" s="33">
        <f>IF($B582="","",Items!$I581)</f>
        <v>26.68</v>
      </c>
      <c r="G582" s="33">
        <f t="shared" ref="G582:G645" si="19">IF($E582="","",$E582*$F582)</f>
        <v>-747.04</v>
      </c>
      <c r="H582" s="85"/>
    </row>
    <row r="583" spans="1:8" hidden="1" x14ac:dyDescent="0.25">
      <c r="A583" s="28" t="str">
        <f>IF(Items!$B582="","",Items!$A582)</f>
        <v>6009710720622</v>
      </c>
      <c r="B583" s="28" t="str">
        <f>IF(Items!$B582="","",Items!$B582)</f>
        <v>Lays  Salted 120g</v>
      </c>
      <c r="C583" s="32">
        <f>IF($B583="","",Items!$G582+SUMIFS(PurQty,PurItem,$B583,PurDate,"&lt;="&amp;$D$2)-SUMIFS(SalQty,SalItem,$B583,SalDate,"&lt;="&amp;$D$2)-SUMIFS(WoQty,WoItem,$B583,WoDate,"&lt;="&amp;$D$2)+SUMIFS(AdjQty,AdjItem,$B583,AdjDate,"&lt;="&amp;$D$2)+SUMIFS(LinVarQty,LinItem,$B583,LinPosted,"YES",LinDate,"&lt;="&amp;$D$2,LinID,"&lt;&gt;"&amp;$B$2))</f>
        <v>0</v>
      </c>
      <c r="D583" s="84">
        <v>0</v>
      </c>
      <c r="E583" s="32">
        <f t="shared" si="18"/>
        <v>0</v>
      </c>
      <c r="F583" s="33">
        <f>IF($B583="","",Items!$I582)</f>
        <v>22.822500000000002</v>
      </c>
      <c r="G583" s="33">
        <f t="shared" si="19"/>
        <v>0</v>
      </c>
      <c r="H583" s="85"/>
    </row>
    <row r="584" spans="1:8" hidden="1" x14ac:dyDescent="0.25">
      <c r="A584" s="28" t="str">
        <f>IF(Items!$B583="","",Items!$A583)</f>
        <v>6009510806175</v>
      </c>
      <c r="B584" s="28" t="str">
        <f>IF(Items!$B583="","",Items!$B583)</f>
        <v>Lays  Sour Cream Onion Flavour 105g</v>
      </c>
      <c r="C584" s="32">
        <f>IF($B584="","",Items!$G583+SUMIFS(PurQty,PurItem,$B584,PurDate,"&lt;="&amp;$D$2)-SUMIFS(SalQty,SalItem,$B584,SalDate,"&lt;="&amp;$D$2)-SUMIFS(WoQty,WoItem,$B584,WoDate,"&lt;="&amp;$D$2)+SUMIFS(AdjQty,AdjItem,$B584,AdjDate,"&lt;="&amp;$D$2)+SUMIFS(LinVarQty,LinItem,$B584,LinPosted,"YES",LinDate,"&lt;="&amp;$D$2,LinID,"&lt;&gt;"&amp;$B$2))</f>
        <v>0</v>
      </c>
      <c r="D584" s="84">
        <v>0</v>
      </c>
      <c r="E584" s="32">
        <f t="shared" si="18"/>
        <v>0</v>
      </c>
      <c r="F584" s="33">
        <f>IF($B584="","",Items!$I583)</f>
        <v>16.305</v>
      </c>
      <c r="G584" s="33">
        <f t="shared" si="19"/>
        <v>0</v>
      </c>
      <c r="H584" s="85"/>
    </row>
    <row r="585" spans="1:8" hidden="1" x14ac:dyDescent="0.25">
      <c r="A585" s="28" t="str">
        <f>IF(Items!$B584="","",Items!$A584)</f>
        <v>6009710723043</v>
      </c>
      <c r="B585" s="28" t="str">
        <f>IF(Items!$B584="","",Items!$B584)</f>
        <v>Lays Brazilian Spicy 120g</v>
      </c>
      <c r="C585" s="32">
        <f>IF($B585="","",Items!$G584+SUMIFS(PurQty,PurItem,$B585,PurDate,"&lt;="&amp;$D$2)-SUMIFS(SalQty,SalItem,$B585,SalDate,"&lt;="&amp;$D$2)-SUMIFS(WoQty,WoItem,$B585,WoDate,"&lt;="&amp;$D$2)+SUMIFS(AdjQty,AdjItem,$B585,AdjDate,"&lt;="&amp;$D$2)+SUMIFS(LinVarQty,LinItem,$B585,LinPosted,"YES",LinDate,"&lt;="&amp;$D$2,LinID,"&lt;&gt;"&amp;$B$2))</f>
        <v>0</v>
      </c>
      <c r="D585" s="84">
        <v>0</v>
      </c>
      <c r="E585" s="32">
        <f t="shared" si="18"/>
        <v>0</v>
      </c>
      <c r="F585" s="33">
        <f>IF($B585="","",Items!$I584)</f>
        <v>13.0425</v>
      </c>
      <c r="G585" s="33">
        <f t="shared" si="19"/>
        <v>0</v>
      </c>
      <c r="H585" s="85"/>
    </row>
    <row r="586" spans="1:8" hidden="1" x14ac:dyDescent="0.25">
      <c r="A586" s="28" t="str">
        <f>IF(Items!$B585="","",Items!$A585)</f>
        <v>6009510804560</v>
      </c>
      <c r="B586" s="28" t="str">
        <f>IF(Items!$B585="","",Items!$B585)</f>
        <v>Lays Caribbean Onion 36g</v>
      </c>
      <c r="C586" s="32">
        <f>IF($B586="","",Items!$G585+SUMIFS(PurQty,PurItem,$B586,PurDate,"&lt;="&amp;$D$2)-SUMIFS(SalQty,SalItem,$B586,SalDate,"&lt;="&amp;$D$2)-SUMIFS(WoQty,WoItem,$B586,WoDate,"&lt;="&amp;$D$2)+SUMIFS(AdjQty,AdjItem,$B586,AdjDate,"&lt;="&amp;$D$2)+SUMIFS(LinVarQty,LinItem,$B586,LinPosted,"YES",LinDate,"&lt;="&amp;$D$2,LinID,"&lt;&gt;"&amp;$B$2))</f>
        <v>0</v>
      </c>
      <c r="D586" s="84">
        <v>0</v>
      </c>
      <c r="E586" s="32">
        <f t="shared" si="18"/>
        <v>0</v>
      </c>
      <c r="F586" s="33">
        <f>IF($B586="","",Items!$I585)</f>
        <v>6.5250000000000004</v>
      </c>
      <c r="G586" s="33">
        <f t="shared" si="19"/>
        <v>0</v>
      </c>
      <c r="H586" s="85"/>
    </row>
    <row r="587" spans="1:8" hidden="1" x14ac:dyDescent="0.25">
      <c r="A587" s="28" t="str">
        <f>IF(Items!$B586="","",Items!$A586)</f>
        <v>6009710724705</v>
      </c>
      <c r="B587" s="28" t="str">
        <f>IF(Items!$B586="","",Items!$B586)</f>
        <v>Lays Carribean 70g</v>
      </c>
      <c r="C587" s="32">
        <f>IF($B587="","",Items!$G586+SUMIFS(PurQty,PurItem,$B587,PurDate,"&lt;="&amp;$D$2)-SUMIFS(SalQty,SalItem,$B587,SalDate,"&lt;="&amp;$D$2)-SUMIFS(WoQty,WoItem,$B587,WoDate,"&lt;="&amp;$D$2)+SUMIFS(AdjQty,AdjItem,$B587,AdjDate,"&lt;="&amp;$D$2)+SUMIFS(LinVarQty,LinItem,$B587,LinPosted,"YES",LinDate,"&lt;="&amp;$D$2,LinID,"&lt;&gt;"&amp;$B$2))</f>
        <v>0</v>
      </c>
      <c r="D587" s="84">
        <v>0</v>
      </c>
      <c r="E587" s="32">
        <f t="shared" si="18"/>
        <v>0</v>
      </c>
      <c r="F587" s="33">
        <f>IF($B587="","",Items!$I586)</f>
        <v>16.237500000000001</v>
      </c>
      <c r="G587" s="33">
        <f t="shared" si="19"/>
        <v>0</v>
      </c>
      <c r="H587" s="85"/>
    </row>
    <row r="588" spans="1:8" hidden="1" x14ac:dyDescent="0.25">
      <c r="A588" s="28" t="str">
        <f>IF(Items!$B587="","",Items!$A587)</f>
        <v>6009510805857</v>
      </c>
      <c r="B588" s="28" t="str">
        <f>IF(Items!$B587="","",Items!$B587)</f>
        <v>LAYS CARRIBEAN ONION  23g</v>
      </c>
      <c r="C588" s="32">
        <f>IF($B588="","",Items!$G587+SUMIFS(PurQty,PurItem,$B588,PurDate,"&lt;="&amp;$D$2)-SUMIFS(SalQty,SalItem,$B588,SalDate,"&lt;="&amp;$D$2)-SUMIFS(WoQty,WoItem,$B588,WoDate,"&lt;="&amp;$D$2)+SUMIFS(AdjQty,AdjItem,$B588,AdjDate,"&lt;="&amp;$D$2)+SUMIFS(LinVarQty,LinItem,$B588,LinPosted,"YES",LinDate,"&lt;="&amp;$D$2,LinID,"&lt;&gt;"&amp;$B$2))</f>
        <v>0</v>
      </c>
      <c r="D588" s="84">
        <v>0</v>
      </c>
      <c r="E588" s="32">
        <f t="shared" si="18"/>
        <v>0</v>
      </c>
      <c r="F588" s="33">
        <f>IF($B588="","",Items!$I587)</f>
        <v>9.7799999999999994</v>
      </c>
      <c r="G588" s="33">
        <f t="shared" si="19"/>
        <v>0</v>
      </c>
      <c r="H588" s="85"/>
    </row>
    <row r="589" spans="1:8" hidden="1" x14ac:dyDescent="0.25">
      <c r="A589" s="28" t="str">
        <f>IF(Items!$B588="","",Items!$A588)</f>
        <v>6009510802917</v>
      </c>
      <c r="B589" s="28" t="str">
        <f>IF(Items!$B588="","",Items!$B588)</f>
        <v>Lays Carribean Onion 125g</v>
      </c>
      <c r="C589" s="32">
        <f>IF($B589="","",Items!$G588+SUMIFS(PurQty,PurItem,$B589,PurDate,"&lt;="&amp;$D$2)-SUMIFS(SalQty,SalItem,$B589,SalDate,"&lt;="&amp;$D$2)-SUMIFS(WoQty,WoItem,$B589,WoDate,"&lt;="&amp;$D$2)+SUMIFS(AdjQty,AdjItem,$B589,AdjDate,"&lt;="&amp;$D$2)+SUMIFS(LinVarQty,LinItem,$B589,LinPosted,"YES",LinDate,"&lt;="&amp;$D$2,LinID,"&lt;&gt;"&amp;$B$2))</f>
        <v>0</v>
      </c>
      <c r="D589" s="84">
        <v>0</v>
      </c>
      <c r="E589" s="32">
        <f t="shared" si="18"/>
        <v>0</v>
      </c>
      <c r="F589" s="33">
        <f>IF($B589="","",Items!$I588)</f>
        <v>16.305</v>
      </c>
      <c r="G589" s="33">
        <f t="shared" si="19"/>
        <v>0</v>
      </c>
      <c r="H589" s="85"/>
    </row>
    <row r="590" spans="1:8" hidden="1" x14ac:dyDescent="0.25">
      <c r="A590" s="28" t="str">
        <f>IF(Items!$B589="","",Items!$A589)</f>
        <v>6009710723920</v>
      </c>
      <c r="B590" s="28" t="str">
        <f>IF(Items!$B589="","",Items!$B589)</f>
        <v>Lays Italian Truffle 120g</v>
      </c>
      <c r="C590" s="32">
        <f>IF($B590="","",Items!$G589+SUMIFS(PurQty,PurItem,$B590,PurDate,"&lt;="&amp;$D$2)-SUMIFS(SalQty,SalItem,$B590,SalDate,"&lt;="&amp;$D$2)-SUMIFS(WoQty,WoItem,$B590,WoDate,"&lt;="&amp;$D$2)+SUMIFS(AdjQty,AdjItem,$B590,AdjDate,"&lt;="&amp;$D$2)+SUMIFS(LinVarQty,LinItem,$B590,LinPosted,"YES",LinDate,"&lt;="&amp;$D$2,LinID,"&lt;&gt;"&amp;$B$2))</f>
        <v>0</v>
      </c>
      <c r="D590" s="84">
        <v>0</v>
      </c>
      <c r="E590" s="32">
        <f t="shared" si="18"/>
        <v>0</v>
      </c>
      <c r="F590" s="33">
        <f>IF($B590="","",Items!$I589)</f>
        <v>22.822500000000002</v>
      </c>
      <c r="G590" s="33">
        <f t="shared" si="19"/>
        <v>0</v>
      </c>
      <c r="H590" s="85"/>
    </row>
    <row r="591" spans="1:8" hidden="1" x14ac:dyDescent="0.25">
      <c r="A591" s="28" t="str">
        <f>IF(Items!$B590="","",Items!$A590)</f>
        <v>6009710723005</v>
      </c>
      <c r="B591" s="28" t="str">
        <f>IF(Items!$B590="","",Items!$B590)</f>
        <v>Lays Japanese Yak Chicken 120g</v>
      </c>
      <c r="C591" s="32">
        <f>IF($B591="","",Items!$G590+SUMIFS(PurQty,PurItem,$B591,PurDate,"&lt;="&amp;$D$2)-SUMIFS(SalQty,SalItem,$B591,SalDate,"&lt;="&amp;$D$2)-SUMIFS(WoQty,WoItem,$B591,WoDate,"&lt;="&amp;$D$2)+SUMIFS(AdjQty,AdjItem,$B591,AdjDate,"&lt;="&amp;$D$2)+SUMIFS(LinVarQty,LinItem,$B591,LinPosted,"YES",LinDate,"&lt;="&amp;$D$2,LinID,"&lt;&gt;"&amp;$B$2))</f>
        <v>0</v>
      </c>
      <c r="D591" s="84">
        <v>0</v>
      </c>
      <c r="E591" s="32">
        <f t="shared" si="18"/>
        <v>0</v>
      </c>
      <c r="F591" s="33">
        <f>IF($B591="","",Items!$I590)</f>
        <v>13.0425</v>
      </c>
      <c r="G591" s="33">
        <f t="shared" si="19"/>
        <v>0</v>
      </c>
      <c r="H591" s="85"/>
    </row>
    <row r="592" spans="1:8" hidden="1" x14ac:dyDescent="0.25">
      <c r="A592" s="28" t="str">
        <f>IF(Items!$B591="","",Items!$A591)</f>
        <v>6009510806007</v>
      </c>
      <c r="B592" s="28" t="str">
        <f>IF(Items!$B591="","",Items!$B591)</f>
        <v>Lays Portugese Prego125g</v>
      </c>
      <c r="C592" s="32">
        <f>IF($B592="","",Items!$G591+SUMIFS(PurQty,PurItem,$B592,PurDate,"&lt;="&amp;$D$2)-SUMIFS(SalQty,SalItem,$B592,SalDate,"&lt;="&amp;$D$2)-SUMIFS(WoQty,WoItem,$B592,WoDate,"&lt;="&amp;$D$2)+SUMIFS(AdjQty,AdjItem,$B592,AdjDate,"&lt;="&amp;$D$2)+SUMIFS(LinVarQty,LinItem,$B592,LinPosted,"YES",LinDate,"&lt;="&amp;$D$2,LinID,"&lt;&gt;"&amp;$B$2))</f>
        <v>0</v>
      </c>
      <c r="D592" s="84">
        <v>0</v>
      </c>
      <c r="E592" s="32">
        <f t="shared" si="18"/>
        <v>0</v>
      </c>
      <c r="F592" s="33">
        <f>IF($B592="","",Items!$I591)</f>
        <v>4.5674999999999999</v>
      </c>
      <c r="G592" s="33">
        <f t="shared" si="19"/>
        <v>0</v>
      </c>
      <c r="H592" s="85"/>
    </row>
    <row r="593" spans="1:8" hidden="1" x14ac:dyDescent="0.25">
      <c r="A593" s="28" t="str">
        <f>IF(Items!$B592="","",Items!$A592)</f>
        <v>6009510806014</v>
      </c>
      <c r="B593" s="28" t="str">
        <f>IF(Items!$B592="","",Items!$B592)</f>
        <v>Lays Portuguese Prego</v>
      </c>
      <c r="C593" s="32">
        <f>IF($B593="","",Items!$G592+SUMIFS(PurQty,PurItem,$B593,PurDate,"&lt;="&amp;$D$2)-SUMIFS(SalQty,SalItem,$B593,SalDate,"&lt;="&amp;$D$2)-SUMIFS(WoQty,WoItem,$B593,WoDate,"&lt;="&amp;$D$2)+SUMIFS(AdjQty,AdjItem,$B593,AdjDate,"&lt;="&amp;$D$2)+SUMIFS(LinVarQty,LinItem,$B593,LinPosted,"YES",LinDate,"&lt;="&amp;$D$2,LinID,"&lt;&gt;"&amp;$B$2))</f>
        <v>0</v>
      </c>
      <c r="D593" s="84">
        <v>0</v>
      </c>
      <c r="E593" s="32">
        <f t="shared" si="18"/>
        <v>0</v>
      </c>
      <c r="F593" s="33">
        <f>IF($B593="","",Items!$I592)</f>
        <v>18.262499999999999</v>
      </c>
      <c r="G593" s="33">
        <f t="shared" si="19"/>
        <v>0</v>
      </c>
      <c r="H593" s="85"/>
    </row>
    <row r="594" spans="1:8" hidden="1" x14ac:dyDescent="0.25">
      <c r="A594" s="28" t="str">
        <f>IF(Items!$B593="","",Items!$A593)</f>
        <v>6001069206581</v>
      </c>
      <c r="B594" s="28" t="str">
        <f>IF(Items!$B593="","",Items!$B593)</f>
        <v>Lays Salt And Vinegar 125g</v>
      </c>
      <c r="C594" s="32">
        <f>IF($B594="","",Items!$G593+SUMIFS(PurQty,PurItem,$B594,PurDate,"&lt;="&amp;$D$2)-SUMIFS(SalQty,SalItem,$B594,SalDate,"&lt;="&amp;$D$2)-SUMIFS(WoQty,WoItem,$B594,WoDate,"&lt;="&amp;$D$2)+SUMIFS(AdjQty,AdjItem,$B594,AdjDate,"&lt;="&amp;$D$2)+SUMIFS(LinVarQty,LinItem,$B594,LinPosted,"YES",LinDate,"&lt;="&amp;$D$2,LinID,"&lt;&gt;"&amp;$B$2))</f>
        <v>0</v>
      </c>
      <c r="D594" s="84">
        <v>0</v>
      </c>
      <c r="E594" s="32">
        <f t="shared" si="18"/>
        <v>0</v>
      </c>
      <c r="F594" s="33">
        <f>IF($B594="","",Items!$I593)</f>
        <v>18.262499999999999</v>
      </c>
      <c r="G594" s="33">
        <f t="shared" si="19"/>
        <v>0</v>
      </c>
      <c r="H594" s="85"/>
    </row>
    <row r="595" spans="1:8" hidden="1" x14ac:dyDescent="0.25">
      <c r="A595" s="28" t="str">
        <f>IF(Items!$B594="","",Items!$A594)</f>
        <v>6009510804812</v>
      </c>
      <c r="B595" s="28" t="str">
        <f>IF(Items!$B594="","",Items!$B594)</f>
        <v>Lays Salted 125g</v>
      </c>
      <c r="C595" s="32">
        <f>IF($B595="","",Items!$G594+SUMIFS(PurQty,PurItem,$B595,PurDate,"&lt;="&amp;$D$2)-SUMIFS(SalQty,SalItem,$B595,SalDate,"&lt;="&amp;$D$2)-SUMIFS(WoQty,WoItem,$B595,WoDate,"&lt;="&amp;$D$2)+SUMIFS(AdjQty,AdjItem,$B595,AdjDate,"&lt;="&amp;$D$2)+SUMIFS(LinVarQty,LinItem,$B595,LinPosted,"YES",LinDate,"&lt;="&amp;$D$2,LinID,"&lt;&gt;"&amp;$B$2))</f>
        <v>0</v>
      </c>
      <c r="D595" s="84">
        <v>0</v>
      </c>
      <c r="E595" s="32">
        <f t="shared" si="18"/>
        <v>0</v>
      </c>
      <c r="F595" s="33">
        <f>IF($B595="","",Items!$I594)</f>
        <v>16.305</v>
      </c>
      <c r="G595" s="33">
        <f t="shared" si="19"/>
        <v>0</v>
      </c>
      <c r="H595" s="85"/>
    </row>
    <row r="596" spans="1:8" hidden="1" x14ac:dyDescent="0.25">
      <c r="A596" s="28" t="str">
        <f>IF(Items!$B595="","",Items!$A595)</f>
        <v>6009510805840</v>
      </c>
      <c r="B596" s="28" t="str">
        <f>IF(Items!$B595="","",Items!$B595)</f>
        <v>LAYS SALTED 23g</v>
      </c>
      <c r="C596" s="32">
        <f>IF($B596="","",Items!$G595+SUMIFS(PurQty,PurItem,$B596,PurDate,"&lt;="&amp;$D$2)-SUMIFS(SalQty,SalItem,$B596,SalDate,"&lt;="&amp;$D$2)-SUMIFS(WoQty,WoItem,$B596,WoDate,"&lt;="&amp;$D$2)+SUMIFS(AdjQty,AdjItem,$B596,AdjDate,"&lt;="&amp;$D$2)+SUMIFS(LinVarQty,LinItem,$B596,LinPosted,"YES",LinDate,"&lt;="&amp;$D$2,LinID,"&lt;&gt;"&amp;$B$2))</f>
        <v>0</v>
      </c>
      <c r="D596" s="84">
        <v>0</v>
      </c>
      <c r="E596" s="32">
        <f t="shared" si="18"/>
        <v>0</v>
      </c>
      <c r="F596" s="33">
        <f>IF($B596="","",Items!$I595)</f>
        <v>9.7799999999999994</v>
      </c>
      <c r="G596" s="33">
        <f t="shared" si="19"/>
        <v>0</v>
      </c>
      <c r="H596" s="85"/>
    </row>
    <row r="597" spans="1:8" hidden="1" x14ac:dyDescent="0.25">
      <c r="A597" s="28" t="str">
        <f>IF(Items!$B596="","",Items!$A596)</f>
        <v>6009710724682</v>
      </c>
      <c r="B597" s="28" t="str">
        <f>IF(Items!$B596="","",Items!$B596)</f>
        <v>Lays Salted 70g</v>
      </c>
      <c r="C597" s="32">
        <f>IF($B597="","",Items!$G596+SUMIFS(PurQty,PurItem,$B597,PurDate,"&lt;="&amp;$D$2)-SUMIFS(SalQty,SalItem,$B597,SalDate,"&lt;="&amp;$D$2)-SUMIFS(WoQty,WoItem,$B597,WoDate,"&lt;="&amp;$D$2)+SUMIFS(AdjQty,AdjItem,$B597,AdjDate,"&lt;="&amp;$D$2)+SUMIFS(LinVarQty,LinItem,$B597,LinPosted,"YES",LinDate,"&lt;="&amp;$D$2,LinID,"&lt;&gt;"&amp;$B$2))</f>
        <v>0</v>
      </c>
      <c r="D597" s="84">
        <v>0</v>
      </c>
      <c r="E597" s="32">
        <f t="shared" si="18"/>
        <v>0</v>
      </c>
      <c r="F597" s="33">
        <f>IF($B597="","",Items!$I596)</f>
        <v>16.237500000000001</v>
      </c>
      <c r="G597" s="33">
        <f t="shared" si="19"/>
        <v>0</v>
      </c>
      <c r="H597" s="85"/>
    </row>
    <row r="598" spans="1:8" hidden="1" x14ac:dyDescent="0.25">
      <c r="A598" s="28" t="str">
        <f>IF(Items!$B597="","",Items!$A597)</f>
        <v>6009710724347</v>
      </c>
      <c r="B598" s="28" t="str">
        <f>IF(Items!$B597="","",Items!$B597)</f>
        <v>Lays Sour Cream 120g</v>
      </c>
      <c r="C598" s="32">
        <f>IF($B598="","",Items!$G597+SUMIFS(PurQty,PurItem,$B598,PurDate,"&lt;="&amp;$D$2)-SUMIFS(SalQty,SalItem,$B598,SalDate,"&lt;="&amp;$D$2)-SUMIFS(WoQty,WoItem,$B598,WoDate,"&lt;="&amp;$D$2)+SUMIFS(AdjQty,AdjItem,$B598,AdjDate,"&lt;="&amp;$D$2)+SUMIFS(LinVarQty,LinItem,$B598,LinPosted,"YES",LinDate,"&lt;="&amp;$D$2,LinID,"&lt;&gt;"&amp;$B$2))</f>
        <v>0</v>
      </c>
      <c r="D598" s="84">
        <v>0</v>
      </c>
      <c r="E598" s="32">
        <f t="shared" si="18"/>
        <v>0</v>
      </c>
      <c r="F598" s="33">
        <f>IF($B598="","",Items!$I597)</f>
        <v>22.822500000000002</v>
      </c>
      <c r="G598" s="33">
        <f t="shared" si="19"/>
        <v>0</v>
      </c>
      <c r="H598" s="85"/>
    </row>
    <row r="599" spans="1:8" hidden="1" x14ac:dyDescent="0.25">
      <c r="A599" s="28" t="str">
        <f>IF(Items!$B598="","",Items!$A598)</f>
        <v>6001069206611</v>
      </c>
      <c r="B599" s="28" t="str">
        <f>IF(Items!$B598="","",Items!$B598)</f>
        <v>Lays Sour Cream Onion 125g</v>
      </c>
      <c r="C599" s="32">
        <f>IF($B599="","",Items!$G598+SUMIFS(PurQty,PurItem,$B599,PurDate,"&lt;="&amp;$D$2)-SUMIFS(SalQty,SalItem,$B599,SalDate,"&lt;="&amp;$D$2)-SUMIFS(WoQty,WoItem,$B599,WoDate,"&lt;="&amp;$D$2)+SUMIFS(AdjQty,AdjItem,$B599,AdjDate,"&lt;="&amp;$D$2)+SUMIFS(LinVarQty,LinItem,$B599,LinPosted,"YES",LinDate,"&lt;="&amp;$D$2,LinID,"&lt;&gt;"&amp;$B$2))</f>
        <v>0</v>
      </c>
      <c r="D599" s="84">
        <v>0</v>
      </c>
      <c r="E599" s="32">
        <f t="shared" si="18"/>
        <v>0</v>
      </c>
      <c r="F599" s="33">
        <f>IF($B599="","",Items!$I598)</f>
        <v>18.262499999999999</v>
      </c>
      <c r="G599" s="33">
        <f t="shared" si="19"/>
        <v>0</v>
      </c>
      <c r="H599" s="85"/>
    </row>
    <row r="600" spans="1:8" hidden="1" x14ac:dyDescent="0.25">
      <c r="A600" s="28" t="str">
        <f>IF(Items!$B599="","",Items!$A599)</f>
        <v>9009250720592</v>
      </c>
      <c r="B600" s="28" t="str">
        <f>IF(Items!$B599="","",Items!$B599)</f>
        <v>Lays Sour Cream120g</v>
      </c>
      <c r="C600" s="32">
        <f>IF($B600="","",Items!$G599+SUMIFS(PurQty,PurItem,$B600,PurDate,"&lt;="&amp;$D$2)-SUMIFS(SalQty,SalItem,$B600,SalDate,"&lt;="&amp;$D$2)-SUMIFS(WoQty,WoItem,$B600,WoDate,"&lt;="&amp;$D$2)+SUMIFS(AdjQty,AdjItem,$B600,AdjDate,"&lt;="&amp;$D$2)+SUMIFS(LinVarQty,LinItem,$B600,LinPosted,"YES",LinDate,"&lt;="&amp;$D$2,LinID,"&lt;&gt;"&amp;$B$2))</f>
        <v>0</v>
      </c>
      <c r="D600" s="84">
        <v>0</v>
      </c>
      <c r="E600" s="32">
        <f t="shared" si="18"/>
        <v>0</v>
      </c>
      <c r="F600" s="33">
        <f>IF($B600="","",Items!$I599)</f>
        <v>16.305</v>
      </c>
      <c r="G600" s="33">
        <f t="shared" si="19"/>
        <v>0</v>
      </c>
      <c r="H600" s="85"/>
    </row>
    <row r="601" spans="1:8" hidden="1" x14ac:dyDescent="0.25">
      <c r="A601" s="28" t="str">
        <f>IF(Items!$B600="","",Items!$A600)</f>
        <v>6009510805864</v>
      </c>
      <c r="B601" s="28" t="str">
        <f>IF(Items!$B600="","",Items!$B600)</f>
        <v>Lays Spring 23g</v>
      </c>
      <c r="C601" s="32">
        <f>IF($B601="","",Items!$G600+SUMIFS(PurQty,PurItem,$B601,PurDate,"&lt;="&amp;$D$2)-SUMIFS(SalQty,SalItem,$B601,SalDate,"&lt;="&amp;$D$2)-SUMIFS(WoQty,WoItem,$B601,WoDate,"&lt;="&amp;$D$2)+SUMIFS(AdjQty,AdjItem,$B601,AdjDate,"&lt;="&amp;$D$2)+SUMIFS(LinVarQty,LinItem,$B601,LinPosted,"YES",LinDate,"&lt;="&amp;$D$2,LinID,"&lt;&gt;"&amp;$B$2))</f>
        <v>0</v>
      </c>
      <c r="D601" s="84">
        <v>0</v>
      </c>
      <c r="E601" s="32">
        <f t="shared" si="18"/>
        <v>0</v>
      </c>
      <c r="F601" s="33">
        <f>IF($B601="","",Items!$I600)</f>
        <v>9.7799999999999994</v>
      </c>
      <c r="G601" s="33">
        <f t="shared" si="19"/>
        <v>0</v>
      </c>
      <c r="H601" s="85"/>
    </row>
    <row r="602" spans="1:8" x14ac:dyDescent="0.25">
      <c r="A602" s="28" t="str">
        <f>IF(Items!$B601="","",Items!$A601)</f>
        <v>6009510806182</v>
      </c>
      <c r="B602" s="28" t="str">
        <f>IF(Items!$B601="","",Items!$B601)</f>
        <v>Lays Spring Onion 105g</v>
      </c>
      <c r="C602" s="32">
        <f>IF($B602="","",Items!$G601+SUMIFS(PurQty,PurItem,$B602,PurDate,"&lt;="&amp;$D$2)-SUMIFS(SalQty,SalItem,$B602,SalDate,"&lt;="&amp;$D$2)-SUMIFS(WoQty,WoItem,$B602,WoDate,"&lt;="&amp;$D$2)+SUMIFS(AdjQty,AdjItem,$B602,AdjDate,"&lt;="&amp;$D$2)+SUMIFS(LinVarQty,LinItem,$B602,LinPosted,"YES",LinDate,"&lt;="&amp;$D$2,LinID,"&lt;&gt;"&amp;$B$2))</f>
        <v>-4</v>
      </c>
      <c r="D602" s="84">
        <v>12</v>
      </c>
      <c r="E602" s="32">
        <f t="shared" si="18"/>
        <v>16</v>
      </c>
      <c r="F602" s="33">
        <f>IF($B602="","",Items!$I601)</f>
        <v>26.68</v>
      </c>
      <c r="G602" s="33">
        <f t="shared" si="19"/>
        <v>426.88</v>
      </c>
      <c r="H602" s="85"/>
    </row>
    <row r="603" spans="1:8" hidden="1" x14ac:dyDescent="0.25">
      <c r="A603" s="28" t="str">
        <f>IF(Items!$B602="","",Items!$A602)</f>
        <v>6009710720585</v>
      </c>
      <c r="B603" s="28" t="str">
        <f>IF(Items!$B602="","",Items!$B602)</f>
        <v>Lays Spring Onion 120G</v>
      </c>
      <c r="C603" s="32">
        <f>IF($B603="","",Items!$G602+SUMIFS(PurQty,PurItem,$B603,PurDate,"&lt;="&amp;$D$2)-SUMIFS(SalQty,SalItem,$B603,SalDate,"&lt;="&amp;$D$2)-SUMIFS(WoQty,WoItem,$B603,WoDate,"&lt;="&amp;$D$2)+SUMIFS(AdjQty,AdjItem,$B603,AdjDate,"&lt;="&amp;$D$2)+SUMIFS(LinVarQty,LinItem,$B603,LinPosted,"YES",LinDate,"&lt;="&amp;$D$2,LinID,"&lt;&gt;"&amp;$B$2))</f>
        <v>0</v>
      </c>
      <c r="D603" s="84">
        <v>0</v>
      </c>
      <c r="E603" s="32">
        <f t="shared" si="18"/>
        <v>0</v>
      </c>
      <c r="F603" s="33">
        <f>IF($B603="","",Items!$I602)</f>
        <v>22.822500000000002</v>
      </c>
      <c r="G603" s="33">
        <f t="shared" si="19"/>
        <v>0</v>
      </c>
      <c r="H603" s="85"/>
    </row>
    <row r="604" spans="1:8" hidden="1" x14ac:dyDescent="0.25">
      <c r="A604" s="28" t="str">
        <f>IF(Items!$B603="","",Items!$A603)</f>
        <v>6009710724729</v>
      </c>
      <c r="B604" s="28" t="str">
        <f>IF(Items!$B603="","",Items!$B603)</f>
        <v>Lays Spring Onion 70g</v>
      </c>
      <c r="C604" s="32">
        <f>IF($B604="","",Items!$G603+SUMIFS(PurQty,PurItem,$B604,PurDate,"&lt;="&amp;$D$2)-SUMIFS(SalQty,SalItem,$B604,SalDate,"&lt;="&amp;$D$2)-SUMIFS(WoQty,WoItem,$B604,WoDate,"&lt;="&amp;$D$2)+SUMIFS(AdjQty,AdjItem,$B604,AdjDate,"&lt;="&amp;$D$2)+SUMIFS(LinVarQty,LinItem,$B604,LinPosted,"YES",LinDate,"&lt;="&amp;$D$2,LinID,"&lt;&gt;"&amp;$B$2))</f>
        <v>0</v>
      </c>
      <c r="D604" s="84">
        <v>0</v>
      </c>
      <c r="E604" s="32">
        <f t="shared" si="18"/>
        <v>0</v>
      </c>
      <c r="F604" s="33">
        <f>IF($B604="","",Items!$I603)</f>
        <v>16.237500000000001</v>
      </c>
      <c r="G604" s="33">
        <f t="shared" si="19"/>
        <v>0</v>
      </c>
      <c r="H604" s="85"/>
    </row>
    <row r="605" spans="1:8" hidden="1" x14ac:dyDescent="0.25">
      <c r="A605" s="28" t="str">
        <f>IF(Items!$B604="","",Items!$A604)</f>
        <v>6009710722640</v>
      </c>
      <c r="B605" s="28" t="str">
        <f>IF(Items!$B604="","",Items!$B604)</f>
        <v>LAYS Sweet And Smokey  23g</v>
      </c>
      <c r="C605" s="32">
        <f>IF($B605="","",Items!$G604+SUMIFS(PurQty,PurItem,$B605,PurDate,"&lt;="&amp;$D$2)-SUMIFS(SalQty,SalItem,$B605,SalDate,"&lt;="&amp;$D$2)-SUMIFS(WoQty,WoItem,$B605,WoDate,"&lt;="&amp;$D$2)+SUMIFS(AdjQty,AdjItem,$B605,AdjDate,"&lt;="&amp;$D$2)+SUMIFS(LinVarQty,LinItem,$B605,LinPosted,"YES",LinDate,"&lt;="&amp;$D$2,LinID,"&lt;&gt;"&amp;$B$2))</f>
        <v>0</v>
      </c>
      <c r="D605" s="84">
        <v>0</v>
      </c>
      <c r="E605" s="32">
        <f t="shared" si="18"/>
        <v>0</v>
      </c>
      <c r="F605" s="33">
        <f>IF($B605="","",Items!$I604)</f>
        <v>9.7799999999999994</v>
      </c>
      <c r="G605" s="33">
        <f t="shared" si="19"/>
        <v>0</v>
      </c>
      <c r="H605" s="85"/>
    </row>
    <row r="606" spans="1:8" hidden="1" x14ac:dyDescent="0.25">
      <c r="A606" s="28" t="str">
        <f>IF(Items!$B605="","",Items!$A605)</f>
        <v>6009710720653</v>
      </c>
      <c r="B606" s="28" t="str">
        <f>IF(Items!$B605="","",Items!$B605)</f>
        <v>Lays Sweet And Smokey 120g</v>
      </c>
      <c r="C606" s="32">
        <f>IF($B606="","",Items!$G605+SUMIFS(PurQty,PurItem,$B606,PurDate,"&lt;="&amp;$D$2)-SUMIFS(SalQty,SalItem,$B606,SalDate,"&lt;="&amp;$D$2)-SUMIFS(WoQty,WoItem,$B606,WoDate,"&lt;="&amp;$D$2)+SUMIFS(AdjQty,AdjItem,$B606,AdjDate,"&lt;="&amp;$D$2)+SUMIFS(LinVarQty,LinItem,$B606,LinPosted,"YES",LinDate,"&lt;="&amp;$D$2,LinID,"&lt;&gt;"&amp;$B$2))</f>
        <v>0</v>
      </c>
      <c r="D606" s="84">
        <v>0</v>
      </c>
      <c r="E606" s="32">
        <f t="shared" si="18"/>
        <v>0</v>
      </c>
      <c r="F606" s="33">
        <f>IF($B606="","",Items!$I605)</f>
        <v>22.822500000000002</v>
      </c>
      <c r="G606" s="33">
        <f t="shared" si="19"/>
        <v>0</v>
      </c>
      <c r="H606" s="85"/>
    </row>
    <row r="607" spans="1:8" x14ac:dyDescent="0.25">
      <c r="A607" s="28" t="str">
        <f>IF(Items!$B606="","",Items!$A606)</f>
        <v>6009510809015</v>
      </c>
      <c r="B607" s="28" t="str">
        <f>IF(Items!$B606="","",Items!$B606)</f>
        <v>Lays Sweet And Smokey American120g</v>
      </c>
      <c r="C607" s="32">
        <f>IF($B607="","",Items!$G606+SUMIFS(PurQty,PurItem,$B607,PurDate,"&lt;="&amp;$D$2)-SUMIFS(SalQty,SalItem,$B607,SalDate,"&lt;="&amp;$D$2)-SUMIFS(WoQty,WoItem,$B607,WoDate,"&lt;="&amp;$D$2)+SUMIFS(AdjQty,AdjItem,$B607,AdjDate,"&lt;="&amp;$D$2)+SUMIFS(LinVarQty,LinItem,$B607,LinPosted,"YES",LinDate,"&lt;="&amp;$D$2,LinID,"&lt;&gt;"&amp;$B$2))</f>
        <v>-10</v>
      </c>
      <c r="D607" s="84">
        <v>0</v>
      </c>
      <c r="E607" s="32">
        <f t="shared" si="18"/>
        <v>10</v>
      </c>
      <c r="F607" s="33">
        <f>IF($B607="","",Items!$I606)</f>
        <v>22.822500000000002</v>
      </c>
      <c r="G607" s="33">
        <f t="shared" si="19"/>
        <v>228.22500000000002</v>
      </c>
      <c r="H607" s="85"/>
    </row>
    <row r="608" spans="1:8" hidden="1" x14ac:dyDescent="0.25">
      <c r="A608" s="28" t="str">
        <f>IF(Items!$B607="","",Items!$A607)</f>
        <v>6001069297725</v>
      </c>
      <c r="B608" s="28" t="str">
        <f>IF(Items!$B607="","",Items!$B607)</f>
        <v>Lays Sweet Chilli 125g</v>
      </c>
      <c r="C608" s="32">
        <f>IF($B608="","",Items!$G607+SUMIFS(PurQty,PurItem,$B608,PurDate,"&lt;="&amp;$D$2)-SUMIFS(SalQty,SalItem,$B608,SalDate,"&lt;="&amp;$D$2)-SUMIFS(WoQty,WoItem,$B608,WoDate,"&lt;="&amp;$D$2)+SUMIFS(AdjQty,AdjItem,$B608,AdjDate,"&lt;="&amp;$D$2)+SUMIFS(LinVarQty,LinItem,$B608,LinPosted,"YES",LinDate,"&lt;="&amp;$D$2,LinID,"&lt;&gt;"&amp;$B$2))</f>
        <v>0</v>
      </c>
      <c r="D608" s="84">
        <v>0</v>
      </c>
      <c r="E608" s="32">
        <f t="shared" si="18"/>
        <v>0</v>
      </c>
      <c r="F608" s="33">
        <f>IF($B608="","",Items!$I607)</f>
        <v>16.305</v>
      </c>
      <c r="G608" s="33">
        <f t="shared" si="19"/>
        <v>0</v>
      </c>
      <c r="H608" s="85"/>
    </row>
    <row r="609" spans="1:8" x14ac:dyDescent="0.25">
      <c r="A609" s="28" t="str">
        <f>IF(Items!$B608="","",Items!$A608)</f>
        <v>6009710722657</v>
      </c>
      <c r="B609" s="28" t="str">
        <f>IF(Items!$B608="","",Items!$B608)</f>
        <v>Lays Sweet N Smokey 105g</v>
      </c>
      <c r="C609" s="32">
        <f>IF($B609="","",Items!$G608+SUMIFS(PurQty,PurItem,$B609,PurDate,"&lt;="&amp;$D$2)-SUMIFS(SalQty,SalItem,$B609,SalDate,"&lt;="&amp;$D$2)-SUMIFS(WoQty,WoItem,$B609,WoDate,"&lt;="&amp;$D$2)+SUMIFS(AdjQty,AdjItem,$B609,AdjDate,"&lt;="&amp;$D$2)+SUMIFS(LinVarQty,LinItem,$B609,LinPosted,"YES",LinDate,"&lt;="&amp;$D$2,LinID,"&lt;&gt;"&amp;$B$2))</f>
        <v>32</v>
      </c>
      <c r="D609" s="84">
        <v>0</v>
      </c>
      <c r="E609" s="32">
        <f t="shared" si="18"/>
        <v>-32</v>
      </c>
      <c r="F609" s="33">
        <f>IF($B609="","",Items!$I608)</f>
        <v>26.68</v>
      </c>
      <c r="G609" s="33">
        <f t="shared" si="19"/>
        <v>-853.76</v>
      </c>
      <c r="H609" s="85"/>
    </row>
    <row r="610" spans="1:8" x14ac:dyDescent="0.25">
      <c r="A610" s="28" t="str">
        <f>IF(Items!$B609="","",Items!$A609)</f>
        <v>6009510807462</v>
      </c>
      <c r="B610" s="28" t="str">
        <f>IF(Items!$B609="","",Items!$B609)</f>
        <v>Lays Thai Sweet Chill Flavour105g</v>
      </c>
      <c r="C610" s="32">
        <f>IF($B610="","",Items!$G609+SUMIFS(PurQty,PurItem,$B610,PurDate,"&lt;="&amp;$D$2)-SUMIFS(SalQty,SalItem,$B610,SalDate,"&lt;="&amp;$D$2)-SUMIFS(WoQty,WoItem,$B610,WoDate,"&lt;="&amp;$D$2)+SUMIFS(AdjQty,AdjItem,$B610,AdjDate,"&lt;="&amp;$D$2)+SUMIFS(LinVarQty,LinItem,$B610,LinPosted,"YES",LinDate,"&lt;="&amp;$D$2,LinID,"&lt;&gt;"&amp;$B$2))</f>
        <v>47</v>
      </c>
      <c r="D610" s="84">
        <v>0</v>
      </c>
      <c r="E610" s="32">
        <f t="shared" si="18"/>
        <v>-47</v>
      </c>
      <c r="F610" s="33">
        <f>IF($B610="","",Items!$I609)</f>
        <v>26.68</v>
      </c>
      <c r="G610" s="33">
        <f t="shared" si="19"/>
        <v>-1253.96</v>
      </c>
      <c r="H610" s="85"/>
    </row>
    <row r="611" spans="1:8" hidden="1" x14ac:dyDescent="0.25">
      <c r="A611" s="28" t="str">
        <f>IF(Items!$B610="","",Items!$A610)</f>
        <v>6009710720318</v>
      </c>
      <c r="B611" s="28" t="str">
        <f>IF(Items!$B610="","",Items!$B610)</f>
        <v>Lays Thai Sweet Chilli  23g</v>
      </c>
      <c r="C611" s="32">
        <f>IF($B611="","",Items!$G610+SUMIFS(PurQty,PurItem,$B611,PurDate,"&lt;="&amp;$D$2)-SUMIFS(SalQty,SalItem,$B611,SalDate,"&lt;="&amp;$D$2)-SUMIFS(WoQty,WoItem,$B611,WoDate,"&lt;="&amp;$D$2)+SUMIFS(AdjQty,AdjItem,$B611,AdjDate,"&lt;="&amp;$D$2)+SUMIFS(LinVarQty,LinItem,$B611,LinPosted,"YES",LinDate,"&lt;="&amp;$D$2,LinID,"&lt;&gt;"&amp;$B$2))</f>
        <v>0</v>
      </c>
      <c r="D611" s="84">
        <v>0</v>
      </c>
      <c r="E611" s="32">
        <f t="shared" si="18"/>
        <v>0</v>
      </c>
      <c r="F611" s="33">
        <f>IF($B611="","",Items!$I610)</f>
        <v>9.7799999999999994</v>
      </c>
      <c r="G611" s="33">
        <f t="shared" si="19"/>
        <v>0</v>
      </c>
      <c r="H611" s="85"/>
    </row>
    <row r="612" spans="1:8" hidden="1" x14ac:dyDescent="0.25">
      <c r="A612" s="28" t="str">
        <f>IF(Items!$B611="","",Items!$A611)</f>
        <v>6009710720608</v>
      </c>
      <c r="B612" s="28" t="str">
        <f>IF(Items!$B611="","",Items!$B611)</f>
        <v>Lays Thai Sweet Chilli 120g</v>
      </c>
      <c r="C612" s="32">
        <f>IF($B612="","",Items!$G611+SUMIFS(PurQty,PurItem,$B612,PurDate,"&lt;="&amp;$D$2)-SUMIFS(SalQty,SalItem,$B612,SalDate,"&lt;="&amp;$D$2)-SUMIFS(WoQty,WoItem,$B612,WoDate,"&lt;="&amp;$D$2)+SUMIFS(AdjQty,AdjItem,$B612,AdjDate,"&lt;="&amp;$D$2)+SUMIFS(LinVarQty,LinItem,$B612,LinPosted,"YES",LinDate,"&lt;="&amp;$D$2,LinID,"&lt;&gt;"&amp;$B$2))</f>
        <v>0</v>
      </c>
      <c r="D612" s="84">
        <v>0</v>
      </c>
      <c r="E612" s="32">
        <f t="shared" si="18"/>
        <v>0</v>
      </c>
      <c r="F612" s="33">
        <f>IF($B612="","",Items!$I611)</f>
        <v>22.822500000000002</v>
      </c>
      <c r="G612" s="33">
        <f t="shared" si="19"/>
        <v>0</v>
      </c>
      <c r="H612" s="85"/>
    </row>
    <row r="613" spans="1:8" hidden="1" x14ac:dyDescent="0.25">
      <c r="A613" s="28" t="str">
        <f>IF(Items!$B612="","",Items!$A612)</f>
        <v>6007038001812</v>
      </c>
      <c r="B613" s="28" t="str">
        <f>IF(Items!$B612="","",Items!$B612)</f>
        <v>Lemon Creams 125g</v>
      </c>
      <c r="C613" s="32">
        <f>IF($B613="","",Items!$G612+SUMIFS(PurQty,PurItem,$B613,PurDate,"&lt;="&amp;$D$2)-SUMIFS(SalQty,SalItem,$B613,SalDate,"&lt;="&amp;$D$2)-SUMIFS(WoQty,WoItem,$B613,WoDate,"&lt;="&amp;$D$2)+SUMIFS(AdjQty,AdjItem,$B613,AdjDate,"&lt;="&amp;$D$2)+SUMIFS(LinVarQty,LinItem,$B613,LinPosted,"YES",LinDate,"&lt;="&amp;$D$2,LinID,"&lt;&gt;"&amp;$B$2))</f>
        <v>0</v>
      </c>
      <c r="D613" s="84">
        <v>0</v>
      </c>
      <c r="E613" s="32">
        <f t="shared" si="18"/>
        <v>0</v>
      </c>
      <c r="F613" s="33">
        <f>IF($B613="","",Items!$I612)</f>
        <v>9.7424999999999997</v>
      </c>
      <c r="G613" s="33">
        <f t="shared" si="19"/>
        <v>0</v>
      </c>
      <c r="H613" s="85"/>
    </row>
    <row r="614" spans="1:8" hidden="1" x14ac:dyDescent="0.25">
      <c r="A614" s="28" t="str">
        <f>IF(Items!$B613="","",Items!$A613)</f>
        <v>5449000046581</v>
      </c>
      <c r="B614" s="28" t="str">
        <f>IF(Items!$B613="","",Items!$B613)</f>
        <v>Lemonade Flavoured Drink 200ml</v>
      </c>
      <c r="C614" s="32">
        <f>IF($B614="","",Items!$G613+SUMIFS(PurQty,PurItem,$B614,PurDate,"&lt;="&amp;$D$2)-SUMIFS(SalQty,SalItem,$B614,SalDate,"&lt;="&amp;$D$2)-SUMIFS(WoQty,WoItem,$B614,WoDate,"&lt;="&amp;$D$2)+SUMIFS(AdjQty,AdjItem,$B614,AdjDate,"&lt;="&amp;$D$2)+SUMIFS(LinVarQty,LinItem,$B614,LinPosted,"YES",LinDate,"&lt;="&amp;$D$2,LinID,"&lt;&gt;"&amp;$B$2))</f>
        <v>0</v>
      </c>
      <c r="D614" s="84">
        <v>0</v>
      </c>
      <c r="E614" s="32">
        <f t="shared" si="18"/>
        <v>0</v>
      </c>
      <c r="F614" s="33">
        <f>IF($B614="","",Items!$I613)</f>
        <v>13.0425</v>
      </c>
      <c r="G614" s="33">
        <f t="shared" si="19"/>
        <v>0</v>
      </c>
      <c r="H614" s="85"/>
    </row>
    <row r="615" spans="1:8" hidden="1" x14ac:dyDescent="0.25">
      <c r="A615" s="28" t="str">
        <f>IF(Items!$B614="","",Items!$A614)</f>
        <v>LHOLDER256</v>
      </c>
      <c r="B615" s="28" t="str">
        <f>IF(Items!$B614="","",Items!$B614)</f>
        <v>License Holder</v>
      </c>
      <c r="C615" s="32">
        <f>IF($B615="","",Items!$G614+SUMIFS(PurQty,PurItem,$B615,PurDate,"&lt;="&amp;$D$2)-SUMIFS(SalQty,SalItem,$B615,SalDate,"&lt;="&amp;$D$2)-SUMIFS(WoQty,WoItem,$B615,WoDate,"&lt;="&amp;$D$2)+SUMIFS(AdjQty,AdjItem,$B615,AdjDate,"&lt;="&amp;$D$2)+SUMIFS(LinVarQty,LinItem,$B615,LinPosted,"YES",LinDate,"&lt;="&amp;$D$2,LinID,"&lt;&gt;"&amp;$B$2))</f>
        <v>0</v>
      </c>
      <c r="D615" s="84">
        <v>0</v>
      </c>
      <c r="E615" s="32">
        <f t="shared" si="18"/>
        <v>0</v>
      </c>
      <c r="F615" s="33">
        <f>IF($B615="","",Items!$I614)</f>
        <v>22.822500000000002</v>
      </c>
      <c r="G615" s="33">
        <f t="shared" si="19"/>
        <v>0</v>
      </c>
      <c r="H615" s="85"/>
    </row>
    <row r="616" spans="1:8" hidden="1" x14ac:dyDescent="0.25">
      <c r="A616" s="28" t="str">
        <f>IF(Items!$B615="","",Items!$A615)</f>
        <v>6001087358620</v>
      </c>
      <c r="B616" s="28" t="str">
        <f>IF(Items!$B615="","",Items!$B615)</f>
        <v>Lifebouy Care 175g</v>
      </c>
      <c r="C616" s="32">
        <f>IF($B616="","",Items!$G615+SUMIFS(PurQty,PurItem,$B616,PurDate,"&lt;="&amp;$D$2)-SUMIFS(SalQty,SalItem,$B616,SalDate,"&lt;="&amp;$D$2)-SUMIFS(WoQty,WoItem,$B616,WoDate,"&lt;="&amp;$D$2)+SUMIFS(AdjQty,AdjItem,$B616,AdjDate,"&lt;="&amp;$D$2)+SUMIFS(LinVarQty,LinItem,$B616,LinPosted,"YES",LinDate,"&lt;="&amp;$D$2,LinID,"&lt;&gt;"&amp;$B$2))</f>
        <v>0</v>
      </c>
      <c r="D616" s="84">
        <v>0</v>
      </c>
      <c r="E616" s="32">
        <f t="shared" si="18"/>
        <v>0</v>
      </c>
      <c r="F616" s="33">
        <f>IF($B616="","",Items!$I615)</f>
        <v>13.0425</v>
      </c>
      <c r="G616" s="33">
        <f t="shared" si="19"/>
        <v>0</v>
      </c>
      <c r="H616" s="85"/>
    </row>
    <row r="617" spans="1:8" hidden="1" x14ac:dyDescent="0.25">
      <c r="A617" s="28" t="str">
        <f>IF(Items!$B616="","",Items!$A616)</f>
        <v>6001087358637</v>
      </c>
      <c r="B617" s="28" t="str">
        <f>IF(Items!$B616="","",Items!$B616)</f>
        <v>Lifebouy Herbal 175g</v>
      </c>
      <c r="C617" s="32">
        <f>IF($B617="","",Items!$G616+SUMIFS(PurQty,PurItem,$B617,PurDate,"&lt;="&amp;$D$2)-SUMIFS(SalQty,SalItem,$B617,SalDate,"&lt;="&amp;$D$2)-SUMIFS(WoQty,WoItem,$B617,WoDate,"&lt;="&amp;$D$2)+SUMIFS(AdjQty,AdjItem,$B617,AdjDate,"&lt;="&amp;$D$2)+SUMIFS(LinVarQty,LinItem,$B617,LinPosted,"YES",LinDate,"&lt;="&amp;$D$2,LinID,"&lt;&gt;"&amp;$B$2))</f>
        <v>0</v>
      </c>
      <c r="D617" s="84">
        <v>0</v>
      </c>
      <c r="E617" s="32">
        <f t="shared" si="18"/>
        <v>0</v>
      </c>
      <c r="F617" s="33">
        <f>IF($B617="","",Items!$I616)</f>
        <v>13.0425</v>
      </c>
      <c r="G617" s="33">
        <f t="shared" si="19"/>
        <v>0</v>
      </c>
      <c r="H617" s="85"/>
    </row>
    <row r="618" spans="1:8" x14ac:dyDescent="0.25">
      <c r="A618" s="28" t="str">
        <f>IF(Items!$B617="","",Items!$A617)</f>
        <v>6001087358651</v>
      </c>
      <c r="B618" s="28" t="str">
        <f>IF(Items!$B617="","",Items!$B617)</f>
        <v>Lifebouy Lemon Fresh 175g</v>
      </c>
      <c r="C618" s="32">
        <f>IF($B618="","",Items!$G617+SUMIFS(PurQty,PurItem,$B618,PurDate,"&lt;="&amp;$D$2)-SUMIFS(SalQty,SalItem,$B618,SalDate,"&lt;="&amp;$D$2)-SUMIFS(WoQty,WoItem,$B618,WoDate,"&lt;="&amp;$D$2)+SUMIFS(AdjQty,AdjItem,$B618,AdjDate,"&lt;="&amp;$D$2)+SUMIFS(LinVarQty,LinItem,$B618,LinPosted,"YES",LinDate,"&lt;="&amp;$D$2,LinID,"&lt;&gt;"&amp;$B$2))</f>
        <v>14</v>
      </c>
      <c r="D618" s="84">
        <v>16</v>
      </c>
      <c r="E618" s="32">
        <f t="shared" si="18"/>
        <v>2</v>
      </c>
      <c r="F618" s="33">
        <f>IF($B618="","",Items!$I617)</f>
        <v>13.0425</v>
      </c>
      <c r="G618" s="33">
        <f t="shared" si="19"/>
        <v>26.085000000000001</v>
      </c>
      <c r="H618" s="85"/>
    </row>
    <row r="619" spans="1:8" hidden="1" x14ac:dyDescent="0.25">
      <c r="A619" s="28" t="str">
        <f>IF(Items!$B618="","",Items!$A618)</f>
        <v>6001087377737</v>
      </c>
      <c r="B619" s="28" t="str">
        <f>IF(Items!$B618="","",Items!$B618)</f>
        <v>Lifebouy Natural G 175g</v>
      </c>
      <c r="C619" s="32">
        <f>IF($B619="","",Items!$G618+SUMIFS(PurQty,PurItem,$B619,PurDate,"&lt;="&amp;$D$2)-SUMIFS(SalQty,SalItem,$B619,SalDate,"&lt;="&amp;$D$2)-SUMIFS(WoQty,WoItem,$B619,WoDate,"&lt;="&amp;$D$2)+SUMIFS(AdjQty,AdjItem,$B619,AdjDate,"&lt;="&amp;$D$2)+SUMIFS(LinVarQty,LinItem,$B619,LinPosted,"YES",LinDate,"&lt;="&amp;$D$2,LinID,"&lt;&gt;"&amp;$B$2))</f>
        <v>0</v>
      </c>
      <c r="D619" s="84">
        <v>0</v>
      </c>
      <c r="E619" s="32">
        <f t="shared" si="18"/>
        <v>0</v>
      </c>
      <c r="F619" s="33">
        <f>IF($B619="","",Items!$I618)</f>
        <v>13.0425</v>
      </c>
      <c r="G619" s="33">
        <f t="shared" si="19"/>
        <v>0</v>
      </c>
      <c r="H619" s="85"/>
    </row>
    <row r="620" spans="1:8" x14ac:dyDescent="0.25">
      <c r="A620" s="28" t="str">
        <f>IF(Items!$B619="","",Items!$A619)</f>
        <v>6001087358613</v>
      </c>
      <c r="B620" s="28" t="str">
        <f>IF(Items!$B619="","",Items!$B619)</f>
        <v>Lifebouy Total 10 175g</v>
      </c>
      <c r="C620" s="32">
        <f>IF($B620="","",Items!$G619+SUMIFS(PurQty,PurItem,$B620,PurDate,"&lt;="&amp;$D$2)-SUMIFS(SalQty,SalItem,$B620,SalDate,"&lt;="&amp;$D$2)-SUMIFS(WoQty,WoItem,$B620,WoDate,"&lt;="&amp;$D$2)+SUMIFS(AdjQty,AdjItem,$B620,AdjDate,"&lt;="&amp;$D$2)+SUMIFS(LinVarQty,LinItem,$B620,LinPosted,"YES",LinDate,"&lt;="&amp;$D$2,LinID,"&lt;&gt;"&amp;$B$2))</f>
        <v>18</v>
      </c>
      <c r="D620" s="84">
        <v>13</v>
      </c>
      <c r="E620" s="32">
        <f t="shared" si="18"/>
        <v>-5</v>
      </c>
      <c r="F620" s="33">
        <f>IF($B620="","",Items!$I619)</f>
        <v>13.0425</v>
      </c>
      <c r="G620" s="33">
        <f t="shared" si="19"/>
        <v>-65.212500000000006</v>
      </c>
      <c r="H620" s="85"/>
    </row>
    <row r="621" spans="1:8" hidden="1" x14ac:dyDescent="0.25">
      <c r="A621" s="28" t="str">
        <f>IF(Items!$B620="","",Items!$A620)</f>
        <v>6009508407926</v>
      </c>
      <c r="B621" s="28" t="str">
        <f>IF(Items!$B620="","",Items!$B620)</f>
        <v>Lil-Lets Scented Pads</v>
      </c>
      <c r="C621" s="32">
        <f>IF($B621="","",Items!$G620+SUMIFS(PurQty,PurItem,$B621,PurDate,"&lt;="&amp;$D$2)-SUMIFS(SalQty,SalItem,$B621,SalDate,"&lt;="&amp;$D$2)-SUMIFS(WoQty,WoItem,$B621,WoDate,"&lt;="&amp;$D$2)+SUMIFS(AdjQty,AdjItem,$B621,AdjDate,"&lt;="&amp;$D$2)+SUMIFS(LinVarQty,LinItem,$B621,LinPosted,"YES",LinDate,"&lt;="&amp;$D$2,LinID,"&lt;&gt;"&amp;$B$2))</f>
        <v>0</v>
      </c>
      <c r="D621" s="84">
        <v>0</v>
      </c>
      <c r="E621" s="32">
        <f t="shared" si="18"/>
        <v>0</v>
      </c>
      <c r="F621" s="33">
        <f>IF($B621="","",Items!$I620)</f>
        <v>9.8249999999999993</v>
      </c>
      <c r="G621" s="33">
        <f t="shared" si="19"/>
        <v>0</v>
      </c>
      <c r="H621" s="85"/>
    </row>
    <row r="622" spans="1:8" hidden="1" x14ac:dyDescent="0.25">
      <c r="A622" s="28" t="str">
        <f>IF(Items!$B621="","",Items!$A621)</f>
        <v>6009508407919</v>
      </c>
      <c r="B622" s="28" t="str">
        <f>IF(Items!$B621="","",Items!$B621)</f>
        <v>Lil-Lets Unscented Pads</v>
      </c>
      <c r="C622" s="32">
        <f>IF($B622="","",Items!$G621+SUMIFS(PurQty,PurItem,$B622,PurDate,"&lt;="&amp;$D$2)-SUMIFS(SalQty,SalItem,$B622,SalDate,"&lt;="&amp;$D$2)-SUMIFS(WoQty,WoItem,$B622,WoDate,"&lt;="&amp;$D$2)+SUMIFS(AdjQty,AdjItem,$B622,AdjDate,"&lt;="&amp;$D$2)+SUMIFS(LinVarQty,LinItem,$B622,LinPosted,"YES",LinDate,"&lt;="&amp;$D$2,LinID,"&lt;&gt;"&amp;$B$2))</f>
        <v>0</v>
      </c>
      <c r="D622" s="84">
        <v>0</v>
      </c>
      <c r="E622" s="32">
        <f t="shared" si="18"/>
        <v>0</v>
      </c>
      <c r="F622" s="33">
        <f>IF($B622="","",Items!$I621)</f>
        <v>9.8249999999999993</v>
      </c>
      <c r="G622" s="33">
        <f t="shared" si="19"/>
        <v>0</v>
      </c>
      <c r="H622" s="85"/>
    </row>
    <row r="623" spans="1:8" hidden="1" x14ac:dyDescent="0.25">
      <c r="A623" s="28" t="str">
        <f>IF(Items!$B622="","",Items!$A622)</f>
        <v>600398900510</v>
      </c>
      <c r="B623" s="28" t="str">
        <f>IF(Items!$B622="","",Items!$B622)</f>
        <v>Limpopo Hyjo 500ml</v>
      </c>
      <c r="C623" s="32">
        <f>IF($B623="","",Items!$G622+SUMIFS(PurQty,PurItem,$B623,PurDate,"&lt;="&amp;$D$2)-SUMIFS(SalQty,SalItem,$B623,SalDate,"&lt;="&amp;$D$2)-SUMIFS(WoQty,WoItem,$B623,WoDate,"&lt;="&amp;$D$2)+SUMIFS(AdjQty,AdjItem,$B623,AdjDate,"&lt;="&amp;$D$2)+SUMIFS(LinVarQty,LinItem,$B623,LinPosted,"YES",LinDate,"&lt;="&amp;$D$2,LinID,"&lt;&gt;"&amp;$B$2))</f>
        <v>0</v>
      </c>
      <c r="D623" s="84">
        <v>0</v>
      </c>
      <c r="E623" s="32">
        <f t="shared" si="18"/>
        <v>0</v>
      </c>
      <c r="F623" s="33">
        <f>IF($B623="","",Items!$I622)</f>
        <v>13.0425</v>
      </c>
      <c r="G623" s="33">
        <f t="shared" si="19"/>
        <v>0</v>
      </c>
      <c r="H623" s="85"/>
    </row>
    <row r="624" spans="1:8" hidden="1" x14ac:dyDescent="0.25">
      <c r="A624" s="28" t="str">
        <f>IF(Items!$B623="","",Items!$A623)</f>
        <v>6003989000478</v>
      </c>
      <c r="B624" s="28" t="str">
        <f>IF(Items!$B623="","",Items!$B623)</f>
        <v>Limpopo Maas 1L</v>
      </c>
      <c r="C624" s="32">
        <f>IF($B624="","",Items!$G623+SUMIFS(PurQty,PurItem,$B624,PurDate,"&lt;="&amp;$D$2)-SUMIFS(SalQty,SalItem,$B624,SalDate,"&lt;="&amp;$D$2)-SUMIFS(WoQty,WoItem,$B624,WoDate,"&lt;="&amp;$D$2)+SUMIFS(AdjQty,AdjItem,$B624,AdjDate,"&lt;="&amp;$D$2)+SUMIFS(LinVarQty,LinItem,$B624,LinPosted,"YES",LinDate,"&lt;="&amp;$D$2,LinID,"&lt;&gt;"&amp;$B$2))</f>
        <v>0</v>
      </c>
      <c r="D624" s="84">
        <v>0</v>
      </c>
      <c r="E624" s="32">
        <f t="shared" si="18"/>
        <v>0</v>
      </c>
      <c r="F624" s="33">
        <f>IF($B624="","",Items!$I623)</f>
        <v>22.5</v>
      </c>
      <c r="G624" s="33">
        <f t="shared" si="19"/>
        <v>0</v>
      </c>
      <c r="H624" s="85"/>
    </row>
    <row r="625" spans="1:8" hidden="1" x14ac:dyDescent="0.25">
      <c r="A625" s="28" t="str">
        <f>IF(Items!$B624="","",Items!$A624)</f>
        <v>6003989000461</v>
      </c>
      <c r="B625" s="28" t="str">
        <f>IF(Items!$B624="","",Items!$B624)</f>
        <v>Limpopo Maas 500g</v>
      </c>
      <c r="C625" s="32">
        <f>IF($B625="","",Items!$G624+SUMIFS(PurQty,PurItem,$B625,PurDate,"&lt;="&amp;$D$2)-SUMIFS(SalQty,SalItem,$B625,SalDate,"&lt;="&amp;$D$2)-SUMIFS(WoQty,WoItem,$B625,WoDate,"&lt;="&amp;$D$2)+SUMIFS(AdjQty,AdjItem,$B625,AdjDate,"&lt;="&amp;$D$2)+SUMIFS(LinVarQty,LinItem,$B625,LinPosted,"YES",LinDate,"&lt;="&amp;$D$2,LinID,"&lt;&gt;"&amp;$B$2))</f>
        <v>0</v>
      </c>
      <c r="D625" s="84">
        <v>0</v>
      </c>
      <c r="E625" s="32">
        <f t="shared" si="18"/>
        <v>0</v>
      </c>
      <c r="F625" s="33">
        <f>IF($B625="","",Items!$I624)</f>
        <v>15</v>
      </c>
      <c r="G625" s="33">
        <f t="shared" si="19"/>
        <v>0</v>
      </c>
      <c r="H625" s="85"/>
    </row>
    <row r="626" spans="1:8" hidden="1" x14ac:dyDescent="0.25">
      <c r="A626" s="28" t="str">
        <f>IF(Items!$B625="","",Items!$A625)</f>
        <v>6003989003011</v>
      </c>
      <c r="B626" s="28" t="str">
        <f>IF(Items!$B625="","",Items!$B625)</f>
        <v>Limpopo Mageu  Cream1 Ltr</v>
      </c>
      <c r="C626" s="32">
        <f>IF($B626="","",Items!$G625+SUMIFS(PurQty,PurItem,$B626,PurDate,"&lt;="&amp;$D$2)-SUMIFS(SalQty,SalItem,$B626,SalDate,"&lt;="&amp;$D$2)-SUMIFS(WoQty,WoItem,$B626,WoDate,"&lt;="&amp;$D$2)+SUMIFS(AdjQty,AdjItem,$B626,AdjDate,"&lt;="&amp;$D$2)+SUMIFS(LinVarQty,LinItem,$B626,LinPosted,"YES",LinDate,"&lt;="&amp;$D$2,LinID,"&lt;&gt;"&amp;$B$2))</f>
        <v>0</v>
      </c>
      <c r="D626" s="84">
        <v>0</v>
      </c>
      <c r="E626" s="32">
        <f t="shared" si="18"/>
        <v>0</v>
      </c>
      <c r="F626" s="33">
        <f>IF($B626="","",Items!$I625)</f>
        <v>19.567499999999999</v>
      </c>
      <c r="G626" s="33">
        <f t="shared" si="19"/>
        <v>0</v>
      </c>
      <c r="H626" s="85"/>
    </row>
    <row r="627" spans="1:8" hidden="1" x14ac:dyDescent="0.25">
      <c r="A627" s="28" t="str">
        <f>IF(Items!$B626="","",Items!$A626)</f>
        <v>6003989003080</v>
      </c>
      <c r="B627" s="28" t="str">
        <f>IF(Items!$B626="","",Items!$B626)</f>
        <v>Limpopo Mageu  Mabele</v>
      </c>
      <c r="C627" s="32">
        <f>IF($B627="","",Items!$G626+SUMIFS(PurQty,PurItem,$B627,PurDate,"&lt;="&amp;$D$2)-SUMIFS(SalQty,SalItem,$B627,SalDate,"&lt;="&amp;$D$2)-SUMIFS(WoQty,WoItem,$B627,WoDate,"&lt;="&amp;$D$2)+SUMIFS(AdjQty,AdjItem,$B627,AdjDate,"&lt;="&amp;$D$2)+SUMIFS(LinVarQty,LinItem,$B627,LinPosted,"YES",LinDate,"&lt;="&amp;$D$2,LinID,"&lt;&gt;"&amp;$B$2))</f>
        <v>0</v>
      </c>
      <c r="D627" s="84">
        <v>0</v>
      </c>
      <c r="E627" s="32">
        <f t="shared" si="18"/>
        <v>0</v>
      </c>
      <c r="F627" s="33">
        <f>IF($B627="","",Items!$I626)</f>
        <v>13.0425</v>
      </c>
      <c r="G627" s="33">
        <f t="shared" si="19"/>
        <v>0</v>
      </c>
      <c r="H627" s="85"/>
    </row>
    <row r="628" spans="1:8" hidden="1" x14ac:dyDescent="0.25">
      <c r="A628" s="28" t="str">
        <f>IF(Items!$B627="","",Items!$A627)</f>
        <v>6003989003073</v>
      </c>
      <c r="B628" s="28" t="str">
        <f>IF(Items!$B627="","",Items!$B627)</f>
        <v>Limpopo Mageu  Mabele 1 Ltr</v>
      </c>
      <c r="C628" s="32">
        <f>IF($B628="","",Items!$G627+SUMIFS(PurQty,PurItem,$B628,PurDate,"&lt;="&amp;$D$2)-SUMIFS(SalQty,SalItem,$B628,SalDate,"&lt;="&amp;$D$2)-SUMIFS(WoQty,WoItem,$B628,WoDate,"&lt;="&amp;$D$2)+SUMIFS(AdjQty,AdjItem,$B628,AdjDate,"&lt;="&amp;$D$2)+SUMIFS(LinVarQty,LinItem,$B628,LinPosted,"YES",LinDate,"&lt;="&amp;$D$2,LinID,"&lt;&gt;"&amp;$B$2))</f>
        <v>0</v>
      </c>
      <c r="D628" s="84">
        <v>0</v>
      </c>
      <c r="E628" s="32">
        <f t="shared" si="18"/>
        <v>0</v>
      </c>
      <c r="F628" s="33">
        <f>IF($B628="","",Items!$I627)</f>
        <v>19.567499999999999</v>
      </c>
      <c r="G628" s="33">
        <f t="shared" si="19"/>
        <v>0</v>
      </c>
      <c r="H628" s="85"/>
    </row>
    <row r="629" spans="1:8" hidden="1" x14ac:dyDescent="0.25">
      <c r="A629" s="28" t="str">
        <f>IF(Items!$B628="","",Items!$A628)</f>
        <v>60069795</v>
      </c>
      <c r="B629" s="28" t="str">
        <f>IF(Items!$B628="","",Items!$B628)</f>
        <v>Lion Matches Each</v>
      </c>
      <c r="C629" s="32">
        <f>IF($B629="","",Items!$G628+SUMIFS(PurQty,PurItem,$B629,PurDate,"&lt;="&amp;$D$2)-SUMIFS(SalQty,SalItem,$B629,SalDate,"&lt;="&amp;$D$2)-SUMIFS(WoQty,WoItem,$B629,WoDate,"&lt;="&amp;$D$2)+SUMIFS(AdjQty,AdjItem,$B629,AdjDate,"&lt;="&amp;$D$2)+SUMIFS(LinVarQty,LinItem,$B629,LinPosted,"YES",LinDate,"&lt;="&amp;$D$2,LinID,"&lt;&gt;"&amp;$B$2))</f>
        <v>0</v>
      </c>
      <c r="D629" s="84">
        <v>0</v>
      </c>
      <c r="E629" s="32">
        <f t="shared" si="18"/>
        <v>0</v>
      </c>
      <c r="F629" s="33">
        <f>IF($B629="","",Items!$I628)</f>
        <v>1.9575</v>
      </c>
      <c r="G629" s="33">
        <f t="shared" si="19"/>
        <v>0</v>
      </c>
      <c r="H629" s="85"/>
    </row>
    <row r="630" spans="1:8" hidden="1" x14ac:dyDescent="0.25">
      <c r="A630" s="28" t="str">
        <f>IF(Items!$B629="","",Items!$A629)</f>
        <v>6001240239551</v>
      </c>
      <c r="B630" s="28" t="str">
        <f>IF(Items!$B629="","",Items!$B629)</f>
        <v>Liqui  Passion  300ml</v>
      </c>
      <c r="C630" s="32">
        <f>IF($B630="","",Items!$G629+SUMIFS(PurQty,PurItem,$B630,PurDate,"&lt;="&amp;$D$2)-SUMIFS(SalQty,SalItem,$B630,SalDate,"&lt;="&amp;$D$2)-SUMIFS(WoQty,WoItem,$B630,WoDate,"&lt;="&amp;$D$2)+SUMIFS(AdjQty,AdjItem,$B630,AdjDate,"&lt;="&amp;$D$2)+SUMIFS(LinVarQty,LinItem,$B630,LinPosted,"YES",LinDate,"&lt;="&amp;$D$2,LinID,"&lt;&gt;"&amp;$B$2))</f>
        <v>0</v>
      </c>
      <c r="D630" s="84">
        <v>0</v>
      </c>
      <c r="E630" s="32">
        <f t="shared" si="18"/>
        <v>0</v>
      </c>
      <c r="F630" s="33">
        <f>IF($B630="","",Items!$I629)</f>
        <v>13.0425</v>
      </c>
      <c r="G630" s="33">
        <f t="shared" si="19"/>
        <v>0</v>
      </c>
      <c r="H630" s="85"/>
    </row>
    <row r="631" spans="1:8" hidden="1" x14ac:dyDescent="0.25">
      <c r="A631" s="28" t="str">
        <f>IF(Items!$B630="","",Items!$A630)</f>
        <v>6001240239377</v>
      </c>
      <c r="B631" s="28" t="str">
        <f>IF(Items!$B630="","",Items!$B630)</f>
        <v>Liqui Breakfast 300ml</v>
      </c>
      <c r="C631" s="32">
        <f>IF($B631="","",Items!$G630+SUMIFS(PurQty,PurItem,$B631,PurDate,"&lt;="&amp;$D$2)-SUMIFS(SalQty,SalItem,$B631,SalDate,"&lt;="&amp;$D$2)-SUMIFS(WoQty,WoItem,$B631,WoDate,"&lt;="&amp;$D$2)+SUMIFS(AdjQty,AdjItem,$B631,AdjDate,"&lt;="&amp;$D$2)+SUMIFS(LinVarQty,LinItem,$B631,LinPosted,"YES",LinDate,"&lt;="&amp;$D$2,LinID,"&lt;&gt;"&amp;$B$2))</f>
        <v>0</v>
      </c>
      <c r="D631" s="84">
        <v>0</v>
      </c>
      <c r="E631" s="32">
        <f t="shared" si="18"/>
        <v>0</v>
      </c>
      <c r="F631" s="33">
        <f>IF($B631="","",Items!$I630)</f>
        <v>13.0425</v>
      </c>
      <c r="G631" s="33">
        <f t="shared" si="19"/>
        <v>0</v>
      </c>
      <c r="H631" s="85"/>
    </row>
    <row r="632" spans="1:8" hidden="1" x14ac:dyDescent="0.25">
      <c r="A632" s="28" t="str">
        <f>IF(Items!$B631="","",Items!$A631)</f>
        <v>6001240239346</v>
      </c>
      <c r="B632" s="28" t="str">
        <f>IF(Items!$B631="","",Items!$B631)</f>
        <v>Liqui Clear Apple 200ml</v>
      </c>
      <c r="C632" s="32">
        <f>IF($B632="","",Items!$G631+SUMIFS(PurQty,PurItem,$B632,PurDate,"&lt;="&amp;$D$2)-SUMIFS(SalQty,SalItem,$B632,SalDate,"&lt;="&amp;$D$2)-SUMIFS(WoQty,WoItem,$B632,WoDate,"&lt;="&amp;$D$2)+SUMIFS(AdjQty,AdjItem,$B632,AdjDate,"&lt;="&amp;$D$2)+SUMIFS(LinVarQty,LinItem,$B632,LinPosted,"YES",LinDate,"&lt;="&amp;$D$2,LinID,"&lt;&gt;"&amp;$B$2))</f>
        <v>0</v>
      </c>
      <c r="D632" s="84">
        <v>0</v>
      </c>
      <c r="E632" s="32">
        <f t="shared" si="18"/>
        <v>0</v>
      </c>
      <c r="F632" s="33">
        <f>IF($B632="","",Items!$I631)</f>
        <v>13.0425</v>
      </c>
      <c r="G632" s="33">
        <f t="shared" si="19"/>
        <v>0</v>
      </c>
      <c r="H632" s="85"/>
    </row>
    <row r="633" spans="1:8" hidden="1" x14ac:dyDescent="0.25">
      <c r="A633" s="28" t="str">
        <f>IF(Items!$B632="","",Items!$A632)</f>
        <v>6001240500460</v>
      </c>
      <c r="B633" s="28" t="str">
        <f>IF(Items!$B632="","",Items!$B632)</f>
        <v>Liqui Fruit Berry Blaze Ltr</v>
      </c>
      <c r="C633" s="32">
        <f>IF($B633="","",Items!$G632+SUMIFS(PurQty,PurItem,$B633,PurDate,"&lt;="&amp;$D$2)-SUMIFS(SalQty,SalItem,$B633,SalDate,"&lt;="&amp;$D$2)-SUMIFS(WoQty,WoItem,$B633,WoDate,"&lt;="&amp;$D$2)+SUMIFS(AdjQty,AdjItem,$B633,AdjDate,"&lt;="&amp;$D$2)+SUMIFS(LinVarQty,LinItem,$B633,LinPosted,"YES",LinDate,"&lt;="&amp;$D$2,LinID,"&lt;&gt;"&amp;$B$2))</f>
        <v>0</v>
      </c>
      <c r="D633" s="84">
        <v>0</v>
      </c>
      <c r="E633" s="32">
        <f t="shared" si="18"/>
        <v>0</v>
      </c>
      <c r="F633" s="33">
        <f>IF($B633="","",Items!$I632)</f>
        <v>32.61</v>
      </c>
      <c r="G633" s="33">
        <f t="shared" si="19"/>
        <v>0</v>
      </c>
      <c r="H633" s="85"/>
    </row>
    <row r="634" spans="1:8" hidden="1" x14ac:dyDescent="0.25">
      <c r="A634" s="28" t="str">
        <f>IF(Items!$B633="","",Items!$A633)</f>
        <v>6001240239988</v>
      </c>
      <c r="B634" s="28" t="str">
        <f>IF(Items!$B633="","",Items!$B633)</f>
        <v>Liqui Fruit Blueberry Burst 1L</v>
      </c>
      <c r="C634" s="32">
        <f>IF($B634="","",Items!$G633+SUMIFS(PurQty,PurItem,$B634,PurDate,"&lt;="&amp;$D$2)-SUMIFS(SalQty,SalItem,$B634,SalDate,"&lt;="&amp;$D$2)-SUMIFS(WoQty,WoItem,$B634,WoDate,"&lt;="&amp;$D$2)+SUMIFS(AdjQty,AdjItem,$B634,AdjDate,"&lt;="&amp;$D$2)+SUMIFS(LinVarQty,LinItem,$B634,LinPosted,"YES",LinDate,"&lt;="&amp;$D$2,LinID,"&lt;&gt;"&amp;$B$2))</f>
        <v>0</v>
      </c>
      <c r="D634" s="84">
        <v>0</v>
      </c>
      <c r="E634" s="32">
        <f t="shared" si="18"/>
        <v>0</v>
      </c>
      <c r="F634" s="33">
        <f>IF($B634="","",Items!$I633)</f>
        <v>32.61</v>
      </c>
      <c r="G634" s="33">
        <f t="shared" si="19"/>
        <v>0</v>
      </c>
      <c r="H634" s="85"/>
    </row>
    <row r="635" spans="1:8" hidden="1" x14ac:dyDescent="0.25">
      <c r="A635" s="28" t="str">
        <f>IF(Items!$B634="","",Items!$A634)</f>
        <v>6001240500859</v>
      </c>
      <c r="B635" s="28" t="str">
        <f>IF(Items!$B634="","",Items!$B634)</f>
        <v>Liqui Fruit Breakfast 1L</v>
      </c>
      <c r="C635" s="32">
        <f>IF($B635="","",Items!$G634+SUMIFS(PurQty,PurItem,$B635,PurDate,"&lt;="&amp;$D$2)-SUMIFS(SalQty,SalItem,$B635,SalDate,"&lt;="&amp;$D$2)-SUMIFS(WoQty,WoItem,$B635,WoDate,"&lt;="&amp;$D$2)+SUMIFS(AdjQty,AdjItem,$B635,AdjDate,"&lt;="&amp;$D$2)+SUMIFS(LinVarQty,LinItem,$B635,LinPosted,"YES",LinDate,"&lt;="&amp;$D$2,LinID,"&lt;&gt;"&amp;$B$2))</f>
        <v>0</v>
      </c>
      <c r="D635" s="84">
        <v>0</v>
      </c>
      <c r="E635" s="32">
        <f t="shared" si="18"/>
        <v>0</v>
      </c>
      <c r="F635" s="33">
        <f>IF($B635="","",Items!$I634)</f>
        <v>32.61</v>
      </c>
      <c r="G635" s="33">
        <f t="shared" si="19"/>
        <v>0</v>
      </c>
      <c r="H635" s="85"/>
    </row>
    <row r="636" spans="1:8" hidden="1" x14ac:dyDescent="0.25">
      <c r="A636" s="28" t="str">
        <f>IF(Items!$B635="","",Items!$A635)</f>
        <v>6001048000339</v>
      </c>
      <c r="B636" s="28" t="str">
        <f>IF(Items!$B635="","",Items!$B635)</f>
        <v>Liqui Fruit Clear Apple 1ltr</v>
      </c>
      <c r="C636" s="32">
        <f>IF($B636="","",Items!$G635+SUMIFS(PurQty,PurItem,$B636,PurDate,"&lt;="&amp;$D$2)-SUMIFS(SalQty,SalItem,$B636,SalDate,"&lt;="&amp;$D$2)-SUMIFS(WoQty,WoItem,$B636,WoDate,"&lt;="&amp;$D$2)+SUMIFS(AdjQty,AdjItem,$B636,AdjDate,"&lt;="&amp;$D$2)+SUMIFS(LinVarQty,LinItem,$B636,LinPosted,"YES",LinDate,"&lt;="&amp;$D$2,LinID,"&lt;&gt;"&amp;$B$2))</f>
        <v>0</v>
      </c>
      <c r="D636" s="84">
        <v>0</v>
      </c>
      <c r="E636" s="32">
        <f t="shared" si="18"/>
        <v>0</v>
      </c>
      <c r="F636" s="33">
        <f>IF($B636="","",Items!$I635)</f>
        <v>32.61</v>
      </c>
      <c r="G636" s="33">
        <f t="shared" si="19"/>
        <v>0</v>
      </c>
      <c r="H636" s="85"/>
    </row>
    <row r="637" spans="1:8" hidden="1" x14ac:dyDescent="0.25">
      <c r="A637" s="28" t="str">
        <f>IF(Items!$B636="","",Items!$A636)</f>
        <v>6001240550014</v>
      </c>
      <c r="B637" s="28" t="str">
        <f>IF(Items!$B636="","",Items!$B636)</f>
        <v>Liqui Fruit Cranberry 1L</v>
      </c>
      <c r="C637" s="32">
        <f>IF($B637="","",Items!$G636+SUMIFS(PurQty,PurItem,$B637,PurDate,"&lt;="&amp;$D$2)-SUMIFS(SalQty,SalItem,$B637,SalDate,"&lt;="&amp;$D$2)-SUMIFS(WoQty,WoItem,$B637,WoDate,"&lt;="&amp;$D$2)+SUMIFS(AdjQty,AdjItem,$B637,AdjDate,"&lt;="&amp;$D$2)+SUMIFS(LinVarQty,LinItem,$B637,LinPosted,"YES",LinDate,"&lt;="&amp;$D$2,LinID,"&lt;&gt;"&amp;$B$2))</f>
        <v>0</v>
      </c>
      <c r="D637" s="84">
        <v>0</v>
      </c>
      <c r="E637" s="32">
        <f t="shared" si="18"/>
        <v>0</v>
      </c>
      <c r="F637" s="33">
        <f>IF($B637="","",Items!$I636)</f>
        <v>32.61</v>
      </c>
      <c r="G637" s="33">
        <f t="shared" si="19"/>
        <v>0</v>
      </c>
      <c r="H637" s="85"/>
    </row>
    <row r="638" spans="1:8" hidden="1" x14ac:dyDescent="0.25">
      <c r="A638" s="28" t="str">
        <f>IF(Items!$B637="","",Items!$A637)</f>
        <v>6001240239438</v>
      </c>
      <c r="B638" s="28" t="str">
        <f>IF(Items!$B637="","",Items!$B637)</f>
        <v>Liqui Fruit Cranberry 300ml</v>
      </c>
      <c r="C638" s="32">
        <f>IF($B638="","",Items!$G637+SUMIFS(PurQty,PurItem,$B638,PurDate,"&lt;="&amp;$D$2)-SUMIFS(SalQty,SalItem,$B638,SalDate,"&lt;="&amp;$D$2)-SUMIFS(WoQty,WoItem,$B638,WoDate,"&lt;="&amp;$D$2)+SUMIFS(AdjQty,AdjItem,$B638,AdjDate,"&lt;="&amp;$D$2)+SUMIFS(LinVarQty,LinItem,$B638,LinPosted,"YES",LinDate,"&lt;="&amp;$D$2,LinID,"&lt;&gt;"&amp;$B$2))</f>
        <v>0</v>
      </c>
      <c r="D638" s="84">
        <v>0</v>
      </c>
      <c r="E638" s="32">
        <f t="shared" si="18"/>
        <v>0</v>
      </c>
      <c r="F638" s="33">
        <f>IF($B638="","",Items!$I637)</f>
        <v>13.0425</v>
      </c>
      <c r="G638" s="33">
        <f t="shared" si="19"/>
        <v>0</v>
      </c>
      <c r="H638" s="85"/>
    </row>
    <row r="639" spans="1:8" hidden="1" x14ac:dyDescent="0.25">
      <c r="A639" s="28" t="str">
        <f>IF(Items!$B638="","",Items!$A638)</f>
        <v>6001240500293</v>
      </c>
      <c r="B639" s="28" t="str">
        <f>IF(Items!$B638="","",Items!$B638)</f>
        <v>Liqui Fruit Litchi1ltr</v>
      </c>
      <c r="C639" s="32">
        <f>IF($B639="","",Items!$G638+SUMIFS(PurQty,PurItem,$B639,PurDate,"&lt;="&amp;$D$2)-SUMIFS(SalQty,SalItem,$B639,SalDate,"&lt;="&amp;$D$2)-SUMIFS(WoQty,WoItem,$B639,WoDate,"&lt;="&amp;$D$2)+SUMIFS(AdjQty,AdjItem,$B639,AdjDate,"&lt;="&amp;$D$2)+SUMIFS(LinVarQty,LinItem,$B639,LinPosted,"YES",LinDate,"&lt;="&amp;$D$2,LinID,"&lt;&gt;"&amp;$B$2))</f>
        <v>0</v>
      </c>
      <c r="D639" s="84">
        <v>0</v>
      </c>
      <c r="E639" s="32">
        <f t="shared" si="18"/>
        <v>0</v>
      </c>
      <c r="F639" s="33">
        <f>IF($B639="","",Items!$I638)</f>
        <v>26.085000000000001</v>
      </c>
      <c r="G639" s="33">
        <f t="shared" si="19"/>
        <v>0</v>
      </c>
      <c r="H639" s="85"/>
    </row>
    <row r="640" spans="1:8" hidden="1" x14ac:dyDescent="0.25">
      <c r="A640" s="28" t="str">
        <f>IF(Items!$B639="","",Items!$A639)</f>
        <v>6001048000315</v>
      </c>
      <c r="B640" s="28" t="str">
        <f>IF(Items!$B639="","",Items!$B639)</f>
        <v>Liqui Fruit Orange 1L</v>
      </c>
      <c r="C640" s="32">
        <f>IF($B640="","",Items!$G639+SUMIFS(PurQty,PurItem,$B640,PurDate,"&lt;="&amp;$D$2)-SUMIFS(SalQty,SalItem,$B640,SalDate,"&lt;="&amp;$D$2)-SUMIFS(WoQty,WoItem,$B640,WoDate,"&lt;="&amp;$D$2)+SUMIFS(AdjQty,AdjItem,$B640,AdjDate,"&lt;="&amp;$D$2)+SUMIFS(LinVarQty,LinItem,$B640,LinPosted,"YES",LinDate,"&lt;="&amp;$D$2,LinID,"&lt;&gt;"&amp;$B$2))</f>
        <v>0</v>
      </c>
      <c r="D640" s="84">
        <v>0</v>
      </c>
      <c r="E640" s="32">
        <f t="shared" si="18"/>
        <v>0</v>
      </c>
      <c r="F640" s="33">
        <f>IF($B640="","",Items!$I639)</f>
        <v>32.61</v>
      </c>
      <c r="G640" s="33">
        <f t="shared" si="19"/>
        <v>0</v>
      </c>
      <c r="H640" s="85"/>
    </row>
    <row r="641" spans="1:8" hidden="1" x14ac:dyDescent="0.25">
      <c r="A641" s="28" t="str">
        <f>IF(Items!$B640="","",Items!$A640)</f>
        <v>6001048000629</v>
      </c>
      <c r="B641" s="28" t="str">
        <f>IF(Items!$B640="","",Items!$B640)</f>
        <v>Liqui Fruit Red Grape 1L</v>
      </c>
      <c r="C641" s="32">
        <f>IF($B641="","",Items!$G640+SUMIFS(PurQty,PurItem,$B641,PurDate,"&lt;="&amp;$D$2)-SUMIFS(SalQty,SalItem,$B641,SalDate,"&lt;="&amp;$D$2)-SUMIFS(WoQty,WoItem,$B641,WoDate,"&lt;="&amp;$D$2)+SUMIFS(AdjQty,AdjItem,$B641,AdjDate,"&lt;="&amp;$D$2)+SUMIFS(LinVarQty,LinItem,$B641,LinPosted,"YES",LinDate,"&lt;="&amp;$D$2,LinID,"&lt;&gt;"&amp;$B$2))</f>
        <v>0</v>
      </c>
      <c r="D641" s="84">
        <v>0</v>
      </c>
      <c r="E641" s="32">
        <f t="shared" si="18"/>
        <v>0</v>
      </c>
      <c r="F641" s="33">
        <f>IF($B641="","",Items!$I640)</f>
        <v>32.61</v>
      </c>
      <c r="G641" s="33">
        <f t="shared" si="19"/>
        <v>0</v>
      </c>
      <c r="H641" s="85"/>
    </row>
    <row r="642" spans="1:8" hidden="1" x14ac:dyDescent="0.25">
      <c r="A642" s="28" t="str">
        <f>IF(Items!$B641="","",Items!$A641)</f>
        <v>6001240238998</v>
      </c>
      <c r="B642" s="28" t="str">
        <f>IF(Items!$B641="","",Items!$B641)</f>
        <v>Liqui Fruit Tropical 1L</v>
      </c>
      <c r="C642" s="32">
        <f>IF($B642="","",Items!$G641+SUMIFS(PurQty,PurItem,$B642,PurDate,"&lt;="&amp;$D$2)-SUMIFS(SalQty,SalItem,$B642,SalDate,"&lt;="&amp;$D$2)-SUMIFS(WoQty,WoItem,$B642,WoDate,"&lt;="&amp;$D$2)+SUMIFS(AdjQty,AdjItem,$B642,AdjDate,"&lt;="&amp;$D$2)+SUMIFS(LinVarQty,LinItem,$B642,LinPosted,"YES",LinDate,"&lt;="&amp;$D$2,LinID,"&lt;&gt;"&amp;$B$2))</f>
        <v>0</v>
      </c>
      <c r="D642" s="84">
        <v>0</v>
      </c>
      <c r="E642" s="32">
        <f t="shared" si="18"/>
        <v>0</v>
      </c>
      <c r="F642" s="33">
        <f>IF($B642="","",Items!$I641)</f>
        <v>26.085000000000001</v>
      </c>
      <c r="G642" s="33">
        <f t="shared" si="19"/>
        <v>0</v>
      </c>
      <c r="H642" s="85"/>
    </row>
    <row r="643" spans="1:8" hidden="1" x14ac:dyDescent="0.25">
      <c r="A643" s="28" t="str">
        <f>IF(Items!$B642="","",Items!$A642)</f>
        <v>6001240500262</v>
      </c>
      <c r="B643" s="28" t="str">
        <f>IF(Items!$B642="","",Items!$B642)</f>
        <v>Liqui Mango And Orange 1L</v>
      </c>
      <c r="C643" s="32">
        <f>IF($B643="","",Items!$G642+SUMIFS(PurQty,PurItem,$B643,PurDate,"&lt;="&amp;$D$2)-SUMIFS(SalQty,SalItem,$B643,SalDate,"&lt;="&amp;$D$2)-SUMIFS(WoQty,WoItem,$B643,WoDate,"&lt;="&amp;$D$2)+SUMIFS(AdjQty,AdjItem,$B643,AdjDate,"&lt;="&amp;$D$2)+SUMIFS(LinVarQty,LinItem,$B643,LinPosted,"YES",LinDate,"&lt;="&amp;$D$2,LinID,"&lt;&gt;"&amp;$B$2))</f>
        <v>0</v>
      </c>
      <c r="D643" s="84">
        <v>0</v>
      </c>
      <c r="E643" s="32">
        <f t="shared" si="18"/>
        <v>0</v>
      </c>
      <c r="F643" s="33">
        <f>IF($B643="","",Items!$I642)</f>
        <v>26.085000000000001</v>
      </c>
      <c r="G643" s="33">
        <f t="shared" si="19"/>
        <v>0</v>
      </c>
      <c r="H643" s="85"/>
    </row>
    <row r="644" spans="1:8" hidden="1" x14ac:dyDescent="0.25">
      <c r="A644" s="28" t="str">
        <f>IF(Items!$B643="","",Items!$A643)</f>
        <v>6001240239520</v>
      </c>
      <c r="B644" s="28" t="str">
        <f>IF(Items!$B643="","",Items!$B643)</f>
        <v>Liqui Red Grape 300ml</v>
      </c>
      <c r="C644" s="32">
        <f>IF($B644="","",Items!$G643+SUMIFS(PurQty,PurItem,$B644,PurDate,"&lt;="&amp;$D$2)-SUMIFS(SalQty,SalItem,$B644,SalDate,"&lt;="&amp;$D$2)-SUMIFS(WoQty,WoItem,$B644,WoDate,"&lt;="&amp;$D$2)+SUMIFS(AdjQty,AdjItem,$B644,AdjDate,"&lt;="&amp;$D$2)+SUMIFS(LinVarQty,LinItem,$B644,LinPosted,"YES",LinDate,"&lt;="&amp;$D$2,LinID,"&lt;&gt;"&amp;$B$2))</f>
        <v>0</v>
      </c>
      <c r="D644" s="84">
        <v>0</v>
      </c>
      <c r="E644" s="32">
        <f t="shared" si="18"/>
        <v>0</v>
      </c>
      <c r="F644" s="33">
        <f>IF($B644="","",Items!$I643)</f>
        <v>13.0425</v>
      </c>
      <c r="G644" s="33">
        <f t="shared" si="19"/>
        <v>0</v>
      </c>
      <c r="H644" s="85"/>
    </row>
    <row r="645" spans="1:8" hidden="1" x14ac:dyDescent="0.25">
      <c r="A645" s="28" t="str">
        <f>IF(Items!$B644="","",Items!$A644)</f>
        <v>6001048000407</v>
      </c>
      <c r="B645" s="28" t="str">
        <f>IF(Items!$B644="","",Items!$B644)</f>
        <v>Liqui Summer Pine 1L</v>
      </c>
      <c r="C645" s="32">
        <f>IF($B645="","",Items!$G644+SUMIFS(PurQty,PurItem,$B645,PurDate,"&lt;="&amp;$D$2)-SUMIFS(SalQty,SalItem,$B645,SalDate,"&lt;="&amp;$D$2)-SUMIFS(WoQty,WoItem,$B645,WoDate,"&lt;="&amp;$D$2)+SUMIFS(AdjQty,AdjItem,$B645,AdjDate,"&lt;="&amp;$D$2)+SUMIFS(LinVarQty,LinItem,$B645,LinPosted,"YES",LinDate,"&lt;="&amp;$D$2,LinID,"&lt;&gt;"&amp;$B$2))</f>
        <v>0</v>
      </c>
      <c r="D645" s="84">
        <v>0</v>
      </c>
      <c r="E645" s="32">
        <f t="shared" si="18"/>
        <v>0</v>
      </c>
      <c r="F645" s="33">
        <f>IF($B645="","",Items!$I644)</f>
        <v>26.085000000000001</v>
      </c>
      <c r="G645" s="33">
        <f t="shared" si="19"/>
        <v>0</v>
      </c>
      <c r="H645" s="85"/>
    </row>
    <row r="646" spans="1:8" x14ac:dyDescent="0.25">
      <c r="A646" s="28" t="str">
        <f>IF(Items!$B645="","",Items!$A645)</f>
        <v>6007265000114</v>
      </c>
      <c r="B646" s="28" t="str">
        <f>IF(Items!$B645="","",Items!$B645)</f>
        <v>LOB BERMUDA CREAMS</v>
      </c>
      <c r="C646" s="32">
        <f>IF($B646="","",Items!$G645+SUMIFS(PurQty,PurItem,$B646,PurDate,"&lt;="&amp;$D$2)-SUMIFS(SalQty,SalItem,$B646,SalDate,"&lt;="&amp;$D$2)-SUMIFS(WoQty,WoItem,$B646,WoDate,"&lt;="&amp;$D$2)+SUMIFS(AdjQty,AdjItem,$B646,AdjDate,"&lt;="&amp;$D$2)+SUMIFS(LinVarQty,LinItem,$B646,LinPosted,"YES",LinDate,"&lt;="&amp;$D$2,LinID,"&lt;&gt;"&amp;$B$2))</f>
        <v>34</v>
      </c>
      <c r="D646" s="84">
        <v>35</v>
      </c>
      <c r="E646" s="32">
        <f t="shared" ref="E646:E709" si="20">IF(OR($B646="",$D646=""),"",$D646-$C646)</f>
        <v>1</v>
      </c>
      <c r="F646" s="33">
        <f>IF($B646="","",Items!$I645)</f>
        <v>9.7799999999999994</v>
      </c>
      <c r="G646" s="33">
        <f t="shared" ref="G646:G709" si="21">IF($E646="","",$E646*$F646)</f>
        <v>9.7799999999999994</v>
      </c>
      <c r="H646" s="85"/>
    </row>
    <row r="647" spans="1:8" hidden="1" x14ac:dyDescent="0.25">
      <c r="A647" s="28" t="str">
        <f>IF(Items!$B646="","",Items!$A646)</f>
        <v>6007265001777</v>
      </c>
      <c r="B647" s="28" t="str">
        <f>IF(Items!$B646="","",Items!$B646)</f>
        <v>Lob Ginger Bites 135g</v>
      </c>
      <c r="C647" s="32">
        <f>IF($B647="","",Items!$G646+SUMIFS(PurQty,PurItem,$B647,PurDate,"&lt;="&amp;$D$2)-SUMIFS(SalQty,SalItem,$B647,SalDate,"&lt;="&amp;$D$2)-SUMIFS(WoQty,WoItem,$B647,WoDate,"&lt;="&amp;$D$2)+SUMIFS(AdjQty,AdjItem,$B647,AdjDate,"&lt;="&amp;$D$2)+SUMIFS(LinVarQty,LinItem,$B647,LinPosted,"YES",LinDate,"&lt;="&amp;$D$2,LinID,"&lt;&gt;"&amp;$B$2))</f>
        <v>0</v>
      </c>
      <c r="D647" s="84">
        <v>0</v>
      </c>
      <c r="E647" s="32">
        <f t="shared" si="20"/>
        <v>0</v>
      </c>
      <c r="F647" s="33">
        <f>IF($B647="","",Items!$I646)</f>
        <v>9.7799999999999994</v>
      </c>
      <c r="G647" s="33">
        <f t="shared" si="21"/>
        <v>0</v>
      </c>
      <c r="H647" s="85"/>
    </row>
    <row r="648" spans="1:8" hidden="1" x14ac:dyDescent="0.25">
      <c r="A648" s="28" t="str">
        <f>IF(Items!$B647="","",Items!$A647)</f>
        <v>6007265001807</v>
      </c>
      <c r="B648" s="28" t="str">
        <f>IF(Items!$B647="","",Items!$B647)</f>
        <v>Lob Kreamies Chocolate 110g</v>
      </c>
      <c r="C648" s="32">
        <f>IF($B648="","",Items!$G647+SUMIFS(PurQty,PurItem,$B648,PurDate,"&lt;="&amp;$D$2)-SUMIFS(SalQty,SalItem,$B648,SalDate,"&lt;="&amp;$D$2)-SUMIFS(WoQty,WoItem,$B648,WoDate,"&lt;="&amp;$D$2)+SUMIFS(AdjQty,AdjItem,$B648,AdjDate,"&lt;="&amp;$D$2)+SUMIFS(LinVarQty,LinItem,$B648,LinPosted,"YES",LinDate,"&lt;="&amp;$D$2,LinID,"&lt;&gt;"&amp;$B$2))</f>
        <v>0</v>
      </c>
      <c r="D648" s="84">
        <v>0</v>
      </c>
      <c r="E648" s="32">
        <f t="shared" si="20"/>
        <v>0</v>
      </c>
      <c r="F648" s="33">
        <f>IF($B648="","",Items!$I647)</f>
        <v>6.5475000000000003</v>
      </c>
      <c r="G648" s="33">
        <f t="shared" si="21"/>
        <v>0</v>
      </c>
      <c r="H648" s="85"/>
    </row>
    <row r="649" spans="1:8" x14ac:dyDescent="0.25">
      <c r="A649" s="28" t="str">
        <f>IF(Items!$B648="","",Items!$A648)</f>
        <v>6007265000152</v>
      </c>
      <c r="B649" s="28" t="str">
        <f>IF(Items!$B648="","",Items!$B648)</f>
        <v>LOB LEMON CREAMS 200g</v>
      </c>
      <c r="C649" s="32">
        <f>IF($B649="","",Items!$G648+SUMIFS(PurQty,PurItem,$B649,PurDate,"&lt;="&amp;$D$2)-SUMIFS(SalQty,SalItem,$B649,SalDate,"&lt;="&amp;$D$2)-SUMIFS(WoQty,WoItem,$B649,WoDate,"&lt;="&amp;$D$2)+SUMIFS(AdjQty,AdjItem,$B649,AdjDate,"&lt;="&amp;$D$2)+SUMIFS(LinVarQty,LinItem,$B649,LinPosted,"YES",LinDate,"&lt;="&amp;$D$2,LinID,"&lt;&gt;"&amp;$B$2))</f>
        <v>31</v>
      </c>
      <c r="D649" s="84">
        <v>28</v>
      </c>
      <c r="E649" s="32">
        <f t="shared" si="20"/>
        <v>-3</v>
      </c>
      <c r="F649" s="33">
        <f>IF($B649="","",Items!$I648)</f>
        <v>17.266666666666666</v>
      </c>
      <c r="G649" s="33">
        <f t="shared" si="21"/>
        <v>-51.8</v>
      </c>
      <c r="H649" s="85"/>
    </row>
    <row r="650" spans="1:8" x14ac:dyDescent="0.25">
      <c r="A650" s="28" t="str">
        <f>IF(Items!$B649="","",Items!$A649)</f>
        <v>6007265000053</v>
      </c>
      <c r="B650" s="28" t="str">
        <f>IF(Items!$B649="","",Items!$B649)</f>
        <v>Lob Loose 250g</v>
      </c>
      <c r="C650" s="32">
        <f>IF($B650="","",Items!$G649+SUMIFS(PurQty,PurItem,$B650,PurDate,"&lt;="&amp;$D$2)-SUMIFS(SalQty,SalItem,$B650,SalDate,"&lt;="&amp;$D$2)-SUMIFS(WoQty,WoItem,$B650,WoDate,"&lt;="&amp;$D$2)+SUMIFS(AdjQty,AdjItem,$B650,AdjDate,"&lt;="&amp;$D$2)+SUMIFS(LinVarQty,LinItem,$B650,LinPosted,"YES",LinDate,"&lt;="&amp;$D$2,LinID,"&lt;&gt;"&amp;$B$2))</f>
        <v>12</v>
      </c>
      <c r="D650" s="84">
        <v>19</v>
      </c>
      <c r="E650" s="32">
        <f t="shared" si="20"/>
        <v>7</v>
      </c>
      <c r="F650" s="33">
        <f>IF($B650="","",Items!$I649)</f>
        <v>12.99</v>
      </c>
      <c r="G650" s="33">
        <f t="shared" si="21"/>
        <v>90.93</v>
      </c>
      <c r="H650" s="85"/>
    </row>
    <row r="651" spans="1:8" hidden="1" x14ac:dyDescent="0.25">
      <c r="A651" s="28" t="str">
        <f>IF(Items!$B650="","",Items!$A650)</f>
        <v>6007265000046</v>
      </c>
      <c r="B651" s="28" t="str">
        <f>IF(Items!$B650="","",Items!$B650)</f>
        <v>Lob Loose 500g</v>
      </c>
      <c r="C651" s="32">
        <f>IF($B651="","",Items!$G650+SUMIFS(PurQty,PurItem,$B651,PurDate,"&lt;="&amp;$D$2)-SUMIFS(SalQty,SalItem,$B651,SalDate,"&lt;="&amp;$D$2)-SUMIFS(WoQty,WoItem,$B651,WoDate,"&lt;="&amp;$D$2)+SUMIFS(AdjQty,AdjItem,$B651,AdjDate,"&lt;="&amp;$D$2)+SUMIFS(LinVarQty,LinItem,$B651,LinPosted,"YES",LinDate,"&lt;="&amp;$D$2,LinID,"&lt;&gt;"&amp;$B$2))</f>
        <v>0</v>
      </c>
      <c r="D651" s="84">
        <v>0</v>
      </c>
      <c r="E651" s="32">
        <f t="shared" si="20"/>
        <v>0</v>
      </c>
      <c r="F651" s="33">
        <f>IF($B651="","",Items!$I650)</f>
        <v>19.567499999999999</v>
      </c>
      <c r="G651" s="33">
        <f t="shared" si="21"/>
        <v>0</v>
      </c>
      <c r="H651" s="85"/>
    </row>
    <row r="652" spans="1:8" x14ac:dyDescent="0.25">
      <c r="A652" s="28" t="str">
        <f>IF(Items!$B651="","",Items!$A651)</f>
        <v>6007265001609</v>
      </c>
      <c r="B652" s="28" t="str">
        <f>IF(Items!$B651="","",Items!$B651)</f>
        <v>Lob Marie Biscuits 150g</v>
      </c>
      <c r="C652" s="32">
        <f>IF($B652="","",Items!$G651+SUMIFS(PurQty,PurItem,$B652,PurDate,"&lt;="&amp;$D$2)-SUMIFS(SalQty,SalItem,$B652,SalDate,"&lt;="&amp;$D$2)-SUMIFS(WoQty,WoItem,$B652,WoDate,"&lt;="&amp;$D$2)+SUMIFS(AdjQty,AdjItem,$B652,AdjDate,"&lt;="&amp;$D$2)+SUMIFS(LinVarQty,LinItem,$B652,LinPosted,"YES",LinDate,"&lt;="&amp;$D$2,LinID,"&lt;&gt;"&amp;$B$2))</f>
        <v>78</v>
      </c>
      <c r="D652" s="84">
        <v>76</v>
      </c>
      <c r="E652" s="32">
        <f t="shared" si="20"/>
        <v>-2</v>
      </c>
      <c r="F652" s="33">
        <f>IF($B652="","",Items!$I651)</f>
        <v>7.9166666666666652</v>
      </c>
      <c r="G652" s="33">
        <f t="shared" si="21"/>
        <v>-15.83333333333333</v>
      </c>
      <c r="H652" s="85"/>
    </row>
    <row r="653" spans="1:8" hidden="1" x14ac:dyDescent="0.25">
      <c r="A653" s="28" t="str">
        <f>IF(Items!$B652="","",Items!$A652)</f>
        <v>6007265001586</v>
      </c>
      <c r="B653" s="28" t="str">
        <f>IF(Items!$B652="","",Items!$B652)</f>
        <v>Lobels  Creamy Chocolate 150g</v>
      </c>
      <c r="C653" s="32">
        <f>IF($B653="","",Items!$G652+SUMIFS(PurQty,PurItem,$B653,PurDate,"&lt;="&amp;$D$2)-SUMIFS(SalQty,SalItem,$B653,SalDate,"&lt;="&amp;$D$2)-SUMIFS(WoQty,WoItem,$B653,WoDate,"&lt;="&amp;$D$2)+SUMIFS(AdjQty,AdjItem,$B653,AdjDate,"&lt;="&amp;$D$2)+SUMIFS(LinVarQty,LinItem,$B653,LinPosted,"YES",LinDate,"&lt;="&amp;$D$2,LinID,"&lt;&gt;"&amp;$B$2))</f>
        <v>0</v>
      </c>
      <c r="D653" s="84">
        <v>0</v>
      </c>
      <c r="E653" s="32">
        <f t="shared" si="20"/>
        <v>0</v>
      </c>
      <c r="F653" s="33">
        <f>IF($B653="","",Items!$I652)</f>
        <v>9.7799999999999994</v>
      </c>
      <c r="G653" s="33">
        <f t="shared" si="21"/>
        <v>0</v>
      </c>
      <c r="H653" s="85"/>
    </row>
    <row r="654" spans="1:8" hidden="1" x14ac:dyDescent="0.25">
      <c r="A654" s="28" t="str">
        <f>IF(Items!$B653="","",Items!$A653)</f>
        <v>6007265001814</v>
      </c>
      <c r="B654" s="28" t="str">
        <f>IF(Items!$B653="","",Items!$B653)</f>
        <v>Lobels Blueberry Kreamies 110g</v>
      </c>
      <c r="C654" s="32">
        <f>IF($B654="","",Items!$G653+SUMIFS(PurQty,PurItem,$B654,PurDate,"&lt;="&amp;$D$2)-SUMIFS(SalQty,SalItem,$B654,SalDate,"&lt;="&amp;$D$2)-SUMIFS(WoQty,WoItem,$B654,WoDate,"&lt;="&amp;$D$2)+SUMIFS(AdjQty,AdjItem,$B654,AdjDate,"&lt;="&amp;$D$2)+SUMIFS(LinVarQty,LinItem,$B654,LinPosted,"YES",LinDate,"&lt;="&amp;$D$2,LinID,"&lt;&gt;"&amp;$B$2))</f>
        <v>0</v>
      </c>
      <c r="D654" s="84">
        <v>0</v>
      </c>
      <c r="E654" s="32">
        <f t="shared" si="20"/>
        <v>0</v>
      </c>
      <c r="F654" s="33">
        <f>IF($B654="","",Items!$I653)</f>
        <v>6.5475000000000003</v>
      </c>
      <c r="G654" s="33">
        <f t="shared" si="21"/>
        <v>0</v>
      </c>
      <c r="H654" s="85"/>
    </row>
    <row r="655" spans="1:8" hidden="1" x14ac:dyDescent="0.25">
      <c r="A655" s="28" t="str">
        <f>IF(Items!$B654="","",Items!$A654)</f>
        <v>6007265001739</v>
      </c>
      <c r="B655" s="28" t="str">
        <f>IF(Items!$B654="","",Items!$B654)</f>
        <v>Lobels Choc Chip Cookies 150g</v>
      </c>
      <c r="C655" s="32">
        <f>IF($B655="","",Items!$G654+SUMIFS(PurQty,PurItem,$B655,PurDate,"&lt;="&amp;$D$2)-SUMIFS(SalQty,SalItem,$B655,SalDate,"&lt;="&amp;$D$2)-SUMIFS(WoQty,WoItem,$B655,WoDate,"&lt;="&amp;$D$2)+SUMIFS(AdjQty,AdjItem,$B655,AdjDate,"&lt;="&amp;$D$2)+SUMIFS(LinVarQty,LinItem,$B655,LinPosted,"YES",LinDate,"&lt;="&amp;$D$2,LinID,"&lt;&gt;"&amp;$B$2))</f>
        <v>0</v>
      </c>
      <c r="D655" s="84">
        <v>0</v>
      </c>
      <c r="E655" s="32">
        <f t="shared" si="20"/>
        <v>0</v>
      </c>
      <c r="F655" s="33">
        <f>IF($B655="","",Items!$I654)</f>
        <v>16.305</v>
      </c>
      <c r="G655" s="33">
        <f t="shared" si="21"/>
        <v>0</v>
      </c>
      <c r="H655" s="85"/>
    </row>
    <row r="656" spans="1:8" hidden="1" x14ac:dyDescent="0.25">
      <c r="A656" s="28" t="str">
        <f>IF(Items!$B655="","",Items!$A655)</f>
        <v>6007265001876</v>
      </c>
      <c r="B656" s="28" t="str">
        <f>IF(Items!$B655="","",Items!$B655)</f>
        <v>Lobels Choc Loose Biscuits 500g</v>
      </c>
      <c r="C656" s="32">
        <f>IF($B656="","",Items!$G655+SUMIFS(PurQty,PurItem,$B656,PurDate,"&lt;="&amp;$D$2)-SUMIFS(SalQty,SalItem,$B656,SalDate,"&lt;="&amp;$D$2)-SUMIFS(WoQty,WoItem,$B656,WoDate,"&lt;="&amp;$D$2)+SUMIFS(AdjQty,AdjItem,$B656,AdjDate,"&lt;="&amp;$D$2)+SUMIFS(LinVarQty,LinItem,$B656,LinPosted,"YES",LinDate,"&lt;="&amp;$D$2,LinID,"&lt;&gt;"&amp;$B$2))</f>
        <v>0</v>
      </c>
      <c r="D656" s="84">
        <v>0</v>
      </c>
      <c r="E656" s="32">
        <f t="shared" si="20"/>
        <v>0</v>
      </c>
      <c r="F656" s="33">
        <f>IF($B656="","",Items!$I655)</f>
        <v>16.305</v>
      </c>
      <c r="G656" s="33">
        <f t="shared" si="21"/>
        <v>0</v>
      </c>
      <c r="H656" s="85"/>
    </row>
    <row r="657" spans="1:8" hidden="1" x14ac:dyDescent="0.25">
      <c r="A657" s="28" t="str">
        <f>IF(Items!$B656="","",Items!$A656)</f>
        <v>6007265001715</v>
      </c>
      <c r="B657" s="28" t="str">
        <f>IF(Items!$B656="","",Items!$B656)</f>
        <v>Lobels Choc Shortcake 160g</v>
      </c>
      <c r="C657" s="32">
        <f>IF($B657="","",Items!$G656+SUMIFS(PurQty,PurItem,$B657,PurDate,"&lt;="&amp;$D$2)-SUMIFS(SalQty,SalItem,$B657,SalDate,"&lt;="&amp;$D$2)-SUMIFS(WoQty,WoItem,$B657,WoDate,"&lt;="&amp;$D$2)+SUMIFS(AdjQty,AdjItem,$B657,AdjDate,"&lt;="&amp;$D$2)+SUMIFS(LinVarQty,LinItem,$B657,LinPosted,"YES",LinDate,"&lt;="&amp;$D$2,LinID,"&lt;&gt;"&amp;$B$2))</f>
        <v>0</v>
      </c>
      <c r="D657" s="84">
        <v>0</v>
      </c>
      <c r="E657" s="32">
        <f t="shared" si="20"/>
        <v>0</v>
      </c>
      <c r="F657" s="33">
        <f>IF($B657="","",Items!$I656)</f>
        <v>16.372499999999999</v>
      </c>
      <c r="G657" s="33">
        <f t="shared" si="21"/>
        <v>0</v>
      </c>
      <c r="H657" s="85"/>
    </row>
    <row r="658" spans="1:8" hidden="1" x14ac:dyDescent="0.25">
      <c r="A658" s="28" t="str">
        <f>IF(Items!$B657="","",Items!$A657)</f>
        <v>6007265000510</v>
      </c>
      <c r="B658" s="28" t="str">
        <f>IF(Items!$B657="","",Items!$B657)</f>
        <v>Lobels Choco Chunks 200g</v>
      </c>
      <c r="C658" s="32">
        <f>IF($B658="","",Items!$G657+SUMIFS(PurQty,PurItem,$B658,PurDate,"&lt;="&amp;$D$2)-SUMIFS(SalQty,SalItem,$B658,SalDate,"&lt;="&amp;$D$2)-SUMIFS(WoQty,WoItem,$B658,WoDate,"&lt;="&amp;$D$2)+SUMIFS(AdjQty,AdjItem,$B658,AdjDate,"&lt;="&amp;$D$2)+SUMIFS(LinVarQty,LinItem,$B658,LinPosted,"YES",LinDate,"&lt;="&amp;$D$2,LinID,"&lt;&gt;"&amp;$B$2))</f>
        <v>0</v>
      </c>
      <c r="D658" s="84">
        <v>0</v>
      </c>
      <c r="E658" s="32">
        <f t="shared" si="20"/>
        <v>0</v>
      </c>
      <c r="F658" s="33">
        <f>IF($B658="","",Items!$I657)</f>
        <v>39.127499999999998</v>
      </c>
      <c r="G658" s="33">
        <f t="shared" si="21"/>
        <v>0</v>
      </c>
      <c r="H658" s="85"/>
    </row>
    <row r="659" spans="1:8" hidden="1" x14ac:dyDescent="0.25">
      <c r="A659" s="28" t="str">
        <f>IF(Items!$B658="","",Items!$A658)</f>
        <v>6007265000190</v>
      </c>
      <c r="B659" s="28" t="str">
        <f>IF(Items!$B658="","",Items!$B658)</f>
        <v>Lobels Choice Assorted Biscuits 200g</v>
      </c>
      <c r="C659" s="32">
        <f>IF($B659="","",Items!$G658+SUMIFS(PurQty,PurItem,$B659,PurDate,"&lt;="&amp;$D$2)-SUMIFS(SalQty,SalItem,$B659,SalDate,"&lt;="&amp;$D$2)-SUMIFS(WoQty,WoItem,$B659,WoDate,"&lt;="&amp;$D$2)+SUMIFS(AdjQty,AdjItem,$B659,AdjDate,"&lt;="&amp;$D$2)+SUMIFS(LinVarQty,LinItem,$B659,LinPosted,"YES",LinDate,"&lt;="&amp;$D$2,LinID,"&lt;&gt;"&amp;$B$2))</f>
        <v>0</v>
      </c>
      <c r="D659" s="84">
        <v>0</v>
      </c>
      <c r="E659" s="32">
        <f t="shared" si="20"/>
        <v>0</v>
      </c>
      <c r="F659" s="33">
        <f>IF($B659="","",Items!$I658)</f>
        <v>19.567499999999999</v>
      </c>
      <c r="G659" s="33">
        <f t="shared" si="21"/>
        <v>0</v>
      </c>
      <c r="H659" s="85"/>
    </row>
    <row r="660" spans="1:8" x14ac:dyDescent="0.25">
      <c r="A660" s="28" t="str">
        <f>IF(Items!$B659="","",Items!$A659)</f>
        <v>6007265001746</v>
      </c>
      <c r="B660" s="28" t="str">
        <f>IF(Items!$B659="","",Items!$B659)</f>
        <v>Lobels Chunky Choc Dipper Cookies 150g</v>
      </c>
      <c r="C660" s="32">
        <f>IF($B660="","",Items!$G659+SUMIFS(PurQty,PurItem,$B660,PurDate,"&lt;="&amp;$D$2)-SUMIFS(SalQty,SalItem,$B660,SalDate,"&lt;="&amp;$D$2)-SUMIFS(WoQty,WoItem,$B660,WoDate,"&lt;="&amp;$D$2)+SUMIFS(AdjQty,AdjItem,$B660,AdjDate,"&lt;="&amp;$D$2)+SUMIFS(LinVarQty,LinItem,$B660,LinPosted,"YES",LinDate,"&lt;="&amp;$D$2,LinID,"&lt;&gt;"&amp;$B$2))</f>
        <v>28</v>
      </c>
      <c r="D660" s="84">
        <v>25</v>
      </c>
      <c r="E660" s="32">
        <f t="shared" si="20"/>
        <v>-3</v>
      </c>
      <c r="F660" s="33">
        <f>IF($B660="","",Items!$I659)</f>
        <v>23.866666666666667</v>
      </c>
      <c r="G660" s="33">
        <f t="shared" si="21"/>
        <v>-71.599999999999994</v>
      </c>
      <c r="H660" s="85"/>
    </row>
    <row r="661" spans="1:8" x14ac:dyDescent="0.25">
      <c r="A661" s="28" t="str">
        <f>IF(Items!$B660="","",Items!$A660)</f>
        <v>6007265001838</v>
      </c>
      <c r="B661" s="28" t="str">
        <f>IF(Items!$B660="","",Items!$B660)</f>
        <v>Lobels Cinnamon N Raisin 150g</v>
      </c>
      <c r="C661" s="32">
        <f>IF($B661="","",Items!$G660+SUMIFS(PurQty,PurItem,$B661,PurDate,"&lt;="&amp;$D$2)-SUMIFS(SalQty,SalItem,$B661,SalDate,"&lt;="&amp;$D$2)-SUMIFS(WoQty,WoItem,$B661,WoDate,"&lt;="&amp;$D$2)+SUMIFS(AdjQty,AdjItem,$B661,AdjDate,"&lt;="&amp;$D$2)+SUMIFS(LinVarQty,LinItem,$B661,LinPosted,"YES",LinDate,"&lt;="&amp;$D$2,LinID,"&lt;&gt;"&amp;$B$2))</f>
        <v>51</v>
      </c>
      <c r="D661" s="84">
        <v>0</v>
      </c>
      <c r="E661" s="32">
        <f t="shared" si="20"/>
        <v>-51</v>
      </c>
      <c r="F661" s="33">
        <f>IF($B661="","",Items!$I660)</f>
        <v>18.399999999999999</v>
      </c>
      <c r="G661" s="33">
        <f t="shared" si="21"/>
        <v>-938.4</v>
      </c>
      <c r="H661" s="85"/>
    </row>
    <row r="662" spans="1:8" x14ac:dyDescent="0.25">
      <c r="A662" s="28" t="str">
        <f>IF(Items!$B661="","",Items!$A661)</f>
        <v>6007265001333</v>
      </c>
      <c r="B662" s="28" t="str">
        <f>IF(Items!$B661="","",Items!$B661)</f>
        <v>Lobels Custard Creams 150g</v>
      </c>
      <c r="C662" s="32">
        <f>IF($B662="","",Items!$G661+SUMIFS(PurQty,PurItem,$B662,PurDate,"&lt;="&amp;$D$2)-SUMIFS(SalQty,SalItem,$B662,SalDate,"&lt;="&amp;$D$2)-SUMIFS(WoQty,WoItem,$B662,WoDate,"&lt;="&amp;$D$2)+SUMIFS(AdjQty,AdjItem,$B662,AdjDate,"&lt;="&amp;$D$2)+SUMIFS(LinVarQty,LinItem,$B662,LinPosted,"YES",LinDate,"&lt;="&amp;$D$2,LinID,"&lt;&gt;"&amp;$B$2))</f>
        <v>44</v>
      </c>
      <c r="D662" s="84">
        <v>45</v>
      </c>
      <c r="E662" s="32">
        <f t="shared" si="20"/>
        <v>1</v>
      </c>
      <c r="F662" s="33">
        <f>IF($B662="","",Items!$I661)</f>
        <v>9.7799999999999994</v>
      </c>
      <c r="G662" s="33">
        <f t="shared" si="21"/>
        <v>9.7799999999999994</v>
      </c>
      <c r="H662" s="85"/>
    </row>
    <row r="663" spans="1:8" hidden="1" x14ac:dyDescent="0.25">
      <c r="A663" s="28" t="str">
        <f>IF(Items!$B662="","",Items!$A662)</f>
        <v>6007265001593</v>
      </c>
      <c r="B663" s="28" t="str">
        <f>IF(Items!$B662="","",Items!$B662)</f>
        <v>Lobels Double Creamy Chocolate 150g</v>
      </c>
      <c r="C663" s="32">
        <f>IF($B663="","",Items!$G662+SUMIFS(PurQty,PurItem,$B663,PurDate,"&lt;="&amp;$D$2)-SUMIFS(SalQty,SalItem,$B663,SalDate,"&lt;="&amp;$D$2)-SUMIFS(WoQty,WoItem,$B663,WoDate,"&lt;="&amp;$D$2)+SUMIFS(AdjQty,AdjItem,$B663,AdjDate,"&lt;="&amp;$D$2)+SUMIFS(LinVarQty,LinItem,$B663,LinPosted,"YES",LinDate,"&lt;="&amp;$D$2,LinID,"&lt;&gt;"&amp;$B$2))</f>
        <v>0</v>
      </c>
      <c r="D663" s="84">
        <v>0</v>
      </c>
      <c r="E663" s="32">
        <f t="shared" si="20"/>
        <v>0</v>
      </c>
      <c r="F663" s="33">
        <f>IF($B663="","",Items!$I662)</f>
        <v>9.7799999999999994</v>
      </c>
      <c r="G663" s="33">
        <f t="shared" si="21"/>
        <v>0</v>
      </c>
      <c r="H663" s="85"/>
    </row>
    <row r="664" spans="1:8" x14ac:dyDescent="0.25">
      <c r="A664" s="28" t="str">
        <f>IF(Items!$B663="","",Items!$A663)</f>
        <v>6007265001753</v>
      </c>
      <c r="B664" s="28" t="str">
        <f>IF(Items!$B663="","",Items!$B663)</f>
        <v>Lobels Eat One Now Cookies 150g</v>
      </c>
      <c r="C664" s="32">
        <f>IF($B664="","",Items!$G663+SUMIFS(PurQty,PurItem,$B664,PurDate,"&lt;="&amp;$D$2)-SUMIFS(SalQty,SalItem,$B664,SalDate,"&lt;="&amp;$D$2)-SUMIFS(WoQty,WoItem,$B664,WoDate,"&lt;="&amp;$D$2)+SUMIFS(AdjQty,AdjItem,$B664,AdjDate,"&lt;="&amp;$D$2)+SUMIFS(LinVarQty,LinItem,$B664,LinPosted,"YES",LinDate,"&lt;="&amp;$D$2,LinID,"&lt;&gt;"&amp;$B$2))</f>
        <v>34</v>
      </c>
      <c r="D664" s="84">
        <v>32</v>
      </c>
      <c r="E664" s="32">
        <f t="shared" si="20"/>
        <v>-2</v>
      </c>
      <c r="F664" s="33">
        <f>IF($B664="","",Items!$I663)</f>
        <v>13.0425</v>
      </c>
      <c r="G664" s="33">
        <f t="shared" si="21"/>
        <v>-26.085000000000001</v>
      </c>
      <c r="H664" s="85"/>
    </row>
    <row r="665" spans="1:8" x14ac:dyDescent="0.25">
      <c r="A665" s="28" t="str">
        <f>IF(Items!$B664="","",Items!$A664)</f>
        <v>6007265001845</v>
      </c>
      <c r="B665" s="28" t="str">
        <f>IF(Items!$B664="","",Items!$B664)</f>
        <v>Lobels Lemon And Orange Cookies 150g</v>
      </c>
      <c r="C665" s="32">
        <f>IF($B665="","",Items!$G664+SUMIFS(PurQty,PurItem,$B665,PurDate,"&lt;="&amp;$D$2)-SUMIFS(SalQty,SalItem,$B665,SalDate,"&lt;="&amp;$D$2)-SUMIFS(WoQty,WoItem,$B665,WoDate,"&lt;="&amp;$D$2)+SUMIFS(AdjQty,AdjItem,$B665,AdjDate,"&lt;="&amp;$D$2)+SUMIFS(LinVarQty,LinItem,$B665,LinPosted,"YES",LinDate,"&lt;="&amp;$D$2,LinID,"&lt;&gt;"&amp;$B$2))</f>
        <v>44</v>
      </c>
      <c r="D665" s="84">
        <v>42</v>
      </c>
      <c r="E665" s="32">
        <f t="shared" si="20"/>
        <v>-2</v>
      </c>
      <c r="F665" s="33">
        <f>IF($B665="","",Items!$I664)</f>
        <v>18.399999999999999</v>
      </c>
      <c r="G665" s="33">
        <f t="shared" si="21"/>
        <v>-36.799999999999997</v>
      </c>
      <c r="H665" s="85"/>
    </row>
    <row r="666" spans="1:8" x14ac:dyDescent="0.25">
      <c r="A666" s="28" t="str">
        <f>IF(Items!$B665="","",Items!$A665)</f>
        <v>6007265001418</v>
      </c>
      <c r="B666" s="28" t="str">
        <f>IF(Items!$B665="","",Items!$B665)</f>
        <v>Lobels Lemon Creams 150g</v>
      </c>
      <c r="C666" s="32">
        <f>IF($B666="","",Items!$G665+SUMIFS(PurQty,PurItem,$B666,PurDate,"&lt;="&amp;$D$2)-SUMIFS(SalQty,SalItem,$B666,SalDate,"&lt;="&amp;$D$2)-SUMIFS(WoQty,WoItem,$B666,WoDate,"&lt;="&amp;$D$2)+SUMIFS(AdjQty,AdjItem,$B666,AdjDate,"&lt;="&amp;$D$2)+SUMIFS(LinVarQty,LinItem,$B666,LinPosted,"YES",LinDate,"&lt;="&amp;$D$2,LinID,"&lt;&gt;"&amp;$B$2))</f>
        <v>23</v>
      </c>
      <c r="D666" s="84">
        <v>26</v>
      </c>
      <c r="E666" s="32">
        <f t="shared" si="20"/>
        <v>3</v>
      </c>
      <c r="F666" s="33">
        <f>IF($B666="","",Items!$I665)</f>
        <v>9.7799999999999994</v>
      </c>
      <c r="G666" s="33">
        <f t="shared" si="21"/>
        <v>29.339999999999996</v>
      </c>
      <c r="H666" s="85"/>
    </row>
    <row r="667" spans="1:8" hidden="1" x14ac:dyDescent="0.25">
      <c r="A667" s="28" t="str">
        <f>IF(Items!$B666="","",Items!$A666)</f>
        <v>6007265001784</v>
      </c>
      <c r="B667" s="28" t="str">
        <f>IF(Items!$B666="","",Items!$B666)</f>
        <v>Lobels Lemon Kreamies 110g</v>
      </c>
      <c r="C667" s="32">
        <f>IF($B667="","",Items!$G666+SUMIFS(PurQty,PurItem,$B667,PurDate,"&lt;="&amp;$D$2)-SUMIFS(SalQty,SalItem,$B667,SalDate,"&lt;="&amp;$D$2)-SUMIFS(WoQty,WoItem,$B667,WoDate,"&lt;="&amp;$D$2)+SUMIFS(AdjQty,AdjItem,$B667,AdjDate,"&lt;="&amp;$D$2)+SUMIFS(LinVarQty,LinItem,$B667,LinPosted,"YES",LinDate,"&lt;="&amp;$D$2,LinID,"&lt;&gt;"&amp;$B$2))</f>
        <v>0</v>
      </c>
      <c r="D667" s="84">
        <v>0</v>
      </c>
      <c r="E667" s="32">
        <f t="shared" si="20"/>
        <v>0</v>
      </c>
      <c r="F667" s="33">
        <f>IF($B667="","",Items!$I666)</f>
        <v>6.5250000000000004</v>
      </c>
      <c r="G667" s="33">
        <f t="shared" si="21"/>
        <v>0</v>
      </c>
      <c r="H667" s="85"/>
    </row>
    <row r="668" spans="1:8" x14ac:dyDescent="0.25">
      <c r="A668" s="28" t="str">
        <f>IF(Items!$B667="","",Items!$A667)</f>
        <v>6007265000251</v>
      </c>
      <c r="B668" s="28" t="str">
        <f>IF(Items!$B667="","",Items!$B667)</f>
        <v>Lobels Marie 200g</v>
      </c>
      <c r="C668" s="32">
        <f>IF($B668="","",Items!$G667+SUMIFS(PurQty,PurItem,$B668,PurDate,"&lt;="&amp;$D$2)-SUMIFS(SalQty,SalItem,$B668,SalDate,"&lt;="&amp;$D$2)-SUMIFS(WoQty,WoItem,$B668,WoDate,"&lt;="&amp;$D$2)+SUMIFS(AdjQty,AdjItem,$B668,AdjDate,"&lt;="&amp;$D$2)+SUMIFS(LinVarQty,LinItem,$B668,LinPosted,"YES",LinDate,"&lt;="&amp;$D$2,LinID,"&lt;&gt;"&amp;$B$2))</f>
        <v>19</v>
      </c>
      <c r="D668" s="84">
        <v>30</v>
      </c>
      <c r="E668" s="32">
        <f t="shared" si="20"/>
        <v>11</v>
      </c>
      <c r="F668" s="33">
        <f>IF($B668="","",Items!$I667)</f>
        <v>13.0425</v>
      </c>
      <c r="G668" s="33">
        <f t="shared" si="21"/>
        <v>143.4675</v>
      </c>
      <c r="H668" s="85"/>
    </row>
    <row r="669" spans="1:8" hidden="1" x14ac:dyDescent="0.25">
      <c r="A669" s="28" t="str">
        <f>IF(Items!$B668="","",Items!$A668)</f>
        <v>6007265001722</v>
      </c>
      <c r="B669" s="28" t="str">
        <f>IF(Items!$B668="","",Items!$B668)</f>
        <v>Lobels Oat Crunch Cookies 150g</v>
      </c>
      <c r="C669" s="32">
        <f>IF($B669="","",Items!$G668+SUMIFS(PurQty,PurItem,$B669,PurDate,"&lt;="&amp;$D$2)-SUMIFS(SalQty,SalItem,$B669,SalDate,"&lt;="&amp;$D$2)-SUMIFS(WoQty,WoItem,$B669,WoDate,"&lt;="&amp;$D$2)+SUMIFS(AdjQty,AdjItem,$B669,AdjDate,"&lt;="&amp;$D$2)+SUMIFS(LinVarQty,LinItem,$B669,LinPosted,"YES",LinDate,"&lt;="&amp;$D$2,LinID,"&lt;&gt;"&amp;$B$2))</f>
        <v>0</v>
      </c>
      <c r="D669" s="84">
        <v>0</v>
      </c>
      <c r="E669" s="32">
        <f t="shared" si="20"/>
        <v>0</v>
      </c>
      <c r="F669" s="33">
        <f>IF($B669="","",Items!$I668)</f>
        <v>16.305</v>
      </c>
      <c r="G669" s="33">
        <f t="shared" si="21"/>
        <v>0</v>
      </c>
      <c r="H669" s="85"/>
    </row>
    <row r="670" spans="1:8" hidden="1" x14ac:dyDescent="0.25">
      <c r="A670" s="28" t="str">
        <f>IF(Items!$B669="","",Items!$A669)</f>
        <v>6007265001890</v>
      </c>
      <c r="B670" s="28" t="str">
        <f>IF(Items!$B669="","",Items!$B669)</f>
        <v>Lobels Shortbread 200g</v>
      </c>
      <c r="C670" s="32">
        <f>IF($B670="","",Items!$G669+SUMIFS(PurQty,PurItem,$B670,PurDate,"&lt;="&amp;$D$2)-SUMIFS(SalQty,SalItem,$B670,SalDate,"&lt;="&amp;$D$2)-SUMIFS(WoQty,WoItem,$B670,WoDate,"&lt;="&amp;$D$2)+SUMIFS(AdjQty,AdjItem,$B670,AdjDate,"&lt;="&amp;$D$2)+SUMIFS(LinVarQty,LinItem,$B670,LinPosted,"YES",LinDate,"&lt;="&amp;$D$2,LinID,"&lt;&gt;"&amp;$B$2))</f>
        <v>0</v>
      </c>
      <c r="D670" s="84">
        <v>0</v>
      </c>
      <c r="E670" s="32">
        <f t="shared" si="20"/>
        <v>0</v>
      </c>
      <c r="F670" s="33">
        <f>IF($B670="","",Items!$I669)</f>
        <v>29.3475</v>
      </c>
      <c r="G670" s="33">
        <f t="shared" si="21"/>
        <v>0</v>
      </c>
      <c r="H670" s="85"/>
    </row>
    <row r="671" spans="1:8" hidden="1" x14ac:dyDescent="0.25">
      <c r="A671" s="28" t="str">
        <f>IF(Items!$B670="","",Items!$A670)</f>
        <v>6007265001340</v>
      </c>
      <c r="B671" s="28" t="str">
        <f>IF(Items!$B670="","",Items!$B670)</f>
        <v>Lobels Strawberry Creams 150g</v>
      </c>
      <c r="C671" s="32">
        <f>IF($B671="","",Items!$G670+SUMIFS(PurQty,PurItem,$B671,PurDate,"&lt;="&amp;$D$2)-SUMIFS(SalQty,SalItem,$B671,SalDate,"&lt;="&amp;$D$2)-SUMIFS(WoQty,WoItem,$B671,WoDate,"&lt;="&amp;$D$2)+SUMIFS(AdjQty,AdjItem,$B671,AdjDate,"&lt;="&amp;$D$2)+SUMIFS(LinVarQty,LinItem,$B671,LinPosted,"YES",LinDate,"&lt;="&amp;$D$2,LinID,"&lt;&gt;"&amp;$B$2))</f>
        <v>0</v>
      </c>
      <c r="D671" s="84">
        <v>0</v>
      </c>
      <c r="E671" s="32">
        <f t="shared" si="20"/>
        <v>0</v>
      </c>
      <c r="F671" s="33">
        <f>IF($B671="","",Items!$I670)</f>
        <v>9.7799999999999994</v>
      </c>
      <c r="G671" s="33">
        <f t="shared" si="21"/>
        <v>0</v>
      </c>
      <c r="H671" s="85"/>
    </row>
    <row r="672" spans="1:8" hidden="1" x14ac:dyDescent="0.25">
      <c r="A672" s="28" t="str">
        <f>IF(Items!$B671="","",Items!$A671)</f>
        <v>6007265001760</v>
      </c>
      <c r="B672" s="28" t="str">
        <f>IF(Items!$B671="","",Items!$B671)</f>
        <v>Lobels Tea Time Coconut Biscuits 150g</v>
      </c>
      <c r="C672" s="32">
        <f>IF($B672="","",Items!$G671+SUMIFS(PurQty,PurItem,$B672,PurDate,"&lt;="&amp;$D$2)-SUMIFS(SalQty,SalItem,$B672,SalDate,"&lt;="&amp;$D$2)-SUMIFS(WoQty,WoItem,$B672,WoDate,"&lt;="&amp;$D$2)+SUMIFS(AdjQty,AdjItem,$B672,AdjDate,"&lt;="&amp;$D$2)+SUMIFS(LinVarQty,LinItem,$B672,LinPosted,"YES",LinDate,"&lt;="&amp;$D$2,LinID,"&lt;&gt;"&amp;$B$2))</f>
        <v>0</v>
      </c>
      <c r="D672" s="84">
        <v>0</v>
      </c>
      <c r="E672" s="32">
        <f t="shared" si="20"/>
        <v>0</v>
      </c>
      <c r="F672" s="33">
        <f>IF($B672="","",Items!$I671)</f>
        <v>9.7799999999999994</v>
      </c>
      <c r="G672" s="33">
        <f t="shared" si="21"/>
        <v>0</v>
      </c>
      <c r="H672" s="85"/>
    </row>
    <row r="673" spans="1:8" hidden="1" x14ac:dyDescent="0.25">
      <c r="A673" s="28" t="str">
        <f>IF(Items!$B672="","",Items!$A672)</f>
        <v>6007265000169</v>
      </c>
      <c r="B673" s="28" t="str">
        <f>IF(Items!$B672="","",Items!$B672)</f>
        <v>Lobels Vanilla Creams 150g</v>
      </c>
      <c r="C673" s="32">
        <f>IF($B673="","",Items!$G672+SUMIFS(PurQty,PurItem,$B673,PurDate,"&lt;="&amp;$D$2)-SUMIFS(SalQty,SalItem,$B673,SalDate,"&lt;="&amp;$D$2)-SUMIFS(WoQty,WoItem,$B673,WoDate,"&lt;="&amp;$D$2)+SUMIFS(AdjQty,AdjItem,$B673,AdjDate,"&lt;="&amp;$D$2)+SUMIFS(LinVarQty,LinItem,$B673,LinPosted,"YES",LinDate,"&lt;="&amp;$D$2,LinID,"&lt;&gt;"&amp;$B$2))</f>
        <v>0</v>
      </c>
      <c r="D673" s="84">
        <v>0</v>
      </c>
      <c r="E673" s="32">
        <f t="shared" si="20"/>
        <v>0</v>
      </c>
      <c r="F673" s="33">
        <f>IF($B673="","",Items!$I672)</f>
        <v>9.7799999999999994</v>
      </c>
      <c r="G673" s="33">
        <f t="shared" si="21"/>
        <v>0</v>
      </c>
      <c r="H673" s="85"/>
    </row>
    <row r="674" spans="1:8" hidden="1" x14ac:dyDescent="0.25">
      <c r="A674" s="28" t="str">
        <f>IF(Items!$B673="","",Items!$A673)</f>
        <v>6007265001791</v>
      </c>
      <c r="B674" s="28" t="str">
        <f>IF(Items!$B673="","",Items!$B673)</f>
        <v>Lobels Vanilla Kreamies 110g</v>
      </c>
      <c r="C674" s="32">
        <f>IF($B674="","",Items!$G673+SUMIFS(PurQty,PurItem,$B674,PurDate,"&lt;="&amp;$D$2)-SUMIFS(SalQty,SalItem,$B674,SalDate,"&lt;="&amp;$D$2)-SUMIFS(WoQty,WoItem,$B674,WoDate,"&lt;="&amp;$D$2)+SUMIFS(AdjQty,AdjItem,$B674,AdjDate,"&lt;="&amp;$D$2)+SUMIFS(LinVarQty,LinItem,$B674,LinPosted,"YES",LinDate,"&lt;="&amp;$D$2,LinID,"&lt;&gt;"&amp;$B$2))</f>
        <v>0</v>
      </c>
      <c r="D674" s="84">
        <v>0</v>
      </c>
      <c r="E674" s="32">
        <f t="shared" si="20"/>
        <v>0</v>
      </c>
      <c r="F674" s="33">
        <f>IF($B674="","",Items!$I673)</f>
        <v>6.5250000000000004</v>
      </c>
      <c r="G674" s="33">
        <f t="shared" si="21"/>
        <v>0</v>
      </c>
      <c r="H674" s="85"/>
    </row>
    <row r="675" spans="1:8" x14ac:dyDescent="0.25">
      <c r="A675" s="28" t="str">
        <f>IF(Items!$B674="","",Items!$A674)</f>
        <v>6007265002217</v>
      </c>
      <c r="B675" s="28" t="str">
        <f>IF(Items!$B674="","",Items!$B674)</f>
        <v>Loose Biscuits 150g</v>
      </c>
      <c r="C675" s="32">
        <f>IF($B675="","",Items!$G674+SUMIFS(PurQty,PurItem,$B675,PurDate,"&lt;="&amp;$D$2)-SUMIFS(SalQty,SalItem,$B675,SalDate,"&lt;="&amp;$D$2)-SUMIFS(WoQty,WoItem,$B675,WoDate,"&lt;="&amp;$D$2)+SUMIFS(AdjQty,AdjItem,$B675,AdjDate,"&lt;="&amp;$D$2)+SUMIFS(LinVarQty,LinItem,$B675,LinPosted,"YES",LinDate,"&lt;="&amp;$D$2,LinID,"&lt;&gt;"&amp;$B$2))</f>
        <v>35</v>
      </c>
      <c r="D675" s="84">
        <v>29</v>
      </c>
      <c r="E675" s="32">
        <f t="shared" si="20"/>
        <v>-6</v>
      </c>
      <c r="F675" s="33">
        <f>IF($B675="","",Items!$I674)</f>
        <v>7.7925000000000004</v>
      </c>
      <c r="G675" s="33">
        <f t="shared" si="21"/>
        <v>-46.755000000000003</v>
      </c>
      <c r="H675" s="85"/>
    </row>
    <row r="676" spans="1:8" x14ac:dyDescent="0.25">
      <c r="A676" s="28" t="str">
        <f>IF(Items!$B675="","",Items!$A675)</f>
        <v>5010821132007</v>
      </c>
      <c r="B676" s="28" t="str">
        <f>IF(Items!$B675="","",Items!$B675)</f>
        <v>Lucky Star Pilchards 155g</v>
      </c>
      <c r="C676" s="32">
        <f>IF($B676="","",Items!$G675+SUMIFS(PurQty,PurItem,$B676,PurDate,"&lt;="&amp;$D$2)-SUMIFS(SalQty,SalItem,$B676,SalDate,"&lt;="&amp;$D$2)-SUMIFS(WoQty,WoItem,$B676,WoDate,"&lt;="&amp;$D$2)+SUMIFS(AdjQty,AdjItem,$B676,AdjDate,"&lt;="&amp;$D$2)+SUMIFS(LinVarQty,LinItem,$B676,LinPosted,"YES",LinDate,"&lt;="&amp;$D$2,LinID,"&lt;&gt;"&amp;$B$2))</f>
        <v>61</v>
      </c>
      <c r="D676" s="84">
        <v>28</v>
      </c>
      <c r="E676" s="32">
        <f t="shared" si="20"/>
        <v>-33</v>
      </c>
      <c r="F676" s="33">
        <f>IF($B676="","",Items!$I675)</f>
        <v>13.0425</v>
      </c>
      <c r="G676" s="33">
        <f t="shared" si="21"/>
        <v>-430.40250000000003</v>
      </c>
      <c r="H676" s="85"/>
    </row>
    <row r="677" spans="1:8" hidden="1" x14ac:dyDescent="0.25">
      <c r="A677" s="28" t="str">
        <f>IF(Items!$B676="","",Items!$A676)</f>
        <v>5010821131000</v>
      </c>
      <c r="B677" s="28" t="str">
        <f>IF(Items!$B676="","",Items!$B676)</f>
        <v>Lucky Star Pilchards Chilli 215g</v>
      </c>
      <c r="C677" s="32">
        <f>IF($B677="","",Items!$G676+SUMIFS(PurQty,PurItem,$B677,PurDate,"&lt;="&amp;$D$2)-SUMIFS(SalQty,SalItem,$B677,SalDate,"&lt;="&amp;$D$2)-SUMIFS(WoQty,WoItem,$B677,WoDate,"&lt;="&amp;$D$2)+SUMIFS(AdjQty,AdjItem,$B677,AdjDate,"&lt;="&amp;$D$2)+SUMIFS(LinVarQty,LinItem,$B677,LinPosted,"YES",LinDate,"&lt;="&amp;$D$2,LinID,"&lt;&gt;"&amp;$B$2))</f>
        <v>0</v>
      </c>
      <c r="D677" s="84">
        <v>0</v>
      </c>
      <c r="E677" s="32">
        <f t="shared" si="20"/>
        <v>0</v>
      </c>
      <c r="F677" s="33">
        <f>IF($B677="","",Items!$I676)</f>
        <v>16.305</v>
      </c>
      <c r="G677" s="33">
        <f t="shared" si="21"/>
        <v>0</v>
      </c>
      <c r="H677" s="85"/>
    </row>
    <row r="678" spans="1:8" x14ac:dyDescent="0.25">
      <c r="A678" s="28" t="str">
        <f>IF(Items!$B677="","",Items!$A677)</f>
        <v>6001115001542</v>
      </c>
      <c r="B678" s="28" t="str">
        <f>IF(Items!$B677="","",Items!$B677)</f>
        <v>Lucky Star Pilchards Chilli 400g</v>
      </c>
      <c r="C678" s="32">
        <f>IF($B678="","",Items!$G677+SUMIFS(PurQty,PurItem,$B678,PurDate,"&lt;="&amp;$D$2)-SUMIFS(SalQty,SalItem,$B678,SalDate,"&lt;="&amp;$D$2)-SUMIFS(WoQty,WoItem,$B678,WoDate,"&lt;="&amp;$D$2)+SUMIFS(AdjQty,AdjItem,$B678,AdjDate,"&lt;="&amp;$D$2)+SUMIFS(LinVarQty,LinItem,$B678,LinPosted,"YES",LinDate,"&lt;="&amp;$D$2,LinID,"&lt;&gt;"&amp;$B$2))</f>
        <v>3</v>
      </c>
      <c r="D678" s="84">
        <v>4</v>
      </c>
      <c r="E678" s="32">
        <f t="shared" si="20"/>
        <v>1</v>
      </c>
      <c r="F678" s="33">
        <f>IF($B678="","",Items!$I677)</f>
        <v>22.822500000000002</v>
      </c>
      <c r="G678" s="33">
        <f t="shared" si="21"/>
        <v>22.822500000000002</v>
      </c>
      <c r="H678" s="85"/>
    </row>
    <row r="679" spans="1:8" x14ac:dyDescent="0.25">
      <c r="A679" s="28" t="str">
        <f>IF(Items!$B678="","",Items!$A678)</f>
        <v>5010821122008</v>
      </c>
      <c r="B679" s="28" t="str">
        <f>IF(Items!$B678="","",Items!$B678)</f>
        <v>Lucky Star Pilchards Tomato 155g</v>
      </c>
      <c r="C679" s="32">
        <f>IF($B679="","",Items!$G678+SUMIFS(PurQty,PurItem,$B679,PurDate,"&lt;="&amp;$D$2)-SUMIFS(SalQty,SalItem,$B679,SalDate,"&lt;="&amp;$D$2)-SUMIFS(WoQty,WoItem,$B679,WoDate,"&lt;="&amp;$D$2)+SUMIFS(AdjQty,AdjItem,$B679,AdjDate,"&lt;="&amp;$D$2)+SUMIFS(LinVarQty,LinItem,$B679,LinPosted,"YES",LinDate,"&lt;="&amp;$D$2,LinID,"&lt;&gt;"&amp;$B$2))</f>
        <v>0</v>
      </c>
      <c r="D679" s="84">
        <v>33</v>
      </c>
      <c r="E679" s="32">
        <f t="shared" si="20"/>
        <v>33</v>
      </c>
      <c r="F679" s="33">
        <f>IF($B679="","",Items!$I678)</f>
        <v>13.0425</v>
      </c>
      <c r="G679" s="33">
        <f t="shared" si="21"/>
        <v>430.40250000000003</v>
      </c>
      <c r="H679" s="85"/>
    </row>
    <row r="680" spans="1:8" hidden="1" x14ac:dyDescent="0.25">
      <c r="A680" s="28" t="str">
        <f>IF(Items!$B679="","",Items!$A679)</f>
        <v>5010821121001</v>
      </c>
      <c r="B680" s="28" t="str">
        <f>IF(Items!$B679="","",Items!$B679)</f>
        <v>Lucky Star Pilchards Tomato 215g</v>
      </c>
      <c r="C680" s="32">
        <f>IF($B680="","",Items!$G679+SUMIFS(PurQty,PurItem,$B680,PurDate,"&lt;="&amp;$D$2)-SUMIFS(SalQty,SalItem,$B680,SalDate,"&lt;="&amp;$D$2)-SUMIFS(WoQty,WoItem,$B680,WoDate,"&lt;="&amp;$D$2)+SUMIFS(AdjQty,AdjItem,$B680,AdjDate,"&lt;="&amp;$D$2)+SUMIFS(LinVarQty,LinItem,$B680,LinPosted,"YES",LinDate,"&lt;="&amp;$D$2,LinID,"&lt;&gt;"&amp;$B$2))</f>
        <v>0</v>
      </c>
      <c r="D680" s="84">
        <v>0</v>
      </c>
      <c r="E680" s="32">
        <f t="shared" si="20"/>
        <v>0</v>
      </c>
      <c r="F680" s="33">
        <f>IF($B680="","",Items!$I679)</f>
        <v>16.305</v>
      </c>
      <c r="G680" s="33">
        <f t="shared" si="21"/>
        <v>0</v>
      </c>
      <c r="H680" s="85"/>
    </row>
    <row r="681" spans="1:8" x14ac:dyDescent="0.25">
      <c r="A681" s="28" t="str">
        <f>IF(Items!$B680="","",Items!$A680)</f>
        <v>6001115001535</v>
      </c>
      <c r="B681" s="28" t="str">
        <f>IF(Items!$B680="","",Items!$B680)</f>
        <v>Lucky Star Pilchards Tomato 400g</v>
      </c>
      <c r="C681" s="32">
        <f>IF($B681="","",Items!$G680+SUMIFS(PurQty,PurItem,$B681,PurDate,"&lt;="&amp;$D$2)-SUMIFS(SalQty,SalItem,$B681,SalDate,"&lt;="&amp;$D$2)-SUMIFS(WoQty,WoItem,$B681,WoDate,"&lt;="&amp;$D$2)+SUMIFS(AdjQty,AdjItem,$B681,AdjDate,"&lt;="&amp;$D$2)+SUMIFS(LinVarQty,LinItem,$B681,LinPosted,"YES",LinDate,"&lt;="&amp;$D$2,LinID,"&lt;&gt;"&amp;$B$2))</f>
        <v>11</v>
      </c>
      <c r="D681" s="84">
        <v>10</v>
      </c>
      <c r="E681" s="32">
        <f t="shared" si="20"/>
        <v>-1</v>
      </c>
      <c r="F681" s="33">
        <f>IF($B681="","",Items!$I680)</f>
        <v>22.822500000000002</v>
      </c>
      <c r="G681" s="33">
        <f t="shared" si="21"/>
        <v>-22.822500000000002</v>
      </c>
      <c r="H681" s="85"/>
    </row>
    <row r="682" spans="1:8" hidden="1" x14ac:dyDescent="0.25">
      <c r="A682" s="28" t="str">
        <f>IF(Items!$B681="","",Items!$A681)</f>
        <v>7622202282614</v>
      </c>
      <c r="B682" s="28" t="str">
        <f>IF(Items!$B681="","",Items!$B681)</f>
        <v>Lunch Bar 21g</v>
      </c>
      <c r="C682" s="32">
        <f>IF($B682="","",Items!$G681+SUMIFS(PurQty,PurItem,$B682,PurDate,"&lt;="&amp;$D$2)-SUMIFS(SalQty,SalItem,$B682,SalDate,"&lt;="&amp;$D$2)-SUMIFS(WoQty,WoItem,$B682,WoDate,"&lt;="&amp;$D$2)+SUMIFS(AdjQty,AdjItem,$B682,AdjDate,"&lt;="&amp;$D$2)+SUMIFS(LinVarQty,LinItem,$B682,LinPosted,"YES",LinDate,"&lt;="&amp;$D$2,LinID,"&lt;&gt;"&amp;$B$2))</f>
        <v>0</v>
      </c>
      <c r="D682" s="84">
        <v>0</v>
      </c>
      <c r="E682" s="32">
        <f t="shared" si="20"/>
        <v>0</v>
      </c>
      <c r="F682" s="33">
        <f>IF($B682="","",Items!$I681)</f>
        <v>6.5250000000000004</v>
      </c>
      <c r="G682" s="33">
        <f t="shared" si="21"/>
        <v>0</v>
      </c>
      <c r="H682" s="85"/>
    </row>
    <row r="683" spans="1:8" hidden="1" x14ac:dyDescent="0.25">
      <c r="A683" s="28" t="str">
        <f>IF(Items!$B682="","",Items!$A682)</f>
        <v>6001065033860</v>
      </c>
      <c r="B683" s="28" t="str">
        <f>IF(Items!$B682="","",Items!$B682)</f>
        <v>Lunchbar 23g</v>
      </c>
      <c r="C683" s="32">
        <f>IF($B683="","",Items!$G682+SUMIFS(PurQty,PurItem,$B683,PurDate,"&lt;="&amp;$D$2)-SUMIFS(SalQty,SalItem,$B683,SalDate,"&lt;="&amp;$D$2)-SUMIFS(WoQty,WoItem,$B683,WoDate,"&lt;="&amp;$D$2)+SUMIFS(AdjQty,AdjItem,$B683,AdjDate,"&lt;="&amp;$D$2)+SUMIFS(LinVarQty,LinItem,$B683,LinPosted,"YES",LinDate,"&lt;="&amp;$D$2,LinID,"&lt;&gt;"&amp;$B$2))</f>
        <v>0</v>
      </c>
      <c r="D683" s="84">
        <v>0</v>
      </c>
      <c r="E683" s="32">
        <f t="shared" si="20"/>
        <v>0</v>
      </c>
      <c r="F683" s="33">
        <f>IF($B683="","",Items!$I682)</f>
        <v>7.8224999999999998</v>
      </c>
      <c r="G683" s="33">
        <f t="shared" si="21"/>
        <v>0</v>
      </c>
      <c r="H683" s="85"/>
    </row>
    <row r="684" spans="1:8" hidden="1" x14ac:dyDescent="0.25">
      <c r="A684" s="28" t="str">
        <f>IF(Items!$B683="","",Items!$A683)</f>
        <v>6001065034027</v>
      </c>
      <c r="B684" s="28" t="str">
        <f>IF(Items!$B683="","",Items!$B683)</f>
        <v>Lunchbar 48g</v>
      </c>
      <c r="C684" s="32">
        <f>IF($B684="","",Items!$G683+SUMIFS(PurQty,PurItem,$B684,PurDate,"&lt;="&amp;$D$2)-SUMIFS(SalQty,SalItem,$B684,SalDate,"&lt;="&amp;$D$2)-SUMIFS(WoQty,WoItem,$B684,WoDate,"&lt;="&amp;$D$2)+SUMIFS(AdjQty,AdjItem,$B684,AdjDate,"&lt;="&amp;$D$2)+SUMIFS(LinVarQty,LinItem,$B684,LinPosted,"YES",LinDate,"&lt;="&amp;$D$2,LinID,"&lt;&gt;"&amp;$B$2))</f>
        <v>0</v>
      </c>
      <c r="D684" s="84">
        <v>0</v>
      </c>
      <c r="E684" s="32">
        <f t="shared" si="20"/>
        <v>0</v>
      </c>
      <c r="F684" s="33">
        <f>IF($B684="","",Items!$I683)</f>
        <v>16.305</v>
      </c>
      <c r="G684" s="33">
        <f t="shared" si="21"/>
        <v>0</v>
      </c>
      <c r="H684" s="85"/>
    </row>
    <row r="685" spans="1:8" hidden="1" x14ac:dyDescent="0.25">
      <c r="A685" s="28" t="str">
        <f>IF(Items!$B684="","",Items!$A684)</f>
        <v>6001087361309</v>
      </c>
      <c r="B685" s="28" t="str">
        <f>IF(Items!$B684="","",Items!$B684)</f>
        <v>Lux  Velvet Touch 175g</v>
      </c>
      <c r="C685" s="32">
        <f>IF($B685="","",Items!$G684+SUMIFS(PurQty,PurItem,$B685,PurDate,"&lt;="&amp;$D$2)-SUMIFS(SalQty,SalItem,$B685,SalDate,"&lt;="&amp;$D$2)-SUMIFS(WoQty,WoItem,$B685,WoDate,"&lt;="&amp;$D$2)+SUMIFS(AdjQty,AdjItem,$B685,AdjDate,"&lt;="&amp;$D$2)+SUMIFS(LinVarQty,LinItem,$B685,LinPosted,"YES",LinDate,"&lt;="&amp;$D$2,LinID,"&lt;&gt;"&amp;$B$2))</f>
        <v>0</v>
      </c>
      <c r="D685" s="84">
        <v>0</v>
      </c>
      <c r="E685" s="32">
        <f t="shared" si="20"/>
        <v>0</v>
      </c>
      <c r="F685" s="33">
        <f>IF($B685="","",Items!$I684)</f>
        <v>13.0425</v>
      </c>
      <c r="G685" s="33">
        <f t="shared" si="21"/>
        <v>0</v>
      </c>
      <c r="H685" s="85"/>
    </row>
    <row r="686" spans="1:8" x14ac:dyDescent="0.25">
      <c r="A686" s="28" t="str">
        <f>IF(Items!$B685="","",Items!$A685)</f>
        <v>6001087376129</v>
      </c>
      <c r="B686" s="28" t="str">
        <f>IF(Items!$B685="","",Items!$B685)</f>
        <v>Lux Even Tone 175g</v>
      </c>
      <c r="C686" s="32">
        <f>IF($B686="","",Items!$G685+SUMIFS(PurQty,PurItem,$B686,PurDate,"&lt;="&amp;$D$2)-SUMIFS(SalQty,SalItem,$B686,SalDate,"&lt;="&amp;$D$2)-SUMIFS(WoQty,WoItem,$B686,WoDate,"&lt;="&amp;$D$2)+SUMIFS(AdjQty,AdjItem,$B686,AdjDate,"&lt;="&amp;$D$2)+SUMIFS(LinVarQty,LinItem,$B686,LinPosted,"YES",LinDate,"&lt;="&amp;$D$2,LinID,"&lt;&gt;"&amp;$B$2))</f>
        <v>13</v>
      </c>
      <c r="D686" s="84">
        <v>12</v>
      </c>
      <c r="E686" s="32">
        <f t="shared" si="20"/>
        <v>-1</v>
      </c>
      <c r="F686" s="33">
        <f>IF($B686="","",Items!$I685)</f>
        <v>13.0425</v>
      </c>
      <c r="G686" s="33">
        <f t="shared" si="21"/>
        <v>-13.0425</v>
      </c>
      <c r="H686" s="85"/>
    </row>
    <row r="687" spans="1:8" x14ac:dyDescent="0.25">
      <c r="A687" s="28" t="str">
        <f>IF(Items!$B686="","",Items!$A686)</f>
        <v>6001087361323</v>
      </c>
      <c r="B687" s="28" t="str">
        <f>IF(Items!$B686="","",Items!$B686)</f>
        <v>Lux Shake Me Upp 175g</v>
      </c>
      <c r="C687" s="32">
        <f>IF($B687="","",Items!$G686+SUMIFS(PurQty,PurItem,$B687,PurDate,"&lt;="&amp;$D$2)-SUMIFS(SalQty,SalItem,$B687,SalDate,"&lt;="&amp;$D$2)-SUMIFS(WoQty,WoItem,$B687,WoDate,"&lt;="&amp;$D$2)+SUMIFS(AdjQty,AdjItem,$B687,AdjDate,"&lt;="&amp;$D$2)+SUMIFS(LinVarQty,LinItem,$B687,LinPosted,"YES",LinDate,"&lt;="&amp;$D$2,LinID,"&lt;&gt;"&amp;$B$2))</f>
        <v>10</v>
      </c>
      <c r="D687" s="84">
        <v>7</v>
      </c>
      <c r="E687" s="32">
        <f t="shared" si="20"/>
        <v>-3</v>
      </c>
      <c r="F687" s="33">
        <f>IF($B687="","",Items!$I686)</f>
        <v>13.0425</v>
      </c>
      <c r="G687" s="33">
        <f t="shared" si="21"/>
        <v>-39.127499999999998</v>
      </c>
      <c r="H687" s="85"/>
    </row>
    <row r="688" spans="1:8" hidden="1" x14ac:dyDescent="0.25">
      <c r="A688" s="28" t="str">
        <f>IF(Items!$B687="","",Items!$A687)</f>
        <v>6001087361347</v>
      </c>
      <c r="B688" s="28" t="str">
        <f>IF(Items!$B687="","",Items!$B687)</f>
        <v>Lux Soap S Twilight 175g</v>
      </c>
      <c r="C688" s="32">
        <f>IF($B688="","",Items!$G687+SUMIFS(PurQty,PurItem,$B688,PurDate,"&lt;="&amp;$D$2)-SUMIFS(SalQty,SalItem,$B688,SalDate,"&lt;="&amp;$D$2)-SUMIFS(WoQty,WoItem,$B688,WoDate,"&lt;="&amp;$D$2)+SUMIFS(AdjQty,AdjItem,$B688,AdjDate,"&lt;="&amp;$D$2)+SUMIFS(LinVarQty,LinItem,$B688,LinPosted,"YES",LinDate,"&lt;="&amp;$D$2,LinID,"&lt;&gt;"&amp;$B$2))</f>
        <v>0</v>
      </c>
      <c r="D688" s="84">
        <v>0</v>
      </c>
      <c r="E688" s="32">
        <f t="shared" si="20"/>
        <v>0</v>
      </c>
      <c r="F688" s="33">
        <f>IF($B688="","",Items!$I687)</f>
        <v>13.0425</v>
      </c>
      <c r="G688" s="33">
        <f t="shared" si="21"/>
        <v>0</v>
      </c>
      <c r="H688" s="85"/>
    </row>
    <row r="689" spans="1:8" hidden="1" x14ac:dyDescent="0.25">
      <c r="A689" s="28" t="str">
        <f>IF(Items!$B688="","",Items!$A688)</f>
        <v>6001087361354</v>
      </c>
      <c r="B689" s="28" t="str">
        <f>IF(Items!$B688="","",Items!$B688)</f>
        <v>Lux Soap Scarlet Blossom 175g</v>
      </c>
      <c r="C689" s="32">
        <f>IF($B689="","",Items!$G688+SUMIFS(PurQty,PurItem,$B689,PurDate,"&lt;="&amp;$D$2)-SUMIFS(SalQty,SalItem,$B689,SalDate,"&lt;="&amp;$D$2)-SUMIFS(WoQty,WoItem,$B689,WoDate,"&lt;="&amp;$D$2)+SUMIFS(AdjQty,AdjItem,$B689,AdjDate,"&lt;="&amp;$D$2)+SUMIFS(LinVarQty,LinItem,$B689,LinPosted,"YES",LinDate,"&lt;="&amp;$D$2,LinID,"&lt;&gt;"&amp;$B$2))</f>
        <v>0</v>
      </c>
      <c r="D689" s="84">
        <v>0</v>
      </c>
      <c r="E689" s="32">
        <f t="shared" si="20"/>
        <v>0</v>
      </c>
      <c r="F689" s="33">
        <f>IF($B689="","",Items!$I688)</f>
        <v>13.0425</v>
      </c>
      <c r="G689" s="33">
        <f t="shared" si="21"/>
        <v>0</v>
      </c>
      <c r="H689" s="85"/>
    </row>
    <row r="690" spans="1:8" hidden="1" x14ac:dyDescent="0.25">
      <c r="A690" s="28" t="str">
        <f>IF(Items!$B689="","",Items!$A689)</f>
        <v>6001087361286</v>
      </c>
      <c r="B690" s="28" t="str">
        <f>IF(Items!$B689="","",Items!$B689)</f>
        <v>Lux Soap Soft Caress 175g</v>
      </c>
      <c r="C690" s="32">
        <f>IF($B690="","",Items!$G689+SUMIFS(PurQty,PurItem,$B690,PurDate,"&lt;="&amp;$D$2)-SUMIFS(SalQty,SalItem,$B690,SalDate,"&lt;="&amp;$D$2)-SUMIFS(WoQty,WoItem,$B690,WoDate,"&lt;="&amp;$D$2)+SUMIFS(AdjQty,AdjItem,$B690,AdjDate,"&lt;="&amp;$D$2)+SUMIFS(LinVarQty,LinItem,$B690,LinPosted,"YES",LinDate,"&lt;="&amp;$D$2,LinID,"&lt;&gt;"&amp;$B$2))</f>
        <v>0</v>
      </c>
      <c r="D690" s="84">
        <v>0</v>
      </c>
      <c r="E690" s="32">
        <f t="shared" si="20"/>
        <v>0</v>
      </c>
      <c r="F690" s="33">
        <f>IF($B690="","",Items!$I689)</f>
        <v>13.0425</v>
      </c>
      <c r="G690" s="33">
        <f t="shared" si="21"/>
        <v>0</v>
      </c>
      <c r="H690" s="85"/>
    </row>
    <row r="691" spans="1:8" hidden="1" x14ac:dyDescent="0.25">
      <c r="A691" s="28" t="str">
        <f>IF(Items!$B690="","",Items!$A690)</f>
        <v>6001087361293</v>
      </c>
      <c r="B691" s="28" t="str">
        <f>IF(Items!$B690="","",Items!$B690)</f>
        <v>Lux Soap Soft Touch 175g</v>
      </c>
      <c r="C691" s="32">
        <f>IF($B691="","",Items!$G690+SUMIFS(PurQty,PurItem,$B691,PurDate,"&lt;="&amp;$D$2)-SUMIFS(SalQty,SalItem,$B691,SalDate,"&lt;="&amp;$D$2)-SUMIFS(WoQty,WoItem,$B691,WoDate,"&lt;="&amp;$D$2)+SUMIFS(AdjQty,AdjItem,$B691,AdjDate,"&lt;="&amp;$D$2)+SUMIFS(LinVarQty,LinItem,$B691,LinPosted,"YES",LinDate,"&lt;="&amp;$D$2,LinID,"&lt;&gt;"&amp;$B$2))</f>
        <v>0</v>
      </c>
      <c r="D691" s="84">
        <v>0</v>
      </c>
      <c r="E691" s="32">
        <f t="shared" si="20"/>
        <v>0</v>
      </c>
      <c r="F691" s="33">
        <f>IF($B691="","",Items!$I690)</f>
        <v>13.0425</v>
      </c>
      <c r="G691" s="33">
        <f t="shared" si="21"/>
        <v>0</v>
      </c>
      <c r="H691" s="85"/>
    </row>
    <row r="692" spans="1:8" hidden="1" x14ac:dyDescent="0.25">
      <c r="A692" s="28" t="str">
        <f>IF(Items!$B691="","",Items!$A691)</f>
        <v>6001087361316</v>
      </c>
      <c r="B692" s="28" t="str">
        <f>IF(Items!$B691="","",Items!$B691)</f>
        <v>Lux Soap Wake Me Up 175g</v>
      </c>
      <c r="C692" s="32">
        <f>IF($B692="","",Items!$G691+SUMIFS(PurQty,PurItem,$B692,PurDate,"&lt;="&amp;$D$2)-SUMIFS(SalQty,SalItem,$B692,SalDate,"&lt;="&amp;$D$2)-SUMIFS(WoQty,WoItem,$B692,WoDate,"&lt;="&amp;$D$2)+SUMIFS(AdjQty,AdjItem,$B692,AdjDate,"&lt;="&amp;$D$2)+SUMIFS(LinVarQty,LinItem,$B692,LinPosted,"YES",LinDate,"&lt;="&amp;$D$2,LinID,"&lt;&gt;"&amp;$B$2))</f>
        <v>9</v>
      </c>
      <c r="D692" s="84">
        <v>9</v>
      </c>
      <c r="E692" s="32">
        <f t="shared" si="20"/>
        <v>0</v>
      </c>
      <c r="F692" s="33">
        <f>IF($B692="","",Items!$I691)</f>
        <v>13.0425</v>
      </c>
      <c r="G692" s="33">
        <f t="shared" si="21"/>
        <v>0</v>
      </c>
      <c r="H692" s="85"/>
    </row>
    <row r="693" spans="1:8" hidden="1" x14ac:dyDescent="0.25">
      <c r="A693" s="28" t="str">
        <f>IF(Items!$B692="","",Items!$A692)</f>
        <v>6001087008587</v>
      </c>
      <c r="B693" s="28" t="str">
        <f>IF(Items!$B692="","",Items!$B692)</f>
        <v>Lux Soft Caress 100g</v>
      </c>
      <c r="C693" s="32">
        <f>IF($B693="","",Items!$G692+SUMIFS(PurQty,PurItem,$B693,PurDate,"&lt;="&amp;$D$2)-SUMIFS(SalQty,SalItem,$B693,SalDate,"&lt;="&amp;$D$2)-SUMIFS(WoQty,WoItem,$B693,WoDate,"&lt;="&amp;$D$2)+SUMIFS(AdjQty,AdjItem,$B693,AdjDate,"&lt;="&amp;$D$2)+SUMIFS(LinVarQty,LinItem,$B693,LinPosted,"YES",LinDate,"&lt;="&amp;$D$2,LinID,"&lt;&gt;"&amp;$B$2))</f>
        <v>0</v>
      </c>
      <c r="D693" s="84">
        <v>0</v>
      </c>
      <c r="E693" s="32">
        <f t="shared" si="20"/>
        <v>0</v>
      </c>
      <c r="F693" s="33">
        <f>IF($B693="","",Items!$I692)</f>
        <v>9.8249999999999993</v>
      </c>
      <c r="G693" s="33">
        <f t="shared" si="21"/>
        <v>0</v>
      </c>
      <c r="H693" s="85"/>
    </row>
    <row r="694" spans="1:8" hidden="1" x14ac:dyDescent="0.25">
      <c r="A694" s="28" t="str">
        <f>IF(Items!$B693="","",Items!$A693)</f>
        <v>6001087365802</v>
      </c>
      <c r="B694" s="28" t="str">
        <f>IF(Items!$B693="","",Items!$B693)</f>
        <v>Lux T Whisper</v>
      </c>
      <c r="C694" s="32">
        <f>IF($B694="","",Items!$G693+SUMIFS(PurQty,PurItem,$B694,PurDate,"&lt;="&amp;$D$2)-SUMIFS(SalQty,SalItem,$B694,SalDate,"&lt;="&amp;$D$2)-SUMIFS(WoQty,WoItem,$B694,WoDate,"&lt;="&amp;$D$2)+SUMIFS(AdjQty,AdjItem,$B694,AdjDate,"&lt;="&amp;$D$2)+SUMIFS(LinVarQty,LinItem,$B694,LinPosted,"YES",LinDate,"&lt;="&amp;$D$2,LinID,"&lt;&gt;"&amp;$B$2))</f>
        <v>0</v>
      </c>
      <c r="D694" s="84">
        <v>0</v>
      </c>
      <c r="E694" s="32">
        <f t="shared" si="20"/>
        <v>0</v>
      </c>
      <c r="F694" s="33">
        <f>IF($B694="","",Items!$I693)</f>
        <v>13.0425</v>
      </c>
      <c r="G694" s="33">
        <f t="shared" si="21"/>
        <v>0</v>
      </c>
      <c r="H694" s="85"/>
    </row>
    <row r="695" spans="1:8" hidden="1" x14ac:dyDescent="0.25">
      <c r="A695" s="28" t="str">
        <f>IF(Items!$B694="","",Items!$A694)</f>
        <v>6004842006880</v>
      </c>
      <c r="B695" s="28" t="str">
        <f>IF(Items!$B694="","",Items!$B694)</f>
        <v>Lyons Peanut 1L</v>
      </c>
      <c r="C695" s="32">
        <f>IF($B695="","",Items!$G694+SUMIFS(PurQty,PurItem,$B695,PurDate,"&lt;="&amp;$D$2)-SUMIFS(SalQty,SalItem,$B695,SalDate,"&lt;="&amp;$D$2)-SUMIFS(WoQty,WoItem,$B695,WoDate,"&lt;="&amp;$D$2)+SUMIFS(AdjQty,AdjItem,$B695,AdjDate,"&lt;="&amp;$D$2)+SUMIFS(LinVarQty,LinItem,$B695,LinPosted,"YES",LinDate,"&lt;="&amp;$D$2,LinID,"&lt;&gt;"&amp;$B$2))</f>
        <v>0</v>
      </c>
      <c r="D695" s="84">
        <v>0</v>
      </c>
      <c r="E695" s="32">
        <f t="shared" si="20"/>
        <v>0</v>
      </c>
      <c r="F695" s="33">
        <f>IF($B695="","",Items!$I694)</f>
        <v>78.262500000000003</v>
      </c>
      <c r="G695" s="33">
        <f t="shared" si="21"/>
        <v>0</v>
      </c>
      <c r="H695" s="85"/>
    </row>
    <row r="696" spans="1:8" hidden="1" x14ac:dyDescent="0.25">
      <c r="A696" s="28" t="str">
        <f>IF(Items!$B695="","",Items!$A695)</f>
        <v>6004842001526</v>
      </c>
      <c r="B696" s="28" t="str">
        <f>IF(Items!$B695="","",Items!$B695)</f>
        <v>Lyons Quickbrew Teabags Box 100s</v>
      </c>
      <c r="C696" s="32">
        <f>IF($B696="","",Items!$G695+SUMIFS(PurQty,PurItem,$B696,PurDate,"&lt;="&amp;$D$2)-SUMIFS(SalQty,SalItem,$B696,SalDate,"&lt;="&amp;$D$2)-SUMIFS(WoQty,WoItem,$B696,WoDate,"&lt;="&amp;$D$2)+SUMIFS(AdjQty,AdjItem,$B696,AdjDate,"&lt;="&amp;$D$2)+SUMIFS(LinVarQty,LinItem,$B696,LinPosted,"YES",LinDate,"&lt;="&amp;$D$2,LinID,"&lt;&gt;"&amp;$B$2))</f>
        <v>0</v>
      </c>
      <c r="D696" s="84">
        <v>0</v>
      </c>
      <c r="E696" s="32">
        <f t="shared" si="20"/>
        <v>0</v>
      </c>
      <c r="F696" s="33">
        <f>IF($B696="","",Items!$I695)</f>
        <v>32.752499999999998</v>
      </c>
      <c r="G696" s="33">
        <f t="shared" si="21"/>
        <v>0</v>
      </c>
      <c r="H696" s="85"/>
    </row>
    <row r="697" spans="1:8" hidden="1" x14ac:dyDescent="0.25">
      <c r="A697" s="28" t="str">
        <f>IF(Items!$B696="","",Items!$A696)</f>
        <v>6008165292807</v>
      </c>
      <c r="B697" s="28" t="str">
        <f>IF(Items!$B696="","",Items!$B696)</f>
        <v>Madison 10s</v>
      </c>
      <c r="C697" s="32">
        <f>IF($B697="","",Items!$G696+SUMIFS(PurQty,PurItem,$B697,PurDate,"&lt;="&amp;$D$2)-SUMIFS(SalQty,SalItem,$B697,SalDate,"&lt;="&amp;$D$2)-SUMIFS(WoQty,WoItem,$B697,WoDate,"&lt;="&amp;$D$2)+SUMIFS(AdjQty,AdjItem,$B697,AdjDate,"&lt;="&amp;$D$2)+SUMIFS(LinVarQty,LinItem,$B697,LinPosted,"YES",LinDate,"&lt;="&amp;$D$2,LinID,"&lt;&gt;"&amp;$B$2))</f>
        <v>0</v>
      </c>
      <c r="D697" s="84">
        <v>0</v>
      </c>
      <c r="E697" s="32">
        <f t="shared" si="20"/>
        <v>0</v>
      </c>
      <c r="F697" s="33">
        <f>IF($B697="","",Items!$I696)</f>
        <v>9.8249999999999993</v>
      </c>
      <c r="G697" s="33">
        <f t="shared" si="21"/>
        <v>0</v>
      </c>
      <c r="H697" s="85"/>
    </row>
    <row r="698" spans="1:8" hidden="1" x14ac:dyDescent="0.25">
      <c r="A698" s="28" t="str">
        <f>IF(Items!$B697="","",Items!$A697)</f>
        <v>6001934000016</v>
      </c>
      <c r="B698" s="28" t="str">
        <f>IF(Items!$B697="","",Items!$B697)</f>
        <v>Madison 20s</v>
      </c>
      <c r="C698" s="32">
        <f>IF($B698="","",Items!$G697+SUMIFS(PurQty,PurItem,$B698,PurDate,"&lt;="&amp;$D$2)-SUMIFS(SalQty,SalItem,$B698,SalDate,"&lt;="&amp;$D$2)-SUMIFS(WoQty,WoItem,$B698,WoDate,"&lt;="&amp;$D$2)+SUMIFS(AdjQty,AdjItem,$B698,AdjDate,"&lt;="&amp;$D$2)+SUMIFS(LinVarQty,LinItem,$B698,LinPosted,"YES",LinDate,"&lt;="&amp;$D$2,LinID,"&lt;&gt;"&amp;$B$2))</f>
        <v>0</v>
      </c>
      <c r="D698" s="84">
        <v>0</v>
      </c>
      <c r="E698" s="32">
        <f t="shared" si="20"/>
        <v>0</v>
      </c>
      <c r="F698" s="33">
        <f>IF($B698="","",Items!$I697)</f>
        <v>19.567499999999999</v>
      </c>
      <c r="G698" s="33">
        <f t="shared" si="21"/>
        <v>0</v>
      </c>
      <c r="H698" s="85"/>
    </row>
    <row r="699" spans="1:8" hidden="1" x14ac:dyDescent="0.25">
      <c r="A699" s="28" t="str">
        <f>IF(Items!$B698="","",Items!$A698)</f>
        <v>6007497051748</v>
      </c>
      <c r="B699" s="28" t="str">
        <f>IF(Items!$B698="","",Items!$B698)</f>
        <v>Madras Hot 50g</v>
      </c>
      <c r="C699" s="32">
        <f>IF($B699="","",Items!$G698+SUMIFS(PurQty,PurItem,$B699,PurDate,"&lt;="&amp;$D$2)-SUMIFS(SalQty,SalItem,$B699,SalDate,"&lt;="&amp;$D$2)-SUMIFS(WoQty,WoItem,$B699,WoDate,"&lt;="&amp;$D$2)+SUMIFS(AdjQty,AdjItem,$B699,AdjDate,"&lt;="&amp;$D$2)+SUMIFS(LinVarQty,LinItem,$B699,LinPosted,"YES",LinDate,"&lt;="&amp;$D$2,LinID,"&lt;&gt;"&amp;$B$2))</f>
        <v>0</v>
      </c>
      <c r="D699" s="84">
        <v>0</v>
      </c>
      <c r="E699" s="32">
        <f t="shared" si="20"/>
        <v>0</v>
      </c>
      <c r="F699" s="33">
        <f>IF($B699="","",Items!$I698)</f>
        <v>13.0425</v>
      </c>
      <c r="G699" s="33">
        <f t="shared" si="21"/>
        <v>0</v>
      </c>
      <c r="H699" s="85"/>
    </row>
    <row r="700" spans="1:8" hidden="1" x14ac:dyDescent="0.25">
      <c r="A700" s="28" t="str">
        <f>IF(Items!$B699="","",Items!$A699)</f>
        <v>6003989003028</v>
      </c>
      <c r="B700" s="28" t="str">
        <f>IF(Items!$B699="","",Items!$B699)</f>
        <v>Mageu Cream Flavur 500ml</v>
      </c>
      <c r="C700" s="32">
        <f>IF($B700="","",Items!$G699+SUMIFS(PurQty,PurItem,$B700,PurDate,"&lt;="&amp;$D$2)-SUMIFS(SalQty,SalItem,$B700,SalDate,"&lt;="&amp;$D$2)-SUMIFS(WoQty,WoItem,$B700,WoDate,"&lt;="&amp;$D$2)+SUMIFS(AdjQty,AdjItem,$B700,AdjDate,"&lt;="&amp;$D$2)+SUMIFS(LinVarQty,LinItem,$B700,LinPosted,"YES",LinDate,"&lt;="&amp;$D$2,LinID,"&lt;&gt;"&amp;$B$2))</f>
        <v>0</v>
      </c>
      <c r="D700" s="84">
        <v>0</v>
      </c>
      <c r="E700" s="32">
        <f t="shared" si="20"/>
        <v>0</v>
      </c>
      <c r="F700" s="33">
        <f>IF($B700="","",Items!$I699)</f>
        <v>13.0425</v>
      </c>
      <c r="G700" s="33">
        <f t="shared" si="21"/>
        <v>0</v>
      </c>
      <c r="H700" s="85"/>
    </row>
    <row r="701" spans="1:8" hidden="1" x14ac:dyDescent="0.25">
      <c r="A701" s="28" t="str">
        <f>IF(Items!$B700="","",Items!$A700)</f>
        <v>6009188007393</v>
      </c>
      <c r="B701" s="28" t="str">
        <f>IF(Items!$B700="","",Items!$B700)</f>
        <v>MAGGI NOODLES BEEF</v>
      </c>
      <c r="C701" s="32">
        <f>IF($B701="","",Items!$G700+SUMIFS(PurQty,PurItem,$B701,PurDate,"&lt;="&amp;$D$2)-SUMIFS(SalQty,SalItem,$B701,SalDate,"&lt;="&amp;$D$2)-SUMIFS(WoQty,WoItem,$B701,WoDate,"&lt;="&amp;$D$2)+SUMIFS(AdjQty,AdjItem,$B701,AdjDate,"&lt;="&amp;$D$2)+SUMIFS(LinVarQty,LinItem,$B701,LinPosted,"YES",LinDate,"&lt;="&amp;$D$2,LinID,"&lt;&gt;"&amp;$B$2))</f>
        <v>0</v>
      </c>
      <c r="D701" s="84">
        <v>0</v>
      </c>
      <c r="E701" s="32">
        <f t="shared" si="20"/>
        <v>0</v>
      </c>
      <c r="F701" s="33">
        <f>IF($B701="","",Items!$I700)</f>
        <v>7.8224999999999998</v>
      </c>
      <c r="G701" s="33">
        <f t="shared" si="21"/>
        <v>0</v>
      </c>
      <c r="H701" s="85"/>
    </row>
    <row r="702" spans="1:8" hidden="1" x14ac:dyDescent="0.25">
      <c r="A702" s="28" t="str">
        <f>IF(Items!$B701="","",Items!$A701)</f>
        <v>6001068587209</v>
      </c>
      <c r="B702" s="28" t="str">
        <f>IF(Items!$B701="","",Items!$B701)</f>
        <v>Maggi Noodles Beef 75g</v>
      </c>
      <c r="C702" s="32">
        <f>IF($B702="","",Items!$G701+SUMIFS(PurQty,PurItem,$B702,PurDate,"&lt;="&amp;$D$2)-SUMIFS(SalQty,SalItem,$B702,SalDate,"&lt;="&amp;$D$2)-SUMIFS(WoQty,WoItem,$B702,WoDate,"&lt;="&amp;$D$2)+SUMIFS(AdjQty,AdjItem,$B702,AdjDate,"&lt;="&amp;$D$2)+SUMIFS(LinVarQty,LinItem,$B702,LinPosted,"YES",LinDate,"&lt;="&amp;$D$2,LinID,"&lt;&gt;"&amp;$B$2))</f>
        <v>0</v>
      </c>
      <c r="D702" s="84">
        <v>0</v>
      </c>
      <c r="E702" s="32">
        <f t="shared" si="20"/>
        <v>0</v>
      </c>
      <c r="F702" s="33">
        <f>IF($B702="","",Items!$I701)</f>
        <v>6.5250000000000004</v>
      </c>
      <c r="G702" s="33">
        <f t="shared" si="21"/>
        <v>0</v>
      </c>
      <c r="H702" s="85"/>
    </row>
    <row r="703" spans="1:8" hidden="1" x14ac:dyDescent="0.25">
      <c r="A703" s="28" t="str">
        <f>IF(Items!$B702="","",Items!$A702)</f>
        <v>6009188007386</v>
      </c>
      <c r="B703" s="28" t="str">
        <f>IF(Items!$B702="","",Items!$B702)</f>
        <v>MAGGI NOODLES D/CURRY</v>
      </c>
      <c r="C703" s="32">
        <f>IF($B703="","",Items!$G702+SUMIFS(PurQty,PurItem,$B703,PurDate,"&lt;="&amp;$D$2)-SUMIFS(SalQty,SalItem,$B703,SalDate,"&lt;="&amp;$D$2)-SUMIFS(WoQty,WoItem,$B703,WoDate,"&lt;="&amp;$D$2)+SUMIFS(AdjQty,AdjItem,$B703,AdjDate,"&lt;="&amp;$D$2)+SUMIFS(LinVarQty,LinItem,$B703,LinPosted,"YES",LinDate,"&lt;="&amp;$D$2,LinID,"&lt;&gt;"&amp;$B$2))</f>
        <v>0</v>
      </c>
      <c r="D703" s="84">
        <v>0</v>
      </c>
      <c r="E703" s="32">
        <f t="shared" si="20"/>
        <v>0</v>
      </c>
      <c r="F703" s="33">
        <f>IF($B703="","",Items!$I702)</f>
        <v>7.8224999999999998</v>
      </c>
      <c r="G703" s="33">
        <f t="shared" si="21"/>
        <v>0</v>
      </c>
      <c r="H703" s="85"/>
    </row>
    <row r="704" spans="1:8" hidden="1" x14ac:dyDescent="0.25">
      <c r="A704" s="28" t="str">
        <f>IF(Items!$B703="","",Items!$A703)</f>
        <v>6001068660902</v>
      </c>
      <c r="B704" s="28" t="str">
        <f>IF(Items!$B703="","",Items!$B703)</f>
        <v>MAGGI NOODLES Durban Curry</v>
      </c>
      <c r="C704" s="32">
        <f>IF($B704="","",Items!$G703+SUMIFS(PurQty,PurItem,$B704,PurDate,"&lt;="&amp;$D$2)-SUMIFS(SalQty,SalItem,$B704,SalDate,"&lt;="&amp;$D$2)-SUMIFS(WoQty,WoItem,$B704,WoDate,"&lt;="&amp;$D$2)+SUMIFS(AdjQty,AdjItem,$B704,AdjDate,"&lt;="&amp;$D$2)+SUMIFS(LinVarQty,LinItem,$B704,LinPosted,"YES",LinDate,"&lt;="&amp;$D$2,LinID,"&lt;&gt;"&amp;$B$2))</f>
        <v>0</v>
      </c>
      <c r="D704" s="84">
        <v>0</v>
      </c>
      <c r="E704" s="32">
        <f t="shared" si="20"/>
        <v>0</v>
      </c>
      <c r="F704" s="33">
        <f>IF($B704="","",Items!$I703)</f>
        <v>7.8224999999999998</v>
      </c>
      <c r="G704" s="33">
        <f t="shared" si="21"/>
        <v>0</v>
      </c>
      <c r="H704" s="85"/>
    </row>
    <row r="705" spans="1:8" hidden="1" x14ac:dyDescent="0.25">
      <c r="A705" s="28" t="str">
        <f>IF(Items!$B704="","",Items!$A704)</f>
        <v>6019609697188</v>
      </c>
      <c r="B705" s="28" t="str">
        <f>IF(Items!$B704="","",Items!$B704)</f>
        <v>Magogos Peanut 350ml</v>
      </c>
      <c r="C705" s="32">
        <f>IF($B705="","",Items!$G704+SUMIFS(PurQty,PurItem,$B705,PurDate,"&lt;="&amp;$D$2)-SUMIFS(SalQty,SalItem,$B705,SalDate,"&lt;="&amp;$D$2)-SUMIFS(WoQty,WoItem,$B705,WoDate,"&lt;="&amp;$D$2)+SUMIFS(AdjQty,AdjItem,$B705,AdjDate,"&lt;="&amp;$D$2)+SUMIFS(LinVarQty,LinItem,$B705,LinPosted,"YES",LinDate,"&lt;="&amp;$D$2,LinID,"&lt;&gt;"&amp;$B$2))</f>
        <v>0</v>
      </c>
      <c r="D705" s="84">
        <v>0</v>
      </c>
      <c r="E705" s="32">
        <f t="shared" si="20"/>
        <v>0</v>
      </c>
      <c r="F705" s="33">
        <f>IF($B705="","",Items!$I704)</f>
        <v>19.567499999999999</v>
      </c>
      <c r="G705" s="33">
        <f t="shared" si="21"/>
        <v>0</v>
      </c>
      <c r="H705" s="85"/>
    </row>
    <row r="706" spans="1:8" hidden="1" x14ac:dyDescent="0.25">
      <c r="A706" s="28" t="str">
        <f>IF(Items!$B705="","",Items!$A705)</f>
        <v>6007421002914</v>
      </c>
      <c r="B706" s="28" t="str">
        <f>IF(Items!$B705="","",Items!$B705)</f>
        <v>Mahatma White Rice 2kg</v>
      </c>
      <c r="C706" s="32">
        <f>IF($B706="","",Items!$G705+SUMIFS(PurQty,PurItem,$B706,PurDate,"&lt;="&amp;$D$2)-SUMIFS(SalQty,SalItem,$B706,SalDate,"&lt;="&amp;$D$2)-SUMIFS(WoQty,WoItem,$B706,WoDate,"&lt;="&amp;$D$2)+SUMIFS(AdjQty,AdjItem,$B706,AdjDate,"&lt;="&amp;$D$2)+SUMIFS(LinVarQty,LinItem,$B706,LinPosted,"YES",LinDate,"&lt;="&amp;$D$2,LinID,"&lt;&gt;"&amp;$B$2))</f>
        <v>0</v>
      </c>
      <c r="D706" s="84">
        <v>0</v>
      </c>
      <c r="E706" s="32">
        <f t="shared" si="20"/>
        <v>0</v>
      </c>
      <c r="F706" s="33">
        <f>IF($B706="","",Items!$I705)</f>
        <v>32.752499999999998</v>
      </c>
      <c r="G706" s="33">
        <f t="shared" si="21"/>
        <v>0</v>
      </c>
      <c r="H706" s="85"/>
    </row>
    <row r="707" spans="1:8" hidden="1" x14ac:dyDescent="0.25">
      <c r="A707" s="28" t="str">
        <f>IF(Items!$B706="","",Items!$A706)</f>
        <v>6009711325802</v>
      </c>
      <c r="B707" s="28" t="str">
        <f>IF(Items!$B706="","",Items!$B706)</f>
        <v>Maheu Amasipsip Vanilla Custard 500mls</v>
      </c>
      <c r="C707" s="32">
        <f>IF($B707="","",Items!$G706+SUMIFS(PurQty,PurItem,$B707,PurDate,"&lt;="&amp;$D$2)-SUMIFS(SalQty,SalItem,$B707,SalDate,"&lt;="&amp;$D$2)-SUMIFS(WoQty,WoItem,$B707,WoDate,"&lt;="&amp;$D$2)+SUMIFS(AdjQty,AdjItem,$B707,AdjDate,"&lt;="&amp;$D$2)+SUMIFS(LinVarQty,LinItem,$B707,LinPosted,"YES",LinDate,"&lt;="&amp;$D$2,LinID,"&lt;&gt;"&amp;$B$2))</f>
        <v>0</v>
      </c>
      <c r="D707" s="84">
        <v>0</v>
      </c>
      <c r="E707" s="32">
        <f t="shared" si="20"/>
        <v>0</v>
      </c>
      <c r="F707" s="33">
        <f>IF($B707="","",Items!$I706)</f>
        <v>9.7799999999999994</v>
      </c>
      <c r="G707" s="33">
        <f t="shared" si="21"/>
        <v>0</v>
      </c>
      <c r="H707" s="85"/>
    </row>
    <row r="708" spans="1:8" hidden="1" x14ac:dyDescent="0.25">
      <c r="A708" s="28" t="str">
        <f>IF(Items!$B707="","",Items!$A707)</f>
        <v>6322417351310</v>
      </c>
      <c r="B708" s="28" t="str">
        <f>IF(Items!$B707="","",Items!$B707)</f>
        <v>Mamalo Peanut Butter 375ml</v>
      </c>
      <c r="C708" s="32">
        <f>IF($B708="","",Items!$G707+SUMIFS(PurQty,PurItem,$B708,PurDate,"&lt;="&amp;$D$2)-SUMIFS(SalQty,SalItem,$B708,SalDate,"&lt;="&amp;$D$2)-SUMIFS(WoQty,WoItem,$B708,WoDate,"&lt;="&amp;$D$2)+SUMIFS(AdjQty,AdjItem,$B708,AdjDate,"&lt;="&amp;$D$2)+SUMIFS(LinVarQty,LinItem,$B708,LinPosted,"YES",LinDate,"&lt;="&amp;$D$2,LinID,"&lt;&gt;"&amp;$B$2))</f>
        <v>0</v>
      </c>
      <c r="D708" s="84">
        <v>0</v>
      </c>
      <c r="E708" s="32">
        <f t="shared" si="20"/>
        <v>0</v>
      </c>
      <c r="F708" s="33">
        <f>IF($B708="","",Items!$I707)</f>
        <v>16.237500000000001</v>
      </c>
      <c r="G708" s="33">
        <f t="shared" si="21"/>
        <v>0</v>
      </c>
      <c r="H708" s="85"/>
    </row>
    <row r="709" spans="1:8" hidden="1" x14ac:dyDescent="0.25">
      <c r="A709" s="28" t="str">
        <f>IF(Items!$B708="","",Items!$A708)</f>
        <v>6009691170010</v>
      </c>
      <c r="B709" s="28" t="str">
        <f>IF(Items!$B708="","",Items!$B708)</f>
        <v>Mamas Mixed Fruit Jam 500g</v>
      </c>
      <c r="C709" s="32">
        <f>IF($B709="","",Items!$G708+SUMIFS(PurQty,PurItem,$B709,PurDate,"&lt;="&amp;$D$2)-SUMIFS(SalQty,SalItem,$B709,SalDate,"&lt;="&amp;$D$2)-SUMIFS(WoQty,WoItem,$B709,WoDate,"&lt;="&amp;$D$2)+SUMIFS(AdjQty,AdjItem,$B709,AdjDate,"&lt;="&amp;$D$2)+SUMIFS(LinVarQty,LinItem,$B709,LinPosted,"YES",LinDate,"&lt;="&amp;$D$2,LinID,"&lt;&gt;"&amp;$B$2))</f>
        <v>0</v>
      </c>
      <c r="D709" s="84">
        <v>0</v>
      </c>
      <c r="E709" s="32">
        <f t="shared" si="20"/>
        <v>0</v>
      </c>
      <c r="F709" s="33">
        <f>IF($B709="","",Items!$I708)</f>
        <v>19.567499999999999</v>
      </c>
      <c r="G709" s="33">
        <f t="shared" si="21"/>
        <v>0</v>
      </c>
      <c r="H709" s="85"/>
    </row>
    <row r="710" spans="1:8" hidden="1" x14ac:dyDescent="0.25">
      <c r="A710" s="28" t="str">
        <f>IF(Items!$B709="","",Items!$A709)</f>
        <v>6009900522203</v>
      </c>
      <c r="B710" s="28" t="str">
        <f>IF(Items!$B709="","",Items!$B709)</f>
        <v>Mamas Peanut Butter 375ml</v>
      </c>
      <c r="C710" s="32">
        <f>IF($B710="","",Items!$G709+SUMIFS(PurQty,PurItem,$B710,PurDate,"&lt;="&amp;$D$2)-SUMIFS(SalQty,SalItem,$B710,SalDate,"&lt;="&amp;$D$2)-SUMIFS(WoQty,WoItem,$B710,WoDate,"&lt;="&amp;$D$2)+SUMIFS(AdjQty,AdjItem,$B710,AdjDate,"&lt;="&amp;$D$2)+SUMIFS(LinVarQty,LinItem,$B710,LinPosted,"YES",LinDate,"&lt;="&amp;$D$2,LinID,"&lt;&gt;"&amp;$B$2))</f>
        <v>0</v>
      </c>
      <c r="D710" s="84">
        <v>0</v>
      </c>
      <c r="E710" s="32">
        <f t="shared" ref="E710:E773" si="22">IF(OR($B710="",$D710=""),"",$D710-$C710)</f>
        <v>0</v>
      </c>
      <c r="F710" s="33">
        <f>IF($B710="","",Items!$I709)</f>
        <v>16.305</v>
      </c>
      <c r="G710" s="33">
        <f t="shared" ref="G710:G773" si="23">IF($E710="","",$E710*$F710)</f>
        <v>0</v>
      </c>
      <c r="H710" s="85"/>
    </row>
    <row r="711" spans="1:8" hidden="1" x14ac:dyDescent="0.25">
      <c r="A711" s="28" t="str">
        <f>IF(Items!$B710="","",Items!$A710)</f>
        <v>6003989001437</v>
      </c>
      <c r="B711" s="28" t="str">
        <f>IF(Items!$B710="","",Items!$B710)</f>
        <v>Mangoe Apple 100%</v>
      </c>
      <c r="C711" s="32">
        <f>IF($B711="","",Items!$G710+SUMIFS(PurQty,PurItem,$B711,PurDate,"&lt;="&amp;$D$2)-SUMIFS(SalQty,SalItem,$B711,SalDate,"&lt;="&amp;$D$2)-SUMIFS(WoQty,WoItem,$B711,WoDate,"&lt;="&amp;$D$2)+SUMIFS(AdjQty,AdjItem,$B711,AdjDate,"&lt;="&amp;$D$2)+SUMIFS(LinVarQty,LinItem,$B711,LinPosted,"YES",LinDate,"&lt;="&amp;$D$2,LinID,"&lt;&gt;"&amp;$B$2))</f>
        <v>0</v>
      </c>
      <c r="D711" s="84">
        <v>0</v>
      </c>
      <c r="E711" s="32">
        <f t="shared" si="22"/>
        <v>0</v>
      </c>
      <c r="F711" s="33">
        <f>IF($B711="","",Items!$I710)</f>
        <v>16.305</v>
      </c>
      <c r="G711" s="33">
        <f t="shared" si="23"/>
        <v>0</v>
      </c>
      <c r="H711" s="85"/>
    </row>
    <row r="712" spans="1:8" hidden="1" x14ac:dyDescent="0.25">
      <c r="A712" s="28" t="str">
        <f>IF(Items!$B711="","",Items!$A711)</f>
        <v>6003989001390</v>
      </c>
      <c r="B712" s="28" t="str">
        <f>IF(Items!$B711="","",Items!$B711)</f>
        <v>Mangoe Fruit Coctail 100%</v>
      </c>
      <c r="C712" s="32">
        <f>IF($B712="","",Items!$G711+SUMIFS(PurQty,PurItem,$B712,PurDate,"&lt;="&amp;$D$2)-SUMIFS(SalQty,SalItem,$B712,SalDate,"&lt;="&amp;$D$2)-SUMIFS(WoQty,WoItem,$B712,WoDate,"&lt;="&amp;$D$2)+SUMIFS(AdjQty,AdjItem,$B712,AdjDate,"&lt;="&amp;$D$2)+SUMIFS(LinVarQty,LinItem,$B712,LinPosted,"YES",LinDate,"&lt;="&amp;$D$2,LinID,"&lt;&gt;"&amp;$B$2))</f>
        <v>0</v>
      </c>
      <c r="D712" s="84">
        <v>0</v>
      </c>
      <c r="E712" s="32">
        <f t="shared" si="22"/>
        <v>0</v>
      </c>
      <c r="F712" s="33">
        <f>IF($B712="","",Items!$I711)</f>
        <v>16.305</v>
      </c>
      <c r="G712" s="33">
        <f t="shared" si="23"/>
        <v>0</v>
      </c>
      <c r="H712" s="85"/>
    </row>
    <row r="713" spans="1:8" hidden="1" x14ac:dyDescent="0.25">
      <c r="A713" s="28" t="str">
        <f>IF(Items!$B712="","",Items!$A712)</f>
        <v>6003989001192</v>
      </c>
      <c r="B713" s="28" t="str">
        <f>IF(Items!$B712="","",Items!$B712)</f>
        <v>Mangoe Juice Blend 100%</v>
      </c>
      <c r="C713" s="32">
        <f>IF($B713="","",Items!$G712+SUMIFS(PurQty,PurItem,$B713,PurDate,"&lt;="&amp;$D$2)-SUMIFS(SalQty,SalItem,$B713,SalDate,"&lt;="&amp;$D$2)-SUMIFS(WoQty,WoItem,$B713,WoDate,"&lt;="&amp;$D$2)+SUMIFS(AdjQty,AdjItem,$B713,AdjDate,"&lt;="&amp;$D$2)+SUMIFS(LinVarQty,LinItem,$B713,LinPosted,"YES",LinDate,"&lt;="&amp;$D$2,LinID,"&lt;&gt;"&amp;$B$2))</f>
        <v>0</v>
      </c>
      <c r="D713" s="84">
        <v>0</v>
      </c>
      <c r="E713" s="32">
        <f t="shared" si="22"/>
        <v>0</v>
      </c>
      <c r="F713" s="33">
        <f>IF($B713="","",Items!$I712)</f>
        <v>13.0425</v>
      </c>
      <c r="G713" s="33">
        <f t="shared" si="23"/>
        <v>0</v>
      </c>
      <c r="H713" s="85"/>
    </row>
    <row r="714" spans="1:8" hidden="1" x14ac:dyDescent="0.25">
      <c r="A714" s="28" t="str">
        <f>IF(Items!$B713="","",Items!$A713)</f>
        <v>P1237</v>
      </c>
      <c r="B714" s="28" t="str">
        <f>IF(Items!$B713="","",Items!$B713)</f>
        <v>Maputi Each</v>
      </c>
      <c r="C714" s="32">
        <f>IF($B714="","",Items!$G713+SUMIFS(PurQty,PurItem,$B714,PurDate,"&lt;="&amp;$D$2)-SUMIFS(SalQty,SalItem,$B714,SalDate,"&lt;="&amp;$D$2)-SUMIFS(WoQty,WoItem,$B714,WoDate,"&lt;="&amp;$D$2)+SUMIFS(AdjQty,AdjItem,$B714,AdjDate,"&lt;="&amp;$D$2)+SUMIFS(LinVarQty,LinItem,$B714,LinPosted,"YES",LinDate,"&lt;="&amp;$D$2,LinID,"&lt;&gt;"&amp;$B$2))</f>
        <v>0</v>
      </c>
      <c r="D714" s="84">
        <v>0</v>
      </c>
      <c r="E714" s="32">
        <f t="shared" si="22"/>
        <v>0</v>
      </c>
      <c r="F714" s="33">
        <f>IF($B714="","",Items!$I713)</f>
        <v>1.3049999999999999</v>
      </c>
      <c r="G714" s="33">
        <f t="shared" si="23"/>
        <v>0</v>
      </c>
      <c r="H714" s="85"/>
    </row>
    <row r="715" spans="1:8" x14ac:dyDescent="0.25">
      <c r="A715" s="28" t="str">
        <f>IF(Items!$B714="","",Items!$A714)</f>
        <v>L1237</v>
      </c>
      <c r="B715" s="28" t="str">
        <f>IF(Items!$B714="","",Items!$B714)</f>
        <v>Maputi Pack</v>
      </c>
      <c r="C715" s="32">
        <f>IF($B715="","",Items!$G714+SUMIFS(PurQty,PurItem,$B715,PurDate,"&lt;="&amp;$D$2)-SUMIFS(SalQty,SalItem,$B715,SalDate,"&lt;="&amp;$D$2)-SUMIFS(WoQty,WoItem,$B715,WoDate,"&lt;="&amp;$D$2)+SUMIFS(AdjQty,AdjItem,$B715,AdjDate,"&lt;="&amp;$D$2)+SUMIFS(LinVarQty,LinItem,$B715,LinPosted,"YES",LinDate,"&lt;="&amp;$D$2,LinID,"&lt;&gt;"&amp;$B$2))</f>
        <v>5</v>
      </c>
      <c r="D715" s="84">
        <v>6</v>
      </c>
      <c r="E715" s="32">
        <f t="shared" si="22"/>
        <v>1</v>
      </c>
      <c r="F715" s="33">
        <f>IF($B715="","",Items!$I714)</f>
        <v>18.75</v>
      </c>
      <c r="G715" s="33">
        <f t="shared" si="23"/>
        <v>18.75</v>
      </c>
      <c r="H715" s="85"/>
    </row>
    <row r="716" spans="1:8" hidden="1" x14ac:dyDescent="0.25">
      <c r="A716" s="28" t="str">
        <f>IF(Items!$B715="","",Items!$A715)</f>
        <v>6009678261472</v>
      </c>
      <c r="B716" s="28" t="str">
        <f>IF(Items!$B715="","",Items!$B715)</f>
        <v>Maq 2kg</v>
      </c>
      <c r="C716" s="32">
        <f>IF($B716="","",Items!$G715+SUMIFS(PurQty,PurItem,$B716,PurDate,"&lt;="&amp;$D$2)-SUMIFS(SalQty,SalItem,$B716,SalDate,"&lt;="&amp;$D$2)-SUMIFS(WoQty,WoItem,$B716,WoDate,"&lt;="&amp;$D$2)+SUMIFS(AdjQty,AdjItem,$B716,AdjDate,"&lt;="&amp;$D$2)+SUMIFS(LinVarQty,LinItem,$B716,LinPosted,"YES",LinDate,"&lt;="&amp;$D$2,LinID,"&lt;&gt;"&amp;$B$2))</f>
        <v>0</v>
      </c>
      <c r="D716" s="84">
        <v>0</v>
      </c>
      <c r="E716" s="32">
        <f t="shared" si="22"/>
        <v>0</v>
      </c>
      <c r="F716" s="33">
        <f>IF($B716="","",Items!$I715)</f>
        <v>55.432499999999997</v>
      </c>
      <c r="G716" s="33">
        <f t="shared" si="23"/>
        <v>0</v>
      </c>
      <c r="H716" s="85"/>
    </row>
    <row r="717" spans="1:8" hidden="1" x14ac:dyDescent="0.25">
      <c r="A717" s="28" t="str">
        <f>IF(Items!$B716="","",Items!$A716)</f>
        <v>6009678260024</v>
      </c>
      <c r="B717" s="28" t="str">
        <f>IF(Items!$B716="","",Items!$B716)</f>
        <v>Maq Washing Powder 150g</v>
      </c>
      <c r="C717" s="32">
        <f>IF($B717="","",Items!$G716+SUMIFS(PurQty,PurItem,$B717,PurDate,"&lt;="&amp;$D$2)-SUMIFS(SalQty,SalItem,$B717,SalDate,"&lt;="&amp;$D$2)-SUMIFS(WoQty,WoItem,$B717,WoDate,"&lt;="&amp;$D$2)+SUMIFS(AdjQty,AdjItem,$B717,AdjDate,"&lt;="&amp;$D$2)+SUMIFS(LinVarQty,LinItem,$B717,LinPosted,"YES",LinDate,"&lt;="&amp;$D$2,LinID,"&lt;&gt;"&amp;$B$2))</f>
        <v>0</v>
      </c>
      <c r="D717" s="84">
        <v>0</v>
      </c>
      <c r="E717" s="32">
        <f t="shared" si="22"/>
        <v>0</v>
      </c>
      <c r="F717" s="33">
        <f>IF($B717="","",Items!$I716)</f>
        <v>9.7799999999999994</v>
      </c>
      <c r="G717" s="33">
        <f t="shared" si="23"/>
        <v>0</v>
      </c>
      <c r="H717" s="85"/>
    </row>
    <row r="718" spans="1:8" x14ac:dyDescent="0.25">
      <c r="A718" s="28" t="str">
        <f>IF(Items!$B717="","",Items!$A717)</f>
        <v>6009678260031</v>
      </c>
      <c r="B718" s="28" t="str">
        <f>IF(Items!$B717="","",Items!$B717)</f>
        <v>Maq Washing Powder 250g</v>
      </c>
      <c r="C718" s="32">
        <f>IF($B718="","",Items!$G717+SUMIFS(PurQty,PurItem,$B718,PurDate,"&lt;="&amp;$D$2)-SUMIFS(SalQty,SalItem,$B718,SalDate,"&lt;="&amp;$D$2)-SUMIFS(WoQty,WoItem,$B718,WoDate,"&lt;="&amp;$D$2)+SUMIFS(AdjQty,AdjItem,$B718,AdjDate,"&lt;="&amp;$D$2)+SUMIFS(LinVarQty,LinItem,$B718,LinPosted,"YES",LinDate,"&lt;="&amp;$D$2,LinID,"&lt;&gt;"&amp;$B$2))</f>
        <v>82</v>
      </c>
      <c r="D718" s="84">
        <v>19</v>
      </c>
      <c r="E718" s="32">
        <f t="shared" si="22"/>
        <v>-63</v>
      </c>
      <c r="F718" s="33">
        <f>IF($B718="","",Items!$I717)</f>
        <v>13.0425</v>
      </c>
      <c r="G718" s="33">
        <f t="shared" si="23"/>
        <v>-821.67750000000001</v>
      </c>
      <c r="H718" s="85"/>
    </row>
    <row r="719" spans="1:8" x14ac:dyDescent="0.25">
      <c r="A719" s="28" t="str">
        <f>IF(Items!$B718="","",Items!$A718)</f>
        <v>6009678260048</v>
      </c>
      <c r="B719" s="28" t="str">
        <f>IF(Items!$B718="","",Items!$B718)</f>
        <v>Maq Washing Powder 500g</v>
      </c>
      <c r="C719" s="32">
        <f>IF($B719="","",Items!$G718+SUMIFS(PurQty,PurItem,$B719,PurDate,"&lt;="&amp;$D$2)-SUMIFS(SalQty,SalItem,$B719,SalDate,"&lt;="&amp;$D$2)-SUMIFS(WoQty,WoItem,$B719,WoDate,"&lt;="&amp;$D$2)+SUMIFS(AdjQty,AdjItem,$B719,AdjDate,"&lt;="&amp;$D$2)+SUMIFS(LinVarQty,LinItem,$B719,LinPosted,"YES",LinDate,"&lt;="&amp;$D$2,LinID,"&lt;&gt;"&amp;$B$2))</f>
        <v>-5</v>
      </c>
      <c r="D719" s="84">
        <v>31</v>
      </c>
      <c r="E719" s="32">
        <f t="shared" si="22"/>
        <v>36</v>
      </c>
      <c r="F719" s="33">
        <f>IF($B719="","",Items!$I718)</f>
        <v>19.567499999999999</v>
      </c>
      <c r="G719" s="33">
        <f t="shared" si="23"/>
        <v>704.43</v>
      </c>
      <c r="H719" s="85"/>
    </row>
    <row r="720" spans="1:8" x14ac:dyDescent="0.25">
      <c r="A720" s="28" t="str">
        <f>IF(Items!$B719="","",Items!$A719)</f>
        <v>5449000095572</v>
      </c>
      <c r="B720" s="28" t="str">
        <f>IF(Items!$B719="","",Items!$B719)</f>
        <v>Mazoe Blackberry Original 2l</v>
      </c>
      <c r="C720" s="32">
        <f>IF($B720="","",Items!$G719+SUMIFS(PurQty,PurItem,$B720,PurDate,"&lt;="&amp;$D$2)-SUMIFS(SalQty,SalItem,$B720,SalDate,"&lt;="&amp;$D$2)-SUMIFS(WoQty,WoItem,$B720,WoDate,"&lt;="&amp;$D$2)+SUMIFS(AdjQty,AdjItem,$B720,AdjDate,"&lt;="&amp;$D$2)+SUMIFS(LinVarQty,LinItem,$B720,LinPosted,"YES",LinDate,"&lt;="&amp;$D$2,LinID,"&lt;&gt;"&amp;$B$2))</f>
        <v>26</v>
      </c>
      <c r="D720" s="84">
        <v>25</v>
      </c>
      <c r="E720" s="32">
        <f t="shared" si="22"/>
        <v>-1</v>
      </c>
      <c r="F720" s="33">
        <f>IF($B720="","",Items!$I719)</f>
        <v>48</v>
      </c>
      <c r="G720" s="33">
        <f t="shared" si="23"/>
        <v>-48</v>
      </c>
      <c r="H720" s="85"/>
    </row>
    <row r="721" spans="1:8" x14ac:dyDescent="0.25">
      <c r="A721" s="28" t="str">
        <f>IF(Items!$B720="","",Items!$A720)</f>
        <v>5449000243867</v>
      </c>
      <c r="B721" s="28" t="str">
        <f>IF(Items!$B720="","",Items!$B720)</f>
        <v>Mazoe Cream Soda 2l</v>
      </c>
      <c r="C721" s="32">
        <f>IF($B721="","",Items!$G720+SUMIFS(PurQty,PurItem,$B721,PurDate,"&lt;="&amp;$D$2)-SUMIFS(SalQty,SalItem,$B721,SalDate,"&lt;="&amp;$D$2)-SUMIFS(WoQty,WoItem,$B721,WoDate,"&lt;="&amp;$D$2)+SUMIFS(AdjQty,AdjItem,$B721,AdjDate,"&lt;="&amp;$D$2)+SUMIFS(LinVarQty,LinItem,$B721,LinPosted,"YES",LinDate,"&lt;="&amp;$D$2,LinID,"&lt;&gt;"&amp;$B$2))</f>
        <v>21</v>
      </c>
      <c r="D721" s="84">
        <v>8</v>
      </c>
      <c r="E721" s="32">
        <f t="shared" si="22"/>
        <v>-13</v>
      </c>
      <c r="F721" s="33">
        <f>IF($B721="","",Items!$I720)</f>
        <v>40.266666666666666</v>
      </c>
      <c r="G721" s="33">
        <f t="shared" si="23"/>
        <v>-523.4666666666667</v>
      </c>
      <c r="H721" s="85"/>
    </row>
    <row r="722" spans="1:8" x14ac:dyDescent="0.25">
      <c r="A722" s="28" t="str">
        <f>IF(Items!$B721="","",Items!$A721)</f>
        <v>5449000009401</v>
      </c>
      <c r="B722" s="28" t="str">
        <f>IF(Items!$B721="","",Items!$B721)</f>
        <v>MAZOE CREME SODA 2L</v>
      </c>
      <c r="C722" s="32">
        <f>IF($B722="","",Items!$G721+SUMIFS(PurQty,PurItem,$B722,PurDate,"&lt;="&amp;$D$2)-SUMIFS(SalQty,SalItem,$B722,SalDate,"&lt;="&amp;$D$2)-SUMIFS(WoQty,WoItem,$B722,WoDate,"&lt;="&amp;$D$2)+SUMIFS(AdjQty,AdjItem,$B722,AdjDate,"&lt;="&amp;$D$2)+SUMIFS(LinVarQty,LinItem,$B722,LinPosted,"YES",LinDate,"&lt;="&amp;$D$2,LinID,"&lt;&gt;"&amp;$B$2))</f>
        <v>0</v>
      </c>
      <c r="D722" s="84">
        <v>11</v>
      </c>
      <c r="E722" s="32">
        <f t="shared" si="22"/>
        <v>11</v>
      </c>
      <c r="F722" s="33">
        <f>IF($B722="","",Items!$I721)</f>
        <v>58.695</v>
      </c>
      <c r="G722" s="33">
        <f t="shared" si="23"/>
        <v>645.64499999999998</v>
      </c>
      <c r="H722" s="85"/>
    </row>
    <row r="723" spans="1:8" x14ac:dyDescent="0.25">
      <c r="A723" s="28" t="str">
        <f>IF(Items!$B722="","",Items!$A722)</f>
        <v>5449000262417</v>
      </c>
      <c r="B723" s="28" t="str">
        <f>IF(Items!$B722="","",Items!$B722)</f>
        <v>Mazoe Orange Crush 2l</v>
      </c>
      <c r="C723" s="32">
        <f>IF($B723="","",Items!$G722+SUMIFS(PurQty,PurItem,$B723,PurDate,"&lt;="&amp;$D$2)-SUMIFS(SalQty,SalItem,$B723,SalDate,"&lt;="&amp;$D$2)-SUMIFS(WoQty,WoItem,$B723,WoDate,"&lt;="&amp;$D$2)+SUMIFS(AdjQty,AdjItem,$B723,AdjDate,"&lt;="&amp;$D$2)+SUMIFS(LinVarQty,LinItem,$B723,LinPosted,"YES",LinDate,"&lt;="&amp;$D$2,LinID,"&lt;&gt;"&amp;$B$2))</f>
        <v>41</v>
      </c>
      <c r="D723" s="84">
        <v>37</v>
      </c>
      <c r="E723" s="32">
        <f t="shared" si="22"/>
        <v>-4</v>
      </c>
      <c r="F723" s="33">
        <f>IF($B723="","",Items!$I722)</f>
        <v>53.733333333333334</v>
      </c>
      <c r="G723" s="33">
        <f t="shared" si="23"/>
        <v>-214.93333333333334</v>
      </c>
      <c r="H723" s="85"/>
    </row>
    <row r="724" spans="1:8" x14ac:dyDescent="0.25">
      <c r="A724" s="28" t="str">
        <f>IF(Items!$B723="","",Items!$A723)</f>
        <v>5449000011510</v>
      </c>
      <c r="B724" s="28" t="str">
        <f>IF(Items!$B723="","",Items!$B723)</f>
        <v>Mazoe Peach Syrup 2l</v>
      </c>
      <c r="C724" s="32">
        <f>IF($B724="","",Items!$G723+SUMIFS(PurQty,PurItem,$B724,PurDate,"&lt;="&amp;$D$2)-SUMIFS(SalQty,SalItem,$B724,SalDate,"&lt;="&amp;$D$2)-SUMIFS(WoQty,WoItem,$B724,WoDate,"&lt;="&amp;$D$2)+SUMIFS(AdjQty,AdjItem,$B724,AdjDate,"&lt;="&amp;$D$2)+SUMIFS(LinVarQty,LinItem,$B724,LinPosted,"YES",LinDate,"&lt;="&amp;$D$2,LinID,"&lt;&gt;"&amp;$B$2))</f>
        <v>4</v>
      </c>
      <c r="D724" s="84">
        <v>3</v>
      </c>
      <c r="E724" s="32">
        <f t="shared" si="22"/>
        <v>-1</v>
      </c>
      <c r="F724" s="33">
        <f>IF($B724="","",Items!$I723)</f>
        <v>58.695</v>
      </c>
      <c r="G724" s="33">
        <f t="shared" si="23"/>
        <v>-58.695</v>
      </c>
      <c r="H724" s="85"/>
    </row>
    <row r="725" spans="1:8" hidden="1" x14ac:dyDescent="0.25">
      <c r="A725" s="28" t="str">
        <f>IF(Items!$B724="","",Items!$A724)</f>
        <v>5449000017000</v>
      </c>
      <c r="B725" s="28" t="str">
        <f>IF(Items!$B724="","",Items!$B724)</f>
        <v>Mazoe Raspberry 2l</v>
      </c>
      <c r="C725" s="32">
        <f>IF($B725="","",Items!$G724+SUMIFS(PurQty,PurItem,$B725,PurDate,"&lt;="&amp;$D$2)-SUMIFS(SalQty,SalItem,$B725,SalDate,"&lt;="&amp;$D$2)-SUMIFS(WoQty,WoItem,$B725,WoDate,"&lt;="&amp;$D$2)+SUMIFS(AdjQty,AdjItem,$B725,AdjDate,"&lt;="&amp;$D$2)+SUMIFS(LinVarQty,LinItem,$B725,LinPosted,"YES",LinDate,"&lt;="&amp;$D$2,LinID,"&lt;&gt;"&amp;$B$2))</f>
        <v>26</v>
      </c>
      <c r="D725" s="84">
        <v>26</v>
      </c>
      <c r="E725" s="32">
        <f t="shared" si="22"/>
        <v>0</v>
      </c>
      <c r="F725" s="33">
        <f>IF($B725="","",Items!$I724)</f>
        <v>40.266666666666666</v>
      </c>
      <c r="G725" s="33">
        <f t="shared" si="23"/>
        <v>0</v>
      </c>
      <c r="H725" s="85"/>
    </row>
    <row r="726" spans="1:8" x14ac:dyDescent="0.25">
      <c r="A726" s="28" t="str">
        <f>IF(Items!$B725="","",Items!$A725)</f>
        <v>60015990</v>
      </c>
      <c r="B726" s="28" t="str">
        <f>IF(Items!$B725="","",Items!$B725)</f>
        <v>Med Lemon Regular</v>
      </c>
      <c r="C726" s="32">
        <f>IF($B726="","",Items!$G725+SUMIFS(PurQty,PurItem,$B726,PurDate,"&lt;="&amp;$D$2)-SUMIFS(SalQty,SalItem,$B726,SalDate,"&lt;="&amp;$D$2)-SUMIFS(WoQty,WoItem,$B726,WoDate,"&lt;="&amp;$D$2)+SUMIFS(AdjQty,AdjItem,$B726,AdjDate,"&lt;="&amp;$D$2)+SUMIFS(LinVarQty,LinItem,$B726,LinPosted,"YES",LinDate,"&lt;="&amp;$D$2,LinID,"&lt;&gt;"&amp;$B$2))</f>
        <v>69</v>
      </c>
      <c r="D726" s="84">
        <v>68</v>
      </c>
      <c r="E726" s="32">
        <f t="shared" si="22"/>
        <v>-1</v>
      </c>
      <c r="F726" s="33">
        <f>IF($B726="","",Items!$I725)</f>
        <v>7.5</v>
      </c>
      <c r="G726" s="33">
        <f t="shared" si="23"/>
        <v>-7.5</v>
      </c>
      <c r="H726" s="85"/>
    </row>
    <row r="727" spans="1:8" hidden="1" x14ac:dyDescent="0.25">
      <c r="A727" s="28" t="str">
        <f>IF(Items!$B726="","",Items!$A726)</f>
        <v>6009702156378</v>
      </c>
      <c r="B727" s="28" t="str">
        <f>IF(Items!$B726="","",Items!$B726)</f>
        <v>Mega Salt 1kg</v>
      </c>
      <c r="C727" s="32">
        <f>IF($B727="","",Items!$G726+SUMIFS(PurQty,PurItem,$B727,PurDate,"&lt;="&amp;$D$2)-SUMIFS(SalQty,SalItem,$B727,SalDate,"&lt;="&amp;$D$2)-SUMIFS(WoQty,WoItem,$B727,WoDate,"&lt;="&amp;$D$2)+SUMIFS(AdjQty,AdjItem,$B727,AdjDate,"&lt;="&amp;$D$2)+SUMIFS(LinVarQty,LinItem,$B727,LinPosted,"YES",LinDate,"&lt;="&amp;$D$2,LinID,"&lt;&gt;"&amp;$B$2))</f>
        <v>0</v>
      </c>
      <c r="D727" s="84">
        <v>0</v>
      </c>
      <c r="E727" s="32">
        <f t="shared" si="22"/>
        <v>0</v>
      </c>
      <c r="F727" s="33">
        <f>IF($B727="","",Items!$I726)</f>
        <v>6.5250000000000004</v>
      </c>
      <c r="G727" s="33">
        <f t="shared" si="23"/>
        <v>0</v>
      </c>
      <c r="H727" s="85"/>
    </row>
    <row r="728" spans="1:8" hidden="1" x14ac:dyDescent="0.25">
      <c r="A728" s="28" t="str">
        <f>IF(Items!$B727="","",Items!$A727)</f>
        <v>6164000399435</v>
      </c>
      <c r="B728" s="28" t="str">
        <f>IF(Items!$B727="","",Items!$B727)</f>
        <v>Mega Spaghetti 400g</v>
      </c>
      <c r="C728" s="32">
        <f>IF($B728="","",Items!$G727+SUMIFS(PurQty,PurItem,$B728,PurDate,"&lt;="&amp;$D$2)-SUMIFS(SalQty,SalItem,$B728,SalDate,"&lt;="&amp;$D$2)-SUMIFS(WoQty,WoItem,$B728,WoDate,"&lt;="&amp;$D$2)+SUMIFS(AdjQty,AdjItem,$B728,AdjDate,"&lt;="&amp;$D$2)+SUMIFS(LinVarQty,LinItem,$B728,LinPosted,"YES",LinDate,"&lt;="&amp;$D$2,LinID,"&lt;&gt;"&amp;$B$2))</f>
        <v>0</v>
      </c>
      <c r="D728" s="84">
        <v>0</v>
      </c>
      <c r="E728" s="32">
        <f t="shared" si="22"/>
        <v>0</v>
      </c>
      <c r="F728" s="33">
        <f>IF($B728="","",Items!$I727)</f>
        <v>9.7799999999999994</v>
      </c>
      <c r="G728" s="33">
        <f t="shared" si="23"/>
        <v>0</v>
      </c>
      <c r="H728" s="85"/>
    </row>
    <row r="729" spans="1:8" x14ac:dyDescent="0.25">
      <c r="A729" s="28" t="str">
        <f>IF(Items!$B728="","",Items!$A728)</f>
        <v>6009709823303</v>
      </c>
      <c r="B729" s="28" t="str">
        <f>IF(Items!$B728="","",Items!$B728)</f>
        <v>Milkit  Toffe Toffe Bar</v>
      </c>
      <c r="C729" s="32">
        <f>IF($B729="","",Items!$G728+SUMIFS(PurQty,PurItem,$B729,PurDate,"&lt;="&amp;$D$2)-SUMIFS(SalQty,SalItem,$B729,SalDate,"&lt;="&amp;$D$2)-SUMIFS(WoQty,WoItem,$B729,WoDate,"&lt;="&amp;$D$2)+SUMIFS(AdjQty,AdjItem,$B729,AdjDate,"&lt;="&amp;$D$2)+SUMIFS(LinVarQty,LinItem,$B729,LinPosted,"YES",LinDate,"&lt;="&amp;$D$2,LinID,"&lt;&gt;"&amp;$B$2))</f>
        <v>38</v>
      </c>
      <c r="D729" s="84">
        <v>0</v>
      </c>
      <c r="E729" s="32">
        <f t="shared" si="22"/>
        <v>-38</v>
      </c>
      <c r="F729" s="33">
        <f>IF($B729="","",Items!$I728)</f>
        <v>1.3049999999999999</v>
      </c>
      <c r="G729" s="33">
        <f t="shared" si="23"/>
        <v>-49.589999999999996</v>
      </c>
      <c r="H729" s="85"/>
    </row>
    <row r="730" spans="1:8" x14ac:dyDescent="0.25">
      <c r="A730" s="28" t="str">
        <f>IF(Items!$B729="","",Items!$A729)</f>
        <v>5449000180292</v>
      </c>
      <c r="B730" s="28" t="str">
        <f>IF(Items!$B729="","",Items!$B729)</f>
        <v>Minute Maid Apple 1L</v>
      </c>
      <c r="C730" s="32">
        <f>IF($B730="","",Items!$G729+SUMIFS(PurQty,PurItem,$B730,PurDate,"&lt;="&amp;$D$2)-SUMIFS(SalQty,SalItem,$B730,SalDate,"&lt;="&amp;$D$2)-SUMIFS(WoQty,WoItem,$B730,WoDate,"&lt;="&amp;$D$2)+SUMIFS(AdjQty,AdjItem,$B730,AdjDate,"&lt;="&amp;$D$2)+SUMIFS(LinVarQty,LinItem,$B730,LinPosted,"YES",LinDate,"&lt;="&amp;$D$2,LinID,"&lt;&gt;"&amp;$B$2))</f>
        <v>13</v>
      </c>
      <c r="D730" s="84">
        <v>8</v>
      </c>
      <c r="E730" s="32">
        <f t="shared" si="22"/>
        <v>-5</v>
      </c>
      <c r="F730" s="33">
        <f>IF($B730="","",Items!$I729)</f>
        <v>25.813333333333333</v>
      </c>
      <c r="G730" s="33">
        <f t="shared" si="23"/>
        <v>-129.06666666666666</v>
      </c>
      <c r="H730" s="85"/>
    </row>
    <row r="731" spans="1:8" x14ac:dyDescent="0.25">
      <c r="A731" s="28" t="str">
        <f>IF(Items!$B730="","",Items!$A730)</f>
        <v>5449000188342</v>
      </c>
      <c r="B731" s="28" t="str">
        <f>IF(Items!$B730="","",Items!$B730)</f>
        <v>Minute Maid Apple Grape 400ml</v>
      </c>
      <c r="C731" s="32">
        <f>IF($B731="","",Items!$G730+SUMIFS(PurQty,PurItem,$B731,PurDate,"&lt;="&amp;$D$2)-SUMIFS(SalQty,SalItem,$B731,SalDate,"&lt;="&amp;$D$2)-SUMIFS(WoQty,WoItem,$B731,WoDate,"&lt;="&amp;$D$2)+SUMIFS(AdjQty,AdjItem,$B731,AdjDate,"&lt;="&amp;$D$2)+SUMIFS(LinVarQty,LinItem,$B731,LinPosted,"YES",LinDate,"&lt;="&amp;$D$2,LinID,"&lt;&gt;"&amp;$B$2))</f>
        <v>164</v>
      </c>
      <c r="D731" s="84">
        <v>99</v>
      </c>
      <c r="E731" s="32">
        <f t="shared" si="22"/>
        <v>-65</v>
      </c>
      <c r="F731" s="33">
        <f>IF($B731="","",Items!$I730)</f>
        <v>13.106666666666667</v>
      </c>
      <c r="G731" s="33">
        <f t="shared" si="23"/>
        <v>-851.93333333333339</v>
      </c>
      <c r="H731" s="85"/>
    </row>
    <row r="732" spans="1:8" hidden="1" x14ac:dyDescent="0.25">
      <c r="A732" s="28" t="str">
        <f>IF(Items!$B731="","",Items!$A731)</f>
        <v>5449000277657</v>
      </c>
      <c r="B732" s="28" t="str">
        <f>IF(Items!$B731="","",Items!$B731)</f>
        <v>Minute Maid BERRY 400MLS</v>
      </c>
      <c r="C732" s="32">
        <f>IF($B732="","",Items!$G731+SUMIFS(PurQty,PurItem,$B732,PurDate,"&lt;="&amp;$D$2)-SUMIFS(SalQty,SalItem,$B732,SalDate,"&lt;="&amp;$D$2)-SUMIFS(WoQty,WoItem,$B732,WoDate,"&lt;="&amp;$D$2)+SUMIFS(AdjQty,AdjItem,$B732,AdjDate,"&lt;="&amp;$D$2)+SUMIFS(LinVarQty,LinItem,$B732,LinPosted,"YES",LinDate,"&lt;="&amp;$D$2,LinID,"&lt;&gt;"&amp;$B$2))</f>
        <v>0</v>
      </c>
      <c r="D732" s="84">
        <v>0</v>
      </c>
      <c r="E732" s="32">
        <f t="shared" si="22"/>
        <v>0</v>
      </c>
      <c r="F732" s="33">
        <f>IF($B732="","",Items!$I731)</f>
        <v>6.5250000000000004</v>
      </c>
      <c r="G732" s="33">
        <f t="shared" si="23"/>
        <v>0</v>
      </c>
      <c r="H732" s="85"/>
    </row>
    <row r="733" spans="1:8" hidden="1" x14ac:dyDescent="0.25">
      <c r="A733" s="28" t="str">
        <f>IF(Items!$B732="","",Items!$A732)</f>
        <v>5449000227140</v>
      </c>
      <c r="B733" s="28" t="str">
        <f>IF(Items!$B732="","",Items!$B732)</f>
        <v>Minute Maid Guava 400ml</v>
      </c>
      <c r="C733" s="32">
        <f>IF($B733="","",Items!$G732+SUMIFS(PurQty,PurItem,$B733,PurDate,"&lt;="&amp;$D$2)-SUMIFS(SalQty,SalItem,$B733,SalDate,"&lt;="&amp;$D$2)-SUMIFS(WoQty,WoItem,$B733,WoDate,"&lt;="&amp;$D$2)+SUMIFS(AdjQty,AdjItem,$B733,AdjDate,"&lt;="&amp;$D$2)+SUMIFS(LinVarQty,LinItem,$B733,LinPosted,"YES",LinDate,"&lt;="&amp;$D$2,LinID,"&lt;&gt;"&amp;$B$2))</f>
        <v>0</v>
      </c>
      <c r="D733" s="84">
        <v>0</v>
      </c>
      <c r="E733" s="32">
        <f t="shared" si="22"/>
        <v>0</v>
      </c>
      <c r="F733" s="33">
        <f>IF($B733="","",Items!$I732)</f>
        <v>13.0425</v>
      </c>
      <c r="G733" s="33">
        <f t="shared" si="23"/>
        <v>0</v>
      </c>
      <c r="H733" s="85"/>
    </row>
    <row r="734" spans="1:8" hidden="1" x14ac:dyDescent="0.25">
      <c r="A734" s="28" t="str">
        <f>IF(Items!$B733="","",Items!$A733)</f>
        <v>5449000284105</v>
      </c>
      <c r="B734" s="28" t="str">
        <f>IF(Items!$B733="","",Items!$B733)</f>
        <v>Minute Maid Lemon 400mls</v>
      </c>
      <c r="C734" s="32">
        <f>IF($B734="","",Items!$G733+SUMIFS(PurQty,PurItem,$B734,PurDate,"&lt;="&amp;$D$2)-SUMIFS(SalQty,SalItem,$B734,SalDate,"&lt;="&amp;$D$2)-SUMIFS(WoQty,WoItem,$B734,WoDate,"&lt;="&amp;$D$2)+SUMIFS(AdjQty,AdjItem,$B734,AdjDate,"&lt;="&amp;$D$2)+SUMIFS(LinVarQty,LinItem,$B734,LinPosted,"YES",LinDate,"&lt;="&amp;$D$2,LinID,"&lt;&gt;"&amp;$B$2))</f>
        <v>0</v>
      </c>
      <c r="D734" s="84">
        <v>0</v>
      </c>
      <c r="E734" s="32">
        <f t="shared" si="22"/>
        <v>0</v>
      </c>
      <c r="F734" s="33">
        <f>IF($B734="","",Items!$I733)</f>
        <v>6.5250000000000004</v>
      </c>
      <c r="G734" s="33">
        <f t="shared" si="23"/>
        <v>0</v>
      </c>
      <c r="H734" s="85"/>
    </row>
    <row r="735" spans="1:8" x14ac:dyDescent="0.25">
      <c r="A735" s="28" t="str">
        <f>IF(Items!$B734="","",Items!$A734)</f>
        <v>90399497</v>
      </c>
      <c r="B735" s="28" t="str">
        <f>IF(Items!$B734="","",Items!$B734)</f>
        <v>Minute Maid Orange 400ml</v>
      </c>
      <c r="C735" s="32">
        <f>IF($B735="","",Items!$G734+SUMIFS(PurQty,PurItem,$B735,PurDate,"&lt;="&amp;$D$2)-SUMIFS(SalQty,SalItem,$B735,SalDate,"&lt;="&amp;$D$2)-SUMIFS(WoQty,WoItem,$B735,WoDate,"&lt;="&amp;$D$2)+SUMIFS(AdjQty,AdjItem,$B735,AdjDate,"&lt;="&amp;$D$2)+SUMIFS(LinVarQty,LinItem,$B735,LinPosted,"YES",LinDate,"&lt;="&amp;$D$2,LinID,"&lt;&gt;"&amp;$B$2))</f>
        <v>84</v>
      </c>
      <c r="D735" s="84">
        <v>107</v>
      </c>
      <c r="E735" s="32">
        <f t="shared" si="22"/>
        <v>23</v>
      </c>
      <c r="F735" s="33">
        <f>IF($B735="","",Items!$I734)</f>
        <v>13.106666666666667</v>
      </c>
      <c r="G735" s="33">
        <f t="shared" si="23"/>
        <v>301.45333333333338</v>
      </c>
      <c r="H735" s="85"/>
    </row>
    <row r="736" spans="1:8" hidden="1" x14ac:dyDescent="0.25">
      <c r="A736" s="28" t="str">
        <f>IF(Items!$B735="","",Items!$A735)</f>
        <v>90490224</v>
      </c>
      <c r="B736" s="28" t="str">
        <f>IF(Items!$B735="","",Items!$B735)</f>
        <v>Minute Maid Orange Pulpy  400ml</v>
      </c>
      <c r="C736" s="32">
        <f>IF($B736="","",Items!$G735+SUMIFS(PurQty,PurItem,$B736,PurDate,"&lt;="&amp;$D$2)-SUMIFS(SalQty,SalItem,$B736,SalDate,"&lt;="&amp;$D$2)-SUMIFS(WoQty,WoItem,$B736,WoDate,"&lt;="&amp;$D$2)+SUMIFS(AdjQty,AdjItem,$B736,AdjDate,"&lt;="&amp;$D$2)+SUMIFS(LinVarQty,LinItem,$B736,LinPosted,"YES",LinDate,"&lt;="&amp;$D$2,LinID,"&lt;&gt;"&amp;$B$2))</f>
        <v>0</v>
      </c>
      <c r="D736" s="84">
        <v>0</v>
      </c>
      <c r="E736" s="32">
        <f t="shared" si="22"/>
        <v>0</v>
      </c>
      <c r="F736" s="33">
        <f>IF($B736="","",Items!$I735)</f>
        <v>13.0425</v>
      </c>
      <c r="G736" s="33">
        <f t="shared" si="23"/>
        <v>0</v>
      </c>
      <c r="H736" s="85"/>
    </row>
    <row r="737" spans="1:8" x14ac:dyDescent="0.25">
      <c r="A737" s="28" t="str">
        <f>IF(Items!$B736="","",Items!$A736)</f>
        <v>5449000284143</v>
      </c>
      <c r="B737" s="28" t="str">
        <f>IF(Items!$B736="","",Items!$B736)</f>
        <v>Minute Maid Orange Refresher 400mls</v>
      </c>
      <c r="C737" s="32">
        <f>IF($B737="","",Items!$G736+SUMIFS(PurQty,PurItem,$B737,PurDate,"&lt;="&amp;$D$2)-SUMIFS(SalQty,SalItem,$B737,SalDate,"&lt;="&amp;$D$2)-SUMIFS(WoQty,WoItem,$B737,WoDate,"&lt;="&amp;$D$2)+SUMIFS(AdjQty,AdjItem,$B737,AdjDate,"&lt;="&amp;$D$2)+SUMIFS(LinVarQty,LinItem,$B737,LinPosted,"YES",LinDate,"&lt;="&amp;$D$2,LinID,"&lt;&gt;"&amp;$B$2))</f>
        <v>2</v>
      </c>
      <c r="D737" s="84">
        <v>0</v>
      </c>
      <c r="E737" s="32">
        <f t="shared" si="22"/>
        <v>-2</v>
      </c>
      <c r="F737" s="33">
        <f>IF($B737="","",Items!$I736)</f>
        <v>6.5250000000000004</v>
      </c>
      <c r="G737" s="33">
        <f t="shared" si="23"/>
        <v>-13.05</v>
      </c>
      <c r="H737" s="85"/>
    </row>
    <row r="738" spans="1:8" x14ac:dyDescent="0.25">
      <c r="A738" s="28" t="str">
        <f>IF(Items!$B737="","",Items!$A737)</f>
        <v>5449000195456</v>
      </c>
      <c r="B738" s="28" t="str">
        <f>IF(Items!$B737="","",Items!$B737)</f>
        <v>Minute Maid Tropical 1L</v>
      </c>
      <c r="C738" s="32">
        <f>IF($B738="","",Items!$G737+SUMIFS(PurQty,PurItem,$B738,PurDate,"&lt;="&amp;$D$2)-SUMIFS(SalQty,SalItem,$B738,SalDate,"&lt;="&amp;$D$2)-SUMIFS(WoQty,WoItem,$B738,WoDate,"&lt;="&amp;$D$2)+SUMIFS(AdjQty,AdjItem,$B738,AdjDate,"&lt;="&amp;$D$2)+SUMIFS(LinVarQty,LinItem,$B738,LinPosted,"YES",LinDate,"&lt;="&amp;$D$2,LinID,"&lt;&gt;"&amp;$B$2))</f>
        <v>12</v>
      </c>
      <c r="D738" s="84">
        <v>10</v>
      </c>
      <c r="E738" s="32">
        <f t="shared" si="22"/>
        <v>-2</v>
      </c>
      <c r="F738" s="33">
        <f>IF($B738="","",Items!$I737)</f>
        <v>25.813333333333333</v>
      </c>
      <c r="G738" s="33">
        <f t="shared" si="23"/>
        <v>-51.626666666666665</v>
      </c>
      <c r="H738" s="85"/>
    </row>
    <row r="739" spans="1:8" x14ac:dyDescent="0.25">
      <c r="A739" s="28" t="str">
        <f>IF(Items!$B738="","",Items!$A738)</f>
        <v>90399480</v>
      </c>
      <c r="B739" s="28" t="str">
        <f>IF(Items!$B738="","",Items!$B738)</f>
        <v>Minute Maid Tropical 400ml</v>
      </c>
      <c r="C739" s="32">
        <f>IF($B739="","",Items!$G738+SUMIFS(PurQty,PurItem,$B739,PurDate,"&lt;="&amp;$D$2)-SUMIFS(SalQty,SalItem,$B739,SalDate,"&lt;="&amp;$D$2)-SUMIFS(WoQty,WoItem,$B739,WoDate,"&lt;="&amp;$D$2)+SUMIFS(AdjQty,AdjItem,$B739,AdjDate,"&lt;="&amp;$D$2)+SUMIFS(LinVarQty,LinItem,$B739,LinPosted,"YES",LinDate,"&lt;="&amp;$D$2,LinID,"&lt;&gt;"&amp;$B$2))</f>
        <v>205</v>
      </c>
      <c r="D739" s="84">
        <v>174</v>
      </c>
      <c r="E739" s="32">
        <f t="shared" si="22"/>
        <v>-31</v>
      </c>
      <c r="F739" s="33">
        <f>IF($B739="","",Items!$I738)</f>
        <v>13.106666666666667</v>
      </c>
      <c r="G739" s="33">
        <f t="shared" si="23"/>
        <v>-406.30666666666667</v>
      </c>
      <c r="H739" s="85"/>
    </row>
    <row r="740" spans="1:8" hidden="1" x14ac:dyDescent="0.25">
      <c r="A740" s="28" t="str">
        <f>IF(Items!$B739="","",Items!$A739)</f>
        <v>60009880793051</v>
      </c>
      <c r="B740" s="28" t="str">
        <f>IF(Items!$B739="","",Items!$B739)</f>
        <v>Mirinda Apple 500ml</v>
      </c>
      <c r="C740" s="32">
        <f>IF($B740="","",Items!$G739+SUMIFS(PurQty,PurItem,$B740,PurDate,"&lt;="&amp;$D$2)-SUMIFS(SalQty,SalItem,$B740,SalDate,"&lt;="&amp;$D$2)-SUMIFS(WoQty,WoItem,$B740,WoDate,"&lt;="&amp;$D$2)+SUMIFS(AdjQty,AdjItem,$B740,AdjDate,"&lt;="&amp;$D$2)+SUMIFS(LinVarQty,LinItem,$B740,LinPosted,"YES",LinDate,"&lt;="&amp;$D$2,LinID,"&lt;&gt;"&amp;$B$2))</f>
        <v>0</v>
      </c>
      <c r="D740" s="84">
        <v>0</v>
      </c>
      <c r="E740" s="32">
        <f t="shared" si="22"/>
        <v>0</v>
      </c>
      <c r="F740" s="33">
        <f>IF($B740="","",Items!$I739)</f>
        <v>6.5250000000000004</v>
      </c>
      <c r="G740" s="33">
        <f t="shared" si="23"/>
        <v>0</v>
      </c>
      <c r="H740" s="85"/>
    </row>
    <row r="741" spans="1:8" hidden="1" x14ac:dyDescent="0.25">
      <c r="A741" s="28" t="str">
        <f>IF(Items!$B740="","",Items!$A740)</f>
        <v>6009880793112</v>
      </c>
      <c r="B741" s="28" t="str">
        <f>IF(Items!$B740="","",Items!$B740)</f>
        <v>Mirinda Cherry Fruity 1l</v>
      </c>
      <c r="C741" s="32">
        <f>IF($B741="","",Items!$G740+SUMIFS(PurQty,PurItem,$B741,PurDate,"&lt;="&amp;$D$2)-SUMIFS(SalQty,SalItem,$B741,SalDate,"&lt;="&amp;$D$2)-SUMIFS(WoQty,WoItem,$B741,WoDate,"&lt;="&amp;$D$2)+SUMIFS(AdjQty,AdjItem,$B741,AdjDate,"&lt;="&amp;$D$2)+SUMIFS(LinVarQty,LinItem,$B741,LinPosted,"YES",LinDate,"&lt;="&amp;$D$2,LinID,"&lt;&gt;"&amp;$B$2))</f>
        <v>0</v>
      </c>
      <c r="D741" s="84">
        <v>0</v>
      </c>
      <c r="E741" s="32">
        <f t="shared" si="22"/>
        <v>0</v>
      </c>
      <c r="F741" s="33">
        <f>IF($B741="","",Items!$I740)</f>
        <v>13.0425</v>
      </c>
      <c r="G741" s="33">
        <f t="shared" si="23"/>
        <v>0</v>
      </c>
      <c r="H741" s="85"/>
    </row>
    <row r="742" spans="1:8" hidden="1" x14ac:dyDescent="0.25">
      <c r="A742" s="28" t="str">
        <f>IF(Items!$B741="","",Items!$A741)</f>
        <v>6009880793037</v>
      </c>
      <c r="B742" s="28" t="str">
        <f>IF(Items!$B741="","",Items!$B741)</f>
        <v>Mirinda Fruity 500ml</v>
      </c>
      <c r="C742" s="32">
        <f>IF($B742="","",Items!$G741+SUMIFS(PurQty,PurItem,$B742,PurDate,"&lt;="&amp;$D$2)-SUMIFS(SalQty,SalItem,$B742,SalDate,"&lt;="&amp;$D$2)-SUMIFS(WoQty,WoItem,$B742,WoDate,"&lt;="&amp;$D$2)+SUMIFS(AdjQty,AdjItem,$B742,AdjDate,"&lt;="&amp;$D$2)+SUMIFS(LinVarQty,LinItem,$B742,LinPosted,"YES",LinDate,"&lt;="&amp;$D$2,LinID,"&lt;&gt;"&amp;$B$2))</f>
        <v>0</v>
      </c>
      <c r="D742" s="84">
        <v>0</v>
      </c>
      <c r="E742" s="32">
        <f t="shared" si="22"/>
        <v>0</v>
      </c>
      <c r="F742" s="33">
        <f>IF($B742="","",Items!$I741)</f>
        <v>6.5250000000000004</v>
      </c>
      <c r="G742" s="33">
        <f t="shared" si="23"/>
        <v>0</v>
      </c>
      <c r="H742" s="85"/>
    </row>
    <row r="743" spans="1:8" hidden="1" x14ac:dyDescent="0.25">
      <c r="A743" s="28" t="str">
        <f>IF(Items!$B742="","",Items!$A742)</f>
        <v>6009880793273</v>
      </c>
      <c r="B743" s="28" t="str">
        <f>IF(Items!$B742="","",Items!$B742)</f>
        <v>MIRINDA GRAPE 330ML</v>
      </c>
      <c r="C743" s="32">
        <f>IF($B743="","",Items!$G742+SUMIFS(PurQty,PurItem,$B743,PurDate,"&lt;="&amp;$D$2)-SUMIFS(SalQty,SalItem,$B743,SalDate,"&lt;="&amp;$D$2)-SUMIFS(WoQty,WoItem,$B743,WoDate,"&lt;="&amp;$D$2)+SUMIFS(AdjQty,AdjItem,$B743,AdjDate,"&lt;="&amp;$D$2)+SUMIFS(LinVarQty,LinItem,$B743,LinPosted,"YES",LinDate,"&lt;="&amp;$D$2,LinID,"&lt;&gt;"&amp;$B$2))</f>
        <v>0</v>
      </c>
      <c r="D743" s="84">
        <v>0</v>
      </c>
      <c r="E743" s="32">
        <f t="shared" si="22"/>
        <v>0</v>
      </c>
      <c r="F743" s="33">
        <f>IF($B743="","",Items!$I742)</f>
        <v>6.5250000000000004</v>
      </c>
      <c r="G743" s="33">
        <f t="shared" si="23"/>
        <v>0</v>
      </c>
      <c r="H743" s="85"/>
    </row>
    <row r="744" spans="1:8" hidden="1" x14ac:dyDescent="0.25">
      <c r="A744" s="28" t="str">
        <f>IF(Items!$B743="","",Items!$A743)</f>
        <v>6009880793662</v>
      </c>
      <c r="B744" s="28" t="str">
        <f>IF(Items!$B743="","",Items!$B743)</f>
        <v>Mirinda Grape 330ml</v>
      </c>
      <c r="C744" s="32">
        <f>IF($B744="","",Items!$G743+SUMIFS(PurQty,PurItem,$B744,PurDate,"&lt;="&amp;$D$2)-SUMIFS(SalQty,SalItem,$B744,SalDate,"&lt;="&amp;$D$2)-SUMIFS(WoQty,WoItem,$B744,WoDate,"&lt;="&amp;$D$2)+SUMIFS(AdjQty,AdjItem,$B744,AdjDate,"&lt;="&amp;$D$2)+SUMIFS(LinVarQty,LinItem,$B744,LinPosted,"YES",LinDate,"&lt;="&amp;$D$2,LinID,"&lt;&gt;"&amp;$B$2))</f>
        <v>0</v>
      </c>
      <c r="D744" s="84">
        <v>0</v>
      </c>
      <c r="E744" s="32">
        <f t="shared" si="22"/>
        <v>0</v>
      </c>
      <c r="F744" s="33">
        <f>IF($B744="","",Items!$I743)</f>
        <v>5.22</v>
      </c>
      <c r="G744" s="33">
        <f t="shared" si="23"/>
        <v>0</v>
      </c>
      <c r="H744" s="85"/>
    </row>
    <row r="745" spans="1:8" hidden="1" x14ac:dyDescent="0.25">
      <c r="A745" s="28" t="str">
        <f>IF(Items!$B744="","",Items!$A744)</f>
        <v>6009888561942</v>
      </c>
      <c r="B745" s="28" t="str">
        <f>IF(Items!$B744="","",Items!$B744)</f>
        <v>Mirinda Orange  Flavour 500ml</v>
      </c>
      <c r="C745" s="32">
        <f>IF($B745="","",Items!$G744+SUMIFS(PurQty,PurItem,$B745,PurDate,"&lt;="&amp;$D$2)-SUMIFS(SalQty,SalItem,$B745,SalDate,"&lt;="&amp;$D$2)-SUMIFS(WoQty,WoItem,$B745,WoDate,"&lt;="&amp;$D$2)+SUMIFS(AdjQty,AdjItem,$B745,AdjDate,"&lt;="&amp;$D$2)+SUMIFS(LinVarQty,LinItem,$B745,LinPosted,"YES",LinDate,"&lt;="&amp;$D$2,LinID,"&lt;&gt;"&amp;$B$2))</f>
        <v>0</v>
      </c>
      <c r="D745" s="84">
        <v>0</v>
      </c>
      <c r="E745" s="32">
        <f t="shared" si="22"/>
        <v>0</v>
      </c>
      <c r="F745" s="33">
        <f>IF($B745="","",Items!$I744)</f>
        <v>6.5250000000000004</v>
      </c>
      <c r="G745" s="33">
        <f t="shared" si="23"/>
        <v>0</v>
      </c>
      <c r="H745" s="85"/>
    </row>
    <row r="746" spans="1:8" hidden="1" x14ac:dyDescent="0.25">
      <c r="A746" s="28" t="str">
        <f>IF(Items!$B745="","",Items!$A745)</f>
        <v>6009888561959</v>
      </c>
      <c r="B746" s="28" t="str">
        <f>IF(Items!$B745="","",Items!$B745)</f>
        <v>Mirinda Orange 1litre</v>
      </c>
      <c r="C746" s="32">
        <f>IF($B746="","",Items!$G745+SUMIFS(PurQty,PurItem,$B746,PurDate,"&lt;="&amp;$D$2)-SUMIFS(SalQty,SalItem,$B746,SalDate,"&lt;="&amp;$D$2)-SUMIFS(WoQty,WoItem,$B746,WoDate,"&lt;="&amp;$D$2)+SUMIFS(AdjQty,AdjItem,$B746,AdjDate,"&lt;="&amp;$D$2)+SUMIFS(LinVarQty,LinItem,$B746,LinPosted,"YES",LinDate,"&lt;="&amp;$D$2,LinID,"&lt;&gt;"&amp;$B$2))</f>
        <v>0</v>
      </c>
      <c r="D746" s="84">
        <v>0</v>
      </c>
      <c r="E746" s="32">
        <f t="shared" si="22"/>
        <v>0</v>
      </c>
      <c r="F746" s="33">
        <f>IF($B746="","",Items!$I745)</f>
        <v>15</v>
      </c>
      <c r="G746" s="33">
        <f t="shared" si="23"/>
        <v>0</v>
      </c>
      <c r="H746" s="85"/>
    </row>
    <row r="747" spans="1:8" hidden="1" x14ac:dyDescent="0.25">
      <c r="A747" s="28" t="str">
        <f>IF(Items!$B746="","",Items!$A746)</f>
        <v>6009880793020</v>
      </c>
      <c r="B747" s="28" t="str">
        <f>IF(Items!$B746="","",Items!$B746)</f>
        <v>Mirinda Orange 500ml</v>
      </c>
      <c r="C747" s="32">
        <f>IF($B747="","",Items!$G746+SUMIFS(PurQty,PurItem,$B747,PurDate,"&lt;="&amp;$D$2)-SUMIFS(SalQty,SalItem,$B747,SalDate,"&lt;="&amp;$D$2)-SUMIFS(WoQty,WoItem,$B747,WoDate,"&lt;="&amp;$D$2)+SUMIFS(AdjQty,AdjItem,$B747,AdjDate,"&lt;="&amp;$D$2)+SUMIFS(LinVarQty,LinItem,$B747,LinPosted,"YES",LinDate,"&lt;="&amp;$D$2,LinID,"&lt;&gt;"&amp;$B$2))</f>
        <v>0</v>
      </c>
      <c r="D747" s="84">
        <v>0</v>
      </c>
      <c r="E747" s="32">
        <f t="shared" si="22"/>
        <v>0</v>
      </c>
      <c r="F747" s="33">
        <f>IF($B747="","",Items!$I746)</f>
        <v>6.5250000000000004</v>
      </c>
      <c r="G747" s="33">
        <f t="shared" si="23"/>
        <v>0</v>
      </c>
      <c r="H747" s="85"/>
    </row>
    <row r="748" spans="1:8" hidden="1" x14ac:dyDescent="0.25">
      <c r="A748" s="28" t="str">
        <f>IF(Items!$B747="","",Items!$A747)</f>
        <v>6009885610344</v>
      </c>
      <c r="B748" s="28" t="str">
        <f>IF(Items!$B747="","",Items!$B747)</f>
        <v>Mirinda Pineapple 500ml</v>
      </c>
      <c r="C748" s="32">
        <f>IF($B748="","",Items!$G747+SUMIFS(PurQty,PurItem,$B748,PurDate,"&lt;="&amp;$D$2)-SUMIFS(SalQty,SalItem,$B748,SalDate,"&lt;="&amp;$D$2)-SUMIFS(WoQty,WoItem,$B748,WoDate,"&lt;="&amp;$D$2)+SUMIFS(AdjQty,AdjItem,$B748,AdjDate,"&lt;="&amp;$D$2)+SUMIFS(LinVarQty,LinItem,$B748,LinPosted,"YES",LinDate,"&lt;="&amp;$D$2,LinID,"&lt;&gt;"&amp;$B$2))</f>
        <v>0</v>
      </c>
      <c r="D748" s="84">
        <v>0</v>
      </c>
      <c r="E748" s="32">
        <f t="shared" si="22"/>
        <v>0</v>
      </c>
      <c r="F748" s="33">
        <f>IF($B748="","",Items!$I747)</f>
        <v>6.5250000000000004</v>
      </c>
      <c r="G748" s="33">
        <f t="shared" si="23"/>
        <v>0</v>
      </c>
      <c r="H748" s="85"/>
    </row>
    <row r="749" spans="1:8" hidden="1" x14ac:dyDescent="0.25">
      <c r="A749" s="28" t="str">
        <f>IF(Items!$B748="","",Items!$A748)</f>
        <v>6009601420105</v>
      </c>
      <c r="B749" s="28" t="str">
        <f>IF(Items!$B748="","",Items!$B748)</f>
        <v>Monate Tea 250g</v>
      </c>
      <c r="C749" s="32">
        <f>IF($B749="","",Items!$G748+SUMIFS(PurQty,PurItem,$B749,PurDate,"&lt;="&amp;$D$2)-SUMIFS(SalQty,SalItem,$B749,SalDate,"&lt;="&amp;$D$2)-SUMIFS(WoQty,WoItem,$B749,WoDate,"&lt;="&amp;$D$2)+SUMIFS(AdjQty,AdjItem,$B749,AdjDate,"&lt;="&amp;$D$2)+SUMIFS(LinVarQty,LinItem,$B749,LinPosted,"YES",LinDate,"&lt;="&amp;$D$2,LinID,"&lt;&gt;"&amp;$B$2))</f>
        <v>0</v>
      </c>
      <c r="D749" s="84">
        <v>0</v>
      </c>
      <c r="E749" s="32">
        <f t="shared" si="22"/>
        <v>0</v>
      </c>
      <c r="F749" s="33">
        <f>IF($B749="","",Items!$I748)</f>
        <v>19.567499999999999</v>
      </c>
      <c r="G749" s="33">
        <f t="shared" si="23"/>
        <v>0</v>
      </c>
      <c r="H749" s="85"/>
    </row>
    <row r="750" spans="1:8" hidden="1" x14ac:dyDescent="0.25">
      <c r="A750" s="28" t="str">
        <f>IF(Items!$B749="","",Items!$A749)</f>
        <v>5060166698874</v>
      </c>
      <c r="B750" s="28" t="str">
        <f>IF(Items!$B749="","",Items!$B749)</f>
        <v>Monster Black 500MLS</v>
      </c>
      <c r="C750" s="32">
        <f>IF($B750="","",Items!$G749+SUMIFS(PurQty,PurItem,$B750,PurDate,"&lt;="&amp;$D$2)-SUMIFS(SalQty,SalItem,$B750,SalDate,"&lt;="&amp;$D$2)-SUMIFS(WoQty,WoItem,$B750,WoDate,"&lt;="&amp;$D$2)+SUMIFS(AdjQty,AdjItem,$B750,AdjDate,"&lt;="&amp;$D$2)+SUMIFS(LinVarQty,LinItem,$B750,LinPosted,"YES",LinDate,"&lt;="&amp;$D$2,LinID,"&lt;&gt;"&amp;$B$2))</f>
        <v>0</v>
      </c>
      <c r="D750" s="84">
        <v>0</v>
      </c>
      <c r="E750" s="32">
        <f t="shared" si="22"/>
        <v>0</v>
      </c>
      <c r="F750" s="33">
        <f>IF($B750="","",Items!$I749)</f>
        <v>19.567499999999999</v>
      </c>
      <c r="G750" s="33">
        <f t="shared" si="23"/>
        <v>0</v>
      </c>
      <c r="H750" s="85"/>
    </row>
    <row r="751" spans="1:8" hidden="1" x14ac:dyDescent="0.25">
      <c r="A751" s="28" t="str">
        <f>IF(Items!$B750="","",Items!$A750)</f>
        <v>5060335632715</v>
      </c>
      <c r="B751" s="28" t="str">
        <f>IF(Items!$B750="","",Items!$B750)</f>
        <v>Monster Doctor 500ml</v>
      </c>
      <c r="C751" s="32">
        <f>IF($B751="","",Items!$G750+SUMIFS(PurQty,PurItem,$B751,PurDate,"&lt;="&amp;$D$2)-SUMIFS(SalQty,SalItem,$B751,SalDate,"&lt;="&amp;$D$2)-SUMIFS(WoQty,WoItem,$B751,WoDate,"&lt;="&amp;$D$2)+SUMIFS(AdjQty,AdjItem,$B751,AdjDate,"&lt;="&amp;$D$2)+SUMIFS(LinVarQty,LinItem,$B751,LinPosted,"YES",LinDate,"&lt;="&amp;$D$2,LinID,"&lt;&gt;"&amp;$B$2))</f>
        <v>0</v>
      </c>
      <c r="D751" s="84">
        <v>0</v>
      </c>
      <c r="E751" s="32">
        <f t="shared" si="22"/>
        <v>0</v>
      </c>
      <c r="F751" s="33">
        <f>IF($B751="","",Items!$I750)</f>
        <v>19.567499999999999</v>
      </c>
      <c r="G751" s="33">
        <f t="shared" si="23"/>
        <v>0</v>
      </c>
      <c r="H751" s="85"/>
    </row>
    <row r="752" spans="1:8" hidden="1" x14ac:dyDescent="0.25">
      <c r="A752" s="28" t="str">
        <f>IF(Items!$B751="","",Items!$A751)</f>
        <v>5060166698911</v>
      </c>
      <c r="B752" s="28" t="str">
        <f>IF(Items!$B751="","",Items!$B751)</f>
        <v>Monster Orange 500ml</v>
      </c>
      <c r="C752" s="32">
        <f>IF($B752="","",Items!$G751+SUMIFS(PurQty,PurItem,$B752,PurDate,"&lt;="&amp;$D$2)-SUMIFS(SalQty,SalItem,$B752,SalDate,"&lt;="&amp;$D$2)-SUMIFS(WoQty,WoItem,$B752,WoDate,"&lt;="&amp;$D$2)+SUMIFS(AdjQty,AdjItem,$B752,AdjDate,"&lt;="&amp;$D$2)+SUMIFS(LinVarQty,LinItem,$B752,LinPosted,"YES",LinDate,"&lt;="&amp;$D$2,LinID,"&lt;&gt;"&amp;$B$2))</f>
        <v>0</v>
      </c>
      <c r="D752" s="84">
        <v>0</v>
      </c>
      <c r="E752" s="32">
        <f t="shared" si="22"/>
        <v>0</v>
      </c>
      <c r="F752" s="33">
        <f>IF($B752="","",Items!$I751)</f>
        <v>19.567499999999999</v>
      </c>
      <c r="G752" s="33">
        <f t="shared" si="23"/>
        <v>0</v>
      </c>
      <c r="H752" s="85"/>
    </row>
    <row r="753" spans="1:8" hidden="1" x14ac:dyDescent="0.25">
      <c r="A753" s="28" t="str">
        <f>IF(Items!$B752="","",Items!$A752)</f>
        <v>5060337509411</v>
      </c>
      <c r="B753" s="28" t="str">
        <f>IF(Items!$B752="","",Items!$B752)</f>
        <v>MONSTER RED</v>
      </c>
      <c r="C753" s="32">
        <f>IF($B753="","",Items!$G752+SUMIFS(PurQty,PurItem,$B753,PurDate,"&lt;="&amp;$D$2)-SUMIFS(SalQty,SalItem,$B753,SalDate,"&lt;="&amp;$D$2)-SUMIFS(WoQty,WoItem,$B753,WoDate,"&lt;="&amp;$D$2)+SUMIFS(AdjQty,AdjItem,$B753,AdjDate,"&lt;="&amp;$D$2)+SUMIFS(LinVarQty,LinItem,$B753,LinPosted,"YES",LinDate,"&lt;="&amp;$D$2,LinID,"&lt;&gt;"&amp;$B$2))</f>
        <v>0</v>
      </c>
      <c r="D753" s="84">
        <v>0</v>
      </c>
      <c r="E753" s="32">
        <f t="shared" si="22"/>
        <v>0</v>
      </c>
      <c r="F753" s="33">
        <f>IF($B753="","",Items!$I752)</f>
        <v>19.567499999999999</v>
      </c>
      <c r="G753" s="33">
        <f t="shared" si="23"/>
        <v>0</v>
      </c>
      <c r="H753" s="85"/>
    </row>
    <row r="754" spans="1:8" hidden="1" x14ac:dyDescent="0.25">
      <c r="A754" s="28" t="str">
        <f>IF(Items!$B753="","",Items!$A753)</f>
        <v>5060337501804</v>
      </c>
      <c r="B754" s="28" t="str">
        <f>IF(Items!$B753="","",Items!$B753)</f>
        <v>MONSTER ULTRA</v>
      </c>
      <c r="C754" s="32">
        <f>IF($B754="","",Items!$G753+SUMIFS(PurQty,PurItem,$B754,PurDate,"&lt;="&amp;$D$2)-SUMIFS(SalQty,SalItem,$B754,SalDate,"&lt;="&amp;$D$2)-SUMIFS(WoQty,WoItem,$B754,WoDate,"&lt;="&amp;$D$2)+SUMIFS(AdjQty,AdjItem,$B754,AdjDate,"&lt;="&amp;$D$2)+SUMIFS(LinVarQty,LinItem,$B754,LinPosted,"YES",LinDate,"&lt;="&amp;$D$2,LinID,"&lt;&gt;"&amp;$B$2))</f>
        <v>0</v>
      </c>
      <c r="D754" s="84">
        <v>0</v>
      </c>
      <c r="E754" s="32">
        <f t="shared" si="22"/>
        <v>0</v>
      </c>
      <c r="F754" s="33">
        <f>IF($B754="","",Items!$I753)</f>
        <v>19.567499999999999</v>
      </c>
      <c r="G754" s="33">
        <f t="shared" si="23"/>
        <v>0</v>
      </c>
      <c r="H754" s="85"/>
    </row>
    <row r="755" spans="1:8" hidden="1" x14ac:dyDescent="0.25">
      <c r="A755" s="28" t="str">
        <f>IF(Items!$B754="","",Items!$A754)</f>
        <v>6009711463580</v>
      </c>
      <c r="B755" s="28" t="str">
        <f>IF(Items!$B754="","",Items!$B754)</f>
        <v>Montys Baked Beans 410g</v>
      </c>
      <c r="C755" s="32">
        <f>IF($B755="","",Items!$G754+SUMIFS(PurQty,PurItem,$B755,PurDate,"&lt;="&amp;$D$2)-SUMIFS(SalQty,SalItem,$B755,SalDate,"&lt;="&amp;$D$2)-SUMIFS(WoQty,WoItem,$B755,WoDate,"&lt;="&amp;$D$2)+SUMIFS(AdjQty,AdjItem,$B755,AdjDate,"&lt;="&amp;$D$2)+SUMIFS(LinVarQty,LinItem,$B755,LinPosted,"YES",LinDate,"&lt;="&amp;$D$2,LinID,"&lt;&gt;"&amp;$B$2))</f>
        <v>0</v>
      </c>
      <c r="D755" s="84">
        <v>0</v>
      </c>
      <c r="E755" s="32">
        <f t="shared" si="22"/>
        <v>0</v>
      </c>
      <c r="F755" s="33">
        <f>IF($B755="","",Items!$I754)</f>
        <v>13.0425</v>
      </c>
      <c r="G755" s="33">
        <f t="shared" si="23"/>
        <v>0</v>
      </c>
      <c r="H755" s="85"/>
    </row>
    <row r="756" spans="1:8" hidden="1" x14ac:dyDescent="0.25">
      <c r="A756" s="28" t="str">
        <f>IF(Items!$B755="","",Items!$A755)</f>
        <v>6009713102487</v>
      </c>
      <c r="B756" s="28" t="str">
        <f>IF(Items!$B755="","",Items!$B755)</f>
        <v>Mooyo  Banana Maize Drink 500ml</v>
      </c>
      <c r="C756" s="32">
        <f>IF($B756="","",Items!$G755+SUMIFS(PurQty,PurItem,$B756,PurDate,"&lt;="&amp;$D$2)-SUMIFS(SalQty,SalItem,$B756,SalDate,"&lt;="&amp;$D$2)-SUMIFS(WoQty,WoItem,$B756,WoDate,"&lt;="&amp;$D$2)+SUMIFS(AdjQty,AdjItem,$B756,AdjDate,"&lt;="&amp;$D$2)+SUMIFS(LinVarQty,LinItem,$B756,LinPosted,"YES",LinDate,"&lt;="&amp;$D$2,LinID,"&lt;&gt;"&amp;$B$2))</f>
        <v>0</v>
      </c>
      <c r="D756" s="84">
        <v>0</v>
      </c>
      <c r="E756" s="32">
        <f t="shared" si="22"/>
        <v>0</v>
      </c>
      <c r="F756" s="33">
        <f>IF($B756="","",Items!$I755)</f>
        <v>7.7925000000000004</v>
      </c>
      <c r="G756" s="33">
        <f t="shared" si="23"/>
        <v>0</v>
      </c>
      <c r="H756" s="85"/>
    </row>
    <row r="757" spans="1:8" hidden="1" x14ac:dyDescent="0.25">
      <c r="A757" s="28" t="str">
        <f>IF(Items!$B756="","",Items!$A756)</f>
        <v>9009253102500</v>
      </c>
      <c r="B757" s="28" t="str">
        <f>IF(Items!$B756="","",Items!$B756)</f>
        <v>Mooyo Chocolate Maize Drink 500ml</v>
      </c>
      <c r="C757" s="32">
        <f>IF($B757="","",Items!$G756+SUMIFS(PurQty,PurItem,$B757,PurDate,"&lt;="&amp;$D$2)-SUMIFS(SalQty,SalItem,$B757,SalDate,"&lt;="&amp;$D$2)-SUMIFS(WoQty,WoItem,$B757,WoDate,"&lt;="&amp;$D$2)+SUMIFS(AdjQty,AdjItem,$B757,AdjDate,"&lt;="&amp;$D$2)+SUMIFS(LinVarQty,LinItem,$B757,LinPosted,"YES",LinDate,"&lt;="&amp;$D$2,LinID,"&lt;&gt;"&amp;$B$2))</f>
        <v>0</v>
      </c>
      <c r="D757" s="84">
        <v>0</v>
      </c>
      <c r="E757" s="32">
        <f t="shared" si="22"/>
        <v>0</v>
      </c>
      <c r="F757" s="33">
        <f>IF($B757="","",Items!$I756)</f>
        <v>6.4950000000000001</v>
      </c>
      <c r="G757" s="33">
        <f t="shared" si="23"/>
        <v>0</v>
      </c>
      <c r="H757" s="85"/>
    </row>
    <row r="758" spans="1:8" hidden="1" x14ac:dyDescent="0.25">
      <c r="A758" s="28" t="str">
        <f>IF(Items!$B757="","",Items!$A757)</f>
        <v>6009713102494</v>
      </c>
      <c r="B758" s="28" t="str">
        <f>IF(Items!$B757="","",Items!$B757)</f>
        <v>MOOYO Maize  Milk 500ML</v>
      </c>
      <c r="C758" s="32">
        <f>IF($B758="","",Items!$G757+SUMIFS(PurQty,PurItem,$B758,PurDate,"&lt;="&amp;$D$2)-SUMIFS(SalQty,SalItem,$B758,SalDate,"&lt;="&amp;$D$2)-SUMIFS(WoQty,WoItem,$B758,WoDate,"&lt;="&amp;$D$2)+SUMIFS(AdjQty,AdjItem,$B758,AdjDate,"&lt;="&amp;$D$2)+SUMIFS(LinVarQty,LinItem,$B758,LinPosted,"YES",LinDate,"&lt;="&amp;$D$2,LinID,"&lt;&gt;"&amp;$B$2))</f>
        <v>0</v>
      </c>
      <c r="D758" s="84">
        <v>0</v>
      </c>
      <c r="E758" s="32">
        <f t="shared" si="22"/>
        <v>0</v>
      </c>
      <c r="F758" s="33">
        <f>IF($B758="","",Items!$I757)</f>
        <v>7.7925000000000004</v>
      </c>
      <c r="G758" s="33">
        <f t="shared" si="23"/>
        <v>0</v>
      </c>
      <c r="H758" s="85"/>
    </row>
    <row r="759" spans="1:8" hidden="1" x14ac:dyDescent="0.25">
      <c r="A759" s="28" t="str">
        <f>IF(Items!$B758="","",Items!$A758)</f>
        <v>6009713102500</v>
      </c>
      <c r="B759" s="28" t="str">
        <f>IF(Items!$B758="","",Items!$B758)</f>
        <v>Mooyoo Choc Maheu 500ml</v>
      </c>
      <c r="C759" s="32">
        <f>IF($B759="","",Items!$G758+SUMIFS(PurQty,PurItem,$B759,PurDate,"&lt;="&amp;$D$2)-SUMIFS(SalQty,SalItem,$B759,SalDate,"&lt;="&amp;$D$2)-SUMIFS(WoQty,WoItem,$B759,WoDate,"&lt;="&amp;$D$2)+SUMIFS(AdjQty,AdjItem,$B759,AdjDate,"&lt;="&amp;$D$2)+SUMIFS(LinVarQty,LinItem,$B759,LinPosted,"YES",LinDate,"&lt;="&amp;$D$2,LinID,"&lt;&gt;"&amp;$B$2))</f>
        <v>0</v>
      </c>
      <c r="D759" s="84">
        <v>0</v>
      </c>
      <c r="E759" s="32">
        <f t="shared" si="22"/>
        <v>0</v>
      </c>
      <c r="F759" s="33">
        <f>IF($B759="","",Items!$I758)</f>
        <v>7.8224999999999998</v>
      </c>
      <c r="G759" s="33">
        <f t="shared" si="23"/>
        <v>0</v>
      </c>
      <c r="H759" s="85"/>
    </row>
    <row r="760" spans="1:8" hidden="1" x14ac:dyDescent="0.25">
      <c r="A760" s="28" t="str">
        <f>IF(Items!$B759="","",Items!$A759)</f>
        <v>6009713102470</v>
      </c>
      <c r="B760" s="28" t="str">
        <f>IF(Items!$B759="","",Items!$B759)</f>
        <v>Mooyoo Strbry Maheu 500ml</v>
      </c>
      <c r="C760" s="32">
        <f>IF($B760="","",Items!$G759+SUMIFS(PurQty,PurItem,$B760,PurDate,"&lt;="&amp;$D$2)-SUMIFS(SalQty,SalItem,$B760,SalDate,"&lt;="&amp;$D$2)-SUMIFS(WoQty,WoItem,$B760,WoDate,"&lt;="&amp;$D$2)+SUMIFS(AdjQty,AdjItem,$B760,AdjDate,"&lt;="&amp;$D$2)+SUMIFS(LinVarQty,LinItem,$B760,LinPosted,"YES",LinDate,"&lt;="&amp;$D$2,LinID,"&lt;&gt;"&amp;$B$2))</f>
        <v>0</v>
      </c>
      <c r="D760" s="84">
        <v>0</v>
      </c>
      <c r="E760" s="32">
        <f t="shared" si="22"/>
        <v>0</v>
      </c>
      <c r="F760" s="33">
        <f>IF($B760="","",Items!$I759)</f>
        <v>7.8224999999999998</v>
      </c>
      <c r="G760" s="33">
        <f t="shared" si="23"/>
        <v>0</v>
      </c>
      <c r="H760" s="85"/>
    </row>
    <row r="761" spans="1:8" x14ac:dyDescent="0.25">
      <c r="A761" s="28" t="str">
        <f>IF(Items!$B760="","",Items!$A760)</f>
        <v>6001206438738</v>
      </c>
      <c r="B761" s="28" t="str">
        <f>IF(Items!$B760="","",Items!$B760)</f>
        <v>Mosquito Room Spray 180ml</v>
      </c>
      <c r="C761" s="32">
        <f>IF($B761="","",Items!$G760+SUMIFS(PurQty,PurItem,$B761,PurDate,"&lt;="&amp;$D$2)-SUMIFS(SalQty,SalItem,$B761,SalDate,"&lt;="&amp;$D$2)-SUMIFS(WoQty,WoItem,$B761,WoDate,"&lt;="&amp;$D$2)+SUMIFS(AdjQty,AdjItem,$B761,AdjDate,"&lt;="&amp;$D$2)+SUMIFS(LinVarQty,LinItem,$B761,LinPosted,"YES",LinDate,"&lt;="&amp;$D$2,LinID,"&lt;&gt;"&amp;$B$2))</f>
        <v>27</v>
      </c>
      <c r="D761" s="84">
        <v>0</v>
      </c>
      <c r="E761" s="32">
        <f t="shared" si="22"/>
        <v>-27</v>
      </c>
      <c r="F761" s="33">
        <f>IF($B761="","",Items!$I760)</f>
        <v>32.61</v>
      </c>
      <c r="G761" s="33">
        <f t="shared" si="23"/>
        <v>-880.47</v>
      </c>
      <c r="H761" s="85"/>
    </row>
    <row r="762" spans="1:8" hidden="1" x14ac:dyDescent="0.25">
      <c r="A762" s="28" t="str">
        <f>IF(Items!$B761="","",Items!$A761)</f>
        <v>6009888561720</v>
      </c>
      <c r="B762" s="28" t="str">
        <f>IF(Items!$B761="","",Items!$B761)</f>
        <v>Mountain  Dew  Flavour 500ml</v>
      </c>
      <c r="C762" s="32">
        <f>IF($B762="","",Items!$G761+SUMIFS(PurQty,PurItem,$B762,PurDate,"&lt;="&amp;$D$2)-SUMIFS(SalQty,SalItem,$B762,SalDate,"&lt;="&amp;$D$2)-SUMIFS(WoQty,WoItem,$B762,WoDate,"&lt;="&amp;$D$2)+SUMIFS(AdjQty,AdjItem,$B762,AdjDate,"&lt;="&amp;$D$2)+SUMIFS(LinVarQty,LinItem,$B762,LinPosted,"YES",LinDate,"&lt;="&amp;$D$2,LinID,"&lt;&gt;"&amp;$B$2))</f>
        <v>0</v>
      </c>
      <c r="D762" s="84">
        <v>0</v>
      </c>
      <c r="E762" s="32">
        <f t="shared" si="22"/>
        <v>0</v>
      </c>
      <c r="F762" s="33">
        <f>IF($B762="","",Items!$I761)</f>
        <v>6.5250000000000004</v>
      </c>
      <c r="G762" s="33">
        <f t="shared" si="23"/>
        <v>0</v>
      </c>
      <c r="H762" s="85"/>
    </row>
    <row r="763" spans="1:8" hidden="1" x14ac:dyDescent="0.25">
      <c r="A763" s="28" t="str">
        <f>IF(Items!$B762="","",Items!$A762)</f>
        <v>MOUSON123</v>
      </c>
      <c r="B763" s="28" t="str">
        <f>IF(Items!$B762="","",Items!$B762)</f>
        <v>Mousson Ass 2L</v>
      </c>
      <c r="C763" s="32">
        <f>IF($B763="","",Items!$G762+SUMIFS(PurQty,PurItem,$B763,PurDate,"&lt;="&amp;$D$2)-SUMIFS(SalQty,SalItem,$B763,SalDate,"&lt;="&amp;$D$2)-SUMIFS(WoQty,WoItem,$B763,WoDate,"&lt;="&amp;$D$2)+SUMIFS(AdjQty,AdjItem,$B763,AdjDate,"&lt;="&amp;$D$2)+SUMIFS(LinVarQty,LinItem,$B763,LinPosted,"YES",LinDate,"&lt;="&amp;$D$2,LinID,"&lt;&gt;"&amp;$B$2))</f>
        <v>0</v>
      </c>
      <c r="D763" s="84">
        <v>0</v>
      </c>
      <c r="E763" s="32">
        <f t="shared" si="22"/>
        <v>0</v>
      </c>
      <c r="F763" s="33">
        <f>IF($B763="","",Items!$I762)</f>
        <v>55.432499999999997</v>
      </c>
      <c r="G763" s="33">
        <f t="shared" si="23"/>
        <v>0</v>
      </c>
      <c r="H763" s="85"/>
    </row>
    <row r="764" spans="1:8" hidden="1" x14ac:dyDescent="0.25">
      <c r="A764" s="28" t="str">
        <f>IF(Items!$B763="","",Items!$A763)</f>
        <v>6003989006401</v>
      </c>
      <c r="B764" s="28" t="str">
        <f>IF(Items!$B763="","",Items!$B763)</f>
        <v>Mpesu Power 500g</v>
      </c>
      <c r="C764" s="32">
        <f>IF($B764="","",Items!$G763+SUMIFS(PurQty,PurItem,$B764,PurDate,"&lt;="&amp;$D$2)-SUMIFS(SalQty,SalItem,$B764,SalDate,"&lt;="&amp;$D$2)-SUMIFS(WoQty,WoItem,$B764,WoDate,"&lt;="&amp;$D$2)+SUMIFS(AdjQty,AdjItem,$B764,AdjDate,"&lt;="&amp;$D$2)+SUMIFS(LinVarQty,LinItem,$B764,LinPosted,"YES",LinDate,"&lt;="&amp;$D$2,LinID,"&lt;&gt;"&amp;$B$2))</f>
        <v>0</v>
      </c>
      <c r="D764" s="84">
        <v>0</v>
      </c>
      <c r="E764" s="32">
        <f t="shared" si="22"/>
        <v>0</v>
      </c>
      <c r="F764" s="33">
        <f>IF($B764="","",Items!$I763)</f>
        <v>29.3475</v>
      </c>
      <c r="G764" s="33">
        <f t="shared" si="23"/>
        <v>0</v>
      </c>
      <c r="H764" s="85"/>
    </row>
    <row r="765" spans="1:8" x14ac:dyDescent="0.25">
      <c r="A765" s="28" t="str">
        <f>IF(Items!$B764="","",Items!$A764)</f>
        <v>6009888486320</v>
      </c>
      <c r="B765" s="28" t="str">
        <f>IF(Items!$B764="","",Items!$B764)</f>
        <v>Mr Sauce Mayo 750g</v>
      </c>
      <c r="C765" s="32">
        <f>IF($B765="","",Items!$G764+SUMIFS(PurQty,PurItem,$B765,PurDate,"&lt;="&amp;$D$2)-SUMIFS(SalQty,SalItem,$B765,SalDate,"&lt;="&amp;$D$2)-SUMIFS(WoQty,WoItem,$B765,WoDate,"&lt;="&amp;$D$2)+SUMIFS(AdjQty,AdjItem,$B765,AdjDate,"&lt;="&amp;$D$2)+SUMIFS(LinVarQty,LinItem,$B765,LinPosted,"YES",LinDate,"&lt;="&amp;$D$2,LinID,"&lt;&gt;"&amp;$B$2))</f>
        <v>5</v>
      </c>
      <c r="D765" s="84">
        <v>4</v>
      </c>
      <c r="E765" s="32">
        <f t="shared" si="22"/>
        <v>-1</v>
      </c>
      <c r="F765" s="33">
        <f>IF($B765="","",Items!$I764)</f>
        <v>32.467500000000001</v>
      </c>
      <c r="G765" s="33">
        <f t="shared" si="23"/>
        <v>-32.467500000000001</v>
      </c>
      <c r="H765" s="85"/>
    </row>
    <row r="766" spans="1:8" hidden="1" x14ac:dyDescent="0.25">
      <c r="A766" s="28" t="str">
        <f>IF(Items!$B765="","",Items!$A765)</f>
        <v>6009900351155</v>
      </c>
      <c r="B766" s="28" t="str">
        <f>IF(Items!$B765="","",Items!$B765)</f>
        <v>Mr Tomato Sauce 375ml</v>
      </c>
      <c r="C766" s="32">
        <f>IF($B766="","",Items!$G765+SUMIFS(PurQty,PurItem,$B766,PurDate,"&lt;="&amp;$D$2)-SUMIFS(SalQty,SalItem,$B766,SalDate,"&lt;="&amp;$D$2)-SUMIFS(WoQty,WoItem,$B766,WoDate,"&lt;="&amp;$D$2)+SUMIFS(AdjQty,AdjItem,$B766,AdjDate,"&lt;="&amp;$D$2)+SUMIFS(LinVarQty,LinItem,$B766,LinPosted,"YES",LinDate,"&lt;="&amp;$D$2,LinID,"&lt;&gt;"&amp;$B$2))</f>
        <v>7</v>
      </c>
      <c r="D766" s="84">
        <v>7</v>
      </c>
      <c r="E766" s="32">
        <f t="shared" si="22"/>
        <v>0</v>
      </c>
      <c r="F766" s="33">
        <f>IF($B766="","",Items!$I765)</f>
        <v>16.237500000000001</v>
      </c>
      <c r="G766" s="33">
        <f t="shared" si="23"/>
        <v>0</v>
      </c>
      <c r="H766" s="85"/>
    </row>
    <row r="767" spans="1:8" hidden="1" x14ac:dyDescent="0.25">
      <c r="A767" s="28" t="str">
        <f>IF(Items!$B766="","",Items!$A766)</f>
        <v>B909</v>
      </c>
      <c r="B767" s="28" t="str">
        <f>IF(Items!$B766="","",Items!$B766)</f>
        <v>Nail Cutter</v>
      </c>
      <c r="C767" s="32">
        <f>IF($B767="","",Items!$G766+SUMIFS(PurQty,PurItem,$B767,PurDate,"&lt;="&amp;$D$2)-SUMIFS(SalQty,SalItem,$B767,SalDate,"&lt;="&amp;$D$2)-SUMIFS(WoQty,WoItem,$B767,WoDate,"&lt;="&amp;$D$2)+SUMIFS(AdjQty,AdjItem,$B767,AdjDate,"&lt;="&amp;$D$2)+SUMIFS(LinVarQty,LinItem,$B767,LinPosted,"YES",LinDate,"&lt;="&amp;$D$2,LinID,"&lt;&gt;"&amp;$B$2))</f>
        <v>0</v>
      </c>
      <c r="D767" s="84">
        <v>0</v>
      </c>
      <c r="E767" s="32">
        <f t="shared" si="22"/>
        <v>0</v>
      </c>
      <c r="F767" s="33">
        <f>IF($B767="","",Items!$I766)</f>
        <v>13.0425</v>
      </c>
      <c r="G767" s="33">
        <f t="shared" si="23"/>
        <v>0</v>
      </c>
      <c r="H767" s="85"/>
    </row>
    <row r="768" spans="1:8" hidden="1" x14ac:dyDescent="0.25">
      <c r="A768" s="28" t="str">
        <f>IF(Items!$B767="","",Items!$A767)</f>
        <v>6009188000349</v>
      </c>
      <c r="B768" s="28" t="str">
        <f>IF(Items!$B767="","",Items!$B767)</f>
        <v>Nescafe Ricoffy 100g</v>
      </c>
      <c r="C768" s="32">
        <f>IF($B768="","",Items!$G767+SUMIFS(PurQty,PurItem,$B768,PurDate,"&lt;="&amp;$D$2)-SUMIFS(SalQty,SalItem,$B768,SalDate,"&lt;="&amp;$D$2)-SUMIFS(WoQty,WoItem,$B768,WoDate,"&lt;="&amp;$D$2)+SUMIFS(AdjQty,AdjItem,$B768,AdjDate,"&lt;="&amp;$D$2)+SUMIFS(LinVarQty,LinItem,$B768,LinPosted,"YES",LinDate,"&lt;="&amp;$D$2,LinID,"&lt;&gt;"&amp;$B$2))</f>
        <v>0</v>
      </c>
      <c r="D768" s="84">
        <v>0</v>
      </c>
      <c r="E768" s="32">
        <f t="shared" si="22"/>
        <v>0</v>
      </c>
      <c r="F768" s="33">
        <f>IF($B768="","",Items!$I767)</f>
        <v>22.822500000000002</v>
      </c>
      <c r="G768" s="33">
        <f t="shared" si="23"/>
        <v>0</v>
      </c>
      <c r="H768" s="85"/>
    </row>
    <row r="769" spans="1:8" hidden="1" x14ac:dyDescent="0.25">
      <c r="A769" s="28" t="str">
        <f>IF(Items!$B768="","",Items!$A768)</f>
        <v>6001068625604</v>
      </c>
      <c r="B769" s="28" t="str">
        <f>IF(Items!$B768="","",Items!$B768)</f>
        <v>Nestle Cerelac Honey 250g</v>
      </c>
      <c r="C769" s="32">
        <f>IF($B769="","",Items!$G768+SUMIFS(PurQty,PurItem,$B769,PurDate,"&lt;="&amp;$D$2)-SUMIFS(SalQty,SalItem,$B769,SalDate,"&lt;="&amp;$D$2)-SUMIFS(WoQty,WoItem,$B769,WoDate,"&lt;="&amp;$D$2)+SUMIFS(AdjQty,AdjItem,$B769,AdjDate,"&lt;="&amp;$D$2)+SUMIFS(LinVarQty,LinItem,$B769,LinPosted,"YES",LinDate,"&lt;="&amp;$D$2,LinID,"&lt;&gt;"&amp;$B$2))</f>
        <v>0</v>
      </c>
      <c r="D769" s="84">
        <v>0</v>
      </c>
      <c r="E769" s="32">
        <f t="shared" si="22"/>
        <v>0</v>
      </c>
      <c r="F769" s="33">
        <f>IF($B769="","",Items!$I768)</f>
        <v>58.695</v>
      </c>
      <c r="G769" s="33">
        <f t="shared" si="23"/>
        <v>0</v>
      </c>
      <c r="H769" s="85"/>
    </row>
    <row r="770" spans="1:8" hidden="1" x14ac:dyDescent="0.25">
      <c r="A770" s="28" t="str">
        <f>IF(Items!$B769="","",Items!$A769)</f>
        <v>6001068626007</v>
      </c>
      <c r="B770" s="28" t="str">
        <f>IF(Items!$B769="","",Items!$B769)</f>
        <v>Nestle Cerelac Mixed Fruit 250g</v>
      </c>
      <c r="C770" s="32">
        <f>IF($B770="","",Items!$G769+SUMIFS(PurQty,PurItem,$B770,PurDate,"&lt;="&amp;$D$2)-SUMIFS(SalQty,SalItem,$B770,SalDate,"&lt;="&amp;$D$2)-SUMIFS(WoQty,WoItem,$B770,WoDate,"&lt;="&amp;$D$2)+SUMIFS(AdjQty,AdjItem,$B770,AdjDate,"&lt;="&amp;$D$2)+SUMIFS(LinVarQty,LinItem,$B770,LinPosted,"YES",LinDate,"&lt;="&amp;$D$2,LinID,"&lt;&gt;"&amp;$B$2))</f>
        <v>0</v>
      </c>
      <c r="D770" s="84">
        <v>0</v>
      </c>
      <c r="E770" s="32">
        <f t="shared" si="22"/>
        <v>0</v>
      </c>
      <c r="F770" s="33">
        <f>IF($B770="","",Items!$I769)</f>
        <v>58.695</v>
      </c>
      <c r="G770" s="33">
        <f t="shared" si="23"/>
        <v>0</v>
      </c>
      <c r="H770" s="85"/>
    </row>
    <row r="771" spans="1:8" hidden="1" x14ac:dyDescent="0.25">
      <c r="A771" s="28" t="str">
        <f>IF(Items!$B770="","",Items!$A770)</f>
        <v>6001068002207</v>
      </c>
      <c r="B771" s="28" t="str">
        <f>IF(Items!$B770="","",Items!$B770)</f>
        <v>Nestle Cocoa 62.5g</v>
      </c>
      <c r="C771" s="32">
        <f>IF($B771="","",Items!$G770+SUMIFS(PurQty,PurItem,$B771,PurDate,"&lt;="&amp;$D$2)-SUMIFS(SalQty,SalItem,$B771,SalDate,"&lt;="&amp;$D$2)-SUMIFS(WoQty,WoItem,$B771,WoDate,"&lt;="&amp;$D$2)+SUMIFS(AdjQty,AdjItem,$B771,AdjDate,"&lt;="&amp;$D$2)+SUMIFS(LinVarQty,LinItem,$B771,LinPosted,"YES",LinDate,"&lt;="&amp;$D$2,LinID,"&lt;&gt;"&amp;$B$2))</f>
        <v>0</v>
      </c>
      <c r="D771" s="84">
        <v>0</v>
      </c>
      <c r="E771" s="32">
        <f t="shared" si="22"/>
        <v>0</v>
      </c>
      <c r="F771" s="33">
        <f>IF($B771="","",Items!$I770)</f>
        <v>22.822500000000002</v>
      </c>
      <c r="G771" s="33">
        <f t="shared" si="23"/>
        <v>0</v>
      </c>
      <c r="H771" s="85"/>
    </row>
    <row r="772" spans="1:8" hidden="1" x14ac:dyDescent="0.25">
      <c r="A772" s="28" t="str">
        <f>IF(Items!$B771="","",Items!$A771)</f>
        <v>6001068312108</v>
      </c>
      <c r="B772" s="28" t="str">
        <f>IF(Items!$B771="","",Items!$B771)</f>
        <v>Nestle Condensed Milk 385g</v>
      </c>
      <c r="C772" s="32">
        <f>IF($B772="","",Items!$G771+SUMIFS(PurQty,PurItem,$B772,PurDate,"&lt;="&amp;$D$2)-SUMIFS(SalQty,SalItem,$B772,SalDate,"&lt;="&amp;$D$2)-SUMIFS(WoQty,WoItem,$B772,WoDate,"&lt;="&amp;$D$2)+SUMIFS(AdjQty,AdjItem,$B772,AdjDate,"&lt;="&amp;$D$2)+SUMIFS(LinVarQty,LinItem,$B772,LinPosted,"YES",LinDate,"&lt;="&amp;$D$2,LinID,"&lt;&gt;"&amp;$B$2))</f>
        <v>0</v>
      </c>
      <c r="D772" s="84">
        <v>0</v>
      </c>
      <c r="E772" s="32">
        <f t="shared" si="22"/>
        <v>0</v>
      </c>
      <c r="F772" s="33">
        <f>IF($B772="","",Items!$I771)</f>
        <v>29.3475</v>
      </c>
      <c r="G772" s="33">
        <f t="shared" si="23"/>
        <v>0</v>
      </c>
      <c r="H772" s="85"/>
    </row>
    <row r="773" spans="1:8" hidden="1" x14ac:dyDescent="0.25">
      <c r="A773" s="28" t="str">
        <f>IF(Items!$B772="","",Items!$A772)</f>
        <v>6161107793050</v>
      </c>
      <c r="B773" s="28" t="str">
        <f>IF(Items!$B772="","",Items!$B772)</f>
        <v>Nestle Everyday 400g</v>
      </c>
      <c r="C773" s="32">
        <f>IF($B773="","",Items!$G772+SUMIFS(PurQty,PurItem,$B773,PurDate,"&lt;="&amp;$D$2)-SUMIFS(SalQty,SalItem,$B773,SalDate,"&lt;="&amp;$D$2)-SUMIFS(WoQty,WoItem,$B773,WoDate,"&lt;="&amp;$D$2)+SUMIFS(AdjQty,AdjItem,$B773,AdjDate,"&lt;="&amp;$D$2)+SUMIFS(LinVarQty,LinItem,$B773,LinPosted,"YES",LinDate,"&lt;="&amp;$D$2,LinID,"&lt;&gt;"&amp;$B$2))</f>
        <v>0</v>
      </c>
      <c r="D773" s="84">
        <v>0</v>
      </c>
      <c r="E773" s="32">
        <f t="shared" si="22"/>
        <v>0</v>
      </c>
      <c r="F773" s="33">
        <f>IF($B773="","",Items!$I772)</f>
        <v>45.652500000000003</v>
      </c>
      <c r="G773" s="33">
        <f t="shared" si="23"/>
        <v>0</v>
      </c>
      <c r="H773" s="85"/>
    </row>
    <row r="774" spans="1:8" x14ac:dyDescent="0.25">
      <c r="A774" s="28" t="str">
        <f>IF(Items!$B773="","",Items!$A773)</f>
        <v>6001068379200</v>
      </c>
      <c r="B774" s="28" t="str">
        <f>IF(Items!$B773="","",Items!$B773)</f>
        <v>Nestle Hot Chocolate 500g</v>
      </c>
      <c r="C774" s="32">
        <f>IF($B774="","",Items!$G773+SUMIFS(PurQty,PurItem,$B774,PurDate,"&lt;="&amp;$D$2)-SUMIFS(SalQty,SalItem,$B774,SalDate,"&lt;="&amp;$D$2)-SUMIFS(WoQty,WoItem,$B774,WoDate,"&lt;="&amp;$D$2)+SUMIFS(AdjQty,AdjItem,$B774,AdjDate,"&lt;="&amp;$D$2)+SUMIFS(LinVarQty,LinItem,$B774,LinPosted,"YES",LinDate,"&lt;="&amp;$D$2,LinID,"&lt;&gt;"&amp;$B$2))</f>
        <v>1</v>
      </c>
      <c r="D774" s="84">
        <v>0</v>
      </c>
      <c r="E774" s="32">
        <f t="shared" ref="E774:E837" si="24">IF(OR($B774="",$D774=""),"",$D774-$C774)</f>
        <v>-1</v>
      </c>
      <c r="F774" s="33">
        <f>IF($B774="","",Items!$I773)</f>
        <v>64.935000000000002</v>
      </c>
      <c r="G774" s="33">
        <f t="shared" ref="G774:G837" si="25">IF($E774="","",$E774*$F774)</f>
        <v>-64.935000000000002</v>
      </c>
      <c r="H774" s="85"/>
    </row>
    <row r="775" spans="1:8" hidden="1" x14ac:dyDescent="0.25">
      <c r="A775" s="28" t="str">
        <f>IF(Items!$B774="","",Items!$A774)</f>
        <v>6001934000528</v>
      </c>
      <c r="B775" s="28" t="str">
        <f>IF(Items!$B774="","",Items!$B774)</f>
        <v>Newbury Extra Mild</v>
      </c>
      <c r="C775" s="32">
        <f>IF($B775="","",Items!$G774+SUMIFS(PurQty,PurItem,$B775,PurDate,"&lt;="&amp;$D$2)-SUMIFS(SalQty,SalItem,$B775,SalDate,"&lt;="&amp;$D$2)-SUMIFS(WoQty,WoItem,$B775,WoDate,"&lt;="&amp;$D$2)+SUMIFS(AdjQty,AdjItem,$B775,AdjDate,"&lt;="&amp;$D$2)+SUMIFS(LinVarQty,LinItem,$B775,LinPosted,"YES",LinDate,"&lt;="&amp;$D$2,LinID,"&lt;&gt;"&amp;$B$2))</f>
        <v>0</v>
      </c>
      <c r="D775" s="84">
        <v>0</v>
      </c>
      <c r="E775" s="32">
        <f t="shared" si="24"/>
        <v>0</v>
      </c>
      <c r="F775" s="33">
        <f>IF($B775="","",Items!$I774)</f>
        <v>29.3475</v>
      </c>
      <c r="G775" s="33">
        <f t="shared" si="25"/>
        <v>0</v>
      </c>
      <c r="H775" s="85"/>
    </row>
    <row r="776" spans="1:8" hidden="1" x14ac:dyDescent="0.25">
      <c r="A776" s="28" t="str">
        <f>IF(Items!$B775="","",Items!$A775)</f>
        <v>6009510808643</v>
      </c>
      <c r="B776" s="28" t="str">
        <f>IF(Items!$B775="","",Items!$B775)</f>
        <v>NIiknaks Origional Cheese 135g</v>
      </c>
      <c r="C776" s="32">
        <f>IF($B776="","",Items!$G775+SUMIFS(PurQty,PurItem,$B776,PurDate,"&lt;="&amp;$D$2)-SUMIFS(SalQty,SalItem,$B776,SalDate,"&lt;="&amp;$D$2)-SUMIFS(WoQty,WoItem,$B776,WoDate,"&lt;="&amp;$D$2)+SUMIFS(AdjQty,AdjItem,$B776,AdjDate,"&lt;="&amp;$D$2)+SUMIFS(LinVarQty,LinItem,$B776,LinPosted,"YES",LinDate,"&lt;="&amp;$D$2,LinID,"&lt;&gt;"&amp;$B$2))</f>
        <v>0</v>
      </c>
      <c r="D776" s="84">
        <v>0</v>
      </c>
      <c r="E776" s="32">
        <f t="shared" si="24"/>
        <v>0</v>
      </c>
      <c r="F776" s="33">
        <f>IF($B776="","",Items!$I775)</f>
        <v>16.305</v>
      </c>
      <c r="G776" s="33">
        <f t="shared" si="25"/>
        <v>0</v>
      </c>
      <c r="H776" s="85"/>
    </row>
    <row r="777" spans="1:8" hidden="1" x14ac:dyDescent="0.25">
      <c r="A777" s="28" t="str">
        <f>IF(Items!$B776="","",Items!$A776)</f>
        <v>6009612520009</v>
      </c>
      <c r="B777" s="28" t="str">
        <f>IF(Items!$B776="","",Items!$B776)</f>
        <v>Nina Pads  No Wings</v>
      </c>
      <c r="C777" s="32">
        <f>IF($B777="","",Items!$G776+SUMIFS(PurQty,PurItem,$B777,PurDate,"&lt;="&amp;$D$2)-SUMIFS(SalQty,SalItem,$B777,SalDate,"&lt;="&amp;$D$2)-SUMIFS(WoQty,WoItem,$B777,WoDate,"&lt;="&amp;$D$2)+SUMIFS(AdjQty,AdjItem,$B777,AdjDate,"&lt;="&amp;$D$2)+SUMIFS(LinVarQty,LinItem,$B777,LinPosted,"YES",LinDate,"&lt;="&amp;$D$2,LinID,"&lt;&gt;"&amp;$B$2))</f>
        <v>0</v>
      </c>
      <c r="D777" s="84">
        <v>0</v>
      </c>
      <c r="E777" s="32">
        <f t="shared" si="24"/>
        <v>0</v>
      </c>
      <c r="F777" s="33">
        <f>IF($B777="","",Items!$I776)</f>
        <v>9.7799999999999994</v>
      </c>
      <c r="G777" s="33">
        <f t="shared" si="25"/>
        <v>0</v>
      </c>
      <c r="H777" s="85"/>
    </row>
    <row r="778" spans="1:8" hidden="1" x14ac:dyDescent="0.25">
      <c r="A778" s="28" t="str">
        <f>IF(Items!$B777="","",Items!$A777)</f>
        <v>6001051004737</v>
      </c>
      <c r="B778" s="28" t="str">
        <f>IF(Items!$B777="","",Items!$B777)</f>
        <v>Nivea Coconut 400ml</v>
      </c>
      <c r="C778" s="32">
        <f>IF($B778="","",Items!$G777+SUMIFS(PurQty,PurItem,$B778,PurDate,"&lt;="&amp;$D$2)-SUMIFS(SalQty,SalItem,$B778,SalDate,"&lt;="&amp;$D$2)-SUMIFS(WoQty,WoItem,$B778,WoDate,"&lt;="&amp;$D$2)+SUMIFS(AdjQty,AdjItem,$B778,AdjDate,"&lt;="&amp;$D$2)+SUMIFS(LinVarQty,LinItem,$B778,LinPosted,"YES",LinDate,"&lt;="&amp;$D$2,LinID,"&lt;&gt;"&amp;$B$2))</f>
        <v>0</v>
      </c>
      <c r="D778" s="84">
        <v>0</v>
      </c>
      <c r="E778" s="32">
        <f t="shared" si="24"/>
        <v>0</v>
      </c>
      <c r="F778" s="33">
        <f>IF($B778="","",Items!$I777)</f>
        <v>52.177500000000002</v>
      </c>
      <c r="G778" s="33">
        <f t="shared" si="25"/>
        <v>0</v>
      </c>
      <c r="H778" s="85"/>
    </row>
    <row r="779" spans="1:8" hidden="1" x14ac:dyDescent="0.25">
      <c r="A779" s="28" t="str">
        <f>IF(Items!$B778="","",Items!$A778)</f>
        <v>6001051000753</v>
      </c>
      <c r="B779" s="28" t="str">
        <f>IF(Items!$B778="","",Items!$B778)</f>
        <v>Nivea Men Cool Kick 400ml</v>
      </c>
      <c r="C779" s="32">
        <f>IF($B779="","",Items!$G778+SUMIFS(PurQty,PurItem,$B779,PurDate,"&lt;="&amp;$D$2)-SUMIFS(SalQty,SalItem,$B779,SalDate,"&lt;="&amp;$D$2)-SUMIFS(WoQty,WoItem,$B779,WoDate,"&lt;="&amp;$D$2)+SUMIFS(AdjQty,AdjItem,$B779,AdjDate,"&lt;="&amp;$D$2)+SUMIFS(LinVarQty,LinItem,$B779,LinPosted,"YES",LinDate,"&lt;="&amp;$D$2,LinID,"&lt;&gt;"&amp;$B$2))</f>
        <v>0</v>
      </c>
      <c r="D779" s="84">
        <v>0</v>
      </c>
      <c r="E779" s="32">
        <f t="shared" si="24"/>
        <v>0</v>
      </c>
      <c r="F779" s="33">
        <f>IF($B779="","",Items!$I778)</f>
        <v>52.177500000000002</v>
      </c>
      <c r="G779" s="33">
        <f t="shared" si="25"/>
        <v>0</v>
      </c>
      <c r="H779" s="85"/>
    </row>
    <row r="780" spans="1:8" hidden="1" x14ac:dyDescent="0.25">
      <c r="A780" s="28" t="str">
        <f>IF(Items!$B779="","",Items!$A779)</f>
        <v>6001051004171</v>
      </c>
      <c r="B780" s="28" t="str">
        <f>IF(Items!$B779="","",Items!$B779)</f>
        <v>Nivea Men Deep 400ml</v>
      </c>
      <c r="C780" s="32">
        <f>IF($B780="","",Items!$G779+SUMIFS(PurQty,PurItem,$B780,PurDate,"&lt;="&amp;$D$2)-SUMIFS(SalQty,SalItem,$B780,SalDate,"&lt;="&amp;$D$2)-SUMIFS(WoQty,WoItem,$B780,WoDate,"&lt;="&amp;$D$2)+SUMIFS(AdjQty,AdjItem,$B780,AdjDate,"&lt;="&amp;$D$2)+SUMIFS(LinVarQty,LinItem,$B780,LinPosted,"YES",LinDate,"&lt;="&amp;$D$2,LinID,"&lt;&gt;"&amp;$B$2))</f>
        <v>0</v>
      </c>
      <c r="D780" s="84">
        <v>0</v>
      </c>
      <c r="E780" s="32">
        <f t="shared" si="24"/>
        <v>0</v>
      </c>
      <c r="F780" s="33">
        <f>IF($B780="","",Items!$I779)</f>
        <v>52.177500000000002</v>
      </c>
      <c r="G780" s="33">
        <f t="shared" si="25"/>
        <v>0</v>
      </c>
      <c r="H780" s="85"/>
    </row>
    <row r="781" spans="1:8" hidden="1" x14ac:dyDescent="0.25">
      <c r="A781" s="28" t="str">
        <f>IF(Items!$B780="","",Items!$A780)</f>
        <v>4005808685837</v>
      </c>
      <c r="B781" s="28" t="str">
        <f>IF(Items!$B780="","",Items!$B780)</f>
        <v>Nivea Men Max Hyd 400ml</v>
      </c>
      <c r="C781" s="32">
        <f>IF($B781="","",Items!$G780+SUMIFS(PurQty,PurItem,$B781,PurDate,"&lt;="&amp;$D$2)-SUMIFS(SalQty,SalItem,$B781,SalDate,"&lt;="&amp;$D$2)-SUMIFS(WoQty,WoItem,$B781,WoDate,"&lt;="&amp;$D$2)+SUMIFS(AdjQty,AdjItem,$B781,AdjDate,"&lt;="&amp;$D$2)+SUMIFS(LinVarQty,LinItem,$B781,LinPosted,"YES",LinDate,"&lt;="&amp;$D$2,LinID,"&lt;&gt;"&amp;$B$2))</f>
        <v>0</v>
      </c>
      <c r="D781" s="84">
        <v>0</v>
      </c>
      <c r="E781" s="32">
        <f t="shared" si="24"/>
        <v>0</v>
      </c>
      <c r="F781" s="33">
        <f>IF($B781="","",Items!$I780)</f>
        <v>52.177500000000002</v>
      </c>
      <c r="G781" s="33">
        <f t="shared" si="25"/>
        <v>0</v>
      </c>
      <c r="H781" s="85"/>
    </row>
    <row r="782" spans="1:8" hidden="1" x14ac:dyDescent="0.25">
      <c r="A782" s="28" t="str">
        <f>IF(Items!$B781="","",Items!$A781)</f>
        <v>4005808685844</v>
      </c>
      <c r="B782" s="28" t="str">
        <f>IF(Items!$B781="","",Items!$B781)</f>
        <v>Nivea Revitalising 400ml</v>
      </c>
      <c r="C782" s="32">
        <f>IF($B782="","",Items!$G781+SUMIFS(PurQty,PurItem,$B782,PurDate,"&lt;="&amp;$D$2)-SUMIFS(SalQty,SalItem,$B782,SalDate,"&lt;="&amp;$D$2)-SUMIFS(WoQty,WoItem,$B782,WoDate,"&lt;="&amp;$D$2)+SUMIFS(AdjQty,AdjItem,$B782,AdjDate,"&lt;="&amp;$D$2)+SUMIFS(LinVarQty,LinItem,$B782,LinPosted,"YES",LinDate,"&lt;="&amp;$D$2,LinID,"&lt;&gt;"&amp;$B$2))</f>
        <v>0</v>
      </c>
      <c r="D782" s="84">
        <v>0</v>
      </c>
      <c r="E782" s="32">
        <f t="shared" si="24"/>
        <v>0</v>
      </c>
      <c r="F782" s="33">
        <f>IF($B782="","",Items!$I781)</f>
        <v>45.652500000000003</v>
      </c>
      <c r="G782" s="33">
        <f t="shared" si="25"/>
        <v>0</v>
      </c>
      <c r="H782" s="85"/>
    </row>
    <row r="783" spans="1:8" hidden="1" x14ac:dyDescent="0.25">
      <c r="A783" s="28" t="str">
        <f>IF(Items!$B782="","",Items!$A782)</f>
        <v>4005808780570</v>
      </c>
      <c r="B783" s="28" t="str">
        <f>IF(Items!$B782="","",Items!$B782)</f>
        <v>Nivea Rich Nourshng 400ml</v>
      </c>
      <c r="C783" s="32">
        <f>IF($B783="","",Items!$G782+SUMIFS(PurQty,PurItem,$B783,PurDate,"&lt;="&amp;$D$2)-SUMIFS(SalQty,SalItem,$B783,SalDate,"&lt;="&amp;$D$2)-SUMIFS(WoQty,WoItem,$B783,WoDate,"&lt;="&amp;$D$2)+SUMIFS(AdjQty,AdjItem,$B783,AdjDate,"&lt;="&amp;$D$2)+SUMIFS(LinVarQty,LinItem,$B783,LinPosted,"YES",LinDate,"&lt;="&amp;$D$2,LinID,"&lt;&gt;"&amp;$B$2))</f>
        <v>0</v>
      </c>
      <c r="D783" s="84">
        <v>0</v>
      </c>
      <c r="E783" s="32">
        <f t="shared" si="24"/>
        <v>0</v>
      </c>
      <c r="F783" s="33">
        <f>IF($B783="","",Items!$I782)</f>
        <v>55.432499999999997</v>
      </c>
      <c r="G783" s="33">
        <f t="shared" si="25"/>
        <v>0</v>
      </c>
      <c r="H783" s="85"/>
    </row>
    <row r="784" spans="1:8" hidden="1" x14ac:dyDescent="0.25">
      <c r="A784" s="28" t="str">
        <f>IF(Items!$B783="","",Items!$A783)</f>
        <v>6001069020446</v>
      </c>
      <c r="B784" s="28" t="str">
        <f>IF(Items!$B783="","",Items!$B783)</f>
        <v>Nola Mayonnaise 750g</v>
      </c>
      <c r="C784" s="32">
        <f>IF($B784="","",Items!$G783+SUMIFS(PurQty,PurItem,$B784,PurDate,"&lt;="&amp;$D$2)-SUMIFS(SalQty,SalItem,$B784,SalDate,"&lt;="&amp;$D$2)-SUMIFS(WoQty,WoItem,$B784,WoDate,"&lt;="&amp;$D$2)+SUMIFS(AdjQty,AdjItem,$B784,AdjDate,"&lt;="&amp;$D$2)+SUMIFS(LinVarQty,LinItem,$B784,LinPosted,"YES",LinDate,"&lt;="&amp;$D$2,LinID,"&lt;&gt;"&amp;$B$2))</f>
        <v>0</v>
      </c>
      <c r="D784" s="84">
        <v>0</v>
      </c>
      <c r="E784" s="32">
        <f t="shared" si="24"/>
        <v>0</v>
      </c>
      <c r="F784" s="33">
        <f>IF($B784="","",Items!$I783)</f>
        <v>32.61</v>
      </c>
      <c r="G784" s="33">
        <f t="shared" si="25"/>
        <v>0</v>
      </c>
      <c r="H784" s="85"/>
    </row>
    <row r="785" spans="1:8" hidden="1" x14ac:dyDescent="0.25">
      <c r="A785" s="28" t="str">
        <f>IF(Items!$B784="","",Items!$A784)</f>
        <v>6009610640136</v>
      </c>
      <c r="B785" s="28" t="str">
        <f>IF(Items!$B784="","",Items!$B784)</f>
        <v>NRG Fine Salt 2kg</v>
      </c>
      <c r="C785" s="32">
        <f>IF($B785="","",Items!$G784+SUMIFS(PurQty,PurItem,$B785,PurDate,"&lt;="&amp;$D$2)-SUMIFS(SalQty,SalItem,$B785,SalDate,"&lt;="&amp;$D$2)-SUMIFS(WoQty,WoItem,$B785,WoDate,"&lt;="&amp;$D$2)+SUMIFS(AdjQty,AdjItem,$B785,AdjDate,"&lt;="&amp;$D$2)+SUMIFS(LinVarQty,LinItem,$B785,LinPosted,"YES",LinDate,"&lt;="&amp;$D$2,LinID,"&lt;&gt;"&amp;$B$2))</f>
        <v>0</v>
      </c>
      <c r="D785" s="84">
        <v>0</v>
      </c>
      <c r="E785" s="32">
        <f t="shared" si="24"/>
        <v>0</v>
      </c>
      <c r="F785" s="33">
        <f>IF($B785="","",Items!$I784)</f>
        <v>18.75</v>
      </c>
      <c r="G785" s="33">
        <f t="shared" si="25"/>
        <v>0</v>
      </c>
      <c r="H785" s="85"/>
    </row>
    <row r="786" spans="1:8" hidden="1" x14ac:dyDescent="0.25">
      <c r="A786" s="28" t="str">
        <f>IF(Items!$B785="","",Items!$A785)</f>
        <v>6009610640051</v>
      </c>
      <c r="B786" s="28" t="str">
        <f>IF(Items!$B785="","",Items!$B785)</f>
        <v>Nrichards Salt 1kg</v>
      </c>
      <c r="C786" s="32">
        <f>IF($B786="","",Items!$G785+SUMIFS(PurQty,PurItem,$B786,PurDate,"&lt;="&amp;$D$2)-SUMIFS(SalQty,SalItem,$B786,SalDate,"&lt;="&amp;$D$2)-SUMIFS(WoQty,WoItem,$B786,WoDate,"&lt;="&amp;$D$2)+SUMIFS(AdjQty,AdjItem,$B786,AdjDate,"&lt;="&amp;$D$2)+SUMIFS(LinVarQty,LinItem,$B786,LinPosted,"YES",LinDate,"&lt;="&amp;$D$2,LinID,"&lt;&gt;"&amp;$B$2))</f>
        <v>0</v>
      </c>
      <c r="D786" s="84">
        <v>0</v>
      </c>
      <c r="E786" s="32">
        <f t="shared" si="24"/>
        <v>0</v>
      </c>
      <c r="F786" s="33">
        <f>IF($B786="","",Items!$I785)</f>
        <v>6.5250000000000004</v>
      </c>
      <c r="G786" s="33">
        <f t="shared" si="25"/>
        <v>0</v>
      </c>
      <c r="H786" s="85"/>
    </row>
    <row r="787" spans="1:8" hidden="1" x14ac:dyDescent="0.25">
      <c r="A787" s="28" t="str">
        <f>IF(Items!$B786="","",Items!$A786)</f>
        <v>B190</v>
      </c>
      <c r="B787" s="28" t="str">
        <f>IF(Items!$B786="","",Items!$B786)</f>
        <v>Nurse Tissue</v>
      </c>
      <c r="C787" s="32">
        <f>IF($B787="","",Items!$G786+SUMIFS(PurQty,PurItem,$B787,PurDate,"&lt;="&amp;$D$2)-SUMIFS(SalQty,SalItem,$B787,SalDate,"&lt;="&amp;$D$2)-SUMIFS(WoQty,WoItem,$B787,WoDate,"&lt;="&amp;$D$2)+SUMIFS(AdjQty,AdjItem,$B787,AdjDate,"&lt;="&amp;$D$2)+SUMIFS(LinVarQty,LinItem,$B787,LinPosted,"YES",LinDate,"&lt;="&amp;$D$2,LinID,"&lt;&gt;"&amp;$B$2))</f>
        <v>0</v>
      </c>
      <c r="D787" s="84">
        <v>0</v>
      </c>
      <c r="E787" s="32">
        <f t="shared" si="24"/>
        <v>0</v>
      </c>
      <c r="F787" s="33">
        <f>IF($B787="","",Items!$I786)</f>
        <v>6.5250000000000004</v>
      </c>
      <c r="G787" s="33">
        <f t="shared" si="25"/>
        <v>0</v>
      </c>
      <c r="H787" s="85"/>
    </row>
    <row r="788" spans="1:8" hidden="1" x14ac:dyDescent="0.25">
      <c r="A788" s="28" t="str">
        <f>IF(Items!$B787="","",Items!$A787)</f>
        <v>6009800620542</v>
      </c>
      <c r="B788" s="28" t="str">
        <f>IF(Items!$B787="","",Items!$B787)</f>
        <v>Nutty Peants N Raisings 100g</v>
      </c>
      <c r="C788" s="32">
        <f>IF($B788="","",Items!$G787+SUMIFS(PurQty,PurItem,$B788,PurDate,"&lt;="&amp;$D$2)-SUMIFS(SalQty,SalItem,$B788,SalDate,"&lt;="&amp;$D$2)-SUMIFS(WoQty,WoItem,$B788,WoDate,"&lt;="&amp;$D$2)+SUMIFS(AdjQty,AdjItem,$B788,AdjDate,"&lt;="&amp;$D$2)+SUMIFS(LinVarQty,LinItem,$B788,LinPosted,"YES",LinDate,"&lt;="&amp;$D$2,LinID,"&lt;&gt;"&amp;$B$2))</f>
        <v>0</v>
      </c>
      <c r="D788" s="84">
        <v>0</v>
      </c>
      <c r="E788" s="32">
        <f t="shared" si="24"/>
        <v>0</v>
      </c>
      <c r="F788" s="33">
        <f>IF($B788="","",Items!$I787)</f>
        <v>16.305</v>
      </c>
      <c r="G788" s="33">
        <f t="shared" si="25"/>
        <v>0</v>
      </c>
      <c r="H788" s="85"/>
    </row>
    <row r="789" spans="1:8" hidden="1" x14ac:dyDescent="0.25">
      <c r="A789" s="28" t="str">
        <f>IF(Items!$B788="","",Items!$A788)</f>
        <v>6009800620535</v>
      </c>
      <c r="B789" s="28" t="str">
        <f>IF(Items!$B788="","",Items!$B788)</f>
        <v>Nutty Peri Peri 100g</v>
      </c>
      <c r="C789" s="32">
        <f>IF($B789="","",Items!$G788+SUMIFS(PurQty,PurItem,$B789,PurDate,"&lt;="&amp;$D$2)-SUMIFS(SalQty,SalItem,$B789,SalDate,"&lt;="&amp;$D$2)-SUMIFS(WoQty,WoItem,$B789,WoDate,"&lt;="&amp;$D$2)+SUMIFS(AdjQty,AdjItem,$B789,AdjDate,"&lt;="&amp;$D$2)+SUMIFS(LinVarQty,LinItem,$B789,LinPosted,"YES",LinDate,"&lt;="&amp;$D$2,LinID,"&lt;&gt;"&amp;$B$2))</f>
        <v>0</v>
      </c>
      <c r="D789" s="84">
        <v>0</v>
      </c>
      <c r="E789" s="32">
        <f t="shared" si="24"/>
        <v>0</v>
      </c>
      <c r="F789" s="33">
        <f>IF($B789="","",Items!$I788)</f>
        <v>16.305</v>
      </c>
      <c r="G789" s="33">
        <f t="shared" si="25"/>
        <v>0</v>
      </c>
      <c r="H789" s="85"/>
    </row>
    <row r="790" spans="1:8" hidden="1" x14ac:dyDescent="0.25">
      <c r="A790" s="28" t="str">
        <f>IF(Items!$B789="","",Items!$A789)</f>
        <v>6009603063171</v>
      </c>
      <c r="B790" s="28" t="str">
        <f>IF(Items!$B789="","",Items!$B789)</f>
        <v>Olivine Baked Beans 410g</v>
      </c>
      <c r="C790" s="32">
        <f>IF($B790="","",Items!$G789+SUMIFS(PurQty,PurItem,$B790,PurDate,"&lt;="&amp;$D$2)-SUMIFS(SalQty,SalItem,$B790,SalDate,"&lt;="&amp;$D$2)-SUMIFS(WoQty,WoItem,$B790,WoDate,"&lt;="&amp;$D$2)+SUMIFS(AdjQty,AdjItem,$B790,AdjDate,"&lt;="&amp;$D$2)+SUMIFS(LinVarQty,LinItem,$B790,LinPosted,"YES",LinDate,"&lt;="&amp;$D$2,LinID,"&lt;&gt;"&amp;$B$2))</f>
        <v>0</v>
      </c>
      <c r="D790" s="84">
        <v>0</v>
      </c>
      <c r="E790" s="32">
        <f t="shared" si="24"/>
        <v>0</v>
      </c>
      <c r="F790" s="33">
        <f>IF($B790="","",Items!$I789)</f>
        <v>13.0425</v>
      </c>
      <c r="G790" s="33">
        <f t="shared" si="25"/>
        <v>0</v>
      </c>
      <c r="H790" s="85"/>
    </row>
    <row r="791" spans="1:8" hidden="1" x14ac:dyDescent="0.25">
      <c r="A791" s="28" t="str">
        <f>IF(Items!$B790="","",Items!$A790)</f>
        <v>6009603060118</v>
      </c>
      <c r="B791" s="28" t="str">
        <f>IF(Items!$B790="","",Items!$B790)</f>
        <v>Olivine C/Oil 2L</v>
      </c>
      <c r="C791" s="32">
        <f>IF($B791="","",Items!$G790+SUMIFS(PurQty,PurItem,$B791,PurDate,"&lt;="&amp;$D$2)-SUMIFS(SalQty,SalItem,$B791,SalDate,"&lt;="&amp;$D$2)-SUMIFS(WoQty,WoItem,$B791,WoDate,"&lt;="&amp;$D$2)+SUMIFS(AdjQty,AdjItem,$B791,AdjDate,"&lt;="&amp;$D$2)+SUMIFS(LinVarQty,LinItem,$B791,LinPosted,"YES",LinDate,"&lt;="&amp;$D$2,LinID,"&lt;&gt;"&amp;$B$2))</f>
        <v>0</v>
      </c>
      <c r="D791" s="84">
        <v>0</v>
      </c>
      <c r="E791" s="32">
        <f t="shared" si="24"/>
        <v>0</v>
      </c>
      <c r="F791" s="33">
        <f>IF($B791="","",Items!$I790)</f>
        <v>60</v>
      </c>
      <c r="G791" s="33">
        <f t="shared" si="25"/>
        <v>0</v>
      </c>
      <c r="H791" s="85"/>
    </row>
    <row r="792" spans="1:8" hidden="1" x14ac:dyDescent="0.25">
      <c r="A792" s="28" t="str">
        <f>IF(Items!$B791="","",Items!$A791)</f>
        <v>6009603062549</v>
      </c>
      <c r="B792" s="28" t="str">
        <f>IF(Items!$B791="","",Items!$B791)</f>
        <v>Olivine Sugar Beans 410g</v>
      </c>
      <c r="C792" s="32">
        <f>IF($B792="","",Items!$G791+SUMIFS(PurQty,PurItem,$B792,PurDate,"&lt;="&amp;$D$2)-SUMIFS(SalQty,SalItem,$B792,SalDate,"&lt;="&amp;$D$2)-SUMIFS(WoQty,WoItem,$B792,WoDate,"&lt;="&amp;$D$2)+SUMIFS(AdjQty,AdjItem,$B792,AdjDate,"&lt;="&amp;$D$2)+SUMIFS(LinVarQty,LinItem,$B792,LinPosted,"YES",LinDate,"&lt;="&amp;$D$2,LinID,"&lt;&gt;"&amp;$B$2))</f>
        <v>0</v>
      </c>
      <c r="D792" s="84">
        <v>0</v>
      </c>
      <c r="E792" s="32">
        <f t="shared" si="24"/>
        <v>0</v>
      </c>
      <c r="F792" s="33">
        <f>IF($B792="","",Items!$I791)</f>
        <v>16.305</v>
      </c>
      <c r="G792" s="33">
        <f t="shared" si="25"/>
        <v>0</v>
      </c>
      <c r="H792" s="85"/>
    </row>
    <row r="793" spans="1:8" hidden="1" x14ac:dyDescent="0.25">
      <c r="A793" s="28" t="str">
        <f>IF(Items!$B792="","",Items!$A792)</f>
        <v>6001087367950</v>
      </c>
      <c r="B793" s="28" t="str">
        <f>IF(Items!$B792="","",Items!$B792)</f>
        <v>Omo Hand Wash 500g</v>
      </c>
      <c r="C793" s="32">
        <f>IF($B793="","",Items!$G792+SUMIFS(PurQty,PurItem,$B793,PurDate,"&lt;="&amp;$D$2)-SUMIFS(SalQty,SalItem,$B793,SalDate,"&lt;="&amp;$D$2)-SUMIFS(WoQty,WoItem,$B793,WoDate,"&lt;="&amp;$D$2)+SUMIFS(AdjQty,AdjItem,$B793,AdjDate,"&lt;="&amp;$D$2)+SUMIFS(LinVarQty,LinItem,$B793,LinPosted,"YES",LinDate,"&lt;="&amp;$D$2,LinID,"&lt;&gt;"&amp;$B$2))</f>
        <v>0</v>
      </c>
      <c r="D793" s="84">
        <v>0</v>
      </c>
      <c r="E793" s="32">
        <f t="shared" si="24"/>
        <v>0</v>
      </c>
      <c r="F793" s="33">
        <f>IF($B793="","",Items!$I792)</f>
        <v>22.822500000000002</v>
      </c>
      <c r="G793" s="33">
        <f t="shared" si="25"/>
        <v>0</v>
      </c>
      <c r="H793" s="85"/>
    </row>
    <row r="794" spans="1:8" hidden="1" x14ac:dyDescent="0.25">
      <c r="A794" s="28" t="str">
        <f>IF(Items!$B793="","",Items!$A793)</f>
        <v>600108367950</v>
      </c>
      <c r="B794" s="28" t="str">
        <f>IF(Items!$B793="","",Items!$B793)</f>
        <v>Omo Handwash 500g</v>
      </c>
      <c r="C794" s="32">
        <f>IF($B794="","",Items!$G793+SUMIFS(PurQty,PurItem,$B794,PurDate,"&lt;="&amp;$D$2)-SUMIFS(SalQty,SalItem,$B794,SalDate,"&lt;="&amp;$D$2)-SUMIFS(WoQty,WoItem,$B794,WoDate,"&lt;="&amp;$D$2)+SUMIFS(AdjQty,AdjItem,$B794,AdjDate,"&lt;="&amp;$D$2)+SUMIFS(LinVarQty,LinItem,$B794,LinPosted,"YES",LinDate,"&lt;="&amp;$D$2,LinID,"&lt;&gt;"&amp;$B$2))</f>
        <v>0</v>
      </c>
      <c r="D794" s="84">
        <v>0</v>
      </c>
      <c r="E794" s="32">
        <f t="shared" si="24"/>
        <v>0</v>
      </c>
      <c r="F794" s="33">
        <f>IF($B794="","",Items!$I793)</f>
        <v>48.914999999999999</v>
      </c>
      <c r="G794" s="33">
        <f t="shared" si="25"/>
        <v>0</v>
      </c>
      <c r="H794" s="85"/>
    </row>
    <row r="795" spans="1:8" hidden="1" x14ac:dyDescent="0.25">
      <c r="A795" s="28" t="str">
        <f>IF(Items!$B794="","",Items!$A794)</f>
        <v>6001087367943</v>
      </c>
      <c r="B795" s="28" t="str">
        <f>IF(Items!$B794="","",Items!$B794)</f>
        <v>Omo Washing Powder 250g</v>
      </c>
      <c r="C795" s="32">
        <f>IF($B795="","",Items!$G794+SUMIFS(PurQty,PurItem,$B795,PurDate,"&lt;="&amp;$D$2)-SUMIFS(SalQty,SalItem,$B795,SalDate,"&lt;="&amp;$D$2)-SUMIFS(WoQty,WoItem,$B795,WoDate,"&lt;="&amp;$D$2)+SUMIFS(AdjQty,AdjItem,$B795,AdjDate,"&lt;="&amp;$D$2)+SUMIFS(LinVarQty,LinItem,$B795,LinPosted,"YES",LinDate,"&lt;="&amp;$D$2,LinID,"&lt;&gt;"&amp;$B$2))</f>
        <v>0</v>
      </c>
      <c r="D795" s="84">
        <v>0</v>
      </c>
      <c r="E795" s="32">
        <f t="shared" si="24"/>
        <v>0</v>
      </c>
      <c r="F795" s="33">
        <f>IF($B795="","",Items!$I794)</f>
        <v>13.0425</v>
      </c>
      <c r="G795" s="33">
        <f t="shared" si="25"/>
        <v>0</v>
      </c>
      <c r="H795" s="85"/>
    </row>
    <row r="796" spans="1:8" x14ac:dyDescent="0.25">
      <c r="A796" s="28" t="str">
        <f>IF(Items!$B795="","",Items!$A795)</f>
        <v>6001085126573</v>
      </c>
      <c r="B796" s="28" t="str">
        <f>IF(Items!$B795="","",Items!$B795)</f>
        <v>Omo Washing Powder 2kg</v>
      </c>
      <c r="C796" s="32">
        <f>IF($B796="","",Items!$G795+SUMIFS(PurQty,PurItem,$B796,PurDate,"&lt;="&amp;$D$2)-SUMIFS(SalQty,SalItem,$B796,SalDate,"&lt;="&amp;$D$2)-SUMIFS(WoQty,WoItem,$B796,WoDate,"&lt;="&amp;$D$2)+SUMIFS(AdjQty,AdjItem,$B796,AdjDate,"&lt;="&amp;$D$2)+SUMIFS(LinVarQty,LinItem,$B796,LinPosted,"YES",LinDate,"&lt;="&amp;$D$2,LinID,"&lt;&gt;"&amp;$B$2))</f>
        <v>-1</v>
      </c>
      <c r="D796" s="84">
        <v>8</v>
      </c>
      <c r="E796" s="32">
        <f t="shared" si="24"/>
        <v>9</v>
      </c>
      <c r="F796" s="33">
        <f>IF($B796="","",Items!$I795)</f>
        <v>55.432499999999997</v>
      </c>
      <c r="G796" s="33">
        <f t="shared" si="25"/>
        <v>498.89249999999998</v>
      </c>
      <c r="H796" s="85"/>
    </row>
    <row r="797" spans="1:8" hidden="1" x14ac:dyDescent="0.25">
      <c r="A797" s="28" t="str">
        <f>IF(Items!$B796="","",Items!$A796)</f>
        <v>3760071020129</v>
      </c>
      <c r="B797" s="28" t="str">
        <f>IF(Items!$B796="","",Items!$B796)</f>
        <v>ONE SUNSHINE LAMP</v>
      </c>
      <c r="C797" s="32">
        <f>IF($B797="","",Items!$G796+SUMIFS(PurQty,PurItem,$B797,PurDate,"&lt;="&amp;$D$2)-SUMIFS(SalQty,SalItem,$B797,SalDate,"&lt;="&amp;$D$2)-SUMIFS(WoQty,WoItem,$B797,WoDate,"&lt;="&amp;$D$2)+SUMIFS(AdjQty,AdjItem,$B797,AdjDate,"&lt;="&amp;$D$2)+SUMIFS(LinVarQty,LinItem,$B797,LinPosted,"YES",LinDate,"&lt;="&amp;$D$2,LinID,"&lt;&gt;"&amp;$B$2))</f>
        <v>0</v>
      </c>
      <c r="D797" s="84">
        <v>0</v>
      </c>
      <c r="E797" s="32">
        <f t="shared" si="24"/>
        <v>0</v>
      </c>
      <c r="F797" s="33">
        <f>IF($B797="","",Items!$I796)</f>
        <v>110.8725</v>
      </c>
      <c r="G797" s="33">
        <f t="shared" si="25"/>
        <v>0</v>
      </c>
      <c r="H797" s="85"/>
    </row>
    <row r="798" spans="1:8" hidden="1" x14ac:dyDescent="0.25">
      <c r="A798" s="28" t="str">
        <f>IF(Items!$B797="","",Items!$A797)</f>
        <v>50173822</v>
      </c>
      <c r="B798" s="28" t="str">
        <f>IF(Items!$B797="","",Items!$B797)</f>
        <v>Orbit Spear Mint 14g</v>
      </c>
      <c r="C798" s="32">
        <f>IF($B798="","",Items!$G797+SUMIFS(PurQty,PurItem,$B798,PurDate,"&lt;="&amp;$D$2)-SUMIFS(SalQty,SalItem,$B798,SalDate,"&lt;="&amp;$D$2)-SUMIFS(WoQty,WoItem,$B798,WoDate,"&lt;="&amp;$D$2)+SUMIFS(AdjQty,AdjItem,$B798,AdjDate,"&lt;="&amp;$D$2)+SUMIFS(LinVarQty,LinItem,$B798,LinPosted,"YES",LinDate,"&lt;="&amp;$D$2,LinID,"&lt;&gt;"&amp;$B$2))</f>
        <v>0</v>
      </c>
      <c r="D798" s="84">
        <v>0</v>
      </c>
      <c r="E798" s="32">
        <f t="shared" si="24"/>
        <v>0</v>
      </c>
      <c r="F798" s="33">
        <f>IF($B798="","",Items!$I797)</f>
        <v>11.085000000000001</v>
      </c>
      <c r="G798" s="33">
        <f t="shared" si="25"/>
        <v>0</v>
      </c>
      <c r="H798" s="85"/>
    </row>
    <row r="799" spans="1:8" hidden="1" x14ac:dyDescent="0.25">
      <c r="A799" s="28" t="str">
        <f>IF(Items!$B798="","",Items!$A798)</f>
        <v>42211686</v>
      </c>
      <c r="B799" s="28" t="str">
        <f>IF(Items!$B798="","",Items!$B798)</f>
        <v>Orbit Strong Mint 14g</v>
      </c>
      <c r="C799" s="32">
        <f>IF($B799="","",Items!$G798+SUMIFS(PurQty,PurItem,$B799,PurDate,"&lt;="&amp;$D$2)-SUMIFS(SalQty,SalItem,$B799,SalDate,"&lt;="&amp;$D$2)-SUMIFS(WoQty,WoItem,$B799,WoDate,"&lt;="&amp;$D$2)+SUMIFS(AdjQty,AdjItem,$B799,AdjDate,"&lt;="&amp;$D$2)+SUMIFS(LinVarQty,LinItem,$B799,LinPosted,"YES",LinDate,"&lt;="&amp;$D$2,LinID,"&lt;&gt;"&amp;$B$2))</f>
        <v>0</v>
      </c>
      <c r="D799" s="84">
        <v>0</v>
      </c>
      <c r="E799" s="32">
        <f t="shared" si="24"/>
        <v>0</v>
      </c>
      <c r="F799" s="33">
        <f>IF($B799="","",Items!$I798)</f>
        <v>11.085000000000001</v>
      </c>
      <c r="G799" s="33">
        <f t="shared" si="25"/>
        <v>0</v>
      </c>
      <c r="H799" s="85"/>
    </row>
    <row r="800" spans="1:8" hidden="1" x14ac:dyDescent="0.25">
      <c r="A800" s="28" t="str">
        <f>IF(Items!$B799="","",Items!$A799)</f>
        <v>42113270</v>
      </c>
      <c r="B800" s="28" t="str">
        <f>IF(Items!$B799="","",Items!$B799)</f>
        <v>Orbit Watermelon 14g</v>
      </c>
      <c r="C800" s="32">
        <f>IF($B800="","",Items!$G799+SUMIFS(PurQty,PurItem,$B800,PurDate,"&lt;="&amp;$D$2)-SUMIFS(SalQty,SalItem,$B800,SalDate,"&lt;="&amp;$D$2)-SUMIFS(WoQty,WoItem,$B800,WoDate,"&lt;="&amp;$D$2)+SUMIFS(AdjQty,AdjItem,$B800,AdjDate,"&lt;="&amp;$D$2)+SUMIFS(LinVarQty,LinItem,$B800,LinPosted,"YES",LinDate,"&lt;="&amp;$D$2,LinID,"&lt;&gt;"&amp;$B$2))</f>
        <v>0</v>
      </c>
      <c r="D800" s="84">
        <v>0</v>
      </c>
      <c r="E800" s="32">
        <f t="shared" si="24"/>
        <v>0</v>
      </c>
      <c r="F800" s="33">
        <f>IF($B800="","",Items!$I799)</f>
        <v>11.085000000000001</v>
      </c>
      <c r="G800" s="33">
        <f t="shared" si="25"/>
        <v>0</v>
      </c>
      <c r="H800" s="85"/>
    </row>
    <row r="801" spans="1:8" x14ac:dyDescent="0.25">
      <c r="A801" s="28" t="str">
        <f>IF(Items!$B800="","",Items!$A800)</f>
        <v>7622202831072</v>
      </c>
      <c r="B801" s="28" t="str">
        <f>IF(Items!$B800="","",Items!$B800)</f>
        <v>Oreo 40g</v>
      </c>
      <c r="C801" s="32">
        <f>IF($B801="","",Items!$G800+SUMIFS(PurQty,PurItem,$B801,PurDate,"&lt;="&amp;$D$2)-SUMIFS(SalQty,SalItem,$B801,SalDate,"&lt;="&amp;$D$2)-SUMIFS(WoQty,WoItem,$B801,WoDate,"&lt;="&amp;$D$2)+SUMIFS(AdjQty,AdjItem,$B801,AdjDate,"&lt;="&amp;$D$2)+SUMIFS(LinVarQty,LinItem,$B801,LinPosted,"YES",LinDate,"&lt;="&amp;$D$2,LinID,"&lt;&gt;"&amp;$B$2))</f>
        <v>13</v>
      </c>
      <c r="D801" s="84">
        <v>4</v>
      </c>
      <c r="E801" s="32">
        <f t="shared" si="24"/>
        <v>-9</v>
      </c>
      <c r="F801" s="33">
        <f>IF($B801="","",Items!$I800)</f>
        <v>6.4950000000000001</v>
      </c>
      <c r="G801" s="33">
        <f t="shared" si="25"/>
        <v>-58.454999999999998</v>
      </c>
      <c r="H801" s="85"/>
    </row>
    <row r="802" spans="1:8" hidden="1" x14ac:dyDescent="0.25">
      <c r="A802" s="28" t="str">
        <f>IF(Items!$B801="","",Items!$A801)</f>
        <v>4260113520666</v>
      </c>
      <c r="B802" s="28" t="str">
        <f>IF(Items!$B801="","",Items!$B801)</f>
        <v>OTG Connect Kit</v>
      </c>
      <c r="C802" s="32">
        <f>IF($B802="","",Items!$G801+SUMIFS(PurQty,PurItem,$B802,PurDate,"&lt;="&amp;$D$2)-SUMIFS(SalQty,SalItem,$B802,SalDate,"&lt;="&amp;$D$2)-SUMIFS(WoQty,WoItem,$B802,WoDate,"&lt;="&amp;$D$2)+SUMIFS(AdjQty,AdjItem,$B802,AdjDate,"&lt;="&amp;$D$2)+SUMIFS(LinVarQty,LinItem,$B802,LinPosted,"YES",LinDate,"&lt;="&amp;$D$2,LinID,"&lt;&gt;"&amp;$B$2))</f>
        <v>0</v>
      </c>
      <c r="D802" s="84">
        <v>0</v>
      </c>
      <c r="E802" s="32">
        <f t="shared" si="24"/>
        <v>0</v>
      </c>
      <c r="F802" s="33">
        <f>IF($B802="","",Items!$I801)</f>
        <v>45</v>
      </c>
      <c r="G802" s="33">
        <f t="shared" si="25"/>
        <v>0</v>
      </c>
      <c r="H802" s="85"/>
    </row>
    <row r="803" spans="1:8" hidden="1" x14ac:dyDescent="0.25">
      <c r="A803" s="28" t="str">
        <f>IF(Items!$B802="","",Items!$A802)</f>
        <v>B657</v>
      </c>
      <c r="B803" s="28" t="str">
        <f>IF(Items!$B802="","",Items!$B802)</f>
        <v>OTG REMAX Connect Kit</v>
      </c>
      <c r="C803" s="32">
        <f>IF($B803="","",Items!$G802+SUMIFS(PurQty,PurItem,$B803,PurDate,"&lt;="&amp;$D$2)-SUMIFS(SalQty,SalItem,$B803,SalDate,"&lt;="&amp;$D$2)-SUMIFS(WoQty,WoItem,$B803,WoDate,"&lt;="&amp;$D$2)+SUMIFS(AdjQty,AdjItem,$B803,AdjDate,"&lt;="&amp;$D$2)+SUMIFS(LinVarQty,LinItem,$B803,LinPosted,"YES",LinDate,"&lt;="&amp;$D$2,LinID,"&lt;&gt;"&amp;$B$2))</f>
        <v>0</v>
      </c>
      <c r="D803" s="84">
        <v>0</v>
      </c>
      <c r="E803" s="32">
        <f t="shared" si="24"/>
        <v>0</v>
      </c>
      <c r="F803" s="33">
        <f>IF($B803="","",Items!$I802)</f>
        <v>26.085000000000001</v>
      </c>
      <c r="G803" s="33">
        <f t="shared" si="25"/>
        <v>0</v>
      </c>
      <c r="H803" s="85"/>
    </row>
    <row r="804" spans="1:8" x14ac:dyDescent="0.25">
      <c r="A804" s="28" t="str">
        <f>IF(Items!$B803="","",Items!$A803)</f>
        <v>6009633542172</v>
      </c>
      <c r="B804" s="28" t="str">
        <f>IF(Items!$B803="","",Items!$B803)</f>
        <v>Pain Eeze Satchet</v>
      </c>
      <c r="C804" s="32">
        <f>IF($B804="","",Items!$G803+SUMIFS(PurQty,PurItem,$B804,PurDate,"&lt;="&amp;$D$2)-SUMIFS(SalQty,SalItem,$B804,SalDate,"&lt;="&amp;$D$2)-SUMIFS(WoQty,WoItem,$B804,WoDate,"&lt;="&amp;$D$2)+SUMIFS(AdjQty,AdjItem,$B804,AdjDate,"&lt;="&amp;$D$2)+SUMIFS(LinVarQty,LinItem,$B804,LinPosted,"YES",LinDate,"&lt;="&amp;$D$2,LinID,"&lt;&gt;"&amp;$B$2))</f>
        <v>-1</v>
      </c>
      <c r="D804" s="84">
        <v>0</v>
      </c>
      <c r="E804" s="32">
        <f t="shared" si="24"/>
        <v>1</v>
      </c>
      <c r="F804" s="33">
        <f>IF($B804="","",Items!$I803)</f>
        <v>4.5674999999999999</v>
      </c>
      <c r="G804" s="33">
        <f t="shared" si="25"/>
        <v>4.5674999999999999</v>
      </c>
      <c r="H804" s="85"/>
    </row>
    <row r="805" spans="1:8" hidden="1" x14ac:dyDescent="0.25">
      <c r="A805" s="28" t="str">
        <f>IF(Items!$B804="","",Items!$A804)</f>
        <v>6001067090243</v>
      </c>
      <c r="B805" s="28" t="str">
        <f>IF(Items!$B804="","",Items!$B804)</f>
        <v>Palmolive Aloe Vera 350ml</v>
      </c>
      <c r="C805" s="32">
        <f>IF($B805="","",Items!$G804+SUMIFS(PurQty,PurItem,$B805,PurDate,"&lt;="&amp;$D$2)-SUMIFS(SalQty,SalItem,$B805,SalDate,"&lt;="&amp;$D$2)-SUMIFS(WoQty,WoItem,$B805,WoDate,"&lt;="&amp;$D$2)+SUMIFS(AdjQty,AdjItem,$B805,AdjDate,"&lt;="&amp;$D$2)+SUMIFS(LinVarQty,LinItem,$B805,LinPosted,"YES",LinDate,"&lt;="&amp;$D$2,LinID,"&lt;&gt;"&amp;$B$2))</f>
        <v>0</v>
      </c>
      <c r="D805" s="84">
        <v>0</v>
      </c>
      <c r="E805" s="32">
        <f t="shared" si="24"/>
        <v>0</v>
      </c>
      <c r="F805" s="33">
        <f>IF($B805="","",Items!$I804)</f>
        <v>16.305</v>
      </c>
      <c r="G805" s="33">
        <f t="shared" si="25"/>
        <v>0</v>
      </c>
      <c r="H805" s="85"/>
    </row>
    <row r="806" spans="1:8" hidden="1" x14ac:dyDescent="0.25">
      <c r="A806" s="28" t="str">
        <f>IF(Items!$B805="","",Items!$A805)</f>
        <v>6001067089315</v>
      </c>
      <c r="B806" s="28" t="str">
        <f>IF(Items!$B805="","",Items!$B805)</f>
        <v>Palmolive Classic 350ml</v>
      </c>
      <c r="C806" s="32">
        <f>IF($B806="","",Items!$G805+SUMIFS(PurQty,PurItem,$B806,PurDate,"&lt;="&amp;$D$2)-SUMIFS(SalQty,SalItem,$B806,SalDate,"&lt;="&amp;$D$2)-SUMIFS(WoQty,WoItem,$B806,WoDate,"&lt;="&amp;$D$2)+SUMIFS(AdjQty,AdjItem,$B806,AdjDate,"&lt;="&amp;$D$2)+SUMIFS(LinVarQty,LinItem,$B806,LinPosted,"YES",LinDate,"&lt;="&amp;$D$2,LinID,"&lt;&gt;"&amp;$B$2))</f>
        <v>0</v>
      </c>
      <c r="D806" s="84">
        <v>0</v>
      </c>
      <c r="E806" s="32">
        <f t="shared" si="24"/>
        <v>0</v>
      </c>
      <c r="F806" s="33">
        <f>IF($B806="","",Items!$I805)</f>
        <v>16.305</v>
      </c>
      <c r="G806" s="33">
        <f t="shared" si="25"/>
        <v>0</v>
      </c>
      <c r="H806" s="85"/>
    </row>
    <row r="807" spans="1:8" hidden="1" x14ac:dyDescent="0.25">
      <c r="A807" s="28" t="str">
        <f>IF(Items!$B806="","",Items!$A806)</f>
        <v>6009695585223</v>
      </c>
      <c r="B807" s="28" t="str">
        <f>IF(Items!$B806="","",Items!$B806)</f>
        <v>Panado</v>
      </c>
      <c r="C807" s="32">
        <f>IF($B807="","",Items!$G806+SUMIFS(PurQty,PurItem,$B807,PurDate,"&lt;="&amp;$D$2)-SUMIFS(SalQty,SalItem,$B807,SalDate,"&lt;="&amp;$D$2)-SUMIFS(WoQty,WoItem,$B807,WoDate,"&lt;="&amp;$D$2)+SUMIFS(AdjQty,AdjItem,$B807,AdjDate,"&lt;="&amp;$D$2)+SUMIFS(LinVarQty,LinItem,$B807,LinPosted,"YES",LinDate,"&lt;="&amp;$D$2,LinID,"&lt;&gt;"&amp;$B$2))</f>
        <v>0</v>
      </c>
      <c r="D807" s="84">
        <v>0</v>
      </c>
      <c r="E807" s="32">
        <f t="shared" si="24"/>
        <v>0</v>
      </c>
      <c r="F807" s="33">
        <f>IF($B807="","",Items!$I806)</f>
        <v>3.75</v>
      </c>
      <c r="G807" s="33">
        <f t="shared" si="25"/>
        <v>0</v>
      </c>
      <c r="H807" s="85"/>
    </row>
    <row r="808" spans="1:8" hidden="1" x14ac:dyDescent="0.25">
      <c r="A808" s="28" t="str">
        <f>IF(Items!$B807="","",Items!$A807)</f>
        <v>6009803563020</v>
      </c>
      <c r="B808" s="28" t="str">
        <f>IF(Items!$B807="","",Items!$B807)</f>
        <v>Papyrus Platic Cover</v>
      </c>
      <c r="C808" s="32">
        <f>IF($B808="","",Items!$G807+SUMIFS(PurQty,PurItem,$B808,PurDate,"&lt;="&amp;$D$2)-SUMIFS(SalQty,SalItem,$B808,SalDate,"&lt;="&amp;$D$2)-SUMIFS(WoQty,WoItem,$B808,WoDate,"&lt;="&amp;$D$2)+SUMIFS(AdjQty,AdjItem,$B808,AdjDate,"&lt;="&amp;$D$2)+SUMIFS(LinVarQty,LinItem,$B808,LinPosted,"YES",LinDate,"&lt;="&amp;$D$2,LinID,"&lt;&gt;"&amp;$B$2))</f>
        <v>0</v>
      </c>
      <c r="D808" s="84">
        <v>0</v>
      </c>
      <c r="E808" s="32">
        <f t="shared" si="24"/>
        <v>0</v>
      </c>
      <c r="F808" s="33">
        <f>IF($B808="","",Items!$I807)</f>
        <v>1.1399999999999999</v>
      </c>
      <c r="G808" s="33">
        <f t="shared" si="25"/>
        <v>0</v>
      </c>
      <c r="H808" s="85"/>
    </row>
    <row r="809" spans="1:8" hidden="1" x14ac:dyDescent="0.25">
      <c r="A809" s="28" t="str">
        <f>IF(Items!$B808="","",Items!$A808)</f>
        <v>6007421002198</v>
      </c>
      <c r="B809" s="28" t="str">
        <f>IF(Items!$B808="","",Items!$B808)</f>
        <v>Parlenta Maize Meal 5kg</v>
      </c>
      <c r="C809" s="32">
        <f>IF($B809="","",Items!$G808+SUMIFS(PurQty,PurItem,$B809,PurDate,"&lt;="&amp;$D$2)-SUMIFS(SalQty,SalItem,$B809,SalDate,"&lt;="&amp;$D$2)-SUMIFS(WoQty,WoItem,$B809,WoDate,"&lt;="&amp;$D$2)+SUMIFS(AdjQty,AdjItem,$B809,AdjDate,"&lt;="&amp;$D$2)+SUMIFS(LinVarQty,LinItem,$B809,LinPosted,"YES",LinDate,"&lt;="&amp;$D$2,LinID,"&lt;&gt;"&amp;$B$2))</f>
        <v>0</v>
      </c>
      <c r="D809" s="84">
        <v>0</v>
      </c>
      <c r="E809" s="32">
        <f t="shared" si="24"/>
        <v>0</v>
      </c>
      <c r="F809" s="33">
        <f>IF($B809="","",Items!$I808)</f>
        <v>52.5</v>
      </c>
      <c r="G809" s="33">
        <f t="shared" si="25"/>
        <v>0</v>
      </c>
      <c r="H809" s="85"/>
    </row>
    <row r="810" spans="1:8" hidden="1" x14ac:dyDescent="0.25">
      <c r="A810" s="28" t="str">
        <f>IF(Items!$B809="","",Items!$A809)</f>
        <v>60059641</v>
      </c>
      <c r="B810" s="28" t="str">
        <f>IF(Items!$B809="","",Items!$B809)</f>
        <v>Pascal Easter Mellow</v>
      </c>
      <c r="C810" s="32">
        <f>IF($B810="","",Items!$G809+SUMIFS(PurQty,PurItem,$B810,PurDate,"&lt;="&amp;$D$2)-SUMIFS(SalQty,SalItem,$B810,SalDate,"&lt;="&amp;$D$2)-SUMIFS(WoQty,WoItem,$B810,WoDate,"&lt;="&amp;$D$2)+SUMIFS(AdjQty,AdjItem,$B810,AdjDate,"&lt;="&amp;$D$2)+SUMIFS(LinVarQty,LinItem,$B810,LinPosted,"YES",LinDate,"&lt;="&amp;$D$2,LinID,"&lt;&gt;"&amp;$B$2))</f>
        <v>0</v>
      </c>
      <c r="D810" s="84">
        <v>0</v>
      </c>
      <c r="E810" s="32">
        <f t="shared" si="24"/>
        <v>0</v>
      </c>
      <c r="F810" s="33">
        <f>IF($B810="","",Items!$I809)</f>
        <v>6.4950000000000001</v>
      </c>
      <c r="G810" s="33">
        <f t="shared" si="25"/>
        <v>0</v>
      </c>
      <c r="H810" s="85"/>
    </row>
    <row r="811" spans="1:8" hidden="1" x14ac:dyDescent="0.25">
      <c r="A811" s="28" t="str">
        <f>IF(Items!$B810="","",Items!$A810)</f>
        <v>60096791</v>
      </c>
      <c r="B811" s="28" t="str">
        <f>IF(Items!$B810="","",Items!$B810)</f>
        <v>Pascal Mini Choc</v>
      </c>
      <c r="C811" s="32">
        <f>IF($B811="","",Items!$G810+SUMIFS(PurQty,PurItem,$B811,PurDate,"&lt;="&amp;$D$2)-SUMIFS(SalQty,SalItem,$B811,SalDate,"&lt;="&amp;$D$2)-SUMIFS(WoQty,WoItem,$B811,WoDate,"&lt;="&amp;$D$2)+SUMIFS(AdjQty,AdjItem,$B811,AdjDate,"&lt;="&amp;$D$2)+SUMIFS(LinVarQty,LinItem,$B811,LinPosted,"YES",LinDate,"&lt;="&amp;$D$2,LinID,"&lt;&gt;"&amp;$B$2))</f>
        <v>0</v>
      </c>
      <c r="D811" s="84">
        <v>0</v>
      </c>
      <c r="E811" s="32">
        <f t="shared" si="24"/>
        <v>0</v>
      </c>
      <c r="F811" s="33">
        <f>IF($B811="","",Items!$I810)</f>
        <v>3.2625000000000002</v>
      </c>
      <c r="G811" s="33">
        <f t="shared" si="25"/>
        <v>0</v>
      </c>
      <c r="H811" s="85"/>
    </row>
    <row r="812" spans="1:8" hidden="1" x14ac:dyDescent="0.25">
      <c r="A812" s="28" t="str">
        <f>IF(Items!$B811="","",Items!$A811)</f>
        <v>6005964002927</v>
      </c>
      <c r="B812" s="28" t="str">
        <f>IF(Items!$B811="","",Items!$B811)</f>
        <v>Pascal Snack</v>
      </c>
      <c r="C812" s="32">
        <f>IF($B812="","",Items!$G811+SUMIFS(PurQty,PurItem,$B812,PurDate,"&lt;="&amp;$D$2)-SUMIFS(SalQty,SalItem,$B812,SalDate,"&lt;="&amp;$D$2)-SUMIFS(WoQty,WoItem,$B812,WoDate,"&lt;="&amp;$D$2)+SUMIFS(AdjQty,AdjItem,$B812,AdjDate,"&lt;="&amp;$D$2)+SUMIFS(LinVarQty,LinItem,$B812,LinPosted,"YES",LinDate,"&lt;="&amp;$D$2,LinID,"&lt;&gt;"&amp;$B$2))</f>
        <v>0</v>
      </c>
      <c r="D812" s="84">
        <v>0</v>
      </c>
      <c r="E812" s="32">
        <f t="shared" si="24"/>
        <v>0</v>
      </c>
      <c r="F812" s="33">
        <f>IF($B812="","",Items!$I811)</f>
        <v>6.5250000000000004</v>
      </c>
      <c r="G812" s="33">
        <f t="shared" si="25"/>
        <v>0</v>
      </c>
      <c r="H812" s="85"/>
    </row>
    <row r="813" spans="1:8" hidden="1" x14ac:dyDescent="0.25">
      <c r="A813" s="28" t="str">
        <f>IF(Items!$B812="","",Items!$A812)</f>
        <v>6005964100746</v>
      </c>
      <c r="B813" s="28" t="str">
        <f>IF(Items!$B812="","",Items!$B812)</f>
        <v>Pascall Choc Mallow</v>
      </c>
      <c r="C813" s="32">
        <f>IF($B813="","",Items!$G812+SUMIFS(PurQty,PurItem,$B813,PurDate,"&lt;="&amp;$D$2)-SUMIFS(SalQty,SalItem,$B813,SalDate,"&lt;="&amp;$D$2)-SUMIFS(WoQty,WoItem,$B813,WoDate,"&lt;="&amp;$D$2)+SUMIFS(AdjQty,AdjItem,$B813,AdjDate,"&lt;="&amp;$D$2)+SUMIFS(LinVarQty,LinItem,$B813,LinPosted,"YES",LinDate,"&lt;="&amp;$D$2,LinID,"&lt;&gt;"&amp;$B$2))</f>
        <v>0</v>
      </c>
      <c r="D813" s="84">
        <v>0</v>
      </c>
      <c r="E813" s="32">
        <f t="shared" si="24"/>
        <v>0</v>
      </c>
      <c r="F813" s="33">
        <f>IF($B813="","",Items!$I812)</f>
        <v>6.5250000000000004</v>
      </c>
      <c r="G813" s="33">
        <f t="shared" si="25"/>
        <v>0</v>
      </c>
      <c r="H813" s="85"/>
    </row>
    <row r="814" spans="1:8" hidden="1" x14ac:dyDescent="0.25">
      <c r="A814" s="28" t="str">
        <f>IF(Items!$B813="","",Items!$A813)</f>
        <v>60096784</v>
      </c>
      <c r="B814" s="28" t="str">
        <f>IF(Items!$B813="","",Items!$B813)</f>
        <v>Pascall Freddo</v>
      </c>
      <c r="C814" s="32">
        <f>IF($B814="","",Items!$G813+SUMIFS(PurQty,PurItem,$B814,PurDate,"&lt;="&amp;$D$2)-SUMIFS(SalQty,SalItem,$B814,SalDate,"&lt;="&amp;$D$2)-SUMIFS(WoQty,WoItem,$B814,WoDate,"&lt;="&amp;$D$2)+SUMIFS(AdjQty,AdjItem,$B814,AdjDate,"&lt;="&amp;$D$2)+SUMIFS(LinVarQty,LinItem,$B814,LinPosted,"YES",LinDate,"&lt;="&amp;$D$2,LinID,"&lt;&gt;"&amp;$B$2))</f>
        <v>0</v>
      </c>
      <c r="D814" s="84">
        <v>0</v>
      </c>
      <c r="E814" s="32">
        <f t="shared" si="24"/>
        <v>0</v>
      </c>
      <c r="F814" s="33">
        <f>IF($B814="","",Items!$I813)</f>
        <v>3.915</v>
      </c>
      <c r="G814" s="33">
        <f t="shared" si="25"/>
        <v>0</v>
      </c>
      <c r="H814" s="85"/>
    </row>
    <row r="815" spans="1:8" hidden="1" x14ac:dyDescent="0.25">
      <c r="A815" s="28" t="str">
        <f>IF(Items!$B814="","",Items!$A814)</f>
        <v>6005964100869</v>
      </c>
      <c r="B815" s="28" t="str">
        <f>IF(Items!$B814="","",Items!$B814)</f>
        <v>Pascall Milk Choc 75g</v>
      </c>
      <c r="C815" s="32">
        <f>IF($B815="","",Items!$G814+SUMIFS(PurQty,PurItem,$B815,PurDate,"&lt;="&amp;$D$2)-SUMIFS(SalQty,SalItem,$B815,SalDate,"&lt;="&amp;$D$2)-SUMIFS(WoQty,WoItem,$B815,WoDate,"&lt;="&amp;$D$2)+SUMIFS(AdjQty,AdjItem,$B815,AdjDate,"&lt;="&amp;$D$2)+SUMIFS(LinVarQty,LinItem,$B815,LinPosted,"YES",LinDate,"&lt;="&amp;$D$2,LinID,"&lt;&gt;"&amp;$B$2))</f>
        <v>0</v>
      </c>
      <c r="D815" s="84">
        <v>0</v>
      </c>
      <c r="E815" s="32">
        <f t="shared" si="24"/>
        <v>0</v>
      </c>
      <c r="F815" s="33">
        <f>IF($B815="","",Items!$I814)</f>
        <v>16.305</v>
      </c>
      <c r="G815" s="33">
        <f t="shared" si="25"/>
        <v>0</v>
      </c>
      <c r="H815" s="85"/>
    </row>
    <row r="816" spans="1:8" x14ac:dyDescent="0.25">
      <c r="A816" s="28" t="str">
        <f>IF(Items!$B815="","",Items!$A815)</f>
        <v>6005964002910</v>
      </c>
      <c r="B816" s="28" t="str">
        <f>IF(Items!$B815="","",Items!$B815)</f>
        <v>Pascall Milk Choc Small</v>
      </c>
      <c r="C816" s="32">
        <f>IF($B816="","",Items!$G815+SUMIFS(PurQty,PurItem,$B816,PurDate,"&lt;="&amp;$D$2)-SUMIFS(SalQty,SalItem,$B816,SalDate,"&lt;="&amp;$D$2)-SUMIFS(WoQty,WoItem,$B816,WoDate,"&lt;="&amp;$D$2)+SUMIFS(AdjQty,AdjItem,$B816,AdjDate,"&lt;="&amp;$D$2)+SUMIFS(LinVarQty,LinItem,$B816,LinPosted,"YES",LinDate,"&lt;="&amp;$D$2,LinID,"&lt;&gt;"&amp;$B$2))</f>
        <v>53</v>
      </c>
      <c r="D816" s="84">
        <v>114</v>
      </c>
      <c r="E816" s="32">
        <f t="shared" si="24"/>
        <v>61</v>
      </c>
      <c r="F816" s="33">
        <f>IF($B816="","",Items!$I815)</f>
        <v>6.5250000000000004</v>
      </c>
      <c r="G816" s="33">
        <f t="shared" si="25"/>
        <v>398.02500000000003</v>
      </c>
      <c r="H816" s="85"/>
    </row>
    <row r="817" spans="1:8" x14ac:dyDescent="0.25">
      <c r="A817" s="28" t="str">
        <f>IF(Items!$B816="","",Items!$A816)</f>
        <v>6005964002903</v>
      </c>
      <c r="B817" s="28" t="str">
        <f>IF(Items!$B816="","",Items!$B816)</f>
        <v>Pascall Mint  Choc Small</v>
      </c>
      <c r="C817" s="32">
        <f>IF($B817="","",Items!$G816+SUMIFS(PurQty,PurItem,$B817,PurDate,"&lt;="&amp;$D$2)-SUMIFS(SalQty,SalItem,$B817,SalDate,"&lt;="&amp;$D$2)-SUMIFS(WoQty,WoItem,$B817,WoDate,"&lt;="&amp;$D$2)+SUMIFS(AdjQty,AdjItem,$B817,AdjDate,"&lt;="&amp;$D$2)+SUMIFS(LinVarQty,LinItem,$B817,LinPosted,"YES",LinDate,"&lt;="&amp;$D$2,LinID,"&lt;&gt;"&amp;$B$2))</f>
        <v>39</v>
      </c>
      <c r="D817" s="84">
        <v>61</v>
      </c>
      <c r="E817" s="32">
        <f t="shared" si="24"/>
        <v>22</v>
      </c>
      <c r="F817" s="33">
        <f>IF($B817="","",Items!$I816)</f>
        <v>6.5250000000000004</v>
      </c>
      <c r="G817" s="33">
        <f t="shared" si="25"/>
        <v>143.55000000000001</v>
      </c>
      <c r="H817" s="85"/>
    </row>
    <row r="818" spans="1:8" hidden="1" x14ac:dyDescent="0.25">
      <c r="A818" s="28" t="str">
        <f>IF(Items!$B817="","",Items!$A817)</f>
        <v>6005964100876</v>
      </c>
      <c r="B818" s="28" t="str">
        <f>IF(Items!$B817="","",Items!$B817)</f>
        <v>Pascall Mint Choc 75g</v>
      </c>
      <c r="C818" s="32">
        <f>IF($B818="","",Items!$G817+SUMIFS(PurQty,PurItem,$B818,PurDate,"&lt;="&amp;$D$2)-SUMIFS(SalQty,SalItem,$B818,SalDate,"&lt;="&amp;$D$2)-SUMIFS(WoQty,WoItem,$B818,WoDate,"&lt;="&amp;$D$2)+SUMIFS(AdjQty,AdjItem,$B818,AdjDate,"&lt;="&amp;$D$2)+SUMIFS(LinVarQty,LinItem,$B818,LinPosted,"YES",LinDate,"&lt;="&amp;$D$2,LinID,"&lt;&gt;"&amp;$B$2))</f>
        <v>0</v>
      </c>
      <c r="D818" s="84">
        <v>0</v>
      </c>
      <c r="E818" s="32">
        <f t="shared" si="24"/>
        <v>0</v>
      </c>
      <c r="F818" s="33">
        <f>IF($B818="","",Items!$I817)</f>
        <v>16.305</v>
      </c>
      <c r="G818" s="33">
        <f t="shared" si="25"/>
        <v>0</v>
      </c>
      <c r="H818" s="85"/>
    </row>
    <row r="819" spans="1:8" hidden="1" x14ac:dyDescent="0.25">
      <c r="A819" s="28" t="str">
        <f>IF(Items!$B818="","",Items!$A818)</f>
        <v>6005964002859</v>
      </c>
      <c r="B819" s="28" t="str">
        <f>IF(Items!$B818="","",Items!$B818)</f>
        <v>Pascall Nutlog Small</v>
      </c>
      <c r="C819" s="32">
        <f>IF($B819="","",Items!$G818+SUMIFS(PurQty,PurItem,$B819,PurDate,"&lt;="&amp;$D$2)-SUMIFS(SalQty,SalItem,$B819,SalDate,"&lt;="&amp;$D$2)-SUMIFS(WoQty,WoItem,$B819,WoDate,"&lt;="&amp;$D$2)+SUMIFS(AdjQty,AdjItem,$B819,AdjDate,"&lt;="&amp;$D$2)+SUMIFS(LinVarQty,LinItem,$B819,LinPosted,"YES",LinDate,"&lt;="&amp;$D$2,LinID,"&lt;&gt;"&amp;$B$2))</f>
        <v>0</v>
      </c>
      <c r="D819" s="84">
        <v>0</v>
      </c>
      <c r="E819" s="32">
        <f t="shared" si="24"/>
        <v>0</v>
      </c>
      <c r="F819" s="33">
        <f>IF($B819="","",Items!$I818)</f>
        <v>6.5250000000000004</v>
      </c>
      <c r="G819" s="33">
        <f t="shared" si="25"/>
        <v>0</v>
      </c>
      <c r="H819" s="85"/>
    </row>
    <row r="820" spans="1:8" hidden="1" x14ac:dyDescent="0.25">
      <c r="A820" s="28" t="str">
        <f>IF(Items!$B819="","",Items!$A819)</f>
        <v>600945318790</v>
      </c>
      <c r="B820" s="28" t="str">
        <f>IF(Items!$B819="","",Items!$B819)</f>
        <v>Pearl Pink Soap 300g</v>
      </c>
      <c r="C820" s="32">
        <f>IF($B820="","",Items!$G819+SUMIFS(PurQty,PurItem,$B820,PurDate,"&lt;="&amp;$D$2)-SUMIFS(SalQty,SalItem,$B820,SalDate,"&lt;="&amp;$D$2)-SUMIFS(WoQty,WoItem,$B820,WoDate,"&lt;="&amp;$D$2)+SUMIFS(AdjQty,AdjItem,$B820,AdjDate,"&lt;="&amp;$D$2)+SUMIFS(LinVarQty,LinItem,$B820,LinPosted,"YES",LinDate,"&lt;="&amp;$D$2,LinID,"&lt;&gt;"&amp;$B$2))</f>
        <v>0</v>
      </c>
      <c r="D820" s="84">
        <v>0</v>
      </c>
      <c r="E820" s="32">
        <f t="shared" si="24"/>
        <v>0</v>
      </c>
      <c r="F820" s="33">
        <f>IF($B820="","",Items!$I819)</f>
        <v>9.7799999999999994</v>
      </c>
      <c r="G820" s="33">
        <f t="shared" si="25"/>
        <v>0</v>
      </c>
      <c r="H820" s="85"/>
    </row>
    <row r="821" spans="1:8" hidden="1" x14ac:dyDescent="0.25">
      <c r="A821" s="28" t="str">
        <f>IF(Items!$B820="","",Items!$A820)</f>
        <v>6001645318561</v>
      </c>
      <c r="B821" s="28" t="str">
        <f>IF(Items!$B820="","",Items!$B820)</f>
        <v>Pearl Pink Soap 300g (2)</v>
      </c>
      <c r="C821" s="32">
        <f>IF($B821="","",Items!$G820+SUMIFS(PurQty,PurItem,$B821,PurDate,"&lt;="&amp;$D$2)-SUMIFS(SalQty,SalItem,$B821,SalDate,"&lt;="&amp;$D$2)-SUMIFS(WoQty,WoItem,$B821,WoDate,"&lt;="&amp;$D$2)+SUMIFS(AdjQty,AdjItem,$B821,AdjDate,"&lt;="&amp;$D$2)+SUMIFS(LinVarQty,LinItem,$B821,LinPosted,"YES",LinDate,"&lt;="&amp;$D$2,LinID,"&lt;&gt;"&amp;$B$2))</f>
        <v>0</v>
      </c>
      <c r="D821" s="84">
        <v>0</v>
      </c>
      <c r="E821" s="32">
        <f t="shared" si="24"/>
        <v>0</v>
      </c>
      <c r="F821" s="33">
        <f>IF($B821="","",Items!$I820)</f>
        <v>9.7799999999999994</v>
      </c>
      <c r="G821" s="33">
        <f t="shared" si="25"/>
        <v>0</v>
      </c>
      <c r="H821" s="85"/>
    </row>
    <row r="822" spans="1:8" hidden="1" x14ac:dyDescent="0.25">
      <c r="A822" s="28" t="str">
        <f>IF(Items!$B821="","",Items!$A821)</f>
        <v>6001645318813</v>
      </c>
      <c r="B822" s="28" t="str">
        <f>IF(Items!$B821="","",Items!$B821)</f>
        <v>Pearl White Soap 300g</v>
      </c>
      <c r="C822" s="32">
        <f>IF($B822="","",Items!$G821+SUMIFS(PurQty,PurItem,$B822,PurDate,"&lt;="&amp;$D$2)-SUMIFS(SalQty,SalItem,$B822,SalDate,"&lt;="&amp;$D$2)-SUMIFS(WoQty,WoItem,$B822,WoDate,"&lt;="&amp;$D$2)+SUMIFS(AdjQty,AdjItem,$B822,AdjDate,"&lt;="&amp;$D$2)+SUMIFS(LinVarQty,LinItem,$B822,LinPosted,"YES",LinDate,"&lt;="&amp;$D$2,LinID,"&lt;&gt;"&amp;$B$2))</f>
        <v>0</v>
      </c>
      <c r="D822" s="84">
        <v>0</v>
      </c>
      <c r="E822" s="32">
        <f t="shared" si="24"/>
        <v>0</v>
      </c>
      <c r="F822" s="33">
        <f>IF($B822="","",Items!$I821)</f>
        <v>9.7799999999999994</v>
      </c>
      <c r="G822" s="33">
        <f t="shared" si="25"/>
        <v>0</v>
      </c>
      <c r="H822" s="85"/>
    </row>
    <row r="823" spans="1:8" x14ac:dyDescent="0.25">
      <c r="A823" s="28" t="str">
        <f>IF(Items!$B822="","",Items!$A822)</f>
        <v>6001645318790</v>
      </c>
      <c r="B823" s="28" t="str">
        <f>IF(Items!$B822="","",Items!$B822)</f>
        <v>Pearl Yellow Soap 300g</v>
      </c>
      <c r="C823" s="32">
        <f>IF($B823="","",Items!$G822+SUMIFS(PurQty,PurItem,$B823,PurDate,"&lt;="&amp;$D$2)-SUMIFS(SalQty,SalItem,$B823,SalDate,"&lt;="&amp;$D$2)-SUMIFS(WoQty,WoItem,$B823,WoDate,"&lt;="&amp;$D$2)+SUMIFS(AdjQty,AdjItem,$B823,AdjDate,"&lt;="&amp;$D$2)+SUMIFS(LinVarQty,LinItem,$B823,LinPosted,"YES",LinDate,"&lt;="&amp;$D$2,LinID,"&lt;&gt;"&amp;$B$2))</f>
        <v>3</v>
      </c>
      <c r="D823" s="84">
        <v>5</v>
      </c>
      <c r="E823" s="32">
        <f t="shared" si="24"/>
        <v>2</v>
      </c>
      <c r="F823" s="33">
        <f>IF($B823="","",Items!$I822)</f>
        <v>9.7799999999999994</v>
      </c>
      <c r="G823" s="33">
        <f t="shared" si="25"/>
        <v>19.559999999999999</v>
      </c>
      <c r="H823" s="85"/>
    </row>
    <row r="824" spans="1:8" hidden="1" x14ac:dyDescent="0.25">
      <c r="A824" s="28" t="str">
        <f>IF(Items!$B823="","",Items!$A823)</f>
        <v>6009880793082</v>
      </c>
      <c r="B824" s="28" t="str">
        <f>IF(Items!$B823="","",Items!$B823)</f>
        <v>Pepsi 1 Ltre</v>
      </c>
      <c r="C824" s="32">
        <f>IF($B824="","",Items!$G823+SUMIFS(PurQty,PurItem,$B824,PurDate,"&lt;="&amp;$D$2)-SUMIFS(SalQty,SalItem,$B824,SalDate,"&lt;="&amp;$D$2)-SUMIFS(WoQty,WoItem,$B824,WoDate,"&lt;="&amp;$D$2)+SUMIFS(AdjQty,AdjItem,$B824,AdjDate,"&lt;="&amp;$D$2)+SUMIFS(LinVarQty,LinItem,$B824,LinPosted,"YES",LinDate,"&lt;="&amp;$D$2,LinID,"&lt;&gt;"&amp;$B$2))</f>
        <v>0</v>
      </c>
      <c r="D824" s="84">
        <v>0</v>
      </c>
      <c r="E824" s="32">
        <f t="shared" si="24"/>
        <v>0</v>
      </c>
      <c r="F824" s="33">
        <f>IF($B824="","",Items!$I823)</f>
        <v>13.0425</v>
      </c>
      <c r="G824" s="33">
        <f t="shared" si="25"/>
        <v>0</v>
      </c>
      <c r="H824" s="85"/>
    </row>
    <row r="825" spans="1:8" hidden="1" x14ac:dyDescent="0.25">
      <c r="A825" s="28" t="str">
        <f>IF(Items!$B824="","",Items!$A824)</f>
        <v>6009880793167</v>
      </c>
      <c r="B825" s="28" t="str">
        <f>IF(Items!$B824="","",Items!$B824)</f>
        <v>Pepsi 2L</v>
      </c>
      <c r="C825" s="32">
        <f>IF($B825="","",Items!$G824+SUMIFS(PurQty,PurItem,$B825,PurDate,"&lt;="&amp;$D$2)-SUMIFS(SalQty,SalItem,$B825,SalDate,"&lt;="&amp;$D$2)-SUMIFS(WoQty,WoItem,$B825,WoDate,"&lt;="&amp;$D$2)+SUMIFS(AdjQty,AdjItem,$B825,AdjDate,"&lt;="&amp;$D$2)+SUMIFS(LinVarQty,LinItem,$B825,LinPosted,"YES",LinDate,"&lt;="&amp;$D$2,LinID,"&lt;&gt;"&amp;$B$2))</f>
        <v>0</v>
      </c>
      <c r="D825" s="84">
        <v>0</v>
      </c>
      <c r="E825" s="32">
        <f t="shared" si="24"/>
        <v>0</v>
      </c>
      <c r="F825" s="33">
        <f>IF($B825="","",Items!$I824)</f>
        <v>16.305</v>
      </c>
      <c r="G825" s="33">
        <f t="shared" si="25"/>
        <v>0</v>
      </c>
      <c r="H825" s="85"/>
    </row>
    <row r="826" spans="1:8" hidden="1" x14ac:dyDescent="0.25">
      <c r="A826" s="28" t="str">
        <f>IF(Items!$B825="","",Items!$A825)</f>
        <v>6009880793648</v>
      </c>
      <c r="B826" s="28" t="str">
        <f>IF(Items!$B825="","",Items!$B825)</f>
        <v>Pepsi 330ml</v>
      </c>
      <c r="C826" s="32">
        <f>IF($B826="","",Items!$G825+SUMIFS(PurQty,PurItem,$B826,PurDate,"&lt;="&amp;$D$2)-SUMIFS(SalQty,SalItem,$B826,SalDate,"&lt;="&amp;$D$2)-SUMIFS(WoQty,WoItem,$B826,WoDate,"&lt;="&amp;$D$2)+SUMIFS(AdjQty,AdjItem,$B826,AdjDate,"&lt;="&amp;$D$2)+SUMIFS(LinVarQty,LinItem,$B826,LinPosted,"YES",LinDate,"&lt;="&amp;$D$2,LinID,"&lt;&gt;"&amp;$B$2))</f>
        <v>0</v>
      </c>
      <c r="D826" s="84">
        <v>0</v>
      </c>
      <c r="E826" s="32">
        <f t="shared" si="24"/>
        <v>0</v>
      </c>
      <c r="F826" s="33">
        <f>IF($B826="","",Items!$I825)</f>
        <v>5.22</v>
      </c>
      <c r="G826" s="33">
        <f t="shared" si="25"/>
        <v>0</v>
      </c>
      <c r="H826" s="85"/>
    </row>
    <row r="827" spans="1:8" x14ac:dyDescent="0.25">
      <c r="A827" s="28" t="str">
        <f>IF(Items!$B826="","",Items!$A826)</f>
        <v>600988856104</v>
      </c>
      <c r="B827" s="28" t="str">
        <f>IF(Items!$B826="","",Items!$B826)</f>
        <v>Pepsi 500ml</v>
      </c>
      <c r="C827" s="32">
        <f>IF($B827="","",Items!$G826+SUMIFS(PurQty,PurItem,$B827,PurDate,"&lt;="&amp;$D$2)-SUMIFS(SalQty,SalItem,$B827,SalDate,"&lt;="&amp;$D$2)-SUMIFS(WoQty,WoItem,$B827,WoDate,"&lt;="&amp;$D$2)+SUMIFS(AdjQty,AdjItem,$B827,AdjDate,"&lt;="&amp;$D$2)+SUMIFS(LinVarQty,LinItem,$B827,LinPosted,"YES",LinDate,"&lt;="&amp;$D$2,LinID,"&lt;&gt;"&amp;$B$2))</f>
        <v>23</v>
      </c>
      <c r="D827" s="84">
        <v>0</v>
      </c>
      <c r="E827" s="32">
        <f t="shared" si="24"/>
        <v>-23</v>
      </c>
      <c r="F827" s="33">
        <f>IF($B827="","",Items!$I826)</f>
        <v>6.5250000000000004</v>
      </c>
      <c r="G827" s="33">
        <f t="shared" si="25"/>
        <v>-150.07500000000002</v>
      </c>
      <c r="H827" s="85"/>
    </row>
    <row r="828" spans="1:8" hidden="1" x14ac:dyDescent="0.25">
      <c r="A828" s="28" t="str">
        <f>IF(Items!$B827="","",Items!$A827)</f>
        <v>6009880793242</v>
      </c>
      <c r="B828" s="28" t="str">
        <f>IF(Items!$B827="","",Items!$B827)</f>
        <v>PEPSI CAN  330ML</v>
      </c>
      <c r="C828" s="32">
        <f>IF($B828="","",Items!$G827+SUMIFS(PurQty,PurItem,$B828,PurDate,"&lt;="&amp;$D$2)-SUMIFS(SalQty,SalItem,$B828,SalDate,"&lt;="&amp;$D$2)-SUMIFS(WoQty,WoItem,$B828,WoDate,"&lt;="&amp;$D$2)+SUMIFS(AdjQty,AdjItem,$B828,AdjDate,"&lt;="&amp;$D$2)+SUMIFS(LinVarQty,LinItem,$B828,LinPosted,"YES",LinDate,"&lt;="&amp;$D$2,LinID,"&lt;&gt;"&amp;$B$2))</f>
        <v>0</v>
      </c>
      <c r="D828" s="84">
        <v>0</v>
      </c>
      <c r="E828" s="32">
        <f t="shared" si="24"/>
        <v>0</v>
      </c>
      <c r="F828" s="33">
        <f>IF($B828="","",Items!$I827)</f>
        <v>6.5250000000000004</v>
      </c>
      <c r="G828" s="33">
        <f t="shared" si="25"/>
        <v>0</v>
      </c>
      <c r="H828" s="85"/>
    </row>
    <row r="829" spans="1:8" hidden="1" x14ac:dyDescent="0.25">
      <c r="A829" s="28" t="str">
        <f>IF(Items!$B828="","",Items!$A828)</f>
        <v>6009888701027</v>
      </c>
      <c r="B829" s="28" t="str">
        <f>IF(Items!$B828="","",Items!$B828)</f>
        <v>Pepsi Zero 500ml</v>
      </c>
      <c r="C829" s="32">
        <f>IF($B829="","",Items!$G828+SUMIFS(PurQty,PurItem,$B829,PurDate,"&lt;="&amp;$D$2)-SUMIFS(SalQty,SalItem,$B829,SalDate,"&lt;="&amp;$D$2)-SUMIFS(WoQty,WoItem,$B829,WoDate,"&lt;="&amp;$D$2)+SUMIFS(AdjQty,AdjItem,$B829,AdjDate,"&lt;="&amp;$D$2)+SUMIFS(LinVarQty,LinItem,$B829,LinPosted,"YES",LinDate,"&lt;="&amp;$D$2,LinID,"&lt;&gt;"&amp;$B$2))</f>
        <v>0</v>
      </c>
      <c r="D829" s="84">
        <v>0</v>
      </c>
      <c r="E829" s="32">
        <f t="shared" si="24"/>
        <v>0</v>
      </c>
      <c r="F829" s="33">
        <f>IF($B829="","",Items!$I828)</f>
        <v>6.5250000000000004</v>
      </c>
      <c r="G829" s="33">
        <f t="shared" si="25"/>
        <v>0</v>
      </c>
      <c r="H829" s="85"/>
    </row>
    <row r="830" spans="1:8" hidden="1" x14ac:dyDescent="0.25">
      <c r="A830" s="28" t="str">
        <f>IF(Items!$B829="","",Items!$A829)</f>
        <v>6006117005055</v>
      </c>
      <c r="B830" s="28" t="str">
        <f>IF(Items!$B829="","",Items!$B829)</f>
        <v>Peri Peri Chic Pie</v>
      </c>
      <c r="C830" s="32">
        <f>IF($B830="","",Items!$G829+SUMIFS(PurQty,PurItem,$B830,PurDate,"&lt;="&amp;$D$2)-SUMIFS(SalQty,SalItem,$B830,SalDate,"&lt;="&amp;$D$2)-SUMIFS(WoQty,WoItem,$B830,WoDate,"&lt;="&amp;$D$2)+SUMIFS(AdjQty,AdjItem,$B830,AdjDate,"&lt;="&amp;$D$2)+SUMIFS(LinVarQty,LinItem,$B830,LinPosted,"YES",LinDate,"&lt;="&amp;$D$2,LinID,"&lt;&gt;"&amp;$B$2))</f>
        <v>0</v>
      </c>
      <c r="D830" s="84">
        <v>0</v>
      </c>
      <c r="E830" s="32">
        <f t="shared" si="24"/>
        <v>0</v>
      </c>
      <c r="F830" s="33">
        <f>IF($B830="","",Items!$I829)</f>
        <v>9.7799999999999994</v>
      </c>
      <c r="G830" s="33">
        <f t="shared" si="25"/>
        <v>0</v>
      </c>
      <c r="H830" s="85"/>
    </row>
    <row r="831" spans="1:8" hidden="1" x14ac:dyDescent="0.25">
      <c r="A831" s="28" t="str">
        <f>IF(Items!$B830="","",Items!$A830)</f>
        <v>6005572002401</v>
      </c>
      <c r="B831" s="28" t="str">
        <f>IF(Items!$B830="","",Items!$B830)</f>
        <v>Pfuko Banana 500ml</v>
      </c>
      <c r="C831" s="32">
        <f>IF($B831="","",Items!$G830+SUMIFS(PurQty,PurItem,$B831,PurDate,"&lt;="&amp;$D$2)-SUMIFS(SalQty,SalItem,$B831,SalDate,"&lt;="&amp;$D$2)-SUMIFS(WoQty,WoItem,$B831,WoDate,"&lt;="&amp;$D$2)+SUMIFS(AdjQty,AdjItem,$B831,AdjDate,"&lt;="&amp;$D$2)+SUMIFS(LinVarQty,LinItem,$B831,LinPosted,"YES",LinDate,"&lt;="&amp;$D$2,LinID,"&lt;&gt;"&amp;$B$2))</f>
        <v>0</v>
      </c>
      <c r="D831" s="84">
        <v>0</v>
      </c>
      <c r="E831" s="32">
        <f t="shared" si="24"/>
        <v>0</v>
      </c>
      <c r="F831" s="33">
        <f>IF($B831="","",Items!$I830)</f>
        <v>7.5</v>
      </c>
      <c r="G831" s="33">
        <f t="shared" si="25"/>
        <v>0</v>
      </c>
      <c r="H831" s="85"/>
    </row>
    <row r="832" spans="1:8" hidden="1" x14ac:dyDescent="0.25">
      <c r="A832" s="28" t="str">
        <f>IF(Items!$B831="","",Items!$A831)</f>
        <v>6005572002371</v>
      </c>
      <c r="B832" s="28" t="str">
        <f>IF(Items!$B831="","",Items!$B831)</f>
        <v>Pfuko Buttermilk 500ml</v>
      </c>
      <c r="C832" s="32">
        <f>IF($B832="","",Items!$G831+SUMIFS(PurQty,PurItem,$B832,PurDate,"&lt;="&amp;$D$2)-SUMIFS(SalQty,SalItem,$B832,SalDate,"&lt;="&amp;$D$2)-SUMIFS(WoQty,WoItem,$B832,WoDate,"&lt;="&amp;$D$2)+SUMIFS(AdjQty,AdjItem,$B832,AdjDate,"&lt;="&amp;$D$2)+SUMIFS(LinVarQty,LinItem,$B832,LinPosted,"YES",LinDate,"&lt;="&amp;$D$2,LinID,"&lt;&gt;"&amp;$B$2))</f>
        <v>0</v>
      </c>
      <c r="D832" s="84">
        <v>0</v>
      </c>
      <c r="E832" s="32">
        <f t="shared" si="24"/>
        <v>0</v>
      </c>
      <c r="F832" s="33">
        <f>IF($B832="","",Items!$I831)</f>
        <v>11.25</v>
      </c>
      <c r="G832" s="33">
        <f t="shared" si="25"/>
        <v>0</v>
      </c>
      <c r="H832" s="85"/>
    </row>
    <row r="833" spans="1:8" hidden="1" x14ac:dyDescent="0.25">
      <c r="A833" s="28" t="str">
        <f>IF(Items!$B832="","",Items!$A832)</f>
        <v>6005572002357</v>
      </c>
      <c r="B833" s="28" t="str">
        <f>IF(Items!$B832="","",Items!$B832)</f>
        <v>Pfuko Ginger 500ml</v>
      </c>
      <c r="C833" s="32">
        <f>IF($B833="","",Items!$G832+SUMIFS(PurQty,PurItem,$B833,PurDate,"&lt;="&amp;$D$2)-SUMIFS(SalQty,SalItem,$B833,SalDate,"&lt;="&amp;$D$2)-SUMIFS(WoQty,WoItem,$B833,WoDate,"&lt;="&amp;$D$2)+SUMIFS(AdjQty,AdjItem,$B833,AdjDate,"&lt;="&amp;$D$2)+SUMIFS(LinVarQty,LinItem,$B833,LinPosted,"YES",LinDate,"&lt;="&amp;$D$2,LinID,"&lt;&gt;"&amp;$B$2))</f>
        <v>0</v>
      </c>
      <c r="D833" s="84">
        <v>0</v>
      </c>
      <c r="E833" s="32">
        <f t="shared" si="24"/>
        <v>0</v>
      </c>
      <c r="F833" s="33">
        <f>IF($B833="","",Items!$I832)</f>
        <v>9.7799999999999994</v>
      </c>
      <c r="G833" s="33">
        <f t="shared" si="25"/>
        <v>0</v>
      </c>
      <c r="H833" s="85"/>
    </row>
    <row r="834" spans="1:8" x14ac:dyDescent="0.25">
      <c r="A834" s="28" t="str">
        <f>IF(Items!$B833="","",Items!$A833)</f>
        <v>6005572002203</v>
      </c>
      <c r="B834" s="28" t="str">
        <f>IF(Items!$B833="","",Items!$B833)</f>
        <v>Pfuko Traditional  500ml</v>
      </c>
      <c r="C834" s="32">
        <f>IF($B834="","",Items!$G833+SUMIFS(PurQty,PurItem,$B834,PurDate,"&lt;="&amp;$D$2)-SUMIFS(SalQty,SalItem,$B834,SalDate,"&lt;="&amp;$D$2)-SUMIFS(WoQty,WoItem,$B834,WoDate,"&lt;="&amp;$D$2)+SUMIFS(AdjQty,AdjItem,$B834,AdjDate,"&lt;="&amp;$D$2)+SUMIFS(LinVarQty,LinItem,$B834,LinPosted,"YES",LinDate,"&lt;="&amp;$D$2,LinID,"&lt;&gt;"&amp;$B$2))</f>
        <v>5</v>
      </c>
      <c r="D834" s="84">
        <v>0</v>
      </c>
      <c r="E834" s="32">
        <f t="shared" si="24"/>
        <v>-5</v>
      </c>
      <c r="F834" s="33">
        <f>IF($B834="","",Items!$I833)</f>
        <v>6.8</v>
      </c>
      <c r="G834" s="33">
        <f t="shared" si="25"/>
        <v>-34</v>
      </c>
      <c r="H834" s="85"/>
    </row>
    <row r="835" spans="1:8" hidden="1" x14ac:dyDescent="0.25">
      <c r="A835" s="28" t="str">
        <f>IF(Items!$B834="","",Items!$A834)</f>
        <v>5449000144577</v>
      </c>
      <c r="B835" s="28" t="str">
        <f>IF(Items!$B834="","",Items!$B834)</f>
        <v>Pine Nut 330mls</v>
      </c>
      <c r="C835" s="32">
        <f>IF($B835="","",Items!$G834+SUMIFS(PurQty,PurItem,$B835,PurDate,"&lt;="&amp;$D$2)-SUMIFS(SalQty,SalItem,$B835,SalDate,"&lt;="&amp;$D$2)-SUMIFS(WoQty,WoItem,$B835,WoDate,"&lt;="&amp;$D$2)+SUMIFS(AdjQty,AdjItem,$B835,AdjDate,"&lt;="&amp;$D$2)+SUMIFS(LinVarQty,LinItem,$B835,LinPosted,"YES",LinDate,"&lt;="&amp;$D$2,LinID,"&lt;&gt;"&amp;$B$2))</f>
        <v>0</v>
      </c>
      <c r="D835" s="84">
        <v>0</v>
      </c>
      <c r="E835" s="32">
        <f t="shared" si="24"/>
        <v>0</v>
      </c>
      <c r="F835" s="33">
        <f>IF($B835="","",Items!$I834)</f>
        <v>9.7799999999999994</v>
      </c>
      <c r="G835" s="33">
        <f t="shared" si="25"/>
        <v>0</v>
      </c>
      <c r="H835" s="85"/>
    </row>
    <row r="836" spans="1:8" hidden="1" x14ac:dyDescent="0.25">
      <c r="A836" s="28" t="str">
        <f>IF(Items!$B835="","",Items!$A835)</f>
        <v>C22</v>
      </c>
      <c r="B836" s="28" t="str">
        <f>IF(Items!$B835="","",Items!$B835)</f>
        <v>Plastic Cups</v>
      </c>
      <c r="C836" s="32">
        <f>IF($B836="","",Items!$G835+SUMIFS(PurQty,PurItem,$B836,PurDate,"&lt;="&amp;$D$2)-SUMIFS(SalQty,SalItem,$B836,SalDate,"&lt;="&amp;$D$2)-SUMIFS(WoQty,WoItem,$B836,WoDate,"&lt;="&amp;$D$2)+SUMIFS(AdjQty,AdjItem,$B836,AdjDate,"&lt;="&amp;$D$2)+SUMIFS(LinVarQty,LinItem,$B836,LinPosted,"YES",LinDate,"&lt;="&amp;$D$2,LinID,"&lt;&gt;"&amp;$B$2))</f>
        <v>0</v>
      </c>
      <c r="D836" s="84">
        <v>0</v>
      </c>
      <c r="E836" s="32">
        <f t="shared" si="24"/>
        <v>0</v>
      </c>
      <c r="F836" s="33">
        <f>IF($B836="","",Items!$I835)</f>
        <v>1.3049999999999999</v>
      </c>
      <c r="G836" s="33">
        <f t="shared" si="25"/>
        <v>0</v>
      </c>
      <c r="H836" s="85"/>
    </row>
    <row r="837" spans="1:8" hidden="1" x14ac:dyDescent="0.25">
      <c r="A837" s="28" t="str">
        <f>IF(Items!$B836="","",Items!$A836)</f>
        <v>6001374067082</v>
      </c>
      <c r="B837" s="28" t="str">
        <f>IF(Items!$B836="","",Items!$B836)</f>
        <v>Playboy Atlantis 400ml</v>
      </c>
      <c r="C837" s="32">
        <f>IF($B837="","",Items!$G836+SUMIFS(PurQty,PurItem,$B837,PurDate,"&lt;="&amp;$D$2)-SUMIFS(SalQty,SalItem,$B837,SalDate,"&lt;="&amp;$D$2)-SUMIFS(WoQty,WoItem,$B837,WoDate,"&lt;="&amp;$D$2)+SUMIFS(AdjQty,AdjItem,$B837,AdjDate,"&lt;="&amp;$D$2)+SUMIFS(LinVarQty,LinItem,$B837,LinPosted,"YES",LinDate,"&lt;="&amp;$D$2,LinID,"&lt;&gt;"&amp;$B$2))</f>
        <v>0</v>
      </c>
      <c r="D837" s="84">
        <v>0</v>
      </c>
      <c r="E837" s="32">
        <f t="shared" si="24"/>
        <v>0</v>
      </c>
      <c r="F837" s="33">
        <f>IF($B837="","",Items!$I836)</f>
        <v>35.872500000000002</v>
      </c>
      <c r="G837" s="33">
        <f t="shared" si="25"/>
        <v>0</v>
      </c>
      <c r="H837" s="85"/>
    </row>
    <row r="838" spans="1:8" hidden="1" x14ac:dyDescent="0.25">
      <c r="A838" s="28" t="str">
        <f>IF(Items!$B837="","",Items!$A837)</f>
        <v>6001374067129</v>
      </c>
      <c r="B838" s="28" t="str">
        <f>IF(Items!$B837="","",Items!$B837)</f>
        <v>Playgirl Love400ml</v>
      </c>
      <c r="C838" s="32">
        <f>IF($B838="","",Items!$G837+SUMIFS(PurQty,PurItem,$B838,PurDate,"&lt;="&amp;$D$2)-SUMIFS(SalQty,SalItem,$B838,SalDate,"&lt;="&amp;$D$2)-SUMIFS(WoQty,WoItem,$B838,WoDate,"&lt;="&amp;$D$2)+SUMIFS(AdjQty,AdjItem,$B838,AdjDate,"&lt;="&amp;$D$2)+SUMIFS(LinVarQty,LinItem,$B838,LinPosted,"YES",LinDate,"&lt;="&amp;$D$2,LinID,"&lt;&gt;"&amp;$B$2))</f>
        <v>0</v>
      </c>
      <c r="D838" s="84">
        <v>0</v>
      </c>
      <c r="E838" s="32">
        <f t="shared" ref="E838:E901" si="26">IF(OR($B838="",$D838=""),"",$D838-$C838)</f>
        <v>0</v>
      </c>
      <c r="F838" s="33">
        <f>IF($B838="","",Items!$I837)</f>
        <v>35.872500000000002</v>
      </c>
      <c r="G838" s="33">
        <f t="shared" ref="G838:G901" si="27">IF($E838="","",$E838*$F838)</f>
        <v>0</v>
      </c>
      <c r="H838" s="85"/>
    </row>
    <row r="839" spans="1:8" hidden="1" x14ac:dyDescent="0.25">
      <c r="A839" s="28" t="str">
        <f>IF(Items!$B838="","",Items!$A838)</f>
        <v>6001374067105</v>
      </c>
      <c r="B839" s="28" t="str">
        <f>IF(Items!$B838="","",Items!$B838)</f>
        <v>Playgirl Temp 400ml</v>
      </c>
      <c r="C839" s="32">
        <f>IF($B839="","",Items!$G838+SUMIFS(PurQty,PurItem,$B839,PurDate,"&lt;="&amp;$D$2)-SUMIFS(SalQty,SalItem,$B839,SalDate,"&lt;="&amp;$D$2)-SUMIFS(WoQty,WoItem,$B839,WoDate,"&lt;="&amp;$D$2)+SUMIFS(AdjQty,AdjItem,$B839,AdjDate,"&lt;="&amp;$D$2)+SUMIFS(LinVarQty,LinItem,$B839,LinPosted,"YES",LinDate,"&lt;="&amp;$D$2,LinID,"&lt;&gt;"&amp;$B$2))</f>
        <v>0</v>
      </c>
      <c r="D839" s="84">
        <v>0</v>
      </c>
      <c r="E839" s="32">
        <f t="shared" si="26"/>
        <v>0</v>
      </c>
      <c r="F839" s="33">
        <f>IF($B839="","",Items!$I838)</f>
        <v>35.872500000000002</v>
      </c>
      <c r="G839" s="33">
        <f t="shared" si="27"/>
        <v>0</v>
      </c>
      <c r="H839" s="85"/>
    </row>
    <row r="840" spans="1:8" hidden="1" x14ac:dyDescent="0.25">
      <c r="A840" s="28" t="str">
        <f>IF(Items!$B839="","",Items!$A839)</f>
        <v>3760071020136</v>
      </c>
      <c r="B840" s="28" t="str">
        <f>IF(Items!$B839="","",Items!$B839)</f>
        <v>POCKET SUNSHINE LAMP</v>
      </c>
      <c r="C840" s="32">
        <f>IF($B840="","",Items!$G839+SUMIFS(PurQty,PurItem,$B840,PurDate,"&lt;="&amp;$D$2)-SUMIFS(SalQty,SalItem,$B840,SalDate,"&lt;="&amp;$D$2)-SUMIFS(WoQty,WoItem,$B840,WoDate,"&lt;="&amp;$D$2)+SUMIFS(AdjQty,AdjItem,$B840,AdjDate,"&lt;="&amp;$D$2)+SUMIFS(LinVarQty,LinItem,$B840,LinPosted,"YES",LinDate,"&lt;="&amp;$D$2,LinID,"&lt;&gt;"&amp;$B$2))</f>
        <v>0</v>
      </c>
      <c r="D840" s="84">
        <v>0</v>
      </c>
      <c r="E840" s="32">
        <f t="shared" si="26"/>
        <v>0</v>
      </c>
      <c r="F840" s="33">
        <f>IF($B840="","",Items!$I839)</f>
        <v>110.8725</v>
      </c>
      <c r="G840" s="33">
        <f t="shared" si="27"/>
        <v>0</v>
      </c>
      <c r="H840" s="85"/>
    </row>
    <row r="841" spans="1:8" hidden="1" x14ac:dyDescent="0.25">
      <c r="A841" s="28" t="str">
        <f>IF(Items!$B840="","",Items!$A840)</f>
        <v>A345</v>
      </c>
      <c r="B841" s="28" t="str">
        <f>IF(Items!$B840="","",Items!$B840)</f>
        <v>Popcorn 200g</v>
      </c>
      <c r="C841" s="32">
        <f>IF($B841="","",Items!$G840+SUMIFS(PurQty,PurItem,$B841,PurDate,"&lt;="&amp;$D$2)-SUMIFS(SalQty,SalItem,$B841,SalDate,"&lt;="&amp;$D$2)-SUMIFS(WoQty,WoItem,$B841,WoDate,"&lt;="&amp;$D$2)+SUMIFS(AdjQty,AdjItem,$B841,AdjDate,"&lt;="&amp;$D$2)+SUMIFS(LinVarQty,LinItem,$B841,LinPosted,"YES",LinDate,"&lt;="&amp;$D$2,LinID,"&lt;&gt;"&amp;$B$2))</f>
        <v>0</v>
      </c>
      <c r="D841" s="84">
        <v>0</v>
      </c>
      <c r="E841" s="32">
        <f t="shared" si="26"/>
        <v>0</v>
      </c>
      <c r="F841" s="33">
        <f>IF($B841="","",Items!$I840)</f>
        <v>2.61</v>
      </c>
      <c r="G841" s="33">
        <f t="shared" si="27"/>
        <v>0</v>
      </c>
      <c r="H841" s="85"/>
    </row>
    <row r="842" spans="1:8" hidden="1" x14ac:dyDescent="0.25">
      <c r="A842" s="28" t="str">
        <f>IF(Items!$B841="","",Items!$A841)</f>
        <v>6009613220625</v>
      </c>
      <c r="B842" s="28" t="str">
        <f>IF(Items!$B841="","",Items!$B841)</f>
        <v>Popticorn 100g</v>
      </c>
      <c r="C842" s="32">
        <f>IF($B842="","",Items!$G841+SUMIFS(PurQty,PurItem,$B842,PurDate,"&lt;="&amp;$D$2)-SUMIFS(SalQty,SalItem,$B842,SalDate,"&lt;="&amp;$D$2)-SUMIFS(WoQty,WoItem,$B842,WoDate,"&lt;="&amp;$D$2)+SUMIFS(AdjQty,AdjItem,$B842,AdjDate,"&lt;="&amp;$D$2)+SUMIFS(LinVarQty,LinItem,$B842,LinPosted,"YES",LinDate,"&lt;="&amp;$D$2,LinID,"&lt;&gt;"&amp;$B$2))</f>
        <v>0</v>
      </c>
      <c r="D842" s="84">
        <v>0</v>
      </c>
      <c r="E842" s="32">
        <f t="shared" si="26"/>
        <v>0</v>
      </c>
      <c r="F842" s="33">
        <f>IF($B842="","",Items!$I841)</f>
        <v>6.4950000000000001</v>
      </c>
      <c r="G842" s="33">
        <f t="shared" si="27"/>
        <v>0</v>
      </c>
      <c r="H842" s="85"/>
    </row>
    <row r="843" spans="1:8" x14ac:dyDescent="0.25">
      <c r="A843" s="28" t="str">
        <f>IF(Items!$B842="","",Items!$A842)</f>
        <v>6006117000548</v>
      </c>
      <c r="B843" s="28" t="str">
        <f>IF(Items!$B842="","",Items!$B842)</f>
        <v>Pork Pie 100g</v>
      </c>
      <c r="C843" s="32">
        <f>IF($B843="","",Items!$G842+SUMIFS(PurQty,PurItem,$B843,PurDate,"&lt;="&amp;$D$2)-SUMIFS(SalQty,SalItem,$B843,SalDate,"&lt;="&amp;$D$2)-SUMIFS(WoQty,WoItem,$B843,WoDate,"&lt;="&amp;$D$2)+SUMIFS(AdjQty,AdjItem,$B843,AdjDate,"&lt;="&amp;$D$2)+SUMIFS(LinVarQty,LinItem,$B843,LinPosted,"YES",LinDate,"&lt;="&amp;$D$2,LinID,"&lt;&gt;"&amp;$B$2))</f>
        <v>-4</v>
      </c>
      <c r="D843" s="84">
        <v>0</v>
      </c>
      <c r="E843" s="32">
        <f t="shared" si="26"/>
        <v>4</v>
      </c>
      <c r="F843" s="33">
        <f>IF($B843="","",Items!$I842)</f>
        <v>7.04</v>
      </c>
      <c r="G843" s="33">
        <f t="shared" si="27"/>
        <v>28.16</v>
      </c>
      <c r="H843" s="85"/>
    </row>
    <row r="844" spans="1:8" hidden="1" x14ac:dyDescent="0.25">
      <c r="A844" s="28" t="str">
        <f>IF(Items!$B843="","",Items!$A843)</f>
        <v>5060466519077</v>
      </c>
      <c r="B844" s="28" t="str">
        <f>IF(Items!$B843="","",Items!$B843)</f>
        <v>Power Play 440ml</v>
      </c>
      <c r="C844" s="32">
        <f>IF($B844="","",Items!$G843+SUMIFS(PurQty,PurItem,$B844,PurDate,"&lt;="&amp;$D$2)-SUMIFS(SalQty,SalItem,$B844,SalDate,"&lt;="&amp;$D$2)-SUMIFS(WoQty,WoItem,$B844,WoDate,"&lt;="&amp;$D$2)+SUMIFS(AdjQty,AdjItem,$B844,AdjDate,"&lt;="&amp;$D$2)+SUMIFS(LinVarQty,LinItem,$B844,LinPosted,"YES",LinDate,"&lt;="&amp;$D$2,LinID,"&lt;&gt;"&amp;$B$2))</f>
        <v>0</v>
      </c>
      <c r="D844" s="84">
        <v>0</v>
      </c>
      <c r="E844" s="32">
        <f t="shared" si="26"/>
        <v>0</v>
      </c>
      <c r="F844" s="33">
        <f>IF($B844="","",Items!$I843)</f>
        <v>16.305</v>
      </c>
      <c r="G844" s="33">
        <f t="shared" si="27"/>
        <v>0</v>
      </c>
      <c r="H844" s="85"/>
    </row>
    <row r="845" spans="1:8" hidden="1" x14ac:dyDescent="0.25">
      <c r="A845" s="28" t="str">
        <f>IF(Items!$B844="","",Items!$A844)</f>
        <v>793150305438</v>
      </c>
      <c r="B845" s="28" t="str">
        <f>IF(Items!$B844="","",Items!$B844)</f>
        <v>Premium Bubble Bath 2l</v>
      </c>
      <c r="C845" s="32">
        <f>IF($B845="","",Items!$G844+SUMIFS(PurQty,PurItem,$B845,PurDate,"&lt;="&amp;$D$2)-SUMIFS(SalQty,SalItem,$B845,SalDate,"&lt;="&amp;$D$2)-SUMIFS(WoQty,WoItem,$B845,WoDate,"&lt;="&amp;$D$2)+SUMIFS(AdjQty,AdjItem,$B845,AdjDate,"&lt;="&amp;$D$2)+SUMIFS(LinVarQty,LinItem,$B845,LinPosted,"YES",LinDate,"&lt;="&amp;$D$2,LinID,"&lt;&gt;"&amp;$B$2))</f>
        <v>0</v>
      </c>
      <c r="D845" s="84">
        <v>0</v>
      </c>
      <c r="E845" s="32">
        <f t="shared" si="26"/>
        <v>0</v>
      </c>
      <c r="F845" s="33">
        <f>IF($B845="","",Items!$I844)</f>
        <v>45.457500000000003</v>
      </c>
      <c r="G845" s="33">
        <f t="shared" si="27"/>
        <v>0</v>
      </c>
      <c r="H845" s="85"/>
    </row>
    <row r="846" spans="1:8" hidden="1" x14ac:dyDescent="0.25">
      <c r="A846" s="28" t="str">
        <f>IF(Items!$B845="","",Items!$A845)</f>
        <v>793150305452</v>
      </c>
      <c r="B846" s="28" t="str">
        <f>IF(Items!$B845="","",Items!$B845)</f>
        <v>Premium Cherry Bath 2l</v>
      </c>
      <c r="C846" s="32">
        <f>IF($B846="","",Items!$G845+SUMIFS(PurQty,PurItem,$B846,PurDate,"&lt;="&amp;$D$2)-SUMIFS(SalQty,SalItem,$B846,SalDate,"&lt;="&amp;$D$2)-SUMIFS(WoQty,WoItem,$B846,WoDate,"&lt;="&amp;$D$2)+SUMIFS(AdjQty,AdjItem,$B846,AdjDate,"&lt;="&amp;$D$2)+SUMIFS(LinVarQty,LinItem,$B846,LinPosted,"YES",LinDate,"&lt;="&amp;$D$2,LinID,"&lt;&gt;"&amp;$B$2))</f>
        <v>0</v>
      </c>
      <c r="D846" s="84">
        <v>0</v>
      </c>
      <c r="E846" s="32">
        <f t="shared" si="26"/>
        <v>0</v>
      </c>
      <c r="F846" s="33">
        <f>IF($B846="","",Items!$I845)</f>
        <v>45.457500000000003</v>
      </c>
      <c r="G846" s="33">
        <f t="shared" si="27"/>
        <v>0</v>
      </c>
      <c r="H846" s="85"/>
    </row>
    <row r="847" spans="1:8" hidden="1" x14ac:dyDescent="0.25">
      <c r="A847" s="28" t="str">
        <f>IF(Items!$B846="","",Items!$A846)</f>
        <v>703625807312</v>
      </c>
      <c r="B847" s="28" t="str">
        <f>IF(Items!$B846="","",Items!$B846)</f>
        <v>Primmo Penn 300g</v>
      </c>
      <c r="C847" s="32">
        <f>IF($B847="","",Items!$G846+SUMIFS(PurQty,PurItem,$B847,PurDate,"&lt;="&amp;$D$2)-SUMIFS(SalQty,SalItem,$B847,SalDate,"&lt;="&amp;$D$2)-SUMIFS(WoQty,WoItem,$B847,WoDate,"&lt;="&amp;$D$2)+SUMIFS(AdjQty,AdjItem,$B847,AdjDate,"&lt;="&amp;$D$2)+SUMIFS(LinVarQty,LinItem,$B847,LinPosted,"YES",LinDate,"&lt;="&amp;$D$2,LinID,"&lt;&gt;"&amp;$B$2))</f>
        <v>0</v>
      </c>
      <c r="D847" s="84">
        <v>0</v>
      </c>
      <c r="E847" s="32">
        <f t="shared" si="26"/>
        <v>0</v>
      </c>
      <c r="F847" s="33">
        <f>IF($B847="","",Items!$I846)</f>
        <v>6.4950000000000001</v>
      </c>
      <c r="G847" s="33">
        <f t="shared" si="27"/>
        <v>0</v>
      </c>
      <c r="H847" s="85"/>
    </row>
    <row r="848" spans="1:8" hidden="1" x14ac:dyDescent="0.25">
      <c r="A848" s="28" t="str">
        <f>IF(Items!$B847="","",Items!$A847)</f>
        <v>5053990107292</v>
      </c>
      <c r="B848" s="28" t="str">
        <f>IF(Items!$B847="","",Items!$B847)</f>
        <v>Pringles Hot  Spicy 40g</v>
      </c>
      <c r="C848" s="32">
        <f>IF($B848="","",Items!$G847+SUMIFS(PurQty,PurItem,$B848,PurDate,"&lt;="&amp;$D$2)-SUMIFS(SalQty,SalItem,$B848,SalDate,"&lt;="&amp;$D$2)-SUMIFS(WoQty,WoItem,$B848,WoDate,"&lt;="&amp;$D$2)+SUMIFS(AdjQty,AdjItem,$B848,AdjDate,"&lt;="&amp;$D$2)+SUMIFS(LinVarQty,LinItem,$B848,LinPosted,"YES",LinDate,"&lt;="&amp;$D$2,LinID,"&lt;&gt;"&amp;$B$2))</f>
        <v>0</v>
      </c>
      <c r="D848" s="84">
        <v>0</v>
      </c>
      <c r="E848" s="32">
        <f t="shared" si="26"/>
        <v>0</v>
      </c>
      <c r="F848" s="33">
        <f>IF($B848="","",Items!$I847)</f>
        <v>19.567499999999999</v>
      </c>
      <c r="G848" s="33">
        <f t="shared" si="27"/>
        <v>0</v>
      </c>
      <c r="H848" s="85"/>
    </row>
    <row r="849" spans="1:8" hidden="1" x14ac:dyDescent="0.25">
      <c r="A849" s="28" t="str">
        <f>IF(Items!$B848="","",Items!$A848)</f>
        <v>5053990107339</v>
      </c>
      <c r="B849" s="28" t="str">
        <f>IF(Items!$B848="","",Items!$B848)</f>
        <v>Pringles Original 40g</v>
      </c>
      <c r="C849" s="32">
        <f>IF($B849="","",Items!$G848+SUMIFS(PurQty,PurItem,$B849,PurDate,"&lt;="&amp;$D$2)-SUMIFS(SalQty,SalItem,$B849,SalDate,"&lt;="&amp;$D$2)-SUMIFS(WoQty,WoItem,$B849,WoDate,"&lt;="&amp;$D$2)+SUMIFS(AdjQty,AdjItem,$B849,AdjDate,"&lt;="&amp;$D$2)+SUMIFS(LinVarQty,LinItem,$B849,LinPosted,"YES",LinDate,"&lt;="&amp;$D$2,LinID,"&lt;&gt;"&amp;$B$2))</f>
        <v>0</v>
      </c>
      <c r="D849" s="84">
        <v>0</v>
      </c>
      <c r="E849" s="32">
        <f t="shared" si="26"/>
        <v>0</v>
      </c>
      <c r="F849" s="33">
        <f>IF($B849="","",Items!$I848)</f>
        <v>19.567499999999999</v>
      </c>
      <c r="G849" s="33">
        <f t="shared" si="27"/>
        <v>0</v>
      </c>
      <c r="H849" s="85"/>
    </row>
    <row r="850" spans="1:8" hidden="1" x14ac:dyDescent="0.25">
      <c r="A850" s="28" t="str">
        <f>IF(Items!$B849="","",Items!$A849)</f>
        <v>5053990107384</v>
      </c>
      <c r="B850" s="28" t="str">
        <f>IF(Items!$B849="","",Items!$B849)</f>
        <v>Pringles Sour Onion 40g</v>
      </c>
      <c r="C850" s="32">
        <f>IF($B850="","",Items!$G849+SUMIFS(PurQty,PurItem,$B850,PurDate,"&lt;="&amp;$D$2)-SUMIFS(SalQty,SalItem,$B850,SalDate,"&lt;="&amp;$D$2)-SUMIFS(WoQty,WoItem,$B850,WoDate,"&lt;="&amp;$D$2)+SUMIFS(AdjQty,AdjItem,$B850,AdjDate,"&lt;="&amp;$D$2)+SUMIFS(LinVarQty,LinItem,$B850,LinPosted,"YES",LinDate,"&lt;="&amp;$D$2,LinID,"&lt;&gt;"&amp;$B$2))</f>
        <v>0</v>
      </c>
      <c r="D850" s="84">
        <v>0</v>
      </c>
      <c r="E850" s="32">
        <f t="shared" si="26"/>
        <v>0</v>
      </c>
      <c r="F850" s="33">
        <f>IF($B850="","",Items!$I849)</f>
        <v>19.567499999999999</v>
      </c>
      <c r="G850" s="33">
        <f t="shared" si="27"/>
        <v>0</v>
      </c>
      <c r="H850" s="85"/>
    </row>
    <row r="851" spans="1:8" hidden="1" x14ac:dyDescent="0.25">
      <c r="A851" s="28" t="str">
        <f>IF(Items!$B850="","",Items!$A850)</f>
        <v>6009705002559</v>
      </c>
      <c r="B851" s="28" t="str">
        <f>IF(Items!$B850="","",Items!$B850)</f>
        <v>Probands Full Cream Milk 1l</v>
      </c>
      <c r="C851" s="32">
        <f>IF($B851="","",Items!$G850+SUMIFS(PurQty,PurItem,$B851,PurDate,"&lt;="&amp;$D$2)-SUMIFS(SalQty,SalItem,$B851,SalDate,"&lt;="&amp;$D$2)-SUMIFS(WoQty,WoItem,$B851,WoDate,"&lt;="&amp;$D$2)+SUMIFS(AdjQty,AdjItem,$B851,AdjDate,"&lt;="&amp;$D$2)+SUMIFS(LinVarQty,LinItem,$B851,LinPosted,"YES",LinDate,"&lt;="&amp;$D$2,LinID,"&lt;&gt;"&amp;$B$2))</f>
        <v>0</v>
      </c>
      <c r="D851" s="84">
        <v>0</v>
      </c>
      <c r="E851" s="32">
        <f t="shared" si="26"/>
        <v>0</v>
      </c>
      <c r="F851" s="33">
        <f>IF($B851="","",Items!$I850)</f>
        <v>26.25</v>
      </c>
      <c r="G851" s="33">
        <f t="shared" si="27"/>
        <v>0</v>
      </c>
      <c r="H851" s="85"/>
    </row>
    <row r="852" spans="1:8" x14ac:dyDescent="0.25">
      <c r="A852" s="28" t="str">
        <f>IF(Items!$B851="","",Items!$A851)</f>
        <v>6009711465881</v>
      </c>
      <c r="B852" s="28" t="str">
        <f>IF(Items!$B851="","",Items!$B851)</f>
        <v>Probrands Creamer 375g</v>
      </c>
      <c r="C852" s="32">
        <f>IF($B852="","",Items!$G851+SUMIFS(PurQty,PurItem,$B852,PurDate,"&lt;="&amp;$D$2)-SUMIFS(SalQty,SalItem,$B852,SalDate,"&lt;="&amp;$D$2)-SUMIFS(WoQty,WoItem,$B852,WoDate,"&lt;="&amp;$D$2)+SUMIFS(AdjQty,AdjItem,$B852,AdjDate,"&lt;="&amp;$D$2)+SUMIFS(LinVarQty,LinItem,$B852,LinPosted,"YES",LinDate,"&lt;="&amp;$D$2,LinID,"&lt;&gt;"&amp;$B$2))</f>
        <v>8</v>
      </c>
      <c r="D852" s="84">
        <v>7</v>
      </c>
      <c r="E852" s="32">
        <f t="shared" si="26"/>
        <v>-1</v>
      </c>
      <c r="F852" s="33">
        <f>IF($B852="","",Items!$I851)</f>
        <v>22.725000000000001</v>
      </c>
      <c r="G852" s="33">
        <f t="shared" si="27"/>
        <v>-22.725000000000001</v>
      </c>
      <c r="H852" s="85"/>
    </row>
    <row r="853" spans="1:8" hidden="1" x14ac:dyDescent="0.25">
      <c r="A853" s="28" t="str">
        <f>IF(Items!$B852="","",Items!$A852)</f>
        <v>6009711462620</v>
      </c>
      <c r="B853" s="28" t="str">
        <f>IF(Items!$B852="","",Items!$B852)</f>
        <v>Probrands Peanut Butter 375ml</v>
      </c>
      <c r="C853" s="32">
        <f>IF($B853="","",Items!$G852+SUMIFS(PurQty,PurItem,$B853,PurDate,"&lt;="&amp;$D$2)-SUMIFS(SalQty,SalItem,$B853,SalDate,"&lt;="&amp;$D$2)-SUMIFS(WoQty,WoItem,$B853,WoDate,"&lt;="&amp;$D$2)+SUMIFS(AdjQty,AdjItem,$B853,AdjDate,"&lt;="&amp;$D$2)+SUMIFS(LinVarQty,LinItem,$B853,LinPosted,"YES",LinDate,"&lt;="&amp;$D$2,LinID,"&lt;&gt;"&amp;$B$2))</f>
        <v>0</v>
      </c>
      <c r="D853" s="84">
        <v>0</v>
      </c>
      <c r="E853" s="32">
        <f t="shared" si="26"/>
        <v>0</v>
      </c>
      <c r="F853" s="33">
        <f>IF($B853="","",Items!$I852)</f>
        <v>29.3475</v>
      </c>
      <c r="G853" s="33">
        <f t="shared" si="27"/>
        <v>0</v>
      </c>
      <c r="H853" s="85"/>
    </row>
    <row r="854" spans="1:8" hidden="1" x14ac:dyDescent="0.25">
      <c r="A854" s="28" t="str">
        <f>IF(Items!$B853="","",Items!$A853)</f>
        <v>6009705002542</v>
      </c>
      <c r="B854" s="28" t="str">
        <f>IF(Items!$B853="","",Items!$B853)</f>
        <v>Probrands Steri Milk 500ml</v>
      </c>
      <c r="C854" s="32">
        <f>IF($B854="","",Items!$G853+SUMIFS(PurQty,PurItem,$B854,PurDate,"&lt;="&amp;$D$2)-SUMIFS(SalQty,SalItem,$B854,SalDate,"&lt;="&amp;$D$2)-SUMIFS(WoQty,WoItem,$B854,WoDate,"&lt;="&amp;$D$2)+SUMIFS(AdjQty,AdjItem,$B854,AdjDate,"&lt;="&amp;$D$2)+SUMIFS(LinVarQty,LinItem,$B854,LinPosted,"YES",LinDate,"&lt;="&amp;$D$2,LinID,"&lt;&gt;"&amp;$B$2))</f>
        <v>0</v>
      </c>
      <c r="D854" s="84">
        <v>0</v>
      </c>
      <c r="E854" s="32">
        <f t="shared" si="26"/>
        <v>0</v>
      </c>
      <c r="F854" s="33">
        <f>IF($B854="","",Items!$I853)</f>
        <v>15</v>
      </c>
      <c r="G854" s="33">
        <f t="shared" si="27"/>
        <v>0</v>
      </c>
      <c r="H854" s="85"/>
    </row>
    <row r="855" spans="1:8" hidden="1" x14ac:dyDescent="0.25">
      <c r="A855" s="28" t="str">
        <f>IF(Items!$B854="","",Items!$A854)</f>
        <v>6009812430283</v>
      </c>
      <c r="B855" s="28" t="str">
        <f>IF(Items!$B854="","",Items!$B854)</f>
        <v>Probrands Sugar Beans 500g</v>
      </c>
      <c r="C855" s="32">
        <f>IF($B855="","",Items!$G854+SUMIFS(PurQty,PurItem,$B855,PurDate,"&lt;="&amp;$D$2)-SUMIFS(SalQty,SalItem,$B855,SalDate,"&lt;="&amp;$D$2)-SUMIFS(WoQty,WoItem,$B855,WoDate,"&lt;="&amp;$D$2)+SUMIFS(AdjQty,AdjItem,$B855,AdjDate,"&lt;="&amp;$D$2)+SUMIFS(LinVarQty,LinItem,$B855,LinPosted,"YES",LinDate,"&lt;="&amp;$D$2,LinID,"&lt;&gt;"&amp;$B$2))</f>
        <v>0</v>
      </c>
      <c r="D855" s="84">
        <v>0</v>
      </c>
      <c r="E855" s="32">
        <f t="shared" si="26"/>
        <v>0</v>
      </c>
      <c r="F855" s="33">
        <f>IF($B855="","",Items!$I854)</f>
        <v>15</v>
      </c>
      <c r="G855" s="33">
        <f t="shared" si="27"/>
        <v>0</v>
      </c>
      <c r="H855" s="85"/>
    </row>
    <row r="856" spans="1:8" hidden="1" x14ac:dyDescent="0.25">
      <c r="A856" s="28" t="str">
        <f>IF(Items!$B855="","",Items!$A855)</f>
        <v>6009812430290</v>
      </c>
      <c r="B856" s="28" t="str">
        <f>IF(Items!$B855="","",Items!$B855)</f>
        <v>Probrandssalt1kg</v>
      </c>
      <c r="C856" s="32">
        <f>IF($B856="","",Items!$G855+SUMIFS(PurQty,PurItem,$B856,PurDate,"&lt;="&amp;$D$2)-SUMIFS(SalQty,SalItem,$B856,SalDate,"&lt;="&amp;$D$2)-SUMIFS(WoQty,WoItem,$B856,WoDate,"&lt;="&amp;$D$2)+SUMIFS(AdjQty,AdjItem,$B856,AdjDate,"&lt;="&amp;$D$2)+SUMIFS(LinVarQty,LinItem,$B856,LinPosted,"YES",LinDate,"&lt;="&amp;$D$2,LinID,"&lt;&gt;"&amp;$B$2))</f>
        <v>0</v>
      </c>
      <c r="D856" s="84">
        <v>0</v>
      </c>
      <c r="E856" s="32">
        <f t="shared" si="26"/>
        <v>0</v>
      </c>
      <c r="F856" s="33">
        <f>IF($B856="","",Items!$I855)</f>
        <v>6.5250000000000004</v>
      </c>
      <c r="G856" s="33">
        <f t="shared" si="27"/>
        <v>0</v>
      </c>
      <c r="H856" s="85"/>
    </row>
    <row r="857" spans="1:8" hidden="1" x14ac:dyDescent="0.25">
      <c r="A857" s="28" t="str">
        <f>IF(Items!$B856="","",Items!$A856)</f>
        <v>612520492335</v>
      </c>
      <c r="B857" s="28" t="str">
        <f>IF(Items!$B856="","",Items!$B856)</f>
        <v>Protector Plus Banana</v>
      </c>
      <c r="C857" s="32">
        <f>IF($B857="","",Items!$G856+SUMIFS(PurQty,PurItem,$B857,PurDate,"&lt;="&amp;$D$2)-SUMIFS(SalQty,SalItem,$B857,SalDate,"&lt;="&amp;$D$2)-SUMIFS(WoQty,WoItem,$B857,WoDate,"&lt;="&amp;$D$2)+SUMIFS(AdjQty,AdjItem,$B857,AdjDate,"&lt;="&amp;$D$2)+SUMIFS(LinVarQty,LinItem,$B857,LinPosted,"YES",LinDate,"&lt;="&amp;$D$2,LinID,"&lt;&gt;"&amp;$B$2))</f>
        <v>0</v>
      </c>
      <c r="D857" s="84">
        <v>0</v>
      </c>
      <c r="E857" s="32">
        <f t="shared" si="26"/>
        <v>0</v>
      </c>
      <c r="F857" s="33">
        <f>IF($B857="","",Items!$I856)</f>
        <v>6.5250000000000004</v>
      </c>
      <c r="G857" s="33">
        <f t="shared" si="27"/>
        <v>0</v>
      </c>
      <c r="H857" s="85"/>
    </row>
    <row r="858" spans="1:8" hidden="1" x14ac:dyDescent="0.25">
      <c r="A858" s="28" t="str">
        <f>IF(Items!$B857="","",Items!$A857)</f>
        <v>612520492557</v>
      </c>
      <c r="B858" s="28" t="str">
        <f>IF(Items!$B857="","",Items!$B857)</f>
        <v>Protector Plus Original</v>
      </c>
      <c r="C858" s="32">
        <f>IF($B858="","",Items!$G857+SUMIFS(PurQty,PurItem,$B858,PurDate,"&lt;="&amp;$D$2)-SUMIFS(SalQty,SalItem,$B858,SalDate,"&lt;="&amp;$D$2)-SUMIFS(WoQty,WoItem,$B858,WoDate,"&lt;="&amp;$D$2)+SUMIFS(AdjQty,AdjItem,$B858,AdjDate,"&lt;="&amp;$D$2)+SUMIFS(LinVarQty,LinItem,$B858,LinPosted,"YES",LinDate,"&lt;="&amp;$D$2,LinID,"&lt;&gt;"&amp;$B$2))</f>
        <v>0</v>
      </c>
      <c r="D858" s="84">
        <v>0</v>
      </c>
      <c r="E858" s="32">
        <f t="shared" si="26"/>
        <v>0</v>
      </c>
      <c r="F858" s="33">
        <f>IF($B858="","",Items!$I857)</f>
        <v>6.5250000000000004</v>
      </c>
      <c r="G858" s="33">
        <f t="shared" si="27"/>
        <v>0</v>
      </c>
      <c r="H858" s="85"/>
    </row>
    <row r="859" spans="1:8" hidden="1" x14ac:dyDescent="0.25">
      <c r="A859" s="28" t="str">
        <f>IF(Items!$B858="","",Items!$A858)</f>
        <v>612520492656</v>
      </c>
      <c r="B859" s="28" t="str">
        <f>IF(Items!$B858="","",Items!$B858)</f>
        <v>Protector Plus Strawberry</v>
      </c>
      <c r="C859" s="32">
        <f>IF($B859="","",Items!$G858+SUMIFS(PurQty,PurItem,$B859,PurDate,"&lt;="&amp;$D$2)-SUMIFS(SalQty,SalItem,$B859,SalDate,"&lt;="&amp;$D$2)-SUMIFS(WoQty,WoItem,$B859,WoDate,"&lt;="&amp;$D$2)+SUMIFS(AdjQty,AdjItem,$B859,AdjDate,"&lt;="&amp;$D$2)+SUMIFS(LinVarQty,LinItem,$B859,LinPosted,"YES",LinDate,"&lt;="&amp;$D$2,LinID,"&lt;&gt;"&amp;$B$2))</f>
        <v>0</v>
      </c>
      <c r="D859" s="84">
        <v>0</v>
      </c>
      <c r="E859" s="32">
        <f t="shared" si="26"/>
        <v>0</v>
      </c>
      <c r="F859" s="33">
        <f>IF($B859="","",Items!$I858)</f>
        <v>6.5250000000000004</v>
      </c>
      <c r="G859" s="33">
        <f t="shared" si="27"/>
        <v>0</v>
      </c>
      <c r="H859" s="85"/>
    </row>
    <row r="860" spans="1:8" hidden="1" x14ac:dyDescent="0.25">
      <c r="A860" s="28" t="str">
        <f>IF(Items!$B859="","",Items!$A859)</f>
        <v>612520492533</v>
      </c>
      <c r="B860" s="28" t="str">
        <f>IF(Items!$B859="","",Items!$B859)</f>
        <v>Protector Plus Vanilla</v>
      </c>
      <c r="C860" s="32">
        <f>IF($B860="","",Items!$G859+SUMIFS(PurQty,PurItem,$B860,PurDate,"&lt;="&amp;$D$2)-SUMIFS(SalQty,SalItem,$B860,SalDate,"&lt;="&amp;$D$2)-SUMIFS(WoQty,WoItem,$B860,WoDate,"&lt;="&amp;$D$2)+SUMIFS(AdjQty,AdjItem,$B860,AdjDate,"&lt;="&amp;$D$2)+SUMIFS(LinVarQty,LinItem,$B860,LinPosted,"YES",LinDate,"&lt;="&amp;$D$2,LinID,"&lt;&gt;"&amp;$B$2))</f>
        <v>0</v>
      </c>
      <c r="D860" s="84">
        <v>0</v>
      </c>
      <c r="E860" s="32">
        <f t="shared" si="26"/>
        <v>0</v>
      </c>
      <c r="F860" s="33">
        <f>IF($B860="","",Items!$I859)</f>
        <v>9.7799999999999994</v>
      </c>
      <c r="G860" s="33">
        <f t="shared" si="27"/>
        <v>0</v>
      </c>
      <c r="H860" s="85"/>
    </row>
    <row r="861" spans="1:8" hidden="1" x14ac:dyDescent="0.25">
      <c r="A861" s="28" t="str">
        <f>IF(Items!$B860="","",Items!$A860)</f>
        <v>600107605058</v>
      </c>
      <c r="B861" s="28" t="str">
        <f>IF(Items!$B860="","",Items!$B860)</f>
        <v>Protex Deep Clean</v>
      </c>
      <c r="C861" s="32">
        <f>IF($B861="","",Items!$G860+SUMIFS(PurQty,PurItem,$B861,PurDate,"&lt;="&amp;$D$2)-SUMIFS(SalQty,SalItem,$B861,SalDate,"&lt;="&amp;$D$2)-SUMIFS(WoQty,WoItem,$B861,WoDate,"&lt;="&amp;$D$2)+SUMIFS(AdjQty,AdjItem,$B861,AdjDate,"&lt;="&amp;$D$2)+SUMIFS(LinVarQty,LinItem,$B861,LinPosted,"YES",LinDate,"&lt;="&amp;$D$2,LinID,"&lt;&gt;"&amp;$B$2))</f>
        <v>0</v>
      </c>
      <c r="D861" s="84">
        <v>0</v>
      </c>
      <c r="E861" s="32">
        <f t="shared" si="26"/>
        <v>0</v>
      </c>
      <c r="F861" s="33">
        <f>IF($B861="","",Items!$I860)</f>
        <v>13.0425</v>
      </c>
      <c r="G861" s="33">
        <f t="shared" si="27"/>
        <v>0</v>
      </c>
      <c r="H861" s="85"/>
    </row>
    <row r="862" spans="1:8" hidden="1" x14ac:dyDescent="0.25">
      <c r="A862" s="28" t="str">
        <f>IF(Items!$B861="","",Items!$A861)</f>
        <v>6001067004318</v>
      </c>
      <c r="B862" s="28" t="str">
        <f>IF(Items!$B861="","",Items!$B861)</f>
        <v>Protex Deep Clean150g</v>
      </c>
      <c r="C862" s="32">
        <f>IF($B862="","",Items!$G861+SUMIFS(PurQty,PurItem,$B862,PurDate,"&lt;="&amp;$D$2)-SUMIFS(SalQty,SalItem,$B862,SalDate,"&lt;="&amp;$D$2)-SUMIFS(WoQty,WoItem,$B862,WoDate,"&lt;="&amp;$D$2)+SUMIFS(AdjQty,AdjItem,$B862,AdjDate,"&lt;="&amp;$D$2)+SUMIFS(LinVarQty,LinItem,$B862,LinPosted,"YES",LinDate,"&lt;="&amp;$D$2,LinID,"&lt;&gt;"&amp;$B$2))</f>
        <v>0</v>
      </c>
      <c r="D862" s="84">
        <v>0</v>
      </c>
      <c r="E862" s="32">
        <f t="shared" si="26"/>
        <v>0</v>
      </c>
      <c r="F862" s="33">
        <f>IF($B862="","",Items!$I861)</f>
        <v>13.0425</v>
      </c>
      <c r="G862" s="33">
        <f t="shared" si="27"/>
        <v>0</v>
      </c>
      <c r="H862" s="85"/>
    </row>
    <row r="863" spans="1:8" hidden="1" x14ac:dyDescent="0.25">
      <c r="A863" s="28" t="str">
        <f>IF(Items!$B862="","",Items!$A862)</f>
        <v>6001067104155</v>
      </c>
      <c r="B863" s="28" t="str">
        <f>IF(Items!$B862="","",Items!$B862)</f>
        <v>Protex For Men 150g</v>
      </c>
      <c r="C863" s="32">
        <f>IF($B863="","",Items!$G862+SUMIFS(PurQty,PurItem,$B863,PurDate,"&lt;="&amp;$D$2)-SUMIFS(SalQty,SalItem,$B863,SalDate,"&lt;="&amp;$D$2)-SUMIFS(WoQty,WoItem,$B863,WoDate,"&lt;="&amp;$D$2)+SUMIFS(AdjQty,AdjItem,$B863,AdjDate,"&lt;="&amp;$D$2)+SUMIFS(LinVarQty,LinItem,$B863,LinPosted,"YES",LinDate,"&lt;="&amp;$D$2,LinID,"&lt;&gt;"&amp;$B$2))</f>
        <v>0</v>
      </c>
      <c r="D863" s="84">
        <v>0</v>
      </c>
      <c r="E863" s="32">
        <f t="shared" si="26"/>
        <v>0</v>
      </c>
      <c r="F863" s="33">
        <f>IF($B863="","",Items!$I862)</f>
        <v>13.0425</v>
      </c>
      <c r="G863" s="33">
        <f t="shared" si="27"/>
        <v>0</v>
      </c>
      <c r="H863" s="85"/>
    </row>
    <row r="864" spans="1:8" hidden="1" x14ac:dyDescent="0.25">
      <c r="A864" s="28" t="str">
        <f>IF(Items!$B863="","",Items!$A863)</f>
        <v>6001067104148</v>
      </c>
      <c r="B864" s="28" t="str">
        <f>IF(Items!$B863="","",Items!$B863)</f>
        <v>Protex For Men Triple Action 150g</v>
      </c>
      <c r="C864" s="32">
        <f>IF($B864="","",Items!$G863+SUMIFS(PurQty,PurItem,$B864,PurDate,"&lt;="&amp;$D$2)-SUMIFS(SalQty,SalItem,$B864,SalDate,"&lt;="&amp;$D$2)-SUMIFS(WoQty,WoItem,$B864,WoDate,"&lt;="&amp;$D$2)+SUMIFS(AdjQty,AdjItem,$B864,AdjDate,"&lt;="&amp;$D$2)+SUMIFS(LinVarQty,LinItem,$B864,LinPosted,"YES",LinDate,"&lt;="&amp;$D$2,LinID,"&lt;&gt;"&amp;$B$2))</f>
        <v>0</v>
      </c>
      <c r="D864" s="84">
        <v>0</v>
      </c>
      <c r="E864" s="32">
        <f t="shared" si="26"/>
        <v>0</v>
      </c>
      <c r="F864" s="33">
        <f>IF($B864="","",Items!$I863)</f>
        <v>13.0425</v>
      </c>
      <c r="G864" s="33">
        <f t="shared" si="27"/>
        <v>0</v>
      </c>
      <c r="H864" s="85"/>
    </row>
    <row r="865" spans="1:8" hidden="1" x14ac:dyDescent="0.25">
      <c r="A865" s="28" t="str">
        <f>IF(Items!$B864="","",Items!$A864)</f>
        <v>6001067004264</v>
      </c>
      <c r="B865" s="28" t="str">
        <f>IF(Items!$B864="","",Items!$B864)</f>
        <v>Protex Fresh 150g</v>
      </c>
      <c r="C865" s="32">
        <f>IF($B865="","",Items!$G864+SUMIFS(PurQty,PurItem,$B865,PurDate,"&lt;="&amp;$D$2)-SUMIFS(SalQty,SalItem,$B865,SalDate,"&lt;="&amp;$D$2)-SUMIFS(WoQty,WoItem,$B865,WoDate,"&lt;="&amp;$D$2)+SUMIFS(AdjQty,AdjItem,$B865,AdjDate,"&lt;="&amp;$D$2)+SUMIFS(LinVarQty,LinItem,$B865,LinPosted,"YES",LinDate,"&lt;="&amp;$D$2,LinID,"&lt;&gt;"&amp;$B$2))</f>
        <v>0</v>
      </c>
      <c r="D865" s="84">
        <v>0</v>
      </c>
      <c r="E865" s="32">
        <f t="shared" si="26"/>
        <v>0</v>
      </c>
      <c r="F865" s="33">
        <f>IF($B865="","",Items!$I864)</f>
        <v>13.0425</v>
      </c>
      <c r="G865" s="33">
        <f t="shared" si="27"/>
        <v>0</v>
      </c>
      <c r="H865" s="85"/>
    </row>
    <row r="866" spans="1:8" hidden="1" x14ac:dyDescent="0.25">
      <c r="A866" s="28" t="str">
        <f>IF(Items!$B865="","",Items!$A865)</f>
        <v>6001067004257</v>
      </c>
      <c r="B866" s="28" t="str">
        <f>IF(Items!$B865="","",Items!$B865)</f>
        <v>Protex Gentle150g</v>
      </c>
      <c r="C866" s="32">
        <f>IF($B866="","",Items!$G865+SUMIFS(PurQty,PurItem,$B866,PurDate,"&lt;="&amp;$D$2)-SUMIFS(SalQty,SalItem,$B866,SalDate,"&lt;="&amp;$D$2)-SUMIFS(WoQty,WoItem,$B866,WoDate,"&lt;="&amp;$D$2)+SUMIFS(AdjQty,AdjItem,$B866,AdjDate,"&lt;="&amp;$D$2)+SUMIFS(LinVarQty,LinItem,$B866,LinPosted,"YES",LinDate,"&lt;="&amp;$D$2,LinID,"&lt;&gt;"&amp;$B$2))</f>
        <v>0</v>
      </c>
      <c r="D866" s="84">
        <v>0</v>
      </c>
      <c r="E866" s="32">
        <f t="shared" si="26"/>
        <v>0</v>
      </c>
      <c r="F866" s="33">
        <f>IF($B866="","",Items!$I865)</f>
        <v>13.0425</v>
      </c>
      <c r="G866" s="33">
        <f t="shared" si="27"/>
        <v>0</v>
      </c>
      <c r="H866" s="85"/>
    </row>
    <row r="867" spans="1:8" hidden="1" x14ac:dyDescent="0.25">
      <c r="A867" s="28" t="str">
        <f>IF(Items!$B866="","",Items!$A866)</f>
        <v>6001067004271</v>
      </c>
      <c r="B867" s="28" t="str">
        <f>IF(Items!$B866="","",Items!$B866)</f>
        <v>Protex Herbal 150g</v>
      </c>
      <c r="C867" s="32">
        <f>IF($B867="","",Items!$G866+SUMIFS(PurQty,PurItem,$B867,PurDate,"&lt;="&amp;$D$2)-SUMIFS(SalQty,SalItem,$B867,SalDate,"&lt;="&amp;$D$2)-SUMIFS(WoQty,WoItem,$B867,WoDate,"&lt;="&amp;$D$2)+SUMIFS(AdjQty,AdjItem,$B867,AdjDate,"&lt;="&amp;$D$2)+SUMIFS(LinVarQty,LinItem,$B867,LinPosted,"YES",LinDate,"&lt;="&amp;$D$2,LinID,"&lt;&gt;"&amp;$B$2))</f>
        <v>0</v>
      </c>
      <c r="D867" s="84">
        <v>0</v>
      </c>
      <c r="E867" s="32">
        <f t="shared" si="26"/>
        <v>0</v>
      </c>
      <c r="F867" s="33">
        <f>IF($B867="","",Items!$I866)</f>
        <v>13.0425</v>
      </c>
      <c r="G867" s="33">
        <f t="shared" si="27"/>
        <v>0</v>
      </c>
      <c r="H867" s="85"/>
    </row>
    <row r="868" spans="1:8" hidden="1" x14ac:dyDescent="0.25">
      <c r="A868" s="28" t="str">
        <f>IF(Items!$B867="","",Items!$A867)</f>
        <v>8718951512955</v>
      </c>
      <c r="B868" s="28" t="str">
        <f>IF(Items!$B867="","",Items!$B867)</f>
        <v>Protex Plus Moisture Lock 150g</v>
      </c>
      <c r="C868" s="32">
        <f>IF($B868="","",Items!$G867+SUMIFS(PurQty,PurItem,$B868,PurDate,"&lt;="&amp;$D$2)-SUMIFS(SalQty,SalItem,$B868,SalDate,"&lt;="&amp;$D$2)-SUMIFS(WoQty,WoItem,$B868,WoDate,"&lt;="&amp;$D$2)+SUMIFS(AdjQty,AdjItem,$B868,AdjDate,"&lt;="&amp;$D$2)+SUMIFS(LinVarQty,LinItem,$B868,LinPosted,"YES",LinDate,"&lt;="&amp;$D$2,LinID,"&lt;&gt;"&amp;$B$2))</f>
        <v>0</v>
      </c>
      <c r="D868" s="84">
        <v>0</v>
      </c>
      <c r="E868" s="32">
        <f t="shared" si="26"/>
        <v>0</v>
      </c>
      <c r="F868" s="33">
        <f>IF($B868="","",Items!$I867)</f>
        <v>13.0425</v>
      </c>
      <c r="G868" s="33">
        <f t="shared" si="27"/>
        <v>0</v>
      </c>
      <c r="H868" s="85"/>
    </row>
    <row r="869" spans="1:8" hidden="1" x14ac:dyDescent="0.25">
      <c r="A869" s="28" t="str">
        <f>IF(Items!$B868="","",Items!$A868)</f>
        <v>8718951512863</v>
      </c>
      <c r="B869" s="28" t="str">
        <f>IF(Items!$B868="","",Items!$B868)</f>
        <v>Protex Plus Moisture Lock 150g (2)</v>
      </c>
      <c r="C869" s="32">
        <f>IF($B869="","",Items!$G868+SUMIFS(PurQty,PurItem,$B869,PurDate,"&lt;="&amp;$D$2)-SUMIFS(SalQty,SalItem,$B869,SalDate,"&lt;="&amp;$D$2)-SUMIFS(WoQty,WoItem,$B869,WoDate,"&lt;="&amp;$D$2)+SUMIFS(AdjQty,AdjItem,$B869,AdjDate,"&lt;="&amp;$D$2)+SUMIFS(LinVarQty,LinItem,$B869,LinPosted,"YES",LinDate,"&lt;="&amp;$D$2,LinID,"&lt;&gt;"&amp;$B$2))</f>
        <v>0</v>
      </c>
      <c r="D869" s="84">
        <v>0</v>
      </c>
      <c r="E869" s="32">
        <f t="shared" si="26"/>
        <v>0</v>
      </c>
      <c r="F869" s="33">
        <f>IF($B869="","",Items!$I868)</f>
        <v>13.0425</v>
      </c>
      <c r="G869" s="33">
        <f t="shared" si="27"/>
        <v>0</v>
      </c>
      <c r="H869" s="85"/>
    </row>
    <row r="870" spans="1:8" hidden="1" x14ac:dyDescent="0.25">
      <c r="A870" s="28" t="str">
        <f>IF(Items!$B869="","",Items!$A869)</f>
        <v>6001067004288</v>
      </c>
      <c r="B870" s="28" t="str">
        <f>IF(Items!$B869="","",Items!$B869)</f>
        <v>Protex Suncare 150g</v>
      </c>
      <c r="C870" s="32">
        <f>IF($B870="","",Items!$G869+SUMIFS(PurQty,PurItem,$B870,PurDate,"&lt;="&amp;$D$2)-SUMIFS(SalQty,SalItem,$B870,SalDate,"&lt;="&amp;$D$2)-SUMIFS(WoQty,WoItem,$B870,WoDate,"&lt;="&amp;$D$2)+SUMIFS(AdjQty,AdjItem,$B870,AdjDate,"&lt;="&amp;$D$2)+SUMIFS(LinVarQty,LinItem,$B870,LinPosted,"YES",LinDate,"&lt;="&amp;$D$2,LinID,"&lt;&gt;"&amp;$B$2))</f>
        <v>0</v>
      </c>
      <c r="D870" s="84">
        <v>0</v>
      </c>
      <c r="E870" s="32">
        <f t="shared" si="26"/>
        <v>0</v>
      </c>
      <c r="F870" s="33">
        <f>IF($B870="","",Items!$I869)</f>
        <v>11.737500000000001</v>
      </c>
      <c r="G870" s="33">
        <f t="shared" si="27"/>
        <v>0</v>
      </c>
      <c r="H870" s="85"/>
    </row>
    <row r="871" spans="1:8" hidden="1" x14ac:dyDescent="0.25">
      <c r="A871" s="28" t="str">
        <f>IF(Items!$B870="","",Items!$A870)</f>
        <v>6001067605058</v>
      </c>
      <c r="B871" s="28" t="str">
        <f>IF(Items!$B870="","",Items!$B870)</f>
        <v>Protex Tissue Oil</v>
      </c>
      <c r="C871" s="32">
        <f>IF($B871="","",Items!$G870+SUMIFS(PurQty,PurItem,$B871,PurDate,"&lt;="&amp;$D$2)-SUMIFS(SalQty,SalItem,$B871,SalDate,"&lt;="&amp;$D$2)-SUMIFS(WoQty,WoItem,$B871,WoDate,"&lt;="&amp;$D$2)+SUMIFS(AdjQty,AdjItem,$B871,AdjDate,"&lt;="&amp;$D$2)+SUMIFS(LinVarQty,LinItem,$B871,LinPosted,"YES",LinDate,"&lt;="&amp;$D$2,LinID,"&lt;&gt;"&amp;$B$2))</f>
        <v>0</v>
      </c>
      <c r="D871" s="84">
        <v>0</v>
      </c>
      <c r="E871" s="32">
        <f t="shared" si="26"/>
        <v>0</v>
      </c>
      <c r="F871" s="33">
        <f>IF($B871="","",Items!$I870)</f>
        <v>13.0425</v>
      </c>
      <c r="G871" s="33">
        <f t="shared" si="27"/>
        <v>0</v>
      </c>
      <c r="H871" s="85"/>
    </row>
    <row r="872" spans="1:8" x14ac:dyDescent="0.25">
      <c r="A872" s="28" t="str">
        <f>IF(Items!$B871="","",Items!$A871)</f>
        <v>6009602270501</v>
      </c>
      <c r="B872" s="28" t="str">
        <f>IF(Items!$B871="","",Items!$B871)</f>
        <v>Proton Caramel Crunch Cookies 250g</v>
      </c>
      <c r="C872" s="32">
        <f>IF($B872="","",Items!$G871+SUMIFS(PurQty,PurItem,$B872,PurDate,"&lt;="&amp;$D$2)-SUMIFS(SalQty,SalItem,$B872,SalDate,"&lt;="&amp;$D$2)-SUMIFS(WoQty,WoItem,$B872,WoDate,"&lt;="&amp;$D$2)+SUMIFS(AdjQty,AdjItem,$B872,AdjDate,"&lt;="&amp;$D$2)+SUMIFS(LinVarQty,LinItem,$B872,LinPosted,"YES",LinDate,"&lt;="&amp;$D$2,LinID,"&lt;&gt;"&amp;$B$2))</f>
        <v>7</v>
      </c>
      <c r="D872" s="84">
        <v>4</v>
      </c>
      <c r="E872" s="32">
        <f t="shared" si="26"/>
        <v>-3</v>
      </c>
      <c r="F872" s="33">
        <f>IF($B872="","",Items!$I871)</f>
        <v>25.9725</v>
      </c>
      <c r="G872" s="33">
        <f t="shared" si="27"/>
        <v>-77.917500000000004</v>
      </c>
      <c r="H872" s="85"/>
    </row>
    <row r="873" spans="1:8" hidden="1" x14ac:dyDescent="0.25">
      <c r="A873" s="28" t="str">
        <f>IF(Items!$B872="","",Items!$A872)</f>
        <v>6009602270495</v>
      </c>
      <c r="B873" s="28" t="str">
        <f>IF(Items!$B872="","",Items!$B872)</f>
        <v>Proton CHOC CHIP Cookies 250g</v>
      </c>
      <c r="C873" s="32">
        <f>IF($B873="","",Items!$G872+SUMIFS(PurQty,PurItem,$B873,PurDate,"&lt;="&amp;$D$2)-SUMIFS(SalQty,SalItem,$B873,SalDate,"&lt;="&amp;$D$2)-SUMIFS(WoQty,WoItem,$B873,WoDate,"&lt;="&amp;$D$2)+SUMIFS(AdjQty,AdjItem,$B873,AdjDate,"&lt;="&amp;$D$2)+SUMIFS(LinVarQty,LinItem,$B873,LinPosted,"YES",LinDate,"&lt;="&amp;$D$2,LinID,"&lt;&gt;"&amp;$B$2))</f>
        <v>0</v>
      </c>
      <c r="D873" s="84">
        <v>0</v>
      </c>
      <c r="E873" s="32">
        <f t="shared" si="26"/>
        <v>0</v>
      </c>
      <c r="F873" s="33">
        <f>IF($B873="","",Items!$I872)</f>
        <v>0</v>
      </c>
      <c r="G873" s="33">
        <f t="shared" si="27"/>
        <v>0</v>
      </c>
      <c r="H873" s="85"/>
    </row>
    <row r="874" spans="1:8" x14ac:dyDescent="0.25">
      <c r="A874" s="28" t="str">
        <f>IF(Items!$B873="","",Items!$A873)</f>
        <v>018353</v>
      </c>
      <c r="B874" s="28" t="str">
        <f>IF(Items!$B873="","",Items!$B873)</f>
        <v>PROTON COOKIES 130G</v>
      </c>
      <c r="C874" s="32">
        <f>IF($B874="","",Items!$G873+SUMIFS(PurQty,PurItem,$B874,PurDate,"&lt;="&amp;$D$2)-SUMIFS(SalQty,SalItem,$B874,SalDate,"&lt;="&amp;$D$2)-SUMIFS(WoQty,WoItem,$B874,WoDate,"&lt;="&amp;$D$2)+SUMIFS(AdjQty,AdjItem,$B874,AdjDate,"&lt;="&amp;$D$2)+SUMIFS(LinVarQty,LinItem,$B874,LinPosted,"YES",LinDate,"&lt;="&amp;$D$2,LinID,"&lt;&gt;"&amp;$B$2))</f>
        <v>-10</v>
      </c>
      <c r="D874" s="84">
        <v>0</v>
      </c>
      <c r="E874" s="32">
        <f t="shared" si="26"/>
        <v>10</v>
      </c>
      <c r="F874" s="33">
        <f>IF($B874="","",Items!$I873)</f>
        <v>6.4950000000000001</v>
      </c>
      <c r="G874" s="33">
        <f t="shared" si="27"/>
        <v>64.95</v>
      </c>
      <c r="H874" s="85"/>
    </row>
    <row r="875" spans="1:8" x14ac:dyDescent="0.25">
      <c r="A875" s="28" t="str">
        <f>IF(Items!$B874="","",Items!$A874)</f>
        <v>6009602270723</v>
      </c>
      <c r="B875" s="28" t="str">
        <f>IF(Items!$B874="","",Items!$B874)</f>
        <v>PROTON COOKIES 130G (2)</v>
      </c>
      <c r="C875" s="32">
        <f>IF($B875="","",Items!$G874+SUMIFS(PurQty,PurItem,$B875,PurDate,"&lt;="&amp;$D$2)-SUMIFS(SalQty,SalItem,$B875,SalDate,"&lt;="&amp;$D$2)-SUMIFS(WoQty,WoItem,$B875,WoDate,"&lt;="&amp;$D$2)+SUMIFS(AdjQty,AdjItem,$B875,AdjDate,"&lt;="&amp;$D$2)+SUMIFS(LinVarQty,LinItem,$B875,LinPosted,"YES",LinDate,"&lt;="&amp;$D$2,LinID,"&lt;&gt;"&amp;$B$2))</f>
        <v>18</v>
      </c>
      <c r="D875" s="84">
        <v>0</v>
      </c>
      <c r="E875" s="32">
        <f t="shared" si="26"/>
        <v>-18</v>
      </c>
      <c r="F875" s="33">
        <f>IF($B875="","",Items!$I874)</f>
        <v>6.4950000000000001</v>
      </c>
      <c r="G875" s="33">
        <f t="shared" si="27"/>
        <v>-116.91</v>
      </c>
      <c r="H875" s="85"/>
    </row>
    <row r="876" spans="1:8" hidden="1" x14ac:dyDescent="0.25">
      <c r="A876" s="28" t="str">
        <f>IF(Items!$B875="","",Items!$A875)</f>
        <v>6009602270273</v>
      </c>
      <c r="B876" s="28" t="str">
        <f>IF(Items!$B875="","",Items!$B875)</f>
        <v>Proton Cookies 1Kg</v>
      </c>
      <c r="C876" s="32">
        <f>IF($B876="","",Items!$G875+SUMIFS(PurQty,PurItem,$B876,PurDate,"&lt;="&amp;$D$2)-SUMIFS(SalQty,SalItem,$B876,SalDate,"&lt;="&amp;$D$2)-SUMIFS(WoQty,WoItem,$B876,WoDate,"&lt;="&amp;$D$2)+SUMIFS(AdjQty,AdjItem,$B876,AdjDate,"&lt;="&amp;$D$2)+SUMIFS(LinVarQty,LinItem,$B876,LinPosted,"YES",LinDate,"&lt;="&amp;$D$2,LinID,"&lt;&gt;"&amp;$B$2))</f>
        <v>1</v>
      </c>
      <c r="D876" s="84">
        <v>1</v>
      </c>
      <c r="E876" s="32">
        <f t="shared" si="26"/>
        <v>0</v>
      </c>
      <c r="F876" s="33">
        <f>IF($B876="","",Items!$I875)</f>
        <v>45.652500000000003</v>
      </c>
      <c r="G876" s="33">
        <f t="shared" si="27"/>
        <v>0</v>
      </c>
      <c r="H876" s="85"/>
    </row>
    <row r="877" spans="1:8" x14ac:dyDescent="0.25">
      <c r="A877" s="28" t="str">
        <f>IF(Items!$B876="","",Items!$A876)</f>
        <v>6009602270068</v>
      </c>
      <c r="B877" s="28" t="str">
        <f>IF(Items!$B876="","",Items!$B876)</f>
        <v>Proton Cookies 250g</v>
      </c>
      <c r="C877" s="32">
        <f>IF($B877="","",Items!$G876+SUMIFS(PurQty,PurItem,$B877,PurDate,"&lt;="&amp;$D$2)-SUMIFS(SalQty,SalItem,$B877,SalDate,"&lt;="&amp;$D$2)-SUMIFS(WoQty,WoItem,$B877,WoDate,"&lt;="&amp;$D$2)+SUMIFS(AdjQty,AdjItem,$B877,AdjDate,"&lt;="&amp;$D$2)+SUMIFS(LinVarQty,LinItem,$B877,LinPosted,"YES",LinDate,"&lt;="&amp;$D$2,LinID,"&lt;&gt;"&amp;$B$2))</f>
        <v>6</v>
      </c>
      <c r="D877" s="84">
        <v>0</v>
      </c>
      <c r="E877" s="32">
        <f t="shared" si="26"/>
        <v>-6</v>
      </c>
      <c r="F877" s="33">
        <f>IF($B877="","",Items!$I876)</f>
        <v>16.305</v>
      </c>
      <c r="G877" s="33">
        <f t="shared" si="27"/>
        <v>-97.83</v>
      </c>
      <c r="H877" s="85"/>
    </row>
    <row r="878" spans="1:8" hidden="1" x14ac:dyDescent="0.25">
      <c r="A878" s="28" t="str">
        <f>IF(Items!$B877="","",Items!$A877)</f>
        <v>6009602270051</v>
      </c>
      <c r="B878" s="28" t="str">
        <f>IF(Items!$B877="","",Items!$B877)</f>
        <v>Proton Cookies 500g</v>
      </c>
      <c r="C878" s="32">
        <f>IF($B878="","",Items!$G877+SUMIFS(PurQty,PurItem,$B878,PurDate,"&lt;="&amp;$D$2)-SUMIFS(SalQty,SalItem,$B878,SalDate,"&lt;="&amp;$D$2)-SUMIFS(WoQty,WoItem,$B878,WoDate,"&lt;="&amp;$D$2)+SUMIFS(AdjQty,AdjItem,$B878,AdjDate,"&lt;="&amp;$D$2)+SUMIFS(LinVarQty,LinItem,$B878,LinPosted,"YES",LinDate,"&lt;="&amp;$D$2,LinID,"&lt;&gt;"&amp;$B$2))</f>
        <v>0</v>
      </c>
      <c r="D878" s="84">
        <v>0</v>
      </c>
      <c r="E878" s="32">
        <f t="shared" si="26"/>
        <v>0</v>
      </c>
      <c r="F878" s="33">
        <f>IF($B878="","",Items!$I877)</f>
        <v>22.822500000000002</v>
      </c>
      <c r="G878" s="33">
        <f t="shared" si="27"/>
        <v>0</v>
      </c>
      <c r="H878" s="85"/>
    </row>
    <row r="879" spans="1:8" hidden="1" x14ac:dyDescent="0.25">
      <c r="A879" s="28" t="str">
        <f>IF(Items!$B878="","",Items!$A878)</f>
        <v>6009822890510</v>
      </c>
      <c r="B879" s="28" t="str">
        <f>IF(Items!$B878="","",Items!$B878)</f>
        <v>Pure Drop Cooking Oil 2kg</v>
      </c>
      <c r="C879" s="32">
        <f>IF($B879="","",Items!$G878+SUMIFS(PurQty,PurItem,$B879,PurDate,"&lt;="&amp;$D$2)-SUMIFS(SalQty,SalItem,$B879,SalDate,"&lt;="&amp;$D$2)-SUMIFS(WoQty,WoItem,$B879,WoDate,"&lt;="&amp;$D$2)+SUMIFS(AdjQty,AdjItem,$B879,AdjDate,"&lt;="&amp;$D$2)+SUMIFS(LinVarQty,LinItem,$B879,LinPosted,"YES",LinDate,"&lt;="&amp;$D$2,LinID,"&lt;&gt;"&amp;$B$2))</f>
        <v>0</v>
      </c>
      <c r="D879" s="84">
        <v>0</v>
      </c>
      <c r="E879" s="32">
        <f t="shared" si="26"/>
        <v>0</v>
      </c>
      <c r="F879" s="33">
        <f>IF($B879="","",Items!$I878)</f>
        <v>71.25</v>
      </c>
      <c r="G879" s="33">
        <f t="shared" si="27"/>
        <v>0</v>
      </c>
      <c r="H879" s="85"/>
    </row>
    <row r="880" spans="1:8" hidden="1" x14ac:dyDescent="0.25">
      <c r="A880" s="28" t="str">
        <f>IF(Items!$B879="","",Items!$A879)</f>
        <v>6001651023565</v>
      </c>
      <c r="B880" s="28" t="str">
        <f>IF(Items!$B879="","",Items!$B879)</f>
        <v>Q-Bond Comp Kit</v>
      </c>
      <c r="C880" s="32">
        <f>IF($B880="","",Items!$G879+SUMIFS(PurQty,PurItem,$B880,PurDate,"&lt;="&amp;$D$2)-SUMIFS(SalQty,SalItem,$B880,SalDate,"&lt;="&amp;$D$2)-SUMIFS(WoQty,WoItem,$B880,WoDate,"&lt;="&amp;$D$2)+SUMIFS(AdjQty,AdjItem,$B880,AdjDate,"&lt;="&amp;$D$2)+SUMIFS(LinVarQty,LinItem,$B880,LinPosted,"YES",LinDate,"&lt;="&amp;$D$2,LinID,"&lt;&gt;"&amp;$B$2))</f>
        <v>0</v>
      </c>
      <c r="D880" s="84">
        <v>0</v>
      </c>
      <c r="E880" s="32">
        <f t="shared" si="26"/>
        <v>0</v>
      </c>
      <c r="F880" s="33">
        <f>IF($B880="","",Items!$I879)</f>
        <v>48.914999999999999</v>
      </c>
      <c r="G880" s="33">
        <f t="shared" si="27"/>
        <v>0</v>
      </c>
      <c r="H880" s="85"/>
    </row>
    <row r="881" spans="1:8" hidden="1" x14ac:dyDescent="0.25">
      <c r="A881" s="28" t="str">
        <f>IF(Items!$B880="","",Items!$A880)</f>
        <v>6004842006064</v>
      </c>
      <c r="B881" s="28" t="str">
        <f>IF(Items!$B880="","",Items!$B880)</f>
        <v>Rabroy Sauce 375ml</v>
      </c>
      <c r="C881" s="32">
        <f>IF($B881="","",Items!$G880+SUMIFS(PurQty,PurItem,$B881,PurDate,"&lt;="&amp;$D$2)-SUMIFS(SalQty,SalItem,$B881,SalDate,"&lt;="&amp;$D$2)-SUMIFS(WoQty,WoItem,$B881,WoDate,"&lt;="&amp;$D$2)+SUMIFS(AdjQty,AdjItem,$B881,AdjDate,"&lt;="&amp;$D$2)+SUMIFS(LinVarQty,LinItem,$B881,LinPosted,"YES",LinDate,"&lt;="&amp;$D$2,LinID,"&lt;&gt;"&amp;$B$2))</f>
        <v>4</v>
      </c>
      <c r="D881" s="84">
        <v>4</v>
      </c>
      <c r="E881" s="32">
        <f t="shared" si="26"/>
        <v>0</v>
      </c>
      <c r="F881" s="33">
        <f>IF($B881="","",Items!$I880)</f>
        <v>16.237500000000001</v>
      </c>
      <c r="G881" s="33">
        <f t="shared" si="27"/>
        <v>0</v>
      </c>
      <c r="H881" s="85"/>
    </row>
    <row r="882" spans="1:8" hidden="1" x14ac:dyDescent="0.25">
      <c r="A882" s="28" t="str">
        <f>IF(Items!$B881="","",Items!$A881)</f>
        <v>68</v>
      </c>
      <c r="B882" s="28" t="str">
        <f>IF(Items!$B881="","",Items!$B881)</f>
        <v>Radiator Flush 375ml</v>
      </c>
      <c r="C882" s="32">
        <f>IF($B882="","",Items!$G881+SUMIFS(PurQty,PurItem,$B882,PurDate,"&lt;="&amp;$D$2)-SUMIFS(SalQty,SalItem,$B882,SalDate,"&lt;="&amp;$D$2)-SUMIFS(WoQty,WoItem,$B882,WoDate,"&lt;="&amp;$D$2)+SUMIFS(AdjQty,AdjItem,$B882,AdjDate,"&lt;="&amp;$D$2)+SUMIFS(LinVarQty,LinItem,$B882,LinPosted,"YES",LinDate,"&lt;="&amp;$D$2,LinID,"&lt;&gt;"&amp;$B$2))</f>
        <v>0</v>
      </c>
      <c r="D882" s="84">
        <v>0</v>
      </c>
      <c r="E882" s="32">
        <f t="shared" si="26"/>
        <v>0</v>
      </c>
      <c r="F882" s="33">
        <f>IF($B882="","",Items!$I881)</f>
        <v>14.61</v>
      </c>
      <c r="G882" s="33">
        <f t="shared" si="27"/>
        <v>0</v>
      </c>
      <c r="H882" s="85"/>
    </row>
    <row r="883" spans="1:8" hidden="1" x14ac:dyDescent="0.25">
      <c r="A883" s="28" t="str">
        <f>IF(Items!$B882="","",Items!$A882)</f>
        <v>6001038205652</v>
      </c>
      <c r="B883" s="28" t="str">
        <f>IF(Items!$B882="","",Items!$B882)</f>
        <v>Rajah Curry Hot 200g</v>
      </c>
      <c r="C883" s="32">
        <f>IF($B883="","",Items!$G882+SUMIFS(PurQty,PurItem,$B883,PurDate,"&lt;="&amp;$D$2)-SUMIFS(SalQty,SalItem,$B883,SalDate,"&lt;="&amp;$D$2)-SUMIFS(WoQty,WoItem,$B883,WoDate,"&lt;="&amp;$D$2)+SUMIFS(AdjQty,AdjItem,$B883,AdjDate,"&lt;="&amp;$D$2)+SUMIFS(LinVarQty,LinItem,$B883,LinPosted,"YES",LinDate,"&lt;="&amp;$D$2,LinID,"&lt;&gt;"&amp;$B$2))</f>
        <v>0</v>
      </c>
      <c r="D883" s="84">
        <v>0</v>
      </c>
      <c r="E883" s="32">
        <f t="shared" si="26"/>
        <v>0</v>
      </c>
      <c r="F883" s="33">
        <f>IF($B883="","",Items!$I882)</f>
        <v>29.3475</v>
      </c>
      <c r="G883" s="33">
        <f t="shared" si="27"/>
        <v>0</v>
      </c>
      <c r="H883" s="85"/>
    </row>
    <row r="884" spans="1:8" hidden="1" x14ac:dyDescent="0.25">
      <c r="A884" s="28" t="str">
        <f>IF(Items!$B883="","",Items!$A883)</f>
        <v>6001038204150</v>
      </c>
      <c r="B884" s="28" t="str">
        <f>IF(Items!$B883="","",Items!$B883)</f>
        <v>Rajah Curry Hot 50g</v>
      </c>
      <c r="C884" s="32">
        <f>IF($B884="","",Items!$G883+SUMIFS(PurQty,PurItem,$B884,PurDate,"&lt;="&amp;$D$2)-SUMIFS(SalQty,SalItem,$B884,SalDate,"&lt;="&amp;$D$2)-SUMIFS(WoQty,WoItem,$B884,WoDate,"&lt;="&amp;$D$2)+SUMIFS(AdjQty,AdjItem,$B884,AdjDate,"&lt;="&amp;$D$2)+SUMIFS(LinVarQty,LinItem,$B884,LinPosted,"YES",LinDate,"&lt;="&amp;$D$2,LinID,"&lt;&gt;"&amp;$B$2))</f>
        <v>0</v>
      </c>
      <c r="D884" s="84">
        <v>0</v>
      </c>
      <c r="E884" s="32">
        <f t="shared" si="26"/>
        <v>0</v>
      </c>
      <c r="F884" s="33">
        <f>IF($B884="","",Items!$I883)</f>
        <v>13.0425</v>
      </c>
      <c r="G884" s="33">
        <f t="shared" si="27"/>
        <v>0</v>
      </c>
      <c r="H884" s="85"/>
    </row>
    <row r="885" spans="1:8" hidden="1" x14ac:dyDescent="0.25">
      <c r="A885" s="28" t="str">
        <f>IF(Items!$B884="","",Items!$A884)</f>
        <v>6001038203252</v>
      </c>
      <c r="B885" s="28" t="str">
        <f>IF(Items!$B884="","",Items!$B884)</f>
        <v>Rajah Mild Spicy100g</v>
      </c>
      <c r="C885" s="32">
        <f>IF($B885="","",Items!$G884+SUMIFS(PurQty,PurItem,$B885,PurDate,"&lt;="&amp;$D$2)-SUMIFS(SalQty,SalItem,$B885,SalDate,"&lt;="&amp;$D$2)-SUMIFS(WoQty,WoItem,$B885,WoDate,"&lt;="&amp;$D$2)+SUMIFS(AdjQty,AdjItem,$B885,AdjDate,"&lt;="&amp;$D$2)+SUMIFS(LinVarQty,LinItem,$B885,LinPosted,"YES",LinDate,"&lt;="&amp;$D$2,LinID,"&lt;&gt;"&amp;$B$2))</f>
        <v>0</v>
      </c>
      <c r="D885" s="84">
        <v>0</v>
      </c>
      <c r="E885" s="32">
        <f t="shared" si="26"/>
        <v>0</v>
      </c>
      <c r="F885" s="33">
        <f>IF($B885="","",Items!$I884)</f>
        <v>19.567499999999999</v>
      </c>
      <c r="G885" s="33">
        <f t="shared" si="27"/>
        <v>0</v>
      </c>
      <c r="H885" s="85"/>
    </row>
    <row r="886" spans="1:8" hidden="1" x14ac:dyDescent="0.25">
      <c r="A886" s="28" t="str">
        <f>IF(Items!$B885="","",Items!$A885)</f>
        <v>752754002273</v>
      </c>
      <c r="B886" s="28" t="str">
        <f>IF(Items!$B885="","",Items!$B885)</f>
        <v>Razor Blades</v>
      </c>
      <c r="C886" s="32">
        <f>IF($B886="","",Items!$G885+SUMIFS(PurQty,PurItem,$B886,PurDate,"&lt;="&amp;$D$2)-SUMIFS(SalQty,SalItem,$B886,SalDate,"&lt;="&amp;$D$2)-SUMIFS(WoQty,WoItem,$B886,WoDate,"&lt;="&amp;$D$2)+SUMIFS(AdjQty,AdjItem,$B886,AdjDate,"&lt;="&amp;$D$2)+SUMIFS(LinVarQty,LinItem,$B886,LinPosted,"YES",LinDate,"&lt;="&amp;$D$2,LinID,"&lt;&gt;"&amp;$B$2))</f>
        <v>0</v>
      </c>
      <c r="D886" s="84">
        <v>0</v>
      </c>
      <c r="E886" s="32">
        <f t="shared" si="26"/>
        <v>0</v>
      </c>
      <c r="F886" s="33">
        <f>IF($B886="","",Items!$I885)</f>
        <v>6.5250000000000004</v>
      </c>
      <c r="G886" s="33">
        <f t="shared" si="27"/>
        <v>0</v>
      </c>
      <c r="H886" s="85"/>
    </row>
    <row r="887" spans="1:8" x14ac:dyDescent="0.25">
      <c r="A887" s="28" t="str">
        <f>IF(Items!$B886="","",Items!$A886)</f>
        <v>9002490100070</v>
      </c>
      <c r="B887" s="28" t="str">
        <f>IF(Items!$B886="","",Items!$B886)</f>
        <v>Red Bull 250ml</v>
      </c>
      <c r="C887" s="32">
        <f>IF($B887="","",Items!$G886+SUMIFS(PurQty,PurItem,$B887,PurDate,"&lt;="&amp;$D$2)-SUMIFS(SalQty,SalItem,$B887,SalDate,"&lt;="&amp;$D$2)-SUMIFS(WoQty,WoItem,$B887,WoDate,"&lt;="&amp;$D$2)+SUMIFS(AdjQty,AdjItem,$B887,AdjDate,"&lt;="&amp;$D$2)+SUMIFS(LinVarQty,LinItem,$B887,LinPosted,"YES",LinDate,"&lt;="&amp;$D$2,LinID,"&lt;&gt;"&amp;$B$2))</f>
        <v>132</v>
      </c>
      <c r="D887" s="84">
        <v>14</v>
      </c>
      <c r="E887" s="32">
        <f t="shared" si="26"/>
        <v>-118</v>
      </c>
      <c r="F887" s="33">
        <f>IF($B887="","",Items!$I886)</f>
        <v>17.351190476190474</v>
      </c>
      <c r="G887" s="33">
        <f t="shared" si="27"/>
        <v>-2047.4404761904759</v>
      </c>
      <c r="H887" s="85"/>
    </row>
    <row r="888" spans="1:8" hidden="1" x14ac:dyDescent="0.25">
      <c r="A888" s="28" t="str">
        <f>IF(Items!$B887="","",Items!$A887)</f>
        <v>9002490209599</v>
      </c>
      <c r="B888" s="28" t="str">
        <f>IF(Items!$B887="","",Items!$B887)</f>
        <v>Red Bull 375ml</v>
      </c>
      <c r="C888" s="32">
        <f>IF($B888="","",Items!$G887+SUMIFS(PurQty,PurItem,$B888,PurDate,"&lt;="&amp;$D$2)-SUMIFS(SalQty,SalItem,$B888,SalDate,"&lt;="&amp;$D$2)-SUMIFS(WoQty,WoItem,$B888,WoDate,"&lt;="&amp;$D$2)+SUMIFS(AdjQty,AdjItem,$B888,AdjDate,"&lt;="&amp;$D$2)+SUMIFS(LinVarQty,LinItem,$B888,LinPosted,"YES",LinDate,"&lt;="&amp;$D$2,LinID,"&lt;&gt;"&amp;$B$2))</f>
        <v>0</v>
      </c>
      <c r="D888" s="84">
        <v>0</v>
      </c>
      <c r="E888" s="32">
        <f t="shared" si="26"/>
        <v>0</v>
      </c>
      <c r="F888" s="33">
        <f>IF($B888="","",Items!$I887)</f>
        <v>26.085000000000001</v>
      </c>
      <c r="G888" s="33">
        <f t="shared" si="27"/>
        <v>0</v>
      </c>
      <c r="H888" s="85"/>
    </row>
    <row r="889" spans="1:8" hidden="1" x14ac:dyDescent="0.25">
      <c r="A889" s="28" t="str">
        <f>IF(Items!$B888="","",Items!$A888)</f>
        <v>6007421003539</v>
      </c>
      <c r="B889" s="28" t="str">
        <f>IF(Items!$B888="","",Items!$B888)</f>
        <v>Red Seal Course Salt 1kg</v>
      </c>
      <c r="C889" s="32">
        <f>IF($B889="","",Items!$G888+SUMIFS(PurQty,PurItem,$B889,PurDate,"&lt;="&amp;$D$2)-SUMIFS(SalQty,SalItem,$B889,SalDate,"&lt;="&amp;$D$2)-SUMIFS(WoQty,WoItem,$B889,WoDate,"&lt;="&amp;$D$2)+SUMIFS(AdjQty,AdjItem,$B889,AdjDate,"&lt;="&amp;$D$2)+SUMIFS(LinVarQty,LinItem,$B889,LinPosted,"YES",LinDate,"&lt;="&amp;$D$2,LinID,"&lt;&gt;"&amp;$B$2))</f>
        <v>0</v>
      </c>
      <c r="D889" s="84">
        <v>0</v>
      </c>
      <c r="E889" s="32">
        <f t="shared" si="26"/>
        <v>0</v>
      </c>
      <c r="F889" s="33">
        <f>IF($B889="","",Items!$I888)</f>
        <v>9</v>
      </c>
      <c r="G889" s="33">
        <f t="shared" si="27"/>
        <v>0</v>
      </c>
      <c r="H889" s="85"/>
    </row>
    <row r="890" spans="1:8" hidden="1" x14ac:dyDescent="0.25">
      <c r="A890" s="28" t="str">
        <f>IF(Items!$B889="","",Items!$A889)</f>
        <v>6007421003515</v>
      </c>
      <c r="B890" s="28" t="str">
        <f>IF(Items!$B889="","",Items!$B889)</f>
        <v>Red Seal Course Salt 500g</v>
      </c>
      <c r="C890" s="32">
        <f>IF($B890="","",Items!$G889+SUMIFS(PurQty,PurItem,$B890,PurDate,"&lt;="&amp;$D$2)-SUMIFS(SalQty,SalItem,$B890,SalDate,"&lt;="&amp;$D$2)-SUMIFS(WoQty,WoItem,$B890,WoDate,"&lt;="&amp;$D$2)+SUMIFS(AdjQty,AdjItem,$B890,AdjDate,"&lt;="&amp;$D$2)+SUMIFS(LinVarQty,LinItem,$B890,LinPosted,"YES",LinDate,"&lt;="&amp;$D$2,LinID,"&lt;&gt;"&amp;$B$2))</f>
        <v>0</v>
      </c>
      <c r="D890" s="84">
        <v>0</v>
      </c>
      <c r="E890" s="32">
        <f t="shared" si="26"/>
        <v>0</v>
      </c>
      <c r="F890" s="33">
        <f>IF($B890="","",Items!$I889)</f>
        <v>7.5</v>
      </c>
      <c r="G890" s="33">
        <f t="shared" si="27"/>
        <v>0</v>
      </c>
      <c r="H890" s="85"/>
    </row>
    <row r="891" spans="1:8" hidden="1" x14ac:dyDescent="0.25">
      <c r="A891" s="28" t="str">
        <f>IF(Items!$B890="","",Items!$A890)</f>
        <v>6007421003508</v>
      </c>
      <c r="B891" s="28" t="str">
        <f>IF(Items!$B890="","",Items!$B890)</f>
        <v>Red Seal Fine Salt 2kg</v>
      </c>
      <c r="C891" s="32">
        <f>IF($B891="","",Items!$G890+SUMIFS(PurQty,PurItem,$B891,PurDate,"&lt;="&amp;$D$2)-SUMIFS(SalQty,SalItem,$B891,SalDate,"&lt;="&amp;$D$2)-SUMIFS(WoQty,WoItem,$B891,WoDate,"&lt;="&amp;$D$2)+SUMIFS(AdjQty,AdjItem,$B891,AdjDate,"&lt;="&amp;$D$2)+SUMIFS(LinVarQty,LinItem,$B891,LinPosted,"YES",LinDate,"&lt;="&amp;$D$2,LinID,"&lt;&gt;"&amp;$B$2))</f>
        <v>9</v>
      </c>
      <c r="D891" s="84">
        <v>9</v>
      </c>
      <c r="E891" s="32">
        <f t="shared" si="26"/>
        <v>0</v>
      </c>
      <c r="F891" s="33">
        <f>IF($B891="","",Items!$I890)</f>
        <v>15</v>
      </c>
      <c r="G891" s="33">
        <f t="shared" si="27"/>
        <v>0</v>
      </c>
      <c r="H891" s="85"/>
    </row>
    <row r="892" spans="1:8" hidden="1" x14ac:dyDescent="0.25">
      <c r="A892" s="28" t="str">
        <f>IF(Items!$B891="","",Items!$A891)</f>
        <v>6007421009760</v>
      </c>
      <c r="B892" s="28" t="str">
        <f>IF(Items!$B891="","",Items!$B891)</f>
        <v>Red Seal Peanut Butter 375ml</v>
      </c>
      <c r="C892" s="32">
        <f>IF($B892="","",Items!$G891+SUMIFS(PurQty,PurItem,$B892,PurDate,"&lt;="&amp;$D$2)-SUMIFS(SalQty,SalItem,$B892,SalDate,"&lt;="&amp;$D$2)-SUMIFS(WoQty,WoItem,$B892,WoDate,"&lt;="&amp;$D$2)+SUMIFS(AdjQty,AdjItem,$B892,AdjDate,"&lt;="&amp;$D$2)+SUMIFS(LinVarQty,LinItem,$B892,LinPosted,"YES",LinDate,"&lt;="&amp;$D$2,LinID,"&lt;&gt;"&amp;$B$2))</f>
        <v>0</v>
      </c>
      <c r="D892" s="84">
        <v>0</v>
      </c>
      <c r="E892" s="32">
        <f t="shared" si="26"/>
        <v>0</v>
      </c>
      <c r="F892" s="33">
        <f>IF($B892="","",Items!$I891)</f>
        <v>22.822500000000002</v>
      </c>
      <c r="G892" s="33">
        <f t="shared" si="27"/>
        <v>0</v>
      </c>
      <c r="H892" s="85"/>
    </row>
    <row r="893" spans="1:8" hidden="1" x14ac:dyDescent="0.25">
      <c r="A893" s="28" t="str">
        <f>IF(Items!$B892="","",Items!$A892)</f>
        <v>6007421000439</v>
      </c>
      <c r="B893" s="28" t="str">
        <f>IF(Items!$B892="","",Items!$B892)</f>
        <v>Red Seal S/Rasing Flour 2kg</v>
      </c>
      <c r="C893" s="32">
        <f>IF($B893="","",Items!$G892+SUMIFS(PurQty,PurItem,$B893,PurDate,"&lt;="&amp;$D$2)-SUMIFS(SalQty,SalItem,$B893,SalDate,"&lt;="&amp;$D$2)-SUMIFS(WoQty,WoItem,$B893,WoDate,"&lt;="&amp;$D$2)+SUMIFS(AdjQty,AdjItem,$B893,AdjDate,"&lt;="&amp;$D$2)+SUMIFS(LinVarQty,LinItem,$B893,LinPosted,"YES",LinDate,"&lt;="&amp;$D$2,LinID,"&lt;&gt;"&amp;$B$2))</f>
        <v>0</v>
      </c>
      <c r="D893" s="84">
        <v>0</v>
      </c>
      <c r="E893" s="32">
        <f t="shared" si="26"/>
        <v>0</v>
      </c>
      <c r="F893" s="33">
        <f>IF($B893="","",Items!$I892)</f>
        <v>37.5</v>
      </c>
      <c r="G893" s="33">
        <f t="shared" si="27"/>
        <v>0</v>
      </c>
      <c r="H893" s="85"/>
    </row>
    <row r="894" spans="1:8" x14ac:dyDescent="0.25">
      <c r="A894" s="28" t="str">
        <f>IF(Items!$B893="","",Items!$A893)</f>
        <v>6007421003492</v>
      </c>
      <c r="B894" s="28" t="str">
        <f>IF(Items!$B893="","",Items!$B893)</f>
        <v>RED SEAL TABLE SALT 1KG</v>
      </c>
      <c r="C894" s="32">
        <f>IF($B894="","",Items!$G893+SUMIFS(PurQty,PurItem,$B894,PurDate,"&lt;="&amp;$D$2)-SUMIFS(SalQty,SalItem,$B894,SalDate,"&lt;="&amp;$D$2)-SUMIFS(WoQty,WoItem,$B894,WoDate,"&lt;="&amp;$D$2)+SUMIFS(AdjQty,AdjItem,$B894,AdjDate,"&lt;="&amp;$D$2)+SUMIFS(LinVarQty,LinItem,$B894,LinPosted,"YES",LinDate,"&lt;="&amp;$D$2,LinID,"&lt;&gt;"&amp;$B$2))</f>
        <v>-5</v>
      </c>
      <c r="D894" s="84">
        <v>4</v>
      </c>
      <c r="E894" s="32">
        <f t="shared" si="26"/>
        <v>9</v>
      </c>
      <c r="F894" s="33">
        <f>IF($B894="","",Items!$I893)</f>
        <v>9</v>
      </c>
      <c r="G894" s="33">
        <f t="shared" si="27"/>
        <v>81</v>
      </c>
      <c r="H894" s="85"/>
    </row>
    <row r="895" spans="1:8" hidden="1" x14ac:dyDescent="0.25">
      <c r="A895" s="28" t="str">
        <f>IF(Items!$B894="","",Items!$A894)</f>
        <v>6007421003478</v>
      </c>
      <c r="B895" s="28" t="str">
        <f>IF(Items!$B894="","",Items!$B894)</f>
        <v>Red Seal Table Salt 500g</v>
      </c>
      <c r="C895" s="32">
        <f>IF($B895="","",Items!$G894+SUMIFS(PurQty,PurItem,$B895,PurDate,"&lt;="&amp;$D$2)-SUMIFS(SalQty,SalItem,$B895,SalDate,"&lt;="&amp;$D$2)-SUMIFS(WoQty,WoItem,$B895,WoDate,"&lt;="&amp;$D$2)+SUMIFS(AdjQty,AdjItem,$B895,AdjDate,"&lt;="&amp;$D$2)+SUMIFS(LinVarQty,LinItem,$B895,LinPosted,"YES",LinDate,"&lt;="&amp;$D$2,LinID,"&lt;&gt;"&amp;$B$2))</f>
        <v>0</v>
      </c>
      <c r="D895" s="84">
        <v>0</v>
      </c>
      <c r="E895" s="32">
        <f t="shared" si="26"/>
        <v>0</v>
      </c>
      <c r="F895" s="33">
        <f>IF($B895="","",Items!$I894)</f>
        <v>7.5</v>
      </c>
      <c r="G895" s="33">
        <f t="shared" si="27"/>
        <v>0</v>
      </c>
      <c r="H895" s="85"/>
    </row>
    <row r="896" spans="1:8" hidden="1" x14ac:dyDescent="0.25">
      <c r="A896" s="28" t="str">
        <f>IF(Items!$B895="","",Items!$A895)</f>
        <v>6007421002815</v>
      </c>
      <c r="B896" s="28" t="str">
        <f>IF(Items!$B895="","",Items!$B895)</f>
        <v>Red Seal White Rice 2kg</v>
      </c>
      <c r="C896" s="32">
        <f>IF($B896="","",Items!$G895+SUMIFS(PurQty,PurItem,$B896,PurDate,"&lt;="&amp;$D$2)-SUMIFS(SalQty,SalItem,$B896,SalDate,"&lt;="&amp;$D$2)-SUMIFS(WoQty,WoItem,$B896,WoDate,"&lt;="&amp;$D$2)+SUMIFS(AdjQty,AdjItem,$B896,AdjDate,"&lt;="&amp;$D$2)+SUMIFS(LinVarQty,LinItem,$B896,LinPosted,"YES",LinDate,"&lt;="&amp;$D$2,LinID,"&lt;&gt;"&amp;$B$2))</f>
        <v>0</v>
      </c>
      <c r="D896" s="84">
        <v>0</v>
      </c>
      <c r="E896" s="32">
        <f t="shared" si="26"/>
        <v>0</v>
      </c>
      <c r="F896" s="33">
        <f>IF($B896="","",Items!$I895)</f>
        <v>37.5</v>
      </c>
      <c r="G896" s="33">
        <f t="shared" si="27"/>
        <v>0</v>
      </c>
      <c r="H896" s="85"/>
    </row>
    <row r="897" spans="1:8" hidden="1" x14ac:dyDescent="0.25">
      <c r="A897" s="28" t="str">
        <f>IF(Items!$B896="","",Items!$A896)</f>
        <v>6009711462736</v>
      </c>
      <c r="B897" s="28" t="str">
        <f>IF(Items!$B896="","",Items!$B896)</f>
        <v>Revive Banana Maheu 500ml</v>
      </c>
      <c r="C897" s="32">
        <f>IF($B897="","",Items!$G896+SUMIFS(PurQty,PurItem,$B897,PurDate,"&lt;="&amp;$D$2)-SUMIFS(SalQty,SalItem,$B897,SalDate,"&lt;="&amp;$D$2)-SUMIFS(WoQty,WoItem,$B897,WoDate,"&lt;="&amp;$D$2)+SUMIFS(AdjQty,AdjItem,$B897,AdjDate,"&lt;="&amp;$D$2)+SUMIFS(LinVarQty,LinItem,$B897,LinPosted,"YES",LinDate,"&lt;="&amp;$D$2,LinID,"&lt;&gt;"&amp;$B$2))</f>
        <v>0</v>
      </c>
      <c r="D897" s="84">
        <v>0</v>
      </c>
      <c r="E897" s="32">
        <f t="shared" si="26"/>
        <v>0</v>
      </c>
      <c r="F897" s="33">
        <f>IF($B897="","",Items!$I896)</f>
        <v>9.7799999999999994</v>
      </c>
      <c r="G897" s="33">
        <f t="shared" si="27"/>
        <v>0</v>
      </c>
      <c r="H897" s="85"/>
    </row>
    <row r="898" spans="1:8" hidden="1" x14ac:dyDescent="0.25">
      <c r="A898" s="28" t="str">
        <f>IF(Items!$B897="","",Items!$A897)</f>
        <v>6009711462729</v>
      </c>
      <c r="B898" s="28" t="str">
        <f>IF(Items!$B897="","",Items!$B897)</f>
        <v>Revive Buttermilk Maheu 500ml</v>
      </c>
      <c r="C898" s="32">
        <f>IF($B898="","",Items!$G897+SUMIFS(PurQty,PurItem,$B898,PurDate,"&lt;="&amp;$D$2)-SUMIFS(SalQty,SalItem,$B898,SalDate,"&lt;="&amp;$D$2)-SUMIFS(WoQty,WoItem,$B898,WoDate,"&lt;="&amp;$D$2)+SUMIFS(AdjQty,AdjItem,$B898,AdjDate,"&lt;="&amp;$D$2)+SUMIFS(LinVarQty,LinItem,$B898,LinPosted,"YES",LinDate,"&lt;="&amp;$D$2,LinID,"&lt;&gt;"&amp;$B$2))</f>
        <v>0</v>
      </c>
      <c r="D898" s="84">
        <v>0</v>
      </c>
      <c r="E898" s="32">
        <f t="shared" si="26"/>
        <v>0</v>
      </c>
      <c r="F898" s="33">
        <f>IF($B898="","",Items!$I897)</f>
        <v>9.7799999999999994</v>
      </c>
      <c r="G898" s="33">
        <f t="shared" si="27"/>
        <v>0</v>
      </c>
      <c r="H898" s="85"/>
    </row>
    <row r="899" spans="1:8" x14ac:dyDescent="0.25">
      <c r="A899" s="28" t="str">
        <f>IF(Items!$B898="","",Items!$A898)</f>
        <v>6009711462675</v>
      </c>
      <c r="B899" s="28" t="str">
        <f>IF(Items!$B898="","",Items!$B898)</f>
        <v>Revive Dairy Fruit Mix  Tropical 500mls</v>
      </c>
      <c r="C899" s="32">
        <f>IF($B899="","",Items!$G898+SUMIFS(PurQty,PurItem,$B899,PurDate,"&lt;="&amp;$D$2)-SUMIFS(SalQty,SalItem,$B899,SalDate,"&lt;="&amp;$D$2)-SUMIFS(WoQty,WoItem,$B899,WoDate,"&lt;="&amp;$D$2)+SUMIFS(AdjQty,AdjItem,$B899,AdjDate,"&lt;="&amp;$D$2)+SUMIFS(LinVarQty,LinItem,$B899,LinPosted,"YES",LinDate,"&lt;="&amp;$D$2,LinID,"&lt;&gt;"&amp;$B$2))</f>
        <v>70</v>
      </c>
      <c r="D899" s="84">
        <v>67</v>
      </c>
      <c r="E899" s="32">
        <f t="shared" si="26"/>
        <v>-3</v>
      </c>
      <c r="F899" s="33">
        <f>IF($B899="","",Items!$I898)</f>
        <v>6.9333333333333336</v>
      </c>
      <c r="G899" s="33">
        <f t="shared" si="27"/>
        <v>-20.8</v>
      </c>
      <c r="H899" s="85"/>
    </row>
    <row r="900" spans="1:8" hidden="1" x14ac:dyDescent="0.25">
      <c r="A900" s="28" t="str">
        <f>IF(Items!$B899="","",Items!$A899)</f>
        <v>6009711464006</v>
      </c>
      <c r="B900" s="28" t="str">
        <f>IF(Items!$B899="","",Items!$B899)</f>
        <v>Revive Dairy Fruit Mix Orange 250mls</v>
      </c>
      <c r="C900" s="32">
        <f>IF($B900="","",Items!$G899+SUMIFS(PurQty,PurItem,$B900,PurDate,"&lt;="&amp;$D$2)-SUMIFS(SalQty,SalItem,$B900,SalDate,"&lt;="&amp;$D$2)-SUMIFS(WoQty,WoItem,$B900,WoDate,"&lt;="&amp;$D$2)+SUMIFS(AdjQty,AdjItem,$B900,AdjDate,"&lt;="&amp;$D$2)+SUMIFS(LinVarQty,LinItem,$B900,LinPosted,"YES",LinDate,"&lt;="&amp;$D$2,LinID,"&lt;&gt;"&amp;$B$2))</f>
        <v>0</v>
      </c>
      <c r="D900" s="84">
        <v>0</v>
      </c>
      <c r="E900" s="32">
        <f t="shared" si="26"/>
        <v>0</v>
      </c>
      <c r="F900" s="33">
        <f>IF($B900="","",Items!$I899)</f>
        <v>6.5250000000000004</v>
      </c>
      <c r="G900" s="33">
        <f t="shared" si="27"/>
        <v>0</v>
      </c>
      <c r="H900" s="85"/>
    </row>
    <row r="901" spans="1:8" hidden="1" x14ac:dyDescent="0.25">
      <c r="A901" s="28" t="str">
        <f>IF(Items!$B900="","",Items!$A900)</f>
        <v>6009705003624</v>
      </c>
      <c r="B901" s="28" t="str">
        <f>IF(Items!$B900="","",Items!$B900)</f>
        <v>Revive Dairy Orange Fruit 1 Ltr</v>
      </c>
      <c r="C901" s="32">
        <f>IF($B901="","",Items!$G900+SUMIFS(PurQty,PurItem,$B901,PurDate,"&lt;="&amp;$D$2)-SUMIFS(SalQty,SalItem,$B901,SalDate,"&lt;="&amp;$D$2)-SUMIFS(WoQty,WoItem,$B901,WoDate,"&lt;="&amp;$D$2)+SUMIFS(AdjQty,AdjItem,$B901,AdjDate,"&lt;="&amp;$D$2)+SUMIFS(LinVarQty,LinItem,$B901,LinPosted,"YES",LinDate,"&lt;="&amp;$D$2,LinID,"&lt;&gt;"&amp;$B$2))</f>
        <v>0</v>
      </c>
      <c r="D901" s="84">
        <v>0</v>
      </c>
      <c r="E901" s="32">
        <f t="shared" si="26"/>
        <v>0</v>
      </c>
      <c r="F901" s="33">
        <f>IF($B901="","",Items!$I900)</f>
        <v>19.567499999999999</v>
      </c>
      <c r="G901" s="33">
        <f t="shared" si="27"/>
        <v>0</v>
      </c>
      <c r="H901" s="85"/>
    </row>
    <row r="902" spans="1:8" hidden="1" x14ac:dyDescent="0.25">
      <c r="A902" s="28" t="str">
        <f>IF(Items!$B901="","",Items!$A901)</f>
        <v>6009711461906</v>
      </c>
      <c r="B902" s="28" t="str">
        <f>IF(Items!$B901="","",Items!$B901)</f>
        <v>Revive Dairy PEACH N APPRICOT 1 Ltr</v>
      </c>
      <c r="C902" s="32">
        <f>IF($B902="","",Items!$G901+SUMIFS(PurQty,PurItem,$B902,PurDate,"&lt;="&amp;$D$2)-SUMIFS(SalQty,SalItem,$B902,SalDate,"&lt;="&amp;$D$2)-SUMIFS(WoQty,WoItem,$B902,WoDate,"&lt;="&amp;$D$2)+SUMIFS(AdjQty,AdjItem,$B902,AdjDate,"&lt;="&amp;$D$2)+SUMIFS(LinVarQty,LinItem,$B902,LinPosted,"YES",LinDate,"&lt;="&amp;$D$2,LinID,"&lt;&gt;"&amp;$B$2))</f>
        <v>0</v>
      </c>
      <c r="D902" s="84">
        <v>0</v>
      </c>
      <c r="E902" s="32">
        <f t="shared" ref="E902:E965" si="28">IF(OR($B902="",$D902=""),"",$D902-$C902)</f>
        <v>0</v>
      </c>
      <c r="F902" s="33">
        <f>IF($B902="","",Items!$I901)</f>
        <v>19.567499999999999</v>
      </c>
      <c r="G902" s="33">
        <f t="shared" ref="G902:G965" si="29">IF($E902="","",$E902*$F902)</f>
        <v>0</v>
      </c>
      <c r="H902" s="85"/>
    </row>
    <row r="903" spans="1:8" hidden="1" x14ac:dyDescent="0.25">
      <c r="A903" s="28" t="str">
        <f>IF(Items!$B902="","",Items!$A902)</f>
        <v>6009705003631</v>
      </c>
      <c r="B903" s="28" t="str">
        <f>IF(Items!$B902="","",Items!$B902)</f>
        <v>Revive Dairy Tropical Fruit 1 Ltr</v>
      </c>
      <c r="C903" s="32">
        <f>IF($B903="","",Items!$G902+SUMIFS(PurQty,PurItem,$B903,PurDate,"&lt;="&amp;$D$2)-SUMIFS(SalQty,SalItem,$B903,SalDate,"&lt;="&amp;$D$2)-SUMIFS(WoQty,WoItem,$B903,WoDate,"&lt;="&amp;$D$2)+SUMIFS(AdjQty,AdjItem,$B903,AdjDate,"&lt;="&amp;$D$2)+SUMIFS(LinVarQty,LinItem,$B903,LinPosted,"YES",LinDate,"&lt;="&amp;$D$2,LinID,"&lt;&gt;"&amp;$B$2))</f>
        <v>0</v>
      </c>
      <c r="D903" s="84">
        <v>0</v>
      </c>
      <c r="E903" s="32">
        <f t="shared" si="28"/>
        <v>0</v>
      </c>
      <c r="F903" s="33">
        <f>IF($B903="","",Items!$I902)</f>
        <v>19.567499999999999</v>
      </c>
      <c r="G903" s="33">
        <f t="shared" si="29"/>
        <v>0</v>
      </c>
      <c r="H903" s="85"/>
    </row>
    <row r="904" spans="1:8" hidden="1" x14ac:dyDescent="0.25">
      <c r="A904" s="28" t="str">
        <f>IF(Items!$B903="","",Items!$A903)</f>
        <v>6009711462644</v>
      </c>
      <c r="B904" s="28" t="str">
        <f>IF(Items!$B903="","",Items!$B903)</f>
        <v>Revive Datry Fruit Mix Mango 500mls</v>
      </c>
      <c r="C904" s="32">
        <f>IF($B904="","",Items!$G903+SUMIFS(PurQty,PurItem,$B904,PurDate,"&lt;="&amp;$D$2)-SUMIFS(SalQty,SalItem,$B904,SalDate,"&lt;="&amp;$D$2)-SUMIFS(WoQty,WoItem,$B904,WoDate,"&lt;="&amp;$D$2)+SUMIFS(AdjQty,AdjItem,$B904,AdjDate,"&lt;="&amp;$D$2)+SUMIFS(LinVarQty,LinItem,$B904,LinPosted,"YES",LinDate,"&lt;="&amp;$D$2,LinID,"&lt;&gt;"&amp;$B$2))</f>
        <v>0</v>
      </c>
      <c r="D904" s="84">
        <v>0</v>
      </c>
      <c r="E904" s="32">
        <f t="shared" si="28"/>
        <v>0</v>
      </c>
      <c r="F904" s="33">
        <f>IF($B904="","",Items!$I903)</f>
        <v>9.7799999999999994</v>
      </c>
      <c r="G904" s="33">
        <f t="shared" si="29"/>
        <v>0</v>
      </c>
      <c r="H904" s="85"/>
    </row>
    <row r="905" spans="1:8" hidden="1" x14ac:dyDescent="0.25">
      <c r="A905" s="28" t="str">
        <f>IF(Items!$B904="","",Items!$A904)</f>
        <v>6009711462637</v>
      </c>
      <c r="B905" s="28" t="str">
        <f>IF(Items!$B904="","",Items!$B904)</f>
        <v>Revive Datry Fruit Mtx Orange 500mls</v>
      </c>
      <c r="C905" s="32">
        <f>IF($B905="","",Items!$G904+SUMIFS(PurQty,PurItem,$B905,PurDate,"&lt;="&amp;$D$2)-SUMIFS(SalQty,SalItem,$B905,SalDate,"&lt;="&amp;$D$2)-SUMIFS(WoQty,WoItem,$B905,WoDate,"&lt;="&amp;$D$2)+SUMIFS(AdjQty,AdjItem,$B905,AdjDate,"&lt;="&amp;$D$2)+SUMIFS(LinVarQty,LinItem,$B905,LinPosted,"YES",LinDate,"&lt;="&amp;$D$2,LinID,"&lt;&gt;"&amp;$B$2))</f>
        <v>0</v>
      </c>
      <c r="D905" s="84">
        <v>0</v>
      </c>
      <c r="E905" s="32">
        <f t="shared" si="28"/>
        <v>0</v>
      </c>
      <c r="F905" s="33">
        <f>IF($B905="","",Items!$I904)</f>
        <v>9.7799999999999994</v>
      </c>
      <c r="G905" s="33">
        <f t="shared" si="29"/>
        <v>0</v>
      </c>
      <c r="H905" s="85"/>
    </row>
    <row r="906" spans="1:8" hidden="1" x14ac:dyDescent="0.25">
      <c r="A906" s="28" t="str">
        <f>IF(Items!$B905="","",Items!$A905)</f>
        <v>6009881142131</v>
      </c>
      <c r="B906" s="28" t="str">
        <f>IF(Items!$B905="","",Items!$B905)</f>
        <v>Revive Lemon Lime 1l</v>
      </c>
      <c r="C906" s="32">
        <f>IF($B906="","",Items!$G905+SUMIFS(PurQty,PurItem,$B906,PurDate,"&lt;="&amp;$D$2)-SUMIFS(SalQty,SalItem,$B906,SalDate,"&lt;="&amp;$D$2)-SUMIFS(WoQty,WoItem,$B906,WoDate,"&lt;="&amp;$D$2)+SUMIFS(AdjQty,AdjItem,$B906,AdjDate,"&lt;="&amp;$D$2)+SUMIFS(LinVarQty,LinItem,$B906,LinPosted,"YES",LinDate,"&lt;="&amp;$D$2,LinID,"&lt;&gt;"&amp;$B$2))</f>
        <v>0</v>
      </c>
      <c r="D906" s="84">
        <v>0</v>
      </c>
      <c r="E906" s="32">
        <f t="shared" si="28"/>
        <v>0</v>
      </c>
      <c r="F906" s="33">
        <f>IF($B906="","",Items!$I905)</f>
        <v>19.567499999999999</v>
      </c>
      <c r="G906" s="33">
        <f t="shared" si="29"/>
        <v>0</v>
      </c>
      <c r="H906" s="85"/>
    </row>
    <row r="907" spans="1:8" hidden="1" x14ac:dyDescent="0.25">
      <c r="A907" s="28" t="str">
        <f>IF(Items!$B906="","",Items!$A906)</f>
        <v>6009705001187</v>
      </c>
      <c r="B907" s="28" t="str">
        <f>IF(Items!$B906="","",Items!$B906)</f>
        <v>Revive Maheu Bana 1L</v>
      </c>
      <c r="C907" s="32">
        <f>IF($B907="","",Items!$G906+SUMIFS(PurQty,PurItem,$B907,PurDate,"&lt;="&amp;$D$2)-SUMIFS(SalQty,SalItem,$B907,SalDate,"&lt;="&amp;$D$2)-SUMIFS(WoQty,WoItem,$B907,WoDate,"&lt;="&amp;$D$2)+SUMIFS(AdjQty,AdjItem,$B907,AdjDate,"&lt;="&amp;$D$2)+SUMIFS(LinVarQty,LinItem,$B907,LinPosted,"YES",LinDate,"&lt;="&amp;$D$2,LinID,"&lt;&gt;"&amp;$B$2))</f>
        <v>0</v>
      </c>
      <c r="D907" s="84">
        <v>0</v>
      </c>
      <c r="E907" s="32">
        <f t="shared" si="28"/>
        <v>0</v>
      </c>
      <c r="F907" s="33">
        <f>IF($B907="","",Items!$I906)</f>
        <v>16.305</v>
      </c>
      <c r="G907" s="33">
        <f t="shared" si="29"/>
        <v>0</v>
      </c>
      <c r="H907" s="85"/>
    </row>
    <row r="908" spans="1:8" hidden="1" x14ac:dyDescent="0.25">
      <c r="A908" s="28" t="str">
        <f>IF(Items!$B907="","",Items!$A907)</f>
        <v>6009705001217</v>
      </c>
      <c r="B908" s="28" t="str">
        <f>IF(Items!$B907="","",Items!$B907)</f>
        <v>Revive Maheu BUTTERMILK 1L</v>
      </c>
      <c r="C908" s="32">
        <f>IF($B908="","",Items!$G907+SUMIFS(PurQty,PurItem,$B908,PurDate,"&lt;="&amp;$D$2)-SUMIFS(SalQty,SalItem,$B908,SalDate,"&lt;="&amp;$D$2)-SUMIFS(WoQty,WoItem,$B908,WoDate,"&lt;="&amp;$D$2)+SUMIFS(AdjQty,AdjItem,$B908,AdjDate,"&lt;="&amp;$D$2)+SUMIFS(LinVarQty,LinItem,$B908,LinPosted,"YES",LinDate,"&lt;="&amp;$D$2,LinID,"&lt;&gt;"&amp;$B$2))</f>
        <v>0</v>
      </c>
      <c r="D908" s="84">
        <v>0</v>
      </c>
      <c r="E908" s="32">
        <f t="shared" si="28"/>
        <v>0</v>
      </c>
      <c r="F908" s="33">
        <f>IF($B908="","",Items!$I907)</f>
        <v>16.305</v>
      </c>
      <c r="G908" s="33">
        <f t="shared" si="29"/>
        <v>0</v>
      </c>
      <c r="H908" s="85"/>
    </row>
    <row r="909" spans="1:8" hidden="1" x14ac:dyDescent="0.25">
      <c r="A909" s="28" t="str">
        <f>IF(Items!$B908="","",Items!$A908)</f>
        <v>6009705003907</v>
      </c>
      <c r="B909" s="28" t="str">
        <f>IF(Items!$B908="","",Items!$B908)</f>
        <v>Revive Maheu Trad 1L</v>
      </c>
      <c r="C909" s="32">
        <f>IF($B909="","",Items!$G908+SUMIFS(PurQty,PurItem,$B909,PurDate,"&lt;="&amp;$D$2)-SUMIFS(SalQty,SalItem,$B909,SalDate,"&lt;="&amp;$D$2)-SUMIFS(WoQty,WoItem,$B909,WoDate,"&lt;="&amp;$D$2)+SUMIFS(AdjQty,AdjItem,$B909,AdjDate,"&lt;="&amp;$D$2)+SUMIFS(LinVarQty,LinItem,$B909,LinPosted,"YES",LinDate,"&lt;="&amp;$D$2,LinID,"&lt;&gt;"&amp;$B$2))</f>
        <v>0</v>
      </c>
      <c r="D909" s="84">
        <v>0</v>
      </c>
      <c r="E909" s="32">
        <f t="shared" si="28"/>
        <v>0</v>
      </c>
      <c r="F909" s="33">
        <f>IF($B909="","",Items!$I908)</f>
        <v>16.305</v>
      </c>
      <c r="G909" s="33">
        <f t="shared" si="29"/>
        <v>0</v>
      </c>
      <c r="H909" s="85"/>
    </row>
    <row r="910" spans="1:8" hidden="1" x14ac:dyDescent="0.25">
      <c r="A910" s="28" t="str">
        <f>IF(Items!$B909="","",Items!$A909)</f>
        <v>6009705003648</v>
      </c>
      <c r="B910" s="28" t="str">
        <f>IF(Items!$B909="","",Items!$B909)</f>
        <v>Revive Mango 1l</v>
      </c>
      <c r="C910" s="32">
        <f>IF($B910="","",Items!$G909+SUMIFS(PurQty,PurItem,$B910,PurDate,"&lt;="&amp;$D$2)-SUMIFS(SalQty,SalItem,$B910,SalDate,"&lt;="&amp;$D$2)-SUMIFS(WoQty,WoItem,$B910,WoDate,"&lt;="&amp;$D$2)+SUMIFS(AdjQty,AdjItem,$B910,AdjDate,"&lt;="&amp;$D$2)+SUMIFS(LinVarQty,LinItem,$B910,LinPosted,"YES",LinDate,"&lt;="&amp;$D$2,LinID,"&lt;&gt;"&amp;$B$2))</f>
        <v>0</v>
      </c>
      <c r="D910" s="84">
        <v>0</v>
      </c>
      <c r="E910" s="32">
        <f t="shared" si="28"/>
        <v>0</v>
      </c>
      <c r="F910" s="33">
        <f>IF($B910="","",Items!$I909)</f>
        <v>19.477499999999999</v>
      </c>
      <c r="G910" s="33">
        <f t="shared" si="29"/>
        <v>0</v>
      </c>
      <c r="H910" s="85"/>
    </row>
    <row r="911" spans="1:8" hidden="1" x14ac:dyDescent="0.25">
      <c r="A911" s="28" t="str">
        <f>IF(Items!$B910="","",Items!$A910)</f>
        <v>6009711463993</v>
      </c>
      <c r="B911" s="28" t="str">
        <f>IF(Items!$B910="","",Items!$B910)</f>
        <v>Revive Mango 250ml</v>
      </c>
      <c r="C911" s="32">
        <f>IF($B911="","",Items!$G910+SUMIFS(PurQty,PurItem,$B911,PurDate,"&lt;="&amp;$D$2)-SUMIFS(SalQty,SalItem,$B911,SalDate,"&lt;="&amp;$D$2)-SUMIFS(WoQty,WoItem,$B911,WoDate,"&lt;="&amp;$D$2)+SUMIFS(AdjQty,AdjItem,$B911,AdjDate,"&lt;="&amp;$D$2)+SUMIFS(LinVarQty,LinItem,$B911,LinPosted,"YES",LinDate,"&lt;="&amp;$D$2,LinID,"&lt;&gt;"&amp;$B$2))</f>
        <v>0</v>
      </c>
      <c r="D911" s="84">
        <v>0</v>
      </c>
      <c r="E911" s="32">
        <f t="shared" si="28"/>
        <v>0</v>
      </c>
      <c r="F911" s="33">
        <f>IF($B911="","",Items!$I910)</f>
        <v>6.5250000000000004</v>
      </c>
      <c r="G911" s="33">
        <f t="shared" si="29"/>
        <v>0</v>
      </c>
      <c r="H911" s="85"/>
    </row>
    <row r="912" spans="1:8" hidden="1" x14ac:dyDescent="0.25">
      <c r="A912" s="28" t="str">
        <f>IF(Items!$B911="","",Items!$A911)</f>
        <v>6009711461883</v>
      </c>
      <c r="B912" s="28" t="str">
        <f>IF(Items!$B911="","",Items!$B911)</f>
        <v>Revive Passion 1L</v>
      </c>
      <c r="C912" s="32">
        <f>IF($B912="","",Items!$G911+SUMIFS(PurQty,PurItem,$B912,PurDate,"&lt;="&amp;$D$2)-SUMIFS(SalQty,SalItem,$B912,SalDate,"&lt;="&amp;$D$2)-SUMIFS(WoQty,WoItem,$B912,WoDate,"&lt;="&amp;$D$2)+SUMIFS(AdjQty,AdjItem,$B912,AdjDate,"&lt;="&amp;$D$2)+SUMIFS(LinVarQty,LinItem,$B912,LinPosted,"YES",LinDate,"&lt;="&amp;$D$2,LinID,"&lt;&gt;"&amp;$B$2))</f>
        <v>0</v>
      </c>
      <c r="D912" s="84">
        <v>0</v>
      </c>
      <c r="E912" s="32">
        <f t="shared" si="28"/>
        <v>0</v>
      </c>
      <c r="F912" s="33">
        <f>IF($B912="","",Items!$I911)</f>
        <v>19.567499999999999</v>
      </c>
      <c r="G912" s="33">
        <f t="shared" si="29"/>
        <v>0</v>
      </c>
      <c r="H912" s="85"/>
    </row>
    <row r="913" spans="1:8" hidden="1" x14ac:dyDescent="0.25">
      <c r="A913" s="28" t="str">
        <f>IF(Items!$B912="","",Items!$A912)</f>
        <v>6009711464037</v>
      </c>
      <c r="B913" s="28" t="str">
        <f>IF(Items!$B912="","",Items!$B912)</f>
        <v>Revive Passion 250ml</v>
      </c>
      <c r="C913" s="32">
        <f>IF($B913="","",Items!$G912+SUMIFS(PurQty,PurItem,$B913,PurDate,"&lt;="&amp;$D$2)-SUMIFS(SalQty,SalItem,$B913,SalDate,"&lt;="&amp;$D$2)-SUMIFS(WoQty,WoItem,$B913,WoDate,"&lt;="&amp;$D$2)+SUMIFS(AdjQty,AdjItem,$B913,AdjDate,"&lt;="&amp;$D$2)+SUMIFS(LinVarQty,LinItem,$B913,LinPosted,"YES",LinDate,"&lt;="&amp;$D$2,LinID,"&lt;&gt;"&amp;$B$2))</f>
        <v>0</v>
      </c>
      <c r="D913" s="84">
        <v>0</v>
      </c>
      <c r="E913" s="32">
        <f t="shared" si="28"/>
        <v>0</v>
      </c>
      <c r="F913" s="33">
        <f>IF($B913="","",Items!$I912)</f>
        <v>6.5250000000000004</v>
      </c>
      <c r="G913" s="33">
        <f t="shared" si="29"/>
        <v>0</v>
      </c>
      <c r="H913" s="85"/>
    </row>
    <row r="914" spans="1:8" hidden="1" x14ac:dyDescent="0.25">
      <c r="A914" s="28" t="str">
        <f>IF(Items!$B913="","",Items!$A913)</f>
        <v>6009711462705</v>
      </c>
      <c r="B914" s="28" t="str">
        <f>IF(Items!$B913="","",Items!$B913)</f>
        <v>Revive Passion Fruit 500mls</v>
      </c>
      <c r="C914" s="32">
        <f>IF($B914="","",Items!$G913+SUMIFS(PurQty,PurItem,$B914,PurDate,"&lt;="&amp;$D$2)-SUMIFS(SalQty,SalItem,$B914,SalDate,"&lt;="&amp;$D$2)-SUMIFS(WoQty,WoItem,$B914,WoDate,"&lt;="&amp;$D$2)+SUMIFS(AdjQty,AdjItem,$B914,AdjDate,"&lt;="&amp;$D$2)+SUMIFS(LinVarQty,LinItem,$B914,LinPosted,"YES",LinDate,"&lt;="&amp;$D$2,LinID,"&lt;&gt;"&amp;$B$2))</f>
        <v>0</v>
      </c>
      <c r="D914" s="84">
        <v>0</v>
      </c>
      <c r="E914" s="32">
        <f t="shared" si="28"/>
        <v>0</v>
      </c>
      <c r="F914" s="33">
        <f>IF($B914="","",Items!$I913)</f>
        <v>9.7799999999999994</v>
      </c>
      <c r="G914" s="33">
        <f t="shared" si="29"/>
        <v>0</v>
      </c>
      <c r="H914" s="85"/>
    </row>
    <row r="915" spans="1:8" hidden="1" x14ac:dyDescent="0.25">
      <c r="A915" s="28" t="str">
        <f>IF(Items!$B914="","",Items!$A914)</f>
        <v>6009711464013</v>
      </c>
      <c r="B915" s="28" t="str">
        <f>IF(Items!$B914="","",Items!$B914)</f>
        <v>Revive Pea And App 250mls</v>
      </c>
      <c r="C915" s="32">
        <f>IF($B915="","",Items!$G914+SUMIFS(PurQty,PurItem,$B915,PurDate,"&lt;="&amp;$D$2)-SUMIFS(SalQty,SalItem,$B915,SalDate,"&lt;="&amp;$D$2)-SUMIFS(WoQty,WoItem,$B915,WoDate,"&lt;="&amp;$D$2)+SUMIFS(AdjQty,AdjItem,$B915,AdjDate,"&lt;="&amp;$D$2)+SUMIFS(LinVarQty,LinItem,$B915,LinPosted,"YES",LinDate,"&lt;="&amp;$D$2,LinID,"&lt;&gt;"&amp;$B$2))</f>
        <v>0</v>
      </c>
      <c r="D915" s="84">
        <v>0</v>
      </c>
      <c r="E915" s="32">
        <f t="shared" si="28"/>
        <v>0</v>
      </c>
      <c r="F915" s="33">
        <f>IF($B915="","",Items!$I914)</f>
        <v>6.5250000000000004</v>
      </c>
      <c r="G915" s="33">
        <f t="shared" si="29"/>
        <v>0</v>
      </c>
      <c r="H915" s="85"/>
    </row>
    <row r="916" spans="1:8" hidden="1" x14ac:dyDescent="0.25">
      <c r="A916" s="28" t="str">
        <f>IF(Items!$B915="","",Items!$A915)</f>
        <v>6009711462668</v>
      </c>
      <c r="B916" s="28" t="str">
        <f>IF(Items!$B915="","",Items!$B915)</f>
        <v>Revive Peach N Appct 500ml</v>
      </c>
      <c r="C916" s="32">
        <f>IF($B916="","",Items!$G915+SUMIFS(PurQty,PurItem,$B916,PurDate,"&lt;="&amp;$D$2)-SUMIFS(SalQty,SalItem,$B916,SalDate,"&lt;="&amp;$D$2)-SUMIFS(WoQty,WoItem,$B916,WoDate,"&lt;="&amp;$D$2)+SUMIFS(AdjQty,AdjItem,$B916,AdjDate,"&lt;="&amp;$D$2)+SUMIFS(LinVarQty,LinItem,$B916,LinPosted,"YES",LinDate,"&lt;="&amp;$D$2,LinID,"&lt;&gt;"&amp;$B$2))</f>
        <v>0</v>
      </c>
      <c r="D916" s="84">
        <v>0</v>
      </c>
      <c r="E916" s="32">
        <f t="shared" si="28"/>
        <v>0</v>
      </c>
      <c r="F916" s="33">
        <f>IF($B916="","",Items!$I915)</f>
        <v>9.7799999999999994</v>
      </c>
      <c r="G916" s="33">
        <f t="shared" si="29"/>
        <v>0</v>
      </c>
      <c r="H916" s="85"/>
    </row>
    <row r="917" spans="1:8" hidden="1" x14ac:dyDescent="0.25">
      <c r="A917" s="28" t="str">
        <f>IF(Items!$B916="","",Items!$A916)</f>
        <v>6009711462712</v>
      </c>
      <c r="B917" s="28" t="str">
        <f>IF(Items!$B916="","",Items!$B916)</f>
        <v>Revive Trad Maheu 500ml</v>
      </c>
      <c r="C917" s="32">
        <f>IF($B917="","",Items!$G916+SUMIFS(PurQty,PurItem,$B917,PurDate,"&lt;="&amp;$D$2)-SUMIFS(SalQty,SalItem,$B917,SalDate,"&lt;="&amp;$D$2)-SUMIFS(WoQty,WoItem,$B917,WoDate,"&lt;="&amp;$D$2)+SUMIFS(AdjQty,AdjItem,$B917,AdjDate,"&lt;="&amp;$D$2)+SUMIFS(LinVarQty,LinItem,$B917,LinPosted,"YES",LinDate,"&lt;="&amp;$D$2,LinID,"&lt;&gt;"&amp;$B$2))</f>
        <v>0</v>
      </c>
      <c r="D917" s="84">
        <v>0</v>
      </c>
      <c r="E917" s="32">
        <f t="shared" si="28"/>
        <v>0</v>
      </c>
      <c r="F917" s="33">
        <f>IF($B917="","",Items!$I916)</f>
        <v>16.305</v>
      </c>
      <c r="G917" s="33">
        <f t="shared" si="29"/>
        <v>0</v>
      </c>
      <c r="H917" s="85"/>
    </row>
    <row r="918" spans="1:8" hidden="1" x14ac:dyDescent="0.25">
      <c r="A918" s="28" t="str">
        <f>IF(Items!$B917="","",Items!$A917)</f>
        <v>6009711464020</v>
      </c>
      <c r="B918" s="28" t="str">
        <f>IF(Items!$B917="","",Items!$B917)</f>
        <v>Revive Tropical 250ml</v>
      </c>
      <c r="C918" s="32">
        <f>IF($B918="","",Items!$G917+SUMIFS(PurQty,PurItem,$B918,PurDate,"&lt;="&amp;$D$2)-SUMIFS(SalQty,SalItem,$B918,SalDate,"&lt;="&amp;$D$2)-SUMIFS(WoQty,WoItem,$B918,WoDate,"&lt;="&amp;$D$2)+SUMIFS(AdjQty,AdjItem,$B918,AdjDate,"&lt;="&amp;$D$2)+SUMIFS(LinVarQty,LinItem,$B918,LinPosted,"YES",LinDate,"&lt;="&amp;$D$2,LinID,"&lt;&gt;"&amp;$B$2))</f>
        <v>0</v>
      </c>
      <c r="D918" s="84">
        <v>0</v>
      </c>
      <c r="E918" s="32">
        <f t="shared" si="28"/>
        <v>0</v>
      </c>
      <c r="F918" s="33">
        <f>IF($B918="","",Items!$I917)</f>
        <v>6.5250000000000004</v>
      </c>
      <c r="G918" s="33">
        <f t="shared" si="29"/>
        <v>0</v>
      </c>
      <c r="H918" s="85"/>
    </row>
    <row r="919" spans="1:8" hidden="1" x14ac:dyDescent="0.25">
      <c r="A919" s="28" t="str">
        <f>IF(Items!$B918="","",Items!$A918)</f>
        <v>6003789038817</v>
      </c>
      <c r="B919" s="28" t="str">
        <f>IF(Items!$B918="","",Items!$B918)</f>
        <v>Rhino Shoe Brush</v>
      </c>
      <c r="C919" s="32">
        <f>IF($B919="","",Items!$G918+SUMIFS(PurQty,PurItem,$B919,PurDate,"&lt;="&amp;$D$2)-SUMIFS(SalQty,SalItem,$B919,SalDate,"&lt;="&amp;$D$2)-SUMIFS(WoQty,WoItem,$B919,WoDate,"&lt;="&amp;$D$2)+SUMIFS(AdjQty,AdjItem,$B919,AdjDate,"&lt;="&amp;$D$2)+SUMIFS(LinVarQty,LinItem,$B919,LinPosted,"YES",LinDate,"&lt;="&amp;$D$2,LinID,"&lt;&gt;"&amp;$B$2))</f>
        <v>0</v>
      </c>
      <c r="D919" s="84">
        <v>0</v>
      </c>
      <c r="E919" s="32">
        <f t="shared" si="28"/>
        <v>0</v>
      </c>
      <c r="F919" s="33">
        <f>IF($B919="","",Items!$I918)</f>
        <v>16.305</v>
      </c>
      <c r="G919" s="33">
        <f t="shared" si="29"/>
        <v>0</v>
      </c>
      <c r="H919" s="85"/>
    </row>
    <row r="920" spans="1:8" hidden="1" x14ac:dyDescent="0.25">
      <c r="A920" s="28" t="str">
        <f>IF(Items!$B919="","",Items!$A919)</f>
        <v>6005118003114</v>
      </c>
      <c r="B920" s="28" t="str">
        <f>IF(Items!$B919="","",Items!$B919)</f>
        <v>Rhodes Breakfast Medley 1L</v>
      </c>
      <c r="C920" s="32">
        <f>IF($B920="","",Items!$G919+SUMIFS(PurQty,PurItem,$B920,PurDate,"&lt;="&amp;$D$2)-SUMIFS(SalQty,SalItem,$B920,SalDate,"&lt;="&amp;$D$2)-SUMIFS(WoQty,WoItem,$B920,WoDate,"&lt;="&amp;$D$2)+SUMIFS(AdjQty,AdjItem,$B920,AdjDate,"&lt;="&amp;$D$2)+SUMIFS(LinVarQty,LinItem,$B920,LinPosted,"YES",LinDate,"&lt;="&amp;$D$2,LinID,"&lt;&gt;"&amp;$B$2))</f>
        <v>0</v>
      </c>
      <c r="D920" s="84">
        <v>0</v>
      </c>
      <c r="E920" s="32">
        <f t="shared" si="28"/>
        <v>0</v>
      </c>
      <c r="F920" s="33">
        <f>IF($B920="","",Items!$I919)</f>
        <v>22.822500000000002</v>
      </c>
      <c r="G920" s="33">
        <f t="shared" si="29"/>
        <v>0</v>
      </c>
      <c r="H920" s="85"/>
    </row>
    <row r="921" spans="1:8" hidden="1" x14ac:dyDescent="0.25">
      <c r="A921" s="28" t="str">
        <f>IF(Items!$B920="","",Items!$A920)</f>
        <v>6009615146534</v>
      </c>
      <c r="B921" s="28" t="str">
        <f>IF(Items!$B920="","",Items!$B920)</f>
        <v>Rhodes Cranberry 1L</v>
      </c>
      <c r="C921" s="32">
        <f>IF($B921="","",Items!$G920+SUMIFS(PurQty,PurItem,$B921,PurDate,"&lt;="&amp;$D$2)-SUMIFS(SalQty,SalItem,$B921,SalDate,"&lt;="&amp;$D$2)-SUMIFS(WoQty,WoItem,$B921,WoDate,"&lt;="&amp;$D$2)+SUMIFS(AdjQty,AdjItem,$B921,AdjDate,"&lt;="&amp;$D$2)+SUMIFS(LinVarQty,LinItem,$B921,LinPosted,"YES",LinDate,"&lt;="&amp;$D$2,LinID,"&lt;&gt;"&amp;$B$2))</f>
        <v>0</v>
      </c>
      <c r="D921" s="84">
        <v>0</v>
      </c>
      <c r="E921" s="32">
        <f t="shared" si="28"/>
        <v>0</v>
      </c>
      <c r="F921" s="33">
        <f>IF($B921="","",Items!$I920)</f>
        <v>22.822500000000002</v>
      </c>
      <c r="G921" s="33">
        <f t="shared" si="29"/>
        <v>0</v>
      </c>
      <c r="H921" s="85"/>
    </row>
    <row r="922" spans="1:8" hidden="1" x14ac:dyDescent="0.25">
      <c r="A922" s="28" t="str">
        <f>IF(Items!$B921="","",Items!$A921)</f>
        <v>6009615146626</v>
      </c>
      <c r="B922" s="28" t="str">
        <f>IF(Items!$B921="","",Items!$B921)</f>
        <v>Rhodes Litchi 1L</v>
      </c>
      <c r="C922" s="32">
        <f>IF($B922="","",Items!$G921+SUMIFS(PurQty,PurItem,$B922,PurDate,"&lt;="&amp;$D$2)-SUMIFS(SalQty,SalItem,$B922,SalDate,"&lt;="&amp;$D$2)-SUMIFS(WoQty,WoItem,$B922,WoDate,"&lt;="&amp;$D$2)+SUMIFS(AdjQty,AdjItem,$B922,AdjDate,"&lt;="&amp;$D$2)+SUMIFS(LinVarQty,LinItem,$B922,LinPosted,"YES",LinDate,"&lt;="&amp;$D$2,LinID,"&lt;&gt;"&amp;$B$2))</f>
        <v>0</v>
      </c>
      <c r="D922" s="84">
        <v>0</v>
      </c>
      <c r="E922" s="32">
        <f t="shared" si="28"/>
        <v>0</v>
      </c>
      <c r="F922" s="33">
        <f>IF($B922="","",Items!$I921)</f>
        <v>22.822500000000002</v>
      </c>
      <c r="G922" s="33">
        <f t="shared" si="29"/>
        <v>0</v>
      </c>
      <c r="H922" s="85"/>
    </row>
    <row r="923" spans="1:8" hidden="1" x14ac:dyDescent="0.25">
      <c r="A923" s="28" t="str">
        <f>IF(Items!$B922="","",Items!$A922)</f>
        <v>6009615146442</v>
      </c>
      <c r="B923" s="28" t="str">
        <f>IF(Items!$B922="","",Items!$B922)</f>
        <v>Rhodes Orange 1L</v>
      </c>
      <c r="C923" s="32">
        <f>IF($B923="","",Items!$G922+SUMIFS(PurQty,PurItem,$B923,PurDate,"&lt;="&amp;$D$2)-SUMIFS(SalQty,SalItem,$B923,SalDate,"&lt;="&amp;$D$2)-SUMIFS(WoQty,WoItem,$B923,WoDate,"&lt;="&amp;$D$2)+SUMIFS(AdjQty,AdjItem,$B923,AdjDate,"&lt;="&amp;$D$2)+SUMIFS(LinVarQty,LinItem,$B923,LinPosted,"YES",LinDate,"&lt;="&amp;$D$2,LinID,"&lt;&gt;"&amp;$B$2))</f>
        <v>0</v>
      </c>
      <c r="D923" s="84">
        <v>0</v>
      </c>
      <c r="E923" s="32">
        <f t="shared" si="28"/>
        <v>0</v>
      </c>
      <c r="F923" s="33">
        <f>IF($B923="","",Items!$I922)</f>
        <v>22.822500000000002</v>
      </c>
      <c r="G923" s="33">
        <f t="shared" si="29"/>
        <v>0</v>
      </c>
      <c r="H923" s="85"/>
    </row>
    <row r="924" spans="1:8" hidden="1" x14ac:dyDescent="0.25">
      <c r="A924" s="28" t="str">
        <f>IF(Items!$B923="","",Items!$A923)</f>
        <v>6009615146541</v>
      </c>
      <c r="B924" s="28" t="str">
        <f>IF(Items!$B923="","",Items!$B923)</f>
        <v>Rhodes Strawberry Banana 1L</v>
      </c>
      <c r="C924" s="32">
        <f>IF($B924="","",Items!$G923+SUMIFS(PurQty,PurItem,$B924,PurDate,"&lt;="&amp;$D$2)-SUMIFS(SalQty,SalItem,$B924,SalDate,"&lt;="&amp;$D$2)-SUMIFS(WoQty,WoItem,$B924,WoDate,"&lt;="&amp;$D$2)+SUMIFS(AdjQty,AdjItem,$B924,AdjDate,"&lt;="&amp;$D$2)+SUMIFS(LinVarQty,LinItem,$B924,LinPosted,"YES",LinDate,"&lt;="&amp;$D$2,LinID,"&lt;&gt;"&amp;$B$2))</f>
        <v>0</v>
      </c>
      <c r="D924" s="84">
        <v>0</v>
      </c>
      <c r="E924" s="32">
        <f t="shared" si="28"/>
        <v>0</v>
      </c>
      <c r="F924" s="33">
        <f>IF($B924="","",Items!$I923)</f>
        <v>22.822500000000002</v>
      </c>
      <c r="G924" s="33">
        <f t="shared" si="29"/>
        <v>0</v>
      </c>
      <c r="H924" s="85"/>
    </row>
    <row r="925" spans="1:8" hidden="1" x14ac:dyDescent="0.25">
      <c r="A925" s="28" t="str">
        <f>IF(Items!$B924="","",Items!$A924)</f>
        <v>6009615146503</v>
      </c>
      <c r="B925" s="28" t="str">
        <f>IF(Items!$B924="","",Items!$B924)</f>
        <v>Rhodes Tropical 1L</v>
      </c>
      <c r="C925" s="32">
        <f>IF($B925="","",Items!$G924+SUMIFS(PurQty,PurItem,$B925,PurDate,"&lt;="&amp;$D$2)-SUMIFS(SalQty,SalItem,$B925,SalDate,"&lt;="&amp;$D$2)-SUMIFS(WoQty,WoItem,$B925,WoDate,"&lt;="&amp;$D$2)+SUMIFS(AdjQty,AdjItem,$B925,AdjDate,"&lt;="&amp;$D$2)+SUMIFS(LinVarQty,LinItem,$B925,LinPosted,"YES",LinDate,"&lt;="&amp;$D$2,LinID,"&lt;&gt;"&amp;$B$2))</f>
        <v>0</v>
      </c>
      <c r="D925" s="84">
        <v>0</v>
      </c>
      <c r="E925" s="32">
        <f t="shared" si="28"/>
        <v>0</v>
      </c>
      <c r="F925" s="33">
        <f>IF($B925="","",Items!$I924)</f>
        <v>22.822500000000002</v>
      </c>
      <c r="G925" s="33">
        <f t="shared" si="29"/>
        <v>0</v>
      </c>
      <c r="H925" s="85"/>
    </row>
    <row r="926" spans="1:8" hidden="1" x14ac:dyDescent="0.25">
      <c r="A926" s="28" t="str">
        <f>IF(Items!$B925="","",Items!$A925)</f>
        <v>6007497004713</v>
      </c>
      <c r="B926" s="28" t="str">
        <f>IF(Items!$B925="","",Items!$B925)</f>
        <v>Ripples Fruit Chartney</v>
      </c>
      <c r="C926" s="32">
        <f>IF($B926="","",Items!$G925+SUMIFS(PurQty,PurItem,$B926,PurDate,"&lt;="&amp;$D$2)-SUMIFS(SalQty,SalItem,$B926,SalDate,"&lt;="&amp;$D$2)-SUMIFS(WoQty,WoItem,$B926,WoDate,"&lt;="&amp;$D$2)+SUMIFS(AdjQty,AdjItem,$B926,AdjDate,"&lt;="&amp;$D$2)+SUMIFS(LinVarQty,LinItem,$B926,LinPosted,"YES",LinDate,"&lt;="&amp;$D$2,LinID,"&lt;&gt;"&amp;$B$2))</f>
        <v>0</v>
      </c>
      <c r="D926" s="84">
        <v>0</v>
      </c>
      <c r="E926" s="32">
        <f t="shared" si="28"/>
        <v>0</v>
      </c>
      <c r="F926" s="33">
        <f>IF($B926="","",Items!$I925)</f>
        <v>16.305</v>
      </c>
      <c r="G926" s="33">
        <f t="shared" si="29"/>
        <v>0</v>
      </c>
      <c r="H926" s="85"/>
    </row>
    <row r="927" spans="1:8" hidden="1" x14ac:dyDescent="0.25">
      <c r="A927" s="28" t="str">
        <f>IF(Items!$B926="","",Items!$A926)</f>
        <v>6974110230029</v>
      </c>
      <c r="B927" s="28" t="str">
        <f>IF(Items!$B926="","",Items!$B926)</f>
        <v>RIZZLA</v>
      </c>
      <c r="C927" s="32">
        <f>IF($B927="","",Items!$G926+SUMIFS(PurQty,PurItem,$B927,PurDate,"&lt;="&amp;$D$2)-SUMIFS(SalQty,SalItem,$B927,SalDate,"&lt;="&amp;$D$2)-SUMIFS(WoQty,WoItem,$B927,WoDate,"&lt;="&amp;$D$2)+SUMIFS(AdjQty,AdjItem,$B927,AdjDate,"&lt;="&amp;$D$2)+SUMIFS(LinVarQty,LinItem,$B927,LinPosted,"YES",LinDate,"&lt;="&amp;$D$2,LinID,"&lt;&gt;"&amp;$B$2))</f>
        <v>0</v>
      </c>
      <c r="D927" s="84">
        <v>0</v>
      </c>
      <c r="E927" s="32">
        <f t="shared" si="28"/>
        <v>0</v>
      </c>
      <c r="F927" s="33">
        <f>IF($B927="","",Items!$I926)</f>
        <v>6.5250000000000004</v>
      </c>
      <c r="G927" s="33">
        <f t="shared" si="29"/>
        <v>0</v>
      </c>
      <c r="H927" s="85"/>
    </row>
    <row r="928" spans="1:8" hidden="1" x14ac:dyDescent="0.25">
      <c r="A928" s="28" t="str">
        <f>IF(Items!$B927="","",Items!$A927)</f>
        <v>6006117005048</v>
      </c>
      <c r="B928" s="28" t="str">
        <f>IF(Items!$B927="","",Items!$B927)</f>
        <v>Roast Chicken Pie 100g</v>
      </c>
      <c r="C928" s="32">
        <f>IF($B928="","",Items!$G927+SUMIFS(PurQty,PurItem,$B928,PurDate,"&lt;="&amp;$D$2)-SUMIFS(SalQty,SalItem,$B928,SalDate,"&lt;="&amp;$D$2)-SUMIFS(WoQty,WoItem,$B928,WoDate,"&lt;="&amp;$D$2)+SUMIFS(AdjQty,AdjItem,$B928,AdjDate,"&lt;="&amp;$D$2)+SUMIFS(LinVarQty,LinItem,$B928,LinPosted,"YES",LinDate,"&lt;="&amp;$D$2,LinID,"&lt;&gt;"&amp;$B$2))</f>
        <v>0</v>
      </c>
      <c r="D928" s="84">
        <v>0</v>
      </c>
      <c r="E928" s="32">
        <f t="shared" si="28"/>
        <v>0</v>
      </c>
      <c r="F928" s="33">
        <f>IF($B928="","",Items!$I927)</f>
        <v>9.7799999999999994</v>
      </c>
      <c r="G928" s="33">
        <f t="shared" si="29"/>
        <v>0</v>
      </c>
      <c r="H928" s="85"/>
    </row>
    <row r="929" spans="1:8" hidden="1" x14ac:dyDescent="0.25">
      <c r="A929" s="28" t="str">
        <f>IF(Items!$B928="","",Items!$A928)</f>
        <v>6007421002099</v>
      </c>
      <c r="B929" s="28" t="str">
        <f>IF(Items!$B928="","",Items!$B928)</f>
        <v>Roller Meal 10kg</v>
      </c>
      <c r="C929" s="32">
        <f>IF($B929="","",Items!$G928+SUMIFS(PurQty,PurItem,$B929,PurDate,"&lt;="&amp;$D$2)-SUMIFS(SalQty,SalItem,$B929,SalDate,"&lt;="&amp;$D$2)-SUMIFS(WoQty,WoItem,$B929,WoDate,"&lt;="&amp;$D$2)+SUMIFS(AdjQty,AdjItem,$B929,AdjDate,"&lt;="&amp;$D$2)+SUMIFS(LinVarQty,LinItem,$B929,LinPosted,"YES",LinDate,"&lt;="&amp;$D$2,LinID,"&lt;&gt;"&amp;$B$2))</f>
        <v>0</v>
      </c>
      <c r="D929" s="84">
        <v>0</v>
      </c>
      <c r="E929" s="32">
        <f t="shared" si="28"/>
        <v>0</v>
      </c>
      <c r="F929" s="33">
        <f>IF($B929="","",Items!$I928)</f>
        <v>75</v>
      </c>
      <c r="G929" s="33">
        <f t="shared" si="29"/>
        <v>0</v>
      </c>
      <c r="H929" s="85"/>
    </row>
    <row r="930" spans="1:8" hidden="1" x14ac:dyDescent="0.25">
      <c r="A930" s="28" t="str">
        <f>IF(Items!$B929="","",Items!$A929)</f>
        <v>6009702443744</v>
      </c>
      <c r="B930" s="28" t="str">
        <f>IF(Items!$B929="","",Items!$B929)</f>
        <v>Rooibos Fresh Pack 50g</v>
      </c>
      <c r="C930" s="32">
        <f>IF($B930="","",Items!$G929+SUMIFS(PurQty,PurItem,$B930,PurDate,"&lt;="&amp;$D$2)-SUMIFS(SalQty,SalItem,$B930,SalDate,"&lt;="&amp;$D$2)-SUMIFS(WoQty,WoItem,$B930,WoDate,"&lt;="&amp;$D$2)+SUMIFS(AdjQty,AdjItem,$B930,AdjDate,"&lt;="&amp;$D$2)+SUMIFS(LinVarQty,LinItem,$B930,LinPosted,"YES",LinDate,"&lt;="&amp;$D$2,LinID,"&lt;&gt;"&amp;$B$2))</f>
        <v>0</v>
      </c>
      <c r="D930" s="84">
        <v>0</v>
      </c>
      <c r="E930" s="32">
        <f t="shared" si="28"/>
        <v>0</v>
      </c>
      <c r="F930" s="33">
        <f>IF($B930="","",Items!$I929)</f>
        <v>16.305</v>
      </c>
      <c r="G930" s="33">
        <f t="shared" si="29"/>
        <v>0</v>
      </c>
      <c r="H930" s="85"/>
    </row>
    <row r="931" spans="1:8" hidden="1" x14ac:dyDescent="0.25">
      <c r="A931" s="28" t="str">
        <f>IF(Items!$B930="","",Items!$A930)</f>
        <v>6001060639821</v>
      </c>
      <c r="B931" s="28" t="str">
        <f>IF(Items!$B930="","",Items!$B930)</f>
        <v>Rothmans Red</v>
      </c>
      <c r="C931" s="32">
        <f>IF($B931="","",Items!$G930+SUMIFS(PurQty,PurItem,$B931,PurDate,"&lt;="&amp;$D$2)-SUMIFS(SalQty,SalItem,$B931,SalDate,"&lt;="&amp;$D$2)-SUMIFS(WoQty,WoItem,$B931,WoDate,"&lt;="&amp;$D$2)+SUMIFS(AdjQty,AdjItem,$B931,AdjDate,"&lt;="&amp;$D$2)+SUMIFS(LinVarQty,LinItem,$B931,LinPosted,"YES",LinDate,"&lt;="&amp;$D$2,LinID,"&lt;&gt;"&amp;$B$2))</f>
        <v>0</v>
      </c>
      <c r="D931" s="84">
        <v>0</v>
      </c>
      <c r="E931" s="32">
        <f t="shared" si="28"/>
        <v>0</v>
      </c>
      <c r="F931" s="33">
        <f>IF($B931="","",Items!$I930)</f>
        <v>13.0425</v>
      </c>
      <c r="G931" s="33">
        <f t="shared" si="29"/>
        <v>0</v>
      </c>
      <c r="H931" s="85"/>
    </row>
    <row r="932" spans="1:8" hidden="1" x14ac:dyDescent="0.25">
      <c r="A932" s="28" t="str">
        <f>IF(Items!$B931="","",Items!$A931)</f>
        <v>6009682955381</v>
      </c>
      <c r="B932" s="28" t="str">
        <f>IF(Items!$B931="","",Items!$B931)</f>
        <v>Royco Beef  Veg 45g</v>
      </c>
      <c r="C932" s="32">
        <f>IF($B932="","",Items!$G931+SUMIFS(PurQty,PurItem,$B932,PurDate,"&lt;="&amp;$D$2)-SUMIFS(SalQty,SalItem,$B932,SalDate,"&lt;="&amp;$D$2)-SUMIFS(WoQty,WoItem,$B932,WoDate,"&lt;="&amp;$D$2)+SUMIFS(AdjQty,AdjItem,$B932,AdjDate,"&lt;="&amp;$D$2)+SUMIFS(LinVarQty,LinItem,$B932,LinPosted,"YES",LinDate,"&lt;="&amp;$D$2,LinID,"&lt;&gt;"&amp;$B$2))</f>
        <v>0</v>
      </c>
      <c r="D932" s="84">
        <v>0</v>
      </c>
      <c r="E932" s="32">
        <f t="shared" si="28"/>
        <v>0</v>
      </c>
      <c r="F932" s="33">
        <f>IF($B932="","",Items!$I931)</f>
        <v>6.5250000000000004</v>
      </c>
      <c r="G932" s="33">
        <f t="shared" si="29"/>
        <v>0</v>
      </c>
      <c r="H932" s="85"/>
    </row>
    <row r="933" spans="1:8" hidden="1" x14ac:dyDescent="0.25">
      <c r="A933" s="28" t="str">
        <f>IF(Items!$B932="","",Items!$A932)</f>
        <v>6009682955589</v>
      </c>
      <c r="B933" s="28" t="str">
        <f>IF(Items!$B932="","",Items!$B932)</f>
        <v>Royco Chakalaka 45g</v>
      </c>
      <c r="C933" s="32">
        <f>IF($B933="","",Items!$G932+SUMIFS(PurQty,PurItem,$B933,PurDate,"&lt;="&amp;$D$2)-SUMIFS(SalQty,SalItem,$B933,SalDate,"&lt;="&amp;$D$2)-SUMIFS(WoQty,WoItem,$B933,WoDate,"&lt;="&amp;$D$2)+SUMIFS(AdjQty,AdjItem,$B933,AdjDate,"&lt;="&amp;$D$2)+SUMIFS(LinVarQty,LinItem,$B933,LinPosted,"YES",LinDate,"&lt;="&amp;$D$2,LinID,"&lt;&gt;"&amp;$B$2))</f>
        <v>0</v>
      </c>
      <c r="D933" s="84">
        <v>0</v>
      </c>
      <c r="E933" s="32">
        <f t="shared" si="28"/>
        <v>0</v>
      </c>
      <c r="F933" s="33">
        <f>IF($B933="","",Items!$I932)</f>
        <v>6.5250000000000004</v>
      </c>
      <c r="G933" s="33">
        <f t="shared" si="29"/>
        <v>0</v>
      </c>
      <c r="H933" s="85"/>
    </row>
    <row r="934" spans="1:8" x14ac:dyDescent="0.25">
      <c r="A934" s="28" t="str">
        <f>IF(Items!$B933="","",Items!$A933)</f>
        <v>6162006608605</v>
      </c>
      <c r="B934" s="28" t="str">
        <f>IF(Items!$B933="","",Items!$B933)</f>
        <v>Royco Chicken 50g</v>
      </c>
      <c r="C934" s="32">
        <f>IF($B934="","",Items!$G933+SUMIFS(PurQty,PurItem,$B934,PurDate,"&lt;="&amp;$D$2)-SUMIFS(SalQty,SalItem,$B934,SalDate,"&lt;="&amp;$D$2)-SUMIFS(WoQty,WoItem,$B934,WoDate,"&lt;="&amp;$D$2)+SUMIFS(AdjQty,AdjItem,$B934,AdjDate,"&lt;="&amp;$D$2)+SUMIFS(LinVarQty,LinItem,$B934,LinPosted,"YES",LinDate,"&lt;="&amp;$D$2,LinID,"&lt;&gt;"&amp;$B$2))</f>
        <v>31</v>
      </c>
      <c r="D934" s="84">
        <v>0</v>
      </c>
      <c r="E934" s="32">
        <f t="shared" si="28"/>
        <v>-31</v>
      </c>
      <c r="F934" s="33">
        <f>IF($B934="","",Items!$I933)</f>
        <v>9.7799999999999994</v>
      </c>
      <c r="G934" s="33">
        <f t="shared" si="29"/>
        <v>-303.18</v>
      </c>
      <c r="H934" s="85"/>
    </row>
    <row r="935" spans="1:8" hidden="1" x14ac:dyDescent="0.25">
      <c r="A935" s="28" t="str">
        <f>IF(Items!$B934="","",Items!$A934)</f>
        <v>6009682955367</v>
      </c>
      <c r="B935" s="28" t="str">
        <f>IF(Items!$B934="","",Items!$B934)</f>
        <v>Royco Chilli Beef  45g</v>
      </c>
      <c r="C935" s="32">
        <f>IF($B935="","",Items!$G934+SUMIFS(PurQty,PurItem,$B935,PurDate,"&lt;="&amp;$D$2)-SUMIFS(SalQty,SalItem,$B935,SalDate,"&lt;="&amp;$D$2)-SUMIFS(WoQty,WoItem,$B935,WoDate,"&lt;="&amp;$D$2)+SUMIFS(AdjQty,AdjItem,$B935,AdjDate,"&lt;="&amp;$D$2)+SUMIFS(LinVarQty,LinItem,$B935,LinPosted,"YES",LinDate,"&lt;="&amp;$D$2,LinID,"&lt;&gt;"&amp;$B$2))</f>
        <v>0</v>
      </c>
      <c r="D935" s="84">
        <v>0</v>
      </c>
      <c r="E935" s="32">
        <f t="shared" si="28"/>
        <v>0</v>
      </c>
      <c r="F935" s="33">
        <f>IF($B935="","",Items!$I934)</f>
        <v>6.5250000000000004</v>
      </c>
      <c r="G935" s="33">
        <f t="shared" si="29"/>
        <v>0</v>
      </c>
      <c r="H935" s="85"/>
    </row>
    <row r="936" spans="1:8" hidden="1" x14ac:dyDescent="0.25">
      <c r="A936" s="28" t="str">
        <f>IF(Items!$B935="","",Items!$A935)</f>
        <v>6009682955480</v>
      </c>
      <c r="B936" s="28" t="str">
        <f>IF(Items!$B935="","",Items!$B935)</f>
        <v>Royco Minestrone 45g</v>
      </c>
      <c r="C936" s="32">
        <f>IF($B936="","",Items!$G935+SUMIFS(PurQty,PurItem,$B936,PurDate,"&lt;="&amp;$D$2)-SUMIFS(SalQty,SalItem,$B936,SalDate,"&lt;="&amp;$D$2)-SUMIFS(WoQty,WoItem,$B936,WoDate,"&lt;="&amp;$D$2)+SUMIFS(AdjQty,AdjItem,$B936,AdjDate,"&lt;="&amp;$D$2)+SUMIFS(LinVarQty,LinItem,$B936,LinPosted,"YES",LinDate,"&lt;="&amp;$D$2,LinID,"&lt;&gt;"&amp;$B$2))</f>
        <v>0</v>
      </c>
      <c r="D936" s="84">
        <v>0</v>
      </c>
      <c r="E936" s="32">
        <f t="shared" si="28"/>
        <v>0</v>
      </c>
      <c r="F936" s="33">
        <f>IF($B936="","",Items!$I935)</f>
        <v>6.5250000000000004</v>
      </c>
      <c r="G936" s="33">
        <f t="shared" si="29"/>
        <v>0</v>
      </c>
      <c r="H936" s="85"/>
    </row>
    <row r="937" spans="1:8" hidden="1" x14ac:dyDescent="0.25">
      <c r="A937" s="28" t="str">
        <f>IF(Items!$B936="","",Items!$A936)</f>
        <v>6009682955442</v>
      </c>
      <c r="B937" s="28" t="str">
        <f>IF(Items!$B936="","",Items!$B936)</f>
        <v>Royco Rich Oxtail 45g</v>
      </c>
      <c r="C937" s="32">
        <f>IF($B937="","",Items!$G936+SUMIFS(PurQty,PurItem,$B937,PurDate,"&lt;="&amp;$D$2)-SUMIFS(SalQty,SalItem,$B937,SalDate,"&lt;="&amp;$D$2)-SUMIFS(WoQty,WoItem,$B937,WoDate,"&lt;="&amp;$D$2)+SUMIFS(AdjQty,AdjItem,$B937,AdjDate,"&lt;="&amp;$D$2)+SUMIFS(LinVarQty,LinItem,$B937,LinPosted,"YES",LinDate,"&lt;="&amp;$D$2,LinID,"&lt;&gt;"&amp;$B$2))</f>
        <v>0</v>
      </c>
      <c r="D937" s="84">
        <v>0</v>
      </c>
      <c r="E937" s="32">
        <f t="shared" si="28"/>
        <v>0</v>
      </c>
      <c r="F937" s="33">
        <f>IF($B937="","",Items!$I936)</f>
        <v>6.5250000000000004</v>
      </c>
      <c r="G937" s="33">
        <f t="shared" si="29"/>
        <v>0</v>
      </c>
      <c r="H937" s="85"/>
    </row>
    <row r="938" spans="1:8" hidden="1" x14ac:dyDescent="0.25">
      <c r="A938" s="28" t="str">
        <f>IF(Items!$B937="","",Items!$A937)</f>
        <v>616200660756</v>
      </c>
      <c r="B938" s="28" t="str">
        <f>IF(Items!$B937="","",Items!$B937)</f>
        <v>Royco Usavi  Beef  50g</v>
      </c>
      <c r="C938" s="32">
        <f>IF($B938="","",Items!$G937+SUMIFS(PurQty,PurItem,$B938,PurDate,"&lt;="&amp;$D$2)-SUMIFS(SalQty,SalItem,$B938,SalDate,"&lt;="&amp;$D$2)-SUMIFS(WoQty,WoItem,$B938,WoDate,"&lt;="&amp;$D$2)+SUMIFS(AdjQty,AdjItem,$B938,AdjDate,"&lt;="&amp;$D$2)+SUMIFS(LinVarQty,LinItem,$B938,LinPosted,"YES",LinDate,"&lt;="&amp;$D$2,LinID,"&lt;&gt;"&amp;$B$2))</f>
        <v>0</v>
      </c>
      <c r="D938" s="84">
        <v>0</v>
      </c>
      <c r="E938" s="32">
        <f t="shared" si="28"/>
        <v>0</v>
      </c>
      <c r="F938" s="33">
        <f>IF($B938="","",Items!$I937)</f>
        <v>6.5250000000000004</v>
      </c>
      <c r="G938" s="33">
        <f t="shared" si="29"/>
        <v>0</v>
      </c>
      <c r="H938" s="85"/>
    </row>
    <row r="939" spans="1:8" hidden="1" x14ac:dyDescent="0.25">
      <c r="A939" s="28" t="str">
        <f>IF(Items!$B938="","",Items!$A938)</f>
        <v>6162006601477</v>
      </c>
      <c r="B939" s="28" t="str">
        <f>IF(Items!$B938="","",Items!$B938)</f>
        <v>Royco Usavi Mix Beef 75g</v>
      </c>
      <c r="C939" s="32">
        <f>IF($B939="","",Items!$G938+SUMIFS(PurQty,PurItem,$B939,PurDate,"&lt;="&amp;$D$2)-SUMIFS(SalQty,SalItem,$B939,SalDate,"&lt;="&amp;$D$2)-SUMIFS(WoQty,WoItem,$B939,WoDate,"&lt;="&amp;$D$2)+SUMIFS(AdjQty,AdjItem,$B939,AdjDate,"&lt;="&amp;$D$2)+SUMIFS(LinVarQty,LinItem,$B939,LinPosted,"YES",LinDate,"&lt;="&amp;$D$2,LinID,"&lt;&gt;"&amp;$B$2))</f>
        <v>0</v>
      </c>
      <c r="D939" s="84">
        <v>0</v>
      </c>
      <c r="E939" s="32">
        <f t="shared" si="28"/>
        <v>0</v>
      </c>
      <c r="F939" s="33">
        <f>IF($B939="","",Items!$I938)</f>
        <v>9.7799999999999994</v>
      </c>
      <c r="G939" s="33">
        <f t="shared" si="29"/>
        <v>0</v>
      </c>
      <c r="H939" s="85"/>
    </row>
    <row r="940" spans="1:8" hidden="1" x14ac:dyDescent="0.25">
      <c r="A940" s="28" t="str">
        <f>IF(Items!$B939="","",Items!$A939)</f>
        <v>6009500103987</v>
      </c>
      <c r="B940" s="28" t="str">
        <f>IF(Items!$B939="","",Items!$B939)</f>
        <v>Royco Usavi Mix Chicken 50g</v>
      </c>
      <c r="C940" s="32">
        <f>IF($B940="","",Items!$G939+SUMIFS(PurQty,PurItem,$B940,PurDate,"&lt;="&amp;$D$2)-SUMIFS(SalQty,SalItem,$B940,SalDate,"&lt;="&amp;$D$2)-SUMIFS(WoQty,WoItem,$B940,WoDate,"&lt;="&amp;$D$2)+SUMIFS(AdjQty,AdjItem,$B940,AdjDate,"&lt;="&amp;$D$2)+SUMIFS(LinVarQty,LinItem,$B940,LinPosted,"YES",LinDate,"&lt;="&amp;$D$2,LinID,"&lt;&gt;"&amp;$B$2))</f>
        <v>0</v>
      </c>
      <c r="D940" s="84">
        <v>0</v>
      </c>
      <c r="E940" s="32">
        <f t="shared" si="28"/>
        <v>0</v>
      </c>
      <c r="F940" s="33">
        <f>IF($B940="","",Items!$I939)</f>
        <v>7.8224999999999998</v>
      </c>
      <c r="G940" s="33">
        <f t="shared" si="29"/>
        <v>0</v>
      </c>
      <c r="H940" s="85"/>
    </row>
    <row r="941" spans="1:8" hidden="1" x14ac:dyDescent="0.25">
      <c r="A941" s="28" t="str">
        <f>IF(Items!$B940="","",Items!$A940)</f>
        <v>6007497004744</v>
      </c>
      <c r="B941" s="28" t="str">
        <f>IF(Items!$B940="","",Items!$B940)</f>
        <v>RRpples  CrispTomato Sauce 100g</v>
      </c>
      <c r="C941" s="32">
        <f>IF($B941="","",Items!$G940+SUMIFS(PurQty,PurItem,$B941,PurDate,"&lt;="&amp;$D$2)-SUMIFS(SalQty,SalItem,$B941,SalDate,"&lt;="&amp;$D$2)-SUMIFS(WoQty,WoItem,$B941,WoDate,"&lt;="&amp;$D$2)+SUMIFS(AdjQty,AdjItem,$B941,AdjDate,"&lt;="&amp;$D$2)+SUMIFS(LinVarQty,LinItem,$B941,LinPosted,"YES",LinDate,"&lt;="&amp;$D$2,LinID,"&lt;&gt;"&amp;$B$2))</f>
        <v>0</v>
      </c>
      <c r="D941" s="84">
        <v>0</v>
      </c>
      <c r="E941" s="32">
        <f t="shared" si="28"/>
        <v>0</v>
      </c>
      <c r="F941" s="33">
        <f>IF($B941="","",Items!$I940)</f>
        <v>22.822500000000002</v>
      </c>
      <c r="G941" s="33">
        <f t="shared" si="29"/>
        <v>0</v>
      </c>
      <c r="H941" s="85"/>
    </row>
    <row r="942" spans="1:8" x14ac:dyDescent="0.25">
      <c r="A942" s="28" t="str">
        <f>IF(Items!$B941="","",Items!$A941)</f>
        <v>A111</v>
      </c>
      <c r="B942" s="28" t="str">
        <f>IF(Items!$B941="","",Items!$B941)</f>
        <v>RUSSIAN SAUSAGE</v>
      </c>
      <c r="C942" s="32">
        <f>IF($B942="","",Items!$G941+SUMIFS(PurQty,PurItem,$B942,PurDate,"&lt;="&amp;$D$2)-SUMIFS(SalQty,SalItem,$B942,SalDate,"&lt;="&amp;$D$2)-SUMIFS(WoQty,WoItem,$B942,WoDate,"&lt;="&amp;$D$2)+SUMIFS(AdjQty,AdjItem,$B942,AdjDate,"&lt;="&amp;$D$2)+SUMIFS(LinVarQty,LinItem,$B942,LinPosted,"YES",LinDate,"&lt;="&amp;$D$2,LinID,"&lt;&gt;"&amp;$B$2))</f>
        <v>12</v>
      </c>
      <c r="D942" s="84">
        <v>0</v>
      </c>
      <c r="E942" s="32">
        <f t="shared" si="28"/>
        <v>-12</v>
      </c>
      <c r="F942" s="33">
        <f>IF($B942="","",Items!$I941)</f>
        <v>10.943999999999999</v>
      </c>
      <c r="G942" s="33">
        <f t="shared" si="29"/>
        <v>-131.32799999999997</v>
      </c>
      <c r="H942" s="85"/>
    </row>
    <row r="943" spans="1:8" hidden="1" x14ac:dyDescent="0.25">
      <c r="A943" s="28" t="str">
        <f>IF(Items!$B942="","",Items!$A942)</f>
        <v>6999969795659</v>
      </c>
      <c r="B943" s="28" t="str">
        <f>IF(Items!$B942="","",Items!$B942)</f>
        <v>Samsung Earphones</v>
      </c>
      <c r="C943" s="32">
        <f>IF($B943="","",Items!$G942+SUMIFS(PurQty,PurItem,$B943,PurDate,"&lt;="&amp;$D$2)-SUMIFS(SalQty,SalItem,$B943,SalDate,"&lt;="&amp;$D$2)-SUMIFS(WoQty,WoItem,$B943,WoDate,"&lt;="&amp;$D$2)+SUMIFS(AdjQty,AdjItem,$B943,AdjDate,"&lt;="&amp;$D$2)+SUMIFS(LinVarQty,LinItem,$B943,LinPosted,"YES",LinDate,"&lt;="&amp;$D$2,LinID,"&lt;&gt;"&amp;$B$2))</f>
        <v>0</v>
      </c>
      <c r="D943" s="84">
        <v>0</v>
      </c>
      <c r="E943" s="32">
        <f t="shared" si="28"/>
        <v>0</v>
      </c>
      <c r="F943" s="33">
        <f>IF($B943="","",Items!$I942)</f>
        <v>52.177500000000002</v>
      </c>
      <c r="G943" s="33">
        <f t="shared" si="29"/>
        <v>0</v>
      </c>
      <c r="H943" s="85"/>
    </row>
    <row r="944" spans="1:8" hidden="1" x14ac:dyDescent="0.25">
      <c r="A944" s="28" t="str">
        <f>IF(Items!$B943="","",Items!$A943)</f>
        <v>6001374046025</v>
      </c>
      <c r="B944" s="28" t="str">
        <f>IF(Items!$B943="","",Items!$B943)</f>
        <v>Satiskin Berry 1L</v>
      </c>
      <c r="C944" s="32">
        <f>IF($B944="","",Items!$G943+SUMIFS(PurQty,PurItem,$B944,PurDate,"&lt;="&amp;$D$2)-SUMIFS(SalQty,SalItem,$B944,SalDate,"&lt;="&amp;$D$2)-SUMIFS(WoQty,WoItem,$B944,WoDate,"&lt;="&amp;$D$2)+SUMIFS(AdjQty,AdjItem,$B944,AdjDate,"&lt;="&amp;$D$2)+SUMIFS(LinVarQty,LinItem,$B944,LinPosted,"YES",LinDate,"&lt;="&amp;$D$2,LinID,"&lt;&gt;"&amp;$B$2))</f>
        <v>0</v>
      </c>
      <c r="D944" s="84">
        <v>0</v>
      </c>
      <c r="E944" s="32">
        <f t="shared" si="28"/>
        <v>0</v>
      </c>
      <c r="F944" s="33">
        <f>IF($B944="","",Items!$I943)</f>
        <v>35.872500000000002</v>
      </c>
      <c r="G944" s="33">
        <f t="shared" si="29"/>
        <v>0</v>
      </c>
      <c r="H944" s="85"/>
    </row>
    <row r="945" spans="1:8" hidden="1" x14ac:dyDescent="0.25">
      <c r="A945" s="28" t="str">
        <f>IF(Items!$B944="","",Items!$A944)</f>
        <v>6001374026423</v>
      </c>
      <c r="B945" s="28" t="str">
        <f>IF(Items!$B944="","",Items!$B944)</f>
        <v>Satiskin Bubble Bath Berry 2l</v>
      </c>
      <c r="C945" s="32">
        <f>IF($B945="","",Items!$G944+SUMIFS(PurQty,PurItem,$B945,PurDate,"&lt;="&amp;$D$2)-SUMIFS(SalQty,SalItem,$B945,SalDate,"&lt;="&amp;$D$2)-SUMIFS(WoQty,WoItem,$B945,WoDate,"&lt;="&amp;$D$2)+SUMIFS(AdjQty,AdjItem,$B945,AdjDate,"&lt;="&amp;$D$2)+SUMIFS(LinVarQty,LinItem,$B945,LinPosted,"YES",LinDate,"&lt;="&amp;$D$2,LinID,"&lt;&gt;"&amp;$B$2))</f>
        <v>0</v>
      </c>
      <c r="D945" s="84">
        <v>0</v>
      </c>
      <c r="E945" s="32">
        <f t="shared" si="28"/>
        <v>0</v>
      </c>
      <c r="F945" s="33">
        <f>IF($B945="","",Items!$I944)</f>
        <v>58.695</v>
      </c>
      <c r="G945" s="33">
        <f t="shared" si="29"/>
        <v>0</v>
      </c>
      <c r="H945" s="85"/>
    </row>
    <row r="946" spans="1:8" hidden="1" x14ac:dyDescent="0.25">
      <c r="A946" s="28" t="str">
        <f>IF(Items!$B945="","",Items!$A945)</f>
        <v>6001374040986</v>
      </c>
      <c r="B946" s="28" t="str">
        <f>IF(Items!$B945="","",Items!$B945)</f>
        <v>Satiskin Bubble Bath Paradise 2l</v>
      </c>
      <c r="C946" s="32">
        <f>IF($B946="","",Items!$G945+SUMIFS(PurQty,PurItem,$B946,PurDate,"&lt;="&amp;$D$2)-SUMIFS(SalQty,SalItem,$B946,SalDate,"&lt;="&amp;$D$2)-SUMIFS(WoQty,WoItem,$B946,WoDate,"&lt;="&amp;$D$2)+SUMIFS(AdjQty,AdjItem,$B946,AdjDate,"&lt;="&amp;$D$2)+SUMIFS(LinVarQty,LinItem,$B946,LinPosted,"YES",LinDate,"&lt;="&amp;$D$2,LinID,"&lt;&gt;"&amp;$B$2))</f>
        <v>0</v>
      </c>
      <c r="D946" s="84">
        <v>0</v>
      </c>
      <c r="E946" s="32">
        <f t="shared" si="28"/>
        <v>0</v>
      </c>
      <c r="F946" s="33">
        <f>IF($B946="","",Items!$I945)</f>
        <v>58.695</v>
      </c>
      <c r="G946" s="33">
        <f t="shared" si="29"/>
        <v>0</v>
      </c>
      <c r="H946" s="85"/>
    </row>
    <row r="947" spans="1:8" hidden="1" x14ac:dyDescent="0.25">
      <c r="A947" s="28" t="str">
        <f>IF(Items!$B946="","",Items!$A946)</f>
        <v>6001374059803</v>
      </c>
      <c r="B947" s="28" t="str">
        <f>IF(Items!$B946="","",Items!$B946)</f>
        <v>Satiskin Cocoa 1L</v>
      </c>
      <c r="C947" s="32">
        <f>IF($B947="","",Items!$G946+SUMIFS(PurQty,PurItem,$B947,PurDate,"&lt;="&amp;$D$2)-SUMIFS(SalQty,SalItem,$B947,SalDate,"&lt;="&amp;$D$2)-SUMIFS(WoQty,WoItem,$B947,WoDate,"&lt;="&amp;$D$2)+SUMIFS(AdjQty,AdjItem,$B947,AdjDate,"&lt;="&amp;$D$2)+SUMIFS(LinVarQty,LinItem,$B947,LinPosted,"YES",LinDate,"&lt;="&amp;$D$2,LinID,"&lt;&gt;"&amp;$B$2))</f>
        <v>0</v>
      </c>
      <c r="D947" s="84">
        <v>0</v>
      </c>
      <c r="E947" s="32">
        <f t="shared" si="28"/>
        <v>0</v>
      </c>
      <c r="F947" s="33">
        <f>IF($B947="","",Items!$I946)</f>
        <v>35.872500000000002</v>
      </c>
      <c r="G947" s="33">
        <f t="shared" si="29"/>
        <v>0</v>
      </c>
      <c r="H947" s="85"/>
    </row>
    <row r="948" spans="1:8" hidden="1" x14ac:dyDescent="0.25">
      <c r="A948" s="28" t="str">
        <f>IF(Items!$B947="","",Items!$A947)</f>
        <v>6001374041921</v>
      </c>
      <c r="B948" s="28" t="str">
        <f>IF(Items!$B947="","",Items!$B947)</f>
        <v>Satiskin Cocoa 2L</v>
      </c>
      <c r="C948" s="32">
        <f>IF($B948="","",Items!$G947+SUMIFS(PurQty,PurItem,$B948,PurDate,"&lt;="&amp;$D$2)-SUMIFS(SalQty,SalItem,$B948,SalDate,"&lt;="&amp;$D$2)-SUMIFS(WoQty,WoItem,$B948,WoDate,"&lt;="&amp;$D$2)+SUMIFS(AdjQty,AdjItem,$B948,AdjDate,"&lt;="&amp;$D$2)+SUMIFS(LinVarQty,LinItem,$B948,LinPosted,"YES",LinDate,"&lt;="&amp;$D$2,LinID,"&lt;&gt;"&amp;$B$2))</f>
        <v>0</v>
      </c>
      <c r="D948" s="84">
        <v>0</v>
      </c>
      <c r="E948" s="32">
        <f t="shared" si="28"/>
        <v>0</v>
      </c>
      <c r="F948" s="33">
        <f>IF($B948="","",Items!$I947)</f>
        <v>58.695</v>
      </c>
      <c r="G948" s="33">
        <f t="shared" si="29"/>
        <v>0</v>
      </c>
      <c r="H948" s="85"/>
    </row>
    <row r="949" spans="1:8" hidden="1" x14ac:dyDescent="0.25">
      <c r="A949" s="28" t="str">
        <f>IF(Items!$B948="","",Items!$A948)</f>
        <v>6001374046049</v>
      </c>
      <c r="B949" s="28" t="str">
        <f>IF(Items!$B948="","",Items!$B948)</f>
        <v>Satiskin Floral 1L</v>
      </c>
      <c r="C949" s="32">
        <f>IF($B949="","",Items!$G948+SUMIFS(PurQty,PurItem,$B949,PurDate,"&lt;="&amp;$D$2)-SUMIFS(SalQty,SalItem,$B949,SalDate,"&lt;="&amp;$D$2)-SUMIFS(WoQty,WoItem,$B949,WoDate,"&lt;="&amp;$D$2)+SUMIFS(AdjQty,AdjItem,$B949,AdjDate,"&lt;="&amp;$D$2)+SUMIFS(LinVarQty,LinItem,$B949,LinPosted,"YES",LinDate,"&lt;="&amp;$D$2,LinID,"&lt;&gt;"&amp;$B$2))</f>
        <v>0</v>
      </c>
      <c r="D949" s="84">
        <v>0</v>
      </c>
      <c r="E949" s="32">
        <f t="shared" si="28"/>
        <v>0</v>
      </c>
      <c r="F949" s="33">
        <f>IF($B949="","",Items!$I948)</f>
        <v>35.872500000000002</v>
      </c>
      <c r="G949" s="33">
        <f t="shared" si="29"/>
        <v>0</v>
      </c>
      <c r="H949" s="85"/>
    </row>
    <row r="950" spans="1:8" x14ac:dyDescent="0.25">
      <c r="A950" s="28" t="str">
        <f>IF(Items!$B949="","",Items!$A949)</f>
        <v>6004341000020</v>
      </c>
      <c r="B950" s="28" t="str">
        <f>IF(Items!$B949="","",Items!$B949)</f>
        <v>Satiskin Floral Boquet 2L</v>
      </c>
      <c r="C950" s="32">
        <f>IF($B950="","",Items!$G949+SUMIFS(PurQty,PurItem,$B950,PurDate,"&lt;="&amp;$D$2)-SUMIFS(SalQty,SalItem,$B950,SalDate,"&lt;="&amp;$D$2)-SUMIFS(WoQty,WoItem,$B950,WoDate,"&lt;="&amp;$D$2)+SUMIFS(AdjQty,AdjItem,$B950,AdjDate,"&lt;="&amp;$D$2)+SUMIFS(LinVarQty,LinItem,$B950,LinPosted,"YES",LinDate,"&lt;="&amp;$D$2,LinID,"&lt;&gt;"&amp;$B$2))</f>
        <v>3</v>
      </c>
      <c r="D950" s="84">
        <v>4</v>
      </c>
      <c r="E950" s="32">
        <f t="shared" si="28"/>
        <v>1</v>
      </c>
      <c r="F950" s="33">
        <f>IF($B950="","",Items!$I949)</f>
        <v>58.695</v>
      </c>
      <c r="G950" s="33">
        <f t="shared" si="29"/>
        <v>58.695</v>
      </c>
      <c r="H950" s="85"/>
    </row>
    <row r="951" spans="1:8" hidden="1" x14ac:dyDescent="0.25">
      <c r="A951" s="28" t="str">
        <f>IF(Items!$B950="","",Items!$A950)</f>
        <v>6004341000037</v>
      </c>
      <c r="B951" s="28" t="str">
        <f>IF(Items!$B950="","",Items!$B950)</f>
        <v>Satiskin Forest Fern</v>
      </c>
      <c r="C951" s="32">
        <f>IF($B951="","",Items!$G950+SUMIFS(PurQty,PurItem,$B951,PurDate,"&lt;="&amp;$D$2)-SUMIFS(SalQty,SalItem,$B951,SalDate,"&lt;="&amp;$D$2)-SUMIFS(WoQty,WoItem,$B951,WoDate,"&lt;="&amp;$D$2)+SUMIFS(AdjQty,AdjItem,$B951,AdjDate,"&lt;="&amp;$D$2)+SUMIFS(LinVarQty,LinItem,$B951,LinPosted,"YES",LinDate,"&lt;="&amp;$D$2,LinID,"&lt;&gt;"&amp;$B$2))</f>
        <v>4</v>
      </c>
      <c r="D951" s="84">
        <v>4</v>
      </c>
      <c r="E951" s="32">
        <f t="shared" si="28"/>
        <v>0</v>
      </c>
      <c r="F951" s="33">
        <f>IF($B951="","",Items!$I950)</f>
        <v>52.177500000000002</v>
      </c>
      <c r="G951" s="33">
        <f t="shared" si="29"/>
        <v>0</v>
      </c>
      <c r="H951" s="85"/>
    </row>
    <row r="952" spans="1:8" x14ac:dyDescent="0.25">
      <c r="A952" s="28" t="str">
        <f>IF(Items!$B951="","",Items!$A951)</f>
        <v>6001374009150</v>
      </c>
      <c r="B952" s="28" t="str">
        <f>IF(Items!$B951="","",Items!$B951)</f>
        <v>Satiskin Grape And Lavender  2L</v>
      </c>
      <c r="C952" s="32">
        <f>IF($B952="","",Items!$G951+SUMIFS(PurQty,PurItem,$B952,PurDate,"&lt;="&amp;$D$2)-SUMIFS(SalQty,SalItem,$B952,SalDate,"&lt;="&amp;$D$2)-SUMIFS(WoQty,WoItem,$B952,WoDate,"&lt;="&amp;$D$2)+SUMIFS(AdjQty,AdjItem,$B952,AdjDate,"&lt;="&amp;$D$2)+SUMIFS(LinVarQty,LinItem,$B952,LinPosted,"YES",LinDate,"&lt;="&amp;$D$2,LinID,"&lt;&gt;"&amp;$B$2))</f>
        <v>5</v>
      </c>
      <c r="D952" s="84">
        <v>4</v>
      </c>
      <c r="E952" s="32">
        <f t="shared" si="28"/>
        <v>-1</v>
      </c>
      <c r="F952" s="33">
        <f>IF($B952="","",Items!$I951)</f>
        <v>58.695</v>
      </c>
      <c r="G952" s="33">
        <f t="shared" si="29"/>
        <v>-58.695</v>
      </c>
      <c r="H952" s="85"/>
    </row>
    <row r="953" spans="1:8" hidden="1" x14ac:dyDescent="0.25">
      <c r="A953" s="28" t="str">
        <f>IF(Items!$B952="","",Items!$A952)</f>
        <v>6001374017636</v>
      </c>
      <c r="B953" s="28" t="str">
        <f>IF(Items!$B952="","",Items!$B952)</f>
        <v>Satiskin Lux Silk 2L</v>
      </c>
      <c r="C953" s="32">
        <f>IF($B953="","",Items!$G952+SUMIFS(PurQty,PurItem,$B953,PurDate,"&lt;="&amp;$D$2)-SUMIFS(SalQty,SalItem,$B953,SalDate,"&lt;="&amp;$D$2)-SUMIFS(WoQty,WoItem,$B953,WoDate,"&lt;="&amp;$D$2)+SUMIFS(AdjQty,AdjItem,$B953,AdjDate,"&lt;="&amp;$D$2)+SUMIFS(LinVarQty,LinItem,$B953,LinPosted,"YES",LinDate,"&lt;="&amp;$D$2,LinID,"&lt;&gt;"&amp;$B$2))</f>
        <v>0</v>
      </c>
      <c r="D953" s="84">
        <v>0</v>
      </c>
      <c r="E953" s="32">
        <f t="shared" si="28"/>
        <v>0</v>
      </c>
      <c r="F953" s="33">
        <f>IF($B953="","",Items!$I952)</f>
        <v>58.695</v>
      </c>
      <c r="G953" s="33">
        <f t="shared" si="29"/>
        <v>0</v>
      </c>
      <c r="H953" s="85"/>
    </row>
    <row r="954" spans="1:8" hidden="1" x14ac:dyDescent="0.25">
      <c r="A954" s="28" t="str">
        <f>IF(Items!$B953="","",Items!$A953)</f>
        <v>6001374013331</v>
      </c>
      <c r="B954" s="28" t="str">
        <f>IF(Items!$B953="","",Items!$B953)</f>
        <v>Satiskin Peach Blossom  2L</v>
      </c>
      <c r="C954" s="32">
        <f>IF($B954="","",Items!$G953+SUMIFS(PurQty,PurItem,$B954,PurDate,"&lt;="&amp;$D$2)-SUMIFS(SalQty,SalItem,$B954,SalDate,"&lt;="&amp;$D$2)-SUMIFS(WoQty,WoItem,$B954,WoDate,"&lt;="&amp;$D$2)+SUMIFS(AdjQty,AdjItem,$B954,AdjDate,"&lt;="&amp;$D$2)+SUMIFS(LinVarQty,LinItem,$B954,LinPosted,"YES",LinDate,"&lt;="&amp;$D$2,LinID,"&lt;&gt;"&amp;$B$2))</f>
        <v>0</v>
      </c>
      <c r="D954" s="84">
        <v>0</v>
      </c>
      <c r="E954" s="32">
        <f t="shared" si="28"/>
        <v>0</v>
      </c>
      <c r="F954" s="33">
        <f>IF($B954="","",Items!$I953)</f>
        <v>58.695</v>
      </c>
      <c r="G954" s="33">
        <f t="shared" si="29"/>
        <v>0</v>
      </c>
      <c r="H954" s="85"/>
    </row>
    <row r="955" spans="1:8" x14ac:dyDescent="0.25">
      <c r="A955" s="28" t="str">
        <f>IF(Items!$B954="","",Items!$A954)</f>
        <v>6004341000013</v>
      </c>
      <c r="B955" s="28" t="str">
        <f>IF(Items!$B954="","",Items!$B954)</f>
        <v>Satiskin Wild Rose  2L</v>
      </c>
      <c r="C955" s="32">
        <f>IF($B955="","",Items!$G954+SUMIFS(PurQty,PurItem,$B955,PurDate,"&lt;="&amp;$D$2)-SUMIFS(SalQty,SalItem,$B955,SalDate,"&lt;="&amp;$D$2)-SUMIFS(WoQty,WoItem,$B955,WoDate,"&lt;="&amp;$D$2)+SUMIFS(AdjQty,AdjItem,$B955,AdjDate,"&lt;="&amp;$D$2)+SUMIFS(LinVarQty,LinItem,$B955,LinPosted,"YES",LinDate,"&lt;="&amp;$D$2,LinID,"&lt;&gt;"&amp;$B$2))</f>
        <v>6</v>
      </c>
      <c r="D955" s="84">
        <v>5</v>
      </c>
      <c r="E955" s="32">
        <f t="shared" si="28"/>
        <v>-1</v>
      </c>
      <c r="F955" s="33">
        <f>IF($B955="","",Items!$I954)</f>
        <v>58.695</v>
      </c>
      <c r="G955" s="33">
        <f t="shared" si="29"/>
        <v>-58.695</v>
      </c>
      <c r="H955" s="85"/>
    </row>
    <row r="956" spans="1:8" hidden="1" x14ac:dyDescent="0.25">
      <c r="A956" s="28" t="str">
        <f>IF(Items!$B955="","",Items!$A955)</f>
        <v>5449000026439</v>
      </c>
      <c r="B956" s="28" t="str">
        <f>IF(Items!$B955="","",Items!$B955)</f>
        <v>Schweppes  Still Water 500mls</v>
      </c>
      <c r="C956" s="32">
        <f>IF($B956="","",Items!$G955+SUMIFS(PurQty,PurItem,$B956,PurDate,"&lt;="&amp;$D$2)-SUMIFS(SalQty,SalItem,$B956,SalDate,"&lt;="&amp;$D$2)-SUMIFS(WoQty,WoItem,$B956,WoDate,"&lt;="&amp;$D$2)+SUMIFS(AdjQty,AdjItem,$B956,AdjDate,"&lt;="&amp;$D$2)+SUMIFS(LinVarQty,LinItem,$B956,LinPosted,"YES",LinDate,"&lt;="&amp;$D$2,LinID,"&lt;&gt;"&amp;$B$2))</f>
        <v>0</v>
      </c>
      <c r="D956" s="84">
        <v>0</v>
      </c>
      <c r="E956" s="32">
        <f t="shared" si="28"/>
        <v>0</v>
      </c>
      <c r="F956" s="33">
        <f>IF($B956="","",Items!$I955)</f>
        <v>4.5674999999999999</v>
      </c>
      <c r="G956" s="33">
        <f t="shared" si="29"/>
        <v>0</v>
      </c>
      <c r="H956" s="85"/>
    </row>
    <row r="957" spans="1:8" hidden="1" x14ac:dyDescent="0.25">
      <c r="A957" s="28" t="str">
        <f>IF(Items!$B956="","",Items!$A956)</f>
        <v>5449000330833</v>
      </c>
      <c r="B957" s="28" t="str">
        <f>IF(Items!$B956="","",Items!$B956)</f>
        <v>Schweppes Lemon 440ml</v>
      </c>
      <c r="C957" s="32">
        <f>IF($B957="","",Items!$G956+SUMIFS(PurQty,PurItem,$B957,PurDate,"&lt;="&amp;$D$2)-SUMIFS(SalQty,SalItem,$B957,SalDate,"&lt;="&amp;$D$2)-SUMIFS(WoQty,WoItem,$B957,WoDate,"&lt;="&amp;$D$2)+SUMIFS(AdjQty,AdjItem,$B957,AdjDate,"&lt;="&amp;$D$2)+SUMIFS(LinVarQty,LinItem,$B957,LinPosted,"YES",LinDate,"&lt;="&amp;$D$2,LinID,"&lt;&gt;"&amp;$B$2))</f>
        <v>0</v>
      </c>
      <c r="D957" s="84">
        <v>0</v>
      </c>
      <c r="E957" s="32">
        <f t="shared" si="28"/>
        <v>0</v>
      </c>
      <c r="F957" s="33">
        <f>IF($B957="","",Items!$I956)</f>
        <v>9.7799999999999994</v>
      </c>
      <c r="G957" s="33">
        <f t="shared" si="29"/>
        <v>0</v>
      </c>
      <c r="H957" s="85"/>
    </row>
    <row r="958" spans="1:8" hidden="1" x14ac:dyDescent="0.25">
      <c r="A958" s="28" t="str">
        <f>IF(Items!$B957="","",Items!$A957)</f>
        <v>42094319</v>
      </c>
      <c r="B958" s="28" t="str">
        <f>IF(Items!$B957="","",Items!$B957)</f>
        <v>Schweppes Lemon 500ml</v>
      </c>
      <c r="C958" s="32">
        <f>IF($B958="","",Items!$G957+SUMIFS(PurQty,PurItem,$B958,PurDate,"&lt;="&amp;$D$2)-SUMIFS(SalQty,SalItem,$B958,SalDate,"&lt;="&amp;$D$2)-SUMIFS(WoQty,WoItem,$B958,WoDate,"&lt;="&amp;$D$2)+SUMIFS(AdjQty,AdjItem,$B958,AdjDate,"&lt;="&amp;$D$2)+SUMIFS(LinVarQty,LinItem,$B958,LinPosted,"YES",LinDate,"&lt;="&amp;$D$2,LinID,"&lt;&gt;"&amp;$B$2))</f>
        <v>0</v>
      </c>
      <c r="D958" s="84">
        <v>0</v>
      </c>
      <c r="E958" s="32">
        <f t="shared" si="28"/>
        <v>0</v>
      </c>
      <c r="F958" s="33">
        <f>IF($B958="","",Items!$I957)</f>
        <v>9.7799999999999994</v>
      </c>
      <c r="G958" s="33">
        <f t="shared" si="29"/>
        <v>0</v>
      </c>
      <c r="H958" s="85"/>
    </row>
    <row r="959" spans="1:8" hidden="1" x14ac:dyDescent="0.25">
      <c r="A959" s="28" t="str">
        <f>IF(Items!$B958="","",Items!$A958)</f>
        <v>5449000120007</v>
      </c>
      <c r="B959" s="28" t="str">
        <f>IF(Items!$B958="","",Items!$B958)</f>
        <v>Schweppes Lemon Flavoured Drink 2l</v>
      </c>
      <c r="C959" s="32">
        <f>IF($B959="","",Items!$G958+SUMIFS(PurQty,PurItem,$B959,PurDate,"&lt;="&amp;$D$2)-SUMIFS(SalQty,SalItem,$B959,SalDate,"&lt;="&amp;$D$2)-SUMIFS(WoQty,WoItem,$B959,WoDate,"&lt;="&amp;$D$2)+SUMIFS(AdjQty,AdjItem,$B959,AdjDate,"&lt;="&amp;$D$2)+SUMIFS(LinVarQty,LinItem,$B959,LinPosted,"YES",LinDate,"&lt;="&amp;$D$2,LinID,"&lt;&gt;"&amp;$B$2))</f>
        <v>0</v>
      </c>
      <c r="D959" s="84">
        <v>0</v>
      </c>
      <c r="E959" s="32">
        <f t="shared" si="28"/>
        <v>0</v>
      </c>
      <c r="F959" s="33">
        <f>IF($B959="","",Items!$I958)</f>
        <v>26.085000000000001</v>
      </c>
      <c r="G959" s="33">
        <f t="shared" si="29"/>
        <v>0</v>
      </c>
      <c r="H959" s="85"/>
    </row>
    <row r="960" spans="1:8" hidden="1" x14ac:dyDescent="0.25">
      <c r="A960" s="28" t="str">
        <f>IF(Items!$B959="","",Items!$A959)</f>
        <v>5449000064165</v>
      </c>
      <c r="B960" s="28" t="str">
        <f>IF(Items!$B959="","",Items!$B959)</f>
        <v>Schweppes Lemonade  1L</v>
      </c>
      <c r="C960" s="32">
        <f>IF($B960="","",Items!$G959+SUMIFS(PurQty,PurItem,$B960,PurDate,"&lt;="&amp;$D$2)-SUMIFS(SalQty,SalItem,$B960,SalDate,"&lt;="&amp;$D$2)-SUMIFS(WoQty,WoItem,$B960,WoDate,"&lt;="&amp;$D$2)+SUMIFS(AdjQty,AdjItem,$B960,AdjDate,"&lt;="&amp;$D$2)+SUMIFS(LinVarQty,LinItem,$B960,LinPosted,"YES",LinDate,"&lt;="&amp;$D$2,LinID,"&lt;&gt;"&amp;$B$2))</f>
        <v>0</v>
      </c>
      <c r="D960" s="84">
        <v>0</v>
      </c>
      <c r="E960" s="32">
        <f t="shared" si="28"/>
        <v>0</v>
      </c>
      <c r="F960" s="33">
        <f>IF($B960="","",Items!$I959)</f>
        <v>16.305</v>
      </c>
      <c r="G960" s="33">
        <f t="shared" si="29"/>
        <v>0</v>
      </c>
      <c r="H960" s="85"/>
    </row>
    <row r="961" spans="1:8" hidden="1" x14ac:dyDescent="0.25">
      <c r="A961" s="28" t="str">
        <f>IF(Items!$B960="","",Items!$A960)</f>
        <v>5449000175540</v>
      </c>
      <c r="B961" s="28" t="str">
        <f>IF(Items!$B960="","",Items!$B960)</f>
        <v>SCHWEPPES ORANGE 2L</v>
      </c>
      <c r="C961" s="32">
        <f>IF($B961="","",Items!$G960+SUMIFS(PurQty,PurItem,$B961,PurDate,"&lt;="&amp;$D$2)-SUMIFS(SalQty,SalItem,$B961,SalDate,"&lt;="&amp;$D$2)-SUMIFS(WoQty,WoItem,$B961,WoDate,"&lt;="&amp;$D$2)+SUMIFS(AdjQty,AdjItem,$B961,AdjDate,"&lt;="&amp;$D$2)+SUMIFS(LinVarQty,LinItem,$B961,LinPosted,"YES",LinDate,"&lt;="&amp;$D$2,LinID,"&lt;&gt;"&amp;$B$2))</f>
        <v>0</v>
      </c>
      <c r="D961" s="84">
        <v>0</v>
      </c>
      <c r="E961" s="32">
        <f t="shared" si="28"/>
        <v>0</v>
      </c>
      <c r="F961" s="33">
        <f>IF($B961="","",Items!$I960)</f>
        <v>22.822500000000002</v>
      </c>
      <c r="G961" s="33">
        <f t="shared" si="29"/>
        <v>0</v>
      </c>
      <c r="H961" s="85"/>
    </row>
    <row r="962" spans="1:8" hidden="1" x14ac:dyDescent="0.25">
      <c r="A962" s="28" t="str">
        <f>IF(Items!$B961="","",Items!$A961)</f>
        <v>5449000330826</v>
      </c>
      <c r="B962" s="28" t="str">
        <f>IF(Items!$B961="","",Items!$B961)</f>
        <v>Schweppes Orange 440ml</v>
      </c>
      <c r="C962" s="32">
        <f>IF($B962="","",Items!$G961+SUMIFS(PurQty,PurItem,$B962,PurDate,"&lt;="&amp;$D$2)-SUMIFS(SalQty,SalItem,$B962,SalDate,"&lt;="&amp;$D$2)-SUMIFS(WoQty,WoItem,$B962,WoDate,"&lt;="&amp;$D$2)+SUMIFS(AdjQty,AdjItem,$B962,AdjDate,"&lt;="&amp;$D$2)+SUMIFS(LinVarQty,LinItem,$B962,LinPosted,"YES",LinDate,"&lt;="&amp;$D$2,LinID,"&lt;&gt;"&amp;$B$2))</f>
        <v>0</v>
      </c>
      <c r="D962" s="84">
        <v>0</v>
      </c>
      <c r="E962" s="32">
        <f t="shared" si="28"/>
        <v>0</v>
      </c>
      <c r="F962" s="33">
        <f>IF($B962="","",Items!$I961)</f>
        <v>0</v>
      </c>
      <c r="G962" s="33">
        <f t="shared" si="29"/>
        <v>0</v>
      </c>
      <c r="H962" s="85"/>
    </row>
    <row r="963" spans="1:8" hidden="1" x14ac:dyDescent="0.25">
      <c r="A963" s="28" t="str">
        <f>IF(Items!$B962="","",Items!$A962)</f>
        <v>5449000029263</v>
      </c>
      <c r="B963" s="28" t="str">
        <f>IF(Items!$B962="","",Items!$B962)</f>
        <v>SCHWEPPES ORANGE 500ML</v>
      </c>
      <c r="C963" s="32">
        <f>IF($B963="","",Items!$G962+SUMIFS(PurQty,PurItem,$B963,PurDate,"&lt;="&amp;$D$2)-SUMIFS(SalQty,SalItem,$B963,SalDate,"&lt;="&amp;$D$2)-SUMIFS(WoQty,WoItem,$B963,WoDate,"&lt;="&amp;$D$2)+SUMIFS(AdjQty,AdjItem,$B963,AdjDate,"&lt;="&amp;$D$2)+SUMIFS(LinVarQty,LinItem,$B963,LinPosted,"YES",LinDate,"&lt;="&amp;$D$2,LinID,"&lt;&gt;"&amp;$B$2))</f>
        <v>0</v>
      </c>
      <c r="D963" s="84">
        <v>0</v>
      </c>
      <c r="E963" s="32">
        <f t="shared" si="28"/>
        <v>0</v>
      </c>
      <c r="F963" s="33">
        <f>IF($B963="","",Items!$I962)</f>
        <v>9.7799999999999994</v>
      </c>
      <c r="G963" s="33">
        <f t="shared" si="29"/>
        <v>0</v>
      </c>
      <c r="H963" s="85"/>
    </row>
    <row r="964" spans="1:8" hidden="1" x14ac:dyDescent="0.25">
      <c r="A964" s="28" t="str">
        <f>IF(Items!$B963="","",Items!$A963)</f>
        <v>5449000014917</v>
      </c>
      <c r="B964" s="28" t="str">
        <f>IF(Items!$B963="","",Items!$B963)</f>
        <v>Schweppes Soda Water 1L</v>
      </c>
      <c r="C964" s="32">
        <f>IF($B964="","",Items!$G963+SUMIFS(PurQty,PurItem,$B964,PurDate,"&lt;="&amp;$D$2)-SUMIFS(SalQty,SalItem,$B964,SalDate,"&lt;="&amp;$D$2)-SUMIFS(WoQty,WoItem,$B964,WoDate,"&lt;="&amp;$D$2)+SUMIFS(AdjQty,AdjItem,$B964,AdjDate,"&lt;="&amp;$D$2)+SUMIFS(LinVarQty,LinItem,$B964,LinPosted,"YES",LinDate,"&lt;="&amp;$D$2,LinID,"&lt;&gt;"&amp;$B$2))</f>
        <v>0</v>
      </c>
      <c r="D964" s="84">
        <v>0</v>
      </c>
      <c r="E964" s="32">
        <f t="shared" si="28"/>
        <v>0</v>
      </c>
      <c r="F964" s="33">
        <f>IF($B964="","",Items!$I963)</f>
        <v>16.305</v>
      </c>
      <c r="G964" s="33">
        <f t="shared" si="29"/>
        <v>0</v>
      </c>
      <c r="H964" s="85"/>
    </row>
    <row r="965" spans="1:8" hidden="1" x14ac:dyDescent="0.25">
      <c r="A965" s="28" t="str">
        <f>IF(Items!$B964="","",Items!$A964)</f>
        <v>5449000179975</v>
      </c>
      <c r="B965" s="28" t="str">
        <f>IF(Items!$B964="","",Items!$B964)</f>
        <v>Schweppes Still Water 1.5l</v>
      </c>
      <c r="C965" s="32">
        <f>IF($B965="","",Items!$G964+SUMIFS(PurQty,PurItem,$B965,PurDate,"&lt;="&amp;$D$2)-SUMIFS(SalQty,SalItem,$B965,SalDate,"&lt;="&amp;$D$2)-SUMIFS(WoQty,WoItem,$B965,WoDate,"&lt;="&amp;$D$2)+SUMIFS(AdjQty,AdjItem,$B965,AdjDate,"&lt;="&amp;$D$2)+SUMIFS(LinVarQty,LinItem,$B965,LinPosted,"YES",LinDate,"&lt;="&amp;$D$2,LinID,"&lt;&gt;"&amp;$B$2))</f>
        <v>0</v>
      </c>
      <c r="D965" s="84">
        <v>0</v>
      </c>
      <c r="E965" s="32">
        <f t="shared" si="28"/>
        <v>0</v>
      </c>
      <c r="F965" s="33">
        <f>IF($B965="","",Items!$I964)</f>
        <v>9.7799999999999994</v>
      </c>
      <c r="G965" s="33">
        <f t="shared" si="29"/>
        <v>0</v>
      </c>
      <c r="H965" s="85"/>
    </row>
    <row r="966" spans="1:8" hidden="1" x14ac:dyDescent="0.25">
      <c r="A966" s="28" t="str">
        <f>IF(Items!$B965="","",Items!$A965)</f>
        <v>SELLO</v>
      </c>
      <c r="B966" s="28" t="str">
        <f>IF(Items!$B965="","",Items!$B965)</f>
        <v>Sellotape Small</v>
      </c>
      <c r="C966" s="32">
        <f>IF($B966="","",Items!$G965+SUMIFS(PurQty,PurItem,$B966,PurDate,"&lt;="&amp;$D$2)-SUMIFS(SalQty,SalItem,$B966,SalDate,"&lt;="&amp;$D$2)-SUMIFS(WoQty,WoItem,$B966,WoDate,"&lt;="&amp;$D$2)+SUMIFS(AdjQty,AdjItem,$B966,AdjDate,"&lt;="&amp;$D$2)+SUMIFS(LinVarQty,LinItem,$B966,LinPosted,"YES",LinDate,"&lt;="&amp;$D$2,LinID,"&lt;&gt;"&amp;$B$2))</f>
        <v>0</v>
      </c>
      <c r="D966" s="84">
        <v>0</v>
      </c>
      <c r="E966" s="32">
        <f t="shared" ref="E966:E1029" si="30">IF(OR($B966="",$D966=""),"",$D966-$C966)</f>
        <v>0</v>
      </c>
      <c r="F966" s="33">
        <f>IF($B966="","",Items!$I965)</f>
        <v>3.2625000000000002</v>
      </c>
      <c r="G966" s="33">
        <f t="shared" ref="G966:G1029" si="31">IF($E966="","",$E966*$F966)</f>
        <v>0</v>
      </c>
      <c r="H966" s="85"/>
    </row>
    <row r="967" spans="1:8" hidden="1" x14ac:dyDescent="0.25">
      <c r="A967" s="28" t="str">
        <f>IF(Items!$B966="","",Items!$A966)</f>
        <v>6930080598651</v>
      </c>
      <c r="B967" s="28" t="str">
        <f>IF(Items!$B966="","",Items!$B966)</f>
        <v>She Stable Pads</v>
      </c>
      <c r="C967" s="32">
        <f>IF($B967="","",Items!$G966+SUMIFS(PurQty,PurItem,$B967,PurDate,"&lt;="&amp;$D$2)-SUMIFS(SalQty,SalItem,$B967,SalDate,"&lt;="&amp;$D$2)-SUMIFS(WoQty,WoItem,$B967,WoDate,"&lt;="&amp;$D$2)+SUMIFS(AdjQty,AdjItem,$B967,AdjDate,"&lt;="&amp;$D$2)+SUMIFS(LinVarQty,LinItem,$B967,LinPosted,"YES",LinDate,"&lt;="&amp;$D$2,LinID,"&lt;&gt;"&amp;$B$2))</f>
        <v>0</v>
      </c>
      <c r="D967" s="84">
        <v>0</v>
      </c>
      <c r="E967" s="32">
        <f t="shared" si="30"/>
        <v>0</v>
      </c>
      <c r="F967" s="33">
        <f>IF($B967="","",Items!$I966)</f>
        <v>16.237500000000001</v>
      </c>
      <c r="G967" s="33">
        <f t="shared" si="31"/>
        <v>0</v>
      </c>
      <c r="H967" s="85"/>
    </row>
    <row r="968" spans="1:8" hidden="1" x14ac:dyDescent="0.25">
      <c r="A968" s="28" t="str">
        <f>IF(Items!$B967="","",Items!$A967)</f>
        <v>SHEEN300</v>
      </c>
      <c r="B968" s="28" t="str">
        <f>IF(Items!$B967="","",Items!$B967)</f>
        <v>SHEEN D/B SPRAY 300ML</v>
      </c>
      <c r="C968" s="32">
        <f>IF($B968="","",Items!$G967+SUMIFS(PurQty,PurItem,$B968,PurDate,"&lt;="&amp;$D$2)-SUMIFS(SalQty,SalItem,$B968,SalDate,"&lt;="&amp;$D$2)-SUMIFS(WoQty,WoItem,$B968,WoDate,"&lt;="&amp;$D$2)+SUMIFS(AdjQty,AdjItem,$B968,AdjDate,"&lt;="&amp;$D$2)+SUMIFS(LinVarQty,LinItem,$B968,LinPosted,"YES",LinDate,"&lt;="&amp;$D$2,LinID,"&lt;&gt;"&amp;$B$2))</f>
        <v>0</v>
      </c>
      <c r="D968" s="84">
        <v>0</v>
      </c>
      <c r="E968" s="32">
        <f t="shared" si="30"/>
        <v>0</v>
      </c>
      <c r="F968" s="33">
        <f>IF($B968="","",Items!$I967)</f>
        <v>35.872500000000002</v>
      </c>
      <c r="G968" s="33">
        <f t="shared" si="31"/>
        <v>0</v>
      </c>
      <c r="H968" s="85"/>
    </row>
    <row r="969" spans="1:8" hidden="1" x14ac:dyDescent="0.25">
      <c r="A969" s="28" t="str">
        <f>IF(Items!$B968="","",Items!$A968)</f>
        <v>SHEEN750</v>
      </c>
      <c r="B969" s="28" t="str">
        <f>IF(Items!$B968="","",Items!$B968)</f>
        <v>SHEEN D/B SPRAY 750ML</v>
      </c>
      <c r="C969" s="32">
        <f>IF($B969="","",Items!$G968+SUMIFS(PurQty,PurItem,$B969,PurDate,"&lt;="&amp;$D$2)-SUMIFS(SalQty,SalItem,$B969,SalDate,"&lt;="&amp;$D$2)-SUMIFS(WoQty,WoItem,$B969,WoDate,"&lt;="&amp;$D$2)+SUMIFS(AdjQty,AdjItem,$B969,AdjDate,"&lt;="&amp;$D$2)+SUMIFS(LinVarQty,LinItem,$B969,LinPosted,"YES",LinDate,"&lt;="&amp;$D$2,LinID,"&lt;&gt;"&amp;$B$2))</f>
        <v>0</v>
      </c>
      <c r="D969" s="84">
        <v>0</v>
      </c>
      <c r="E969" s="32">
        <f t="shared" si="30"/>
        <v>0</v>
      </c>
      <c r="F969" s="33">
        <f>IF($B969="","",Items!$I968)</f>
        <v>55.432499999999997</v>
      </c>
      <c r="G969" s="33">
        <f t="shared" si="31"/>
        <v>0</v>
      </c>
      <c r="H969" s="85"/>
    </row>
    <row r="970" spans="1:8" x14ac:dyDescent="0.25">
      <c r="A970" s="28" t="str">
        <f>IF(Items!$B969="","",Items!$A969)</f>
        <v>301A</v>
      </c>
      <c r="B970" s="28" t="str">
        <f>IF(Items!$B969="","",Items!$B969)</f>
        <v>Sherbert</v>
      </c>
      <c r="C970" s="32">
        <f>IF($B970="","",Items!$G969+SUMIFS(PurQty,PurItem,$B970,PurDate,"&lt;="&amp;$D$2)-SUMIFS(SalQty,SalItem,$B970,SalDate,"&lt;="&amp;$D$2)-SUMIFS(WoQty,WoItem,$B970,WoDate,"&lt;="&amp;$D$2)+SUMIFS(AdjQty,AdjItem,$B970,AdjDate,"&lt;="&amp;$D$2)+SUMIFS(LinVarQty,LinItem,$B970,LinPosted,"YES",LinDate,"&lt;="&amp;$D$2,LinID,"&lt;&gt;"&amp;$B$2))</f>
        <v>87</v>
      </c>
      <c r="D970" s="84">
        <v>71</v>
      </c>
      <c r="E970" s="32">
        <f t="shared" si="30"/>
        <v>-16</v>
      </c>
      <c r="F970" s="33">
        <f>IF($B970="","",Items!$I969)</f>
        <v>3.2625000000000002</v>
      </c>
      <c r="G970" s="33">
        <f t="shared" si="31"/>
        <v>-52.2</v>
      </c>
      <c r="H970" s="85"/>
    </row>
    <row r="971" spans="1:8" hidden="1" x14ac:dyDescent="0.25">
      <c r="A971" s="28" t="str">
        <f>IF(Items!$B970="","",Items!$A970)</f>
        <v>6001878002312</v>
      </c>
      <c r="B971" s="28" t="str">
        <f>IF(Items!$B970="","",Items!$B970)</f>
        <v>Shield Diesel Injector Cleaner 350ml</v>
      </c>
      <c r="C971" s="32">
        <f>IF($B971="","",Items!$G970+SUMIFS(PurQty,PurItem,$B971,PurDate,"&lt;="&amp;$D$2)-SUMIFS(SalQty,SalItem,$B971,SalDate,"&lt;="&amp;$D$2)-SUMIFS(WoQty,WoItem,$B971,WoDate,"&lt;="&amp;$D$2)+SUMIFS(AdjQty,AdjItem,$B971,AdjDate,"&lt;="&amp;$D$2)+SUMIFS(LinVarQty,LinItem,$B971,LinPosted,"YES",LinDate,"&lt;="&amp;$D$2,LinID,"&lt;&gt;"&amp;$B$2))</f>
        <v>0</v>
      </c>
      <c r="D971" s="84">
        <v>0</v>
      </c>
      <c r="E971" s="32">
        <f t="shared" si="30"/>
        <v>0</v>
      </c>
      <c r="F971" s="33">
        <f>IF($B971="","",Items!$I970)</f>
        <v>35.872500000000002</v>
      </c>
      <c r="G971" s="33">
        <f t="shared" si="31"/>
        <v>0</v>
      </c>
      <c r="H971" s="85"/>
    </row>
    <row r="972" spans="1:8" hidden="1" x14ac:dyDescent="0.25">
      <c r="A972" s="28" t="str">
        <f>IF(Items!$B971="","",Items!$A971)</f>
        <v>6001878004156</v>
      </c>
      <c r="B972" s="28" t="str">
        <f>IF(Items!$B971="","",Items!$B971)</f>
        <v>Shield Engine Flush 350ml</v>
      </c>
      <c r="C972" s="32">
        <f>IF($B972="","",Items!$G971+SUMIFS(PurQty,PurItem,$B972,PurDate,"&lt;="&amp;$D$2)-SUMIFS(SalQty,SalItem,$B972,SalDate,"&lt;="&amp;$D$2)-SUMIFS(WoQty,WoItem,$B972,WoDate,"&lt;="&amp;$D$2)+SUMIFS(AdjQty,AdjItem,$B972,AdjDate,"&lt;="&amp;$D$2)+SUMIFS(LinVarQty,LinItem,$B972,LinPosted,"YES",LinDate,"&lt;="&amp;$D$2,LinID,"&lt;&gt;"&amp;$B$2))</f>
        <v>5</v>
      </c>
      <c r="D972" s="84">
        <v>5</v>
      </c>
      <c r="E972" s="32">
        <f t="shared" si="30"/>
        <v>0</v>
      </c>
      <c r="F972" s="33">
        <f>IF($B972="","",Items!$I971)</f>
        <v>16.305</v>
      </c>
      <c r="G972" s="33">
        <f t="shared" si="31"/>
        <v>0</v>
      </c>
      <c r="H972" s="85"/>
    </row>
    <row r="973" spans="1:8" hidden="1" x14ac:dyDescent="0.25">
      <c r="A973" s="28" t="str">
        <f>IF(Items!$B972="","",Items!$A972)</f>
        <v>6001878002305</v>
      </c>
      <c r="B973" s="28" t="str">
        <f>IF(Items!$B972="","",Items!$B972)</f>
        <v>Shield Petrol Injector Cleaner 350ml</v>
      </c>
      <c r="C973" s="32">
        <f>IF($B973="","",Items!$G972+SUMIFS(PurQty,PurItem,$B973,PurDate,"&lt;="&amp;$D$2)-SUMIFS(SalQty,SalItem,$B973,SalDate,"&lt;="&amp;$D$2)-SUMIFS(WoQty,WoItem,$B973,WoDate,"&lt;="&amp;$D$2)+SUMIFS(AdjQty,AdjItem,$B973,AdjDate,"&lt;="&amp;$D$2)+SUMIFS(LinVarQty,LinItem,$B973,LinPosted,"YES",LinDate,"&lt;="&amp;$D$2,LinID,"&lt;&gt;"&amp;$B$2))</f>
        <v>0</v>
      </c>
      <c r="D973" s="84">
        <v>0</v>
      </c>
      <c r="E973" s="32">
        <f t="shared" si="30"/>
        <v>0</v>
      </c>
      <c r="F973" s="33">
        <f>IF($B973="","",Items!$I972)</f>
        <v>35.872500000000002</v>
      </c>
      <c r="G973" s="33">
        <f t="shared" si="31"/>
        <v>0</v>
      </c>
      <c r="H973" s="85"/>
    </row>
    <row r="974" spans="1:8" hidden="1" x14ac:dyDescent="0.25">
      <c r="A974" s="28" t="str">
        <f>IF(Items!$B973="","",Items!$A973)</f>
        <v>6001878002343</v>
      </c>
      <c r="B974" s="28" t="str">
        <f>IF(Items!$B973="","",Items!$B973)</f>
        <v>Shield Radiator Flush 350ml</v>
      </c>
      <c r="C974" s="32">
        <f>IF($B974="","",Items!$G973+SUMIFS(PurQty,PurItem,$B974,PurDate,"&lt;="&amp;$D$2)-SUMIFS(SalQty,SalItem,$B974,SalDate,"&lt;="&amp;$D$2)-SUMIFS(WoQty,WoItem,$B974,WoDate,"&lt;="&amp;$D$2)+SUMIFS(AdjQty,AdjItem,$B974,AdjDate,"&lt;="&amp;$D$2)+SUMIFS(LinVarQty,LinItem,$B974,LinPosted,"YES",LinDate,"&lt;="&amp;$D$2,LinID,"&lt;&gt;"&amp;$B$2))</f>
        <v>0</v>
      </c>
      <c r="D974" s="84">
        <v>0</v>
      </c>
      <c r="E974" s="32">
        <f t="shared" si="30"/>
        <v>0</v>
      </c>
      <c r="F974" s="33">
        <f>IF($B974="","",Items!$I973)</f>
        <v>35.872500000000002</v>
      </c>
      <c r="G974" s="33">
        <f t="shared" si="31"/>
        <v>0</v>
      </c>
      <c r="H974" s="85"/>
    </row>
    <row r="975" spans="1:8" hidden="1" x14ac:dyDescent="0.25">
      <c r="A975" s="28" t="str">
        <f>IF(Items!$B974="","",Items!$A974)</f>
        <v>6009702251226</v>
      </c>
      <c r="B975" s="28" t="str">
        <f>IF(Items!$B974="","",Items!$B974)</f>
        <v>Shumba Buttermilk 500ml</v>
      </c>
      <c r="C975" s="32">
        <f>IF($B975="","",Items!$G974+SUMIFS(PurQty,PurItem,$B975,PurDate,"&lt;="&amp;$D$2)-SUMIFS(SalQty,SalItem,$B975,SalDate,"&lt;="&amp;$D$2)-SUMIFS(WoQty,WoItem,$B975,WoDate,"&lt;="&amp;$D$2)+SUMIFS(AdjQty,AdjItem,$B975,AdjDate,"&lt;="&amp;$D$2)+SUMIFS(LinVarQty,LinItem,$B975,LinPosted,"YES",LinDate,"&lt;="&amp;$D$2,LinID,"&lt;&gt;"&amp;$B$2))</f>
        <v>0</v>
      </c>
      <c r="D975" s="84">
        <v>0</v>
      </c>
      <c r="E975" s="32">
        <f t="shared" si="30"/>
        <v>0</v>
      </c>
      <c r="F975" s="33">
        <f>IF($B975="","",Items!$I974)</f>
        <v>11.25</v>
      </c>
      <c r="G975" s="33">
        <f t="shared" si="31"/>
        <v>0</v>
      </c>
      <c r="H975" s="85"/>
    </row>
    <row r="976" spans="1:8" hidden="1" x14ac:dyDescent="0.25">
      <c r="A976" s="28" t="str">
        <f>IF(Items!$B975="","",Items!$A975)</f>
        <v>6009702251219</v>
      </c>
      <c r="B976" s="28" t="str">
        <f>IF(Items!$B975="","",Items!$B975)</f>
        <v>Shumba Cream 500ml</v>
      </c>
      <c r="C976" s="32">
        <f>IF($B976="","",Items!$G975+SUMIFS(PurQty,PurItem,$B976,PurDate,"&lt;="&amp;$D$2)-SUMIFS(SalQty,SalItem,$B976,SalDate,"&lt;="&amp;$D$2)-SUMIFS(WoQty,WoItem,$B976,WoDate,"&lt;="&amp;$D$2)+SUMIFS(AdjQty,AdjItem,$B976,AdjDate,"&lt;="&amp;$D$2)+SUMIFS(LinVarQty,LinItem,$B976,LinPosted,"YES",LinDate,"&lt;="&amp;$D$2,LinID,"&lt;&gt;"&amp;$B$2))</f>
        <v>0</v>
      </c>
      <c r="D976" s="84">
        <v>0</v>
      </c>
      <c r="E976" s="32">
        <f t="shared" si="30"/>
        <v>0</v>
      </c>
      <c r="F976" s="33">
        <f>IF($B976="","",Items!$I975)</f>
        <v>11.25</v>
      </c>
      <c r="G976" s="33">
        <f t="shared" si="31"/>
        <v>0</v>
      </c>
      <c r="H976" s="85"/>
    </row>
    <row r="977" spans="1:8" x14ac:dyDescent="0.25">
      <c r="A977" s="28" t="str">
        <f>IF(Items!$B976="","",Items!$A976)</f>
        <v>6009702251561</v>
      </c>
      <c r="B977" s="28" t="str">
        <f>IF(Items!$B976="","",Items!$B976)</f>
        <v>Shumba Extra Malt</v>
      </c>
      <c r="C977" s="32">
        <f>IF($B977="","",Items!$G976+SUMIFS(PurQty,PurItem,$B977,PurDate,"&lt;="&amp;$D$2)-SUMIFS(SalQty,SalItem,$B977,SalDate,"&lt;="&amp;$D$2)-SUMIFS(WoQty,WoItem,$B977,WoDate,"&lt;="&amp;$D$2)+SUMIFS(AdjQty,AdjItem,$B977,AdjDate,"&lt;="&amp;$D$2)+SUMIFS(LinVarQty,LinItem,$B977,LinPosted,"YES",LinDate,"&lt;="&amp;$D$2,LinID,"&lt;&gt;"&amp;$B$2))</f>
        <v>23</v>
      </c>
      <c r="D977" s="84">
        <v>0</v>
      </c>
      <c r="E977" s="32">
        <f t="shared" si="30"/>
        <v>-23</v>
      </c>
      <c r="F977" s="33">
        <f>IF($B977="","",Items!$I976)</f>
        <v>11.25</v>
      </c>
      <c r="G977" s="33">
        <f t="shared" si="31"/>
        <v>-258.75</v>
      </c>
      <c r="H977" s="85"/>
    </row>
    <row r="978" spans="1:8" hidden="1" x14ac:dyDescent="0.25">
      <c r="A978" s="28" t="str">
        <f>IF(Items!$B977="","",Items!$A977)</f>
        <v>6009702251387</v>
      </c>
      <c r="B978" s="28" t="str">
        <f>IF(Items!$B977="","",Items!$B977)</f>
        <v>Shumba Maheu Banana 500ml</v>
      </c>
      <c r="C978" s="32">
        <f>IF($B978="","",Items!$G977+SUMIFS(PurQty,PurItem,$B978,PurDate,"&lt;="&amp;$D$2)-SUMIFS(SalQty,SalItem,$B978,SalDate,"&lt;="&amp;$D$2)-SUMIFS(WoQty,WoItem,$B978,WoDate,"&lt;="&amp;$D$2)+SUMIFS(AdjQty,AdjItem,$B978,AdjDate,"&lt;="&amp;$D$2)+SUMIFS(LinVarQty,LinItem,$B978,LinPosted,"YES",LinDate,"&lt;="&amp;$D$2,LinID,"&lt;&gt;"&amp;$B$2))</f>
        <v>0</v>
      </c>
      <c r="D978" s="84">
        <v>0</v>
      </c>
      <c r="E978" s="32">
        <f t="shared" si="30"/>
        <v>0</v>
      </c>
      <c r="F978" s="33">
        <f>IF($B978="","",Items!$I977)</f>
        <v>9.7799999999999994</v>
      </c>
      <c r="G978" s="33">
        <f t="shared" si="31"/>
        <v>0</v>
      </c>
      <c r="H978" s="85"/>
    </row>
    <row r="979" spans="1:8" hidden="1" x14ac:dyDescent="0.25">
      <c r="A979" s="28" t="str">
        <f>IF(Items!$B978="","",Items!$A978)</f>
        <v>5449000310828</v>
      </c>
      <c r="B979" s="28" t="str">
        <f>IF(Items!$B978="","",Items!$B978)</f>
        <v>Shumba Maheu Chocolate 500ml</v>
      </c>
      <c r="C979" s="32">
        <f>IF($B979="","",Items!$G978+SUMIFS(PurQty,PurItem,$B979,PurDate,"&lt;="&amp;$D$2)-SUMIFS(SalQty,SalItem,$B979,SalDate,"&lt;="&amp;$D$2)-SUMIFS(WoQty,WoItem,$B979,WoDate,"&lt;="&amp;$D$2)+SUMIFS(AdjQty,AdjItem,$B979,AdjDate,"&lt;="&amp;$D$2)+SUMIFS(LinVarQty,LinItem,$B979,LinPosted,"YES",LinDate,"&lt;="&amp;$D$2,LinID,"&lt;&gt;"&amp;$B$2))</f>
        <v>0</v>
      </c>
      <c r="D979" s="84">
        <v>0</v>
      </c>
      <c r="E979" s="32">
        <f t="shared" si="30"/>
        <v>0</v>
      </c>
      <c r="F979" s="33">
        <f>IF($B979="","",Items!$I978)</f>
        <v>9</v>
      </c>
      <c r="G979" s="33">
        <f t="shared" si="31"/>
        <v>0</v>
      </c>
      <c r="H979" s="85"/>
    </row>
    <row r="980" spans="1:8" hidden="1" x14ac:dyDescent="0.25">
      <c r="A980" s="28" t="str">
        <f>IF(Items!$B979="","",Items!$A979)</f>
        <v>6009702252193</v>
      </c>
      <c r="B980" s="28" t="str">
        <f>IF(Items!$B979="","",Items!$B979)</f>
        <v>Shumba Maheu Sorghum Malt 500ml</v>
      </c>
      <c r="C980" s="32">
        <f>IF($B980="","",Items!$G979+SUMIFS(PurQty,PurItem,$B980,PurDate,"&lt;="&amp;$D$2)-SUMIFS(SalQty,SalItem,$B980,SalDate,"&lt;="&amp;$D$2)-SUMIFS(WoQty,WoItem,$B980,WoDate,"&lt;="&amp;$D$2)+SUMIFS(AdjQty,AdjItem,$B980,AdjDate,"&lt;="&amp;$D$2)+SUMIFS(LinVarQty,LinItem,$B980,LinPosted,"YES",LinDate,"&lt;="&amp;$D$2,LinID,"&lt;&gt;"&amp;$B$2))</f>
        <v>0</v>
      </c>
      <c r="D980" s="84">
        <v>0</v>
      </c>
      <c r="E980" s="32">
        <f t="shared" si="30"/>
        <v>0</v>
      </c>
      <c r="F980" s="33">
        <f>IF($B980="","",Items!$I979)</f>
        <v>7.5</v>
      </c>
      <c r="G980" s="33">
        <f t="shared" si="31"/>
        <v>0</v>
      </c>
      <c r="H980" s="85"/>
    </row>
    <row r="981" spans="1:8" hidden="1" x14ac:dyDescent="0.25">
      <c r="A981" s="28" t="str">
        <f>IF(Items!$B980="","",Items!$A980)</f>
        <v>5449000311894</v>
      </c>
      <c r="B981" s="28" t="str">
        <f>IF(Items!$B980="","",Items!$B980)</f>
        <v>Shumba Maheu Traditinal Extra Malt 500mls</v>
      </c>
      <c r="C981" s="32">
        <f>IF($B981="","",Items!$G980+SUMIFS(PurQty,PurItem,$B981,PurDate,"&lt;="&amp;$D$2)-SUMIFS(SalQty,SalItem,$B981,SalDate,"&lt;="&amp;$D$2)-SUMIFS(WoQty,WoItem,$B981,WoDate,"&lt;="&amp;$D$2)+SUMIFS(AdjQty,AdjItem,$B981,AdjDate,"&lt;="&amp;$D$2)+SUMIFS(LinVarQty,LinItem,$B981,LinPosted,"YES",LinDate,"&lt;="&amp;$D$2,LinID,"&lt;&gt;"&amp;$B$2))</f>
        <v>0</v>
      </c>
      <c r="D981" s="84">
        <v>0</v>
      </c>
      <c r="E981" s="32">
        <f t="shared" si="30"/>
        <v>0</v>
      </c>
      <c r="F981" s="33">
        <f>IF($B981="","",Items!$I980)</f>
        <v>9.7799999999999994</v>
      </c>
      <c r="G981" s="33">
        <f t="shared" si="31"/>
        <v>0</v>
      </c>
      <c r="H981" s="85"/>
    </row>
    <row r="982" spans="1:8" hidden="1" x14ac:dyDescent="0.25">
      <c r="A982" s="28" t="str">
        <f>IF(Items!$B981="","",Items!$A981)</f>
        <v>5449000311887</v>
      </c>
      <c r="B982" s="28" t="str">
        <f>IF(Items!$B981="","",Items!$B981)</f>
        <v>Shumba Sorghum Malt 500ml</v>
      </c>
      <c r="C982" s="32">
        <f>IF($B982="","",Items!$G981+SUMIFS(PurQty,PurItem,$B982,PurDate,"&lt;="&amp;$D$2)-SUMIFS(SalQty,SalItem,$B982,SalDate,"&lt;="&amp;$D$2)-SUMIFS(WoQty,WoItem,$B982,WoDate,"&lt;="&amp;$D$2)+SUMIFS(AdjQty,AdjItem,$B982,AdjDate,"&lt;="&amp;$D$2)+SUMIFS(LinVarQty,LinItem,$B982,LinPosted,"YES",LinDate,"&lt;="&amp;$D$2,LinID,"&lt;&gt;"&amp;$B$2))</f>
        <v>0</v>
      </c>
      <c r="D982" s="84">
        <v>0</v>
      </c>
      <c r="E982" s="32">
        <f t="shared" si="30"/>
        <v>0</v>
      </c>
      <c r="F982" s="33">
        <f>IF($B982="","",Items!$I981)</f>
        <v>11.25</v>
      </c>
      <c r="G982" s="33">
        <f t="shared" si="31"/>
        <v>0</v>
      </c>
      <c r="H982" s="85"/>
    </row>
    <row r="983" spans="1:8" hidden="1" x14ac:dyDescent="0.25">
      <c r="A983" s="28" t="str">
        <f>IF(Items!$B982="","",Items!$A982)</f>
        <v>6009702251233</v>
      </c>
      <c r="B983" s="28" t="str">
        <f>IF(Items!$B982="","",Items!$B982)</f>
        <v>Shumba Trad Sorghum 500ml</v>
      </c>
      <c r="C983" s="32">
        <f>IF($B983="","",Items!$G982+SUMIFS(PurQty,PurItem,$B983,PurDate,"&lt;="&amp;$D$2)-SUMIFS(SalQty,SalItem,$B983,SalDate,"&lt;="&amp;$D$2)-SUMIFS(WoQty,WoItem,$B983,WoDate,"&lt;="&amp;$D$2)+SUMIFS(AdjQty,AdjItem,$B983,AdjDate,"&lt;="&amp;$D$2)+SUMIFS(LinVarQty,LinItem,$B983,LinPosted,"YES",LinDate,"&lt;="&amp;$D$2,LinID,"&lt;&gt;"&amp;$B$2))</f>
        <v>0</v>
      </c>
      <c r="D983" s="84">
        <v>0</v>
      </c>
      <c r="E983" s="32">
        <f t="shared" si="30"/>
        <v>0</v>
      </c>
      <c r="F983" s="33">
        <f>IF($B983="","",Items!$I982)</f>
        <v>11.25</v>
      </c>
      <c r="G983" s="33">
        <f t="shared" si="31"/>
        <v>0</v>
      </c>
      <c r="H983" s="85"/>
    </row>
    <row r="984" spans="1:8" hidden="1" x14ac:dyDescent="0.25">
      <c r="A984" s="28" t="str">
        <f>IF(Items!$B983="","",Items!$A983)</f>
        <v>6009510809497</v>
      </c>
      <c r="B984" s="28" t="str">
        <f>IF(Items!$B983="","",Items!$B983)</f>
        <v>Simba   Onion 120g</v>
      </c>
      <c r="C984" s="32">
        <f>IF($B984="","",Items!$G983+SUMIFS(PurQty,PurItem,$B984,PurDate,"&lt;="&amp;$D$2)-SUMIFS(SalQty,SalItem,$B984,SalDate,"&lt;="&amp;$D$2)-SUMIFS(WoQty,WoItem,$B984,WoDate,"&lt;="&amp;$D$2)+SUMIFS(AdjQty,AdjItem,$B984,AdjDate,"&lt;="&amp;$D$2)+SUMIFS(LinVarQty,LinItem,$B984,LinPosted,"YES",LinDate,"&lt;="&amp;$D$2,LinID,"&lt;&gt;"&amp;$B$2))</f>
        <v>0</v>
      </c>
      <c r="D984" s="84">
        <v>0</v>
      </c>
      <c r="E984" s="32">
        <f t="shared" si="30"/>
        <v>0</v>
      </c>
      <c r="F984" s="33">
        <f>IF($B984="","",Items!$I983)</f>
        <v>16.305</v>
      </c>
      <c r="G984" s="33">
        <f t="shared" si="31"/>
        <v>0</v>
      </c>
      <c r="H984" s="85"/>
    </row>
    <row r="985" spans="1:8" hidden="1" x14ac:dyDescent="0.25">
      <c r="A985" s="28" t="str">
        <f>IF(Items!$B984="","",Items!$A984)</f>
        <v>6009510804317</v>
      </c>
      <c r="B985" s="28" t="str">
        <f>IF(Items!$B984="","",Items!$B984)</f>
        <v>Simba Cheese N Onion 36g</v>
      </c>
      <c r="C985" s="32">
        <f>IF($B985="","",Items!$G984+SUMIFS(PurQty,PurItem,$B985,PurDate,"&lt;="&amp;$D$2)-SUMIFS(SalQty,SalItem,$B985,SalDate,"&lt;="&amp;$D$2)-SUMIFS(WoQty,WoItem,$B985,WoDate,"&lt;="&amp;$D$2)+SUMIFS(AdjQty,AdjItem,$B985,AdjDate,"&lt;="&amp;$D$2)+SUMIFS(LinVarQty,LinItem,$B985,LinPosted,"YES",LinDate,"&lt;="&amp;$D$2,LinID,"&lt;&gt;"&amp;$B$2))</f>
        <v>0</v>
      </c>
      <c r="D985" s="84">
        <v>0</v>
      </c>
      <c r="E985" s="32">
        <f t="shared" si="30"/>
        <v>0</v>
      </c>
      <c r="F985" s="33">
        <f>IF($B985="","",Items!$I984)</f>
        <v>9.7799999999999994</v>
      </c>
      <c r="G985" s="33">
        <f t="shared" si="31"/>
        <v>0</v>
      </c>
      <c r="H985" s="85"/>
    </row>
    <row r="986" spans="1:8" hidden="1" x14ac:dyDescent="0.25">
      <c r="A986" s="28" t="str">
        <f>IF(Items!$B985="","",Items!$A985)</f>
        <v>6009510809473</v>
      </c>
      <c r="B986" s="28" t="str">
        <f>IF(Items!$B985="","",Items!$B985)</f>
        <v>Simba Chutney 120g</v>
      </c>
      <c r="C986" s="32">
        <f>IF($B986="","",Items!$G985+SUMIFS(PurQty,PurItem,$B986,PurDate,"&lt;="&amp;$D$2)-SUMIFS(SalQty,SalItem,$B986,SalDate,"&lt;="&amp;$D$2)-SUMIFS(WoQty,WoItem,$B986,WoDate,"&lt;="&amp;$D$2)+SUMIFS(AdjQty,AdjItem,$B986,AdjDate,"&lt;="&amp;$D$2)+SUMIFS(LinVarQty,LinItem,$B986,LinPosted,"YES",LinDate,"&lt;="&amp;$D$2,LinID,"&lt;&gt;"&amp;$B$2))</f>
        <v>0</v>
      </c>
      <c r="D986" s="84">
        <v>0</v>
      </c>
      <c r="E986" s="32">
        <f t="shared" si="30"/>
        <v>0</v>
      </c>
      <c r="F986" s="33">
        <f>IF($B986="","",Items!$I985)</f>
        <v>16.305</v>
      </c>
      <c r="G986" s="33">
        <f t="shared" si="31"/>
        <v>0</v>
      </c>
      <c r="H986" s="85"/>
    </row>
    <row r="987" spans="1:8" hidden="1" x14ac:dyDescent="0.25">
      <c r="A987" s="28" t="str">
        <f>IF(Items!$B986="","",Items!$A986)</f>
        <v>6009510809459</v>
      </c>
      <c r="B987" s="28" t="str">
        <f>IF(Items!$B986="","",Items!$B986)</f>
        <v>Simba Creamy Cheddar 120g</v>
      </c>
      <c r="C987" s="32">
        <f>IF($B987="","",Items!$G986+SUMIFS(PurQty,PurItem,$B987,PurDate,"&lt;="&amp;$D$2)-SUMIFS(SalQty,SalItem,$B987,SalDate,"&lt;="&amp;$D$2)-SUMIFS(WoQty,WoItem,$B987,WoDate,"&lt;="&amp;$D$2)+SUMIFS(AdjQty,AdjItem,$B987,AdjDate,"&lt;="&amp;$D$2)+SUMIFS(LinVarQty,LinItem,$B987,LinPosted,"YES",LinDate,"&lt;="&amp;$D$2,LinID,"&lt;&gt;"&amp;$B$2))</f>
        <v>0</v>
      </c>
      <c r="D987" s="84">
        <v>0</v>
      </c>
      <c r="E987" s="32">
        <f t="shared" si="30"/>
        <v>0</v>
      </c>
      <c r="F987" s="33">
        <f>IF($B987="","",Items!$I986)</f>
        <v>16.305</v>
      </c>
      <c r="G987" s="33">
        <f t="shared" si="31"/>
        <v>0</v>
      </c>
      <c r="H987" s="85"/>
    </row>
    <row r="988" spans="1:8" hidden="1" x14ac:dyDescent="0.25">
      <c r="A988" s="28" t="str">
        <f>IF(Items!$B987="","",Items!$A987)</f>
        <v>6009510804348</v>
      </c>
      <c r="B988" s="28" t="str">
        <f>IF(Items!$B987="","",Items!$B987)</f>
        <v>Simba Mex Chilli 36g</v>
      </c>
      <c r="C988" s="32">
        <f>IF($B988="","",Items!$G987+SUMIFS(PurQty,PurItem,$B988,PurDate,"&lt;="&amp;$D$2)-SUMIFS(SalQty,SalItem,$B988,SalDate,"&lt;="&amp;$D$2)-SUMIFS(WoQty,WoItem,$B988,WoDate,"&lt;="&amp;$D$2)+SUMIFS(AdjQty,AdjItem,$B988,AdjDate,"&lt;="&amp;$D$2)+SUMIFS(LinVarQty,LinItem,$B988,LinPosted,"YES",LinDate,"&lt;="&amp;$D$2,LinID,"&lt;&gt;"&amp;$B$2))</f>
        <v>0</v>
      </c>
      <c r="D988" s="84">
        <v>0</v>
      </c>
      <c r="E988" s="32">
        <f t="shared" si="30"/>
        <v>0</v>
      </c>
      <c r="F988" s="33">
        <f>IF($B988="","",Items!$I987)</f>
        <v>9.7799999999999994</v>
      </c>
      <c r="G988" s="33">
        <f t="shared" si="31"/>
        <v>0</v>
      </c>
      <c r="H988" s="85"/>
    </row>
    <row r="989" spans="1:8" hidden="1" x14ac:dyDescent="0.25">
      <c r="A989" s="28" t="str">
        <f>IF(Items!$B988="","",Items!$A988)</f>
        <v>6009510809442</v>
      </c>
      <c r="B989" s="28" t="str">
        <f>IF(Items!$B988="","",Items!$B988)</f>
        <v>Simba Mexican Chilli 120g</v>
      </c>
      <c r="C989" s="32">
        <f>IF($B989="","",Items!$G988+SUMIFS(PurQty,PurItem,$B989,PurDate,"&lt;="&amp;$D$2)-SUMIFS(SalQty,SalItem,$B989,SalDate,"&lt;="&amp;$D$2)-SUMIFS(WoQty,WoItem,$B989,WoDate,"&lt;="&amp;$D$2)+SUMIFS(AdjQty,AdjItem,$B989,AdjDate,"&lt;="&amp;$D$2)+SUMIFS(LinVarQty,LinItem,$B989,LinPosted,"YES",LinDate,"&lt;="&amp;$D$2,LinID,"&lt;&gt;"&amp;$B$2))</f>
        <v>0</v>
      </c>
      <c r="D989" s="84">
        <v>0</v>
      </c>
      <c r="E989" s="32">
        <f t="shared" si="30"/>
        <v>0</v>
      </c>
      <c r="F989" s="33">
        <f>IF($B989="","",Items!$I988)</f>
        <v>19.567499999999999</v>
      </c>
      <c r="G989" s="33">
        <f t="shared" si="31"/>
        <v>0</v>
      </c>
      <c r="H989" s="85"/>
    </row>
    <row r="990" spans="1:8" hidden="1" x14ac:dyDescent="0.25">
      <c r="A990" s="28" t="str">
        <f>IF(Items!$B989="","",Items!$A989)</f>
        <v>6009510802931</v>
      </c>
      <c r="B990" s="28" t="str">
        <f>IF(Items!$B989="","",Items!$B989)</f>
        <v>Simba Peanuts  Raisings 50g</v>
      </c>
      <c r="C990" s="32">
        <f>IF($B990="","",Items!$G989+SUMIFS(PurQty,PurItem,$B990,PurDate,"&lt;="&amp;$D$2)-SUMIFS(SalQty,SalItem,$B990,SalDate,"&lt;="&amp;$D$2)-SUMIFS(WoQty,WoItem,$B990,WoDate,"&lt;="&amp;$D$2)+SUMIFS(AdjQty,AdjItem,$B990,AdjDate,"&lt;="&amp;$D$2)+SUMIFS(LinVarQty,LinItem,$B990,LinPosted,"YES",LinDate,"&lt;="&amp;$D$2,LinID,"&lt;&gt;"&amp;$B$2))</f>
        <v>0</v>
      </c>
      <c r="D990" s="84">
        <v>0</v>
      </c>
      <c r="E990" s="32">
        <f t="shared" si="30"/>
        <v>0</v>
      </c>
      <c r="F990" s="33">
        <f>IF($B990="","",Items!$I989)</f>
        <v>6.5250000000000004</v>
      </c>
      <c r="G990" s="33">
        <f t="shared" si="31"/>
        <v>0</v>
      </c>
      <c r="H990" s="85"/>
    </row>
    <row r="991" spans="1:8" hidden="1" x14ac:dyDescent="0.25">
      <c r="A991" s="28" t="str">
        <f>IF(Items!$B990="","",Items!$A990)</f>
        <v>6009510809435</v>
      </c>
      <c r="B991" s="28" t="str">
        <f>IF(Items!$B990="","",Items!$B990)</f>
        <v>Simba Salt And Vinegar 120g</v>
      </c>
      <c r="C991" s="32">
        <f>IF($B991="","",Items!$G990+SUMIFS(PurQty,PurItem,$B991,PurDate,"&lt;="&amp;$D$2)-SUMIFS(SalQty,SalItem,$B991,SalDate,"&lt;="&amp;$D$2)-SUMIFS(WoQty,WoItem,$B991,WoDate,"&lt;="&amp;$D$2)+SUMIFS(AdjQty,AdjItem,$B991,AdjDate,"&lt;="&amp;$D$2)+SUMIFS(LinVarQty,LinItem,$B991,LinPosted,"YES",LinDate,"&lt;="&amp;$D$2,LinID,"&lt;&gt;"&amp;$B$2))</f>
        <v>0</v>
      </c>
      <c r="D991" s="84">
        <v>0</v>
      </c>
      <c r="E991" s="32">
        <f t="shared" si="30"/>
        <v>0</v>
      </c>
      <c r="F991" s="33">
        <f>IF($B991="","",Items!$I990)</f>
        <v>16.305</v>
      </c>
      <c r="G991" s="33">
        <f t="shared" si="31"/>
        <v>0</v>
      </c>
      <c r="H991" s="85"/>
    </row>
    <row r="992" spans="1:8" hidden="1" x14ac:dyDescent="0.25">
      <c r="A992" s="28" t="str">
        <f>IF(Items!$B991="","",Items!$A991)</f>
        <v>6009510802924</v>
      </c>
      <c r="B992" s="28" t="str">
        <f>IF(Items!$B991="","",Items!$B991)</f>
        <v>Simba Salted Peanuts 50g</v>
      </c>
      <c r="C992" s="32">
        <f>IF($B992="","",Items!$G991+SUMIFS(PurQty,PurItem,$B992,PurDate,"&lt;="&amp;$D$2)-SUMIFS(SalQty,SalItem,$B992,SalDate,"&lt;="&amp;$D$2)-SUMIFS(WoQty,WoItem,$B992,WoDate,"&lt;="&amp;$D$2)+SUMIFS(AdjQty,AdjItem,$B992,AdjDate,"&lt;="&amp;$D$2)+SUMIFS(LinVarQty,LinItem,$B992,LinPosted,"YES",LinDate,"&lt;="&amp;$D$2,LinID,"&lt;&gt;"&amp;$B$2))</f>
        <v>0</v>
      </c>
      <c r="D992" s="84">
        <v>0</v>
      </c>
      <c r="E992" s="32">
        <f t="shared" si="30"/>
        <v>0</v>
      </c>
      <c r="F992" s="33">
        <f>IF($B992="","",Items!$I991)</f>
        <v>6.5250000000000004</v>
      </c>
      <c r="G992" s="33">
        <f t="shared" si="31"/>
        <v>0</v>
      </c>
      <c r="H992" s="85"/>
    </row>
    <row r="993" spans="1:8" hidden="1" x14ac:dyDescent="0.25">
      <c r="A993" s="28" t="str">
        <f>IF(Items!$B992="","",Items!$A992)</f>
        <v>6009510809466</v>
      </c>
      <c r="B993" s="28" t="str">
        <f>IF(Items!$B992="","",Items!$B992)</f>
        <v>Simba Smoked Beef 120g</v>
      </c>
      <c r="C993" s="32">
        <f>IF($B993="","",Items!$G992+SUMIFS(PurQty,PurItem,$B993,PurDate,"&lt;="&amp;$D$2)-SUMIFS(SalQty,SalItem,$B993,SalDate,"&lt;="&amp;$D$2)-SUMIFS(WoQty,WoItem,$B993,WoDate,"&lt;="&amp;$D$2)+SUMIFS(AdjQty,AdjItem,$B993,AdjDate,"&lt;="&amp;$D$2)+SUMIFS(LinVarQty,LinItem,$B993,LinPosted,"YES",LinDate,"&lt;="&amp;$D$2,LinID,"&lt;&gt;"&amp;$B$2))</f>
        <v>0</v>
      </c>
      <c r="D993" s="84">
        <v>0</v>
      </c>
      <c r="E993" s="32">
        <f t="shared" si="30"/>
        <v>0</v>
      </c>
      <c r="F993" s="33">
        <f>IF($B993="","",Items!$I992)</f>
        <v>19.567499999999999</v>
      </c>
      <c r="G993" s="33">
        <f t="shared" si="31"/>
        <v>0</v>
      </c>
      <c r="H993" s="85"/>
    </row>
    <row r="994" spans="1:8" hidden="1" x14ac:dyDescent="0.25">
      <c r="A994" s="28" t="str">
        <f>IF(Items!$B993="","",Items!$A993)</f>
        <v>6009683132446</v>
      </c>
      <c r="B994" s="28" t="str">
        <f>IF(Items!$B993="","",Items!$B993)</f>
        <v>Simpl Dry Blue</v>
      </c>
      <c r="C994" s="32">
        <f>IF($B994="","",Items!$G993+SUMIFS(PurQty,PurItem,$B994,PurDate,"&lt;="&amp;$D$2)-SUMIFS(SalQty,SalItem,$B994,SalDate,"&lt;="&amp;$D$2)-SUMIFS(WoQty,WoItem,$B994,WoDate,"&lt;="&amp;$D$2)+SUMIFS(AdjQty,AdjItem,$B994,AdjDate,"&lt;="&amp;$D$2)+SUMIFS(LinVarQty,LinItem,$B994,LinPosted,"YES",LinDate,"&lt;="&amp;$D$2,LinID,"&lt;&gt;"&amp;$B$2))</f>
        <v>0</v>
      </c>
      <c r="D994" s="84">
        <v>0</v>
      </c>
      <c r="E994" s="32">
        <f t="shared" si="30"/>
        <v>0</v>
      </c>
      <c r="F994" s="33">
        <f>IF($B994="","",Items!$I993)</f>
        <v>13.0425</v>
      </c>
      <c r="G994" s="33">
        <f t="shared" si="31"/>
        <v>0</v>
      </c>
      <c r="H994" s="85"/>
    </row>
    <row r="995" spans="1:8" hidden="1" x14ac:dyDescent="0.25">
      <c r="A995" s="28" t="str">
        <f>IF(Items!$B994="","",Items!$A994)</f>
        <v>6009683132460</v>
      </c>
      <c r="B995" s="28" t="str">
        <f>IF(Items!$B994="","",Items!$B994)</f>
        <v>Simpl Dry Orange</v>
      </c>
      <c r="C995" s="32">
        <f>IF($B995="","",Items!$G994+SUMIFS(PurQty,PurItem,$B995,PurDate,"&lt;="&amp;$D$2)-SUMIFS(SalQty,SalItem,$B995,SalDate,"&lt;="&amp;$D$2)-SUMIFS(WoQty,WoItem,$B995,WoDate,"&lt;="&amp;$D$2)+SUMIFS(AdjQty,AdjItem,$B995,AdjDate,"&lt;="&amp;$D$2)+SUMIFS(LinVarQty,LinItem,$B995,LinPosted,"YES",LinDate,"&lt;="&amp;$D$2,LinID,"&lt;&gt;"&amp;$B$2))</f>
        <v>0</v>
      </c>
      <c r="D995" s="84">
        <v>0</v>
      </c>
      <c r="E995" s="32">
        <f t="shared" si="30"/>
        <v>0</v>
      </c>
      <c r="F995" s="33">
        <f>IF($B995="","",Items!$I994)</f>
        <v>13.0425</v>
      </c>
      <c r="G995" s="33">
        <f t="shared" si="31"/>
        <v>0</v>
      </c>
      <c r="H995" s="85"/>
    </row>
    <row r="996" spans="1:8" hidden="1" x14ac:dyDescent="0.25">
      <c r="A996" s="28" t="str">
        <f>IF(Items!$B995="","",Items!$A995)</f>
        <v>6009683132453</v>
      </c>
      <c r="B996" s="28" t="str">
        <f>IF(Items!$B995="","",Items!$B995)</f>
        <v>Simpl Dry Purple</v>
      </c>
      <c r="C996" s="32">
        <f>IF($B996="","",Items!$G995+SUMIFS(PurQty,PurItem,$B996,PurDate,"&lt;="&amp;$D$2)-SUMIFS(SalQty,SalItem,$B996,SalDate,"&lt;="&amp;$D$2)-SUMIFS(WoQty,WoItem,$B996,WoDate,"&lt;="&amp;$D$2)+SUMIFS(AdjQty,AdjItem,$B996,AdjDate,"&lt;="&amp;$D$2)+SUMIFS(LinVarQty,LinItem,$B996,LinPosted,"YES",LinDate,"&lt;="&amp;$D$2,LinID,"&lt;&gt;"&amp;$B$2))</f>
        <v>0</v>
      </c>
      <c r="D996" s="84">
        <v>0</v>
      </c>
      <c r="E996" s="32">
        <f t="shared" si="30"/>
        <v>0</v>
      </c>
      <c r="F996" s="33">
        <f>IF($B996="","",Items!$I995)</f>
        <v>13.0425</v>
      </c>
      <c r="G996" s="33">
        <f t="shared" si="31"/>
        <v>0</v>
      </c>
      <c r="H996" s="85"/>
    </row>
    <row r="997" spans="1:8" x14ac:dyDescent="0.25">
      <c r="A997" s="28" t="str">
        <f>IF(Items!$B996="","",Items!$A996)</f>
        <v>SJ E016</v>
      </c>
      <c r="B997" s="28" t="str">
        <f>IF(Items!$B996="","",Items!$B996)</f>
        <v>SJ Lighters</v>
      </c>
      <c r="C997" s="32">
        <f>IF($B997="","",Items!$G996+SUMIFS(PurQty,PurItem,$B997,PurDate,"&lt;="&amp;$D$2)-SUMIFS(SalQty,SalItem,$B997,SalDate,"&lt;="&amp;$D$2)-SUMIFS(WoQty,WoItem,$B997,WoDate,"&lt;="&amp;$D$2)+SUMIFS(AdjQty,AdjItem,$B997,AdjDate,"&lt;="&amp;$D$2)+SUMIFS(LinVarQty,LinItem,$B997,LinPosted,"YES",LinDate,"&lt;="&amp;$D$2,LinID,"&lt;&gt;"&amp;$B$2))</f>
        <v>50</v>
      </c>
      <c r="D997" s="84">
        <v>40</v>
      </c>
      <c r="E997" s="32">
        <f t="shared" si="30"/>
        <v>-10</v>
      </c>
      <c r="F997" s="33">
        <f>IF($B997="","",Items!$I996)</f>
        <v>9.7799999999999994</v>
      </c>
      <c r="G997" s="33">
        <f t="shared" si="31"/>
        <v>-97.8</v>
      </c>
      <c r="H997" s="85"/>
    </row>
    <row r="998" spans="1:8" hidden="1" x14ac:dyDescent="0.25">
      <c r="A998" s="28" t="str">
        <f>IF(Items!$B997="","",Items!$A997)</f>
        <v>6546356255854</v>
      </c>
      <c r="B998" s="28" t="str">
        <f>IF(Items!$B997="","",Items!$B997)</f>
        <v>Smartphone D/Cable</v>
      </c>
      <c r="C998" s="32">
        <f>IF($B998="","",Items!$G997+SUMIFS(PurQty,PurItem,$B998,PurDate,"&lt;="&amp;$D$2)-SUMIFS(SalQty,SalItem,$B998,SalDate,"&lt;="&amp;$D$2)-SUMIFS(WoQty,WoItem,$B998,WoDate,"&lt;="&amp;$D$2)+SUMIFS(AdjQty,AdjItem,$B998,AdjDate,"&lt;="&amp;$D$2)+SUMIFS(LinVarQty,LinItem,$B998,LinPosted,"YES",LinDate,"&lt;="&amp;$D$2,LinID,"&lt;&gt;"&amp;$B$2))</f>
        <v>0</v>
      </c>
      <c r="D998" s="84">
        <v>0</v>
      </c>
      <c r="E998" s="32">
        <f t="shared" si="30"/>
        <v>0</v>
      </c>
      <c r="F998" s="33">
        <f>IF($B998="","",Items!$I997)</f>
        <v>39.127499999999998</v>
      </c>
      <c r="G998" s="33">
        <f t="shared" si="31"/>
        <v>0</v>
      </c>
      <c r="H998" s="85"/>
    </row>
    <row r="999" spans="1:8" hidden="1" x14ac:dyDescent="0.25">
      <c r="A999" s="28" t="str">
        <f>IF(Items!$B998="","",Items!$A998)</f>
        <v>88</v>
      </c>
      <c r="B999" s="28" t="str">
        <f>IF(Items!$B998="","",Items!$B998)</f>
        <v>Smoothies Supa Sweets</v>
      </c>
      <c r="C999" s="32">
        <f>IF($B999="","",Items!$G998+SUMIFS(PurQty,PurItem,$B999,PurDate,"&lt;="&amp;$D$2)-SUMIFS(SalQty,SalItem,$B999,SalDate,"&lt;="&amp;$D$2)-SUMIFS(WoQty,WoItem,$B999,WoDate,"&lt;="&amp;$D$2)+SUMIFS(AdjQty,AdjItem,$B999,AdjDate,"&lt;="&amp;$D$2)+SUMIFS(LinVarQty,LinItem,$B999,LinPosted,"YES",LinDate,"&lt;="&amp;$D$2,LinID,"&lt;&gt;"&amp;$B$2))</f>
        <v>0</v>
      </c>
      <c r="D999" s="84">
        <v>0</v>
      </c>
      <c r="E999" s="32">
        <f t="shared" si="30"/>
        <v>0</v>
      </c>
      <c r="F999" s="33">
        <f>IF($B999="","",Items!$I998)</f>
        <v>0.65249999999999997</v>
      </c>
      <c r="G999" s="33">
        <f t="shared" si="31"/>
        <v>0</v>
      </c>
      <c r="H999" s="85"/>
    </row>
    <row r="1000" spans="1:8" hidden="1" x14ac:dyDescent="0.25">
      <c r="A1000" s="28" t="str">
        <f>IF(Items!$B999="","",Items!$A999)</f>
        <v>6001205127305</v>
      </c>
      <c r="B1000" s="28" t="str">
        <f>IF(Items!$B999="","",Items!$B999)</f>
        <v>Snowflake 2.5kg Self Raising Flour</v>
      </c>
      <c r="C1000" s="32">
        <f>IF($B1000="","",Items!$G999+SUMIFS(PurQty,PurItem,$B1000,PurDate,"&lt;="&amp;$D$2)-SUMIFS(SalQty,SalItem,$B1000,SalDate,"&lt;="&amp;$D$2)-SUMIFS(WoQty,WoItem,$B1000,WoDate,"&lt;="&amp;$D$2)+SUMIFS(AdjQty,AdjItem,$B1000,AdjDate,"&lt;="&amp;$D$2)+SUMIFS(LinVarQty,LinItem,$B1000,LinPosted,"YES",LinDate,"&lt;="&amp;$D$2,LinID,"&lt;&gt;"&amp;$B$2))</f>
        <v>0</v>
      </c>
      <c r="D1000" s="84">
        <v>0</v>
      </c>
      <c r="E1000" s="32">
        <f t="shared" si="30"/>
        <v>0</v>
      </c>
      <c r="F1000" s="33">
        <f>IF($B1000="","",Items!$I999)</f>
        <v>45</v>
      </c>
      <c r="G1000" s="33">
        <f t="shared" si="31"/>
        <v>0</v>
      </c>
      <c r="H1000" s="85"/>
    </row>
    <row r="1001" spans="1:8" hidden="1" x14ac:dyDescent="0.25">
      <c r="A1001" s="28" t="str">
        <f>IF(Items!$B1000="","",Items!$A1000)</f>
        <v>5449000096098</v>
      </c>
      <c r="B1001" s="28" t="str">
        <f>IF(Items!$B1000="","",Items!$B1000)</f>
        <v>Soda Water 200ml</v>
      </c>
      <c r="C1001" s="32">
        <f>IF($B1001="","",Items!$G1000+SUMIFS(PurQty,PurItem,$B1001,PurDate,"&lt;="&amp;$D$2)-SUMIFS(SalQty,SalItem,$B1001,SalDate,"&lt;="&amp;$D$2)-SUMIFS(WoQty,WoItem,$B1001,WoDate,"&lt;="&amp;$D$2)+SUMIFS(AdjQty,AdjItem,$B1001,AdjDate,"&lt;="&amp;$D$2)+SUMIFS(LinVarQty,LinItem,$B1001,LinPosted,"YES",LinDate,"&lt;="&amp;$D$2,LinID,"&lt;&gt;"&amp;$B$2))</f>
        <v>0</v>
      </c>
      <c r="D1001" s="84">
        <v>0</v>
      </c>
      <c r="E1001" s="32">
        <f t="shared" si="30"/>
        <v>0</v>
      </c>
      <c r="F1001" s="33">
        <f>IF($B1001="","",Items!$I1000)</f>
        <v>13.0425</v>
      </c>
      <c r="G1001" s="33">
        <f t="shared" si="31"/>
        <v>0</v>
      </c>
      <c r="H1001" s="85"/>
    </row>
    <row r="1002" spans="1:8" hidden="1" x14ac:dyDescent="0.25">
      <c r="A1002" s="28" t="str">
        <f>IF(Items!$B1001="","",Items!$A1001)</f>
        <v>5449000046437</v>
      </c>
      <c r="B1002" s="28" t="str">
        <f>IF(Items!$B1001="","",Items!$B1001)</f>
        <v>SODA WATER 330ML</v>
      </c>
      <c r="C1002" s="32">
        <f>IF($B1002="","",Items!$G1001+SUMIFS(PurQty,PurItem,$B1002,PurDate,"&lt;="&amp;$D$2)-SUMIFS(SalQty,SalItem,$B1002,SalDate,"&lt;="&amp;$D$2)-SUMIFS(WoQty,WoItem,$B1002,WoDate,"&lt;="&amp;$D$2)+SUMIFS(AdjQty,AdjItem,$B1002,AdjDate,"&lt;="&amp;$D$2)+SUMIFS(LinVarQty,LinItem,$B1002,LinPosted,"YES",LinDate,"&lt;="&amp;$D$2,LinID,"&lt;&gt;"&amp;$B$2))</f>
        <v>0</v>
      </c>
      <c r="D1002" s="84">
        <v>0</v>
      </c>
      <c r="E1002" s="32">
        <f t="shared" si="30"/>
        <v>0</v>
      </c>
      <c r="F1002" s="33">
        <f>IF($B1002="","",Items!$I1001)</f>
        <v>16.305</v>
      </c>
      <c r="G1002" s="33">
        <f t="shared" si="31"/>
        <v>0</v>
      </c>
      <c r="H1002" s="85"/>
    </row>
    <row r="1003" spans="1:8" hidden="1" x14ac:dyDescent="0.25">
      <c r="A1003" s="28" t="str">
        <f>IF(Items!$B1002="","",Items!$A1002)</f>
        <v>63Z</v>
      </c>
      <c r="B1003" s="28" t="str">
        <f>IF(Items!$B1002="","",Items!$B1002)</f>
        <v>Soft Drink 1 Ltre</v>
      </c>
      <c r="C1003" s="32">
        <f>IF($B1003="","",Items!$G1002+SUMIFS(PurQty,PurItem,$B1003,PurDate,"&lt;="&amp;$D$2)-SUMIFS(SalQty,SalItem,$B1003,SalDate,"&lt;="&amp;$D$2)-SUMIFS(WoQty,WoItem,$B1003,WoDate,"&lt;="&amp;$D$2)+SUMIFS(AdjQty,AdjItem,$B1003,AdjDate,"&lt;="&amp;$D$2)+SUMIFS(LinVarQty,LinItem,$B1003,LinPosted,"YES",LinDate,"&lt;="&amp;$D$2,LinID,"&lt;&gt;"&amp;$B$2))</f>
        <v>0</v>
      </c>
      <c r="D1003" s="84">
        <v>0</v>
      </c>
      <c r="E1003" s="32">
        <f t="shared" si="30"/>
        <v>0</v>
      </c>
      <c r="F1003" s="33">
        <f>IF($B1003="","",Items!$I1002)</f>
        <v>13.0425</v>
      </c>
      <c r="G1003" s="33">
        <f t="shared" si="31"/>
        <v>0</v>
      </c>
      <c r="H1003" s="85"/>
    </row>
    <row r="1004" spans="1:8" x14ac:dyDescent="0.25">
      <c r="A1004" s="28" t="str">
        <f>IF(Items!$B1003="","",Items!$A1003)</f>
        <v>2202900</v>
      </c>
      <c r="B1004" s="28" t="str">
        <f>IF(Items!$B1003="","",Items!$B1003)</f>
        <v>Soft Drink 300ml</v>
      </c>
      <c r="C1004" s="32">
        <f>IF($B1004="","",Items!$G1003+SUMIFS(PurQty,PurItem,$B1004,PurDate,"&lt;="&amp;$D$2)-SUMIFS(SalQty,SalItem,$B1004,SalDate,"&lt;="&amp;$D$2)-SUMIFS(WoQty,WoItem,$B1004,WoDate,"&lt;="&amp;$D$2)+SUMIFS(AdjQty,AdjItem,$B1004,AdjDate,"&lt;="&amp;$D$2)+SUMIFS(LinVarQty,LinItem,$B1004,LinPosted,"YES",LinDate,"&lt;="&amp;$D$2,LinID,"&lt;&gt;"&amp;$B$2))</f>
        <v>384</v>
      </c>
      <c r="D1004" s="84">
        <v>497</v>
      </c>
      <c r="E1004" s="32">
        <f t="shared" si="30"/>
        <v>113</v>
      </c>
      <c r="F1004" s="33">
        <f>IF($B1004="","",Items!$I1003)</f>
        <v>4.3968888888888893</v>
      </c>
      <c r="G1004" s="33">
        <f t="shared" si="31"/>
        <v>496.84844444444451</v>
      </c>
      <c r="H1004" s="85"/>
    </row>
    <row r="1005" spans="1:8" x14ac:dyDescent="0.25">
      <c r="A1005" s="28" t="str">
        <f>IF(Items!$B1004="","",Items!$A1004)</f>
        <v>6001565030192</v>
      </c>
      <c r="B1005" s="28" t="str">
        <f>IF(Items!$B1004="","",Items!$B1004)</f>
        <v>Sona Green Soap 300g</v>
      </c>
      <c r="C1005" s="32">
        <f>IF($B1005="","",Items!$G1004+SUMIFS(PurQty,PurItem,$B1005,PurDate,"&lt;="&amp;$D$2)-SUMIFS(SalQty,SalItem,$B1005,SalDate,"&lt;="&amp;$D$2)-SUMIFS(WoQty,WoItem,$B1005,WoDate,"&lt;="&amp;$D$2)+SUMIFS(AdjQty,AdjItem,$B1005,AdjDate,"&lt;="&amp;$D$2)+SUMIFS(LinVarQty,LinItem,$B1005,LinPosted,"YES",LinDate,"&lt;="&amp;$D$2,LinID,"&lt;&gt;"&amp;$B$2))</f>
        <v>10</v>
      </c>
      <c r="D1005" s="84">
        <v>9</v>
      </c>
      <c r="E1005" s="32">
        <f t="shared" si="30"/>
        <v>-1</v>
      </c>
      <c r="F1005" s="33">
        <f>IF($B1005="","",Items!$I1004)</f>
        <v>9.7799999999999994</v>
      </c>
      <c r="G1005" s="33">
        <f t="shared" si="31"/>
        <v>-9.7799999999999994</v>
      </c>
      <c r="H1005" s="85"/>
    </row>
    <row r="1006" spans="1:8" x14ac:dyDescent="0.25">
      <c r="A1006" s="28" t="str">
        <f>IF(Items!$B1005="","",Items!$A1005)</f>
        <v>6001565073373</v>
      </c>
      <c r="B1006" s="28" t="str">
        <f>IF(Items!$B1005="","",Items!$B1005)</f>
        <v>Sona Soap Wth Glycerine 300g</v>
      </c>
      <c r="C1006" s="32">
        <f>IF($B1006="","",Items!$G1005+SUMIFS(PurQty,PurItem,$B1006,PurDate,"&lt;="&amp;$D$2)-SUMIFS(SalQty,SalItem,$B1006,SalDate,"&lt;="&amp;$D$2)-SUMIFS(WoQty,WoItem,$B1006,WoDate,"&lt;="&amp;$D$2)+SUMIFS(AdjQty,AdjItem,$B1006,AdjDate,"&lt;="&amp;$D$2)+SUMIFS(LinVarQty,LinItem,$B1006,LinPosted,"YES",LinDate,"&lt;="&amp;$D$2,LinID,"&lt;&gt;"&amp;$B$2))</f>
        <v>4</v>
      </c>
      <c r="D1006" s="84">
        <v>2</v>
      </c>
      <c r="E1006" s="32">
        <f t="shared" si="30"/>
        <v>-2</v>
      </c>
      <c r="F1006" s="33">
        <f>IF($B1006="","",Items!$I1005)</f>
        <v>9.7799999999999994</v>
      </c>
      <c r="G1006" s="33">
        <f t="shared" si="31"/>
        <v>-19.559999999999999</v>
      </c>
      <c r="H1006" s="85"/>
    </row>
    <row r="1007" spans="1:8" hidden="1" x14ac:dyDescent="0.25">
      <c r="A1007" s="28" t="str">
        <f>IF(Items!$B1006="","",Items!$A1006)</f>
        <v>6001565030185</v>
      </c>
      <c r="B1007" s="28" t="str">
        <f>IF(Items!$B1006="","",Items!$B1006)</f>
        <v>Sona Soap Yellow 300g</v>
      </c>
      <c r="C1007" s="32">
        <f>IF($B1007="","",Items!$G1006+SUMIFS(PurQty,PurItem,$B1007,PurDate,"&lt;="&amp;$D$2)-SUMIFS(SalQty,SalItem,$B1007,SalDate,"&lt;="&amp;$D$2)-SUMIFS(WoQty,WoItem,$B1007,WoDate,"&lt;="&amp;$D$2)+SUMIFS(AdjQty,AdjItem,$B1007,AdjDate,"&lt;="&amp;$D$2)+SUMIFS(LinVarQty,LinItem,$B1007,LinPosted,"YES",LinDate,"&lt;="&amp;$D$2,LinID,"&lt;&gt;"&amp;$B$2))</f>
        <v>8</v>
      </c>
      <c r="D1007" s="84">
        <v>8</v>
      </c>
      <c r="E1007" s="32">
        <f t="shared" si="30"/>
        <v>0</v>
      </c>
      <c r="F1007" s="33">
        <f>IF($B1007="","",Items!$I1006)</f>
        <v>6.5250000000000004</v>
      </c>
      <c r="G1007" s="33">
        <f t="shared" si="31"/>
        <v>0</v>
      </c>
      <c r="H1007" s="85"/>
    </row>
    <row r="1008" spans="1:8" hidden="1" x14ac:dyDescent="0.25">
      <c r="A1008" s="28" t="str">
        <f>IF(Items!$B1007="","",Items!$A1007)</f>
        <v>6001565030178</v>
      </c>
      <c r="B1008" s="28" t="str">
        <f>IF(Items!$B1007="","",Items!$B1007)</f>
        <v>Sona Wht Soap 300g</v>
      </c>
      <c r="C1008" s="32">
        <f>IF($B1008="","",Items!$G1007+SUMIFS(PurQty,PurItem,$B1008,PurDate,"&lt;="&amp;$D$2)-SUMIFS(SalQty,SalItem,$B1008,SalDate,"&lt;="&amp;$D$2)-SUMIFS(WoQty,WoItem,$B1008,WoDate,"&lt;="&amp;$D$2)+SUMIFS(AdjQty,AdjItem,$B1008,AdjDate,"&lt;="&amp;$D$2)+SUMIFS(LinVarQty,LinItem,$B1008,LinPosted,"YES",LinDate,"&lt;="&amp;$D$2,LinID,"&lt;&gt;"&amp;$B$2))</f>
        <v>6</v>
      </c>
      <c r="D1008" s="84">
        <v>6</v>
      </c>
      <c r="E1008" s="32">
        <f t="shared" si="30"/>
        <v>0</v>
      </c>
      <c r="F1008" s="33">
        <f>IF($B1008="","",Items!$I1007)</f>
        <v>6.5250000000000004</v>
      </c>
      <c r="G1008" s="33">
        <f t="shared" si="31"/>
        <v>0</v>
      </c>
      <c r="H1008" s="85"/>
    </row>
    <row r="1009" spans="1:8" x14ac:dyDescent="0.25">
      <c r="A1009" s="28" t="str">
        <f>IF(Items!$B1008="","",Items!$A1008)</f>
        <v>5449000664860</v>
      </c>
      <c r="B1009" s="28" t="str">
        <f>IF(Items!$B1008="","",Items!$B1008)</f>
        <v>Sp Lta Pinut 440ml</v>
      </c>
      <c r="C1009" s="32">
        <f>IF($B1009="","",Items!$G1008+SUMIFS(PurQty,PurItem,$B1009,PurDate,"&lt;="&amp;$D$2)-SUMIFS(SalQty,SalItem,$B1009,SalDate,"&lt;="&amp;$D$2)-SUMIFS(WoQty,WoItem,$B1009,WoDate,"&lt;="&amp;$D$2)+SUMIFS(AdjQty,AdjItem,$B1009,AdjDate,"&lt;="&amp;$D$2)+SUMIFS(LinVarQty,LinItem,$B1009,LinPosted,"YES",LinDate,"&lt;="&amp;$D$2,LinID,"&lt;&gt;"&amp;$B$2))</f>
        <v>125</v>
      </c>
      <c r="D1009" s="84">
        <v>0</v>
      </c>
      <c r="E1009" s="32">
        <f t="shared" si="30"/>
        <v>-125</v>
      </c>
      <c r="F1009" s="33">
        <f>IF($B1009="","",Items!$I1008)</f>
        <v>9.7799999999999994</v>
      </c>
      <c r="G1009" s="33">
        <f t="shared" si="31"/>
        <v>-1222.5</v>
      </c>
      <c r="H1009" s="85"/>
    </row>
    <row r="1010" spans="1:8" hidden="1" x14ac:dyDescent="0.25">
      <c r="A1010" s="28" t="str">
        <f>IF(Items!$B1009="","",Items!$A1009)</f>
        <v>6009522300098</v>
      </c>
      <c r="B1010" s="28" t="str">
        <f>IF(Items!$B1009="","",Items!$B1009)</f>
        <v>Spaghetti Fettis  Monnis 500g</v>
      </c>
      <c r="C1010" s="32">
        <f>IF($B1010="","",Items!$G1009+SUMIFS(PurQty,PurItem,$B1010,PurDate,"&lt;="&amp;$D$2)-SUMIFS(SalQty,SalItem,$B1010,SalDate,"&lt;="&amp;$D$2)-SUMIFS(WoQty,WoItem,$B1010,WoDate,"&lt;="&amp;$D$2)+SUMIFS(AdjQty,AdjItem,$B1010,AdjDate,"&lt;="&amp;$D$2)+SUMIFS(LinVarQty,LinItem,$B1010,LinPosted,"YES",LinDate,"&lt;="&amp;$D$2,LinID,"&lt;&gt;"&amp;$B$2))</f>
        <v>0</v>
      </c>
      <c r="D1010" s="84">
        <v>0</v>
      </c>
      <c r="E1010" s="32">
        <f t="shared" si="30"/>
        <v>0</v>
      </c>
      <c r="F1010" s="33">
        <f>IF($B1010="","",Items!$I1009)</f>
        <v>16.305</v>
      </c>
      <c r="G1010" s="33">
        <f t="shared" si="31"/>
        <v>0</v>
      </c>
      <c r="H1010" s="85"/>
    </row>
    <row r="1011" spans="1:8" hidden="1" x14ac:dyDescent="0.25">
      <c r="A1011" s="28" t="str">
        <f>IF(Items!$B1010="","",Items!$A1010)</f>
        <v>5449000112330</v>
      </c>
      <c r="B1011" s="28" t="str">
        <f>IF(Items!$B1010="","",Items!$B1010)</f>
        <v>Spar Letta Cherry  Pet 1L</v>
      </c>
      <c r="C1011" s="32">
        <f>IF($B1011="","",Items!$G1010+SUMIFS(PurQty,PurItem,$B1011,PurDate,"&lt;="&amp;$D$2)-SUMIFS(SalQty,SalItem,$B1011,SalDate,"&lt;="&amp;$D$2)-SUMIFS(WoQty,WoItem,$B1011,WoDate,"&lt;="&amp;$D$2)+SUMIFS(AdjQty,AdjItem,$B1011,AdjDate,"&lt;="&amp;$D$2)+SUMIFS(LinVarQty,LinItem,$B1011,LinPosted,"YES",LinDate,"&lt;="&amp;$D$2,LinID,"&lt;&gt;"&amp;$B$2))</f>
        <v>0</v>
      </c>
      <c r="D1011" s="84">
        <v>0</v>
      </c>
      <c r="E1011" s="32">
        <f t="shared" si="30"/>
        <v>0</v>
      </c>
      <c r="F1011" s="33">
        <f>IF($B1011="","",Items!$I1010)</f>
        <v>16.305</v>
      </c>
      <c r="G1011" s="33">
        <f t="shared" si="31"/>
        <v>0</v>
      </c>
      <c r="H1011" s="85"/>
    </row>
    <row r="1012" spans="1:8" hidden="1" x14ac:dyDescent="0.25">
      <c r="A1012" s="28" t="str">
        <f>IF(Items!$B1011="","",Items!$A1011)</f>
        <v>90377440</v>
      </c>
      <c r="B1012" s="28" t="str">
        <f>IF(Items!$B1011="","",Items!$B1011)</f>
        <v>Spar Letta Pinut 350mls</v>
      </c>
      <c r="C1012" s="32">
        <f>IF($B1012="","",Items!$G1011+SUMIFS(PurQty,PurItem,$B1012,PurDate,"&lt;="&amp;$D$2)-SUMIFS(SalQty,SalItem,$B1012,SalDate,"&lt;="&amp;$D$2)-SUMIFS(WoQty,WoItem,$B1012,WoDate,"&lt;="&amp;$D$2)+SUMIFS(AdjQty,AdjItem,$B1012,AdjDate,"&lt;="&amp;$D$2)+SUMIFS(LinVarQty,LinItem,$B1012,LinPosted,"YES",LinDate,"&lt;="&amp;$D$2,LinID,"&lt;&gt;"&amp;$B$2))</f>
        <v>0</v>
      </c>
      <c r="D1012" s="84">
        <v>0</v>
      </c>
      <c r="E1012" s="32">
        <f t="shared" si="30"/>
        <v>0</v>
      </c>
      <c r="F1012" s="33">
        <f>IF($B1012="","",Items!$I1011)</f>
        <v>6.5250000000000004</v>
      </c>
      <c r="G1012" s="33">
        <f t="shared" si="31"/>
        <v>0</v>
      </c>
      <c r="H1012" s="85"/>
    </row>
    <row r="1013" spans="1:8" x14ac:dyDescent="0.25">
      <c r="A1013" s="28" t="str">
        <f>IF(Items!$B1012="","",Items!$A1012)</f>
        <v>5449000177384</v>
      </c>
      <c r="B1013" s="28" t="str">
        <f>IF(Items!$B1012="","",Items!$B1012)</f>
        <v>SPARLETTA CHERRY PLUM 2LTR</v>
      </c>
      <c r="C1013" s="32">
        <f>IF($B1013="","",Items!$G1012+SUMIFS(PurQty,PurItem,$B1013,PurDate,"&lt;="&amp;$D$2)-SUMIFS(SalQty,SalItem,$B1013,SalDate,"&lt;="&amp;$D$2)-SUMIFS(WoQty,WoItem,$B1013,WoDate,"&lt;="&amp;$D$2)+SUMIFS(AdjQty,AdjItem,$B1013,AdjDate,"&lt;="&amp;$D$2)+SUMIFS(LinVarQty,LinItem,$B1013,LinPosted,"YES",LinDate,"&lt;="&amp;$D$2,LinID,"&lt;&gt;"&amp;$B$2))</f>
        <v>6</v>
      </c>
      <c r="D1013" s="84">
        <v>0</v>
      </c>
      <c r="E1013" s="32">
        <f t="shared" si="30"/>
        <v>-6</v>
      </c>
      <c r="F1013" s="33">
        <f>IF($B1013="","",Items!$I1012)</f>
        <v>26.085000000000001</v>
      </c>
      <c r="G1013" s="33">
        <f t="shared" si="31"/>
        <v>-156.51</v>
      </c>
      <c r="H1013" s="85"/>
    </row>
    <row r="1014" spans="1:8" hidden="1" x14ac:dyDescent="0.25">
      <c r="A1014" s="28" t="str">
        <f>IF(Items!$B1013="","",Items!$A1013)</f>
        <v>90491849</v>
      </c>
      <c r="B1014" s="28" t="str">
        <f>IF(Items!$B1013="","",Items!$B1013)</f>
        <v>Sparletta Cherry Plum 500ml</v>
      </c>
      <c r="C1014" s="32">
        <f>IF($B1014="","",Items!$G1013+SUMIFS(PurQty,PurItem,$B1014,PurDate,"&lt;="&amp;$D$2)-SUMIFS(SalQty,SalItem,$B1014,SalDate,"&lt;="&amp;$D$2)-SUMIFS(WoQty,WoItem,$B1014,WoDate,"&lt;="&amp;$D$2)+SUMIFS(AdjQty,AdjItem,$B1014,AdjDate,"&lt;="&amp;$D$2)+SUMIFS(LinVarQty,LinItem,$B1014,LinPosted,"YES",LinDate,"&lt;="&amp;$D$2,LinID,"&lt;&gt;"&amp;$B$2))</f>
        <v>0</v>
      </c>
      <c r="D1014" s="84">
        <v>0</v>
      </c>
      <c r="E1014" s="32">
        <f t="shared" si="30"/>
        <v>0</v>
      </c>
      <c r="F1014" s="33">
        <f>IF($B1014="","",Items!$I1013)</f>
        <v>9.7799999999999994</v>
      </c>
      <c r="G1014" s="33">
        <f t="shared" si="31"/>
        <v>0</v>
      </c>
      <c r="H1014" s="85"/>
    </row>
    <row r="1015" spans="1:8" hidden="1" x14ac:dyDescent="0.25">
      <c r="A1015" s="28" t="str">
        <f>IF(Items!$B1014="","",Items!$A1014)</f>
        <v>5449000120311</v>
      </c>
      <c r="B1015" s="28" t="str">
        <f>IF(Items!$B1014="","",Items!$B1014)</f>
        <v>Sparletta Cream  Soda 500ml</v>
      </c>
      <c r="C1015" s="32">
        <f>IF($B1015="","",Items!$G1014+SUMIFS(PurQty,PurItem,$B1015,PurDate,"&lt;="&amp;$D$2)-SUMIFS(SalQty,SalItem,$B1015,SalDate,"&lt;="&amp;$D$2)-SUMIFS(WoQty,WoItem,$B1015,WoDate,"&lt;="&amp;$D$2)+SUMIFS(AdjQty,AdjItem,$B1015,AdjDate,"&lt;="&amp;$D$2)+SUMIFS(LinVarQty,LinItem,$B1015,LinPosted,"YES",LinDate,"&lt;="&amp;$D$2,LinID,"&lt;&gt;"&amp;$B$2))</f>
        <v>0</v>
      </c>
      <c r="D1015" s="84">
        <v>0</v>
      </c>
      <c r="E1015" s="32">
        <f t="shared" si="30"/>
        <v>0</v>
      </c>
      <c r="F1015" s="33">
        <f>IF($B1015="","",Items!$I1014)</f>
        <v>9.7799999999999994</v>
      </c>
      <c r="G1015" s="33">
        <f t="shared" si="31"/>
        <v>0</v>
      </c>
      <c r="H1015" s="85"/>
    </row>
    <row r="1016" spans="1:8" hidden="1" x14ac:dyDescent="0.25">
      <c r="A1016" s="28" t="str">
        <f>IF(Items!$B1015="","",Items!$A1015)</f>
        <v>6001134087305</v>
      </c>
      <c r="B1016" s="28" t="str">
        <f>IF(Items!$B1015="","",Items!$B1015)</f>
        <v>Sparletta Cream Soda 2l</v>
      </c>
      <c r="C1016" s="32">
        <f>IF($B1016="","",Items!$G1015+SUMIFS(PurQty,PurItem,$B1016,PurDate,"&lt;="&amp;$D$2)-SUMIFS(SalQty,SalItem,$B1016,SalDate,"&lt;="&amp;$D$2)-SUMIFS(WoQty,WoItem,$B1016,WoDate,"&lt;="&amp;$D$2)+SUMIFS(AdjQty,AdjItem,$B1016,AdjDate,"&lt;="&amp;$D$2)+SUMIFS(LinVarQty,LinItem,$B1016,LinPosted,"YES",LinDate,"&lt;="&amp;$D$2,LinID,"&lt;&gt;"&amp;$B$2))</f>
        <v>0</v>
      </c>
      <c r="D1016" s="84">
        <v>0</v>
      </c>
      <c r="E1016" s="32">
        <f t="shared" si="30"/>
        <v>0</v>
      </c>
      <c r="F1016" s="33">
        <f>IF($B1016="","",Items!$I1015)</f>
        <v>26.085000000000001</v>
      </c>
      <c r="G1016" s="33">
        <f t="shared" si="31"/>
        <v>0</v>
      </c>
      <c r="H1016" s="85"/>
    </row>
    <row r="1017" spans="1:8" hidden="1" x14ac:dyDescent="0.25">
      <c r="A1017" s="28" t="str">
        <f>IF(Items!$B1016="","",Items!$A1016)</f>
        <v>5449000106322</v>
      </c>
      <c r="B1017" s="28" t="str">
        <f>IF(Items!$B1016="","",Items!$B1016)</f>
        <v>SPARLETTA CREAM SODA 330ML</v>
      </c>
      <c r="C1017" s="32">
        <f>IF($B1017="","",Items!$G1016+SUMIFS(PurQty,PurItem,$B1017,PurDate,"&lt;="&amp;$D$2)-SUMIFS(SalQty,SalItem,$B1017,SalDate,"&lt;="&amp;$D$2)-SUMIFS(WoQty,WoItem,$B1017,WoDate,"&lt;="&amp;$D$2)+SUMIFS(AdjQty,AdjItem,$B1017,AdjDate,"&lt;="&amp;$D$2)+SUMIFS(LinVarQty,LinItem,$B1017,LinPosted,"YES",LinDate,"&lt;="&amp;$D$2,LinID,"&lt;&gt;"&amp;$B$2))</f>
        <v>0</v>
      </c>
      <c r="D1017" s="84">
        <v>0</v>
      </c>
      <c r="E1017" s="32">
        <f t="shared" si="30"/>
        <v>0</v>
      </c>
      <c r="F1017" s="33">
        <f>IF($B1017="","",Items!$I1016)</f>
        <v>9.7799999999999994</v>
      </c>
      <c r="G1017" s="33">
        <f t="shared" si="31"/>
        <v>0</v>
      </c>
      <c r="H1017" s="85"/>
    </row>
    <row r="1018" spans="1:8" hidden="1" x14ac:dyDescent="0.25">
      <c r="A1018" s="28" t="str">
        <f>IF(Items!$B1017="","",Items!$A1017)</f>
        <v>90399664</v>
      </c>
      <c r="B1018" s="28" t="str">
        <f>IF(Items!$B1017="","",Items!$B1017)</f>
        <v>Sparletta Creme Soda 350ml</v>
      </c>
      <c r="C1018" s="32">
        <f>IF($B1018="","",Items!$G1017+SUMIFS(PurQty,PurItem,$B1018,PurDate,"&lt;="&amp;$D$2)-SUMIFS(SalQty,SalItem,$B1018,SalDate,"&lt;="&amp;$D$2)-SUMIFS(WoQty,WoItem,$B1018,WoDate,"&lt;="&amp;$D$2)+SUMIFS(AdjQty,AdjItem,$B1018,AdjDate,"&lt;="&amp;$D$2)+SUMIFS(LinVarQty,LinItem,$B1018,LinPosted,"YES",LinDate,"&lt;="&amp;$D$2,LinID,"&lt;&gt;"&amp;$B$2))</f>
        <v>0</v>
      </c>
      <c r="D1018" s="84">
        <v>0</v>
      </c>
      <c r="E1018" s="32">
        <f t="shared" si="30"/>
        <v>0</v>
      </c>
      <c r="F1018" s="33">
        <f>IF($B1018="","",Items!$I1017)</f>
        <v>6.5250000000000004</v>
      </c>
      <c r="G1018" s="33">
        <f t="shared" si="31"/>
        <v>0</v>
      </c>
      <c r="H1018" s="85"/>
    </row>
    <row r="1019" spans="1:8" x14ac:dyDescent="0.25">
      <c r="A1019" s="28" t="str">
        <f>IF(Items!$B1018="","",Items!$A1018)</f>
        <v>5449000028075</v>
      </c>
      <c r="B1019" s="28" t="str">
        <f>IF(Items!$B1018="","",Items!$B1018)</f>
        <v>Sparletta Pinut 500ml</v>
      </c>
      <c r="C1019" s="32">
        <f>IF($B1019="","",Items!$G1018+SUMIFS(PurQty,PurItem,$B1019,PurDate,"&lt;="&amp;$D$2)-SUMIFS(SalQty,SalItem,$B1019,SalDate,"&lt;="&amp;$D$2)-SUMIFS(WoQty,WoItem,$B1019,WoDate,"&lt;="&amp;$D$2)+SUMIFS(AdjQty,AdjItem,$B1019,AdjDate,"&lt;="&amp;$D$2)+SUMIFS(LinVarQty,LinItem,$B1019,LinPosted,"YES",LinDate,"&lt;="&amp;$D$2,LinID,"&lt;&gt;"&amp;$B$2))</f>
        <v>0</v>
      </c>
      <c r="D1019" s="84">
        <v>121</v>
      </c>
      <c r="E1019" s="32">
        <f t="shared" si="30"/>
        <v>121</v>
      </c>
      <c r="F1019" s="33">
        <f>IF($B1019="","",Items!$I1018)</f>
        <v>9.7799999999999994</v>
      </c>
      <c r="G1019" s="33">
        <f t="shared" si="31"/>
        <v>1183.3799999999999</v>
      </c>
      <c r="H1019" s="85"/>
    </row>
    <row r="1020" spans="1:8" hidden="1" x14ac:dyDescent="0.25">
      <c r="A1020" s="28" t="str">
        <f>IF(Items!$B1019="","",Items!$A1019)</f>
        <v>5449000117977</v>
      </c>
      <c r="B1020" s="28" t="str">
        <f>IF(Items!$B1019="","",Items!$B1019)</f>
        <v>Sparletta Pinut Pet 2lt</v>
      </c>
      <c r="C1020" s="32">
        <f>IF($B1020="","",Items!$G1019+SUMIFS(PurQty,PurItem,$B1020,PurDate,"&lt;="&amp;$D$2)-SUMIFS(SalQty,SalItem,$B1020,SalDate,"&lt;="&amp;$D$2)-SUMIFS(WoQty,WoItem,$B1020,WoDate,"&lt;="&amp;$D$2)+SUMIFS(AdjQty,AdjItem,$B1020,AdjDate,"&lt;="&amp;$D$2)+SUMIFS(LinVarQty,LinItem,$B1020,LinPosted,"YES",LinDate,"&lt;="&amp;$D$2,LinID,"&lt;&gt;"&amp;$B$2))</f>
        <v>0</v>
      </c>
      <c r="D1020" s="84">
        <v>0</v>
      </c>
      <c r="E1020" s="32">
        <f t="shared" si="30"/>
        <v>0</v>
      </c>
      <c r="F1020" s="33">
        <f>IF($B1020="","",Items!$I1019)</f>
        <v>26.085000000000001</v>
      </c>
      <c r="G1020" s="33">
        <f t="shared" si="31"/>
        <v>0</v>
      </c>
      <c r="H1020" s="85"/>
    </row>
    <row r="1021" spans="1:8" hidden="1" x14ac:dyDescent="0.25">
      <c r="A1021" s="28" t="str">
        <f>IF(Items!$B1020="","",Items!$A1020)</f>
        <v>5449000050939</v>
      </c>
      <c r="B1021" s="28" t="str">
        <f>IF(Items!$B1020="","",Items!$B1020)</f>
        <v>Sprite 1ltr</v>
      </c>
      <c r="C1021" s="32">
        <f>IF($B1021="","",Items!$G1020+SUMIFS(PurQty,PurItem,$B1021,PurDate,"&lt;="&amp;$D$2)-SUMIFS(SalQty,SalItem,$B1021,SalDate,"&lt;="&amp;$D$2)-SUMIFS(WoQty,WoItem,$B1021,WoDate,"&lt;="&amp;$D$2)+SUMIFS(AdjQty,AdjItem,$B1021,AdjDate,"&lt;="&amp;$D$2)+SUMIFS(LinVarQty,LinItem,$B1021,LinPosted,"YES",LinDate,"&lt;="&amp;$D$2,LinID,"&lt;&gt;"&amp;$B$2))</f>
        <v>0</v>
      </c>
      <c r="D1021" s="84">
        <v>0</v>
      </c>
      <c r="E1021" s="32">
        <f t="shared" si="30"/>
        <v>0</v>
      </c>
      <c r="F1021" s="33">
        <f>IF($B1021="","",Items!$I1020)</f>
        <v>16.305</v>
      </c>
      <c r="G1021" s="33">
        <f t="shared" si="31"/>
        <v>0</v>
      </c>
      <c r="H1021" s="85"/>
    </row>
    <row r="1022" spans="1:8" hidden="1" x14ac:dyDescent="0.25">
      <c r="A1022" s="28" t="str">
        <f>IF(Items!$B1021="","",Items!$A1021)</f>
        <v>5449000010117</v>
      </c>
      <c r="B1022" s="28" t="str">
        <f>IF(Items!$B1021="","",Items!$B1021)</f>
        <v>Sprite 2 L</v>
      </c>
      <c r="C1022" s="32">
        <f>IF($B1022="","",Items!$G1021+SUMIFS(PurQty,PurItem,$B1022,PurDate,"&lt;="&amp;$D$2)-SUMIFS(SalQty,SalItem,$B1022,SalDate,"&lt;="&amp;$D$2)-SUMIFS(WoQty,WoItem,$B1022,WoDate,"&lt;="&amp;$D$2)+SUMIFS(AdjQty,AdjItem,$B1022,AdjDate,"&lt;="&amp;$D$2)+SUMIFS(LinVarQty,LinItem,$B1022,LinPosted,"YES",LinDate,"&lt;="&amp;$D$2,LinID,"&lt;&gt;"&amp;$B$2))</f>
        <v>0</v>
      </c>
      <c r="D1022" s="84">
        <v>0</v>
      </c>
      <c r="E1022" s="32">
        <f t="shared" si="30"/>
        <v>0</v>
      </c>
      <c r="F1022" s="33">
        <f>IF($B1022="","",Items!$I1021)</f>
        <v>26.085000000000001</v>
      </c>
      <c r="G1022" s="33">
        <f t="shared" si="31"/>
        <v>0</v>
      </c>
      <c r="H1022" s="85"/>
    </row>
    <row r="1023" spans="1:8" hidden="1" x14ac:dyDescent="0.25">
      <c r="A1023" s="28" t="str">
        <f>IF(Items!$B1022="","",Items!$A1022)</f>
        <v>54490529</v>
      </c>
      <c r="B1023" s="28" t="str">
        <f>IF(Items!$B1022="","",Items!$B1022)</f>
        <v>Sprite 500ml Pets..</v>
      </c>
      <c r="C1023" s="32">
        <f>IF($B1023="","",Items!$G1022+SUMIFS(PurQty,PurItem,$B1023,PurDate,"&lt;="&amp;$D$2)-SUMIFS(SalQty,SalItem,$B1023,SalDate,"&lt;="&amp;$D$2)-SUMIFS(WoQty,WoItem,$B1023,WoDate,"&lt;="&amp;$D$2)+SUMIFS(AdjQty,AdjItem,$B1023,AdjDate,"&lt;="&amp;$D$2)+SUMIFS(LinVarQty,LinItem,$B1023,LinPosted,"YES",LinDate,"&lt;="&amp;$D$2,LinID,"&lt;&gt;"&amp;$B$2))</f>
        <v>0</v>
      </c>
      <c r="D1023" s="84">
        <v>0</v>
      </c>
      <c r="E1023" s="32">
        <f t="shared" si="30"/>
        <v>0</v>
      </c>
      <c r="F1023" s="33">
        <f>IF($B1023="","",Items!$I1022)</f>
        <v>9.7799999999999994</v>
      </c>
      <c r="G1023" s="33">
        <f t="shared" si="31"/>
        <v>0</v>
      </c>
      <c r="H1023" s="85"/>
    </row>
    <row r="1024" spans="1:8" hidden="1" x14ac:dyDescent="0.25">
      <c r="A1024" s="28" t="str">
        <f>IF(Items!$B1023="","",Items!$A1023)</f>
        <v>5449000106704</v>
      </c>
      <c r="B1024" s="28" t="str">
        <f>IF(Items!$B1023="","",Items!$B1023)</f>
        <v>SPRITE CAN NO SUGAR 330ML</v>
      </c>
      <c r="C1024" s="32">
        <f>IF($B1024="","",Items!$G1023+SUMIFS(PurQty,PurItem,$B1024,PurDate,"&lt;="&amp;$D$2)-SUMIFS(SalQty,SalItem,$B1024,SalDate,"&lt;="&amp;$D$2)-SUMIFS(WoQty,WoItem,$B1024,WoDate,"&lt;="&amp;$D$2)+SUMIFS(AdjQty,AdjItem,$B1024,AdjDate,"&lt;="&amp;$D$2)+SUMIFS(LinVarQty,LinItem,$B1024,LinPosted,"YES",LinDate,"&lt;="&amp;$D$2,LinID,"&lt;&gt;"&amp;$B$2))</f>
        <v>0</v>
      </c>
      <c r="D1024" s="84">
        <v>0</v>
      </c>
      <c r="E1024" s="32">
        <f t="shared" si="30"/>
        <v>0</v>
      </c>
      <c r="F1024" s="33">
        <f>IF($B1024="","",Items!$I1023)</f>
        <v>9.7799999999999994</v>
      </c>
      <c r="G1024" s="33">
        <f t="shared" si="31"/>
        <v>0</v>
      </c>
      <c r="H1024" s="85"/>
    </row>
    <row r="1025" spans="1:8" hidden="1" x14ac:dyDescent="0.25">
      <c r="A1025" s="28" t="str">
        <f>IF(Items!$B1024="","",Items!$A1024)</f>
        <v>5449000256256</v>
      </c>
      <c r="B1025" s="28" t="str">
        <f>IF(Items!$B1024="","",Items!$B1024)</f>
        <v>Sprite Lemon 440ml</v>
      </c>
      <c r="C1025" s="32">
        <f>IF($B1025="","",Items!$G1024+SUMIFS(PurQty,PurItem,$B1025,PurDate,"&lt;="&amp;$D$2)-SUMIFS(SalQty,SalItem,$B1025,SalDate,"&lt;="&amp;$D$2)-SUMIFS(WoQty,WoItem,$B1025,WoDate,"&lt;="&amp;$D$2)+SUMIFS(AdjQty,AdjItem,$B1025,AdjDate,"&lt;="&amp;$D$2)+SUMIFS(LinVarQty,LinItem,$B1025,LinPosted,"YES",LinDate,"&lt;="&amp;$D$2,LinID,"&lt;&gt;"&amp;$B$2))</f>
        <v>0</v>
      </c>
      <c r="D1025" s="84">
        <v>0</v>
      </c>
      <c r="E1025" s="32">
        <f t="shared" si="30"/>
        <v>0</v>
      </c>
      <c r="F1025" s="33">
        <f>IF($B1025="","",Items!$I1024)</f>
        <v>9.7799999999999994</v>
      </c>
      <c r="G1025" s="33">
        <f t="shared" si="31"/>
        <v>0</v>
      </c>
      <c r="H1025" s="85"/>
    </row>
    <row r="1026" spans="1:8" x14ac:dyDescent="0.25">
      <c r="A1026" s="28" t="str">
        <f>IF(Items!$B1025="","",Items!$A1025)</f>
        <v>5449000014535</v>
      </c>
      <c r="B1026" s="28" t="str">
        <f>IF(Items!$B1025="","",Items!$B1025)</f>
        <v>Sprite Lemon-Lime  Flavoured 330ml</v>
      </c>
      <c r="C1026" s="32">
        <f>IF($B1026="","",Items!$G1025+SUMIFS(PurQty,PurItem,$B1026,PurDate,"&lt;="&amp;$D$2)-SUMIFS(SalQty,SalItem,$B1026,SalDate,"&lt;="&amp;$D$2)-SUMIFS(WoQty,WoItem,$B1026,WoDate,"&lt;="&amp;$D$2)+SUMIFS(AdjQty,AdjItem,$B1026,AdjDate,"&lt;="&amp;$D$2)+SUMIFS(LinVarQty,LinItem,$B1026,LinPosted,"YES",LinDate,"&lt;="&amp;$D$2,LinID,"&lt;&gt;"&amp;$B$2))</f>
        <v>2</v>
      </c>
      <c r="D1026" s="84">
        <v>0</v>
      </c>
      <c r="E1026" s="32">
        <f t="shared" si="30"/>
        <v>-2</v>
      </c>
      <c r="F1026" s="33">
        <f>IF($B1026="","",Items!$I1025)</f>
        <v>9.7799999999999994</v>
      </c>
      <c r="G1026" s="33">
        <f t="shared" si="31"/>
        <v>-19.559999999999999</v>
      </c>
      <c r="H1026" s="85"/>
    </row>
    <row r="1027" spans="1:8" hidden="1" x14ac:dyDescent="0.25">
      <c r="A1027" s="28" t="str">
        <f>IF(Items!$B1026="","",Items!$A1026)</f>
        <v>5449000234599</v>
      </c>
      <c r="B1027" s="28" t="str">
        <f>IF(Items!$B1026="","",Items!$B1026)</f>
        <v>Sprite Lower Sugar 330ml</v>
      </c>
      <c r="C1027" s="32">
        <f>IF($B1027="","",Items!$G1026+SUMIFS(PurQty,PurItem,$B1027,PurDate,"&lt;="&amp;$D$2)-SUMIFS(SalQty,SalItem,$B1027,SalDate,"&lt;="&amp;$D$2)-SUMIFS(WoQty,WoItem,$B1027,WoDate,"&lt;="&amp;$D$2)+SUMIFS(AdjQty,AdjItem,$B1027,AdjDate,"&lt;="&amp;$D$2)+SUMIFS(LinVarQty,LinItem,$B1027,LinPosted,"YES",LinDate,"&lt;="&amp;$D$2,LinID,"&lt;&gt;"&amp;$B$2))</f>
        <v>0</v>
      </c>
      <c r="D1027" s="84">
        <v>0</v>
      </c>
      <c r="E1027" s="32">
        <f t="shared" si="30"/>
        <v>0</v>
      </c>
      <c r="F1027" s="33">
        <f>IF($B1027="","",Items!$I1026)</f>
        <v>9.7799999999999994</v>
      </c>
      <c r="G1027" s="33">
        <f t="shared" si="31"/>
        <v>0</v>
      </c>
      <c r="H1027" s="85"/>
    </row>
    <row r="1028" spans="1:8" hidden="1" x14ac:dyDescent="0.25">
      <c r="A1028" s="28" t="str">
        <f>IF(Items!$B1027="","",Items!$A1027)</f>
        <v>5449000234612</v>
      </c>
      <c r="B1028" s="28" t="str">
        <f>IF(Items!$B1027="","",Items!$B1027)</f>
        <v>Sprite Pet 1L</v>
      </c>
      <c r="C1028" s="32">
        <f>IF($B1028="","",Items!$G1027+SUMIFS(PurQty,PurItem,$B1028,PurDate,"&lt;="&amp;$D$2)-SUMIFS(SalQty,SalItem,$B1028,SalDate,"&lt;="&amp;$D$2)-SUMIFS(WoQty,WoItem,$B1028,WoDate,"&lt;="&amp;$D$2)+SUMIFS(AdjQty,AdjItem,$B1028,AdjDate,"&lt;="&amp;$D$2)+SUMIFS(LinVarQty,LinItem,$B1028,LinPosted,"YES",LinDate,"&lt;="&amp;$D$2,LinID,"&lt;&gt;"&amp;$B$2))</f>
        <v>0</v>
      </c>
      <c r="D1028" s="84">
        <v>0</v>
      </c>
      <c r="E1028" s="32">
        <f t="shared" si="30"/>
        <v>0</v>
      </c>
      <c r="F1028" s="33">
        <f>IF($B1028="","",Items!$I1027)</f>
        <v>16.305</v>
      </c>
      <c r="G1028" s="33">
        <f t="shared" si="31"/>
        <v>0</v>
      </c>
      <c r="H1028" s="85"/>
    </row>
    <row r="1029" spans="1:8" hidden="1" x14ac:dyDescent="0.25">
      <c r="A1029" s="28" t="str">
        <f>IF(Items!$B1028="","",Items!$A1028)</f>
        <v>5449000234636</v>
      </c>
      <c r="B1029" s="28" t="str">
        <f>IF(Items!$B1028="","",Items!$B1028)</f>
        <v>Sprite Pet 2lt</v>
      </c>
      <c r="C1029" s="32">
        <f>IF($B1029="","",Items!$G1028+SUMIFS(PurQty,PurItem,$B1029,PurDate,"&lt;="&amp;$D$2)-SUMIFS(SalQty,SalItem,$B1029,SalDate,"&lt;="&amp;$D$2)-SUMIFS(WoQty,WoItem,$B1029,WoDate,"&lt;="&amp;$D$2)+SUMIFS(AdjQty,AdjItem,$B1029,AdjDate,"&lt;="&amp;$D$2)+SUMIFS(LinVarQty,LinItem,$B1029,LinPosted,"YES",LinDate,"&lt;="&amp;$D$2,LinID,"&lt;&gt;"&amp;$B$2))</f>
        <v>0</v>
      </c>
      <c r="D1029" s="84">
        <v>0</v>
      </c>
      <c r="E1029" s="32">
        <f t="shared" si="30"/>
        <v>0</v>
      </c>
      <c r="F1029" s="33">
        <f>IF($B1029="","",Items!$I1028)</f>
        <v>26.085000000000001</v>
      </c>
      <c r="G1029" s="33">
        <f t="shared" si="31"/>
        <v>0</v>
      </c>
      <c r="H1029" s="85"/>
    </row>
    <row r="1030" spans="1:8" hidden="1" x14ac:dyDescent="0.25">
      <c r="A1030" s="28" t="str">
        <f>IF(Items!$B1029="","",Items!$A1029)</f>
        <v>5449000238894</v>
      </c>
      <c r="B1030" s="28" t="str">
        <f>IF(Items!$B1029="","",Items!$B1029)</f>
        <v>SPRITE Pet 350ml</v>
      </c>
      <c r="C1030" s="32">
        <f>IF($B1030="","",Items!$G1029+SUMIFS(PurQty,PurItem,$B1030,PurDate,"&lt;="&amp;$D$2)-SUMIFS(SalQty,SalItem,$B1030,SalDate,"&lt;="&amp;$D$2)-SUMIFS(WoQty,WoItem,$B1030,WoDate,"&lt;="&amp;$D$2)+SUMIFS(AdjQty,AdjItem,$B1030,AdjDate,"&lt;="&amp;$D$2)+SUMIFS(LinVarQty,LinItem,$B1030,LinPosted,"YES",LinDate,"&lt;="&amp;$D$2,LinID,"&lt;&gt;"&amp;$B$2))</f>
        <v>0</v>
      </c>
      <c r="D1030" s="84">
        <v>0</v>
      </c>
      <c r="E1030" s="32">
        <f t="shared" ref="E1030:E1089" si="32">IF(OR($B1030="",$D1030=""),"",$D1030-$C1030)</f>
        <v>0</v>
      </c>
      <c r="F1030" s="33">
        <f>IF($B1030="","",Items!$I1029)</f>
        <v>6.5250000000000004</v>
      </c>
      <c r="G1030" s="33">
        <f t="shared" ref="G1030:G1089" si="33">IF($E1030="","",$E1030*$F1030)</f>
        <v>0</v>
      </c>
      <c r="H1030" s="85"/>
    </row>
    <row r="1031" spans="1:8" hidden="1" x14ac:dyDescent="0.25">
      <c r="A1031" s="28" t="str">
        <f>IF(Items!$B1030="","",Items!$A1030)</f>
        <v>5449000236135</v>
      </c>
      <c r="B1031" s="28" t="str">
        <f>IF(Items!$B1030="","",Items!$B1030)</f>
        <v>Sprite Pet 500ml</v>
      </c>
      <c r="C1031" s="32">
        <f>IF($B1031="","",Items!$G1030+SUMIFS(PurQty,PurItem,$B1031,PurDate,"&lt;="&amp;$D$2)-SUMIFS(SalQty,SalItem,$B1031,SalDate,"&lt;="&amp;$D$2)-SUMIFS(WoQty,WoItem,$B1031,WoDate,"&lt;="&amp;$D$2)+SUMIFS(AdjQty,AdjItem,$B1031,AdjDate,"&lt;="&amp;$D$2)+SUMIFS(LinVarQty,LinItem,$B1031,LinPosted,"YES",LinDate,"&lt;="&amp;$D$2,LinID,"&lt;&gt;"&amp;$B$2))</f>
        <v>0</v>
      </c>
      <c r="D1031" s="84">
        <v>0</v>
      </c>
      <c r="E1031" s="32">
        <f t="shared" si="32"/>
        <v>0</v>
      </c>
      <c r="F1031" s="33">
        <f>IF($B1031="","",Items!$I1030)</f>
        <v>9.7799999999999994</v>
      </c>
      <c r="G1031" s="33">
        <f t="shared" si="33"/>
        <v>0</v>
      </c>
      <c r="H1031" s="85"/>
    </row>
    <row r="1032" spans="1:8" hidden="1" x14ac:dyDescent="0.25">
      <c r="A1032" s="28" t="str">
        <f>IF(Items!$B1031="","",Items!$A1031)</f>
        <v>5449000109613</v>
      </c>
      <c r="B1032" s="28" t="str">
        <f>IF(Items!$B1031="","",Items!$B1031)</f>
        <v>Sprite Zero 500ML</v>
      </c>
      <c r="C1032" s="32">
        <f>IF($B1032="","",Items!$G1031+SUMIFS(PurQty,PurItem,$B1032,PurDate,"&lt;="&amp;$D$2)-SUMIFS(SalQty,SalItem,$B1032,SalDate,"&lt;="&amp;$D$2)-SUMIFS(WoQty,WoItem,$B1032,WoDate,"&lt;="&amp;$D$2)+SUMIFS(AdjQty,AdjItem,$B1032,AdjDate,"&lt;="&amp;$D$2)+SUMIFS(LinVarQty,LinItem,$B1032,LinPosted,"YES",LinDate,"&lt;="&amp;$D$2,LinID,"&lt;&gt;"&amp;$B$2))</f>
        <v>0</v>
      </c>
      <c r="D1032" s="84">
        <v>0</v>
      </c>
      <c r="E1032" s="32">
        <f t="shared" si="32"/>
        <v>0</v>
      </c>
      <c r="F1032" s="33">
        <f>IF($B1032="","",Items!$I1031)</f>
        <v>9.7799999999999994</v>
      </c>
      <c r="G1032" s="33">
        <f t="shared" si="33"/>
        <v>0</v>
      </c>
      <c r="H1032" s="85"/>
    </row>
    <row r="1033" spans="1:8" hidden="1" x14ac:dyDescent="0.25">
      <c r="A1033" s="28" t="str">
        <f>IF(Items!$B1032="","",Items!$A1032)</f>
        <v>6007497004041</v>
      </c>
      <c r="B1033" s="28" t="str">
        <f>IF(Items!$B1032="","",Items!$B1032)</f>
        <v>SPUDS COUNTRY CHEESE 30G</v>
      </c>
      <c r="C1033" s="32">
        <f>IF($B1033="","",Items!$G1032+SUMIFS(PurQty,PurItem,$B1033,PurDate,"&lt;="&amp;$D$2)-SUMIFS(SalQty,SalItem,$B1033,SalDate,"&lt;="&amp;$D$2)-SUMIFS(WoQty,WoItem,$B1033,WoDate,"&lt;="&amp;$D$2)+SUMIFS(AdjQty,AdjItem,$B1033,AdjDate,"&lt;="&amp;$D$2)+SUMIFS(LinVarQty,LinItem,$B1033,LinPosted,"YES",LinDate,"&lt;="&amp;$D$2,LinID,"&lt;&gt;"&amp;$B$2))</f>
        <v>0</v>
      </c>
      <c r="D1033" s="84">
        <v>0</v>
      </c>
      <c r="E1033" s="32">
        <f t="shared" si="32"/>
        <v>0</v>
      </c>
      <c r="F1033" s="33">
        <f>IF($B1033="","",Items!$I1032)</f>
        <v>6.5250000000000004</v>
      </c>
      <c r="G1033" s="33">
        <f t="shared" si="33"/>
        <v>0</v>
      </c>
      <c r="H1033" s="85"/>
    </row>
    <row r="1034" spans="1:8" hidden="1" x14ac:dyDescent="0.25">
      <c r="A1034" s="28" t="str">
        <f>IF(Items!$B1033="","",Items!$A1033)</f>
        <v>6007497000500</v>
      </c>
      <c r="B1034" s="28" t="str">
        <f>IF(Items!$B1033="","",Items!$B1033)</f>
        <v>Spuds Country Cheese 75g</v>
      </c>
      <c r="C1034" s="32">
        <f>IF($B1034="","",Items!$G1033+SUMIFS(PurQty,PurItem,$B1034,PurDate,"&lt;="&amp;$D$2)-SUMIFS(SalQty,SalItem,$B1034,SalDate,"&lt;="&amp;$D$2)-SUMIFS(WoQty,WoItem,$B1034,WoDate,"&lt;="&amp;$D$2)+SUMIFS(AdjQty,AdjItem,$B1034,AdjDate,"&lt;="&amp;$D$2)+SUMIFS(LinVarQty,LinItem,$B1034,LinPosted,"YES",LinDate,"&lt;="&amp;$D$2,LinID,"&lt;&gt;"&amp;$B$2))</f>
        <v>0</v>
      </c>
      <c r="D1034" s="84">
        <v>0</v>
      </c>
      <c r="E1034" s="32">
        <f t="shared" si="32"/>
        <v>0</v>
      </c>
      <c r="F1034" s="33">
        <f>IF($B1034="","",Items!$I1033)</f>
        <v>19.477499999999999</v>
      </c>
      <c r="G1034" s="33">
        <f t="shared" si="33"/>
        <v>0</v>
      </c>
      <c r="H1034" s="85"/>
    </row>
    <row r="1035" spans="1:8" hidden="1" x14ac:dyDescent="0.25">
      <c r="A1035" s="28" t="str">
        <f>IF(Items!$B1034="","",Items!$A1034)</f>
        <v>6007497000555</v>
      </c>
      <c r="B1035" s="28" t="str">
        <f>IF(Items!$B1034="","",Items!$B1034)</f>
        <v>Spuds Sea Salt 75g</v>
      </c>
      <c r="C1035" s="32">
        <f>IF($B1035="","",Items!$G1034+SUMIFS(PurQty,PurItem,$B1035,PurDate,"&lt;="&amp;$D$2)-SUMIFS(SalQty,SalItem,$B1035,SalDate,"&lt;="&amp;$D$2)-SUMIFS(WoQty,WoItem,$B1035,WoDate,"&lt;="&amp;$D$2)+SUMIFS(AdjQty,AdjItem,$B1035,AdjDate,"&lt;="&amp;$D$2)+SUMIFS(LinVarQty,LinItem,$B1035,LinPosted,"YES",LinDate,"&lt;="&amp;$D$2,LinID,"&lt;&gt;"&amp;$B$2))</f>
        <v>0</v>
      </c>
      <c r="D1035" s="84">
        <v>0</v>
      </c>
      <c r="E1035" s="32">
        <f t="shared" si="32"/>
        <v>0</v>
      </c>
      <c r="F1035" s="33">
        <f>IF($B1035="","",Items!$I1034)</f>
        <v>19.477499999999999</v>
      </c>
      <c r="G1035" s="33">
        <f t="shared" si="33"/>
        <v>0</v>
      </c>
      <c r="H1035" s="85"/>
    </row>
    <row r="1036" spans="1:8" hidden="1" x14ac:dyDescent="0.25">
      <c r="A1036" s="28" t="str">
        <f>IF(Items!$B1035="","",Items!$A1035)</f>
        <v>6007497004096</v>
      </c>
      <c r="B1036" s="28" t="str">
        <f>IF(Items!$B1035="","",Items!$B1035)</f>
        <v>Spuds Seasalt 30g</v>
      </c>
      <c r="C1036" s="32">
        <f>IF($B1036="","",Items!$G1035+SUMIFS(PurQty,PurItem,$B1036,PurDate,"&lt;="&amp;$D$2)-SUMIFS(SalQty,SalItem,$B1036,SalDate,"&lt;="&amp;$D$2)-SUMIFS(WoQty,WoItem,$B1036,WoDate,"&lt;="&amp;$D$2)+SUMIFS(AdjQty,AdjItem,$B1036,AdjDate,"&lt;="&amp;$D$2)+SUMIFS(LinVarQty,LinItem,$B1036,LinPosted,"YES",LinDate,"&lt;="&amp;$D$2,LinID,"&lt;&gt;"&amp;$B$2))</f>
        <v>0</v>
      </c>
      <c r="D1036" s="84">
        <v>0</v>
      </c>
      <c r="E1036" s="32">
        <f t="shared" si="32"/>
        <v>0</v>
      </c>
      <c r="F1036" s="33">
        <f>IF($B1036="","",Items!$I1035)</f>
        <v>7.8224999999999998</v>
      </c>
      <c r="G1036" s="33">
        <f t="shared" si="33"/>
        <v>0</v>
      </c>
      <c r="H1036" s="85"/>
    </row>
    <row r="1037" spans="1:8" hidden="1" x14ac:dyDescent="0.25">
      <c r="A1037" s="28" t="str">
        <f>IF(Items!$B1036="","",Items!$A1036)</f>
        <v>6007497000562</v>
      </c>
      <c r="B1037" s="28" t="str">
        <f>IF(Items!$B1036="","",Items!$B1036)</f>
        <v>Spuds Smoked Beef 75g</v>
      </c>
      <c r="C1037" s="32">
        <f>IF($B1037="","",Items!$G1036+SUMIFS(PurQty,PurItem,$B1037,PurDate,"&lt;="&amp;$D$2)-SUMIFS(SalQty,SalItem,$B1037,SalDate,"&lt;="&amp;$D$2)-SUMIFS(WoQty,WoItem,$B1037,WoDate,"&lt;="&amp;$D$2)+SUMIFS(AdjQty,AdjItem,$B1037,AdjDate,"&lt;="&amp;$D$2)+SUMIFS(LinVarQty,LinItem,$B1037,LinPosted,"YES",LinDate,"&lt;="&amp;$D$2,LinID,"&lt;&gt;"&amp;$B$2))</f>
        <v>0</v>
      </c>
      <c r="D1037" s="84">
        <v>0</v>
      </c>
      <c r="E1037" s="32">
        <f t="shared" si="32"/>
        <v>0</v>
      </c>
      <c r="F1037" s="33">
        <f>IF($B1037="","",Items!$I1036)</f>
        <v>19.477499999999999</v>
      </c>
      <c r="G1037" s="33">
        <f t="shared" si="33"/>
        <v>0</v>
      </c>
      <c r="H1037" s="85"/>
    </row>
    <row r="1038" spans="1:8" x14ac:dyDescent="0.25">
      <c r="A1038" s="28" t="str">
        <f>IF(Items!$B1037="","",Items!$A1037)</f>
        <v>6007497000517</v>
      </c>
      <c r="B1038" s="28" t="str">
        <f>IF(Items!$B1037="","",Items!$B1037)</f>
        <v>Spuds Spare Rib 75g</v>
      </c>
      <c r="C1038" s="32">
        <f>IF($B1038="","",Items!$G1037+SUMIFS(PurQty,PurItem,$B1038,PurDate,"&lt;="&amp;$D$2)-SUMIFS(SalQty,SalItem,$B1038,SalDate,"&lt;="&amp;$D$2)-SUMIFS(WoQty,WoItem,$B1038,WoDate,"&lt;="&amp;$D$2)+SUMIFS(AdjQty,AdjItem,$B1038,AdjDate,"&lt;="&amp;$D$2)+SUMIFS(LinVarQty,LinItem,$B1038,LinPosted,"YES",LinDate,"&lt;="&amp;$D$2,LinID,"&lt;&gt;"&amp;$B$2))</f>
        <v>36</v>
      </c>
      <c r="D1038" s="84">
        <v>24</v>
      </c>
      <c r="E1038" s="32">
        <f t="shared" si="32"/>
        <v>-12</v>
      </c>
      <c r="F1038" s="33">
        <f>IF($B1038="","",Items!$I1037)</f>
        <v>16.305</v>
      </c>
      <c r="G1038" s="33">
        <f t="shared" si="33"/>
        <v>-195.66</v>
      </c>
      <c r="H1038" s="85"/>
    </row>
    <row r="1039" spans="1:8" x14ac:dyDescent="0.25">
      <c r="A1039" s="28" t="str">
        <f>IF(Items!$B1038="","",Items!$A1038)</f>
        <v>6007497004065</v>
      </c>
      <c r="B1039" s="28" t="str">
        <f>IF(Items!$B1038="","",Items!$B1038)</f>
        <v>Spuds Tomato Ketchup 30g</v>
      </c>
      <c r="C1039" s="32">
        <f>IF($B1039="","",Items!$G1038+SUMIFS(PurQty,PurItem,$B1039,PurDate,"&lt;="&amp;$D$2)-SUMIFS(SalQty,SalItem,$B1039,SalDate,"&lt;="&amp;$D$2)-SUMIFS(WoQty,WoItem,$B1039,WoDate,"&lt;="&amp;$D$2)+SUMIFS(AdjQty,AdjItem,$B1039,AdjDate,"&lt;="&amp;$D$2)+SUMIFS(LinVarQty,LinItem,$B1039,LinPosted,"YES",LinDate,"&lt;="&amp;$D$2,LinID,"&lt;&gt;"&amp;$B$2))</f>
        <v>74</v>
      </c>
      <c r="D1039" s="84">
        <v>0</v>
      </c>
      <c r="E1039" s="32">
        <f t="shared" si="32"/>
        <v>-74</v>
      </c>
      <c r="F1039" s="33">
        <f>IF($B1039="","",Items!$I1038)</f>
        <v>7.8224999999999998</v>
      </c>
      <c r="G1039" s="33">
        <f t="shared" si="33"/>
        <v>-578.86500000000001</v>
      </c>
      <c r="H1039" s="85"/>
    </row>
    <row r="1040" spans="1:8" hidden="1" x14ac:dyDescent="0.25">
      <c r="A1040" s="28" t="str">
        <f>IF(Items!$B1039="","",Items!$A1039)</f>
        <v>6007497000524</v>
      </c>
      <c r="B1040" s="28" t="str">
        <f>IF(Items!$B1039="","",Items!$B1039)</f>
        <v>Spuds Tomato Ketchup 75g</v>
      </c>
      <c r="C1040" s="32">
        <f>IF($B1040="","",Items!$G1039+SUMIFS(PurQty,PurItem,$B1040,PurDate,"&lt;="&amp;$D$2)-SUMIFS(SalQty,SalItem,$B1040,SalDate,"&lt;="&amp;$D$2)-SUMIFS(WoQty,WoItem,$B1040,WoDate,"&lt;="&amp;$D$2)+SUMIFS(AdjQty,AdjItem,$B1040,AdjDate,"&lt;="&amp;$D$2)+SUMIFS(LinVarQty,LinItem,$B1040,LinPosted,"YES",LinDate,"&lt;="&amp;$D$2,LinID,"&lt;&gt;"&amp;$B$2))</f>
        <v>0</v>
      </c>
      <c r="D1040" s="84">
        <v>0</v>
      </c>
      <c r="E1040" s="32">
        <f t="shared" si="32"/>
        <v>0</v>
      </c>
      <c r="F1040" s="33">
        <f>IF($B1040="","",Items!$I1039)</f>
        <v>19.477499999999999</v>
      </c>
      <c r="G1040" s="33">
        <f t="shared" si="33"/>
        <v>0</v>
      </c>
      <c r="H1040" s="85"/>
    </row>
    <row r="1041" spans="1:8" hidden="1" x14ac:dyDescent="0.25">
      <c r="A1041" s="28" t="str">
        <f>IF(Items!$B1040="","",Items!$A1040)</f>
        <v>6009607390136</v>
      </c>
      <c r="B1041" s="28" t="str">
        <f>IF(Items!$B1040="","",Items!$B1040)</f>
        <v>SQUISHSQUASH Lemon 2L</v>
      </c>
      <c r="C1041" s="32">
        <f>IF($B1041="","",Items!$G1040+SUMIFS(PurQty,PurItem,$B1041,PurDate,"&lt;="&amp;$D$2)-SUMIFS(SalQty,SalItem,$B1041,SalDate,"&lt;="&amp;$D$2)-SUMIFS(WoQty,WoItem,$B1041,WoDate,"&lt;="&amp;$D$2)+SUMIFS(AdjQty,AdjItem,$B1041,AdjDate,"&lt;="&amp;$D$2)+SUMIFS(LinVarQty,LinItem,$B1041,LinPosted,"YES",LinDate,"&lt;="&amp;$D$2,LinID,"&lt;&gt;"&amp;$B$2))</f>
        <v>0</v>
      </c>
      <c r="D1041" s="84">
        <v>0</v>
      </c>
      <c r="E1041" s="32">
        <f t="shared" si="32"/>
        <v>0</v>
      </c>
      <c r="F1041" s="33">
        <f>IF($B1041="","",Items!$I1040)</f>
        <v>39.127499999999998</v>
      </c>
      <c r="G1041" s="33">
        <f t="shared" si="33"/>
        <v>0</v>
      </c>
      <c r="H1041" s="85"/>
    </row>
    <row r="1042" spans="1:8" hidden="1" x14ac:dyDescent="0.25">
      <c r="A1042" s="28" t="str">
        <f>IF(Items!$B1041="","",Items!$A1041)</f>
        <v>6009607390211</v>
      </c>
      <c r="B1042" s="28" t="str">
        <f>IF(Items!$B1041="","",Items!$B1041)</f>
        <v>SQUISHSQUASH Orange 2L</v>
      </c>
      <c r="C1042" s="32">
        <f>IF($B1042="","",Items!$G1041+SUMIFS(PurQty,PurItem,$B1042,PurDate,"&lt;="&amp;$D$2)-SUMIFS(SalQty,SalItem,$B1042,SalDate,"&lt;="&amp;$D$2)-SUMIFS(WoQty,WoItem,$B1042,WoDate,"&lt;="&amp;$D$2)+SUMIFS(AdjQty,AdjItem,$B1042,AdjDate,"&lt;="&amp;$D$2)+SUMIFS(LinVarQty,LinItem,$B1042,LinPosted,"YES",LinDate,"&lt;="&amp;$D$2,LinID,"&lt;&gt;"&amp;$B$2))</f>
        <v>0</v>
      </c>
      <c r="D1042" s="84">
        <v>0</v>
      </c>
      <c r="E1042" s="32">
        <f t="shared" si="32"/>
        <v>0</v>
      </c>
      <c r="F1042" s="33">
        <f>IF($B1042="","",Items!$I1041)</f>
        <v>39.127499999999998</v>
      </c>
      <c r="G1042" s="33">
        <f t="shared" si="33"/>
        <v>0</v>
      </c>
      <c r="H1042" s="85"/>
    </row>
    <row r="1043" spans="1:8" hidden="1" x14ac:dyDescent="0.25">
      <c r="A1043" s="28" t="str">
        <f>IF(Items!$B1042="","",Items!$A1042)</f>
        <v>6003001026127</v>
      </c>
      <c r="B1043" s="28" t="str">
        <f>IF(Items!$B1042="","",Items!$B1042)</f>
        <v>Stayfree Sanitary Pads 10s</v>
      </c>
      <c r="C1043" s="32">
        <f>IF($B1043="","",Items!$G1042+SUMIFS(PurQty,PurItem,$B1043,PurDate,"&lt;="&amp;$D$2)-SUMIFS(SalQty,SalItem,$B1043,SalDate,"&lt;="&amp;$D$2)-SUMIFS(WoQty,WoItem,$B1043,WoDate,"&lt;="&amp;$D$2)+SUMIFS(AdjQty,AdjItem,$B1043,AdjDate,"&lt;="&amp;$D$2)+SUMIFS(LinVarQty,LinItem,$B1043,LinPosted,"YES",LinDate,"&lt;="&amp;$D$2,LinID,"&lt;&gt;"&amp;$B$2))</f>
        <v>39</v>
      </c>
      <c r="D1043" s="84">
        <v>39</v>
      </c>
      <c r="E1043" s="32">
        <f t="shared" si="32"/>
        <v>0</v>
      </c>
      <c r="F1043" s="33">
        <f>IF($B1043="","",Items!$I1042)</f>
        <v>16.305</v>
      </c>
      <c r="G1043" s="33">
        <f t="shared" si="33"/>
        <v>0</v>
      </c>
      <c r="H1043" s="85"/>
    </row>
    <row r="1044" spans="1:8" hidden="1" x14ac:dyDescent="0.25">
      <c r="A1044" s="28" t="str">
        <f>IF(Items!$B1043="","",Items!$A1043)</f>
        <v>B223</v>
      </c>
      <c r="B1044" s="28" t="str">
        <f>IF(Items!$B1043="","",Items!$B1043)</f>
        <v>Steak Pie</v>
      </c>
      <c r="C1044" s="32">
        <f>IF($B1044="","",Items!$G1043+SUMIFS(PurQty,PurItem,$B1044,PurDate,"&lt;="&amp;$D$2)-SUMIFS(SalQty,SalItem,$B1044,SalDate,"&lt;="&amp;$D$2)-SUMIFS(WoQty,WoItem,$B1044,WoDate,"&lt;="&amp;$D$2)+SUMIFS(AdjQty,AdjItem,$B1044,AdjDate,"&lt;="&amp;$D$2)+SUMIFS(LinVarQty,LinItem,$B1044,LinPosted,"YES",LinDate,"&lt;="&amp;$D$2,LinID,"&lt;&gt;"&amp;$B$2))</f>
        <v>0</v>
      </c>
      <c r="D1044" s="84">
        <v>0</v>
      </c>
      <c r="E1044" s="32">
        <f t="shared" si="32"/>
        <v>0</v>
      </c>
      <c r="F1044" s="33">
        <f>IF($B1044="","",Items!$I1043)</f>
        <v>16.305</v>
      </c>
      <c r="G1044" s="33">
        <f t="shared" si="33"/>
        <v>0</v>
      </c>
      <c r="H1044" s="85"/>
    </row>
    <row r="1045" spans="1:8" hidden="1" x14ac:dyDescent="0.25">
      <c r="A1045" s="28" t="str">
        <f>IF(Items!$B1044="","",Items!$A1044)</f>
        <v>6005418000288</v>
      </c>
      <c r="B1045" s="28" t="str">
        <f>IF(Items!$B1044="","",Items!$B1044)</f>
        <v>Stella Tea 125g</v>
      </c>
      <c r="C1045" s="32">
        <f>IF($B1045="","",Items!$G1044+SUMIFS(PurQty,PurItem,$B1045,PurDate,"&lt;="&amp;$D$2)-SUMIFS(SalQty,SalItem,$B1045,SalDate,"&lt;="&amp;$D$2)-SUMIFS(WoQty,WoItem,$B1045,WoDate,"&lt;="&amp;$D$2)+SUMIFS(AdjQty,AdjItem,$B1045,AdjDate,"&lt;="&amp;$D$2)+SUMIFS(LinVarQty,LinItem,$B1045,LinPosted,"YES",LinDate,"&lt;="&amp;$D$2,LinID,"&lt;&gt;"&amp;$B$2))</f>
        <v>0</v>
      </c>
      <c r="D1045" s="84">
        <v>0</v>
      </c>
      <c r="E1045" s="32">
        <f t="shared" si="32"/>
        <v>0</v>
      </c>
      <c r="F1045" s="33">
        <f>IF($B1045="","",Items!$I1044)</f>
        <v>16.305</v>
      </c>
      <c r="G1045" s="33">
        <f t="shared" si="33"/>
        <v>0</v>
      </c>
      <c r="H1045" s="85"/>
    </row>
    <row r="1046" spans="1:8" hidden="1" x14ac:dyDescent="0.25">
      <c r="A1046" s="28" t="str">
        <f>IF(Items!$B1045="","",Items!$A1045)</f>
        <v>6005418000271</v>
      </c>
      <c r="B1046" s="28" t="str">
        <f>IF(Items!$B1045="","",Items!$B1045)</f>
        <v>Stella Tea 250g</v>
      </c>
      <c r="C1046" s="32">
        <f>IF($B1046="","",Items!$G1045+SUMIFS(PurQty,PurItem,$B1046,PurDate,"&lt;="&amp;$D$2)-SUMIFS(SalQty,SalItem,$B1046,SalDate,"&lt;="&amp;$D$2)-SUMIFS(WoQty,WoItem,$B1046,WoDate,"&lt;="&amp;$D$2)+SUMIFS(AdjQty,AdjItem,$B1046,AdjDate,"&lt;="&amp;$D$2)+SUMIFS(LinVarQty,LinItem,$B1046,LinPosted,"YES",LinDate,"&lt;="&amp;$D$2,LinID,"&lt;&gt;"&amp;$B$2))</f>
        <v>0</v>
      </c>
      <c r="D1046" s="84">
        <v>0</v>
      </c>
      <c r="E1046" s="32">
        <f t="shared" si="32"/>
        <v>0</v>
      </c>
      <c r="F1046" s="33">
        <f>IF($B1046="","",Items!$I1045)</f>
        <v>13.0425</v>
      </c>
      <c r="G1046" s="33">
        <f t="shared" si="33"/>
        <v>0</v>
      </c>
      <c r="H1046" s="85"/>
    </row>
    <row r="1047" spans="1:8" hidden="1" x14ac:dyDescent="0.25">
      <c r="A1047" s="28" t="str">
        <f>IF(Items!$B1046="","",Items!$A1046)</f>
        <v>6005418000264</v>
      </c>
      <c r="B1047" s="28" t="str">
        <f>IF(Items!$B1046="","",Items!$B1046)</f>
        <v>Stella Tea 500g</v>
      </c>
      <c r="C1047" s="32">
        <f>IF($B1047="","",Items!$G1046+SUMIFS(PurQty,PurItem,$B1047,PurDate,"&lt;="&amp;$D$2)-SUMIFS(SalQty,SalItem,$B1047,SalDate,"&lt;="&amp;$D$2)-SUMIFS(WoQty,WoItem,$B1047,WoDate,"&lt;="&amp;$D$2)+SUMIFS(AdjQty,AdjItem,$B1047,AdjDate,"&lt;="&amp;$D$2)+SUMIFS(LinVarQty,LinItem,$B1047,LinPosted,"YES",LinDate,"&lt;="&amp;$D$2,LinID,"&lt;&gt;"&amp;$B$2))</f>
        <v>0</v>
      </c>
      <c r="D1047" s="84">
        <v>0</v>
      </c>
      <c r="E1047" s="32">
        <f t="shared" si="32"/>
        <v>0</v>
      </c>
      <c r="F1047" s="33">
        <f>IF($B1047="","",Items!$I1046)</f>
        <v>16.305</v>
      </c>
      <c r="G1047" s="33">
        <f t="shared" si="33"/>
        <v>0</v>
      </c>
      <c r="H1047" s="85"/>
    </row>
    <row r="1048" spans="1:8" hidden="1" x14ac:dyDescent="0.25">
      <c r="A1048" s="28" t="str">
        <f>IF(Items!$B1047="","",Items!$A1047)</f>
        <v>BYO123</v>
      </c>
      <c r="B1048" s="28" t="str">
        <f>IF(Items!$B1047="","",Items!$B1047)</f>
        <v>STIMIROL GUMS</v>
      </c>
      <c r="C1048" s="32">
        <f>IF($B1048="","",Items!$G1047+SUMIFS(PurQty,PurItem,$B1048,PurDate,"&lt;="&amp;$D$2)-SUMIFS(SalQty,SalItem,$B1048,SalDate,"&lt;="&amp;$D$2)-SUMIFS(WoQty,WoItem,$B1048,WoDate,"&lt;="&amp;$D$2)+SUMIFS(AdjQty,AdjItem,$B1048,AdjDate,"&lt;="&amp;$D$2)+SUMIFS(LinVarQty,LinItem,$B1048,LinPosted,"YES",LinDate,"&lt;="&amp;$D$2,LinID,"&lt;&gt;"&amp;$B$2))</f>
        <v>0</v>
      </c>
      <c r="D1048" s="84">
        <v>0</v>
      </c>
      <c r="E1048" s="32">
        <f t="shared" si="32"/>
        <v>0</v>
      </c>
      <c r="F1048" s="33">
        <f>IF($B1048="","",Items!$I1047)</f>
        <v>1.3049999999999999</v>
      </c>
      <c r="G1048" s="33">
        <f t="shared" si="33"/>
        <v>0</v>
      </c>
      <c r="H1048" s="85"/>
    </row>
    <row r="1049" spans="1:8" hidden="1" x14ac:dyDescent="0.25">
      <c r="A1049" s="28" t="str">
        <f>IF(Items!$B1048="","",Items!$A1048)</f>
        <v>6001065601335</v>
      </c>
      <c r="B1049" s="28" t="str">
        <f>IF(Items!$B1048="","",Items!$B1048)</f>
        <v>Stimol</v>
      </c>
      <c r="C1049" s="32">
        <f>IF($B1049="","",Items!$G1048+SUMIFS(PurQty,PurItem,$B1049,PurDate,"&lt;="&amp;$D$2)-SUMIFS(SalQty,SalItem,$B1049,SalDate,"&lt;="&amp;$D$2)-SUMIFS(WoQty,WoItem,$B1049,WoDate,"&lt;="&amp;$D$2)+SUMIFS(AdjQty,AdjItem,$B1049,AdjDate,"&lt;="&amp;$D$2)+SUMIFS(LinVarQty,LinItem,$B1049,LinPosted,"YES",LinDate,"&lt;="&amp;$D$2,LinID,"&lt;&gt;"&amp;$B$2))</f>
        <v>0</v>
      </c>
      <c r="D1049" s="84">
        <v>0</v>
      </c>
      <c r="E1049" s="32">
        <f t="shared" si="32"/>
        <v>0</v>
      </c>
      <c r="F1049" s="33">
        <f>IF($B1049="","",Items!$I1048)</f>
        <v>1.9575</v>
      </c>
      <c r="G1049" s="33">
        <f t="shared" si="33"/>
        <v>0</v>
      </c>
      <c r="H1049" s="85"/>
    </row>
    <row r="1050" spans="1:8" x14ac:dyDescent="0.25">
      <c r="A1050" s="28" t="str">
        <f>IF(Items!$B1049="","",Items!$A1049)</f>
        <v>6001065600796</v>
      </c>
      <c r="B1050" s="28" t="str">
        <f>IF(Items!$B1049="","",Items!$B1049)</f>
        <v>Stimrol Mint</v>
      </c>
      <c r="C1050" s="32">
        <f>IF($B1050="","",Items!$G1049+SUMIFS(PurQty,PurItem,$B1050,PurDate,"&lt;="&amp;$D$2)-SUMIFS(SalQty,SalItem,$B1050,SalDate,"&lt;="&amp;$D$2)-SUMIFS(WoQty,WoItem,$B1050,WoDate,"&lt;="&amp;$D$2)+SUMIFS(AdjQty,AdjItem,$B1050,AdjDate,"&lt;="&amp;$D$2)+SUMIFS(LinVarQty,LinItem,$B1050,LinPosted,"YES",LinDate,"&lt;="&amp;$D$2,LinID,"&lt;&gt;"&amp;$B$2))</f>
        <v>2</v>
      </c>
      <c r="D1050" s="84">
        <v>0</v>
      </c>
      <c r="E1050" s="32">
        <f t="shared" si="32"/>
        <v>-2</v>
      </c>
      <c r="F1050" s="33">
        <f>IF($B1050="","",Items!$I1049)</f>
        <v>19.567499999999999</v>
      </c>
      <c r="G1050" s="33">
        <f t="shared" si="33"/>
        <v>-39.134999999999998</v>
      </c>
      <c r="H1050" s="85"/>
    </row>
    <row r="1051" spans="1:8" hidden="1" x14ac:dyDescent="0.25">
      <c r="A1051" s="28" t="str">
        <f>IF(Items!$B1050="","",Items!$A1050)</f>
        <v>6001065600161</v>
      </c>
      <c r="B1051" s="28" t="str">
        <f>IF(Items!$B1050="","",Items!$B1050)</f>
        <v>Stimrol Tropical</v>
      </c>
      <c r="C1051" s="32">
        <f>IF($B1051="","",Items!$G1050+SUMIFS(PurQty,PurItem,$B1051,PurDate,"&lt;="&amp;$D$2)-SUMIFS(SalQty,SalItem,$B1051,SalDate,"&lt;="&amp;$D$2)-SUMIFS(WoQty,WoItem,$B1051,WoDate,"&lt;="&amp;$D$2)+SUMIFS(AdjQty,AdjItem,$B1051,AdjDate,"&lt;="&amp;$D$2)+SUMIFS(LinVarQty,LinItem,$B1051,LinPosted,"YES",LinDate,"&lt;="&amp;$D$2,LinID,"&lt;&gt;"&amp;$B$2))</f>
        <v>0</v>
      </c>
      <c r="D1051" s="84">
        <v>0</v>
      </c>
      <c r="E1051" s="32">
        <f t="shared" si="32"/>
        <v>0</v>
      </c>
      <c r="F1051" s="33">
        <f>IF($B1051="","",Items!$I1050)</f>
        <v>19.567499999999999</v>
      </c>
      <c r="G1051" s="33">
        <f t="shared" si="33"/>
        <v>0</v>
      </c>
      <c r="H1051" s="85"/>
    </row>
    <row r="1052" spans="1:8" hidden="1" x14ac:dyDescent="0.25">
      <c r="A1052" s="28" t="str">
        <f>IF(Items!$B1051="","",Items!$A1051)</f>
        <v>6009880793334</v>
      </c>
      <c r="B1052" s="28" t="str">
        <f>IF(Items!$B1051="","",Items!$B1051)</f>
        <v>STING BERRY 500ML</v>
      </c>
      <c r="C1052" s="32">
        <f>IF($B1052="","",Items!$G1051+SUMIFS(PurQty,PurItem,$B1052,PurDate,"&lt;="&amp;$D$2)-SUMIFS(SalQty,SalItem,$B1052,SalDate,"&lt;="&amp;$D$2)-SUMIFS(WoQty,WoItem,$B1052,WoDate,"&lt;="&amp;$D$2)+SUMIFS(AdjQty,AdjItem,$B1052,AdjDate,"&lt;="&amp;$D$2)+SUMIFS(LinVarQty,LinItem,$B1052,LinPosted,"YES",LinDate,"&lt;="&amp;$D$2,LinID,"&lt;&gt;"&amp;$B$2))</f>
        <v>0</v>
      </c>
      <c r="D1052" s="84">
        <v>0</v>
      </c>
      <c r="E1052" s="32">
        <f t="shared" si="32"/>
        <v>0</v>
      </c>
      <c r="F1052" s="33">
        <f>IF($B1052="","",Items!$I1051)</f>
        <v>7.8224999999999998</v>
      </c>
      <c r="G1052" s="33">
        <f t="shared" si="33"/>
        <v>0</v>
      </c>
      <c r="H1052" s="85"/>
    </row>
    <row r="1053" spans="1:8" hidden="1" x14ac:dyDescent="0.25">
      <c r="A1053" s="28" t="str">
        <f>IF(Items!$B1052="","",Items!$A1052)</f>
        <v>6009880793488</v>
      </c>
      <c r="B1053" s="28" t="str">
        <f>IF(Items!$B1052="","",Items!$B1052)</f>
        <v>Sting Energy Drink</v>
      </c>
      <c r="C1053" s="32">
        <f>IF($B1053="","",Items!$G1052+SUMIFS(PurQty,PurItem,$B1053,PurDate,"&lt;="&amp;$D$2)-SUMIFS(SalQty,SalItem,$B1053,SalDate,"&lt;="&amp;$D$2)-SUMIFS(WoQty,WoItem,$B1053,WoDate,"&lt;="&amp;$D$2)+SUMIFS(AdjQty,AdjItem,$B1053,AdjDate,"&lt;="&amp;$D$2)+SUMIFS(LinVarQty,LinItem,$B1053,LinPosted,"YES",LinDate,"&lt;="&amp;$D$2,LinID,"&lt;&gt;"&amp;$B$2))</f>
        <v>0</v>
      </c>
      <c r="D1053" s="84">
        <v>0</v>
      </c>
      <c r="E1053" s="32">
        <f t="shared" si="32"/>
        <v>0</v>
      </c>
      <c r="F1053" s="33">
        <f>IF($B1053="","",Items!$I1052)</f>
        <v>9.7799999999999994</v>
      </c>
      <c r="G1053" s="33">
        <f t="shared" si="33"/>
        <v>0</v>
      </c>
      <c r="H1053" s="85"/>
    </row>
    <row r="1054" spans="1:8" hidden="1" x14ac:dyDescent="0.25">
      <c r="A1054" s="28" t="str">
        <f>IF(Items!$B1053="","",Items!$A1053)</f>
        <v>5449000103079</v>
      </c>
      <c r="B1054" s="28" t="str">
        <f>IF(Items!$B1053="","",Items!$B1053)</f>
        <v>Stoney  500MLS</v>
      </c>
      <c r="C1054" s="32">
        <f>IF($B1054="","",Items!$G1053+SUMIFS(PurQty,PurItem,$B1054,PurDate,"&lt;="&amp;$D$2)-SUMIFS(SalQty,SalItem,$B1054,SalDate,"&lt;="&amp;$D$2)-SUMIFS(WoQty,WoItem,$B1054,WoDate,"&lt;="&amp;$D$2)+SUMIFS(AdjQty,AdjItem,$B1054,AdjDate,"&lt;="&amp;$D$2)+SUMIFS(LinVarQty,LinItem,$B1054,LinPosted,"YES",LinDate,"&lt;="&amp;$D$2,LinID,"&lt;&gt;"&amp;$B$2))</f>
        <v>0</v>
      </c>
      <c r="D1054" s="84">
        <v>0</v>
      </c>
      <c r="E1054" s="32">
        <f t="shared" si="32"/>
        <v>0</v>
      </c>
      <c r="F1054" s="33">
        <f>IF($B1054="","",Items!$I1053)</f>
        <v>9.7799999999999994</v>
      </c>
      <c r="G1054" s="33">
        <f t="shared" si="33"/>
        <v>0</v>
      </c>
      <c r="H1054" s="85"/>
    </row>
    <row r="1055" spans="1:8" x14ac:dyDescent="0.25">
      <c r="A1055" s="28" t="str">
        <f>IF(Items!$B1054="","",Items!$A1054)</f>
        <v>5449000166050</v>
      </c>
      <c r="B1055" s="28" t="str">
        <f>IF(Items!$B1054="","",Items!$B1054)</f>
        <v>Stoney 2l</v>
      </c>
      <c r="C1055" s="32">
        <f>IF($B1055="","",Items!$G1054+SUMIFS(PurQty,PurItem,$B1055,PurDate,"&lt;="&amp;$D$2)-SUMIFS(SalQty,SalItem,$B1055,SalDate,"&lt;="&amp;$D$2)-SUMIFS(WoQty,WoItem,$B1055,WoDate,"&lt;="&amp;$D$2)+SUMIFS(AdjQty,AdjItem,$B1055,AdjDate,"&lt;="&amp;$D$2)+SUMIFS(LinVarQty,LinItem,$B1055,LinPosted,"YES",LinDate,"&lt;="&amp;$D$2,LinID,"&lt;&gt;"&amp;$B$2))</f>
        <v>22</v>
      </c>
      <c r="D1055" s="84">
        <v>18</v>
      </c>
      <c r="E1055" s="32">
        <f t="shared" si="32"/>
        <v>-4</v>
      </c>
      <c r="F1055" s="33">
        <f>IF($B1055="","",Items!$I1054)</f>
        <v>26.085000000000001</v>
      </c>
      <c r="G1055" s="33">
        <f t="shared" si="33"/>
        <v>-104.34</v>
      </c>
      <c r="H1055" s="85"/>
    </row>
    <row r="1056" spans="1:8" hidden="1" x14ac:dyDescent="0.25">
      <c r="A1056" s="28" t="str">
        <f>IF(Items!$B1055="","",Items!$A1055)</f>
        <v>54491915</v>
      </c>
      <c r="B1056" s="28" t="str">
        <f>IF(Items!$B1055="","",Items!$B1055)</f>
        <v>Stoney 350ML</v>
      </c>
      <c r="C1056" s="32">
        <f>IF($B1056="","",Items!$G1055+SUMIFS(PurQty,PurItem,$B1056,PurDate,"&lt;="&amp;$D$2)-SUMIFS(SalQty,SalItem,$B1056,SalDate,"&lt;="&amp;$D$2)-SUMIFS(WoQty,WoItem,$B1056,WoDate,"&lt;="&amp;$D$2)+SUMIFS(AdjQty,AdjItem,$B1056,AdjDate,"&lt;="&amp;$D$2)+SUMIFS(LinVarQty,LinItem,$B1056,LinPosted,"YES",LinDate,"&lt;="&amp;$D$2,LinID,"&lt;&gt;"&amp;$B$2))</f>
        <v>0</v>
      </c>
      <c r="D1056" s="84">
        <v>0</v>
      </c>
      <c r="E1056" s="32">
        <f t="shared" si="32"/>
        <v>0</v>
      </c>
      <c r="F1056" s="33">
        <f>IF($B1056="","",Items!$I1055)</f>
        <v>6.5250000000000004</v>
      </c>
      <c r="G1056" s="33">
        <f t="shared" si="33"/>
        <v>0</v>
      </c>
      <c r="H1056" s="85"/>
    </row>
    <row r="1057" spans="1:8" hidden="1" x14ac:dyDescent="0.25">
      <c r="A1057" s="28" t="str">
        <f>IF(Items!$B1056="","",Items!$A1056)</f>
        <v>5449000664808</v>
      </c>
      <c r="B1057" s="28" t="str">
        <f>IF(Items!$B1056="","",Items!$B1056)</f>
        <v>Stoney 440ml</v>
      </c>
      <c r="C1057" s="32">
        <f>IF($B1057="","",Items!$G1056+SUMIFS(PurQty,PurItem,$B1057,PurDate,"&lt;="&amp;$D$2)-SUMIFS(SalQty,SalItem,$B1057,SalDate,"&lt;="&amp;$D$2)-SUMIFS(WoQty,WoItem,$B1057,WoDate,"&lt;="&amp;$D$2)+SUMIFS(AdjQty,AdjItem,$B1057,AdjDate,"&lt;="&amp;$D$2)+SUMIFS(LinVarQty,LinItem,$B1057,LinPosted,"YES",LinDate,"&lt;="&amp;$D$2,LinID,"&lt;&gt;"&amp;$B$2))</f>
        <v>0</v>
      </c>
      <c r="D1057" s="84">
        <v>0</v>
      </c>
      <c r="E1057" s="32">
        <f t="shared" si="32"/>
        <v>0</v>
      </c>
      <c r="F1057" s="33">
        <f>IF($B1057="","",Items!$I1056)</f>
        <v>9.7799999999999994</v>
      </c>
      <c r="G1057" s="33">
        <f t="shared" si="33"/>
        <v>0</v>
      </c>
      <c r="H1057" s="85"/>
    </row>
    <row r="1058" spans="1:8" hidden="1" x14ac:dyDescent="0.25">
      <c r="A1058" s="28" t="str">
        <f>IF(Items!$B1057="","",Items!$A1057)</f>
        <v>5449000314857</v>
      </c>
      <c r="B1058" s="28" t="str">
        <f>IF(Items!$B1057="","",Items!$B1057)</f>
        <v>STONEY CAN NO SUGAR 330ML</v>
      </c>
      <c r="C1058" s="32">
        <f>IF($B1058="","",Items!$G1057+SUMIFS(PurQty,PurItem,$B1058,PurDate,"&lt;="&amp;$D$2)-SUMIFS(SalQty,SalItem,$B1058,SalDate,"&lt;="&amp;$D$2)-SUMIFS(WoQty,WoItem,$B1058,WoDate,"&lt;="&amp;$D$2)+SUMIFS(AdjQty,AdjItem,$B1058,AdjDate,"&lt;="&amp;$D$2)+SUMIFS(LinVarQty,LinItem,$B1058,LinPosted,"YES",LinDate,"&lt;="&amp;$D$2,LinID,"&lt;&gt;"&amp;$B$2))</f>
        <v>0</v>
      </c>
      <c r="D1058" s="84">
        <v>0</v>
      </c>
      <c r="E1058" s="32">
        <f t="shared" si="32"/>
        <v>0</v>
      </c>
      <c r="F1058" s="33">
        <f>IF($B1058="","",Items!$I1057)</f>
        <v>9.7799999999999994</v>
      </c>
      <c r="G1058" s="33">
        <f t="shared" si="33"/>
        <v>0</v>
      </c>
      <c r="H1058" s="85"/>
    </row>
    <row r="1059" spans="1:8" x14ac:dyDescent="0.25">
      <c r="A1059" s="28" t="str">
        <f>IF(Items!$B1058="","",Items!$A1058)</f>
        <v>5449000106421</v>
      </c>
      <c r="B1059" s="28" t="str">
        <f>IF(Items!$B1058="","",Items!$B1058)</f>
        <v>Stoney Ginger 330mls</v>
      </c>
      <c r="C1059" s="32">
        <f>IF($B1059="","",Items!$G1058+SUMIFS(PurQty,PurItem,$B1059,PurDate,"&lt;="&amp;$D$2)-SUMIFS(SalQty,SalItem,$B1059,SalDate,"&lt;="&amp;$D$2)-SUMIFS(WoQty,WoItem,$B1059,WoDate,"&lt;="&amp;$D$2)+SUMIFS(AdjQty,AdjItem,$B1059,AdjDate,"&lt;="&amp;$D$2)+SUMIFS(LinVarQty,LinItem,$B1059,LinPosted,"YES",LinDate,"&lt;="&amp;$D$2,LinID,"&lt;&gt;"&amp;$B$2))</f>
        <v>5</v>
      </c>
      <c r="D1059" s="84">
        <v>0</v>
      </c>
      <c r="E1059" s="32">
        <f t="shared" si="32"/>
        <v>-5</v>
      </c>
      <c r="F1059" s="33">
        <f>IF($B1059="","",Items!$I1058)</f>
        <v>9.7799999999999994</v>
      </c>
      <c r="G1059" s="33">
        <f t="shared" si="33"/>
        <v>-48.9</v>
      </c>
      <c r="H1059" s="85"/>
    </row>
    <row r="1060" spans="1:8" hidden="1" x14ac:dyDescent="0.25">
      <c r="A1060" s="28" t="str">
        <f>IF(Items!$B1059="","",Items!$A1059)</f>
        <v>5449000064950</v>
      </c>
      <c r="B1060" s="28" t="str">
        <f>IF(Items!$B1059="","",Items!$B1059)</f>
        <v>Stoney Ginger Beer 1ltr</v>
      </c>
      <c r="C1060" s="32">
        <f>IF($B1060="","",Items!$G1059+SUMIFS(PurQty,PurItem,$B1060,PurDate,"&lt;="&amp;$D$2)-SUMIFS(SalQty,SalItem,$B1060,SalDate,"&lt;="&amp;$D$2)-SUMIFS(WoQty,WoItem,$B1060,WoDate,"&lt;="&amp;$D$2)+SUMIFS(AdjQty,AdjItem,$B1060,AdjDate,"&lt;="&amp;$D$2)+SUMIFS(LinVarQty,LinItem,$B1060,LinPosted,"YES",LinDate,"&lt;="&amp;$D$2,LinID,"&lt;&gt;"&amp;$B$2))</f>
        <v>0</v>
      </c>
      <c r="D1060" s="84">
        <v>0</v>
      </c>
      <c r="E1060" s="32">
        <f t="shared" si="32"/>
        <v>0</v>
      </c>
      <c r="F1060" s="33">
        <f>IF($B1060="","",Items!$I1059)</f>
        <v>16.305</v>
      </c>
      <c r="G1060" s="33">
        <f t="shared" si="33"/>
        <v>0</v>
      </c>
      <c r="H1060" s="85"/>
    </row>
    <row r="1061" spans="1:8" hidden="1" x14ac:dyDescent="0.25">
      <c r="A1061" s="28" t="str">
        <f>IF(Items!$B1060="","",Items!$A1060)</f>
        <v>6009616257475</v>
      </c>
      <c r="B1061" s="28" t="str">
        <f>IF(Items!$B1060="","",Items!$B1060)</f>
        <v>Stumbo Pops 48s</v>
      </c>
      <c r="C1061" s="32">
        <f>IF($B1061="","",Items!$G1060+SUMIFS(PurQty,PurItem,$B1061,PurDate,"&lt;="&amp;$D$2)-SUMIFS(SalQty,SalItem,$B1061,SalDate,"&lt;="&amp;$D$2)-SUMIFS(WoQty,WoItem,$B1061,WoDate,"&lt;="&amp;$D$2)+SUMIFS(AdjQty,AdjItem,$B1061,AdjDate,"&lt;="&amp;$D$2)+SUMIFS(LinVarQty,LinItem,$B1061,LinPosted,"YES",LinDate,"&lt;="&amp;$D$2,LinID,"&lt;&gt;"&amp;$B$2))</f>
        <v>0</v>
      </c>
      <c r="D1061" s="84">
        <v>0</v>
      </c>
      <c r="E1061" s="32">
        <f t="shared" si="32"/>
        <v>0</v>
      </c>
      <c r="F1061" s="33">
        <f>IF($B1061="","",Items!$I1060)</f>
        <v>1.3049999999999999</v>
      </c>
      <c r="G1061" s="33">
        <f t="shared" si="33"/>
        <v>0</v>
      </c>
      <c r="H1061" s="85"/>
    </row>
    <row r="1062" spans="1:8" x14ac:dyDescent="0.25">
      <c r="A1062" s="28" t="str">
        <f>IF(Items!$B1061="","",Items!$A1061)</f>
        <v>A773</v>
      </c>
      <c r="B1062" s="28" t="str">
        <f>IF(Items!$B1061="","",Items!$B1061)</f>
        <v>Stumbo Pops Each</v>
      </c>
      <c r="C1062" s="32">
        <f>IF($B1062="","",Items!$G1061+SUMIFS(PurQty,PurItem,$B1062,PurDate,"&lt;="&amp;$D$2)-SUMIFS(SalQty,SalItem,$B1062,SalDate,"&lt;="&amp;$D$2)-SUMIFS(WoQty,WoItem,$B1062,WoDate,"&lt;="&amp;$D$2)+SUMIFS(AdjQty,AdjItem,$B1062,AdjDate,"&lt;="&amp;$D$2)+SUMIFS(LinVarQty,LinItem,$B1062,LinPosted,"YES",LinDate,"&lt;="&amp;$D$2,LinID,"&lt;&gt;"&amp;$B$2))</f>
        <v>105</v>
      </c>
      <c r="D1062" s="84">
        <v>0</v>
      </c>
      <c r="E1062" s="32">
        <f t="shared" si="32"/>
        <v>-105</v>
      </c>
      <c r="F1062" s="33">
        <f>IF($B1062="","",Items!$I1061)</f>
        <v>1.9575</v>
      </c>
      <c r="G1062" s="33">
        <f t="shared" si="33"/>
        <v>-205.53749999999999</v>
      </c>
      <c r="H1062" s="85"/>
    </row>
    <row r="1063" spans="1:8" hidden="1" x14ac:dyDescent="0.25">
      <c r="A1063" s="28" t="str">
        <f>IF(Items!$B1062="","",Items!$A1062)</f>
        <v>6007497100750</v>
      </c>
      <c r="B1063" s="28" t="str">
        <f>IF(Items!$B1062="","",Items!$B1062)</f>
        <v>Sun Jam 900g</v>
      </c>
      <c r="C1063" s="32">
        <f>IF($B1063="","",Items!$G1062+SUMIFS(PurQty,PurItem,$B1063,PurDate,"&lt;="&amp;$D$2)-SUMIFS(SalQty,SalItem,$B1063,SalDate,"&lt;="&amp;$D$2)-SUMIFS(WoQty,WoItem,$B1063,WoDate,"&lt;="&amp;$D$2)+SUMIFS(AdjQty,AdjItem,$B1063,AdjDate,"&lt;="&amp;$D$2)+SUMIFS(LinVarQty,LinItem,$B1063,LinPosted,"YES",LinDate,"&lt;="&amp;$D$2,LinID,"&lt;&gt;"&amp;$B$2))</f>
        <v>0</v>
      </c>
      <c r="D1063" s="84">
        <v>0</v>
      </c>
      <c r="E1063" s="32">
        <f t="shared" si="32"/>
        <v>0</v>
      </c>
      <c r="F1063" s="33">
        <f>IF($B1063="","",Items!$I1062)</f>
        <v>39.127499999999998</v>
      </c>
      <c r="G1063" s="33">
        <f t="shared" si="33"/>
        <v>0</v>
      </c>
      <c r="H1063" s="85"/>
    </row>
    <row r="1064" spans="1:8" hidden="1" x14ac:dyDescent="0.25">
      <c r="A1064" s="28" t="str">
        <f>IF(Items!$B1063="","",Items!$A1063)</f>
        <v>6007497100477</v>
      </c>
      <c r="B1064" s="28" t="str">
        <f>IF(Items!$B1063="","",Items!$B1063)</f>
        <v>Sun Marmalade Jam 500g</v>
      </c>
      <c r="C1064" s="32">
        <f>IF($B1064="","",Items!$G1063+SUMIFS(PurQty,PurItem,$B1064,PurDate,"&lt;="&amp;$D$2)-SUMIFS(SalQty,SalItem,$B1064,SalDate,"&lt;="&amp;$D$2)-SUMIFS(WoQty,WoItem,$B1064,WoDate,"&lt;="&amp;$D$2)+SUMIFS(AdjQty,AdjItem,$B1064,AdjDate,"&lt;="&amp;$D$2)+SUMIFS(LinVarQty,LinItem,$B1064,LinPosted,"YES",LinDate,"&lt;="&amp;$D$2,LinID,"&lt;&gt;"&amp;$B$2))</f>
        <v>0</v>
      </c>
      <c r="D1064" s="84">
        <v>0</v>
      </c>
      <c r="E1064" s="32">
        <f t="shared" si="32"/>
        <v>0</v>
      </c>
      <c r="F1064" s="33">
        <f>IF($B1064="","",Items!$I1063)</f>
        <v>22.822500000000002</v>
      </c>
      <c r="G1064" s="33">
        <f t="shared" si="33"/>
        <v>0</v>
      </c>
      <c r="H1064" s="85"/>
    </row>
    <row r="1065" spans="1:8" x14ac:dyDescent="0.25">
      <c r="A1065" s="28" t="str">
        <f>IF(Items!$B1064="","",Items!$A1064)</f>
        <v>6007497100798</v>
      </c>
      <c r="B1065" s="28" t="str">
        <f>IF(Items!$B1064="","",Items!$B1064)</f>
        <v>Sun Mixed Fruit Jam 500g</v>
      </c>
      <c r="C1065" s="32">
        <f>IF($B1065="","",Items!$G1064+SUMIFS(PurQty,PurItem,$B1065,PurDate,"&lt;="&amp;$D$2)-SUMIFS(SalQty,SalItem,$B1065,SalDate,"&lt;="&amp;$D$2)-SUMIFS(WoQty,WoItem,$B1065,WoDate,"&lt;="&amp;$D$2)+SUMIFS(AdjQty,AdjItem,$B1065,AdjDate,"&lt;="&amp;$D$2)+SUMIFS(LinVarQty,LinItem,$B1065,LinPosted,"YES",LinDate,"&lt;="&amp;$D$2,LinID,"&lt;&gt;"&amp;$B$2))</f>
        <v>83</v>
      </c>
      <c r="D1065" s="84">
        <v>0</v>
      </c>
      <c r="E1065" s="32">
        <f t="shared" si="32"/>
        <v>-83</v>
      </c>
      <c r="F1065" s="33">
        <f>IF($B1065="","",Items!$I1064)</f>
        <v>19.567499999999999</v>
      </c>
      <c r="G1065" s="33">
        <f t="shared" si="33"/>
        <v>-1624.1025</v>
      </c>
      <c r="H1065" s="85"/>
    </row>
    <row r="1066" spans="1:8" hidden="1" x14ac:dyDescent="0.25">
      <c r="A1066" s="28" t="str">
        <f>IF(Items!$B1065="","",Items!$A1065)</f>
        <v>SML</v>
      </c>
      <c r="B1066" s="28" t="str">
        <f>IF(Items!$B1065="","",Items!$B1065)</f>
        <v>Sunday Mail</v>
      </c>
      <c r="C1066" s="32">
        <f>IF($B1066="","",Items!$G1065+SUMIFS(PurQty,PurItem,$B1066,PurDate,"&lt;="&amp;$D$2)-SUMIFS(SalQty,SalItem,$B1066,SalDate,"&lt;="&amp;$D$2)-SUMIFS(WoQty,WoItem,$B1066,WoDate,"&lt;="&amp;$D$2)+SUMIFS(AdjQty,AdjItem,$B1066,AdjDate,"&lt;="&amp;$D$2)+SUMIFS(LinVarQty,LinItem,$B1066,LinPosted,"YES",LinDate,"&lt;="&amp;$D$2,LinID,"&lt;&gt;"&amp;$B$2))</f>
        <v>0</v>
      </c>
      <c r="D1066" s="84">
        <v>0</v>
      </c>
      <c r="E1066" s="32">
        <f t="shared" si="32"/>
        <v>0</v>
      </c>
      <c r="F1066" s="33">
        <f>IF($B1066="","",Items!$I1065)</f>
        <v>1.575</v>
      </c>
      <c r="G1066" s="33">
        <f t="shared" si="33"/>
        <v>0</v>
      </c>
      <c r="H1066" s="85"/>
    </row>
    <row r="1067" spans="1:8" hidden="1" x14ac:dyDescent="0.25">
      <c r="A1067" s="28" t="str">
        <f>IF(Items!$B1066="","",Items!$A1066)</f>
        <v>6001565010699</v>
      </c>
      <c r="B1067" s="28" t="str">
        <f>IF(Items!$B1066="","",Items!$B1066)</f>
        <v>Sunfoil 375ml</v>
      </c>
      <c r="C1067" s="32">
        <f>IF($B1067="","",Items!$G1066+SUMIFS(PurQty,PurItem,$B1067,PurDate,"&lt;="&amp;$D$2)-SUMIFS(SalQty,SalItem,$B1067,SalDate,"&lt;="&amp;$D$2)-SUMIFS(WoQty,WoItem,$B1067,WoDate,"&lt;="&amp;$D$2)+SUMIFS(AdjQty,AdjItem,$B1067,AdjDate,"&lt;="&amp;$D$2)+SUMIFS(LinVarQty,LinItem,$B1067,LinPosted,"YES",LinDate,"&lt;="&amp;$D$2,LinID,"&lt;&gt;"&amp;$B$2))</f>
        <v>0</v>
      </c>
      <c r="D1067" s="84">
        <v>0</v>
      </c>
      <c r="E1067" s="32">
        <f t="shared" si="32"/>
        <v>0</v>
      </c>
      <c r="F1067" s="33">
        <f>IF($B1067="","",Items!$I1066)</f>
        <v>11.25</v>
      </c>
      <c r="G1067" s="33">
        <f t="shared" si="33"/>
        <v>0</v>
      </c>
      <c r="H1067" s="85"/>
    </row>
    <row r="1068" spans="1:8" x14ac:dyDescent="0.25">
      <c r="A1068" s="28" t="str">
        <f>IF(Items!$B1067="","",Items!$A1067)</f>
        <v>600749741007100798</v>
      </c>
      <c r="B1068" s="28" t="str">
        <f>IF(Items!$B1067="","",Items!$B1067)</f>
        <v>Sunjam Mixed Fruit 500g</v>
      </c>
      <c r="C1068" s="32">
        <f>IF($B1068="","",Items!$G1067+SUMIFS(PurQty,PurItem,$B1068,PurDate,"&lt;="&amp;$D$2)-SUMIFS(SalQty,SalItem,$B1068,SalDate,"&lt;="&amp;$D$2)-SUMIFS(WoQty,WoItem,$B1068,WoDate,"&lt;="&amp;$D$2)+SUMIFS(AdjQty,AdjItem,$B1068,AdjDate,"&lt;="&amp;$D$2)+SUMIFS(LinVarQty,LinItem,$B1068,LinPosted,"YES",LinDate,"&lt;="&amp;$D$2,LinID,"&lt;&gt;"&amp;$B$2))</f>
        <v>0</v>
      </c>
      <c r="D1068" s="84">
        <v>84</v>
      </c>
      <c r="E1068" s="32">
        <f t="shared" si="32"/>
        <v>84</v>
      </c>
      <c r="F1068" s="33">
        <f>IF($B1068="","",Items!$I1067)</f>
        <v>22.822500000000002</v>
      </c>
      <c r="G1068" s="33">
        <f t="shared" si="33"/>
        <v>1917.0900000000001</v>
      </c>
      <c r="H1068" s="85"/>
    </row>
    <row r="1069" spans="1:8" hidden="1" x14ac:dyDescent="0.25">
      <c r="A1069" s="28" t="str">
        <f>IF(Items!$B1068="","",Items!$A1068)</f>
        <v>6001085017598</v>
      </c>
      <c r="B1069" s="28" t="str">
        <f>IF(Items!$B1068="","",Items!$B1068)</f>
        <v>Sunlight Dishwashing Liquid 400ml</v>
      </c>
      <c r="C1069" s="32">
        <f>IF($B1069="","",Items!$G1068+SUMIFS(PurQty,PurItem,$B1069,PurDate,"&lt;="&amp;$D$2)-SUMIFS(SalQty,SalItem,$B1069,SalDate,"&lt;="&amp;$D$2)-SUMIFS(WoQty,WoItem,$B1069,WoDate,"&lt;="&amp;$D$2)+SUMIFS(AdjQty,AdjItem,$B1069,AdjDate,"&lt;="&amp;$D$2)+SUMIFS(LinVarQty,LinItem,$B1069,LinPosted,"YES",LinDate,"&lt;="&amp;$D$2,LinID,"&lt;&gt;"&amp;$B$2))</f>
        <v>0</v>
      </c>
      <c r="D1069" s="84">
        <v>0</v>
      </c>
      <c r="E1069" s="32">
        <f t="shared" si="32"/>
        <v>0</v>
      </c>
      <c r="F1069" s="33">
        <f>IF($B1069="","",Items!$I1068)</f>
        <v>22.822500000000002</v>
      </c>
      <c r="G1069" s="33">
        <f t="shared" si="33"/>
        <v>0</v>
      </c>
      <c r="H1069" s="85"/>
    </row>
    <row r="1070" spans="1:8" x14ac:dyDescent="0.25">
      <c r="A1070" s="28" t="str">
        <f>IF(Items!$B1069="","",Items!$A1069)</f>
        <v>6001087358743</v>
      </c>
      <c r="B1070" s="28" t="str">
        <f>IF(Items!$B1069="","",Items!$B1069)</f>
        <v>Sunlight Dishwashing Liquid 750ml</v>
      </c>
      <c r="C1070" s="32">
        <f>IF($B1070="","",Items!$G1069+SUMIFS(PurQty,PurItem,$B1070,PurDate,"&lt;="&amp;$D$2)-SUMIFS(SalQty,SalItem,$B1070,SalDate,"&lt;="&amp;$D$2)-SUMIFS(WoQty,WoItem,$B1070,WoDate,"&lt;="&amp;$D$2)+SUMIFS(AdjQty,AdjItem,$B1070,AdjDate,"&lt;="&amp;$D$2)+SUMIFS(LinVarQty,LinItem,$B1070,LinPosted,"YES",LinDate,"&lt;="&amp;$D$2,LinID,"&lt;&gt;"&amp;$B$2))</f>
        <v>28</v>
      </c>
      <c r="D1070" s="84">
        <v>23</v>
      </c>
      <c r="E1070" s="32">
        <f t="shared" si="32"/>
        <v>-5</v>
      </c>
      <c r="F1070" s="33">
        <f>IF($B1070="","",Items!$I1069)</f>
        <v>28</v>
      </c>
      <c r="G1070" s="33">
        <f t="shared" si="33"/>
        <v>-140</v>
      </c>
      <c r="H1070" s="85"/>
    </row>
    <row r="1071" spans="1:8" hidden="1" x14ac:dyDescent="0.25">
      <c r="A1071" s="28" t="str">
        <f>IF(Items!$B1070="","",Items!$A1070)</f>
        <v>60010873587436</v>
      </c>
      <c r="B1071" s="28" t="str">
        <f>IF(Items!$B1070="","",Items!$B1070)</f>
        <v>Sunlight Liquid 750mls</v>
      </c>
      <c r="C1071" s="32">
        <f>IF($B1071="","",Items!$G1070+SUMIFS(PurQty,PurItem,$B1071,PurDate,"&lt;="&amp;$D$2)-SUMIFS(SalQty,SalItem,$B1071,SalDate,"&lt;="&amp;$D$2)-SUMIFS(WoQty,WoItem,$B1071,WoDate,"&lt;="&amp;$D$2)+SUMIFS(AdjQty,AdjItem,$B1071,AdjDate,"&lt;="&amp;$D$2)+SUMIFS(LinVarQty,LinItem,$B1071,LinPosted,"YES",LinDate,"&lt;="&amp;$D$2,LinID,"&lt;&gt;"&amp;$B$2))</f>
        <v>0</v>
      </c>
      <c r="D1071" s="84">
        <v>0</v>
      </c>
      <c r="E1071" s="32">
        <f t="shared" si="32"/>
        <v>0</v>
      </c>
      <c r="F1071" s="33">
        <f>IF($B1071="","",Items!$I1070)</f>
        <v>19.567499999999999</v>
      </c>
      <c r="G1071" s="33">
        <f t="shared" si="33"/>
        <v>0</v>
      </c>
      <c r="H1071" s="85"/>
    </row>
    <row r="1072" spans="1:8" x14ac:dyDescent="0.25">
      <c r="A1072" s="28" t="str">
        <f>IF(Items!$B1071="","",Items!$A1071)</f>
        <v>6001085126696</v>
      </c>
      <c r="B1072" s="28" t="str">
        <f>IF(Items!$B1071="","",Items!$B1071)</f>
        <v>Sunlight Powder 2kg</v>
      </c>
      <c r="C1072" s="32">
        <f>IF($B1072="","",Items!$G1071+SUMIFS(PurQty,PurItem,$B1072,PurDate,"&lt;="&amp;$D$2)-SUMIFS(SalQty,SalItem,$B1072,SalDate,"&lt;="&amp;$D$2)-SUMIFS(WoQty,WoItem,$B1072,WoDate,"&lt;="&amp;$D$2)+SUMIFS(AdjQty,AdjItem,$B1072,AdjDate,"&lt;="&amp;$D$2)+SUMIFS(LinVarQty,LinItem,$B1072,LinPosted,"YES",LinDate,"&lt;="&amp;$D$2,LinID,"&lt;&gt;"&amp;$B$2))</f>
        <v>8</v>
      </c>
      <c r="D1072" s="84">
        <v>7</v>
      </c>
      <c r="E1072" s="32">
        <f t="shared" si="32"/>
        <v>-1</v>
      </c>
      <c r="F1072" s="33">
        <f>IF($B1072="","",Items!$I1071)</f>
        <v>52.177500000000002</v>
      </c>
      <c r="G1072" s="33">
        <f t="shared" si="33"/>
        <v>-52.177500000000002</v>
      </c>
      <c r="H1072" s="85"/>
    </row>
    <row r="1073" spans="1:8" hidden="1" x14ac:dyDescent="0.25">
      <c r="A1073" s="28" t="str">
        <f>IF(Items!$B1072="","",Items!$A1072)</f>
        <v>6001087367998</v>
      </c>
      <c r="B1073" s="28" t="str">
        <f>IF(Items!$B1072="","",Items!$B1072)</f>
        <v>Sunlight Washing Powder 250g</v>
      </c>
      <c r="C1073" s="32">
        <f>IF($B1073="","",Items!$G1072+SUMIFS(PurQty,PurItem,$B1073,PurDate,"&lt;="&amp;$D$2)-SUMIFS(SalQty,SalItem,$B1073,SalDate,"&lt;="&amp;$D$2)-SUMIFS(WoQty,WoItem,$B1073,WoDate,"&lt;="&amp;$D$2)+SUMIFS(AdjQty,AdjItem,$B1073,AdjDate,"&lt;="&amp;$D$2)+SUMIFS(LinVarQty,LinItem,$B1073,LinPosted,"YES",LinDate,"&lt;="&amp;$D$2,LinID,"&lt;&gt;"&amp;$B$2))</f>
        <v>0</v>
      </c>
      <c r="D1073" s="84">
        <v>0</v>
      </c>
      <c r="E1073" s="32">
        <f t="shared" si="32"/>
        <v>0</v>
      </c>
      <c r="F1073" s="33">
        <f>IF($B1073="","",Items!$I1072)</f>
        <v>13.0425</v>
      </c>
      <c r="G1073" s="33">
        <f t="shared" si="33"/>
        <v>0</v>
      </c>
      <c r="H1073" s="85"/>
    </row>
    <row r="1074" spans="1:8" hidden="1" x14ac:dyDescent="0.25">
      <c r="A1074" s="28" t="str">
        <f>IF(Items!$B1073="","",Items!$A1073)</f>
        <v>6001087367974</v>
      </c>
      <c r="B1074" s="28" t="str">
        <f>IF(Items!$B1073="","",Items!$B1073)</f>
        <v>Sunlight Washing Powder 500g</v>
      </c>
      <c r="C1074" s="32">
        <f>IF($B1074="","",Items!$G1073+SUMIFS(PurQty,PurItem,$B1074,PurDate,"&lt;="&amp;$D$2)-SUMIFS(SalQty,SalItem,$B1074,SalDate,"&lt;="&amp;$D$2)-SUMIFS(WoQty,WoItem,$B1074,WoDate,"&lt;="&amp;$D$2)+SUMIFS(AdjQty,AdjItem,$B1074,AdjDate,"&lt;="&amp;$D$2)+SUMIFS(LinVarQty,LinItem,$B1074,LinPosted,"YES",LinDate,"&lt;="&amp;$D$2,LinID,"&lt;&gt;"&amp;$B$2))</f>
        <v>0</v>
      </c>
      <c r="D1074" s="84">
        <v>0</v>
      </c>
      <c r="E1074" s="32">
        <f t="shared" si="32"/>
        <v>0</v>
      </c>
      <c r="F1074" s="33">
        <f>IF($B1074="","",Items!$I1073)</f>
        <v>19.567499999999999</v>
      </c>
      <c r="G1074" s="33">
        <f t="shared" si="33"/>
        <v>0</v>
      </c>
      <c r="H1074" s="85"/>
    </row>
    <row r="1075" spans="1:8" x14ac:dyDescent="0.25">
      <c r="A1075" s="28" t="str">
        <f>IF(Items!$B1074="","",Items!$A1074)</f>
        <v>6009634830940</v>
      </c>
      <c r="B1075" s="28" t="str">
        <f>IF(Items!$B1074="","",Items!$B1074)</f>
        <v>SupaFry 2l Cookingb Oil</v>
      </c>
      <c r="C1075" s="32">
        <f>IF($B1075="","",Items!$G1074+SUMIFS(PurQty,PurItem,$B1075,PurDate,"&lt;="&amp;$D$2)-SUMIFS(SalQty,SalItem,$B1075,SalDate,"&lt;="&amp;$D$2)-SUMIFS(WoQty,WoItem,$B1075,WoDate,"&lt;="&amp;$D$2)+SUMIFS(AdjQty,AdjItem,$B1075,AdjDate,"&lt;="&amp;$D$2)+SUMIFS(LinVarQty,LinItem,$B1075,LinPosted,"YES",LinDate,"&lt;="&amp;$D$2,LinID,"&lt;&gt;"&amp;$B$2))</f>
        <v>24</v>
      </c>
      <c r="D1075" s="84">
        <v>0</v>
      </c>
      <c r="E1075" s="32">
        <f t="shared" si="32"/>
        <v>-24</v>
      </c>
      <c r="F1075" s="33">
        <f>IF($B1075="","",Items!$I1074)</f>
        <v>52.177500000000002</v>
      </c>
      <c r="G1075" s="33">
        <f t="shared" si="33"/>
        <v>-1252.26</v>
      </c>
      <c r="H1075" s="85"/>
    </row>
    <row r="1076" spans="1:8" hidden="1" x14ac:dyDescent="0.25">
      <c r="A1076" s="28" t="str">
        <f>IF(Items!$B1075="","",Items!$A1075)</f>
        <v>6956872100963</v>
      </c>
      <c r="B1076" s="28" t="str">
        <f>IF(Items!$B1075="","",Items!$B1075)</f>
        <v>Super Glue</v>
      </c>
      <c r="C1076" s="32">
        <f>IF($B1076="","",Items!$G1075+SUMIFS(PurQty,PurItem,$B1076,PurDate,"&lt;="&amp;$D$2)-SUMIFS(SalQty,SalItem,$B1076,SalDate,"&lt;="&amp;$D$2)-SUMIFS(WoQty,WoItem,$B1076,WoDate,"&lt;="&amp;$D$2)+SUMIFS(AdjQty,AdjItem,$B1076,AdjDate,"&lt;="&amp;$D$2)+SUMIFS(LinVarQty,LinItem,$B1076,LinPosted,"YES",LinDate,"&lt;="&amp;$D$2,LinID,"&lt;&gt;"&amp;$B$2))</f>
        <v>0</v>
      </c>
      <c r="D1076" s="84">
        <v>0</v>
      </c>
      <c r="E1076" s="32">
        <f t="shared" si="32"/>
        <v>0</v>
      </c>
      <c r="F1076" s="33">
        <f>IF($B1076="","",Items!$I1075)</f>
        <v>3.915</v>
      </c>
      <c r="G1076" s="33">
        <f t="shared" si="33"/>
        <v>0</v>
      </c>
      <c r="H1076" s="85"/>
    </row>
    <row r="1077" spans="1:8" hidden="1" x14ac:dyDescent="0.25">
      <c r="A1077" s="28" t="str">
        <f>IF(Items!$B1076="","",Items!$A1076)</f>
        <v>6009702251899</v>
      </c>
      <c r="B1077" s="28" t="str">
        <f>IF(Items!$B1076="","",Items!$B1076)</f>
        <v>Super Sip Bana Strw Yoghurt</v>
      </c>
      <c r="C1077" s="32">
        <f>IF($B1077="","",Items!$G1076+SUMIFS(PurQty,PurItem,$B1077,PurDate,"&lt;="&amp;$D$2)-SUMIFS(SalQty,SalItem,$B1077,SalDate,"&lt;="&amp;$D$2)-SUMIFS(WoQty,WoItem,$B1077,WoDate,"&lt;="&amp;$D$2)+SUMIFS(AdjQty,AdjItem,$B1077,AdjDate,"&lt;="&amp;$D$2)+SUMIFS(LinVarQty,LinItem,$B1077,LinPosted,"YES",LinDate,"&lt;="&amp;$D$2,LinID,"&lt;&gt;"&amp;$B$2))</f>
        <v>0</v>
      </c>
      <c r="D1077" s="84">
        <v>0</v>
      </c>
      <c r="E1077" s="32">
        <f t="shared" si="32"/>
        <v>0</v>
      </c>
      <c r="F1077" s="33">
        <f>IF($B1077="","",Items!$I1076)</f>
        <v>9.7799999999999994</v>
      </c>
      <c r="G1077" s="33">
        <f t="shared" si="33"/>
        <v>0</v>
      </c>
      <c r="H1077" s="85"/>
    </row>
    <row r="1078" spans="1:8" hidden="1" x14ac:dyDescent="0.25">
      <c r="A1078" s="28" t="str">
        <f>IF(Items!$B1077="","",Items!$A1077)</f>
        <v>6009702251998</v>
      </c>
      <c r="B1078" s="28" t="str">
        <f>IF(Items!$B1077="","",Items!$B1077)</f>
        <v>Super Sip Mango 400ml</v>
      </c>
      <c r="C1078" s="32">
        <f>IF($B1078="","",Items!$G1077+SUMIFS(PurQty,PurItem,$B1078,PurDate,"&lt;="&amp;$D$2)-SUMIFS(SalQty,SalItem,$B1078,SalDate,"&lt;="&amp;$D$2)-SUMIFS(WoQty,WoItem,$B1078,WoDate,"&lt;="&amp;$D$2)+SUMIFS(AdjQty,AdjItem,$B1078,AdjDate,"&lt;="&amp;$D$2)+SUMIFS(LinVarQty,LinItem,$B1078,LinPosted,"YES",LinDate,"&lt;="&amp;$D$2,LinID,"&lt;&gt;"&amp;$B$2))</f>
        <v>0</v>
      </c>
      <c r="D1078" s="84">
        <v>0</v>
      </c>
      <c r="E1078" s="32">
        <f t="shared" si="32"/>
        <v>0</v>
      </c>
      <c r="F1078" s="33">
        <f>IF($B1078="","",Items!$I1077)</f>
        <v>9.7799999999999994</v>
      </c>
      <c r="G1078" s="33">
        <f t="shared" si="33"/>
        <v>0</v>
      </c>
      <c r="H1078" s="85"/>
    </row>
    <row r="1079" spans="1:8" hidden="1" x14ac:dyDescent="0.25">
      <c r="A1079" s="28" t="str">
        <f>IF(Items!$B1078="","",Items!$A1078)</f>
        <v>6009702251875</v>
      </c>
      <c r="B1079" s="28" t="str">
        <f>IF(Items!$B1078="","",Items!$B1078)</f>
        <v>Super Sip Pineapple Yoghurt</v>
      </c>
      <c r="C1079" s="32">
        <f>IF($B1079="","",Items!$G1078+SUMIFS(PurQty,PurItem,$B1079,PurDate,"&lt;="&amp;$D$2)-SUMIFS(SalQty,SalItem,$B1079,SalDate,"&lt;="&amp;$D$2)-SUMIFS(WoQty,WoItem,$B1079,WoDate,"&lt;="&amp;$D$2)+SUMIFS(AdjQty,AdjItem,$B1079,AdjDate,"&lt;="&amp;$D$2)+SUMIFS(LinVarQty,LinItem,$B1079,LinPosted,"YES",LinDate,"&lt;="&amp;$D$2,LinID,"&lt;&gt;"&amp;$B$2))</f>
        <v>0</v>
      </c>
      <c r="D1079" s="84">
        <v>0</v>
      </c>
      <c r="E1079" s="32">
        <f t="shared" si="32"/>
        <v>0</v>
      </c>
      <c r="F1079" s="33">
        <f>IF($B1079="","",Items!$I1078)</f>
        <v>9.7799999999999994</v>
      </c>
      <c r="G1079" s="33">
        <f t="shared" si="33"/>
        <v>0</v>
      </c>
      <c r="H1079" s="85"/>
    </row>
    <row r="1080" spans="1:8" hidden="1" x14ac:dyDescent="0.25">
      <c r="A1080" s="28" t="str">
        <f>IF(Items!$B1079="","",Items!$A1079)</f>
        <v>6009702252063</v>
      </c>
      <c r="B1080" s="28" t="str">
        <f>IF(Items!$B1079="","",Items!$B1079)</f>
        <v>Super Sip Strawberry 400ml</v>
      </c>
      <c r="C1080" s="32">
        <f>IF($B1080="","",Items!$G1079+SUMIFS(PurQty,PurItem,$B1080,PurDate,"&lt;="&amp;$D$2)-SUMIFS(SalQty,SalItem,$B1080,SalDate,"&lt;="&amp;$D$2)-SUMIFS(WoQty,WoItem,$B1080,WoDate,"&lt;="&amp;$D$2)+SUMIFS(AdjQty,AdjItem,$B1080,AdjDate,"&lt;="&amp;$D$2)+SUMIFS(LinVarQty,LinItem,$B1080,LinPosted,"YES",LinDate,"&lt;="&amp;$D$2,LinID,"&lt;&gt;"&amp;$B$2))</f>
        <v>0</v>
      </c>
      <c r="D1080" s="84">
        <v>0</v>
      </c>
      <c r="E1080" s="32">
        <f t="shared" si="32"/>
        <v>0</v>
      </c>
      <c r="F1080" s="33">
        <f>IF($B1080="","",Items!$I1079)</f>
        <v>9.7799999999999994</v>
      </c>
      <c r="G1080" s="33">
        <f t="shared" si="33"/>
        <v>0</v>
      </c>
      <c r="H1080" s="85"/>
    </row>
    <row r="1081" spans="1:8" hidden="1" x14ac:dyDescent="0.25">
      <c r="A1081" s="28" t="str">
        <f>IF(Items!$B1080="","",Items!$A1080)</f>
        <v>6009702251882</v>
      </c>
      <c r="B1081" s="28" t="str">
        <f>IF(Items!$B1080="","",Items!$B1080)</f>
        <v>Super Sip Yoghurt Mango 500ml</v>
      </c>
      <c r="C1081" s="32">
        <f>IF($B1081="","",Items!$G1080+SUMIFS(PurQty,PurItem,$B1081,PurDate,"&lt;="&amp;$D$2)-SUMIFS(SalQty,SalItem,$B1081,SalDate,"&lt;="&amp;$D$2)-SUMIFS(WoQty,WoItem,$B1081,WoDate,"&lt;="&amp;$D$2)+SUMIFS(AdjQty,AdjItem,$B1081,AdjDate,"&lt;="&amp;$D$2)+SUMIFS(LinVarQty,LinItem,$B1081,LinPosted,"YES",LinDate,"&lt;="&amp;$D$2,LinID,"&lt;&gt;"&amp;$B$2))</f>
        <v>0</v>
      </c>
      <c r="D1081" s="84">
        <v>0</v>
      </c>
      <c r="E1081" s="32">
        <f t="shared" si="32"/>
        <v>0</v>
      </c>
      <c r="F1081" s="33">
        <f>IF($B1081="","",Items!$I1080)</f>
        <v>9.7799999999999994</v>
      </c>
      <c r="G1081" s="33">
        <f t="shared" si="33"/>
        <v>0</v>
      </c>
      <c r="H1081" s="85"/>
    </row>
    <row r="1082" spans="1:8" hidden="1" x14ac:dyDescent="0.25">
      <c r="A1082" s="28" t="str">
        <f>IF(Items!$B1081="","",Items!$A1081)</f>
        <v>6009702252049</v>
      </c>
      <c r="B1082" s="28" t="str">
        <f>IF(Items!$B1081="","",Items!$B1081)</f>
        <v>SuperSip Orange 500ml</v>
      </c>
      <c r="C1082" s="32">
        <f>IF($B1082="","",Items!$G1081+SUMIFS(PurQty,PurItem,$B1082,PurDate,"&lt;="&amp;$D$2)-SUMIFS(SalQty,SalItem,$B1082,SalDate,"&lt;="&amp;$D$2)-SUMIFS(WoQty,WoItem,$B1082,WoDate,"&lt;="&amp;$D$2)+SUMIFS(AdjQty,AdjItem,$B1082,AdjDate,"&lt;="&amp;$D$2)+SUMIFS(LinVarQty,LinItem,$B1082,LinPosted,"YES",LinDate,"&lt;="&amp;$D$2,LinID,"&lt;&gt;"&amp;$B$2))</f>
        <v>0</v>
      </c>
      <c r="D1082" s="84">
        <v>0</v>
      </c>
      <c r="E1082" s="32">
        <f t="shared" si="32"/>
        <v>0</v>
      </c>
      <c r="F1082" s="33">
        <f>IF($B1082="","",Items!$I1081)</f>
        <v>9.7799999999999994</v>
      </c>
      <c r="G1082" s="33">
        <f t="shared" si="33"/>
        <v>0</v>
      </c>
      <c r="H1082" s="85"/>
    </row>
    <row r="1083" spans="1:8" hidden="1" x14ac:dyDescent="0.25">
      <c r="A1083" s="28" t="str">
        <f>IF(Items!$B1082="","",Items!$A1082)</f>
        <v>1845009861127</v>
      </c>
      <c r="B1083" s="28" t="str">
        <f>IF(Items!$B1082="","",Items!$B1082)</f>
        <v>Surprise Drink 350ml</v>
      </c>
      <c r="C1083" s="32">
        <f>IF($B1083="","",Items!$G1082+SUMIFS(PurQty,PurItem,$B1083,PurDate,"&lt;="&amp;$D$2)-SUMIFS(SalQty,SalItem,$B1083,SalDate,"&lt;="&amp;$D$2)-SUMIFS(WoQty,WoItem,$B1083,WoDate,"&lt;="&amp;$D$2)+SUMIFS(AdjQty,AdjItem,$B1083,AdjDate,"&lt;="&amp;$D$2)+SUMIFS(LinVarQty,LinItem,$B1083,LinPosted,"YES",LinDate,"&lt;="&amp;$D$2,LinID,"&lt;&gt;"&amp;$B$2))</f>
        <v>0</v>
      </c>
      <c r="D1083" s="84">
        <v>0</v>
      </c>
      <c r="E1083" s="32">
        <f t="shared" si="32"/>
        <v>0</v>
      </c>
      <c r="F1083" s="33">
        <f>IF($B1083="","",Items!$I1082)</f>
        <v>9.7799999999999994</v>
      </c>
      <c r="G1083" s="33">
        <f t="shared" si="33"/>
        <v>0</v>
      </c>
      <c r="H1083" s="85"/>
    </row>
    <row r="1084" spans="1:8" x14ac:dyDescent="0.25">
      <c r="A1084" s="28" t="str">
        <f>IF(Items!$B1083="","",Items!$A1083)</f>
        <v>LOVEJOY</v>
      </c>
      <c r="B1084" s="28" t="str">
        <f>IF(Items!$B1083="","",Items!$B1083)</f>
        <v>SWAN ASSORTED</v>
      </c>
      <c r="C1084" s="32">
        <f>IF($B1084="","",Items!$G1083+SUMIFS(PurQty,PurItem,$B1084,PurDate,"&lt;="&amp;$D$2)-SUMIFS(SalQty,SalItem,$B1084,SalDate,"&lt;="&amp;$D$2)-SUMIFS(WoQty,WoItem,$B1084,WoDate,"&lt;="&amp;$D$2)+SUMIFS(AdjQty,AdjItem,$B1084,AdjDate,"&lt;="&amp;$D$2)+SUMIFS(LinVarQty,LinItem,$B1084,LinPosted,"YES",LinDate,"&lt;="&amp;$D$2,LinID,"&lt;&gt;"&amp;$B$2))</f>
        <v>50</v>
      </c>
      <c r="D1084" s="84">
        <v>51</v>
      </c>
      <c r="E1084" s="32">
        <f t="shared" si="32"/>
        <v>1</v>
      </c>
      <c r="F1084" s="33">
        <f>IF($B1084="","",Items!$I1083)</f>
        <v>13.0425</v>
      </c>
      <c r="G1084" s="33">
        <f t="shared" si="33"/>
        <v>13.0425</v>
      </c>
      <c r="H1084" s="85"/>
    </row>
    <row r="1085" spans="1:8" hidden="1" x14ac:dyDescent="0.25">
      <c r="A1085" s="28" t="str">
        <f>IF(Items!$B1084="","",Items!$A1084)</f>
        <v>0781718143516</v>
      </c>
      <c r="B1085" s="28" t="str">
        <f>IF(Items!$B1084="","",Items!$B1084)</f>
        <v>Switch Dry Lemon</v>
      </c>
      <c r="C1085" s="32">
        <f>IF($B1085="","",Items!$G1084+SUMIFS(PurQty,PurItem,$B1085,PurDate,"&lt;="&amp;$D$2)-SUMIFS(SalQty,SalItem,$B1085,SalDate,"&lt;="&amp;$D$2)-SUMIFS(WoQty,WoItem,$B1085,WoDate,"&lt;="&amp;$D$2)+SUMIFS(AdjQty,AdjItem,$B1085,AdjDate,"&lt;="&amp;$D$2)+SUMIFS(LinVarQty,LinItem,$B1085,LinPosted,"YES",LinDate,"&lt;="&amp;$D$2,LinID,"&lt;&gt;"&amp;$B$2))</f>
        <v>0</v>
      </c>
      <c r="D1085" s="84">
        <v>0</v>
      </c>
      <c r="E1085" s="32">
        <f t="shared" si="32"/>
        <v>0</v>
      </c>
      <c r="F1085" s="33">
        <f>IF($B1085="","",Items!$I1084)</f>
        <v>9.7799999999999994</v>
      </c>
      <c r="G1085" s="33">
        <f t="shared" si="33"/>
        <v>0</v>
      </c>
      <c r="H1085" s="85"/>
    </row>
    <row r="1086" spans="1:8" hidden="1" x14ac:dyDescent="0.25">
      <c r="A1086" s="28" t="str">
        <f>IF(Items!$B1085="","",Items!$A1085)</f>
        <v>781718143516</v>
      </c>
      <c r="B1086" s="28" t="str">
        <f>IF(Items!$B1085="","",Items!$B1085)</f>
        <v>Switch Dry Lemon Energy Drink 500ml</v>
      </c>
      <c r="C1086" s="32">
        <f>IF($B1086="","",Items!$G1085+SUMIFS(PurQty,PurItem,$B1086,PurDate,"&lt;="&amp;$D$2)-SUMIFS(SalQty,SalItem,$B1086,SalDate,"&lt;="&amp;$D$2)-SUMIFS(WoQty,WoItem,$B1086,WoDate,"&lt;="&amp;$D$2)+SUMIFS(AdjQty,AdjItem,$B1086,AdjDate,"&lt;="&amp;$D$2)+SUMIFS(LinVarQty,LinItem,$B1086,LinPosted,"YES",LinDate,"&lt;="&amp;$D$2,LinID,"&lt;&gt;"&amp;$B$2))</f>
        <v>0</v>
      </c>
      <c r="D1086" s="84">
        <v>0</v>
      </c>
      <c r="E1086" s="32">
        <f t="shared" si="32"/>
        <v>0</v>
      </c>
      <c r="F1086" s="33">
        <f>IF($B1086="","",Items!$I1085)</f>
        <v>9.7799999999999994</v>
      </c>
      <c r="G1086" s="33">
        <f t="shared" si="33"/>
        <v>0</v>
      </c>
      <c r="H1086" s="85"/>
    </row>
    <row r="1087" spans="1:8" hidden="1" x14ac:dyDescent="0.25">
      <c r="A1087" s="28" t="str">
        <f>IF(Items!$B1086="","",Items!$A1086)</f>
        <v>781718143554</v>
      </c>
      <c r="B1087" s="28" t="str">
        <f>IF(Items!$B1086="","",Items!$B1086)</f>
        <v>Switch Energy Creature  500ml</v>
      </c>
      <c r="C1087" s="32">
        <f>IF($B1087="","",Items!$G1086+SUMIFS(PurQty,PurItem,$B1087,PurDate,"&lt;="&amp;$D$2)-SUMIFS(SalQty,SalItem,$B1087,SalDate,"&lt;="&amp;$D$2)-SUMIFS(WoQty,WoItem,$B1087,WoDate,"&lt;="&amp;$D$2)+SUMIFS(AdjQty,AdjItem,$B1087,AdjDate,"&lt;="&amp;$D$2)+SUMIFS(LinVarQty,LinItem,$B1087,LinPosted,"YES",LinDate,"&lt;="&amp;$D$2,LinID,"&lt;&gt;"&amp;$B$2))</f>
        <v>0</v>
      </c>
      <c r="D1087" s="84">
        <v>0</v>
      </c>
      <c r="E1087" s="32">
        <f t="shared" si="32"/>
        <v>0</v>
      </c>
      <c r="F1087" s="33">
        <f>IF($B1087="","",Items!$I1086)</f>
        <v>9.7799999999999994</v>
      </c>
      <c r="G1087" s="33">
        <f t="shared" si="33"/>
        <v>0</v>
      </c>
      <c r="H1087" s="85"/>
    </row>
    <row r="1088" spans="1:8" hidden="1" x14ac:dyDescent="0.25">
      <c r="A1088" s="28" t="str">
        <f>IF(Items!$B1087="","",Items!$A1087)</f>
        <v>700083526687</v>
      </c>
      <c r="B1088" s="28" t="str">
        <f>IF(Items!$B1087="","",Items!$B1087)</f>
        <v>Switch Energy Element 500ml</v>
      </c>
      <c r="C1088" s="32">
        <f>IF($B1088="","",Items!$G1087+SUMIFS(PurQty,PurItem,$B1088,PurDate,"&lt;="&amp;$D$2)-SUMIFS(SalQty,SalItem,$B1088,SalDate,"&lt;="&amp;$D$2)-SUMIFS(WoQty,WoItem,$B1088,WoDate,"&lt;="&amp;$D$2)+SUMIFS(AdjQty,AdjItem,$B1088,AdjDate,"&lt;="&amp;$D$2)+SUMIFS(LinVarQty,LinItem,$B1088,LinPosted,"YES",LinDate,"&lt;="&amp;$D$2,LinID,"&lt;&gt;"&amp;$B$2))</f>
        <v>0</v>
      </c>
      <c r="D1088" s="84">
        <v>0</v>
      </c>
      <c r="E1088" s="32">
        <f t="shared" si="32"/>
        <v>0</v>
      </c>
      <c r="F1088" s="33">
        <f>IF($B1088="","",Items!$I1087)</f>
        <v>9.7799999999999994</v>
      </c>
      <c r="G1088" s="33">
        <f t="shared" si="33"/>
        <v>0</v>
      </c>
      <c r="H1088" s="85"/>
    </row>
    <row r="1089" spans="1:8" hidden="1" x14ac:dyDescent="0.25">
      <c r="A1089" s="28" t="str">
        <f>IF(Items!$B1088="","",Items!$A1088)</f>
        <v>0700083526687</v>
      </c>
      <c r="B1089" s="28" t="str">
        <f>IF(Items!$B1088="","",Items!$B1088)</f>
        <v>Switch Energy Element 500ml (2)</v>
      </c>
      <c r="C1089" s="32">
        <f>IF($B1089="","",Items!$G1088+SUMIFS(PurQty,PurItem,$B1089,PurDate,"&lt;="&amp;$D$2)-SUMIFS(SalQty,SalItem,$B1089,SalDate,"&lt;="&amp;$D$2)-SUMIFS(WoQty,WoItem,$B1089,WoDate,"&lt;="&amp;$D$2)+SUMIFS(AdjQty,AdjItem,$B1089,AdjDate,"&lt;="&amp;$D$2)+SUMIFS(LinVarQty,LinItem,$B1089,LinPosted,"YES",LinDate,"&lt;="&amp;$D$2,LinID,"&lt;&gt;"&amp;$B$2))</f>
        <v>0</v>
      </c>
      <c r="D1089" s="84">
        <v>0</v>
      </c>
      <c r="E1089" s="32">
        <f t="shared" si="32"/>
        <v>0</v>
      </c>
      <c r="F1089" s="33">
        <f>IF($B1089="","",Items!$I1088)</f>
        <v>9.7799999999999994</v>
      </c>
      <c r="G1089" s="33">
        <f t="shared" si="33"/>
        <v>0</v>
      </c>
      <c r="H1089" s="85"/>
    </row>
    <row r="1090" spans="1:8" hidden="1" x14ac:dyDescent="0.25">
      <c r="A1090" s="28" t="str">
        <f>IF(Items!$B1089="","",Items!$A1089)</f>
        <v>700083526670</v>
      </c>
      <c r="B1090" s="28" t="str">
        <f>IF(Items!$B1089="","",Items!$B1089)</f>
        <v>Switch Energy Original  500ml</v>
      </c>
      <c r="C1090" s="32">
        <f>IF($B1090="","",Items!$G1089+SUMIFS(PurQty,PurItem,$B1090,PurDate,"&lt;="&amp;$D$2)-SUMIFS(SalQty,SalItem,$B1090,SalDate,"&lt;="&amp;$D$2)-SUMIFS(WoQty,WoItem,$B1090,WoDate,"&lt;="&amp;$D$2)+SUMIFS(AdjQty,AdjItem,$B1090,AdjDate,"&lt;="&amp;$D$2)+SUMIFS(LinVarQty,LinItem,$B1090,LinPosted,"YES",LinDate,"&lt;="&amp;$D$2,LinID,"&lt;&gt;"&amp;$B$2))</f>
        <v>0</v>
      </c>
      <c r="D1090" s="84">
        <v>0</v>
      </c>
      <c r="E1090" s="32">
        <f t="shared" ref="E1090:E1153" si="34">IF(OR($B1090="",$D1090=""),"",$D1090-$C1090)</f>
        <v>0</v>
      </c>
      <c r="F1090" s="33">
        <f>IF($B1090="","",Items!$I1089)</f>
        <v>9.7799999999999994</v>
      </c>
      <c r="G1090" s="33">
        <f t="shared" ref="G1090:G1153" si="35">IF($E1090="","",$E1090*$F1090)</f>
        <v>0</v>
      </c>
      <c r="H1090" s="85"/>
    </row>
    <row r="1091" spans="1:8" hidden="1" x14ac:dyDescent="0.25">
      <c r="A1091" s="28" t="str">
        <f>IF(Items!$B1090="","",Items!$A1090)</f>
        <v>0700083526670</v>
      </c>
      <c r="B1091" s="28" t="str">
        <f>IF(Items!$B1090="","",Items!$B1090)</f>
        <v>Switch Energy Original  500ml (2)</v>
      </c>
      <c r="C1091" s="32">
        <f>IF($B1091="","",Items!$G1090+SUMIFS(PurQty,PurItem,$B1091,PurDate,"&lt;="&amp;$D$2)-SUMIFS(SalQty,SalItem,$B1091,SalDate,"&lt;="&amp;$D$2)-SUMIFS(WoQty,WoItem,$B1091,WoDate,"&lt;="&amp;$D$2)+SUMIFS(AdjQty,AdjItem,$B1091,AdjDate,"&lt;="&amp;$D$2)+SUMIFS(LinVarQty,LinItem,$B1091,LinPosted,"YES",LinDate,"&lt;="&amp;$D$2,LinID,"&lt;&gt;"&amp;$B$2))</f>
        <v>0</v>
      </c>
      <c r="D1091" s="84">
        <v>0</v>
      </c>
      <c r="E1091" s="32">
        <f t="shared" si="34"/>
        <v>0</v>
      </c>
      <c r="F1091" s="33">
        <f>IF($B1091="","",Items!$I1090)</f>
        <v>9.7799999999999994</v>
      </c>
      <c r="G1091" s="33">
        <f t="shared" si="35"/>
        <v>0</v>
      </c>
      <c r="H1091" s="85"/>
    </row>
    <row r="1092" spans="1:8" hidden="1" x14ac:dyDescent="0.25">
      <c r="A1092" s="28" t="str">
        <f>IF(Items!$B1091="","",Items!$A1091)</f>
        <v>6009803982401</v>
      </c>
      <c r="B1092" s="28" t="str">
        <f>IF(Items!$B1091="","",Items!$B1091)</f>
        <v>Switch Pinky Lemonade Energy Drink 500ml</v>
      </c>
      <c r="C1092" s="32">
        <f>IF($B1092="","",Items!$G1091+SUMIFS(PurQty,PurItem,$B1092,PurDate,"&lt;="&amp;$D$2)-SUMIFS(SalQty,SalItem,$B1092,SalDate,"&lt;="&amp;$D$2)-SUMIFS(WoQty,WoItem,$B1092,WoDate,"&lt;="&amp;$D$2)+SUMIFS(AdjQty,AdjItem,$B1092,AdjDate,"&lt;="&amp;$D$2)+SUMIFS(LinVarQty,LinItem,$B1092,LinPosted,"YES",LinDate,"&lt;="&amp;$D$2,LinID,"&lt;&gt;"&amp;$B$2))</f>
        <v>0</v>
      </c>
      <c r="D1092" s="84">
        <v>0</v>
      </c>
      <c r="E1092" s="32">
        <f t="shared" si="34"/>
        <v>0</v>
      </c>
      <c r="F1092" s="33">
        <f>IF($B1092="","",Items!$I1091)</f>
        <v>9.7799999999999994</v>
      </c>
      <c r="G1092" s="33">
        <f t="shared" si="35"/>
        <v>0</v>
      </c>
      <c r="H1092" s="85"/>
    </row>
    <row r="1093" spans="1:8" hidden="1" x14ac:dyDescent="0.25">
      <c r="A1093" s="28" t="str">
        <f>IF(Items!$B1092="","",Items!$A1092)</f>
        <v>6005418000141</v>
      </c>
      <c r="B1093" s="28" t="str">
        <f>IF(Items!$B1092="","",Items!$B1092)</f>
        <v>Tanganda Tea 500g</v>
      </c>
      <c r="C1093" s="32">
        <f>IF($B1093="","",Items!$G1092+SUMIFS(PurQty,PurItem,$B1093,PurDate,"&lt;="&amp;$D$2)-SUMIFS(SalQty,SalItem,$B1093,SalDate,"&lt;="&amp;$D$2)-SUMIFS(WoQty,WoItem,$B1093,WoDate,"&lt;="&amp;$D$2)+SUMIFS(AdjQty,AdjItem,$B1093,AdjDate,"&lt;="&amp;$D$2)+SUMIFS(LinVarQty,LinItem,$B1093,LinPosted,"YES",LinDate,"&lt;="&amp;$D$2,LinID,"&lt;&gt;"&amp;$B$2))</f>
        <v>0</v>
      </c>
      <c r="D1093" s="84">
        <v>0</v>
      </c>
      <c r="E1093" s="32">
        <f t="shared" si="34"/>
        <v>0</v>
      </c>
      <c r="F1093" s="33">
        <f>IF($B1093="","",Items!$I1092)</f>
        <v>55.432499999999997</v>
      </c>
      <c r="G1093" s="33">
        <f t="shared" si="35"/>
        <v>0</v>
      </c>
      <c r="H1093" s="85"/>
    </row>
    <row r="1094" spans="1:8" hidden="1" x14ac:dyDescent="0.25">
      <c r="A1094" s="28" t="str">
        <f>IF(Items!$B1093="","",Items!$A1093)</f>
        <v>6005418000172</v>
      </c>
      <c r="B1094" s="28" t="str">
        <f>IF(Items!$B1093="","",Items!$B1093)</f>
        <v>Tanganda Tea 62.5g</v>
      </c>
      <c r="C1094" s="32">
        <f>IF($B1094="","",Items!$G1093+SUMIFS(PurQty,PurItem,$B1094,PurDate,"&lt;="&amp;$D$2)-SUMIFS(SalQty,SalItem,$B1094,SalDate,"&lt;="&amp;$D$2)-SUMIFS(WoQty,WoItem,$B1094,WoDate,"&lt;="&amp;$D$2)+SUMIFS(AdjQty,AdjItem,$B1094,AdjDate,"&lt;="&amp;$D$2)+SUMIFS(LinVarQty,LinItem,$B1094,LinPosted,"YES",LinDate,"&lt;="&amp;$D$2,LinID,"&lt;&gt;"&amp;$B$2))</f>
        <v>0</v>
      </c>
      <c r="D1094" s="84">
        <v>0</v>
      </c>
      <c r="E1094" s="32">
        <f t="shared" si="34"/>
        <v>0</v>
      </c>
      <c r="F1094" s="33">
        <f>IF($B1094="","",Items!$I1093)</f>
        <v>13.0425</v>
      </c>
      <c r="G1094" s="33">
        <f t="shared" si="35"/>
        <v>0</v>
      </c>
      <c r="H1094" s="85"/>
    </row>
    <row r="1095" spans="1:8" hidden="1" x14ac:dyDescent="0.25">
      <c r="A1095" s="28" t="str">
        <f>IF(Items!$B1094="","",Items!$A1094)</f>
        <v>6005418000165</v>
      </c>
      <c r="B1095" s="28" t="str">
        <f>IF(Items!$B1094="","",Items!$B1094)</f>
        <v>Tanganda Tea Leaves 125g</v>
      </c>
      <c r="C1095" s="32">
        <f>IF($B1095="","",Items!$G1094+SUMIFS(PurQty,PurItem,$B1095,PurDate,"&lt;="&amp;$D$2)-SUMIFS(SalQty,SalItem,$B1095,SalDate,"&lt;="&amp;$D$2)-SUMIFS(WoQty,WoItem,$B1095,WoDate,"&lt;="&amp;$D$2)+SUMIFS(AdjQty,AdjItem,$B1095,AdjDate,"&lt;="&amp;$D$2)+SUMIFS(LinVarQty,LinItem,$B1095,LinPosted,"YES",LinDate,"&lt;="&amp;$D$2,LinID,"&lt;&gt;"&amp;$B$2))</f>
        <v>0</v>
      </c>
      <c r="D1095" s="84">
        <v>0</v>
      </c>
      <c r="E1095" s="32">
        <f t="shared" si="34"/>
        <v>0</v>
      </c>
      <c r="F1095" s="33">
        <f>IF($B1095="","",Items!$I1094)</f>
        <v>9.7799999999999994</v>
      </c>
      <c r="G1095" s="33">
        <f t="shared" si="35"/>
        <v>0</v>
      </c>
      <c r="H1095" s="85"/>
    </row>
    <row r="1096" spans="1:8" hidden="1" x14ac:dyDescent="0.25">
      <c r="A1096" s="28" t="str">
        <f>IF(Items!$B1095="","",Items!$A1095)</f>
        <v>6005418000158</v>
      </c>
      <c r="B1096" s="28" t="str">
        <f>IF(Items!$B1095="","",Items!$B1095)</f>
        <v>Tanganda Tea Leaves 250g</v>
      </c>
      <c r="C1096" s="32">
        <f>IF($B1096="","",Items!$G1095+SUMIFS(PurQty,PurItem,$B1096,PurDate,"&lt;="&amp;$D$2)-SUMIFS(SalQty,SalItem,$B1096,SalDate,"&lt;="&amp;$D$2)-SUMIFS(WoQty,WoItem,$B1096,WoDate,"&lt;="&amp;$D$2)+SUMIFS(AdjQty,AdjItem,$B1096,AdjDate,"&lt;="&amp;$D$2)+SUMIFS(LinVarQty,LinItem,$B1096,LinPosted,"YES",LinDate,"&lt;="&amp;$D$2,LinID,"&lt;&gt;"&amp;$B$2))</f>
        <v>0</v>
      </c>
      <c r="D1096" s="84">
        <v>0</v>
      </c>
      <c r="E1096" s="32">
        <f t="shared" si="34"/>
        <v>0</v>
      </c>
      <c r="F1096" s="33">
        <f>IF($B1096="","",Items!$I1095)</f>
        <v>16.305</v>
      </c>
      <c r="G1096" s="33">
        <f t="shared" si="35"/>
        <v>0</v>
      </c>
      <c r="H1096" s="85"/>
    </row>
    <row r="1097" spans="1:8" hidden="1" x14ac:dyDescent="0.25">
      <c r="A1097" s="28" t="str">
        <f>IF(Items!$B1096="","",Items!$A1096)</f>
        <v>6005418000523</v>
      </c>
      <c r="B1097" s="28" t="str">
        <f>IF(Items!$B1096="","",Items!$B1096)</f>
        <v>Tanganda Tips Tea 250g</v>
      </c>
      <c r="C1097" s="32">
        <f>IF($B1097="","",Items!$G1096+SUMIFS(PurQty,PurItem,$B1097,PurDate,"&lt;="&amp;$D$2)-SUMIFS(SalQty,SalItem,$B1097,SalDate,"&lt;="&amp;$D$2)-SUMIFS(WoQty,WoItem,$B1097,WoDate,"&lt;="&amp;$D$2)+SUMIFS(AdjQty,AdjItem,$B1097,AdjDate,"&lt;="&amp;$D$2)+SUMIFS(LinVarQty,LinItem,$B1097,LinPosted,"YES",LinDate,"&lt;="&amp;$D$2,LinID,"&lt;&gt;"&amp;$B$2))</f>
        <v>0</v>
      </c>
      <c r="D1097" s="84">
        <v>0</v>
      </c>
      <c r="E1097" s="32">
        <f t="shared" si="34"/>
        <v>0</v>
      </c>
      <c r="F1097" s="33">
        <f>IF($B1097="","",Items!$I1096)</f>
        <v>16.305</v>
      </c>
      <c r="G1097" s="33">
        <f t="shared" si="35"/>
        <v>0</v>
      </c>
      <c r="H1097" s="85"/>
    </row>
    <row r="1098" spans="1:8" hidden="1" x14ac:dyDescent="0.25">
      <c r="A1098" s="28" t="str">
        <f>IF(Items!$B1097="","",Items!$A1097)</f>
        <v>6005418003654</v>
      </c>
      <c r="B1098" s="28" t="str">
        <f>IF(Items!$B1097="","",Items!$B1097)</f>
        <v>Tanganda Tips Tea Bags 250g</v>
      </c>
      <c r="C1098" s="32">
        <f>IF($B1098="","",Items!$G1097+SUMIFS(PurQty,PurItem,$B1098,PurDate,"&lt;="&amp;$D$2)-SUMIFS(SalQty,SalItem,$B1098,SalDate,"&lt;="&amp;$D$2)-SUMIFS(WoQty,WoItem,$B1098,WoDate,"&lt;="&amp;$D$2)+SUMIFS(AdjQty,AdjItem,$B1098,AdjDate,"&lt;="&amp;$D$2)+SUMIFS(LinVarQty,LinItem,$B1098,LinPosted,"YES",LinDate,"&lt;="&amp;$D$2,LinID,"&lt;&gt;"&amp;$B$2))</f>
        <v>0</v>
      </c>
      <c r="D1098" s="84">
        <v>0</v>
      </c>
      <c r="E1098" s="32">
        <f t="shared" si="34"/>
        <v>0</v>
      </c>
      <c r="F1098" s="33">
        <f>IF($B1098="","",Items!$I1097)</f>
        <v>26.085000000000001</v>
      </c>
      <c r="G1098" s="33">
        <f t="shared" si="35"/>
        <v>0</v>
      </c>
      <c r="H1098" s="85"/>
    </row>
    <row r="1099" spans="1:8" hidden="1" x14ac:dyDescent="0.25">
      <c r="A1099" s="28" t="str">
        <f>IF(Items!$B1098="","",Items!$A1098)</f>
        <v>6001231000191</v>
      </c>
      <c r="B1099" s="28" t="str">
        <f>IF(Items!$B1098="","",Items!$B1098)</f>
        <v>Tastic Rice 2kg</v>
      </c>
      <c r="C1099" s="32">
        <f>IF($B1099="","",Items!$G1098+SUMIFS(PurQty,PurItem,$B1099,PurDate,"&lt;="&amp;$D$2)-SUMIFS(SalQty,SalItem,$B1099,SalDate,"&lt;="&amp;$D$2)-SUMIFS(WoQty,WoItem,$B1099,WoDate,"&lt;="&amp;$D$2)+SUMIFS(AdjQty,AdjItem,$B1099,AdjDate,"&lt;="&amp;$D$2)+SUMIFS(LinVarQty,LinItem,$B1099,LinPosted,"YES",LinDate,"&lt;="&amp;$D$2,LinID,"&lt;&gt;"&amp;$B$2))</f>
        <v>0</v>
      </c>
      <c r="D1099" s="84">
        <v>0</v>
      </c>
      <c r="E1099" s="32">
        <f t="shared" si="34"/>
        <v>0</v>
      </c>
      <c r="F1099" s="33">
        <f>IF($B1099="","",Items!$I1098)</f>
        <v>32.61</v>
      </c>
      <c r="G1099" s="33">
        <f t="shared" si="35"/>
        <v>0</v>
      </c>
      <c r="H1099" s="85"/>
    </row>
    <row r="1100" spans="1:8" hidden="1" x14ac:dyDescent="0.25">
      <c r="A1100" s="28" t="str">
        <f>IF(Items!$B1099="","",Items!$A1099)</f>
        <v>6001231000351</v>
      </c>
      <c r="B1100" s="28" t="str">
        <f>IF(Items!$B1099="","",Items!$B1099)</f>
        <v>Tastic Rice 500g</v>
      </c>
      <c r="C1100" s="32">
        <f>IF($B1100="","",Items!$G1099+SUMIFS(PurQty,PurItem,$B1100,PurDate,"&lt;="&amp;$D$2)-SUMIFS(SalQty,SalItem,$B1100,SalDate,"&lt;="&amp;$D$2)-SUMIFS(WoQty,WoItem,$B1100,WoDate,"&lt;="&amp;$D$2)+SUMIFS(AdjQty,AdjItem,$B1100,AdjDate,"&lt;="&amp;$D$2)+SUMIFS(LinVarQty,LinItem,$B1100,LinPosted,"YES",LinDate,"&lt;="&amp;$D$2,LinID,"&lt;&gt;"&amp;$B$2))</f>
        <v>0</v>
      </c>
      <c r="D1100" s="84">
        <v>0</v>
      </c>
      <c r="E1100" s="32">
        <f t="shared" si="34"/>
        <v>0</v>
      </c>
      <c r="F1100" s="33">
        <f>IF($B1100="","",Items!$I1099)</f>
        <v>13.0425</v>
      </c>
      <c r="G1100" s="33">
        <f t="shared" si="35"/>
        <v>0</v>
      </c>
      <c r="H1100" s="85"/>
    </row>
    <row r="1101" spans="1:8" hidden="1" x14ac:dyDescent="0.25">
      <c r="A1101" s="28" t="str">
        <f>IF(Items!$B1100="","",Items!$A1100)</f>
        <v>6009608390005</v>
      </c>
      <c r="B1101" s="28" t="str">
        <f>IF(Items!$B1100="","",Items!$B1100)</f>
        <v>THREE LEAVES TEA 75G</v>
      </c>
      <c r="C1101" s="32">
        <f>IF($B1101="","",Items!$G1100+SUMIFS(PurQty,PurItem,$B1101,PurDate,"&lt;="&amp;$D$2)-SUMIFS(SalQty,SalItem,$B1101,SalDate,"&lt;="&amp;$D$2)-SUMIFS(WoQty,WoItem,$B1101,WoDate,"&lt;="&amp;$D$2)+SUMIFS(AdjQty,AdjItem,$B1101,AdjDate,"&lt;="&amp;$D$2)+SUMIFS(LinVarQty,LinItem,$B1101,LinPosted,"YES",LinDate,"&lt;="&amp;$D$2,LinID,"&lt;&gt;"&amp;$B$2))</f>
        <v>0</v>
      </c>
      <c r="D1101" s="84">
        <v>0</v>
      </c>
      <c r="E1101" s="32">
        <f t="shared" si="34"/>
        <v>0</v>
      </c>
      <c r="F1101" s="33">
        <f>IF($B1101="","",Items!$I1100)</f>
        <v>6.5250000000000004</v>
      </c>
      <c r="G1101" s="33">
        <f t="shared" si="35"/>
        <v>0</v>
      </c>
      <c r="H1101" s="85"/>
    </row>
    <row r="1102" spans="1:8" hidden="1" x14ac:dyDescent="0.25">
      <c r="A1102" s="28" t="str">
        <f>IF(Items!$B1101="","",Items!$A1101)</f>
        <v>6009681370895</v>
      </c>
      <c r="B1102" s="28" t="str">
        <f>IF(Items!$B1101="","",Items!$B1101)</f>
        <v>Thusano Popcorn 500g</v>
      </c>
      <c r="C1102" s="32">
        <f>IF($B1102="","",Items!$G1101+SUMIFS(PurQty,PurItem,$B1102,PurDate,"&lt;="&amp;$D$2)-SUMIFS(SalQty,SalItem,$B1102,SalDate,"&lt;="&amp;$D$2)-SUMIFS(WoQty,WoItem,$B1102,WoDate,"&lt;="&amp;$D$2)+SUMIFS(AdjQty,AdjItem,$B1102,AdjDate,"&lt;="&amp;$D$2)+SUMIFS(LinVarQty,LinItem,$B1102,LinPosted,"YES",LinDate,"&lt;="&amp;$D$2,LinID,"&lt;&gt;"&amp;$B$2))</f>
        <v>0</v>
      </c>
      <c r="D1102" s="84">
        <v>0</v>
      </c>
      <c r="E1102" s="32">
        <f t="shared" si="34"/>
        <v>0</v>
      </c>
      <c r="F1102" s="33">
        <f>IF($B1102="","",Items!$I1101)</f>
        <v>13.0425</v>
      </c>
      <c r="G1102" s="33">
        <f t="shared" si="35"/>
        <v>0</v>
      </c>
      <c r="H1102" s="85"/>
    </row>
    <row r="1103" spans="1:8" x14ac:dyDescent="0.25">
      <c r="A1103" s="28" t="str">
        <f>IF(Items!$B1102="","",Items!$A1102)</f>
        <v>6007497070138</v>
      </c>
      <c r="B1103" s="28" t="str">
        <f>IF(Items!$B1102="","",Items!$B1102)</f>
        <v>TIP TOP VINEGAR 375ML</v>
      </c>
      <c r="C1103" s="32">
        <f>IF($B1103="","",Items!$G1102+SUMIFS(PurQty,PurItem,$B1103,PurDate,"&lt;="&amp;$D$2)-SUMIFS(SalQty,SalItem,$B1103,SalDate,"&lt;="&amp;$D$2)-SUMIFS(WoQty,WoItem,$B1103,WoDate,"&lt;="&amp;$D$2)+SUMIFS(AdjQty,AdjItem,$B1103,AdjDate,"&lt;="&amp;$D$2)+SUMIFS(LinVarQty,LinItem,$B1103,LinPosted,"YES",LinDate,"&lt;="&amp;$D$2,LinID,"&lt;&gt;"&amp;$B$2))</f>
        <v>9</v>
      </c>
      <c r="D1103" s="84">
        <v>8</v>
      </c>
      <c r="E1103" s="32">
        <f t="shared" si="34"/>
        <v>-1</v>
      </c>
      <c r="F1103" s="33">
        <f>IF($B1103="","",Items!$I1102)</f>
        <v>12.99</v>
      </c>
      <c r="G1103" s="33">
        <f t="shared" si="35"/>
        <v>-12.99</v>
      </c>
      <c r="H1103" s="85"/>
    </row>
    <row r="1104" spans="1:8" hidden="1" x14ac:dyDescent="0.25">
      <c r="A1104" s="28" t="str">
        <f>IF(Items!$B1103="","",Items!$A1103)</f>
        <v>6005418000516</v>
      </c>
      <c r="B1104" s="28" t="str">
        <f>IF(Items!$B1103="","",Items!$B1103)</f>
        <v>TIPS TANGANDA 500G</v>
      </c>
      <c r="C1104" s="32">
        <f>IF($B1104="","",Items!$G1103+SUMIFS(PurQty,PurItem,$B1104,PurDate,"&lt;="&amp;$D$2)-SUMIFS(SalQty,SalItem,$B1104,SalDate,"&lt;="&amp;$D$2)-SUMIFS(WoQty,WoItem,$B1104,WoDate,"&lt;="&amp;$D$2)+SUMIFS(AdjQty,AdjItem,$B1104,AdjDate,"&lt;="&amp;$D$2)+SUMIFS(LinVarQty,LinItem,$B1104,LinPosted,"YES",LinDate,"&lt;="&amp;$D$2,LinID,"&lt;&gt;"&amp;$B$2))</f>
        <v>0</v>
      </c>
      <c r="D1104" s="84">
        <v>0</v>
      </c>
      <c r="E1104" s="32">
        <f t="shared" si="34"/>
        <v>0</v>
      </c>
      <c r="F1104" s="33">
        <f>IF($B1104="","",Items!$I1103)</f>
        <v>32.61</v>
      </c>
      <c r="G1104" s="33">
        <f t="shared" si="35"/>
        <v>0</v>
      </c>
      <c r="H1104" s="85"/>
    </row>
    <row r="1105" spans="1:8" hidden="1" x14ac:dyDescent="0.25">
      <c r="A1105" s="28" t="str">
        <f>IF(Items!$B1104="","",Items!$A1104)</f>
        <v>6002678003004</v>
      </c>
      <c r="B1105" s="28" t="str">
        <f>IF(Items!$B1104="","",Items!$B1104)</f>
        <v>Tomco Baked Beans 410g</v>
      </c>
      <c r="C1105" s="32">
        <f>IF($B1105="","",Items!$G1104+SUMIFS(PurQty,PurItem,$B1105,PurDate,"&lt;="&amp;$D$2)-SUMIFS(SalQty,SalItem,$B1105,SalDate,"&lt;="&amp;$D$2)-SUMIFS(WoQty,WoItem,$B1105,WoDate,"&lt;="&amp;$D$2)+SUMIFS(AdjQty,AdjItem,$B1105,AdjDate,"&lt;="&amp;$D$2)+SUMIFS(LinVarQty,LinItem,$B1105,LinPosted,"YES",LinDate,"&lt;="&amp;$D$2,LinID,"&lt;&gt;"&amp;$B$2))</f>
        <v>7</v>
      </c>
      <c r="D1105" s="84">
        <v>7</v>
      </c>
      <c r="E1105" s="32">
        <f t="shared" si="34"/>
        <v>0</v>
      </c>
      <c r="F1105" s="33">
        <f>IF($B1105="","",Items!$I1104)</f>
        <v>13.0425</v>
      </c>
      <c r="G1105" s="33">
        <f t="shared" si="35"/>
        <v>0</v>
      </c>
      <c r="H1105" s="85"/>
    </row>
    <row r="1106" spans="1:8" hidden="1" x14ac:dyDescent="0.25">
      <c r="A1106" s="28" t="str">
        <f>IF(Items!$B1105="","",Items!$A1105)</f>
        <v>5449000044808</v>
      </c>
      <c r="B1106" s="28" t="str">
        <f>IF(Items!$B1105="","",Items!$B1105)</f>
        <v>Tonic Water 1L</v>
      </c>
      <c r="C1106" s="32">
        <f>IF($B1106="","",Items!$G1105+SUMIFS(PurQty,PurItem,$B1106,PurDate,"&lt;="&amp;$D$2)-SUMIFS(SalQty,SalItem,$B1106,SalDate,"&lt;="&amp;$D$2)-SUMIFS(WoQty,WoItem,$B1106,WoDate,"&lt;="&amp;$D$2)+SUMIFS(AdjQty,AdjItem,$B1106,AdjDate,"&lt;="&amp;$D$2)+SUMIFS(LinVarQty,LinItem,$B1106,LinPosted,"YES",LinDate,"&lt;="&amp;$D$2,LinID,"&lt;&gt;"&amp;$B$2))</f>
        <v>0</v>
      </c>
      <c r="D1106" s="84">
        <v>0</v>
      </c>
      <c r="E1106" s="32">
        <f t="shared" si="34"/>
        <v>0</v>
      </c>
      <c r="F1106" s="33">
        <f>IF($B1106="","",Items!$I1105)</f>
        <v>19.567499999999999</v>
      </c>
      <c r="G1106" s="33">
        <f t="shared" si="35"/>
        <v>0</v>
      </c>
      <c r="H1106" s="85"/>
    </row>
    <row r="1107" spans="1:8" hidden="1" x14ac:dyDescent="0.25">
      <c r="A1107" s="28" t="str">
        <f>IF(Items!$B1106="","",Items!$A1106)</f>
        <v>5449000096111</v>
      </c>
      <c r="B1107" s="28" t="str">
        <f>IF(Items!$B1106="","",Items!$B1106)</f>
        <v>Tonic Water 200ml</v>
      </c>
      <c r="C1107" s="32">
        <f>IF($B1107="","",Items!$G1106+SUMIFS(PurQty,PurItem,$B1107,PurDate,"&lt;="&amp;$D$2)-SUMIFS(SalQty,SalItem,$B1107,SalDate,"&lt;="&amp;$D$2)-SUMIFS(WoQty,WoItem,$B1107,WoDate,"&lt;="&amp;$D$2)+SUMIFS(AdjQty,AdjItem,$B1107,AdjDate,"&lt;="&amp;$D$2)+SUMIFS(LinVarQty,LinItem,$B1107,LinPosted,"YES",LinDate,"&lt;="&amp;$D$2,LinID,"&lt;&gt;"&amp;$B$2))</f>
        <v>0</v>
      </c>
      <c r="D1107" s="84">
        <v>0</v>
      </c>
      <c r="E1107" s="32">
        <f t="shared" si="34"/>
        <v>0</v>
      </c>
      <c r="F1107" s="33">
        <f>IF($B1107="","",Items!$I1106)</f>
        <v>9.7799999999999994</v>
      </c>
      <c r="G1107" s="33">
        <f t="shared" si="35"/>
        <v>0</v>
      </c>
      <c r="H1107" s="85"/>
    </row>
    <row r="1108" spans="1:8" hidden="1" x14ac:dyDescent="0.25">
      <c r="A1108" s="28" t="str">
        <f>IF(Items!$B1107="","",Items!$A1107)</f>
        <v>5449000046390</v>
      </c>
      <c r="B1108" s="28" t="str">
        <f>IF(Items!$B1107="","",Items!$B1107)</f>
        <v>Tonic Water 330ml</v>
      </c>
      <c r="C1108" s="32">
        <f>IF($B1108="","",Items!$G1107+SUMIFS(PurQty,PurItem,$B1108,PurDate,"&lt;="&amp;$D$2)-SUMIFS(SalQty,SalItem,$B1108,SalDate,"&lt;="&amp;$D$2)-SUMIFS(WoQty,WoItem,$B1108,WoDate,"&lt;="&amp;$D$2)+SUMIFS(AdjQty,AdjItem,$B1108,AdjDate,"&lt;="&amp;$D$2)+SUMIFS(LinVarQty,LinItem,$B1108,LinPosted,"YES",LinDate,"&lt;="&amp;$D$2,LinID,"&lt;&gt;"&amp;$B$2))</f>
        <v>0</v>
      </c>
      <c r="D1108" s="84">
        <v>0</v>
      </c>
      <c r="E1108" s="32">
        <f t="shared" si="34"/>
        <v>0</v>
      </c>
      <c r="F1108" s="33">
        <f>IF($B1108="","",Items!$I1107)</f>
        <v>16.305</v>
      </c>
      <c r="G1108" s="33">
        <f t="shared" si="35"/>
        <v>0</v>
      </c>
      <c r="H1108" s="85"/>
    </row>
    <row r="1109" spans="1:8" hidden="1" x14ac:dyDescent="0.25">
      <c r="A1109" s="28" t="str">
        <f>IF(Items!$B1108="","",Items!$A1108)</f>
        <v>6007497100873</v>
      </c>
      <c r="B1109" s="28" t="str">
        <f>IF(Items!$B1108="","",Items!$B1108)</f>
        <v>Top Jam 400g</v>
      </c>
      <c r="C1109" s="32">
        <f>IF($B1109="","",Items!$G1108+SUMIFS(PurQty,PurItem,$B1109,PurDate,"&lt;="&amp;$D$2)-SUMIFS(SalQty,SalItem,$B1109,SalDate,"&lt;="&amp;$D$2)-SUMIFS(WoQty,WoItem,$B1109,WoDate,"&lt;="&amp;$D$2)+SUMIFS(AdjQty,AdjItem,$B1109,AdjDate,"&lt;="&amp;$D$2)+SUMIFS(LinVarQty,LinItem,$B1109,LinPosted,"YES",LinDate,"&lt;="&amp;$D$2,LinID,"&lt;&gt;"&amp;$B$2))</f>
        <v>0</v>
      </c>
      <c r="D1109" s="84">
        <v>0</v>
      </c>
      <c r="E1109" s="32">
        <f t="shared" si="34"/>
        <v>0</v>
      </c>
      <c r="F1109" s="33">
        <f>IF($B1109="","",Items!$I1108)</f>
        <v>13.0425</v>
      </c>
      <c r="G1109" s="33">
        <f t="shared" si="35"/>
        <v>0</v>
      </c>
      <c r="H1109" s="85"/>
    </row>
    <row r="1110" spans="1:8" hidden="1" x14ac:dyDescent="0.25">
      <c r="A1110" s="28" t="str">
        <f>IF(Items!$B1109="","",Items!$A1109)</f>
        <v>6007497100934</v>
      </c>
      <c r="B1110" s="28" t="str">
        <f>IF(Items!$B1109="","",Items!$B1109)</f>
        <v>Top Mixed Jam 900g</v>
      </c>
      <c r="C1110" s="32">
        <f>IF($B1110="","",Items!$G1109+SUMIFS(PurQty,PurItem,$B1110,PurDate,"&lt;="&amp;$D$2)-SUMIFS(SalQty,SalItem,$B1110,SalDate,"&lt;="&amp;$D$2)-SUMIFS(WoQty,WoItem,$B1110,WoDate,"&lt;="&amp;$D$2)+SUMIFS(AdjQty,AdjItem,$B1110,AdjDate,"&lt;="&amp;$D$2)+SUMIFS(LinVarQty,LinItem,$B1110,LinPosted,"YES",LinDate,"&lt;="&amp;$D$2,LinID,"&lt;&gt;"&amp;$B$2))</f>
        <v>0</v>
      </c>
      <c r="D1110" s="84">
        <v>0</v>
      </c>
      <c r="E1110" s="32">
        <f t="shared" si="34"/>
        <v>0</v>
      </c>
      <c r="F1110" s="33">
        <f>IF($B1110="","",Items!$I1109)</f>
        <v>39.127499999999998</v>
      </c>
      <c r="G1110" s="33">
        <f t="shared" si="35"/>
        <v>0</v>
      </c>
      <c r="H1110" s="85"/>
    </row>
    <row r="1111" spans="1:8" hidden="1" x14ac:dyDescent="0.25">
      <c r="A1111" s="28" t="str">
        <f>IF(Items!$B1110="","",Items!$A1110)</f>
        <v>5017857050190</v>
      </c>
      <c r="B1111" s="28" t="str">
        <f>IF(Items!$B1110="","",Items!$B1110)</f>
        <v>Top Society Exotic Spice Lotion 350ml</v>
      </c>
      <c r="C1111" s="32">
        <f>IF($B1111="","",Items!$G1110+SUMIFS(PurQty,PurItem,$B1111,PurDate,"&lt;="&amp;$D$2)-SUMIFS(SalQty,SalItem,$B1111,SalDate,"&lt;="&amp;$D$2)-SUMIFS(WoQty,WoItem,$B1111,WoDate,"&lt;="&amp;$D$2)+SUMIFS(AdjQty,AdjItem,$B1111,AdjDate,"&lt;="&amp;$D$2)+SUMIFS(LinVarQty,LinItem,$B1111,LinPosted,"YES",LinDate,"&lt;="&amp;$D$2,LinID,"&lt;&gt;"&amp;$B$2))</f>
        <v>0</v>
      </c>
      <c r="D1111" s="84">
        <v>0</v>
      </c>
      <c r="E1111" s="32">
        <f t="shared" si="34"/>
        <v>0</v>
      </c>
      <c r="F1111" s="33">
        <f>IF($B1111="","",Items!$I1110)</f>
        <v>16.305</v>
      </c>
      <c r="G1111" s="33">
        <f t="shared" si="35"/>
        <v>0</v>
      </c>
      <c r="H1111" s="85"/>
    </row>
    <row r="1112" spans="1:8" hidden="1" x14ac:dyDescent="0.25">
      <c r="A1112" s="28" t="str">
        <f>IF(Items!$B1111="","",Items!$A1111)</f>
        <v>5017857050169</v>
      </c>
      <c r="B1112" s="28" t="str">
        <f>IF(Items!$B1111="","",Items!$B1111)</f>
        <v>Top Society Floral Essence 350ml</v>
      </c>
      <c r="C1112" s="32">
        <f>IF($B1112="","",Items!$G1111+SUMIFS(PurQty,PurItem,$B1112,PurDate,"&lt;="&amp;$D$2)-SUMIFS(SalQty,SalItem,$B1112,SalDate,"&lt;="&amp;$D$2)-SUMIFS(WoQty,WoItem,$B1112,WoDate,"&lt;="&amp;$D$2)+SUMIFS(AdjQty,AdjItem,$B1112,AdjDate,"&lt;="&amp;$D$2)+SUMIFS(LinVarQty,LinItem,$B1112,LinPosted,"YES",LinDate,"&lt;="&amp;$D$2,LinID,"&lt;&gt;"&amp;$B$2))</f>
        <v>0</v>
      </c>
      <c r="D1112" s="84">
        <v>0</v>
      </c>
      <c r="E1112" s="32">
        <f t="shared" si="34"/>
        <v>0</v>
      </c>
      <c r="F1112" s="33">
        <f>IF($B1112="","",Items!$I1111)</f>
        <v>9.1274999999999995</v>
      </c>
      <c r="G1112" s="33">
        <f t="shared" si="35"/>
        <v>0</v>
      </c>
      <c r="H1112" s="85"/>
    </row>
    <row r="1113" spans="1:8" hidden="1" x14ac:dyDescent="0.25">
      <c r="A1113" s="28" t="str">
        <f>IF(Items!$B1112="","",Items!$A1112)</f>
        <v>616762150022</v>
      </c>
      <c r="B1113" s="28" t="str">
        <f>IF(Items!$B1112="","",Items!$B1112)</f>
        <v>Top Society Forever Red 350ml</v>
      </c>
      <c r="C1113" s="32">
        <f>IF($B1113="","",Items!$G1112+SUMIFS(PurQty,PurItem,$B1113,PurDate,"&lt;="&amp;$D$2)-SUMIFS(SalQty,SalItem,$B1113,SalDate,"&lt;="&amp;$D$2)-SUMIFS(WoQty,WoItem,$B1113,WoDate,"&lt;="&amp;$D$2)+SUMIFS(AdjQty,AdjItem,$B1113,AdjDate,"&lt;="&amp;$D$2)+SUMIFS(LinVarQty,LinItem,$B1113,LinPosted,"YES",LinDate,"&lt;="&amp;$D$2,LinID,"&lt;&gt;"&amp;$B$2))</f>
        <v>0</v>
      </c>
      <c r="D1113" s="84">
        <v>0</v>
      </c>
      <c r="E1113" s="32">
        <f t="shared" si="34"/>
        <v>0</v>
      </c>
      <c r="F1113" s="33">
        <f>IF($B1113="","",Items!$I1112)</f>
        <v>16.305</v>
      </c>
      <c r="G1113" s="33">
        <f t="shared" si="35"/>
        <v>0</v>
      </c>
      <c r="H1113" s="85"/>
    </row>
    <row r="1114" spans="1:8" hidden="1" x14ac:dyDescent="0.25">
      <c r="A1114" s="28" t="str">
        <f>IF(Items!$B1113="","",Items!$A1113)</f>
        <v>616762146926</v>
      </c>
      <c r="B1114" s="28" t="str">
        <f>IF(Items!$B1113="","",Items!$B1113)</f>
        <v>Top Society Mystique Lotion 350ml</v>
      </c>
      <c r="C1114" s="32">
        <f>IF($B1114="","",Items!$G1113+SUMIFS(PurQty,PurItem,$B1114,PurDate,"&lt;="&amp;$D$2)-SUMIFS(SalQty,SalItem,$B1114,SalDate,"&lt;="&amp;$D$2)-SUMIFS(WoQty,WoItem,$B1114,WoDate,"&lt;="&amp;$D$2)+SUMIFS(AdjQty,AdjItem,$B1114,AdjDate,"&lt;="&amp;$D$2)+SUMIFS(LinVarQty,LinItem,$B1114,LinPosted,"YES",LinDate,"&lt;="&amp;$D$2,LinID,"&lt;&gt;"&amp;$B$2))</f>
        <v>0</v>
      </c>
      <c r="D1114" s="84">
        <v>0</v>
      </c>
      <c r="E1114" s="32">
        <f t="shared" si="34"/>
        <v>0</v>
      </c>
      <c r="F1114" s="33">
        <f>IF($B1114="","",Items!$I1113)</f>
        <v>9.1274999999999995</v>
      </c>
      <c r="G1114" s="33">
        <f t="shared" si="35"/>
        <v>0</v>
      </c>
      <c r="H1114" s="85"/>
    </row>
    <row r="1115" spans="1:8" hidden="1" x14ac:dyDescent="0.25">
      <c r="A1115" s="28" t="str">
        <f>IF(Items!$B1114="","",Items!$A1114)</f>
        <v>6001374027901</v>
      </c>
      <c r="B1115" s="28" t="str">
        <f>IF(Items!$B1114="","",Items!$B1114)</f>
        <v>Top Society Rich Cocoa Lotion 350ml</v>
      </c>
      <c r="C1115" s="32">
        <f>IF($B1115="","",Items!$G1114+SUMIFS(PurQty,PurItem,$B1115,PurDate,"&lt;="&amp;$D$2)-SUMIFS(SalQty,SalItem,$B1115,SalDate,"&lt;="&amp;$D$2)-SUMIFS(WoQty,WoItem,$B1115,WoDate,"&lt;="&amp;$D$2)+SUMIFS(AdjQty,AdjItem,$B1115,AdjDate,"&lt;="&amp;$D$2)+SUMIFS(LinVarQty,LinItem,$B1115,LinPosted,"YES",LinDate,"&lt;="&amp;$D$2,LinID,"&lt;&gt;"&amp;$B$2))</f>
        <v>0</v>
      </c>
      <c r="D1115" s="84">
        <v>0</v>
      </c>
      <c r="E1115" s="32">
        <f t="shared" si="34"/>
        <v>0</v>
      </c>
      <c r="F1115" s="33">
        <f>IF($B1115="","",Items!$I1114)</f>
        <v>16.305</v>
      </c>
      <c r="G1115" s="33">
        <f t="shared" si="35"/>
        <v>0</v>
      </c>
      <c r="H1115" s="85"/>
    </row>
    <row r="1116" spans="1:8" hidden="1" x14ac:dyDescent="0.25">
      <c r="A1116" s="28" t="str">
        <f>IF(Items!$B1115="","",Items!$A1115)</f>
        <v>5017857050176</v>
      </c>
      <c r="B1116" s="28" t="str">
        <f>IF(Items!$B1115="","",Items!$B1115)</f>
        <v>Top Society Sensual Musk Lotion 350ml</v>
      </c>
      <c r="C1116" s="32">
        <f>IF($B1116="","",Items!$G1115+SUMIFS(PurQty,PurItem,$B1116,PurDate,"&lt;="&amp;$D$2)-SUMIFS(SalQty,SalItem,$B1116,SalDate,"&lt;="&amp;$D$2)-SUMIFS(WoQty,WoItem,$B1116,WoDate,"&lt;="&amp;$D$2)+SUMIFS(AdjQty,AdjItem,$B1116,AdjDate,"&lt;="&amp;$D$2)+SUMIFS(LinVarQty,LinItem,$B1116,LinPosted,"YES",LinDate,"&lt;="&amp;$D$2,LinID,"&lt;&gt;"&amp;$B$2))</f>
        <v>0</v>
      </c>
      <c r="D1116" s="84">
        <v>0</v>
      </c>
      <c r="E1116" s="32">
        <f t="shared" si="34"/>
        <v>0</v>
      </c>
      <c r="F1116" s="33">
        <f>IF($B1116="","",Items!$I1115)</f>
        <v>16.305</v>
      </c>
      <c r="G1116" s="33">
        <f t="shared" si="35"/>
        <v>0</v>
      </c>
      <c r="H1116" s="85"/>
    </row>
    <row r="1117" spans="1:8" hidden="1" x14ac:dyDescent="0.25">
      <c r="A1117" s="28" t="str">
        <f>IF(Items!$B1116="","",Items!$A1116)</f>
        <v>6005964101279</v>
      </c>
      <c r="B1117" s="28" t="str">
        <f>IF(Items!$B1116="","",Items!$B1116)</f>
        <v>Top Ten Ass 250g</v>
      </c>
      <c r="C1117" s="32">
        <f>IF($B1117="","",Items!$G1116+SUMIFS(PurQty,PurItem,$B1117,PurDate,"&lt;="&amp;$D$2)-SUMIFS(SalQty,SalItem,$B1117,SalDate,"&lt;="&amp;$D$2)-SUMIFS(WoQty,WoItem,$B1117,WoDate,"&lt;="&amp;$D$2)+SUMIFS(AdjQty,AdjItem,$B1117,AdjDate,"&lt;="&amp;$D$2)+SUMIFS(LinVarQty,LinItem,$B1117,LinPosted,"YES",LinDate,"&lt;="&amp;$D$2,LinID,"&lt;&gt;"&amp;$B$2))</f>
        <v>0</v>
      </c>
      <c r="D1117" s="84">
        <v>0</v>
      </c>
      <c r="E1117" s="32">
        <f t="shared" si="34"/>
        <v>0</v>
      </c>
      <c r="F1117" s="33">
        <f>IF($B1117="","",Items!$I1116)</f>
        <v>19.567499999999999</v>
      </c>
      <c r="G1117" s="33">
        <f t="shared" si="35"/>
        <v>0</v>
      </c>
      <c r="H1117" s="85"/>
    </row>
    <row r="1118" spans="1:8" hidden="1" x14ac:dyDescent="0.25">
      <c r="A1118" s="28" t="str">
        <f>IF(Items!$B1117="","",Items!$A1117)</f>
        <v>6007053022281</v>
      </c>
      <c r="B1118" s="28" t="str">
        <f>IF(Items!$B1117="","",Items!$B1117)</f>
        <v>Total Coolelf Auto Supra -37c</v>
      </c>
      <c r="C1118" s="32">
        <f>IF($B1118="","",Items!$G1117+SUMIFS(PurQty,PurItem,$B1118,PurDate,"&lt;="&amp;$D$2)-SUMIFS(SalQty,SalItem,$B1118,SalDate,"&lt;="&amp;$D$2)-SUMIFS(WoQty,WoItem,$B1118,WoDate,"&lt;="&amp;$D$2)+SUMIFS(AdjQty,AdjItem,$B1118,AdjDate,"&lt;="&amp;$D$2)+SUMIFS(LinVarQty,LinItem,$B1118,LinPosted,"YES",LinDate,"&lt;="&amp;$D$2,LinID,"&lt;&gt;"&amp;$B$2))</f>
        <v>0</v>
      </c>
      <c r="D1118" s="84">
        <v>0</v>
      </c>
      <c r="E1118" s="32">
        <f t="shared" si="34"/>
        <v>0</v>
      </c>
      <c r="F1118" s="33">
        <f>IF($B1118="","",Items!$I1117)</f>
        <v>22.822500000000002</v>
      </c>
      <c r="G1118" s="33">
        <f t="shared" si="35"/>
        <v>0</v>
      </c>
      <c r="H1118" s="85"/>
    </row>
    <row r="1119" spans="1:8" hidden="1" x14ac:dyDescent="0.25">
      <c r="A1119" s="28" t="str">
        <f>IF(Items!$B1118="","",Items!$A1118)</f>
        <v>6007053002238</v>
      </c>
      <c r="B1119" s="28" t="str">
        <f>IF(Items!$B1118="","",Items!$B1118)</f>
        <v>Total Quartz 5000 SAE 20W 50 5lt</v>
      </c>
      <c r="C1119" s="32">
        <f>IF($B1119="","",Items!$G1118+SUMIFS(PurQty,PurItem,$B1119,PurDate,"&lt;="&amp;$D$2)-SUMIFS(SalQty,SalItem,$B1119,SalDate,"&lt;="&amp;$D$2)-SUMIFS(WoQty,WoItem,$B1119,WoDate,"&lt;="&amp;$D$2)+SUMIFS(AdjQty,AdjItem,$B1119,AdjDate,"&lt;="&amp;$D$2)+SUMIFS(LinVarQty,LinItem,$B1119,LinPosted,"YES",LinDate,"&lt;="&amp;$D$2,LinID,"&lt;&gt;"&amp;$B$2))</f>
        <v>0</v>
      </c>
      <c r="D1119" s="84">
        <v>0</v>
      </c>
      <c r="E1119" s="32">
        <f t="shared" si="34"/>
        <v>0</v>
      </c>
      <c r="F1119" s="33">
        <f>IF($B1119="","",Items!$I1118)</f>
        <v>105</v>
      </c>
      <c r="G1119" s="33">
        <f t="shared" si="35"/>
        <v>0</v>
      </c>
      <c r="H1119" s="85"/>
    </row>
    <row r="1120" spans="1:8" hidden="1" x14ac:dyDescent="0.25">
      <c r="A1120" s="28" t="str">
        <f>IF(Items!$B1119="","",Items!$A1119)</f>
        <v>6007053000340</v>
      </c>
      <c r="B1120" s="28" t="str">
        <f>IF(Items!$B1119="","",Items!$B1119)</f>
        <v>Total Quartz 7000 15W 50 500ml</v>
      </c>
      <c r="C1120" s="32">
        <f>IF($B1120="","",Items!$G1119+SUMIFS(PurQty,PurItem,$B1120,PurDate,"&lt;="&amp;$D$2)-SUMIFS(SalQty,SalItem,$B1120,SalDate,"&lt;="&amp;$D$2)-SUMIFS(WoQty,WoItem,$B1120,WoDate,"&lt;="&amp;$D$2)+SUMIFS(AdjQty,AdjItem,$B1120,AdjDate,"&lt;="&amp;$D$2)+SUMIFS(LinVarQty,LinItem,$B1120,LinPosted,"YES",LinDate,"&lt;="&amp;$D$2,LinID,"&lt;&gt;"&amp;$B$2))</f>
        <v>0</v>
      </c>
      <c r="D1120" s="84">
        <v>0</v>
      </c>
      <c r="E1120" s="32">
        <f t="shared" si="34"/>
        <v>0</v>
      </c>
      <c r="F1120" s="33">
        <f>IF($B1120="","",Items!$I1119)</f>
        <v>18.262499999999999</v>
      </c>
      <c r="G1120" s="33">
        <f t="shared" si="35"/>
        <v>0</v>
      </c>
      <c r="H1120" s="85"/>
    </row>
    <row r="1121" spans="1:8" hidden="1" x14ac:dyDescent="0.25">
      <c r="A1121" s="28" t="str">
        <f>IF(Items!$B1120="","",Items!$A1120)</f>
        <v>6007053003280</v>
      </c>
      <c r="B1121" s="28" t="str">
        <f>IF(Items!$B1120="","",Items!$B1120)</f>
        <v>Total Quartz 7000 15W40 5Lt</v>
      </c>
      <c r="C1121" s="32">
        <f>IF($B1121="","",Items!$G1120+SUMIFS(PurQty,PurItem,$B1121,PurDate,"&lt;="&amp;$D$2)-SUMIFS(SalQty,SalItem,$B1121,SalDate,"&lt;="&amp;$D$2)-SUMIFS(WoQty,WoItem,$B1121,WoDate,"&lt;="&amp;$D$2)+SUMIFS(AdjQty,AdjItem,$B1121,AdjDate,"&lt;="&amp;$D$2)+SUMIFS(LinVarQty,LinItem,$B1121,LinPosted,"YES",LinDate,"&lt;="&amp;$D$2,LinID,"&lt;&gt;"&amp;$B$2))</f>
        <v>0</v>
      </c>
      <c r="D1121" s="84">
        <v>0</v>
      </c>
      <c r="E1121" s="32">
        <f t="shared" si="34"/>
        <v>0</v>
      </c>
      <c r="F1121" s="33">
        <f>IF($B1121="","",Items!$I1120)</f>
        <v>127.82250000000001</v>
      </c>
      <c r="G1121" s="33">
        <f t="shared" si="35"/>
        <v>0</v>
      </c>
      <c r="H1121" s="85"/>
    </row>
    <row r="1122" spans="1:8" hidden="1" x14ac:dyDescent="0.25">
      <c r="A1122" s="28" t="str">
        <f>IF(Items!$B1121="","",Items!$A1121)</f>
        <v>6007053003549</v>
      </c>
      <c r="B1122" s="28" t="str">
        <f>IF(Items!$B1121="","",Items!$B1121)</f>
        <v>Total Quartz 9000 5W 40 500ml</v>
      </c>
      <c r="C1122" s="32">
        <f>IF($B1122="","",Items!$G1121+SUMIFS(PurQty,PurItem,$B1122,PurDate,"&lt;="&amp;$D$2)-SUMIFS(SalQty,SalItem,$B1122,SalDate,"&lt;="&amp;$D$2)-SUMIFS(WoQty,WoItem,$B1122,WoDate,"&lt;="&amp;$D$2)+SUMIFS(AdjQty,AdjItem,$B1122,AdjDate,"&lt;="&amp;$D$2)+SUMIFS(LinVarQty,LinItem,$B1122,LinPosted,"YES",LinDate,"&lt;="&amp;$D$2,LinID,"&lt;&gt;"&amp;$B$2))</f>
        <v>0</v>
      </c>
      <c r="D1122" s="84">
        <v>0</v>
      </c>
      <c r="E1122" s="32">
        <f t="shared" si="34"/>
        <v>0</v>
      </c>
      <c r="F1122" s="33">
        <f>IF($B1122="","",Items!$I1121)</f>
        <v>22.822500000000002</v>
      </c>
      <c r="G1122" s="33">
        <f t="shared" si="35"/>
        <v>0</v>
      </c>
      <c r="H1122" s="85"/>
    </row>
    <row r="1123" spans="1:8" hidden="1" x14ac:dyDescent="0.25">
      <c r="A1123" s="28" t="str">
        <f>IF(Items!$B1122="","",Items!$A1122)</f>
        <v>6007053002429</v>
      </c>
      <c r="B1123" s="28" t="str">
        <f>IF(Items!$B1122="","",Items!$B1122)</f>
        <v>Total Rubia TIR 7400 15W 40 5Lt</v>
      </c>
      <c r="C1123" s="32">
        <f>IF($B1123="","",Items!$G1122+SUMIFS(PurQty,PurItem,$B1123,PurDate,"&lt;="&amp;$D$2)-SUMIFS(SalQty,SalItem,$B1123,SalDate,"&lt;="&amp;$D$2)-SUMIFS(WoQty,WoItem,$B1123,WoDate,"&lt;="&amp;$D$2)+SUMIFS(AdjQty,AdjItem,$B1123,AdjDate,"&lt;="&amp;$D$2)+SUMIFS(LinVarQty,LinItem,$B1123,LinPosted,"YES",LinDate,"&lt;="&amp;$D$2,LinID,"&lt;&gt;"&amp;$B$2))</f>
        <v>0</v>
      </c>
      <c r="D1123" s="84">
        <v>0</v>
      </c>
      <c r="E1123" s="32">
        <f t="shared" si="34"/>
        <v>0</v>
      </c>
      <c r="F1123" s="33">
        <f>IF($B1123="","",Items!$I1122)</f>
        <v>109.5675</v>
      </c>
      <c r="G1123" s="33">
        <f t="shared" si="35"/>
        <v>0</v>
      </c>
      <c r="H1123" s="85"/>
    </row>
    <row r="1124" spans="1:8" hidden="1" x14ac:dyDescent="0.25">
      <c r="A1124" s="28" t="str">
        <f>IF(Items!$B1123="","",Items!$A1123)</f>
        <v>6007053000388</v>
      </c>
      <c r="B1124" s="28" t="str">
        <f>IF(Items!$B1123="","",Items!$B1123)</f>
        <v>Total SAE 40 Motor Oil 500ml</v>
      </c>
      <c r="C1124" s="32">
        <f>IF($B1124="","",Items!$G1123+SUMIFS(PurQty,PurItem,$B1124,PurDate,"&lt;="&amp;$D$2)-SUMIFS(SalQty,SalItem,$B1124,SalDate,"&lt;="&amp;$D$2)-SUMIFS(WoQty,WoItem,$B1124,WoDate,"&lt;="&amp;$D$2)+SUMIFS(AdjQty,AdjItem,$B1124,AdjDate,"&lt;="&amp;$D$2)+SUMIFS(LinVarQty,LinItem,$B1124,LinPosted,"YES",LinDate,"&lt;="&amp;$D$2,LinID,"&lt;&gt;"&amp;$B$2))</f>
        <v>0</v>
      </c>
      <c r="D1124" s="84">
        <v>0</v>
      </c>
      <c r="E1124" s="32">
        <f t="shared" si="34"/>
        <v>0</v>
      </c>
      <c r="F1124" s="33">
        <f>IF($B1124="","",Items!$I1123)</f>
        <v>11.414999999999999</v>
      </c>
      <c r="G1124" s="33">
        <f t="shared" si="35"/>
        <v>0</v>
      </c>
      <c r="H1124" s="85"/>
    </row>
    <row r="1125" spans="1:8" hidden="1" x14ac:dyDescent="0.25">
      <c r="A1125" s="28" t="str">
        <f>IF(Items!$B1124="","",Items!$A1124)</f>
        <v>6007053000371</v>
      </c>
      <c r="B1125" s="28" t="str">
        <f>IF(Items!$B1124="","",Items!$B1124)</f>
        <v>Total SAE 40 Motor Oil 5lt</v>
      </c>
      <c r="C1125" s="32">
        <f>IF($B1125="","",Items!$G1124+SUMIFS(PurQty,PurItem,$B1125,PurDate,"&lt;="&amp;$D$2)-SUMIFS(SalQty,SalItem,$B1125,SalDate,"&lt;="&amp;$D$2)-SUMIFS(WoQty,WoItem,$B1125,WoDate,"&lt;="&amp;$D$2)+SUMIFS(AdjQty,AdjItem,$B1125,AdjDate,"&lt;="&amp;$D$2)+SUMIFS(LinVarQty,LinItem,$B1125,LinPosted,"YES",LinDate,"&lt;="&amp;$D$2,LinID,"&lt;&gt;"&amp;$B$2))</f>
        <v>0</v>
      </c>
      <c r="D1125" s="84">
        <v>0</v>
      </c>
      <c r="E1125" s="32">
        <f t="shared" si="34"/>
        <v>0</v>
      </c>
      <c r="F1125" s="33">
        <f>IF($B1125="","",Items!$I1124)</f>
        <v>86.737499999999997</v>
      </c>
      <c r="G1125" s="33">
        <f t="shared" si="35"/>
        <v>0</v>
      </c>
      <c r="H1125" s="85"/>
    </row>
    <row r="1126" spans="1:8" hidden="1" x14ac:dyDescent="0.25">
      <c r="A1126" s="28" t="str">
        <f>IF(Items!$B1125="","",Items!$A1125)</f>
        <v>6007053003341</v>
      </c>
      <c r="B1126" s="28" t="str">
        <f>IF(Items!$B1125="","",Items!$B1125)</f>
        <v>Total Transmission TM SAE80W90 5Lt</v>
      </c>
      <c r="C1126" s="32">
        <f>IF($B1126="","",Items!$G1125+SUMIFS(PurQty,PurItem,$B1126,PurDate,"&lt;="&amp;$D$2)-SUMIFS(SalQty,SalItem,$B1126,SalDate,"&lt;="&amp;$D$2)-SUMIFS(WoQty,WoItem,$B1126,WoDate,"&lt;="&amp;$D$2)+SUMIFS(AdjQty,AdjItem,$B1126,AdjDate,"&lt;="&amp;$D$2)+SUMIFS(LinVarQty,LinItem,$B1126,LinPosted,"YES",LinDate,"&lt;="&amp;$D$2,LinID,"&lt;&gt;"&amp;$B$2))</f>
        <v>0</v>
      </c>
      <c r="D1126" s="84">
        <v>0</v>
      </c>
      <c r="E1126" s="32">
        <f t="shared" si="34"/>
        <v>0</v>
      </c>
      <c r="F1126" s="33">
        <f>IF($B1126="","",Items!$I1125)</f>
        <v>109.5675</v>
      </c>
      <c r="G1126" s="33">
        <f t="shared" si="35"/>
        <v>0</v>
      </c>
      <c r="H1126" s="85"/>
    </row>
    <row r="1127" spans="1:8" hidden="1" x14ac:dyDescent="0.25">
      <c r="A1127" s="28" t="str">
        <f>IF(Items!$B1126="","",Items!$A1126)</f>
        <v>6001156745375</v>
      </c>
      <c r="B1127" s="28" t="str">
        <f>IF(Items!$B1126="","",Items!$B1126)</f>
        <v>Trekker Coffe 60g</v>
      </c>
      <c r="C1127" s="32">
        <f>IF($B1127="","",Items!$G1126+SUMIFS(PurQty,PurItem,$B1127,PurDate,"&lt;="&amp;$D$2)-SUMIFS(SalQty,SalItem,$B1127,SalDate,"&lt;="&amp;$D$2)-SUMIFS(WoQty,WoItem,$B1127,WoDate,"&lt;="&amp;$D$2)+SUMIFS(AdjQty,AdjItem,$B1127,AdjDate,"&lt;="&amp;$D$2)+SUMIFS(LinVarQty,LinItem,$B1127,LinPosted,"YES",LinDate,"&lt;="&amp;$D$2,LinID,"&lt;&gt;"&amp;$B$2))</f>
        <v>9</v>
      </c>
      <c r="D1127" s="84">
        <v>9</v>
      </c>
      <c r="E1127" s="32">
        <f t="shared" si="34"/>
        <v>0</v>
      </c>
      <c r="F1127" s="33">
        <f>IF($B1127="","",Items!$I1126)</f>
        <v>16.305</v>
      </c>
      <c r="G1127" s="33">
        <f t="shared" si="35"/>
        <v>0</v>
      </c>
      <c r="H1127" s="85"/>
    </row>
    <row r="1128" spans="1:8" hidden="1" x14ac:dyDescent="0.25">
      <c r="A1128" s="28" t="str">
        <f>IF(Items!$B1127="","",Items!$A1127)</f>
        <v>6001156745429</v>
      </c>
      <c r="B1128" s="28" t="str">
        <f>IF(Items!$B1127="","",Items!$B1127)</f>
        <v>Trekker Mixture 250g</v>
      </c>
      <c r="C1128" s="32">
        <f>IF($B1128="","",Items!$G1127+SUMIFS(PurQty,PurItem,$B1128,PurDate,"&lt;="&amp;$D$2)-SUMIFS(SalQty,SalItem,$B1128,SalDate,"&lt;="&amp;$D$2)-SUMIFS(WoQty,WoItem,$B1128,WoDate,"&lt;="&amp;$D$2)+SUMIFS(AdjQty,AdjItem,$B1128,AdjDate,"&lt;="&amp;$D$2)+SUMIFS(LinVarQty,LinItem,$B1128,LinPosted,"YES",LinDate,"&lt;="&amp;$D$2,LinID,"&lt;&gt;"&amp;$B$2))</f>
        <v>0</v>
      </c>
      <c r="D1128" s="84">
        <v>0</v>
      </c>
      <c r="E1128" s="32">
        <f t="shared" si="34"/>
        <v>0</v>
      </c>
      <c r="F1128" s="33">
        <f>IF($B1128="","",Items!$I1127)</f>
        <v>29.3475</v>
      </c>
      <c r="G1128" s="33">
        <f t="shared" si="35"/>
        <v>0</v>
      </c>
      <c r="H1128" s="85"/>
    </row>
    <row r="1129" spans="1:8" hidden="1" x14ac:dyDescent="0.25">
      <c r="A1129" s="28" t="str">
        <f>IF(Items!$B1128="","",Items!$A1128)</f>
        <v>6001156589764</v>
      </c>
      <c r="B1129" s="28" t="str">
        <f>IF(Items!$B1128="","",Items!$B1128)</f>
        <v>Trinco Black Tea 130g</v>
      </c>
      <c r="C1129" s="32">
        <f>IF($B1129="","",Items!$G1128+SUMIFS(PurQty,PurItem,$B1129,PurDate,"&lt;="&amp;$D$2)-SUMIFS(SalQty,SalItem,$B1129,SalDate,"&lt;="&amp;$D$2)-SUMIFS(WoQty,WoItem,$B1129,WoDate,"&lt;="&amp;$D$2)+SUMIFS(AdjQty,AdjItem,$B1129,AdjDate,"&lt;="&amp;$D$2)+SUMIFS(LinVarQty,LinItem,$B1129,LinPosted,"YES",LinDate,"&lt;="&amp;$D$2,LinID,"&lt;&gt;"&amp;$B$2))</f>
        <v>0</v>
      </c>
      <c r="D1129" s="84">
        <v>0</v>
      </c>
      <c r="E1129" s="32">
        <f t="shared" si="34"/>
        <v>0</v>
      </c>
      <c r="F1129" s="33">
        <f>IF($B1129="","",Items!$I1128)</f>
        <v>22.822500000000002</v>
      </c>
      <c r="G1129" s="33">
        <f t="shared" si="35"/>
        <v>0</v>
      </c>
      <c r="H1129" s="85"/>
    </row>
    <row r="1130" spans="1:8" hidden="1" x14ac:dyDescent="0.25">
      <c r="A1130" s="28" t="str">
        <f>IF(Items!$B1129="","",Items!$A1129)</f>
        <v>6001156232257</v>
      </c>
      <c r="B1130" s="28" t="str">
        <f>IF(Items!$B1129="","",Items!$B1129)</f>
        <v>Trinco Black Tea 250g</v>
      </c>
      <c r="C1130" s="32">
        <f>IF($B1130="","",Items!$G1129+SUMIFS(PurQty,PurItem,$B1130,PurDate,"&lt;="&amp;$D$2)-SUMIFS(SalQty,SalItem,$B1130,SalDate,"&lt;="&amp;$D$2)-SUMIFS(WoQty,WoItem,$B1130,WoDate,"&lt;="&amp;$D$2)+SUMIFS(AdjQty,AdjItem,$B1130,AdjDate,"&lt;="&amp;$D$2)+SUMIFS(LinVarQty,LinItem,$B1130,LinPosted,"YES",LinDate,"&lt;="&amp;$D$2,LinID,"&lt;&gt;"&amp;$B$2))</f>
        <v>0</v>
      </c>
      <c r="D1130" s="84">
        <v>0</v>
      </c>
      <c r="E1130" s="32">
        <f t="shared" si="34"/>
        <v>0</v>
      </c>
      <c r="F1130" s="33">
        <f>IF($B1130="","",Items!$I1129)</f>
        <v>26.085000000000001</v>
      </c>
      <c r="G1130" s="33">
        <f t="shared" si="35"/>
        <v>0</v>
      </c>
      <c r="H1130" s="85"/>
    </row>
    <row r="1131" spans="1:8" hidden="1" x14ac:dyDescent="0.25">
      <c r="A1131" s="28" t="str">
        <f>IF(Items!$B1130="","",Items!$A1130)</f>
        <v>6001156232066</v>
      </c>
      <c r="B1131" s="28" t="str">
        <f>IF(Items!$B1130="","",Items!$B1130)</f>
        <v>Trinco Black Tea 62.5g</v>
      </c>
      <c r="C1131" s="32">
        <f>IF($B1131="","",Items!$G1130+SUMIFS(PurQty,PurItem,$B1131,PurDate,"&lt;="&amp;$D$2)-SUMIFS(SalQty,SalItem,$B1131,SalDate,"&lt;="&amp;$D$2)-SUMIFS(WoQty,WoItem,$B1131,WoDate,"&lt;="&amp;$D$2)+SUMIFS(AdjQty,AdjItem,$B1131,AdjDate,"&lt;="&amp;$D$2)+SUMIFS(LinVarQty,LinItem,$B1131,LinPosted,"YES",LinDate,"&lt;="&amp;$D$2,LinID,"&lt;&gt;"&amp;$B$2))</f>
        <v>0</v>
      </c>
      <c r="D1131" s="84">
        <v>0</v>
      </c>
      <c r="E1131" s="32">
        <f t="shared" si="34"/>
        <v>0</v>
      </c>
      <c r="F1131" s="33">
        <f>IF($B1131="","",Items!$I1130)</f>
        <v>9.7799999999999994</v>
      </c>
      <c r="G1131" s="33">
        <f t="shared" si="35"/>
        <v>0</v>
      </c>
      <c r="H1131" s="85"/>
    </row>
    <row r="1132" spans="1:8" hidden="1" x14ac:dyDescent="0.25">
      <c r="A1132" s="28" t="str">
        <f>IF(Items!$B1131="","",Items!$A1131)</f>
        <v>6007013000267</v>
      </c>
      <c r="B1132" s="28" t="str">
        <f>IF(Items!$B1131="","",Items!$B1131)</f>
        <v>Trust  Extra Thin Condom</v>
      </c>
      <c r="C1132" s="32">
        <f>IF($B1132="","",Items!$G1131+SUMIFS(PurQty,PurItem,$B1132,PurDate,"&lt;="&amp;$D$2)-SUMIFS(SalQty,SalItem,$B1132,SalDate,"&lt;="&amp;$D$2)-SUMIFS(WoQty,WoItem,$B1132,WoDate,"&lt;="&amp;$D$2)+SUMIFS(AdjQty,AdjItem,$B1132,AdjDate,"&lt;="&amp;$D$2)+SUMIFS(LinVarQty,LinItem,$B1132,LinPosted,"YES",LinDate,"&lt;="&amp;$D$2,LinID,"&lt;&gt;"&amp;$B$2))</f>
        <v>0</v>
      </c>
      <c r="D1132" s="84">
        <v>0</v>
      </c>
      <c r="E1132" s="32">
        <f t="shared" si="34"/>
        <v>0</v>
      </c>
      <c r="F1132" s="33">
        <f>IF($B1132="","",Items!$I1131)</f>
        <v>13.0425</v>
      </c>
      <c r="G1132" s="33">
        <f t="shared" si="35"/>
        <v>0</v>
      </c>
      <c r="H1132" s="85"/>
    </row>
    <row r="1133" spans="1:8" hidden="1" x14ac:dyDescent="0.25">
      <c r="A1133" s="28" t="str">
        <f>IF(Items!$B1132="","",Items!$A1132)</f>
        <v>6007013000304</v>
      </c>
      <c r="B1133" s="28" t="str">
        <f>IF(Items!$B1132="","",Items!$B1132)</f>
        <v>Trust  Smooth Condom</v>
      </c>
      <c r="C1133" s="32">
        <f>IF($B1133="","",Items!$G1132+SUMIFS(PurQty,PurItem,$B1133,PurDate,"&lt;="&amp;$D$2)-SUMIFS(SalQty,SalItem,$B1133,SalDate,"&lt;="&amp;$D$2)-SUMIFS(WoQty,WoItem,$B1133,WoDate,"&lt;="&amp;$D$2)+SUMIFS(AdjQty,AdjItem,$B1133,AdjDate,"&lt;="&amp;$D$2)+SUMIFS(LinVarQty,LinItem,$B1133,LinPosted,"YES",LinDate,"&lt;="&amp;$D$2,LinID,"&lt;&gt;"&amp;$B$2))</f>
        <v>0</v>
      </c>
      <c r="D1133" s="84">
        <v>0</v>
      </c>
      <c r="E1133" s="32">
        <f t="shared" si="34"/>
        <v>0</v>
      </c>
      <c r="F1133" s="33">
        <f>IF($B1133="","",Items!$I1132)</f>
        <v>13.0425</v>
      </c>
      <c r="G1133" s="33">
        <f t="shared" si="35"/>
        <v>0</v>
      </c>
      <c r="H1133" s="85"/>
    </row>
    <row r="1134" spans="1:8" hidden="1" x14ac:dyDescent="0.25">
      <c r="A1134" s="28" t="str">
        <f>IF(Items!$B1133="","",Items!$A1133)</f>
        <v>6007013000359</v>
      </c>
      <c r="B1134" s="28" t="str">
        <f>IF(Items!$B1133="","",Items!$B1133)</f>
        <v>Trust  Studded Condom</v>
      </c>
      <c r="C1134" s="32">
        <f>IF($B1134="","",Items!$G1133+SUMIFS(PurQty,PurItem,$B1134,PurDate,"&lt;="&amp;$D$2)-SUMIFS(SalQty,SalItem,$B1134,SalDate,"&lt;="&amp;$D$2)-SUMIFS(WoQty,WoItem,$B1134,WoDate,"&lt;="&amp;$D$2)+SUMIFS(AdjQty,AdjItem,$B1134,AdjDate,"&lt;="&amp;$D$2)+SUMIFS(LinVarQty,LinItem,$B1134,LinPosted,"YES",LinDate,"&lt;="&amp;$D$2,LinID,"&lt;&gt;"&amp;$B$2))</f>
        <v>0</v>
      </c>
      <c r="D1134" s="84">
        <v>0</v>
      </c>
      <c r="E1134" s="32">
        <f t="shared" si="34"/>
        <v>0</v>
      </c>
      <c r="F1134" s="33">
        <f>IF($B1134="","",Items!$I1133)</f>
        <v>13.0425</v>
      </c>
      <c r="G1134" s="33">
        <f t="shared" si="35"/>
        <v>0</v>
      </c>
      <c r="H1134" s="85"/>
    </row>
    <row r="1135" spans="1:8" hidden="1" x14ac:dyDescent="0.25">
      <c r="A1135" s="28" t="str">
        <f>IF(Items!$B1134="","",Items!$A1134)</f>
        <v>A100</v>
      </c>
      <c r="B1135" s="28" t="str">
        <f>IF(Items!$B1134="","",Items!$B1134)</f>
        <v>Twinsaver Lux Tissue</v>
      </c>
      <c r="C1135" s="32">
        <f>IF($B1135="","",Items!$G1134+SUMIFS(PurQty,PurItem,$B1135,PurDate,"&lt;="&amp;$D$2)-SUMIFS(SalQty,SalItem,$B1135,SalDate,"&lt;="&amp;$D$2)-SUMIFS(WoQty,WoItem,$B1135,WoDate,"&lt;="&amp;$D$2)+SUMIFS(AdjQty,AdjItem,$B1135,AdjDate,"&lt;="&amp;$D$2)+SUMIFS(LinVarQty,LinItem,$B1135,LinPosted,"YES",LinDate,"&lt;="&amp;$D$2,LinID,"&lt;&gt;"&amp;$B$2))</f>
        <v>0</v>
      </c>
      <c r="D1135" s="84">
        <v>0</v>
      </c>
      <c r="E1135" s="32">
        <f t="shared" si="34"/>
        <v>0</v>
      </c>
      <c r="F1135" s="33">
        <f>IF($B1135="","",Items!$I1134)</f>
        <v>13.0425</v>
      </c>
      <c r="G1135" s="33">
        <f t="shared" si="35"/>
        <v>0</v>
      </c>
      <c r="H1135" s="85"/>
    </row>
    <row r="1136" spans="1:8" hidden="1" x14ac:dyDescent="0.25">
      <c r="A1136" s="28" t="str">
        <f>IF(Items!$B1135="","",Items!$A1135)</f>
        <v>724376231416</v>
      </c>
      <c r="B1136" s="28" t="str">
        <f>IF(Items!$B1135="","",Items!$B1135)</f>
        <v>U-Fresh Apple 375ml</v>
      </c>
      <c r="C1136" s="32">
        <f>IF($B1136="","",Items!$G1135+SUMIFS(PurQty,PurItem,$B1136,PurDate,"&lt;="&amp;$D$2)-SUMIFS(SalQty,SalItem,$B1136,SalDate,"&lt;="&amp;$D$2)-SUMIFS(WoQty,WoItem,$B1136,WoDate,"&lt;="&amp;$D$2)+SUMIFS(AdjQty,AdjItem,$B1136,AdjDate,"&lt;="&amp;$D$2)+SUMIFS(LinVarQty,LinItem,$B1136,LinPosted,"YES",LinDate,"&lt;="&amp;$D$2,LinID,"&lt;&gt;"&amp;$B$2))</f>
        <v>0</v>
      </c>
      <c r="D1136" s="84">
        <v>0</v>
      </c>
      <c r="E1136" s="32">
        <f t="shared" si="34"/>
        <v>0</v>
      </c>
      <c r="F1136" s="33">
        <f>IF($B1136="","",Items!$I1135)</f>
        <v>6.4950000000000001</v>
      </c>
      <c r="G1136" s="33">
        <f t="shared" si="35"/>
        <v>0</v>
      </c>
      <c r="H1136" s="85"/>
    </row>
    <row r="1137" spans="1:8" hidden="1" x14ac:dyDescent="0.25">
      <c r="A1137" s="28" t="str">
        <f>IF(Items!$B1136="","",Items!$A1136)</f>
        <v>6009713102455</v>
      </c>
      <c r="B1137" s="28" t="str">
        <f>IF(Items!$B1136="","",Items!$B1136)</f>
        <v>UFRESH ASS 375ML</v>
      </c>
      <c r="C1137" s="32">
        <f>IF($B1137="","",Items!$G1136+SUMIFS(PurQty,PurItem,$B1137,PurDate,"&lt;="&amp;$D$2)-SUMIFS(SalQty,SalItem,$B1137,SalDate,"&lt;="&amp;$D$2)-SUMIFS(WoQty,WoItem,$B1137,WoDate,"&lt;="&amp;$D$2)+SUMIFS(AdjQty,AdjItem,$B1137,AdjDate,"&lt;="&amp;$D$2)+SUMIFS(LinVarQty,LinItem,$B1137,LinPosted,"YES",LinDate,"&lt;="&amp;$D$2,LinID,"&lt;&gt;"&amp;$B$2))</f>
        <v>0</v>
      </c>
      <c r="D1137" s="84">
        <v>0</v>
      </c>
      <c r="E1137" s="32">
        <f t="shared" si="34"/>
        <v>0</v>
      </c>
      <c r="F1137" s="33">
        <f>IF($B1137="","",Items!$I1136)</f>
        <v>6.4950000000000001</v>
      </c>
      <c r="G1137" s="33">
        <f t="shared" si="35"/>
        <v>0</v>
      </c>
      <c r="H1137" s="85"/>
    </row>
    <row r="1138" spans="1:8" hidden="1" x14ac:dyDescent="0.25">
      <c r="A1138" s="28" t="str">
        <f>IF(Items!$B1137="","",Items!$A1137)</f>
        <v>724376231423</v>
      </c>
      <c r="B1138" s="28" t="str">
        <f>IF(Items!$B1137="","",Items!$B1137)</f>
        <v>U-Fresh Honey Peach 375ml</v>
      </c>
      <c r="C1138" s="32">
        <f>IF($B1138="","",Items!$G1137+SUMIFS(PurQty,PurItem,$B1138,PurDate,"&lt;="&amp;$D$2)-SUMIFS(SalQty,SalItem,$B1138,SalDate,"&lt;="&amp;$D$2)-SUMIFS(WoQty,WoItem,$B1138,WoDate,"&lt;="&amp;$D$2)+SUMIFS(AdjQty,AdjItem,$B1138,AdjDate,"&lt;="&amp;$D$2)+SUMIFS(LinVarQty,LinItem,$B1138,LinPosted,"YES",LinDate,"&lt;="&amp;$D$2,LinID,"&lt;&gt;"&amp;$B$2))</f>
        <v>0</v>
      </c>
      <c r="D1138" s="84">
        <v>0</v>
      </c>
      <c r="E1138" s="32">
        <f t="shared" si="34"/>
        <v>0</v>
      </c>
      <c r="F1138" s="33">
        <f>IF($B1138="","",Items!$I1137)</f>
        <v>6.4950000000000001</v>
      </c>
      <c r="G1138" s="33">
        <f t="shared" si="35"/>
        <v>0</v>
      </c>
      <c r="H1138" s="85"/>
    </row>
    <row r="1139" spans="1:8" hidden="1" x14ac:dyDescent="0.25">
      <c r="A1139" s="28" t="str">
        <f>IF(Items!$B1138="","",Items!$A1138)</f>
        <v>724376231430</v>
      </c>
      <c r="B1139" s="28" t="str">
        <f>IF(Items!$B1138="","",Items!$B1138)</f>
        <v>U-Fresh Passion 375ml</v>
      </c>
      <c r="C1139" s="32">
        <f>IF($B1139="","",Items!$G1138+SUMIFS(PurQty,PurItem,$B1139,PurDate,"&lt;="&amp;$D$2)-SUMIFS(SalQty,SalItem,$B1139,SalDate,"&lt;="&amp;$D$2)-SUMIFS(WoQty,WoItem,$B1139,WoDate,"&lt;="&amp;$D$2)+SUMIFS(AdjQty,AdjItem,$B1139,AdjDate,"&lt;="&amp;$D$2)+SUMIFS(LinVarQty,LinItem,$B1139,LinPosted,"YES",LinDate,"&lt;="&amp;$D$2,LinID,"&lt;&gt;"&amp;$B$2))</f>
        <v>0</v>
      </c>
      <c r="D1139" s="84">
        <v>0</v>
      </c>
      <c r="E1139" s="32">
        <f t="shared" si="34"/>
        <v>0</v>
      </c>
      <c r="F1139" s="33">
        <f>IF($B1139="","",Items!$I1138)</f>
        <v>6.4950000000000001</v>
      </c>
      <c r="G1139" s="33">
        <f t="shared" si="35"/>
        <v>0</v>
      </c>
      <c r="H1139" s="85"/>
    </row>
    <row r="1140" spans="1:8" hidden="1" x14ac:dyDescent="0.25">
      <c r="A1140" s="28" t="str">
        <f>IF(Items!$B1139="","",Items!$A1139)</f>
        <v>6009708463616</v>
      </c>
      <c r="B1140" s="28" t="str">
        <f>IF(Items!$B1139="","",Items!$B1139)</f>
        <v>Ultra Mel 125ml</v>
      </c>
      <c r="C1140" s="32">
        <f>IF($B1140="","",Items!$G1139+SUMIFS(PurQty,PurItem,$B1140,PurDate,"&lt;="&amp;$D$2)-SUMIFS(SalQty,SalItem,$B1140,SalDate,"&lt;="&amp;$D$2)-SUMIFS(WoQty,WoItem,$B1140,WoDate,"&lt;="&amp;$D$2)+SUMIFS(AdjQty,AdjItem,$B1140,AdjDate,"&lt;="&amp;$D$2)+SUMIFS(LinVarQty,LinItem,$B1140,LinPosted,"YES",LinDate,"&lt;="&amp;$D$2,LinID,"&lt;&gt;"&amp;$B$2))</f>
        <v>0</v>
      </c>
      <c r="D1140" s="84">
        <v>0</v>
      </c>
      <c r="E1140" s="32">
        <f t="shared" si="34"/>
        <v>0</v>
      </c>
      <c r="F1140" s="33">
        <f>IF($B1140="","",Items!$I1139)</f>
        <v>29.3475</v>
      </c>
      <c r="G1140" s="33">
        <f t="shared" si="35"/>
        <v>0</v>
      </c>
      <c r="H1140" s="85"/>
    </row>
    <row r="1141" spans="1:8" hidden="1" x14ac:dyDescent="0.25">
      <c r="A1141" s="28" t="str">
        <f>IF(Items!$B1140="","",Items!$A1140)</f>
        <v>6009900396545</v>
      </c>
      <c r="B1141" s="28" t="str">
        <f>IF(Items!$B1140="","",Items!$B1140)</f>
        <v>Umoja Powder 750g</v>
      </c>
      <c r="C1141" s="32">
        <f>IF($B1141="","",Items!$G1140+SUMIFS(PurQty,PurItem,$B1141,PurDate,"&lt;="&amp;$D$2)-SUMIFS(SalQty,SalItem,$B1141,SalDate,"&lt;="&amp;$D$2)-SUMIFS(WoQty,WoItem,$B1141,WoDate,"&lt;="&amp;$D$2)+SUMIFS(AdjQty,AdjItem,$B1141,AdjDate,"&lt;="&amp;$D$2)+SUMIFS(LinVarQty,LinItem,$B1141,LinPosted,"YES",LinDate,"&lt;="&amp;$D$2,LinID,"&lt;&gt;"&amp;$B$2))</f>
        <v>0</v>
      </c>
      <c r="D1141" s="84">
        <v>0</v>
      </c>
      <c r="E1141" s="32">
        <f t="shared" si="34"/>
        <v>0</v>
      </c>
      <c r="F1141" s="33">
        <f>IF($B1141="","",Items!$I1140)</f>
        <v>26.085000000000001</v>
      </c>
      <c r="G1141" s="33">
        <f t="shared" si="35"/>
        <v>0</v>
      </c>
      <c r="H1141" s="85"/>
    </row>
    <row r="1142" spans="1:8" hidden="1" x14ac:dyDescent="0.25">
      <c r="A1142" s="28" t="str">
        <f>IF(Items!$B1141="","",Items!$A1141)</f>
        <v>0700371562649</v>
      </c>
      <c r="B1142" s="28" t="str">
        <f>IF(Items!$B1141="","",Items!$B1141)</f>
        <v>Valley Fresh Sauce 375ml</v>
      </c>
      <c r="C1142" s="32">
        <f>IF($B1142="","",Items!$G1141+SUMIFS(PurQty,PurItem,$B1142,PurDate,"&lt;="&amp;$D$2)-SUMIFS(SalQty,SalItem,$B1142,SalDate,"&lt;="&amp;$D$2)-SUMIFS(WoQty,WoItem,$B1142,WoDate,"&lt;="&amp;$D$2)+SUMIFS(AdjQty,AdjItem,$B1142,AdjDate,"&lt;="&amp;$D$2)+SUMIFS(LinVarQty,LinItem,$B1142,LinPosted,"YES",LinDate,"&lt;="&amp;$D$2,LinID,"&lt;&gt;"&amp;$B$2))</f>
        <v>0</v>
      </c>
      <c r="D1142" s="84">
        <v>0</v>
      </c>
      <c r="E1142" s="32">
        <f t="shared" si="34"/>
        <v>0</v>
      </c>
      <c r="F1142" s="33">
        <f>IF($B1142="","",Items!$I1141)</f>
        <v>16.305</v>
      </c>
      <c r="G1142" s="33">
        <f t="shared" si="35"/>
        <v>0</v>
      </c>
      <c r="H1142" s="85"/>
    </row>
    <row r="1143" spans="1:8" hidden="1" x14ac:dyDescent="0.25">
      <c r="A1143" s="28" t="str">
        <f>IF(Items!$B1142="","",Items!$A1142)</f>
        <v>60019066</v>
      </c>
      <c r="B1143" s="28" t="str">
        <f>IF(Items!$B1142="","",Items!$B1142)</f>
        <v>Vaseline 100ml</v>
      </c>
      <c r="C1143" s="32">
        <f>IF($B1143="","",Items!$G1142+SUMIFS(PurQty,PurItem,$B1143,PurDate,"&lt;="&amp;$D$2)-SUMIFS(SalQty,SalItem,$B1143,SalDate,"&lt;="&amp;$D$2)-SUMIFS(WoQty,WoItem,$B1143,WoDate,"&lt;="&amp;$D$2)+SUMIFS(AdjQty,AdjItem,$B1143,AdjDate,"&lt;="&amp;$D$2)+SUMIFS(LinVarQty,LinItem,$B1143,LinPosted,"YES",LinDate,"&lt;="&amp;$D$2,LinID,"&lt;&gt;"&amp;$B$2))</f>
        <v>0</v>
      </c>
      <c r="D1143" s="84">
        <v>0</v>
      </c>
      <c r="E1143" s="32">
        <f t="shared" si="34"/>
        <v>0</v>
      </c>
      <c r="F1143" s="33">
        <f>IF($B1143="","",Items!$I1142)</f>
        <v>16.305</v>
      </c>
      <c r="G1143" s="33">
        <f t="shared" si="35"/>
        <v>0</v>
      </c>
      <c r="H1143" s="85"/>
    </row>
    <row r="1144" spans="1:8" hidden="1" x14ac:dyDescent="0.25">
      <c r="A1144" s="28" t="str">
        <f>IF(Items!$B1143="","",Items!$A1143)</f>
        <v>6001087005661</v>
      </c>
      <c r="B1144" s="28" t="str">
        <f>IF(Items!$B1143="","",Items!$B1143)</f>
        <v>Vaseline 250ml</v>
      </c>
      <c r="C1144" s="32">
        <f>IF($B1144="","",Items!$G1143+SUMIFS(PurQty,PurItem,$B1144,PurDate,"&lt;="&amp;$D$2)-SUMIFS(SalQty,SalItem,$B1144,SalDate,"&lt;="&amp;$D$2)-SUMIFS(WoQty,WoItem,$B1144,WoDate,"&lt;="&amp;$D$2)+SUMIFS(AdjQty,AdjItem,$B1144,AdjDate,"&lt;="&amp;$D$2)+SUMIFS(LinVarQty,LinItem,$B1144,LinPosted,"YES",LinDate,"&lt;="&amp;$D$2,LinID,"&lt;&gt;"&amp;$B$2))</f>
        <v>0</v>
      </c>
      <c r="D1144" s="84">
        <v>0</v>
      </c>
      <c r="E1144" s="32">
        <f t="shared" si="34"/>
        <v>0</v>
      </c>
      <c r="F1144" s="33">
        <f>IF($B1144="","",Items!$I1143)</f>
        <v>32.61</v>
      </c>
      <c r="G1144" s="33">
        <f t="shared" si="35"/>
        <v>0</v>
      </c>
      <c r="H1144" s="85"/>
    </row>
    <row r="1145" spans="1:8" x14ac:dyDescent="0.25">
      <c r="A1145" s="28" t="str">
        <f>IF(Items!$B1144="","",Items!$A1144)</f>
        <v>6001085120946</v>
      </c>
      <c r="B1145" s="28" t="str">
        <f>IF(Items!$B1144="","",Items!$B1144)</f>
        <v>Vaseline Blue Seal 100ml</v>
      </c>
      <c r="C1145" s="32">
        <f>IF($B1145="","",Items!$G1144+SUMIFS(PurQty,PurItem,$B1145,PurDate,"&lt;="&amp;$D$2)-SUMIFS(SalQty,SalItem,$B1145,SalDate,"&lt;="&amp;$D$2)-SUMIFS(WoQty,WoItem,$B1145,WoDate,"&lt;="&amp;$D$2)+SUMIFS(AdjQty,AdjItem,$B1145,AdjDate,"&lt;="&amp;$D$2)+SUMIFS(LinVarQty,LinItem,$B1145,LinPosted,"YES",LinDate,"&lt;="&amp;$D$2,LinID,"&lt;&gt;"&amp;$B$2))</f>
        <v>20</v>
      </c>
      <c r="D1145" s="84">
        <v>17</v>
      </c>
      <c r="E1145" s="32">
        <f t="shared" si="34"/>
        <v>-3</v>
      </c>
      <c r="F1145" s="33">
        <f>IF($B1145="","",Items!$I1144)</f>
        <v>16.305</v>
      </c>
      <c r="G1145" s="33">
        <f t="shared" si="35"/>
        <v>-48.914999999999999</v>
      </c>
      <c r="H1145" s="85"/>
    </row>
    <row r="1146" spans="1:8" x14ac:dyDescent="0.25">
      <c r="A1146" s="28" t="str">
        <f>IF(Items!$B1145="","",Items!$A1145)</f>
        <v>60014399</v>
      </c>
      <c r="B1146" s="28" t="str">
        <f>IF(Items!$B1145="","",Items!$B1145)</f>
        <v>Vaseline Blue Seal 50ml</v>
      </c>
      <c r="C1146" s="32">
        <f>IF($B1146="","",Items!$G1145+SUMIFS(PurQty,PurItem,$B1146,PurDate,"&lt;="&amp;$D$2)-SUMIFS(SalQty,SalItem,$B1146,SalDate,"&lt;="&amp;$D$2)-SUMIFS(WoQty,WoItem,$B1146,WoDate,"&lt;="&amp;$D$2)+SUMIFS(AdjQty,AdjItem,$B1146,AdjDate,"&lt;="&amp;$D$2)+SUMIFS(LinVarQty,LinItem,$B1146,LinPosted,"YES",LinDate,"&lt;="&amp;$D$2,LinID,"&lt;&gt;"&amp;$B$2))</f>
        <v>14</v>
      </c>
      <c r="D1146" s="84">
        <v>12</v>
      </c>
      <c r="E1146" s="32">
        <f t="shared" si="34"/>
        <v>-2</v>
      </c>
      <c r="F1146" s="33">
        <f>IF($B1146="","",Items!$I1145)</f>
        <v>13.0425</v>
      </c>
      <c r="G1146" s="33">
        <f t="shared" si="35"/>
        <v>-26.085000000000001</v>
      </c>
      <c r="H1146" s="85"/>
    </row>
    <row r="1147" spans="1:8" hidden="1" x14ac:dyDescent="0.25">
      <c r="A1147" s="28" t="str">
        <f>IF(Items!$B1146="","",Items!$A1146)</f>
        <v>6009602766318</v>
      </c>
      <c r="B1147" s="28" t="str">
        <f>IF(Items!$B1146="","",Items!$B1146)</f>
        <v>Veerox Bubble Bath 2l</v>
      </c>
      <c r="C1147" s="32">
        <f>IF($B1147="","",Items!$G1146+SUMIFS(PurQty,PurItem,$B1147,PurDate,"&lt;="&amp;$D$2)-SUMIFS(SalQty,SalItem,$B1147,SalDate,"&lt;="&amp;$D$2)-SUMIFS(WoQty,WoItem,$B1147,WoDate,"&lt;="&amp;$D$2)+SUMIFS(AdjQty,AdjItem,$B1147,AdjDate,"&lt;="&amp;$D$2)+SUMIFS(LinVarQty,LinItem,$B1147,LinPosted,"YES",LinDate,"&lt;="&amp;$D$2,LinID,"&lt;&gt;"&amp;$B$2))</f>
        <v>0</v>
      </c>
      <c r="D1147" s="84">
        <v>0</v>
      </c>
      <c r="E1147" s="32">
        <f t="shared" si="34"/>
        <v>0</v>
      </c>
      <c r="F1147" s="33">
        <f>IF($B1147="","",Items!$I1146)</f>
        <v>42.39</v>
      </c>
      <c r="G1147" s="33">
        <f t="shared" si="35"/>
        <v>0</v>
      </c>
      <c r="H1147" s="85"/>
    </row>
    <row r="1148" spans="1:8" hidden="1" x14ac:dyDescent="0.25">
      <c r="A1148" s="28" t="str">
        <f>IF(Items!$B1147="","",Items!$A1147)</f>
        <v>6009602766271</v>
      </c>
      <c r="B1148" s="28" t="str">
        <f>IF(Items!$B1147="","",Items!$B1147)</f>
        <v>Veerox Flower 2l</v>
      </c>
      <c r="C1148" s="32">
        <f>IF($B1148="","",Items!$G1147+SUMIFS(PurQty,PurItem,$B1148,PurDate,"&lt;="&amp;$D$2)-SUMIFS(SalQty,SalItem,$B1148,SalDate,"&lt;="&amp;$D$2)-SUMIFS(WoQty,WoItem,$B1148,WoDate,"&lt;="&amp;$D$2)+SUMIFS(AdjQty,AdjItem,$B1148,AdjDate,"&lt;="&amp;$D$2)+SUMIFS(LinVarQty,LinItem,$B1148,LinPosted,"YES",LinDate,"&lt;="&amp;$D$2,LinID,"&lt;&gt;"&amp;$B$2))</f>
        <v>0</v>
      </c>
      <c r="D1148" s="84">
        <v>0</v>
      </c>
      <c r="E1148" s="32">
        <f t="shared" si="34"/>
        <v>0</v>
      </c>
      <c r="F1148" s="33">
        <f>IF($B1148="","",Items!$I1147)</f>
        <v>42.39</v>
      </c>
      <c r="G1148" s="33">
        <f t="shared" si="35"/>
        <v>0</v>
      </c>
      <c r="H1148" s="85"/>
    </row>
    <row r="1149" spans="1:8" hidden="1" x14ac:dyDescent="0.25">
      <c r="A1149" s="28" t="str">
        <f>IF(Items!$B1148="","",Items!$A1148)</f>
        <v>6009602766257</v>
      </c>
      <c r="B1149" s="28" t="str">
        <f>IF(Items!$B1148="","",Items!$B1148)</f>
        <v>Veerox Mountain Bubble Bath 2l</v>
      </c>
      <c r="C1149" s="32">
        <f>IF($B1149="","",Items!$G1148+SUMIFS(PurQty,PurItem,$B1149,PurDate,"&lt;="&amp;$D$2)-SUMIFS(SalQty,SalItem,$B1149,SalDate,"&lt;="&amp;$D$2)-SUMIFS(WoQty,WoItem,$B1149,WoDate,"&lt;="&amp;$D$2)+SUMIFS(AdjQty,AdjItem,$B1149,AdjDate,"&lt;="&amp;$D$2)+SUMIFS(LinVarQty,LinItem,$B1149,LinPosted,"YES",LinDate,"&lt;="&amp;$D$2,LinID,"&lt;&gt;"&amp;$B$2))</f>
        <v>0</v>
      </c>
      <c r="D1149" s="84">
        <v>0</v>
      </c>
      <c r="E1149" s="32">
        <f t="shared" si="34"/>
        <v>0</v>
      </c>
      <c r="F1149" s="33">
        <f>IF($B1149="","",Items!$I1148)</f>
        <v>42.39</v>
      </c>
      <c r="G1149" s="33">
        <f t="shared" si="35"/>
        <v>0</v>
      </c>
      <c r="H1149" s="85"/>
    </row>
    <row r="1150" spans="1:8" hidden="1" x14ac:dyDescent="0.25">
      <c r="A1150" s="28" t="str">
        <f>IF(Items!$B1149="","",Items!$A1149)</f>
        <v>42</v>
      </c>
      <c r="B1150" s="28" t="str">
        <f>IF(Items!$B1149="","",Items!$B1149)</f>
        <v>Vest Reflector</v>
      </c>
      <c r="C1150" s="32">
        <f>IF($B1150="","",Items!$G1149+SUMIFS(PurQty,PurItem,$B1150,PurDate,"&lt;="&amp;$D$2)-SUMIFS(SalQty,SalItem,$B1150,SalDate,"&lt;="&amp;$D$2)-SUMIFS(WoQty,WoItem,$B1150,WoDate,"&lt;="&amp;$D$2)+SUMIFS(AdjQty,AdjItem,$B1150,AdjDate,"&lt;="&amp;$D$2)+SUMIFS(LinVarQty,LinItem,$B1150,LinPosted,"YES",LinDate,"&lt;="&amp;$D$2,LinID,"&lt;&gt;"&amp;$B$2))</f>
        <v>0</v>
      </c>
      <c r="D1150" s="84">
        <v>0</v>
      </c>
      <c r="E1150" s="32">
        <f t="shared" si="34"/>
        <v>0</v>
      </c>
      <c r="F1150" s="33">
        <f>IF($B1150="","",Items!$I1149)</f>
        <v>45.652500000000003</v>
      </c>
      <c r="G1150" s="33">
        <f t="shared" si="35"/>
        <v>0</v>
      </c>
      <c r="H1150" s="85"/>
    </row>
    <row r="1151" spans="1:8" hidden="1" x14ac:dyDescent="0.25">
      <c r="A1151" s="28" t="str">
        <f>IF(Items!$B1150="","",Items!$A1150)</f>
        <v>8006540339206</v>
      </c>
      <c r="B1151" s="28" t="str">
        <f>IF(Items!$B1150="","",Items!$B1150)</f>
        <v>Vicks Acta 100ml</v>
      </c>
      <c r="C1151" s="32">
        <f>IF($B1151="","",Items!$G1150+SUMIFS(PurQty,PurItem,$B1151,PurDate,"&lt;="&amp;$D$2)-SUMIFS(SalQty,SalItem,$B1151,SalDate,"&lt;="&amp;$D$2)-SUMIFS(WoQty,WoItem,$B1151,WoDate,"&lt;="&amp;$D$2)+SUMIFS(AdjQty,AdjItem,$B1151,AdjDate,"&lt;="&amp;$D$2)+SUMIFS(LinVarQty,LinItem,$B1151,LinPosted,"YES",LinDate,"&lt;="&amp;$D$2,LinID,"&lt;&gt;"&amp;$B$2))</f>
        <v>0</v>
      </c>
      <c r="D1151" s="84">
        <v>0</v>
      </c>
      <c r="E1151" s="32">
        <f t="shared" si="34"/>
        <v>0</v>
      </c>
      <c r="F1151" s="33">
        <f>IF($B1151="","",Items!$I1150)</f>
        <v>32.61</v>
      </c>
      <c r="G1151" s="33">
        <f t="shared" si="35"/>
        <v>0</v>
      </c>
      <c r="H1151" s="85"/>
    </row>
    <row r="1152" spans="1:8" hidden="1" x14ac:dyDescent="0.25">
      <c r="A1152" s="28" t="str">
        <f>IF(Items!$B1151="","",Items!$A1151)</f>
        <v>8006540339244</v>
      </c>
      <c r="B1152" s="28" t="str">
        <f>IF(Items!$B1151="","",Items!$B1151)</f>
        <v>Vicks Cough Syrup 50ml</v>
      </c>
      <c r="C1152" s="32">
        <f>IF($B1152="","",Items!$G1151+SUMIFS(PurQty,PurItem,$B1152,PurDate,"&lt;="&amp;$D$2)-SUMIFS(SalQty,SalItem,$B1152,SalDate,"&lt;="&amp;$D$2)-SUMIFS(WoQty,WoItem,$B1152,WoDate,"&lt;="&amp;$D$2)+SUMIFS(AdjQty,AdjItem,$B1152,AdjDate,"&lt;="&amp;$D$2)+SUMIFS(LinVarQty,LinItem,$B1152,LinPosted,"YES",LinDate,"&lt;="&amp;$D$2,LinID,"&lt;&gt;"&amp;$B$2))</f>
        <v>0</v>
      </c>
      <c r="D1152" s="84">
        <v>0</v>
      </c>
      <c r="E1152" s="32">
        <f t="shared" si="34"/>
        <v>0</v>
      </c>
      <c r="F1152" s="33">
        <f>IF($B1152="","",Items!$I1151)</f>
        <v>29.3475</v>
      </c>
      <c r="G1152" s="33">
        <f t="shared" si="35"/>
        <v>0</v>
      </c>
      <c r="H1152" s="85"/>
    </row>
    <row r="1153" spans="1:8" hidden="1" x14ac:dyDescent="0.25">
      <c r="A1153" s="28" t="str">
        <f>IF(Items!$B1152="","",Items!$A1152)</f>
        <v>61600416</v>
      </c>
      <c r="B1153" s="28" t="str">
        <f>IF(Items!$B1152="","",Items!$B1152)</f>
        <v>Vicks Vaporub 10g</v>
      </c>
      <c r="C1153" s="32">
        <f>IF($B1153="","",Items!$G1152+SUMIFS(PurQty,PurItem,$B1153,PurDate,"&lt;="&amp;$D$2)-SUMIFS(SalQty,SalItem,$B1153,SalDate,"&lt;="&amp;$D$2)-SUMIFS(WoQty,WoItem,$B1153,WoDate,"&lt;="&amp;$D$2)+SUMIFS(AdjQty,AdjItem,$B1153,AdjDate,"&lt;="&amp;$D$2)+SUMIFS(LinVarQty,LinItem,$B1153,LinPosted,"YES",LinDate,"&lt;="&amp;$D$2,LinID,"&lt;&gt;"&amp;$B$2))</f>
        <v>30</v>
      </c>
      <c r="D1153" s="84">
        <v>30</v>
      </c>
      <c r="E1153" s="32">
        <f t="shared" si="34"/>
        <v>0</v>
      </c>
      <c r="F1153" s="33">
        <f>IF($B1153="","",Items!$I1152)</f>
        <v>9.7799999999999994</v>
      </c>
      <c r="G1153" s="33">
        <f t="shared" si="35"/>
        <v>0</v>
      </c>
      <c r="H1153" s="85"/>
    </row>
    <row r="1154" spans="1:8" hidden="1" x14ac:dyDescent="0.25">
      <c r="A1154" s="28" t="str">
        <f>IF(Items!$B1153="","",Items!$A1153)</f>
        <v>VICTRORIA1LASS</v>
      </c>
      <c r="B1154" s="28" t="str">
        <f>IF(Items!$B1153="","",Items!$B1153)</f>
        <v>VICTORIA ASS 1L</v>
      </c>
      <c r="C1154" s="32">
        <f>IF($B1154="","",Items!$G1153+SUMIFS(PurQty,PurItem,$B1154,PurDate,"&lt;="&amp;$D$2)-SUMIFS(SalQty,SalItem,$B1154,SalDate,"&lt;="&amp;$D$2)-SUMIFS(WoQty,WoItem,$B1154,WoDate,"&lt;="&amp;$D$2)+SUMIFS(AdjQty,AdjItem,$B1154,AdjDate,"&lt;="&amp;$D$2)+SUMIFS(LinVarQty,LinItem,$B1154,LinPosted,"YES",LinDate,"&lt;="&amp;$D$2,LinID,"&lt;&gt;"&amp;$B$2))</f>
        <v>0</v>
      </c>
      <c r="D1154" s="84">
        <v>0</v>
      </c>
      <c r="E1154" s="32">
        <f t="shared" ref="E1154:E1217" si="36">IF(OR($B1154="",$D1154=""),"",$D1154-$C1154)</f>
        <v>0</v>
      </c>
      <c r="F1154" s="33">
        <f>IF($B1154="","",Items!$I1153)</f>
        <v>32.61</v>
      </c>
      <c r="G1154" s="33">
        <f t="shared" ref="G1154:G1217" si="37">IF($E1154="","",$E1154*$F1154)</f>
        <v>0</v>
      </c>
      <c r="H1154" s="85"/>
    </row>
    <row r="1155" spans="1:8" hidden="1" x14ac:dyDescent="0.25">
      <c r="A1155" s="28" t="str">
        <f>IF(Items!$B1154="","",Items!$A1154)</f>
        <v>6009698813521</v>
      </c>
      <c r="B1155" s="28" t="str">
        <f>IF(Items!$B1154="","",Items!$B1154)</f>
        <v>Victoria Fruit  Orange 1L</v>
      </c>
      <c r="C1155" s="32">
        <f>IF($B1155="","",Items!$G1154+SUMIFS(PurQty,PurItem,$B1155,PurDate,"&lt;="&amp;$D$2)-SUMIFS(SalQty,SalItem,$B1155,SalDate,"&lt;="&amp;$D$2)-SUMIFS(WoQty,WoItem,$B1155,WoDate,"&lt;="&amp;$D$2)+SUMIFS(AdjQty,AdjItem,$B1155,AdjDate,"&lt;="&amp;$D$2)+SUMIFS(LinVarQty,LinItem,$B1155,LinPosted,"YES",LinDate,"&lt;="&amp;$D$2,LinID,"&lt;&gt;"&amp;$B$2))</f>
        <v>0</v>
      </c>
      <c r="D1155" s="84">
        <v>0</v>
      </c>
      <c r="E1155" s="32">
        <f t="shared" si="36"/>
        <v>0</v>
      </c>
      <c r="F1155" s="33">
        <f>IF($B1155="","",Items!$I1154)</f>
        <v>22.822500000000002</v>
      </c>
      <c r="G1155" s="33">
        <f t="shared" si="37"/>
        <v>0</v>
      </c>
      <c r="H1155" s="85"/>
    </row>
    <row r="1156" spans="1:8" x14ac:dyDescent="0.25">
      <c r="A1156" s="28" t="str">
        <f>IF(Items!$B1155="","",Items!$A1155)</f>
        <v>6009698813576</v>
      </c>
      <c r="B1156" s="28" t="str">
        <f>IF(Items!$B1155="","",Items!$B1155)</f>
        <v>Victoria Fruit Apple 1L</v>
      </c>
      <c r="C1156" s="32">
        <f>IF($B1156="","",Items!$G1155+SUMIFS(PurQty,PurItem,$B1156,PurDate,"&lt;="&amp;$D$2)-SUMIFS(SalQty,SalItem,$B1156,SalDate,"&lt;="&amp;$D$2)-SUMIFS(WoQty,WoItem,$B1156,WoDate,"&lt;="&amp;$D$2)+SUMIFS(AdjQty,AdjItem,$B1156,AdjDate,"&lt;="&amp;$D$2)+SUMIFS(LinVarQty,LinItem,$B1156,LinPosted,"YES",LinDate,"&lt;="&amp;$D$2,LinID,"&lt;&gt;"&amp;$B$2))</f>
        <v>2</v>
      </c>
      <c r="D1156" s="84">
        <v>0</v>
      </c>
      <c r="E1156" s="32">
        <f t="shared" si="36"/>
        <v>-2</v>
      </c>
      <c r="F1156" s="33">
        <f>IF($B1156="","",Items!$I1155)</f>
        <v>24.266666666666666</v>
      </c>
      <c r="G1156" s="33">
        <f t="shared" si="37"/>
        <v>-48.533333333333331</v>
      </c>
      <c r="H1156" s="85"/>
    </row>
    <row r="1157" spans="1:8" hidden="1" x14ac:dyDescent="0.25">
      <c r="A1157" s="28" t="str">
        <f>IF(Items!$B1156="","",Items!$A1156)</f>
        <v>548787</v>
      </c>
      <c r="B1157" s="28" t="str">
        <f>IF(Items!$B1156="","",Items!$B1156)</f>
        <v>Victoria Fruit Assorted 1L</v>
      </c>
      <c r="C1157" s="32">
        <f>IF($B1157="","",Items!$G1156+SUMIFS(PurQty,PurItem,$B1157,PurDate,"&lt;="&amp;$D$2)-SUMIFS(SalQty,SalItem,$B1157,SalDate,"&lt;="&amp;$D$2)-SUMIFS(WoQty,WoItem,$B1157,WoDate,"&lt;="&amp;$D$2)+SUMIFS(AdjQty,AdjItem,$B1157,AdjDate,"&lt;="&amp;$D$2)+SUMIFS(LinVarQty,LinItem,$B1157,LinPosted,"YES",LinDate,"&lt;="&amp;$D$2,LinID,"&lt;&gt;"&amp;$B$2))</f>
        <v>0</v>
      </c>
      <c r="D1157" s="84">
        <v>0</v>
      </c>
      <c r="E1157" s="32">
        <f t="shared" si="36"/>
        <v>0</v>
      </c>
      <c r="F1157" s="33">
        <f>IF($B1157="","",Items!$I1156)</f>
        <v>32.61</v>
      </c>
      <c r="G1157" s="33">
        <f t="shared" si="37"/>
        <v>0</v>
      </c>
      <c r="H1157" s="85"/>
    </row>
    <row r="1158" spans="1:8" hidden="1" x14ac:dyDescent="0.25">
      <c r="A1158" s="28" t="str">
        <f>IF(Items!$B1157="","",Items!$A1157)</f>
        <v>6009698813552</v>
      </c>
      <c r="B1158" s="28" t="str">
        <f>IF(Items!$B1157="","",Items!$B1157)</f>
        <v>Victoria Fruit Berry Burst</v>
      </c>
      <c r="C1158" s="32">
        <f>IF($B1158="","",Items!$G1157+SUMIFS(PurQty,PurItem,$B1158,PurDate,"&lt;="&amp;$D$2)-SUMIFS(SalQty,SalItem,$B1158,SalDate,"&lt;="&amp;$D$2)-SUMIFS(WoQty,WoItem,$B1158,WoDate,"&lt;="&amp;$D$2)+SUMIFS(AdjQty,AdjItem,$B1158,AdjDate,"&lt;="&amp;$D$2)+SUMIFS(LinVarQty,LinItem,$B1158,LinPosted,"YES",LinDate,"&lt;="&amp;$D$2,LinID,"&lt;&gt;"&amp;$B$2))</f>
        <v>0</v>
      </c>
      <c r="D1158" s="84">
        <v>0</v>
      </c>
      <c r="E1158" s="32">
        <f t="shared" si="36"/>
        <v>0</v>
      </c>
      <c r="F1158" s="33">
        <f>IF($B1158="","",Items!$I1157)</f>
        <v>32.61</v>
      </c>
      <c r="G1158" s="33">
        <f t="shared" si="37"/>
        <v>0</v>
      </c>
      <c r="H1158" s="85"/>
    </row>
    <row r="1159" spans="1:8" hidden="1" x14ac:dyDescent="0.25">
      <c r="A1159" s="28" t="str">
        <f>IF(Items!$B1158="","",Items!$A1158)</f>
        <v>6009698813569</v>
      </c>
      <c r="B1159" s="28" t="str">
        <f>IF(Items!$B1158="","",Items!$B1158)</f>
        <v>Victoria Fruit Litchi 1L</v>
      </c>
      <c r="C1159" s="32">
        <f>IF($B1159="","",Items!$G1158+SUMIFS(PurQty,PurItem,$B1159,PurDate,"&lt;="&amp;$D$2)-SUMIFS(SalQty,SalItem,$B1159,SalDate,"&lt;="&amp;$D$2)-SUMIFS(WoQty,WoItem,$B1159,WoDate,"&lt;="&amp;$D$2)+SUMIFS(AdjQty,AdjItem,$B1159,AdjDate,"&lt;="&amp;$D$2)+SUMIFS(LinVarQty,LinItem,$B1159,LinPosted,"YES",LinDate,"&lt;="&amp;$D$2,LinID,"&lt;&gt;"&amp;$B$2))</f>
        <v>0</v>
      </c>
      <c r="D1159" s="84">
        <v>0</v>
      </c>
      <c r="E1159" s="32">
        <f t="shared" si="36"/>
        <v>0</v>
      </c>
      <c r="F1159" s="33">
        <f>IF($B1159="","",Items!$I1158)</f>
        <v>22.822500000000002</v>
      </c>
      <c r="G1159" s="33">
        <f t="shared" si="37"/>
        <v>0</v>
      </c>
      <c r="H1159" s="85"/>
    </row>
    <row r="1160" spans="1:8" x14ac:dyDescent="0.25">
      <c r="A1160" s="28" t="str">
        <f>IF(Items!$B1159="","",Items!$A1159)</f>
        <v>6009698813545</v>
      </c>
      <c r="B1160" s="28" t="str">
        <f>IF(Items!$B1159="","",Items!$B1159)</f>
        <v>Victoria Fruit Mango Orange</v>
      </c>
      <c r="C1160" s="32">
        <f>IF($B1160="","",Items!$G1159+SUMIFS(PurQty,PurItem,$B1160,PurDate,"&lt;="&amp;$D$2)-SUMIFS(SalQty,SalItem,$B1160,SalDate,"&lt;="&amp;$D$2)-SUMIFS(WoQty,WoItem,$B1160,WoDate,"&lt;="&amp;$D$2)+SUMIFS(AdjQty,AdjItem,$B1160,AdjDate,"&lt;="&amp;$D$2)+SUMIFS(LinVarQty,LinItem,$B1160,LinPosted,"YES",LinDate,"&lt;="&amp;$D$2,LinID,"&lt;&gt;"&amp;$B$2))</f>
        <v>8</v>
      </c>
      <c r="D1160" s="84">
        <v>5</v>
      </c>
      <c r="E1160" s="32">
        <f t="shared" si="36"/>
        <v>-3</v>
      </c>
      <c r="F1160" s="33">
        <f>IF($B1160="","",Items!$I1159)</f>
        <v>24.320000000000004</v>
      </c>
      <c r="G1160" s="33">
        <f t="shared" si="37"/>
        <v>-72.960000000000008</v>
      </c>
      <c r="H1160" s="85"/>
    </row>
    <row r="1161" spans="1:8" x14ac:dyDescent="0.25">
      <c r="A1161" s="28" t="str">
        <f>IF(Items!$B1160="","",Items!$A1160)</f>
        <v>6009698813583</v>
      </c>
      <c r="B1161" s="28" t="str">
        <f>IF(Items!$B1160="","",Items!$B1160)</f>
        <v>Victoria Fruit Tropical 1L</v>
      </c>
      <c r="C1161" s="32">
        <f>IF($B1161="","",Items!$G1160+SUMIFS(PurQty,PurItem,$B1161,PurDate,"&lt;="&amp;$D$2)-SUMIFS(SalQty,SalItem,$B1161,SalDate,"&lt;="&amp;$D$2)-SUMIFS(WoQty,WoItem,$B1161,WoDate,"&lt;="&amp;$D$2)+SUMIFS(AdjQty,AdjItem,$B1161,AdjDate,"&lt;="&amp;$D$2)+SUMIFS(LinVarQty,LinItem,$B1161,LinPosted,"YES",LinDate,"&lt;="&amp;$D$2,LinID,"&lt;&gt;"&amp;$B$2))</f>
        <v>12</v>
      </c>
      <c r="D1161" s="84">
        <v>0</v>
      </c>
      <c r="E1161" s="32">
        <f t="shared" si="36"/>
        <v>-12</v>
      </c>
      <c r="F1161" s="33">
        <f>IF($B1161="","",Items!$I1160)</f>
        <v>24.320000000000004</v>
      </c>
      <c r="G1161" s="33">
        <f t="shared" si="37"/>
        <v>-291.84000000000003</v>
      </c>
      <c r="H1161" s="85"/>
    </row>
    <row r="1162" spans="1:8" hidden="1" x14ac:dyDescent="0.25">
      <c r="A1162" s="28" t="str">
        <f>IF(Items!$B1161="","",Items!$A1161)</f>
        <v>6009698813538</v>
      </c>
      <c r="B1162" s="28" t="str">
        <f>IF(Items!$B1161="","",Items!$B1161)</f>
        <v>VICTORIA RED GRAPE 1L</v>
      </c>
      <c r="C1162" s="32">
        <f>IF($B1162="","",Items!$G1161+SUMIFS(PurQty,PurItem,$B1162,PurDate,"&lt;="&amp;$D$2)-SUMIFS(SalQty,SalItem,$B1162,SalDate,"&lt;="&amp;$D$2)-SUMIFS(WoQty,WoItem,$B1162,WoDate,"&lt;="&amp;$D$2)+SUMIFS(AdjQty,AdjItem,$B1162,AdjDate,"&lt;="&amp;$D$2)+SUMIFS(LinVarQty,LinItem,$B1162,LinPosted,"YES",LinDate,"&lt;="&amp;$D$2,LinID,"&lt;&gt;"&amp;$B$2))</f>
        <v>0</v>
      </c>
      <c r="D1162" s="84">
        <v>0</v>
      </c>
      <c r="E1162" s="32">
        <f t="shared" si="36"/>
        <v>0</v>
      </c>
      <c r="F1162" s="33">
        <f>IF($B1162="","",Items!$I1161)</f>
        <v>32.61</v>
      </c>
      <c r="G1162" s="33">
        <f t="shared" si="37"/>
        <v>0</v>
      </c>
      <c r="H1162" s="85"/>
    </row>
    <row r="1163" spans="1:8" hidden="1" x14ac:dyDescent="0.25">
      <c r="A1163" s="28" t="str">
        <f>IF(Items!$B1162="","",Items!$A1162)</f>
        <v>6001085061317</v>
      </c>
      <c r="B1163" s="28" t="str">
        <f>IF(Items!$B1162="","",Items!$B1162)</f>
        <v>Vim Lemon Fresh 500g</v>
      </c>
      <c r="C1163" s="32">
        <f>IF($B1163="","",Items!$G1162+SUMIFS(PurQty,PurItem,$B1163,PurDate,"&lt;="&amp;$D$2)-SUMIFS(SalQty,SalItem,$B1163,SalDate,"&lt;="&amp;$D$2)-SUMIFS(WoQty,WoItem,$B1163,WoDate,"&lt;="&amp;$D$2)+SUMIFS(AdjQty,AdjItem,$B1163,AdjDate,"&lt;="&amp;$D$2)+SUMIFS(LinVarQty,LinItem,$B1163,LinPosted,"YES",LinDate,"&lt;="&amp;$D$2,LinID,"&lt;&gt;"&amp;$B$2))</f>
        <v>0</v>
      </c>
      <c r="D1163" s="84">
        <v>0</v>
      </c>
      <c r="E1163" s="32">
        <f t="shared" si="36"/>
        <v>0</v>
      </c>
      <c r="F1163" s="33">
        <f>IF($B1163="","",Items!$I1162)</f>
        <v>19.567499999999999</v>
      </c>
      <c r="G1163" s="33">
        <f t="shared" si="37"/>
        <v>0</v>
      </c>
      <c r="H1163" s="85"/>
    </row>
    <row r="1164" spans="1:8" hidden="1" x14ac:dyDescent="0.25">
      <c r="A1164" s="28" t="str">
        <f>IF(Items!$B1163="","",Items!$A1163)</f>
        <v>6009803982531</v>
      </c>
      <c r="B1164" s="28" t="str">
        <f>IF(Items!$B1163="","",Items!$B1163)</f>
        <v>VitaC  Zinc Energy Drink 500ml</v>
      </c>
      <c r="C1164" s="32">
        <f>IF($B1164="","",Items!$G1163+SUMIFS(PurQty,PurItem,$B1164,PurDate,"&lt;="&amp;$D$2)-SUMIFS(SalQty,SalItem,$B1164,SalDate,"&lt;="&amp;$D$2)-SUMIFS(WoQty,WoItem,$B1164,WoDate,"&lt;="&amp;$D$2)+SUMIFS(AdjQty,AdjItem,$B1164,AdjDate,"&lt;="&amp;$D$2)+SUMIFS(LinVarQty,LinItem,$B1164,LinPosted,"YES",LinDate,"&lt;="&amp;$D$2,LinID,"&lt;&gt;"&amp;$B$2))</f>
        <v>0</v>
      </c>
      <c r="D1164" s="84">
        <v>0</v>
      </c>
      <c r="E1164" s="32">
        <f t="shared" si="36"/>
        <v>0</v>
      </c>
      <c r="F1164" s="33">
        <f>IF($B1164="","",Items!$I1163)</f>
        <v>9.7799999999999994</v>
      </c>
      <c r="G1164" s="33">
        <f t="shared" si="37"/>
        <v>0</v>
      </c>
      <c r="H1164" s="85"/>
    </row>
    <row r="1165" spans="1:8" hidden="1" x14ac:dyDescent="0.25">
      <c r="A1165" s="28" t="str">
        <f>IF(Items!$B1164="","",Items!$A1164)</f>
        <v>6009803982562</v>
      </c>
      <c r="B1165" s="28" t="str">
        <f>IF(Items!$B1164="","",Items!$B1164)</f>
        <v>VitaC  Zinc Lemon Energy Drink 500ml</v>
      </c>
      <c r="C1165" s="32">
        <f>IF($B1165="","",Items!$G1164+SUMIFS(PurQty,PurItem,$B1165,PurDate,"&lt;="&amp;$D$2)-SUMIFS(SalQty,SalItem,$B1165,SalDate,"&lt;="&amp;$D$2)-SUMIFS(WoQty,WoItem,$B1165,WoDate,"&lt;="&amp;$D$2)+SUMIFS(AdjQty,AdjItem,$B1165,AdjDate,"&lt;="&amp;$D$2)+SUMIFS(LinVarQty,LinItem,$B1165,LinPosted,"YES",LinDate,"&lt;="&amp;$D$2,LinID,"&lt;&gt;"&amp;$B$2))</f>
        <v>0</v>
      </c>
      <c r="D1165" s="84">
        <v>0</v>
      </c>
      <c r="E1165" s="32">
        <f t="shared" si="36"/>
        <v>0</v>
      </c>
      <c r="F1165" s="33">
        <f>IF($B1165="","",Items!$I1164)</f>
        <v>9.7799999999999994</v>
      </c>
      <c r="G1165" s="33">
        <f t="shared" si="37"/>
        <v>0</v>
      </c>
      <c r="H1165" s="85"/>
    </row>
    <row r="1166" spans="1:8" x14ac:dyDescent="0.25">
      <c r="A1166" s="28" t="str">
        <f>IF(Items!$B1165="","",Items!$A1165)</f>
        <v>6918235678366</v>
      </c>
      <c r="B1166" s="28" t="str">
        <f>IF(Items!$B1165="","",Items!$B1165)</f>
        <v>Vivon  500ml</v>
      </c>
      <c r="C1166" s="32">
        <f>IF($B1166="","",Items!$G1165+SUMIFS(PurQty,PurItem,$B1166,PurDate,"&lt;="&amp;$D$2)-SUMIFS(SalQty,SalItem,$B1166,SalDate,"&lt;="&amp;$D$2)-SUMIFS(WoQty,WoItem,$B1166,WoDate,"&lt;="&amp;$D$2)+SUMIFS(AdjQty,AdjItem,$B1166,AdjDate,"&lt;="&amp;$D$2)+SUMIFS(LinVarQty,LinItem,$B1166,LinPosted,"YES",LinDate,"&lt;="&amp;$D$2,LinID,"&lt;&gt;"&amp;$B$2))</f>
        <v>117</v>
      </c>
      <c r="D1166" s="84">
        <v>107</v>
      </c>
      <c r="E1166" s="32">
        <f t="shared" si="36"/>
        <v>-10</v>
      </c>
      <c r="F1166" s="33">
        <f>IF($B1166="","",Items!$I1165)</f>
        <v>2.4666666666666668</v>
      </c>
      <c r="G1166" s="33">
        <f t="shared" si="37"/>
        <v>-24.666666666666668</v>
      </c>
      <c r="H1166" s="85"/>
    </row>
    <row r="1167" spans="1:8" hidden="1" x14ac:dyDescent="0.25">
      <c r="A1167" s="28" t="str">
        <f>IF(Items!$B1166="","",Items!$A1166)</f>
        <v>6918235688969</v>
      </c>
      <c r="B1167" s="28" t="str">
        <f>IF(Items!$B1166="","",Items!$B1166)</f>
        <v>Vivon 2L</v>
      </c>
      <c r="C1167" s="32">
        <f>IF($B1167="","",Items!$G1166+SUMIFS(PurQty,PurItem,$B1167,PurDate,"&lt;="&amp;$D$2)-SUMIFS(SalQty,SalItem,$B1167,SalDate,"&lt;="&amp;$D$2)-SUMIFS(WoQty,WoItem,$B1167,WoDate,"&lt;="&amp;$D$2)+SUMIFS(AdjQty,AdjItem,$B1167,AdjDate,"&lt;="&amp;$D$2)+SUMIFS(LinVarQty,LinItem,$B1167,LinPosted,"YES",LinDate,"&lt;="&amp;$D$2,LinID,"&lt;&gt;"&amp;$B$2))</f>
        <v>0</v>
      </c>
      <c r="D1167" s="84">
        <v>0</v>
      </c>
      <c r="E1167" s="32">
        <f t="shared" si="36"/>
        <v>0</v>
      </c>
      <c r="F1167" s="33">
        <f>IF($B1167="","",Items!$I1166)</f>
        <v>13.0425</v>
      </c>
      <c r="G1167" s="33">
        <f t="shared" si="37"/>
        <v>0</v>
      </c>
      <c r="H1167" s="85"/>
    </row>
    <row r="1168" spans="1:8" x14ac:dyDescent="0.25">
      <c r="A1168" s="28" t="str">
        <f>IF(Items!$B1167="","",Items!$A1167)</f>
        <v>6918235683339</v>
      </c>
      <c r="B1168" s="28" t="str">
        <f>IF(Items!$B1167="","",Items!$B1167)</f>
        <v>Vivon Water 5lt</v>
      </c>
      <c r="C1168" s="32">
        <f>IF($B1168="","",Items!$G1167+SUMIFS(PurQty,PurItem,$B1168,PurDate,"&lt;="&amp;$D$2)-SUMIFS(SalQty,SalItem,$B1168,SalDate,"&lt;="&amp;$D$2)-SUMIFS(WoQty,WoItem,$B1168,WoDate,"&lt;="&amp;$D$2)+SUMIFS(AdjQty,AdjItem,$B1168,AdjDate,"&lt;="&amp;$D$2)+SUMIFS(LinVarQty,LinItem,$B1168,LinPosted,"YES",LinDate,"&lt;="&amp;$D$2,LinID,"&lt;&gt;"&amp;$B$2))</f>
        <v>2</v>
      </c>
      <c r="D1168" s="84">
        <v>0</v>
      </c>
      <c r="E1168" s="32">
        <f t="shared" si="36"/>
        <v>-2</v>
      </c>
      <c r="F1168" s="33">
        <f>IF($B1168="","",Items!$I1167)</f>
        <v>16</v>
      </c>
      <c r="G1168" s="33">
        <f t="shared" si="37"/>
        <v>-32</v>
      </c>
      <c r="H1168" s="85"/>
    </row>
    <row r="1169" spans="1:8" hidden="1" x14ac:dyDescent="0.25">
      <c r="A1169" s="28" t="str">
        <f>IF(Items!$B1168="","",Items!$A1168)</f>
        <v>6001030003553</v>
      </c>
      <c r="B1169" s="28" t="str">
        <f>IF(Items!$B1168="","",Items!$B1168)</f>
        <v>Wellington Tomato Sauce 700ml</v>
      </c>
      <c r="C1169" s="32">
        <f>IF($B1169="","",Items!$G1168+SUMIFS(PurQty,PurItem,$B1169,PurDate,"&lt;="&amp;$D$2)-SUMIFS(SalQty,SalItem,$B1169,SalDate,"&lt;="&amp;$D$2)-SUMIFS(WoQty,WoItem,$B1169,WoDate,"&lt;="&amp;$D$2)+SUMIFS(AdjQty,AdjItem,$B1169,AdjDate,"&lt;="&amp;$D$2)+SUMIFS(LinVarQty,LinItem,$B1169,LinPosted,"YES",LinDate,"&lt;="&amp;$D$2,LinID,"&lt;&gt;"&amp;$B$2))</f>
        <v>0</v>
      </c>
      <c r="D1169" s="84">
        <v>0</v>
      </c>
      <c r="E1169" s="32">
        <f t="shared" si="36"/>
        <v>0</v>
      </c>
      <c r="F1169" s="33">
        <f>IF($B1169="","",Items!$I1168)</f>
        <v>13.0425</v>
      </c>
      <c r="G1169" s="33">
        <f t="shared" si="37"/>
        <v>0</v>
      </c>
      <c r="H1169" s="85"/>
    </row>
    <row r="1170" spans="1:8" x14ac:dyDescent="0.25">
      <c r="A1170" s="28" t="str">
        <f>IF(Items!$B1169="","",Items!$A1169)</f>
        <v>J1002</v>
      </c>
      <c r="B1170" s="28" t="str">
        <f>IF(Items!$B1169="","",Items!$B1169)</f>
        <v>White Tissue 2ply</v>
      </c>
      <c r="C1170" s="32">
        <f>IF($B1170="","",Items!$G1169+SUMIFS(PurQty,PurItem,$B1170,PurDate,"&lt;="&amp;$D$2)-SUMIFS(SalQty,SalItem,$B1170,SalDate,"&lt;="&amp;$D$2)-SUMIFS(WoQty,WoItem,$B1170,WoDate,"&lt;="&amp;$D$2)+SUMIFS(AdjQty,AdjItem,$B1170,AdjDate,"&lt;="&amp;$D$2)+SUMIFS(LinVarQty,LinItem,$B1170,LinPosted,"YES",LinDate,"&lt;="&amp;$D$2,LinID,"&lt;&gt;"&amp;$B$2))</f>
        <v>172</v>
      </c>
      <c r="D1170" s="84">
        <v>146</v>
      </c>
      <c r="E1170" s="32">
        <f t="shared" si="36"/>
        <v>-26</v>
      </c>
      <c r="F1170" s="33">
        <f>IF($B1170="","",Items!$I1169)</f>
        <v>8.3553333333333324</v>
      </c>
      <c r="G1170" s="33">
        <f t="shared" si="37"/>
        <v>-217.23866666666663</v>
      </c>
      <c r="H1170" s="85"/>
    </row>
    <row r="1171" spans="1:8" hidden="1" x14ac:dyDescent="0.25">
      <c r="A1171" s="28" t="str">
        <f>IF(Items!$B1170="","",Items!$A1170)</f>
        <v>100A</v>
      </c>
      <c r="B1171" s="28" t="str">
        <f>IF(Items!$B1170="","",Items!$B1170)</f>
        <v>White Tissue Each</v>
      </c>
      <c r="C1171" s="32">
        <f>IF($B1171="","",Items!$G1170+SUMIFS(PurQty,PurItem,$B1171,PurDate,"&lt;="&amp;$D$2)-SUMIFS(SalQty,SalItem,$B1171,SalDate,"&lt;="&amp;$D$2)-SUMIFS(WoQty,WoItem,$B1171,WoDate,"&lt;="&amp;$D$2)+SUMIFS(AdjQty,AdjItem,$B1171,AdjDate,"&lt;="&amp;$D$2)+SUMIFS(LinVarQty,LinItem,$B1171,LinPosted,"YES",LinDate,"&lt;="&amp;$D$2,LinID,"&lt;&gt;"&amp;$B$2))</f>
        <v>0</v>
      </c>
      <c r="D1171" s="84">
        <v>0</v>
      </c>
      <c r="E1171" s="32">
        <f t="shared" si="36"/>
        <v>0</v>
      </c>
      <c r="F1171" s="33">
        <f>IF($B1171="","",Items!$I1170)</f>
        <v>6.5250000000000004</v>
      </c>
      <c r="G1171" s="33">
        <f t="shared" si="37"/>
        <v>0</v>
      </c>
      <c r="H1171" s="85"/>
    </row>
    <row r="1172" spans="1:8" hidden="1" x14ac:dyDescent="0.25">
      <c r="A1172" s="28" t="str">
        <f>IF(Items!$B1171="","",Items!$A1171)</f>
        <v>6001237005305</v>
      </c>
      <c r="B1172" s="28" t="str">
        <f>IF(Items!$B1171="","",Items!$B1171)</f>
        <v>Wild Fusion Luckystrike 20s</v>
      </c>
      <c r="C1172" s="32">
        <f>IF($B1172="","",Items!$G1171+SUMIFS(PurQty,PurItem,$B1172,PurDate,"&lt;="&amp;$D$2)-SUMIFS(SalQty,SalItem,$B1172,SalDate,"&lt;="&amp;$D$2)-SUMIFS(WoQty,WoItem,$B1172,WoDate,"&lt;="&amp;$D$2)+SUMIFS(AdjQty,AdjItem,$B1172,AdjDate,"&lt;="&amp;$D$2)+SUMIFS(LinVarQty,LinItem,$B1172,LinPosted,"YES",LinDate,"&lt;="&amp;$D$2,LinID,"&lt;&gt;"&amp;$B$2))</f>
        <v>0</v>
      </c>
      <c r="D1172" s="84">
        <v>0</v>
      </c>
      <c r="E1172" s="32">
        <f t="shared" si="36"/>
        <v>0</v>
      </c>
      <c r="F1172" s="33">
        <f>IF($B1172="","",Items!$I1171)</f>
        <v>19.567499999999999</v>
      </c>
      <c r="G1172" s="33">
        <f t="shared" si="37"/>
        <v>0</v>
      </c>
      <c r="H1172" s="85"/>
    </row>
    <row r="1173" spans="1:8" hidden="1" x14ac:dyDescent="0.25">
      <c r="A1173" s="28" t="str">
        <f>IF(Items!$B1172="","",Items!$A1172)</f>
        <v>6007497001019</v>
      </c>
      <c r="B1173" s="28" t="str">
        <f>IF(Items!$B1172="","",Items!$B1172)</f>
        <v>Willards Cheezies 150g</v>
      </c>
      <c r="C1173" s="32">
        <f>IF($B1173="","",Items!$G1172+SUMIFS(PurQty,PurItem,$B1173,PurDate,"&lt;="&amp;$D$2)-SUMIFS(SalQty,SalItem,$B1173,SalDate,"&lt;="&amp;$D$2)-SUMIFS(WoQty,WoItem,$B1173,WoDate,"&lt;="&amp;$D$2)+SUMIFS(AdjQty,AdjItem,$B1173,AdjDate,"&lt;="&amp;$D$2)+SUMIFS(LinVarQty,LinItem,$B1173,LinPosted,"YES",LinDate,"&lt;="&amp;$D$2,LinID,"&lt;&gt;"&amp;$B$2))</f>
        <v>0</v>
      </c>
      <c r="D1173" s="84">
        <v>0</v>
      </c>
      <c r="E1173" s="32">
        <f t="shared" si="36"/>
        <v>0</v>
      </c>
      <c r="F1173" s="33">
        <f>IF($B1173="","",Items!$I1172)</f>
        <v>9.7799999999999994</v>
      </c>
      <c r="G1173" s="33">
        <f t="shared" si="37"/>
        <v>0</v>
      </c>
      <c r="H1173" s="85"/>
    </row>
    <row r="1174" spans="1:8" hidden="1" x14ac:dyDescent="0.25">
      <c r="A1174" s="28" t="str">
        <f>IF(Items!$B1173="","",Items!$A1173)</f>
        <v>6007497001033</v>
      </c>
      <c r="B1174" s="28" t="str">
        <f>IF(Items!$B1173="","",Items!$B1173)</f>
        <v>Willards Cheezies 75g</v>
      </c>
      <c r="C1174" s="32">
        <f>IF($B1174="","",Items!$G1173+SUMIFS(PurQty,PurItem,$B1174,PurDate,"&lt;="&amp;$D$2)-SUMIFS(SalQty,SalItem,$B1174,SalDate,"&lt;="&amp;$D$2)-SUMIFS(WoQty,WoItem,$B1174,WoDate,"&lt;="&amp;$D$2)+SUMIFS(AdjQty,AdjItem,$B1174,AdjDate,"&lt;="&amp;$D$2)+SUMIFS(LinVarQty,LinItem,$B1174,LinPosted,"YES",LinDate,"&lt;="&amp;$D$2,LinID,"&lt;&gt;"&amp;$B$2))</f>
        <v>0</v>
      </c>
      <c r="D1174" s="84">
        <v>0</v>
      </c>
      <c r="E1174" s="32">
        <f t="shared" si="36"/>
        <v>0</v>
      </c>
      <c r="F1174" s="33">
        <f>IF($B1174="","",Items!$I1173)</f>
        <v>6.5250000000000004</v>
      </c>
      <c r="G1174" s="33">
        <f t="shared" si="37"/>
        <v>0</v>
      </c>
      <c r="H1174" s="85"/>
    </row>
    <row r="1175" spans="1:8" hidden="1" x14ac:dyDescent="0.25">
      <c r="A1175" s="28" t="str">
        <f>IF(Items!$B1174="","",Items!$A1174)</f>
        <v>6007497001118</v>
      </c>
      <c r="B1175" s="28" t="str">
        <f>IF(Items!$B1174="","",Items!$B1174)</f>
        <v>Willards Corn Curls 150g</v>
      </c>
      <c r="C1175" s="32">
        <f>IF($B1175="","",Items!$G1174+SUMIFS(PurQty,PurItem,$B1175,PurDate,"&lt;="&amp;$D$2)-SUMIFS(SalQty,SalItem,$B1175,SalDate,"&lt;="&amp;$D$2)-SUMIFS(WoQty,WoItem,$B1175,WoDate,"&lt;="&amp;$D$2)+SUMIFS(AdjQty,AdjItem,$B1175,AdjDate,"&lt;="&amp;$D$2)+SUMIFS(LinVarQty,LinItem,$B1175,LinPosted,"YES",LinDate,"&lt;="&amp;$D$2,LinID,"&lt;&gt;"&amp;$B$2))</f>
        <v>0</v>
      </c>
      <c r="D1175" s="84">
        <v>0</v>
      </c>
      <c r="E1175" s="32">
        <f t="shared" si="36"/>
        <v>0</v>
      </c>
      <c r="F1175" s="33">
        <f>IF($B1175="","",Items!$I1174)</f>
        <v>7.8224999999999998</v>
      </c>
      <c r="G1175" s="33">
        <f t="shared" si="37"/>
        <v>0</v>
      </c>
      <c r="H1175" s="85"/>
    </row>
    <row r="1176" spans="1:8" hidden="1" x14ac:dyDescent="0.25">
      <c r="A1176" s="28" t="str">
        <f>IF(Items!$B1175="","",Items!$A1175)</f>
        <v>6007497020157</v>
      </c>
      <c r="B1176" s="28" t="str">
        <f>IF(Items!$B1175="","",Items!$B1175)</f>
        <v>Willards Cornflakes 500g</v>
      </c>
      <c r="C1176" s="32">
        <f>IF($B1176="","",Items!$G1175+SUMIFS(PurQty,PurItem,$B1176,PurDate,"&lt;="&amp;$D$2)-SUMIFS(SalQty,SalItem,$B1176,SalDate,"&lt;="&amp;$D$2)-SUMIFS(WoQty,WoItem,$B1176,WoDate,"&lt;="&amp;$D$2)+SUMIFS(AdjQty,AdjItem,$B1176,AdjDate,"&lt;="&amp;$D$2)+SUMIFS(LinVarQty,LinItem,$B1176,LinPosted,"YES",LinDate,"&lt;="&amp;$D$2,LinID,"&lt;&gt;"&amp;$B$2))</f>
        <v>0</v>
      </c>
      <c r="D1176" s="84">
        <v>0</v>
      </c>
      <c r="E1176" s="32">
        <f t="shared" si="36"/>
        <v>0</v>
      </c>
      <c r="F1176" s="33">
        <f>IF($B1176="","",Items!$I1175)</f>
        <v>32.61</v>
      </c>
      <c r="G1176" s="33">
        <f t="shared" si="37"/>
        <v>0</v>
      </c>
      <c r="H1176" s="85"/>
    </row>
    <row r="1177" spans="1:8" hidden="1" x14ac:dyDescent="0.25">
      <c r="A1177" s="28" t="str">
        <f>IF(Items!$B1176="","",Items!$A1176)</f>
        <v>6007497001064</v>
      </c>
      <c r="B1177" s="28" t="str">
        <f>IF(Items!$B1176="","",Items!$B1176)</f>
        <v>WILLARDS JUPITER 150G</v>
      </c>
      <c r="C1177" s="32">
        <f>IF($B1177="","",Items!$G1176+SUMIFS(PurQty,PurItem,$B1177,PurDate,"&lt;="&amp;$D$2)-SUMIFS(SalQty,SalItem,$B1177,SalDate,"&lt;="&amp;$D$2)-SUMIFS(WoQty,WoItem,$B1177,WoDate,"&lt;="&amp;$D$2)+SUMIFS(AdjQty,AdjItem,$B1177,AdjDate,"&lt;="&amp;$D$2)+SUMIFS(LinVarQty,LinItem,$B1177,LinPosted,"YES",LinDate,"&lt;="&amp;$D$2,LinID,"&lt;&gt;"&amp;$B$2))</f>
        <v>0</v>
      </c>
      <c r="D1177" s="84">
        <v>0</v>
      </c>
      <c r="E1177" s="32">
        <f t="shared" si="36"/>
        <v>0</v>
      </c>
      <c r="F1177" s="33">
        <f>IF($B1177="","",Items!$I1176)</f>
        <v>9.7799999999999994</v>
      </c>
      <c r="G1177" s="33">
        <f t="shared" si="37"/>
        <v>0</v>
      </c>
      <c r="H1177" s="85"/>
    </row>
    <row r="1178" spans="1:8" hidden="1" x14ac:dyDescent="0.25">
      <c r="A1178" s="28" t="str">
        <f>IF(Items!$B1177="","",Items!$A1177)</f>
        <v>6007497001088</v>
      </c>
      <c r="B1178" s="28" t="str">
        <f>IF(Items!$B1177="","",Items!$B1177)</f>
        <v>Willards Jupiters 75g</v>
      </c>
      <c r="C1178" s="32">
        <f>IF($B1178="","",Items!$G1177+SUMIFS(PurQty,PurItem,$B1178,PurDate,"&lt;="&amp;$D$2)-SUMIFS(SalQty,SalItem,$B1178,SalDate,"&lt;="&amp;$D$2)-SUMIFS(WoQty,WoItem,$B1178,WoDate,"&lt;="&amp;$D$2)+SUMIFS(AdjQty,AdjItem,$B1178,AdjDate,"&lt;="&amp;$D$2)+SUMIFS(LinVarQty,LinItem,$B1178,LinPosted,"YES",LinDate,"&lt;="&amp;$D$2,LinID,"&lt;&gt;"&amp;$B$2))</f>
        <v>0</v>
      </c>
      <c r="D1178" s="84">
        <v>0</v>
      </c>
      <c r="E1178" s="32">
        <f t="shared" si="36"/>
        <v>0</v>
      </c>
      <c r="F1178" s="33">
        <f>IF($B1178="","",Items!$I1177)</f>
        <v>7.8224999999999998</v>
      </c>
      <c r="G1178" s="33">
        <f t="shared" si="37"/>
        <v>0</v>
      </c>
      <c r="H1178" s="85"/>
    </row>
    <row r="1179" spans="1:8" hidden="1" x14ac:dyDescent="0.25">
      <c r="A1179" s="28" t="str">
        <f>IF(Items!$B1178="","",Items!$A1178)</f>
        <v>6007497000869</v>
      </c>
      <c r="B1179" s="28" t="str">
        <f>IF(Items!$B1178="","",Items!$B1178)</f>
        <v>WILLARDS THINGZ 150G</v>
      </c>
      <c r="C1179" s="32">
        <f>IF($B1179="","",Items!$G1178+SUMIFS(PurQty,PurItem,$B1179,PurDate,"&lt;="&amp;$D$2)-SUMIFS(SalQty,SalItem,$B1179,SalDate,"&lt;="&amp;$D$2)-SUMIFS(WoQty,WoItem,$B1179,WoDate,"&lt;="&amp;$D$2)+SUMIFS(AdjQty,AdjItem,$B1179,AdjDate,"&lt;="&amp;$D$2)+SUMIFS(LinVarQty,LinItem,$B1179,LinPosted,"YES",LinDate,"&lt;="&amp;$D$2,LinID,"&lt;&gt;"&amp;$B$2))</f>
        <v>0</v>
      </c>
      <c r="D1179" s="84">
        <v>0</v>
      </c>
      <c r="E1179" s="32">
        <f t="shared" si="36"/>
        <v>0</v>
      </c>
      <c r="F1179" s="33">
        <f>IF($B1179="","",Items!$I1178)</f>
        <v>11.085000000000001</v>
      </c>
      <c r="G1179" s="33">
        <f t="shared" si="37"/>
        <v>0</v>
      </c>
      <c r="H1179" s="85"/>
    </row>
    <row r="1180" spans="1:8" x14ac:dyDescent="0.25">
      <c r="A1180" s="28" t="str">
        <f>IF(Items!$B1179="","",Items!$A1179)</f>
        <v>6007497000883</v>
      </c>
      <c r="B1180" s="28" t="str">
        <f>IF(Items!$B1179="","",Items!$B1179)</f>
        <v>Willards Thingz 75g</v>
      </c>
      <c r="C1180" s="32">
        <f>IF($B1180="","",Items!$G1179+SUMIFS(PurQty,PurItem,$B1180,PurDate,"&lt;="&amp;$D$2)-SUMIFS(SalQty,SalItem,$B1180,SalDate,"&lt;="&amp;$D$2)-SUMIFS(WoQty,WoItem,$B1180,WoDate,"&lt;="&amp;$D$2)+SUMIFS(AdjQty,AdjItem,$B1180,AdjDate,"&lt;="&amp;$D$2)+SUMIFS(LinVarQty,LinItem,$B1180,LinPosted,"YES",LinDate,"&lt;="&amp;$D$2,LinID,"&lt;&gt;"&amp;$B$2))</f>
        <v>88</v>
      </c>
      <c r="D1180" s="84">
        <v>42</v>
      </c>
      <c r="E1180" s="32">
        <f t="shared" si="36"/>
        <v>-46</v>
      </c>
      <c r="F1180" s="33">
        <f>IF($B1180="","",Items!$I1179)</f>
        <v>7.8224999999999998</v>
      </c>
      <c r="G1180" s="33">
        <f t="shared" si="37"/>
        <v>-359.83499999999998</v>
      </c>
      <c r="H1180" s="85"/>
    </row>
    <row r="1181" spans="1:8" hidden="1" x14ac:dyDescent="0.25">
      <c r="A1181" s="28" t="str">
        <f>IF(Items!$B1180="","",Items!$A1180)</f>
        <v>6009711324256</v>
      </c>
      <c r="B1181" s="28" t="str">
        <f>IF(Items!$B1180="","",Items!$B1180)</f>
        <v>Windmill Finger Lemon</v>
      </c>
      <c r="C1181" s="32">
        <f>IF($B1181="","",Items!$G1180+SUMIFS(PurQty,PurItem,$B1181,PurDate,"&lt;="&amp;$D$2)-SUMIFS(SalQty,SalItem,$B1181,SalDate,"&lt;="&amp;$D$2)-SUMIFS(WoQty,WoItem,$B1181,WoDate,"&lt;="&amp;$D$2)+SUMIFS(AdjQty,AdjItem,$B1181,AdjDate,"&lt;="&amp;$D$2)+SUMIFS(LinVarQty,LinItem,$B1181,LinPosted,"YES",LinDate,"&lt;="&amp;$D$2,LinID,"&lt;&gt;"&amp;$B$2))</f>
        <v>12</v>
      </c>
      <c r="D1181" s="84">
        <v>12</v>
      </c>
      <c r="E1181" s="32">
        <f t="shared" si="36"/>
        <v>0</v>
      </c>
      <c r="F1181" s="33">
        <f>IF($B1181="","",Items!$I1180)</f>
        <v>6.3999999999999995</v>
      </c>
      <c r="G1181" s="33">
        <f t="shared" si="37"/>
        <v>0</v>
      </c>
      <c r="H1181" s="85"/>
    </row>
    <row r="1182" spans="1:8" hidden="1" x14ac:dyDescent="0.25">
      <c r="A1182" s="28" t="str">
        <f>IF(Items!$B1181="","",Items!$A1181)</f>
        <v>6009537014218</v>
      </c>
      <c r="B1182" s="28" t="str">
        <f>IF(Items!$B1181="","",Items!$B1181)</f>
        <v>Wish Creams Cappucino 200g</v>
      </c>
      <c r="C1182" s="32">
        <f>IF($B1182="","",Items!$G1181+SUMIFS(PurQty,PurItem,$B1182,PurDate,"&lt;="&amp;$D$2)-SUMIFS(SalQty,SalItem,$B1182,SalDate,"&lt;="&amp;$D$2)-SUMIFS(WoQty,WoItem,$B1182,WoDate,"&lt;="&amp;$D$2)+SUMIFS(AdjQty,AdjItem,$B1182,AdjDate,"&lt;="&amp;$D$2)+SUMIFS(LinVarQty,LinItem,$B1182,LinPosted,"YES",LinDate,"&lt;="&amp;$D$2,LinID,"&lt;&gt;"&amp;$B$2))</f>
        <v>0</v>
      </c>
      <c r="D1182" s="84">
        <v>0</v>
      </c>
      <c r="E1182" s="32">
        <f t="shared" si="36"/>
        <v>0</v>
      </c>
      <c r="F1182" s="33">
        <f>IF($B1182="","",Items!$I1181)</f>
        <v>12.99</v>
      </c>
      <c r="G1182" s="33">
        <f t="shared" si="37"/>
        <v>0</v>
      </c>
      <c r="H1182" s="85"/>
    </row>
    <row r="1183" spans="1:8" hidden="1" x14ac:dyDescent="0.25">
      <c r="A1183" s="28" t="str">
        <f>IF(Items!$B1182="","",Items!$A1182)</f>
        <v>6009537014201</v>
      </c>
      <c r="B1183" s="28" t="str">
        <f>IF(Items!$B1182="","",Items!$B1182)</f>
        <v>Wish Creams Classic  200g</v>
      </c>
      <c r="C1183" s="32">
        <f>IF($B1183="","",Items!$G1182+SUMIFS(PurQty,PurItem,$B1183,PurDate,"&lt;="&amp;$D$2)-SUMIFS(SalQty,SalItem,$B1183,SalDate,"&lt;="&amp;$D$2)-SUMIFS(WoQty,WoItem,$B1183,WoDate,"&lt;="&amp;$D$2)+SUMIFS(AdjQty,AdjItem,$B1183,AdjDate,"&lt;="&amp;$D$2)+SUMIFS(LinVarQty,LinItem,$B1183,LinPosted,"YES",LinDate,"&lt;="&amp;$D$2,LinID,"&lt;&gt;"&amp;$B$2))</f>
        <v>0</v>
      </c>
      <c r="D1183" s="84">
        <v>0</v>
      </c>
      <c r="E1183" s="32">
        <f t="shared" si="36"/>
        <v>0</v>
      </c>
      <c r="F1183" s="33">
        <f>IF($B1183="","",Items!$I1182)</f>
        <v>12.99</v>
      </c>
      <c r="G1183" s="33">
        <f t="shared" si="37"/>
        <v>0</v>
      </c>
      <c r="H1183" s="85"/>
    </row>
    <row r="1184" spans="1:8" hidden="1" x14ac:dyDescent="0.25">
      <c r="A1184" s="28" t="str">
        <f>IF(Items!$B1183="","",Items!$A1183)</f>
        <v>6009537014225</v>
      </c>
      <c r="B1184" s="28" t="str">
        <f>IF(Items!$B1183="","",Items!$B1183)</f>
        <v>Wish Creams Mint 200g</v>
      </c>
      <c r="C1184" s="32">
        <f>IF($B1184="","",Items!$G1183+SUMIFS(PurQty,PurItem,$B1184,PurDate,"&lt;="&amp;$D$2)-SUMIFS(SalQty,SalItem,$B1184,SalDate,"&lt;="&amp;$D$2)-SUMIFS(WoQty,WoItem,$B1184,WoDate,"&lt;="&amp;$D$2)+SUMIFS(AdjQty,AdjItem,$B1184,AdjDate,"&lt;="&amp;$D$2)+SUMIFS(LinVarQty,LinItem,$B1184,LinPosted,"YES",LinDate,"&lt;="&amp;$D$2,LinID,"&lt;&gt;"&amp;$B$2))</f>
        <v>0</v>
      </c>
      <c r="D1184" s="84">
        <v>0</v>
      </c>
      <c r="E1184" s="32">
        <f t="shared" si="36"/>
        <v>0</v>
      </c>
      <c r="F1184" s="33">
        <f>IF($B1184="","",Items!$I1183)</f>
        <v>12.99</v>
      </c>
      <c r="G1184" s="33">
        <f t="shared" si="37"/>
        <v>0</v>
      </c>
      <c r="H1184" s="85"/>
    </row>
    <row r="1185" spans="1:8" hidden="1" x14ac:dyDescent="0.25">
      <c r="A1185" s="28" t="str">
        <f>IF(Items!$B1184="","",Items!$A1184)</f>
        <v>9315525059268</v>
      </c>
      <c r="B1185" s="28" t="str">
        <f>IF(Items!$B1184="","",Items!$B1184)</f>
        <v>WOODS COUGH SYRUP 50ML</v>
      </c>
      <c r="C1185" s="32">
        <f>IF($B1185="","",Items!$G1184+SUMIFS(PurQty,PurItem,$B1185,PurDate,"&lt;="&amp;$D$2)-SUMIFS(SalQty,SalItem,$B1185,SalDate,"&lt;="&amp;$D$2)-SUMIFS(WoQty,WoItem,$B1185,WoDate,"&lt;="&amp;$D$2)+SUMIFS(AdjQty,AdjItem,$B1185,AdjDate,"&lt;="&amp;$D$2)+SUMIFS(LinVarQty,LinItem,$B1185,LinPosted,"YES",LinDate,"&lt;="&amp;$D$2,LinID,"&lt;&gt;"&amp;$B$2))</f>
        <v>0</v>
      </c>
      <c r="D1185" s="84">
        <v>0</v>
      </c>
      <c r="E1185" s="32">
        <f t="shared" si="36"/>
        <v>0</v>
      </c>
      <c r="F1185" s="33">
        <f>IF($B1185="","",Items!$I1184)</f>
        <v>29.3475</v>
      </c>
      <c r="G1185" s="33">
        <f t="shared" si="37"/>
        <v>0</v>
      </c>
      <c r="H1185" s="85"/>
    </row>
    <row r="1186" spans="1:8" hidden="1" x14ac:dyDescent="0.25">
      <c r="A1186" s="28" t="str">
        <f>IF(Items!$B1185="","",Items!$A1185)</f>
        <v>W21</v>
      </c>
      <c r="B1186" s="28" t="str">
        <f>IF(Items!$B1185="","",Items!$B1185)</f>
        <v>WWE Thirst Coolers 5g</v>
      </c>
      <c r="C1186" s="32">
        <f>IF($B1186="","",Items!$G1185+SUMIFS(PurQty,PurItem,$B1186,PurDate,"&lt;="&amp;$D$2)-SUMIFS(SalQty,SalItem,$B1186,SalDate,"&lt;="&amp;$D$2)-SUMIFS(WoQty,WoItem,$B1186,WoDate,"&lt;="&amp;$D$2)+SUMIFS(AdjQty,AdjItem,$B1186,AdjDate,"&lt;="&amp;$D$2)+SUMIFS(LinVarQty,LinItem,$B1186,LinPosted,"YES",LinDate,"&lt;="&amp;$D$2,LinID,"&lt;&gt;"&amp;$B$2))</f>
        <v>0</v>
      </c>
      <c r="D1186" s="84">
        <v>0</v>
      </c>
      <c r="E1186" s="32">
        <f t="shared" si="36"/>
        <v>0</v>
      </c>
      <c r="F1186" s="33">
        <f>IF($B1186="","",Items!$I1185)</f>
        <v>1.3049999999999999</v>
      </c>
      <c r="G1186" s="33">
        <f t="shared" si="37"/>
        <v>0</v>
      </c>
      <c r="H1186" s="85"/>
    </row>
    <row r="1187" spans="1:8" hidden="1" x14ac:dyDescent="0.25">
      <c r="A1187" s="28" t="str">
        <f>IF(Items!$B1186="","",Items!$A1186)</f>
        <v>12000</v>
      </c>
      <c r="B1187" s="28" t="str">
        <f>IF(Items!$B1186="","",Items!$B1186)</f>
        <v>YOGHURT ASS 150ml</v>
      </c>
      <c r="C1187" s="32">
        <f>IF($B1187="","",Items!$G1186+SUMIFS(PurQty,PurItem,$B1187,PurDate,"&lt;="&amp;$D$2)-SUMIFS(SalQty,SalItem,$B1187,SalDate,"&lt;="&amp;$D$2)-SUMIFS(WoQty,WoItem,$B1187,WoDate,"&lt;="&amp;$D$2)+SUMIFS(AdjQty,AdjItem,$B1187,AdjDate,"&lt;="&amp;$D$2)+SUMIFS(LinVarQty,LinItem,$B1187,LinPosted,"YES",LinDate,"&lt;="&amp;$D$2,LinID,"&lt;&gt;"&amp;$B$2))</f>
        <v>0</v>
      </c>
      <c r="D1187" s="84">
        <v>0</v>
      </c>
      <c r="E1187" s="32">
        <f t="shared" si="36"/>
        <v>0</v>
      </c>
      <c r="F1187" s="33">
        <f>IF($B1187="","",Items!$I1186)</f>
        <v>9.7424999999999997</v>
      </c>
      <c r="G1187" s="33">
        <f t="shared" si="37"/>
        <v>0</v>
      </c>
      <c r="H1187" s="85"/>
    </row>
    <row r="1188" spans="1:8" hidden="1" x14ac:dyDescent="0.25">
      <c r="A1188" s="28" t="str">
        <f>IF(Items!$B1187="","",Items!$A1187)</f>
        <v>A7767</v>
      </c>
      <c r="B1188" s="28" t="str">
        <f>IF(Items!$B1187="","",Items!$B1187)</f>
        <v>Yogueta Assorted</v>
      </c>
      <c r="C1188" s="32">
        <f>IF($B1188="","",Items!$G1187+SUMIFS(PurQty,PurItem,$B1188,PurDate,"&lt;="&amp;$D$2)-SUMIFS(SalQty,SalItem,$B1188,SalDate,"&lt;="&amp;$D$2)-SUMIFS(WoQty,WoItem,$B1188,WoDate,"&lt;="&amp;$D$2)+SUMIFS(AdjQty,AdjItem,$B1188,AdjDate,"&lt;="&amp;$D$2)+SUMIFS(LinVarQty,LinItem,$B1188,LinPosted,"YES",LinDate,"&lt;="&amp;$D$2,LinID,"&lt;&gt;"&amp;$B$2))</f>
        <v>0</v>
      </c>
      <c r="D1188" s="84">
        <v>0</v>
      </c>
      <c r="E1188" s="32">
        <f t="shared" si="36"/>
        <v>0</v>
      </c>
      <c r="F1188" s="33">
        <f>IF($B1188="","",Items!$I1187)</f>
        <v>1.9575</v>
      </c>
      <c r="G1188" s="33">
        <f t="shared" si="37"/>
        <v>0</v>
      </c>
      <c r="H1188" s="85"/>
    </row>
    <row r="1189" spans="1:8" hidden="1" x14ac:dyDescent="0.25">
      <c r="A1189" s="28" t="str">
        <f>IF(Items!$B1188="","",Items!$A1188)</f>
        <v>0703625803871</v>
      </c>
      <c r="B1189" s="28" t="str">
        <f>IF(Items!$B1188="","",Items!$B1188)</f>
        <v>Zapnax 100g</v>
      </c>
      <c r="C1189" s="32">
        <f>IF($B1189="","",Items!$G1188+SUMIFS(PurQty,PurItem,$B1189,PurDate,"&lt;="&amp;$D$2)-SUMIFS(SalQty,SalItem,$B1189,SalDate,"&lt;="&amp;$D$2)-SUMIFS(WoQty,WoItem,$B1189,WoDate,"&lt;="&amp;$D$2)+SUMIFS(AdjQty,AdjItem,$B1189,AdjDate,"&lt;="&amp;$D$2)+SUMIFS(LinVarQty,LinItem,$B1189,LinPosted,"YES",LinDate,"&lt;="&amp;$D$2,LinID,"&lt;&gt;"&amp;$B$2))</f>
        <v>0</v>
      </c>
      <c r="D1189" s="84">
        <v>0</v>
      </c>
      <c r="E1189" s="32">
        <f t="shared" si="36"/>
        <v>0</v>
      </c>
      <c r="F1189" s="33">
        <f>IF($B1189="","",Items!$I1188)</f>
        <v>6.4950000000000001</v>
      </c>
      <c r="G1189" s="33">
        <f t="shared" si="37"/>
        <v>0</v>
      </c>
      <c r="H1189" s="85"/>
    </row>
    <row r="1190" spans="1:8" hidden="1" x14ac:dyDescent="0.25">
      <c r="A1190" s="28" t="str">
        <f>IF(Items!$B1189="","",Items!$A1189)</f>
        <v>703625807343</v>
      </c>
      <c r="B1190" s="28" t="str">
        <f>IF(Items!$B1189="","",Items!$B1189)</f>
        <v>Zapnax Gunanzi 100g</v>
      </c>
      <c r="C1190" s="32">
        <f>IF($B1190="","",Items!$G1189+SUMIFS(PurQty,PurItem,$B1190,PurDate,"&lt;="&amp;$D$2)-SUMIFS(SalQty,SalItem,$B1190,SalDate,"&lt;="&amp;$D$2)-SUMIFS(WoQty,WoItem,$B1190,WoDate,"&lt;="&amp;$D$2)+SUMIFS(AdjQty,AdjItem,$B1190,AdjDate,"&lt;="&amp;$D$2)+SUMIFS(LinVarQty,LinItem,$B1190,LinPosted,"YES",LinDate,"&lt;="&amp;$D$2,LinID,"&lt;&gt;"&amp;$B$2))</f>
        <v>0</v>
      </c>
      <c r="D1190" s="84">
        <v>0</v>
      </c>
      <c r="E1190" s="32">
        <f t="shared" si="36"/>
        <v>0</v>
      </c>
      <c r="F1190" s="33">
        <f>IF($B1190="","",Items!$I1189)</f>
        <v>6.4950000000000001</v>
      </c>
      <c r="G1190" s="33">
        <f t="shared" si="37"/>
        <v>0</v>
      </c>
      <c r="H1190" s="85"/>
    </row>
    <row r="1191" spans="1:8" hidden="1" x14ac:dyDescent="0.25">
      <c r="A1191" s="28" t="str">
        <f>IF(Items!$B1190="","",Items!$A1190)</f>
        <v>7007411009762</v>
      </c>
      <c r="B1191" s="28" t="str">
        <f>IF(Items!$B1190="","",Items!$B1190)</f>
        <v>Zimgold 375ml</v>
      </c>
      <c r="C1191" s="32">
        <f>IF($B1191="","",Items!$G1190+SUMIFS(PurQty,PurItem,$B1191,PurDate,"&lt;="&amp;$D$2)-SUMIFS(SalQty,SalItem,$B1191,SalDate,"&lt;="&amp;$D$2)-SUMIFS(WoQty,WoItem,$B1191,WoDate,"&lt;="&amp;$D$2)+SUMIFS(AdjQty,AdjItem,$B1191,AdjDate,"&lt;="&amp;$D$2)+SUMIFS(LinVarQty,LinItem,$B1191,LinPosted,"YES",LinDate,"&lt;="&amp;$D$2,LinID,"&lt;&gt;"&amp;$B$2))</f>
        <v>0</v>
      </c>
      <c r="D1191" s="84">
        <v>0</v>
      </c>
      <c r="E1191" s="32">
        <f t="shared" si="36"/>
        <v>0</v>
      </c>
      <c r="F1191" s="33">
        <f>IF($B1191="","",Items!$I1190)</f>
        <v>22.725000000000001</v>
      </c>
      <c r="G1191" s="33">
        <f t="shared" si="37"/>
        <v>0</v>
      </c>
      <c r="H1191" s="85"/>
    </row>
    <row r="1192" spans="1:8" hidden="1" x14ac:dyDescent="0.25">
      <c r="A1192" s="28" t="str">
        <f>IF(Items!$B1191="","",Items!$A1191)</f>
        <v>7009111113121</v>
      </c>
      <c r="B1192" s="28" t="str">
        <f>IF(Items!$B1191="","",Items!$B1191)</f>
        <v>Zimpure Water 5L</v>
      </c>
      <c r="C1192" s="32">
        <f>IF($B1192="","",Items!$G1191+SUMIFS(PurQty,PurItem,$B1192,PurDate,"&lt;="&amp;$D$2)-SUMIFS(SalQty,SalItem,$B1192,SalDate,"&lt;="&amp;$D$2)-SUMIFS(WoQty,WoItem,$B1192,WoDate,"&lt;="&amp;$D$2)+SUMIFS(AdjQty,AdjItem,$B1192,AdjDate,"&lt;="&amp;$D$2)+SUMIFS(LinVarQty,LinItem,$B1192,LinPosted,"YES",LinDate,"&lt;="&amp;$D$2,LinID,"&lt;&gt;"&amp;$B$2))</f>
        <v>0</v>
      </c>
      <c r="D1192" s="84">
        <v>0</v>
      </c>
      <c r="E1192" s="32">
        <f t="shared" si="36"/>
        <v>0</v>
      </c>
      <c r="F1192" s="33">
        <f>IF($B1192="","",Items!$I1191)</f>
        <v>25.9725</v>
      </c>
      <c r="G1192" s="33">
        <f t="shared" si="37"/>
        <v>0</v>
      </c>
      <c r="H1192" s="85"/>
    </row>
    <row r="1193" spans="1:8" hidden="1" x14ac:dyDescent="0.25">
      <c r="A1193" s="28" t="str">
        <f>IF(Items!$B1192="","",Items!$A1192)</f>
        <v>60012998097448</v>
      </c>
      <c r="B1193" s="28" t="str">
        <f>IF(Items!$B1192="","",Items!$B1192)</f>
        <v>Glade strawberry 180ml</v>
      </c>
      <c r="C1193" s="32">
        <f>IF($B1193="","",Items!$G1192+SUMIFS(PurQty,PurItem,$B1193,PurDate,"&lt;="&amp;$D$2)-SUMIFS(SalQty,SalItem,$B1193,SalDate,"&lt;="&amp;$D$2)-SUMIFS(WoQty,WoItem,$B1193,WoDate,"&lt;="&amp;$D$2)+SUMIFS(AdjQty,AdjItem,$B1193,AdjDate,"&lt;="&amp;$D$2)+SUMIFS(LinVarQty,LinItem,$B1193,LinPosted,"YES",LinDate,"&lt;="&amp;$D$2,LinID,"&lt;&gt;"&amp;$B$2))</f>
        <v>5</v>
      </c>
      <c r="D1193" s="84">
        <v>5</v>
      </c>
      <c r="E1193" s="32">
        <f t="shared" si="36"/>
        <v>0</v>
      </c>
      <c r="F1193" s="33">
        <f>IF($B1193="","",Items!$I1192)</f>
        <v>22.82</v>
      </c>
      <c r="G1193" s="33">
        <f t="shared" si="37"/>
        <v>0</v>
      </c>
      <c r="H1193" s="85"/>
    </row>
    <row r="1194" spans="1:8" hidden="1" x14ac:dyDescent="0.25">
      <c r="A1194" s="28" t="str">
        <f>IF(Items!$B1193="","",Items!$A1193)</f>
        <v>6001298005443</v>
      </c>
      <c r="B1194" s="28" t="str">
        <f>IF(Items!$B1193="","",Items!$B1193)</f>
        <v>Glade power 180ml</v>
      </c>
      <c r="C1194" s="32">
        <f>IF($B1194="","",Items!$G1193+SUMIFS(PurQty,PurItem,$B1194,PurDate,"&lt;="&amp;$D$2)-SUMIFS(SalQty,SalItem,$B1194,SalDate,"&lt;="&amp;$D$2)-SUMIFS(WoQty,WoItem,$B1194,WoDate,"&lt;="&amp;$D$2)+SUMIFS(AdjQty,AdjItem,$B1194,AdjDate,"&lt;="&amp;$D$2)+SUMIFS(LinVarQty,LinItem,$B1194,LinPosted,"YES",LinDate,"&lt;="&amp;$D$2,LinID,"&lt;&gt;"&amp;$B$2))</f>
        <v>4</v>
      </c>
      <c r="D1194" s="84">
        <v>4</v>
      </c>
      <c r="E1194" s="32">
        <f t="shared" si="36"/>
        <v>0</v>
      </c>
      <c r="F1194" s="33">
        <f>IF($B1194="","",Items!$I1193)</f>
        <v>22.82</v>
      </c>
      <c r="G1194" s="33">
        <f t="shared" si="37"/>
        <v>0</v>
      </c>
      <c r="H1194" s="85"/>
    </row>
    <row r="1195" spans="1:8" hidden="1" x14ac:dyDescent="0.25">
      <c r="A1195" s="28" t="str">
        <f>IF(Items!$B1194="","",Items!$A1194)</f>
        <v>6001206438691</v>
      </c>
      <c r="B1195" s="28" t="str">
        <f>IF(Items!$B1194="","",Items!$B1194)</f>
        <v>Dyroach 180ml</v>
      </c>
      <c r="C1195" s="32">
        <f>IF($B1195="","",Items!$G1194+SUMIFS(PurQty,PurItem,$B1195,PurDate,"&lt;="&amp;$D$2)-SUMIFS(SalQty,SalItem,$B1195,SalDate,"&lt;="&amp;$D$2)-SUMIFS(WoQty,WoItem,$B1195,WoDate,"&lt;="&amp;$D$2)+SUMIFS(AdjQty,AdjItem,$B1195,AdjDate,"&lt;="&amp;$D$2)+SUMIFS(LinVarQty,LinItem,$B1195,LinPosted,"YES",LinDate,"&lt;="&amp;$D$2,LinID,"&lt;&gt;"&amp;$B$2))</f>
        <v>2</v>
      </c>
      <c r="D1195" s="84">
        <v>2</v>
      </c>
      <c r="E1195" s="32">
        <f t="shared" si="36"/>
        <v>0</v>
      </c>
      <c r="F1195" s="33">
        <f>IF($B1195="","",Items!$I1194)</f>
        <v>12</v>
      </c>
      <c r="G1195" s="33">
        <f t="shared" si="37"/>
        <v>0</v>
      </c>
      <c r="H1195" s="85"/>
    </row>
    <row r="1196" spans="1:8" x14ac:dyDescent="0.25">
      <c r="A1196" s="28" t="str">
        <f>IF(Items!$B1195="","",Items!$A1195)</f>
        <v>6001087392419</v>
      </c>
      <c r="B1196" s="28" t="str">
        <f>IF(Items!$B1195="","",Items!$B1195)</f>
        <v>Handy andy 800ml</v>
      </c>
      <c r="C1196" s="32">
        <f>IF($B1196="","",Items!$G1195+SUMIFS(PurQty,PurItem,$B1196,PurDate,"&lt;="&amp;$D$2)-SUMIFS(SalQty,SalItem,$B1196,SalDate,"&lt;="&amp;$D$2)-SUMIFS(WoQty,WoItem,$B1196,WoDate,"&lt;="&amp;$D$2)+SUMIFS(AdjQty,AdjItem,$B1196,AdjDate,"&lt;="&amp;$D$2)+SUMIFS(LinVarQty,LinItem,$B1196,LinPosted,"YES",LinDate,"&lt;="&amp;$D$2,LinID,"&lt;&gt;"&amp;$B$2))</f>
        <v>6</v>
      </c>
      <c r="D1196" s="84">
        <v>5</v>
      </c>
      <c r="E1196" s="32">
        <f t="shared" si="36"/>
        <v>-1</v>
      </c>
      <c r="F1196" s="33">
        <f>IF($B1196="","",Items!$I1195)</f>
        <v>32</v>
      </c>
      <c r="G1196" s="33">
        <f t="shared" si="37"/>
        <v>-32</v>
      </c>
      <c r="H1196" s="85"/>
    </row>
    <row r="1197" spans="1:8" x14ac:dyDescent="0.25">
      <c r="A1197" s="28" t="str">
        <f>IF(Items!$B1196="","",Items!$A1196)</f>
        <v>6007552004009</v>
      </c>
      <c r="B1197" s="28" t="str">
        <f>IF(Items!$B1196="","",Items!$B1196)</f>
        <v>Imperial mints picodilly strawberry</v>
      </c>
      <c r="C1197" s="32">
        <f>IF($B1197="","",Items!$G1196+SUMIFS(PurQty,PurItem,$B1197,PurDate,"&lt;="&amp;$D$2)-SUMIFS(SalQty,SalItem,$B1197,SalDate,"&lt;="&amp;$D$2)-SUMIFS(WoQty,WoItem,$B1197,WoDate,"&lt;="&amp;$D$2)+SUMIFS(AdjQty,AdjItem,$B1197,AdjDate,"&lt;="&amp;$D$2)+SUMIFS(LinVarQty,LinItem,$B1197,LinPosted,"YES",LinDate,"&lt;="&amp;$D$2,LinID,"&lt;&gt;"&amp;$B$2))</f>
        <v>8</v>
      </c>
      <c r="D1197" s="84">
        <v>0</v>
      </c>
      <c r="E1197" s="32">
        <f t="shared" si="36"/>
        <v>-8</v>
      </c>
      <c r="F1197" s="33">
        <f>IF($B1197="","",Items!$I1196)</f>
        <v>10</v>
      </c>
      <c r="G1197" s="33">
        <f t="shared" si="37"/>
        <v>-80</v>
      </c>
      <c r="H1197" s="85"/>
    </row>
    <row r="1198" spans="1:8" hidden="1" x14ac:dyDescent="0.25">
      <c r="A1198" s="28" t="str">
        <f>IF(Items!$B1197="","",Items!$A1197)</f>
        <v>6009822380042</v>
      </c>
      <c r="B1198" s="28" t="str">
        <f>IF(Items!$B1197="","",Items!$B1197)</f>
        <v>Rhino red 50ml</v>
      </c>
      <c r="C1198" s="32">
        <f>IF($B1198="","",Items!$G1197+SUMIFS(PurQty,PurItem,$B1198,PurDate,"&lt;="&amp;$D$2)-SUMIFS(SalQty,SalItem,$B1198,SalDate,"&lt;="&amp;$D$2)-SUMIFS(WoQty,WoItem,$B1198,WoDate,"&lt;="&amp;$D$2)+SUMIFS(AdjQty,AdjItem,$B1198,AdjDate,"&lt;="&amp;$D$2)+SUMIFS(LinVarQty,LinItem,$B1198,LinPosted,"YES",LinDate,"&lt;="&amp;$D$2,LinID,"&lt;&gt;"&amp;$B$2))</f>
        <v>11</v>
      </c>
      <c r="D1198" s="84">
        <v>11</v>
      </c>
      <c r="E1198" s="32">
        <f t="shared" si="36"/>
        <v>0</v>
      </c>
      <c r="F1198" s="33">
        <f>IF($B1198="","",Items!$I1197)</f>
        <v>0</v>
      </c>
      <c r="G1198" s="33">
        <f t="shared" si="37"/>
        <v>0</v>
      </c>
      <c r="H1198" s="85"/>
    </row>
    <row r="1199" spans="1:8" x14ac:dyDescent="0.25">
      <c r="A1199" s="28" t="str">
        <f>IF(Items!$B1198="","",Items!$A1198)</f>
        <v>6009822380400</v>
      </c>
      <c r="B1199" s="28" t="str">
        <f>IF(Items!$B1198="","",Items!$B1198)</f>
        <v>Rhino black 100ml</v>
      </c>
      <c r="C1199" s="32">
        <f>IF($B1199="","",Items!$G1198+SUMIFS(PurQty,PurItem,$B1199,PurDate,"&lt;="&amp;$D$2)-SUMIFS(SalQty,SalItem,$B1199,SalDate,"&lt;="&amp;$D$2)-SUMIFS(WoQty,WoItem,$B1199,WoDate,"&lt;="&amp;$D$2)+SUMIFS(AdjQty,AdjItem,$B1199,AdjDate,"&lt;="&amp;$D$2)+SUMIFS(LinVarQty,LinItem,$B1199,LinPosted,"YES",LinDate,"&lt;="&amp;$D$2,LinID,"&lt;&gt;"&amp;$B$2))</f>
        <v>7</v>
      </c>
      <c r="D1199" s="84">
        <v>6</v>
      </c>
      <c r="E1199" s="32">
        <f t="shared" si="36"/>
        <v>-1</v>
      </c>
      <c r="F1199" s="33">
        <f>IF($B1199="","",Items!$I1198)</f>
        <v>0</v>
      </c>
      <c r="G1199" s="33">
        <f t="shared" si="37"/>
        <v>0</v>
      </c>
      <c r="H1199" s="85"/>
    </row>
    <row r="1200" spans="1:8" x14ac:dyDescent="0.25">
      <c r="A1200" s="28" t="str">
        <f>IF(Items!$B1199="","",Items!$A1199)</f>
        <v>0788364283993</v>
      </c>
      <c r="B1200" s="28" t="str">
        <f>IF(Items!$B1199="","",Items!$B1199)</f>
        <v>Reign Menthol</v>
      </c>
      <c r="C1200" s="32">
        <f>IF($B1200="","",Items!$G1199+SUMIFS(PurQty,PurItem,$B1200,PurDate,"&lt;="&amp;$D$2)-SUMIFS(SalQty,SalItem,$B1200,SalDate,"&lt;="&amp;$D$2)-SUMIFS(WoQty,WoItem,$B1200,WoDate,"&lt;="&amp;$D$2)+SUMIFS(AdjQty,AdjItem,$B1200,AdjDate,"&lt;="&amp;$D$2)+SUMIFS(LinVarQty,LinItem,$B1200,LinPosted,"YES",LinDate,"&lt;="&amp;$D$2,LinID,"&lt;&gt;"&amp;$B$2))</f>
        <v>8</v>
      </c>
      <c r="D1200" s="84">
        <v>11</v>
      </c>
      <c r="E1200" s="32">
        <f t="shared" si="36"/>
        <v>3</v>
      </c>
      <c r="F1200" s="33">
        <f>IF($B1200="","",Items!$I1199)</f>
        <v>0</v>
      </c>
      <c r="G1200" s="33">
        <f t="shared" si="37"/>
        <v>0</v>
      </c>
      <c r="H1200" s="85"/>
    </row>
    <row r="1201" spans="1:8" hidden="1" x14ac:dyDescent="0.25">
      <c r="A1201" s="28" t="str">
        <f>IF(Items!$B1200="","",Items!$A1200)</f>
        <v>0788364283986</v>
      </c>
      <c r="B1201" s="28" t="str">
        <f>IF(Items!$B1200="","",Items!$B1200)</f>
        <v>Reign Menthol (2)</v>
      </c>
      <c r="C1201" s="32">
        <f>IF($B1201="","",Items!$G1200+SUMIFS(PurQty,PurItem,$B1201,PurDate,"&lt;="&amp;$D$2)-SUMIFS(SalQty,SalItem,$B1201,SalDate,"&lt;="&amp;$D$2)-SUMIFS(WoQty,WoItem,$B1201,WoDate,"&lt;="&amp;$D$2)+SUMIFS(AdjQty,AdjItem,$B1201,AdjDate,"&lt;="&amp;$D$2)+SUMIFS(LinVarQty,LinItem,$B1201,LinPosted,"YES",LinDate,"&lt;="&amp;$D$2,LinID,"&lt;&gt;"&amp;$B$2))</f>
        <v>0</v>
      </c>
      <c r="D1201" s="84">
        <v>0</v>
      </c>
      <c r="E1201" s="32">
        <f t="shared" si="36"/>
        <v>0</v>
      </c>
      <c r="F1201" s="33">
        <f>IF($B1201="","",Items!$I1200)</f>
        <v>0</v>
      </c>
      <c r="G1201" s="33">
        <f t="shared" si="37"/>
        <v>0</v>
      </c>
      <c r="H1201" s="85"/>
    </row>
    <row r="1202" spans="1:8" x14ac:dyDescent="0.25">
      <c r="A1202" s="28" t="str">
        <f>IF(Items!$B1201="","",Items!$A1201)</f>
        <v>LOBBREAD</v>
      </c>
      <c r="B1202" s="28" t="str">
        <f>IF(Items!$B1201="","",Items!$B1201)</f>
        <v>Lobels Bread</v>
      </c>
      <c r="C1202" s="32">
        <f>IF($B1202="","",Items!$G1201+SUMIFS(PurQty,PurItem,$B1202,PurDate,"&lt;="&amp;$D$2)-SUMIFS(SalQty,SalItem,$B1202,SalDate,"&lt;="&amp;$D$2)-SUMIFS(WoQty,WoItem,$B1202,WoDate,"&lt;="&amp;$D$2)+SUMIFS(AdjQty,AdjItem,$B1202,AdjDate,"&lt;="&amp;$D$2)+SUMIFS(LinVarQty,LinItem,$B1202,LinPosted,"YES",LinDate,"&lt;="&amp;$D$2,LinID,"&lt;&gt;"&amp;$B$2))</f>
        <v>-151</v>
      </c>
      <c r="D1202" s="84">
        <v>57</v>
      </c>
      <c r="E1202" s="32">
        <f t="shared" si="36"/>
        <v>208</v>
      </c>
      <c r="F1202" s="33">
        <f>IF($B1202="","",Items!$I1201)</f>
        <v>12.836571428571428</v>
      </c>
      <c r="G1202" s="33">
        <f t="shared" si="37"/>
        <v>2670.0068571428569</v>
      </c>
      <c r="H1202" s="85"/>
    </row>
    <row r="1203" spans="1:8" x14ac:dyDescent="0.25">
      <c r="A1203" s="28" t="str">
        <f>IF(Items!$B1202="","",Items!$A1202)</f>
        <v>MRSINKWA</v>
      </c>
      <c r="B1203" s="28" t="str">
        <f>IF(Items!$B1202="","",Items!$B1202)</f>
        <v>Mr Sinkwa Bread</v>
      </c>
      <c r="C1203" s="32">
        <f>IF($B1203="","",Items!$G1202+SUMIFS(PurQty,PurItem,$B1203,PurDate,"&lt;="&amp;$D$2)-SUMIFS(SalQty,SalItem,$B1203,SalDate,"&lt;="&amp;$D$2)-SUMIFS(WoQty,WoItem,$B1203,WoDate,"&lt;="&amp;$D$2)+SUMIFS(AdjQty,AdjItem,$B1203,AdjDate,"&lt;="&amp;$D$2)+SUMIFS(LinVarQty,LinItem,$B1203,LinPosted,"YES",LinDate,"&lt;="&amp;$D$2,LinID,"&lt;&gt;"&amp;$B$2))</f>
        <v>56</v>
      </c>
      <c r="D1203" s="84">
        <v>0</v>
      </c>
      <c r="E1203" s="32">
        <f t="shared" si="36"/>
        <v>-56</v>
      </c>
      <c r="F1203" s="33">
        <f>IF($B1203="","",Items!$I1202)</f>
        <v>15.2</v>
      </c>
      <c r="G1203" s="33">
        <f t="shared" si="37"/>
        <v>-851.19999999999993</v>
      </c>
      <c r="H1203" s="85"/>
    </row>
    <row r="1204" spans="1:8" x14ac:dyDescent="0.25">
      <c r="A1204" s="28" t="str">
        <f>IF(Items!$B1203="","",Items!$A1203)</f>
        <v>SPARBREAD</v>
      </c>
      <c r="B1204" s="28" t="str">
        <f>IF(Items!$B1203="","",Items!$B1203)</f>
        <v>Spar Bread</v>
      </c>
      <c r="C1204" s="32">
        <f>IF($B1204="","",Items!$G1203+SUMIFS(PurQty,PurItem,$B1204,PurDate,"&lt;="&amp;$D$2)-SUMIFS(SalQty,SalItem,$B1204,SalDate,"&lt;="&amp;$D$2)-SUMIFS(WoQty,WoItem,$B1204,WoDate,"&lt;="&amp;$D$2)+SUMIFS(AdjQty,AdjItem,$B1204,AdjDate,"&lt;="&amp;$D$2)+SUMIFS(LinVarQty,LinItem,$B1204,LinPosted,"YES",LinDate,"&lt;="&amp;$D$2,LinID,"&lt;&gt;"&amp;$B$2))</f>
        <v>-1</v>
      </c>
      <c r="D1204" s="84">
        <v>1</v>
      </c>
      <c r="E1204" s="32">
        <f t="shared" si="36"/>
        <v>2</v>
      </c>
      <c r="F1204" s="33">
        <f>IF($B1204="","",Items!$I1203)</f>
        <v>12</v>
      </c>
      <c r="G1204" s="33">
        <f t="shared" si="37"/>
        <v>24</v>
      </c>
      <c r="H1204" s="85"/>
    </row>
    <row r="1205" spans="1:8" x14ac:dyDescent="0.25">
      <c r="A1205" s="28" t="str">
        <f>IF(Items!$B1204="","",Items!$A1204)</f>
        <v>BUNS</v>
      </c>
      <c r="B1205" s="28" t="str">
        <f>IF(Items!$B1204="","",Items!$B1204)</f>
        <v>Lobels Sugar Buns</v>
      </c>
      <c r="C1205" s="32">
        <f>IF($B1205="","",Items!$G1204+SUMIFS(PurQty,PurItem,$B1205,PurDate,"&lt;="&amp;$D$2)-SUMIFS(SalQty,SalItem,$B1205,SalDate,"&lt;="&amp;$D$2)-SUMIFS(WoQty,WoItem,$B1205,WoDate,"&lt;="&amp;$D$2)+SUMIFS(AdjQty,AdjItem,$B1205,AdjDate,"&lt;="&amp;$D$2)+SUMIFS(LinVarQty,LinItem,$B1205,LinPosted,"YES",LinDate,"&lt;="&amp;$D$2,LinID,"&lt;&gt;"&amp;$B$2))</f>
        <v>144</v>
      </c>
      <c r="D1205" s="84">
        <v>25</v>
      </c>
      <c r="E1205" s="32">
        <f t="shared" si="36"/>
        <v>-119</v>
      </c>
      <c r="F1205" s="33">
        <f>IF($B1205="","",Items!$I1204)</f>
        <v>4.8108270676691731</v>
      </c>
      <c r="G1205" s="33">
        <f t="shared" si="37"/>
        <v>-572.48842105263157</v>
      </c>
      <c r="H1205" s="85"/>
    </row>
    <row r="1206" spans="1:8" x14ac:dyDescent="0.25">
      <c r="A1206" s="28" t="str">
        <f>IF(Items!$B1205="","",Items!$A1205)</f>
        <v>TEALOAF</v>
      </c>
      <c r="B1206" s="28" t="str">
        <f>IF(Items!$B1205="","",Items!$B1205)</f>
        <v>Lobels Tea Loaf</v>
      </c>
      <c r="C1206" s="32">
        <f>IF($B1206="","",Items!$G1205+SUMIFS(PurQty,PurItem,$B1206,PurDate,"&lt;="&amp;$D$2)-SUMIFS(SalQty,SalItem,$B1206,SalDate,"&lt;="&amp;$D$2)-SUMIFS(WoQty,WoItem,$B1206,WoDate,"&lt;="&amp;$D$2)+SUMIFS(AdjQty,AdjItem,$B1206,AdjDate,"&lt;="&amp;$D$2)+SUMIFS(LinVarQty,LinItem,$B1206,LinPosted,"YES",LinDate,"&lt;="&amp;$D$2,LinID,"&lt;&gt;"&amp;$B$2))</f>
        <v>-21</v>
      </c>
      <c r="D1206" s="84">
        <v>0</v>
      </c>
      <c r="E1206" s="32">
        <f t="shared" si="36"/>
        <v>21</v>
      </c>
      <c r="F1206" s="33">
        <f>IF($B1206="","",Items!$I1205)</f>
        <v>8.9600000000000009</v>
      </c>
      <c r="G1206" s="33">
        <f t="shared" si="37"/>
        <v>188.16000000000003</v>
      </c>
      <c r="H1206" s="85"/>
    </row>
    <row r="1207" spans="1:8" x14ac:dyDescent="0.25">
      <c r="A1207" s="28" t="str">
        <f>IF(Items!$B1206="","",Items!$A1206)</f>
        <v>SPARBUNS</v>
      </c>
      <c r="B1207" s="28" t="str">
        <f>IF(Items!$B1206="","",Items!$B1206)</f>
        <v>Spar plain buns</v>
      </c>
      <c r="C1207" s="32">
        <f>IF($B1207="","",Items!$G1206+SUMIFS(PurQty,PurItem,$B1207,PurDate,"&lt;="&amp;$D$2)-SUMIFS(SalQty,SalItem,$B1207,SalDate,"&lt;="&amp;$D$2)-SUMIFS(WoQty,WoItem,$B1207,WoDate,"&lt;="&amp;$D$2)+SUMIFS(AdjQty,AdjItem,$B1207,AdjDate,"&lt;="&amp;$D$2)+SUMIFS(LinVarQty,LinItem,$B1207,LinPosted,"YES",LinDate,"&lt;="&amp;$D$2,LinID,"&lt;&gt;"&amp;$B$2))</f>
        <v>-153</v>
      </c>
      <c r="D1207" s="84">
        <v>3</v>
      </c>
      <c r="E1207" s="32">
        <f t="shared" si="36"/>
        <v>156</v>
      </c>
      <c r="F1207" s="33">
        <f>IF($B1207="","",Items!$I1206)</f>
        <v>4.375</v>
      </c>
      <c r="G1207" s="33">
        <f t="shared" si="37"/>
        <v>682.5</v>
      </c>
      <c r="H1207" s="85"/>
    </row>
    <row r="1208" spans="1:8" x14ac:dyDescent="0.25">
      <c r="A1208" s="28" t="str">
        <f>IF(Items!$B1207="","",Items!$A1207)</f>
        <v>6001059946411</v>
      </c>
      <c r="B1208" s="28" t="str">
        <f>IF(Items!$B1207="","",Items!$B1207)</f>
        <v>Koo Chakalaka Hot 210g</v>
      </c>
      <c r="C1208" s="32">
        <f>IF($B1208="","",Items!$G1207+SUMIFS(PurQty,PurItem,$B1208,PurDate,"&lt;="&amp;$D$2)-SUMIFS(SalQty,SalItem,$B1208,SalDate,"&lt;="&amp;$D$2)-SUMIFS(WoQty,WoItem,$B1208,WoDate,"&lt;="&amp;$D$2)+SUMIFS(AdjQty,AdjItem,$B1208,AdjDate,"&lt;="&amp;$D$2)+SUMIFS(LinVarQty,LinItem,$B1208,LinPosted,"YES",LinDate,"&lt;="&amp;$D$2,LinID,"&lt;&gt;"&amp;$B$2))</f>
        <v>18</v>
      </c>
      <c r="D1208" s="84">
        <v>17</v>
      </c>
      <c r="E1208" s="32">
        <f t="shared" si="36"/>
        <v>-1</v>
      </c>
      <c r="F1208" s="33">
        <f>IF($B1208="","",Items!$I1207)</f>
        <v>0</v>
      </c>
      <c r="G1208" s="33">
        <f t="shared" si="37"/>
        <v>0</v>
      </c>
      <c r="H1208" s="85"/>
    </row>
    <row r="1209" spans="1:8" x14ac:dyDescent="0.25">
      <c r="A1209" s="28" t="str">
        <f>IF(Items!$B1208="","",Items!$A1208)</f>
        <v>6007421003546</v>
      </c>
      <c r="B1209" s="28" t="str">
        <f>IF(Items!$B1208="","",Items!$B1208)</f>
        <v>Red Seal Course Salt 2kg</v>
      </c>
      <c r="C1209" s="32">
        <f>IF($B1209="","",Items!$G1208+SUMIFS(PurQty,PurItem,$B1209,PurDate,"&lt;="&amp;$D$2)-SUMIFS(SalQty,SalItem,$B1209,SalDate,"&lt;="&amp;$D$2)-SUMIFS(WoQty,WoItem,$B1209,WoDate,"&lt;="&amp;$D$2)+SUMIFS(AdjQty,AdjItem,$B1209,AdjDate,"&lt;="&amp;$D$2)+SUMIFS(LinVarQty,LinItem,$B1209,LinPosted,"YES",LinDate,"&lt;="&amp;$D$2,LinID,"&lt;&gt;"&amp;$B$2))</f>
        <v>3</v>
      </c>
      <c r="D1209" s="84">
        <v>4</v>
      </c>
      <c r="E1209" s="32">
        <f t="shared" si="36"/>
        <v>1</v>
      </c>
      <c r="F1209" s="33">
        <f>IF($B1209="","",Items!$I1208)</f>
        <v>0</v>
      </c>
      <c r="G1209" s="33">
        <f t="shared" si="37"/>
        <v>0</v>
      </c>
      <c r="H1209" s="85"/>
    </row>
    <row r="1210" spans="1:8" hidden="1" x14ac:dyDescent="0.25">
      <c r="A1210" s="28" t="str">
        <f>IF(Items!$B1209="","",Items!$A1209)</f>
        <v>6007497105212</v>
      </c>
      <c r="B1210" s="28" t="str">
        <f>IF(Items!$B1209="","",Items!$B1209)</f>
        <v>Tomango Tomato 375ml</v>
      </c>
      <c r="C1210" s="32">
        <f>IF($B1210="","",Items!$G1209+SUMIFS(PurQty,PurItem,$B1210,PurDate,"&lt;="&amp;$D$2)-SUMIFS(SalQty,SalItem,$B1210,SalDate,"&lt;="&amp;$D$2)-SUMIFS(WoQty,WoItem,$B1210,WoDate,"&lt;="&amp;$D$2)+SUMIFS(AdjQty,AdjItem,$B1210,AdjDate,"&lt;="&amp;$D$2)+SUMIFS(LinVarQty,LinItem,$B1210,LinPosted,"YES",LinDate,"&lt;="&amp;$D$2,LinID,"&lt;&gt;"&amp;$B$2))</f>
        <v>7</v>
      </c>
      <c r="D1210" s="84">
        <v>7</v>
      </c>
      <c r="E1210" s="32">
        <f t="shared" si="36"/>
        <v>0</v>
      </c>
      <c r="F1210" s="33">
        <f>IF($B1210="","",Items!$I1209)</f>
        <v>0</v>
      </c>
      <c r="G1210" s="33">
        <f t="shared" si="37"/>
        <v>0</v>
      </c>
      <c r="H1210" s="85"/>
    </row>
    <row r="1211" spans="1:8" x14ac:dyDescent="0.25">
      <c r="A1211" s="28" t="str">
        <f>IF(Items!$B1210="","",Items!$A1210)</f>
        <v>6009801382005</v>
      </c>
      <c r="B1211" s="28" t="str">
        <f>IF(Items!$B1210="","",Items!$B1210)</f>
        <v>Supa Fry 375ml</v>
      </c>
      <c r="C1211" s="32">
        <f>IF($B1211="","",Items!$G1210+SUMIFS(PurQty,PurItem,$B1211,PurDate,"&lt;="&amp;$D$2)-SUMIFS(SalQty,SalItem,$B1211,SalDate,"&lt;="&amp;$D$2)-SUMIFS(WoQty,WoItem,$B1211,WoDate,"&lt;="&amp;$D$2)+SUMIFS(AdjQty,AdjItem,$B1211,AdjDate,"&lt;="&amp;$D$2)+SUMIFS(LinVarQty,LinItem,$B1211,LinPosted,"YES",LinDate,"&lt;="&amp;$D$2,LinID,"&lt;&gt;"&amp;$B$2))</f>
        <v>0</v>
      </c>
      <c r="D1211" s="84">
        <v>22</v>
      </c>
      <c r="E1211" s="32">
        <f t="shared" si="36"/>
        <v>22</v>
      </c>
      <c r="F1211" s="33">
        <f>IF($B1211="","",Items!$I1210)</f>
        <v>0</v>
      </c>
      <c r="G1211" s="33">
        <f t="shared" si="37"/>
        <v>0</v>
      </c>
      <c r="H1211" s="85"/>
    </row>
    <row r="1212" spans="1:8" x14ac:dyDescent="0.25">
      <c r="A1212" s="28" t="str">
        <f>IF(Items!$B1211="","",Items!$A1211)</f>
        <v>6007497004225</v>
      </c>
      <c r="B1212" s="28" t="str">
        <f>IF(Items!$B1211="","",Items!$B1211)</f>
        <v>Spuds Tomato Ketchup 23g</v>
      </c>
      <c r="C1212" s="32">
        <f>IF($B1212="","",Items!$G1211+SUMIFS(PurQty,PurItem,$B1212,PurDate,"&lt;="&amp;$D$2)-SUMIFS(SalQty,SalItem,$B1212,SalDate,"&lt;="&amp;$D$2)-SUMIFS(WoQty,WoItem,$B1212,WoDate,"&lt;="&amp;$D$2)+SUMIFS(AdjQty,AdjItem,$B1212,AdjDate,"&lt;="&amp;$D$2)+SUMIFS(LinVarQty,LinItem,$B1212,LinPosted,"YES",LinDate,"&lt;="&amp;$D$2,LinID,"&lt;&gt;"&amp;$B$2))</f>
        <v>42</v>
      </c>
      <c r="D1212" s="84">
        <v>76</v>
      </c>
      <c r="E1212" s="32">
        <f t="shared" si="36"/>
        <v>34</v>
      </c>
      <c r="F1212" s="33">
        <f>IF($B1212="","",Items!$I1211)</f>
        <v>0</v>
      </c>
      <c r="G1212" s="33">
        <f t="shared" si="37"/>
        <v>0</v>
      </c>
      <c r="H1212" s="85"/>
    </row>
    <row r="1213" spans="1:8" x14ac:dyDescent="0.25">
      <c r="A1213" s="28" t="str">
        <f>IF(Items!$B1212="","",Items!$A1212)</f>
        <v>6009644925483</v>
      </c>
      <c r="B1213" s="28" t="str">
        <f>IF(Items!$B1212="","",Items!$B1212)</f>
        <v>Crinkle Fruit chutney</v>
      </c>
      <c r="C1213" s="32">
        <f>IF($B1213="","",Items!$G1212+SUMIFS(PurQty,PurItem,$B1213,PurDate,"&lt;="&amp;$D$2)-SUMIFS(SalQty,SalItem,$B1213,SalDate,"&lt;="&amp;$D$2)-SUMIFS(WoQty,WoItem,$B1213,WoDate,"&lt;="&amp;$D$2)+SUMIFS(AdjQty,AdjItem,$B1213,AdjDate,"&lt;="&amp;$D$2)+SUMIFS(LinVarQty,LinItem,$B1213,LinPosted,"YES",LinDate,"&lt;="&amp;$D$2,LinID,"&lt;&gt;"&amp;$B$2))</f>
        <v>21</v>
      </c>
      <c r="D1213" s="84">
        <v>0</v>
      </c>
      <c r="E1213" s="32">
        <f t="shared" si="36"/>
        <v>-21</v>
      </c>
      <c r="F1213" s="33">
        <f>IF($B1213="","",Items!$I1212)</f>
        <v>0</v>
      </c>
      <c r="G1213" s="33">
        <f t="shared" si="37"/>
        <v>0</v>
      </c>
      <c r="H1213" s="85"/>
    </row>
    <row r="1214" spans="1:8" x14ac:dyDescent="0.25">
      <c r="A1214" s="28" t="str">
        <f>IF(Items!$B1213="","",Items!$A1213)</f>
        <v>6007497004249</v>
      </c>
      <c r="B1214" s="28" t="str">
        <f>IF(Items!$B1213="","",Items!$B1213)</f>
        <v>Spuds Sea Salt 23g</v>
      </c>
      <c r="C1214" s="32">
        <f>IF($B1214="","",Items!$G1213+SUMIFS(PurQty,PurItem,$B1214,PurDate,"&lt;="&amp;$D$2)-SUMIFS(SalQty,SalItem,$B1214,SalDate,"&lt;="&amp;$D$2)-SUMIFS(WoQty,WoItem,$B1214,WoDate,"&lt;="&amp;$D$2)+SUMIFS(AdjQty,AdjItem,$B1214,AdjDate,"&lt;="&amp;$D$2)+SUMIFS(LinVarQty,LinItem,$B1214,LinPosted,"YES",LinDate,"&lt;="&amp;$D$2,LinID,"&lt;&gt;"&amp;$B$2))</f>
        <v>12</v>
      </c>
      <c r="D1214" s="84">
        <v>17</v>
      </c>
      <c r="E1214" s="32">
        <f t="shared" si="36"/>
        <v>5</v>
      </c>
      <c r="F1214" s="33">
        <f>IF($B1214="","",Items!$I1213)</f>
        <v>0</v>
      </c>
      <c r="G1214" s="33">
        <f t="shared" si="37"/>
        <v>0</v>
      </c>
      <c r="H1214" s="85"/>
    </row>
    <row r="1215" spans="1:8" hidden="1" x14ac:dyDescent="0.25">
      <c r="A1215" s="28" t="str">
        <f>IF(Items!$B1214="","",Items!$A1214)</f>
        <v>6001087012393</v>
      </c>
      <c r="B1215" s="28" t="str">
        <f>IF(Items!$B1214="","",Items!$B1214)</f>
        <v>Dawn Lotion Firming 400ml</v>
      </c>
      <c r="C1215" s="32">
        <f>IF($B1215="","",Items!$G1214+SUMIFS(PurQty,PurItem,$B1215,PurDate,"&lt;="&amp;$D$2)-SUMIFS(SalQty,SalItem,$B1215,SalDate,"&lt;="&amp;$D$2)-SUMIFS(WoQty,WoItem,$B1215,WoDate,"&lt;="&amp;$D$2)+SUMIFS(AdjQty,AdjItem,$B1215,AdjDate,"&lt;="&amp;$D$2)+SUMIFS(LinVarQty,LinItem,$B1215,LinPosted,"YES",LinDate,"&lt;="&amp;$D$2,LinID,"&lt;&gt;"&amp;$B$2))</f>
        <v>8</v>
      </c>
      <c r="D1215" s="84">
        <v>8</v>
      </c>
      <c r="E1215" s="32">
        <f t="shared" si="36"/>
        <v>0</v>
      </c>
      <c r="F1215" s="33">
        <f>IF($B1215="","",Items!$I1214)</f>
        <v>0</v>
      </c>
      <c r="G1215" s="33">
        <f t="shared" si="37"/>
        <v>0</v>
      </c>
      <c r="H1215" s="85"/>
    </row>
    <row r="1216" spans="1:8" hidden="1" x14ac:dyDescent="0.25">
      <c r="A1216" s="28" t="str">
        <f>IF(Items!$B1215="","",Items!$A1215)</f>
        <v>600015327</v>
      </c>
      <c r="B1216" s="28" t="str">
        <f>IF(Items!$B1215="","",Items!$B1215)</f>
        <v>Baby Crez 125ml</v>
      </c>
      <c r="C1216" s="32">
        <f>IF($B1216="","",Items!$G1215+SUMIFS(PurQty,PurItem,$B1216,PurDate,"&lt;="&amp;$D$2)-SUMIFS(SalQty,SalItem,$B1216,SalDate,"&lt;="&amp;$D$2)-SUMIFS(WoQty,WoItem,$B1216,WoDate,"&lt;="&amp;$D$2)+SUMIFS(AdjQty,AdjItem,$B1216,AdjDate,"&lt;="&amp;$D$2)+SUMIFS(LinVarQty,LinItem,$B1216,LinPosted,"YES",LinDate,"&lt;="&amp;$D$2,LinID,"&lt;&gt;"&amp;$B$2))</f>
        <v>11</v>
      </c>
      <c r="D1216" s="84">
        <v>11</v>
      </c>
      <c r="E1216" s="32">
        <f t="shared" si="36"/>
        <v>0</v>
      </c>
      <c r="F1216" s="33">
        <f>IF($B1216="","",Items!$I1215)</f>
        <v>0</v>
      </c>
      <c r="G1216" s="33">
        <f t="shared" si="37"/>
        <v>0</v>
      </c>
      <c r="H1216" s="85"/>
    </row>
    <row r="1217" spans="1:8" hidden="1" x14ac:dyDescent="0.25">
      <c r="A1217" s="28" t="str">
        <f>IF(Items!$B1216="","",Items!$A1216)</f>
        <v>600960276033011</v>
      </c>
      <c r="B1217" s="28" t="str">
        <f>IF(Items!$B1216="","",Items!$B1216)</f>
        <v>Baby Crez 500ml</v>
      </c>
      <c r="C1217" s="32">
        <f>IF($B1217="","",Items!$G1216+SUMIFS(PurQty,PurItem,$B1217,PurDate,"&lt;="&amp;$D$2)-SUMIFS(SalQty,SalItem,$B1217,SalDate,"&lt;="&amp;$D$2)-SUMIFS(WoQty,WoItem,$B1217,WoDate,"&lt;="&amp;$D$2)+SUMIFS(AdjQty,AdjItem,$B1217,AdjDate,"&lt;="&amp;$D$2)+SUMIFS(LinVarQty,LinItem,$B1217,LinPosted,"YES",LinDate,"&lt;="&amp;$D$2,LinID,"&lt;&gt;"&amp;$B$2))</f>
        <v>1</v>
      </c>
      <c r="D1217" s="84">
        <v>1</v>
      </c>
      <c r="E1217" s="32">
        <f t="shared" si="36"/>
        <v>0</v>
      </c>
      <c r="F1217" s="33">
        <f>IF($B1217="","",Items!$I1216)</f>
        <v>0</v>
      </c>
      <c r="G1217" s="33">
        <f t="shared" si="37"/>
        <v>0</v>
      </c>
      <c r="H1217" s="85"/>
    </row>
    <row r="1218" spans="1:8" x14ac:dyDescent="0.25">
      <c r="A1218" s="28" t="str">
        <f>IF(Items!$B1217="","",Items!$A1217)</f>
        <v>07931503054</v>
      </c>
      <c r="B1218" s="28" t="str">
        <f>IF(Items!$B1217="","",Items!$B1217)</f>
        <v>Avefora Bubble Bath 2l</v>
      </c>
      <c r="C1218" s="32">
        <f>IF($B1218="","",Items!$G1217+SUMIFS(PurQty,PurItem,$B1218,PurDate,"&lt;="&amp;$D$2)-SUMIFS(SalQty,SalItem,$B1218,SalDate,"&lt;="&amp;$D$2)-SUMIFS(WoQty,WoItem,$B1218,WoDate,"&lt;="&amp;$D$2)+SUMIFS(AdjQty,AdjItem,$B1218,AdjDate,"&lt;="&amp;$D$2)+SUMIFS(LinVarQty,LinItem,$B1218,LinPosted,"YES",LinDate,"&lt;="&amp;$D$2,LinID,"&lt;&gt;"&amp;$B$2))</f>
        <v>3</v>
      </c>
      <c r="D1218" s="84">
        <v>2</v>
      </c>
      <c r="E1218" s="32">
        <f t="shared" ref="E1218:E1281" si="38">IF(OR($B1218="",$D1218=""),"",$D1218-$C1218)</f>
        <v>-1</v>
      </c>
      <c r="F1218" s="33">
        <f>IF($B1218="","",Items!$I1217)</f>
        <v>0</v>
      </c>
      <c r="G1218" s="33">
        <f t="shared" ref="G1218:G1281" si="39">IF($E1218="","",$E1218*$F1218)</f>
        <v>0</v>
      </c>
      <c r="H1218" s="85"/>
    </row>
    <row r="1219" spans="1:8" x14ac:dyDescent="0.25">
      <c r="A1219" s="28" t="str">
        <f>IF(Items!$B1218="","",Items!$A1218)</f>
        <v>600108504120</v>
      </c>
      <c r="B1219" s="28" t="str">
        <f>IF(Items!$B1218="","",Items!$B1218)</f>
        <v>Sunlight Original Soap 500g</v>
      </c>
      <c r="C1219" s="32">
        <f>IF($B1219="","",Items!$G1218+SUMIFS(PurQty,PurItem,$B1219,PurDate,"&lt;="&amp;$D$2)-SUMIFS(SalQty,SalItem,$B1219,SalDate,"&lt;="&amp;$D$2)-SUMIFS(WoQty,WoItem,$B1219,WoDate,"&lt;="&amp;$D$2)+SUMIFS(AdjQty,AdjItem,$B1219,AdjDate,"&lt;="&amp;$D$2)+SUMIFS(LinVarQty,LinItem,$B1219,LinPosted,"YES",LinDate,"&lt;="&amp;$D$2,LinID,"&lt;&gt;"&amp;$B$2))</f>
        <v>41</v>
      </c>
      <c r="D1219" s="84">
        <v>40</v>
      </c>
      <c r="E1219" s="32">
        <f t="shared" si="38"/>
        <v>-1</v>
      </c>
      <c r="F1219" s="33">
        <f>IF($B1219="","",Items!$I1218)</f>
        <v>0</v>
      </c>
      <c r="G1219" s="33">
        <f t="shared" si="39"/>
        <v>0</v>
      </c>
      <c r="H1219" s="85"/>
    </row>
    <row r="1220" spans="1:8" hidden="1" x14ac:dyDescent="0.25">
      <c r="A1220" s="28" t="str">
        <f>IF(Items!$B1219="","",Items!$A1219)</f>
        <v>7007315900066</v>
      </c>
      <c r="B1220" s="28" t="str">
        <f>IF(Items!$B1219="","",Items!$B1219)</f>
        <v>Aura Lemon &amp; Milk</v>
      </c>
      <c r="C1220" s="32">
        <f>IF($B1220="","",Items!$G1219+SUMIFS(PurQty,PurItem,$B1220,PurDate,"&lt;="&amp;$D$2)-SUMIFS(SalQty,SalItem,$B1220,SalDate,"&lt;="&amp;$D$2)-SUMIFS(WoQty,WoItem,$B1220,WoDate,"&lt;="&amp;$D$2)+SUMIFS(AdjQty,AdjItem,$B1220,AdjDate,"&lt;="&amp;$D$2)+SUMIFS(LinVarQty,LinItem,$B1220,LinPosted,"YES",LinDate,"&lt;="&amp;$D$2,LinID,"&lt;&gt;"&amp;$B$2))</f>
        <v>0</v>
      </c>
      <c r="D1220" s="84">
        <v>0</v>
      </c>
      <c r="E1220" s="32">
        <f t="shared" si="38"/>
        <v>0</v>
      </c>
      <c r="F1220" s="33">
        <f>IF($B1220="","",Items!$I1219)</f>
        <v>0</v>
      </c>
      <c r="G1220" s="33">
        <f t="shared" si="39"/>
        <v>0</v>
      </c>
      <c r="H1220" s="85"/>
    </row>
    <row r="1221" spans="1:8" x14ac:dyDescent="0.25">
      <c r="A1221" s="28" t="str">
        <f>IF(Items!$B1220="","",Items!$A1220)</f>
        <v>6007497001323</v>
      </c>
      <c r="B1221" s="28" t="str">
        <f>IF(Items!$B1220="","",Items!$B1220)</f>
        <v>Lakker Nax 23g</v>
      </c>
      <c r="C1221" s="32">
        <f>IF($B1221="","",Items!$G1220+SUMIFS(PurQty,PurItem,$B1221,PurDate,"&lt;="&amp;$D$2)-SUMIFS(SalQty,SalItem,$B1221,SalDate,"&lt;="&amp;$D$2)-SUMIFS(WoQty,WoItem,$B1221,WoDate,"&lt;="&amp;$D$2)+SUMIFS(AdjQty,AdjItem,$B1221,AdjDate,"&lt;="&amp;$D$2)+SUMIFS(LinVarQty,LinItem,$B1221,LinPosted,"YES",LinDate,"&lt;="&amp;$D$2,LinID,"&lt;&gt;"&amp;$B$2))</f>
        <v>387</v>
      </c>
      <c r="D1221" s="84">
        <v>0</v>
      </c>
      <c r="E1221" s="32">
        <f t="shared" si="38"/>
        <v>-387</v>
      </c>
      <c r="F1221" s="33">
        <f>IF($B1221="","",Items!$I1220)</f>
        <v>0</v>
      </c>
      <c r="G1221" s="33">
        <f t="shared" si="39"/>
        <v>0</v>
      </c>
      <c r="H1221" s="85"/>
    </row>
    <row r="1222" spans="1:8" x14ac:dyDescent="0.25">
      <c r="A1222" s="28" t="str">
        <f>IF(Items!$B1221="","",Items!$A1221)</f>
        <v>QUEENCAKE</v>
      </c>
      <c r="B1222" s="28" t="str">
        <f>IF(Items!$B1221="","",Items!$B1221)</f>
        <v>Spar Queen Cake</v>
      </c>
      <c r="C1222" s="32">
        <f>IF($B1222="","",Items!$G1221+SUMIFS(PurQty,PurItem,$B1222,PurDate,"&lt;="&amp;$D$2)-SUMIFS(SalQty,SalItem,$B1222,SalDate,"&lt;="&amp;$D$2)-SUMIFS(WoQty,WoItem,$B1222,WoDate,"&lt;="&amp;$D$2)+SUMIFS(AdjQty,AdjItem,$B1222,AdjDate,"&lt;="&amp;$D$2)+SUMIFS(LinVarQty,LinItem,$B1222,LinPosted,"YES",LinDate,"&lt;="&amp;$D$2,LinID,"&lt;&gt;"&amp;$B$2))</f>
        <v>22</v>
      </c>
      <c r="D1222" s="84">
        <v>0</v>
      </c>
      <c r="E1222" s="32">
        <f t="shared" si="38"/>
        <v>-22</v>
      </c>
      <c r="F1222" s="33">
        <f>IF($B1222="","",Items!$I1221)</f>
        <v>4.666666666666667</v>
      </c>
      <c r="G1222" s="33">
        <f t="shared" si="39"/>
        <v>-102.66666666666667</v>
      </c>
      <c r="H1222" s="85"/>
    </row>
    <row r="1223" spans="1:8" hidden="1" x14ac:dyDescent="0.25">
      <c r="A1223" s="28" t="str">
        <f>IF(Items!$B1222="","",Items!$A1222)</f>
        <v>6009711324263</v>
      </c>
      <c r="B1223" s="28" t="str">
        <f>IF(Items!$B1222="","",Items!$B1222)</f>
        <v>Windmill Finger Vanilla</v>
      </c>
      <c r="C1223" s="32">
        <f>IF($B1223="","",Items!$G1222+SUMIFS(PurQty,PurItem,$B1223,PurDate,"&lt;="&amp;$D$2)-SUMIFS(SalQty,SalItem,$B1223,SalDate,"&lt;="&amp;$D$2)-SUMIFS(WoQty,WoItem,$B1223,WoDate,"&lt;="&amp;$D$2)+SUMIFS(AdjQty,AdjItem,$B1223,AdjDate,"&lt;="&amp;$D$2)+SUMIFS(LinVarQty,LinItem,$B1223,LinPosted,"YES",LinDate,"&lt;="&amp;$D$2,LinID,"&lt;&gt;"&amp;$B$2))</f>
        <v>9</v>
      </c>
      <c r="D1223" s="84">
        <v>9</v>
      </c>
      <c r="E1223" s="32">
        <f t="shared" si="38"/>
        <v>0</v>
      </c>
      <c r="F1223" s="33">
        <f>IF($B1223="","",Items!$I1222)</f>
        <v>6.3999999999999995</v>
      </c>
      <c r="G1223" s="33">
        <f t="shared" si="39"/>
        <v>0</v>
      </c>
      <c r="H1223" s="85"/>
    </row>
    <row r="1224" spans="1:8" hidden="1" x14ac:dyDescent="0.25">
      <c r="A1224" s="28" t="str">
        <f>IF(Items!$B1223="","",Items!$A1223)</f>
        <v>6009711324249</v>
      </c>
      <c r="B1224" s="28" t="str">
        <f>IF(Items!$B1223="","",Items!$B1223)</f>
        <v>Windmill Finger Chocolate</v>
      </c>
      <c r="C1224" s="32">
        <f>IF($B1224="","",Items!$G1223+SUMIFS(PurQty,PurItem,$B1224,PurDate,"&lt;="&amp;$D$2)-SUMIFS(SalQty,SalItem,$B1224,SalDate,"&lt;="&amp;$D$2)-SUMIFS(WoQty,WoItem,$B1224,WoDate,"&lt;="&amp;$D$2)+SUMIFS(AdjQty,AdjItem,$B1224,AdjDate,"&lt;="&amp;$D$2)+SUMIFS(LinVarQty,LinItem,$B1224,LinPosted,"YES",LinDate,"&lt;="&amp;$D$2,LinID,"&lt;&gt;"&amp;$B$2))</f>
        <v>12</v>
      </c>
      <c r="D1224" s="84">
        <v>12</v>
      </c>
      <c r="E1224" s="32">
        <f t="shared" si="38"/>
        <v>0</v>
      </c>
      <c r="F1224" s="33">
        <f>IF($B1224="","",Items!$I1223)</f>
        <v>6.3999999999999995</v>
      </c>
      <c r="G1224" s="33">
        <f t="shared" si="39"/>
        <v>0</v>
      </c>
      <c r="H1224" s="85"/>
    </row>
    <row r="1225" spans="1:8" x14ac:dyDescent="0.25">
      <c r="A1225" s="28" t="str">
        <f>IF(Items!$B1224="","",Items!$A1224)</f>
        <v>MILKITPOP</v>
      </c>
      <c r="B1225" s="28" t="str">
        <f>IF(Items!$B1224="","",Items!$B1224)</f>
        <v>Milkit Lolipop</v>
      </c>
      <c r="C1225" s="32">
        <f>IF($B1225="","",Items!$G1224+SUMIFS(PurQty,PurItem,$B1225,PurDate,"&lt;="&amp;$D$2)-SUMIFS(SalQty,SalItem,$B1225,SalDate,"&lt;="&amp;$D$2)-SUMIFS(WoQty,WoItem,$B1225,WoDate,"&lt;="&amp;$D$2)+SUMIFS(AdjQty,AdjItem,$B1225,AdjDate,"&lt;="&amp;$D$2)+SUMIFS(LinVarQty,LinItem,$B1225,LinPosted,"YES",LinDate,"&lt;="&amp;$D$2,LinID,"&lt;&gt;"&amp;$B$2))</f>
        <v>-19</v>
      </c>
      <c r="D1225" s="84">
        <v>0</v>
      </c>
      <c r="E1225" s="32">
        <f t="shared" si="38"/>
        <v>19</v>
      </c>
      <c r="F1225" s="33">
        <f>IF($B1225="","",Items!$I1224)</f>
        <v>0</v>
      </c>
      <c r="G1225" s="33">
        <f t="shared" si="39"/>
        <v>0</v>
      </c>
      <c r="H1225" s="85"/>
    </row>
    <row r="1226" spans="1:8" hidden="1" x14ac:dyDescent="0.25">
      <c r="A1226" s="28" t="str">
        <f>IF(Items!$B1225="","",Items!$A1225)</f>
        <v>6009678261465</v>
      </c>
      <c r="B1226" s="28" t="str">
        <f>IF(Items!$B1225="","",Items!$B1225)</f>
        <v>Maq Washing Powder 1kg</v>
      </c>
      <c r="C1226" s="32">
        <f>IF($B1226="","",Items!$G1225+SUMIFS(PurQty,PurItem,$B1226,PurDate,"&lt;="&amp;$D$2)-SUMIFS(SalQty,SalItem,$B1226,SalDate,"&lt;="&amp;$D$2)-SUMIFS(WoQty,WoItem,$B1226,WoDate,"&lt;="&amp;$D$2)+SUMIFS(AdjQty,AdjItem,$B1226,AdjDate,"&lt;="&amp;$D$2)+SUMIFS(LinVarQty,LinItem,$B1226,LinPosted,"YES",LinDate,"&lt;="&amp;$D$2,LinID,"&lt;&gt;"&amp;$B$2))</f>
        <v>1</v>
      </c>
      <c r="D1226" s="84">
        <v>1</v>
      </c>
      <c r="E1226" s="32">
        <f t="shared" si="38"/>
        <v>0</v>
      </c>
      <c r="F1226" s="33">
        <f>IF($B1226="","",Items!$I1225)</f>
        <v>0</v>
      </c>
      <c r="G1226" s="33">
        <f t="shared" si="39"/>
        <v>0</v>
      </c>
      <c r="H1226" s="85"/>
    </row>
    <row r="1227" spans="1:8" hidden="1" x14ac:dyDescent="0.25">
      <c r="A1227" s="28" t="str">
        <f>IF(Items!$B1226="","",Items!$A1226)</f>
        <v>6009537020264</v>
      </c>
      <c r="B1227" s="28" t="str">
        <f>IF(Items!$B1226="","",Items!$B1226)</f>
        <v>Boom Buble Plus 1kg</v>
      </c>
      <c r="C1227" s="32">
        <f>IF($B1227="","",Items!$G1226+SUMIFS(PurQty,PurItem,$B1227,PurDate,"&lt;="&amp;$D$2)-SUMIFS(SalQty,SalItem,$B1227,SalDate,"&lt;="&amp;$D$2)-SUMIFS(WoQty,WoItem,$B1227,WoDate,"&lt;="&amp;$D$2)+SUMIFS(AdjQty,AdjItem,$B1227,AdjDate,"&lt;="&amp;$D$2)+SUMIFS(LinVarQty,LinItem,$B1227,LinPosted,"YES",LinDate,"&lt;="&amp;$D$2,LinID,"&lt;&gt;"&amp;$B$2))</f>
        <v>6</v>
      </c>
      <c r="D1227" s="84">
        <v>6</v>
      </c>
      <c r="E1227" s="32">
        <f t="shared" si="38"/>
        <v>0</v>
      </c>
      <c r="F1227" s="33">
        <f>IF($B1227="","",Items!$I1226)</f>
        <v>0</v>
      </c>
      <c r="G1227" s="33">
        <f t="shared" si="39"/>
        <v>0</v>
      </c>
      <c r="H1227" s="85"/>
    </row>
    <row r="1228" spans="1:8" x14ac:dyDescent="0.25">
      <c r="A1228" s="28" t="str">
        <f>IF(Items!$B1227="","",Items!$A1227)</f>
        <v>6928064368123</v>
      </c>
      <c r="B1228" s="28" t="str">
        <f>IF(Items!$B1227="","",Items!$B1227)</f>
        <v>Anytime pads</v>
      </c>
      <c r="C1228" s="32">
        <f>IF($B1228="","",Items!$G1227+SUMIFS(PurQty,PurItem,$B1228,PurDate,"&lt;="&amp;$D$2)-SUMIFS(SalQty,SalItem,$B1228,SalDate,"&lt;="&amp;$D$2)-SUMIFS(WoQty,WoItem,$B1228,WoDate,"&lt;="&amp;$D$2)+SUMIFS(AdjQty,AdjItem,$B1228,AdjDate,"&lt;="&amp;$D$2)+SUMIFS(LinVarQty,LinItem,$B1228,LinPosted,"YES",LinDate,"&lt;="&amp;$D$2,LinID,"&lt;&gt;"&amp;$B$2))</f>
        <v>41</v>
      </c>
      <c r="D1228" s="84">
        <v>40</v>
      </c>
      <c r="E1228" s="32">
        <f t="shared" si="38"/>
        <v>-1</v>
      </c>
      <c r="F1228" s="33">
        <f>IF($B1228="","",Items!$I1227)</f>
        <v>0</v>
      </c>
      <c r="G1228" s="33">
        <f t="shared" si="39"/>
        <v>0</v>
      </c>
      <c r="H1228" s="85"/>
    </row>
    <row r="1229" spans="1:8" x14ac:dyDescent="0.25">
      <c r="A1229" s="28" t="str">
        <f>IF(Items!$B1228="","",Items!$A1228)</f>
        <v>0608037370808</v>
      </c>
      <c r="B1229" s="28" t="str">
        <f>IF(Items!$B1228="","",Items!$B1228)</f>
        <v>Vivon Water 1L</v>
      </c>
      <c r="C1229" s="32">
        <f>IF($B1229="","",Items!$G1228+SUMIFS(PurQty,PurItem,$B1229,PurDate,"&lt;="&amp;$D$2)-SUMIFS(SalQty,SalItem,$B1229,SalDate,"&lt;="&amp;$D$2)-SUMIFS(WoQty,WoItem,$B1229,WoDate,"&lt;="&amp;$D$2)+SUMIFS(AdjQty,AdjItem,$B1229,AdjDate,"&lt;="&amp;$D$2)+SUMIFS(LinVarQty,LinItem,$B1229,LinPosted,"YES",LinDate,"&lt;="&amp;$D$2,LinID,"&lt;&gt;"&amp;$B$2))</f>
        <v>90</v>
      </c>
      <c r="D1229" s="84">
        <v>86</v>
      </c>
      <c r="E1229" s="32">
        <f t="shared" si="38"/>
        <v>-4</v>
      </c>
      <c r="F1229" s="33">
        <f>IF($B1229="","",Items!$I1228)</f>
        <v>3.0666666666666669</v>
      </c>
      <c r="G1229" s="33">
        <f t="shared" si="39"/>
        <v>-12.266666666666667</v>
      </c>
      <c r="H1229" s="85"/>
    </row>
    <row r="1230" spans="1:8" hidden="1" x14ac:dyDescent="0.25">
      <c r="A1230" s="28" t="str">
        <f>IF(Items!$B1229="","",Items!$A1229)</f>
        <v/>
      </c>
      <c r="B1230" s="28" t="str">
        <f>IF(Items!$B1229="","",Items!$B1229)</f>
        <v/>
      </c>
      <c r="C1230" s="32" t="str">
        <f>IF($B1230="","",Items!$G1229+SUMIFS(PurQty,PurItem,$B1230,PurDate,"&lt;="&amp;$D$2)-SUMIFS(SalQty,SalItem,$B1230,SalDate,"&lt;="&amp;$D$2)-SUMIFS(WoQty,WoItem,$B1230,WoDate,"&lt;="&amp;$D$2)+SUMIFS(AdjQty,AdjItem,$B1230,AdjDate,"&lt;="&amp;$D$2)+SUMIFS(LinVarQty,LinItem,$B1230,LinPosted,"YES",LinDate,"&lt;="&amp;$D$2,LinID,"&lt;&gt;"&amp;$B$2))</f>
        <v/>
      </c>
      <c r="D1230" s="84"/>
      <c r="E1230" s="32" t="str">
        <f t="shared" si="38"/>
        <v/>
      </c>
      <c r="F1230" s="33" t="str">
        <f>IF($B1230="","",Items!$I1229)</f>
        <v/>
      </c>
      <c r="G1230" s="33" t="str">
        <f t="shared" si="39"/>
        <v/>
      </c>
      <c r="H1230" s="85"/>
    </row>
    <row r="1231" spans="1:8" hidden="1" x14ac:dyDescent="0.25">
      <c r="A1231" s="28" t="str">
        <f>IF(Items!$B1230="","",Items!$A1230)</f>
        <v/>
      </c>
      <c r="B1231" s="28" t="str">
        <f>IF(Items!$B1230="","",Items!$B1230)</f>
        <v/>
      </c>
      <c r="C1231" s="32" t="str">
        <f>IF($B1231="","",Items!$G1230+SUMIFS(PurQty,PurItem,$B1231,PurDate,"&lt;="&amp;$D$2)-SUMIFS(SalQty,SalItem,$B1231,SalDate,"&lt;="&amp;$D$2)-SUMIFS(WoQty,WoItem,$B1231,WoDate,"&lt;="&amp;$D$2)+SUMIFS(AdjQty,AdjItem,$B1231,AdjDate,"&lt;="&amp;$D$2)+SUMIFS(LinVarQty,LinItem,$B1231,LinPosted,"YES",LinDate,"&lt;="&amp;$D$2,LinID,"&lt;&gt;"&amp;$B$2))</f>
        <v/>
      </c>
      <c r="D1231" s="84"/>
      <c r="E1231" s="32" t="str">
        <f t="shared" si="38"/>
        <v/>
      </c>
      <c r="F1231" s="33" t="str">
        <f>IF($B1231="","",Items!$I1230)</f>
        <v/>
      </c>
      <c r="G1231" s="33" t="str">
        <f t="shared" si="39"/>
        <v/>
      </c>
      <c r="H1231" s="85"/>
    </row>
    <row r="1232" spans="1:8" hidden="1" x14ac:dyDescent="0.25">
      <c r="A1232" s="28" t="str">
        <f>IF(Items!$B1231="","",Items!$A1231)</f>
        <v/>
      </c>
      <c r="B1232" s="28" t="str">
        <f>IF(Items!$B1231="","",Items!$B1231)</f>
        <v/>
      </c>
      <c r="C1232" s="32" t="str">
        <f>IF($B1232="","",Items!$G1231+SUMIFS(PurQty,PurItem,$B1232,PurDate,"&lt;="&amp;$D$2)-SUMIFS(SalQty,SalItem,$B1232,SalDate,"&lt;="&amp;$D$2)-SUMIFS(WoQty,WoItem,$B1232,WoDate,"&lt;="&amp;$D$2)+SUMIFS(AdjQty,AdjItem,$B1232,AdjDate,"&lt;="&amp;$D$2)+SUMIFS(LinVarQty,LinItem,$B1232,LinPosted,"YES",LinDate,"&lt;="&amp;$D$2,LinID,"&lt;&gt;"&amp;$B$2))</f>
        <v/>
      </c>
      <c r="D1232" s="84"/>
      <c r="E1232" s="32" t="str">
        <f t="shared" si="38"/>
        <v/>
      </c>
      <c r="F1232" s="33" t="str">
        <f>IF($B1232="","",Items!$I1231)</f>
        <v/>
      </c>
      <c r="G1232" s="33" t="str">
        <f t="shared" si="39"/>
        <v/>
      </c>
      <c r="H1232" s="85"/>
    </row>
    <row r="1233" spans="1:8" hidden="1" x14ac:dyDescent="0.25">
      <c r="A1233" s="28" t="str">
        <f>IF(Items!$B1232="","",Items!$A1232)</f>
        <v/>
      </c>
      <c r="B1233" s="28" t="str">
        <f>IF(Items!$B1232="","",Items!$B1232)</f>
        <v/>
      </c>
      <c r="C1233" s="32" t="str">
        <f>IF($B1233="","",Items!$G1232+SUMIFS(PurQty,PurItem,$B1233,PurDate,"&lt;="&amp;$D$2)-SUMIFS(SalQty,SalItem,$B1233,SalDate,"&lt;="&amp;$D$2)-SUMIFS(WoQty,WoItem,$B1233,WoDate,"&lt;="&amp;$D$2)+SUMIFS(AdjQty,AdjItem,$B1233,AdjDate,"&lt;="&amp;$D$2)+SUMIFS(LinVarQty,LinItem,$B1233,LinPosted,"YES",LinDate,"&lt;="&amp;$D$2,LinID,"&lt;&gt;"&amp;$B$2))</f>
        <v/>
      </c>
      <c r="D1233" s="84"/>
      <c r="E1233" s="32" t="str">
        <f t="shared" si="38"/>
        <v/>
      </c>
      <c r="F1233" s="33" t="str">
        <f>IF($B1233="","",Items!$I1232)</f>
        <v/>
      </c>
      <c r="G1233" s="33" t="str">
        <f t="shared" si="39"/>
        <v/>
      </c>
      <c r="H1233" s="85"/>
    </row>
    <row r="1234" spans="1:8" hidden="1" x14ac:dyDescent="0.25">
      <c r="A1234" s="28" t="str">
        <f>IF(Items!$B1233="","",Items!$A1233)</f>
        <v/>
      </c>
      <c r="B1234" s="28" t="str">
        <f>IF(Items!$B1233="","",Items!$B1233)</f>
        <v/>
      </c>
      <c r="C1234" s="32" t="str">
        <f>IF($B1234="","",Items!$G1233+SUMIFS(PurQty,PurItem,$B1234,PurDate,"&lt;="&amp;$D$2)-SUMIFS(SalQty,SalItem,$B1234,SalDate,"&lt;="&amp;$D$2)-SUMIFS(WoQty,WoItem,$B1234,WoDate,"&lt;="&amp;$D$2)+SUMIFS(AdjQty,AdjItem,$B1234,AdjDate,"&lt;="&amp;$D$2)+SUMIFS(LinVarQty,LinItem,$B1234,LinPosted,"YES",LinDate,"&lt;="&amp;$D$2,LinID,"&lt;&gt;"&amp;$B$2))</f>
        <v/>
      </c>
      <c r="D1234" s="84"/>
      <c r="E1234" s="32" t="str">
        <f t="shared" si="38"/>
        <v/>
      </c>
      <c r="F1234" s="33" t="str">
        <f>IF($B1234="","",Items!$I1233)</f>
        <v/>
      </c>
      <c r="G1234" s="33" t="str">
        <f t="shared" si="39"/>
        <v/>
      </c>
      <c r="H1234" s="85"/>
    </row>
    <row r="1235" spans="1:8" hidden="1" x14ac:dyDescent="0.25">
      <c r="A1235" s="28" t="str">
        <f>IF(Items!$B1234="","",Items!$A1234)</f>
        <v/>
      </c>
      <c r="B1235" s="28" t="str">
        <f>IF(Items!$B1234="","",Items!$B1234)</f>
        <v/>
      </c>
      <c r="C1235" s="32" t="str">
        <f>IF($B1235="","",Items!$G1234+SUMIFS(PurQty,PurItem,$B1235,PurDate,"&lt;="&amp;$D$2)-SUMIFS(SalQty,SalItem,$B1235,SalDate,"&lt;="&amp;$D$2)-SUMIFS(WoQty,WoItem,$B1235,WoDate,"&lt;="&amp;$D$2)+SUMIFS(AdjQty,AdjItem,$B1235,AdjDate,"&lt;="&amp;$D$2)+SUMIFS(LinVarQty,LinItem,$B1235,LinPosted,"YES",LinDate,"&lt;="&amp;$D$2,LinID,"&lt;&gt;"&amp;$B$2))</f>
        <v/>
      </c>
      <c r="D1235" s="84"/>
      <c r="E1235" s="32" t="str">
        <f t="shared" si="38"/>
        <v/>
      </c>
      <c r="F1235" s="33" t="str">
        <f>IF($B1235="","",Items!$I1234)</f>
        <v/>
      </c>
      <c r="G1235" s="33" t="str">
        <f t="shared" si="39"/>
        <v/>
      </c>
      <c r="H1235" s="85"/>
    </row>
    <row r="1236" spans="1:8" hidden="1" x14ac:dyDescent="0.25">
      <c r="A1236" s="28" t="str">
        <f>IF(Items!$B1235="","",Items!$A1235)</f>
        <v/>
      </c>
      <c r="B1236" s="28" t="str">
        <f>IF(Items!$B1235="","",Items!$B1235)</f>
        <v/>
      </c>
      <c r="C1236" s="32" t="str">
        <f>IF($B1236="","",Items!$G1235+SUMIFS(PurQty,PurItem,$B1236,PurDate,"&lt;="&amp;$D$2)-SUMIFS(SalQty,SalItem,$B1236,SalDate,"&lt;="&amp;$D$2)-SUMIFS(WoQty,WoItem,$B1236,WoDate,"&lt;="&amp;$D$2)+SUMIFS(AdjQty,AdjItem,$B1236,AdjDate,"&lt;="&amp;$D$2)+SUMIFS(LinVarQty,LinItem,$B1236,LinPosted,"YES",LinDate,"&lt;="&amp;$D$2,LinID,"&lt;&gt;"&amp;$B$2))</f>
        <v/>
      </c>
      <c r="D1236" s="84"/>
      <c r="E1236" s="32" t="str">
        <f t="shared" si="38"/>
        <v/>
      </c>
      <c r="F1236" s="33" t="str">
        <f>IF($B1236="","",Items!$I1235)</f>
        <v/>
      </c>
      <c r="G1236" s="33" t="str">
        <f t="shared" si="39"/>
        <v/>
      </c>
      <c r="H1236" s="85"/>
    </row>
    <row r="1237" spans="1:8" hidden="1" x14ac:dyDescent="0.25">
      <c r="A1237" s="28" t="str">
        <f>IF(Items!$B1236="","",Items!$A1236)</f>
        <v/>
      </c>
      <c r="B1237" s="28" t="str">
        <f>IF(Items!$B1236="","",Items!$B1236)</f>
        <v/>
      </c>
      <c r="C1237" s="32" t="str">
        <f>IF($B1237="","",Items!$G1236+SUMIFS(PurQty,PurItem,$B1237,PurDate,"&lt;="&amp;$D$2)-SUMIFS(SalQty,SalItem,$B1237,SalDate,"&lt;="&amp;$D$2)-SUMIFS(WoQty,WoItem,$B1237,WoDate,"&lt;="&amp;$D$2)+SUMIFS(AdjQty,AdjItem,$B1237,AdjDate,"&lt;="&amp;$D$2)+SUMIFS(LinVarQty,LinItem,$B1237,LinPosted,"YES",LinDate,"&lt;="&amp;$D$2,LinID,"&lt;&gt;"&amp;$B$2))</f>
        <v/>
      </c>
      <c r="D1237" s="84"/>
      <c r="E1237" s="32" t="str">
        <f t="shared" si="38"/>
        <v/>
      </c>
      <c r="F1237" s="33" t="str">
        <f>IF($B1237="","",Items!$I1236)</f>
        <v/>
      </c>
      <c r="G1237" s="33" t="str">
        <f t="shared" si="39"/>
        <v/>
      </c>
      <c r="H1237" s="85"/>
    </row>
    <row r="1238" spans="1:8" hidden="1" x14ac:dyDescent="0.25">
      <c r="A1238" s="28" t="str">
        <f>IF(Items!$B1237="","",Items!$A1237)</f>
        <v/>
      </c>
      <c r="B1238" s="28" t="str">
        <f>IF(Items!$B1237="","",Items!$B1237)</f>
        <v/>
      </c>
      <c r="C1238" s="32" t="str">
        <f>IF($B1238="","",Items!$G1237+SUMIFS(PurQty,PurItem,$B1238,PurDate,"&lt;="&amp;$D$2)-SUMIFS(SalQty,SalItem,$B1238,SalDate,"&lt;="&amp;$D$2)-SUMIFS(WoQty,WoItem,$B1238,WoDate,"&lt;="&amp;$D$2)+SUMIFS(AdjQty,AdjItem,$B1238,AdjDate,"&lt;="&amp;$D$2)+SUMIFS(LinVarQty,LinItem,$B1238,LinPosted,"YES",LinDate,"&lt;="&amp;$D$2,LinID,"&lt;&gt;"&amp;$B$2))</f>
        <v/>
      </c>
      <c r="D1238" s="84"/>
      <c r="E1238" s="32" t="str">
        <f t="shared" si="38"/>
        <v/>
      </c>
      <c r="F1238" s="33" t="str">
        <f>IF($B1238="","",Items!$I1237)</f>
        <v/>
      </c>
      <c r="G1238" s="33" t="str">
        <f t="shared" si="39"/>
        <v/>
      </c>
      <c r="H1238" s="85"/>
    </row>
    <row r="1239" spans="1:8" hidden="1" x14ac:dyDescent="0.25">
      <c r="A1239" s="28" t="str">
        <f>IF(Items!$B1238="","",Items!$A1238)</f>
        <v/>
      </c>
      <c r="B1239" s="28" t="str">
        <f>IF(Items!$B1238="","",Items!$B1238)</f>
        <v/>
      </c>
      <c r="C1239" s="32" t="str">
        <f>IF($B1239="","",Items!$G1238+SUMIFS(PurQty,PurItem,$B1239,PurDate,"&lt;="&amp;$D$2)-SUMIFS(SalQty,SalItem,$B1239,SalDate,"&lt;="&amp;$D$2)-SUMIFS(WoQty,WoItem,$B1239,WoDate,"&lt;="&amp;$D$2)+SUMIFS(AdjQty,AdjItem,$B1239,AdjDate,"&lt;="&amp;$D$2)+SUMIFS(LinVarQty,LinItem,$B1239,LinPosted,"YES",LinDate,"&lt;="&amp;$D$2,LinID,"&lt;&gt;"&amp;$B$2))</f>
        <v/>
      </c>
      <c r="D1239" s="84"/>
      <c r="E1239" s="32" t="str">
        <f t="shared" si="38"/>
        <v/>
      </c>
      <c r="F1239" s="33" t="str">
        <f>IF($B1239="","",Items!$I1238)</f>
        <v/>
      </c>
      <c r="G1239" s="33" t="str">
        <f t="shared" si="39"/>
        <v/>
      </c>
      <c r="H1239" s="85"/>
    </row>
    <row r="1240" spans="1:8" hidden="1" x14ac:dyDescent="0.25">
      <c r="A1240" s="28" t="str">
        <f>IF(Items!$B1239="","",Items!$A1239)</f>
        <v/>
      </c>
      <c r="B1240" s="28" t="str">
        <f>IF(Items!$B1239="","",Items!$B1239)</f>
        <v/>
      </c>
      <c r="C1240" s="32" t="str">
        <f>IF($B1240="","",Items!$G1239+SUMIFS(PurQty,PurItem,$B1240,PurDate,"&lt;="&amp;$D$2)-SUMIFS(SalQty,SalItem,$B1240,SalDate,"&lt;="&amp;$D$2)-SUMIFS(WoQty,WoItem,$B1240,WoDate,"&lt;="&amp;$D$2)+SUMIFS(AdjQty,AdjItem,$B1240,AdjDate,"&lt;="&amp;$D$2)+SUMIFS(LinVarQty,LinItem,$B1240,LinPosted,"YES",LinDate,"&lt;="&amp;$D$2,LinID,"&lt;&gt;"&amp;$B$2))</f>
        <v/>
      </c>
      <c r="D1240" s="84"/>
      <c r="E1240" s="32" t="str">
        <f t="shared" si="38"/>
        <v/>
      </c>
      <c r="F1240" s="33" t="str">
        <f>IF($B1240="","",Items!$I1239)</f>
        <v/>
      </c>
      <c r="G1240" s="33" t="str">
        <f t="shared" si="39"/>
        <v/>
      </c>
      <c r="H1240" s="85"/>
    </row>
    <row r="1241" spans="1:8" hidden="1" x14ac:dyDescent="0.25">
      <c r="A1241" s="28" t="str">
        <f>IF(Items!$B1240="","",Items!$A1240)</f>
        <v/>
      </c>
      <c r="B1241" s="28" t="str">
        <f>IF(Items!$B1240="","",Items!$B1240)</f>
        <v/>
      </c>
      <c r="C1241" s="32" t="str">
        <f>IF($B1241="","",Items!$G1240+SUMIFS(PurQty,PurItem,$B1241,PurDate,"&lt;="&amp;$D$2)-SUMIFS(SalQty,SalItem,$B1241,SalDate,"&lt;="&amp;$D$2)-SUMIFS(WoQty,WoItem,$B1241,WoDate,"&lt;="&amp;$D$2)+SUMIFS(AdjQty,AdjItem,$B1241,AdjDate,"&lt;="&amp;$D$2)+SUMIFS(LinVarQty,LinItem,$B1241,LinPosted,"YES",LinDate,"&lt;="&amp;$D$2,LinID,"&lt;&gt;"&amp;$B$2))</f>
        <v/>
      </c>
      <c r="D1241" s="84"/>
      <c r="E1241" s="32" t="str">
        <f t="shared" si="38"/>
        <v/>
      </c>
      <c r="F1241" s="33" t="str">
        <f>IF($B1241="","",Items!$I1240)</f>
        <v/>
      </c>
      <c r="G1241" s="33" t="str">
        <f t="shared" si="39"/>
        <v/>
      </c>
      <c r="H1241" s="85"/>
    </row>
    <row r="1242" spans="1:8" hidden="1" x14ac:dyDescent="0.25">
      <c r="A1242" s="28" t="str">
        <f>IF(Items!$B1241="","",Items!$A1241)</f>
        <v/>
      </c>
      <c r="B1242" s="28" t="str">
        <f>IF(Items!$B1241="","",Items!$B1241)</f>
        <v/>
      </c>
      <c r="C1242" s="32" t="str">
        <f>IF($B1242="","",Items!$G1241+SUMIFS(PurQty,PurItem,$B1242,PurDate,"&lt;="&amp;$D$2)-SUMIFS(SalQty,SalItem,$B1242,SalDate,"&lt;="&amp;$D$2)-SUMIFS(WoQty,WoItem,$B1242,WoDate,"&lt;="&amp;$D$2)+SUMIFS(AdjQty,AdjItem,$B1242,AdjDate,"&lt;="&amp;$D$2)+SUMIFS(LinVarQty,LinItem,$B1242,LinPosted,"YES",LinDate,"&lt;="&amp;$D$2,LinID,"&lt;&gt;"&amp;$B$2))</f>
        <v/>
      </c>
      <c r="D1242" s="84"/>
      <c r="E1242" s="32" t="str">
        <f t="shared" si="38"/>
        <v/>
      </c>
      <c r="F1242" s="33" t="str">
        <f>IF($B1242="","",Items!$I1241)</f>
        <v/>
      </c>
      <c r="G1242" s="33" t="str">
        <f t="shared" si="39"/>
        <v/>
      </c>
      <c r="H1242" s="85"/>
    </row>
    <row r="1243" spans="1:8" hidden="1" x14ac:dyDescent="0.25">
      <c r="A1243" s="28" t="str">
        <f>IF(Items!$B1242="","",Items!$A1242)</f>
        <v/>
      </c>
      <c r="B1243" s="28" t="str">
        <f>IF(Items!$B1242="","",Items!$B1242)</f>
        <v/>
      </c>
      <c r="C1243" s="32" t="str">
        <f>IF($B1243="","",Items!$G1242+SUMIFS(PurQty,PurItem,$B1243,PurDate,"&lt;="&amp;$D$2)-SUMIFS(SalQty,SalItem,$B1243,SalDate,"&lt;="&amp;$D$2)-SUMIFS(WoQty,WoItem,$B1243,WoDate,"&lt;="&amp;$D$2)+SUMIFS(AdjQty,AdjItem,$B1243,AdjDate,"&lt;="&amp;$D$2)+SUMIFS(LinVarQty,LinItem,$B1243,LinPosted,"YES",LinDate,"&lt;="&amp;$D$2,LinID,"&lt;&gt;"&amp;$B$2))</f>
        <v/>
      </c>
      <c r="D1243" s="84"/>
      <c r="E1243" s="32" t="str">
        <f t="shared" si="38"/>
        <v/>
      </c>
      <c r="F1243" s="33" t="str">
        <f>IF($B1243="","",Items!$I1242)</f>
        <v/>
      </c>
      <c r="G1243" s="33" t="str">
        <f t="shared" si="39"/>
        <v/>
      </c>
      <c r="H1243" s="85"/>
    </row>
    <row r="1244" spans="1:8" hidden="1" x14ac:dyDescent="0.25">
      <c r="A1244" s="28" t="str">
        <f>IF(Items!$B1243="","",Items!$A1243)</f>
        <v/>
      </c>
      <c r="B1244" s="28" t="str">
        <f>IF(Items!$B1243="","",Items!$B1243)</f>
        <v/>
      </c>
      <c r="C1244" s="32" t="str">
        <f>IF($B1244="","",Items!$G1243+SUMIFS(PurQty,PurItem,$B1244,PurDate,"&lt;="&amp;$D$2)-SUMIFS(SalQty,SalItem,$B1244,SalDate,"&lt;="&amp;$D$2)-SUMIFS(WoQty,WoItem,$B1244,WoDate,"&lt;="&amp;$D$2)+SUMIFS(AdjQty,AdjItem,$B1244,AdjDate,"&lt;="&amp;$D$2)+SUMIFS(LinVarQty,LinItem,$B1244,LinPosted,"YES",LinDate,"&lt;="&amp;$D$2,LinID,"&lt;&gt;"&amp;$B$2))</f>
        <v/>
      </c>
      <c r="D1244" s="84"/>
      <c r="E1244" s="32" t="str">
        <f t="shared" si="38"/>
        <v/>
      </c>
      <c r="F1244" s="33" t="str">
        <f>IF($B1244="","",Items!$I1243)</f>
        <v/>
      </c>
      <c r="G1244" s="33" t="str">
        <f t="shared" si="39"/>
        <v/>
      </c>
      <c r="H1244" s="85"/>
    </row>
    <row r="1245" spans="1:8" hidden="1" x14ac:dyDescent="0.25">
      <c r="A1245" s="28" t="str">
        <f>IF(Items!$B1244="","",Items!$A1244)</f>
        <v/>
      </c>
      <c r="B1245" s="28" t="str">
        <f>IF(Items!$B1244="","",Items!$B1244)</f>
        <v/>
      </c>
      <c r="C1245" s="32" t="str">
        <f>IF($B1245="","",Items!$G1244+SUMIFS(PurQty,PurItem,$B1245,PurDate,"&lt;="&amp;$D$2)-SUMIFS(SalQty,SalItem,$B1245,SalDate,"&lt;="&amp;$D$2)-SUMIFS(WoQty,WoItem,$B1245,WoDate,"&lt;="&amp;$D$2)+SUMIFS(AdjQty,AdjItem,$B1245,AdjDate,"&lt;="&amp;$D$2)+SUMIFS(LinVarQty,LinItem,$B1245,LinPosted,"YES",LinDate,"&lt;="&amp;$D$2,LinID,"&lt;&gt;"&amp;$B$2))</f>
        <v/>
      </c>
      <c r="D1245" s="84"/>
      <c r="E1245" s="32" t="str">
        <f t="shared" si="38"/>
        <v/>
      </c>
      <c r="F1245" s="33" t="str">
        <f>IF($B1245="","",Items!$I1244)</f>
        <v/>
      </c>
      <c r="G1245" s="33" t="str">
        <f t="shared" si="39"/>
        <v/>
      </c>
      <c r="H1245" s="85"/>
    </row>
    <row r="1246" spans="1:8" hidden="1" x14ac:dyDescent="0.25">
      <c r="A1246" s="28" t="str">
        <f>IF(Items!$B1245="","",Items!$A1245)</f>
        <v/>
      </c>
      <c r="B1246" s="28" t="str">
        <f>IF(Items!$B1245="","",Items!$B1245)</f>
        <v/>
      </c>
      <c r="C1246" s="32" t="str">
        <f>IF($B1246="","",Items!$G1245+SUMIFS(PurQty,PurItem,$B1246,PurDate,"&lt;="&amp;$D$2)-SUMIFS(SalQty,SalItem,$B1246,SalDate,"&lt;="&amp;$D$2)-SUMIFS(WoQty,WoItem,$B1246,WoDate,"&lt;="&amp;$D$2)+SUMIFS(AdjQty,AdjItem,$B1246,AdjDate,"&lt;="&amp;$D$2)+SUMIFS(LinVarQty,LinItem,$B1246,LinPosted,"YES",LinDate,"&lt;="&amp;$D$2,LinID,"&lt;&gt;"&amp;$B$2))</f>
        <v/>
      </c>
      <c r="D1246" s="84"/>
      <c r="E1246" s="32" t="str">
        <f t="shared" si="38"/>
        <v/>
      </c>
      <c r="F1246" s="33" t="str">
        <f>IF($B1246="","",Items!$I1245)</f>
        <v/>
      </c>
      <c r="G1246" s="33" t="str">
        <f t="shared" si="39"/>
        <v/>
      </c>
      <c r="H1246" s="85"/>
    </row>
    <row r="1247" spans="1:8" hidden="1" x14ac:dyDescent="0.25">
      <c r="A1247" s="28" t="str">
        <f>IF(Items!$B1246="","",Items!$A1246)</f>
        <v/>
      </c>
      <c r="B1247" s="28" t="str">
        <f>IF(Items!$B1246="","",Items!$B1246)</f>
        <v/>
      </c>
      <c r="C1247" s="32" t="str">
        <f>IF($B1247="","",Items!$G1246+SUMIFS(PurQty,PurItem,$B1247,PurDate,"&lt;="&amp;$D$2)-SUMIFS(SalQty,SalItem,$B1247,SalDate,"&lt;="&amp;$D$2)-SUMIFS(WoQty,WoItem,$B1247,WoDate,"&lt;="&amp;$D$2)+SUMIFS(AdjQty,AdjItem,$B1247,AdjDate,"&lt;="&amp;$D$2)+SUMIFS(LinVarQty,LinItem,$B1247,LinPosted,"YES",LinDate,"&lt;="&amp;$D$2,LinID,"&lt;&gt;"&amp;$B$2))</f>
        <v/>
      </c>
      <c r="D1247" s="84"/>
      <c r="E1247" s="32" t="str">
        <f t="shared" si="38"/>
        <v/>
      </c>
      <c r="F1247" s="33" t="str">
        <f>IF($B1247="","",Items!$I1246)</f>
        <v/>
      </c>
      <c r="G1247" s="33" t="str">
        <f t="shared" si="39"/>
        <v/>
      </c>
      <c r="H1247" s="85"/>
    </row>
    <row r="1248" spans="1:8" hidden="1" x14ac:dyDescent="0.25">
      <c r="A1248" s="28" t="str">
        <f>IF(Items!$B1247="","",Items!$A1247)</f>
        <v/>
      </c>
      <c r="B1248" s="28" t="str">
        <f>IF(Items!$B1247="","",Items!$B1247)</f>
        <v/>
      </c>
      <c r="C1248" s="32" t="str">
        <f>IF($B1248="","",Items!$G1247+SUMIFS(PurQty,PurItem,$B1248,PurDate,"&lt;="&amp;$D$2)-SUMIFS(SalQty,SalItem,$B1248,SalDate,"&lt;="&amp;$D$2)-SUMIFS(WoQty,WoItem,$B1248,WoDate,"&lt;="&amp;$D$2)+SUMIFS(AdjQty,AdjItem,$B1248,AdjDate,"&lt;="&amp;$D$2)+SUMIFS(LinVarQty,LinItem,$B1248,LinPosted,"YES",LinDate,"&lt;="&amp;$D$2,LinID,"&lt;&gt;"&amp;$B$2))</f>
        <v/>
      </c>
      <c r="D1248" s="84"/>
      <c r="E1248" s="32" t="str">
        <f t="shared" si="38"/>
        <v/>
      </c>
      <c r="F1248" s="33" t="str">
        <f>IF($B1248="","",Items!$I1247)</f>
        <v/>
      </c>
      <c r="G1248" s="33" t="str">
        <f t="shared" si="39"/>
        <v/>
      </c>
      <c r="H1248" s="85"/>
    </row>
    <row r="1249" spans="1:8" hidden="1" x14ac:dyDescent="0.25">
      <c r="A1249" s="28" t="str">
        <f>IF(Items!$B1248="","",Items!$A1248)</f>
        <v/>
      </c>
      <c r="B1249" s="28" t="str">
        <f>IF(Items!$B1248="","",Items!$B1248)</f>
        <v/>
      </c>
      <c r="C1249" s="32" t="str">
        <f>IF($B1249="","",Items!$G1248+SUMIFS(PurQty,PurItem,$B1249,PurDate,"&lt;="&amp;$D$2)-SUMIFS(SalQty,SalItem,$B1249,SalDate,"&lt;="&amp;$D$2)-SUMIFS(WoQty,WoItem,$B1249,WoDate,"&lt;="&amp;$D$2)+SUMIFS(AdjQty,AdjItem,$B1249,AdjDate,"&lt;="&amp;$D$2)+SUMIFS(LinVarQty,LinItem,$B1249,LinPosted,"YES",LinDate,"&lt;="&amp;$D$2,LinID,"&lt;&gt;"&amp;$B$2))</f>
        <v/>
      </c>
      <c r="D1249" s="84"/>
      <c r="E1249" s="32" t="str">
        <f t="shared" si="38"/>
        <v/>
      </c>
      <c r="F1249" s="33" t="str">
        <f>IF($B1249="","",Items!$I1248)</f>
        <v/>
      </c>
      <c r="G1249" s="33" t="str">
        <f t="shared" si="39"/>
        <v/>
      </c>
      <c r="H1249" s="85"/>
    </row>
    <row r="1250" spans="1:8" hidden="1" x14ac:dyDescent="0.25">
      <c r="A1250" s="28" t="str">
        <f>IF(Items!$B1249="","",Items!$A1249)</f>
        <v/>
      </c>
      <c r="B1250" s="28" t="str">
        <f>IF(Items!$B1249="","",Items!$B1249)</f>
        <v/>
      </c>
      <c r="C1250" s="32" t="str">
        <f>IF($B1250="","",Items!$G1249+SUMIFS(PurQty,PurItem,$B1250,PurDate,"&lt;="&amp;$D$2)-SUMIFS(SalQty,SalItem,$B1250,SalDate,"&lt;="&amp;$D$2)-SUMIFS(WoQty,WoItem,$B1250,WoDate,"&lt;="&amp;$D$2)+SUMIFS(AdjQty,AdjItem,$B1250,AdjDate,"&lt;="&amp;$D$2)+SUMIFS(LinVarQty,LinItem,$B1250,LinPosted,"YES",LinDate,"&lt;="&amp;$D$2,LinID,"&lt;&gt;"&amp;$B$2))</f>
        <v/>
      </c>
      <c r="D1250" s="84"/>
      <c r="E1250" s="32" t="str">
        <f t="shared" si="38"/>
        <v/>
      </c>
      <c r="F1250" s="33" t="str">
        <f>IF($B1250="","",Items!$I1249)</f>
        <v/>
      </c>
      <c r="G1250" s="33" t="str">
        <f t="shared" si="39"/>
        <v/>
      </c>
      <c r="H1250" s="85"/>
    </row>
    <row r="1251" spans="1:8" hidden="1" x14ac:dyDescent="0.25">
      <c r="A1251" s="28" t="str">
        <f>IF(Items!$B1250="","",Items!$A1250)</f>
        <v/>
      </c>
      <c r="B1251" s="28" t="str">
        <f>IF(Items!$B1250="","",Items!$B1250)</f>
        <v/>
      </c>
      <c r="C1251" s="32" t="str">
        <f>IF($B1251="","",Items!$G1250+SUMIFS(PurQty,PurItem,$B1251,PurDate,"&lt;="&amp;$D$2)-SUMIFS(SalQty,SalItem,$B1251,SalDate,"&lt;="&amp;$D$2)-SUMIFS(WoQty,WoItem,$B1251,WoDate,"&lt;="&amp;$D$2)+SUMIFS(AdjQty,AdjItem,$B1251,AdjDate,"&lt;="&amp;$D$2)+SUMIFS(LinVarQty,LinItem,$B1251,LinPosted,"YES",LinDate,"&lt;="&amp;$D$2,LinID,"&lt;&gt;"&amp;$B$2))</f>
        <v/>
      </c>
      <c r="D1251" s="84"/>
      <c r="E1251" s="32" t="str">
        <f t="shared" si="38"/>
        <v/>
      </c>
      <c r="F1251" s="33" t="str">
        <f>IF($B1251="","",Items!$I1250)</f>
        <v/>
      </c>
      <c r="G1251" s="33" t="str">
        <f t="shared" si="39"/>
        <v/>
      </c>
      <c r="H1251" s="85"/>
    </row>
    <row r="1252" spans="1:8" hidden="1" x14ac:dyDescent="0.25">
      <c r="A1252" s="28" t="str">
        <f>IF(Items!$B1251="","",Items!$A1251)</f>
        <v/>
      </c>
      <c r="B1252" s="28" t="str">
        <f>IF(Items!$B1251="","",Items!$B1251)</f>
        <v/>
      </c>
      <c r="C1252" s="32" t="str">
        <f>IF($B1252="","",Items!$G1251+SUMIFS(PurQty,PurItem,$B1252,PurDate,"&lt;="&amp;$D$2)-SUMIFS(SalQty,SalItem,$B1252,SalDate,"&lt;="&amp;$D$2)-SUMIFS(WoQty,WoItem,$B1252,WoDate,"&lt;="&amp;$D$2)+SUMIFS(AdjQty,AdjItem,$B1252,AdjDate,"&lt;="&amp;$D$2)+SUMIFS(LinVarQty,LinItem,$B1252,LinPosted,"YES",LinDate,"&lt;="&amp;$D$2,LinID,"&lt;&gt;"&amp;$B$2))</f>
        <v/>
      </c>
      <c r="D1252" s="84"/>
      <c r="E1252" s="32" t="str">
        <f t="shared" si="38"/>
        <v/>
      </c>
      <c r="F1252" s="33" t="str">
        <f>IF($B1252="","",Items!$I1251)</f>
        <v/>
      </c>
      <c r="G1252" s="33" t="str">
        <f t="shared" si="39"/>
        <v/>
      </c>
      <c r="H1252" s="85"/>
    </row>
    <row r="1253" spans="1:8" hidden="1" x14ac:dyDescent="0.25">
      <c r="A1253" s="28" t="str">
        <f>IF(Items!$B1252="","",Items!$A1252)</f>
        <v/>
      </c>
      <c r="B1253" s="28" t="str">
        <f>IF(Items!$B1252="","",Items!$B1252)</f>
        <v/>
      </c>
      <c r="C1253" s="32" t="str">
        <f>IF($B1253="","",Items!$G1252+SUMIFS(PurQty,PurItem,$B1253,PurDate,"&lt;="&amp;$D$2)-SUMIFS(SalQty,SalItem,$B1253,SalDate,"&lt;="&amp;$D$2)-SUMIFS(WoQty,WoItem,$B1253,WoDate,"&lt;="&amp;$D$2)+SUMIFS(AdjQty,AdjItem,$B1253,AdjDate,"&lt;="&amp;$D$2)+SUMIFS(LinVarQty,LinItem,$B1253,LinPosted,"YES",LinDate,"&lt;="&amp;$D$2,LinID,"&lt;&gt;"&amp;$B$2))</f>
        <v/>
      </c>
      <c r="D1253" s="84"/>
      <c r="E1253" s="32" t="str">
        <f t="shared" si="38"/>
        <v/>
      </c>
      <c r="F1253" s="33" t="str">
        <f>IF($B1253="","",Items!$I1252)</f>
        <v/>
      </c>
      <c r="G1253" s="33" t="str">
        <f t="shared" si="39"/>
        <v/>
      </c>
      <c r="H1253" s="85"/>
    </row>
    <row r="1254" spans="1:8" hidden="1" x14ac:dyDescent="0.25">
      <c r="A1254" s="28" t="str">
        <f>IF(Items!$B1253="","",Items!$A1253)</f>
        <v/>
      </c>
      <c r="B1254" s="28" t="str">
        <f>IF(Items!$B1253="","",Items!$B1253)</f>
        <v/>
      </c>
      <c r="C1254" s="32" t="str">
        <f>IF($B1254="","",Items!$G1253+SUMIFS(PurQty,PurItem,$B1254,PurDate,"&lt;="&amp;$D$2)-SUMIFS(SalQty,SalItem,$B1254,SalDate,"&lt;="&amp;$D$2)-SUMIFS(WoQty,WoItem,$B1254,WoDate,"&lt;="&amp;$D$2)+SUMIFS(AdjQty,AdjItem,$B1254,AdjDate,"&lt;="&amp;$D$2)+SUMIFS(LinVarQty,LinItem,$B1254,LinPosted,"YES",LinDate,"&lt;="&amp;$D$2,LinID,"&lt;&gt;"&amp;$B$2))</f>
        <v/>
      </c>
      <c r="D1254" s="84"/>
      <c r="E1254" s="32" t="str">
        <f t="shared" si="38"/>
        <v/>
      </c>
      <c r="F1254" s="33" t="str">
        <f>IF($B1254="","",Items!$I1253)</f>
        <v/>
      </c>
      <c r="G1254" s="33" t="str">
        <f t="shared" si="39"/>
        <v/>
      </c>
      <c r="H1254" s="85"/>
    </row>
    <row r="1255" spans="1:8" hidden="1" x14ac:dyDescent="0.25">
      <c r="A1255" s="28" t="str">
        <f>IF(Items!$B1254="","",Items!$A1254)</f>
        <v/>
      </c>
      <c r="B1255" s="28" t="str">
        <f>IF(Items!$B1254="","",Items!$B1254)</f>
        <v/>
      </c>
      <c r="C1255" s="32" t="str">
        <f>IF($B1255="","",Items!$G1254+SUMIFS(PurQty,PurItem,$B1255,PurDate,"&lt;="&amp;$D$2)-SUMIFS(SalQty,SalItem,$B1255,SalDate,"&lt;="&amp;$D$2)-SUMIFS(WoQty,WoItem,$B1255,WoDate,"&lt;="&amp;$D$2)+SUMIFS(AdjQty,AdjItem,$B1255,AdjDate,"&lt;="&amp;$D$2)+SUMIFS(LinVarQty,LinItem,$B1255,LinPosted,"YES",LinDate,"&lt;="&amp;$D$2,LinID,"&lt;&gt;"&amp;$B$2))</f>
        <v/>
      </c>
      <c r="D1255" s="84"/>
      <c r="E1255" s="32" t="str">
        <f t="shared" si="38"/>
        <v/>
      </c>
      <c r="F1255" s="33" t="str">
        <f>IF($B1255="","",Items!$I1254)</f>
        <v/>
      </c>
      <c r="G1255" s="33" t="str">
        <f t="shared" si="39"/>
        <v/>
      </c>
      <c r="H1255" s="85"/>
    </row>
    <row r="1256" spans="1:8" hidden="1" x14ac:dyDescent="0.25">
      <c r="A1256" s="28" t="str">
        <f>IF(Items!$B1255="","",Items!$A1255)</f>
        <v/>
      </c>
      <c r="B1256" s="28" t="str">
        <f>IF(Items!$B1255="","",Items!$B1255)</f>
        <v/>
      </c>
      <c r="C1256" s="32" t="str">
        <f>IF($B1256="","",Items!$G1255+SUMIFS(PurQty,PurItem,$B1256,PurDate,"&lt;="&amp;$D$2)-SUMIFS(SalQty,SalItem,$B1256,SalDate,"&lt;="&amp;$D$2)-SUMIFS(WoQty,WoItem,$B1256,WoDate,"&lt;="&amp;$D$2)+SUMIFS(AdjQty,AdjItem,$B1256,AdjDate,"&lt;="&amp;$D$2)+SUMIFS(LinVarQty,LinItem,$B1256,LinPosted,"YES",LinDate,"&lt;="&amp;$D$2,LinID,"&lt;&gt;"&amp;$B$2))</f>
        <v/>
      </c>
      <c r="D1256" s="84"/>
      <c r="E1256" s="32" t="str">
        <f t="shared" si="38"/>
        <v/>
      </c>
      <c r="F1256" s="33" t="str">
        <f>IF($B1256="","",Items!$I1255)</f>
        <v/>
      </c>
      <c r="G1256" s="33" t="str">
        <f t="shared" si="39"/>
        <v/>
      </c>
      <c r="H1256" s="85"/>
    </row>
    <row r="1257" spans="1:8" hidden="1" x14ac:dyDescent="0.25">
      <c r="A1257" s="28" t="str">
        <f>IF(Items!$B1256="","",Items!$A1256)</f>
        <v/>
      </c>
      <c r="B1257" s="28" t="str">
        <f>IF(Items!$B1256="","",Items!$B1256)</f>
        <v/>
      </c>
      <c r="C1257" s="32" t="str">
        <f>IF($B1257="","",Items!$G1256+SUMIFS(PurQty,PurItem,$B1257,PurDate,"&lt;="&amp;$D$2)-SUMIFS(SalQty,SalItem,$B1257,SalDate,"&lt;="&amp;$D$2)-SUMIFS(WoQty,WoItem,$B1257,WoDate,"&lt;="&amp;$D$2)+SUMIFS(AdjQty,AdjItem,$B1257,AdjDate,"&lt;="&amp;$D$2)+SUMIFS(LinVarQty,LinItem,$B1257,LinPosted,"YES",LinDate,"&lt;="&amp;$D$2,LinID,"&lt;&gt;"&amp;$B$2))</f>
        <v/>
      </c>
      <c r="D1257" s="84"/>
      <c r="E1257" s="32" t="str">
        <f t="shared" si="38"/>
        <v/>
      </c>
      <c r="F1257" s="33" t="str">
        <f>IF($B1257="","",Items!$I1256)</f>
        <v/>
      </c>
      <c r="G1257" s="33" t="str">
        <f t="shared" si="39"/>
        <v/>
      </c>
      <c r="H1257" s="85"/>
    </row>
    <row r="1258" spans="1:8" hidden="1" x14ac:dyDescent="0.25">
      <c r="A1258" s="28" t="str">
        <f>IF(Items!$B1257="","",Items!$A1257)</f>
        <v/>
      </c>
      <c r="B1258" s="28" t="str">
        <f>IF(Items!$B1257="","",Items!$B1257)</f>
        <v/>
      </c>
      <c r="C1258" s="32" t="str">
        <f>IF($B1258="","",Items!$G1257+SUMIFS(PurQty,PurItem,$B1258,PurDate,"&lt;="&amp;$D$2)-SUMIFS(SalQty,SalItem,$B1258,SalDate,"&lt;="&amp;$D$2)-SUMIFS(WoQty,WoItem,$B1258,WoDate,"&lt;="&amp;$D$2)+SUMIFS(AdjQty,AdjItem,$B1258,AdjDate,"&lt;="&amp;$D$2)+SUMIFS(LinVarQty,LinItem,$B1258,LinPosted,"YES",LinDate,"&lt;="&amp;$D$2,LinID,"&lt;&gt;"&amp;$B$2))</f>
        <v/>
      </c>
      <c r="D1258" s="84"/>
      <c r="E1258" s="32" t="str">
        <f t="shared" si="38"/>
        <v/>
      </c>
      <c r="F1258" s="33" t="str">
        <f>IF($B1258="","",Items!$I1257)</f>
        <v/>
      </c>
      <c r="G1258" s="33" t="str">
        <f t="shared" si="39"/>
        <v/>
      </c>
      <c r="H1258" s="85"/>
    </row>
    <row r="1259" spans="1:8" hidden="1" x14ac:dyDescent="0.25">
      <c r="A1259" s="28" t="str">
        <f>IF(Items!$B1258="","",Items!$A1258)</f>
        <v/>
      </c>
      <c r="B1259" s="28" t="str">
        <f>IF(Items!$B1258="","",Items!$B1258)</f>
        <v/>
      </c>
      <c r="C1259" s="32" t="str">
        <f>IF($B1259="","",Items!$G1258+SUMIFS(PurQty,PurItem,$B1259,PurDate,"&lt;="&amp;$D$2)-SUMIFS(SalQty,SalItem,$B1259,SalDate,"&lt;="&amp;$D$2)-SUMIFS(WoQty,WoItem,$B1259,WoDate,"&lt;="&amp;$D$2)+SUMIFS(AdjQty,AdjItem,$B1259,AdjDate,"&lt;="&amp;$D$2)+SUMIFS(LinVarQty,LinItem,$B1259,LinPosted,"YES",LinDate,"&lt;="&amp;$D$2,LinID,"&lt;&gt;"&amp;$B$2))</f>
        <v/>
      </c>
      <c r="D1259" s="84"/>
      <c r="E1259" s="32" t="str">
        <f t="shared" si="38"/>
        <v/>
      </c>
      <c r="F1259" s="33" t="str">
        <f>IF($B1259="","",Items!$I1258)</f>
        <v/>
      </c>
      <c r="G1259" s="33" t="str">
        <f t="shared" si="39"/>
        <v/>
      </c>
      <c r="H1259" s="85"/>
    </row>
    <row r="1260" spans="1:8" hidden="1" x14ac:dyDescent="0.25">
      <c r="A1260" s="28" t="str">
        <f>IF(Items!$B1259="","",Items!$A1259)</f>
        <v/>
      </c>
      <c r="B1260" s="28" t="str">
        <f>IF(Items!$B1259="","",Items!$B1259)</f>
        <v/>
      </c>
      <c r="C1260" s="32" t="str">
        <f>IF($B1260="","",Items!$G1259+SUMIFS(PurQty,PurItem,$B1260,PurDate,"&lt;="&amp;$D$2)-SUMIFS(SalQty,SalItem,$B1260,SalDate,"&lt;="&amp;$D$2)-SUMIFS(WoQty,WoItem,$B1260,WoDate,"&lt;="&amp;$D$2)+SUMIFS(AdjQty,AdjItem,$B1260,AdjDate,"&lt;="&amp;$D$2)+SUMIFS(LinVarQty,LinItem,$B1260,LinPosted,"YES",LinDate,"&lt;="&amp;$D$2,LinID,"&lt;&gt;"&amp;$B$2))</f>
        <v/>
      </c>
      <c r="D1260" s="84"/>
      <c r="E1260" s="32" t="str">
        <f t="shared" si="38"/>
        <v/>
      </c>
      <c r="F1260" s="33" t="str">
        <f>IF($B1260="","",Items!$I1259)</f>
        <v/>
      </c>
      <c r="G1260" s="33" t="str">
        <f t="shared" si="39"/>
        <v/>
      </c>
      <c r="H1260" s="85"/>
    </row>
    <row r="1261" spans="1:8" hidden="1" x14ac:dyDescent="0.25">
      <c r="A1261" s="28" t="str">
        <f>IF(Items!$B1260="","",Items!$A1260)</f>
        <v/>
      </c>
      <c r="B1261" s="28" t="str">
        <f>IF(Items!$B1260="","",Items!$B1260)</f>
        <v/>
      </c>
      <c r="C1261" s="32" t="str">
        <f>IF($B1261="","",Items!$G1260+SUMIFS(PurQty,PurItem,$B1261,PurDate,"&lt;="&amp;$D$2)-SUMIFS(SalQty,SalItem,$B1261,SalDate,"&lt;="&amp;$D$2)-SUMIFS(WoQty,WoItem,$B1261,WoDate,"&lt;="&amp;$D$2)+SUMIFS(AdjQty,AdjItem,$B1261,AdjDate,"&lt;="&amp;$D$2)+SUMIFS(LinVarQty,LinItem,$B1261,LinPosted,"YES",LinDate,"&lt;="&amp;$D$2,LinID,"&lt;&gt;"&amp;$B$2))</f>
        <v/>
      </c>
      <c r="D1261" s="84"/>
      <c r="E1261" s="32" t="str">
        <f t="shared" si="38"/>
        <v/>
      </c>
      <c r="F1261" s="33" t="str">
        <f>IF($B1261="","",Items!$I1260)</f>
        <v/>
      </c>
      <c r="G1261" s="33" t="str">
        <f t="shared" si="39"/>
        <v/>
      </c>
      <c r="H1261" s="85"/>
    </row>
    <row r="1262" spans="1:8" hidden="1" x14ac:dyDescent="0.25">
      <c r="A1262" s="28" t="str">
        <f>IF(Items!$B1261="","",Items!$A1261)</f>
        <v/>
      </c>
      <c r="B1262" s="28" t="str">
        <f>IF(Items!$B1261="","",Items!$B1261)</f>
        <v/>
      </c>
      <c r="C1262" s="32" t="str">
        <f>IF($B1262="","",Items!$G1261+SUMIFS(PurQty,PurItem,$B1262,PurDate,"&lt;="&amp;$D$2)-SUMIFS(SalQty,SalItem,$B1262,SalDate,"&lt;="&amp;$D$2)-SUMIFS(WoQty,WoItem,$B1262,WoDate,"&lt;="&amp;$D$2)+SUMIFS(AdjQty,AdjItem,$B1262,AdjDate,"&lt;="&amp;$D$2)+SUMIFS(LinVarQty,LinItem,$B1262,LinPosted,"YES",LinDate,"&lt;="&amp;$D$2,LinID,"&lt;&gt;"&amp;$B$2))</f>
        <v/>
      </c>
      <c r="D1262" s="84"/>
      <c r="E1262" s="32" t="str">
        <f t="shared" si="38"/>
        <v/>
      </c>
      <c r="F1262" s="33" t="str">
        <f>IF($B1262="","",Items!$I1261)</f>
        <v/>
      </c>
      <c r="G1262" s="33" t="str">
        <f t="shared" si="39"/>
        <v/>
      </c>
      <c r="H1262" s="85"/>
    </row>
    <row r="1263" spans="1:8" hidden="1" x14ac:dyDescent="0.25">
      <c r="A1263" s="28" t="str">
        <f>IF(Items!$B1262="","",Items!$A1262)</f>
        <v/>
      </c>
      <c r="B1263" s="28" t="str">
        <f>IF(Items!$B1262="","",Items!$B1262)</f>
        <v/>
      </c>
      <c r="C1263" s="32" t="str">
        <f>IF($B1263="","",Items!$G1262+SUMIFS(PurQty,PurItem,$B1263,PurDate,"&lt;="&amp;$D$2)-SUMIFS(SalQty,SalItem,$B1263,SalDate,"&lt;="&amp;$D$2)-SUMIFS(WoQty,WoItem,$B1263,WoDate,"&lt;="&amp;$D$2)+SUMIFS(AdjQty,AdjItem,$B1263,AdjDate,"&lt;="&amp;$D$2)+SUMIFS(LinVarQty,LinItem,$B1263,LinPosted,"YES",LinDate,"&lt;="&amp;$D$2,LinID,"&lt;&gt;"&amp;$B$2))</f>
        <v/>
      </c>
      <c r="D1263" s="84"/>
      <c r="E1263" s="32" t="str">
        <f t="shared" si="38"/>
        <v/>
      </c>
      <c r="F1263" s="33" t="str">
        <f>IF($B1263="","",Items!$I1262)</f>
        <v/>
      </c>
      <c r="G1263" s="33" t="str">
        <f t="shared" si="39"/>
        <v/>
      </c>
      <c r="H1263" s="85"/>
    </row>
    <row r="1264" spans="1:8" hidden="1" x14ac:dyDescent="0.25">
      <c r="A1264" s="28" t="str">
        <f>IF(Items!$B1263="","",Items!$A1263)</f>
        <v/>
      </c>
      <c r="B1264" s="28" t="str">
        <f>IF(Items!$B1263="","",Items!$B1263)</f>
        <v/>
      </c>
      <c r="C1264" s="32" t="str">
        <f>IF($B1264="","",Items!$G1263+SUMIFS(PurQty,PurItem,$B1264,PurDate,"&lt;="&amp;$D$2)-SUMIFS(SalQty,SalItem,$B1264,SalDate,"&lt;="&amp;$D$2)-SUMIFS(WoQty,WoItem,$B1264,WoDate,"&lt;="&amp;$D$2)+SUMIFS(AdjQty,AdjItem,$B1264,AdjDate,"&lt;="&amp;$D$2)+SUMIFS(LinVarQty,LinItem,$B1264,LinPosted,"YES",LinDate,"&lt;="&amp;$D$2,LinID,"&lt;&gt;"&amp;$B$2))</f>
        <v/>
      </c>
      <c r="D1264" s="84"/>
      <c r="E1264" s="32" t="str">
        <f t="shared" si="38"/>
        <v/>
      </c>
      <c r="F1264" s="33" t="str">
        <f>IF($B1264="","",Items!$I1263)</f>
        <v/>
      </c>
      <c r="G1264" s="33" t="str">
        <f t="shared" si="39"/>
        <v/>
      </c>
      <c r="H1264" s="85"/>
    </row>
    <row r="1265" spans="1:8" hidden="1" x14ac:dyDescent="0.25">
      <c r="A1265" s="28" t="str">
        <f>IF(Items!$B1264="","",Items!$A1264)</f>
        <v/>
      </c>
      <c r="B1265" s="28" t="str">
        <f>IF(Items!$B1264="","",Items!$B1264)</f>
        <v/>
      </c>
      <c r="C1265" s="32" t="str">
        <f>IF($B1265="","",Items!$G1264+SUMIFS(PurQty,PurItem,$B1265,PurDate,"&lt;="&amp;$D$2)-SUMIFS(SalQty,SalItem,$B1265,SalDate,"&lt;="&amp;$D$2)-SUMIFS(WoQty,WoItem,$B1265,WoDate,"&lt;="&amp;$D$2)+SUMIFS(AdjQty,AdjItem,$B1265,AdjDate,"&lt;="&amp;$D$2)+SUMIFS(LinVarQty,LinItem,$B1265,LinPosted,"YES",LinDate,"&lt;="&amp;$D$2,LinID,"&lt;&gt;"&amp;$B$2))</f>
        <v/>
      </c>
      <c r="D1265" s="84"/>
      <c r="E1265" s="32" t="str">
        <f t="shared" si="38"/>
        <v/>
      </c>
      <c r="F1265" s="33" t="str">
        <f>IF($B1265="","",Items!$I1264)</f>
        <v/>
      </c>
      <c r="G1265" s="33" t="str">
        <f t="shared" si="39"/>
        <v/>
      </c>
      <c r="H1265" s="85"/>
    </row>
    <row r="1266" spans="1:8" hidden="1" x14ac:dyDescent="0.25">
      <c r="A1266" s="28" t="str">
        <f>IF(Items!$B1265="","",Items!$A1265)</f>
        <v/>
      </c>
      <c r="B1266" s="28" t="str">
        <f>IF(Items!$B1265="","",Items!$B1265)</f>
        <v/>
      </c>
      <c r="C1266" s="32" t="str">
        <f>IF($B1266="","",Items!$G1265+SUMIFS(PurQty,PurItem,$B1266,PurDate,"&lt;="&amp;$D$2)-SUMIFS(SalQty,SalItem,$B1266,SalDate,"&lt;="&amp;$D$2)-SUMIFS(WoQty,WoItem,$B1266,WoDate,"&lt;="&amp;$D$2)+SUMIFS(AdjQty,AdjItem,$B1266,AdjDate,"&lt;="&amp;$D$2)+SUMIFS(LinVarQty,LinItem,$B1266,LinPosted,"YES",LinDate,"&lt;="&amp;$D$2,LinID,"&lt;&gt;"&amp;$B$2))</f>
        <v/>
      </c>
      <c r="D1266" s="84"/>
      <c r="E1266" s="32" t="str">
        <f t="shared" si="38"/>
        <v/>
      </c>
      <c r="F1266" s="33" t="str">
        <f>IF($B1266="","",Items!$I1265)</f>
        <v/>
      </c>
      <c r="G1266" s="33" t="str">
        <f t="shared" si="39"/>
        <v/>
      </c>
      <c r="H1266" s="85"/>
    </row>
    <row r="1267" spans="1:8" hidden="1" x14ac:dyDescent="0.25">
      <c r="A1267" s="28" t="str">
        <f>IF(Items!$B1266="","",Items!$A1266)</f>
        <v/>
      </c>
      <c r="B1267" s="28" t="str">
        <f>IF(Items!$B1266="","",Items!$B1266)</f>
        <v/>
      </c>
      <c r="C1267" s="32" t="str">
        <f>IF($B1267="","",Items!$G1266+SUMIFS(PurQty,PurItem,$B1267,PurDate,"&lt;="&amp;$D$2)-SUMIFS(SalQty,SalItem,$B1267,SalDate,"&lt;="&amp;$D$2)-SUMIFS(WoQty,WoItem,$B1267,WoDate,"&lt;="&amp;$D$2)+SUMIFS(AdjQty,AdjItem,$B1267,AdjDate,"&lt;="&amp;$D$2)+SUMIFS(LinVarQty,LinItem,$B1267,LinPosted,"YES",LinDate,"&lt;="&amp;$D$2,LinID,"&lt;&gt;"&amp;$B$2))</f>
        <v/>
      </c>
      <c r="D1267" s="84"/>
      <c r="E1267" s="32" t="str">
        <f t="shared" si="38"/>
        <v/>
      </c>
      <c r="F1267" s="33" t="str">
        <f>IF($B1267="","",Items!$I1266)</f>
        <v/>
      </c>
      <c r="G1267" s="33" t="str">
        <f t="shared" si="39"/>
        <v/>
      </c>
      <c r="H1267" s="85"/>
    </row>
    <row r="1268" spans="1:8" hidden="1" x14ac:dyDescent="0.25">
      <c r="A1268" s="28" t="str">
        <f>IF(Items!$B1267="","",Items!$A1267)</f>
        <v/>
      </c>
      <c r="B1268" s="28" t="str">
        <f>IF(Items!$B1267="","",Items!$B1267)</f>
        <v/>
      </c>
      <c r="C1268" s="32" t="str">
        <f>IF($B1268="","",Items!$G1267+SUMIFS(PurQty,PurItem,$B1268,PurDate,"&lt;="&amp;$D$2)-SUMIFS(SalQty,SalItem,$B1268,SalDate,"&lt;="&amp;$D$2)-SUMIFS(WoQty,WoItem,$B1268,WoDate,"&lt;="&amp;$D$2)+SUMIFS(AdjQty,AdjItem,$B1268,AdjDate,"&lt;="&amp;$D$2)+SUMIFS(LinVarQty,LinItem,$B1268,LinPosted,"YES",LinDate,"&lt;="&amp;$D$2,LinID,"&lt;&gt;"&amp;$B$2))</f>
        <v/>
      </c>
      <c r="D1268" s="84"/>
      <c r="E1268" s="32" t="str">
        <f t="shared" si="38"/>
        <v/>
      </c>
      <c r="F1268" s="33" t="str">
        <f>IF($B1268="","",Items!$I1267)</f>
        <v/>
      </c>
      <c r="G1268" s="33" t="str">
        <f t="shared" si="39"/>
        <v/>
      </c>
      <c r="H1268" s="85"/>
    </row>
    <row r="1269" spans="1:8" hidden="1" x14ac:dyDescent="0.25">
      <c r="A1269" s="28" t="str">
        <f>IF(Items!$B1268="","",Items!$A1268)</f>
        <v/>
      </c>
      <c r="B1269" s="28" t="str">
        <f>IF(Items!$B1268="","",Items!$B1268)</f>
        <v/>
      </c>
      <c r="C1269" s="32" t="str">
        <f>IF($B1269="","",Items!$G1268+SUMIFS(PurQty,PurItem,$B1269,PurDate,"&lt;="&amp;$D$2)-SUMIFS(SalQty,SalItem,$B1269,SalDate,"&lt;="&amp;$D$2)-SUMIFS(WoQty,WoItem,$B1269,WoDate,"&lt;="&amp;$D$2)+SUMIFS(AdjQty,AdjItem,$B1269,AdjDate,"&lt;="&amp;$D$2)+SUMIFS(LinVarQty,LinItem,$B1269,LinPosted,"YES",LinDate,"&lt;="&amp;$D$2,LinID,"&lt;&gt;"&amp;$B$2))</f>
        <v/>
      </c>
      <c r="D1269" s="84"/>
      <c r="E1269" s="32" t="str">
        <f t="shared" si="38"/>
        <v/>
      </c>
      <c r="F1269" s="33" t="str">
        <f>IF($B1269="","",Items!$I1268)</f>
        <v/>
      </c>
      <c r="G1269" s="33" t="str">
        <f t="shared" si="39"/>
        <v/>
      </c>
      <c r="H1269" s="85"/>
    </row>
    <row r="1270" spans="1:8" hidden="1" x14ac:dyDescent="0.25">
      <c r="A1270" s="28" t="str">
        <f>IF(Items!$B1269="","",Items!$A1269)</f>
        <v/>
      </c>
      <c r="B1270" s="28" t="str">
        <f>IF(Items!$B1269="","",Items!$B1269)</f>
        <v/>
      </c>
      <c r="C1270" s="32" t="str">
        <f>IF($B1270="","",Items!$G1269+SUMIFS(PurQty,PurItem,$B1270,PurDate,"&lt;="&amp;$D$2)-SUMIFS(SalQty,SalItem,$B1270,SalDate,"&lt;="&amp;$D$2)-SUMIFS(WoQty,WoItem,$B1270,WoDate,"&lt;="&amp;$D$2)+SUMIFS(AdjQty,AdjItem,$B1270,AdjDate,"&lt;="&amp;$D$2)+SUMIFS(LinVarQty,LinItem,$B1270,LinPosted,"YES",LinDate,"&lt;="&amp;$D$2,LinID,"&lt;&gt;"&amp;$B$2))</f>
        <v/>
      </c>
      <c r="D1270" s="84"/>
      <c r="E1270" s="32" t="str">
        <f t="shared" si="38"/>
        <v/>
      </c>
      <c r="F1270" s="33" t="str">
        <f>IF($B1270="","",Items!$I1269)</f>
        <v/>
      </c>
      <c r="G1270" s="33" t="str">
        <f t="shared" si="39"/>
        <v/>
      </c>
      <c r="H1270" s="85"/>
    </row>
    <row r="1271" spans="1:8" hidden="1" x14ac:dyDescent="0.25">
      <c r="A1271" s="28" t="str">
        <f>IF(Items!$B1270="","",Items!$A1270)</f>
        <v/>
      </c>
      <c r="B1271" s="28" t="str">
        <f>IF(Items!$B1270="","",Items!$B1270)</f>
        <v/>
      </c>
      <c r="C1271" s="32" t="str">
        <f>IF($B1271="","",Items!$G1270+SUMIFS(PurQty,PurItem,$B1271,PurDate,"&lt;="&amp;$D$2)-SUMIFS(SalQty,SalItem,$B1271,SalDate,"&lt;="&amp;$D$2)-SUMIFS(WoQty,WoItem,$B1271,WoDate,"&lt;="&amp;$D$2)+SUMIFS(AdjQty,AdjItem,$B1271,AdjDate,"&lt;="&amp;$D$2)+SUMIFS(LinVarQty,LinItem,$B1271,LinPosted,"YES",LinDate,"&lt;="&amp;$D$2,LinID,"&lt;&gt;"&amp;$B$2))</f>
        <v/>
      </c>
      <c r="D1271" s="84"/>
      <c r="E1271" s="32" t="str">
        <f t="shared" si="38"/>
        <v/>
      </c>
      <c r="F1271" s="33" t="str">
        <f>IF($B1271="","",Items!$I1270)</f>
        <v/>
      </c>
      <c r="G1271" s="33" t="str">
        <f t="shared" si="39"/>
        <v/>
      </c>
      <c r="H1271" s="85"/>
    </row>
    <row r="1272" spans="1:8" hidden="1" x14ac:dyDescent="0.25">
      <c r="A1272" s="28" t="str">
        <f>IF(Items!$B1271="","",Items!$A1271)</f>
        <v/>
      </c>
      <c r="B1272" s="28" t="str">
        <f>IF(Items!$B1271="","",Items!$B1271)</f>
        <v/>
      </c>
      <c r="C1272" s="32" t="str">
        <f>IF($B1272="","",Items!$G1271+SUMIFS(PurQty,PurItem,$B1272,PurDate,"&lt;="&amp;$D$2)-SUMIFS(SalQty,SalItem,$B1272,SalDate,"&lt;="&amp;$D$2)-SUMIFS(WoQty,WoItem,$B1272,WoDate,"&lt;="&amp;$D$2)+SUMIFS(AdjQty,AdjItem,$B1272,AdjDate,"&lt;="&amp;$D$2)+SUMIFS(LinVarQty,LinItem,$B1272,LinPosted,"YES",LinDate,"&lt;="&amp;$D$2,LinID,"&lt;&gt;"&amp;$B$2))</f>
        <v/>
      </c>
      <c r="D1272" s="84"/>
      <c r="E1272" s="32" t="str">
        <f t="shared" si="38"/>
        <v/>
      </c>
      <c r="F1272" s="33" t="str">
        <f>IF($B1272="","",Items!$I1271)</f>
        <v/>
      </c>
      <c r="G1272" s="33" t="str">
        <f t="shared" si="39"/>
        <v/>
      </c>
      <c r="H1272" s="85"/>
    </row>
    <row r="1273" spans="1:8" hidden="1" x14ac:dyDescent="0.25">
      <c r="A1273" s="28" t="str">
        <f>IF(Items!$B1272="","",Items!$A1272)</f>
        <v/>
      </c>
      <c r="B1273" s="28" t="str">
        <f>IF(Items!$B1272="","",Items!$B1272)</f>
        <v/>
      </c>
      <c r="C1273" s="32" t="str">
        <f>IF($B1273="","",Items!$G1272+SUMIFS(PurQty,PurItem,$B1273,PurDate,"&lt;="&amp;$D$2)-SUMIFS(SalQty,SalItem,$B1273,SalDate,"&lt;="&amp;$D$2)-SUMIFS(WoQty,WoItem,$B1273,WoDate,"&lt;="&amp;$D$2)+SUMIFS(AdjQty,AdjItem,$B1273,AdjDate,"&lt;="&amp;$D$2)+SUMIFS(LinVarQty,LinItem,$B1273,LinPosted,"YES",LinDate,"&lt;="&amp;$D$2,LinID,"&lt;&gt;"&amp;$B$2))</f>
        <v/>
      </c>
      <c r="D1273" s="84"/>
      <c r="E1273" s="32" t="str">
        <f t="shared" si="38"/>
        <v/>
      </c>
      <c r="F1273" s="33" t="str">
        <f>IF($B1273="","",Items!$I1272)</f>
        <v/>
      </c>
      <c r="G1273" s="33" t="str">
        <f t="shared" si="39"/>
        <v/>
      </c>
      <c r="H1273" s="85"/>
    </row>
    <row r="1274" spans="1:8" hidden="1" x14ac:dyDescent="0.25">
      <c r="A1274" s="28" t="str">
        <f>IF(Items!$B1273="","",Items!$A1273)</f>
        <v/>
      </c>
      <c r="B1274" s="28" t="str">
        <f>IF(Items!$B1273="","",Items!$B1273)</f>
        <v/>
      </c>
      <c r="C1274" s="32" t="str">
        <f>IF($B1274="","",Items!$G1273+SUMIFS(PurQty,PurItem,$B1274,PurDate,"&lt;="&amp;$D$2)-SUMIFS(SalQty,SalItem,$B1274,SalDate,"&lt;="&amp;$D$2)-SUMIFS(WoQty,WoItem,$B1274,WoDate,"&lt;="&amp;$D$2)+SUMIFS(AdjQty,AdjItem,$B1274,AdjDate,"&lt;="&amp;$D$2)+SUMIFS(LinVarQty,LinItem,$B1274,LinPosted,"YES",LinDate,"&lt;="&amp;$D$2,LinID,"&lt;&gt;"&amp;$B$2))</f>
        <v/>
      </c>
      <c r="D1274" s="84"/>
      <c r="E1274" s="32" t="str">
        <f t="shared" si="38"/>
        <v/>
      </c>
      <c r="F1274" s="33" t="str">
        <f>IF($B1274="","",Items!$I1273)</f>
        <v/>
      </c>
      <c r="G1274" s="33" t="str">
        <f t="shared" si="39"/>
        <v/>
      </c>
      <c r="H1274" s="85"/>
    </row>
    <row r="1275" spans="1:8" hidden="1" x14ac:dyDescent="0.25">
      <c r="A1275" s="28" t="str">
        <f>IF(Items!$B1274="","",Items!$A1274)</f>
        <v/>
      </c>
      <c r="B1275" s="28" t="str">
        <f>IF(Items!$B1274="","",Items!$B1274)</f>
        <v/>
      </c>
      <c r="C1275" s="32" t="str">
        <f>IF($B1275="","",Items!$G1274+SUMIFS(PurQty,PurItem,$B1275,PurDate,"&lt;="&amp;$D$2)-SUMIFS(SalQty,SalItem,$B1275,SalDate,"&lt;="&amp;$D$2)-SUMIFS(WoQty,WoItem,$B1275,WoDate,"&lt;="&amp;$D$2)+SUMIFS(AdjQty,AdjItem,$B1275,AdjDate,"&lt;="&amp;$D$2)+SUMIFS(LinVarQty,LinItem,$B1275,LinPosted,"YES",LinDate,"&lt;="&amp;$D$2,LinID,"&lt;&gt;"&amp;$B$2))</f>
        <v/>
      </c>
      <c r="D1275" s="84"/>
      <c r="E1275" s="32" t="str">
        <f t="shared" si="38"/>
        <v/>
      </c>
      <c r="F1275" s="33" t="str">
        <f>IF($B1275="","",Items!$I1274)</f>
        <v/>
      </c>
      <c r="G1275" s="33" t="str">
        <f t="shared" si="39"/>
        <v/>
      </c>
      <c r="H1275" s="85"/>
    </row>
    <row r="1276" spans="1:8" hidden="1" x14ac:dyDescent="0.25">
      <c r="A1276" s="28" t="str">
        <f>IF(Items!$B1275="","",Items!$A1275)</f>
        <v/>
      </c>
      <c r="B1276" s="28" t="str">
        <f>IF(Items!$B1275="","",Items!$B1275)</f>
        <v/>
      </c>
      <c r="C1276" s="32" t="str">
        <f>IF($B1276="","",Items!$G1275+SUMIFS(PurQty,PurItem,$B1276,PurDate,"&lt;="&amp;$D$2)-SUMIFS(SalQty,SalItem,$B1276,SalDate,"&lt;="&amp;$D$2)-SUMIFS(WoQty,WoItem,$B1276,WoDate,"&lt;="&amp;$D$2)+SUMIFS(AdjQty,AdjItem,$B1276,AdjDate,"&lt;="&amp;$D$2)+SUMIFS(LinVarQty,LinItem,$B1276,LinPosted,"YES",LinDate,"&lt;="&amp;$D$2,LinID,"&lt;&gt;"&amp;$B$2))</f>
        <v/>
      </c>
      <c r="D1276" s="84"/>
      <c r="E1276" s="32" t="str">
        <f t="shared" si="38"/>
        <v/>
      </c>
      <c r="F1276" s="33" t="str">
        <f>IF($B1276="","",Items!$I1275)</f>
        <v/>
      </c>
      <c r="G1276" s="33" t="str">
        <f t="shared" si="39"/>
        <v/>
      </c>
      <c r="H1276" s="85"/>
    </row>
    <row r="1277" spans="1:8" hidden="1" x14ac:dyDescent="0.25">
      <c r="A1277" s="28" t="str">
        <f>IF(Items!$B1276="","",Items!$A1276)</f>
        <v/>
      </c>
      <c r="B1277" s="28" t="str">
        <f>IF(Items!$B1276="","",Items!$B1276)</f>
        <v/>
      </c>
      <c r="C1277" s="32" t="str">
        <f>IF($B1277="","",Items!$G1276+SUMIFS(PurQty,PurItem,$B1277,PurDate,"&lt;="&amp;$D$2)-SUMIFS(SalQty,SalItem,$B1277,SalDate,"&lt;="&amp;$D$2)-SUMIFS(WoQty,WoItem,$B1277,WoDate,"&lt;="&amp;$D$2)+SUMIFS(AdjQty,AdjItem,$B1277,AdjDate,"&lt;="&amp;$D$2)+SUMIFS(LinVarQty,LinItem,$B1277,LinPosted,"YES",LinDate,"&lt;="&amp;$D$2,LinID,"&lt;&gt;"&amp;$B$2))</f>
        <v/>
      </c>
      <c r="D1277" s="84"/>
      <c r="E1277" s="32" t="str">
        <f t="shared" si="38"/>
        <v/>
      </c>
      <c r="F1277" s="33" t="str">
        <f>IF($B1277="","",Items!$I1276)</f>
        <v/>
      </c>
      <c r="G1277" s="33" t="str">
        <f t="shared" si="39"/>
        <v/>
      </c>
      <c r="H1277" s="85"/>
    </row>
    <row r="1278" spans="1:8" hidden="1" x14ac:dyDescent="0.25">
      <c r="A1278" s="28" t="str">
        <f>IF(Items!$B1277="","",Items!$A1277)</f>
        <v/>
      </c>
      <c r="B1278" s="28" t="str">
        <f>IF(Items!$B1277="","",Items!$B1277)</f>
        <v/>
      </c>
      <c r="C1278" s="32" t="str">
        <f>IF($B1278="","",Items!$G1277+SUMIFS(PurQty,PurItem,$B1278,PurDate,"&lt;="&amp;$D$2)-SUMIFS(SalQty,SalItem,$B1278,SalDate,"&lt;="&amp;$D$2)-SUMIFS(WoQty,WoItem,$B1278,WoDate,"&lt;="&amp;$D$2)+SUMIFS(AdjQty,AdjItem,$B1278,AdjDate,"&lt;="&amp;$D$2)+SUMIFS(LinVarQty,LinItem,$B1278,LinPosted,"YES",LinDate,"&lt;="&amp;$D$2,LinID,"&lt;&gt;"&amp;$B$2))</f>
        <v/>
      </c>
      <c r="D1278" s="84"/>
      <c r="E1278" s="32" t="str">
        <f t="shared" si="38"/>
        <v/>
      </c>
      <c r="F1278" s="33" t="str">
        <f>IF($B1278="","",Items!$I1277)</f>
        <v/>
      </c>
      <c r="G1278" s="33" t="str">
        <f t="shared" si="39"/>
        <v/>
      </c>
      <c r="H1278" s="85"/>
    </row>
    <row r="1279" spans="1:8" hidden="1" x14ac:dyDescent="0.25">
      <c r="A1279" s="28" t="str">
        <f>IF(Items!$B1278="","",Items!$A1278)</f>
        <v/>
      </c>
      <c r="B1279" s="28" t="str">
        <f>IF(Items!$B1278="","",Items!$B1278)</f>
        <v/>
      </c>
      <c r="C1279" s="32" t="str">
        <f>IF($B1279="","",Items!$G1278+SUMIFS(PurQty,PurItem,$B1279,PurDate,"&lt;="&amp;$D$2)-SUMIFS(SalQty,SalItem,$B1279,SalDate,"&lt;="&amp;$D$2)-SUMIFS(WoQty,WoItem,$B1279,WoDate,"&lt;="&amp;$D$2)+SUMIFS(AdjQty,AdjItem,$B1279,AdjDate,"&lt;="&amp;$D$2)+SUMIFS(LinVarQty,LinItem,$B1279,LinPosted,"YES",LinDate,"&lt;="&amp;$D$2,LinID,"&lt;&gt;"&amp;$B$2))</f>
        <v/>
      </c>
      <c r="D1279" s="84"/>
      <c r="E1279" s="32" t="str">
        <f t="shared" si="38"/>
        <v/>
      </c>
      <c r="F1279" s="33" t="str">
        <f>IF($B1279="","",Items!$I1278)</f>
        <v/>
      </c>
      <c r="G1279" s="33" t="str">
        <f t="shared" si="39"/>
        <v/>
      </c>
      <c r="H1279" s="85"/>
    </row>
    <row r="1280" spans="1:8" hidden="1" x14ac:dyDescent="0.25">
      <c r="A1280" s="28" t="str">
        <f>IF(Items!$B1279="","",Items!$A1279)</f>
        <v/>
      </c>
      <c r="B1280" s="28" t="str">
        <f>IF(Items!$B1279="","",Items!$B1279)</f>
        <v/>
      </c>
      <c r="C1280" s="32" t="str">
        <f>IF($B1280="","",Items!$G1279+SUMIFS(PurQty,PurItem,$B1280,PurDate,"&lt;="&amp;$D$2)-SUMIFS(SalQty,SalItem,$B1280,SalDate,"&lt;="&amp;$D$2)-SUMIFS(WoQty,WoItem,$B1280,WoDate,"&lt;="&amp;$D$2)+SUMIFS(AdjQty,AdjItem,$B1280,AdjDate,"&lt;="&amp;$D$2)+SUMIFS(LinVarQty,LinItem,$B1280,LinPosted,"YES",LinDate,"&lt;="&amp;$D$2,LinID,"&lt;&gt;"&amp;$B$2))</f>
        <v/>
      </c>
      <c r="D1280" s="84"/>
      <c r="E1280" s="32" t="str">
        <f t="shared" si="38"/>
        <v/>
      </c>
      <c r="F1280" s="33" t="str">
        <f>IF($B1280="","",Items!$I1279)</f>
        <v/>
      </c>
      <c r="G1280" s="33" t="str">
        <f t="shared" si="39"/>
        <v/>
      </c>
      <c r="H1280" s="85"/>
    </row>
    <row r="1281" spans="1:8" hidden="1" x14ac:dyDescent="0.25">
      <c r="A1281" s="28" t="str">
        <f>IF(Items!$B1280="","",Items!$A1280)</f>
        <v/>
      </c>
      <c r="B1281" s="28" t="str">
        <f>IF(Items!$B1280="","",Items!$B1280)</f>
        <v/>
      </c>
      <c r="C1281" s="32" t="str">
        <f>IF($B1281="","",Items!$G1280+SUMIFS(PurQty,PurItem,$B1281,PurDate,"&lt;="&amp;$D$2)-SUMIFS(SalQty,SalItem,$B1281,SalDate,"&lt;="&amp;$D$2)-SUMIFS(WoQty,WoItem,$B1281,WoDate,"&lt;="&amp;$D$2)+SUMIFS(AdjQty,AdjItem,$B1281,AdjDate,"&lt;="&amp;$D$2)+SUMIFS(LinVarQty,LinItem,$B1281,LinPosted,"YES",LinDate,"&lt;="&amp;$D$2,LinID,"&lt;&gt;"&amp;$B$2))</f>
        <v/>
      </c>
      <c r="D1281" s="84"/>
      <c r="E1281" s="32" t="str">
        <f t="shared" si="38"/>
        <v/>
      </c>
      <c r="F1281" s="33" t="str">
        <f>IF($B1281="","",Items!$I1280)</f>
        <v/>
      </c>
      <c r="G1281" s="33" t="str">
        <f t="shared" si="39"/>
        <v/>
      </c>
      <c r="H1281" s="85"/>
    </row>
    <row r="1282" spans="1:8" hidden="1" x14ac:dyDescent="0.25">
      <c r="A1282" s="28" t="str">
        <f>IF(Items!$B1281="","",Items!$A1281)</f>
        <v/>
      </c>
      <c r="B1282" s="28" t="str">
        <f>IF(Items!$B1281="","",Items!$B1281)</f>
        <v/>
      </c>
      <c r="C1282" s="32" t="str">
        <f>IF($B1282="","",Items!$G1281+SUMIFS(PurQty,PurItem,$B1282,PurDate,"&lt;="&amp;$D$2)-SUMIFS(SalQty,SalItem,$B1282,SalDate,"&lt;="&amp;$D$2)-SUMIFS(WoQty,WoItem,$B1282,WoDate,"&lt;="&amp;$D$2)+SUMIFS(AdjQty,AdjItem,$B1282,AdjDate,"&lt;="&amp;$D$2)+SUMIFS(LinVarQty,LinItem,$B1282,LinPosted,"YES",LinDate,"&lt;="&amp;$D$2,LinID,"&lt;&gt;"&amp;$B$2))</f>
        <v/>
      </c>
      <c r="D1282" s="84"/>
      <c r="E1282" s="32" t="str">
        <f t="shared" ref="E1282:E1345" si="40">IF(OR($B1282="",$D1282=""),"",$D1282-$C1282)</f>
        <v/>
      </c>
      <c r="F1282" s="33" t="str">
        <f>IF($B1282="","",Items!$I1281)</f>
        <v/>
      </c>
      <c r="G1282" s="33" t="str">
        <f t="shared" ref="G1282:G1345" si="41">IF($E1282="","",$E1282*$F1282)</f>
        <v/>
      </c>
      <c r="H1282" s="85"/>
    </row>
    <row r="1283" spans="1:8" hidden="1" x14ac:dyDescent="0.25">
      <c r="A1283" s="28" t="str">
        <f>IF(Items!$B1282="","",Items!$A1282)</f>
        <v/>
      </c>
      <c r="B1283" s="28" t="str">
        <f>IF(Items!$B1282="","",Items!$B1282)</f>
        <v/>
      </c>
      <c r="C1283" s="32" t="str">
        <f>IF($B1283="","",Items!$G1282+SUMIFS(PurQty,PurItem,$B1283,PurDate,"&lt;="&amp;$D$2)-SUMIFS(SalQty,SalItem,$B1283,SalDate,"&lt;="&amp;$D$2)-SUMIFS(WoQty,WoItem,$B1283,WoDate,"&lt;="&amp;$D$2)+SUMIFS(AdjQty,AdjItem,$B1283,AdjDate,"&lt;="&amp;$D$2)+SUMIFS(LinVarQty,LinItem,$B1283,LinPosted,"YES",LinDate,"&lt;="&amp;$D$2,LinID,"&lt;&gt;"&amp;$B$2))</f>
        <v/>
      </c>
      <c r="D1283" s="84"/>
      <c r="E1283" s="32" t="str">
        <f t="shared" si="40"/>
        <v/>
      </c>
      <c r="F1283" s="33" t="str">
        <f>IF($B1283="","",Items!$I1282)</f>
        <v/>
      </c>
      <c r="G1283" s="33" t="str">
        <f t="shared" si="41"/>
        <v/>
      </c>
      <c r="H1283" s="85"/>
    </row>
    <row r="1284" spans="1:8" hidden="1" x14ac:dyDescent="0.25">
      <c r="A1284" s="28" t="str">
        <f>IF(Items!$B1283="","",Items!$A1283)</f>
        <v/>
      </c>
      <c r="B1284" s="28" t="str">
        <f>IF(Items!$B1283="","",Items!$B1283)</f>
        <v/>
      </c>
      <c r="C1284" s="32" t="str">
        <f>IF($B1284="","",Items!$G1283+SUMIFS(PurQty,PurItem,$B1284,PurDate,"&lt;="&amp;$D$2)-SUMIFS(SalQty,SalItem,$B1284,SalDate,"&lt;="&amp;$D$2)-SUMIFS(WoQty,WoItem,$B1284,WoDate,"&lt;="&amp;$D$2)+SUMIFS(AdjQty,AdjItem,$B1284,AdjDate,"&lt;="&amp;$D$2)+SUMIFS(LinVarQty,LinItem,$B1284,LinPosted,"YES",LinDate,"&lt;="&amp;$D$2,LinID,"&lt;&gt;"&amp;$B$2))</f>
        <v/>
      </c>
      <c r="D1284" s="84"/>
      <c r="E1284" s="32" t="str">
        <f t="shared" si="40"/>
        <v/>
      </c>
      <c r="F1284" s="33" t="str">
        <f>IF($B1284="","",Items!$I1283)</f>
        <v/>
      </c>
      <c r="G1284" s="33" t="str">
        <f t="shared" si="41"/>
        <v/>
      </c>
      <c r="H1284" s="85"/>
    </row>
    <row r="1285" spans="1:8" hidden="1" x14ac:dyDescent="0.25">
      <c r="A1285" s="28" t="str">
        <f>IF(Items!$B1284="","",Items!$A1284)</f>
        <v/>
      </c>
      <c r="B1285" s="28" t="str">
        <f>IF(Items!$B1284="","",Items!$B1284)</f>
        <v/>
      </c>
      <c r="C1285" s="32" t="str">
        <f>IF($B1285="","",Items!$G1284+SUMIFS(PurQty,PurItem,$B1285,PurDate,"&lt;="&amp;$D$2)-SUMIFS(SalQty,SalItem,$B1285,SalDate,"&lt;="&amp;$D$2)-SUMIFS(WoQty,WoItem,$B1285,WoDate,"&lt;="&amp;$D$2)+SUMIFS(AdjQty,AdjItem,$B1285,AdjDate,"&lt;="&amp;$D$2)+SUMIFS(LinVarQty,LinItem,$B1285,LinPosted,"YES",LinDate,"&lt;="&amp;$D$2,LinID,"&lt;&gt;"&amp;$B$2))</f>
        <v/>
      </c>
      <c r="D1285" s="84"/>
      <c r="E1285" s="32" t="str">
        <f t="shared" si="40"/>
        <v/>
      </c>
      <c r="F1285" s="33" t="str">
        <f>IF($B1285="","",Items!$I1284)</f>
        <v/>
      </c>
      <c r="G1285" s="33" t="str">
        <f t="shared" si="41"/>
        <v/>
      </c>
      <c r="H1285" s="85"/>
    </row>
    <row r="1286" spans="1:8" hidden="1" x14ac:dyDescent="0.25">
      <c r="A1286" s="28" t="str">
        <f>IF(Items!$B1285="","",Items!$A1285)</f>
        <v/>
      </c>
      <c r="B1286" s="28" t="str">
        <f>IF(Items!$B1285="","",Items!$B1285)</f>
        <v/>
      </c>
      <c r="C1286" s="32" t="str">
        <f>IF($B1286="","",Items!$G1285+SUMIFS(PurQty,PurItem,$B1286,PurDate,"&lt;="&amp;$D$2)-SUMIFS(SalQty,SalItem,$B1286,SalDate,"&lt;="&amp;$D$2)-SUMIFS(WoQty,WoItem,$B1286,WoDate,"&lt;="&amp;$D$2)+SUMIFS(AdjQty,AdjItem,$B1286,AdjDate,"&lt;="&amp;$D$2)+SUMIFS(LinVarQty,LinItem,$B1286,LinPosted,"YES",LinDate,"&lt;="&amp;$D$2,LinID,"&lt;&gt;"&amp;$B$2))</f>
        <v/>
      </c>
      <c r="D1286" s="84"/>
      <c r="E1286" s="32" t="str">
        <f t="shared" si="40"/>
        <v/>
      </c>
      <c r="F1286" s="33" t="str">
        <f>IF($B1286="","",Items!$I1285)</f>
        <v/>
      </c>
      <c r="G1286" s="33" t="str">
        <f t="shared" si="41"/>
        <v/>
      </c>
      <c r="H1286" s="85"/>
    </row>
    <row r="1287" spans="1:8" hidden="1" x14ac:dyDescent="0.25">
      <c r="A1287" s="28" t="str">
        <f>IF(Items!$B1286="","",Items!$A1286)</f>
        <v/>
      </c>
      <c r="B1287" s="28" t="str">
        <f>IF(Items!$B1286="","",Items!$B1286)</f>
        <v/>
      </c>
      <c r="C1287" s="32" t="str">
        <f>IF($B1287="","",Items!$G1286+SUMIFS(PurQty,PurItem,$B1287,PurDate,"&lt;="&amp;$D$2)-SUMIFS(SalQty,SalItem,$B1287,SalDate,"&lt;="&amp;$D$2)-SUMIFS(WoQty,WoItem,$B1287,WoDate,"&lt;="&amp;$D$2)+SUMIFS(AdjQty,AdjItem,$B1287,AdjDate,"&lt;="&amp;$D$2)+SUMIFS(LinVarQty,LinItem,$B1287,LinPosted,"YES",LinDate,"&lt;="&amp;$D$2,LinID,"&lt;&gt;"&amp;$B$2))</f>
        <v/>
      </c>
      <c r="D1287" s="84"/>
      <c r="E1287" s="32" t="str">
        <f t="shared" si="40"/>
        <v/>
      </c>
      <c r="F1287" s="33" t="str">
        <f>IF($B1287="","",Items!$I1286)</f>
        <v/>
      </c>
      <c r="G1287" s="33" t="str">
        <f t="shared" si="41"/>
        <v/>
      </c>
      <c r="H1287" s="85"/>
    </row>
    <row r="1288" spans="1:8" hidden="1" x14ac:dyDescent="0.25">
      <c r="A1288" s="28" t="str">
        <f>IF(Items!$B1287="","",Items!$A1287)</f>
        <v/>
      </c>
      <c r="B1288" s="28" t="str">
        <f>IF(Items!$B1287="","",Items!$B1287)</f>
        <v/>
      </c>
      <c r="C1288" s="32" t="str">
        <f>IF($B1288="","",Items!$G1287+SUMIFS(PurQty,PurItem,$B1288,PurDate,"&lt;="&amp;$D$2)-SUMIFS(SalQty,SalItem,$B1288,SalDate,"&lt;="&amp;$D$2)-SUMIFS(WoQty,WoItem,$B1288,WoDate,"&lt;="&amp;$D$2)+SUMIFS(AdjQty,AdjItem,$B1288,AdjDate,"&lt;="&amp;$D$2)+SUMIFS(LinVarQty,LinItem,$B1288,LinPosted,"YES",LinDate,"&lt;="&amp;$D$2,LinID,"&lt;&gt;"&amp;$B$2))</f>
        <v/>
      </c>
      <c r="D1288" s="84"/>
      <c r="E1288" s="32" t="str">
        <f t="shared" si="40"/>
        <v/>
      </c>
      <c r="F1288" s="33" t="str">
        <f>IF($B1288="","",Items!$I1287)</f>
        <v/>
      </c>
      <c r="G1288" s="33" t="str">
        <f t="shared" si="41"/>
        <v/>
      </c>
      <c r="H1288" s="85"/>
    </row>
    <row r="1289" spans="1:8" hidden="1" x14ac:dyDescent="0.25">
      <c r="A1289" s="28" t="str">
        <f>IF(Items!$B1288="","",Items!$A1288)</f>
        <v/>
      </c>
      <c r="B1289" s="28" t="str">
        <f>IF(Items!$B1288="","",Items!$B1288)</f>
        <v/>
      </c>
      <c r="C1289" s="32" t="str">
        <f>IF($B1289="","",Items!$G1288+SUMIFS(PurQty,PurItem,$B1289,PurDate,"&lt;="&amp;$D$2)-SUMIFS(SalQty,SalItem,$B1289,SalDate,"&lt;="&amp;$D$2)-SUMIFS(WoQty,WoItem,$B1289,WoDate,"&lt;="&amp;$D$2)+SUMIFS(AdjQty,AdjItem,$B1289,AdjDate,"&lt;="&amp;$D$2)+SUMIFS(LinVarQty,LinItem,$B1289,LinPosted,"YES",LinDate,"&lt;="&amp;$D$2,LinID,"&lt;&gt;"&amp;$B$2))</f>
        <v/>
      </c>
      <c r="D1289" s="84"/>
      <c r="E1289" s="32" t="str">
        <f t="shared" si="40"/>
        <v/>
      </c>
      <c r="F1289" s="33" t="str">
        <f>IF($B1289="","",Items!$I1288)</f>
        <v/>
      </c>
      <c r="G1289" s="33" t="str">
        <f t="shared" si="41"/>
        <v/>
      </c>
      <c r="H1289" s="85"/>
    </row>
    <row r="1290" spans="1:8" hidden="1" x14ac:dyDescent="0.25">
      <c r="A1290" s="28" t="str">
        <f>IF(Items!$B1289="","",Items!$A1289)</f>
        <v/>
      </c>
      <c r="B1290" s="28" t="str">
        <f>IF(Items!$B1289="","",Items!$B1289)</f>
        <v/>
      </c>
      <c r="C1290" s="32" t="str">
        <f>IF($B1290="","",Items!$G1289+SUMIFS(PurQty,PurItem,$B1290,PurDate,"&lt;="&amp;$D$2)-SUMIFS(SalQty,SalItem,$B1290,SalDate,"&lt;="&amp;$D$2)-SUMIFS(WoQty,WoItem,$B1290,WoDate,"&lt;="&amp;$D$2)+SUMIFS(AdjQty,AdjItem,$B1290,AdjDate,"&lt;="&amp;$D$2)+SUMIFS(LinVarQty,LinItem,$B1290,LinPosted,"YES",LinDate,"&lt;="&amp;$D$2,LinID,"&lt;&gt;"&amp;$B$2))</f>
        <v/>
      </c>
      <c r="D1290" s="84"/>
      <c r="E1290" s="32" t="str">
        <f t="shared" si="40"/>
        <v/>
      </c>
      <c r="F1290" s="33" t="str">
        <f>IF($B1290="","",Items!$I1289)</f>
        <v/>
      </c>
      <c r="G1290" s="33" t="str">
        <f t="shared" si="41"/>
        <v/>
      </c>
      <c r="H1290" s="85"/>
    </row>
    <row r="1291" spans="1:8" hidden="1" x14ac:dyDescent="0.25">
      <c r="A1291" s="28" t="str">
        <f>IF(Items!$B1290="","",Items!$A1290)</f>
        <v/>
      </c>
      <c r="B1291" s="28" t="str">
        <f>IF(Items!$B1290="","",Items!$B1290)</f>
        <v/>
      </c>
      <c r="C1291" s="32" t="str">
        <f>IF($B1291="","",Items!$G1290+SUMIFS(PurQty,PurItem,$B1291,PurDate,"&lt;="&amp;$D$2)-SUMIFS(SalQty,SalItem,$B1291,SalDate,"&lt;="&amp;$D$2)-SUMIFS(WoQty,WoItem,$B1291,WoDate,"&lt;="&amp;$D$2)+SUMIFS(AdjQty,AdjItem,$B1291,AdjDate,"&lt;="&amp;$D$2)+SUMIFS(LinVarQty,LinItem,$B1291,LinPosted,"YES",LinDate,"&lt;="&amp;$D$2,LinID,"&lt;&gt;"&amp;$B$2))</f>
        <v/>
      </c>
      <c r="D1291" s="84"/>
      <c r="E1291" s="32" t="str">
        <f t="shared" si="40"/>
        <v/>
      </c>
      <c r="F1291" s="33" t="str">
        <f>IF($B1291="","",Items!$I1290)</f>
        <v/>
      </c>
      <c r="G1291" s="33" t="str">
        <f t="shared" si="41"/>
        <v/>
      </c>
      <c r="H1291" s="85"/>
    </row>
    <row r="1292" spans="1:8" hidden="1" x14ac:dyDescent="0.25">
      <c r="A1292" s="28" t="str">
        <f>IF(Items!$B1291="","",Items!$A1291)</f>
        <v/>
      </c>
      <c r="B1292" s="28" t="str">
        <f>IF(Items!$B1291="","",Items!$B1291)</f>
        <v/>
      </c>
      <c r="C1292" s="32" t="str">
        <f>IF($B1292="","",Items!$G1291+SUMIFS(PurQty,PurItem,$B1292,PurDate,"&lt;="&amp;$D$2)-SUMIFS(SalQty,SalItem,$B1292,SalDate,"&lt;="&amp;$D$2)-SUMIFS(WoQty,WoItem,$B1292,WoDate,"&lt;="&amp;$D$2)+SUMIFS(AdjQty,AdjItem,$B1292,AdjDate,"&lt;="&amp;$D$2)+SUMIFS(LinVarQty,LinItem,$B1292,LinPosted,"YES",LinDate,"&lt;="&amp;$D$2,LinID,"&lt;&gt;"&amp;$B$2))</f>
        <v/>
      </c>
      <c r="D1292" s="84"/>
      <c r="E1292" s="32" t="str">
        <f t="shared" si="40"/>
        <v/>
      </c>
      <c r="F1292" s="33" t="str">
        <f>IF($B1292="","",Items!$I1291)</f>
        <v/>
      </c>
      <c r="G1292" s="33" t="str">
        <f t="shared" si="41"/>
        <v/>
      </c>
      <c r="H1292" s="85"/>
    </row>
    <row r="1293" spans="1:8" hidden="1" x14ac:dyDescent="0.25">
      <c r="A1293" s="28" t="str">
        <f>IF(Items!$B1292="","",Items!$A1292)</f>
        <v/>
      </c>
      <c r="B1293" s="28" t="str">
        <f>IF(Items!$B1292="","",Items!$B1292)</f>
        <v/>
      </c>
      <c r="C1293" s="32" t="str">
        <f>IF($B1293="","",Items!$G1292+SUMIFS(PurQty,PurItem,$B1293,PurDate,"&lt;="&amp;$D$2)-SUMIFS(SalQty,SalItem,$B1293,SalDate,"&lt;="&amp;$D$2)-SUMIFS(WoQty,WoItem,$B1293,WoDate,"&lt;="&amp;$D$2)+SUMIFS(AdjQty,AdjItem,$B1293,AdjDate,"&lt;="&amp;$D$2)+SUMIFS(LinVarQty,LinItem,$B1293,LinPosted,"YES",LinDate,"&lt;="&amp;$D$2,LinID,"&lt;&gt;"&amp;$B$2))</f>
        <v/>
      </c>
      <c r="D1293" s="84"/>
      <c r="E1293" s="32" t="str">
        <f t="shared" si="40"/>
        <v/>
      </c>
      <c r="F1293" s="33" t="str">
        <f>IF($B1293="","",Items!$I1292)</f>
        <v/>
      </c>
      <c r="G1293" s="33" t="str">
        <f t="shared" si="41"/>
        <v/>
      </c>
      <c r="H1293" s="85"/>
    </row>
    <row r="1294" spans="1:8" hidden="1" x14ac:dyDescent="0.25">
      <c r="A1294" s="28" t="str">
        <f>IF(Items!$B1293="","",Items!$A1293)</f>
        <v/>
      </c>
      <c r="B1294" s="28" t="str">
        <f>IF(Items!$B1293="","",Items!$B1293)</f>
        <v/>
      </c>
      <c r="C1294" s="32" t="str">
        <f>IF($B1294="","",Items!$G1293+SUMIFS(PurQty,PurItem,$B1294,PurDate,"&lt;="&amp;$D$2)-SUMIFS(SalQty,SalItem,$B1294,SalDate,"&lt;="&amp;$D$2)-SUMIFS(WoQty,WoItem,$B1294,WoDate,"&lt;="&amp;$D$2)+SUMIFS(AdjQty,AdjItem,$B1294,AdjDate,"&lt;="&amp;$D$2)+SUMIFS(LinVarQty,LinItem,$B1294,LinPosted,"YES",LinDate,"&lt;="&amp;$D$2,LinID,"&lt;&gt;"&amp;$B$2))</f>
        <v/>
      </c>
      <c r="D1294" s="84"/>
      <c r="E1294" s="32" t="str">
        <f t="shared" si="40"/>
        <v/>
      </c>
      <c r="F1294" s="33" t="str">
        <f>IF($B1294="","",Items!$I1293)</f>
        <v/>
      </c>
      <c r="G1294" s="33" t="str">
        <f t="shared" si="41"/>
        <v/>
      </c>
      <c r="H1294" s="85"/>
    </row>
    <row r="1295" spans="1:8" hidden="1" x14ac:dyDescent="0.25">
      <c r="A1295" s="28" t="str">
        <f>IF(Items!$B1294="","",Items!$A1294)</f>
        <v/>
      </c>
      <c r="B1295" s="28" t="str">
        <f>IF(Items!$B1294="","",Items!$B1294)</f>
        <v/>
      </c>
      <c r="C1295" s="32" t="str">
        <f>IF($B1295="","",Items!$G1294+SUMIFS(PurQty,PurItem,$B1295,PurDate,"&lt;="&amp;$D$2)-SUMIFS(SalQty,SalItem,$B1295,SalDate,"&lt;="&amp;$D$2)-SUMIFS(WoQty,WoItem,$B1295,WoDate,"&lt;="&amp;$D$2)+SUMIFS(AdjQty,AdjItem,$B1295,AdjDate,"&lt;="&amp;$D$2)+SUMIFS(LinVarQty,LinItem,$B1295,LinPosted,"YES",LinDate,"&lt;="&amp;$D$2,LinID,"&lt;&gt;"&amp;$B$2))</f>
        <v/>
      </c>
      <c r="D1295" s="84"/>
      <c r="E1295" s="32" t="str">
        <f t="shared" si="40"/>
        <v/>
      </c>
      <c r="F1295" s="33" t="str">
        <f>IF($B1295="","",Items!$I1294)</f>
        <v/>
      </c>
      <c r="G1295" s="33" t="str">
        <f t="shared" si="41"/>
        <v/>
      </c>
      <c r="H1295" s="85"/>
    </row>
    <row r="1296" spans="1:8" hidden="1" x14ac:dyDescent="0.25">
      <c r="A1296" s="28" t="str">
        <f>IF(Items!$B1295="","",Items!$A1295)</f>
        <v/>
      </c>
      <c r="B1296" s="28" t="str">
        <f>IF(Items!$B1295="","",Items!$B1295)</f>
        <v/>
      </c>
      <c r="C1296" s="32" t="str">
        <f>IF($B1296="","",Items!$G1295+SUMIFS(PurQty,PurItem,$B1296,PurDate,"&lt;="&amp;$D$2)-SUMIFS(SalQty,SalItem,$B1296,SalDate,"&lt;="&amp;$D$2)-SUMIFS(WoQty,WoItem,$B1296,WoDate,"&lt;="&amp;$D$2)+SUMIFS(AdjQty,AdjItem,$B1296,AdjDate,"&lt;="&amp;$D$2)+SUMIFS(LinVarQty,LinItem,$B1296,LinPosted,"YES",LinDate,"&lt;="&amp;$D$2,LinID,"&lt;&gt;"&amp;$B$2))</f>
        <v/>
      </c>
      <c r="D1296" s="84"/>
      <c r="E1296" s="32" t="str">
        <f t="shared" si="40"/>
        <v/>
      </c>
      <c r="F1296" s="33" t="str">
        <f>IF($B1296="","",Items!$I1295)</f>
        <v/>
      </c>
      <c r="G1296" s="33" t="str">
        <f t="shared" si="41"/>
        <v/>
      </c>
      <c r="H1296" s="85"/>
    </row>
    <row r="1297" spans="1:8" hidden="1" x14ac:dyDescent="0.25">
      <c r="A1297" s="28" t="str">
        <f>IF(Items!$B1296="","",Items!$A1296)</f>
        <v/>
      </c>
      <c r="B1297" s="28" t="str">
        <f>IF(Items!$B1296="","",Items!$B1296)</f>
        <v/>
      </c>
      <c r="C1297" s="32" t="str">
        <f>IF($B1297="","",Items!$G1296+SUMIFS(PurQty,PurItem,$B1297,PurDate,"&lt;="&amp;$D$2)-SUMIFS(SalQty,SalItem,$B1297,SalDate,"&lt;="&amp;$D$2)-SUMIFS(WoQty,WoItem,$B1297,WoDate,"&lt;="&amp;$D$2)+SUMIFS(AdjQty,AdjItem,$B1297,AdjDate,"&lt;="&amp;$D$2)+SUMIFS(LinVarQty,LinItem,$B1297,LinPosted,"YES",LinDate,"&lt;="&amp;$D$2,LinID,"&lt;&gt;"&amp;$B$2))</f>
        <v/>
      </c>
      <c r="D1297" s="84"/>
      <c r="E1297" s="32" t="str">
        <f t="shared" si="40"/>
        <v/>
      </c>
      <c r="F1297" s="33" t="str">
        <f>IF($B1297="","",Items!$I1296)</f>
        <v/>
      </c>
      <c r="G1297" s="33" t="str">
        <f t="shared" si="41"/>
        <v/>
      </c>
      <c r="H1297" s="85"/>
    </row>
    <row r="1298" spans="1:8" hidden="1" x14ac:dyDescent="0.25">
      <c r="A1298" s="28" t="str">
        <f>IF(Items!$B1297="","",Items!$A1297)</f>
        <v/>
      </c>
      <c r="B1298" s="28" t="str">
        <f>IF(Items!$B1297="","",Items!$B1297)</f>
        <v/>
      </c>
      <c r="C1298" s="32" t="str">
        <f>IF($B1298="","",Items!$G1297+SUMIFS(PurQty,PurItem,$B1298,PurDate,"&lt;="&amp;$D$2)-SUMIFS(SalQty,SalItem,$B1298,SalDate,"&lt;="&amp;$D$2)-SUMIFS(WoQty,WoItem,$B1298,WoDate,"&lt;="&amp;$D$2)+SUMIFS(AdjQty,AdjItem,$B1298,AdjDate,"&lt;="&amp;$D$2)+SUMIFS(LinVarQty,LinItem,$B1298,LinPosted,"YES",LinDate,"&lt;="&amp;$D$2,LinID,"&lt;&gt;"&amp;$B$2))</f>
        <v/>
      </c>
      <c r="D1298" s="84"/>
      <c r="E1298" s="32" t="str">
        <f t="shared" si="40"/>
        <v/>
      </c>
      <c r="F1298" s="33" t="str">
        <f>IF($B1298="","",Items!$I1297)</f>
        <v/>
      </c>
      <c r="G1298" s="33" t="str">
        <f t="shared" si="41"/>
        <v/>
      </c>
      <c r="H1298" s="85"/>
    </row>
    <row r="1299" spans="1:8" hidden="1" x14ac:dyDescent="0.25">
      <c r="A1299" s="28" t="str">
        <f>IF(Items!$B1298="","",Items!$A1298)</f>
        <v/>
      </c>
      <c r="B1299" s="28" t="str">
        <f>IF(Items!$B1298="","",Items!$B1298)</f>
        <v/>
      </c>
      <c r="C1299" s="32" t="str">
        <f>IF($B1299="","",Items!$G1298+SUMIFS(PurQty,PurItem,$B1299,PurDate,"&lt;="&amp;$D$2)-SUMIFS(SalQty,SalItem,$B1299,SalDate,"&lt;="&amp;$D$2)-SUMIFS(WoQty,WoItem,$B1299,WoDate,"&lt;="&amp;$D$2)+SUMIFS(AdjQty,AdjItem,$B1299,AdjDate,"&lt;="&amp;$D$2)+SUMIFS(LinVarQty,LinItem,$B1299,LinPosted,"YES",LinDate,"&lt;="&amp;$D$2,LinID,"&lt;&gt;"&amp;$B$2))</f>
        <v/>
      </c>
      <c r="D1299" s="84"/>
      <c r="E1299" s="32" t="str">
        <f t="shared" si="40"/>
        <v/>
      </c>
      <c r="F1299" s="33" t="str">
        <f>IF($B1299="","",Items!$I1298)</f>
        <v/>
      </c>
      <c r="G1299" s="33" t="str">
        <f t="shared" si="41"/>
        <v/>
      </c>
      <c r="H1299" s="85"/>
    </row>
    <row r="1300" spans="1:8" hidden="1" x14ac:dyDescent="0.25">
      <c r="A1300" s="28" t="str">
        <f>IF(Items!$B1299="","",Items!$A1299)</f>
        <v/>
      </c>
      <c r="B1300" s="28" t="str">
        <f>IF(Items!$B1299="","",Items!$B1299)</f>
        <v/>
      </c>
      <c r="C1300" s="32" t="str">
        <f>IF($B1300="","",Items!$G1299+SUMIFS(PurQty,PurItem,$B1300,PurDate,"&lt;="&amp;$D$2)-SUMIFS(SalQty,SalItem,$B1300,SalDate,"&lt;="&amp;$D$2)-SUMIFS(WoQty,WoItem,$B1300,WoDate,"&lt;="&amp;$D$2)+SUMIFS(AdjQty,AdjItem,$B1300,AdjDate,"&lt;="&amp;$D$2)+SUMIFS(LinVarQty,LinItem,$B1300,LinPosted,"YES",LinDate,"&lt;="&amp;$D$2,LinID,"&lt;&gt;"&amp;$B$2))</f>
        <v/>
      </c>
      <c r="D1300" s="84"/>
      <c r="E1300" s="32" t="str">
        <f t="shared" si="40"/>
        <v/>
      </c>
      <c r="F1300" s="33" t="str">
        <f>IF($B1300="","",Items!$I1299)</f>
        <v/>
      </c>
      <c r="G1300" s="33" t="str">
        <f t="shared" si="41"/>
        <v/>
      </c>
      <c r="H1300" s="85"/>
    </row>
    <row r="1301" spans="1:8" hidden="1" x14ac:dyDescent="0.25">
      <c r="A1301" s="28" t="str">
        <f>IF(Items!$B1300="","",Items!$A1300)</f>
        <v/>
      </c>
      <c r="B1301" s="28" t="str">
        <f>IF(Items!$B1300="","",Items!$B1300)</f>
        <v/>
      </c>
      <c r="C1301" s="32" t="str">
        <f>IF($B1301="","",Items!$G1300+SUMIFS(PurQty,PurItem,$B1301,PurDate,"&lt;="&amp;$D$2)-SUMIFS(SalQty,SalItem,$B1301,SalDate,"&lt;="&amp;$D$2)-SUMIFS(WoQty,WoItem,$B1301,WoDate,"&lt;="&amp;$D$2)+SUMIFS(AdjQty,AdjItem,$B1301,AdjDate,"&lt;="&amp;$D$2)+SUMIFS(LinVarQty,LinItem,$B1301,LinPosted,"YES",LinDate,"&lt;="&amp;$D$2,LinID,"&lt;&gt;"&amp;$B$2))</f>
        <v/>
      </c>
      <c r="D1301" s="84"/>
      <c r="E1301" s="32" t="str">
        <f t="shared" si="40"/>
        <v/>
      </c>
      <c r="F1301" s="33" t="str">
        <f>IF($B1301="","",Items!$I1300)</f>
        <v/>
      </c>
      <c r="G1301" s="33" t="str">
        <f t="shared" si="41"/>
        <v/>
      </c>
      <c r="H1301" s="85"/>
    </row>
    <row r="1302" spans="1:8" hidden="1" x14ac:dyDescent="0.25">
      <c r="A1302" s="28" t="str">
        <f>IF(Items!$B1301="","",Items!$A1301)</f>
        <v/>
      </c>
      <c r="B1302" s="28" t="str">
        <f>IF(Items!$B1301="","",Items!$B1301)</f>
        <v/>
      </c>
      <c r="C1302" s="32" t="str">
        <f>IF($B1302="","",Items!$G1301+SUMIFS(PurQty,PurItem,$B1302,PurDate,"&lt;="&amp;$D$2)-SUMIFS(SalQty,SalItem,$B1302,SalDate,"&lt;="&amp;$D$2)-SUMIFS(WoQty,WoItem,$B1302,WoDate,"&lt;="&amp;$D$2)+SUMIFS(AdjQty,AdjItem,$B1302,AdjDate,"&lt;="&amp;$D$2)+SUMIFS(LinVarQty,LinItem,$B1302,LinPosted,"YES",LinDate,"&lt;="&amp;$D$2,LinID,"&lt;&gt;"&amp;$B$2))</f>
        <v/>
      </c>
      <c r="D1302" s="84"/>
      <c r="E1302" s="32" t="str">
        <f t="shared" si="40"/>
        <v/>
      </c>
      <c r="F1302" s="33" t="str">
        <f>IF($B1302="","",Items!$I1301)</f>
        <v/>
      </c>
      <c r="G1302" s="33" t="str">
        <f t="shared" si="41"/>
        <v/>
      </c>
      <c r="H1302" s="85"/>
    </row>
    <row r="1303" spans="1:8" hidden="1" x14ac:dyDescent="0.25">
      <c r="A1303" s="28" t="str">
        <f>IF(Items!$B1302="","",Items!$A1302)</f>
        <v/>
      </c>
      <c r="B1303" s="28" t="str">
        <f>IF(Items!$B1302="","",Items!$B1302)</f>
        <v/>
      </c>
      <c r="C1303" s="32" t="str">
        <f>IF($B1303="","",Items!$G1302+SUMIFS(PurQty,PurItem,$B1303,PurDate,"&lt;="&amp;$D$2)-SUMIFS(SalQty,SalItem,$B1303,SalDate,"&lt;="&amp;$D$2)-SUMIFS(WoQty,WoItem,$B1303,WoDate,"&lt;="&amp;$D$2)+SUMIFS(AdjQty,AdjItem,$B1303,AdjDate,"&lt;="&amp;$D$2)+SUMIFS(LinVarQty,LinItem,$B1303,LinPosted,"YES",LinDate,"&lt;="&amp;$D$2,LinID,"&lt;&gt;"&amp;$B$2))</f>
        <v/>
      </c>
      <c r="D1303" s="84"/>
      <c r="E1303" s="32" t="str">
        <f t="shared" si="40"/>
        <v/>
      </c>
      <c r="F1303" s="33" t="str">
        <f>IF($B1303="","",Items!$I1302)</f>
        <v/>
      </c>
      <c r="G1303" s="33" t="str">
        <f t="shared" si="41"/>
        <v/>
      </c>
      <c r="H1303" s="85"/>
    </row>
    <row r="1304" spans="1:8" hidden="1" x14ac:dyDescent="0.25">
      <c r="A1304" s="28" t="str">
        <f>IF(Items!$B1303="","",Items!$A1303)</f>
        <v/>
      </c>
      <c r="B1304" s="28" t="str">
        <f>IF(Items!$B1303="","",Items!$B1303)</f>
        <v/>
      </c>
      <c r="C1304" s="32" t="str">
        <f>IF($B1304="","",Items!$G1303+SUMIFS(PurQty,PurItem,$B1304,PurDate,"&lt;="&amp;$D$2)-SUMIFS(SalQty,SalItem,$B1304,SalDate,"&lt;="&amp;$D$2)-SUMIFS(WoQty,WoItem,$B1304,WoDate,"&lt;="&amp;$D$2)+SUMIFS(AdjQty,AdjItem,$B1304,AdjDate,"&lt;="&amp;$D$2)+SUMIFS(LinVarQty,LinItem,$B1304,LinPosted,"YES",LinDate,"&lt;="&amp;$D$2,LinID,"&lt;&gt;"&amp;$B$2))</f>
        <v/>
      </c>
      <c r="D1304" s="84"/>
      <c r="E1304" s="32" t="str">
        <f t="shared" si="40"/>
        <v/>
      </c>
      <c r="F1304" s="33" t="str">
        <f>IF($B1304="","",Items!$I1303)</f>
        <v/>
      </c>
      <c r="G1304" s="33" t="str">
        <f t="shared" si="41"/>
        <v/>
      </c>
      <c r="H1304" s="85"/>
    </row>
    <row r="1305" spans="1:8" hidden="1" x14ac:dyDescent="0.25">
      <c r="A1305" s="28" t="str">
        <f>IF(Items!$B1304="","",Items!$A1304)</f>
        <v/>
      </c>
      <c r="B1305" s="28" t="str">
        <f>IF(Items!$B1304="","",Items!$B1304)</f>
        <v/>
      </c>
      <c r="C1305" s="32" t="str">
        <f>IF($B1305="","",Items!$G1304+SUMIFS(PurQty,PurItem,$B1305,PurDate,"&lt;="&amp;$D$2)-SUMIFS(SalQty,SalItem,$B1305,SalDate,"&lt;="&amp;$D$2)-SUMIFS(WoQty,WoItem,$B1305,WoDate,"&lt;="&amp;$D$2)+SUMIFS(AdjQty,AdjItem,$B1305,AdjDate,"&lt;="&amp;$D$2)+SUMIFS(LinVarQty,LinItem,$B1305,LinPosted,"YES",LinDate,"&lt;="&amp;$D$2,LinID,"&lt;&gt;"&amp;$B$2))</f>
        <v/>
      </c>
      <c r="D1305" s="84"/>
      <c r="E1305" s="32" t="str">
        <f t="shared" si="40"/>
        <v/>
      </c>
      <c r="F1305" s="33" t="str">
        <f>IF($B1305="","",Items!$I1304)</f>
        <v/>
      </c>
      <c r="G1305" s="33" t="str">
        <f t="shared" si="41"/>
        <v/>
      </c>
      <c r="H1305" s="85"/>
    </row>
    <row r="1306" spans="1:8" hidden="1" x14ac:dyDescent="0.25">
      <c r="A1306" s="28" t="str">
        <f>IF(Items!$B1305="","",Items!$A1305)</f>
        <v/>
      </c>
      <c r="B1306" s="28" t="str">
        <f>IF(Items!$B1305="","",Items!$B1305)</f>
        <v/>
      </c>
      <c r="C1306" s="32" t="str">
        <f>IF($B1306="","",Items!$G1305+SUMIFS(PurQty,PurItem,$B1306,PurDate,"&lt;="&amp;$D$2)-SUMIFS(SalQty,SalItem,$B1306,SalDate,"&lt;="&amp;$D$2)-SUMIFS(WoQty,WoItem,$B1306,WoDate,"&lt;="&amp;$D$2)+SUMIFS(AdjQty,AdjItem,$B1306,AdjDate,"&lt;="&amp;$D$2)+SUMIFS(LinVarQty,LinItem,$B1306,LinPosted,"YES",LinDate,"&lt;="&amp;$D$2,LinID,"&lt;&gt;"&amp;$B$2))</f>
        <v/>
      </c>
      <c r="D1306" s="84"/>
      <c r="E1306" s="32" t="str">
        <f t="shared" si="40"/>
        <v/>
      </c>
      <c r="F1306" s="33" t="str">
        <f>IF($B1306="","",Items!$I1305)</f>
        <v/>
      </c>
      <c r="G1306" s="33" t="str">
        <f t="shared" si="41"/>
        <v/>
      </c>
      <c r="H1306" s="85"/>
    </row>
    <row r="1307" spans="1:8" hidden="1" x14ac:dyDescent="0.25">
      <c r="A1307" s="28" t="str">
        <f>IF(Items!$B1306="","",Items!$A1306)</f>
        <v/>
      </c>
      <c r="B1307" s="28" t="str">
        <f>IF(Items!$B1306="","",Items!$B1306)</f>
        <v/>
      </c>
      <c r="C1307" s="32" t="str">
        <f>IF($B1307="","",Items!$G1306+SUMIFS(PurQty,PurItem,$B1307,PurDate,"&lt;="&amp;$D$2)-SUMIFS(SalQty,SalItem,$B1307,SalDate,"&lt;="&amp;$D$2)-SUMIFS(WoQty,WoItem,$B1307,WoDate,"&lt;="&amp;$D$2)+SUMIFS(AdjQty,AdjItem,$B1307,AdjDate,"&lt;="&amp;$D$2)+SUMIFS(LinVarQty,LinItem,$B1307,LinPosted,"YES",LinDate,"&lt;="&amp;$D$2,LinID,"&lt;&gt;"&amp;$B$2))</f>
        <v/>
      </c>
      <c r="D1307" s="84"/>
      <c r="E1307" s="32" t="str">
        <f t="shared" si="40"/>
        <v/>
      </c>
      <c r="F1307" s="33" t="str">
        <f>IF($B1307="","",Items!$I1306)</f>
        <v/>
      </c>
      <c r="G1307" s="33" t="str">
        <f t="shared" si="41"/>
        <v/>
      </c>
      <c r="H1307" s="85"/>
    </row>
    <row r="1308" spans="1:8" hidden="1" x14ac:dyDescent="0.25">
      <c r="A1308" s="28" t="str">
        <f>IF(Items!$B1307="","",Items!$A1307)</f>
        <v/>
      </c>
      <c r="B1308" s="28" t="str">
        <f>IF(Items!$B1307="","",Items!$B1307)</f>
        <v/>
      </c>
      <c r="C1308" s="32" t="str">
        <f>IF($B1308="","",Items!$G1307+SUMIFS(PurQty,PurItem,$B1308,PurDate,"&lt;="&amp;$D$2)-SUMIFS(SalQty,SalItem,$B1308,SalDate,"&lt;="&amp;$D$2)-SUMIFS(WoQty,WoItem,$B1308,WoDate,"&lt;="&amp;$D$2)+SUMIFS(AdjQty,AdjItem,$B1308,AdjDate,"&lt;="&amp;$D$2)+SUMIFS(LinVarQty,LinItem,$B1308,LinPosted,"YES",LinDate,"&lt;="&amp;$D$2,LinID,"&lt;&gt;"&amp;$B$2))</f>
        <v/>
      </c>
      <c r="D1308" s="84"/>
      <c r="E1308" s="32" t="str">
        <f t="shared" si="40"/>
        <v/>
      </c>
      <c r="F1308" s="33" t="str">
        <f>IF($B1308="","",Items!$I1307)</f>
        <v/>
      </c>
      <c r="G1308" s="33" t="str">
        <f t="shared" si="41"/>
        <v/>
      </c>
      <c r="H1308" s="85"/>
    </row>
    <row r="1309" spans="1:8" hidden="1" x14ac:dyDescent="0.25">
      <c r="A1309" s="28" t="str">
        <f>IF(Items!$B1308="","",Items!$A1308)</f>
        <v/>
      </c>
      <c r="B1309" s="28" t="str">
        <f>IF(Items!$B1308="","",Items!$B1308)</f>
        <v/>
      </c>
      <c r="C1309" s="32" t="str">
        <f>IF($B1309="","",Items!$G1308+SUMIFS(PurQty,PurItem,$B1309,PurDate,"&lt;="&amp;$D$2)-SUMIFS(SalQty,SalItem,$B1309,SalDate,"&lt;="&amp;$D$2)-SUMIFS(WoQty,WoItem,$B1309,WoDate,"&lt;="&amp;$D$2)+SUMIFS(AdjQty,AdjItem,$B1309,AdjDate,"&lt;="&amp;$D$2)+SUMIFS(LinVarQty,LinItem,$B1309,LinPosted,"YES",LinDate,"&lt;="&amp;$D$2,LinID,"&lt;&gt;"&amp;$B$2))</f>
        <v/>
      </c>
      <c r="D1309" s="84"/>
      <c r="E1309" s="32" t="str">
        <f t="shared" si="40"/>
        <v/>
      </c>
      <c r="F1309" s="33" t="str">
        <f>IF($B1309="","",Items!$I1308)</f>
        <v/>
      </c>
      <c r="G1309" s="33" t="str">
        <f t="shared" si="41"/>
        <v/>
      </c>
      <c r="H1309" s="85"/>
    </row>
    <row r="1310" spans="1:8" hidden="1" x14ac:dyDescent="0.25">
      <c r="A1310" s="28" t="str">
        <f>IF(Items!$B1309="","",Items!$A1309)</f>
        <v/>
      </c>
      <c r="B1310" s="28" t="str">
        <f>IF(Items!$B1309="","",Items!$B1309)</f>
        <v/>
      </c>
      <c r="C1310" s="32" t="str">
        <f>IF($B1310="","",Items!$G1309+SUMIFS(PurQty,PurItem,$B1310,PurDate,"&lt;="&amp;$D$2)-SUMIFS(SalQty,SalItem,$B1310,SalDate,"&lt;="&amp;$D$2)-SUMIFS(WoQty,WoItem,$B1310,WoDate,"&lt;="&amp;$D$2)+SUMIFS(AdjQty,AdjItem,$B1310,AdjDate,"&lt;="&amp;$D$2)+SUMIFS(LinVarQty,LinItem,$B1310,LinPosted,"YES",LinDate,"&lt;="&amp;$D$2,LinID,"&lt;&gt;"&amp;$B$2))</f>
        <v/>
      </c>
      <c r="D1310" s="84"/>
      <c r="E1310" s="32" t="str">
        <f t="shared" si="40"/>
        <v/>
      </c>
      <c r="F1310" s="33" t="str">
        <f>IF($B1310="","",Items!$I1309)</f>
        <v/>
      </c>
      <c r="G1310" s="33" t="str">
        <f t="shared" si="41"/>
        <v/>
      </c>
      <c r="H1310" s="85"/>
    </row>
    <row r="1311" spans="1:8" hidden="1" x14ac:dyDescent="0.25">
      <c r="A1311" s="28" t="str">
        <f>IF(Items!$B1310="","",Items!$A1310)</f>
        <v/>
      </c>
      <c r="B1311" s="28" t="str">
        <f>IF(Items!$B1310="","",Items!$B1310)</f>
        <v/>
      </c>
      <c r="C1311" s="32" t="str">
        <f>IF($B1311="","",Items!$G1310+SUMIFS(PurQty,PurItem,$B1311,PurDate,"&lt;="&amp;$D$2)-SUMIFS(SalQty,SalItem,$B1311,SalDate,"&lt;="&amp;$D$2)-SUMIFS(WoQty,WoItem,$B1311,WoDate,"&lt;="&amp;$D$2)+SUMIFS(AdjQty,AdjItem,$B1311,AdjDate,"&lt;="&amp;$D$2)+SUMIFS(LinVarQty,LinItem,$B1311,LinPosted,"YES",LinDate,"&lt;="&amp;$D$2,LinID,"&lt;&gt;"&amp;$B$2))</f>
        <v/>
      </c>
      <c r="D1311" s="84"/>
      <c r="E1311" s="32" t="str">
        <f t="shared" si="40"/>
        <v/>
      </c>
      <c r="F1311" s="33" t="str">
        <f>IF($B1311="","",Items!$I1310)</f>
        <v/>
      </c>
      <c r="G1311" s="33" t="str">
        <f t="shared" si="41"/>
        <v/>
      </c>
      <c r="H1311" s="85"/>
    </row>
    <row r="1312" spans="1:8" hidden="1" x14ac:dyDescent="0.25">
      <c r="A1312" s="28" t="str">
        <f>IF(Items!$B1311="","",Items!$A1311)</f>
        <v/>
      </c>
      <c r="B1312" s="28" t="str">
        <f>IF(Items!$B1311="","",Items!$B1311)</f>
        <v/>
      </c>
      <c r="C1312" s="32" t="str">
        <f>IF($B1312="","",Items!$G1311+SUMIFS(PurQty,PurItem,$B1312,PurDate,"&lt;="&amp;$D$2)-SUMIFS(SalQty,SalItem,$B1312,SalDate,"&lt;="&amp;$D$2)-SUMIFS(WoQty,WoItem,$B1312,WoDate,"&lt;="&amp;$D$2)+SUMIFS(AdjQty,AdjItem,$B1312,AdjDate,"&lt;="&amp;$D$2)+SUMIFS(LinVarQty,LinItem,$B1312,LinPosted,"YES",LinDate,"&lt;="&amp;$D$2,LinID,"&lt;&gt;"&amp;$B$2))</f>
        <v/>
      </c>
      <c r="D1312" s="84"/>
      <c r="E1312" s="32" t="str">
        <f t="shared" si="40"/>
        <v/>
      </c>
      <c r="F1312" s="33" t="str">
        <f>IF($B1312="","",Items!$I1311)</f>
        <v/>
      </c>
      <c r="G1312" s="33" t="str">
        <f t="shared" si="41"/>
        <v/>
      </c>
      <c r="H1312" s="85"/>
    </row>
    <row r="1313" spans="1:8" hidden="1" x14ac:dyDescent="0.25">
      <c r="A1313" s="28" t="str">
        <f>IF(Items!$B1312="","",Items!$A1312)</f>
        <v/>
      </c>
      <c r="B1313" s="28" t="str">
        <f>IF(Items!$B1312="","",Items!$B1312)</f>
        <v/>
      </c>
      <c r="C1313" s="32" t="str">
        <f>IF($B1313="","",Items!$G1312+SUMIFS(PurQty,PurItem,$B1313,PurDate,"&lt;="&amp;$D$2)-SUMIFS(SalQty,SalItem,$B1313,SalDate,"&lt;="&amp;$D$2)-SUMIFS(WoQty,WoItem,$B1313,WoDate,"&lt;="&amp;$D$2)+SUMIFS(AdjQty,AdjItem,$B1313,AdjDate,"&lt;="&amp;$D$2)+SUMIFS(LinVarQty,LinItem,$B1313,LinPosted,"YES",LinDate,"&lt;="&amp;$D$2,LinID,"&lt;&gt;"&amp;$B$2))</f>
        <v/>
      </c>
      <c r="D1313" s="84"/>
      <c r="E1313" s="32" t="str">
        <f t="shared" si="40"/>
        <v/>
      </c>
      <c r="F1313" s="33" t="str">
        <f>IF($B1313="","",Items!$I1312)</f>
        <v/>
      </c>
      <c r="G1313" s="33" t="str">
        <f t="shared" si="41"/>
        <v/>
      </c>
      <c r="H1313" s="85"/>
    </row>
    <row r="1314" spans="1:8" hidden="1" x14ac:dyDescent="0.25">
      <c r="A1314" s="28" t="str">
        <f>IF(Items!$B1313="","",Items!$A1313)</f>
        <v/>
      </c>
      <c r="B1314" s="28" t="str">
        <f>IF(Items!$B1313="","",Items!$B1313)</f>
        <v/>
      </c>
      <c r="C1314" s="32" t="str">
        <f>IF($B1314="","",Items!$G1313+SUMIFS(PurQty,PurItem,$B1314,PurDate,"&lt;="&amp;$D$2)-SUMIFS(SalQty,SalItem,$B1314,SalDate,"&lt;="&amp;$D$2)-SUMIFS(WoQty,WoItem,$B1314,WoDate,"&lt;="&amp;$D$2)+SUMIFS(AdjQty,AdjItem,$B1314,AdjDate,"&lt;="&amp;$D$2)+SUMIFS(LinVarQty,LinItem,$B1314,LinPosted,"YES",LinDate,"&lt;="&amp;$D$2,LinID,"&lt;&gt;"&amp;$B$2))</f>
        <v/>
      </c>
      <c r="D1314" s="84"/>
      <c r="E1314" s="32" t="str">
        <f t="shared" si="40"/>
        <v/>
      </c>
      <c r="F1314" s="33" t="str">
        <f>IF($B1314="","",Items!$I1313)</f>
        <v/>
      </c>
      <c r="G1314" s="33" t="str">
        <f t="shared" si="41"/>
        <v/>
      </c>
      <c r="H1314" s="85"/>
    </row>
    <row r="1315" spans="1:8" hidden="1" x14ac:dyDescent="0.25">
      <c r="A1315" s="28" t="str">
        <f>IF(Items!$B1314="","",Items!$A1314)</f>
        <v/>
      </c>
      <c r="B1315" s="28" t="str">
        <f>IF(Items!$B1314="","",Items!$B1314)</f>
        <v/>
      </c>
      <c r="C1315" s="32" t="str">
        <f>IF($B1315="","",Items!$G1314+SUMIFS(PurQty,PurItem,$B1315,PurDate,"&lt;="&amp;$D$2)-SUMIFS(SalQty,SalItem,$B1315,SalDate,"&lt;="&amp;$D$2)-SUMIFS(WoQty,WoItem,$B1315,WoDate,"&lt;="&amp;$D$2)+SUMIFS(AdjQty,AdjItem,$B1315,AdjDate,"&lt;="&amp;$D$2)+SUMIFS(LinVarQty,LinItem,$B1315,LinPosted,"YES",LinDate,"&lt;="&amp;$D$2,LinID,"&lt;&gt;"&amp;$B$2))</f>
        <v/>
      </c>
      <c r="D1315" s="84"/>
      <c r="E1315" s="32" t="str">
        <f t="shared" si="40"/>
        <v/>
      </c>
      <c r="F1315" s="33" t="str">
        <f>IF($B1315="","",Items!$I1314)</f>
        <v/>
      </c>
      <c r="G1315" s="33" t="str">
        <f t="shared" si="41"/>
        <v/>
      </c>
      <c r="H1315" s="85"/>
    </row>
    <row r="1316" spans="1:8" hidden="1" x14ac:dyDescent="0.25">
      <c r="A1316" s="28" t="str">
        <f>IF(Items!$B1315="","",Items!$A1315)</f>
        <v/>
      </c>
      <c r="B1316" s="28" t="str">
        <f>IF(Items!$B1315="","",Items!$B1315)</f>
        <v/>
      </c>
      <c r="C1316" s="32" t="str">
        <f>IF($B1316="","",Items!$G1315+SUMIFS(PurQty,PurItem,$B1316,PurDate,"&lt;="&amp;$D$2)-SUMIFS(SalQty,SalItem,$B1316,SalDate,"&lt;="&amp;$D$2)-SUMIFS(WoQty,WoItem,$B1316,WoDate,"&lt;="&amp;$D$2)+SUMIFS(AdjQty,AdjItem,$B1316,AdjDate,"&lt;="&amp;$D$2)+SUMIFS(LinVarQty,LinItem,$B1316,LinPosted,"YES",LinDate,"&lt;="&amp;$D$2,LinID,"&lt;&gt;"&amp;$B$2))</f>
        <v/>
      </c>
      <c r="D1316" s="84"/>
      <c r="E1316" s="32" t="str">
        <f t="shared" si="40"/>
        <v/>
      </c>
      <c r="F1316" s="33" t="str">
        <f>IF($B1316="","",Items!$I1315)</f>
        <v/>
      </c>
      <c r="G1316" s="33" t="str">
        <f t="shared" si="41"/>
        <v/>
      </c>
      <c r="H1316" s="85"/>
    </row>
    <row r="1317" spans="1:8" hidden="1" x14ac:dyDescent="0.25">
      <c r="A1317" s="28" t="str">
        <f>IF(Items!$B1316="","",Items!$A1316)</f>
        <v/>
      </c>
      <c r="B1317" s="28" t="str">
        <f>IF(Items!$B1316="","",Items!$B1316)</f>
        <v/>
      </c>
      <c r="C1317" s="32" t="str">
        <f>IF($B1317="","",Items!$G1316+SUMIFS(PurQty,PurItem,$B1317,PurDate,"&lt;="&amp;$D$2)-SUMIFS(SalQty,SalItem,$B1317,SalDate,"&lt;="&amp;$D$2)-SUMIFS(WoQty,WoItem,$B1317,WoDate,"&lt;="&amp;$D$2)+SUMIFS(AdjQty,AdjItem,$B1317,AdjDate,"&lt;="&amp;$D$2)+SUMIFS(LinVarQty,LinItem,$B1317,LinPosted,"YES",LinDate,"&lt;="&amp;$D$2,LinID,"&lt;&gt;"&amp;$B$2))</f>
        <v/>
      </c>
      <c r="D1317" s="84"/>
      <c r="E1317" s="32" t="str">
        <f t="shared" si="40"/>
        <v/>
      </c>
      <c r="F1317" s="33" t="str">
        <f>IF($B1317="","",Items!$I1316)</f>
        <v/>
      </c>
      <c r="G1317" s="33" t="str">
        <f t="shared" si="41"/>
        <v/>
      </c>
      <c r="H1317" s="85"/>
    </row>
    <row r="1318" spans="1:8" hidden="1" x14ac:dyDescent="0.25">
      <c r="A1318" s="28" t="str">
        <f>IF(Items!$B1317="","",Items!$A1317)</f>
        <v/>
      </c>
      <c r="B1318" s="28" t="str">
        <f>IF(Items!$B1317="","",Items!$B1317)</f>
        <v/>
      </c>
      <c r="C1318" s="32" t="str">
        <f>IF($B1318="","",Items!$G1317+SUMIFS(PurQty,PurItem,$B1318,PurDate,"&lt;="&amp;$D$2)-SUMIFS(SalQty,SalItem,$B1318,SalDate,"&lt;="&amp;$D$2)-SUMIFS(WoQty,WoItem,$B1318,WoDate,"&lt;="&amp;$D$2)+SUMIFS(AdjQty,AdjItem,$B1318,AdjDate,"&lt;="&amp;$D$2)+SUMIFS(LinVarQty,LinItem,$B1318,LinPosted,"YES",LinDate,"&lt;="&amp;$D$2,LinID,"&lt;&gt;"&amp;$B$2))</f>
        <v/>
      </c>
      <c r="D1318" s="84"/>
      <c r="E1318" s="32" t="str">
        <f t="shared" si="40"/>
        <v/>
      </c>
      <c r="F1318" s="33" t="str">
        <f>IF($B1318="","",Items!$I1317)</f>
        <v/>
      </c>
      <c r="G1318" s="33" t="str">
        <f t="shared" si="41"/>
        <v/>
      </c>
      <c r="H1318" s="85"/>
    </row>
    <row r="1319" spans="1:8" hidden="1" x14ac:dyDescent="0.25">
      <c r="A1319" s="28" t="str">
        <f>IF(Items!$B1318="","",Items!$A1318)</f>
        <v/>
      </c>
      <c r="B1319" s="28" t="str">
        <f>IF(Items!$B1318="","",Items!$B1318)</f>
        <v/>
      </c>
      <c r="C1319" s="32" t="str">
        <f>IF($B1319="","",Items!$G1318+SUMIFS(PurQty,PurItem,$B1319,PurDate,"&lt;="&amp;$D$2)-SUMIFS(SalQty,SalItem,$B1319,SalDate,"&lt;="&amp;$D$2)-SUMIFS(WoQty,WoItem,$B1319,WoDate,"&lt;="&amp;$D$2)+SUMIFS(AdjQty,AdjItem,$B1319,AdjDate,"&lt;="&amp;$D$2)+SUMIFS(LinVarQty,LinItem,$B1319,LinPosted,"YES",LinDate,"&lt;="&amp;$D$2,LinID,"&lt;&gt;"&amp;$B$2))</f>
        <v/>
      </c>
      <c r="D1319" s="84"/>
      <c r="E1319" s="32" t="str">
        <f t="shared" si="40"/>
        <v/>
      </c>
      <c r="F1319" s="33" t="str">
        <f>IF($B1319="","",Items!$I1318)</f>
        <v/>
      </c>
      <c r="G1319" s="33" t="str">
        <f t="shared" si="41"/>
        <v/>
      </c>
      <c r="H1319" s="85"/>
    </row>
    <row r="1320" spans="1:8" hidden="1" x14ac:dyDescent="0.25">
      <c r="A1320" s="28" t="str">
        <f>IF(Items!$B1319="","",Items!$A1319)</f>
        <v/>
      </c>
      <c r="B1320" s="28" t="str">
        <f>IF(Items!$B1319="","",Items!$B1319)</f>
        <v/>
      </c>
      <c r="C1320" s="32" t="str">
        <f>IF($B1320="","",Items!$G1319+SUMIFS(PurQty,PurItem,$B1320,PurDate,"&lt;="&amp;$D$2)-SUMIFS(SalQty,SalItem,$B1320,SalDate,"&lt;="&amp;$D$2)-SUMIFS(WoQty,WoItem,$B1320,WoDate,"&lt;="&amp;$D$2)+SUMIFS(AdjQty,AdjItem,$B1320,AdjDate,"&lt;="&amp;$D$2)+SUMIFS(LinVarQty,LinItem,$B1320,LinPosted,"YES",LinDate,"&lt;="&amp;$D$2,LinID,"&lt;&gt;"&amp;$B$2))</f>
        <v/>
      </c>
      <c r="D1320" s="84"/>
      <c r="E1320" s="32" t="str">
        <f t="shared" si="40"/>
        <v/>
      </c>
      <c r="F1320" s="33" t="str">
        <f>IF($B1320="","",Items!$I1319)</f>
        <v/>
      </c>
      <c r="G1320" s="33" t="str">
        <f t="shared" si="41"/>
        <v/>
      </c>
      <c r="H1320" s="85"/>
    </row>
    <row r="1321" spans="1:8" hidden="1" x14ac:dyDescent="0.25">
      <c r="A1321" s="28" t="str">
        <f>IF(Items!$B1320="","",Items!$A1320)</f>
        <v/>
      </c>
      <c r="B1321" s="28" t="str">
        <f>IF(Items!$B1320="","",Items!$B1320)</f>
        <v/>
      </c>
      <c r="C1321" s="32" t="str">
        <f>IF($B1321="","",Items!$G1320+SUMIFS(PurQty,PurItem,$B1321,PurDate,"&lt;="&amp;$D$2)-SUMIFS(SalQty,SalItem,$B1321,SalDate,"&lt;="&amp;$D$2)-SUMIFS(WoQty,WoItem,$B1321,WoDate,"&lt;="&amp;$D$2)+SUMIFS(AdjQty,AdjItem,$B1321,AdjDate,"&lt;="&amp;$D$2)+SUMIFS(LinVarQty,LinItem,$B1321,LinPosted,"YES",LinDate,"&lt;="&amp;$D$2,LinID,"&lt;&gt;"&amp;$B$2))</f>
        <v/>
      </c>
      <c r="D1321" s="84"/>
      <c r="E1321" s="32" t="str">
        <f t="shared" si="40"/>
        <v/>
      </c>
      <c r="F1321" s="33" t="str">
        <f>IF($B1321="","",Items!$I1320)</f>
        <v/>
      </c>
      <c r="G1321" s="33" t="str">
        <f t="shared" si="41"/>
        <v/>
      </c>
      <c r="H1321" s="85"/>
    </row>
    <row r="1322" spans="1:8" hidden="1" x14ac:dyDescent="0.25">
      <c r="A1322" s="28" t="str">
        <f>IF(Items!$B1321="","",Items!$A1321)</f>
        <v/>
      </c>
      <c r="B1322" s="28" t="str">
        <f>IF(Items!$B1321="","",Items!$B1321)</f>
        <v/>
      </c>
      <c r="C1322" s="32" t="str">
        <f>IF($B1322="","",Items!$G1321+SUMIFS(PurQty,PurItem,$B1322,PurDate,"&lt;="&amp;$D$2)-SUMIFS(SalQty,SalItem,$B1322,SalDate,"&lt;="&amp;$D$2)-SUMIFS(WoQty,WoItem,$B1322,WoDate,"&lt;="&amp;$D$2)+SUMIFS(AdjQty,AdjItem,$B1322,AdjDate,"&lt;="&amp;$D$2)+SUMIFS(LinVarQty,LinItem,$B1322,LinPosted,"YES",LinDate,"&lt;="&amp;$D$2,LinID,"&lt;&gt;"&amp;$B$2))</f>
        <v/>
      </c>
      <c r="D1322" s="84"/>
      <c r="E1322" s="32" t="str">
        <f t="shared" si="40"/>
        <v/>
      </c>
      <c r="F1322" s="33" t="str">
        <f>IF($B1322="","",Items!$I1321)</f>
        <v/>
      </c>
      <c r="G1322" s="33" t="str">
        <f t="shared" si="41"/>
        <v/>
      </c>
      <c r="H1322" s="85"/>
    </row>
    <row r="1323" spans="1:8" hidden="1" x14ac:dyDescent="0.25">
      <c r="A1323" s="28" t="str">
        <f>IF(Items!$B1322="","",Items!$A1322)</f>
        <v/>
      </c>
      <c r="B1323" s="28" t="str">
        <f>IF(Items!$B1322="","",Items!$B1322)</f>
        <v/>
      </c>
      <c r="C1323" s="32" t="str">
        <f>IF($B1323="","",Items!$G1322+SUMIFS(PurQty,PurItem,$B1323,PurDate,"&lt;="&amp;$D$2)-SUMIFS(SalQty,SalItem,$B1323,SalDate,"&lt;="&amp;$D$2)-SUMIFS(WoQty,WoItem,$B1323,WoDate,"&lt;="&amp;$D$2)+SUMIFS(AdjQty,AdjItem,$B1323,AdjDate,"&lt;="&amp;$D$2)+SUMIFS(LinVarQty,LinItem,$B1323,LinPosted,"YES",LinDate,"&lt;="&amp;$D$2,LinID,"&lt;&gt;"&amp;$B$2))</f>
        <v/>
      </c>
      <c r="D1323" s="84"/>
      <c r="E1323" s="32" t="str">
        <f t="shared" si="40"/>
        <v/>
      </c>
      <c r="F1323" s="33" t="str">
        <f>IF($B1323="","",Items!$I1322)</f>
        <v/>
      </c>
      <c r="G1323" s="33" t="str">
        <f t="shared" si="41"/>
        <v/>
      </c>
      <c r="H1323" s="85"/>
    </row>
    <row r="1324" spans="1:8" hidden="1" x14ac:dyDescent="0.25">
      <c r="A1324" s="28" t="str">
        <f>IF(Items!$B1323="","",Items!$A1323)</f>
        <v/>
      </c>
      <c r="B1324" s="28" t="str">
        <f>IF(Items!$B1323="","",Items!$B1323)</f>
        <v/>
      </c>
      <c r="C1324" s="32" t="str">
        <f>IF($B1324="","",Items!$G1323+SUMIFS(PurQty,PurItem,$B1324,PurDate,"&lt;="&amp;$D$2)-SUMIFS(SalQty,SalItem,$B1324,SalDate,"&lt;="&amp;$D$2)-SUMIFS(WoQty,WoItem,$B1324,WoDate,"&lt;="&amp;$D$2)+SUMIFS(AdjQty,AdjItem,$B1324,AdjDate,"&lt;="&amp;$D$2)+SUMIFS(LinVarQty,LinItem,$B1324,LinPosted,"YES",LinDate,"&lt;="&amp;$D$2,LinID,"&lt;&gt;"&amp;$B$2))</f>
        <v/>
      </c>
      <c r="D1324" s="84"/>
      <c r="E1324" s="32" t="str">
        <f t="shared" si="40"/>
        <v/>
      </c>
      <c r="F1324" s="33" t="str">
        <f>IF($B1324="","",Items!$I1323)</f>
        <v/>
      </c>
      <c r="G1324" s="33" t="str">
        <f t="shared" si="41"/>
        <v/>
      </c>
      <c r="H1324" s="85"/>
    </row>
    <row r="1325" spans="1:8" hidden="1" x14ac:dyDescent="0.25">
      <c r="A1325" s="28" t="str">
        <f>IF(Items!$B1324="","",Items!$A1324)</f>
        <v/>
      </c>
      <c r="B1325" s="28" t="str">
        <f>IF(Items!$B1324="","",Items!$B1324)</f>
        <v/>
      </c>
      <c r="C1325" s="32" t="str">
        <f>IF($B1325="","",Items!$G1324+SUMIFS(PurQty,PurItem,$B1325,PurDate,"&lt;="&amp;$D$2)-SUMIFS(SalQty,SalItem,$B1325,SalDate,"&lt;="&amp;$D$2)-SUMIFS(WoQty,WoItem,$B1325,WoDate,"&lt;="&amp;$D$2)+SUMIFS(AdjQty,AdjItem,$B1325,AdjDate,"&lt;="&amp;$D$2)+SUMIFS(LinVarQty,LinItem,$B1325,LinPosted,"YES",LinDate,"&lt;="&amp;$D$2,LinID,"&lt;&gt;"&amp;$B$2))</f>
        <v/>
      </c>
      <c r="D1325" s="84"/>
      <c r="E1325" s="32" t="str">
        <f t="shared" si="40"/>
        <v/>
      </c>
      <c r="F1325" s="33" t="str">
        <f>IF($B1325="","",Items!$I1324)</f>
        <v/>
      </c>
      <c r="G1325" s="33" t="str">
        <f t="shared" si="41"/>
        <v/>
      </c>
      <c r="H1325" s="85"/>
    </row>
    <row r="1326" spans="1:8" hidden="1" x14ac:dyDescent="0.25">
      <c r="A1326" s="28" t="str">
        <f>IF(Items!$B1325="","",Items!$A1325)</f>
        <v/>
      </c>
      <c r="B1326" s="28" t="str">
        <f>IF(Items!$B1325="","",Items!$B1325)</f>
        <v/>
      </c>
      <c r="C1326" s="32" t="str">
        <f>IF($B1326="","",Items!$G1325+SUMIFS(PurQty,PurItem,$B1326,PurDate,"&lt;="&amp;$D$2)-SUMIFS(SalQty,SalItem,$B1326,SalDate,"&lt;="&amp;$D$2)-SUMIFS(WoQty,WoItem,$B1326,WoDate,"&lt;="&amp;$D$2)+SUMIFS(AdjQty,AdjItem,$B1326,AdjDate,"&lt;="&amp;$D$2)+SUMIFS(LinVarQty,LinItem,$B1326,LinPosted,"YES",LinDate,"&lt;="&amp;$D$2,LinID,"&lt;&gt;"&amp;$B$2))</f>
        <v/>
      </c>
      <c r="D1326" s="84"/>
      <c r="E1326" s="32" t="str">
        <f t="shared" si="40"/>
        <v/>
      </c>
      <c r="F1326" s="33" t="str">
        <f>IF($B1326="","",Items!$I1325)</f>
        <v/>
      </c>
      <c r="G1326" s="33" t="str">
        <f t="shared" si="41"/>
        <v/>
      </c>
      <c r="H1326" s="85"/>
    </row>
    <row r="1327" spans="1:8" hidden="1" x14ac:dyDescent="0.25">
      <c r="A1327" s="28" t="str">
        <f>IF(Items!$B1326="","",Items!$A1326)</f>
        <v/>
      </c>
      <c r="B1327" s="28" t="str">
        <f>IF(Items!$B1326="","",Items!$B1326)</f>
        <v/>
      </c>
      <c r="C1327" s="32" t="str">
        <f>IF($B1327="","",Items!$G1326+SUMIFS(PurQty,PurItem,$B1327,PurDate,"&lt;="&amp;$D$2)-SUMIFS(SalQty,SalItem,$B1327,SalDate,"&lt;="&amp;$D$2)-SUMIFS(WoQty,WoItem,$B1327,WoDate,"&lt;="&amp;$D$2)+SUMIFS(AdjQty,AdjItem,$B1327,AdjDate,"&lt;="&amp;$D$2)+SUMIFS(LinVarQty,LinItem,$B1327,LinPosted,"YES",LinDate,"&lt;="&amp;$D$2,LinID,"&lt;&gt;"&amp;$B$2))</f>
        <v/>
      </c>
      <c r="D1327" s="84"/>
      <c r="E1327" s="32" t="str">
        <f t="shared" si="40"/>
        <v/>
      </c>
      <c r="F1327" s="33" t="str">
        <f>IF($B1327="","",Items!$I1326)</f>
        <v/>
      </c>
      <c r="G1327" s="33" t="str">
        <f t="shared" si="41"/>
        <v/>
      </c>
      <c r="H1327" s="85"/>
    </row>
    <row r="1328" spans="1:8" hidden="1" x14ac:dyDescent="0.25">
      <c r="A1328" s="28" t="str">
        <f>IF(Items!$B1327="","",Items!$A1327)</f>
        <v/>
      </c>
      <c r="B1328" s="28" t="str">
        <f>IF(Items!$B1327="","",Items!$B1327)</f>
        <v/>
      </c>
      <c r="C1328" s="32" t="str">
        <f>IF($B1328="","",Items!$G1327+SUMIFS(PurQty,PurItem,$B1328,PurDate,"&lt;="&amp;$D$2)-SUMIFS(SalQty,SalItem,$B1328,SalDate,"&lt;="&amp;$D$2)-SUMIFS(WoQty,WoItem,$B1328,WoDate,"&lt;="&amp;$D$2)+SUMIFS(AdjQty,AdjItem,$B1328,AdjDate,"&lt;="&amp;$D$2)+SUMIFS(LinVarQty,LinItem,$B1328,LinPosted,"YES",LinDate,"&lt;="&amp;$D$2,LinID,"&lt;&gt;"&amp;$B$2))</f>
        <v/>
      </c>
      <c r="D1328" s="84"/>
      <c r="E1328" s="32" t="str">
        <f t="shared" si="40"/>
        <v/>
      </c>
      <c r="F1328" s="33" t="str">
        <f>IF($B1328="","",Items!$I1327)</f>
        <v/>
      </c>
      <c r="G1328" s="33" t="str">
        <f t="shared" si="41"/>
        <v/>
      </c>
      <c r="H1328" s="85"/>
    </row>
    <row r="1329" spans="1:8" hidden="1" x14ac:dyDescent="0.25">
      <c r="A1329" s="28" t="str">
        <f>IF(Items!$B1328="","",Items!$A1328)</f>
        <v/>
      </c>
      <c r="B1329" s="28" t="str">
        <f>IF(Items!$B1328="","",Items!$B1328)</f>
        <v/>
      </c>
      <c r="C1329" s="32" t="str">
        <f>IF($B1329="","",Items!$G1328+SUMIFS(PurQty,PurItem,$B1329,PurDate,"&lt;="&amp;$D$2)-SUMIFS(SalQty,SalItem,$B1329,SalDate,"&lt;="&amp;$D$2)-SUMIFS(WoQty,WoItem,$B1329,WoDate,"&lt;="&amp;$D$2)+SUMIFS(AdjQty,AdjItem,$B1329,AdjDate,"&lt;="&amp;$D$2)+SUMIFS(LinVarQty,LinItem,$B1329,LinPosted,"YES",LinDate,"&lt;="&amp;$D$2,LinID,"&lt;&gt;"&amp;$B$2))</f>
        <v/>
      </c>
      <c r="D1329" s="84"/>
      <c r="E1329" s="32" t="str">
        <f t="shared" si="40"/>
        <v/>
      </c>
      <c r="F1329" s="33" t="str">
        <f>IF($B1329="","",Items!$I1328)</f>
        <v/>
      </c>
      <c r="G1329" s="33" t="str">
        <f t="shared" si="41"/>
        <v/>
      </c>
      <c r="H1329" s="85"/>
    </row>
    <row r="1330" spans="1:8" hidden="1" x14ac:dyDescent="0.25">
      <c r="A1330" s="28" t="str">
        <f>IF(Items!$B1329="","",Items!$A1329)</f>
        <v/>
      </c>
      <c r="B1330" s="28" t="str">
        <f>IF(Items!$B1329="","",Items!$B1329)</f>
        <v/>
      </c>
      <c r="C1330" s="32" t="str">
        <f>IF($B1330="","",Items!$G1329+SUMIFS(PurQty,PurItem,$B1330,PurDate,"&lt;="&amp;$D$2)-SUMIFS(SalQty,SalItem,$B1330,SalDate,"&lt;="&amp;$D$2)-SUMIFS(WoQty,WoItem,$B1330,WoDate,"&lt;="&amp;$D$2)+SUMIFS(AdjQty,AdjItem,$B1330,AdjDate,"&lt;="&amp;$D$2)+SUMIFS(LinVarQty,LinItem,$B1330,LinPosted,"YES",LinDate,"&lt;="&amp;$D$2,LinID,"&lt;&gt;"&amp;$B$2))</f>
        <v/>
      </c>
      <c r="D1330" s="84"/>
      <c r="E1330" s="32" t="str">
        <f t="shared" si="40"/>
        <v/>
      </c>
      <c r="F1330" s="33" t="str">
        <f>IF($B1330="","",Items!$I1329)</f>
        <v/>
      </c>
      <c r="G1330" s="33" t="str">
        <f t="shared" si="41"/>
        <v/>
      </c>
      <c r="H1330" s="85"/>
    </row>
    <row r="1331" spans="1:8" hidden="1" x14ac:dyDescent="0.25">
      <c r="A1331" s="28" t="str">
        <f>IF(Items!$B1330="","",Items!$A1330)</f>
        <v/>
      </c>
      <c r="B1331" s="28" t="str">
        <f>IF(Items!$B1330="","",Items!$B1330)</f>
        <v/>
      </c>
      <c r="C1331" s="32" t="str">
        <f>IF($B1331="","",Items!$G1330+SUMIFS(PurQty,PurItem,$B1331,PurDate,"&lt;="&amp;$D$2)-SUMIFS(SalQty,SalItem,$B1331,SalDate,"&lt;="&amp;$D$2)-SUMIFS(WoQty,WoItem,$B1331,WoDate,"&lt;="&amp;$D$2)+SUMIFS(AdjQty,AdjItem,$B1331,AdjDate,"&lt;="&amp;$D$2)+SUMIFS(LinVarQty,LinItem,$B1331,LinPosted,"YES",LinDate,"&lt;="&amp;$D$2,LinID,"&lt;&gt;"&amp;$B$2))</f>
        <v/>
      </c>
      <c r="D1331" s="84"/>
      <c r="E1331" s="32" t="str">
        <f t="shared" si="40"/>
        <v/>
      </c>
      <c r="F1331" s="33" t="str">
        <f>IF($B1331="","",Items!$I1330)</f>
        <v/>
      </c>
      <c r="G1331" s="33" t="str">
        <f t="shared" si="41"/>
        <v/>
      </c>
      <c r="H1331" s="85"/>
    </row>
    <row r="1332" spans="1:8" hidden="1" x14ac:dyDescent="0.25">
      <c r="A1332" s="28" t="str">
        <f>IF(Items!$B1331="","",Items!$A1331)</f>
        <v/>
      </c>
      <c r="B1332" s="28" t="str">
        <f>IF(Items!$B1331="","",Items!$B1331)</f>
        <v/>
      </c>
      <c r="C1332" s="32" t="str">
        <f>IF($B1332="","",Items!$G1331+SUMIFS(PurQty,PurItem,$B1332,PurDate,"&lt;="&amp;$D$2)-SUMIFS(SalQty,SalItem,$B1332,SalDate,"&lt;="&amp;$D$2)-SUMIFS(WoQty,WoItem,$B1332,WoDate,"&lt;="&amp;$D$2)+SUMIFS(AdjQty,AdjItem,$B1332,AdjDate,"&lt;="&amp;$D$2)+SUMIFS(LinVarQty,LinItem,$B1332,LinPosted,"YES",LinDate,"&lt;="&amp;$D$2,LinID,"&lt;&gt;"&amp;$B$2))</f>
        <v/>
      </c>
      <c r="D1332" s="84"/>
      <c r="E1332" s="32" t="str">
        <f t="shared" si="40"/>
        <v/>
      </c>
      <c r="F1332" s="33" t="str">
        <f>IF($B1332="","",Items!$I1331)</f>
        <v/>
      </c>
      <c r="G1332" s="33" t="str">
        <f t="shared" si="41"/>
        <v/>
      </c>
      <c r="H1332" s="85"/>
    </row>
    <row r="1333" spans="1:8" hidden="1" x14ac:dyDescent="0.25">
      <c r="A1333" s="28" t="str">
        <f>IF(Items!$B1332="","",Items!$A1332)</f>
        <v/>
      </c>
      <c r="B1333" s="28" t="str">
        <f>IF(Items!$B1332="","",Items!$B1332)</f>
        <v/>
      </c>
      <c r="C1333" s="32" t="str">
        <f>IF($B1333="","",Items!$G1332+SUMIFS(PurQty,PurItem,$B1333,PurDate,"&lt;="&amp;$D$2)-SUMIFS(SalQty,SalItem,$B1333,SalDate,"&lt;="&amp;$D$2)-SUMIFS(WoQty,WoItem,$B1333,WoDate,"&lt;="&amp;$D$2)+SUMIFS(AdjQty,AdjItem,$B1333,AdjDate,"&lt;="&amp;$D$2)+SUMIFS(LinVarQty,LinItem,$B1333,LinPosted,"YES",LinDate,"&lt;="&amp;$D$2,LinID,"&lt;&gt;"&amp;$B$2))</f>
        <v/>
      </c>
      <c r="D1333" s="84"/>
      <c r="E1333" s="32" t="str">
        <f t="shared" si="40"/>
        <v/>
      </c>
      <c r="F1333" s="33" t="str">
        <f>IF($B1333="","",Items!$I1332)</f>
        <v/>
      </c>
      <c r="G1333" s="33" t="str">
        <f t="shared" si="41"/>
        <v/>
      </c>
      <c r="H1333" s="85"/>
    </row>
    <row r="1334" spans="1:8" hidden="1" x14ac:dyDescent="0.25">
      <c r="A1334" s="28" t="str">
        <f>IF(Items!$B1333="","",Items!$A1333)</f>
        <v/>
      </c>
      <c r="B1334" s="28" t="str">
        <f>IF(Items!$B1333="","",Items!$B1333)</f>
        <v/>
      </c>
      <c r="C1334" s="32" t="str">
        <f>IF($B1334="","",Items!$G1333+SUMIFS(PurQty,PurItem,$B1334,PurDate,"&lt;="&amp;$D$2)-SUMIFS(SalQty,SalItem,$B1334,SalDate,"&lt;="&amp;$D$2)-SUMIFS(WoQty,WoItem,$B1334,WoDate,"&lt;="&amp;$D$2)+SUMIFS(AdjQty,AdjItem,$B1334,AdjDate,"&lt;="&amp;$D$2)+SUMIFS(LinVarQty,LinItem,$B1334,LinPosted,"YES",LinDate,"&lt;="&amp;$D$2,LinID,"&lt;&gt;"&amp;$B$2))</f>
        <v/>
      </c>
      <c r="D1334" s="84"/>
      <c r="E1334" s="32" t="str">
        <f t="shared" si="40"/>
        <v/>
      </c>
      <c r="F1334" s="33" t="str">
        <f>IF($B1334="","",Items!$I1333)</f>
        <v/>
      </c>
      <c r="G1334" s="33" t="str">
        <f t="shared" si="41"/>
        <v/>
      </c>
      <c r="H1334" s="85"/>
    </row>
    <row r="1335" spans="1:8" hidden="1" x14ac:dyDescent="0.25">
      <c r="A1335" s="28" t="str">
        <f>IF(Items!$B1334="","",Items!$A1334)</f>
        <v/>
      </c>
      <c r="B1335" s="28" t="str">
        <f>IF(Items!$B1334="","",Items!$B1334)</f>
        <v/>
      </c>
      <c r="C1335" s="32" t="str">
        <f>IF($B1335="","",Items!$G1334+SUMIFS(PurQty,PurItem,$B1335,PurDate,"&lt;="&amp;$D$2)-SUMIFS(SalQty,SalItem,$B1335,SalDate,"&lt;="&amp;$D$2)-SUMIFS(WoQty,WoItem,$B1335,WoDate,"&lt;="&amp;$D$2)+SUMIFS(AdjQty,AdjItem,$B1335,AdjDate,"&lt;="&amp;$D$2)+SUMIFS(LinVarQty,LinItem,$B1335,LinPosted,"YES",LinDate,"&lt;="&amp;$D$2,LinID,"&lt;&gt;"&amp;$B$2))</f>
        <v/>
      </c>
      <c r="D1335" s="84"/>
      <c r="E1335" s="32" t="str">
        <f t="shared" si="40"/>
        <v/>
      </c>
      <c r="F1335" s="33" t="str">
        <f>IF($B1335="","",Items!$I1334)</f>
        <v/>
      </c>
      <c r="G1335" s="33" t="str">
        <f t="shared" si="41"/>
        <v/>
      </c>
      <c r="H1335" s="85"/>
    </row>
    <row r="1336" spans="1:8" hidden="1" x14ac:dyDescent="0.25">
      <c r="A1336" s="28" t="str">
        <f>IF(Items!$B1335="","",Items!$A1335)</f>
        <v/>
      </c>
      <c r="B1336" s="28" t="str">
        <f>IF(Items!$B1335="","",Items!$B1335)</f>
        <v/>
      </c>
      <c r="C1336" s="32" t="str">
        <f>IF($B1336="","",Items!$G1335+SUMIFS(PurQty,PurItem,$B1336,PurDate,"&lt;="&amp;$D$2)-SUMIFS(SalQty,SalItem,$B1336,SalDate,"&lt;="&amp;$D$2)-SUMIFS(WoQty,WoItem,$B1336,WoDate,"&lt;="&amp;$D$2)+SUMIFS(AdjQty,AdjItem,$B1336,AdjDate,"&lt;="&amp;$D$2)+SUMIFS(LinVarQty,LinItem,$B1336,LinPosted,"YES",LinDate,"&lt;="&amp;$D$2,LinID,"&lt;&gt;"&amp;$B$2))</f>
        <v/>
      </c>
      <c r="D1336" s="84"/>
      <c r="E1336" s="32" t="str">
        <f t="shared" si="40"/>
        <v/>
      </c>
      <c r="F1336" s="33" t="str">
        <f>IF($B1336="","",Items!$I1335)</f>
        <v/>
      </c>
      <c r="G1336" s="33" t="str">
        <f t="shared" si="41"/>
        <v/>
      </c>
      <c r="H1336" s="85"/>
    </row>
    <row r="1337" spans="1:8" hidden="1" x14ac:dyDescent="0.25">
      <c r="A1337" s="28" t="str">
        <f>IF(Items!$B1336="","",Items!$A1336)</f>
        <v/>
      </c>
      <c r="B1337" s="28" t="str">
        <f>IF(Items!$B1336="","",Items!$B1336)</f>
        <v/>
      </c>
      <c r="C1337" s="32" t="str">
        <f>IF($B1337="","",Items!$G1336+SUMIFS(PurQty,PurItem,$B1337,PurDate,"&lt;="&amp;$D$2)-SUMIFS(SalQty,SalItem,$B1337,SalDate,"&lt;="&amp;$D$2)-SUMIFS(WoQty,WoItem,$B1337,WoDate,"&lt;="&amp;$D$2)+SUMIFS(AdjQty,AdjItem,$B1337,AdjDate,"&lt;="&amp;$D$2)+SUMIFS(LinVarQty,LinItem,$B1337,LinPosted,"YES",LinDate,"&lt;="&amp;$D$2,LinID,"&lt;&gt;"&amp;$B$2))</f>
        <v/>
      </c>
      <c r="D1337" s="84"/>
      <c r="E1337" s="32" t="str">
        <f t="shared" si="40"/>
        <v/>
      </c>
      <c r="F1337" s="33" t="str">
        <f>IF($B1337="","",Items!$I1336)</f>
        <v/>
      </c>
      <c r="G1337" s="33" t="str">
        <f t="shared" si="41"/>
        <v/>
      </c>
      <c r="H1337" s="85"/>
    </row>
    <row r="1338" spans="1:8" hidden="1" x14ac:dyDescent="0.25">
      <c r="A1338" s="28" t="str">
        <f>IF(Items!$B1337="","",Items!$A1337)</f>
        <v/>
      </c>
      <c r="B1338" s="28" t="str">
        <f>IF(Items!$B1337="","",Items!$B1337)</f>
        <v/>
      </c>
      <c r="C1338" s="32" t="str">
        <f>IF($B1338="","",Items!$G1337+SUMIFS(PurQty,PurItem,$B1338,PurDate,"&lt;="&amp;$D$2)-SUMIFS(SalQty,SalItem,$B1338,SalDate,"&lt;="&amp;$D$2)-SUMIFS(WoQty,WoItem,$B1338,WoDate,"&lt;="&amp;$D$2)+SUMIFS(AdjQty,AdjItem,$B1338,AdjDate,"&lt;="&amp;$D$2)+SUMIFS(LinVarQty,LinItem,$B1338,LinPosted,"YES",LinDate,"&lt;="&amp;$D$2,LinID,"&lt;&gt;"&amp;$B$2))</f>
        <v/>
      </c>
      <c r="D1338" s="84"/>
      <c r="E1338" s="32" t="str">
        <f t="shared" si="40"/>
        <v/>
      </c>
      <c r="F1338" s="33" t="str">
        <f>IF($B1338="","",Items!$I1337)</f>
        <v/>
      </c>
      <c r="G1338" s="33" t="str">
        <f t="shared" si="41"/>
        <v/>
      </c>
      <c r="H1338" s="85"/>
    </row>
    <row r="1339" spans="1:8" hidden="1" x14ac:dyDescent="0.25">
      <c r="A1339" s="28" t="str">
        <f>IF(Items!$B1338="","",Items!$A1338)</f>
        <v/>
      </c>
      <c r="B1339" s="28" t="str">
        <f>IF(Items!$B1338="","",Items!$B1338)</f>
        <v/>
      </c>
      <c r="C1339" s="32" t="str">
        <f>IF($B1339="","",Items!$G1338+SUMIFS(PurQty,PurItem,$B1339,PurDate,"&lt;="&amp;$D$2)-SUMIFS(SalQty,SalItem,$B1339,SalDate,"&lt;="&amp;$D$2)-SUMIFS(WoQty,WoItem,$B1339,WoDate,"&lt;="&amp;$D$2)+SUMIFS(AdjQty,AdjItem,$B1339,AdjDate,"&lt;="&amp;$D$2)+SUMIFS(LinVarQty,LinItem,$B1339,LinPosted,"YES",LinDate,"&lt;="&amp;$D$2,LinID,"&lt;&gt;"&amp;$B$2))</f>
        <v/>
      </c>
      <c r="D1339" s="84"/>
      <c r="E1339" s="32" t="str">
        <f t="shared" si="40"/>
        <v/>
      </c>
      <c r="F1339" s="33" t="str">
        <f>IF($B1339="","",Items!$I1338)</f>
        <v/>
      </c>
      <c r="G1339" s="33" t="str">
        <f t="shared" si="41"/>
        <v/>
      </c>
      <c r="H1339" s="85"/>
    </row>
    <row r="1340" spans="1:8" hidden="1" x14ac:dyDescent="0.25">
      <c r="A1340" s="28" t="str">
        <f>IF(Items!$B1339="","",Items!$A1339)</f>
        <v/>
      </c>
      <c r="B1340" s="28" t="str">
        <f>IF(Items!$B1339="","",Items!$B1339)</f>
        <v/>
      </c>
      <c r="C1340" s="32" t="str">
        <f>IF($B1340="","",Items!$G1339+SUMIFS(PurQty,PurItem,$B1340,PurDate,"&lt;="&amp;$D$2)-SUMIFS(SalQty,SalItem,$B1340,SalDate,"&lt;="&amp;$D$2)-SUMIFS(WoQty,WoItem,$B1340,WoDate,"&lt;="&amp;$D$2)+SUMIFS(AdjQty,AdjItem,$B1340,AdjDate,"&lt;="&amp;$D$2)+SUMIFS(LinVarQty,LinItem,$B1340,LinPosted,"YES",LinDate,"&lt;="&amp;$D$2,LinID,"&lt;&gt;"&amp;$B$2))</f>
        <v/>
      </c>
      <c r="D1340" s="84"/>
      <c r="E1340" s="32" t="str">
        <f t="shared" si="40"/>
        <v/>
      </c>
      <c r="F1340" s="33" t="str">
        <f>IF($B1340="","",Items!$I1339)</f>
        <v/>
      </c>
      <c r="G1340" s="33" t="str">
        <f t="shared" si="41"/>
        <v/>
      </c>
      <c r="H1340" s="85"/>
    </row>
    <row r="1341" spans="1:8" hidden="1" x14ac:dyDescent="0.25">
      <c r="A1341" s="28" t="str">
        <f>IF(Items!$B1340="","",Items!$A1340)</f>
        <v/>
      </c>
      <c r="B1341" s="28" t="str">
        <f>IF(Items!$B1340="","",Items!$B1340)</f>
        <v/>
      </c>
      <c r="C1341" s="32" t="str">
        <f>IF($B1341="","",Items!$G1340+SUMIFS(PurQty,PurItem,$B1341,PurDate,"&lt;="&amp;$D$2)-SUMIFS(SalQty,SalItem,$B1341,SalDate,"&lt;="&amp;$D$2)-SUMIFS(WoQty,WoItem,$B1341,WoDate,"&lt;="&amp;$D$2)+SUMIFS(AdjQty,AdjItem,$B1341,AdjDate,"&lt;="&amp;$D$2)+SUMIFS(LinVarQty,LinItem,$B1341,LinPosted,"YES",LinDate,"&lt;="&amp;$D$2,LinID,"&lt;&gt;"&amp;$B$2))</f>
        <v/>
      </c>
      <c r="D1341" s="84"/>
      <c r="E1341" s="32" t="str">
        <f t="shared" si="40"/>
        <v/>
      </c>
      <c r="F1341" s="33" t="str">
        <f>IF($B1341="","",Items!$I1340)</f>
        <v/>
      </c>
      <c r="G1341" s="33" t="str">
        <f t="shared" si="41"/>
        <v/>
      </c>
      <c r="H1341" s="85"/>
    </row>
    <row r="1342" spans="1:8" hidden="1" x14ac:dyDescent="0.25">
      <c r="A1342" s="28" t="str">
        <f>IF(Items!$B1341="","",Items!$A1341)</f>
        <v/>
      </c>
      <c r="B1342" s="28" t="str">
        <f>IF(Items!$B1341="","",Items!$B1341)</f>
        <v/>
      </c>
      <c r="C1342" s="32" t="str">
        <f>IF($B1342="","",Items!$G1341+SUMIFS(PurQty,PurItem,$B1342,PurDate,"&lt;="&amp;$D$2)-SUMIFS(SalQty,SalItem,$B1342,SalDate,"&lt;="&amp;$D$2)-SUMIFS(WoQty,WoItem,$B1342,WoDate,"&lt;="&amp;$D$2)+SUMIFS(AdjQty,AdjItem,$B1342,AdjDate,"&lt;="&amp;$D$2)+SUMIFS(LinVarQty,LinItem,$B1342,LinPosted,"YES",LinDate,"&lt;="&amp;$D$2,LinID,"&lt;&gt;"&amp;$B$2))</f>
        <v/>
      </c>
      <c r="D1342" s="84"/>
      <c r="E1342" s="32" t="str">
        <f t="shared" si="40"/>
        <v/>
      </c>
      <c r="F1342" s="33" t="str">
        <f>IF($B1342="","",Items!$I1341)</f>
        <v/>
      </c>
      <c r="G1342" s="33" t="str">
        <f t="shared" si="41"/>
        <v/>
      </c>
      <c r="H1342" s="85"/>
    </row>
    <row r="1343" spans="1:8" hidden="1" x14ac:dyDescent="0.25">
      <c r="A1343" s="28" t="str">
        <f>IF(Items!$B1342="","",Items!$A1342)</f>
        <v/>
      </c>
      <c r="B1343" s="28" t="str">
        <f>IF(Items!$B1342="","",Items!$B1342)</f>
        <v/>
      </c>
      <c r="C1343" s="32" t="str">
        <f>IF($B1343="","",Items!$G1342+SUMIFS(PurQty,PurItem,$B1343,PurDate,"&lt;="&amp;$D$2)-SUMIFS(SalQty,SalItem,$B1343,SalDate,"&lt;="&amp;$D$2)-SUMIFS(WoQty,WoItem,$B1343,WoDate,"&lt;="&amp;$D$2)+SUMIFS(AdjQty,AdjItem,$B1343,AdjDate,"&lt;="&amp;$D$2)+SUMIFS(LinVarQty,LinItem,$B1343,LinPosted,"YES",LinDate,"&lt;="&amp;$D$2,LinID,"&lt;&gt;"&amp;$B$2))</f>
        <v/>
      </c>
      <c r="D1343" s="84"/>
      <c r="E1343" s="32" t="str">
        <f t="shared" si="40"/>
        <v/>
      </c>
      <c r="F1343" s="33" t="str">
        <f>IF($B1343="","",Items!$I1342)</f>
        <v/>
      </c>
      <c r="G1343" s="33" t="str">
        <f t="shared" si="41"/>
        <v/>
      </c>
      <c r="H1343" s="85"/>
    </row>
    <row r="1344" spans="1:8" hidden="1" x14ac:dyDescent="0.25">
      <c r="A1344" s="28" t="str">
        <f>IF(Items!$B1343="","",Items!$A1343)</f>
        <v/>
      </c>
      <c r="B1344" s="28" t="str">
        <f>IF(Items!$B1343="","",Items!$B1343)</f>
        <v/>
      </c>
      <c r="C1344" s="32" t="str">
        <f>IF($B1344="","",Items!$G1343+SUMIFS(PurQty,PurItem,$B1344,PurDate,"&lt;="&amp;$D$2)-SUMIFS(SalQty,SalItem,$B1344,SalDate,"&lt;="&amp;$D$2)-SUMIFS(WoQty,WoItem,$B1344,WoDate,"&lt;="&amp;$D$2)+SUMIFS(AdjQty,AdjItem,$B1344,AdjDate,"&lt;="&amp;$D$2)+SUMIFS(LinVarQty,LinItem,$B1344,LinPosted,"YES",LinDate,"&lt;="&amp;$D$2,LinID,"&lt;&gt;"&amp;$B$2))</f>
        <v/>
      </c>
      <c r="D1344" s="84"/>
      <c r="E1344" s="32" t="str">
        <f t="shared" si="40"/>
        <v/>
      </c>
      <c r="F1344" s="33" t="str">
        <f>IF($B1344="","",Items!$I1343)</f>
        <v/>
      </c>
      <c r="G1344" s="33" t="str">
        <f t="shared" si="41"/>
        <v/>
      </c>
      <c r="H1344" s="85"/>
    </row>
    <row r="1345" spans="1:8" hidden="1" x14ac:dyDescent="0.25">
      <c r="A1345" s="28" t="str">
        <f>IF(Items!$B1344="","",Items!$A1344)</f>
        <v/>
      </c>
      <c r="B1345" s="28" t="str">
        <f>IF(Items!$B1344="","",Items!$B1344)</f>
        <v/>
      </c>
      <c r="C1345" s="32" t="str">
        <f>IF($B1345="","",Items!$G1344+SUMIFS(PurQty,PurItem,$B1345,PurDate,"&lt;="&amp;$D$2)-SUMIFS(SalQty,SalItem,$B1345,SalDate,"&lt;="&amp;$D$2)-SUMIFS(WoQty,WoItem,$B1345,WoDate,"&lt;="&amp;$D$2)+SUMIFS(AdjQty,AdjItem,$B1345,AdjDate,"&lt;="&amp;$D$2)+SUMIFS(LinVarQty,LinItem,$B1345,LinPosted,"YES",LinDate,"&lt;="&amp;$D$2,LinID,"&lt;&gt;"&amp;$B$2))</f>
        <v/>
      </c>
      <c r="D1345" s="84"/>
      <c r="E1345" s="32" t="str">
        <f t="shared" si="40"/>
        <v/>
      </c>
      <c r="F1345" s="33" t="str">
        <f>IF($B1345="","",Items!$I1344)</f>
        <v/>
      </c>
      <c r="G1345" s="33" t="str">
        <f t="shared" si="41"/>
        <v/>
      </c>
      <c r="H1345" s="85"/>
    </row>
    <row r="1346" spans="1:8" hidden="1" x14ac:dyDescent="0.25">
      <c r="A1346" s="28" t="str">
        <f>IF(Items!$B1345="","",Items!$A1345)</f>
        <v/>
      </c>
      <c r="B1346" s="28" t="str">
        <f>IF(Items!$B1345="","",Items!$B1345)</f>
        <v/>
      </c>
      <c r="C1346" s="32" t="str">
        <f>IF($B1346="","",Items!$G1345+SUMIFS(PurQty,PurItem,$B1346,PurDate,"&lt;="&amp;$D$2)-SUMIFS(SalQty,SalItem,$B1346,SalDate,"&lt;="&amp;$D$2)-SUMIFS(WoQty,WoItem,$B1346,WoDate,"&lt;="&amp;$D$2)+SUMIFS(AdjQty,AdjItem,$B1346,AdjDate,"&lt;="&amp;$D$2)+SUMIFS(LinVarQty,LinItem,$B1346,LinPosted,"YES",LinDate,"&lt;="&amp;$D$2,LinID,"&lt;&gt;"&amp;$B$2))</f>
        <v/>
      </c>
      <c r="D1346" s="84"/>
      <c r="E1346" s="32" t="str">
        <f t="shared" ref="E1346:E1409" si="42">IF(OR($B1346="",$D1346=""),"",$D1346-$C1346)</f>
        <v/>
      </c>
      <c r="F1346" s="33" t="str">
        <f>IF($B1346="","",Items!$I1345)</f>
        <v/>
      </c>
      <c r="G1346" s="33" t="str">
        <f t="shared" ref="G1346:G1409" si="43">IF($E1346="","",$E1346*$F1346)</f>
        <v/>
      </c>
      <c r="H1346" s="85"/>
    </row>
    <row r="1347" spans="1:8" hidden="1" x14ac:dyDescent="0.25">
      <c r="A1347" s="28" t="str">
        <f>IF(Items!$B1346="","",Items!$A1346)</f>
        <v/>
      </c>
      <c r="B1347" s="28" t="str">
        <f>IF(Items!$B1346="","",Items!$B1346)</f>
        <v/>
      </c>
      <c r="C1347" s="32" t="str">
        <f>IF($B1347="","",Items!$G1346+SUMIFS(PurQty,PurItem,$B1347,PurDate,"&lt;="&amp;$D$2)-SUMIFS(SalQty,SalItem,$B1347,SalDate,"&lt;="&amp;$D$2)-SUMIFS(WoQty,WoItem,$B1347,WoDate,"&lt;="&amp;$D$2)+SUMIFS(AdjQty,AdjItem,$B1347,AdjDate,"&lt;="&amp;$D$2)+SUMIFS(LinVarQty,LinItem,$B1347,LinPosted,"YES",LinDate,"&lt;="&amp;$D$2,LinID,"&lt;&gt;"&amp;$B$2))</f>
        <v/>
      </c>
      <c r="D1347" s="84"/>
      <c r="E1347" s="32" t="str">
        <f t="shared" si="42"/>
        <v/>
      </c>
      <c r="F1347" s="33" t="str">
        <f>IF($B1347="","",Items!$I1346)</f>
        <v/>
      </c>
      <c r="G1347" s="33" t="str">
        <f t="shared" si="43"/>
        <v/>
      </c>
      <c r="H1347" s="85"/>
    </row>
    <row r="1348" spans="1:8" hidden="1" x14ac:dyDescent="0.25">
      <c r="A1348" s="28" t="str">
        <f>IF(Items!$B1347="","",Items!$A1347)</f>
        <v/>
      </c>
      <c r="B1348" s="28" t="str">
        <f>IF(Items!$B1347="","",Items!$B1347)</f>
        <v/>
      </c>
      <c r="C1348" s="32" t="str">
        <f>IF($B1348="","",Items!$G1347+SUMIFS(PurQty,PurItem,$B1348,PurDate,"&lt;="&amp;$D$2)-SUMIFS(SalQty,SalItem,$B1348,SalDate,"&lt;="&amp;$D$2)-SUMIFS(WoQty,WoItem,$B1348,WoDate,"&lt;="&amp;$D$2)+SUMIFS(AdjQty,AdjItem,$B1348,AdjDate,"&lt;="&amp;$D$2)+SUMIFS(LinVarQty,LinItem,$B1348,LinPosted,"YES",LinDate,"&lt;="&amp;$D$2,LinID,"&lt;&gt;"&amp;$B$2))</f>
        <v/>
      </c>
      <c r="D1348" s="84"/>
      <c r="E1348" s="32" t="str">
        <f t="shared" si="42"/>
        <v/>
      </c>
      <c r="F1348" s="33" t="str">
        <f>IF($B1348="","",Items!$I1347)</f>
        <v/>
      </c>
      <c r="G1348" s="33" t="str">
        <f t="shared" si="43"/>
        <v/>
      </c>
      <c r="H1348" s="85"/>
    </row>
    <row r="1349" spans="1:8" hidden="1" x14ac:dyDescent="0.25">
      <c r="A1349" s="28" t="str">
        <f>IF(Items!$B1348="","",Items!$A1348)</f>
        <v/>
      </c>
      <c r="B1349" s="28" t="str">
        <f>IF(Items!$B1348="","",Items!$B1348)</f>
        <v/>
      </c>
      <c r="C1349" s="32" t="str">
        <f>IF($B1349="","",Items!$G1348+SUMIFS(PurQty,PurItem,$B1349,PurDate,"&lt;="&amp;$D$2)-SUMIFS(SalQty,SalItem,$B1349,SalDate,"&lt;="&amp;$D$2)-SUMIFS(WoQty,WoItem,$B1349,WoDate,"&lt;="&amp;$D$2)+SUMIFS(AdjQty,AdjItem,$B1349,AdjDate,"&lt;="&amp;$D$2)+SUMIFS(LinVarQty,LinItem,$B1349,LinPosted,"YES",LinDate,"&lt;="&amp;$D$2,LinID,"&lt;&gt;"&amp;$B$2))</f>
        <v/>
      </c>
      <c r="D1349" s="84"/>
      <c r="E1349" s="32" t="str">
        <f t="shared" si="42"/>
        <v/>
      </c>
      <c r="F1349" s="33" t="str">
        <f>IF($B1349="","",Items!$I1348)</f>
        <v/>
      </c>
      <c r="G1349" s="33" t="str">
        <f t="shared" si="43"/>
        <v/>
      </c>
      <c r="H1349" s="85"/>
    </row>
    <row r="1350" spans="1:8" hidden="1" x14ac:dyDescent="0.25">
      <c r="A1350" s="28" t="str">
        <f>IF(Items!$B1349="","",Items!$A1349)</f>
        <v/>
      </c>
      <c r="B1350" s="28" t="str">
        <f>IF(Items!$B1349="","",Items!$B1349)</f>
        <v/>
      </c>
      <c r="C1350" s="32" t="str">
        <f>IF($B1350="","",Items!$G1349+SUMIFS(PurQty,PurItem,$B1350,PurDate,"&lt;="&amp;$D$2)-SUMIFS(SalQty,SalItem,$B1350,SalDate,"&lt;="&amp;$D$2)-SUMIFS(WoQty,WoItem,$B1350,WoDate,"&lt;="&amp;$D$2)+SUMIFS(AdjQty,AdjItem,$B1350,AdjDate,"&lt;="&amp;$D$2)+SUMIFS(LinVarQty,LinItem,$B1350,LinPosted,"YES",LinDate,"&lt;="&amp;$D$2,LinID,"&lt;&gt;"&amp;$B$2))</f>
        <v/>
      </c>
      <c r="D1350" s="84"/>
      <c r="E1350" s="32" t="str">
        <f t="shared" si="42"/>
        <v/>
      </c>
      <c r="F1350" s="33" t="str">
        <f>IF($B1350="","",Items!$I1349)</f>
        <v/>
      </c>
      <c r="G1350" s="33" t="str">
        <f t="shared" si="43"/>
        <v/>
      </c>
      <c r="H1350" s="85"/>
    </row>
    <row r="1351" spans="1:8" hidden="1" x14ac:dyDescent="0.25">
      <c r="A1351" s="28" t="str">
        <f>IF(Items!$B1350="","",Items!$A1350)</f>
        <v/>
      </c>
      <c r="B1351" s="28" t="str">
        <f>IF(Items!$B1350="","",Items!$B1350)</f>
        <v/>
      </c>
      <c r="C1351" s="32" t="str">
        <f>IF($B1351="","",Items!$G1350+SUMIFS(PurQty,PurItem,$B1351,PurDate,"&lt;="&amp;$D$2)-SUMIFS(SalQty,SalItem,$B1351,SalDate,"&lt;="&amp;$D$2)-SUMIFS(WoQty,WoItem,$B1351,WoDate,"&lt;="&amp;$D$2)+SUMIFS(AdjQty,AdjItem,$B1351,AdjDate,"&lt;="&amp;$D$2)+SUMIFS(LinVarQty,LinItem,$B1351,LinPosted,"YES",LinDate,"&lt;="&amp;$D$2,LinID,"&lt;&gt;"&amp;$B$2))</f>
        <v/>
      </c>
      <c r="D1351" s="84"/>
      <c r="E1351" s="32" t="str">
        <f t="shared" si="42"/>
        <v/>
      </c>
      <c r="F1351" s="33" t="str">
        <f>IF($B1351="","",Items!$I1350)</f>
        <v/>
      </c>
      <c r="G1351" s="33" t="str">
        <f t="shared" si="43"/>
        <v/>
      </c>
      <c r="H1351" s="85"/>
    </row>
    <row r="1352" spans="1:8" hidden="1" x14ac:dyDescent="0.25">
      <c r="A1352" s="28" t="str">
        <f>IF(Items!$B1351="","",Items!$A1351)</f>
        <v/>
      </c>
      <c r="B1352" s="28" t="str">
        <f>IF(Items!$B1351="","",Items!$B1351)</f>
        <v/>
      </c>
      <c r="C1352" s="32" t="str">
        <f>IF($B1352="","",Items!$G1351+SUMIFS(PurQty,PurItem,$B1352,PurDate,"&lt;="&amp;$D$2)-SUMIFS(SalQty,SalItem,$B1352,SalDate,"&lt;="&amp;$D$2)-SUMIFS(WoQty,WoItem,$B1352,WoDate,"&lt;="&amp;$D$2)+SUMIFS(AdjQty,AdjItem,$B1352,AdjDate,"&lt;="&amp;$D$2)+SUMIFS(LinVarQty,LinItem,$B1352,LinPosted,"YES",LinDate,"&lt;="&amp;$D$2,LinID,"&lt;&gt;"&amp;$B$2))</f>
        <v/>
      </c>
      <c r="D1352" s="84"/>
      <c r="E1352" s="32" t="str">
        <f t="shared" si="42"/>
        <v/>
      </c>
      <c r="F1352" s="33" t="str">
        <f>IF($B1352="","",Items!$I1351)</f>
        <v/>
      </c>
      <c r="G1352" s="33" t="str">
        <f t="shared" si="43"/>
        <v/>
      </c>
      <c r="H1352" s="85"/>
    </row>
    <row r="1353" spans="1:8" hidden="1" x14ac:dyDescent="0.25">
      <c r="A1353" s="28" t="str">
        <f>IF(Items!$B1352="","",Items!$A1352)</f>
        <v/>
      </c>
      <c r="B1353" s="28" t="str">
        <f>IF(Items!$B1352="","",Items!$B1352)</f>
        <v/>
      </c>
      <c r="C1353" s="32" t="str">
        <f>IF($B1353="","",Items!$G1352+SUMIFS(PurQty,PurItem,$B1353,PurDate,"&lt;="&amp;$D$2)-SUMIFS(SalQty,SalItem,$B1353,SalDate,"&lt;="&amp;$D$2)-SUMIFS(WoQty,WoItem,$B1353,WoDate,"&lt;="&amp;$D$2)+SUMIFS(AdjQty,AdjItem,$B1353,AdjDate,"&lt;="&amp;$D$2)+SUMIFS(LinVarQty,LinItem,$B1353,LinPosted,"YES",LinDate,"&lt;="&amp;$D$2,LinID,"&lt;&gt;"&amp;$B$2))</f>
        <v/>
      </c>
      <c r="D1353" s="84"/>
      <c r="E1353" s="32" t="str">
        <f t="shared" si="42"/>
        <v/>
      </c>
      <c r="F1353" s="33" t="str">
        <f>IF($B1353="","",Items!$I1352)</f>
        <v/>
      </c>
      <c r="G1353" s="33" t="str">
        <f t="shared" si="43"/>
        <v/>
      </c>
      <c r="H1353" s="85"/>
    </row>
    <row r="1354" spans="1:8" hidden="1" x14ac:dyDescent="0.25">
      <c r="A1354" s="28" t="str">
        <f>IF(Items!$B1353="","",Items!$A1353)</f>
        <v/>
      </c>
      <c r="B1354" s="28" t="str">
        <f>IF(Items!$B1353="","",Items!$B1353)</f>
        <v/>
      </c>
      <c r="C1354" s="32" t="str">
        <f>IF($B1354="","",Items!$G1353+SUMIFS(PurQty,PurItem,$B1354,PurDate,"&lt;="&amp;$D$2)-SUMIFS(SalQty,SalItem,$B1354,SalDate,"&lt;="&amp;$D$2)-SUMIFS(WoQty,WoItem,$B1354,WoDate,"&lt;="&amp;$D$2)+SUMIFS(AdjQty,AdjItem,$B1354,AdjDate,"&lt;="&amp;$D$2)+SUMIFS(LinVarQty,LinItem,$B1354,LinPosted,"YES",LinDate,"&lt;="&amp;$D$2,LinID,"&lt;&gt;"&amp;$B$2))</f>
        <v/>
      </c>
      <c r="D1354" s="84"/>
      <c r="E1354" s="32" t="str">
        <f t="shared" si="42"/>
        <v/>
      </c>
      <c r="F1354" s="33" t="str">
        <f>IF($B1354="","",Items!$I1353)</f>
        <v/>
      </c>
      <c r="G1354" s="33" t="str">
        <f t="shared" si="43"/>
        <v/>
      </c>
      <c r="H1354" s="85"/>
    </row>
    <row r="1355" spans="1:8" hidden="1" x14ac:dyDescent="0.25">
      <c r="A1355" s="28" t="str">
        <f>IF(Items!$B1354="","",Items!$A1354)</f>
        <v/>
      </c>
      <c r="B1355" s="28" t="str">
        <f>IF(Items!$B1354="","",Items!$B1354)</f>
        <v/>
      </c>
      <c r="C1355" s="32" t="str">
        <f>IF($B1355="","",Items!$G1354+SUMIFS(PurQty,PurItem,$B1355,PurDate,"&lt;="&amp;$D$2)-SUMIFS(SalQty,SalItem,$B1355,SalDate,"&lt;="&amp;$D$2)-SUMIFS(WoQty,WoItem,$B1355,WoDate,"&lt;="&amp;$D$2)+SUMIFS(AdjQty,AdjItem,$B1355,AdjDate,"&lt;="&amp;$D$2)+SUMIFS(LinVarQty,LinItem,$B1355,LinPosted,"YES",LinDate,"&lt;="&amp;$D$2,LinID,"&lt;&gt;"&amp;$B$2))</f>
        <v/>
      </c>
      <c r="D1355" s="84"/>
      <c r="E1355" s="32" t="str">
        <f t="shared" si="42"/>
        <v/>
      </c>
      <c r="F1355" s="33" t="str">
        <f>IF($B1355="","",Items!$I1354)</f>
        <v/>
      </c>
      <c r="G1355" s="33" t="str">
        <f t="shared" si="43"/>
        <v/>
      </c>
      <c r="H1355" s="85"/>
    </row>
    <row r="1356" spans="1:8" hidden="1" x14ac:dyDescent="0.25">
      <c r="A1356" s="28" t="str">
        <f>IF(Items!$B1355="","",Items!$A1355)</f>
        <v/>
      </c>
      <c r="B1356" s="28" t="str">
        <f>IF(Items!$B1355="","",Items!$B1355)</f>
        <v/>
      </c>
      <c r="C1356" s="32" t="str">
        <f>IF($B1356="","",Items!$G1355+SUMIFS(PurQty,PurItem,$B1356,PurDate,"&lt;="&amp;$D$2)-SUMIFS(SalQty,SalItem,$B1356,SalDate,"&lt;="&amp;$D$2)-SUMIFS(WoQty,WoItem,$B1356,WoDate,"&lt;="&amp;$D$2)+SUMIFS(AdjQty,AdjItem,$B1356,AdjDate,"&lt;="&amp;$D$2)+SUMIFS(LinVarQty,LinItem,$B1356,LinPosted,"YES",LinDate,"&lt;="&amp;$D$2,LinID,"&lt;&gt;"&amp;$B$2))</f>
        <v/>
      </c>
      <c r="D1356" s="84"/>
      <c r="E1356" s="32" t="str">
        <f t="shared" si="42"/>
        <v/>
      </c>
      <c r="F1356" s="33" t="str">
        <f>IF($B1356="","",Items!$I1355)</f>
        <v/>
      </c>
      <c r="G1356" s="33" t="str">
        <f t="shared" si="43"/>
        <v/>
      </c>
      <c r="H1356" s="85"/>
    </row>
    <row r="1357" spans="1:8" hidden="1" x14ac:dyDescent="0.25">
      <c r="A1357" s="28" t="str">
        <f>IF(Items!$B1356="","",Items!$A1356)</f>
        <v/>
      </c>
      <c r="B1357" s="28" t="str">
        <f>IF(Items!$B1356="","",Items!$B1356)</f>
        <v/>
      </c>
      <c r="C1357" s="32" t="str">
        <f>IF($B1357="","",Items!$G1356+SUMIFS(PurQty,PurItem,$B1357,PurDate,"&lt;="&amp;$D$2)-SUMIFS(SalQty,SalItem,$B1357,SalDate,"&lt;="&amp;$D$2)-SUMIFS(WoQty,WoItem,$B1357,WoDate,"&lt;="&amp;$D$2)+SUMIFS(AdjQty,AdjItem,$B1357,AdjDate,"&lt;="&amp;$D$2)+SUMIFS(LinVarQty,LinItem,$B1357,LinPosted,"YES",LinDate,"&lt;="&amp;$D$2,LinID,"&lt;&gt;"&amp;$B$2))</f>
        <v/>
      </c>
      <c r="D1357" s="84"/>
      <c r="E1357" s="32" t="str">
        <f t="shared" si="42"/>
        <v/>
      </c>
      <c r="F1357" s="33" t="str">
        <f>IF($B1357="","",Items!$I1356)</f>
        <v/>
      </c>
      <c r="G1357" s="33" t="str">
        <f t="shared" si="43"/>
        <v/>
      </c>
      <c r="H1357" s="85"/>
    </row>
    <row r="1358" spans="1:8" hidden="1" x14ac:dyDescent="0.25">
      <c r="A1358" s="28" t="str">
        <f>IF(Items!$B1357="","",Items!$A1357)</f>
        <v/>
      </c>
      <c r="B1358" s="28" t="str">
        <f>IF(Items!$B1357="","",Items!$B1357)</f>
        <v/>
      </c>
      <c r="C1358" s="32" t="str">
        <f>IF($B1358="","",Items!$G1357+SUMIFS(PurQty,PurItem,$B1358,PurDate,"&lt;="&amp;$D$2)-SUMIFS(SalQty,SalItem,$B1358,SalDate,"&lt;="&amp;$D$2)-SUMIFS(WoQty,WoItem,$B1358,WoDate,"&lt;="&amp;$D$2)+SUMIFS(AdjQty,AdjItem,$B1358,AdjDate,"&lt;="&amp;$D$2)+SUMIFS(LinVarQty,LinItem,$B1358,LinPosted,"YES",LinDate,"&lt;="&amp;$D$2,LinID,"&lt;&gt;"&amp;$B$2))</f>
        <v/>
      </c>
      <c r="D1358" s="84"/>
      <c r="E1358" s="32" t="str">
        <f t="shared" si="42"/>
        <v/>
      </c>
      <c r="F1358" s="33" t="str">
        <f>IF($B1358="","",Items!$I1357)</f>
        <v/>
      </c>
      <c r="G1358" s="33" t="str">
        <f t="shared" si="43"/>
        <v/>
      </c>
      <c r="H1358" s="85"/>
    </row>
    <row r="1359" spans="1:8" hidden="1" x14ac:dyDescent="0.25">
      <c r="A1359" s="28" t="str">
        <f>IF(Items!$B1358="","",Items!$A1358)</f>
        <v/>
      </c>
      <c r="B1359" s="28" t="str">
        <f>IF(Items!$B1358="","",Items!$B1358)</f>
        <v/>
      </c>
      <c r="C1359" s="32" t="str">
        <f>IF($B1359="","",Items!$G1358+SUMIFS(PurQty,PurItem,$B1359,PurDate,"&lt;="&amp;$D$2)-SUMIFS(SalQty,SalItem,$B1359,SalDate,"&lt;="&amp;$D$2)-SUMIFS(WoQty,WoItem,$B1359,WoDate,"&lt;="&amp;$D$2)+SUMIFS(AdjQty,AdjItem,$B1359,AdjDate,"&lt;="&amp;$D$2)+SUMIFS(LinVarQty,LinItem,$B1359,LinPosted,"YES",LinDate,"&lt;="&amp;$D$2,LinID,"&lt;&gt;"&amp;$B$2))</f>
        <v/>
      </c>
      <c r="D1359" s="84"/>
      <c r="E1359" s="32" t="str">
        <f t="shared" si="42"/>
        <v/>
      </c>
      <c r="F1359" s="33" t="str">
        <f>IF($B1359="","",Items!$I1358)</f>
        <v/>
      </c>
      <c r="G1359" s="33" t="str">
        <f t="shared" si="43"/>
        <v/>
      </c>
      <c r="H1359" s="85"/>
    </row>
    <row r="1360" spans="1:8" hidden="1" x14ac:dyDescent="0.25">
      <c r="A1360" s="28" t="str">
        <f>IF(Items!$B1359="","",Items!$A1359)</f>
        <v/>
      </c>
      <c r="B1360" s="28" t="str">
        <f>IF(Items!$B1359="","",Items!$B1359)</f>
        <v/>
      </c>
      <c r="C1360" s="32" t="str">
        <f>IF($B1360="","",Items!$G1359+SUMIFS(PurQty,PurItem,$B1360,PurDate,"&lt;="&amp;$D$2)-SUMIFS(SalQty,SalItem,$B1360,SalDate,"&lt;="&amp;$D$2)-SUMIFS(WoQty,WoItem,$B1360,WoDate,"&lt;="&amp;$D$2)+SUMIFS(AdjQty,AdjItem,$B1360,AdjDate,"&lt;="&amp;$D$2)+SUMIFS(LinVarQty,LinItem,$B1360,LinPosted,"YES",LinDate,"&lt;="&amp;$D$2,LinID,"&lt;&gt;"&amp;$B$2))</f>
        <v/>
      </c>
      <c r="D1360" s="84"/>
      <c r="E1360" s="32" t="str">
        <f t="shared" si="42"/>
        <v/>
      </c>
      <c r="F1360" s="33" t="str">
        <f>IF($B1360="","",Items!$I1359)</f>
        <v/>
      </c>
      <c r="G1360" s="33" t="str">
        <f t="shared" si="43"/>
        <v/>
      </c>
      <c r="H1360" s="85"/>
    </row>
    <row r="1361" spans="1:8" hidden="1" x14ac:dyDescent="0.25">
      <c r="A1361" s="28" t="str">
        <f>IF(Items!$B1360="","",Items!$A1360)</f>
        <v/>
      </c>
      <c r="B1361" s="28" t="str">
        <f>IF(Items!$B1360="","",Items!$B1360)</f>
        <v/>
      </c>
      <c r="C1361" s="32" t="str">
        <f>IF($B1361="","",Items!$G1360+SUMIFS(PurQty,PurItem,$B1361,PurDate,"&lt;="&amp;$D$2)-SUMIFS(SalQty,SalItem,$B1361,SalDate,"&lt;="&amp;$D$2)-SUMIFS(WoQty,WoItem,$B1361,WoDate,"&lt;="&amp;$D$2)+SUMIFS(AdjQty,AdjItem,$B1361,AdjDate,"&lt;="&amp;$D$2)+SUMIFS(LinVarQty,LinItem,$B1361,LinPosted,"YES",LinDate,"&lt;="&amp;$D$2,LinID,"&lt;&gt;"&amp;$B$2))</f>
        <v/>
      </c>
      <c r="D1361" s="84"/>
      <c r="E1361" s="32" t="str">
        <f t="shared" si="42"/>
        <v/>
      </c>
      <c r="F1361" s="33" t="str">
        <f>IF($B1361="","",Items!$I1360)</f>
        <v/>
      </c>
      <c r="G1361" s="33" t="str">
        <f t="shared" si="43"/>
        <v/>
      </c>
      <c r="H1361" s="85"/>
    </row>
    <row r="1362" spans="1:8" hidden="1" x14ac:dyDescent="0.25">
      <c r="A1362" s="28" t="str">
        <f>IF(Items!$B1361="","",Items!$A1361)</f>
        <v/>
      </c>
      <c r="B1362" s="28" t="str">
        <f>IF(Items!$B1361="","",Items!$B1361)</f>
        <v/>
      </c>
      <c r="C1362" s="32" t="str">
        <f>IF($B1362="","",Items!$G1361+SUMIFS(PurQty,PurItem,$B1362,PurDate,"&lt;="&amp;$D$2)-SUMIFS(SalQty,SalItem,$B1362,SalDate,"&lt;="&amp;$D$2)-SUMIFS(WoQty,WoItem,$B1362,WoDate,"&lt;="&amp;$D$2)+SUMIFS(AdjQty,AdjItem,$B1362,AdjDate,"&lt;="&amp;$D$2)+SUMIFS(LinVarQty,LinItem,$B1362,LinPosted,"YES",LinDate,"&lt;="&amp;$D$2,LinID,"&lt;&gt;"&amp;$B$2))</f>
        <v/>
      </c>
      <c r="D1362" s="84"/>
      <c r="E1362" s="32" t="str">
        <f t="shared" si="42"/>
        <v/>
      </c>
      <c r="F1362" s="33" t="str">
        <f>IF($B1362="","",Items!$I1361)</f>
        <v/>
      </c>
      <c r="G1362" s="33" t="str">
        <f t="shared" si="43"/>
        <v/>
      </c>
      <c r="H1362" s="85"/>
    </row>
    <row r="1363" spans="1:8" hidden="1" x14ac:dyDescent="0.25">
      <c r="A1363" s="28" t="str">
        <f>IF(Items!$B1362="","",Items!$A1362)</f>
        <v/>
      </c>
      <c r="B1363" s="28" t="str">
        <f>IF(Items!$B1362="","",Items!$B1362)</f>
        <v/>
      </c>
      <c r="C1363" s="32" t="str">
        <f>IF($B1363="","",Items!$G1362+SUMIFS(PurQty,PurItem,$B1363,PurDate,"&lt;="&amp;$D$2)-SUMIFS(SalQty,SalItem,$B1363,SalDate,"&lt;="&amp;$D$2)-SUMIFS(WoQty,WoItem,$B1363,WoDate,"&lt;="&amp;$D$2)+SUMIFS(AdjQty,AdjItem,$B1363,AdjDate,"&lt;="&amp;$D$2)+SUMIFS(LinVarQty,LinItem,$B1363,LinPosted,"YES",LinDate,"&lt;="&amp;$D$2,LinID,"&lt;&gt;"&amp;$B$2))</f>
        <v/>
      </c>
      <c r="D1363" s="84"/>
      <c r="E1363" s="32" t="str">
        <f t="shared" si="42"/>
        <v/>
      </c>
      <c r="F1363" s="33" t="str">
        <f>IF($B1363="","",Items!$I1362)</f>
        <v/>
      </c>
      <c r="G1363" s="33" t="str">
        <f t="shared" si="43"/>
        <v/>
      </c>
      <c r="H1363" s="85"/>
    </row>
    <row r="1364" spans="1:8" hidden="1" x14ac:dyDescent="0.25">
      <c r="A1364" s="28" t="str">
        <f>IF(Items!$B1363="","",Items!$A1363)</f>
        <v/>
      </c>
      <c r="B1364" s="28" t="str">
        <f>IF(Items!$B1363="","",Items!$B1363)</f>
        <v/>
      </c>
      <c r="C1364" s="32" t="str">
        <f>IF($B1364="","",Items!$G1363+SUMIFS(PurQty,PurItem,$B1364,PurDate,"&lt;="&amp;$D$2)-SUMIFS(SalQty,SalItem,$B1364,SalDate,"&lt;="&amp;$D$2)-SUMIFS(WoQty,WoItem,$B1364,WoDate,"&lt;="&amp;$D$2)+SUMIFS(AdjQty,AdjItem,$B1364,AdjDate,"&lt;="&amp;$D$2)+SUMIFS(LinVarQty,LinItem,$B1364,LinPosted,"YES",LinDate,"&lt;="&amp;$D$2,LinID,"&lt;&gt;"&amp;$B$2))</f>
        <v/>
      </c>
      <c r="D1364" s="84"/>
      <c r="E1364" s="32" t="str">
        <f t="shared" si="42"/>
        <v/>
      </c>
      <c r="F1364" s="33" t="str">
        <f>IF($B1364="","",Items!$I1363)</f>
        <v/>
      </c>
      <c r="G1364" s="33" t="str">
        <f t="shared" si="43"/>
        <v/>
      </c>
      <c r="H1364" s="85"/>
    </row>
    <row r="1365" spans="1:8" hidden="1" x14ac:dyDescent="0.25">
      <c r="A1365" s="28" t="str">
        <f>IF(Items!$B1364="","",Items!$A1364)</f>
        <v/>
      </c>
      <c r="B1365" s="28" t="str">
        <f>IF(Items!$B1364="","",Items!$B1364)</f>
        <v/>
      </c>
      <c r="C1365" s="32" t="str">
        <f>IF($B1365="","",Items!$G1364+SUMIFS(PurQty,PurItem,$B1365,PurDate,"&lt;="&amp;$D$2)-SUMIFS(SalQty,SalItem,$B1365,SalDate,"&lt;="&amp;$D$2)-SUMIFS(WoQty,WoItem,$B1365,WoDate,"&lt;="&amp;$D$2)+SUMIFS(AdjQty,AdjItem,$B1365,AdjDate,"&lt;="&amp;$D$2)+SUMIFS(LinVarQty,LinItem,$B1365,LinPosted,"YES",LinDate,"&lt;="&amp;$D$2,LinID,"&lt;&gt;"&amp;$B$2))</f>
        <v/>
      </c>
      <c r="D1365" s="84"/>
      <c r="E1365" s="32" t="str">
        <f t="shared" si="42"/>
        <v/>
      </c>
      <c r="F1365" s="33" t="str">
        <f>IF($B1365="","",Items!$I1364)</f>
        <v/>
      </c>
      <c r="G1365" s="33" t="str">
        <f t="shared" si="43"/>
        <v/>
      </c>
      <c r="H1365" s="85"/>
    </row>
    <row r="1366" spans="1:8" hidden="1" x14ac:dyDescent="0.25">
      <c r="A1366" s="28" t="str">
        <f>IF(Items!$B1365="","",Items!$A1365)</f>
        <v/>
      </c>
      <c r="B1366" s="28" t="str">
        <f>IF(Items!$B1365="","",Items!$B1365)</f>
        <v/>
      </c>
      <c r="C1366" s="32" t="str">
        <f>IF($B1366="","",Items!$G1365+SUMIFS(PurQty,PurItem,$B1366,PurDate,"&lt;="&amp;$D$2)-SUMIFS(SalQty,SalItem,$B1366,SalDate,"&lt;="&amp;$D$2)-SUMIFS(WoQty,WoItem,$B1366,WoDate,"&lt;="&amp;$D$2)+SUMIFS(AdjQty,AdjItem,$B1366,AdjDate,"&lt;="&amp;$D$2)+SUMIFS(LinVarQty,LinItem,$B1366,LinPosted,"YES",LinDate,"&lt;="&amp;$D$2,LinID,"&lt;&gt;"&amp;$B$2))</f>
        <v/>
      </c>
      <c r="D1366" s="84"/>
      <c r="E1366" s="32" t="str">
        <f t="shared" si="42"/>
        <v/>
      </c>
      <c r="F1366" s="33" t="str">
        <f>IF($B1366="","",Items!$I1365)</f>
        <v/>
      </c>
      <c r="G1366" s="33" t="str">
        <f t="shared" si="43"/>
        <v/>
      </c>
      <c r="H1366" s="85"/>
    </row>
    <row r="1367" spans="1:8" hidden="1" x14ac:dyDescent="0.25">
      <c r="A1367" s="28" t="str">
        <f>IF(Items!$B1366="","",Items!$A1366)</f>
        <v/>
      </c>
      <c r="B1367" s="28" t="str">
        <f>IF(Items!$B1366="","",Items!$B1366)</f>
        <v/>
      </c>
      <c r="C1367" s="32" t="str">
        <f>IF($B1367="","",Items!$G1366+SUMIFS(PurQty,PurItem,$B1367,PurDate,"&lt;="&amp;$D$2)-SUMIFS(SalQty,SalItem,$B1367,SalDate,"&lt;="&amp;$D$2)-SUMIFS(WoQty,WoItem,$B1367,WoDate,"&lt;="&amp;$D$2)+SUMIFS(AdjQty,AdjItem,$B1367,AdjDate,"&lt;="&amp;$D$2)+SUMIFS(LinVarQty,LinItem,$B1367,LinPosted,"YES",LinDate,"&lt;="&amp;$D$2,LinID,"&lt;&gt;"&amp;$B$2))</f>
        <v/>
      </c>
      <c r="D1367" s="84"/>
      <c r="E1367" s="32" t="str">
        <f t="shared" si="42"/>
        <v/>
      </c>
      <c r="F1367" s="33" t="str">
        <f>IF($B1367="","",Items!$I1366)</f>
        <v/>
      </c>
      <c r="G1367" s="33" t="str">
        <f t="shared" si="43"/>
        <v/>
      </c>
      <c r="H1367" s="85"/>
    </row>
    <row r="1368" spans="1:8" hidden="1" x14ac:dyDescent="0.25">
      <c r="A1368" s="28" t="str">
        <f>IF(Items!$B1367="","",Items!$A1367)</f>
        <v/>
      </c>
      <c r="B1368" s="28" t="str">
        <f>IF(Items!$B1367="","",Items!$B1367)</f>
        <v/>
      </c>
      <c r="C1368" s="32" t="str">
        <f>IF($B1368="","",Items!$G1367+SUMIFS(PurQty,PurItem,$B1368,PurDate,"&lt;="&amp;$D$2)-SUMIFS(SalQty,SalItem,$B1368,SalDate,"&lt;="&amp;$D$2)-SUMIFS(WoQty,WoItem,$B1368,WoDate,"&lt;="&amp;$D$2)+SUMIFS(AdjQty,AdjItem,$B1368,AdjDate,"&lt;="&amp;$D$2)+SUMIFS(LinVarQty,LinItem,$B1368,LinPosted,"YES",LinDate,"&lt;="&amp;$D$2,LinID,"&lt;&gt;"&amp;$B$2))</f>
        <v/>
      </c>
      <c r="D1368" s="84"/>
      <c r="E1368" s="32" t="str">
        <f t="shared" si="42"/>
        <v/>
      </c>
      <c r="F1368" s="33" t="str">
        <f>IF($B1368="","",Items!$I1367)</f>
        <v/>
      </c>
      <c r="G1368" s="33" t="str">
        <f t="shared" si="43"/>
        <v/>
      </c>
      <c r="H1368" s="85"/>
    </row>
    <row r="1369" spans="1:8" hidden="1" x14ac:dyDescent="0.25">
      <c r="A1369" s="28" t="str">
        <f>IF(Items!$B1368="","",Items!$A1368)</f>
        <v/>
      </c>
      <c r="B1369" s="28" t="str">
        <f>IF(Items!$B1368="","",Items!$B1368)</f>
        <v/>
      </c>
      <c r="C1369" s="32" t="str">
        <f>IF($B1369="","",Items!$G1368+SUMIFS(PurQty,PurItem,$B1369,PurDate,"&lt;="&amp;$D$2)-SUMIFS(SalQty,SalItem,$B1369,SalDate,"&lt;="&amp;$D$2)-SUMIFS(WoQty,WoItem,$B1369,WoDate,"&lt;="&amp;$D$2)+SUMIFS(AdjQty,AdjItem,$B1369,AdjDate,"&lt;="&amp;$D$2)+SUMIFS(LinVarQty,LinItem,$B1369,LinPosted,"YES",LinDate,"&lt;="&amp;$D$2,LinID,"&lt;&gt;"&amp;$B$2))</f>
        <v/>
      </c>
      <c r="D1369" s="84"/>
      <c r="E1369" s="32" t="str">
        <f t="shared" si="42"/>
        <v/>
      </c>
      <c r="F1369" s="33" t="str">
        <f>IF($B1369="","",Items!$I1368)</f>
        <v/>
      </c>
      <c r="G1369" s="33" t="str">
        <f t="shared" si="43"/>
        <v/>
      </c>
      <c r="H1369" s="85"/>
    </row>
    <row r="1370" spans="1:8" hidden="1" x14ac:dyDescent="0.25">
      <c r="A1370" s="28" t="str">
        <f>IF(Items!$B1369="","",Items!$A1369)</f>
        <v/>
      </c>
      <c r="B1370" s="28" t="str">
        <f>IF(Items!$B1369="","",Items!$B1369)</f>
        <v/>
      </c>
      <c r="C1370" s="32" t="str">
        <f>IF($B1370="","",Items!$G1369+SUMIFS(PurQty,PurItem,$B1370,PurDate,"&lt;="&amp;$D$2)-SUMIFS(SalQty,SalItem,$B1370,SalDate,"&lt;="&amp;$D$2)-SUMIFS(WoQty,WoItem,$B1370,WoDate,"&lt;="&amp;$D$2)+SUMIFS(AdjQty,AdjItem,$B1370,AdjDate,"&lt;="&amp;$D$2)+SUMIFS(LinVarQty,LinItem,$B1370,LinPosted,"YES",LinDate,"&lt;="&amp;$D$2,LinID,"&lt;&gt;"&amp;$B$2))</f>
        <v/>
      </c>
      <c r="D1370" s="84"/>
      <c r="E1370" s="32" t="str">
        <f t="shared" si="42"/>
        <v/>
      </c>
      <c r="F1370" s="33" t="str">
        <f>IF($B1370="","",Items!$I1369)</f>
        <v/>
      </c>
      <c r="G1370" s="33" t="str">
        <f t="shared" si="43"/>
        <v/>
      </c>
      <c r="H1370" s="85"/>
    </row>
    <row r="1371" spans="1:8" hidden="1" x14ac:dyDescent="0.25">
      <c r="A1371" s="28" t="str">
        <f>IF(Items!$B1370="","",Items!$A1370)</f>
        <v/>
      </c>
      <c r="B1371" s="28" t="str">
        <f>IF(Items!$B1370="","",Items!$B1370)</f>
        <v/>
      </c>
      <c r="C1371" s="32" t="str">
        <f>IF($B1371="","",Items!$G1370+SUMIFS(PurQty,PurItem,$B1371,PurDate,"&lt;="&amp;$D$2)-SUMIFS(SalQty,SalItem,$B1371,SalDate,"&lt;="&amp;$D$2)-SUMIFS(WoQty,WoItem,$B1371,WoDate,"&lt;="&amp;$D$2)+SUMIFS(AdjQty,AdjItem,$B1371,AdjDate,"&lt;="&amp;$D$2)+SUMIFS(LinVarQty,LinItem,$B1371,LinPosted,"YES",LinDate,"&lt;="&amp;$D$2,LinID,"&lt;&gt;"&amp;$B$2))</f>
        <v/>
      </c>
      <c r="D1371" s="84"/>
      <c r="E1371" s="32" t="str">
        <f t="shared" si="42"/>
        <v/>
      </c>
      <c r="F1371" s="33" t="str">
        <f>IF($B1371="","",Items!$I1370)</f>
        <v/>
      </c>
      <c r="G1371" s="33" t="str">
        <f t="shared" si="43"/>
        <v/>
      </c>
      <c r="H1371" s="85"/>
    </row>
    <row r="1372" spans="1:8" hidden="1" x14ac:dyDescent="0.25">
      <c r="A1372" s="28" t="str">
        <f>IF(Items!$B1371="","",Items!$A1371)</f>
        <v/>
      </c>
      <c r="B1372" s="28" t="str">
        <f>IF(Items!$B1371="","",Items!$B1371)</f>
        <v/>
      </c>
      <c r="C1372" s="32" t="str">
        <f>IF($B1372="","",Items!$G1371+SUMIFS(PurQty,PurItem,$B1372,PurDate,"&lt;="&amp;$D$2)-SUMIFS(SalQty,SalItem,$B1372,SalDate,"&lt;="&amp;$D$2)-SUMIFS(WoQty,WoItem,$B1372,WoDate,"&lt;="&amp;$D$2)+SUMIFS(AdjQty,AdjItem,$B1372,AdjDate,"&lt;="&amp;$D$2)+SUMIFS(LinVarQty,LinItem,$B1372,LinPosted,"YES",LinDate,"&lt;="&amp;$D$2,LinID,"&lt;&gt;"&amp;$B$2))</f>
        <v/>
      </c>
      <c r="D1372" s="84"/>
      <c r="E1372" s="32" t="str">
        <f t="shared" si="42"/>
        <v/>
      </c>
      <c r="F1372" s="33" t="str">
        <f>IF($B1372="","",Items!$I1371)</f>
        <v/>
      </c>
      <c r="G1372" s="33" t="str">
        <f t="shared" si="43"/>
        <v/>
      </c>
      <c r="H1372" s="85"/>
    </row>
    <row r="1373" spans="1:8" hidden="1" x14ac:dyDescent="0.25">
      <c r="A1373" s="28" t="str">
        <f>IF(Items!$B1372="","",Items!$A1372)</f>
        <v/>
      </c>
      <c r="B1373" s="28" t="str">
        <f>IF(Items!$B1372="","",Items!$B1372)</f>
        <v/>
      </c>
      <c r="C1373" s="32" t="str">
        <f>IF($B1373="","",Items!$G1372+SUMIFS(PurQty,PurItem,$B1373,PurDate,"&lt;="&amp;$D$2)-SUMIFS(SalQty,SalItem,$B1373,SalDate,"&lt;="&amp;$D$2)-SUMIFS(WoQty,WoItem,$B1373,WoDate,"&lt;="&amp;$D$2)+SUMIFS(AdjQty,AdjItem,$B1373,AdjDate,"&lt;="&amp;$D$2)+SUMIFS(LinVarQty,LinItem,$B1373,LinPosted,"YES",LinDate,"&lt;="&amp;$D$2,LinID,"&lt;&gt;"&amp;$B$2))</f>
        <v/>
      </c>
      <c r="D1373" s="84"/>
      <c r="E1373" s="32" t="str">
        <f t="shared" si="42"/>
        <v/>
      </c>
      <c r="F1373" s="33" t="str">
        <f>IF($B1373="","",Items!$I1372)</f>
        <v/>
      </c>
      <c r="G1373" s="33" t="str">
        <f t="shared" si="43"/>
        <v/>
      </c>
      <c r="H1373" s="85"/>
    </row>
    <row r="1374" spans="1:8" hidden="1" x14ac:dyDescent="0.25">
      <c r="A1374" s="28" t="str">
        <f>IF(Items!$B1373="","",Items!$A1373)</f>
        <v/>
      </c>
      <c r="B1374" s="28" t="str">
        <f>IF(Items!$B1373="","",Items!$B1373)</f>
        <v/>
      </c>
      <c r="C1374" s="32" t="str">
        <f>IF($B1374="","",Items!$G1373+SUMIFS(PurQty,PurItem,$B1374,PurDate,"&lt;="&amp;$D$2)-SUMIFS(SalQty,SalItem,$B1374,SalDate,"&lt;="&amp;$D$2)-SUMIFS(WoQty,WoItem,$B1374,WoDate,"&lt;="&amp;$D$2)+SUMIFS(AdjQty,AdjItem,$B1374,AdjDate,"&lt;="&amp;$D$2)+SUMIFS(LinVarQty,LinItem,$B1374,LinPosted,"YES",LinDate,"&lt;="&amp;$D$2,LinID,"&lt;&gt;"&amp;$B$2))</f>
        <v/>
      </c>
      <c r="D1374" s="84"/>
      <c r="E1374" s="32" t="str">
        <f t="shared" si="42"/>
        <v/>
      </c>
      <c r="F1374" s="33" t="str">
        <f>IF($B1374="","",Items!$I1373)</f>
        <v/>
      </c>
      <c r="G1374" s="33" t="str">
        <f t="shared" si="43"/>
        <v/>
      </c>
      <c r="H1374" s="85"/>
    </row>
    <row r="1375" spans="1:8" hidden="1" x14ac:dyDescent="0.25">
      <c r="A1375" s="28" t="str">
        <f>IF(Items!$B1374="","",Items!$A1374)</f>
        <v/>
      </c>
      <c r="B1375" s="28" t="str">
        <f>IF(Items!$B1374="","",Items!$B1374)</f>
        <v/>
      </c>
      <c r="C1375" s="32" t="str">
        <f>IF($B1375="","",Items!$G1374+SUMIFS(PurQty,PurItem,$B1375,PurDate,"&lt;="&amp;$D$2)-SUMIFS(SalQty,SalItem,$B1375,SalDate,"&lt;="&amp;$D$2)-SUMIFS(WoQty,WoItem,$B1375,WoDate,"&lt;="&amp;$D$2)+SUMIFS(AdjQty,AdjItem,$B1375,AdjDate,"&lt;="&amp;$D$2)+SUMIFS(LinVarQty,LinItem,$B1375,LinPosted,"YES",LinDate,"&lt;="&amp;$D$2,LinID,"&lt;&gt;"&amp;$B$2))</f>
        <v/>
      </c>
      <c r="D1375" s="84"/>
      <c r="E1375" s="32" t="str">
        <f t="shared" si="42"/>
        <v/>
      </c>
      <c r="F1375" s="33" t="str">
        <f>IF($B1375="","",Items!$I1374)</f>
        <v/>
      </c>
      <c r="G1375" s="33" t="str">
        <f t="shared" si="43"/>
        <v/>
      </c>
      <c r="H1375" s="85"/>
    </row>
    <row r="1376" spans="1:8" hidden="1" x14ac:dyDescent="0.25">
      <c r="A1376" s="28" t="str">
        <f>IF(Items!$B1375="","",Items!$A1375)</f>
        <v/>
      </c>
      <c r="B1376" s="28" t="str">
        <f>IF(Items!$B1375="","",Items!$B1375)</f>
        <v/>
      </c>
      <c r="C1376" s="32" t="str">
        <f>IF($B1376="","",Items!$G1375+SUMIFS(PurQty,PurItem,$B1376,PurDate,"&lt;="&amp;$D$2)-SUMIFS(SalQty,SalItem,$B1376,SalDate,"&lt;="&amp;$D$2)-SUMIFS(WoQty,WoItem,$B1376,WoDate,"&lt;="&amp;$D$2)+SUMIFS(AdjQty,AdjItem,$B1376,AdjDate,"&lt;="&amp;$D$2)+SUMIFS(LinVarQty,LinItem,$B1376,LinPosted,"YES",LinDate,"&lt;="&amp;$D$2,LinID,"&lt;&gt;"&amp;$B$2))</f>
        <v/>
      </c>
      <c r="D1376" s="84"/>
      <c r="E1376" s="32" t="str">
        <f t="shared" si="42"/>
        <v/>
      </c>
      <c r="F1376" s="33" t="str">
        <f>IF($B1376="","",Items!$I1375)</f>
        <v/>
      </c>
      <c r="G1376" s="33" t="str">
        <f t="shared" si="43"/>
        <v/>
      </c>
      <c r="H1376" s="85"/>
    </row>
    <row r="1377" spans="1:8" hidden="1" x14ac:dyDescent="0.25">
      <c r="A1377" s="28" t="str">
        <f>IF(Items!$B1376="","",Items!$A1376)</f>
        <v/>
      </c>
      <c r="B1377" s="28" t="str">
        <f>IF(Items!$B1376="","",Items!$B1376)</f>
        <v/>
      </c>
      <c r="C1377" s="32" t="str">
        <f>IF($B1377="","",Items!$G1376+SUMIFS(PurQty,PurItem,$B1377,PurDate,"&lt;="&amp;$D$2)-SUMIFS(SalQty,SalItem,$B1377,SalDate,"&lt;="&amp;$D$2)-SUMIFS(WoQty,WoItem,$B1377,WoDate,"&lt;="&amp;$D$2)+SUMIFS(AdjQty,AdjItem,$B1377,AdjDate,"&lt;="&amp;$D$2)+SUMIFS(LinVarQty,LinItem,$B1377,LinPosted,"YES",LinDate,"&lt;="&amp;$D$2,LinID,"&lt;&gt;"&amp;$B$2))</f>
        <v/>
      </c>
      <c r="D1377" s="84"/>
      <c r="E1377" s="32" t="str">
        <f t="shared" si="42"/>
        <v/>
      </c>
      <c r="F1377" s="33" t="str">
        <f>IF($B1377="","",Items!$I1376)</f>
        <v/>
      </c>
      <c r="G1377" s="33" t="str">
        <f t="shared" si="43"/>
        <v/>
      </c>
      <c r="H1377" s="85"/>
    </row>
    <row r="1378" spans="1:8" hidden="1" x14ac:dyDescent="0.25">
      <c r="A1378" s="28" t="str">
        <f>IF(Items!$B1377="","",Items!$A1377)</f>
        <v/>
      </c>
      <c r="B1378" s="28" t="str">
        <f>IF(Items!$B1377="","",Items!$B1377)</f>
        <v/>
      </c>
      <c r="C1378" s="32" t="str">
        <f>IF($B1378="","",Items!$G1377+SUMIFS(PurQty,PurItem,$B1378,PurDate,"&lt;="&amp;$D$2)-SUMIFS(SalQty,SalItem,$B1378,SalDate,"&lt;="&amp;$D$2)-SUMIFS(WoQty,WoItem,$B1378,WoDate,"&lt;="&amp;$D$2)+SUMIFS(AdjQty,AdjItem,$B1378,AdjDate,"&lt;="&amp;$D$2)+SUMIFS(LinVarQty,LinItem,$B1378,LinPosted,"YES",LinDate,"&lt;="&amp;$D$2,LinID,"&lt;&gt;"&amp;$B$2))</f>
        <v/>
      </c>
      <c r="D1378" s="84"/>
      <c r="E1378" s="32" t="str">
        <f t="shared" si="42"/>
        <v/>
      </c>
      <c r="F1378" s="33" t="str">
        <f>IF($B1378="","",Items!$I1377)</f>
        <v/>
      </c>
      <c r="G1378" s="33" t="str">
        <f t="shared" si="43"/>
        <v/>
      </c>
      <c r="H1378" s="85"/>
    </row>
    <row r="1379" spans="1:8" hidden="1" x14ac:dyDescent="0.25">
      <c r="A1379" s="28" t="str">
        <f>IF(Items!$B1378="","",Items!$A1378)</f>
        <v/>
      </c>
      <c r="B1379" s="28" t="str">
        <f>IF(Items!$B1378="","",Items!$B1378)</f>
        <v/>
      </c>
      <c r="C1379" s="32" t="str">
        <f>IF($B1379="","",Items!$G1378+SUMIFS(PurQty,PurItem,$B1379,PurDate,"&lt;="&amp;$D$2)-SUMIFS(SalQty,SalItem,$B1379,SalDate,"&lt;="&amp;$D$2)-SUMIFS(WoQty,WoItem,$B1379,WoDate,"&lt;="&amp;$D$2)+SUMIFS(AdjQty,AdjItem,$B1379,AdjDate,"&lt;="&amp;$D$2)+SUMIFS(LinVarQty,LinItem,$B1379,LinPosted,"YES",LinDate,"&lt;="&amp;$D$2,LinID,"&lt;&gt;"&amp;$B$2))</f>
        <v/>
      </c>
      <c r="D1379" s="84"/>
      <c r="E1379" s="32" t="str">
        <f t="shared" si="42"/>
        <v/>
      </c>
      <c r="F1379" s="33" t="str">
        <f>IF($B1379="","",Items!$I1378)</f>
        <v/>
      </c>
      <c r="G1379" s="33" t="str">
        <f t="shared" si="43"/>
        <v/>
      </c>
      <c r="H1379" s="85"/>
    </row>
    <row r="1380" spans="1:8" hidden="1" x14ac:dyDescent="0.25">
      <c r="A1380" s="28" t="str">
        <f>IF(Items!$B1379="","",Items!$A1379)</f>
        <v/>
      </c>
      <c r="B1380" s="28" t="str">
        <f>IF(Items!$B1379="","",Items!$B1379)</f>
        <v/>
      </c>
      <c r="C1380" s="32" t="str">
        <f>IF($B1380="","",Items!$G1379+SUMIFS(PurQty,PurItem,$B1380,PurDate,"&lt;="&amp;$D$2)-SUMIFS(SalQty,SalItem,$B1380,SalDate,"&lt;="&amp;$D$2)-SUMIFS(WoQty,WoItem,$B1380,WoDate,"&lt;="&amp;$D$2)+SUMIFS(AdjQty,AdjItem,$B1380,AdjDate,"&lt;="&amp;$D$2)+SUMIFS(LinVarQty,LinItem,$B1380,LinPosted,"YES",LinDate,"&lt;="&amp;$D$2,LinID,"&lt;&gt;"&amp;$B$2))</f>
        <v/>
      </c>
      <c r="D1380" s="84"/>
      <c r="E1380" s="32" t="str">
        <f t="shared" si="42"/>
        <v/>
      </c>
      <c r="F1380" s="33" t="str">
        <f>IF($B1380="","",Items!$I1379)</f>
        <v/>
      </c>
      <c r="G1380" s="33" t="str">
        <f t="shared" si="43"/>
        <v/>
      </c>
      <c r="H1380" s="85"/>
    </row>
    <row r="1381" spans="1:8" hidden="1" x14ac:dyDescent="0.25">
      <c r="A1381" s="28" t="str">
        <f>IF(Items!$B1380="","",Items!$A1380)</f>
        <v/>
      </c>
      <c r="B1381" s="28" t="str">
        <f>IF(Items!$B1380="","",Items!$B1380)</f>
        <v/>
      </c>
      <c r="C1381" s="32" t="str">
        <f>IF($B1381="","",Items!$G1380+SUMIFS(PurQty,PurItem,$B1381,PurDate,"&lt;="&amp;$D$2)-SUMIFS(SalQty,SalItem,$B1381,SalDate,"&lt;="&amp;$D$2)-SUMIFS(WoQty,WoItem,$B1381,WoDate,"&lt;="&amp;$D$2)+SUMIFS(AdjQty,AdjItem,$B1381,AdjDate,"&lt;="&amp;$D$2)+SUMIFS(LinVarQty,LinItem,$B1381,LinPosted,"YES",LinDate,"&lt;="&amp;$D$2,LinID,"&lt;&gt;"&amp;$B$2))</f>
        <v/>
      </c>
      <c r="D1381" s="84"/>
      <c r="E1381" s="32" t="str">
        <f t="shared" si="42"/>
        <v/>
      </c>
      <c r="F1381" s="33" t="str">
        <f>IF($B1381="","",Items!$I1380)</f>
        <v/>
      </c>
      <c r="G1381" s="33" t="str">
        <f t="shared" si="43"/>
        <v/>
      </c>
      <c r="H1381" s="85"/>
    </row>
    <row r="1382" spans="1:8" hidden="1" x14ac:dyDescent="0.25">
      <c r="A1382" s="28" t="str">
        <f>IF(Items!$B1381="","",Items!$A1381)</f>
        <v/>
      </c>
      <c r="B1382" s="28" t="str">
        <f>IF(Items!$B1381="","",Items!$B1381)</f>
        <v/>
      </c>
      <c r="C1382" s="32" t="str">
        <f>IF($B1382="","",Items!$G1381+SUMIFS(PurQty,PurItem,$B1382,PurDate,"&lt;="&amp;$D$2)-SUMIFS(SalQty,SalItem,$B1382,SalDate,"&lt;="&amp;$D$2)-SUMIFS(WoQty,WoItem,$B1382,WoDate,"&lt;="&amp;$D$2)+SUMIFS(AdjQty,AdjItem,$B1382,AdjDate,"&lt;="&amp;$D$2)+SUMIFS(LinVarQty,LinItem,$B1382,LinPosted,"YES",LinDate,"&lt;="&amp;$D$2,LinID,"&lt;&gt;"&amp;$B$2))</f>
        <v/>
      </c>
      <c r="D1382" s="84"/>
      <c r="E1382" s="32" t="str">
        <f t="shared" si="42"/>
        <v/>
      </c>
      <c r="F1382" s="33" t="str">
        <f>IF($B1382="","",Items!$I1381)</f>
        <v/>
      </c>
      <c r="G1382" s="33" t="str">
        <f t="shared" si="43"/>
        <v/>
      </c>
      <c r="H1382" s="85"/>
    </row>
    <row r="1383" spans="1:8" hidden="1" x14ac:dyDescent="0.25">
      <c r="A1383" s="28" t="str">
        <f>IF(Items!$B1382="","",Items!$A1382)</f>
        <v/>
      </c>
      <c r="B1383" s="28" t="str">
        <f>IF(Items!$B1382="","",Items!$B1382)</f>
        <v/>
      </c>
      <c r="C1383" s="32" t="str">
        <f>IF($B1383="","",Items!$G1382+SUMIFS(PurQty,PurItem,$B1383,PurDate,"&lt;="&amp;$D$2)-SUMIFS(SalQty,SalItem,$B1383,SalDate,"&lt;="&amp;$D$2)-SUMIFS(WoQty,WoItem,$B1383,WoDate,"&lt;="&amp;$D$2)+SUMIFS(AdjQty,AdjItem,$B1383,AdjDate,"&lt;="&amp;$D$2)+SUMIFS(LinVarQty,LinItem,$B1383,LinPosted,"YES",LinDate,"&lt;="&amp;$D$2,LinID,"&lt;&gt;"&amp;$B$2))</f>
        <v/>
      </c>
      <c r="D1383" s="84"/>
      <c r="E1383" s="32" t="str">
        <f t="shared" si="42"/>
        <v/>
      </c>
      <c r="F1383" s="33" t="str">
        <f>IF($B1383="","",Items!$I1382)</f>
        <v/>
      </c>
      <c r="G1383" s="33" t="str">
        <f t="shared" si="43"/>
        <v/>
      </c>
      <c r="H1383" s="85"/>
    </row>
    <row r="1384" spans="1:8" hidden="1" x14ac:dyDescent="0.25">
      <c r="A1384" s="28" t="str">
        <f>IF(Items!$B1383="","",Items!$A1383)</f>
        <v/>
      </c>
      <c r="B1384" s="28" t="str">
        <f>IF(Items!$B1383="","",Items!$B1383)</f>
        <v/>
      </c>
      <c r="C1384" s="32" t="str">
        <f>IF($B1384="","",Items!$G1383+SUMIFS(PurQty,PurItem,$B1384,PurDate,"&lt;="&amp;$D$2)-SUMIFS(SalQty,SalItem,$B1384,SalDate,"&lt;="&amp;$D$2)-SUMIFS(WoQty,WoItem,$B1384,WoDate,"&lt;="&amp;$D$2)+SUMIFS(AdjQty,AdjItem,$B1384,AdjDate,"&lt;="&amp;$D$2)+SUMIFS(LinVarQty,LinItem,$B1384,LinPosted,"YES",LinDate,"&lt;="&amp;$D$2,LinID,"&lt;&gt;"&amp;$B$2))</f>
        <v/>
      </c>
      <c r="D1384" s="84"/>
      <c r="E1384" s="32" t="str">
        <f t="shared" si="42"/>
        <v/>
      </c>
      <c r="F1384" s="33" t="str">
        <f>IF($B1384="","",Items!$I1383)</f>
        <v/>
      </c>
      <c r="G1384" s="33" t="str">
        <f t="shared" si="43"/>
        <v/>
      </c>
      <c r="H1384" s="85"/>
    </row>
    <row r="1385" spans="1:8" hidden="1" x14ac:dyDescent="0.25">
      <c r="A1385" s="28" t="str">
        <f>IF(Items!$B1384="","",Items!$A1384)</f>
        <v/>
      </c>
      <c r="B1385" s="28" t="str">
        <f>IF(Items!$B1384="","",Items!$B1384)</f>
        <v/>
      </c>
      <c r="C1385" s="32" t="str">
        <f>IF($B1385="","",Items!$G1384+SUMIFS(PurQty,PurItem,$B1385,PurDate,"&lt;="&amp;$D$2)-SUMIFS(SalQty,SalItem,$B1385,SalDate,"&lt;="&amp;$D$2)-SUMIFS(WoQty,WoItem,$B1385,WoDate,"&lt;="&amp;$D$2)+SUMIFS(AdjQty,AdjItem,$B1385,AdjDate,"&lt;="&amp;$D$2)+SUMIFS(LinVarQty,LinItem,$B1385,LinPosted,"YES",LinDate,"&lt;="&amp;$D$2,LinID,"&lt;&gt;"&amp;$B$2))</f>
        <v/>
      </c>
      <c r="D1385" s="84"/>
      <c r="E1385" s="32" t="str">
        <f t="shared" si="42"/>
        <v/>
      </c>
      <c r="F1385" s="33" t="str">
        <f>IF($B1385="","",Items!$I1384)</f>
        <v/>
      </c>
      <c r="G1385" s="33" t="str">
        <f t="shared" si="43"/>
        <v/>
      </c>
      <c r="H1385" s="85"/>
    </row>
    <row r="1386" spans="1:8" hidden="1" x14ac:dyDescent="0.25">
      <c r="A1386" s="28" t="str">
        <f>IF(Items!$B1385="","",Items!$A1385)</f>
        <v/>
      </c>
      <c r="B1386" s="28" t="str">
        <f>IF(Items!$B1385="","",Items!$B1385)</f>
        <v/>
      </c>
      <c r="C1386" s="32" t="str">
        <f>IF($B1386="","",Items!$G1385+SUMIFS(PurQty,PurItem,$B1386,PurDate,"&lt;="&amp;$D$2)-SUMIFS(SalQty,SalItem,$B1386,SalDate,"&lt;="&amp;$D$2)-SUMIFS(WoQty,WoItem,$B1386,WoDate,"&lt;="&amp;$D$2)+SUMIFS(AdjQty,AdjItem,$B1386,AdjDate,"&lt;="&amp;$D$2)+SUMIFS(LinVarQty,LinItem,$B1386,LinPosted,"YES",LinDate,"&lt;="&amp;$D$2,LinID,"&lt;&gt;"&amp;$B$2))</f>
        <v/>
      </c>
      <c r="D1386" s="84"/>
      <c r="E1386" s="32" t="str">
        <f t="shared" si="42"/>
        <v/>
      </c>
      <c r="F1386" s="33" t="str">
        <f>IF($B1386="","",Items!$I1385)</f>
        <v/>
      </c>
      <c r="G1386" s="33" t="str">
        <f t="shared" si="43"/>
        <v/>
      </c>
      <c r="H1386" s="85"/>
    </row>
    <row r="1387" spans="1:8" hidden="1" x14ac:dyDescent="0.25">
      <c r="A1387" s="28" t="str">
        <f>IF(Items!$B1386="","",Items!$A1386)</f>
        <v/>
      </c>
      <c r="B1387" s="28" t="str">
        <f>IF(Items!$B1386="","",Items!$B1386)</f>
        <v/>
      </c>
      <c r="C1387" s="32" t="str">
        <f>IF($B1387="","",Items!$G1386+SUMIFS(PurQty,PurItem,$B1387,PurDate,"&lt;="&amp;$D$2)-SUMIFS(SalQty,SalItem,$B1387,SalDate,"&lt;="&amp;$D$2)-SUMIFS(WoQty,WoItem,$B1387,WoDate,"&lt;="&amp;$D$2)+SUMIFS(AdjQty,AdjItem,$B1387,AdjDate,"&lt;="&amp;$D$2)+SUMIFS(LinVarQty,LinItem,$B1387,LinPosted,"YES",LinDate,"&lt;="&amp;$D$2,LinID,"&lt;&gt;"&amp;$B$2))</f>
        <v/>
      </c>
      <c r="D1387" s="84"/>
      <c r="E1387" s="32" t="str">
        <f t="shared" si="42"/>
        <v/>
      </c>
      <c r="F1387" s="33" t="str">
        <f>IF($B1387="","",Items!$I1386)</f>
        <v/>
      </c>
      <c r="G1387" s="33" t="str">
        <f t="shared" si="43"/>
        <v/>
      </c>
      <c r="H1387" s="85"/>
    </row>
    <row r="1388" spans="1:8" hidden="1" x14ac:dyDescent="0.25">
      <c r="A1388" s="28" t="str">
        <f>IF(Items!$B1387="","",Items!$A1387)</f>
        <v/>
      </c>
      <c r="B1388" s="28" t="str">
        <f>IF(Items!$B1387="","",Items!$B1387)</f>
        <v/>
      </c>
      <c r="C1388" s="32" t="str">
        <f>IF($B1388="","",Items!$G1387+SUMIFS(PurQty,PurItem,$B1388,PurDate,"&lt;="&amp;$D$2)-SUMIFS(SalQty,SalItem,$B1388,SalDate,"&lt;="&amp;$D$2)-SUMIFS(WoQty,WoItem,$B1388,WoDate,"&lt;="&amp;$D$2)+SUMIFS(AdjQty,AdjItem,$B1388,AdjDate,"&lt;="&amp;$D$2)+SUMIFS(LinVarQty,LinItem,$B1388,LinPosted,"YES",LinDate,"&lt;="&amp;$D$2,LinID,"&lt;&gt;"&amp;$B$2))</f>
        <v/>
      </c>
      <c r="D1388" s="84"/>
      <c r="E1388" s="32" t="str">
        <f t="shared" si="42"/>
        <v/>
      </c>
      <c r="F1388" s="33" t="str">
        <f>IF($B1388="","",Items!$I1387)</f>
        <v/>
      </c>
      <c r="G1388" s="33" t="str">
        <f t="shared" si="43"/>
        <v/>
      </c>
      <c r="H1388" s="85"/>
    </row>
    <row r="1389" spans="1:8" hidden="1" x14ac:dyDescent="0.25">
      <c r="A1389" s="28" t="str">
        <f>IF(Items!$B1388="","",Items!$A1388)</f>
        <v/>
      </c>
      <c r="B1389" s="28" t="str">
        <f>IF(Items!$B1388="","",Items!$B1388)</f>
        <v/>
      </c>
      <c r="C1389" s="32" t="str">
        <f>IF($B1389="","",Items!$G1388+SUMIFS(PurQty,PurItem,$B1389,PurDate,"&lt;="&amp;$D$2)-SUMIFS(SalQty,SalItem,$B1389,SalDate,"&lt;="&amp;$D$2)-SUMIFS(WoQty,WoItem,$B1389,WoDate,"&lt;="&amp;$D$2)+SUMIFS(AdjQty,AdjItem,$B1389,AdjDate,"&lt;="&amp;$D$2)+SUMIFS(LinVarQty,LinItem,$B1389,LinPosted,"YES",LinDate,"&lt;="&amp;$D$2,LinID,"&lt;&gt;"&amp;$B$2))</f>
        <v/>
      </c>
      <c r="D1389" s="84"/>
      <c r="E1389" s="32" t="str">
        <f t="shared" si="42"/>
        <v/>
      </c>
      <c r="F1389" s="33" t="str">
        <f>IF($B1389="","",Items!$I1388)</f>
        <v/>
      </c>
      <c r="G1389" s="33" t="str">
        <f t="shared" si="43"/>
        <v/>
      </c>
      <c r="H1389" s="85"/>
    </row>
    <row r="1390" spans="1:8" hidden="1" x14ac:dyDescent="0.25">
      <c r="A1390" s="28" t="str">
        <f>IF(Items!$B1389="","",Items!$A1389)</f>
        <v/>
      </c>
      <c r="B1390" s="28" t="str">
        <f>IF(Items!$B1389="","",Items!$B1389)</f>
        <v/>
      </c>
      <c r="C1390" s="32" t="str">
        <f>IF($B1390="","",Items!$G1389+SUMIFS(PurQty,PurItem,$B1390,PurDate,"&lt;="&amp;$D$2)-SUMIFS(SalQty,SalItem,$B1390,SalDate,"&lt;="&amp;$D$2)-SUMIFS(WoQty,WoItem,$B1390,WoDate,"&lt;="&amp;$D$2)+SUMIFS(AdjQty,AdjItem,$B1390,AdjDate,"&lt;="&amp;$D$2)+SUMIFS(LinVarQty,LinItem,$B1390,LinPosted,"YES",LinDate,"&lt;="&amp;$D$2,LinID,"&lt;&gt;"&amp;$B$2))</f>
        <v/>
      </c>
      <c r="D1390" s="84"/>
      <c r="E1390" s="32" t="str">
        <f t="shared" si="42"/>
        <v/>
      </c>
      <c r="F1390" s="33" t="str">
        <f>IF($B1390="","",Items!$I1389)</f>
        <v/>
      </c>
      <c r="G1390" s="33" t="str">
        <f t="shared" si="43"/>
        <v/>
      </c>
      <c r="H1390" s="85"/>
    </row>
    <row r="1391" spans="1:8" hidden="1" x14ac:dyDescent="0.25">
      <c r="A1391" s="28" t="str">
        <f>IF(Items!$B1390="","",Items!$A1390)</f>
        <v/>
      </c>
      <c r="B1391" s="28" t="str">
        <f>IF(Items!$B1390="","",Items!$B1390)</f>
        <v/>
      </c>
      <c r="C1391" s="32" t="str">
        <f>IF($B1391="","",Items!$G1390+SUMIFS(PurQty,PurItem,$B1391,PurDate,"&lt;="&amp;$D$2)-SUMIFS(SalQty,SalItem,$B1391,SalDate,"&lt;="&amp;$D$2)-SUMIFS(WoQty,WoItem,$B1391,WoDate,"&lt;="&amp;$D$2)+SUMIFS(AdjQty,AdjItem,$B1391,AdjDate,"&lt;="&amp;$D$2)+SUMIFS(LinVarQty,LinItem,$B1391,LinPosted,"YES",LinDate,"&lt;="&amp;$D$2,LinID,"&lt;&gt;"&amp;$B$2))</f>
        <v/>
      </c>
      <c r="D1391" s="84"/>
      <c r="E1391" s="32" t="str">
        <f t="shared" si="42"/>
        <v/>
      </c>
      <c r="F1391" s="33" t="str">
        <f>IF($B1391="","",Items!$I1390)</f>
        <v/>
      </c>
      <c r="G1391" s="33" t="str">
        <f t="shared" si="43"/>
        <v/>
      </c>
      <c r="H1391" s="85"/>
    </row>
    <row r="1392" spans="1:8" hidden="1" x14ac:dyDescent="0.25">
      <c r="A1392" s="28" t="str">
        <f>IF(Items!$B1391="","",Items!$A1391)</f>
        <v/>
      </c>
      <c r="B1392" s="28" t="str">
        <f>IF(Items!$B1391="","",Items!$B1391)</f>
        <v/>
      </c>
      <c r="C1392" s="32" t="str">
        <f>IF($B1392="","",Items!$G1391+SUMIFS(PurQty,PurItem,$B1392,PurDate,"&lt;="&amp;$D$2)-SUMIFS(SalQty,SalItem,$B1392,SalDate,"&lt;="&amp;$D$2)-SUMIFS(WoQty,WoItem,$B1392,WoDate,"&lt;="&amp;$D$2)+SUMIFS(AdjQty,AdjItem,$B1392,AdjDate,"&lt;="&amp;$D$2)+SUMIFS(LinVarQty,LinItem,$B1392,LinPosted,"YES",LinDate,"&lt;="&amp;$D$2,LinID,"&lt;&gt;"&amp;$B$2))</f>
        <v/>
      </c>
      <c r="D1392" s="84"/>
      <c r="E1392" s="32" t="str">
        <f t="shared" si="42"/>
        <v/>
      </c>
      <c r="F1392" s="33" t="str">
        <f>IF($B1392="","",Items!$I1391)</f>
        <v/>
      </c>
      <c r="G1392" s="33" t="str">
        <f t="shared" si="43"/>
        <v/>
      </c>
      <c r="H1392" s="85"/>
    </row>
    <row r="1393" spans="1:8" hidden="1" x14ac:dyDescent="0.25">
      <c r="A1393" s="28" t="str">
        <f>IF(Items!$B1392="","",Items!$A1392)</f>
        <v/>
      </c>
      <c r="B1393" s="28" t="str">
        <f>IF(Items!$B1392="","",Items!$B1392)</f>
        <v/>
      </c>
      <c r="C1393" s="32" t="str">
        <f>IF($B1393="","",Items!$G1392+SUMIFS(PurQty,PurItem,$B1393,PurDate,"&lt;="&amp;$D$2)-SUMIFS(SalQty,SalItem,$B1393,SalDate,"&lt;="&amp;$D$2)-SUMIFS(WoQty,WoItem,$B1393,WoDate,"&lt;="&amp;$D$2)+SUMIFS(AdjQty,AdjItem,$B1393,AdjDate,"&lt;="&amp;$D$2)+SUMIFS(LinVarQty,LinItem,$B1393,LinPosted,"YES",LinDate,"&lt;="&amp;$D$2,LinID,"&lt;&gt;"&amp;$B$2))</f>
        <v/>
      </c>
      <c r="D1393" s="84"/>
      <c r="E1393" s="32" t="str">
        <f t="shared" si="42"/>
        <v/>
      </c>
      <c r="F1393" s="33" t="str">
        <f>IF($B1393="","",Items!$I1392)</f>
        <v/>
      </c>
      <c r="G1393" s="33" t="str">
        <f t="shared" si="43"/>
        <v/>
      </c>
      <c r="H1393" s="85"/>
    </row>
    <row r="1394" spans="1:8" hidden="1" x14ac:dyDescent="0.25">
      <c r="A1394" s="28" t="str">
        <f>IF(Items!$B1393="","",Items!$A1393)</f>
        <v/>
      </c>
      <c r="B1394" s="28" t="str">
        <f>IF(Items!$B1393="","",Items!$B1393)</f>
        <v/>
      </c>
      <c r="C1394" s="32" t="str">
        <f>IF($B1394="","",Items!$G1393+SUMIFS(PurQty,PurItem,$B1394,PurDate,"&lt;="&amp;$D$2)-SUMIFS(SalQty,SalItem,$B1394,SalDate,"&lt;="&amp;$D$2)-SUMIFS(WoQty,WoItem,$B1394,WoDate,"&lt;="&amp;$D$2)+SUMIFS(AdjQty,AdjItem,$B1394,AdjDate,"&lt;="&amp;$D$2)+SUMIFS(LinVarQty,LinItem,$B1394,LinPosted,"YES",LinDate,"&lt;="&amp;$D$2,LinID,"&lt;&gt;"&amp;$B$2))</f>
        <v/>
      </c>
      <c r="D1394" s="84"/>
      <c r="E1394" s="32" t="str">
        <f t="shared" si="42"/>
        <v/>
      </c>
      <c r="F1394" s="33" t="str">
        <f>IF($B1394="","",Items!$I1393)</f>
        <v/>
      </c>
      <c r="G1394" s="33" t="str">
        <f t="shared" si="43"/>
        <v/>
      </c>
      <c r="H1394" s="85"/>
    </row>
    <row r="1395" spans="1:8" hidden="1" x14ac:dyDescent="0.25">
      <c r="A1395" s="28" t="str">
        <f>IF(Items!$B1394="","",Items!$A1394)</f>
        <v/>
      </c>
      <c r="B1395" s="28" t="str">
        <f>IF(Items!$B1394="","",Items!$B1394)</f>
        <v/>
      </c>
      <c r="C1395" s="32" t="str">
        <f>IF($B1395="","",Items!$G1394+SUMIFS(PurQty,PurItem,$B1395,PurDate,"&lt;="&amp;$D$2)-SUMIFS(SalQty,SalItem,$B1395,SalDate,"&lt;="&amp;$D$2)-SUMIFS(WoQty,WoItem,$B1395,WoDate,"&lt;="&amp;$D$2)+SUMIFS(AdjQty,AdjItem,$B1395,AdjDate,"&lt;="&amp;$D$2)+SUMIFS(LinVarQty,LinItem,$B1395,LinPosted,"YES",LinDate,"&lt;="&amp;$D$2,LinID,"&lt;&gt;"&amp;$B$2))</f>
        <v/>
      </c>
      <c r="D1395" s="84"/>
      <c r="E1395" s="32" t="str">
        <f t="shared" si="42"/>
        <v/>
      </c>
      <c r="F1395" s="33" t="str">
        <f>IF($B1395="","",Items!$I1394)</f>
        <v/>
      </c>
      <c r="G1395" s="33" t="str">
        <f t="shared" si="43"/>
        <v/>
      </c>
      <c r="H1395" s="85"/>
    </row>
    <row r="1396" spans="1:8" hidden="1" x14ac:dyDescent="0.25">
      <c r="A1396" s="28" t="str">
        <f>IF(Items!$B1395="","",Items!$A1395)</f>
        <v/>
      </c>
      <c r="B1396" s="28" t="str">
        <f>IF(Items!$B1395="","",Items!$B1395)</f>
        <v/>
      </c>
      <c r="C1396" s="32" t="str">
        <f>IF($B1396="","",Items!$G1395+SUMIFS(PurQty,PurItem,$B1396,PurDate,"&lt;="&amp;$D$2)-SUMIFS(SalQty,SalItem,$B1396,SalDate,"&lt;="&amp;$D$2)-SUMIFS(WoQty,WoItem,$B1396,WoDate,"&lt;="&amp;$D$2)+SUMIFS(AdjQty,AdjItem,$B1396,AdjDate,"&lt;="&amp;$D$2)+SUMIFS(LinVarQty,LinItem,$B1396,LinPosted,"YES",LinDate,"&lt;="&amp;$D$2,LinID,"&lt;&gt;"&amp;$B$2))</f>
        <v/>
      </c>
      <c r="D1396" s="84"/>
      <c r="E1396" s="32" t="str">
        <f t="shared" si="42"/>
        <v/>
      </c>
      <c r="F1396" s="33" t="str">
        <f>IF($B1396="","",Items!$I1395)</f>
        <v/>
      </c>
      <c r="G1396" s="33" t="str">
        <f t="shared" si="43"/>
        <v/>
      </c>
      <c r="H1396" s="85"/>
    </row>
    <row r="1397" spans="1:8" hidden="1" x14ac:dyDescent="0.25">
      <c r="A1397" s="28" t="str">
        <f>IF(Items!$B1396="","",Items!$A1396)</f>
        <v/>
      </c>
      <c r="B1397" s="28" t="str">
        <f>IF(Items!$B1396="","",Items!$B1396)</f>
        <v/>
      </c>
      <c r="C1397" s="32" t="str">
        <f>IF($B1397="","",Items!$G1396+SUMIFS(PurQty,PurItem,$B1397,PurDate,"&lt;="&amp;$D$2)-SUMIFS(SalQty,SalItem,$B1397,SalDate,"&lt;="&amp;$D$2)-SUMIFS(WoQty,WoItem,$B1397,WoDate,"&lt;="&amp;$D$2)+SUMIFS(AdjQty,AdjItem,$B1397,AdjDate,"&lt;="&amp;$D$2)+SUMIFS(LinVarQty,LinItem,$B1397,LinPosted,"YES",LinDate,"&lt;="&amp;$D$2,LinID,"&lt;&gt;"&amp;$B$2))</f>
        <v/>
      </c>
      <c r="D1397" s="84"/>
      <c r="E1397" s="32" t="str">
        <f t="shared" si="42"/>
        <v/>
      </c>
      <c r="F1397" s="33" t="str">
        <f>IF($B1397="","",Items!$I1396)</f>
        <v/>
      </c>
      <c r="G1397" s="33" t="str">
        <f t="shared" si="43"/>
        <v/>
      </c>
      <c r="H1397" s="85"/>
    </row>
    <row r="1398" spans="1:8" hidden="1" x14ac:dyDescent="0.25">
      <c r="A1398" s="28" t="str">
        <f>IF(Items!$B1397="","",Items!$A1397)</f>
        <v/>
      </c>
      <c r="B1398" s="28" t="str">
        <f>IF(Items!$B1397="","",Items!$B1397)</f>
        <v/>
      </c>
      <c r="C1398" s="32" t="str">
        <f>IF($B1398="","",Items!$G1397+SUMIFS(PurQty,PurItem,$B1398,PurDate,"&lt;="&amp;$D$2)-SUMIFS(SalQty,SalItem,$B1398,SalDate,"&lt;="&amp;$D$2)-SUMIFS(WoQty,WoItem,$B1398,WoDate,"&lt;="&amp;$D$2)+SUMIFS(AdjQty,AdjItem,$B1398,AdjDate,"&lt;="&amp;$D$2)+SUMIFS(LinVarQty,LinItem,$B1398,LinPosted,"YES",LinDate,"&lt;="&amp;$D$2,LinID,"&lt;&gt;"&amp;$B$2))</f>
        <v/>
      </c>
      <c r="D1398" s="84"/>
      <c r="E1398" s="32" t="str">
        <f t="shared" si="42"/>
        <v/>
      </c>
      <c r="F1398" s="33" t="str">
        <f>IF($B1398="","",Items!$I1397)</f>
        <v/>
      </c>
      <c r="G1398" s="33" t="str">
        <f t="shared" si="43"/>
        <v/>
      </c>
      <c r="H1398" s="85"/>
    </row>
    <row r="1399" spans="1:8" hidden="1" x14ac:dyDescent="0.25">
      <c r="A1399" s="28" t="str">
        <f>IF(Items!$B1398="","",Items!$A1398)</f>
        <v/>
      </c>
      <c r="B1399" s="28" t="str">
        <f>IF(Items!$B1398="","",Items!$B1398)</f>
        <v/>
      </c>
      <c r="C1399" s="32" t="str">
        <f>IF($B1399="","",Items!$G1398+SUMIFS(PurQty,PurItem,$B1399,PurDate,"&lt;="&amp;$D$2)-SUMIFS(SalQty,SalItem,$B1399,SalDate,"&lt;="&amp;$D$2)-SUMIFS(WoQty,WoItem,$B1399,WoDate,"&lt;="&amp;$D$2)+SUMIFS(AdjQty,AdjItem,$B1399,AdjDate,"&lt;="&amp;$D$2)+SUMIFS(LinVarQty,LinItem,$B1399,LinPosted,"YES",LinDate,"&lt;="&amp;$D$2,LinID,"&lt;&gt;"&amp;$B$2))</f>
        <v/>
      </c>
      <c r="D1399" s="84"/>
      <c r="E1399" s="32" t="str">
        <f t="shared" si="42"/>
        <v/>
      </c>
      <c r="F1399" s="33" t="str">
        <f>IF($B1399="","",Items!$I1398)</f>
        <v/>
      </c>
      <c r="G1399" s="33" t="str">
        <f t="shared" si="43"/>
        <v/>
      </c>
      <c r="H1399" s="85"/>
    </row>
    <row r="1400" spans="1:8" hidden="1" x14ac:dyDescent="0.25">
      <c r="A1400" s="28" t="str">
        <f>IF(Items!$B1399="","",Items!$A1399)</f>
        <v/>
      </c>
      <c r="B1400" s="28" t="str">
        <f>IF(Items!$B1399="","",Items!$B1399)</f>
        <v/>
      </c>
      <c r="C1400" s="32" t="str">
        <f>IF($B1400="","",Items!$G1399+SUMIFS(PurQty,PurItem,$B1400,PurDate,"&lt;="&amp;$D$2)-SUMIFS(SalQty,SalItem,$B1400,SalDate,"&lt;="&amp;$D$2)-SUMIFS(WoQty,WoItem,$B1400,WoDate,"&lt;="&amp;$D$2)+SUMIFS(AdjQty,AdjItem,$B1400,AdjDate,"&lt;="&amp;$D$2)+SUMIFS(LinVarQty,LinItem,$B1400,LinPosted,"YES",LinDate,"&lt;="&amp;$D$2,LinID,"&lt;&gt;"&amp;$B$2))</f>
        <v/>
      </c>
      <c r="D1400" s="84"/>
      <c r="E1400" s="32" t="str">
        <f t="shared" si="42"/>
        <v/>
      </c>
      <c r="F1400" s="33" t="str">
        <f>IF($B1400="","",Items!$I1399)</f>
        <v/>
      </c>
      <c r="G1400" s="33" t="str">
        <f t="shared" si="43"/>
        <v/>
      </c>
      <c r="H1400" s="85"/>
    </row>
    <row r="1401" spans="1:8" hidden="1" x14ac:dyDescent="0.25">
      <c r="A1401" s="28" t="str">
        <f>IF(Items!$B1400="","",Items!$A1400)</f>
        <v/>
      </c>
      <c r="B1401" s="28" t="str">
        <f>IF(Items!$B1400="","",Items!$B1400)</f>
        <v/>
      </c>
      <c r="C1401" s="32" t="str">
        <f>IF($B1401="","",Items!$G1400+SUMIFS(PurQty,PurItem,$B1401,PurDate,"&lt;="&amp;$D$2)-SUMIFS(SalQty,SalItem,$B1401,SalDate,"&lt;="&amp;$D$2)-SUMIFS(WoQty,WoItem,$B1401,WoDate,"&lt;="&amp;$D$2)+SUMIFS(AdjQty,AdjItem,$B1401,AdjDate,"&lt;="&amp;$D$2)+SUMIFS(LinVarQty,LinItem,$B1401,LinPosted,"YES",LinDate,"&lt;="&amp;$D$2,LinID,"&lt;&gt;"&amp;$B$2))</f>
        <v/>
      </c>
      <c r="D1401" s="84"/>
      <c r="E1401" s="32" t="str">
        <f t="shared" si="42"/>
        <v/>
      </c>
      <c r="F1401" s="33" t="str">
        <f>IF($B1401="","",Items!$I1400)</f>
        <v/>
      </c>
      <c r="G1401" s="33" t="str">
        <f t="shared" si="43"/>
        <v/>
      </c>
      <c r="H1401" s="85"/>
    </row>
    <row r="1402" spans="1:8" hidden="1" x14ac:dyDescent="0.25">
      <c r="A1402" s="28" t="str">
        <f>IF(Items!$B1401="","",Items!$A1401)</f>
        <v/>
      </c>
      <c r="B1402" s="28" t="str">
        <f>IF(Items!$B1401="","",Items!$B1401)</f>
        <v/>
      </c>
      <c r="C1402" s="32" t="str">
        <f>IF($B1402="","",Items!$G1401+SUMIFS(PurQty,PurItem,$B1402,PurDate,"&lt;="&amp;$D$2)-SUMIFS(SalQty,SalItem,$B1402,SalDate,"&lt;="&amp;$D$2)-SUMIFS(WoQty,WoItem,$B1402,WoDate,"&lt;="&amp;$D$2)+SUMIFS(AdjQty,AdjItem,$B1402,AdjDate,"&lt;="&amp;$D$2)+SUMIFS(LinVarQty,LinItem,$B1402,LinPosted,"YES",LinDate,"&lt;="&amp;$D$2,LinID,"&lt;&gt;"&amp;$B$2))</f>
        <v/>
      </c>
      <c r="D1402" s="84"/>
      <c r="E1402" s="32" t="str">
        <f t="shared" si="42"/>
        <v/>
      </c>
      <c r="F1402" s="33" t="str">
        <f>IF($B1402="","",Items!$I1401)</f>
        <v/>
      </c>
      <c r="G1402" s="33" t="str">
        <f t="shared" si="43"/>
        <v/>
      </c>
      <c r="H1402" s="85"/>
    </row>
    <row r="1403" spans="1:8" hidden="1" x14ac:dyDescent="0.25">
      <c r="A1403" s="28" t="str">
        <f>IF(Items!$B1402="","",Items!$A1402)</f>
        <v/>
      </c>
      <c r="B1403" s="28" t="str">
        <f>IF(Items!$B1402="","",Items!$B1402)</f>
        <v/>
      </c>
      <c r="C1403" s="32" t="str">
        <f>IF($B1403="","",Items!$G1402+SUMIFS(PurQty,PurItem,$B1403,PurDate,"&lt;="&amp;$D$2)-SUMIFS(SalQty,SalItem,$B1403,SalDate,"&lt;="&amp;$D$2)-SUMIFS(WoQty,WoItem,$B1403,WoDate,"&lt;="&amp;$D$2)+SUMIFS(AdjQty,AdjItem,$B1403,AdjDate,"&lt;="&amp;$D$2)+SUMIFS(LinVarQty,LinItem,$B1403,LinPosted,"YES",LinDate,"&lt;="&amp;$D$2,LinID,"&lt;&gt;"&amp;$B$2))</f>
        <v/>
      </c>
      <c r="D1403" s="84"/>
      <c r="E1403" s="32" t="str">
        <f t="shared" si="42"/>
        <v/>
      </c>
      <c r="F1403" s="33" t="str">
        <f>IF($B1403="","",Items!$I1402)</f>
        <v/>
      </c>
      <c r="G1403" s="33" t="str">
        <f t="shared" si="43"/>
        <v/>
      </c>
      <c r="H1403" s="85"/>
    </row>
    <row r="1404" spans="1:8" hidden="1" x14ac:dyDescent="0.25">
      <c r="A1404" s="28" t="str">
        <f>IF(Items!$B1403="","",Items!$A1403)</f>
        <v/>
      </c>
      <c r="B1404" s="28" t="str">
        <f>IF(Items!$B1403="","",Items!$B1403)</f>
        <v/>
      </c>
      <c r="C1404" s="32" t="str">
        <f>IF($B1404="","",Items!$G1403+SUMIFS(PurQty,PurItem,$B1404,PurDate,"&lt;="&amp;$D$2)-SUMIFS(SalQty,SalItem,$B1404,SalDate,"&lt;="&amp;$D$2)-SUMIFS(WoQty,WoItem,$B1404,WoDate,"&lt;="&amp;$D$2)+SUMIFS(AdjQty,AdjItem,$B1404,AdjDate,"&lt;="&amp;$D$2)+SUMIFS(LinVarQty,LinItem,$B1404,LinPosted,"YES",LinDate,"&lt;="&amp;$D$2,LinID,"&lt;&gt;"&amp;$B$2))</f>
        <v/>
      </c>
      <c r="D1404" s="84"/>
      <c r="E1404" s="32" t="str">
        <f t="shared" si="42"/>
        <v/>
      </c>
      <c r="F1404" s="33" t="str">
        <f>IF($B1404="","",Items!$I1403)</f>
        <v/>
      </c>
      <c r="G1404" s="33" t="str">
        <f t="shared" si="43"/>
        <v/>
      </c>
      <c r="H1404" s="85"/>
    </row>
    <row r="1405" spans="1:8" hidden="1" x14ac:dyDescent="0.25">
      <c r="A1405" s="28" t="str">
        <f>IF(Items!$B1404="","",Items!$A1404)</f>
        <v/>
      </c>
      <c r="B1405" s="28" t="str">
        <f>IF(Items!$B1404="","",Items!$B1404)</f>
        <v/>
      </c>
      <c r="C1405" s="32" t="str">
        <f>IF($B1405="","",Items!$G1404+SUMIFS(PurQty,PurItem,$B1405,PurDate,"&lt;="&amp;$D$2)-SUMIFS(SalQty,SalItem,$B1405,SalDate,"&lt;="&amp;$D$2)-SUMIFS(WoQty,WoItem,$B1405,WoDate,"&lt;="&amp;$D$2)+SUMIFS(AdjQty,AdjItem,$B1405,AdjDate,"&lt;="&amp;$D$2)+SUMIFS(LinVarQty,LinItem,$B1405,LinPosted,"YES",LinDate,"&lt;="&amp;$D$2,LinID,"&lt;&gt;"&amp;$B$2))</f>
        <v/>
      </c>
      <c r="D1405" s="84"/>
      <c r="E1405" s="32" t="str">
        <f t="shared" si="42"/>
        <v/>
      </c>
      <c r="F1405" s="33" t="str">
        <f>IF($B1405="","",Items!$I1404)</f>
        <v/>
      </c>
      <c r="G1405" s="33" t="str">
        <f t="shared" si="43"/>
        <v/>
      </c>
      <c r="H1405" s="85"/>
    </row>
    <row r="1406" spans="1:8" hidden="1" x14ac:dyDescent="0.25">
      <c r="A1406" s="28" t="str">
        <f>IF(Items!$B1405="","",Items!$A1405)</f>
        <v/>
      </c>
      <c r="B1406" s="28" t="str">
        <f>IF(Items!$B1405="","",Items!$B1405)</f>
        <v/>
      </c>
      <c r="C1406" s="32" t="str">
        <f>IF($B1406="","",Items!$G1405+SUMIFS(PurQty,PurItem,$B1406,PurDate,"&lt;="&amp;$D$2)-SUMIFS(SalQty,SalItem,$B1406,SalDate,"&lt;="&amp;$D$2)-SUMIFS(WoQty,WoItem,$B1406,WoDate,"&lt;="&amp;$D$2)+SUMIFS(AdjQty,AdjItem,$B1406,AdjDate,"&lt;="&amp;$D$2)+SUMIFS(LinVarQty,LinItem,$B1406,LinPosted,"YES",LinDate,"&lt;="&amp;$D$2,LinID,"&lt;&gt;"&amp;$B$2))</f>
        <v/>
      </c>
      <c r="D1406" s="84"/>
      <c r="E1406" s="32" t="str">
        <f t="shared" si="42"/>
        <v/>
      </c>
      <c r="F1406" s="33" t="str">
        <f>IF($B1406="","",Items!$I1405)</f>
        <v/>
      </c>
      <c r="G1406" s="33" t="str">
        <f t="shared" si="43"/>
        <v/>
      </c>
      <c r="H1406" s="85"/>
    </row>
    <row r="1407" spans="1:8" hidden="1" x14ac:dyDescent="0.25">
      <c r="A1407" s="28" t="str">
        <f>IF(Items!$B1406="","",Items!$A1406)</f>
        <v/>
      </c>
      <c r="B1407" s="28" t="str">
        <f>IF(Items!$B1406="","",Items!$B1406)</f>
        <v/>
      </c>
      <c r="C1407" s="32" t="str">
        <f>IF($B1407="","",Items!$G1406+SUMIFS(PurQty,PurItem,$B1407,PurDate,"&lt;="&amp;$D$2)-SUMIFS(SalQty,SalItem,$B1407,SalDate,"&lt;="&amp;$D$2)-SUMIFS(WoQty,WoItem,$B1407,WoDate,"&lt;="&amp;$D$2)+SUMIFS(AdjQty,AdjItem,$B1407,AdjDate,"&lt;="&amp;$D$2)+SUMIFS(LinVarQty,LinItem,$B1407,LinPosted,"YES",LinDate,"&lt;="&amp;$D$2,LinID,"&lt;&gt;"&amp;$B$2))</f>
        <v/>
      </c>
      <c r="D1407" s="84"/>
      <c r="E1407" s="32" t="str">
        <f t="shared" si="42"/>
        <v/>
      </c>
      <c r="F1407" s="33" t="str">
        <f>IF($B1407="","",Items!$I1406)</f>
        <v/>
      </c>
      <c r="G1407" s="33" t="str">
        <f t="shared" si="43"/>
        <v/>
      </c>
      <c r="H1407" s="85"/>
    </row>
    <row r="1408" spans="1:8" hidden="1" x14ac:dyDescent="0.25">
      <c r="A1408" s="28" t="str">
        <f>IF(Items!$B1407="","",Items!$A1407)</f>
        <v/>
      </c>
      <c r="B1408" s="28" t="str">
        <f>IF(Items!$B1407="","",Items!$B1407)</f>
        <v/>
      </c>
      <c r="C1408" s="32" t="str">
        <f>IF($B1408="","",Items!$G1407+SUMIFS(PurQty,PurItem,$B1408,PurDate,"&lt;="&amp;$D$2)-SUMIFS(SalQty,SalItem,$B1408,SalDate,"&lt;="&amp;$D$2)-SUMIFS(WoQty,WoItem,$B1408,WoDate,"&lt;="&amp;$D$2)+SUMIFS(AdjQty,AdjItem,$B1408,AdjDate,"&lt;="&amp;$D$2)+SUMIFS(LinVarQty,LinItem,$B1408,LinPosted,"YES",LinDate,"&lt;="&amp;$D$2,LinID,"&lt;&gt;"&amp;$B$2))</f>
        <v/>
      </c>
      <c r="D1408" s="84"/>
      <c r="E1408" s="32" t="str">
        <f t="shared" si="42"/>
        <v/>
      </c>
      <c r="F1408" s="33" t="str">
        <f>IF($B1408="","",Items!$I1407)</f>
        <v/>
      </c>
      <c r="G1408" s="33" t="str">
        <f t="shared" si="43"/>
        <v/>
      </c>
      <c r="H1408" s="85"/>
    </row>
    <row r="1409" spans="1:8" hidden="1" x14ac:dyDescent="0.25">
      <c r="A1409" s="28" t="str">
        <f>IF(Items!$B1408="","",Items!$A1408)</f>
        <v/>
      </c>
      <c r="B1409" s="28" t="str">
        <f>IF(Items!$B1408="","",Items!$B1408)</f>
        <v/>
      </c>
      <c r="C1409" s="32" t="str">
        <f>IF($B1409="","",Items!$G1408+SUMIFS(PurQty,PurItem,$B1409,PurDate,"&lt;="&amp;$D$2)-SUMIFS(SalQty,SalItem,$B1409,SalDate,"&lt;="&amp;$D$2)-SUMIFS(WoQty,WoItem,$B1409,WoDate,"&lt;="&amp;$D$2)+SUMIFS(AdjQty,AdjItem,$B1409,AdjDate,"&lt;="&amp;$D$2)+SUMIFS(LinVarQty,LinItem,$B1409,LinPosted,"YES",LinDate,"&lt;="&amp;$D$2,LinID,"&lt;&gt;"&amp;$B$2))</f>
        <v/>
      </c>
      <c r="D1409" s="84"/>
      <c r="E1409" s="32" t="str">
        <f t="shared" si="42"/>
        <v/>
      </c>
      <c r="F1409" s="33" t="str">
        <f>IF($B1409="","",Items!$I1408)</f>
        <v/>
      </c>
      <c r="G1409" s="33" t="str">
        <f t="shared" si="43"/>
        <v/>
      </c>
      <c r="H1409" s="85"/>
    </row>
    <row r="1410" spans="1:8" hidden="1" x14ac:dyDescent="0.25">
      <c r="A1410" s="28" t="str">
        <f>IF(Items!$B1409="","",Items!$A1409)</f>
        <v/>
      </c>
      <c r="B1410" s="28" t="str">
        <f>IF(Items!$B1409="","",Items!$B1409)</f>
        <v/>
      </c>
      <c r="C1410" s="32" t="str">
        <f>IF($B1410="","",Items!$G1409+SUMIFS(PurQty,PurItem,$B1410,PurDate,"&lt;="&amp;$D$2)-SUMIFS(SalQty,SalItem,$B1410,SalDate,"&lt;="&amp;$D$2)-SUMIFS(WoQty,WoItem,$B1410,WoDate,"&lt;="&amp;$D$2)+SUMIFS(AdjQty,AdjItem,$B1410,AdjDate,"&lt;="&amp;$D$2)+SUMIFS(LinVarQty,LinItem,$B1410,LinPosted,"YES",LinDate,"&lt;="&amp;$D$2,LinID,"&lt;&gt;"&amp;$B$2))</f>
        <v/>
      </c>
      <c r="D1410" s="84"/>
      <c r="E1410" s="32" t="str">
        <f t="shared" ref="E1410:E1473" si="44">IF(OR($B1410="",$D1410=""),"",$D1410-$C1410)</f>
        <v/>
      </c>
      <c r="F1410" s="33" t="str">
        <f>IF($B1410="","",Items!$I1409)</f>
        <v/>
      </c>
      <c r="G1410" s="33" t="str">
        <f t="shared" ref="G1410:G1473" si="45">IF($E1410="","",$E1410*$F1410)</f>
        <v/>
      </c>
      <c r="H1410" s="85"/>
    </row>
    <row r="1411" spans="1:8" hidden="1" x14ac:dyDescent="0.25">
      <c r="A1411" s="28" t="str">
        <f>IF(Items!$B1410="","",Items!$A1410)</f>
        <v/>
      </c>
      <c r="B1411" s="28" t="str">
        <f>IF(Items!$B1410="","",Items!$B1410)</f>
        <v/>
      </c>
      <c r="C1411" s="32" t="str">
        <f>IF($B1411="","",Items!$G1410+SUMIFS(PurQty,PurItem,$B1411,PurDate,"&lt;="&amp;$D$2)-SUMIFS(SalQty,SalItem,$B1411,SalDate,"&lt;="&amp;$D$2)-SUMIFS(WoQty,WoItem,$B1411,WoDate,"&lt;="&amp;$D$2)+SUMIFS(AdjQty,AdjItem,$B1411,AdjDate,"&lt;="&amp;$D$2)+SUMIFS(LinVarQty,LinItem,$B1411,LinPosted,"YES",LinDate,"&lt;="&amp;$D$2,LinID,"&lt;&gt;"&amp;$B$2))</f>
        <v/>
      </c>
      <c r="D1411" s="84"/>
      <c r="E1411" s="32" t="str">
        <f t="shared" si="44"/>
        <v/>
      </c>
      <c r="F1411" s="33" t="str">
        <f>IF($B1411="","",Items!$I1410)</f>
        <v/>
      </c>
      <c r="G1411" s="33" t="str">
        <f t="shared" si="45"/>
        <v/>
      </c>
      <c r="H1411" s="85"/>
    </row>
    <row r="1412" spans="1:8" hidden="1" x14ac:dyDescent="0.25">
      <c r="A1412" s="28" t="str">
        <f>IF(Items!$B1411="","",Items!$A1411)</f>
        <v/>
      </c>
      <c r="B1412" s="28" t="str">
        <f>IF(Items!$B1411="","",Items!$B1411)</f>
        <v/>
      </c>
      <c r="C1412" s="32" t="str">
        <f>IF($B1412="","",Items!$G1411+SUMIFS(PurQty,PurItem,$B1412,PurDate,"&lt;="&amp;$D$2)-SUMIFS(SalQty,SalItem,$B1412,SalDate,"&lt;="&amp;$D$2)-SUMIFS(WoQty,WoItem,$B1412,WoDate,"&lt;="&amp;$D$2)+SUMIFS(AdjQty,AdjItem,$B1412,AdjDate,"&lt;="&amp;$D$2)+SUMIFS(LinVarQty,LinItem,$B1412,LinPosted,"YES",LinDate,"&lt;="&amp;$D$2,LinID,"&lt;&gt;"&amp;$B$2))</f>
        <v/>
      </c>
      <c r="D1412" s="84"/>
      <c r="E1412" s="32" t="str">
        <f t="shared" si="44"/>
        <v/>
      </c>
      <c r="F1412" s="33" t="str">
        <f>IF($B1412="","",Items!$I1411)</f>
        <v/>
      </c>
      <c r="G1412" s="33" t="str">
        <f t="shared" si="45"/>
        <v/>
      </c>
      <c r="H1412" s="85"/>
    </row>
    <row r="1413" spans="1:8" hidden="1" x14ac:dyDescent="0.25">
      <c r="A1413" s="28" t="str">
        <f>IF(Items!$B1412="","",Items!$A1412)</f>
        <v/>
      </c>
      <c r="B1413" s="28" t="str">
        <f>IF(Items!$B1412="","",Items!$B1412)</f>
        <v/>
      </c>
      <c r="C1413" s="32" t="str">
        <f>IF($B1413="","",Items!$G1412+SUMIFS(PurQty,PurItem,$B1413,PurDate,"&lt;="&amp;$D$2)-SUMIFS(SalQty,SalItem,$B1413,SalDate,"&lt;="&amp;$D$2)-SUMIFS(WoQty,WoItem,$B1413,WoDate,"&lt;="&amp;$D$2)+SUMIFS(AdjQty,AdjItem,$B1413,AdjDate,"&lt;="&amp;$D$2)+SUMIFS(LinVarQty,LinItem,$B1413,LinPosted,"YES",LinDate,"&lt;="&amp;$D$2,LinID,"&lt;&gt;"&amp;$B$2))</f>
        <v/>
      </c>
      <c r="D1413" s="84"/>
      <c r="E1413" s="32" t="str">
        <f t="shared" si="44"/>
        <v/>
      </c>
      <c r="F1413" s="33" t="str">
        <f>IF($B1413="","",Items!$I1412)</f>
        <v/>
      </c>
      <c r="G1413" s="33" t="str">
        <f t="shared" si="45"/>
        <v/>
      </c>
      <c r="H1413" s="85"/>
    </row>
    <row r="1414" spans="1:8" hidden="1" x14ac:dyDescent="0.25">
      <c r="A1414" s="28" t="str">
        <f>IF(Items!$B1413="","",Items!$A1413)</f>
        <v/>
      </c>
      <c r="B1414" s="28" t="str">
        <f>IF(Items!$B1413="","",Items!$B1413)</f>
        <v/>
      </c>
      <c r="C1414" s="32" t="str">
        <f>IF($B1414="","",Items!$G1413+SUMIFS(PurQty,PurItem,$B1414,PurDate,"&lt;="&amp;$D$2)-SUMIFS(SalQty,SalItem,$B1414,SalDate,"&lt;="&amp;$D$2)-SUMIFS(WoQty,WoItem,$B1414,WoDate,"&lt;="&amp;$D$2)+SUMIFS(AdjQty,AdjItem,$B1414,AdjDate,"&lt;="&amp;$D$2)+SUMIFS(LinVarQty,LinItem,$B1414,LinPosted,"YES",LinDate,"&lt;="&amp;$D$2,LinID,"&lt;&gt;"&amp;$B$2))</f>
        <v/>
      </c>
      <c r="D1414" s="84"/>
      <c r="E1414" s="32" t="str">
        <f t="shared" si="44"/>
        <v/>
      </c>
      <c r="F1414" s="33" t="str">
        <f>IF($B1414="","",Items!$I1413)</f>
        <v/>
      </c>
      <c r="G1414" s="33" t="str">
        <f t="shared" si="45"/>
        <v/>
      </c>
      <c r="H1414" s="85"/>
    </row>
    <row r="1415" spans="1:8" hidden="1" x14ac:dyDescent="0.25">
      <c r="A1415" s="28" t="str">
        <f>IF(Items!$B1414="","",Items!$A1414)</f>
        <v/>
      </c>
      <c r="B1415" s="28" t="str">
        <f>IF(Items!$B1414="","",Items!$B1414)</f>
        <v/>
      </c>
      <c r="C1415" s="32" t="str">
        <f>IF($B1415="","",Items!$G1414+SUMIFS(PurQty,PurItem,$B1415,PurDate,"&lt;="&amp;$D$2)-SUMIFS(SalQty,SalItem,$B1415,SalDate,"&lt;="&amp;$D$2)-SUMIFS(WoQty,WoItem,$B1415,WoDate,"&lt;="&amp;$D$2)+SUMIFS(AdjQty,AdjItem,$B1415,AdjDate,"&lt;="&amp;$D$2)+SUMIFS(LinVarQty,LinItem,$B1415,LinPosted,"YES",LinDate,"&lt;="&amp;$D$2,LinID,"&lt;&gt;"&amp;$B$2))</f>
        <v/>
      </c>
      <c r="D1415" s="84"/>
      <c r="E1415" s="32" t="str">
        <f t="shared" si="44"/>
        <v/>
      </c>
      <c r="F1415" s="33" t="str">
        <f>IF($B1415="","",Items!$I1414)</f>
        <v/>
      </c>
      <c r="G1415" s="33" t="str">
        <f t="shared" si="45"/>
        <v/>
      </c>
      <c r="H1415" s="85"/>
    </row>
    <row r="1416" spans="1:8" hidden="1" x14ac:dyDescent="0.25">
      <c r="A1416" s="28" t="str">
        <f>IF(Items!$B1415="","",Items!$A1415)</f>
        <v/>
      </c>
      <c r="B1416" s="28" t="str">
        <f>IF(Items!$B1415="","",Items!$B1415)</f>
        <v/>
      </c>
      <c r="C1416" s="32" t="str">
        <f>IF($B1416="","",Items!$G1415+SUMIFS(PurQty,PurItem,$B1416,PurDate,"&lt;="&amp;$D$2)-SUMIFS(SalQty,SalItem,$B1416,SalDate,"&lt;="&amp;$D$2)-SUMIFS(WoQty,WoItem,$B1416,WoDate,"&lt;="&amp;$D$2)+SUMIFS(AdjQty,AdjItem,$B1416,AdjDate,"&lt;="&amp;$D$2)+SUMIFS(LinVarQty,LinItem,$B1416,LinPosted,"YES",LinDate,"&lt;="&amp;$D$2,LinID,"&lt;&gt;"&amp;$B$2))</f>
        <v/>
      </c>
      <c r="D1416" s="84"/>
      <c r="E1416" s="32" t="str">
        <f t="shared" si="44"/>
        <v/>
      </c>
      <c r="F1416" s="33" t="str">
        <f>IF($B1416="","",Items!$I1415)</f>
        <v/>
      </c>
      <c r="G1416" s="33" t="str">
        <f t="shared" si="45"/>
        <v/>
      </c>
      <c r="H1416" s="85"/>
    </row>
    <row r="1417" spans="1:8" hidden="1" x14ac:dyDescent="0.25">
      <c r="A1417" s="28" t="str">
        <f>IF(Items!$B1416="","",Items!$A1416)</f>
        <v/>
      </c>
      <c r="B1417" s="28" t="str">
        <f>IF(Items!$B1416="","",Items!$B1416)</f>
        <v/>
      </c>
      <c r="C1417" s="32" t="str">
        <f>IF($B1417="","",Items!$G1416+SUMIFS(PurQty,PurItem,$B1417,PurDate,"&lt;="&amp;$D$2)-SUMIFS(SalQty,SalItem,$B1417,SalDate,"&lt;="&amp;$D$2)-SUMIFS(WoQty,WoItem,$B1417,WoDate,"&lt;="&amp;$D$2)+SUMIFS(AdjQty,AdjItem,$B1417,AdjDate,"&lt;="&amp;$D$2)+SUMIFS(LinVarQty,LinItem,$B1417,LinPosted,"YES",LinDate,"&lt;="&amp;$D$2,LinID,"&lt;&gt;"&amp;$B$2))</f>
        <v/>
      </c>
      <c r="D1417" s="84"/>
      <c r="E1417" s="32" t="str">
        <f t="shared" si="44"/>
        <v/>
      </c>
      <c r="F1417" s="33" t="str">
        <f>IF($B1417="","",Items!$I1416)</f>
        <v/>
      </c>
      <c r="G1417" s="33" t="str">
        <f t="shared" si="45"/>
        <v/>
      </c>
      <c r="H1417" s="85"/>
    </row>
    <row r="1418" spans="1:8" hidden="1" x14ac:dyDescent="0.25">
      <c r="A1418" s="28" t="str">
        <f>IF(Items!$B1417="","",Items!$A1417)</f>
        <v/>
      </c>
      <c r="B1418" s="28" t="str">
        <f>IF(Items!$B1417="","",Items!$B1417)</f>
        <v/>
      </c>
      <c r="C1418" s="32" t="str">
        <f>IF($B1418="","",Items!$G1417+SUMIFS(PurQty,PurItem,$B1418,PurDate,"&lt;="&amp;$D$2)-SUMIFS(SalQty,SalItem,$B1418,SalDate,"&lt;="&amp;$D$2)-SUMIFS(WoQty,WoItem,$B1418,WoDate,"&lt;="&amp;$D$2)+SUMIFS(AdjQty,AdjItem,$B1418,AdjDate,"&lt;="&amp;$D$2)+SUMIFS(LinVarQty,LinItem,$B1418,LinPosted,"YES",LinDate,"&lt;="&amp;$D$2,LinID,"&lt;&gt;"&amp;$B$2))</f>
        <v/>
      </c>
      <c r="D1418" s="84"/>
      <c r="E1418" s="32" t="str">
        <f t="shared" si="44"/>
        <v/>
      </c>
      <c r="F1418" s="33" t="str">
        <f>IF($B1418="","",Items!$I1417)</f>
        <v/>
      </c>
      <c r="G1418" s="33" t="str">
        <f t="shared" si="45"/>
        <v/>
      </c>
      <c r="H1418" s="85"/>
    </row>
    <row r="1419" spans="1:8" hidden="1" x14ac:dyDescent="0.25">
      <c r="A1419" s="28" t="str">
        <f>IF(Items!$B1418="","",Items!$A1418)</f>
        <v/>
      </c>
      <c r="B1419" s="28" t="str">
        <f>IF(Items!$B1418="","",Items!$B1418)</f>
        <v/>
      </c>
      <c r="C1419" s="32" t="str">
        <f>IF($B1419="","",Items!$G1418+SUMIFS(PurQty,PurItem,$B1419,PurDate,"&lt;="&amp;$D$2)-SUMIFS(SalQty,SalItem,$B1419,SalDate,"&lt;="&amp;$D$2)-SUMIFS(WoQty,WoItem,$B1419,WoDate,"&lt;="&amp;$D$2)+SUMIFS(AdjQty,AdjItem,$B1419,AdjDate,"&lt;="&amp;$D$2)+SUMIFS(LinVarQty,LinItem,$B1419,LinPosted,"YES",LinDate,"&lt;="&amp;$D$2,LinID,"&lt;&gt;"&amp;$B$2))</f>
        <v/>
      </c>
      <c r="D1419" s="84"/>
      <c r="E1419" s="32" t="str">
        <f t="shared" si="44"/>
        <v/>
      </c>
      <c r="F1419" s="33" t="str">
        <f>IF($B1419="","",Items!$I1418)</f>
        <v/>
      </c>
      <c r="G1419" s="33" t="str">
        <f t="shared" si="45"/>
        <v/>
      </c>
      <c r="H1419" s="85"/>
    </row>
    <row r="1420" spans="1:8" hidden="1" x14ac:dyDescent="0.25">
      <c r="A1420" s="28" t="str">
        <f>IF(Items!$B1419="","",Items!$A1419)</f>
        <v/>
      </c>
      <c r="B1420" s="28" t="str">
        <f>IF(Items!$B1419="","",Items!$B1419)</f>
        <v/>
      </c>
      <c r="C1420" s="32" t="str">
        <f>IF($B1420="","",Items!$G1419+SUMIFS(PurQty,PurItem,$B1420,PurDate,"&lt;="&amp;$D$2)-SUMIFS(SalQty,SalItem,$B1420,SalDate,"&lt;="&amp;$D$2)-SUMIFS(WoQty,WoItem,$B1420,WoDate,"&lt;="&amp;$D$2)+SUMIFS(AdjQty,AdjItem,$B1420,AdjDate,"&lt;="&amp;$D$2)+SUMIFS(LinVarQty,LinItem,$B1420,LinPosted,"YES",LinDate,"&lt;="&amp;$D$2,LinID,"&lt;&gt;"&amp;$B$2))</f>
        <v/>
      </c>
      <c r="D1420" s="84"/>
      <c r="E1420" s="32" t="str">
        <f t="shared" si="44"/>
        <v/>
      </c>
      <c r="F1420" s="33" t="str">
        <f>IF($B1420="","",Items!$I1419)</f>
        <v/>
      </c>
      <c r="G1420" s="33" t="str">
        <f t="shared" si="45"/>
        <v/>
      </c>
      <c r="H1420" s="85"/>
    </row>
    <row r="1421" spans="1:8" hidden="1" x14ac:dyDescent="0.25">
      <c r="A1421" s="28" t="str">
        <f>IF(Items!$B1420="","",Items!$A1420)</f>
        <v/>
      </c>
      <c r="B1421" s="28" t="str">
        <f>IF(Items!$B1420="","",Items!$B1420)</f>
        <v/>
      </c>
      <c r="C1421" s="32" t="str">
        <f>IF($B1421="","",Items!$G1420+SUMIFS(PurQty,PurItem,$B1421,PurDate,"&lt;="&amp;$D$2)-SUMIFS(SalQty,SalItem,$B1421,SalDate,"&lt;="&amp;$D$2)-SUMIFS(WoQty,WoItem,$B1421,WoDate,"&lt;="&amp;$D$2)+SUMIFS(AdjQty,AdjItem,$B1421,AdjDate,"&lt;="&amp;$D$2)+SUMIFS(LinVarQty,LinItem,$B1421,LinPosted,"YES",LinDate,"&lt;="&amp;$D$2,LinID,"&lt;&gt;"&amp;$B$2))</f>
        <v/>
      </c>
      <c r="D1421" s="84"/>
      <c r="E1421" s="32" t="str">
        <f t="shared" si="44"/>
        <v/>
      </c>
      <c r="F1421" s="33" t="str">
        <f>IF($B1421="","",Items!$I1420)</f>
        <v/>
      </c>
      <c r="G1421" s="33" t="str">
        <f t="shared" si="45"/>
        <v/>
      </c>
      <c r="H1421" s="85"/>
    </row>
    <row r="1422" spans="1:8" hidden="1" x14ac:dyDescent="0.25">
      <c r="A1422" s="28" t="str">
        <f>IF(Items!$B1421="","",Items!$A1421)</f>
        <v/>
      </c>
      <c r="B1422" s="28" t="str">
        <f>IF(Items!$B1421="","",Items!$B1421)</f>
        <v/>
      </c>
      <c r="C1422" s="32" t="str">
        <f>IF($B1422="","",Items!$G1421+SUMIFS(PurQty,PurItem,$B1422,PurDate,"&lt;="&amp;$D$2)-SUMIFS(SalQty,SalItem,$B1422,SalDate,"&lt;="&amp;$D$2)-SUMIFS(WoQty,WoItem,$B1422,WoDate,"&lt;="&amp;$D$2)+SUMIFS(AdjQty,AdjItem,$B1422,AdjDate,"&lt;="&amp;$D$2)+SUMIFS(LinVarQty,LinItem,$B1422,LinPosted,"YES",LinDate,"&lt;="&amp;$D$2,LinID,"&lt;&gt;"&amp;$B$2))</f>
        <v/>
      </c>
      <c r="D1422" s="84"/>
      <c r="E1422" s="32" t="str">
        <f t="shared" si="44"/>
        <v/>
      </c>
      <c r="F1422" s="33" t="str">
        <f>IF($B1422="","",Items!$I1421)</f>
        <v/>
      </c>
      <c r="G1422" s="33" t="str">
        <f t="shared" si="45"/>
        <v/>
      </c>
      <c r="H1422" s="85"/>
    </row>
    <row r="1423" spans="1:8" hidden="1" x14ac:dyDescent="0.25">
      <c r="A1423" s="28" t="str">
        <f>IF(Items!$B1422="","",Items!$A1422)</f>
        <v/>
      </c>
      <c r="B1423" s="28" t="str">
        <f>IF(Items!$B1422="","",Items!$B1422)</f>
        <v/>
      </c>
      <c r="C1423" s="32" t="str">
        <f>IF($B1423="","",Items!$G1422+SUMIFS(PurQty,PurItem,$B1423,PurDate,"&lt;="&amp;$D$2)-SUMIFS(SalQty,SalItem,$B1423,SalDate,"&lt;="&amp;$D$2)-SUMIFS(WoQty,WoItem,$B1423,WoDate,"&lt;="&amp;$D$2)+SUMIFS(AdjQty,AdjItem,$B1423,AdjDate,"&lt;="&amp;$D$2)+SUMIFS(LinVarQty,LinItem,$B1423,LinPosted,"YES",LinDate,"&lt;="&amp;$D$2,LinID,"&lt;&gt;"&amp;$B$2))</f>
        <v/>
      </c>
      <c r="D1423" s="84"/>
      <c r="E1423" s="32" t="str">
        <f t="shared" si="44"/>
        <v/>
      </c>
      <c r="F1423" s="33" t="str">
        <f>IF($B1423="","",Items!$I1422)</f>
        <v/>
      </c>
      <c r="G1423" s="33" t="str">
        <f t="shared" si="45"/>
        <v/>
      </c>
      <c r="H1423" s="85"/>
    </row>
    <row r="1424" spans="1:8" hidden="1" x14ac:dyDescent="0.25">
      <c r="A1424" s="28" t="str">
        <f>IF(Items!$B1423="","",Items!$A1423)</f>
        <v/>
      </c>
      <c r="B1424" s="28" t="str">
        <f>IF(Items!$B1423="","",Items!$B1423)</f>
        <v/>
      </c>
      <c r="C1424" s="32" t="str">
        <f>IF($B1424="","",Items!$G1423+SUMIFS(PurQty,PurItem,$B1424,PurDate,"&lt;="&amp;$D$2)-SUMIFS(SalQty,SalItem,$B1424,SalDate,"&lt;="&amp;$D$2)-SUMIFS(WoQty,WoItem,$B1424,WoDate,"&lt;="&amp;$D$2)+SUMIFS(AdjQty,AdjItem,$B1424,AdjDate,"&lt;="&amp;$D$2)+SUMIFS(LinVarQty,LinItem,$B1424,LinPosted,"YES",LinDate,"&lt;="&amp;$D$2,LinID,"&lt;&gt;"&amp;$B$2))</f>
        <v/>
      </c>
      <c r="D1424" s="84"/>
      <c r="E1424" s="32" t="str">
        <f t="shared" si="44"/>
        <v/>
      </c>
      <c r="F1424" s="33" t="str">
        <f>IF($B1424="","",Items!$I1423)</f>
        <v/>
      </c>
      <c r="G1424" s="33" t="str">
        <f t="shared" si="45"/>
        <v/>
      </c>
      <c r="H1424" s="85"/>
    </row>
    <row r="1425" spans="1:8" hidden="1" x14ac:dyDescent="0.25">
      <c r="A1425" s="28" t="str">
        <f>IF(Items!$B1424="","",Items!$A1424)</f>
        <v/>
      </c>
      <c r="B1425" s="28" t="str">
        <f>IF(Items!$B1424="","",Items!$B1424)</f>
        <v/>
      </c>
      <c r="C1425" s="32" t="str">
        <f>IF($B1425="","",Items!$G1424+SUMIFS(PurQty,PurItem,$B1425,PurDate,"&lt;="&amp;$D$2)-SUMIFS(SalQty,SalItem,$B1425,SalDate,"&lt;="&amp;$D$2)-SUMIFS(WoQty,WoItem,$B1425,WoDate,"&lt;="&amp;$D$2)+SUMIFS(AdjQty,AdjItem,$B1425,AdjDate,"&lt;="&amp;$D$2)+SUMIFS(LinVarQty,LinItem,$B1425,LinPosted,"YES",LinDate,"&lt;="&amp;$D$2,LinID,"&lt;&gt;"&amp;$B$2))</f>
        <v/>
      </c>
      <c r="D1425" s="84"/>
      <c r="E1425" s="32" t="str">
        <f t="shared" si="44"/>
        <v/>
      </c>
      <c r="F1425" s="33" t="str">
        <f>IF($B1425="","",Items!$I1424)</f>
        <v/>
      </c>
      <c r="G1425" s="33" t="str">
        <f t="shared" si="45"/>
        <v/>
      </c>
      <c r="H1425" s="85"/>
    </row>
    <row r="1426" spans="1:8" hidden="1" x14ac:dyDescent="0.25">
      <c r="A1426" s="28" t="str">
        <f>IF(Items!$B1425="","",Items!$A1425)</f>
        <v/>
      </c>
      <c r="B1426" s="28" t="str">
        <f>IF(Items!$B1425="","",Items!$B1425)</f>
        <v/>
      </c>
      <c r="C1426" s="32" t="str">
        <f>IF($B1426="","",Items!$G1425+SUMIFS(PurQty,PurItem,$B1426,PurDate,"&lt;="&amp;$D$2)-SUMIFS(SalQty,SalItem,$B1426,SalDate,"&lt;="&amp;$D$2)-SUMIFS(WoQty,WoItem,$B1426,WoDate,"&lt;="&amp;$D$2)+SUMIFS(AdjQty,AdjItem,$B1426,AdjDate,"&lt;="&amp;$D$2)+SUMIFS(LinVarQty,LinItem,$B1426,LinPosted,"YES",LinDate,"&lt;="&amp;$D$2,LinID,"&lt;&gt;"&amp;$B$2))</f>
        <v/>
      </c>
      <c r="D1426" s="84"/>
      <c r="E1426" s="32" t="str">
        <f t="shared" si="44"/>
        <v/>
      </c>
      <c r="F1426" s="33" t="str">
        <f>IF($B1426="","",Items!$I1425)</f>
        <v/>
      </c>
      <c r="G1426" s="33" t="str">
        <f t="shared" si="45"/>
        <v/>
      </c>
      <c r="H1426" s="85"/>
    </row>
    <row r="1427" spans="1:8" hidden="1" x14ac:dyDescent="0.25">
      <c r="A1427" s="28" t="str">
        <f>IF(Items!$B1426="","",Items!$A1426)</f>
        <v/>
      </c>
      <c r="B1427" s="28" t="str">
        <f>IF(Items!$B1426="","",Items!$B1426)</f>
        <v/>
      </c>
      <c r="C1427" s="32" t="str">
        <f>IF($B1427="","",Items!$G1426+SUMIFS(PurQty,PurItem,$B1427,PurDate,"&lt;="&amp;$D$2)-SUMIFS(SalQty,SalItem,$B1427,SalDate,"&lt;="&amp;$D$2)-SUMIFS(WoQty,WoItem,$B1427,WoDate,"&lt;="&amp;$D$2)+SUMIFS(AdjQty,AdjItem,$B1427,AdjDate,"&lt;="&amp;$D$2)+SUMIFS(LinVarQty,LinItem,$B1427,LinPosted,"YES",LinDate,"&lt;="&amp;$D$2,LinID,"&lt;&gt;"&amp;$B$2))</f>
        <v/>
      </c>
      <c r="D1427" s="84"/>
      <c r="E1427" s="32" t="str">
        <f t="shared" si="44"/>
        <v/>
      </c>
      <c r="F1427" s="33" t="str">
        <f>IF($B1427="","",Items!$I1426)</f>
        <v/>
      </c>
      <c r="G1427" s="33" t="str">
        <f t="shared" si="45"/>
        <v/>
      </c>
      <c r="H1427" s="85"/>
    </row>
    <row r="1428" spans="1:8" hidden="1" x14ac:dyDescent="0.25">
      <c r="A1428" s="28" t="str">
        <f>IF(Items!$B1427="","",Items!$A1427)</f>
        <v/>
      </c>
      <c r="B1428" s="28" t="str">
        <f>IF(Items!$B1427="","",Items!$B1427)</f>
        <v/>
      </c>
      <c r="C1428" s="32" t="str">
        <f>IF($B1428="","",Items!$G1427+SUMIFS(PurQty,PurItem,$B1428,PurDate,"&lt;="&amp;$D$2)-SUMIFS(SalQty,SalItem,$B1428,SalDate,"&lt;="&amp;$D$2)-SUMIFS(WoQty,WoItem,$B1428,WoDate,"&lt;="&amp;$D$2)+SUMIFS(AdjQty,AdjItem,$B1428,AdjDate,"&lt;="&amp;$D$2)+SUMIFS(LinVarQty,LinItem,$B1428,LinPosted,"YES",LinDate,"&lt;="&amp;$D$2,LinID,"&lt;&gt;"&amp;$B$2))</f>
        <v/>
      </c>
      <c r="D1428" s="84"/>
      <c r="E1428" s="32" t="str">
        <f t="shared" si="44"/>
        <v/>
      </c>
      <c r="F1428" s="33" t="str">
        <f>IF($B1428="","",Items!$I1427)</f>
        <v/>
      </c>
      <c r="G1428" s="33" t="str">
        <f t="shared" si="45"/>
        <v/>
      </c>
      <c r="H1428" s="85"/>
    </row>
    <row r="1429" spans="1:8" hidden="1" x14ac:dyDescent="0.25">
      <c r="A1429" s="28" t="str">
        <f>IF(Items!$B1428="","",Items!$A1428)</f>
        <v/>
      </c>
      <c r="B1429" s="28" t="str">
        <f>IF(Items!$B1428="","",Items!$B1428)</f>
        <v/>
      </c>
      <c r="C1429" s="32" t="str">
        <f>IF($B1429="","",Items!$G1428+SUMIFS(PurQty,PurItem,$B1429,PurDate,"&lt;="&amp;$D$2)-SUMIFS(SalQty,SalItem,$B1429,SalDate,"&lt;="&amp;$D$2)-SUMIFS(WoQty,WoItem,$B1429,WoDate,"&lt;="&amp;$D$2)+SUMIFS(AdjQty,AdjItem,$B1429,AdjDate,"&lt;="&amp;$D$2)+SUMIFS(LinVarQty,LinItem,$B1429,LinPosted,"YES",LinDate,"&lt;="&amp;$D$2,LinID,"&lt;&gt;"&amp;$B$2))</f>
        <v/>
      </c>
      <c r="D1429" s="84"/>
      <c r="E1429" s="32" t="str">
        <f t="shared" si="44"/>
        <v/>
      </c>
      <c r="F1429" s="33" t="str">
        <f>IF($B1429="","",Items!$I1428)</f>
        <v/>
      </c>
      <c r="G1429" s="33" t="str">
        <f t="shared" si="45"/>
        <v/>
      </c>
      <c r="H1429" s="85"/>
    </row>
    <row r="1430" spans="1:8" hidden="1" x14ac:dyDescent="0.25">
      <c r="A1430" s="28" t="str">
        <f>IF(Items!$B1429="","",Items!$A1429)</f>
        <v/>
      </c>
      <c r="B1430" s="28" t="str">
        <f>IF(Items!$B1429="","",Items!$B1429)</f>
        <v/>
      </c>
      <c r="C1430" s="32" t="str">
        <f>IF($B1430="","",Items!$G1429+SUMIFS(PurQty,PurItem,$B1430,PurDate,"&lt;="&amp;$D$2)-SUMIFS(SalQty,SalItem,$B1430,SalDate,"&lt;="&amp;$D$2)-SUMIFS(WoQty,WoItem,$B1430,WoDate,"&lt;="&amp;$D$2)+SUMIFS(AdjQty,AdjItem,$B1430,AdjDate,"&lt;="&amp;$D$2)+SUMIFS(LinVarQty,LinItem,$B1430,LinPosted,"YES",LinDate,"&lt;="&amp;$D$2,LinID,"&lt;&gt;"&amp;$B$2))</f>
        <v/>
      </c>
      <c r="D1430" s="84"/>
      <c r="E1430" s="32" t="str">
        <f t="shared" si="44"/>
        <v/>
      </c>
      <c r="F1430" s="33" t="str">
        <f>IF($B1430="","",Items!$I1429)</f>
        <v/>
      </c>
      <c r="G1430" s="33" t="str">
        <f t="shared" si="45"/>
        <v/>
      </c>
      <c r="H1430" s="85"/>
    </row>
    <row r="1431" spans="1:8" hidden="1" x14ac:dyDescent="0.25">
      <c r="A1431" s="28" t="str">
        <f>IF(Items!$B1430="","",Items!$A1430)</f>
        <v/>
      </c>
      <c r="B1431" s="28" t="str">
        <f>IF(Items!$B1430="","",Items!$B1430)</f>
        <v/>
      </c>
      <c r="C1431" s="32" t="str">
        <f>IF($B1431="","",Items!$G1430+SUMIFS(PurQty,PurItem,$B1431,PurDate,"&lt;="&amp;$D$2)-SUMIFS(SalQty,SalItem,$B1431,SalDate,"&lt;="&amp;$D$2)-SUMIFS(WoQty,WoItem,$B1431,WoDate,"&lt;="&amp;$D$2)+SUMIFS(AdjQty,AdjItem,$B1431,AdjDate,"&lt;="&amp;$D$2)+SUMIFS(LinVarQty,LinItem,$B1431,LinPosted,"YES",LinDate,"&lt;="&amp;$D$2,LinID,"&lt;&gt;"&amp;$B$2))</f>
        <v/>
      </c>
      <c r="D1431" s="84"/>
      <c r="E1431" s="32" t="str">
        <f t="shared" si="44"/>
        <v/>
      </c>
      <c r="F1431" s="33" t="str">
        <f>IF($B1431="","",Items!$I1430)</f>
        <v/>
      </c>
      <c r="G1431" s="33" t="str">
        <f t="shared" si="45"/>
        <v/>
      </c>
      <c r="H1431" s="85"/>
    </row>
    <row r="1432" spans="1:8" hidden="1" x14ac:dyDescent="0.25">
      <c r="A1432" s="28" t="str">
        <f>IF(Items!$B1431="","",Items!$A1431)</f>
        <v/>
      </c>
      <c r="B1432" s="28" t="str">
        <f>IF(Items!$B1431="","",Items!$B1431)</f>
        <v/>
      </c>
      <c r="C1432" s="32" t="str">
        <f>IF($B1432="","",Items!$G1431+SUMIFS(PurQty,PurItem,$B1432,PurDate,"&lt;="&amp;$D$2)-SUMIFS(SalQty,SalItem,$B1432,SalDate,"&lt;="&amp;$D$2)-SUMIFS(WoQty,WoItem,$B1432,WoDate,"&lt;="&amp;$D$2)+SUMIFS(AdjQty,AdjItem,$B1432,AdjDate,"&lt;="&amp;$D$2)+SUMIFS(LinVarQty,LinItem,$B1432,LinPosted,"YES",LinDate,"&lt;="&amp;$D$2,LinID,"&lt;&gt;"&amp;$B$2))</f>
        <v/>
      </c>
      <c r="D1432" s="84"/>
      <c r="E1432" s="32" t="str">
        <f t="shared" si="44"/>
        <v/>
      </c>
      <c r="F1432" s="33" t="str">
        <f>IF($B1432="","",Items!$I1431)</f>
        <v/>
      </c>
      <c r="G1432" s="33" t="str">
        <f t="shared" si="45"/>
        <v/>
      </c>
      <c r="H1432" s="85"/>
    </row>
    <row r="1433" spans="1:8" hidden="1" x14ac:dyDescent="0.25">
      <c r="A1433" s="28" t="str">
        <f>IF(Items!$B1432="","",Items!$A1432)</f>
        <v/>
      </c>
      <c r="B1433" s="28" t="str">
        <f>IF(Items!$B1432="","",Items!$B1432)</f>
        <v/>
      </c>
      <c r="C1433" s="32" t="str">
        <f>IF($B1433="","",Items!$G1432+SUMIFS(PurQty,PurItem,$B1433,PurDate,"&lt;="&amp;$D$2)-SUMIFS(SalQty,SalItem,$B1433,SalDate,"&lt;="&amp;$D$2)-SUMIFS(WoQty,WoItem,$B1433,WoDate,"&lt;="&amp;$D$2)+SUMIFS(AdjQty,AdjItem,$B1433,AdjDate,"&lt;="&amp;$D$2)+SUMIFS(LinVarQty,LinItem,$B1433,LinPosted,"YES",LinDate,"&lt;="&amp;$D$2,LinID,"&lt;&gt;"&amp;$B$2))</f>
        <v/>
      </c>
      <c r="D1433" s="84"/>
      <c r="E1433" s="32" t="str">
        <f t="shared" si="44"/>
        <v/>
      </c>
      <c r="F1433" s="33" t="str">
        <f>IF($B1433="","",Items!$I1432)</f>
        <v/>
      </c>
      <c r="G1433" s="33" t="str">
        <f t="shared" si="45"/>
        <v/>
      </c>
      <c r="H1433" s="85"/>
    </row>
    <row r="1434" spans="1:8" hidden="1" x14ac:dyDescent="0.25">
      <c r="A1434" s="28" t="str">
        <f>IF(Items!$B1433="","",Items!$A1433)</f>
        <v/>
      </c>
      <c r="B1434" s="28" t="str">
        <f>IF(Items!$B1433="","",Items!$B1433)</f>
        <v/>
      </c>
      <c r="C1434" s="32" t="str">
        <f>IF($B1434="","",Items!$G1433+SUMIFS(PurQty,PurItem,$B1434,PurDate,"&lt;="&amp;$D$2)-SUMIFS(SalQty,SalItem,$B1434,SalDate,"&lt;="&amp;$D$2)-SUMIFS(WoQty,WoItem,$B1434,WoDate,"&lt;="&amp;$D$2)+SUMIFS(AdjQty,AdjItem,$B1434,AdjDate,"&lt;="&amp;$D$2)+SUMIFS(LinVarQty,LinItem,$B1434,LinPosted,"YES",LinDate,"&lt;="&amp;$D$2,LinID,"&lt;&gt;"&amp;$B$2))</f>
        <v/>
      </c>
      <c r="D1434" s="84"/>
      <c r="E1434" s="32" t="str">
        <f t="shared" si="44"/>
        <v/>
      </c>
      <c r="F1434" s="33" t="str">
        <f>IF($B1434="","",Items!$I1433)</f>
        <v/>
      </c>
      <c r="G1434" s="33" t="str">
        <f t="shared" si="45"/>
        <v/>
      </c>
      <c r="H1434" s="85"/>
    </row>
    <row r="1435" spans="1:8" hidden="1" x14ac:dyDescent="0.25">
      <c r="A1435" s="28" t="str">
        <f>IF(Items!$B1434="","",Items!$A1434)</f>
        <v/>
      </c>
      <c r="B1435" s="28" t="str">
        <f>IF(Items!$B1434="","",Items!$B1434)</f>
        <v/>
      </c>
      <c r="C1435" s="32" t="str">
        <f>IF($B1435="","",Items!$G1434+SUMIFS(PurQty,PurItem,$B1435,PurDate,"&lt;="&amp;$D$2)-SUMIFS(SalQty,SalItem,$B1435,SalDate,"&lt;="&amp;$D$2)-SUMIFS(WoQty,WoItem,$B1435,WoDate,"&lt;="&amp;$D$2)+SUMIFS(AdjQty,AdjItem,$B1435,AdjDate,"&lt;="&amp;$D$2)+SUMIFS(LinVarQty,LinItem,$B1435,LinPosted,"YES",LinDate,"&lt;="&amp;$D$2,LinID,"&lt;&gt;"&amp;$B$2))</f>
        <v/>
      </c>
      <c r="D1435" s="84"/>
      <c r="E1435" s="32" t="str">
        <f t="shared" si="44"/>
        <v/>
      </c>
      <c r="F1435" s="33" t="str">
        <f>IF($B1435="","",Items!$I1434)</f>
        <v/>
      </c>
      <c r="G1435" s="33" t="str">
        <f t="shared" si="45"/>
        <v/>
      </c>
      <c r="H1435" s="85"/>
    </row>
    <row r="1436" spans="1:8" hidden="1" x14ac:dyDescent="0.25">
      <c r="A1436" s="28" t="str">
        <f>IF(Items!$B1435="","",Items!$A1435)</f>
        <v/>
      </c>
      <c r="B1436" s="28" t="str">
        <f>IF(Items!$B1435="","",Items!$B1435)</f>
        <v/>
      </c>
      <c r="C1436" s="32" t="str">
        <f>IF($B1436="","",Items!$G1435+SUMIFS(PurQty,PurItem,$B1436,PurDate,"&lt;="&amp;$D$2)-SUMIFS(SalQty,SalItem,$B1436,SalDate,"&lt;="&amp;$D$2)-SUMIFS(WoQty,WoItem,$B1436,WoDate,"&lt;="&amp;$D$2)+SUMIFS(AdjQty,AdjItem,$B1436,AdjDate,"&lt;="&amp;$D$2)+SUMIFS(LinVarQty,LinItem,$B1436,LinPosted,"YES",LinDate,"&lt;="&amp;$D$2,LinID,"&lt;&gt;"&amp;$B$2))</f>
        <v/>
      </c>
      <c r="D1436" s="84"/>
      <c r="E1436" s="32" t="str">
        <f t="shared" si="44"/>
        <v/>
      </c>
      <c r="F1436" s="33" t="str">
        <f>IF($B1436="","",Items!$I1435)</f>
        <v/>
      </c>
      <c r="G1436" s="33" t="str">
        <f t="shared" si="45"/>
        <v/>
      </c>
      <c r="H1436" s="85"/>
    </row>
    <row r="1437" spans="1:8" hidden="1" x14ac:dyDescent="0.25">
      <c r="A1437" s="28" t="str">
        <f>IF(Items!$B1436="","",Items!$A1436)</f>
        <v/>
      </c>
      <c r="B1437" s="28" t="str">
        <f>IF(Items!$B1436="","",Items!$B1436)</f>
        <v/>
      </c>
      <c r="C1437" s="32" t="str">
        <f>IF($B1437="","",Items!$G1436+SUMIFS(PurQty,PurItem,$B1437,PurDate,"&lt;="&amp;$D$2)-SUMIFS(SalQty,SalItem,$B1437,SalDate,"&lt;="&amp;$D$2)-SUMIFS(WoQty,WoItem,$B1437,WoDate,"&lt;="&amp;$D$2)+SUMIFS(AdjQty,AdjItem,$B1437,AdjDate,"&lt;="&amp;$D$2)+SUMIFS(LinVarQty,LinItem,$B1437,LinPosted,"YES",LinDate,"&lt;="&amp;$D$2,LinID,"&lt;&gt;"&amp;$B$2))</f>
        <v/>
      </c>
      <c r="D1437" s="84"/>
      <c r="E1437" s="32" t="str">
        <f t="shared" si="44"/>
        <v/>
      </c>
      <c r="F1437" s="33" t="str">
        <f>IF($B1437="","",Items!$I1436)</f>
        <v/>
      </c>
      <c r="G1437" s="33" t="str">
        <f t="shared" si="45"/>
        <v/>
      </c>
      <c r="H1437" s="85"/>
    </row>
    <row r="1438" spans="1:8" hidden="1" x14ac:dyDescent="0.25">
      <c r="A1438" s="28" t="str">
        <f>IF(Items!$B1437="","",Items!$A1437)</f>
        <v/>
      </c>
      <c r="B1438" s="28" t="str">
        <f>IF(Items!$B1437="","",Items!$B1437)</f>
        <v/>
      </c>
      <c r="C1438" s="32" t="str">
        <f>IF($B1438="","",Items!$G1437+SUMIFS(PurQty,PurItem,$B1438,PurDate,"&lt;="&amp;$D$2)-SUMIFS(SalQty,SalItem,$B1438,SalDate,"&lt;="&amp;$D$2)-SUMIFS(WoQty,WoItem,$B1438,WoDate,"&lt;="&amp;$D$2)+SUMIFS(AdjQty,AdjItem,$B1438,AdjDate,"&lt;="&amp;$D$2)+SUMIFS(LinVarQty,LinItem,$B1438,LinPosted,"YES",LinDate,"&lt;="&amp;$D$2,LinID,"&lt;&gt;"&amp;$B$2))</f>
        <v/>
      </c>
      <c r="D1438" s="84"/>
      <c r="E1438" s="32" t="str">
        <f t="shared" si="44"/>
        <v/>
      </c>
      <c r="F1438" s="33" t="str">
        <f>IF($B1438="","",Items!$I1437)</f>
        <v/>
      </c>
      <c r="G1438" s="33" t="str">
        <f t="shared" si="45"/>
        <v/>
      </c>
      <c r="H1438" s="85"/>
    </row>
    <row r="1439" spans="1:8" hidden="1" x14ac:dyDescent="0.25">
      <c r="A1439" s="28" t="str">
        <f>IF(Items!$B1438="","",Items!$A1438)</f>
        <v/>
      </c>
      <c r="B1439" s="28" t="str">
        <f>IF(Items!$B1438="","",Items!$B1438)</f>
        <v/>
      </c>
      <c r="C1439" s="32" t="str">
        <f>IF($B1439="","",Items!$G1438+SUMIFS(PurQty,PurItem,$B1439,PurDate,"&lt;="&amp;$D$2)-SUMIFS(SalQty,SalItem,$B1439,SalDate,"&lt;="&amp;$D$2)-SUMIFS(WoQty,WoItem,$B1439,WoDate,"&lt;="&amp;$D$2)+SUMIFS(AdjQty,AdjItem,$B1439,AdjDate,"&lt;="&amp;$D$2)+SUMIFS(LinVarQty,LinItem,$B1439,LinPosted,"YES",LinDate,"&lt;="&amp;$D$2,LinID,"&lt;&gt;"&amp;$B$2))</f>
        <v/>
      </c>
      <c r="D1439" s="84"/>
      <c r="E1439" s="32" t="str">
        <f t="shared" si="44"/>
        <v/>
      </c>
      <c r="F1439" s="33" t="str">
        <f>IF($B1439="","",Items!$I1438)</f>
        <v/>
      </c>
      <c r="G1439" s="33" t="str">
        <f t="shared" si="45"/>
        <v/>
      </c>
      <c r="H1439" s="85"/>
    </row>
    <row r="1440" spans="1:8" hidden="1" x14ac:dyDescent="0.25">
      <c r="A1440" s="28" t="str">
        <f>IF(Items!$B1439="","",Items!$A1439)</f>
        <v/>
      </c>
      <c r="B1440" s="28" t="str">
        <f>IF(Items!$B1439="","",Items!$B1439)</f>
        <v/>
      </c>
      <c r="C1440" s="32" t="str">
        <f>IF($B1440="","",Items!$G1439+SUMIFS(PurQty,PurItem,$B1440,PurDate,"&lt;="&amp;$D$2)-SUMIFS(SalQty,SalItem,$B1440,SalDate,"&lt;="&amp;$D$2)-SUMIFS(WoQty,WoItem,$B1440,WoDate,"&lt;="&amp;$D$2)+SUMIFS(AdjQty,AdjItem,$B1440,AdjDate,"&lt;="&amp;$D$2)+SUMIFS(LinVarQty,LinItem,$B1440,LinPosted,"YES",LinDate,"&lt;="&amp;$D$2,LinID,"&lt;&gt;"&amp;$B$2))</f>
        <v/>
      </c>
      <c r="D1440" s="84"/>
      <c r="E1440" s="32" t="str">
        <f t="shared" si="44"/>
        <v/>
      </c>
      <c r="F1440" s="33" t="str">
        <f>IF($B1440="","",Items!$I1439)</f>
        <v/>
      </c>
      <c r="G1440" s="33" t="str">
        <f t="shared" si="45"/>
        <v/>
      </c>
      <c r="H1440" s="85"/>
    </row>
    <row r="1441" spans="1:8" hidden="1" x14ac:dyDescent="0.25">
      <c r="A1441" s="28" t="str">
        <f>IF(Items!$B1440="","",Items!$A1440)</f>
        <v/>
      </c>
      <c r="B1441" s="28" t="str">
        <f>IF(Items!$B1440="","",Items!$B1440)</f>
        <v/>
      </c>
      <c r="C1441" s="32" t="str">
        <f>IF($B1441="","",Items!$G1440+SUMIFS(PurQty,PurItem,$B1441,PurDate,"&lt;="&amp;$D$2)-SUMIFS(SalQty,SalItem,$B1441,SalDate,"&lt;="&amp;$D$2)-SUMIFS(WoQty,WoItem,$B1441,WoDate,"&lt;="&amp;$D$2)+SUMIFS(AdjQty,AdjItem,$B1441,AdjDate,"&lt;="&amp;$D$2)+SUMIFS(LinVarQty,LinItem,$B1441,LinPosted,"YES",LinDate,"&lt;="&amp;$D$2,LinID,"&lt;&gt;"&amp;$B$2))</f>
        <v/>
      </c>
      <c r="D1441" s="84"/>
      <c r="E1441" s="32" t="str">
        <f t="shared" si="44"/>
        <v/>
      </c>
      <c r="F1441" s="33" t="str">
        <f>IF($B1441="","",Items!$I1440)</f>
        <v/>
      </c>
      <c r="G1441" s="33" t="str">
        <f t="shared" si="45"/>
        <v/>
      </c>
      <c r="H1441" s="85"/>
    </row>
    <row r="1442" spans="1:8" hidden="1" x14ac:dyDescent="0.25">
      <c r="A1442" s="28" t="str">
        <f>IF(Items!$B1441="","",Items!$A1441)</f>
        <v/>
      </c>
      <c r="B1442" s="28" t="str">
        <f>IF(Items!$B1441="","",Items!$B1441)</f>
        <v/>
      </c>
      <c r="C1442" s="32" t="str">
        <f>IF($B1442="","",Items!$G1441+SUMIFS(PurQty,PurItem,$B1442,PurDate,"&lt;="&amp;$D$2)-SUMIFS(SalQty,SalItem,$B1442,SalDate,"&lt;="&amp;$D$2)-SUMIFS(WoQty,WoItem,$B1442,WoDate,"&lt;="&amp;$D$2)+SUMIFS(AdjQty,AdjItem,$B1442,AdjDate,"&lt;="&amp;$D$2)+SUMIFS(LinVarQty,LinItem,$B1442,LinPosted,"YES",LinDate,"&lt;="&amp;$D$2,LinID,"&lt;&gt;"&amp;$B$2))</f>
        <v/>
      </c>
      <c r="D1442" s="84"/>
      <c r="E1442" s="32" t="str">
        <f t="shared" si="44"/>
        <v/>
      </c>
      <c r="F1442" s="33" t="str">
        <f>IF($B1442="","",Items!$I1441)</f>
        <v/>
      </c>
      <c r="G1442" s="33" t="str">
        <f t="shared" si="45"/>
        <v/>
      </c>
      <c r="H1442" s="85"/>
    </row>
    <row r="1443" spans="1:8" hidden="1" x14ac:dyDescent="0.25">
      <c r="A1443" s="28" t="str">
        <f>IF(Items!$B1442="","",Items!$A1442)</f>
        <v/>
      </c>
      <c r="B1443" s="28" t="str">
        <f>IF(Items!$B1442="","",Items!$B1442)</f>
        <v/>
      </c>
      <c r="C1443" s="32" t="str">
        <f>IF($B1443="","",Items!$G1442+SUMIFS(PurQty,PurItem,$B1443,PurDate,"&lt;="&amp;$D$2)-SUMIFS(SalQty,SalItem,$B1443,SalDate,"&lt;="&amp;$D$2)-SUMIFS(WoQty,WoItem,$B1443,WoDate,"&lt;="&amp;$D$2)+SUMIFS(AdjQty,AdjItem,$B1443,AdjDate,"&lt;="&amp;$D$2)+SUMIFS(LinVarQty,LinItem,$B1443,LinPosted,"YES",LinDate,"&lt;="&amp;$D$2,LinID,"&lt;&gt;"&amp;$B$2))</f>
        <v/>
      </c>
      <c r="D1443" s="84"/>
      <c r="E1443" s="32" t="str">
        <f t="shared" si="44"/>
        <v/>
      </c>
      <c r="F1443" s="33" t="str">
        <f>IF($B1443="","",Items!$I1442)</f>
        <v/>
      </c>
      <c r="G1443" s="33" t="str">
        <f t="shared" si="45"/>
        <v/>
      </c>
      <c r="H1443" s="85"/>
    </row>
    <row r="1444" spans="1:8" hidden="1" x14ac:dyDescent="0.25">
      <c r="A1444" s="28" t="str">
        <f>IF(Items!$B1443="","",Items!$A1443)</f>
        <v/>
      </c>
      <c r="B1444" s="28" t="str">
        <f>IF(Items!$B1443="","",Items!$B1443)</f>
        <v/>
      </c>
      <c r="C1444" s="32" t="str">
        <f>IF($B1444="","",Items!$G1443+SUMIFS(PurQty,PurItem,$B1444,PurDate,"&lt;="&amp;$D$2)-SUMIFS(SalQty,SalItem,$B1444,SalDate,"&lt;="&amp;$D$2)-SUMIFS(WoQty,WoItem,$B1444,WoDate,"&lt;="&amp;$D$2)+SUMIFS(AdjQty,AdjItem,$B1444,AdjDate,"&lt;="&amp;$D$2)+SUMIFS(LinVarQty,LinItem,$B1444,LinPosted,"YES",LinDate,"&lt;="&amp;$D$2,LinID,"&lt;&gt;"&amp;$B$2))</f>
        <v/>
      </c>
      <c r="D1444" s="84"/>
      <c r="E1444" s="32" t="str">
        <f t="shared" si="44"/>
        <v/>
      </c>
      <c r="F1444" s="33" t="str">
        <f>IF($B1444="","",Items!$I1443)</f>
        <v/>
      </c>
      <c r="G1444" s="33" t="str">
        <f t="shared" si="45"/>
        <v/>
      </c>
      <c r="H1444" s="85"/>
    </row>
    <row r="1445" spans="1:8" hidden="1" x14ac:dyDescent="0.25">
      <c r="A1445" s="28" t="str">
        <f>IF(Items!$B1444="","",Items!$A1444)</f>
        <v/>
      </c>
      <c r="B1445" s="28" t="str">
        <f>IF(Items!$B1444="","",Items!$B1444)</f>
        <v/>
      </c>
      <c r="C1445" s="32" t="str">
        <f>IF($B1445="","",Items!$G1444+SUMIFS(PurQty,PurItem,$B1445,PurDate,"&lt;="&amp;$D$2)-SUMIFS(SalQty,SalItem,$B1445,SalDate,"&lt;="&amp;$D$2)-SUMIFS(WoQty,WoItem,$B1445,WoDate,"&lt;="&amp;$D$2)+SUMIFS(AdjQty,AdjItem,$B1445,AdjDate,"&lt;="&amp;$D$2)+SUMIFS(LinVarQty,LinItem,$B1445,LinPosted,"YES",LinDate,"&lt;="&amp;$D$2,LinID,"&lt;&gt;"&amp;$B$2))</f>
        <v/>
      </c>
      <c r="D1445" s="84"/>
      <c r="E1445" s="32" t="str">
        <f t="shared" si="44"/>
        <v/>
      </c>
      <c r="F1445" s="33" t="str">
        <f>IF($B1445="","",Items!$I1444)</f>
        <v/>
      </c>
      <c r="G1445" s="33" t="str">
        <f t="shared" si="45"/>
        <v/>
      </c>
      <c r="H1445" s="85"/>
    </row>
    <row r="1446" spans="1:8" hidden="1" x14ac:dyDescent="0.25">
      <c r="A1446" s="28" t="str">
        <f>IF(Items!$B1445="","",Items!$A1445)</f>
        <v/>
      </c>
      <c r="B1446" s="28" t="str">
        <f>IF(Items!$B1445="","",Items!$B1445)</f>
        <v/>
      </c>
      <c r="C1446" s="32" t="str">
        <f>IF($B1446="","",Items!$G1445+SUMIFS(PurQty,PurItem,$B1446,PurDate,"&lt;="&amp;$D$2)-SUMIFS(SalQty,SalItem,$B1446,SalDate,"&lt;="&amp;$D$2)-SUMIFS(WoQty,WoItem,$B1446,WoDate,"&lt;="&amp;$D$2)+SUMIFS(AdjQty,AdjItem,$B1446,AdjDate,"&lt;="&amp;$D$2)+SUMIFS(LinVarQty,LinItem,$B1446,LinPosted,"YES",LinDate,"&lt;="&amp;$D$2,LinID,"&lt;&gt;"&amp;$B$2))</f>
        <v/>
      </c>
      <c r="D1446" s="84"/>
      <c r="E1446" s="32" t="str">
        <f t="shared" si="44"/>
        <v/>
      </c>
      <c r="F1446" s="33" t="str">
        <f>IF($B1446="","",Items!$I1445)</f>
        <v/>
      </c>
      <c r="G1446" s="33" t="str">
        <f t="shared" si="45"/>
        <v/>
      </c>
      <c r="H1446" s="85"/>
    </row>
    <row r="1447" spans="1:8" hidden="1" x14ac:dyDescent="0.25">
      <c r="A1447" s="28" t="str">
        <f>IF(Items!$B1446="","",Items!$A1446)</f>
        <v/>
      </c>
      <c r="B1447" s="28" t="str">
        <f>IF(Items!$B1446="","",Items!$B1446)</f>
        <v/>
      </c>
      <c r="C1447" s="32" t="str">
        <f>IF($B1447="","",Items!$G1446+SUMIFS(PurQty,PurItem,$B1447,PurDate,"&lt;="&amp;$D$2)-SUMIFS(SalQty,SalItem,$B1447,SalDate,"&lt;="&amp;$D$2)-SUMIFS(WoQty,WoItem,$B1447,WoDate,"&lt;="&amp;$D$2)+SUMIFS(AdjQty,AdjItem,$B1447,AdjDate,"&lt;="&amp;$D$2)+SUMIFS(LinVarQty,LinItem,$B1447,LinPosted,"YES",LinDate,"&lt;="&amp;$D$2,LinID,"&lt;&gt;"&amp;$B$2))</f>
        <v/>
      </c>
      <c r="D1447" s="84"/>
      <c r="E1447" s="32" t="str">
        <f t="shared" si="44"/>
        <v/>
      </c>
      <c r="F1447" s="33" t="str">
        <f>IF($B1447="","",Items!$I1446)</f>
        <v/>
      </c>
      <c r="G1447" s="33" t="str">
        <f t="shared" si="45"/>
        <v/>
      </c>
      <c r="H1447" s="85"/>
    </row>
    <row r="1448" spans="1:8" hidden="1" x14ac:dyDescent="0.25">
      <c r="A1448" s="28" t="str">
        <f>IF(Items!$B1447="","",Items!$A1447)</f>
        <v/>
      </c>
      <c r="B1448" s="28" t="str">
        <f>IF(Items!$B1447="","",Items!$B1447)</f>
        <v/>
      </c>
      <c r="C1448" s="32" t="str">
        <f>IF($B1448="","",Items!$G1447+SUMIFS(PurQty,PurItem,$B1448,PurDate,"&lt;="&amp;$D$2)-SUMIFS(SalQty,SalItem,$B1448,SalDate,"&lt;="&amp;$D$2)-SUMIFS(WoQty,WoItem,$B1448,WoDate,"&lt;="&amp;$D$2)+SUMIFS(AdjQty,AdjItem,$B1448,AdjDate,"&lt;="&amp;$D$2)+SUMIFS(LinVarQty,LinItem,$B1448,LinPosted,"YES",LinDate,"&lt;="&amp;$D$2,LinID,"&lt;&gt;"&amp;$B$2))</f>
        <v/>
      </c>
      <c r="D1448" s="84"/>
      <c r="E1448" s="32" t="str">
        <f t="shared" si="44"/>
        <v/>
      </c>
      <c r="F1448" s="33" t="str">
        <f>IF($B1448="","",Items!$I1447)</f>
        <v/>
      </c>
      <c r="G1448" s="33" t="str">
        <f t="shared" si="45"/>
        <v/>
      </c>
      <c r="H1448" s="85"/>
    </row>
    <row r="1449" spans="1:8" hidden="1" x14ac:dyDescent="0.25">
      <c r="A1449" s="28" t="str">
        <f>IF(Items!$B1448="","",Items!$A1448)</f>
        <v/>
      </c>
      <c r="B1449" s="28" t="str">
        <f>IF(Items!$B1448="","",Items!$B1448)</f>
        <v/>
      </c>
      <c r="C1449" s="32" t="str">
        <f>IF($B1449="","",Items!$G1448+SUMIFS(PurQty,PurItem,$B1449,PurDate,"&lt;="&amp;$D$2)-SUMIFS(SalQty,SalItem,$B1449,SalDate,"&lt;="&amp;$D$2)-SUMIFS(WoQty,WoItem,$B1449,WoDate,"&lt;="&amp;$D$2)+SUMIFS(AdjQty,AdjItem,$B1449,AdjDate,"&lt;="&amp;$D$2)+SUMIFS(LinVarQty,LinItem,$B1449,LinPosted,"YES",LinDate,"&lt;="&amp;$D$2,LinID,"&lt;&gt;"&amp;$B$2))</f>
        <v/>
      </c>
      <c r="D1449" s="84"/>
      <c r="E1449" s="32" t="str">
        <f t="shared" si="44"/>
        <v/>
      </c>
      <c r="F1449" s="33" t="str">
        <f>IF($B1449="","",Items!$I1448)</f>
        <v/>
      </c>
      <c r="G1449" s="33" t="str">
        <f t="shared" si="45"/>
        <v/>
      </c>
      <c r="H1449" s="85"/>
    </row>
    <row r="1450" spans="1:8" hidden="1" x14ac:dyDescent="0.25">
      <c r="A1450" s="28" t="str">
        <f>IF(Items!$B1449="","",Items!$A1449)</f>
        <v/>
      </c>
      <c r="B1450" s="28" t="str">
        <f>IF(Items!$B1449="","",Items!$B1449)</f>
        <v/>
      </c>
      <c r="C1450" s="32" t="str">
        <f>IF($B1450="","",Items!$G1449+SUMIFS(PurQty,PurItem,$B1450,PurDate,"&lt;="&amp;$D$2)-SUMIFS(SalQty,SalItem,$B1450,SalDate,"&lt;="&amp;$D$2)-SUMIFS(WoQty,WoItem,$B1450,WoDate,"&lt;="&amp;$D$2)+SUMIFS(AdjQty,AdjItem,$B1450,AdjDate,"&lt;="&amp;$D$2)+SUMIFS(LinVarQty,LinItem,$B1450,LinPosted,"YES",LinDate,"&lt;="&amp;$D$2,LinID,"&lt;&gt;"&amp;$B$2))</f>
        <v/>
      </c>
      <c r="D1450" s="84"/>
      <c r="E1450" s="32" t="str">
        <f t="shared" si="44"/>
        <v/>
      </c>
      <c r="F1450" s="33" t="str">
        <f>IF($B1450="","",Items!$I1449)</f>
        <v/>
      </c>
      <c r="G1450" s="33" t="str">
        <f t="shared" si="45"/>
        <v/>
      </c>
      <c r="H1450" s="85"/>
    </row>
    <row r="1451" spans="1:8" hidden="1" x14ac:dyDescent="0.25">
      <c r="A1451" s="28" t="str">
        <f>IF(Items!$B1450="","",Items!$A1450)</f>
        <v/>
      </c>
      <c r="B1451" s="28" t="str">
        <f>IF(Items!$B1450="","",Items!$B1450)</f>
        <v/>
      </c>
      <c r="C1451" s="32" t="str">
        <f>IF($B1451="","",Items!$G1450+SUMIFS(PurQty,PurItem,$B1451,PurDate,"&lt;="&amp;$D$2)-SUMIFS(SalQty,SalItem,$B1451,SalDate,"&lt;="&amp;$D$2)-SUMIFS(WoQty,WoItem,$B1451,WoDate,"&lt;="&amp;$D$2)+SUMIFS(AdjQty,AdjItem,$B1451,AdjDate,"&lt;="&amp;$D$2)+SUMIFS(LinVarQty,LinItem,$B1451,LinPosted,"YES",LinDate,"&lt;="&amp;$D$2,LinID,"&lt;&gt;"&amp;$B$2))</f>
        <v/>
      </c>
      <c r="D1451" s="84"/>
      <c r="E1451" s="32" t="str">
        <f t="shared" si="44"/>
        <v/>
      </c>
      <c r="F1451" s="33" t="str">
        <f>IF($B1451="","",Items!$I1450)</f>
        <v/>
      </c>
      <c r="G1451" s="33" t="str">
        <f t="shared" si="45"/>
        <v/>
      </c>
      <c r="H1451" s="85"/>
    </row>
    <row r="1452" spans="1:8" hidden="1" x14ac:dyDescent="0.25">
      <c r="A1452" s="28" t="str">
        <f>IF(Items!$B1451="","",Items!$A1451)</f>
        <v/>
      </c>
      <c r="B1452" s="28" t="str">
        <f>IF(Items!$B1451="","",Items!$B1451)</f>
        <v/>
      </c>
      <c r="C1452" s="32" t="str">
        <f>IF($B1452="","",Items!$G1451+SUMIFS(PurQty,PurItem,$B1452,PurDate,"&lt;="&amp;$D$2)-SUMIFS(SalQty,SalItem,$B1452,SalDate,"&lt;="&amp;$D$2)-SUMIFS(WoQty,WoItem,$B1452,WoDate,"&lt;="&amp;$D$2)+SUMIFS(AdjQty,AdjItem,$B1452,AdjDate,"&lt;="&amp;$D$2)+SUMIFS(LinVarQty,LinItem,$B1452,LinPosted,"YES",LinDate,"&lt;="&amp;$D$2,LinID,"&lt;&gt;"&amp;$B$2))</f>
        <v/>
      </c>
      <c r="D1452" s="84"/>
      <c r="E1452" s="32" t="str">
        <f t="shared" si="44"/>
        <v/>
      </c>
      <c r="F1452" s="33" t="str">
        <f>IF($B1452="","",Items!$I1451)</f>
        <v/>
      </c>
      <c r="G1452" s="33" t="str">
        <f t="shared" si="45"/>
        <v/>
      </c>
      <c r="H1452" s="85"/>
    </row>
    <row r="1453" spans="1:8" hidden="1" x14ac:dyDescent="0.25">
      <c r="A1453" s="28" t="str">
        <f>IF(Items!$B1452="","",Items!$A1452)</f>
        <v/>
      </c>
      <c r="B1453" s="28" t="str">
        <f>IF(Items!$B1452="","",Items!$B1452)</f>
        <v/>
      </c>
      <c r="C1453" s="32" t="str">
        <f>IF($B1453="","",Items!$G1452+SUMIFS(PurQty,PurItem,$B1453,PurDate,"&lt;="&amp;$D$2)-SUMIFS(SalQty,SalItem,$B1453,SalDate,"&lt;="&amp;$D$2)-SUMIFS(WoQty,WoItem,$B1453,WoDate,"&lt;="&amp;$D$2)+SUMIFS(AdjQty,AdjItem,$B1453,AdjDate,"&lt;="&amp;$D$2)+SUMIFS(LinVarQty,LinItem,$B1453,LinPosted,"YES",LinDate,"&lt;="&amp;$D$2,LinID,"&lt;&gt;"&amp;$B$2))</f>
        <v/>
      </c>
      <c r="D1453" s="84"/>
      <c r="E1453" s="32" t="str">
        <f t="shared" si="44"/>
        <v/>
      </c>
      <c r="F1453" s="33" t="str">
        <f>IF($B1453="","",Items!$I1452)</f>
        <v/>
      </c>
      <c r="G1453" s="33" t="str">
        <f t="shared" si="45"/>
        <v/>
      </c>
      <c r="H1453" s="85"/>
    </row>
    <row r="1454" spans="1:8" hidden="1" x14ac:dyDescent="0.25">
      <c r="A1454" s="28" t="str">
        <f>IF(Items!$B1453="","",Items!$A1453)</f>
        <v/>
      </c>
      <c r="B1454" s="28" t="str">
        <f>IF(Items!$B1453="","",Items!$B1453)</f>
        <v/>
      </c>
      <c r="C1454" s="32" t="str">
        <f>IF($B1454="","",Items!$G1453+SUMIFS(PurQty,PurItem,$B1454,PurDate,"&lt;="&amp;$D$2)-SUMIFS(SalQty,SalItem,$B1454,SalDate,"&lt;="&amp;$D$2)-SUMIFS(WoQty,WoItem,$B1454,WoDate,"&lt;="&amp;$D$2)+SUMIFS(AdjQty,AdjItem,$B1454,AdjDate,"&lt;="&amp;$D$2)+SUMIFS(LinVarQty,LinItem,$B1454,LinPosted,"YES",LinDate,"&lt;="&amp;$D$2,LinID,"&lt;&gt;"&amp;$B$2))</f>
        <v/>
      </c>
      <c r="D1454" s="84"/>
      <c r="E1454" s="32" t="str">
        <f t="shared" si="44"/>
        <v/>
      </c>
      <c r="F1454" s="33" t="str">
        <f>IF($B1454="","",Items!$I1453)</f>
        <v/>
      </c>
      <c r="G1454" s="33" t="str">
        <f t="shared" si="45"/>
        <v/>
      </c>
      <c r="H1454" s="85"/>
    </row>
    <row r="1455" spans="1:8" hidden="1" x14ac:dyDescent="0.25">
      <c r="A1455" s="28" t="str">
        <f>IF(Items!$B1454="","",Items!$A1454)</f>
        <v/>
      </c>
      <c r="B1455" s="28" t="str">
        <f>IF(Items!$B1454="","",Items!$B1454)</f>
        <v/>
      </c>
      <c r="C1455" s="32" t="str">
        <f>IF($B1455="","",Items!$G1454+SUMIFS(PurQty,PurItem,$B1455,PurDate,"&lt;="&amp;$D$2)-SUMIFS(SalQty,SalItem,$B1455,SalDate,"&lt;="&amp;$D$2)-SUMIFS(WoQty,WoItem,$B1455,WoDate,"&lt;="&amp;$D$2)+SUMIFS(AdjQty,AdjItem,$B1455,AdjDate,"&lt;="&amp;$D$2)+SUMIFS(LinVarQty,LinItem,$B1455,LinPosted,"YES",LinDate,"&lt;="&amp;$D$2,LinID,"&lt;&gt;"&amp;$B$2))</f>
        <v/>
      </c>
      <c r="D1455" s="84"/>
      <c r="E1455" s="32" t="str">
        <f t="shared" si="44"/>
        <v/>
      </c>
      <c r="F1455" s="33" t="str">
        <f>IF($B1455="","",Items!$I1454)</f>
        <v/>
      </c>
      <c r="G1455" s="33" t="str">
        <f t="shared" si="45"/>
        <v/>
      </c>
      <c r="H1455" s="85"/>
    </row>
    <row r="1456" spans="1:8" hidden="1" x14ac:dyDescent="0.25">
      <c r="A1456" s="28" t="str">
        <f>IF(Items!$B1455="","",Items!$A1455)</f>
        <v/>
      </c>
      <c r="B1456" s="28" t="str">
        <f>IF(Items!$B1455="","",Items!$B1455)</f>
        <v/>
      </c>
      <c r="C1456" s="32" t="str">
        <f>IF($B1456="","",Items!$G1455+SUMIFS(PurQty,PurItem,$B1456,PurDate,"&lt;="&amp;$D$2)-SUMIFS(SalQty,SalItem,$B1456,SalDate,"&lt;="&amp;$D$2)-SUMIFS(WoQty,WoItem,$B1456,WoDate,"&lt;="&amp;$D$2)+SUMIFS(AdjQty,AdjItem,$B1456,AdjDate,"&lt;="&amp;$D$2)+SUMIFS(LinVarQty,LinItem,$B1456,LinPosted,"YES",LinDate,"&lt;="&amp;$D$2,LinID,"&lt;&gt;"&amp;$B$2))</f>
        <v/>
      </c>
      <c r="D1456" s="84"/>
      <c r="E1456" s="32" t="str">
        <f t="shared" si="44"/>
        <v/>
      </c>
      <c r="F1456" s="33" t="str">
        <f>IF($B1456="","",Items!$I1455)</f>
        <v/>
      </c>
      <c r="G1456" s="33" t="str">
        <f t="shared" si="45"/>
        <v/>
      </c>
      <c r="H1456" s="85"/>
    </row>
    <row r="1457" spans="1:8" hidden="1" x14ac:dyDescent="0.25">
      <c r="A1457" s="28" t="str">
        <f>IF(Items!$B1456="","",Items!$A1456)</f>
        <v/>
      </c>
      <c r="B1457" s="28" t="str">
        <f>IF(Items!$B1456="","",Items!$B1456)</f>
        <v/>
      </c>
      <c r="C1457" s="32" t="str">
        <f>IF($B1457="","",Items!$G1456+SUMIFS(PurQty,PurItem,$B1457,PurDate,"&lt;="&amp;$D$2)-SUMIFS(SalQty,SalItem,$B1457,SalDate,"&lt;="&amp;$D$2)-SUMIFS(WoQty,WoItem,$B1457,WoDate,"&lt;="&amp;$D$2)+SUMIFS(AdjQty,AdjItem,$B1457,AdjDate,"&lt;="&amp;$D$2)+SUMIFS(LinVarQty,LinItem,$B1457,LinPosted,"YES",LinDate,"&lt;="&amp;$D$2,LinID,"&lt;&gt;"&amp;$B$2))</f>
        <v/>
      </c>
      <c r="D1457" s="84"/>
      <c r="E1457" s="32" t="str">
        <f t="shared" si="44"/>
        <v/>
      </c>
      <c r="F1457" s="33" t="str">
        <f>IF($B1457="","",Items!$I1456)</f>
        <v/>
      </c>
      <c r="G1457" s="33" t="str">
        <f t="shared" si="45"/>
        <v/>
      </c>
      <c r="H1457" s="85"/>
    </row>
    <row r="1458" spans="1:8" hidden="1" x14ac:dyDescent="0.25">
      <c r="A1458" s="28" t="str">
        <f>IF(Items!$B1457="","",Items!$A1457)</f>
        <v/>
      </c>
      <c r="B1458" s="28" t="str">
        <f>IF(Items!$B1457="","",Items!$B1457)</f>
        <v/>
      </c>
      <c r="C1458" s="32" t="str">
        <f>IF($B1458="","",Items!$G1457+SUMIFS(PurQty,PurItem,$B1458,PurDate,"&lt;="&amp;$D$2)-SUMIFS(SalQty,SalItem,$B1458,SalDate,"&lt;="&amp;$D$2)-SUMIFS(WoQty,WoItem,$B1458,WoDate,"&lt;="&amp;$D$2)+SUMIFS(AdjQty,AdjItem,$B1458,AdjDate,"&lt;="&amp;$D$2)+SUMIFS(LinVarQty,LinItem,$B1458,LinPosted,"YES",LinDate,"&lt;="&amp;$D$2,LinID,"&lt;&gt;"&amp;$B$2))</f>
        <v/>
      </c>
      <c r="D1458" s="84"/>
      <c r="E1458" s="32" t="str">
        <f t="shared" si="44"/>
        <v/>
      </c>
      <c r="F1458" s="33" t="str">
        <f>IF($B1458="","",Items!$I1457)</f>
        <v/>
      </c>
      <c r="G1458" s="33" t="str">
        <f t="shared" si="45"/>
        <v/>
      </c>
      <c r="H1458" s="85"/>
    </row>
    <row r="1459" spans="1:8" hidden="1" x14ac:dyDescent="0.25">
      <c r="A1459" s="28" t="str">
        <f>IF(Items!$B1458="","",Items!$A1458)</f>
        <v/>
      </c>
      <c r="B1459" s="28" t="str">
        <f>IF(Items!$B1458="","",Items!$B1458)</f>
        <v/>
      </c>
      <c r="C1459" s="32" t="str">
        <f>IF($B1459="","",Items!$G1458+SUMIFS(PurQty,PurItem,$B1459,PurDate,"&lt;="&amp;$D$2)-SUMIFS(SalQty,SalItem,$B1459,SalDate,"&lt;="&amp;$D$2)-SUMIFS(WoQty,WoItem,$B1459,WoDate,"&lt;="&amp;$D$2)+SUMIFS(AdjQty,AdjItem,$B1459,AdjDate,"&lt;="&amp;$D$2)+SUMIFS(LinVarQty,LinItem,$B1459,LinPosted,"YES",LinDate,"&lt;="&amp;$D$2,LinID,"&lt;&gt;"&amp;$B$2))</f>
        <v/>
      </c>
      <c r="D1459" s="84"/>
      <c r="E1459" s="32" t="str">
        <f t="shared" si="44"/>
        <v/>
      </c>
      <c r="F1459" s="33" t="str">
        <f>IF($B1459="","",Items!$I1458)</f>
        <v/>
      </c>
      <c r="G1459" s="33" t="str">
        <f t="shared" si="45"/>
        <v/>
      </c>
      <c r="H1459" s="85"/>
    </row>
    <row r="1460" spans="1:8" hidden="1" x14ac:dyDescent="0.25">
      <c r="A1460" s="28" t="str">
        <f>IF(Items!$B1459="","",Items!$A1459)</f>
        <v/>
      </c>
      <c r="B1460" s="28" t="str">
        <f>IF(Items!$B1459="","",Items!$B1459)</f>
        <v/>
      </c>
      <c r="C1460" s="32" t="str">
        <f>IF($B1460="","",Items!$G1459+SUMIFS(PurQty,PurItem,$B1460,PurDate,"&lt;="&amp;$D$2)-SUMIFS(SalQty,SalItem,$B1460,SalDate,"&lt;="&amp;$D$2)-SUMIFS(WoQty,WoItem,$B1460,WoDate,"&lt;="&amp;$D$2)+SUMIFS(AdjQty,AdjItem,$B1460,AdjDate,"&lt;="&amp;$D$2)+SUMIFS(LinVarQty,LinItem,$B1460,LinPosted,"YES",LinDate,"&lt;="&amp;$D$2,LinID,"&lt;&gt;"&amp;$B$2))</f>
        <v/>
      </c>
      <c r="D1460" s="84"/>
      <c r="E1460" s="32" t="str">
        <f t="shared" si="44"/>
        <v/>
      </c>
      <c r="F1460" s="33" t="str">
        <f>IF($B1460="","",Items!$I1459)</f>
        <v/>
      </c>
      <c r="G1460" s="33" t="str">
        <f t="shared" si="45"/>
        <v/>
      </c>
      <c r="H1460" s="85"/>
    </row>
    <row r="1461" spans="1:8" hidden="1" x14ac:dyDescent="0.25">
      <c r="A1461" s="28" t="str">
        <f>IF(Items!$B1460="","",Items!$A1460)</f>
        <v/>
      </c>
      <c r="B1461" s="28" t="str">
        <f>IF(Items!$B1460="","",Items!$B1460)</f>
        <v/>
      </c>
      <c r="C1461" s="32" t="str">
        <f>IF($B1461="","",Items!$G1460+SUMIFS(PurQty,PurItem,$B1461,PurDate,"&lt;="&amp;$D$2)-SUMIFS(SalQty,SalItem,$B1461,SalDate,"&lt;="&amp;$D$2)-SUMIFS(WoQty,WoItem,$B1461,WoDate,"&lt;="&amp;$D$2)+SUMIFS(AdjQty,AdjItem,$B1461,AdjDate,"&lt;="&amp;$D$2)+SUMIFS(LinVarQty,LinItem,$B1461,LinPosted,"YES",LinDate,"&lt;="&amp;$D$2,LinID,"&lt;&gt;"&amp;$B$2))</f>
        <v/>
      </c>
      <c r="D1461" s="84"/>
      <c r="E1461" s="32" t="str">
        <f t="shared" si="44"/>
        <v/>
      </c>
      <c r="F1461" s="33" t="str">
        <f>IF($B1461="","",Items!$I1460)</f>
        <v/>
      </c>
      <c r="G1461" s="33" t="str">
        <f t="shared" si="45"/>
        <v/>
      </c>
      <c r="H1461" s="85"/>
    </row>
    <row r="1462" spans="1:8" hidden="1" x14ac:dyDescent="0.25">
      <c r="A1462" s="28" t="str">
        <f>IF(Items!$B1461="","",Items!$A1461)</f>
        <v/>
      </c>
      <c r="B1462" s="28" t="str">
        <f>IF(Items!$B1461="","",Items!$B1461)</f>
        <v/>
      </c>
      <c r="C1462" s="32" t="str">
        <f>IF($B1462="","",Items!$G1461+SUMIFS(PurQty,PurItem,$B1462,PurDate,"&lt;="&amp;$D$2)-SUMIFS(SalQty,SalItem,$B1462,SalDate,"&lt;="&amp;$D$2)-SUMIFS(WoQty,WoItem,$B1462,WoDate,"&lt;="&amp;$D$2)+SUMIFS(AdjQty,AdjItem,$B1462,AdjDate,"&lt;="&amp;$D$2)+SUMIFS(LinVarQty,LinItem,$B1462,LinPosted,"YES",LinDate,"&lt;="&amp;$D$2,LinID,"&lt;&gt;"&amp;$B$2))</f>
        <v/>
      </c>
      <c r="D1462" s="84"/>
      <c r="E1462" s="32" t="str">
        <f t="shared" si="44"/>
        <v/>
      </c>
      <c r="F1462" s="33" t="str">
        <f>IF($B1462="","",Items!$I1461)</f>
        <v/>
      </c>
      <c r="G1462" s="33" t="str">
        <f t="shared" si="45"/>
        <v/>
      </c>
      <c r="H1462" s="85"/>
    </row>
    <row r="1463" spans="1:8" hidden="1" x14ac:dyDescent="0.25">
      <c r="A1463" s="28" t="str">
        <f>IF(Items!$B1462="","",Items!$A1462)</f>
        <v/>
      </c>
      <c r="B1463" s="28" t="str">
        <f>IF(Items!$B1462="","",Items!$B1462)</f>
        <v/>
      </c>
      <c r="C1463" s="32" t="str">
        <f>IF($B1463="","",Items!$G1462+SUMIFS(PurQty,PurItem,$B1463,PurDate,"&lt;="&amp;$D$2)-SUMIFS(SalQty,SalItem,$B1463,SalDate,"&lt;="&amp;$D$2)-SUMIFS(WoQty,WoItem,$B1463,WoDate,"&lt;="&amp;$D$2)+SUMIFS(AdjQty,AdjItem,$B1463,AdjDate,"&lt;="&amp;$D$2)+SUMIFS(LinVarQty,LinItem,$B1463,LinPosted,"YES",LinDate,"&lt;="&amp;$D$2,LinID,"&lt;&gt;"&amp;$B$2))</f>
        <v/>
      </c>
      <c r="D1463" s="84"/>
      <c r="E1463" s="32" t="str">
        <f t="shared" si="44"/>
        <v/>
      </c>
      <c r="F1463" s="33" t="str">
        <f>IF($B1463="","",Items!$I1462)</f>
        <v/>
      </c>
      <c r="G1463" s="33" t="str">
        <f t="shared" si="45"/>
        <v/>
      </c>
      <c r="H1463" s="85"/>
    </row>
    <row r="1464" spans="1:8" hidden="1" x14ac:dyDescent="0.25">
      <c r="A1464" s="28" t="str">
        <f>IF(Items!$B1463="","",Items!$A1463)</f>
        <v/>
      </c>
      <c r="B1464" s="28" t="str">
        <f>IF(Items!$B1463="","",Items!$B1463)</f>
        <v/>
      </c>
      <c r="C1464" s="32" t="str">
        <f>IF($B1464="","",Items!$G1463+SUMIFS(PurQty,PurItem,$B1464,PurDate,"&lt;="&amp;$D$2)-SUMIFS(SalQty,SalItem,$B1464,SalDate,"&lt;="&amp;$D$2)-SUMIFS(WoQty,WoItem,$B1464,WoDate,"&lt;="&amp;$D$2)+SUMIFS(AdjQty,AdjItem,$B1464,AdjDate,"&lt;="&amp;$D$2)+SUMIFS(LinVarQty,LinItem,$B1464,LinPosted,"YES",LinDate,"&lt;="&amp;$D$2,LinID,"&lt;&gt;"&amp;$B$2))</f>
        <v/>
      </c>
      <c r="D1464" s="84"/>
      <c r="E1464" s="32" t="str">
        <f t="shared" si="44"/>
        <v/>
      </c>
      <c r="F1464" s="33" t="str">
        <f>IF($B1464="","",Items!$I1463)</f>
        <v/>
      </c>
      <c r="G1464" s="33" t="str">
        <f t="shared" si="45"/>
        <v/>
      </c>
      <c r="H1464" s="85"/>
    </row>
    <row r="1465" spans="1:8" hidden="1" x14ac:dyDescent="0.25">
      <c r="A1465" s="28" t="str">
        <f>IF(Items!$B1464="","",Items!$A1464)</f>
        <v/>
      </c>
      <c r="B1465" s="28" t="str">
        <f>IF(Items!$B1464="","",Items!$B1464)</f>
        <v/>
      </c>
      <c r="C1465" s="32" t="str">
        <f>IF($B1465="","",Items!$G1464+SUMIFS(PurQty,PurItem,$B1465,PurDate,"&lt;="&amp;$D$2)-SUMIFS(SalQty,SalItem,$B1465,SalDate,"&lt;="&amp;$D$2)-SUMIFS(WoQty,WoItem,$B1465,WoDate,"&lt;="&amp;$D$2)+SUMIFS(AdjQty,AdjItem,$B1465,AdjDate,"&lt;="&amp;$D$2)+SUMIFS(LinVarQty,LinItem,$B1465,LinPosted,"YES",LinDate,"&lt;="&amp;$D$2,LinID,"&lt;&gt;"&amp;$B$2))</f>
        <v/>
      </c>
      <c r="D1465" s="84"/>
      <c r="E1465" s="32" t="str">
        <f t="shared" si="44"/>
        <v/>
      </c>
      <c r="F1465" s="33" t="str">
        <f>IF($B1465="","",Items!$I1464)</f>
        <v/>
      </c>
      <c r="G1465" s="33" t="str">
        <f t="shared" si="45"/>
        <v/>
      </c>
      <c r="H1465" s="85"/>
    </row>
    <row r="1466" spans="1:8" hidden="1" x14ac:dyDescent="0.25">
      <c r="A1466" s="28" t="str">
        <f>IF(Items!$B1465="","",Items!$A1465)</f>
        <v/>
      </c>
      <c r="B1466" s="28" t="str">
        <f>IF(Items!$B1465="","",Items!$B1465)</f>
        <v/>
      </c>
      <c r="C1466" s="32" t="str">
        <f>IF($B1466="","",Items!$G1465+SUMIFS(PurQty,PurItem,$B1466,PurDate,"&lt;="&amp;$D$2)-SUMIFS(SalQty,SalItem,$B1466,SalDate,"&lt;="&amp;$D$2)-SUMIFS(WoQty,WoItem,$B1466,WoDate,"&lt;="&amp;$D$2)+SUMIFS(AdjQty,AdjItem,$B1466,AdjDate,"&lt;="&amp;$D$2)+SUMIFS(LinVarQty,LinItem,$B1466,LinPosted,"YES",LinDate,"&lt;="&amp;$D$2,LinID,"&lt;&gt;"&amp;$B$2))</f>
        <v/>
      </c>
      <c r="D1466" s="84"/>
      <c r="E1466" s="32" t="str">
        <f t="shared" si="44"/>
        <v/>
      </c>
      <c r="F1466" s="33" t="str">
        <f>IF($B1466="","",Items!$I1465)</f>
        <v/>
      </c>
      <c r="G1466" s="33" t="str">
        <f t="shared" si="45"/>
        <v/>
      </c>
      <c r="H1466" s="85"/>
    </row>
    <row r="1467" spans="1:8" hidden="1" x14ac:dyDescent="0.25">
      <c r="A1467" s="28" t="str">
        <f>IF(Items!$B1466="","",Items!$A1466)</f>
        <v/>
      </c>
      <c r="B1467" s="28" t="str">
        <f>IF(Items!$B1466="","",Items!$B1466)</f>
        <v/>
      </c>
      <c r="C1467" s="32" t="str">
        <f>IF($B1467="","",Items!$G1466+SUMIFS(PurQty,PurItem,$B1467,PurDate,"&lt;="&amp;$D$2)-SUMIFS(SalQty,SalItem,$B1467,SalDate,"&lt;="&amp;$D$2)-SUMIFS(WoQty,WoItem,$B1467,WoDate,"&lt;="&amp;$D$2)+SUMIFS(AdjQty,AdjItem,$B1467,AdjDate,"&lt;="&amp;$D$2)+SUMIFS(LinVarQty,LinItem,$B1467,LinPosted,"YES",LinDate,"&lt;="&amp;$D$2,LinID,"&lt;&gt;"&amp;$B$2))</f>
        <v/>
      </c>
      <c r="D1467" s="84"/>
      <c r="E1467" s="32" t="str">
        <f t="shared" si="44"/>
        <v/>
      </c>
      <c r="F1467" s="33" t="str">
        <f>IF($B1467="","",Items!$I1466)</f>
        <v/>
      </c>
      <c r="G1467" s="33" t="str">
        <f t="shared" si="45"/>
        <v/>
      </c>
      <c r="H1467" s="85"/>
    </row>
    <row r="1468" spans="1:8" hidden="1" x14ac:dyDescent="0.25">
      <c r="A1468" s="28" t="str">
        <f>IF(Items!$B1467="","",Items!$A1467)</f>
        <v/>
      </c>
      <c r="B1468" s="28" t="str">
        <f>IF(Items!$B1467="","",Items!$B1467)</f>
        <v/>
      </c>
      <c r="C1468" s="32" t="str">
        <f>IF($B1468="","",Items!$G1467+SUMIFS(PurQty,PurItem,$B1468,PurDate,"&lt;="&amp;$D$2)-SUMIFS(SalQty,SalItem,$B1468,SalDate,"&lt;="&amp;$D$2)-SUMIFS(WoQty,WoItem,$B1468,WoDate,"&lt;="&amp;$D$2)+SUMIFS(AdjQty,AdjItem,$B1468,AdjDate,"&lt;="&amp;$D$2)+SUMIFS(LinVarQty,LinItem,$B1468,LinPosted,"YES",LinDate,"&lt;="&amp;$D$2,LinID,"&lt;&gt;"&amp;$B$2))</f>
        <v/>
      </c>
      <c r="D1468" s="84"/>
      <c r="E1468" s="32" t="str">
        <f t="shared" si="44"/>
        <v/>
      </c>
      <c r="F1468" s="33" t="str">
        <f>IF($B1468="","",Items!$I1467)</f>
        <v/>
      </c>
      <c r="G1468" s="33" t="str">
        <f t="shared" si="45"/>
        <v/>
      </c>
      <c r="H1468" s="85"/>
    </row>
    <row r="1469" spans="1:8" hidden="1" x14ac:dyDescent="0.25">
      <c r="A1469" s="28" t="str">
        <f>IF(Items!$B1468="","",Items!$A1468)</f>
        <v/>
      </c>
      <c r="B1469" s="28" t="str">
        <f>IF(Items!$B1468="","",Items!$B1468)</f>
        <v/>
      </c>
      <c r="C1469" s="32" t="str">
        <f>IF($B1469="","",Items!$G1468+SUMIFS(PurQty,PurItem,$B1469,PurDate,"&lt;="&amp;$D$2)-SUMIFS(SalQty,SalItem,$B1469,SalDate,"&lt;="&amp;$D$2)-SUMIFS(WoQty,WoItem,$B1469,WoDate,"&lt;="&amp;$D$2)+SUMIFS(AdjQty,AdjItem,$B1469,AdjDate,"&lt;="&amp;$D$2)+SUMIFS(LinVarQty,LinItem,$B1469,LinPosted,"YES",LinDate,"&lt;="&amp;$D$2,LinID,"&lt;&gt;"&amp;$B$2))</f>
        <v/>
      </c>
      <c r="D1469" s="84"/>
      <c r="E1469" s="32" t="str">
        <f t="shared" si="44"/>
        <v/>
      </c>
      <c r="F1469" s="33" t="str">
        <f>IF($B1469="","",Items!$I1468)</f>
        <v/>
      </c>
      <c r="G1469" s="33" t="str">
        <f t="shared" si="45"/>
        <v/>
      </c>
      <c r="H1469" s="85"/>
    </row>
    <row r="1470" spans="1:8" hidden="1" x14ac:dyDescent="0.25">
      <c r="A1470" s="28" t="str">
        <f>IF(Items!$B1469="","",Items!$A1469)</f>
        <v/>
      </c>
      <c r="B1470" s="28" t="str">
        <f>IF(Items!$B1469="","",Items!$B1469)</f>
        <v/>
      </c>
      <c r="C1470" s="32" t="str">
        <f>IF($B1470="","",Items!$G1469+SUMIFS(PurQty,PurItem,$B1470,PurDate,"&lt;="&amp;$D$2)-SUMIFS(SalQty,SalItem,$B1470,SalDate,"&lt;="&amp;$D$2)-SUMIFS(WoQty,WoItem,$B1470,WoDate,"&lt;="&amp;$D$2)+SUMIFS(AdjQty,AdjItem,$B1470,AdjDate,"&lt;="&amp;$D$2)+SUMIFS(LinVarQty,LinItem,$B1470,LinPosted,"YES",LinDate,"&lt;="&amp;$D$2,LinID,"&lt;&gt;"&amp;$B$2))</f>
        <v/>
      </c>
      <c r="D1470" s="84"/>
      <c r="E1470" s="32" t="str">
        <f t="shared" si="44"/>
        <v/>
      </c>
      <c r="F1470" s="33" t="str">
        <f>IF($B1470="","",Items!$I1469)</f>
        <v/>
      </c>
      <c r="G1470" s="33" t="str">
        <f t="shared" si="45"/>
        <v/>
      </c>
      <c r="H1470" s="85"/>
    </row>
    <row r="1471" spans="1:8" hidden="1" x14ac:dyDescent="0.25">
      <c r="A1471" s="28" t="str">
        <f>IF(Items!$B1470="","",Items!$A1470)</f>
        <v/>
      </c>
      <c r="B1471" s="28" t="str">
        <f>IF(Items!$B1470="","",Items!$B1470)</f>
        <v/>
      </c>
      <c r="C1471" s="32" t="str">
        <f>IF($B1471="","",Items!$G1470+SUMIFS(PurQty,PurItem,$B1471,PurDate,"&lt;="&amp;$D$2)-SUMIFS(SalQty,SalItem,$B1471,SalDate,"&lt;="&amp;$D$2)-SUMIFS(WoQty,WoItem,$B1471,WoDate,"&lt;="&amp;$D$2)+SUMIFS(AdjQty,AdjItem,$B1471,AdjDate,"&lt;="&amp;$D$2)+SUMIFS(LinVarQty,LinItem,$B1471,LinPosted,"YES",LinDate,"&lt;="&amp;$D$2,LinID,"&lt;&gt;"&amp;$B$2))</f>
        <v/>
      </c>
      <c r="D1471" s="84"/>
      <c r="E1471" s="32" t="str">
        <f t="shared" si="44"/>
        <v/>
      </c>
      <c r="F1471" s="33" t="str">
        <f>IF($B1471="","",Items!$I1470)</f>
        <v/>
      </c>
      <c r="G1471" s="33" t="str">
        <f t="shared" si="45"/>
        <v/>
      </c>
      <c r="H1471" s="85"/>
    </row>
    <row r="1472" spans="1:8" hidden="1" x14ac:dyDescent="0.25">
      <c r="A1472" s="28" t="str">
        <f>IF(Items!$B1471="","",Items!$A1471)</f>
        <v/>
      </c>
      <c r="B1472" s="28" t="str">
        <f>IF(Items!$B1471="","",Items!$B1471)</f>
        <v/>
      </c>
      <c r="C1472" s="32" t="str">
        <f>IF($B1472="","",Items!$G1471+SUMIFS(PurQty,PurItem,$B1472,PurDate,"&lt;="&amp;$D$2)-SUMIFS(SalQty,SalItem,$B1472,SalDate,"&lt;="&amp;$D$2)-SUMIFS(WoQty,WoItem,$B1472,WoDate,"&lt;="&amp;$D$2)+SUMIFS(AdjQty,AdjItem,$B1472,AdjDate,"&lt;="&amp;$D$2)+SUMIFS(LinVarQty,LinItem,$B1472,LinPosted,"YES",LinDate,"&lt;="&amp;$D$2,LinID,"&lt;&gt;"&amp;$B$2))</f>
        <v/>
      </c>
      <c r="D1472" s="84"/>
      <c r="E1472" s="32" t="str">
        <f t="shared" si="44"/>
        <v/>
      </c>
      <c r="F1472" s="33" t="str">
        <f>IF($B1472="","",Items!$I1471)</f>
        <v/>
      </c>
      <c r="G1472" s="33" t="str">
        <f t="shared" si="45"/>
        <v/>
      </c>
      <c r="H1472" s="85"/>
    </row>
    <row r="1473" spans="1:8" hidden="1" x14ac:dyDescent="0.25">
      <c r="A1473" s="28" t="str">
        <f>IF(Items!$B1472="","",Items!$A1472)</f>
        <v/>
      </c>
      <c r="B1473" s="28" t="str">
        <f>IF(Items!$B1472="","",Items!$B1472)</f>
        <v/>
      </c>
      <c r="C1473" s="32" t="str">
        <f>IF($B1473="","",Items!$G1472+SUMIFS(PurQty,PurItem,$B1473,PurDate,"&lt;="&amp;$D$2)-SUMIFS(SalQty,SalItem,$B1473,SalDate,"&lt;="&amp;$D$2)-SUMIFS(WoQty,WoItem,$B1473,WoDate,"&lt;="&amp;$D$2)+SUMIFS(AdjQty,AdjItem,$B1473,AdjDate,"&lt;="&amp;$D$2)+SUMIFS(LinVarQty,LinItem,$B1473,LinPosted,"YES",LinDate,"&lt;="&amp;$D$2,LinID,"&lt;&gt;"&amp;$B$2))</f>
        <v/>
      </c>
      <c r="D1473" s="84"/>
      <c r="E1473" s="32" t="str">
        <f t="shared" si="44"/>
        <v/>
      </c>
      <c r="F1473" s="33" t="str">
        <f>IF($B1473="","",Items!$I1472)</f>
        <v/>
      </c>
      <c r="G1473" s="33" t="str">
        <f t="shared" si="45"/>
        <v/>
      </c>
      <c r="H1473" s="85"/>
    </row>
    <row r="1474" spans="1:8" hidden="1" x14ac:dyDescent="0.25">
      <c r="A1474" s="28" t="str">
        <f>IF(Items!$B1473="","",Items!$A1473)</f>
        <v/>
      </c>
      <c r="B1474" s="28" t="str">
        <f>IF(Items!$B1473="","",Items!$B1473)</f>
        <v/>
      </c>
      <c r="C1474" s="32" t="str">
        <f>IF($B1474="","",Items!$G1473+SUMIFS(PurQty,PurItem,$B1474,PurDate,"&lt;="&amp;$D$2)-SUMIFS(SalQty,SalItem,$B1474,SalDate,"&lt;="&amp;$D$2)-SUMIFS(WoQty,WoItem,$B1474,WoDate,"&lt;="&amp;$D$2)+SUMIFS(AdjQty,AdjItem,$B1474,AdjDate,"&lt;="&amp;$D$2)+SUMIFS(LinVarQty,LinItem,$B1474,LinPosted,"YES",LinDate,"&lt;="&amp;$D$2,LinID,"&lt;&gt;"&amp;$B$2))</f>
        <v/>
      </c>
      <c r="D1474" s="84"/>
      <c r="E1474" s="32" t="str">
        <f t="shared" ref="E1474:E1537" si="46">IF(OR($B1474="",$D1474=""),"",$D1474-$C1474)</f>
        <v/>
      </c>
      <c r="F1474" s="33" t="str">
        <f>IF($B1474="","",Items!$I1473)</f>
        <v/>
      </c>
      <c r="G1474" s="33" t="str">
        <f t="shared" ref="G1474:G1537" si="47">IF($E1474="","",$E1474*$F1474)</f>
        <v/>
      </c>
      <c r="H1474" s="85"/>
    </row>
    <row r="1475" spans="1:8" hidden="1" x14ac:dyDescent="0.25">
      <c r="A1475" s="28" t="str">
        <f>IF(Items!$B1474="","",Items!$A1474)</f>
        <v/>
      </c>
      <c r="B1475" s="28" t="str">
        <f>IF(Items!$B1474="","",Items!$B1474)</f>
        <v/>
      </c>
      <c r="C1475" s="32" t="str">
        <f>IF($B1475="","",Items!$G1474+SUMIFS(PurQty,PurItem,$B1475,PurDate,"&lt;="&amp;$D$2)-SUMIFS(SalQty,SalItem,$B1475,SalDate,"&lt;="&amp;$D$2)-SUMIFS(WoQty,WoItem,$B1475,WoDate,"&lt;="&amp;$D$2)+SUMIFS(AdjQty,AdjItem,$B1475,AdjDate,"&lt;="&amp;$D$2)+SUMIFS(LinVarQty,LinItem,$B1475,LinPosted,"YES",LinDate,"&lt;="&amp;$D$2,LinID,"&lt;&gt;"&amp;$B$2))</f>
        <v/>
      </c>
      <c r="D1475" s="84"/>
      <c r="E1475" s="32" t="str">
        <f t="shared" si="46"/>
        <v/>
      </c>
      <c r="F1475" s="33" t="str">
        <f>IF($B1475="","",Items!$I1474)</f>
        <v/>
      </c>
      <c r="G1475" s="33" t="str">
        <f t="shared" si="47"/>
        <v/>
      </c>
      <c r="H1475" s="85"/>
    </row>
    <row r="1476" spans="1:8" hidden="1" x14ac:dyDescent="0.25">
      <c r="A1476" s="28" t="str">
        <f>IF(Items!$B1475="","",Items!$A1475)</f>
        <v/>
      </c>
      <c r="B1476" s="28" t="str">
        <f>IF(Items!$B1475="","",Items!$B1475)</f>
        <v/>
      </c>
      <c r="C1476" s="32" t="str">
        <f>IF($B1476="","",Items!$G1475+SUMIFS(PurQty,PurItem,$B1476,PurDate,"&lt;="&amp;$D$2)-SUMIFS(SalQty,SalItem,$B1476,SalDate,"&lt;="&amp;$D$2)-SUMIFS(WoQty,WoItem,$B1476,WoDate,"&lt;="&amp;$D$2)+SUMIFS(AdjQty,AdjItem,$B1476,AdjDate,"&lt;="&amp;$D$2)+SUMIFS(LinVarQty,LinItem,$B1476,LinPosted,"YES",LinDate,"&lt;="&amp;$D$2,LinID,"&lt;&gt;"&amp;$B$2))</f>
        <v/>
      </c>
      <c r="D1476" s="84"/>
      <c r="E1476" s="32" t="str">
        <f t="shared" si="46"/>
        <v/>
      </c>
      <c r="F1476" s="33" t="str">
        <f>IF($B1476="","",Items!$I1475)</f>
        <v/>
      </c>
      <c r="G1476" s="33" t="str">
        <f t="shared" si="47"/>
        <v/>
      </c>
      <c r="H1476" s="85"/>
    </row>
    <row r="1477" spans="1:8" hidden="1" x14ac:dyDescent="0.25">
      <c r="A1477" s="28" t="str">
        <f>IF(Items!$B1476="","",Items!$A1476)</f>
        <v/>
      </c>
      <c r="B1477" s="28" t="str">
        <f>IF(Items!$B1476="","",Items!$B1476)</f>
        <v/>
      </c>
      <c r="C1477" s="32" t="str">
        <f>IF($B1477="","",Items!$G1476+SUMIFS(PurQty,PurItem,$B1477,PurDate,"&lt;="&amp;$D$2)-SUMIFS(SalQty,SalItem,$B1477,SalDate,"&lt;="&amp;$D$2)-SUMIFS(WoQty,WoItem,$B1477,WoDate,"&lt;="&amp;$D$2)+SUMIFS(AdjQty,AdjItem,$B1477,AdjDate,"&lt;="&amp;$D$2)+SUMIFS(LinVarQty,LinItem,$B1477,LinPosted,"YES",LinDate,"&lt;="&amp;$D$2,LinID,"&lt;&gt;"&amp;$B$2))</f>
        <v/>
      </c>
      <c r="D1477" s="84"/>
      <c r="E1477" s="32" t="str">
        <f t="shared" si="46"/>
        <v/>
      </c>
      <c r="F1477" s="33" t="str">
        <f>IF($B1477="","",Items!$I1476)</f>
        <v/>
      </c>
      <c r="G1477" s="33" t="str">
        <f t="shared" si="47"/>
        <v/>
      </c>
      <c r="H1477" s="85"/>
    </row>
    <row r="1478" spans="1:8" hidden="1" x14ac:dyDescent="0.25">
      <c r="A1478" s="28" t="str">
        <f>IF(Items!$B1477="","",Items!$A1477)</f>
        <v/>
      </c>
      <c r="B1478" s="28" t="str">
        <f>IF(Items!$B1477="","",Items!$B1477)</f>
        <v/>
      </c>
      <c r="C1478" s="32" t="str">
        <f>IF($B1478="","",Items!$G1477+SUMIFS(PurQty,PurItem,$B1478,PurDate,"&lt;="&amp;$D$2)-SUMIFS(SalQty,SalItem,$B1478,SalDate,"&lt;="&amp;$D$2)-SUMIFS(WoQty,WoItem,$B1478,WoDate,"&lt;="&amp;$D$2)+SUMIFS(AdjQty,AdjItem,$B1478,AdjDate,"&lt;="&amp;$D$2)+SUMIFS(LinVarQty,LinItem,$B1478,LinPosted,"YES",LinDate,"&lt;="&amp;$D$2,LinID,"&lt;&gt;"&amp;$B$2))</f>
        <v/>
      </c>
      <c r="D1478" s="84"/>
      <c r="E1478" s="32" t="str">
        <f t="shared" si="46"/>
        <v/>
      </c>
      <c r="F1478" s="33" t="str">
        <f>IF($B1478="","",Items!$I1477)</f>
        <v/>
      </c>
      <c r="G1478" s="33" t="str">
        <f t="shared" si="47"/>
        <v/>
      </c>
      <c r="H1478" s="85"/>
    </row>
    <row r="1479" spans="1:8" hidden="1" x14ac:dyDescent="0.25">
      <c r="A1479" s="28" t="str">
        <f>IF(Items!$B1478="","",Items!$A1478)</f>
        <v/>
      </c>
      <c r="B1479" s="28" t="str">
        <f>IF(Items!$B1478="","",Items!$B1478)</f>
        <v/>
      </c>
      <c r="C1479" s="32" t="str">
        <f>IF($B1479="","",Items!$G1478+SUMIFS(PurQty,PurItem,$B1479,PurDate,"&lt;="&amp;$D$2)-SUMIFS(SalQty,SalItem,$B1479,SalDate,"&lt;="&amp;$D$2)-SUMIFS(WoQty,WoItem,$B1479,WoDate,"&lt;="&amp;$D$2)+SUMIFS(AdjQty,AdjItem,$B1479,AdjDate,"&lt;="&amp;$D$2)+SUMIFS(LinVarQty,LinItem,$B1479,LinPosted,"YES",LinDate,"&lt;="&amp;$D$2,LinID,"&lt;&gt;"&amp;$B$2))</f>
        <v/>
      </c>
      <c r="D1479" s="84"/>
      <c r="E1479" s="32" t="str">
        <f t="shared" si="46"/>
        <v/>
      </c>
      <c r="F1479" s="33" t="str">
        <f>IF($B1479="","",Items!$I1478)</f>
        <v/>
      </c>
      <c r="G1479" s="33" t="str">
        <f t="shared" si="47"/>
        <v/>
      </c>
      <c r="H1479" s="85"/>
    </row>
    <row r="1480" spans="1:8" hidden="1" x14ac:dyDescent="0.25">
      <c r="A1480" s="28" t="str">
        <f>IF(Items!$B1479="","",Items!$A1479)</f>
        <v/>
      </c>
      <c r="B1480" s="28" t="str">
        <f>IF(Items!$B1479="","",Items!$B1479)</f>
        <v/>
      </c>
      <c r="C1480" s="32" t="str">
        <f>IF($B1480="","",Items!$G1479+SUMIFS(PurQty,PurItem,$B1480,PurDate,"&lt;="&amp;$D$2)-SUMIFS(SalQty,SalItem,$B1480,SalDate,"&lt;="&amp;$D$2)-SUMIFS(WoQty,WoItem,$B1480,WoDate,"&lt;="&amp;$D$2)+SUMIFS(AdjQty,AdjItem,$B1480,AdjDate,"&lt;="&amp;$D$2)+SUMIFS(LinVarQty,LinItem,$B1480,LinPosted,"YES",LinDate,"&lt;="&amp;$D$2,LinID,"&lt;&gt;"&amp;$B$2))</f>
        <v/>
      </c>
      <c r="D1480" s="84"/>
      <c r="E1480" s="32" t="str">
        <f t="shared" si="46"/>
        <v/>
      </c>
      <c r="F1480" s="33" t="str">
        <f>IF($B1480="","",Items!$I1479)</f>
        <v/>
      </c>
      <c r="G1480" s="33" t="str">
        <f t="shared" si="47"/>
        <v/>
      </c>
      <c r="H1480" s="85"/>
    </row>
    <row r="1481" spans="1:8" hidden="1" x14ac:dyDescent="0.25">
      <c r="A1481" s="28" t="str">
        <f>IF(Items!$B1480="","",Items!$A1480)</f>
        <v/>
      </c>
      <c r="B1481" s="28" t="str">
        <f>IF(Items!$B1480="","",Items!$B1480)</f>
        <v/>
      </c>
      <c r="C1481" s="32" t="str">
        <f>IF($B1481="","",Items!$G1480+SUMIFS(PurQty,PurItem,$B1481,PurDate,"&lt;="&amp;$D$2)-SUMIFS(SalQty,SalItem,$B1481,SalDate,"&lt;="&amp;$D$2)-SUMIFS(WoQty,WoItem,$B1481,WoDate,"&lt;="&amp;$D$2)+SUMIFS(AdjQty,AdjItem,$B1481,AdjDate,"&lt;="&amp;$D$2)+SUMIFS(LinVarQty,LinItem,$B1481,LinPosted,"YES",LinDate,"&lt;="&amp;$D$2,LinID,"&lt;&gt;"&amp;$B$2))</f>
        <v/>
      </c>
      <c r="D1481" s="84"/>
      <c r="E1481" s="32" t="str">
        <f t="shared" si="46"/>
        <v/>
      </c>
      <c r="F1481" s="33" t="str">
        <f>IF($B1481="","",Items!$I1480)</f>
        <v/>
      </c>
      <c r="G1481" s="33" t="str">
        <f t="shared" si="47"/>
        <v/>
      </c>
      <c r="H1481" s="85"/>
    </row>
    <row r="1482" spans="1:8" hidden="1" x14ac:dyDescent="0.25">
      <c r="A1482" s="28" t="str">
        <f>IF(Items!$B1481="","",Items!$A1481)</f>
        <v/>
      </c>
      <c r="B1482" s="28" t="str">
        <f>IF(Items!$B1481="","",Items!$B1481)</f>
        <v/>
      </c>
      <c r="C1482" s="32" t="str">
        <f>IF($B1482="","",Items!$G1481+SUMIFS(PurQty,PurItem,$B1482,PurDate,"&lt;="&amp;$D$2)-SUMIFS(SalQty,SalItem,$B1482,SalDate,"&lt;="&amp;$D$2)-SUMIFS(WoQty,WoItem,$B1482,WoDate,"&lt;="&amp;$D$2)+SUMIFS(AdjQty,AdjItem,$B1482,AdjDate,"&lt;="&amp;$D$2)+SUMIFS(LinVarQty,LinItem,$B1482,LinPosted,"YES",LinDate,"&lt;="&amp;$D$2,LinID,"&lt;&gt;"&amp;$B$2))</f>
        <v/>
      </c>
      <c r="D1482" s="84"/>
      <c r="E1482" s="32" t="str">
        <f t="shared" si="46"/>
        <v/>
      </c>
      <c r="F1482" s="33" t="str">
        <f>IF($B1482="","",Items!$I1481)</f>
        <v/>
      </c>
      <c r="G1482" s="33" t="str">
        <f t="shared" si="47"/>
        <v/>
      </c>
      <c r="H1482" s="85"/>
    </row>
    <row r="1483" spans="1:8" hidden="1" x14ac:dyDescent="0.25">
      <c r="A1483" s="28" t="str">
        <f>IF(Items!$B1482="","",Items!$A1482)</f>
        <v/>
      </c>
      <c r="B1483" s="28" t="str">
        <f>IF(Items!$B1482="","",Items!$B1482)</f>
        <v/>
      </c>
      <c r="C1483" s="32" t="str">
        <f>IF($B1483="","",Items!$G1482+SUMIFS(PurQty,PurItem,$B1483,PurDate,"&lt;="&amp;$D$2)-SUMIFS(SalQty,SalItem,$B1483,SalDate,"&lt;="&amp;$D$2)-SUMIFS(WoQty,WoItem,$B1483,WoDate,"&lt;="&amp;$D$2)+SUMIFS(AdjQty,AdjItem,$B1483,AdjDate,"&lt;="&amp;$D$2)+SUMIFS(LinVarQty,LinItem,$B1483,LinPosted,"YES",LinDate,"&lt;="&amp;$D$2,LinID,"&lt;&gt;"&amp;$B$2))</f>
        <v/>
      </c>
      <c r="D1483" s="84"/>
      <c r="E1483" s="32" t="str">
        <f t="shared" si="46"/>
        <v/>
      </c>
      <c r="F1483" s="33" t="str">
        <f>IF($B1483="","",Items!$I1482)</f>
        <v/>
      </c>
      <c r="G1483" s="33" t="str">
        <f t="shared" si="47"/>
        <v/>
      </c>
      <c r="H1483" s="85"/>
    </row>
    <row r="1484" spans="1:8" hidden="1" x14ac:dyDescent="0.25">
      <c r="A1484" s="28" t="str">
        <f>IF(Items!$B1483="","",Items!$A1483)</f>
        <v/>
      </c>
      <c r="B1484" s="28" t="str">
        <f>IF(Items!$B1483="","",Items!$B1483)</f>
        <v/>
      </c>
      <c r="C1484" s="32" t="str">
        <f>IF($B1484="","",Items!$G1483+SUMIFS(PurQty,PurItem,$B1484,PurDate,"&lt;="&amp;$D$2)-SUMIFS(SalQty,SalItem,$B1484,SalDate,"&lt;="&amp;$D$2)-SUMIFS(WoQty,WoItem,$B1484,WoDate,"&lt;="&amp;$D$2)+SUMIFS(AdjQty,AdjItem,$B1484,AdjDate,"&lt;="&amp;$D$2)+SUMIFS(LinVarQty,LinItem,$B1484,LinPosted,"YES",LinDate,"&lt;="&amp;$D$2,LinID,"&lt;&gt;"&amp;$B$2))</f>
        <v/>
      </c>
      <c r="D1484" s="84"/>
      <c r="E1484" s="32" t="str">
        <f t="shared" si="46"/>
        <v/>
      </c>
      <c r="F1484" s="33" t="str">
        <f>IF($B1484="","",Items!$I1483)</f>
        <v/>
      </c>
      <c r="G1484" s="33" t="str">
        <f t="shared" si="47"/>
        <v/>
      </c>
      <c r="H1484" s="85"/>
    </row>
    <row r="1485" spans="1:8" hidden="1" x14ac:dyDescent="0.25">
      <c r="A1485" s="28" t="str">
        <f>IF(Items!$B1484="","",Items!$A1484)</f>
        <v/>
      </c>
      <c r="B1485" s="28" t="str">
        <f>IF(Items!$B1484="","",Items!$B1484)</f>
        <v/>
      </c>
      <c r="C1485" s="32" t="str">
        <f>IF($B1485="","",Items!$G1484+SUMIFS(PurQty,PurItem,$B1485,PurDate,"&lt;="&amp;$D$2)-SUMIFS(SalQty,SalItem,$B1485,SalDate,"&lt;="&amp;$D$2)-SUMIFS(WoQty,WoItem,$B1485,WoDate,"&lt;="&amp;$D$2)+SUMIFS(AdjQty,AdjItem,$B1485,AdjDate,"&lt;="&amp;$D$2)+SUMIFS(LinVarQty,LinItem,$B1485,LinPosted,"YES",LinDate,"&lt;="&amp;$D$2,LinID,"&lt;&gt;"&amp;$B$2))</f>
        <v/>
      </c>
      <c r="D1485" s="84"/>
      <c r="E1485" s="32" t="str">
        <f t="shared" si="46"/>
        <v/>
      </c>
      <c r="F1485" s="33" t="str">
        <f>IF($B1485="","",Items!$I1484)</f>
        <v/>
      </c>
      <c r="G1485" s="33" t="str">
        <f t="shared" si="47"/>
        <v/>
      </c>
      <c r="H1485" s="85"/>
    </row>
    <row r="1486" spans="1:8" hidden="1" x14ac:dyDescent="0.25">
      <c r="A1486" s="28" t="str">
        <f>IF(Items!$B1485="","",Items!$A1485)</f>
        <v/>
      </c>
      <c r="B1486" s="28" t="str">
        <f>IF(Items!$B1485="","",Items!$B1485)</f>
        <v/>
      </c>
      <c r="C1486" s="32" t="str">
        <f>IF($B1486="","",Items!$G1485+SUMIFS(PurQty,PurItem,$B1486,PurDate,"&lt;="&amp;$D$2)-SUMIFS(SalQty,SalItem,$B1486,SalDate,"&lt;="&amp;$D$2)-SUMIFS(WoQty,WoItem,$B1486,WoDate,"&lt;="&amp;$D$2)+SUMIFS(AdjQty,AdjItem,$B1486,AdjDate,"&lt;="&amp;$D$2)+SUMIFS(LinVarQty,LinItem,$B1486,LinPosted,"YES",LinDate,"&lt;="&amp;$D$2,LinID,"&lt;&gt;"&amp;$B$2))</f>
        <v/>
      </c>
      <c r="D1486" s="84"/>
      <c r="E1486" s="32" t="str">
        <f t="shared" si="46"/>
        <v/>
      </c>
      <c r="F1486" s="33" t="str">
        <f>IF($B1486="","",Items!$I1485)</f>
        <v/>
      </c>
      <c r="G1486" s="33" t="str">
        <f t="shared" si="47"/>
        <v/>
      </c>
      <c r="H1486" s="85"/>
    </row>
    <row r="1487" spans="1:8" hidden="1" x14ac:dyDescent="0.25">
      <c r="A1487" s="28" t="str">
        <f>IF(Items!$B1486="","",Items!$A1486)</f>
        <v/>
      </c>
      <c r="B1487" s="28" t="str">
        <f>IF(Items!$B1486="","",Items!$B1486)</f>
        <v/>
      </c>
      <c r="C1487" s="32" t="str">
        <f>IF($B1487="","",Items!$G1486+SUMIFS(PurQty,PurItem,$B1487,PurDate,"&lt;="&amp;$D$2)-SUMIFS(SalQty,SalItem,$B1487,SalDate,"&lt;="&amp;$D$2)-SUMIFS(WoQty,WoItem,$B1487,WoDate,"&lt;="&amp;$D$2)+SUMIFS(AdjQty,AdjItem,$B1487,AdjDate,"&lt;="&amp;$D$2)+SUMIFS(LinVarQty,LinItem,$B1487,LinPosted,"YES",LinDate,"&lt;="&amp;$D$2,LinID,"&lt;&gt;"&amp;$B$2))</f>
        <v/>
      </c>
      <c r="D1487" s="84"/>
      <c r="E1487" s="32" t="str">
        <f t="shared" si="46"/>
        <v/>
      </c>
      <c r="F1487" s="33" t="str">
        <f>IF($B1487="","",Items!$I1486)</f>
        <v/>
      </c>
      <c r="G1487" s="33" t="str">
        <f t="shared" si="47"/>
        <v/>
      </c>
      <c r="H1487" s="85"/>
    </row>
    <row r="1488" spans="1:8" hidden="1" x14ac:dyDescent="0.25">
      <c r="A1488" s="28" t="str">
        <f>IF(Items!$B1487="","",Items!$A1487)</f>
        <v/>
      </c>
      <c r="B1488" s="28" t="str">
        <f>IF(Items!$B1487="","",Items!$B1487)</f>
        <v/>
      </c>
      <c r="C1488" s="32" t="str">
        <f>IF($B1488="","",Items!$G1487+SUMIFS(PurQty,PurItem,$B1488,PurDate,"&lt;="&amp;$D$2)-SUMIFS(SalQty,SalItem,$B1488,SalDate,"&lt;="&amp;$D$2)-SUMIFS(WoQty,WoItem,$B1488,WoDate,"&lt;="&amp;$D$2)+SUMIFS(AdjQty,AdjItem,$B1488,AdjDate,"&lt;="&amp;$D$2)+SUMIFS(LinVarQty,LinItem,$B1488,LinPosted,"YES",LinDate,"&lt;="&amp;$D$2,LinID,"&lt;&gt;"&amp;$B$2))</f>
        <v/>
      </c>
      <c r="D1488" s="84"/>
      <c r="E1488" s="32" t="str">
        <f t="shared" si="46"/>
        <v/>
      </c>
      <c r="F1488" s="33" t="str">
        <f>IF($B1488="","",Items!$I1487)</f>
        <v/>
      </c>
      <c r="G1488" s="33" t="str">
        <f t="shared" si="47"/>
        <v/>
      </c>
      <c r="H1488" s="85"/>
    </row>
    <row r="1489" spans="1:8" hidden="1" x14ac:dyDescent="0.25">
      <c r="A1489" s="28" t="str">
        <f>IF(Items!$B1488="","",Items!$A1488)</f>
        <v/>
      </c>
      <c r="B1489" s="28" t="str">
        <f>IF(Items!$B1488="","",Items!$B1488)</f>
        <v/>
      </c>
      <c r="C1489" s="32" t="str">
        <f>IF($B1489="","",Items!$G1488+SUMIFS(PurQty,PurItem,$B1489,PurDate,"&lt;="&amp;$D$2)-SUMIFS(SalQty,SalItem,$B1489,SalDate,"&lt;="&amp;$D$2)-SUMIFS(WoQty,WoItem,$B1489,WoDate,"&lt;="&amp;$D$2)+SUMIFS(AdjQty,AdjItem,$B1489,AdjDate,"&lt;="&amp;$D$2)+SUMIFS(LinVarQty,LinItem,$B1489,LinPosted,"YES",LinDate,"&lt;="&amp;$D$2,LinID,"&lt;&gt;"&amp;$B$2))</f>
        <v/>
      </c>
      <c r="D1489" s="84"/>
      <c r="E1489" s="32" t="str">
        <f t="shared" si="46"/>
        <v/>
      </c>
      <c r="F1489" s="33" t="str">
        <f>IF($B1489="","",Items!$I1488)</f>
        <v/>
      </c>
      <c r="G1489" s="33" t="str">
        <f t="shared" si="47"/>
        <v/>
      </c>
      <c r="H1489" s="85"/>
    </row>
    <row r="1490" spans="1:8" hidden="1" x14ac:dyDescent="0.25">
      <c r="A1490" s="28" t="str">
        <f>IF(Items!$B1489="","",Items!$A1489)</f>
        <v/>
      </c>
      <c r="B1490" s="28" t="str">
        <f>IF(Items!$B1489="","",Items!$B1489)</f>
        <v/>
      </c>
      <c r="C1490" s="32" t="str">
        <f>IF($B1490="","",Items!$G1489+SUMIFS(PurQty,PurItem,$B1490,PurDate,"&lt;="&amp;$D$2)-SUMIFS(SalQty,SalItem,$B1490,SalDate,"&lt;="&amp;$D$2)-SUMIFS(WoQty,WoItem,$B1490,WoDate,"&lt;="&amp;$D$2)+SUMIFS(AdjQty,AdjItem,$B1490,AdjDate,"&lt;="&amp;$D$2)+SUMIFS(LinVarQty,LinItem,$B1490,LinPosted,"YES",LinDate,"&lt;="&amp;$D$2,LinID,"&lt;&gt;"&amp;$B$2))</f>
        <v/>
      </c>
      <c r="D1490" s="84"/>
      <c r="E1490" s="32" t="str">
        <f t="shared" si="46"/>
        <v/>
      </c>
      <c r="F1490" s="33" t="str">
        <f>IF($B1490="","",Items!$I1489)</f>
        <v/>
      </c>
      <c r="G1490" s="33" t="str">
        <f t="shared" si="47"/>
        <v/>
      </c>
      <c r="H1490" s="85"/>
    </row>
    <row r="1491" spans="1:8" hidden="1" x14ac:dyDescent="0.25">
      <c r="A1491" s="28" t="str">
        <f>IF(Items!$B1490="","",Items!$A1490)</f>
        <v/>
      </c>
      <c r="B1491" s="28" t="str">
        <f>IF(Items!$B1490="","",Items!$B1490)</f>
        <v/>
      </c>
      <c r="C1491" s="32" t="str">
        <f>IF($B1491="","",Items!$G1490+SUMIFS(PurQty,PurItem,$B1491,PurDate,"&lt;="&amp;$D$2)-SUMIFS(SalQty,SalItem,$B1491,SalDate,"&lt;="&amp;$D$2)-SUMIFS(WoQty,WoItem,$B1491,WoDate,"&lt;="&amp;$D$2)+SUMIFS(AdjQty,AdjItem,$B1491,AdjDate,"&lt;="&amp;$D$2)+SUMIFS(LinVarQty,LinItem,$B1491,LinPosted,"YES",LinDate,"&lt;="&amp;$D$2,LinID,"&lt;&gt;"&amp;$B$2))</f>
        <v/>
      </c>
      <c r="D1491" s="84"/>
      <c r="E1491" s="32" t="str">
        <f t="shared" si="46"/>
        <v/>
      </c>
      <c r="F1491" s="33" t="str">
        <f>IF($B1491="","",Items!$I1490)</f>
        <v/>
      </c>
      <c r="G1491" s="33" t="str">
        <f t="shared" si="47"/>
        <v/>
      </c>
      <c r="H1491" s="85"/>
    </row>
    <row r="1492" spans="1:8" hidden="1" x14ac:dyDescent="0.25">
      <c r="A1492" s="28" t="str">
        <f>IF(Items!$B1491="","",Items!$A1491)</f>
        <v/>
      </c>
      <c r="B1492" s="28" t="str">
        <f>IF(Items!$B1491="","",Items!$B1491)</f>
        <v/>
      </c>
      <c r="C1492" s="32" t="str">
        <f>IF($B1492="","",Items!$G1491+SUMIFS(PurQty,PurItem,$B1492,PurDate,"&lt;="&amp;$D$2)-SUMIFS(SalQty,SalItem,$B1492,SalDate,"&lt;="&amp;$D$2)-SUMIFS(WoQty,WoItem,$B1492,WoDate,"&lt;="&amp;$D$2)+SUMIFS(AdjQty,AdjItem,$B1492,AdjDate,"&lt;="&amp;$D$2)+SUMIFS(LinVarQty,LinItem,$B1492,LinPosted,"YES",LinDate,"&lt;="&amp;$D$2,LinID,"&lt;&gt;"&amp;$B$2))</f>
        <v/>
      </c>
      <c r="D1492" s="84"/>
      <c r="E1492" s="32" t="str">
        <f t="shared" si="46"/>
        <v/>
      </c>
      <c r="F1492" s="33" t="str">
        <f>IF($B1492="","",Items!$I1491)</f>
        <v/>
      </c>
      <c r="G1492" s="33" t="str">
        <f t="shared" si="47"/>
        <v/>
      </c>
      <c r="H1492" s="85"/>
    </row>
    <row r="1493" spans="1:8" hidden="1" x14ac:dyDescent="0.25">
      <c r="A1493" s="28" t="str">
        <f>IF(Items!$B1492="","",Items!$A1492)</f>
        <v/>
      </c>
      <c r="B1493" s="28" t="str">
        <f>IF(Items!$B1492="","",Items!$B1492)</f>
        <v/>
      </c>
      <c r="C1493" s="32" t="str">
        <f>IF($B1493="","",Items!$G1492+SUMIFS(PurQty,PurItem,$B1493,PurDate,"&lt;="&amp;$D$2)-SUMIFS(SalQty,SalItem,$B1493,SalDate,"&lt;="&amp;$D$2)-SUMIFS(WoQty,WoItem,$B1493,WoDate,"&lt;="&amp;$D$2)+SUMIFS(AdjQty,AdjItem,$B1493,AdjDate,"&lt;="&amp;$D$2)+SUMIFS(LinVarQty,LinItem,$B1493,LinPosted,"YES",LinDate,"&lt;="&amp;$D$2,LinID,"&lt;&gt;"&amp;$B$2))</f>
        <v/>
      </c>
      <c r="D1493" s="84"/>
      <c r="E1493" s="32" t="str">
        <f t="shared" si="46"/>
        <v/>
      </c>
      <c r="F1493" s="33" t="str">
        <f>IF($B1493="","",Items!$I1492)</f>
        <v/>
      </c>
      <c r="G1493" s="33" t="str">
        <f t="shared" si="47"/>
        <v/>
      </c>
      <c r="H1493" s="85"/>
    </row>
    <row r="1494" spans="1:8" hidden="1" x14ac:dyDescent="0.25">
      <c r="A1494" s="28" t="str">
        <f>IF(Items!$B1493="","",Items!$A1493)</f>
        <v/>
      </c>
      <c r="B1494" s="28" t="str">
        <f>IF(Items!$B1493="","",Items!$B1493)</f>
        <v/>
      </c>
      <c r="C1494" s="32" t="str">
        <f>IF($B1494="","",Items!$G1493+SUMIFS(PurQty,PurItem,$B1494,PurDate,"&lt;="&amp;$D$2)-SUMIFS(SalQty,SalItem,$B1494,SalDate,"&lt;="&amp;$D$2)-SUMIFS(WoQty,WoItem,$B1494,WoDate,"&lt;="&amp;$D$2)+SUMIFS(AdjQty,AdjItem,$B1494,AdjDate,"&lt;="&amp;$D$2)+SUMIFS(LinVarQty,LinItem,$B1494,LinPosted,"YES",LinDate,"&lt;="&amp;$D$2,LinID,"&lt;&gt;"&amp;$B$2))</f>
        <v/>
      </c>
      <c r="D1494" s="84"/>
      <c r="E1494" s="32" t="str">
        <f t="shared" si="46"/>
        <v/>
      </c>
      <c r="F1494" s="33" t="str">
        <f>IF($B1494="","",Items!$I1493)</f>
        <v/>
      </c>
      <c r="G1494" s="33" t="str">
        <f t="shared" si="47"/>
        <v/>
      </c>
      <c r="H1494" s="85"/>
    </row>
    <row r="1495" spans="1:8" hidden="1" x14ac:dyDescent="0.25">
      <c r="A1495" s="28" t="str">
        <f>IF(Items!$B1494="","",Items!$A1494)</f>
        <v/>
      </c>
      <c r="B1495" s="28" t="str">
        <f>IF(Items!$B1494="","",Items!$B1494)</f>
        <v/>
      </c>
      <c r="C1495" s="32" t="str">
        <f>IF($B1495="","",Items!$G1494+SUMIFS(PurQty,PurItem,$B1495,PurDate,"&lt;="&amp;$D$2)-SUMIFS(SalQty,SalItem,$B1495,SalDate,"&lt;="&amp;$D$2)-SUMIFS(WoQty,WoItem,$B1495,WoDate,"&lt;="&amp;$D$2)+SUMIFS(AdjQty,AdjItem,$B1495,AdjDate,"&lt;="&amp;$D$2)+SUMIFS(LinVarQty,LinItem,$B1495,LinPosted,"YES",LinDate,"&lt;="&amp;$D$2,LinID,"&lt;&gt;"&amp;$B$2))</f>
        <v/>
      </c>
      <c r="D1495" s="84"/>
      <c r="E1495" s="32" t="str">
        <f t="shared" si="46"/>
        <v/>
      </c>
      <c r="F1495" s="33" t="str">
        <f>IF($B1495="","",Items!$I1494)</f>
        <v/>
      </c>
      <c r="G1495" s="33" t="str">
        <f t="shared" si="47"/>
        <v/>
      </c>
      <c r="H1495" s="85"/>
    </row>
    <row r="1496" spans="1:8" hidden="1" x14ac:dyDescent="0.25">
      <c r="A1496" s="28" t="str">
        <f>IF(Items!$B1495="","",Items!$A1495)</f>
        <v/>
      </c>
      <c r="B1496" s="28" t="str">
        <f>IF(Items!$B1495="","",Items!$B1495)</f>
        <v/>
      </c>
      <c r="C1496" s="32" t="str">
        <f>IF($B1496="","",Items!$G1495+SUMIFS(PurQty,PurItem,$B1496,PurDate,"&lt;="&amp;$D$2)-SUMIFS(SalQty,SalItem,$B1496,SalDate,"&lt;="&amp;$D$2)-SUMIFS(WoQty,WoItem,$B1496,WoDate,"&lt;="&amp;$D$2)+SUMIFS(AdjQty,AdjItem,$B1496,AdjDate,"&lt;="&amp;$D$2)+SUMIFS(LinVarQty,LinItem,$B1496,LinPosted,"YES",LinDate,"&lt;="&amp;$D$2,LinID,"&lt;&gt;"&amp;$B$2))</f>
        <v/>
      </c>
      <c r="D1496" s="84"/>
      <c r="E1496" s="32" t="str">
        <f t="shared" si="46"/>
        <v/>
      </c>
      <c r="F1496" s="33" t="str">
        <f>IF($B1496="","",Items!$I1495)</f>
        <v/>
      </c>
      <c r="G1496" s="33" t="str">
        <f t="shared" si="47"/>
        <v/>
      </c>
      <c r="H1496" s="85"/>
    </row>
    <row r="1497" spans="1:8" hidden="1" x14ac:dyDescent="0.25">
      <c r="A1497" s="28" t="str">
        <f>IF(Items!$B1496="","",Items!$A1496)</f>
        <v/>
      </c>
      <c r="B1497" s="28" t="str">
        <f>IF(Items!$B1496="","",Items!$B1496)</f>
        <v/>
      </c>
      <c r="C1497" s="32" t="str">
        <f>IF($B1497="","",Items!$G1496+SUMIFS(PurQty,PurItem,$B1497,PurDate,"&lt;="&amp;$D$2)-SUMIFS(SalQty,SalItem,$B1497,SalDate,"&lt;="&amp;$D$2)-SUMIFS(WoQty,WoItem,$B1497,WoDate,"&lt;="&amp;$D$2)+SUMIFS(AdjQty,AdjItem,$B1497,AdjDate,"&lt;="&amp;$D$2)+SUMIFS(LinVarQty,LinItem,$B1497,LinPosted,"YES",LinDate,"&lt;="&amp;$D$2,LinID,"&lt;&gt;"&amp;$B$2))</f>
        <v/>
      </c>
      <c r="D1497" s="84"/>
      <c r="E1497" s="32" t="str">
        <f t="shared" si="46"/>
        <v/>
      </c>
      <c r="F1497" s="33" t="str">
        <f>IF($B1497="","",Items!$I1496)</f>
        <v/>
      </c>
      <c r="G1497" s="33" t="str">
        <f t="shared" si="47"/>
        <v/>
      </c>
      <c r="H1497" s="85"/>
    </row>
    <row r="1498" spans="1:8" hidden="1" x14ac:dyDescent="0.25">
      <c r="A1498" s="28" t="str">
        <f>IF(Items!$B1497="","",Items!$A1497)</f>
        <v/>
      </c>
      <c r="B1498" s="28" t="str">
        <f>IF(Items!$B1497="","",Items!$B1497)</f>
        <v/>
      </c>
      <c r="C1498" s="32" t="str">
        <f>IF($B1498="","",Items!$G1497+SUMIFS(PurQty,PurItem,$B1498,PurDate,"&lt;="&amp;$D$2)-SUMIFS(SalQty,SalItem,$B1498,SalDate,"&lt;="&amp;$D$2)-SUMIFS(WoQty,WoItem,$B1498,WoDate,"&lt;="&amp;$D$2)+SUMIFS(AdjQty,AdjItem,$B1498,AdjDate,"&lt;="&amp;$D$2)+SUMIFS(LinVarQty,LinItem,$B1498,LinPosted,"YES",LinDate,"&lt;="&amp;$D$2,LinID,"&lt;&gt;"&amp;$B$2))</f>
        <v/>
      </c>
      <c r="D1498" s="84"/>
      <c r="E1498" s="32" t="str">
        <f t="shared" si="46"/>
        <v/>
      </c>
      <c r="F1498" s="33" t="str">
        <f>IF($B1498="","",Items!$I1497)</f>
        <v/>
      </c>
      <c r="G1498" s="33" t="str">
        <f t="shared" si="47"/>
        <v/>
      </c>
      <c r="H1498" s="85"/>
    </row>
    <row r="1499" spans="1:8" hidden="1" x14ac:dyDescent="0.25">
      <c r="A1499" s="28" t="str">
        <f>IF(Items!$B1498="","",Items!$A1498)</f>
        <v/>
      </c>
      <c r="B1499" s="28" t="str">
        <f>IF(Items!$B1498="","",Items!$B1498)</f>
        <v/>
      </c>
      <c r="C1499" s="32" t="str">
        <f>IF($B1499="","",Items!$G1498+SUMIFS(PurQty,PurItem,$B1499,PurDate,"&lt;="&amp;$D$2)-SUMIFS(SalQty,SalItem,$B1499,SalDate,"&lt;="&amp;$D$2)-SUMIFS(WoQty,WoItem,$B1499,WoDate,"&lt;="&amp;$D$2)+SUMIFS(AdjQty,AdjItem,$B1499,AdjDate,"&lt;="&amp;$D$2)+SUMIFS(LinVarQty,LinItem,$B1499,LinPosted,"YES",LinDate,"&lt;="&amp;$D$2,LinID,"&lt;&gt;"&amp;$B$2))</f>
        <v/>
      </c>
      <c r="D1499" s="84"/>
      <c r="E1499" s="32" t="str">
        <f t="shared" si="46"/>
        <v/>
      </c>
      <c r="F1499" s="33" t="str">
        <f>IF($B1499="","",Items!$I1498)</f>
        <v/>
      </c>
      <c r="G1499" s="33" t="str">
        <f t="shared" si="47"/>
        <v/>
      </c>
      <c r="H1499" s="85"/>
    </row>
    <row r="1500" spans="1:8" hidden="1" x14ac:dyDescent="0.25">
      <c r="A1500" s="28" t="str">
        <f>IF(Items!$B1499="","",Items!$A1499)</f>
        <v/>
      </c>
      <c r="B1500" s="28" t="str">
        <f>IF(Items!$B1499="","",Items!$B1499)</f>
        <v/>
      </c>
      <c r="C1500" s="32" t="str">
        <f>IF($B1500="","",Items!$G1499+SUMIFS(PurQty,PurItem,$B1500,PurDate,"&lt;="&amp;$D$2)-SUMIFS(SalQty,SalItem,$B1500,SalDate,"&lt;="&amp;$D$2)-SUMIFS(WoQty,WoItem,$B1500,WoDate,"&lt;="&amp;$D$2)+SUMIFS(AdjQty,AdjItem,$B1500,AdjDate,"&lt;="&amp;$D$2)+SUMIFS(LinVarQty,LinItem,$B1500,LinPosted,"YES",LinDate,"&lt;="&amp;$D$2,LinID,"&lt;&gt;"&amp;$B$2))</f>
        <v/>
      </c>
      <c r="D1500" s="84"/>
      <c r="E1500" s="32" t="str">
        <f t="shared" si="46"/>
        <v/>
      </c>
      <c r="F1500" s="33" t="str">
        <f>IF($B1500="","",Items!$I1499)</f>
        <v/>
      </c>
      <c r="G1500" s="33" t="str">
        <f t="shared" si="47"/>
        <v/>
      </c>
      <c r="H1500" s="85"/>
    </row>
    <row r="1501" spans="1:8" hidden="1" x14ac:dyDescent="0.25">
      <c r="A1501" s="28" t="str">
        <f>IF(Items!$B1500="","",Items!$A1500)</f>
        <v/>
      </c>
      <c r="B1501" s="28" t="str">
        <f>IF(Items!$B1500="","",Items!$B1500)</f>
        <v/>
      </c>
      <c r="C1501" s="32" t="str">
        <f>IF($B1501="","",Items!$G1500+SUMIFS(PurQty,PurItem,$B1501,PurDate,"&lt;="&amp;$D$2)-SUMIFS(SalQty,SalItem,$B1501,SalDate,"&lt;="&amp;$D$2)-SUMIFS(WoQty,WoItem,$B1501,WoDate,"&lt;="&amp;$D$2)+SUMIFS(AdjQty,AdjItem,$B1501,AdjDate,"&lt;="&amp;$D$2)+SUMIFS(LinVarQty,LinItem,$B1501,LinPosted,"YES",LinDate,"&lt;="&amp;$D$2,LinID,"&lt;&gt;"&amp;$B$2))</f>
        <v/>
      </c>
      <c r="D1501" s="84"/>
      <c r="E1501" s="32" t="str">
        <f t="shared" si="46"/>
        <v/>
      </c>
      <c r="F1501" s="33" t="str">
        <f>IF($B1501="","",Items!$I1500)</f>
        <v/>
      </c>
      <c r="G1501" s="33" t="str">
        <f t="shared" si="47"/>
        <v/>
      </c>
      <c r="H1501" s="85"/>
    </row>
    <row r="1502" spans="1:8" hidden="1" x14ac:dyDescent="0.25">
      <c r="A1502" s="28" t="str">
        <f>IF(Items!$B1501="","",Items!$A1501)</f>
        <v/>
      </c>
      <c r="B1502" s="28" t="str">
        <f>IF(Items!$B1501="","",Items!$B1501)</f>
        <v/>
      </c>
      <c r="C1502" s="32" t="str">
        <f>IF($B1502="","",Items!$G1501+SUMIFS(PurQty,PurItem,$B1502,PurDate,"&lt;="&amp;$D$2)-SUMIFS(SalQty,SalItem,$B1502,SalDate,"&lt;="&amp;$D$2)-SUMIFS(WoQty,WoItem,$B1502,WoDate,"&lt;="&amp;$D$2)+SUMIFS(AdjQty,AdjItem,$B1502,AdjDate,"&lt;="&amp;$D$2)+SUMIFS(LinVarQty,LinItem,$B1502,LinPosted,"YES",LinDate,"&lt;="&amp;$D$2,LinID,"&lt;&gt;"&amp;$B$2))</f>
        <v/>
      </c>
      <c r="D1502" s="84"/>
      <c r="E1502" s="32" t="str">
        <f t="shared" si="46"/>
        <v/>
      </c>
      <c r="F1502" s="33" t="str">
        <f>IF($B1502="","",Items!$I1501)</f>
        <v/>
      </c>
      <c r="G1502" s="33" t="str">
        <f t="shared" si="47"/>
        <v/>
      </c>
      <c r="H1502" s="85"/>
    </row>
    <row r="1503" spans="1:8" hidden="1" x14ac:dyDescent="0.25">
      <c r="A1503" s="28" t="str">
        <f>IF(Items!$B1502="","",Items!$A1502)</f>
        <v/>
      </c>
      <c r="B1503" s="28" t="str">
        <f>IF(Items!$B1502="","",Items!$B1502)</f>
        <v/>
      </c>
      <c r="C1503" s="32" t="str">
        <f>IF($B1503="","",Items!$G1502+SUMIFS(PurQty,PurItem,$B1503,PurDate,"&lt;="&amp;$D$2)-SUMIFS(SalQty,SalItem,$B1503,SalDate,"&lt;="&amp;$D$2)-SUMIFS(WoQty,WoItem,$B1503,WoDate,"&lt;="&amp;$D$2)+SUMIFS(AdjQty,AdjItem,$B1503,AdjDate,"&lt;="&amp;$D$2)+SUMIFS(LinVarQty,LinItem,$B1503,LinPosted,"YES",LinDate,"&lt;="&amp;$D$2,LinID,"&lt;&gt;"&amp;$B$2))</f>
        <v/>
      </c>
      <c r="D1503" s="84"/>
      <c r="E1503" s="32" t="str">
        <f t="shared" si="46"/>
        <v/>
      </c>
      <c r="F1503" s="33" t="str">
        <f>IF($B1503="","",Items!$I1502)</f>
        <v/>
      </c>
      <c r="G1503" s="33" t="str">
        <f t="shared" si="47"/>
        <v/>
      </c>
      <c r="H1503" s="85"/>
    </row>
    <row r="1504" spans="1:8" hidden="1" x14ac:dyDescent="0.25">
      <c r="A1504" s="28" t="str">
        <f>IF(Items!$B1503="","",Items!$A1503)</f>
        <v/>
      </c>
      <c r="B1504" s="28" t="str">
        <f>IF(Items!$B1503="","",Items!$B1503)</f>
        <v/>
      </c>
      <c r="C1504" s="32" t="str">
        <f>IF($B1504="","",Items!$G1503+SUMIFS(PurQty,PurItem,$B1504,PurDate,"&lt;="&amp;$D$2)-SUMIFS(SalQty,SalItem,$B1504,SalDate,"&lt;="&amp;$D$2)-SUMIFS(WoQty,WoItem,$B1504,WoDate,"&lt;="&amp;$D$2)+SUMIFS(AdjQty,AdjItem,$B1504,AdjDate,"&lt;="&amp;$D$2)+SUMIFS(LinVarQty,LinItem,$B1504,LinPosted,"YES",LinDate,"&lt;="&amp;$D$2,LinID,"&lt;&gt;"&amp;$B$2))</f>
        <v/>
      </c>
      <c r="D1504" s="84"/>
      <c r="E1504" s="32" t="str">
        <f t="shared" si="46"/>
        <v/>
      </c>
      <c r="F1504" s="33" t="str">
        <f>IF($B1504="","",Items!$I1503)</f>
        <v/>
      </c>
      <c r="G1504" s="33" t="str">
        <f t="shared" si="47"/>
        <v/>
      </c>
      <c r="H1504" s="85"/>
    </row>
    <row r="1505" spans="1:8" hidden="1" x14ac:dyDescent="0.25">
      <c r="A1505" s="28" t="str">
        <f>IF(Items!$B1504="","",Items!$A1504)</f>
        <v/>
      </c>
      <c r="B1505" s="28" t="str">
        <f>IF(Items!$B1504="","",Items!$B1504)</f>
        <v/>
      </c>
      <c r="C1505" s="32" t="str">
        <f>IF($B1505="","",Items!$G1504+SUMIFS(PurQty,PurItem,$B1505,PurDate,"&lt;="&amp;$D$2)-SUMIFS(SalQty,SalItem,$B1505,SalDate,"&lt;="&amp;$D$2)-SUMIFS(WoQty,WoItem,$B1505,WoDate,"&lt;="&amp;$D$2)+SUMIFS(AdjQty,AdjItem,$B1505,AdjDate,"&lt;="&amp;$D$2)+SUMIFS(LinVarQty,LinItem,$B1505,LinPosted,"YES",LinDate,"&lt;="&amp;$D$2,LinID,"&lt;&gt;"&amp;$B$2))</f>
        <v/>
      </c>
      <c r="D1505" s="84"/>
      <c r="E1505" s="32" t="str">
        <f t="shared" si="46"/>
        <v/>
      </c>
      <c r="F1505" s="33" t="str">
        <f>IF($B1505="","",Items!$I1504)</f>
        <v/>
      </c>
      <c r="G1505" s="33" t="str">
        <f t="shared" si="47"/>
        <v/>
      </c>
      <c r="H1505" s="85"/>
    </row>
    <row r="1506" spans="1:8" hidden="1" x14ac:dyDescent="0.25">
      <c r="A1506" s="28" t="str">
        <f>IF(Items!$B1505="","",Items!$A1505)</f>
        <v/>
      </c>
      <c r="B1506" s="28" t="str">
        <f>IF(Items!$B1505="","",Items!$B1505)</f>
        <v/>
      </c>
      <c r="C1506" s="32" t="str">
        <f>IF($B1506="","",Items!$G1505+SUMIFS(PurQty,PurItem,$B1506,PurDate,"&lt;="&amp;$D$2)-SUMIFS(SalQty,SalItem,$B1506,SalDate,"&lt;="&amp;$D$2)-SUMIFS(WoQty,WoItem,$B1506,WoDate,"&lt;="&amp;$D$2)+SUMIFS(AdjQty,AdjItem,$B1506,AdjDate,"&lt;="&amp;$D$2)+SUMIFS(LinVarQty,LinItem,$B1506,LinPosted,"YES",LinDate,"&lt;="&amp;$D$2,LinID,"&lt;&gt;"&amp;$B$2))</f>
        <v/>
      </c>
      <c r="D1506" s="84"/>
      <c r="E1506" s="32" t="str">
        <f t="shared" si="46"/>
        <v/>
      </c>
      <c r="F1506" s="33" t="str">
        <f>IF($B1506="","",Items!$I1505)</f>
        <v/>
      </c>
      <c r="G1506" s="33" t="str">
        <f t="shared" si="47"/>
        <v/>
      </c>
      <c r="H1506" s="85"/>
    </row>
    <row r="1507" spans="1:8" hidden="1" x14ac:dyDescent="0.25">
      <c r="A1507" s="28" t="str">
        <f>IF(Items!$B1506="","",Items!$A1506)</f>
        <v/>
      </c>
      <c r="B1507" s="28" t="str">
        <f>IF(Items!$B1506="","",Items!$B1506)</f>
        <v/>
      </c>
      <c r="C1507" s="32" t="str">
        <f>IF($B1507="","",Items!$G1506+SUMIFS(PurQty,PurItem,$B1507,PurDate,"&lt;="&amp;$D$2)-SUMIFS(SalQty,SalItem,$B1507,SalDate,"&lt;="&amp;$D$2)-SUMIFS(WoQty,WoItem,$B1507,WoDate,"&lt;="&amp;$D$2)+SUMIFS(AdjQty,AdjItem,$B1507,AdjDate,"&lt;="&amp;$D$2)+SUMIFS(LinVarQty,LinItem,$B1507,LinPosted,"YES",LinDate,"&lt;="&amp;$D$2,LinID,"&lt;&gt;"&amp;$B$2))</f>
        <v/>
      </c>
      <c r="D1507" s="84"/>
      <c r="E1507" s="32" t="str">
        <f t="shared" si="46"/>
        <v/>
      </c>
      <c r="F1507" s="33" t="str">
        <f>IF($B1507="","",Items!$I1506)</f>
        <v/>
      </c>
      <c r="G1507" s="33" t="str">
        <f t="shared" si="47"/>
        <v/>
      </c>
      <c r="H1507" s="85"/>
    </row>
    <row r="1508" spans="1:8" hidden="1" x14ac:dyDescent="0.25">
      <c r="A1508" s="28" t="str">
        <f>IF(Items!$B1507="","",Items!$A1507)</f>
        <v/>
      </c>
      <c r="B1508" s="28" t="str">
        <f>IF(Items!$B1507="","",Items!$B1507)</f>
        <v/>
      </c>
      <c r="C1508" s="32" t="str">
        <f>IF($B1508="","",Items!$G1507+SUMIFS(PurQty,PurItem,$B1508,PurDate,"&lt;="&amp;$D$2)-SUMIFS(SalQty,SalItem,$B1508,SalDate,"&lt;="&amp;$D$2)-SUMIFS(WoQty,WoItem,$B1508,WoDate,"&lt;="&amp;$D$2)+SUMIFS(AdjQty,AdjItem,$B1508,AdjDate,"&lt;="&amp;$D$2)+SUMIFS(LinVarQty,LinItem,$B1508,LinPosted,"YES",LinDate,"&lt;="&amp;$D$2,LinID,"&lt;&gt;"&amp;$B$2))</f>
        <v/>
      </c>
      <c r="D1508" s="84"/>
      <c r="E1508" s="32" t="str">
        <f t="shared" si="46"/>
        <v/>
      </c>
      <c r="F1508" s="33" t="str">
        <f>IF($B1508="","",Items!$I1507)</f>
        <v/>
      </c>
      <c r="G1508" s="33" t="str">
        <f t="shared" si="47"/>
        <v/>
      </c>
      <c r="H1508" s="85"/>
    </row>
    <row r="1509" spans="1:8" hidden="1" x14ac:dyDescent="0.25">
      <c r="A1509" s="28" t="str">
        <f>IF(Items!$B1508="","",Items!$A1508)</f>
        <v/>
      </c>
      <c r="B1509" s="28" t="str">
        <f>IF(Items!$B1508="","",Items!$B1508)</f>
        <v/>
      </c>
      <c r="C1509" s="32" t="str">
        <f>IF($B1509="","",Items!$G1508+SUMIFS(PurQty,PurItem,$B1509,PurDate,"&lt;="&amp;$D$2)-SUMIFS(SalQty,SalItem,$B1509,SalDate,"&lt;="&amp;$D$2)-SUMIFS(WoQty,WoItem,$B1509,WoDate,"&lt;="&amp;$D$2)+SUMIFS(AdjQty,AdjItem,$B1509,AdjDate,"&lt;="&amp;$D$2)+SUMIFS(LinVarQty,LinItem,$B1509,LinPosted,"YES",LinDate,"&lt;="&amp;$D$2,LinID,"&lt;&gt;"&amp;$B$2))</f>
        <v/>
      </c>
      <c r="D1509" s="84"/>
      <c r="E1509" s="32" t="str">
        <f t="shared" si="46"/>
        <v/>
      </c>
      <c r="F1509" s="33" t="str">
        <f>IF($B1509="","",Items!$I1508)</f>
        <v/>
      </c>
      <c r="G1509" s="33" t="str">
        <f t="shared" si="47"/>
        <v/>
      </c>
      <c r="H1509" s="85"/>
    </row>
    <row r="1510" spans="1:8" hidden="1" x14ac:dyDescent="0.25">
      <c r="A1510" s="28" t="str">
        <f>IF(Items!$B1509="","",Items!$A1509)</f>
        <v/>
      </c>
      <c r="B1510" s="28" t="str">
        <f>IF(Items!$B1509="","",Items!$B1509)</f>
        <v/>
      </c>
      <c r="C1510" s="32" t="str">
        <f>IF($B1510="","",Items!$G1509+SUMIFS(PurQty,PurItem,$B1510,PurDate,"&lt;="&amp;$D$2)-SUMIFS(SalQty,SalItem,$B1510,SalDate,"&lt;="&amp;$D$2)-SUMIFS(WoQty,WoItem,$B1510,WoDate,"&lt;="&amp;$D$2)+SUMIFS(AdjQty,AdjItem,$B1510,AdjDate,"&lt;="&amp;$D$2)+SUMIFS(LinVarQty,LinItem,$B1510,LinPosted,"YES",LinDate,"&lt;="&amp;$D$2,LinID,"&lt;&gt;"&amp;$B$2))</f>
        <v/>
      </c>
      <c r="D1510" s="84"/>
      <c r="E1510" s="32" t="str">
        <f t="shared" si="46"/>
        <v/>
      </c>
      <c r="F1510" s="33" t="str">
        <f>IF($B1510="","",Items!$I1509)</f>
        <v/>
      </c>
      <c r="G1510" s="33" t="str">
        <f t="shared" si="47"/>
        <v/>
      </c>
      <c r="H1510" s="85"/>
    </row>
    <row r="1511" spans="1:8" hidden="1" x14ac:dyDescent="0.25">
      <c r="A1511" s="28" t="str">
        <f>IF(Items!$B1510="","",Items!$A1510)</f>
        <v/>
      </c>
      <c r="B1511" s="28" t="str">
        <f>IF(Items!$B1510="","",Items!$B1510)</f>
        <v/>
      </c>
      <c r="C1511" s="32" t="str">
        <f>IF($B1511="","",Items!$G1510+SUMIFS(PurQty,PurItem,$B1511,PurDate,"&lt;="&amp;$D$2)-SUMIFS(SalQty,SalItem,$B1511,SalDate,"&lt;="&amp;$D$2)-SUMIFS(WoQty,WoItem,$B1511,WoDate,"&lt;="&amp;$D$2)+SUMIFS(AdjQty,AdjItem,$B1511,AdjDate,"&lt;="&amp;$D$2)+SUMIFS(LinVarQty,LinItem,$B1511,LinPosted,"YES",LinDate,"&lt;="&amp;$D$2,LinID,"&lt;&gt;"&amp;$B$2))</f>
        <v/>
      </c>
      <c r="D1511" s="84"/>
      <c r="E1511" s="32" t="str">
        <f t="shared" si="46"/>
        <v/>
      </c>
      <c r="F1511" s="33" t="str">
        <f>IF($B1511="","",Items!$I1510)</f>
        <v/>
      </c>
      <c r="G1511" s="33" t="str">
        <f t="shared" si="47"/>
        <v/>
      </c>
      <c r="H1511" s="85"/>
    </row>
    <row r="1512" spans="1:8" hidden="1" x14ac:dyDescent="0.25">
      <c r="A1512" s="28" t="str">
        <f>IF(Items!$B1511="","",Items!$A1511)</f>
        <v/>
      </c>
      <c r="B1512" s="28" t="str">
        <f>IF(Items!$B1511="","",Items!$B1511)</f>
        <v/>
      </c>
      <c r="C1512" s="32" t="str">
        <f>IF($B1512="","",Items!$G1511+SUMIFS(PurQty,PurItem,$B1512,PurDate,"&lt;="&amp;$D$2)-SUMIFS(SalQty,SalItem,$B1512,SalDate,"&lt;="&amp;$D$2)-SUMIFS(WoQty,WoItem,$B1512,WoDate,"&lt;="&amp;$D$2)+SUMIFS(AdjQty,AdjItem,$B1512,AdjDate,"&lt;="&amp;$D$2)+SUMIFS(LinVarQty,LinItem,$B1512,LinPosted,"YES",LinDate,"&lt;="&amp;$D$2,LinID,"&lt;&gt;"&amp;$B$2))</f>
        <v/>
      </c>
      <c r="D1512" s="84"/>
      <c r="E1512" s="32" t="str">
        <f t="shared" si="46"/>
        <v/>
      </c>
      <c r="F1512" s="33" t="str">
        <f>IF($B1512="","",Items!$I1511)</f>
        <v/>
      </c>
      <c r="G1512" s="33" t="str">
        <f t="shared" si="47"/>
        <v/>
      </c>
      <c r="H1512" s="85"/>
    </row>
    <row r="1513" spans="1:8" hidden="1" x14ac:dyDescent="0.25">
      <c r="A1513" s="28" t="str">
        <f>IF(Items!$B1512="","",Items!$A1512)</f>
        <v/>
      </c>
      <c r="B1513" s="28" t="str">
        <f>IF(Items!$B1512="","",Items!$B1512)</f>
        <v/>
      </c>
      <c r="C1513" s="32" t="str">
        <f>IF($B1513="","",Items!$G1512+SUMIFS(PurQty,PurItem,$B1513,PurDate,"&lt;="&amp;$D$2)-SUMIFS(SalQty,SalItem,$B1513,SalDate,"&lt;="&amp;$D$2)-SUMIFS(WoQty,WoItem,$B1513,WoDate,"&lt;="&amp;$D$2)+SUMIFS(AdjQty,AdjItem,$B1513,AdjDate,"&lt;="&amp;$D$2)+SUMIFS(LinVarQty,LinItem,$B1513,LinPosted,"YES",LinDate,"&lt;="&amp;$D$2,LinID,"&lt;&gt;"&amp;$B$2))</f>
        <v/>
      </c>
      <c r="D1513" s="84"/>
      <c r="E1513" s="32" t="str">
        <f t="shared" si="46"/>
        <v/>
      </c>
      <c r="F1513" s="33" t="str">
        <f>IF($B1513="","",Items!$I1512)</f>
        <v/>
      </c>
      <c r="G1513" s="33" t="str">
        <f t="shared" si="47"/>
        <v/>
      </c>
      <c r="H1513" s="85"/>
    </row>
    <row r="1514" spans="1:8" hidden="1" x14ac:dyDescent="0.25">
      <c r="A1514" s="28" t="str">
        <f>IF(Items!$B1513="","",Items!$A1513)</f>
        <v/>
      </c>
      <c r="B1514" s="28" t="str">
        <f>IF(Items!$B1513="","",Items!$B1513)</f>
        <v/>
      </c>
      <c r="C1514" s="32" t="str">
        <f>IF($B1514="","",Items!$G1513+SUMIFS(PurQty,PurItem,$B1514,PurDate,"&lt;="&amp;$D$2)-SUMIFS(SalQty,SalItem,$B1514,SalDate,"&lt;="&amp;$D$2)-SUMIFS(WoQty,WoItem,$B1514,WoDate,"&lt;="&amp;$D$2)+SUMIFS(AdjQty,AdjItem,$B1514,AdjDate,"&lt;="&amp;$D$2)+SUMIFS(LinVarQty,LinItem,$B1514,LinPosted,"YES",LinDate,"&lt;="&amp;$D$2,LinID,"&lt;&gt;"&amp;$B$2))</f>
        <v/>
      </c>
      <c r="D1514" s="84"/>
      <c r="E1514" s="32" t="str">
        <f t="shared" si="46"/>
        <v/>
      </c>
      <c r="F1514" s="33" t="str">
        <f>IF($B1514="","",Items!$I1513)</f>
        <v/>
      </c>
      <c r="G1514" s="33" t="str">
        <f t="shared" si="47"/>
        <v/>
      </c>
      <c r="H1514" s="85"/>
    </row>
    <row r="1515" spans="1:8" hidden="1" x14ac:dyDescent="0.25">
      <c r="A1515" s="28" t="str">
        <f>IF(Items!$B1514="","",Items!$A1514)</f>
        <v/>
      </c>
      <c r="B1515" s="28" t="str">
        <f>IF(Items!$B1514="","",Items!$B1514)</f>
        <v/>
      </c>
      <c r="C1515" s="32" t="str">
        <f>IF($B1515="","",Items!$G1514+SUMIFS(PurQty,PurItem,$B1515,PurDate,"&lt;="&amp;$D$2)-SUMIFS(SalQty,SalItem,$B1515,SalDate,"&lt;="&amp;$D$2)-SUMIFS(WoQty,WoItem,$B1515,WoDate,"&lt;="&amp;$D$2)+SUMIFS(AdjQty,AdjItem,$B1515,AdjDate,"&lt;="&amp;$D$2)+SUMIFS(LinVarQty,LinItem,$B1515,LinPosted,"YES",LinDate,"&lt;="&amp;$D$2,LinID,"&lt;&gt;"&amp;$B$2))</f>
        <v/>
      </c>
      <c r="D1515" s="84"/>
      <c r="E1515" s="32" t="str">
        <f t="shared" si="46"/>
        <v/>
      </c>
      <c r="F1515" s="33" t="str">
        <f>IF($B1515="","",Items!$I1514)</f>
        <v/>
      </c>
      <c r="G1515" s="33" t="str">
        <f t="shared" si="47"/>
        <v/>
      </c>
      <c r="H1515" s="85"/>
    </row>
    <row r="1516" spans="1:8" hidden="1" x14ac:dyDescent="0.25">
      <c r="A1516" s="28" t="str">
        <f>IF(Items!$B1515="","",Items!$A1515)</f>
        <v/>
      </c>
      <c r="B1516" s="28" t="str">
        <f>IF(Items!$B1515="","",Items!$B1515)</f>
        <v/>
      </c>
      <c r="C1516" s="32" t="str">
        <f>IF($B1516="","",Items!$G1515+SUMIFS(PurQty,PurItem,$B1516,PurDate,"&lt;="&amp;$D$2)-SUMIFS(SalQty,SalItem,$B1516,SalDate,"&lt;="&amp;$D$2)-SUMIFS(WoQty,WoItem,$B1516,WoDate,"&lt;="&amp;$D$2)+SUMIFS(AdjQty,AdjItem,$B1516,AdjDate,"&lt;="&amp;$D$2)+SUMIFS(LinVarQty,LinItem,$B1516,LinPosted,"YES",LinDate,"&lt;="&amp;$D$2,LinID,"&lt;&gt;"&amp;$B$2))</f>
        <v/>
      </c>
      <c r="D1516" s="84"/>
      <c r="E1516" s="32" t="str">
        <f t="shared" si="46"/>
        <v/>
      </c>
      <c r="F1516" s="33" t="str">
        <f>IF($B1516="","",Items!$I1515)</f>
        <v/>
      </c>
      <c r="G1516" s="33" t="str">
        <f t="shared" si="47"/>
        <v/>
      </c>
      <c r="H1516" s="85"/>
    </row>
    <row r="1517" spans="1:8" hidden="1" x14ac:dyDescent="0.25">
      <c r="A1517" s="28" t="str">
        <f>IF(Items!$B1516="","",Items!$A1516)</f>
        <v/>
      </c>
      <c r="B1517" s="28" t="str">
        <f>IF(Items!$B1516="","",Items!$B1516)</f>
        <v/>
      </c>
      <c r="C1517" s="32" t="str">
        <f>IF($B1517="","",Items!$G1516+SUMIFS(PurQty,PurItem,$B1517,PurDate,"&lt;="&amp;$D$2)-SUMIFS(SalQty,SalItem,$B1517,SalDate,"&lt;="&amp;$D$2)-SUMIFS(WoQty,WoItem,$B1517,WoDate,"&lt;="&amp;$D$2)+SUMIFS(AdjQty,AdjItem,$B1517,AdjDate,"&lt;="&amp;$D$2)+SUMIFS(LinVarQty,LinItem,$B1517,LinPosted,"YES",LinDate,"&lt;="&amp;$D$2,LinID,"&lt;&gt;"&amp;$B$2))</f>
        <v/>
      </c>
      <c r="D1517" s="84"/>
      <c r="E1517" s="32" t="str">
        <f t="shared" si="46"/>
        <v/>
      </c>
      <c r="F1517" s="33" t="str">
        <f>IF($B1517="","",Items!$I1516)</f>
        <v/>
      </c>
      <c r="G1517" s="33" t="str">
        <f t="shared" si="47"/>
        <v/>
      </c>
      <c r="H1517" s="85"/>
    </row>
    <row r="1518" spans="1:8" hidden="1" x14ac:dyDescent="0.25">
      <c r="A1518" s="28" t="str">
        <f>IF(Items!$B1517="","",Items!$A1517)</f>
        <v/>
      </c>
      <c r="B1518" s="28" t="str">
        <f>IF(Items!$B1517="","",Items!$B1517)</f>
        <v/>
      </c>
      <c r="C1518" s="32" t="str">
        <f>IF($B1518="","",Items!$G1517+SUMIFS(PurQty,PurItem,$B1518,PurDate,"&lt;="&amp;$D$2)-SUMIFS(SalQty,SalItem,$B1518,SalDate,"&lt;="&amp;$D$2)-SUMIFS(WoQty,WoItem,$B1518,WoDate,"&lt;="&amp;$D$2)+SUMIFS(AdjQty,AdjItem,$B1518,AdjDate,"&lt;="&amp;$D$2)+SUMIFS(LinVarQty,LinItem,$B1518,LinPosted,"YES",LinDate,"&lt;="&amp;$D$2,LinID,"&lt;&gt;"&amp;$B$2))</f>
        <v/>
      </c>
      <c r="D1518" s="84"/>
      <c r="E1518" s="32" t="str">
        <f t="shared" si="46"/>
        <v/>
      </c>
      <c r="F1518" s="33" t="str">
        <f>IF($B1518="","",Items!$I1517)</f>
        <v/>
      </c>
      <c r="G1518" s="33" t="str">
        <f t="shared" si="47"/>
        <v/>
      </c>
      <c r="H1518" s="85"/>
    </row>
    <row r="1519" spans="1:8" hidden="1" x14ac:dyDescent="0.25">
      <c r="A1519" s="28" t="str">
        <f>IF(Items!$B1518="","",Items!$A1518)</f>
        <v/>
      </c>
      <c r="B1519" s="28" t="str">
        <f>IF(Items!$B1518="","",Items!$B1518)</f>
        <v/>
      </c>
      <c r="C1519" s="32" t="str">
        <f>IF($B1519="","",Items!$G1518+SUMIFS(PurQty,PurItem,$B1519,PurDate,"&lt;="&amp;$D$2)-SUMIFS(SalQty,SalItem,$B1519,SalDate,"&lt;="&amp;$D$2)-SUMIFS(WoQty,WoItem,$B1519,WoDate,"&lt;="&amp;$D$2)+SUMIFS(AdjQty,AdjItem,$B1519,AdjDate,"&lt;="&amp;$D$2)+SUMIFS(LinVarQty,LinItem,$B1519,LinPosted,"YES",LinDate,"&lt;="&amp;$D$2,LinID,"&lt;&gt;"&amp;$B$2))</f>
        <v/>
      </c>
      <c r="D1519" s="84"/>
      <c r="E1519" s="32" t="str">
        <f t="shared" si="46"/>
        <v/>
      </c>
      <c r="F1519" s="33" t="str">
        <f>IF($B1519="","",Items!$I1518)</f>
        <v/>
      </c>
      <c r="G1519" s="33" t="str">
        <f t="shared" si="47"/>
        <v/>
      </c>
      <c r="H1519" s="85"/>
    </row>
    <row r="1520" spans="1:8" hidden="1" x14ac:dyDescent="0.25">
      <c r="A1520" s="28" t="str">
        <f>IF(Items!$B1519="","",Items!$A1519)</f>
        <v/>
      </c>
      <c r="B1520" s="28" t="str">
        <f>IF(Items!$B1519="","",Items!$B1519)</f>
        <v/>
      </c>
      <c r="C1520" s="32" t="str">
        <f>IF($B1520="","",Items!$G1519+SUMIFS(PurQty,PurItem,$B1520,PurDate,"&lt;="&amp;$D$2)-SUMIFS(SalQty,SalItem,$B1520,SalDate,"&lt;="&amp;$D$2)-SUMIFS(WoQty,WoItem,$B1520,WoDate,"&lt;="&amp;$D$2)+SUMIFS(AdjQty,AdjItem,$B1520,AdjDate,"&lt;="&amp;$D$2)+SUMIFS(LinVarQty,LinItem,$B1520,LinPosted,"YES",LinDate,"&lt;="&amp;$D$2,LinID,"&lt;&gt;"&amp;$B$2))</f>
        <v/>
      </c>
      <c r="D1520" s="84"/>
      <c r="E1520" s="32" t="str">
        <f t="shared" si="46"/>
        <v/>
      </c>
      <c r="F1520" s="33" t="str">
        <f>IF($B1520="","",Items!$I1519)</f>
        <v/>
      </c>
      <c r="G1520" s="33" t="str">
        <f t="shared" si="47"/>
        <v/>
      </c>
      <c r="H1520" s="85"/>
    </row>
    <row r="1521" spans="1:8" hidden="1" x14ac:dyDescent="0.25">
      <c r="A1521" s="28" t="str">
        <f>IF(Items!$B1520="","",Items!$A1520)</f>
        <v/>
      </c>
      <c r="B1521" s="28" t="str">
        <f>IF(Items!$B1520="","",Items!$B1520)</f>
        <v/>
      </c>
      <c r="C1521" s="32" t="str">
        <f>IF($B1521="","",Items!$G1520+SUMIFS(PurQty,PurItem,$B1521,PurDate,"&lt;="&amp;$D$2)-SUMIFS(SalQty,SalItem,$B1521,SalDate,"&lt;="&amp;$D$2)-SUMIFS(WoQty,WoItem,$B1521,WoDate,"&lt;="&amp;$D$2)+SUMIFS(AdjQty,AdjItem,$B1521,AdjDate,"&lt;="&amp;$D$2)+SUMIFS(LinVarQty,LinItem,$B1521,LinPosted,"YES",LinDate,"&lt;="&amp;$D$2,LinID,"&lt;&gt;"&amp;$B$2))</f>
        <v/>
      </c>
      <c r="D1521" s="84"/>
      <c r="E1521" s="32" t="str">
        <f t="shared" si="46"/>
        <v/>
      </c>
      <c r="F1521" s="33" t="str">
        <f>IF($B1521="","",Items!$I1520)</f>
        <v/>
      </c>
      <c r="G1521" s="33" t="str">
        <f t="shared" si="47"/>
        <v/>
      </c>
      <c r="H1521" s="85"/>
    </row>
    <row r="1522" spans="1:8" hidden="1" x14ac:dyDescent="0.25">
      <c r="A1522" s="28" t="str">
        <f>IF(Items!$B1521="","",Items!$A1521)</f>
        <v/>
      </c>
      <c r="B1522" s="28" t="str">
        <f>IF(Items!$B1521="","",Items!$B1521)</f>
        <v/>
      </c>
      <c r="C1522" s="32" t="str">
        <f>IF($B1522="","",Items!$G1521+SUMIFS(PurQty,PurItem,$B1522,PurDate,"&lt;="&amp;$D$2)-SUMIFS(SalQty,SalItem,$B1522,SalDate,"&lt;="&amp;$D$2)-SUMIFS(WoQty,WoItem,$B1522,WoDate,"&lt;="&amp;$D$2)+SUMIFS(AdjQty,AdjItem,$B1522,AdjDate,"&lt;="&amp;$D$2)+SUMIFS(LinVarQty,LinItem,$B1522,LinPosted,"YES",LinDate,"&lt;="&amp;$D$2,LinID,"&lt;&gt;"&amp;$B$2))</f>
        <v/>
      </c>
      <c r="D1522" s="84"/>
      <c r="E1522" s="32" t="str">
        <f t="shared" si="46"/>
        <v/>
      </c>
      <c r="F1522" s="33" t="str">
        <f>IF($B1522="","",Items!$I1521)</f>
        <v/>
      </c>
      <c r="G1522" s="33" t="str">
        <f t="shared" si="47"/>
        <v/>
      </c>
      <c r="H1522" s="85"/>
    </row>
    <row r="1523" spans="1:8" hidden="1" x14ac:dyDescent="0.25">
      <c r="A1523" s="28" t="str">
        <f>IF(Items!$B1522="","",Items!$A1522)</f>
        <v/>
      </c>
      <c r="B1523" s="28" t="str">
        <f>IF(Items!$B1522="","",Items!$B1522)</f>
        <v/>
      </c>
      <c r="C1523" s="32" t="str">
        <f>IF($B1523="","",Items!$G1522+SUMIFS(PurQty,PurItem,$B1523,PurDate,"&lt;="&amp;$D$2)-SUMIFS(SalQty,SalItem,$B1523,SalDate,"&lt;="&amp;$D$2)-SUMIFS(WoQty,WoItem,$B1523,WoDate,"&lt;="&amp;$D$2)+SUMIFS(AdjQty,AdjItem,$B1523,AdjDate,"&lt;="&amp;$D$2)+SUMIFS(LinVarQty,LinItem,$B1523,LinPosted,"YES",LinDate,"&lt;="&amp;$D$2,LinID,"&lt;&gt;"&amp;$B$2))</f>
        <v/>
      </c>
      <c r="D1523" s="84"/>
      <c r="E1523" s="32" t="str">
        <f t="shared" si="46"/>
        <v/>
      </c>
      <c r="F1523" s="33" t="str">
        <f>IF($B1523="","",Items!$I1522)</f>
        <v/>
      </c>
      <c r="G1523" s="33" t="str">
        <f t="shared" si="47"/>
        <v/>
      </c>
      <c r="H1523" s="85"/>
    </row>
    <row r="1524" spans="1:8" hidden="1" x14ac:dyDescent="0.25">
      <c r="A1524" s="28" t="str">
        <f>IF(Items!$B1523="","",Items!$A1523)</f>
        <v/>
      </c>
      <c r="B1524" s="28" t="str">
        <f>IF(Items!$B1523="","",Items!$B1523)</f>
        <v/>
      </c>
      <c r="C1524" s="32" t="str">
        <f>IF($B1524="","",Items!$G1523+SUMIFS(PurQty,PurItem,$B1524,PurDate,"&lt;="&amp;$D$2)-SUMIFS(SalQty,SalItem,$B1524,SalDate,"&lt;="&amp;$D$2)-SUMIFS(WoQty,WoItem,$B1524,WoDate,"&lt;="&amp;$D$2)+SUMIFS(AdjQty,AdjItem,$B1524,AdjDate,"&lt;="&amp;$D$2)+SUMIFS(LinVarQty,LinItem,$B1524,LinPosted,"YES",LinDate,"&lt;="&amp;$D$2,LinID,"&lt;&gt;"&amp;$B$2))</f>
        <v/>
      </c>
      <c r="D1524" s="84"/>
      <c r="E1524" s="32" t="str">
        <f t="shared" si="46"/>
        <v/>
      </c>
      <c r="F1524" s="33" t="str">
        <f>IF($B1524="","",Items!$I1523)</f>
        <v/>
      </c>
      <c r="G1524" s="33" t="str">
        <f t="shared" si="47"/>
        <v/>
      </c>
      <c r="H1524" s="85"/>
    </row>
    <row r="1525" spans="1:8" hidden="1" x14ac:dyDescent="0.25">
      <c r="A1525" s="28" t="str">
        <f>IF(Items!$B1524="","",Items!$A1524)</f>
        <v/>
      </c>
      <c r="B1525" s="28" t="str">
        <f>IF(Items!$B1524="","",Items!$B1524)</f>
        <v/>
      </c>
      <c r="C1525" s="32" t="str">
        <f>IF($B1525="","",Items!$G1524+SUMIFS(PurQty,PurItem,$B1525,PurDate,"&lt;="&amp;$D$2)-SUMIFS(SalQty,SalItem,$B1525,SalDate,"&lt;="&amp;$D$2)-SUMIFS(WoQty,WoItem,$B1525,WoDate,"&lt;="&amp;$D$2)+SUMIFS(AdjQty,AdjItem,$B1525,AdjDate,"&lt;="&amp;$D$2)+SUMIFS(LinVarQty,LinItem,$B1525,LinPosted,"YES",LinDate,"&lt;="&amp;$D$2,LinID,"&lt;&gt;"&amp;$B$2))</f>
        <v/>
      </c>
      <c r="D1525" s="84"/>
      <c r="E1525" s="32" t="str">
        <f t="shared" si="46"/>
        <v/>
      </c>
      <c r="F1525" s="33" t="str">
        <f>IF($B1525="","",Items!$I1524)</f>
        <v/>
      </c>
      <c r="G1525" s="33" t="str">
        <f t="shared" si="47"/>
        <v/>
      </c>
      <c r="H1525" s="85"/>
    </row>
    <row r="1526" spans="1:8" hidden="1" x14ac:dyDescent="0.25">
      <c r="A1526" s="28" t="str">
        <f>IF(Items!$B1525="","",Items!$A1525)</f>
        <v/>
      </c>
      <c r="B1526" s="28" t="str">
        <f>IF(Items!$B1525="","",Items!$B1525)</f>
        <v/>
      </c>
      <c r="C1526" s="32" t="str">
        <f>IF($B1526="","",Items!$G1525+SUMIFS(PurQty,PurItem,$B1526,PurDate,"&lt;="&amp;$D$2)-SUMIFS(SalQty,SalItem,$B1526,SalDate,"&lt;="&amp;$D$2)-SUMIFS(WoQty,WoItem,$B1526,WoDate,"&lt;="&amp;$D$2)+SUMIFS(AdjQty,AdjItem,$B1526,AdjDate,"&lt;="&amp;$D$2)+SUMIFS(LinVarQty,LinItem,$B1526,LinPosted,"YES",LinDate,"&lt;="&amp;$D$2,LinID,"&lt;&gt;"&amp;$B$2))</f>
        <v/>
      </c>
      <c r="D1526" s="84"/>
      <c r="E1526" s="32" t="str">
        <f t="shared" si="46"/>
        <v/>
      </c>
      <c r="F1526" s="33" t="str">
        <f>IF($B1526="","",Items!$I1525)</f>
        <v/>
      </c>
      <c r="G1526" s="33" t="str">
        <f t="shared" si="47"/>
        <v/>
      </c>
      <c r="H1526" s="85"/>
    </row>
    <row r="1527" spans="1:8" hidden="1" x14ac:dyDescent="0.25">
      <c r="A1527" s="28" t="str">
        <f>IF(Items!$B1526="","",Items!$A1526)</f>
        <v/>
      </c>
      <c r="B1527" s="28" t="str">
        <f>IF(Items!$B1526="","",Items!$B1526)</f>
        <v/>
      </c>
      <c r="C1527" s="32" t="str">
        <f>IF($B1527="","",Items!$G1526+SUMIFS(PurQty,PurItem,$B1527,PurDate,"&lt;="&amp;$D$2)-SUMIFS(SalQty,SalItem,$B1527,SalDate,"&lt;="&amp;$D$2)-SUMIFS(WoQty,WoItem,$B1527,WoDate,"&lt;="&amp;$D$2)+SUMIFS(AdjQty,AdjItem,$B1527,AdjDate,"&lt;="&amp;$D$2)+SUMIFS(LinVarQty,LinItem,$B1527,LinPosted,"YES",LinDate,"&lt;="&amp;$D$2,LinID,"&lt;&gt;"&amp;$B$2))</f>
        <v/>
      </c>
      <c r="D1527" s="84"/>
      <c r="E1527" s="32" t="str">
        <f t="shared" si="46"/>
        <v/>
      </c>
      <c r="F1527" s="33" t="str">
        <f>IF($B1527="","",Items!$I1526)</f>
        <v/>
      </c>
      <c r="G1527" s="33" t="str">
        <f t="shared" si="47"/>
        <v/>
      </c>
      <c r="H1527" s="85"/>
    </row>
    <row r="1528" spans="1:8" hidden="1" x14ac:dyDescent="0.25">
      <c r="A1528" s="28" t="str">
        <f>IF(Items!$B1527="","",Items!$A1527)</f>
        <v/>
      </c>
      <c r="B1528" s="28" t="str">
        <f>IF(Items!$B1527="","",Items!$B1527)</f>
        <v/>
      </c>
      <c r="C1528" s="32" t="str">
        <f>IF($B1528="","",Items!$G1527+SUMIFS(PurQty,PurItem,$B1528,PurDate,"&lt;="&amp;$D$2)-SUMIFS(SalQty,SalItem,$B1528,SalDate,"&lt;="&amp;$D$2)-SUMIFS(WoQty,WoItem,$B1528,WoDate,"&lt;="&amp;$D$2)+SUMIFS(AdjQty,AdjItem,$B1528,AdjDate,"&lt;="&amp;$D$2)+SUMIFS(LinVarQty,LinItem,$B1528,LinPosted,"YES",LinDate,"&lt;="&amp;$D$2,LinID,"&lt;&gt;"&amp;$B$2))</f>
        <v/>
      </c>
      <c r="D1528" s="84"/>
      <c r="E1528" s="32" t="str">
        <f t="shared" si="46"/>
        <v/>
      </c>
      <c r="F1528" s="33" t="str">
        <f>IF($B1528="","",Items!$I1527)</f>
        <v/>
      </c>
      <c r="G1528" s="33" t="str">
        <f t="shared" si="47"/>
        <v/>
      </c>
      <c r="H1528" s="85"/>
    </row>
    <row r="1529" spans="1:8" hidden="1" x14ac:dyDescent="0.25">
      <c r="A1529" s="28" t="str">
        <f>IF(Items!$B1528="","",Items!$A1528)</f>
        <v/>
      </c>
      <c r="B1529" s="28" t="str">
        <f>IF(Items!$B1528="","",Items!$B1528)</f>
        <v/>
      </c>
      <c r="C1529" s="32" t="str">
        <f>IF($B1529="","",Items!$G1528+SUMIFS(PurQty,PurItem,$B1529,PurDate,"&lt;="&amp;$D$2)-SUMIFS(SalQty,SalItem,$B1529,SalDate,"&lt;="&amp;$D$2)-SUMIFS(WoQty,WoItem,$B1529,WoDate,"&lt;="&amp;$D$2)+SUMIFS(AdjQty,AdjItem,$B1529,AdjDate,"&lt;="&amp;$D$2)+SUMIFS(LinVarQty,LinItem,$B1529,LinPosted,"YES",LinDate,"&lt;="&amp;$D$2,LinID,"&lt;&gt;"&amp;$B$2))</f>
        <v/>
      </c>
      <c r="D1529" s="84"/>
      <c r="E1529" s="32" t="str">
        <f t="shared" si="46"/>
        <v/>
      </c>
      <c r="F1529" s="33" t="str">
        <f>IF($B1529="","",Items!$I1528)</f>
        <v/>
      </c>
      <c r="G1529" s="33" t="str">
        <f t="shared" si="47"/>
        <v/>
      </c>
      <c r="H1529" s="85"/>
    </row>
    <row r="1530" spans="1:8" hidden="1" x14ac:dyDescent="0.25">
      <c r="A1530" s="28" t="str">
        <f>IF(Items!$B1529="","",Items!$A1529)</f>
        <v/>
      </c>
      <c r="B1530" s="28" t="str">
        <f>IF(Items!$B1529="","",Items!$B1529)</f>
        <v/>
      </c>
      <c r="C1530" s="32" t="str">
        <f>IF($B1530="","",Items!$G1529+SUMIFS(PurQty,PurItem,$B1530,PurDate,"&lt;="&amp;$D$2)-SUMIFS(SalQty,SalItem,$B1530,SalDate,"&lt;="&amp;$D$2)-SUMIFS(WoQty,WoItem,$B1530,WoDate,"&lt;="&amp;$D$2)+SUMIFS(AdjQty,AdjItem,$B1530,AdjDate,"&lt;="&amp;$D$2)+SUMIFS(LinVarQty,LinItem,$B1530,LinPosted,"YES",LinDate,"&lt;="&amp;$D$2,LinID,"&lt;&gt;"&amp;$B$2))</f>
        <v/>
      </c>
      <c r="D1530" s="84"/>
      <c r="E1530" s="32" t="str">
        <f t="shared" si="46"/>
        <v/>
      </c>
      <c r="F1530" s="33" t="str">
        <f>IF($B1530="","",Items!$I1529)</f>
        <v/>
      </c>
      <c r="G1530" s="33" t="str">
        <f t="shared" si="47"/>
        <v/>
      </c>
      <c r="H1530" s="85"/>
    </row>
    <row r="1531" spans="1:8" hidden="1" x14ac:dyDescent="0.25">
      <c r="A1531" s="28" t="str">
        <f>IF(Items!$B1530="","",Items!$A1530)</f>
        <v/>
      </c>
      <c r="B1531" s="28" t="str">
        <f>IF(Items!$B1530="","",Items!$B1530)</f>
        <v/>
      </c>
      <c r="C1531" s="32" t="str">
        <f>IF($B1531="","",Items!$G1530+SUMIFS(PurQty,PurItem,$B1531,PurDate,"&lt;="&amp;$D$2)-SUMIFS(SalQty,SalItem,$B1531,SalDate,"&lt;="&amp;$D$2)-SUMIFS(WoQty,WoItem,$B1531,WoDate,"&lt;="&amp;$D$2)+SUMIFS(AdjQty,AdjItem,$B1531,AdjDate,"&lt;="&amp;$D$2)+SUMIFS(LinVarQty,LinItem,$B1531,LinPosted,"YES",LinDate,"&lt;="&amp;$D$2,LinID,"&lt;&gt;"&amp;$B$2))</f>
        <v/>
      </c>
      <c r="D1531" s="84"/>
      <c r="E1531" s="32" t="str">
        <f t="shared" si="46"/>
        <v/>
      </c>
      <c r="F1531" s="33" t="str">
        <f>IF($B1531="","",Items!$I1530)</f>
        <v/>
      </c>
      <c r="G1531" s="33" t="str">
        <f t="shared" si="47"/>
        <v/>
      </c>
      <c r="H1531" s="85"/>
    </row>
    <row r="1532" spans="1:8" hidden="1" x14ac:dyDescent="0.25">
      <c r="A1532" s="28" t="str">
        <f>IF(Items!$B1531="","",Items!$A1531)</f>
        <v/>
      </c>
      <c r="B1532" s="28" t="str">
        <f>IF(Items!$B1531="","",Items!$B1531)</f>
        <v/>
      </c>
      <c r="C1532" s="32" t="str">
        <f>IF($B1532="","",Items!$G1531+SUMIFS(PurQty,PurItem,$B1532,PurDate,"&lt;="&amp;$D$2)-SUMIFS(SalQty,SalItem,$B1532,SalDate,"&lt;="&amp;$D$2)-SUMIFS(WoQty,WoItem,$B1532,WoDate,"&lt;="&amp;$D$2)+SUMIFS(AdjQty,AdjItem,$B1532,AdjDate,"&lt;="&amp;$D$2)+SUMIFS(LinVarQty,LinItem,$B1532,LinPosted,"YES",LinDate,"&lt;="&amp;$D$2,LinID,"&lt;&gt;"&amp;$B$2))</f>
        <v/>
      </c>
      <c r="D1532" s="84"/>
      <c r="E1532" s="32" t="str">
        <f t="shared" si="46"/>
        <v/>
      </c>
      <c r="F1532" s="33" t="str">
        <f>IF($B1532="","",Items!$I1531)</f>
        <v/>
      </c>
      <c r="G1532" s="33" t="str">
        <f t="shared" si="47"/>
        <v/>
      </c>
      <c r="H1532" s="85"/>
    </row>
    <row r="1533" spans="1:8" hidden="1" x14ac:dyDescent="0.25">
      <c r="A1533" s="28" t="str">
        <f>IF(Items!$B1532="","",Items!$A1532)</f>
        <v/>
      </c>
      <c r="B1533" s="28" t="str">
        <f>IF(Items!$B1532="","",Items!$B1532)</f>
        <v/>
      </c>
      <c r="C1533" s="32" t="str">
        <f>IF($B1533="","",Items!$G1532+SUMIFS(PurQty,PurItem,$B1533,PurDate,"&lt;="&amp;$D$2)-SUMIFS(SalQty,SalItem,$B1533,SalDate,"&lt;="&amp;$D$2)-SUMIFS(WoQty,WoItem,$B1533,WoDate,"&lt;="&amp;$D$2)+SUMIFS(AdjQty,AdjItem,$B1533,AdjDate,"&lt;="&amp;$D$2)+SUMIFS(LinVarQty,LinItem,$B1533,LinPosted,"YES",LinDate,"&lt;="&amp;$D$2,LinID,"&lt;&gt;"&amp;$B$2))</f>
        <v/>
      </c>
      <c r="D1533" s="84"/>
      <c r="E1533" s="32" t="str">
        <f t="shared" si="46"/>
        <v/>
      </c>
      <c r="F1533" s="33" t="str">
        <f>IF($B1533="","",Items!$I1532)</f>
        <v/>
      </c>
      <c r="G1533" s="33" t="str">
        <f t="shared" si="47"/>
        <v/>
      </c>
      <c r="H1533" s="85"/>
    </row>
    <row r="1534" spans="1:8" hidden="1" x14ac:dyDescent="0.25">
      <c r="A1534" s="28" t="str">
        <f>IF(Items!$B1533="","",Items!$A1533)</f>
        <v/>
      </c>
      <c r="B1534" s="28" t="str">
        <f>IF(Items!$B1533="","",Items!$B1533)</f>
        <v/>
      </c>
      <c r="C1534" s="32" t="str">
        <f>IF($B1534="","",Items!$G1533+SUMIFS(PurQty,PurItem,$B1534,PurDate,"&lt;="&amp;$D$2)-SUMIFS(SalQty,SalItem,$B1534,SalDate,"&lt;="&amp;$D$2)-SUMIFS(WoQty,WoItem,$B1534,WoDate,"&lt;="&amp;$D$2)+SUMIFS(AdjQty,AdjItem,$B1534,AdjDate,"&lt;="&amp;$D$2)+SUMIFS(LinVarQty,LinItem,$B1534,LinPosted,"YES",LinDate,"&lt;="&amp;$D$2,LinID,"&lt;&gt;"&amp;$B$2))</f>
        <v/>
      </c>
      <c r="D1534" s="84"/>
      <c r="E1534" s="32" t="str">
        <f t="shared" si="46"/>
        <v/>
      </c>
      <c r="F1534" s="33" t="str">
        <f>IF($B1534="","",Items!$I1533)</f>
        <v/>
      </c>
      <c r="G1534" s="33" t="str">
        <f t="shared" si="47"/>
        <v/>
      </c>
      <c r="H1534" s="85"/>
    </row>
    <row r="1535" spans="1:8" hidden="1" x14ac:dyDescent="0.25">
      <c r="A1535" s="28" t="str">
        <f>IF(Items!$B1534="","",Items!$A1534)</f>
        <v/>
      </c>
      <c r="B1535" s="28" t="str">
        <f>IF(Items!$B1534="","",Items!$B1534)</f>
        <v/>
      </c>
      <c r="C1535" s="32" t="str">
        <f>IF($B1535="","",Items!$G1534+SUMIFS(PurQty,PurItem,$B1535,PurDate,"&lt;="&amp;$D$2)-SUMIFS(SalQty,SalItem,$B1535,SalDate,"&lt;="&amp;$D$2)-SUMIFS(WoQty,WoItem,$B1535,WoDate,"&lt;="&amp;$D$2)+SUMIFS(AdjQty,AdjItem,$B1535,AdjDate,"&lt;="&amp;$D$2)+SUMIFS(LinVarQty,LinItem,$B1535,LinPosted,"YES",LinDate,"&lt;="&amp;$D$2,LinID,"&lt;&gt;"&amp;$B$2))</f>
        <v/>
      </c>
      <c r="D1535" s="84"/>
      <c r="E1535" s="32" t="str">
        <f t="shared" si="46"/>
        <v/>
      </c>
      <c r="F1535" s="33" t="str">
        <f>IF($B1535="","",Items!$I1534)</f>
        <v/>
      </c>
      <c r="G1535" s="33" t="str">
        <f t="shared" si="47"/>
        <v/>
      </c>
      <c r="H1535" s="85"/>
    </row>
    <row r="1536" spans="1:8" hidden="1" x14ac:dyDescent="0.25">
      <c r="A1536" s="28" t="str">
        <f>IF(Items!$B1535="","",Items!$A1535)</f>
        <v/>
      </c>
      <c r="B1536" s="28" t="str">
        <f>IF(Items!$B1535="","",Items!$B1535)</f>
        <v/>
      </c>
      <c r="C1536" s="32" t="str">
        <f>IF($B1536="","",Items!$G1535+SUMIFS(PurQty,PurItem,$B1536,PurDate,"&lt;="&amp;$D$2)-SUMIFS(SalQty,SalItem,$B1536,SalDate,"&lt;="&amp;$D$2)-SUMIFS(WoQty,WoItem,$B1536,WoDate,"&lt;="&amp;$D$2)+SUMIFS(AdjQty,AdjItem,$B1536,AdjDate,"&lt;="&amp;$D$2)+SUMIFS(LinVarQty,LinItem,$B1536,LinPosted,"YES",LinDate,"&lt;="&amp;$D$2,LinID,"&lt;&gt;"&amp;$B$2))</f>
        <v/>
      </c>
      <c r="D1536" s="84"/>
      <c r="E1536" s="32" t="str">
        <f t="shared" si="46"/>
        <v/>
      </c>
      <c r="F1536" s="33" t="str">
        <f>IF($B1536="","",Items!$I1535)</f>
        <v/>
      </c>
      <c r="G1536" s="33" t="str">
        <f t="shared" si="47"/>
        <v/>
      </c>
      <c r="H1536" s="85"/>
    </row>
    <row r="1537" spans="1:8" hidden="1" x14ac:dyDescent="0.25">
      <c r="A1537" s="28" t="str">
        <f>IF(Items!$B1536="","",Items!$A1536)</f>
        <v/>
      </c>
      <c r="B1537" s="28" t="str">
        <f>IF(Items!$B1536="","",Items!$B1536)</f>
        <v/>
      </c>
      <c r="C1537" s="32" t="str">
        <f>IF($B1537="","",Items!$G1536+SUMIFS(PurQty,PurItem,$B1537,PurDate,"&lt;="&amp;$D$2)-SUMIFS(SalQty,SalItem,$B1537,SalDate,"&lt;="&amp;$D$2)-SUMIFS(WoQty,WoItem,$B1537,WoDate,"&lt;="&amp;$D$2)+SUMIFS(AdjQty,AdjItem,$B1537,AdjDate,"&lt;="&amp;$D$2)+SUMIFS(LinVarQty,LinItem,$B1537,LinPosted,"YES",LinDate,"&lt;="&amp;$D$2,LinID,"&lt;&gt;"&amp;$B$2))</f>
        <v/>
      </c>
      <c r="D1537" s="84"/>
      <c r="E1537" s="32" t="str">
        <f t="shared" si="46"/>
        <v/>
      </c>
      <c r="F1537" s="33" t="str">
        <f>IF($B1537="","",Items!$I1536)</f>
        <v/>
      </c>
      <c r="G1537" s="33" t="str">
        <f t="shared" si="47"/>
        <v/>
      </c>
      <c r="H1537" s="85"/>
    </row>
    <row r="1538" spans="1:8" hidden="1" x14ac:dyDescent="0.25">
      <c r="A1538" s="28" t="str">
        <f>IF(Items!$B1537="","",Items!$A1537)</f>
        <v/>
      </c>
      <c r="B1538" s="28" t="str">
        <f>IF(Items!$B1537="","",Items!$B1537)</f>
        <v/>
      </c>
      <c r="C1538" s="32" t="str">
        <f>IF($B1538="","",Items!$G1537+SUMIFS(PurQty,PurItem,$B1538,PurDate,"&lt;="&amp;$D$2)-SUMIFS(SalQty,SalItem,$B1538,SalDate,"&lt;="&amp;$D$2)-SUMIFS(WoQty,WoItem,$B1538,WoDate,"&lt;="&amp;$D$2)+SUMIFS(AdjQty,AdjItem,$B1538,AdjDate,"&lt;="&amp;$D$2)+SUMIFS(LinVarQty,LinItem,$B1538,LinPosted,"YES",LinDate,"&lt;="&amp;$D$2,LinID,"&lt;&gt;"&amp;$B$2))</f>
        <v/>
      </c>
      <c r="D1538" s="84"/>
      <c r="E1538" s="32" t="str">
        <f t="shared" ref="E1538:E1601" si="48">IF(OR($B1538="",$D1538=""),"",$D1538-$C1538)</f>
        <v/>
      </c>
      <c r="F1538" s="33" t="str">
        <f>IF($B1538="","",Items!$I1537)</f>
        <v/>
      </c>
      <c r="G1538" s="33" t="str">
        <f t="shared" ref="G1538:G1601" si="49">IF($E1538="","",$E1538*$F1538)</f>
        <v/>
      </c>
      <c r="H1538" s="85"/>
    </row>
    <row r="1539" spans="1:8" hidden="1" x14ac:dyDescent="0.25">
      <c r="A1539" s="28" t="str">
        <f>IF(Items!$B1538="","",Items!$A1538)</f>
        <v/>
      </c>
      <c r="B1539" s="28" t="str">
        <f>IF(Items!$B1538="","",Items!$B1538)</f>
        <v/>
      </c>
      <c r="C1539" s="32" t="str">
        <f>IF($B1539="","",Items!$G1538+SUMIFS(PurQty,PurItem,$B1539,PurDate,"&lt;="&amp;$D$2)-SUMIFS(SalQty,SalItem,$B1539,SalDate,"&lt;="&amp;$D$2)-SUMIFS(WoQty,WoItem,$B1539,WoDate,"&lt;="&amp;$D$2)+SUMIFS(AdjQty,AdjItem,$B1539,AdjDate,"&lt;="&amp;$D$2)+SUMIFS(LinVarQty,LinItem,$B1539,LinPosted,"YES",LinDate,"&lt;="&amp;$D$2,LinID,"&lt;&gt;"&amp;$B$2))</f>
        <v/>
      </c>
      <c r="D1539" s="84"/>
      <c r="E1539" s="32" t="str">
        <f t="shared" si="48"/>
        <v/>
      </c>
      <c r="F1539" s="33" t="str">
        <f>IF($B1539="","",Items!$I1538)</f>
        <v/>
      </c>
      <c r="G1539" s="33" t="str">
        <f t="shared" si="49"/>
        <v/>
      </c>
      <c r="H1539" s="85"/>
    </row>
    <row r="1540" spans="1:8" hidden="1" x14ac:dyDescent="0.25">
      <c r="A1540" s="28" t="str">
        <f>IF(Items!$B1539="","",Items!$A1539)</f>
        <v/>
      </c>
      <c r="B1540" s="28" t="str">
        <f>IF(Items!$B1539="","",Items!$B1539)</f>
        <v/>
      </c>
      <c r="C1540" s="32" t="str">
        <f>IF($B1540="","",Items!$G1539+SUMIFS(PurQty,PurItem,$B1540,PurDate,"&lt;="&amp;$D$2)-SUMIFS(SalQty,SalItem,$B1540,SalDate,"&lt;="&amp;$D$2)-SUMIFS(WoQty,WoItem,$B1540,WoDate,"&lt;="&amp;$D$2)+SUMIFS(AdjQty,AdjItem,$B1540,AdjDate,"&lt;="&amp;$D$2)+SUMIFS(LinVarQty,LinItem,$B1540,LinPosted,"YES",LinDate,"&lt;="&amp;$D$2,LinID,"&lt;&gt;"&amp;$B$2))</f>
        <v/>
      </c>
      <c r="D1540" s="84"/>
      <c r="E1540" s="32" t="str">
        <f t="shared" si="48"/>
        <v/>
      </c>
      <c r="F1540" s="33" t="str">
        <f>IF($B1540="","",Items!$I1539)</f>
        <v/>
      </c>
      <c r="G1540" s="33" t="str">
        <f t="shared" si="49"/>
        <v/>
      </c>
      <c r="H1540" s="85"/>
    </row>
    <row r="1541" spans="1:8" hidden="1" x14ac:dyDescent="0.25">
      <c r="A1541" s="28" t="str">
        <f>IF(Items!$B1540="","",Items!$A1540)</f>
        <v/>
      </c>
      <c r="B1541" s="28" t="str">
        <f>IF(Items!$B1540="","",Items!$B1540)</f>
        <v/>
      </c>
      <c r="C1541" s="32" t="str">
        <f>IF($B1541="","",Items!$G1540+SUMIFS(PurQty,PurItem,$B1541,PurDate,"&lt;="&amp;$D$2)-SUMIFS(SalQty,SalItem,$B1541,SalDate,"&lt;="&amp;$D$2)-SUMIFS(WoQty,WoItem,$B1541,WoDate,"&lt;="&amp;$D$2)+SUMIFS(AdjQty,AdjItem,$B1541,AdjDate,"&lt;="&amp;$D$2)+SUMIFS(LinVarQty,LinItem,$B1541,LinPosted,"YES",LinDate,"&lt;="&amp;$D$2,LinID,"&lt;&gt;"&amp;$B$2))</f>
        <v/>
      </c>
      <c r="D1541" s="84"/>
      <c r="E1541" s="32" t="str">
        <f t="shared" si="48"/>
        <v/>
      </c>
      <c r="F1541" s="33" t="str">
        <f>IF($B1541="","",Items!$I1540)</f>
        <v/>
      </c>
      <c r="G1541" s="33" t="str">
        <f t="shared" si="49"/>
        <v/>
      </c>
      <c r="H1541" s="85"/>
    </row>
    <row r="1542" spans="1:8" hidden="1" x14ac:dyDescent="0.25">
      <c r="A1542" s="28" t="str">
        <f>IF(Items!$B1541="","",Items!$A1541)</f>
        <v/>
      </c>
      <c r="B1542" s="28" t="str">
        <f>IF(Items!$B1541="","",Items!$B1541)</f>
        <v/>
      </c>
      <c r="C1542" s="32" t="str">
        <f>IF($B1542="","",Items!$G1541+SUMIFS(PurQty,PurItem,$B1542,PurDate,"&lt;="&amp;$D$2)-SUMIFS(SalQty,SalItem,$B1542,SalDate,"&lt;="&amp;$D$2)-SUMIFS(WoQty,WoItem,$B1542,WoDate,"&lt;="&amp;$D$2)+SUMIFS(AdjQty,AdjItem,$B1542,AdjDate,"&lt;="&amp;$D$2)+SUMIFS(LinVarQty,LinItem,$B1542,LinPosted,"YES",LinDate,"&lt;="&amp;$D$2,LinID,"&lt;&gt;"&amp;$B$2))</f>
        <v/>
      </c>
      <c r="D1542" s="84"/>
      <c r="E1542" s="32" t="str">
        <f t="shared" si="48"/>
        <v/>
      </c>
      <c r="F1542" s="33" t="str">
        <f>IF($B1542="","",Items!$I1541)</f>
        <v/>
      </c>
      <c r="G1542" s="33" t="str">
        <f t="shared" si="49"/>
        <v/>
      </c>
      <c r="H1542" s="85"/>
    </row>
    <row r="1543" spans="1:8" hidden="1" x14ac:dyDescent="0.25">
      <c r="A1543" s="28" t="str">
        <f>IF(Items!$B1542="","",Items!$A1542)</f>
        <v/>
      </c>
      <c r="B1543" s="28" t="str">
        <f>IF(Items!$B1542="","",Items!$B1542)</f>
        <v/>
      </c>
      <c r="C1543" s="32" t="str">
        <f>IF($B1543="","",Items!$G1542+SUMIFS(PurQty,PurItem,$B1543,PurDate,"&lt;="&amp;$D$2)-SUMIFS(SalQty,SalItem,$B1543,SalDate,"&lt;="&amp;$D$2)-SUMIFS(WoQty,WoItem,$B1543,WoDate,"&lt;="&amp;$D$2)+SUMIFS(AdjQty,AdjItem,$B1543,AdjDate,"&lt;="&amp;$D$2)+SUMIFS(LinVarQty,LinItem,$B1543,LinPosted,"YES",LinDate,"&lt;="&amp;$D$2,LinID,"&lt;&gt;"&amp;$B$2))</f>
        <v/>
      </c>
      <c r="D1543" s="84"/>
      <c r="E1543" s="32" t="str">
        <f t="shared" si="48"/>
        <v/>
      </c>
      <c r="F1543" s="33" t="str">
        <f>IF($B1543="","",Items!$I1542)</f>
        <v/>
      </c>
      <c r="G1543" s="33" t="str">
        <f t="shared" si="49"/>
        <v/>
      </c>
      <c r="H1543" s="85"/>
    </row>
    <row r="1544" spans="1:8" hidden="1" x14ac:dyDescent="0.25">
      <c r="A1544" s="28" t="str">
        <f>IF(Items!$B1543="","",Items!$A1543)</f>
        <v/>
      </c>
      <c r="B1544" s="28" t="str">
        <f>IF(Items!$B1543="","",Items!$B1543)</f>
        <v/>
      </c>
      <c r="C1544" s="32" t="str">
        <f>IF($B1544="","",Items!$G1543+SUMIFS(PurQty,PurItem,$B1544,PurDate,"&lt;="&amp;$D$2)-SUMIFS(SalQty,SalItem,$B1544,SalDate,"&lt;="&amp;$D$2)-SUMIFS(WoQty,WoItem,$B1544,WoDate,"&lt;="&amp;$D$2)+SUMIFS(AdjQty,AdjItem,$B1544,AdjDate,"&lt;="&amp;$D$2)+SUMIFS(LinVarQty,LinItem,$B1544,LinPosted,"YES",LinDate,"&lt;="&amp;$D$2,LinID,"&lt;&gt;"&amp;$B$2))</f>
        <v/>
      </c>
      <c r="D1544" s="84"/>
      <c r="E1544" s="32" t="str">
        <f t="shared" si="48"/>
        <v/>
      </c>
      <c r="F1544" s="33" t="str">
        <f>IF($B1544="","",Items!$I1543)</f>
        <v/>
      </c>
      <c r="G1544" s="33" t="str">
        <f t="shared" si="49"/>
        <v/>
      </c>
      <c r="H1544" s="85"/>
    </row>
    <row r="1545" spans="1:8" hidden="1" x14ac:dyDescent="0.25">
      <c r="A1545" s="28" t="str">
        <f>IF(Items!$B1544="","",Items!$A1544)</f>
        <v/>
      </c>
      <c r="B1545" s="28" t="str">
        <f>IF(Items!$B1544="","",Items!$B1544)</f>
        <v/>
      </c>
      <c r="C1545" s="32" t="str">
        <f>IF($B1545="","",Items!$G1544+SUMIFS(PurQty,PurItem,$B1545,PurDate,"&lt;="&amp;$D$2)-SUMIFS(SalQty,SalItem,$B1545,SalDate,"&lt;="&amp;$D$2)-SUMIFS(WoQty,WoItem,$B1545,WoDate,"&lt;="&amp;$D$2)+SUMIFS(AdjQty,AdjItem,$B1545,AdjDate,"&lt;="&amp;$D$2)+SUMIFS(LinVarQty,LinItem,$B1545,LinPosted,"YES",LinDate,"&lt;="&amp;$D$2,LinID,"&lt;&gt;"&amp;$B$2))</f>
        <v/>
      </c>
      <c r="D1545" s="84"/>
      <c r="E1545" s="32" t="str">
        <f t="shared" si="48"/>
        <v/>
      </c>
      <c r="F1545" s="33" t="str">
        <f>IF($B1545="","",Items!$I1544)</f>
        <v/>
      </c>
      <c r="G1545" s="33" t="str">
        <f t="shared" si="49"/>
        <v/>
      </c>
      <c r="H1545" s="85"/>
    </row>
    <row r="1546" spans="1:8" hidden="1" x14ac:dyDescent="0.25">
      <c r="A1546" s="28" t="str">
        <f>IF(Items!$B1545="","",Items!$A1545)</f>
        <v/>
      </c>
      <c r="B1546" s="28" t="str">
        <f>IF(Items!$B1545="","",Items!$B1545)</f>
        <v/>
      </c>
      <c r="C1546" s="32" t="str">
        <f>IF($B1546="","",Items!$G1545+SUMIFS(PurQty,PurItem,$B1546,PurDate,"&lt;="&amp;$D$2)-SUMIFS(SalQty,SalItem,$B1546,SalDate,"&lt;="&amp;$D$2)-SUMIFS(WoQty,WoItem,$B1546,WoDate,"&lt;="&amp;$D$2)+SUMIFS(AdjQty,AdjItem,$B1546,AdjDate,"&lt;="&amp;$D$2)+SUMIFS(LinVarQty,LinItem,$B1546,LinPosted,"YES",LinDate,"&lt;="&amp;$D$2,LinID,"&lt;&gt;"&amp;$B$2))</f>
        <v/>
      </c>
      <c r="D1546" s="84"/>
      <c r="E1546" s="32" t="str">
        <f t="shared" si="48"/>
        <v/>
      </c>
      <c r="F1546" s="33" t="str">
        <f>IF($B1546="","",Items!$I1545)</f>
        <v/>
      </c>
      <c r="G1546" s="33" t="str">
        <f t="shared" si="49"/>
        <v/>
      </c>
      <c r="H1546" s="85"/>
    </row>
    <row r="1547" spans="1:8" hidden="1" x14ac:dyDescent="0.25">
      <c r="A1547" s="28" t="str">
        <f>IF(Items!$B1546="","",Items!$A1546)</f>
        <v/>
      </c>
      <c r="B1547" s="28" t="str">
        <f>IF(Items!$B1546="","",Items!$B1546)</f>
        <v/>
      </c>
      <c r="C1547" s="32" t="str">
        <f>IF($B1547="","",Items!$G1546+SUMIFS(PurQty,PurItem,$B1547,PurDate,"&lt;="&amp;$D$2)-SUMIFS(SalQty,SalItem,$B1547,SalDate,"&lt;="&amp;$D$2)-SUMIFS(WoQty,WoItem,$B1547,WoDate,"&lt;="&amp;$D$2)+SUMIFS(AdjQty,AdjItem,$B1547,AdjDate,"&lt;="&amp;$D$2)+SUMIFS(LinVarQty,LinItem,$B1547,LinPosted,"YES",LinDate,"&lt;="&amp;$D$2,LinID,"&lt;&gt;"&amp;$B$2))</f>
        <v/>
      </c>
      <c r="D1547" s="84"/>
      <c r="E1547" s="32" t="str">
        <f t="shared" si="48"/>
        <v/>
      </c>
      <c r="F1547" s="33" t="str">
        <f>IF($B1547="","",Items!$I1546)</f>
        <v/>
      </c>
      <c r="G1547" s="33" t="str">
        <f t="shared" si="49"/>
        <v/>
      </c>
      <c r="H1547" s="85"/>
    </row>
    <row r="1548" spans="1:8" hidden="1" x14ac:dyDescent="0.25">
      <c r="A1548" s="28" t="str">
        <f>IF(Items!$B1547="","",Items!$A1547)</f>
        <v/>
      </c>
      <c r="B1548" s="28" t="str">
        <f>IF(Items!$B1547="","",Items!$B1547)</f>
        <v/>
      </c>
      <c r="C1548" s="32" t="str">
        <f>IF($B1548="","",Items!$G1547+SUMIFS(PurQty,PurItem,$B1548,PurDate,"&lt;="&amp;$D$2)-SUMIFS(SalQty,SalItem,$B1548,SalDate,"&lt;="&amp;$D$2)-SUMIFS(WoQty,WoItem,$B1548,WoDate,"&lt;="&amp;$D$2)+SUMIFS(AdjQty,AdjItem,$B1548,AdjDate,"&lt;="&amp;$D$2)+SUMIFS(LinVarQty,LinItem,$B1548,LinPosted,"YES",LinDate,"&lt;="&amp;$D$2,LinID,"&lt;&gt;"&amp;$B$2))</f>
        <v/>
      </c>
      <c r="D1548" s="84"/>
      <c r="E1548" s="32" t="str">
        <f t="shared" si="48"/>
        <v/>
      </c>
      <c r="F1548" s="33" t="str">
        <f>IF($B1548="","",Items!$I1547)</f>
        <v/>
      </c>
      <c r="G1548" s="33" t="str">
        <f t="shared" si="49"/>
        <v/>
      </c>
      <c r="H1548" s="85"/>
    </row>
    <row r="1549" spans="1:8" hidden="1" x14ac:dyDescent="0.25">
      <c r="A1549" s="28" t="str">
        <f>IF(Items!$B1548="","",Items!$A1548)</f>
        <v/>
      </c>
      <c r="B1549" s="28" t="str">
        <f>IF(Items!$B1548="","",Items!$B1548)</f>
        <v/>
      </c>
      <c r="C1549" s="32" t="str">
        <f>IF($B1549="","",Items!$G1548+SUMIFS(PurQty,PurItem,$B1549,PurDate,"&lt;="&amp;$D$2)-SUMIFS(SalQty,SalItem,$B1549,SalDate,"&lt;="&amp;$D$2)-SUMIFS(WoQty,WoItem,$B1549,WoDate,"&lt;="&amp;$D$2)+SUMIFS(AdjQty,AdjItem,$B1549,AdjDate,"&lt;="&amp;$D$2)+SUMIFS(LinVarQty,LinItem,$B1549,LinPosted,"YES",LinDate,"&lt;="&amp;$D$2,LinID,"&lt;&gt;"&amp;$B$2))</f>
        <v/>
      </c>
      <c r="D1549" s="84"/>
      <c r="E1549" s="32" t="str">
        <f t="shared" si="48"/>
        <v/>
      </c>
      <c r="F1549" s="33" t="str">
        <f>IF($B1549="","",Items!$I1548)</f>
        <v/>
      </c>
      <c r="G1549" s="33" t="str">
        <f t="shared" si="49"/>
        <v/>
      </c>
      <c r="H1549" s="85"/>
    </row>
    <row r="1550" spans="1:8" hidden="1" x14ac:dyDescent="0.25">
      <c r="A1550" s="28" t="str">
        <f>IF(Items!$B1549="","",Items!$A1549)</f>
        <v/>
      </c>
      <c r="B1550" s="28" t="str">
        <f>IF(Items!$B1549="","",Items!$B1549)</f>
        <v/>
      </c>
      <c r="C1550" s="32" t="str">
        <f>IF($B1550="","",Items!$G1549+SUMIFS(PurQty,PurItem,$B1550,PurDate,"&lt;="&amp;$D$2)-SUMIFS(SalQty,SalItem,$B1550,SalDate,"&lt;="&amp;$D$2)-SUMIFS(WoQty,WoItem,$B1550,WoDate,"&lt;="&amp;$D$2)+SUMIFS(AdjQty,AdjItem,$B1550,AdjDate,"&lt;="&amp;$D$2)+SUMIFS(LinVarQty,LinItem,$B1550,LinPosted,"YES",LinDate,"&lt;="&amp;$D$2,LinID,"&lt;&gt;"&amp;$B$2))</f>
        <v/>
      </c>
      <c r="D1550" s="84"/>
      <c r="E1550" s="32" t="str">
        <f t="shared" si="48"/>
        <v/>
      </c>
      <c r="F1550" s="33" t="str">
        <f>IF($B1550="","",Items!$I1549)</f>
        <v/>
      </c>
      <c r="G1550" s="33" t="str">
        <f t="shared" si="49"/>
        <v/>
      </c>
      <c r="H1550" s="85"/>
    </row>
    <row r="1551" spans="1:8" hidden="1" x14ac:dyDescent="0.25">
      <c r="A1551" s="28" t="str">
        <f>IF(Items!$B1550="","",Items!$A1550)</f>
        <v/>
      </c>
      <c r="B1551" s="28" t="str">
        <f>IF(Items!$B1550="","",Items!$B1550)</f>
        <v/>
      </c>
      <c r="C1551" s="32" t="str">
        <f>IF($B1551="","",Items!$G1550+SUMIFS(PurQty,PurItem,$B1551,PurDate,"&lt;="&amp;$D$2)-SUMIFS(SalQty,SalItem,$B1551,SalDate,"&lt;="&amp;$D$2)-SUMIFS(WoQty,WoItem,$B1551,WoDate,"&lt;="&amp;$D$2)+SUMIFS(AdjQty,AdjItem,$B1551,AdjDate,"&lt;="&amp;$D$2)+SUMIFS(LinVarQty,LinItem,$B1551,LinPosted,"YES",LinDate,"&lt;="&amp;$D$2,LinID,"&lt;&gt;"&amp;$B$2))</f>
        <v/>
      </c>
      <c r="D1551" s="84"/>
      <c r="E1551" s="32" t="str">
        <f t="shared" si="48"/>
        <v/>
      </c>
      <c r="F1551" s="33" t="str">
        <f>IF($B1551="","",Items!$I1550)</f>
        <v/>
      </c>
      <c r="G1551" s="33" t="str">
        <f t="shared" si="49"/>
        <v/>
      </c>
      <c r="H1551" s="85"/>
    </row>
    <row r="1552" spans="1:8" hidden="1" x14ac:dyDescent="0.25">
      <c r="A1552" s="28" t="str">
        <f>IF(Items!$B1551="","",Items!$A1551)</f>
        <v/>
      </c>
      <c r="B1552" s="28" t="str">
        <f>IF(Items!$B1551="","",Items!$B1551)</f>
        <v/>
      </c>
      <c r="C1552" s="32" t="str">
        <f>IF($B1552="","",Items!$G1551+SUMIFS(PurQty,PurItem,$B1552,PurDate,"&lt;="&amp;$D$2)-SUMIFS(SalQty,SalItem,$B1552,SalDate,"&lt;="&amp;$D$2)-SUMIFS(WoQty,WoItem,$B1552,WoDate,"&lt;="&amp;$D$2)+SUMIFS(AdjQty,AdjItem,$B1552,AdjDate,"&lt;="&amp;$D$2)+SUMIFS(LinVarQty,LinItem,$B1552,LinPosted,"YES",LinDate,"&lt;="&amp;$D$2,LinID,"&lt;&gt;"&amp;$B$2))</f>
        <v/>
      </c>
      <c r="D1552" s="84"/>
      <c r="E1552" s="32" t="str">
        <f t="shared" si="48"/>
        <v/>
      </c>
      <c r="F1552" s="33" t="str">
        <f>IF($B1552="","",Items!$I1551)</f>
        <v/>
      </c>
      <c r="G1552" s="33" t="str">
        <f t="shared" si="49"/>
        <v/>
      </c>
      <c r="H1552" s="85"/>
    </row>
    <row r="1553" spans="1:8" hidden="1" x14ac:dyDescent="0.25">
      <c r="A1553" s="28" t="str">
        <f>IF(Items!$B1552="","",Items!$A1552)</f>
        <v/>
      </c>
      <c r="B1553" s="28" t="str">
        <f>IF(Items!$B1552="","",Items!$B1552)</f>
        <v/>
      </c>
      <c r="C1553" s="32" t="str">
        <f>IF($B1553="","",Items!$G1552+SUMIFS(PurQty,PurItem,$B1553,PurDate,"&lt;="&amp;$D$2)-SUMIFS(SalQty,SalItem,$B1553,SalDate,"&lt;="&amp;$D$2)-SUMIFS(WoQty,WoItem,$B1553,WoDate,"&lt;="&amp;$D$2)+SUMIFS(AdjQty,AdjItem,$B1553,AdjDate,"&lt;="&amp;$D$2)+SUMIFS(LinVarQty,LinItem,$B1553,LinPosted,"YES",LinDate,"&lt;="&amp;$D$2,LinID,"&lt;&gt;"&amp;$B$2))</f>
        <v/>
      </c>
      <c r="D1553" s="84"/>
      <c r="E1553" s="32" t="str">
        <f t="shared" si="48"/>
        <v/>
      </c>
      <c r="F1553" s="33" t="str">
        <f>IF($B1553="","",Items!$I1552)</f>
        <v/>
      </c>
      <c r="G1553" s="33" t="str">
        <f t="shared" si="49"/>
        <v/>
      </c>
      <c r="H1553" s="85"/>
    </row>
    <row r="1554" spans="1:8" hidden="1" x14ac:dyDescent="0.25">
      <c r="A1554" s="28" t="str">
        <f>IF(Items!$B1553="","",Items!$A1553)</f>
        <v/>
      </c>
      <c r="B1554" s="28" t="str">
        <f>IF(Items!$B1553="","",Items!$B1553)</f>
        <v/>
      </c>
      <c r="C1554" s="32" t="str">
        <f>IF($B1554="","",Items!$G1553+SUMIFS(PurQty,PurItem,$B1554,PurDate,"&lt;="&amp;$D$2)-SUMIFS(SalQty,SalItem,$B1554,SalDate,"&lt;="&amp;$D$2)-SUMIFS(WoQty,WoItem,$B1554,WoDate,"&lt;="&amp;$D$2)+SUMIFS(AdjQty,AdjItem,$B1554,AdjDate,"&lt;="&amp;$D$2)+SUMIFS(LinVarQty,LinItem,$B1554,LinPosted,"YES",LinDate,"&lt;="&amp;$D$2,LinID,"&lt;&gt;"&amp;$B$2))</f>
        <v/>
      </c>
      <c r="D1554" s="84"/>
      <c r="E1554" s="32" t="str">
        <f t="shared" si="48"/>
        <v/>
      </c>
      <c r="F1554" s="33" t="str">
        <f>IF($B1554="","",Items!$I1553)</f>
        <v/>
      </c>
      <c r="G1554" s="33" t="str">
        <f t="shared" si="49"/>
        <v/>
      </c>
      <c r="H1554" s="85"/>
    </row>
    <row r="1555" spans="1:8" hidden="1" x14ac:dyDescent="0.25">
      <c r="A1555" s="28" t="str">
        <f>IF(Items!$B1554="","",Items!$A1554)</f>
        <v/>
      </c>
      <c r="B1555" s="28" t="str">
        <f>IF(Items!$B1554="","",Items!$B1554)</f>
        <v/>
      </c>
      <c r="C1555" s="32" t="str">
        <f>IF($B1555="","",Items!$G1554+SUMIFS(PurQty,PurItem,$B1555,PurDate,"&lt;="&amp;$D$2)-SUMIFS(SalQty,SalItem,$B1555,SalDate,"&lt;="&amp;$D$2)-SUMIFS(WoQty,WoItem,$B1555,WoDate,"&lt;="&amp;$D$2)+SUMIFS(AdjQty,AdjItem,$B1555,AdjDate,"&lt;="&amp;$D$2)+SUMIFS(LinVarQty,LinItem,$B1555,LinPosted,"YES",LinDate,"&lt;="&amp;$D$2,LinID,"&lt;&gt;"&amp;$B$2))</f>
        <v/>
      </c>
      <c r="D1555" s="84"/>
      <c r="E1555" s="32" t="str">
        <f t="shared" si="48"/>
        <v/>
      </c>
      <c r="F1555" s="33" t="str">
        <f>IF($B1555="","",Items!$I1554)</f>
        <v/>
      </c>
      <c r="G1555" s="33" t="str">
        <f t="shared" si="49"/>
        <v/>
      </c>
      <c r="H1555" s="85"/>
    </row>
    <row r="1556" spans="1:8" hidden="1" x14ac:dyDescent="0.25">
      <c r="A1556" s="28" t="str">
        <f>IF(Items!$B1555="","",Items!$A1555)</f>
        <v/>
      </c>
      <c r="B1556" s="28" t="str">
        <f>IF(Items!$B1555="","",Items!$B1555)</f>
        <v/>
      </c>
      <c r="C1556" s="32" t="str">
        <f>IF($B1556="","",Items!$G1555+SUMIFS(PurQty,PurItem,$B1556,PurDate,"&lt;="&amp;$D$2)-SUMIFS(SalQty,SalItem,$B1556,SalDate,"&lt;="&amp;$D$2)-SUMIFS(WoQty,WoItem,$B1556,WoDate,"&lt;="&amp;$D$2)+SUMIFS(AdjQty,AdjItem,$B1556,AdjDate,"&lt;="&amp;$D$2)+SUMIFS(LinVarQty,LinItem,$B1556,LinPosted,"YES",LinDate,"&lt;="&amp;$D$2,LinID,"&lt;&gt;"&amp;$B$2))</f>
        <v/>
      </c>
      <c r="D1556" s="84"/>
      <c r="E1556" s="32" t="str">
        <f t="shared" si="48"/>
        <v/>
      </c>
      <c r="F1556" s="33" t="str">
        <f>IF($B1556="","",Items!$I1555)</f>
        <v/>
      </c>
      <c r="G1556" s="33" t="str">
        <f t="shared" si="49"/>
        <v/>
      </c>
      <c r="H1556" s="85"/>
    </row>
    <row r="1557" spans="1:8" hidden="1" x14ac:dyDescent="0.25">
      <c r="A1557" s="28" t="str">
        <f>IF(Items!$B1556="","",Items!$A1556)</f>
        <v/>
      </c>
      <c r="B1557" s="28" t="str">
        <f>IF(Items!$B1556="","",Items!$B1556)</f>
        <v/>
      </c>
      <c r="C1557" s="32" t="str">
        <f>IF($B1557="","",Items!$G1556+SUMIFS(PurQty,PurItem,$B1557,PurDate,"&lt;="&amp;$D$2)-SUMIFS(SalQty,SalItem,$B1557,SalDate,"&lt;="&amp;$D$2)-SUMIFS(WoQty,WoItem,$B1557,WoDate,"&lt;="&amp;$D$2)+SUMIFS(AdjQty,AdjItem,$B1557,AdjDate,"&lt;="&amp;$D$2)+SUMIFS(LinVarQty,LinItem,$B1557,LinPosted,"YES",LinDate,"&lt;="&amp;$D$2,LinID,"&lt;&gt;"&amp;$B$2))</f>
        <v/>
      </c>
      <c r="D1557" s="84"/>
      <c r="E1557" s="32" t="str">
        <f t="shared" si="48"/>
        <v/>
      </c>
      <c r="F1557" s="33" t="str">
        <f>IF($B1557="","",Items!$I1556)</f>
        <v/>
      </c>
      <c r="G1557" s="33" t="str">
        <f t="shared" si="49"/>
        <v/>
      </c>
      <c r="H1557" s="85"/>
    </row>
    <row r="1558" spans="1:8" hidden="1" x14ac:dyDescent="0.25">
      <c r="A1558" s="28" t="str">
        <f>IF(Items!$B1557="","",Items!$A1557)</f>
        <v/>
      </c>
      <c r="B1558" s="28" t="str">
        <f>IF(Items!$B1557="","",Items!$B1557)</f>
        <v/>
      </c>
      <c r="C1558" s="32" t="str">
        <f>IF($B1558="","",Items!$G1557+SUMIFS(PurQty,PurItem,$B1558,PurDate,"&lt;="&amp;$D$2)-SUMIFS(SalQty,SalItem,$B1558,SalDate,"&lt;="&amp;$D$2)-SUMIFS(WoQty,WoItem,$B1558,WoDate,"&lt;="&amp;$D$2)+SUMIFS(AdjQty,AdjItem,$B1558,AdjDate,"&lt;="&amp;$D$2)+SUMIFS(LinVarQty,LinItem,$B1558,LinPosted,"YES",LinDate,"&lt;="&amp;$D$2,LinID,"&lt;&gt;"&amp;$B$2))</f>
        <v/>
      </c>
      <c r="D1558" s="84"/>
      <c r="E1558" s="32" t="str">
        <f t="shared" si="48"/>
        <v/>
      </c>
      <c r="F1558" s="33" t="str">
        <f>IF($B1558="","",Items!$I1557)</f>
        <v/>
      </c>
      <c r="G1558" s="33" t="str">
        <f t="shared" si="49"/>
        <v/>
      </c>
      <c r="H1558" s="85"/>
    </row>
    <row r="1559" spans="1:8" hidden="1" x14ac:dyDescent="0.25">
      <c r="A1559" s="28" t="str">
        <f>IF(Items!$B1558="","",Items!$A1558)</f>
        <v/>
      </c>
      <c r="B1559" s="28" t="str">
        <f>IF(Items!$B1558="","",Items!$B1558)</f>
        <v/>
      </c>
      <c r="C1559" s="32" t="str">
        <f>IF($B1559="","",Items!$G1558+SUMIFS(PurQty,PurItem,$B1559,PurDate,"&lt;="&amp;$D$2)-SUMIFS(SalQty,SalItem,$B1559,SalDate,"&lt;="&amp;$D$2)-SUMIFS(WoQty,WoItem,$B1559,WoDate,"&lt;="&amp;$D$2)+SUMIFS(AdjQty,AdjItem,$B1559,AdjDate,"&lt;="&amp;$D$2)+SUMIFS(LinVarQty,LinItem,$B1559,LinPosted,"YES",LinDate,"&lt;="&amp;$D$2,LinID,"&lt;&gt;"&amp;$B$2))</f>
        <v/>
      </c>
      <c r="D1559" s="84"/>
      <c r="E1559" s="32" t="str">
        <f t="shared" si="48"/>
        <v/>
      </c>
      <c r="F1559" s="33" t="str">
        <f>IF($B1559="","",Items!$I1558)</f>
        <v/>
      </c>
      <c r="G1559" s="33" t="str">
        <f t="shared" si="49"/>
        <v/>
      </c>
      <c r="H1559" s="85"/>
    </row>
    <row r="1560" spans="1:8" hidden="1" x14ac:dyDescent="0.25">
      <c r="A1560" s="28" t="str">
        <f>IF(Items!$B1559="","",Items!$A1559)</f>
        <v/>
      </c>
      <c r="B1560" s="28" t="str">
        <f>IF(Items!$B1559="","",Items!$B1559)</f>
        <v/>
      </c>
      <c r="C1560" s="32" t="str">
        <f>IF($B1560="","",Items!$G1559+SUMIFS(PurQty,PurItem,$B1560,PurDate,"&lt;="&amp;$D$2)-SUMIFS(SalQty,SalItem,$B1560,SalDate,"&lt;="&amp;$D$2)-SUMIFS(WoQty,WoItem,$B1560,WoDate,"&lt;="&amp;$D$2)+SUMIFS(AdjQty,AdjItem,$B1560,AdjDate,"&lt;="&amp;$D$2)+SUMIFS(LinVarQty,LinItem,$B1560,LinPosted,"YES",LinDate,"&lt;="&amp;$D$2,LinID,"&lt;&gt;"&amp;$B$2))</f>
        <v/>
      </c>
      <c r="D1560" s="84"/>
      <c r="E1560" s="32" t="str">
        <f t="shared" si="48"/>
        <v/>
      </c>
      <c r="F1560" s="33" t="str">
        <f>IF($B1560="","",Items!$I1559)</f>
        <v/>
      </c>
      <c r="G1560" s="33" t="str">
        <f t="shared" si="49"/>
        <v/>
      </c>
      <c r="H1560" s="85"/>
    </row>
    <row r="1561" spans="1:8" hidden="1" x14ac:dyDescent="0.25">
      <c r="A1561" s="28" t="str">
        <f>IF(Items!$B1560="","",Items!$A1560)</f>
        <v/>
      </c>
      <c r="B1561" s="28" t="str">
        <f>IF(Items!$B1560="","",Items!$B1560)</f>
        <v/>
      </c>
      <c r="C1561" s="32" t="str">
        <f>IF($B1561="","",Items!$G1560+SUMIFS(PurQty,PurItem,$B1561,PurDate,"&lt;="&amp;$D$2)-SUMIFS(SalQty,SalItem,$B1561,SalDate,"&lt;="&amp;$D$2)-SUMIFS(WoQty,WoItem,$B1561,WoDate,"&lt;="&amp;$D$2)+SUMIFS(AdjQty,AdjItem,$B1561,AdjDate,"&lt;="&amp;$D$2)+SUMIFS(LinVarQty,LinItem,$B1561,LinPosted,"YES",LinDate,"&lt;="&amp;$D$2,LinID,"&lt;&gt;"&amp;$B$2))</f>
        <v/>
      </c>
      <c r="D1561" s="84"/>
      <c r="E1561" s="32" t="str">
        <f t="shared" si="48"/>
        <v/>
      </c>
      <c r="F1561" s="33" t="str">
        <f>IF($B1561="","",Items!$I1560)</f>
        <v/>
      </c>
      <c r="G1561" s="33" t="str">
        <f t="shared" si="49"/>
        <v/>
      </c>
      <c r="H1561" s="85"/>
    </row>
    <row r="1562" spans="1:8" hidden="1" x14ac:dyDescent="0.25">
      <c r="A1562" s="28" t="str">
        <f>IF(Items!$B1561="","",Items!$A1561)</f>
        <v/>
      </c>
      <c r="B1562" s="28" t="str">
        <f>IF(Items!$B1561="","",Items!$B1561)</f>
        <v/>
      </c>
      <c r="C1562" s="32" t="str">
        <f>IF($B1562="","",Items!$G1561+SUMIFS(PurQty,PurItem,$B1562,PurDate,"&lt;="&amp;$D$2)-SUMIFS(SalQty,SalItem,$B1562,SalDate,"&lt;="&amp;$D$2)-SUMIFS(WoQty,WoItem,$B1562,WoDate,"&lt;="&amp;$D$2)+SUMIFS(AdjQty,AdjItem,$B1562,AdjDate,"&lt;="&amp;$D$2)+SUMIFS(LinVarQty,LinItem,$B1562,LinPosted,"YES",LinDate,"&lt;="&amp;$D$2,LinID,"&lt;&gt;"&amp;$B$2))</f>
        <v/>
      </c>
      <c r="D1562" s="84"/>
      <c r="E1562" s="32" t="str">
        <f t="shared" si="48"/>
        <v/>
      </c>
      <c r="F1562" s="33" t="str">
        <f>IF($B1562="","",Items!$I1561)</f>
        <v/>
      </c>
      <c r="G1562" s="33" t="str">
        <f t="shared" si="49"/>
        <v/>
      </c>
      <c r="H1562" s="85"/>
    </row>
    <row r="1563" spans="1:8" hidden="1" x14ac:dyDescent="0.25">
      <c r="A1563" s="28" t="str">
        <f>IF(Items!$B1562="","",Items!$A1562)</f>
        <v/>
      </c>
      <c r="B1563" s="28" t="str">
        <f>IF(Items!$B1562="","",Items!$B1562)</f>
        <v/>
      </c>
      <c r="C1563" s="32" t="str">
        <f>IF($B1563="","",Items!$G1562+SUMIFS(PurQty,PurItem,$B1563,PurDate,"&lt;="&amp;$D$2)-SUMIFS(SalQty,SalItem,$B1563,SalDate,"&lt;="&amp;$D$2)-SUMIFS(WoQty,WoItem,$B1563,WoDate,"&lt;="&amp;$D$2)+SUMIFS(AdjQty,AdjItem,$B1563,AdjDate,"&lt;="&amp;$D$2)+SUMIFS(LinVarQty,LinItem,$B1563,LinPosted,"YES",LinDate,"&lt;="&amp;$D$2,LinID,"&lt;&gt;"&amp;$B$2))</f>
        <v/>
      </c>
      <c r="D1563" s="84"/>
      <c r="E1563" s="32" t="str">
        <f t="shared" si="48"/>
        <v/>
      </c>
      <c r="F1563" s="33" t="str">
        <f>IF($B1563="","",Items!$I1562)</f>
        <v/>
      </c>
      <c r="G1563" s="33" t="str">
        <f t="shared" si="49"/>
        <v/>
      </c>
      <c r="H1563" s="85"/>
    </row>
    <row r="1564" spans="1:8" hidden="1" x14ac:dyDescent="0.25">
      <c r="A1564" s="28" t="str">
        <f>IF(Items!$B1563="","",Items!$A1563)</f>
        <v/>
      </c>
      <c r="B1564" s="28" t="str">
        <f>IF(Items!$B1563="","",Items!$B1563)</f>
        <v/>
      </c>
      <c r="C1564" s="32" t="str">
        <f>IF($B1564="","",Items!$G1563+SUMIFS(PurQty,PurItem,$B1564,PurDate,"&lt;="&amp;$D$2)-SUMIFS(SalQty,SalItem,$B1564,SalDate,"&lt;="&amp;$D$2)-SUMIFS(WoQty,WoItem,$B1564,WoDate,"&lt;="&amp;$D$2)+SUMIFS(AdjQty,AdjItem,$B1564,AdjDate,"&lt;="&amp;$D$2)+SUMIFS(LinVarQty,LinItem,$B1564,LinPosted,"YES",LinDate,"&lt;="&amp;$D$2,LinID,"&lt;&gt;"&amp;$B$2))</f>
        <v/>
      </c>
      <c r="D1564" s="84"/>
      <c r="E1564" s="32" t="str">
        <f t="shared" si="48"/>
        <v/>
      </c>
      <c r="F1564" s="33" t="str">
        <f>IF($B1564="","",Items!$I1563)</f>
        <v/>
      </c>
      <c r="G1564" s="33" t="str">
        <f t="shared" si="49"/>
        <v/>
      </c>
      <c r="H1564" s="85"/>
    </row>
    <row r="1565" spans="1:8" hidden="1" x14ac:dyDescent="0.25">
      <c r="A1565" s="28" t="str">
        <f>IF(Items!$B1564="","",Items!$A1564)</f>
        <v/>
      </c>
      <c r="B1565" s="28" t="str">
        <f>IF(Items!$B1564="","",Items!$B1564)</f>
        <v/>
      </c>
      <c r="C1565" s="32" t="str">
        <f>IF($B1565="","",Items!$G1564+SUMIFS(PurQty,PurItem,$B1565,PurDate,"&lt;="&amp;$D$2)-SUMIFS(SalQty,SalItem,$B1565,SalDate,"&lt;="&amp;$D$2)-SUMIFS(WoQty,WoItem,$B1565,WoDate,"&lt;="&amp;$D$2)+SUMIFS(AdjQty,AdjItem,$B1565,AdjDate,"&lt;="&amp;$D$2)+SUMIFS(LinVarQty,LinItem,$B1565,LinPosted,"YES",LinDate,"&lt;="&amp;$D$2,LinID,"&lt;&gt;"&amp;$B$2))</f>
        <v/>
      </c>
      <c r="D1565" s="84"/>
      <c r="E1565" s="32" t="str">
        <f t="shared" si="48"/>
        <v/>
      </c>
      <c r="F1565" s="33" t="str">
        <f>IF($B1565="","",Items!$I1564)</f>
        <v/>
      </c>
      <c r="G1565" s="33" t="str">
        <f t="shared" si="49"/>
        <v/>
      </c>
      <c r="H1565" s="85"/>
    </row>
    <row r="1566" spans="1:8" hidden="1" x14ac:dyDescent="0.25">
      <c r="A1566" s="28" t="str">
        <f>IF(Items!$B1565="","",Items!$A1565)</f>
        <v/>
      </c>
      <c r="B1566" s="28" t="str">
        <f>IF(Items!$B1565="","",Items!$B1565)</f>
        <v/>
      </c>
      <c r="C1566" s="32" t="str">
        <f>IF($B1566="","",Items!$G1565+SUMIFS(PurQty,PurItem,$B1566,PurDate,"&lt;="&amp;$D$2)-SUMIFS(SalQty,SalItem,$B1566,SalDate,"&lt;="&amp;$D$2)-SUMIFS(WoQty,WoItem,$B1566,WoDate,"&lt;="&amp;$D$2)+SUMIFS(AdjQty,AdjItem,$B1566,AdjDate,"&lt;="&amp;$D$2)+SUMIFS(LinVarQty,LinItem,$B1566,LinPosted,"YES",LinDate,"&lt;="&amp;$D$2,LinID,"&lt;&gt;"&amp;$B$2))</f>
        <v/>
      </c>
      <c r="D1566" s="84"/>
      <c r="E1566" s="32" t="str">
        <f t="shared" si="48"/>
        <v/>
      </c>
      <c r="F1566" s="33" t="str">
        <f>IF($B1566="","",Items!$I1565)</f>
        <v/>
      </c>
      <c r="G1566" s="33" t="str">
        <f t="shared" si="49"/>
        <v/>
      </c>
      <c r="H1566" s="85"/>
    </row>
    <row r="1567" spans="1:8" hidden="1" x14ac:dyDescent="0.25">
      <c r="A1567" s="28" t="str">
        <f>IF(Items!$B1566="","",Items!$A1566)</f>
        <v/>
      </c>
      <c r="B1567" s="28" t="str">
        <f>IF(Items!$B1566="","",Items!$B1566)</f>
        <v/>
      </c>
      <c r="C1567" s="32" t="str">
        <f>IF($B1567="","",Items!$G1566+SUMIFS(PurQty,PurItem,$B1567,PurDate,"&lt;="&amp;$D$2)-SUMIFS(SalQty,SalItem,$B1567,SalDate,"&lt;="&amp;$D$2)-SUMIFS(WoQty,WoItem,$B1567,WoDate,"&lt;="&amp;$D$2)+SUMIFS(AdjQty,AdjItem,$B1567,AdjDate,"&lt;="&amp;$D$2)+SUMIFS(LinVarQty,LinItem,$B1567,LinPosted,"YES",LinDate,"&lt;="&amp;$D$2,LinID,"&lt;&gt;"&amp;$B$2))</f>
        <v/>
      </c>
      <c r="D1567" s="84"/>
      <c r="E1567" s="32" t="str">
        <f t="shared" si="48"/>
        <v/>
      </c>
      <c r="F1567" s="33" t="str">
        <f>IF($B1567="","",Items!$I1566)</f>
        <v/>
      </c>
      <c r="G1567" s="33" t="str">
        <f t="shared" si="49"/>
        <v/>
      </c>
      <c r="H1567" s="85"/>
    </row>
    <row r="1568" spans="1:8" hidden="1" x14ac:dyDescent="0.25">
      <c r="A1568" s="28" t="str">
        <f>IF(Items!$B1567="","",Items!$A1567)</f>
        <v/>
      </c>
      <c r="B1568" s="28" t="str">
        <f>IF(Items!$B1567="","",Items!$B1567)</f>
        <v/>
      </c>
      <c r="C1568" s="32" t="str">
        <f>IF($B1568="","",Items!$G1567+SUMIFS(PurQty,PurItem,$B1568,PurDate,"&lt;="&amp;$D$2)-SUMIFS(SalQty,SalItem,$B1568,SalDate,"&lt;="&amp;$D$2)-SUMIFS(WoQty,WoItem,$B1568,WoDate,"&lt;="&amp;$D$2)+SUMIFS(AdjQty,AdjItem,$B1568,AdjDate,"&lt;="&amp;$D$2)+SUMIFS(LinVarQty,LinItem,$B1568,LinPosted,"YES",LinDate,"&lt;="&amp;$D$2,LinID,"&lt;&gt;"&amp;$B$2))</f>
        <v/>
      </c>
      <c r="D1568" s="84"/>
      <c r="E1568" s="32" t="str">
        <f t="shared" si="48"/>
        <v/>
      </c>
      <c r="F1568" s="33" t="str">
        <f>IF($B1568="","",Items!$I1567)</f>
        <v/>
      </c>
      <c r="G1568" s="33" t="str">
        <f t="shared" si="49"/>
        <v/>
      </c>
      <c r="H1568" s="85"/>
    </row>
    <row r="1569" spans="1:8" hidden="1" x14ac:dyDescent="0.25">
      <c r="A1569" s="28" t="str">
        <f>IF(Items!$B1568="","",Items!$A1568)</f>
        <v/>
      </c>
      <c r="B1569" s="28" t="str">
        <f>IF(Items!$B1568="","",Items!$B1568)</f>
        <v/>
      </c>
      <c r="C1569" s="32" t="str">
        <f>IF($B1569="","",Items!$G1568+SUMIFS(PurQty,PurItem,$B1569,PurDate,"&lt;="&amp;$D$2)-SUMIFS(SalQty,SalItem,$B1569,SalDate,"&lt;="&amp;$D$2)-SUMIFS(WoQty,WoItem,$B1569,WoDate,"&lt;="&amp;$D$2)+SUMIFS(AdjQty,AdjItem,$B1569,AdjDate,"&lt;="&amp;$D$2)+SUMIFS(LinVarQty,LinItem,$B1569,LinPosted,"YES",LinDate,"&lt;="&amp;$D$2,LinID,"&lt;&gt;"&amp;$B$2))</f>
        <v/>
      </c>
      <c r="D1569" s="84"/>
      <c r="E1569" s="32" t="str">
        <f t="shared" si="48"/>
        <v/>
      </c>
      <c r="F1569" s="33" t="str">
        <f>IF($B1569="","",Items!$I1568)</f>
        <v/>
      </c>
      <c r="G1569" s="33" t="str">
        <f t="shared" si="49"/>
        <v/>
      </c>
      <c r="H1569" s="85"/>
    </row>
    <row r="1570" spans="1:8" hidden="1" x14ac:dyDescent="0.25">
      <c r="A1570" s="28" t="str">
        <f>IF(Items!$B1569="","",Items!$A1569)</f>
        <v/>
      </c>
      <c r="B1570" s="28" t="str">
        <f>IF(Items!$B1569="","",Items!$B1569)</f>
        <v/>
      </c>
      <c r="C1570" s="32" t="str">
        <f>IF($B1570="","",Items!$G1569+SUMIFS(PurQty,PurItem,$B1570,PurDate,"&lt;="&amp;$D$2)-SUMIFS(SalQty,SalItem,$B1570,SalDate,"&lt;="&amp;$D$2)-SUMIFS(WoQty,WoItem,$B1570,WoDate,"&lt;="&amp;$D$2)+SUMIFS(AdjQty,AdjItem,$B1570,AdjDate,"&lt;="&amp;$D$2)+SUMIFS(LinVarQty,LinItem,$B1570,LinPosted,"YES",LinDate,"&lt;="&amp;$D$2,LinID,"&lt;&gt;"&amp;$B$2))</f>
        <v/>
      </c>
      <c r="D1570" s="84"/>
      <c r="E1570" s="32" t="str">
        <f t="shared" si="48"/>
        <v/>
      </c>
      <c r="F1570" s="33" t="str">
        <f>IF($B1570="","",Items!$I1569)</f>
        <v/>
      </c>
      <c r="G1570" s="33" t="str">
        <f t="shared" si="49"/>
        <v/>
      </c>
      <c r="H1570" s="85"/>
    </row>
    <row r="1571" spans="1:8" hidden="1" x14ac:dyDescent="0.25">
      <c r="A1571" s="28" t="str">
        <f>IF(Items!$B1570="","",Items!$A1570)</f>
        <v/>
      </c>
      <c r="B1571" s="28" t="str">
        <f>IF(Items!$B1570="","",Items!$B1570)</f>
        <v/>
      </c>
      <c r="C1571" s="32" t="str">
        <f>IF($B1571="","",Items!$G1570+SUMIFS(PurQty,PurItem,$B1571,PurDate,"&lt;="&amp;$D$2)-SUMIFS(SalQty,SalItem,$B1571,SalDate,"&lt;="&amp;$D$2)-SUMIFS(WoQty,WoItem,$B1571,WoDate,"&lt;="&amp;$D$2)+SUMIFS(AdjQty,AdjItem,$B1571,AdjDate,"&lt;="&amp;$D$2)+SUMIFS(LinVarQty,LinItem,$B1571,LinPosted,"YES",LinDate,"&lt;="&amp;$D$2,LinID,"&lt;&gt;"&amp;$B$2))</f>
        <v/>
      </c>
      <c r="D1571" s="84"/>
      <c r="E1571" s="32" t="str">
        <f t="shared" si="48"/>
        <v/>
      </c>
      <c r="F1571" s="33" t="str">
        <f>IF($B1571="","",Items!$I1570)</f>
        <v/>
      </c>
      <c r="G1571" s="33" t="str">
        <f t="shared" si="49"/>
        <v/>
      </c>
      <c r="H1571" s="85"/>
    </row>
    <row r="1572" spans="1:8" hidden="1" x14ac:dyDescent="0.25">
      <c r="A1572" s="28" t="str">
        <f>IF(Items!$B1571="","",Items!$A1571)</f>
        <v/>
      </c>
      <c r="B1572" s="28" t="str">
        <f>IF(Items!$B1571="","",Items!$B1571)</f>
        <v/>
      </c>
      <c r="C1572" s="32" t="str">
        <f>IF($B1572="","",Items!$G1571+SUMIFS(PurQty,PurItem,$B1572,PurDate,"&lt;="&amp;$D$2)-SUMIFS(SalQty,SalItem,$B1572,SalDate,"&lt;="&amp;$D$2)-SUMIFS(WoQty,WoItem,$B1572,WoDate,"&lt;="&amp;$D$2)+SUMIFS(AdjQty,AdjItem,$B1572,AdjDate,"&lt;="&amp;$D$2)+SUMIFS(LinVarQty,LinItem,$B1572,LinPosted,"YES",LinDate,"&lt;="&amp;$D$2,LinID,"&lt;&gt;"&amp;$B$2))</f>
        <v/>
      </c>
      <c r="D1572" s="84"/>
      <c r="E1572" s="32" t="str">
        <f t="shared" si="48"/>
        <v/>
      </c>
      <c r="F1572" s="33" t="str">
        <f>IF($B1572="","",Items!$I1571)</f>
        <v/>
      </c>
      <c r="G1572" s="33" t="str">
        <f t="shared" si="49"/>
        <v/>
      </c>
      <c r="H1572" s="85"/>
    </row>
    <row r="1573" spans="1:8" hidden="1" x14ac:dyDescent="0.25">
      <c r="A1573" s="28" t="str">
        <f>IF(Items!$B1572="","",Items!$A1572)</f>
        <v/>
      </c>
      <c r="B1573" s="28" t="str">
        <f>IF(Items!$B1572="","",Items!$B1572)</f>
        <v/>
      </c>
      <c r="C1573" s="32" t="str">
        <f>IF($B1573="","",Items!$G1572+SUMIFS(PurQty,PurItem,$B1573,PurDate,"&lt;="&amp;$D$2)-SUMIFS(SalQty,SalItem,$B1573,SalDate,"&lt;="&amp;$D$2)-SUMIFS(WoQty,WoItem,$B1573,WoDate,"&lt;="&amp;$D$2)+SUMIFS(AdjQty,AdjItem,$B1573,AdjDate,"&lt;="&amp;$D$2)+SUMIFS(LinVarQty,LinItem,$B1573,LinPosted,"YES",LinDate,"&lt;="&amp;$D$2,LinID,"&lt;&gt;"&amp;$B$2))</f>
        <v/>
      </c>
      <c r="D1573" s="84"/>
      <c r="E1573" s="32" t="str">
        <f t="shared" si="48"/>
        <v/>
      </c>
      <c r="F1573" s="33" t="str">
        <f>IF($B1573="","",Items!$I1572)</f>
        <v/>
      </c>
      <c r="G1573" s="33" t="str">
        <f t="shared" si="49"/>
        <v/>
      </c>
      <c r="H1573" s="85"/>
    </row>
    <row r="1574" spans="1:8" hidden="1" x14ac:dyDescent="0.25">
      <c r="A1574" s="28" t="str">
        <f>IF(Items!$B1573="","",Items!$A1573)</f>
        <v/>
      </c>
      <c r="B1574" s="28" t="str">
        <f>IF(Items!$B1573="","",Items!$B1573)</f>
        <v/>
      </c>
      <c r="C1574" s="32" t="str">
        <f>IF($B1574="","",Items!$G1573+SUMIFS(PurQty,PurItem,$B1574,PurDate,"&lt;="&amp;$D$2)-SUMIFS(SalQty,SalItem,$B1574,SalDate,"&lt;="&amp;$D$2)-SUMIFS(WoQty,WoItem,$B1574,WoDate,"&lt;="&amp;$D$2)+SUMIFS(AdjQty,AdjItem,$B1574,AdjDate,"&lt;="&amp;$D$2)+SUMIFS(LinVarQty,LinItem,$B1574,LinPosted,"YES",LinDate,"&lt;="&amp;$D$2,LinID,"&lt;&gt;"&amp;$B$2))</f>
        <v/>
      </c>
      <c r="D1574" s="84"/>
      <c r="E1574" s="32" t="str">
        <f t="shared" si="48"/>
        <v/>
      </c>
      <c r="F1574" s="33" t="str">
        <f>IF($B1574="","",Items!$I1573)</f>
        <v/>
      </c>
      <c r="G1574" s="33" t="str">
        <f t="shared" si="49"/>
        <v/>
      </c>
      <c r="H1574" s="85"/>
    </row>
    <row r="1575" spans="1:8" hidden="1" x14ac:dyDescent="0.25">
      <c r="A1575" s="28" t="str">
        <f>IF(Items!$B1574="","",Items!$A1574)</f>
        <v/>
      </c>
      <c r="B1575" s="28" t="str">
        <f>IF(Items!$B1574="","",Items!$B1574)</f>
        <v/>
      </c>
      <c r="C1575" s="32" t="str">
        <f>IF($B1575="","",Items!$G1574+SUMIFS(PurQty,PurItem,$B1575,PurDate,"&lt;="&amp;$D$2)-SUMIFS(SalQty,SalItem,$B1575,SalDate,"&lt;="&amp;$D$2)-SUMIFS(WoQty,WoItem,$B1575,WoDate,"&lt;="&amp;$D$2)+SUMIFS(AdjQty,AdjItem,$B1575,AdjDate,"&lt;="&amp;$D$2)+SUMIFS(LinVarQty,LinItem,$B1575,LinPosted,"YES",LinDate,"&lt;="&amp;$D$2,LinID,"&lt;&gt;"&amp;$B$2))</f>
        <v/>
      </c>
      <c r="D1575" s="84"/>
      <c r="E1575" s="32" t="str">
        <f t="shared" si="48"/>
        <v/>
      </c>
      <c r="F1575" s="33" t="str">
        <f>IF($B1575="","",Items!$I1574)</f>
        <v/>
      </c>
      <c r="G1575" s="33" t="str">
        <f t="shared" si="49"/>
        <v/>
      </c>
      <c r="H1575" s="85"/>
    </row>
    <row r="1576" spans="1:8" hidden="1" x14ac:dyDescent="0.25">
      <c r="A1576" s="28" t="str">
        <f>IF(Items!$B1575="","",Items!$A1575)</f>
        <v/>
      </c>
      <c r="B1576" s="28" t="str">
        <f>IF(Items!$B1575="","",Items!$B1575)</f>
        <v/>
      </c>
      <c r="C1576" s="32" t="str">
        <f>IF($B1576="","",Items!$G1575+SUMIFS(PurQty,PurItem,$B1576,PurDate,"&lt;="&amp;$D$2)-SUMIFS(SalQty,SalItem,$B1576,SalDate,"&lt;="&amp;$D$2)-SUMIFS(WoQty,WoItem,$B1576,WoDate,"&lt;="&amp;$D$2)+SUMIFS(AdjQty,AdjItem,$B1576,AdjDate,"&lt;="&amp;$D$2)+SUMIFS(LinVarQty,LinItem,$B1576,LinPosted,"YES",LinDate,"&lt;="&amp;$D$2,LinID,"&lt;&gt;"&amp;$B$2))</f>
        <v/>
      </c>
      <c r="D1576" s="84"/>
      <c r="E1576" s="32" t="str">
        <f t="shared" si="48"/>
        <v/>
      </c>
      <c r="F1576" s="33" t="str">
        <f>IF($B1576="","",Items!$I1575)</f>
        <v/>
      </c>
      <c r="G1576" s="33" t="str">
        <f t="shared" si="49"/>
        <v/>
      </c>
      <c r="H1576" s="85"/>
    </row>
    <row r="1577" spans="1:8" hidden="1" x14ac:dyDescent="0.25">
      <c r="A1577" s="28" t="str">
        <f>IF(Items!$B1576="","",Items!$A1576)</f>
        <v/>
      </c>
      <c r="B1577" s="28" t="str">
        <f>IF(Items!$B1576="","",Items!$B1576)</f>
        <v/>
      </c>
      <c r="C1577" s="32" t="str">
        <f>IF($B1577="","",Items!$G1576+SUMIFS(PurQty,PurItem,$B1577,PurDate,"&lt;="&amp;$D$2)-SUMIFS(SalQty,SalItem,$B1577,SalDate,"&lt;="&amp;$D$2)-SUMIFS(WoQty,WoItem,$B1577,WoDate,"&lt;="&amp;$D$2)+SUMIFS(AdjQty,AdjItem,$B1577,AdjDate,"&lt;="&amp;$D$2)+SUMIFS(LinVarQty,LinItem,$B1577,LinPosted,"YES",LinDate,"&lt;="&amp;$D$2,LinID,"&lt;&gt;"&amp;$B$2))</f>
        <v/>
      </c>
      <c r="D1577" s="84"/>
      <c r="E1577" s="32" t="str">
        <f t="shared" si="48"/>
        <v/>
      </c>
      <c r="F1577" s="33" t="str">
        <f>IF($B1577="","",Items!$I1576)</f>
        <v/>
      </c>
      <c r="G1577" s="33" t="str">
        <f t="shared" si="49"/>
        <v/>
      </c>
      <c r="H1577" s="85"/>
    </row>
    <row r="1578" spans="1:8" hidden="1" x14ac:dyDescent="0.25">
      <c r="A1578" s="28" t="str">
        <f>IF(Items!$B1577="","",Items!$A1577)</f>
        <v/>
      </c>
      <c r="B1578" s="28" t="str">
        <f>IF(Items!$B1577="","",Items!$B1577)</f>
        <v/>
      </c>
      <c r="C1578" s="32" t="str">
        <f>IF($B1578="","",Items!$G1577+SUMIFS(PurQty,PurItem,$B1578,PurDate,"&lt;="&amp;$D$2)-SUMIFS(SalQty,SalItem,$B1578,SalDate,"&lt;="&amp;$D$2)-SUMIFS(WoQty,WoItem,$B1578,WoDate,"&lt;="&amp;$D$2)+SUMIFS(AdjQty,AdjItem,$B1578,AdjDate,"&lt;="&amp;$D$2)+SUMIFS(LinVarQty,LinItem,$B1578,LinPosted,"YES",LinDate,"&lt;="&amp;$D$2,LinID,"&lt;&gt;"&amp;$B$2))</f>
        <v/>
      </c>
      <c r="D1578" s="84"/>
      <c r="E1578" s="32" t="str">
        <f t="shared" si="48"/>
        <v/>
      </c>
      <c r="F1578" s="33" t="str">
        <f>IF($B1578="","",Items!$I1577)</f>
        <v/>
      </c>
      <c r="G1578" s="33" t="str">
        <f t="shared" si="49"/>
        <v/>
      </c>
      <c r="H1578" s="85"/>
    </row>
    <row r="1579" spans="1:8" hidden="1" x14ac:dyDescent="0.25">
      <c r="A1579" s="28" t="str">
        <f>IF(Items!$B1578="","",Items!$A1578)</f>
        <v/>
      </c>
      <c r="B1579" s="28" t="str">
        <f>IF(Items!$B1578="","",Items!$B1578)</f>
        <v/>
      </c>
      <c r="C1579" s="32" t="str">
        <f>IF($B1579="","",Items!$G1578+SUMIFS(PurQty,PurItem,$B1579,PurDate,"&lt;="&amp;$D$2)-SUMIFS(SalQty,SalItem,$B1579,SalDate,"&lt;="&amp;$D$2)-SUMIFS(WoQty,WoItem,$B1579,WoDate,"&lt;="&amp;$D$2)+SUMIFS(AdjQty,AdjItem,$B1579,AdjDate,"&lt;="&amp;$D$2)+SUMIFS(LinVarQty,LinItem,$B1579,LinPosted,"YES",LinDate,"&lt;="&amp;$D$2,LinID,"&lt;&gt;"&amp;$B$2))</f>
        <v/>
      </c>
      <c r="D1579" s="84"/>
      <c r="E1579" s="32" t="str">
        <f t="shared" si="48"/>
        <v/>
      </c>
      <c r="F1579" s="33" t="str">
        <f>IF($B1579="","",Items!$I1578)</f>
        <v/>
      </c>
      <c r="G1579" s="33" t="str">
        <f t="shared" si="49"/>
        <v/>
      </c>
      <c r="H1579" s="85"/>
    </row>
    <row r="1580" spans="1:8" hidden="1" x14ac:dyDescent="0.25">
      <c r="A1580" s="28" t="str">
        <f>IF(Items!$B1579="","",Items!$A1579)</f>
        <v/>
      </c>
      <c r="B1580" s="28" t="str">
        <f>IF(Items!$B1579="","",Items!$B1579)</f>
        <v/>
      </c>
      <c r="C1580" s="32" t="str">
        <f>IF($B1580="","",Items!$G1579+SUMIFS(PurQty,PurItem,$B1580,PurDate,"&lt;="&amp;$D$2)-SUMIFS(SalQty,SalItem,$B1580,SalDate,"&lt;="&amp;$D$2)-SUMIFS(WoQty,WoItem,$B1580,WoDate,"&lt;="&amp;$D$2)+SUMIFS(AdjQty,AdjItem,$B1580,AdjDate,"&lt;="&amp;$D$2)+SUMIFS(LinVarQty,LinItem,$B1580,LinPosted,"YES",LinDate,"&lt;="&amp;$D$2,LinID,"&lt;&gt;"&amp;$B$2))</f>
        <v/>
      </c>
      <c r="D1580" s="84"/>
      <c r="E1580" s="32" t="str">
        <f t="shared" si="48"/>
        <v/>
      </c>
      <c r="F1580" s="33" t="str">
        <f>IF($B1580="","",Items!$I1579)</f>
        <v/>
      </c>
      <c r="G1580" s="33" t="str">
        <f t="shared" si="49"/>
        <v/>
      </c>
      <c r="H1580" s="85"/>
    </row>
    <row r="1581" spans="1:8" hidden="1" x14ac:dyDescent="0.25">
      <c r="A1581" s="28" t="str">
        <f>IF(Items!$B1580="","",Items!$A1580)</f>
        <v/>
      </c>
      <c r="B1581" s="28" t="str">
        <f>IF(Items!$B1580="","",Items!$B1580)</f>
        <v/>
      </c>
      <c r="C1581" s="32" t="str">
        <f>IF($B1581="","",Items!$G1580+SUMIFS(PurQty,PurItem,$B1581,PurDate,"&lt;="&amp;$D$2)-SUMIFS(SalQty,SalItem,$B1581,SalDate,"&lt;="&amp;$D$2)-SUMIFS(WoQty,WoItem,$B1581,WoDate,"&lt;="&amp;$D$2)+SUMIFS(AdjQty,AdjItem,$B1581,AdjDate,"&lt;="&amp;$D$2)+SUMIFS(LinVarQty,LinItem,$B1581,LinPosted,"YES",LinDate,"&lt;="&amp;$D$2,LinID,"&lt;&gt;"&amp;$B$2))</f>
        <v/>
      </c>
      <c r="D1581" s="84"/>
      <c r="E1581" s="32" t="str">
        <f t="shared" si="48"/>
        <v/>
      </c>
      <c r="F1581" s="33" t="str">
        <f>IF($B1581="","",Items!$I1580)</f>
        <v/>
      </c>
      <c r="G1581" s="33" t="str">
        <f t="shared" si="49"/>
        <v/>
      </c>
      <c r="H1581" s="85"/>
    </row>
    <row r="1582" spans="1:8" hidden="1" x14ac:dyDescent="0.25">
      <c r="A1582" s="28" t="str">
        <f>IF(Items!$B1581="","",Items!$A1581)</f>
        <v/>
      </c>
      <c r="B1582" s="28" t="str">
        <f>IF(Items!$B1581="","",Items!$B1581)</f>
        <v/>
      </c>
      <c r="C1582" s="32" t="str">
        <f>IF($B1582="","",Items!$G1581+SUMIFS(PurQty,PurItem,$B1582,PurDate,"&lt;="&amp;$D$2)-SUMIFS(SalQty,SalItem,$B1582,SalDate,"&lt;="&amp;$D$2)-SUMIFS(WoQty,WoItem,$B1582,WoDate,"&lt;="&amp;$D$2)+SUMIFS(AdjQty,AdjItem,$B1582,AdjDate,"&lt;="&amp;$D$2)+SUMIFS(LinVarQty,LinItem,$B1582,LinPosted,"YES",LinDate,"&lt;="&amp;$D$2,LinID,"&lt;&gt;"&amp;$B$2))</f>
        <v/>
      </c>
      <c r="D1582" s="84"/>
      <c r="E1582" s="32" t="str">
        <f t="shared" si="48"/>
        <v/>
      </c>
      <c r="F1582" s="33" t="str">
        <f>IF($B1582="","",Items!$I1581)</f>
        <v/>
      </c>
      <c r="G1582" s="33" t="str">
        <f t="shared" si="49"/>
        <v/>
      </c>
      <c r="H1582" s="85"/>
    </row>
    <row r="1583" spans="1:8" hidden="1" x14ac:dyDescent="0.25">
      <c r="A1583" s="28" t="str">
        <f>IF(Items!$B1582="","",Items!$A1582)</f>
        <v/>
      </c>
      <c r="B1583" s="28" t="str">
        <f>IF(Items!$B1582="","",Items!$B1582)</f>
        <v/>
      </c>
      <c r="C1583" s="32" t="str">
        <f>IF($B1583="","",Items!$G1582+SUMIFS(PurQty,PurItem,$B1583,PurDate,"&lt;="&amp;$D$2)-SUMIFS(SalQty,SalItem,$B1583,SalDate,"&lt;="&amp;$D$2)-SUMIFS(WoQty,WoItem,$B1583,WoDate,"&lt;="&amp;$D$2)+SUMIFS(AdjQty,AdjItem,$B1583,AdjDate,"&lt;="&amp;$D$2)+SUMIFS(LinVarQty,LinItem,$B1583,LinPosted,"YES",LinDate,"&lt;="&amp;$D$2,LinID,"&lt;&gt;"&amp;$B$2))</f>
        <v/>
      </c>
      <c r="D1583" s="84"/>
      <c r="E1583" s="32" t="str">
        <f t="shared" si="48"/>
        <v/>
      </c>
      <c r="F1583" s="33" t="str">
        <f>IF($B1583="","",Items!$I1582)</f>
        <v/>
      </c>
      <c r="G1583" s="33" t="str">
        <f t="shared" si="49"/>
        <v/>
      </c>
      <c r="H1583" s="85"/>
    </row>
    <row r="1584" spans="1:8" hidden="1" x14ac:dyDescent="0.25">
      <c r="A1584" s="28" t="str">
        <f>IF(Items!$B1583="","",Items!$A1583)</f>
        <v/>
      </c>
      <c r="B1584" s="28" t="str">
        <f>IF(Items!$B1583="","",Items!$B1583)</f>
        <v/>
      </c>
      <c r="C1584" s="32" t="str">
        <f>IF($B1584="","",Items!$G1583+SUMIFS(PurQty,PurItem,$B1584,PurDate,"&lt;="&amp;$D$2)-SUMIFS(SalQty,SalItem,$B1584,SalDate,"&lt;="&amp;$D$2)-SUMIFS(WoQty,WoItem,$B1584,WoDate,"&lt;="&amp;$D$2)+SUMIFS(AdjQty,AdjItem,$B1584,AdjDate,"&lt;="&amp;$D$2)+SUMIFS(LinVarQty,LinItem,$B1584,LinPosted,"YES",LinDate,"&lt;="&amp;$D$2,LinID,"&lt;&gt;"&amp;$B$2))</f>
        <v/>
      </c>
      <c r="D1584" s="84"/>
      <c r="E1584" s="32" t="str">
        <f t="shared" si="48"/>
        <v/>
      </c>
      <c r="F1584" s="33" t="str">
        <f>IF($B1584="","",Items!$I1583)</f>
        <v/>
      </c>
      <c r="G1584" s="33" t="str">
        <f t="shared" si="49"/>
        <v/>
      </c>
      <c r="H1584" s="85"/>
    </row>
    <row r="1585" spans="1:8" hidden="1" x14ac:dyDescent="0.25">
      <c r="A1585" s="28" t="str">
        <f>IF(Items!$B1584="","",Items!$A1584)</f>
        <v/>
      </c>
      <c r="B1585" s="28" t="str">
        <f>IF(Items!$B1584="","",Items!$B1584)</f>
        <v/>
      </c>
      <c r="C1585" s="32" t="str">
        <f>IF($B1585="","",Items!$G1584+SUMIFS(PurQty,PurItem,$B1585,PurDate,"&lt;="&amp;$D$2)-SUMIFS(SalQty,SalItem,$B1585,SalDate,"&lt;="&amp;$D$2)-SUMIFS(WoQty,WoItem,$B1585,WoDate,"&lt;="&amp;$D$2)+SUMIFS(AdjQty,AdjItem,$B1585,AdjDate,"&lt;="&amp;$D$2)+SUMIFS(LinVarQty,LinItem,$B1585,LinPosted,"YES",LinDate,"&lt;="&amp;$D$2,LinID,"&lt;&gt;"&amp;$B$2))</f>
        <v/>
      </c>
      <c r="D1585" s="84"/>
      <c r="E1585" s="32" t="str">
        <f t="shared" si="48"/>
        <v/>
      </c>
      <c r="F1585" s="33" t="str">
        <f>IF($B1585="","",Items!$I1584)</f>
        <v/>
      </c>
      <c r="G1585" s="33" t="str">
        <f t="shared" si="49"/>
        <v/>
      </c>
      <c r="H1585" s="85"/>
    </row>
    <row r="1586" spans="1:8" hidden="1" x14ac:dyDescent="0.25">
      <c r="A1586" s="28" t="str">
        <f>IF(Items!$B1585="","",Items!$A1585)</f>
        <v/>
      </c>
      <c r="B1586" s="28" t="str">
        <f>IF(Items!$B1585="","",Items!$B1585)</f>
        <v/>
      </c>
      <c r="C1586" s="32" t="str">
        <f>IF($B1586="","",Items!$G1585+SUMIFS(PurQty,PurItem,$B1586,PurDate,"&lt;="&amp;$D$2)-SUMIFS(SalQty,SalItem,$B1586,SalDate,"&lt;="&amp;$D$2)-SUMIFS(WoQty,WoItem,$B1586,WoDate,"&lt;="&amp;$D$2)+SUMIFS(AdjQty,AdjItem,$B1586,AdjDate,"&lt;="&amp;$D$2)+SUMIFS(LinVarQty,LinItem,$B1586,LinPosted,"YES",LinDate,"&lt;="&amp;$D$2,LinID,"&lt;&gt;"&amp;$B$2))</f>
        <v/>
      </c>
      <c r="D1586" s="84"/>
      <c r="E1586" s="32" t="str">
        <f t="shared" si="48"/>
        <v/>
      </c>
      <c r="F1586" s="33" t="str">
        <f>IF($B1586="","",Items!$I1585)</f>
        <v/>
      </c>
      <c r="G1586" s="33" t="str">
        <f t="shared" si="49"/>
        <v/>
      </c>
      <c r="H1586" s="85"/>
    </row>
    <row r="1587" spans="1:8" hidden="1" x14ac:dyDescent="0.25">
      <c r="A1587" s="28" t="str">
        <f>IF(Items!$B1586="","",Items!$A1586)</f>
        <v/>
      </c>
      <c r="B1587" s="28" t="str">
        <f>IF(Items!$B1586="","",Items!$B1586)</f>
        <v/>
      </c>
      <c r="C1587" s="32" t="str">
        <f>IF($B1587="","",Items!$G1586+SUMIFS(PurQty,PurItem,$B1587,PurDate,"&lt;="&amp;$D$2)-SUMIFS(SalQty,SalItem,$B1587,SalDate,"&lt;="&amp;$D$2)-SUMIFS(WoQty,WoItem,$B1587,WoDate,"&lt;="&amp;$D$2)+SUMIFS(AdjQty,AdjItem,$B1587,AdjDate,"&lt;="&amp;$D$2)+SUMIFS(LinVarQty,LinItem,$B1587,LinPosted,"YES",LinDate,"&lt;="&amp;$D$2,LinID,"&lt;&gt;"&amp;$B$2))</f>
        <v/>
      </c>
      <c r="D1587" s="84"/>
      <c r="E1587" s="32" t="str">
        <f t="shared" si="48"/>
        <v/>
      </c>
      <c r="F1587" s="33" t="str">
        <f>IF($B1587="","",Items!$I1586)</f>
        <v/>
      </c>
      <c r="G1587" s="33" t="str">
        <f t="shared" si="49"/>
        <v/>
      </c>
      <c r="H1587" s="85"/>
    </row>
    <row r="1588" spans="1:8" hidden="1" x14ac:dyDescent="0.25">
      <c r="A1588" s="28" t="str">
        <f>IF(Items!$B1587="","",Items!$A1587)</f>
        <v/>
      </c>
      <c r="B1588" s="28" t="str">
        <f>IF(Items!$B1587="","",Items!$B1587)</f>
        <v/>
      </c>
      <c r="C1588" s="32" t="str">
        <f>IF($B1588="","",Items!$G1587+SUMIFS(PurQty,PurItem,$B1588,PurDate,"&lt;="&amp;$D$2)-SUMIFS(SalQty,SalItem,$B1588,SalDate,"&lt;="&amp;$D$2)-SUMIFS(WoQty,WoItem,$B1588,WoDate,"&lt;="&amp;$D$2)+SUMIFS(AdjQty,AdjItem,$B1588,AdjDate,"&lt;="&amp;$D$2)+SUMIFS(LinVarQty,LinItem,$B1588,LinPosted,"YES",LinDate,"&lt;="&amp;$D$2,LinID,"&lt;&gt;"&amp;$B$2))</f>
        <v/>
      </c>
      <c r="D1588" s="84"/>
      <c r="E1588" s="32" t="str">
        <f t="shared" si="48"/>
        <v/>
      </c>
      <c r="F1588" s="33" t="str">
        <f>IF($B1588="","",Items!$I1587)</f>
        <v/>
      </c>
      <c r="G1588" s="33" t="str">
        <f t="shared" si="49"/>
        <v/>
      </c>
      <c r="H1588" s="85"/>
    </row>
    <row r="1589" spans="1:8" hidden="1" x14ac:dyDescent="0.25">
      <c r="A1589" s="28" t="str">
        <f>IF(Items!$B1588="","",Items!$A1588)</f>
        <v/>
      </c>
      <c r="B1589" s="28" t="str">
        <f>IF(Items!$B1588="","",Items!$B1588)</f>
        <v/>
      </c>
      <c r="C1589" s="32" t="str">
        <f>IF($B1589="","",Items!$G1588+SUMIFS(PurQty,PurItem,$B1589,PurDate,"&lt;="&amp;$D$2)-SUMIFS(SalQty,SalItem,$B1589,SalDate,"&lt;="&amp;$D$2)-SUMIFS(WoQty,WoItem,$B1589,WoDate,"&lt;="&amp;$D$2)+SUMIFS(AdjQty,AdjItem,$B1589,AdjDate,"&lt;="&amp;$D$2)+SUMIFS(LinVarQty,LinItem,$B1589,LinPosted,"YES",LinDate,"&lt;="&amp;$D$2,LinID,"&lt;&gt;"&amp;$B$2))</f>
        <v/>
      </c>
      <c r="D1589" s="84"/>
      <c r="E1589" s="32" t="str">
        <f t="shared" si="48"/>
        <v/>
      </c>
      <c r="F1589" s="33" t="str">
        <f>IF($B1589="","",Items!$I1588)</f>
        <v/>
      </c>
      <c r="G1589" s="33" t="str">
        <f t="shared" si="49"/>
        <v/>
      </c>
      <c r="H1589" s="85"/>
    </row>
    <row r="1590" spans="1:8" hidden="1" x14ac:dyDescent="0.25">
      <c r="A1590" s="28" t="str">
        <f>IF(Items!$B1589="","",Items!$A1589)</f>
        <v/>
      </c>
      <c r="B1590" s="28" t="str">
        <f>IF(Items!$B1589="","",Items!$B1589)</f>
        <v/>
      </c>
      <c r="C1590" s="32" t="str">
        <f>IF($B1590="","",Items!$G1589+SUMIFS(PurQty,PurItem,$B1590,PurDate,"&lt;="&amp;$D$2)-SUMIFS(SalQty,SalItem,$B1590,SalDate,"&lt;="&amp;$D$2)-SUMIFS(WoQty,WoItem,$B1590,WoDate,"&lt;="&amp;$D$2)+SUMIFS(AdjQty,AdjItem,$B1590,AdjDate,"&lt;="&amp;$D$2)+SUMIFS(LinVarQty,LinItem,$B1590,LinPosted,"YES",LinDate,"&lt;="&amp;$D$2,LinID,"&lt;&gt;"&amp;$B$2))</f>
        <v/>
      </c>
      <c r="D1590" s="84"/>
      <c r="E1590" s="32" t="str">
        <f t="shared" si="48"/>
        <v/>
      </c>
      <c r="F1590" s="33" t="str">
        <f>IF($B1590="","",Items!$I1589)</f>
        <v/>
      </c>
      <c r="G1590" s="33" t="str">
        <f t="shared" si="49"/>
        <v/>
      </c>
      <c r="H1590" s="85"/>
    </row>
    <row r="1591" spans="1:8" hidden="1" x14ac:dyDescent="0.25">
      <c r="A1591" s="28" t="str">
        <f>IF(Items!$B1590="","",Items!$A1590)</f>
        <v/>
      </c>
      <c r="B1591" s="28" t="str">
        <f>IF(Items!$B1590="","",Items!$B1590)</f>
        <v/>
      </c>
      <c r="C1591" s="32" t="str">
        <f>IF($B1591="","",Items!$G1590+SUMIFS(PurQty,PurItem,$B1591,PurDate,"&lt;="&amp;$D$2)-SUMIFS(SalQty,SalItem,$B1591,SalDate,"&lt;="&amp;$D$2)-SUMIFS(WoQty,WoItem,$B1591,WoDate,"&lt;="&amp;$D$2)+SUMIFS(AdjQty,AdjItem,$B1591,AdjDate,"&lt;="&amp;$D$2)+SUMIFS(LinVarQty,LinItem,$B1591,LinPosted,"YES",LinDate,"&lt;="&amp;$D$2,LinID,"&lt;&gt;"&amp;$B$2))</f>
        <v/>
      </c>
      <c r="D1591" s="84"/>
      <c r="E1591" s="32" t="str">
        <f t="shared" si="48"/>
        <v/>
      </c>
      <c r="F1591" s="33" t="str">
        <f>IF($B1591="","",Items!$I1590)</f>
        <v/>
      </c>
      <c r="G1591" s="33" t="str">
        <f t="shared" si="49"/>
        <v/>
      </c>
      <c r="H1591" s="85"/>
    </row>
    <row r="1592" spans="1:8" hidden="1" x14ac:dyDescent="0.25">
      <c r="A1592" s="28" t="str">
        <f>IF(Items!$B1591="","",Items!$A1591)</f>
        <v/>
      </c>
      <c r="B1592" s="28" t="str">
        <f>IF(Items!$B1591="","",Items!$B1591)</f>
        <v/>
      </c>
      <c r="C1592" s="32" t="str">
        <f>IF($B1592="","",Items!$G1591+SUMIFS(PurQty,PurItem,$B1592,PurDate,"&lt;="&amp;$D$2)-SUMIFS(SalQty,SalItem,$B1592,SalDate,"&lt;="&amp;$D$2)-SUMIFS(WoQty,WoItem,$B1592,WoDate,"&lt;="&amp;$D$2)+SUMIFS(AdjQty,AdjItem,$B1592,AdjDate,"&lt;="&amp;$D$2)+SUMIFS(LinVarQty,LinItem,$B1592,LinPosted,"YES",LinDate,"&lt;="&amp;$D$2,LinID,"&lt;&gt;"&amp;$B$2))</f>
        <v/>
      </c>
      <c r="D1592" s="84"/>
      <c r="E1592" s="32" t="str">
        <f t="shared" si="48"/>
        <v/>
      </c>
      <c r="F1592" s="33" t="str">
        <f>IF($B1592="","",Items!$I1591)</f>
        <v/>
      </c>
      <c r="G1592" s="33" t="str">
        <f t="shared" si="49"/>
        <v/>
      </c>
      <c r="H1592" s="85"/>
    </row>
    <row r="1593" spans="1:8" hidden="1" x14ac:dyDescent="0.25">
      <c r="A1593" s="28" t="str">
        <f>IF(Items!$B1592="","",Items!$A1592)</f>
        <v/>
      </c>
      <c r="B1593" s="28" t="str">
        <f>IF(Items!$B1592="","",Items!$B1592)</f>
        <v/>
      </c>
      <c r="C1593" s="32" t="str">
        <f>IF($B1593="","",Items!$G1592+SUMIFS(PurQty,PurItem,$B1593,PurDate,"&lt;="&amp;$D$2)-SUMIFS(SalQty,SalItem,$B1593,SalDate,"&lt;="&amp;$D$2)-SUMIFS(WoQty,WoItem,$B1593,WoDate,"&lt;="&amp;$D$2)+SUMIFS(AdjQty,AdjItem,$B1593,AdjDate,"&lt;="&amp;$D$2)+SUMIFS(LinVarQty,LinItem,$B1593,LinPosted,"YES",LinDate,"&lt;="&amp;$D$2,LinID,"&lt;&gt;"&amp;$B$2))</f>
        <v/>
      </c>
      <c r="D1593" s="84"/>
      <c r="E1593" s="32" t="str">
        <f t="shared" si="48"/>
        <v/>
      </c>
      <c r="F1593" s="33" t="str">
        <f>IF($B1593="","",Items!$I1592)</f>
        <v/>
      </c>
      <c r="G1593" s="33" t="str">
        <f t="shared" si="49"/>
        <v/>
      </c>
      <c r="H1593" s="85"/>
    </row>
    <row r="1594" spans="1:8" hidden="1" x14ac:dyDescent="0.25">
      <c r="A1594" s="28" t="str">
        <f>IF(Items!$B1593="","",Items!$A1593)</f>
        <v/>
      </c>
      <c r="B1594" s="28" t="str">
        <f>IF(Items!$B1593="","",Items!$B1593)</f>
        <v/>
      </c>
      <c r="C1594" s="32" t="str">
        <f>IF($B1594="","",Items!$G1593+SUMIFS(PurQty,PurItem,$B1594,PurDate,"&lt;="&amp;$D$2)-SUMIFS(SalQty,SalItem,$B1594,SalDate,"&lt;="&amp;$D$2)-SUMIFS(WoQty,WoItem,$B1594,WoDate,"&lt;="&amp;$D$2)+SUMIFS(AdjQty,AdjItem,$B1594,AdjDate,"&lt;="&amp;$D$2)+SUMIFS(LinVarQty,LinItem,$B1594,LinPosted,"YES",LinDate,"&lt;="&amp;$D$2,LinID,"&lt;&gt;"&amp;$B$2))</f>
        <v/>
      </c>
      <c r="D1594" s="84"/>
      <c r="E1594" s="32" t="str">
        <f t="shared" si="48"/>
        <v/>
      </c>
      <c r="F1594" s="33" t="str">
        <f>IF($B1594="","",Items!$I1593)</f>
        <v/>
      </c>
      <c r="G1594" s="33" t="str">
        <f t="shared" si="49"/>
        <v/>
      </c>
      <c r="H1594" s="85"/>
    </row>
    <row r="1595" spans="1:8" hidden="1" x14ac:dyDescent="0.25">
      <c r="A1595" s="28" t="str">
        <f>IF(Items!$B1594="","",Items!$A1594)</f>
        <v/>
      </c>
      <c r="B1595" s="28" t="str">
        <f>IF(Items!$B1594="","",Items!$B1594)</f>
        <v/>
      </c>
      <c r="C1595" s="32" t="str">
        <f>IF($B1595="","",Items!$G1594+SUMIFS(PurQty,PurItem,$B1595,PurDate,"&lt;="&amp;$D$2)-SUMIFS(SalQty,SalItem,$B1595,SalDate,"&lt;="&amp;$D$2)-SUMIFS(WoQty,WoItem,$B1595,WoDate,"&lt;="&amp;$D$2)+SUMIFS(AdjQty,AdjItem,$B1595,AdjDate,"&lt;="&amp;$D$2)+SUMIFS(LinVarQty,LinItem,$B1595,LinPosted,"YES",LinDate,"&lt;="&amp;$D$2,LinID,"&lt;&gt;"&amp;$B$2))</f>
        <v/>
      </c>
      <c r="D1595" s="84"/>
      <c r="E1595" s="32" t="str">
        <f t="shared" si="48"/>
        <v/>
      </c>
      <c r="F1595" s="33" t="str">
        <f>IF($B1595="","",Items!$I1594)</f>
        <v/>
      </c>
      <c r="G1595" s="33" t="str">
        <f t="shared" si="49"/>
        <v/>
      </c>
      <c r="H1595" s="85"/>
    </row>
    <row r="1596" spans="1:8" hidden="1" x14ac:dyDescent="0.25">
      <c r="A1596" s="28" t="str">
        <f>IF(Items!$B1595="","",Items!$A1595)</f>
        <v/>
      </c>
      <c r="B1596" s="28" t="str">
        <f>IF(Items!$B1595="","",Items!$B1595)</f>
        <v/>
      </c>
      <c r="C1596" s="32" t="str">
        <f>IF($B1596="","",Items!$G1595+SUMIFS(PurQty,PurItem,$B1596,PurDate,"&lt;="&amp;$D$2)-SUMIFS(SalQty,SalItem,$B1596,SalDate,"&lt;="&amp;$D$2)-SUMIFS(WoQty,WoItem,$B1596,WoDate,"&lt;="&amp;$D$2)+SUMIFS(AdjQty,AdjItem,$B1596,AdjDate,"&lt;="&amp;$D$2)+SUMIFS(LinVarQty,LinItem,$B1596,LinPosted,"YES",LinDate,"&lt;="&amp;$D$2,LinID,"&lt;&gt;"&amp;$B$2))</f>
        <v/>
      </c>
      <c r="D1596" s="84"/>
      <c r="E1596" s="32" t="str">
        <f t="shared" si="48"/>
        <v/>
      </c>
      <c r="F1596" s="33" t="str">
        <f>IF($B1596="","",Items!$I1595)</f>
        <v/>
      </c>
      <c r="G1596" s="33" t="str">
        <f t="shared" si="49"/>
        <v/>
      </c>
      <c r="H1596" s="85"/>
    </row>
    <row r="1597" spans="1:8" hidden="1" x14ac:dyDescent="0.25">
      <c r="A1597" s="28" t="str">
        <f>IF(Items!$B1596="","",Items!$A1596)</f>
        <v/>
      </c>
      <c r="B1597" s="28" t="str">
        <f>IF(Items!$B1596="","",Items!$B1596)</f>
        <v/>
      </c>
      <c r="C1597" s="32" t="str">
        <f>IF($B1597="","",Items!$G1596+SUMIFS(PurQty,PurItem,$B1597,PurDate,"&lt;="&amp;$D$2)-SUMIFS(SalQty,SalItem,$B1597,SalDate,"&lt;="&amp;$D$2)-SUMIFS(WoQty,WoItem,$B1597,WoDate,"&lt;="&amp;$D$2)+SUMIFS(AdjQty,AdjItem,$B1597,AdjDate,"&lt;="&amp;$D$2)+SUMIFS(LinVarQty,LinItem,$B1597,LinPosted,"YES",LinDate,"&lt;="&amp;$D$2,LinID,"&lt;&gt;"&amp;$B$2))</f>
        <v/>
      </c>
      <c r="D1597" s="84"/>
      <c r="E1597" s="32" t="str">
        <f t="shared" si="48"/>
        <v/>
      </c>
      <c r="F1597" s="33" t="str">
        <f>IF($B1597="","",Items!$I1596)</f>
        <v/>
      </c>
      <c r="G1597" s="33" t="str">
        <f t="shared" si="49"/>
        <v/>
      </c>
      <c r="H1597" s="85"/>
    </row>
    <row r="1598" spans="1:8" hidden="1" x14ac:dyDescent="0.25">
      <c r="A1598" s="28" t="str">
        <f>IF(Items!$B1597="","",Items!$A1597)</f>
        <v/>
      </c>
      <c r="B1598" s="28" t="str">
        <f>IF(Items!$B1597="","",Items!$B1597)</f>
        <v/>
      </c>
      <c r="C1598" s="32" t="str">
        <f>IF($B1598="","",Items!$G1597+SUMIFS(PurQty,PurItem,$B1598,PurDate,"&lt;="&amp;$D$2)-SUMIFS(SalQty,SalItem,$B1598,SalDate,"&lt;="&amp;$D$2)-SUMIFS(WoQty,WoItem,$B1598,WoDate,"&lt;="&amp;$D$2)+SUMIFS(AdjQty,AdjItem,$B1598,AdjDate,"&lt;="&amp;$D$2)+SUMIFS(LinVarQty,LinItem,$B1598,LinPosted,"YES",LinDate,"&lt;="&amp;$D$2,LinID,"&lt;&gt;"&amp;$B$2))</f>
        <v/>
      </c>
      <c r="D1598" s="84"/>
      <c r="E1598" s="32" t="str">
        <f t="shared" si="48"/>
        <v/>
      </c>
      <c r="F1598" s="33" t="str">
        <f>IF($B1598="","",Items!$I1597)</f>
        <v/>
      </c>
      <c r="G1598" s="33" t="str">
        <f t="shared" si="49"/>
        <v/>
      </c>
      <c r="H1598" s="85"/>
    </row>
    <row r="1599" spans="1:8" hidden="1" x14ac:dyDescent="0.25">
      <c r="A1599" s="28" t="str">
        <f>IF(Items!$B1598="","",Items!$A1598)</f>
        <v/>
      </c>
      <c r="B1599" s="28" t="str">
        <f>IF(Items!$B1598="","",Items!$B1598)</f>
        <v/>
      </c>
      <c r="C1599" s="32" t="str">
        <f>IF($B1599="","",Items!$G1598+SUMIFS(PurQty,PurItem,$B1599,PurDate,"&lt;="&amp;$D$2)-SUMIFS(SalQty,SalItem,$B1599,SalDate,"&lt;="&amp;$D$2)-SUMIFS(WoQty,WoItem,$B1599,WoDate,"&lt;="&amp;$D$2)+SUMIFS(AdjQty,AdjItem,$B1599,AdjDate,"&lt;="&amp;$D$2)+SUMIFS(LinVarQty,LinItem,$B1599,LinPosted,"YES",LinDate,"&lt;="&amp;$D$2,LinID,"&lt;&gt;"&amp;$B$2))</f>
        <v/>
      </c>
      <c r="D1599" s="84"/>
      <c r="E1599" s="32" t="str">
        <f t="shared" si="48"/>
        <v/>
      </c>
      <c r="F1599" s="33" t="str">
        <f>IF($B1599="","",Items!$I1598)</f>
        <v/>
      </c>
      <c r="G1599" s="33" t="str">
        <f t="shared" si="49"/>
        <v/>
      </c>
      <c r="H1599" s="85"/>
    </row>
    <row r="1600" spans="1:8" hidden="1" x14ac:dyDescent="0.25">
      <c r="A1600" s="28" t="str">
        <f>IF(Items!$B1599="","",Items!$A1599)</f>
        <v/>
      </c>
      <c r="B1600" s="28" t="str">
        <f>IF(Items!$B1599="","",Items!$B1599)</f>
        <v/>
      </c>
      <c r="C1600" s="32" t="str">
        <f>IF($B1600="","",Items!$G1599+SUMIFS(PurQty,PurItem,$B1600,PurDate,"&lt;="&amp;$D$2)-SUMIFS(SalQty,SalItem,$B1600,SalDate,"&lt;="&amp;$D$2)-SUMIFS(WoQty,WoItem,$B1600,WoDate,"&lt;="&amp;$D$2)+SUMIFS(AdjQty,AdjItem,$B1600,AdjDate,"&lt;="&amp;$D$2)+SUMIFS(LinVarQty,LinItem,$B1600,LinPosted,"YES",LinDate,"&lt;="&amp;$D$2,LinID,"&lt;&gt;"&amp;$B$2))</f>
        <v/>
      </c>
      <c r="D1600" s="84"/>
      <c r="E1600" s="32" t="str">
        <f t="shared" si="48"/>
        <v/>
      </c>
      <c r="F1600" s="33" t="str">
        <f>IF($B1600="","",Items!$I1599)</f>
        <v/>
      </c>
      <c r="G1600" s="33" t="str">
        <f t="shared" si="49"/>
        <v/>
      </c>
      <c r="H1600" s="85"/>
    </row>
    <row r="1601" spans="1:8" hidden="1" x14ac:dyDescent="0.25">
      <c r="A1601" s="28" t="str">
        <f>IF(Items!$B1600="","",Items!$A1600)</f>
        <v/>
      </c>
      <c r="B1601" s="28" t="str">
        <f>IF(Items!$B1600="","",Items!$B1600)</f>
        <v/>
      </c>
      <c r="C1601" s="32" t="str">
        <f>IF($B1601="","",Items!$G1600+SUMIFS(PurQty,PurItem,$B1601,PurDate,"&lt;="&amp;$D$2)-SUMIFS(SalQty,SalItem,$B1601,SalDate,"&lt;="&amp;$D$2)-SUMIFS(WoQty,WoItem,$B1601,WoDate,"&lt;="&amp;$D$2)+SUMIFS(AdjQty,AdjItem,$B1601,AdjDate,"&lt;="&amp;$D$2)+SUMIFS(LinVarQty,LinItem,$B1601,LinPosted,"YES",LinDate,"&lt;="&amp;$D$2,LinID,"&lt;&gt;"&amp;$B$2))</f>
        <v/>
      </c>
      <c r="D1601" s="84"/>
      <c r="E1601" s="32" t="str">
        <f t="shared" si="48"/>
        <v/>
      </c>
      <c r="F1601" s="33" t="str">
        <f>IF($B1601="","",Items!$I1600)</f>
        <v/>
      </c>
      <c r="G1601" s="33" t="str">
        <f t="shared" si="49"/>
        <v/>
      </c>
      <c r="H1601" s="85"/>
    </row>
    <row r="1602" spans="1:8" hidden="1" x14ac:dyDescent="0.25">
      <c r="A1602" s="28" t="str">
        <f>IF(Items!$B1601="","",Items!$A1601)</f>
        <v/>
      </c>
      <c r="B1602" s="28" t="str">
        <f>IF(Items!$B1601="","",Items!$B1601)</f>
        <v/>
      </c>
      <c r="C1602" s="32" t="str">
        <f>IF($B1602="","",Items!$G1601+SUMIFS(PurQty,PurItem,$B1602,PurDate,"&lt;="&amp;$D$2)-SUMIFS(SalQty,SalItem,$B1602,SalDate,"&lt;="&amp;$D$2)-SUMIFS(WoQty,WoItem,$B1602,WoDate,"&lt;="&amp;$D$2)+SUMIFS(AdjQty,AdjItem,$B1602,AdjDate,"&lt;="&amp;$D$2)+SUMIFS(LinVarQty,LinItem,$B1602,LinPosted,"YES",LinDate,"&lt;="&amp;$D$2,LinID,"&lt;&gt;"&amp;$B$2))</f>
        <v/>
      </c>
      <c r="D1602" s="84"/>
      <c r="E1602" s="32" t="str">
        <f t="shared" ref="E1602:E1665" si="50">IF(OR($B1602="",$D1602=""),"",$D1602-$C1602)</f>
        <v/>
      </c>
      <c r="F1602" s="33" t="str">
        <f>IF($B1602="","",Items!$I1601)</f>
        <v/>
      </c>
      <c r="G1602" s="33" t="str">
        <f t="shared" ref="G1602:G1665" si="51">IF($E1602="","",$E1602*$F1602)</f>
        <v/>
      </c>
      <c r="H1602" s="85"/>
    </row>
    <row r="1603" spans="1:8" hidden="1" x14ac:dyDescent="0.25">
      <c r="A1603" s="28" t="str">
        <f>IF(Items!$B1602="","",Items!$A1602)</f>
        <v/>
      </c>
      <c r="B1603" s="28" t="str">
        <f>IF(Items!$B1602="","",Items!$B1602)</f>
        <v/>
      </c>
      <c r="C1603" s="32" t="str">
        <f>IF($B1603="","",Items!$G1602+SUMIFS(PurQty,PurItem,$B1603,PurDate,"&lt;="&amp;$D$2)-SUMIFS(SalQty,SalItem,$B1603,SalDate,"&lt;="&amp;$D$2)-SUMIFS(WoQty,WoItem,$B1603,WoDate,"&lt;="&amp;$D$2)+SUMIFS(AdjQty,AdjItem,$B1603,AdjDate,"&lt;="&amp;$D$2)+SUMIFS(LinVarQty,LinItem,$B1603,LinPosted,"YES",LinDate,"&lt;="&amp;$D$2,LinID,"&lt;&gt;"&amp;$B$2))</f>
        <v/>
      </c>
      <c r="D1603" s="84"/>
      <c r="E1603" s="32" t="str">
        <f t="shared" si="50"/>
        <v/>
      </c>
      <c r="F1603" s="33" t="str">
        <f>IF($B1603="","",Items!$I1602)</f>
        <v/>
      </c>
      <c r="G1603" s="33" t="str">
        <f t="shared" si="51"/>
        <v/>
      </c>
      <c r="H1603" s="85"/>
    </row>
    <row r="1604" spans="1:8" hidden="1" x14ac:dyDescent="0.25">
      <c r="A1604" s="28" t="str">
        <f>IF(Items!$B1603="","",Items!$A1603)</f>
        <v/>
      </c>
      <c r="B1604" s="28" t="str">
        <f>IF(Items!$B1603="","",Items!$B1603)</f>
        <v/>
      </c>
      <c r="C1604" s="32" t="str">
        <f>IF($B1604="","",Items!$G1603+SUMIFS(PurQty,PurItem,$B1604,PurDate,"&lt;="&amp;$D$2)-SUMIFS(SalQty,SalItem,$B1604,SalDate,"&lt;="&amp;$D$2)-SUMIFS(WoQty,WoItem,$B1604,WoDate,"&lt;="&amp;$D$2)+SUMIFS(AdjQty,AdjItem,$B1604,AdjDate,"&lt;="&amp;$D$2)+SUMIFS(LinVarQty,LinItem,$B1604,LinPosted,"YES",LinDate,"&lt;="&amp;$D$2,LinID,"&lt;&gt;"&amp;$B$2))</f>
        <v/>
      </c>
      <c r="D1604" s="84"/>
      <c r="E1604" s="32" t="str">
        <f t="shared" si="50"/>
        <v/>
      </c>
      <c r="F1604" s="33" t="str">
        <f>IF($B1604="","",Items!$I1603)</f>
        <v/>
      </c>
      <c r="G1604" s="33" t="str">
        <f t="shared" si="51"/>
        <v/>
      </c>
      <c r="H1604" s="85"/>
    </row>
    <row r="1605" spans="1:8" hidden="1" x14ac:dyDescent="0.25">
      <c r="A1605" s="28" t="str">
        <f>IF(Items!$B1604="","",Items!$A1604)</f>
        <v/>
      </c>
      <c r="B1605" s="28" t="str">
        <f>IF(Items!$B1604="","",Items!$B1604)</f>
        <v/>
      </c>
      <c r="C1605" s="32" t="str">
        <f>IF($B1605="","",Items!$G1604+SUMIFS(PurQty,PurItem,$B1605,PurDate,"&lt;="&amp;$D$2)-SUMIFS(SalQty,SalItem,$B1605,SalDate,"&lt;="&amp;$D$2)-SUMIFS(WoQty,WoItem,$B1605,WoDate,"&lt;="&amp;$D$2)+SUMIFS(AdjQty,AdjItem,$B1605,AdjDate,"&lt;="&amp;$D$2)+SUMIFS(LinVarQty,LinItem,$B1605,LinPosted,"YES",LinDate,"&lt;="&amp;$D$2,LinID,"&lt;&gt;"&amp;$B$2))</f>
        <v/>
      </c>
      <c r="D1605" s="84"/>
      <c r="E1605" s="32" t="str">
        <f t="shared" si="50"/>
        <v/>
      </c>
      <c r="F1605" s="33" t="str">
        <f>IF($B1605="","",Items!$I1604)</f>
        <v/>
      </c>
      <c r="G1605" s="33" t="str">
        <f t="shared" si="51"/>
        <v/>
      </c>
      <c r="H1605" s="85"/>
    </row>
    <row r="1606" spans="1:8" hidden="1" x14ac:dyDescent="0.25">
      <c r="A1606" s="28" t="str">
        <f>IF(Items!$B1605="","",Items!$A1605)</f>
        <v/>
      </c>
      <c r="B1606" s="28" t="str">
        <f>IF(Items!$B1605="","",Items!$B1605)</f>
        <v/>
      </c>
      <c r="C1606" s="32" t="str">
        <f>IF($B1606="","",Items!$G1605+SUMIFS(PurQty,PurItem,$B1606,PurDate,"&lt;="&amp;$D$2)-SUMIFS(SalQty,SalItem,$B1606,SalDate,"&lt;="&amp;$D$2)-SUMIFS(WoQty,WoItem,$B1606,WoDate,"&lt;="&amp;$D$2)+SUMIFS(AdjQty,AdjItem,$B1606,AdjDate,"&lt;="&amp;$D$2)+SUMIFS(LinVarQty,LinItem,$B1606,LinPosted,"YES",LinDate,"&lt;="&amp;$D$2,LinID,"&lt;&gt;"&amp;$B$2))</f>
        <v/>
      </c>
      <c r="D1606" s="84"/>
      <c r="E1606" s="32" t="str">
        <f t="shared" si="50"/>
        <v/>
      </c>
      <c r="F1606" s="33" t="str">
        <f>IF($B1606="","",Items!$I1605)</f>
        <v/>
      </c>
      <c r="G1606" s="33" t="str">
        <f t="shared" si="51"/>
        <v/>
      </c>
      <c r="H1606" s="85"/>
    </row>
    <row r="1607" spans="1:8" hidden="1" x14ac:dyDescent="0.25">
      <c r="A1607" s="28" t="str">
        <f>IF(Items!$B1606="","",Items!$A1606)</f>
        <v/>
      </c>
      <c r="B1607" s="28" t="str">
        <f>IF(Items!$B1606="","",Items!$B1606)</f>
        <v/>
      </c>
      <c r="C1607" s="32" t="str">
        <f>IF($B1607="","",Items!$G1606+SUMIFS(PurQty,PurItem,$B1607,PurDate,"&lt;="&amp;$D$2)-SUMIFS(SalQty,SalItem,$B1607,SalDate,"&lt;="&amp;$D$2)-SUMIFS(WoQty,WoItem,$B1607,WoDate,"&lt;="&amp;$D$2)+SUMIFS(AdjQty,AdjItem,$B1607,AdjDate,"&lt;="&amp;$D$2)+SUMIFS(LinVarQty,LinItem,$B1607,LinPosted,"YES",LinDate,"&lt;="&amp;$D$2,LinID,"&lt;&gt;"&amp;$B$2))</f>
        <v/>
      </c>
      <c r="D1607" s="84"/>
      <c r="E1607" s="32" t="str">
        <f t="shared" si="50"/>
        <v/>
      </c>
      <c r="F1607" s="33" t="str">
        <f>IF($B1607="","",Items!$I1606)</f>
        <v/>
      </c>
      <c r="G1607" s="33" t="str">
        <f t="shared" si="51"/>
        <v/>
      </c>
      <c r="H1607" s="85"/>
    </row>
    <row r="1608" spans="1:8" hidden="1" x14ac:dyDescent="0.25">
      <c r="A1608" s="28" t="str">
        <f>IF(Items!$B1607="","",Items!$A1607)</f>
        <v/>
      </c>
      <c r="B1608" s="28" t="str">
        <f>IF(Items!$B1607="","",Items!$B1607)</f>
        <v/>
      </c>
      <c r="C1608" s="32" t="str">
        <f>IF($B1608="","",Items!$G1607+SUMIFS(PurQty,PurItem,$B1608,PurDate,"&lt;="&amp;$D$2)-SUMIFS(SalQty,SalItem,$B1608,SalDate,"&lt;="&amp;$D$2)-SUMIFS(WoQty,WoItem,$B1608,WoDate,"&lt;="&amp;$D$2)+SUMIFS(AdjQty,AdjItem,$B1608,AdjDate,"&lt;="&amp;$D$2)+SUMIFS(LinVarQty,LinItem,$B1608,LinPosted,"YES",LinDate,"&lt;="&amp;$D$2,LinID,"&lt;&gt;"&amp;$B$2))</f>
        <v/>
      </c>
      <c r="D1608" s="84"/>
      <c r="E1608" s="32" t="str">
        <f t="shared" si="50"/>
        <v/>
      </c>
      <c r="F1608" s="33" t="str">
        <f>IF($B1608="","",Items!$I1607)</f>
        <v/>
      </c>
      <c r="G1608" s="33" t="str">
        <f t="shared" si="51"/>
        <v/>
      </c>
      <c r="H1608" s="85"/>
    </row>
    <row r="1609" spans="1:8" hidden="1" x14ac:dyDescent="0.25">
      <c r="A1609" s="28" t="str">
        <f>IF(Items!$B1608="","",Items!$A1608)</f>
        <v/>
      </c>
      <c r="B1609" s="28" t="str">
        <f>IF(Items!$B1608="","",Items!$B1608)</f>
        <v/>
      </c>
      <c r="C1609" s="32" t="str">
        <f>IF($B1609="","",Items!$G1608+SUMIFS(PurQty,PurItem,$B1609,PurDate,"&lt;="&amp;$D$2)-SUMIFS(SalQty,SalItem,$B1609,SalDate,"&lt;="&amp;$D$2)-SUMIFS(WoQty,WoItem,$B1609,WoDate,"&lt;="&amp;$D$2)+SUMIFS(AdjQty,AdjItem,$B1609,AdjDate,"&lt;="&amp;$D$2)+SUMIFS(LinVarQty,LinItem,$B1609,LinPosted,"YES",LinDate,"&lt;="&amp;$D$2,LinID,"&lt;&gt;"&amp;$B$2))</f>
        <v/>
      </c>
      <c r="D1609" s="84"/>
      <c r="E1609" s="32" t="str">
        <f t="shared" si="50"/>
        <v/>
      </c>
      <c r="F1609" s="33" t="str">
        <f>IF($B1609="","",Items!$I1608)</f>
        <v/>
      </c>
      <c r="G1609" s="33" t="str">
        <f t="shared" si="51"/>
        <v/>
      </c>
      <c r="H1609" s="85"/>
    </row>
    <row r="1610" spans="1:8" hidden="1" x14ac:dyDescent="0.25">
      <c r="A1610" s="28" t="str">
        <f>IF(Items!$B1609="","",Items!$A1609)</f>
        <v/>
      </c>
      <c r="B1610" s="28" t="str">
        <f>IF(Items!$B1609="","",Items!$B1609)</f>
        <v/>
      </c>
      <c r="C1610" s="32" t="str">
        <f>IF($B1610="","",Items!$G1609+SUMIFS(PurQty,PurItem,$B1610,PurDate,"&lt;="&amp;$D$2)-SUMIFS(SalQty,SalItem,$B1610,SalDate,"&lt;="&amp;$D$2)-SUMIFS(WoQty,WoItem,$B1610,WoDate,"&lt;="&amp;$D$2)+SUMIFS(AdjQty,AdjItem,$B1610,AdjDate,"&lt;="&amp;$D$2)+SUMIFS(LinVarQty,LinItem,$B1610,LinPosted,"YES",LinDate,"&lt;="&amp;$D$2,LinID,"&lt;&gt;"&amp;$B$2))</f>
        <v/>
      </c>
      <c r="D1610" s="84"/>
      <c r="E1610" s="32" t="str">
        <f t="shared" si="50"/>
        <v/>
      </c>
      <c r="F1610" s="33" t="str">
        <f>IF($B1610="","",Items!$I1609)</f>
        <v/>
      </c>
      <c r="G1610" s="33" t="str">
        <f t="shared" si="51"/>
        <v/>
      </c>
      <c r="H1610" s="85"/>
    </row>
    <row r="1611" spans="1:8" hidden="1" x14ac:dyDescent="0.25">
      <c r="A1611" s="28" t="str">
        <f>IF(Items!$B1610="","",Items!$A1610)</f>
        <v/>
      </c>
      <c r="B1611" s="28" t="str">
        <f>IF(Items!$B1610="","",Items!$B1610)</f>
        <v/>
      </c>
      <c r="C1611" s="32" t="str">
        <f>IF($B1611="","",Items!$G1610+SUMIFS(PurQty,PurItem,$B1611,PurDate,"&lt;="&amp;$D$2)-SUMIFS(SalQty,SalItem,$B1611,SalDate,"&lt;="&amp;$D$2)-SUMIFS(WoQty,WoItem,$B1611,WoDate,"&lt;="&amp;$D$2)+SUMIFS(AdjQty,AdjItem,$B1611,AdjDate,"&lt;="&amp;$D$2)+SUMIFS(LinVarQty,LinItem,$B1611,LinPosted,"YES",LinDate,"&lt;="&amp;$D$2,LinID,"&lt;&gt;"&amp;$B$2))</f>
        <v/>
      </c>
      <c r="D1611" s="84"/>
      <c r="E1611" s="32" t="str">
        <f t="shared" si="50"/>
        <v/>
      </c>
      <c r="F1611" s="33" t="str">
        <f>IF($B1611="","",Items!$I1610)</f>
        <v/>
      </c>
      <c r="G1611" s="33" t="str">
        <f t="shared" si="51"/>
        <v/>
      </c>
      <c r="H1611" s="85"/>
    </row>
    <row r="1612" spans="1:8" hidden="1" x14ac:dyDescent="0.25">
      <c r="A1612" s="28" t="str">
        <f>IF(Items!$B1611="","",Items!$A1611)</f>
        <v/>
      </c>
      <c r="B1612" s="28" t="str">
        <f>IF(Items!$B1611="","",Items!$B1611)</f>
        <v/>
      </c>
      <c r="C1612" s="32" t="str">
        <f>IF($B1612="","",Items!$G1611+SUMIFS(PurQty,PurItem,$B1612,PurDate,"&lt;="&amp;$D$2)-SUMIFS(SalQty,SalItem,$B1612,SalDate,"&lt;="&amp;$D$2)-SUMIFS(WoQty,WoItem,$B1612,WoDate,"&lt;="&amp;$D$2)+SUMIFS(AdjQty,AdjItem,$B1612,AdjDate,"&lt;="&amp;$D$2)+SUMIFS(LinVarQty,LinItem,$B1612,LinPosted,"YES",LinDate,"&lt;="&amp;$D$2,LinID,"&lt;&gt;"&amp;$B$2))</f>
        <v/>
      </c>
      <c r="D1612" s="84"/>
      <c r="E1612" s="32" t="str">
        <f t="shared" si="50"/>
        <v/>
      </c>
      <c r="F1612" s="33" t="str">
        <f>IF($B1612="","",Items!$I1611)</f>
        <v/>
      </c>
      <c r="G1612" s="33" t="str">
        <f t="shared" si="51"/>
        <v/>
      </c>
      <c r="H1612" s="85"/>
    </row>
    <row r="1613" spans="1:8" hidden="1" x14ac:dyDescent="0.25">
      <c r="A1613" s="28" t="str">
        <f>IF(Items!$B1612="","",Items!$A1612)</f>
        <v/>
      </c>
      <c r="B1613" s="28" t="str">
        <f>IF(Items!$B1612="","",Items!$B1612)</f>
        <v/>
      </c>
      <c r="C1613" s="32" t="str">
        <f>IF($B1613="","",Items!$G1612+SUMIFS(PurQty,PurItem,$B1613,PurDate,"&lt;="&amp;$D$2)-SUMIFS(SalQty,SalItem,$B1613,SalDate,"&lt;="&amp;$D$2)-SUMIFS(WoQty,WoItem,$B1613,WoDate,"&lt;="&amp;$D$2)+SUMIFS(AdjQty,AdjItem,$B1613,AdjDate,"&lt;="&amp;$D$2)+SUMIFS(LinVarQty,LinItem,$B1613,LinPosted,"YES",LinDate,"&lt;="&amp;$D$2,LinID,"&lt;&gt;"&amp;$B$2))</f>
        <v/>
      </c>
      <c r="D1613" s="84"/>
      <c r="E1613" s="32" t="str">
        <f t="shared" si="50"/>
        <v/>
      </c>
      <c r="F1613" s="33" t="str">
        <f>IF($B1613="","",Items!$I1612)</f>
        <v/>
      </c>
      <c r="G1613" s="33" t="str">
        <f t="shared" si="51"/>
        <v/>
      </c>
      <c r="H1613" s="85"/>
    </row>
    <row r="1614" spans="1:8" hidden="1" x14ac:dyDescent="0.25">
      <c r="A1614" s="28" t="str">
        <f>IF(Items!$B1613="","",Items!$A1613)</f>
        <v/>
      </c>
      <c r="B1614" s="28" t="str">
        <f>IF(Items!$B1613="","",Items!$B1613)</f>
        <v/>
      </c>
      <c r="C1614" s="32" t="str">
        <f>IF($B1614="","",Items!$G1613+SUMIFS(PurQty,PurItem,$B1614,PurDate,"&lt;="&amp;$D$2)-SUMIFS(SalQty,SalItem,$B1614,SalDate,"&lt;="&amp;$D$2)-SUMIFS(WoQty,WoItem,$B1614,WoDate,"&lt;="&amp;$D$2)+SUMIFS(AdjQty,AdjItem,$B1614,AdjDate,"&lt;="&amp;$D$2)+SUMIFS(LinVarQty,LinItem,$B1614,LinPosted,"YES",LinDate,"&lt;="&amp;$D$2,LinID,"&lt;&gt;"&amp;$B$2))</f>
        <v/>
      </c>
      <c r="D1614" s="84"/>
      <c r="E1614" s="32" t="str">
        <f t="shared" si="50"/>
        <v/>
      </c>
      <c r="F1614" s="33" t="str">
        <f>IF($B1614="","",Items!$I1613)</f>
        <v/>
      </c>
      <c r="G1614" s="33" t="str">
        <f t="shared" si="51"/>
        <v/>
      </c>
      <c r="H1614" s="85"/>
    </row>
    <row r="1615" spans="1:8" hidden="1" x14ac:dyDescent="0.25">
      <c r="A1615" s="28" t="str">
        <f>IF(Items!$B1614="","",Items!$A1614)</f>
        <v/>
      </c>
      <c r="B1615" s="28" t="str">
        <f>IF(Items!$B1614="","",Items!$B1614)</f>
        <v/>
      </c>
      <c r="C1615" s="32" t="str">
        <f>IF($B1615="","",Items!$G1614+SUMIFS(PurQty,PurItem,$B1615,PurDate,"&lt;="&amp;$D$2)-SUMIFS(SalQty,SalItem,$B1615,SalDate,"&lt;="&amp;$D$2)-SUMIFS(WoQty,WoItem,$B1615,WoDate,"&lt;="&amp;$D$2)+SUMIFS(AdjQty,AdjItem,$B1615,AdjDate,"&lt;="&amp;$D$2)+SUMIFS(LinVarQty,LinItem,$B1615,LinPosted,"YES",LinDate,"&lt;="&amp;$D$2,LinID,"&lt;&gt;"&amp;$B$2))</f>
        <v/>
      </c>
      <c r="D1615" s="84"/>
      <c r="E1615" s="32" t="str">
        <f t="shared" si="50"/>
        <v/>
      </c>
      <c r="F1615" s="33" t="str">
        <f>IF($B1615="","",Items!$I1614)</f>
        <v/>
      </c>
      <c r="G1615" s="33" t="str">
        <f t="shared" si="51"/>
        <v/>
      </c>
      <c r="H1615" s="85"/>
    </row>
    <row r="1616" spans="1:8" hidden="1" x14ac:dyDescent="0.25">
      <c r="A1616" s="28" t="str">
        <f>IF(Items!$B1615="","",Items!$A1615)</f>
        <v/>
      </c>
      <c r="B1616" s="28" t="str">
        <f>IF(Items!$B1615="","",Items!$B1615)</f>
        <v/>
      </c>
      <c r="C1616" s="32" t="str">
        <f>IF($B1616="","",Items!$G1615+SUMIFS(PurQty,PurItem,$B1616,PurDate,"&lt;="&amp;$D$2)-SUMIFS(SalQty,SalItem,$B1616,SalDate,"&lt;="&amp;$D$2)-SUMIFS(WoQty,WoItem,$B1616,WoDate,"&lt;="&amp;$D$2)+SUMIFS(AdjQty,AdjItem,$B1616,AdjDate,"&lt;="&amp;$D$2)+SUMIFS(LinVarQty,LinItem,$B1616,LinPosted,"YES",LinDate,"&lt;="&amp;$D$2,LinID,"&lt;&gt;"&amp;$B$2))</f>
        <v/>
      </c>
      <c r="D1616" s="84"/>
      <c r="E1616" s="32" t="str">
        <f t="shared" si="50"/>
        <v/>
      </c>
      <c r="F1616" s="33" t="str">
        <f>IF($B1616="","",Items!$I1615)</f>
        <v/>
      </c>
      <c r="G1616" s="33" t="str">
        <f t="shared" si="51"/>
        <v/>
      </c>
      <c r="H1616" s="85"/>
    </row>
    <row r="1617" spans="1:8" hidden="1" x14ac:dyDescent="0.25">
      <c r="A1617" s="28" t="str">
        <f>IF(Items!$B1616="","",Items!$A1616)</f>
        <v/>
      </c>
      <c r="B1617" s="28" t="str">
        <f>IF(Items!$B1616="","",Items!$B1616)</f>
        <v/>
      </c>
      <c r="C1617" s="32" t="str">
        <f>IF($B1617="","",Items!$G1616+SUMIFS(PurQty,PurItem,$B1617,PurDate,"&lt;="&amp;$D$2)-SUMIFS(SalQty,SalItem,$B1617,SalDate,"&lt;="&amp;$D$2)-SUMIFS(WoQty,WoItem,$B1617,WoDate,"&lt;="&amp;$D$2)+SUMIFS(AdjQty,AdjItem,$B1617,AdjDate,"&lt;="&amp;$D$2)+SUMIFS(LinVarQty,LinItem,$B1617,LinPosted,"YES",LinDate,"&lt;="&amp;$D$2,LinID,"&lt;&gt;"&amp;$B$2))</f>
        <v/>
      </c>
      <c r="D1617" s="84"/>
      <c r="E1617" s="32" t="str">
        <f t="shared" si="50"/>
        <v/>
      </c>
      <c r="F1617" s="33" t="str">
        <f>IF($B1617="","",Items!$I1616)</f>
        <v/>
      </c>
      <c r="G1617" s="33" t="str">
        <f t="shared" si="51"/>
        <v/>
      </c>
      <c r="H1617" s="85"/>
    </row>
    <row r="1618" spans="1:8" hidden="1" x14ac:dyDescent="0.25">
      <c r="A1618" s="28" t="str">
        <f>IF(Items!$B1617="","",Items!$A1617)</f>
        <v/>
      </c>
      <c r="B1618" s="28" t="str">
        <f>IF(Items!$B1617="","",Items!$B1617)</f>
        <v/>
      </c>
      <c r="C1618" s="32" t="str">
        <f>IF($B1618="","",Items!$G1617+SUMIFS(PurQty,PurItem,$B1618,PurDate,"&lt;="&amp;$D$2)-SUMIFS(SalQty,SalItem,$B1618,SalDate,"&lt;="&amp;$D$2)-SUMIFS(WoQty,WoItem,$B1618,WoDate,"&lt;="&amp;$D$2)+SUMIFS(AdjQty,AdjItem,$B1618,AdjDate,"&lt;="&amp;$D$2)+SUMIFS(LinVarQty,LinItem,$B1618,LinPosted,"YES",LinDate,"&lt;="&amp;$D$2,LinID,"&lt;&gt;"&amp;$B$2))</f>
        <v/>
      </c>
      <c r="D1618" s="84"/>
      <c r="E1618" s="32" t="str">
        <f t="shared" si="50"/>
        <v/>
      </c>
      <c r="F1618" s="33" t="str">
        <f>IF($B1618="","",Items!$I1617)</f>
        <v/>
      </c>
      <c r="G1618" s="33" t="str">
        <f t="shared" si="51"/>
        <v/>
      </c>
      <c r="H1618" s="85"/>
    </row>
    <row r="1619" spans="1:8" hidden="1" x14ac:dyDescent="0.25">
      <c r="A1619" s="28" t="str">
        <f>IF(Items!$B1618="","",Items!$A1618)</f>
        <v/>
      </c>
      <c r="B1619" s="28" t="str">
        <f>IF(Items!$B1618="","",Items!$B1618)</f>
        <v/>
      </c>
      <c r="C1619" s="32" t="str">
        <f>IF($B1619="","",Items!$G1618+SUMIFS(PurQty,PurItem,$B1619,PurDate,"&lt;="&amp;$D$2)-SUMIFS(SalQty,SalItem,$B1619,SalDate,"&lt;="&amp;$D$2)-SUMIFS(WoQty,WoItem,$B1619,WoDate,"&lt;="&amp;$D$2)+SUMIFS(AdjQty,AdjItem,$B1619,AdjDate,"&lt;="&amp;$D$2)+SUMIFS(LinVarQty,LinItem,$B1619,LinPosted,"YES",LinDate,"&lt;="&amp;$D$2,LinID,"&lt;&gt;"&amp;$B$2))</f>
        <v/>
      </c>
      <c r="D1619" s="84"/>
      <c r="E1619" s="32" t="str">
        <f t="shared" si="50"/>
        <v/>
      </c>
      <c r="F1619" s="33" t="str">
        <f>IF($B1619="","",Items!$I1618)</f>
        <v/>
      </c>
      <c r="G1619" s="33" t="str">
        <f t="shared" si="51"/>
        <v/>
      </c>
      <c r="H1619" s="85"/>
    </row>
    <row r="1620" spans="1:8" hidden="1" x14ac:dyDescent="0.25">
      <c r="A1620" s="28" t="str">
        <f>IF(Items!$B1619="","",Items!$A1619)</f>
        <v/>
      </c>
      <c r="B1620" s="28" t="str">
        <f>IF(Items!$B1619="","",Items!$B1619)</f>
        <v/>
      </c>
      <c r="C1620" s="32" t="str">
        <f>IF($B1620="","",Items!$G1619+SUMIFS(PurQty,PurItem,$B1620,PurDate,"&lt;="&amp;$D$2)-SUMIFS(SalQty,SalItem,$B1620,SalDate,"&lt;="&amp;$D$2)-SUMIFS(WoQty,WoItem,$B1620,WoDate,"&lt;="&amp;$D$2)+SUMIFS(AdjQty,AdjItem,$B1620,AdjDate,"&lt;="&amp;$D$2)+SUMIFS(LinVarQty,LinItem,$B1620,LinPosted,"YES",LinDate,"&lt;="&amp;$D$2,LinID,"&lt;&gt;"&amp;$B$2))</f>
        <v/>
      </c>
      <c r="D1620" s="84"/>
      <c r="E1620" s="32" t="str">
        <f t="shared" si="50"/>
        <v/>
      </c>
      <c r="F1620" s="33" t="str">
        <f>IF($B1620="","",Items!$I1619)</f>
        <v/>
      </c>
      <c r="G1620" s="33" t="str">
        <f t="shared" si="51"/>
        <v/>
      </c>
      <c r="H1620" s="85"/>
    </row>
    <row r="1621" spans="1:8" hidden="1" x14ac:dyDescent="0.25">
      <c r="A1621" s="28" t="str">
        <f>IF(Items!$B1620="","",Items!$A1620)</f>
        <v/>
      </c>
      <c r="B1621" s="28" t="str">
        <f>IF(Items!$B1620="","",Items!$B1620)</f>
        <v/>
      </c>
      <c r="C1621" s="32" t="str">
        <f>IF($B1621="","",Items!$G1620+SUMIFS(PurQty,PurItem,$B1621,PurDate,"&lt;="&amp;$D$2)-SUMIFS(SalQty,SalItem,$B1621,SalDate,"&lt;="&amp;$D$2)-SUMIFS(WoQty,WoItem,$B1621,WoDate,"&lt;="&amp;$D$2)+SUMIFS(AdjQty,AdjItem,$B1621,AdjDate,"&lt;="&amp;$D$2)+SUMIFS(LinVarQty,LinItem,$B1621,LinPosted,"YES",LinDate,"&lt;="&amp;$D$2,LinID,"&lt;&gt;"&amp;$B$2))</f>
        <v/>
      </c>
      <c r="D1621" s="84"/>
      <c r="E1621" s="32" t="str">
        <f t="shared" si="50"/>
        <v/>
      </c>
      <c r="F1621" s="33" t="str">
        <f>IF($B1621="","",Items!$I1620)</f>
        <v/>
      </c>
      <c r="G1621" s="33" t="str">
        <f t="shared" si="51"/>
        <v/>
      </c>
      <c r="H1621" s="85"/>
    </row>
    <row r="1622" spans="1:8" hidden="1" x14ac:dyDescent="0.25">
      <c r="A1622" s="28" t="str">
        <f>IF(Items!$B1621="","",Items!$A1621)</f>
        <v/>
      </c>
      <c r="B1622" s="28" t="str">
        <f>IF(Items!$B1621="","",Items!$B1621)</f>
        <v/>
      </c>
      <c r="C1622" s="32" t="str">
        <f>IF($B1622="","",Items!$G1621+SUMIFS(PurQty,PurItem,$B1622,PurDate,"&lt;="&amp;$D$2)-SUMIFS(SalQty,SalItem,$B1622,SalDate,"&lt;="&amp;$D$2)-SUMIFS(WoQty,WoItem,$B1622,WoDate,"&lt;="&amp;$D$2)+SUMIFS(AdjQty,AdjItem,$B1622,AdjDate,"&lt;="&amp;$D$2)+SUMIFS(LinVarQty,LinItem,$B1622,LinPosted,"YES",LinDate,"&lt;="&amp;$D$2,LinID,"&lt;&gt;"&amp;$B$2))</f>
        <v/>
      </c>
      <c r="D1622" s="84"/>
      <c r="E1622" s="32" t="str">
        <f t="shared" si="50"/>
        <v/>
      </c>
      <c r="F1622" s="33" t="str">
        <f>IF($B1622="","",Items!$I1621)</f>
        <v/>
      </c>
      <c r="G1622" s="33" t="str">
        <f t="shared" si="51"/>
        <v/>
      </c>
      <c r="H1622" s="85"/>
    </row>
    <row r="1623" spans="1:8" hidden="1" x14ac:dyDescent="0.25">
      <c r="A1623" s="28" t="str">
        <f>IF(Items!$B1622="","",Items!$A1622)</f>
        <v/>
      </c>
      <c r="B1623" s="28" t="str">
        <f>IF(Items!$B1622="","",Items!$B1622)</f>
        <v/>
      </c>
      <c r="C1623" s="32" t="str">
        <f>IF($B1623="","",Items!$G1622+SUMIFS(PurQty,PurItem,$B1623,PurDate,"&lt;="&amp;$D$2)-SUMIFS(SalQty,SalItem,$B1623,SalDate,"&lt;="&amp;$D$2)-SUMIFS(WoQty,WoItem,$B1623,WoDate,"&lt;="&amp;$D$2)+SUMIFS(AdjQty,AdjItem,$B1623,AdjDate,"&lt;="&amp;$D$2)+SUMIFS(LinVarQty,LinItem,$B1623,LinPosted,"YES",LinDate,"&lt;="&amp;$D$2,LinID,"&lt;&gt;"&amp;$B$2))</f>
        <v/>
      </c>
      <c r="D1623" s="84"/>
      <c r="E1623" s="32" t="str">
        <f t="shared" si="50"/>
        <v/>
      </c>
      <c r="F1623" s="33" t="str">
        <f>IF($B1623="","",Items!$I1622)</f>
        <v/>
      </c>
      <c r="G1623" s="33" t="str">
        <f t="shared" si="51"/>
        <v/>
      </c>
      <c r="H1623" s="85"/>
    </row>
    <row r="1624" spans="1:8" hidden="1" x14ac:dyDescent="0.25">
      <c r="A1624" s="28" t="str">
        <f>IF(Items!$B1623="","",Items!$A1623)</f>
        <v/>
      </c>
      <c r="B1624" s="28" t="str">
        <f>IF(Items!$B1623="","",Items!$B1623)</f>
        <v/>
      </c>
      <c r="C1624" s="32" t="str">
        <f>IF($B1624="","",Items!$G1623+SUMIFS(PurQty,PurItem,$B1624,PurDate,"&lt;="&amp;$D$2)-SUMIFS(SalQty,SalItem,$B1624,SalDate,"&lt;="&amp;$D$2)-SUMIFS(WoQty,WoItem,$B1624,WoDate,"&lt;="&amp;$D$2)+SUMIFS(AdjQty,AdjItem,$B1624,AdjDate,"&lt;="&amp;$D$2)+SUMIFS(LinVarQty,LinItem,$B1624,LinPosted,"YES",LinDate,"&lt;="&amp;$D$2,LinID,"&lt;&gt;"&amp;$B$2))</f>
        <v/>
      </c>
      <c r="D1624" s="84"/>
      <c r="E1624" s="32" t="str">
        <f t="shared" si="50"/>
        <v/>
      </c>
      <c r="F1624" s="33" t="str">
        <f>IF($B1624="","",Items!$I1623)</f>
        <v/>
      </c>
      <c r="G1624" s="33" t="str">
        <f t="shared" si="51"/>
        <v/>
      </c>
      <c r="H1624" s="85"/>
    </row>
    <row r="1625" spans="1:8" hidden="1" x14ac:dyDescent="0.25">
      <c r="A1625" s="28" t="str">
        <f>IF(Items!$B1624="","",Items!$A1624)</f>
        <v/>
      </c>
      <c r="B1625" s="28" t="str">
        <f>IF(Items!$B1624="","",Items!$B1624)</f>
        <v/>
      </c>
      <c r="C1625" s="32" t="str">
        <f>IF($B1625="","",Items!$G1624+SUMIFS(PurQty,PurItem,$B1625,PurDate,"&lt;="&amp;$D$2)-SUMIFS(SalQty,SalItem,$B1625,SalDate,"&lt;="&amp;$D$2)-SUMIFS(WoQty,WoItem,$B1625,WoDate,"&lt;="&amp;$D$2)+SUMIFS(AdjQty,AdjItem,$B1625,AdjDate,"&lt;="&amp;$D$2)+SUMIFS(LinVarQty,LinItem,$B1625,LinPosted,"YES",LinDate,"&lt;="&amp;$D$2,LinID,"&lt;&gt;"&amp;$B$2))</f>
        <v/>
      </c>
      <c r="D1625" s="84"/>
      <c r="E1625" s="32" t="str">
        <f t="shared" si="50"/>
        <v/>
      </c>
      <c r="F1625" s="33" t="str">
        <f>IF($B1625="","",Items!$I1624)</f>
        <v/>
      </c>
      <c r="G1625" s="33" t="str">
        <f t="shared" si="51"/>
        <v/>
      </c>
      <c r="H1625" s="85"/>
    </row>
    <row r="1626" spans="1:8" hidden="1" x14ac:dyDescent="0.25">
      <c r="A1626" s="28" t="str">
        <f>IF(Items!$B1625="","",Items!$A1625)</f>
        <v/>
      </c>
      <c r="B1626" s="28" t="str">
        <f>IF(Items!$B1625="","",Items!$B1625)</f>
        <v/>
      </c>
      <c r="C1626" s="32" t="str">
        <f>IF($B1626="","",Items!$G1625+SUMIFS(PurQty,PurItem,$B1626,PurDate,"&lt;="&amp;$D$2)-SUMIFS(SalQty,SalItem,$B1626,SalDate,"&lt;="&amp;$D$2)-SUMIFS(WoQty,WoItem,$B1626,WoDate,"&lt;="&amp;$D$2)+SUMIFS(AdjQty,AdjItem,$B1626,AdjDate,"&lt;="&amp;$D$2)+SUMIFS(LinVarQty,LinItem,$B1626,LinPosted,"YES",LinDate,"&lt;="&amp;$D$2,LinID,"&lt;&gt;"&amp;$B$2))</f>
        <v/>
      </c>
      <c r="D1626" s="84"/>
      <c r="E1626" s="32" t="str">
        <f t="shared" si="50"/>
        <v/>
      </c>
      <c r="F1626" s="33" t="str">
        <f>IF($B1626="","",Items!$I1625)</f>
        <v/>
      </c>
      <c r="G1626" s="33" t="str">
        <f t="shared" si="51"/>
        <v/>
      </c>
      <c r="H1626" s="85"/>
    </row>
    <row r="1627" spans="1:8" hidden="1" x14ac:dyDescent="0.25">
      <c r="A1627" s="28" t="str">
        <f>IF(Items!$B1626="","",Items!$A1626)</f>
        <v/>
      </c>
      <c r="B1627" s="28" t="str">
        <f>IF(Items!$B1626="","",Items!$B1626)</f>
        <v/>
      </c>
      <c r="C1627" s="32" t="str">
        <f>IF($B1627="","",Items!$G1626+SUMIFS(PurQty,PurItem,$B1627,PurDate,"&lt;="&amp;$D$2)-SUMIFS(SalQty,SalItem,$B1627,SalDate,"&lt;="&amp;$D$2)-SUMIFS(WoQty,WoItem,$B1627,WoDate,"&lt;="&amp;$D$2)+SUMIFS(AdjQty,AdjItem,$B1627,AdjDate,"&lt;="&amp;$D$2)+SUMIFS(LinVarQty,LinItem,$B1627,LinPosted,"YES",LinDate,"&lt;="&amp;$D$2,LinID,"&lt;&gt;"&amp;$B$2))</f>
        <v/>
      </c>
      <c r="D1627" s="84"/>
      <c r="E1627" s="32" t="str">
        <f t="shared" si="50"/>
        <v/>
      </c>
      <c r="F1627" s="33" t="str">
        <f>IF($B1627="","",Items!$I1626)</f>
        <v/>
      </c>
      <c r="G1627" s="33" t="str">
        <f t="shared" si="51"/>
        <v/>
      </c>
      <c r="H1627" s="85"/>
    </row>
    <row r="1628" spans="1:8" hidden="1" x14ac:dyDescent="0.25">
      <c r="A1628" s="28" t="str">
        <f>IF(Items!$B1627="","",Items!$A1627)</f>
        <v/>
      </c>
      <c r="B1628" s="28" t="str">
        <f>IF(Items!$B1627="","",Items!$B1627)</f>
        <v/>
      </c>
      <c r="C1628" s="32" t="str">
        <f>IF($B1628="","",Items!$G1627+SUMIFS(PurQty,PurItem,$B1628,PurDate,"&lt;="&amp;$D$2)-SUMIFS(SalQty,SalItem,$B1628,SalDate,"&lt;="&amp;$D$2)-SUMIFS(WoQty,WoItem,$B1628,WoDate,"&lt;="&amp;$D$2)+SUMIFS(AdjQty,AdjItem,$B1628,AdjDate,"&lt;="&amp;$D$2)+SUMIFS(LinVarQty,LinItem,$B1628,LinPosted,"YES",LinDate,"&lt;="&amp;$D$2,LinID,"&lt;&gt;"&amp;$B$2))</f>
        <v/>
      </c>
      <c r="D1628" s="84"/>
      <c r="E1628" s="32" t="str">
        <f t="shared" si="50"/>
        <v/>
      </c>
      <c r="F1628" s="33" t="str">
        <f>IF($B1628="","",Items!$I1627)</f>
        <v/>
      </c>
      <c r="G1628" s="33" t="str">
        <f t="shared" si="51"/>
        <v/>
      </c>
      <c r="H1628" s="85"/>
    </row>
    <row r="1629" spans="1:8" hidden="1" x14ac:dyDescent="0.25">
      <c r="A1629" s="28" t="str">
        <f>IF(Items!$B1628="","",Items!$A1628)</f>
        <v/>
      </c>
      <c r="B1629" s="28" t="str">
        <f>IF(Items!$B1628="","",Items!$B1628)</f>
        <v/>
      </c>
      <c r="C1629" s="32" t="str">
        <f>IF($B1629="","",Items!$G1628+SUMIFS(PurQty,PurItem,$B1629,PurDate,"&lt;="&amp;$D$2)-SUMIFS(SalQty,SalItem,$B1629,SalDate,"&lt;="&amp;$D$2)-SUMIFS(WoQty,WoItem,$B1629,WoDate,"&lt;="&amp;$D$2)+SUMIFS(AdjQty,AdjItem,$B1629,AdjDate,"&lt;="&amp;$D$2)+SUMIFS(LinVarQty,LinItem,$B1629,LinPosted,"YES",LinDate,"&lt;="&amp;$D$2,LinID,"&lt;&gt;"&amp;$B$2))</f>
        <v/>
      </c>
      <c r="D1629" s="84"/>
      <c r="E1629" s="32" t="str">
        <f t="shared" si="50"/>
        <v/>
      </c>
      <c r="F1629" s="33" t="str">
        <f>IF($B1629="","",Items!$I1628)</f>
        <v/>
      </c>
      <c r="G1629" s="33" t="str">
        <f t="shared" si="51"/>
        <v/>
      </c>
      <c r="H1629" s="85"/>
    </row>
    <row r="1630" spans="1:8" hidden="1" x14ac:dyDescent="0.25">
      <c r="A1630" s="28" t="str">
        <f>IF(Items!$B1629="","",Items!$A1629)</f>
        <v/>
      </c>
      <c r="B1630" s="28" t="str">
        <f>IF(Items!$B1629="","",Items!$B1629)</f>
        <v/>
      </c>
      <c r="C1630" s="32" t="str">
        <f>IF($B1630="","",Items!$G1629+SUMIFS(PurQty,PurItem,$B1630,PurDate,"&lt;="&amp;$D$2)-SUMIFS(SalQty,SalItem,$B1630,SalDate,"&lt;="&amp;$D$2)-SUMIFS(WoQty,WoItem,$B1630,WoDate,"&lt;="&amp;$D$2)+SUMIFS(AdjQty,AdjItem,$B1630,AdjDate,"&lt;="&amp;$D$2)+SUMIFS(LinVarQty,LinItem,$B1630,LinPosted,"YES",LinDate,"&lt;="&amp;$D$2,LinID,"&lt;&gt;"&amp;$B$2))</f>
        <v/>
      </c>
      <c r="D1630" s="84"/>
      <c r="E1630" s="32" t="str">
        <f t="shared" si="50"/>
        <v/>
      </c>
      <c r="F1630" s="33" t="str">
        <f>IF($B1630="","",Items!$I1629)</f>
        <v/>
      </c>
      <c r="G1630" s="33" t="str">
        <f t="shared" si="51"/>
        <v/>
      </c>
      <c r="H1630" s="85"/>
    </row>
    <row r="1631" spans="1:8" hidden="1" x14ac:dyDescent="0.25">
      <c r="A1631" s="28" t="str">
        <f>IF(Items!$B1630="","",Items!$A1630)</f>
        <v/>
      </c>
      <c r="B1631" s="28" t="str">
        <f>IF(Items!$B1630="","",Items!$B1630)</f>
        <v/>
      </c>
      <c r="C1631" s="32" t="str">
        <f>IF($B1631="","",Items!$G1630+SUMIFS(PurQty,PurItem,$B1631,PurDate,"&lt;="&amp;$D$2)-SUMIFS(SalQty,SalItem,$B1631,SalDate,"&lt;="&amp;$D$2)-SUMIFS(WoQty,WoItem,$B1631,WoDate,"&lt;="&amp;$D$2)+SUMIFS(AdjQty,AdjItem,$B1631,AdjDate,"&lt;="&amp;$D$2)+SUMIFS(LinVarQty,LinItem,$B1631,LinPosted,"YES",LinDate,"&lt;="&amp;$D$2,LinID,"&lt;&gt;"&amp;$B$2))</f>
        <v/>
      </c>
      <c r="D1631" s="84"/>
      <c r="E1631" s="32" t="str">
        <f t="shared" si="50"/>
        <v/>
      </c>
      <c r="F1631" s="33" t="str">
        <f>IF($B1631="","",Items!$I1630)</f>
        <v/>
      </c>
      <c r="G1631" s="33" t="str">
        <f t="shared" si="51"/>
        <v/>
      </c>
      <c r="H1631" s="85"/>
    </row>
    <row r="1632" spans="1:8" hidden="1" x14ac:dyDescent="0.25">
      <c r="A1632" s="28" t="str">
        <f>IF(Items!$B1631="","",Items!$A1631)</f>
        <v/>
      </c>
      <c r="B1632" s="28" t="str">
        <f>IF(Items!$B1631="","",Items!$B1631)</f>
        <v/>
      </c>
      <c r="C1632" s="32" t="str">
        <f>IF($B1632="","",Items!$G1631+SUMIFS(PurQty,PurItem,$B1632,PurDate,"&lt;="&amp;$D$2)-SUMIFS(SalQty,SalItem,$B1632,SalDate,"&lt;="&amp;$D$2)-SUMIFS(WoQty,WoItem,$B1632,WoDate,"&lt;="&amp;$D$2)+SUMIFS(AdjQty,AdjItem,$B1632,AdjDate,"&lt;="&amp;$D$2)+SUMIFS(LinVarQty,LinItem,$B1632,LinPosted,"YES",LinDate,"&lt;="&amp;$D$2,LinID,"&lt;&gt;"&amp;$B$2))</f>
        <v/>
      </c>
      <c r="D1632" s="84"/>
      <c r="E1632" s="32" t="str">
        <f t="shared" si="50"/>
        <v/>
      </c>
      <c r="F1632" s="33" t="str">
        <f>IF($B1632="","",Items!$I1631)</f>
        <v/>
      </c>
      <c r="G1632" s="33" t="str">
        <f t="shared" si="51"/>
        <v/>
      </c>
      <c r="H1632" s="85"/>
    </row>
    <row r="1633" spans="1:8" hidden="1" x14ac:dyDescent="0.25">
      <c r="A1633" s="28" t="str">
        <f>IF(Items!$B1632="","",Items!$A1632)</f>
        <v/>
      </c>
      <c r="B1633" s="28" t="str">
        <f>IF(Items!$B1632="","",Items!$B1632)</f>
        <v/>
      </c>
      <c r="C1633" s="32" t="str">
        <f>IF($B1633="","",Items!$G1632+SUMIFS(PurQty,PurItem,$B1633,PurDate,"&lt;="&amp;$D$2)-SUMIFS(SalQty,SalItem,$B1633,SalDate,"&lt;="&amp;$D$2)-SUMIFS(WoQty,WoItem,$B1633,WoDate,"&lt;="&amp;$D$2)+SUMIFS(AdjQty,AdjItem,$B1633,AdjDate,"&lt;="&amp;$D$2)+SUMIFS(LinVarQty,LinItem,$B1633,LinPosted,"YES",LinDate,"&lt;="&amp;$D$2,LinID,"&lt;&gt;"&amp;$B$2))</f>
        <v/>
      </c>
      <c r="D1633" s="84"/>
      <c r="E1633" s="32" t="str">
        <f t="shared" si="50"/>
        <v/>
      </c>
      <c r="F1633" s="33" t="str">
        <f>IF($B1633="","",Items!$I1632)</f>
        <v/>
      </c>
      <c r="G1633" s="33" t="str">
        <f t="shared" si="51"/>
        <v/>
      </c>
      <c r="H1633" s="85"/>
    </row>
    <row r="1634" spans="1:8" hidden="1" x14ac:dyDescent="0.25">
      <c r="A1634" s="28" t="str">
        <f>IF(Items!$B1633="","",Items!$A1633)</f>
        <v/>
      </c>
      <c r="B1634" s="28" t="str">
        <f>IF(Items!$B1633="","",Items!$B1633)</f>
        <v/>
      </c>
      <c r="C1634" s="32" t="str">
        <f>IF($B1634="","",Items!$G1633+SUMIFS(PurQty,PurItem,$B1634,PurDate,"&lt;="&amp;$D$2)-SUMIFS(SalQty,SalItem,$B1634,SalDate,"&lt;="&amp;$D$2)-SUMIFS(WoQty,WoItem,$B1634,WoDate,"&lt;="&amp;$D$2)+SUMIFS(AdjQty,AdjItem,$B1634,AdjDate,"&lt;="&amp;$D$2)+SUMIFS(LinVarQty,LinItem,$B1634,LinPosted,"YES",LinDate,"&lt;="&amp;$D$2,LinID,"&lt;&gt;"&amp;$B$2))</f>
        <v/>
      </c>
      <c r="D1634" s="84"/>
      <c r="E1634" s="32" t="str">
        <f t="shared" si="50"/>
        <v/>
      </c>
      <c r="F1634" s="33" t="str">
        <f>IF($B1634="","",Items!$I1633)</f>
        <v/>
      </c>
      <c r="G1634" s="33" t="str">
        <f t="shared" si="51"/>
        <v/>
      </c>
      <c r="H1634" s="85"/>
    </row>
    <row r="1635" spans="1:8" hidden="1" x14ac:dyDescent="0.25">
      <c r="A1635" s="28" t="str">
        <f>IF(Items!$B1634="","",Items!$A1634)</f>
        <v/>
      </c>
      <c r="B1635" s="28" t="str">
        <f>IF(Items!$B1634="","",Items!$B1634)</f>
        <v/>
      </c>
      <c r="C1635" s="32" t="str">
        <f>IF($B1635="","",Items!$G1634+SUMIFS(PurQty,PurItem,$B1635,PurDate,"&lt;="&amp;$D$2)-SUMIFS(SalQty,SalItem,$B1635,SalDate,"&lt;="&amp;$D$2)-SUMIFS(WoQty,WoItem,$B1635,WoDate,"&lt;="&amp;$D$2)+SUMIFS(AdjQty,AdjItem,$B1635,AdjDate,"&lt;="&amp;$D$2)+SUMIFS(LinVarQty,LinItem,$B1635,LinPosted,"YES",LinDate,"&lt;="&amp;$D$2,LinID,"&lt;&gt;"&amp;$B$2))</f>
        <v/>
      </c>
      <c r="D1635" s="84"/>
      <c r="E1635" s="32" t="str">
        <f t="shared" si="50"/>
        <v/>
      </c>
      <c r="F1635" s="33" t="str">
        <f>IF($B1635="","",Items!$I1634)</f>
        <v/>
      </c>
      <c r="G1635" s="33" t="str">
        <f t="shared" si="51"/>
        <v/>
      </c>
      <c r="H1635" s="85"/>
    </row>
    <row r="1636" spans="1:8" hidden="1" x14ac:dyDescent="0.25">
      <c r="A1636" s="28" t="str">
        <f>IF(Items!$B1635="","",Items!$A1635)</f>
        <v/>
      </c>
      <c r="B1636" s="28" t="str">
        <f>IF(Items!$B1635="","",Items!$B1635)</f>
        <v/>
      </c>
      <c r="C1636" s="32" t="str">
        <f>IF($B1636="","",Items!$G1635+SUMIFS(PurQty,PurItem,$B1636,PurDate,"&lt;="&amp;$D$2)-SUMIFS(SalQty,SalItem,$B1636,SalDate,"&lt;="&amp;$D$2)-SUMIFS(WoQty,WoItem,$B1636,WoDate,"&lt;="&amp;$D$2)+SUMIFS(AdjQty,AdjItem,$B1636,AdjDate,"&lt;="&amp;$D$2)+SUMIFS(LinVarQty,LinItem,$B1636,LinPosted,"YES",LinDate,"&lt;="&amp;$D$2,LinID,"&lt;&gt;"&amp;$B$2))</f>
        <v/>
      </c>
      <c r="D1636" s="84"/>
      <c r="E1636" s="32" t="str">
        <f t="shared" si="50"/>
        <v/>
      </c>
      <c r="F1636" s="33" t="str">
        <f>IF($B1636="","",Items!$I1635)</f>
        <v/>
      </c>
      <c r="G1636" s="33" t="str">
        <f t="shared" si="51"/>
        <v/>
      </c>
      <c r="H1636" s="85"/>
    </row>
    <row r="1637" spans="1:8" hidden="1" x14ac:dyDescent="0.25">
      <c r="A1637" s="28" t="str">
        <f>IF(Items!$B1636="","",Items!$A1636)</f>
        <v/>
      </c>
      <c r="B1637" s="28" t="str">
        <f>IF(Items!$B1636="","",Items!$B1636)</f>
        <v/>
      </c>
      <c r="C1637" s="32" t="str">
        <f>IF($B1637="","",Items!$G1636+SUMIFS(PurQty,PurItem,$B1637,PurDate,"&lt;="&amp;$D$2)-SUMIFS(SalQty,SalItem,$B1637,SalDate,"&lt;="&amp;$D$2)-SUMIFS(WoQty,WoItem,$B1637,WoDate,"&lt;="&amp;$D$2)+SUMIFS(AdjQty,AdjItem,$B1637,AdjDate,"&lt;="&amp;$D$2)+SUMIFS(LinVarQty,LinItem,$B1637,LinPosted,"YES",LinDate,"&lt;="&amp;$D$2,LinID,"&lt;&gt;"&amp;$B$2))</f>
        <v/>
      </c>
      <c r="D1637" s="84"/>
      <c r="E1637" s="32" t="str">
        <f t="shared" si="50"/>
        <v/>
      </c>
      <c r="F1637" s="33" t="str">
        <f>IF($B1637="","",Items!$I1636)</f>
        <v/>
      </c>
      <c r="G1637" s="33" t="str">
        <f t="shared" si="51"/>
        <v/>
      </c>
      <c r="H1637" s="85"/>
    </row>
    <row r="1638" spans="1:8" hidden="1" x14ac:dyDescent="0.25">
      <c r="A1638" s="28" t="str">
        <f>IF(Items!$B1637="","",Items!$A1637)</f>
        <v/>
      </c>
      <c r="B1638" s="28" t="str">
        <f>IF(Items!$B1637="","",Items!$B1637)</f>
        <v/>
      </c>
      <c r="C1638" s="32" t="str">
        <f>IF($B1638="","",Items!$G1637+SUMIFS(PurQty,PurItem,$B1638,PurDate,"&lt;="&amp;$D$2)-SUMIFS(SalQty,SalItem,$B1638,SalDate,"&lt;="&amp;$D$2)-SUMIFS(WoQty,WoItem,$B1638,WoDate,"&lt;="&amp;$D$2)+SUMIFS(AdjQty,AdjItem,$B1638,AdjDate,"&lt;="&amp;$D$2)+SUMIFS(LinVarQty,LinItem,$B1638,LinPosted,"YES",LinDate,"&lt;="&amp;$D$2,LinID,"&lt;&gt;"&amp;$B$2))</f>
        <v/>
      </c>
      <c r="D1638" s="84"/>
      <c r="E1638" s="32" t="str">
        <f t="shared" si="50"/>
        <v/>
      </c>
      <c r="F1638" s="33" t="str">
        <f>IF($B1638="","",Items!$I1637)</f>
        <v/>
      </c>
      <c r="G1638" s="33" t="str">
        <f t="shared" si="51"/>
        <v/>
      </c>
      <c r="H1638" s="85"/>
    </row>
    <row r="1639" spans="1:8" hidden="1" x14ac:dyDescent="0.25">
      <c r="A1639" s="28" t="str">
        <f>IF(Items!$B1638="","",Items!$A1638)</f>
        <v/>
      </c>
      <c r="B1639" s="28" t="str">
        <f>IF(Items!$B1638="","",Items!$B1638)</f>
        <v/>
      </c>
      <c r="C1639" s="32" t="str">
        <f>IF($B1639="","",Items!$G1638+SUMIFS(PurQty,PurItem,$B1639,PurDate,"&lt;="&amp;$D$2)-SUMIFS(SalQty,SalItem,$B1639,SalDate,"&lt;="&amp;$D$2)-SUMIFS(WoQty,WoItem,$B1639,WoDate,"&lt;="&amp;$D$2)+SUMIFS(AdjQty,AdjItem,$B1639,AdjDate,"&lt;="&amp;$D$2)+SUMIFS(LinVarQty,LinItem,$B1639,LinPosted,"YES",LinDate,"&lt;="&amp;$D$2,LinID,"&lt;&gt;"&amp;$B$2))</f>
        <v/>
      </c>
      <c r="D1639" s="84"/>
      <c r="E1639" s="32" t="str">
        <f t="shared" si="50"/>
        <v/>
      </c>
      <c r="F1639" s="33" t="str">
        <f>IF($B1639="","",Items!$I1638)</f>
        <v/>
      </c>
      <c r="G1639" s="33" t="str">
        <f t="shared" si="51"/>
        <v/>
      </c>
      <c r="H1639" s="85"/>
    </row>
    <row r="1640" spans="1:8" hidden="1" x14ac:dyDescent="0.25">
      <c r="A1640" s="28" t="str">
        <f>IF(Items!$B1639="","",Items!$A1639)</f>
        <v/>
      </c>
      <c r="B1640" s="28" t="str">
        <f>IF(Items!$B1639="","",Items!$B1639)</f>
        <v/>
      </c>
      <c r="C1640" s="32" t="str">
        <f>IF($B1640="","",Items!$G1639+SUMIFS(PurQty,PurItem,$B1640,PurDate,"&lt;="&amp;$D$2)-SUMIFS(SalQty,SalItem,$B1640,SalDate,"&lt;="&amp;$D$2)-SUMIFS(WoQty,WoItem,$B1640,WoDate,"&lt;="&amp;$D$2)+SUMIFS(AdjQty,AdjItem,$B1640,AdjDate,"&lt;="&amp;$D$2)+SUMIFS(LinVarQty,LinItem,$B1640,LinPosted,"YES",LinDate,"&lt;="&amp;$D$2,LinID,"&lt;&gt;"&amp;$B$2))</f>
        <v/>
      </c>
      <c r="D1640" s="84"/>
      <c r="E1640" s="32" t="str">
        <f t="shared" si="50"/>
        <v/>
      </c>
      <c r="F1640" s="33" t="str">
        <f>IF($B1640="","",Items!$I1639)</f>
        <v/>
      </c>
      <c r="G1640" s="33" t="str">
        <f t="shared" si="51"/>
        <v/>
      </c>
      <c r="H1640" s="85"/>
    </row>
    <row r="1641" spans="1:8" hidden="1" x14ac:dyDescent="0.25">
      <c r="A1641" s="28" t="str">
        <f>IF(Items!$B1640="","",Items!$A1640)</f>
        <v/>
      </c>
      <c r="B1641" s="28" t="str">
        <f>IF(Items!$B1640="","",Items!$B1640)</f>
        <v/>
      </c>
      <c r="C1641" s="32" t="str">
        <f>IF($B1641="","",Items!$G1640+SUMIFS(PurQty,PurItem,$B1641,PurDate,"&lt;="&amp;$D$2)-SUMIFS(SalQty,SalItem,$B1641,SalDate,"&lt;="&amp;$D$2)-SUMIFS(WoQty,WoItem,$B1641,WoDate,"&lt;="&amp;$D$2)+SUMIFS(AdjQty,AdjItem,$B1641,AdjDate,"&lt;="&amp;$D$2)+SUMIFS(LinVarQty,LinItem,$B1641,LinPosted,"YES",LinDate,"&lt;="&amp;$D$2,LinID,"&lt;&gt;"&amp;$B$2))</f>
        <v/>
      </c>
      <c r="D1641" s="84"/>
      <c r="E1641" s="32" t="str">
        <f t="shared" si="50"/>
        <v/>
      </c>
      <c r="F1641" s="33" t="str">
        <f>IF($B1641="","",Items!$I1640)</f>
        <v/>
      </c>
      <c r="G1641" s="33" t="str">
        <f t="shared" si="51"/>
        <v/>
      </c>
      <c r="H1641" s="85"/>
    </row>
    <row r="1642" spans="1:8" hidden="1" x14ac:dyDescent="0.25">
      <c r="A1642" s="28" t="str">
        <f>IF(Items!$B1641="","",Items!$A1641)</f>
        <v/>
      </c>
      <c r="B1642" s="28" t="str">
        <f>IF(Items!$B1641="","",Items!$B1641)</f>
        <v/>
      </c>
      <c r="C1642" s="32" t="str">
        <f>IF($B1642="","",Items!$G1641+SUMIFS(PurQty,PurItem,$B1642,PurDate,"&lt;="&amp;$D$2)-SUMIFS(SalQty,SalItem,$B1642,SalDate,"&lt;="&amp;$D$2)-SUMIFS(WoQty,WoItem,$B1642,WoDate,"&lt;="&amp;$D$2)+SUMIFS(AdjQty,AdjItem,$B1642,AdjDate,"&lt;="&amp;$D$2)+SUMIFS(LinVarQty,LinItem,$B1642,LinPosted,"YES",LinDate,"&lt;="&amp;$D$2,LinID,"&lt;&gt;"&amp;$B$2))</f>
        <v/>
      </c>
      <c r="D1642" s="84"/>
      <c r="E1642" s="32" t="str">
        <f t="shared" si="50"/>
        <v/>
      </c>
      <c r="F1642" s="33" t="str">
        <f>IF($B1642="","",Items!$I1641)</f>
        <v/>
      </c>
      <c r="G1642" s="33" t="str">
        <f t="shared" si="51"/>
        <v/>
      </c>
      <c r="H1642" s="85"/>
    </row>
    <row r="1643" spans="1:8" hidden="1" x14ac:dyDescent="0.25">
      <c r="A1643" s="28" t="str">
        <f>IF(Items!$B1642="","",Items!$A1642)</f>
        <v/>
      </c>
      <c r="B1643" s="28" t="str">
        <f>IF(Items!$B1642="","",Items!$B1642)</f>
        <v/>
      </c>
      <c r="C1643" s="32" t="str">
        <f>IF($B1643="","",Items!$G1642+SUMIFS(PurQty,PurItem,$B1643,PurDate,"&lt;="&amp;$D$2)-SUMIFS(SalQty,SalItem,$B1643,SalDate,"&lt;="&amp;$D$2)-SUMIFS(WoQty,WoItem,$B1643,WoDate,"&lt;="&amp;$D$2)+SUMIFS(AdjQty,AdjItem,$B1643,AdjDate,"&lt;="&amp;$D$2)+SUMIFS(LinVarQty,LinItem,$B1643,LinPosted,"YES",LinDate,"&lt;="&amp;$D$2,LinID,"&lt;&gt;"&amp;$B$2))</f>
        <v/>
      </c>
      <c r="D1643" s="84"/>
      <c r="E1643" s="32" t="str">
        <f t="shared" si="50"/>
        <v/>
      </c>
      <c r="F1643" s="33" t="str">
        <f>IF($B1643="","",Items!$I1642)</f>
        <v/>
      </c>
      <c r="G1643" s="33" t="str">
        <f t="shared" si="51"/>
        <v/>
      </c>
      <c r="H1643" s="85"/>
    </row>
    <row r="1644" spans="1:8" hidden="1" x14ac:dyDescent="0.25">
      <c r="A1644" s="28" t="str">
        <f>IF(Items!$B1643="","",Items!$A1643)</f>
        <v/>
      </c>
      <c r="B1644" s="28" t="str">
        <f>IF(Items!$B1643="","",Items!$B1643)</f>
        <v/>
      </c>
      <c r="C1644" s="32" t="str">
        <f>IF($B1644="","",Items!$G1643+SUMIFS(PurQty,PurItem,$B1644,PurDate,"&lt;="&amp;$D$2)-SUMIFS(SalQty,SalItem,$B1644,SalDate,"&lt;="&amp;$D$2)-SUMIFS(WoQty,WoItem,$B1644,WoDate,"&lt;="&amp;$D$2)+SUMIFS(AdjQty,AdjItem,$B1644,AdjDate,"&lt;="&amp;$D$2)+SUMIFS(LinVarQty,LinItem,$B1644,LinPosted,"YES",LinDate,"&lt;="&amp;$D$2,LinID,"&lt;&gt;"&amp;$B$2))</f>
        <v/>
      </c>
      <c r="D1644" s="84"/>
      <c r="E1644" s="32" t="str">
        <f t="shared" si="50"/>
        <v/>
      </c>
      <c r="F1644" s="33" t="str">
        <f>IF($B1644="","",Items!$I1643)</f>
        <v/>
      </c>
      <c r="G1644" s="33" t="str">
        <f t="shared" si="51"/>
        <v/>
      </c>
      <c r="H1644" s="85"/>
    </row>
    <row r="1645" spans="1:8" hidden="1" x14ac:dyDescent="0.25">
      <c r="A1645" s="28" t="str">
        <f>IF(Items!$B1644="","",Items!$A1644)</f>
        <v/>
      </c>
      <c r="B1645" s="28" t="str">
        <f>IF(Items!$B1644="","",Items!$B1644)</f>
        <v/>
      </c>
      <c r="C1645" s="32" t="str">
        <f>IF($B1645="","",Items!$G1644+SUMIFS(PurQty,PurItem,$B1645,PurDate,"&lt;="&amp;$D$2)-SUMIFS(SalQty,SalItem,$B1645,SalDate,"&lt;="&amp;$D$2)-SUMIFS(WoQty,WoItem,$B1645,WoDate,"&lt;="&amp;$D$2)+SUMIFS(AdjQty,AdjItem,$B1645,AdjDate,"&lt;="&amp;$D$2)+SUMIFS(LinVarQty,LinItem,$B1645,LinPosted,"YES",LinDate,"&lt;="&amp;$D$2,LinID,"&lt;&gt;"&amp;$B$2))</f>
        <v/>
      </c>
      <c r="D1645" s="84"/>
      <c r="E1645" s="32" t="str">
        <f t="shared" si="50"/>
        <v/>
      </c>
      <c r="F1645" s="33" t="str">
        <f>IF($B1645="","",Items!$I1644)</f>
        <v/>
      </c>
      <c r="G1645" s="33" t="str">
        <f t="shared" si="51"/>
        <v/>
      </c>
      <c r="H1645" s="85"/>
    </row>
    <row r="1646" spans="1:8" hidden="1" x14ac:dyDescent="0.25">
      <c r="A1646" s="28" t="str">
        <f>IF(Items!$B1645="","",Items!$A1645)</f>
        <v/>
      </c>
      <c r="B1646" s="28" t="str">
        <f>IF(Items!$B1645="","",Items!$B1645)</f>
        <v/>
      </c>
      <c r="C1646" s="32" t="str">
        <f>IF($B1646="","",Items!$G1645+SUMIFS(PurQty,PurItem,$B1646,PurDate,"&lt;="&amp;$D$2)-SUMIFS(SalQty,SalItem,$B1646,SalDate,"&lt;="&amp;$D$2)-SUMIFS(WoQty,WoItem,$B1646,WoDate,"&lt;="&amp;$D$2)+SUMIFS(AdjQty,AdjItem,$B1646,AdjDate,"&lt;="&amp;$D$2)+SUMIFS(LinVarQty,LinItem,$B1646,LinPosted,"YES",LinDate,"&lt;="&amp;$D$2,LinID,"&lt;&gt;"&amp;$B$2))</f>
        <v/>
      </c>
      <c r="D1646" s="84"/>
      <c r="E1646" s="32" t="str">
        <f t="shared" si="50"/>
        <v/>
      </c>
      <c r="F1646" s="33" t="str">
        <f>IF($B1646="","",Items!$I1645)</f>
        <v/>
      </c>
      <c r="G1646" s="33" t="str">
        <f t="shared" si="51"/>
        <v/>
      </c>
      <c r="H1646" s="85"/>
    </row>
    <row r="1647" spans="1:8" hidden="1" x14ac:dyDescent="0.25">
      <c r="A1647" s="28" t="str">
        <f>IF(Items!$B1646="","",Items!$A1646)</f>
        <v/>
      </c>
      <c r="B1647" s="28" t="str">
        <f>IF(Items!$B1646="","",Items!$B1646)</f>
        <v/>
      </c>
      <c r="C1647" s="32" t="str">
        <f>IF($B1647="","",Items!$G1646+SUMIFS(PurQty,PurItem,$B1647,PurDate,"&lt;="&amp;$D$2)-SUMIFS(SalQty,SalItem,$B1647,SalDate,"&lt;="&amp;$D$2)-SUMIFS(WoQty,WoItem,$B1647,WoDate,"&lt;="&amp;$D$2)+SUMIFS(AdjQty,AdjItem,$B1647,AdjDate,"&lt;="&amp;$D$2)+SUMIFS(LinVarQty,LinItem,$B1647,LinPosted,"YES",LinDate,"&lt;="&amp;$D$2,LinID,"&lt;&gt;"&amp;$B$2))</f>
        <v/>
      </c>
      <c r="D1647" s="84"/>
      <c r="E1647" s="32" t="str">
        <f t="shared" si="50"/>
        <v/>
      </c>
      <c r="F1647" s="33" t="str">
        <f>IF($B1647="","",Items!$I1646)</f>
        <v/>
      </c>
      <c r="G1647" s="33" t="str">
        <f t="shared" si="51"/>
        <v/>
      </c>
      <c r="H1647" s="85"/>
    </row>
    <row r="1648" spans="1:8" hidden="1" x14ac:dyDescent="0.25">
      <c r="A1648" s="28" t="str">
        <f>IF(Items!$B1647="","",Items!$A1647)</f>
        <v/>
      </c>
      <c r="B1648" s="28" t="str">
        <f>IF(Items!$B1647="","",Items!$B1647)</f>
        <v/>
      </c>
      <c r="C1648" s="32" t="str">
        <f>IF($B1648="","",Items!$G1647+SUMIFS(PurQty,PurItem,$B1648,PurDate,"&lt;="&amp;$D$2)-SUMIFS(SalQty,SalItem,$B1648,SalDate,"&lt;="&amp;$D$2)-SUMIFS(WoQty,WoItem,$B1648,WoDate,"&lt;="&amp;$D$2)+SUMIFS(AdjQty,AdjItem,$B1648,AdjDate,"&lt;="&amp;$D$2)+SUMIFS(LinVarQty,LinItem,$B1648,LinPosted,"YES",LinDate,"&lt;="&amp;$D$2,LinID,"&lt;&gt;"&amp;$B$2))</f>
        <v/>
      </c>
      <c r="D1648" s="84"/>
      <c r="E1648" s="32" t="str">
        <f t="shared" si="50"/>
        <v/>
      </c>
      <c r="F1648" s="33" t="str">
        <f>IF($B1648="","",Items!$I1647)</f>
        <v/>
      </c>
      <c r="G1648" s="33" t="str">
        <f t="shared" si="51"/>
        <v/>
      </c>
      <c r="H1648" s="85"/>
    </row>
    <row r="1649" spans="1:8" hidden="1" x14ac:dyDescent="0.25">
      <c r="A1649" s="28" t="str">
        <f>IF(Items!$B1648="","",Items!$A1648)</f>
        <v/>
      </c>
      <c r="B1649" s="28" t="str">
        <f>IF(Items!$B1648="","",Items!$B1648)</f>
        <v/>
      </c>
      <c r="C1649" s="32" t="str">
        <f>IF($B1649="","",Items!$G1648+SUMIFS(PurQty,PurItem,$B1649,PurDate,"&lt;="&amp;$D$2)-SUMIFS(SalQty,SalItem,$B1649,SalDate,"&lt;="&amp;$D$2)-SUMIFS(WoQty,WoItem,$B1649,WoDate,"&lt;="&amp;$D$2)+SUMIFS(AdjQty,AdjItem,$B1649,AdjDate,"&lt;="&amp;$D$2)+SUMIFS(LinVarQty,LinItem,$B1649,LinPosted,"YES",LinDate,"&lt;="&amp;$D$2,LinID,"&lt;&gt;"&amp;$B$2))</f>
        <v/>
      </c>
      <c r="D1649" s="84"/>
      <c r="E1649" s="32" t="str">
        <f t="shared" si="50"/>
        <v/>
      </c>
      <c r="F1649" s="33" t="str">
        <f>IF($B1649="","",Items!$I1648)</f>
        <v/>
      </c>
      <c r="G1649" s="33" t="str">
        <f t="shared" si="51"/>
        <v/>
      </c>
      <c r="H1649" s="85"/>
    </row>
    <row r="1650" spans="1:8" hidden="1" x14ac:dyDescent="0.25">
      <c r="A1650" s="28" t="str">
        <f>IF(Items!$B1649="","",Items!$A1649)</f>
        <v/>
      </c>
      <c r="B1650" s="28" t="str">
        <f>IF(Items!$B1649="","",Items!$B1649)</f>
        <v/>
      </c>
      <c r="C1650" s="32" t="str">
        <f>IF($B1650="","",Items!$G1649+SUMIFS(PurQty,PurItem,$B1650,PurDate,"&lt;="&amp;$D$2)-SUMIFS(SalQty,SalItem,$B1650,SalDate,"&lt;="&amp;$D$2)-SUMIFS(WoQty,WoItem,$B1650,WoDate,"&lt;="&amp;$D$2)+SUMIFS(AdjQty,AdjItem,$B1650,AdjDate,"&lt;="&amp;$D$2)+SUMIFS(LinVarQty,LinItem,$B1650,LinPosted,"YES",LinDate,"&lt;="&amp;$D$2,LinID,"&lt;&gt;"&amp;$B$2))</f>
        <v/>
      </c>
      <c r="D1650" s="84"/>
      <c r="E1650" s="32" t="str">
        <f t="shared" si="50"/>
        <v/>
      </c>
      <c r="F1650" s="33" t="str">
        <f>IF($B1650="","",Items!$I1649)</f>
        <v/>
      </c>
      <c r="G1650" s="33" t="str">
        <f t="shared" si="51"/>
        <v/>
      </c>
      <c r="H1650" s="85"/>
    </row>
    <row r="1651" spans="1:8" hidden="1" x14ac:dyDescent="0.25">
      <c r="A1651" s="28" t="str">
        <f>IF(Items!$B1650="","",Items!$A1650)</f>
        <v/>
      </c>
      <c r="B1651" s="28" t="str">
        <f>IF(Items!$B1650="","",Items!$B1650)</f>
        <v/>
      </c>
      <c r="C1651" s="32" t="str">
        <f>IF($B1651="","",Items!$G1650+SUMIFS(PurQty,PurItem,$B1651,PurDate,"&lt;="&amp;$D$2)-SUMIFS(SalQty,SalItem,$B1651,SalDate,"&lt;="&amp;$D$2)-SUMIFS(WoQty,WoItem,$B1651,WoDate,"&lt;="&amp;$D$2)+SUMIFS(AdjQty,AdjItem,$B1651,AdjDate,"&lt;="&amp;$D$2)+SUMIFS(LinVarQty,LinItem,$B1651,LinPosted,"YES",LinDate,"&lt;="&amp;$D$2,LinID,"&lt;&gt;"&amp;$B$2))</f>
        <v/>
      </c>
      <c r="D1651" s="84"/>
      <c r="E1651" s="32" t="str">
        <f t="shared" si="50"/>
        <v/>
      </c>
      <c r="F1651" s="33" t="str">
        <f>IF($B1651="","",Items!$I1650)</f>
        <v/>
      </c>
      <c r="G1651" s="33" t="str">
        <f t="shared" si="51"/>
        <v/>
      </c>
      <c r="H1651" s="85"/>
    </row>
    <row r="1652" spans="1:8" hidden="1" x14ac:dyDescent="0.25">
      <c r="A1652" s="28" t="str">
        <f>IF(Items!$B1651="","",Items!$A1651)</f>
        <v/>
      </c>
      <c r="B1652" s="28" t="str">
        <f>IF(Items!$B1651="","",Items!$B1651)</f>
        <v/>
      </c>
      <c r="C1652" s="32" t="str">
        <f>IF($B1652="","",Items!$G1651+SUMIFS(PurQty,PurItem,$B1652,PurDate,"&lt;="&amp;$D$2)-SUMIFS(SalQty,SalItem,$B1652,SalDate,"&lt;="&amp;$D$2)-SUMIFS(WoQty,WoItem,$B1652,WoDate,"&lt;="&amp;$D$2)+SUMIFS(AdjQty,AdjItem,$B1652,AdjDate,"&lt;="&amp;$D$2)+SUMIFS(LinVarQty,LinItem,$B1652,LinPosted,"YES",LinDate,"&lt;="&amp;$D$2,LinID,"&lt;&gt;"&amp;$B$2))</f>
        <v/>
      </c>
      <c r="D1652" s="84"/>
      <c r="E1652" s="32" t="str">
        <f t="shared" si="50"/>
        <v/>
      </c>
      <c r="F1652" s="33" t="str">
        <f>IF($B1652="","",Items!$I1651)</f>
        <v/>
      </c>
      <c r="G1652" s="33" t="str">
        <f t="shared" si="51"/>
        <v/>
      </c>
      <c r="H1652" s="85"/>
    </row>
    <row r="1653" spans="1:8" hidden="1" x14ac:dyDescent="0.25">
      <c r="A1653" s="28" t="str">
        <f>IF(Items!$B1652="","",Items!$A1652)</f>
        <v/>
      </c>
      <c r="B1653" s="28" t="str">
        <f>IF(Items!$B1652="","",Items!$B1652)</f>
        <v/>
      </c>
      <c r="C1653" s="32" t="str">
        <f>IF($B1653="","",Items!$G1652+SUMIFS(PurQty,PurItem,$B1653,PurDate,"&lt;="&amp;$D$2)-SUMIFS(SalQty,SalItem,$B1653,SalDate,"&lt;="&amp;$D$2)-SUMIFS(WoQty,WoItem,$B1653,WoDate,"&lt;="&amp;$D$2)+SUMIFS(AdjQty,AdjItem,$B1653,AdjDate,"&lt;="&amp;$D$2)+SUMIFS(LinVarQty,LinItem,$B1653,LinPosted,"YES",LinDate,"&lt;="&amp;$D$2,LinID,"&lt;&gt;"&amp;$B$2))</f>
        <v/>
      </c>
      <c r="D1653" s="84"/>
      <c r="E1653" s="32" t="str">
        <f t="shared" si="50"/>
        <v/>
      </c>
      <c r="F1653" s="33" t="str">
        <f>IF($B1653="","",Items!$I1652)</f>
        <v/>
      </c>
      <c r="G1653" s="33" t="str">
        <f t="shared" si="51"/>
        <v/>
      </c>
      <c r="H1653" s="85"/>
    </row>
    <row r="1654" spans="1:8" hidden="1" x14ac:dyDescent="0.25">
      <c r="A1654" s="28" t="str">
        <f>IF(Items!$B1653="","",Items!$A1653)</f>
        <v/>
      </c>
      <c r="B1654" s="28" t="str">
        <f>IF(Items!$B1653="","",Items!$B1653)</f>
        <v/>
      </c>
      <c r="C1654" s="32" t="str">
        <f>IF($B1654="","",Items!$G1653+SUMIFS(PurQty,PurItem,$B1654,PurDate,"&lt;="&amp;$D$2)-SUMIFS(SalQty,SalItem,$B1654,SalDate,"&lt;="&amp;$D$2)-SUMIFS(WoQty,WoItem,$B1654,WoDate,"&lt;="&amp;$D$2)+SUMIFS(AdjQty,AdjItem,$B1654,AdjDate,"&lt;="&amp;$D$2)+SUMIFS(LinVarQty,LinItem,$B1654,LinPosted,"YES",LinDate,"&lt;="&amp;$D$2,LinID,"&lt;&gt;"&amp;$B$2))</f>
        <v/>
      </c>
      <c r="D1654" s="84"/>
      <c r="E1654" s="32" t="str">
        <f t="shared" si="50"/>
        <v/>
      </c>
      <c r="F1654" s="33" t="str">
        <f>IF($B1654="","",Items!$I1653)</f>
        <v/>
      </c>
      <c r="G1654" s="33" t="str">
        <f t="shared" si="51"/>
        <v/>
      </c>
      <c r="H1654" s="85"/>
    </row>
    <row r="1655" spans="1:8" hidden="1" x14ac:dyDescent="0.25">
      <c r="A1655" s="28" t="str">
        <f>IF(Items!$B1654="","",Items!$A1654)</f>
        <v/>
      </c>
      <c r="B1655" s="28" t="str">
        <f>IF(Items!$B1654="","",Items!$B1654)</f>
        <v/>
      </c>
      <c r="C1655" s="32" t="str">
        <f>IF($B1655="","",Items!$G1654+SUMIFS(PurQty,PurItem,$B1655,PurDate,"&lt;="&amp;$D$2)-SUMIFS(SalQty,SalItem,$B1655,SalDate,"&lt;="&amp;$D$2)-SUMIFS(WoQty,WoItem,$B1655,WoDate,"&lt;="&amp;$D$2)+SUMIFS(AdjQty,AdjItem,$B1655,AdjDate,"&lt;="&amp;$D$2)+SUMIFS(LinVarQty,LinItem,$B1655,LinPosted,"YES",LinDate,"&lt;="&amp;$D$2,LinID,"&lt;&gt;"&amp;$B$2))</f>
        <v/>
      </c>
      <c r="D1655" s="84"/>
      <c r="E1655" s="32" t="str">
        <f t="shared" si="50"/>
        <v/>
      </c>
      <c r="F1655" s="33" t="str">
        <f>IF($B1655="","",Items!$I1654)</f>
        <v/>
      </c>
      <c r="G1655" s="33" t="str">
        <f t="shared" si="51"/>
        <v/>
      </c>
      <c r="H1655" s="85"/>
    </row>
    <row r="1656" spans="1:8" hidden="1" x14ac:dyDescent="0.25">
      <c r="A1656" s="28" t="str">
        <f>IF(Items!$B1655="","",Items!$A1655)</f>
        <v/>
      </c>
      <c r="B1656" s="28" t="str">
        <f>IF(Items!$B1655="","",Items!$B1655)</f>
        <v/>
      </c>
      <c r="C1656" s="32" t="str">
        <f>IF($B1656="","",Items!$G1655+SUMIFS(PurQty,PurItem,$B1656,PurDate,"&lt;="&amp;$D$2)-SUMIFS(SalQty,SalItem,$B1656,SalDate,"&lt;="&amp;$D$2)-SUMIFS(WoQty,WoItem,$B1656,WoDate,"&lt;="&amp;$D$2)+SUMIFS(AdjQty,AdjItem,$B1656,AdjDate,"&lt;="&amp;$D$2)+SUMIFS(LinVarQty,LinItem,$B1656,LinPosted,"YES",LinDate,"&lt;="&amp;$D$2,LinID,"&lt;&gt;"&amp;$B$2))</f>
        <v/>
      </c>
      <c r="D1656" s="84"/>
      <c r="E1656" s="32" t="str">
        <f t="shared" si="50"/>
        <v/>
      </c>
      <c r="F1656" s="33" t="str">
        <f>IF($B1656="","",Items!$I1655)</f>
        <v/>
      </c>
      <c r="G1656" s="33" t="str">
        <f t="shared" si="51"/>
        <v/>
      </c>
      <c r="H1656" s="85"/>
    </row>
    <row r="1657" spans="1:8" hidden="1" x14ac:dyDescent="0.25">
      <c r="A1657" s="28" t="str">
        <f>IF(Items!$B1656="","",Items!$A1656)</f>
        <v/>
      </c>
      <c r="B1657" s="28" t="str">
        <f>IF(Items!$B1656="","",Items!$B1656)</f>
        <v/>
      </c>
      <c r="C1657" s="32" t="str">
        <f>IF($B1657="","",Items!$G1656+SUMIFS(PurQty,PurItem,$B1657,PurDate,"&lt;="&amp;$D$2)-SUMIFS(SalQty,SalItem,$B1657,SalDate,"&lt;="&amp;$D$2)-SUMIFS(WoQty,WoItem,$B1657,WoDate,"&lt;="&amp;$D$2)+SUMIFS(AdjQty,AdjItem,$B1657,AdjDate,"&lt;="&amp;$D$2)+SUMIFS(LinVarQty,LinItem,$B1657,LinPosted,"YES",LinDate,"&lt;="&amp;$D$2,LinID,"&lt;&gt;"&amp;$B$2))</f>
        <v/>
      </c>
      <c r="D1657" s="84"/>
      <c r="E1657" s="32" t="str">
        <f t="shared" si="50"/>
        <v/>
      </c>
      <c r="F1657" s="33" t="str">
        <f>IF($B1657="","",Items!$I1656)</f>
        <v/>
      </c>
      <c r="G1657" s="33" t="str">
        <f t="shared" si="51"/>
        <v/>
      </c>
      <c r="H1657" s="85"/>
    </row>
    <row r="1658" spans="1:8" hidden="1" x14ac:dyDescent="0.25">
      <c r="A1658" s="28" t="str">
        <f>IF(Items!$B1657="","",Items!$A1657)</f>
        <v/>
      </c>
      <c r="B1658" s="28" t="str">
        <f>IF(Items!$B1657="","",Items!$B1657)</f>
        <v/>
      </c>
      <c r="C1658" s="32" t="str">
        <f>IF($B1658="","",Items!$G1657+SUMIFS(PurQty,PurItem,$B1658,PurDate,"&lt;="&amp;$D$2)-SUMIFS(SalQty,SalItem,$B1658,SalDate,"&lt;="&amp;$D$2)-SUMIFS(WoQty,WoItem,$B1658,WoDate,"&lt;="&amp;$D$2)+SUMIFS(AdjQty,AdjItem,$B1658,AdjDate,"&lt;="&amp;$D$2)+SUMIFS(LinVarQty,LinItem,$B1658,LinPosted,"YES",LinDate,"&lt;="&amp;$D$2,LinID,"&lt;&gt;"&amp;$B$2))</f>
        <v/>
      </c>
      <c r="D1658" s="84"/>
      <c r="E1658" s="32" t="str">
        <f t="shared" si="50"/>
        <v/>
      </c>
      <c r="F1658" s="33" t="str">
        <f>IF($B1658="","",Items!$I1657)</f>
        <v/>
      </c>
      <c r="G1658" s="33" t="str">
        <f t="shared" si="51"/>
        <v/>
      </c>
      <c r="H1658" s="85"/>
    </row>
    <row r="1659" spans="1:8" hidden="1" x14ac:dyDescent="0.25">
      <c r="A1659" s="28" t="str">
        <f>IF(Items!$B1658="","",Items!$A1658)</f>
        <v/>
      </c>
      <c r="B1659" s="28" t="str">
        <f>IF(Items!$B1658="","",Items!$B1658)</f>
        <v/>
      </c>
      <c r="C1659" s="32" t="str">
        <f>IF($B1659="","",Items!$G1658+SUMIFS(PurQty,PurItem,$B1659,PurDate,"&lt;="&amp;$D$2)-SUMIFS(SalQty,SalItem,$B1659,SalDate,"&lt;="&amp;$D$2)-SUMIFS(WoQty,WoItem,$B1659,WoDate,"&lt;="&amp;$D$2)+SUMIFS(AdjQty,AdjItem,$B1659,AdjDate,"&lt;="&amp;$D$2)+SUMIFS(LinVarQty,LinItem,$B1659,LinPosted,"YES",LinDate,"&lt;="&amp;$D$2,LinID,"&lt;&gt;"&amp;$B$2))</f>
        <v/>
      </c>
      <c r="D1659" s="84"/>
      <c r="E1659" s="32" t="str">
        <f t="shared" si="50"/>
        <v/>
      </c>
      <c r="F1659" s="33" t="str">
        <f>IF($B1659="","",Items!$I1658)</f>
        <v/>
      </c>
      <c r="G1659" s="33" t="str">
        <f t="shared" si="51"/>
        <v/>
      </c>
      <c r="H1659" s="85"/>
    </row>
    <row r="1660" spans="1:8" hidden="1" x14ac:dyDescent="0.25">
      <c r="A1660" s="28" t="str">
        <f>IF(Items!$B1659="","",Items!$A1659)</f>
        <v/>
      </c>
      <c r="B1660" s="28" t="str">
        <f>IF(Items!$B1659="","",Items!$B1659)</f>
        <v/>
      </c>
      <c r="C1660" s="32" t="str">
        <f>IF($B1660="","",Items!$G1659+SUMIFS(PurQty,PurItem,$B1660,PurDate,"&lt;="&amp;$D$2)-SUMIFS(SalQty,SalItem,$B1660,SalDate,"&lt;="&amp;$D$2)-SUMIFS(WoQty,WoItem,$B1660,WoDate,"&lt;="&amp;$D$2)+SUMIFS(AdjQty,AdjItem,$B1660,AdjDate,"&lt;="&amp;$D$2)+SUMIFS(LinVarQty,LinItem,$B1660,LinPosted,"YES",LinDate,"&lt;="&amp;$D$2,LinID,"&lt;&gt;"&amp;$B$2))</f>
        <v/>
      </c>
      <c r="D1660" s="84"/>
      <c r="E1660" s="32" t="str">
        <f t="shared" si="50"/>
        <v/>
      </c>
      <c r="F1660" s="33" t="str">
        <f>IF($B1660="","",Items!$I1659)</f>
        <v/>
      </c>
      <c r="G1660" s="33" t="str">
        <f t="shared" si="51"/>
        <v/>
      </c>
      <c r="H1660" s="85"/>
    </row>
    <row r="1661" spans="1:8" hidden="1" x14ac:dyDescent="0.25">
      <c r="A1661" s="28" t="str">
        <f>IF(Items!$B1660="","",Items!$A1660)</f>
        <v/>
      </c>
      <c r="B1661" s="28" t="str">
        <f>IF(Items!$B1660="","",Items!$B1660)</f>
        <v/>
      </c>
      <c r="C1661" s="32" t="str">
        <f>IF($B1661="","",Items!$G1660+SUMIFS(PurQty,PurItem,$B1661,PurDate,"&lt;="&amp;$D$2)-SUMIFS(SalQty,SalItem,$B1661,SalDate,"&lt;="&amp;$D$2)-SUMIFS(WoQty,WoItem,$B1661,WoDate,"&lt;="&amp;$D$2)+SUMIFS(AdjQty,AdjItem,$B1661,AdjDate,"&lt;="&amp;$D$2)+SUMIFS(LinVarQty,LinItem,$B1661,LinPosted,"YES",LinDate,"&lt;="&amp;$D$2,LinID,"&lt;&gt;"&amp;$B$2))</f>
        <v/>
      </c>
      <c r="D1661" s="84"/>
      <c r="E1661" s="32" t="str">
        <f t="shared" si="50"/>
        <v/>
      </c>
      <c r="F1661" s="33" t="str">
        <f>IF($B1661="","",Items!$I1660)</f>
        <v/>
      </c>
      <c r="G1661" s="33" t="str">
        <f t="shared" si="51"/>
        <v/>
      </c>
      <c r="H1661" s="85"/>
    </row>
    <row r="1662" spans="1:8" hidden="1" x14ac:dyDescent="0.25">
      <c r="A1662" s="28" t="str">
        <f>IF(Items!$B1661="","",Items!$A1661)</f>
        <v/>
      </c>
      <c r="B1662" s="28" t="str">
        <f>IF(Items!$B1661="","",Items!$B1661)</f>
        <v/>
      </c>
      <c r="C1662" s="32" t="str">
        <f>IF($B1662="","",Items!$G1661+SUMIFS(PurQty,PurItem,$B1662,PurDate,"&lt;="&amp;$D$2)-SUMIFS(SalQty,SalItem,$B1662,SalDate,"&lt;="&amp;$D$2)-SUMIFS(WoQty,WoItem,$B1662,WoDate,"&lt;="&amp;$D$2)+SUMIFS(AdjQty,AdjItem,$B1662,AdjDate,"&lt;="&amp;$D$2)+SUMIFS(LinVarQty,LinItem,$B1662,LinPosted,"YES",LinDate,"&lt;="&amp;$D$2,LinID,"&lt;&gt;"&amp;$B$2))</f>
        <v/>
      </c>
      <c r="D1662" s="84"/>
      <c r="E1662" s="32" t="str">
        <f t="shared" si="50"/>
        <v/>
      </c>
      <c r="F1662" s="33" t="str">
        <f>IF($B1662="","",Items!$I1661)</f>
        <v/>
      </c>
      <c r="G1662" s="33" t="str">
        <f t="shared" si="51"/>
        <v/>
      </c>
      <c r="H1662" s="85"/>
    </row>
    <row r="1663" spans="1:8" hidden="1" x14ac:dyDescent="0.25">
      <c r="A1663" s="28" t="str">
        <f>IF(Items!$B1662="","",Items!$A1662)</f>
        <v/>
      </c>
      <c r="B1663" s="28" t="str">
        <f>IF(Items!$B1662="","",Items!$B1662)</f>
        <v/>
      </c>
      <c r="C1663" s="32" t="str">
        <f>IF($B1663="","",Items!$G1662+SUMIFS(PurQty,PurItem,$B1663,PurDate,"&lt;="&amp;$D$2)-SUMIFS(SalQty,SalItem,$B1663,SalDate,"&lt;="&amp;$D$2)-SUMIFS(WoQty,WoItem,$B1663,WoDate,"&lt;="&amp;$D$2)+SUMIFS(AdjQty,AdjItem,$B1663,AdjDate,"&lt;="&amp;$D$2)+SUMIFS(LinVarQty,LinItem,$B1663,LinPosted,"YES",LinDate,"&lt;="&amp;$D$2,LinID,"&lt;&gt;"&amp;$B$2))</f>
        <v/>
      </c>
      <c r="D1663" s="84"/>
      <c r="E1663" s="32" t="str">
        <f t="shared" si="50"/>
        <v/>
      </c>
      <c r="F1663" s="33" t="str">
        <f>IF($B1663="","",Items!$I1662)</f>
        <v/>
      </c>
      <c r="G1663" s="33" t="str">
        <f t="shared" si="51"/>
        <v/>
      </c>
      <c r="H1663" s="85"/>
    </row>
    <row r="1664" spans="1:8" hidden="1" x14ac:dyDescent="0.25">
      <c r="A1664" s="28" t="str">
        <f>IF(Items!$B1663="","",Items!$A1663)</f>
        <v/>
      </c>
      <c r="B1664" s="28" t="str">
        <f>IF(Items!$B1663="","",Items!$B1663)</f>
        <v/>
      </c>
      <c r="C1664" s="32" t="str">
        <f>IF($B1664="","",Items!$G1663+SUMIFS(PurQty,PurItem,$B1664,PurDate,"&lt;="&amp;$D$2)-SUMIFS(SalQty,SalItem,$B1664,SalDate,"&lt;="&amp;$D$2)-SUMIFS(WoQty,WoItem,$B1664,WoDate,"&lt;="&amp;$D$2)+SUMIFS(AdjQty,AdjItem,$B1664,AdjDate,"&lt;="&amp;$D$2)+SUMIFS(LinVarQty,LinItem,$B1664,LinPosted,"YES",LinDate,"&lt;="&amp;$D$2,LinID,"&lt;&gt;"&amp;$B$2))</f>
        <v/>
      </c>
      <c r="D1664" s="84"/>
      <c r="E1664" s="32" t="str">
        <f t="shared" si="50"/>
        <v/>
      </c>
      <c r="F1664" s="33" t="str">
        <f>IF($B1664="","",Items!$I1663)</f>
        <v/>
      </c>
      <c r="G1664" s="33" t="str">
        <f t="shared" si="51"/>
        <v/>
      </c>
      <c r="H1664" s="85"/>
    </row>
    <row r="1665" spans="1:8" hidden="1" x14ac:dyDescent="0.25">
      <c r="A1665" s="28" t="str">
        <f>IF(Items!$B1664="","",Items!$A1664)</f>
        <v/>
      </c>
      <c r="B1665" s="28" t="str">
        <f>IF(Items!$B1664="","",Items!$B1664)</f>
        <v/>
      </c>
      <c r="C1665" s="32" t="str">
        <f>IF($B1665="","",Items!$G1664+SUMIFS(PurQty,PurItem,$B1665,PurDate,"&lt;="&amp;$D$2)-SUMIFS(SalQty,SalItem,$B1665,SalDate,"&lt;="&amp;$D$2)-SUMIFS(WoQty,WoItem,$B1665,WoDate,"&lt;="&amp;$D$2)+SUMIFS(AdjQty,AdjItem,$B1665,AdjDate,"&lt;="&amp;$D$2)+SUMIFS(LinVarQty,LinItem,$B1665,LinPosted,"YES",LinDate,"&lt;="&amp;$D$2,LinID,"&lt;&gt;"&amp;$B$2))</f>
        <v/>
      </c>
      <c r="D1665" s="84"/>
      <c r="E1665" s="32" t="str">
        <f t="shared" si="50"/>
        <v/>
      </c>
      <c r="F1665" s="33" t="str">
        <f>IF($B1665="","",Items!$I1664)</f>
        <v/>
      </c>
      <c r="G1665" s="33" t="str">
        <f t="shared" si="51"/>
        <v/>
      </c>
      <c r="H1665" s="85"/>
    </row>
    <row r="1666" spans="1:8" hidden="1" x14ac:dyDescent="0.25">
      <c r="A1666" s="28" t="str">
        <f>IF(Items!$B1665="","",Items!$A1665)</f>
        <v/>
      </c>
      <c r="B1666" s="28" t="str">
        <f>IF(Items!$B1665="","",Items!$B1665)</f>
        <v/>
      </c>
      <c r="C1666" s="32" t="str">
        <f>IF($B1666="","",Items!$G1665+SUMIFS(PurQty,PurItem,$B1666,PurDate,"&lt;="&amp;$D$2)-SUMIFS(SalQty,SalItem,$B1666,SalDate,"&lt;="&amp;$D$2)-SUMIFS(WoQty,WoItem,$B1666,WoDate,"&lt;="&amp;$D$2)+SUMIFS(AdjQty,AdjItem,$B1666,AdjDate,"&lt;="&amp;$D$2)+SUMIFS(LinVarQty,LinItem,$B1666,LinPosted,"YES",LinDate,"&lt;="&amp;$D$2,LinID,"&lt;&gt;"&amp;$B$2))</f>
        <v/>
      </c>
      <c r="D1666" s="84"/>
      <c r="E1666" s="32" t="str">
        <f t="shared" ref="E1666:E1729" si="52">IF(OR($B1666="",$D1666=""),"",$D1666-$C1666)</f>
        <v/>
      </c>
      <c r="F1666" s="33" t="str">
        <f>IF($B1666="","",Items!$I1665)</f>
        <v/>
      </c>
      <c r="G1666" s="33" t="str">
        <f t="shared" ref="G1666:G1729" si="53">IF($E1666="","",$E1666*$F1666)</f>
        <v/>
      </c>
      <c r="H1666" s="85"/>
    </row>
    <row r="1667" spans="1:8" hidden="1" x14ac:dyDescent="0.25">
      <c r="A1667" s="28" t="str">
        <f>IF(Items!$B1666="","",Items!$A1666)</f>
        <v/>
      </c>
      <c r="B1667" s="28" t="str">
        <f>IF(Items!$B1666="","",Items!$B1666)</f>
        <v/>
      </c>
      <c r="C1667" s="32" t="str">
        <f>IF($B1667="","",Items!$G1666+SUMIFS(PurQty,PurItem,$B1667,PurDate,"&lt;="&amp;$D$2)-SUMIFS(SalQty,SalItem,$B1667,SalDate,"&lt;="&amp;$D$2)-SUMIFS(WoQty,WoItem,$B1667,WoDate,"&lt;="&amp;$D$2)+SUMIFS(AdjQty,AdjItem,$B1667,AdjDate,"&lt;="&amp;$D$2)+SUMIFS(LinVarQty,LinItem,$B1667,LinPosted,"YES",LinDate,"&lt;="&amp;$D$2,LinID,"&lt;&gt;"&amp;$B$2))</f>
        <v/>
      </c>
      <c r="D1667" s="84"/>
      <c r="E1667" s="32" t="str">
        <f t="shared" si="52"/>
        <v/>
      </c>
      <c r="F1667" s="33" t="str">
        <f>IF($B1667="","",Items!$I1666)</f>
        <v/>
      </c>
      <c r="G1667" s="33" t="str">
        <f t="shared" si="53"/>
        <v/>
      </c>
      <c r="H1667" s="85"/>
    </row>
    <row r="1668" spans="1:8" hidden="1" x14ac:dyDescent="0.25">
      <c r="A1668" s="28" t="str">
        <f>IF(Items!$B1667="","",Items!$A1667)</f>
        <v/>
      </c>
      <c r="B1668" s="28" t="str">
        <f>IF(Items!$B1667="","",Items!$B1667)</f>
        <v/>
      </c>
      <c r="C1668" s="32" t="str">
        <f>IF($B1668="","",Items!$G1667+SUMIFS(PurQty,PurItem,$B1668,PurDate,"&lt;="&amp;$D$2)-SUMIFS(SalQty,SalItem,$B1668,SalDate,"&lt;="&amp;$D$2)-SUMIFS(WoQty,WoItem,$B1668,WoDate,"&lt;="&amp;$D$2)+SUMIFS(AdjQty,AdjItem,$B1668,AdjDate,"&lt;="&amp;$D$2)+SUMIFS(LinVarQty,LinItem,$B1668,LinPosted,"YES",LinDate,"&lt;="&amp;$D$2,LinID,"&lt;&gt;"&amp;$B$2))</f>
        <v/>
      </c>
      <c r="D1668" s="84"/>
      <c r="E1668" s="32" t="str">
        <f t="shared" si="52"/>
        <v/>
      </c>
      <c r="F1668" s="33" t="str">
        <f>IF($B1668="","",Items!$I1667)</f>
        <v/>
      </c>
      <c r="G1668" s="33" t="str">
        <f t="shared" si="53"/>
        <v/>
      </c>
      <c r="H1668" s="85"/>
    </row>
    <row r="1669" spans="1:8" hidden="1" x14ac:dyDescent="0.25">
      <c r="A1669" s="28" t="str">
        <f>IF(Items!$B1668="","",Items!$A1668)</f>
        <v/>
      </c>
      <c r="B1669" s="28" t="str">
        <f>IF(Items!$B1668="","",Items!$B1668)</f>
        <v/>
      </c>
      <c r="C1669" s="32" t="str">
        <f>IF($B1669="","",Items!$G1668+SUMIFS(PurQty,PurItem,$B1669,PurDate,"&lt;="&amp;$D$2)-SUMIFS(SalQty,SalItem,$B1669,SalDate,"&lt;="&amp;$D$2)-SUMIFS(WoQty,WoItem,$B1669,WoDate,"&lt;="&amp;$D$2)+SUMIFS(AdjQty,AdjItem,$B1669,AdjDate,"&lt;="&amp;$D$2)+SUMIFS(LinVarQty,LinItem,$B1669,LinPosted,"YES",LinDate,"&lt;="&amp;$D$2,LinID,"&lt;&gt;"&amp;$B$2))</f>
        <v/>
      </c>
      <c r="D1669" s="84"/>
      <c r="E1669" s="32" t="str">
        <f t="shared" si="52"/>
        <v/>
      </c>
      <c r="F1669" s="33" t="str">
        <f>IF($B1669="","",Items!$I1668)</f>
        <v/>
      </c>
      <c r="G1669" s="33" t="str">
        <f t="shared" si="53"/>
        <v/>
      </c>
      <c r="H1669" s="85"/>
    </row>
    <row r="1670" spans="1:8" hidden="1" x14ac:dyDescent="0.25">
      <c r="A1670" s="28" t="str">
        <f>IF(Items!$B1669="","",Items!$A1669)</f>
        <v/>
      </c>
      <c r="B1670" s="28" t="str">
        <f>IF(Items!$B1669="","",Items!$B1669)</f>
        <v/>
      </c>
      <c r="C1670" s="32" t="str">
        <f>IF($B1670="","",Items!$G1669+SUMIFS(PurQty,PurItem,$B1670,PurDate,"&lt;="&amp;$D$2)-SUMIFS(SalQty,SalItem,$B1670,SalDate,"&lt;="&amp;$D$2)-SUMIFS(WoQty,WoItem,$B1670,WoDate,"&lt;="&amp;$D$2)+SUMIFS(AdjQty,AdjItem,$B1670,AdjDate,"&lt;="&amp;$D$2)+SUMIFS(LinVarQty,LinItem,$B1670,LinPosted,"YES",LinDate,"&lt;="&amp;$D$2,LinID,"&lt;&gt;"&amp;$B$2))</f>
        <v/>
      </c>
      <c r="D1670" s="84"/>
      <c r="E1670" s="32" t="str">
        <f t="shared" si="52"/>
        <v/>
      </c>
      <c r="F1670" s="33" t="str">
        <f>IF($B1670="","",Items!$I1669)</f>
        <v/>
      </c>
      <c r="G1670" s="33" t="str">
        <f t="shared" si="53"/>
        <v/>
      </c>
      <c r="H1670" s="85"/>
    </row>
    <row r="1671" spans="1:8" hidden="1" x14ac:dyDescent="0.25">
      <c r="A1671" s="28" t="str">
        <f>IF(Items!$B1670="","",Items!$A1670)</f>
        <v/>
      </c>
      <c r="B1671" s="28" t="str">
        <f>IF(Items!$B1670="","",Items!$B1670)</f>
        <v/>
      </c>
      <c r="C1671" s="32" t="str">
        <f>IF($B1671="","",Items!$G1670+SUMIFS(PurQty,PurItem,$B1671,PurDate,"&lt;="&amp;$D$2)-SUMIFS(SalQty,SalItem,$B1671,SalDate,"&lt;="&amp;$D$2)-SUMIFS(WoQty,WoItem,$B1671,WoDate,"&lt;="&amp;$D$2)+SUMIFS(AdjQty,AdjItem,$B1671,AdjDate,"&lt;="&amp;$D$2)+SUMIFS(LinVarQty,LinItem,$B1671,LinPosted,"YES",LinDate,"&lt;="&amp;$D$2,LinID,"&lt;&gt;"&amp;$B$2))</f>
        <v/>
      </c>
      <c r="D1671" s="84"/>
      <c r="E1671" s="32" t="str">
        <f t="shared" si="52"/>
        <v/>
      </c>
      <c r="F1671" s="33" t="str">
        <f>IF($B1671="","",Items!$I1670)</f>
        <v/>
      </c>
      <c r="G1671" s="33" t="str">
        <f t="shared" si="53"/>
        <v/>
      </c>
      <c r="H1671" s="85"/>
    </row>
    <row r="1672" spans="1:8" hidden="1" x14ac:dyDescent="0.25">
      <c r="A1672" s="28" t="str">
        <f>IF(Items!$B1671="","",Items!$A1671)</f>
        <v/>
      </c>
      <c r="B1672" s="28" t="str">
        <f>IF(Items!$B1671="","",Items!$B1671)</f>
        <v/>
      </c>
      <c r="C1672" s="32" t="str">
        <f>IF($B1672="","",Items!$G1671+SUMIFS(PurQty,PurItem,$B1672,PurDate,"&lt;="&amp;$D$2)-SUMIFS(SalQty,SalItem,$B1672,SalDate,"&lt;="&amp;$D$2)-SUMIFS(WoQty,WoItem,$B1672,WoDate,"&lt;="&amp;$D$2)+SUMIFS(AdjQty,AdjItem,$B1672,AdjDate,"&lt;="&amp;$D$2)+SUMIFS(LinVarQty,LinItem,$B1672,LinPosted,"YES",LinDate,"&lt;="&amp;$D$2,LinID,"&lt;&gt;"&amp;$B$2))</f>
        <v/>
      </c>
      <c r="D1672" s="84"/>
      <c r="E1672" s="32" t="str">
        <f t="shared" si="52"/>
        <v/>
      </c>
      <c r="F1672" s="33" t="str">
        <f>IF($B1672="","",Items!$I1671)</f>
        <v/>
      </c>
      <c r="G1672" s="33" t="str">
        <f t="shared" si="53"/>
        <v/>
      </c>
      <c r="H1672" s="85"/>
    </row>
    <row r="1673" spans="1:8" hidden="1" x14ac:dyDescent="0.25">
      <c r="A1673" s="28" t="str">
        <f>IF(Items!$B1672="","",Items!$A1672)</f>
        <v/>
      </c>
      <c r="B1673" s="28" t="str">
        <f>IF(Items!$B1672="","",Items!$B1672)</f>
        <v/>
      </c>
      <c r="C1673" s="32" t="str">
        <f>IF($B1673="","",Items!$G1672+SUMIFS(PurQty,PurItem,$B1673,PurDate,"&lt;="&amp;$D$2)-SUMIFS(SalQty,SalItem,$B1673,SalDate,"&lt;="&amp;$D$2)-SUMIFS(WoQty,WoItem,$B1673,WoDate,"&lt;="&amp;$D$2)+SUMIFS(AdjQty,AdjItem,$B1673,AdjDate,"&lt;="&amp;$D$2)+SUMIFS(LinVarQty,LinItem,$B1673,LinPosted,"YES",LinDate,"&lt;="&amp;$D$2,LinID,"&lt;&gt;"&amp;$B$2))</f>
        <v/>
      </c>
      <c r="D1673" s="84"/>
      <c r="E1673" s="32" t="str">
        <f t="shared" si="52"/>
        <v/>
      </c>
      <c r="F1673" s="33" t="str">
        <f>IF($B1673="","",Items!$I1672)</f>
        <v/>
      </c>
      <c r="G1673" s="33" t="str">
        <f t="shared" si="53"/>
        <v/>
      </c>
      <c r="H1673" s="85"/>
    </row>
    <row r="1674" spans="1:8" hidden="1" x14ac:dyDescent="0.25">
      <c r="A1674" s="28" t="str">
        <f>IF(Items!$B1673="","",Items!$A1673)</f>
        <v/>
      </c>
      <c r="B1674" s="28" t="str">
        <f>IF(Items!$B1673="","",Items!$B1673)</f>
        <v/>
      </c>
      <c r="C1674" s="32" t="str">
        <f>IF($B1674="","",Items!$G1673+SUMIFS(PurQty,PurItem,$B1674,PurDate,"&lt;="&amp;$D$2)-SUMIFS(SalQty,SalItem,$B1674,SalDate,"&lt;="&amp;$D$2)-SUMIFS(WoQty,WoItem,$B1674,WoDate,"&lt;="&amp;$D$2)+SUMIFS(AdjQty,AdjItem,$B1674,AdjDate,"&lt;="&amp;$D$2)+SUMIFS(LinVarQty,LinItem,$B1674,LinPosted,"YES",LinDate,"&lt;="&amp;$D$2,LinID,"&lt;&gt;"&amp;$B$2))</f>
        <v/>
      </c>
      <c r="D1674" s="84"/>
      <c r="E1674" s="32" t="str">
        <f t="shared" si="52"/>
        <v/>
      </c>
      <c r="F1674" s="33" t="str">
        <f>IF($B1674="","",Items!$I1673)</f>
        <v/>
      </c>
      <c r="G1674" s="33" t="str">
        <f t="shared" si="53"/>
        <v/>
      </c>
      <c r="H1674" s="85"/>
    </row>
    <row r="1675" spans="1:8" hidden="1" x14ac:dyDescent="0.25">
      <c r="A1675" s="28" t="str">
        <f>IF(Items!$B1674="","",Items!$A1674)</f>
        <v/>
      </c>
      <c r="B1675" s="28" t="str">
        <f>IF(Items!$B1674="","",Items!$B1674)</f>
        <v/>
      </c>
      <c r="C1675" s="32" t="str">
        <f>IF($B1675="","",Items!$G1674+SUMIFS(PurQty,PurItem,$B1675,PurDate,"&lt;="&amp;$D$2)-SUMIFS(SalQty,SalItem,$B1675,SalDate,"&lt;="&amp;$D$2)-SUMIFS(WoQty,WoItem,$B1675,WoDate,"&lt;="&amp;$D$2)+SUMIFS(AdjQty,AdjItem,$B1675,AdjDate,"&lt;="&amp;$D$2)+SUMIFS(LinVarQty,LinItem,$B1675,LinPosted,"YES",LinDate,"&lt;="&amp;$D$2,LinID,"&lt;&gt;"&amp;$B$2))</f>
        <v/>
      </c>
      <c r="D1675" s="84"/>
      <c r="E1675" s="32" t="str">
        <f t="shared" si="52"/>
        <v/>
      </c>
      <c r="F1675" s="33" t="str">
        <f>IF($B1675="","",Items!$I1674)</f>
        <v/>
      </c>
      <c r="G1675" s="33" t="str">
        <f t="shared" si="53"/>
        <v/>
      </c>
      <c r="H1675" s="85"/>
    </row>
    <row r="1676" spans="1:8" hidden="1" x14ac:dyDescent="0.25">
      <c r="A1676" s="28" t="str">
        <f>IF(Items!$B1675="","",Items!$A1675)</f>
        <v/>
      </c>
      <c r="B1676" s="28" t="str">
        <f>IF(Items!$B1675="","",Items!$B1675)</f>
        <v/>
      </c>
      <c r="C1676" s="32" t="str">
        <f>IF($B1676="","",Items!$G1675+SUMIFS(PurQty,PurItem,$B1676,PurDate,"&lt;="&amp;$D$2)-SUMIFS(SalQty,SalItem,$B1676,SalDate,"&lt;="&amp;$D$2)-SUMIFS(WoQty,WoItem,$B1676,WoDate,"&lt;="&amp;$D$2)+SUMIFS(AdjQty,AdjItem,$B1676,AdjDate,"&lt;="&amp;$D$2)+SUMIFS(LinVarQty,LinItem,$B1676,LinPosted,"YES",LinDate,"&lt;="&amp;$D$2,LinID,"&lt;&gt;"&amp;$B$2))</f>
        <v/>
      </c>
      <c r="D1676" s="84"/>
      <c r="E1676" s="32" t="str">
        <f t="shared" si="52"/>
        <v/>
      </c>
      <c r="F1676" s="33" t="str">
        <f>IF($B1676="","",Items!$I1675)</f>
        <v/>
      </c>
      <c r="G1676" s="33" t="str">
        <f t="shared" si="53"/>
        <v/>
      </c>
      <c r="H1676" s="85"/>
    </row>
    <row r="1677" spans="1:8" hidden="1" x14ac:dyDescent="0.25">
      <c r="A1677" s="28" t="str">
        <f>IF(Items!$B1676="","",Items!$A1676)</f>
        <v/>
      </c>
      <c r="B1677" s="28" t="str">
        <f>IF(Items!$B1676="","",Items!$B1676)</f>
        <v/>
      </c>
      <c r="C1677" s="32" t="str">
        <f>IF($B1677="","",Items!$G1676+SUMIFS(PurQty,PurItem,$B1677,PurDate,"&lt;="&amp;$D$2)-SUMIFS(SalQty,SalItem,$B1677,SalDate,"&lt;="&amp;$D$2)-SUMIFS(WoQty,WoItem,$B1677,WoDate,"&lt;="&amp;$D$2)+SUMIFS(AdjQty,AdjItem,$B1677,AdjDate,"&lt;="&amp;$D$2)+SUMIFS(LinVarQty,LinItem,$B1677,LinPosted,"YES",LinDate,"&lt;="&amp;$D$2,LinID,"&lt;&gt;"&amp;$B$2))</f>
        <v/>
      </c>
      <c r="D1677" s="84"/>
      <c r="E1677" s="32" t="str">
        <f t="shared" si="52"/>
        <v/>
      </c>
      <c r="F1677" s="33" t="str">
        <f>IF($B1677="","",Items!$I1676)</f>
        <v/>
      </c>
      <c r="G1677" s="33" t="str">
        <f t="shared" si="53"/>
        <v/>
      </c>
      <c r="H1677" s="85"/>
    </row>
    <row r="1678" spans="1:8" hidden="1" x14ac:dyDescent="0.25">
      <c r="A1678" s="28" t="str">
        <f>IF(Items!$B1677="","",Items!$A1677)</f>
        <v/>
      </c>
      <c r="B1678" s="28" t="str">
        <f>IF(Items!$B1677="","",Items!$B1677)</f>
        <v/>
      </c>
      <c r="C1678" s="32" t="str">
        <f>IF($B1678="","",Items!$G1677+SUMIFS(PurQty,PurItem,$B1678,PurDate,"&lt;="&amp;$D$2)-SUMIFS(SalQty,SalItem,$B1678,SalDate,"&lt;="&amp;$D$2)-SUMIFS(WoQty,WoItem,$B1678,WoDate,"&lt;="&amp;$D$2)+SUMIFS(AdjQty,AdjItem,$B1678,AdjDate,"&lt;="&amp;$D$2)+SUMIFS(LinVarQty,LinItem,$B1678,LinPosted,"YES",LinDate,"&lt;="&amp;$D$2,LinID,"&lt;&gt;"&amp;$B$2))</f>
        <v/>
      </c>
      <c r="D1678" s="84"/>
      <c r="E1678" s="32" t="str">
        <f t="shared" si="52"/>
        <v/>
      </c>
      <c r="F1678" s="33" t="str">
        <f>IF($B1678="","",Items!$I1677)</f>
        <v/>
      </c>
      <c r="G1678" s="33" t="str">
        <f t="shared" si="53"/>
        <v/>
      </c>
      <c r="H1678" s="85"/>
    </row>
    <row r="1679" spans="1:8" hidden="1" x14ac:dyDescent="0.25">
      <c r="A1679" s="28" t="str">
        <f>IF(Items!$B1678="","",Items!$A1678)</f>
        <v/>
      </c>
      <c r="B1679" s="28" t="str">
        <f>IF(Items!$B1678="","",Items!$B1678)</f>
        <v/>
      </c>
      <c r="C1679" s="32" t="str">
        <f>IF($B1679="","",Items!$G1678+SUMIFS(PurQty,PurItem,$B1679,PurDate,"&lt;="&amp;$D$2)-SUMIFS(SalQty,SalItem,$B1679,SalDate,"&lt;="&amp;$D$2)-SUMIFS(WoQty,WoItem,$B1679,WoDate,"&lt;="&amp;$D$2)+SUMIFS(AdjQty,AdjItem,$B1679,AdjDate,"&lt;="&amp;$D$2)+SUMIFS(LinVarQty,LinItem,$B1679,LinPosted,"YES",LinDate,"&lt;="&amp;$D$2,LinID,"&lt;&gt;"&amp;$B$2))</f>
        <v/>
      </c>
      <c r="D1679" s="84"/>
      <c r="E1679" s="32" t="str">
        <f t="shared" si="52"/>
        <v/>
      </c>
      <c r="F1679" s="33" t="str">
        <f>IF($B1679="","",Items!$I1678)</f>
        <v/>
      </c>
      <c r="G1679" s="33" t="str">
        <f t="shared" si="53"/>
        <v/>
      </c>
      <c r="H1679" s="85"/>
    </row>
    <row r="1680" spans="1:8" hidden="1" x14ac:dyDescent="0.25">
      <c r="A1680" s="28" t="str">
        <f>IF(Items!$B1679="","",Items!$A1679)</f>
        <v/>
      </c>
      <c r="B1680" s="28" t="str">
        <f>IF(Items!$B1679="","",Items!$B1679)</f>
        <v/>
      </c>
      <c r="C1680" s="32" t="str">
        <f>IF($B1680="","",Items!$G1679+SUMIFS(PurQty,PurItem,$B1680,PurDate,"&lt;="&amp;$D$2)-SUMIFS(SalQty,SalItem,$B1680,SalDate,"&lt;="&amp;$D$2)-SUMIFS(WoQty,WoItem,$B1680,WoDate,"&lt;="&amp;$D$2)+SUMIFS(AdjQty,AdjItem,$B1680,AdjDate,"&lt;="&amp;$D$2)+SUMIFS(LinVarQty,LinItem,$B1680,LinPosted,"YES",LinDate,"&lt;="&amp;$D$2,LinID,"&lt;&gt;"&amp;$B$2))</f>
        <v/>
      </c>
      <c r="D1680" s="84"/>
      <c r="E1680" s="32" t="str">
        <f t="shared" si="52"/>
        <v/>
      </c>
      <c r="F1680" s="33" t="str">
        <f>IF($B1680="","",Items!$I1679)</f>
        <v/>
      </c>
      <c r="G1680" s="33" t="str">
        <f t="shared" si="53"/>
        <v/>
      </c>
      <c r="H1680" s="85"/>
    </row>
    <row r="1681" spans="1:8" hidden="1" x14ac:dyDescent="0.25">
      <c r="A1681" s="28" t="str">
        <f>IF(Items!$B1680="","",Items!$A1680)</f>
        <v/>
      </c>
      <c r="B1681" s="28" t="str">
        <f>IF(Items!$B1680="","",Items!$B1680)</f>
        <v/>
      </c>
      <c r="C1681" s="32" t="str">
        <f>IF($B1681="","",Items!$G1680+SUMIFS(PurQty,PurItem,$B1681,PurDate,"&lt;="&amp;$D$2)-SUMIFS(SalQty,SalItem,$B1681,SalDate,"&lt;="&amp;$D$2)-SUMIFS(WoQty,WoItem,$B1681,WoDate,"&lt;="&amp;$D$2)+SUMIFS(AdjQty,AdjItem,$B1681,AdjDate,"&lt;="&amp;$D$2)+SUMIFS(LinVarQty,LinItem,$B1681,LinPosted,"YES",LinDate,"&lt;="&amp;$D$2,LinID,"&lt;&gt;"&amp;$B$2))</f>
        <v/>
      </c>
      <c r="D1681" s="84"/>
      <c r="E1681" s="32" t="str">
        <f t="shared" si="52"/>
        <v/>
      </c>
      <c r="F1681" s="33" t="str">
        <f>IF($B1681="","",Items!$I1680)</f>
        <v/>
      </c>
      <c r="G1681" s="33" t="str">
        <f t="shared" si="53"/>
        <v/>
      </c>
      <c r="H1681" s="85"/>
    </row>
    <row r="1682" spans="1:8" hidden="1" x14ac:dyDescent="0.25">
      <c r="A1682" s="28" t="str">
        <f>IF(Items!$B1681="","",Items!$A1681)</f>
        <v/>
      </c>
      <c r="B1682" s="28" t="str">
        <f>IF(Items!$B1681="","",Items!$B1681)</f>
        <v/>
      </c>
      <c r="C1682" s="32" t="str">
        <f>IF($B1682="","",Items!$G1681+SUMIFS(PurQty,PurItem,$B1682,PurDate,"&lt;="&amp;$D$2)-SUMIFS(SalQty,SalItem,$B1682,SalDate,"&lt;="&amp;$D$2)-SUMIFS(WoQty,WoItem,$B1682,WoDate,"&lt;="&amp;$D$2)+SUMIFS(AdjQty,AdjItem,$B1682,AdjDate,"&lt;="&amp;$D$2)+SUMIFS(LinVarQty,LinItem,$B1682,LinPosted,"YES",LinDate,"&lt;="&amp;$D$2,LinID,"&lt;&gt;"&amp;$B$2))</f>
        <v/>
      </c>
      <c r="D1682" s="84"/>
      <c r="E1682" s="32" t="str">
        <f t="shared" si="52"/>
        <v/>
      </c>
      <c r="F1682" s="33" t="str">
        <f>IF($B1682="","",Items!$I1681)</f>
        <v/>
      </c>
      <c r="G1682" s="33" t="str">
        <f t="shared" si="53"/>
        <v/>
      </c>
      <c r="H1682" s="85"/>
    </row>
    <row r="1683" spans="1:8" hidden="1" x14ac:dyDescent="0.25">
      <c r="A1683" s="28" t="str">
        <f>IF(Items!$B1682="","",Items!$A1682)</f>
        <v/>
      </c>
      <c r="B1683" s="28" t="str">
        <f>IF(Items!$B1682="","",Items!$B1682)</f>
        <v/>
      </c>
      <c r="C1683" s="32" t="str">
        <f>IF($B1683="","",Items!$G1682+SUMIFS(PurQty,PurItem,$B1683,PurDate,"&lt;="&amp;$D$2)-SUMIFS(SalQty,SalItem,$B1683,SalDate,"&lt;="&amp;$D$2)-SUMIFS(WoQty,WoItem,$B1683,WoDate,"&lt;="&amp;$D$2)+SUMIFS(AdjQty,AdjItem,$B1683,AdjDate,"&lt;="&amp;$D$2)+SUMIFS(LinVarQty,LinItem,$B1683,LinPosted,"YES",LinDate,"&lt;="&amp;$D$2,LinID,"&lt;&gt;"&amp;$B$2))</f>
        <v/>
      </c>
      <c r="D1683" s="84"/>
      <c r="E1683" s="32" t="str">
        <f t="shared" si="52"/>
        <v/>
      </c>
      <c r="F1683" s="33" t="str">
        <f>IF($B1683="","",Items!$I1682)</f>
        <v/>
      </c>
      <c r="G1683" s="33" t="str">
        <f t="shared" si="53"/>
        <v/>
      </c>
      <c r="H1683" s="85"/>
    </row>
    <row r="1684" spans="1:8" hidden="1" x14ac:dyDescent="0.25">
      <c r="A1684" s="28" t="str">
        <f>IF(Items!$B1683="","",Items!$A1683)</f>
        <v/>
      </c>
      <c r="B1684" s="28" t="str">
        <f>IF(Items!$B1683="","",Items!$B1683)</f>
        <v/>
      </c>
      <c r="C1684" s="32" t="str">
        <f>IF($B1684="","",Items!$G1683+SUMIFS(PurQty,PurItem,$B1684,PurDate,"&lt;="&amp;$D$2)-SUMIFS(SalQty,SalItem,$B1684,SalDate,"&lt;="&amp;$D$2)-SUMIFS(WoQty,WoItem,$B1684,WoDate,"&lt;="&amp;$D$2)+SUMIFS(AdjQty,AdjItem,$B1684,AdjDate,"&lt;="&amp;$D$2)+SUMIFS(LinVarQty,LinItem,$B1684,LinPosted,"YES",LinDate,"&lt;="&amp;$D$2,LinID,"&lt;&gt;"&amp;$B$2))</f>
        <v/>
      </c>
      <c r="D1684" s="84"/>
      <c r="E1684" s="32" t="str">
        <f t="shared" si="52"/>
        <v/>
      </c>
      <c r="F1684" s="33" t="str">
        <f>IF($B1684="","",Items!$I1683)</f>
        <v/>
      </c>
      <c r="G1684" s="33" t="str">
        <f t="shared" si="53"/>
        <v/>
      </c>
      <c r="H1684" s="85"/>
    </row>
    <row r="1685" spans="1:8" hidden="1" x14ac:dyDescent="0.25">
      <c r="A1685" s="28" t="str">
        <f>IF(Items!$B1684="","",Items!$A1684)</f>
        <v/>
      </c>
      <c r="B1685" s="28" t="str">
        <f>IF(Items!$B1684="","",Items!$B1684)</f>
        <v/>
      </c>
      <c r="C1685" s="32" t="str">
        <f>IF($B1685="","",Items!$G1684+SUMIFS(PurQty,PurItem,$B1685,PurDate,"&lt;="&amp;$D$2)-SUMIFS(SalQty,SalItem,$B1685,SalDate,"&lt;="&amp;$D$2)-SUMIFS(WoQty,WoItem,$B1685,WoDate,"&lt;="&amp;$D$2)+SUMIFS(AdjQty,AdjItem,$B1685,AdjDate,"&lt;="&amp;$D$2)+SUMIFS(LinVarQty,LinItem,$B1685,LinPosted,"YES",LinDate,"&lt;="&amp;$D$2,LinID,"&lt;&gt;"&amp;$B$2))</f>
        <v/>
      </c>
      <c r="D1685" s="84"/>
      <c r="E1685" s="32" t="str">
        <f t="shared" si="52"/>
        <v/>
      </c>
      <c r="F1685" s="33" t="str">
        <f>IF($B1685="","",Items!$I1684)</f>
        <v/>
      </c>
      <c r="G1685" s="33" t="str">
        <f t="shared" si="53"/>
        <v/>
      </c>
      <c r="H1685" s="85"/>
    </row>
    <row r="1686" spans="1:8" hidden="1" x14ac:dyDescent="0.25">
      <c r="A1686" s="28" t="str">
        <f>IF(Items!$B1685="","",Items!$A1685)</f>
        <v/>
      </c>
      <c r="B1686" s="28" t="str">
        <f>IF(Items!$B1685="","",Items!$B1685)</f>
        <v/>
      </c>
      <c r="C1686" s="32" t="str">
        <f>IF($B1686="","",Items!$G1685+SUMIFS(PurQty,PurItem,$B1686,PurDate,"&lt;="&amp;$D$2)-SUMIFS(SalQty,SalItem,$B1686,SalDate,"&lt;="&amp;$D$2)-SUMIFS(WoQty,WoItem,$B1686,WoDate,"&lt;="&amp;$D$2)+SUMIFS(AdjQty,AdjItem,$B1686,AdjDate,"&lt;="&amp;$D$2)+SUMIFS(LinVarQty,LinItem,$B1686,LinPosted,"YES",LinDate,"&lt;="&amp;$D$2,LinID,"&lt;&gt;"&amp;$B$2))</f>
        <v/>
      </c>
      <c r="D1686" s="84"/>
      <c r="E1686" s="32" t="str">
        <f t="shared" si="52"/>
        <v/>
      </c>
      <c r="F1686" s="33" t="str">
        <f>IF($B1686="","",Items!$I1685)</f>
        <v/>
      </c>
      <c r="G1686" s="33" t="str">
        <f t="shared" si="53"/>
        <v/>
      </c>
      <c r="H1686" s="85"/>
    </row>
    <row r="1687" spans="1:8" hidden="1" x14ac:dyDescent="0.25">
      <c r="A1687" s="28" t="str">
        <f>IF(Items!$B1686="","",Items!$A1686)</f>
        <v/>
      </c>
      <c r="B1687" s="28" t="str">
        <f>IF(Items!$B1686="","",Items!$B1686)</f>
        <v/>
      </c>
      <c r="C1687" s="32" t="str">
        <f>IF($B1687="","",Items!$G1686+SUMIFS(PurQty,PurItem,$B1687,PurDate,"&lt;="&amp;$D$2)-SUMIFS(SalQty,SalItem,$B1687,SalDate,"&lt;="&amp;$D$2)-SUMIFS(WoQty,WoItem,$B1687,WoDate,"&lt;="&amp;$D$2)+SUMIFS(AdjQty,AdjItem,$B1687,AdjDate,"&lt;="&amp;$D$2)+SUMIFS(LinVarQty,LinItem,$B1687,LinPosted,"YES",LinDate,"&lt;="&amp;$D$2,LinID,"&lt;&gt;"&amp;$B$2))</f>
        <v/>
      </c>
      <c r="D1687" s="84"/>
      <c r="E1687" s="32" t="str">
        <f t="shared" si="52"/>
        <v/>
      </c>
      <c r="F1687" s="33" t="str">
        <f>IF($B1687="","",Items!$I1686)</f>
        <v/>
      </c>
      <c r="G1687" s="33" t="str">
        <f t="shared" si="53"/>
        <v/>
      </c>
      <c r="H1687" s="85"/>
    </row>
    <row r="1688" spans="1:8" hidden="1" x14ac:dyDescent="0.25">
      <c r="A1688" s="28" t="str">
        <f>IF(Items!$B1687="","",Items!$A1687)</f>
        <v/>
      </c>
      <c r="B1688" s="28" t="str">
        <f>IF(Items!$B1687="","",Items!$B1687)</f>
        <v/>
      </c>
      <c r="C1688" s="32" t="str">
        <f>IF($B1688="","",Items!$G1687+SUMIFS(PurQty,PurItem,$B1688,PurDate,"&lt;="&amp;$D$2)-SUMIFS(SalQty,SalItem,$B1688,SalDate,"&lt;="&amp;$D$2)-SUMIFS(WoQty,WoItem,$B1688,WoDate,"&lt;="&amp;$D$2)+SUMIFS(AdjQty,AdjItem,$B1688,AdjDate,"&lt;="&amp;$D$2)+SUMIFS(LinVarQty,LinItem,$B1688,LinPosted,"YES",LinDate,"&lt;="&amp;$D$2,LinID,"&lt;&gt;"&amp;$B$2))</f>
        <v/>
      </c>
      <c r="D1688" s="84"/>
      <c r="E1688" s="32" t="str">
        <f t="shared" si="52"/>
        <v/>
      </c>
      <c r="F1688" s="33" t="str">
        <f>IF($B1688="","",Items!$I1687)</f>
        <v/>
      </c>
      <c r="G1688" s="33" t="str">
        <f t="shared" si="53"/>
        <v/>
      </c>
      <c r="H1688" s="85"/>
    </row>
    <row r="1689" spans="1:8" hidden="1" x14ac:dyDescent="0.25">
      <c r="A1689" s="28" t="str">
        <f>IF(Items!$B1688="","",Items!$A1688)</f>
        <v/>
      </c>
      <c r="B1689" s="28" t="str">
        <f>IF(Items!$B1688="","",Items!$B1688)</f>
        <v/>
      </c>
      <c r="C1689" s="32" t="str">
        <f>IF($B1689="","",Items!$G1688+SUMIFS(PurQty,PurItem,$B1689,PurDate,"&lt;="&amp;$D$2)-SUMIFS(SalQty,SalItem,$B1689,SalDate,"&lt;="&amp;$D$2)-SUMIFS(WoQty,WoItem,$B1689,WoDate,"&lt;="&amp;$D$2)+SUMIFS(AdjQty,AdjItem,$B1689,AdjDate,"&lt;="&amp;$D$2)+SUMIFS(LinVarQty,LinItem,$B1689,LinPosted,"YES",LinDate,"&lt;="&amp;$D$2,LinID,"&lt;&gt;"&amp;$B$2))</f>
        <v/>
      </c>
      <c r="D1689" s="84"/>
      <c r="E1689" s="32" t="str">
        <f t="shared" si="52"/>
        <v/>
      </c>
      <c r="F1689" s="33" t="str">
        <f>IF($B1689="","",Items!$I1688)</f>
        <v/>
      </c>
      <c r="G1689" s="33" t="str">
        <f t="shared" si="53"/>
        <v/>
      </c>
      <c r="H1689" s="85"/>
    </row>
    <row r="1690" spans="1:8" hidden="1" x14ac:dyDescent="0.25">
      <c r="A1690" s="28" t="str">
        <f>IF(Items!$B1689="","",Items!$A1689)</f>
        <v/>
      </c>
      <c r="B1690" s="28" t="str">
        <f>IF(Items!$B1689="","",Items!$B1689)</f>
        <v/>
      </c>
      <c r="C1690" s="32" t="str">
        <f>IF($B1690="","",Items!$G1689+SUMIFS(PurQty,PurItem,$B1690,PurDate,"&lt;="&amp;$D$2)-SUMIFS(SalQty,SalItem,$B1690,SalDate,"&lt;="&amp;$D$2)-SUMIFS(WoQty,WoItem,$B1690,WoDate,"&lt;="&amp;$D$2)+SUMIFS(AdjQty,AdjItem,$B1690,AdjDate,"&lt;="&amp;$D$2)+SUMIFS(LinVarQty,LinItem,$B1690,LinPosted,"YES",LinDate,"&lt;="&amp;$D$2,LinID,"&lt;&gt;"&amp;$B$2))</f>
        <v/>
      </c>
      <c r="D1690" s="84"/>
      <c r="E1690" s="32" t="str">
        <f t="shared" si="52"/>
        <v/>
      </c>
      <c r="F1690" s="33" t="str">
        <f>IF($B1690="","",Items!$I1689)</f>
        <v/>
      </c>
      <c r="G1690" s="33" t="str">
        <f t="shared" si="53"/>
        <v/>
      </c>
      <c r="H1690" s="85"/>
    </row>
    <row r="1691" spans="1:8" hidden="1" x14ac:dyDescent="0.25">
      <c r="A1691" s="28" t="str">
        <f>IF(Items!$B1690="","",Items!$A1690)</f>
        <v/>
      </c>
      <c r="B1691" s="28" t="str">
        <f>IF(Items!$B1690="","",Items!$B1690)</f>
        <v/>
      </c>
      <c r="C1691" s="32" t="str">
        <f>IF($B1691="","",Items!$G1690+SUMIFS(PurQty,PurItem,$B1691,PurDate,"&lt;="&amp;$D$2)-SUMIFS(SalQty,SalItem,$B1691,SalDate,"&lt;="&amp;$D$2)-SUMIFS(WoQty,WoItem,$B1691,WoDate,"&lt;="&amp;$D$2)+SUMIFS(AdjQty,AdjItem,$B1691,AdjDate,"&lt;="&amp;$D$2)+SUMIFS(LinVarQty,LinItem,$B1691,LinPosted,"YES",LinDate,"&lt;="&amp;$D$2,LinID,"&lt;&gt;"&amp;$B$2))</f>
        <v/>
      </c>
      <c r="D1691" s="84"/>
      <c r="E1691" s="32" t="str">
        <f t="shared" si="52"/>
        <v/>
      </c>
      <c r="F1691" s="33" t="str">
        <f>IF($B1691="","",Items!$I1690)</f>
        <v/>
      </c>
      <c r="G1691" s="33" t="str">
        <f t="shared" si="53"/>
        <v/>
      </c>
      <c r="H1691" s="85"/>
    </row>
    <row r="1692" spans="1:8" hidden="1" x14ac:dyDescent="0.25">
      <c r="A1692" s="28" t="str">
        <f>IF(Items!$B1691="","",Items!$A1691)</f>
        <v/>
      </c>
      <c r="B1692" s="28" t="str">
        <f>IF(Items!$B1691="","",Items!$B1691)</f>
        <v/>
      </c>
      <c r="C1692" s="32" t="str">
        <f>IF($B1692="","",Items!$G1691+SUMIFS(PurQty,PurItem,$B1692,PurDate,"&lt;="&amp;$D$2)-SUMIFS(SalQty,SalItem,$B1692,SalDate,"&lt;="&amp;$D$2)-SUMIFS(WoQty,WoItem,$B1692,WoDate,"&lt;="&amp;$D$2)+SUMIFS(AdjQty,AdjItem,$B1692,AdjDate,"&lt;="&amp;$D$2)+SUMIFS(LinVarQty,LinItem,$B1692,LinPosted,"YES",LinDate,"&lt;="&amp;$D$2,LinID,"&lt;&gt;"&amp;$B$2))</f>
        <v/>
      </c>
      <c r="D1692" s="84"/>
      <c r="E1692" s="32" t="str">
        <f t="shared" si="52"/>
        <v/>
      </c>
      <c r="F1692" s="33" t="str">
        <f>IF($B1692="","",Items!$I1691)</f>
        <v/>
      </c>
      <c r="G1692" s="33" t="str">
        <f t="shared" si="53"/>
        <v/>
      </c>
      <c r="H1692" s="85"/>
    </row>
    <row r="1693" spans="1:8" hidden="1" x14ac:dyDescent="0.25">
      <c r="A1693" s="28" t="str">
        <f>IF(Items!$B1692="","",Items!$A1692)</f>
        <v/>
      </c>
      <c r="B1693" s="28" t="str">
        <f>IF(Items!$B1692="","",Items!$B1692)</f>
        <v/>
      </c>
      <c r="C1693" s="32" t="str">
        <f>IF($B1693="","",Items!$G1692+SUMIFS(PurQty,PurItem,$B1693,PurDate,"&lt;="&amp;$D$2)-SUMIFS(SalQty,SalItem,$B1693,SalDate,"&lt;="&amp;$D$2)-SUMIFS(WoQty,WoItem,$B1693,WoDate,"&lt;="&amp;$D$2)+SUMIFS(AdjQty,AdjItem,$B1693,AdjDate,"&lt;="&amp;$D$2)+SUMIFS(LinVarQty,LinItem,$B1693,LinPosted,"YES",LinDate,"&lt;="&amp;$D$2,LinID,"&lt;&gt;"&amp;$B$2))</f>
        <v/>
      </c>
      <c r="D1693" s="84"/>
      <c r="E1693" s="32" t="str">
        <f t="shared" si="52"/>
        <v/>
      </c>
      <c r="F1693" s="33" t="str">
        <f>IF($B1693="","",Items!$I1692)</f>
        <v/>
      </c>
      <c r="G1693" s="33" t="str">
        <f t="shared" si="53"/>
        <v/>
      </c>
      <c r="H1693" s="85"/>
    </row>
    <row r="1694" spans="1:8" hidden="1" x14ac:dyDescent="0.25">
      <c r="A1694" s="28" t="str">
        <f>IF(Items!$B1693="","",Items!$A1693)</f>
        <v/>
      </c>
      <c r="B1694" s="28" t="str">
        <f>IF(Items!$B1693="","",Items!$B1693)</f>
        <v/>
      </c>
      <c r="C1694" s="32" t="str">
        <f>IF($B1694="","",Items!$G1693+SUMIFS(PurQty,PurItem,$B1694,PurDate,"&lt;="&amp;$D$2)-SUMIFS(SalQty,SalItem,$B1694,SalDate,"&lt;="&amp;$D$2)-SUMIFS(WoQty,WoItem,$B1694,WoDate,"&lt;="&amp;$D$2)+SUMIFS(AdjQty,AdjItem,$B1694,AdjDate,"&lt;="&amp;$D$2)+SUMIFS(LinVarQty,LinItem,$B1694,LinPosted,"YES",LinDate,"&lt;="&amp;$D$2,LinID,"&lt;&gt;"&amp;$B$2))</f>
        <v/>
      </c>
      <c r="D1694" s="84"/>
      <c r="E1694" s="32" t="str">
        <f t="shared" si="52"/>
        <v/>
      </c>
      <c r="F1694" s="33" t="str">
        <f>IF($B1694="","",Items!$I1693)</f>
        <v/>
      </c>
      <c r="G1694" s="33" t="str">
        <f t="shared" si="53"/>
        <v/>
      </c>
      <c r="H1694" s="85"/>
    </row>
    <row r="1695" spans="1:8" hidden="1" x14ac:dyDescent="0.25">
      <c r="A1695" s="28" t="str">
        <f>IF(Items!$B1694="","",Items!$A1694)</f>
        <v/>
      </c>
      <c r="B1695" s="28" t="str">
        <f>IF(Items!$B1694="","",Items!$B1694)</f>
        <v/>
      </c>
      <c r="C1695" s="32" t="str">
        <f>IF($B1695="","",Items!$G1694+SUMIFS(PurQty,PurItem,$B1695,PurDate,"&lt;="&amp;$D$2)-SUMIFS(SalQty,SalItem,$B1695,SalDate,"&lt;="&amp;$D$2)-SUMIFS(WoQty,WoItem,$B1695,WoDate,"&lt;="&amp;$D$2)+SUMIFS(AdjQty,AdjItem,$B1695,AdjDate,"&lt;="&amp;$D$2)+SUMIFS(LinVarQty,LinItem,$B1695,LinPosted,"YES",LinDate,"&lt;="&amp;$D$2,LinID,"&lt;&gt;"&amp;$B$2))</f>
        <v/>
      </c>
      <c r="D1695" s="84"/>
      <c r="E1695" s="32" t="str">
        <f t="shared" si="52"/>
        <v/>
      </c>
      <c r="F1695" s="33" t="str">
        <f>IF($B1695="","",Items!$I1694)</f>
        <v/>
      </c>
      <c r="G1695" s="33" t="str">
        <f t="shared" si="53"/>
        <v/>
      </c>
      <c r="H1695" s="85"/>
    </row>
    <row r="1696" spans="1:8" hidden="1" x14ac:dyDescent="0.25">
      <c r="A1696" s="28" t="str">
        <f>IF(Items!$B1695="","",Items!$A1695)</f>
        <v/>
      </c>
      <c r="B1696" s="28" t="str">
        <f>IF(Items!$B1695="","",Items!$B1695)</f>
        <v/>
      </c>
      <c r="C1696" s="32" t="str">
        <f>IF($B1696="","",Items!$G1695+SUMIFS(PurQty,PurItem,$B1696,PurDate,"&lt;="&amp;$D$2)-SUMIFS(SalQty,SalItem,$B1696,SalDate,"&lt;="&amp;$D$2)-SUMIFS(WoQty,WoItem,$B1696,WoDate,"&lt;="&amp;$D$2)+SUMIFS(AdjQty,AdjItem,$B1696,AdjDate,"&lt;="&amp;$D$2)+SUMIFS(LinVarQty,LinItem,$B1696,LinPosted,"YES",LinDate,"&lt;="&amp;$D$2,LinID,"&lt;&gt;"&amp;$B$2))</f>
        <v/>
      </c>
      <c r="D1696" s="84"/>
      <c r="E1696" s="32" t="str">
        <f t="shared" si="52"/>
        <v/>
      </c>
      <c r="F1696" s="33" t="str">
        <f>IF($B1696="","",Items!$I1695)</f>
        <v/>
      </c>
      <c r="G1696" s="33" t="str">
        <f t="shared" si="53"/>
        <v/>
      </c>
      <c r="H1696" s="85"/>
    </row>
    <row r="1697" spans="1:8" hidden="1" x14ac:dyDescent="0.25">
      <c r="A1697" s="28" t="str">
        <f>IF(Items!$B1696="","",Items!$A1696)</f>
        <v/>
      </c>
      <c r="B1697" s="28" t="str">
        <f>IF(Items!$B1696="","",Items!$B1696)</f>
        <v/>
      </c>
      <c r="C1697" s="32" t="str">
        <f>IF($B1697="","",Items!$G1696+SUMIFS(PurQty,PurItem,$B1697,PurDate,"&lt;="&amp;$D$2)-SUMIFS(SalQty,SalItem,$B1697,SalDate,"&lt;="&amp;$D$2)-SUMIFS(WoQty,WoItem,$B1697,WoDate,"&lt;="&amp;$D$2)+SUMIFS(AdjQty,AdjItem,$B1697,AdjDate,"&lt;="&amp;$D$2)+SUMIFS(LinVarQty,LinItem,$B1697,LinPosted,"YES",LinDate,"&lt;="&amp;$D$2,LinID,"&lt;&gt;"&amp;$B$2))</f>
        <v/>
      </c>
      <c r="D1697" s="84"/>
      <c r="E1697" s="32" t="str">
        <f t="shared" si="52"/>
        <v/>
      </c>
      <c r="F1697" s="33" t="str">
        <f>IF($B1697="","",Items!$I1696)</f>
        <v/>
      </c>
      <c r="G1697" s="33" t="str">
        <f t="shared" si="53"/>
        <v/>
      </c>
      <c r="H1697" s="85"/>
    </row>
    <row r="1698" spans="1:8" hidden="1" x14ac:dyDescent="0.25">
      <c r="A1698" s="28" t="str">
        <f>IF(Items!$B1697="","",Items!$A1697)</f>
        <v/>
      </c>
      <c r="B1698" s="28" t="str">
        <f>IF(Items!$B1697="","",Items!$B1697)</f>
        <v/>
      </c>
      <c r="C1698" s="32" t="str">
        <f>IF($B1698="","",Items!$G1697+SUMIFS(PurQty,PurItem,$B1698,PurDate,"&lt;="&amp;$D$2)-SUMIFS(SalQty,SalItem,$B1698,SalDate,"&lt;="&amp;$D$2)-SUMIFS(WoQty,WoItem,$B1698,WoDate,"&lt;="&amp;$D$2)+SUMIFS(AdjQty,AdjItem,$B1698,AdjDate,"&lt;="&amp;$D$2)+SUMIFS(LinVarQty,LinItem,$B1698,LinPosted,"YES",LinDate,"&lt;="&amp;$D$2,LinID,"&lt;&gt;"&amp;$B$2))</f>
        <v/>
      </c>
      <c r="D1698" s="84"/>
      <c r="E1698" s="32" t="str">
        <f t="shared" si="52"/>
        <v/>
      </c>
      <c r="F1698" s="33" t="str">
        <f>IF($B1698="","",Items!$I1697)</f>
        <v/>
      </c>
      <c r="G1698" s="33" t="str">
        <f t="shared" si="53"/>
        <v/>
      </c>
      <c r="H1698" s="85"/>
    </row>
    <row r="1699" spans="1:8" hidden="1" x14ac:dyDescent="0.25">
      <c r="A1699" s="28" t="str">
        <f>IF(Items!$B1698="","",Items!$A1698)</f>
        <v/>
      </c>
      <c r="B1699" s="28" t="str">
        <f>IF(Items!$B1698="","",Items!$B1698)</f>
        <v/>
      </c>
      <c r="C1699" s="32" t="str">
        <f>IF($B1699="","",Items!$G1698+SUMIFS(PurQty,PurItem,$B1699,PurDate,"&lt;="&amp;$D$2)-SUMIFS(SalQty,SalItem,$B1699,SalDate,"&lt;="&amp;$D$2)-SUMIFS(WoQty,WoItem,$B1699,WoDate,"&lt;="&amp;$D$2)+SUMIFS(AdjQty,AdjItem,$B1699,AdjDate,"&lt;="&amp;$D$2)+SUMIFS(LinVarQty,LinItem,$B1699,LinPosted,"YES",LinDate,"&lt;="&amp;$D$2,LinID,"&lt;&gt;"&amp;$B$2))</f>
        <v/>
      </c>
      <c r="D1699" s="84"/>
      <c r="E1699" s="32" t="str">
        <f t="shared" si="52"/>
        <v/>
      </c>
      <c r="F1699" s="33" t="str">
        <f>IF($B1699="","",Items!$I1698)</f>
        <v/>
      </c>
      <c r="G1699" s="33" t="str">
        <f t="shared" si="53"/>
        <v/>
      </c>
      <c r="H1699" s="85"/>
    </row>
    <row r="1700" spans="1:8" hidden="1" x14ac:dyDescent="0.25">
      <c r="A1700" s="28" t="str">
        <f>IF(Items!$B1699="","",Items!$A1699)</f>
        <v/>
      </c>
      <c r="B1700" s="28" t="str">
        <f>IF(Items!$B1699="","",Items!$B1699)</f>
        <v/>
      </c>
      <c r="C1700" s="32" t="str">
        <f>IF($B1700="","",Items!$G1699+SUMIFS(PurQty,PurItem,$B1700,PurDate,"&lt;="&amp;$D$2)-SUMIFS(SalQty,SalItem,$B1700,SalDate,"&lt;="&amp;$D$2)-SUMIFS(WoQty,WoItem,$B1700,WoDate,"&lt;="&amp;$D$2)+SUMIFS(AdjQty,AdjItem,$B1700,AdjDate,"&lt;="&amp;$D$2)+SUMIFS(LinVarQty,LinItem,$B1700,LinPosted,"YES",LinDate,"&lt;="&amp;$D$2,LinID,"&lt;&gt;"&amp;$B$2))</f>
        <v/>
      </c>
      <c r="D1700" s="84"/>
      <c r="E1700" s="32" t="str">
        <f t="shared" si="52"/>
        <v/>
      </c>
      <c r="F1700" s="33" t="str">
        <f>IF($B1700="","",Items!$I1699)</f>
        <v/>
      </c>
      <c r="G1700" s="33" t="str">
        <f t="shared" si="53"/>
        <v/>
      </c>
      <c r="H1700" s="85"/>
    </row>
    <row r="1701" spans="1:8" hidden="1" x14ac:dyDescent="0.25">
      <c r="A1701" s="28" t="str">
        <f>IF(Items!$B1700="","",Items!$A1700)</f>
        <v/>
      </c>
      <c r="B1701" s="28" t="str">
        <f>IF(Items!$B1700="","",Items!$B1700)</f>
        <v/>
      </c>
      <c r="C1701" s="32" t="str">
        <f>IF($B1701="","",Items!$G1700+SUMIFS(PurQty,PurItem,$B1701,PurDate,"&lt;="&amp;$D$2)-SUMIFS(SalQty,SalItem,$B1701,SalDate,"&lt;="&amp;$D$2)-SUMIFS(WoQty,WoItem,$B1701,WoDate,"&lt;="&amp;$D$2)+SUMIFS(AdjQty,AdjItem,$B1701,AdjDate,"&lt;="&amp;$D$2)+SUMIFS(LinVarQty,LinItem,$B1701,LinPosted,"YES",LinDate,"&lt;="&amp;$D$2,LinID,"&lt;&gt;"&amp;$B$2))</f>
        <v/>
      </c>
      <c r="D1701" s="84"/>
      <c r="E1701" s="32" t="str">
        <f t="shared" si="52"/>
        <v/>
      </c>
      <c r="F1701" s="33" t="str">
        <f>IF($B1701="","",Items!$I1700)</f>
        <v/>
      </c>
      <c r="G1701" s="33" t="str">
        <f t="shared" si="53"/>
        <v/>
      </c>
      <c r="H1701" s="85"/>
    </row>
    <row r="1702" spans="1:8" hidden="1" x14ac:dyDescent="0.25">
      <c r="A1702" s="28" t="str">
        <f>IF(Items!$B1701="","",Items!$A1701)</f>
        <v/>
      </c>
      <c r="B1702" s="28" t="str">
        <f>IF(Items!$B1701="","",Items!$B1701)</f>
        <v/>
      </c>
      <c r="C1702" s="32" t="str">
        <f>IF($B1702="","",Items!$G1701+SUMIFS(PurQty,PurItem,$B1702,PurDate,"&lt;="&amp;$D$2)-SUMIFS(SalQty,SalItem,$B1702,SalDate,"&lt;="&amp;$D$2)-SUMIFS(WoQty,WoItem,$B1702,WoDate,"&lt;="&amp;$D$2)+SUMIFS(AdjQty,AdjItem,$B1702,AdjDate,"&lt;="&amp;$D$2)+SUMIFS(LinVarQty,LinItem,$B1702,LinPosted,"YES",LinDate,"&lt;="&amp;$D$2,LinID,"&lt;&gt;"&amp;$B$2))</f>
        <v/>
      </c>
      <c r="D1702" s="84"/>
      <c r="E1702" s="32" t="str">
        <f t="shared" si="52"/>
        <v/>
      </c>
      <c r="F1702" s="33" t="str">
        <f>IF($B1702="","",Items!$I1701)</f>
        <v/>
      </c>
      <c r="G1702" s="33" t="str">
        <f t="shared" si="53"/>
        <v/>
      </c>
      <c r="H1702" s="85"/>
    </row>
    <row r="1703" spans="1:8" hidden="1" x14ac:dyDescent="0.25">
      <c r="A1703" s="28" t="str">
        <f>IF(Items!$B1702="","",Items!$A1702)</f>
        <v/>
      </c>
      <c r="B1703" s="28" t="str">
        <f>IF(Items!$B1702="","",Items!$B1702)</f>
        <v/>
      </c>
      <c r="C1703" s="32" t="str">
        <f>IF($B1703="","",Items!$G1702+SUMIFS(PurQty,PurItem,$B1703,PurDate,"&lt;="&amp;$D$2)-SUMIFS(SalQty,SalItem,$B1703,SalDate,"&lt;="&amp;$D$2)-SUMIFS(WoQty,WoItem,$B1703,WoDate,"&lt;="&amp;$D$2)+SUMIFS(AdjQty,AdjItem,$B1703,AdjDate,"&lt;="&amp;$D$2)+SUMIFS(LinVarQty,LinItem,$B1703,LinPosted,"YES",LinDate,"&lt;="&amp;$D$2,LinID,"&lt;&gt;"&amp;$B$2))</f>
        <v/>
      </c>
      <c r="D1703" s="84"/>
      <c r="E1703" s="32" t="str">
        <f t="shared" si="52"/>
        <v/>
      </c>
      <c r="F1703" s="33" t="str">
        <f>IF($B1703="","",Items!$I1702)</f>
        <v/>
      </c>
      <c r="G1703" s="33" t="str">
        <f t="shared" si="53"/>
        <v/>
      </c>
      <c r="H1703" s="85"/>
    </row>
    <row r="1704" spans="1:8" hidden="1" x14ac:dyDescent="0.25">
      <c r="A1704" s="28" t="str">
        <f>IF(Items!$B1703="","",Items!$A1703)</f>
        <v/>
      </c>
      <c r="B1704" s="28" t="str">
        <f>IF(Items!$B1703="","",Items!$B1703)</f>
        <v/>
      </c>
      <c r="C1704" s="32" t="str">
        <f>IF($B1704="","",Items!$G1703+SUMIFS(PurQty,PurItem,$B1704,PurDate,"&lt;="&amp;$D$2)-SUMIFS(SalQty,SalItem,$B1704,SalDate,"&lt;="&amp;$D$2)-SUMIFS(WoQty,WoItem,$B1704,WoDate,"&lt;="&amp;$D$2)+SUMIFS(AdjQty,AdjItem,$B1704,AdjDate,"&lt;="&amp;$D$2)+SUMIFS(LinVarQty,LinItem,$B1704,LinPosted,"YES",LinDate,"&lt;="&amp;$D$2,LinID,"&lt;&gt;"&amp;$B$2))</f>
        <v/>
      </c>
      <c r="D1704" s="84"/>
      <c r="E1704" s="32" t="str">
        <f t="shared" si="52"/>
        <v/>
      </c>
      <c r="F1704" s="33" t="str">
        <f>IF($B1704="","",Items!$I1703)</f>
        <v/>
      </c>
      <c r="G1704" s="33" t="str">
        <f t="shared" si="53"/>
        <v/>
      </c>
      <c r="H1704" s="85"/>
    </row>
    <row r="1705" spans="1:8" hidden="1" x14ac:dyDescent="0.25">
      <c r="A1705" s="28" t="str">
        <f>IF(Items!$B1704="","",Items!$A1704)</f>
        <v/>
      </c>
      <c r="B1705" s="28" t="str">
        <f>IF(Items!$B1704="","",Items!$B1704)</f>
        <v/>
      </c>
      <c r="C1705" s="32" t="str">
        <f>IF($B1705="","",Items!$G1704+SUMIFS(PurQty,PurItem,$B1705,PurDate,"&lt;="&amp;$D$2)-SUMIFS(SalQty,SalItem,$B1705,SalDate,"&lt;="&amp;$D$2)-SUMIFS(WoQty,WoItem,$B1705,WoDate,"&lt;="&amp;$D$2)+SUMIFS(AdjQty,AdjItem,$B1705,AdjDate,"&lt;="&amp;$D$2)+SUMIFS(LinVarQty,LinItem,$B1705,LinPosted,"YES",LinDate,"&lt;="&amp;$D$2,LinID,"&lt;&gt;"&amp;$B$2))</f>
        <v/>
      </c>
      <c r="D1705" s="84"/>
      <c r="E1705" s="32" t="str">
        <f t="shared" si="52"/>
        <v/>
      </c>
      <c r="F1705" s="33" t="str">
        <f>IF($B1705="","",Items!$I1704)</f>
        <v/>
      </c>
      <c r="G1705" s="33" t="str">
        <f t="shared" si="53"/>
        <v/>
      </c>
      <c r="H1705" s="85"/>
    </row>
    <row r="1706" spans="1:8" hidden="1" x14ac:dyDescent="0.25">
      <c r="A1706" s="28" t="str">
        <f>IF(Items!$B1705="","",Items!$A1705)</f>
        <v/>
      </c>
      <c r="B1706" s="28" t="str">
        <f>IF(Items!$B1705="","",Items!$B1705)</f>
        <v/>
      </c>
      <c r="C1706" s="32" t="str">
        <f>IF($B1706="","",Items!$G1705+SUMIFS(PurQty,PurItem,$B1706,PurDate,"&lt;="&amp;$D$2)-SUMIFS(SalQty,SalItem,$B1706,SalDate,"&lt;="&amp;$D$2)-SUMIFS(WoQty,WoItem,$B1706,WoDate,"&lt;="&amp;$D$2)+SUMIFS(AdjQty,AdjItem,$B1706,AdjDate,"&lt;="&amp;$D$2)+SUMIFS(LinVarQty,LinItem,$B1706,LinPosted,"YES",LinDate,"&lt;="&amp;$D$2,LinID,"&lt;&gt;"&amp;$B$2))</f>
        <v/>
      </c>
      <c r="D1706" s="84"/>
      <c r="E1706" s="32" t="str">
        <f t="shared" si="52"/>
        <v/>
      </c>
      <c r="F1706" s="33" t="str">
        <f>IF($B1706="","",Items!$I1705)</f>
        <v/>
      </c>
      <c r="G1706" s="33" t="str">
        <f t="shared" si="53"/>
        <v/>
      </c>
      <c r="H1706" s="85"/>
    </row>
    <row r="1707" spans="1:8" hidden="1" x14ac:dyDescent="0.25">
      <c r="A1707" s="28" t="str">
        <f>IF(Items!$B1706="","",Items!$A1706)</f>
        <v/>
      </c>
      <c r="B1707" s="28" t="str">
        <f>IF(Items!$B1706="","",Items!$B1706)</f>
        <v/>
      </c>
      <c r="C1707" s="32" t="str">
        <f>IF($B1707="","",Items!$G1706+SUMIFS(PurQty,PurItem,$B1707,PurDate,"&lt;="&amp;$D$2)-SUMIFS(SalQty,SalItem,$B1707,SalDate,"&lt;="&amp;$D$2)-SUMIFS(WoQty,WoItem,$B1707,WoDate,"&lt;="&amp;$D$2)+SUMIFS(AdjQty,AdjItem,$B1707,AdjDate,"&lt;="&amp;$D$2)+SUMIFS(LinVarQty,LinItem,$B1707,LinPosted,"YES",LinDate,"&lt;="&amp;$D$2,LinID,"&lt;&gt;"&amp;$B$2))</f>
        <v/>
      </c>
      <c r="D1707" s="84"/>
      <c r="E1707" s="32" t="str">
        <f t="shared" si="52"/>
        <v/>
      </c>
      <c r="F1707" s="33" t="str">
        <f>IF($B1707="","",Items!$I1706)</f>
        <v/>
      </c>
      <c r="G1707" s="33" t="str">
        <f t="shared" si="53"/>
        <v/>
      </c>
      <c r="H1707" s="85"/>
    </row>
    <row r="1708" spans="1:8" hidden="1" x14ac:dyDescent="0.25">
      <c r="A1708" s="28" t="str">
        <f>IF(Items!$B1707="","",Items!$A1707)</f>
        <v/>
      </c>
      <c r="B1708" s="28" t="str">
        <f>IF(Items!$B1707="","",Items!$B1707)</f>
        <v/>
      </c>
      <c r="C1708" s="32" t="str">
        <f>IF($B1708="","",Items!$G1707+SUMIFS(PurQty,PurItem,$B1708,PurDate,"&lt;="&amp;$D$2)-SUMIFS(SalQty,SalItem,$B1708,SalDate,"&lt;="&amp;$D$2)-SUMIFS(WoQty,WoItem,$B1708,WoDate,"&lt;="&amp;$D$2)+SUMIFS(AdjQty,AdjItem,$B1708,AdjDate,"&lt;="&amp;$D$2)+SUMIFS(LinVarQty,LinItem,$B1708,LinPosted,"YES",LinDate,"&lt;="&amp;$D$2,LinID,"&lt;&gt;"&amp;$B$2))</f>
        <v/>
      </c>
      <c r="D1708" s="84"/>
      <c r="E1708" s="32" t="str">
        <f t="shared" si="52"/>
        <v/>
      </c>
      <c r="F1708" s="33" t="str">
        <f>IF($B1708="","",Items!$I1707)</f>
        <v/>
      </c>
      <c r="G1708" s="33" t="str">
        <f t="shared" si="53"/>
        <v/>
      </c>
      <c r="H1708" s="85"/>
    </row>
    <row r="1709" spans="1:8" hidden="1" x14ac:dyDescent="0.25">
      <c r="A1709" s="28" t="str">
        <f>IF(Items!$B1708="","",Items!$A1708)</f>
        <v/>
      </c>
      <c r="B1709" s="28" t="str">
        <f>IF(Items!$B1708="","",Items!$B1708)</f>
        <v/>
      </c>
      <c r="C1709" s="32" t="str">
        <f>IF($B1709="","",Items!$G1708+SUMIFS(PurQty,PurItem,$B1709,PurDate,"&lt;="&amp;$D$2)-SUMIFS(SalQty,SalItem,$B1709,SalDate,"&lt;="&amp;$D$2)-SUMIFS(WoQty,WoItem,$B1709,WoDate,"&lt;="&amp;$D$2)+SUMIFS(AdjQty,AdjItem,$B1709,AdjDate,"&lt;="&amp;$D$2)+SUMIFS(LinVarQty,LinItem,$B1709,LinPosted,"YES",LinDate,"&lt;="&amp;$D$2,LinID,"&lt;&gt;"&amp;$B$2))</f>
        <v/>
      </c>
      <c r="D1709" s="84"/>
      <c r="E1709" s="32" t="str">
        <f t="shared" si="52"/>
        <v/>
      </c>
      <c r="F1709" s="33" t="str">
        <f>IF($B1709="","",Items!$I1708)</f>
        <v/>
      </c>
      <c r="G1709" s="33" t="str">
        <f t="shared" si="53"/>
        <v/>
      </c>
      <c r="H1709" s="85"/>
    </row>
    <row r="1710" spans="1:8" hidden="1" x14ac:dyDescent="0.25">
      <c r="A1710" s="28" t="str">
        <f>IF(Items!$B1709="","",Items!$A1709)</f>
        <v/>
      </c>
      <c r="B1710" s="28" t="str">
        <f>IF(Items!$B1709="","",Items!$B1709)</f>
        <v/>
      </c>
      <c r="C1710" s="32" t="str">
        <f>IF($B1710="","",Items!$G1709+SUMIFS(PurQty,PurItem,$B1710,PurDate,"&lt;="&amp;$D$2)-SUMIFS(SalQty,SalItem,$B1710,SalDate,"&lt;="&amp;$D$2)-SUMIFS(WoQty,WoItem,$B1710,WoDate,"&lt;="&amp;$D$2)+SUMIFS(AdjQty,AdjItem,$B1710,AdjDate,"&lt;="&amp;$D$2)+SUMIFS(LinVarQty,LinItem,$B1710,LinPosted,"YES",LinDate,"&lt;="&amp;$D$2,LinID,"&lt;&gt;"&amp;$B$2))</f>
        <v/>
      </c>
      <c r="D1710" s="84"/>
      <c r="E1710" s="32" t="str">
        <f t="shared" si="52"/>
        <v/>
      </c>
      <c r="F1710" s="33" t="str">
        <f>IF($B1710="","",Items!$I1709)</f>
        <v/>
      </c>
      <c r="G1710" s="33" t="str">
        <f t="shared" si="53"/>
        <v/>
      </c>
      <c r="H1710" s="85"/>
    </row>
    <row r="1711" spans="1:8" hidden="1" x14ac:dyDescent="0.25">
      <c r="A1711" s="28" t="str">
        <f>IF(Items!$B1710="","",Items!$A1710)</f>
        <v/>
      </c>
      <c r="B1711" s="28" t="str">
        <f>IF(Items!$B1710="","",Items!$B1710)</f>
        <v/>
      </c>
      <c r="C1711" s="32" t="str">
        <f>IF($B1711="","",Items!$G1710+SUMIFS(PurQty,PurItem,$B1711,PurDate,"&lt;="&amp;$D$2)-SUMIFS(SalQty,SalItem,$B1711,SalDate,"&lt;="&amp;$D$2)-SUMIFS(WoQty,WoItem,$B1711,WoDate,"&lt;="&amp;$D$2)+SUMIFS(AdjQty,AdjItem,$B1711,AdjDate,"&lt;="&amp;$D$2)+SUMIFS(LinVarQty,LinItem,$B1711,LinPosted,"YES",LinDate,"&lt;="&amp;$D$2,LinID,"&lt;&gt;"&amp;$B$2))</f>
        <v/>
      </c>
      <c r="D1711" s="84"/>
      <c r="E1711" s="32" t="str">
        <f t="shared" si="52"/>
        <v/>
      </c>
      <c r="F1711" s="33" t="str">
        <f>IF($B1711="","",Items!$I1710)</f>
        <v/>
      </c>
      <c r="G1711" s="33" t="str">
        <f t="shared" si="53"/>
        <v/>
      </c>
      <c r="H1711" s="85"/>
    </row>
    <row r="1712" spans="1:8" hidden="1" x14ac:dyDescent="0.25">
      <c r="A1712" s="28" t="str">
        <f>IF(Items!$B1711="","",Items!$A1711)</f>
        <v/>
      </c>
      <c r="B1712" s="28" t="str">
        <f>IF(Items!$B1711="","",Items!$B1711)</f>
        <v/>
      </c>
      <c r="C1712" s="32" t="str">
        <f>IF($B1712="","",Items!$G1711+SUMIFS(PurQty,PurItem,$B1712,PurDate,"&lt;="&amp;$D$2)-SUMIFS(SalQty,SalItem,$B1712,SalDate,"&lt;="&amp;$D$2)-SUMIFS(WoQty,WoItem,$B1712,WoDate,"&lt;="&amp;$D$2)+SUMIFS(AdjQty,AdjItem,$B1712,AdjDate,"&lt;="&amp;$D$2)+SUMIFS(LinVarQty,LinItem,$B1712,LinPosted,"YES",LinDate,"&lt;="&amp;$D$2,LinID,"&lt;&gt;"&amp;$B$2))</f>
        <v/>
      </c>
      <c r="D1712" s="84"/>
      <c r="E1712" s="32" t="str">
        <f t="shared" si="52"/>
        <v/>
      </c>
      <c r="F1712" s="33" t="str">
        <f>IF($B1712="","",Items!$I1711)</f>
        <v/>
      </c>
      <c r="G1712" s="33" t="str">
        <f t="shared" si="53"/>
        <v/>
      </c>
      <c r="H1712" s="85"/>
    </row>
    <row r="1713" spans="1:8" hidden="1" x14ac:dyDescent="0.25">
      <c r="A1713" s="28" t="str">
        <f>IF(Items!$B1712="","",Items!$A1712)</f>
        <v/>
      </c>
      <c r="B1713" s="28" t="str">
        <f>IF(Items!$B1712="","",Items!$B1712)</f>
        <v/>
      </c>
      <c r="C1713" s="32" t="str">
        <f>IF($B1713="","",Items!$G1712+SUMIFS(PurQty,PurItem,$B1713,PurDate,"&lt;="&amp;$D$2)-SUMIFS(SalQty,SalItem,$B1713,SalDate,"&lt;="&amp;$D$2)-SUMIFS(WoQty,WoItem,$B1713,WoDate,"&lt;="&amp;$D$2)+SUMIFS(AdjQty,AdjItem,$B1713,AdjDate,"&lt;="&amp;$D$2)+SUMIFS(LinVarQty,LinItem,$B1713,LinPosted,"YES",LinDate,"&lt;="&amp;$D$2,LinID,"&lt;&gt;"&amp;$B$2))</f>
        <v/>
      </c>
      <c r="D1713" s="84"/>
      <c r="E1713" s="32" t="str">
        <f t="shared" si="52"/>
        <v/>
      </c>
      <c r="F1713" s="33" t="str">
        <f>IF($B1713="","",Items!$I1712)</f>
        <v/>
      </c>
      <c r="G1713" s="33" t="str">
        <f t="shared" si="53"/>
        <v/>
      </c>
      <c r="H1713" s="85"/>
    </row>
    <row r="1714" spans="1:8" hidden="1" x14ac:dyDescent="0.25">
      <c r="A1714" s="28" t="str">
        <f>IF(Items!$B1713="","",Items!$A1713)</f>
        <v/>
      </c>
      <c r="B1714" s="28" t="str">
        <f>IF(Items!$B1713="","",Items!$B1713)</f>
        <v/>
      </c>
      <c r="C1714" s="32" t="str">
        <f>IF($B1714="","",Items!$G1713+SUMIFS(PurQty,PurItem,$B1714,PurDate,"&lt;="&amp;$D$2)-SUMIFS(SalQty,SalItem,$B1714,SalDate,"&lt;="&amp;$D$2)-SUMIFS(WoQty,WoItem,$B1714,WoDate,"&lt;="&amp;$D$2)+SUMIFS(AdjQty,AdjItem,$B1714,AdjDate,"&lt;="&amp;$D$2)+SUMIFS(LinVarQty,LinItem,$B1714,LinPosted,"YES",LinDate,"&lt;="&amp;$D$2,LinID,"&lt;&gt;"&amp;$B$2))</f>
        <v/>
      </c>
      <c r="D1714" s="84"/>
      <c r="E1714" s="32" t="str">
        <f t="shared" si="52"/>
        <v/>
      </c>
      <c r="F1714" s="33" t="str">
        <f>IF($B1714="","",Items!$I1713)</f>
        <v/>
      </c>
      <c r="G1714" s="33" t="str">
        <f t="shared" si="53"/>
        <v/>
      </c>
      <c r="H1714" s="85"/>
    </row>
    <row r="1715" spans="1:8" hidden="1" x14ac:dyDescent="0.25">
      <c r="A1715" s="28" t="str">
        <f>IF(Items!$B1714="","",Items!$A1714)</f>
        <v/>
      </c>
      <c r="B1715" s="28" t="str">
        <f>IF(Items!$B1714="","",Items!$B1714)</f>
        <v/>
      </c>
      <c r="C1715" s="32" t="str">
        <f>IF($B1715="","",Items!$G1714+SUMIFS(PurQty,PurItem,$B1715,PurDate,"&lt;="&amp;$D$2)-SUMIFS(SalQty,SalItem,$B1715,SalDate,"&lt;="&amp;$D$2)-SUMIFS(WoQty,WoItem,$B1715,WoDate,"&lt;="&amp;$D$2)+SUMIFS(AdjQty,AdjItem,$B1715,AdjDate,"&lt;="&amp;$D$2)+SUMIFS(LinVarQty,LinItem,$B1715,LinPosted,"YES",LinDate,"&lt;="&amp;$D$2,LinID,"&lt;&gt;"&amp;$B$2))</f>
        <v/>
      </c>
      <c r="D1715" s="84"/>
      <c r="E1715" s="32" t="str">
        <f t="shared" si="52"/>
        <v/>
      </c>
      <c r="F1715" s="33" t="str">
        <f>IF($B1715="","",Items!$I1714)</f>
        <v/>
      </c>
      <c r="G1715" s="33" t="str">
        <f t="shared" si="53"/>
        <v/>
      </c>
      <c r="H1715" s="85"/>
    </row>
    <row r="1716" spans="1:8" hidden="1" x14ac:dyDescent="0.25">
      <c r="A1716" s="28" t="str">
        <f>IF(Items!$B1715="","",Items!$A1715)</f>
        <v/>
      </c>
      <c r="B1716" s="28" t="str">
        <f>IF(Items!$B1715="","",Items!$B1715)</f>
        <v/>
      </c>
      <c r="C1716" s="32" t="str">
        <f>IF($B1716="","",Items!$G1715+SUMIFS(PurQty,PurItem,$B1716,PurDate,"&lt;="&amp;$D$2)-SUMIFS(SalQty,SalItem,$B1716,SalDate,"&lt;="&amp;$D$2)-SUMIFS(WoQty,WoItem,$B1716,WoDate,"&lt;="&amp;$D$2)+SUMIFS(AdjQty,AdjItem,$B1716,AdjDate,"&lt;="&amp;$D$2)+SUMIFS(LinVarQty,LinItem,$B1716,LinPosted,"YES",LinDate,"&lt;="&amp;$D$2,LinID,"&lt;&gt;"&amp;$B$2))</f>
        <v/>
      </c>
      <c r="D1716" s="84"/>
      <c r="E1716" s="32" t="str">
        <f t="shared" si="52"/>
        <v/>
      </c>
      <c r="F1716" s="33" t="str">
        <f>IF($B1716="","",Items!$I1715)</f>
        <v/>
      </c>
      <c r="G1716" s="33" t="str">
        <f t="shared" si="53"/>
        <v/>
      </c>
      <c r="H1716" s="85"/>
    </row>
    <row r="1717" spans="1:8" hidden="1" x14ac:dyDescent="0.25">
      <c r="A1717" s="28" t="str">
        <f>IF(Items!$B1716="","",Items!$A1716)</f>
        <v/>
      </c>
      <c r="B1717" s="28" t="str">
        <f>IF(Items!$B1716="","",Items!$B1716)</f>
        <v/>
      </c>
      <c r="C1717" s="32" t="str">
        <f>IF($B1717="","",Items!$G1716+SUMIFS(PurQty,PurItem,$B1717,PurDate,"&lt;="&amp;$D$2)-SUMIFS(SalQty,SalItem,$B1717,SalDate,"&lt;="&amp;$D$2)-SUMIFS(WoQty,WoItem,$B1717,WoDate,"&lt;="&amp;$D$2)+SUMIFS(AdjQty,AdjItem,$B1717,AdjDate,"&lt;="&amp;$D$2)+SUMIFS(LinVarQty,LinItem,$B1717,LinPosted,"YES",LinDate,"&lt;="&amp;$D$2,LinID,"&lt;&gt;"&amp;$B$2))</f>
        <v/>
      </c>
      <c r="D1717" s="84"/>
      <c r="E1717" s="32" t="str">
        <f t="shared" si="52"/>
        <v/>
      </c>
      <c r="F1717" s="33" t="str">
        <f>IF($B1717="","",Items!$I1716)</f>
        <v/>
      </c>
      <c r="G1717" s="33" t="str">
        <f t="shared" si="53"/>
        <v/>
      </c>
      <c r="H1717" s="85"/>
    </row>
    <row r="1718" spans="1:8" hidden="1" x14ac:dyDescent="0.25">
      <c r="A1718" s="28" t="str">
        <f>IF(Items!$B1717="","",Items!$A1717)</f>
        <v/>
      </c>
      <c r="B1718" s="28" t="str">
        <f>IF(Items!$B1717="","",Items!$B1717)</f>
        <v/>
      </c>
      <c r="C1718" s="32" t="str">
        <f>IF($B1718="","",Items!$G1717+SUMIFS(PurQty,PurItem,$B1718,PurDate,"&lt;="&amp;$D$2)-SUMIFS(SalQty,SalItem,$B1718,SalDate,"&lt;="&amp;$D$2)-SUMIFS(WoQty,WoItem,$B1718,WoDate,"&lt;="&amp;$D$2)+SUMIFS(AdjQty,AdjItem,$B1718,AdjDate,"&lt;="&amp;$D$2)+SUMIFS(LinVarQty,LinItem,$B1718,LinPosted,"YES",LinDate,"&lt;="&amp;$D$2,LinID,"&lt;&gt;"&amp;$B$2))</f>
        <v/>
      </c>
      <c r="D1718" s="84"/>
      <c r="E1718" s="32" t="str">
        <f t="shared" si="52"/>
        <v/>
      </c>
      <c r="F1718" s="33" t="str">
        <f>IF($B1718="","",Items!$I1717)</f>
        <v/>
      </c>
      <c r="G1718" s="33" t="str">
        <f t="shared" si="53"/>
        <v/>
      </c>
      <c r="H1718" s="85"/>
    </row>
    <row r="1719" spans="1:8" hidden="1" x14ac:dyDescent="0.25">
      <c r="A1719" s="28" t="str">
        <f>IF(Items!$B1718="","",Items!$A1718)</f>
        <v/>
      </c>
      <c r="B1719" s="28" t="str">
        <f>IF(Items!$B1718="","",Items!$B1718)</f>
        <v/>
      </c>
      <c r="C1719" s="32" t="str">
        <f>IF($B1719="","",Items!$G1718+SUMIFS(PurQty,PurItem,$B1719,PurDate,"&lt;="&amp;$D$2)-SUMIFS(SalQty,SalItem,$B1719,SalDate,"&lt;="&amp;$D$2)-SUMIFS(WoQty,WoItem,$B1719,WoDate,"&lt;="&amp;$D$2)+SUMIFS(AdjQty,AdjItem,$B1719,AdjDate,"&lt;="&amp;$D$2)+SUMIFS(LinVarQty,LinItem,$B1719,LinPosted,"YES",LinDate,"&lt;="&amp;$D$2,LinID,"&lt;&gt;"&amp;$B$2))</f>
        <v/>
      </c>
      <c r="D1719" s="84"/>
      <c r="E1719" s="32" t="str">
        <f t="shared" si="52"/>
        <v/>
      </c>
      <c r="F1719" s="33" t="str">
        <f>IF($B1719="","",Items!$I1718)</f>
        <v/>
      </c>
      <c r="G1719" s="33" t="str">
        <f t="shared" si="53"/>
        <v/>
      </c>
      <c r="H1719" s="85"/>
    </row>
    <row r="1720" spans="1:8" hidden="1" x14ac:dyDescent="0.25">
      <c r="A1720" s="28" t="str">
        <f>IF(Items!$B1719="","",Items!$A1719)</f>
        <v/>
      </c>
      <c r="B1720" s="28" t="str">
        <f>IF(Items!$B1719="","",Items!$B1719)</f>
        <v/>
      </c>
      <c r="C1720" s="32" t="str">
        <f>IF($B1720="","",Items!$G1719+SUMIFS(PurQty,PurItem,$B1720,PurDate,"&lt;="&amp;$D$2)-SUMIFS(SalQty,SalItem,$B1720,SalDate,"&lt;="&amp;$D$2)-SUMIFS(WoQty,WoItem,$B1720,WoDate,"&lt;="&amp;$D$2)+SUMIFS(AdjQty,AdjItem,$B1720,AdjDate,"&lt;="&amp;$D$2)+SUMIFS(LinVarQty,LinItem,$B1720,LinPosted,"YES",LinDate,"&lt;="&amp;$D$2,LinID,"&lt;&gt;"&amp;$B$2))</f>
        <v/>
      </c>
      <c r="D1720" s="84"/>
      <c r="E1720" s="32" t="str">
        <f t="shared" si="52"/>
        <v/>
      </c>
      <c r="F1720" s="33" t="str">
        <f>IF($B1720="","",Items!$I1719)</f>
        <v/>
      </c>
      <c r="G1720" s="33" t="str">
        <f t="shared" si="53"/>
        <v/>
      </c>
      <c r="H1720" s="85"/>
    </row>
    <row r="1721" spans="1:8" hidden="1" x14ac:dyDescent="0.25">
      <c r="A1721" s="28" t="str">
        <f>IF(Items!$B1720="","",Items!$A1720)</f>
        <v/>
      </c>
      <c r="B1721" s="28" t="str">
        <f>IF(Items!$B1720="","",Items!$B1720)</f>
        <v/>
      </c>
      <c r="C1721" s="32" t="str">
        <f>IF($B1721="","",Items!$G1720+SUMIFS(PurQty,PurItem,$B1721,PurDate,"&lt;="&amp;$D$2)-SUMIFS(SalQty,SalItem,$B1721,SalDate,"&lt;="&amp;$D$2)-SUMIFS(WoQty,WoItem,$B1721,WoDate,"&lt;="&amp;$D$2)+SUMIFS(AdjQty,AdjItem,$B1721,AdjDate,"&lt;="&amp;$D$2)+SUMIFS(LinVarQty,LinItem,$B1721,LinPosted,"YES",LinDate,"&lt;="&amp;$D$2,LinID,"&lt;&gt;"&amp;$B$2))</f>
        <v/>
      </c>
      <c r="D1721" s="84"/>
      <c r="E1721" s="32" t="str">
        <f t="shared" si="52"/>
        <v/>
      </c>
      <c r="F1721" s="33" t="str">
        <f>IF($B1721="","",Items!$I1720)</f>
        <v/>
      </c>
      <c r="G1721" s="33" t="str">
        <f t="shared" si="53"/>
        <v/>
      </c>
      <c r="H1721" s="85"/>
    </row>
    <row r="1722" spans="1:8" hidden="1" x14ac:dyDescent="0.25">
      <c r="A1722" s="28" t="str">
        <f>IF(Items!$B1721="","",Items!$A1721)</f>
        <v/>
      </c>
      <c r="B1722" s="28" t="str">
        <f>IF(Items!$B1721="","",Items!$B1721)</f>
        <v/>
      </c>
      <c r="C1722" s="32" t="str">
        <f>IF($B1722="","",Items!$G1721+SUMIFS(PurQty,PurItem,$B1722,PurDate,"&lt;="&amp;$D$2)-SUMIFS(SalQty,SalItem,$B1722,SalDate,"&lt;="&amp;$D$2)-SUMIFS(WoQty,WoItem,$B1722,WoDate,"&lt;="&amp;$D$2)+SUMIFS(AdjQty,AdjItem,$B1722,AdjDate,"&lt;="&amp;$D$2)+SUMIFS(LinVarQty,LinItem,$B1722,LinPosted,"YES",LinDate,"&lt;="&amp;$D$2,LinID,"&lt;&gt;"&amp;$B$2))</f>
        <v/>
      </c>
      <c r="D1722" s="84"/>
      <c r="E1722" s="32" t="str">
        <f t="shared" si="52"/>
        <v/>
      </c>
      <c r="F1722" s="33" t="str">
        <f>IF($B1722="","",Items!$I1721)</f>
        <v/>
      </c>
      <c r="G1722" s="33" t="str">
        <f t="shared" si="53"/>
        <v/>
      </c>
      <c r="H1722" s="85"/>
    </row>
    <row r="1723" spans="1:8" hidden="1" x14ac:dyDescent="0.25">
      <c r="A1723" s="28" t="str">
        <f>IF(Items!$B1722="","",Items!$A1722)</f>
        <v/>
      </c>
      <c r="B1723" s="28" t="str">
        <f>IF(Items!$B1722="","",Items!$B1722)</f>
        <v/>
      </c>
      <c r="C1723" s="32" t="str">
        <f>IF($B1723="","",Items!$G1722+SUMIFS(PurQty,PurItem,$B1723,PurDate,"&lt;="&amp;$D$2)-SUMIFS(SalQty,SalItem,$B1723,SalDate,"&lt;="&amp;$D$2)-SUMIFS(WoQty,WoItem,$B1723,WoDate,"&lt;="&amp;$D$2)+SUMIFS(AdjQty,AdjItem,$B1723,AdjDate,"&lt;="&amp;$D$2)+SUMIFS(LinVarQty,LinItem,$B1723,LinPosted,"YES",LinDate,"&lt;="&amp;$D$2,LinID,"&lt;&gt;"&amp;$B$2))</f>
        <v/>
      </c>
      <c r="D1723" s="84"/>
      <c r="E1723" s="32" t="str">
        <f t="shared" si="52"/>
        <v/>
      </c>
      <c r="F1723" s="33" t="str">
        <f>IF($B1723="","",Items!$I1722)</f>
        <v/>
      </c>
      <c r="G1723" s="33" t="str">
        <f t="shared" si="53"/>
        <v/>
      </c>
      <c r="H1723" s="85"/>
    </row>
    <row r="1724" spans="1:8" hidden="1" x14ac:dyDescent="0.25">
      <c r="A1724" s="28" t="str">
        <f>IF(Items!$B1723="","",Items!$A1723)</f>
        <v/>
      </c>
      <c r="B1724" s="28" t="str">
        <f>IF(Items!$B1723="","",Items!$B1723)</f>
        <v/>
      </c>
      <c r="C1724" s="32" t="str">
        <f>IF($B1724="","",Items!$G1723+SUMIFS(PurQty,PurItem,$B1724,PurDate,"&lt;="&amp;$D$2)-SUMIFS(SalQty,SalItem,$B1724,SalDate,"&lt;="&amp;$D$2)-SUMIFS(WoQty,WoItem,$B1724,WoDate,"&lt;="&amp;$D$2)+SUMIFS(AdjQty,AdjItem,$B1724,AdjDate,"&lt;="&amp;$D$2)+SUMIFS(LinVarQty,LinItem,$B1724,LinPosted,"YES",LinDate,"&lt;="&amp;$D$2,LinID,"&lt;&gt;"&amp;$B$2))</f>
        <v/>
      </c>
      <c r="D1724" s="84"/>
      <c r="E1724" s="32" t="str">
        <f t="shared" si="52"/>
        <v/>
      </c>
      <c r="F1724" s="33" t="str">
        <f>IF($B1724="","",Items!$I1723)</f>
        <v/>
      </c>
      <c r="G1724" s="33" t="str">
        <f t="shared" si="53"/>
        <v/>
      </c>
      <c r="H1724" s="85"/>
    </row>
    <row r="1725" spans="1:8" hidden="1" x14ac:dyDescent="0.25">
      <c r="A1725" s="28" t="str">
        <f>IF(Items!$B1724="","",Items!$A1724)</f>
        <v/>
      </c>
      <c r="B1725" s="28" t="str">
        <f>IF(Items!$B1724="","",Items!$B1724)</f>
        <v/>
      </c>
      <c r="C1725" s="32" t="str">
        <f>IF($B1725="","",Items!$G1724+SUMIFS(PurQty,PurItem,$B1725,PurDate,"&lt;="&amp;$D$2)-SUMIFS(SalQty,SalItem,$B1725,SalDate,"&lt;="&amp;$D$2)-SUMIFS(WoQty,WoItem,$B1725,WoDate,"&lt;="&amp;$D$2)+SUMIFS(AdjQty,AdjItem,$B1725,AdjDate,"&lt;="&amp;$D$2)+SUMIFS(LinVarQty,LinItem,$B1725,LinPosted,"YES",LinDate,"&lt;="&amp;$D$2,LinID,"&lt;&gt;"&amp;$B$2))</f>
        <v/>
      </c>
      <c r="D1725" s="84"/>
      <c r="E1725" s="32" t="str">
        <f t="shared" si="52"/>
        <v/>
      </c>
      <c r="F1725" s="33" t="str">
        <f>IF($B1725="","",Items!$I1724)</f>
        <v/>
      </c>
      <c r="G1725" s="33" t="str">
        <f t="shared" si="53"/>
        <v/>
      </c>
      <c r="H1725" s="85"/>
    </row>
    <row r="1726" spans="1:8" hidden="1" x14ac:dyDescent="0.25">
      <c r="A1726" s="28" t="str">
        <f>IF(Items!$B1725="","",Items!$A1725)</f>
        <v/>
      </c>
      <c r="B1726" s="28" t="str">
        <f>IF(Items!$B1725="","",Items!$B1725)</f>
        <v/>
      </c>
      <c r="C1726" s="32" t="str">
        <f>IF($B1726="","",Items!$G1725+SUMIFS(PurQty,PurItem,$B1726,PurDate,"&lt;="&amp;$D$2)-SUMIFS(SalQty,SalItem,$B1726,SalDate,"&lt;="&amp;$D$2)-SUMIFS(WoQty,WoItem,$B1726,WoDate,"&lt;="&amp;$D$2)+SUMIFS(AdjQty,AdjItem,$B1726,AdjDate,"&lt;="&amp;$D$2)+SUMIFS(LinVarQty,LinItem,$B1726,LinPosted,"YES",LinDate,"&lt;="&amp;$D$2,LinID,"&lt;&gt;"&amp;$B$2))</f>
        <v/>
      </c>
      <c r="D1726" s="84"/>
      <c r="E1726" s="32" t="str">
        <f t="shared" si="52"/>
        <v/>
      </c>
      <c r="F1726" s="33" t="str">
        <f>IF($B1726="","",Items!$I1725)</f>
        <v/>
      </c>
      <c r="G1726" s="33" t="str">
        <f t="shared" si="53"/>
        <v/>
      </c>
      <c r="H1726" s="85"/>
    </row>
    <row r="1727" spans="1:8" hidden="1" x14ac:dyDescent="0.25">
      <c r="A1727" s="28" t="str">
        <f>IF(Items!$B1726="","",Items!$A1726)</f>
        <v/>
      </c>
      <c r="B1727" s="28" t="str">
        <f>IF(Items!$B1726="","",Items!$B1726)</f>
        <v/>
      </c>
      <c r="C1727" s="32" t="str">
        <f>IF($B1727="","",Items!$G1726+SUMIFS(PurQty,PurItem,$B1727,PurDate,"&lt;="&amp;$D$2)-SUMIFS(SalQty,SalItem,$B1727,SalDate,"&lt;="&amp;$D$2)-SUMIFS(WoQty,WoItem,$B1727,WoDate,"&lt;="&amp;$D$2)+SUMIFS(AdjQty,AdjItem,$B1727,AdjDate,"&lt;="&amp;$D$2)+SUMIFS(LinVarQty,LinItem,$B1727,LinPosted,"YES",LinDate,"&lt;="&amp;$D$2,LinID,"&lt;&gt;"&amp;$B$2))</f>
        <v/>
      </c>
      <c r="D1727" s="84"/>
      <c r="E1727" s="32" t="str">
        <f t="shared" si="52"/>
        <v/>
      </c>
      <c r="F1727" s="33" t="str">
        <f>IF($B1727="","",Items!$I1726)</f>
        <v/>
      </c>
      <c r="G1727" s="33" t="str">
        <f t="shared" si="53"/>
        <v/>
      </c>
      <c r="H1727" s="85"/>
    </row>
    <row r="1728" spans="1:8" hidden="1" x14ac:dyDescent="0.25">
      <c r="A1728" s="28" t="str">
        <f>IF(Items!$B1727="","",Items!$A1727)</f>
        <v/>
      </c>
      <c r="B1728" s="28" t="str">
        <f>IF(Items!$B1727="","",Items!$B1727)</f>
        <v/>
      </c>
      <c r="C1728" s="32" t="str">
        <f>IF($B1728="","",Items!$G1727+SUMIFS(PurQty,PurItem,$B1728,PurDate,"&lt;="&amp;$D$2)-SUMIFS(SalQty,SalItem,$B1728,SalDate,"&lt;="&amp;$D$2)-SUMIFS(WoQty,WoItem,$B1728,WoDate,"&lt;="&amp;$D$2)+SUMIFS(AdjQty,AdjItem,$B1728,AdjDate,"&lt;="&amp;$D$2)+SUMIFS(LinVarQty,LinItem,$B1728,LinPosted,"YES",LinDate,"&lt;="&amp;$D$2,LinID,"&lt;&gt;"&amp;$B$2))</f>
        <v/>
      </c>
      <c r="D1728" s="84"/>
      <c r="E1728" s="32" t="str">
        <f t="shared" si="52"/>
        <v/>
      </c>
      <c r="F1728" s="33" t="str">
        <f>IF($B1728="","",Items!$I1727)</f>
        <v/>
      </c>
      <c r="G1728" s="33" t="str">
        <f t="shared" si="53"/>
        <v/>
      </c>
      <c r="H1728" s="85"/>
    </row>
    <row r="1729" spans="1:8" hidden="1" x14ac:dyDescent="0.25">
      <c r="A1729" s="28" t="str">
        <f>IF(Items!$B1728="","",Items!$A1728)</f>
        <v/>
      </c>
      <c r="B1729" s="28" t="str">
        <f>IF(Items!$B1728="","",Items!$B1728)</f>
        <v/>
      </c>
      <c r="C1729" s="32" t="str">
        <f>IF($B1729="","",Items!$G1728+SUMIFS(PurQty,PurItem,$B1729,PurDate,"&lt;="&amp;$D$2)-SUMIFS(SalQty,SalItem,$B1729,SalDate,"&lt;="&amp;$D$2)-SUMIFS(WoQty,WoItem,$B1729,WoDate,"&lt;="&amp;$D$2)+SUMIFS(AdjQty,AdjItem,$B1729,AdjDate,"&lt;="&amp;$D$2)+SUMIFS(LinVarQty,LinItem,$B1729,LinPosted,"YES",LinDate,"&lt;="&amp;$D$2,LinID,"&lt;&gt;"&amp;$B$2))</f>
        <v/>
      </c>
      <c r="D1729" s="84"/>
      <c r="E1729" s="32" t="str">
        <f t="shared" si="52"/>
        <v/>
      </c>
      <c r="F1729" s="33" t="str">
        <f>IF($B1729="","",Items!$I1728)</f>
        <v/>
      </c>
      <c r="G1729" s="33" t="str">
        <f t="shared" si="53"/>
        <v/>
      </c>
      <c r="H1729" s="85"/>
    </row>
    <row r="1730" spans="1:8" hidden="1" x14ac:dyDescent="0.25">
      <c r="A1730" s="28" t="str">
        <f>IF(Items!$B1729="","",Items!$A1729)</f>
        <v/>
      </c>
      <c r="B1730" s="28" t="str">
        <f>IF(Items!$B1729="","",Items!$B1729)</f>
        <v/>
      </c>
      <c r="C1730" s="32" t="str">
        <f>IF($B1730="","",Items!$G1729+SUMIFS(PurQty,PurItem,$B1730,PurDate,"&lt;="&amp;$D$2)-SUMIFS(SalQty,SalItem,$B1730,SalDate,"&lt;="&amp;$D$2)-SUMIFS(WoQty,WoItem,$B1730,WoDate,"&lt;="&amp;$D$2)+SUMIFS(AdjQty,AdjItem,$B1730,AdjDate,"&lt;="&amp;$D$2)+SUMIFS(LinVarQty,LinItem,$B1730,LinPosted,"YES",LinDate,"&lt;="&amp;$D$2,LinID,"&lt;&gt;"&amp;$B$2))</f>
        <v/>
      </c>
      <c r="D1730" s="84"/>
      <c r="E1730" s="32" t="str">
        <f t="shared" ref="E1730:E1793" si="54">IF(OR($B1730="",$D1730=""),"",$D1730-$C1730)</f>
        <v/>
      </c>
      <c r="F1730" s="33" t="str">
        <f>IF($B1730="","",Items!$I1729)</f>
        <v/>
      </c>
      <c r="G1730" s="33" t="str">
        <f t="shared" ref="G1730:G1793" si="55">IF($E1730="","",$E1730*$F1730)</f>
        <v/>
      </c>
      <c r="H1730" s="85"/>
    </row>
    <row r="1731" spans="1:8" hidden="1" x14ac:dyDescent="0.25">
      <c r="A1731" s="28" t="str">
        <f>IF(Items!$B1730="","",Items!$A1730)</f>
        <v/>
      </c>
      <c r="B1731" s="28" t="str">
        <f>IF(Items!$B1730="","",Items!$B1730)</f>
        <v/>
      </c>
      <c r="C1731" s="32" t="str">
        <f>IF($B1731="","",Items!$G1730+SUMIFS(PurQty,PurItem,$B1731,PurDate,"&lt;="&amp;$D$2)-SUMIFS(SalQty,SalItem,$B1731,SalDate,"&lt;="&amp;$D$2)-SUMIFS(WoQty,WoItem,$B1731,WoDate,"&lt;="&amp;$D$2)+SUMIFS(AdjQty,AdjItem,$B1731,AdjDate,"&lt;="&amp;$D$2)+SUMIFS(LinVarQty,LinItem,$B1731,LinPosted,"YES",LinDate,"&lt;="&amp;$D$2,LinID,"&lt;&gt;"&amp;$B$2))</f>
        <v/>
      </c>
      <c r="D1731" s="84"/>
      <c r="E1731" s="32" t="str">
        <f t="shared" si="54"/>
        <v/>
      </c>
      <c r="F1731" s="33" t="str">
        <f>IF($B1731="","",Items!$I1730)</f>
        <v/>
      </c>
      <c r="G1731" s="33" t="str">
        <f t="shared" si="55"/>
        <v/>
      </c>
      <c r="H1731" s="85"/>
    </row>
    <row r="1732" spans="1:8" hidden="1" x14ac:dyDescent="0.25">
      <c r="A1732" s="28" t="str">
        <f>IF(Items!$B1731="","",Items!$A1731)</f>
        <v/>
      </c>
      <c r="B1732" s="28" t="str">
        <f>IF(Items!$B1731="","",Items!$B1731)</f>
        <v/>
      </c>
      <c r="C1732" s="32" t="str">
        <f>IF($B1732="","",Items!$G1731+SUMIFS(PurQty,PurItem,$B1732,PurDate,"&lt;="&amp;$D$2)-SUMIFS(SalQty,SalItem,$B1732,SalDate,"&lt;="&amp;$D$2)-SUMIFS(WoQty,WoItem,$B1732,WoDate,"&lt;="&amp;$D$2)+SUMIFS(AdjQty,AdjItem,$B1732,AdjDate,"&lt;="&amp;$D$2)+SUMIFS(LinVarQty,LinItem,$B1732,LinPosted,"YES",LinDate,"&lt;="&amp;$D$2,LinID,"&lt;&gt;"&amp;$B$2))</f>
        <v/>
      </c>
      <c r="D1732" s="84"/>
      <c r="E1732" s="32" t="str">
        <f t="shared" si="54"/>
        <v/>
      </c>
      <c r="F1732" s="33" t="str">
        <f>IF($B1732="","",Items!$I1731)</f>
        <v/>
      </c>
      <c r="G1732" s="33" t="str">
        <f t="shared" si="55"/>
        <v/>
      </c>
      <c r="H1732" s="85"/>
    </row>
    <row r="1733" spans="1:8" hidden="1" x14ac:dyDescent="0.25">
      <c r="A1733" s="28" t="str">
        <f>IF(Items!$B1732="","",Items!$A1732)</f>
        <v/>
      </c>
      <c r="B1733" s="28" t="str">
        <f>IF(Items!$B1732="","",Items!$B1732)</f>
        <v/>
      </c>
      <c r="C1733" s="32" t="str">
        <f>IF($B1733="","",Items!$G1732+SUMIFS(PurQty,PurItem,$B1733,PurDate,"&lt;="&amp;$D$2)-SUMIFS(SalQty,SalItem,$B1733,SalDate,"&lt;="&amp;$D$2)-SUMIFS(WoQty,WoItem,$B1733,WoDate,"&lt;="&amp;$D$2)+SUMIFS(AdjQty,AdjItem,$B1733,AdjDate,"&lt;="&amp;$D$2)+SUMIFS(LinVarQty,LinItem,$B1733,LinPosted,"YES",LinDate,"&lt;="&amp;$D$2,LinID,"&lt;&gt;"&amp;$B$2))</f>
        <v/>
      </c>
      <c r="D1733" s="84"/>
      <c r="E1733" s="32" t="str">
        <f t="shared" si="54"/>
        <v/>
      </c>
      <c r="F1733" s="33" t="str">
        <f>IF($B1733="","",Items!$I1732)</f>
        <v/>
      </c>
      <c r="G1733" s="33" t="str">
        <f t="shared" si="55"/>
        <v/>
      </c>
      <c r="H1733" s="85"/>
    </row>
    <row r="1734" spans="1:8" hidden="1" x14ac:dyDescent="0.25">
      <c r="A1734" s="28" t="str">
        <f>IF(Items!$B1733="","",Items!$A1733)</f>
        <v/>
      </c>
      <c r="B1734" s="28" t="str">
        <f>IF(Items!$B1733="","",Items!$B1733)</f>
        <v/>
      </c>
      <c r="C1734" s="32" t="str">
        <f>IF($B1734="","",Items!$G1733+SUMIFS(PurQty,PurItem,$B1734,PurDate,"&lt;="&amp;$D$2)-SUMIFS(SalQty,SalItem,$B1734,SalDate,"&lt;="&amp;$D$2)-SUMIFS(WoQty,WoItem,$B1734,WoDate,"&lt;="&amp;$D$2)+SUMIFS(AdjQty,AdjItem,$B1734,AdjDate,"&lt;="&amp;$D$2)+SUMIFS(LinVarQty,LinItem,$B1734,LinPosted,"YES",LinDate,"&lt;="&amp;$D$2,LinID,"&lt;&gt;"&amp;$B$2))</f>
        <v/>
      </c>
      <c r="D1734" s="84"/>
      <c r="E1734" s="32" t="str">
        <f t="shared" si="54"/>
        <v/>
      </c>
      <c r="F1734" s="33" t="str">
        <f>IF($B1734="","",Items!$I1733)</f>
        <v/>
      </c>
      <c r="G1734" s="33" t="str">
        <f t="shared" si="55"/>
        <v/>
      </c>
      <c r="H1734" s="85"/>
    </row>
    <row r="1735" spans="1:8" hidden="1" x14ac:dyDescent="0.25">
      <c r="A1735" s="28" t="str">
        <f>IF(Items!$B1734="","",Items!$A1734)</f>
        <v/>
      </c>
      <c r="B1735" s="28" t="str">
        <f>IF(Items!$B1734="","",Items!$B1734)</f>
        <v/>
      </c>
      <c r="C1735" s="32" t="str">
        <f>IF($B1735="","",Items!$G1734+SUMIFS(PurQty,PurItem,$B1735,PurDate,"&lt;="&amp;$D$2)-SUMIFS(SalQty,SalItem,$B1735,SalDate,"&lt;="&amp;$D$2)-SUMIFS(WoQty,WoItem,$B1735,WoDate,"&lt;="&amp;$D$2)+SUMIFS(AdjQty,AdjItem,$B1735,AdjDate,"&lt;="&amp;$D$2)+SUMIFS(LinVarQty,LinItem,$B1735,LinPosted,"YES",LinDate,"&lt;="&amp;$D$2,LinID,"&lt;&gt;"&amp;$B$2))</f>
        <v/>
      </c>
      <c r="D1735" s="84"/>
      <c r="E1735" s="32" t="str">
        <f t="shared" si="54"/>
        <v/>
      </c>
      <c r="F1735" s="33" t="str">
        <f>IF($B1735="","",Items!$I1734)</f>
        <v/>
      </c>
      <c r="G1735" s="33" t="str">
        <f t="shared" si="55"/>
        <v/>
      </c>
      <c r="H1735" s="85"/>
    </row>
    <row r="1736" spans="1:8" hidden="1" x14ac:dyDescent="0.25">
      <c r="A1736" s="28" t="str">
        <f>IF(Items!$B1735="","",Items!$A1735)</f>
        <v/>
      </c>
      <c r="B1736" s="28" t="str">
        <f>IF(Items!$B1735="","",Items!$B1735)</f>
        <v/>
      </c>
      <c r="C1736" s="32" t="str">
        <f>IF($B1736="","",Items!$G1735+SUMIFS(PurQty,PurItem,$B1736,PurDate,"&lt;="&amp;$D$2)-SUMIFS(SalQty,SalItem,$B1736,SalDate,"&lt;="&amp;$D$2)-SUMIFS(WoQty,WoItem,$B1736,WoDate,"&lt;="&amp;$D$2)+SUMIFS(AdjQty,AdjItem,$B1736,AdjDate,"&lt;="&amp;$D$2)+SUMIFS(LinVarQty,LinItem,$B1736,LinPosted,"YES",LinDate,"&lt;="&amp;$D$2,LinID,"&lt;&gt;"&amp;$B$2))</f>
        <v/>
      </c>
      <c r="D1736" s="84"/>
      <c r="E1736" s="32" t="str">
        <f t="shared" si="54"/>
        <v/>
      </c>
      <c r="F1736" s="33" t="str">
        <f>IF($B1736="","",Items!$I1735)</f>
        <v/>
      </c>
      <c r="G1736" s="33" t="str">
        <f t="shared" si="55"/>
        <v/>
      </c>
      <c r="H1736" s="85"/>
    </row>
    <row r="1737" spans="1:8" hidden="1" x14ac:dyDescent="0.25">
      <c r="A1737" s="28" t="str">
        <f>IF(Items!$B1736="","",Items!$A1736)</f>
        <v/>
      </c>
      <c r="B1737" s="28" t="str">
        <f>IF(Items!$B1736="","",Items!$B1736)</f>
        <v/>
      </c>
      <c r="C1737" s="32" t="str">
        <f>IF($B1737="","",Items!$G1736+SUMIFS(PurQty,PurItem,$B1737,PurDate,"&lt;="&amp;$D$2)-SUMIFS(SalQty,SalItem,$B1737,SalDate,"&lt;="&amp;$D$2)-SUMIFS(WoQty,WoItem,$B1737,WoDate,"&lt;="&amp;$D$2)+SUMIFS(AdjQty,AdjItem,$B1737,AdjDate,"&lt;="&amp;$D$2)+SUMIFS(LinVarQty,LinItem,$B1737,LinPosted,"YES",LinDate,"&lt;="&amp;$D$2,LinID,"&lt;&gt;"&amp;$B$2))</f>
        <v/>
      </c>
      <c r="D1737" s="84"/>
      <c r="E1737" s="32" t="str">
        <f t="shared" si="54"/>
        <v/>
      </c>
      <c r="F1737" s="33" t="str">
        <f>IF($B1737="","",Items!$I1736)</f>
        <v/>
      </c>
      <c r="G1737" s="33" t="str">
        <f t="shared" si="55"/>
        <v/>
      </c>
      <c r="H1737" s="85"/>
    </row>
    <row r="1738" spans="1:8" hidden="1" x14ac:dyDescent="0.25">
      <c r="A1738" s="28" t="str">
        <f>IF(Items!$B1737="","",Items!$A1737)</f>
        <v/>
      </c>
      <c r="B1738" s="28" t="str">
        <f>IF(Items!$B1737="","",Items!$B1737)</f>
        <v/>
      </c>
      <c r="C1738" s="32" t="str">
        <f>IF($B1738="","",Items!$G1737+SUMIFS(PurQty,PurItem,$B1738,PurDate,"&lt;="&amp;$D$2)-SUMIFS(SalQty,SalItem,$B1738,SalDate,"&lt;="&amp;$D$2)-SUMIFS(WoQty,WoItem,$B1738,WoDate,"&lt;="&amp;$D$2)+SUMIFS(AdjQty,AdjItem,$B1738,AdjDate,"&lt;="&amp;$D$2)+SUMIFS(LinVarQty,LinItem,$B1738,LinPosted,"YES",LinDate,"&lt;="&amp;$D$2,LinID,"&lt;&gt;"&amp;$B$2))</f>
        <v/>
      </c>
      <c r="D1738" s="84"/>
      <c r="E1738" s="32" t="str">
        <f t="shared" si="54"/>
        <v/>
      </c>
      <c r="F1738" s="33" t="str">
        <f>IF($B1738="","",Items!$I1737)</f>
        <v/>
      </c>
      <c r="G1738" s="33" t="str">
        <f t="shared" si="55"/>
        <v/>
      </c>
      <c r="H1738" s="85"/>
    </row>
    <row r="1739" spans="1:8" hidden="1" x14ac:dyDescent="0.25">
      <c r="A1739" s="28" t="str">
        <f>IF(Items!$B1738="","",Items!$A1738)</f>
        <v/>
      </c>
      <c r="B1739" s="28" t="str">
        <f>IF(Items!$B1738="","",Items!$B1738)</f>
        <v/>
      </c>
      <c r="C1739" s="32" t="str">
        <f>IF($B1739="","",Items!$G1738+SUMIFS(PurQty,PurItem,$B1739,PurDate,"&lt;="&amp;$D$2)-SUMIFS(SalQty,SalItem,$B1739,SalDate,"&lt;="&amp;$D$2)-SUMIFS(WoQty,WoItem,$B1739,WoDate,"&lt;="&amp;$D$2)+SUMIFS(AdjQty,AdjItem,$B1739,AdjDate,"&lt;="&amp;$D$2)+SUMIFS(LinVarQty,LinItem,$B1739,LinPosted,"YES",LinDate,"&lt;="&amp;$D$2,LinID,"&lt;&gt;"&amp;$B$2))</f>
        <v/>
      </c>
      <c r="D1739" s="84"/>
      <c r="E1739" s="32" t="str">
        <f t="shared" si="54"/>
        <v/>
      </c>
      <c r="F1739" s="33" t="str">
        <f>IF($B1739="","",Items!$I1738)</f>
        <v/>
      </c>
      <c r="G1739" s="33" t="str">
        <f t="shared" si="55"/>
        <v/>
      </c>
      <c r="H1739" s="85"/>
    </row>
    <row r="1740" spans="1:8" hidden="1" x14ac:dyDescent="0.25">
      <c r="A1740" s="28" t="str">
        <f>IF(Items!$B1739="","",Items!$A1739)</f>
        <v/>
      </c>
      <c r="B1740" s="28" t="str">
        <f>IF(Items!$B1739="","",Items!$B1739)</f>
        <v/>
      </c>
      <c r="C1740" s="32" t="str">
        <f>IF($B1740="","",Items!$G1739+SUMIFS(PurQty,PurItem,$B1740,PurDate,"&lt;="&amp;$D$2)-SUMIFS(SalQty,SalItem,$B1740,SalDate,"&lt;="&amp;$D$2)-SUMIFS(WoQty,WoItem,$B1740,WoDate,"&lt;="&amp;$D$2)+SUMIFS(AdjQty,AdjItem,$B1740,AdjDate,"&lt;="&amp;$D$2)+SUMIFS(LinVarQty,LinItem,$B1740,LinPosted,"YES",LinDate,"&lt;="&amp;$D$2,LinID,"&lt;&gt;"&amp;$B$2))</f>
        <v/>
      </c>
      <c r="D1740" s="84"/>
      <c r="E1740" s="32" t="str">
        <f t="shared" si="54"/>
        <v/>
      </c>
      <c r="F1740" s="33" t="str">
        <f>IF($B1740="","",Items!$I1739)</f>
        <v/>
      </c>
      <c r="G1740" s="33" t="str">
        <f t="shared" si="55"/>
        <v/>
      </c>
      <c r="H1740" s="85"/>
    </row>
    <row r="1741" spans="1:8" hidden="1" x14ac:dyDescent="0.25">
      <c r="A1741" s="28" t="str">
        <f>IF(Items!$B1740="","",Items!$A1740)</f>
        <v/>
      </c>
      <c r="B1741" s="28" t="str">
        <f>IF(Items!$B1740="","",Items!$B1740)</f>
        <v/>
      </c>
      <c r="C1741" s="32" t="str">
        <f>IF($B1741="","",Items!$G1740+SUMIFS(PurQty,PurItem,$B1741,PurDate,"&lt;="&amp;$D$2)-SUMIFS(SalQty,SalItem,$B1741,SalDate,"&lt;="&amp;$D$2)-SUMIFS(WoQty,WoItem,$B1741,WoDate,"&lt;="&amp;$D$2)+SUMIFS(AdjQty,AdjItem,$B1741,AdjDate,"&lt;="&amp;$D$2)+SUMIFS(LinVarQty,LinItem,$B1741,LinPosted,"YES",LinDate,"&lt;="&amp;$D$2,LinID,"&lt;&gt;"&amp;$B$2))</f>
        <v/>
      </c>
      <c r="D1741" s="84"/>
      <c r="E1741" s="32" t="str">
        <f t="shared" si="54"/>
        <v/>
      </c>
      <c r="F1741" s="33" t="str">
        <f>IF($B1741="","",Items!$I1740)</f>
        <v/>
      </c>
      <c r="G1741" s="33" t="str">
        <f t="shared" si="55"/>
        <v/>
      </c>
      <c r="H1741" s="85"/>
    </row>
    <row r="1742" spans="1:8" hidden="1" x14ac:dyDescent="0.25">
      <c r="A1742" s="28" t="str">
        <f>IF(Items!$B1741="","",Items!$A1741)</f>
        <v/>
      </c>
      <c r="B1742" s="28" t="str">
        <f>IF(Items!$B1741="","",Items!$B1741)</f>
        <v/>
      </c>
      <c r="C1742" s="32" t="str">
        <f>IF($B1742="","",Items!$G1741+SUMIFS(PurQty,PurItem,$B1742,PurDate,"&lt;="&amp;$D$2)-SUMIFS(SalQty,SalItem,$B1742,SalDate,"&lt;="&amp;$D$2)-SUMIFS(WoQty,WoItem,$B1742,WoDate,"&lt;="&amp;$D$2)+SUMIFS(AdjQty,AdjItem,$B1742,AdjDate,"&lt;="&amp;$D$2)+SUMIFS(LinVarQty,LinItem,$B1742,LinPosted,"YES",LinDate,"&lt;="&amp;$D$2,LinID,"&lt;&gt;"&amp;$B$2))</f>
        <v/>
      </c>
      <c r="D1742" s="84"/>
      <c r="E1742" s="32" t="str">
        <f t="shared" si="54"/>
        <v/>
      </c>
      <c r="F1742" s="33" t="str">
        <f>IF($B1742="","",Items!$I1741)</f>
        <v/>
      </c>
      <c r="G1742" s="33" t="str">
        <f t="shared" si="55"/>
        <v/>
      </c>
      <c r="H1742" s="85"/>
    </row>
    <row r="1743" spans="1:8" hidden="1" x14ac:dyDescent="0.25">
      <c r="A1743" s="28" t="str">
        <f>IF(Items!$B1742="","",Items!$A1742)</f>
        <v/>
      </c>
      <c r="B1743" s="28" t="str">
        <f>IF(Items!$B1742="","",Items!$B1742)</f>
        <v/>
      </c>
      <c r="C1743" s="32" t="str">
        <f>IF($B1743="","",Items!$G1742+SUMIFS(PurQty,PurItem,$B1743,PurDate,"&lt;="&amp;$D$2)-SUMIFS(SalQty,SalItem,$B1743,SalDate,"&lt;="&amp;$D$2)-SUMIFS(WoQty,WoItem,$B1743,WoDate,"&lt;="&amp;$D$2)+SUMIFS(AdjQty,AdjItem,$B1743,AdjDate,"&lt;="&amp;$D$2)+SUMIFS(LinVarQty,LinItem,$B1743,LinPosted,"YES",LinDate,"&lt;="&amp;$D$2,LinID,"&lt;&gt;"&amp;$B$2))</f>
        <v/>
      </c>
      <c r="D1743" s="84"/>
      <c r="E1743" s="32" t="str">
        <f t="shared" si="54"/>
        <v/>
      </c>
      <c r="F1743" s="33" t="str">
        <f>IF($B1743="","",Items!$I1742)</f>
        <v/>
      </c>
      <c r="G1743" s="33" t="str">
        <f t="shared" si="55"/>
        <v/>
      </c>
      <c r="H1743" s="85"/>
    </row>
    <row r="1744" spans="1:8" hidden="1" x14ac:dyDescent="0.25">
      <c r="A1744" s="28" t="str">
        <f>IF(Items!$B1743="","",Items!$A1743)</f>
        <v/>
      </c>
      <c r="B1744" s="28" t="str">
        <f>IF(Items!$B1743="","",Items!$B1743)</f>
        <v/>
      </c>
      <c r="C1744" s="32" t="str">
        <f>IF($B1744="","",Items!$G1743+SUMIFS(PurQty,PurItem,$B1744,PurDate,"&lt;="&amp;$D$2)-SUMIFS(SalQty,SalItem,$B1744,SalDate,"&lt;="&amp;$D$2)-SUMIFS(WoQty,WoItem,$B1744,WoDate,"&lt;="&amp;$D$2)+SUMIFS(AdjQty,AdjItem,$B1744,AdjDate,"&lt;="&amp;$D$2)+SUMIFS(LinVarQty,LinItem,$B1744,LinPosted,"YES",LinDate,"&lt;="&amp;$D$2,LinID,"&lt;&gt;"&amp;$B$2))</f>
        <v/>
      </c>
      <c r="D1744" s="84"/>
      <c r="E1744" s="32" t="str">
        <f t="shared" si="54"/>
        <v/>
      </c>
      <c r="F1744" s="33" t="str">
        <f>IF($B1744="","",Items!$I1743)</f>
        <v/>
      </c>
      <c r="G1744" s="33" t="str">
        <f t="shared" si="55"/>
        <v/>
      </c>
      <c r="H1744" s="85"/>
    </row>
    <row r="1745" spans="1:8" hidden="1" x14ac:dyDescent="0.25">
      <c r="A1745" s="28" t="str">
        <f>IF(Items!$B1744="","",Items!$A1744)</f>
        <v/>
      </c>
      <c r="B1745" s="28" t="str">
        <f>IF(Items!$B1744="","",Items!$B1744)</f>
        <v/>
      </c>
      <c r="C1745" s="32" t="str">
        <f>IF($B1745="","",Items!$G1744+SUMIFS(PurQty,PurItem,$B1745,PurDate,"&lt;="&amp;$D$2)-SUMIFS(SalQty,SalItem,$B1745,SalDate,"&lt;="&amp;$D$2)-SUMIFS(WoQty,WoItem,$B1745,WoDate,"&lt;="&amp;$D$2)+SUMIFS(AdjQty,AdjItem,$B1745,AdjDate,"&lt;="&amp;$D$2)+SUMIFS(LinVarQty,LinItem,$B1745,LinPosted,"YES",LinDate,"&lt;="&amp;$D$2,LinID,"&lt;&gt;"&amp;$B$2))</f>
        <v/>
      </c>
      <c r="D1745" s="84"/>
      <c r="E1745" s="32" t="str">
        <f t="shared" si="54"/>
        <v/>
      </c>
      <c r="F1745" s="33" t="str">
        <f>IF($B1745="","",Items!$I1744)</f>
        <v/>
      </c>
      <c r="G1745" s="33" t="str">
        <f t="shared" si="55"/>
        <v/>
      </c>
      <c r="H1745" s="85"/>
    </row>
    <row r="1746" spans="1:8" hidden="1" x14ac:dyDescent="0.25">
      <c r="A1746" s="28" t="str">
        <f>IF(Items!$B1745="","",Items!$A1745)</f>
        <v/>
      </c>
      <c r="B1746" s="28" t="str">
        <f>IF(Items!$B1745="","",Items!$B1745)</f>
        <v/>
      </c>
      <c r="C1746" s="32" t="str">
        <f>IF($B1746="","",Items!$G1745+SUMIFS(PurQty,PurItem,$B1746,PurDate,"&lt;="&amp;$D$2)-SUMIFS(SalQty,SalItem,$B1746,SalDate,"&lt;="&amp;$D$2)-SUMIFS(WoQty,WoItem,$B1746,WoDate,"&lt;="&amp;$D$2)+SUMIFS(AdjQty,AdjItem,$B1746,AdjDate,"&lt;="&amp;$D$2)+SUMIFS(LinVarQty,LinItem,$B1746,LinPosted,"YES",LinDate,"&lt;="&amp;$D$2,LinID,"&lt;&gt;"&amp;$B$2))</f>
        <v/>
      </c>
      <c r="D1746" s="84"/>
      <c r="E1746" s="32" t="str">
        <f t="shared" si="54"/>
        <v/>
      </c>
      <c r="F1746" s="33" t="str">
        <f>IF($B1746="","",Items!$I1745)</f>
        <v/>
      </c>
      <c r="G1746" s="33" t="str">
        <f t="shared" si="55"/>
        <v/>
      </c>
      <c r="H1746" s="85"/>
    </row>
    <row r="1747" spans="1:8" hidden="1" x14ac:dyDescent="0.25">
      <c r="A1747" s="28" t="str">
        <f>IF(Items!$B1746="","",Items!$A1746)</f>
        <v/>
      </c>
      <c r="B1747" s="28" t="str">
        <f>IF(Items!$B1746="","",Items!$B1746)</f>
        <v/>
      </c>
      <c r="C1747" s="32" t="str">
        <f>IF($B1747="","",Items!$G1746+SUMIFS(PurQty,PurItem,$B1747,PurDate,"&lt;="&amp;$D$2)-SUMIFS(SalQty,SalItem,$B1747,SalDate,"&lt;="&amp;$D$2)-SUMIFS(WoQty,WoItem,$B1747,WoDate,"&lt;="&amp;$D$2)+SUMIFS(AdjQty,AdjItem,$B1747,AdjDate,"&lt;="&amp;$D$2)+SUMIFS(LinVarQty,LinItem,$B1747,LinPosted,"YES",LinDate,"&lt;="&amp;$D$2,LinID,"&lt;&gt;"&amp;$B$2))</f>
        <v/>
      </c>
      <c r="D1747" s="84"/>
      <c r="E1747" s="32" t="str">
        <f t="shared" si="54"/>
        <v/>
      </c>
      <c r="F1747" s="33" t="str">
        <f>IF($B1747="","",Items!$I1746)</f>
        <v/>
      </c>
      <c r="G1747" s="33" t="str">
        <f t="shared" si="55"/>
        <v/>
      </c>
      <c r="H1747" s="85"/>
    </row>
    <row r="1748" spans="1:8" hidden="1" x14ac:dyDescent="0.25">
      <c r="A1748" s="28" t="str">
        <f>IF(Items!$B1747="","",Items!$A1747)</f>
        <v/>
      </c>
      <c r="B1748" s="28" t="str">
        <f>IF(Items!$B1747="","",Items!$B1747)</f>
        <v/>
      </c>
      <c r="C1748" s="32" t="str">
        <f>IF($B1748="","",Items!$G1747+SUMIFS(PurQty,PurItem,$B1748,PurDate,"&lt;="&amp;$D$2)-SUMIFS(SalQty,SalItem,$B1748,SalDate,"&lt;="&amp;$D$2)-SUMIFS(WoQty,WoItem,$B1748,WoDate,"&lt;="&amp;$D$2)+SUMIFS(AdjQty,AdjItem,$B1748,AdjDate,"&lt;="&amp;$D$2)+SUMIFS(LinVarQty,LinItem,$B1748,LinPosted,"YES",LinDate,"&lt;="&amp;$D$2,LinID,"&lt;&gt;"&amp;$B$2))</f>
        <v/>
      </c>
      <c r="D1748" s="84"/>
      <c r="E1748" s="32" t="str">
        <f t="shared" si="54"/>
        <v/>
      </c>
      <c r="F1748" s="33" t="str">
        <f>IF($B1748="","",Items!$I1747)</f>
        <v/>
      </c>
      <c r="G1748" s="33" t="str">
        <f t="shared" si="55"/>
        <v/>
      </c>
      <c r="H1748" s="85"/>
    </row>
    <row r="1749" spans="1:8" hidden="1" x14ac:dyDescent="0.25">
      <c r="A1749" s="28" t="str">
        <f>IF(Items!$B1748="","",Items!$A1748)</f>
        <v/>
      </c>
      <c r="B1749" s="28" t="str">
        <f>IF(Items!$B1748="","",Items!$B1748)</f>
        <v/>
      </c>
      <c r="C1749" s="32" t="str">
        <f>IF($B1749="","",Items!$G1748+SUMIFS(PurQty,PurItem,$B1749,PurDate,"&lt;="&amp;$D$2)-SUMIFS(SalQty,SalItem,$B1749,SalDate,"&lt;="&amp;$D$2)-SUMIFS(WoQty,WoItem,$B1749,WoDate,"&lt;="&amp;$D$2)+SUMIFS(AdjQty,AdjItem,$B1749,AdjDate,"&lt;="&amp;$D$2)+SUMIFS(LinVarQty,LinItem,$B1749,LinPosted,"YES",LinDate,"&lt;="&amp;$D$2,LinID,"&lt;&gt;"&amp;$B$2))</f>
        <v/>
      </c>
      <c r="D1749" s="84"/>
      <c r="E1749" s="32" t="str">
        <f t="shared" si="54"/>
        <v/>
      </c>
      <c r="F1749" s="33" t="str">
        <f>IF($B1749="","",Items!$I1748)</f>
        <v/>
      </c>
      <c r="G1749" s="33" t="str">
        <f t="shared" si="55"/>
        <v/>
      </c>
      <c r="H1749" s="85"/>
    </row>
    <row r="1750" spans="1:8" hidden="1" x14ac:dyDescent="0.25">
      <c r="A1750" s="28" t="str">
        <f>IF(Items!$B1749="","",Items!$A1749)</f>
        <v/>
      </c>
      <c r="B1750" s="28" t="str">
        <f>IF(Items!$B1749="","",Items!$B1749)</f>
        <v/>
      </c>
      <c r="C1750" s="32" t="str">
        <f>IF($B1750="","",Items!$G1749+SUMIFS(PurQty,PurItem,$B1750,PurDate,"&lt;="&amp;$D$2)-SUMIFS(SalQty,SalItem,$B1750,SalDate,"&lt;="&amp;$D$2)-SUMIFS(WoQty,WoItem,$B1750,WoDate,"&lt;="&amp;$D$2)+SUMIFS(AdjQty,AdjItem,$B1750,AdjDate,"&lt;="&amp;$D$2)+SUMIFS(LinVarQty,LinItem,$B1750,LinPosted,"YES",LinDate,"&lt;="&amp;$D$2,LinID,"&lt;&gt;"&amp;$B$2))</f>
        <v/>
      </c>
      <c r="D1750" s="84"/>
      <c r="E1750" s="32" t="str">
        <f t="shared" si="54"/>
        <v/>
      </c>
      <c r="F1750" s="33" t="str">
        <f>IF($B1750="","",Items!$I1749)</f>
        <v/>
      </c>
      <c r="G1750" s="33" t="str">
        <f t="shared" si="55"/>
        <v/>
      </c>
      <c r="H1750" s="85"/>
    </row>
    <row r="1751" spans="1:8" hidden="1" x14ac:dyDescent="0.25">
      <c r="A1751" s="28" t="str">
        <f>IF(Items!$B1750="","",Items!$A1750)</f>
        <v/>
      </c>
      <c r="B1751" s="28" t="str">
        <f>IF(Items!$B1750="","",Items!$B1750)</f>
        <v/>
      </c>
      <c r="C1751" s="32" t="str">
        <f>IF($B1751="","",Items!$G1750+SUMIFS(PurQty,PurItem,$B1751,PurDate,"&lt;="&amp;$D$2)-SUMIFS(SalQty,SalItem,$B1751,SalDate,"&lt;="&amp;$D$2)-SUMIFS(WoQty,WoItem,$B1751,WoDate,"&lt;="&amp;$D$2)+SUMIFS(AdjQty,AdjItem,$B1751,AdjDate,"&lt;="&amp;$D$2)+SUMIFS(LinVarQty,LinItem,$B1751,LinPosted,"YES",LinDate,"&lt;="&amp;$D$2,LinID,"&lt;&gt;"&amp;$B$2))</f>
        <v/>
      </c>
      <c r="D1751" s="84"/>
      <c r="E1751" s="32" t="str">
        <f t="shared" si="54"/>
        <v/>
      </c>
      <c r="F1751" s="33" t="str">
        <f>IF($B1751="","",Items!$I1750)</f>
        <v/>
      </c>
      <c r="G1751" s="33" t="str">
        <f t="shared" si="55"/>
        <v/>
      </c>
      <c r="H1751" s="85"/>
    </row>
    <row r="1752" spans="1:8" hidden="1" x14ac:dyDescent="0.25">
      <c r="A1752" s="28" t="str">
        <f>IF(Items!$B1751="","",Items!$A1751)</f>
        <v/>
      </c>
      <c r="B1752" s="28" t="str">
        <f>IF(Items!$B1751="","",Items!$B1751)</f>
        <v/>
      </c>
      <c r="C1752" s="32" t="str">
        <f>IF($B1752="","",Items!$G1751+SUMIFS(PurQty,PurItem,$B1752,PurDate,"&lt;="&amp;$D$2)-SUMIFS(SalQty,SalItem,$B1752,SalDate,"&lt;="&amp;$D$2)-SUMIFS(WoQty,WoItem,$B1752,WoDate,"&lt;="&amp;$D$2)+SUMIFS(AdjQty,AdjItem,$B1752,AdjDate,"&lt;="&amp;$D$2)+SUMIFS(LinVarQty,LinItem,$B1752,LinPosted,"YES",LinDate,"&lt;="&amp;$D$2,LinID,"&lt;&gt;"&amp;$B$2))</f>
        <v/>
      </c>
      <c r="D1752" s="84"/>
      <c r="E1752" s="32" t="str">
        <f t="shared" si="54"/>
        <v/>
      </c>
      <c r="F1752" s="33" t="str">
        <f>IF($B1752="","",Items!$I1751)</f>
        <v/>
      </c>
      <c r="G1752" s="33" t="str">
        <f t="shared" si="55"/>
        <v/>
      </c>
      <c r="H1752" s="85"/>
    </row>
    <row r="1753" spans="1:8" hidden="1" x14ac:dyDescent="0.25">
      <c r="A1753" s="28" t="str">
        <f>IF(Items!$B1752="","",Items!$A1752)</f>
        <v/>
      </c>
      <c r="B1753" s="28" t="str">
        <f>IF(Items!$B1752="","",Items!$B1752)</f>
        <v/>
      </c>
      <c r="C1753" s="32" t="str">
        <f>IF($B1753="","",Items!$G1752+SUMIFS(PurQty,PurItem,$B1753,PurDate,"&lt;="&amp;$D$2)-SUMIFS(SalQty,SalItem,$B1753,SalDate,"&lt;="&amp;$D$2)-SUMIFS(WoQty,WoItem,$B1753,WoDate,"&lt;="&amp;$D$2)+SUMIFS(AdjQty,AdjItem,$B1753,AdjDate,"&lt;="&amp;$D$2)+SUMIFS(LinVarQty,LinItem,$B1753,LinPosted,"YES",LinDate,"&lt;="&amp;$D$2,LinID,"&lt;&gt;"&amp;$B$2))</f>
        <v/>
      </c>
      <c r="D1753" s="84"/>
      <c r="E1753" s="32" t="str">
        <f t="shared" si="54"/>
        <v/>
      </c>
      <c r="F1753" s="33" t="str">
        <f>IF($B1753="","",Items!$I1752)</f>
        <v/>
      </c>
      <c r="G1753" s="33" t="str">
        <f t="shared" si="55"/>
        <v/>
      </c>
      <c r="H1753" s="85"/>
    </row>
    <row r="1754" spans="1:8" hidden="1" x14ac:dyDescent="0.25">
      <c r="A1754" s="28" t="str">
        <f>IF(Items!$B1753="","",Items!$A1753)</f>
        <v/>
      </c>
      <c r="B1754" s="28" t="str">
        <f>IF(Items!$B1753="","",Items!$B1753)</f>
        <v/>
      </c>
      <c r="C1754" s="32" t="str">
        <f>IF($B1754="","",Items!$G1753+SUMIFS(PurQty,PurItem,$B1754,PurDate,"&lt;="&amp;$D$2)-SUMIFS(SalQty,SalItem,$B1754,SalDate,"&lt;="&amp;$D$2)-SUMIFS(WoQty,WoItem,$B1754,WoDate,"&lt;="&amp;$D$2)+SUMIFS(AdjQty,AdjItem,$B1754,AdjDate,"&lt;="&amp;$D$2)+SUMIFS(LinVarQty,LinItem,$B1754,LinPosted,"YES",LinDate,"&lt;="&amp;$D$2,LinID,"&lt;&gt;"&amp;$B$2))</f>
        <v/>
      </c>
      <c r="D1754" s="84"/>
      <c r="E1754" s="32" t="str">
        <f t="shared" si="54"/>
        <v/>
      </c>
      <c r="F1754" s="33" t="str">
        <f>IF($B1754="","",Items!$I1753)</f>
        <v/>
      </c>
      <c r="G1754" s="33" t="str">
        <f t="shared" si="55"/>
        <v/>
      </c>
      <c r="H1754" s="85"/>
    </row>
    <row r="1755" spans="1:8" hidden="1" x14ac:dyDescent="0.25">
      <c r="A1755" s="28" t="str">
        <f>IF(Items!$B1754="","",Items!$A1754)</f>
        <v/>
      </c>
      <c r="B1755" s="28" t="str">
        <f>IF(Items!$B1754="","",Items!$B1754)</f>
        <v/>
      </c>
      <c r="C1755" s="32" t="str">
        <f>IF($B1755="","",Items!$G1754+SUMIFS(PurQty,PurItem,$B1755,PurDate,"&lt;="&amp;$D$2)-SUMIFS(SalQty,SalItem,$B1755,SalDate,"&lt;="&amp;$D$2)-SUMIFS(WoQty,WoItem,$B1755,WoDate,"&lt;="&amp;$D$2)+SUMIFS(AdjQty,AdjItem,$B1755,AdjDate,"&lt;="&amp;$D$2)+SUMIFS(LinVarQty,LinItem,$B1755,LinPosted,"YES",LinDate,"&lt;="&amp;$D$2,LinID,"&lt;&gt;"&amp;$B$2))</f>
        <v/>
      </c>
      <c r="D1755" s="84"/>
      <c r="E1755" s="32" t="str">
        <f t="shared" si="54"/>
        <v/>
      </c>
      <c r="F1755" s="33" t="str">
        <f>IF($B1755="","",Items!$I1754)</f>
        <v/>
      </c>
      <c r="G1755" s="33" t="str">
        <f t="shared" si="55"/>
        <v/>
      </c>
      <c r="H1755" s="85"/>
    </row>
    <row r="1756" spans="1:8" hidden="1" x14ac:dyDescent="0.25">
      <c r="A1756" s="28" t="str">
        <f>IF(Items!$B1755="","",Items!$A1755)</f>
        <v/>
      </c>
      <c r="B1756" s="28" t="str">
        <f>IF(Items!$B1755="","",Items!$B1755)</f>
        <v/>
      </c>
      <c r="C1756" s="32" t="str">
        <f>IF($B1756="","",Items!$G1755+SUMIFS(PurQty,PurItem,$B1756,PurDate,"&lt;="&amp;$D$2)-SUMIFS(SalQty,SalItem,$B1756,SalDate,"&lt;="&amp;$D$2)-SUMIFS(WoQty,WoItem,$B1756,WoDate,"&lt;="&amp;$D$2)+SUMIFS(AdjQty,AdjItem,$B1756,AdjDate,"&lt;="&amp;$D$2)+SUMIFS(LinVarQty,LinItem,$B1756,LinPosted,"YES",LinDate,"&lt;="&amp;$D$2,LinID,"&lt;&gt;"&amp;$B$2))</f>
        <v/>
      </c>
      <c r="D1756" s="84"/>
      <c r="E1756" s="32" t="str">
        <f t="shared" si="54"/>
        <v/>
      </c>
      <c r="F1756" s="33" t="str">
        <f>IF($B1756="","",Items!$I1755)</f>
        <v/>
      </c>
      <c r="G1756" s="33" t="str">
        <f t="shared" si="55"/>
        <v/>
      </c>
      <c r="H1756" s="85"/>
    </row>
    <row r="1757" spans="1:8" hidden="1" x14ac:dyDescent="0.25">
      <c r="A1757" s="28" t="str">
        <f>IF(Items!$B1756="","",Items!$A1756)</f>
        <v/>
      </c>
      <c r="B1757" s="28" t="str">
        <f>IF(Items!$B1756="","",Items!$B1756)</f>
        <v/>
      </c>
      <c r="C1757" s="32" t="str">
        <f>IF($B1757="","",Items!$G1756+SUMIFS(PurQty,PurItem,$B1757,PurDate,"&lt;="&amp;$D$2)-SUMIFS(SalQty,SalItem,$B1757,SalDate,"&lt;="&amp;$D$2)-SUMIFS(WoQty,WoItem,$B1757,WoDate,"&lt;="&amp;$D$2)+SUMIFS(AdjQty,AdjItem,$B1757,AdjDate,"&lt;="&amp;$D$2)+SUMIFS(LinVarQty,LinItem,$B1757,LinPosted,"YES",LinDate,"&lt;="&amp;$D$2,LinID,"&lt;&gt;"&amp;$B$2))</f>
        <v/>
      </c>
      <c r="D1757" s="84"/>
      <c r="E1757" s="32" t="str">
        <f t="shared" si="54"/>
        <v/>
      </c>
      <c r="F1757" s="33" t="str">
        <f>IF($B1757="","",Items!$I1756)</f>
        <v/>
      </c>
      <c r="G1757" s="33" t="str">
        <f t="shared" si="55"/>
        <v/>
      </c>
      <c r="H1757" s="85"/>
    </row>
    <row r="1758" spans="1:8" hidden="1" x14ac:dyDescent="0.25">
      <c r="A1758" s="28" t="str">
        <f>IF(Items!$B1757="","",Items!$A1757)</f>
        <v/>
      </c>
      <c r="B1758" s="28" t="str">
        <f>IF(Items!$B1757="","",Items!$B1757)</f>
        <v/>
      </c>
      <c r="C1758" s="32" t="str">
        <f>IF($B1758="","",Items!$G1757+SUMIFS(PurQty,PurItem,$B1758,PurDate,"&lt;="&amp;$D$2)-SUMIFS(SalQty,SalItem,$B1758,SalDate,"&lt;="&amp;$D$2)-SUMIFS(WoQty,WoItem,$B1758,WoDate,"&lt;="&amp;$D$2)+SUMIFS(AdjQty,AdjItem,$B1758,AdjDate,"&lt;="&amp;$D$2)+SUMIFS(LinVarQty,LinItem,$B1758,LinPosted,"YES",LinDate,"&lt;="&amp;$D$2,LinID,"&lt;&gt;"&amp;$B$2))</f>
        <v/>
      </c>
      <c r="D1758" s="84"/>
      <c r="E1758" s="32" t="str">
        <f t="shared" si="54"/>
        <v/>
      </c>
      <c r="F1758" s="33" t="str">
        <f>IF($B1758="","",Items!$I1757)</f>
        <v/>
      </c>
      <c r="G1758" s="33" t="str">
        <f t="shared" si="55"/>
        <v/>
      </c>
      <c r="H1758" s="85"/>
    </row>
    <row r="1759" spans="1:8" hidden="1" x14ac:dyDescent="0.25">
      <c r="A1759" s="28" t="str">
        <f>IF(Items!$B1758="","",Items!$A1758)</f>
        <v/>
      </c>
      <c r="B1759" s="28" t="str">
        <f>IF(Items!$B1758="","",Items!$B1758)</f>
        <v/>
      </c>
      <c r="C1759" s="32" t="str">
        <f>IF($B1759="","",Items!$G1758+SUMIFS(PurQty,PurItem,$B1759,PurDate,"&lt;="&amp;$D$2)-SUMIFS(SalQty,SalItem,$B1759,SalDate,"&lt;="&amp;$D$2)-SUMIFS(WoQty,WoItem,$B1759,WoDate,"&lt;="&amp;$D$2)+SUMIFS(AdjQty,AdjItem,$B1759,AdjDate,"&lt;="&amp;$D$2)+SUMIFS(LinVarQty,LinItem,$B1759,LinPosted,"YES",LinDate,"&lt;="&amp;$D$2,LinID,"&lt;&gt;"&amp;$B$2))</f>
        <v/>
      </c>
      <c r="D1759" s="84"/>
      <c r="E1759" s="32" t="str">
        <f t="shared" si="54"/>
        <v/>
      </c>
      <c r="F1759" s="33" t="str">
        <f>IF($B1759="","",Items!$I1758)</f>
        <v/>
      </c>
      <c r="G1759" s="33" t="str">
        <f t="shared" si="55"/>
        <v/>
      </c>
      <c r="H1759" s="85"/>
    </row>
    <row r="1760" spans="1:8" hidden="1" x14ac:dyDescent="0.25">
      <c r="A1760" s="28" t="str">
        <f>IF(Items!$B1759="","",Items!$A1759)</f>
        <v/>
      </c>
      <c r="B1760" s="28" t="str">
        <f>IF(Items!$B1759="","",Items!$B1759)</f>
        <v/>
      </c>
      <c r="C1760" s="32" t="str">
        <f>IF($B1760="","",Items!$G1759+SUMIFS(PurQty,PurItem,$B1760,PurDate,"&lt;="&amp;$D$2)-SUMIFS(SalQty,SalItem,$B1760,SalDate,"&lt;="&amp;$D$2)-SUMIFS(WoQty,WoItem,$B1760,WoDate,"&lt;="&amp;$D$2)+SUMIFS(AdjQty,AdjItem,$B1760,AdjDate,"&lt;="&amp;$D$2)+SUMIFS(LinVarQty,LinItem,$B1760,LinPosted,"YES",LinDate,"&lt;="&amp;$D$2,LinID,"&lt;&gt;"&amp;$B$2))</f>
        <v/>
      </c>
      <c r="D1760" s="84"/>
      <c r="E1760" s="32" t="str">
        <f t="shared" si="54"/>
        <v/>
      </c>
      <c r="F1760" s="33" t="str">
        <f>IF($B1760="","",Items!$I1759)</f>
        <v/>
      </c>
      <c r="G1760" s="33" t="str">
        <f t="shared" si="55"/>
        <v/>
      </c>
      <c r="H1760" s="85"/>
    </row>
    <row r="1761" spans="1:8" hidden="1" x14ac:dyDescent="0.25">
      <c r="A1761" s="28" t="str">
        <f>IF(Items!$B1760="","",Items!$A1760)</f>
        <v/>
      </c>
      <c r="B1761" s="28" t="str">
        <f>IF(Items!$B1760="","",Items!$B1760)</f>
        <v/>
      </c>
      <c r="C1761" s="32" t="str">
        <f>IF($B1761="","",Items!$G1760+SUMIFS(PurQty,PurItem,$B1761,PurDate,"&lt;="&amp;$D$2)-SUMIFS(SalQty,SalItem,$B1761,SalDate,"&lt;="&amp;$D$2)-SUMIFS(WoQty,WoItem,$B1761,WoDate,"&lt;="&amp;$D$2)+SUMIFS(AdjQty,AdjItem,$B1761,AdjDate,"&lt;="&amp;$D$2)+SUMIFS(LinVarQty,LinItem,$B1761,LinPosted,"YES",LinDate,"&lt;="&amp;$D$2,LinID,"&lt;&gt;"&amp;$B$2))</f>
        <v/>
      </c>
      <c r="D1761" s="84"/>
      <c r="E1761" s="32" t="str">
        <f t="shared" si="54"/>
        <v/>
      </c>
      <c r="F1761" s="33" t="str">
        <f>IF($B1761="","",Items!$I1760)</f>
        <v/>
      </c>
      <c r="G1761" s="33" t="str">
        <f t="shared" si="55"/>
        <v/>
      </c>
      <c r="H1761" s="85"/>
    </row>
    <row r="1762" spans="1:8" hidden="1" x14ac:dyDescent="0.25">
      <c r="A1762" s="28" t="str">
        <f>IF(Items!$B1761="","",Items!$A1761)</f>
        <v/>
      </c>
      <c r="B1762" s="28" t="str">
        <f>IF(Items!$B1761="","",Items!$B1761)</f>
        <v/>
      </c>
      <c r="C1762" s="32" t="str">
        <f>IF($B1762="","",Items!$G1761+SUMIFS(PurQty,PurItem,$B1762,PurDate,"&lt;="&amp;$D$2)-SUMIFS(SalQty,SalItem,$B1762,SalDate,"&lt;="&amp;$D$2)-SUMIFS(WoQty,WoItem,$B1762,WoDate,"&lt;="&amp;$D$2)+SUMIFS(AdjQty,AdjItem,$B1762,AdjDate,"&lt;="&amp;$D$2)+SUMIFS(LinVarQty,LinItem,$B1762,LinPosted,"YES",LinDate,"&lt;="&amp;$D$2,LinID,"&lt;&gt;"&amp;$B$2))</f>
        <v/>
      </c>
      <c r="D1762" s="84"/>
      <c r="E1762" s="32" t="str">
        <f t="shared" si="54"/>
        <v/>
      </c>
      <c r="F1762" s="33" t="str">
        <f>IF($B1762="","",Items!$I1761)</f>
        <v/>
      </c>
      <c r="G1762" s="33" t="str">
        <f t="shared" si="55"/>
        <v/>
      </c>
      <c r="H1762" s="85"/>
    </row>
    <row r="1763" spans="1:8" hidden="1" x14ac:dyDescent="0.25">
      <c r="A1763" s="28" t="str">
        <f>IF(Items!$B1762="","",Items!$A1762)</f>
        <v/>
      </c>
      <c r="B1763" s="28" t="str">
        <f>IF(Items!$B1762="","",Items!$B1762)</f>
        <v/>
      </c>
      <c r="C1763" s="32" t="str">
        <f>IF($B1763="","",Items!$G1762+SUMIFS(PurQty,PurItem,$B1763,PurDate,"&lt;="&amp;$D$2)-SUMIFS(SalQty,SalItem,$B1763,SalDate,"&lt;="&amp;$D$2)-SUMIFS(WoQty,WoItem,$B1763,WoDate,"&lt;="&amp;$D$2)+SUMIFS(AdjQty,AdjItem,$B1763,AdjDate,"&lt;="&amp;$D$2)+SUMIFS(LinVarQty,LinItem,$B1763,LinPosted,"YES",LinDate,"&lt;="&amp;$D$2,LinID,"&lt;&gt;"&amp;$B$2))</f>
        <v/>
      </c>
      <c r="D1763" s="84"/>
      <c r="E1763" s="32" t="str">
        <f t="shared" si="54"/>
        <v/>
      </c>
      <c r="F1763" s="33" t="str">
        <f>IF($B1763="","",Items!$I1762)</f>
        <v/>
      </c>
      <c r="G1763" s="33" t="str">
        <f t="shared" si="55"/>
        <v/>
      </c>
      <c r="H1763" s="85"/>
    </row>
    <row r="1764" spans="1:8" hidden="1" x14ac:dyDescent="0.25">
      <c r="A1764" s="28" t="str">
        <f>IF(Items!$B1763="","",Items!$A1763)</f>
        <v/>
      </c>
      <c r="B1764" s="28" t="str">
        <f>IF(Items!$B1763="","",Items!$B1763)</f>
        <v/>
      </c>
      <c r="C1764" s="32" t="str">
        <f>IF($B1764="","",Items!$G1763+SUMIFS(PurQty,PurItem,$B1764,PurDate,"&lt;="&amp;$D$2)-SUMIFS(SalQty,SalItem,$B1764,SalDate,"&lt;="&amp;$D$2)-SUMIFS(WoQty,WoItem,$B1764,WoDate,"&lt;="&amp;$D$2)+SUMIFS(AdjQty,AdjItem,$B1764,AdjDate,"&lt;="&amp;$D$2)+SUMIFS(LinVarQty,LinItem,$B1764,LinPosted,"YES",LinDate,"&lt;="&amp;$D$2,LinID,"&lt;&gt;"&amp;$B$2))</f>
        <v/>
      </c>
      <c r="D1764" s="84"/>
      <c r="E1764" s="32" t="str">
        <f t="shared" si="54"/>
        <v/>
      </c>
      <c r="F1764" s="33" t="str">
        <f>IF($B1764="","",Items!$I1763)</f>
        <v/>
      </c>
      <c r="G1764" s="33" t="str">
        <f t="shared" si="55"/>
        <v/>
      </c>
      <c r="H1764" s="85"/>
    </row>
    <row r="1765" spans="1:8" hidden="1" x14ac:dyDescent="0.25">
      <c r="A1765" s="28" t="str">
        <f>IF(Items!$B1764="","",Items!$A1764)</f>
        <v/>
      </c>
      <c r="B1765" s="28" t="str">
        <f>IF(Items!$B1764="","",Items!$B1764)</f>
        <v/>
      </c>
      <c r="C1765" s="32" t="str">
        <f>IF($B1765="","",Items!$G1764+SUMIFS(PurQty,PurItem,$B1765,PurDate,"&lt;="&amp;$D$2)-SUMIFS(SalQty,SalItem,$B1765,SalDate,"&lt;="&amp;$D$2)-SUMIFS(WoQty,WoItem,$B1765,WoDate,"&lt;="&amp;$D$2)+SUMIFS(AdjQty,AdjItem,$B1765,AdjDate,"&lt;="&amp;$D$2)+SUMIFS(LinVarQty,LinItem,$B1765,LinPosted,"YES",LinDate,"&lt;="&amp;$D$2,LinID,"&lt;&gt;"&amp;$B$2))</f>
        <v/>
      </c>
      <c r="D1765" s="84"/>
      <c r="E1765" s="32" t="str">
        <f t="shared" si="54"/>
        <v/>
      </c>
      <c r="F1765" s="33" t="str">
        <f>IF($B1765="","",Items!$I1764)</f>
        <v/>
      </c>
      <c r="G1765" s="33" t="str">
        <f t="shared" si="55"/>
        <v/>
      </c>
      <c r="H1765" s="85"/>
    </row>
    <row r="1766" spans="1:8" hidden="1" x14ac:dyDescent="0.25">
      <c r="A1766" s="28" t="str">
        <f>IF(Items!$B1765="","",Items!$A1765)</f>
        <v/>
      </c>
      <c r="B1766" s="28" t="str">
        <f>IF(Items!$B1765="","",Items!$B1765)</f>
        <v/>
      </c>
      <c r="C1766" s="32" t="str">
        <f>IF($B1766="","",Items!$G1765+SUMIFS(PurQty,PurItem,$B1766,PurDate,"&lt;="&amp;$D$2)-SUMIFS(SalQty,SalItem,$B1766,SalDate,"&lt;="&amp;$D$2)-SUMIFS(WoQty,WoItem,$B1766,WoDate,"&lt;="&amp;$D$2)+SUMIFS(AdjQty,AdjItem,$B1766,AdjDate,"&lt;="&amp;$D$2)+SUMIFS(LinVarQty,LinItem,$B1766,LinPosted,"YES",LinDate,"&lt;="&amp;$D$2,LinID,"&lt;&gt;"&amp;$B$2))</f>
        <v/>
      </c>
      <c r="D1766" s="84"/>
      <c r="E1766" s="32" t="str">
        <f t="shared" si="54"/>
        <v/>
      </c>
      <c r="F1766" s="33" t="str">
        <f>IF($B1766="","",Items!$I1765)</f>
        <v/>
      </c>
      <c r="G1766" s="33" t="str">
        <f t="shared" si="55"/>
        <v/>
      </c>
      <c r="H1766" s="85"/>
    </row>
    <row r="1767" spans="1:8" hidden="1" x14ac:dyDescent="0.25">
      <c r="A1767" s="28" t="str">
        <f>IF(Items!$B1766="","",Items!$A1766)</f>
        <v/>
      </c>
      <c r="B1767" s="28" t="str">
        <f>IF(Items!$B1766="","",Items!$B1766)</f>
        <v/>
      </c>
      <c r="C1767" s="32" t="str">
        <f>IF($B1767="","",Items!$G1766+SUMIFS(PurQty,PurItem,$B1767,PurDate,"&lt;="&amp;$D$2)-SUMIFS(SalQty,SalItem,$B1767,SalDate,"&lt;="&amp;$D$2)-SUMIFS(WoQty,WoItem,$B1767,WoDate,"&lt;="&amp;$D$2)+SUMIFS(AdjQty,AdjItem,$B1767,AdjDate,"&lt;="&amp;$D$2)+SUMIFS(LinVarQty,LinItem,$B1767,LinPosted,"YES",LinDate,"&lt;="&amp;$D$2,LinID,"&lt;&gt;"&amp;$B$2))</f>
        <v/>
      </c>
      <c r="D1767" s="84"/>
      <c r="E1767" s="32" t="str">
        <f t="shared" si="54"/>
        <v/>
      </c>
      <c r="F1767" s="33" t="str">
        <f>IF($B1767="","",Items!$I1766)</f>
        <v/>
      </c>
      <c r="G1767" s="33" t="str">
        <f t="shared" si="55"/>
        <v/>
      </c>
      <c r="H1767" s="85"/>
    </row>
    <row r="1768" spans="1:8" hidden="1" x14ac:dyDescent="0.25">
      <c r="A1768" s="28" t="str">
        <f>IF(Items!$B1767="","",Items!$A1767)</f>
        <v/>
      </c>
      <c r="B1768" s="28" t="str">
        <f>IF(Items!$B1767="","",Items!$B1767)</f>
        <v/>
      </c>
      <c r="C1768" s="32" t="str">
        <f>IF($B1768="","",Items!$G1767+SUMIFS(PurQty,PurItem,$B1768,PurDate,"&lt;="&amp;$D$2)-SUMIFS(SalQty,SalItem,$B1768,SalDate,"&lt;="&amp;$D$2)-SUMIFS(WoQty,WoItem,$B1768,WoDate,"&lt;="&amp;$D$2)+SUMIFS(AdjQty,AdjItem,$B1768,AdjDate,"&lt;="&amp;$D$2)+SUMIFS(LinVarQty,LinItem,$B1768,LinPosted,"YES",LinDate,"&lt;="&amp;$D$2,LinID,"&lt;&gt;"&amp;$B$2))</f>
        <v/>
      </c>
      <c r="D1768" s="84"/>
      <c r="E1768" s="32" t="str">
        <f t="shared" si="54"/>
        <v/>
      </c>
      <c r="F1768" s="33" t="str">
        <f>IF($B1768="","",Items!$I1767)</f>
        <v/>
      </c>
      <c r="G1768" s="33" t="str">
        <f t="shared" si="55"/>
        <v/>
      </c>
      <c r="H1768" s="85"/>
    </row>
    <row r="1769" spans="1:8" hidden="1" x14ac:dyDescent="0.25">
      <c r="A1769" s="28" t="str">
        <f>IF(Items!$B1768="","",Items!$A1768)</f>
        <v/>
      </c>
      <c r="B1769" s="28" t="str">
        <f>IF(Items!$B1768="","",Items!$B1768)</f>
        <v/>
      </c>
      <c r="C1769" s="32" t="str">
        <f>IF($B1769="","",Items!$G1768+SUMIFS(PurQty,PurItem,$B1769,PurDate,"&lt;="&amp;$D$2)-SUMIFS(SalQty,SalItem,$B1769,SalDate,"&lt;="&amp;$D$2)-SUMIFS(WoQty,WoItem,$B1769,WoDate,"&lt;="&amp;$D$2)+SUMIFS(AdjQty,AdjItem,$B1769,AdjDate,"&lt;="&amp;$D$2)+SUMIFS(LinVarQty,LinItem,$B1769,LinPosted,"YES",LinDate,"&lt;="&amp;$D$2,LinID,"&lt;&gt;"&amp;$B$2))</f>
        <v/>
      </c>
      <c r="D1769" s="84"/>
      <c r="E1769" s="32" t="str">
        <f t="shared" si="54"/>
        <v/>
      </c>
      <c r="F1769" s="33" t="str">
        <f>IF($B1769="","",Items!$I1768)</f>
        <v/>
      </c>
      <c r="G1769" s="33" t="str">
        <f t="shared" si="55"/>
        <v/>
      </c>
      <c r="H1769" s="85"/>
    </row>
    <row r="1770" spans="1:8" hidden="1" x14ac:dyDescent="0.25">
      <c r="A1770" s="28" t="str">
        <f>IF(Items!$B1769="","",Items!$A1769)</f>
        <v/>
      </c>
      <c r="B1770" s="28" t="str">
        <f>IF(Items!$B1769="","",Items!$B1769)</f>
        <v/>
      </c>
      <c r="C1770" s="32" t="str">
        <f>IF($B1770="","",Items!$G1769+SUMIFS(PurQty,PurItem,$B1770,PurDate,"&lt;="&amp;$D$2)-SUMIFS(SalQty,SalItem,$B1770,SalDate,"&lt;="&amp;$D$2)-SUMIFS(WoQty,WoItem,$B1770,WoDate,"&lt;="&amp;$D$2)+SUMIFS(AdjQty,AdjItem,$B1770,AdjDate,"&lt;="&amp;$D$2)+SUMIFS(LinVarQty,LinItem,$B1770,LinPosted,"YES",LinDate,"&lt;="&amp;$D$2,LinID,"&lt;&gt;"&amp;$B$2))</f>
        <v/>
      </c>
      <c r="D1770" s="84"/>
      <c r="E1770" s="32" t="str">
        <f t="shared" si="54"/>
        <v/>
      </c>
      <c r="F1770" s="33" t="str">
        <f>IF($B1770="","",Items!$I1769)</f>
        <v/>
      </c>
      <c r="G1770" s="33" t="str">
        <f t="shared" si="55"/>
        <v/>
      </c>
      <c r="H1770" s="85"/>
    </row>
    <row r="1771" spans="1:8" hidden="1" x14ac:dyDescent="0.25">
      <c r="A1771" s="28" t="str">
        <f>IF(Items!$B1770="","",Items!$A1770)</f>
        <v/>
      </c>
      <c r="B1771" s="28" t="str">
        <f>IF(Items!$B1770="","",Items!$B1770)</f>
        <v/>
      </c>
      <c r="C1771" s="32" t="str">
        <f>IF($B1771="","",Items!$G1770+SUMIFS(PurQty,PurItem,$B1771,PurDate,"&lt;="&amp;$D$2)-SUMIFS(SalQty,SalItem,$B1771,SalDate,"&lt;="&amp;$D$2)-SUMIFS(WoQty,WoItem,$B1771,WoDate,"&lt;="&amp;$D$2)+SUMIFS(AdjQty,AdjItem,$B1771,AdjDate,"&lt;="&amp;$D$2)+SUMIFS(LinVarQty,LinItem,$B1771,LinPosted,"YES",LinDate,"&lt;="&amp;$D$2,LinID,"&lt;&gt;"&amp;$B$2))</f>
        <v/>
      </c>
      <c r="D1771" s="84"/>
      <c r="E1771" s="32" t="str">
        <f t="shared" si="54"/>
        <v/>
      </c>
      <c r="F1771" s="33" t="str">
        <f>IF($B1771="","",Items!$I1770)</f>
        <v/>
      </c>
      <c r="G1771" s="33" t="str">
        <f t="shared" si="55"/>
        <v/>
      </c>
      <c r="H1771" s="85"/>
    </row>
    <row r="1772" spans="1:8" hidden="1" x14ac:dyDescent="0.25">
      <c r="A1772" s="28" t="str">
        <f>IF(Items!$B1771="","",Items!$A1771)</f>
        <v/>
      </c>
      <c r="B1772" s="28" t="str">
        <f>IF(Items!$B1771="","",Items!$B1771)</f>
        <v/>
      </c>
      <c r="C1772" s="32" t="str">
        <f>IF($B1772="","",Items!$G1771+SUMIFS(PurQty,PurItem,$B1772,PurDate,"&lt;="&amp;$D$2)-SUMIFS(SalQty,SalItem,$B1772,SalDate,"&lt;="&amp;$D$2)-SUMIFS(WoQty,WoItem,$B1772,WoDate,"&lt;="&amp;$D$2)+SUMIFS(AdjQty,AdjItem,$B1772,AdjDate,"&lt;="&amp;$D$2)+SUMIFS(LinVarQty,LinItem,$B1772,LinPosted,"YES",LinDate,"&lt;="&amp;$D$2,LinID,"&lt;&gt;"&amp;$B$2))</f>
        <v/>
      </c>
      <c r="D1772" s="84"/>
      <c r="E1772" s="32" t="str">
        <f t="shared" si="54"/>
        <v/>
      </c>
      <c r="F1772" s="33" t="str">
        <f>IF($B1772="","",Items!$I1771)</f>
        <v/>
      </c>
      <c r="G1772" s="33" t="str">
        <f t="shared" si="55"/>
        <v/>
      </c>
      <c r="H1772" s="85"/>
    </row>
    <row r="1773" spans="1:8" hidden="1" x14ac:dyDescent="0.25">
      <c r="A1773" s="28" t="str">
        <f>IF(Items!$B1772="","",Items!$A1772)</f>
        <v/>
      </c>
      <c r="B1773" s="28" t="str">
        <f>IF(Items!$B1772="","",Items!$B1772)</f>
        <v/>
      </c>
      <c r="C1773" s="32" t="str">
        <f>IF($B1773="","",Items!$G1772+SUMIFS(PurQty,PurItem,$B1773,PurDate,"&lt;="&amp;$D$2)-SUMIFS(SalQty,SalItem,$B1773,SalDate,"&lt;="&amp;$D$2)-SUMIFS(WoQty,WoItem,$B1773,WoDate,"&lt;="&amp;$D$2)+SUMIFS(AdjQty,AdjItem,$B1773,AdjDate,"&lt;="&amp;$D$2)+SUMIFS(LinVarQty,LinItem,$B1773,LinPosted,"YES",LinDate,"&lt;="&amp;$D$2,LinID,"&lt;&gt;"&amp;$B$2))</f>
        <v/>
      </c>
      <c r="D1773" s="84"/>
      <c r="E1773" s="32" t="str">
        <f t="shared" si="54"/>
        <v/>
      </c>
      <c r="F1773" s="33" t="str">
        <f>IF($B1773="","",Items!$I1772)</f>
        <v/>
      </c>
      <c r="G1773" s="33" t="str">
        <f t="shared" si="55"/>
        <v/>
      </c>
      <c r="H1773" s="85"/>
    </row>
    <row r="1774" spans="1:8" hidden="1" x14ac:dyDescent="0.25">
      <c r="A1774" s="28" t="str">
        <f>IF(Items!$B1773="","",Items!$A1773)</f>
        <v/>
      </c>
      <c r="B1774" s="28" t="str">
        <f>IF(Items!$B1773="","",Items!$B1773)</f>
        <v/>
      </c>
      <c r="C1774" s="32" t="str">
        <f>IF($B1774="","",Items!$G1773+SUMIFS(PurQty,PurItem,$B1774,PurDate,"&lt;="&amp;$D$2)-SUMIFS(SalQty,SalItem,$B1774,SalDate,"&lt;="&amp;$D$2)-SUMIFS(WoQty,WoItem,$B1774,WoDate,"&lt;="&amp;$D$2)+SUMIFS(AdjQty,AdjItem,$B1774,AdjDate,"&lt;="&amp;$D$2)+SUMIFS(LinVarQty,LinItem,$B1774,LinPosted,"YES",LinDate,"&lt;="&amp;$D$2,LinID,"&lt;&gt;"&amp;$B$2))</f>
        <v/>
      </c>
      <c r="D1774" s="84"/>
      <c r="E1774" s="32" t="str">
        <f t="shared" si="54"/>
        <v/>
      </c>
      <c r="F1774" s="33" t="str">
        <f>IF($B1774="","",Items!$I1773)</f>
        <v/>
      </c>
      <c r="G1774" s="33" t="str">
        <f t="shared" si="55"/>
        <v/>
      </c>
      <c r="H1774" s="85"/>
    </row>
    <row r="1775" spans="1:8" hidden="1" x14ac:dyDescent="0.25">
      <c r="A1775" s="28" t="str">
        <f>IF(Items!$B1774="","",Items!$A1774)</f>
        <v/>
      </c>
      <c r="B1775" s="28" t="str">
        <f>IF(Items!$B1774="","",Items!$B1774)</f>
        <v/>
      </c>
      <c r="C1775" s="32" t="str">
        <f>IF($B1775="","",Items!$G1774+SUMIFS(PurQty,PurItem,$B1775,PurDate,"&lt;="&amp;$D$2)-SUMIFS(SalQty,SalItem,$B1775,SalDate,"&lt;="&amp;$D$2)-SUMIFS(WoQty,WoItem,$B1775,WoDate,"&lt;="&amp;$D$2)+SUMIFS(AdjQty,AdjItem,$B1775,AdjDate,"&lt;="&amp;$D$2)+SUMIFS(LinVarQty,LinItem,$B1775,LinPosted,"YES",LinDate,"&lt;="&amp;$D$2,LinID,"&lt;&gt;"&amp;$B$2))</f>
        <v/>
      </c>
      <c r="D1775" s="84"/>
      <c r="E1775" s="32" t="str">
        <f t="shared" si="54"/>
        <v/>
      </c>
      <c r="F1775" s="33" t="str">
        <f>IF($B1775="","",Items!$I1774)</f>
        <v/>
      </c>
      <c r="G1775" s="33" t="str">
        <f t="shared" si="55"/>
        <v/>
      </c>
      <c r="H1775" s="85"/>
    </row>
    <row r="1776" spans="1:8" hidden="1" x14ac:dyDescent="0.25">
      <c r="A1776" s="28" t="str">
        <f>IF(Items!$B1775="","",Items!$A1775)</f>
        <v/>
      </c>
      <c r="B1776" s="28" t="str">
        <f>IF(Items!$B1775="","",Items!$B1775)</f>
        <v/>
      </c>
      <c r="C1776" s="32" t="str">
        <f>IF($B1776="","",Items!$G1775+SUMIFS(PurQty,PurItem,$B1776,PurDate,"&lt;="&amp;$D$2)-SUMIFS(SalQty,SalItem,$B1776,SalDate,"&lt;="&amp;$D$2)-SUMIFS(WoQty,WoItem,$B1776,WoDate,"&lt;="&amp;$D$2)+SUMIFS(AdjQty,AdjItem,$B1776,AdjDate,"&lt;="&amp;$D$2)+SUMIFS(LinVarQty,LinItem,$B1776,LinPosted,"YES",LinDate,"&lt;="&amp;$D$2,LinID,"&lt;&gt;"&amp;$B$2))</f>
        <v/>
      </c>
      <c r="D1776" s="84"/>
      <c r="E1776" s="32" t="str">
        <f t="shared" si="54"/>
        <v/>
      </c>
      <c r="F1776" s="33" t="str">
        <f>IF($B1776="","",Items!$I1775)</f>
        <v/>
      </c>
      <c r="G1776" s="33" t="str">
        <f t="shared" si="55"/>
        <v/>
      </c>
      <c r="H1776" s="85"/>
    </row>
    <row r="1777" spans="1:8" hidden="1" x14ac:dyDescent="0.25">
      <c r="A1777" s="28" t="str">
        <f>IF(Items!$B1776="","",Items!$A1776)</f>
        <v/>
      </c>
      <c r="B1777" s="28" t="str">
        <f>IF(Items!$B1776="","",Items!$B1776)</f>
        <v/>
      </c>
      <c r="C1777" s="32" t="str">
        <f>IF($B1777="","",Items!$G1776+SUMIFS(PurQty,PurItem,$B1777,PurDate,"&lt;="&amp;$D$2)-SUMIFS(SalQty,SalItem,$B1777,SalDate,"&lt;="&amp;$D$2)-SUMIFS(WoQty,WoItem,$B1777,WoDate,"&lt;="&amp;$D$2)+SUMIFS(AdjQty,AdjItem,$B1777,AdjDate,"&lt;="&amp;$D$2)+SUMIFS(LinVarQty,LinItem,$B1777,LinPosted,"YES",LinDate,"&lt;="&amp;$D$2,LinID,"&lt;&gt;"&amp;$B$2))</f>
        <v/>
      </c>
      <c r="D1777" s="84"/>
      <c r="E1777" s="32" t="str">
        <f t="shared" si="54"/>
        <v/>
      </c>
      <c r="F1777" s="33" t="str">
        <f>IF($B1777="","",Items!$I1776)</f>
        <v/>
      </c>
      <c r="G1777" s="33" t="str">
        <f t="shared" si="55"/>
        <v/>
      </c>
      <c r="H1777" s="85"/>
    </row>
    <row r="1778" spans="1:8" hidden="1" x14ac:dyDescent="0.25">
      <c r="A1778" s="28" t="str">
        <f>IF(Items!$B1777="","",Items!$A1777)</f>
        <v/>
      </c>
      <c r="B1778" s="28" t="str">
        <f>IF(Items!$B1777="","",Items!$B1777)</f>
        <v/>
      </c>
      <c r="C1778" s="32" t="str">
        <f>IF($B1778="","",Items!$G1777+SUMIFS(PurQty,PurItem,$B1778,PurDate,"&lt;="&amp;$D$2)-SUMIFS(SalQty,SalItem,$B1778,SalDate,"&lt;="&amp;$D$2)-SUMIFS(WoQty,WoItem,$B1778,WoDate,"&lt;="&amp;$D$2)+SUMIFS(AdjQty,AdjItem,$B1778,AdjDate,"&lt;="&amp;$D$2)+SUMIFS(LinVarQty,LinItem,$B1778,LinPosted,"YES",LinDate,"&lt;="&amp;$D$2,LinID,"&lt;&gt;"&amp;$B$2))</f>
        <v/>
      </c>
      <c r="D1778" s="84"/>
      <c r="E1778" s="32" t="str">
        <f t="shared" si="54"/>
        <v/>
      </c>
      <c r="F1778" s="33" t="str">
        <f>IF($B1778="","",Items!$I1777)</f>
        <v/>
      </c>
      <c r="G1778" s="33" t="str">
        <f t="shared" si="55"/>
        <v/>
      </c>
      <c r="H1778" s="85"/>
    </row>
    <row r="1779" spans="1:8" hidden="1" x14ac:dyDescent="0.25">
      <c r="A1779" s="28" t="str">
        <f>IF(Items!$B1778="","",Items!$A1778)</f>
        <v/>
      </c>
      <c r="B1779" s="28" t="str">
        <f>IF(Items!$B1778="","",Items!$B1778)</f>
        <v/>
      </c>
      <c r="C1779" s="32" t="str">
        <f>IF($B1779="","",Items!$G1778+SUMIFS(PurQty,PurItem,$B1779,PurDate,"&lt;="&amp;$D$2)-SUMIFS(SalQty,SalItem,$B1779,SalDate,"&lt;="&amp;$D$2)-SUMIFS(WoQty,WoItem,$B1779,WoDate,"&lt;="&amp;$D$2)+SUMIFS(AdjQty,AdjItem,$B1779,AdjDate,"&lt;="&amp;$D$2)+SUMIFS(LinVarQty,LinItem,$B1779,LinPosted,"YES",LinDate,"&lt;="&amp;$D$2,LinID,"&lt;&gt;"&amp;$B$2))</f>
        <v/>
      </c>
      <c r="D1779" s="84"/>
      <c r="E1779" s="32" t="str">
        <f t="shared" si="54"/>
        <v/>
      </c>
      <c r="F1779" s="33" t="str">
        <f>IF($B1779="","",Items!$I1778)</f>
        <v/>
      </c>
      <c r="G1779" s="33" t="str">
        <f t="shared" si="55"/>
        <v/>
      </c>
      <c r="H1779" s="85"/>
    </row>
    <row r="1780" spans="1:8" hidden="1" x14ac:dyDescent="0.25">
      <c r="A1780" s="28" t="str">
        <f>IF(Items!$B1779="","",Items!$A1779)</f>
        <v/>
      </c>
      <c r="B1780" s="28" t="str">
        <f>IF(Items!$B1779="","",Items!$B1779)</f>
        <v/>
      </c>
      <c r="C1780" s="32" t="str">
        <f>IF($B1780="","",Items!$G1779+SUMIFS(PurQty,PurItem,$B1780,PurDate,"&lt;="&amp;$D$2)-SUMIFS(SalQty,SalItem,$B1780,SalDate,"&lt;="&amp;$D$2)-SUMIFS(WoQty,WoItem,$B1780,WoDate,"&lt;="&amp;$D$2)+SUMIFS(AdjQty,AdjItem,$B1780,AdjDate,"&lt;="&amp;$D$2)+SUMIFS(LinVarQty,LinItem,$B1780,LinPosted,"YES",LinDate,"&lt;="&amp;$D$2,LinID,"&lt;&gt;"&amp;$B$2))</f>
        <v/>
      </c>
      <c r="D1780" s="84"/>
      <c r="E1780" s="32" t="str">
        <f t="shared" si="54"/>
        <v/>
      </c>
      <c r="F1780" s="33" t="str">
        <f>IF($B1780="","",Items!$I1779)</f>
        <v/>
      </c>
      <c r="G1780" s="33" t="str">
        <f t="shared" si="55"/>
        <v/>
      </c>
      <c r="H1780" s="85"/>
    </row>
    <row r="1781" spans="1:8" hidden="1" x14ac:dyDescent="0.25">
      <c r="A1781" s="28" t="str">
        <f>IF(Items!$B1780="","",Items!$A1780)</f>
        <v/>
      </c>
      <c r="B1781" s="28" t="str">
        <f>IF(Items!$B1780="","",Items!$B1780)</f>
        <v/>
      </c>
      <c r="C1781" s="32" t="str">
        <f>IF($B1781="","",Items!$G1780+SUMIFS(PurQty,PurItem,$B1781,PurDate,"&lt;="&amp;$D$2)-SUMIFS(SalQty,SalItem,$B1781,SalDate,"&lt;="&amp;$D$2)-SUMIFS(WoQty,WoItem,$B1781,WoDate,"&lt;="&amp;$D$2)+SUMIFS(AdjQty,AdjItem,$B1781,AdjDate,"&lt;="&amp;$D$2)+SUMIFS(LinVarQty,LinItem,$B1781,LinPosted,"YES",LinDate,"&lt;="&amp;$D$2,LinID,"&lt;&gt;"&amp;$B$2))</f>
        <v/>
      </c>
      <c r="D1781" s="84"/>
      <c r="E1781" s="32" t="str">
        <f t="shared" si="54"/>
        <v/>
      </c>
      <c r="F1781" s="33" t="str">
        <f>IF($B1781="","",Items!$I1780)</f>
        <v/>
      </c>
      <c r="G1781" s="33" t="str">
        <f t="shared" si="55"/>
        <v/>
      </c>
      <c r="H1781" s="85"/>
    </row>
    <row r="1782" spans="1:8" hidden="1" x14ac:dyDescent="0.25">
      <c r="A1782" s="28" t="str">
        <f>IF(Items!$B1781="","",Items!$A1781)</f>
        <v/>
      </c>
      <c r="B1782" s="28" t="str">
        <f>IF(Items!$B1781="","",Items!$B1781)</f>
        <v/>
      </c>
      <c r="C1782" s="32" t="str">
        <f>IF($B1782="","",Items!$G1781+SUMIFS(PurQty,PurItem,$B1782,PurDate,"&lt;="&amp;$D$2)-SUMIFS(SalQty,SalItem,$B1782,SalDate,"&lt;="&amp;$D$2)-SUMIFS(WoQty,WoItem,$B1782,WoDate,"&lt;="&amp;$D$2)+SUMIFS(AdjQty,AdjItem,$B1782,AdjDate,"&lt;="&amp;$D$2)+SUMIFS(LinVarQty,LinItem,$B1782,LinPosted,"YES",LinDate,"&lt;="&amp;$D$2,LinID,"&lt;&gt;"&amp;$B$2))</f>
        <v/>
      </c>
      <c r="D1782" s="84"/>
      <c r="E1782" s="32" t="str">
        <f t="shared" si="54"/>
        <v/>
      </c>
      <c r="F1782" s="33" t="str">
        <f>IF($B1782="","",Items!$I1781)</f>
        <v/>
      </c>
      <c r="G1782" s="33" t="str">
        <f t="shared" si="55"/>
        <v/>
      </c>
      <c r="H1782" s="85"/>
    </row>
    <row r="1783" spans="1:8" hidden="1" x14ac:dyDescent="0.25">
      <c r="A1783" s="28" t="str">
        <f>IF(Items!$B1782="","",Items!$A1782)</f>
        <v/>
      </c>
      <c r="B1783" s="28" t="str">
        <f>IF(Items!$B1782="","",Items!$B1782)</f>
        <v/>
      </c>
      <c r="C1783" s="32" t="str">
        <f>IF($B1783="","",Items!$G1782+SUMIFS(PurQty,PurItem,$B1783,PurDate,"&lt;="&amp;$D$2)-SUMIFS(SalQty,SalItem,$B1783,SalDate,"&lt;="&amp;$D$2)-SUMIFS(WoQty,WoItem,$B1783,WoDate,"&lt;="&amp;$D$2)+SUMIFS(AdjQty,AdjItem,$B1783,AdjDate,"&lt;="&amp;$D$2)+SUMIFS(LinVarQty,LinItem,$B1783,LinPosted,"YES",LinDate,"&lt;="&amp;$D$2,LinID,"&lt;&gt;"&amp;$B$2))</f>
        <v/>
      </c>
      <c r="D1783" s="84"/>
      <c r="E1783" s="32" t="str">
        <f t="shared" si="54"/>
        <v/>
      </c>
      <c r="F1783" s="33" t="str">
        <f>IF($B1783="","",Items!$I1782)</f>
        <v/>
      </c>
      <c r="G1783" s="33" t="str">
        <f t="shared" si="55"/>
        <v/>
      </c>
      <c r="H1783" s="85"/>
    </row>
    <row r="1784" spans="1:8" hidden="1" x14ac:dyDescent="0.25">
      <c r="A1784" s="28" t="str">
        <f>IF(Items!$B1783="","",Items!$A1783)</f>
        <v/>
      </c>
      <c r="B1784" s="28" t="str">
        <f>IF(Items!$B1783="","",Items!$B1783)</f>
        <v/>
      </c>
      <c r="C1784" s="32" t="str">
        <f>IF($B1784="","",Items!$G1783+SUMIFS(PurQty,PurItem,$B1784,PurDate,"&lt;="&amp;$D$2)-SUMIFS(SalQty,SalItem,$B1784,SalDate,"&lt;="&amp;$D$2)-SUMIFS(WoQty,WoItem,$B1784,WoDate,"&lt;="&amp;$D$2)+SUMIFS(AdjQty,AdjItem,$B1784,AdjDate,"&lt;="&amp;$D$2)+SUMIFS(LinVarQty,LinItem,$B1784,LinPosted,"YES",LinDate,"&lt;="&amp;$D$2,LinID,"&lt;&gt;"&amp;$B$2))</f>
        <v/>
      </c>
      <c r="D1784" s="84"/>
      <c r="E1784" s="32" t="str">
        <f t="shared" si="54"/>
        <v/>
      </c>
      <c r="F1784" s="33" t="str">
        <f>IF($B1784="","",Items!$I1783)</f>
        <v/>
      </c>
      <c r="G1784" s="33" t="str">
        <f t="shared" si="55"/>
        <v/>
      </c>
      <c r="H1784" s="85"/>
    </row>
    <row r="1785" spans="1:8" hidden="1" x14ac:dyDescent="0.25">
      <c r="A1785" s="28" t="str">
        <f>IF(Items!$B1784="","",Items!$A1784)</f>
        <v/>
      </c>
      <c r="B1785" s="28" t="str">
        <f>IF(Items!$B1784="","",Items!$B1784)</f>
        <v/>
      </c>
      <c r="C1785" s="32" t="str">
        <f>IF($B1785="","",Items!$G1784+SUMIFS(PurQty,PurItem,$B1785,PurDate,"&lt;="&amp;$D$2)-SUMIFS(SalQty,SalItem,$B1785,SalDate,"&lt;="&amp;$D$2)-SUMIFS(WoQty,WoItem,$B1785,WoDate,"&lt;="&amp;$D$2)+SUMIFS(AdjQty,AdjItem,$B1785,AdjDate,"&lt;="&amp;$D$2)+SUMIFS(LinVarQty,LinItem,$B1785,LinPosted,"YES",LinDate,"&lt;="&amp;$D$2,LinID,"&lt;&gt;"&amp;$B$2))</f>
        <v/>
      </c>
      <c r="D1785" s="84"/>
      <c r="E1785" s="32" t="str">
        <f t="shared" si="54"/>
        <v/>
      </c>
      <c r="F1785" s="33" t="str">
        <f>IF($B1785="","",Items!$I1784)</f>
        <v/>
      </c>
      <c r="G1785" s="33" t="str">
        <f t="shared" si="55"/>
        <v/>
      </c>
      <c r="H1785" s="85"/>
    </row>
    <row r="1786" spans="1:8" hidden="1" x14ac:dyDescent="0.25">
      <c r="A1786" s="28" t="str">
        <f>IF(Items!$B1785="","",Items!$A1785)</f>
        <v/>
      </c>
      <c r="B1786" s="28" t="str">
        <f>IF(Items!$B1785="","",Items!$B1785)</f>
        <v/>
      </c>
      <c r="C1786" s="32" t="str">
        <f>IF($B1786="","",Items!$G1785+SUMIFS(PurQty,PurItem,$B1786,PurDate,"&lt;="&amp;$D$2)-SUMIFS(SalQty,SalItem,$B1786,SalDate,"&lt;="&amp;$D$2)-SUMIFS(WoQty,WoItem,$B1786,WoDate,"&lt;="&amp;$D$2)+SUMIFS(AdjQty,AdjItem,$B1786,AdjDate,"&lt;="&amp;$D$2)+SUMIFS(LinVarQty,LinItem,$B1786,LinPosted,"YES",LinDate,"&lt;="&amp;$D$2,LinID,"&lt;&gt;"&amp;$B$2))</f>
        <v/>
      </c>
      <c r="D1786" s="84"/>
      <c r="E1786" s="32" t="str">
        <f t="shared" si="54"/>
        <v/>
      </c>
      <c r="F1786" s="33" t="str">
        <f>IF($B1786="","",Items!$I1785)</f>
        <v/>
      </c>
      <c r="G1786" s="33" t="str">
        <f t="shared" si="55"/>
        <v/>
      </c>
      <c r="H1786" s="85"/>
    </row>
    <row r="1787" spans="1:8" hidden="1" x14ac:dyDescent="0.25">
      <c r="A1787" s="28" t="str">
        <f>IF(Items!$B1786="","",Items!$A1786)</f>
        <v/>
      </c>
      <c r="B1787" s="28" t="str">
        <f>IF(Items!$B1786="","",Items!$B1786)</f>
        <v/>
      </c>
      <c r="C1787" s="32" t="str">
        <f>IF($B1787="","",Items!$G1786+SUMIFS(PurQty,PurItem,$B1787,PurDate,"&lt;="&amp;$D$2)-SUMIFS(SalQty,SalItem,$B1787,SalDate,"&lt;="&amp;$D$2)-SUMIFS(WoQty,WoItem,$B1787,WoDate,"&lt;="&amp;$D$2)+SUMIFS(AdjQty,AdjItem,$B1787,AdjDate,"&lt;="&amp;$D$2)+SUMIFS(LinVarQty,LinItem,$B1787,LinPosted,"YES",LinDate,"&lt;="&amp;$D$2,LinID,"&lt;&gt;"&amp;$B$2))</f>
        <v/>
      </c>
      <c r="D1787" s="84"/>
      <c r="E1787" s="32" t="str">
        <f t="shared" si="54"/>
        <v/>
      </c>
      <c r="F1787" s="33" t="str">
        <f>IF($B1787="","",Items!$I1786)</f>
        <v/>
      </c>
      <c r="G1787" s="33" t="str">
        <f t="shared" si="55"/>
        <v/>
      </c>
      <c r="H1787" s="85"/>
    </row>
    <row r="1788" spans="1:8" hidden="1" x14ac:dyDescent="0.25">
      <c r="A1788" s="28" t="str">
        <f>IF(Items!$B1787="","",Items!$A1787)</f>
        <v/>
      </c>
      <c r="B1788" s="28" t="str">
        <f>IF(Items!$B1787="","",Items!$B1787)</f>
        <v/>
      </c>
      <c r="C1788" s="32" t="str">
        <f>IF($B1788="","",Items!$G1787+SUMIFS(PurQty,PurItem,$B1788,PurDate,"&lt;="&amp;$D$2)-SUMIFS(SalQty,SalItem,$B1788,SalDate,"&lt;="&amp;$D$2)-SUMIFS(WoQty,WoItem,$B1788,WoDate,"&lt;="&amp;$D$2)+SUMIFS(AdjQty,AdjItem,$B1788,AdjDate,"&lt;="&amp;$D$2)+SUMIFS(LinVarQty,LinItem,$B1788,LinPosted,"YES",LinDate,"&lt;="&amp;$D$2,LinID,"&lt;&gt;"&amp;$B$2))</f>
        <v/>
      </c>
      <c r="D1788" s="84"/>
      <c r="E1788" s="32" t="str">
        <f t="shared" si="54"/>
        <v/>
      </c>
      <c r="F1788" s="33" t="str">
        <f>IF($B1788="","",Items!$I1787)</f>
        <v/>
      </c>
      <c r="G1788" s="33" t="str">
        <f t="shared" si="55"/>
        <v/>
      </c>
      <c r="H1788" s="85"/>
    </row>
    <row r="1789" spans="1:8" hidden="1" x14ac:dyDescent="0.25">
      <c r="A1789" s="28" t="str">
        <f>IF(Items!$B1788="","",Items!$A1788)</f>
        <v/>
      </c>
      <c r="B1789" s="28" t="str">
        <f>IF(Items!$B1788="","",Items!$B1788)</f>
        <v/>
      </c>
      <c r="C1789" s="32" t="str">
        <f>IF($B1789="","",Items!$G1788+SUMIFS(PurQty,PurItem,$B1789,PurDate,"&lt;="&amp;$D$2)-SUMIFS(SalQty,SalItem,$B1789,SalDate,"&lt;="&amp;$D$2)-SUMIFS(WoQty,WoItem,$B1789,WoDate,"&lt;="&amp;$D$2)+SUMIFS(AdjQty,AdjItem,$B1789,AdjDate,"&lt;="&amp;$D$2)+SUMIFS(LinVarQty,LinItem,$B1789,LinPosted,"YES",LinDate,"&lt;="&amp;$D$2,LinID,"&lt;&gt;"&amp;$B$2))</f>
        <v/>
      </c>
      <c r="D1789" s="84"/>
      <c r="E1789" s="32" t="str">
        <f t="shared" si="54"/>
        <v/>
      </c>
      <c r="F1789" s="33" t="str">
        <f>IF($B1789="","",Items!$I1788)</f>
        <v/>
      </c>
      <c r="G1789" s="33" t="str">
        <f t="shared" si="55"/>
        <v/>
      </c>
      <c r="H1789" s="85"/>
    </row>
    <row r="1790" spans="1:8" hidden="1" x14ac:dyDescent="0.25">
      <c r="A1790" s="28" t="str">
        <f>IF(Items!$B1789="","",Items!$A1789)</f>
        <v/>
      </c>
      <c r="B1790" s="28" t="str">
        <f>IF(Items!$B1789="","",Items!$B1789)</f>
        <v/>
      </c>
      <c r="C1790" s="32" t="str">
        <f>IF($B1790="","",Items!$G1789+SUMIFS(PurQty,PurItem,$B1790,PurDate,"&lt;="&amp;$D$2)-SUMIFS(SalQty,SalItem,$B1790,SalDate,"&lt;="&amp;$D$2)-SUMIFS(WoQty,WoItem,$B1790,WoDate,"&lt;="&amp;$D$2)+SUMIFS(AdjQty,AdjItem,$B1790,AdjDate,"&lt;="&amp;$D$2)+SUMIFS(LinVarQty,LinItem,$B1790,LinPosted,"YES",LinDate,"&lt;="&amp;$D$2,LinID,"&lt;&gt;"&amp;$B$2))</f>
        <v/>
      </c>
      <c r="D1790" s="84"/>
      <c r="E1790" s="32" t="str">
        <f t="shared" si="54"/>
        <v/>
      </c>
      <c r="F1790" s="33" t="str">
        <f>IF($B1790="","",Items!$I1789)</f>
        <v/>
      </c>
      <c r="G1790" s="33" t="str">
        <f t="shared" si="55"/>
        <v/>
      </c>
      <c r="H1790" s="85"/>
    </row>
    <row r="1791" spans="1:8" hidden="1" x14ac:dyDescent="0.25">
      <c r="A1791" s="28" t="str">
        <f>IF(Items!$B1790="","",Items!$A1790)</f>
        <v/>
      </c>
      <c r="B1791" s="28" t="str">
        <f>IF(Items!$B1790="","",Items!$B1790)</f>
        <v/>
      </c>
      <c r="C1791" s="32" t="str">
        <f>IF($B1791="","",Items!$G1790+SUMIFS(PurQty,PurItem,$B1791,PurDate,"&lt;="&amp;$D$2)-SUMIFS(SalQty,SalItem,$B1791,SalDate,"&lt;="&amp;$D$2)-SUMIFS(WoQty,WoItem,$B1791,WoDate,"&lt;="&amp;$D$2)+SUMIFS(AdjQty,AdjItem,$B1791,AdjDate,"&lt;="&amp;$D$2)+SUMIFS(LinVarQty,LinItem,$B1791,LinPosted,"YES",LinDate,"&lt;="&amp;$D$2,LinID,"&lt;&gt;"&amp;$B$2))</f>
        <v/>
      </c>
      <c r="D1791" s="84"/>
      <c r="E1791" s="32" t="str">
        <f t="shared" si="54"/>
        <v/>
      </c>
      <c r="F1791" s="33" t="str">
        <f>IF($B1791="","",Items!$I1790)</f>
        <v/>
      </c>
      <c r="G1791" s="33" t="str">
        <f t="shared" si="55"/>
        <v/>
      </c>
      <c r="H1791" s="85"/>
    </row>
    <row r="1792" spans="1:8" hidden="1" x14ac:dyDescent="0.25">
      <c r="A1792" s="28" t="str">
        <f>IF(Items!$B1791="","",Items!$A1791)</f>
        <v/>
      </c>
      <c r="B1792" s="28" t="str">
        <f>IF(Items!$B1791="","",Items!$B1791)</f>
        <v/>
      </c>
      <c r="C1792" s="32" t="str">
        <f>IF($B1792="","",Items!$G1791+SUMIFS(PurQty,PurItem,$B1792,PurDate,"&lt;="&amp;$D$2)-SUMIFS(SalQty,SalItem,$B1792,SalDate,"&lt;="&amp;$D$2)-SUMIFS(WoQty,WoItem,$B1792,WoDate,"&lt;="&amp;$D$2)+SUMIFS(AdjQty,AdjItem,$B1792,AdjDate,"&lt;="&amp;$D$2)+SUMIFS(LinVarQty,LinItem,$B1792,LinPosted,"YES",LinDate,"&lt;="&amp;$D$2,LinID,"&lt;&gt;"&amp;$B$2))</f>
        <v/>
      </c>
      <c r="D1792" s="84"/>
      <c r="E1792" s="32" t="str">
        <f t="shared" si="54"/>
        <v/>
      </c>
      <c r="F1792" s="33" t="str">
        <f>IF($B1792="","",Items!$I1791)</f>
        <v/>
      </c>
      <c r="G1792" s="33" t="str">
        <f t="shared" si="55"/>
        <v/>
      </c>
      <c r="H1792" s="85"/>
    </row>
    <row r="1793" spans="1:8" hidden="1" x14ac:dyDescent="0.25">
      <c r="A1793" s="28" t="str">
        <f>IF(Items!$B1792="","",Items!$A1792)</f>
        <v/>
      </c>
      <c r="B1793" s="28" t="str">
        <f>IF(Items!$B1792="","",Items!$B1792)</f>
        <v/>
      </c>
      <c r="C1793" s="32" t="str">
        <f>IF($B1793="","",Items!$G1792+SUMIFS(PurQty,PurItem,$B1793,PurDate,"&lt;="&amp;$D$2)-SUMIFS(SalQty,SalItem,$B1793,SalDate,"&lt;="&amp;$D$2)-SUMIFS(WoQty,WoItem,$B1793,WoDate,"&lt;="&amp;$D$2)+SUMIFS(AdjQty,AdjItem,$B1793,AdjDate,"&lt;="&amp;$D$2)+SUMIFS(LinVarQty,LinItem,$B1793,LinPosted,"YES",LinDate,"&lt;="&amp;$D$2,LinID,"&lt;&gt;"&amp;$B$2))</f>
        <v/>
      </c>
      <c r="D1793" s="84"/>
      <c r="E1793" s="32" t="str">
        <f t="shared" si="54"/>
        <v/>
      </c>
      <c r="F1793" s="33" t="str">
        <f>IF($B1793="","",Items!$I1792)</f>
        <v/>
      </c>
      <c r="G1793" s="33" t="str">
        <f t="shared" si="55"/>
        <v/>
      </c>
      <c r="H1793" s="85"/>
    </row>
    <row r="1794" spans="1:8" hidden="1" x14ac:dyDescent="0.25">
      <c r="A1794" s="28" t="str">
        <f>IF(Items!$B1793="","",Items!$A1793)</f>
        <v/>
      </c>
      <c r="B1794" s="28" t="str">
        <f>IF(Items!$B1793="","",Items!$B1793)</f>
        <v/>
      </c>
      <c r="C1794" s="32" t="str">
        <f>IF($B1794="","",Items!$G1793+SUMIFS(PurQty,PurItem,$B1794,PurDate,"&lt;="&amp;$D$2)-SUMIFS(SalQty,SalItem,$B1794,SalDate,"&lt;="&amp;$D$2)-SUMIFS(WoQty,WoItem,$B1794,WoDate,"&lt;="&amp;$D$2)+SUMIFS(AdjQty,AdjItem,$B1794,AdjDate,"&lt;="&amp;$D$2)+SUMIFS(LinVarQty,LinItem,$B1794,LinPosted,"YES",LinDate,"&lt;="&amp;$D$2,LinID,"&lt;&gt;"&amp;$B$2))</f>
        <v/>
      </c>
      <c r="D1794" s="84"/>
      <c r="E1794" s="32" t="str">
        <f t="shared" ref="E1794:E1857" si="56">IF(OR($B1794="",$D1794=""),"",$D1794-$C1794)</f>
        <v/>
      </c>
      <c r="F1794" s="33" t="str">
        <f>IF($B1794="","",Items!$I1793)</f>
        <v/>
      </c>
      <c r="G1794" s="33" t="str">
        <f t="shared" ref="G1794:G1857" si="57">IF($E1794="","",$E1794*$F1794)</f>
        <v/>
      </c>
      <c r="H1794" s="85"/>
    </row>
    <row r="1795" spans="1:8" hidden="1" x14ac:dyDescent="0.25">
      <c r="A1795" s="28" t="str">
        <f>IF(Items!$B1794="","",Items!$A1794)</f>
        <v/>
      </c>
      <c r="B1795" s="28" t="str">
        <f>IF(Items!$B1794="","",Items!$B1794)</f>
        <v/>
      </c>
      <c r="C1795" s="32" t="str">
        <f>IF($B1795="","",Items!$G1794+SUMIFS(PurQty,PurItem,$B1795,PurDate,"&lt;="&amp;$D$2)-SUMIFS(SalQty,SalItem,$B1795,SalDate,"&lt;="&amp;$D$2)-SUMIFS(WoQty,WoItem,$B1795,WoDate,"&lt;="&amp;$D$2)+SUMIFS(AdjQty,AdjItem,$B1795,AdjDate,"&lt;="&amp;$D$2)+SUMIFS(LinVarQty,LinItem,$B1795,LinPosted,"YES",LinDate,"&lt;="&amp;$D$2,LinID,"&lt;&gt;"&amp;$B$2))</f>
        <v/>
      </c>
      <c r="D1795" s="84"/>
      <c r="E1795" s="32" t="str">
        <f t="shared" si="56"/>
        <v/>
      </c>
      <c r="F1795" s="33" t="str">
        <f>IF($B1795="","",Items!$I1794)</f>
        <v/>
      </c>
      <c r="G1795" s="33" t="str">
        <f t="shared" si="57"/>
        <v/>
      </c>
      <c r="H1795" s="85"/>
    </row>
    <row r="1796" spans="1:8" hidden="1" x14ac:dyDescent="0.25">
      <c r="A1796" s="28" t="str">
        <f>IF(Items!$B1795="","",Items!$A1795)</f>
        <v/>
      </c>
      <c r="B1796" s="28" t="str">
        <f>IF(Items!$B1795="","",Items!$B1795)</f>
        <v/>
      </c>
      <c r="C1796" s="32" t="str">
        <f>IF($B1796="","",Items!$G1795+SUMIFS(PurQty,PurItem,$B1796,PurDate,"&lt;="&amp;$D$2)-SUMIFS(SalQty,SalItem,$B1796,SalDate,"&lt;="&amp;$D$2)-SUMIFS(WoQty,WoItem,$B1796,WoDate,"&lt;="&amp;$D$2)+SUMIFS(AdjQty,AdjItem,$B1796,AdjDate,"&lt;="&amp;$D$2)+SUMIFS(LinVarQty,LinItem,$B1796,LinPosted,"YES",LinDate,"&lt;="&amp;$D$2,LinID,"&lt;&gt;"&amp;$B$2))</f>
        <v/>
      </c>
      <c r="D1796" s="84"/>
      <c r="E1796" s="32" t="str">
        <f t="shared" si="56"/>
        <v/>
      </c>
      <c r="F1796" s="33" t="str">
        <f>IF($B1796="","",Items!$I1795)</f>
        <v/>
      </c>
      <c r="G1796" s="33" t="str">
        <f t="shared" si="57"/>
        <v/>
      </c>
      <c r="H1796" s="85"/>
    </row>
    <row r="1797" spans="1:8" hidden="1" x14ac:dyDescent="0.25">
      <c r="A1797" s="28" t="str">
        <f>IF(Items!$B1796="","",Items!$A1796)</f>
        <v/>
      </c>
      <c r="B1797" s="28" t="str">
        <f>IF(Items!$B1796="","",Items!$B1796)</f>
        <v/>
      </c>
      <c r="C1797" s="32" t="str">
        <f>IF($B1797="","",Items!$G1796+SUMIFS(PurQty,PurItem,$B1797,PurDate,"&lt;="&amp;$D$2)-SUMIFS(SalQty,SalItem,$B1797,SalDate,"&lt;="&amp;$D$2)-SUMIFS(WoQty,WoItem,$B1797,WoDate,"&lt;="&amp;$D$2)+SUMIFS(AdjQty,AdjItem,$B1797,AdjDate,"&lt;="&amp;$D$2)+SUMIFS(LinVarQty,LinItem,$B1797,LinPosted,"YES",LinDate,"&lt;="&amp;$D$2,LinID,"&lt;&gt;"&amp;$B$2))</f>
        <v/>
      </c>
      <c r="D1797" s="84"/>
      <c r="E1797" s="32" t="str">
        <f t="shared" si="56"/>
        <v/>
      </c>
      <c r="F1797" s="33" t="str">
        <f>IF($B1797="","",Items!$I1796)</f>
        <v/>
      </c>
      <c r="G1797" s="33" t="str">
        <f t="shared" si="57"/>
        <v/>
      </c>
      <c r="H1797" s="85"/>
    </row>
    <row r="1798" spans="1:8" hidden="1" x14ac:dyDescent="0.25">
      <c r="A1798" s="28" t="str">
        <f>IF(Items!$B1797="","",Items!$A1797)</f>
        <v/>
      </c>
      <c r="B1798" s="28" t="str">
        <f>IF(Items!$B1797="","",Items!$B1797)</f>
        <v/>
      </c>
      <c r="C1798" s="32" t="str">
        <f>IF($B1798="","",Items!$G1797+SUMIFS(PurQty,PurItem,$B1798,PurDate,"&lt;="&amp;$D$2)-SUMIFS(SalQty,SalItem,$B1798,SalDate,"&lt;="&amp;$D$2)-SUMIFS(WoQty,WoItem,$B1798,WoDate,"&lt;="&amp;$D$2)+SUMIFS(AdjQty,AdjItem,$B1798,AdjDate,"&lt;="&amp;$D$2)+SUMIFS(LinVarQty,LinItem,$B1798,LinPosted,"YES",LinDate,"&lt;="&amp;$D$2,LinID,"&lt;&gt;"&amp;$B$2))</f>
        <v/>
      </c>
      <c r="D1798" s="84"/>
      <c r="E1798" s="32" t="str">
        <f t="shared" si="56"/>
        <v/>
      </c>
      <c r="F1798" s="33" t="str">
        <f>IF($B1798="","",Items!$I1797)</f>
        <v/>
      </c>
      <c r="G1798" s="33" t="str">
        <f t="shared" si="57"/>
        <v/>
      </c>
      <c r="H1798" s="85"/>
    </row>
    <row r="1799" spans="1:8" hidden="1" x14ac:dyDescent="0.25">
      <c r="A1799" s="28" t="str">
        <f>IF(Items!$B1798="","",Items!$A1798)</f>
        <v/>
      </c>
      <c r="B1799" s="28" t="str">
        <f>IF(Items!$B1798="","",Items!$B1798)</f>
        <v/>
      </c>
      <c r="C1799" s="32" t="str">
        <f>IF($B1799="","",Items!$G1798+SUMIFS(PurQty,PurItem,$B1799,PurDate,"&lt;="&amp;$D$2)-SUMIFS(SalQty,SalItem,$B1799,SalDate,"&lt;="&amp;$D$2)-SUMIFS(WoQty,WoItem,$B1799,WoDate,"&lt;="&amp;$D$2)+SUMIFS(AdjQty,AdjItem,$B1799,AdjDate,"&lt;="&amp;$D$2)+SUMIFS(LinVarQty,LinItem,$B1799,LinPosted,"YES",LinDate,"&lt;="&amp;$D$2,LinID,"&lt;&gt;"&amp;$B$2))</f>
        <v/>
      </c>
      <c r="D1799" s="84"/>
      <c r="E1799" s="32" t="str">
        <f t="shared" si="56"/>
        <v/>
      </c>
      <c r="F1799" s="33" t="str">
        <f>IF($B1799="","",Items!$I1798)</f>
        <v/>
      </c>
      <c r="G1799" s="33" t="str">
        <f t="shared" si="57"/>
        <v/>
      </c>
      <c r="H1799" s="85"/>
    </row>
    <row r="1800" spans="1:8" hidden="1" x14ac:dyDescent="0.25">
      <c r="A1800" s="28" t="str">
        <f>IF(Items!$B1799="","",Items!$A1799)</f>
        <v/>
      </c>
      <c r="B1800" s="28" t="str">
        <f>IF(Items!$B1799="","",Items!$B1799)</f>
        <v/>
      </c>
      <c r="C1800" s="32" t="str">
        <f>IF($B1800="","",Items!$G1799+SUMIFS(PurQty,PurItem,$B1800,PurDate,"&lt;="&amp;$D$2)-SUMIFS(SalQty,SalItem,$B1800,SalDate,"&lt;="&amp;$D$2)-SUMIFS(WoQty,WoItem,$B1800,WoDate,"&lt;="&amp;$D$2)+SUMIFS(AdjQty,AdjItem,$B1800,AdjDate,"&lt;="&amp;$D$2)+SUMIFS(LinVarQty,LinItem,$B1800,LinPosted,"YES",LinDate,"&lt;="&amp;$D$2,LinID,"&lt;&gt;"&amp;$B$2))</f>
        <v/>
      </c>
      <c r="D1800" s="84"/>
      <c r="E1800" s="32" t="str">
        <f t="shared" si="56"/>
        <v/>
      </c>
      <c r="F1800" s="33" t="str">
        <f>IF($B1800="","",Items!$I1799)</f>
        <v/>
      </c>
      <c r="G1800" s="33" t="str">
        <f t="shared" si="57"/>
        <v/>
      </c>
      <c r="H1800" s="85"/>
    </row>
    <row r="1801" spans="1:8" hidden="1" x14ac:dyDescent="0.25">
      <c r="A1801" s="28" t="str">
        <f>IF(Items!$B1800="","",Items!$A1800)</f>
        <v/>
      </c>
      <c r="B1801" s="28" t="str">
        <f>IF(Items!$B1800="","",Items!$B1800)</f>
        <v/>
      </c>
      <c r="C1801" s="32" t="str">
        <f>IF($B1801="","",Items!$G1800+SUMIFS(PurQty,PurItem,$B1801,PurDate,"&lt;="&amp;$D$2)-SUMIFS(SalQty,SalItem,$B1801,SalDate,"&lt;="&amp;$D$2)-SUMIFS(WoQty,WoItem,$B1801,WoDate,"&lt;="&amp;$D$2)+SUMIFS(AdjQty,AdjItem,$B1801,AdjDate,"&lt;="&amp;$D$2)+SUMIFS(LinVarQty,LinItem,$B1801,LinPosted,"YES",LinDate,"&lt;="&amp;$D$2,LinID,"&lt;&gt;"&amp;$B$2))</f>
        <v/>
      </c>
      <c r="D1801" s="84"/>
      <c r="E1801" s="32" t="str">
        <f t="shared" si="56"/>
        <v/>
      </c>
      <c r="F1801" s="33" t="str">
        <f>IF($B1801="","",Items!$I1800)</f>
        <v/>
      </c>
      <c r="G1801" s="33" t="str">
        <f t="shared" si="57"/>
        <v/>
      </c>
      <c r="H1801" s="85"/>
    </row>
    <row r="1802" spans="1:8" hidden="1" x14ac:dyDescent="0.25">
      <c r="A1802" s="28" t="str">
        <f>IF(Items!$B1801="","",Items!$A1801)</f>
        <v/>
      </c>
      <c r="B1802" s="28" t="str">
        <f>IF(Items!$B1801="","",Items!$B1801)</f>
        <v/>
      </c>
      <c r="C1802" s="32" t="str">
        <f>IF($B1802="","",Items!$G1801+SUMIFS(PurQty,PurItem,$B1802,PurDate,"&lt;="&amp;$D$2)-SUMIFS(SalQty,SalItem,$B1802,SalDate,"&lt;="&amp;$D$2)-SUMIFS(WoQty,WoItem,$B1802,WoDate,"&lt;="&amp;$D$2)+SUMIFS(AdjQty,AdjItem,$B1802,AdjDate,"&lt;="&amp;$D$2)+SUMIFS(LinVarQty,LinItem,$B1802,LinPosted,"YES",LinDate,"&lt;="&amp;$D$2,LinID,"&lt;&gt;"&amp;$B$2))</f>
        <v/>
      </c>
      <c r="D1802" s="84"/>
      <c r="E1802" s="32" t="str">
        <f t="shared" si="56"/>
        <v/>
      </c>
      <c r="F1802" s="33" t="str">
        <f>IF($B1802="","",Items!$I1801)</f>
        <v/>
      </c>
      <c r="G1802" s="33" t="str">
        <f t="shared" si="57"/>
        <v/>
      </c>
      <c r="H1802" s="85"/>
    </row>
    <row r="1803" spans="1:8" hidden="1" x14ac:dyDescent="0.25">
      <c r="A1803" s="28" t="str">
        <f>IF(Items!$B1802="","",Items!$A1802)</f>
        <v/>
      </c>
      <c r="B1803" s="28" t="str">
        <f>IF(Items!$B1802="","",Items!$B1802)</f>
        <v/>
      </c>
      <c r="C1803" s="32" t="str">
        <f>IF($B1803="","",Items!$G1802+SUMIFS(PurQty,PurItem,$B1803,PurDate,"&lt;="&amp;$D$2)-SUMIFS(SalQty,SalItem,$B1803,SalDate,"&lt;="&amp;$D$2)-SUMIFS(WoQty,WoItem,$B1803,WoDate,"&lt;="&amp;$D$2)+SUMIFS(AdjQty,AdjItem,$B1803,AdjDate,"&lt;="&amp;$D$2)+SUMIFS(LinVarQty,LinItem,$B1803,LinPosted,"YES",LinDate,"&lt;="&amp;$D$2,LinID,"&lt;&gt;"&amp;$B$2))</f>
        <v/>
      </c>
      <c r="D1803" s="84"/>
      <c r="E1803" s="32" t="str">
        <f t="shared" si="56"/>
        <v/>
      </c>
      <c r="F1803" s="33" t="str">
        <f>IF($B1803="","",Items!$I1802)</f>
        <v/>
      </c>
      <c r="G1803" s="33" t="str">
        <f t="shared" si="57"/>
        <v/>
      </c>
      <c r="H1803" s="85"/>
    </row>
    <row r="1804" spans="1:8" hidden="1" x14ac:dyDescent="0.25">
      <c r="A1804" s="28" t="str">
        <f>IF(Items!$B1803="","",Items!$A1803)</f>
        <v/>
      </c>
      <c r="B1804" s="28" t="str">
        <f>IF(Items!$B1803="","",Items!$B1803)</f>
        <v/>
      </c>
      <c r="C1804" s="32" t="str">
        <f>IF($B1804="","",Items!$G1803+SUMIFS(PurQty,PurItem,$B1804,PurDate,"&lt;="&amp;$D$2)-SUMIFS(SalQty,SalItem,$B1804,SalDate,"&lt;="&amp;$D$2)-SUMIFS(WoQty,WoItem,$B1804,WoDate,"&lt;="&amp;$D$2)+SUMIFS(AdjQty,AdjItem,$B1804,AdjDate,"&lt;="&amp;$D$2)+SUMIFS(LinVarQty,LinItem,$B1804,LinPosted,"YES",LinDate,"&lt;="&amp;$D$2,LinID,"&lt;&gt;"&amp;$B$2))</f>
        <v/>
      </c>
      <c r="D1804" s="84"/>
      <c r="E1804" s="32" t="str">
        <f t="shared" si="56"/>
        <v/>
      </c>
      <c r="F1804" s="33" t="str">
        <f>IF($B1804="","",Items!$I1803)</f>
        <v/>
      </c>
      <c r="G1804" s="33" t="str">
        <f t="shared" si="57"/>
        <v/>
      </c>
      <c r="H1804" s="85"/>
    </row>
    <row r="1805" spans="1:8" hidden="1" x14ac:dyDescent="0.25">
      <c r="A1805" s="28" t="str">
        <f>IF(Items!$B1804="","",Items!$A1804)</f>
        <v/>
      </c>
      <c r="B1805" s="28" t="str">
        <f>IF(Items!$B1804="","",Items!$B1804)</f>
        <v/>
      </c>
      <c r="C1805" s="32" t="str">
        <f>IF($B1805="","",Items!$G1804+SUMIFS(PurQty,PurItem,$B1805,PurDate,"&lt;="&amp;$D$2)-SUMIFS(SalQty,SalItem,$B1805,SalDate,"&lt;="&amp;$D$2)-SUMIFS(WoQty,WoItem,$B1805,WoDate,"&lt;="&amp;$D$2)+SUMIFS(AdjQty,AdjItem,$B1805,AdjDate,"&lt;="&amp;$D$2)+SUMIFS(LinVarQty,LinItem,$B1805,LinPosted,"YES",LinDate,"&lt;="&amp;$D$2,LinID,"&lt;&gt;"&amp;$B$2))</f>
        <v/>
      </c>
      <c r="D1805" s="84"/>
      <c r="E1805" s="32" t="str">
        <f t="shared" si="56"/>
        <v/>
      </c>
      <c r="F1805" s="33" t="str">
        <f>IF($B1805="","",Items!$I1804)</f>
        <v/>
      </c>
      <c r="G1805" s="33" t="str">
        <f t="shared" si="57"/>
        <v/>
      </c>
      <c r="H1805" s="85"/>
    </row>
    <row r="1806" spans="1:8" hidden="1" x14ac:dyDescent="0.25">
      <c r="A1806" s="28" t="str">
        <f>IF(Items!$B1805="","",Items!$A1805)</f>
        <v/>
      </c>
      <c r="B1806" s="28" t="str">
        <f>IF(Items!$B1805="","",Items!$B1805)</f>
        <v/>
      </c>
      <c r="C1806" s="32" t="str">
        <f>IF($B1806="","",Items!$G1805+SUMIFS(PurQty,PurItem,$B1806,PurDate,"&lt;="&amp;$D$2)-SUMIFS(SalQty,SalItem,$B1806,SalDate,"&lt;="&amp;$D$2)-SUMIFS(WoQty,WoItem,$B1806,WoDate,"&lt;="&amp;$D$2)+SUMIFS(AdjQty,AdjItem,$B1806,AdjDate,"&lt;="&amp;$D$2)+SUMIFS(LinVarQty,LinItem,$B1806,LinPosted,"YES",LinDate,"&lt;="&amp;$D$2,LinID,"&lt;&gt;"&amp;$B$2))</f>
        <v/>
      </c>
      <c r="D1806" s="84"/>
      <c r="E1806" s="32" t="str">
        <f t="shared" si="56"/>
        <v/>
      </c>
      <c r="F1806" s="33" t="str">
        <f>IF($B1806="","",Items!$I1805)</f>
        <v/>
      </c>
      <c r="G1806" s="33" t="str">
        <f t="shared" si="57"/>
        <v/>
      </c>
      <c r="H1806" s="85"/>
    </row>
    <row r="1807" spans="1:8" hidden="1" x14ac:dyDescent="0.25">
      <c r="A1807" s="28" t="str">
        <f>IF(Items!$B1806="","",Items!$A1806)</f>
        <v/>
      </c>
      <c r="B1807" s="28" t="str">
        <f>IF(Items!$B1806="","",Items!$B1806)</f>
        <v/>
      </c>
      <c r="C1807" s="32" t="str">
        <f>IF($B1807="","",Items!$G1806+SUMIFS(PurQty,PurItem,$B1807,PurDate,"&lt;="&amp;$D$2)-SUMIFS(SalQty,SalItem,$B1807,SalDate,"&lt;="&amp;$D$2)-SUMIFS(WoQty,WoItem,$B1807,WoDate,"&lt;="&amp;$D$2)+SUMIFS(AdjQty,AdjItem,$B1807,AdjDate,"&lt;="&amp;$D$2)+SUMIFS(LinVarQty,LinItem,$B1807,LinPosted,"YES",LinDate,"&lt;="&amp;$D$2,LinID,"&lt;&gt;"&amp;$B$2))</f>
        <v/>
      </c>
      <c r="D1807" s="84"/>
      <c r="E1807" s="32" t="str">
        <f t="shared" si="56"/>
        <v/>
      </c>
      <c r="F1807" s="33" t="str">
        <f>IF($B1807="","",Items!$I1806)</f>
        <v/>
      </c>
      <c r="G1807" s="33" t="str">
        <f t="shared" si="57"/>
        <v/>
      </c>
      <c r="H1807" s="85"/>
    </row>
    <row r="1808" spans="1:8" hidden="1" x14ac:dyDescent="0.25">
      <c r="A1808" s="28" t="str">
        <f>IF(Items!$B1807="","",Items!$A1807)</f>
        <v/>
      </c>
      <c r="B1808" s="28" t="str">
        <f>IF(Items!$B1807="","",Items!$B1807)</f>
        <v/>
      </c>
      <c r="C1808" s="32" t="str">
        <f>IF($B1808="","",Items!$G1807+SUMIFS(PurQty,PurItem,$B1808,PurDate,"&lt;="&amp;$D$2)-SUMIFS(SalQty,SalItem,$B1808,SalDate,"&lt;="&amp;$D$2)-SUMIFS(WoQty,WoItem,$B1808,WoDate,"&lt;="&amp;$D$2)+SUMIFS(AdjQty,AdjItem,$B1808,AdjDate,"&lt;="&amp;$D$2)+SUMIFS(LinVarQty,LinItem,$B1808,LinPosted,"YES",LinDate,"&lt;="&amp;$D$2,LinID,"&lt;&gt;"&amp;$B$2))</f>
        <v/>
      </c>
      <c r="D1808" s="84"/>
      <c r="E1808" s="32" t="str">
        <f t="shared" si="56"/>
        <v/>
      </c>
      <c r="F1808" s="33" t="str">
        <f>IF($B1808="","",Items!$I1807)</f>
        <v/>
      </c>
      <c r="G1808" s="33" t="str">
        <f t="shared" si="57"/>
        <v/>
      </c>
      <c r="H1808" s="85"/>
    </row>
    <row r="1809" spans="1:8" hidden="1" x14ac:dyDescent="0.25">
      <c r="A1809" s="28" t="str">
        <f>IF(Items!$B1808="","",Items!$A1808)</f>
        <v/>
      </c>
      <c r="B1809" s="28" t="str">
        <f>IF(Items!$B1808="","",Items!$B1808)</f>
        <v/>
      </c>
      <c r="C1809" s="32" t="str">
        <f>IF($B1809="","",Items!$G1808+SUMIFS(PurQty,PurItem,$B1809,PurDate,"&lt;="&amp;$D$2)-SUMIFS(SalQty,SalItem,$B1809,SalDate,"&lt;="&amp;$D$2)-SUMIFS(WoQty,WoItem,$B1809,WoDate,"&lt;="&amp;$D$2)+SUMIFS(AdjQty,AdjItem,$B1809,AdjDate,"&lt;="&amp;$D$2)+SUMIFS(LinVarQty,LinItem,$B1809,LinPosted,"YES",LinDate,"&lt;="&amp;$D$2,LinID,"&lt;&gt;"&amp;$B$2))</f>
        <v/>
      </c>
      <c r="D1809" s="84"/>
      <c r="E1809" s="32" t="str">
        <f t="shared" si="56"/>
        <v/>
      </c>
      <c r="F1809" s="33" t="str">
        <f>IF($B1809="","",Items!$I1808)</f>
        <v/>
      </c>
      <c r="G1809" s="33" t="str">
        <f t="shared" si="57"/>
        <v/>
      </c>
      <c r="H1809" s="85"/>
    </row>
    <row r="1810" spans="1:8" hidden="1" x14ac:dyDescent="0.25">
      <c r="A1810" s="28" t="str">
        <f>IF(Items!$B1809="","",Items!$A1809)</f>
        <v/>
      </c>
      <c r="B1810" s="28" t="str">
        <f>IF(Items!$B1809="","",Items!$B1809)</f>
        <v/>
      </c>
      <c r="C1810" s="32" t="str">
        <f>IF($B1810="","",Items!$G1809+SUMIFS(PurQty,PurItem,$B1810,PurDate,"&lt;="&amp;$D$2)-SUMIFS(SalQty,SalItem,$B1810,SalDate,"&lt;="&amp;$D$2)-SUMIFS(WoQty,WoItem,$B1810,WoDate,"&lt;="&amp;$D$2)+SUMIFS(AdjQty,AdjItem,$B1810,AdjDate,"&lt;="&amp;$D$2)+SUMIFS(LinVarQty,LinItem,$B1810,LinPosted,"YES",LinDate,"&lt;="&amp;$D$2,LinID,"&lt;&gt;"&amp;$B$2))</f>
        <v/>
      </c>
      <c r="D1810" s="84"/>
      <c r="E1810" s="32" t="str">
        <f t="shared" si="56"/>
        <v/>
      </c>
      <c r="F1810" s="33" t="str">
        <f>IF($B1810="","",Items!$I1809)</f>
        <v/>
      </c>
      <c r="G1810" s="33" t="str">
        <f t="shared" si="57"/>
        <v/>
      </c>
      <c r="H1810" s="85"/>
    </row>
    <row r="1811" spans="1:8" hidden="1" x14ac:dyDescent="0.25">
      <c r="A1811" s="28" t="str">
        <f>IF(Items!$B1810="","",Items!$A1810)</f>
        <v/>
      </c>
      <c r="B1811" s="28" t="str">
        <f>IF(Items!$B1810="","",Items!$B1810)</f>
        <v/>
      </c>
      <c r="C1811" s="32" t="str">
        <f>IF($B1811="","",Items!$G1810+SUMIFS(PurQty,PurItem,$B1811,PurDate,"&lt;="&amp;$D$2)-SUMIFS(SalQty,SalItem,$B1811,SalDate,"&lt;="&amp;$D$2)-SUMIFS(WoQty,WoItem,$B1811,WoDate,"&lt;="&amp;$D$2)+SUMIFS(AdjQty,AdjItem,$B1811,AdjDate,"&lt;="&amp;$D$2)+SUMIFS(LinVarQty,LinItem,$B1811,LinPosted,"YES",LinDate,"&lt;="&amp;$D$2,LinID,"&lt;&gt;"&amp;$B$2))</f>
        <v/>
      </c>
      <c r="D1811" s="84"/>
      <c r="E1811" s="32" t="str">
        <f t="shared" si="56"/>
        <v/>
      </c>
      <c r="F1811" s="33" t="str">
        <f>IF($B1811="","",Items!$I1810)</f>
        <v/>
      </c>
      <c r="G1811" s="33" t="str">
        <f t="shared" si="57"/>
        <v/>
      </c>
      <c r="H1811" s="85"/>
    </row>
    <row r="1812" spans="1:8" hidden="1" x14ac:dyDescent="0.25">
      <c r="A1812" s="28" t="str">
        <f>IF(Items!$B1811="","",Items!$A1811)</f>
        <v/>
      </c>
      <c r="B1812" s="28" t="str">
        <f>IF(Items!$B1811="","",Items!$B1811)</f>
        <v/>
      </c>
      <c r="C1812" s="32" t="str">
        <f>IF($B1812="","",Items!$G1811+SUMIFS(PurQty,PurItem,$B1812,PurDate,"&lt;="&amp;$D$2)-SUMIFS(SalQty,SalItem,$B1812,SalDate,"&lt;="&amp;$D$2)-SUMIFS(WoQty,WoItem,$B1812,WoDate,"&lt;="&amp;$D$2)+SUMIFS(AdjQty,AdjItem,$B1812,AdjDate,"&lt;="&amp;$D$2)+SUMIFS(LinVarQty,LinItem,$B1812,LinPosted,"YES",LinDate,"&lt;="&amp;$D$2,LinID,"&lt;&gt;"&amp;$B$2))</f>
        <v/>
      </c>
      <c r="D1812" s="84"/>
      <c r="E1812" s="32" t="str">
        <f t="shared" si="56"/>
        <v/>
      </c>
      <c r="F1812" s="33" t="str">
        <f>IF($B1812="","",Items!$I1811)</f>
        <v/>
      </c>
      <c r="G1812" s="33" t="str">
        <f t="shared" si="57"/>
        <v/>
      </c>
      <c r="H1812" s="85"/>
    </row>
    <row r="1813" spans="1:8" hidden="1" x14ac:dyDescent="0.25">
      <c r="A1813" s="28" t="str">
        <f>IF(Items!$B1812="","",Items!$A1812)</f>
        <v/>
      </c>
      <c r="B1813" s="28" t="str">
        <f>IF(Items!$B1812="","",Items!$B1812)</f>
        <v/>
      </c>
      <c r="C1813" s="32" t="str">
        <f>IF($B1813="","",Items!$G1812+SUMIFS(PurQty,PurItem,$B1813,PurDate,"&lt;="&amp;$D$2)-SUMIFS(SalQty,SalItem,$B1813,SalDate,"&lt;="&amp;$D$2)-SUMIFS(WoQty,WoItem,$B1813,WoDate,"&lt;="&amp;$D$2)+SUMIFS(AdjQty,AdjItem,$B1813,AdjDate,"&lt;="&amp;$D$2)+SUMIFS(LinVarQty,LinItem,$B1813,LinPosted,"YES",LinDate,"&lt;="&amp;$D$2,LinID,"&lt;&gt;"&amp;$B$2))</f>
        <v/>
      </c>
      <c r="D1813" s="84"/>
      <c r="E1813" s="32" t="str">
        <f t="shared" si="56"/>
        <v/>
      </c>
      <c r="F1813" s="33" t="str">
        <f>IF($B1813="","",Items!$I1812)</f>
        <v/>
      </c>
      <c r="G1813" s="33" t="str">
        <f t="shared" si="57"/>
        <v/>
      </c>
      <c r="H1813" s="85"/>
    </row>
    <row r="1814" spans="1:8" hidden="1" x14ac:dyDescent="0.25">
      <c r="A1814" s="28" t="str">
        <f>IF(Items!$B1813="","",Items!$A1813)</f>
        <v/>
      </c>
      <c r="B1814" s="28" t="str">
        <f>IF(Items!$B1813="","",Items!$B1813)</f>
        <v/>
      </c>
      <c r="C1814" s="32" t="str">
        <f>IF($B1814="","",Items!$G1813+SUMIFS(PurQty,PurItem,$B1814,PurDate,"&lt;="&amp;$D$2)-SUMIFS(SalQty,SalItem,$B1814,SalDate,"&lt;="&amp;$D$2)-SUMIFS(WoQty,WoItem,$B1814,WoDate,"&lt;="&amp;$D$2)+SUMIFS(AdjQty,AdjItem,$B1814,AdjDate,"&lt;="&amp;$D$2)+SUMIFS(LinVarQty,LinItem,$B1814,LinPosted,"YES",LinDate,"&lt;="&amp;$D$2,LinID,"&lt;&gt;"&amp;$B$2))</f>
        <v/>
      </c>
      <c r="D1814" s="84"/>
      <c r="E1814" s="32" t="str">
        <f t="shared" si="56"/>
        <v/>
      </c>
      <c r="F1814" s="33" t="str">
        <f>IF($B1814="","",Items!$I1813)</f>
        <v/>
      </c>
      <c r="G1814" s="33" t="str">
        <f t="shared" si="57"/>
        <v/>
      </c>
      <c r="H1814" s="85"/>
    </row>
    <row r="1815" spans="1:8" hidden="1" x14ac:dyDescent="0.25">
      <c r="A1815" s="28" t="str">
        <f>IF(Items!$B1814="","",Items!$A1814)</f>
        <v/>
      </c>
      <c r="B1815" s="28" t="str">
        <f>IF(Items!$B1814="","",Items!$B1814)</f>
        <v/>
      </c>
      <c r="C1815" s="32" t="str">
        <f>IF($B1815="","",Items!$G1814+SUMIFS(PurQty,PurItem,$B1815,PurDate,"&lt;="&amp;$D$2)-SUMIFS(SalQty,SalItem,$B1815,SalDate,"&lt;="&amp;$D$2)-SUMIFS(WoQty,WoItem,$B1815,WoDate,"&lt;="&amp;$D$2)+SUMIFS(AdjQty,AdjItem,$B1815,AdjDate,"&lt;="&amp;$D$2)+SUMIFS(LinVarQty,LinItem,$B1815,LinPosted,"YES",LinDate,"&lt;="&amp;$D$2,LinID,"&lt;&gt;"&amp;$B$2))</f>
        <v/>
      </c>
      <c r="D1815" s="84"/>
      <c r="E1815" s="32" t="str">
        <f t="shared" si="56"/>
        <v/>
      </c>
      <c r="F1815" s="33" t="str">
        <f>IF($B1815="","",Items!$I1814)</f>
        <v/>
      </c>
      <c r="G1815" s="33" t="str">
        <f t="shared" si="57"/>
        <v/>
      </c>
      <c r="H1815" s="85"/>
    </row>
    <row r="1816" spans="1:8" hidden="1" x14ac:dyDescent="0.25">
      <c r="A1816" s="28" t="str">
        <f>IF(Items!$B1815="","",Items!$A1815)</f>
        <v/>
      </c>
      <c r="B1816" s="28" t="str">
        <f>IF(Items!$B1815="","",Items!$B1815)</f>
        <v/>
      </c>
      <c r="C1816" s="32" t="str">
        <f>IF($B1816="","",Items!$G1815+SUMIFS(PurQty,PurItem,$B1816,PurDate,"&lt;="&amp;$D$2)-SUMIFS(SalQty,SalItem,$B1816,SalDate,"&lt;="&amp;$D$2)-SUMIFS(WoQty,WoItem,$B1816,WoDate,"&lt;="&amp;$D$2)+SUMIFS(AdjQty,AdjItem,$B1816,AdjDate,"&lt;="&amp;$D$2)+SUMIFS(LinVarQty,LinItem,$B1816,LinPosted,"YES",LinDate,"&lt;="&amp;$D$2,LinID,"&lt;&gt;"&amp;$B$2))</f>
        <v/>
      </c>
      <c r="D1816" s="84"/>
      <c r="E1816" s="32" t="str">
        <f t="shared" si="56"/>
        <v/>
      </c>
      <c r="F1816" s="33" t="str">
        <f>IF($B1816="","",Items!$I1815)</f>
        <v/>
      </c>
      <c r="G1816" s="33" t="str">
        <f t="shared" si="57"/>
        <v/>
      </c>
      <c r="H1816" s="85"/>
    </row>
    <row r="1817" spans="1:8" hidden="1" x14ac:dyDescent="0.25">
      <c r="A1817" s="28" t="str">
        <f>IF(Items!$B1816="","",Items!$A1816)</f>
        <v/>
      </c>
      <c r="B1817" s="28" t="str">
        <f>IF(Items!$B1816="","",Items!$B1816)</f>
        <v/>
      </c>
      <c r="C1817" s="32" t="str">
        <f>IF($B1817="","",Items!$G1816+SUMIFS(PurQty,PurItem,$B1817,PurDate,"&lt;="&amp;$D$2)-SUMIFS(SalQty,SalItem,$B1817,SalDate,"&lt;="&amp;$D$2)-SUMIFS(WoQty,WoItem,$B1817,WoDate,"&lt;="&amp;$D$2)+SUMIFS(AdjQty,AdjItem,$B1817,AdjDate,"&lt;="&amp;$D$2)+SUMIFS(LinVarQty,LinItem,$B1817,LinPosted,"YES",LinDate,"&lt;="&amp;$D$2,LinID,"&lt;&gt;"&amp;$B$2))</f>
        <v/>
      </c>
      <c r="D1817" s="84"/>
      <c r="E1817" s="32" t="str">
        <f t="shared" si="56"/>
        <v/>
      </c>
      <c r="F1817" s="33" t="str">
        <f>IF($B1817="","",Items!$I1816)</f>
        <v/>
      </c>
      <c r="G1817" s="33" t="str">
        <f t="shared" si="57"/>
        <v/>
      </c>
      <c r="H1817" s="85"/>
    </row>
    <row r="1818" spans="1:8" hidden="1" x14ac:dyDescent="0.25">
      <c r="A1818" s="28" t="str">
        <f>IF(Items!$B1817="","",Items!$A1817)</f>
        <v/>
      </c>
      <c r="B1818" s="28" t="str">
        <f>IF(Items!$B1817="","",Items!$B1817)</f>
        <v/>
      </c>
      <c r="C1818" s="32" t="str">
        <f>IF($B1818="","",Items!$G1817+SUMIFS(PurQty,PurItem,$B1818,PurDate,"&lt;="&amp;$D$2)-SUMIFS(SalQty,SalItem,$B1818,SalDate,"&lt;="&amp;$D$2)-SUMIFS(WoQty,WoItem,$B1818,WoDate,"&lt;="&amp;$D$2)+SUMIFS(AdjQty,AdjItem,$B1818,AdjDate,"&lt;="&amp;$D$2)+SUMIFS(LinVarQty,LinItem,$B1818,LinPosted,"YES",LinDate,"&lt;="&amp;$D$2,LinID,"&lt;&gt;"&amp;$B$2))</f>
        <v/>
      </c>
      <c r="D1818" s="84"/>
      <c r="E1818" s="32" t="str">
        <f t="shared" si="56"/>
        <v/>
      </c>
      <c r="F1818" s="33" t="str">
        <f>IF($B1818="","",Items!$I1817)</f>
        <v/>
      </c>
      <c r="G1818" s="33" t="str">
        <f t="shared" si="57"/>
        <v/>
      </c>
      <c r="H1818" s="85"/>
    </row>
    <row r="1819" spans="1:8" hidden="1" x14ac:dyDescent="0.25">
      <c r="A1819" s="28" t="str">
        <f>IF(Items!$B1818="","",Items!$A1818)</f>
        <v/>
      </c>
      <c r="B1819" s="28" t="str">
        <f>IF(Items!$B1818="","",Items!$B1818)</f>
        <v/>
      </c>
      <c r="C1819" s="32" t="str">
        <f>IF($B1819="","",Items!$G1818+SUMIFS(PurQty,PurItem,$B1819,PurDate,"&lt;="&amp;$D$2)-SUMIFS(SalQty,SalItem,$B1819,SalDate,"&lt;="&amp;$D$2)-SUMIFS(WoQty,WoItem,$B1819,WoDate,"&lt;="&amp;$D$2)+SUMIFS(AdjQty,AdjItem,$B1819,AdjDate,"&lt;="&amp;$D$2)+SUMIFS(LinVarQty,LinItem,$B1819,LinPosted,"YES",LinDate,"&lt;="&amp;$D$2,LinID,"&lt;&gt;"&amp;$B$2))</f>
        <v/>
      </c>
      <c r="D1819" s="84"/>
      <c r="E1819" s="32" t="str">
        <f t="shared" si="56"/>
        <v/>
      </c>
      <c r="F1819" s="33" t="str">
        <f>IF($B1819="","",Items!$I1818)</f>
        <v/>
      </c>
      <c r="G1819" s="33" t="str">
        <f t="shared" si="57"/>
        <v/>
      </c>
      <c r="H1819" s="85"/>
    </row>
    <row r="1820" spans="1:8" hidden="1" x14ac:dyDescent="0.25">
      <c r="A1820" s="28" t="str">
        <f>IF(Items!$B1819="","",Items!$A1819)</f>
        <v/>
      </c>
      <c r="B1820" s="28" t="str">
        <f>IF(Items!$B1819="","",Items!$B1819)</f>
        <v/>
      </c>
      <c r="C1820" s="32" t="str">
        <f>IF($B1820="","",Items!$G1819+SUMIFS(PurQty,PurItem,$B1820,PurDate,"&lt;="&amp;$D$2)-SUMIFS(SalQty,SalItem,$B1820,SalDate,"&lt;="&amp;$D$2)-SUMIFS(WoQty,WoItem,$B1820,WoDate,"&lt;="&amp;$D$2)+SUMIFS(AdjQty,AdjItem,$B1820,AdjDate,"&lt;="&amp;$D$2)+SUMIFS(LinVarQty,LinItem,$B1820,LinPosted,"YES",LinDate,"&lt;="&amp;$D$2,LinID,"&lt;&gt;"&amp;$B$2))</f>
        <v/>
      </c>
      <c r="D1820" s="84"/>
      <c r="E1820" s="32" t="str">
        <f t="shared" si="56"/>
        <v/>
      </c>
      <c r="F1820" s="33" t="str">
        <f>IF($B1820="","",Items!$I1819)</f>
        <v/>
      </c>
      <c r="G1820" s="33" t="str">
        <f t="shared" si="57"/>
        <v/>
      </c>
      <c r="H1820" s="85"/>
    </row>
    <row r="1821" spans="1:8" hidden="1" x14ac:dyDescent="0.25">
      <c r="A1821" s="28" t="str">
        <f>IF(Items!$B1820="","",Items!$A1820)</f>
        <v/>
      </c>
      <c r="B1821" s="28" t="str">
        <f>IF(Items!$B1820="","",Items!$B1820)</f>
        <v/>
      </c>
      <c r="C1821" s="32" t="str">
        <f>IF($B1821="","",Items!$G1820+SUMIFS(PurQty,PurItem,$B1821,PurDate,"&lt;="&amp;$D$2)-SUMIFS(SalQty,SalItem,$B1821,SalDate,"&lt;="&amp;$D$2)-SUMIFS(WoQty,WoItem,$B1821,WoDate,"&lt;="&amp;$D$2)+SUMIFS(AdjQty,AdjItem,$B1821,AdjDate,"&lt;="&amp;$D$2)+SUMIFS(LinVarQty,LinItem,$B1821,LinPosted,"YES",LinDate,"&lt;="&amp;$D$2,LinID,"&lt;&gt;"&amp;$B$2))</f>
        <v/>
      </c>
      <c r="D1821" s="84"/>
      <c r="E1821" s="32" t="str">
        <f t="shared" si="56"/>
        <v/>
      </c>
      <c r="F1821" s="33" t="str">
        <f>IF($B1821="","",Items!$I1820)</f>
        <v/>
      </c>
      <c r="G1821" s="33" t="str">
        <f t="shared" si="57"/>
        <v/>
      </c>
      <c r="H1821" s="85"/>
    </row>
    <row r="1822" spans="1:8" hidden="1" x14ac:dyDescent="0.25">
      <c r="A1822" s="28" t="str">
        <f>IF(Items!$B1821="","",Items!$A1821)</f>
        <v/>
      </c>
      <c r="B1822" s="28" t="str">
        <f>IF(Items!$B1821="","",Items!$B1821)</f>
        <v/>
      </c>
      <c r="C1822" s="32" t="str">
        <f>IF($B1822="","",Items!$G1821+SUMIFS(PurQty,PurItem,$B1822,PurDate,"&lt;="&amp;$D$2)-SUMIFS(SalQty,SalItem,$B1822,SalDate,"&lt;="&amp;$D$2)-SUMIFS(WoQty,WoItem,$B1822,WoDate,"&lt;="&amp;$D$2)+SUMIFS(AdjQty,AdjItem,$B1822,AdjDate,"&lt;="&amp;$D$2)+SUMIFS(LinVarQty,LinItem,$B1822,LinPosted,"YES",LinDate,"&lt;="&amp;$D$2,LinID,"&lt;&gt;"&amp;$B$2))</f>
        <v/>
      </c>
      <c r="D1822" s="84"/>
      <c r="E1822" s="32" t="str">
        <f t="shared" si="56"/>
        <v/>
      </c>
      <c r="F1822" s="33" t="str">
        <f>IF($B1822="","",Items!$I1821)</f>
        <v/>
      </c>
      <c r="G1822" s="33" t="str">
        <f t="shared" si="57"/>
        <v/>
      </c>
      <c r="H1822" s="85"/>
    </row>
    <row r="1823" spans="1:8" hidden="1" x14ac:dyDescent="0.25">
      <c r="A1823" s="28" t="str">
        <f>IF(Items!$B1822="","",Items!$A1822)</f>
        <v/>
      </c>
      <c r="B1823" s="28" t="str">
        <f>IF(Items!$B1822="","",Items!$B1822)</f>
        <v/>
      </c>
      <c r="C1823" s="32" t="str">
        <f>IF($B1823="","",Items!$G1822+SUMIFS(PurQty,PurItem,$B1823,PurDate,"&lt;="&amp;$D$2)-SUMIFS(SalQty,SalItem,$B1823,SalDate,"&lt;="&amp;$D$2)-SUMIFS(WoQty,WoItem,$B1823,WoDate,"&lt;="&amp;$D$2)+SUMIFS(AdjQty,AdjItem,$B1823,AdjDate,"&lt;="&amp;$D$2)+SUMIFS(LinVarQty,LinItem,$B1823,LinPosted,"YES",LinDate,"&lt;="&amp;$D$2,LinID,"&lt;&gt;"&amp;$B$2))</f>
        <v/>
      </c>
      <c r="D1823" s="84"/>
      <c r="E1823" s="32" t="str">
        <f t="shared" si="56"/>
        <v/>
      </c>
      <c r="F1823" s="33" t="str">
        <f>IF($B1823="","",Items!$I1822)</f>
        <v/>
      </c>
      <c r="G1823" s="33" t="str">
        <f t="shared" si="57"/>
        <v/>
      </c>
      <c r="H1823" s="85"/>
    </row>
    <row r="1824" spans="1:8" hidden="1" x14ac:dyDescent="0.25">
      <c r="A1824" s="28" t="str">
        <f>IF(Items!$B1823="","",Items!$A1823)</f>
        <v/>
      </c>
      <c r="B1824" s="28" t="str">
        <f>IF(Items!$B1823="","",Items!$B1823)</f>
        <v/>
      </c>
      <c r="C1824" s="32" t="str">
        <f>IF($B1824="","",Items!$G1823+SUMIFS(PurQty,PurItem,$B1824,PurDate,"&lt;="&amp;$D$2)-SUMIFS(SalQty,SalItem,$B1824,SalDate,"&lt;="&amp;$D$2)-SUMIFS(WoQty,WoItem,$B1824,WoDate,"&lt;="&amp;$D$2)+SUMIFS(AdjQty,AdjItem,$B1824,AdjDate,"&lt;="&amp;$D$2)+SUMIFS(LinVarQty,LinItem,$B1824,LinPosted,"YES",LinDate,"&lt;="&amp;$D$2,LinID,"&lt;&gt;"&amp;$B$2))</f>
        <v/>
      </c>
      <c r="D1824" s="84"/>
      <c r="E1824" s="32" t="str">
        <f t="shared" si="56"/>
        <v/>
      </c>
      <c r="F1824" s="33" t="str">
        <f>IF($B1824="","",Items!$I1823)</f>
        <v/>
      </c>
      <c r="G1824" s="33" t="str">
        <f t="shared" si="57"/>
        <v/>
      </c>
      <c r="H1824" s="85"/>
    </row>
    <row r="1825" spans="1:8" hidden="1" x14ac:dyDescent="0.25">
      <c r="A1825" s="28" t="str">
        <f>IF(Items!$B1824="","",Items!$A1824)</f>
        <v/>
      </c>
      <c r="B1825" s="28" t="str">
        <f>IF(Items!$B1824="","",Items!$B1824)</f>
        <v/>
      </c>
      <c r="C1825" s="32" t="str">
        <f>IF($B1825="","",Items!$G1824+SUMIFS(PurQty,PurItem,$B1825,PurDate,"&lt;="&amp;$D$2)-SUMIFS(SalQty,SalItem,$B1825,SalDate,"&lt;="&amp;$D$2)-SUMIFS(WoQty,WoItem,$B1825,WoDate,"&lt;="&amp;$D$2)+SUMIFS(AdjQty,AdjItem,$B1825,AdjDate,"&lt;="&amp;$D$2)+SUMIFS(LinVarQty,LinItem,$B1825,LinPosted,"YES",LinDate,"&lt;="&amp;$D$2,LinID,"&lt;&gt;"&amp;$B$2))</f>
        <v/>
      </c>
      <c r="D1825" s="84"/>
      <c r="E1825" s="32" t="str">
        <f t="shared" si="56"/>
        <v/>
      </c>
      <c r="F1825" s="33" t="str">
        <f>IF($B1825="","",Items!$I1824)</f>
        <v/>
      </c>
      <c r="G1825" s="33" t="str">
        <f t="shared" si="57"/>
        <v/>
      </c>
      <c r="H1825" s="85"/>
    </row>
    <row r="1826" spans="1:8" hidden="1" x14ac:dyDescent="0.25">
      <c r="A1826" s="28" t="str">
        <f>IF(Items!$B1825="","",Items!$A1825)</f>
        <v/>
      </c>
      <c r="B1826" s="28" t="str">
        <f>IF(Items!$B1825="","",Items!$B1825)</f>
        <v/>
      </c>
      <c r="C1826" s="32" t="str">
        <f>IF($B1826="","",Items!$G1825+SUMIFS(PurQty,PurItem,$B1826,PurDate,"&lt;="&amp;$D$2)-SUMIFS(SalQty,SalItem,$B1826,SalDate,"&lt;="&amp;$D$2)-SUMIFS(WoQty,WoItem,$B1826,WoDate,"&lt;="&amp;$D$2)+SUMIFS(AdjQty,AdjItem,$B1826,AdjDate,"&lt;="&amp;$D$2)+SUMIFS(LinVarQty,LinItem,$B1826,LinPosted,"YES",LinDate,"&lt;="&amp;$D$2,LinID,"&lt;&gt;"&amp;$B$2))</f>
        <v/>
      </c>
      <c r="D1826" s="84"/>
      <c r="E1826" s="32" t="str">
        <f t="shared" si="56"/>
        <v/>
      </c>
      <c r="F1826" s="33" t="str">
        <f>IF($B1826="","",Items!$I1825)</f>
        <v/>
      </c>
      <c r="G1826" s="33" t="str">
        <f t="shared" si="57"/>
        <v/>
      </c>
      <c r="H1826" s="85"/>
    </row>
    <row r="1827" spans="1:8" hidden="1" x14ac:dyDescent="0.25">
      <c r="A1827" s="28" t="str">
        <f>IF(Items!$B1826="","",Items!$A1826)</f>
        <v/>
      </c>
      <c r="B1827" s="28" t="str">
        <f>IF(Items!$B1826="","",Items!$B1826)</f>
        <v/>
      </c>
      <c r="C1827" s="32" t="str">
        <f>IF($B1827="","",Items!$G1826+SUMIFS(PurQty,PurItem,$B1827,PurDate,"&lt;="&amp;$D$2)-SUMIFS(SalQty,SalItem,$B1827,SalDate,"&lt;="&amp;$D$2)-SUMIFS(WoQty,WoItem,$B1827,WoDate,"&lt;="&amp;$D$2)+SUMIFS(AdjQty,AdjItem,$B1827,AdjDate,"&lt;="&amp;$D$2)+SUMIFS(LinVarQty,LinItem,$B1827,LinPosted,"YES",LinDate,"&lt;="&amp;$D$2,LinID,"&lt;&gt;"&amp;$B$2))</f>
        <v/>
      </c>
      <c r="D1827" s="84"/>
      <c r="E1827" s="32" t="str">
        <f t="shared" si="56"/>
        <v/>
      </c>
      <c r="F1827" s="33" t="str">
        <f>IF($B1827="","",Items!$I1826)</f>
        <v/>
      </c>
      <c r="G1827" s="33" t="str">
        <f t="shared" si="57"/>
        <v/>
      </c>
      <c r="H1827" s="85"/>
    </row>
    <row r="1828" spans="1:8" hidden="1" x14ac:dyDescent="0.25">
      <c r="A1828" s="28" t="str">
        <f>IF(Items!$B1827="","",Items!$A1827)</f>
        <v/>
      </c>
      <c r="B1828" s="28" t="str">
        <f>IF(Items!$B1827="","",Items!$B1827)</f>
        <v/>
      </c>
      <c r="C1828" s="32" t="str">
        <f>IF($B1828="","",Items!$G1827+SUMIFS(PurQty,PurItem,$B1828,PurDate,"&lt;="&amp;$D$2)-SUMIFS(SalQty,SalItem,$B1828,SalDate,"&lt;="&amp;$D$2)-SUMIFS(WoQty,WoItem,$B1828,WoDate,"&lt;="&amp;$D$2)+SUMIFS(AdjQty,AdjItem,$B1828,AdjDate,"&lt;="&amp;$D$2)+SUMIFS(LinVarQty,LinItem,$B1828,LinPosted,"YES",LinDate,"&lt;="&amp;$D$2,LinID,"&lt;&gt;"&amp;$B$2))</f>
        <v/>
      </c>
      <c r="D1828" s="84"/>
      <c r="E1828" s="32" t="str">
        <f t="shared" si="56"/>
        <v/>
      </c>
      <c r="F1828" s="33" t="str">
        <f>IF($B1828="","",Items!$I1827)</f>
        <v/>
      </c>
      <c r="G1828" s="33" t="str">
        <f t="shared" si="57"/>
        <v/>
      </c>
      <c r="H1828" s="85"/>
    </row>
    <row r="1829" spans="1:8" hidden="1" x14ac:dyDescent="0.25">
      <c r="A1829" s="28" t="str">
        <f>IF(Items!$B1828="","",Items!$A1828)</f>
        <v/>
      </c>
      <c r="B1829" s="28" t="str">
        <f>IF(Items!$B1828="","",Items!$B1828)</f>
        <v/>
      </c>
      <c r="C1829" s="32" t="str">
        <f>IF($B1829="","",Items!$G1828+SUMIFS(PurQty,PurItem,$B1829,PurDate,"&lt;="&amp;$D$2)-SUMIFS(SalQty,SalItem,$B1829,SalDate,"&lt;="&amp;$D$2)-SUMIFS(WoQty,WoItem,$B1829,WoDate,"&lt;="&amp;$D$2)+SUMIFS(AdjQty,AdjItem,$B1829,AdjDate,"&lt;="&amp;$D$2)+SUMIFS(LinVarQty,LinItem,$B1829,LinPosted,"YES",LinDate,"&lt;="&amp;$D$2,LinID,"&lt;&gt;"&amp;$B$2))</f>
        <v/>
      </c>
      <c r="D1829" s="84"/>
      <c r="E1829" s="32" t="str">
        <f t="shared" si="56"/>
        <v/>
      </c>
      <c r="F1829" s="33" t="str">
        <f>IF($B1829="","",Items!$I1828)</f>
        <v/>
      </c>
      <c r="G1829" s="33" t="str">
        <f t="shared" si="57"/>
        <v/>
      </c>
      <c r="H1829" s="85"/>
    </row>
    <row r="1830" spans="1:8" hidden="1" x14ac:dyDescent="0.25">
      <c r="A1830" s="28" t="str">
        <f>IF(Items!$B1829="","",Items!$A1829)</f>
        <v/>
      </c>
      <c r="B1830" s="28" t="str">
        <f>IF(Items!$B1829="","",Items!$B1829)</f>
        <v/>
      </c>
      <c r="C1830" s="32" t="str">
        <f>IF($B1830="","",Items!$G1829+SUMIFS(PurQty,PurItem,$B1830,PurDate,"&lt;="&amp;$D$2)-SUMIFS(SalQty,SalItem,$B1830,SalDate,"&lt;="&amp;$D$2)-SUMIFS(WoQty,WoItem,$B1830,WoDate,"&lt;="&amp;$D$2)+SUMIFS(AdjQty,AdjItem,$B1830,AdjDate,"&lt;="&amp;$D$2)+SUMIFS(LinVarQty,LinItem,$B1830,LinPosted,"YES",LinDate,"&lt;="&amp;$D$2,LinID,"&lt;&gt;"&amp;$B$2))</f>
        <v/>
      </c>
      <c r="D1830" s="84"/>
      <c r="E1830" s="32" t="str">
        <f t="shared" si="56"/>
        <v/>
      </c>
      <c r="F1830" s="33" t="str">
        <f>IF($B1830="","",Items!$I1829)</f>
        <v/>
      </c>
      <c r="G1830" s="33" t="str">
        <f t="shared" si="57"/>
        <v/>
      </c>
      <c r="H1830" s="85"/>
    </row>
    <row r="1831" spans="1:8" hidden="1" x14ac:dyDescent="0.25">
      <c r="A1831" s="28" t="str">
        <f>IF(Items!$B1830="","",Items!$A1830)</f>
        <v/>
      </c>
      <c r="B1831" s="28" t="str">
        <f>IF(Items!$B1830="","",Items!$B1830)</f>
        <v/>
      </c>
      <c r="C1831" s="32" t="str">
        <f>IF($B1831="","",Items!$G1830+SUMIFS(PurQty,PurItem,$B1831,PurDate,"&lt;="&amp;$D$2)-SUMIFS(SalQty,SalItem,$B1831,SalDate,"&lt;="&amp;$D$2)-SUMIFS(WoQty,WoItem,$B1831,WoDate,"&lt;="&amp;$D$2)+SUMIFS(AdjQty,AdjItem,$B1831,AdjDate,"&lt;="&amp;$D$2)+SUMIFS(LinVarQty,LinItem,$B1831,LinPosted,"YES",LinDate,"&lt;="&amp;$D$2,LinID,"&lt;&gt;"&amp;$B$2))</f>
        <v/>
      </c>
      <c r="D1831" s="84"/>
      <c r="E1831" s="32" t="str">
        <f t="shared" si="56"/>
        <v/>
      </c>
      <c r="F1831" s="33" t="str">
        <f>IF($B1831="","",Items!$I1830)</f>
        <v/>
      </c>
      <c r="G1831" s="33" t="str">
        <f t="shared" si="57"/>
        <v/>
      </c>
      <c r="H1831" s="85"/>
    </row>
    <row r="1832" spans="1:8" hidden="1" x14ac:dyDescent="0.25">
      <c r="A1832" s="28" t="str">
        <f>IF(Items!$B1831="","",Items!$A1831)</f>
        <v/>
      </c>
      <c r="B1832" s="28" t="str">
        <f>IF(Items!$B1831="","",Items!$B1831)</f>
        <v/>
      </c>
      <c r="C1832" s="32" t="str">
        <f>IF($B1832="","",Items!$G1831+SUMIFS(PurQty,PurItem,$B1832,PurDate,"&lt;="&amp;$D$2)-SUMIFS(SalQty,SalItem,$B1832,SalDate,"&lt;="&amp;$D$2)-SUMIFS(WoQty,WoItem,$B1832,WoDate,"&lt;="&amp;$D$2)+SUMIFS(AdjQty,AdjItem,$B1832,AdjDate,"&lt;="&amp;$D$2)+SUMIFS(LinVarQty,LinItem,$B1832,LinPosted,"YES",LinDate,"&lt;="&amp;$D$2,LinID,"&lt;&gt;"&amp;$B$2))</f>
        <v/>
      </c>
      <c r="D1832" s="84"/>
      <c r="E1832" s="32" t="str">
        <f t="shared" si="56"/>
        <v/>
      </c>
      <c r="F1832" s="33" t="str">
        <f>IF($B1832="","",Items!$I1831)</f>
        <v/>
      </c>
      <c r="G1832" s="33" t="str">
        <f t="shared" si="57"/>
        <v/>
      </c>
      <c r="H1832" s="85"/>
    </row>
    <row r="1833" spans="1:8" hidden="1" x14ac:dyDescent="0.25">
      <c r="A1833" s="28" t="str">
        <f>IF(Items!$B1832="","",Items!$A1832)</f>
        <v/>
      </c>
      <c r="B1833" s="28" t="str">
        <f>IF(Items!$B1832="","",Items!$B1832)</f>
        <v/>
      </c>
      <c r="C1833" s="32" t="str">
        <f>IF($B1833="","",Items!$G1832+SUMIFS(PurQty,PurItem,$B1833,PurDate,"&lt;="&amp;$D$2)-SUMIFS(SalQty,SalItem,$B1833,SalDate,"&lt;="&amp;$D$2)-SUMIFS(WoQty,WoItem,$B1833,WoDate,"&lt;="&amp;$D$2)+SUMIFS(AdjQty,AdjItem,$B1833,AdjDate,"&lt;="&amp;$D$2)+SUMIFS(LinVarQty,LinItem,$B1833,LinPosted,"YES",LinDate,"&lt;="&amp;$D$2,LinID,"&lt;&gt;"&amp;$B$2))</f>
        <v/>
      </c>
      <c r="D1833" s="84"/>
      <c r="E1833" s="32" t="str">
        <f t="shared" si="56"/>
        <v/>
      </c>
      <c r="F1833" s="33" t="str">
        <f>IF($B1833="","",Items!$I1832)</f>
        <v/>
      </c>
      <c r="G1833" s="33" t="str">
        <f t="shared" si="57"/>
        <v/>
      </c>
      <c r="H1833" s="85"/>
    </row>
    <row r="1834" spans="1:8" hidden="1" x14ac:dyDescent="0.25">
      <c r="A1834" s="28" t="str">
        <f>IF(Items!$B1833="","",Items!$A1833)</f>
        <v/>
      </c>
      <c r="B1834" s="28" t="str">
        <f>IF(Items!$B1833="","",Items!$B1833)</f>
        <v/>
      </c>
      <c r="C1834" s="32" t="str">
        <f>IF($B1834="","",Items!$G1833+SUMIFS(PurQty,PurItem,$B1834,PurDate,"&lt;="&amp;$D$2)-SUMIFS(SalQty,SalItem,$B1834,SalDate,"&lt;="&amp;$D$2)-SUMIFS(WoQty,WoItem,$B1834,WoDate,"&lt;="&amp;$D$2)+SUMIFS(AdjQty,AdjItem,$B1834,AdjDate,"&lt;="&amp;$D$2)+SUMIFS(LinVarQty,LinItem,$B1834,LinPosted,"YES",LinDate,"&lt;="&amp;$D$2,LinID,"&lt;&gt;"&amp;$B$2))</f>
        <v/>
      </c>
      <c r="D1834" s="84"/>
      <c r="E1834" s="32" t="str">
        <f t="shared" si="56"/>
        <v/>
      </c>
      <c r="F1834" s="33" t="str">
        <f>IF($B1834="","",Items!$I1833)</f>
        <v/>
      </c>
      <c r="G1834" s="33" t="str">
        <f t="shared" si="57"/>
        <v/>
      </c>
      <c r="H1834" s="85"/>
    </row>
    <row r="1835" spans="1:8" hidden="1" x14ac:dyDescent="0.25">
      <c r="A1835" s="28" t="str">
        <f>IF(Items!$B1834="","",Items!$A1834)</f>
        <v/>
      </c>
      <c r="B1835" s="28" t="str">
        <f>IF(Items!$B1834="","",Items!$B1834)</f>
        <v/>
      </c>
      <c r="C1835" s="32" t="str">
        <f>IF($B1835="","",Items!$G1834+SUMIFS(PurQty,PurItem,$B1835,PurDate,"&lt;="&amp;$D$2)-SUMIFS(SalQty,SalItem,$B1835,SalDate,"&lt;="&amp;$D$2)-SUMIFS(WoQty,WoItem,$B1835,WoDate,"&lt;="&amp;$D$2)+SUMIFS(AdjQty,AdjItem,$B1835,AdjDate,"&lt;="&amp;$D$2)+SUMIFS(LinVarQty,LinItem,$B1835,LinPosted,"YES",LinDate,"&lt;="&amp;$D$2,LinID,"&lt;&gt;"&amp;$B$2))</f>
        <v/>
      </c>
      <c r="D1835" s="84"/>
      <c r="E1835" s="32" t="str">
        <f t="shared" si="56"/>
        <v/>
      </c>
      <c r="F1835" s="33" t="str">
        <f>IF($B1835="","",Items!$I1834)</f>
        <v/>
      </c>
      <c r="G1835" s="33" t="str">
        <f t="shared" si="57"/>
        <v/>
      </c>
      <c r="H1835" s="85"/>
    </row>
    <row r="1836" spans="1:8" hidden="1" x14ac:dyDescent="0.25">
      <c r="A1836" s="28" t="str">
        <f>IF(Items!$B1835="","",Items!$A1835)</f>
        <v/>
      </c>
      <c r="B1836" s="28" t="str">
        <f>IF(Items!$B1835="","",Items!$B1835)</f>
        <v/>
      </c>
      <c r="C1836" s="32" t="str">
        <f>IF($B1836="","",Items!$G1835+SUMIFS(PurQty,PurItem,$B1836,PurDate,"&lt;="&amp;$D$2)-SUMIFS(SalQty,SalItem,$B1836,SalDate,"&lt;="&amp;$D$2)-SUMIFS(WoQty,WoItem,$B1836,WoDate,"&lt;="&amp;$D$2)+SUMIFS(AdjQty,AdjItem,$B1836,AdjDate,"&lt;="&amp;$D$2)+SUMIFS(LinVarQty,LinItem,$B1836,LinPosted,"YES",LinDate,"&lt;="&amp;$D$2,LinID,"&lt;&gt;"&amp;$B$2))</f>
        <v/>
      </c>
      <c r="D1836" s="84"/>
      <c r="E1836" s="32" t="str">
        <f t="shared" si="56"/>
        <v/>
      </c>
      <c r="F1836" s="33" t="str">
        <f>IF($B1836="","",Items!$I1835)</f>
        <v/>
      </c>
      <c r="G1836" s="33" t="str">
        <f t="shared" si="57"/>
        <v/>
      </c>
      <c r="H1836" s="85"/>
    </row>
    <row r="1837" spans="1:8" hidden="1" x14ac:dyDescent="0.25">
      <c r="A1837" s="28" t="str">
        <f>IF(Items!$B1836="","",Items!$A1836)</f>
        <v/>
      </c>
      <c r="B1837" s="28" t="str">
        <f>IF(Items!$B1836="","",Items!$B1836)</f>
        <v/>
      </c>
      <c r="C1837" s="32" t="str">
        <f>IF($B1837="","",Items!$G1836+SUMIFS(PurQty,PurItem,$B1837,PurDate,"&lt;="&amp;$D$2)-SUMIFS(SalQty,SalItem,$B1837,SalDate,"&lt;="&amp;$D$2)-SUMIFS(WoQty,WoItem,$B1837,WoDate,"&lt;="&amp;$D$2)+SUMIFS(AdjQty,AdjItem,$B1837,AdjDate,"&lt;="&amp;$D$2)+SUMIFS(LinVarQty,LinItem,$B1837,LinPosted,"YES",LinDate,"&lt;="&amp;$D$2,LinID,"&lt;&gt;"&amp;$B$2))</f>
        <v/>
      </c>
      <c r="D1837" s="84"/>
      <c r="E1837" s="32" t="str">
        <f t="shared" si="56"/>
        <v/>
      </c>
      <c r="F1837" s="33" t="str">
        <f>IF($B1837="","",Items!$I1836)</f>
        <v/>
      </c>
      <c r="G1837" s="33" t="str">
        <f t="shared" si="57"/>
        <v/>
      </c>
      <c r="H1837" s="85"/>
    </row>
    <row r="1838" spans="1:8" hidden="1" x14ac:dyDescent="0.25">
      <c r="A1838" s="28" t="str">
        <f>IF(Items!$B1837="","",Items!$A1837)</f>
        <v/>
      </c>
      <c r="B1838" s="28" t="str">
        <f>IF(Items!$B1837="","",Items!$B1837)</f>
        <v/>
      </c>
      <c r="C1838" s="32" t="str">
        <f>IF($B1838="","",Items!$G1837+SUMIFS(PurQty,PurItem,$B1838,PurDate,"&lt;="&amp;$D$2)-SUMIFS(SalQty,SalItem,$B1838,SalDate,"&lt;="&amp;$D$2)-SUMIFS(WoQty,WoItem,$B1838,WoDate,"&lt;="&amp;$D$2)+SUMIFS(AdjQty,AdjItem,$B1838,AdjDate,"&lt;="&amp;$D$2)+SUMIFS(LinVarQty,LinItem,$B1838,LinPosted,"YES",LinDate,"&lt;="&amp;$D$2,LinID,"&lt;&gt;"&amp;$B$2))</f>
        <v/>
      </c>
      <c r="D1838" s="84"/>
      <c r="E1838" s="32" t="str">
        <f t="shared" si="56"/>
        <v/>
      </c>
      <c r="F1838" s="33" t="str">
        <f>IF($B1838="","",Items!$I1837)</f>
        <v/>
      </c>
      <c r="G1838" s="33" t="str">
        <f t="shared" si="57"/>
        <v/>
      </c>
      <c r="H1838" s="85"/>
    </row>
    <row r="1839" spans="1:8" hidden="1" x14ac:dyDescent="0.25">
      <c r="A1839" s="28" t="str">
        <f>IF(Items!$B1838="","",Items!$A1838)</f>
        <v/>
      </c>
      <c r="B1839" s="28" t="str">
        <f>IF(Items!$B1838="","",Items!$B1838)</f>
        <v/>
      </c>
      <c r="C1839" s="32" t="str">
        <f>IF($B1839="","",Items!$G1838+SUMIFS(PurQty,PurItem,$B1839,PurDate,"&lt;="&amp;$D$2)-SUMIFS(SalQty,SalItem,$B1839,SalDate,"&lt;="&amp;$D$2)-SUMIFS(WoQty,WoItem,$B1839,WoDate,"&lt;="&amp;$D$2)+SUMIFS(AdjQty,AdjItem,$B1839,AdjDate,"&lt;="&amp;$D$2)+SUMIFS(LinVarQty,LinItem,$B1839,LinPosted,"YES",LinDate,"&lt;="&amp;$D$2,LinID,"&lt;&gt;"&amp;$B$2))</f>
        <v/>
      </c>
      <c r="D1839" s="84"/>
      <c r="E1839" s="32" t="str">
        <f t="shared" si="56"/>
        <v/>
      </c>
      <c r="F1839" s="33" t="str">
        <f>IF($B1839="","",Items!$I1838)</f>
        <v/>
      </c>
      <c r="G1839" s="33" t="str">
        <f t="shared" si="57"/>
        <v/>
      </c>
      <c r="H1839" s="85"/>
    </row>
    <row r="1840" spans="1:8" hidden="1" x14ac:dyDescent="0.25">
      <c r="A1840" s="28" t="str">
        <f>IF(Items!$B1839="","",Items!$A1839)</f>
        <v/>
      </c>
      <c r="B1840" s="28" t="str">
        <f>IF(Items!$B1839="","",Items!$B1839)</f>
        <v/>
      </c>
      <c r="C1840" s="32" t="str">
        <f>IF($B1840="","",Items!$G1839+SUMIFS(PurQty,PurItem,$B1840,PurDate,"&lt;="&amp;$D$2)-SUMIFS(SalQty,SalItem,$B1840,SalDate,"&lt;="&amp;$D$2)-SUMIFS(WoQty,WoItem,$B1840,WoDate,"&lt;="&amp;$D$2)+SUMIFS(AdjQty,AdjItem,$B1840,AdjDate,"&lt;="&amp;$D$2)+SUMIFS(LinVarQty,LinItem,$B1840,LinPosted,"YES",LinDate,"&lt;="&amp;$D$2,LinID,"&lt;&gt;"&amp;$B$2))</f>
        <v/>
      </c>
      <c r="D1840" s="84"/>
      <c r="E1840" s="32" t="str">
        <f t="shared" si="56"/>
        <v/>
      </c>
      <c r="F1840" s="33" t="str">
        <f>IF($B1840="","",Items!$I1839)</f>
        <v/>
      </c>
      <c r="G1840" s="33" t="str">
        <f t="shared" si="57"/>
        <v/>
      </c>
      <c r="H1840" s="85"/>
    </row>
    <row r="1841" spans="1:8" hidden="1" x14ac:dyDescent="0.25">
      <c r="A1841" s="28" t="str">
        <f>IF(Items!$B1840="","",Items!$A1840)</f>
        <v/>
      </c>
      <c r="B1841" s="28" t="str">
        <f>IF(Items!$B1840="","",Items!$B1840)</f>
        <v/>
      </c>
      <c r="C1841" s="32" t="str">
        <f>IF($B1841="","",Items!$G1840+SUMIFS(PurQty,PurItem,$B1841,PurDate,"&lt;="&amp;$D$2)-SUMIFS(SalQty,SalItem,$B1841,SalDate,"&lt;="&amp;$D$2)-SUMIFS(WoQty,WoItem,$B1841,WoDate,"&lt;="&amp;$D$2)+SUMIFS(AdjQty,AdjItem,$B1841,AdjDate,"&lt;="&amp;$D$2)+SUMIFS(LinVarQty,LinItem,$B1841,LinPosted,"YES",LinDate,"&lt;="&amp;$D$2,LinID,"&lt;&gt;"&amp;$B$2))</f>
        <v/>
      </c>
      <c r="D1841" s="84"/>
      <c r="E1841" s="32" t="str">
        <f t="shared" si="56"/>
        <v/>
      </c>
      <c r="F1841" s="33" t="str">
        <f>IF($B1841="","",Items!$I1840)</f>
        <v/>
      </c>
      <c r="G1841" s="33" t="str">
        <f t="shared" si="57"/>
        <v/>
      </c>
      <c r="H1841" s="85"/>
    </row>
    <row r="1842" spans="1:8" hidden="1" x14ac:dyDescent="0.25">
      <c r="A1842" s="28" t="str">
        <f>IF(Items!$B1841="","",Items!$A1841)</f>
        <v/>
      </c>
      <c r="B1842" s="28" t="str">
        <f>IF(Items!$B1841="","",Items!$B1841)</f>
        <v/>
      </c>
      <c r="C1842" s="32" t="str">
        <f>IF($B1842="","",Items!$G1841+SUMIFS(PurQty,PurItem,$B1842,PurDate,"&lt;="&amp;$D$2)-SUMIFS(SalQty,SalItem,$B1842,SalDate,"&lt;="&amp;$D$2)-SUMIFS(WoQty,WoItem,$B1842,WoDate,"&lt;="&amp;$D$2)+SUMIFS(AdjQty,AdjItem,$B1842,AdjDate,"&lt;="&amp;$D$2)+SUMIFS(LinVarQty,LinItem,$B1842,LinPosted,"YES",LinDate,"&lt;="&amp;$D$2,LinID,"&lt;&gt;"&amp;$B$2))</f>
        <v/>
      </c>
      <c r="D1842" s="84"/>
      <c r="E1842" s="32" t="str">
        <f t="shared" si="56"/>
        <v/>
      </c>
      <c r="F1842" s="33" t="str">
        <f>IF($B1842="","",Items!$I1841)</f>
        <v/>
      </c>
      <c r="G1842" s="33" t="str">
        <f t="shared" si="57"/>
        <v/>
      </c>
      <c r="H1842" s="85"/>
    </row>
    <row r="1843" spans="1:8" hidden="1" x14ac:dyDescent="0.25">
      <c r="A1843" s="28" t="str">
        <f>IF(Items!$B1842="","",Items!$A1842)</f>
        <v/>
      </c>
      <c r="B1843" s="28" t="str">
        <f>IF(Items!$B1842="","",Items!$B1842)</f>
        <v/>
      </c>
      <c r="C1843" s="32" t="str">
        <f>IF($B1843="","",Items!$G1842+SUMIFS(PurQty,PurItem,$B1843,PurDate,"&lt;="&amp;$D$2)-SUMIFS(SalQty,SalItem,$B1843,SalDate,"&lt;="&amp;$D$2)-SUMIFS(WoQty,WoItem,$B1843,WoDate,"&lt;="&amp;$D$2)+SUMIFS(AdjQty,AdjItem,$B1843,AdjDate,"&lt;="&amp;$D$2)+SUMIFS(LinVarQty,LinItem,$B1843,LinPosted,"YES",LinDate,"&lt;="&amp;$D$2,LinID,"&lt;&gt;"&amp;$B$2))</f>
        <v/>
      </c>
      <c r="D1843" s="84"/>
      <c r="E1843" s="32" t="str">
        <f t="shared" si="56"/>
        <v/>
      </c>
      <c r="F1843" s="33" t="str">
        <f>IF($B1843="","",Items!$I1842)</f>
        <v/>
      </c>
      <c r="G1843" s="33" t="str">
        <f t="shared" si="57"/>
        <v/>
      </c>
      <c r="H1843" s="85"/>
    </row>
    <row r="1844" spans="1:8" hidden="1" x14ac:dyDescent="0.25">
      <c r="A1844" s="28" t="str">
        <f>IF(Items!$B1843="","",Items!$A1843)</f>
        <v/>
      </c>
      <c r="B1844" s="28" t="str">
        <f>IF(Items!$B1843="","",Items!$B1843)</f>
        <v/>
      </c>
      <c r="C1844" s="32" t="str">
        <f>IF($B1844="","",Items!$G1843+SUMIFS(PurQty,PurItem,$B1844,PurDate,"&lt;="&amp;$D$2)-SUMIFS(SalQty,SalItem,$B1844,SalDate,"&lt;="&amp;$D$2)-SUMIFS(WoQty,WoItem,$B1844,WoDate,"&lt;="&amp;$D$2)+SUMIFS(AdjQty,AdjItem,$B1844,AdjDate,"&lt;="&amp;$D$2)+SUMIFS(LinVarQty,LinItem,$B1844,LinPosted,"YES",LinDate,"&lt;="&amp;$D$2,LinID,"&lt;&gt;"&amp;$B$2))</f>
        <v/>
      </c>
      <c r="D1844" s="84"/>
      <c r="E1844" s="32" t="str">
        <f t="shared" si="56"/>
        <v/>
      </c>
      <c r="F1844" s="33" t="str">
        <f>IF($B1844="","",Items!$I1843)</f>
        <v/>
      </c>
      <c r="G1844" s="33" t="str">
        <f t="shared" si="57"/>
        <v/>
      </c>
      <c r="H1844" s="85"/>
    </row>
    <row r="1845" spans="1:8" hidden="1" x14ac:dyDescent="0.25">
      <c r="A1845" s="28" t="str">
        <f>IF(Items!$B1844="","",Items!$A1844)</f>
        <v/>
      </c>
      <c r="B1845" s="28" t="str">
        <f>IF(Items!$B1844="","",Items!$B1844)</f>
        <v/>
      </c>
      <c r="C1845" s="32" t="str">
        <f>IF($B1845="","",Items!$G1844+SUMIFS(PurQty,PurItem,$B1845,PurDate,"&lt;="&amp;$D$2)-SUMIFS(SalQty,SalItem,$B1845,SalDate,"&lt;="&amp;$D$2)-SUMIFS(WoQty,WoItem,$B1845,WoDate,"&lt;="&amp;$D$2)+SUMIFS(AdjQty,AdjItem,$B1845,AdjDate,"&lt;="&amp;$D$2)+SUMIFS(LinVarQty,LinItem,$B1845,LinPosted,"YES",LinDate,"&lt;="&amp;$D$2,LinID,"&lt;&gt;"&amp;$B$2))</f>
        <v/>
      </c>
      <c r="D1845" s="84"/>
      <c r="E1845" s="32" t="str">
        <f t="shared" si="56"/>
        <v/>
      </c>
      <c r="F1845" s="33" t="str">
        <f>IF($B1845="","",Items!$I1844)</f>
        <v/>
      </c>
      <c r="G1845" s="33" t="str">
        <f t="shared" si="57"/>
        <v/>
      </c>
      <c r="H1845" s="85"/>
    </row>
    <row r="1846" spans="1:8" hidden="1" x14ac:dyDescent="0.25">
      <c r="A1846" s="28" t="str">
        <f>IF(Items!$B1845="","",Items!$A1845)</f>
        <v/>
      </c>
      <c r="B1846" s="28" t="str">
        <f>IF(Items!$B1845="","",Items!$B1845)</f>
        <v/>
      </c>
      <c r="C1846" s="32" t="str">
        <f>IF($B1846="","",Items!$G1845+SUMIFS(PurQty,PurItem,$B1846,PurDate,"&lt;="&amp;$D$2)-SUMIFS(SalQty,SalItem,$B1846,SalDate,"&lt;="&amp;$D$2)-SUMIFS(WoQty,WoItem,$B1846,WoDate,"&lt;="&amp;$D$2)+SUMIFS(AdjQty,AdjItem,$B1846,AdjDate,"&lt;="&amp;$D$2)+SUMIFS(LinVarQty,LinItem,$B1846,LinPosted,"YES",LinDate,"&lt;="&amp;$D$2,LinID,"&lt;&gt;"&amp;$B$2))</f>
        <v/>
      </c>
      <c r="D1846" s="84"/>
      <c r="E1846" s="32" t="str">
        <f t="shared" si="56"/>
        <v/>
      </c>
      <c r="F1846" s="33" t="str">
        <f>IF($B1846="","",Items!$I1845)</f>
        <v/>
      </c>
      <c r="G1846" s="33" t="str">
        <f t="shared" si="57"/>
        <v/>
      </c>
      <c r="H1846" s="85"/>
    </row>
    <row r="1847" spans="1:8" hidden="1" x14ac:dyDescent="0.25">
      <c r="A1847" s="28" t="str">
        <f>IF(Items!$B1846="","",Items!$A1846)</f>
        <v/>
      </c>
      <c r="B1847" s="28" t="str">
        <f>IF(Items!$B1846="","",Items!$B1846)</f>
        <v/>
      </c>
      <c r="C1847" s="32" t="str">
        <f>IF($B1847="","",Items!$G1846+SUMIFS(PurQty,PurItem,$B1847,PurDate,"&lt;="&amp;$D$2)-SUMIFS(SalQty,SalItem,$B1847,SalDate,"&lt;="&amp;$D$2)-SUMIFS(WoQty,WoItem,$B1847,WoDate,"&lt;="&amp;$D$2)+SUMIFS(AdjQty,AdjItem,$B1847,AdjDate,"&lt;="&amp;$D$2)+SUMIFS(LinVarQty,LinItem,$B1847,LinPosted,"YES",LinDate,"&lt;="&amp;$D$2,LinID,"&lt;&gt;"&amp;$B$2))</f>
        <v/>
      </c>
      <c r="D1847" s="84"/>
      <c r="E1847" s="32" t="str">
        <f t="shared" si="56"/>
        <v/>
      </c>
      <c r="F1847" s="33" t="str">
        <f>IF($B1847="","",Items!$I1846)</f>
        <v/>
      </c>
      <c r="G1847" s="33" t="str">
        <f t="shared" si="57"/>
        <v/>
      </c>
      <c r="H1847" s="85"/>
    </row>
    <row r="1848" spans="1:8" hidden="1" x14ac:dyDescent="0.25">
      <c r="A1848" s="28" t="str">
        <f>IF(Items!$B1847="","",Items!$A1847)</f>
        <v/>
      </c>
      <c r="B1848" s="28" t="str">
        <f>IF(Items!$B1847="","",Items!$B1847)</f>
        <v/>
      </c>
      <c r="C1848" s="32" t="str">
        <f>IF($B1848="","",Items!$G1847+SUMIFS(PurQty,PurItem,$B1848,PurDate,"&lt;="&amp;$D$2)-SUMIFS(SalQty,SalItem,$B1848,SalDate,"&lt;="&amp;$D$2)-SUMIFS(WoQty,WoItem,$B1848,WoDate,"&lt;="&amp;$D$2)+SUMIFS(AdjQty,AdjItem,$B1848,AdjDate,"&lt;="&amp;$D$2)+SUMIFS(LinVarQty,LinItem,$B1848,LinPosted,"YES",LinDate,"&lt;="&amp;$D$2,LinID,"&lt;&gt;"&amp;$B$2))</f>
        <v/>
      </c>
      <c r="D1848" s="84"/>
      <c r="E1848" s="32" t="str">
        <f t="shared" si="56"/>
        <v/>
      </c>
      <c r="F1848" s="33" t="str">
        <f>IF($B1848="","",Items!$I1847)</f>
        <v/>
      </c>
      <c r="G1848" s="33" t="str">
        <f t="shared" si="57"/>
        <v/>
      </c>
      <c r="H1848" s="85"/>
    </row>
    <row r="1849" spans="1:8" hidden="1" x14ac:dyDescent="0.25">
      <c r="A1849" s="28" t="str">
        <f>IF(Items!$B1848="","",Items!$A1848)</f>
        <v/>
      </c>
      <c r="B1849" s="28" t="str">
        <f>IF(Items!$B1848="","",Items!$B1848)</f>
        <v/>
      </c>
      <c r="C1849" s="32" t="str">
        <f>IF($B1849="","",Items!$G1848+SUMIFS(PurQty,PurItem,$B1849,PurDate,"&lt;="&amp;$D$2)-SUMIFS(SalQty,SalItem,$B1849,SalDate,"&lt;="&amp;$D$2)-SUMIFS(WoQty,WoItem,$B1849,WoDate,"&lt;="&amp;$D$2)+SUMIFS(AdjQty,AdjItem,$B1849,AdjDate,"&lt;="&amp;$D$2)+SUMIFS(LinVarQty,LinItem,$B1849,LinPosted,"YES",LinDate,"&lt;="&amp;$D$2,LinID,"&lt;&gt;"&amp;$B$2))</f>
        <v/>
      </c>
      <c r="D1849" s="84"/>
      <c r="E1849" s="32" t="str">
        <f t="shared" si="56"/>
        <v/>
      </c>
      <c r="F1849" s="33" t="str">
        <f>IF($B1849="","",Items!$I1848)</f>
        <v/>
      </c>
      <c r="G1849" s="33" t="str">
        <f t="shared" si="57"/>
        <v/>
      </c>
      <c r="H1849" s="85"/>
    </row>
    <row r="1850" spans="1:8" hidden="1" x14ac:dyDescent="0.25">
      <c r="A1850" s="28" t="str">
        <f>IF(Items!$B1849="","",Items!$A1849)</f>
        <v/>
      </c>
      <c r="B1850" s="28" t="str">
        <f>IF(Items!$B1849="","",Items!$B1849)</f>
        <v/>
      </c>
      <c r="C1850" s="32" t="str">
        <f>IF($B1850="","",Items!$G1849+SUMIFS(PurQty,PurItem,$B1850,PurDate,"&lt;="&amp;$D$2)-SUMIFS(SalQty,SalItem,$B1850,SalDate,"&lt;="&amp;$D$2)-SUMIFS(WoQty,WoItem,$B1850,WoDate,"&lt;="&amp;$D$2)+SUMIFS(AdjQty,AdjItem,$B1850,AdjDate,"&lt;="&amp;$D$2)+SUMIFS(LinVarQty,LinItem,$B1850,LinPosted,"YES",LinDate,"&lt;="&amp;$D$2,LinID,"&lt;&gt;"&amp;$B$2))</f>
        <v/>
      </c>
      <c r="D1850" s="84"/>
      <c r="E1850" s="32" t="str">
        <f t="shared" si="56"/>
        <v/>
      </c>
      <c r="F1850" s="33" t="str">
        <f>IF($B1850="","",Items!$I1849)</f>
        <v/>
      </c>
      <c r="G1850" s="33" t="str">
        <f t="shared" si="57"/>
        <v/>
      </c>
      <c r="H1850" s="85"/>
    </row>
    <row r="1851" spans="1:8" hidden="1" x14ac:dyDescent="0.25">
      <c r="A1851" s="28" t="str">
        <f>IF(Items!$B1850="","",Items!$A1850)</f>
        <v/>
      </c>
      <c r="B1851" s="28" t="str">
        <f>IF(Items!$B1850="","",Items!$B1850)</f>
        <v/>
      </c>
      <c r="C1851" s="32" t="str">
        <f>IF($B1851="","",Items!$G1850+SUMIFS(PurQty,PurItem,$B1851,PurDate,"&lt;="&amp;$D$2)-SUMIFS(SalQty,SalItem,$B1851,SalDate,"&lt;="&amp;$D$2)-SUMIFS(WoQty,WoItem,$B1851,WoDate,"&lt;="&amp;$D$2)+SUMIFS(AdjQty,AdjItem,$B1851,AdjDate,"&lt;="&amp;$D$2)+SUMIFS(LinVarQty,LinItem,$B1851,LinPosted,"YES",LinDate,"&lt;="&amp;$D$2,LinID,"&lt;&gt;"&amp;$B$2))</f>
        <v/>
      </c>
      <c r="D1851" s="84"/>
      <c r="E1851" s="32" t="str">
        <f t="shared" si="56"/>
        <v/>
      </c>
      <c r="F1851" s="33" t="str">
        <f>IF($B1851="","",Items!$I1850)</f>
        <v/>
      </c>
      <c r="G1851" s="33" t="str">
        <f t="shared" si="57"/>
        <v/>
      </c>
      <c r="H1851" s="85"/>
    </row>
    <row r="1852" spans="1:8" hidden="1" x14ac:dyDescent="0.25">
      <c r="A1852" s="28" t="str">
        <f>IF(Items!$B1851="","",Items!$A1851)</f>
        <v/>
      </c>
      <c r="B1852" s="28" t="str">
        <f>IF(Items!$B1851="","",Items!$B1851)</f>
        <v/>
      </c>
      <c r="C1852" s="32" t="str">
        <f>IF($B1852="","",Items!$G1851+SUMIFS(PurQty,PurItem,$B1852,PurDate,"&lt;="&amp;$D$2)-SUMIFS(SalQty,SalItem,$B1852,SalDate,"&lt;="&amp;$D$2)-SUMIFS(WoQty,WoItem,$B1852,WoDate,"&lt;="&amp;$D$2)+SUMIFS(AdjQty,AdjItem,$B1852,AdjDate,"&lt;="&amp;$D$2)+SUMIFS(LinVarQty,LinItem,$B1852,LinPosted,"YES",LinDate,"&lt;="&amp;$D$2,LinID,"&lt;&gt;"&amp;$B$2))</f>
        <v/>
      </c>
      <c r="D1852" s="84"/>
      <c r="E1852" s="32" t="str">
        <f t="shared" si="56"/>
        <v/>
      </c>
      <c r="F1852" s="33" t="str">
        <f>IF($B1852="","",Items!$I1851)</f>
        <v/>
      </c>
      <c r="G1852" s="33" t="str">
        <f t="shared" si="57"/>
        <v/>
      </c>
      <c r="H1852" s="85"/>
    </row>
    <row r="1853" spans="1:8" hidden="1" x14ac:dyDescent="0.25">
      <c r="A1853" s="28" t="str">
        <f>IF(Items!$B1852="","",Items!$A1852)</f>
        <v/>
      </c>
      <c r="B1853" s="28" t="str">
        <f>IF(Items!$B1852="","",Items!$B1852)</f>
        <v/>
      </c>
      <c r="C1853" s="32" t="str">
        <f>IF($B1853="","",Items!$G1852+SUMIFS(PurQty,PurItem,$B1853,PurDate,"&lt;="&amp;$D$2)-SUMIFS(SalQty,SalItem,$B1853,SalDate,"&lt;="&amp;$D$2)-SUMIFS(WoQty,WoItem,$B1853,WoDate,"&lt;="&amp;$D$2)+SUMIFS(AdjQty,AdjItem,$B1853,AdjDate,"&lt;="&amp;$D$2)+SUMIFS(LinVarQty,LinItem,$B1853,LinPosted,"YES",LinDate,"&lt;="&amp;$D$2,LinID,"&lt;&gt;"&amp;$B$2))</f>
        <v/>
      </c>
      <c r="D1853" s="84"/>
      <c r="E1853" s="32" t="str">
        <f t="shared" si="56"/>
        <v/>
      </c>
      <c r="F1853" s="33" t="str">
        <f>IF($B1853="","",Items!$I1852)</f>
        <v/>
      </c>
      <c r="G1853" s="33" t="str">
        <f t="shared" si="57"/>
        <v/>
      </c>
      <c r="H1853" s="85"/>
    </row>
    <row r="1854" spans="1:8" hidden="1" x14ac:dyDescent="0.25">
      <c r="A1854" s="28" t="str">
        <f>IF(Items!$B1853="","",Items!$A1853)</f>
        <v/>
      </c>
      <c r="B1854" s="28" t="str">
        <f>IF(Items!$B1853="","",Items!$B1853)</f>
        <v/>
      </c>
      <c r="C1854" s="32" t="str">
        <f>IF($B1854="","",Items!$G1853+SUMIFS(PurQty,PurItem,$B1854,PurDate,"&lt;="&amp;$D$2)-SUMIFS(SalQty,SalItem,$B1854,SalDate,"&lt;="&amp;$D$2)-SUMIFS(WoQty,WoItem,$B1854,WoDate,"&lt;="&amp;$D$2)+SUMIFS(AdjQty,AdjItem,$B1854,AdjDate,"&lt;="&amp;$D$2)+SUMIFS(LinVarQty,LinItem,$B1854,LinPosted,"YES",LinDate,"&lt;="&amp;$D$2,LinID,"&lt;&gt;"&amp;$B$2))</f>
        <v/>
      </c>
      <c r="D1854" s="84"/>
      <c r="E1854" s="32" t="str">
        <f t="shared" si="56"/>
        <v/>
      </c>
      <c r="F1854" s="33" t="str">
        <f>IF($B1854="","",Items!$I1853)</f>
        <v/>
      </c>
      <c r="G1854" s="33" t="str">
        <f t="shared" si="57"/>
        <v/>
      </c>
      <c r="H1854" s="85"/>
    </row>
    <row r="1855" spans="1:8" hidden="1" x14ac:dyDescent="0.25">
      <c r="A1855" s="28" t="str">
        <f>IF(Items!$B1854="","",Items!$A1854)</f>
        <v/>
      </c>
      <c r="B1855" s="28" t="str">
        <f>IF(Items!$B1854="","",Items!$B1854)</f>
        <v/>
      </c>
      <c r="C1855" s="32" t="str">
        <f>IF($B1855="","",Items!$G1854+SUMIFS(PurQty,PurItem,$B1855,PurDate,"&lt;="&amp;$D$2)-SUMIFS(SalQty,SalItem,$B1855,SalDate,"&lt;="&amp;$D$2)-SUMIFS(WoQty,WoItem,$B1855,WoDate,"&lt;="&amp;$D$2)+SUMIFS(AdjQty,AdjItem,$B1855,AdjDate,"&lt;="&amp;$D$2)+SUMIFS(LinVarQty,LinItem,$B1855,LinPosted,"YES",LinDate,"&lt;="&amp;$D$2,LinID,"&lt;&gt;"&amp;$B$2))</f>
        <v/>
      </c>
      <c r="D1855" s="84"/>
      <c r="E1855" s="32" t="str">
        <f t="shared" si="56"/>
        <v/>
      </c>
      <c r="F1855" s="33" t="str">
        <f>IF($B1855="","",Items!$I1854)</f>
        <v/>
      </c>
      <c r="G1855" s="33" t="str">
        <f t="shared" si="57"/>
        <v/>
      </c>
      <c r="H1855" s="85"/>
    </row>
    <row r="1856" spans="1:8" hidden="1" x14ac:dyDescent="0.25">
      <c r="A1856" s="28" t="str">
        <f>IF(Items!$B1855="","",Items!$A1855)</f>
        <v/>
      </c>
      <c r="B1856" s="28" t="str">
        <f>IF(Items!$B1855="","",Items!$B1855)</f>
        <v/>
      </c>
      <c r="C1856" s="32" t="str">
        <f>IF($B1856="","",Items!$G1855+SUMIFS(PurQty,PurItem,$B1856,PurDate,"&lt;="&amp;$D$2)-SUMIFS(SalQty,SalItem,$B1856,SalDate,"&lt;="&amp;$D$2)-SUMIFS(WoQty,WoItem,$B1856,WoDate,"&lt;="&amp;$D$2)+SUMIFS(AdjQty,AdjItem,$B1856,AdjDate,"&lt;="&amp;$D$2)+SUMIFS(LinVarQty,LinItem,$B1856,LinPosted,"YES",LinDate,"&lt;="&amp;$D$2,LinID,"&lt;&gt;"&amp;$B$2))</f>
        <v/>
      </c>
      <c r="D1856" s="84"/>
      <c r="E1856" s="32" t="str">
        <f t="shared" si="56"/>
        <v/>
      </c>
      <c r="F1856" s="33" t="str">
        <f>IF($B1856="","",Items!$I1855)</f>
        <v/>
      </c>
      <c r="G1856" s="33" t="str">
        <f t="shared" si="57"/>
        <v/>
      </c>
      <c r="H1856" s="85"/>
    </row>
    <row r="1857" spans="1:8" hidden="1" x14ac:dyDescent="0.25">
      <c r="A1857" s="28" t="str">
        <f>IF(Items!$B1856="","",Items!$A1856)</f>
        <v/>
      </c>
      <c r="B1857" s="28" t="str">
        <f>IF(Items!$B1856="","",Items!$B1856)</f>
        <v/>
      </c>
      <c r="C1857" s="32" t="str">
        <f>IF($B1857="","",Items!$G1856+SUMIFS(PurQty,PurItem,$B1857,PurDate,"&lt;="&amp;$D$2)-SUMIFS(SalQty,SalItem,$B1857,SalDate,"&lt;="&amp;$D$2)-SUMIFS(WoQty,WoItem,$B1857,WoDate,"&lt;="&amp;$D$2)+SUMIFS(AdjQty,AdjItem,$B1857,AdjDate,"&lt;="&amp;$D$2)+SUMIFS(LinVarQty,LinItem,$B1857,LinPosted,"YES",LinDate,"&lt;="&amp;$D$2,LinID,"&lt;&gt;"&amp;$B$2))</f>
        <v/>
      </c>
      <c r="D1857" s="84"/>
      <c r="E1857" s="32" t="str">
        <f t="shared" si="56"/>
        <v/>
      </c>
      <c r="F1857" s="33" t="str">
        <f>IF($B1857="","",Items!$I1856)</f>
        <v/>
      </c>
      <c r="G1857" s="33" t="str">
        <f t="shared" si="57"/>
        <v/>
      </c>
      <c r="H1857" s="85"/>
    </row>
    <row r="1858" spans="1:8" hidden="1" x14ac:dyDescent="0.25">
      <c r="A1858" s="28" t="str">
        <f>IF(Items!$B1857="","",Items!$A1857)</f>
        <v/>
      </c>
      <c r="B1858" s="28" t="str">
        <f>IF(Items!$B1857="","",Items!$B1857)</f>
        <v/>
      </c>
      <c r="C1858" s="32" t="str">
        <f>IF($B1858="","",Items!$G1857+SUMIFS(PurQty,PurItem,$B1858,PurDate,"&lt;="&amp;$D$2)-SUMIFS(SalQty,SalItem,$B1858,SalDate,"&lt;="&amp;$D$2)-SUMIFS(WoQty,WoItem,$B1858,WoDate,"&lt;="&amp;$D$2)+SUMIFS(AdjQty,AdjItem,$B1858,AdjDate,"&lt;="&amp;$D$2)+SUMIFS(LinVarQty,LinItem,$B1858,LinPosted,"YES",LinDate,"&lt;="&amp;$D$2,LinID,"&lt;&gt;"&amp;$B$2))</f>
        <v/>
      </c>
      <c r="D1858" s="84"/>
      <c r="E1858" s="32" t="str">
        <f t="shared" ref="E1858:E1921" si="58">IF(OR($B1858="",$D1858=""),"",$D1858-$C1858)</f>
        <v/>
      </c>
      <c r="F1858" s="33" t="str">
        <f>IF($B1858="","",Items!$I1857)</f>
        <v/>
      </c>
      <c r="G1858" s="33" t="str">
        <f t="shared" ref="G1858:G1921" si="59">IF($E1858="","",$E1858*$F1858)</f>
        <v/>
      </c>
      <c r="H1858" s="85"/>
    </row>
    <row r="1859" spans="1:8" hidden="1" x14ac:dyDescent="0.25">
      <c r="A1859" s="28" t="str">
        <f>IF(Items!$B1858="","",Items!$A1858)</f>
        <v/>
      </c>
      <c r="B1859" s="28" t="str">
        <f>IF(Items!$B1858="","",Items!$B1858)</f>
        <v/>
      </c>
      <c r="C1859" s="32" t="str">
        <f>IF($B1859="","",Items!$G1858+SUMIFS(PurQty,PurItem,$B1859,PurDate,"&lt;="&amp;$D$2)-SUMIFS(SalQty,SalItem,$B1859,SalDate,"&lt;="&amp;$D$2)-SUMIFS(WoQty,WoItem,$B1859,WoDate,"&lt;="&amp;$D$2)+SUMIFS(AdjQty,AdjItem,$B1859,AdjDate,"&lt;="&amp;$D$2)+SUMIFS(LinVarQty,LinItem,$B1859,LinPosted,"YES",LinDate,"&lt;="&amp;$D$2,LinID,"&lt;&gt;"&amp;$B$2))</f>
        <v/>
      </c>
      <c r="D1859" s="84"/>
      <c r="E1859" s="32" t="str">
        <f t="shared" si="58"/>
        <v/>
      </c>
      <c r="F1859" s="33" t="str">
        <f>IF($B1859="","",Items!$I1858)</f>
        <v/>
      </c>
      <c r="G1859" s="33" t="str">
        <f t="shared" si="59"/>
        <v/>
      </c>
      <c r="H1859" s="85"/>
    </row>
    <row r="1860" spans="1:8" hidden="1" x14ac:dyDescent="0.25">
      <c r="A1860" s="28" t="str">
        <f>IF(Items!$B1859="","",Items!$A1859)</f>
        <v/>
      </c>
      <c r="B1860" s="28" t="str">
        <f>IF(Items!$B1859="","",Items!$B1859)</f>
        <v/>
      </c>
      <c r="C1860" s="32" t="str">
        <f>IF($B1860="","",Items!$G1859+SUMIFS(PurQty,PurItem,$B1860,PurDate,"&lt;="&amp;$D$2)-SUMIFS(SalQty,SalItem,$B1860,SalDate,"&lt;="&amp;$D$2)-SUMIFS(WoQty,WoItem,$B1860,WoDate,"&lt;="&amp;$D$2)+SUMIFS(AdjQty,AdjItem,$B1860,AdjDate,"&lt;="&amp;$D$2)+SUMIFS(LinVarQty,LinItem,$B1860,LinPosted,"YES",LinDate,"&lt;="&amp;$D$2,LinID,"&lt;&gt;"&amp;$B$2))</f>
        <v/>
      </c>
      <c r="D1860" s="84"/>
      <c r="E1860" s="32" t="str">
        <f t="shared" si="58"/>
        <v/>
      </c>
      <c r="F1860" s="33" t="str">
        <f>IF($B1860="","",Items!$I1859)</f>
        <v/>
      </c>
      <c r="G1860" s="33" t="str">
        <f t="shared" si="59"/>
        <v/>
      </c>
      <c r="H1860" s="85"/>
    </row>
    <row r="1861" spans="1:8" hidden="1" x14ac:dyDescent="0.25">
      <c r="A1861" s="28" t="str">
        <f>IF(Items!$B1860="","",Items!$A1860)</f>
        <v/>
      </c>
      <c r="B1861" s="28" t="str">
        <f>IF(Items!$B1860="","",Items!$B1860)</f>
        <v/>
      </c>
      <c r="C1861" s="32" t="str">
        <f>IF($B1861="","",Items!$G1860+SUMIFS(PurQty,PurItem,$B1861,PurDate,"&lt;="&amp;$D$2)-SUMIFS(SalQty,SalItem,$B1861,SalDate,"&lt;="&amp;$D$2)-SUMIFS(WoQty,WoItem,$B1861,WoDate,"&lt;="&amp;$D$2)+SUMIFS(AdjQty,AdjItem,$B1861,AdjDate,"&lt;="&amp;$D$2)+SUMIFS(LinVarQty,LinItem,$B1861,LinPosted,"YES",LinDate,"&lt;="&amp;$D$2,LinID,"&lt;&gt;"&amp;$B$2))</f>
        <v/>
      </c>
      <c r="D1861" s="84"/>
      <c r="E1861" s="32" t="str">
        <f t="shared" si="58"/>
        <v/>
      </c>
      <c r="F1861" s="33" t="str">
        <f>IF($B1861="","",Items!$I1860)</f>
        <v/>
      </c>
      <c r="G1861" s="33" t="str">
        <f t="shared" si="59"/>
        <v/>
      </c>
      <c r="H1861" s="85"/>
    </row>
    <row r="1862" spans="1:8" hidden="1" x14ac:dyDescent="0.25">
      <c r="A1862" s="28" t="str">
        <f>IF(Items!$B1861="","",Items!$A1861)</f>
        <v/>
      </c>
      <c r="B1862" s="28" t="str">
        <f>IF(Items!$B1861="","",Items!$B1861)</f>
        <v/>
      </c>
      <c r="C1862" s="32" t="str">
        <f>IF($B1862="","",Items!$G1861+SUMIFS(PurQty,PurItem,$B1862,PurDate,"&lt;="&amp;$D$2)-SUMIFS(SalQty,SalItem,$B1862,SalDate,"&lt;="&amp;$D$2)-SUMIFS(WoQty,WoItem,$B1862,WoDate,"&lt;="&amp;$D$2)+SUMIFS(AdjQty,AdjItem,$B1862,AdjDate,"&lt;="&amp;$D$2)+SUMIFS(LinVarQty,LinItem,$B1862,LinPosted,"YES",LinDate,"&lt;="&amp;$D$2,LinID,"&lt;&gt;"&amp;$B$2))</f>
        <v/>
      </c>
      <c r="D1862" s="84"/>
      <c r="E1862" s="32" t="str">
        <f t="shared" si="58"/>
        <v/>
      </c>
      <c r="F1862" s="33" t="str">
        <f>IF($B1862="","",Items!$I1861)</f>
        <v/>
      </c>
      <c r="G1862" s="33" t="str">
        <f t="shared" si="59"/>
        <v/>
      </c>
      <c r="H1862" s="85"/>
    </row>
    <row r="1863" spans="1:8" hidden="1" x14ac:dyDescent="0.25">
      <c r="A1863" s="28" t="str">
        <f>IF(Items!$B1862="","",Items!$A1862)</f>
        <v/>
      </c>
      <c r="B1863" s="28" t="str">
        <f>IF(Items!$B1862="","",Items!$B1862)</f>
        <v/>
      </c>
      <c r="C1863" s="32" t="str">
        <f>IF($B1863="","",Items!$G1862+SUMIFS(PurQty,PurItem,$B1863,PurDate,"&lt;="&amp;$D$2)-SUMIFS(SalQty,SalItem,$B1863,SalDate,"&lt;="&amp;$D$2)-SUMIFS(WoQty,WoItem,$B1863,WoDate,"&lt;="&amp;$D$2)+SUMIFS(AdjQty,AdjItem,$B1863,AdjDate,"&lt;="&amp;$D$2)+SUMIFS(LinVarQty,LinItem,$B1863,LinPosted,"YES",LinDate,"&lt;="&amp;$D$2,LinID,"&lt;&gt;"&amp;$B$2))</f>
        <v/>
      </c>
      <c r="D1863" s="84"/>
      <c r="E1863" s="32" t="str">
        <f t="shared" si="58"/>
        <v/>
      </c>
      <c r="F1863" s="33" t="str">
        <f>IF($B1863="","",Items!$I1862)</f>
        <v/>
      </c>
      <c r="G1863" s="33" t="str">
        <f t="shared" si="59"/>
        <v/>
      </c>
      <c r="H1863" s="85"/>
    </row>
    <row r="1864" spans="1:8" hidden="1" x14ac:dyDescent="0.25">
      <c r="A1864" s="28" t="str">
        <f>IF(Items!$B1863="","",Items!$A1863)</f>
        <v/>
      </c>
      <c r="B1864" s="28" t="str">
        <f>IF(Items!$B1863="","",Items!$B1863)</f>
        <v/>
      </c>
      <c r="C1864" s="32" t="str">
        <f>IF($B1864="","",Items!$G1863+SUMIFS(PurQty,PurItem,$B1864,PurDate,"&lt;="&amp;$D$2)-SUMIFS(SalQty,SalItem,$B1864,SalDate,"&lt;="&amp;$D$2)-SUMIFS(WoQty,WoItem,$B1864,WoDate,"&lt;="&amp;$D$2)+SUMIFS(AdjQty,AdjItem,$B1864,AdjDate,"&lt;="&amp;$D$2)+SUMIFS(LinVarQty,LinItem,$B1864,LinPosted,"YES",LinDate,"&lt;="&amp;$D$2,LinID,"&lt;&gt;"&amp;$B$2))</f>
        <v/>
      </c>
      <c r="D1864" s="84"/>
      <c r="E1864" s="32" t="str">
        <f t="shared" si="58"/>
        <v/>
      </c>
      <c r="F1864" s="33" t="str">
        <f>IF($B1864="","",Items!$I1863)</f>
        <v/>
      </c>
      <c r="G1864" s="33" t="str">
        <f t="shared" si="59"/>
        <v/>
      </c>
      <c r="H1864" s="85"/>
    </row>
    <row r="1865" spans="1:8" hidden="1" x14ac:dyDescent="0.25">
      <c r="A1865" s="28" t="str">
        <f>IF(Items!$B1864="","",Items!$A1864)</f>
        <v/>
      </c>
      <c r="B1865" s="28" t="str">
        <f>IF(Items!$B1864="","",Items!$B1864)</f>
        <v/>
      </c>
      <c r="C1865" s="32" t="str">
        <f>IF($B1865="","",Items!$G1864+SUMIFS(PurQty,PurItem,$B1865,PurDate,"&lt;="&amp;$D$2)-SUMIFS(SalQty,SalItem,$B1865,SalDate,"&lt;="&amp;$D$2)-SUMIFS(WoQty,WoItem,$B1865,WoDate,"&lt;="&amp;$D$2)+SUMIFS(AdjQty,AdjItem,$B1865,AdjDate,"&lt;="&amp;$D$2)+SUMIFS(LinVarQty,LinItem,$B1865,LinPosted,"YES",LinDate,"&lt;="&amp;$D$2,LinID,"&lt;&gt;"&amp;$B$2))</f>
        <v/>
      </c>
      <c r="D1865" s="84"/>
      <c r="E1865" s="32" t="str">
        <f t="shared" si="58"/>
        <v/>
      </c>
      <c r="F1865" s="33" t="str">
        <f>IF($B1865="","",Items!$I1864)</f>
        <v/>
      </c>
      <c r="G1865" s="33" t="str">
        <f t="shared" si="59"/>
        <v/>
      </c>
      <c r="H1865" s="85"/>
    </row>
    <row r="1866" spans="1:8" hidden="1" x14ac:dyDescent="0.25">
      <c r="A1866" s="28" t="str">
        <f>IF(Items!$B1865="","",Items!$A1865)</f>
        <v/>
      </c>
      <c r="B1866" s="28" t="str">
        <f>IF(Items!$B1865="","",Items!$B1865)</f>
        <v/>
      </c>
      <c r="C1866" s="32" t="str">
        <f>IF($B1866="","",Items!$G1865+SUMIFS(PurQty,PurItem,$B1866,PurDate,"&lt;="&amp;$D$2)-SUMIFS(SalQty,SalItem,$B1866,SalDate,"&lt;="&amp;$D$2)-SUMIFS(WoQty,WoItem,$B1866,WoDate,"&lt;="&amp;$D$2)+SUMIFS(AdjQty,AdjItem,$B1866,AdjDate,"&lt;="&amp;$D$2)+SUMIFS(LinVarQty,LinItem,$B1866,LinPosted,"YES",LinDate,"&lt;="&amp;$D$2,LinID,"&lt;&gt;"&amp;$B$2))</f>
        <v/>
      </c>
      <c r="D1866" s="84"/>
      <c r="E1866" s="32" t="str">
        <f t="shared" si="58"/>
        <v/>
      </c>
      <c r="F1866" s="33" t="str">
        <f>IF($B1866="","",Items!$I1865)</f>
        <v/>
      </c>
      <c r="G1866" s="33" t="str">
        <f t="shared" si="59"/>
        <v/>
      </c>
      <c r="H1866" s="85"/>
    </row>
    <row r="1867" spans="1:8" hidden="1" x14ac:dyDescent="0.25">
      <c r="A1867" s="28" t="str">
        <f>IF(Items!$B1866="","",Items!$A1866)</f>
        <v/>
      </c>
      <c r="B1867" s="28" t="str">
        <f>IF(Items!$B1866="","",Items!$B1866)</f>
        <v/>
      </c>
      <c r="C1867" s="32" t="str">
        <f>IF($B1867="","",Items!$G1866+SUMIFS(PurQty,PurItem,$B1867,PurDate,"&lt;="&amp;$D$2)-SUMIFS(SalQty,SalItem,$B1867,SalDate,"&lt;="&amp;$D$2)-SUMIFS(WoQty,WoItem,$B1867,WoDate,"&lt;="&amp;$D$2)+SUMIFS(AdjQty,AdjItem,$B1867,AdjDate,"&lt;="&amp;$D$2)+SUMIFS(LinVarQty,LinItem,$B1867,LinPosted,"YES",LinDate,"&lt;="&amp;$D$2,LinID,"&lt;&gt;"&amp;$B$2))</f>
        <v/>
      </c>
      <c r="D1867" s="84"/>
      <c r="E1867" s="32" t="str">
        <f t="shared" si="58"/>
        <v/>
      </c>
      <c r="F1867" s="33" t="str">
        <f>IF($B1867="","",Items!$I1866)</f>
        <v/>
      </c>
      <c r="G1867" s="33" t="str">
        <f t="shared" si="59"/>
        <v/>
      </c>
      <c r="H1867" s="85"/>
    </row>
    <row r="1868" spans="1:8" hidden="1" x14ac:dyDescent="0.25">
      <c r="A1868" s="28" t="str">
        <f>IF(Items!$B1867="","",Items!$A1867)</f>
        <v/>
      </c>
      <c r="B1868" s="28" t="str">
        <f>IF(Items!$B1867="","",Items!$B1867)</f>
        <v/>
      </c>
      <c r="C1868" s="32" t="str">
        <f>IF($B1868="","",Items!$G1867+SUMIFS(PurQty,PurItem,$B1868,PurDate,"&lt;="&amp;$D$2)-SUMIFS(SalQty,SalItem,$B1868,SalDate,"&lt;="&amp;$D$2)-SUMIFS(WoQty,WoItem,$B1868,WoDate,"&lt;="&amp;$D$2)+SUMIFS(AdjQty,AdjItem,$B1868,AdjDate,"&lt;="&amp;$D$2)+SUMIFS(LinVarQty,LinItem,$B1868,LinPosted,"YES",LinDate,"&lt;="&amp;$D$2,LinID,"&lt;&gt;"&amp;$B$2))</f>
        <v/>
      </c>
      <c r="D1868" s="84"/>
      <c r="E1868" s="32" t="str">
        <f t="shared" si="58"/>
        <v/>
      </c>
      <c r="F1868" s="33" t="str">
        <f>IF($B1868="","",Items!$I1867)</f>
        <v/>
      </c>
      <c r="G1868" s="33" t="str">
        <f t="shared" si="59"/>
        <v/>
      </c>
      <c r="H1868" s="85"/>
    </row>
    <row r="1869" spans="1:8" hidden="1" x14ac:dyDescent="0.25">
      <c r="A1869" s="28" t="str">
        <f>IF(Items!$B1868="","",Items!$A1868)</f>
        <v/>
      </c>
      <c r="B1869" s="28" t="str">
        <f>IF(Items!$B1868="","",Items!$B1868)</f>
        <v/>
      </c>
      <c r="C1869" s="32" t="str">
        <f>IF($B1869="","",Items!$G1868+SUMIFS(PurQty,PurItem,$B1869,PurDate,"&lt;="&amp;$D$2)-SUMIFS(SalQty,SalItem,$B1869,SalDate,"&lt;="&amp;$D$2)-SUMIFS(WoQty,WoItem,$B1869,WoDate,"&lt;="&amp;$D$2)+SUMIFS(AdjQty,AdjItem,$B1869,AdjDate,"&lt;="&amp;$D$2)+SUMIFS(LinVarQty,LinItem,$B1869,LinPosted,"YES",LinDate,"&lt;="&amp;$D$2,LinID,"&lt;&gt;"&amp;$B$2))</f>
        <v/>
      </c>
      <c r="D1869" s="84"/>
      <c r="E1869" s="32" t="str">
        <f t="shared" si="58"/>
        <v/>
      </c>
      <c r="F1869" s="33" t="str">
        <f>IF($B1869="","",Items!$I1868)</f>
        <v/>
      </c>
      <c r="G1869" s="33" t="str">
        <f t="shared" si="59"/>
        <v/>
      </c>
      <c r="H1869" s="85"/>
    </row>
    <row r="1870" spans="1:8" hidden="1" x14ac:dyDescent="0.25">
      <c r="A1870" s="28" t="str">
        <f>IF(Items!$B1869="","",Items!$A1869)</f>
        <v/>
      </c>
      <c r="B1870" s="28" t="str">
        <f>IF(Items!$B1869="","",Items!$B1869)</f>
        <v/>
      </c>
      <c r="C1870" s="32" t="str">
        <f>IF($B1870="","",Items!$G1869+SUMIFS(PurQty,PurItem,$B1870,PurDate,"&lt;="&amp;$D$2)-SUMIFS(SalQty,SalItem,$B1870,SalDate,"&lt;="&amp;$D$2)-SUMIFS(WoQty,WoItem,$B1870,WoDate,"&lt;="&amp;$D$2)+SUMIFS(AdjQty,AdjItem,$B1870,AdjDate,"&lt;="&amp;$D$2)+SUMIFS(LinVarQty,LinItem,$B1870,LinPosted,"YES",LinDate,"&lt;="&amp;$D$2,LinID,"&lt;&gt;"&amp;$B$2))</f>
        <v/>
      </c>
      <c r="D1870" s="84"/>
      <c r="E1870" s="32" t="str">
        <f t="shared" si="58"/>
        <v/>
      </c>
      <c r="F1870" s="33" t="str">
        <f>IF($B1870="","",Items!$I1869)</f>
        <v/>
      </c>
      <c r="G1870" s="33" t="str">
        <f t="shared" si="59"/>
        <v/>
      </c>
      <c r="H1870" s="85"/>
    </row>
    <row r="1871" spans="1:8" hidden="1" x14ac:dyDescent="0.25">
      <c r="A1871" s="28" t="str">
        <f>IF(Items!$B1870="","",Items!$A1870)</f>
        <v/>
      </c>
      <c r="B1871" s="28" t="str">
        <f>IF(Items!$B1870="","",Items!$B1870)</f>
        <v/>
      </c>
      <c r="C1871" s="32" t="str">
        <f>IF($B1871="","",Items!$G1870+SUMIFS(PurQty,PurItem,$B1871,PurDate,"&lt;="&amp;$D$2)-SUMIFS(SalQty,SalItem,$B1871,SalDate,"&lt;="&amp;$D$2)-SUMIFS(WoQty,WoItem,$B1871,WoDate,"&lt;="&amp;$D$2)+SUMIFS(AdjQty,AdjItem,$B1871,AdjDate,"&lt;="&amp;$D$2)+SUMIFS(LinVarQty,LinItem,$B1871,LinPosted,"YES",LinDate,"&lt;="&amp;$D$2,LinID,"&lt;&gt;"&amp;$B$2))</f>
        <v/>
      </c>
      <c r="D1871" s="84"/>
      <c r="E1871" s="32" t="str">
        <f t="shared" si="58"/>
        <v/>
      </c>
      <c r="F1871" s="33" t="str">
        <f>IF($B1871="","",Items!$I1870)</f>
        <v/>
      </c>
      <c r="G1871" s="33" t="str">
        <f t="shared" si="59"/>
        <v/>
      </c>
      <c r="H1871" s="85"/>
    </row>
    <row r="1872" spans="1:8" hidden="1" x14ac:dyDescent="0.25">
      <c r="A1872" s="28" t="str">
        <f>IF(Items!$B1871="","",Items!$A1871)</f>
        <v/>
      </c>
      <c r="B1872" s="28" t="str">
        <f>IF(Items!$B1871="","",Items!$B1871)</f>
        <v/>
      </c>
      <c r="C1872" s="32" t="str">
        <f>IF($B1872="","",Items!$G1871+SUMIFS(PurQty,PurItem,$B1872,PurDate,"&lt;="&amp;$D$2)-SUMIFS(SalQty,SalItem,$B1872,SalDate,"&lt;="&amp;$D$2)-SUMIFS(WoQty,WoItem,$B1872,WoDate,"&lt;="&amp;$D$2)+SUMIFS(AdjQty,AdjItem,$B1872,AdjDate,"&lt;="&amp;$D$2)+SUMIFS(LinVarQty,LinItem,$B1872,LinPosted,"YES",LinDate,"&lt;="&amp;$D$2,LinID,"&lt;&gt;"&amp;$B$2))</f>
        <v/>
      </c>
      <c r="D1872" s="84"/>
      <c r="E1872" s="32" t="str">
        <f t="shared" si="58"/>
        <v/>
      </c>
      <c r="F1872" s="33" t="str">
        <f>IF($B1872="","",Items!$I1871)</f>
        <v/>
      </c>
      <c r="G1872" s="33" t="str">
        <f t="shared" si="59"/>
        <v/>
      </c>
      <c r="H1872" s="85"/>
    </row>
    <row r="1873" spans="1:8" hidden="1" x14ac:dyDescent="0.25">
      <c r="A1873" s="28" t="str">
        <f>IF(Items!$B1872="","",Items!$A1872)</f>
        <v/>
      </c>
      <c r="B1873" s="28" t="str">
        <f>IF(Items!$B1872="","",Items!$B1872)</f>
        <v/>
      </c>
      <c r="C1873" s="32" t="str">
        <f>IF($B1873="","",Items!$G1872+SUMIFS(PurQty,PurItem,$B1873,PurDate,"&lt;="&amp;$D$2)-SUMIFS(SalQty,SalItem,$B1873,SalDate,"&lt;="&amp;$D$2)-SUMIFS(WoQty,WoItem,$B1873,WoDate,"&lt;="&amp;$D$2)+SUMIFS(AdjQty,AdjItem,$B1873,AdjDate,"&lt;="&amp;$D$2)+SUMIFS(LinVarQty,LinItem,$B1873,LinPosted,"YES",LinDate,"&lt;="&amp;$D$2,LinID,"&lt;&gt;"&amp;$B$2))</f>
        <v/>
      </c>
      <c r="D1873" s="84"/>
      <c r="E1873" s="32" t="str">
        <f t="shared" si="58"/>
        <v/>
      </c>
      <c r="F1873" s="33" t="str">
        <f>IF($B1873="","",Items!$I1872)</f>
        <v/>
      </c>
      <c r="G1873" s="33" t="str">
        <f t="shared" si="59"/>
        <v/>
      </c>
      <c r="H1873" s="85"/>
    </row>
    <row r="1874" spans="1:8" hidden="1" x14ac:dyDescent="0.25">
      <c r="A1874" s="28" t="str">
        <f>IF(Items!$B1873="","",Items!$A1873)</f>
        <v/>
      </c>
      <c r="B1874" s="28" t="str">
        <f>IF(Items!$B1873="","",Items!$B1873)</f>
        <v/>
      </c>
      <c r="C1874" s="32" t="str">
        <f>IF($B1874="","",Items!$G1873+SUMIFS(PurQty,PurItem,$B1874,PurDate,"&lt;="&amp;$D$2)-SUMIFS(SalQty,SalItem,$B1874,SalDate,"&lt;="&amp;$D$2)-SUMIFS(WoQty,WoItem,$B1874,WoDate,"&lt;="&amp;$D$2)+SUMIFS(AdjQty,AdjItem,$B1874,AdjDate,"&lt;="&amp;$D$2)+SUMIFS(LinVarQty,LinItem,$B1874,LinPosted,"YES",LinDate,"&lt;="&amp;$D$2,LinID,"&lt;&gt;"&amp;$B$2))</f>
        <v/>
      </c>
      <c r="D1874" s="84"/>
      <c r="E1874" s="32" t="str">
        <f t="shared" si="58"/>
        <v/>
      </c>
      <c r="F1874" s="33" t="str">
        <f>IF($B1874="","",Items!$I1873)</f>
        <v/>
      </c>
      <c r="G1874" s="33" t="str">
        <f t="shared" si="59"/>
        <v/>
      </c>
      <c r="H1874" s="85"/>
    </row>
    <row r="1875" spans="1:8" hidden="1" x14ac:dyDescent="0.25">
      <c r="A1875" s="28" t="str">
        <f>IF(Items!$B1874="","",Items!$A1874)</f>
        <v/>
      </c>
      <c r="B1875" s="28" t="str">
        <f>IF(Items!$B1874="","",Items!$B1874)</f>
        <v/>
      </c>
      <c r="C1875" s="32" t="str">
        <f>IF($B1875="","",Items!$G1874+SUMIFS(PurQty,PurItem,$B1875,PurDate,"&lt;="&amp;$D$2)-SUMIFS(SalQty,SalItem,$B1875,SalDate,"&lt;="&amp;$D$2)-SUMIFS(WoQty,WoItem,$B1875,WoDate,"&lt;="&amp;$D$2)+SUMIFS(AdjQty,AdjItem,$B1875,AdjDate,"&lt;="&amp;$D$2)+SUMIFS(LinVarQty,LinItem,$B1875,LinPosted,"YES",LinDate,"&lt;="&amp;$D$2,LinID,"&lt;&gt;"&amp;$B$2))</f>
        <v/>
      </c>
      <c r="D1875" s="84"/>
      <c r="E1875" s="32" t="str">
        <f t="shared" si="58"/>
        <v/>
      </c>
      <c r="F1875" s="33" t="str">
        <f>IF($B1875="","",Items!$I1874)</f>
        <v/>
      </c>
      <c r="G1875" s="33" t="str">
        <f t="shared" si="59"/>
        <v/>
      </c>
      <c r="H1875" s="85"/>
    </row>
    <row r="1876" spans="1:8" hidden="1" x14ac:dyDescent="0.25">
      <c r="A1876" s="28" t="str">
        <f>IF(Items!$B1875="","",Items!$A1875)</f>
        <v/>
      </c>
      <c r="B1876" s="28" t="str">
        <f>IF(Items!$B1875="","",Items!$B1875)</f>
        <v/>
      </c>
      <c r="C1876" s="32" t="str">
        <f>IF($B1876="","",Items!$G1875+SUMIFS(PurQty,PurItem,$B1876,PurDate,"&lt;="&amp;$D$2)-SUMIFS(SalQty,SalItem,$B1876,SalDate,"&lt;="&amp;$D$2)-SUMIFS(WoQty,WoItem,$B1876,WoDate,"&lt;="&amp;$D$2)+SUMIFS(AdjQty,AdjItem,$B1876,AdjDate,"&lt;="&amp;$D$2)+SUMIFS(LinVarQty,LinItem,$B1876,LinPosted,"YES",LinDate,"&lt;="&amp;$D$2,LinID,"&lt;&gt;"&amp;$B$2))</f>
        <v/>
      </c>
      <c r="D1876" s="84"/>
      <c r="E1876" s="32" t="str">
        <f t="shared" si="58"/>
        <v/>
      </c>
      <c r="F1876" s="33" t="str">
        <f>IF($B1876="","",Items!$I1875)</f>
        <v/>
      </c>
      <c r="G1876" s="33" t="str">
        <f t="shared" si="59"/>
        <v/>
      </c>
      <c r="H1876" s="85"/>
    </row>
    <row r="1877" spans="1:8" hidden="1" x14ac:dyDescent="0.25">
      <c r="A1877" s="28" t="str">
        <f>IF(Items!$B1876="","",Items!$A1876)</f>
        <v/>
      </c>
      <c r="B1877" s="28" t="str">
        <f>IF(Items!$B1876="","",Items!$B1876)</f>
        <v/>
      </c>
      <c r="C1877" s="32" t="str">
        <f>IF($B1877="","",Items!$G1876+SUMIFS(PurQty,PurItem,$B1877,PurDate,"&lt;="&amp;$D$2)-SUMIFS(SalQty,SalItem,$B1877,SalDate,"&lt;="&amp;$D$2)-SUMIFS(WoQty,WoItem,$B1877,WoDate,"&lt;="&amp;$D$2)+SUMIFS(AdjQty,AdjItem,$B1877,AdjDate,"&lt;="&amp;$D$2)+SUMIFS(LinVarQty,LinItem,$B1877,LinPosted,"YES",LinDate,"&lt;="&amp;$D$2,LinID,"&lt;&gt;"&amp;$B$2))</f>
        <v/>
      </c>
      <c r="D1877" s="84"/>
      <c r="E1877" s="32" t="str">
        <f t="shared" si="58"/>
        <v/>
      </c>
      <c r="F1877" s="33" t="str">
        <f>IF($B1877="","",Items!$I1876)</f>
        <v/>
      </c>
      <c r="G1877" s="33" t="str">
        <f t="shared" si="59"/>
        <v/>
      </c>
      <c r="H1877" s="85"/>
    </row>
    <row r="1878" spans="1:8" hidden="1" x14ac:dyDescent="0.25">
      <c r="A1878" s="28" t="str">
        <f>IF(Items!$B1877="","",Items!$A1877)</f>
        <v/>
      </c>
      <c r="B1878" s="28" t="str">
        <f>IF(Items!$B1877="","",Items!$B1877)</f>
        <v/>
      </c>
      <c r="C1878" s="32" t="str">
        <f>IF($B1878="","",Items!$G1877+SUMIFS(PurQty,PurItem,$B1878,PurDate,"&lt;="&amp;$D$2)-SUMIFS(SalQty,SalItem,$B1878,SalDate,"&lt;="&amp;$D$2)-SUMIFS(WoQty,WoItem,$B1878,WoDate,"&lt;="&amp;$D$2)+SUMIFS(AdjQty,AdjItem,$B1878,AdjDate,"&lt;="&amp;$D$2)+SUMIFS(LinVarQty,LinItem,$B1878,LinPosted,"YES",LinDate,"&lt;="&amp;$D$2,LinID,"&lt;&gt;"&amp;$B$2))</f>
        <v/>
      </c>
      <c r="D1878" s="84"/>
      <c r="E1878" s="32" t="str">
        <f t="shared" si="58"/>
        <v/>
      </c>
      <c r="F1878" s="33" t="str">
        <f>IF($B1878="","",Items!$I1877)</f>
        <v/>
      </c>
      <c r="G1878" s="33" t="str">
        <f t="shared" si="59"/>
        <v/>
      </c>
      <c r="H1878" s="85"/>
    </row>
    <row r="1879" spans="1:8" hidden="1" x14ac:dyDescent="0.25">
      <c r="A1879" s="28" t="str">
        <f>IF(Items!$B1878="","",Items!$A1878)</f>
        <v/>
      </c>
      <c r="B1879" s="28" t="str">
        <f>IF(Items!$B1878="","",Items!$B1878)</f>
        <v/>
      </c>
      <c r="C1879" s="32" t="str">
        <f>IF($B1879="","",Items!$G1878+SUMIFS(PurQty,PurItem,$B1879,PurDate,"&lt;="&amp;$D$2)-SUMIFS(SalQty,SalItem,$B1879,SalDate,"&lt;="&amp;$D$2)-SUMIFS(WoQty,WoItem,$B1879,WoDate,"&lt;="&amp;$D$2)+SUMIFS(AdjQty,AdjItem,$B1879,AdjDate,"&lt;="&amp;$D$2)+SUMIFS(LinVarQty,LinItem,$B1879,LinPosted,"YES",LinDate,"&lt;="&amp;$D$2,LinID,"&lt;&gt;"&amp;$B$2))</f>
        <v/>
      </c>
      <c r="D1879" s="84"/>
      <c r="E1879" s="32" t="str">
        <f t="shared" si="58"/>
        <v/>
      </c>
      <c r="F1879" s="33" t="str">
        <f>IF($B1879="","",Items!$I1878)</f>
        <v/>
      </c>
      <c r="G1879" s="33" t="str">
        <f t="shared" si="59"/>
        <v/>
      </c>
      <c r="H1879" s="85"/>
    </row>
    <row r="1880" spans="1:8" hidden="1" x14ac:dyDescent="0.25">
      <c r="A1880" s="28" t="str">
        <f>IF(Items!$B1879="","",Items!$A1879)</f>
        <v/>
      </c>
      <c r="B1880" s="28" t="str">
        <f>IF(Items!$B1879="","",Items!$B1879)</f>
        <v/>
      </c>
      <c r="C1880" s="32" t="str">
        <f>IF($B1880="","",Items!$G1879+SUMIFS(PurQty,PurItem,$B1880,PurDate,"&lt;="&amp;$D$2)-SUMIFS(SalQty,SalItem,$B1880,SalDate,"&lt;="&amp;$D$2)-SUMIFS(WoQty,WoItem,$B1880,WoDate,"&lt;="&amp;$D$2)+SUMIFS(AdjQty,AdjItem,$B1880,AdjDate,"&lt;="&amp;$D$2)+SUMIFS(LinVarQty,LinItem,$B1880,LinPosted,"YES",LinDate,"&lt;="&amp;$D$2,LinID,"&lt;&gt;"&amp;$B$2))</f>
        <v/>
      </c>
      <c r="D1880" s="84"/>
      <c r="E1880" s="32" t="str">
        <f t="shared" si="58"/>
        <v/>
      </c>
      <c r="F1880" s="33" t="str">
        <f>IF($B1880="","",Items!$I1879)</f>
        <v/>
      </c>
      <c r="G1880" s="33" t="str">
        <f t="shared" si="59"/>
        <v/>
      </c>
      <c r="H1880" s="85"/>
    </row>
    <row r="1881" spans="1:8" hidden="1" x14ac:dyDescent="0.25">
      <c r="A1881" s="28" t="str">
        <f>IF(Items!$B1880="","",Items!$A1880)</f>
        <v/>
      </c>
      <c r="B1881" s="28" t="str">
        <f>IF(Items!$B1880="","",Items!$B1880)</f>
        <v/>
      </c>
      <c r="C1881" s="32" t="str">
        <f>IF($B1881="","",Items!$G1880+SUMIFS(PurQty,PurItem,$B1881,PurDate,"&lt;="&amp;$D$2)-SUMIFS(SalQty,SalItem,$B1881,SalDate,"&lt;="&amp;$D$2)-SUMIFS(WoQty,WoItem,$B1881,WoDate,"&lt;="&amp;$D$2)+SUMIFS(AdjQty,AdjItem,$B1881,AdjDate,"&lt;="&amp;$D$2)+SUMIFS(LinVarQty,LinItem,$B1881,LinPosted,"YES",LinDate,"&lt;="&amp;$D$2,LinID,"&lt;&gt;"&amp;$B$2))</f>
        <v/>
      </c>
      <c r="D1881" s="84"/>
      <c r="E1881" s="32" t="str">
        <f t="shared" si="58"/>
        <v/>
      </c>
      <c r="F1881" s="33" t="str">
        <f>IF($B1881="","",Items!$I1880)</f>
        <v/>
      </c>
      <c r="G1881" s="33" t="str">
        <f t="shared" si="59"/>
        <v/>
      </c>
      <c r="H1881" s="85"/>
    </row>
    <row r="1882" spans="1:8" hidden="1" x14ac:dyDescent="0.25">
      <c r="A1882" s="28" t="str">
        <f>IF(Items!$B1881="","",Items!$A1881)</f>
        <v/>
      </c>
      <c r="B1882" s="28" t="str">
        <f>IF(Items!$B1881="","",Items!$B1881)</f>
        <v/>
      </c>
      <c r="C1882" s="32" t="str">
        <f>IF($B1882="","",Items!$G1881+SUMIFS(PurQty,PurItem,$B1882,PurDate,"&lt;="&amp;$D$2)-SUMIFS(SalQty,SalItem,$B1882,SalDate,"&lt;="&amp;$D$2)-SUMIFS(WoQty,WoItem,$B1882,WoDate,"&lt;="&amp;$D$2)+SUMIFS(AdjQty,AdjItem,$B1882,AdjDate,"&lt;="&amp;$D$2)+SUMIFS(LinVarQty,LinItem,$B1882,LinPosted,"YES",LinDate,"&lt;="&amp;$D$2,LinID,"&lt;&gt;"&amp;$B$2))</f>
        <v/>
      </c>
      <c r="D1882" s="84"/>
      <c r="E1882" s="32" t="str">
        <f t="shared" si="58"/>
        <v/>
      </c>
      <c r="F1882" s="33" t="str">
        <f>IF($B1882="","",Items!$I1881)</f>
        <v/>
      </c>
      <c r="G1882" s="33" t="str">
        <f t="shared" si="59"/>
        <v/>
      </c>
      <c r="H1882" s="85"/>
    </row>
    <row r="1883" spans="1:8" hidden="1" x14ac:dyDescent="0.25">
      <c r="A1883" s="28" t="str">
        <f>IF(Items!$B1882="","",Items!$A1882)</f>
        <v/>
      </c>
      <c r="B1883" s="28" t="str">
        <f>IF(Items!$B1882="","",Items!$B1882)</f>
        <v/>
      </c>
      <c r="C1883" s="32" t="str">
        <f>IF($B1883="","",Items!$G1882+SUMIFS(PurQty,PurItem,$B1883,PurDate,"&lt;="&amp;$D$2)-SUMIFS(SalQty,SalItem,$B1883,SalDate,"&lt;="&amp;$D$2)-SUMIFS(WoQty,WoItem,$B1883,WoDate,"&lt;="&amp;$D$2)+SUMIFS(AdjQty,AdjItem,$B1883,AdjDate,"&lt;="&amp;$D$2)+SUMIFS(LinVarQty,LinItem,$B1883,LinPosted,"YES",LinDate,"&lt;="&amp;$D$2,LinID,"&lt;&gt;"&amp;$B$2))</f>
        <v/>
      </c>
      <c r="D1883" s="84"/>
      <c r="E1883" s="32" t="str">
        <f t="shared" si="58"/>
        <v/>
      </c>
      <c r="F1883" s="33" t="str">
        <f>IF($B1883="","",Items!$I1882)</f>
        <v/>
      </c>
      <c r="G1883" s="33" t="str">
        <f t="shared" si="59"/>
        <v/>
      </c>
      <c r="H1883" s="85"/>
    </row>
    <row r="1884" spans="1:8" hidden="1" x14ac:dyDescent="0.25">
      <c r="A1884" s="28" t="str">
        <f>IF(Items!$B1883="","",Items!$A1883)</f>
        <v/>
      </c>
      <c r="B1884" s="28" t="str">
        <f>IF(Items!$B1883="","",Items!$B1883)</f>
        <v/>
      </c>
      <c r="C1884" s="32" t="str">
        <f>IF($B1884="","",Items!$G1883+SUMIFS(PurQty,PurItem,$B1884,PurDate,"&lt;="&amp;$D$2)-SUMIFS(SalQty,SalItem,$B1884,SalDate,"&lt;="&amp;$D$2)-SUMIFS(WoQty,WoItem,$B1884,WoDate,"&lt;="&amp;$D$2)+SUMIFS(AdjQty,AdjItem,$B1884,AdjDate,"&lt;="&amp;$D$2)+SUMIFS(LinVarQty,LinItem,$B1884,LinPosted,"YES",LinDate,"&lt;="&amp;$D$2,LinID,"&lt;&gt;"&amp;$B$2))</f>
        <v/>
      </c>
      <c r="D1884" s="84"/>
      <c r="E1884" s="32" t="str">
        <f t="shared" si="58"/>
        <v/>
      </c>
      <c r="F1884" s="33" t="str">
        <f>IF($B1884="","",Items!$I1883)</f>
        <v/>
      </c>
      <c r="G1884" s="33" t="str">
        <f t="shared" si="59"/>
        <v/>
      </c>
      <c r="H1884" s="85"/>
    </row>
    <row r="1885" spans="1:8" hidden="1" x14ac:dyDescent="0.25">
      <c r="A1885" s="28" t="str">
        <f>IF(Items!$B1884="","",Items!$A1884)</f>
        <v/>
      </c>
      <c r="B1885" s="28" t="str">
        <f>IF(Items!$B1884="","",Items!$B1884)</f>
        <v/>
      </c>
      <c r="C1885" s="32" t="str">
        <f>IF($B1885="","",Items!$G1884+SUMIFS(PurQty,PurItem,$B1885,PurDate,"&lt;="&amp;$D$2)-SUMIFS(SalQty,SalItem,$B1885,SalDate,"&lt;="&amp;$D$2)-SUMIFS(WoQty,WoItem,$B1885,WoDate,"&lt;="&amp;$D$2)+SUMIFS(AdjQty,AdjItem,$B1885,AdjDate,"&lt;="&amp;$D$2)+SUMIFS(LinVarQty,LinItem,$B1885,LinPosted,"YES",LinDate,"&lt;="&amp;$D$2,LinID,"&lt;&gt;"&amp;$B$2))</f>
        <v/>
      </c>
      <c r="D1885" s="84"/>
      <c r="E1885" s="32" t="str">
        <f t="shared" si="58"/>
        <v/>
      </c>
      <c r="F1885" s="33" t="str">
        <f>IF($B1885="","",Items!$I1884)</f>
        <v/>
      </c>
      <c r="G1885" s="33" t="str">
        <f t="shared" si="59"/>
        <v/>
      </c>
      <c r="H1885" s="85"/>
    </row>
    <row r="1886" spans="1:8" hidden="1" x14ac:dyDescent="0.25">
      <c r="A1886" s="28" t="str">
        <f>IF(Items!$B1885="","",Items!$A1885)</f>
        <v/>
      </c>
      <c r="B1886" s="28" t="str">
        <f>IF(Items!$B1885="","",Items!$B1885)</f>
        <v/>
      </c>
      <c r="C1886" s="32" t="str">
        <f>IF($B1886="","",Items!$G1885+SUMIFS(PurQty,PurItem,$B1886,PurDate,"&lt;="&amp;$D$2)-SUMIFS(SalQty,SalItem,$B1886,SalDate,"&lt;="&amp;$D$2)-SUMIFS(WoQty,WoItem,$B1886,WoDate,"&lt;="&amp;$D$2)+SUMIFS(AdjQty,AdjItem,$B1886,AdjDate,"&lt;="&amp;$D$2)+SUMIFS(LinVarQty,LinItem,$B1886,LinPosted,"YES",LinDate,"&lt;="&amp;$D$2,LinID,"&lt;&gt;"&amp;$B$2))</f>
        <v/>
      </c>
      <c r="D1886" s="84"/>
      <c r="E1886" s="32" t="str">
        <f t="shared" si="58"/>
        <v/>
      </c>
      <c r="F1886" s="33" t="str">
        <f>IF($B1886="","",Items!$I1885)</f>
        <v/>
      </c>
      <c r="G1886" s="33" t="str">
        <f t="shared" si="59"/>
        <v/>
      </c>
      <c r="H1886" s="85"/>
    </row>
    <row r="1887" spans="1:8" hidden="1" x14ac:dyDescent="0.25">
      <c r="A1887" s="28" t="str">
        <f>IF(Items!$B1886="","",Items!$A1886)</f>
        <v/>
      </c>
      <c r="B1887" s="28" t="str">
        <f>IF(Items!$B1886="","",Items!$B1886)</f>
        <v/>
      </c>
      <c r="C1887" s="32" t="str">
        <f>IF($B1887="","",Items!$G1886+SUMIFS(PurQty,PurItem,$B1887,PurDate,"&lt;="&amp;$D$2)-SUMIFS(SalQty,SalItem,$B1887,SalDate,"&lt;="&amp;$D$2)-SUMIFS(WoQty,WoItem,$B1887,WoDate,"&lt;="&amp;$D$2)+SUMIFS(AdjQty,AdjItem,$B1887,AdjDate,"&lt;="&amp;$D$2)+SUMIFS(LinVarQty,LinItem,$B1887,LinPosted,"YES",LinDate,"&lt;="&amp;$D$2,LinID,"&lt;&gt;"&amp;$B$2))</f>
        <v/>
      </c>
      <c r="D1887" s="84"/>
      <c r="E1887" s="32" t="str">
        <f t="shared" si="58"/>
        <v/>
      </c>
      <c r="F1887" s="33" t="str">
        <f>IF($B1887="","",Items!$I1886)</f>
        <v/>
      </c>
      <c r="G1887" s="33" t="str">
        <f t="shared" si="59"/>
        <v/>
      </c>
      <c r="H1887" s="85"/>
    </row>
    <row r="1888" spans="1:8" hidden="1" x14ac:dyDescent="0.25">
      <c r="A1888" s="28" t="str">
        <f>IF(Items!$B1887="","",Items!$A1887)</f>
        <v/>
      </c>
      <c r="B1888" s="28" t="str">
        <f>IF(Items!$B1887="","",Items!$B1887)</f>
        <v/>
      </c>
      <c r="C1888" s="32" t="str">
        <f>IF($B1888="","",Items!$G1887+SUMIFS(PurQty,PurItem,$B1888,PurDate,"&lt;="&amp;$D$2)-SUMIFS(SalQty,SalItem,$B1888,SalDate,"&lt;="&amp;$D$2)-SUMIFS(WoQty,WoItem,$B1888,WoDate,"&lt;="&amp;$D$2)+SUMIFS(AdjQty,AdjItem,$B1888,AdjDate,"&lt;="&amp;$D$2)+SUMIFS(LinVarQty,LinItem,$B1888,LinPosted,"YES",LinDate,"&lt;="&amp;$D$2,LinID,"&lt;&gt;"&amp;$B$2))</f>
        <v/>
      </c>
      <c r="D1888" s="84"/>
      <c r="E1888" s="32" t="str">
        <f t="shared" si="58"/>
        <v/>
      </c>
      <c r="F1888" s="33" t="str">
        <f>IF($B1888="","",Items!$I1887)</f>
        <v/>
      </c>
      <c r="G1888" s="33" t="str">
        <f t="shared" si="59"/>
        <v/>
      </c>
      <c r="H1888" s="85"/>
    </row>
    <row r="1889" spans="1:8" hidden="1" x14ac:dyDescent="0.25">
      <c r="A1889" s="28" t="str">
        <f>IF(Items!$B1888="","",Items!$A1888)</f>
        <v/>
      </c>
      <c r="B1889" s="28" t="str">
        <f>IF(Items!$B1888="","",Items!$B1888)</f>
        <v/>
      </c>
      <c r="C1889" s="32" t="str">
        <f>IF($B1889="","",Items!$G1888+SUMIFS(PurQty,PurItem,$B1889,PurDate,"&lt;="&amp;$D$2)-SUMIFS(SalQty,SalItem,$B1889,SalDate,"&lt;="&amp;$D$2)-SUMIFS(WoQty,WoItem,$B1889,WoDate,"&lt;="&amp;$D$2)+SUMIFS(AdjQty,AdjItem,$B1889,AdjDate,"&lt;="&amp;$D$2)+SUMIFS(LinVarQty,LinItem,$B1889,LinPosted,"YES",LinDate,"&lt;="&amp;$D$2,LinID,"&lt;&gt;"&amp;$B$2))</f>
        <v/>
      </c>
      <c r="D1889" s="84"/>
      <c r="E1889" s="32" t="str">
        <f t="shared" si="58"/>
        <v/>
      </c>
      <c r="F1889" s="33" t="str">
        <f>IF($B1889="","",Items!$I1888)</f>
        <v/>
      </c>
      <c r="G1889" s="33" t="str">
        <f t="shared" si="59"/>
        <v/>
      </c>
      <c r="H1889" s="85"/>
    </row>
    <row r="1890" spans="1:8" hidden="1" x14ac:dyDescent="0.25">
      <c r="A1890" s="28" t="str">
        <f>IF(Items!$B1889="","",Items!$A1889)</f>
        <v/>
      </c>
      <c r="B1890" s="28" t="str">
        <f>IF(Items!$B1889="","",Items!$B1889)</f>
        <v/>
      </c>
      <c r="C1890" s="32" t="str">
        <f>IF($B1890="","",Items!$G1889+SUMIFS(PurQty,PurItem,$B1890,PurDate,"&lt;="&amp;$D$2)-SUMIFS(SalQty,SalItem,$B1890,SalDate,"&lt;="&amp;$D$2)-SUMIFS(WoQty,WoItem,$B1890,WoDate,"&lt;="&amp;$D$2)+SUMIFS(AdjQty,AdjItem,$B1890,AdjDate,"&lt;="&amp;$D$2)+SUMIFS(LinVarQty,LinItem,$B1890,LinPosted,"YES",LinDate,"&lt;="&amp;$D$2,LinID,"&lt;&gt;"&amp;$B$2))</f>
        <v/>
      </c>
      <c r="D1890" s="84"/>
      <c r="E1890" s="32" t="str">
        <f t="shared" si="58"/>
        <v/>
      </c>
      <c r="F1890" s="33" t="str">
        <f>IF($B1890="","",Items!$I1889)</f>
        <v/>
      </c>
      <c r="G1890" s="33" t="str">
        <f t="shared" si="59"/>
        <v/>
      </c>
      <c r="H1890" s="85"/>
    </row>
    <row r="1891" spans="1:8" hidden="1" x14ac:dyDescent="0.25">
      <c r="A1891" s="28" t="str">
        <f>IF(Items!$B1890="","",Items!$A1890)</f>
        <v/>
      </c>
      <c r="B1891" s="28" t="str">
        <f>IF(Items!$B1890="","",Items!$B1890)</f>
        <v/>
      </c>
      <c r="C1891" s="32" t="str">
        <f>IF($B1891="","",Items!$G1890+SUMIFS(PurQty,PurItem,$B1891,PurDate,"&lt;="&amp;$D$2)-SUMIFS(SalQty,SalItem,$B1891,SalDate,"&lt;="&amp;$D$2)-SUMIFS(WoQty,WoItem,$B1891,WoDate,"&lt;="&amp;$D$2)+SUMIFS(AdjQty,AdjItem,$B1891,AdjDate,"&lt;="&amp;$D$2)+SUMIFS(LinVarQty,LinItem,$B1891,LinPosted,"YES",LinDate,"&lt;="&amp;$D$2,LinID,"&lt;&gt;"&amp;$B$2))</f>
        <v/>
      </c>
      <c r="D1891" s="84"/>
      <c r="E1891" s="32" t="str">
        <f t="shared" si="58"/>
        <v/>
      </c>
      <c r="F1891" s="33" t="str">
        <f>IF($B1891="","",Items!$I1890)</f>
        <v/>
      </c>
      <c r="G1891" s="33" t="str">
        <f t="shared" si="59"/>
        <v/>
      </c>
      <c r="H1891" s="85"/>
    </row>
    <row r="1892" spans="1:8" hidden="1" x14ac:dyDescent="0.25">
      <c r="A1892" s="28" t="str">
        <f>IF(Items!$B1891="","",Items!$A1891)</f>
        <v/>
      </c>
      <c r="B1892" s="28" t="str">
        <f>IF(Items!$B1891="","",Items!$B1891)</f>
        <v/>
      </c>
      <c r="C1892" s="32" t="str">
        <f>IF($B1892="","",Items!$G1891+SUMIFS(PurQty,PurItem,$B1892,PurDate,"&lt;="&amp;$D$2)-SUMIFS(SalQty,SalItem,$B1892,SalDate,"&lt;="&amp;$D$2)-SUMIFS(WoQty,WoItem,$B1892,WoDate,"&lt;="&amp;$D$2)+SUMIFS(AdjQty,AdjItem,$B1892,AdjDate,"&lt;="&amp;$D$2)+SUMIFS(LinVarQty,LinItem,$B1892,LinPosted,"YES",LinDate,"&lt;="&amp;$D$2,LinID,"&lt;&gt;"&amp;$B$2))</f>
        <v/>
      </c>
      <c r="D1892" s="84"/>
      <c r="E1892" s="32" t="str">
        <f t="shared" si="58"/>
        <v/>
      </c>
      <c r="F1892" s="33" t="str">
        <f>IF($B1892="","",Items!$I1891)</f>
        <v/>
      </c>
      <c r="G1892" s="33" t="str">
        <f t="shared" si="59"/>
        <v/>
      </c>
      <c r="H1892" s="85"/>
    </row>
    <row r="1893" spans="1:8" hidden="1" x14ac:dyDescent="0.25">
      <c r="A1893" s="28" t="str">
        <f>IF(Items!$B1892="","",Items!$A1892)</f>
        <v/>
      </c>
      <c r="B1893" s="28" t="str">
        <f>IF(Items!$B1892="","",Items!$B1892)</f>
        <v/>
      </c>
      <c r="C1893" s="32" t="str">
        <f>IF($B1893="","",Items!$G1892+SUMIFS(PurQty,PurItem,$B1893,PurDate,"&lt;="&amp;$D$2)-SUMIFS(SalQty,SalItem,$B1893,SalDate,"&lt;="&amp;$D$2)-SUMIFS(WoQty,WoItem,$B1893,WoDate,"&lt;="&amp;$D$2)+SUMIFS(AdjQty,AdjItem,$B1893,AdjDate,"&lt;="&amp;$D$2)+SUMIFS(LinVarQty,LinItem,$B1893,LinPosted,"YES",LinDate,"&lt;="&amp;$D$2,LinID,"&lt;&gt;"&amp;$B$2))</f>
        <v/>
      </c>
      <c r="D1893" s="84"/>
      <c r="E1893" s="32" t="str">
        <f t="shared" si="58"/>
        <v/>
      </c>
      <c r="F1893" s="33" t="str">
        <f>IF($B1893="","",Items!$I1892)</f>
        <v/>
      </c>
      <c r="G1893" s="33" t="str">
        <f t="shared" si="59"/>
        <v/>
      </c>
      <c r="H1893" s="85"/>
    </row>
    <row r="1894" spans="1:8" hidden="1" x14ac:dyDescent="0.25">
      <c r="A1894" s="28" t="str">
        <f>IF(Items!$B1893="","",Items!$A1893)</f>
        <v/>
      </c>
      <c r="B1894" s="28" t="str">
        <f>IF(Items!$B1893="","",Items!$B1893)</f>
        <v/>
      </c>
      <c r="C1894" s="32" t="str">
        <f>IF($B1894="","",Items!$G1893+SUMIFS(PurQty,PurItem,$B1894,PurDate,"&lt;="&amp;$D$2)-SUMIFS(SalQty,SalItem,$B1894,SalDate,"&lt;="&amp;$D$2)-SUMIFS(WoQty,WoItem,$B1894,WoDate,"&lt;="&amp;$D$2)+SUMIFS(AdjQty,AdjItem,$B1894,AdjDate,"&lt;="&amp;$D$2)+SUMIFS(LinVarQty,LinItem,$B1894,LinPosted,"YES",LinDate,"&lt;="&amp;$D$2,LinID,"&lt;&gt;"&amp;$B$2))</f>
        <v/>
      </c>
      <c r="D1894" s="84"/>
      <c r="E1894" s="32" t="str">
        <f t="shared" si="58"/>
        <v/>
      </c>
      <c r="F1894" s="33" t="str">
        <f>IF($B1894="","",Items!$I1893)</f>
        <v/>
      </c>
      <c r="G1894" s="33" t="str">
        <f t="shared" si="59"/>
        <v/>
      </c>
      <c r="H1894" s="85"/>
    </row>
    <row r="1895" spans="1:8" hidden="1" x14ac:dyDescent="0.25">
      <c r="A1895" s="28" t="str">
        <f>IF(Items!$B1894="","",Items!$A1894)</f>
        <v/>
      </c>
      <c r="B1895" s="28" t="str">
        <f>IF(Items!$B1894="","",Items!$B1894)</f>
        <v/>
      </c>
      <c r="C1895" s="32" t="str">
        <f>IF($B1895="","",Items!$G1894+SUMIFS(PurQty,PurItem,$B1895,PurDate,"&lt;="&amp;$D$2)-SUMIFS(SalQty,SalItem,$B1895,SalDate,"&lt;="&amp;$D$2)-SUMIFS(WoQty,WoItem,$B1895,WoDate,"&lt;="&amp;$D$2)+SUMIFS(AdjQty,AdjItem,$B1895,AdjDate,"&lt;="&amp;$D$2)+SUMIFS(LinVarQty,LinItem,$B1895,LinPosted,"YES",LinDate,"&lt;="&amp;$D$2,LinID,"&lt;&gt;"&amp;$B$2))</f>
        <v/>
      </c>
      <c r="D1895" s="84"/>
      <c r="E1895" s="32" t="str">
        <f t="shared" si="58"/>
        <v/>
      </c>
      <c r="F1895" s="33" t="str">
        <f>IF($B1895="","",Items!$I1894)</f>
        <v/>
      </c>
      <c r="G1895" s="33" t="str">
        <f t="shared" si="59"/>
        <v/>
      </c>
      <c r="H1895" s="85"/>
    </row>
    <row r="1896" spans="1:8" hidden="1" x14ac:dyDescent="0.25">
      <c r="A1896" s="28" t="str">
        <f>IF(Items!$B1895="","",Items!$A1895)</f>
        <v/>
      </c>
      <c r="B1896" s="28" t="str">
        <f>IF(Items!$B1895="","",Items!$B1895)</f>
        <v/>
      </c>
      <c r="C1896" s="32" t="str">
        <f>IF($B1896="","",Items!$G1895+SUMIFS(PurQty,PurItem,$B1896,PurDate,"&lt;="&amp;$D$2)-SUMIFS(SalQty,SalItem,$B1896,SalDate,"&lt;="&amp;$D$2)-SUMIFS(WoQty,WoItem,$B1896,WoDate,"&lt;="&amp;$D$2)+SUMIFS(AdjQty,AdjItem,$B1896,AdjDate,"&lt;="&amp;$D$2)+SUMIFS(LinVarQty,LinItem,$B1896,LinPosted,"YES",LinDate,"&lt;="&amp;$D$2,LinID,"&lt;&gt;"&amp;$B$2))</f>
        <v/>
      </c>
      <c r="D1896" s="84"/>
      <c r="E1896" s="32" t="str">
        <f t="shared" si="58"/>
        <v/>
      </c>
      <c r="F1896" s="33" t="str">
        <f>IF($B1896="","",Items!$I1895)</f>
        <v/>
      </c>
      <c r="G1896" s="33" t="str">
        <f t="shared" si="59"/>
        <v/>
      </c>
      <c r="H1896" s="85"/>
    </row>
    <row r="1897" spans="1:8" hidden="1" x14ac:dyDescent="0.25">
      <c r="A1897" s="28" t="str">
        <f>IF(Items!$B1896="","",Items!$A1896)</f>
        <v/>
      </c>
      <c r="B1897" s="28" t="str">
        <f>IF(Items!$B1896="","",Items!$B1896)</f>
        <v/>
      </c>
      <c r="C1897" s="32" t="str">
        <f>IF($B1897="","",Items!$G1896+SUMIFS(PurQty,PurItem,$B1897,PurDate,"&lt;="&amp;$D$2)-SUMIFS(SalQty,SalItem,$B1897,SalDate,"&lt;="&amp;$D$2)-SUMIFS(WoQty,WoItem,$B1897,WoDate,"&lt;="&amp;$D$2)+SUMIFS(AdjQty,AdjItem,$B1897,AdjDate,"&lt;="&amp;$D$2)+SUMIFS(LinVarQty,LinItem,$B1897,LinPosted,"YES",LinDate,"&lt;="&amp;$D$2,LinID,"&lt;&gt;"&amp;$B$2))</f>
        <v/>
      </c>
      <c r="D1897" s="84"/>
      <c r="E1897" s="32" t="str">
        <f t="shared" si="58"/>
        <v/>
      </c>
      <c r="F1897" s="33" t="str">
        <f>IF($B1897="","",Items!$I1896)</f>
        <v/>
      </c>
      <c r="G1897" s="33" t="str">
        <f t="shared" si="59"/>
        <v/>
      </c>
      <c r="H1897" s="85"/>
    </row>
    <row r="1898" spans="1:8" hidden="1" x14ac:dyDescent="0.25">
      <c r="A1898" s="28" t="str">
        <f>IF(Items!$B1897="","",Items!$A1897)</f>
        <v/>
      </c>
      <c r="B1898" s="28" t="str">
        <f>IF(Items!$B1897="","",Items!$B1897)</f>
        <v/>
      </c>
      <c r="C1898" s="32" t="str">
        <f>IF($B1898="","",Items!$G1897+SUMIFS(PurQty,PurItem,$B1898,PurDate,"&lt;="&amp;$D$2)-SUMIFS(SalQty,SalItem,$B1898,SalDate,"&lt;="&amp;$D$2)-SUMIFS(WoQty,WoItem,$B1898,WoDate,"&lt;="&amp;$D$2)+SUMIFS(AdjQty,AdjItem,$B1898,AdjDate,"&lt;="&amp;$D$2)+SUMIFS(LinVarQty,LinItem,$B1898,LinPosted,"YES",LinDate,"&lt;="&amp;$D$2,LinID,"&lt;&gt;"&amp;$B$2))</f>
        <v/>
      </c>
      <c r="D1898" s="84"/>
      <c r="E1898" s="32" t="str">
        <f t="shared" si="58"/>
        <v/>
      </c>
      <c r="F1898" s="33" t="str">
        <f>IF($B1898="","",Items!$I1897)</f>
        <v/>
      </c>
      <c r="G1898" s="33" t="str">
        <f t="shared" si="59"/>
        <v/>
      </c>
      <c r="H1898" s="85"/>
    </row>
    <row r="1899" spans="1:8" hidden="1" x14ac:dyDescent="0.25">
      <c r="A1899" s="28" t="str">
        <f>IF(Items!$B1898="","",Items!$A1898)</f>
        <v/>
      </c>
      <c r="B1899" s="28" t="str">
        <f>IF(Items!$B1898="","",Items!$B1898)</f>
        <v/>
      </c>
      <c r="C1899" s="32" t="str">
        <f>IF($B1899="","",Items!$G1898+SUMIFS(PurQty,PurItem,$B1899,PurDate,"&lt;="&amp;$D$2)-SUMIFS(SalQty,SalItem,$B1899,SalDate,"&lt;="&amp;$D$2)-SUMIFS(WoQty,WoItem,$B1899,WoDate,"&lt;="&amp;$D$2)+SUMIFS(AdjQty,AdjItem,$B1899,AdjDate,"&lt;="&amp;$D$2)+SUMIFS(LinVarQty,LinItem,$B1899,LinPosted,"YES",LinDate,"&lt;="&amp;$D$2,LinID,"&lt;&gt;"&amp;$B$2))</f>
        <v/>
      </c>
      <c r="D1899" s="84"/>
      <c r="E1899" s="32" t="str">
        <f t="shared" si="58"/>
        <v/>
      </c>
      <c r="F1899" s="33" t="str">
        <f>IF($B1899="","",Items!$I1898)</f>
        <v/>
      </c>
      <c r="G1899" s="33" t="str">
        <f t="shared" si="59"/>
        <v/>
      </c>
      <c r="H1899" s="85"/>
    </row>
    <row r="1900" spans="1:8" hidden="1" x14ac:dyDescent="0.25">
      <c r="A1900" s="28" t="str">
        <f>IF(Items!$B1899="","",Items!$A1899)</f>
        <v/>
      </c>
      <c r="B1900" s="28" t="str">
        <f>IF(Items!$B1899="","",Items!$B1899)</f>
        <v/>
      </c>
      <c r="C1900" s="32" t="str">
        <f>IF($B1900="","",Items!$G1899+SUMIFS(PurQty,PurItem,$B1900,PurDate,"&lt;="&amp;$D$2)-SUMIFS(SalQty,SalItem,$B1900,SalDate,"&lt;="&amp;$D$2)-SUMIFS(WoQty,WoItem,$B1900,WoDate,"&lt;="&amp;$D$2)+SUMIFS(AdjQty,AdjItem,$B1900,AdjDate,"&lt;="&amp;$D$2)+SUMIFS(LinVarQty,LinItem,$B1900,LinPosted,"YES",LinDate,"&lt;="&amp;$D$2,LinID,"&lt;&gt;"&amp;$B$2))</f>
        <v/>
      </c>
      <c r="D1900" s="84"/>
      <c r="E1900" s="32" t="str">
        <f t="shared" si="58"/>
        <v/>
      </c>
      <c r="F1900" s="33" t="str">
        <f>IF($B1900="","",Items!$I1899)</f>
        <v/>
      </c>
      <c r="G1900" s="33" t="str">
        <f t="shared" si="59"/>
        <v/>
      </c>
      <c r="H1900" s="85"/>
    </row>
    <row r="1901" spans="1:8" hidden="1" x14ac:dyDescent="0.25">
      <c r="A1901" s="28" t="str">
        <f>IF(Items!$B1900="","",Items!$A1900)</f>
        <v/>
      </c>
      <c r="B1901" s="28" t="str">
        <f>IF(Items!$B1900="","",Items!$B1900)</f>
        <v/>
      </c>
      <c r="C1901" s="32" t="str">
        <f>IF($B1901="","",Items!$G1900+SUMIFS(PurQty,PurItem,$B1901,PurDate,"&lt;="&amp;$D$2)-SUMIFS(SalQty,SalItem,$B1901,SalDate,"&lt;="&amp;$D$2)-SUMIFS(WoQty,WoItem,$B1901,WoDate,"&lt;="&amp;$D$2)+SUMIFS(AdjQty,AdjItem,$B1901,AdjDate,"&lt;="&amp;$D$2)+SUMIFS(LinVarQty,LinItem,$B1901,LinPosted,"YES",LinDate,"&lt;="&amp;$D$2,LinID,"&lt;&gt;"&amp;$B$2))</f>
        <v/>
      </c>
      <c r="D1901" s="84"/>
      <c r="E1901" s="32" t="str">
        <f t="shared" si="58"/>
        <v/>
      </c>
      <c r="F1901" s="33" t="str">
        <f>IF($B1901="","",Items!$I1900)</f>
        <v/>
      </c>
      <c r="G1901" s="33" t="str">
        <f t="shared" si="59"/>
        <v/>
      </c>
      <c r="H1901" s="85"/>
    </row>
    <row r="1902" spans="1:8" hidden="1" x14ac:dyDescent="0.25">
      <c r="A1902" s="28" t="str">
        <f>IF(Items!$B1901="","",Items!$A1901)</f>
        <v/>
      </c>
      <c r="B1902" s="28" t="str">
        <f>IF(Items!$B1901="","",Items!$B1901)</f>
        <v/>
      </c>
      <c r="C1902" s="32" t="str">
        <f>IF($B1902="","",Items!$G1901+SUMIFS(PurQty,PurItem,$B1902,PurDate,"&lt;="&amp;$D$2)-SUMIFS(SalQty,SalItem,$B1902,SalDate,"&lt;="&amp;$D$2)-SUMIFS(WoQty,WoItem,$B1902,WoDate,"&lt;="&amp;$D$2)+SUMIFS(AdjQty,AdjItem,$B1902,AdjDate,"&lt;="&amp;$D$2)+SUMIFS(LinVarQty,LinItem,$B1902,LinPosted,"YES",LinDate,"&lt;="&amp;$D$2,LinID,"&lt;&gt;"&amp;$B$2))</f>
        <v/>
      </c>
      <c r="D1902" s="84"/>
      <c r="E1902" s="32" t="str">
        <f t="shared" si="58"/>
        <v/>
      </c>
      <c r="F1902" s="33" t="str">
        <f>IF($B1902="","",Items!$I1901)</f>
        <v/>
      </c>
      <c r="G1902" s="33" t="str">
        <f t="shared" si="59"/>
        <v/>
      </c>
      <c r="H1902" s="85"/>
    </row>
    <row r="1903" spans="1:8" hidden="1" x14ac:dyDescent="0.25">
      <c r="A1903" s="28" t="str">
        <f>IF(Items!$B1902="","",Items!$A1902)</f>
        <v/>
      </c>
      <c r="B1903" s="28" t="str">
        <f>IF(Items!$B1902="","",Items!$B1902)</f>
        <v/>
      </c>
      <c r="C1903" s="32" t="str">
        <f>IF($B1903="","",Items!$G1902+SUMIFS(PurQty,PurItem,$B1903,PurDate,"&lt;="&amp;$D$2)-SUMIFS(SalQty,SalItem,$B1903,SalDate,"&lt;="&amp;$D$2)-SUMIFS(WoQty,WoItem,$B1903,WoDate,"&lt;="&amp;$D$2)+SUMIFS(AdjQty,AdjItem,$B1903,AdjDate,"&lt;="&amp;$D$2)+SUMIFS(LinVarQty,LinItem,$B1903,LinPosted,"YES",LinDate,"&lt;="&amp;$D$2,LinID,"&lt;&gt;"&amp;$B$2))</f>
        <v/>
      </c>
      <c r="D1903" s="84"/>
      <c r="E1903" s="32" t="str">
        <f t="shared" si="58"/>
        <v/>
      </c>
      <c r="F1903" s="33" t="str">
        <f>IF($B1903="","",Items!$I1902)</f>
        <v/>
      </c>
      <c r="G1903" s="33" t="str">
        <f t="shared" si="59"/>
        <v/>
      </c>
      <c r="H1903" s="85"/>
    </row>
    <row r="1904" spans="1:8" hidden="1" x14ac:dyDescent="0.25">
      <c r="A1904" s="28" t="str">
        <f>IF(Items!$B1903="","",Items!$A1903)</f>
        <v/>
      </c>
      <c r="B1904" s="28" t="str">
        <f>IF(Items!$B1903="","",Items!$B1903)</f>
        <v/>
      </c>
      <c r="C1904" s="32" t="str">
        <f>IF($B1904="","",Items!$G1903+SUMIFS(PurQty,PurItem,$B1904,PurDate,"&lt;="&amp;$D$2)-SUMIFS(SalQty,SalItem,$B1904,SalDate,"&lt;="&amp;$D$2)-SUMIFS(WoQty,WoItem,$B1904,WoDate,"&lt;="&amp;$D$2)+SUMIFS(AdjQty,AdjItem,$B1904,AdjDate,"&lt;="&amp;$D$2)+SUMIFS(LinVarQty,LinItem,$B1904,LinPosted,"YES",LinDate,"&lt;="&amp;$D$2,LinID,"&lt;&gt;"&amp;$B$2))</f>
        <v/>
      </c>
      <c r="D1904" s="84"/>
      <c r="E1904" s="32" t="str">
        <f t="shared" si="58"/>
        <v/>
      </c>
      <c r="F1904" s="33" t="str">
        <f>IF($B1904="","",Items!$I1903)</f>
        <v/>
      </c>
      <c r="G1904" s="33" t="str">
        <f t="shared" si="59"/>
        <v/>
      </c>
      <c r="H1904" s="85"/>
    </row>
    <row r="1905" spans="1:8" hidden="1" x14ac:dyDescent="0.25">
      <c r="A1905" s="28" t="str">
        <f>IF(Items!$B1904="","",Items!$A1904)</f>
        <v/>
      </c>
      <c r="B1905" s="28" t="str">
        <f>IF(Items!$B1904="","",Items!$B1904)</f>
        <v/>
      </c>
      <c r="C1905" s="32" t="str">
        <f>IF($B1905="","",Items!$G1904+SUMIFS(PurQty,PurItem,$B1905,PurDate,"&lt;="&amp;$D$2)-SUMIFS(SalQty,SalItem,$B1905,SalDate,"&lt;="&amp;$D$2)-SUMIFS(WoQty,WoItem,$B1905,WoDate,"&lt;="&amp;$D$2)+SUMIFS(AdjQty,AdjItem,$B1905,AdjDate,"&lt;="&amp;$D$2)+SUMIFS(LinVarQty,LinItem,$B1905,LinPosted,"YES",LinDate,"&lt;="&amp;$D$2,LinID,"&lt;&gt;"&amp;$B$2))</f>
        <v/>
      </c>
      <c r="D1905" s="84"/>
      <c r="E1905" s="32" t="str">
        <f t="shared" si="58"/>
        <v/>
      </c>
      <c r="F1905" s="33" t="str">
        <f>IF($B1905="","",Items!$I1904)</f>
        <v/>
      </c>
      <c r="G1905" s="33" t="str">
        <f t="shared" si="59"/>
        <v/>
      </c>
      <c r="H1905" s="85"/>
    </row>
    <row r="1906" spans="1:8" hidden="1" x14ac:dyDescent="0.25">
      <c r="A1906" s="28" t="str">
        <f>IF(Items!$B1905="","",Items!$A1905)</f>
        <v/>
      </c>
      <c r="B1906" s="28" t="str">
        <f>IF(Items!$B1905="","",Items!$B1905)</f>
        <v/>
      </c>
      <c r="C1906" s="32" t="str">
        <f>IF($B1906="","",Items!$G1905+SUMIFS(PurQty,PurItem,$B1906,PurDate,"&lt;="&amp;$D$2)-SUMIFS(SalQty,SalItem,$B1906,SalDate,"&lt;="&amp;$D$2)-SUMIFS(WoQty,WoItem,$B1906,WoDate,"&lt;="&amp;$D$2)+SUMIFS(AdjQty,AdjItem,$B1906,AdjDate,"&lt;="&amp;$D$2)+SUMIFS(LinVarQty,LinItem,$B1906,LinPosted,"YES",LinDate,"&lt;="&amp;$D$2,LinID,"&lt;&gt;"&amp;$B$2))</f>
        <v/>
      </c>
      <c r="D1906" s="84"/>
      <c r="E1906" s="32" t="str">
        <f t="shared" si="58"/>
        <v/>
      </c>
      <c r="F1906" s="33" t="str">
        <f>IF($B1906="","",Items!$I1905)</f>
        <v/>
      </c>
      <c r="G1906" s="33" t="str">
        <f t="shared" si="59"/>
        <v/>
      </c>
      <c r="H1906" s="85"/>
    </row>
    <row r="1907" spans="1:8" hidden="1" x14ac:dyDescent="0.25">
      <c r="A1907" s="28" t="str">
        <f>IF(Items!$B1906="","",Items!$A1906)</f>
        <v/>
      </c>
      <c r="B1907" s="28" t="str">
        <f>IF(Items!$B1906="","",Items!$B1906)</f>
        <v/>
      </c>
      <c r="C1907" s="32" t="str">
        <f>IF($B1907="","",Items!$G1906+SUMIFS(PurQty,PurItem,$B1907,PurDate,"&lt;="&amp;$D$2)-SUMIFS(SalQty,SalItem,$B1907,SalDate,"&lt;="&amp;$D$2)-SUMIFS(WoQty,WoItem,$B1907,WoDate,"&lt;="&amp;$D$2)+SUMIFS(AdjQty,AdjItem,$B1907,AdjDate,"&lt;="&amp;$D$2)+SUMIFS(LinVarQty,LinItem,$B1907,LinPosted,"YES",LinDate,"&lt;="&amp;$D$2,LinID,"&lt;&gt;"&amp;$B$2))</f>
        <v/>
      </c>
      <c r="D1907" s="84"/>
      <c r="E1907" s="32" t="str">
        <f t="shared" si="58"/>
        <v/>
      </c>
      <c r="F1907" s="33" t="str">
        <f>IF($B1907="","",Items!$I1906)</f>
        <v/>
      </c>
      <c r="G1907" s="33" t="str">
        <f t="shared" si="59"/>
        <v/>
      </c>
      <c r="H1907" s="85"/>
    </row>
    <row r="1908" spans="1:8" hidden="1" x14ac:dyDescent="0.25">
      <c r="A1908" s="28" t="str">
        <f>IF(Items!$B1907="","",Items!$A1907)</f>
        <v/>
      </c>
      <c r="B1908" s="28" t="str">
        <f>IF(Items!$B1907="","",Items!$B1907)</f>
        <v/>
      </c>
      <c r="C1908" s="32" t="str">
        <f>IF($B1908="","",Items!$G1907+SUMIFS(PurQty,PurItem,$B1908,PurDate,"&lt;="&amp;$D$2)-SUMIFS(SalQty,SalItem,$B1908,SalDate,"&lt;="&amp;$D$2)-SUMIFS(WoQty,WoItem,$B1908,WoDate,"&lt;="&amp;$D$2)+SUMIFS(AdjQty,AdjItem,$B1908,AdjDate,"&lt;="&amp;$D$2)+SUMIFS(LinVarQty,LinItem,$B1908,LinPosted,"YES",LinDate,"&lt;="&amp;$D$2,LinID,"&lt;&gt;"&amp;$B$2))</f>
        <v/>
      </c>
      <c r="D1908" s="84"/>
      <c r="E1908" s="32" t="str">
        <f t="shared" si="58"/>
        <v/>
      </c>
      <c r="F1908" s="33" t="str">
        <f>IF($B1908="","",Items!$I1907)</f>
        <v/>
      </c>
      <c r="G1908" s="33" t="str">
        <f t="shared" si="59"/>
        <v/>
      </c>
      <c r="H1908" s="85"/>
    </row>
    <row r="1909" spans="1:8" hidden="1" x14ac:dyDescent="0.25">
      <c r="A1909" s="28" t="str">
        <f>IF(Items!$B1908="","",Items!$A1908)</f>
        <v/>
      </c>
      <c r="B1909" s="28" t="str">
        <f>IF(Items!$B1908="","",Items!$B1908)</f>
        <v/>
      </c>
      <c r="C1909" s="32" t="str">
        <f>IF($B1909="","",Items!$G1908+SUMIFS(PurQty,PurItem,$B1909,PurDate,"&lt;="&amp;$D$2)-SUMIFS(SalQty,SalItem,$B1909,SalDate,"&lt;="&amp;$D$2)-SUMIFS(WoQty,WoItem,$B1909,WoDate,"&lt;="&amp;$D$2)+SUMIFS(AdjQty,AdjItem,$B1909,AdjDate,"&lt;="&amp;$D$2)+SUMIFS(LinVarQty,LinItem,$B1909,LinPosted,"YES",LinDate,"&lt;="&amp;$D$2,LinID,"&lt;&gt;"&amp;$B$2))</f>
        <v/>
      </c>
      <c r="D1909" s="84"/>
      <c r="E1909" s="32" t="str">
        <f t="shared" si="58"/>
        <v/>
      </c>
      <c r="F1909" s="33" t="str">
        <f>IF($B1909="","",Items!$I1908)</f>
        <v/>
      </c>
      <c r="G1909" s="33" t="str">
        <f t="shared" si="59"/>
        <v/>
      </c>
      <c r="H1909" s="85"/>
    </row>
    <row r="1910" spans="1:8" hidden="1" x14ac:dyDescent="0.25">
      <c r="A1910" s="28" t="str">
        <f>IF(Items!$B1909="","",Items!$A1909)</f>
        <v/>
      </c>
      <c r="B1910" s="28" t="str">
        <f>IF(Items!$B1909="","",Items!$B1909)</f>
        <v/>
      </c>
      <c r="C1910" s="32" t="str">
        <f>IF($B1910="","",Items!$G1909+SUMIFS(PurQty,PurItem,$B1910,PurDate,"&lt;="&amp;$D$2)-SUMIFS(SalQty,SalItem,$B1910,SalDate,"&lt;="&amp;$D$2)-SUMIFS(WoQty,WoItem,$B1910,WoDate,"&lt;="&amp;$D$2)+SUMIFS(AdjQty,AdjItem,$B1910,AdjDate,"&lt;="&amp;$D$2)+SUMIFS(LinVarQty,LinItem,$B1910,LinPosted,"YES",LinDate,"&lt;="&amp;$D$2,LinID,"&lt;&gt;"&amp;$B$2))</f>
        <v/>
      </c>
      <c r="D1910" s="84"/>
      <c r="E1910" s="32" t="str">
        <f t="shared" si="58"/>
        <v/>
      </c>
      <c r="F1910" s="33" t="str">
        <f>IF($B1910="","",Items!$I1909)</f>
        <v/>
      </c>
      <c r="G1910" s="33" t="str">
        <f t="shared" si="59"/>
        <v/>
      </c>
      <c r="H1910" s="85"/>
    </row>
    <row r="1911" spans="1:8" hidden="1" x14ac:dyDescent="0.25">
      <c r="A1911" s="28" t="str">
        <f>IF(Items!$B1910="","",Items!$A1910)</f>
        <v/>
      </c>
      <c r="B1911" s="28" t="str">
        <f>IF(Items!$B1910="","",Items!$B1910)</f>
        <v/>
      </c>
      <c r="C1911" s="32" t="str">
        <f>IF($B1911="","",Items!$G1910+SUMIFS(PurQty,PurItem,$B1911,PurDate,"&lt;="&amp;$D$2)-SUMIFS(SalQty,SalItem,$B1911,SalDate,"&lt;="&amp;$D$2)-SUMIFS(WoQty,WoItem,$B1911,WoDate,"&lt;="&amp;$D$2)+SUMIFS(AdjQty,AdjItem,$B1911,AdjDate,"&lt;="&amp;$D$2)+SUMIFS(LinVarQty,LinItem,$B1911,LinPosted,"YES",LinDate,"&lt;="&amp;$D$2,LinID,"&lt;&gt;"&amp;$B$2))</f>
        <v/>
      </c>
      <c r="D1911" s="84"/>
      <c r="E1911" s="32" t="str">
        <f t="shared" si="58"/>
        <v/>
      </c>
      <c r="F1911" s="33" t="str">
        <f>IF($B1911="","",Items!$I1910)</f>
        <v/>
      </c>
      <c r="G1911" s="33" t="str">
        <f t="shared" si="59"/>
        <v/>
      </c>
      <c r="H1911" s="85"/>
    </row>
    <row r="1912" spans="1:8" hidden="1" x14ac:dyDescent="0.25">
      <c r="A1912" s="28" t="str">
        <f>IF(Items!$B1911="","",Items!$A1911)</f>
        <v/>
      </c>
      <c r="B1912" s="28" t="str">
        <f>IF(Items!$B1911="","",Items!$B1911)</f>
        <v/>
      </c>
      <c r="C1912" s="32" t="str">
        <f>IF($B1912="","",Items!$G1911+SUMIFS(PurQty,PurItem,$B1912,PurDate,"&lt;="&amp;$D$2)-SUMIFS(SalQty,SalItem,$B1912,SalDate,"&lt;="&amp;$D$2)-SUMIFS(WoQty,WoItem,$B1912,WoDate,"&lt;="&amp;$D$2)+SUMIFS(AdjQty,AdjItem,$B1912,AdjDate,"&lt;="&amp;$D$2)+SUMIFS(LinVarQty,LinItem,$B1912,LinPosted,"YES",LinDate,"&lt;="&amp;$D$2,LinID,"&lt;&gt;"&amp;$B$2))</f>
        <v/>
      </c>
      <c r="D1912" s="84"/>
      <c r="E1912" s="32" t="str">
        <f t="shared" si="58"/>
        <v/>
      </c>
      <c r="F1912" s="33" t="str">
        <f>IF($B1912="","",Items!$I1911)</f>
        <v/>
      </c>
      <c r="G1912" s="33" t="str">
        <f t="shared" si="59"/>
        <v/>
      </c>
      <c r="H1912" s="85"/>
    </row>
    <row r="1913" spans="1:8" hidden="1" x14ac:dyDescent="0.25">
      <c r="A1913" s="28" t="str">
        <f>IF(Items!$B1912="","",Items!$A1912)</f>
        <v/>
      </c>
      <c r="B1913" s="28" t="str">
        <f>IF(Items!$B1912="","",Items!$B1912)</f>
        <v/>
      </c>
      <c r="C1913" s="32" t="str">
        <f>IF($B1913="","",Items!$G1912+SUMIFS(PurQty,PurItem,$B1913,PurDate,"&lt;="&amp;$D$2)-SUMIFS(SalQty,SalItem,$B1913,SalDate,"&lt;="&amp;$D$2)-SUMIFS(WoQty,WoItem,$B1913,WoDate,"&lt;="&amp;$D$2)+SUMIFS(AdjQty,AdjItem,$B1913,AdjDate,"&lt;="&amp;$D$2)+SUMIFS(LinVarQty,LinItem,$B1913,LinPosted,"YES",LinDate,"&lt;="&amp;$D$2,LinID,"&lt;&gt;"&amp;$B$2))</f>
        <v/>
      </c>
      <c r="D1913" s="84"/>
      <c r="E1913" s="32" t="str">
        <f t="shared" si="58"/>
        <v/>
      </c>
      <c r="F1913" s="33" t="str">
        <f>IF($B1913="","",Items!$I1912)</f>
        <v/>
      </c>
      <c r="G1913" s="33" t="str">
        <f t="shared" si="59"/>
        <v/>
      </c>
      <c r="H1913" s="85"/>
    </row>
    <row r="1914" spans="1:8" hidden="1" x14ac:dyDescent="0.25">
      <c r="A1914" s="28" t="str">
        <f>IF(Items!$B1913="","",Items!$A1913)</f>
        <v/>
      </c>
      <c r="B1914" s="28" t="str">
        <f>IF(Items!$B1913="","",Items!$B1913)</f>
        <v/>
      </c>
      <c r="C1914" s="32" t="str">
        <f>IF($B1914="","",Items!$G1913+SUMIFS(PurQty,PurItem,$B1914,PurDate,"&lt;="&amp;$D$2)-SUMIFS(SalQty,SalItem,$B1914,SalDate,"&lt;="&amp;$D$2)-SUMIFS(WoQty,WoItem,$B1914,WoDate,"&lt;="&amp;$D$2)+SUMIFS(AdjQty,AdjItem,$B1914,AdjDate,"&lt;="&amp;$D$2)+SUMIFS(LinVarQty,LinItem,$B1914,LinPosted,"YES",LinDate,"&lt;="&amp;$D$2,LinID,"&lt;&gt;"&amp;$B$2))</f>
        <v/>
      </c>
      <c r="D1914" s="84"/>
      <c r="E1914" s="32" t="str">
        <f t="shared" si="58"/>
        <v/>
      </c>
      <c r="F1914" s="33" t="str">
        <f>IF($B1914="","",Items!$I1913)</f>
        <v/>
      </c>
      <c r="G1914" s="33" t="str">
        <f t="shared" si="59"/>
        <v/>
      </c>
      <c r="H1914" s="85"/>
    </row>
    <row r="1915" spans="1:8" hidden="1" x14ac:dyDescent="0.25">
      <c r="A1915" s="28" t="str">
        <f>IF(Items!$B1914="","",Items!$A1914)</f>
        <v/>
      </c>
      <c r="B1915" s="28" t="str">
        <f>IF(Items!$B1914="","",Items!$B1914)</f>
        <v/>
      </c>
      <c r="C1915" s="32" t="str">
        <f>IF($B1915="","",Items!$G1914+SUMIFS(PurQty,PurItem,$B1915,PurDate,"&lt;="&amp;$D$2)-SUMIFS(SalQty,SalItem,$B1915,SalDate,"&lt;="&amp;$D$2)-SUMIFS(WoQty,WoItem,$B1915,WoDate,"&lt;="&amp;$D$2)+SUMIFS(AdjQty,AdjItem,$B1915,AdjDate,"&lt;="&amp;$D$2)+SUMIFS(LinVarQty,LinItem,$B1915,LinPosted,"YES",LinDate,"&lt;="&amp;$D$2,LinID,"&lt;&gt;"&amp;$B$2))</f>
        <v/>
      </c>
      <c r="D1915" s="84"/>
      <c r="E1915" s="32" t="str">
        <f t="shared" si="58"/>
        <v/>
      </c>
      <c r="F1915" s="33" t="str">
        <f>IF($B1915="","",Items!$I1914)</f>
        <v/>
      </c>
      <c r="G1915" s="33" t="str">
        <f t="shared" si="59"/>
        <v/>
      </c>
      <c r="H1915" s="85"/>
    </row>
    <row r="1916" spans="1:8" hidden="1" x14ac:dyDescent="0.25">
      <c r="A1916" s="28" t="str">
        <f>IF(Items!$B1915="","",Items!$A1915)</f>
        <v/>
      </c>
      <c r="B1916" s="28" t="str">
        <f>IF(Items!$B1915="","",Items!$B1915)</f>
        <v/>
      </c>
      <c r="C1916" s="32" t="str">
        <f>IF($B1916="","",Items!$G1915+SUMIFS(PurQty,PurItem,$B1916,PurDate,"&lt;="&amp;$D$2)-SUMIFS(SalQty,SalItem,$B1916,SalDate,"&lt;="&amp;$D$2)-SUMIFS(WoQty,WoItem,$B1916,WoDate,"&lt;="&amp;$D$2)+SUMIFS(AdjQty,AdjItem,$B1916,AdjDate,"&lt;="&amp;$D$2)+SUMIFS(LinVarQty,LinItem,$B1916,LinPosted,"YES",LinDate,"&lt;="&amp;$D$2,LinID,"&lt;&gt;"&amp;$B$2))</f>
        <v/>
      </c>
      <c r="D1916" s="84"/>
      <c r="E1916" s="32" t="str">
        <f t="shared" si="58"/>
        <v/>
      </c>
      <c r="F1916" s="33" t="str">
        <f>IF($B1916="","",Items!$I1915)</f>
        <v/>
      </c>
      <c r="G1916" s="33" t="str">
        <f t="shared" si="59"/>
        <v/>
      </c>
      <c r="H1916" s="85"/>
    </row>
    <row r="1917" spans="1:8" hidden="1" x14ac:dyDescent="0.25">
      <c r="A1917" s="28" t="str">
        <f>IF(Items!$B1916="","",Items!$A1916)</f>
        <v/>
      </c>
      <c r="B1917" s="28" t="str">
        <f>IF(Items!$B1916="","",Items!$B1916)</f>
        <v/>
      </c>
      <c r="C1917" s="32" t="str">
        <f>IF($B1917="","",Items!$G1916+SUMIFS(PurQty,PurItem,$B1917,PurDate,"&lt;="&amp;$D$2)-SUMIFS(SalQty,SalItem,$B1917,SalDate,"&lt;="&amp;$D$2)-SUMIFS(WoQty,WoItem,$B1917,WoDate,"&lt;="&amp;$D$2)+SUMIFS(AdjQty,AdjItem,$B1917,AdjDate,"&lt;="&amp;$D$2)+SUMIFS(LinVarQty,LinItem,$B1917,LinPosted,"YES",LinDate,"&lt;="&amp;$D$2,LinID,"&lt;&gt;"&amp;$B$2))</f>
        <v/>
      </c>
      <c r="D1917" s="84"/>
      <c r="E1917" s="32" t="str">
        <f t="shared" si="58"/>
        <v/>
      </c>
      <c r="F1917" s="33" t="str">
        <f>IF($B1917="","",Items!$I1916)</f>
        <v/>
      </c>
      <c r="G1917" s="33" t="str">
        <f t="shared" si="59"/>
        <v/>
      </c>
      <c r="H1917" s="85"/>
    </row>
    <row r="1918" spans="1:8" hidden="1" x14ac:dyDescent="0.25">
      <c r="A1918" s="28" t="str">
        <f>IF(Items!$B1917="","",Items!$A1917)</f>
        <v/>
      </c>
      <c r="B1918" s="28" t="str">
        <f>IF(Items!$B1917="","",Items!$B1917)</f>
        <v/>
      </c>
      <c r="C1918" s="32" t="str">
        <f>IF($B1918="","",Items!$G1917+SUMIFS(PurQty,PurItem,$B1918,PurDate,"&lt;="&amp;$D$2)-SUMIFS(SalQty,SalItem,$B1918,SalDate,"&lt;="&amp;$D$2)-SUMIFS(WoQty,WoItem,$B1918,WoDate,"&lt;="&amp;$D$2)+SUMIFS(AdjQty,AdjItem,$B1918,AdjDate,"&lt;="&amp;$D$2)+SUMIFS(LinVarQty,LinItem,$B1918,LinPosted,"YES",LinDate,"&lt;="&amp;$D$2,LinID,"&lt;&gt;"&amp;$B$2))</f>
        <v/>
      </c>
      <c r="D1918" s="84"/>
      <c r="E1918" s="32" t="str">
        <f t="shared" si="58"/>
        <v/>
      </c>
      <c r="F1918" s="33" t="str">
        <f>IF($B1918="","",Items!$I1917)</f>
        <v/>
      </c>
      <c r="G1918" s="33" t="str">
        <f t="shared" si="59"/>
        <v/>
      </c>
      <c r="H1918" s="85"/>
    </row>
    <row r="1919" spans="1:8" hidden="1" x14ac:dyDescent="0.25">
      <c r="A1919" s="28" t="str">
        <f>IF(Items!$B1918="","",Items!$A1918)</f>
        <v/>
      </c>
      <c r="B1919" s="28" t="str">
        <f>IF(Items!$B1918="","",Items!$B1918)</f>
        <v/>
      </c>
      <c r="C1919" s="32" t="str">
        <f>IF($B1919="","",Items!$G1918+SUMIFS(PurQty,PurItem,$B1919,PurDate,"&lt;="&amp;$D$2)-SUMIFS(SalQty,SalItem,$B1919,SalDate,"&lt;="&amp;$D$2)-SUMIFS(WoQty,WoItem,$B1919,WoDate,"&lt;="&amp;$D$2)+SUMIFS(AdjQty,AdjItem,$B1919,AdjDate,"&lt;="&amp;$D$2)+SUMIFS(LinVarQty,LinItem,$B1919,LinPosted,"YES",LinDate,"&lt;="&amp;$D$2,LinID,"&lt;&gt;"&amp;$B$2))</f>
        <v/>
      </c>
      <c r="D1919" s="84"/>
      <c r="E1919" s="32" t="str">
        <f t="shared" si="58"/>
        <v/>
      </c>
      <c r="F1919" s="33" t="str">
        <f>IF($B1919="","",Items!$I1918)</f>
        <v/>
      </c>
      <c r="G1919" s="33" t="str">
        <f t="shared" si="59"/>
        <v/>
      </c>
      <c r="H1919" s="85"/>
    </row>
    <row r="1920" spans="1:8" hidden="1" x14ac:dyDescent="0.25">
      <c r="A1920" s="28" t="str">
        <f>IF(Items!$B1919="","",Items!$A1919)</f>
        <v/>
      </c>
      <c r="B1920" s="28" t="str">
        <f>IF(Items!$B1919="","",Items!$B1919)</f>
        <v/>
      </c>
      <c r="C1920" s="32" t="str">
        <f>IF($B1920="","",Items!$G1919+SUMIFS(PurQty,PurItem,$B1920,PurDate,"&lt;="&amp;$D$2)-SUMIFS(SalQty,SalItem,$B1920,SalDate,"&lt;="&amp;$D$2)-SUMIFS(WoQty,WoItem,$B1920,WoDate,"&lt;="&amp;$D$2)+SUMIFS(AdjQty,AdjItem,$B1920,AdjDate,"&lt;="&amp;$D$2)+SUMIFS(LinVarQty,LinItem,$B1920,LinPosted,"YES",LinDate,"&lt;="&amp;$D$2,LinID,"&lt;&gt;"&amp;$B$2))</f>
        <v/>
      </c>
      <c r="D1920" s="84"/>
      <c r="E1920" s="32" t="str">
        <f t="shared" si="58"/>
        <v/>
      </c>
      <c r="F1920" s="33" t="str">
        <f>IF($B1920="","",Items!$I1919)</f>
        <v/>
      </c>
      <c r="G1920" s="33" t="str">
        <f t="shared" si="59"/>
        <v/>
      </c>
      <c r="H1920" s="85"/>
    </row>
    <row r="1921" spans="1:8" hidden="1" x14ac:dyDescent="0.25">
      <c r="A1921" s="28" t="str">
        <f>IF(Items!$B1920="","",Items!$A1920)</f>
        <v/>
      </c>
      <c r="B1921" s="28" t="str">
        <f>IF(Items!$B1920="","",Items!$B1920)</f>
        <v/>
      </c>
      <c r="C1921" s="32" t="str">
        <f>IF($B1921="","",Items!$G1920+SUMIFS(PurQty,PurItem,$B1921,PurDate,"&lt;="&amp;$D$2)-SUMIFS(SalQty,SalItem,$B1921,SalDate,"&lt;="&amp;$D$2)-SUMIFS(WoQty,WoItem,$B1921,WoDate,"&lt;="&amp;$D$2)+SUMIFS(AdjQty,AdjItem,$B1921,AdjDate,"&lt;="&amp;$D$2)+SUMIFS(LinVarQty,LinItem,$B1921,LinPosted,"YES",LinDate,"&lt;="&amp;$D$2,LinID,"&lt;&gt;"&amp;$B$2))</f>
        <v/>
      </c>
      <c r="D1921" s="84"/>
      <c r="E1921" s="32" t="str">
        <f t="shared" si="58"/>
        <v/>
      </c>
      <c r="F1921" s="33" t="str">
        <f>IF($B1921="","",Items!$I1920)</f>
        <v/>
      </c>
      <c r="G1921" s="33" t="str">
        <f t="shared" si="59"/>
        <v/>
      </c>
      <c r="H1921" s="85"/>
    </row>
    <row r="1922" spans="1:8" hidden="1" x14ac:dyDescent="0.25">
      <c r="A1922" s="28" t="str">
        <f>IF(Items!$B1921="","",Items!$A1921)</f>
        <v/>
      </c>
      <c r="B1922" s="28" t="str">
        <f>IF(Items!$B1921="","",Items!$B1921)</f>
        <v/>
      </c>
      <c r="C1922" s="32" t="str">
        <f>IF($B1922="","",Items!$G1921+SUMIFS(PurQty,PurItem,$B1922,PurDate,"&lt;="&amp;$D$2)-SUMIFS(SalQty,SalItem,$B1922,SalDate,"&lt;="&amp;$D$2)-SUMIFS(WoQty,WoItem,$B1922,WoDate,"&lt;="&amp;$D$2)+SUMIFS(AdjQty,AdjItem,$B1922,AdjDate,"&lt;="&amp;$D$2)+SUMIFS(LinVarQty,LinItem,$B1922,LinPosted,"YES",LinDate,"&lt;="&amp;$D$2,LinID,"&lt;&gt;"&amp;$B$2))</f>
        <v/>
      </c>
      <c r="D1922" s="84"/>
      <c r="E1922" s="32" t="str">
        <f t="shared" ref="E1922:E1985" si="60">IF(OR($B1922="",$D1922=""),"",$D1922-$C1922)</f>
        <v/>
      </c>
      <c r="F1922" s="33" t="str">
        <f>IF($B1922="","",Items!$I1921)</f>
        <v/>
      </c>
      <c r="G1922" s="33" t="str">
        <f t="shared" ref="G1922:G1985" si="61">IF($E1922="","",$E1922*$F1922)</f>
        <v/>
      </c>
      <c r="H1922" s="85"/>
    </row>
    <row r="1923" spans="1:8" hidden="1" x14ac:dyDescent="0.25">
      <c r="A1923" s="28" t="str">
        <f>IF(Items!$B1922="","",Items!$A1922)</f>
        <v/>
      </c>
      <c r="B1923" s="28" t="str">
        <f>IF(Items!$B1922="","",Items!$B1922)</f>
        <v/>
      </c>
      <c r="C1923" s="32" t="str">
        <f>IF($B1923="","",Items!$G1922+SUMIFS(PurQty,PurItem,$B1923,PurDate,"&lt;="&amp;$D$2)-SUMIFS(SalQty,SalItem,$B1923,SalDate,"&lt;="&amp;$D$2)-SUMIFS(WoQty,WoItem,$B1923,WoDate,"&lt;="&amp;$D$2)+SUMIFS(AdjQty,AdjItem,$B1923,AdjDate,"&lt;="&amp;$D$2)+SUMIFS(LinVarQty,LinItem,$B1923,LinPosted,"YES",LinDate,"&lt;="&amp;$D$2,LinID,"&lt;&gt;"&amp;$B$2))</f>
        <v/>
      </c>
      <c r="D1923" s="84"/>
      <c r="E1923" s="32" t="str">
        <f t="shared" si="60"/>
        <v/>
      </c>
      <c r="F1923" s="33" t="str">
        <f>IF($B1923="","",Items!$I1922)</f>
        <v/>
      </c>
      <c r="G1923" s="33" t="str">
        <f t="shared" si="61"/>
        <v/>
      </c>
      <c r="H1923" s="85"/>
    </row>
    <row r="1924" spans="1:8" hidden="1" x14ac:dyDescent="0.25">
      <c r="A1924" s="28" t="str">
        <f>IF(Items!$B1923="","",Items!$A1923)</f>
        <v/>
      </c>
      <c r="B1924" s="28" t="str">
        <f>IF(Items!$B1923="","",Items!$B1923)</f>
        <v/>
      </c>
      <c r="C1924" s="32" t="str">
        <f>IF($B1924="","",Items!$G1923+SUMIFS(PurQty,PurItem,$B1924,PurDate,"&lt;="&amp;$D$2)-SUMIFS(SalQty,SalItem,$B1924,SalDate,"&lt;="&amp;$D$2)-SUMIFS(WoQty,WoItem,$B1924,WoDate,"&lt;="&amp;$D$2)+SUMIFS(AdjQty,AdjItem,$B1924,AdjDate,"&lt;="&amp;$D$2)+SUMIFS(LinVarQty,LinItem,$B1924,LinPosted,"YES",LinDate,"&lt;="&amp;$D$2,LinID,"&lt;&gt;"&amp;$B$2))</f>
        <v/>
      </c>
      <c r="D1924" s="84"/>
      <c r="E1924" s="32" t="str">
        <f t="shared" si="60"/>
        <v/>
      </c>
      <c r="F1924" s="33" t="str">
        <f>IF($B1924="","",Items!$I1923)</f>
        <v/>
      </c>
      <c r="G1924" s="33" t="str">
        <f t="shared" si="61"/>
        <v/>
      </c>
      <c r="H1924" s="85"/>
    </row>
    <row r="1925" spans="1:8" hidden="1" x14ac:dyDescent="0.25">
      <c r="A1925" s="28" t="str">
        <f>IF(Items!$B1924="","",Items!$A1924)</f>
        <v/>
      </c>
      <c r="B1925" s="28" t="str">
        <f>IF(Items!$B1924="","",Items!$B1924)</f>
        <v/>
      </c>
      <c r="C1925" s="32" t="str">
        <f>IF($B1925="","",Items!$G1924+SUMIFS(PurQty,PurItem,$B1925,PurDate,"&lt;="&amp;$D$2)-SUMIFS(SalQty,SalItem,$B1925,SalDate,"&lt;="&amp;$D$2)-SUMIFS(WoQty,WoItem,$B1925,WoDate,"&lt;="&amp;$D$2)+SUMIFS(AdjQty,AdjItem,$B1925,AdjDate,"&lt;="&amp;$D$2)+SUMIFS(LinVarQty,LinItem,$B1925,LinPosted,"YES",LinDate,"&lt;="&amp;$D$2,LinID,"&lt;&gt;"&amp;$B$2))</f>
        <v/>
      </c>
      <c r="D1925" s="84"/>
      <c r="E1925" s="32" t="str">
        <f t="shared" si="60"/>
        <v/>
      </c>
      <c r="F1925" s="33" t="str">
        <f>IF($B1925="","",Items!$I1924)</f>
        <v/>
      </c>
      <c r="G1925" s="33" t="str">
        <f t="shared" si="61"/>
        <v/>
      </c>
      <c r="H1925" s="85"/>
    </row>
    <row r="1926" spans="1:8" hidden="1" x14ac:dyDescent="0.25">
      <c r="A1926" s="28" t="str">
        <f>IF(Items!$B1925="","",Items!$A1925)</f>
        <v/>
      </c>
      <c r="B1926" s="28" t="str">
        <f>IF(Items!$B1925="","",Items!$B1925)</f>
        <v/>
      </c>
      <c r="C1926" s="32" t="str">
        <f>IF($B1926="","",Items!$G1925+SUMIFS(PurQty,PurItem,$B1926,PurDate,"&lt;="&amp;$D$2)-SUMIFS(SalQty,SalItem,$B1926,SalDate,"&lt;="&amp;$D$2)-SUMIFS(WoQty,WoItem,$B1926,WoDate,"&lt;="&amp;$D$2)+SUMIFS(AdjQty,AdjItem,$B1926,AdjDate,"&lt;="&amp;$D$2)+SUMIFS(LinVarQty,LinItem,$B1926,LinPosted,"YES",LinDate,"&lt;="&amp;$D$2,LinID,"&lt;&gt;"&amp;$B$2))</f>
        <v/>
      </c>
      <c r="D1926" s="84"/>
      <c r="E1926" s="32" t="str">
        <f t="shared" si="60"/>
        <v/>
      </c>
      <c r="F1926" s="33" t="str">
        <f>IF($B1926="","",Items!$I1925)</f>
        <v/>
      </c>
      <c r="G1926" s="33" t="str">
        <f t="shared" si="61"/>
        <v/>
      </c>
      <c r="H1926" s="85"/>
    </row>
    <row r="1927" spans="1:8" hidden="1" x14ac:dyDescent="0.25">
      <c r="A1927" s="28" t="str">
        <f>IF(Items!$B1926="","",Items!$A1926)</f>
        <v/>
      </c>
      <c r="B1927" s="28" t="str">
        <f>IF(Items!$B1926="","",Items!$B1926)</f>
        <v/>
      </c>
      <c r="C1927" s="32" t="str">
        <f>IF($B1927="","",Items!$G1926+SUMIFS(PurQty,PurItem,$B1927,PurDate,"&lt;="&amp;$D$2)-SUMIFS(SalQty,SalItem,$B1927,SalDate,"&lt;="&amp;$D$2)-SUMIFS(WoQty,WoItem,$B1927,WoDate,"&lt;="&amp;$D$2)+SUMIFS(AdjQty,AdjItem,$B1927,AdjDate,"&lt;="&amp;$D$2)+SUMIFS(LinVarQty,LinItem,$B1927,LinPosted,"YES",LinDate,"&lt;="&amp;$D$2,LinID,"&lt;&gt;"&amp;$B$2))</f>
        <v/>
      </c>
      <c r="D1927" s="84"/>
      <c r="E1927" s="32" t="str">
        <f t="shared" si="60"/>
        <v/>
      </c>
      <c r="F1927" s="33" t="str">
        <f>IF($B1927="","",Items!$I1926)</f>
        <v/>
      </c>
      <c r="G1927" s="33" t="str">
        <f t="shared" si="61"/>
        <v/>
      </c>
      <c r="H1927" s="85"/>
    </row>
    <row r="1928" spans="1:8" hidden="1" x14ac:dyDescent="0.25">
      <c r="A1928" s="28" t="str">
        <f>IF(Items!$B1927="","",Items!$A1927)</f>
        <v/>
      </c>
      <c r="B1928" s="28" t="str">
        <f>IF(Items!$B1927="","",Items!$B1927)</f>
        <v/>
      </c>
      <c r="C1928" s="32" t="str">
        <f>IF($B1928="","",Items!$G1927+SUMIFS(PurQty,PurItem,$B1928,PurDate,"&lt;="&amp;$D$2)-SUMIFS(SalQty,SalItem,$B1928,SalDate,"&lt;="&amp;$D$2)-SUMIFS(WoQty,WoItem,$B1928,WoDate,"&lt;="&amp;$D$2)+SUMIFS(AdjQty,AdjItem,$B1928,AdjDate,"&lt;="&amp;$D$2)+SUMIFS(LinVarQty,LinItem,$B1928,LinPosted,"YES",LinDate,"&lt;="&amp;$D$2,LinID,"&lt;&gt;"&amp;$B$2))</f>
        <v/>
      </c>
      <c r="D1928" s="84"/>
      <c r="E1928" s="32" t="str">
        <f t="shared" si="60"/>
        <v/>
      </c>
      <c r="F1928" s="33" t="str">
        <f>IF($B1928="","",Items!$I1927)</f>
        <v/>
      </c>
      <c r="G1928" s="33" t="str">
        <f t="shared" si="61"/>
        <v/>
      </c>
      <c r="H1928" s="85"/>
    </row>
    <row r="1929" spans="1:8" hidden="1" x14ac:dyDescent="0.25">
      <c r="A1929" s="28" t="str">
        <f>IF(Items!$B1928="","",Items!$A1928)</f>
        <v/>
      </c>
      <c r="B1929" s="28" t="str">
        <f>IF(Items!$B1928="","",Items!$B1928)</f>
        <v/>
      </c>
      <c r="C1929" s="32" t="str">
        <f>IF($B1929="","",Items!$G1928+SUMIFS(PurQty,PurItem,$B1929,PurDate,"&lt;="&amp;$D$2)-SUMIFS(SalQty,SalItem,$B1929,SalDate,"&lt;="&amp;$D$2)-SUMIFS(WoQty,WoItem,$B1929,WoDate,"&lt;="&amp;$D$2)+SUMIFS(AdjQty,AdjItem,$B1929,AdjDate,"&lt;="&amp;$D$2)+SUMIFS(LinVarQty,LinItem,$B1929,LinPosted,"YES",LinDate,"&lt;="&amp;$D$2,LinID,"&lt;&gt;"&amp;$B$2))</f>
        <v/>
      </c>
      <c r="D1929" s="84"/>
      <c r="E1929" s="32" t="str">
        <f t="shared" si="60"/>
        <v/>
      </c>
      <c r="F1929" s="33" t="str">
        <f>IF($B1929="","",Items!$I1928)</f>
        <v/>
      </c>
      <c r="G1929" s="33" t="str">
        <f t="shared" si="61"/>
        <v/>
      </c>
      <c r="H1929" s="85"/>
    </row>
    <row r="1930" spans="1:8" hidden="1" x14ac:dyDescent="0.25">
      <c r="A1930" s="28" t="str">
        <f>IF(Items!$B1929="","",Items!$A1929)</f>
        <v/>
      </c>
      <c r="B1930" s="28" t="str">
        <f>IF(Items!$B1929="","",Items!$B1929)</f>
        <v/>
      </c>
      <c r="C1930" s="32" t="str">
        <f>IF($B1930="","",Items!$G1929+SUMIFS(PurQty,PurItem,$B1930,PurDate,"&lt;="&amp;$D$2)-SUMIFS(SalQty,SalItem,$B1930,SalDate,"&lt;="&amp;$D$2)-SUMIFS(WoQty,WoItem,$B1930,WoDate,"&lt;="&amp;$D$2)+SUMIFS(AdjQty,AdjItem,$B1930,AdjDate,"&lt;="&amp;$D$2)+SUMIFS(LinVarQty,LinItem,$B1930,LinPosted,"YES",LinDate,"&lt;="&amp;$D$2,LinID,"&lt;&gt;"&amp;$B$2))</f>
        <v/>
      </c>
      <c r="D1930" s="84"/>
      <c r="E1930" s="32" t="str">
        <f t="shared" si="60"/>
        <v/>
      </c>
      <c r="F1930" s="33" t="str">
        <f>IF($B1930="","",Items!$I1929)</f>
        <v/>
      </c>
      <c r="G1930" s="33" t="str">
        <f t="shared" si="61"/>
        <v/>
      </c>
      <c r="H1930" s="85"/>
    </row>
    <row r="1931" spans="1:8" hidden="1" x14ac:dyDescent="0.25">
      <c r="A1931" s="28" t="str">
        <f>IF(Items!$B1930="","",Items!$A1930)</f>
        <v/>
      </c>
      <c r="B1931" s="28" t="str">
        <f>IF(Items!$B1930="","",Items!$B1930)</f>
        <v/>
      </c>
      <c r="C1931" s="32" t="str">
        <f>IF($B1931="","",Items!$G1930+SUMIFS(PurQty,PurItem,$B1931,PurDate,"&lt;="&amp;$D$2)-SUMIFS(SalQty,SalItem,$B1931,SalDate,"&lt;="&amp;$D$2)-SUMIFS(WoQty,WoItem,$B1931,WoDate,"&lt;="&amp;$D$2)+SUMIFS(AdjQty,AdjItem,$B1931,AdjDate,"&lt;="&amp;$D$2)+SUMIFS(LinVarQty,LinItem,$B1931,LinPosted,"YES",LinDate,"&lt;="&amp;$D$2,LinID,"&lt;&gt;"&amp;$B$2))</f>
        <v/>
      </c>
      <c r="D1931" s="84"/>
      <c r="E1931" s="32" t="str">
        <f t="shared" si="60"/>
        <v/>
      </c>
      <c r="F1931" s="33" t="str">
        <f>IF($B1931="","",Items!$I1930)</f>
        <v/>
      </c>
      <c r="G1931" s="33" t="str">
        <f t="shared" si="61"/>
        <v/>
      </c>
      <c r="H1931" s="85"/>
    </row>
    <row r="1932" spans="1:8" hidden="1" x14ac:dyDescent="0.25">
      <c r="A1932" s="28" t="str">
        <f>IF(Items!$B1931="","",Items!$A1931)</f>
        <v/>
      </c>
      <c r="B1932" s="28" t="str">
        <f>IF(Items!$B1931="","",Items!$B1931)</f>
        <v/>
      </c>
      <c r="C1932" s="32" t="str">
        <f>IF($B1932="","",Items!$G1931+SUMIFS(PurQty,PurItem,$B1932,PurDate,"&lt;="&amp;$D$2)-SUMIFS(SalQty,SalItem,$B1932,SalDate,"&lt;="&amp;$D$2)-SUMIFS(WoQty,WoItem,$B1932,WoDate,"&lt;="&amp;$D$2)+SUMIFS(AdjQty,AdjItem,$B1932,AdjDate,"&lt;="&amp;$D$2)+SUMIFS(LinVarQty,LinItem,$B1932,LinPosted,"YES",LinDate,"&lt;="&amp;$D$2,LinID,"&lt;&gt;"&amp;$B$2))</f>
        <v/>
      </c>
      <c r="D1932" s="84"/>
      <c r="E1932" s="32" t="str">
        <f t="shared" si="60"/>
        <v/>
      </c>
      <c r="F1932" s="33" t="str">
        <f>IF($B1932="","",Items!$I1931)</f>
        <v/>
      </c>
      <c r="G1932" s="33" t="str">
        <f t="shared" si="61"/>
        <v/>
      </c>
      <c r="H1932" s="85"/>
    </row>
    <row r="1933" spans="1:8" hidden="1" x14ac:dyDescent="0.25">
      <c r="A1933" s="28" t="str">
        <f>IF(Items!$B1932="","",Items!$A1932)</f>
        <v/>
      </c>
      <c r="B1933" s="28" t="str">
        <f>IF(Items!$B1932="","",Items!$B1932)</f>
        <v/>
      </c>
      <c r="C1933" s="32" t="str">
        <f>IF($B1933="","",Items!$G1932+SUMIFS(PurQty,PurItem,$B1933,PurDate,"&lt;="&amp;$D$2)-SUMIFS(SalQty,SalItem,$B1933,SalDate,"&lt;="&amp;$D$2)-SUMIFS(WoQty,WoItem,$B1933,WoDate,"&lt;="&amp;$D$2)+SUMIFS(AdjQty,AdjItem,$B1933,AdjDate,"&lt;="&amp;$D$2)+SUMIFS(LinVarQty,LinItem,$B1933,LinPosted,"YES",LinDate,"&lt;="&amp;$D$2,LinID,"&lt;&gt;"&amp;$B$2))</f>
        <v/>
      </c>
      <c r="D1933" s="84"/>
      <c r="E1933" s="32" t="str">
        <f t="shared" si="60"/>
        <v/>
      </c>
      <c r="F1933" s="33" t="str">
        <f>IF($B1933="","",Items!$I1932)</f>
        <v/>
      </c>
      <c r="G1933" s="33" t="str">
        <f t="shared" si="61"/>
        <v/>
      </c>
      <c r="H1933" s="85"/>
    </row>
    <row r="1934" spans="1:8" hidden="1" x14ac:dyDescent="0.25">
      <c r="A1934" s="28" t="str">
        <f>IF(Items!$B1933="","",Items!$A1933)</f>
        <v/>
      </c>
      <c r="B1934" s="28" t="str">
        <f>IF(Items!$B1933="","",Items!$B1933)</f>
        <v/>
      </c>
      <c r="C1934" s="32" t="str">
        <f>IF($B1934="","",Items!$G1933+SUMIFS(PurQty,PurItem,$B1934,PurDate,"&lt;="&amp;$D$2)-SUMIFS(SalQty,SalItem,$B1934,SalDate,"&lt;="&amp;$D$2)-SUMIFS(WoQty,WoItem,$B1934,WoDate,"&lt;="&amp;$D$2)+SUMIFS(AdjQty,AdjItem,$B1934,AdjDate,"&lt;="&amp;$D$2)+SUMIFS(LinVarQty,LinItem,$B1934,LinPosted,"YES",LinDate,"&lt;="&amp;$D$2,LinID,"&lt;&gt;"&amp;$B$2))</f>
        <v/>
      </c>
      <c r="D1934" s="84"/>
      <c r="E1934" s="32" t="str">
        <f t="shared" si="60"/>
        <v/>
      </c>
      <c r="F1934" s="33" t="str">
        <f>IF($B1934="","",Items!$I1933)</f>
        <v/>
      </c>
      <c r="G1934" s="33" t="str">
        <f t="shared" si="61"/>
        <v/>
      </c>
      <c r="H1934" s="85"/>
    </row>
    <row r="1935" spans="1:8" hidden="1" x14ac:dyDescent="0.25">
      <c r="A1935" s="28" t="str">
        <f>IF(Items!$B1934="","",Items!$A1934)</f>
        <v/>
      </c>
      <c r="B1935" s="28" t="str">
        <f>IF(Items!$B1934="","",Items!$B1934)</f>
        <v/>
      </c>
      <c r="C1935" s="32" t="str">
        <f>IF($B1935="","",Items!$G1934+SUMIFS(PurQty,PurItem,$B1935,PurDate,"&lt;="&amp;$D$2)-SUMIFS(SalQty,SalItem,$B1935,SalDate,"&lt;="&amp;$D$2)-SUMIFS(WoQty,WoItem,$B1935,WoDate,"&lt;="&amp;$D$2)+SUMIFS(AdjQty,AdjItem,$B1935,AdjDate,"&lt;="&amp;$D$2)+SUMIFS(LinVarQty,LinItem,$B1935,LinPosted,"YES",LinDate,"&lt;="&amp;$D$2,LinID,"&lt;&gt;"&amp;$B$2))</f>
        <v/>
      </c>
      <c r="D1935" s="84"/>
      <c r="E1935" s="32" t="str">
        <f t="shared" si="60"/>
        <v/>
      </c>
      <c r="F1935" s="33" t="str">
        <f>IF($B1935="","",Items!$I1934)</f>
        <v/>
      </c>
      <c r="G1935" s="33" t="str">
        <f t="shared" si="61"/>
        <v/>
      </c>
      <c r="H1935" s="85"/>
    </row>
    <row r="1936" spans="1:8" hidden="1" x14ac:dyDescent="0.25">
      <c r="A1936" s="28" t="str">
        <f>IF(Items!$B1935="","",Items!$A1935)</f>
        <v/>
      </c>
      <c r="B1936" s="28" t="str">
        <f>IF(Items!$B1935="","",Items!$B1935)</f>
        <v/>
      </c>
      <c r="C1936" s="32" t="str">
        <f>IF($B1936="","",Items!$G1935+SUMIFS(PurQty,PurItem,$B1936,PurDate,"&lt;="&amp;$D$2)-SUMIFS(SalQty,SalItem,$B1936,SalDate,"&lt;="&amp;$D$2)-SUMIFS(WoQty,WoItem,$B1936,WoDate,"&lt;="&amp;$D$2)+SUMIFS(AdjQty,AdjItem,$B1936,AdjDate,"&lt;="&amp;$D$2)+SUMIFS(LinVarQty,LinItem,$B1936,LinPosted,"YES",LinDate,"&lt;="&amp;$D$2,LinID,"&lt;&gt;"&amp;$B$2))</f>
        <v/>
      </c>
      <c r="D1936" s="84"/>
      <c r="E1936" s="32" t="str">
        <f t="shared" si="60"/>
        <v/>
      </c>
      <c r="F1936" s="33" t="str">
        <f>IF($B1936="","",Items!$I1935)</f>
        <v/>
      </c>
      <c r="G1936" s="33" t="str">
        <f t="shared" si="61"/>
        <v/>
      </c>
      <c r="H1936" s="85"/>
    </row>
    <row r="1937" spans="1:8" hidden="1" x14ac:dyDescent="0.25">
      <c r="A1937" s="28" t="str">
        <f>IF(Items!$B1936="","",Items!$A1936)</f>
        <v/>
      </c>
      <c r="B1937" s="28" t="str">
        <f>IF(Items!$B1936="","",Items!$B1936)</f>
        <v/>
      </c>
      <c r="C1937" s="32" t="str">
        <f>IF($B1937="","",Items!$G1936+SUMIFS(PurQty,PurItem,$B1937,PurDate,"&lt;="&amp;$D$2)-SUMIFS(SalQty,SalItem,$B1937,SalDate,"&lt;="&amp;$D$2)-SUMIFS(WoQty,WoItem,$B1937,WoDate,"&lt;="&amp;$D$2)+SUMIFS(AdjQty,AdjItem,$B1937,AdjDate,"&lt;="&amp;$D$2)+SUMIFS(LinVarQty,LinItem,$B1937,LinPosted,"YES",LinDate,"&lt;="&amp;$D$2,LinID,"&lt;&gt;"&amp;$B$2))</f>
        <v/>
      </c>
      <c r="D1937" s="84"/>
      <c r="E1937" s="32" t="str">
        <f t="shared" si="60"/>
        <v/>
      </c>
      <c r="F1937" s="33" t="str">
        <f>IF($B1937="","",Items!$I1936)</f>
        <v/>
      </c>
      <c r="G1937" s="33" t="str">
        <f t="shared" si="61"/>
        <v/>
      </c>
      <c r="H1937" s="85"/>
    </row>
    <row r="1938" spans="1:8" hidden="1" x14ac:dyDescent="0.25">
      <c r="A1938" s="28" t="str">
        <f>IF(Items!$B1937="","",Items!$A1937)</f>
        <v/>
      </c>
      <c r="B1938" s="28" t="str">
        <f>IF(Items!$B1937="","",Items!$B1937)</f>
        <v/>
      </c>
      <c r="C1938" s="32" t="str">
        <f>IF($B1938="","",Items!$G1937+SUMIFS(PurQty,PurItem,$B1938,PurDate,"&lt;="&amp;$D$2)-SUMIFS(SalQty,SalItem,$B1938,SalDate,"&lt;="&amp;$D$2)-SUMIFS(WoQty,WoItem,$B1938,WoDate,"&lt;="&amp;$D$2)+SUMIFS(AdjQty,AdjItem,$B1938,AdjDate,"&lt;="&amp;$D$2)+SUMIFS(LinVarQty,LinItem,$B1938,LinPosted,"YES",LinDate,"&lt;="&amp;$D$2,LinID,"&lt;&gt;"&amp;$B$2))</f>
        <v/>
      </c>
      <c r="D1938" s="84"/>
      <c r="E1938" s="32" t="str">
        <f t="shared" si="60"/>
        <v/>
      </c>
      <c r="F1938" s="33" t="str">
        <f>IF($B1938="","",Items!$I1937)</f>
        <v/>
      </c>
      <c r="G1938" s="33" t="str">
        <f t="shared" si="61"/>
        <v/>
      </c>
      <c r="H1938" s="85"/>
    </row>
    <row r="1939" spans="1:8" hidden="1" x14ac:dyDescent="0.25">
      <c r="A1939" s="28" t="str">
        <f>IF(Items!$B1938="","",Items!$A1938)</f>
        <v/>
      </c>
      <c r="B1939" s="28" t="str">
        <f>IF(Items!$B1938="","",Items!$B1938)</f>
        <v/>
      </c>
      <c r="C1939" s="32" t="str">
        <f>IF($B1939="","",Items!$G1938+SUMIFS(PurQty,PurItem,$B1939,PurDate,"&lt;="&amp;$D$2)-SUMIFS(SalQty,SalItem,$B1939,SalDate,"&lt;="&amp;$D$2)-SUMIFS(WoQty,WoItem,$B1939,WoDate,"&lt;="&amp;$D$2)+SUMIFS(AdjQty,AdjItem,$B1939,AdjDate,"&lt;="&amp;$D$2)+SUMIFS(LinVarQty,LinItem,$B1939,LinPosted,"YES",LinDate,"&lt;="&amp;$D$2,LinID,"&lt;&gt;"&amp;$B$2))</f>
        <v/>
      </c>
      <c r="D1939" s="84"/>
      <c r="E1939" s="32" t="str">
        <f t="shared" si="60"/>
        <v/>
      </c>
      <c r="F1939" s="33" t="str">
        <f>IF($B1939="","",Items!$I1938)</f>
        <v/>
      </c>
      <c r="G1939" s="33" t="str">
        <f t="shared" si="61"/>
        <v/>
      </c>
      <c r="H1939" s="85"/>
    </row>
    <row r="1940" spans="1:8" hidden="1" x14ac:dyDescent="0.25">
      <c r="A1940" s="28" t="str">
        <f>IF(Items!$B1939="","",Items!$A1939)</f>
        <v/>
      </c>
      <c r="B1940" s="28" t="str">
        <f>IF(Items!$B1939="","",Items!$B1939)</f>
        <v/>
      </c>
      <c r="C1940" s="32" t="str">
        <f>IF($B1940="","",Items!$G1939+SUMIFS(PurQty,PurItem,$B1940,PurDate,"&lt;="&amp;$D$2)-SUMIFS(SalQty,SalItem,$B1940,SalDate,"&lt;="&amp;$D$2)-SUMIFS(WoQty,WoItem,$B1940,WoDate,"&lt;="&amp;$D$2)+SUMIFS(AdjQty,AdjItem,$B1940,AdjDate,"&lt;="&amp;$D$2)+SUMIFS(LinVarQty,LinItem,$B1940,LinPosted,"YES",LinDate,"&lt;="&amp;$D$2,LinID,"&lt;&gt;"&amp;$B$2))</f>
        <v/>
      </c>
      <c r="D1940" s="84"/>
      <c r="E1940" s="32" t="str">
        <f t="shared" si="60"/>
        <v/>
      </c>
      <c r="F1940" s="33" t="str">
        <f>IF($B1940="","",Items!$I1939)</f>
        <v/>
      </c>
      <c r="G1940" s="33" t="str">
        <f t="shared" si="61"/>
        <v/>
      </c>
      <c r="H1940" s="85"/>
    </row>
    <row r="1941" spans="1:8" hidden="1" x14ac:dyDescent="0.25">
      <c r="A1941" s="28" t="str">
        <f>IF(Items!$B1940="","",Items!$A1940)</f>
        <v/>
      </c>
      <c r="B1941" s="28" t="str">
        <f>IF(Items!$B1940="","",Items!$B1940)</f>
        <v/>
      </c>
      <c r="C1941" s="32" t="str">
        <f>IF($B1941="","",Items!$G1940+SUMIFS(PurQty,PurItem,$B1941,PurDate,"&lt;="&amp;$D$2)-SUMIFS(SalQty,SalItem,$B1941,SalDate,"&lt;="&amp;$D$2)-SUMIFS(WoQty,WoItem,$B1941,WoDate,"&lt;="&amp;$D$2)+SUMIFS(AdjQty,AdjItem,$B1941,AdjDate,"&lt;="&amp;$D$2)+SUMIFS(LinVarQty,LinItem,$B1941,LinPosted,"YES",LinDate,"&lt;="&amp;$D$2,LinID,"&lt;&gt;"&amp;$B$2))</f>
        <v/>
      </c>
      <c r="D1941" s="84"/>
      <c r="E1941" s="32" t="str">
        <f t="shared" si="60"/>
        <v/>
      </c>
      <c r="F1941" s="33" t="str">
        <f>IF($B1941="","",Items!$I1940)</f>
        <v/>
      </c>
      <c r="G1941" s="33" t="str">
        <f t="shared" si="61"/>
        <v/>
      </c>
      <c r="H1941" s="85"/>
    </row>
    <row r="1942" spans="1:8" hidden="1" x14ac:dyDescent="0.25">
      <c r="A1942" s="28" t="str">
        <f>IF(Items!$B1941="","",Items!$A1941)</f>
        <v/>
      </c>
      <c r="B1942" s="28" t="str">
        <f>IF(Items!$B1941="","",Items!$B1941)</f>
        <v/>
      </c>
      <c r="C1942" s="32" t="str">
        <f>IF($B1942="","",Items!$G1941+SUMIFS(PurQty,PurItem,$B1942,PurDate,"&lt;="&amp;$D$2)-SUMIFS(SalQty,SalItem,$B1942,SalDate,"&lt;="&amp;$D$2)-SUMIFS(WoQty,WoItem,$B1942,WoDate,"&lt;="&amp;$D$2)+SUMIFS(AdjQty,AdjItem,$B1942,AdjDate,"&lt;="&amp;$D$2)+SUMIFS(LinVarQty,LinItem,$B1942,LinPosted,"YES",LinDate,"&lt;="&amp;$D$2,LinID,"&lt;&gt;"&amp;$B$2))</f>
        <v/>
      </c>
      <c r="D1942" s="84"/>
      <c r="E1942" s="32" t="str">
        <f t="shared" si="60"/>
        <v/>
      </c>
      <c r="F1942" s="33" t="str">
        <f>IF($B1942="","",Items!$I1941)</f>
        <v/>
      </c>
      <c r="G1942" s="33" t="str">
        <f t="shared" si="61"/>
        <v/>
      </c>
      <c r="H1942" s="85"/>
    </row>
    <row r="1943" spans="1:8" hidden="1" x14ac:dyDescent="0.25">
      <c r="A1943" s="28" t="str">
        <f>IF(Items!$B1942="","",Items!$A1942)</f>
        <v/>
      </c>
      <c r="B1943" s="28" t="str">
        <f>IF(Items!$B1942="","",Items!$B1942)</f>
        <v/>
      </c>
      <c r="C1943" s="32" t="str">
        <f>IF($B1943="","",Items!$G1942+SUMIFS(PurQty,PurItem,$B1943,PurDate,"&lt;="&amp;$D$2)-SUMIFS(SalQty,SalItem,$B1943,SalDate,"&lt;="&amp;$D$2)-SUMIFS(WoQty,WoItem,$B1943,WoDate,"&lt;="&amp;$D$2)+SUMIFS(AdjQty,AdjItem,$B1943,AdjDate,"&lt;="&amp;$D$2)+SUMIFS(LinVarQty,LinItem,$B1943,LinPosted,"YES",LinDate,"&lt;="&amp;$D$2,LinID,"&lt;&gt;"&amp;$B$2))</f>
        <v/>
      </c>
      <c r="D1943" s="84"/>
      <c r="E1943" s="32" t="str">
        <f t="shared" si="60"/>
        <v/>
      </c>
      <c r="F1943" s="33" t="str">
        <f>IF($B1943="","",Items!$I1942)</f>
        <v/>
      </c>
      <c r="G1943" s="33" t="str">
        <f t="shared" si="61"/>
        <v/>
      </c>
      <c r="H1943" s="85"/>
    </row>
    <row r="1944" spans="1:8" hidden="1" x14ac:dyDescent="0.25">
      <c r="A1944" s="28" t="str">
        <f>IF(Items!$B1943="","",Items!$A1943)</f>
        <v/>
      </c>
      <c r="B1944" s="28" t="str">
        <f>IF(Items!$B1943="","",Items!$B1943)</f>
        <v/>
      </c>
      <c r="C1944" s="32" t="str">
        <f>IF($B1944="","",Items!$G1943+SUMIFS(PurQty,PurItem,$B1944,PurDate,"&lt;="&amp;$D$2)-SUMIFS(SalQty,SalItem,$B1944,SalDate,"&lt;="&amp;$D$2)-SUMIFS(WoQty,WoItem,$B1944,WoDate,"&lt;="&amp;$D$2)+SUMIFS(AdjQty,AdjItem,$B1944,AdjDate,"&lt;="&amp;$D$2)+SUMIFS(LinVarQty,LinItem,$B1944,LinPosted,"YES",LinDate,"&lt;="&amp;$D$2,LinID,"&lt;&gt;"&amp;$B$2))</f>
        <v/>
      </c>
      <c r="D1944" s="84"/>
      <c r="E1944" s="32" t="str">
        <f t="shared" si="60"/>
        <v/>
      </c>
      <c r="F1944" s="33" t="str">
        <f>IF($B1944="","",Items!$I1943)</f>
        <v/>
      </c>
      <c r="G1944" s="33" t="str">
        <f t="shared" si="61"/>
        <v/>
      </c>
      <c r="H1944" s="85"/>
    </row>
    <row r="1945" spans="1:8" hidden="1" x14ac:dyDescent="0.25">
      <c r="A1945" s="28" t="str">
        <f>IF(Items!$B1944="","",Items!$A1944)</f>
        <v/>
      </c>
      <c r="B1945" s="28" t="str">
        <f>IF(Items!$B1944="","",Items!$B1944)</f>
        <v/>
      </c>
      <c r="C1945" s="32" t="str">
        <f>IF($B1945="","",Items!$G1944+SUMIFS(PurQty,PurItem,$B1945,PurDate,"&lt;="&amp;$D$2)-SUMIFS(SalQty,SalItem,$B1945,SalDate,"&lt;="&amp;$D$2)-SUMIFS(WoQty,WoItem,$B1945,WoDate,"&lt;="&amp;$D$2)+SUMIFS(AdjQty,AdjItem,$B1945,AdjDate,"&lt;="&amp;$D$2)+SUMIFS(LinVarQty,LinItem,$B1945,LinPosted,"YES",LinDate,"&lt;="&amp;$D$2,LinID,"&lt;&gt;"&amp;$B$2))</f>
        <v/>
      </c>
      <c r="D1945" s="84"/>
      <c r="E1945" s="32" t="str">
        <f t="shared" si="60"/>
        <v/>
      </c>
      <c r="F1945" s="33" t="str">
        <f>IF($B1945="","",Items!$I1944)</f>
        <v/>
      </c>
      <c r="G1945" s="33" t="str">
        <f t="shared" si="61"/>
        <v/>
      </c>
      <c r="H1945" s="85"/>
    </row>
    <row r="1946" spans="1:8" hidden="1" x14ac:dyDescent="0.25">
      <c r="A1946" s="28" t="str">
        <f>IF(Items!$B1945="","",Items!$A1945)</f>
        <v/>
      </c>
      <c r="B1946" s="28" t="str">
        <f>IF(Items!$B1945="","",Items!$B1945)</f>
        <v/>
      </c>
      <c r="C1946" s="32" t="str">
        <f>IF($B1946="","",Items!$G1945+SUMIFS(PurQty,PurItem,$B1946,PurDate,"&lt;="&amp;$D$2)-SUMIFS(SalQty,SalItem,$B1946,SalDate,"&lt;="&amp;$D$2)-SUMIFS(WoQty,WoItem,$B1946,WoDate,"&lt;="&amp;$D$2)+SUMIFS(AdjQty,AdjItem,$B1946,AdjDate,"&lt;="&amp;$D$2)+SUMIFS(LinVarQty,LinItem,$B1946,LinPosted,"YES",LinDate,"&lt;="&amp;$D$2,LinID,"&lt;&gt;"&amp;$B$2))</f>
        <v/>
      </c>
      <c r="D1946" s="84"/>
      <c r="E1946" s="32" t="str">
        <f t="shared" si="60"/>
        <v/>
      </c>
      <c r="F1946" s="33" t="str">
        <f>IF($B1946="","",Items!$I1945)</f>
        <v/>
      </c>
      <c r="G1946" s="33" t="str">
        <f t="shared" si="61"/>
        <v/>
      </c>
      <c r="H1946" s="85"/>
    </row>
    <row r="1947" spans="1:8" hidden="1" x14ac:dyDescent="0.25">
      <c r="A1947" s="28" t="str">
        <f>IF(Items!$B1946="","",Items!$A1946)</f>
        <v/>
      </c>
      <c r="B1947" s="28" t="str">
        <f>IF(Items!$B1946="","",Items!$B1946)</f>
        <v/>
      </c>
      <c r="C1947" s="32" t="str">
        <f>IF($B1947="","",Items!$G1946+SUMIFS(PurQty,PurItem,$B1947,PurDate,"&lt;="&amp;$D$2)-SUMIFS(SalQty,SalItem,$B1947,SalDate,"&lt;="&amp;$D$2)-SUMIFS(WoQty,WoItem,$B1947,WoDate,"&lt;="&amp;$D$2)+SUMIFS(AdjQty,AdjItem,$B1947,AdjDate,"&lt;="&amp;$D$2)+SUMIFS(LinVarQty,LinItem,$B1947,LinPosted,"YES",LinDate,"&lt;="&amp;$D$2,LinID,"&lt;&gt;"&amp;$B$2))</f>
        <v/>
      </c>
      <c r="D1947" s="84"/>
      <c r="E1947" s="32" t="str">
        <f t="shared" si="60"/>
        <v/>
      </c>
      <c r="F1947" s="33" t="str">
        <f>IF($B1947="","",Items!$I1946)</f>
        <v/>
      </c>
      <c r="G1947" s="33" t="str">
        <f t="shared" si="61"/>
        <v/>
      </c>
      <c r="H1947" s="85"/>
    </row>
    <row r="1948" spans="1:8" hidden="1" x14ac:dyDescent="0.25">
      <c r="A1948" s="28" t="str">
        <f>IF(Items!$B1947="","",Items!$A1947)</f>
        <v/>
      </c>
      <c r="B1948" s="28" t="str">
        <f>IF(Items!$B1947="","",Items!$B1947)</f>
        <v/>
      </c>
      <c r="C1948" s="32" t="str">
        <f>IF($B1948="","",Items!$G1947+SUMIFS(PurQty,PurItem,$B1948,PurDate,"&lt;="&amp;$D$2)-SUMIFS(SalQty,SalItem,$B1948,SalDate,"&lt;="&amp;$D$2)-SUMIFS(WoQty,WoItem,$B1948,WoDate,"&lt;="&amp;$D$2)+SUMIFS(AdjQty,AdjItem,$B1948,AdjDate,"&lt;="&amp;$D$2)+SUMIFS(LinVarQty,LinItem,$B1948,LinPosted,"YES",LinDate,"&lt;="&amp;$D$2,LinID,"&lt;&gt;"&amp;$B$2))</f>
        <v/>
      </c>
      <c r="D1948" s="84"/>
      <c r="E1948" s="32" t="str">
        <f t="shared" si="60"/>
        <v/>
      </c>
      <c r="F1948" s="33" t="str">
        <f>IF($B1948="","",Items!$I1947)</f>
        <v/>
      </c>
      <c r="G1948" s="33" t="str">
        <f t="shared" si="61"/>
        <v/>
      </c>
      <c r="H1948" s="85"/>
    </row>
    <row r="1949" spans="1:8" hidden="1" x14ac:dyDescent="0.25">
      <c r="A1949" s="28" t="str">
        <f>IF(Items!$B1948="","",Items!$A1948)</f>
        <v/>
      </c>
      <c r="B1949" s="28" t="str">
        <f>IF(Items!$B1948="","",Items!$B1948)</f>
        <v/>
      </c>
      <c r="C1949" s="32" t="str">
        <f>IF($B1949="","",Items!$G1948+SUMIFS(PurQty,PurItem,$B1949,PurDate,"&lt;="&amp;$D$2)-SUMIFS(SalQty,SalItem,$B1949,SalDate,"&lt;="&amp;$D$2)-SUMIFS(WoQty,WoItem,$B1949,WoDate,"&lt;="&amp;$D$2)+SUMIFS(AdjQty,AdjItem,$B1949,AdjDate,"&lt;="&amp;$D$2)+SUMIFS(LinVarQty,LinItem,$B1949,LinPosted,"YES",LinDate,"&lt;="&amp;$D$2,LinID,"&lt;&gt;"&amp;$B$2))</f>
        <v/>
      </c>
      <c r="D1949" s="84"/>
      <c r="E1949" s="32" t="str">
        <f t="shared" si="60"/>
        <v/>
      </c>
      <c r="F1949" s="33" t="str">
        <f>IF($B1949="","",Items!$I1948)</f>
        <v/>
      </c>
      <c r="G1949" s="33" t="str">
        <f t="shared" si="61"/>
        <v/>
      </c>
      <c r="H1949" s="85"/>
    </row>
    <row r="1950" spans="1:8" hidden="1" x14ac:dyDescent="0.25">
      <c r="A1950" s="28" t="str">
        <f>IF(Items!$B1949="","",Items!$A1949)</f>
        <v/>
      </c>
      <c r="B1950" s="28" t="str">
        <f>IF(Items!$B1949="","",Items!$B1949)</f>
        <v/>
      </c>
      <c r="C1950" s="32" t="str">
        <f>IF($B1950="","",Items!$G1949+SUMIFS(PurQty,PurItem,$B1950,PurDate,"&lt;="&amp;$D$2)-SUMIFS(SalQty,SalItem,$B1950,SalDate,"&lt;="&amp;$D$2)-SUMIFS(WoQty,WoItem,$B1950,WoDate,"&lt;="&amp;$D$2)+SUMIFS(AdjQty,AdjItem,$B1950,AdjDate,"&lt;="&amp;$D$2)+SUMIFS(LinVarQty,LinItem,$B1950,LinPosted,"YES",LinDate,"&lt;="&amp;$D$2,LinID,"&lt;&gt;"&amp;$B$2))</f>
        <v/>
      </c>
      <c r="D1950" s="84"/>
      <c r="E1950" s="32" t="str">
        <f t="shared" si="60"/>
        <v/>
      </c>
      <c r="F1950" s="33" t="str">
        <f>IF($B1950="","",Items!$I1949)</f>
        <v/>
      </c>
      <c r="G1950" s="33" t="str">
        <f t="shared" si="61"/>
        <v/>
      </c>
      <c r="H1950" s="85"/>
    </row>
    <row r="1951" spans="1:8" hidden="1" x14ac:dyDescent="0.25">
      <c r="A1951" s="28" t="str">
        <f>IF(Items!$B1950="","",Items!$A1950)</f>
        <v/>
      </c>
      <c r="B1951" s="28" t="str">
        <f>IF(Items!$B1950="","",Items!$B1950)</f>
        <v/>
      </c>
      <c r="C1951" s="32" t="str">
        <f>IF($B1951="","",Items!$G1950+SUMIFS(PurQty,PurItem,$B1951,PurDate,"&lt;="&amp;$D$2)-SUMIFS(SalQty,SalItem,$B1951,SalDate,"&lt;="&amp;$D$2)-SUMIFS(WoQty,WoItem,$B1951,WoDate,"&lt;="&amp;$D$2)+SUMIFS(AdjQty,AdjItem,$B1951,AdjDate,"&lt;="&amp;$D$2)+SUMIFS(LinVarQty,LinItem,$B1951,LinPosted,"YES",LinDate,"&lt;="&amp;$D$2,LinID,"&lt;&gt;"&amp;$B$2))</f>
        <v/>
      </c>
      <c r="D1951" s="84"/>
      <c r="E1951" s="32" t="str">
        <f t="shared" si="60"/>
        <v/>
      </c>
      <c r="F1951" s="33" t="str">
        <f>IF($B1951="","",Items!$I1950)</f>
        <v/>
      </c>
      <c r="G1951" s="33" t="str">
        <f t="shared" si="61"/>
        <v/>
      </c>
      <c r="H1951" s="85"/>
    </row>
    <row r="1952" spans="1:8" hidden="1" x14ac:dyDescent="0.25">
      <c r="A1952" s="28" t="str">
        <f>IF(Items!$B1951="","",Items!$A1951)</f>
        <v/>
      </c>
      <c r="B1952" s="28" t="str">
        <f>IF(Items!$B1951="","",Items!$B1951)</f>
        <v/>
      </c>
      <c r="C1952" s="32" t="str">
        <f>IF($B1952="","",Items!$G1951+SUMIFS(PurQty,PurItem,$B1952,PurDate,"&lt;="&amp;$D$2)-SUMIFS(SalQty,SalItem,$B1952,SalDate,"&lt;="&amp;$D$2)-SUMIFS(WoQty,WoItem,$B1952,WoDate,"&lt;="&amp;$D$2)+SUMIFS(AdjQty,AdjItem,$B1952,AdjDate,"&lt;="&amp;$D$2)+SUMIFS(LinVarQty,LinItem,$B1952,LinPosted,"YES",LinDate,"&lt;="&amp;$D$2,LinID,"&lt;&gt;"&amp;$B$2))</f>
        <v/>
      </c>
      <c r="D1952" s="84"/>
      <c r="E1952" s="32" t="str">
        <f t="shared" si="60"/>
        <v/>
      </c>
      <c r="F1952" s="33" t="str">
        <f>IF($B1952="","",Items!$I1951)</f>
        <v/>
      </c>
      <c r="G1952" s="33" t="str">
        <f t="shared" si="61"/>
        <v/>
      </c>
      <c r="H1952" s="85"/>
    </row>
    <row r="1953" spans="1:8" hidden="1" x14ac:dyDescent="0.25">
      <c r="A1953" s="28" t="str">
        <f>IF(Items!$B1952="","",Items!$A1952)</f>
        <v/>
      </c>
      <c r="B1953" s="28" t="str">
        <f>IF(Items!$B1952="","",Items!$B1952)</f>
        <v/>
      </c>
      <c r="C1953" s="32" t="str">
        <f>IF($B1953="","",Items!$G1952+SUMIFS(PurQty,PurItem,$B1953,PurDate,"&lt;="&amp;$D$2)-SUMIFS(SalQty,SalItem,$B1953,SalDate,"&lt;="&amp;$D$2)-SUMIFS(WoQty,WoItem,$B1953,WoDate,"&lt;="&amp;$D$2)+SUMIFS(AdjQty,AdjItem,$B1953,AdjDate,"&lt;="&amp;$D$2)+SUMIFS(LinVarQty,LinItem,$B1953,LinPosted,"YES",LinDate,"&lt;="&amp;$D$2,LinID,"&lt;&gt;"&amp;$B$2))</f>
        <v/>
      </c>
      <c r="D1953" s="84"/>
      <c r="E1953" s="32" t="str">
        <f t="shared" si="60"/>
        <v/>
      </c>
      <c r="F1953" s="33" t="str">
        <f>IF($B1953="","",Items!$I1952)</f>
        <v/>
      </c>
      <c r="G1953" s="33" t="str">
        <f t="shared" si="61"/>
        <v/>
      </c>
      <c r="H1953" s="85"/>
    </row>
    <row r="1954" spans="1:8" hidden="1" x14ac:dyDescent="0.25">
      <c r="A1954" s="28" t="str">
        <f>IF(Items!$B1953="","",Items!$A1953)</f>
        <v/>
      </c>
      <c r="B1954" s="28" t="str">
        <f>IF(Items!$B1953="","",Items!$B1953)</f>
        <v/>
      </c>
      <c r="C1954" s="32" t="str">
        <f>IF($B1954="","",Items!$G1953+SUMIFS(PurQty,PurItem,$B1954,PurDate,"&lt;="&amp;$D$2)-SUMIFS(SalQty,SalItem,$B1954,SalDate,"&lt;="&amp;$D$2)-SUMIFS(WoQty,WoItem,$B1954,WoDate,"&lt;="&amp;$D$2)+SUMIFS(AdjQty,AdjItem,$B1954,AdjDate,"&lt;="&amp;$D$2)+SUMIFS(LinVarQty,LinItem,$B1954,LinPosted,"YES",LinDate,"&lt;="&amp;$D$2,LinID,"&lt;&gt;"&amp;$B$2))</f>
        <v/>
      </c>
      <c r="D1954" s="84"/>
      <c r="E1954" s="32" t="str">
        <f t="shared" si="60"/>
        <v/>
      </c>
      <c r="F1954" s="33" t="str">
        <f>IF($B1954="","",Items!$I1953)</f>
        <v/>
      </c>
      <c r="G1954" s="33" t="str">
        <f t="shared" si="61"/>
        <v/>
      </c>
      <c r="H1954" s="85"/>
    </row>
    <row r="1955" spans="1:8" hidden="1" x14ac:dyDescent="0.25">
      <c r="A1955" s="28" t="str">
        <f>IF(Items!$B1954="","",Items!$A1954)</f>
        <v/>
      </c>
      <c r="B1955" s="28" t="str">
        <f>IF(Items!$B1954="","",Items!$B1954)</f>
        <v/>
      </c>
      <c r="C1955" s="32" t="str">
        <f>IF($B1955="","",Items!$G1954+SUMIFS(PurQty,PurItem,$B1955,PurDate,"&lt;="&amp;$D$2)-SUMIFS(SalQty,SalItem,$B1955,SalDate,"&lt;="&amp;$D$2)-SUMIFS(WoQty,WoItem,$B1955,WoDate,"&lt;="&amp;$D$2)+SUMIFS(AdjQty,AdjItem,$B1955,AdjDate,"&lt;="&amp;$D$2)+SUMIFS(LinVarQty,LinItem,$B1955,LinPosted,"YES",LinDate,"&lt;="&amp;$D$2,LinID,"&lt;&gt;"&amp;$B$2))</f>
        <v/>
      </c>
      <c r="D1955" s="84"/>
      <c r="E1955" s="32" t="str">
        <f t="shared" si="60"/>
        <v/>
      </c>
      <c r="F1955" s="33" t="str">
        <f>IF($B1955="","",Items!$I1954)</f>
        <v/>
      </c>
      <c r="G1955" s="33" t="str">
        <f t="shared" si="61"/>
        <v/>
      </c>
      <c r="H1955" s="85"/>
    </row>
    <row r="1956" spans="1:8" hidden="1" x14ac:dyDescent="0.25">
      <c r="A1956" s="28" t="str">
        <f>IF(Items!$B1955="","",Items!$A1955)</f>
        <v/>
      </c>
      <c r="B1956" s="28" t="str">
        <f>IF(Items!$B1955="","",Items!$B1955)</f>
        <v/>
      </c>
      <c r="C1956" s="32" t="str">
        <f>IF($B1956="","",Items!$G1955+SUMIFS(PurQty,PurItem,$B1956,PurDate,"&lt;="&amp;$D$2)-SUMIFS(SalQty,SalItem,$B1956,SalDate,"&lt;="&amp;$D$2)-SUMIFS(WoQty,WoItem,$B1956,WoDate,"&lt;="&amp;$D$2)+SUMIFS(AdjQty,AdjItem,$B1956,AdjDate,"&lt;="&amp;$D$2)+SUMIFS(LinVarQty,LinItem,$B1956,LinPosted,"YES",LinDate,"&lt;="&amp;$D$2,LinID,"&lt;&gt;"&amp;$B$2))</f>
        <v/>
      </c>
      <c r="D1956" s="84"/>
      <c r="E1956" s="32" t="str">
        <f t="shared" si="60"/>
        <v/>
      </c>
      <c r="F1956" s="33" t="str">
        <f>IF($B1956="","",Items!$I1955)</f>
        <v/>
      </c>
      <c r="G1956" s="33" t="str">
        <f t="shared" si="61"/>
        <v/>
      </c>
      <c r="H1956" s="85"/>
    </row>
    <row r="1957" spans="1:8" hidden="1" x14ac:dyDescent="0.25">
      <c r="A1957" s="28" t="str">
        <f>IF(Items!$B1956="","",Items!$A1956)</f>
        <v/>
      </c>
      <c r="B1957" s="28" t="str">
        <f>IF(Items!$B1956="","",Items!$B1956)</f>
        <v/>
      </c>
      <c r="C1957" s="32" t="str">
        <f>IF($B1957="","",Items!$G1956+SUMIFS(PurQty,PurItem,$B1957,PurDate,"&lt;="&amp;$D$2)-SUMIFS(SalQty,SalItem,$B1957,SalDate,"&lt;="&amp;$D$2)-SUMIFS(WoQty,WoItem,$B1957,WoDate,"&lt;="&amp;$D$2)+SUMIFS(AdjQty,AdjItem,$B1957,AdjDate,"&lt;="&amp;$D$2)+SUMIFS(LinVarQty,LinItem,$B1957,LinPosted,"YES",LinDate,"&lt;="&amp;$D$2,LinID,"&lt;&gt;"&amp;$B$2))</f>
        <v/>
      </c>
      <c r="D1957" s="84"/>
      <c r="E1957" s="32" t="str">
        <f t="shared" si="60"/>
        <v/>
      </c>
      <c r="F1957" s="33" t="str">
        <f>IF($B1957="","",Items!$I1956)</f>
        <v/>
      </c>
      <c r="G1957" s="33" t="str">
        <f t="shared" si="61"/>
        <v/>
      </c>
      <c r="H1957" s="85"/>
    </row>
    <row r="1958" spans="1:8" hidden="1" x14ac:dyDescent="0.25">
      <c r="A1958" s="28" t="str">
        <f>IF(Items!$B1957="","",Items!$A1957)</f>
        <v/>
      </c>
      <c r="B1958" s="28" t="str">
        <f>IF(Items!$B1957="","",Items!$B1957)</f>
        <v/>
      </c>
      <c r="C1958" s="32" t="str">
        <f>IF($B1958="","",Items!$G1957+SUMIFS(PurQty,PurItem,$B1958,PurDate,"&lt;="&amp;$D$2)-SUMIFS(SalQty,SalItem,$B1958,SalDate,"&lt;="&amp;$D$2)-SUMIFS(WoQty,WoItem,$B1958,WoDate,"&lt;="&amp;$D$2)+SUMIFS(AdjQty,AdjItem,$B1958,AdjDate,"&lt;="&amp;$D$2)+SUMIFS(LinVarQty,LinItem,$B1958,LinPosted,"YES",LinDate,"&lt;="&amp;$D$2,LinID,"&lt;&gt;"&amp;$B$2))</f>
        <v/>
      </c>
      <c r="D1958" s="84"/>
      <c r="E1958" s="32" t="str">
        <f t="shared" si="60"/>
        <v/>
      </c>
      <c r="F1958" s="33" t="str">
        <f>IF($B1958="","",Items!$I1957)</f>
        <v/>
      </c>
      <c r="G1958" s="33" t="str">
        <f t="shared" si="61"/>
        <v/>
      </c>
      <c r="H1958" s="85"/>
    </row>
    <row r="1959" spans="1:8" hidden="1" x14ac:dyDescent="0.25">
      <c r="A1959" s="28" t="str">
        <f>IF(Items!$B1958="","",Items!$A1958)</f>
        <v/>
      </c>
      <c r="B1959" s="28" t="str">
        <f>IF(Items!$B1958="","",Items!$B1958)</f>
        <v/>
      </c>
      <c r="C1959" s="32" t="str">
        <f>IF($B1959="","",Items!$G1958+SUMIFS(PurQty,PurItem,$B1959,PurDate,"&lt;="&amp;$D$2)-SUMIFS(SalQty,SalItem,$B1959,SalDate,"&lt;="&amp;$D$2)-SUMIFS(WoQty,WoItem,$B1959,WoDate,"&lt;="&amp;$D$2)+SUMIFS(AdjQty,AdjItem,$B1959,AdjDate,"&lt;="&amp;$D$2)+SUMIFS(LinVarQty,LinItem,$B1959,LinPosted,"YES",LinDate,"&lt;="&amp;$D$2,LinID,"&lt;&gt;"&amp;$B$2))</f>
        <v/>
      </c>
      <c r="D1959" s="84"/>
      <c r="E1959" s="32" t="str">
        <f t="shared" si="60"/>
        <v/>
      </c>
      <c r="F1959" s="33" t="str">
        <f>IF($B1959="","",Items!$I1958)</f>
        <v/>
      </c>
      <c r="G1959" s="33" t="str">
        <f t="shared" si="61"/>
        <v/>
      </c>
      <c r="H1959" s="85"/>
    </row>
    <row r="1960" spans="1:8" hidden="1" x14ac:dyDescent="0.25">
      <c r="A1960" s="28" t="str">
        <f>IF(Items!$B1959="","",Items!$A1959)</f>
        <v/>
      </c>
      <c r="B1960" s="28" t="str">
        <f>IF(Items!$B1959="","",Items!$B1959)</f>
        <v/>
      </c>
      <c r="C1960" s="32" t="str">
        <f>IF($B1960="","",Items!$G1959+SUMIFS(PurQty,PurItem,$B1960,PurDate,"&lt;="&amp;$D$2)-SUMIFS(SalQty,SalItem,$B1960,SalDate,"&lt;="&amp;$D$2)-SUMIFS(WoQty,WoItem,$B1960,WoDate,"&lt;="&amp;$D$2)+SUMIFS(AdjQty,AdjItem,$B1960,AdjDate,"&lt;="&amp;$D$2)+SUMIFS(LinVarQty,LinItem,$B1960,LinPosted,"YES",LinDate,"&lt;="&amp;$D$2,LinID,"&lt;&gt;"&amp;$B$2))</f>
        <v/>
      </c>
      <c r="D1960" s="84"/>
      <c r="E1960" s="32" t="str">
        <f t="shared" si="60"/>
        <v/>
      </c>
      <c r="F1960" s="33" t="str">
        <f>IF($B1960="","",Items!$I1959)</f>
        <v/>
      </c>
      <c r="G1960" s="33" t="str">
        <f t="shared" si="61"/>
        <v/>
      </c>
      <c r="H1960" s="85"/>
    </row>
    <row r="1961" spans="1:8" hidden="1" x14ac:dyDescent="0.25">
      <c r="A1961" s="28" t="str">
        <f>IF(Items!$B1960="","",Items!$A1960)</f>
        <v/>
      </c>
      <c r="B1961" s="28" t="str">
        <f>IF(Items!$B1960="","",Items!$B1960)</f>
        <v/>
      </c>
      <c r="C1961" s="32" t="str">
        <f>IF($B1961="","",Items!$G1960+SUMIFS(PurQty,PurItem,$B1961,PurDate,"&lt;="&amp;$D$2)-SUMIFS(SalQty,SalItem,$B1961,SalDate,"&lt;="&amp;$D$2)-SUMIFS(WoQty,WoItem,$B1961,WoDate,"&lt;="&amp;$D$2)+SUMIFS(AdjQty,AdjItem,$B1961,AdjDate,"&lt;="&amp;$D$2)+SUMIFS(LinVarQty,LinItem,$B1961,LinPosted,"YES",LinDate,"&lt;="&amp;$D$2,LinID,"&lt;&gt;"&amp;$B$2))</f>
        <v/>
      </c>
      <c r="D1961" s="84"/>
      <c r="E1961" s="32" t="str">
        <f t="shared" si="60"/>
        <v/>
      </c>
      <c r="F1961" s="33" t="str">
        <f>IF($B1961="","",Items!$I1960)</f>
        <v/>
      </c>
      <c r="G1961" s="33" t="str">
        <f t="shared" si="61"/>
        <v/>
      </c>
      <c r="H1961" s="85"/>
    </row>
    <row r="1962" spans="1:8" hidden="1" x14ac:dyDescent="0.25">
      <c r="A1962" s="28" t="str">
        <f>IF(Items!$B1961="","",Items!$A1961)</f>
        <v/>
      </c>
      <c r="B1962" s="28" t="str">
        <f>IF(Items!$B1961="","",Items!$B1961)</f>
        <v/>
      </c>
      <c r="C1962" s="32" t="str">
        <f>IF($B1962="","",Items!$G1961+SUMIFS(PurQty,PurItem,$B1962,PurDate,"&lt;="&amp;$D$2)-SUMIFS(SalQty,SalItem,$B1962,SalDate,"&lt;="&amp;$D$2)-SUMIFS(WoQty,WoItem,$B1962,WoDate,"&lt;="&amp;$D$2)+SUMIFS(AdjQty,AdjItem,$B1962,AdjDate,"&lt;="&amp;$D$2)+SUMIFS(LinVarQty,LinItem,$B1962,LinPosted,"YES",LinDate,"&lt;="&amp;$D$2,LinID,"&lt;&gt;"&amp;$B$2))</f>
        <v/>
      </c>
      <c r="D1962" s="84"/>
      <c r="E1962" s="32" t="str">
        <f t="shared" si="60"/>
        <v/>
      </c>
      <c r="F1962" s="33" t="str">
        <f>IF($B1962="","",Items!$I1961)</f>
        <v/>
      </c>
      <c r="G1962" s="33" t="str">
        <f t="shared" si="61"/>
        <v/>
      </c>
      <c r="H1962" s="85"/>
    </row>
    <row r="1963" spans="1:8" hidden="1" x14ac:dyDescent="0.25">
      <c r="A1963" s="28" t="str">
        <f>IF(Items!$B1962="","",Items!$A1962)</f>
        <v/>
      </c>
      <c r="B1963" s="28" t="str">
        <f>IF(Items!$B1962="","",Items!$B1962)</f>
        <v/>
      </c>
      <c r="C1963" s="32" t="str">
        <f>IF($B1963="","",Items!$G1962+SUMIFS(PurQty,PurItem,$B1963,PurDate,"&lt;="&amp;$D$2)-SUMIFS(SalQty,SalItem,$B1963,SalDate,"&lt;="&amp;$D$2)-SUMIFS(WoQty,WoItem,$B1963,WoDate,"&lt;="&amp;$D$2)+SUMIFS(AdjQty,AdjItem,$B1963,AdjDate,"&lt;="&amp;$D$2)+SUMIFS(LinVarQty,LinItem,$B1963,LinPosted,"YES",LinDate,"&lt;="&amp;$D$2,LinID,"&lt;&gt;"&amp;$B$2))</f>
        <v/>
      </c>
      <c r="D1963" s="84"/>
      <c r="E1963" s="32" t="str">
        <f t="shared" si="60"/>
        <v/>
      </c>
      <c r="F1963" s="33" t="str">
        <f>IF($B1963="","",Items!$I1962)</f>
        <v/>
      </c>
      <c r="G1963" s="33" t="str">
        <f t="shared" si="61"/>
        <v/>
      </c>
      <c r="H1963" s="85"/>
    </row>
    <row r="1964" spans="1:8" hidden="1" x14ac:dyDescent="0.25">
      <c r="A1964" s="28" t="str">
        <f>IF(Items!$B1963="","",Items!$A1963)</f>
        <v/>
      </c>
      <c r="B1964" s="28" t="str">
        <f>IF(Items!$B1963="","",Items!$B1963)</f>
        <v/>
      </c>
      <c r="C1964" s="32" t="str">
        <f>IF($B1964="","",Items!$G1963+SUMIFS(PurQty,PurItem,$B1964,PurDate,"&lt;="&amp;$D$2)-SUMIFS(SalQty,SalItem,$B1964,SalDate,"&lt;="&amp;$D$2)-SUMIFS(WoQty,WoItem,$B1964,WoDate,"&lt;="&amp;$D$2)+SUMIFS(AdjQty,AdjItem,$B1964,AdjDate,"&lt;="&amp;$D$2)+SUMIFS(LinVarQty,LinItem,$B1964,LinPosted,"YES",LinDate,"&lt;="&amp;$D$2,LinID,"&lt;&gt;"&amp;$B$2))</f>
        <v/>
      </c>
      <c r="D1964" s="84"/>
      <c r="E1964" s="32" t="str">
        <f t="shared" si="60"/>
        <v/>
      </c>
      <c r="F1964" s="33" t="str">
        <f>IF($B1964="","",Items!$I1963)</f>
        <v/>
      </c>
      <c r="G1964" s="33" t="str">
        <f t="shared" si="61"/>
        <v/>
      </c>
      <c r="H1964" s="85"/>
    </row>
    <row r="1965" spans="1:8" hidden="1" x14ac:dyDescent="0.25">
      <c r="A1965" s="28" t="str">
        <f>IF(Items!$B1964="","",Items!$A1964)</f>
        <v/>
      </c>
      <c r="B1965" s="28" t="str">
        <f>IF(Items!$B1964="","",Items!$B1964)</f>
        <v/>
      </c>
      <c r="C1965" s="32" t="str">
        <f>IF($B1965="","",Items!$G1964+SUMIFS(PurQty,PurItem,$B1965,PurDate,"&lt;="&amp;$D$2)-SUMIFS(SalQty,SalItem,$B1965,SalDate,"&lt;="&amp;$D$2)-SUMIFS(WoQty,WoItem,$B1965,WoDate,"&lt;="&amp;$D$2)+SUMIFS(AdjQty,AdjItem,$B1965,AdjDate,"&lt;="&amp;$D$2)+SUMIFS(LinVarQty,LinItem,$B1965,LinPosted,"YES",LinDate,"&lt;="&amp;$D$2,LinID,"&lt;&gt;"&amp;$B$2))</f>
        <v/>
      </c>
      <c r="D1965" s="84"/>
      <c r="E1965" s="32" t="str">
        <f t="shared" si="60"/>
        <v/>
      </c>
      <c r="F1965" s="33" t="str">
        <f>IF($B1965="","",Items!$I1964)</f>
        <v/>
      </c>
      <c r="G1965" s="33" t="str">
        <f t="shared" si="61"/>
        <v/>
      </c>
      <c r="H1965" s="85"/>
    </row>
    <row r="1966" spans="1:8" hidden="1" x14ac:dyDescent="0.25">
      <c r="A1966" s="28" t="str">
        <f>IF(Items!$B1965="","",Items!$A1965)</f>
        <v/>
      </c>
      <c r="B1966" s="28" t="str">
        <f>IF(Items!$B1965="","",Items!$B1965)</f>
        <v/>
      </c>
      <c r="C1966" s="32" t="str">
        <f>IF($B1966="","",Items!$G1965+SUMIFS(PurQty,PurItem,$B1966,PurDate,"&lt;="&amp;$D$2)-SUMIFS(SalQty,SalItem,$B1966,SalDate,"&lt;="&amp;$D$2)-SUMIFS(WoQty,WoItem,$B1966,WoDate,"&lt;="&amp;$D$2)+SUMIFS(AdjQty,AdjItem,$B1966,AdjDate,"&lt;="&amp;$D$2)+SUMIFS(LinVarQty,LinItem,$B1966,LinPosted,"YES",LinDate,"&lt;="&amp;$D$2,LinID,"&lt;&gt;"&amp;$B$2))</f>
        <v/>
      </c>
      <c r="D1966" s="84"/>
      <c r="E1966" s="32" t="str">
        <f t="shared" si="60"/>
        <v/>
      </c>
      <c r="F1966" s="33" t="str">
        <f>IF($B1966="","",Items!$I1965)</f>
        <v/>
      </c>
      <c r="G1966" s="33" t="str">
        <f t="shared" si="61"/>
        <v/>
      </c>
      <c r="H1966" s="85"/>
    </row>
    <row r="1967" spans="1:8" hidden="1" x14ac:dyDescent="0.25">
      <c r="A1967" s="28" t="str">
        <f>IF(Items!$B1966="","",Items!$A1966)</f>
        <v/>
      </c>
      <c r="B1967" s="28" t="str">
        <f>IF(Items!$B1966="","",Items!$B1966)</f>
        <v/>
      </c>
      <c r="C1967" s="32" t="str">
        <f>IF($B1967="","",Items!$G1966+SUMIFS(PurQty,PurItem,$B1967,PurDate,"&lt;="&amp;$D$2)-SUMIFS(SalQty,SalItem,$B1967,SalDate,"&lt;="&amp;$D$2)-SUMIFS(WoQty,WoItem,$B1967,WoDate,"&lt;="&amp;$D$2)+SUMIFS(AdjQty,AdjItem,$B1967,AdjDate,"&lt;="&amp;$D$2)+SUMIFS(LinVarQty,LinItem,$B1967,LinPosted,"YES",LinDate,"&lt;="&amp;$D$2,LinID,"&lt;&gt;"&amp;$B$2))</f>
        <v/>
      </c>
      <c r="D1967" s="84"/>
      <c r="E1967" s="32" t="str">
        <f t="shared" si="60"/>
        <v/>
      </c>
      <c r="F1967" s="33" t="str">
        <f>IF($B1967="","",Items!$I1966)</f>
        <v/>
      </c>
      <c r="G1967" s="33" t="str">
        <f t="shared" si="61"/>
        <v/>
      </c>
      <c r="H1967" s="85"/>
    </row>
    <row r="1968" spans="1:8" hidden="1" x14ac:dyDescent="0.25">
      <c r="A1968" s="28" t="str">
        <f>IF(Items!$B1967="","",Items!$A1967)</f>
        <v/>
      </c>
      <c r="B1968" s="28" t="str">
        <f>IF(Items!$B1967="","",Items!$B1967)</f>
        <v/>
      </c>
      <c r="C1968" s="32" t="str">
        <f>IF($B1968="","",Items!$G1967+SUMIFS(PurQty,PurItem,$B1968,PurDate,"&lt;="&amp;$D$2)-SUMIFS(SalQty,SalItem,$B1968,SalDate,"&lt;="&amp;$D$2)-SUMIFS(WoQty,WoItem,$B1968,WoDate,"&lt;="&amp;$D$2)+SUMIFS(AdjQty,AdjItem,$B1968,AdjDate,"&lt;="&amp;$D$2)+SUMIFS(LinVarQty,LinItem,$B1968,LinPosted,"YES",LinDate,"&lt;="&amp;$D$2,LinID,"&lt;&gt;"&amp;$B$2))</f>
        <v/>
      </c>
      <c r="D1968" s="84"/>
      <c r="E1968" s="32" t="str">
        <f t="shared" si="60"/>
        <v/>
      </c>
      <c r="F1968" s="33" t="str">
        <f>IF($B1968="","",Items!$I1967)</f>
        <v/>
      </c>
      <c r="G1968" s="33" t="str">
        <f t="shared" si="61"/>
        <v/>
      </c>
      <c r="H1968" s="85"/>
    </row>
    <row r="1969" spans="1:8" hidden="1" x14ac:dyDescent="0.25">
      <c r="A1969" s="28" t="str">
        <f>IF(Items!$B1968="","",Items!$A1968)</f>
        <v/>
      </c>
      <c r="B1969" s="28" t="str">
        <f>IF(Items!$B1968="","",Items!$B1968)</f>
        <v/>
      </c>
      <c r="C1969" s="32" t="str">
        <f>IF($B1969="","",Items!$G1968+SUMIFS(PurQty,PurItem,$B1969,PurDate,"&lt;="&amp;$D$2)-SUMIFS(SalQty,SalItem,$B1969,SalDate,"&lt;="&amp;$D$2)-SUMIFS(WoQty,WoItem,$B1969,WoDate,"&lt;="&amp;$D$2)+SUMIFS(AdjQty,AdjItem,$B1969,AdjDate,"&lt;="&amp;$D$2)+SUMIFS(LinVarQty,LinItem,$B1969,LinPosted,"YES",LinDate,"&lt;="&amp;$D$2,LinID,"&lt;&gt;"&amp;$B$2))</f>
        <v/>
      </c>
      <c r="D1969" s="84"/>
      <c r="E1969" s="32" t="str">
        <f t="shared" si="60"/>
        <v/>
      </c>
      <c r="F1969" s="33" t="str">
        <f>IF($B1969="","",Items!$I1968)</f>
        <v/>
      </c>
      <c r="G1969" s="33" t="str">
        <f t="shared" si="61"/>
        <v/>
      </c>
      <c r="H1969" s="85"/>
    </row>
    <row r="1970" spans="1:8" hidden="1" x14ac:dyDescent="0.25">
      <c r="A1970" s="28" t="str">
        <f>IF(Items!$B1969="","",Items!$A1969)</f>
        <v/>
      </c>
      <c r="B1970" s="28" t="str">
        <f>IF(Items!$B1969="","",Items!$B1969)</f>
        <v/>
      </c>
      <c r="C1970" s="32" t="str">
        <f>IF($B1970="","",Items!$G1969+SUMIFS(PurQty,PurItem,$B1970,PurDate,"&lt;="&amp;$D$2)-SUMIFS(SalQty,SalItem,$B1970,SalDate,"&lt;="&amp;$D$2)-SUMIFS(WoQty,WoItem,$B1970,WoDate,"&lt;="&amp;$D$2)+SUMIFS(AdjQty,AdjItem,$B1970,AdjDate,"&lt;="&amp;$D$2)+SUMIFS(LinVarQty,LinItem,$B1970,LinPosted,"YES",LinDate,"&lt;="&amp;$D$2,LinID,"&lt;&gt;"&amp;$B$2))</f>
        <v/>
      </c>
      <c r="D1970" s="84"/>
      <c r="E1970" s="32" t="str">
        <f t="shared" si="60"/>
        <v/>
      </c>
      <c r="F1970" s="33" t="str">
        <f>IF($B1970="","",Items!$I1969)</f>
        <v/>
      </c>
      <c r="G1970" s="33" t="str">
        <f t="shared" si="61"/>
        <v/>
      </c>
      <c r="H1970" s="85"/>
    </row>
    <row r="1971" spans="1:8" hidden="1" x14ac:dyDescent="0.25">
      <c r="A1971" s="28" t="str">
        <f>IF(Items!$B1970="","",Items!$A1970)</f>
        <v/>
      </c>
      <c r="B1971" s="28" t="str">
        <f>IF(Items!$B1970="","",Items!$B1970)</f>
        <v/>
      </c>
      <c r="C1971" s="32" t="str">
        <f>IF($B1971="","",Items!$G1970+SUMIFS(PurQty,PurItem,$B1971,PurDate,"&lt;="&amp;$D$2)-SUMIFS(SalQty,SalItem,$B1971,SalDate,"&lt;="&amp;$D$2)-SUMIFS(WoQty,WoItem,$B1971,WoDate,"&lt;="&amp;$D$2)+SUMIFS(AdjQty,AdjItem,$B1971,AdjDate,"&lt;="&amp;$D$2)+SUMIFS(LinVarQty,LinItem,$B1971,LinPosted,"YES",LinDate,"&lt;="&amp;$D$2,LinID,"&lt;&gt;"&amp;$B$2))</f>
        <v/>
      </c>
      <c r="D1971" s="84"/>
      <c r="E1971" s="32" t="str">
        <f t="shared" si="60"/>
        <v/>
      </c>
      <c r="F1971" s="33" t="str">
        <f>IF($B1971="","",Items!$I1970)</f>
        <v/>
      </c>
      <c r="G1971" s="33" t="str">
        <f t="shared" si="61"/>
        <v/>
      </c>
      <c r="H1971" s="85"/>
    </row>
    <row r="1972" spans="1:8" hidden="1" x14ac:dyDescent="0.25">
      <c r="A1972" s="28" t="str">
        <f>IF(Items!$B1971="","",Items!$A1971)</f>
        <v/>
      </c>
      <c r="B1972" s="28" t="str">
        <f>IF(Items!$B1971="","",Items!$B1971)</f>
        <v/>
      </c>
      <c r="C1972" s="32" t="str">
        <f>IF($B1972="","",Items!$G1971+SUMIFS(PurQty,PurItem,$B1972,PurDate,"&lt;="&amp;$D$2)-SUMIFS(SalQty,SalItem,$B1972,SalDate,"&lt;="&amp;$D$2)-SUMIFS(WoQty,WoItem,$B1972,WoDate,"&lt;="&amp;$D$2)+SUMIFS(AdjQty,AdjItem,$B1972,AdjDate,"&lt;="&amp;$D$2)+SUMIFS(LinVarQty,LinItem,$B1972,LinPosted,"YES",LinDate,"&lt;="&amp;$D$2,LinID,"&lt;&gt;"&amp;$B$2))</f>
        <v/>
      </c>
      <c r="D1972" s="84"/>
      <c r="E1972" s="32" t="str">
        <f t="shared" si="60"/>
        <v/>
      </c>
      <c r="F1972" s="33" t="str">
        <f>IF($B1972="","",Items!$I1971)</f>
        <v/>
      </c>
      <c r="G1972" s="33" t="str">
        <f t="shared" si="61"/>
        <v/>
      </c>
      <c r="H1972" s="85"/>
    </row>
    <row r="1973" spans="1:8" hidden="1" x14ac:dyDescent="0.25">
      <c r="A1973" s="28" t="str">
        <f>IF(Items!$B1972="","",Items!$A1972)</f>
        <v/>
      </c>
      <c r="B1973" s="28" t="str">
        <f>IF(Items!$B1972="","",Items!$B1972)</f>
        <v/>
      </c>
      <c r="C1973" s="32" t="str">
        <f>IF($B1973="","",Items!$G1972+SUMIFS(PurQty,PurItem,$B1973,PurDate,"&lt;="&amp;$D$2)-SUMIFS(SalQty,SalItem,$B1973,SalDate,"&lt;="&amp;$D$2)-SUMIFS(WoQty,WoItem,$B1973,WoDate,"&lt;="&amp;$D$2)+SUMIFS(AdjQty,AdjItem,$B1973,AdjDate,"&lt;="&amp;$D$2)+SUMIFS(LinVarQty,LinItem,$B1973,LinPosted,"YES",LinDate,"&lt;="&amp;$D$2,LinID,"&lt;&gt;"&amp;$B$2))</f>
        <v/>
      </c>
      <c r="D1973" s="84"/>
      <c r="E1973" s="32" t="str">
        <f t="shared" si="60"/>
        <v/>
      </c>
      <c r="F1973" s="33" t="str">
        <f>IF($B1973="","",Items!$I1972)</f>
        <v/>
      </c>
      <c r="G1973" s="33" t="str">
        <f t="shared" si="61"/>
        <v/>
      </c>
      <c r="H1973" s="85"/>
    </row>
    <row r="1974" spans="1:8" hidden="1" x14ac:dyDescent="0.25">
      <c r="A1974" s="28" t="str">
        <f>IF(Items!$B1973="","",Items!$A1973)</f>
        <v/>
      </c>
      <c r="B1974" s="28" t="str">
        <f>IF(Items!$B1973="","",Items!$B1973)</f>
        <v/>
      </c>
      <c r="C1974" s="32" t="str">
        <f>IF($B1974="","",Items!$G1973+SUMIFS(PurQty,PurItem,$B1974,PurDate,"&lt;="&amp;$D$2)-SUMIFS(SalQty,SalItem,$B1974,SalDate,"&lt;="&amp;$D$2)-SUMIFS(WoQty,WoItem,$B1974,WoDate,"&lt;="&amp;$D$2)+SUMIFS(AdjQty,AdjItem,$B1974,AdjDate,"&lt;="&amp;$D$2)+SUMIFS(LinVarQty,LinItem,$B1974,LinPosted,"YES",LinDate,"&lt;="&amp;$D$2,LinID,"&lt;&gt;"&amp;$B$2))</f>
        <v/>
      </c>
      <c r="D1974" s="84"/>
      <c r="E1974" s="32" t="str">
        <f t="shared" si="60"/>
        <v/>
      </c>
      <c r="F1974" s="33" t="str">
        <f>IF($B1974="","",Items!$I1973)</f>
        <v/>
      </c>
      <c r="G1974" s="33" t="str">
        <f t="shared" si="61"/>
        <v/>
      </c>
      <c r="H1974" s="85"/>
    </row>
    <row r="1975" spans="1:8" hidden="1" x14ac:dyDescent="0.25">
      <c r="A1975" s="28" t="str">
        <f>IF(Items!$B1974="","",Items!$A1974)</f>
        <v/>
      </c>
      <c r="B1975" s="28" t="str">
        <f>IF(Items!$B1974="","",Items!$B1974)</f>
        <v/>
      </c>
      <c r="C1975" s="32" t="str">
        <f>IF($B1975="","",Items!$G1974+SUMIFS(PurQty,PurItem,$B1975,PurDate,"&lt;="&amp;$D$2)-SUMIFS(SalQty,SalItem,$B1975,SalDate,"&lt;="&amp;$D$2)-SUMIFS(WoQty,WoItem,$B1975,WoDate,"&lt;="&amp;$D$2)+SUMIFS(AdjQty,AdjItem,$B1975,AdjDate,"&lt;="&amp;$D$2)+SUMIFS(LinVarQty,LinItem,$B1975,LinPosted,"YES",LinDate,"&lt;="&amp;$D$2,LinID,"&lt;&gt;"&amp;$B$2))</f>
        <v/>
      </c>
      <c r="D1975" s="84"/>
      <c r="E1975" s="32" t="str">
        <f t="shared" si="60"/>
        <v/>
      </c>
      <c r="F1975" s="33" t="str">
        <f>IF($B1975="","",Items!$I1974)</f>
        <v/>
      </c>
      <c r="G1975" s="33" t="str">
        <f t="shared" si="61"/>
        <v/>
      </c>
      <c r="H1975" s="85"/>
    </row>
    <row r="1976" spans="1:8" hidden="1" x14ac:dyDescent="0.25">
      <c r="A1976" s="28" t="str">
        <f>IF(Items!$B1975="","",Items!$A1975)</f>
        <v/>
      </c>
      <c r="B1976" s="28" t="str">
        <f>IF(Items!$B1975="","",Items!$B1975)</f>
        <v/>
      </c>
      <c r="C1976" s="32" t="str">
        <f>IF($B1976="","",Items!$G1975+SUMIFS(PurQty,PurItem,$B1976,PurDate,"&lt;="&amp;$D$2)-SUMIFS(SalQty,SalItem,$B1976,SalDate,"&lt;="&amp;$D$2)-SUMIFS(WoQty,WoItem,$B1976,WoDate,"&lt;="&amp;$D$2)+SUMIFS(AdjQty,AdjItem,$B1976,AdjDate,"&lt;="&amp;$D$2)+SUMIFS(LinVarQty,LinItem,$B1976,LinPosted,"YES",LinDate,"&lt;="&amp;$D$2,LinID,"&lt;&gt;"&amp;$B$2))</f>
        <v/>
      </c>
      <c r="D1976" s="84"/>
      <c r="E1976" s="32" t="str">
        <f t="shared" si="60"/>
        <v/>
      </c>
      <c r="F1976" s="33" t="str">
        <f>IF($B1976="","",Items!$I1975)</f>
        <v/>
      </c>
      <c r="G1976" s="33" t="str">
        <f t="shared" si="61"/>
        <v/>
      </c>
      <c r="H1976" s="85"/>
    </row>
    <row r="1977" spans="1:8" hidden="1" x14ac:dyDescent="0.25">
      <c r="A1977" s="28" t="str">
        <f>IF(Items!$B1976="","",Items!$A1976)</f>
        <v/>
      </c>
      <c r="B1977" s="28" t="str">
        <f>IF(Items!$B1976="","",Items!$B1976)</f>
        <v/>
      </c>
      <c r="C1977" s="32" t="str">
        <f>IF($B1977="","",Items!$G1976+SUMIFS(PurQty,PurItem,$B1977,PurDate,"&lt;="&amp;$D$2)-SUMIFS(SalQty,SalItem,$B1977,SalDate,"&lt;="&amp;$D$2)-SUMIFS(WoQty,WoItem,$B1977,WoDate,"&lt;="&amp;$D$2)+SUMIFS(AdjQty,AdjItem,$B1977,AdjDate,"&lt;="&amp;$D$2)+SUMIFS(LinVarQty,LinItem,$B1977,LinPosted,"YES",LinDate,"&lt;="&amp;$D$2,LinID,"&lt;&gt;"&amp;$B$2))</f>
        <v/>
      </c>
      <c r="D1977" s="84"/>
      <c r="E1977" s="32" t="str">
        <f t="shared" si="60"/>
        <v/>
      </c>
      <c r="F1977" s="33" t="str">
        <f>IF($B1977="","",Items!$I1976)</f>
        <v/>
      </c>
      <c r="G1977" s="33" t="str">
        <f t="shared" si="61"/>
        <v/>
      </c>
      <c r="H1977" s="85"/>
    </row>
    <row r="1978" spans="1:8" hidden="1" x14ac:dyDescent="0.25">
      <c r="A1978" s="28" t="str">
        <f>IF(Items!$B1977="","",Items!$A1977)</f>
        <v/>
      </c>
      <c r="B1978" s="28" t="str">
        <f>IF(Items!$B1977="","",Items!$B1977)</f>
        <v/>
      </c>
      <c r="C1978" s="32" t="str">
        <f>IF($B1978="","",Items!$G1977+SUMIFS(PurQty,PurItem,$B1978,PurDate,"&lt;="&amp;$D$2)-SUMIFS(SalQty,SalItem,$B1978,SalDate,"&lt;="&amp;$D$2)-SUMIFS(WoQty,WoItem,$B1978,WoDate,"&lt;="&amp;$D$2)+SUMIFS(AdjQty,AdjItem,$B1978,AdjDate,"&lt;="&amp;$D$2)+SUMIFS(LinVarQty,LinItem,$B1978,LinPosted,"YES",LinDate,"&lt;="&amp;$D$2,LinID,"&lt;&gt;"&amp;$B$2))</f>
        <v/>
      </c>
      <c r="D1978" s="84"/>
      <c r="E1978" s="32" t="str">
        <f t="shared" si="60"/>
        <v/>
      </c>
      <c r="F1978" s="33" t="str">
        <f>IF($B1978="","",Items!$I1977)</f>
        <v/>
      </c>
      <c r="G1978" s="33" t="str">
        <f t="shared" si="61"/>
        <v/>
      </c>
      <c r="H1978" s="85"/>
    </row>
    <row r="1979" spans="1:8" hidden="1" x14ac:dyDescent="0.25">
      <c r="A1979" s="28" t="str">
        <f>IF(Items!$B1978="","",Items!$A1978)</f>
        <v/>
      </c>
      <c r="B1979" s="28" t="str">
        <f>IF(Items!$B1978="","",Items!$B1978)</f>
        <v/>
      </c>
      <c r="C1979" s="32" t="str">
        <f>IF($B1979="","",Items!$G1978+SUMIFS(PurQty,PurItem,$B1979,PurDate,"&lt;="&amp;$D$2)-SUMIFS(SalQty,SalItem,$B1979,SalDate,"&lt;="&amp;$D$2)-SUMIFS(WoQty,WoItem,$B1979,WoDate,"&lt;="&amp;$D$2)+SUMIFS(AdjQty,AdjItem,$B1979,AdjDate,"&lt;="&amp;$D$2)+SUMIFS(LinVarQty,LinItem,$B1979,LinPosted,"YES",LinDate,"&lt;="&amp;$D$2,LinID,"&lt;&gt;"&amp;$B$2))</f>
        <v/>
      </c>
      <c r="D1979" s="84"/>
      <c r="E1979" s="32" t="str">
        <f t="shared" si="60"/>
        <v/>
      </c>
      <c r="F1979" s="33" t="str">
        <f>IF($B1979="","",Items!$I1978)</f>
        <v/>
      </c>
      <c r="G1979" s="33" t="str">
        <f t="shared" si="61"/>
        <v/>
      </c>
      <c r="H1979" s="85"/>
    </row>
    <row r="1980" spans="1:8" hidden="1" x14ac:dyDescent="0.25">
      <c r="A1980" s="28" t="str">
        <f>IF(Items!$B1979="","",Items!$A1979)</f>
        <v/>
      </c>
      <c r="B1980" s="28" t="str">
        <f>IF(Items!$B1979="","",Items!$B1979)</f>
        <v/>
      </c>
      <c r="C1980" s="32" t="str">
        <f>IF($B1980="","",Items!$G1979+SUMIFS(PurQty,PurItem,$B1980,PurDate,"&lt;="&amp;$D$2)-SUMIFS(SalQty,SalItem,$B1980,SalDate,"&lt;="&amp;$D$2)-SUMIFS(WoQty,WoItem,$B1980,WoDate,"&lt;="&amp;$D$2)+SUMIFS(AdjQty,AdjItem,$B1980,AdjDate,"&lt;="&amp;$D$2)+SUMIFS(LinVarQty,LinItem,$B1980,LinPosted,"YES",LinDate,"&lt;="&amp;$D$2,LinID,"&lt;&gt;"&amp;$B$2))</f>
        <v/>
      </c>
      <c r="D1980" s="84"/>
      <c r="E1980" s="32" t="str">
        <f t="shared" si="60"/>
        <v/>
      </c>
      <c r="F1980" s="33" t="str">
        <f>IF($B1980="","",Items!$I1979)</f>
        <v/>
      </c>
      <c r="G1980" s="33" t="str">
        <f t="shared" si="61"/>
        <v/>
      </c>
      <c r="H1980" s="85"/>
    </row>
    <row r="1981" spans="1:8" hidden="1" x14ac:dyDescent="0.25">
      <c r="A1981" s="28" t="str">
        <f>IF(Items!$B1980="","",Items!$A1980)</f>
        <v/>
      </c>
      <c r="B1981" s="28" t="str">
        <f>IF(Items!$B1980="","",Items!$B1980)</f>
        <v/>
      </c>
      <c r="C1981" s="32" t="str">
        <f>IF($B1981="","",Items!$G1980+SUMIFS(PurQty,PurItem,$B1981,PurDate,"&lt;="&amp;$D$2)-SUMIFS(SalQty,SalItem,$B1981,SalDate,"&lt;="&amp;$D$2)-SUMIFS(WoQty,WoItem,$B1981,WoDate,"&lt;="&amp;$D$2)+SUMIFS(AdjQty,AdjItem,$B1981,AdjDate,"&lt;="&amp;$D$2)+SUMIFS(LinVarQty,LinItem,$B1981,LinPosted,"YES",LinDate,"&lt;="&amp;$D$2,LinID,"&lt;&gt;"&amp;$B$2))</f>
        <v/>
      </c>
      <c r="D1981" s="84"/>
      <c r="E1981" s="32" t="str">
        <f t="shared" si="60"/>
        <v/>
      </c>
      <c r="F1981" s="33" t="str">
        <f>IF($B1981="","",Items!$I1980)</f>
        <v/>
      </c>
      <c r="G1981" s="33" t="str">
        <f t="shared" si="61"/>
        <v/>
      </c>
      <c r="H1981" s="85"/>
    </row>
    <row r="1982" spans="1:8" hidden="1" x14ac:dyDescent="0.25">
      <c r="A1982" s="28" t="str">
        <f>IF(Items!$B1981="","",Items!$A1981)</f>
        <v/>
      </c>
      <c r="B1982" s="28" t="str">
        <f>IF(Items!$B1981="","",Items!$B1981)</f>
        <v/>
      </c>
      <c r="C1982" s="32" t="str">
        <f>IF($B1982="","",Items!$G1981+SUMIFS(PurQty,PurItem,$B1982,PurDate,"&lt;="&amp;$D$2)-SUMIFS(SalQty,SalItem,$B1982,SalDate,"&lt;="&amp;$D$2)-SUMIFS(WoQty,WoItem,$B1982,WoDate,"&lt;="&amp;$D$2)+SUMIFS(AdjQty,AdjItem,$B1982,AdjDate,"&lt;="&amp;$D$2)+SUMIFS(LinVarQty,LinItem,$B1982,LinPosted,"YES",LinDate,"&lt;="&amp;$D$2,LinID,"&lt;&gt;"&amp;$B$2))</f>
        <v/>
      </c>
      <c r="D1982" s="84"/>
      <c r="E1982" s="32" t="str">
        <f t="shared" si="60"/>
        <v/>
      </c>
      <c r="F1982" s="33" t="str">
        <f>IF($B1982="","",Items!$I1981)</f>
        <v/>
      </c>
      <c r="G1982" s="33" t="str">
        <f t="shared" si="61"/>
        <v/>
      </c>
      <c r="H1982" s="85"/>
    </row>
    <row r="1983" spans="1:8" hidden="1" x14ac:dyDescent="0.25">
      <c r="A1983" s="28" t="str">
        <f>IF(Items!$B1982="","",Items!$A1982)</f>
        <v/>
      </c>
      <c r="B1983" s="28" t="str">
        <f>IF(Items!$B1982="","",Items!$B1982)</f>
        <v/>
      </c>
      <c r="C1983" s="32" t="str">
        <f>IF($B1983="","",Items!$G1982+SUMIFS(PurQty,PurItem,$B1983,PurDate,"&lt;="&amp;$D$2)-SUMIFS(SalQty,SalItem,$B1983,SalDate,"&lt;="&amp;$D$2)-SUMIFS(WoQty,WoItem,$B1983,WoDate,"&lt;="&amp;$D$2)+SUMIFS(AdjQty,AdjItem,$B1983,AdjDate,"&lt;="&amp;$D$2)+SUMIFS(LinVarQty,LinItem,$B1983,LinPosted,"YES",LinDate,"&lt;="&amp;$D$2,LinID,"&lt;&gt;"&amp;$B$2))</f>
        <v/>
      </c>
      <c r="D1983" s="84"/>
      <c r="E1983" s="32" t="str">
        <f t="shared" si="60"/>
        <v/>
      </c>
      <c r="F1983" s="33" t="str">
        <f>IF($B1983="","",Items!$I1982)</f>
        <v/>
      </c>
      <c r="G1983" s="33" t="str">
        <f t="shared" si="61"/>
        <v/>
      </c>
      <c r="H1983" s="85"/>
    </row>
    <row r="1984" spans="1:8" hidden="1" x14ac:dyDescent="0.25">
      <c r="A1984" s="28" t="str">
        <f>IF(Items!$B1983="","",Items!$A1983)</f>
        <v/>
      </c>
      <c r="B1984" s="28" t="str">
        <f>IF(Items!$B1983="","",Items!$B1983)</f>
        <v/>
      </c>
      <c r="C1984" s="32" t="str">
        <f>IF($B1984="","",Items!$G1983+SUMIFS(PurQty,PurItem,$B1984,PurDate,"&lt;="&amp;$D$2)-SUMIFS(SalQty,SalItem,$B1984,SalDate,"&lt;="&amp;$D$2)-SUMIFS(WoQty,WoItem,$B1984,WoDate,"&lt;="&amp;$D$2)+SUMIFS(AdjQty,AdjItem,$B1984,AdjDate,"&lt;="&amp;$D$2)+SUMIFS(LinVarQty,LinItem,$B1984,LinPosted,"YES",LinDate,"&lt;="&amp;$D$2,LinID,"&lt;&gt;"&amp;$B$2))</f>
        <v/>
      </c>
      <c r="D1984" s="84"/>
      <c r="E1984" s="32" t="str">
        <f t="shared" si="60"/>
        <v/>
      </c>
      <c r="F1984" s="33" t="str">
        <f>IF($B1984="","",Items!$I1983)</f>
        <v/>
      </c>
      <c r="G1984" s="33" t="str">
        <f t="shared" si="61"/>
        <v/>
      </c>
      <c r="H1984" s="85"/>
    </row>
    <row r="1985" spans="1:8" hidden="1" x14ac:dyDescent="0.25">
      <c r="A1985" s="28" t="str">
        <f>IF(Items!$B1984="","",Items!$A1984)</f>
        <v/>
      </c>
      <c r="B1985" s="28" t="str">
        <f>IF(Items!$B1984="","",Items!$B1984)</f>
        <v/>
      </c>
      <c r="C1985" s="32" t="str">
        <f>IF($B1985="","",Items!$G1984+SUMIFS(PurQty,PurItem,$B1985,PurDate,"&lt;="&amp;$D$2)-SUMIFS(SalQty,SalItem,$B1985,SalDate,"&lt;="&amp;$D$2)-SUMIFS(WoQty,WoItem,$B1985,WoDate,"&lt;="&amp;$D$2)+SUMIFS(AdjQty,AdjItem,$B1985,AdjDate,"&lt;="&amp;$D$2)+SUMIFS(LinVarQty,LinItem,$B1985,LinPosted,"YES",LinDate,"&lt;="&amp;$D$2,LinID,"&lt;&gt;"&amp;$B$2))</f>
        <v/>
      </c>
      <c r="D1985" s="84"/>
      <c r="E1985" s="32" t="str">
        <f t="shared" si="60"/>
        <v/>
      </c>
      <c r="F1985" s="33" t="str">
        <f>IF($B1985="","",Items!$I1984)</f>
        <v/>
      </c>
      <c r="G1985" s="33" t="str">
        <f t="shared" si="61"/>
        <v/>
      </c>
      <c r="H1985" s="85"/>
    </row>
    <row r="1986" spans="1:8" hidden="1" x14ac:dyDescent="0.25">
      <c r="A1986" s="28" t="str">
        <f>IF(Items!$B1985="","",Items!$A1985)</f>
        <v/>
      </c>
      <c r="B1986" s="28" t="str">
        <f>IF(Items!$B1985="","",Items!$B1985)</f>
        <v/>
      </c>
      <c r="C1986" s="32" t="str">
        <f>IF($B1986="","",Items!$G1985+SUMIFS(PurQty,PurItem,$B1986,PurDate,"&lt;="&amp;$D$2)-SUMIFS(SalQty,SalItem,$B1986,SalDate,"&lt;="&amp;$D$2)-SUMIFS(WoQty,WoItem,$B1986,WoDate,"&lt;="&amp;$D$2)+SUMIFS(AdjQty,AdjItem,$B1986,AdjDate,"&lt;="&amp;$D$2)+SUMIFS(LinVarQty,LinItem,$B1986,LinPosted,"YES",LinDate,"&lt;="&amp;$D$2,LinID,"&lt;&gt;"&amp;$B$2))</f>
        <v/>
      </c>
      <c r="D1986" s="84"/>
      <c r="E1986" s="32" t="str">
        <f t="shared" ref="E1986:E2001" si="62">IF(OR($B1986="",$D1986=""),"",$D1986-$C1986)</f>
        <v/>
      </c>
      <c r="F1986" s="33" t="str">
        <f>IF($B1986="","",Items!$I1985)</f>
        <v/>
      </c>
      <c r="G1986" s="33" t="str">
        <f t="shared" ref="G1986:G2001" si="63">IF($E1986="","",$E1986*$F1986)</f>
        <v/>
      </c>
      <c r="H1986" s="85"/>
    </row>
    <row r="1987" spans="1:8" hidden="1" x14ac:dyDescent="0.25">
      <c r="A1987" s="28" t="str">
        <f>IF(Items!$B1986="","",Items!$A1986)</f>
        <v/>
      </c>
      <c r="B1987" s="28" t="str">
        <f>IF(Items!$B1986="","",Items!$B1986)</f>
        <v/>
      </c>
      <c r="C1987" s="32" t="str">
        <f>IF($B1987="","",Items!$G1986+SUMIFS(PurQty,PurItem,$B1987,PurDate,"&lt;="&amp;$D$2)-SUMIFS(SalQty,SalItem,$B1987,SalDate,"&lt;="&amp;$D$2)-SUMIFS(WoQty,WoItem,$B1987,WoDate,"&lt;="&amp;$D$2)+SUMIFS(AdjQty,AdjItem,$B1987,AdjDate,"&lt;="&amp;$D$2)+SUMIFS(LinVarQty,LinItem,$B1987,LinPosted,"YES",LinDate,"&lt;="&amp;$D$2,LinID,"&lt;&gt;"&amp;$B$2))</f>
        <v/>
      </c>
      <c r="D1987" s="84"/>
      <c r="E1987" s="32" t="str">
        <f t="shared" si="62"/>
        <v/>
      </c>
      <c r="F1987" s="33" t="str">
        <f>IF($B1987="","",Items!$I1986)</f>
        <v/>
      </c>
      <c r="G1987" s="33" t="str">
        <f t="shared" si="63"/>
        <v/>
      </c>
      <c r="H1987" s="85"/>
    </row>
    <row r="1988" spans="1:8" hidden="1" x14ac:dyDescent="0.25">
      <c r="A1988" s="28" t="str">
        <f>IF(Items!$B1987="","",Items!$A1987)</f>
        <v/>
      </c>
      <c r="B1988" s="28" t="str">
        <f>IF(Items!$B1987="","",Items!$B1987)</f>
        <v/>
      </c>
      <c r="C1988" s="32" t="str">
        <f>IF($B1988="","",Items!$G1987+SUMIFS(PurQty,PurItem,$B1988,PurDate,"&lt;="&amp;$D$2)-SUMIFS(SalQty,SalItem,$B1988,SalDate,"&lt;="&amp;$D$2)-SUMIFS(WoQty,WoItem,$B1988,WoDate,"&lt;="&amp;$D$2)+SUMIFS(AdjQty,AdjItem,$B1988,AdjDate,"&lt;="&amp;$D$2)+SUMIFS(LinVarQty,LinItem,$B1988,LinPosted,"YES",LinDate,"&lt;="&amp;$D$2,LinID,"&lt;&gt;"&amp;$B$2))</f>
        <v/>
      </c>
      <c r="D1988" s="84"/>
      <c r="E1988" s="32" t="str">
        <f t="shared" si="62"/>
        <v/>
      </c>
      <c r="F1988" s="33" t="str">
        <f>IF($B1988="","",Items!$I1987)</f>
        <v/>
      </c>
      <c r="G1988" s="33" t="str">
        <f t="shared" si="63"/>
        <v/>
      </c>
      <c r="H1988" s="85"/>
    </row>
    <row r="1989" spans="1:8" hidden="1" x14ac:dyDescent="0.25">
      <c r="A1989" s="28" t="str">
        <f>IF(Items!$B1988="","",Items!$A1988)</f>
        <v/>
      </c>
      <c r="B1989" s="28" t="str">
        <f>IF(Items!$B1988="","",Items!$B1988)</f>
        <v/>
      </c>
      <c r="C1989" s="32" t="str">
        <f>IF($B1989="","",Items!$G1988+SUMIFS(PurQty,PurItem,$B1989,PurDate,"&lt;="&amp;$D$2)-SUMIFS(SalQty,SalItem,$B1989,SalDate,"&lt;="&amp;$D$2)-SUMIFS(WoQty,WoItem,$B1989,WoDate,"&lt;="&amp;$D$2)+SUMIFS(AdjQty,AdjItem,$B1989,AdjDate,"&lt;="&amp;$D$2)+SUMIFS(LinVarQty,LinItem,$B1989,LinPosted,"YES",LinDate,"&lt;="&amp;$D$2,LinID,"&lt;&gt;"&amp;$B$2))</f>
        <v/>
      </c>
      <c r="D1989" s="84"/>
      <c r="E1989" s="32" t="str">
        <f t="shared" si="62"/>
        <v/>
      </c>
      <c r="F1989" s="33" t="str">
        <f>IF($B1989="","",Items!$I1988)</f>
        <v/>
      </c>
      <c r="G1989" s="33" t="str">
        <f t="shared" si="63"/>
        <v/>
      </c>
      <c r="H1989" s="85"/>
    </row>
    <row r="1990" spans="1:8" hidden="1" x14ac:dyDescent="0.25">
      <c r="A1990" s="28" t="str">
        <f>IF(Items!$B1989="","",Items!$A1989)</f>
        <v/>
      </c>
      <c r="B1990" s="28" t="str">
        <f>IF(Items!$B1989="","",Items!$B1989)</f>
        <v/>
      </c>
      <c r="C1990" s="32" t="str">
        <f>IF($B1990="","",Items!$G1989+SUMIFS(PurQty,PurItem,$B1990,PurDate,"&lt;="&amp;$D$2)-SUMIFS(SalQty,SalItem,$B1990,SalDate,"&lt;="&amp;$D$2)-SUMIFS(WoQty,WoItem,$B1990,WoDate,"&lt;="&amp;$D$2)+SUMIFS(AdjQty,AdjItem,$B1990,AdjDate,"&lt;="&amp;$D$2)+SUMIFS(LinVarQty,LinItem,$B1990,LinPosted,"YES",LinDate,"&lt;="&amp;$D$2,LinID,"&lt;&gt;"&amp;$B$2))</f>
        <v/>
      </c>
      <c r="D1990" s="84"/>
      <c r="E1990" s="32" t="str">
        <f t="shared" si="62"/>
        <v/>
      </c>
      <c r="F1990" s="33" t="str">
        <f>IF($B1990="","",Items!$I1989)</f>
        <v/>
      </c>
      <c r="G1990" s="33" t="str">
        <f t="shared" si="63"/>
        <v/>
      </c>
      <c r="H1990" s="85"/>
    </row>
    <row r="1991" spans="1:8" hidden="1" x14ac:dyDescent="0.25">
      <c r="A1991" s="28" t="str">
        <f>IF(Items!$B1990="","",Items!$A1990)</f>
        <v/>
      </c>
      <c r="B1991" s="28" t="str">
        <f>IF(Items!$B1990="","",Items!$B1990)</f>
        <v/>
      </c>
      <c r="C1991" s="32" t="str">
        <f>IF($B1991="","",Items!$G1990+SUMIFS(PurQty,PurItem,$B1991,PurDate,"&lt;="&amp;$D$2)-SUMIFS(SalQty,SalItem,$B1991,SalDate,"&lt;="&amp;$D$2)-SUMIFS(WoQty,WoItem,$B1991,WoDate,"&lt;="&amp;$D$2)+SUMIFS(AdjQty,AdjItem,$B1991,AdjDate,"&lt;="&amp;$D$2)+SUMIFS(LinVarQty,LinItem,$B1991,LinPosted,"YES",LinDate,"&lt;="&amp;$D$2,LinID,"&lt;&gt;"&amp;$B$2))</f>
        <v/>
      </c>
      <c r="D1991" s="84"/>
      <c r="E1991" s="32" t="str">
        <f t="shared" si="62"/>
        <v/>
      </c>
      <c r="F1991" s="33" t="str">
        <f>IF($B1991="","",Items!$I1990)</f>
        <v/>
      </c>
      <c r="G1991" s="33" t="str">
        <f t="shared" si="63"/>
        <v/>
      </c>
      <c r="H1991" s="85"/>
    </row>
    <row r="1992" spans="1:8" hidden="1" x14ac:dyDescent="0.25">
      <c r="A1992" s="28" t="str">
        <f>IF(Items!$B1991="","",Items!$A1991)</f>
        <v/>
      </c>
      <c r="B1992" s="28" t="str">
        <f>IF(Items!$B1991="","",Items!$B1991)</f>
        <v/>
      </c>
      <c r="C1992" s="32" t="str">
        <f>IF($B1992="","",Items!$G1991+SUMIFS(PurQty,PurItem,$B1992,PurDate,"&lt;="&amp;$D$2)-SUMIFS(SalQty,SalItem,$B1992,SalDate,"&lt;="&amp;$D$2)-SUMIFS(WoQty,WoItem,$B1992,WoDate,"&lt;="&amp;$D$2)+SUMIFS(AdjQty,AdjItem,$B1992,AdjDate,"&lt;="&amp;$D$2)+SUMIFS(LinVarQty,LinItem,$B1992,LinPosted,"YES",LinDate,"&lt;="&amp;$D$2,LinID,"&lt;&gt;"&amp;$B$2))</f>
        <v/>
      </c>
      <c r="D1992" s="84"/>
      <c r="E1992" s="32" t="str">
        <f t="shared" si="62"/>
        <v/>
      </c>
      <c r="F1992" s="33" t="str">
        <f>IF($B1992="","",Items!$I1991)</f>
        <v/>
      </c>
      <c r="G1992" s="33" t="str">
        <f t="shared" si="63"/>
        <v/>
      </c>
      <c r="H1992" s="85"/>
    </row>
    <row r="1993" spans="1:8" hidden="1" x14ac:dyDescent="0.25">
      <c r="A1993" s="28" t="str">
        <f>IF(Items!$B1992="","",Items!$A1992)</f>
        <v/>
      </c>
      <c r="B1993" s="28" t="str">
        <f>IF(Items!$B1992="","",Items!$B1992)</f>
        <v/>
      </c>
      <c r="C1993" s="32" t="str">
        <f>IF($B1993="","",Items!$G1992+SUMIFS(PurQty,PurItem,$B1993,PurDate,"&lt;="&amp;$D$2)-SUMIFS(SalQty,SalItem,$B1993,SalDate,"&lt;="&amp;$D$2)-SUMIFS(WoQty,WoItem,$B1993,WoDate,"&lt;="&amp;$D$2)+SUMIFS(AdjQty,AdjItem,$B1993,AdjDate,"&lt;="&amp;$D$2)+SUMIFS(LinVarQty,LinItem,$B1993,LinPosted,"YES",LinDate,"&lt;="&amp;$D$2,LinID,"&lt;&gt;"&amp;$B$2))</f>
        <v/>
      </c>
      <c r="D1993" s="84"/>
      <c r="E1993" s="32" t="str">
        <f t="shared" si="62"/>
        <v/>
      </c>
      <c r="F1993" s="33" t="str">
        <f>IF($B1993="","",Items!$I1992)</f>
        <v/>
      </c>
      <c r="G1993" s="33" t="str">
        <f t="shared" si="63"/>
        <v/>
      </c>
      <c r="H1993" s="85"/>
    </row>
    <row r="1994" spans="1:8" hidden="1" x14ac:dyDescent="0.25">
      <c r="A1994" s="28" t="str">
        <f>IF(Items!$B1993="","",Items!$A1993)</f>
        <v/>
      </c>
      <c r="B1994" s="28" t="str">
        <f>IF(Items!$B1993="","",Items!$B1993)</f>
        <v/>
      </c>
      <c r="C1994" s="32" t="str">
        <f>IF($B1994="","",Items!$G1993+SUMIFS(PurQty,PurItem,$B1994,PurDate,"&lt;="&amp;$D$2)-SUMIFS(SalQty,SalItem,$B1994,SalDate,"&lt;="&amp;$D$2)-SUMIFS(WoQty,WoItem,$B1994,WoDate,"&lt;="&amp;$D$2)+SUMIFS(AdjQty,AdjItem,$B1994,AdjDate,"&lt;="&amp;$D$2)+SUMIFS(LinVarQty,LinItem,$B1994,LinPosted,"YES",LinDate,"&lt;="&amp;$D$2,LinID,"&lt;&gt;"&amp;$B$2))</f>
        <v/>
      </c>
      <c r="D1994" s="84"/>
      <c r="E1994" s="32" t="str">
        <f t="shared" si="62"/>
        <v/>
      </c>
      <c r="F1994" s="33" t="str">
        <f>IF($B1994="","",Items!$I1993)</f>
        <v/>
      </c>
      <c r="G1994" s="33" t="str">
        <f t="shared" si="63"/>
        <v/>
      </c>
      <c r="H1994" s="85"/>
    </row>
    <row r="1995" spans="1:8" hidden="1" x14ac:dyDescent="0.25">
      <c r="A1995" s="28" t="str">
        <f>IF(Items!$B1994="","",Items!$A1994)</f>
        <v/>
      </c>
      <c r="B1995" s="28" t="str">
        <f>IF(Items!$B1994="","",Items!$B1994)</f>
        <v/>
      </c>
      <c r="C1995" s="32" t="str">
        <f>IF($B1995="","",Items!$G1994+SUMIFS(PurQty,PurItem,$B1995,PurDate,"&lt;="&amp;$D$2)-SUMIFS(SalQty,SalItem,$B1995,SalDate,"&lt;="&amp;$D$2)-SUMIFS(WoQty,WoItem,$B1995,WoDate,"&lt;="&amp;$D$2)+SUMIFS(AdjQty,AdjItem,$B1995,AdjDate,"&lt;="&amp;$D$2)+SUMIFS(LinVarQty,LinItem,$B1995,LinPosted,"YES",LinDate,"&lt;="&amp;$D$2,LinID,"&lt;&gt;"&amp;$B$2))</f>
        <v/>
      </c>
      <c r="D1995" s="84"/>
      <c r="E1995" s="32" t="str">
        <f t="shared" si="62"/>
        <v/>
      </c>
      <c r="F1995" s="33" t="str">
        <f>IF($B1995="","",Items!$I1994)</f>
        <v/>
      </c>
      <c r="G1995" s="33" t="str">
        <f t="shared" si="63"/>
        <v/>
      </c>
      <c r="H1995" s="85"/>
    </row>
    <row r="1996" spans="1:8" hidden="1" x14ac:dyDescent="0.25">
      <c r="A1996" s="28" t="str">
        <f>IF(Items!$B1995="","",Items!$A1995)</f>
        <v/>
      </c>
      <c r="B1996" s="28" t="str">
        <f>IF(Items!$B1995="","",Items!$B1995)</f>
        <v/>
      </c>
      <c r="C1996" s="32" t="str">
        <f>IF($B1996="","",Items!$G1995+SUMIFS(PurQty,PurItem,$B1996,PurDate,"&lt;="&amp;$D$2)-SUMIFS(SalQty,SalItem,$B1996,SalDate,"&lt;="&amp;$D$2)-SUMIFS(WoQty,WoItem,$B1996,WoDate,"&lt;="&amp;$D$2)+SUMIFS(AdjQty,AdjItem,$B1996,AdjDate,"&lt;="&amp;$D$2)+SUMIFS(LinVarQty,LinItem,$B1996,LinPosted,"YES",LinDate,"&lt;="&amp;$D$2,LinID,"&lt;&gt;"&amp;$B$2))</f>
        <v/>
      </c>
      <c r="D1996" s="84"/>
      <c r="E1996" s="32" t="str">
        <f t="shared" si="62"/>
        <v/>
      </c>
      <c r="F1996" s="33" t="str">
        <f>IF($B1996="","",Items!$I1995)</f>
        <v/>
      </c>
      <c r="G1996" s="33" t="str">
        <f t="shared" si="63"/>
        <v/>
      </c>
      <c r="H1996" s="85"/>
    </row>
    <row r="1997" spans="1:8" hidden="1" x14ac:dyDescent="0.25">
      <c r="A1997" s="28" t="str">
        <f>IF(Items!$B1996="","",Items!$A1996)</f>
        <v/>
      </c>
      <c r="B1997" s="28" t="str">
        <f>IF(Items!$B1996="","",Items!$B1996)</f>
        <v/>
      </c>
      <c r="C1997" s="32" t="str">
        <f>IF($B1997="","",Items!$G1996+SUMIFS(PurQty,PurItem,$B1997,PurDate,"&lt;="&amp;$D$2)-SUMIFS(SalQty,SalItem,$B1997,SalDate,"&lt;="&amp;$D$2)-SUMIFS(WoQty,WoItem,$B1997,WoDate,"&lt;="&amp;$D$2)+SUMIFS(AdjQty,AdjItem,$B1997,AdjDate,"&lt;="&amp;$D$2)+SUMIFS(LinVarQty,LinItem,$B1997,LinPosted,"YES",LinDate,"&lt;="&amp;$D$2,LinID,"&lt;&gt;"&amp;$B$2))</f>
        <v/>
      </c>
      <c r="D1997" s="84"/>
      <c r="E1997" s="32" t="str">
        <f t="shared" si="62"/>
        <v/>
      </c>
      <c r="F1997" s="33" t="str">
        <f>IF($B1997="","",Items!$I1996)</f>
        <v/>
      </c>
      <c r="G1997" s="33" t="str">
        <f t="shared" si="63"/>
        <v/>
      </c>
      <c r="H1997" s="85"/>
    </row>
    <row r="1998" spans="1:8" hidden="1" x14ac:dyDescent="0.25">
      <c r="A1998" s="28" t="str">
        <f>IF(Items!$B1997="","",Items!$A1997)</f>
        <v/>
      </c>
      <c r="B1998" s="28" t="str">
        <f>IF(Items!$B1997="","",Items!$B1997)</f>
        <v/>
      </c>
      <c r="C1998" s="32" t="str">
        <f>IF($B1998="","",Items!$G1997+SUMIFS(PurQty,PurItem,$B1998,PurDate,"&lt;="&amp;$D$2)-SUMIFS(SalQty,SalItem,$B1998,SalDate,"&lt;="&amp;$D$2)-SUMIFS(WoQty,WoItem,$B1998,WoDate,"&lt;="&amp;$D$2)+SUMIFS(AdjQty,AdjItem,$B1998,AdjDate,"&lt;="&amp;$D$2)+SUMIFS(LinVarQty,LinItem,$B1998,LinPosted,"YES",LinDate,"&lt;="&amp;$D$2,LinID,"&lt;&gt;"&amp;$B$2))</f>
        <v/>
      </c>
      <c r="D1998" s="84"/>
      <c r="E1998" s="32" t="str">
        <f t="shared" si="62"/>
        <v/>
      </c>
      <c r="F1998" s="33" t="str">
        <f>IF($B1998="","",Items!$I1997)</f>
        <v/>
      </c>
      <c r="G1998" s="33" t="str">
        <f t="shared" si="63"/>
        <v/>
      </c>
      <c r="H1998" s="85"/>
    </row>
    <row r="1999" spans="1:8" hidden="1" x14ac:dyDescent="0.25">
      <c r="A1999" s="28" t="str">
        <f>IF(Items!$B1998="","",Items!$A1998)</f>
        <v/>
      </c>
      <c r="B1999" s="28" t="str">
        <f>IF(Items!$B1998="","",Items!$B1998)</f>
        <v/>
      </c>
      <c r="C1999" s="32" t="str">
        <f>IF($B1999="","",Items!$G1998+SUMIFS(PurQty,PurItem,$B1999,PurDate,"&lt;="&amp;$D$2)-SUMIFS(SalQty,SalItem,$B1999,SalDate,"&lt;="&amp;$D$2)-SUMIFS(WoQty,WoItem,$B1999,WoDate,"&lt;="&amp;$D$2)+SUMIFS(AdjQty,AdjItem,$B1999,AdjDate,"&lt;="&amp;$D$2)+SUMIFS(LinVarQty,LinItem,$B1999,LinPosted,"YES",LinDate,"&lt;="&amp;$D$2,LinID,"&lt;&gt;"&amp;$B$2))</f>
        <v/>
      </c>
      <c r="D1999" s="84"/>
      <c r="E1999" s="32" t="str">
        <f t="shared" si="62"/>
        <v/>
      </c>
      <c r="F1999" s="33" t="str">
        <f>IF($B1999="","",Items!$I1998)</f>
        <v/>
      </c>
      <c r="G1999" s="33" t="str">
        <f t="shared" si="63"/>
        <v/>
      </c>
      <c r="H1999" s="85"/>
    </row>
    <row r="2000" spans="1:8" hidden="1" x14ac:dyDescent="0.25">
      <c r="A2000" s="28" t="str">
        <f>IF(Items!$B1999="","",Items!$A1999)</f>
        <v/>
      </c>
      <c r="B2000" s="28" t="str">
        <f>IF(Items!$B1999="","",Items!$B1999)</f>
        <v/>
      </c>
      <c r="C2000" s="32" t="str">
        <f>IF($B2000="","",Items!$G1999+SUMIFS(PurQty,PurItem,$B2000,PurDate,"&lt;="&amp;$D$2)-SUMIFS(SalQty,SalItem,$B2000,SalDate,"&lt;="&amp;$D$2)-SUMIFS(WoQty,WoItem,$B2000,WoDate,"&lt;="&amp;$D$2)+SUMIFS(AdjQty,AdjItem,$B2000,AdjDate,"&lt;="&amp;$D$2)+SUMIFS(LinVarQty,LinItem,$B2000,LinPosted,"YES",LinDate,"&lt;="&amp;$D$2,LinID,"&lt;&gt;"&amp;$B$2))</f>
        <v/>
      </c>
      <c r="D2000" s="84"/>
      <c r="E2000" s="32" t="str">
        <f t="shared" si="62"/>
        <v/>
      </c>
      <c r="F2000" s="33" t="str">
        <f>IF($B2000="","",Items!$I1999)</f>
        <v/>
      </c>
      <c r="G2000" s="33" t="str">
        <f t="shared" si="63"/>
        <v/>
      </c>
      <c r="H2000" s="85"/>
    </row>
    <row r="2001" spans="1:8" hidden="1" x14ac:dyDescent="0.25">
      <c r="A2001" s="28" t="str">
        <f>IF(Items!$B2000="","",Items!$A2000)</f>
        <v/>
      </c>
      <c r="B2001" s="28" t="str">
        <f>IF(Items!$B2000="","",Items!$B2000)</f>
        <v/>
      </c>
      <c r="C2001" s="32" t="str">
        <f>IF($B2001="","",Items!$G2000+SUMIFS(PurQty,PurItem,$B2001,PurDate,"&lt;="&amp;$D$2)-SUMIFS(SalQty,SalItem,$B2001,SalDate,"&lt;="&amp;$D$2)-SUMIFS(WoQty,WoItem,$B2001,WoDate,"&lt;="&amp;$D$2)+SUMIFS(AdjQty,AdjItem,$B2001,AdjDate,"&lt;="&amp;$D$2)+SUMIFS(LinVarQty,LinItem,$B2001,LinPosted,"YES",LinDate,"&lt;="&amp;$D$2,LinID,"&lt;&gt;"&amp;$B$2))</f>
        <v/>
      </c>
      <c r="D2001" s="84"/>
      <c r="E2001" s="32" t="str">
        <f t="shared" si="62"/>
        <v/>
      </c>
      <c r="F2001" s="33" t="str">
        <f>IF($B2001="","",Items!$I2000)</f>
        <v/>
      </c>
      <c r="G2001" s="33" t="str">
        <f t="shared" si="63"/>
        <v/>
      </c>
      <c r="H2001" s="85"/>
    </row>
  </sheetData>
  <autoFilter ref="A5:H2001">
    <filterColumn colId="4">
      <customFilters and="1">
        <customFilter operator="notEqual" val="0"/>
        <customFilter operator="notEqual" val=" "/>
      </customFilters>
    </filterColumn>
  </autoFilter>
  <mergeCells count="3">
    <mergeCell ref="A1:H1"/>
    <mergeCell ref="H131:H148"/>
    <mergeCell ref="H149:H151"/>
  </mergeCells>
  <pageMargins left="0.70866141732283472" right="0.70866141732283472" top="0.74803149606299213" bottom="0.74803149606299213" header="0.31496062992125984" footer="0.31496062992125984"/>
  <pageSetup paperSize="9" orientation="portrait" r:id="rId1"/>
  <headerFooter>
    <oddFooter>Page &amp;P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2005"/>
  <sheetViews>
    <sheetView tabSelected="1" workbookViewId="0">
      <pane xSplit="2" ySplit="5" topLeftCell="C226" activePane="bottomRight" state="frozen"/>
      <selection pane="topRight" activeCell="C1" sqref="C1"/>
      <selection pane="bottomLeft" activeCell="A6" sqref="A6"/>
      <selection pane="bottomRight" activeCell="G229" sqref="G229"/>
    </sheetView>
  </sheetViews>
  <sheetFormatPr defaultRowHeight="15" x14ac:dyDescent="0.25"/>
  <cols>
    <col min="1" max="1" width="12.7109375" customWidth="1"/>
    <col min="2" max="2" width="30.7109375" customWidth="1"/>
    <col min="3" max="5" width="13.7109375" customWidth="1"/>
    <col min="6" max="6" width="11.7109375" customWidth="1"/>
    <col min="7" max="7" width="15.7109375" customWidth="1"/>
    <col min="8" max="8" width="24.7109375" customWidth="1"/>
  </cols>
  <sheetData>
    <row r="1" spans="1:8" ht="27.95" customHeight="1" x14ac:dyDescent="0.25">
      <c r="A1" s="98" t="s">
        <v>2678</v>
      </c>
      <c r="B1" s="99"/>
      <c r="C1" s="99"/>
      <c r="D1" s="99"/>
      <c r="E1" s="99"/>
      <c r="F1" s="99"/>
      <c r="G1" s="99"/>
      <c r="H1" s="99"/>
    </row>
    <row r="2" spans="1:8" x14ac:dyDescent="0.25">
      <c r="A2" s="31" t="s">
        <v>2566</v>
      </c>
      <c r="B2" s="29" t="s">
        <v>2529</v>
      </c>
      <c r="C2" s="31" t="s">
        <v>2521</v>
      </c>
      <c r="D2" s="30">
        <v>46280</v>
      </c>
      <c r="E2" s="31" t="s">
        <v>2679</v>
      </c>
      <c r="F2" s="29" t="s">
        <v>2530</v>
      </c>
      <c r="G2" s="31" t="s">
        <v>2524</v>
      </c>
      <c r="H2" s="29" t="s">
        <v>2531</v>
      </c>
    </row>
    <row r="3" spans="1:8" x14ac:dyDescent="0.25">
      <c r="A3" s="31" t="s">
        <v>87</v>
      </c>
      <c r="B3" s="29" t="s">
        <v>2682</v>
      </c>
      <c r="C3" s="31" t="s">
        <v>2567</v>
      </c>
      <c r="D3" s="29" t="s">
        <v>2530</v>
      </c>
      <c r="E3" s="29"/>
      <c r="F3" s="29"/>
      <c r="G3" s="29"/>
      <c r="H3" s="29"/>
    </row>
    <row r="4" spans="1:8" ht="32.1" customHeight="1" x14ac:dyDescent="0.25"/>
    <row r="5" spans="1:8" ht="30" customHeight="1" x14ac:dyDescent="0.25">
      <c r="A5" s="83" t="s">
        <v>77</v>
      </c>
      <c r="B5" s="83" t="s">
        <v>78</v>
      </c>
      <c r="C5" s="83" t="s">
        <v>2535</v>
      </c>
      <c r="D5" s="83" t="s">
        <v>2536</v>
      </c>
      <c r="E5" s="83" t="s">
        <v>2537</v>
      </c>
      <c r="F5" s="83" t="s">
        <v>2538</v>
      </c>
      <c r="G5" s="83" t="s">
        <v>2539</v>
      </c>
      <c r="H5" s="83" t="s">
        <v>2528</v>
      </c>
    </row>
    <row r="6" spans="1:8" x14ac:dyDescent="0.25">
      <c r="A6" s="28" t="str">
        <f>IF(Items!$B5="","",Items!$A5)</f>
        <v>6007652002110</v>
      </c>
      <c r="B6" s="28" t="str">
        <f>IF(Items!$B5="","",Items!$B5)</f>
        <v>1 QUIRE CBOOK</v>
      </c>
      <c r="C6" s="32">
        <v>0</v>
      </c>
      <c r="D6" s="32"/>
      <c r="E6" s="32" t="str">
        <f t="shared" ref="E6:E69" si="0">IF(OR($B6="",$D6=""),"",$D6-$C6)</f>
        <v/>
      </c>
      <c r="F6" s="33">
        <f>IF($B6="","",Items!$I5)</f>
        <v>13.0425</v>
      </c>
      <c r="G6" s="33" t="str">
        <f t="shared" ref="G6:G69" si="1">IF($E6="","",$E6*$F6)</f>
        <v/>
      </c>
      <c r="H6" s="28"/>
    </row>
    <row r="7" spans="1:8" x14ac:dyDescent="0.25">
      <c r="A7" s="28" t="str">
        <f>IF(Items!$B6="","",Items!$A6)</f>
        <v>103A</v>
      </c>
      <c r="B7" s="28" t="str">
        <f>IF(Items!$B6="","",Items!$B6)</f>
        <v>1Litre Empties</v>
      </c>
      <c r="C7" s="32">
        <v>0</v>
      </c>
      <c r="D7" s="32"/>
      <c r="E7" s="32" t="str">
        <f t="shared" si="0"/>
        <v/>
      </c>
      <c r="F7" s="33">
        <f>IF($B7="","",Items!$I6)</f>
        <v>0.6825</v>
      </c>
      <c r="G7" s="33" t="str">
        <f t="shared" si="1"/>
        <v/>
      </c>
      <c r="H7" s="28"/>
    </row>
    <row r="8" spans="1:8" x14ac:dyDescent="0.25">
      <c r="A8" s="28" t="str">
        <f>IF(Items!$B7="","",Items!$A7)</f>
        <v>6007652003773</v>
      </c>
      <c r="B8" s="28" t="str">
        <f>IF(Items!$B7="","",Items!$B7)</f>
        <v>2 QUIRE CBOOK</v>
      </c>
      <c r="C8" s="32">
        <v>0</v>
      </c>
      <c r="D8" s="32"/>
      <c r="E8" s="32" t="str">
        <f t="shared" si="0"/>
        <v/>
      </c>
      <c r="F8" s="33">
        <f>IF($B8="","",Items!$I7)</f>
        <v>19.567499999999999</v>
      </c>
      <c r="G8" s="33" t="str">
        <f t="shared" si="1"/>
        <v/>
      </c>
      <c r="H8" s="28"/>
    </row>
    <row r="9" spans="1:8" x14ac:dyDescent="0.25">
      <c r="A9" s="28" t="str">
        <f>IF(Items!$B8="","",Items!$A8)</f>
        <v>7622210622211</v>
      </c>
      <c r="B9" s="28" t="str">
        <f>IF(Items!$B8="","",Items!$B8)</f>
        <v>5Star Cadbury Chocolate 48.5g</v>
      </c>
      <c r="C9" s="32">
        <v>0</v>
      </c>
      <c r="D9" s="32"/>
      <c r="E9" s="32" t="str">
        <f t="shared" si="0"/>
        <v/>
      </c>
      <c r="F9" s="33">
        <f>IF($B9="","",Items!$I8)</f>
        <v>13.0425</v>
      </c>
      <c r="G9" s="33" t="str">
        <f t="shared" si="1"/>
        <v/>
      </c>
      <c r="H9" s="28"/>
    </row>
    <row r="10" spans="1:8" x14ac:dyDescent="0.25">
      <c r="A10" s="28" t="str">
        <f>IF(Items!$B9="","",Items!$A9)</f>
        <v>6009888561973</v>
      </c>
      <c r="B10" s="28" t="str">
        <f>IF(Items!$B9="","",Items!$B9)</f>
        <v>7 Up  Lemon</v>
      </c>
      <c r="C10" s="32">
        <v>0</v>
      </c>
      <c r="D10" s="32"/>
      <c r="E10" s="32" t="str">
        <f t="shared" si="0"/>
        <v/>
      </c>
      <c r="F10" s="33">
        <f>IF($B10="","",Items!$I9)</f>
        <v>6.5250000000000004</v>
      </c>
      <c r="G10" s="33" t="str">
        <f t="shared" si="1"/>
        <v/>
      </c>
      <c r="H10" s="28"/>
    </row>
    <row r="11" spans="1:8" x14ac:dyDescent="0.25">
      <c r="A11" s="28" t="str">
        <f>IF(Items!$B10="","",Items!$A10)</f>
        <v>6009880793235</v>
      </c>
      <c r="B11" s="28" t="str">
        <f>IF(Items!$B10="","",Items!$B10)</f>
        <v>7UP  2L</v>
      </c>
      <c r="C11" s="32">
        <v>0</v>
      </c>
      <c r="D11" s="32"/>
      <c r="E11" s="32" t="str">
        <f t="shared" si="0"/>
        <v/>
      </c>
      <c r="F11" s="33">
        <f>IF($B11="","",Items!$I10)</f>
        <v>16.305</v>
      </c>
      <c r="G11" s="33" t="str">
        <f t="shared" si="1"/>
        <v/>
      </c>
      <c r="H11" s="28"/>
    </row>
    <row r="12" spans="1:8" x14ac:dyDescent="0.25">
      <c r="A12" s="28" t="str">
        <f>IF(Items!$B11="","",Items!$A11)</f>
        <v>6009880793075</v>
      </c>
      <c r="B12" s="28" t="str">
        <f>IF(Items!$B11="","",Items!$B11)</f>
        <v>7UP  500ml</v>
      </c>
      <c r="C12" s="32">
        <v>0</v>
      </c>
      <c r="D12" s="32"/>
      <c r="E12" s="32" t="str">
        <f t="shared" si="0"/>
        <v/>
      </c>
      <c r="F12" s="33">
        <f>IF($B12="","",Items!$I11)</f>
        <v>6.5250000000000004</v>
      </c>
      <c r="G12" s="33" t="str">
        <f t="shared" si="1"/>
        <v/>
      </c>
      <c r="H12" s="28"/>
    </row>
    <row r="13" spans="1:8" x14ac:dyDescent="0.25">
      <c r="A13" s="28" t="str">
        <f>IF(Items!$B12="","",Items!$A12)</f>
        <v>6004201005332</v>
      </c>
      <c r="B13" s="28" t="str">
        <f>IF(Items!$B12="","",Items!$B12)</f>
        <v>Airoma JasmMagnolia 210ML</v>
      </c>
      <c r="C13" s="32">
        <v>0</v>
      </c>
      <c r="D13" s="32"/>
      <c r="E13" s="32" t="str">
        <f t="shared" si="0"/>
        <v/>
      </c>
      <c r="F13" s="33">
        <f>IF($B13="","",Items!$I12)</f>
        <v>22.822500000000002</v>
      </c>
      <c r="G13" s="33" t="str">
        <f t="shared" si="1"/>
        <v/>
      </c>
      <c r="H13" s="28"/>
    </row>
    <row r="14" spans="1:8" x14ac:dyDescent="0.25">
      <c r="A14" s="28" t="str">
        <f>IF(Items!$B13="","",Items!$A13)</f>
        <v>6004201005042</v>
      </c>
      <c r="B14" s="28" t="str">
        <f>IF(Items!$B13="","",Items!$B13)</f>
        <v>Airoma Strawberry Fields  210ml</v>
      </c>
      <c r="C14" s="32">
        <v>0</v>
      </c>
      <c r="D14" s="32"/>
      <c r="E14" s="32" t="str">
        <f t="shared" si="0"/>
        <v/>
      </c>
      <c r="F14" s="33">
        <f>IF($B14="","",Items!$I13)</f>
        <v>22.822500000000002</v>
      </c>
      <c r="G14" s="33" t="str">
        <f t="shared" si="1"/>
        <v/>
      </c>
      <c r="H14" s="28"/>
    </row>
    <row r="15" spans="1:8" x14ac:dyDescent="0.25">
      <c r="A15" s="28" t="str">
        <f>IF(Items!$B14="","",Items!$A14)</f>
        <v>8700216268103</v>
      </c>
      <c r="B15" s="28" t="str">
        <f>IF(Items!$B14="","",Items!$B14)</f>
        <v>Always Pads 3in 1</v>
      </c>
      <c r="C15" s="32">
        <v>0</v>
      </c>
      <c r="D15" s="32"/>
      <c r="E15" s="32" t="str">
        <f t="shared" si="0"/>
        <v/>
      </c>
      <c r="F15" s="33">
        <f>IF($B15="","",Items!$I14)</f>
        <v>16.305</v>
      </c>
      <c r="G15" s="33" t="str">
        <f t="shared" si="1"/>
        <v/>
      </c>
      <c r="H15" s="28"/>
    </row>
    <row r="16" spans="1:8" x14ac:dyDescent="0.25">
      <c r="A16" s="28" t="str">
        <f>IF(Items!$B15="","",Items!$A15)</f>
        <v>4015400267607</v>
      </c>
      <c r="B16" s="28" t="str">
        <f>IF(Items!$B15="","",Items!$B15)</f>
        <v>Always Sanitary Pads 10s</v>
      </c>
      <c r="C16" s="32">
        <v>0</v>
      </c>
      <c r="D16" s="32"/>
      <c r="E16" s="32" t="str">
        <f t="shared" si="0"/>
        <v/>
      </c>
      <c r="F16" s="33">
        <f>IF($B16="","",Items!$I15)</f>
        <v>16.305</v>
      </c>
      <c r="G16" s="33" t="str">
        <f t="shared" si="1"/>
        <v/>
      </c>
      <c r="H16" s="28"/>
    </row>
    <row r="17" spans="1:8" x14ac:dyDescent="0.25">
      <c r="A17" s="28" t="str">
        <f>IF(Items!$B16="","",Items!$A16)</f>
        <v>4015400267669</v>
      </c>
      <c r="B17" s="28" t="str">
        <f>IF(Items!$B16="","",Items!$B16)</f>
        <v>Always Sarnitary Pads</v>
      </c>
      <c r="C17" s="32">
        <v>0</v>
      </c>
      <c r="D17" s="32">
        <v>74</v>
      </c>
      <c r="E17" s="32">
        <f t="shared" si="0"/>
        <v>74</v>
      </c>
      <c r="F17" s="33">
        <f>IF($B17="","",Items!$I16)</f>
        <v>13.102499999999999</v>
      </c>
      <c r="G17" s="33">
        <f t="shared" si="1"/>
        <v>969.58499999999992</v>
      </c>
      <c r="H17" s="28"/>
    </row>
    <row r="18" spans="1:8" x14ac:dyDescent="0.25">
      <c r="A18" s="28" t="str">
        <f>IF(Items!$B17="","",Items!$A17)</f>
        <v>6009880793969</v>
      </c>
      <c r="B18" s="28" t="str">
        <f>IF(Items!$B17="","",Items!$B17)</f>
        <v>Aqua Clear  750 Mls</v>
      </c>
      <c r="C18" s="32">
        <v>0</v>
      </c>
      <c r="D18" s="32"/>
      <c r="E18" s="32" t="str">
        <f t="shared" si="0"/>
        <v/>
      </c>
      <c r="F18" s="33">
        <f>IF($B18="","",Items!$I17)</f>
        <v>6.5250000000000004</v>
      </c>
      <c r="G18" s="33" t="str">
        <f t="shared" si="1"/>
        <v/>
      </c>
      <c r="H18" s="28"/>
    </row>
    <row r="19" spans="1:8" x14ac:dyDescent="0.25">
      <c r="A19" s="28" t="str">
        <f>IF(Items!$B18="","",Items!$A18)</f>
        <v>6009715450081</v>
      </c>
      <c r="B19" s="28" t="str">
        <f>IF(Items!$B18="","",Items!$B18)</f>
        <v>Aqua Clear 1.5L</v>
      </c>
      <c r="C19" s="32">
        <v>0</v>
      </c>
      <c r="D19" s="32"/>
      <c r="E19" s="32" t="str">
        <f t="shared" si="0"/>
        <v/>
      </c>
      <c r="F19" s="33">
        <f>IF($B19="","",Items!$I18)</f>
        <v>9.7799999999999994</v>
      </c>
      <c r="G19" s="33" t="str">
        <f t="shared" si="1"/>
        <v/>
      </c>
      <c r="H19" s="28"/>
    </row>
    <row r="20" spans="1:8" x14ac:dyDescent="0.25">
      <c r="A20" s="28" t="str">
        <f>IF(Items!$B19="","",Items!$A19)</f>
        <v>6009880793976</v>
      </c>
      <c r="B20" s="28" t="str">
        <f>IF(Items!$B19="","",Items!$B19)</f>
        <v>Aqua Clear 1L</v>
      </c>
      <c r="C20" s="32">
        <v>0</v>
      </c>
      <c r="D20" s="32"/>
      <c r="E20" s="32" t="str">
        <f t="shared" si="0"/>
        <v/>
      </c>
      <c r="F20" s="33">
        <f>IF($B20="","",Items!$I19)</f>
        <v>9.7799999999999994</v>
      </c>
      <c r="G20" s="33" t="str">
        <f t="shared" si="1"/>
        <v/>
      </c>
      <c r="H20" s="28"/>
    </row>
    <row r="21" spans="1:8" x14ac:dyDescent="0.25">
      <c r="A21" s="28" t="str">
        <f>IF(Items!$B20="","",Items!$A20)</f>
        <v>6009880793709</v>
      </c>
      <c r="B21" s="28" t="str">
        <f>IF(Items!$B20="","",Items!$B20)</f>
        <v>AQUA CLEAR 500ML</v>
      </c>
      <c r="C21" s="32">
        <v>0</v>
      </c>
      <c r="D21" s="32">
        <v>0</v>
      </c>
      <c r="E21" s="32">
        <f t="shared" si="0"/>
        <v>0</v>
      </c>
      <c r="F21" s="33">
        <f>IF($B21="","",Items!$I20)</f>
        <v>4.5674999999999999</v>
      </c>
      <c r="G21" s="33">
        <f t="shared" si="1"/>
        <v>0</v>
      </c>
      <c r="H21" s="28"/>
    </row>
    <row r="22" spans="1:8" x14ac:dyDescent="0.25">
      <c r="A22" s="28" t="str">
        <f>IF(Items!$B21="","",Items!$A21)</f>
        <v>6007038002703</v>
      </c>
      <c r="B22" s="28" t="str">
        <f>IF(Items!$B21="","",Items!$B21)</f>
        <v>Arenel Choc Chip 125g</v>
      </c>
      <c r="C22" s="32">
        <v>0</v>
      </c>
      <c r="D22" s="32"/>
      <c r="E22" s="32" t="str">
        <f t="shared" si="0"/>
        <v/>
      </c>
      <c r="F22" s="33">
        <f>IF($B22="","",Items!$I21)</f>
        <v>12.99</v>
      </c>
      <c r="G22" s="33" t="str">
        <f t="shared" si="1"/>
        <v/>
      </c>
      <c r="H22" s="28"/>
    </row>
    <row r="23" spans="1:8" x14ac:dyDescent="0.25">
      <c r="A23" s="28" t="str">
        <f>IF(Items!$B22="","",Items!$A22)</f>
        <v>6007038001218</v>
      </c>
      <c r="B23" s="28" t="str">
        <f>IF(Items!$B22="","",Items!$B22)</f>
        <v>Arenel Choc Creams 125g</v>
      </c>
      <c r="C23" s="32">
        <v>0</v>
      </c>
      <c r="D23" s="32"/>
      <c r="E23" s="32" t="str">
        <f t="shared" si="0"/>
        <v/>
      </c>
      <c r="F23" s="33">
        <f>IF($B23="","",Items!$I22)</f>
        <v>6.4950000000000001</v>
      </c>
      <c r="G23" s="33" t="str">
        <f t="shared" si="1"/>
        <v/>
      </c>
      <c r="H23" s="28"/>
    </row>
    <row r="24" spans="1:8" x14ac:dyDescent="0.25">
      <c r="A24" s="28" t="str">
        <f>IF(Items!$B23="","",Items!$A23)</f>
        <v>6007038000037</v>
      </c>
      <c r="B24" s="28" t="str">
        <f>IF(Items!$B23="","",Items!$B23)</f>
        <v>Arenel Choice Ass 150g</v>
      </c>
      <c r="C24" s="32">
        <v>0</v>
      </c>
      <c r="D24" s="32"/>
      <c r="E24" s="32" t="str">
        <f t="shared" si="0"/>
        <v/>
      </c>
      <c r="F24" s="33">
        <f>IF($B24="","",Items!$I23)</f>
        <v>19.477499999999999</v>
      </c>
      <c r="G24" s="33" t="str">
        <f t="shared" si="1"/>
        <v/>
      </c>
      <c r="H24" s="28"/>
    </row>
    <row r="25" spans="1:8" x14ac:dyDescent="0.25">
      <c r="A25" s="28" t="str">
        <f>IF(Items!$B24="","",Items!$A24)</f>
        <v>6007038000105</v>
      </c>
      <c r="B25" s="28" t="str">
        <f>IF(Items!$B24="","",Items!$B24)</f>
        <v>Arenel Custard Creams 125g</v>
      </c>
      <c r="C25" s="32">
        <v>0</v>
      </c>
      <c r="D25" s="32"/>
      <c r="E25" s="32" t="str">
        <f t="shared" si="0"/>
        <v/>
      </c>
      <c r="F25" s="33">
        <f>IF($B25="","",Items!$I24)</f>
        <v>6.4950000000000001</v>
      </c>
      <c r="G25" s="33" t="str">
        <f t="shared" si="1"/>
        <v/>
      </c>
      <c r="H25" s="28"/>
    </row>
    <row r="26" spans="1:8" x14ac:dyDescent="0.25">
      <c r="A26" s="28" t="str">
        <f>IF(Items!$B25="","",Items!$A25)</f>
        <v>6007038002291</v>
      </c>
      <c r="B26" s="28" t="str">
        <f>IF(Items!$B25="","",Items!$B25)</f>
        <v>Arenel Ginger Nuts 150g</v>
      </c>
      <c r="C26" s="32">
        <v>0</v>
      </c>
      <c r="D26" s="32"/>
      <c r="E26" s="32" t="str">
        <f t="shared" si="0"/>
        <v/>
      </c>
      <c r="F26" s="33">
        <f>IF($B26="","",Items!$I25)</f>
        <v>9.7424999999999997</v>
      </c>
      <c r="G26" s="33" t="str">
        <f t="shared" si="1"/>
        <v/>
      </c>
      <c r="H26" s="28"/>
    </row>
    <row r="27" spans="1:8" x14ac:dyDescent="0.25">
      <c r="A27" s="28" t="str">
        <f>IF(Items!$B26="","",Items!$A26)</f>
        <v>6007038000747</v>
      </c>
      <c r="B27" s="28" t="str">
        <f>IF(Items!$B26="","",Items!$B26)</f>
        <v>Arenel Ginger Rounds</v>
      </c>
      <c r="C27" s="32">
        <v>0</v>
      </c>
      <c r="D27" s="32"/>
      <c r="E27" s="32" t="str">
        <f t="shared" si="0"/>
        <v/>
      </c>
      <c r="F27" s="33">
        <f>IF($B27="","",Items!$I26)</f>
        <v>7.8224999999999998</v>
      </c>
      <c r="G27" s="33" t="str">
        <f t="shared" si="1"/>
        <v/>
      </c>
      <c r="H27" s="28"/>
    </row>
    <row r="28" spans="1:8" x14ac:dyDescent="0.25">
      <c r="A28" s="28" t="str">
        <f>IF(Items!$B27="","",Items!$A27)</f>
        <v>6007038002611</v>
      </c>
      <c r="B28" s="28" t="str">
        <f>IF(Items!$B27="","",Items!$B27)</f>
        <v>Arenel Lemon 150g</v>
      </c>
      <c r="C28" s="32">
        <v>0</v>
      </c>
      <c r="D28" s="32"/>
      <c r="E28" s="32" t="str">
        <f t="shared" si="0"/>
        <v/>
      </c>
      <c r="F28" s="33">
        <f>IF($B28="","",Items!$I27)</f>
        <v>9.7799999999999994</v>
      </c>
      <c r="G28" s="33" t="str">
        <f t="shared" si="1"/>
        <v/>
      </c>
      <c r="H28" s="28"/>
    </row>
    <row r="29" spans="1:8" x14ac:dyDescent="0.25">
      <c r="A29" s="28" t="str">
        <f>IF(Items!$B28="","",Items!$A28)</f>
        <v>6007038000075</v>
      </c>
      <c r="B29" s="28" t="str">
        <f>IF(Items!$B28="","",Items!$B28)</f>
        <v>Arenel Marie</v>
      </c>
      <c r="C29" s="32">
        <v>0</v>
      </c>
      <c r="D29" s="32"/>
      <c r="E29" s="32" t="str">
        <f t="shared" si="0"/>
        <v/>
      </c>
      <c r="F29" s="33">
        <f>IF($B29="","",Items!$I28)</f>
        <v>9.7799999999999994</v>
      </c>
      <c r="G29" s="33" t="str">
        <f t="shared" si="1"/>
        <v/>
      </c>
      <c r="H29" s="28"/>
    </row>
    <row r="30" spans="1:8" x14ac:dyDescent="0.25">
      <c r="A30" s="28" t="str">
        <f>IF(Items!$B29="","",Items!$A29)</f>
        <v>6007038002376</v>
      </c>
      <c r="B30" s="28" t="str">
        <f>IF(Items!$B29="","",Items!$B29)</f>
        <v>Arenel Marie Biscuits 130g</v>
      </c>
      <c r="C30" s="32">
        <v>0</v>
      </c>
      <c r="D30" s="32"/>
      <c r="E30" s="32" t="str">
        <f t="shared" si="0"/>
        <v/>
      </c>
      <c r="F30" s="33">
        <f>IF($B30="","",Items!$I29)</f>
        <v>7.8224999999999998</v>
      </c>
      <c r="G30" s="33" t="str">
        <f t="shared" si="1"/>
        <v/>
      </c>
      <c r="H30" s="28"/>
    </row>
    <row r="31" spans="1:8" x14ac:dyDescent="0.25">
      <c r="A31" s="28" t="str">
        <f>IF(Items!$B30="","",Items!$A30)</f>
        <v>6007038002604</v>
      </c>
      <c r="B31" s="28" t="str">
        <f>IF(Items!$B30="","",Items!$B30)</f>
        <v>Arenel Mints</v>
      </c>
      <c r="C31" s="32">
        <v>0</v>
      </c>
      <c r="D31" s="32"/>
      <c r="E31" s="32" t="str">
        <f t="shared" si="0"/>
        <v/>
      </c>
      <c r="F31" s="33">
        <f>IF($B31="","",Items!$I30)</f>
        <v>0.65249999999999997</v>
      </c>
      <c r="G31" s="33" t="str">
        <f t="shared" si="1"/>
        <v/>
      </c>
      <c r="H31" s="28"/>
    </row>
    <row r="32" spans="1:8" x14ac:dyDescent="0.25">
      <c r="A32" s="28" t="str">
        <f>IF(Items!$B31="","",Items!$A31)</f>
        <v>6007038001676</v>
      </c>
      <c r="B32" s="28" t="str">
        <f>IF(Items!$B31="","",Items!$B31)</f>
        <v>Arenel Shorties 125g</v>
      </c>
      <c r="C32" s="32">
        <v>0</v>
      </c>
      <c r="D32" s="32"/>
      <c r="E32" s="32" t="str">
        <f t="shared" si="0"/>
        <v/>
      </c>
      <c r="F32" s="33">
        <f>IF($B32="","",Items!$I31)</f>
        <v>9.7799999999999994</v>
      </c>
      <c r="G32" s="33" t="str">
        <f t="shared" si="1"/>
        <v/>
      </c>
      <c r="H32" s="28"/>
    </row>
    <row r="33" spans="1:8" x14ac:dyDescent="0.25">
      <c r="A33" s="28" t="str">
        <f>IF(Items!$B32="","",Items!$A32)</f>
        <v>6007038001164</v>
      </c>
      <c r="B33" s="28" t="str">
        <f>IF(Items!$B32="","",Items!$B32)</f>
        <v>Arenel Strawberry Creams 125g</v>
      </c>
      <c r="C33" s="32">
        <v>0</v>
      </c>
      <c r="D33" s="32"/>
      <c r="E33" s="32" t="str">
        <f t="shared" si="0"/>
        <v/>
      </c>
      <c r="F33" s="33">
        <f>IF($B33="","",Items!$I32)</f>
        <v>7.86</v>
      </c>
      <c r="G33" s="33" t="str">
        <f t="shared" si="1"/>
        <v/>
      </c>
      <c r="H33" s="28"/>
    </row>
    <row r="34" spans="1:8" x14ac:dyDescent="0.25">
      <c r="A34" s="28" t="str">
        <f>IF(Items!$B33="","",Items!$A33)</f>
        <v>6007038002147</v>
      </c>
      <c r="B34" s="28" t="str">
        <f>IF(Items!$B33="","",Items!$B33)</f>
        <v>Arenel Vanilla 150g</v>
      </c>
      <c r="C34" s="32">
        <v>0</v>
      </c>
      <c r="D34" s="32"/>
      <c r="E34" s="32" t="str">
        <f t="shared" si="0"/>
        <v/>
      </c>
      <c r="F34" s="33">
        <f>IF($B34="","",Items!$I33)</f>
        <v>9.7799999999999994</v>
      </c>
      <c r="G34" s="33" t="str">
        <f t="shared" si="1"/>
        <v/>
      </c>
      <c r="H34" s="28"/>
    </row>
    <row r="35" spans="1:8" x14ac:dyDescent="0.25">
      <c r="A35" s="28" t="str">
        <f>IF(Items!$B34="","",Items!$A34)</f>
        <v>6007038002352</v>
      </c>
      <c r="B35" s="28" t="str">
        <f>IF(Items!$B34="","",Items!$B34)</f>
        <v>Arenel Wimbledon 150g</v>
      </c>
      <c r="C35" s="32">
        <v>0</v>
      </c>
      <c r="D35" s="32"/>
      <c r="E35" s="32" t="str">
        <f t="shared" si="0"/>
        <v/>
      </c>
      <c r="F35" s="33">
        <f>IF($B35="","",Items!$I34)</f>
        <v>9.7424999999999997</v>
      </c>
      <c r="G35" s="33" t="str">
        <f t="shared" si="1"/>
        <v/>
      </c>
      <c r="H35" s="28"/>
    </row>
    <row r="36" spans="1:8" x14ac:dyDescent="0.25">
      <c r="A36" s="28" t="str">
        <f>IF(Items!$B35="","",Items!$A35)</f>
        <v>6001038073503</v>
      </c>
      <c r="B36" s="28" t="str">
        <f>IF(Items!$B35="","",Items!$B35)</f>
        <v>Aromat Chilli  Beef 75g</v>
      </c>
      <c r="C36" s="32">
        <v>0</v>
      </c>
      <c r="D36" s="32"/>
      <c r="E36" s="32" t="str">
        <f t="shared" si="0"/>
        <v/>
      </c>
      <c r="F36" s="33">
        <f>IF($B36="","",Items!$I35)</f>
        <v>16.305</v>
      </c>
      <c r="G36" s="33" t="str">
        <f t="shared" si="1"/>
        <v/>
      </c>
      <c r="H36" s="28"/>
    </row>
    <row r="37" spans="1:8" x14ac:dyDescent="0.25">
      <c r="A37" s="28" t="str">
        <f>IF(Items!$B36="","",Items!$A36)</f>
        <v>6001038071554</v>
      </c>
      <c r="B37" s="28" t="str">
        <f>IF(Items!$B36="","",Items!$B36)</f>
        <v>Aromat Original 75g</v>
      </c>
      <c r="C37" s="32">
        <v>0</v>
      </c>
      <c r="D37" s="32"/>
      <c r="E37" s="32" t="str">
        <f t="shared" si="0"/>
        <v/>
      </c>
      <c r="F37" s="33">
        <f>IF($B37="","",Items!$I36)</f>
        <v>16.305</v>
      </c>
      <c r="G37" s="33" t="str">
        <f t="shared" si="1"/>
        <v/>
      </c>
      <c r="H37" s="28"/>
    </row>
    <row r="38" spans="1:8" x14ac:dyDescent="0.25">
      <c r="A38" s="28" t="str">
        <f>IF(Items!$B37="","",Items!$A37)</f>
        <v>6001038071608</v>
      </c>
      <c r="B38" s="28" t="str">
        <f>IF(Items!$B37="","",Items!$B37)</f>
        <v>Aromat Periperi</v>
      </c>
      <c r="C38" s="32">
        <v>0</v>
      </c>
      <c r="D38" s="32"/>
      <c r="E38" s="32" t="str">
        <f t="shared" si="0"/>
        <v/>
      </c>
      <c r="F38" s="33">
        <f>IF($B38="","",Items!$I37)</f>
        <v>16.305</v>
      </c>
      <c r="G38" s="33" t="str">
        <f t="shared" si="1"/>
        <v/>
      </c>
      <c r="H38" s="28"/>
    </row>
    <row r="39" spans="1:8" x14ac:dyDescent="0.25">
      <c r="A39" s="28" t="str">
        <f>IF(Items!$B38="","",Items!$A38)</f>
        <v>6009880117260</v>
      </c>
      <c r="B39" s="28" t="str">
        <f>IF(Items!$B38="","",Items!$B38)</f>
        <v>As Good Rice 2kg</v>
      </c>
      <c r="C39" s="32">
        <v>0</v>
      </c>
      <c r="D39" s="32"/>
      <c r="E39" s="32" t="str">
        <f t="shared" si="0"/>
        <v/>
      </c>
      <c r="F39" s="33">
        <f>IF($B39="","",Items!$I38)</f>
        <v>29.3475</v>
      </c>
      <c r="G39" s="33" t="str">
        <f t="shared" si="1"/>
        <v/>
      </c>
      <c r="H39" s="28"/>
    </row>
    <row r="40" spans="1:8" x14ac:dyDescent="0.25">
      <c r="A40" s="28" t="str">
        <f>IF(Items!$B39="","",Items!$A39)</f>
        <v>6005964100982</v>
      </c>
      <c r="B40" s="28" t="str">
        <f>IF(Items!$B39="","",Items!$B39)</f>
        <v>Assorted Toffees 100g</v>
      </c>
      <c r="C40" s="32">
        <v>0</v>
      </c>
      <c r="D40" s="32"/>
      <c r="E40" s="32" t="str">
        <f t="shared" si="0"/>
        <v/>
      </c>
      <c r="F40" s="33">
        <f>IF($B40="","",Items!$I39)</f>
        <v>6.5250000000000004</v>
      </c>
      <c r="G40" s="33" t="str">
        <f t="shared" si="1"/>
        <v/>
      </c>
      <c r="H40" s="28"/>
    </row>
    <row r="41" spans="1:8" x14ac:dyDescent="0.25">
      <c r="A41" s="28" t="str">
        <f>IF(Items!$B40="","",Items!$A40)</f>
        <v>6001065034324</v>
      </c>
      <c r="B41" s="28" t="str">
        <f>IF(Items!$B40="","",Items!$B40)</f>
        <v>Astros Candy Choc  40g</v>
      </c>
      <c r="C41" s="32">
        <v>0</v>
      </c>
      <c r="D41" s="32"/>
      <c r="E41" s="32" t="str">
        <f t="shared" si="0"/>
        <v/>
      </c>
      <c r="F41" s="33">
        <f>IF($B41="","",Items!$I40)</f>
        <v>12.99</v>
      </c>
      <c r="G41" s="33" t="str">
        <f t="shared" si="1"/>
        <v/>
      </c>
      <c r="H41" s="28"/>
    </row>
    <row r="42" spans="1:8" x14ac:dyDescent="0.25">
      <c r="A42" s="28" t="str">
        <f>IF(Items!$B41="","",Items!$A41)</f>
        <v>6009684410987</v>
      </c>
      <c r="B42" s="28" t="str">
        <f>IF(Items!$B41="","",Items!$B41)</f>
        <v>Atlanta   Brown Sugar 1kg</v>
      </c>
      <c r="C42" s="32">
        <v>0</v>
      </c>
      <c r="D42" s="32"/>
      <c r="E42" s="32" t="str">
        <f t="shared" si="0"/>
        <v/>
      </c>
      <c r="F42" s="33">
        <f>IF($B42="","",Items!$I41)</f>
        <v>30</v>
      </c>
      <c r="G42" s="33" t="str">
        <f t="shared" si="1"/>
        <v/>
      </c>
      <c r="H42" s="28"/>
    </row>
    <row r="43" spans="1:8" x14ac:dyDescent="0.25">
      <c r="A43" s="28" t="str">
        <f>IF(Items!$B42="","",Items!$A42)</f>
        <v>6009684410918</v>
      </c>
      <c r="B43" s="28" t="str">
        <f>IF(Items!$B42="","",Items!$B42)</f>
        <v>Atlanta   Brown Sugar 2kg</v>
      </c>
      <c r="C43" s="32">
        <v>0</v>
      </c>
      <c r="D43" s="32"/>
      <c r="E43" s="32" t="str">
        <f t="shared" si="0"/>
        <v/>
      </c>
      <c r="F43" s="33">
        <f>IF($B43="","",Items!$I42)</f>
        <v>41.25</v>
      </c>
      <c r="G43" s="33" t="str">
        <f t="shared" si="1"/>
        <v/>
      </c>
      <c r="H43" s="28"/>
    </row>
    <row r="44" spans="1:8" x14ac:dyDescent="0.25">
      <c r="A44" s="28" t="str">
        <f>IF(Items!$B43="","",Items!$A43)</f>
        <v>6009645330279</v>
      </c>
      <c r="B44" s="28" t="str">
        <f>IF(Items!$B43="","",Items!$B43)</f>
        <v>Atlanta 500g</v>
      </c>
      <c r="C44" s="32">
        <v>0</v>
      </c>
      <c r="D44" s="32"/>
      <c r="E44" s="32" t="str">
        <f t="shared" si="0"/>
        <v/>
      </c>
      <c r="F44" s="33">
        <f>IF($B44="","",Items!$I43)</f>
        <v>13.0425</v>
      </c>
      <c r="G44" s="33" t="str">
        <f t="shared" si="1"/>
        <v/>
      </c>
      <c r="H44" s="28"/>
    </row>
    <row r="45" spans="1:8" x14ac:dyDescent="0.25">
      <c r="A45" s="28" t="str">
        <f>IF(Items!$B44="","",Items!$A44)</f>
        <v>6161106615407</v>
      </c>
      <c r="B45" s="28" t="str">
        <f>IF(Items!$B44="","",Items!$B44)</f>
        <v>AURA 4U 250g</v>
      </c>
      <c r="C45" s="32">
        <v>0</v>
      </c>
      <c r="D45" s="32">
        <v>14</v>
      </c>
      <c r="E45" s="32">
        <f t="shared" si="0"/>
        <v>14</v>
      </c>
      <c r="F45" s="33">
        <f>IF($B45="","",Items!$I44)</f>
        <v>12.99</v>
      </c>
      <c r="G45" s="33">
        <f t="shared" si="1"/>
        <v>181.86</v>
      </c>
      <c r="H45" s="28"/>
    </row>
    <row r="46" spans="1:8" x14ac:dyDescent="0.25">
      <c r="A46" s="28" t="str">
        <f>IF(Items!$B45="","",Items!$A45)</f>
        <v>7007315900042</v>
      </c>
      <c r="B46" s="28" t="str">
        <f>IF(Items!$B45="","",Items!$B45)</f>
        <v>AURA MILK 250g</v>
      </c>
      <c r="C46" s="32">
        <v>0</v>
      </c>
      <c r="D46" s="32">
        <v>51</v>
      </c>
      <c r="E46" s="32">
        <f t="shared" si="0"/>
        <v>51</v>
      </c>
      <c r="F46" s="33">
        <f>IF($B46="","",Items!$I45)</f>
        <v>12.99</v>
      </c>
      <c r="G46" s="33">
        <f t="shared" si="1"/>
        <v>662.49</v>
      </c>
      <c r="H46" s="28"/>
    </row>
    <row r="47" spans="1:8" x14ac:dyDescent="0.25">
      <c r="A47" s="28" t="str">
        <f>IF(Items!$B46="","",Items!$A46)</f>
        <v>7007315100534</v>
      </c>
      <c r="B47" s="28" t="str">
        <f>IF(Items!$B46="","",Items!$B46)</f>
        <v>Aura Rose Jasmine 250g</v>
      </c>
      <c r="C47" s="32">
        <v>0</v>
      </c>
      <c r="D47" s="32"/>
      <c r="E47" s="32" t="str">
        <f t="shared" si="0"/>
        <v/>
      </c>
      <c r="F47" s="33">
        <f>IF($B47="","",Items!$I46)</f>
        <v>12.99</v>
      </c>
      <c r="G47" s="33" t="str">
        <f t="shared" si="1"/>
        <v/>
      </c>
      <c r="H47" s="28"/>
    </row>
    <row r="48" spans="1:8" x14ac:dyDescent="0.25">
      <c r="A48" s="28" t="str">
        <f>IF(Items!$B47="","",Items!$A47)</f>
        <v>6009800620290</v>
      </c>
      <c r="B48" s="28" t="str">
        <f>IF(Items!$B47="","",Items!$B47)</f>
        <v>Awesome Peanut Bar 40g</v>
      </c>
      <c r="C48" s="32">
        <v>0</v>
      </c>
      <c r="D48" s="32"/>
      <c r="E48" s="32" t="str">
        <f t="shared" si="0"/>
        <v/>
      </c>
      <c r="F48" s="33">
        <f>IF($B48="","",Items!$I47)</f>
        <v>7.8224999999999998</v>
      </c>
      <c r="G48" s="33" t="str">
        <f t="shared" si="1"/>
        <v/>
      </c>
      <c r="H48" s="28"/>
    </row>
    <row r="49" spans="1:8" x14ac:dyDescent="0.25">
      <c r="A49" s="28" t="str">
        <f>IF(Items!$B48="","",Items!$A48)</f>
        <v>P2023</v>
      </c>
      <c r="B49" s="28" t="str">
        <f>IF(Items!$B48="","",Items!$B48)</f>
        <v>Bathing Towels</v>
      </c>
      <c r="C49" s="32">
        <v>0</v>
      </c>
      <c r="D49" s="32"/>
      <c r="E49" s="32" t="str">
        <f t="shared" si="0"/>
        <v/>
      </c>
      <c r="F49" s="33">
        <f>IF($B49="","",Items!$I48)</f>
        <v>13.0425</v>
      </c>
      <c r="G49" s="33" t="str">
        <f t="shared" si="1"/>
        <v/>
      </c>
      <c r="H49" s="28"/>
    </row>
    <row r="50" spans="1:8" x14ac:dyDescent="0.25">
      <c r="A50" s="28" t="str">
        <f>IF(Items!$B49="","",Items!$A49)</f>
        <v>6009800443134</v>
      </c>
      <c r="B50" s="28" t="str">
        <f>IF(Items!$B49="","",Items!$B49)</f>
        <v>Battery Acid 750ml</v>
      </c>
      <c r="C50" s="32">
        <v>0</v>
      </c>
      <c r="D50" s="32"/>
      <c r="E50" s="32" t="str">
        <f t="shared" si="0"/>
        <v/>
      </c>
      <c r="F50" s="33">
        <f>IF($B50="","",Items!$I49)</f>
        <v>19.567499999999999</v>
      </c>
      <c r="G50" s="33" t="str">
        <f t="shared" si="1"/>
        <v/>
      </c>
      <c r="H50" s="28"/>
    </row>
    <row r="51" spans="1:8" x14ac:dyDescent="0.25">
      <c r="A51" s="28" t="str">
        <f>IF(Items!$B50="","",Items!$A50)</f>
        <v>6006197106253</v>
      </c>
      <c r="B51" s="28" t="str">
        <f>IF(Items!$B50="","",Items!$B50)</f>
        <v>Battery Water 750ml</v>
      </c>
      <c r="C51" s="32">
        <v>0</v>
      </c>
      <c r="D51" s="32">
        <v>8</v>
      </c>
      <c r="E51" s="32">
        <f t="shared" si="0"/>
        <v>8</v>
      </c>
      <c r="F51" s="33">
        <f>IF($B51="","",Items!$I50)</f>
        <v>16.305</v>
      </c>
      <c r="G51" s="33">
        <f t="shared" si="1"/>
        <v>130.44</v>
      </c>
      <c r="H51" s="28"/>
    </row>
    <row r="52" spans="1:8" x14ac:dyDescent="0.25">
      <c r="A52" s="28" t="str">
        <f>IF(Items!$B51="","",Items!$A51)</f>
        <v>6002553007882</v>
      </c>
      <c r="B52" s="28" t="str">
        <f>IF(Items!$B51="","",Items!$B51)</f>
        <v>Baxtons Shebert</v>
      </c>
      <c r="C52" s="32">
        <v>0</v>
      </c>
      <c r="D52" s="32"/>
      <c r="E52" s="32" t="str">
        <f t="shared" si="0"/>
        <v/>
      </c>
      <c r="F52" s="33">
        <f>IF($B52="","",Items!$I51)</f>
        <v>1.3049999999999999</v>
      </c>
      <c r="G52" s="33" t="str">
        <f t="shared" si="1"/>
        <v/>
      </c>
      <c r="H52" s="28"/>
    </row>
    <row r="53" spans="1:8" x14ac:dyDescent="0.25">
      <c r="A53" s="28" t="str">
        <f>IF(Items!$B52="","",Items!$A52)</f>
        <v>6009602488722</v>
      </c>
      <c r="B53" s="28" t="str">
        <f>IF(Items!$B52="","",Items!$B52)</f>
        <v>Baxtons Shebert Blue</v>
      </c>
      <c r="C53" s="32">
        <v>0</v>
      </c>
      <c r="D53" s="32"/>
      <c r="E53" s="32" t="str">
        <f t="shared" si="0"/>
        <v/>
      </c>
      <c r="F53" s="33">
        <f>IF($B53="","",Items!$I52)</f>
        <v>1.3049999999999999</v>
      </c>
      <c r="G53" s="33" t="str">
        <f t="shared" si="1"/>
        <v/>
      </c>
      <c r="H53" s="28"/>
    </row>
    <row r="54" spans="1:8" x14ac:dyDescent="0.25">
      <c r="A54" s="28" t="str">
        <f>IF(Items!$B53="","",Items!$A53)</f>
        <v>6006117002368</v>
      </c>
      <c r="B54" s="28" t="str">
        <f>IF(Items!$B53="","",Items!$B53)</f>
        <v>Beef Pie 100g</v>
      </c>
      <c r="C54" s="32">
        <v>0</v>
      </c>
      <c r="D54" s="32"/>
      <c r="E54" s="32" t="str">
        <f t="shared" si="0"/>
        <v/>
      </c>
      <c r="F54" s="33">
        <f>IF($B54="","",Items!$I53)</f>
        <v>7.04</v>
      </c>
      <c r="G54" s="33" t="str">
        <f t="shared" si="1"/>
        <v/>
      </c>
      <c r="H54" s="28"/>
    </row>
    <row r="55" spans="1:8" x14ac:dyDescent="0.25">
      <c r="A55" s="28" t="str">
        <f>IF(Items!$B54="","",Items!$A54)</f>
        <v>6003001017675</v>
      </c>
      <c r="B55" s="28" t="str">
        <f>IF(Items!$B54="","",Items!$B54)</f>
        <v>Benylin Cough Syrup 50ml</v>
      </c>
      <c r="C55" s="32">
        <v>0</v>
      </c>
      <c r="D55" s="32"/>
      <c r="E55" s="32" t="str">
        <f t="shared" si="0"/>
        <v/>
      </c>
      <c r="F55" s="33">
        <f>IF($B55="","",Items!$I54)</f>
        <v>39.127499999999998</v>
      </c>
      <c r="G55" s="33" t="str">
        <f t="shared" si="1"/>
        <v/>
      </c>
      <c r="H55" s="28"/>
    </row>
    <row r="56" spans="1:8" x14ac:dyDescent="0.25">
      <c r="A56" s="28" t="str">
        <f>IF(Items!$B55="","",Items!$A55)</f>
        <v>6007421003331</v>
      </c>
      <c r="B56" s="28" t="str">
        <f>IF(Items!$B55="","",Items!$B55)</f>
        <v>BetterBuy Spag</v>
      </c>
      <c r="C56" s="32">
        <v>0</v>
      </c>
      <c r="D56" s="32">
        <v>9</v>
      </c>
      <c r="E56" s="32">
        <f t="shared" si="0"/>
        <v>9</v>
      </c>
      <c r="F56" s="33">
        <f>IF($B56="","",Items!$I55)</f>
        <v>13.0425</v>
      </c>
      <c r="G56" s="33">
        <f t="shared" si="1"/>
        <v>117.38250000000001</v>
      </c>
      <c r="H56" s="28"/>
    </row>
    <row r="57" spans="1:8" x14ac:dyDescent="0.25">
      <c r="A57" s="28" t="str">
        <f>IF(Items!$B56="","",Items!$A56)</f>
        <v>6009611880302</v>
      </c>
      <c r="B57" s="28" t="str">
        <f>IF(Items!$B56="","",Items!$B56)</f>
        <v>Bicarbonate Of Soda 15g</v>
      </c>
      <c r="C57" s="32">
        <v>0</v>
      </c>
      <c r="D57" s="32">
        <v>16</v>
      </c>
      <c r="E57" s="32">
        <f t="shared" si="0"/>
        <v>16</v>
      </c>
      <c r="F57" s="33">
        <f>IF($B57="","",Items!$I56)</f>
        <v>3.2625000000000002</v>
      </c>
      <c r="G57" s="33">
        <f t="shared" si="1"/>
        <v>52.2</v>
      </c>
      <c r="H57" s="28"/>
    </row>
    <row r="58" spans="1:8" x14ac:dyDescent="0.25">
      <c r="A58" s="28" t="str">
        <f>IF(Items!$B57="","",Items!$A57)</f>
        <v>5061041300066</v>
      </c>
      <c r="B58" s="28" t="str">
        <f>IF(Items!$B57="","",Items!$B57)</f>
        <v>BICKIES LEMON 100G</v>
      </c>
      <c r="C58" s="32">
        <v>0</v>
      </c>
      <c r="D58" s="32"/>
      <c r="E58" s="32" t="str">
        <f t="shared" si="0"/>
        <v/>
      </c>
      <c r="F58" s="33">
        <f>IF($B58="","",Items!$I57)</f>
        <v>6.5250000000000004</v>
      </c>
      <c r="G58" s="33" t="str">
        <f t="shared" si="1"/>
        <v/>
      </c>
      <c r="H58" s="28"/>
    </row>
    <row r="59" spans="1:8" x14ac:dyDescent="0.25">
      <c r="A59" s="28" t="str">
        <f>IF(Items!$B58="","",Items!$A58)</f>
        <v>5061041300042</v>
      </c>
      <c r="B59" s="28" t="str">
        <f>IF(Items!$B58="","",Items!$B58)</f>
        <v>BICKIES MILK FLVRD 100G</v>
      </c>
      <c r="C59" s="32">
        <v>0</v>
      </c>
      <c r="D59" s="32"/>
      <c r="E59" s="32" t="str">
        <f t="shared" si="0"/>
        <v/>
      </c>
      <c r="F59" s="33">
        <f>IF($B59="","",Items!$I58)</f>
        <v>6.5250000000000004</v>
      </c>
      <c r="G59" s="33" t="str">
        <f t="shared" si="1"/>
        <v/>
      </c>
      <c r="H59" s="28"/>
    </row>
    <row r="60" spans="1:8" x14ac:dyDescent="0.25">
      <c r="A60" s="28" t="str">
        <f>IF(Items!$B59="","",Items!$A59)</f>
        <v>5061041300059</v>
      </c>
      <c r="B60" s="28" t="str">
        <f>IF(Items!$B59="","",Items!$B59)</f>
        <v>BICKIES VANILLA FLVRD 100G</v>
      </c>
      <c r="C60" s="32">
        <v>0</v>
      </c>
      <c r="D60" s="32"/>
      <c r="E60" s="32" t="str">
        <f t="shared" si="0"/>
        <v/>
      </c>
      <c r="F60" s="33">
        <f>IF($B60="","",Items!$I59)</f>
        <v>6.5250000000000004</v>
      </c>
      <c r="G60" s="33" t="str">
        <f t="shared" si="1"/>
        <v/>
      </c>
      <c r="H60" s="28"/>
    </row>
    <row r="61" spans="1:8" x14ac:dyDescent="0.25">
      <c r="A61" s="28" t="str">
        <f>IF(Items!$B60="","",Items!$A60)</f>
        <v>6009603063461</v>
      </c>
      <c r="B61" s="28" t="str">
        <f>IF(Items!$B60="","",Items!$B60)</f>
        <v>Big Ben Blue Bar 1kg</v>
      </c>
      <c r="C61" s="32">
        <v>0</v>
      </c>
      <c r="D61" s="32">
        <v>10</v>
      </c>
      <c r="E61" s="32">
        <f t="shared" si="0"/>
        <v>10</v>
      </c>
      <c r="F61" s="33">
        <f>IF($B61="","",Items!$I60)</f>
        <v>22.725000000000001</v>
      </c>
      <c r="G61" s="33">
        <f t="shared" si="1"/>
        <v>227.25</v>
      </c>
      <c r="H61" s="28"/>
    </row>
    <row r="62" spans="1:8" x14ac:dyDescent="0.25">
      <c r="A62" s="28" t="str">
        <f>IF(Items!$B61="","",Items!$A61)</f>
        <v>2639604886870</v>
      </c>
      <c r="B62" s="28" t="str">
        <f>IF(Items!$B61="","",Items!$B61)</f>
        <v>Big Bite S/Roll</v>
      </c>
      <c r="C62" s="32">
        <v>0</v>
      </c>
      <c r="D62" s="32"/>
      <c r="E62" s="32" t="str">
        <f t="shared" si="0"/>
        <v/>
      </c>
      <c r="F62" s="33">
        <f>IF($B62="","",Items!$I61)</f>
        <v>7.7925000000000004</v>
      </c>
      <c r="G62" s="33" t="str">
        <f t="shared" si="1"/>
        <v/>
      </c>
      <c r="H62" s="28"/>
    </row>
    <row r="63" spans="1:8" x14ac:dyDescent="0.25">
      <c r="A63" s="28" t="str">
        <f>IF(Items!$B62="","",Items!$A62)</f>
        <v>3086120600051</v>
      </c>
      <c r="B63" s="28" t="str">
        <f>IF(Items!$B62="","",Items!$B62)</f>
        <v>BIG LIGHTERS</v>
      </c>
      <c r="C63" s="32">
        <v>0</v>
      </c>
      <c r="D63" s="32"/>
      <c r="E63" s="32" t="str">
        <f t="shared" si="0"/>
        <v/>
      </c>
      <c r="F63" s="33">
        <f>IF($B63="","",Items!$I62)</f>
        <v>9.7799999999999994</v>
      </c>
      <c r="G63" s="33" t="str">
        <f t="shared" si="1"/>
        <v/>
      </c>
      <c r="H63" s="28"/>
    </row>
    <row r="64" spans="1:8" x14ac:dyDescent="0.25">
      <c r="A64" s="28" t="str">
        <f>IF(Items!$B63="","",Items!$A63)</f>
        <v>6927955302475</v>
      </c>
      <c r="B64" s="28" t="str">
        <f>IF(Items!$B63="","",Items!$B63)</f>
        <v>Biskio  Chocolate Flavour</v>
      </c>
      <c r="C64" s="32">
        <v>0</v>
      </c>
      <c r="D64" s="32"/>
      <c r="E64" s="32" t="str">
        <f t="shared" si="0"/>
        <v/>
      </c>
      <c r="F64" s="33">
        <f>IF($B64="","",Items!$I63)</f>
        <v>3.2625000000000002</v>
      </c>
      <c r="G64" s="33" t="str">
        <f t="shared" si="1"/>
        <v/>
      </c>
      <c r="H64" s="28"/>
    </row>
    <row r="65" spans="1:8" x14ac:dyDescent="0.25">
      <c r="A65" s="28" t="str">
        <f>IF(Items!$B64="","",Items!$A64)</f>
        <v>6927955302666</v>
      </c>
      <c r="B65" s="28" t="str">
        <f>IF(Items!$B64="","",Items!$B64)</f>
        <v>Biskio  Lemon Cream Flavour</v>
      </c>
      <c r="C65" s="32">
        <v>0</v>
      </c>
      <c r="D65" s="32"/>
      <c r="E65" s="32" t="str">
        <f t="shared" si="0"/>
        <v/>
      </c>
      <c r="F65" s="33">
        <f>IF($B65="","",Items!$I64)</f>
        <v>3.2625000000000002</v>
      </c>
      <c r="G65" s="33" t="str">
        <f t="shared" si="1"/>
        <v/>
      </c>
      <c r="H65" s="28"/>
    </row>
    <row r="66" spans="1:8" x14ac:dyDescent="0.25">
      <c r="A66" s="28" t="str">
        <f>IF(Items!$B65="","",Items!$A65)</f>
        <v>6927955302673</v>
      </c>
      <c r="B66" s="28" t="str">
        <f>IF(Items!$B65="","",Items!$B65)</f>
        <v>Biskio  Peanut Cream  Flavour</v>
      </c>
      <c r="C66" s="32">
        <v>0</v>
      </c>
      <c r="D66" s="32"/>
      <c r="E66" s="32" t="str">
        <f t="shared" si="0"/>
        <v/>
      </c>
      <c r="F66" s="33">
        <f>IF($B66="","",Items!$I65)</f>
        <v>3.2625000000000002</v>
      </c>
      <c r="G66" s="33" t="str">
        <f t="shared" si="1"/>
        <v/>
      </c>
      <c r="H66" s="28"/>
    </row>
    <row r="67" spans="1:8" x14ac:dyDescent="0.25">
      <c r="A67" s="28" t="str">
        <f>IF(Items!$B66="","",Items!$A66)</f>
        <v>26/9/2026</v>
      </c>
      <c r="B67" s="28" t="str">
        <f>IF(Items!$B66="","",Items!$B66)</f>
        <v>Mai T</v>
      </c>
      <c r="C67" s="32">
        <v>0</v>
      </c>
      <c r="D67" s="32"/>
      <c r="E67" s="32" t="str">
        <f t="shared" si="0"/>
        <v/>
      </c>
      <c r="F67" s="33">
        <f>IF($B67="","",Items!$I66)</f>
        <v>3.2625000000000002</v>
      </c>
      <c r="G67" s="33" t="str">
        <f t="shared" si="1"/>
        <v/>
      </c>
      <c r="H67" s="28"/>
    </row>
    <row r="68" spans="1:8" x14ac:dyDescent="0.25">
      <c r="A68" s="28" t="str">
        <f>IF(Items!$B67="","",Items!$A67)</f>
        <v>0612477115141</v>
      </c>
      <c r="B68" s="28" t="str">
        <f>IF(Items!$B67="","",Items!$B67)</f>
        <v>Bliss Water 500ml</v>
      </c>
      <c r="C68" s="32">
        <v>0</v>
      </c>
      <c r="D68" s="32"/>
      <c r="E68" s="32" t="str">
        <f t="shared" si="0"/>
        <v/>
      </c>
      <c r="F68" s="33">
        <f>IF($B68="","",Items!$I67)</f>
        <v>3.2475000000000001</v>
      </c>
      <c r="G68" s="33" t="str">
        <f t="shared" si="1"/>
        <v/>
      </c>
      <c r="H68" s="28"/>
    </row>
    <row r="69" spans="1:8" x14ac:dyDescent="0.25">
      <c r="A69" s="28" t="str">
        <f>IF(Items!$B68="","",Items!$A68)</f>
        <v>6009801478739</v>
      </c>
      <c r="B69" s="28" t="str">
        <f>IF(Items!$B68="","",Items!$B68)</f>
        <v>Blixem Degreaser 1L</v>
      </c>
      <c r="C69" s="32">
        <v>0</v>
      </c>
      <c r="D69" s="32"/>
      <c r="E69" s="32" t="str">
        <f t="shared" si="0"/>
        <v/>
      </c>
      <c r="F69" s="33">
        <f>IF($B69="","",Items!$I68)</f>
        <v>48.914999999999999</v>
      </c>
      <c r="G69" s="33" t="str">
        <f t="shared" si="1"/>
        <v/>
      </c>
      <c r="H69" s="28"/>
    </row>
    <row r="70" spans="1:8" x14ac:dyDescent="0.25">
      <c r="A70" s="28" t="str">
        <f>IF(Items!$B69="","",Items!$A69)</f>
        <v>6009801478005</v>
      </c>
      <c r="B70" s="28" t="str">
        <f>IF(Items!$B69="","",Items!$B69)</f>
        <v>Blixem Degreaser 500ml</v>
      </c>
      <c r="C70" s="32">
        <v>0</v>
      </c>
      <c r="D70" s="32">
        <v>14</v>
      </c>
      <c r="E70" s="32">
        <f t="shared" ref="E70:E133" si="2">IF(OR($B70="",$D70=""),"",$D70-$C70)</f>
        <v>14</v>
      </c>
      <c r="F70" s="33">
        <f>IF($B70="","",Items!$I69)</f>
        <v>32.61</v>
      </c>
      <c r="G70" s="33">
        <f t="shared" ref="G70:G133" si="3">IF($E70="","",$E70*$F70)</f>
        <v>456.53999999999996</v>
      </c>
      <c r="H70" s="28"/>
    </row>
    <row r="71" spans="1:8" x14ac:dyDescent="0.25">
      <c r="A71" s="28" t="str">
        <f>IF(Items!$B70="","",Items!$A70)</f>
        <v>6009801478340</v>
      </c>
      <c r="B71" s="28" t="str">
        <f>IF(Items!$B70="","",Items!$B70)</f>
        <v>Blixem Degreaser 5L</v>
      </c>
      <c r="C71" s="32">
        <v>0</v>
      </c>
      <c r="D71" s="32"/>
      <c r="E71" s="32" t="str">
        <f t="shared" si="2"/>
        <v/>
      </c>
      <c r="F71" s="33">
        <f>IF($B71="","",Items!$I70)</f>
        <v>140.22</v>
      </c>
      <c r="G71" s="33" t="str">
        <f t="shared" si="3"/>
        <v/>
      </c>
      <c r="H71" s="28"/>
    </row>
    <row r="72" spans="1:8" x14ac:dyDescent="0.25">
      <c r="A72" s="28" t="str">
        <f>IF(Items!$B71="","",Items!$A71)</f>
        <v>6009523600203</v>
      </c>
      <c r="B72" s="28" t="str">
        <f>IF(Items!$B71="","",Items!$B71)</f>
        <v>Blue Death Multi Insect Powder 100g</v>
      </c>
      <c r="C72" s="32">
        <v>0</v>
      </c>
      <c r="D72" s="32">
        <v>10</v>
      </c>
      <c r="E72" s="32">
        <f t="shared" si="2"/>
        <v>10</v>
      </c>
      <c r="F72" s="33">
        <f>IF($B72="","",Items!$I71)</f>
        <v>26.085000000000001</v>
      </c>
      <c r="G72" s="33">
        <f t="shared" si="3"/>
        <v>260.85000000000002</v>
      </c>
      <c r="H72" s="28"/>
    </row>
    <row r="73" spans="1:8" x14ac:dyDescent="0.25">
      <c r="A73" s="28" t="str">
        <f>IF(Items!$B72="","",Items!$A72)</f>
        <v>6006117000586</v>
      </c>
      <c r="B73" s="28" t="str">
        <f>IF(Items!$B72="","",Items!$B72)</f>
        <v>Boerewoors Pie 100g</v>
      </c>
      <c r="C73" s="32">
        <v>0</v>
      </c>
      <c r="D73" s="32"/>
      <c r="E73" s="32" t="str">
        <f t="shared" si="2"/>
        <v/>
      </c>
      <c r="F73" s="33">
        <f>IF($B73="","",Items!$I72)</f>
        <v>9.7799999999999994</v>
      </c>
      <c r="G73" s="33" t="str">
        <f t="shared" si="3"/>
        <v/>
      </c>
      <c r="H73" s="28"/>
    </row>
    <row r="74" spans="1:8" x14ac:dyDescent="0.25">
      <c r="A74" s="28" t="str">
        <f>IF(Items!$B73="","",Items!$A73)</f>
        <v>5449000062925</v>
      </c>
      <c r="B74" s="28" t="str">
        <f>IF(Items!$B73="","",Items!$B73)</f>
        <v>Bonaqua 1.5L</v>
      </c>
      <c r="C74" s="32">
        <v>0</v>
      </c>
      <c r="D74" s="32"/>
      <c r="E74" s="32" t="str">
        <f t="shared" si="2"/>
        <v/>
      </c>
      <c r="F74" s="33">
        <f>IF($B74="","",Items!$I73)</f>
        <v>9.1466666666666665</v>
      </c>
      <c r="G74" s="33" t="str">
        <f t="shared" si="3"/>
        <v/>
      </c>
      <c r="H74" s="28"/>
    </row>
    <row r="75" spans="1:8" x14ac:dyDescent="0.25">
      <c r="A75" s="28" t="str">
        <f>IF(Items!$B74="","",Items!$A74)</f>
        <v>5449000093943</v>
      </c>
      <c r="B75" s="28" t="str">
        <f>IF(Items!$B74="","",Items!$B74)</f>
        <v>Bonaqua 5l</v>
      </c>
      <c r="C75" s="32">
        <v>0</v>
      </c>
      <c r="D75" s="32"/>
      <c r="E75" s="32" t="str">
        <f t="shared" si="2"/>
        <v/>
      </c>
      <c r="F75" s="33">
        <f>IF($B75="","",Items!$I74)</f>
        <v>24.16</v>
      </c>
      <c r="G75" s="33" t="str">
        <f t="shared" si="3"/>
        <v/>
      </c>
      <c r="H75" s="28"/>
    </row>
    <row r="76" spans="1:8" x14ac:dyDescent="0.25">
      <c r="A76" s="28" t="str">
        <f>IF(Items!$B75="","",Items!$A75)</f>
        <v>90000000</v>
      </c>
      <c r="B76" s="28" t="str">
        <f>IF(Items!$B75="","",Items!$B75)</f>
        <v>Bonaqua Water 500ml</v>
      </c>
      <c r="C76" s="32">
        <v>0</v>
      </c>
      <c r="D76" s="32">
        <v>15</v>
      </c>
      <c r="E76" s="32">
        <f t="shared" si="2"/>
        <v>15</v>
      </c>
      <c r="F76" s="33">
        <f>IF($B76="","",Items!$I75)</f>
        <v>3.1066666666666674</v>
      </c>
      <c r="G76" s="33">
        <f t="shared" si="3"/>
        <v>46.600000000000009</v>
      </c>
      <c r="H76" s="28"/>
    </row>
    <row r="77" spans="1:8" x14ac:dyDescent="0.25">
      <c r="A77" s="28" t="str">
        <f>IF(Items!$B76="","",Items!$A76)</f>
        <v>6009644920174</v>
      </c>
      <c r="B77" s="28" t="str">
        <f>IF(Items!$B76="","",Items!$B76)</f>
        <v>BOOM DETERGENT 200G</v>
      </c>
      <c r="C77" s="32">
        <v>0</v>
      </c>
      <c r="D77" s="32">
        <v>49</v>
      </c>
      <c r="E77" s="32">
        <f t="shared" si="2"/>
        <v>49</v>
      </c>
      <c r="F77" s="33">
        <f>IF($B77="","",Items!$I76)</f>
        <v>13.0425</v>
      </c>
      <c r="G77" s="33">
        <f t="shared" si="3"/>
        <v>639.08249999999998</v>
      </c>
      <c r="H77" s="28"/>
    </row>
    <row r="78" spans="1:8" x14ac:dyDescent="0.25">
      <c r="A78" s="28" t="str">
        <f>IF(Items!$B77="","",Items!$A77)</f>
        <v>6007038001188</v>
      </c>
      <c r="B78" s="28" t="str">
        <f>IF(Items!$B77="","",Items!$B77)</f>
        <v>Boom Detergent 400g</v>
      </c>
      <c r="C78" s="32">
        <v>0</v>
      </c>
      <c r="D78" s="32"/>
      <c r="E78" s="32" t="str">
        <f t="shared" si="2"/>
        <v/>
      </c>
      <c r="F78" s="33">
        <f>IF($B78="","",Items!$I77)</f>
        <v>13.0425</v>
      </c>
      <c r="G78" s="33" t="str">
        <f t="shared" si="3"/>
        <v/>
      </c>
      <c r="H78" s="28"/>
    </row>
    <row r="79" spans="1:8" x14ac:dyDescent="0.25">
      <c r="A79" s="28" t="str">
        <f>IF(Items!$B78="","",Items!$A78)</f>
        <v>6009644920167</v>
      </c>
      <c r="B79" s="28" t="str">
        <f>IF(Items!$B78="","",Items!$B78)</f>
        <v>Boom Detergent 400g (2)</v>
      </c>
      <c r="C79" s="32">
        <v>0</v>
      </c>
      <c r="D79" s="32"/>
      <c r="E79" s="32" t="str">
        <f t="shared" si="2"/>
        <v/>
      </c>
      <c r="F79" s="33">
        <f>IF($B79="","",Items!$I78)</f>
        <v>13.0425</v>
      </c>
      <c r="G79" s="33" t="str">
        <f t="shared" si="3"/>
        <v/>
      </c>
      <c r="H79" s="28"/>
    </row>
    <row r="80" spans="1:8" x14ac:dyDescent="0.25">
      <c r="A80" s="28" t="str">
        <f>IF(Items!$B79="","",Items!$A79)</f>
        <v>6009644925605</v>
      </c>
      <c r="B80" s="28" t="str">
        <f>IF(Items!$B79="","",Items!$B79)</f>
        <v>Boom Liquid 750ml</v>
      </c>
      <c r="C80" s="32">
        <v>0</v>
      </c>
      <c r="D80" s="32">
        <v>13</v>
      </c>
      <c r="E80" s="32">
        <f t="shared" si="2"/>
        <v>13</v>
      </c>
      <c r="F80" s="33">
        <f>IF($B80="","",Items!$I79)</f>
        <v>22.725000000000001</v>
      </c>
      <c r="G80" s="33">
        <f t="shared" si="3"/>
        <v>295.42500000000001</v>
      </c>
      <c r="H80" s="28"/>
    </row>
    <row r="81" spans="1:8" x14ac:dyDescent="0.25">
      <c r="A81" s="28" t="str">
        <f>IF(Items!$B80="","",Items!$A80)</f>
        <v>6009644923465</v>
      </c>
      <c r="B81" s="28" t="str">
        <f>IF(Items!$B80="","",Items!$B80)</f>
        <v>Boom Plus 150g</v>
      </c>
      <c r="C81" s="32">
        <v>0</v>
      </c>
      <c r="D81" s="32"/>
      <c r="E81" s="32" t="str">
        <f t="shared" si="2"/>
        <v/>
      </c>
      <c r="F81" s="33">
        <f>IF($B81="","",Items!$I80)</f>
        <v>6.4950000000000001</v>
      </c>
      <c r="G81" s="33" t="str">
        <f t="shared" si="3"/>
        <v/>
      </c>
      <c r="H81" s="28"/>
    </row>
    <row r="82" spans="1:8" x14ac:dyDescent="0.25">
      <c r="A82" s="28" t="str">
        <f>IF(Items!$B81="","",Items!$A81)</f>
        <v>6009644929917</v>
      </c>
      <c r="B82" s="28" t="str">
        <f>IF(Items!$B81="","",Items!$B81)</f>
        <v>BOOM POWDER 1kg</v>
      </c>
      <c r="C82" s="32">
        <v>0</v>
      </c>
      <c r="D82" s="32">
        <v>4</v>
      </c>
      <c r="E82" s="32">
        <f t="shared" si="2"/>
        <v>4</v>
      </c>
      <c r="F82" s="33">
        <f>IF($B82="","",Items!$I81)</f>
        <v>29.22</v>
      </c>
      <c r="G82" s="33">
        <f t="shared" si="3"/>
        <v>116.88</v>
      </c>
      <c r="H82" s="28"/>
    </row>
    <row r="83" spans="1:8" x14ac:dyDescent="0.25">
      <c r="A83" s="28" t="str">
        <f>IF(Items!$B82="","",Items!$A82)</f>
        <v>6009644925698</v>
      </c>
      <c r="B83" s="28" t="str">
        <f>IF(Items!$B82="","",Items!$B82)</f>
        <v>Boom Powder 500g</v>
      </c>
      <c r="C83" s="32">
        <v>0</v>
      </c>
      <c r="D83" s="32"/>
      <c r="E83" s="32" t="str">
        <f t="shared" si="2"/>
        <v/>
      </c>
      <c r="F83" s="33">
        <f>IF($B83="","",Items!$I82)</f>
        <v>16.305</v>
      </c>
      <c r="G83" s="33" t="str">
        <f t="shared" si="3"/>
        <v/>
      </c>
      <c r="H83" s="28"/>
    </row>
    <row r="84" spans="1:8" x14ac:dyDescent="0.25">
      <c r="A84" s="28" t="str">
        <f>IF(Items!$B83="","",Items!$A83)</f>
        <v>6009644923885</v>
      </c>
      <c r="B84" s="28" t="str">
        <f>IF(Items!$B83="","",Items!$B83)</f>
        <v>Boom Vim Lemon</v>
      </c>
      <c r="C84" s="32">
        <v>0</v>
      </c>
      <c r="D84" s="32"/>
      <c r="E84" s="32" t="str">
        <f t="shared" si="2"/>
        <v/>
      </c>
      <c r="F84" s="33">
        <f>IF($B84="","",Items!$I83)</f>
        <v>13.0425</v>
      </c>
      <c r="G84" s="33" t="str">
        <f t="shared" si="3"/>
        <v/>
      </c>
      <c r="H84" s="28"/>
    </row>
    <row r="85" spans="1:8" x14ac:dyDescent="0.25">
      <c r="A85" s="28" t="str">
        <f>IF(Items!$B84="","",Items!$A84)</f>
        <v>8590256633609</v>
      </c>
      <c r="B85" s="28" t="str">
        <f>IF(Items!$B84="","",Items!$B84)</f>
        <v>Britolux Bulbs 100watts</v>
      </c>
      <c r="C85" s="32">
        <v>0</v>
      </c>
      <c r="D85" s="32"/>
      <c r="E85" s="32" t="str">
        <f t="shared" si="2"/>
        <v/>
      </c>
      <c r="F85" s="33">
        <f>IF($B85="","",Items!$I84)</f>
        <v>5.22</v>
      </c>
      <c r="G85" s="33" t="str">
        <f t="shared" si="3"/>
        <v/>
      </c>
      <c r="H85" s="28"/>
    </row>
    <row r="86" spans="1:8" x14ac:dyDescent="0.25">
      <c r="A86" s="28" t="str">
        <f>IF(Items!$B85="","",Items!$A85)</f>
        <v>6001330000146</v>
      </c>
      <c r="B86" s="28" t="str">
        <f>IF(Items!$B85="","",Items!$B85)</f>
        <v>Bull Brand Corned Meat 300g</v>
      </c>
      <c r="C86" s="32">
        <v>0</v>
      </c>
      <c r="D86" s="32"/>
      <c r="E86" s="32" t="str">
        <f t="shared" si="2"/>
        <v/>
      </c>
      <c r="F86" s="33">
        <f>IF($B86="","",Items!$I85)</f>
        <v>22.822500000000002</v>
      </c>
      <c r="G86" s="33" t="str">
        <f t="shared" si="3"/>
        <v/>
      </c>
      <c r="H86" s="28"/>
    </row>
    <row r="87" spans="1:8" x14ac:dyDescent="0.25">
      <c r="A87" s="28" t="str">
        <f>IF(Items!$B86="","",Items!$A86)</f>
        <v>6009603063379</v>
      </c>
      <c r="B87" s="28" t="str">
        <f>IF(Items!$B86="","",Items!$B86)</f>
        <v>Buttercup 125g</v>
      </c>
      <c r="C87" s="32">
        <v>0</v>
      </c>
      <c r="D87" s="32"/>
      <c r="E87" s="32" t="str">
        <f t="shared" si="2"/>
        <v/>
      </c>
      <c r="F87" s="33">
        <f>IF($B87="","",Items!$I86)</f>
        <v>11.737500000000001</v>
      </c>
      <c r="G87" s="33" t="str">
        <f t="shared" si="3"/>
        <v/>
      </c>
      <c r="H87" s="28"/>
    </row>
    <row r="88" spans="1:8" x14ac:dyDescent="0.25">
      <c r="A88" s="28" t="str">
        <f>IF(Items!$B87="","",Items!$A87)</f>
        <v>6009603060415</v>
      </c>
      <c r="B88" s="28" t="str">
        <f>IF(Items!$B87="","",Items!$B87)</f>
        <v>BUTTERCUP 500G</v>
      </c>
      <c r="C88" s="32">
        <v>0</v>
      </c>
      <c r="D88" s="32"/>
      <c r="E88" s="32" t="str">
        <f t="shared" si="2"/>
        <v/>
      </c>
      <c r="F88" s="33">
        <f>IF($B88="","",Items!$I87)</f>
        <v>32.61</v>
      </c>
      <c r="G88" s="33" t="str">
        <f t="shared" si="3"/>
        <v/>
      </c>
      <c r="H88" s="28"/>
    </row>
    <row r="89" spans="1:8" x14ac:dyDescent="0.25">
      <c r="A89" s="28" t="str">
        <f>IF(Items!$B88="","",Items!$A88)</f>
        <v>6009603060408</v>
      </c>
      <c r="B89" s="28" t="str">
        <f>IF(Items!$B88="","",Items!$B88)</f>
        <v>Buttercup Margarine 250g</v>
      </c>
      <c r="C89" s="32">
        <v>0</v>
      </c>
      <c r="D89" s="32">
        <v>24</v>
      </c>
      <c r="E89" s="32">
        <f t="shared" si="2"/>
        <v>24</v>
      </c>
      <c r="F89" s="33">
        <f>IF($B89="","",Items!$I88)</f>
        <v>18.75</v>
      </c>
      <c r="G89" s="33">
        <f t="shared" si="3"/>
        <v>450</v>
      </c>
      <c r="H89" s="28"/>
    </row>
    <row r="90" spans="1:8" x14ac:dyDescent="0.25">
      <c r="A90" s="28" t="str">
        <f>IF(Items!$B89="","",Items!$A89)</f>
        <v>5061041300714</v>
      </c>
      <c r="B90" s="28" t="str">
        <f>IF(Items!$B89="","",Items!$B89)</f>
        <v>BUZZ BUTTERMILK 100G</v>
      </c>
      <c r="C90" s="32">
        <v>0</v>
      </c>
      <c r="D90" s="32"/>
      <c r="E90" s="32" t="str">
        <f t="shared" si="2"/>
        <v/>
      </c>
      <c r="F90" s="33">
        <f>IF($B90="","",Items!$I89)</f>
        <v>6.5250000000000004</v>
      </c>
      <c r="G90" s="33" t="str">
        <f t="shared" si="3"/>
        <v/>
      </c>
      <c r="H90" s="28"/>
    </row>
    <row r="91" spans="1:8" x14ac:dyDescent="0.25">
      <c r="A91" s="28" t="str">
        <f>IF(Items!$B90="","",Items!$A90)</f>
        <v>5061041300721</v>
      </c>
      <c r="B91" s="28" t="str">
        <f>IF(Items!$B90="","",Items!$B90)</f>
        <v>BUZZ CHOCO 100G</v>
      </c>
      <c r="C91" s="32">
        <v>0</v>
      </c>
      <c r="D91" s="32"/>
      <c r="E91" s="32" t="str">
        <f t="shared" si="2"/>
        <v/>
      </c>
      <c r="F91" s="33">
        <f>IF($B91="","",Items!$I90)</f>
        <v>6.5250000000000004</v>
      </c>
      <c r="G91" s="33" t="str">
        <f t="shared" si="3"/>
        <v/>
      </c>
      <c r="H91" s="28"/>
    </row>
    <row r="92" spans="1:8" x14ac:dyDescent="0.25">
      <c r="A92" s="28" t="str">
        <f>IF(Items!$B91="","",Items!$A91)</f>
        <v>5061041300707</v>
      </c>
      <c r="B92" s="28" t="str">
        <f>IF(Items!$B91="","",Items!$B91)</f>
        <v>BUZZ GIN  LEM 100G</v>
      </c>
      <c r="C92" s="32">
        <v>0</v>
      </c>
      <c r="D92" s="32"/>
      <c r="E92" s="32" t="str">
        <f t="shared" si="2"/>
        <v/>
      </c>
      <c r="F92" s="33">
        <f>IF($B92="","",Items!$I91)</f>
        <v>6.5250000000000004</v>
      </c>
      <c r="G92" s="33" t="str">
        <f t="shared" si="3"/>
        <v/>
      </c>
      <c r="H92" s="28"/>
    </row>
    <row r="93" spans="1:8" x14ac:dyDescent="0.25">
      <c r="A93" s="28" t="str">
        <f>IF(Items!$B92="","",Items!$A92)</f>
        <v>6001065601083</v>
      </c>
      <c r="B93" s="28" t="str">
        <f>IF(Items!$B92="","",Items!$B92)</f>
        <v>Cadburry Biscuit 80g</v>
      </c>
      <c r="C93" s="32">
        <v>0</v>
      </c>
      <c r="D93" s="32"/>
      <c r="E93" s="32" t="str">
        <f t="shared" si="2"/>
        <v/>
      </c>
      <c r="F93" s="33">
        <f>IF($B93="","",Items!$I92)</f>
        <v>22.822500000000002</v>
      </c>
      <c r="G93" s="33" t="str">
        <f t="shared" si="3"/>
        <v/>
      </c>
      <c r="H93" s="28"/>
    </row>
    <row r="94" spans="1:8" x14ac:dyDescent="0.25">
      <c r="A94" s="28" t="str">
        <f>IF(Items!$B93="","",Items!$A93)</f>
        <v>6001065600406</v>
      </c>
      <c r="B94" s="28" t="str">
        <f>IF(Items!$B93="","",Items!$B93)</f>
        <v>Cadburry Bubbly Milk 40g</v>
      </c>
      <c r="C94" s="32">
        <v>0</v>
      </c>
      <c r="D94" s="32"/>
      <c r="E94" s="32" t="str">
        <f t="shared" si="2"/>
        <v/>
      </c>
      <c r="F94" s="33">
        <f>IF($B94="","",Items!$I93)</f>
        <v>12.99</v>
      </c>
      <c r="G94" s="33" t="str">
        <f t="shared" si="3"/>
        <v/>
      </c>
      <c r="H94" s="28"/>
    </row>
    <row r="95" spans="1:8" x14ac:dyDescent="0.25">
      <c r="A95" s="28" t="str">
        <f>IF(Items!$B94="","",Items!$A94)</f>
        <v>6001065601038</v>
      </c>
      <c r="B95" s="28" t="str">
        <f>IF(Items!$B94="","",Items!$B94)</f>
        <v>Cadburry Dream 80g</v>
      </c>
      <c r="C95" s="32">
        <v>0</v>
      </c>
      <c r="D95" s="32"/>
      <c r="E95" s="32" t="str">
        <f t="shared" si="2"/>
        <v/>
      </c>
      <c r="F95" s="33">
        <f>IF($B95="","",Items!$I94)</f>
        <v>22.725000000000001</v>
      </c>
      <c r="G95" s="33" t="str">
        <f t="shared" si="3"/>
        <v/>
      </c>
      <c r="H95" s="28"/>
    </row>
    <row r="96" spans="1:8" x14ac:dyDescent="0.25">
      <c r="A96" s="28" t="str">
        <f>IF(Items!$B95="","",Items!$A95)</f>
        <v>7622202300332</v>
      </c>
      <c r="B96" s="28" t="str">
        <f>IF(Items!$B95="","",Items!$B95)</f>
        <v>Cadburry Fruit N Nut 75g</v>
      </c>
      <c r="C96" s="32">
        <v>0</v>
      </c>
      <c r="D96" s="32"/>
      <c r="E96" s="32" t="str">
        <f t="shared" si="2"/>
        <v/>
      </c>
      <c r="F96" s="33">
        <f>IF($B96="","",Items!$I95)</f>
        <v>12.99</v>
      </c>
      <c r="G96" s="33" t="str">
        <f t="shared" si="3"/>
        <v/>
      </c>
      <c r="H96" s="28"/>
    </row>
    <row r="97" spans="1:8" x14ac:dyDescent="0.25">
      <c r="A97" s="28" t="str">
        <f>IF(Items!$B96="","",Items!$A96)</f>
        <v>6001065601236</v>
      </c>
      <c r="B97" s="28" t="str">
        <f>IF(Items!$B96="","",Items!$B96)</f>
        <v>Cadburry Fruit N Nut Choc 150g</v>
      </c>
      <c r="C97" s="32">
        <v>0</v>
      </c>
      <c r="D97" s="32"/>
      <c r="E97" s="32" t="str">
        <f t="shared" si="2"/>
        <v/>
      </c>
      <c r="F97" s="33">
        <f>IF($B97="","",Items!$I96)</f>
        <v>35.872500000000002</v>
      </c>
      <c r="G97" s="33" t="str">
        <f t="shared" si="3"/>
        <v/>
      </c>
      <c r="H97" s="28"/>
    </row>
    <row r="98" spans="1:8" x14ac:dyDescent="0.25">
      <c r="A98" s="28" t="str">
        <f>IF(Items!$B97="","",Items!$A97)</f>
        <v>7622210876782</v>
      </c>
      <c r="B98" s="28" t="str">
        <f>IF(Items!$B97="","",Items!$B97)</f>
        <v>Cadburry Lunchbar  62g</v>
      </c>
      <c r="C98" s="32">
        <v>0</v>
      </c>
      <c r="D98" s="32"/>
      <c r="E98" s="32" t="str">
        <f t="shared" si="2"/>
        <v/>
      </c>
      <c r="F98" s="33">
        <f>IF($B98="","",Items!$I97)</f>
        <v>16.305</v>
      </c>
      <c r="G98" s="33" t="str">
        <f t="shared" si="3"/>
        <v/>
      </c>
      <c r="H98" s="28"/>
    </row>
    <row r="99" spans="1:8" x14ac:dyDescent="0.25">
      <c r="A99" s="28" t="str">
        <f>IF(Items!$B98="","",Items!$A98)</f>
        <v>6001065601243</v>
      </c>
      <c r="B99" s="28" t="str">
        <f>IF(Items!$B98="","",Items!$B98)</f>
        <v>Cadburry Milk Choc 150g</v>
      </c>
      <c r="C99" s="32">
        <v>0</v>
      </c>
      <c r="D99" s="32"/>
      <c r="E99" s="32" t="str">
        <f t="shared" si="2"/>
        <v/>
      </c>
      <c r="F99" s="33">
        <f>IF($B99="","",Items!$I98)</f>
        <v>35.872500000000002</v>
      </c>
      <c r="G99" s="33" t="str">
        <f t="shared" si="3"/>
        <v/>
      </c>
      <c r="H99" s="28"/>
    </row>
    <row r="100" spans="1:8" x14ac:dyDescent="0.25">
      <c r="A100" s="28" t="str">
        <f>IF(Items!$B99="","",Items!$A99)</f>
        <v>7622210846167</v>
      </c>
      <c r="B100" s="28" t="str">
        <f>IF(Items!$B99="","",Items!$B99)</f>
        <v>Cadburry Milk Choc Bubbly 87g</v>
      </c>
      <c r="C100" s="32">
        <v>0</v>
      </c>
      <c r="D100" s="32"/>
      <c r="E100" s="32" t="str">
        <f t="shared" si="2"/>
        <v/>
      </c>
      <c r="F100" s="33">
        <f>IF($B100="","",Items!$I99)</f>
        <v>22.822500000000002</v>
      </c>
      <c r="G100" s="33" t="str">
        <f t="shared" si="3"/>
        <v/>
      </c>
      <c r="H100" s="28"/>
    </row>
    <row r="101" spans="1:8" x14ac:dyDescent="0.25">
      <c r="A101" s="28" t="str">
        <f>IF(Items!$B100="","",Items!$A100)</f>
        <v>6001065601250</v>
      </c>
      <c r="B101" s="28" t="str">
        <f>IF(Items!$B100="","",Items!$B100)</f>
        <v>Cadburry Mint 150g</v>
      </c>
      <c r="C101" s="32">
        <v>0</v>
      </c>
      <c r="D101" s="32">
        <v>3</v>
      </c>
      <c r="E101" s="32">
        <f t="shared" si="2"/>
        <v>3</v>
      </c>
      <c r="F101" s="33">
        <f>IF($B101="","",Items!$I100)</f>
        <v>35.872500000000002</v>
      </c>
      <c r="G101" s="33">
        <f t="shared" si="3"/>
        <v>107.61750000000001</v>
      </c>
      <c r="H101" s="28"/>
    </row>
    <row r="102" spans="1:8" x14ac:dyDescent="0.25">
      <c r="A102" s="28" t="str">
        <f>IF(Items!$B101="","",Items!$A101)</f>
        <v>7622202300127</v>
      </c>
      <c r="B102" s="28" t="str">
        <f>IF(Items!$B101="","",Items!$B101)</f>
        <v>Cadburry Mint 75g</v>
      </c>
      <c r="C102" s="32">
        <v>0</v>
      </c>
      <c r="D102" s="32"/>
      <c r="E102" s="32" t="str">
        <f t="shared" si="2"/>
        <v/>
      </c>
      <c r="F102" s="33">
        <f>IF($B102="","",Items!$I101)</f>
        <v>12.99</v>
      </c>
      <c r="G102" s="33" t="str">
        <f t="shared" si="3"/>
        <v/>
      </c>
      <c r="H102" s="28"/>
    </row>
    <row r="103" spans="1:8" x14ac:dyDescent="0.25">
      <c r="A103" s="28" t="str">
        <f>IF(Items!$B102="","",Items!$A102)</f>
        <v>7622210846389</v>
      </c>
      <c r="B103" s="28" t="str">
        <f>IF(Items!$B102="","",Items!$B102)</f>
        <v>Cadburry Mint Bubbly 87g</v>
      </c>
      <c r="C103" s="32">
        <v>0</v>
      </c>
      <c r="D103" s="32"/>
      <c r="E103" s="32" t="str">
        <f t="shared" si="2"/>
        <v/>
      </c>
      <c r="F103" s="33">
        <f>IF($B103="","",Items!$I102)</f>
        <v>22.822500000000002</v>
      </c>
      <c r="G103" s="33" t="str">
        <f t="shared" si="3"/>
        <v/>
      </c>
      <c r="H103" s="28"/>
    </row>
    <row r="104" spans="1:8" x14ac:dyDescent="0.25">
      <c r="A104" s="28" t="str">
        <f>IF(Items!$B103="","",Items!$A103)</f>
        <v>6001065601090</v>
      </c>
      <c r="B104" s="28" t="str">
        <f>IF(Items!$B103="","",Items!$B103)</f>
        <v>Cadburry Top Deck 80g</v>
      </c>
      <c r="C104" s="32">
        <v>0</v>
      </c>
      <c r="D104" s="32"/>
      <c r="E104" s="32" t="str">
        <f t="shared" si="2"/>
        <v/>
      </c>
      <c r="F104" s="33">
        <f>IF($B104="","",Items!$I103)</f>
        <v>22.822500000000002</v>
      </c>
      <c r="G104" s="33" t="str">
        <f t="shared" si="3"/>
        <v/>
      </c>
      <c r="H104" s="28"/>
    </row>
    <row r="105" spans="1:8" x14ac:dyDescent="0.25">
      <c r="A105" s="28" t="str">
        <f>IF(Items!$B104="","",Items!$A104)</f>
        <v>7622210846396</v>
      </c>
      <c r="B105" s="28" t="str">
        <f>IF(Items!$B104="","",Items!$B104)</f>
        <v>Cadburry Top Deck Bubbly 87g</v>
      </c>
      <c r="C105" s="32">
        <v>0</v>
      </c>
      <c r="D105" s="32"/>
      <c r="E105" s="32" t="str">
        <f t="shared" si="2"/>
        <v/>
      </c>
      <c r="F105" s="33">
        <f>IF($B105="","",Items!$I104)</f>
        <v>22.822500000000002</v>
      </c>
      <c r="G105" s="33" t="str">
        <f t="shared" si="3"/>
        <v/>
      </c>
      <c r="H105" s="28"/>
    </row>
    <row r="106" spans="1:8" x14ac:dyDescent="0.25">
      <c r="A106" s="28" t="str">
        <f>IF(Items!$B105="","",Items!$A105)</f>
        <v>6001065601267</v>
      </c>
      <c r="B106" s="28" t="str">
        <f>IF(Items!$B105="","",Items!$B105)</f>
        <v>Cadburry Top Deck Choc 150g</v>
      </c>
      <c r="C106" s="32">
        <v>0</v>
      </c>
      <c r="D106" s="32">
        <v>48</v>
      </c>
      <c r="E106" s="32">
        <f t="shared" si="2"/>
        <v>48</v>
      </c>
      <c r="F106" s="33">
        <f>IF($B106="","",Items!$I105)</f>
        <v>35.872500000000002</v>
      </c>
      <c r="G106" s="33">
        <f t="shared" si="3"/>
        <v>1721.88</v>
      </c>
      <c r="H106" s="28"/>
    </row>
    <row r="107" spans="1:8" x14ac:dyDescent="0.25">
      <c r="A107" s="28" t="str">
        <f>IF(Items!$B106="","",Items!$A106)</f>
        <v>7622210849199</v>
      </c>
      <c r="B107" s="28" t="str">
        <f>IF(Items!$B106="","",Items!$B106)</f>
        <v>Cadbury Bubbly Oreo</v>
      </c>
      <c r="C107" s="32">
        <v>0</v>
      </c>
      <c r="D107" s="32"/>
      <c r="E107" s="32" t="str">
        <f t="shared" si="2"/>
        <v/>
      </c>
      <c r="F107" s="33">
        <f>IF($B107="","",Items!$I106)</f>
        <v>22.822500000000002</v>
      </c>
      <c r="G107" s="33" t="str">
        <f t="shared" si="3"/>
        <v/>
      </c>
      <c r="H107" s="28"/>
    </row>
    <row r="108" spans="1:8" x14ac:dyDescent="0.25">
      <c r="A108" s="28" t="str">
        <f>IF(Items!$B107="","",Items!$A107)</f>
        <v>6001065601021</v>
      </c>
      <c r="B108" s="28" t="str">
        <f>IF(Items!$B107="","",Items!$B107)</f>
        <v>Cadbury Cashew 80g</v>
      </c>
      <c r="C108" s="32">
        <v>0</v>
      </c>
      <c r="D108" s="32"/>
      <c r="E108" s="32" t="str">
        <f t="shared" si="2"/>
        <v/>
      </c>
      <c r="F108" s="33">
        <f>IF($B108="","",Items!$I107)</f>
        <v>22.822500000000002</v>
      </c>
      <c r="G108" s="33" t="str">
        <f t="shared" si="3"/>
        <v/>
      </c>
      <c r="H108" s="28"/>
    </row>
    <row r="109" spans="1:8" x14ac:dyDescent="0.25">
      <c r="A109" s="28" t="str">
        <f>IF(Items!$B108="","",Items!$A108)</f>
        <v>6001065601014</v>
      </c>
      <c r="B109" s="28" t="str">
        <f>IF(Items!$B108="","",Items!$B108)</f>
        <v>Cadbury Fruit N Nut 80g</v>
      </c>
      <c r="C109" s="32">
        <v>0</v>
      </c>
      <c r="D109" s="32"/>
      <c r="E109" s="32" t="str">
        <f t="shared" si="2"/>
        <v/>
      </c>
      <c r="F109" s="33">
        <f>IF($B109="","",Items!$I108)</f>
        <v>22.822500000000002</v>
      </c>
      <c r="G109" s="33" t="str">
        <f t="shared" si="3"/>
        <v/>
      </c>
      <c r="H109" s="28"/>
    </row>
    <row r="110" spans="1:8" x14ac:dyDescent="0.25">
      <c r="A110" s="28" t="str">
        <f>IF(Items!$B109="","",Items!$A109)</f>
        <v>6001065601069</v>
      </c>
      <c r="B110" s="28" t="str">
        <f>IF(Items!$B109="","",Items!$B109)</f>
        <v>Cadbury Milk Chocolate 80g</v>
      </c>
      <c r="C110" s="32">
        <v>0</v>
      </c>
      <c r="D110" s="32"/>
      <c r="E110" s="32" t="str">
        <f t="shared" si="2"/>
        <v/>
      </c>
      <c r="F110" s="33">
        <f>IF($B110="","",Items!$I109)</f>
        <v>22.822500000000002</v>
      </c>
      <c r="G110" s="33" t="str">
        <f t="shared" si="3"/>
        <v/>
      </c>
      <c r="H110" s="28"/>
    </row>
    <row r="111" spans="1:8" x14ac:dyDescent="0.25">
      <c r="A111" s="28" t="str">
        <f>IF(Items!$B110="","",Items!$A110)</f>
        <v>6001065601113</v>
      </c>
      <c r="B111" s="28" t="str">
        <f>IF(Items!$B110="","",Items!$B110)</f>
        <v>Cadbury Mint 80g</v>
      </c>
      <c r="C111" s="32">
        <v>0</v>
      </c>
      <c r="D111" s="32"/>
      <c r="E111" s="32" t="str">
        <f t="shared" si="2"/>
        <v/>
      </c>
      <c r="F111" s="33">
        <f>IF($B111="","",Items!$I110)</f>
        <v>22.822500000000002</v>
      </c>
      <c r="G111" s="33" t="str">
        <f t="shared" si="3"/>
        <v/>
      </c>
      <c r="H111" s="28"/>
    </row>
    <row r="112" spans="1:8" x14ac:dyDescent="0.25">
      <c r="A112" s="28" t="str">
        <f>IF(Items!$B111="","",Items!$A111)</f>
        <v>6001065601106</v>
      </c>
      <c r="B112" s="28" t="str">
        <f>IF(Items!$B111="","",Items!$B111)</f>
        <v>Cadbury Rum N Raisin 80g</v>
      </c>
      <c r="C112" s="32">
        <v>0</v>
      </c>
      <c r="D112" s="32"/>
      <c r="E112" s="32" t="str">
        <f t="shared" si="2"/>
        <v/>
      </c>
      <c r="F112" s="33">
        <f>IF($B112="","",Items!$I111)</f>
        <v>22.822500000000002</v>
      </c>
      <c r="G112" s="33" t="str">
        <f t="shared" si="3"/>
        <v/>
      </c>
      <c r="H112" s="28"/>
    </row>
    <row r="113" spans="1:8" x14ac:dyDescent="0.25">
      <c r="A113" s="28" t="str">
        <f>IF(Items!$B112="","",Items!$A112)</f>
        <v>6001065601007</v>
      </c>
      <c r="B113" s="28" t="str">
        <f>IF(Items!$B112="","",Items!$B112)</f>
        <v>Cadbury Whole Nut 80g</v>
      </c>
      <c r="C113" s="32">
        <v>0</v>
      </c>
      <c r="D113" s="32"/>
      <c r="E113" s="32" t="str">
        <f t="shared" si="2"/>
        <v/>
      </c>
      <c r="F113" s="33">
        <f>IF($B113="","",Items!$I112)</f>
        <v>22.822500000000002</v>
      </c>
      <c r="G113" s="33" t="str">
        <f t="shared" si="3"/>
        <v/>
      </c>
      <c r="H113" s="28"/>
    </row>
    <row r="114" spans="1:8" x14ac:dyDescent="0.25">
      <c r="A114" s="28" t="str">
        <f>IF(Items!$B113="","",Items!$A113)</f>
        <v>315200</v>
      </c>
      <c r="B114" s="28" t="str">
        <f>IF(Items!$B113="","",Items!$B113)</f>
        <v>Candles Each</v>
      </c>
      <c r="C114" s="32">
        <v>0</v>
      </c>
      <c r="D114" s="32">
        <v>301</v>
      </c>
      <c r="E114" s="32">
        <f t="shared" si="2"/>
        <v>301</v>
      </c>
      <c r="F114" s="33">
        <f>IF($B114="","",Items!$I113)</f>
        <v>4.5674999999999999</v>
      </c>
      <c r="G114" s="33">
        <f t="shared" si="3"/>
        <v>1374.8174999999999</v>
      </c>
      <c r="H114" s="28"/>
    </row>
    <row r="115" spans="1:8" x14ac:dyDescent="0.25">
      <c r="A115" s="28" t="str">
        <f>IF(Items!$B114="","",Items!$A114)</f>
        <v>9556564800309</v>
      </c>
      <c r="B115" s="28" t="str">
        <f>IF(Items!$B114="","",Items!$B114)</f>
        <v>Carex Assorted Flavours</v>
      </c>
      <c r="C115" s="32">
        <v>0</v>
      </c>
      <c r="D115" s="32"/>
      <c r="E115" s="32" t="str">
        <f t="shared" si="2"/>
        <v/>
      </c>
      <c r="F115" s="33">
        <f>IF($B115="","",Items!$I114)</f>
        <v>26.085000000000001</v>
      </c>
      <c r="G115" s="33" t="str">
        <f t="shared" si="3"/>
        <v/>
      </c>
      <c r="H115" s="28"/>
    </row>
    <row r="116" spans="1:8" x14ac:dyDescent="0.25">
      <c r="A116" s="28" t="str">
        <f>IF(Items!$B115="","",Items!$A115)</f>
        <v>9556564801009</v>
      </c>
      <c r="B116" s="28" t="str">
        <f>IF(Items!$B115="","",Items!$B115)</f>
        <v>Carex Dotted</v>
      </c>
      <c r="C116" s="32">
        <v>0</v>
      </c>
      <c r="D116" s="32"/>
      <c r="E116" s="32" t="str">
        <f t="shared" si="2"/>
        <v/>
      </c>
      <c r="F116" s="33">
        <f>IF($B116="","",Items!$I115)</f>
        <v>18.559999999999999</v>
      </c>
      <c r="G116" s="33" t="str">
        <f t="shared" si="3"/>
        <v/>
      </c>
      <c r="H116" s="28"/>
    </row>
    <row r="117" spans="1:8" x14ac:dyDescent="0.25">
      <c r="A117" s="28" t="str">
        <f>IF(Items!$B116="","",Items!$A116)</f>
        <v>9556564707295</v>
      </c>
      <c r="B117" s="28" t="str">
        <f>IF(Items!$B116="","",Items!$B116)</f>
        <v>Carex Multi Pleasure</v>
      </c>
      <c r="C117" s="32">
        <v>0</v>
      </c>
      <c r="D117" s="32">
        <v>7</v>
      </c>
      <c r="E117" s="32">
        <f t="shared" si="2"/>
        <v>7</v>
      </c>
      <c r="F117" s="33">
        <f>IF($B117="","",Items!$I116)</f>
        <v>18.559999999999999</v>
      </c>
      <c r="G117" s="33">
        <f t="shared" si="3"/>
        <v>129.91999999999999</v>
      </c>
      <c r="H117" s="28"/>
    </row>
    <row r="118" spans="1:8" x14ac:dyDescent="0.25">
      <c r="A118" s="28" t="str">
        <f>IF(Items!$B117="","",Items!$A117)</f>
        <v>9556564802006</v>
      </c>
      <c r="B118" s="28" t="str">
        <f>IF(Items!$B117="","",Items!$B117)</f>
        <v>Carex Ribbed</v>
      </c>
      <c r="C118" s="32">
        <v>0</v>
      </c>
      <c r="D118" s="32"/>
      <c r="E118" s="32" t="str">
        <f t="shared" si="2"/>
        <v/>
      </c>
      <c r="F118" s="33">
        <f>IF($B118="","",Items!$I117)</f>
        <v>18.559999999999999</v>
      </c>
      <c r="G118" s="33" t="str">
        <f t="shared" si="3"/>
        <v/>
      </c>
      <c r="H118" s="28"/>
    </row>
    <row r="119" spans="1:8" x14ac:dyDescent="0.25">
      <c r="A119" s="28" t="str">
        <f>IF(Items!$B118="","",Items!$A118)</f>
        <v>9556564814009</v>
      </c>
      <c r="B119" s="28" t="str">
        <f>IF(Items!$B118="","",Items!$B118)</f>
        <v>Carex Rough And Tough</v>
      </c>
      <c r="C119" s="32">
        <v>0</v>
      </c>
      <c r="D119" s="32"/>
      <c r="E119" s="32" t="str">
        <f t="shared" si="2"/>
        <v/>
      </c>
      <c r="F119" s="33">
        <f>IF($B119="","",Items!$I118)</f>
        <v>18.559999999999999</v>
      </c>
      <c r="G119" s="33" t="str">
        <f t="shared" si="3"/>
        <v/>
      </c>
      <c r="H119" s="28"/>
    </row>
    <row r="120" spans="1:8" x14ac:dyDescent="0.25">
      <c r="A120" s="28" t="str">
        <f>IF(Items!$B119="","",Items!$A119)</f>
        <v>9556564800705</v>
      </c>
      <c r="B120" s="28" t="str">
        <f>IF(Items!$B119="","",Items!$B119)</f>
        <v>Carex Strawberry</v>
      </c>
      <c r="C120" s="32">
        <v>0</v>
      </c>
      <c r="D120" s="32"/>
      <c r="E120" s="32" t="str">
        <f t="shared" si="2"/>
        <v/>
      </c>
      <c r="F120" s="33">
        <f>IF($B120="","",Items!$I119)</f>
        <v>18.559999999999999</v>
      </c>
      <c r="G120" s="33" t="str">
        <f t="shared" si="3"/>
        <v/>
      </c>
      <c r="H120" s="28"/>
    </row>
    <row r="121" spans="1:8" x14ac:dyDescent="0.25">
      <c r="A121" s="28" t="str">
        <f>IF(Items!$B120="","",Items!$A120)</f>
        <v>9556564813002</v>
      </c>
      <c r="B121" s="28" t="str">
        <f>IF(Items!$B120="","",Items!$B120)</f>
        <v>Carex Ultimate Pleasure</v>
      </c>
      <c r="C121" s="32">
        <v>0</v>
      </c>
      <c r="D121" s="32"/>
      <c r="E121" s="32" t="str">
        <f t="shared" si="2"/>
        <v/>
      </c>
      <c r="F121" s="33">
        <f>IF($B121="","",Items!$I120)</f>
        <v>18.559999999999999</v>
      </c>
      <c r="G121" s="33" t="str">
        <f t="shared" si="3"/>
        <v/>
      </c>
      <c r="H121" s="28"/>
    </row>
    <row r="122" spans="1:8" x14ac:dyDescent="0.25">
      <c r="A122" s="28" t="str">
        <f>IF(Items!$B121="","",Items!$A121)</f>
        <v>9556564707288</v>
      </c>
      <c r="B122" s="28" t="str">
        <f>IF(Items!$B121="","",Items!$B121)</f>
        <v>Carex Zero Thin</v>
      </c>
      <c r="C122" s="32">
        <v>0</v>
      </c>
      <c r="D122" s="32"/>
      <c r="E122" s="32" t="str">
        <f t="shared" si="2"/>
        <v/>
      </c>
      <c r="F122" s="33">
        <f>IF($B122="","",Items!$I121)</f>
        <v>18.559999999999999</v>
      </c>
      <c r="G122" s="33" t="str">
        <f t="shared" si="3"/>
        <v/>
      </c>
      <c r="H122" s="28"/>
    </row>
    <row r="123" spans="1:8" x14ac:dyDescent="0.25">
      <c r="A123" s="28" t="str">
        <f>IF(Items!$B122="","",Items!$A122)</f>
        <v>A33</v>
      </c>
      <c r="B123" s="28" t="str">
        <f>IF(Items!$B122="","",Items!$B122)</f>
        <v>Carrier Bag Midi</v>
      </c>
      <c r="C123" s="32">
        <v>0</v>
      </c>
      <c r="D123" s="32">
        <v>0</v>
      </c>
      <c r="E123" s="32">
        <f t="shared" si="2"/>
        <v>0</v>
      </c>
      <c r="F123" s="33">
        <f>IF($B123="","",Items!$I122)</f>
        <v>1.3049999999999999</v>
      </c>
      <c r="G123" s="33">
        <f t="shared" si="3"/>
        <v>0</v>
      </c>
      <c r="H123" s="28"/>
    </row>
    <row r="124" spans="1:8" x14ac:dyDescent="0.25">
      <c r="A124" s="28" t="str">
        <f>IF(Items!$B123="","",Items!$A123)</f>
        <v>6004842000291</v>
      </c>
      <c r="B124" s="28" t="str">
        <f>IF(Items!$B123="","",Items!$B123)</f>
        <v>Cascade Baobab1L</v>
      </c>
      <c r="C124" s="32">
        <v>0</v>
      </c>
      <c r="D124" s="32">
        <v>18</v>
      </c>
      <c r="E124" s="32">
        <f t="shared" si="2"/>
        <v>18</v>
      </c>
      <c r="F124" s="33">
        <f>IF($B124="","",Items!$I123)</f>
        <v>15.546666666666667</v>
      </c>
      <c r="G124" s="33">
        <f t="shared" si="3"/>
        <v>279.84000000000003</v>
      </c>
      <c r="H124" s="28"/>
    </row>
    <row r="125" spans="1:8" x14ac:dyDescent="0.25">
      <c r="A125" s="28" t="str">
        <f>IF(Items!$B124="","",Items!$A124)</f>
        <v>6004842000901</v>
      </c>
      <c r="B125" s="28" t="str">
        <f>IF(Items!$B124="","",Items!$B124)</f>
        <v>Cascade Baobob 500ml</v>
      </c>
      <c r="C125" s="32">
        <v>0</v>
      </c>
      <c r="D125" s="32"/>
      <c r="E125" s="32" t="str">
        <f t="shared" si="2"/>
        <v/>
      </c>
      <c r="F125" s="33">
        <f>IF($B125="","",Items!$I124)</f>
        <v>9.7799999999999994</v>
      </c>
      <c r="G125" s="33" t="str">
        <f t="shared" si="3"/>
        <v/>
      </c>
      <c r="H125" s="28"/>
    </row>
    <row r="126" spans="1:8" x14ac:dyDescent="0.25">
      <c r="A126" s="28" t="str">
        <f>IF(Items!$B125="","",Items!$A125)</f>
        <v>6004842000253</v>
      </c>
      <c r="B126" s="28" t="str">
        <f>IF(Items!$B125="","",Items!$B125)</f>
        <v>Cascade Orange 1L</v>
      </c>
      <c r="C126" s="32">
        <v>0</v>
      </c>
      <c r="D126" s="32"/>
      <c r="E126" s="32" t="str">
        <f t="shared" si="2"/>
        <v/>
      </c>
      <c r="F126" s="33">
        <f>IF($B126="","",Items!$I125)</f>
        <v>15.573333333333332</v>
      </c>
      <c r="G126" s="33" t="str">
        <f t="shared" si="3"/>
        <v/>
      </c>
      <c r="H126" s="28"/>
    </row>
    <row r="127" spans="1:8" x14ac:dyDescent="0.25">
      <c r="A127" s="28" t="str">
        <f>IF(Items!$B126="","",Items!$A126)</f>
        <v>6004842000802</v>
      </c>
      <c r="B127" s="28" t="str">
        <f>IF(Items!$B126="","",Items!$B126)</f>
        <v>Cascade Orange 500ml</v>
      </c>
      <c r="C127" s="32">
        <v>0</v>
      </c>
      <c r="D127" s="32"/>
      <c r="E127" s="32" t="str">
        <f t="shared" si="2"/>
        <v/>
      </c>
      <c r="F127" s="33">
        <f>IF($B127="","",Items!$I126)</f>
        <v>7.9279999999999999</v>
      </c>
      <c r="G127" s="33" t="str">
        <f t="shared" si="3"/>
        <v/>
      </c>
      <c r="H127" s="28"/>
    </row>
    <row r="128" spans="1:8" x14ac:dyDescent="0.25">
      <c r="A128" s="28" t="str">
        <f>IF(Items!$B127="","",Items!$A127)</f>
        <v>6004842000246</v>
      </c>
      <c r="B128" s="28" t="str">
        <f>IF(Items!$B127="","",Items!$B127)</f>
        <v>Cascade Tropical 1L</v>
      </c>
      <c r="C128" s="32">
        <v>0</v>
      </c>
      <c r="D128" s="32"/>
      <c r="E128" s="32" t="str">
        <f t="shared" si="2"/>
        <v/>
      </c>
      <c r="F128" s="33">
        <f>IF($B128="","",Items!$I127)</f>
        <v>19.567499999999999</v>
      </c>
      <c r="G128" s="33" t="str">
        <f t="shared" si="3"/>
        <v/>
      </c>
      <c r="H128" s="28"/>
    </row>
    <row r="129" spans="1:8" x14ac:dyDescent="0.25">
      <c r="A129" s="28" t="str">
        <f>IF(Items!$B128="","",Items!$A128)</f>
        <v>6007497103454</v>
      </c>
      <c r="B129" s="28" t="str">
        <f>IF(Items!$B128="","",Items!$B128)</f>
        <v>Cashel Valley Baked Beans 410g</v>
      </c>
      <c r="C129" s="32">
        <v>0</v>
      </c>
      <c r="D129" s="32">
        <v>1</v>
      </c>
      <c r="E129" s="32">
        <f t="shared" si="2"/>
        <v>1</v>
      </c>
      <c r="F129" s="33">
        <f>IF($B129="","",Items!$I128)</f>
        <v>16.305</v>
      </c>
      <c r="G129" s="33">
        <f t="shared" si="3"/>
        <v>16.305</v>
      </c>
      <c r="H129" s="28"/>
    </row>
    <row r="130" spans="1:8" x14ac:dyDescent="0.25">
      <c r="A130" s="28" t="str">
        <f>IF(Items!$B129="","",Items!$A129)</f>
        <v>6007497103379</v>
      </c>
      <c r="B130" s="28" t="str">
        <f>IF(Items!$B129="","",Items!$B129)</f>
        <v>Cashel Valley Chilli 410g</v>
      </c>
      <c r="C130" s="32">
        <v>0</v>
      </c>
      <c r="D130" s="32"/>
      <c r="E130" s="32" t="str">
        <f t="shared" si="2"/>
        <v/>
      </c>
      <c r="F130" s="33">
        <f>IF($B130="","",Items!$I129)</f>
        <v>13.0425</v>
      </c>
      <c r="G130" s="33" t="str">
        <f t="shared" si="3"/>
        <v/>
      </c>
      <c r="H130" s="28"/>
    </row>
    <row r="131" spans="1:8" x14ac:dyDescent="0.25">
      <c r="A131" s="28" t="str">
        <f>IF(Items!$B130="","",Items!$A130)</f>
        <v>6001240100011</v>
      </c>
      <c r="B131" s="28" t="str">
        <f>IF(Items!$B130="","",Items!$B130)</f>
        <v>CERES APPLE 1L</v>
      </c>
      <c r="C131" s="32">
        <v>0</v>
      </c>
      <c r="D131" s="32">
        <v>0</v>
      </c>
      <c r="E131" s="32">
        <f t="shared" si="2"/>
        <v>0</v>
      </c>
      <c r="F131" s="33">
        <f>IF($B131="","",Items!$I130)</f>
        <v>32.61</v>
      </c>
      <c r="G131" s="33">
        <f t="shared" si="3"/>
        <v>0</v>
      </c>
      <c r="H131" s="28"/>
    </row>
    <row r="132" spans="1:8" x14ac:dyDescent="0.25">
      <c r="A132" s="28" t="str">
        <f>IF(Items!$B131="","",Items!$A131)</f>
        <v>6001240200018</v>
      </c>
      <c r="B132" s="28" t="str">
        <f>IF(Items!$B131="","",Items!$B131)</f>
        <v>Ceres Apple 200ml</v>
      </c>
      <c r="C132" s="32">
        <v>0</v>
      </c>
      <c r="D132" s="32"/>
      <c r="E132" s="32" t="str">
        <f t="shared" si="2"/>
        <v/>
      </c>
      <c r="F132" s="33">
        <f>IF($B132="","",Items!$I131)</f>
        <v>11.737500000000001</v>
      </c>
      <c r="G132" s="33" t="str">
        <f t="shared" si="3"/>
        <v/>
      </c>
      <c r="H132" s="28"/>
    </row>
    <row r="133" spans="1:8" x14ac:dyDescent="0.25">
      <c r="A133" s="28" t="str">
        <f>IF(Items!$B132="","",Items!$A132)</f>
        <v>6001240241424</v>
      </c>
      <c r="B133" s="28" t="str">
        <f>IF(Items!$B132="","",Items!$B132)</f>
        <v>CERES BERRY 1L</v>
      </c>
      <c r="C133" s="32">
        <v>0</v>
      </c>
      <c r="D133" s="32"/>
      <c r="E133" s="32" t="str">
        <f t="shared" si="2"/>
        <v/>
      </c>
      <c r="F133" s="33">
        <f>IF($B133="","",Items!$I132)</f>
        <v>32.467500000000001</v>
      </c>
      <c r="G133" s="33" t="str">
        <f t="shared" si="3"/>
        <v/>
      </c>
      <c r="H133" s="28"/>
    </row>
    <row r="134" spans="1:8" x14ac:dyDescent="0.25">
      <c r="A134" s="28" t="str">
        <f>IF(Items!$B133="","",Items!$A133)</f>
        <v>6001240100288</v>
      </c>
      <c r="B134" s="28" t="str">
        <f>IF(Items!$B133="","",Items!$B133)</f>
        <v>CERES CRANBERRY AND KIWI 1L</v>
      </c>
      <c r="C134" s="32">
        <v>0</v>
      </c>
      <c r="D134" s="32"/>
      <c r="E134" s="32" t="str">
        <f t="shared" ref="E134:E197" si="4">IF(OR($B134="",$D134=""),"",$D134-$C134)</f>
        <v/>
      </c>
      <c r="F134" s="33">
        <f>IF($B134="","",Items!$I133)</f>
        <v>32.61</v>
      </c>
      <c r="G134" s="33" t="str">
        <f t="shared" ref="G134:G197" si="5">IF($E134="","",$E134*$F134)</f>
        <v/>
      </c>
      <c r="H134" s="28"/>
    </row>
    <row r="135" spans="1:8" x14ac:dyDescent="0.25">
      <c r="A135" s="28" t="str">
        <f>IF(Items!$B134="","",Items!$A134)</f>
        <v>6001240230671</v>
      </c>
      <c r="B135" s="28" t="str">
        <f>IF(Items!$B134="","",Items!$B134)</f>
        <v>Ceres Full Moon 1L</v>
      </c>
      <c r="C135" s="32">
        <v>0</v>
      </c>
      <c r="D135" s="32">
        <v>22</v>
      </c>
      <c r="E135" s="32">
        <f t="shared" si="4"/>
        <v>22</v>
      </c>
      <c r="F135" s="33">
        <f>IF($B135="","",Items!$I134)</f>
        <v>32.61</v>
      </c>
      <c r="G135" s="33">
        <f t="shared" si="5"/>
        <v>717.42</v>
      </c>
      <c r="H135" s="28"/>
    </row>
    <row r="136" spans="1:8" x14ac:dyDescent="0.25">
      <c r="A136" s="28" t="str">
        <f>IF(Items!$B135="","",Items!$A135)</f>
        <v>6001240100035</v>
      </c>
      <c r="B136" s="28" t="str">
        <f>IF(Items!$B135="","",Items!$B135)</f>
        <v>Ceres Guava 1l</v>
      </c>
      <c r="C136" s="32">
        <v>0</v>
      </c>
      <c r="D136" s="32"/>
      <c r="E136" s="32" t="str">
        <f t="shared" si="4"/>
        <v/>
      </c>
      <c r="F136" s="33">
        <f>IF($B136="","",Items!$I135)</f>
        <v>32.61</v>
      </c>
      <c r="G136" s="33" t="str">
        <f t="shared" si="5"/>
        <v/>
      </c>
      <c r="H136" s="28"/>
    </row>
    <row r="137" spans="1:8" x14ac:dyDescent="0.25">
      <c r="A137" s="28" t="str">
        <f>IF(Items!$B136="","",Items!$A136)</f>
        <v>6001240100295</v>
      </c>
      <c r="B137" s="28" t="str">
        <f>IF(Items!$B136="","",Items!$B136)</f>
        <v>CERES LITCHI 1L</v>
      </c>
      <c r="C137" s="32">
        <v>0</v>
      </c>
      <c r="D137" s="32"/>
      <c r="E137" s="32" t="str">
        <f t="shared" si="4"/>
        <v/>
      </c>
      <c r="F137" s="33">
        <f>IF($B137="","",Items!$I136)</f>
        <v>32.61</v>
      </c>
      <c r="G137" s="33" t="str">
        <f t="shared" si="5"/>
        <v/>
      </c>
      <c r="H137" s="28"/>
    </row>
    <row r="138" spans="1:8" x14ac:dyDescent="0.25">
      <c r="A138" s="28" t="str">
        <f>IF(Items!$B137="","",Items!$A137)</f>
        <v>6001240100257</v>
      </c>
      <c r="B138" s="28" t="str">
        <f>IF(Items!$B137="","",Items!$B137)</f>
        <v>CERES MANGO</v>
      </c>
      <c r="C138" s="32">
        <v>0</v>
      </c>
      <c r="D138" s="32"/>
      <c r="E138" s="32" t="str">
        <f t="shared" si="4"/>
        <v/>
      </c>
      <c r="F138" s="33">
        <f>IF($B138="","",Items!$I137)</f>
        <v>32.61</v>
      </c>
      <c r="G138" s="33" t="str">
        <f t="shared" si="5"/>
        <v/>
      </c>
      <c r="H138" s="28"/>
    </row>
    <row r="139" spans="1:8" x14ac:dyDescent="0.25">
      <c r="A139" s="28" t="str">
        <f>IF(Items!$B138="","",Items!$A138)</f>
        <v>6001240200254</v>
      </c>
      <c r="B139" s="28" t="str">
        <f>IF(Items!$B138="","",Items!$B138)</f>
        <v>CERES MANGO 200ML</v>
      </c>
      <c r="C139" s="32">
        <v>0</v>
      </c>
      <c r="D139" s="32"/>
      <c r="E139" s="32" t="str">
        <f t="shared" si="4"/>
        <v/>
      </c>
      <c r="F139" s="33">
        <f>IF($B139="","",Items!$I138)</f>
        <v>11.737500000000001</v>
      </c>
      <c r="G139" s="33" t="str">
        <f t="shared" si="5"/>
        <v/>
      </c>
      <c r="H139" s="28"/>
    </row>
    <row r="140" spans="1:8" x14ac:dyDescent="0.25">
      <c r="A140" s="28" t="str">
        <f>IF(Items!$B139="","",Items!$A139)</f>
        <v>6001240100059</v>
      </c>
      <c r="B140" s="28" t="str">
        <f>IF(Items!$B139="","",Items!$B139)</f>
        <v>CERES ORANGE 1L</v>
      </c>
      <c r="C140" s="32">
        <v>0</v>
      </c>
      <c r="D140" s="32"/>
      <c r="E140" s="32" t="str">
        <f t="shared" si="4"/>
        <v/>
      </c>
      <c r="F140" s="33">
        <f>IF($B140="","",Items!$I139)</f>
        <v>32.61</v>
      </c>
      <c r="G140" s="33" t="str">
        <f t="shared" si="5"/>
        <v/>
      </c>
      <c r="H140" s="28"/>
    </row>
    <row r="141" spans="1:8" x14ac:dyDescent="0.25">
      <c r="A141" s="28" t="str">
        <f>IF(Items!$B140="","",Items!$A140)</f>
        <v>6001240100127</v>
      </c>
      <c r="B141" s="28" t="str">
        <f>IF(Items!$B140="","",Items!$B140)</f>
        <v>CERES PASSION FRUIT 1L</v>
      </c>
      <c r="C141" s="32">
        <v>0</v>
      </c>
      <c r="D141" s="32"/>
      <c r="E141" s="32" t="str">
        <f t="shared" si="4"/>
        <v/>
      </c>
      <c r="F141" s="33">
        <f>IF($B141="","",Items!$I140)</f>
        <v>32.61</v>
      </c>
      <c r="G141" s="33" t="str">
        <f t="shared" si="5"/>
        <v/>
      </c>
      <c r="H141" s="28"/>
    </row>
    <row r="142" spans="1:8" x14ac:dyDescent="0.25">
      <c r="A142" s="28" t="str">
        <f>IF(Items!$B141="","",Items!$A141)</f>
        <v>6001240100066</v>
      </c>
      <c r="B142" s="28" t="str">
        <f>IF(Items!$B141="","",Items!$B141)</f>
        <v>CERES PINEAPPLE 1L</v>
      </c>
      <c r="C142" s="32">
        <v>0</v>
      </c>
      <c r="D142" s="32"/>
      <c r="E142" s="32" t="str">
        <f t="shared" si="4"/>
        <v/>
      </c>
      <c r="F142" s="33">
        <f>IF($B142="","",Items!$I141)</f>
        <v>32.61</v>
      </c>
      <c r="G142" s="33" t="str">
        <f t="shared" si="5"/>
        <v/>
      </c>
      <c r="H142" s="28"/>
    </row>
    <row r="143" spans="1:8" x14ac:dyDescent="0.25">
      <c r="A143" s="28" t="str">
        <f>IF(Items!$B142="","",Items!$A142)</f>
        <v>6001240100073</v>
      </c>
      <c r="B143" s="28" t="str">
        <f>IF(Items!$B142="","",Items!$B142)</f>
        <v>CERES RED GRAPE 1L</v>
      </c>
      <c r="C143" s="32">
        <v>0</v>
      </c>
      <c r="D143" s="32">
        <v>21</v>
      </c>
      <c r="E143" s="32">
        <f t="shared" si="4"/>
        <v>21</v>
      </c>
      <c r="F143" s="33">
        <f>IF($B143="","",Items!$I142)</f>
        <v>32.61</v>
      </c>
      <c r="G143" s="33">
        <f t="shared" si="5"/>
        <v>684.81</v>
      </c>
      <c r="H143" s="28"/>
    </row>
    <row r="144" spans="1:8" x14ac:dyDescent="0.25">
      <c r="A144" s="28" t="str">
        <f>IF(Items!$B143="","",Items!$A143)</f>
        <v>6001240200070</v>
      </c>
      <c r="B144" s="28" t="str">
        <f>IF(Items!$B143="","",Items!$B143)</f>
        <v>Ceres Red Grape 200ml</v>
      </c>
      <c r="C144" s="32">
        <v>0</v>
      </c>
      <c r="D144" s="32"/>
      <c r="E144" s="32" t="str">
        <f t="shared" si="4"/>
        <v/>
      </c>
      <c r="F144" s="33">
        <f>IF($B144="","",Items!$I143)</f>
        <v>11.737500000000001</v>
      </c>
      <c r="G144" s="33" t="str">
        <f t="shared" si="5"/>
        <v/>
      </c>
      <c r="H144" s="28"/>
    </row>
    <row r="145" spans="1:8" x14ac:dyDescent="0.25">
      <c r="A145" s="28" t="str">
        <f>IF(Items!$B144="","",Items!$A144)</f>
        <v>6001240235577</v>
      </c>
      <c r="B145" s="28" t="str">
        <f>IF(Items!$B144="","",Items!$B144)</f>
        <v>CERES SEASON 1L</v>
      </c>
      <c r="C145" s="32">
        <v>0</v>
      </c>
      <c r="D145" s="32">
        <v>0</v>
      </c>
      <c r="E145" s="32">
        <f t="shared" si="4"/>
        <v>0</v>
      </c>
      <c r="F145" s="33">
        <f>IF($B145="","",Items!$I144)</f>
        <v>32.61</v>
      </c>
      <c r="G145" s="33">
        <f t="shared" si="5"/>
        <v>0</v>
      </c>
      <c r="H145" s="28"/>
    </row>
    <row r="146" spans="1:8" x14ac:dyDescent="0.25">
      <c r="A146" s="28" t="str">
        <f>IF(Items!$B145="","",Items!$A145)</f>
        <v>6001240100714</v>
      </c>
      <c r="B146" s="28" t="str">
        <f>IF(Items!$B145="","",Items!$B145)</f>
        <v>CERES SECRETS OF THE VALLEY 1L</v>
      </c>
      <c r="C146" s="32">
        <v>0</v>
      </c>
      <c r="D146" s="32"/>
      <c r="E146" s="32" t="str">
        <f t="shared" si="4"/>
        <v/>
      </c>
      <c r="F146" s="33">
        <f>IF($B146="","",Items!$I145)</f>
        <v>32.61</v>
      </c>
      <c r="G146" s="33" t="str">
        <f t="shared" si="5"/>
        <v/>
      </c>
      <c r="H146" s="28"/>
    </row>
    <row r="147" spans="1:8" x14ac:dyDescent="0.25">
      <c r="A147" s="28" t="str">
        <f>IF(Items!$B146="","",Items!$A146)</f>
        <v>6001240200711</v>
      </c>
      <c r="B147" s="28" t="str">
        <f>IF(Items!$B146="","",Items!$B146)</f>
        <v>Ceres Secrets Of The Valley 200ml</v>
      </c>
      <c r="C147" s="32">
        <v>0</v>
      </c>
      <c r="D147" s="32"/>
      <c r="E147" s="32" t="str">
        <f t="shared" si="4"/>
        <v/>
      </c>
      <c r="F147" s="33">
        <f>IF($B147="","",Items!$I146)</f>
        <v>11.737500000000001</v>
      </c>
      <c r="G147" s="33" t="str">
        <f t="shared" si="5"/>
        <v/>
      </c>
      <c r="H147" s="28"/>
    </row>
    <row r="148" spans="1:8" x14ac:dyDescent="0.25">
      <c r="A148" s="28" t="str">
        <f>IF(Items!$B147="","",Items!$A147)</f>
        <v>6001240100080</v>
      </c>
      <c r="B148" s="28" t="str">
        <f>IF(Items!$B147="","",Items!$B147)</f>
        <v>Ceres White Gr 1l</v>
      </c>
      <c r="C148" s="32">
        <v>0</v>
      </c>
      <c r="D148" s="32">
        <v>29</v>
      </c>
      <c r="E148" s="32">
        <f t="shared" si="4"/>
        <v>29</v>
      </c>
      <c r="F148" s="33">
        <f>IF($B148="","",Items!$I147)</f>
        <v>32.61</v>
      </c>
      <c r="G148" s="33">
        <f t="shared" si="5"/>
        <v>945.68999999999994</v>
      </c>
      <c r="H148" s="28"/>
    </row>
    <row r="149" spans="1:8" x14ac:dyDescent="0.25">
      <c r="A149" s="28" t="str">
        <f>IF(Items!$B148="","",Items!$A148)</f>
        <v>6161107792367</v>
      </c>
      <c r="B149" s="28" t="str">
        <f>IF(Items!$B148="","",Items!$B148)</f>
        <v>Cerevita Corn And Banana</v>
      </c>
      <c r="C149" s="32">
        <v>0</v>
      </c>
      <c r="D149" s="32">
        <v>22</v>
      </c>
      <c r="E149" s="32">
        <f t="shared" si="4"/>
        <v>22</v>
      </c>
      <c r="F149" s="33">
        <f>IF($B149="","",Items!$I148)</f>
        <v>52.177500000000002</v>
      </c>
      <c r="G149" s="33">
        <f t="shared" si="5"/>
        <v>1147.905</v>
      </c>
      <c r="H149" s="28"/>
    </row>
    <row r="150" spans="1:8" x14ac:dyDescent="0.25">
      <c r="A150" s="28" t="str">
        <f>IF(Items!$B149="","",Items!$A149)</f>
        <v>6161107792374</v>
      </c>
      <c r="B150" s="28" t="str">
        <f>IF(Items!$B149="","",Items!$B149)</f>
        <v>Cerevita Corn And Cocoa 500g</v>
      </c>
      <c r="C150" s="32">
        <v>0</v>
      </c>
      <c r="D150" s="32">
        <v>20</v>
      </c>
      <c r="E150" s="32">
        <f t="shared" si="4"/>
        <v>20</v>
      </c>
      <c r="F150" s="33">
        <f>IF($B150="","",Items!$I149)</f>
        <v>52.177500000000002</v>
      </c>
      <c r="G150" s="33">
        <f t="shared" si="5"/>
        <v>1043.55</v>
      </c>
      <c r="H150" s="28"/>
    </row>
    <row r="151" spans="1:8" x14ac:dyDescent="0.25">
      <c r="A151" s="28" t="str">
        <f>IF(Items!$B150="","",Items!$A150)</f>
        <v>6161107792145</v>
      </c>
      <c r="B151" s="28" t="str">
        <f>IF(Items!$B150="","",Items!$B150)</f>
        <v>Cerevita Corn N Wheat</v>
      </c>
      <c r="C151" s="32">
        <v>0</v>
      </c>
      <c r="D151" s="32">
        <v>16</v>
      </c>
      <c r="E151" s="32">
        <f t="shared" si="4"/>
        <v>16</v>
      </c>
      <c r="F151" s="33">
        <f>IF($B151="","",Items!$I150)</f>
        <v>52.177500000000002</v>
      </c>
      <c r="G151" s="33">
        <f t="shared" si="5"/>
        <v>834.84</v>
      </c>
      <c r="H151" s="28"/>
    </row>
    <row r="152" spans="1:8" x14ac:dyDescent="0.25">
      <c r="A152" s="28" t="str">
        <f>IF(Items!$B151="","",Items!$A151)</f>
        <v>A771</v>
      </c>
      <c r="B152" s="28" t="str">
        <f>IF(Items!$B151="","",Items!$B151)</f>
        <v>Chappies Each</v>
      </c>
      <c r="C152" s="32">
        <v>0</v>
      </c>
      <c r="D152" s="32">
        <v>200</v>
      </c>
      <c r="E152" s="32">
        <f t="shared" si="4"/>
        <v>200</v>
      </c>
      <c r="F152" s="33">
        <f>IF($B152="","",Items!$I151)</f>
        <v>0.32250000000000001</v>
      </c>
      <c r="G152" s="33">
        <f t="shared" si="5"/>
        <v>64.5</v>
      </c>
      <c r="H152" s="28"/>
    </row>
    <row r="153" spans="1:8" x14ac:dyDescent="0.25">
      <c r="A153" s="28" t="str">
        <f>IF(Items!$B152="","",Items!$A152)</f>
        <v>6007497083602</v>
      </c>
      <c r="B153" s="28" t="str">
        <f>IF(Items!$B152="","",Items!$B152)</f>
        <v>Charhons Biscuits100g</v>
      </c>
      <c r="C153" s="32">
        <v>0</v>
      </c>
      <c r="D153" s="32"/>
      <c r="E153" s="32" t="str">
        <f t="shared" si="4"/>
        <v/>
      </c>
      <c r="F153" s="33">
        <f>IF($B153="","",Items!$I152)</f>
        <v>6.5250000000000004</v>
      </c>
      <c r="G153" s="33" t="str">
        <f t="shared" si="5"/>
        <v/>
      </c>
      <c r="H153" s="28"/>
    </row>
    <row r="154" spans="1:8" x14ac:dyDescent="0.25">
      <c r="A154" s="28" t="str">
        <f>IF(Items!$B153="","",Items!$A153)</f>
        <v>6007552006102</v>
      </c>
      <c r="B154" s="28" t="str">
        <f>IF(Items!$B153="","",Items!$B153)</f>
        <v>Charhons Biscuits1kg</v>
      </c>
      <c r="C154" s="32">
        <v>0</v>
      </c>
      <c r="D154" s="32"/>
      <c r="E154" s="32" t="str">
        <f t="shared" si="4"/>
        <v/>
      </c>
      <c r="F154" s="33">
        <f>IF($B154="","",Items!$I153)</f>
        <v>43.936</v>
      </c>
      <c r="G154" s="33" t="str">
        <f t="shared" si="5"/>
        <v/>
      </c>
      <c r="H154" s="28"/>
    </row>
    <row r="155" spans="1:8" x14ac:dyDescent="0.25">
      <c r="A155" s="28" t="str">
        <f>IF(Items!$B154="","",Items!$A154)</f>
        <v>6007497081134</v>
      </c>
      <c r="B155" s="28" t="str">
        <f>IF(Items!$B154="","",Items!$B154)</f>
        <v>Charhons Choc Coated 100g</v>
      </c>
      <c r="C155" s="32">
        <v>0</v>
      </c>
      <c r="D155" s="32"/>
      <c r="E155" s="32" t="str">
        <f t="shared" si="4"/>
        <v/>
      </c>
      <c r="F155" s="33">
        <f>IF($B155="","",Items!$I154)</f>
        <v>9.7799999999999994</v>
      </c>
      <c r="G155" s="33" t="str">
        <f t="shared" si="5"/>
        <v/>
      </c>
      <c r="H155" s="28"/>
    </row>
    <row r="156" spans="1:8" x14ac:dyDescent="0.25">
      <c r="A156" s="28" t="str">
        <f>IF(Items!$B155="","",Items!$A155)</f>
        <v>6007552005723</v>
      </c>
      <c r="B156" s="28" t="str">
        <f>IF(Items!$B155="","",Items!$B155)</f>
        <v>Charhons Choc Coated 250g</v>
      </c>
      <c r="C156" s="32">
        <v>0</v>
      </c>
      <c r="D156" s="32"/>
      <c r="E156" s="32" t="str">
        <f t="shared" si="4"/>
        <v/>
      </c>
      <c r="F156" s="33">
        <f>IF($B156="","",Items!$I155)</f>
        <v>19.567499999999999</v>
      </c>
      <c r="G156" s="33" t="str">
        <f t="shared" si="5"/>
        <v/>
      </c>
      <c r="H156" s="28"/>
    </row>
    <row r="157" spans="1:8" x14ac:dyDescent="0.25">
      <c r="A157" s="28" t="str">
        <f>IF(Items!$B156="","",Items!$A156)</f>
        <v>6007497083039</v>
      </c>
      <c r="B157" s="28" t="str">
        <f>IF(Items!$B156="","",Items!$B156)</f>
        <v>Charhons Crunchie Cookies 500g</v>
      </c>
      <c r="C157" s="32">
        <v>0</v>
      </c>
      <c r="D157" s="32"/>
      <c r="E157" s="32" t="str">
        <f t="shared" si="4"/>
        <v/>
      </c>
      <c r="F157" s="33">
        <f>IF($B157="","",Items!$I156)</f>
        <v>26.085000000000001</v>
      </c>
      <c r="G157" s="33" t="str">
        <f t="shared" si="5"/>
        <v/>
      </c>
      <c r="H157" s="28"/>
    </row>
    <row r="158" spans="1:8" x14ac:dyDescent="0.25">
      <c r="A158" s="28" t="str">
        <f>IF(Items!$B157="","",Items!$A157)</f>
        <v>6007552006058</v>
      </c>
      <c r="B158" s="28" t="str">
        <f>IF(Items!$B157="","",Items!$B157)</f>
        <v>Charhons Loose 500g</v>
      </c>
      <c r="C158" s="32">
        <v>0</v>
      </c>
      <c r="D158" s="32">
        <v>30</v>
      </c>
      <c r="E158" s="32">
        <f t="shared" si="4"/>
        <v>30</v>
      </c>
      <c r="F158" s="33">
        <f>IF($B158="","",Items!$I157)</f>
        <v>26.085000000000001</v>
      </c>
      <c r="G158" s="33">
        <f t="shared" si="5"/>
        <v>782.55000000000007</v>
      </c>
      <c r="H158" s="28"/>
    </row>
    <row r="159" spans="1:8" x14ac:dyDescent="0.25">
      <c r="A159" s="28" t="str">
        <f>IF(Items!$B158="","",Items!$A158)</f>
        <v>6007552006065</v>
      </c>
      <c r="B159" s="28" t="str">
        <f>IF(Items!$B158="","",Items!$B158)</f>
        <v>CHARHONS LOOSE BISCUITS 2KG</v>
      </c>
      <c r="C159" s="32">
        <v>0</v>
      </c>
      <c r="D159" s="32"/>
      <c r="E159" s="32" t="str">
        <f t="shared" si="4"/>
        <v/>
      </c>
      <c r="F159" s="33">
        <f>IF($B159="","",Items!$I158)</f>
        <v>78.262500000000003</v>
      </c>
      <c r="G159" s="33" t="str">
        <f t="shared" si="5"/>
        <v/>
      </c>
      <c r="H159" s="28"/>
    </row>
    <row r="160" spans="1:8" x14ac:dyDescent="0.25">
      <c r="A160" s="28" t="str">
        <f>IF(Items!$B159="","",Items!$A159)</f>
        <v>MILKO2024</v>
      </c>
      <c r="B160" s="28" t="str">
        <f>IF(Items!$B159="","",Items!$B159)</f>
        <v>Charhons Milko Chocolates</v>
      </c>
      <c r="C160" s="32">
        <v>0</v>
      </c>
      <c r="D160" s="32"/>
      <c r="E160" s="32" t="str">
        <f t="shared" si="4"/>
        <v/>
      </c>
      <c r="F160" s="33">
        <f>IF($B160="","",Items!$I159)</f>
        <v>13.0425</v>
      </c>
      <c r="G160" s="33" t="str">
        <f t="shared" si="5"/>
        <v/>
      </c>
      <c r="H160" s="28"/>
    </row>
    <row r="161" spans="1:8" x14ac:dyDescent="0.25">
      <c r="A161" s="28" t="str">
        <f>IF(Items!$B160="","",Items!$A160)</f>
        <v>6007552006027</v>
      </c>
      <c r="B161" s="28" t="str">
        <f>IF(Items!$B160="","",Items!$B160)</f>
        <v>Charhons Quality Biscuits 200g</v>
      </c>
      <c r="C161" s="32">
        <v>0</v>
      </c>
      <c r="D161" s="32"/>
      <c r="E161" s="32" t="str">
        <f t="shared" si="4"/>
        <v/>
      </c>
      <c r="F161" s="33">
        <f>IF($B161="","",Items!$I160)</f>
        <v>13.0425</v>
      </c>
      <c r="G161" s="33" t="str">
        <f t="shared" si="5"/>
        <v/>
      </c>
      <c r="H161" s="28"/>
    </row>
    <row r="162" spans="1:8" x14ac:dyDescent="0.25">
      <c r="A162" s="28" t="str">
        <f>IF(Items!$B161="","",Items!$A161)</f>
        <v>6004809000043</v>
      </c>
      <c r="B162" s="28" t="str">
        <f>IF(Items!$B161="","",Items!$B161)</f>
        <v>Cheeky Chilli 200ml</v>
      </c>
      <c r="C162" s="32">
        <v>0</v>
      </c>
      <c r="D162" s="32">
        <v>3</v>
      </c>
      <c r="E162" s="32">
        <f t="shared" si="4"/>
        <v>3</v>
      </c>
      <c r="F162" s="33">
        <f>IF($B162="","",Items!$I161)</f>
        <v>22.822500000000002</v>
      </c>
      <c r="G162" s="33">
        <f t="shared" si="5"/>
        <v>68.467500000000001</v>
      </c>
      <c r="H162" s="28"/>
    </row>
    <row r="163" spans="1:8" x14ac:dyDescent="0.25">
      <c r="A163" s="28" t="str">
        <f>IF(Items!$B162="","",Items!$A162)</f>
        <v>6009715450180</v>
      </c>
      <c r="B163" s="28" t="str">
        <f>IF(Items!$B162="","",Items!$B162)</f>
        <v>Cheetos Bbq 96g</v>
      </c>
      <c r="C163" s="32">
        <v>0</v>
      </c>
      <c r="D163" s="32">
        <v>1</v>
      </c>
      <c r="E163" s="32">
        <f t="shared" si="4"/>
        <v>1</v>
      </c>
      <c r="F163" s="33">
        <f>IF($B163="","",Items!$I162)</f>
        <v>9.7424999999999997</v>
      </c>
      <c r="G163" s="33">
        <f t="shared" si="5"/>
        <v>9.7424999999999997</v>
      </c>
      <c r="H163" s="28"/>
    </row>
    <row r="164" spans="1:8" x14ac:dyDescent="0.25">
      <c r="A164" s="28" t="str">
        <f>IF(Items!$B163="","",Items!$A163)</f>
        <v>6009715450142</v>
      </c>
      <c r="B164" s="28" t="str">
        <f>IF(Items!$B163="","",Items!$B163)</f>
        <v>Cheetos Cheese 96g</v>
      </c>
      <c r="C164" s="32">
        <v>0</v>
      </c>
      <c r="D164" s="32"/>
      <c r="E164" s="32" t="str">
        <f t="shared" si="4"/>
        <v/>
      </c>
      <c r="F164" s="33">
        <f>IF($B164="","",Items!$I163)</f>
        <v>9.7424999999999997</v>
      </c>
      <c r="G164" s="33" t="str">
        <f t="shared" si="5"/>
        <v/>
      </c>
      <c r="H164" s="28"/>
    </row>
    <row r="165" spans="1:8" x14ac:dyDescent="0.25">
      <c r="A165" s="28" t="str">
        <f>IF(Items!$B164="","",Items!$A164)</f>
        <v>600971545029</v>
      </c>
      <c r="B165" s="28" t="str">
        <f>IF(Items!$B164="","",Items!$B164)</f>
        <v>Cheetos Hot 35g</v>
      </c>
      <c r="C165" s="32">
        <v>0</v>
      </c>
      <c r="D165" s="32">
        <v>21</v>
      </c>
      <c r="E165" s="32">
        <f t="shared" si="4"/>
        <v>21</v>
      </c>
      <c r="F165" s="33">
        <f>IF($B165="","",Items!$I164)</f>
        <v>6.4950000000000001</v>
      </c>
      <c r="G165" s="33">
        <f t="shared" si="5"/>
        <v>136.39500000000001</v>
      </c>
      <c r="H165" s="28"/>
    </row>
    <row r="166" spans="1:8" x14ac:dyDescent="0.25">
      <c r="A166" s="28" t="str">
        <f>IF(Items!$B165="","",Items!$A165)</f>
        <v>5449000027092</v>
      </c>
      <c r="B166" s="28" t="str">
        <f>IF(Items!$B165="","",Items!$B165)</f>
        <v>Cherry Plum 330ml</v>
      </c>
      <c r="C166" s="32">
        <v>0</v>
      </c>
      <c r="D166" s="32">
        <v>98</v>
      </c>
      <c r="E166" s="32">
        <f t="shared" si="4"/>
        <v>98</v>
      </c>
      <c r="F166" s="33">
        <f>IF($B166="","",Items!$I165)</f>
        <v>9.7799999999999994</v>
      </c>
      <c r="G166" s="33">
        <f t="shared" si="5"/>
        <v>958.43999999999994</v>
      </c>
      <c r="H166" s="28"/>
    </row>
    <row r="167" spans="1:8" x14ac:dyDescent="0.25">
      <c r="A167" s="28" t="str">
        <f>IF(Items!$B166="","",Items!$A166)</f>
        <v>5449000330857</v>
      </c>
      <c r="B167" s="28" t="str">
        <f>IF(Items!$B166="","",Items!$B166)</f>
        <v>Cherry Plum 440ml</v>
      </c>
      <c r="C167" s="32">
        <v>0</v>
      </c>
      <c r="D167" s="32"/>
      <c r="E167" s="32" t="str">
        <f t="shared" si="4"/>
        <v/>
      </c>
      <c r="F167" s="33">
        <f>IF($B167="","",Items!$I166)</f>
        <v>9.7799999999999994</v>
      </c>
      <c r="G167" s="33" t="str">
        <f t="shared" si="5"/>
        <v/>
      </c>
      <c r="H167" s="28"/>
    </row>
    <row r="168" spans="1:8" x14ac:dyDescent="0.25">
      <c r="A168" s="28" t="str">
        <f>IF(Items!$B167="","",Items!$A167)</f>
        <v>42105091</v>
      </c>
      <c r="B168" s="28" t="str">
        <f>IF(Items!$B167="","",Items!$B167)</f>
        <v>Cherry Plum Pet 350ml</v>
      </c>
      <c r="C168" s="32">
        <v>0</v>
      </c>
      <c r="D168" s="32"/>
      <c r="E168" s="32" t="str">
        <f t="shared" si="4"/>
        <v/>
      </c>
      <c r="F168" s="33">
        <f>IF($B168="","",Items!$I167)</f>
        <v>6.5250000000000004</v>
      </c>
      <c r="G168" s="33" t="str">
        <f t="shared" si="5"/>
        <v/>
      </c>
      <c r="H168" s="28"/>
    </row>
    <row r="169" spans="1:8" x14ac:dyDescent="0.25">
      <c r="A169" s="28" t="str">
        <f>IF(Items!$B168="","",Items!$A168)</f>
        <v>0799793511106</v>
      </c>
      <c r="B169" s="28" t="str">
        <f>IF(Items!$B168="","",Items!$B168)</f>
        <v>Chichi Honey 450g</v>
      </c>
      <c r="C169" s="32">
        <v>0</v>
      </c>
      <c r="D169" s="32"/>
      <c r="E169" s="32" t="str">
        <f t="shared" si="4"/>
        <v/>
      </c>
      <c r="F169" s="33">
        <f>IF($B169="","",Items!$I168)</f>
        <v>22.822500000000002</v>
      </c>
      <c r="G169" s="33" t="str">
        <f t="shared" si="5"/>
        <v/>
      </c>
      <c r="H169" s="28"/>
    </row>
    <row r="170" spans="1:8" x14ac:dyDescent="0.25">
      <c r="A170" s="28" t="str">
        <f>IF(Items!$B169="","",Items!$A169)</f>
        <v>0799793513001</v>
      </c>
      <c r="B170" s="28" t="str">
        <f>IF(Items!$B169="","",Items!$B169)</f>
        <v>Chichi Peanut Butter 350ml</v>
      </c>
      <c r="C170" s="32">
        <v>0</v>
      </c>
      <c r="D170" s="32">
        <v>21</v>
      </c>
      <c r="E170" s="32">
        <f t="shared" si="4"/>
        <v>21</v>
      </c>
      <c r="F170" s="33">
        <f>IF($B170="","",Items!$I169)</f>
        <v>17.306666666666665</v>
      </c>
      <c r="G170" s="33">
        <f t="shared" si="5"/>
        <v>363.43999999999994</v>
      </c>
      <c r="H170" s="28"/>
    </row>
    <row r="171" spans="1:8" x14ac:dyDescent="0.25">
      <c r="A171" s="28" t="str">
        <f>IF(Items!$B170="","",Items!$A170)</f>
        <v>6007497000968</v>
      </c>
      <c r="B171" s="28" t="str">
        <f>IF(Items!$B170="","",Items!$B170)</f>
        <v>Chicken Flingz 150g</v>
      </c>
      <c r="C171" s="32">
        <v>0</v>
      </c>
      <c r="D171" s="32"/>
      <c r="E171" s="32" t="str">
        <f t="shared" si="4"/>
        <v/>
      </c>
      <c r="F171" s="33">
        <f>IF($B171="","",Items!$I170)</f>
        <v>13.0425</v>
      </c>
      <c r="G171" s="33" t="str">
        <f t="shared" si="5"/>
        <v/>
      </c>
      <c r="H171" s="28"/>
    </row>
    <row r="172" spans="1:8" x14ac:dyDescent="0.25">
      <c r="A172" s="28" t="str">
        <f>IF(Items!$B171="","",Items!$A171)</f>
        <v>6007497000982</v>
      </c>
      <c r="B172" s="28" t="str">
        <f>IF(Items!$B171="","",Items!$B171)</f>
        <v>Chicken Flingz 50g</v>
      </c>
      <c r="C172" s="32">
        <v>0</v>
      </c>
      <c r="D172" s="32">
        <v>35</v>
      </c>
      <c r="E172" s="32">
        <f t="shared" si="4"/>
        <v>35</v>
      </c>
      <c r="F172" s="33">
        <f>IF($B172="","",Items!$I171)</f>
        <v>7.8224999999999998</v>
      </c>
      <c r="G172" s="33">
        <f t="shared" si="5"/>
        <v>273.78749999999997</v>
      </c>
      <c r="H172" s="28"/>
    </row>
    <row r="173" spans="1:8" x14ac:dyDescent="0.25">
      <c r="A173" s="28" t="str">
        <f>IF(Items!$B172="","",Items!$A172)</f>
        <v>6019609690301</v>
      </c>
      <c r="B173" s="28" t="str">
        <f>IF(Items!$B172="","",Items!$B172)</f>
        <v>Chico Fine Salt 1kg</v>
      </c>
      <c r="C173" s="32">
        <v>0</v>
      </c>
      <c r="D173" s="32"/>
      <c r="E173" s="32" t="str">
        <f t="shared" si="4"/>
        <v/>
      </c>
      <c r="F173" s="33">
        <f>IF($B173="","",Items!$I172)</f>
        <v>9.7799999999999994</v>
      </c>
      <c r="G173" s="33" t="str">
        <f t="shared" si="5"/>
        <v/>
      </c>
      <c r="H173" s="28"/>
    </row>
    <row r="174" spans="1:8" x14ac:dyDescent="0.25">
      <c r="A174" s="28" t="str">
        <f>IF(Items!$B173="","",Items!$A173)</f>
        <v>6019609690295</v>
      </c>
      <c r="B174" s="28" t="str">
        <f>IF(Items!$B173="","",Items!$B173)</f>
        <v>Chico Fine Salt 500g</v>
      </c>
      <c r="C174" s="32">
        <v>0</v>
      </c>
      <c r="D174" s="32"/>
      <c r="E174" s="32" t="str">
        <f t="shared" si="4"/>
        <v/>
      </c>
      <c r="F174" s="33">
        <f>IF($B174="","",Items!$I173)</f>
        <v>6.5250000000000004</v>
      </c>
      <c r="G174" s="33" t="str">
        <f t="shared" si="5"/>
        <v/>
      </c>
      <c r="H174" s="28"/>
    </row>
    <row r="175" spans="1:8" x14ac:dyDescent="0.25">
      <c r="A175" s="28" t="str">
        <f>IF(Items!$B174="","",Items!$A174)</f>
        <v>6004809000012</v>
      </c>
      <c r="B175" s="28" t="str">
        <f>IF(Items!$B174="","",Items!$B174)</f>
        <v>Chilli Peri Peri 100ml</v>
      </c>
      <c r="C175" s="32">
        <v>0</v>
      </c>
      <c r="D175" s="32"/>
      <c r="E175" s="32" t="str">
        <f t="shared" si="4"/>
        <v/>
      </c>
      <c r="F175" s="33">
        <f>IF($B175="","",Items!$I174)</f>
        <v>16.305</v>
      </c>
      <c r="G175" s="33" t="str">
        <f t="shared" si="5"/>
        <v/>
      </c>
      <c r="H175" s="28"/>
    </row>
    <row r="176" spans="1:8" x14ac:dyDescent="0.25">
      <c r="A176" s="28" t="str">
        <f>IF(Items!$B175="","",Items!$A175)</f>
        <v>6005572002630</v>
      </c>
      <c r="B176" s="28" t="str">
        <f>IF(Items!$B175="","",Items!$B175)</f>
        <v>Chimombe Full Cream 1 Ltre</v>
      </c>
      <c r="C176" s="32">
        <v>0</v>
      </c>
      <c r="D176" s="32"/>
      <c r="E176" s="32" t="str">
        <f t="shared" si="4"/>
        <v/>
      </c>
      <c r="F176" s="33">
        <f>IF($B176="","",Items!$I175)</f>
        <v>26.25</v>
      </c>
      <c r="G176" s="33" t="str">
        <f t="shared" si="5"/>
        <v/>
      </c>
      <c r="H176" s="28"/>
    </row>
    <row r="177" spans="1:8" x14ac:dyDescent="0.25">
      <c r="A177" s="28" t="str">
        <f>IF(Items!$B176="","",Items!$A176)</f>
        <v>6007497000715</v>
      </c>
      <c r="B177" s="28" t="str">
        <f>IF(Items!$B176="","",Items!$B176)</f>
        <v>Chipstix</v>
      </c>
      <c r="C177" s="32">
        <v>0</v>
      </c>
      <c r="D177" s="32"/>
      <c r="E177" s="32" t="str">
        <f t="shared" si="4"/>
        <v/>
      </c>
      <c r="F177" s="33">
        <f>IF($B177="","",Items!$I176)</f>
        <v>6.5250000000000004</v>
      </c>
      <c r="G177" s="33" t="str">
        <f t="shared" si="5"/>
        <v/>
      </c>
      <c r="H177" s="28"/>
    </row>
    <row r="178" spans="1:8" x14ac:dyDescent="0.25">
      <c r="A178" s="28" t="str">
        <f>IF(Items!$B177="","",Items!$A177)</f>
        <v>6009537016403</v>
      </c>
      <c r="B178" s="28" t="str">
        <f>IF(Items!$B177="","",Items!$B177)</f>
        <v>Chipsy Chilli 105g</v>
      </c>
      <c r="C178" s="32">
        <v>0</v>
      </c>
      <c r="D178" s="32"/>
      <c r="E178" s="32" t="str">
        <f t="shared" si="4"/>
        <v/>
      </c>
      <c r="F178" s="33">
        <f>IF($B178="","",Items!$I177)</f>
        <v>19.477499999999999</v>
      </c>
      <c r="G178" s="33" t="str">
        <f t="shared" si="5"/>
        <v/>
      </c>
      <c r="H178" s="28"/>
    </row>
    <row r="179" spans="1:8" x14ac:dyDescent="0.25">
      <c r="A179" s="28" t="str">
        <f>IF(Items!$B178="","",Items!$A178)</f>
        <v>250AV</v>
      </c>
      <c r="B179" s="28" t="str">
        <f>IF(Items!$B178="","",Items!$B178)</f>
        <v>Choc Sweets Assorted</v>
      </c>
      <c r="C179" s="32">
        <v>0</v>
      </c>
      <c r="D179" s="32"/>
      <c r="E179" s="32" t="str">
        <f t="shared" si="4"/>
        <v/>
      </c>
      <c r="F179" s="33">
        <f>IF($B179="","",Items!$I178)</f>
        <v>1.3049999999999999</v>
      </c>
      <c r="G179" s="33" t="str">
        <f t="shared" si="5"/>
        <v/>
      </c>
      <c r="H179" s="28"/>
    </row>
    <row r="180" spans="1:8" x14ac:dyDescent="0.25">
      <c r="A180" s="28" t="str">
        <f>IF(Items!$B179="","",Items!$A179)</f>
        <v>6001065421902</v>
      </c>
      <c r="B180" s="28" t="str">
        <f>IF(Items!$B179="","",Items!$B179)</f>
        <v>Chomp 22.7g</v>
      </c>
      <c r="C180" s="32">
        <v>0</v>
      </c>
      <c r="D180" s="32"/>
      <c r="E180" s="32" t="str">
        <f t="shared" si="4"/>
        <v/>
      </c>
      <c r="F180" s="33">
        <f>IF($B180="","",Items!$I179)</f>
        <v>9.7799999999999994</v>
      </c>
      <c r="G180" s="33" t="str">
        <f t="shared" si="5"/>
        <v/>
      </c>
      <c r="H180" s="28"/>
    </row>
    <row r="181" spans="1:8" x14ac:dyDescent="0.25">
      <c r="A181" s="28" t="str">
        <f>IF(Items!$B180="","",Items!$A180)</f>
        <v>6007497002498</v>
      </c>
      <c r="B181" s="28" t="str">
        <f>IF(Items!$B180="","",Items!$B180)</f>
        <v>Chompkins Beef And Tomato 100g</v>
      </c>
      <c r="C181" s="32">
        <v>0</v>
      </c>
      <c r="D181" s="32"/>
      <c r="E181" s="32" t="str">
        <f t="shared" si="4"/>
        <v/>
      </c>
      <c r="F181" s="33">
        <f>IF($B181="","",Items!$I180)</f>
        <v>16.305</v>
      </c>
      <c r="G181" s="33" t="str">
        <f t="shared" si="5"/>
        <v/>
      </c>
      <c r="H181" s="28"/>
    </row>
    <row r="182" spans="1:8" x14ac:dyDescent="0.25">
      <c r="A182" s="28" t="str">
        <f>IF(Items!$B181="","",Items!$A181)</f>
        <v>6007497002481</v>
      </c>
      <c r="B182" s="28" t="str">
        <f>IF(Items!$B181="","",Items!$B181)</f>
        <v>Chompkins Cheese And Onion 100g</v>
      </c>
      <c r="C182" s="32">
        <v>0</v>
      </c>
      <c r="D182" s="32"/>
      <c r="E182" s="32" t="str">
        <f t="shared" si="4"/>
        <v/>
      </c>
      <c r="F182" s="33">
        <f>IF($B182="","",Items!$I181)</f>
        <v>19.567499999999999</v>
      </c>
      <c r="G182" s="33" t="str">
        <f t="shared" si="5"/>
        <v/>
      </c>
      <c r="H182" s="28"/>
    </row>
    <row r="183" spans="1:8" x14ac:dyDescent="0.25">
      <c r="A183" s="28" t="str">
        <f>IF(Items!$B182="","",Items!$A182)</f>
        <v>6007497002528</v>
      </c>
      <c r="B183" s="28" t="str">
        <f>IF(Items!$B182="","",Items!$B182)</f>
        <v>Chompkins Fruit Chutney 100g</v>
      </c>
      <c r="C183" s="32">
        <v>0</v>
      </c>
      <c r="D183" s="32"/>
      <c r="E183" s="32" t="str">
        <f t="shared" si="4"/>
        <v/>
      </c>
      <c r="F183" s="33">
        <f>IF($B183="","",Items!$I182)</f>
        <v>19.567499999999999</v>
      </c>
      <c r="G183" s="33" t="str">
        <f t="shared" si="5"/>
        <v/>
      </c>
      <c r="H183" s="28"/>
    </row>
    <row r="184" spans="1:8" x14ac:dyDescent="0.25">
      <c r="A184" s="28" t="str">
        <f>IF(Items!$B183="","",Items!$A183)</f>
        <v>6007497002641</v>
      </c>
      <c r="B184" s="28" t="str">
        <f>IF(Items!$B183="","",Items!$B183)</f>
        <v>Chompkins Fruit Chutney 25G</v>
      </c>
      <c r="C184" s="32">
        <v>0</v>
      </c>
      <c r="D184" s="32"/>
      <c r="E184" s="32" t="str">
        <f t="shared" si="4"/>
        <v/>
      </c>
      <c r="F184" s="33">
        <f>IF($B184="","",Items!$I183)</f>
        <v>6.5250000000000004</v>
      </c>
      <c r="G184" s="33" t="str">
        <f t="shared" si="5"/>
        <v/>
      </c>
      <c r="H184" s="28"/>
    </row>
    <row r="185" spans="1:8" x14ac:dyDescent="0.25">
      <c r="A185" s="28" t="str">
        <f>IF(Items!$B184="","",Items!$A184)</f>
        <v>6007497002504</v>
      </c>
      <c r="B185" s="28" t="str">
        <f>IF(Items!$B184="","",Items!$B184)</f>
        <v>Chompkins Salt Vinegar 100g</v>
      </c>
      <c r="C185" s="32">
        <v>0</v>
      </c>
      <c r="D185" s="32"/>
      <c r="E185" s="32" t="str">
        <f t="shared" si="4"/>
        <v/>
      </c>
      <c r="F185" s="33">
        <f>IF($B185="","",Items!$I184)</f>
        <v>22.822500000000002</v>
      </c>
      <c r="G185" s="33" t="str">
        <f t="shared" si="5"/>
        <v/>
      </c>
      <c r="H185" s="28"/>
    </row>
    <row r="186" spans="1:8" x14ac:dyDescent="0.25">
      <c r="A186" s="28" t="str">
        <f>IF(Items!$B185="","",Items!$A185)</f>
        <v>6007497002634</v>
      </c>
      <c r="B186" s="28" t="str">
        <f>IF(Items!$B185="","",Items!$B185)</f>
        <v>Chompkins Tomato 25G</v>
      </c>
      <c r="C186" s="32">
        <v>0</v>
      </c>
      <c r="D186" s="32"/>
      <c r="E186" s="32" t="str">
        <f t="shared" si="4"/>
        <v/>
      </c>
      <c r="F186" s="33">
        <f>IF($B186="","",Items!$I185)</f>
        <v>6.5250000000000004</v>
      </c>
      <c r="G186" s="33" t="str">
        <f t="shared" si="5"/>
        <v/>
      </c>
      <c r="H186" s="28"/>
    </row>
    <row r="187" spans="1:8" x14ac:dyDescent="0.25">
      <c r="A187" s="28" t="str">
        <f>IF(Items!$B186="","",Items!$A186)</f>
        <v>6007497001187</v>
      </c>
      <c r="B187" s="28" t="str">
        <f>IF(Items!$B186="","",Items!$B186)</f>
        <v>Chompkins Tomato Ketchup 100g</v>
      </c>
      <c r="C187" s="32">
        <v>0</v>
      </c>
      <c r="D187" s="32"/>
      <c r="E187" s="32" t="str">
        <f t="shared" si="4"/>
        <v/>
      </c>
      <c r="F187" s="33">
        <f>IF($B187="","",Items!$I186)</f>
        <v>6.5250000000000004</v>
      </c>
      <c r="G187" s="33" t="str">
        <f t="shared" si="5"/>
        <v/>
      </c>
      <c r="H187" s="28"/>
    </row>
    <row r="188" spans="1:8" x14ac:dyDescent="0.25">
      <c r="A188" s="28" t="str">
        <f>IF(Items!$B187="","",Items!$A187)</f>
        <v>6007497002511</v>
      </c>
      <c r="B188" s="28" t="str">
        <f>IF(Items!$B187="","",Items!$B187)</f>
        <v>Chompkins Tomato Sauce 100g</v>
      </c>
      <c r="C188" s="32">
        <v>0</v>
      </c>
      <c r="D188" s="32"/>
      <c r="E188" s="32" t="str">
        <f t="shared" si="4"/>
        <v/>
      </c>
      <c r="F188" s="33">
        <f>IF($B188="","",Items!$I187)</f>
        <v>19.567499999999999</v>
      </c>
      <c r="G188" s="33" t="str">
        <f t="shared" si="5"/>
        <v/>
      </c>
      <c r="H188" s="28"/>
    </row>
    <row r="189" spans="1:8" x14ac:dyDescent="0.25">
      <c r="A189" s="28" t="str">
        <f>IF(Items!$B188="","",Items!$A188)</f>
        <v>CHN</v>
      </c>
      <c r="B189" s="28" t="str">
        <f>IF(Items!$B188="","",Items!$B188)</f>
        <v>Chronicle</v>
      </c>
      <c r="C189" s="32">
        <v>0</v>
      </c>
      <c r="D189" s="32"/>
      <c r="E189" s="32" t="str">
        <f t="shared" si="4"/>
        <v/>
      </c>
      <c r="F189" s="33">
        <f>IF($B189="","",Items!$I188)</f>
        <v>1.5</v>
      </c>
      <c r="G189" s="33" t="str">
        <f t="shared" si="5"/>
        <v/>
      </c>
      <c r="H189" s="28"/>
    </row>
    <row r="190" spans="1:8" x14ac:dyDescent="0.25">
      <c r="A190" s="28" t="str">
        <f>IF(Items!$B189="","",Items!$A189)</f>
        <v>CITRO 1L ASS</v>
      </c>
      <c r="B190" s="28" t="str">
        <f>IF(Items!$B189="","",Items!$B189)</f>
        <v>CITRO ASSORTED 1L</v>
      </c>
      <c r="C190" s="32">
        <v>0</v>
      </c>
      <c r="D190" s="32"/>
      <c r="E190" s="32" t="str">
        <f t="shared" si="4"/>
        <v/>
      </c>
      <c r="F190" s="33">
        <f>IF($B190="","",Items!$I189)</f>
        <v>19.567499999999999</v>
      </c>
      <c r="G190" s="33" t="str">
        <f t="shared" si="5"/>
        <v/>
      </c>
      <c r="H190" s="28"/>
    </row>
    <row r="191" spans="1:8" x14ac:dyDescent="0.25">
      <c r="A191" s="28" t="str">
        <f>IF(Items!$B190="","",Items!$A190)</f>
        <v>6009698813224</v>
      </c>
      <c r="B191" s="28" t="str">
        <f>IF(Items!$B190="","",Items!$B190)</f>
        <v>Citro Mango 1L</v>
      </c>
      <c r="C191" s="32">
        <v>0</v>
      </c>
      <c r="D191" s="32"/>
      <c r="E191" s="32" t="str">
        <f t="shared" si="4"/>
        <v/>
      </c>
      <c r="F191" s="33">
        <f>IF($B191="","",Items!$I190)</f>
        <v>19.567499999999999</v>
      </c>
      <c r="G191" s="33" t="str">
        <f t="shared" si="5"/>
        <v/>
      </c>
      <c r="H191" s="28"/>
    </row>
    <row r="192" spans="1:8" x14ac:dyDescent="0.25">
      <c r="A192" s="28" t="str">
        <f>IF(Items!$B191="","",Items!$A191)</f>
        <v>6009698815167</v>
      </c>
      <c r="B192" s="28" t="str">
        <f>IF(Items!$B191="","",Items!$B191)</f>
        <v>Citro Orange 1L</v>
      </c>
      <c r="C192" s="32">
        <v>0</v>
      </c>
      <c r="D192" s="32"/>
      <c r="E192" s="32" t="str">
        <f t="shared" si="4"/>
        <v/>
      </c>
      <c r="F192" s="33">
        <f>IF($B192="","",Items!$I191)</f>
        <v>19.567499999999999</v>
      </c>
      <c r="G192" s="33" t="str">
        <f t="shared" si="5"/>
        <v/>
      </c>
      <c r="H192" s="28"/>
    </row>
    <row r="193" spans="1:8" x14ac:dyDescent="0.25">
      <c r="A193" s="28" t="str">
        <f>IF(Items!$B192="","",Items!$A192)</f>
        <v>6009698815181</v>
      </c>
      <c r="B193" s="28" t="str">
        <f>IF(Items!$B192="","",Items!$B192)</f>
        <v>Citro Pineapple 1L</v>
      </c>
      <c r="C193" s="32">
        <v>0</v>
      </c>
      <c r="D193" s="32"/>
      <c r="E193" s="32" t="str">
        <f t="shared" si="4"/>
        <v/>
      </c>
      <c r="F193" s="33">
        <f>IF($B193="","",Items!$I192)</f>
        <v>19.567499999999999</v>
      </c>
      <c r="G193" s="33" t="str">
        <f t="shared" si="5"/>
        <v/>
      </c>
      <c r="H193" s="28"/>
    </row>
    <row r="194" spans="1:8" x14ac:dyDescent="0.25">
      <c r="A194" s="28" t="str">
        <f>IF(Items!$B193="","",Items!$A193)</f>
        <v>6009698815174</v>
      </c>
      <c r="B194" s="28" t="str">
        <f>IF(Items!$B193="","",Items!$B193)</f>
        <v>Citro Tropical 1L</v>
      </c>
      <c r="C194" s="32">
        <v>0</v>
      </c>
      <c r="D194" s="32"/>
      <c r="E194" s="32" t="str">
        <f t="shared" si="4"/>
        <v/>
      </c>
      <c r="F194" s="33">
        <f>IF($B194="","",Items!$I193)</f>
        <v>19.567499999999999</v>
      </c>
      <c r="G194" s="33" t="str">
        <f t="shared" si="5"/>
        <v/>
      </c>
      <c r="H194" s="28"/>
    </row>
    <row r="195" spans="1:8" x14ac:dyDescent="0.25">
      <c r="A195" s="28" t="str">
        <f>IF(Items!$B194="","",Items!$A194)</f>
        <v>6009698815389</v>
      </c>
      <c r="B195" s="28" t="str">
        <f>IF(Items!$B194="","",Items!$B194)</f>
        <v>Citro Tropical 200ml</v>
      </c>
      <c r="C195" s="32">
        <v>0</v>
      </c>
      <c r="D195" s="32"/>
      <c r="E195" s="32" t="str">
        <f t="shared" si="4"/>
        <v/>
      </c>
      <c r="F195" s="33">
        <f>IF($B195="","",Items!$I194)</f>
        <v>6.5250000000000004</v>
      </c>
      <c r="G195" s="33" t="str">
        <f t="shared" si="5"/>
        <v/>
      </c>
      <c r="H195" s="28"/>
    </row>
    <row r="196" spans="1:8" x14ac:dyDescent="0.25">
      <c r="A196" s="28" t="str">
        <f>IF(Items!$B195="","",Items!$A195)</f>
        <v>6009698810360</v>
      </c>
      <c r="B196" s="28" t="str">
        <f>IF(Items!$B195="","",Items!$B195)</f>
        <v>Citro Tropical 500ml</v>
      </c>
      <c r="C196" s="32">
        <v>0</v>
      </c>
      <c r="D196" s="32"/>
      <c r="E196" s="32" t="str">
        <f t="shared" si="4"/>
        <v/>
      </c>
      <c r="F196" s="33">
        <f>IF($B196="","",Items!$I195)</f>
        <v>13.0425</v>
      </c>
      <c r="G196" s="33" t="str">
        <f t="shared" si="5"/>
        <v/>
      </c>
      <c r="H196" s="28"/>
    </row>
    <row r="197" spans="1:8" x14ac:dyDescent="0.25">
      <c r="A197" s="28" t="str">
        <f>IF(Items!$B196="","",Items!$A196)</f>
        <v>6003602000182</v>
      </c>
      <c r="B197" s="28" t="str">
        <f>IF(Items!$B196="","",Items!$B196)</f>
        <v>Classic Fine Salt 1kg</v>
      </c>
      <c r="C197" s="32">
        <v>0</v>
      </c>
      <c r="D197" s="32"/>
      <c r="E197" s="32" t="str">
        <f t="shared" si="4"/>
        <v/>
      </c>
      <c r="F197" s="33">
        <f>IF($B197="","",Items!$I196)</f>
        <v>7.5</v>
      </c>
      <c r="G197" s="33" t="str">
        <f t="shared" si="5"/>
        <v/>
      </c>
      <c r="H197" s="28"/>
    </row>
    <row r="198" spans="1:8" x14ac:dyDescent="0.25">
      <c r="A198" s="28" t="str">
        <f>IF(Items!$B197="","",Items!$A197)</f>
        <v>616762913573</v>
      </c>
      <c r="B198" s="28" t="str">
        <f>IF(Items!$B197="","",Items!$B197)</f>
        <v>Clere Avocado Milk 200ml</v>
      </c>
      <c r="C198" s="32">
        <v>0</v>
      </c>
      <c r="D198" s="32"/>
      <c r="E198" s="32" t="str">
        <f t="shared" ref="E198:E261" si="6">IF(OR($B198="",$D198=""),"",$D198-$C198)</f>
        <v/>
      </c>
      <c r="F198" s="33">
        <f>IF($B198="","",Items!$I197)</f>
        <v>16.372499999999999</v>
      </c>
      <c r="G198" s="33" t="str">
        <f t="shared" ref="G198:G261" si="7">IF($E198="","",$E198*$F198)</f>
        <v/>
      </c>
      <c r="H198" s="28"/>
    </row>
    <row r="199" spans="1:8" x14ac:dyDescent="0.25">
      <c r="A199" s="28" t="str">
        <f>IF(Items!$B198="","",Items!$A198)</f>
        <v>6001374042881</v>
      </c>
      <c r="B199" s="28" t="str">
        <f>IF(Items!$B198="","",Items!$B198)</f>
        <v>Clere For Men 450ml</v>
      </c>
      <c r="C199" s="32">
        <v>0</v>
      </c>
      <c r="D199" s="32"/>
      <c r="E199" s="32" t="str">
        <f t="shared" si="6"/>
        <v/>
      </c>
      <c r="F199" s="33">
        <f>IF($B199="","",Items!$I198)</f>
        <v>26.085000000000001</v>
      </c>
      <c r="G199" s="33" t="str">
        <f t="shared" si="7"/>
        <v/>
      </c>
      <c r="H199" s="28"/>
    </row>
    <row r="200" spans="1:8" x14ac:dyDescent="0.25">
      <c r="A200" s="28" t="str">
        <f>IF(Items!$B199="","",Items!$A199)</f>
        <v>60059048</v>
      </c>
      <c r="B200" s="28" t="str">
        <f>IF(Items!$B199="","",Items!$B199)</f>
        <v>Clere Glycerine 100ml</v>
      </c>
      <c r="C200" s="32">
        <v>0</v>
      </c>
      <c r="D200" s="32">
        <v>8</v>
      </c>
      <c r="E200" s="32">
        <f t="shared" si="6"/>
        <v>8</v>
      </c>
      <c r="F200" s="33">
        <f>IF($B200="","",Items!$I199)</f>
        <v>19.567499999999999</v>
      </c>
      <c r="G200" s="33">
        <f t="shared" si="7"/>
        <v>156.54</v>
      </c>
      <c r="H200" s="28"/>
    </row>
    <row r="201" spans="1:8" x14ac:dyDescent="0.25">
      <c r="A201" s="28" t="str">
        <f>IF(Items!$B200="","",Items!$A200)</f>
        <v>6009602760781</v>
      </c>
      <c r="B201" s="28" t="str">
        <f>IF(Items!$B200="","",Items!$B200)</f>
        <v>Clere Glycerine 250ml</v>
      </c>
      <c r="C201" s="32">
        <v>0</v>
      </c>
      <c r="D201" s="32"/>
      <c r="E201" s="32" t="str">
        <f t="shared" si="6"/>
        <v/>
      </c>
      <c r="F201" s="33">
        <f>IF($B201="","",Items!$I200)</f>
        <v>32.61</v>
      </c>
      <c r="G201" s="33" t="str">
        <f t="shared" si="7"/>
        <v/>
      </c>
      <c r="H201" s="28"/>
    </row>
    <row r="202" spans="1:8" x14ac:dyDescent="0.25">
      <c r="A202" s="28" t="str">
        <f>IF(Items!$B201="","",Items!$A201)</f>
        <v>6007038001317</v>
      </c>
      <c r="B202" s="28" t="str">
        <f>IF(Items!$B201="","",Items!$B201)</f>
        <v>Clere Lanolin Glycerine 500ml</v>
      </c>
      <c r="C202" s="32">
        <v>0</v>
      </c>
      <c r="D202" s="32"/>
      <c r="E202" s="32" t="str">
        <f t="shared" si="6"/>
        <v/>
      </c>
      <c r="F202" s="33">
        <f>IF($B202="","",Items!$I201)</f>
        <v>16.305</v>
      </c>
      <c r="G202" s="33" t="str">
        <f t="shared" si="7"/>
        <v/>
      </c>
      <c r="H202" s="28"/>
    </row>
    <row r="203" spans="1:8" x14ac:dyDescent="0.25">
      <c r="A203" s="28" t="str">
        <f>IF(Items!$B202="","",Items!$A202)</f>
        <v>6001374081026</v>
      </c>
      <c r="B203" s="28" t="str">
        <f>IF(Items!$B202="","",Items!$B202)</f>
        <v>Clere Lanolin Glycerine 500ml (2)</v>
      </c>
      <c r="C203" s="32">
        <v>0</v>
      </c>
      <c r="D203" s="32">
        <v>2</v>
      </c>
      <c r="E203" s="32">
        <f t="shared" si="6"/>
        <v>2</v>
      </c>
      <c r="F203" s="33">
        <f>IF($B203="","",Items!$I202)</f>
        <v>26.085000000000001</v>
      </c>
      <c r="G203" s="33">
        <f t="shared" si="7"/>
        <v>52.17</v>
      </c>
      <c r="H203" s="28"/>
    </row>
    <row r="204" spans="1:8" x14ac:dyDescent="0.25">
      <c r="A204" s="28" t="str">
        <f>IF(Items!$B203="","",Items!$A203)</f>
        <v>60062901</v>
      </c>
      <c r="B204" s="28" t="str">
        <f>IF(Items!$B203="","",Items!$B203)</f>
        <v>Clere Lanolin Glycerine200ml</v>
      </c>
      <c r="C204" s="32">
        <v>0</v>
      </c>
      <c r="D204" s="32"/>
      <c r="E204" s="32" t="str">
        <f t="shared" si="6"/>
        <v/>
      </c>
      <c r="F204" s="33">
        <f>IF($B204="","",Items!$I203)</f>
        <v>16.305</v>
      </c>
      <c r="G204" s="33" t="str">
        <f t="shared" si="7"/>
        <v/>
      </c>
      <c r="H204" s="28"/>
    </row>
    <row r="205" spans="1:8" x14ac:dyDescent="0.25">
      <c r="A205" s="28" t="str">
        <f>IF(Items!$B204="","",Items!$A204)</f>
        <v>6001374081491</v>
      </c>
      <c r="B205" s="28" t="str">
        <f>IF(Items!$B204="","",Items!$B204)</f>
        <v>Clere Nourishing 300ml</v>
      </c>
      <c r="C205" s="32">
        <v>0</v>
      </c>
      <c r="D205" s="32"/>
      <c r="E205" s="32" t="str">
        <f t="shared" si="6"/>
        <v/>
      </c>
      <c r="F205" s="33">
        <f>IF($B205="","",Items!$I204)</f>
        <v>19.567499999999999</v>
      </c>
      <c r="G205" s="33" t="str">
        <f t="shared" si="7"/>
        <v/>
      </c>
      <c r="H205" s="28"/>
    </row>
    <row r="206" spans="1:8" x14ac:dyDescent="0.25">
      <c r="A206" s="28" t="str">
        <f>IF(Items!$B205="","",Items!$A205)</f>
        <v>6001374052941</v>
      </c>
      <c r="B206" s="28" t="str">
        <f>IF(Items!$B205="","",Items!$B205)</f>
        <v>Clere Powder Fresh 300ml</v>
      </c>
      <c r="C206" s="32">
        <v>0</v>
      </c>
      <c r="D206" s="32"/>
      <c r="E206" s="32" t="str">
        <f t="shared" si="6"/>
        <v/>
      </c>
      <c r="F206" s="33">
        <f>IF($B206="","",Items!$I205)</f>
        <v>19.567499999999999</v>
      </c>
      <c r="G206" s="33" t="str">
        <f t="shared" si="7"/>
        <v/>
      </c>
      <c r="H206" s="28"/>
    </row>
    <row r="207" spans="1:8" x14ac:dyDescent="0.25">
      <c r="A207" s="28" t="str">
        <f>IF(Items!$B206="","",Items!$A206)</f>
        <v>6001374053061</v>
      </c>
      <c r="B207" s="28" t="str">
        <f>IF(Items!$B206="","",Items!$B206)</f>
        <v>Clere Repairing 300ml</v>
      </c>
      <c r="C207" s="32">
        <v>0</v>
      </c>
      <c r="D207" s="32"/>
      <c r="E207" s="32" t="str">
        <f t="shared" si="6"/>
        <v/>
      </c>
      <c r="F207" s="33">
        <f>IF($B207="","",Items!$I206)</f>
        <v>0</v>
      </c>
      <c r="G207" s="33" t="str">
        <f t="shared" si="7"/>
        <v/>
      </c>
      <c r="H207" s="28"/>
    </row>
    <row r="208" spans="1:8" x14ac:dyDescent="0.25">
      <c r="A208" s="28" t="str">
        <f>IF(Items!$B207="","",Items!$A207)</f>
        <v>616762137603</v>
      </c>
      <c r="B208" s="28" t="str">
        <f>IF(Items!$B207="","",Items!$B207)</f>
        <v>Clere Tropical 400ml</v>
      </c>
      <c r="C208" s="32">
        <v>0</v>
      </c>
      <c r="D208" s="32"/>
      <c r="E208" s="32" t="str">
        <f t="shared" si="6"/>
        <v/>
      </c>
      <c r="F208" s="33">
        <f>IF($B208="","",Items!$I207)</f>
        <v>26.085000000000001</v>
      </c>
      <c r="G208" s="33" t="str">
        <f t="shared" si="7"/>
        <v/>
      </c>
      <c r="H208" s="28"/>
    </row>
    <row r="209" spans="1:8" x14ac:dyDescent="0.25">
      <c r="A209" s="28" t="str">
        <f>IF(Items!$B208="","",Items!$A208)</f>
        <v>616762137597</v>
      </c>
      <c r="B209" s="28" t="str">
        <f>IF(Items!$B208="","",Items!$B208)</f>
        <v>Clere Tropical Coconut 200ml</v>
      </c>
      <c r="C209" s="32">
        <v>0</v>
      </c>
      <c r="D209" s="32"/>
      <c r="E209" s="32" t="str">
        <f t="shared" si="6"/>
        <v/>
      </c>
      <c r="F209" s="33">
        <f>IF($B209="","",Items!$I208)</f>
        <v>13.0425</v>
      </c>
      <c r="G209" s="33" t="str">
        <f t="shared" si="7"/>
        <v/>
      </c>
      <c r="H209" s="28"/>
    </row>
    <row r="210" spans="1:8" x14ac:dyDescent="0.25">
      <c r="A210" s="28" t="str">
        <f>IF(Items!$B209="","",Items!$A209)</f>
        <v>CLORETS123</v>
      </c>
      <c r="B210" s="28" t="str">
        <f>IF(Items!$B209="","",Items!$B209)</f>
        <v>Clorets Gum</v>
      </c>
      <c r="C210" s="32">
        <v>0</v>
      </c>
      <c r="D210" s="32">
        <v>78</v>
      </c>
      <c r="E210" s="32">
        <f t="shared" si="6"/>
        <v>78</v>
      </c>
      <c r="F210" s="33">
        <f>IF($B210="","",Items!$I209)</f>
        <v>0.65249999999999997</v>
      </c>
      <c r="G210" s="33">
        <f t="shared" si="7"/>
        <v>50.894999999999996</v>
      </c>
      <c r="H210" s="28"/>
    </row>
    <row r="211" spans="1:8" x14ac:dyDescent="0.25">
      <c r="A211" s="28" t="str">
        <f>IF(Items!$B210="","",Items!$A210)</f>
        <v>5449000009067</v>
      </c>
      <c r="B211" s="28" t="str">
        <f>IF(Items!$B210="","",Items!$B210)</f>
        <v>Coca Cola 2l</v>
      </c>
      <c r="C211" s="32">
        <v>0</v>
      </c>
      <c r="D211" s="32">
        <v>143</v>
      </c>
      <c r="E211" s="32">
        <f t="shared" si="6"/>
        <v>143</v>
      </c>
      <c r="F211" s="33">
        <f>IF($B211="","",Items!$I210)</f>
        <v>26.085000000000001</v>
      </c>
      <c r="G211" s="33">
        <f t="shared" si="7"/>
        <v>3730.1550000000002</v>
      </c>
      <c r="H211" s="28"/>
    </row>
    <row r="212" spans="1:8" x14ac:dyDescent="0.25">
      <c r="A212" s="28" t="str">
        <f>IF(Items!$B211="","",Items!$A211)</f>
        <v>42117131</v>
      </c>
      <c r="B212" s="28" t="str">
        <f>IF(Items!$B211="","",Items!$B211)</f>
        <v>Cocacola 350mls</v>
      </c>
      <c r="C212" s="32">
        <v>0</v>
      </c>
      <c r="D212" s="32"/>
      <c r="E212" s="32" t="str">
        <f t="shared" si="6"/>
        <v/>
      </c>
      <c r="F212" s="33">
        <f>IF($B212="","",Items!$I211)</f>
        <v>6.5250000000000004</v>
      </c>
      <c r="G212" s="33" t="str">
        <f t="shared" si="7"/>
        <v/>
      </c>
      <c r="H212" s="28"/>
    </row>
    <row r="213" spans="1:8" x14ac:dyDescent="0.25">
      <c r="A213" s="28" t="str">
        <f>IF(Items!$B212="","",Items!$A212)</f>
        <v>5449000140906</v>
      </c>
      <c r="B213" s="28" t="str">
        <f>IF(Items!$B212="","",Items!$B212)</f>
        <v>Cocacola Can 440mls</v>
      </c>
      <c r="C213" s="32">
        <v>0</v>
      </c>
      <c r="D213" s="32"/>
      <c r="E213" s="32" t="str">
        <f t="shared" si="6"/>
        <v/>
      </c>
      <c r="F213" s="33">
        <f>IF($B213="","",Items!$I212)</f>
        <v>11.737500000000001</v>
      </c>
      <c r="G213" s="33" t="str">
        <f t="shared" si="7"/>
        <v/>
      </c>
      <c r="H213" s="28"/>
    </row>
    <row r="214" spans="1:8" x14ac:dyDescent="0.25">
      <c r="A214" s="28" t="str">
        <f>IF(Items!$B213="","",Items!$A213)</f>
        <v>5449000000996</v>
      </c>
      <c r="B214" s="28" t="str">
        <f>IF(Items!$B213="","",Items!$B213)</f>
        <v>Coke Can 330ml</v>
      </c>
      <c r="C214" s="32">
        <v>0</v>
      </c>
      <c r="D214" s="32">
        <v>186</v>
      </c>
      <c r="E214" s="32">
        <f t="shared" si="6"/>
        <v>186</v>
      </c>
      <c r="F214" s="33">
        <f>IF($B214="","",Items!$I213)</f>
        <v>9.7799999999999994</v>
      </c>
      <c r="G214" s="33">
        <f t="shared" si="7"/>
        <v>1819.08</v>
      </c>
      <c r="H214" s="28"/>
    </row>
    <row r="215" spans="1:8" x14ac:dyDescent="0.25">
      <c r="A215" s="28" t="str">
        <f>IF(Items!$B214="","",Items!$A214)</f>
        <v>5449000054227</v>
      </c>
      <c r="B215" s="28" t="str">
        <f>IF(Items!$B214="","",Items!$B214)</f>
        <v>Coke Pet 1L</v>
      </c>
      <c r="C215" s="32">
        <v>0</v>
      </c>
      <c r="D215" s="32"/>
      <c r="E215" s="32" t="str">
        <f t="shared" si="6"/>
        <v/>
      </c>
      <c r="F215" s="33">
        <f>IF($B215="","",Items!$I214)</f>
        <v>16.305</v>
      </c>
      <c r="G215" s="33" t="str">
        <f t="shared" si="7"/>
        <v/>
      </c>
      <c r="H215" s="28"/>
    </row>
    <row r="216" spans="1:8" x14ac:dyDescent="0.25">
      <c r="A216" s="28" t="str">
        <f>IF(Items!$B215="","",Items!$A215)</f>
        <v>54491472</v>
      </c>
      <c r="B216" s="28" t="str">
        <f>IF(Items!$B215="","",Items!$B215)</f>
        <v>Coke Pet 500ml</v>
      </c>
      <c r="C216" s="32">
        <v>0</v>
      </c>
      <c r="D216" s="32"/>
      <c r="E216" s="32" t="str">
        <f t="shared" si="6"/>
        <v/>
      </c>
      <c r="F216" s="33">
        <f>IF($B216="","",Items!$I215)</f>
        <v>9.7799999999999994</v>
      </c>
      <c r="G216" s="33" t="str">
        <f t="shared" si="7"/>
        <v/>
      </c>
      <c r="H216" s="28"/>
    </row>
    <row r="217" spans="1:8" x14ac:dyDescent="0.25">
      <c r="A217" s="28" t="str">
        <f>IF(Items!$B216="","",Items!$A216)</f>
        <v>5449000664686</v>
      </c>
      <c r="B217" s="28" t="str">
        <f>IF(Items!$B216="","",Items!$B216)</f>
        <v>Coke Pets 440mls</v>
      </c>
      <c r="C217" s="32">
        <v>0</v>
      </c>
      <c r="D217" s="32">
        <v>243</v>
      </c>
      <c r="E217" s="32">
        <f t="shared" si="6"/>
        <v>243</v>
      </c>
      <c r="F217" s="33">
        <f>IF($B217="","",Items!$I216)</f>
        <v>9.7799999999999994</v>
      </c>
      <c r="G217" s="33">
        <f t="shared" si="7"/>
        <v>2376.54</v>
      </c>
      <c r="H217" s="28"/>
    </row>
    <row r="218" spans="1:8" x14ac:dyDescent="0.25">
      <c r="A218" s="28" t="str">
        <f>IF(Items!$B217="","",Items!$A217)</f>
        <v>5449000131843</v>
      </c>
      <c r="B218" s="28" t="str">
        <f>IF(Items!$B217="","",Items!$B217)</f>
        <v>Coke Zero  2l</v>
      </c>
      <c r="C218" s="32">
        <v>0</v>
      </c>
      <c r="D218" s="32"/>
      <c r="E218" s="32" t="str">
        <f t="shared" si="6"/>
        <v/>
      </c>
      <c r="F218" s="33">
        <f>IF($B218="","",Items!$I217)</f>
        <v>26.085000000000001</v>
      </c>
      <c r="G218" s="33" t="str">
        <f t="shared" si="7"/>
        <v/>
      </c>
      <c r="H218" s="28"/>
    </row>
    <row r="219" spans="1:8" x14ac:dyDescent="0.25">
      <c r="A219" s="28" t="str">
        <f>IF(Items!$B218="","",Items!$A218)</f>
        <v>5449000131805</v>
      </c>
      <c r="B219" s="28" t="str">
        <f>IF(Items!$B218="","",Items!$B218)</f>
        <v>Coke Zero Can 330ml</v>
      </c>
      <c r="C219" s="32">
        <v>0</v>
      </c>
      <c r="D219" s="32">
        <v>100</v>
      </c>
      <c r="E219" s="32">
        <f t="shared" si="6"/>
        <v>100</v>
      </c>
      <c r="F219" s="33">
        <f>IF($B219="","",Items!$I218)</f>
        <v>9.7799999999999994</v>
      </c>
      <c r="G219" s="33">
        <f t="shared" si="7"/>
        <v>977.99999999999989</v>
      </c>
      <c r="H219" s="28"/>
    </row>
    <row r="220" spans="1:8" x14ac:dyDescent="0.25">
      <c r="A220" s="28" t="str">
        <f>IF(Items!$B219="","",Items!$A219)</f>
        <v>5449000664693</v>
      </c>
      <c r="B220" s="28" t="str">
        <f>IF(Items!$B219="","",Items!$B219)</f>
        <v>Coke Zero Pet 440ml</v>
      </c>
      <c r="C220" s="32">
        <v>0</v>
      </c>
      <c r="D220" s="32">
        <v>13</v>
      </c>
      <c r="E220" s="32">
        <f t="shared" si="6"/>
        <v>13</v>
      </c>
      <c r="F220" s="33">
        <f>IF($B220="","",Items!$I219)</f>
        <v>9.7799999999999994</v>
      </c>
      <c r="G220" s="33">
        <f t="shared" si="7"/>
        <v>127.13999999999999</v>
      </c>
      <c r="H220" s="28"/>
    </row>
    <row r="221" spans="1:8" x14ac:dyDescent="0.25">
      <c r="A221" s="28" t="str">
        <f>IF(Items!$B220="","",Items!$A220)</f>
        <v>5449000131836</v>
      </c>
      <c r="B221" s="28" t="str">
        <f>IF(Items!$B220="","",Items!$B220)</f>
        <v>Coke Zero Pet 500ml</v>
      </c>
      <c r="C221" s="32">
        <v>0</v>
      </c>
      <c r="D221" s="32"/>
      <c r="E221" s="32" t="str">
        <f t="shared" si="6"/>
        <v/>
      </c>
      <c r="F221" s="33">
        <f>IF($B221="","",Items!$I220)</f>
        <v>9.7799999999999994</v>
      </c>
      <c r="G221" s="33" t="str">
        <f t="shared" si="7"/>
        <v/>
      </c>
      <c r="H221" s="28"/>
    </row>
    <row r="222" spans="1:8" x14ac:dyDescent="0.25">
      <c r="A222" s="28" t="str">
        <f>IF(Items!$B221="","",Items!$A221)</f>
        <v>6006117000821</v>
      </c>
      <c r="B222" s="28" t="str">
        <f>IF(Items!$B221="","",Items!$B221)</f>
        <v>Colcom Bacon 250g</v>
      </c>
      <c r="C222" s="32">
        <v>0</v>
      </c>
      <c r="D222" s="32"/>
      <c r="E222" s="32" t="str">
        <f t="shared" si="6"/>
        <v/>
      </c>
      <c r="F222" s="33">
        <f>IF($B222="","",Items!$I221)</f>
        <v>39.127499999999998</v>
      </c>
      <c r="G222" s="33" t="str">
        <f t="shared" si="7"/>
        <v/>
      </c>
      <c r="H222" s="28"/>
    </row>
    <row r="223" spans="1:8" x14ac:dyDescent="0.25">
      <c r="A223" s="28" t="str">
        <f>IF(Items!$B222="","",Items!$A222)</f>
        <v>6006117004171</v>
      </c>
      <c r="B223" s="28" t="str">
        <f>IF(Items!$B222="","",Items!$B222)</f>
        <v>Colcom Beef Polony</v>
      </c>
      <c r="C223" s="32">
        <v>0</v>
      </c>
      <c r="D223" s="32">
        <v>24</v>
      </c>
      <c r="E223" s="32">
        <f t="shared" si="6"/>
        <v>24</v>
      </c>
      <c r="F223" s="33">
        <f>IF($B223="","",Items!$I222)</f>
        <v>19.567499999999999</v>
      </c>
      <c r="G223" s="33">
        <f t="shared" si="7"/>
        <v>469.62</v>
      </c>
      <c r="H223" s="28"/>
    </row>
    <row r="224" spans="1:8" x14ac:dyDescent="0.25">
      <c r="A224" s="28" t="str">
        <f>IF(Items!$B223="","",Items!$A223)</f>
        <v>6006117005314</v>
      </c>
      <c r="B224" s="28" t="str">
        <f>IF(Items!$B223="","",Items!$B223)</f>
        <v>Colcom Beef Polony150g</v>
      </c>
      <c r="C224" s="32">
        <v>0</v>
      </c>
      <c r="D224" s="32"/>
      <c r="E224" s="32" t="str">
        <f t="shared" si="6"/>
        <v/>
      </c>
      <c r="F224" s="33">
        <f>IF($B224="","",Items!$I223)</f>
        <v>13.0425</v>
      </c>
      <c r="G224" s="33" t="str">
        <f t="shared" si="7"/>
        <v/>
      </c>
      <c r="H224" s="28"/>
    </row>
    <row r="225" spans="1:8" x14ac:dyDescent="0.25">
      <c r="A225" s="28" t="str">
        <f>IF(Items!$B224="","",Items!$A224)</f>
        <v>6006117004140</v>
      </c>
      <c r="B225" s="28" t="str">
        <f>IF(Items!$B224="","",Items!$B224)</f>
        <v>Colcom Chicken Polony</v>
      </c>
      <c r="C225" s="32">
        <v>0</v>
      </c>
      <c r="D225" s="32"/>
      <c r="E225" s="32" t="str">
        <f t="shared" si="6"/>
        <v/>
      </c>
      <c r="F225" s="33">
        <f>IF($B225="","",Items!$I224)</f>
        <v>19.567499999999999</v>
      </c>
      <c r="G225" s="33" t="str">
        <f t="shared" si="7"/>
        <v/>
      </c>
      <c r="H225" s="28"/>
    </row>
    <row r="226" spans="1:8" x14ac:dyDescent="0.25">
      <c r="A226" s="28" t="str">
        <f>IF(Items!$B225="","",Items!$A225)</f>
        <v>6006117005369</v>
      </c>
      <c r="B226" s="28" t="str">
        <f>IF(Items!$B225="","",Items!$B225)</f>
        <v>Colcom Chickn Pol 150g</v>
      </c>
      <c r="C226" s="32">
        <v>0</v>
      </c>
      <c r="D226" s="32"/>
      <c r="E226" s="32" t="str">
        <f t="shared" si="6"/>
        <v/>
      </c>
      <c r="F226" s="33">
        <f>IF($B226="","",Items!$I225)</f>
        <v>16.305</v>
      </c>
      <c r="G226" s="33" t="str">
        <f t="shared" si="7"/>
        <v/>
      </c>
      <c r="H226" s="28"/>
    </row>
    <row r="227" spans="1:8" x14ac:dyDescent="0.25">
      <c r="A227" s="28" t="str">
        <f>IF(Items!$B226="","",Items!$A226)</f>
        <v>6006117000043</v>
      </c>
      <c r="B227" s="28" t="str">
        <f>IF(Items!$B226="","",Items!$B226)</f>
        <v>Colcom Frankfurter 500g</v>
      </c>
      <c r="C227" s="32">
        <v>0</v>
      </c>
      <c r="D227" s="32"/>
      <c r="E227" s="32" t="str">
        <f t="shared" si="6"/>
        <v/>
      </c>
      <c r="F227" s="33">
        <f>IF($B227="","",Items!$I226)</f>
        <v>39.127499999999998</v>
      </c>
      <c r="G227" s="33" t="str">
        <f t="shared" si="7"/>
        <v/>
      </c>
      <c r="H227" s="28"/>
    </row>
    <row r="228" spans="1:8" x14ac:dyDescent="0.25">
      <c r="A228" s="28" t="str">
        <f>IF(Items!$B227="","",Items!$A227)</f>
        <v>6006117004119</v>
      </c>
      <c r="B228" s="28" t="str">
        <f>IF(Items!$B227="","",Items!$B227)</f>
        <v>Colcom Pork Polony</v>
      </c>
      <c r="C228" s="32">
        <v>0</v>
      </c>
      <c r="D228" s="32"/>
      <c r="E228" s="32" t="str">
        <f t="shared" si="6"/>
        <v/>
      </c>
      <c r="F228" s="33">
        <f>IF($B228="","",Items!$I227)</f>
        <v>19.567499999999999</v>
      </c>
      <c r="G228" s="33" t="str">
        <f t="shared" si="7"/>
        <v/>
      </c>
      <c r="H228" s="28"/>
    </row>
    <row r="229" spans="1:8" x14ac:dyDescent="0.25">
      <c r="A229" s="28" t="str">
        <f>IF(Items!$B228="","",Items!$A228)</f>
        <v>6006117000500</v>
      </c>
      <c r="B229" s="28" t="str">
        <f>IF(Items!$B228="","",Items!$B228)</f>
        <v>Colcom Sliced Polony</v>
      </c>
      <c r="C229" s="32">
        <v>0</v>
      </c>
      <c r="D229" s="32"/>
      <c r="E229" s="32" t="str">
        <f t="shared" si="6"/>
        <v/>
      </c>
      <c r="F229" s="33">
        <f>IF($B229="","",Items!$I228)</f>
        <v>32.467500000000001</v>
      </c>
      <c r="G229" s="33" t="str">
        <f t="shared" si="7"/>
        <v/>
      </c>
      <c r="H229" s="28"/>
    </row>
    <row r="230" spans="1:8" x14ac:dyDescent="0.25">
      <c r="A230" s="28" t="str">
        <f>IF(Items!$B229="","",Items!$A229)</f>
        <v>6001067021452</v>
      </c>
      <c r="B230" s="28" t="str">
        <f>IF(Items!$B229="","",Items!$B229)</f>
        <v>COLGATE HERBAL</v>
      </c>
      <c r="C230" s="32">
        <v>0</v>
      </c>
      <c r="D230" s="32"/>
      <c r="E230" s="32" t="str">
        <f t="shared" si="6"/>
        <v/>
      </c>
      <c r="F230" s="33">
        <f>IF($B230="","",Items!$I229)</f>
        <v>16.237500000000001</v>
      </c>
      <c r="G230" s="33" t="str">
        <f t="shared" si="7"/>
        <v/>
      </c>
      <c r="H230" s="28"/>
    </row>
    <row r="231" spans="1:8" x14ac:dyDescent="0.25">
      <c r="A231" s="28" t="str">
        <f>IF(Items!$B230="","",Items!$A230)</f>
        <v>6920354814891</v>
      </c>
      <c r="B231" s="28" t="str">
        <f>IF(Items!$B230="","",Items!$B230)</f>
        <v>Colgate T/A Toothpaste 100ml</v>
      </c>
      <c r="C231" s="32">
        <v>0</v>
      </c>
      <c r="D231" s="32"/>
      <c r="E231" s="32" t="str">
        <f t="shared" si="6"/>
        <v/>
      </c>
      <c r="F231" s="33">
        <f>IF($B231="","",Items!$I230)</f>
        <v>16.237500000000001</v>
      </c>
      <c r="G231" s="33" t="str">
        <f t="shared" si="7"/>
        <v/>
      </c>
      <c r="H231" s="28"/>
    </row>
    <row r="232" spans="1:8" x14ac:dyDescent="0.25">
      <c r="A232" s="28" t="str">
        <f>IF(Items!$B231="","",Items!$A231)</f>
        <v>6920354814907</v>
      </c>
      <c r="B232" s="28" t="str">
        <f>IF(Items!$B231="","",Items!$B231)</f>
        <v>Colgate T/A Toothpaste 50ml</v>
      </c>
      <c r="C232" s="32">
        <v>0</v>
      </c>
      <c r="D232" s="32">
        <v>36</v>
      </c>
      <c r="E232" s="32">
        <f t="shared" si="6"/>
        <v>36</v>
      </c>
      <c r="F232" s="33">
        <f>IF($B232="","",Items!$I231)</f>
        <v>13.0425</v>
      </c>
      <c r="G232" s="33">
        <f t="shared" si="7"/>
        <v>469.53000000000003</v>
      </c>
      <c r="H232" s="28"/>
    </row>
    <row r="233" spans="1:8" x14ac:dyDescent="0.25">
      <c r="A233" s="28" t="str">
        <f>IF(Items!$B232="","",Items!$A232)</f>
        <v>A97</v>
      </c>
      <c r="B233" s="28" t="str">
        <f>IF(Items!$B232="","",Items!$B232)</f>
        <v>Colgate Toothbrush</v>
      </c>
      <c r="C233" s="32">
        <v>0</v>
      </c>
      <c r="D233" s="32"/>
      <c r="E233" s="32" t="str">
        <f t="shared" si="6"/>
        <v/>
      </c>
      <c r="F233" s="33">
        <f>IF($B233="","",Items!$I232)</f>
        <v>9.7799999999999994</v>
      </c>
      <c r="G233" s="33" t="str">
        <f t="shared" si="7"/>
        <v/>
      </c>
      <c r="H233" s="28"/>
    </row>
    <row r="234" spans="1:8" x14ac:dyDescent="0.25">
      <c r="A234" s="28" t="str">
        <f>IF(Items!$B233="","",Items!$A233)</f>
        <v>6001067066613</v>
      </c>
      <c r="B234" s="28" t="str">
        <f>IF(Items!$B233="","",Items!$B233)</f>
        <v>Colgate Toothpaste 100ml</v>
      </c>
      <c r="C234" s="32">
        <v>0</v>
      </c>
      <c r="D234" s="32"/>
      <c r="E234" s="32" t="str">
        <f t="shared" si="6"/>
        <v/>
      </c>
      <c r="F234" s="33">
        <f>IF($B234="","",Items!$I233)</f>
        <v>16.305</v>
      </c>
      <c r="G234" s="33" t="str">
        <f t="shared" si="7"/>
        <v/>
      </c>
      <c r="H234" s="28"/>
    </row>
    <row r="235" spans="1:8" x14ac:dyDescent="0.25">
      <c r="A235" s="28" t="str">
        <f>IF(Items!$B234="","",Items!$A234)</f>
        <v>6001067066538</v>
      </c>
      <c r="B235" s="28" t="str">
        <f>IF(Items!$B234="","",Items!$B234)</f>
        <v>Colgate Toothpaste 50ml</v>
      </c>
      <c r="C235" s="32">
        <v>0</v>
      </c>
      <c r="D235" s="32"/>
      <c r="E235" s="32" t="str">
        <f t="shared" si="6"/>
        <v/>
      </c>
      <c r="F235" s="33">
        <f>IF($B235="","",Items!$I234)</f>
        <v>13.0425</v>
      </c>
      <c r="G235" s="33" t="str">
        <f t="shared" si="7"/>
        <v/>
      </c>
      <c r="H235" s="28"/>
    </row>
    <row r="236" spans="1:8" x14ac:dyDescent="0.25">
      <c r="A236" s="28" t="str">
        <f>IF(Items!$B235="","",Items!$A235)</f>
        <v>784099880568</v>
      </c>
      <c r="B236" s="28" t="str">
        <f>IF(Items!$B235="","",Items!$B235)</f>
        <v>Cookmore Cooking Oil 2L</v>
      </c>
      <c r="C236" s="32">
        <v>0</v>
      </c>
      <c r="D236" s="32"/>
      <c r="E236" s="32" t="str">
        <f t="shared" si="6"/>
        <v/>
      </c>
      <c r="F236" s="33">
        <f>IF($B236="","",Items!$I235)</f>
        <v>63.75</v>
      </c>
      <c r="G236" s="33" t="str">
        <f t="shared" si="7"/>
        <v/>
      </c>
      <c r="H236" s="28"/>
    </row>
    <row r="237" spans="1:8" x14ac:dyDescent="0.25">
      <c r="A237" s="28" t="str">
        <f>IF(Items!$B236="","",Items!$A236)</f>
        <v>6008119210079</v>
      </c>
      <c r="B237" s="28" t="str">
        <f>IF(Items!$B236="","",Items!$B236)</f>
        <v>Cotton Wool  Nurse 250g</v>
      </c>
      <c r="C237" s="32">
        <v>0</v>
      </c>
      <c r="D237" s="32"/>
      <c r="E237" s="32" t="str">
        <f t="shared" si="6"/>
        <v/>
      </c>
      <c r="F237" s="33">
        <f>IF($B237="","",Items!$I236)</f>
        <v>32.61</v>
      </c>
      <c r="G237" s="33" t="str">
        <f t="shared" si="7"/>
        <v/>
      </c>
      <c r="H237" s="28"/>
    </row>
    <row r="238" spans="1:8" x14ac:dyDescent="0.25">
      <c r="A238" s="28" t="str">
        <f>IF(Items!$B237="","",Items!$A237)</f>
        <v>6009803080763</v>
      </c>
      <c r="B238" s="28" t="str">
        <f>IF(Items!$B237="","",Items!$B237)</f>
        <v>Cotton Wool Health  Hygiene 100g</v>
      </c>
      <c r="C238" s="32">
        <v>0</v>
      </c>
      <c r="D238" s="32"/>
      <c r="E238" s="32" t="str">
        <f t="shared" si="6"/>
        <v/>
      </c>
      <c r="F238" s="33">
        <f>IF($B238="","",Items!$I237)</f>
        <v>16.305</v>
      </c>
      <c r="G238" s="33" t="str">
        <f t="shared" si="7"/>
        <v/>
      </c>
      <c r="H238" s="28"/>
    </row>
    <row r="239" spans="1:8" x14ac:dyDescent="0.25">
      <c r="A239" s="28" t="str">
        <f>IF(Items!$B238="","",Items!$A238)</f>
        <v>6009635830000</v>
      </c>
      <c r="B239" s="28" t="str">
        <f>IF(Items!$B238="","",Items!$B238)</f>
        <v>Counter Book 1q 96pgs</v>
      </c>
      <c r="C239" s="32">
        <v>0</v>
      </c>
      <c r="D239" s="32"/>
      <c r="E239" s="32" t="str">
        <f t="shared" si="6"/>
        <v/>
      </c>
      <c r="F239" s="33">
        <f>IF($B239="","",Items!$I238)</f>
        <v>13.0425</v>
      </c>
      <c r="G239" s="33" t="str">
        <f t="shared" si="7"/>
        <v/>
      </c>
      <c r="H239" s="28"/>
    </row>
    <row r="240" spans="1:8" x14ac:dyDescent="0.25">
      <c r="A240" s="28" t="str">
        <f>IF(Items!$B239="","",Items!$A239)</f>
        <v>6009803563327</v>
      </c>
      <c r="B240" s="28" t="str">
        <f>IF(Items!$B239="","",Items!$B239)</f>
        <v>Counter Book 2q 192pgs</v>
      </c>
      <c r="C240" s="32">
        <v>0</v>
      </c>
      <c r="D240" s="32"/>
      <c r="E240" s="32" t="str">
        <f t="shared" si="6"/>
        <v/>
      </c>
      <c r="F240" s="33">
        <f>IF($B240="","",Items!$I239)</f>
        <v>19.567499999999999</v>
      </c>
      <c r="G240" s="33" t="str">
        <f t="shared" si="7"/>
        <v/>
      </c>
      <c r="H240" s="28"/>
    </row>
    <row r="241" spans="1:8" x14ac:dyDescent="0.25">
      <c r="A241" s="28" t="str">
        <f>IF(Items!$B240="","",Items!$A240)</f>
        <v>6009635830123</v>
      </c>
      <c r="B241" s="28" t="str">
        <f>IF(Items!$B240="","",Items!$B240)</f>
        <v>Counter Book 3q 288pgs</v>
      </c>
      <c r="C241" s="32">
        <v>0</v>
      </c>
      <c r="D241" s="32"/>
      <c r="E241" s="32" t="str">
        <f t="shared" si="6"/>
        <v/>
      </c>
      <c r="F241" s="33">
        <f>IF($B241="","",Items!$I240)</f>
        <v>29.3475</v>
      </c>
      <c r="G241" s="33" t="str">
        <f t="shared" si="7"/>
        <v/>
      </c>
      <c r="H241" s="28"/>
    </row>
    <row r="242" spans="1:8" x14ac:dyDescent="0.25">
      <c r="A242" s="28" t="str">
        <f>IF(Items!$B241="","",Items!$A241)</f>
        <v>6009698063155</v>
      </c>
      <c r="B242" s="28" t="str">
        <f>IF(Items!$B241="","",Items!$B241)</f>
        <v>Counter Book Brown 1q 96pgs</v>
      </c>
      <c r="C242" s="32">
        <v>0</v>
      </c>
      <c r="D242" s="32"/>
      <c r="E242" s="32" t="str">
        <f t="shared" si="6"/>
        <v/>
      </c>
      <c r="F242" s="33">
        <f>IF($B242="","",Items!$I241)</f>
        <v>13.0425</v>
      </c>
      <c r="G242" s="33" t="str">
        <f t="shared" si="7"/>
        <v/>
      </c>
      <c r="H242" s="28"/>
    </row>
    <row r="243" spans="1:8" x14ac:dyDescent="0.25">
      <c r="A243" s="28" t="str">
        <f>IF(Items!$B242="","",Items!$A242)</f>
        <v>1738</v>
      </c>
      <c r="B243" s="28" t="str">
        <f>IF(Items!$B242="","",Items!$B242)</f>
        <v>Cream Puff</v>
      </c>
      <c r="C243" s="32">
        <v>0</v>
      </c>
      <c r="D243" s="32"/>
      <c r="E243" s="32" t="str">
        <f t="shared" si="6"/>
        <v/>
      </c>
      <c r="F243" s="33">
        <f>IF($B243="","",Items!$I242)</f>
        <v>9.7799999999999994</v>
      </c>
      <c r="G243" s="33" t="str">
        <f t="shared" si="7"/>
        <v/>
      </c>
      <c r="H243" s="28"/>
    </row>
    <row r="244" spans="1:8" x14ac:dyDescent="0.25">
      <c r="A244" s="28" t="str">
        <f>IF(Items!$B243="","",Items!$A243)</f>
        <v>54490000664846</v>
      </c>
      <c r="B244" s="28" t="str">
        <f>IF(Items!$B243="","",Items!$B243)</f>
        <v>Creme Soda Pet 440ml</v>
      </c>
      <c r="C244" s="32">
        <v>0</v>
      </c>
      <c r="D244" s="32"/>
      <c r="E244" s="32" t="str">
        <f t="shared" si="6"/>
        <v/>
      </c>
      <c r="F244" s="33">
        <f>IF($B244="","",Items!$I243)</f>
        <v>9.7799999999999994</v>
      </c>
      <c r="G244" s="33" t="str">
        <f t="shared" si="7"/>
        <v/>
      </c>
      <c r="H244" s="28"/>
    </row>
    <row r="245" spans="1:8" x14ac:dyDescent="0.25">
      <c r="A245" s="28" t="str">
        <f>IF(Items!$B244="","",Items!$A244)</f>
        <v>6001308204262</v>
      </c>
      <c r="B245" s="28" t="str">
        <f>IF(Items!$B244="","",Items!$B244)</f>
        <v>Cremora Satchet 125g</v>
      </c>
      <c r="C245" s="32">
        <v>0</v>
      </c>
      <c r="D245" s="32"/>
      <c r="E245" s="32" t="str">
        <f t="shared" si="6"/>
        <v/>
      </c>
      <c r="F245" s="33">
        <f>IF($B245="","",Items!$I244)</f>
        <v>16.305</v>
      </c>
      <c r="G245" s="33" t="str">
        <f t="shared" si="7"/>
        <v/>
      </c>
      <c r="H245" s="28"/>
    </row>
    <row r="246" spans="1:8" x14ac:dyDescent="0.25">
      <c r="A246" s="28" t="str">
        <f>IF(Items!$B245="","",Items!$A245)</f>
        <v>6009602763850</v>
      </c>
      <c r="B246" s="28" t="str">
        <f>IF(Items!$B245="","",Items!$B245)</f>
        <v>Crez Bubble Bath 1.7ltr</v>
      </c>
      <c r="C246" s="32">
        <v>0</v>
      </c>
      <c r="D246" s="32"/>
      <c r="E246" s="32" t="str">
        <f t="shared" si="6"/>
        <v/>
      </c>
      <c r="F246" s="33">
        <f>IF($B246="","",Items!$I245)</f>
        <v>45.854999999999997</v>
      </c>
      <c r="G246" s="33" t="str">
        <f t="shared" si="7"/>
        <v/>
      </c>
      <c r="H246" s="28"/>
    </row>
    <row r="247" spans="1:8" x14ac:dyDescent="0.25">
      <c r="A247" s="28" t="str">
        <f>IF(Items!$B246="","",Items!$A246)</f>
        <v>6009602760729</v>
      </c>
      <c r="B247" s="28" t="str">
        <f>IF(Items!$B246="","",Items!$B246)</f>
        <v>Crez Pure Glycerine 500mls</v>
      </c>
      <c r="C247" s="32">
        <v>0</v>
      </c>
      <c r="D247" s="32"/>
      <c r="E247" s="32" t="str">
        <f t="shared" si="6"/>
        <v/>
      </c>
      <c r="F247" s="33">
        <f>IF($B247="","",Items!$I246)</f>
        <v>32.61</v>
      </c>
      <c r="G247" s="33" t="str">
        <f t="shared" si="7"/>
        <v/>
      </c>
      <c r="H247" s="28"/>
    </row>
    <row r="248" spans="1:8" x14ac:dyDescent="0.25">
      <c r="A248" s="28" t="str">
        <f>IF(Items!$B247="","",Items!$A247)</f>
        <v>6009644925476</v>
      </c>
      <c r="B248" s="28" t="str">
        <f>IF(Items!$B247="","",Items!$B247)</f>
        <v>Crinkles 30g</v>
      </c>
      <c r="C248" s="32">
        <v>0</v>
      </c>
      <c r="D248" s="32">
        <v>0</v>
      </c>
      <c r="E248" s="32">
        <f t="shared" si="6"/>
        <v>0</v>
      </c>
      <c r="F248" s="33">
        <f>IF($B248="","",Items!$I247)</f>
        <v>6.4950000000000001</v>
      </c>
      <c r="G248" s="33">
        <f t="shared" si="7"/>
        <v>0</v>
      </c>
      <c r="H248" s="28"/>
    </row>
    <row r="249" spans="1:8" x14ac:dyDescent="0.25">
      <c r="A249" s="28" t="str">
        <f>IF(Items!$B248="","",Items!$A248)</f>
        <v>6009537016687</v>
      </c>
      <c r="B249" s="28" t="str">
        <f>IF(Items!$B248="","",Items!$B248)</f>
        <v>Crinkles Cheese 125g</v>
      </c>
      <c r="C249" s="32">
        <v>0</v>
      </c>
      <c r="D249" s="32"/>
      <c r="E249" s="32" t="str">
        <f t="shared" si="6"/>
        <v/>
      </c>
      <c r="F249" s="33">
        <f>IF($B249="","",Items!$I248)</f>
        <v>18.706666666666667</v>
      </c>
      <c r="G249" s="33" t="str">
        <f t="shared" si="7"/>
        <v/>
      </c>
      <c r="H249" s="28"/>
    </row>
    <row r="250" spans="1:8" x14ac:dyDescent="0.25">
      <c r="A250" s="28" t="str">
        <f>IF(Items!$B249="","",Items!$A249)</f>
        <v>6009537016700</v>
      </c>
      <c r="B250" s="28" t="str">
        <f>IF(Items!$B249="","",Items!$B249)</f>
        <v>Crinkles Fruit Chartney 125g</v>
      </c>
      <c r="C250" s="32">
        <v>0</v>
      </c>
      <c r="D250" s="32"/>
      <c r="E250" s="32" t="str">
        <f t="shared" si="6"/>
        <v/>
      </c>
      <c r="F250" s="33">
        <f>IF($B250="","",Items!$I249)</f>
        <v>18.706666666666667</v>
      </c>
      <c r="G250" s="33" t="str">
        <f t="shared" si="7"/>
        <v/>
      </c>
      <c r="H250" s="28"/>
    </row>
    <row r="251" spans="1:8" x14ac:dyDescent="0.25">
      <c r="A251" s="28" t="str">
        <f>IF(Items!$B250="","",Items!$A250)</f>
        <v>6009537016717</v>
      </c>
      <c r="B251" s="28" t="str">
        <f>IF(Items!$B250="","",Items!$B250)</f>
        <v>Crinkles Mexican Chill 125g</v>
      </c>
      <c r="C251" s="32">
        <v>0</v>
      </c>
      <c r="D251" s="32"/>
      <c r="E251" s="32" t="str">
        <f t="shared" si="6"/>
        <v/>
      </c>
      <c r="F251" s="33">
        <f>IF($B251="","",Items!$I250)</f>
        <v>12.99</v>
      </c>
      <c r="G251" s="33" t="str">
        <f t="shared" si="7"/>
        <v/>
      </c>
      <c r="H251" s="28"/>
    </row>
    <row r="252" spans="1:8" x14ac:dyDescent="0.25">
      <c r="A252" s="28" t="str">
        <f>IF(Items!$B251="","",Items!$A251)</f>
        <v>6007497083060</v>
      </c>
      <c r="B252" s="28" t="str">
        <f>IF(Items!$B251="","",Items!$B251)</f>
        <v>Crunchie Cookies 250g</v>
      </c>
      <c r="C252" s="32">
        <v>0</v>
      </c>
      <c r="D252" s="32"/>
      <c r="E252" s="32" t="str">
        <f t="shared" si="6"/>
        <v/>
      </c>
      <c r="F252" s="33">
        <f>IF($B252="","",Items!$I251)</f>
        <v>13.0425</v>
      </c>
      <c r="G252" s="33" t="str">
        <f t="shared" si="7"/>
        <v/>
      </c>
      <c r="H252" s="28"/>
    </row>
    <row r="253" spans="1:8" x14ac:dyDescent="0.25">
      <c r="A253" s="28" t="str">
        <f>IF(Items!$B252="","",Items!$A252)</f>
        <v>6001065036427</v>
      </c>
      <c r="B253" s="28" t="str">
        <f>IF(Items!$B252="","",Items!$B252)</f>
        <v>Crunchieschoco 40g</v>
      </c>
      <c r="C253" s="32">
        <v>0</v>
      </c>
      <c r="D253" s="32"/>
      <c r="E253" s="32" t="str">
        <f t="shared" si="6"/>
        <v/>
      </c>
      <c r="F253" s="33">
        <f>IF($B253="","",Items!$I252)</f>
        <v>12.99</v>
      </c>
      <c r="G253" s="33" t="str">
        <f t="shared" si="7"/>
        <v/>
      </c>
      <c r="H253" s="28"/>
    </row>
    <row r="254" spans="1:8" x14ac:dyDescent="0.25">
      <c r="A254" s="28" t="str">
        <f>IF(Items!$B253="","",Items!$A253)</f>
        <v>6005964000275</v>
      </c>
      <c r="B254" s="28" t="str">
        <f>IF(Items!$B253="","",Items!$B253)</f>
        <v>Crystal Cough Drops</v>
      </c>
      <c r="C254" s="32">
        <v>0</v>
      </c>
      <c r="D254" s="32">
        <v>5</v>
      </c>
      <c r="E254" s="32">
        <f t="shared" si="6"/>
        <v>5</v>
      </c>
      <c r="F254" s="33">
        <f>IF($B254="","",Items!$I253)</f>
        <v>6.5250000000000004</v>
      </c>
      <c r="G254" s="33">
        <f t="shared" si="7"/>
        <v>32.625</v>
      </c>
      <c r="H254" s="28"/>
    </row>
    <row r="255" spans="1:8" x14ac:dyDescent="0.25">
      <c r="A255" s="28" t="str">
        <f>IF(Items!$B254="","",Items!$A254)</f>
        <v>6005964000558</v>
      </c>
      <c r="B255" s="28" t="str">
        <f>IF(Items!$B254="","",Items!$B254)</f>
        <v>Crystal Juby Bears 100g</v>
      </c>
      <c r="C255" s="32">
        <v>0</v>
      </c>
      <c r="D255" s="32"/>
      <c r="E255" s="32" t="str">
        <f t="shared" si="6"/>
        <v/>
      </c>
      <c r="F255" s="33">
        <f>IF($B255="","",Items!$I254)</f>
        <v>13.0425</v>
      </c>
      <c r="G255" s="33" t="str">
        <f t="shared" si="7"/>
        <v/>
      </c>
      <c r="H255" s="28"/>
    </row>
    <row r="256" spans="1:8" x14ac:dyDescent="0.25">
      <c r="A256" s="28" t="str">
        <f>IF(Items!$B255="","",Items!$A255)</f>
        <v>6005964000398</v>
      </c>
      <c r="B256" s="28" t="str">
        <f>IF(Items!$B255="","",Items!$B255)</f>
        <v>Crystal Menthomints Rolls</v>
      </c>
      <c r="C256" s="32">
        <v>0</v>
      </c>
      <c r="D256" s="32"/>
      <c r="E256" s="32" t="str">
        <f t="shared" si="6"/>
        <v/>
      </c>
      <c r="F256" s="33">
        <f>IF($B256="","",Items!$I255)</f>
        <v>9.7799999999999994</v>
      </c>
      <c r="G256" s="33" t="str">
        <f t="shared" si="7"/>
        <v/>
      </c>
      <c r="H256" s="28"/>
    </row>
    <row r="257" spans="1:8" x14ac:dyDescent="0.25">
      <c r="A257" s="28" t="str">
        <f>IF(Items!$B256="","",Items!$A256)</f>
        <v>26B1</v>
      </c>
      <c r="B257" s="28" t="str">
        <f>IF(Items!$B256="","",Items!$B256)</f>
        <v>Crystal Sweets Mints</v>
      </c>
      <c r="C257" s="32">
        <v>0</v>
      </c>
      <c r="D257" s="32">
        <v>13</v>
      </c>
      <c r="E257" s="32">
        <f t="shared" si="6"/>
        <v>13</v>
      </c>
      <c r="F257" s="33">
        <f>IF($B257="","",Items!$I256)</f>
        <v>0.65249999999999997</v>
      </c>
      <c r="G257" s="33">
        <f t="shared" si="7"/>
        <v>8.4824999999999999</v>
      </c>
      <c r="H257" s="28"/>
    </row>
    <row r="258" spans="1:8" x14ac:dyDescent="0.25">
      <c r="A258" s="28" t="str">
        <f>IF(Items!$B257="","",Items!$A257)</f>
        <v>A223</v>
      </c>
      <c r="B258" s="28" t="str">
        <f>IF(Items!$B257="","",Items!$B257)</f>
        <v>Crystal Toffees</v>
      </c>
      <c r="C258" s="32">
        <v>0</v>
      </c>
      <c r="D258" s="32">
        <v>1835</v>
      </c>
      <c r="E258" s="32">
        <f t="shared" si="6"/>
        <v>1835</v>
      </c>
      <c r="F258" s="33">
        <f>IF($B258="","",Items!$I257)</f>
        <v>0.65249999999999997</v>
      </c>
      <c r="G258" s="33">
        <f t="shared" si="7"/>
        <v>1197.3374999999999</v>
      </c>
      <c r="H258" s="28"/>
    </row>
    <row r="259" spans="1:8" x14ac:dyDescent="0.25">
      <c r="A259" s="28" t="str">
        <f>IF(Items!$B258="","",Items!$A258)</f>
        <v>6546356885242</v>
      </c>
      <c r="B259" s="28" t="str">
        <f>IF(Items!$B258="","",Items!$B258)</f>
        <v>C-TYPRE D/Cable</v>
      </c>
      <c r="C259" s="32">
        <v>0</v>
      </c>
      <c r="D259" s="32"/>
      <c r="E259" s="32" t="str">
        <f t="shared" si="6"/>
        <v/>
      </c>
      <c r="F259" s="33">
        <f>IF($B259="","",Items!$I258)</f>
        <v>45.652500000000003</v>
      </c>
      <c r="G259" s="33" t="str">
        <f t="shared" si="7"/>
        <v/>
      </c>
      <c r="H259" s="28"/>
    </row>
    <row r="260" spans="1:8" x14ac:dyDescent="0.25">
      <c r="A260" s="28" t="str">
        <f>IF(Items!$B259="","",Items!$A259)</f>
        <v>0101233</v>
      </c>
      <c r="B260" s="28" t="str">
        <f>IF(Items!$B259="","",Items!$B259)</f>
        <v>Cupcake</v>
      </c>
      <c r="C260" s="32">
        <v>0</v>
      </c>
      <c r="D260" s="32"/>
      <c r="E260" s="32" t="str">
        <f t="shared" si="6"/>
        <v/>
      </c>
      <c r="F260" s="33">
        <f>IF($B260="","",Items!$I259)</f>
        <v>6.5250000000000004</v>
      </c>
      <c r="G260" s="33" t="str">
        <f t="shared" si="7"/>
        <v/>
      </c>
      <c r="H260" s="28"/>
    </row>
    <row r="261" spans="1:8" x14ac:dyDescent="0.25">
      <c r="A261" s="28" t="str">
        <f>IF(Items!$B260="","",Items!$A260)</f>
        <v>5449000045249</v>
      </c>
      <c r="B261" s="28" t="str">
        <f>IF(Items!$B260="","",Items!$B260)</f>
        <v>Cuppy Apple 200ml</v>
      </c>
      <c r="C261" s="32">
        <v>0</v>
      </c>
      <c r="D261" s="32"/>
      <c r="E261" s="32" t="str">
        <f t="shared" si="6"/>
        <v/>
      </c>
      <c r="F261" s="33">
        <f>IF($B261="","",Items!$I260)</f>
        <v>13.0425</v>
      </c>
      <c r="G261" s="33" t="str">
        <f t="shared" si="7"/>
        <v/>
      </c>
      <c r="H261" s="28"/>
    </row>
    <row r="262" spans="1:8" x14ac:dyDescent="0.25">
      <c r="A262" s="28" t="str">
        <f>IF(Items!$B261="","",Items!$A261)</f>
        <v>5449000256010</v>
      </c>
      <c r="B262" s="28" t="str">
        <f>IF(Items!$B261="","",Items!$B261)</f>
        <v>Cuppy Breakfast  200ml</v>
      </c>
      <c r="C262" s="32">
        <v>0</v>
      </c>
      <c r="D262" s="32"/>
      <c r="E262" s="32" t="str">
        <f t="shared" ref="E262:E325" si="8">IF(OR($B262="",$D262=""),"",$D262-$C262)</f>
        <v/>
      </c>
      <c r="F262" s="33">
        <f>IF($B262="","",Items!$I261)</f>
        <v>13.0425</v>
      </c>
      <c r="G262" s="33" t="str">
        <f t="shared" ref="G262:G325" si="9">IF($E262="","",$E262*$F262)</f>
        <v/>
      </c>
      <c r="H262" s="28"/>
    </row>
    <row r="263" spans="1:8" x14ac:dyDescent="0.25">
      <c r="A263" s="28" t="str">
        <f>IF(Items!$B262="","",Items!$A262)</f>
        <v>5449000255914</v>
      </c>
      <c r="B263" s="28" t="str">
        <f>IF(Items!$B262="","",Items!$B262)</f>
        <v>Cuppy Mango N Orange 200ml</v>
      </c>
      <c r="C263" s="32">
        <v>0</v>
      </c>
      <c r="D263" s="32"/>
      <c r="E263" s="32" t="str">
        <f t="shared" si="8"/>
        <v/>
      </c>
      <c r="F263" s="33">
        <f>IF($B263="","",Items!$I262)</f>
        <v>13.0425</v>
      </c>
      <c r="G263" s="33" t="str">
        <f t="shared" si="9"/>
        <v/>
      </c>
      <c r="H263" s="28"/>
    </row>
    <row r="264" spans="1:8" x14ac:dyDescent="0.25">
      <c r="A264" s="28" t="str">
        <f>IF(Items!$B263="","",Items!$A263)</f>
        <v>5449000045232</v>
      </c>
      <c r="B264" s="28" t="str">
        <f>IF(Items!$B263="","",Items!$B263)</f>
        <v>Cuppy Orange 200ml</v>
      </c>
      <c r="C264" s="32">
        <v>0</v>
      </c>
      <c r="D264" s="32"/>
      <c r="E264" s="32" t="str">
        <f t="shared" si="8"/>
        <v/>
      </c>
      <c r="F264" s="33">
        <f>IF($B264="","",Items!$I263)</f>
        <v>13.0425</v>
      </c>
      <c r="G264" s="33" t="str">
        <f t="shared" si="9"/>
        <v/>
      </c>
      <c r="H264" s="28"/>
    </row>
    <row r="265" spans="1:8" x14ac:dyDescent="0.25">
      <c r="A265" s="28" t="str">
        <f>IF(Items!$B264="","",Items!$A264)</f>
        <v>5449000255693</v>
      </c>
      <c r="B265" s="28" t="str">
        <f>IF(Items!$B264="","",Items!$B264)</f>
        <v>Cuppy Tropical 200ml</v>
      </c>
      <c r="C265" s="32">
        <v>0</v>
      </c>
      <c r="D265" s="32"/>
      <c r="E265" s="32" t="str">
        <f t="shared" si="8"/>
        <v/>
      </c>
      <c r="F265" s="33">
        <f>IF($B265="","",Items!$I264)</f>
        <v>13.0425</v>
      </c>
      <c r="G265" s="33" t="str">
        <f t="shared" si="9"/>
        <v/>
      </c>
      <c r="H265" s="28"/>
    </row>
    <row r="266" spans="1:8" x14ac:dyDescent="0.25">
      <c r="A266" s="28" t="str">
        <f>IF(Items!$B265="","",Items!$A265)</f>
        <v>5449000256065</v>
      </c>
      <c r="B266" s="28" t="str">
        <f>IF(Items!$B265="","",Items!$B265)</f>
        <v>Cuppy White Grape 200ml</v>
      </c>
      <c r="C266" s="32">
        <v>0</v>
      </c>
      <c r="D266" s="32"/>
      <c r="E266" s="32" t="str">
        <f t="shared" si="8"/>
        <v/>
      </c>
      <c r="F266" s="33">
        <f>IF($B266="","",Items!$I265)</f>
        <v>13.0425</v>
      </c>
      <c r="G266" s="33" t="str">
        <f t="shared" si="9"/>
        <v/>
      </c>
      <c r="H266" s="28"/>
    </row>
    <row r="267" spans="1:8" x14ac:dyDescent="0.25">
      <c r="A267" s="28" t="str">
        <f>IF(Items!$B266="","",Items!$A266)</f>
        <v>6006117000555</v>
      </c>
      <c r="B267" s="28" t="str">
        <f>IF(Items!$B266="","",Items!$B266)</f>
        <v>Curry Pie 100g</v>
      </c>
      <c r="C267" s="32">
        <v>0</v>
      </c>
      <c r="D267" s="32"/>
      <c r="E267" s="32" t="str">
        <f t="shared" si="8"/>
        <v/>
      </c>
      <c r="F267" s="33">
        <f>IF($B267="","",Items!$I266)</f>
        <v>9.7799999999999994</v>
      </c>
      <c r="G267" s="33" t="str">
        <f t="shared" si="9"/>
        <v/>
      </c>
      <c r="H267" s="28"/>
    </row>
    <row r="268" spans="1:8" x14ac:dyDescent="0.25">
      <c r="A268" s="28" t="str">
        <f>IF(Items!$B267="","",Items!$A267)</f>
        <v>3425901041650</v>
      </c>
      <c r="B268" s="28" t="str">
        <f>IF(Items!$B267="","",Items!$B267)</f>
        <v>Cvt 1 Ltr</v>
      </c>
      <c r="C268" s="32">
        <v>0</v>
      </c>
      <c r="D268" s="32"/>
      <c r="E268" s="32" t="str">
        <f t="shared" si="8"/>
        <v/>
      </c>
      <c r="F268" s="33">
        <f>IF($B268="","",Items!$I267)</f>
        <v>97.822500000000005</v>
      </c>
      <c r="G268" s="33" t="str">
        <f t="shared" si="9"/>
        <v/>
      </c>
      <c r="H268" s="28"/>
    </row>
    <row r="269" spans="1:8" x14ac:dyDescent="0.25">
      <c r="A269" s="28" t="str">
        <f>IF(Items!$B268="","",Items!$A268)</f>
        <v>6001565009037</v>
      </c>
      <c r="B269" s="28" t="str">
        <f>IF(Items!$B268="","",Items!$B268)</f>
        <v>D`lite Cooking Oil 2ltrs</v>
      </c>
      <c r="C269" s="32">
        <v>0</v>
      </c>
      <c r="D269" s="32">
        <v>2</v>
      </c>
      <c r="E269" s="32">
        <f t="shared" si="8"/>
        <v>2</v>
      </c>
      <c r="F269" s="33">
        <f>IF($B269="","",Items!$I268)</f>
        <v>67.5</v>
      </c>
      <c r="G269" s="33">
        <f t="shared" si="9"/>
        <v>135</v>
      </c>
      <c r="H269" s="28"/>
    </row>
    <row r="270" spans="1:8" x14ac:dyDescent="0.25">
      <c r="A270" s="28" t="str">
        <f>IF(Items!$B269="","",Items!$A269)</f>
        <v>6164004510546</v>
      </c>
      <c r="B270" s="28" t="str">
        <f>IF(Items!$B269="","",Items!$B269)</f>
        <v>DAIMA TROPICAL 500ML</v>
      </c>
      <c r="C270" s="32">
        <v>0</v>
      </c>
      <c r="D270" s="32"/>
      <c r="E270" s="32" t="str">
        <f t="shared" si="8"/>
        <v/>
      </c>
      <c r="F270" s="33">
        <f>IF($B270="","",Items!$I269)</f>
        <v>13.0425</v>
      </c>
      <c r="G270" s="33" t="str">
        <f t="shared" si="9"/>
        <v/>
      </c>
      <c r="H270" s="28"/>
    </row>
    <row r="271" spans="1:8" x14ac:dyDescent="0.25">
      <c r="A271" s="28" t="str">
        <f>IF(Items!$B270="","",Items!$A270)</f>
        <v>6005572003323</v>
      </c>
      <c r="B271" s="28" t="str">
        <f>IF(Items!$B270="","",Items!$B270)</f>
        <v>Dairiboard Natural  Joy 1l</v>
      </c>
      <c r="C271" s="32">
        <v>0</v>
      </c>
      <c r="D271" s="32"/>
      <c r="E271" s="32" t="str">
        <f t="shared" si="8"/>
        <v/>
      </c>
      <c r="F271" s="33">
        <f>IF($B271="","",Items!$I270)</f>
        <v>16.237500000000001</v>
      </c>
      <c r="G271" s="33" t="str">
        <f t="shared" si="9"/>
        <v/>
      </c>
      <c r="H271" s="28"/>
    </row>
    <row r="272" spans="1:8" x14ac:dyDescent="0.25">
      <c r="A272" s="28" t="str">
        <f>IF(Items!$B271="","",Items!$A271)</f>
        <v>6005572000988</v>
      </c>
      <c r="B272" s="28" t="str">
        <f>IF(Items!$B271="","",Items!$B271)</f>
        <v>Dairibord Lacto 500ml</v>
      </c>
      <c r="C272" s="32">
        <v>0</v>
      </c>
      <c r="D272" s="32"/>
      <c r="E272" s="32" t="str">
        <f t="shared" si="8"/>
        <v/>
      </c>
      <c r="F272" s="33">
        <f>IF($B272="","",Items!$I271)</f>
        <v>11.25</v>
      </c>
      <c r="G272" s="33" t="str">
        <f t="shared" si="9"/>
        <v/>
      </c>
      <c r="H272" s="28"/>
    </row>
    <row r="273" spans="1:8" x14ac:dyDescent="0.25">
      <c r="A273" s="28" t="str">
        <f>IF(Items!$B272="","",Items!$A272)</f>
        <v>6005572000216</v>
      </c>
      <c r="B273" s="28" t="str">
        <f>IF(Items!$B272="","",Items!$B272)</f>
        <v>Dairibord Steri 500ml</v>
      </c>
      <c r="C273" s="32">
        <v>0</v>
      </c>
      <c r="D273" s="32">
        <v>20</v>
      </c>
      <c r="E273" s="32">
        <f t="shared" si="8"/>
        <v>20</v>
      </c>
      <c r="F273" s="33">
        <f>IF($B273="","",Items!$I272)</f>
        <v>11.533333333333333</v>
      </c>
      <c r="G273" s="33">
        <f t="shared" si="9"/>
        <v>230.66666666666666</v>
      </c>
      <c r="H273" s="28"/>
    </row>
    <row r="274" spans="1:8" x14ac:dyDescent="0.25">
      <c r="A274" s="28" t="str">
        <f>IF(Items!$B273="","",Items!$A273)</f>
        <v>6005572005365</v>
      </c>
      <c r="B274" s="28" t="str">
        <f>IF(Items!$B273="","",Items!$B273)</f>
        <v>Dairibord Super Milk 1lt</v>
      </c>
      <c r="C274" s="32">
        <v>0</v>
      </c>
      <c r="D274" s="32"/>
      <c r="E274" s="32" t="str">
        <f t="shared" si="8"/>
        <v/>
      </c>
      <c r="F274" s="33">
        <f>IF($B274="","",Items!$I273)</f>
        <v>26.25</v>
      </c>
      <c r="G274" s="33" t="str">
        <f t="shared" si="9"/>
        <v/>
      </c>
      <c r="H274" s="28"/>
    </row>
    <row r="275" spans="1:8" x14ac:dyDescent="0.25">
      <c r="A275" s="28" t="str">
        <f>IF(Items!$B274="","",Items!$A274)</f>
        <v>6009803726364</v>
      </c>
      <c r="B275" s="28" t="str">
        <f>IF(Items!$B274="","",Items!$B274)</f>
        <v>Daisy Cookies Lemon Flavoured 130g</v>
      </c>
      <c r="C275" s="32">
        <v>0</v>
      </c>
      <c r="D275" s="32"/>
      <c r="E275" s="32" t="str">
        <f t="shared" si="8"/>
        <v/>
      </c>
      <c r="F275" s="33">
        <f>IF($B275="","",Items!$I274)</f>
        <v>9.7799999999999994</v>
      </c>
      <c r="G275" s="33" t="str">
        <f t="shared" si="9"/>
        <v/>
      </c>
      <c r="H275" s="28"/>
    </row>
    <row r="276" spans="1:8" x14ac:dyDescent="0.25">
      <c r="A276" s="28" t="str">
        <f>IF(Items!$B275="","",Items!$A275)</f>
        <v>6009803726289</v>
      </c>
      <c r="B276" s="28" t="str">
        <f>IF(Items!$B275="","",Items!$B275)</f>
        <v>Daisy Cookies Origional  130g</v>
      </c>
      <c r="C276" s="32">
        <v>0</v>
      </c>
      <c r="D276" s="32"/>
      <c r="E276" s="32" t="str">
        <f t="shared" si="8"/>
        <v/>
      </c>
      <c r="F276" s="33">
        <f>IF($B276="","",Items!$I275)</f>
        <v>7.8224999999999998</v>
      </c>
      <c r="G276" s="33" t="str">
        <f t="shared" si="9"/>
        <v/>
      </c>
      <c r="H276" s="28"/>
    </row>
    <row r="277" spans="1:8" x14ac:dyDescent="0.25">
      <c r="A277" s="28" t="str">
        <f>IF(Items!$B276="","",Items!$A276)</f>
        <v>6009803726005</v>
      </c>
      <c r="B277" s="28" t="str">
        <f>IF(Items!$B276="","",Items!$B276)</f>
        <v>Daisy Cookies Origional  210g</v>
      </c>
      <c r="C277" s="32">
        <v>0</v>
      </c>
      <c r="D277" s="32"/>
      <c r="E277" s="32" t="str">
        <f t="shared" si="8"/>
        <v/>
      </c>
      <c r="F277" s="33">
        <f>IF($B277="","",Items!$I276)</f>
        <v>13.0425</v>
      </c>
      <c r="G277" s="33" t="str">
        <f t="shared" si="9"/>
        <v/>
      </c>
      <c r="H277" s="28"/>
    </row>
    <row r="278" spans="1:8" x14ac:dyDescent="0.25">
      <c r="A278" s="28" t="str">
        <f>IF(Items!$B277="","",Items!$A277)</f>
        <v>6009803726012</v>
      </c>
      <c r="B278" s="28" t="str">
        <f>IF(Items!$B277="","",Items!$B277)</f>
        <v>Daisy Cookies Origional  Milk Butter 210g</v>
      </c>
      <c r="C278" s="32">
        <v>0</v>
      </c>
      <c r="D278" s="32"/>
      <c r="E278" s="32" t="str">
        <f t="shared" si="8"/>
        <v/>
      </c>
      <c r="F278" s="33">
        <f>IF($B278="","",Items!$I277)</f>
        <v>13.0425</v>
      </c>
      <c r="G278" s="33" t="str">
        <f t="shared" si="9"/>
        <v/>
      </c>
      <c r="H278" s="28"/>
    </row>
    <row r="279" spans="1:8" x14ac:dyDescent="0.25">
      <c r="A279" s="28" t="str">
        <f>IF(Items!$B278="","",Items!$A278)</f>
        <v>6009803726272</v>
      </c>
      <c r="B279" s="28" t="str">
        <f>IF(Items!$B278="","",Items!$B278)</f>
        <v>Daisy Cookies Origional  Milk Flavoured130g</v>
      </c>
      <c r="C279" s="32">
        <v>0</v>
      </c>
      <c r="D279" s="32"/>
      <c r="E279" s="32" t="str">
        <f t="shared" si="8"/>
        <v/>
      </c>
      <c r="F279" s="33">
        <f>IF($B279="","",Items!$I278)</f>
        <v>7.8224999999999998</v>
      </c>
      <c r="G279" s="33" t="str">
        <f t="shared" si="9"/>
        <v/>
      </c>
      <c r="H279" s="28"/>
    </row>
    <row r="280" spans="1:8" x14ac:dyDescent="0.25">
      <c r="A280" s="28" t="str">
        <f>IF(Items!$B279="","",Items!$A279)</f>
        <v>6009803726067</v>
      </c>
      <c r="B280" s="28" t="str">
        <f>IF(Items!$B279="","",Items!$B279)</f>
        <v>Daisy Cookies Origional  Orange Flavoured 210g</v>
      </c>
      <c r="C280" s="32">
        <v>0</v>
      </c>
      <c r="D280" s="32"/>
      <c r="E280" s="32" t="str">
        <f t="shared" si="8"/>
        <v/>
      </c>
      <c r="F280" s="33">
        <f>IF($B280="","",Items!$I279)</f>
        <v>16.305</v>
      </c>
      <c r="G280" s="33" t="str">
        <f t="shared" si="9"/>
        <v/>
      </c>
      <c r="H280" s="28"/>
    </row>
    <row r="281" spans="1:8" x14ac:dyDescent="0.25">
      <c r="A281" s="28" t="str">
        <f>IF(Items!$B280="","",Items!$A280)</f>
        <v>6009803726258</v>
      </c>
      <c r="B281" s="28" t="str">
        <f>IF(Items!$B280="","",Items!$B280)</f>
        <v>Daisy Cookies Strawberry Flavoured 130g</v>
      </c>
      <c r="C281" s="32">
        <v>0</v>
      </c>
      <c r="D281" s="32"/>
      <c r="E281" s="32" t="str">
        <f t="shared" si="8"/>
        <v/>
      </c>
      <c r="F281" s="33">
        <f>IF($B281="","",Items!$I280)</f>
        <v>9.7799999999999994</v>
      </c>
      <c r="G281" s="33" t="str">
        <f t="shared" si="9"/>
        <v/>
      </c>
      <c r="H281" s="28"/>
    </row>
    <row r="282" spans="1:8" x14ac:dyDescent="0.25">
      <c r="A282" s="28" t="str">
        <f>IF(Items!$B281="","",Items!$A281)</f>
        <v>5700187400963</v>
      </c>
      <c r="B282" s="28" t="str">
        <f>IF(Items!$B281="","",Items!$B281)</f>
        <v>DANDY</v>
      </c>
      <c r="C282" s="32">
        <v>0</v>
      </c>
      <c r="D282" s="32">
        <v>0</v>
      </c>
      <c r="E282" s="32">
        <f t="shared" si="8"/>
        <v>0</v>
      </c>
      <c r="F282" s="33">
        <f>IF($B282="","",Items!$I281)</f>
        <v>0.65249999999999997</v>
      </c>
      <c r="G282" s="33">
        <f t="shared" si="9"/>
        <v>0</v>
      </c>
      <c r="H282" s="28"/>
    </row>
    <row r="283" spans="1:8" x14ac:dyDescent="0.25">
      <c r="A283" s="28" t="str">
        <f>IF(Items!$B282="","",Items!$A282)</f>
        <v>6009702258041</v>
      </c>
      <c r="B283" s="28" t="str">
        <f>IF(Items!$B282="","",Items!$B282)</f>
        <v>Dandy Gum Mint Roll</v>
      </c>
      <c r="C283" s="32">
        <v>0</v>
      </c>
      <c r="D283" s="32"/>
      <c r="E283" s="32" t="str">
        <f t="shared" si="8"/>
        <v/>
      </c>
      <c r="F283" s="33">
        <f>IF($B283="","",Items!$I282)</f>
        <v>3.2774999999999999</v>
      </c>
      <c r="G283" s="33" t="str">
        <f t="shared" si="9"/>
        <v/>
      </c>
      <c r="H283" s="28"/>
    </row>
    <row r="284" spans="1:8" x14ac:dyDescent="0.25">
      <c r="A284" s="28" t="str">
        <f>IF(Items!$B283="","",Items!$A283)</f>
        <v>6009702258027</v>
      </c>
      <c r="B284" s="28" t="str">
        <f>IF(Items!$B283="","",Items!$B283)</f>
        <v>Dandy Gum Strwbry Roll</v>
      </c>
      <c r="C284" s="32">
        <v>0</v>
      </c>
      <c r="D284" s="32"/>
      <c r="E284" s="32" t="str">
        <f t="shared" si="8"/>
        <v/>
      </c>
      <c r="F284" s="33">
        <f>IF($B284="","",Items!$I283)</f>
        <v>3.2774999999999999</v>
      </c>
      <c r="G284" s="33" t="str">
        <f t="shared" si="9"/>
        <v/>
      </c>
      <c r="H284" s="28"/>
    </row>
    <row r="285" spans="1:8" x14ac:dyDescent="0.25">
      <c r="A285" s="28" t="str">
        <f>IF(Items!$B284="","",Items!$A284)</f>
        <v>271B</v>
      </c>
      <c r="B285" s="28" t="str">
        <f>IF(Items!$B284="","",Items!$B284)</f>
        <v>Dandy Loose Bubblegum</v>
      </c>
      <c r="C285" s="32">
        <v>0</v>
      </c>
      <c r="D285" s="32">
        <v>1214</v>
      </c>
      <c r="E285" s="32">
        <f t="shared" si="8"/>
        <v>1214</v>
      </c>
      <c r="F285" s="33">
        <f>IF($B285="","",Items!$I284)</f>
        <v>0.32250000000000001</v>
      </c>
      <c r="G285" s="33">
        <f t="shared" si="9"/>
        <v>391.51499999999999</v>
      </c>
      <c r="H285" s="28"/>
    </row>
    <row r="286" spans="1:8" x14ac:dyDescent="0.25">
      <c r="A286" s="28" t="str">
        <f>IF(Items!$B285="","",Items!$A285)</f>
        <v>6001087012263</v>
      </c>
      <c r="B286" s="28" t="str">
        <f>IF(Items!$B285="","",Items!$B285)</f>
        <v>Dawn Cocoa Butter 200ml</v>
      </c>
      <c r="C286" s="32">
        <v>0</v>
      </c>
      <c r="D286" s="32"/>
      <c r="E286" s="32" t="str">
        <f t="shared" si="8"/>
        <v/>
      </c>
      <c r="F286" s="33">
        <f>IF($B286="","",Items!$I285)</f>
        <v>16.372499999999999</v>
      </c>
      <c r="G286" s="33" t="str">
        <f t="shared" si="9"/>
        <v/>
      </c>
      <c r="H286" s="28"/>
    </row>
    <row r="287" spans="1:8" x14ac:dyDescent="0.25">
      <c r="A287" s="28" t="str">
        <f>IF(Items!$B286="","",Items!$A286)</f>
        <v>6001087012324</v>
      </c>
      <c r="B287" s="28" t="str">
        <f>IF(Items!$B286="","",Items!$B286)</f>
        <v>Dawn Lotion Aloe Vera 200ml</v>
      </c>
      <c r="C287" s="32">
        <v>0</v>
      </c>
      <c r="D287" s="32"/>
      <c r="E287" s="32" t="str">
        <f t="shared" si="8"/>
        <v/>
      </c>
      <c r="F287" s="33">
        <f>IF($B287="","",Items!$I286)</f>
        <v>16.372499999999999</v>
      </c>
      <c r="G287" s="33" t="str">
        <f t="shared" si="9"/>
        <v/>
      </c>
      <c r="H287" s="28"/>
    </row>
    <row r="288" spans="1:8" x14ac:dyDescent="0.25">
      <c r="A288" s="28" t="str">
        <f>IF(Items!$B287="","",Items!$A287)</f>
        <v>6001087012348</v>
      </c>
      <c r="B288" s="28" t="str">
        <f>IF(Items!$B287="","",Items!$B287)</f>
        <v>Dawn Lotion Cocoa Butter 400ml</v>
      </c>
      <c r="C288" s="32">
        <v>0</v>
      </c>
      <c r="D288" s="32"/>
      <c r="E288" s="32" t="str">
        <f t="shared" si="8"/>
        <v/>
      </c>
      <c r="F288" s="33">
        <f>IF($B288="","",Items!$I287)</f>
        <v>26.197500000000002</v>
      </c>
      <c r="G288" s="33" t="str">
        <f t="shared" si="9"/>
        <v/>
      </c>
      <c r="H288" s="28"/>
    </row>
    <row r="289" spans="1:8" x14ac:dyDescent="0.25">
      <c r="A289" s="28" t="str">
        <f>IF(Items!$B288="","",Items!$A288)</f>
        <v>6001087012362</v>
      </c>
      <c r="B289" s="28" t="str">
        <f>IF(Items!$B288="","",Items!$B288)</f>
        <v>Dawn Lotion Rich Lanolin 400ml</v>
      </c>
      <c r="C289" s="32">
        <v>0</v>
      </c>
      <c r="D289" s="32"/>
      <c r="E289" s="32" t="str">
        <f t="shared" si="8"/>
        <v/>
      </c>
      <c r="F289" s="33">
        <f>IF($B289="","",Items!$I288)</f>
        <v>26.197500000000002</v>
      </c>
      <c r="G289" s="33" t="str">
        <f t="shared" si="9"/>
        <v/>
      </c>
      <c r="H289" s="28"/>
    </row>
    <row r="290" spans="1:8" x14ac:dyDescent="0.25">
      <c r="A290" s="28" t="str">
        <f>IF(Items!$B289="","",Items!$A289)</f>
        <v>6001087012294</v>
      </c>
      <c r="B290" s="28" t="str">
        <f>IF(Items!$B289="","",Items!$B289)</f>
        <v>Dawn Lotion Special Musk 200ml</v>
      </c>
      <c r="C290" s="32">
        <v>0</v>
      </c>
      <c r="D290" s="32"/>
      <c r="E290" s="32" t="str">
        <f t="shared" si="8"/>
        <v/>
      </c>
      <c r="F290" s="33">
        <f>IF($B290="","",Items!$I289)</f>
        <v>13.102499999999999</v>
      </c>
      <c r="G290" s="33" t="str">
        <f t="shared" si="9"/>
        <v/>
      </c>
      <c r="H290" s="28"/>
    </row>
    <row r="291" spans="1:8" x14ac:dyDescent="0.25">
      <c r="A291" s="28" t="str">
        <f>IF(Items!$B290="","",Items!$A290)</f>
        <v>6001087010962</v>
      </c>
      <c r="B291" s="28" t="str">
        <f>IF(Items!$B290="","",Items!$B290)</f>
        <v>Dawn Lotion Vanilla 400ml</v>
      </c>
      <c r="C291" s="32">
        <v>0</v>
      </c>
      <c r="D291" s="32"/>
      <c r="E291" s="32" t="str">
        <f t="shared" si="8"/>
        <v/>
      </c>
      <c r="F291" s="33">
        <f>IF($B291="","",Items!$I290)</f>
        <v>26.197500000000002</v>
      </c>
      <c r="G291" s="33" t="str">
        <f t="shared" si="9"/>
        <v/>
      </c>
      <c r="H291" s="28"/>
    </row>
    <row r="292" spans="1:8" x14ac:dyDescent="0.25">
      <c r="A292" s="28" t="str">
        <f>IF(Items!$B291="","",Items!$A291)</f>
        <v>6001087012379</v>
      </c>
      <c r="B292" s="28" t="str">
        <f>IF(Items!$B291="","",Items!$B291)</f>
        <v>Dawn Special Musk 400ml</v>
      </c>
      <c r="C292" s="32">
        <v>0</v>
      </c>
      <c r="D292" s="32"/>
      <c r="E292" s="32" t="str">
        <f t="shared" si="8"/>
        <v/>
      </c>
      <c r="F292" s="33">
        <f>IF($B292="","",Items!$I291)</f>
        <v>26.197500000000002</v>
      </c>
      <c r="G292" s="33" t="str">
        <f t="shared" si="9"/>
        <v/>
      </c>
      <c r="H292" s="28"/>
    </row>
    <row r="293" spans="1:8" x14ac:dyDescent="0.25">
      <c r="A293" s="28" t="str">
        <f>IF(Items!$B292="","",Items!$A292)</f>
        <v>6009680771853</v>
      </c>
      <c r="B293" s="28" t="str">
        <f>IF(Items!$B292="","",Items!$B292)</f>
        <v>Day To Day Sarnitary Pads</v>
      </c>
      <c r="C293" s="32">
        <v>0</v>
      </c>
      <c r="D293" s="32">
        <v>50</v>
      </c>
      <c r="E293" s="32">
        <f t="shared" si="8"/>
        <v>50</v>
      </c>
      <c r="F293" s="33">
        <f>IF($B293="","",Items!$I292)</f>
        <v>13.0425</v>
      </c>
      <c r="G293" s="33">
        <f t="shared" si="9"/>
        <v>652.125</v>
      </c>
      <c r="H293" s="28"/>
    </row>
    <row r="294" spans="1:8" x14ac:dyDescent="0.25">
      <c r="A294" s="28" t="str">
        <f>IF(Items!$B293="","",Items!$A293)</f>
        <v>08578397888</v>
      </c>
      <c r="B294" s="28" t="str">
        <f>IF(Items!$B293="","",Items!$B293)</f>
        <v>Deepsip Water 500ml</v>
      </c>
      <c r="C294" s="32">
        <v>0</v>
      </c>
      <c r="D294" s="32"/>
      <c r="E294" s="32" t="str">
        <f t="shared" si="8"/>
        <v/>
      </c>
      <c r="F294" s="33">
        <f>IF($B294="","",Items!$I293)</f>
        <v>10.432499999999999</v>
      </c>
      <c r="G294" s="33" t="str">
        <f t="shared" si="9"/>
        <v/>
      </c>
      <c r="H294" s="28"/>
    </row>
    <row r="295" spans="1:8" x14ac:dyDescent="0.25">
      <c r="A295" s="28" t="str">
        <f>IF(Items!$B294="","",Items!$A294)</f>
        <v>6009698815136</v>
      </c>
      <c r="B295" s="28" t="str">
        <f>IF(Items!$B294="","",Items!$B294)</f>
        <v>Dendairy  Sterilised 500ml</v>
      </c>
      <c r="C295" s="32">
        <v>0</v>
      </c>
      <c r="D295" s="32"/>
      <c r="E295" s="32" t="str">
        <f t="shared" si="8"/>
        <v/>
      </c>
      <c r="F295" s="33">
        <f>IF($B295="","",Items!$I294)</f>
        <v>13.0425</v>
      </c>
      <c r="G295" s="33" t="str">
        <f t="shared" si="9"/>
        <v/>
      </c>
      <c r="H295" s="28"/>
    </row>
    <row r="296" spans="1:8" x14ac:dyDescent="0.25">
      <c r="A296" s="28" t="str">
        <f>IF(Items!$B295="","",Items!$A295)</f>
        <v>6009698811428</v>
      </c>
      <c r="B296" s="28" t="str">
        <f>IF(Items!$B295="","",Items!$B295)</f>
        <v>Dendairy  UHT Long Life  Full Cream 1 Ltre</v>
      </c>
      <c r="C296" s="32">
        <v>0</v>
      </c>
      <c r="D296" s="32"/>
      <c r="E296" s="32" t="str">
        <f t="shared" si="8"/>
        <v/>
      </c>
      <c r="F296" s="33">
        <f>IF($B296="","",Items!$I295)</f>
        <v>22.400000000000002</v>
      </c>
      <c r="G296" s="33" t="str">
        <f t="shared" si="9"/>
        <v/>
      </c>
      <c r="H296" s="28"/>
    </row>
    <row r="297" spans="1:8" x14ac:dyDescent="0.25">
      <c r="A297" s="28" t="str">
        <f>IF(Items!$B296="","",Items!$A296)</f>
        <v>6009698815075</v>
      </c>
      <c r="B297" s="28" t="str">
        <f>IF(Items!$B296="","",Items!$B296)</f>
        <v>Dendairy 1 Ltre</v>
      </c>
      <c r="C297" s="32">
        <v>0</v>
      </c>
      <c r="D297" s="32">
        <v>20</v>
      </c>
      <c r="E297" s="32">
        <f t="shared" si="8"/>
        <v>20</v>
      </c>
      <c r="F297" s="33">
        <f>IF($B297="","",Items!$I296)</f>
        <v>24.64</v>
      </c>
      <c r="G297" s="33">
        <f t="shared" si="9"/>
        <v>492.8</v>
      </c>
      <c r="H297" s="28"/>
    </row>
    <row r="298" spans="1:8" x14ac:dyDescent="0.25">
      <c r="A298" s="28" t="str">
        <f>IF(Items!$B297="","",Items!$A297)</f>
        <v>6009657651362</v>
      </c>
      <c r="B298" s="28" t="str">
        <f>IF(Items!$B297="","",Items!$B297)</f>
        <v>Dendairy Choc Milk 250ml</v>
      </c>
      <c r="C298" s="32">
        <v>0</v>
      </c>
      <c r="D298" s="32"/>
      <c r="E298" s="32" t="str">
        <f t="shared" si="8"/>
        <v/>
      </c>
      <c r="F298" s="33">
        <f>IF($B298="","",Items!$I297)</f>
        <v>9.7799999999999994</v>
      </c>
      <c r="G298" s="33" t="str">
        <f t="shared" si="9"/>
        <v/>
      </c>
      <c r="H298" s="28"/>
    </row>
    <row r="299" spans="1:8" x14ac:dyDescent="0.25">
      <c r="A299" s="28" t="str">
        <f>IF(Items!$B298="","",Items!$A298)</f>
        <v>6009657651348</v>
      </c>
      <c r="B299" s="28" t="str">
        <f>IF(Items!$B298="","",Items!$B298)</f>
        <v>Dendairy Full Cream Milk 500ml</v>
      </c>
      <c r="C299" s="32">
        <v>0</v>
      </c>
      <c r="D299" s="32"/>
      <c r="E299" s="32" t="str">
        <f t="shared" si="8"/>
        <v/>
      </c>
      <c r="F299" s="33">
        <f>IF($B299="","",Items!$I298)</f>
        <v>15</v>
      </c>
      <c r="G299" s="33" t="str">
        <f t="shared" si="9"/>
        <v/>
      </c>
      <c r="H299" s="28"/>
    </row>
    <row r="300" spans="1:8" x14ac:dyDescent="0.25">
      <c r="A300" s="28" t="str">
        <f>IF(Items!$B299="","",Items!$A299)</f>
        <v>6009657650945</v>
      </c>
      <c r="B300" s="28" t="str">
        <f>IF(Items!$B299="","",Items!$B299)</f>
        <v>Dendairy Maas 500g</v>
      </c>
      <c r="C300" s="32">
        <v>0</v>
      </c>
      <c r="D300" s="32"/>
      <c r="E300" s="32" t="str">
        <f t="shared" si="8"/>
        <v/>
      </c>
      <c r="F300" s="33">
        <f>IF($B300="","",Items!$I299)</f>
        <v>8.8800000000000008</v>
      </c>
      <c r="G300" s="33" t="str">
        <f t="shared" si="9"/>
        <v/>
      </c>
      <c r="H300" s="28"/>
    </row>
    <row r="301" spans="1:8" x14ac:dyDescent="0.25">
      <c r="A301" s="28" t="str">
        <f>IF(Items!$B300="","",Items!$A300)</f>
        <v>6009698810773</v>
      </c>
      <c r="B301" s="28" t="str">
        <f>IF(Items!$B300="","",Items!$B300)</f>
        <v>Dendairy Milk Powder 400g</v>
      </c>
      <c r="C301" s="32">
        <v>0</v>
      </c>
      <c r="D301" s="32"/>
      <c r="E301" s="32" t="str">
        <f t="shared" si="8"/>
        <v/>
      </c>
      <c r="F301" s="33">
        <f>IF($B301="","",Items!$I300)</f>
        <v>52.5</v>
      </c>
      <c r="G301" s="33" t="str">
        <f t="shared" si="9"/>
        <v/>
      </c>
      <c r="H301" s="28"/>
    </row>
    <row r="302" spans="1:8" x14ac:dyDescent="0.25">
      <c r="A302" s="28" t="str">
        <f>IF(Items!$B301="","",Items!$A301)</f>
        <v>6009698811589</v>
      </c>
      <c r="B302" s="28" t="str">
        <f>IF(Items!$B301="","",Items!$B301)</f>
        <v>Dendairy Mixed Berries  500g</v>
      </c>
      <c r="C302" s="32">
        <v>0</v>
      </c>
      <c r="D302" s="32"/>
      <c r="E302" s="32" t="str">
        <f t="shared" si="8"/>
        <v/>
      </c>
      <c r="F302" s="33">
        <f>IF($B302="","",Items!$I301)</f>
        <v>29.3475</v>
      </c>
      <c r="G302" s="33" t="str">
        <f t="shared" si="9"/>
        <v/>
      </c>
      <c r="H302" s="28"/>
    </row>
    <row r="303" spans="1:8" x14ac:dyDescent="0.25">
      <c r="A303" s="28" t="str">
        <f>IF(Items!$B302="","",Items!$A302)</f>
        <v>6009698812715</v>
      </c>
      <c r="B303" s="28" t="str">
        <f>IF(Items!$B302="","",Items!$B302)</f>
        <v>Dendairy Mixed Berries 150g</v>
      </c>
      <c r="C303" s="32">
        <v>0</v>
      </c>
      <c r="D303" s="32"/>
      <c r="E303" s="32" t="str">
        <f t="shared" si="8"/>
        <v/>
      </c>
      <c r="F303" s="33">
        <f>IF($B303="","",Items!$I302)</f>
        <v>9.7799999999999994</v>
      </c>
      <c r="G303" s="33" t="str">
        <f t="shared" si="9"/>
        <v/>
      </c>
      <c r="H303" s="28"/>
    </row>
    <row r="304" spans="1:8" x14ac:dyDescent="0.25">
      <c r="A304" s="28" t="str">
        <f>IF(Items!$B303="","",Items!$A303)</f>
        <v>6009698810629</v>
      </c>
      <c r="B304" s="28" t="str">
        <f>IF(Items!$B303="","",Items!$B303)</f>
        <v>Dendairy Peach  Appricot  500g</v>
      </c>
      <c r="C304" s="32">
        <v>0</v>
      </c>
      <c r="D304" s="32"/>
      <c r="E304" s="32" t="str">
        <f t="shared" si="8"/>
        <v/>
      </c>
      <c r="F304" s="33">
        <f>IF($B304="","",Items!$I303)</f>
        <v>32.61</v>
      </c>
      <c r="G304" s="33" t="str">
        <f t="shared" si="9"/>
        <v/>
      </c>
      <c r="H304" s="28"/>
    </row>
    <row r="305" spans="1:8" x14ac:dyDescent="0.25">
      <c r="A305" s="28" t="str">
        <f>IF(Items!$B304="","",Items!$A304)</f>
        <v>6009698812722</v>
      </c>
      <c r="B305" s="28" t="str">
        <f>IF(Items!$B304="","",Items!$B304)</f>
        <v>Dendairy Smooth Banana 150g</v>
      </c>
      <c r="C305" s="32">
        <v>0</v>
      </c>
      <c r="D305" s="32"/>
      <c r="E305" s="32" t="str">
        <f t="shared" si="8"/>
        <v/>
      </c>
      <c r="F305" s="33">
        <f>IF($B305="","",Items!$I304)</f>
        <v>9.7799999999999994</v>
      </c>
      <c r="G305" s="33" t="str">
        <f t="shared" si="9"/>
        <v/>
      </c>
      <c r="H305" s="28"/>
    </row>
    <row r="306" spans="1:8" x14ac:dyDescent="0.25">
      <c r="A306" s="28" t="str">
        <f>IF(Items!$B305="","",Items!$A305)</f>
        <v>6009698810582</v>
      </c>
      <c r="B306" s="28" t="str">
        <f>IF(Items!$B305="","",Items!$B305)</f>
        <v>Dendairy Smooth Strawberry  500g</v>
      </c>
      <c r="C306" s="32">
        <v>0</v>
      </c>
      <c r="D306" s="32"/>
      <c r="E306" s="32" t="str">
        <f t="shared" si="8"/>
        <v/>
      </c>
      <c r="F306" s="33">
        <f>IF($B306="","",Items!$I305)</f>
        <v>32.61</v>
      </c>
      <c r="G306" s="33" t="str">
        <f t="shared" si="9"/>
        <v/>
      </c>
      <c r="H306" s="28"/>
    </row>
    <row r="307" spans="1:8" x14ac:dyDescent="0.25">
      <c r="A307" s="28" t="str">
        <f>IF(Items!$B306="","",Items!$A306)</f>
        <v>6009698812654</v>
      </c>
      <c r="B307" s="28" t="str">
        <f>IF(Items!$B306="","",Items!$B306)</f>
        <v>Dendairy Smooth Strawberry Yoghurt 150g</v>
      </c>
      <c r="C307" s="32">
        <v>0</v>
      </c>
      <c r="D307" s="32"/>
      <c r="E307" s="32" t="str">
        <f t="shared" si="8"/>
        <v/>
      </c>
      <c r="F307" s="33">
        <f>IF($B307="","",Items!$I306)</f>
        <v>9.7799999999999994</v>
      </c>
      <c r="G307" s="33" t="str">
        <f t="shared" si="9"/>
        <v/>
      </c>
      <c r="H307" s="28"/>
    </row>
    <row r="308" spans="1:8" x14ac:dyDescent="0.25">
      <c r="A308" s="28" t="str">
        <f>IF(Items!$B307="","",Items!$A307)</f>
        <v>6009698810568</v>
      </c>
      <c r="B308" s="28" t="str">
        <f>IF(Items!$B307="","",Items!$B307)</f>
        <v>Dendairy Supreme Strawberry  500g</v>
      </c>
      <c r="C308" s="32">
        <v>0</v>
      </c>
      <c r="D308" s="32"/>
      <c r="E308" s="32" t="str">
        <f t="shared" si="8"/>
        <v/>
      </c>
      <c r="F308" s="33">
        <f>IF($B308="","",Items!$I307)</f>
        <v>32.61</v>
      </c>
      <c r="G308" s="33" t="str">
        <f t="shared" si="9"/>
        <v/>
      </c>
      <c r="H308" s="28"/>
    </row>
    <row r="309" spans="1:8" x14ac:dyDescent="0.25">
      <c r="A309" s="28" t="str">
        <f>IF(Items!$B308="","",Items!$A308)</f>
        <v>6009698812708</v>
      </c>
      <c r="B309" s="28" t="str">
        <f>IF(Items!$B308="","",Items!$B308)</f>
        <v>Dendairy Supreme Strawberry Yoghurt 150g</v>
      </c>
      <c r="C309" s="32">
        <v>0</v>
      </c>
      <c r="D309" s="32"/>
      <c r="E309" s="32" t="str">
        <f t="shared" si="8"/>
        <v/>
      </c>
      <c r="F309" s="33">
        <f>IF($B309="","",Items!$I308)</f>
        <v>9.7799999999999994</v>
      </c>
      <c r="G309" s="33" t="str">
        <f t="shared" si="9"/>
        <v/>
      </c>
      <c r="H309" s="28"/>
    </row>
    <row r="310" spans="1:8" x14ac:dyDescent="0.25">
      <c r="A310" s="28" t="str">
        <f>IF(Items!$B309="","",Items!$A309)</f>
        <v>6009698810575</v>
      </c>
      <c r="B310" s="28" t="str">
        <f>IF(Items!$B309="","",Items!$B309)</f>
        <v>Dendairy Vanilla  500g</v>
      </c>
      <c r="C310" s="32">
        <v>0</v>
      </c>
      <c r="D310" s="32"/>
      <c r="E310" s="32" t="str">
        <f t="shared" si="8"/>
        <v/>
      </c>
      <c r="F310" s="33">
        <f>IF($B310="","",Items!$I309)</f>
        <v>32.61</v>
      </c>
      <c r="G310" s="33" t="str">
        <f t="shared" si="9"/>
        <v/>
      </c>
      <c r="H310" s="28"/>
    </row>
    <row r="311" spans="1:8" x14ac:dyDescent="0.25">
      <c r="A311" s="28" t="str">
        <f>IF(Items!$B310="","",Items!$A310)</f>
        <v>6009698812678</v>
      </c>
      <c r="B311" s="28" t="str">
        <f>IF(Items!$B310="","",Items!$B310)</f>
        <v>Dendairy Vanilla Cream 150g</v>
      </c>
      <c r="C311" s="32">
        <v>0</v>
      </c>
      <c r="D311" s="32"/>
      <c r="E311" s="32" t="str">
        <f t="shared" si="8"/>
        <v/>
      </c>
      <c r="F311" s="33">
        <f>IF($B311="","",Items!$I310)</f>
        <v>9.7799999999999994</v>
      </c>
      <c r="G311" s="33" t="str">
        <f t="shared" si="9"/>
        <v/>
      </c>
      <c r="H311" s="28"/>
    </row>
    <row r="312" spans="1:8" x14ac:dyDescent="0.25">
      <c r="A312" s="28" t="str">
        <f>IF(Items!$B311="","",Items!$A311)</f>
        <v>7622210626134</v>
      </c>
      <c r="B312" s="28" t="str">
        <f>IF(Items!$B311="","",Items!$B311)</f>
        <v>Dentyne Peppermint</v>
      </c>
      <c r="C312" s="32">
        <v>0</v>
      </c>
      <c r="D312" s="32">
        <v>37</v>
      </c>
      <c r="E312" s="32">
        <f t="shared" si="8"/>
        <v>37</v>
      </c>
      <c r="F312" s="33">
        <f>IF($B312="","",Items!$I311)</f>
        <v>13.0425</v>
      </c>
      <c r="G312" s="33">
        <f t="shared" si="9"/>
        <v>482.57249999999999</v>
      </c>
      <c r="H312" s="28"/>
    </row>
    <row r="313" spans="1:8" x14ac:dyDescent="0.25">
      <c r="A313" s="28" t="str">
        <f>IF(Items!$B312="","",Items!$A312)</f>
        <v>6001065680927</v>
      </c>
      <c r="B313" s="28" t="str">
        <f>IF(Items!$B312="","",Items!$B312)</f>
        <v>Dentyne Spear</v>
      </c>
      <c r="C313" s="32">
        <v>0</v>
      </c>
      <c r="D313" s="32"/>
      <c r="E313" s="32" t="str">
        <f t="shared" si="8"/>
        <v/>
      </c>
      <c r="F313" s="33">
        <f>IF($B313="","",Items!$I312)</f>
        <v>16.237500000000001</v>
      </c>
      <c r="G313" s="33" t="str">
        <f t="shared" si="9"/>
        <v/>
      </c>
      <c r="H313" s="28"/>
    </row>
    <row r="314" spans="1:8" x14ac:dyDescent="0.25">
      <c r="A314" s="28" t="str">
        <f>IF(Items!$B313="","",Items!$A313)</f>
        <v>6001065680934</v>
      </c>
      <c r="B314" s="28" t="str">
        <f>IF(Items!$B313="","",Items!$B313)</f>
        <v>Dentyne Strawberry</v>
      </c>
      <c r="C314" s="32">
        <v>0</v>
      </c>
      <c r="D314" s="32"/>
      <c r="E314" s="32" t="str">
        <f t="shared" si="8"/>
        <v/>
      </c>
      <c r="F314" s="33">
        <f>IF($B314="","",Items!$I313)</f>
        <v>16.237500000000001</v>
      </c>
      <c r="G314" s="33" t="str">
        <f t="shared" si="9"/>
        <v/>
      </c>
      <c r="H314" s="28"/>
    </row>
    <row r="315" spans="1:8" x14ac:dyDescent="0.25">
      <c r="A315" s="28" t="str">
        <f>IF(Items!$B314="","",Items!$A314)</f>
        <v>6001106124922</v>
      </c>
      <c r="B315" s="28" t="str">
        <f>IF(Items!$B314="","",Items!$B314)</f>
        <v>Dettol  Natural150g</v>
      </c>
      <c r="C315" s="32">
        <v>0</v>
      </c>
      <c r="D315" s="32"/>
      <c r="E315" s="32" t="str">
        <f t="shared" si="8"/>
        <v/>
      </c>
      <c r="F315" s="33">
        <f>IF($B315="","",Items!$I314)</f>
        <v>13.0425</v>
      </c>
      <c r="G315" s="33" t="str">
        <f t="shared" si="9"/>
        <v/>
      </c>
      <c r="H315" s="28"/>
    </row>
    <row r="316" spans="1:8" x14ac:dyDescent="0.25">
      <c r="A316" s="28" t="str">
        <f>IF(Items!$B315="","",Items!$A315)</f>
        <v>6001106226077</v>
      </c>
      <c r="B316" s="28" t="str">
        <f>IF(Items!$B315="","",Items!$B315)</f>
        <v>Dettol Active 175g</v>
      </c>
      <c r="C316" s="32">
        <v>0</v>
      </c>
      <c r="D316" s="32"/>
      <c r="E316" s="32" t="str">
        <f t="shared" si="8"/>
        <v/>
      </c>
      <c r="F316" s="33">
        <f>IF($B316="","",Items!$I315)</f>
        <v>19.567499999999999</v>
      </c>
      <c r="G316" s="33" t="str">
        <f t="shared" si="9"/>
        <v/>
      </c>
      <c r="H316" s="28"/>
    </row>
    <row r="317" spans="1:8" x14ac:dyDescent="0.25">
      <c r="A317" s="28" t="str">
        <f>IF(Items!$B316="","",Items!$A316)</f>
        <v>6001106123895</v>
      </c>
      <c r="B317" s="28" t="str">
        <f>IF(Items!$B316="","",Items!$B316)</f>
        <v>Dettol Active 175g (2)</v>
      </c>
      <c r="C317" s="32">
        <v>0</v>
      </c>
      <c r="D317" s="32"/>
      <c r="E317" s="32" t="str">
        <f t="shared" si="8"/>
        <v/>
      </c>
      <c r="F317" s="33">
        <f>IF($B317="","",Items!$I316)</f>
        <v>19.567499999999999</v>
      </c>
      <c r="G317" s="33" t="str">
        <f t="shared" si="9"/>
        <v/>
      </c>
      <c r="H317" s="28"/>
    </row>
    <row r="318" spans="1:8" x14ac:dyDescent="0.25">
      <c r="A318" s="28" t="str">
        <f>IF(Items!$B317="","",Items!$A317)</f>
        <v>6001106123840</v>
      </c>
      <c r="B318" s="28" t="str">
        <f>IF(Items!$B317="","",Items!$B317)</f>
        <v>Dettol Cool 175g</v>
      </c>
      <c r="C318" s="32">
        <v>0</v>
      </c>
      <c r="D318" s="32"/>
      <c r="E318" s="32" t="str">
        <f t="shared" si="8"/>
        <v/>
      </c>
      <c r="F318" s="33">
        <f>IF($B318="","",Items!$I317)</f>
        <v>16.305</v>
      </c>
      <c r="G318" s="33" t="str">
        <f t="shared" si="9"/>
        <v/>
      </c>
      <c r="H318" s="28"/>
    </row>
    <row r="319" spans="1:8" x14ac:dyDescent="0.25">
      <c r="A319" s="28" t="str">
        <f>IF(Items!$B318="","",Items!$A318)</f>
        <v>6001106226220</v>
      </c>
      <c r="B319" s="28" t="str">
        <f>IF(Items!$B318="","",Items!$B318)</f>
        <v>Dettol Daily Care 150g</v>
      </c>
      <c r="C319" s="32">
        <v>0</v>
      </c>
      <c r="D319" s="32"/>
      <c r="E319" s="32" t="str">
        <f t="shared" si="8"/>
        <v/>
      </c>
      <c r="F319" s="33">
        <f>IF($B319="","",Items!$I318)</f>
        <v>11.737500000000001</v>
      </c>
      <c r="G319" s="33" t="str">
        <f t="shared" si="9"/>
        <v/>
      </c>
      <c r="H319" s="28"/>
    </row>
    <row r="320" spans="1:8" x14ac:dyDescent="0.25">
      <c r="A320" s="28" t="str">
        <f>IF(Items!$B319="","",Items!$A319)</f>
        <v>6001106226244</v>
      </c>
      <c r="B320" s="28" t="str">
        <f>IF(Items!$B319="","",Items!$B319)</f>
        <v>Dettol Eventone 150g</v>
      </c>
      <c r="C320" s="32">
        <v>0</v>
      </c>
      <c r="D320" s="32"/>
      <c r="E320" s="32" t="str">
        <f t="shared" si="8"/>
        <v/>
      </c>
      <c r="F320" s="33">
        <f>IF($B320="","",Items!$I319)</f>
        <v>11.737500000000001</v>
      </c>
      <c r="G320" s="33" t="str">
        <f t="shared" si="9"/>
        <v/>
      </c>
      <c r="H320" s="28"/>
    </row>
    <row r="321" spans="1:8" x14ac:dyDescent="0.25">
      <c r="A321" s="28" t="str">
        <f>IF(Items!$B320="","",Items!$A320)</f>
        <v>6001106128425</v>
      </c>
      <c r="B321" s="28" t="str">
        <f>IF(Items!$B320="","",Items!$B320)</f>
        <v>Dettol Eventone 175g</v>
      </c>
      <c r="C321" s="32">
        <v>0</v>
      </c>
      <c r="D321" s="32"/>
      <c r="E321" s="32" t="str">
        <f t="shared" si="8"/>
        <v/>
      </c>
      <c r="F321" s="33">
        <f>IF($B321="","",Items!$I320)</f>
        <v>19.567499999999999</v>
      </c>
      <c r="G321" s="33" t="str">
        <f t="shared" si="9"/>
        <v/>
      </c>
      <c r="H321" s="28"/>
    </row>
    <row r="322" spans="1:8" x14ac:dyDescent="0.25">
      <c r="A322" s="28" t="str">
        <f>IF(Items!$B321="","",Items!$A321)</f>
        <v>6001106225261</v>
      </c>
      <c r="B322" s="28" t="str">
        <f>IF(Items!$B321="","",Items!$B321)</f>
        <v>Dettol Fresh 175g</v>
      </c>
      <c r="C322" s="32">
        <v>0</v>
      </c>
      <c r="D322" s="32">
        <v>12</v>
      </c>
      <c r="E322" s="32">
        <f t="shared" si="8"/>
        <v>12</v>
      </c>
      <c r="F322" s="33">
        <f>IF($B322="","",Items!$I321)</f>
        <v>19.567499999999999</v>
      </c>
      <c r="G322" s="33">
        <f t="shared" si="9"/>
        <v>234.81</v>
      </c>
      <c r="H322" s="28"/>
    </row>
    <row r="323" spans="1:8" x14ac:dyDescent="0.25">
      <c r="A323" s="28" t="str">
        <f>IF(Items!$B322="","",Items!$A322)</f>
        <v>6001106123864</v>
      </c>
      <c r="B323" s="28" t="str">
        <f>IF(Items!$B322="","",Items!$B322)</f>
        <v>Dettol Herbal 175grams</v>
      </c>
      <c r="C323" s="32">
        <v>0</v>
      </c>
      <c r="D323" s="32"/>
      <c r="E323" s="32" t="str">
        <f t="shared" si="8"/>
        <v/>
      </c>
      <c r="F323" s="33">
        <f>IF($B323="","",Items!$I322)</f>
        <v>22.822500000000002</v>
      </c>
      <c r="G323" s="33" t="str">
        <f t="shared" si="9"/>
        <v/>
      </c>
      <c r="H323" s="28"/>
    </row>
    <row r="324" spans="1:8" x14ac:dyDescent="0.25">
      <c r="A324" s="28" t="str">
        <f>IF(Items!$B323="","",Items!$A323)</f>
        <v>6001106123888</v>
      </c>
      <c r="B324" s="28" t="str">
        <f>IF(Items!$B323="","",Items!$B323)</f>
        <v>Dettol Original  x 175g</v>
      </c>
      <c r="C324" s="32">
        <v>0</v>
      </c>
      <c r="D324" s="32">
        <v>12</v>
      </c>
      <c r="E324" s="32">
        <f t="shared" si="8"/>
        <v>12</v>
      </c>
      <c r="F324" s="33">
        <f>IF($B324="","",Items!$I323)</f>
        <v>19.567499999999999</v>
      </c>
      <c r="G324" s="33">
        <f t="shared" si="9"/>
        <v>234.81</v>
      </c>
      <c r="H324" s="28"/>
    </row>
    <row r="325" spans="1:8" x14ac:dyDescent="0.25">
      <c r="A325" s="28" t="str">
        <f>IF(Items!$B324="","",Items!$A324)</f>
        <v>6001106224998</v>
      </c>
      <c r="B325" s="28" t="str">
        <f>IF(Items!$B324="","",Items!$B324)</f>
        <v>Dettol Original 175g</v>
      </c>
      <c r="C325" s="32">
        <v>0</v>
      </c>
      <c r="D325" s="32"/>
      <c r="E325" s="32" t="str">
        <f t="shared" si="8"/>
        <v/>
      </c>
      <c r="F325" s="33">
        <f>IF($B325="","",Items!$I324)</f>
        <v>19.567499999999999</v>
      </c>
      <c r="G325" s="33" t="str">
        <f t="shared" si="9"/>
        <v/>
      </c>
      <c r="H325" s="28"/>
    </row>
    <row r="326" spans="1:8" x14ac:dyDescent="0.25">
      <c r="A326" s="28" t="str">
        <f>IF(Items!$B325="","",Items!$A325)</f>
        <v>6001106126667</v>
      </c>
      <c r="B326" s="28" t="str">
        <f>IF(Items!$B325="","",Items!$B325)</f>
        <v>Dettol Re Energize 175g</v>
      </c>
      <c r="C326" s="32">
        <v>0</v>
      </c>
      <c r="D326" s="32"/>
      <c r="E326" s="32" t="str">
        <f t="shared" ref="E326:E389" si="10">IF(OR($B326="",$D326=""),"",$D326-$C326)</f>
        <v/>
      </c>
      <c r="F326" s="33">
        <f>IF($B326="","",Items!$I325)</f>
        <v>16.305</v>
      </c>
      <c r="G326" s="33" t="str">
        <f t="shared" ref="G326:G389" si="11">IF($E326="","",$E326*$F326)</f>
        <v/>
      </c>
      <c r="H326" s="28"/>
    </row>
    <row r="327" spans="1:8" x14ac:dyDescent="0.25">
      <c r="A327" s="28" t="str">
        <f>IF(Items!$B326="","",Items!$A326)</f>
        <v>6001106226022</v>
      </c>
      <c r="B327" s="28" t="str">
        <f>IF(Items!$B326="","",Items!$B326)</f>
        <v>Dettol Sensitive 175g</v>
      </c>
      <c r="C327" s="32">
        <v>0</v>
      </c>
      <c r="D327" s="32"/>
      <c r="E327" s="32" t="str">
        <f t="shared" si="10"/>
        <v/>
      </c>
      <c r="F327" s="33">
        <f>IF($B327="","",Items!$I326)</f>
        <v>19.567499999999999</v>
      </c>
      <c r="G327" s="33" t="str">
        <f t="shared" si="11"/>
        <v/>
      </c>
      <c r="H327" s="28"/>
    </row>
    <row r="328" spans="1:8" x14ac:dyDescent="0.25">
      <c r="A328" s="28" t="str">
        <f>IF(Items!$B327="","",Items!$A327)</f>
        <v>6912345678902</v>
      </c>
      <c r="B328" s="28" t="str">
        <f>IF(Items!$B327="","",Items!$B327)</f>
        <v>Digit Usb Flash 16g</v>
      </c>
      <c r="C328" s="32">
        <v>0</v>
      </c>
      <c r="D328" s="32"/>
      <c r="E328" s="32" t="str">
        <f t="shared" si="10"/>
        <v/>
      </c>
      <c r="F328" s="33">
        <f>IF($B328="","",Items!$I327)</f>
        <v>130.4325</v>
      </c>
      <c r="G328" s="33" t="str">
        <f t="shared" si="11"/>
        <v/>
      </c>
      <c r="H328" s="28"/>
    </row>
    <row r="329" spans="1:8" x14ac:dyDescent="0.25">
      <c r="A329" s="28" t="str">
        <f>IF(Items!$B328="","",Items!$A328)</f>
        <v>6001106120771</v>
      </c>
      <c r="B329" s="28" t="str">
        <f>IF(Items!$B328="","",Items!$B328)</f>
        <v>Disprin</v>
      </c>
      <c r="C329" s="32">
        <v>0</v>
      </c>
      <c r="D329" s="32"/>
      <c r="E329" s="32" t="str">
        <f t="shared" si="10"/>
        <v/>
      </c>
      <c r="F329" s="33">
        <f>IF($B329="","",Items!$I328)</f>
        <v>3.75</v>
      </c>
      <c r="G329" s="33" t="str">
        <f t="shared" si="11"/>
        <v/>
      </c>
      <c r="H329" s="28"/>
    </row>
    <row r="330" spans="1:8" x14ac:dyDescent="0.25">
      <c r="A330" s="28" t="str">
        <f>IF(Items!$B329="","",Items!$A329)</f>
        <v>6001565020452</v>
      </c>
      <c r="B330" s="28" t="str">
        <f>IF(Items!$B329="","",Items!$B329)</f>
        <v>Dlite Cooking Oil 375ml</v>
      </c>
      <c r="C330" s="32">
        <v>0</v>
      </c>
      <c r="D330" s="32"/>
      <c r="E330" s="32" t="str">
        <f t="shared" si="10"/>
        <v/>
      </c>
      <c r="F330" s="33">
        <f>IF($B330="","",Items!$I329)</f>
        <v>22.5</v>
      </c>
      <c r="G330" s="33" t="str">
        <f t="shared" si="11"/>
        <v/>
      </c>
      <c r="H330" s="28"/>
    </row>
    <row r="331" spans="1:8" x14ac:dyDescent="0.25">
      <c r="A331" s="28" t="str">
        <f>IF(Items!$B330="","",Items!$A330)</f>
        <v>6001565009020</v>
      </c>
      <c r="B331" s="28" t="str">
        <f>IF(Items!$B330="","",Items!$B330)</f>
        <v>Dlite Cooking Oil 750ml</v>
      </c>
      <c r="C331" s="32">
        <v>0</v>
      </c>
      <c r="D331" s="32">
        <v>24</v>
      </c>
      <c r="E331" s="32">
        <f t="shared" si="10"/>
        <v>24</v>
      </c>
      <c r="F331" s="33">
        <f>IF($B331="","",Items!$I330)</f>
        <v>30</v>
      </c>
      <c r="G331" s="33">
        <f t="shared" si="11"/>
        <v>720</v>
      </c>
      <c r="H331" s="28"/>
    </row>
    <row r="332" spans="1:8" x14ac:dyDescent="0.25">
      <c r="A332" s="28" t="str">
        <f>IF(Items!$B331="","",Items!$A331)</f>
        <v>6001085010469</v>
      </c>
      <c r="B332" s="28" t="str">
        <f>IF(Items!$B331="","",Items!$B331)</f>
        <v>Domestos Lemon 750ml</v>
      </c>
      <c r="C332" s="32">
        <v>0</v>
      </c>
      <c r="D332" s="32"/>
      <c r="E332" s="32" t="str">
        <f t="shared" si="10"/>
        <v/>
      </c>
      <c r="F332" s="33">
        <f>IF($B332="","",Items!$I331)</f>
        <v>32.61</v>
      </c>
      <c r="G332" s="33" t="str">
        <f t="shared" si="11"/>
        <v/>
      </c>
      <c r="H332" s="28"/>
    </row>
    <row r="333" spans="1:8" x14ac:dyDescent="0.25">
      <c r="A333" s="28" t="str">
        <f>IF(Items!$B332="","",Items!$A332)</f>
        <v>6001085063304</v>
      </c>
      <c r="B333" s="28" t="str">
        <f>IF(Items!$B332="","",Items!$B332)</f>
        <v>Domestos Original 750ml</v>
      </c>
      <c r="C333" s="32">
        <v>0</v>
      </c>
      <c r="D333" s="32"/>
      <c r="E333" s="32" t="str">
        <f t="shared" si="10"/>
        <v/>
      </c>
      <c r="F333" s="33">
        <f>IF($B333="","",Items!$I332)</f>
        <v>32.61</v>
      </c>
      <c r="G333" s="33" t="str">
        <f t="shared" si="11"/>
        <v/>
      </c>
      <c r="H333" s="28"/>
    </row>
    <row r="334" spans="1:8" x14ac:dyDescent="0.25">
      <c r="A334" s="28" t="str">
        <f>IF(Items!$B333="","",Items!$A333)</f>
        <v>6001206413797</v>
      </c>
      <c r="B334" s="28" t="str">
        <f>IF(Items!$B333="","",Items!$B333)</f>
        <v>Doom Crawling 180ml</v>
      </c>
      <c r="C334" s="32">
        <v>0</v>
      </c>
      <c r="D334" s="32"/>
      <c r="E334" s="32" t="str">
        <f t="shared" si="10"/>
        <v/>
      </c>
      <c r="F334" s="33">
        <f>IF($B334="","",Items!$I333)</f>
        <v>19.567499999999999</v>
      </c>
      <c r="G334" s="33" t="str">
        <f t="shared" si="11"/>
        <v/>
      </c>
      <c r="H334" s="28"/>
    </row>
    <row r="335" spans="1:8" x14ac:dyDescent="0.25">
      <c r="A335" s="28" t="str">
        <f>IF(Items!$B334="","",Items!$A334)</f>
        <v>6001038358501</v>
      </c>
      <c r="B335" s="28" t="str">
        <f>IF(Items!$B334="","",Items!$B334)</f>
        <v>Doom Mosquito Coils 125g</v>
      </c>
      <c r="C335" s="32">
        <v>0</v>
      </c>
      <c r="D335" s="32">
        <v>17</v>
      </c>
      <c r="E335" s="32">
        <f t="shared" si="10"/>
        <v>17</v>
      </c>
      <c r="F335" s="33">
        <f>IF($B335="","",Items!$I334)</f>
        <v>19.567499999999999</v>
      </c>
      <c r="G335" s="33">
        <f t="shared" si="11"/>
        <v>332.64749999999998</v>
      </c>
      <c r="H335" s="28"/>
    </row>
    <row r="336" spans="1:8" x14ac:dyDescent="0.25">
      <c r="A336" s="28" t="str">
        <f>IF(Items!$B335="","",Items!$A335)</f>
        <v>6001206413773</v>
      </c>
      <c r="B336" s="28" t="str">
        <f>IF(Items!$B335="","",Items!$B335)</f>
        <v>Doom Odourless 180ml</v>
      </c>
      <c r="C336" s="32">
        <v>0</v>
      </c>
      <c r="D336" s="32"/>
      <c r="E336" s="32" t="str">
        <f t="shared" si="10"/>
        <v/>
      </c>
      <c r="F336" s="33">
        <f>IF($B336="","",Items!$I335)</f>
        <v>22.822500000000002</v>
      </c>
      <c r="G336" s="33" t="str">
        <f t="shared" si="11"/>
        <v/>
      </c>
      <c r="H336" s="28"/>
    </row>
    <row r="337" spans="1:8" x14ac:dyDescent="0.25">
      <c r="A337" s="28" t="str">
        <f>IF(Items!$B336="","",Items!$A336)</f>
        <v>6001206413711</v>
      </c>
      <c r="B337" s="28" t="str">
        <f>IF(Items!$B336="","",Items!$B336)</f>
        <v>Doom Odourless Multi Insects 300ml</v>
      </c>
      <c r="C337" s="32">
        <v>0</v>
      </c>
      <c r="D337" s="32"/>
      <c r="E337" s="32" t="str">
        <f t="shared" si="10"/>
        <v/>
      </c>
      <c r="F337" s="33">
        <f>IF($B337="","",Items!$I336)</f>
        <v>32.61</v>
      </c>
      <c r="G337" s="33" t="str">
        <f t="shared" si="11"/>
        <v/>
      </c>
      <c r="H337" s="28"/>
    </row>
    <row r="338" spans="1:8" x14ac:dyDescent="0.25">
      <c r="A338" s="28" t="str">
        <f>IF(Items!$B337="","",Items!$A337)</f>
        <v>6001206413742</v>
      </c>
      <c r="B338" s="28" t="str">
        <f>IF(Items!$B337="","",Items!$B337)</f>
        <v>Doom Super 180ml</v>
      </c>
      <c r="C338" s="32">
        <v>0</v>
      </c>
      <c r="D338" s="32"/>
      <c r="E338" s="32" t="str">
        <f t="shared" si="10"/>
        <v/>
      </c>
      <c r="F338" s="33">
        <f>IF($B338="","",Items!$I337)</f>
        <v>22.822500000000002</v>
      </c>
      <c r="G338" s="33" t="str">
        <f t="shared" si="11"/>
        <v/>
      </c>
      <c r="H338" s="28"/>
    </row>
    <row r="339" spans="1:8" x14ac:dyDescent="0.25">
      <c r="A339" s="28" t="str">
        <f>IF(Items!$B338="","",Items!$A338)</f>
        <v>6001206413681</v>
      </c>
      <c r="B339" s="28" t="str">
        <f>IF(Items!$B338="","",Items!$B338)</f>
        <v>Doom Super Multi Insects 300ml</v>
      </c>
      <c r="C339" s="32">
        <v>0</v>
      </c>
      <c r="D339" s="32">
        <v>27</v>
      </c>
      <c r="E339" s="32">
        <f t="shared" si="10"/>
        <v>27</v>
      </c>
      <c r="F339" s="33">
        <f>IF($B339="","",Items!$I338)</f>
        <v>29.3475</v>
      </c>
      <c r="G339" s="33">
        <f t="shared" si="11"/>
        <v>792.38250000000005</v>
      </c>
      <c r="H339" s="28"/>
    </row>
    <row r="340" spans="1:8" x14ac:dyDescent="0.25">
      <c r="A340" s="28" t="str">
        <f>IF(Items!$B339="","",Items!$A339)</f>
        <v>6009510805871</v>
      </c>
      <c r="B340" s="28" t="str">
        <f>IF(Items!$B339="","",Items!$B339)</f>
        <v>Doritos Cheese Flavour 30g</v>
      </c>
      <c r="C340" s="32">
        <v>0</v>
      </c>
      <c r="D340" s="32"/>
      <c r="E340" s="32" t="str">
        <f t="shared" si="10"/>
        <v/>
      </c>
      <c r="F340" s="33">
        <f>IF($B340="","",Items!$I339)</f>
        <v>6.5250000000000004</v>
      </c>
      <c r="G340" s="33" t="str">
        <f t="shared" si="11"/>
        <v/>
      </c>
      <c r="H340" s="28"/>
    </row>
    <row r="341" spans="1:8" x14ac:dyDescent="0.25">
      <c r="A341" s="28" t="str">
        <f>IF(Items!$B340="","",Items!$A340)</f>
        <v>6009510802559</v>
      </c>
      <c r="B341" s="28" t="str">
        <f>IF(Items!$B340="","",Items!$B340)</f>
        <v>Doritos Cheese Flavour 45g</v>
      </c>
      <c r="C341" s="32">
        <v>0</v>
      </c>
      <c r="D341" s="32"/>
      <c r="E341" s="32" t="str">
        <f t="shared" si="10"/>
        <v/>
      </c>
      <c r="F341" s="33">
        <f>IF($B341="","",Items!$I340)</f>
        <v>9.7799999999999994</v>
      </c>
      <c r="G341" s="33" t="str">
        <f t="shared" si="11"/>
        <v/>
      </c>
      <c r="H341" s="28"/>
    </row>
    <row r="342" spans="1:8" x14ac:dyDescent="0.25">
      <c r="A342" s="28" t="str">
        <f>IF(Items!$B341="","",Items!$A341)</f>
        <v>6009710721537</v>
      </c>
      <c r="B342" s="28" t="str">
        <f>IF(Items!$B341="","",Items!$B341)</f>
        <v>Doritos Cheese Spreme 145g</v>
      </c>
      <c r="C342" s="32">
        <v>0</v>
      </c>
      <c r="D342" s="32"/>
      <c r="E342" s="32" t="str">
        <f t="shared" si="10"/>
        <v/>
      </c>
      <c r="F342" s="33">
        <f>IF($B342="","",Items!$I341)</f>
        <v>26.085000000000001</v>
      </c>
      <c r="G342" s="33" t="str">
        <f t="shared" si="11"/>
        <v/>
      </c>
      <c r="H342" s="28"/>
    </row>
    <row r="343" spans="1:8" x14ac:dyDescent="0.25">
      <c r="A343" s="28" t="str">
        <f>IF(Items!$B342="","",Items!$A342)</f>
        <v>6009710721551</v>
      </c>
      <c r="B343" s="28" t="str">
        <f>IF(Items!$B342="","",Items!$B342)</f>
        <v>Doritos Sour Cream Chilli 145g</v>
      </c>
      <c r="C343" s="32">
        <v>0</v>
      </c>
      <c r="D343" s="32"/>
      <c r="E343" s="32" t="str">
        <f t="shared" si="10"/>
        <v/>
      </c>
      <c r="F343" s="33">
        <f>IF($B343="","",Items!$I342)</f>
        <v>26.085000000000001</v>
      </c>
      <c r="G343" s="33" t="str">
        <f t="shared" si="11"/>
        <v/>
      </c>
      <c r="H343" s="28"/>
    </row>
    <row r="344" spans="1:8" x14ac:dyDescent="0.25">
      <c r="A344" s="28" t="str">
        <f>IF(Items!$B343="","",Items!$A343)</f>
        <v>6009510805888</v>
      </c>
      <c r="B344" s="28" t="str">
        <f>IF(Items!$B343="","",Items!$B343)</f>
        <v>Doritos Sweet Chilli Flavour 30g</v>
      </c>
      <c r="C344" s="32">
        <v>0</v>
      </c>
      <c r="D344" s="32"/>
      <c r="E344" s="32" t="str">
        <f t="shared" si="10"/>
        <v/>
      </c>
      <c r="F344" s="33">
        <f>IF($B344="","",Items!$I343)</f>
        <v>6.5250000000000004</v>
      </c>
      <c r="G344" s="33" t="str">
        <f t="shared" si="11"/>
        <v/>
      </c>
      <c r="H344" s="28"/>
    </row>
    <row r="345" spans="1:8" x14ac:dyDescent="0.25">
      <c r="A345" s="28" t="str">
        <f>IF(Items!$B344="","",Items!$A344)</f>
        <v>6009710721520</v>
      </c>
      <c r="B345" s="28" t="str">
        <f>IF(Items!$B344="","",Items!$B344)</f>
        <v>Doritos Sweet Chilli Pepper 145g</v>
      </c>
      <c r="C345" s="32">
        <v>0</v>
      </c>
      <c r="D345" s="32"/>
      <c r="E345" s="32" t="str">
        <f t="shared" si="10"/>
        <v/>
      </c>
      <c r="F345" s="33">
        <f>IF($B345="","",Items!$I344)</f>
        <v>26.085000000000001</v>
      </c>
      <c r="G345" s="33" t="str">
        <f t="shared" si="11"/>
        <v/>
      </c>
      <c r="H345" s="28"/>
    </row>
    <row r="346" spans="1:8" x14ac:dyDescent="0.25">
      <c r="A346" s="28" t="str">
        <f>IF(Items!$B345="","",Items!$A345)</f>
        <v>6009694633116</v>
      </c>
      <c r="B346" s="28" t="str">
        <f>IF(Items!$B345="","",Items!$B345)</f>
        <v>Dragon Energy Drink 500ml</v>
      </c>
      <c r="C346" s="32">
        <v>0</v>
      </c>
      <c r="D346" s="32"/>
      <c r="E346" s="32" t="str">
        <f t="shared" si="10"/>
        <v/>
      </c>
      <c r="F346" s="33">
        <f>IF($B346="","",Items!$I345)</f>
        <v>8.75</v>
      </c>
      <c r="G346" s="33" t="str">
        <f t="shared" si="11"/>
        <v/>
      </c>
      <c r="H346" s="28"/>
    </row>
    <row r="347" spans="1:8" x14ac:dyDescent="0.25">
      <c r="A347" s="28" t="str">
        <f>IF(Items!$B346="","",Items!$A346)</f>
        <v>6001237212826</v>
      </c>
      <c r="B347" s="28" t="str">
        <f>IF(Items!$B346="","",Items!$B346)</f>
        <v>Dunhill Signature Blend</v>
      </c>
      <c r="C347" s="32">
        <v>0</v>
      </c>
      <c r="D347" s="32"/>
      <c r="E347" s="32" t="str">
        <f t="shared" si="10"/>
        <v/>
      </c>
      <c r="F347" s="33">
        <f>IF($B347="","",Items!$I346)</f>
        <v>29.3475</v>
      </c>
      <c r="G347" s="33" t="str">
        <f t="shared" si="11"/>
        <v/>
      </c>
      <c r="H347" s="28"/>
    </row>
    <row r="348" spans="1:8" x14ac:dyDescent="0.25">
      <c r="A348" s="28" t="str">
        <f>IF(Items!$B347="","",Items!$A347)</f>
        <v>6001060536816</v>
      </c>
      <c r="B348" s="28" t="str">
        <f>IF(Items!$B347="","",Items!$B347)</f>
        <v>Dunhill Switch Black</v>
      </c>
      <c r="C348" s="32">
        <v>0</v>
      </c>
      <c r="D348" s="32"/>
      <c r="E348" s="32" t="str">
        <f t="shared" si="10"/>
        <v/>
      </c>
      <c r="F348" s="33">
        <f>IF($B348="","",Items!$I347)</f>
        <v>32.61</v>
      </c>
      <c r="G348" s="33" t="str">
        <f t="shared" si="11"/>
        <v/>
      </c>
      <c r="H348" s="28"/>
    </row>
    <row r="349" spans="1:8" x14ac:dyDescent="0.25">
      <c r="A349" s="28" t="str">
        <f>IF(Items!$B348="","",Items!$A348)</f>
        <v>6001206438684</v>
      </c>
      <c r="B349" s="28" t="str">
        <f>IF(Items!$B348="","",Items!$B348)</f>
        <v>Dyroach Odourless 300ml</v>
      </c>
      <c r="C349" s="32">
        <v>0</v>
      </c>
      <c r="D349" s="32"/>
      <c r="E349" s="32" t="str">
        <f t="shared" si="10"/>
        <v/>
      </c>
      <c r="F349" s="33">
        <f>IF($B349="","",Items!$I348)</f>
        <v>39.127499999999998</v>
      </c>
      <c r="G349" s="33" t="str">
        <f t="shared" si="11"/>
        <v/>
      </c>
      <c r="H349" s="28"/>
    </row>
    <row r="350" spans="1:8" x14ac:dyDescent="0.25">
      <c r="A350" s="28" t="str">
        <f>IF(Items!$B349="","",Items!$A349)</f>
        <v>600206438691</v>
      </c>
      <c r="B350" s="28" t="str">
        <f>IF(Items!$B349="","",Items!$B349)</f>
        <v>Dyroach Tripple Action 180ml</v>
      </c>
      <c r="C350" s="32">
        <v>0</v>
      </c>
      <c r="D350" s="32"/>
      <c r="E350" s="32" t="str">
        <f t="shared" si="10"/>
        <v/>
      </c>
      <c r="F350" s="33">
        <f>IF($B350="","",Items!$I349)</f>
        <v>29.3475</v>
      </c>
      <c r="G350" s="33" t="str">
        <f t="shared" si="11"/>
        <v/>
      </c>
      <c r="H350" s="28"/>
    </row>
    <row r="351" spans="1:8" x14ac:dyDescent="0.25">
      <c r="A351" s="28" t="str">
        <f>IF(Items!$B350="","",Items!$A350)</f>
        <v>6001206438707</v>
      </c>
      <c r="B351" s="28" t="str">
        <f>IF(Items!$B350="","",Items!$B350)</f>
        <v>Dyroach Tripple Action 300ml</v>
      </c>
      <c r="C351" s="32">
        <v>0</v>
      </c>
      <c r="D351" s="32"/>
      <c r="E351" s="32" t="str">
        <f t="shared" si="10"/>
        <v/>
      </c>
      <c r="F351" s="33">
        <f>IF($B351="","",Items!$I350)</f>
        <v>39.127499999999998</v>
      </c>
      <c r="G351" s="33" t="str">
        <f t="shared" si="11"/>
        <v/>
      </c>
      <c r="H351" s="28"/>
    </row>
    <row r="352" spans="1:8" x14ac:dyDescent="0.25">
      <c r="A352" s="28" t="str">
        <f>IF(Items!$B351="","",Items!$A351)</f>
        <v>87</v>
      </c>
      <c r="B352" s="28" t="str">
        <f>IF(Items!$B351="","",Items!$B351)</f>
        <v>Easy Waves Curl Activator 250ml</v>
      </c>
      <c r="C352" s="32">
        <v>0</v>
      </c>
      <c r="D352" s="32"/>
      <c r="E352" s="32" t="str">
        <f t="shared" si="10"/>
        <v/>
      </c>
      <c r="F352" s="33">
        <f>IF($B352="","",Items!$I351)</f>
        <v>16.305</v>
      </c>
      <c r="G352" s="33" t="str">
        <f t="shared" si="11"/>
        <v/>
      </c>
      <c r="H352" s="28"/>
    </row>
    <row r="353" spans="1:8" x14ac:dyDescent="0.25">
      <c r="A353" s="28" t="str">
        <f>IF(Items!$B352="","",Items!$A352)</f>
        <v>60084361</v>
      </c>
      <c r="B353" s="28" t="str">
        <f>IF(Items!$B352="","",Items!$B352)</f>
        <v>Easy Waves Regular Relaxer 125ml</v>
      </c>
      <c r="C353" s="32">
        <v>0</v>
      </c>
      <c r="D353" s="32"/>
      <c r="E353" s="32" t="str">
        <f t="shared" si="10"/>
        <v/>
      </c>
      <c r="F353" s="33">
        <f>IF($B353="","",Items!$I352)</f>
        <v>9.7799999999999994</v>
      </c>
      <c r="G353" s="33" t="str">
        <f t="shared" si="11"/>
        <v/>
      </c>
      <c r="H353" s="28"/>
    </row>
    <row r="354" spans="1:8" x14ac:dyDescent="0.25">
      <c r="A354" s="28" t="str">
        <f>IF(Items!$B353="","",Items!$A353)</f>
        <v>6009800620191</v>
      </c>
      <c r="B354" s="28" t="str">
        <f>IF(Items!$B353="","",Items!$B353)</f>
        <v>Eazy Chill Peanuts 60g</v>
      </c>
      <c r="C354" s="32">
        <v>0</v>
      </c>
      <c r="D354" s="32"/>
      <c r="E354" s="32" t="str">
        <f t="shared" si="10"/>
        <v/>
      </c>
      <c r="F354" s="33">
        <f>IF($B354="","",Items!$I353)</f>
        <v>5.76</v>
      </c>
      <c r="G354" s="33" t="str">
        <f t="shared" si="11"/>
        <v/>
      </c>
      <c r="H354" s="28"/>
    </row>
    <row r="355" spans="1:8" x14ac:dyDescent="0.25">
      <c r="A355" s="28" t="str">
        <f>IF(Items!$B354="","",Items!$A354)</f>
        <v>6009800620252</v>
      </c>
      <c r="B355" s="28" t="str">
        <f>IF(Items!$B354="","",Items!$B354)</f>
        <v>Eazy Mhandire Chill 75g</v>
      </c>
      <c r="C355" s="32">
        <v>0</v>
      </c>
      <c r="D355" s="32">
        <v>22</v>
      </c>
      <c r="E355" s="32">
        <f t="shared" si="10"/>
        <v>22</v>
      </c>
      <c r="F355" s="33">
        <f>IF($B355="","",Items!$I354)</f>
        <v>6</v>
      </c>
      <c r="G355" s="33">
        <f t="shared" si="11"/>
        <v>132</v>
      </c>
      <c r="H355" s="28"/>
    </row>
    <row r="356" spans="1:8" x14ac:dyDescent="0.25">
      <c r="A356" s="28" t="str">
        <f>IF(Items!$B355="","",Items!$A355)</f>
        <v>6009800620269</v>
      </c>
      <c r="B356" s="28" t="str">
        <f>IF(Items!$B355="","",Items!$B355)</f>
        <v>Eazy MHANDIRE SALTED 60g</v>
      </c>
      <c r="C356" s="32">
        <v>0</v>
      </c>
      <c r="D356" s="32">
        <v>3</v>
      </c>
      <c r="E356" s="32">
        <f t="shared" si="10"/>
        <v>3</v>
      </c>
      <c r="F356" s="33">
        <f>IF($B356="","",Items!$I355)</f>
        <v>7.8224999999999998</v>
      </c>
      <c r="G356" s="33">
        <f t="shared" si="11"/>
        <v>23.467500000000001</v>
      </c>
      <c r="H356" s="28"/>
    </row>
    <row r="357" spans="1:8" x14ac:dyDescent="0.25">
      <c r="A357" s="28" t="str">
        <f>IF(Items!$B356="","",Items!$A356)</f>
        <v>6009800620221</v>
      </c>
      <c r="B357" s="28" t="str">
        <f>IF(Items!$B356="","",Items!$B356)</f>
        <v>Eazy Mufushwa Wenzungu 75g</v>
      </c>
      <c r="C357" s="32">
        <v>0</v>
      </c>
      <c r="D357" s="32"/>
      <c r="E357" s="32" t="str">
        <f t="shared" si="10"/>
        <v/>
      </c>
      <c r="F357" s="33">
        <f>IF($B357="","",Items!$I356)</f>
        <v>0.4</v>
      </c>
      <c r="G357" s="33" t="str">
        <f t="shared" si="11"/>
        <v/>
      </c>
      <c r="H357" s="28"/>
    </row>
    <row r="358" spans="1:8" x14ac:dyDescent="0.25">
      <c r="A358" s="28" t="str">
        <f>IF(Items!$B357="","",Items!$A357)</f>
        <v>6009800620153</v>
      </c>
      <c r="B358" s="28" t="str">
        <f>IF(Items!$B357="","",Items!$B357)</f>
        <v>Eazy Salted Peanuts 60g</v>
      </c>
      <c r="C358" s="32">
        <v>0</v>
      </c>
      <c r="D358" s="32"/>
      <c r="E358" s="32" t="str">
        <f t="shared" si="10"/>
        <v/>
      </c>
      <c r="F358" s="33">
        <f>IF($B358="","",Items!$I357)</f>
        <v>5.76</v>
      </c>
      <c r="G358" s="33" t="str">
        <f t="shared" si="11"/>
        <v/>
      </c>
      <c r="H358" s="28"/>
    </row>
    <row r="359" spans="1:8" x14ac:dyDescent="0.25">
      <c r="A359" s="28" t="str">
        <f>IF(Items!$B358="","",Items!$A358)</f>
        <v>ECL123</v>
      </c>
      <c r="B359" s="28" t="str">
        <f>IF(Items!$B358="","",Items!$B358)</f>
        <v>Eclairs Sweets</v>
      </c>
      <c r="C359" s="32">
        <v>0</v>
      </c>
      <c r="D359" s="32">
        <v>200</v>
      </c>
      <c r="E359" s="32">
        <f t="shared" si="10"/>
        <v>200</v>
      </c>
      <c r="F359" s="33">
        <f>IF($B359="","",Items!$I358)</f>
        <v>0.65249999999999997</v>
      </c>
      <c r="G359" s="33">
        <f t="shared" si="11"/>
        <v>130.5</v>
      </c>
      <c r="H359" s="28"/>
    </row>
    <row r="360" spans="1:8" x14ac:dyDescent="0.25">
      <c r="A360" s="28" t="str">
        <f>IF(Items!$B359="","",Items!$A359)</f>
        <v>6003989001352</v>
      </c>
      <c r="B360" s="28" t="str">
        <f>IF(Items!$B359="","",Items!$B359)</f>
        <v>Eden Guava Juice 500ml 100%</v>
      </c>
      <c r="C360" s="32">
        <v>0</v>
      </c>
      <c r="D360" s="32"/>
      <c r="E360" s="32" t="str">
        <f t="shared" si="10"/>
        <v/>
      </c>
      <c r="F360" s="33">
        <f>IF($B360="","",Items!$I359)</f>
        <v>16.305</v>
      </c>
      <c r="G360" s="33" t="str">
        <f t="shared" si="11"/>
        <v/>
      </c>
      <c r="H360" s="28"/>
    </row>
    <row r="361" spans="1:8" x14ac:dyDescent="0.25">
      <c r="A361" s="28" t="str">
        <f>IF(Items!$B360="","",Items!$A360)</f>
        <v>6009815040045</v>
      </c>
      <c r="B361" s="28" t="str">
        <f>IF(Items!$B360="","",Items!$B360)</f>
        <v>Eeze Beef Noodles</v>
      </c>
      <c r="C361" s="32">
        <v>0</v>
      </c>
      <c r="D361" s="32">
        <v>9</v>
      </c>
      <c r="E361" s="32">
        <f t="shared" si="10"/>
        <v>9</v>
      </c>
      <c r="F361" s="33">
        <f>IF($B361="","",Items!$I360)</f>
        <v>4.5449999999999999</v>
      </c>
      <c r="G361" s="33">
        <f t="shared" si="11"/>
        <v>40.905000000000001</v>
      </c>
      <c r="H361" s="28"/>
    </row>
    <row r="362" spans="1:8" x14ac:dyDescent="0.25">
      <c r="A362" s="28" t="str">
        <f>IF(Items!$B361="","",Items!$A361)</f>
        <v>6009815040014</v>
      </c>
      <c r="B362" s="28" t="str">
        <f>IF(Items!$B361="","",Items!$B361)</f>
        <v>Eeze Chicken  Noodles</v>
      </c>
      <c r="C362" s="32">
        <v>0</v>
      </c>
      <c r="D362" s="32"/>
      <c r="E362" s="32" t="str">
        <f t="shared" si="10"/>
        <v/>
      </c>
      <c r="F362" s="33">
        <f>IF($B362="","",Items!$I361)</f>
        <v>4.5449999999999999</v>
      </c>
      <c r="G362" s="33" t="str">
        <f t="shared" si="11"/>
        <v/>
      </c>
      <c r="H362" s="28"/>
    </row>
    <row r="363" spans="1:8" x14ac:dyDescent="0.25">
      <c r="A363" s="28" t="str">
        <f>IF(Items!$B362="","",Items!$A362)</f>
        <v>EGGS2024</v>
      </c>
      <c r="B363" s="28" t="str">
        <f>IF(Items!$B362="","",Items!$B362)</f>
        <v>Eggs</v>
      </c>
      <c r="C363" s="32">
        <v>0</v>
      </c>
      <c r="D363" s="32">
        <v>0</v>
      </c>
      <c r="E363" s="32">
        <f t="shared" si="10"/>
        <v>0</v>
      </c>
      <c r="F363" s="33">
        <f>IF($B363="","",Items!$I362)</f>
        <v>1.1818181818181819</v>
      </c>
      <c r="G363" s="33">
        <f t="shared" si="11"/>
        <v>0</v>
      </c>
      <c r="H363" s="28"/>
    </row>
    <row r="364" spans="1:8" x14ac:dyDescent="0.25">
      <c r="A364" s="28" t="str">
        <f>IF(Items!$B363="","",Items!$A363)</f>
        <v>0610877485703</v>
      </c>
      <c r="B364" s="28" t="str">
        <f>IF(Items!$B363="","",Items!$B363)</f>
        <v>Ekono Rice 2kg</v>
      </c>
      <c r="C364" s="32">
        <v>0</v>
      </c>
      <c r="D364" s="32"/>
      <c r="E364" s="32" t="str">
        <f t="shared" si="10"/>
        <v/>
      </c>
      <c r="F364" s="33">
        <f>IF($B364="","",Items!$I363)</f>
        <v>42.39</v>
      </c>
      <c r="G364" s="33" t="str">
        <f t="shared" si="11"/>
        <v/>
      </c>
      <c r="H364" s="28"/>
    </row>
    <row r="365" spans="1:8" x14ac:dyDescent="0.25">
      <c r="A365" s="28" t="str">
        <f>IF(Items!$B364="","",Items!$A364)</f>
        <v>6009702443829</v>
      </c>
      <c r="B365" s="28" t="str">
        <f>IF(Items!$B364="","",Items!$B364)</f>
        <v>Ellis Brown 375g</v>
      </c>
      <c r="C365" s="32">
        <v>0</v>
      </c>
      <c r="D365" s="32"/>
      <c r="E365" s="32" t="str">
        <f t="shared" si="10"/>
        <v/>
      </c>
      <c r="F365" s="33">
        <f>IF($B365="","",Items!$I364)</f>
        <v>26.085000000000001</v>
      </c>
      <c r="G365" s="33" t="str">
        <f t="shared" si="11"/>
        <v/>
      </c>
      <c r="H365" s="28"/>
    </row>
    <row r="366" spans="1:8" x14ac:dyDescent="0.25">
      <c r="A366" s="28" t="str">
        <f>IF(Items!$B365="","",Items!$A365)</f>
        <v>6007038001171</v>
      </c>
      <c r="B366" s="28" t="str">
        <f>IF(Items!$B365="","",Items!$B365)</f>
        <v>Empire Water 500ml</v>
      </c>
      <c r="C366" s="32">
        <v>0</v>
      </c>
      <c r="D366" s="32"/>
      <c r="E366" s="32" t="str">
        <f t="shared" si="10"/>
        <v/>
      </c>
      <c r="F366" s="33">
        <f>IF($B366="","",Items!$I365)</f>
        <v>4.5449999999999999</v>
      </c>
      <c r="G366" s="33" t="str">
        <f t="shared" si="11"/>
        <v/>
      </c>
      <c r="H366" s="28"/>
    </row>
    <row r="367" spans="1:8" x14ac:dyDescent="0.25">
      <c r="A367" s="28" t="str">
        <f>IF(Items!$B366="","",Items!$A366)</f>
        <v>7004560320755</v>
      </c>
      <c r="B367" s="28" t="str">
        <f>IF(Items!$B366="","",Items!$B366)</f>
        <v>Empire Water 500ml (2)</v>
      </c>
      <c r="C367" s="32">
        <v>0</v>
      </c>
      <c r="D367" s="32"/>
      <c r="E367" s="32" t="str">
        <f t="shared" si="10"/>
        <v/>
      </c>
      <c r="F367" s="33">
        <f>IF($B367="","",Items!$I366)</f>
        <v>4.5674999999999999</v>
      </c>
      <c r="G367" s="33" t="str">
        <f t="shared" si="11"/>
        <v/>
      </c>
      <c r="H367" s="28"/>
    </row>
    <row r="368" spans="1:8" x14ac:dyDescent="0.25">
      <c r="A368" s="28" t="str">
        <f>IF(Items!$B367="","",Items!$A367)</f>
        <v>6007038001195</v>
      </c>
      <c r="B368" s="28" t="str">
        <f>IF(Items!$B367="","",Items!$B367)</f>
        <v>Empire Water 5L</v>
      </c>
      <c r="C368" s="32">
        <v>0</v>
      </c>
      <c r="D368" s="32"/>
      <c r="E368" s="32" t="str">
        <f t="shared" si="10"/>
        <v/>
      </c>
      <c r="F368" s="33">
        <f>IF($B368="","",Items!$I367)</f>
        <v>25.9725</v>
      </c>
      <c r="G368" s="33" t="str">
        <f t="shared" si="11"/>
        <v/>
      </c>
      <c r="H368" s="28"/>
    </row>
    <row r="369" spans="1:8" x14ac:dyDescent="0.25">
      <c r="A369" s="28" t="str">
        <f>IF(Items!$B368="","",Items!$A368)</f>
        <v>7004560320762</v>
      </c>
      <c r="B369" s="28" t="str">
        <f>IF(Items!$B368="","",Items!$B368)</f>
        <v>Empire Water 5L (2)</v>
      </c>
      <c r="C369" s="32">
        <v>0</v>
      </c>
      <c r="D369" s="32"/>
      <c r="E369" s="32" t="str">
        <f t="shared" si="10"/>
        <v/>
      </c>
      <c r="F369" s="33">
        <f>IF($B369="","",Items!$I368)</f>
        <v>26.085000000000001</v>
      </c>
      <c r="G369" s="33" t="str">
        <f t="shared" si="11"/>
        <v/>
      </c>
      <c r="H369" s="28"/>
    </row>
    <row r="370" spans="1:8" x14ac:dyDescent="0.25">
      <c r="A370" s="28" t="str">
        <f>IF(Items!$B369="","",Items!$A369)</f>
        <v>A642</v>
      </c>
      <c r="B370" s="28" t="str">
        <f>IF(Items!$B369="","",Items!$B369)</f>
        <v>Empty 300ml</v>
      </c>
      <c r="C370" s="32">
        <v>0</v>
      </c>
      <c r="D370" s="32">
        <v>778</v>
      </c>
      <c r="E370" s="32">
        <f t="shared" si="10"/>
        <v>778</v>
      </c>
      <c r="F370" s="33">
        <f>IF($B370="","",Items!$I369)</f>
        <v>0.45750000000000002</v>
      </c>
      <c r="G370" s="33">
        <f t="shared" si="11"/>
        <v>355.935</v>
      </c>
      <c r="H370" s="28"/>
    </row>
    <row r="371" spans="1:8" x14ac:dyDescent="0.25">
      <c r="A371" s="28" t="str">
        <f>IF(Items!$B370="","",Items!$A370)</f>
        <v>102A</v>
      </c>
      <c r="B371" s="28" t="str">
        <f>IF(Items!$B370="","",Items!$B370)</f>
        <v>Empty Tray</v>
      </c>
      <c r="C371" s="32">
        <v>0</v>
      </c>
      <c r="D371" s="32">
        <v>72</v>
      </c>
      <c r="E371" s="32">
        <f t="shared" si="10"/>
        <v>72</v>
      </c>
      <c r="F371" s="33">
        <f>IF($B371="","",Items!$I370)</f>
        <v>13.0425</v>
      </c>
      <c r="G371" s="33">
        <f t="shared" si="11"/>
        <v>939.06000000000006</v>
      </c>
      <c r="H371" s="28"/>
    </row>
    <row r="372" spans="1:8" x14ac:dyDescent="0.25">
      <c r="A372" s="28" t="str">
        <f>IF(Items!$B371="","",Items!$A371)</f>
        <v>6009700130011</v>
      </c>
      <c r="B372" s="28" t="str">
        <f>IF(Items!$B371="","",Items!$B371)</f>
        <v>Energy Peanut Butter 360g</v>
      </c>
      <c r="C372" s="32">
        <v>0</v>
      </c>
      <c r="D372" s="32"/>
      <c r="E372" s="32" t="str">
        <f t="shared" si="10"/>
        <v/>
      </c>
      <c r="F372" s="33">
        <f>IF($B372="","",Items!$I371)</f>
        <v>16.305</v>
      </c>
      <c r="G372" s="33" t="str">
        <f t="shared" si="11"/>
        <v/>
      </c>
      <c r="H372" s="28"/>
    </row>
    <row r="373" spans="1:8" x14ac:dyDescent="0.25">
      <c r="A373" s="28" t="str">
        <f>IF(Items!$B372="","",Items!$A372)</f>
        <v>300A</v>
      </c>
      <c r="B373" s="28" t="str">
        <f>IF(Items!$B372="","",Items!$B372)</f>
        <v>Engine  Flush 375ml</v>
      </c>
      <c r="C373" s="32">
        <v>0</v>
      </c>
      <c r="D373" s="32"/>
      <c r="E373" s="32" t="str">
        <f t="shared" si="10"/>
        <v/>
      </c>
      <c r="F373" s="33">
        <f>IF($B373="","",Items!$I372)</f>
        <v>20.872499999999999</v>
      </c>
      <c r="G373" s="33" t="str">
        <f t="shared" si="11"/>
        <v/>
      </c>
      <c r="H373" s="28"/>
    </row>
    <row r="374" spans="1:8" x14ac:dyDescent="0.25">
      <c r="A374" s="28" t="str">
        <f>IF(Items!$B373="","",Items!$A373)</f>
        <v>60050205</v>
      </c>
      <c r="B374" s="28" t="str">
        <f>IF(Items!$B373="","",Items!$B373)</f>
        <v>ENO</v>
      </c>
      <c r="C374" s="32">
        <v>0</v>
      </c>
      <c r="D374" s="32">
        <v>6</v>
      </c>
      <c r="E374" s="32">
        <f t="shared" si="10"/>
        <v>6</v>
      </c>
      <c r="F374" s="33">
        <f>IF($B374="","",Items!$I373)</f>
        <v>4.5674999999999999</v>
      </c>
      <c r="G374" s="33">
        <f t="shared" si="11"/>
        <v>27.405000000000001</v>
      </c>
      <c r="H374" s="28"/>
    </row>
    <row r="375" spans="1:8" x14ac:dyDescent="0.25">
      <c r="A375" s="28" t="str">
        <f>IF(Items!$B374="","",Items!$A374)</f>
        <v>6008165293798</v>
      </c>
      <c r="B375" s="28" t="str">
        <f>IF(Items!$B374="","",Items!$B374)</f>
        <v>Everest 20s</v>
      </c>
      <c r="C375" s="32">
        <v>0</v>
      </c>
      <c r="D375" s="32"/>
      <c r="E375" s="32" t="str">
        <f t="shared" si="10"/>
        <v/>
      </c>
      <c r="F375" s="33">
        <f>IF($B375="","",Items!$I374)</f>
        <v>16.784000000000002</v>
      </c>
      <c r="G375" s="33" t="str">
        <f t="shared" si="11"/>
        <v/>
      </c>
      <c r="H375" s="28"/>
    </row>
    <row r="376" spans="1:8" x14ac:dyDescent="0.25">
      <c r="A376" s="28" t="str">
        <f>IF(Items!$B375="","",Items!$A375)</f>
        <v>6007263000031</v>
      </c>
      <c r="B376" s="28" t="str">
        <f>IF(Items!$B375="","",Items!$B375)</f>
        <v>EVERSHARP BLACK</v>
      </c>
      <c r="C376" s="32">
        <v>0</v>
      </c>
      <c r="D376" s="32"/>
      <c r="E376" s="32" t="str">
        <f t="shared" si="10"/>
        <v/>
      </c>
      <c r="F376" s="33">
        <f>IF($B376="","",Items!$I375)</f>
        <v>4.5674999999999999</v>
      </c>
      <c r="G376" s="33" t="str">
        <f t="shared" si="11"/>
        <v/>
      </c>
      <c r="H376" s="28"/>
    </row>
    <row r="377" spans="1:8" x14ac:dyDescent="0.25">
      <c r="A377" s="28" t="str">
        <f>IF(Items!$B376="","",Items!$A376)</f>
        <v>6007263000017</v>
      </c>
      <c r="B377" s="28" t="str">
        <f>IF(Items!$B376="","",Items!$B376)</f>
        <v>EVERSHARP BLUE</v>
      </c>
      <c r="C377" s="32">
        <v>0</v>
      </c>
      <c r="D377" s="32"/>
      <c r="E377" s="32" t="str">
        <f t="shared" si="10"/>
        <v/>
      </c>
      <c r="F377" s="33">
        <f>IF($B377="","",Items!$I376)</f>
        <v>4.5674999999999999</v>
      </c>
      <c r="G377" s="33" t="str">
        <f t="shared" si="11"/>
        <v/>
      </c>
      <c r="H377" s="28"/>
    </row>
    <row r="378" spans="1:8" x14ac:dyDescent="0.25">
      <c r="A378" s="28" t="str">
        <f>IF(Items!$B377="","",Items!$A377)</f>
        <v>25 EVERSHARP</v>
      </c>
      <c r="B378" s="28" t="str">
        <f>IF(Items!$B377="","",Items!$B377)</f>
        <v>Eversharp Pen</v>
      </c>
      <c r="C378" s="32">
        <v>0</v>
      </c>
      <c r="D378" s="32">
        <v>932</v>
      </c>
      <c r="E378" s="32">
        <f t="shared" si="10"/>
        <v>932</v>
      </c>
      <c r="F378" s="33">
        <f>IF($B378="","",Items!$I377)</f>
        <v>3.2625000000000002</v>
      </c>
      <c r="G378" s="33">
        <f t="shared" si="11"/>
        <v>3040.65</v>
      </c>
      <c r="H378" s="28"/>
    </row>
    <row r="379" spans="1:8" x14ac:dyDescent="0.25">
      <c r="A379" s="28" t="str">
        <f>IF(Items!$B378="","",Items!$A378)</f>
        <v>6161107793081</v>
      </c>
      <c r="B379" s="28" t="str">
        <f>IF(Items!$B378="","",Items!$B378)</f>
        <v>Everyday Nestle 400g</v>
      </c>
      <c r="C379" s="32">
        <v>0</v>
      </c>
      <c r="D379" s="32"/>
      <c r="E379" s="32" t="str">
        <f t="shared" si="10"/>
        <v/>
      </c>
      <c r="F379" s="33">
        <f>IF($B379="","",Items!$I378)</f>
        <v>45.457500000000003</v>
      </c>
      <c r="G379" s="33" t="str">
        <f t="shared" si="11"/>
        <v/>
      </c>
      <c r="H379" s="28"/>
    </row>
    <row r="380" spans="1:8" x14ac:dyDescent="0.25">
      <c r="A380" s="28" t="str">
        <f>IF(Items!$B379="","",Items!$A379)</f>
        <v>6009635830864</v>
      </c>
      <c r="B380" s="28" t="str">
        <f>IF(Items!$B379="","",Items!$B379)</f>
        <v>Exercise Book 72 Pgs</v>
      </c>
      <c r="C380" s="32">
        <v>0</v>
      </c>
      <c r="D380" s="32"/>
      <c r="E380" s="32" t="str">
        <f t="shared" si="10"/>
        <v/>
      </c>
      <c r="F380" s="33">
        <f>IF($B380="","",Items!$I379)</f>
        <v>6.5250000000000004</v>
      </c>
      <c r="G380" s="33" t="str">
        <f t="shared" si="11"/>
        <v/>
      </c>
      <c r="H380" s="28"/>
    </row>
    <row r="381" spans="1:8" x14ac:dyDescent="0.25">
      <c r="A381" s="28" t="str">
        <f>IF(Items!$B380="","",Items!$A380)</f>
        <v>6009635831731</v>
      </c>
      <c r="B381" s="28" t="str">
        <f>IF(Items!$B380="","",Items!$B380)</f>
        <v>Exercise Book Brwn 72pgs</v>
      </c>
      <c r="C381" s="32">
        <v>0</v>
      </c>
      <c r="D381" s="32"/>
      <c r="E381" s="32" t="str">
        <f t="shared" si="10"/>
        <v/>
      </c>
      <c r="F381" s="33">
        <f>IF($B381="","",Items!$I380)</f>
        <v>6.5250000000000004</v>
      </c>
      <c r="G381" s="33" t="str">
        <f t="shared" si="11"/>
        <v/>
      </c>
      <c r="H381" s="28"/>
    </row>
    <row r="382" spans="1:8" x14ac:dyDescent="0.25">
      <c r="A382" s="28" t="str">
        <f>IF(Items!$B381="","",Items!$A381)</f>
        <v>3760071020013</v>
      </c>
      <c r="B382" s="28" t="str">
        <f>IF(Items!$B381="","",Items!$B381)</f>
        <v>Family Sunshine Solar Lamp</v>
      </c>
      <c r="C382" s="32">
        <v>0</v>
      </c>
      <c r="D382" s="32"/>
      <c r="E382" s="32" t="str">
        <f t="shared" si="10"/>
        <v/>
      </c>
      <c r="F382" s="33">
        <f>IF($B382="","",Items!$I381)</f>
        <v>433.69499999999999</v>
      </c>
      <c r="G382" s="33" t="str">
        <f t="shared" si="11"/>
        <v/>
      </c>
      <c r="H382" s="28"/>
    </row>
    <row r="383" spans="1:8" x14ac:dyDescent="0.25">
      <c r="A383" s="28" t="str">
        <f>IF(Items!$B382="","",Items!$A382)</f>
        <v>5449000664754</v>
      </c>
      <c r="B383" s="28" t="str">
        <f>IF(Items!$B382="","",Items!$B382)</f>
        <v>Fanta  Pet 440ml</v>
      </c>
      <c r="C383" s="32">
        <v>0</v>
      </c>
      <c r="D383" s="32"/>
      <c r="E383" s="32" t="str">
        <f t="shared" si="10"/>
        <v/>
      </c>
      <c r="F383" s="33">
        <f>IF($B383="","",Items!$I382)</f>
        <v>9.7799999999999994</v>
      </c>
      <c r="G383" s="33" t="str">
        <f t="shared" si="11"/>
        <v/>
      </c>
      <c r="H383" s="28"/>
    </row>
    <row r="384" spans="1:8" x14ac:dyDescent="0.25">
      <c r="A384" s="28" t="str">
        <f>IF(Items!$B383="","",Items!$A383)</f>
        <v>54491397</v>
      </c>
      <c r="B384" s="28" t="str">
        <f>IF(Items!$B383="","",Items!$B383)</f>
        <v>Fanta  Zero Pet 500ml</v>
      </c>
      <c r="C384" s="32">
        <v>0</v>
      </c>
      <c r="D384" s="32"/>
      <c r="E384" s="32" t="str">
        <f t="shared" si="10"/>
        <v/>
      </c>
      <c r="F384" s="33">
        <f>IF($B384="","",Items!$I383)</f>
        <v>9.7799999999999994</v>
      </c>
      <c r="G384" s="33" t="str">
        <f t="shared" si="11"/>
        <v/>
      </c>
      <c r="H384" s="28"/>
    </row>
    <row r="385" spans="1:8" x14ac:dyDescent="0.25">
      <c r="A385" s="28" t="str">
        <f>IF(Items!$B384="","",Items!$A384)</f>
        <v>5449000664723</v>
      </c>
      <c r="B385" s="28" t="str">
        <f>IF(Items!$B384="","",Items!$B384)</f>
        <v>Fanta Grape  Pet 440ml</v>
      </c>
      <c r="C385" s="32">
        <v>0</v>
      </c>
      <c r="D385" s="32"/>
      <c r="E385" s="32" t="str">
        <f t="shared" si="10"/>
        <v/>
      </c>
      <c r="F385" s="33">
        <f>IF($B385="","",Items!$I384)</f>
        <v>9.7799999999999994</v>
      </c>
      <c r="G385" s="33" t="str">
        <f t="shared" si="11"/>
        <v/>
      </c>
      <c r="H385" s="28"/>
    </row>
    <row r="386" spans="1:8" x14ac:dyDescent="0.25">
      <c r="A386" s="28" t="str">
        <f>IF(Items!$B385="","",Items!$A385)</f>
        <v>5449000069436</v>
      </c>
      <c r="B386" s="28" t="str">
        <f>IF(Items!$B385="","",Items!$B385)</f>
        <v>Fanta Grape 1ltr</v>
      </c>
      <c r="C386" s="32">
        <v>0</v>
      </c>
      <c r="D386" s="32"/>
      <c r="E386" s="32" t="str">
        <f t="shared" si="10"/>
        <v/>
      </c>
      <c r="F386" s="33">
        <f>IF($B386="","",Items!$I385)</f>
        <v>16.305</v>
      </c>
      <c r="G386" s="33" t="str">
        <f t="shared" si="11"/>
        <v/>
      </c>
      <c r="H386" s="28"/>
    </row>
    <row r="387" spans="1:8" x14ac:dyDescent="0.25">
      <c r="A387" s="28" t="str">
        <f>IF(Items!$B386="","",Items!$A386)</f>
        <v>5449000010070</v>
      </c>
      <c r="B387" s="28" t="str">
        <f>IF(Items!$B386="","",Items!$B386)</f>
        <v>Fanta Grape 2l</v>
      </c>
      <c r="C387" s="32">
        <v>0</v>
      </c>
      <c r="D387" s="32"/>
      <c r="E387" s="32" t="str">
        <f t="shared" si="10"/>
        <v/>
      </c>
      <c r="F387" s="33">
        <f>IF($B387="","",Items!$I386)</f>
        <v>26.085000000000001</v>
      </c>
      <c r="G387" s="33" t="str">
        <f t="shared" si="11"/>
        <v/>
      </c>
      <c r="H387" s="28"/>
    </row>
    <row r="388" spans="1:8" x14ac:dyDescent="0.25">
      <c r="A388" s="28" t="str">
        <f>IF(Items!$B387="","",Items!$A387)</f>
        <v>5449000069429</v>
      </c>
      <c r="B388" s="28" t="str">
        <f>IF(Items!$B387="","",Items!$B387)</f>
        <v>Fanta Grape 330ml</v>
      </c>
      <c r="C388" s="32">
        <v>0</v>
      </c>
      <c r="D388" s="32"/>
      <c r="E388" s="32" t="str">
        <f t="shared" si="10"/>
        <v/>
      </c>
      <c r="F388" s="33">
        <f>IF($B388="","",Items!$I387)</f>
        <v>9.7799999999999994</v>
      </c>
      <c r="G388" s="33" t="str">
        <f t="shared" si="11"/>
        <v/>
      </c>
      <c r="H388" s="28"/>
    </row>
    <row r="389" spans="1:8" x14ac:dyDescent="0.25">
      <c r="A389" s="28" t="str">
        <f>IF(Items!$B388="","",Items!$A388)</f>
        <v>87126815</v>
      </c>
      <c r="B389" s="28" t="str">
        <f>IF(Items!$B388="","",Items!$B388)</f>
        <v>Fanta Grape 500ml</v>
      </c>
      <c r="C389" s="32">
        <v>0</v>
      </c>
      <c r="D389" s="32"/>
      <c r="E389" s="32" t="str">
        <f t="shared" si="10"/>
        <v/>
      </c>
      <c r="F389" s="33">
        <f>IF($B389="","",Items!$I388)</f>
        <v>9.7799999999999994</v>
      </c>
      <c r="G389" s="33" t="str">
        <f t="shared" si="11"/>
        <v/>
      </c>
      <c r="H389" s="28"/>
    </row>
    <row r="390" spans="1:8" x14ac:dyDescent="0.25">
      <c r="A390" s="28" t="str">
        <f>IF(Items!$B389="","",Items!$A389)</f>
        <v>90382055</v>
      </c>
      <c r="B390" s="28" t="str">
        <f>IF(Items!$B389="","",Items!$B389)</f>
        <v>Fanta Grape Pet 350ml</v>
      </c>
      <c r="C390" s="32">
        <v>0</v>
      </c>
      <c r="D390" s="32"/>
      <c r="E390" s="32" t="str">
        <f t="shared" ref="E390:E453" si="12">IF(OR($B390="",$D390=""),"",$D390-$C390)</f>
        <v/>
      </c>
      <c r="F390" s="33">
        <f>IF($B390="","",Items!$I389)</f>
        <v>6.5250000000000004</v>
      </c>
      <c r="G390" s="33" t="str">
        <f t="shared" ref="G390:G453" si="13">IF($E390="","",$E390*$F390)</f>
        <v/>
      </c>
      <c r="H390" s="28"/>
    </row>
    <row r="391" spans="1:8" x14ac:dyDescent="0.25">
      <c r="A391" s="28" t="str">
        <f>IF(Items!$B390="","",Items!$A390)</f>
        <v>5449000011527</v>
      </c>
      <c r="B391" s="28" t="str">
        <f>IF(Items!$B390="","",Items!$B390)</f>
        <v>Fanta Orange 330ml</v>
      </c>
      <c r="C391" s="32">
        <v>0</v>
      </c>
      <c r="D391" s="32"/>
      <c r="E391" s="32" t="str">
        <f t="shared" si="12"/>
        <v/>
      </c>
      <c r="F391" s="33">
        <f>IF($B391="","",Items!$I390)</f>
        <v>9.7799999999999994</v>
      </c>
      <c r="G391" s="33" t="str">
        <f t="shared" si="13"/>
        <v/>
      </c>
      <c r="H391" s="28"/>
    </row>
    <row r="392" spans="1:8" x14ac:dyDescent="0.25">
      <c r="A392" s="28" t="str">
        <f>IF(Items!$B391="","",Items!$A391)</f>
        <v>90377884</v>
      </c>
      <c r="B392" s="28" t="str">
        <f>IF(Items!$B391="","",Items!$B391)</f>
        <v>Fanta Orange 350mls</v>
      </c>
      <c r="C392" s="32">
        <v>0</v>
      </c>
      <c r="D392" s="32"/>
      <c r="E392" s="32" t="str">
        <f t="shared" si="12"/>
        <v/>
      </c>
      <c r="F392" s="33">
        <f>IF($B392="","",Items!$I391)</f>
        <v>6.5250000000000004</v>
      </c>
      <c r="G392" s="33" t="str">
        <f t="shared" si="13"/>
        <v/>
      </c>
      <c r="H392" s="28"/>
    </row>
    <row r="393" spans="1:8" x14ac:dyDescent="0.25">
      <c r="A393" s="28" t="str">
        <f>IF(Items!$B392="","",Items!$A392)</f>
        <v>5449000010049</v>
      </c>
      <c r="B393" s="28" t="str">
        <f>IF(Items!$B392="","",Items!$B392)</f>
        <v>Fanta Orange Pet 2lt</v>
      </c>
      <c r="C393" s="32">
        <v>0</v>
      </c>
      <c r="D393" s="32">
        <v>36</v>
      </c>
      <c r="E393" s="32">
        <f t="shared" si="12"/>
        <v>36</v>
      </c>
      <c r="F393" s="33">
        <f>IF($B393="","",Items!$I392)</f>
        <v>26.085000000000001</v>
      </c>
      <c r="G393" s="33">
        <f t="shared" si="13"/>
        <v>939.06000000000006</v>
      </c>
      <c r="H393" s="28"/>
    </row>
    <row r="394" spans="1:8" x14ac:dyDescent="0.25">
      <c r="A394" s="28" t="str">
        <f>IF(Items!$B393="","",Items!$A393)</f>
        <v>87126396</v>
      </c>
      <c r="B394" s="28" t="str">
        <f>IF(Items!$B393="","",Items!$B393)</f>
        <v>Fanta Orange Pets 500ml</v>
      </c>
      <c r="C394" s="32">
        <v>0</v>
      </c>
      <c r="D394" s="32"/>
      <c r="E394" s="32" t="str">
        <f t="shared" si="12"/>
        <v/>
      </c>
      <c r="F394" s="33">
        <f>IF($B394="","",Items!$I393)</f>
        <v>9.7799999999999994</v>
      </c>
      <c r="G394" s="33" t="str">
        <f t="shared" si="13"/>
        <v/>
      </c>
      <c r="H394" s="28"/>
    </row>
    <row r="395" spans="1:8" x14ac:dyDescent="0.25">
      <c r="A395" s="28" t="str">
        <f>IF(Items!$B394="","",Items!$A394)</f>
        <v>5449000006271</v>
      </c>
      <c r="B395" s="28" t="str">
        <f>IF(Items!$B394="","",Items!$B394)</f>
        <v>Fanta Pet 1L</v>
      </c>
      <c r="C395" s="32">
        <v>0</v>
      </c>
      <c r="D395" s="32"/>
      <c r="E395" s="32" t="str">
        <f t="shared" si="12"/>
        <v/>
      </c>
      <c r="F395" s="33">
        <f>IF($B395="","",Items!$I394)</f>
        <v>16.305</v>
      </c>
      <c r="G395" s="33" t="str">
        <f t="shared" si="13"/>
        <v/>
      </c>
      <c r="H395" s="28"/>
    </row>
    <row r="396" spans="1:8" x14ac:dyDescent="0.25">
      <c r="A396" s="28" t="str">
        <f>IF(Items!$B395="","",Items!$A395)</f>
        <v>5449000003201</v>
      </c>
      <c r="B396" s="28" t="str">
        <f>IF(Items!$B395="","",Items!$B395)</f>
        <v>Fanta Pineapple 330mls</v>
      </c>
      <c r="C396" s="32">
        <v>0</v>
      </c>
      <c r="D396" s="32"/>
      <c r="E396" s="32" t="str">
        <f t="shared" si="12"/>
        <v/>
      </c>
      <c r="F396" s="33">
        <f>IF($B396="","",Items!$I395)</f>
        <v>9.8249999999999993</v>
      </c>
      <c r="G396" s="33" t="str">
        <f t="shared" si="13"/>
        <v/>
      </c>
      <c r="H396" s="28"/>
    </row>
    <row r="397" spans="1:8" x14ac:dyDescent="0.25">
      <c r="A397" s="28" t="str">
        <f>IF(Items!$B396="","",Items!$A396)</f>
        <v>5449000120960</v>
      </c>
      <c r="B397" s="28" t="str">
        <f>IF(Items!$B396="","",Items!$B396)</f>
        <v>Fanta Zero Can 330ml</v>
      </c>
      <c r="C397" s="32">
        <v>0</v>
      </c>
      <c r="D397" s="32"/>
      <c r="E397" s="32" t="str">
        <f t="shared" si="12"/>
        <v/>
      </c>
      <c r="F397" s="33">
        <f>IF($B397="","",Items!$I396)</f>
        <v>7.86</v>
      </c>
      <c r="G397" s="33" t="str">
        <f t="shared" si="13"/>
        <v/>
      </c>
      <c r="H397" s="28"/>
    </row>
    <row r="398" spans="1:8" x14ac:dyDescent="0.25">
      <c r="A398" s="28" t="str">
        <f>IF(Items!$B397="","",Items!$A397)</f>
        <v>9556564082149</v>
      </c>
      <c r="B398" s="28" t="str">
        <f>IF(Items!$B397="","",Items!$B397)</f>
        <v>Fantasy Dotted Tutti</v>
      </c>
      <c r="C398" s="32">
        <v>0</v>
      </c>
      <c r="D398" s="32"/>
      <c r="E398" s="32" t="str">
        <f t="shared" si="12"/>
        <v/>
      </c>
      <c r="F398" s="33">
        <f>IF($B398="","",Items!$I397)</f>
        <v>8.7999999999999989</v>
      </c>
      <c r="G398" s="33" t="str">
        <f t="shared" si="13"/>
        <v/>
      </c>
      <c r="H398" s="28"/>
    </row>
    <row r="399" spans="1:8" x14ac:dyDescent="0.25">
      <c r="A399" s="28" t="str">
        <f>IF(Items!$B398="","",Items!$A398)</f>
        <v>6001206438646</v>
      </c>
      <c r="B399" s="28" t="str">
        <f>IF(Items!$B398="","",Items!$B398)</f>
        <v>FAST KILL 180MLS</v>
      </c>
      <c r="C399" s="32">
        <v>0</v>
      </c>
      <c r="D399" s="32">
        <v>11</v>
      </c>
      <c r="E399" s="32">
        <f t="shared" si="12"/>
        <v>11</v>
      </c>
      <c r="F399" s="33">
        <f>IF($B399="","",Items!$I398)</f>
        <v>19.567499999999999</v>
      </c>
      <c r="G399" s="33">
        <f t="shared" si="13"/>
        <v>215.24249999999998</v>
      </c>
      <c r="H399" s="28"/>
    </row>
    <row r="400" spans="1:8" x14ac:dyDescent="0.25">
      <c r="A400" s="28" t="str">
        <f>IF(Items!$B399="","",Items!$A399)</f>
        <v>6001206438653</v>
      </c>
      <c r="B400" s="28" t="str">
        <f>IF(Items!$B399="","",Items!$B399)</f>
        <v>Fast Kill 300ml</v>
      </c>
      <c r="C400" s="32">
        <v>0</v>
      </c>
      <c r="D400" s="32">
        <v>12</v>
      </c>
      <c r="E400" s="32">
        <f t="shared" si="12"/>
        <v>12</v>
      </c>
      <c r="F400" s="33">
        <f>IF($B400="","",Items!$I399)</f>
        <v>29.3475</v>
      </c>
      <c r="G400" s="33">
        <f t="shared" si="13"/>
        <v>352.17</v>
      </c>
      <c r="H400" s="28"/>
    </row>
    <row r="401" spans="1:8" x14ac:dyDescent="0.25">
      <c r="A401" s="28" t="str">
        <f>IF(Items!$B400="","",Items!$A400)</f>
        <v>6001206438677</v>
      </c>
      <c r="B401" s="28" t="str">
        <f>IF(Items!$B400="","",Items!$B400)</f>
        <v>Fast Kill Odourless 300ml</v>
      </c>
      <c r="C401" s="32">
        <v>0</v>
      </c>
      <c r="D401" s="32"/>
      <c r="E401" s="32" t="str">
        <f t="shared" si="12"/>
        <v/>
      </c>
      <c r="F401" s="33">
        <f>IF($B401="","",Items!$I400)</f>
        <v>29.3475</v>
      </c>
      <c r="G401" s="33" t="str">
        <f t="shared" si="13"/>
        <v/>
      </c>
      <c r="H401" s="28"/>
    </row>
    <row r="402" spans="1:8" x14ac:dyDescent="0.25">
      <c r="A402" s="28" t="str">
        <f>IF(Items!$B401="","",Items!$A401)</f>
        <v>6009702440927</v>
      </c>
      <c r="B402" s="28" t="str">
        <f>IF(Items!$B401="","",Items!$B401)</f>
        <v>FG COFFEE 125G</v>
      </c>
      <c r="C402" s="32">
        <v>0</v>
      </c>
      <c r="D402" s="32"/>
      <c r="E402" s="32" t="str">
        <f t="shared" si="12"/>
        <v/>
      </c>
      <c r="F402" s="33">
        <f>IF($B402="","",Items!$I401)</f>
        <v>29.3475</v>
      </c>
      <c r="G402" s="33" t="str">
        <f t="shared" si="13"/>
        <v/>
      </c>
      <c r="H402" s="28"/>
    </row>
    <row r="403" spans="1:8" x14ac:dyDescent="0.25">
      <c r="A403" s="28" t="str">
        <f>IF(Items!$B402="","",Items!$A402)</f>
        <v>6009702440880</v>
      </c>
      <c r="B403" s="28" t="str">
        <f>IF(Items!$B402="","",Items!$B402)</f>
        <v>FG COFFEE 60G</v>
      </c>
      <c r="C403" s="32">
        <v>0</v>
      </c>
      <c r="D403" s="32">
        <v>21</v>
      </c>
      <c r="E403" s="32">
        <f t="shared" si="12"/>
        <v>21</v>
      </c>
      <c r="F403" s="33">
        <f>IF($B403="","",Items!$I402)</f>
        <v>16.305</v>
      </c>
      <c r="G403" s="33">
        <f t="shared" si="13"/>
        <v>342.40499999999997</v>
      </c>
      <c r="H403" s="28"/>
    </row>
    <row r="404" spans="1:8" x14ac:dyDescent="0.25">
      <c r="A404" s="28" t="str">
        <f>IF(Items!$B403="","",Items!$A403)</f>
        <v>6009702440934</v>
      </c>
      <c r="B404" s="28" t="str">
        <f>IF(Items!$B403="","",Items!$B403)</f>
        <v>FG Tea Leaves 250g</v>
      </c>
      <c r="C404" s="32">
        <v>0</v>
      </c>
      <c r="D404" s="32"/>
      <c r="E404" s="32" t="str">
        <f t="shared" si="12"/>
        <v/>
      </c>
      <c r="F404" s="33">
        <f>IF($B404="","",Items!$I403)</f>
        <v>60</v>
      </c>
      <c r="G404" s="33" t="str">
        <f t="shared" si="13"/>
        <v/>
      </c>
      <c r="H404" s="28"/>
    </row>
    <row r="405" spans="1:8" x14ac:dyDescent="0.25">
      <c r="A405" s="28" t="str">
        <f>IF(Items!$B404="","",Items!$A404)</f>
        <v>6001156100075</v>
      </c>
      <c r="B405" s="28" t="str">
        <f>IF(Items!$B404="","",Items!$B404)</f>
        <v>Five Roses 20g</v>
      </c>
      <c r="C405" s="32">
        <v>0</v>
      </c>
      <c r="D405" s="32">
        <v>6</v>
      </c>
      <c r="E405" s="32">
        <f t="shared" si="12"/>
        <v>6</v>
      </c>
      <c r="F405" s="33">
        <f>IF($B405="","",Items!$I404)</f>
        <v>11.25</v>
      </c>
      <c r="G405" s="33">
        <f t="shared" si="13"/>
        <v>67.5</v>
      </c>
      <c r="H405" s="28"/>
    </row>
    <row r="406" spans="1:8" x14ac:dyDescent="0.25">
      <c r="A406" s="28" t="str">
        <f>IF(Items!$B405="","",Items!$A405)</f>
        <v>6001156100143</v>
      </c>
      <c r="B406" s="28" t="str">
        <f>IF(Items!$B405="","",Items!$B405)</f>
        <v>Five Roses 50g</v>
      </c>
      <c r="C406" s="32">
        <v>0</v>
      </c>
      <c r="D406" s="32"/>
      <c r="E406" s="32" t="str">
        <f t="shared" si="12"/>
        <v/>
      </c>
      <c r="F406" s="33">
        <f>IF($B406="","",Items!$I405)</f>
        <v>15</v>
      </c>
      <c r="G406" s="33" t="str">
        <f t="shared" si="13"/>
        <v/>
      </c>
      <c r="H406" s="28"/>
    </row>
    <row r="407" spans="1:8" x14ac:dyDescent="0.25">
      <c r="A407" s="28" t="str">
        <f>IF(Items!$B406="","",Items!$A406)</f>
        <v>6001156230062</v>
      </c>
      <c r="B407" s="28" t="str">
        <f>IF(Items!$B406="","",Items!$B406)</f>
        <v>Five Roses 62.5g</v>
      </c>
      <c r="C407" s="32">
        <v>0</v>
      </c>
      <c r="D407" s="32"/>
      <c r="E407" s="32" t="str">
        <f t="shared" si="12"/>
        <v/>
      </c>
      <c r="F407" s="33">
        <f>IF($B407="","",Items!$I406)</f>
        <v>19.567499999999999</v>
      </c>
      <c r="G407" s="33" t="str">
        <f t="shared" si="13"/>
        <v/>
      </c>
      <c r="H407" s="28"/>
    </row>
    <row r="408" spans="1:8" x14ac:dyDescent="0.25">
      <c r="A408" s="28" t="str">
        <f>IF(Items!$B407="","",Items!$A407)</f>
        <v>6009705001934</v>
      </c>
      <c r="B408" s="28" t="str">
        <f>IF(Items!$B407="","",Items!$B407)</f>
        <v>Fizzi  Grape 500mls</v>
      </c>
      <c r="C408" s="32">
        <v>0</v>
      </c>
      <c r="D408" s="32"/>
      <c r="E408" s="32" t="str">
        <f t="shared" si="12"/>
        <v/>
      </c>
      <c r="F408" s="33">
        <f>IF($B408="","",Items!$I407)</f>
        <v>6.5250000000000004</v>
      </c>
      <c r="G408" s="33" t="str">
        <f t="shared" si="13"/>
        <v/>
      </c>
      <c r="H408" s="28"/>
    </row>
    <row r="409" spans="1:8" x14ac:dyDescent="0.25">
      <c r="A409" s="28" t="str">
        <f>IF(Items!$B408="","",Items!$A408)</f>
        <v>6009705001927</v>
      </c>
      <c r="B409" s="28" t="str">
        <f>IF(Items!$B408="","",Items!$B408)</f>
        <v>Fizzi  Orange 500mls</v>
      </c>
      <c r="C409" s="32">
        <v>0</v>
      </c>
      <c r="D409" s="32"/>
      <c r="E409" s="32" t="str">
        <f t="shared" si="12"/>
        <v/>
      </c>
      <c r="F409" s="33">
        <f>IF($B409="","",Items!$I408)</f>
        <v>6.5250000000000004</v>
      </c>
      <c r="G409" s="33" t="str">
        <f t="shared" si="13"/>
        <v/>
      </c>
      <c r="H409" s="28"/>
    </row>
    <row r="410" spans="1:8" x14ac:dyDescent="0.25">
      <c r="A410" s="28" t="str">
        <f>IF(Items!$B409="","",Items!$A409)</f>
        <v>6009705001996</v>
      </c>
      <c r="B410" s="28" t="str">
        <f>IF(Items!$B409="","",Items!$B409)</f>
        <v>Fizzi Apple 500mls</v>
      </c>
      <c r="C410" s="32">
        <v>0</v>
      </c>
      <c r="D410" s="32"/>
      <c r="E410" s="32" t="str">
        <f t="shared" si="12"/>
        <v/>
      </c>
      <c r="F410" s="33">
        <f>IF($B410="","",Items!$I409)</f>
        <v>6.5250000000000004</v>
      </c>
      <c r="G410" s="33" t="str">
        <f t="shared" si="13"/>
        <v/>
      </c>
      <c r="H410" s="28"/>
    </row>
    <row r="411" spans="1:8" x14ac:dyDescent="0.25">
      <c r="A411" s="28" t="str">
        <f>IF(Items!$B410="","",Items!$A410)</f>
        <v>6009705001989</v>
      </c>
      <c r="B411" s="28" t="str">
        <f>IF(Items!$B410="","",Items!$B410)</f>
        <v>Fizzi Classic Cola 500mls</v>
      </c>
      <c r="C411" s="32">
        <v>0</v>
      </c>
      <c r="D411" s="32"/>
      <c r="E411" s="32" t="str">
        <f t="shared" si="12"/>
        <v/>
      </c>
      <c r="F411" s="33">
        <f>IF($B411="","",Items!$I410)</f>
        <v>6.5250000000000004</v>
      </c>
      <c r="G411" s="33" t="str">
        <f t="shared" si="13"/>
        <v/>
      </c>
      <c r="H411" s="28"/>
    </row>
    <row r="412" spans="1:8" x14ac:dyDescent="0.25">
      <c r="A412" s="28" t="str">
        <f>IF(Items!$B411="","",Items!$A411)</f>
        <v>6009705001941</v>
      </c>
      <c r="B412" s="28" t="str">
        <f>IF(Items!$B411="","",Items!$B411)</f>
        <v>Fizzi Ginger Beer 500mls</v>
      </c>
      <c r="C412" s="32">
        <v>0</v>
      </c>
      <c r="D412" s="32"/>
      <c r="E412" s="32" t="str">
        <f t="shared" si="12"/>
        <v/>
      </c>
      <c r="F412" s="33">
        <f>IF($B412="","",Items!$I411)</f>
        <v>6.5250000000000004</v>
      </c>
      <c r="G412" s="33" t="str">
        <f t="shared" si="13"/>
        <v/>
      </c>
      <c r="H412" s="28"/>
    </row>
    <row r="413" spans="1:8" x14ac:dyDescent="0.25">
      <c r="A413" s="28" t="str">
        <f>IF(Items!$B412="","",Items!$A412)</f>
        <v>6009705002009</v>
      </c>
      <c r="B413" s="28" t="str">
        <f>IF(Items!$B412="","",Items!$B412)</f>
        <v>Fizzi Ginger Cream Soda 500mls</v>
      </c>
      <c r="C413" s="32">
        <v>0</v>
      </c>
      <c r="D413" s="32"/>
      <c r="E413" s="32" t="str">
        <f t="shared" si="12"/>
        <v/>
      </c>
      <c r="F413" s="33">
        <f>IF($B413="","",Items!$I412)</f>
        <v>6.5250000000000004</v>
      </c>
      <c r="G413" s="33" t="str">
        <f t="shared" si="13"/>
        <v/>
      </c>
      <c r="H413" s="28"/>
    </row>
    <row r="414" spans="1:8" x14ac:dyDescent="0.25">
      <c r="A414" s="28" t="str">
        <f>IF(Items!$B413="","",Items!$A413)</f>
        <v>6009705002023</v>
      </c>
      <c r="B414" s="28" t="str">
        <f>IF(Items!$B413="","",Items!$B413)</f>
        <v>Fizzi Lemon 500mls</v>
      </c>
      <c r="C414" s="32">
        <v>0</v>
      </c>
      <c r="D414" s="32"/>
      <c r="E414" s="32" t="str">
        <f t="shared" si="12"/>
        <v/>
      </c>
      <c r="F414" s="33">
        <f>IF($B414="","",Items!$I413)</f>
        <v>6.5250000000000004</v>
      </c>
      <c r="G414" s="33" t="str">
        <f t="shared" si="13"/>
        <v/>
      </c>
      <c r="H414" s="28"/>
    </row>
    <row r="415" spans="1:8" x14ac:dyDescent="0.25">
      <c r="A415" s="28" t="str">
        <f>IF(Items!$B414="","",Items!$A414)</f>
        <v>6005418000226</v>
      </c>
      <c r="B415" s="28" t="str">
        <f>IF(Items!$B414="","",Items!$B414)</f>
        <v>Fresh Leaves 500g</v>
      </c>
      <c r="C415" s="32">
        <v>0</v>
      </c>
      <c r="D415" s="32"/>
      <c r="E415" s="32" t="str">
        <f t="shared" si="12"/>
        <v/>
      </c>
      <c r="F415" s="33">
        <f>IF($B415="","",Items!$I414)</f>
        <v>39.127499999999998</v>
      </c>
      <c r="G415" s="33" t="str">
        <f t="shared" si="13"/>
        <v/>
      </c>
      <c r="H415" s="28"/>
    </row>
    <row r="416" spans="1:8" x14ac:dyDescent="0.25">
      <c r="A416" s="28" t="str">
        <f>IF(Items!$B415="","",Items!$A415)</f>
        <v>60026231</v>
      </c>
      <c r="B416" s="28" t="str">
        <f>IF(Items!$B415="","",Items!$B415)</f>
        <v>Freshen</v>
      </c>
      <c r="C416" s="32">
        <v>0</v>
      </c>
      <c r="D416" s="32"/>
      <c r="E416" s="32" t="str">
        <f t="shared" si="12"/>
        <v/>
      </c>
      <c r="F416" s="33">
        <f>IF($B416="","",Items!$I415)</f>
        <v>2.2275</v>
      </c>
      <c r="G416" s="33" t="str">
        <f t="shared" si="13"/>
        <v/>
      </c>
      <c r="H416" s="28"/>
    </row>
    <row r="417" spans="1:8" x14ac:dyDescent="0.25">
      <c r="A417" s="28" t="str">
        <f>IF(Items!$B416="","",Items!$A416)</f>
        <v>600970243751</v>
      </c>
      <c r="B417" s="28" t="str">
        <f>IF(Items!$B416="","",Items!$B416)</f>
        <v>FRESHPAK 100G</v>
      </c>
      <c r="C417" s="32">
        <v>0</v>
      </c>
      <c r="D417" s="32"/>
      <c r="E417" s="32" t="str">
        <f t="shared" si="12"/>
        <v/>
      </c>
      <c r="F417" s="33">
        <f>IF($B417="","",Items!$I416)</f>
        <v>32.61</v>
      </c>
      <c r="G417" s="33" t="str">
        <f t="shared" si="13"/>
        <v/>
      </c>
      <c r="H417" s="28"/>
    </row>
    <row r="418" spans="1:8" x14ac:dyDescent="0.25">
      <c r="A418" s="28" t="str">
        <f>IF(Items!$B417="","",Items!$A417)</f>
        <v>6009702443768</v>
      </c>
      <c r="B418" s="28" t="str">
        <f>IF(Items!$B417="","",Items!$B417)</f>
        <v>Freshpak 200g</v>
      </c>
      <c r="C418" s="32">
        <v>0</v>
      </c>
      <c r="D418" s="32"/>
      <c r="E418" s="32" t="str">
        <f t="shared" si="12"/>
        <v/>
      </c>
      <c r="F418" s="33">
        <f>IF($B418="","",Items!$I417)</f>
        <v>39.127499999999998</v>
      </c>
      <c r="G418" s="33" t="str">
        <f t="shared" si="13"/>
        <v/>
      </c>
      <c r="H418" s="28"/>
    </row>
    <row r="419" spans="1:8" x14ac:dyDescent="0.25">
      <c r="A419" s="28" t="str">
        <f>IF(Items!$B418="","",Items!$A418)</f>
        <v>6001966000190</v>
      </c>
      <c r="B419" s="28" t="str">
        <f>IF(Items!$B418="","",Items!$B418)</f>
        <v>Frimax Fruit Chutney 150g</v>
      </c>
      <c r="C419" s="32">
        <v>0</v>
      </c>
      <c r="D419" s="32">
        <v>50</v>
      </c>
      <c r="E419" s="32">
        <f t="shared" si="12"/>
        <v>50</v>
      </c>
      <c r="F419" s="33">
        <f>IF($B419="","",Items!$I418)</f>
        <v>16.305</v>
      </c>
      <c r="G419" s="33">
        <f t="shared" si="13"/>
        <v>815.25</v>
      </c>
      <c r="H419" s="28"/>
    </row>
    <row r="420" spans="1:8" x14ac:dyDescent="0.25">
      <c r="A420" s="28" t="str">
        <f>IF(Items!$B419="","",Items!$A419)</f>
        <v>6001966000091</v>
      </c>
      <c r="B420" s="28" t="str">
        <f>IF(Items!$B419="","",Items!$B419)</f>
        <v>Frimax Fruit Chutney 30g</v>
      </c>
      <c r="C420" s="32">
        <v>0</v>
      </c>
      <c r="D420" s="32"/>
      <c r="E420" s="32" t="str">
        <f t="shared" si="12"/>
        <v/>
      </c>
      <c r="F420" s="33">
        <f>IF($B420="","",Items!$I419)</f>
        <v>6.5250000000000004</v>
      </c>
      <c r="G420" s="33" t="str">
        <f t="shared" si="13"/>
        <v/>
      </c>
      <c r="H420" s="28"/>
    </row>
    <row r="421" spans="1:8" x14ac:dyDescent="0.25">
      <c r="A421" s="28" t="str">
        <f>IF(Items!$B420="","",Items!$A420)</f>
        <v>6001966000169</v>
      </c>
      <c r="B421" s="28" t="str">
        <f>IF(Items!$B420="","",Items!$B420)</f>
        <v>Frimax Salt  V 30g</v>
      </c>
      <c r="C421" s="32">
        <v>0</v>
      </c>
      <c r="D421" s="32"/>
      <c r="E421" s="32" t="str">
        <f t="shared" si="12"/>
        <v/>
      </c>
      <c r="F421" s="33">
        <f>IF($B421="","",Items!$I420)</f>
        <v>6.5250000000000004</v>
      </c>
      <c r="G421" s="33" t="str">
        <f t="shared" si="13"/>
        <v/>
      </c>
      <c r="H421" s="28"/>
    </row>
    <row r="422" spans="1:8" x14ac:dyDescent="0.25">
      <c r="A422" s="28" t="str">
        <f>IF(Items!$B421="","",Items!$A421)</f>
        <v>6001966003573</v>
      </c>
      <c r="B422" s="28" t="str">
        <f>IF(Items!$B421="","",Items!$B421)</f>
        <v>Frimax Salt And Vinegar 125g</v>
      </c>
      <c r="C422" s="32">
        <v>0</v>
      </c>
      <c r="D422" s="32"/>
      <c r="E422" s="32" t="str">
        <f t="shared" si="12"/>
        <v/>
      </c>
      <c r="F422" s="33">
        <f>IF($B422="","",Items!$I421)</f>
        <v>19.477499999999999</v>
      </c>
      <c r="G422" s="33" t="str">
        <f t="shared" si="13"/>
        <v/>
      </c>
      <c r="H422" s="28"/>
    </row>
    <row r="423" spans="1:8" x14ac:dyDescent="0.25">
      <c r="A423" s="28" t="str">
        <f>IF(Items!$B422="","",Items!$A422)</f>
        <v>6001966000022</v>
      </c>
      <c r="B423" s="28" t="str">
        <f>IF(Items!$B422="","",Items!$B422)</f>
        <v>Frimax Salt And Vinegar 150g</v>
      </c>
      <c r="C423" s="32">
        <v>0</v>
      </c>
      <c r="D423" s="32">
        <v>11</v>
      </c>
      <c r="E423" s="32">
        <f t="shared" si="12"/>
        <v>11</v>
      </c>
      <c r="F423" s="33">
        <f>IF($B423="","",Items!$I422)</f>
        <v>16.305</v>
      </c>
      <c r="G423" s="33">
        <f t="shared" si="13"/>
        <v>179.35499999999999</v>
      </c>
      <c r="H423" s="28"/>
    </row>
    <row r="424" spans="1:8" x14ac:dyDescent="0.25">
      <c r="A424" s="28" t="str">
        <f>IF(Items!$B423="","",Items!$A423)</f>
        <v>6001966003580</v>
      </c>
      <c r="B424" s="28" t="str">
        <f>IF(Items!$B423="","",Items!$B423)</f>
        <v>Frimax Smoked Beef 125g</v>
      </c>
      <c r="C424" s="32">
        <v>0</v>
      </c>
      <c r="D424" s="32"/>
      <c r="E424" s="32" t="str">
        <f t="shared" si="12"/>
        <v/>
      </c>
      <c r="F424" s="33">
        <f>IF($B424="","",Items!$I423)</f>
        <v>19.477499999999999</v>
      </c>
      <c r="G424" s="33" t="str">
        <f t="shared" si="13"/>
        <v/>
      </c>
      <c r="H424" s="28"/>
    </row>
    <row r="425" spans="1:8" x14ac:dyDescent="0.25">
      <c r="A425" s="28" t="str">
        <f>IF(Items!$B424="","",Items!$A424)</f>
        <v>6001966000138</v>
      </c>
      <c r="B425" s="28" t="str">
        <f>IF(Items!$B424="","",Items!$B424)</f>
        <v>Frimax Smoked Beef 150g</v>
      </c>
      <c r="C425" s="32">
        <v>0</v>
      </c>
      <c r="D425" s="32">
        <v>28</v>
      </c>
      <c r="E425" s="32">
        <f t="shared" si="12"/>
        <v>28</v>
      </c>
      <c r="F425" s="33">
        <f>IF($B425="","",Items!$I424)</f>
        <v>16.305</v>
      </c>
      <c r="G425" s="33">
        <f t="shared" si="13"/>
        <v>456.53999999999996</v>
      </c>
      <c r="H425" s="28"/>
    </row>
    <row r="426" spans="1:8" x14ac:dyDescent="0.25">
      <c r="A426" s="28" t="str">
        <f>IF(Items!$B425="","",Items!$A425)</f>
        <v>6001966000015</v>
      </c>
      <c r="B426" s="28" t="str">
        <f>IF(Items!$B425="","",Items!$B425)</f>
        <v>Frimax Smoked Beef 30g</v>
      </c>
      <c r="C426" s="32">
        <v>0</v>
      </c>
      <c r="D426" s="32"/>
      <c r="E426" s="32" t="str">
        <f t="shared" si="12"/>
        <v/>
      </c>
      <c r="F426" s="33">
        <f>IF($B426="","",Items!$I425)</f>
        <v>16.305</v>
      </c>
      <c r="G426" s="33" t="str">
        <f t="shared" si="13"/>
        <v/>
      </c>
      <c r="H426" s="28"/>
    </row>
    <row r="427" spans="1:8" x14ac:dyDescent="0.25">
      <c r="A427" s="28" t="str">
        <f>IF(Items!$B426="","",Items!$A426)</f>
        <v>6001092100276</v>
      </c>
      <c r="B427" s="28" t="str">
        <f>IF(Items!$B426="","",Items!$B426)</f>
        <v>Frisco Coffee 100g</v>
      </c>
      <c r="C427" s="32">
        <v>0</v>
      </c>
      <c r="D427" s="32">
        <v>2</v>
      </c>
      <c r="E427" s="32">
        <f t="shared" si="12"/>
        <v>2</v>
      </c>
      <c r="F427" s="33">
        <f>IF($B427="","",Items!$I426)</f>
        <v>16.305</v>
      </c>
      <c r="G427" s="33">
        <f t="shared" si="13"/>
        <v>32.61</v>
      </c>
      <c r="H427" s="28"/>
    </row>
    <row r="428" spans="1:8" x14ac:dyDescent="0.25">
      <c r="A428" s="28" t="str">
        <f>IF(Items!$B427="","",Items!$A427)</f>
        <v>6005964100708</v>
      </c>
      <c r="B428" s="28" t="str">
        <f>IF(Items!$B427="","",Items!$B427)</f>
        <v>Fruit Jubes 100g</v>
      </c>
      <c r="C428" s="32">
        <v>0</v>
      </c>
      <c r="D428" s="32">
        <v>25</v>
      </c>
      <c r="E428" s="32">
        <f t="shared" si="12"/>
        <v>25</v>
      </c>
      <c r="F428" s="33">
        <f>IF($B428="","",Items!$I427)</f>
        <v>19.567499999999999</v>
      </c>
      <c r="G428" s="33">
        <f t="shared" si="13"/>
        <v>489.1875</v>
      </c>
      <c r="H428" s="28"/>
    </row>
    <row r="429" spans="1:8" x14ac:dyDescent="0.25">
      <c r="A429" s="28" t="str">
        <f>IF(Items!$B428="","",Items!$A428)</f>
        <v>6009900534909</v>
      </c>
      <c r="B429" s="28" t="str">
        <f>IF(Items!$B428="","",Items!$B428)</f>
        <v>FRUITADE LEMON AND LIME 2L</v>
      </c>
      <c r="C429" s="32">
        <v>0</v>
      </c>
      <c r="D429" s="32"/>
      <c r="E429" s="32" t="str">
        <f t="shared" si="12"/>
        <v/>
      </c>
      <c r="F429" s="33">
        <f>IF($B429="","",Items!$I428)</f>
        <v>16.305</v>
      </c>
      <c r="G429" s="33" t="str">
        <f t="shared" si="13"/>
        <v/>
      </c>
      <c r="H429" s="28"/>
    </row>
    <row r="430" spans="1:8" x14ac:dyDescent="0.25">
      <c r="A430" s="28" t="str">
        <f>IF(Items!$B429="","",Items!$A429)</f>
        <v>6009709823556</v>
      </c>
      <c r="B430" s="28" t="str">
        <f>IF(Items!$B429="","",Items!$B429)</f>
        <v>FRUITICANA  MANGO</v>
      </c>
      <c r="C430" s="32">
        <v>0</v>
      </c>
      <c r="D430" s="32"/>
      <c r="E430" s="32" t="str">
        <f t="shared" si="12"/>
        <v/>
      </c>
      <c r="F430" s="33">
        <f>IF($B430="","",Items!$I429)</f>
        <v>9.7799999999999994</v>
      </c>
      <c r="G430" s="33" t="str">
        <f t="shared" si="13"/>
        <v/>
      </c>
      <c r="H430" s="28"/>
    </row>
    <row r="431" spans="1:8" x14ac:dyDescent="0.25">
      <c r="A431" s="28" t="str">
        <f>IF(Items!$B430="","",Items!$A430)</f>
        <v>6009709823549</v>
      </c>
      <c r="B431" s="28" t="str">
        <f>IF(Items!$B430="","",Items!$B430)</f>
        <v>FRUITICANA  MIXED</v>
      </c>
      <c r="C431" s="32">
        <v>0</v>
      </c>
      <c r="D431" s="32"/>
      <c r="E431" s="32" t="str">
        <f t="shared" si="12"/>
        <v/>
      </c>
      <c r="F431" s="33">
        <f>IF($B431="","",Items!$I430)</f>
        <v>9.7799999999999994</v>
      </c>
      <c r="G431" s="33" t="str">
        <f t="shared" si="13"/>
        <v/>
      </c>
      <c r="H431" s="28"/>
    </row>
    <row r="432" spans="1:8" x14ac:dyDescent="0.25">
      <c r="A432" s="28" t="str">
        <f>IF(Items!$B431="","",Items!$A431)</f>
        <v>6009709823525</v>
      </c>
      <c r="B432" s="28" t="str">
        <f>IF(Items!$B431="","",Items!$B431)</f>
        <v>FRUITICANA  ORANGE</v>
      </c>
      <c r="C432" s="32">
        <v>0</v>
      </c>
      <c r="D432" s="32"/>
      <c r="E432" s="32" t="str">
        <f t="shared" si="12"/>
        <v/>
      </c>
      <c r="F432" s="33">
        <f>IF($B432="","",Items!$I431)</f>
        <v>9.7799999999999994</v>
      </c>
      <c r="G432" s="33" t="str">
        <f t="shared" si="13"/>
        <v/>
      </c>
      <c r="H432" s="28"/>
    </row>
    <row r="433" spans="1:8" x14ac:dyDescent="0.25">
      <c r="A433" s="28" t="str">
        <f>IF(Items!$B432="","",Items!$A432)</f>
        <v>6009711326311</v>
      </c>
      <c r="B433" s="28" t="str">
        <f>IF(Items!$B432="","",Items!$B432)</f>
        <v>Fruiticana Berry 430ml</v>
      </c>
      <c r="C433" s="32">
        <v>0</v>
      </c>
      <c r="D433" s="32"/>
      <c r="E433" s="32" t="str">
        <f t="shared" si="12"/>
        <v/>
      </c>
      <c r="F433" s="33">
        <f>IF($B433="","",Items!$I432)</f>
        <v>9.7799999999999994</v>
      </c>
      <c r="G433" s="33" t="str">
        <f t="shared" si="13"/>
        <v/>
      </c>
      <c r="H433" s="28"/>
    </row>
    <row r="434" spans="1:8" x14ac:dyDescent="0.25">
      <c r="A434" s="28" t="str">
        <f>IF(Items!$B433="","",Items!$A433)</f>
        <v>6009709825512</v>
      </c>
      <c r="B434" s="28" t="str">
        <f>IF(Items!$B433="","",Items!$B433)</f>
        <v>Fruiticana Guava 430ml</v>
      </c>
      <c r="C434" s="32">
        <v>0</v>
      </c>
      <c r="D434" s="32"/>
      <c r="E434" s="32" t="str">
        <f t="shared" si="12"/>
        <v/>
      </c>
      <c r="F434" s="33">
        <f>IF($B434="","",Items!$I433)</f>
        <v>9.7799999999999994</v>
      </c>
      <c r="G434" s="33" t="str">
        <f t="shared" si="13"/>
        <v/>
      </c>
      <c r="H434" s="28"/>
    </row>
    <row r="435" spans="1:8" x14ac:dyDescent="0.25">
      <c r="A435" s="28" t="str">
        <f>IF(Items!$B434="","",Items!$A434)</f>
        <v>6009694635202</v>
      </c>
      <c r="B435" s="28" t="str">
        <f>IF(Items!$B434="","",Items!$B434)</f>
        <v>Frutesca Cranberry 500ml</v>
      </c>
      <c r="C435" s="32">
        <v>0</v>
      </c>
      <c r="D435" s="32"/>
      <c r="E435" s="32" t="str">
        <f t="shared" si="12"/>
        <v/>
      </c>
      <c r="F435" s="33">
        <f>IF($B435="","",Items!$I434)</f>
        <v>13.0425</v>
      </c>
      <c r="G435" s="33" t="str">
        <f t="shared" si="13"/>
        <v/>
      </c>
      <c r="H435" s="28"/>
    </row>
    <row r="436" spans="1:8" x14ac:dyDescent="0.25">
      <c r="A436" s="28" t="str">
        <f>IF(Items!$B435="","",Items!$A435)</f>
        <v>6009694630580</v>
      </c>
      <c r="B436" s="28" t="str">
        <f>IF(Items!$B435="","",Items!$B435)</f>
        <v>Fruto Guava 340ml</v>
      </c>
      <c r="C436" s="32">
        <v>0</v>
      </c>
      <c r="D436" s="32"/>
      <c r="E436" s="32" t="str">
        <f t="shared" si="12"/>
        <v/>
      </c>
      <c r="F436" s="33">
        <f>IF($B436="","",Items!$I435)</f>
        <v>13.0425</v>
      </c>
      <c r="G436" s="33" t="str">
        <f t="shared" si="13"/>
        <v/>
      </c>
      <c r="H436" s="28"/>
    </row>
    <row r="437" spans="1:8" x14ac:dyDescent="0.25">
      <c r="A437" s="28" t="str">
        <f>IF(Items!$B436="","",Items!$A436)</f>
        <v>6009694630856</v>
      </c>
      <c r="B437" s="28" t="str">
        <f>IF(Items!$B436="","",Items!$B436)</f>
        <v>Fruto Mediterranean Juice 340 Mls</v>
      </c>
      <c r="C437" s="32">
        <v>0</v>
      </c>
      <c r="D437" s="32"/>
      <c r="E437" s="32" t="str">
        <f t="shared" si="12"/>
        <v/>
      </c>
      <c r="F437" s="33">
        <f>IF($B437="","",Items!$I436)</f>
        <v>13.0425</v>
      </c>
      <c r="G437" s="33" t="str">
        <f t="shared" si="13"/>
        <v/>
      </c>
      <c r="H437" s="28"/>
    </row>
    <row r="438" spans="1:8" x14ac:dyDescent="0.25">
      <c r="A438" s="28" t="str">
        <f>IF(Items!$B437="","",Items!$A437)</f>
        <v>6009694630917</v>
      </c>
      <c r="B438" s="28" t="str">
        <f>IF(Items!$B437="","",Items!$B437)</f>
        <v>Fruto Orange Juice 340 Mls</v>
      </c>
      <c r="C438" s="32">
        <v>0</v>
      </c>
      <c r="D438" s="32"/>
      <c r="E438" s="32" t="str">
        <f t="shared" si="12"/>
        <v/>
      </c>
      <c r="F438" s="33">
        <f>IF($B438="","",Items!$I437)</f>
        <v>13.0425</v>
      </c>
      <c r="G438" s="33" t="str">
        <f t="shared" si="13"/>
        <v/>
      </c>
      <c r="H438" s="28"/>
    </row>
    <row r="439" spans="1:8" x14ac:dyDescent="0.25">
      <c r="A439" s="28" t="str">
        <f>IF(Items!$B438="","",Items!$A438)</f>
        <v>6009694630825</v>
      </c>
      <c r="B439" s="28" t="str">
        <f>IF(Items!$B438="","",Items!$B438)</f>
        <v>Fruto Tropical Juice 340 Mls</v>
      </c>
      <c r="C439" s="32">
        <v>0</v>
      </c>
      <c r="D439" s="32"/>
      <c r="E439" s="32" t="str">
        <f t="shared" si="12"/>
        <v/>
      </c>
      <c r="F439" s="33">
        <f>IF($B439="","",Items!$I438)</f>
        <v>13.0425</v>
      </c>
      <c r="G439" s="33" t="str">
        <f t="shared" si="13"/>
        <v/>
      </c>
      <c r="H439" s="28"/>
    </row>
    <row r="440" spans="1:8" x14ac:dyDescent="0.25">
      <c r="A440" s="28" t="str">
        <f>IF(Items!$B439="","",Items!$A439)</f>
        <v>6009900268101</v>
      </c>
      <c r="B440" s="28" t="str">
        <f>IF(Items!$B439="","",Items!$B439)</f>
        <v>Fuitade Orange 2l</v>
      </c>
      <c r="C440" s="32">
        <v>0</v>
      </c>
      <c r="D440" s="32"/>
      <c r="E440" s="32" t="str">
        <f t="shared" si="12"/>
        <v/>
      </c>
      <c r="F440" s="33">
        <f>IF($B440="","",Items!$I439)</f>
        <v>26.197500000000002</v>
      </c>
      <c r="G440" s="33" t="str">
        <f t="shared" si="13"/>
        <v/>
      </c>
      <c r="H440" s="28"/>
    </row>
    <row r="441" spans="1:8" x14ac:dyDescent="0.25">
      <c r="A441" s="28" t="str">
        <f>IF(Items!$B440="","",Items!$A440)</f>
        <v>6005572005464</v>
      </c>
      <c r="B441" s="28" t="str">
        <f>IF(Items!$B440="","",Items!$B440)</f>
        <v>Fun N Fresh Mixed Fruit 1L</v>
      </c>
      <c r="C441" s="32">
        <v>0</v>
      </c>
      <c r="D441" s="32">
        <v>13</v>
      </c>
      <c r="E441" s="32">
        <f t="shared" si="12"/>
        <v>13</v>
      </c>
      <c r="F441" s="33">
        <f>IF($B441="","",Items!$I440)</f>
        <v>17.440000000000001</v>
      </c>
      <c r="G441" s="33">
        <f t="shared" si="13"/>
        <v>226.72000000000003</v>
      </c>
      <c r="H441" s="28"/>
    </row>
    <row r="442" spans="1:8" x14ac:dyDescent="0.25">
      <c r="A442" s="28" t="str">
        <f>IF(Items!$B441="","",Items!$A441)</f>
        <v>6005572005495</v>
      </c>
      <c r="B442" s="28" t="str">
        <f>IF(Items!$B441="","",Items!$B441)</f>
        <v>Fun N Fresh Orange And Mango 1L</v>
      </c>
      <c r="C442" s="32">
        <v>0</v>
      </c>
      <c r="D442" s="32">
        <v>22</v>
      </c>
      <c r="E442" s="32">
        <f t="shared" si="12"/>
        <v>22</v>
      </c>
      <c r="F442" s="33">
        <f>IF($B442="","",Items!$I441)</f>
        <v>19.567499999999999</v>
      </c>
      <c r="G442" s="33">
        <f t="shared" si="13"/>
        <v>430.48499999999996</v>
      </c>
      <c r="H442" s="28"/>
    </row>
    <row r="443" spans="1:8" x14ac:dyDescent="0.25">
      <c r="A443" s="28" t="str">
        <f>IF(Items!$B442="","",Items!$A442)</f>
        <v>6005572005457</v>
      </c>
      <c r="B443" s="28" t="str">
        <f>IF(Items!$B442="","",Items!$B442)</f>
        <v>Fun N Fresh Passion Fruit 1L</v>
      </c>
      <c r="C443" s="32">
        <v>0</v>
      </c>
      <c r="D443" s="32"/>
      <c r="E443" s="32" t="str">
        <f t="shared" si="12"/>
        <v/>
      </c>
      <c r="F443" s="33">
        <f>IF($B443="","",Items!$I442)</f>
        <v>19.567499999999999</v>
      </c>
      <c r="G443" s="33" t="str">
        <f t="shared" si="13"/>
        <v/>
      </c>
      <c r="H443" s="28"/>
    </row>
    <row r="444" spans="1:8" x14ac:dyDescent="0.25">
      <c r="A444" s="28" t="str">
        <f>IF(Items!$B443="","",Items!$A443)</f>
        <v>6005572005471</v>
      </c>
      <c r="B444" s="28" t="str">
        <f>IF(Items!$B443="","",Items!$B443)</f>
        <v>Fun N Fresh Peach N Appricot 1L</v>
      </c>
      <c r="C444" s="32">
        <v>0</v>
      </c>
      <c r="D444" s="32"/>
      <c r="E444" s="32" t="str">
        <f t="shared" si="12"/>
        <v/>
      </c>
      <c r="F444" s="33">
        <f>IF($B444="","",Items!$I443)</f>
        <v>19.567499999999999</v>
      </c>
      <c r="G444" s="33" t="str">
        <f t="shared" si="13"/>
        <v/>
      </c>
      <c r="H444" s="28"/>
    </row>
    <row r="445" spans="1:8" x14ac:dyDescent="0.25">
      <c r="A445" s="28" t="str">
        <f>IF(Items!$B444="","",Items!$A444)</f>
        <v>5061041302091</v>
      </c>
      <c r="B445" s="28" t="str">
        <f>IF(Items!$B444="","",Items!$B444)</f>
        <v>G DAY BANANA</v>
      </c>
      <c r="C445" s="32">
        <v>0</v>
      </c>
      <c r="D445" s="32"/>
      <c r="E445" s="32" t="str">
        <f t="shared" si="12"/>
        <v/>
      </c>
      <c r="F445" s="33">
        <f>IF($B445="","",Items!$I444)</f>
        <v>9.7799999999999994</v>
      </c>
      <c r="G445" s="33" t="str">
        <f t="shared" si="13"/>
        <v/>
      </c>
      <c r="H445" s="28"/>
    </row>
    <row r="446" spans="1:8" x14ac:dyDescent="0.25">
      <c r="A446" s="28" t="str">
        <f>IF(Items!$B445="","",Items!$A445)</f>
        <v>5061041301841</v>
      </c>
      <c r="B446" s="28" t="str">
        <f>IF(Items!$B445="","",Items!$B445)</f>
        <v>G DAY LEMON</v>
      </c>
      <c r="C446" s="32">
        <v>0</v>
      </c>
      <c r="D446" s="32"/>
      <c r="E446" s="32" t="str">
        <f t="shared" si="12"/>
        <v/>
      </c>
      <c r="F446" s="33">
        <f>IF($B446="","",Items!$I445)</f>
        <v>9.7799999999999994</v>
      </c>
      <c r="G446" s="33" t="str">
        <f t="shared" si="13"/>
        <v/>
      </c>
      <c r="H446" s="28"/>
    </row>
    <row r="447" spans="1:8" x14ac:dyDescent="0.25">
      <c r="A447" s="28" t="str">
        <f>IF(Items!$B446="","",Items!$A446)</f>
        <v>5061041301834</v>
      </c>
      <c r="B447" s="28" t="str">
        <f>IF(Items!$B446="","",Items!$B446)</f>
        <v>G DAY VANILLA</v>
      </c>
      <c r="C447" s="32">
        <v>0</v>
      </c>
      <c r="D447" s="32"/>
      <c r="E447" s="32" t="str">
        <f t="shared" si="12"/>
        <v/>
      </c>
      <c r="F447" s="33">
        <f>IF($B447="","",Items!$I446)</f>
        <v>9.7799999999999994</v>
      </c>
      <c r="G447" s="33" t="str">
        <f t="shared" si="13"/>
        <v/>
      </c>
      <c r="H447" s="28"/>
    </row>
    <row r="448" spans="1:8" x14ac:dyDescent="0.25">
      <c r="A448" s="28" t="str">
        <f>IF(Items!$B447="","",Items!$A447)</f>
        <v>6005964100685</v>
      </c>
      <c r="B448" s="28" t="str">
        <f>IF(Items!$B447="","",Items!$B447)</f>
        <v>Gaiety Sweets</v>
      </c>
      <c r="C448" s="32">
        <v>0</v>
      </c>
      <c r="D448" s="32"/>
      <c r="E448" s="32" t="str">
        <f t="shared" si="12"/>
        <v/>
      </c>
      <c r="F448" s="33">
        <f>IF($B448="","",Items!$I447)</f>
        <v>9.7799999999999994</v>
      </c>
      <c r="G448" s="33" t="str">
        <f t="shared" si="13"/>
        <v/>
      </c>
      <c r="H448" s="28"/>
    </row>
    <row r="449" spans="1:8" x14ac:dyDescent="0.25">
      <c r="A449" s="28" t="str">
        <f>IF(Items!$B448="","",Items!$A448)</f>
        <v>25636</v>
      </c>
      <c r="B449" s="28" t="str">
        <f>IF(Items!$B448="","",Items!$B448)</f>
        <v>GANZIM 5L</v>
      </c>
      <c r="C449" s="32">
        <v>0</v>
      </c>
      <c r="D449" s="32"/>
      <c r="E449" s="32" t="str">
        <f t="shared" si="12"/>
        <v/>
      </c>
      <c r="F449" s="33">
        <f>IF($B449="","",Items!$I448)</f>
        <v>22.725000000000001</v>
      </c>
      <c r="G449" s="33" t="str">
        <f t="shared" si="13"/>
        <v/>
      </c>
      <c r="H449" s="28"/>
    </row>
    <row r="450" spans="1:8" x14ac:dyDescent="0.25">
      <c r="A450" s="28" t="str">
        <f>IF(Items!$B449="","",Items!$A449)</f>
        <v>2638659853784</v>
      </c>
      <c r="B450" s="28" t="str">
        <f>IF(Items!$B449="","",Items!$B449)</f>
        <v>Garfunkels Polony</v>
      </c>
      <c r="C450" s="32">
        <v>0</v>
      </c>
      <c r="D450" s="32"/>
      <c r="E450" s="32" t="str">
        <f t="shared" si="12"/>
        <v/>
      </c>
      <c r="F450" s="33">
        <f>IF($B450="","",Items!$I449)</f>
        <v>16.305</v>
      </c>
      <c r="G450" s="33" t="str">
        <f t="shared" si="13"/>
        <v/>
      </c>
      <c r="H450" s="28"/>
    </row>
    <row r="451" spans="1:8" x14ac:dyDescent="0.25">
      <c r="A451" s="28" t="str">
        <f>IF(Items!$B450="","",Items!$A450)</f>
        <v>6162006603914</v>
      </c>
      <c r="B451" s="28" t="str">
        <f>IF(Items!$B450="","",Items!$B450)</f>
        <v>Geisha 250g</v>
      </c>
      <c r="C451" s="32">
        <v>0</v>
      </c>
      <c r="D451" s="32"/>
      <c r="E451" s="32" t="str">
        <f t="shared" si="12"/>
        <v/>
      </c>
      <c r="F451" s="33">
        <f>IF($B451="","",Items!$I450)</f>
        <v>13.0425</v>
      </c>
      <c r="G451" s="33" t="str">
        <f t="shared" si="13"/>
        <v/>
      </c>
      <c r="H451" s="28"/>
    </row>
    <row r="452" spans="1:8" x14ac:dyDescent="0.25">
      <c r="A452" s="28" t="str">
        <f>IF(Items!$B451="","",Items!$A451)</f>
        <v>6162006603907</v>
      </c>
      <c r="B452" s="28" t="str">
        <f>IF(Items!$B451="","",Items!$B451)</f>
        <v>GEISHA Pink 225G</v>
      </c>
      <c r="C452" s="32">
        <v>0</v>
      </c>
      <c r="D452" s="32"/>
      <c r="E452" s="32" t="str">
        <f t="shared" si="12"/>
        <v/>
      </c>
      <c r="F452" s="33">
        <f>IF($B452="","",Items!$I451)</f>
        <v>16.305</v>
      </c>
      <c r="G452" s="33" t="str">
        <f t="shared" si="13"/>
        <v/>
      </c>
      <c r="H452" s="28"/>
    </row>
    <row r="453" spans="1:8" x14ac:dyDescent="0.25">
      <c r="A453" s="28" t="str">
        <f>IF(Items!$B452="","",Items!$A452)</f>
        <v>6162006603891</v>
      </c>
      <c r="B453" s="28" t="str">
        <f>IF(Items!$B452="","",Items!$B452)</f>
        <v>GEISHA Strong And Lasting 225G</v>
      </c>
      <c r="C453" s="32">
        <v>0</v>
      </c>
      <c r="D453" s="32"/>
      <c r="E453" s="32" t="str">
        <f t="shared" si="12"/>
        <v/>
      </c>
      <c r="F453" s="33">
        <f>IF($B453="","",Items!$I452)</f>
        <v>13.0425</v>
      </c>
      <c r="G453" s="33" t="str">
        <f t="shared" si="13"/>
        <v/>
      </c>
      <c r="H453" s="28"/>
    </row>
    <row r="454" spans="1:8" x14ac:dyDescent="0.25">
      <c r="A454" s="28" t="str">
        <f>IF(Items!$B453="","",Items!$A453)</f>
        <v>6004077000004</v>
      </c>
      <c r="B454" s="28" t="str">
        <f>IF(Items!$B453="","",Items!$B453)</f>
        <v>Gentle Magic Cream Jah 100ml</v>
      </c>
      <c r="C454" s="32">
        <v>0</v>
      </c>
      <c r="D454" s="32"/>
      <c r="E454" s="32" t="str">
        <f t="shared" ref="E454:E517" si="14">IF(OR($B454="",$D454=""),"",$D454-$C454)</f>
        <v/>
      </c>
      <c r="F454" s="33">
        <f>IF($B454="","",Items!$I453)</f>
        <v>19.649999999999999</v>
      </c>
      <c r="G454" s="33" t="str">
        <f t="shared" ref="G454:G517" si="15">IF($E454="","",$E454*$F454)</f>
        <v/>
      </c>
      <c r="H454" s="28"/>
    </row>
    <row r="455" spans="1:8" x14ac:dyDescent="0.25">
      <c r="A455" s="28" t="str">
        <f>IF(Items!$B454="","",Items!$A454)</f>
        <v>6004077102012</v>
      </c>
      <c r="B455" s="28" t="str">
        <f>IF(Items!$B454="","",Items!$B454)</f>
        <v>Gentle Magic Lotion 125ml</v>
      </c>
      <c r="C455" s="32">
        <v>0</v>
      </c>
      <c r="D455" s="32"/>
      <c r="E455" s="32" t="str">
        <f t="shared" si="14"/>
        <v/>
      </c>
      <c r="F455" s="33">
        <f>IF($B455="","",Items!$I454)</f>
        <v>19.649999999999999</v>
      </c>
      <c r="G455" s="33" t="str">
        <f t="shared" si="15"/>
        <v/>
      </c>
      <c r="H455" s="28"/>
    </row>
    <row r="456" spans="1:8" x14ac:dyDescent="0.25">
      <c r="A456" s="28" t="str">
        <f>IF(Items!$B455="","",Items!$A455)</f>
        <v>6001017002555</v>
      </c>
      <c r="B456" s="28" t="str">
        <f>IF(Items!$B455="","",Items!$B455)</f>
        <v>Gillete Razor Bldes</v>
      </c>
      <c r="C456" s="32">
        <v>0</v>
      </c>
      <c r="D456" s="32"/>
      <c r="E456" s="32" t="str">
        <f t="shared" si="14"/>
        <v/>
      </c>
      <c r="F456" s="33">
        <f>IF($B456="","",Items!$I455)</f>
        <v>3.915</v>
      </c>
      <c r="G456" s="33" t="str">
        <f t="shared" si="15"/>
        <v/>
      </c>
      <c r="H456" s="28"/>
    </row>
    <row r="457" spans="1:8" x14ac:dyDescent="0.25">
      <c r="A457" s="28" t="str">
        <f>IF(Items!$B456="","",Items!$A456)</f>
        <v>7393560010170</v>
      </c>
      <c r="B457" s="28" t="str">
        <f>IF(Items!$B456="","",Items!$B456)</f>
        <v>Gillette Razor Blade</v>
      </c>
      <c r="C457" s="32">
        <v>0</v>
      </c>
      <c r="D457" s="32"/>
      <c r="E457" s="32" t="str">
        <f t="shared" si="14"/>
        <v/>
      </c>
      <c r="F457" s="33">
        <f>IF($B457="","",Items!$I456)</f>
        <v>2.61</v>
      </c>
      <c r="G457" s="33" t="str">
        <f t="shared" si="15"/>
        <v/>
      </c>
      <c r="H457" s="28"/>
    </row>
    <row r="458" spans="1:8" x14ac:dyDescent="0.25">
      <c r="A458" s="28" t="str">
        <f>IF(Items!$B457="","",Items!$A457)</f>
        <v>3014260287061</v>
      </c>
      <c r="B458" s="28" t="str">
        <f>IF(Items!$B457="","",Items!$B457)</f>
        <v>Gillette Shaving Sticks</v>
      </c>
      <c r="C458" s="32">
        <v>0</v>
      </c>
      <c r="D458" s="32"/>
      <c r="E458" s="32" t="str">
        <f t="shared" si="14"/>
        <v/>
      </c>
      <c r="F458" s="33">
        <f>IF($B458="","",Items!$I457)</f>
        <v>6.5250000000000004</v>
      </c>
      <c r="G458" s="33" t="str">
        <f t="shared" si="15"/>
        <v/>
      </c>
      <c r="H458" s="28"/>
    </row>
    <row r="459" spans="1:8" x14ac:dyDescent="0.25">
      <c r="A459" s="28" t="str">
        <f>IF(Items!$B458="","",Items!$A458)</f>
        <v>5449000046598</v>
      </c>
      <c r="B459" s="28" t="str">
        <f>IF(Items!$B458="","",Items!$B458)</f>
        <v>Ginger Ale 200ml</v>
      </c>
      <c r="C459" s="32">
        <v>0</v>
      </c>
      <c r="D459" s="32"/>
      <c r="E459" s="32" t="str">
        <f t="shared" si="14"/>
        <v/>
      </c>
      <c r="F459" s="33">
        <f>IF($B459="","",Items!$I458)</f>
        <v>9.7799999999999994</v>
      </c>
      <c r="G459" s="33" t="str">
        <f t="shared" si="15"/>
        <v/>
      </c>
      <c r="H459" s="28"/>
    </row>
    <row r="460" spans="1:8" x14ac:dyDescent="0.25">
      <c r="A460" s="28" t="str">
        <f>IF(Items!$B459="","",Items!$A459)</f>
        <v>6007265001913</v>
      </c>
      <c r="B460" s="28" t="str">
        <f>IF(Items!$B459="","",Items!$B459)</f>
        <v>Ginger Biscuits 200g</v>
      </c>
      <c r="C460" s="32">
        <v>0</v>
      </c>
      <c r="D460" s="32"/>
      <c r="E460" s="32" t="str">
        <f t="shared" si="14"/>
        <v/>
      </c>
      <c r="F460" s="33">
        <f>IF($B460="","",Items!$I459)</f>
        <v>16.305</v>
      </c>
      <c r="G460" s="33" t="str">
        <f t="shared" si="15"/>
        <v/>
      </c>
      <c r="H460" s="28"/>
    </row>
    <row r="461" spans="1:8" x14ac:dyDescent="0.25">
      <c r="A461" s="28" t="str">
        <f>IF(Items!$B460="","",Items!$A460)</f>
        <v>7158008098147</v>
      </c>
      <c r="B461" s="28" t="str">
        <f>IF(Items!$B460="","",Items!$B460)</f>
        <v>Ginger Quality 350ml</v>
      </c>
      <c r="C461" s="32">
        <v>0</v>
      </c>
      <c r="D461" s="32"/>
      <c r="E461" s="32" t="str">
        <f t="shared" si="14"/>
        <v/>
      </c>
      <c r="F461" s="33">
        <f>IF($B461="","",Items!$I460)</f>
        <v>9.7799999999999994</v>
      </c>
      <c r="G461" s="33" t="str">
        <f t="shared" si="15"/>
        <v/>
      </c>
      <c r="H461" s="28"/>
    </row>
    <row r="462" spans="1:8" x14ac:dyDescent="0.25">
      <c r="A462" s="28" t="str">
        <f>IF(Items!$B461="","",Items!$A461)</f>
        <v>5449000061478</v>
      </c>
      <c r="B462" s="28" t="str">
        <f>IF(Items!$B461="","",Items!$B461)</f>
        <v>GINGERALE 330ML</v>
      </c>
      <c r="C462" s="32">
        <v>0</v>
      </c>
      <c r="D462" s="32"/>
      <c r="E462" s="32" t="str">
        <f t="shared" si="14"/>
        <v/>
      </c>
      <c r="F462" s="33">
        <f>IF($B462="","",Items!$I461)</f>
        <v>13.0425</v>
      </c>
      <c r="G462" s="33" t="str">
        <f t="shared" si="15"/>
        <v/>
      </c>
      <c r="H462" s="28"/>
    </row>
    <row r="463" spans="1:8" x14ac:dyDescent="0.25">
      <c r="A463" s="28" t="str">
        <f>IF(Items!$B462="","",Items!$A462)</f>
        <v>6001298000738</v>
      </c>
      <c r="B463" s="28" t="str">
        <f>IF(Items!$B462="","",Items!$B462)</f>
        <v>Glade Blooming Cherry 180ml</v>
      </c>
      <c r="C463" s="32">
        <v>0</v>
      </c>
      <c r="D463" s="32"/>
      <c r="E463" s="32" t="str">
        <f t="shared" si="14"/>
        <v/>
      </c>
      <c r="F463" s="33">
        <f>IF($B463="","",Items!$I462)</f>
        <v>22.822500000000002</v>
      </c>
      <c r="G463" s="33" t="str">
        <f t="shared" si="15"/>
        <v/>
      </c>
      <c r="H463" s="28"/>
    </row>
    <row r="464" spans="1:8" x14ac:dyDescent="0.25">
      <c r="A464" s="28" t="str">
        <f>IF(Items!$B463="","",Items!$A463)</f>
        <v>6001298001117</v>
      </c>
      <c r="B464" s="28" t="str">
        <f>IF(Items!$B463="","",Items!$B463)</f>
        <v>Glade Elegant Amber 180ml</v>
      </c>
      <c r="C464" s="32">
        <v>0</v>
      </c>
      <c r="D464" s="32"/>
      <c r="E464" s="32" t="str">
        <f t="shared" si="14"/>
        <v/>
      </c>
      <c r="F464" s="33">
        <f>IF($B464="","",Items!$I463)</f>
        <v>22.822500000000002</v>
      </c>
      <c r="G464" s="33" t="str">
        <f t="shared" si="15"/>
        <v/>
      </c>
      <c r="H464" s="28"/>
    </row>
    <row r="465" spans="1:8" x14ac:dyDescent="0.25">
      <c r="A465" s="28" t="str">
        <f>IF(Items!$B464="","",Items!$A464)</f>
        <v>6001298987114</v>
      </c>
      <c r="B465" s="28" t="str">
        <f>IF(Items!$B464="","",Items!$B464)</f>
        <v>Glade Ocean Escape180ml</v>
      </c>
      <c r="C465" s="32">
        <v>0</v>
      </c>
      <c r="D465" s="32"/>
      <c r="E465" s="32" t="str">
        <f t="shared" si="14"/>
        <v/>
      </c>
      <c r="F465" s="33">
        <f>IF($B465="","",Items!$I464)</f>
        <v>22.822500000000002</v>
      </c>
      <c r="G465" s="33" t="str">
        <f t="shared" si="15"/>
        <v/>
      </c>
      <c r="H465" s="28"/>
    </row>
    <row r="466" spans="1:8" x14ac:dyDescent="0.25">
      <c r="A466" s="28" t="str">
        <f>IF(Items!$B465="","",Items!$A465)</f>
        <v>6001298701772</v>
      </c>
      <c r="B466" s="28" t="str">
        <f>IF(Items!$B465="","",Items!$B465)</f>
        <v>Glade Sheer Vannila Embrace 180ml</v>
      </c>
      <c r="C466" s="32">
        <v>0</v>
      </c>
      <c r="D466" s="32"/>
      <c r="E466" s="32" t="str">
        <f t="shared" si="14"/>
        <v/>
      </c>
      <c r="F466" s="33">
        <f>IF($B466="","",Items!$I465)</f>
        <v>19.567499999999999</v>
      </c>
      <c r="G466" s="33" t="str">
        <f t="shared" si="15"/>
        <v/>
      </c>
      <c r="H466" s="28"/>
    </row>
    <row r="467" spans="1:8" x14ac:dyDescent="0.25">
      <c r="A467" s="28" t="str">
        <f>IF(Items!$B466="","",Items!$A466)</f>
        <v>0703625805806</v>
      </c>
      <c r="B467" s="28" t="str">
        <f>IF(Items!$B466="","",Items!$B466)</f>
        <v>Gloria Cookies 1kg</v>
      </c>
      <c r="C467" s="32">
        <v>0</v>
      </c>
      <c r="D467" s="32"/>
      <c r="E467" s="32" t="str">
        <f t="shared" si="14"/>
        <v/>
      </c>
      <c r="F467" s="33">
        <f>IF($B467="","",Items!$I466)</f>
        <v>32.61</v>
      </c>
      <c r="G467" s="33" t="str">
        <f t="shared" si="15"/>
        <v/>
      </c>
      <c r="H467" s="28"/>
    </row>
    <row r="468" spans="1:8" x14ac:dyDescent="0.25">
      <c r="A468" s="28" t="str">
        <f>IF(Items!$B467="","",Items!$A467)</f>
        <v>0703625806797</v>
      </c>
      <c r="B468" s="28" t="str">
        <f>IF(Items!$B467="","",Items!$B467)</f>
        <v>Gloria Munchies  Biscuits150g</v>
      </c>
      <c r="C468" s="32">
        <v>0</v>
      </c>
      <c r="D468" s="32">
        <v>1</v>
      </c>
      <c r="E468" s="32">
        <f t="shared" si="14"/>
        <v>1</v>
      </c>
      <c r="F468" s="33">
        <f>IF($B468="","",Items!$I467)</f>
        <v>12.99</v>
      </c>
      <c r="G468" s="33">
        <f t="shared" si="15"/>
        <v>12.99</v>
      </c>
      <c r="H468" s="28"/>
    </row>
    <row r="469" spans="1:8" x14ac:dyDescent="0.25">
      <c r="A469" s="28" t="str">
        <f>IF(Items!$B468="","",Items!$A468)</f>
        <v>6007421000217</v>
      </c>
      <c r="B469" s="28" t="str">
        <f>IF(Items!$B468="","",Items!$B468)</f>
        <v>Gloria S/Rasing Flour 2kg</v>
      </c>
      <c r="C469" s="32">
        <v>0</v>
      </c>
      <c r="D469" s="32"/>
      <c r="E469" s="32" t="str">
        <f t="shared" si="14"/>
        <v/>
      </c>
      <c r="F469" s="33">
        <f>IF($B469="","",Items!$I468)</f>
        <v>37.5</v>
      </c>
      <c r="G469" s="33" t="str">
        <f t="shared" si="15"/>
        <v/>
      </c>
      <c r="H469" s="28"/>
    </row>
    <row r="470" spans="1:8" x14ac:dyDescent="0.25">
      <c r="A470" s="28" t="str">
        <f>IF(Items!$B469="","",Items!$A469)</f>
        <v>6009658410043</v>
      </c>
      <c r="B470" s="28" t="str">
        <f>IF(Items!$B469="","",Items!$B469)</f>
        <v>Gold Remington Blue</v>
      </c>
      <c r="C470" s="32">
        <v>0</v>
      </c>
      <c r="D470" s="32"/>
      <c r="E470" s="32" t="str">
        <f t="shared" si="14"/>
        <v/>
      </c>
      <c r="F470" s="33">
        <f>IF($B470="","",Items!$I469)</f>
        <v>13.0425</v>
      </c>
      <c r="G470" s="33" t="str">
        <f t="shared" si="15"/>
        <v/>
      </c>
      <c r="H470" s="28"/>
    </row>
    <row r="471" spans="1:8" x14ac:dyDescent="0.25">
      <c r="A471" s="28" t="str">
        <f>IF(Items!$B470="","",Items!$A470)</f>
        <v>6009658410074</v>
      </c>
      <c r="B471" s="28" t="str">
        <f>IF(Items!$B470="","",Items!$B470)</f>
        <v>Gold Remington Green</v>
      </c>
      <c r="C471" s="32">
        <v>0</v>
      </c>
      <c r="D471" s="32"/>
      <c r="E471" s="32" t="str">
        <f t="shared" si="14"/>
        <v/>
      </c>
      <c r="F471" s="33">
        <f>IF($B471="","",Items!$I470)</f>
        <v>13.0425</v>
      </c>
      <c r="G471" s="33" t="str">
        <f t="shared" si="15"/>
        <v/>
      </c>
      <c r="H471" s="28"/>
    </row>
    <row r="472" spans="1:8" x14ac:dyDescent="0.25">
      <c r="A472" s="28" t="str">
        <f>IF(Items!$B471="","",Items!$A471)</f>
        <v>6009658410012</v>
      </c>
      <c r="B472" s="28" t="str">
        <f>IF(Items!$B471="","",Items!$B471)</f>
        <v>Gold Remington Red</v>
      </c>
      <c r="C472" s="32">
        <v>0</v>
      </c>
      <c r="D472" s="32"/>
      <c r="E472" s="32" t="str">
        <f t="shared" si="14"/>
        <v/>
      </c>
      <c r="F472" s="33">
        <f>IF($B472="","",Items!$I471)</f>
        <v>13.0425</v>
      </c>
      <c r="G472" s="33" t="str">
        <f t="shared" si="15"/>
        <v/>
      </c>
      <c r="H472" s="28"/>
    </row>
    <row r="473" spans="1:8" x14ac:dyDescent="0.25">
      <c r="A473" s="28" t="str">
        <f>IF(Items!$B472="","",Items!$A472)</f>
        <v>6009800620382</v>
      </c>
      <c r="B473" s="28" t="str">
        <f>IF(Items!$B472="","",Items!$B472)</f>
        <v>Golden Bitong Chili 20g</v>
      </c>
      <c r="C473" s="32">
        <v>0</v>
      </c>
      <c r="D473" s="32"/>
      <c r="E473" s="32" t="str">
        <f t="shared" si="14"/>
        <v/>
      </c>
      <c r="F473" s="33">
        <f>IF($B473="","",Items!$I472)</f>
        <v>6.5250000000000004</v>
      </c>
      <c r="G473" s="33" t="str">
        <f t="shared" si="15"/>
        <v/>
      </c>
      <c r="H473" s="28"/>
    </row>
    <row r="474" spans="1:8" x14ac:dyDescent="0.25">
      <c r="A474" s="28" t="str">
        <f>IF(Items!$B473="","",Items!$A473)</f>
        <v>6009834280156</v>
      </c>
      <c r="B474" s="28" t="str">
        <f>IF(Items!$B473="","",Items!$B473)</f>
        <v>Grand Fine Salt 2kg</v>
      </c>
      <c r="C474" s="32">
        <v>0</v>
      </c>
      <c r="D474" s="32"/>
      <c r="E474" s="32" t="str">
        <f t="shared" si="14"/>
        <v/>
      </c>
      <c r="F474" s="33">
        <f>IF($B474="","",Items!$I473)</f>
        <v>18.75</v>
      </c>
      <c r="G474" s="33" t="str">
        <f t="shared" si="15"/>
        <v/>
      </c>
      <c r="H474" s="28"/>
    </row>
    <row r="475" spans="1:8" x14ac:dyDescent="0.25">
      <c r="A475" s="28" t="str">
        <f>IF(Items!$B474="","",Items!$A474)</f>
        <v>60099983</v>
      </c>
      <c r="B475" s="28" t="str">
        <f>IF(Items!$B474="","",Items!$B474)</f>
        <v>Grand Pa Headache Powder</v>
      </c>
      <c r="C475" s="32">
        <v>0</v>
      </c>
      <c r="D475" s="32">
        <v>84</v>
      </c>
      <c r="E475" s="32">
        <f t="shared" si="14"/>
        <v>84</v>
      </c>
      <c r="F475" s="33">
        <f>IF($B475="","",Items!$I474)</f>
        <v>3.75</v>
      </c>
      <c r="G475" s="33">
        <f t="shared" si="15"/>
        <v>315</v>
      </c>
      <c r="H475" s="28"/>
    </row>
    <row r="476" spans="1:8" x14ac:dyDescent="0.25">
      <c r="A476" s="28" t="str">
        <f>IF(Items!$B475="","",Items!$A475)</f>
        <v>5449000341181</v>
      </c>
      <c r="B476" s="28" t="str">
        <f>IF(Items!$B475="","",Items!$B475)</f>
        <v>Grapetiser 300ml</v>
      </c>
      <c r="C476" s="32">
        <v>0</v>
      </c>
      <c r="D476" s="32"/>
      <c r="E476" s="32" t="str">
        <f t="shared" si="14"/>
        <v/>
      </c>
      <c r="F476" s="33">
        <f>IF($B476="","",Items!$I475)</f>
        <v>16.237500000000001</v>
      </c>
      <c r="G476" s="33" t="str">
        <f t="shared" si="15"/>
        <v/>
      </c>
      <c r="H476" s="28"/>
    </row>
    <row r="477" spans="1:8" x14ac:dyDescent="0.25">
      <c r="A477" s="28" t="str">
        <f>IF(Items!$B476="","",Items!$A476)</f>
        <v>6009633542202</v>
      </c>
      <c r="B477" s="28" t="str">
        <f>IF(Items!$B476="","",Items!$B476)</f>
        <v>Grays Throat Lozenges</v>
      </c>
      <c r="C477" s="32">
        <v>0</v>
      </c>
      <c r="D477" s="32"/>
      <c r="E477" s="32" t="str">
        <f t="shared" si="14"/>
        <v/>
      </c>
      <c r="F477" s="33">
        <f>IF($B477="","",Items!$I476)</f>
        <v>7.5</v>
      </c>
      <c r="G477" s="33" t="str">
        <f t="shared" si="15"/>
        <v/>
      </c>
      <c r="H477" s="28"/>
    </row>
    <row r="478" spans="1:8" x14ac:dyDescent="0.25">
      <c r="A478" s="28" t="str">
        <f>IF(Items!$B477="","",Items!$A477)</f>
        <v>A197</v>
      </c>
      <c r="B478" s="28" t="str">
        <f>IF(Items!$B477="","",Items!$B477)</f>
        <v>Green Bar Britewash 1kg</v>
      </c>
      <c r="C478" s="32">
        <v>0</v>
      </c>
      <c r="D478" s="32">
        <v>4</v>
      </c>
      <c r="E478" s="32">
        <f t="shared" si="14"/>
        <v>4</v>
      </c>
      <c r="F478" s="33">
        <f>IF($B478="","",Items!$I477)</f>
        <v>16.305</v>
      </c>
      <c r="G478" s="33">
        <f t="shared" si="15"/>
        <v>65.22</v>
      </c>
      <c r="H478" s="28"/>
    </row>
    <row r="479" spans="1:8" x14ac:dyDescent="0.25">
      <c r="A479" s="28" t="str">
        <f>IF(Items!$B478="","",Items!$A478)</f>
        <v>763236805886</v>
      </c>
      <c r="B479" s="28" t="str">
        <f>IF(Items!$B478="","",Items!$B478)</f>
        <v>Green Eaze Sunlight 500ml</v>
      </c>
      <c r="C479" s="32">
        <v>0</v>
      </c>
      <c r="D479" s="32"/>
      <c r="E479" s="32" t="str">
        <f t="shared" si="14"/>
        <v/>
      </c>
      <c r="F479" s="33">
        <f>IF($B479="","",Items!$I478)</f>
        <v>16.305</v>
      </c>
      <c r="G479" s="33" t="str">
        <f t="shared" si="15"/>
        <v/>
      </c>
      <c r="H479" s="28"/>
    </row>
    <row r="480" spans="1:8" x14ac:dyDescent="0.25">
      <c r="A480" s="28" t="str">
        <f>IF(Items!$B479="","",Items!$A479)</f>
        <v>6009800620344</v>
      </c>
      <c r="B480" s="28" t="str">
        <f>IF(Items!$B479="","",Items!$B479)</f>
        <v>Gregs Biltong Peri Peri 40g</v>
      </c>
      <c r="C480" s="32">
        <v>0</v>
      </c>
      <c r="D480" s="32"/>
      <c r="E480" s="32" t="str">
        <f t="shared" si="14"/>
        <v/>
      </c>
      <c r="F480" s="33">
        <f>IF($B480="","",Items!$I479)</f>
        <v>29.3475</v>
      </c>
      <c r="G480" s="33" t="str">
        <f t="shared" si="15"/>
        <v/>
      </c>
      <c r="H480" s="28"/>
    </row>
    <row r="481" spans="1:8" x14ac:dyDescent="0.25">
      <c r="A481" s="28" t="str">
        <f>IF(Items!$B480="","",Items!$A480)</f>
        <v>60098006200320</v>
      </c>
      <c r="B481" s="28" t="str">
        <f>IF(Items!$B480="","",Items!$B480)</f>
        <v>Gregs Biltong Periperi 20g</v>
      </c>
      <c r="C481" s="32">
        <v>0</v>
      </c>
      <c r="D481" s="32">
        <v>20</v>
      </c>
      <c r="E481" s="32">
        <f t="shared" si="14"/>
        <v>20</v>
      </c>
      <c r="F481" s="33">
        <f>IF($B481="","",Items!$I480)</f>
        <v>12.8</v>
      </c>
      <c r="G481" s="33">
        <f t="shared" si="15"/>
        <v>256</v>
      </c>
      <c r="H481" s="28"/>
    </row>
    <row r="482" spans="1:8" x14ac:dyDescent="0.25">
      <c r="A482" s="28" t="str">
        <f>IF(Items!$B481="","",Items!$A481)</f>
        <v>6009800620313</v>
      </c>
      <c r="B482" s="28" t="str">
        <f>IF(Items!$B481="","",Items!$B481)</f>
        <v>Gregs Biltong Salted 20g</v>
      </c>
      <c r="C482" s="32">
        <v>0</v>
      </c>
      <c r="D482" s="32">
        <v>16</v>
      </c>
      <c r="E482" s="32">
        <f t="shared" si="14"/>
        <v>16</v>
      </c>
      <c r="F482" s="33">
        <f>IF($B482="","",Items!$I481)</f>
        <v>0.4</v>
      </c>
      <c r="G482" s="33">
        <f t="shared" si="15"/>
        <v>6.4</v>
      </c>
      <c r="H482" s="28"/>
    </row>
    <row r="483" spans="1:8" x14ac:dyDescent="0.25">
      <c r="A483" s="28" t="str">
        <f>IF(Items!$B482="","",Items!$A482)</f>
        <v>6009800620337</v>
      </c>
      <c r="B483" s="28" t="str">
        <f>IF(Items!$B482="","",Items!$B482)</f>
        <v>Gregs Biltong Salted 40g</v>
      </c>
      <c r="C483" s="32">
        <v>0</v>
      </c>
      <c r="D483" s="32"/>
      <c r="E483" s="32" t="str">
        <f t="shared" si="14"/>
        <v/>
      </c>
      <c r="F483" s="33">
        <f>IF($B483="","",Items!$I482)</f>
        <v>29.3475</v>
      </c>
      <c r="G483" s="33" t="str">
        <f t="shared" si="15"/>
        <v/>
      </c>
      <c r="H483" s="28"/>
    </row>
    <row r="484" spans="1:8" x14ac:dyDescent="0.25">
      <c r="A484" s="28" t="str">
        <f>IF(Items!$B483="","",Items!$A483)</f>
        <v>6002282000956</v>
      </c>
      <c r="B484" s="28" t="str">
        <f>IF(Items!$B483="","",Items!$B483)</f>
        <v>Gud Oil Filter</v>
      </c>
      <c r="C484" s="32">
        <v>0</v>
      </c>
      <c r="D484" s="32">
        <v>5</v>
      </c>
      <c r="E484" s="32">
        <f t="shared" si="14"/>
        <v>5</v>
      </c>
      <c r="F484" s="33">
        <f>IF($B484="","",Items!$I483)</f>
        <v>55.432499999999997</v>
      </c>
      <c r="G484" s="33">
        <f t="shared" si="15"/>
        <v>277.16249999999997</v>
      </c>
      <c r="H484" s="28"/>
    </row>
    <row r="485" spans="1:8" x14ac:dyDescent="0.25">
      <c r="A485" s="28" t="str">
        <f>IF(Items!$B484="","",Items!$A484)</f>
        <v>6009711463917</v>
      </c>
      <c r="B485" s="28" t="str">
        <f>IF(Items!$B484="","",Items!$B484)</f>
        <v>H2go Purified Water 500mls</v>
      </c>
      <c r="C485" s="32">
        <v>0</v>
      </c>
      <c r="D485" s="32"/>
      <c r="E485" s="32" t="str">
        <f t="shared" si="14"/>
        <v/>
      </c>
      <c r="F485" s="33">
        <f>IF($B485="","",Items!$I484)</f>
        <v>4.5674999999999999</v>
      </c>
      <c r="G485" s="33" t="str">
        <f t="shared" si="15"/>
        <v/>
      </c>
      <c r="H485" s="28"/>
    </row>
    <row r="486" spans="1:8" x14ac:dyDescent="0.25">
      <c r="A486" s="28" t="str">
        <f>IF(Items!$B485="","",Items!$A485)</f>
        <v>A434</v>
      </c>
      <c r="B486" s="28" t="str">
        <f>IF(Items!$B485="","",Items!$B485)</f>
        <v>Halls Assrted</v>
      </c>
      <c r="C486" s="32">
        <v>0</v>
      </c>
      <c r="D486" s="32"/>
      <c r="E486" s="32" t="str">
        <f t="shared" si="14"/>
        <v/>
      </c>
      <c r="F486" s="33">
        <f>IF($B486="","",Items!$I485)</f>
        <v>0.65249999999999997</v>
      </c>
      <c r="G486" s="33" t="str">
        <f t="shared" si="15"/>
        <v/>
      </c>
      <c r="H486" s="28"/>
    </row>
    <row r="487" spans="1:8" x14ac:dyDescent="0.25">
      <c r="A487" s="28" t="str">
        <f>IF(Items!$B486="","",Items!$A486)</f>
        <v>60025265</v>
      </c>
      <c r="B487" s="28" t="str">
        <f>IF(Items!$B486="","",Items!$B486)</f>
        <v>Halls Cherry 33.5g</v>
      </c>
      <c r="C487" s="32">
        <v>0</v>
      </c>
      <c r="D487" s="32"/>
      <c r="E487" s="32" t="str">
        <f t="shared" si="14"/>
        <v/>
      </c>
      <c r="F487" s="33">
        <f>IF($B487="","",Items!$I486)</f>
        <v>13.0425</v>
      </c>
      <c r="G487" s="33" t="str">
        <f t="shared" si="15"/>
        <v/>
      </c>
      <c r="H487" s="28"/>
    </row>
    <row r="488" spans="1:8" x14ac:dyDescent="0.25">
      <c r="A488" s="28" t="str">
        <f>IF(Items!$B487="","",Items!$A487)</f>
        <v>60026125</v>
      </c>
      <c r="B488" s="28" t="str">
        <f>IF(Items!$B487="","",Items!$B487)</f>
        <v>Halls Fruit Explosion 33.5g</v>
      </c>
      <c r="C488" s="32">
        <v>0</v>
      </c>
      <c r="D488" s="32"/>
      <c r="E488" s="32" t="str">
        <f t="shared" si="14"/>
        <v/>
      </c>
      <c r="F488" s="33">
        <f>IF($B488="","",Items!$I487)</f>
        <v>13.0425</v>
      </c>
      <c r="G488" s="33" t="str">
        <f t="shared" si="15"/>
        <v/>
      </c>
      <c r="H488" s="28"/>
    </row>
    <row r="489" spans="1:8" x14ac:dyDescent="0.25">
      <c r="A489" s="28" t="str">
        <f>IF(Items!$B488="","",Items!$A488)</f>
        <v>60025258</v>
      </c>
      <c r="B489" s="28" t="str">
        <f>IF(Items!$B488="","",Items!$B488)</f>
        <v>Halls Ice Blue 33.5g</v>
      </c>
      <c r="C489" s="32">
        <v>0</v>
      </c>
      <c r="D489" s="32"/>
      <c r="E489" s="32" t="str">
        <f t="shared" si="14"/>
        <v/>
      </c>
      <c r="F489" s="33">
        <f>IF($B489="","",Items!$I488)</f>
        <v>13.0425</v>
      </c>
      <c r="G489" s="33" t="str">
        <f t="shared" si="15"/>
        <v/>
      </c>
      <c r="H489" s="28"/>
    </row>
    <row r="490" spans="1:8" x14ac:dyDescent="0.25">
      <c r="A490" s="28" t="str">
        <f>IF(Items!$B489="","",Items!$A489)</f>
        <v>60025296</v>
      </c>
      <c r="B490" s="28" t="str">
        <f>IF(Items!$B489="","",Items!$B489)</f>
        <v>Halls Mentholyptus 33.5g</v>
      </c>
      <c r="C490" s="32">
        <v>0</v>
      </c>
      <c r="D490" s="32"/>
      <c r="E490" s="32" t="str">
        <f t="shared" si="14"/>
        <v/>
      </c>
      <c r="F490" s="33">
        <f>IF($B490="","",Items!$I489)</f>
        <v>13.0425</v>
      </c>
      <c r="G490" s="33" t="str">
        <f t="shared" si="15"/>
        <v/>
      </c>
      <c r="H490" s="28"/>
    </row>
    <row r="491" spans="1:8" x14ac:dyDescent="0.25">
      <c r="A491" s="28" t="str">
        <f>IF(Items!$B490="","",Items!$A490)</f>
        <v>60025272</v>
      </c>
      <c r="B491" s="28" t="str">
        <f>IF(Items!$B490="","",Items!$B490)</f>
        <v>Halls Xtra 33.5g</v>
      </c>
      <c r="C491" s="32">
        <v>0</v>
      </c>
      <c r="D491" s="32"/>
      <c r="E491" s="32" t="str">
        <f t="shared" si="14"/>
        <v/>
      </c>
      <c r="F491" s="33">
        <f>IF($B491="","",Items!$I490)</f>
        <v>9.7799999999999994</v>
      </c>
      <c r="G491" s="33" t="str">
        <f t="shared" si="15"/>
        <v/>
      </c>
      <c r="H491" s="28"/>
    </row>
    <row r="492" spans="1:8" x14ac:dyDescent="0.25">
      <c r="A492" s="28" t="str">
        <f>IF(Items!$B491="","",Items!$A491)</f>
        <v>700083632012</v>
      </c>
      <c r="B492" s="28" t="str">
        <f>IF(Items!$B491="","",Items!$B491)</f>
        <v>Hanawa Cheese And Onion100g</v>
      </c>
      <c r="C492" s="32">
        <v>0</v>
      </c>
      <c r="D492" s="32"/>
      <c r="E492" s="32" t="str">
        <f t="shared" si="14"/>
        <v/>
      </c>
      <c r="F492" s="33">
        <f>IF($B492="","",Items!$I491)</f>
        <v>9.7799999999999994</v>
      </c>
      <c r="G492" s="33" t="str">
        <f t="shared" si="15"/>
        <v/>
      </c>
      <c r="H492" s="28"/>
    </row>
    <row r="493" spans="1:8" x14ac:dyDescent="0.25">
      <c r="A493" s="28" t="str">
        <f>IF(Items!$B492="","",Items!$A492)</f>
        <v>700083631992</v>
      </c>
      <c r="B493" s="28" t="str">
        <f>IF(Items!$B492="","",Items!$B492)</f>
        <v>Hanawa Salt And Vinegar100g</v>
      </c>
      <c r="C493" s="32">
        <v>0</v>
      </c>
      <c r="D493" s="32"/>
      <c r="E493" s="32" t="str">
        <f t="shared" si="14"/>
        <v/>
      </c>
      <c r="F493" s="33">
        <f>IF($B493="","",Items!$I492)</f>
        <v>9.7799999999999994</v>
      </c>
      <c r="G493" s="33" t="str">
        <f t="shared" si="15"/>
        <v/>
      </c>
      <c r="H493" s="28"/>
    </row>
    <row r="494" spans="1:8" x14ac:dyDescent="0.25">
      <c r="A494" s="28" t="str">
        <f>IF(Items!$B493="","",Items!$A493)</f>
        <v>700083631985</v>
      </c>
      <c r="B494" s="28" t="str">
        <f>IF(Items!$B493="","",Items!$B493)</f>
        <v>Hanawa Tomato Sauce 100g</v>
      </c>
      <c r="C494" s="32">
        <v>0</v>
      </c>
      <c r="D494" s="32"/>
      <c r="E494" s="32" t="str">
        <f t="shared" si="14"/>
        <v/>
      </c>
      <c r="F494" s="33">
        <f>IF($B494="","",Items!$I493)</f>
        <v>9.7799999999999994</v>
      </c>
      <c r="G494" s="33" t="str">
        <f t="shared" si="15"/>
        <v/>
      </c>
      <c r="H494" s="28"/>
    </row>
    <row r="495" spans="1:8" x14ac:dyDescent="0.25">
      <c r="A495" s="28" t="str">
        <f>IF(Items!$B494="","",Items!$A494)</f>
        <v>6001087006057</v>
      </c>
      <c r="B495" s="28" t="str">
        <f>IF(Items!$B494="","",Items!$B494)</f>
        <v>Handy Andy Lave 750ml</v>
      </c>
      <c r="C495" s="32">
        <v>0</v>
      </c>
      <c r="D495" s="32"/>
      <c r="E495" s="32" t="str">
        <f t="shared" si="14"/>
        <v/>
      </c>
      <c r="F495" s="33">
        <f>IF($B495="","",Items!$I494)</f>
        <v>32.61</v>
      </c>
      <c r="G495" s="33" t="str">
        <f t="shared" si="15"/>
        <v/>
      </c>
      <c r="H495" s="28"/>
    </row>
    <row r="496" spans="1:8" x14ac:dyDescent="0.25">
      <c r="A496" s="28" t="str">
        <f>IF(Items!$B495="","",Items!$A495)</f>
        <v>6001087006095</v>
      </c>
      <c r="B496" s="28" t="str">
        <f>IF(Items!$B495="","",Items!$B495)</f>
        <v>Handy Andy Lem 750ml</v>
      </c>
      <c r="C496" s="32">
        <v>0</v>
      </c>
      <c r="D496" s="32"/>
      <c r="E496" s="32" t="str">
        <f t="shared" si="14"/>
        <v/>
      </c>
      <c r="F496" s="33">
        <f>IF($B496="","",Items!$I495)</f>
        <v>32.61</v>
      </c>
      <c r="G496" s="33" t="str">
        <f t="shared" si="15"/>
        <v/>
      </c>
      <c r="H496" s="28"/>
    </row>
    <row r="497" spans="1:8" x14ac:dyDescent="0.25">
      <c r="A497" s="28" t="str">
        <f>IF(Items!$B496="","",Items!$A496)</f>
        <v>6001106128647</v>
      </c>
      <c r="B497" s="28" t="str">
        <f>IF(Items!$B496="","",Items!$B496)</f>
        <v>Harpic Lavender Cleaning Gel 750ml</v>
      </c>
      <c r="C497" s="32">
        <v>0</v>
      </c>
      <c r="D497" s="32"/>
      <c r="E497" s="32" t="str">
        <f t="shared" si="14"/>
        <v/>
      </c>
      <c r="F497" s="33">
        <f>IF($B497="","",Items!$I496)</f>
        <v>32.61</v>
      </c>
      <c r="G497" s="33" t="str">
        <f t="shared" si="15"/>
        <v/>
      </c>
      <c r="H497" s="28"/>
    </row>
    <row r="498" spans="1:8" x14ac:dyDescent="0.25">
      <c r="A498" s="28" t="str">
        <f>IF(Items!$B497="","",Items!$A497)</f>
        <v>6001106102968</v>
      </c>
      <c r="B498" s="28" t="str">
        <f>IF(Items!$B497="","",Items!$B497)</f>
        <v>Harpic Liquid 500ml</v>
      </c>
      <c r="C498" s="32">
        <v>0</v>
      </c>
      <c r="D498" s="32"/>
      <c r="E498" s="32" t="str">
        <f t="shared" si="14"/>
        <v/>
      </c>
      <c r="F498" s="33">
        <f>IF($B498="","",Items!$I497)</f>
        <v>24.78</v>
      </c>
      <c r="G498" s="33" t="str">
        <f t="shared" si="15"/>
        <v/>
      </c>
      <c r="H498" s="28"/>
    </row>
    <row r="499" spans="1:8" x14ac:dyDescent="0.25">
      <c r="A499" s="28" t="str">
        <f>IF(Items!$B498="","",Items!$A498)</f>
        <v>HRLD</v>
      </c>
      <c r="B499" s="28" t="str">
        <f>IF(Items!$B498="","",Items!$B498)</f>
        <v>Herald</v>
      </c>
      <c r="C499" s="32">
        <v>0</v>
      </c>
      <c r="D499" s="32"/>
      <c r="E499" s="32" t="str">
        <f t="shared" si="14"/>
        <v/>
      </c>
      <c r="F499" s="33">
        <f>IF($B499="","",Items!$I498)</f>
        <v>1.5</v>
      </c>
      <c r="G499" s="33" t="str">
        <f t="shared" si="15"/>
        <v/>
      </c>
      <c r="H499" s="28"/>
    </row>
    <row r="500" spans="1:8" x14ac:dyDescent="0.25">
      <c r="A500" s="28" t="str">
        <f>IF(Items!$B499="","",Items!$A499)</f>
        <v>6009803780823</v>
      </c>
      <c r="B500" s="28" t="str">
        <f>IF(Items!$B499="","",Items!$B499)</f>
        <v>Herroz Meth Spirit 200ml</v>
      </c>
      <c r="C500" s="32">
        <v>0</v>
      </c>
      <c r="D500" s="32"/>
      <c r="E500" s="32" t="str">
        <f t="shared" si="14"/>
        <v/>
      </c>
      <c r="F500" s="33">
        <f>IF($B500="","",Items!$I499)</f>
        <v>9.7799999999999994</v>
      </c>
      <c r="G500" s="33" t="str">
        <f t="shared" si="15"/>
        <v/>
      </c>
      <c r="H500" s="28"/>
    </row>
    <row r="501" spans="1:8" x14ac:dyDescent="0.25">
      <c r="A501" s="28" t="str">
        <f>IF(Items!$B500="","",Items!$A500)</f>
        <v>6009803780847</v>
      </c>
      <c r="B501" s="28" t="str">
        <f>IF(Items!$B500="","",Items!$B500)</f>
        <v>Herroz Methylated Spirit</v>
      </c>
      <c r="C501" s="32">
        <v>0</v>
      </c>
      <c r="D501" s="32">
        <v>7</v>
      </c>
      <c r="E501" s="32">
        <f t="shared" si="14"/>
        <v>7</v>
      </c>
      <c r="F501" s="33">
        <f>IF($B501="","",Items!$I500)</f>
        <v>9.7799999999999994</v>
      </c>
      <c r="G501" s="33">
        <f t="shared" si="15"/>
        <v>68.459999999999994</v>
      </c>
      <c r="H501" s="28"/>
    </row>
    <row r="502" spans="1:8" x14ac:dyDescent="0.25">
      <c r="A502" s="28" t="str">
        <f>IF(Items!$B501="","",Items!$A501)</f>
        <v>3760071020020</v>
      </c>
      <c r="B502" s="28" t="str">
        <f>IF(Items!$B501="","",Items!$B501)</f>
        <v>Home Sunshine Solar Lamp</v>
      </c>
      <c r="C502" s="32">
        <v>0</v>
      </c>
      <c r="D502" s="32"/>
      <c r="E502" s="32" t="str">
        <f t="shared" si="14"/>
        <v/>
      </c>
      <c r="F502" s="33">
        <f>IF($B502="","",Items!$I501)</f>
        <v>1670.3025</v>
      </c>
      <c r="G502" s="33" t="str">
        <f t="shared" si="15"/>
        <v/>
      </c>
      <c r="H502" s="28"/>
    </row>
    <row r="503" spans="1:8" x14ac:dyDescent="0.25">
      <c r="A503" s="28" t="str">
        <f>IF(Items!$B502="","",Items!$A502)</f>
        <v>6001068379101</v>
      </c>
      <c r="B503" s="28" t="str">
        <f>IF(Items!$B502="","",Items!$B502)</f>
        <v>Hot Chocolate 250g</v>
      </c>
      <c r="C503" s="32">
        <v>0</v>
      </c>
      <c r="D503" s="32"/>
      <c r="E503" s="32" t="str">
        <f t="shared" si="14"/>
        <v/>
      </c>
      <c r="F503" s="33">
        <f>IF($B503="","",Items!$I502)</f>
        <v>51.945</v>
      </c>
      <c r="G503" s="33" t="str">
        <f t="shared" si="15"/>
        <v/>
      </c>
      <c r="H503" s="28"/>
    </row>
    <row r="504" spans="1:8" x14ac:dyDescent="0.25">
      <c r="A504" s="28" t="str">
        <f>IF(Items!$B503="","",Items!$A503)</f>
        <v>6001019907513</v>
      </c>
      <c r="B504" s="28" t="str">
        <f>IF(Items!$B503="","",Items!$B503)</f>
        <v>Huggies 3</v>
      </c>
      <c r="C504" s="32">
        <v>0</v>
      </c>
      <c r="D504" s="32"/>
      <c r="E504" s="32" t="str">
        <f t="shared" si="14"/>
        <v/>
      </c>
      <c r="F504" s="33">
        <f>IF($B504="","",Items!$I503)</f>
        <v>9.8249999999999993</v>
      </c>
      <c r="G504" s="33" t="str">
        <f t="shared" si="15"/>
        <v/>
      </c>
      <c r="H504" s="28"/>
    </row>
    <row r="505" spans="1:8" x14ac:dyDescent="0.25">
      <c r="A505" s="28" t="str">
        <f>IF(Items!$B504="","",Items!$A504)</f>
        <v>6009661380210</v>
      </c>
      <c r="B505" s="28" t="str">
        <f>IF(Items!$B504="","",Items!$B504)</f>
        <v>Huletts Brown Sugar 2kg</v>
      </c>
      <c r="C505" s="32">
        <v>0</v>
      </c>
      <c r="D505" s="32">
        <v>6</v>
      </c>
      <c r="E505" s="32">
        <f t="shared" si="14"/>
        <v>6</v>
      </c>
      <c r="F505" s="33">
        <f>IF($B505="","",Items!$I504)</f>
        <v>52.5</v>
      </c>
      <c r="G505" s="33">
        <f t="shared" si="15"/>
        <v>315</v>
      </c>
      <c r="H505" s="28"/>
    </row>
    <row r="506" spans="1:8" x14ac:dyDescent="0.25">
      <c r="A506" s="28" t="str">
        <f>IF(Items!$B505="","",Items!$A505)</f>
        <v>6009888499009</v>
      </c>
      <c r="B506" s="28" t="str">
        <f>IF(Items!$B505="","",Items!$B505)</f>
        <v>HYDRO BOOST 5L</v>
      </c>
      <c r="C506" s="32">
        <v>0</v>
      </c>
      <c r="D506" s="32"/>
      <c r="E506" s="32" t="str">
        <f t="shared" si="14"/>
        <v/>
      </c>
      <c r="F506" s="33">
        <f>IF($B506="","",Items!$I505)</f>
        <v>25.9725</v>
      </c>
      <c r="G506" s="33" t="str">
        <f t="shared" si="15"/>
        <v/>
      </c>
      <c r="H506" s="28"/>
    </row>
    <row r="507" spans="1:8" x14ac:dyDescent="0.25">
      <c r="A507" s="28" t="str">
        <f>IF(Items!$B506="","",Items!$A506)</f>
        <v>0731882405606</v>
      </c>
      <c r="B507" s="28" t="str">
        <f>IF(Items!$B506="","",Items!$B506)</f>
        <v>Ideal White Rice 2kg</v>
      </c>
      <c r="C507" s="32">
        <v>0</v>
      </c>
      <c r="D507" s="32"/>
      <c r="E507" s="32" t="str">
        <f t="shared" si="14"/>
        <v/>
      </c>
      <c r="F507" s="33">
        <f>IF($B507="","",Items!$I506)</f>
        <v>39.127499999999998</v>
      </c>
      <c r="G507" s="33" t="str">
        <f t="shared" si="15"/>
        <v/>
      </c>
      <c r="H507" s="28"/>
    </row>
    <row r="508" spans="1:8" x14ac:dyDescent="0.25">
      <c r="A508" s="28" t="str">
        <f>IF(Items!$B507="","",Items!$A507)</f>
        <v>6007386013109</v>
      </c>
      <c r="B508" s="28" t="str">
        <f>IF(Items!$B507="","",Items!$B507)</f>
        <v>Image Soap  Fresh Aloe 300g</v>
      </c>
      <c r="C508" s="32">
        <v>0</v>
      </c>
      <c r="D508" s="32"/>
      <c r="E508" s="32" t="str">
        <f t="shared" si="14"/>
        <v/>
      </c>
      <c r="F508" s="33">
        <f>IF($B508="","",Items!$I507)</f>
        <v>15</v>
      </c>
      <c r="G508" s="33" t="str">
        <f t="shared" si="15"/>
        <v/>
      </c>
      <c r="H508" s="28"/>
    </row>
    <row r="509" spans="1:8" x14ac:dyDescent="0.25">
      <c r="A509" s="28" t="str">
        <f>IF(Items!$B508="","",Items!$A508)</f>
        <v>6007386013093</v>
      </c>
      <c r="B509" s="28" t="str">
        <f>IF(Items!$B508="","",Items!$B508)</f>
        <v>Image Soap  Rose 300g</v>
      </c>
      <c r="C509" s="32">
        <v>0</v>
      </c>
      <c r="D509" s="32"/>
      <c r="E509" s="32" t="str">
        <f t="shared" si="14"/>
        <v/>
      </c>
      <c r="F509" s="33">
        <f>IF($B509="","",Items!$I508)</f>
        <v>15</v>
      </c>
      <c r="G509" s="33" t="str">
        <f t="shared" si="15"/>
        <v/>
      </c>
      <c r="H509" s="28"/>
    </row>
    <row r="510" spans="1:8" x14ac:dyDescent="0.25">
      <c r="A510" s="28" t="str">
        <f>IF(Items!$B509="","",Items!$A509)</f>
        <v>6007552003903</v>
      </c>
      <c r="B510" s="28" t="str">
        <f>IF(Items!$B509="","",Items!$B509)</f>
        <v>Imperial Mints 50g</v>
      </c>
      <c r="C510" s="32">
        <v>0</v>
      </c>
      <c r="D510" s="32">
        <v>32</v>
      </c>
      <c r="E510" s="32">
        <f t="shared" si="14"/>
        <v>32</v>
      </c>
      <c r="F510" s="33">
        <f>IF($B510="","",Items!$I509)</f>
        <v>9.7799999999999994</v>
      </c>
      <c r="G510" s="33">
        <f t="shared" si="15"/>
        <v>312.95999999999998</v>
      </c>
      <c r="H510" s="28"/>
    </row>
    <row r="511" spans="1:8" x14ac:dyDescent="0.25">
      <c r="A511" s="28" t="str">
        <f>IF(Items!$B510="","",Items!$A510)</f>
        <v>6002058000036</v>
      </c>
      <c r="B511" s="28" t="str">
        <f>IF(Items!$B510="","",Items!$B510)</f>
        <v>Inecto Super Black</v>
      </c>
      <c r="C511" s="32">
        <v>0</v>
      </c>
      <c r="D511" s="32"/>
      <c r="E511" s="32" t="str">
        <f t="shared" si="14"/>
        <v/>
      </c>
      <c r="F511" s="33">
        <f>IF($B511="","",Items!$I510)</f>
        <v>19.649999999999999</v>
      </c>
      <c r="G511" s="33" t="str">
        <f t="shared" si="15"/>
        <v/>
      </c>
      <c r="H511" s="28"/>
    </row>
    <row r="512" spans="1:8" x14ac:dyDescent="0.25">
      <c r="A512" s="28" t="str">
        <f>IF(Items!$B511="","",Items!$A511)</f>
        <v>6009523606557</v>
      </c>
      <c r="B512" s="28" t="str">
        <f>IF(Items!$B511="","",Items!$B511)</f>
        <v>Ingrams Camphor Herbal 450g</v>
      </c>
      <c r="C512" s="32">
        <v>0</v>
      </c>
      <c r="D512" s="32"/>
      <c r="E512" s="32" t="str">
        <f t="shared" si="14"/>
        <v/>
      </c>
      <c r="F512" s="33">
        <f>IF($B512="","",Items!$I511)</f>
        <v>32.61</v>
      </c>
      <c r="G512" s="33" t="str">
        <f t="shared" si="15"/>
        <v/>
      </c>
      <c r="H512" s="28"/>
    </row>
    <row r="513" spans="1:8" x14ac:dyDescent="0.25">
      <c r="A513" s="28" t="str">
        <f>IF(Items!$B512="","",Items!$A512)</f>
        <v>6009523606588</v>
      </c>
      <c r="B513" s="28" t="str">
        <f>IF(Items!$B512="","",Items!$B512)</f>
        <v>Ingrams Camphor Moisture Plus 450g</v>
      </c>
      <c r="C513" s="32">
        <v>0</v>
      </c>
      <c r="D513" s="32"/>
      <c r="E513" s="32" t="str">
        <f t="shared" si="14"/>
        <v/>
      </c>
      <c r="F513" s="33">
        <f>IF($B513="","",Items!$I512)</f>
        <v>39.127499999999998</v>
      </c>
      <c r="G513" s="33" t="str">
        <f t="shared" si="15"/>
        <v/>
      </c>
      <c r="H513" s="28"/>
    </row>
    <row r="514" spans="1:8" x14ac:dyDescent="0.25">
      <c r="A514" s="28" t="str">
        <f>IF(Items!$B513="","",Items!$A513)</f>
        <v>6009523606595</v>
      </c>
      <c r="B514" s="28" t="str">
        <f>IF(Items!$B513="","",Items!$B513)</f>
        <v>Ingrams Tissue Oil 450ml</v>
      </c>
      <c r="C514" s="32">
        <v>0</v>
      </c>
      <c r="D514" s="32"/>
      <c r="E514" s="32" t="str">
        <f t="shared" si="14"/>
        <v/>
      </c>
      <c r="F514" s="33">
        <f>IF($B514="","",Items!$I513)</f>
        <v>48.914999999999999</v>
      </c>
      <c r="G514" s="33" t="str">
        <f t="shared" si="15"/>
        <v/>
      </c>
      <c r="H514" s="28"/>
    </row>
    <row r="515" spans="1:8" x14ac:dyDescent="0.25">
      <c r="A515" s="28" t="str">
        <f>IF(Items!$B514="","",Items!$A514)</f>
        <v>6009644780082</v>
      </c>
      <c r="B515" s="28" t="str">
        <f>IF(Items!$B514="","",Items!$B514)</f>
        <v>Inkomaas 500ml</v>
      </c>
      <c r="C515" s="32">
        <v>0</v>
      </c>
      <c r="D515" s="32"/>
      <c r="E515" s="32" t="str">
        <f t="shared" si="14"/>
        <v/>
      </c>
      <c r="F515" s="33">
        <f>IF($B515="","",Items!$I514)</f>
        <v>13.0425</v>
      </c>
      <c r="G515" s="33" t="str">
        <f t="shared" si="15"/>
        <v/>
      </c>
      <c r="H515" s="28"/>
    </row>
    <row r="516" spans="1:8" x14ac:dyDescent="0.25">
      <c r="A516" s="28" t="str">
        <f>IF(Items!$B515="","",Items!$A515)</f>
        <v>6546356592515</v>
      </c>
      <c r="B516" s="28" t="str">
        <f>IF(Items!$B515="","",Items!$B515)</f>
        <v>Iphone D/Cable</v>
      </c>
      <c r="C516" s="32">
        <v>0</v>
      </c>
      <c r="D516" s="32"/>
      <c r="E516" s="32" t="str">
        <f t="shared" si="14"/>
        <v/>
      </c>
      <c r="F516" s="33">
        <f>IF($B516="","",Items!$I515)</f>
        <v>52.177500000000002</v>
      </c>
      <c r="G516" s="33" t="str">
        <f t="shared" si="15"/>
        <v/>
      </c>
      <c r="H516" s="28"/>
    </row>
    <row r="517" spans="1:8" x14ac:dyDescent="0.25">
      <c r="A517" s="28" t="str">
        <f>IF(Items!$B516="","",Items!$A516)</f>
        <v>6009603060699</v>
      </c>
      <c r="B517" s="28" t="str">
        <f>IF(Items!$B516="","",Items!$B516)</f>
        <v>Jade Green250g</v>
      </c>
      <c r="C517" s="32">
        <v>0</v>
      </c>
      <c r="D517" s="32"/>
      <c r="E517" s="32" t="str">
        <f t="shared" si="14"/>
        <v/>
      </c>
      <c r="F517" s="33">
        <f>IF($B517="","",Items!$I516)</f>
        <v>12.99</v>
      </c>
      <c r="G517" s="33" t="str">
        <f t="shared" si="15"/>
        <v/>
      </c>
      <c r="H517" s="28"/>
    </row>
    <row r="518" spans="1:8" x14ac:dyDescent="0.25">
      <c r="A518" s="28" t="str">
        <f>IF(Items!$B517="","",Items!$A517)</f>
        <v>6009603060736</v>
      </c>
      <c r="B518" s="28" t="str">
        <f>IF(Items!$B517="","",Items!$B517)</f>
        <v>Jade Pink 250g</v>
      </c>
      <c r="C518" s="32">
        <v>0</v>
      </c>
      <c r="D518" s="32"/>
      <c r="E518" s="32" t="str">
        <f t="shared" ref="E518:E581" si="16">IF(OR($B518="",$D518=""),"",$D518-$C518)</f>
        <v/>
      </c>
      <c r="F518" s="33">
        <f>IF($B518="","",Items!$I517)</f>
        <v>12.99</v>
      </c>
      <c r="G518" s="33" t="str">
        <f t="shared" ref="G518:G581" si="17">IF($E518="","",$E518*$F518)</f>
        <v/>
      </c>
      <c r="H518" s="28"/>
    </row>
    <row r="519" spans="1:8" x14ac:dyDescent="0.25">
      <c r="A519" s="28" t="str">
        <f>IF(Items!$B518="","",Items!$A518)</f>
        <v>6009603060675</v>
      </c>
      <c r="B519" s="28" t="str">
        <f>IF(Items!$B518="","",Items!$B518)</f>
        <v>Jade Purple</v>
      </c>
      <c r="C519" s="32">
        <v>0</v>
      </c>
      <c r="D519" s="32"/>
      <c r="E519" s="32" t="str">
        <f t="shared" si="16"/>
        <v/>
      </c>
      <c r="F519" s="33">
        <f>IF($B519="","",Items!$I518)</f>
        <v>13.0425</v>
      </c>
      <c r="G519" s="33" t="str">
        <f t="shared" si="17"/>
        <v/>
      </c>
      <c r="H519" s="28"/>
    </row>
    <row r="520" spans="1:8" x14ac:dyDescent="0.25">
      <c r="A520" s="28" t="str">
        <f>IF(Items!$B519="","",Items!$A519)</f>
        <v>6009603060750</v>
      </c>
      <c r="B520" s="28" t="str">
        <f>IF(Items!$B519="","",Items!$B519)</f>
        <v>Jade White</v>
      </c>
      <c r="C520" s="32">
        <v>0</v>
      </c>
      <c r="D520" s="32"/>
      <c r="E520" s="32" t="str">
        <f t="shared" si="16"/>
        <v/>
      </c>
      <c r="F520" s="33">
        <f>IF($B520="","",Items!$I519)</f>
        <v>13.0425</v>
      </c>
      <c r="G520" s="33" t="str">
        <f t="shared" si="17"/>
        <v/>
      </c>
      <c r="H520" s="28"/>
    </row>
    <row r="521" spans="1:8" x14ac:dyDescent="0.25">
      <c r="A521" s="28" t="str">
        <f>IF(Items!$B520="","",Items!$A520)</f>
        <v>8720608603442</v>
      </c>
      <c r="B521" s="28" t="str">
        <f>IF(Items!$B520="","",Items!$B520)</f>
        <v>Jko African Blend</v>
      </c>
      <c r="C521" s="32">
        <v>0</v>
      </c>
      <c r="D521" s="32"/>
      <c r="E521" s="32" t="str">
        <f t="shared" si="16"/>
        <v/>
      </c>
      <c r="F521" s="33">
        <f>IF($B521="","",Items!$I520)</f>
        <v>42.39</v>
      </c>
      <c r="G521" s="33" t="str">
        <f t="shared" si="17"/>
        <v/>
      </c>
      <c r="H521" s="28"/>
    </row>
    <row r="522" spans="1:8" x14ac:dyDescent="0.25">
      <c r="A522" s="28" t="str">
        <f>IF(Items!$B521="","",Items!$A521)</f>
        <v>6161106623662</v>
      </c>
      <c r="B522" s="28" t="str">
        <f>IF(Items!$B521="","",Items!$B521)</f>
        <v>JOJO 5L</v>
      </c>
      <c r="C522" s="32">
        <v>0</v>
      </c>
      <c r="D522" s="32"/>
      <c r="E522" s="32" t="str">
        <f t="shared" si="16"/>
        <v/>
      </c>
      <c r="F522" s="33">
        <f>IF($B522="","",Items!$I521)</f>
        <v>22.725000000000001</v>
      </c>
      <c r="G522" s="33" t="str">
        <f t="shared" si="17"/>
        <v/>
      </c>
      <c r="H522" s="28"/>
    </row>
    <row r="523" spans="1:8" x14ac:dyDescent="0.25">
      <c r="A523" s="28" t="str">
        <f>IF(Items!$B522="","",Items!$A522)</f>
        <v>6930213911777</v>
      </c>
      <c r="B523" s="28" t="str">
        <f>IF(Items!$B522="","",Items!$B522)</f>
        <v>Jojo Still Water 2L</v>
      </c>
      <c r="C523" s="32">
        <v>0</v>
      </c>
      <c r="D523" s="32"/>
      <c r="E523" s="32" t="str">
        <f t="shared" si="16"/>
        <v/>
      </c>
      <c r="F523" s="33">
        <f>IF($B523="","",Items!$I522)</f>
        <v>13.0425</v>
      </c>
      <c r="G523" s="33" t="str">
        <f t="shared" si="17"/>
        <v/>
      </c>
      <c r="H523" s="28"/>
    </row>
    <row r="524" spans="1:8" x14ac:dyDescent="0.25">
      <c r="A524" s="28" t="str">
        <f>IF(Items!$B523="","",Items!$A523)</f>
        <v>9787040119916</v>
      </c>
      <c r="B524" s="28" t="str">
        <f>IF(Items!$B523="","",Items!$B523)</f>
        <v>Jojo Still Water 500ml</v>
      </c>
      <c r="C524" s="32">
        <v>0</v>
      </c>
      <c r="D524" s="32"/>
      <c r="E524" s="32" t="str">
        <f t="shared" si="16"/>
        <v/>
      </c>
      <c r="F524" s="33">
        <f>IF($B524="","",Items!$I523)</f>
        <v>4.5674999999999999</v>
      </c>
      <c r="G524" s="33" t="str">
        <f t="shared" si="17"/>
        <v/>
      </c>
      <c r="H524" s="28"/>
    </row>
    <row r="525" spans="1:8" x14ac:dyDescent="0.25">
      <c r="A525" s="28" t="str">
        <f>IF(Items!$B524="","",Items!$A524)</f>
        <v>8720608603138</v>
      </c>
      <c r="B525" s="28" t="str">
        <f>IF(Items!$B524="","",Items!$B524)</f>
        <v>Joko  Strong Tea 20g</v>
      </c>
      <c r="C525" s="32">
        <v>0</v>
      </c>
      <c r="D525" s="32">
        <v>14</v>
      </c>
      <c r="E525" s="32">
        <f t="shared" si="16"/>
        <v>14</v>
      </c>
      <c r="F525" s="33">
        <f>IF($B525="","",Items!$I524)</f>
        <v>13.0425</v>
      </c>
      <c r="G525" s="33">
        <f t="shared" si="17"/>
        <v>182.595</v>
      </c>
      <c r="H525" s="28"/>
    </row>
    <row r="526" spans="1:8" x14ac:dyDescent="0.25">
      <c r="A526" s="28" t="str">
        <f>IF(Items!$B525="","",Items!$A525)</f>
        <v>6001089120843</v>
      </c>
      <c r="B526" s="28" t="str">
        <f>IF(Items!$B525="","",Items!$B525)</f>
        <v>Joko 250g</v>
      </c>
      <c r="C526" s="32">
        <v>0</v>
      </c>
      <c r="D526" s="32"/>
      <c r="E526" s="32" t="str">
        <f t="shared" si="16"/>
        <v/>
      </c>
      <c r="F526" s="33">
        <f>IF($B526="","",Items!$I525)</f>
        <v>26.085000000000001</v>
      </c>
      <c r="G526" s="33" t="str">
        <f t="shared" si="17"/>
        <v/>
      </c>
      <c r="H526" s="28"/>
    </row>
    <row r="527" spans="1:8" x14ac:dyDescent="0.25">
      <c r="A527" s="28" t="str">
        <f>IF(Items!$B526="","",Items!$A526)</f>
        <v>6001089020907</v>
      </c>
      <c r="B527" s="28" t="str">
        <f>IF(Items!$B526="","",Items!$B526)</f>
        <v>Joko Origional 150g</v>
      </c>
      <c r="C527" s="32">
        <v>0</v>
      </c>
      <c r="D527" s="32"/>
      <c r="E527" s="32" t="str">
        <f t="shared" si="16"/>
        <v/>
      </c>
      <c r="F527" s="33">
        <f>IF($B527="","",Items!$I526)</f>
        <v>29.3475</v>
      </c>
      <c r="G527" s="33" t="str">
        <f t="shared" si="17"/>
        <v/>
      </c>
      <c r="H527" s="28"/>
    </row>
    <row r="528" spans="1:8" x14ac:dyDescent="0.25">
      <c r="A528" s="28" t="str">
        <f>IF(Items!$B527="","",Items!$A527)</f>
        <v>6001089120942</v>
      </c>
      <c r="B528" s="28" t="str">
        <f>IF(Items!$B527="","",Items!$B527)</f>
        <v>Joko Tea Bags 50g</v>
      </c>
      <c r="C528" s="32">
        <v>0</v>
      </c>
      <c r="D528" s="32"/>
      <c r="E528" s="32" t="str">
        <f t="shared" si="16"/>
        <v/>
      </c>
      <c r="F528" s="33">
        <f>IF($B528="","",Items!$I527)</f>
        <v>13.0425</v>
      </c>
      <c r="G528" s="33" t="str">
        <f t="shared" si="17"/>
        <v/>
      </c>
      <c r="H528" s="28"/>
    </row>
    <row r="529" spans="1:8" x14ac:dyDescent="0.25">
      <c r="A529" s="28" t="str">
        <f>IF(Items!$B528="","",Items!$A528)</f>
        <v>8720608603428</v>
      </c>
      <c r="B529" s="28" t="str">
        <f>IF(Items!$B528="","",Items!$B528)</f>
        <v>JOKO TEABAGS 65G</v>
      </c>
      <c r="C529" s="32">
        <v>0</v>
      </c>
      <c r="D529" s="32"/>
      <c r="E529" s="32" t="str">
        <f t="shared" si="16"/>
        <v/>
      </c>
      <c r="F529" s="33">
        <f>IF($B529="","",Items!$I528)</f>
        <v>22.822500000000002</v>
      </c>
      <c r="G529" s="33" t="str">
        <f t="shared" si="17"/>
        <v/>
      </c>
      <c r="H529" s="28"/>
    </row>
    <row r="530" spans="1:8" x14ac:dyDescent="0.25">
      <c r="A530" s="28" t="str">
        <f>IF(Items!$B529="","",Items!$A529)</f>
        <v>6009881225025</v>
      </c>
      <c r="B530" s="28" t="str">
        <f>IF(Items!$B529="","",Items!$B529)</f>
        <v>Jumbo Beef 24g</v>
      </c>
      <c r="C530" s="32">
        <v>0</v>
      </c>
      <c r="D530" s="32"/>
      <c r="E530" s="32" t="str">
        <f t="shared" si="16"/>
        <v/>
      </c>
      <c r="F530" s="33">
        <f>IF($B530="","",Items!$I529)</f>
        <v>1.3049999999999999</v>
      </c>
      <c r="G530" s="33" t="str">
        <f t="shared" si="17"/>
        <v/>
      </c>
      <c r="H530" s="28"/>
    </row>
    <row r="531" spans="1:8" x14ac:dyDescent="0.25">
      <c r="A531" s="28" t="str">
        <f>IF(Items!$B530="","",Items!$A530)</f>
        <v>6009881225032</v>
      </c>
      <c r="B531" s="28" t="str">
        <f>IF(Items!$B530="","",Items!$B530)</f>
        <v>Jumbo Snacks 24g</v>
      </c>
      <c r="C531" s="32">
        <v>0</v>
      </c>
      <c r="D531" s="32"/>
      <c r="E531" s="32" t="str">
        <f t="shared" si="16"/>
        <v/>
      </c>
      <c r="F531" s="33">
        <f>IF($B531="","",Items!$I530)</f>
        <v>1.3049999999999999</v>
      </c>
      <c r="G531" s="33" t="str">
        <f t="shared" si="17"/>
        <v/>
      </c>
      <c r="H531" s="28"/>
    </row>
    <row r="532" spans="1:8" x14ac:dyDescent="0.25">
      <c r="A532" s="28" t="str">
        <f>IF(Items!$B531="","",Items!$A531)</f>
        <v>6454881504593</v>
      </c>
      <c r="B532" s="28" t="str">
        <f>IF(Items!$B531="","",Items!$B531)</f>
        <v>Kambucha Ass 500ml</v>
      </c>
      <c r="C532" s="32">
        <v>0</v>
      </c>
      <c r="D532" s="32"/>
      <c r="E532" s="32" t="str">
        <f t="shared" si="16"/>
        <v/>
      </c>
      <c r="F532" s="33">
        <f>IF($B532="","",Items!$I531)</f>
        <v>12.99</v>
      </c>
      <c r="G532" s="33" t="str">
        <f t="shared" si="17"/>
        <v/>
      </c>
      <c r="H532" s="28"/>
    </row>
    <row r="533" spans="1:8" x14ac:dyDescent="0.25">
      <c r="A533" s="28" t="str">
        <f>IF(Items!$B532="","",Items!$A532)</f>
        <v>6009812570897</v>
      </c>
      <c r="B533" s="28" t="str">
        <f>IF(Items!$B532="","",Items!$B532)</f>
        <v>Karinga Chilli Beef 50g</v>
      </c>
      <c r="C533" s="32">
        <v>0</v>
      </c>
      <c r="D533" s="32"/>
      <c r="E533" s="32" t="str">
        <f t="shared" si="16"/>
        <v/>
      </c>
      <c r="F533" s="33">
        <f>IF($B533="","",Items!$I532)</f>
        <v>6.5250000000000004</v>
      </c>
      <c r="G533" s="33" t="str">
        <f t="shared" si="17"/>
        <v/>
      </c>
      <c r="H533" s="28"/>
    </row>
    <row r="534" spans="1:8" x14ac:dyDescent="0.25">
      <c r="A534" s="28" t="str">
        <f>IF(Items!$B533="","",Items!$A533)</f>
        <v>6009812570828</v>
      </c>
      <c r="B534" s="28" t="str">
        <f>IF(Items!$B533="","",Items!$B533)</f>
        <v>Karinga Usavi  Beef Mix 50g</v>
      </c>
      <c r="C534" s="32">
        <v>0</v>
      </c>
      <c r="D534" s="32"/>
      <c r="E534" s="32" t="str">
        <f t="shared" si="16"/>
        <v/>
      </c>
      <c r="F534" s="33">
        <f>IF($B534="","",Items!$I533)</f>
        <v>7.8224999999999998</v>
      </c>
      <c r="G534" s="33" t="str">
        <f t="shared" si="17"/>
        <v/>
      </c>
      <c r="H534" s="28"/>
    </row>
    <row r="535" spans="1:8" x14ac:dyDescent="0.25">
      <c r="A535" s="28" t="str">
        <f>IF(Items!$B534="","",Items!$A534)</f>
        <v>6009812570835</v>
      </c>
      <c r="B535" s="28" t="str">
        <f>IF(Items!$B534="","",Items!$B534)</f>
        <v>Karinga Usavi  Chicken Mix 50g</v>
      </c>
      <c r="C535" s="32">
        <v>0</v>
      </c>
      <c r="D535" s="32"/>
      <c r="E535" s="32" t="str">
        <f t="shared" si="16"/>
        <v/>
      </c>
      <c r="F535" s="33">
        <f>IF($B535="","",Items!$I534)</f>
        <v>6.5250000000000004</v>
      </c>
      <c r="G535" s="33" t="str">
        <f t="shared" si="17"/>
        <v/>
      </c>
      <c r="H535" s="28"/>
    </row>
    <row r="536" spans="1:8" x14ac:dyDescent="0.25">
      <c r="A536" s="28" t="str">
        <f>IF(Items!$B535="","",Items!$A535)</f>
        <v>6001306000996</v>
      </c>
      <c r="B536" s="28" t="str">
        <f>IF(Items!$B535="","",Items!$B535)</f>
        <v>Kelloggs Corn Flakeskg</v>
      </c>
      <c r="C536" s="32">
        <v>0</v>
      </c>
      <c r="D536" s="32"/>
      <c r="E536" s="32" t="str">
        <f t="shared" si="16"/>
        <v/>
      </c>
      <c r="F536" s="33">
        <f>IF($B536="","",Items!$I535)</f>
        <v>55.432499999999997</v>
      </c>
      <c r="G536" s="33" t="str">
        <f t="shared" si="17"/>
        <v/>
      </c>
      <c r="H536" s="28"/>
    </row>
    <row r="537" spans="1:8" x14ac:dyDescent="0.25">
      <c r="A537" s="28" t="str">
        <f>IF(Items!$B536="","",Items!$A536)</f>
        <v>6001306002457</v>
      </c>
      <c r="B537" s="28" t="str">
        <f>IF(Items!$B536="","",Items!$B536)</f>
        <v>Kellogs Noodles Beef 70g</v>
      </c>
      <c r="C537" s="32">
        <v>0</v>
      </c>
      <c r="D537" s="32"/>
      <c r="E537" s="32" t="str">
        <f t="shared" si="16"/>
        <v/>
      </c>
      <c r="F537" s="33">
        <f>IF($B537="","",Items!$I536)</f>
        <v>7.8224999999999998</v>
      </c>
      <c r="G537" s="33" t="str">
        <f t="shared" si="17"/>
        <v/>
      </c>
      <c r="H537" s="28"/>
    </row>
    <row r="538" spans="1:8" x14ac:dyDescent="0.25">
      <c r="A538" s="28" t="str">
        <f>IF(Items!$B537="","",Items!$A537)</f>
        <v>6001306002440</v>
      </c>
      <c r="B538" s="28" t="str">
        <f>IF(Items!$B537="","",Items!$B537)</f>
        <v>Kellogs Noodles Chicken Flavuor 70g</v>
      </c>
      <c r="C538" s="32">
        <v>0</v>
      </c>
      <c r="D538" s="32"/>
      <c r="E538" s="32" t="str">
        <f t="shared" si="16"/>
        <v/>
      </c>
      <c r="F538" s="33">
        <f>IF($B538="","",Items!$I537)</f>
        <v>7.8224999999999998</v>
      </c>
      <c r="G538" s="33" t="str">
        <f t="shared" si="17"/>
        <v/>
      </c>
      <c r="H538" s="28"/>
    </row>
    <row r="539" spans="1:8" x14ac:dyDescent="0.25">
      <c r="A539" s="28" t="str">
        <f>IF(Items!$B538="","",Items!$A538)</f>
        <v>6009710890103</v>
      </c>
      <c r="B539" s="28" t="str">
        <f>IF(Items!$B538="","",Items!$B538)</f>
        <v>Kellogs Noodles D/Curry 70g</v>
      </c>
      <c r="C539" s="32">
        <v>0</v>
      </c>
      <c r="D539" s="32"/>
      <c r="E539" s="32" t="str">
        <f t="shared" si="16"/>
        <v/>
      </c>
      <c r="F539" s="33">
        <f>IF($B539="","",Items!$I538)</f>
        <v>7.8224999999999998</v>
      </c>
      <c r="G539" s="33" t="str">
        <f t="shared" si="17"/>
        <v/>
      </c>
      <c r="H539" s="28"/>
    </row>
    <row r="540" spans="1:8" x14ac:dyDescent="0.25">
      <c r="A540" s="28" t="str">
        <f>IF(Items!$B539="","",Items!$A539)</f>
        <v>6009803998006</v>
      </c>
      <c r="B540" s="28" t="str">
        <f>IF(Items!$B539="","",Items!$B539)</f>
        <v>Kellogs Noodles Hot&amp;spicy 70g</v>
      </c>
      <c r="C540" s="32">
        <v>0</v>
      </c>
      <c r="D540" s="32"/>
      <c r="E540" s="32" t="str">
        <f t="shared" si="16"/>
        <v/>
      </c>
      <c r="F540" s="33">
        <f>IF($B540="","",Items!$I539)</f>
        <v>7.8224999999999998</v>
      </c>
      <c r="G540" s="33" t="str">
        <f t="shared" si="17"/>
        <v/>
      </c>
      <c r="H540" s="28"/>
    </row>
    <row r="541" spans="1:8" x14ac:dyDescent="0.25">
      <c r="A541" s="28" t="str">
        <f>IF(Items!$B540="","",Items!$A540)</f>
        <v>6009644780518</v>
      </c>
      <c r="B541" s="28" t="str">
        <f>IF(Items!$B540="","",Items!$B540)</f>
        <v>Kershelmar Steri Milk 500ml</v>
      </c>
      <c r="C541" s="32">
        <v>0</v>
      </c>
      <c r="D541" s="32"/>
      <c r="E541" s="32" t="str">
        <f t="shared" si="16"/>
        <v/>
      </c>
      <c r="F541" s="33">
        <f>IF($B541="","",Items!$I540)</f>
        <v>11.25</v>
      </c>
      <c r="G541" s="33" t="str">
        <f t="shared" si="17"/>
        <v/>
      </c>
      <c r="H541" s="28"/>
    </row>
    <row r="542" spans="1:8" x14ac:dyDescent="0.25">
      <c r="A542" s="28" t="str">
        <f>IF(Items!$B541="","",Items!$A541)</f>
        <v>6975801566014</v>
      </c>
      <c r="B542" s="28" t="str">
        <f>IF(Items!$B541="","",Items!$B541)</f>
        <v>Kia Earphones</v>
      </c>
      <c r="C542" s="32">
        <v>0</v>
      </c>
      <c r="D542" s="32"/>
      <c r="E542" s="32" t="str">
        <f t="shared" si="16"/>
        <v/>
      </c>
      <c r="F542" s="33">
        <f>IF($B542="","",Items!$I541)</f>
        <v>52.177500000000002</v>
      </c>
      <c r="G542" s="33" t="str">
        <f t="shared" si="17"/>
        <v/>
      </c>
      <c r="H542" s="28"/>
    </row>
    <row r="543" spans="1:8" x14ac:dyDescent="0.25">
      <c r="A543" s="28" t="str">
        <f>IF(Items!$B542="","",Items!$A542)</f>
        <v>6008307000505</v>
      </c>
      <c r="B543" s="28" t="str">
        <f>IF(Items!$B542="","",Items!$B542)</f>
        <v>King Kurls 100g</v>
      </c>
      <c r="C543" s="32">
        <v>0</v>
      </c>
      <c r="D543" s="32"/>
      <c r="E543" s="32" t="str">
        <f t="shared" si="16"/>
        <v/>
      </c>
      <c r="F543" s="33">
        <f>IF($B543="","",Items!$I542)</f>
        <v>9.7799999999999994</v>
      </c>
      <c r="G543" s="33" t="str">
        <f t="shared" si="17"/>
        <v/>
      </c>
      <c r="H543" s="28"/>
    </row>
    <row r="544" spans="1:8" x14ac:dyDescent="0.25">
      <c r="A544" s="28" t="str">
        <f>IF(Items!$B543="","",Items!$A543)</f>
        <v>6005794000148</v>
      </c>
      <c r="B544" s="28" t="str">
        <f>IF(Items!$B543="","",Items!$B543)</f>
        <v>Kingsgate 20s</v>
      </c>
      <c r="C544" s="32">
        <v>0</v>
      </c>
      <c r="D544" s="32"/>
      <c r="E544" s="32" t="str">
        <f t="shared" si="16"/>
        <v/>
      </c>
      <c r="F544" s="33">
        <f>IF($B544="","",Items!$I543)</f>
        <v>19.649999999999999</v>
      </c>
      <c r="G544" s="33" t="str">
        <f t="shared" si="17"/>
        <v/>
      </c>
      <c r="H544" s="28"/>
    </row>
    <row r="545" spans="1:8" x14ac:dyDescent="0.25">
      <c r="A545" s="28" t="str">
        <f>IF(Items!$B544="","",Items!$A544)</f>
        <v>6001298959999</v>
      </c>
      <c r="B545" s="28" t="str">
        <f>IF(Items!$B544="","",Items!$B544)</f>
        <v>Kiwi Black Shoe Polish 50ml</v>
      </c>
      <c r="C545" s="32">
        <v>0</v>
      </c>
      <c r="D545" s="32"/>
      <c r="E545" s="32" t="str">
        <f t="shared" si="16"/>
        <v/>
      </c>
      <c r="F545" s="33">
        <f>IF($B545="","",Items!$I544)</f>
        <v>16.305</v>
      </c>
      <c r="G545" s="33" t="str">
        <f t="shared" si="17"/>
        <v/>
      </c>
      <c r="H545" s="28"/>
    </row>
    <row r="546" spans="1:8" x14ac:dyDescent="0.25">
      <c r="A546" s="28" t="str">
        <f>IF(Items!$B545="","",Items!$A545)</f>
        <v>6009888634950</v>
      </c>
      <c r="B546" s="28" t="str">
        <f>IF(Items!$B545="","",Items!$B545)</f>
        <v>Kiwi Mang  Strawbery Energy Drink 500ml</v>
      </c>
      <c r="C546" s="32">
        <v>0</v>
      </c>
      <c r="D546" s="32"/>
      <c r="E546" s="32" t="str">
        <f t="shared" si="16"/>
        <v/>
      </c>
      <c r="F546" s="33">
        <f>IF($B546="","",Items!$I545)</f>
        <v>9.7799999999999994</v>
      </c>
      <c r="G546" s="33" t="str">
        <f t="shared" si="17"/>
        <v/>
      </c>
      <c r="H546" s="28"/>
    </row>
    <row r="547" spans="1:8" x14ac:dyDescent="0.25">
      <c r="A547" s="28" t="str">
        <f>IF(Items!$B546="","",Items!$A546)</f>
        <v>6001298959982</v>
      </c>
      <c r="B547" s="28" t="str">
        <f>IF(Items!$B546="","",Items!$B546)</f>
        <v>Kiwi Shoe Polish Dark Brown 50ml</v>
      </c>
      <c r="C547" s="32">
        <v>0</v>
      </c>
      <c r="D547" s="32"/>
      <c r="E547" s="32" t="str">
        <f t="shared" si="16"/>
        <v/>
      </c>
      <c r="F547" s="33">
        <f>IF($B547="","",Items!$I546)</f>
        <v>9.7799999999999994</v>
      </c>
      <c r="G547" s="33" t="str">
        <f t="shared" si="17"/>
        <v/>
      </c>
      <c r="H547" s="28"/>
    </row>
    <row r="548" spans="1:8" x14ac:dyDescent="0.25">
      <c r="A548" s="28" t="str">
        <f>IF(Items!$B547="","",Items!$A547)</f>
        <v>6001298959944</v>
      </c>
      <c r="B548" s="28" t="str">
        <f>IF(Items!$B547="","",Items!$B547)</f>
        <v>Kiwi Toney Red Polish 50ml</v>
      </c>
      <c r="C548" s="32">
        <v>0</v>
      </c>
      <c r="D548" s="32">
        <v>14</v>
      </c>
      <c r="E548" s="32">
        <f t="shared" si="16"/>
        <v>14</v>
      </c>
      <c r="F548" s="33">
        <f>IF($B548="","",Items!$I547)</f>
        <v>13.0425</v>
      </c>
      <c r="G548" s="33">
        <f t="shared" si="17"/>
        <v>182.595</v>
      </c>
      <c r="H548" s="28"/>
    </row>
    <row r="549" spans="1:8" x14ac:dyDescent="0.25">
      <c r="A549" s="28" t="str">
        <f>IF(Items!$B548="","",Items!$A548)</f>
        <v>6009685470560</v>
      </c>
      <c r="B549" s="28" t="str">
        <f>IF(Items!$B548="","",Items!$B548)</f>
        <v>Knockout Liquid 2L</v>
      </c>
      <c r="C549" s="32">
        <v>0</v>
      </c>
      <c r="D549" s="32"/>
      <c r="E549" s="32" t="str">
        <f t="shared" si="16"/>
        <v/>
      </c>
      <c r="F549" s="33">
        <f>IF($B549="","",Items!$I548)</f>
        <v>35.872500000000002</v>
      </c>
      <c r="G549" s="33" t="str">
        <f t="shared" si="17"/>
        <v/>
      </c>
      <c r="H549" s="28"/>
    </row>
    <row r="550" spans="1:8" x14ac:dyDescent="0.25">
      <c r="A550" s="28" t="str">
        <f>IF(Items!$B549="","",Items!$A549)</f>
        <v>6009685470881</v>
      </c>
      <c r="B550" s="28" t="str">
        <f>IF(Items!$B549="","",Items!$B549)</f>
        <v>Knockout Liquid 750ml</v>
      </c>
      <c r="C550" s="32">
        <v>0</v>
      </c>
      <c r="D550" s="32"/>
      <c r="E550" s="32" t="str">
        <f t="shared" si="16"/>
        <v/>
      </c>
      <c r="F550" s="33">
        <f>IF($B550="","",Items!$I549)</f>
        <v>22.822500000000002</v>
      </c>
      <c r="G550" s="33" t="str">
        <f t="shared" si="17"/>
        <v/>
      </c>
      <c r="H550" s="28"/>
    </row>
    <row r="551" spans="1:8" x14ac:dyDescent="0.25">
      <c r="A551" s="28" t="str">
        <f>IF(Items!$B550="","",Items!$A550)</f>
        <v>6009814580283</v>
      </c>
      <c r="B551" s="28" t="str">
        <f>IF(Items!$B550="","",Items!$B550)</f>
        <v>Kombucha Apple 1L</v>
      </c>
      <c r="C551" s="32">
        <v>0</v>
      </c>
      <c r="D551" s="32"/>
      <c r="E551" s="32" t="str">
        <f t="shared" si="16"/>
        <v/>
      </c>
      <c r="F551" s="33">
        <f>IF($B551="","",Items!$I550)</f>
        <v>26.085000000000001</v>
      </c>
      <c r="G551" s="33" t="str">
        <f t="shared" si="17"/>
        <v/>
      </c>
      <c r="H551" s="28"/>
    </row>
    <row r="552" spans="1:8" x14ac:dyDescent="0.25">
      <c r="A552" s="28" t="str">
        <f>IF(Items!$B551="","",Items!$A551)</f>
        <v>6009814580412</v>
      </c>
      <c r="B552" s="28" t="str">
        <f>IF(Items!$B551="","",Items!$B551)</f>
        <v>Kombucha Apple 500ml</v>
      </c>
      <c r="C552" s="32">
        <v>0</v>
      </c>
      <c r="D552" s="32"/>
      <c r="E552" s="32" t="str">
        <f t="shared" si="16"/>
        <v/>
      </c>
      <c r="F552" s="33">
        <f>IF($B552="","",Items!$I551)</f>
        <v>13.0425</v>
      </c>
      <c r="G552" s="33" t="str">
        <f t="shared" si="17"/>
        <v/>
      </c>
      <c r="H552" s="28"/>
    </row>
    <row r="553" spans="1:8" x14ac:dyDescent="0.25">
      <c r="A553" s="28" t="str">
        <f>IF(Items!$B552="","",Items!$A552)</f>
        <v>6009814580238</v>
      </c>
      <c r="B553" s="28" t="str">
        <f>IF(Items!$B552="","",Items!$B552)</f>
        <v>Kombucha Fruit Cocktail 1L</v>
      </c>
      <c r="C553" s="32">
        <v>0</v>
      </c>
      <c r="D553" s="32"/>
      <c r="E553" s="32" t="str">
        <f t="shared" si="16"/>
        <v/>
      </c>
      <c r="F553" s="33">
        <f>IF($B553="","",Items!$I552)</f>
        <v>26.085000000000001</v>
      </c>
      <c r="G553" s="33" t="str">
        <f t="shared" si="17"/>
        <v/>
      </c>
      <c r="H553" s="28"/>
    </row>
    <row r="554" spans="1:8" x14ac:dyDescent="0.25">
      <c r="A554" s="28" t="str">
        <f>IF(Items!$B553="","",Items!$A553)</f>
        <v>6009814580368</v>
      </c>
      <c r="B554" s="28" t="str">
        <f>IF(Items!$B553="","",Items!$B553)</f>
        <v>Kombucha Fruit Cocktail 500ml</v>
      </c>
      <c r="C554" s="32">
        <v>0</v>
      </c>
      <c r="D554" s="32"/>
      <c r="E554" s="32" t="str">
        <f t="shared" si="16"/>
        <v/>
      </c>
      <c r="F554" s="33">
        <f>IF($B554="","",Items!$I553)</f>
        <v>13.0425</v>
      </c>
      <c r="G554" s="33" t="str">
        <f t="shared" si="17"/>
        <v/>
      </c>
      <c r="H554" s="28"/>
    </row>
    <row r="555" spans="1:8" x14ac:dyDescent="0.25">
      <c r="A555" s="28" t="str">
        <f>IF(Items!$B554="","",Items!$A554)</f>
        <v>6009814580344</v>
      </c>
      <c r="B555" s="28" t="str">
        <f>IF(Items!$B554="","",Items!$B554)</f>
        <v>Kombucha Green Tea  500ml</v>
      </c>
      <c r="C555" s="32">
        <v>0</v>
      </c>
      <c r="D555" s="32"/>
      <c r="E555" s="32" t="str">
        <f t="shared" si="16"/>
        <v/>
      </c>
      <c r="F555" s="33">
        <f>IF($B555="","",Items!$I554)</f>
        <v>13.0425</v>
      </c>
      <c r="G555" s="33" t="str">
        <f t="shared" si="17"/>
        <v/>
      </c>
      <c r="H555" s="28"/>
    </row>
    <row r="556" spans="1:8" x14ac:dyDescent="0.25">
      <c r="A556" s="28" t="str">
        <f>IF(Items!$B555="","",Items!$A555)</f>
        <v>6009814580405</v>
      </c>
      <c r="B556" s="28" t="str">
        <f>IF(Items!$B555="","",Items!$B555)</f>
        <v>Kombucha Honey  500ml</v>
      </c>
      <c r="C556" s="32">
        <v>0</v>
      </c>
      <c r="D556" s="32"/>
      <c r="E556" s="32" t="str">
        <f t="shared" si="16"/>
        <v/>
      </c>
      <c r="F556" s="33">
        <f>IF($B556="","",Items!$I555)</f>
        <v>13.0425</v>
      </c>
      <c r="G556" s="33" t="str">
        <f t="shared" si="17"/>
        <v/>
      </c>
      <c r="H556" s="28"/>
    </row>
    <row r="557" spans="1:8" x14ac:dyDescent="0.25">
      <c r="A557" s="28" t="str">
        <f>IF(Items!$B556="","",Items!$A556)</f>
        <v>6009814580375</v>
      </c>
      <c r="B557" s="28" t="str">
        <f>IF(Items!$B556="","",Items!$B556)</f>
        <v>KOMBUCHA LEMON 500ml</v>
      </c>
      <c r="C557" s="32">
        <v>0</v>
      </c>
      <c r="D557" s="32"/>
      <c r="E557" s="32" t="str">
        <f t="shared" si="16"/>
        <v/>
      </c>
      <c r="F557" s="33">
        <f>IF($B557="","",Items!$I556)</f>
        <v>13.0425</v>
      </c>
      <c r="G557" s="33" t="str">
        <f t="shared" si="17"/>
        <v/>
      </c>
      <c r="H557" s="28"/>
    </row>
    <row r="558" spans="1:8" x14ac:dyDescent="0.25">
      <c r="A558" s="28" t="str">
        <f>IF(Items!$B557="","",Items!$A557)</f>
        <v>6009814580276</v>
      </c>
      <c r="B558" s="28" t="str">
        <f>IF(Items!$B557="","",Items!$B557)</f>
        <v>Kombuchahoney15L</v>
      </c>
      <c r="C558" s="32">
        <v>0</v>
      </c>
      <c r="D558" s="32"/>
      <c r="E558" s="32" t="str">
        <f t="shared" si="16"/>
        <v/>
      </c>
      <c r="F558" s="33">
        <f>IF($B558="","",Items!$I557)</f>
        <v>26.085000000000001</v>
      </c>
      <c r="G558" s="33" t="str">
        <f t="shared" si="17"/>
        <v/>
      </c>
      <c r="H558" s="28"/>
    </row>
    <row r="559" spans="1:8" x14ac:dyDescent="0.25">
      <c r="A559" s="28" t="str">
        <f>IF(Items!$B558="","",Items!$A558)</f>
        <v>6009522306120</v>
      </c>
      <c r="B559" s="28" t="str">
        <f>IF(Items!$B558="","",Items!$B558)</f>
        <v>Koo Baked Beans 215g</v>
      </c>
      <c r="C559" s="32">
        <v>0</v>
      </c>
      <c r="D559" s="32"/>
      <c r="E559" s="32" t="str">
        <f t="shared" si="16"/>
        <v/>
      </c>
      <c r="F559" s="33">
        <f>IF($B559="","",Items!$I558)</f>
        <v>13.0425</v>
      </c>
      <c r="G559" s="33" t="str">
        <f t="shared" si="17"/>
        <v/>
      </c>
      <c r="H559" s="28"/>
    </row>
    <row r="560" spans="1:8" x14ac:dyDescent="0.25">
      <c r="A560" s="28" t="str">
        <f>IF(Items!$B559="","",Items!$A559)</f>
        <v>6009522300586</v>
      </c>
      <c r="B560" s="28" t="str">
        <f>IF(Items!$B559="","",Items!$B559)</f>
        <v>Koo Baked Beans 410g</v>
      </c>
      <c r="C560" s="32">
        <v>0</v>
      </c>
      <c r="D560" s="32"/>
      <c r="E560" s="32" t="str">
        <f t="shared" si="16"/>
        <v/>
      </c>
      <c r="F560" s="33">
        <f>IF($B560="","",Items!$I559)</f>
        <v>16.305</v>
      </c>
      <c r="G560" s="33" t="str">
        <f t="shared" si="17"/>
        <v/>
      </c>
      <c r="H560" s="28"/>
    </row>
    <row r="561" spans="1:8" x14ac:dyDescent="0.25">
      <c r="A561" s="28" t="str">
        <f>IF(Items!$B560="","",Items!$A560)</f>
        <v>6001059946404</v>
      </c>
      <c r="B561" s="28" t="str">
        <f>IF(Items!$B560="","",Items!$B560)</f>
        <v>Koo Chakalaka Mild And Spicy 410g</v>
      </c>
      <c r="C561" s="32">
        <v>0</v>
      </c>
      <c r="D561" s="32"/>
      <c r="E561" s="32" t="str">
        <f t="shared" si="16"/>
        <v/>
      </c>
      <c r="F561" s="33">
        <f>IF($B561="","",Items!$I560)</f>
        <v>22.822500000000002</v>
      </c>
      <c r="G561" s="33" t="str">
        <f t="shared" si="17"/>
        <v/>
      </c>
      <c r="H561" s="28"/>
    </row>
    <row r="562" spans="1:8" x14ac:dyDescent="0.25">
      <c r="A562" s="28" t="str">
        <f>IF(Items!$B561="","",Items!$A561)</f>
        <v>6001059946428</v>
      </c>
      <c r="B562" s="28" t="str">
        <f>IF(Items!$B561="","",Items!$B561)</f>
        <v>Koo Chakalaka Mild Spicy 215g</v>
      </c>
      <c r="C562" s="32">
        <v>0</v>
      </c>
      <c r="D562" s="32"/>
      <c r="E562" s="32" t="str">
        <f t="shared" si="16"/>
        <v/>
      </c>
      <c r="F562" s="33">
        <f>IF($B562="","",Items!$I561)</f>
        <v>16.305</v>
      </c>
      <c r="G562" s="33" t="str">
        <f t="shared" si="17"/>
        <v/>
      </c>
      <c r="H562" s="28"/>
    </row>
    <row r="563" spans="1:8" x14ac:dyDescent="0.25">
      <c r="A563" s="28" t="str">
        <f>IF(Items!$B562="","",Items!$A562)</f>
        <v>6001059946398</v>
      </c>
      <c r="B563" s="28" t="str">
        <f>IF(Items!$B562="","",Items!$B562)</f>
        <v>Koo Chklaka Hot Spicy 410g</v>
      </c>
      <c r="C563" s="32">
        <v>0</v>
      </c>
      <c r="D563" s="32">
        <v>11</v>
      </c>
      <c r="E563" s="32">
        <f t="shared" si="16"/>
        <v>11</v>
      </c>
      <c r="F563" s="33">
        <f>IF($B563="","",Items!$I562)</f>
        <v>22.822500000000002</v>
      </c>
      <c r="G563" s="33">
        <f t="shared" si="17"/>
        <v>251.04750000000001</v>
      </c>
      <c r="H563" s="28"/>
    </row>
    <row r="564" spans="1:8" x14ac:dyDescent="0.25">
      <c r="A564" s="28" t="str">
        <f>IF(Items!$B563="","",Items!$A563)</f>
        <v>6007497001095</v>
      </c>
      <c r="B564" s="28" t="str">
        <f>IF(Items!$B563="","",Items!$B563)</f>
        <v>Korn Kurls 50g</v>
      </c>
      <c r="C564" s="32">
        <v>0</v>
      </c>
      <c r="D564" s="32">
        <v>73</v>
      </c>
      <c r="E564" s="32">
        <f t="shared" si="16"/>
        <v>73</v>
      </c>
      <c r="F564" s="33">
        <f>IF($B564="","",Items!$I563)</f>
        <v>6.5250000000000004</v>
      </c>
      <c r="G564" s="33">
        <f t="shared" si="17"/>
        <v>476.32500000000005</v>
      </c>
      <c r="H564" s="28"/>
    </row>
    <row r="565" spans="1:8" x14ac:dyDescent="0.25">
      <c r="A565" s="28" t="str">
        <f>IF(Items!$B564="","",Items!$A564)</f>
        <v>5029053535760</v>
      </c>
      <c r="B565" s="28" t="str">
        <f>IF(Items!$B564="","",Items!$B564)</f>
        <v>KOTEX NORMAL 10S</v>
      </c>
      <c r="C565" s="32">
        <v>0</v>
      </c>
      <c r="D565" s="32">
        <v>4</v>
      </c>
      <c r="E565" s="32">
        <f t="shared" si="16"/>
        <v>4</v>
      </c>
      <c r="F565" s="33">
        <f>IF($B565="","",Items!$I564)</f>
        <v>16.305</v>
      </c>
      <c r="G565" s="33">
        <f t="shared" si="17"/>
        <v>65.22</v>
      </c>
      <c r="H565" s="28"/>
    </row>
    <row r="566" spans="1:8" x14ac:dyDescent="0.25">
      <c r="A566" s="28" t="str">
        <f>IF(Items!$B565="","",Items!$A565)</f>
        <v>6001019907100</v>
      </c>
      <c r="B566" s="28" t="str">
        <f>IF(Items!$B565="","",Items!$B565)</f>
        <v>Kotex Pads</v>
      </c>
      <c r="C566" s="32">
        <v>0</v>
      </c>
      <c r="D566" s="32"/>
      <c r="E566" s="32" t="str">
        <f t="shared" si="16"/>
        <v/>
      </c>
      <c r="F566" s="33">
        <f>IF($B566="","",Items!$I565)</f>
        <v>19.567499999999999</v>
      </c>
      <c r="G566" s="33" t="str">
        <f t="shared" si="17"/>
        <v/>
      </c>
      <c r="H566" s="28"/>
    </row>
    <row r="567" spans="1:8" x14ac:dyDescent="0.25">
      <c r="A567" s="28" t="str">
        <f>IF(Items!$B566="","",Items!$A566)</f>
        <v>5029053535784</v>
      </c>
      <c r="B567" s="28" t="str">
        <f>IF(Items!$B566="","",Items!$B566)</f>
        <v>Kotex Pads Young</v>
      </c>
      <c r="C567" s="32">
        <v>0</v>
      </c>
      <c r="D567" s="32"/>
      <c r="E567" s="32" t="str">
        <f t="shared" si="16"/>
        <v/>
      </c>
      <c r="F567" s="33">
        <f>IF($B567="","",Items!$I566)</f>
        <v>19.567499999999999</v>
      </c>
      <c r="G567" s="33" t="str">
        <f t="shared" si="17"/>
        <v/>
      </c>
      <c r="H567" s="28"/>
    </row>
    <row r="568" spans="1:8" x14ac:dyDescent="0.25">
      <c r="A568" s="28" t="str">
        <f>IF(Items!$B567="","",Items!$A567)</f>
        <v>5061041300530</v>
      </c>
      <c r="B568" s="28" t="str">
        <f>IF(Items!$B567="","",Items!$B567)</f>
        <v>KREMA CHOC FLVRD 100G</v>
      </c>
      <c r="C568" s="32">
        <v>0</v>
      </c>
      <c r="D568" s="32"/>
      <c r="E568" s="32" t="str">
        <f t="shared" si="16"/>
        <v/>
      </c>
      <c r="F568" s="33">
        <f>IF($B568="","",Items!$I567)</f>
        <v>6.5250000000000004</v>
      </c>
      <c r="G568" s="33" t="str">
        <f t="shared" si="17"/>
        <v/>
      </c>
      <c r="H568" s="28"/>
    </row>
    <row r="569" spans="1:8" x14ac:dyDescent="0.25">
      <c r="A569" s="28" t="str">
        <f>IF(Items!$B568="","",Items!$A568)</f>
        <v>5061041300516</v>
      </c>
      <c r="B569" s="28" t="str">
        <f>IF(Items!$B568="","",Items!$B568)</f>
        <v>KREMA LEMON FLVRD 100G</v>
      </c>
      <c r="C569" s="32">
        <v>0</v>
      </c>
      <c r="D569" s="32"/>
      <c r="E569" s="32" t="str">
        <f t="shared" si="16"/>
        <v/>
      </c>
      <c r="F569" s="33">
        <f>IF($B569="","",Items!$I568)</f>
        <v>6.5250000000000004</v>
      </c>
      <c r="G569" s="33" t="str">
        <f t="shared" si="17"/>
        <v/>
      </c>
      <c r="H569" s="28"/>
    </row>
    <row r="570" spans="1:8" x14ac:dyDescent="0.25">
      <c r="A570" s="28" t="str">
        <f>IF(Items!$B569="","",Items!$A569)</f>
        <v>5061041300523</v>
      </c>
      <c r="B570" s="28" t="str">
        <f>IF(Items!$B569="","",Items!$B569)</f>
        <v>KREMA STRWBRRY FLVRD 100G</v>
      </c>
      <c r="C570" s="32">
        <v>0</v>
      </c>
      <c r="D570" s="32"/>
      <c r="E570" s="32" t="str">
        <f t="shared" si="16"/>
        <v/>
      </c>
      <c r="F570" s="33">
        <f>IF($B570="","",Items!$I569)</f>
        <v>6.5250000000000004</v>
      </c>
      <c r="G570" s="33" t="str">
        <f t="shared" si="17"/>
        <v/>
      </c>
      <c r="H570" s="28"/>
    </row>
    <row r="571" spans="1:8" x14ac:dyDescent="0.25">
      <c r="A571" s="28" t="str">
        <f>IF(Items!$B570="","",Items!$A570)</f>
        <v>5061041300509</v>
      </c>
      <c r="B571" s="28" t="str">
        <f>IF(Items!$B570="","",Items!$B570)</f>
        <v>KREMA VANILLA FLVRD 100G</v>
      </c>
      <c r="C571" s="32">
        <v>0</v>
      </c>
      <c r="D571" s="32"/>
      <c r="E571" s="32" t="str">
        <f t="shared" si="16"/>
        <v/>
      </c>
      <c r="F571" s="33">
        <f>IF($B571="","",Items!$I570)</f>
        <v>6.5250000000000004</v>
      </c>
      <c r="G571" s="33" t="str">
        <f t="shared" si="17"/>
        <v/>
      </c>
      <c r="H571" s="28"/>
    </row>
    <row r="572" spans="1:8" x14ac:dyDescent="0.25">
      <c r="A572" s="28" t="str">
        <f>IF(Items!$B571="","",Items!$A571)</f>
        <v>6009805360627</v>
      </c>
      <c r="B572" s="28" t="str">
        <f>IF(Items!$B571="","",Items!$B571)</f>
        <v>Kumakomo Water 500mls</v>
      </c>
      <c r="C572" s="32">
        <v>0</v>
      </c>
      <c r="D572" s="32"/>
      <c r="E572" s="32" t="str">
        <f t="shared" si="16"/>
        <v/>
      </c>
      <c r="F572" s="33">
        <f>IF($B572="","",Items!$I571)</f>
        <v>3.2625000000000002</v>
      </c>
      <c r="G572" s="33" t="str">
        <f t="shared" si="17"/>
        <v/>
      </c>
      <c r="H572" s="28"/>
    </row>
    <row r="573" spans="1:8" x14ac:dyDescent="0.25">
      <c r="A573" s="28" t="str">
        <f>IF(Items!$B572="","",Items!$A572)</f>
        <v>724376216512</v>
      </c>
      <c r="B573" s="28" t="str">
        <f>IF(Items!$B572="","",Items!$B572)</f>
        <v>Kumbucha  Ginger Drink 350mk</v>
      </c>
      <c r="C573" s="32">
        <v>0</v>
      </c>
      <c r="D573" s="32"/>
      <c r="E573" s="32" t="str">
        <f t="shared" si="16"/>
        <v/>
      </c>
      <c r="F573" s="33">
        <f>IF($B573="","",Items!$I572)</f>
        <v>9.7799999999999994</v>
      </c>
      <c r="G573" s="33" t="str">
        <f t="shared" si="17"/>
        <v/>
      </c>
      <c r="H573" s="28"/>
    </row>
    <row r="574" spans="1:8" x14ac:dyDescent="0.25">
      <c r="A574" s="28" t="str">
        <f>IF(Items!$B573="","",Items!$A573)</f>
        <v>6007497001170</v>
      </c>
      <c r="B574" s="28" t="str">
        <f>IF(Items!$B573="","",Items!$B573)</f>
        <v>Lakker Nax 100g</v>
      </c>
      <c r="C574" s="32">
        <v>0</v>
      </c>
      <c r="D574" s="32"/>
      <c r="E574" s="32" t="str">
        <f t="shared" si="16"/>
        <v/>
      </c>
      <c r="F574" s="33">
        <f>IF($B574="","",Items!$I573)</f>
        <v>6.5250000000000004</v>
      </c>
      <c r="G574" s="33" t="str">
        <f t="shared" si="17"/>
        <v/>
      </c>
      <c r="H574" s="28"/>
    </row>
    <row r="575" spans="1:8" x14ac:dyDescent="0.25">
      <c r="A575" s="28" t="str">
        <f>IF(Items!$B574="","",Items!$A574)</f>
        <v>6007497001323</v>
      </c>
      <c r="B575" s="28" t="str">
        <f>IF(Items!$B574="","",Items!$B574)</f>
        <v>Lakkernax Cheese 28g</v>
      </c>
      <c r="C575" s="32">
        <v>0</v>
      </c>
      <c r="D575" s="32">
        <v>0</v>
      </c>
      <c r="E575" s="32">
        <f t="shared" si="16"/>
        <v>0</v>
      </c>
      <c r="F575" s="33">
        <f>IF($B575="","",Items!$I574)</f>
        <v>3.2625000000000002</v>
      </c>
      <c r="G575" s="33">
        <f t="shared" si="17"/>
        <v>0</v>
      </c>
      <c r="H575" s="28"/>
    </row>
    <row r="576" spans="1:8" x14ac:dyDescent="0.25">
      <c r="A576" s="28" t="str">
        <f>IF(Items!$B575="","",Items!$A575)</f>
        <v>6007497001231</v>
      </c>
      <c r="B576" s="28" t="str">
        <f>IF(Items!$B575="","",Items!$B575)</f>
        <v>Lakkernax Fruity Chutney 100g</v>
      </c>
      <c r="C576" s="32">
        <v>0</v>
      </c>
      <c r="D576" s="32"/>
      <c r="E576" s="32" t="str">
        <f t="shared" si="16"/>
        <v/>
      </c>
      <c r="F576" s="33">
        <f>IF($B576="","",Items!$I575)</f>
        <v>6.5250000000000004</v>
      </c>
      <c r="G576" s="33" t="str">
        <f t="shared" si="17"/>
        <v/>
      </c>
      <c r="H576" s="28"/>
    </row>
    <row r="577" spans="1:8" x14ac:dyDescent="0.25">
      <c r="A577" s="28" t="str">
        <f>IF(Items!$B576="","",Items!$A576)</f>
        <v>6007497001330</v>
      </c>
      <c r="B577" s="28" t="str">
        <f>IF(Items!$B576="","",Items!$B576)</f>
        <v>Lakkernax Tomato 28g</v>
      </c>
      <c r="C577" s="32">
        <v>0</v>
      </c>
      <c r="D577" s="32"/>
      <c r="E577" s="32" t="str">
        <f t="shared" si="16"/>
        <v/>
      </c>
      <c r="F577" s="33">
        <f>IF($B577="","",Items!$I576)</f>
        <v>3.2625000000000002</v>
      </c>
      <c r="G577" s="33" t="str">
        <f t="shared" si="17"/>
        <v/>
      </c>
      <c r="H577" s="28"/>
    </row>
    <row r="578" spans="1:8" x14ac:dyDescent="0.25">
      <c r="A578" s="28" t="str">
        <f>IF(Items!$B577="","",Items!$A577)</f>
        <v>8901106101030</v>
      </c>
      <c r="B578" s="28" t="str">
        <f>IF(Items!$B577="","",Items!$B577)</f>
        <v>Lasser Razor Platinum</v>
      </c>
      <c r="C578" s="32">
        <v>0</v>
      </c>
      <c r="D578" s="32"/>
      <c r="E578" s="32" t="str">
        <f t="shared" si="16"/>
        <v/>
      </c>
      <c r="F578" s="33">
        <f>IF($B578="","",Items!$I577)</f>
        <v>6.5250000000000004</v>
      </c>
      <c r="G578" s="33" t="str">
        <f t="shared" si="17"/>
        <v/>
      </c>
      <c r="H578" s="28"/>
    </row>
    <row r="579" spans="1:8" x14ac:dyDescent="0.25">
      <c r="A579" s="28" t="str">
        <f>IF(Items!$B578="","",Items!$A578)</f>
        <v>5015911101109</v>
      </c>
      <c r="B579" s="28" t="str">
        <f>IF(Items!$B578="","",Items!$B578)</f>
        <v>Lasser Shaving Sticks</v>
      </c>
      <c r="C579" s="32">
        <v>0</v>
      </c>
      <c r="D579" s="32"/>
      <c r="E579" s="32" t="str">
        <f t="shared" si="16"/>
        <v/>
      </c>
      <c r="F579" s="33">
        <f>IF($B579="","",Items!$I578)</f>
        <v>6.5250000000000004</v>
      </c>
      <c r="G579" s="33" t="str">
        <f t="shared" si="17"/>
        <v/>
      </c>
      <c r="H579" s="28"/>
    </row>
    <row r="580" spans="1:8" x14ac:dyDescent="0.25">
      <c r="A580" s="28" t="str">
        <f>IF(Items!$B579="","",Items!$A579)</f>
        <v>6009710720615</v>
      </c>
      <c r="B580" s="28" t="str">
        <f>IF(Items!$B579="","",Items!$B579)</f>
        <v>Lays  Caribbean Onion 120G</v>
      </c>
      <c r="C580" s="32">
        <v>0</v>
      </c>
      <c r="D580" s="32"/>
      <c r="E580" s="32" t="str">
        <f t="shared" si="16"/>
        <v/>
      </c>
      <c r="F580" s="33">
        <f>IF($B580="","",Items!$I579)</f>
        <v>22.822500000000002</v>
      </c>
      <c r="G580" s="33" t="str">
        <f t="shared" si="17"/>
        <v/>
      </c>
      <c r="H580" s="28"/>
    </row>
    <row r="581" spans="1:8" x14ac:dyDescent="0.25">
      <c r="A581" s="28" t="str">
        <f>IF(Items!$B580="","",Items!$A580)</f>
        <v>6009510806151</v>
      </c>
      <c r="B581" s="28" t="str">
        <f>IF(Items!$B580="","",Items!$B580)</f>
        <v>Lays  Carribean Onion 105g</v>
      </c>
      <c r="C581" s="32">
        <v>0</v>
      </c>
      <c r="D581" s="32"/>
      <c r="E581" s="32" t="str">
        <f t="shared" si="16"/>
        <v/>
      </c>
      <c r="F581" s="33">
        <f>IF($B581="","",Items!$I580)</f>
        <v>22.822500000000002</v>
      </c>
      <c r="G581" s="33" t="str">
        <f t="shared" si="17"/>
        <v/>
      </c>
      <c r="H581" s="28"/>
    </row>
    <row r="582" spans="1:8" x14ac:dyDescent="0.25">
      <c r="A582" s="28" t="str">
        <f>IF(Items!$B581="","",Items!$A581)</f>
        <v>6009510806168</v>
      </c>
      <c r="B582" s="28" t="str">
        <f>IF(Items!$B581="","",Items!$B581)</f>
        <v>Lays  Salted 105g</v>
      </c>
      <c r="C582" s="32">
        <v>0</v>
      </c>
      <c r="D582" s="32">
        <v>6</v>
      </c>
      <c r="E582" s="32">
        <f t="shared" ref="E582:E645" si="18">IF(OR($B582="",$D582=""),"",$D582-$C582)</f>
        <v>6</v>
      </c>
      <c r="F582" s="33">
        <f>IF($B582="","",Items!$I581)</f>
        <v>26.68</v>
      </c>
      <c r="G582" s="33">
        <f t="shared" ref="G582:G645" si="19">IF($E582="","",$E582*$F582)</f>
        <v>160.07999999999998</v>
      </c>
      <c r="H582" s="28"/>
    </row>
    <row r="583" spans="1:8" x14ac:dyDescent="0.25">
      <c r="A583" s="28" t="str">
        <f>IF(Items!$B582="","",Items!$A582)</f>
        <v>6009710720622</v>
      </c>
      <c r="B583" s="28" t="str">
        <f>IF(Items!$B582="","",Items!$B582)</f>
        <v>Lays  Salted 120g</v>
      </c>
      <c r="C583" s="32">
        <v>0</v>
      </c>
      <c r="D583" s="32"/>
      <c r="E583" s="32" t="str">
        <f t="shared" si="18"/>
        <v/>
      </c>
      <c r="F583" s="33">
        <f>IF($B583="","",Items!$I582)</f>
        <v>22.822500000000002</v>
      </c>
      <c r="G583" s="33" t="str">
        <f t="shared" si="19"/>
        <v/>
      </c>
      <c r="H583" s="28"/>
    </row>
    <row r="584" spans="1:8" x14ac:dyDescent="0.25">
      <c r="A584" s="28" t="str">
        <f>IF(Items!$B583="","",Items!$A583)</f>
        <v>6009510806175</v>
      </c>
      <c r="B584" s="28" t="str">
        <f>IF(Items!$B583="","",Items!$B583)</f>
        <v>Lays  Sour Cream Onion Flavour 105g</v>
      </c>
      <c r="C584" s="32">
        <v>0</v>
      </c>
      <c r="D584" s="32"/>
      <c r="E584" s="32" t="str">
        <f t="shared" si="18"/>
        <v/>
      </c>
      <c r="F584" s="33">
        <f>IF($B584="","",Items!$I583)</f>
        <v>16.305</v>
      </c>
      <c r="G584" s="33" t="str">
        <f t="shared" si="19"/>
        <v/>
      </c>
      <c r="H584" s="28"/>
    </row>
    <row r="585" spans="1:8" x14ac:dyDescent="0.25">
      <c r="A585" s="28" t="str">
        <f>IF(Items!$B584="","",Items!$A584)</f>
        <v>6009710723043</v>
      </c>
      <c r="B585" s="28" t="str">
        <f>IF(Items!$B584="","",Items!$B584)</f>
        <v>Lays Brazilian Spicy 120g</v>
      </c>
      <c r="C585" s="32">
        <v>0</v>
      </c>
      <c r="D585" s="32"/>
      <c r="E585" s="32" t="str">
        <f t="shared" si="18"/>
        <v/>
      </c>
      <c r="F585" s="33">
        <f>IF($B585="","",Items!$I584)</f>
        <v>13.0425</v>
      </c>
      <c r="G585" s="33" t="str">
        <f t="shared" si="19"/>
        <v/>
      </c>
      <c r="H585" s="28"/>
    </row>
    <row r="586" spans="1:8" x14ac:dyDescent="0.25">
      <c r="A586" s="28" t="str">
        <f>IF(Items!$B585="","",Items!$A585)</f>
        <v>6009510804560</v>
      </c>
      <c r="B586" s="28" t="str">
        <f>IF(Items!$B585="","",Items!$B585)</f>
        <v>Lays Caribbean Onion 36g</v>
      </c>
      <c r="C586" s="32">
        <v>0</v>
      </c>
      <c r="D586" s="32"/>
      <c r="E586" s="32" t="str">
        <f t="shared" si="18"/>
        <v/>
      </c>
      <c r="F586" s="33">
        <f>IF($B586="","",Items!$I585)</f>
        <v>6.5250000000000004</v>
      </c>
      <c r="G586" s="33" t="str">
        <f t="shared" si="19"/>
        <v/>
      </c>
      <c r="H586" s="28"/>
    </row>
    <row r="587" spans="1:8" x14ac:dyDescent="0.25">
      <c r="A587" s="28" t="str">
        <f>IF(Items!$B586="","",Items!$A586)</f>
        <v>6009710724705</v>
      </c>
      <c r="B587" s="28" t="str">
        <f>IF(Items!$B586="","",Items!$B586)</f>
        <v>Lays Carribean 70g</v>
      </c>
      <c r="C587" s="32">
        <v>0</v>
      </c>
      <c r="D587" s="32"/>
      <c r="E587" s="32" t="str">
        <f t="shared" si="18"/>
        <v/>
      </c>
      <c r="F587" s="33">
        <f>IF($B587="","",Items!$I586)</f>
        <v>16.237500000000001</v>
      </c>
      <c r="G587" s="33" t="str">
        <f t="shared" si="19"/>
        <v/>
      </c>
      <c r="H587" s="28"/>
    </row>
    <row r="588" spans="1:8" x14ac:dyDescent="0.25">
      <c r="A588" s="28" t="str">
        <f>IF(Items!$B587="","",Items!$A587)</f>
        <v>6009510805857</v>
      </c>
      <c r="B588" s="28" t="str">
        <f>IF(Items!$B587="","",Items!$B587)</f>
        <v>LAYS CARRIBEAN ONION  23g</v>
      </c>
      <c r="C588" s="32">
        <v>0</v>
      </c>
      <c r="D588" s="32"/>
      <c r="E588" s="32" t="str">
        <f t="shared" si="18"/>
        <v/>
      </c>
      <c r="F588" s="33">
        <f>IF($B588="","",Items!$I587)</f>
        <v>9.7799999999999994</v>
      </c>
      <c r="G588" s="33" t="str">
        <f t="shared" si="19"/>
        <v/>
      </c>
      <c r="H588" s="28"/>
    </row>
    <row r="589" spans="1:8" x14ac:dyDescent="0.25">
      <c r="A589" s="28" t="str">
        <f>IF(Items!$B588="","",Items!$A588)</f>
        <v>6009510802917</v>
      </c>
      <c r="B589" s="28" t="str">
        <f>IF(Items!$B588="","",Items!$B588)</f>
        <v>Lays Carribean Onion 125g</v>
      </c>
      <c r="C589" s="32">
        <v>0</v>
      </c>
      <c r="D589" s="32"/>
      <c r="E589" s="32" t="str">
        <f t="shared" si="18"/>
        <v/>
      </c>
      <c r="F589" s="33">
        <f>IF($B589="","",Items!$I588)</f>
        <v>16.305</v>
      </c>
      <c r="G589" s="33" t="str">
        <f t="shared" si="19"/>
        <v/>
      </c>
      <c r="H589" s="28"/>
    </row>
    <row r="590" spans="1:8" x14ac:dyDescent="0.25">
      <c r="A590" s="28" t="str">
        <f>IF(Items!$B589="","",Items!$A589)</f>
        <v>6009710723920</v>
      </c>
      <c r="B590" s="28" t="str">
        <f>IF(Items!$B589="","",Items!$B589)</f>
        <v>Lays Italian Truffle 120g</v>
      </c>
      <c r="C590" s="32">
        <v>0</v>
      </c>
      <c r="D590" s="32"/>
      <c r="E590" s="32" t="str">
        <f t="shared" si="18"/>
        <v/>
      </c>
      <c r="F590" s="33">
        <f>IF($B590="","",Items!$I589)</f>
        <v>22.822500000000002</v>
      </c>
      <c r="G590" s="33" t="str">
        <f t="shared" si="19"/>
        <v/>
      </c>
      <c r="H590" s="28"/>
    </row>
    <row r="591" spans="1:8" x14ac:dyDescent="0.25">
      <c r="A591" s="28" t="str">
        <f>IF(Items!$B590="","",Items!$A590)</f>
        <v>6009710723005</v>
      </c>
      <c r="B591" s="28" t="str">
        <f>IF(Items!$B590="","",Items!$B590)</f>
        <v>Lays Japanese Yak Chicken 120g</v>
      </c>
      <c r="C591" s="32">
        <v>0</v>
      </c>
      <c r="D591" s="32"/>
      <c r="E591" s="32" t="str">
        <f t="shared" si="18"/>
        <v/>
      </c>
      <c r="F591" s="33">
        <f>IF($B591="","",Items!$I590)</f>
        <v>13.0425</v>
      </c>
      <c r="G591" s="33" t="str">
        <f t="shared" si="19"/>
        <v/>
      </c>
      <c r="H591" s="28"/>
    </row>
    <row r="592" spans="1:8" x14ac:dyDescent="0.25">
      <c r="A592" s="28" t="str">
        <f>IF(Items!$B591="","",Items!$A591)</f>
        <v>6009510806007</v>
      </c>
      <c r="B592" s="28" t="str">
        <f>IF(Items!$B591="","",Items!$B591)</f>
        <v>Lays Portugese Prego125g</v>
      </c>
      <c r="C592" s="32">
        <v>0</v>
      </c>
      <c r="D592" s="32"/>
      <c r="E592" s="32" t="str">
        <f t="shared" si="18"/>
        <v/>
      </c>
      <c r="F592" s="33">
        <f>IF($B592="","",Items!$I591)</f>
        <v>4.5674999999999999</v>
      </c>
      <c r="G592" s="33" t="str">
        <f t="shared" si="19"/>
        <v/>
      </c>
      <c r="H592" s="28"/>
    </row>
    <row r="593" spans="1:8" x14ac:dyDescent="0.25">
      <c r="A593" s="28" t="str">
        <f>IF(Items!$B592="","",Items!$A592)</f>
        <v>6009510806014</v>
      </c>
      <c r="B593" s="28" t="str">
        <f>IF(Items!$B592="","",Items!$B592)</f>
        <v>Lays Portuguese Prego</v>
      </c>
      <c r="C593" s="32">
        <v>0</v>
      </c>
      <c r="D593" s="32"/>
      <c r="E593" s="32" t="str">
        <f t="shared" si="18"/>
        <v/>
      </c>
      <c r="F593" s="33">
        <f>IF($B593="","",Items!$I592)</f>
        <v>18.262499999999999</v>
      </c>
      <c r="G593" s="33" t="str">
        <f t="shared" si="19"/>
        <v/>
      </c>
      <c r="H593" s="28"/>
    </row>
    <row r="594" spans="1:8" x14ac:dyDescent="0.25">
      <c r="A594" s="28" t="str">
        <f>IF(Items!$B593="","",Items!$A593)</f>
        <v>6001069206581</v>
      </c>
      <c r="B594" s="28" t="str">
        <f>IF(Items!$B593="","",Items!$B593)</f>
        <v>Lays Salt And Vinegar 125g</v>
      </c>
      <c r="C594" s="32">
        <v>0</v>
      </c>
      <c r="D594" s="32"/>
      <c r="E594" s="32" t="str">
        <f t="shared" si="18"/>
        <v/>
      </c>
      <c r="F594" s="33">
        <f>IF($B594="","",Items!$I593)</f>
        <v>18.262499999999999</v>
      </c>
      <c r="G594" s="33" t="str">
        <f t="shared" si="19"/>
        <v/>
      </c>
      <c r="H594" s="28"/>
    </row>
    <row r="595" spans="1:8" x14ac:dyDescent="0.25">
      <c r="A595" s="28" t="str">
        <f>IF(Items!$B594="","",Items!$A594)</f>
        <v>6009510804812</v>
      </c>
      <c r="B595" s="28" t="str">
        <f>IF(Items!$B594="","",Items!$B594)</f>
        <v>Lays Salted 125g</v>
      </c>
      <c r="C595" s="32">
        <v>0</v>
      </c>
      <c r="D595" s="32"/>
      <c r="E595" s="32" t="str">
        <f t="shared" si="18"/>
        <v/>
      </c>
      <c r="F595" s="33">
        <f>IF($B595="","",Items!$I594)</f>
        <v>16.305</v>
      </c>
      <c r="G595" s="33" t="str">
        <f t="shared" si="19"/>
        <v/>
      </c>
      <c r="H595" s="28"/>
    </row>
    <row r="596" spans="1:8" x14ac:dyDescent="0.25">
      <c r="A596" s="28" t="str">
        <f>IF(Items!$B595="","",Items!$A595)</f>
        <v>6009510805840</v>
      </c>
      <c r="B596" s="28" t="str">
        <f>IF(Items!$B595="","",Items!$B595)</f>
        <v>LAYS SALTED 23g</v>
      </c>
      <c r="C596" s="32">
        <v>0</v>
      </c>
      <c r="D596" s="32"/>
      <c r="E596" s="32" t="str">
        <f t="shared" si="18"/>
        <v/>
      </c>
      <c r="F596" s="33">
        <f>IF($B596="","",Items!$I595)</f>
        <v>9.7799999999999994</v>
      </c>
      <c r="G596" s="33" t="str">
        <f t="shared" si="19"/>
        <v/>
      </c>
      <c r="H596" s="28"/>
    </row>
    <row r="597" spans="1:8" x14ac:dyDescent="0.25">
      <c r="A597" s="28" t="str">
        <f>IF(Items!$B596="","",Items!$A596)</f>
        <v>6009710724682</v>
      </c>
      <c r="B597" s="28" t="str">
        <f>IF(Items!$B596="","",Items!$B596)</f>
        <v>Lays Salted 70g</v>
      </c>
      <c r="C597" s="32">
        <v>0</v>
      </c>
      <c r="D597" s="32"/>
      <c r="E597" s="32" t="str">
        <f t="shared" si="18"/>
        <v/>
      </c>
      <c r="F597" s="33">
        <f>IF($B597="","",Items!$I596)</f>
        <v>16.237500000000001</v>
      </c>
      <c r="G597" s="33" t="str">
        <f t="shared" si="19"/>
        <v/>
      </c>
      <c r="H597" s="28"/>
    </row>
    <row r="598" spans="1:8" x14ac:dyDescent="0.25">
      <c r="A598" s="28" t="str">
        <f>IF(Items!$B597="","",Items!$A597)</f>
        <v>6009710724347</v>
      </c>
      <c r="B598" s="28" t="str">
        <f>IF(Items!$B597="","",Items!$B597)</f>
        <v>Lays Sour Cream 120g</v>
      </c>
      <c r="C598" s="32">
        <v>0</v>
      </c>
      <c r="D598" s="32"/>
      <c r="E598" s="32" t="str">
        <f t="shared" si="18"/>
        <v/>
      </c>
      <c r="F598" s="33">
        <f>IF($B598="","",Items!$I597)</f>
        <v>22.822500000000002</v>
      </c>
      <c r="G598" s="33" t="str">
        <f t="shared" si="19"/>
        <v/>
      </c>
      <c r="H598" s="28"/>
    </row>
    <row r="599" spans="1:8" x14ac:dyDescent="0.25">
      <c r="A599" s="28" t="str">
        <f>IF(Items!$B598="","",Items!$A598)</f>
        <v>6001069206611</v>
      </c>
      <c r="B599" s="28" t="str">
        <f>IF(Items!$B598="","",Items!$B598)</f>
        <v>Lays Sour Cream Onion 125g</v>
      </c>
      <c r="C599" s="32">
        <v>0</v>
      </c>
      <c r="D599" s="32"/>
      <c r="E599" s="32" t="str">
        <f t="shared" si="18"/>
        <v/>
      </c>
      <c r="F599" s="33">
        <f>IF($B599="","",Items!$I598)</f>
        <v>18.262499999999999</v>
      </c>
      <c r="G599" s="33" t="str">
        <f t="shared" si="19"/>
        <v/>
      </c>
      <c r="H599" s="28"/>
    </row>
    <row r="600" spans="1:8" x14ac:dyDescent="0.25">
      <c r="A600" s="28" t="str">
        <f>IF(Items!$B599="","",Items!$A599)</f>
        <v>9009250720592</v>
      </c>
      <c r="B600" s="28" t="str">
        <f>IF(Items!$B599="","",Items!$B599)</f>
        <v>Lays Sour Cream120g</v>
      </c>
      <c r="C600" s="32">
        <v>0</v>
      </c>
      <c r="D600" s="32"/>
      <c r="E600" s="32" t="str">
        <f t="shared" si="18"/>
        <v/>
      </c>
      <c r="F600" s="33">
        <f>IF($B600="","",Items!$I599)</f>
        <v>16.305</v>
      </c>
      <c r="G600" s="33" t="str">
        <f t="shared" si="19"/>
        <v/>
      </c>
      <c r="H600" s="28"/>
    </row>
    <row r="601" spans="1:8" x14ac:dyDescent="0.25">
      <c r="A601" s="28" t="str">
        <f>IF(Items!$B600="","",Items!$A600)</f>
        <v>6009510805864</v>
      </c>
      <c r="B601" s="28" t="str">
        <f>IF(Items!$B600="","",Items!$B600)</f>
        <v>Lays Spring 23g</v>
      </c>
      <c r="C601" s="32">
        <v>0</v>
      </c>
      <c r="D601" s="32"/>
      <c r="E601" s="32" t="str">
        <f t="shared" si="18"/>
        <v/>
      </c>
      <c r="F601" s="33">
        <f>IF($B601="","",Items!$I600)</f>
        <v>9.7799999999999994</v>
      </c>
      <c r="G601" s="33" t="str">
        <f t="shared" si="19"/>
        <v/>
      </c>
      <c r="H601" s="28"/>
    </row>
    <row r="602" spans="1:8" x14ac:dyDescent="0.25">
      <c r="A602" s="28" t="str">
        <f>IF(Items!$B601="","",Items!$A601)</f>
        <v>6009510806182</v>
      </c>
      <c r="B602" s="28" t="str">
        <f>IF(Items!$B601="","",Items!$B601)</f>
        <v>Lays Spring Onion 105g</v>
      </c>
      <c r="C602" s="32">
        <v>0</v>
      </c>
      <c r="D602" s="32"/>
      <c r="E602" s="32" t="str">
        <f t="shared" si="18"/>
        <v/>
      </c>
      <c r="F602" s="33">
        <f>IF($B602="","",Items!$I601)</f>
        <v>26.68</v>
      </c>
      <c r="G602" s="33" t="str">
        <f t="shared" si="19"/>
        <v/>
      </c>
      <c r="H602" s="28"/>
    </row>
    <row r="603" spans="1:8" x14ac:dyDescent="0.25">
      <c r="A603" s="28" t="str">
        <f>IF(Items!$B602="","",Items!$A602)</f>
        <v>6009710720585</v>
      </c>
      <c r="B603" s="28" t="str">
        <f>IF(Items!$B602="","",Items!$B602)</f>
        <v>Lays Spring Onion 120G</v>
      </c>
      <c r="C603" s="32">
        <v>0</v>
      </c>
      <c r="D603" s="32"/>
      <c r="E603" s="32" t="str">
        <f t="shared" si="18"/>
        <v/>
      </c>
      <c r="F603" s="33">
        <f>IF($B603="","",Items!$I602)</f>
        <v>22.822500000000002</v>
      </c>
      <c r="G603" s="33" t="str">
        <f t="shared" si="19"/>
        <v/>
      </c>
      <c r="H603" s="28"/>
    </row>
    <row r="604" spans="1:8" x14ac:dyDescent="0.25">
      <c r="A604" s="28" t="str">
        <f>IF(Items!$B603="","",Items!$A603)</f>
        <v>6009710724729</v>
      </c>
      <c r="B604" s="28" t="str">
        <f>IF(Items!$B603="","",Items!$B603)</f>
        <v>Lays Spring Onion 70g</v>
      </c>
      <c r="C604" s="32">
        <v>0</v>
      </c>
      <c r="D604" s="32"/>
      <c r="E604" s="32" t="str">
        <f t="shared" si="18"/>
        <v/>
      </c>
      <c r="F604" s="33">
        <f>IF($B604="","",Items!$I603)</f>
        <v>16.237500000000001</v>
      </c>
      <c r="G604" s="33" t="str">
        <f t="shared" si="19"/>
        <v/>
      </c>
      <c r="H604" s="28"/>
    </row>
    <row r="605" spans="1:8" x14ac:dyDescent="0.25">
      <c r="A605" s="28" t="str">
        <f>IF(Items!$B604="","",Items!$A604)</f>
        <v>6009710722640</v>
      </c>
      <c r="B605" s="28" t="str">
        <f>IF(Items!$B604="","",Items!$B604)</f>
        <v>LAYS Sweet And Smokey  23g</v>
      </c>
      <c r="C605" s="32">
        <v>0</v>
      </c>
      <c r="D605" s="32"/>
      <c r="E605" s="32" t="str">
        <f t="shared" si="18"/>
        <v/>
      </c>
      <c r="F605" s="33">
        <f>IF($B605="","",Items!$I604)</f>
        <v>9.7799999999999994</v>
      </c>
      <c r="G605" s="33" t="str">
        <f t="shared" si="19"/>
        <v/>
      </c>
      <c r="H605" s="28"/>
    </row>
    <row r="606" spans="1:8" x14ac:dyDescent="0.25">
      <c r="A606" s="28" t="str">
        <f>IF(Items!$B605="","",Items!$A605)</f>
        <v>6009710720653</v>
      </c>
      <c r="B606" s="28" t="str">
        <f>IF(Items!$B605="","",Items!$B605)</f>
        <v>Lays Sweet And Smokey 120g</v>
      </c>
      <c r="C606" s="32">
        <v>0</v>
      </c>
      <c r="D606" s="32"/>
      <c r="E606" s="32" t="str">
        <f t="shared" si="18"/>
        <v/>
      </c>
      <c r="F606" s="33">
        <f>IF($B606="","",Items!$I605)</f>
        <v>22.822500000000002</v>
      </c>
      <c r="G606" s="33" t="str">
        <f t="shared" si="19"/>
        <v/>
      </c>
      <c r="H606" s="28"/>
    </row>
    <row r="607" spans="1:8" x14ac:dyDescent="0.25">
      <c r="A607" s="28" t="str">
        <f>IF(Items!$B606="","",Items!$A606)</f>
        <v>6009510809015</v>
      </c>
      <c r="B607" s="28" t="str">
        <f>IF(Items!$B606="","",Items!$B606)</f>
        <v>Lays Sweet And Smokey American120g</v>
      </c>
      <c r="C607" s="32">
        <v>0</v>
      </c>
      <c r="D607" s="32"/>
      <c r="E607" s="32" t="str">
        <f t="shared" si="18"/>
        <v/>
      </c>
      <c r="F607" s="33">
        <f>IF($B607="","",Items!$I606)</f>
        <v>22.822500000000002</v>
      </c>
      <c r="G607" s="33" t="str">
        <f t="shared" si="19"/>
        <v/>
      </c>
      <c r="H607" s="28"/>
    </row>
    <row r="608" spans="1:8" x14ac:dyDescent="0.25">
      <c r="A608" s="28" t="str">
        <f>IF(Items!$B607="","",Items!$A607)</f>
        <v>6001069297725</v>
      </c>
      <c r="B608" s="28" t="str">
        <f>IF(Items!$B607="","",Items!$B607)</f>
        <v>Lays Sweet Chilli 125g</v>
      </c>
      <c r="C608" s="32">
        <v>0</v>
      </c>
      <c r="D608" s="32"/>
      <c r="E608" s="32" t="str">
        <f t="shared" si="18"/>
        <v/>
      </c>
      <c r="F608" s="33">
        <f>IF($B608="","",Items!$I607)</f>
        <v>16.305</v>
      </c>
      <c r="G608" s="33" t="str">
        <f t="shared" si="19"/>
        <v/>
      </c>
      <c r="H608" s="28"/>
    </row>
    <row r="609" spans="1:8" x14ac:dyDescent="0.25">
      <c r="A609" s="28" t="str">
        <f>IF(Items!$B608="","",Items!$A608)</f>
        <v>6009710722657</v>
      </c>
      <c r="B609" s="28" t="str">
        <f>IF(Items!$B608="","",Items!$B608)</f>
        <v>Lays Sweet N Smokey 105g</v>
      </c>
      <c r="C609" s="32">
        <v>0</v>
      </c>
      <c r="D609" s="32">
        <v>10</v>
      </c>
      <c r="E609" s="32">
        <f t="shared" si="18"/>
        <v>10</v>
      </c>
      <c r="F609" s="33">
        <f>IF($B609="","",Items!$I608)</f>
        <v>26.68</v>
      </c>
      <c r="G609" s="33">
        <f t="shared" si="19"/>
        <v>266.8</v>
      </c>
      <c r="H609" s="28"/>
    </row>
    <row r="610" spans="1:8" x14ac:dyDescent="0.25">
      <c r="A610" s="28" t="str">
        <f>IF(Items!$B609="","",Items!$A609)</f>
        <v>6009510807462</v>
      </c>
      <c r="B610" s="28" t="str">
        <f>IF(Items!$B609="","",Items!$B609)</f>
        <v>Lays Thai Sweet Chill Flavour105g</v>
      </c>
      <c r="C610" s="32">
        <v>0</v>
      </c>
      <c r="D610" s="32">
        <v>7</v>
      </c>
      <c r="E610" s="32">
        <f t="shared" si="18"/>
        <v>7</v>
      </c>
      <c r="F610" s="33">
        <f>IF($B610="","",Items!$I609)</f>
        <v>26.68</v>
      </c>
      <c r="G610" s="33">
        <f t="shared" si="19"/>
        <v>186.76</v>
      </c>
      <c r="H610" s="28"/>
    </row>
    <row r="611" spans="1:8" x14ac:dyDescent="0.25">
      <c r="A611" s="28" t="str">
        <f>IF(Items!$B610="","",Items!$A610)</f>
        <v>6009710720318</v>
      </c>
      <c r="B611" s="28" t="str">
        <f>IF(Items!$B610="","",Items!$B610)</f>
        <v>Lays Thai Sweet Chilli  23g</v>
      </c>
      <c r="C611" s="32">
        <v>0</v>
      </c>
      <c r="D611" s="32"/>
      <c r="E611" s="32" t="str">
        <f t="shared" si="18"/>
        <v/>
      </c>
      <c r="F611" s="33">
        <f>IF($B611="","",Items!$I610)</f>
        <v>9.7799999999999994</v>
      </c>
      <c r="G611" s="33" t="str">
        <f t="shared" si="19"/>
        <v/>
      </c>
      <c r="H611" s="28"/>
    </row>
    <row r="612" spans="1:8" x14ac:dyDescent="0.25">
      <c r="A612" s="28" t="str">
        <f>IF(Items!$B611="","",Items!$A611)</f>
        <v>6009710720608</v>
      </c>
      <c r="B612" s="28" t="str">
        <f>IF(Items!$B611="","",Items!$B611)</f>
        <v>Lays Thai Sweet Chilli 120g</v>
      </c>
      <c r="C612" s="32">
        <v>0</v>
      </c>
      <c r="D612" s="32"/>
      <c r="E612" s="32" t="str">
        <f t="shared" si="18"/>
        <v/>
      </c>
      <c r="F612" s="33">
        <f>IF($B612="","",Items!$I611)</f>
        <v>22.822500000000002</v>
      </c>
      <c r="G612" s="33" t="str">
        <f t="shared" si="19"/>
        <v/>
      </c>
      <c r="H612" s="28"/>
    </row>
    <row r="613" spans="1:8" x14ac:dyDescent="0.25">
      <c r="A613" s="28" t="str">
        <f>IF(Items!$B612="","",Items!$A612)</f>
        <v>6007038001812</v>
      </c>
      <c r="B613" s="28" t="str">
        <f>IF(Items!$B612="","",Items!$B612)</f>
        <v>Lemon Creams 125g</v>
      </c>
      <c r="C613" s="32">
        <v>0</v>
      </c>
      <c r="D613" s="32"/>
      <c r="E613" s="32" t="str">
        <f t="shared" si="18"/>
        <v/>
      </c>
      <c r="F613" s="33">
        <f>IF($B613="","",Items!$I612)</f>
        <v>9.7424999999999997</v>
      </c>
      <c r="G613" s="33" t="str">
        <f t="shared" si="19"/>
        <v/>
      </c>
      <c r="H613" s="28"/>
    </row>
    <row r="614" spans="1:8" x14ac:dyDescent="0.25">
      <c r="A614" s="28" t="str">
        <f>IF(Items!$B613="","",Items!$A613)</f>
        <v>5449000046581</v>
      </c>
      <c r="B614" s="28" t="str">
        <f>IF(Items!$B613="","",Items!$B613)</f>
        <v>Lemonade Flavoured Drink 200ml</v>
      </c>
      <c r="C614" s="32">
        <v>0</v>
      </c>
      <c r="D614" s="32"/>
      <c r="E614" s="32" t="str">
        <f t="shared" si="18"/>
        <v/>
      </c>
      <c r="F614" s="33">
        <f>IF($B614="","",Items!$I613)</f>
        <v>13.0425</v>
      </c>
      <c r="G614" s="33" t="str">
        <f t="shared" si="19"/>
        <v/>
      </c>
      <c r="H614" s="28"/>
    </row>
    <row r="615" spans="1:8" x14ac:dyDescent="0.25">
      <c r="A615" s="28" t="str">
        <f>IF(Items!$B614="","",Items!$A614)</f>
        <v>LHOLDER256</v>
      </c>
      <c r="B615" s="28" t="str">
        <f>IF(Items!$B614="","",Items!$B614)</f>
        <v>License Holder</v>
      </c>
      <c r="C615" s="32">
        <v>0</v>
      </c>
      <c r="D615" s="32"/>
      <c r="E615" s="32" t="str">
        <f t="shared" si="18"/>
        <v/>
      </c>
      <c r="F615" s="33">
        <f>IF($B615="","",Items!$I614)</f>
        <v>22.822500000000002</v>
      </c>
      <c r="G615" s="33" t="str">
        <f t="shared" si="19"/>
        <v/>
      </c>
      <c r="H615" s="28"/>
    </row>
    <row r="616" spans="1:8" x14ac:dyDescent="0.25">
      <c r="A616" s="28" t="str">
        <f>IF(Items!$B615="","",Items!$A615)</f>
        <v>6001087358620</v>
      </c>
      <c r="B616" s="28" t="str">
        <f>IF(Items!$B615="","",Items!$B615)</f>
        <v>Lifebouy Care 175g</v>
      </c>
      <c r="C616" s="32">
        <v>0</v>
      </c>
      <c r="D616" s="32"/>
      <c r="E616" s="32" t="str">
        <f t="shared" si="18"/>
        <v/>
      </c>
      <c r="F616" s="33">
        <f>IF($B616="","",Items!$I615)</f>
        <v>13.0425</v>
      </c>
      <c r="G616" s="33" t="str">
        <f t="shared" si="19"/>
        <v/>
      </c>
      <c r="H616" s="28"/>
    </row>
    <row r="617" spans="1:8" x14ac:dyDescent="0.25">
      <c r="A617" s="28" t="str">
        <f>IF(Items!$B616="","",Items!$A616)</f>
        <v>6001087358637</v>
      </c>
      <c r="B617" s="28" t="str">
        <f>IF(Items!$B616="","",Items!$B616)</f>
        <v>Lifebouy Herbal 175g</v>
      </c>
      <c r="C617" s="32">
        <v>0</v>
      </c>
      <c r="D617" s="32"/>
      <c r="E617" s="32" t="str">
        <f t="shared" si="18"/>
        <v/>
      </c>
      <c r="F617" s="33">
        <f>IF($B617="","",Items!$I616)</f>
        <v>13.0425</v>
      </c>
      <c r="G617" s="33" t="str">
        <f t="shared" si="19"/>
        <v/>
      </c>
      <c r="H617" s="28"/>
    </row>
    <row r="618" spans="1:8" x14ac:dyDescent="0.25">
      <c r="A618" s="28" t="str">
        <f>IF(Items!$B617="","",Items!$A617)</f>
        <v>6001087358651</v>
      </c>
      <c r="B618" s="28" t="str">
        <f>IF(Items!$B617="","",Items!$B617)</f>
        <v>Lifebouy Lemon Fresh 175g</v>
      </c>
      <c r="C618" s="32">
        <v>0</v>
      </c>
      <c r="D618" s="32">
        <v>18</v>
      </c>
      <c r="E618" s="32">
        <f t="shared" si="18"/>
        <v>18</v>
      </c>
      <c r="F618" s="33">
        <f>IF($B618="","",Items!$I617)</f>
        <v>13.0425</v>
      </c>
      <c r="G618" s="33">
        <f t="shared" si="19"/>
        <v>234.76500000000001</v>
      </c>
      <c r="H618" s="28"/>
    </row>
    <row r="619" spans="1:8" x14ac:dyDescent="0.25">
      <c r="A619" s="28" t="str">
        <f>IF(Items!$B618="","",Items!$A618)</f>
        <v>6001087377737</v>
      </c>
      <c r="B619" s="28" t="str">
        <f>IF(Items!$B618="","",Items!$B618)</f>
        <v>Lifebouy Natural G 175g</v>
      </c>
      <c r="C619" s="32">
        <v>0</v>
      </c>
      <c r="D619" s="32"/>
      <c r="E619" s="32" t="str">
        <f t="shared" si="18"/>
        <v/>
      </c>
      <c r="F619" s="33">
        <f>IF($B619="","",Items!$I618)</f>
        <v>13.0425</v>
      </c>
      <c r="G619" s="33" t="str">
        <f t="shared" si="19"/>
        <v/>
      </c>
      <c r="H619" s="28"/>
    </row>
    <row r="620" spans="1:8" x14ac:dyDescent="0.25">
      <c r="A620" s="28" t="str">
        <f>IF(Items!$B619="","",Items!$A619)</f>
        <v>6001087358613</v>
      </c>
      <c r="B620" s="28" t="str">
        <f>IF(Items!$B619="","",Items!$B619)</f>
        <v>Lifebouy Total 10 175g</v>
      </c>
      <c r="C620" s="32">
        <v>0</v>
      </c>
      <c r="D620" s="32">
        <v>18</v>
      </c>
      <c r="E620" s="32">
        <f t="shared" si="18"/>
        <v>18</v>
      </c>
      <c r="F620" s="33">
        <f>IF($B620="","",Items!$I619)</f>
        <v>13.0425</v>
      </c>
      <c r="G620" s="33">
        <f t="shared" si="19"/>
        <v>234.76500000000001</v>
      </c>
      <c r="H620" s="28"/>
    </row>
    <row r="621" spans="1:8" x14ac:dyDescent="0.25">
      <c r="A621" s="28" t="str">
        <f>IF(Items!$B620="","",Items!$A620)</f>
        <v>6009508407926</v>
      </c>
      <c r="B621" s="28" t="str">
        <f>IF(Items!$B620="","",Items!$B620)</f>
        <v>Lil-Lets Scented Pads</v>
      </c>
      <c r="C621" s="32">
        <v>0</v>
      </c>
      <c r="D621" s="32"/>
      <c r="E621" s="32" t="str">
        <f t="shared" si="18"/>
        <v/>
      </c>
      <c r="F621" s="33">
        <f>IF($B621="","",Items!$I620)</f>
        <v>9.8249999999999993</v>
      </c>
      <c r="G621" s="33" t="str">
        <f t="shared" si="19"/>
        <v/>
      </c>
      <c r="H621" s="28"/>
    </row>
    <row r="622" spans="1:8" x14ac:dyDescent="0.25">
      <c r="A622" s="28" t="str">
        <f>IF(Items!$B621="","",Items!$A621)</f>
        <v>6009508407919</v>
      </c>
      <c r="B622" s="28" t="str">
        <f>IF(Items!$B621="","",Items!$B621)</f>
        <v>Lil-Lets Unscented Pads</v>
      </c>
      <c r="C622" s="32">
        <v>0</v>
      </c>
      <c r="D622" s="32"/>
      <c r="E622" s="32" t="str">
        <f t="shared" si="18"/>
        <v/>
      </c>
      <c r="F622" s="33">
        <f>IF($B622="","",Items!$I621)</f>
        <v>9.8249999999999993</v>
      </c>
      <c r="G622" s="33" t="str">
        <f t="shared" si="19"/>
        <v/>
      </c>
      <c r="H622" s="28"/>
    </row>
    <row r="623" spans="1:8" x14ac:dyDescent="0.25">
      <c r="A623" s="28" t="str">
        <f>IF(Items!$B622="","",Items!$A622)</f>
        <v>600398900510</v>
      </c>
      <c r="B623" s="28" t="str">
        <f>IF(Items!$B622="","",Items!$B622)</f>
        <v>Limpopo Hyjo 500ml</v>
      </c>
      <c r="C623" s="32">
        <v>0</v>
      </c>
      <c r="D623" s="32"/>
      <c r="E623" s="32" t="str">
        <f t="shared" si="18"/>
        <v/>
      </c>
      <c r="F623" s="33">
        <f>IF($B623="","",Items!$I622)</f>
        <v>13.0425</v>
      </c>
      <c r="G623" s="33" t="str">
        <f t="shared" si="19"/>
        <v/>
      </c>
      <c r="H623" s="28"/>
    </row>
    <row r="624" spans="1:8" x14ac:dyDescent="0.25">
      <c r="A624" s="28" t="str">
        <f>IF(Items!$B623="","",Items!$A623)</f>
        <v>6003989000478</v>
      </c>
      <c r="B624" s="28" t="str">
        <f>IF(Items!$B623="","",Items!$B623)</f>
        <v>Limpopo Maas 1L</v>
      </c>
      <c r="C624" s="32">
        <v>0</v>
      </c>
      <c r="D624" s="32"/>
      <c r="E624" s="32" t="str">
        <f t="shared" si="18"/>
        <v/>
      </c>
      <c r="F624" s="33">
        <f>IF($B624="","",Items!$I623)</f>
        <v>22.5</v>
      </c>
      <c r="G624" s="33" t="str">
        <f t="shared" si="19"/>
        <v/>
      </c>
      <c r="H624" s="28"/>
    </row>
    <row r="625" spans="1:8" x14ac:dyDescent="0.25">
      <c r="A625" s="28" t="str">
        <f>IF(Items!$B624="","",Items!$A624)</f>
        <v>6003989000461</v>
      </c>
      <c r="B625" s="28" t="str">
        <f>IF(Items!$B624="","",Items!$B624)</f>
        <v>Limpopo Maas 500g</v>
      </c>
      <c r="C625" s="32">
        <v>0</v>
      </c>
      <c r="D625" s="32"/>
      <c r="E625" s="32" t="str">
        <f t="shared" si="18"/>
        <v/>
      </c>
      <c r="F625" s="33">
        <f>IF($B625="","",Items!$I624)</f>
        <v>15</v>
      </c>
      <c r="G625" s="33" t="str">
        <f t="shared" si="19"/>
        <v/>
      </c>
      <c r="H625" s="28"/>
    </row>
    <row r="626" spans="1:8" x14ac:dyDescent="0.25">
      <c r="A626" s="28" t="str">
        <f>IF(Items!$B625="","",Items!$A625)</f>
        <v>6003989003011</v>
      </c>
      <c r="B626" s="28" t="str">
        <f>IF(Items!$B625="","",Items!$B625)</f>
        <v>Limpopo Mageu  Cream1 Ltr</v>
      </c>
      <c r="C626" s="32">
        <v>0</v>
      </c>
      <c r="D626" s="32"/>
      <c r="E626" s="32" t="str">
        <f t="shared" si="18"/>
        <v/>
      </c>
      <c r="F626" s="33">
        <f>IF($B626="","",Items!$I625)</f>
        <v>19.567499999999999</v>
      </c>
      <c r="G626" s="33" t="str">
        <f t="shared" si="19"/>
        <v/>
      </c>
      <c r="H626" s="28"/>
    </row>
    <row r="627" spans="1:8" x14ac:dyDescent="0.25">
      <c r="A627" s="28" t="str">
        <f>IF(Items!$B626="","",Items!$A626)</f>
        <v>6003989003080</v>
      </c>
      <c r="B627" s="28" t="str">
        <f>IF(Items!$B626="","",Items!$B626)</f>
        <v>Limpopo Mageu  Mabele</v>
      </c>
      <c r="C627" s="32">
        <v>0</v>
      </c>
      <c r="D627" s="32"/>
      <c r="E627" s="32" t="str">
        <f t="shared" si="18"/>
        <v/>
      </c>
      <c r="F627" s="33">
        <f>IF($B627="","",Items!$I626)</f>
        <v>13.0425</v>
      </c>
      <c r="G627" s="33" t="str">
        <f t="shared" si="19"/>
        <v/>
      </c>
      <c r="H627" s="28"/>
    </row>
    <row r="628" spans="1:8" x14ac:dyDescent="0.25">
      <c r="A628" s="28" t="str">
        <f>IF(Items!$B627="","",Items!$A627)</f>
        <v>6003989003073</v>
      </c>
      <c r="B628" s="28" t="str">
        <f>IF(Items!$B627="","",Items!$B627)</f>
        <v>Limpopo Mageu  Mabele 1 Ltr</v>
      </c>
      <c r="C628" s="32">
        <v>0</v>
      </c>
      <c r="D628" s="32"/>
      <c r="E628" s="32" t="str">
        <f t="shared" si="18"/>
        <v/>
      </c>
      <c r="F628" s="33">
        <f>IF($B628="","",Items!$I627)</f>
        <v>19.567499999999999</v>
      </c>
      <c r="G628" s="33" t="str">
        <f t="shared" si="19"/>
        <v/>
      </c>
      <c r="H628" s="28"/>
    </row>
    <row r="629" spans="1:8" x14ac:dyDescent="0.25">
      <c r="A629" s="28" t="str">
        <f>IF(Items!$B628="","",Items!$A628)</f>
        <v>60069795</v>
      </c>
      <c r="B629" s="28" t="str">
        <f>IF(Items!$B628="","",Items!$B628)</f>
        <v>Lion Matches Each</v>
      </c>
      <c r="C629" s="32">
        <v>0</v>
      </c>
      <c r="D629" s="32"/>
      <c r="E629" s="32" t="str">
        <f t="shared" si="18"/>
        <v/>
      </c>
      <c r="F629" s="33">
        <f>IF($B629="","",Items!$I628)</f>
        <v>1.9575</v>
      </c>
      <c r="G629" s="33" t="str">
        <f t="shared" si="19"/>
        <v/>
      </c>
      <c r="H629" s="28"/>
    </row>
    <row r="630" spans="1:8" x14ac:dyDescent="0.25">
      <c r="A630" s="28" t="str">
        <f>IF(Items!$B629="","",Items!$A629)</f>
        <v>6001240239551</v>
      </c>
      <c r="B630" s="28" t="str">
        <f>IF(Items!$B629="","",Items!$B629)</f>
        <v>Liqui  Passion  300ml</v>
      </c>
      <c r="C630" s="32">
        <v>0</v>
      </c>
      <c r="D630" s="32"/>
      <c r="E630" s="32" t="str">
        <f t="shared" si="18"/>
        <v/>
      </c>
      <c r="F630" s="33">
        <f>IF($B630="","",Items!$I629)</f>
        <v>13.0425</v>
      </c>
      <c r="G630" s="33" t="str">
        <f t="shared" si="19"/>
        <v/>
      </c>
      <c r="H630" s="28"/>
    </row>
    <row r="631" spans="1:8" x14ac:dyDescent="0.25">
      <c r="A631" s="28" t="str">
        <f>IF(Items!$B630="","",Items!$A630)</f>
        <v>6001240239377</v>
      </c>
      <c r="B631" s="28" t="str">
        <f>IF(Items!$B630="","",Items!$B630)</f>
        <v>Liqui Breakfast 300ml</v>
      </c>
      <c r="C631" s="32">
        <v>0</v>
      </c>
      <c r="D631" s="32"/>
      <c r="E631" s="32" t="str">
        <f t="shared" si="18"/>
        <v/>
      </c>
      <c r="F631" s="33">
        <f>IF($B631="","",Items!$I630)</f>
        <v>13.0425</v>
      </c>
      <c r="G631" s="33" t="str">
        <f t="shared" si="19"/>
        <v/>
      </c>
      <c r="H631" s="28"/>
    </row>
    <row r="632" spans="1:8" x14ac:dyDescent="0.25">
      <c r="A632" s="28" t="str">
        <f>IF(Items!$B631="","",Items!$A631)</f>
        <v>6001240239346</v>
      </c>
      <c r="B632" s="28" t="str">
        <f>IF(Items!$B631="","",Items!$B631)</f>
        <v>Liqui Clear Apple 200ml</v>
      </c>
      <c r="C632" s="32">
        <v>0</v>
      </c>
      <c r="D632" s="32"/>
      <c r="E632" s="32" t="str">
        <f t="shared" si="18"/>
        <v/>
      </c>
      <c r="F632" s="33">
        <f>IF($B632="","",Items!$I631)</f>
        <v>13.0425</v>
      </c>
      <c r="G632" s="33" t="str">
        <f t="shared" si="19"/>
        <v/>
      </c>
      <c r="H632" s="28"/>
    </row>
    <row r="633" spans="1:8" x14ac:dyDescent="0.25">
      <c r="A633" s="28" t="str">
        <f>IF(Items!$B632="","",Items!$A632)</f>
        <v>6001240500460</v>
      </c>
      <c r="B633" s="28" t="str">
        <f>IF(Items!$B632="","",Items!$B632)</f>
        <v>Liqui Fruit Berry Blaze Ltr</v>
      </c>
      <c r="C633" s="32">
        <v>0</v>
      </c>
      <c r="D633" s="32"/>
      <c r="E633" s="32" t="str">
        <f t="shared" si="18"/>
        <v/>
      </c>
      <c r="F633" s="33">
        <f>IF($B633="","",Items!$I632)</f>
        <v>32.61</v>
      </c>
      <c r="G633" s="33" t="str">
        <f t="shared" si="19"/>
        <v/>
      </c>
      <c r="H633" s="28"/>
    </row>
    <row r="634" spans="1:8" x14ac:dyDescent="0.25">
      <c r="A634" s="28" t="str">
        <f>IF(Items!$B633="","",Items!$A633)</f>
        <v>6001240239988</v>
      </c>
      <c r="B634" s="28" t="str">
        <f>IF(Items!$B633="","",Items!$B633)</f>
        <v>Liqui Fruit Blueberry Burst 1L</v>
      </c>
      <c r="C634" s="32">
        <v>0</v>
      </c>
      <c r="D634" s="32"/>
      <c r="E634" s="32" t="str">
        <f t="shared" si="18"/>
        <v/>
      </c>
      <c r="F634" s="33">
        <f>IF($B634="","",Items!$I633)</f>
        <v>32.61</v>
      </c>
      <c r="G634" s="33" t="str">
        <f t="shared" si="19"/>
        <v/>
      </c>
      <c r="H634" s="28"/>
    </row>
    <row r="635" spans="1:8" x14ac:dyDescent="0.25">
      <c r="A635" s="28" t="str">
        <f>IF(Items!$B634="","",Items!$A634)</f>
        <v>6001240500859</v>
      </c>
      <c r="B635" s="28" t="str">
        <f>IF(Items!$B634="","",Items!$B634)</f>
        <v>Liqui Fruit Breakfast 1L</v>
      </c>
      <c r="C635" s="32">
        <v>0</v>
      </c>
      <c r="D635" s="32"/>
      <c r="E635" s="32" t="str">
        <f t="shared" si="18"/>
        <v/>
      </c>
      <c r="F635" s="33">
        <f>IF($B635="","",Items!$I634)</f>
        <v>32.61</v>
      </c>
      <c r="G635" s="33" t="str">
        <f t="shared" si="19"/>
        <v/>
      </c>
      <c r="H635" s="28"/>
    </row>
    <row r="636" spans="1:8" x14ac:dyDescent="0.25">
      <c r="A636" s="28" t="str">
        <f>IF(Items!$B635="","",Items!$A635)</f>
        <v>6001048000339</v>
      </c>
      <c r="B636" s="28" t="str">
        <f>IF(Items!$B635="","",Items!$B635)</f>
        <v>Liqui Fruit Clear Apple 1ltr</v>
      </c>
      <c r="C636" s="32">
        <v>0</v>
      </c>
      <c r="D636" s="32"/>
      <c r="E636" s="32" t="str">
        <f t="shared" si="18"/>
        <v/>
      </c>
      <c r="F636" s="33">
        <f>IF($B636="","",Items!$I635)</f>
        <v>32.61</v>
      </c>
      <c r="G636" s="33" t="str">
        <f t="shared" si="19"/>
        <v/>
      </c>
      <c r="H636" s="28"/>
    </row>
    <row r="637" spans="1:8" x14ac:dyDescent="0.25">
      <c r="A637" s="28" t="str">
        <f>IF(Items!$B636="","",Items!$A636)</f>
        <v>6001240550014</v>
      </c>
      <c r="B637" s="28" t="str">
        <f>IF(Items!$B636="","",Items!$B636)</f>
        <v>Liqui Fruit Cranberry 1L</v>
      </c>
      <c r="C637" s="32">
        <v>0</v>
      </c>
      <c r="D637" s="32"/>
      <c r="E637" s="32" t="str">
        <f t="shared" si="18"/>
        <v/>
      </c>
      <c r="F637" s="33">
        <f>IF($B637="","",Items!$I636)</f>
        <v>32.61</v>
      </c>
      <c r="G637" s="33" t="str">
        <f t="shared" si="19"/>
        <v/>
      </c>
      <c r="H637" s="28"/>
    </row>
    <row r="638" spans="1:8" x14ac:dyDescent="0.25">
      <c r="A638" s="28" t="str">
        <f>IF(Items!$B637="","",Items!$A637)</f>
        <v>6001240239438</v>
      </c>
      <c r="B638" s="28" t="str">
        <f>IF(Items!$B637="","",Items!$B637)</f>
        <v>Liqui Fruit Cranberry 300ml</v>
      </c>
      <c r="C638" s="32">
        <v>0</v>
      </c>
      <c r="D638" s="32"/>
      <c r="E638" s="32" t="str">
        <f t="shared" si="18"/>
        <v/>
      </c>
      <c r="F638" s="33">
        <f>IF($B638="","",Items!$I637)</f>
        <v>13.0425</v>
      </c>
      <c r="G638" s="33" t="str">
        <f t="shared" si="19"/>
        <v/>
      </c>
      <c r="H638" s="28"/>
    </row>
    <row r="639" spans="1:8" x14ac:dyDescent="0.25">
      <c r="A639" s="28" t="str">
        <f>IF(Items!$B638="","",Items!$A638)</f>
        <v>6001240500293</v>
      </c>
      <c r="B639" s="28" t="str">
        <f>IF(Items!$B638="","",Items!$B638)</f>
        <v>Liqui Fruit Litchi1ltr</v>
      </c>
      <c r="C639" s="32">
        <v>0</v>
      </c>
      <c r="D639" s="32"/>
      <c r="E639" s="32" t="str">
        <f t="shared" si="18"/>
        <v/>
      </c>
      <c r="F639" s="33">
        <f>IF($B639="","",Items!$I638)</f>
        <v>26.085000000000001</v>
      </c>
      <c r="G639" s="33" t="str">
        <f t="shared" si="19"/>
        <v/>
      </c>
      <c r="H639" s="28"/>
    </row>
    <row r="640" spans="1:8" x14ac:dyDescent="0.25">
      <c r="A640" s="28" t="str">
        <f>IF(Items!$B639="","",Items!$A639)</f>
        <v>6001048000315</v>
      </c>
      <c r="B640" s="28" t="str">
        <f>IF(Items!$B639="","",Items!$B639)</f>
        <v>Liqui Fruit Orange 1L</v>
      </c>
      <c r="C640" s="32">
        <v>0</v>
      </c>
      <c r="D640" s="32"/>
      <c r="E640" s="32" t="str">
        <f t="shared" si="18"/>
        <v/>
      </c>
      <c r="F640" s="33">
        <f>IF($B640="","",Items!$I639)</f>
        <v>32.61</v>
      </c>
      <c r="G640" s="33" t="str">
        <f t="shared" si="19"/>
        <v/>
      </c>
      <c r="H640" s="28"/>
    </row>
    <row r="641" spans="1:8" x14ac:dyDescent="0.25">
      <c r="A641" s="28" t="str">
        <f>IF(Items!$B640="","",Items!$A640)</f>
        <v>6001048000629</v>
      </c>
      <c r="B641" s="28" t="str">
        <f>IF(Items!$B640="","",Items!$B640)</f>
        <v>Liqui Fruit Red Grape 1L</v>
      </c>
      <c r="C641" s="32">
        <v>0</v>
      </c>
      <c r="D641" s="32"/>
      <c r="E641" s="32" t="str">
        <f t="shared" si="18"/>
        <v/>
      </c>
      <c r="F641" s="33">
        <f>IF($B641="","",Items!$I640)</f>
        <v>32.61</v>
      </c>
      <c r="G641" s="33" t="str">
        <f t="shared" si="19"/>
        <v/>
      </c>
      <c r="H641" s="28"/>
    </row>
    <row r="642" spans="1:8" x14ac:dyDescent="0.25">
      <c r="A642" s="28" t="str">
        <f>IF(Items!$B641="","",Items!$A641)</f>
        <v>6001240238998</v>
      </c>
      <c r="B642" s="28" t="str">
        <f>IF(Items!$B641="","",Items!$B641)</f>
        <v>Liqui Fruit Tropical 1L</v>
      </c>
      <c r="C642" s="32">
        <v>0</v>
      </c>
      <c r="D642" s="32"/>
      <c r="E642" s="32" t="str">
        <f t="shared" si="18"/>
        <v/>
      </c>
      <c r="F642" s="33">
        <f>IF($B642="","",Items!$I641)</f>
        <v>26.085000000000001</v>
      </c>
      <c r="G642" s="33" t="str">
        <f t="shared" si="19"/>
        <v/>
      </c>
      <c r="H642" s="28"/>
    </row>
    <row r="643" spans="1:8" x14ac:dyDescent="0.25">
      <c r="A643" s="28" t="str">
        <f>IF(Items!$B642="","",Items!$A642)</f>
        <v>6001240500262</v>
      </c>
      <c r="B643" s="28" t="str">
        <f>IF(Items!$B642="","",Items!$B642)</f>
        <v>Liqui Mango And Orange 1L</v>
      </c>
      <c r="C643" s="32">
        <v>0</v>
      </c>
      <c r="D643" s="32"/>
      <c r="E643" s="32" t="str">
        <f t="shared" si="18"/>
        <v/>
      </c>
      <c r="F643" s="33">
        <f>IF($B643="","",Items!$I642)</f>
        <v>26.085000000000001</v>
      </c>
      <c r="G643" s="33" t="str">
        <f t="shared" si="19"/>
        <v/>
      </c>
      <c r="H643" s="28"/>
    </row>
    <row r="644" spans="1:8" x14ac:dyDescent="0.25">
      <c r="A644" s="28" t="str">
        <f>IF(Items!$B643="","",Items!$A643)</f>
        <v>6001240239520</v>
      </c>
      <c r="B644" s="28" t="str">
        <f>IF(Items!$B643="","",Items!$B643)</f>
        <v>Liqui Red Grape 300ml</v>
      </c>
      <c r="C644" s="32">
        <v>0</v>
      </c>
      <c r="D644" s="32"/>
      <c r="E644" s="32" t="str">
        <f t="shared" si="18"/>
        <v/>
      </c>
      <c r="F644" s="33">
        <f>IF($B644="","",Items!$I643)</f>
        <v>13.0425</v>
      </c>
      <c r="G644" s="33" t="str">
        <f t="shared" si="19"/>
        <v/>
      </c>
      <c r="H644" s="28"/>
    </row>
    <row r="645" spans="1:8" x14ac:dyDescent="0.25">
      <c r="A645" s="28" t="str">
        <f>IF(Items!$B644="","",Items!$A644)</f>
        <v>6001048000407</v>
      </c>
      <c r="B645" s="28" t="str">
        <f>IF(Items!$B644="","",Items!$B644)</f>
        <v>Liqui Summer Pine 1L</v>
      </c>
      <c r="C645" s="32">
        <v>0</v>
      </c>
      <c r="D645" s="32"/>
      <c r="E645" s="32" t="str">
        <f t="shared" si="18"/>
        <v/>
      </c>
      <c r="F645" s="33">
        <f>IF($B645="","",Items!$I644)</f>
        <v>26.085000000000001</v>
      </c>
      <c r="G645" s="33" t="str">
        <f t="shared" si="19"/>
        <v/>
      </c>
      <c r="H645" s="28"/>
    </row>
    <row r="646" spans="1:8" x14ac:dyDescent="0.25">
      <c r="A646" s="28" t="str">
        <f>IF(Items!$B645="","",Items!$A645)</f>
        <v>6007265000114</v>
      </c>
      <c r="B646" s="28" t="str">
        <f>IF(Items!$B645="","",Items!$B645)</f>
        <v>LOB BERMUDA CREAMS</v>
      </c>
      <c r="C646" s="32">
        <v>0</v>
      </c>
      <c r="D646" s="32">
        <v>55</v>
      </c>
      <c r="E646" s="32">
        <f t="shared" ref="E646:E709" si="20">IF(OR($B646="",$D646=""),"",$D646-$C646)</f>
        <v>55</v>
      </c>
      <c r="F646" s="33">
        <f>IF($B646="","",Items!$I645)</f>
        <v>9.7799999999999994</v>
      </c>
      <c r="G646" s="33">
        <f t="shared" ref="G646:G709" si="21">IF($E646="","",$E646*$F646)</f>
        <v>537.9</v>
      </c>
      <c r="H646" s="28"/>
    </row>
    <row r="647" spans="1:8" x14ac:dyDescent="0.25">
      <c r="A647" s="28" t="str">
        <f>IF(Items!$B646="","",Items!$A646)</f>
        <v>6007265001777</v>
      </c>
      <c r="B647" s="28" t="str">
        <f>IF(Items!$B646="","",Items!$B646)</f>
        <v>Lob Ginger Bites 135g</v>
      </c>
      <c r="C647" s="32">
        <v>0</v>
      </c>
      <c r="D647" s="32"/>
      <c r="E647" s="32" t="str">
        <f t="shared" si="20"/>
        <v/>
      </c>
      <c r="F647" s="33">
        <f>IF($B647="","",Items!$I646)</f>
        <v>9.7799999999999994</v>
      </c>
      <c r="G647" s="33" t="str">
        <f t="shared" si="21"/>
        <v/>
      </c>
      <c r="H647" s="28"/>
    </row>
    <row r="648" spans="1:8" x14ac:dyDescent="0.25">
      <c r="A648" s="28" t="str">
        <f>IF(Items!$B647="","",Items!$A647)</f>
        <v>6007265001807</v>
      </c>
      <c r="B648" s="28" t="str">
        <f>IF(Items!$B647="","",Items!$B647)</f>
        <v>Lob Kreamies Chocolate 110g</v>
      </c>
      <c r="C648" s="32">
        <v>0</v>
      </c>
      <c r="D648" s="32"/>
      <c r="E648" s="32" t="str">
        <f t="shared" si="20"/>
        <v/>
      </c>
      <c r="F648" s="33">
        <f>IF($B648="","",Items!$I647)</f>
        <v>6.5475000000000003</v>
      </c>
      <c r="G648" s="33" t="str">
        <f t="shared" si="21"/>
        <v/>
      </c>
      <c r="H648" s="28"/>
    </row>
    <row r="649" spans="1:8" x14ac:dyDescent="0.25">
      <c r="A649" s="28" t="str">
        <f>IF(Items!$B648="","",Items!$A648)</f>
        <v>6007265000152</v>
      </c>
      <c r="B649" s="28" t="str">
        <f>IF(Items!$B648="","",Items!$B648)</f>
        <v>LOB LEMON CREAMS 200g</v>
      </c>
      <c r="C649" s="32">
        <v>0</v>
      </c>
      <c r="D649" s="32"/>
      <c r="E649" s="32" t="str">
        <f t="shared" si="20"/>
        <v/>
      </c>
      <c r="F649" s="33">
        <f>IF($B649="","",Items!$I648)</f>
        <v>17.266666666666666</v>
      </c>
      <c r="G649" s="33" t="str">
        <f t="shared" si="21"/>
        <v/>
      </c>
      <c r="H649" s="28"/>
    </row>
    <row r="650" spans="1:8" x14ac:dyDescent="0.25">
      <c r="A650" s="28" t="str">
        <f>IF(Items!$B649="","",Items!$A649)</f>
        <v>6007265000053</v>
      </c>
      <c r="B650" s="28" t="str">
        <f>IF(Items!$B649="","",Items!$B649)</f>
        <v>Lob Loose 250g</v>
      </c>
      <c r="C650" s="32">
        <v>0</v>
      </c>
      <c r="D650" s="32">
        <v>15</v>
      </c>
      <c r="E650" s="32">
        <f t="shared" si="20"/>
        <v>15</v>
      </c>
      <c r="F650" s="33">
        <f>IF($B650="","",Items!$I649)</f>
        <v>12.99</v>
      </c>
      <c r="G650" s="33">
        <f t="shared" si="21"/>
        <v>194.85</v>
      </c>
      <c r="H650" s="28"/>
    </row>
    <row r="651" spans="1:8" x14ac:dyDescent="0.25">
      <c r="A651" s="28" t="str">
        <f>IF(Items!$B650="","",Items!$A650)</f>
        <v>6007265000046</v>
      </c>
      <c r="B651" s="28" t="str">
        <f>IF(Items!$B650="","",Items!$B650)</f>
        <v>Lob Loose 500g</v>
      </c>
      <c r="C651" s="32">
        <v>0</v>
      </c>
      <c r="D651" s="32"/>
      <c r="E651" s="32" t="str">
        <f t="shared" si="20"/>
        <v/>
      </c>
      <c r="F651" s="33">
        <f>IF($B651="","",Items!$I650)</f>
        <v>19.567499999999999</v>
      </c>
      <c r="G651" s="33" t="str">
        <f t="shared" si="21"/>
        <v/>
      </c>
      <c r="H651" s="28"/>
    </row>
    <row r="652" spans="1:8" x14ac:dyDescent="0.25">
      <c r="A652" s="28" t="str">
        <f>IF(Items!$B651="","",Items!$A651)</f>
        <v>6007265001609</v>
      </c>
      <c r="B652" s="28" t="str">
        <f>IF(Items!$B651="","",Items!$B651)</f>
        <v>Lob Marie Biscuits 150g</v>
      </c>
      <c r="C652" s="32">
        <v>0</v>
      </c>
      <c r="D652" s="32"/>
      <c r="E652" s="32" t="str">
        <f t="shared" si="20"/>
        <v/>
      </c>
      <c r="F652" s="33">
        <f>IF($B652="","",Items!$I651)</f>
        <v>7.9166666666666652</v>
      </c>
      <c r="G652" s="33" t="str">
        <f t="shared" si="21"/>
        <v/>
      </c>
      <c r="H652" s="28"/>
    </row>
    <row r="653" spans="1:8" x14ac:dyDescent="0.25">
      <c r="A653" s="28" t="str">
        <f>IF(Items!$B652="","",Items!$A652)</f>
        <v>6007265001586</v>
      </c>
      <c r="B653" s="28" t="str">
        <f>IF(Items!$B652="","",Items!$B652)</f>
        <v>Lobels  Creamy Chocolate 150g</v>
      </c>
      <c r="C653" s="32">
        <v>0</v>
      </c>
      <c r="D653" s="32"/>
      <c r="E653" s="32" t="str">
        <f t="shared" si="20"/>
        <v/>
      </c>
      <c r="F653" s="33">
        <f>IF($B653="","",Items!$I652)</f>
        <v>9.7799999999999994</v>
      </c>
      <c r="G653" s="33" t="str">
        <f t="shared" si="21"/>
        <v/>
      </c>
      <c r="H653" s="28"/>
    </row>
    <row r="654" spans="1:8" x14ac:dyDescent="0.25">
      <c r="A654" s="28" t="str">
        <f>IF(Items!$B653="","",Items!$A653)</f>
        <v>6007265001814</v>
      </c>
      <c r="B654" s="28" t="str">
        <f>IF(Items!$B653="","",Items!$B653)</f>
        <v>Lobels Blueberry Kreamies 110g</v>
      </c>
      <c r="C654" s="32">
        <v>0</v>
      </c>
      <c r="D654" s="32"/>
      <c r="E654" s="32" t="str">
        <f t="shared" si="20"/>
        <v/>
      </c>
      <c r="F654" s="33">
        <f>IF($B654="","",Items!$I653)</f>
        <v>6.5475000000000003</v>
      </c>
      <c r="G654" s="33" t="str">
        <f t="shared" si="21"/>
        <v/>
      </c>
      <c r="H654" s="28"/>
    </row>
    <row r="655" spans="1:8" x14ac:dyDescent="0.25">
      <c r="A655" s="28" t="str">
        <f>IF(Items!$B654="","",Items!$A654)</f>
        <v>6007265001739</v>
      </c>
      <c r="B655" s="28" t="str">
        <f>IF(Items!$B654="","",Items!$B654)</f>
        <v>Lobels Choc Chip Cookies 150g</v>
      </c>
      <c r="C655" s="32">
        <v>0</v>
      </c>
      <c r="D655" s="32"/>
      <c r="E655" s="32" t="str">
        <f t="shared" si="20"/>
        <v/>
      </c>
      <c r="F655" s="33">
        <f>IF($B655="","",Items!$I654)</f>
        <v>16.305</v>
      </c>
      <c r="G655" s="33" t="str">
        <f t="shared" si="21"/>
        <v/>
      </c>
      <c r="H655" s="28"/>
    </row>
    <row r="656" spans="1:8" x14ac:dyDescent="0.25">
      <c r="A656" s="28" t="str">
        <f>IF(Items!$B655="","",Items!$A655)</f>
        <v>6007265001876</v>
      </c>
      <c r="B656" s="28" t="str">
        <f>IF(Items!$B655="","",Items!$B655)</f>
        <v>Lobels Choc Loose Biscuits 500g</v>
      </c>
      <c r="C656" s="32">
        <v>0</v>
      </c>
      <c r="D656" s="32"/>
      <c r="E656" s="32" t="str">
        <f t="shared" si="20"/>
        <v/>
      </c>
      <c r="F656" s="33">
        <f>IF($B656="","",Items!$I655)</f>
        <v>16.305</v>
      </c>
      <c r="G656" s="33" t="str">
        <f t="shared" si="21"/>
        <v/>
      </c>
      <c r="H656" s="28"/>
    </row>
    <row r="657" spans="1:8" x14ac:dyDescent="0.25">
      <c r="A657" s="28" t="str">
        <f>IF(Items!$B656="","",Items!$A656)</f>
        <v>6007265001715</v>
      </c>
      <c r="B657" s="28" t="str">
        <f>IF(Items!$B656="","",Items!$B656)</f>
        <v>Lobels Choc Shortcake 160g</v>
      </c>
      <c r="C657" s="32">
        <v>0</v>
      </c>
      <c r="D657" s="32"/>
      <c r="E657" s="32" t="str">
        <f t="shared" si="20"/>
        <v/>
      </c>
      <c r="F657" s="33">
        <f>IF($B657="","",Items!$I656)</f>
        <v>16.372499999999999</v>
      </c>
      <c r="G657" s="33" t="str">
        <f t="shared" si="21"/>
        <v/>
      </c>
      <c r="H657" s="28"/>
    </row>
    <row r="658" spans="1:8" x14ac:dyDescent="0.25">
      <c r="A658" s="28" t="str">
        <f>IF(Items!$B657="","",Items!$A657)</f>
        <v>6007265000510</v>
      </c>
      <c r="B658" s="28" t="str">
        <f>IF(Items!$B657="","",Items!$B657)</f>
        <v>Lobels Choco Chunks 200g</v>
      </c>
      <c r="C658" s="32">
        <v>0</v>
      </c>
      <c r="D658" s="32"/>
      <c r="E658" s="32" t="str">
        <f t="shared" si="20"/>
        <v/>
      </c>
      <c r="F658" s="33">
        <f>IF($B658="","",Items!$I657)</f>
        <v>39.127499999999998</v>
      </c>
      <c r="G658" s="33" t="str">
        <f t="shared" si="21"/>
        <v/>
      </c>
      <c r="H658" s="28"/>
    </row>
    <row r="659" spans="1:8" x14ac:dyDescent="0.25">
      <c r="A659" s="28" t="str">
        <f>IF(Items!$B658="","",Items!$A658)</f>
        <v>6007265000190</v>
      </c>
      <c r="B659" s="28" t="str">
        <f>IF(Items!$B658="","",Items!$B658)</f>
        <v>Lobels Choice Assorted Biscuits 200g</v>
      </c>
      <c r="C659" s="32">
        <v>0</v>
      </c>
      <c r="D659" s="32"/>
      <c r="E659" s="32" t="str">
        <f t="shared" si="20"/>
        <v/>
      </c>
      <c r="F659" s="33">
        <f>IF($B659="","",Items!$I658)</f>
        <v>19.567499999999999</v>
      </c>
      <c r="G659" s="33" t="str">
        <f t="shared" si="21"/>
        <v/>
      </c>
      <c r="H659" s="28"/>
    </row>
    <row r="660" spans="1:8" x14ac:dyDescent="0.25">
      <c r="A660" s="28" t="str">
        <f>IF(Items!$B659="","",Items!$A659)</f>
        <v>6007265001746</v>
      </c>
      <c r="B660" s="28" t="str">
        <f>IF(Items!$B659="","",Items!$B659)</f>
        <v>Lobels Chunky Choc Dipper Cookies 150g</v>
      </c>
      <c r="C660" s="32">
        <v>0</v>
      </c>
      <c r="D660" s="32"/>
      <c r="E660" s="32" t="str">
        <f t="shared" si="20"/>
        <v/>
      </c>
      <c r="F660" s="33">
        <f>IF($B660="","",Items!$I659)</f>
        <v>23.866666666666667</v>
      </c>
      <c r="G660" s="33" t="str">
        <f t="shared" si="21"/>
        <v/>
      </c>
      <c r="H660" s="28"/>
    </row>
    <row r="661" spans="1:8" x14ac:dyDescent="0.25">
      <c r="A661" s="28" t="str">
        <f>IF(Items!$B660="","",Items!$A660)</f>
        <v>6007265001838</v>
      </c>
      <c r="B661" s="28" t="str">
        <f>IF(Items!$B660="","",Items!$B660)</f>
        <v>Lobels Cinnamon N Raisin 150g</v>
      </c>
      <c r="C661" s="32">
        <v>0</v>
      </c>
      <c r="D661" s="32"/>
      <c r="E661" s="32" t="str">
        <f t="shared" si="20"/>
        <v/>
      </c>
      <c r="F661" s="33">
        <f>IF($B661="","",Items!$I660)</f>
        <v>18.399999999999999</v>
      </c>
      <c r="G661" s="33" t="str">
        <f t="shared" si="21"/>
        <v/>
      </c>
      <c r="H661" s="28"/>
    </row>
    <row r="662" spans="1:8" x14ac:dyDescent="0.25">
      <c r="A662" s="28" t="str">
        <f>IF(Items!$B661="","",Items!$A661)</f>
        <v>6007265001333</v>
      </c>
      <c r="B662" s="28" t="str">
        <f>IF(Items!$B661="","",Items!$B661)</f>
        <v>Lobels Custard Creams 150g</v>
      </c>
      <c r="C662" s="32">
        <v>0</v>
      </c>
      <c r="D662" s="32">
        <v>55</v>
      </c>
      <c r="E662" s="32">
        <f t="shared" si="20"/>
        <v>55</v>
      </c>
      <c r="F662" s="33">
        <f>IF($B662="","",Items!$I661)</f>
        <v>9.7799999999999994</v>
      </c>
      <c r="G662" s="33">
        <f t="shared" si="21"/>
        <v>537.9</v>
      </c>
      <c r="H662" s="28"/>
    </row>
    <row r="663" spans="1:8" x14ac:dyDescent="0.25">
      <c r="A663" s="28" t="str">
        <f>IF(Items!$B662="","",Items!$A662)</f>
        <v>6007265001593</v>
      </c>
      <c r="B663" s="28" t="str">
        <f>IF(Items!$B662="","",Items!$B662)</f>
        <v>Lobels Double Creamy Chocolate 150g</v>
      </c>
      <c r="C663" s="32">
        <v>0</v>
      </c>
      <c r="D663" s="32"/>
      <c r="E663" s="32" t="str">
        <f t="shared" si="20"/>
        <v/>
      </c>
      <c r="F663" s="33">
        <f>IF($B663="","",Items!$I662)</f>
        <v>9.7799999999999994</v>
      </c>
      <c r="G663" s="33" t="str">
        <f t="shared" si="21"/>
        <v/>
      </c>
      <c r="H663" s="28"/>
    </row>
    <row r="664" spans="1:8" x14ac:dyDescent="0.25">
      <c r="A664" s="28" t="str">
        <f>IF(Items!$B663="","",Items!$A663)</f>
        <v>6007265001753</v>
      </c>
      <c r="B664" s="28" t="str">
        <f>IF(Items!$B663="","",Items!$B663)</f>
        <v>Lobels Eat One Now Cookies 150g</v>
      </c>
      <c r="C664" s="32">
        <v>0</v>
      </c>
      <c r="D664" s="32">
        <v>50</v>
      </c>
      <c r="E664" s="32">
        <f t="shared" si="20"/>
        <v>50</v>
      </c>
      <c r="F664" s="33">
        <f>IF($B664="","",Items!$I663)</f>
        <v>13.0425</v>
      </c>
      <c r="G664" s="33">
        <f t="shared" si="21"/>
        <v>652.125</v>
      </c>
      <c r="H664" s="28"/>
    </row>
    <row r="665" spans="1:8" x14ac:dyDescent="0.25">
      <c r="A665" s="28" t="str">
        <f>IF(Items!$B664="","",Items!$A664)</f>
        <v>6007265001845</v>
      </c>
      <c r="B665" s="28" t="str">
        <f>IF(Items!$B664="","",Items!$B664)</f>
        <v>Lobels Lemon And Orange Cookies 150g</v>
      </c>
      <c r="C665" s="32">
        <v>0</v>
      </c>
      <c r="D665" s="32"/>
      <c r="E665" s="32" t="str">
        <f t="shared" si="20"/>
        <v/>
      </c>
      <c r="F665" s="33">
        <f>IF($B665="","",Items!$I664)</f>
        <v>18.399999999999999</v>
      </c>
      <c r="G665" s="33" t="str">
        <f t="shared" si="21"/>
        <v/>
      </c>
      <c r="H665" s="28"/>
    </row>
    <row r="666" spans="1:8" x14ac:dyDescent="0.25">
      <c r="A666" s="28" t="str">
        <f>IF(Items!$B665="","",Items!$A665)</f>
        <v>6007265001418</v>
      </c>
      <c r="B666" s="28" t="str">
        <f>IF(Items!$B665="","",Items!$B665)</f>
        <v>Lobels Lemon Creams 150g</v>
      </c>
      <c r="C666" s="32">
        <v>0</v>
      </c>
      <c r="D666" s="32">
        <v>53</v>
      </c>
      <c r="E666" s="32">
        <f t="shared" si="20"/>
        <v>53</v>
      </c>
      <c r="F666" s="33">
        <f>IF($B666="","",Items!$I665)</f>
        <v>9.7799999999999994</v>
      </c>
      <c r="G666" s="33">
        <f t="shared" si="21"/>
        <v>518.33999999999992</v>
      </c>
      <c r="H666" s="28"/>
    </row>
    <row r="667" spans="1:8" x14ac:dyDescent="0.25">
      <c r="A667" s="28" t="str">
        <f>IF(Items!$B666="","",Items!$A666)</f>
        <v>6007265001784</v>
      </c>
      <c r="B667" s="28" t="str">
        <f>IF(Items!$B666="","",Items!$B666)</f>
        <v>Lobels Lemon Kreamies 110g</v>
      </c>
      <c r="C667" s="32">
        <v>0</v>
      </c>
      <c r="D667" s="32"/>
      <c r="E667" s="32" t="str">
        <f t="shared" si="20"/>
        <v/>
      </c>
      <c r="F667" s="33">
        <f>IF($B667="","",Items!$I666)</f>
        <v>6.5250000000000004</v>
      </c>
      <c r="G667" s="33" t="str">
        <f t="shared" si="21"/>
        <v/>
      </c>
      <c r="H667" s="28"/>
    </row>
    <row r="668" spans="1:8" x14ac:dyDescent="0.25">
      <c r="A668" s="28" t="str">
        <f>IF(Items!$B667="","",Items!$A667)</f>
        <v>6007265000251</v>
      </c>
      <c r="B668" s="28" t="str">
        <f>IF(Items!$B667="","",Items!$B667)</f>
        <v>Lobels Marie 200g</v>
      </c>
      <c r="C668" s="32">
        <v>0</v>
      </c>
      <c r="D668" s="32">
        <v>33</v>
      </c>
      <c r="E668" s="32">
        <f t="shared" si="20"/>
        <v>33</v>
      </c>
      <c r="F668" s="33">
        <f>IF($B668="","",Items!$I667)</f>
        <v>13.0425</v>
      </c>
      <c r="G668" s="33">
        <f t="shared" si="21"/>
        <v>430.40250000000003</v>
      </c>
      <c r="H668" s="28"/>
    </row>
    <row r="669" spans="1:8" x14ac:dyDescent="0.25">
      <c r="A669" s="28" t="str">
        <f>IF(Items!$B668="","",Items!$A668)</f>
        <v>6007265001722</v>
      </c>
      <c r="B669" s="28" t="str">
        <f>IF(Items!$B668="","",Items!$B668)</f>
        <v>Lobels Oat Crunch Cookies 150g</v>
      </c>
      <c r="C669" s="32">
        <v>0</v>
      </c>
      <c r="D669" s="32"/>
      <c r="E669" s="32" t="str">
        <f t="shared" si="20"/>
        <v/>
      </c>
      <c r="F669" s="33">
        <f>IF($B669="","",Items!$I668)</f>
        <v>16.305</v>
      </c>
      <c r="G669" s="33" t="str">
        <f t="shared" si="21"/>
        <v/>
      </c>
      <c r="H669" s="28"/>
    </row>
    <row r="670" spans="1:8" x14ac:dyDescent="0.25">
      <c r="A670" s="28" t="str">
        <f>IF(Items!$B669="","",Items!$A669)</f>
        <v>6007265001890</v>
      </c>
      <c r="B670" s="28" t="str">
        <f>IF(Items!$B669="","",Items!$B669)</f>
        <v>Lobels Shortbread 200g</v>
      </c>
      <c r="C670" s="32">
        <v>0</v>
      </c>
      <c r="D670" s="32"/>
      <c r="E670" s="32" t="str">
        <f t="shared" si="20"/>
        <v/>
      </c>
      <c r="F670" s="33">
        <f>IF($B670="","",Items!$I669)</f>
        <v>29.3475</v>
      </c>
      <c r="G670" s="33" t="str">
        <f t="shared" si="21"/>
        <v/>
      </c>
      <c r="H670" s="28"/>
    </row>
    <row r="671" spans="1:8" x14ac:dyDescent="0.25">
      <c r="A671" s="28" t="str">
        <f>IF(Items!$B670="","",Items!$A670)</f>
        <v>6007265001340</v>
      </c>
      <c r="B671" s="28" t="str">
        <f>IF(Items!$B670="","",Items!$B670)</f>
        <v>Lobels Strawberry Creams 150g</v>
      </c>
      <c r="C671" s="32">
        <v>0</v>
      </c>
      <c r="D671" s="32"/>
      <c r="E671" s="32" t="str">
        <f t="shared" si="20"/>
        <v/>
      </c>
      <c r="F671" s="33">
        <f>IF($B671="","",Items!$I670)</f>
        <v>9.7799999999999994</v>
      </c>
      <c r="G671" s="33" t="str">
        <f t="shared" si="21"/>
        <v/>
      </c>
      <c r="H671" s="28"/>
    </row>
    <row r="672" spans="1:8" x14ac:dyDescent="0.25">
      <c r="A672" s="28" t="str">
        <f>IF(Items!$B671="","",Items!$A671)</f>
        <v>6007265001760</v>
      </c>
      <c r="B672" s="28" t="str">
        <f>IF(Items!$B671="","",Items!$B671)</f>
        <v>Lobels Tea Time Coconut Biscuits 150g</v>
      </c>
      <c r="C672" s="32">
        <v>0</v>
      </c>
      <c r="D672" s="32"/>
      <c r="E672" s="32" t="str">
        <f t="shared" si="20"/>
        <v/>
      </c>
      <c r="F672" s="33">
        <f>IF($B672="","",Items!$I671)</f>
        <v>9.7799999999999994</v>
      </c>
      <c r="G672" s="33" t="str">
        <f t="shared" si="21"/>
        <v/>
      </c>
      <c r="H672" s="28"/>
    </row>
    <row r="673" spans="1:8" x14ac:dyDescent="0.25">
      <c r="A673" s="28" t="str">
        <f>IF(Items!$B672="","",Items!$A672)</f>
        <v>6007265000169</v>
      </c>
      <c r="B673" s="28" t="str">
        <f>IF(Items!$B672="","",Items!$B672)</f>
        <v>Lobels Vanilla Creams 150g</v>
      </c>
      <c r="C673" s="32">
        <v>0</v>
      </c>
      <c r="D673" s="32"/>
      <c r="E673" s="32" t="str">
        <f t="shared" si="20"/>
        <v/>
      </c>
      <c r="F673" s="33">
        <f>IF($B673="","",Items!$I672)</f>
        <v>9.7799999999999994</v>
      </c>
      <c r="G673" s="33" t="str">
        <f t="shared" si="21"/>
        <v/>
      </c>
      <c r="H673" s="28"/>
    </row>
    <row r="674" spans="1:8" x14ac:dyDescent="0.25">
      <c r="A674" s="28" t="str">
        <f>IF(Items!$B673="","",Items!$A673)</f>
        <v>6007265001791</v>
      </c>
      <c r="B674" s="28" t="str">
        <f>IF(Items!$B673="","",Items!$B673)</f>
        <v>Lobels Vanilla Kreamies 110g</v>
      </c>
      <c r="C674" s="32">
        <v>0</v>
      </c>
      <c r="D674" s="32"/>
      <c r="E674" s="32" t="str">
        <f t="shared" si="20"/>
        <v/>
      </c>
      <c r="F674" s="33">
        <f>IF($B674="","",Items!$I673)</f>
        <v>6.5250000000000004</v>
      </c>
      <c r="G674" s="33" t="str">
        <f t="shared" si="21"/>
        <v/>
      </c>
      <c r="H674" s="28"/>
    </row>
    <row r="675" spans="1:8" x14ac:dyDescent="0.25">
      <c r="A675" s="28" t="str">
        <f>IF(Items!$B674="","",Items!$A674)</f>
        <v>6007265002217</v>
      </c>
      <c r="B675" s="28" t="str">
        <f>IF(Items!$B674="","",Items!$B674)</f>
        <v>Loose Biscuits 150g</v>
      </c>
      <c r="C675" s="32">
        <v>0</v>
      </c>
      <c r="D675" s="32">
        <v>35</v>
      </c>
      <c r="E675" s="32">
        <f t="shared" si="20"/>
        <v>35</v>
      </c>
      <c r="F675" s="33">
        <f>IF($B675="","",Items!$I674)</f>
        <v>7.7925000000000004</v>
      </c>
      <c r="G675" s="33">
        <f t="shared" si="21"/>
        <v>272.73750000000001</v>
      </c>
      <c r="H675" s="28"/>
    </row>
    <row r="676" spans="1:8" x14ac:dyDescent="0.25">
      <c r="A676" s="28" t="str">
        <f>IF(Items!$B675="","",Items!$A675)</f>
        <v>5010821132007</v>
      </c>
      <c r="B676" s="28" t="str">
        <f>IF(Items!$B675="","",Items!$B675)</f>
        <v>Lucky Star Pilchards 155g</v>
      </c>
      <c r="C676" s="32">
        <v>0</v>
      </c>
      <c r="D676" s="32">
        <v>63</v>
      </c>
      <c r="E676" s="32">
        <f t="shared" si="20"/>
        <v>63</v>
      </c>
      <c r="F676" s="33">
        <f>IF($B676="","",Items!$I675)</f>
        <v>13.0425</v>
      </c>
      <c r="G676" s="33">
        <f t="shared" si="21"/>
        <v>821.67750000000001</v>
      </c>
      <c r="H676" s="28"/>
    </row>
    <row r="677" spans="1:8" x14ac:dyDescent="0.25">
      <c r="A677" s="28" t="str">
        <f>IF(Items!$B676="","",Items!$A676)</f>
        <v>5010821131000</v>
      </c>
      <c r="B677" s="28" t="str">
        <f>IF(Items!$B676="","",Items!$B676)</f>
        <v>Lucky Star Pilchards Chilli 215g</v>
      </c>
      <c r="C677" s="32">
        <v>0</v>
      </c>
      <c r="D677" s="32"/>
      <c r="E677" s="32" t="str">
        <f t="shared" si="20"/>
        <v/>
      </c>
      <c r="F677" s="33">
        <f>IF($B677="","",Items!$I676)</f>
        <v>16.305</v>
      </c>
      <c r="G677" s="33" t="str">
        <f t="shared" si="21"/>
        <v/>
      </c>
      <c r="H677" s="28"/>
    </row>
    <row r="678" spans="1:8" x14ac:dyDescent="0.25">
      <c r="A678" s="28" t="str">
        <f>IF(Items!$B677="","",Items!$A677)</f>
        <v>6001115001542</v>
      </c>
      <c r="B678" s="28" t="str">
        <f>IF(Items!$B677="","",Items!$B677)</f>
        <v>Lucky Star Pilchards Chilli 400g</v>
      </c>
      <c r="C678" s="32">
        <v>0</v>
      </c>
      <c r="D678" s="32">
        <v>9</v>
      </c>
      <c r="E678" s="32">
        <f t="shared" si="20"/>
        <v>9</v>
      </c>
      <c r="F678" s="33">
        <f>IF($B678="","",Items!$I677)</f>
        <v>22.822500000000002</v>
      </c>
      <c r="G678" s="33">
        <f t="shared" si="21"/>
        <v>205.4025</v>
      </c>
      <c r="H678" s="28"/>
    </row>
    <row r="679" spans="1:8" x14ac:dyDescent="0.25">
      <c r="A679" s="28" t="str">
        <f>IF(Items!$B678="","",Items!$A678)</f>
        <v>5010821122008</v>
      </c>
      <c r="B679" s="28" t="str">
        <f>IF(Items!$B678="","",Items!$B678)</f>
        <v>Lucky Star Pilchards Tomato 155g</v>
      </c>
      <c r="C679" s="32">
        <v>0</v>
      </c>
      <c r="D679" s="32"/>
      <c r="E679" s="32" t="str">
        <f t="shared" si="20"/>
        <v/>
      </c>
      <c r="F679" s="33">
        <f>IF($B679="","",Items!$I678)</f>
        <v>13.0425</v>
      </c>
      <c r="G679" s="33" t="str">
        <f t="shared" si="21"/>
        <v/>
      </c>
      <c r="H679" s="28"/>
    </row>
    <row r="680" spans="1:8" x14ac:dyDescent="0.25">
      <c r="A680" s="28" t="str">
        <f>IF(Items!$B679="","",Items!$A679)</f>
        <v>5010821121001</v>
      </c>
      <c r="B680" s="28" t="str">
        <f>IF(Items!$B679="","",Items!$B679)</f>
        <v>Lucky Star Pilchards Tomato 215g</v>
      </c>
      <c r="C680" s="32">
        <v>0</v>
      </c>
      <c r="D680" s="32"/>
      <c r="E680" s="32" t="str">
        <f t="shared" si="20"/>
        <v/>
      </c>
      <c r="F680" s="33">
        <f>IF($B680="","",Items!$I679)</f>
        <v>16.305</v>
      </c>
      <c r="G680" s="33" t="str">
        <f t="shared" si="21"/>
        <v/>
      </c>
      <c r="H680" s="28"/>
    </row>
    <row r="681" spans="1:8" x14ac:dyDescent="0.25">
      <c r="A681" s="28" t="str">
        <f>IF(Items!$B680="","",Items!$A680)</f>
        <v>6001115001535</v>
      </c>
      <c r="B681" s="28" t="str">
        <f>IF(Items!$B680="","",Items!$B680)</f>
        <v>Lucky Star Pilchards Tomato 400g</v>
      </c>
      <c r="C681" s="32">
        <v>0</v>
      </c>
      <c r="D681" s="32">
        <v>12</v>
      </c>
      <c r="E681" s="32">
        <f t="shared" si="20"/>
        <v>12</v>
      </c>
      <c r="F681" s="33">
        <f>IF($B681="","",Items!$I680)</f>
        <v>22.822500000000002</v>
      </c>
      <c r="G681" s="33">
        <f t="shared" si="21"/>
        <v>273.87</v>
      </c>
      <c r="H681" s="28"/>
    </row>
    <row r="682" spans="1:8" x14ac:dyDescent="0.25">
      <c r="A682" s="28" t="str">
        <f>IF(Items!$B681="","",Items!$A681)</f>
        <v>7622202282614</v>
      </c>
      <c r="B682" s="28" t="str">
        <f>IF(Items!$B681="","",Items!$B681)</f>
        <v>Lunch Bar 21g</v>
      </c>
      <c r="C682" s="32">
        <v>0</v>
      </c>
      <c r="D682" s="32"/>
      <c r="E682" s="32" t="str">
        <f t="shared" si="20"/>
        <v/>
      </c>
      <c r="F682" s="33">
        <f>IF($B682="","",Items!$I681)</f>
        <v>6.5250000000000004</v>
      </c>
      <c r="G682" s="33" t="str">
        <f t="shared" si="21"/>
        <v/>
      </c>
      <c r="H682" s="28"/>
    </row>
    <row r="683" spans="1:8" x14ac:dyDescent="0.25">
      <c r="A683" s="28" t="str">
        <f>IF(Items!$B682="","",Items!$A682)</f>
        <v>6001065033860</v>
      </c>
      <c r="B683" s="28" t="str">
        <f>IF(Items!$B682="","",Items!$B682)</f>
        <v>Lunchbar 23g</v>
      </c>
      <c r="C683" s="32">
        <v>0</v>
      </c>
      <c r="D683" s="32"/>
      <c r="E683" s="32" t="str">
        <f t="shared" si="20"/>
        <v/>
      </c>
      <c r="F683" s="33">
        <f>IF($B683="","",Items!$I682)</f>
        <v>7.8224999999999998</v>
      </c>
      <c r="G683" s="33" t="str">
        <f t="shared" si="21"/>
        <v/>
      </c>
      <c r="H683" s="28"/>
    </row>
    <row r="684" spans="1:8" x14ac:dyDescent="0.25">
      <c r="A684" s="28" t="str">
        <f>IF(Items!$B683="","",Items!$A683)</f>
        <v>6001065034027</v>
      </c>
      <c r="B684" s="28" t="str">
        <f>IF(Items!$B683="","",Items!$B683)</f>
        <v>Lunchbar 48g</v>
      </c>
      <c r="C684" s="32">
        <v>0</v>
      </c>
      <c r="D684" s="32"/>
      <c r="E684" s="32" t="str">
        <f t="shared" si="20"/>
        <v/>
      </c>
      <c r="F684" s="33">
        <f>IF($B684="","",Items!$I683)</f>
        <v>16.305</v>
      </c>
      <c r="G684" s="33" t="str">
        <f t="shared" si="21"/>
        <v/>
      </c>
      <c r="H684" s="28"/>
    </row>
    <row r="685" spans="1:8" x14ac:dyDescent="0.25">
      <c r="A685" s="28" t="str">
        <f>IF(Items!$B684="","",Items!$A684)</f>
        <v>6001087361309</v>
      </c>
      <c r="B685" s="28" t="str">
        <f>IF(Items!$B684="","",Items!$B684)</f>
        <v>Lux  Velvet Touch 175g</v>
      </c>
      <c r="C685" s="32">
        <v>0</v>
      </c>
      <c r="D685" s="32"/>
      <c r="E685" s="32" t="str">
        <f t="shared" si="20"/>
        <v/>
      </c>
      <c r="F685" s="33">
        <f>IF($B685="","",Items!$I684)</f>
        <v>13.0425</v>
      </c>
      <c r="G685" s="33" t="str">
        <f t="shared" si="21"/>
        <v/>
      </c>
      <c r="H685" s="28"/>
    </row>
    <row r="686" spans="1:8" x14ac:dyDescent="0.25">
      <c r="A686" s="28" t="str">
        <f>IF(Items!$B685="","",Items!$A685)</f>
        <v>6001087376129</v>
      </c>
      <c r="B686" s="28" t="str">
        <f>IF(Items!$B685="","",Items!$B685)</f>
        <v>Lux Even Tone 175g</v>
      </c>
      <c r="C686" s="32">
        <v>0</v>
      </c>
      <c r="D686" s="32">
        <v>13</v>
      </c>
      <c r="E686" s="32">
        <f t="shared" si="20"/>
        <v>13</v>
      </c>
      <c r="F686" s="33">
        <f>IF($B686="","",Items!$I685)</f>
        <v>13.0425</v>
      </c>
      <c r="G686" s="33">
        <f t="shared" si="21"/>
        <v>169.55250000000001</v>
      </c>
      <c r="H686" s="28"/>
    </row>
    <row r="687" spans="1:8" x14ac:dyDescent="0.25">
      <c r="A687" s="28" t="str">
        <f>IF(Items!$B686="","",Items!$A686)</f>
        <v>6001087361323</v>
      </c>
      <c r="B687" s="28" t="str">
        <f>IF(Items!$B686="","",Items!$B686)</f>
        <v>Lux Shake Me Upp 175g</v>
      </c>
      <c r="C687" s="32">
        <v>0</v>
      </c>
      <c r="D687" s="32">
        <v>10</v>
      </c>
      <c r="E687" s="32">
        <f t="shared" si="20"/>
        <v>10</v>
      </c>
      <c r="F687" s="33">
        <f>IF($B687="","",Items!$I686)</f>
        <v>13.0425</v>
      </c>
      <c r="G687" s="33">
        <f t="shared" si="21"/>
        <v>130.42500000000001</v>
      </c>
      <c r="H687" s="28"/>
    </row>
    <row r="688" spans="1:8" x14ac:dyDescent="0.25">
      <c r="A688" s="28" t="str">
        <f>IF(Items!$B687="","",Items!$A687)</f>
        <v>6001087361347</v>
      </c>
      <c r="B688" s="28" t="str">
        <f>IF(Items!$B687="","",Items!$B687)</f>
        <v>Lux Soap S Twilight 175g</v>
      </c>
      <c r="C688" s="32">
        <v>0</v>
      </c>
      <c r="D688" s="32"/>
      <c r="E688" s="32" t="str">
        <f t="shared" si="20"/>
        <v/>
      </c>
      <c r="F688" s="33">
        <f>IF($B688="","",Items!$I687)</f>
        <v>13.0425</v>
      </c>
      <c r="G688" s="33" t="str">
        <f t="shared" si="21"/>
        <v/>
      </c>
      <c r="H688" s="28"/>
    </row>
    <row r="689" spans="1:8" x14ac:dyDescent="0.25">
      <c r="A689" s="28" t="str">
        <f>IF(Items!$B688="","",Items!$A688)</f>
        <v>6001087361354</v>
      </c>
      <c r="B689" s="28" t="str">
        <f>IF(Items!$B688="","",Items!$B688)</f>
        <v>Lux Soap Scarlet Blossom 175g</v>
      </c>
      <c r="C689" s="32">
        <v>0</v>
      </c>
      <c r="D689" s="32"/>
      <c r="E689" s="32" t="str">
        <f t="shared" si="20"/>
        <v/>
      </c>
      <c r="F689" s="33">
        <f>IF($B689="","",Items!$I688)</f>
        <v>13.0425</v>
      </c>
      <c r="G689" s="33" t="str">
        <f t="shared" si="21"/>
        <v/>
      </c>
      <c r="H689" s="28"/>
    </row>
    <row r="690" spans="1:8" x14ac:dyDescent="0.25">
      <c r="A690" s="28" t="str">
        <f>IF(Items!$B689="","",Items!$A689)</f>
        <v>6001087361286</v>
      </c>
      <c r="B690" s="28" t="str">
        <f>IF(Items!$B689="","",Items!$B689)</f>
        <v>Lux Soap Soft Caress 175g</v>
      </c>
      <c r="C690" s="32">
        <v>0</v>
      </c>
      <c r="D690" s="32"/>
      <c r="E690" s="32" t="str">
        <f t="shared" si="20"/>
        <v/>
      </c>
      <c r="F690" s="33">
        <f>IF($B690="","",Items!$I689)</f>
        <v>13.0425</v>
      </c>
      <c r="G690" s="33" t="str">
        <f t="shared" si="21"/>
        <v/>
      </c>
      <c r="H690" s="28"/>
    </row>
    <row r="691" spans="1:8" x14ac:dyDescent="0.25">
      <c r="A691" s="28" t="str">
        <f>IF(Items!$B690="","",Items!$A690)</f>
        <v>6001087361293</v>
      </c>
      <c r="B691" s="28" t="str">
        <f>IF(Items!$B690="","",Items!$B690)</f>
        <v>Lux Soap Soft Touch 175g</v>
      </c>
      <c r="C691" s="32">
        <v>0</v>
      </c>
      <c r="D691" s="32"/>
      <c r="E691" s="32" t="str">
        <f t="shared" si="20"/>
        <v/>
      </c>
      <c r="F691" s="33">
        <f>IF($B691="","",Items!$I690)</f>
        <v>13.0425</v>
      </c>
      <c r="G691" s="33" t="str">
        <f t="shared" si="21"/>
        <v/>
      </c>
      <c r="H691" s="28"/>
    </row>
    <row r="692" spans="1:8" x14ac:dyDescent="0.25">
      <c r="A692" s="28" t="str">
        <f>IF(Items!$B691="","",Items!$A691)</f>
        <v>6001087361316</v>
      </c>
      <c r="B692" s="28" t="str">
        <f>IF(Items!$B691="","",Items!$B691)</f>
        <v>Lux Soap Wake Me Up 175g</v>
      </c>
      <c r="C692" s="32">
        <v>0</v>
      </c>
      <c r="D692" s="32">
        <v>11</v>
      </c>
      <c r="E692" s="32">
        <f t="shared" si="20"/>
        <v>11</v>
      </c>
      <c r="F692" s="33">
        <f>IF($B692="","",Items!$I691)</f>
        <v>13.0425</v>
      </c>
      <c r="G692" s="33">
        <f t="shared" si="21"/>
        <v>143.4675</v>
      </c>
      <c r="H692" s="28"/>
    </row>
    <row r="693" spans="1:8" x14ac:dyDescent="0.25">
      <c r="A693" s="28" t="str">
        <f>IF(Items!$B692="","",Items!$A692)</f>
        <v>6001087008587</v>
      </c>
      <c r="B693" s="28" t="str">
        <f>IF(Items!$B692="","",Items!$B692)</f>
        <v>Lux Soft Caress 100g</v>
      </c>
      <c r="C693" s="32">
        <v>0</v>
      </c>
      <c r="D693" s="32"/>
      <c r="E693" s="32" t="str">
        <f t="shared" si="20"/>
        <v/>
      </c>
      <c r="F693" s="33">
        <f>IF($B693="","",Items!$I692)</f>
        <v>9.8249999999999993</v>
      </c>
      <c r="G693" s="33" t="str">
        <f t="shared" si="21"/>
        <v/>
      </c>
      <c r="H693" s="28"/>
    </row>
    <row r="694" spans="1:8" x14ac:dyDescent="0.25">
      <c r="A694" s="28" t="str">
        <f>IF(Items!$B693="","",Items!$A693)</f>
        <v>6001087365802</v>
      </c>
      <c r="B694" s="28" t="str">
        <f>IF(Items!$B693="","",Items!$B693)</f>
        <v>Lux T Whisper</v>
      </c>
      <c r="C694" s="32">
        <v>0</v>
      </c>
      <c r="D694" s="32"/>
      <c r="E694" s="32" t="str">
        <f t="shared" si="20"/>
        <v/>
      </c>
      <c r="F694" s="33">
        <f>IF($B694="","",Items!$I693)</f>
        <v>13.0425</v>
      </c>
      <c r="G694" s="33" t="str">
        <f t="shared" si="21"/>
        <v/>
      </c>
      <c r="H694" s="28"/>
    </row>
    <row r="695" spans="1:8" x14ac:dyDescent="0.25">
      <c r="A695" s="28" t="str">
        <f>IF(Items!$B694="","",Items!$A694)</f>
        <v>6004842006880</v>
      </c>
      <c r="B695" s="28" t="str">
        <f>IF(Items!$B694="","",Items!$B694)</f>
        <v>Lyons Peanut 1L</v>
      </c>
      <c r="C695" s="32">
        <v>0</v>
      </c>
      <c r="D695" s="32"/>
      <c r="E695" s="32" t="str">
        <f t="shared" si="20"/>
        <v/>
      </c>
      <c r="F695" s="33">
        <f>IF($B695="","",Items!$I694)</f>
        <v>78.262500000000003</v>
      </c>
      <c r="G695" s="33" t="str">
        <f t="shared" si="21"/>
        <v/>
      </c>
      <c r="H695" s="28"/>
    </row>
    <row r="696" spans="1:8" x14ac:dyDescent="0.25">
      <c r="A696" s="28" t="str">
        <f>IF(Items!$B695="","",Items!$A695)</f>
        <v>6004842001526</v>
      </c>
      <c r="B696" s="28" t="str">
        <f>IF(Items!$B695="","",Items!$B695)</f>
        <v>Lyons Quickbrew Teabags Box 100s</v>
      </c>
      <c r="C696" s="32">
        <v>0</v>
      </c>
      <c r="D696" s="32"/>
      <c r="E696" s="32" t="str">
        <f t="shared" si="20"/>
        <v/>
      </c>
      <c r="F696" s="33">
        <f>IF($B696="","",Items!$I695)</f>
        <v>32.752499999999998</v>
      </c>
      <c r="G696" s="33" t="str">
        <f t="shared" si="21"/>
        <v/>
      </c>
      <c r="H696" s="28"/>
    </row>
    <row r="697" spans="1:8" x14ac:dyDescent="0.25">
      <c r="A697" s="28" t="str">
        <f>IF(Items!$B696="","",Items!$A696)</f>
        <v>6008165292807</v>
      </c>
      <c r="B697" s="28" t="str">
        <f>IF(Items!$B696="","",Items!$B696)</f>
        <v>Madison 10s</v>
      </c>
      <c r="C697" s="32">
        <v>0</v>
      </c>
      <c r="D697" s="32"/>
      <c r="E697" s="32" t="str">
        <f t="shared" si="20"/>
        <v/>
      </c>
      <c r="F697" s="33">
        <f>IF($B697="","",Items!$I696)</f>
        <v>9.8249999999999993</v>
      </c>
      <c r="G697" s="33" t="str">
        <f t="shared" si="21"/>
        <v/>
      </c>
      <c r="H697" s="28"/>
    </row>
    <row r="698" spans="1:8" x14ac:dyDescent="0.25">
      <c r="A698" s="28" t="str">
        <f>IF(Items!$B697="","",Items!$A697)</f>
        <v>6001934000016</v>
      </c>
      <c r="B698" s="28" t="str">
        <f>IF(Items!$B697="","",Items!$B697)</f>
        <v>Madison 20s</v>
      </c>
      <c r="C698" s="32">
        <v>0</v>
      </c>
      <c r="D698" s="32">
        <v>25</v>
      </c>
      <c r="E698" s="32">
        <f t="shared" si="20"/>
        <v>25</v>
      </c>
      <c r="F698" s="33">
        <f>IF($B698="","",Items!$I697)</f>
        <v>19.567499999999999</v>
      </c>
      <c r="G698" s="33">
        <f t="shared" si="21"/>
        <v>489.1875</v>
      </c>
      <c r="H698" s="28"/>
    </row>
    <row r="699" spans="1:8" x14ac:dyDescent="0.25">
      <c r="A699" s="28" t="str">
        <f>IF(Items!$B698="","",Items!$A698)</f>
        <v>6007497051748</v>
      </c>
      <c r="B699" s="28" t="str">
        <f>IF(Items!$B698="","",Items!$B698)</f>
        <v>Madras Hot 50g</v>
      </c>
      <c r="C699" s="32">
        <v>0</v>
      </c>
      <c r="D699" s="32"/>
      <c r="E699" s="32" t="str">
        <f t="shared" si="20"/>
        <v/>
      </c>
      <c r="F699" s="33">
        <f>IF($B699="","",Items!$I698)</f>
        <v>13.0425</v>
      </c>
      <c r="G699" s="33" t="str">
        <f t="shared" si="21"/>
        <v/>
      </c>
      <c r="H699" s="28"/>
    </row>
    <row r="700" spans="1:8" x14ac:dyDescent="0.25">
      <c r="A700" s="28" t="str">
        <f>IF(Items!$B699="","",Items!$A699)</f>
        <v>6003989003028</v>
      </c>
      <c r="B700" s="28" t="str">
        <f>IF(Items!$B699="","",Items!$B699)</f>
        <v>Mageu Cream Flavur 500ml</v>
      </c>
      <c r="C700" s="32">
        <v>0</v>
      </c>
      <c r="D700" s="32"/>
      <c r="E700" s="32" t="str">
        <f t="shared" si="20"/>
        <v/>
      </c>
      <c r="F700" s="33">
        <f>IF($B700="","",Items!$I699)</f>
        <v>13.0425</v>
      </c>
      <c r="G700" s="33" t="str">
        <f t="shared" si="21"/>
        <v/>
      </c>
      <c r="H700" s="28"/>
    </row>
    <row r="701" spans="1:8" x14ac:dyDescent="0.25">
      <c r="A701" s="28" t="str">
        <f>IF(Items!$B700="","",Items!$A700)</f>
        <v>6009188007393</v>
      </c>
      <c r="B701" s="28" t="str">
        <f>IF(Items!$B700="","",Items!$B700)</f>
        <v>MAGGI NOODLES BEEF</v>
      </c>
      <c r="C701" s="32">
        <v>0</v>
      </c>
      <c r="D701" s="32"/>
      <c r="E701" s="32" t="str">
        <f t="shared" si="20"/>
        <v/>
      </c>
      <c r="F701" s="33">
        <f>IF($B701="","",Items!$I700)</f>
        <v>7.8224999999999998</v>
      </c>
      <c r="G701" s="33" t="str">
        <f t="shared" si="21"/>
        <v/>
      </c>
      <c r="H701" s="28"/>
    </row>
    <row r="702" spans="1:8" x14ac:dyDescent="0.25">
      <c r="A702" s="28" t="str">
        <f>IF(Items!$B701="","",Items!$A701)</f>
        <v>6001068587209</v>
      </c>
      <c r="B702" s="28" t="str">
        <f>IF(Items!$B701="","",Items!$B701)</f>
        <v>Maggi Noodles Beef 75g</v>
      </c>
      <c r="C702" s="32">
        <v>0</v>
      </c>
      <c r="D702" s="32"/>
      <c r="E702" s="32" t="str">
        <f t="shared" si="20"/>
        <v/>
      </c>
      <c r="F702" s="33">
        <f>IF($B702="","",Items!$I701)</f>
        <v>6.5250000000000004</v>
      </c>
      <c r="G702" s="33" t="str">
        <f t="shared" si="21"/>
        <v/>
      </c>
      <c r="H702" s="28"/>
    </row>
    <row r="703" spans="1:8" x14ac:dyDescent="0.25">
      <c r="A703" s="28" t="str">
        <f>IF(Items!$B702="","",Items!$A702)</f>
        <v>6009188007386</v>
      </c>
      <c r="B703" s="28" t="str">
        <f>IF(Items!$B702="","",Items!$B702)</f>
        <v>MAGGI NOODLES D/CURRY</v>
      </c>
      <c r="C703" s="32">
        <v>0</v>
      </c>
      <c r="D703" s="32"/>
      <c r="E703" s="32" t="str">
        <f t="shared" si="20"/>
        <v/>
      </c>
      <c r="F703" s="33">
        <f>IF($B703="","",Items!$I702)</f>
        <v>7.8224999999999998</v>
      </c>
      <c r="G703" s="33" t="str">
        <f t="shared" si="21"/>
        <v/>
      </c>
      <c r="H703" s="28"/>
    </row>
    <row r="704" spans="1:8" x14ac:dyDescent="0.25">
      <c r="A704" s="28" t="str">
        <f>IF(Items!$B703="","",Items!$A703)</f>
        <v>6001068660902</v>
      </c>
      <c r="B704" s="28" t="str">
        <f>IF(Items!$B703="","",Items!$B703)</f>
        <v>MAGGI NOODLES Durban Curry</v>
      </c>
      <c r="C704" s="32">
        <v>0</v>
      </c>
      <c r="D704" s="32"/>
      <c r="E704" s="32" t="str">
        <f t="shared" si="20"/>
        <v/>
      </c>
      <c r="F704" s="33">
        <f>IF($B704="","",Items!$I703)</f>
        <v>7.8224999999999998</v>
      </c>
      <c r="G704" s="33" t="str">
        <f t="shared" si="21"/>
        <v/>
      </c>
      <c r="H704" s="28"/>
    </row>
    <row r="705" spans="1:8" x14ac:dyDescent="0.25">
      <c r="A705" s="28" t="str">
        <f>IF(Items!$B704="","",Items!$A704)</f>
        <v>6019609697188</v>
      </c>
      <c r="B705" s="28" t="str">
        <f>IF(Items!$B704="","",Items!$B704)</f>
        <v>Magogos Peanut 350ml</v>
      </c>
      <c r="C705" s="32">
        <v>0</v>
      </c>
      <c r="D705" s="32"/>
      <c r="E705" s="32" t="str">
        <f t="shared" si="20"/>
        <v/>
      </c>
      <c r="F705" s="33">
        <f>IF($B705="","",Items!$I704)</f>
        <v>19.567499999999999</v>
      </c>
      <c r="G705" s="33" t="str">
        <f t="shared" si="21"/>
        <v/>
      </c>
      <c r="H705" s="28"/>
    </row>
    <row r="706" spans="1:8" x14ac:dyDescent="0.25">
      <c r="A706" s="28" t="str">
        <f>IF(Items!$B705="","",Items!$A705)</f>
        <v>6007421002914</v>
      </c>
      <c r="B706" s="28" t="str">
        <f>IF(Items!$B705="","",Items!$B705)</f>
        <v>Mahatma White Rice 2kg</v>
      </c>
      <c r="C706" s="32">
        <v>0</v>
      </c>
      <c r="D706" s="32"/>
      <c r="E706" s="32" t="str">
        <f t="shared" si="20"/>
        <v/>
      </c>
      <c r="F706" s="33">
        <f>IF($B706="","",Items!$I705)</f>
        <v>32.752499999999998</v>
      </c>
      <c r="G706" s="33" t="str">
        <f t="shared" si="21"/>
        <v/>
      </c>
      <c r="H706" s="28"/>
    </row>
    <row r="707" spans="1:8" x14ac:dyDescent="0.25">
      <c r="A707" s="28" t="str">
        <f>IF(Items!$B706="","",Items!$A706)</f>
        <v>6009711325802</v>
      </c>
      <c r="B707" s="28" t="str">
        <f>IF(Items!$B706="","",Items!$B706)</f>
        <v>Maheu Amasipsip Vanilla Custard 500mls</v>
      </c>
      <c r="C707" s="32">
        <v>0</v>
      </c>
      <c r="D707" s="32"/>
      <c r="E707" s="32" t="str">
        <f t="shared" si="20"/>
        <v/>
      </c>
      <c r="F707" s="33">
        <f>IF($B707="","",Items!$I706)</f>
        <v>9.7799999999999994</v>
      </c>
      <c r="G707" s="33" t="str">
        <f t="shared" si="21"/>
        <v/>
      </c>
      <c r="H707" s="28"/>
    </row>
    <row r="708" spans="1:8" x14ac:dyDescent="0.25">
      <c r="A708" s="28" t="str">
        <f>IF(Items!$B707="","",Items!$A707)</f>
        <v>6322417351310</v>
      </c>
      <c r="B708" s="28" t="str">
        <f>IF(Items!$B707="","",Items!$B707)</f>
        <v>Mamalo Peanut Butter 375ml</v>
      </c>
      <c r="C708" s="32">
        <v>0</v>
      </c>
      <c r="D708" s="32"/>
      <c r="E708" s="32" t="str">
        <f t="shared" si="20"/>
        <v/>
      </c>
      <c r="F708" s="33">
        <f>IF($B708="","",Items!$I707)</f>
        <v>16.237500000000001</v>
      </c>
      <c r="G708" s="33" t="str">
        <f t="shared" si="21"/>
        <v/>
      </c>
      <c r="H708" s="28"/>
    </row>
    <row r="709" spans="1:8" x14ac:dyDescent="0.25">
      <c r="A709" s="28" t="str">
        <f>IF(Items!$B708="","",Items!$A708)</f>
        <v>6009691170010</v>
      </c>
      <c r="B709" s="28" t="str">
        <f>IF(Items!$B708="","",Items!$B708)</f>
        <v>Mamas Mixed Fruit Jam 500g</v>
      </c>
      <c r="C709" s="32">
        <v>0</v>
      </c>
      <c r="D709" s="32"/>
      <c r="E709" s="32" t="str">
        <f t="shared" si="20"/>
        <v/>
      </c>
      <c r="F709" s="33">
        <f>IF($B709="","",Items!$I708)</f>
        <v>19.567499999999999</v>
      </c>
      <c r="G709" s="33" t="str">
        <f t="shared" si="21"/>
        <v/>
      </c>
      <c r="H709" s="28"/>
    </row>
    <row r="710" spans="1:8" x14ac:dyDescent="0.25">
      <c r="A710" s="28" t="str">
        <f>IF(Items!$B709="","",Items!$A709)</f>
        <v>6009900522203</v>
      </c>
      <c r="B710" s="28" t="str">
        <f>IF(Items!$B709="","",Items!$B709)</f>
        <v>Mamas Peanut Butter 375ml</v>
      </c>
      <c r="C710" s="32">
        <v>0</v>
      </c>
      <c r="D710" s="32"/>
      <c r="E710" s="32" t="str">
        <f t="shared" ref="E710:E773" si="22">IF(OR($B710="",$D710=""),"",$D710-$C710)</f>
        <v/>
      </c>
      <c r="F710" s="33">
        <f>IF($B710="","",Items!$I709)</f>
        <v>16.305</v>
      </c>
      <c r="G710" s="33" t="str">
        <f t="shared" ref="G710:G773" si="23">IF($E710="","",$E710*$F710)</f>
        <v/>
      </c>
      <c r="H710" s="28"/>
    </row>
    <row r="711" spans="1:8" x14ac:dyDescent="0.25">
      <c r="A711" s="28" t="str">
        <f>IF(Items!$B710="","",Items!$A710)</f>
        <v>6003989001437</v>
      </c>
      <c r="B711" s="28" t="str">
        <f>IF(Items!$B710="","",Items!$B710)</f>
        <v>Mangoe Apple 100%</v>
      </c>
      <c r="C711" s="32">
        <v>0</v>
      </c>
      <c r="D711" s="32"/>
      <c r="E711" s="32" t="str">
        <f t="shared" si="22"/>
        <v/>
      </c>
      <c r="F711" s="33">
        <f>IF($B711="","",Items!$I710)</f>
        <v>16.305</v>
      </c>
      <c r="G711" s="33" t="str">
        <f t="shared" si="23"/>
        <v/>
      </c>
      <c r="H711" s="28"/>
    </row>
    <row r="712" spans="1:8" x14ac:dyDescent="0.25">
      <c r="A712" s="28" t="str">
        <f>IF(Items!$B711="","",Items!$A711)</f>
        <v>6003989001390</v>
      </c>
      <c r="B712" s="28" t="str">
        <f>IF(Items!$B711="","",Items!$B711)</f>
        <v>Mangoe Fruit Coctail 100%</v>
      </c>
      <c r="C712" s="32">
        <v>0</v>
      </c>
      <c r="D712" s="32"/>
      <c r="E712" s="32" t="str">
        <f t="shared" si="22"/>
        <v/>
      </c>
      <c r="F712" s="33">
        <f>IF($B712="","",Items!$I711)</f>
        <v>16.305</v>
      </c>
      <c r="G712" s="33" t="str">
        <f t="shared" si="23"/>
        <v/>
      </c>
      <c r="H712" s="28"/>
    </row>
    <row r="713" spans="1:8" x14ac:dyDescent="0.25">
      <c r="A713" s="28" t="str">
        <f>IF(Items!$B712="","",Items!$A712)</f>
        <v>6003989001192</v>
      </c>
      <c r="B713" s="28" t="str">
        <f>IF(Items!$B712="","",Items!$B712)</f>
        <v>Mangoe Juice Blend 100%</v>
      </c>
      <c r="C713" s="32">
        <v>0</v>
      </c>
      <c r="D713" s="32"/>
      <c r="E713" s="32" t="str">
        <f t="shared" si="22"/>
        <v/>
      </c>
      <c r="F713" s="33">
        <f>IF($B713="","",Items!$I712)</f>
        <v>13.0425</v>
      </c>
      <c r="G713" s="33" t="str">
        <f t="shared" si="23"/>
        <v/>
      </c>
      <c r="H713" s="28"/>
    </row>
    <row r="714" spans="1:8" x14ac:dyDescent="0.25">
      <c r="A714" s="28" t="str">
        <f>IF(Items!$B713="","",Items!$A713)</f>
        <v>P1237</v>
      </c>
      <c r="B714" s="28" t="str">
        <f>IF(Items!$B713="","",Items!$B713)</f>
        <v>Maputi Each</v>
      </c>
      <c r="C714" s="32">
        <v>0</v>
      </c>
      <c r="D714" s="32"/>
      <c r="E714" s="32" t="str">
        <f t="shared" si="22"/>
        <v/>
      </c>
      <c r="F714" s="33">
        <f>IF($B714="","",Items!$I713)</f>
        <v>1.3049999999999999</v>
      </c>
      <c r="G714" s="33" t="str">
        <f t="shared" si="23"/>
        <v/>
      </c>
      <c r="H714" s="28"/>
    </row>
    <row r="715" spans="1:8" x14ac:dyDescent="0.25">
      <c r="A715" s="28" t="str">
        <f>IF(Items!$B714="","",Items!$A714)</f>
        <v>L1237</v>
      </c>
      <c r="B715" s="28" t="str">
        <f>IF(Items!$B714="","",Items!$B714)</f>
        <v>Maputi Pack</v>
      </c>
      <c r="C715" s="32">
        <v>0</v>
      </c>
      <c r="D715" s="32">
        <v>7</v>
      </c>
      <c r="E715" s="32">
        <f t="shared" si="22"/>
        <v>7</v>
      </c>
      <c r="F715" s="33">
        <f>IF($B715="","",Items!$I714)</f>
        <v>18.75</v>
      </c>
      <c r="G715" s="33">
        <f t="shared" si="23"/>
        <v>131.25</v>
      </c>
      <c r="H715" s="28"/>
    </row>
    <row r="716" spans="1:8" x14ac:dyDescent="0.25">
      <c r="A716" s="28" t="str">
        <f>IF(Items!$B715="","",Items!$A715)</f>
        <v>6009678261472</v>
      </c>
      <c r="B716" s="28" t="str">
        <f>IF(Items!$B715="","",Items!$B715)</f>
        <v>Maq 2kg</v>
      </c>
      <c r="C716" s="32">
        <v>0</v>
      </c>
      <c r="D716" s="32"/>
      <c r="E716" s="32" t="str">
        <f t="shared" si="22"/>
        <v/>
      </c>
      <c r="F716" s="33">
        <f>IF($B716="","",Items!$I715)</f>
        <v>55.432499999999997</v>
      </c>
      <c r="G716" s="33" t="str">
        <f t="shared" si="23"/>
        <v/>
      </c>
      <c r="H716" s="28"/>
    </row>
    <row r="717" spans="1:8" x14ac:dyDescent="0.25">
      <c r="A717" s="28" t="str">
        <f>IF(Items!$B716="","",Items!$A716)</f>
        <v>6009678260024</v>
      </c>
      <c r="B717" s="28" t="str">
        <f>IF(Items!$B716="","",Items!$B716)</f>
        <v>Maq Washing Powder 150g</v>
      </c>
      <c r="C717" s="32">
        <v>0</v>
      </c>
      <c r="D717" s="32"/>
      <c r="E717" s="32" t="str">
        <f t="shared" si="22"/>
        <v/>
      </c>
      <c r="F717" s="33">
        <f>IF($B717="","",Items!$I716)</f>
        <v>9.7799999999999994</v>
      </c>
      <c r="G717" s="33" t="str">
        <f t="shared" si="23"/>
        <v/>
      </c>
      <c r="H717" s="28"/>
    </row>
    <row r="718" spans="1:8" x14ac:dyDescent="0.25">
      <c r="A718" s="28" t="str">
        <f>IF(Items!$B717="","",Items!$A717)</f>
        <v>6009678260031</v>
      </c>
      <c r="B718" s="28" t="str">
        <f>IF(Items!$B717="","",Items!$B717)</f>
        <v>Maq Washing Powder 250g</v>
      </c>
      <c r="C718" s="32">
        <v>0</v>
      </c>
      <c r="D718" s="32">
        <v>26</v>
      </c>
      <c r="E718" s="32">
        <f t="shared" si="22"/>
        <v>26</v>
      </c>
      <c r="F718" s="33">
        <f>IF($B718="","",Items!$I717)</f>
        <v>13.0425</v>
      </c>
      <c r="G718" s="33">
        <f t="shared" si="23"/>
        <v>339.10500000000002</v>
      </c>
      <c r="H718" s="28"/>
    </row>
    <row r="719" spans="1:8" x14ac:dyDescent="0.25">
      <c r="A719" s="28" t="str">
        <f>IF(Items!$B718="","",Items!$A718)</f>
        <v>6009678260048</v>
      </c>
      <c r="B719" s="28" t="str">
        <f>IF(Items!$B718="","",Items!$B718)</f>
        <v>Maq Washing Powder 500g</v>
      </c>
      <c r="C719" s="32">
        <v>0</v>
      </c>
      <c r="D719" s="32">
        <v>0</v>
      </c>
      <c r="E719" s="32">
        <f t="shared" si="22"/>
        <v>0</v>
      </c>
      <c r="F719" s="33">
        <f>IF($B719="","",Items!$I718)</f>
        <v>19.567499999999999</v>
      </c>
      <c r="G719" s="33">
        <f t="shared" si="23"/>
        <v>0</v>
      </c>
      <c r="H719" s="28"/>
    </row>
    <row r="720" spans="1:8" x14ac:dyDescent="0.25">
      <c r="A720" s="28" t="str">
        <f>IF(Items!$B719="","",Items!$A719)</f>
        <v>5449000095572</v>
      </c>
      <c r="B720" s="28" t="str">
        <f>IF(Items!$B719="","",Items!$B719)</f>
        <v>Mazoe Blackberry Original 2l</v>
      </c>
      <c r="C720" s="32">
        <v>0</v>
      </c>
      <c r="D720" s="32">
        <v>18</v>
      </c>
      <c r="E720" s="32">
        <f t="shared" si="22"/>
        <v>18</v>
      </c>
      <c r="F720" s="33">
        <f>IF($B720="","",Items!$I719)</f>
        <v>48</v>
      </c>
      <c r="G720" s="33">
        <f t="shared" si="23"/>
        <v>864</v>
      </c>
      <c r="H720" s="28"/>
    </row>
    <row r="721" spans="1:8" x14ac:dyDescent="0.25">
      <c r="A721" s="28" t="str">
        <f>IF(Items!$B720="","",Items!$A720)</f>
        <v>5449000243867</v>
      </c>
      <c r="B721" s="28" t="str">
        <f>IF(Items!$B720="","",Items!$B720)</f>
        <v>Mazoe Cream Soda 2l</v>
      </c>
      <c r="C721" s="32">
        <v>0</v>
      </c>
      <c r="D721" s="32">
        <v>13</v>
      </c>
      <c r="E721" s="32">
        <f t="shared" si="22"/>
        <v>13</v>
      </c>
      <c r="F721" s="33">
        <f>IF($B721="","",Items!$I720)</f>
        <v>40.266666666666666</v>
      </c>
      <c r="G721" s="33">
        <f t="shared" si="23"/>
        <v>523.4666666666667</v>
      </c>
      <c r="H721" s="28"/>
    </row>
    <row r="722" spans="1:8" x14ac:dyDescent="0.25">
      <c r="A722" s="28" t="str">
        <f>IF(Items!$B721="","",Items!$A721)</f>
        <v>5449000009401</v>
      </c>
      <c r="B722" s="28" t="str">
        <f>IF(Items!$B721="","",Items!$B721)</f>
        <v>MAZOE CREME SODA 2L</v>
      </c>
      <c r="C722" s="32">
        <v>0</v>
      </c>
      <c r="D722" s="32"/>
      <c r="E722" s="32" t="str">
        <f t="shared" si="22"/>
        <v/>
      </c>
      <c r="F722" s="33">
        <f>IF($B722="","",Items!$I721)</f>
        <v>58.695</v>
      </c>
      <c r="G722" s="33" t="str">
        <f t="shared" si="23"/>
        <v/>
      </c>
      <c r="H722" s="28"/>
    </row>
    <row r="723" spans="1:8" x14ac:dyDescent="0.25">
      <c r="A723" s="28" t="str">
        <f>IF(Items!$B722="","",Items!$A722)</f>
        <v>5449000262417</v>
      </c>
      <c r="B723" s="28" t="str">
        <f>IF(Items!$B722="","",Items!$B722)</f>
        <v>Mazoe Orange Crush 2l</v>
      </c>
      <c r="C723" s="32">
        <v>0</v>
      </c>
      <c r="D723" s="32">
        <v>17</v>
      </c>
      <c r="E723" s="32">
        <f t="shared" si="22"/>
        <v>17</v>
      </c>
      <c r="F723" s="33">
        <f>IF($B723="","",Items!$I722)</f>
        <v>53.733333333333334</v>
      </c>
      <c r="G723" s="33">
        <f t="shared" si="23"/>
        <v>913.4666666666667</v>
      </c>
      <c r="H723" s="28"/>
    </row>
    <row r="724" spans="1:8" x14ac:dyDescent="0.25">
      <c r="A724" s="28" t="str">
        <f>IF(Items!$B723="","",Items!$A723)</f>
        <v>5449000011510</v>
      </c>
      <c r="B724" s="28" t="str">
        <f>IF(Items!$B723="","",Items!$B723)</f>
        <v>Mazoe Peach Syrup 2l</v>
      </c>
      <c r="C724" s="32">
        <v>0</v>
      </c>
      <c r="D724" s="32">
        <v>8</v>
      </c>
      <c r="E724" s="32">
        <f t="shared" si="22"/>
        <v>8</v>
      </c>
      <c r="F724" s="33">
        <f>IF($B724="","",Items!$I723)</f>
        <v>58.695</v>
      </c>
      <c r="G724" s="33">
        <f t="shared" si="23"/>
        <v>469.56</v>
      </c>
      <c r="H724" s="28"/>
    </row>
    <row r="725" spans="1:8" x14ac:dyDescent="0.25">
      <c r="A725" s="28" t="str">
        <f>IF(Items!$B724="","",Items!$A724)</f>
        <v>5449000017000</v>
      </c>
      <c r="B725" s="28" t="str">
        <f>IF(Items!$B724="","",Items!$B724)</f>
        <v>Mazoe Raspberry 2l</v>
      </c>
      <c r="C725" s="32">
        <v>0</v>
      </c>
      <c r="D725" s="32">
        <v>18</v>
      </c>
      <c r="E725" s="32">
        <f t="shared" si="22"/>
        <v>18</v>
      </c>
      <c r="F725" s="33">
        <f>IF($B725="","",Items!$I724)</f>
        <v>40.266666666666666</v>
      </c>
      <c r="G725" s="33">
        <f t="shared" si="23"/>
        <v>724.8</v>
      </c>
      <c r="H725" s="28"/>
    </row>
    <row r="726" spans="1:8" x14ac:dyDescent="0.25">
      <c r="A726" s="28" t="str">
        <f>IF(Items!$B725="","",Items!$A725)</f>
        <v>60015990</v>
      </c>
      <c r="B726" s="28" t="str">
        <f>IF(Items!$B725="","",Items!$B725)</f>
        <v>Med Lemon Regular</v>
      </c>
      <c r="C726" s="32">
        <v>0</v>
      </c>
      <c r="D726" s="32">
        <v>70</v>
      </c>
      <c r="E726" s="32">
        <f t="shared" si="22"/>
        <v>70</v>
      </c>
      <c r="F726" s="33">
        <f>IF($B726="","",Items!$I725)</f>
        <v>7.5</v>
      </c>
      <c r="G726" s="33">
        <f t="shared" si="23"/>
        <v>525</v>
      </c>
      <c r="H726" s="28"/>
    </row>
    <row r="727" spans="1:8" x14ac:dyDescent="0.25">
      <c r="A727" s="28" t="str">
        <f>IF(Items!$B726="","",Items!$A726)</f>
        <v>6009702156378</v>
      </c>
      <c r="B727" s="28" t="str">
        <f>IF(Items!$B726="","",Items!$B726)</f>
        <v>Mega Salt 1kg</v>
      </c>
      <c r="C727" s="32">
        <v>0</v>
      </c>
      <c r="D727" s="32"/>
      <c r="E727" s="32" t="str">
        <f t="shared" si="22"/>
        <v/>
      </c>
      <c r="F727" s="33">
        <f>IF($B727="","",Items!$I726)</f>
        <v>6.5250000000000004</v>
      </c>
      <c r="G727" s="33" t="str">
        <f t="shared" si="23"/>
        <v/>
      </c>
      <c r="H727" s="28"/>
    </row>
    <row r="728" spans="1:8" x14ac:dyDescent="0.25">
      <c r="A728" s="28" t="str">
        <f>IF(Items!$B727="","",Items!$A727)</f>
        <v>6164000399435</v>
      </c>
      <c r="B728" s="28" t="str">
        <f>IF(Items!$B727="","",Items!$B727)</f>
        <v>Mega Spaghetti 400g</v>
      </c>
      <c r="C728" s="32">
        <v>0</v>
      </c>
      <c r="D728" s="32"/>
      <c r="E728" s="32" t="str">
        <f t="shared" si="22"/>
        <v/>
      </c>
      <c r="F728" s="33">
        <f>IF($B728="","",Items!$I727)</f>
        <v>9.7799999999999994</v>
      </c>
      <c r="G728" s="33" t="str">
        <f t="shared" si="23"/>
        <v/>
      </c>
      <c r="H728" s="28"/>
    </row>
    <row r="729" spans="1:8" x14ac:dyDescent="0.25">
      <c r="A729" s="28" t="str">
        <f>IF(Items!$B728="","",Items!$A728)</f>
        <v>6009709823303</v>
      </c>
      <c r="B729" s="28" t="str">
        <f>IF(Items!$B728="","",Items!$B728)</f>
        <v>Milkit  Toffe Toffe Bar</v>
      </c>
      <c r="C729" s="32">
        <v>0</v>
      </c>
      <c r="D729" s="32">
        <v>38</v>
      </c>
      <c r="E729" s="32">
        <f t="shared" si="22"/>
        <v>38</v>
      </c>
      <c r="F729" s="33">
        <f>IF($B729="","",Items!$I728)</f>
        <v>1.3049999999999999</v>
      </c>
      <c r="G729" s="33">
        <f t="shared" si="23"/>
        <v>49.589999999999996</v>
      </c>
      <c r="H729" s="28"/>
    </row>
    <row r="730" spans="1:8" x14ac:dyDescent="0.25">
      <c r="A730" s="28" t="str">
        <f>IF(Items!$B729="","",Items!$A729)</f>
        <v>5449000180292</v>
      </c>
      <c r="B730" s="28" t="str">
        <f>IF(Items!$B729="","",Items!$B729)</f>
        <v>Minute Maid Apple 1L</v>
      </c>
      <c r="C730" s="32">
        <v>0</v>
      </c>
      <c r="D730" s="32">
        <v>12</v>
      </c>
      <c r="E730" s="32">
        <f t="shared" si="22"/>
        <v>12</v>
      </c>
      <c r="F730" s="33">
        <f>IF($B730="","",Items!$I729)</f>
        <v>25.813333333333333</v>
      </c>
      <c r="G730" s="33">
        <f t="shared" si="23"/>
        <v>309.76</v>
      </c>
      <c r="H730" s="28"/>
    </row>
    <row r="731" spans="1:8" x14ac:dyDescent="0.25">
      <c r="A731" s="28" t="str">
        <f>IF(Items!$B730="","",Items!$A730)</f>
        <v>5449000188342</v>
      </c>
      <c r="B731" s="28" t="str">
        <f>IF(Items!$B730="","",Items!$B730)</f>
        <v>Minute Maid Apple Grape 400ml</v>
      </c>
      <c r="C731" s="32">
        <v>0</v>
      </c>
      <c r="D731" s="32">
        <v>166</v>
      </c>
      <c r="E731" s="32">
        <f t="shared" si="22"/>
        <v>166</v>
      </c>
      <c r="F731" s="33">
        <f>IF($B731="","",Items!$I730)</f>
        <v>13.106666666666667</v>
      </c>
      <c r="G731" s="33">
        <f t="shared" si="23"/>
        <v>2175.7066666666669</v>
      </c>
      <c r="H731" s="28"/>
    </row>
    <row r="732" spans="1:8" x14ac:dyDescent="0.25">
      <c r="A732" s="28" t="str">
        <f>IF(Items!$B731="","",Items!$A731)</f>
        <v>5449000277657</v>
      </c>
      <c r="B732" s="28" t="str">
        <f>IF(Items!$B731="","",Items!$B731)</f>
        <v>Minute Maid BERRY 400MLS</v>
      </c>
      <c r="C732" s="32">
        <v>0</v>
      </c>
      <c r="D732" s="32"/>
      <c r="E732" s="32" t="str">
        <f t="shared" si="22"/>
        <v/>
      </c>
      <c r="F732" s="33">
        <f>IF($B732="","",Items!$I731)</f>
        <v>6.5250000000000004</v>
      </c>
      <c r="G732" s="33" t="str">
        <f t="shared" si="23"/>
        <v/>
      </c>
      <c r="H732" s="28"/>
    </row>
    <row r="733" spans="1:8" x14ac:dyDescent="0.25">
      <c r="A733" s="28" t="str">
        <f>IF(Items!$B732="","",Items!$A732)</f>
        <v>5449000227140</v>
      </c>
      <c r="B733" s="28" t="str">
        <f>IF(Items!$B732="","",Items!$B732)</f>
        <v>Minute Maid Guava 400ml</v>
      </c>
      <c r="C733" s="32">
        <v>0</v>
      </c>
      <c r="D733" s="32"/>
      <c r="E733" s="32" t="str">
        <f t="shared" si="22"/>
        <v/>
      </c>
      <c r="F733" s="33">
        <f>IF($B733="","",Items!$I732)</f>
        <v>13.0425</v>
      </c>
      <c r="G733" s="33" t="str">
        <f t="shared" si="23"/>
        <v/>
      </c>
      <c r="H733" s="28"/>
    </row>
    <row r="734" spans="1:8" x14ac:dyDescent="0.25">
      <c r="A734" s="28" t="str">
        <f>IF(Items!$B733="","",Items!$A733)</f>
        <v>5449000284105</v>
      </c>
      <c r="B734" s="28" t="str">
        <f>IF(Items!$B733="","",Items!$B733)</f>
        <v>Minute Maid Lemon 400mls</v>
      </c>
      <c r="C734" s="32">
        <v>0</v>
      </c>
      <c r="D734" s="32"/>
      <c r="E734" s="32" t="str">
        <f t="shared" si="22"/>
        <v/>
      </c>
      <c r="F734" s="33">
        <f>IF($B734="","",Items!$I733)</f>
        <v>6.5250000000000004</v>
      </c>
      <c r="G734" s="33" t="str">
        <f t="shared" si="23"/>
        <v/>
      </c>
      <c r="H734" s="28"/>
    </row>
    <row r="735" spans="1:8" x14ac:dyDescent="0.25">
      <c r="A735" s="28" t="str">
        <f>IF(Items!$B734="","",Items!$A734)</f>
        <v>90399497</v>
      </c>
      <c r="B735" s="28" t="str">
        <f>IF(Items!$B734="","",Items!$B734)</f>
        <v>Minute Maid Orange 400ml</v>
      </c>
      <c r="C735" s="32">
        <v>0</v>
      </c>
      <c r="D735" s="32">
        <v>98</v>
      </c>
      <c r="E735" s="32">
        <f t="shared" si="22"/>
        <v>98</v>
      </c>
      <c r="F735" s="33">
        <f>IF($B735="","",Items!$I734)</f>
        <v>13.106666666666667</v>
      </c>
      <c r="G735" s="33">
        <f t="shared" si="23"/>
        <v>1284.4533333333334</v>
      </c>
      <c r="H735" s="28"/>
    </row>
    <row r="736" spans="1:8" x14ac:dyDescent="0.25">
      <c r="A736" s="28" t="str">
        <f>IF(Items!$B735="","",Items!$A735)</f>
        <v>90490224</v>
      </c>
      <c r="B736" s="28" t="str">
        <f>IF(Items!$B735="","",Items!$B735)</f>
        <v>Minute Maid Orange Pulpy  400ml</v>
      </c>
      <c r="C736" s="32">
        <v>0</v>
      </c>
      <c r="D736" s="32"/>
      <c r="E736" s="32" t="str">
        <f t="shared" si="22"/>
        <v/>
      </c>
      <c r="F736" s="33">
        <f>IF($B736="","",Items!$I735)</f>
        <v>13.0425</v>
      </c>
      <c r="G736" s="33" t="str">
        <f t="shared" si="23"/>
        <v/>
      </c>
      <c r="H736" s="28"/>
    </row>
    <row r="737" spans="1:8" x14ac:dyDescent="0.25">
      <c r="A737" s="28" t="str">
        <f>IF(Items!$B736="","",Items!$A736)</f>
        <v>5449000284143</v>
      </c>
      <c r="B737" s="28" t="str">
        <f>IF(Items!$B736="","",Items!$B736)</f>
        <v>Minute Maid Orange Refresher 400mls</v>
      </c>
      <c r="C737" s="32">
        <v>0</v>
      </c>
      <c r="D737" s="32">
        <v>2</v>
      </c>
      <c r="E737" s="32">
        <f t="shared" si="22"/>
        <v>2</v>
      </c>
      <c r="F737" s="33">
        <f>IF($B737="","",Items!$I736)</f>
        <v>6.5250000000000004</v>
      </c>
      <c r="G737" s="33">
        <f t="shared" si="23"/>
        <v>13.05</v>
      </c>
      <c r="H737" s="28"/>
    </row>
    <row r="738" spans="1:8" x14ac:dyDescent="0.25">
      <c r="A738" s="28" t="str">
        <f>IF(Items!$B737="","",Items!$A737)</f>
        <v>5449000195456</v>
      </c>
      <c r="B738" s="28" t="str">
        <f>IF(Items!$B737="","",Items!$B737)</f>
        <v>Minute Maid Tropical 1L</v>
      </c>
      <c r="C738" s="32">
        <v>0</v>
      </c>
      <c r="D738" s="32"/>
      <c r="E738" s="32" t="str">
        <f t="shared" si="22"/>
        <v/>
      </c>
      <c r="F738" s="33">
        <f>IF($B738="","",Items!$I737)</f>
        <v>25.813333333333333</v>
      </c>
      <c r="G738" s="33" t="str">
        <f t="shared" si="23"/>
        <v/>
      </c>
      <c r="H738" s="28"/>
    </row>
    <row r="739" spans="1:8" x14ac:dyDescent="0.25">
      <c r="A739" s="28" t="str">
        <f>IF(Items!$B738="","",Items!$A738)</f>
        <v>90399480</v>
      </c>
      <c r="B739" s="28" t="str">
        <f>IF(Items!$B738="","",Items!$B738)</f>
        <v>Minute Maid Tropical 400ml</v>
      </c>
      <c r="C739" s="32">
        <v>0</v>
      </c>
      <c r="D739" s="32">
        <v>99</v>
      </c>
      <c r="E739" s="32">
        <f t="shared" si="22"/>
        <v>99</v>
      </c>
      <c r="F739" s="33">
        <f>IF($B739="","",Items!$I738)</f>
        <v>13.106666666666667</v>
      </c>
      <c r="G739" s="33">
        <f t="shared" si="23"/>
        <v>1297.5600000000002</v>
      </c>
      <c r="H739" s="28"/>
    </row>
    <row r="740" spans="1:8" x14ac:dyDescent="0.25">
      <c r="A740" s="28" t="str">
        <f>IF(Items!$B739="","",Items!$A739)</f>
        <v>60009880793051</v>
      </c>
      <c r="B740" s="28" t="str">
        <f>IF(Items!$B739="","",Items!$B739)</f>
        <v>Mirinda Apple 500ml</v>
      </c>
      <c r="C740" s="32">
        <v>0</v>
      </c>
      <c r="D740" s="32"/>
      <c r="E740" s="32" t="str">
        <f t="shared" si="22"/>
        <v/>
      </c>
      <c r="F740" s="33">
        <f>IF($B740="","",Items!$I739)</f>
        <v>6.5250000000000004</v>
      </c>
      <c r="G740" s="33" t="str">
        <f t="shared" si="23"/>
        <v/>
      </c>
      <c r="H740" s="28"/>
    </row>
    <row r="741" spans="1:8" x14ac:dyDescent="0.25">
      <c r="A741" s="28" t="str">
        <f>IF(Items!$B740="","",Items!$A740)</f>
        <v>6009880793112</v>
      </c>
      <c r="B741" s="28" t="str">
        <f>IF(Items!$B740="","",Items!$B740)</f>
        <v>Mirinda Cherry Fruity 1l</v>
      </c>
      <c r="C741" s="32">
        <v>0</v>
      </c>
      <c r="D741" s="32"/>
      <c r="E741" s="32" t="str">
        <f t="shared" si="22"/>
        <v/>
      </c>
      <c r="F741" s="33">
        <f>IF($B741="","",Items!$I740)</f>
        <v>13.0425</v>
      </c>
      <c r="G741" s="33" t="str">
        <f t="shared" si="23"/>
        <v/>
      </c>
      <c r="H741" s="28"/>
    </row>
    <row r="742" spans="1:8" x14ac:dyDescent="0.25">
      <c r="A742" s="28" t="str">
        <f>IF(Items!$B741="","",Items!$A741)</f>
        <v>6009880793037</v>
      </c>
      <c r="B742" s="28" t="str">
        <f>IF(Items!$B741="","",Items!$B741)</f>
        <v>Mirinda Fruity 500ml</v>
      </c>
      <c r="C742" s="32">
        <v>0</v>
      </c>
      <c r="D742" s="32"/>
      <c r="E742" s="32" t="str">
        <f t="shared" si="22"/>
        <v/>
      </c>
      <c r="F742" s="33">
        <f>IF($B742="","",Items!$I741)</f>
        <v>6.5250000000000004</v>
      </c>
      <c r="G742" s="33" t="str">
        <f t="shared" si="23"/>
        <v/>
      </c>
      <c r="H742" s="28"/>
    </row>
    <row r="743" spans="1:8" x14ac:dyDescent="0.25">
      <c r="A743" s="28" t="str">
        <f>IF(Items!$B742="","",Items!$A742)</f>
        <v>6009880793273</v>
      </c>
      <c r="B743" s="28" t="str">
        <f>IF(Items!$B742="","",Items!$B742)</f>
        <v>MIRINDA GRAPE 330ML</v>
      </c>
      <c r="C743" s="32">
        <v>0</v>
      </c>
      <c r="D743" s="32"/>
      <c r="E743" s="32" t="str">
        <f t="shared" si="22"/>
        <v/>
      </c>
      <c r="F743" s="33">
        <f>IF($B743="","",Items!$I742)</f>
        <v>6.5250000000000004</v>
      </c>
      <c r="G743" s="33" t="str">
        <f t="shared" si="23"/>
        <v/>
      </c>
      <c r="H743" s="28"/>
    </row>
    <row r="744" spans="1:8" x14ac:dyDescent="0.25">
      <c r="A744" s="28" t="str">
        <f>IF(Items!$B743="","",Items!$A743)</f>
        <v>6009880793662</v>
      </c>
      <c r="B744" s="28" t="str">
        <f>IF(Items!$B743="","",Items!$B743)</f>
        <v>Mirinda Grape 330ml</v>
      </c>
      <c r="C744" s="32">
        <v>0</v>
      </c>
      <c r="D744" s="32"/>
      <c r="E744" s="32" t="str">
        <f t="shared" si="22"/>
        <v/>
      </c>
      <c r="F744" s="33">
        <f>IF($B744="","",Items!$I743)</f>
        <v>5.22</v>
      </c>
      <c r="G744" s="33" t="str">
        <f t="shared" si="23"/>
        <v/>
      </c>
      <c r="H744" s="28"/>
    </row>
    <row r="745" spans="1:8" x14ac:dyDescent="0.25">
      <c r="A745" s="28" t="str">
        <f>IF(Items!$B744="","",Items!$A744)</f>
        <v>6009888561942</v>
      </c>
      <c r="B745" s="28" t="str">
        <f>IF(Items!$B744="","",Items!$B744)</f>
        <v>Mirinda Orange  Flavour 500ml</v>
      </c>
      <c r="C745" s="32">
        <v>0</v>
      </c>
      <c r="D745" s="32"/>
      <c r="E745" s="32" t="str">
        <f t="shared" si="22"/>
        <v/>
      </c>
      <c r="F745" s="33">
        <f>IF($B745="","",Items!$I744)</f>
        <v>6.5250000000000004</v>
      </c>
      <c r="G745" s="33" t="str">
        <f t="shared" si="23"/>
        <v/>
      </c>
      <c r="H745" s="28"/>
    </row>
    <row r="746" spans="1:8" x14ac:dyDescent="0.25">
      <c r="A746" s="28" t="str">
        <f>IF(Items!$B745="","",Items!$A745)</f>
        <v>6009888561959</v>
      </c>
      <c r="B746" s="28" t="str">
        <f>IF(Items!$B745="","",Items!$B745)</f>
        <v>Mirinda Orange 1litre</v>
      </c>
      <c r="C746" s="32">
        <v>0</v>
      </c>
      <c r="D746" s="32"/>
      <c r="E746" s="32" t="str">
        <f t="shared" si="22"/>
        <v/>
      </c>
      <c r="F746" s="33">
        <f>IF($B746="","",Items!$I745)</f>
        <v>15</v>
      </c>
      <c r="G746" s="33" t="str">
        <f t="shared" si="23"/>
        <v/>
      </c>
      <c r="H746" s="28"/>
    </row>
    <row r="747" spans="1:8" x14ac:dyDescent="0.25">
      <c r="A747" s="28" t="str">
        <f>IF(Items!$B746="","",Items!$A746)</f>
        <v>6009880793020</v>
      </c>
      <c r="B747" s="28" t="str">
        <f>IF(Items!$B746="","",Items!$B746)</f>
        <v>Mirinda Orange 500ml</v>
      </c>
      <c r="C747" s="32">
        <v>0</v>
      </c>
      <c r="D747" s="32"/>
      <c r="E747" s="32" t="str">
        <f t="shared" si="22"/>
        <v/>
      </c>
      <c r="F747" s="33">
        <f>IF($B747="","",Items!$I746)</f>
        <v>6.5250000000000004</v>
      </c>
      <c r="G747" s="33" t="str">
        <f t="shared" si="23"/>
        <v/>
      </c>
      <c r="H747" s="28"/>
    </row>
    <row r="748" spans="1:8" x14ac:dyDescent="0.25">
      <c r="A748" s="28" t="str">
        <f>IF(Items!$B747="","",Items!$A747)</f>
        <v>6009885610344</v>
      </c>
      <c r="B748" s="28" t="str">
        <f>IF(Items!$B747="","",Items!$B747)</f>
        <v>Mirinda Pineapple 500ml</v>
      </c>
      <c r="C748" s="32">
        <v>0</v>
      </c>
      <c r="D748" s="32"/>
      <c r="E748" s="32" t="str">
        <f t="shared" si="22"/>
        <v/>
      </c>
      <c r="F748" s="33">
        <f>IF($B748="","",Items!$I747)</f>
        <v>6.5250000000000004</v>
      </c>
      <c r="G748" s="33" t="str">
        <f t="shared" si="23"/>
        <v/>
      </c>
      <c r="H748" s="28"/>
    </row>
    <row r="749" spans="1:8" x14ac:dyDescent="0.25">
      <c r="A749" s="28" t="str">
        <f>IF(Items!$B748="","",Items!$A748)</f>
        <v>6009601420105</v>
      </c>
      <c r="B749" s="28" t="str">
        <f>IF(Items!$B748="","",Items!$B748)</f>
        <v>Monate Tea 250g</v>
      </c>
      <c r="C749" s="32">
        <v>0</v>
      </c>
      <c r="D749" s="32"/>
      <c r="E749" s="32" t="str">
        <f t="shared" si="22"/>
        <v/>
      </c>
      <c r="F749" s="33">
        <f>IF($B749="","",Items!$I748)</f>
        <v>19.567499999999999</v>
      </c>
      <c r="G749" s="33" t="str">
        <f t="shared" si="23"/>
        <v/>
      </c>
      <c r="H749" s="28"/>
    </row>
    <row r="750" spans="1:8" x14ac:dyDescent="0.25">
      <c r="A750" s="28" t="str">
        <f>IF(Items!$B749="","",Items!$A749)</f>
        <v>5060166698874</v>
      </c>
      <c r="B750" s="28" t="str">
        <f>IF(Items!$B749="","",Items!$B749)</f>
        <v>Monster Black 500MLS</v>
      </c>
      <c r="C750" s="32">
        <v>0</v>
      </c>
      <c r="D750" s="32"/>
      <c r="E750" s="32" t="str">
        <f t="shared" si="22"/>
        <v/>
      </c>
      <c r="F750" s="33">
        <f>IF($B750="","",Items!$I749)</f>
        <v>19.567499999999999</v>
      </c>
      <c r="G750" s="33" t="str">
        <f t="shared" si="23"/>
        <v/>
      </c>
      <c r="H750" s="28"/>
    </row>
    <row r="751" spans="1:8" x14ac:dyDescent="0.25">
      <c r="A751" s="28" t="str">
        <f>IF(Items!$B750="","",Items!$A750)</f>
        <v>5060335632715</v>
      </c>
      <c r="B751" s="28" t="str">
        <f>IF(Items!$B750="","",Items!$B750)</f>
        <v>Monster Doctor 500ml</v>
      </c>
      <c r="C751" s="32">
        <v>0</v>
      </c>
      <c r="D751" s="32"/>
      <c r="E751" s="32" t="str">
        <f t="shared" si="22"/>
        <v/>
      </c>
      <c r="F751" s="33">
        <f>IF($B751="","",Items!$I750)</f>
        <v>19.567499999999999</v>
      </c>
      <c r="G751" s="33" t="str">
        <f t="shared" si="23"/>
        <v/>
      </c>
      <c r="H751" s="28"/>
    </row>
    <row r="752" spans="1:8" x14ac:dyDescent="0.25">
      <c r="A752" s="28" t="str">
        <f>IF(Items!$B751="","",Items!$A751)</f>
        <v>5060166698911</v>
      </c>
      <c r="B752" s="28" t="str">
        <f>IF(Items!$B751="","",Items!$B751)</f>
        <v>Monster Orange 500ml</v>
      </c>
      <c r="C752" s="32">
        <v>0</v>
      </c>
      <c r="D752" s="32"/>
      <c r="E752" s="32" t="str">
        <f t="shared" si="22"/>
        <v/>
      </c>
      <c r="F752" s="33">
        <f>IF($B752="","",Items!$I751)</f>
        <v>19.567499999999999</v>
      </c>
      <c r="G752" s="33" t="str">
        <f t="shared" si="23"/>
        <v/>
      </c>
      <c r="H752" s="28"/>
    </row>
    <row r="753" spans="1:8" x14ac:dyDescent="0.25">
      <c r="A753" s="28" t="str">
        <f>IF(Items!$B752="","",Items!$A752)</f>
        <v>5060337509411</v>
      </c>
      <c r="B753" s="28" t="str">
        <f>IF(Items!$B752="","",Items!$B752)</f>
        <v>MONSTER RED</v>
      </c>
      <c r="C753" s="32">
        <v>0</v>
      </c>
      <c r="D753" s="32"/>
      <c r="E753" s="32" t="str">
        <f t="shared" si="22"/>
        <v/>
      </c>
      <c r="F753" s="33">
        <f>IF($B753="","",Items!$I752)</f>
        <v>19.567499999999999</v>
      </c>
      <c r="G753" s="33" t="str">
        <f t="shared" si="23"/>
        <v/>
      </c>
      <c r="H753" s="28"/>
    </row>
    <row r="754" spans="1:8" x14ac:dyDescent="0.25">
      <c r="A754" s="28" t="str">
        <f>IF(Items!$B753="","",Items!$A753)</f>
        <v>5060337501804</v>
      </c>
      <c r="B754" s="28" t="str">
        <f>IF(Items!$B753="","",Items!$B753)</f>
        <v>MONSTER ULTRA</v>
      </c>
      <c r="C754" s="32">
        <v>0</v>
      </c>
      <c r="D754" s="32"/>
      <c r="E754" s="32" t="str">
        <f t="shared" si="22"/>
        <v/>
      </c>
      <c r="F754" s="33">
        <f>IF($B754="","",Items!$I753)</f>
        <v>19.567499999999999</v>
      </c>
      <c r="G754" s="33" t="str">
        <f t="shared" si="23"/>
        <v/>
      </c>
      <c r="H754" s="28"/>
    </row>
    <row r="755" spans="1:8" x14ac:dyDescent="0.25">
      <c r="A755" s="28" t="str">
        <f>IF(Items!$B754="","",Items!$A754)</f>
        <v>6009711463580</v>
      </c>
      <c r="B755" s="28" t="str">
        <f>IF(Items!$B754="","",Items!$B754)</f>
        <v>Montys Baked Beans 410g</v>
      </c>
      <c r="C755" s="32">
        <v>0</v>
      </c>
      <c r="D755" s="32"/>
      <c r="E755" s="32" t="str">
        <f t="shared" si="22"/>
        <v/>
      </c>
      <c r="F755" s="33">
        <f>IF($B755="","",Items!$I754)</f>
        <v>13.0425</v>
      </c>
      <c r="G755" s="33" t="str">
        <f t="shared" si="23"/>
        <v/>
      </c>
      <c r="H755" s="28"/>
    </row>
    <row r="756" spans="1:8" x14ac:dyDescent="0.25">
      <c r="A756" s="28" t="str">
        <f>IF(Items!$B755="","",Items!$A755)</f>
        <v>6009713102487</v>
      </c>
      <c r="B756" s="28" t="str">
        <f>IF(Items!$B755="","",Items!$B755)</f>
        <v>Mooyo  Banana Maize Drink 500ml</v>
      </c>
      <c r="C756" s="32">
        <v>0</v>
      </c>
      <c r="D756" s="32"/>
      <c r="E756" s="32" t="str">
        <f t="shared" si="22"/>
        <v/>
      </c>
      <c r="F756" s="33">
        <f>IF($B756="","",Items!$I755)</f>
        <v>7.7925000000000004</v>
      </c>
      <c r="G756" s="33" t="str">
        <f t="shared" si="23"/>
        <v/>
      </c>
      <c r="H756" s="28"/>
    </row>
    <row r="757" spans="1:8" x14ac:dyDescent="0.25">
      <c r="A757" s="28" t="str">
        <f>IF(Items!$B756="","",Items!$A756)</f>
        <v>9009253102500</v>
      </c>
      <c r="B757" s="28" t="str">
        <f>IF(Items!$B756="","",Items!$B756)</f>
        <v>Mooyo Chocolate Maize Drink 500ml</v>
      </c>
      <c r="C757" s="32">
        <v>0</v>
      </c>
      <c r="D757" s="32"/>
      <c r="E757" s="32" t="str">
        <f t="shared" si="22"/>
        <v/>
      </c>
      <c r="F757" s="33">
        <f>IF($B757="","",Items!$I756)</f>
        <v>6.4950000000000001</v>
      </c>
      <c r="G757" s="33" t="str">
        <f t="shared" si="23"/>
        <v/>
      </c>
      <c r="H757" s="28"/>
    </row>
    <row r="758" spans="1:8" x14ac:dyDescent="0.25">
      <c r="A758" s="28" t="str">
        <f>IF(Items!$B757="","",Items!$A757)</f>
        <v>6009713102494</v>
      </c>
      <c r="B758" s="28" t="str">
        <f>IF(Items!$B757="","",Items!$B757)</f>
        <v>MOOYO Maize  Milk 500ML</v>
      </c>
      <c r="C758" s="32">
        <v>0</v>
      </c>
      <c r="D758" s="32"/>
      <c r="E758" s="32" t="str">
        <f t="shared" si="22"/>
        <v/>
      </c>
      <c r="F758" s="33">
        <f>IF($B758="","",Items!$I757)</f>
        <v>7.7925000000000004</v>
      </c>
      <c r="G758" s="33" t="str">
        <f t="shared" si="23"/>
        <v/>
      </c>
      <c r="H758" s="28"/>
    </row>
    <row r="759" spans="1:8" x14ac:dyDescent="0.25">
      <c r="A759" s="28" t="str">
        <f>IF(Items!$B758="","",Items!$A758)</f>
        <v>6009713102500</v>
      </c>
      <c r="B759" s="28" t="str">
        <f>IF(Items!$B758="","",Items!$B758)</f>
        <v>Mooyoo Choc Maheu 500ml</v>
      </c>
      <c r="C759" s="32">
        <v>0</v>
      </c>
      <c r="D759" s="32"/>
      <c r="E759" s="32" t="str">
        <f t="shared" si="22"/>
        <v/>
      </c>
      <c r="F759" s="33">
        <f>IF($B759="","",Items!$I758)</f>
        <v>7.8224999999999998</v>
      </c>
      <c r="G759" s="33" t="str">
        <f t="shared" si="23"/>
        <v/>
      </c>
      <c r="H759" s="28"/>
    </row>
    <row r="760" spans="1:8" x14ac:dyDescent="0.25">
      <c r="A760" s="28" t="str">
        <f>IF(Items!$B759="","",Items!$A759)</f>
        <v>6009713102470</v>
      </c>
      <c r="B760" s="28" t="str">
        <f>IF(Items!$B759="","",Items!$B759)</f>
        <v>Mooyoo Strbry Maheu 500ml</v>
      </c>
      <c r="C760" s="32">
        <v>0</v>
      </c>
      <c r="D760" s="32"/>
      <c r="E760" s="32" t="str">
        <f t="shared" si="22"/>
        <v/>
      </c>
      <c r="F760" s="33">
        <f>IF($B760="","",Items!$I759)</f>
        <v>7.8224999999999998</v>
      </c>
      <c r="G760" s="33" t="str">
        <f t="shared" si="23"/>
        <v/>
      </c>
      <c r="H760" s="28"/>
    </row>
    <row r="761" spans="1:8" x14ac:dyDescent="0.25">
      <c r="A761" s="28" t="str">
        <f>IF(Items!$B760="","",Items!$A760)</f>
        <v>6001206438738</v>
      </c>
      <c r="B761" s="28" t="str">
        <f>IF(Items!$B760="","",Items!$B760)</f>
        <v>Mosquito Room Spray 180ml</v>
      </c>
      <c r="C761" s="32">
        <v>0</v>
      </c>
      <c r="D761" s="32">
        <v>27</v>
      </c>
      <c r="E761" s="32">
        <f t="shared" si="22"/>
        <v>27</v>
      </c>
      <c r="F761" s="33">
        <f>IF($B761="","",Items!$I760)</f>
        <v>32.61</v>
      </c>
      <c r="G761" s="33">
        <f t="shared" si="23"/>
        <v>880.47</v>
      </c>
      <c r="H761" s="28"/>
    </row>
    <row r="762" spans="1:8" x14ac:dyDescent="0.25">
      <c r="A762" s="28" t="str">
        <f>IF(Items!$B761="","",Items!$A761)</f>
        <v>6009888561720</v>
      </c>
      <c r="B762" s="28" t="str">
        <f>IF(Items!$B761="","",Items!$B761)</f>
        <v>Mountain  Dew  Flavour 500ml</v>
      </c>
      <c r="C762" s="32">
        <v>0</v>
      </c>
      <c r="D762" s="32"/>
      <c r="E762" s="32" t="str">
        <f t="shared" si="22"/>
        <v/>
      </c>
      <c r="F762" s="33">
        <f>IF($B762="","",Items!$I761)</f>
        <v>6.5250000000000004</v>
      </c>
      <c r="G762" s="33" t="str">
        <f t="shared" si="23"/>
        <v/>
      </c>
      <c r="H762" s="28"/>
    </row>
    <row r="763" spans="1:8" x14ac:dyDescent="0.25">
      <c r="A763" s="28" t="str">
        <f>IF(Items!$B762="","",Items!$A762)</f>
        <v>MOUSON123</v>
      </c>
      <c r="B763" s="28" t="str">
        <f>IF(Items!$B762="","",Items!$B762)</f>
        <v>Mousson Ass 2L</v>
      </c>
      <c r="C763" s="32">
        <v>0</v>
      </c>
      <c r="D763" s="32"/>
      <c r="E763" s="32" t="str">
        <f t="shared" si="22"/>
        <v/>
      </c>
      <c r="F763" s="33">
        <f>IF($B763="","",Items!$I762)</f>
        <v>55.432499999999997</v>
      </c>
      <c r="G763" s="33" t="str">
        <f t="shared" si="23"/>
        <v/>
      </c>
      <c r="H763" s="28"/>
    </row>
    <row r="764" spans="1:8" x14ac:dyDescent="0.25">
      <c r="A764" s="28" t="str">
        <f>IF(Items!$B763="","",Items!$A763)</f>
        <v>6003989006401</v>
      </c>
      <c r="B764" s="28" t="str">
        <f>IF(Items!$B763="","",Items!$B763)</f>
        <v>Mpesu Power 500g</v>
      </c>
      <c r="C764" s="32">
        <v>0</v>
      </c>
      <c r="D764" s="32"/>
      <c r="E764" s="32" t="str">
        <f t="shared" si="22"/>
        <v/>
      </c>
      <c r="F764" s="33">
        <f>IF($B764="","",Items!$I763)</f>
        <v>29.3475</v>
      </c>
      <c r="G764" s="33" t="str">
        <f t="shared" si="23"/>
        <v/>
      </c>
      <c r="H764" s="28"/>
    </row>
    <row r="765" spans="1:8" x14ac:dyDescent="0.25">
      <c r="A765" s="28" t="str">
        <f>IF(Items!$B764="","",Items!$A764)</f>
        <v>6009888486320</v>
      </c>
      <c r="B765" s="28" t="str">
        <f>IF(Items!$B764="","",Items!$B764)</f>
        <v>Mr Sauce Mayo 750g</v>
      </c>
      <c r="C765" s="32">
        <v>0</v>
      </c>
      <c r="D765" s="32">
        <v>5</v>
      </c>
      <c r="E765" s="32">
        <f t="shared" si="22"/>
        <v>5</v>
      </c>
      <c r="F765" s="33">
        <f>IF($B765="","",Items!$I764)</f>
        <v>32.467500000000001</v>
      </c>
      <c r="G765" s="33">
        <f t="shared" si="23"/>
        <v>162.33750000000001</v>
      </c>
      <c r="H765" s="28"/>
    </row>
    <row r="766" spans="1:8" x14ac:dyDescent="0.25">
      <c r="A766" s="28" t="str">
        <f>IF(Items!$B765="","",Items!$A765)</f>
        <v>6009900351155</v>
      </c>
      <c r="B766" s="28" t="str">
        <f>IF(Items!$B765="","",Items!$B765)</f>
        <v>Mr Tomato Sauce 375ml</v>
      </c>
      <c r="C766" s="32">
        <v>0</v>
      </c>
      <c r="D766" s="32">
        <v>7</v>
      </c>
      <c r="E766" s="32">
        <f t="shared" si="22"/>
        <v>7</v>
      </c>
      <c r="F766" s="33">
        <f>IF($B766="","",Items!$I765)</f>
        <v>16.237500000000001</v>
      </c>
      <c r="G766" s="33">
        <f t="shared" si="23"/>
        <v>113.66250000000001</v>
      </c>
      <c r="H766" s="28"/>
    </row>
    <row r="767" spans="1:8" x14ac:dyDescent="0.25">
      <c r="A767" s="28" t="str">
        <f>IF(Items!$B766="","",Items!$A766)</f>
        <v>B909</v>
      </c>
      <c r="B767" s="28" t="str">
        <f>IF(Items!$B766="","",Items!$B766)</f>
        <v>Nail Cutter</v>
      </c>
      <c r="C767" s="32">
        <v>0</v>
      </c>
      <c r="D767" s="32"/>
      <c r="E767" s="32" t="str">
        <f t="shared" si="22"/>
        <v/>
      </c>
      <c r="F767" s="33">
        <f>IF($B767="","",Items!$I766)</f>
        <v>13.0425</v>
      </c>
      <c r="G767" s="33" t="str">
        <f t="shared" si="23"/>
        <v/>
      </c>
      <c r="H767" s="28"/>
    </row>
    <row r="768" spans="1:8" x14ac:dyDescent="0.25">
      <c r="A768" s="28" t="str">
        <f>IF(Items!$B767="","",Items!$A767)</f>
        <v>6009188000349</v>
      </c>
      <c r="B768" s="28" t="str">
        <f>IF(Items!$B767="","",Items!$B767)</f>
        <v>Nescafe Ricoffy 100g</v>
      </c>
      <c r="C768" s="32">
        <v>0</v>
      </c>
      <c r="D768" s="32"/>
      <c r="E768" s="32" t="str">
        <f t="shared" si="22"/>
        <v/>
      </c>
      <c r="F768" s="33">
        <f>IF($B768="","",Items!$I767)</f>
        <v>22.822500000000002</v>
      </c>
      <c r="G768" s="33" t="str">
        <f t="shared" si="23"/>
        <v/>
      </c>
      <c r="H768" s="28"/>
    </row>
    <row r="769" spans="1:8" x14ac:dyDescent="0.25">
      <c r="A769" s="28" t="str">
        <f>IF(Items!$B768="","",Items!$A768)</f>
        <v>6001068625604</v>
      </c>
      <c r="B769" s="28" t="str">
        <f>IF(Items!$B768="","",Items!$B768)</f>
        <v>Nestle Cerelac Honey 250g</v>
      </c>
      <c r="C769" s="32">
        <v>0</v>
      </c>
      <c r="D769" s="32"/>
      <c r="E769" s="32" t="str">
        <f t="shared" si="22"/>
        <v/>
      </c>
      <c r="F769" s="33">
        <f>IF($B769="","",Items!$I768)</f>
        <v>58.695</v>
      </c>
      <c r="G769" s="33" t="str">
        <f t="shared" si="23"/>
        <v/>
      </c>
      <c r="H769" s="28"/>
    </row>
    <row r="770" spans="1:8" x14ac:dyDescent="0.25">
      <c r="A770" s="28" t="str">
        <f>IF(Items!$B769="","",Items!$A769)</f>
        <v>6001068626007</v>
      </c>
      <c r="B770" s="28" t="str">
        <f>IF(Items!$B769="","",Items!$B769)</f>
        <v>Nestle Cerelac Mixed Fruit 250g</v>
      </c>
      <c r="C770" s="32">
        <v>0</v>
      </c>
      <c r="D770" s="32"/>
      <c r="E770" s="32" t="str">
        <f t="shared" si="22"/>
        <v/>
      </c>
      <c r="F770" s="33">
        <f>IF($B770="","",Items!$I769)</f>
        <v>58.695</v>
      </c>
      <c r="G770" s="33" t="str">
        <f t="shared" si="23"/>
        <v/>
      </c>
      <c r="H770" s="28"/>
    </row>
    <row r="771" spans="1:8" x14ac:dyDescent="0.25">
      <c r="A771" s="28" t="str">
        <f>IF(Items!$B770="","",Items!$A770)</f>
        <v>6001068002207</v>
      </c>
      <c r="B771" s="28" t="str">
        <f>IF(Items!$B770="","",Items!$B770)</f>
        <v>Nestle Cocoa 62.5g</v>
      </c>
      <c r="C771" s="32">
        <v>0</v>
      </c>
      <c r="D771" s="32"/>
      <c r="E771" s="32" t="str">
        <f t="shared" si="22"/>
        <v/>
      </c>
      <c r="F771" s="33">
        <f>IF($B771="","",Items!$I770)</f>
        <v>22.822500000000002</v>
      </c>
      <c r="G771" s="33" t="str">
        <f t="shared" si="23"/>
        <v/>
      </c>
      <c r="H771" s="28"/>
    </row>
    <row r="772" spans="1:8" x14ac:dyDescent="0.25">
      <c r="A772" s="28" t="str">
        <f>IF(Items!$B771="","",Items!$A771)</f>
        <v>6001068312108</v>
      </c>
      <c r="B772" s="28" t="str">
        <f>IF(Items!$B771="","",Items!$B771)</f>
        <v>Nestle Condensed Milk 385g</v>
      </c>
      <c r="C772" s="32">
        <v>0</v>
      </c>
      <c r="D772" s="32"/>
      <c r="E772" s="32" t="str">
        <f t="shared" si="22"/>
        <v/>
      </c>
      <c r="F772" s="33">
        <f>IF($B772="","",Items!$I771)</f>
        <v>29.3475</v>
      </c>
      <c r="G772" s="33" t="str">
        <f t="shared" si="23"/>
        <v/>
      </c>
      <c r="H772" s="28"/>
    </row>
    <row r="773" spans="1:8" x14ac:dyDescent="0.25">
      <c r="A773" s="28" t="str">
        <f>IF(Items!$B772="","",Items!$A772)</f>
        <v>6161107793050</v>
      </c>
      <c r="B773" s="28" t="str">
        <f>IF(Items!$B772="","",Items!$B772)</f>
        <v>Nestle Everyday 400g</v>
      </c>
      <c r="C773" s="32">
        <v>0</v>
      </c>
      <c r="D773" s="32"/>
      <c r="E773" s="32" t="str">
        <f t="shared" si="22"/>
        <v/>
      </c>
      <c r="F773" s="33">
        <f>IF($B773="","",Items!$I772)</f>
        <v>45.652500000000003</v>
      </c>
      <c r="G773" s="33" t="str">
        <f t="shared" si="23"/>
        <v/>
      </c>
      <c r="H773" s="28"/>
    </row>
    <row r="774" spans="1:8" x14ac:dyDescent="0.25">
      <c r="A774" s="28" t="str">
        <f>IF(Items!$B773="","",Items!$A773)</f>
        <v>6001068379200</v>
      </c>
      <c r="B774" s="28" t="str">
        <f>IF(Items!$B773="","",Items!$B773)</f>
        <v>Nestle Hot Chocolate 500g</v>
      </c>
      <c r="C774" s="32">
        <v>0</v>
      </c>
      <c r="D774" s="32">
        <v>1</v>
      </c>
      <c r="E774" s="32">
        <f t="shared" ref="E774:E837" si="24">IF(OR($B774="",$D774=""),"",$D774-$C774)</f>
        <v>1</v>
      </c>
      <c r="F774" s="33">
        <f>IF($B774="","",Items!$I773)</f>
        <v>64.935000000000002</v>
      </c>
      <c r="G774" s="33">
        <f t="shared" ref="G774:G837" si="25">IF($E774="","",$E774*$F774)</f>
        <v>64.935000000000002</v>
      </c>
      <c r="H774" s="28"/>
    </row>
    <row r="775" spans="1:8" x14ac:dyDescent="0.25">
      <c r="A775" s="28" t="str">
        <f>IF(Items!$B774="","",Items!$A774)</f>
        <v>6001934000528</v>
      </c>
      <c r="B775" s="28" t="str">
        <f>IF(Items!$B774="","",Items!$B774)</f>
        <v>Newbury Extra Mild</v>
      </c>
      <c r="C775" s="32">
        <v>0</v>
      </c>
      <c r="D775" s="32"/>
      <c r="E775" s="32" t="str">
        <f t="shared" si="24"/>
        <v/>
      </c>
      <c r="F775" s="33">
        <f>IF($B775="","",Items!$I774)</f>
        <v>29.3475</v>
      </c>
      <c r="G775" s="33" t="str">
        <f t="shared" si="25"/>
        <v/>
      </c>
      <c r="H775" s="28"/>
    </row>
    <row r="776" spans="1:8" x14ac:dyDescent="0.25">
      <c r="A776" s="28" t="str">
        <f>IF(Items!$B775="","",Items!$A775)</f>
        <v>6009510808643</v>
      </c>
      <c r="B776" s="28" t="str">
        <f>IF(Items!$B775="","",Items!$B775)</f>
        <v>NIiknaks Origional Cheese 135g</v>
      </c>
      <c r="C776" s="32">
        <v>0</v>
      </c>
      <c r="D776" s="32"/>
      <c r="E776" s="32" t="str">
        <f t="shared" si="24"/>
        <v/>
      </c>
      <c r="F776" s="33">
        <f>IF($B776="","",Items!$I775)</f>
        <v>16.305</v>
      </c>
      <c r="G776" s="33" t="str">
        <f t="shared" si="25"/>
        <v/>
      </c>
      <c r="H776" s="28"/>
    </row>
    <row r="777" spans="1:8" x14ac:dyDescent="0.25">
      <c r="A777" s="28" t="str">
        <f>IF(Items!$B776="","",Items!$A776)</f>
        <v>6009612520009</v>
      </c>
      <c r="B777" s="28" t="str">
        <f>IF(Items!$B776="","",Items!$B776)</f>
        <v>Nina Pads  No Wings</v>
      </c>
      <c r="C777" s="32">
        <v>0</v>
      </c>
      <c r="D777" s="32"/>
      <c r="E777" s="32" t="str">
        <f t="shared" si="24"/>
        <v/>
      </c>
      <c r="F777" s="33">
        <f>IF($B777="","",Items!$I776)</f>
        <v>9.7799999999999994</v>
      </c>
      <c r="G777" s="33" t="str">
        <f t="shared" si="25"/>
        <v/>
      </c>
      <c r="H777" s="28"/>
    </row>
    <row r="778" spans="1:8" x14ac:dyDescent="0.25">
      <c r="A778" s="28" t="str">
        <f>IF(Items!$B777="","",Items!$A777)</f>
        <v>6001051004737</v>
      </c>
      <c r="B778" s="28" t="str">
        <f>IF(Items!$B777="","",Items!$B777)</f>
        <v>Nivea Coconut 400ml</v>
      </c>
      <c r="C778" s="32">
        <v>0</v>
      </c>
      <c r="D778" s="32"/>
      <c r="E778" s="32" t="str">
        <f t="shared" si="24"/>
        <v/>
      </c>
      <c r="F778" s="33">
        <f>IF($B778="","",Items!$I777)</f>
        <v>52.177500000000002</v>
      </c>
      <c r="G778" s="33" t="str">
        <f t="shared" si="25"/>
        <v/>
      </c>
      <c r="H778" s="28"/>
    </row>
    <row r="779" spans="1:8" x14ac:dyDescent="0.25">
      <c r="A779" s="28" t="str">
        <f>IF(Items!$B778="","",Items!$A778)</f>
        <v>6001051000753</v>
      </c>
      <c r="B779" s="28" t="str">
        <f>IF(Items!$B778="","",Items!$B778)</f>
        <v>Nivea Men Cool Kick 400ml</v>
      </c>
      <c r="C779" s="32">
        <v>0</v>
      </c>
      <c r="D779" s="32"/>
      <c r="E779" s="32" t="str">
        <f t="shared" si="24"/>
        <v/>
      </c>
      <c r="F779" s="33">
        <f>IF($B779="","",Items!$I778)</f>
        <v>52.177500000000002</v>
      </c>
      <c r="G779" s="33" t="str">
        <f t="shared" si="25"/>
        <v/>
      </c>
      <c r="H779" s="28"/>
    </row>
    <row r="780" spans="1:8" x14ac:dyDescent="0.25">
      <c r="A780" s="28" t="str">
        <f>IF(Items!$B779="","",Items!$A779)</f>
        <v>6001051004171</v>
      </c>
      <c r="B780" s="28" t="str">
        <f>IF(Items!$B779="","",Items!$B779)</f>
        <v>Nivea Men Deep 400ml</v>
      </c>
      <c r="C780" s="32">
        <v>0</v>
      </c>
      <c r="D780" s="32"/>
      <c r="E780" s="32" t="str">
        <f t="shared" si="24"/>
        <v/>
      </c>
      <c r="F780" s="33">
        <f>IF($B780="","",Items!$I779)</f>
        <v>52.177500000000002</v>
      </c>
      <c r="G780" s="33" t="str">
        <f t="shared" si="25"/>
        <v/>
      </c>
      <c r="H780" s="28"/>
    </row>
    <row r="781" spans="1:8" x14ac:dyDescent="0.25">
      <c r="A781" s="28" t="str">
        <f>IF(Items!$B780="","",Items!$A780)</f>
        <v>4005808685837</v>
      </c>
      <c r="B781" s="28" t="str">
        <f>IF(Items!$B780="","",Items!$B780)</f>
        <v>Nivea Men Max Hyd 400ml</v>
      </c>
      <c r="C781" s="32">
        <v>0</v>
      </c>
      <c r="D781" s="32"/>
      <c r="E781" s="32" t="str">
        <f t="shared" si="24"/>
        <v/>
      </c>
      <c r="F781" s="33">
        <f>IF($B781="","",Items!$I780)</f>
        <v>52.177500000000002</v>
      </c>
      <c r="G781" s="33" t="str">
        <f t="shared" si="25"/>
        <v/>
      </c>
      <c r="H781" s="28"/>
    </row>
    <row r="782" spans="1:8" x14ac:dyDescent="0.25">
      <c r="A782" s="28" t="str">
        <f>IF(Items!$B781="","",Items!$A781)</f>
        <v>4005808685844</v>
      </c>
      <c r="B782" s="28" t="str">
        <f>IF(Items!$B781="","",Items!$B781)</f>
        <v>Nivea Revitalising 400ml</v>
      </c>
      <c r="C782" s="32">
        <v>0</v>
      </c>
      <c r="D782" s="32"/>
      <c r="E782" s="32" t="str">
        <f t="shared" si="24"/>
        <v/>
      </c>
      <c r="F782" s="33">
        <f>IF($B782="","",Items!$I781)</f>
        <v>45.652500000000003</v>
      </c>
      <c r="G782" s="33" t="str">
        <f t="shared" si="25"/>
        <v/>
      </c>
      <c r="H782" s="28"/>
    </row>
    <row r="783" spans="1:8" x14ac:dyDescent="0.25">
      <c r="A783" s="28" t="str">
        <f>IF(Items!$B782="","",Items!$A782)</f>
        <v>4005808780570</v>
      </c>
      <c r="B783" s="28" t="str">
        <f>IF(Items!$B782="","",Items!$B782)</f>
        <v>Nivea Rich Nourshng 400ml</v>
      </c>
      <c r="C783" s="32">
        <v>0</v>
      </c>
      <c r="D783" s="32"/>
      <c r="E783" s="32" t="str">
        <f t="shared" si="24"/>
        <v/>
      </c>
      <c r="F783" s="33">
        <f>IF($B783="","",Items!$I782)</f>
        <v>55.432499999999997</v>
      </c>
      <c r="G783" s="33" t="str">
        <f t="shared" si="25"/>
        <v/>
      </c>
      <c r="H783" s="28"/>
    </row>
    <row r="784" spans="1:8" x14ac:dyDescent="0.25">
      <c r="A784" s="28" t="str">
        <f>IF(Items!$B783="","",Items!$A783)</f>
        <v>6001069020446</v>
      </c>
      <c r="B784" s="28" t="str">
        <f>IF(Items!$B783="","",Items!$B783)</f>
        <v>Nola Mayonnaise 750g</v>
      </c>
      <c r="C784" s="32">
        <v>0</v>
      </c>
      <c r="D784" s="32"/>
      <c r="E784" s="32" t="str">
        <f t="shared" si="24"/>
        <v/>
      </c>
      <c r="F784" s="33">
        <f>IF($B784="","",Items!$I783)</f>
        <v>32.61</v>
      </c>
      <c r="G784" s="33" t="str">
        <f t="shared" si="25"/>
        <v/>
      </c>
      <c r="H784" s="28"/>
    </row>
    <row r="785" spans="1:8" x14ac:dyDescent="0.25">
      <c r="A785" s="28" t="str">
        <f>IF(Items!$B784="","",Items!$A784)</f>
        <v>6009610640136</v>
      </c>
      <c r="B785" s="28" t="str">
        <f>IF(Items!$B784="","",Items!$B784)</f>
        <v>NRG Fine Salt 2kg</v>
      </c>
      <c r="C785" s="32">
        <v>0</v>
      </c>
      <c r="D785" s="32"/>
      <c r="E785" s="32" t="str">
        <f t="shared" si="24"/>
        <v/>
      </c>
      <c r="F785" s="33">
        <f>IF($B785="","",Items!$I784)</f>
        <v>18.75</v>
      </c>
      <c r="G785" s="33" t="str">
        <f t="shared" si="25"/>
        <v/>
      </c>
      <c r="H785" s="28"/>
    </row>
    <row r="786" spans="1:8" x14ac:dyDescent="0.25">
      <c r="A786" s="28" t="str">
        <f>IF(Items!$B785="","",Items!$A785)</f>
        <v>6009610640051</v>
      </c>
      <c r="B786" s="28" t="str">
        <f>IF(Items!$B785="","",Items!$B785)</f>
        <v>Nrichards Salt 1kg</v>
      </c>
      <c r="C786" s="32">
        <v>0</v>
      </c>
      <c r="D786" s="32"/>
      <c r="E786" s="32" t="str">
        <f t="shared" si="24"/>
        <v/>
      </c>
      <c r="F786" s="33">
        <f>IF($B786="","",Items!$I785)</f>
        <v>6.5250000000000004</v>
      </c>
      <c r="G786" s="33" t="str">
        <f t="shared" si="25"/>
        <v/>
      </c>
      <c r="H786" s="28"/>
    </row>
    <row r="787" spans="1:8" x14ac:dyDescent="0.25">
      <c r="A787" s="28" t="str">
        <f>IF(Items!$B786="","",Items!$A786)</f>
        <v>B190</v>
      </c>
      <c r="B787" s="28" t="str">
        <f>IF(Items!$B786="","",Items!$B786)</f>
        <v>Nurse Tissue</v>
      </c>
      <c r="C787" s="32">
        <v>0</v>
      </c>
      <c r="D787" s="32"/>
      <c r="E787" s="32" t="str">
        <f t="shared" si="24"/>
        <v/>
      </c>
      <c r="F787" s="33">
        <f>IF($B787="","",Items!$I786)</f>
        <v>6.5250000000000004</v>
      </c>
      <c r="G787" s="33" t="str">
        <f t="shared" si="25"/>
        <v/>
      </c>
      <c r="H787" s="28"/>
    </row>
    <row r="788" spans="1:8" x14ac:dyDescent="0.25">
      <c r="A788" s="28" t="str">
        <f>IF(Items!$B787="","",Items!$A787)</f>
        <v>6009800620542</v>
      </c>
      <c r="B788" s="28" t="str">
        <f>IF(Items!$B787="","",Items!$B787)</f>
        <v>Nutty Peants N Raisings 100g</v>
      </c>
      <c r="C788" s="32">
        <v>0</v>
      </c>
      <c r="D788" s="32"/>
      <c r="E788" s="32" t="str">
        <f t="shared" si="24"/>
        <v/>
      </c>
      <c r="F788" s="33">
        <f>IF($B788="","",Items!$I787)</f>
        <v>16.305</v>
      </c>
      <c r="G788" s="33" t="str">
        <f t="shared" si="25"/>
        <v/>
      </c>
      <c r="H788" s="28"/>
    </row>
    <row r="789" spans="1:8" x14ac:dyDescent="0.25">
      <c r="A789" s="28" t="str">
        <f>IF(Items!$B788="","",Items!$A788)</f>
        <v>6009800620535</v>
      </c>
      <c r="B789" s="28" t="str">
        <f>IF(Items!$B788="","",Items!$B788)</f>
        <v>Nutty Peri Peri 100g</v>
      </c>
      <c r="C789" s="32">
        <v>0</v>
      </c>
      <c r="D789" s="32"/>
      <c r="E789" s="32" t="str">
        <f t="shared" si="24"/>
        <v/>
      </c>
      <c r="F789" s="33">
        <f>IF($B789="","",Items!$I788)</f>
        <v>16.305</v>
      </c>
      <c r="G789" s="33" t="str">
        <f t="shared" si="25"/>
        <v/>
      </c>
      <c r="H789" s="28"/>
    </row>
    <row r="790" spans="1:8" x14ac:dyDescent="0.25">
      <c r="A790" s="28" t="str">
        <f>IF(Items!$B789="","",Items!$A789)</f>
        <v>6009603063171</v>
      </c>
      <c r="B790" s="28" t="str">
        <f>IF(Items!$B789="","",Items!$B789)</f>
        <v>Olivine Baked Beans 410g</v>
      </c>
      <c r="C790" s="32">
        <v>0</v>
      </c>
      <c r="D790" s="32"/>
      <c r="E790" s="32" t="str">
        <f t="shared" si="24"/>
        <v/>
      </c>
      <c r="F790" s="33">
        <f>IF($B790="","",Items!$I789)</f>
        <v>13.0425</v>
      </c>
      <c r="G790" s="33" t="str">
        <f t="shared" si="25"/>
        <v/>
      </c>
      <c r="H790" s="28"/>
    </row>
    <row r="791" spans="1:8" x14ac:dyDescent="0.25">
      <c r="A791" s="28" t="str">
        <f>IF(Items!$B790="","",Items!$A790)</f>
        <v>6009603060118</v>
      </c>
      <c r="B791" s="28" t="str">
        <f>IF(Items!$B790="","",Items!$B790)</f>
        <v>Olivine C/Oil 2L</v>
      </c>
      <c r="C791" s="32">
        <v>0</v>
      </c>
      <c r="D791" s="32"/>
      <c r="E791" s="32" t="str">
        <f t="shared" si="24"/>
        <v/>
      </c>
      <c r="F791" s="33">
        <f>IF($B791="","",Items!$I790)</f>
        <v>60</v>
      </c>
      <c r="G791" s="33" t="str">
        <f t="shared" si="25"/>
        <v/>
      </c>
      <c r="H791" s="28"/>
    </row>
    <row r="792" spans="1:8" x14ac:dyDescent="0.25">
      <c r="A792" s="28" t="str">
        <f>IF(Items!$B791="","",Items!$A791)</f>
        <v>6009603062549</v>
      </c>
      <c r="B792" s="28" t="str">
        <f>IF(Items!$B791="","",Items!$B791)</f>
        <v>Olivine Sugar Beans 410g</v>
      </c>
      <c r="C792" s="32">
        <v>0</v>
      </c>
      <c r="D792" s="32"/>
      <c r="E792" s="32" t="str">
        <f t="shared" si="24"/>
        <v/>
      </c>
      <c r="F792" s="33">
        <f>IF($B792="","",Items!$I791)</f>
        <v>16.305</v>
      </c>
      <c r="G792" s="33" t="str">
        <f t="shared" si="25"/>
        <v/>
      </c>
      <c r="H792" s="28"/>
    </row>
    <row r="793" spans="1:8" x14ac:dyDescent="0.25">
      <c r="A793" s="28" t="str">
        <f>IF(Items!$B792="","",Items!$A792)</f>
        <v>6001087367950</v>
      </c>
      <c r="B793" s="28" t="str">
        <f>IF(Items!$B792="","",Items!$B792)</f>
        <v>Omo Hand Wash 500g</v>
      </c>
      <c r="C793" s="32">
        <v>0</v>
      </c>
      <c r="D793" s="32"/>
      <c r="E793" s="32" t="str">
        <f t="shared" si="24"/>
        <v/>
      </c>
      <c r="F793" s="33">
        <f>IF($B793="","",Items!$I792)</f>
        <v>22.822500000000002</v>
      </c>
      <c r="G793" s="33" t="str">
        <f t="shared" si="25"/>
        <v/>
      </c>
      <c r="H793" s="28"/>
    </row>
    <row r="794" spans="1:8" x14ac:dyDescent="0.25">
      <c r="A794" s="28" t="str">
        <f>IF(Items!$B793="","",Items!$A793)</f>
        <v>600108367950</v>
      </c>
      <c r="B794" s="28" t="str">
        <f>IF(Items!$B793="","",Items!$B793)</f>
        <v>Omo Handwash 500g</v>
      </c>
      <c r="C794" s="32">
        <v>0</v>
      </c>
      <c r="D794" s="32"/>
      <c r="E794" s="32" t="str">
        <f t="shared" si="24"/>
        <v/>
      </c>
      <c r="F794" s="33">
        <f>IF($B794="","",Items!$I793)</f>
        <v>48.914999999999999</v>
      </c>
      <c r="G794" s="33" t="str">
        <f t="shared" si="25"/>
        <v/>
      </c>
      <c r="H794" s="28"/>
    </row>
    <row r="795" spans="1:8" x14ac:dyDescent="0.25">
      <c r="A795" s="28" t="str">
        <f>IF(Items!$B794="","",Items!$A794)</f>
        <v>6001087367943</v>
      </c>
      <c r="B795" s="28" t="str">
        <f>IF(Items!$B794="","",Items!$B794)</f>
        <v>Omo Washing Powder 250g</v>
      </c>
      <c r="C795" s="32">
        <v>0</v>
      </c>
      <c r="D795" s="32"/>
      <c r="E795" s="32" t="str">
        <f t="shared" si="24"/>
        <v/>
      </c>
      <c r="F795" s="33">
        <f>IF($B795="","",Items!$I794)</f>
        <v>13.0425</v>
      </c>
      <c r="G795" s="33" t="str">
        <f t="shared" si="25"/>
        <v/>
      </c>
      <c r="H795" s="28"/>
    </row>
    <row r="796" spans="1:8" x14ac:dyDescent="0.25">
      <c r="A796" s="28" t="str">
        <f>IF(Items!$B795="","",Items!$A795)</f>
        <v>6001085126573</v>
      </c>
      <c r="B796" s="28" t="str">
        <f>IF(Items!$B795="","",Items!$B795)</f>
        <v>Omo Washing Powder 2kg</v>
      </c>
      <c r="C796" s="32">
        <v>0</v>
      </c>
      <c r="D796" s="32"/>
      <c r="E796" s="32" t="str">
        <f t="shared" si="24"/>
        <v/>
      </c>
      <c r="F796" s="33">
        <f>IF($B796="","",Items!$I795)</f>
        <v>55.432499999999997</v>
      </c>
      <c r="G796" s="33" t="str">
        <f t="shared" si="25"/>
        <v/>
      </c>
      <c r="H796" s="28"/>
    </row>
    <row r="797" spans="1:8" x14ac:dyDescent="0.25">
      <c r="A797" s="28" t="str">
        <f>IF(Items!$B796="","",Items!$A796)</f>
        <v>3760071020129</v>
      </c>
      <c r="B797" s="28" t="str">
        <f>IF(Items!$B796="","",Items!$B796)</f>
        <v>ONE SUNSHINE LAMP</v>
      </c>
      <c r="C797" s="32">
        <v>0</v>
      </c>
      <c r="D797" s="32"/>
      <c r="E797" s="32" t="str">
        <f t="shared" si="24"/>
        <v/>
      </c>
      <c r="F797" s="33">
        <f>IF($B797="","",Items!$I796)</f>
        <v>110.8725</v>
      </c>
      <c r="G797" s="33" t="str">
        <f t="shared" si="25"/>
        <v/>
      </c>
      <c r="H797" s="28"/>
    </row>
    <row r="798" spans="1:8" x14ac:dyDescent="0.25">
      <c r="A798" s="28" t="str">
        <f>IF(Items!$B797="","",Items!$A797)</f>
        <v>50173822</v>
      </c>
      <c r="B798" s="28" t="str">
        <f>IF(Items!$B797="","",Items!$B797)</f>
        <v>Orbit Spear Mint 14g</v>
      </c>
      <c r="C798" s="32">
        <v>0</v>
      </c>
      <c r="D798" s="32"/>
      <c r="E798" s="32" t="str">
        <f t="shared" si="24"/>
        <v/>
      </c>
      <c r="F798" s="33">
        <f>IF($B798="","",Items!$I797)</f>
        <v>11.085000000000001</v>
      </c>
      <c r="G798" s="33" t="str">
        <f t="shared" si="25"/>
        <v/>
      </c>
      <c r="H798" s="28"/>
    </row>
    <row r="799" spans="1:8" x14ac:dyDescent="0.25">
      <c r="A799" s="28" t="str">
        <f>IF(Items!$B798="","",Items!$A798)</f>
        <v>42211686</v>
      </c>
      <c r="B799" s="28" t="str">
        <f>IF(Items!$B798="","",Items!$B798)</f>
        <v>Orbit Strong Mint 14g</v>
      </c>
      <c r="C799" s="32">
        <v>0</v>
      </c>
      <c r="D799" s="32"/>
      <c r="E799" s="32" t="str">
        <f t="shared" si="24"/>
        <v/>
      </c>
      <c r="F799" s="33">
        <f>IF($B799="","",Items!$I798)</f>
        <v>11.085000000000001</v>
      </c>
      <c r="G799" s="33" t="str">
        <f t="shared" si="25"/>
        <v/>
      </c>
      <c r="H799" s="28"/>
    </row>
    <row r="800" spans="1:8" x14ac:dyDescent="0.25">
      <c r="A800" s="28" t="str">
        <f>IF(Items!$B799="","",Items!$A799)</f>
        <v>42113270</v>
      </c>
      <c r="B800" s="28" t="str">
        <f>IF(Items!$B799="","",Items!$B799)</f>
        <v>Orbit Watermelon 14g</v>
      </c>
      <c r="C800" s="32">
        <v>0</v>
      </c>
      <c r="D800" s="32"/>
      <c r="E800" s="32" t="str">
        <f t="shared" si="24"/>
        <v/>
      </c>
      <c r="F800" s="33">
        <f>IF($B800="","",Items!$I799)</f>
        <v>11.085000000000001</v>
      </c>
      <c r="G800" s="33" t="str">
        <f t="shared" si="25"/>
        <v/>
      </c>
      <c r="H800" s="28"/>
    </row>
    <row r="801" spans="1:8" x14ac:dyDescent="0.25">
      <c r="A801" s="28" t="str">
        <f>IF(Items!$B800="","",Items!$A800)</f>
        <v>7622202831072</v>
      </c>
      <c r="B801" s="28" t="str">
        <f>IF(Items!$B800="","",Items!$B800)</f>
        <v>Oreo 40g</v>
      </c>
      <c r="C801" s="32">
        <v>0</v>
      </c>
      <c r="D801" s="32">
        <v>33</v>
      </c>
      <c r="E801" s="32">
        <f t="shared" si="24"/>
        <v>33</v>
      </c>
      <c r="F801" s="33">
        <f>IF($B801="","",Items!$I800)</f>
        <v>6.4950000000000001</v>
      </c>
      <c r="G801" s="33">
        <f t="shared" si="25"/>
        <v>214.33500000000001</v>
      </c>
      <c r="H801" s="28"/>
    </row>
    <row r="802" spans="1:8" x14ac:dyDescent="0.25">
      <c r="A802" s="28" t="str">
        <f>IF(Items!$B801="","",Items!$A801)</f>
        <v>4260113520666</v>
      </c>
      <c r="B802" s="28" t="str">
        <f>IF(Items!$B801="","",Items!$B801)</f>
        <v>OTG Connect Kit</v>
      </c>
      <c r="C802" s="32">
        <v>0</v>
      </c>
      <c r="D802" s="32"/>
      <c r="E802" s="32" t="str">
        <f t="shared" si="24"/>
        <v/>
      </c>
      <c r="F802" s="33">
        <f>IF($B802="","",Items!$I801)</f>
        <v>45</v>
      </c>
      <c r="G802" s="33" t="str">
        <f t="shared" si="25"/>
        <v/>
      </c>
      <c r="H802" s="28"/>
    </row>
    <row r="803" spans="1:8" x14ac:dyDescent="0.25">
      <c r="A803" s="28" t="str">
        <f>IF(Items!$B802="","",Items!$A802)</f>
        <v>B657</v>
      </c>
      <c r="B803" s="28" t="str">
        <f>IF(Items!$B802="","",Items!$B802)</f>
        <v>OTG REMAX Connect Kit</v>
      </c>
      <c r="C803" s="32">
        <v>0</v>
      </c>
      <c r="D803" s="32"/>
      <c r="E803" s="32" t="str">
        <f t="shared" si="24"/>
        <v/>
      </c>
      <c r="F803" s="33">
        <f>IF($B803="","",Items!$I802)</f>
        <v>26.085000000000001</v>
      </c>
      <c r="G803" s="33" t="str">
        <f t="shared" si="25"/>
        <v/>
      </c>
      <c r="H803" s="28"/>
    </row>
    <row r="804" spans="1:8" x14ac:dyDescent="0.25">
      <c r="A804" s="28" t="str">
        <f>IF(Items!$B803="","",Items!$A803)</f>
        <v>6009633542172</v>
      </c>
      <c r="B804" s="28" t="str">
        <f>IF(Items!$B803="","",Items!$B803)</f>
        <v>Pain Eeze Satchet</v>
      </c>
      <c r="C804" s="32">
        <v>0</v>
      </c>
      <c r="D804" s="32"/>
      <c r="E804" s="32" t="str">
        <f t="shared" si="24"/>
        <v/>
      </c>
      <c r="F804" s="33">
        <f>IF($B804="","",Items!$I803)</f>
        <v>4.5674999999999999</v>
      </c>
      <c r="G804" s="33" t="str">
        <f t="shared" si="25"/>
        <v/>
      </c>
      <c r="H804" s="28"/>
    </row>
    <row r="805" spans="1:8" x14ac:dyDescent="0.25">
      <c r="A805" s="28" t="str">
        <f>IF(Items!$B804="","",Items!$A804)</f>
        <v>6001067090243</v>
      </c>
      <c r="B805" s="28" t="str">
        <f>IF(Items!$B804="","",Items!$B804)</f>
        <v>Palmolive Aloe Vera 350ml</v>
      </c>
      <c r="C805" s="32">
        <v>0</v>
      </c>
      <c r="D805" s="32"/>
      <c r="E805" s="32" t="str">
        <f t="shared" si="24"/>
        <v/>
      </c>
      <c r="F805" s="33">
        <f>IF($B805="","",Items!$I804)</f>
        <v>16.305</v>
      </c>
      <c r="G805" s="33" t="str">
        <f t="shared" si="25"/>
        <v/>
      </c>
      <c r="H805" s="28"/>
    </row>
    <row r="806" spans="1:8" x14ac:dyDescent="0.25">
      <c r="A806" s="28" t="str">
        <f>IF(Items!$B805="","",Items!$A805)</f>
        <v>6001067089315</v>
      </c>
      <c r="B806" s="28" t="str">
        <f>IF(Items!$B805="","",Items!$B805)</f>
        <v>Palmolive Classic 350ml</v>
      </c>
      <c r="C806" s="32">
        <v>0</v>
      </c>
      <c r="D806" s="32"/>
      <c r="E806" s="32" t="str">
        <f t="shared" si="24"/>
        <v/>
      </c>
      <c r="F806" s="33">
        <f>IF($B806="","",Items!$I805)</f>
        <v>16.305</v>
      </c>
      <c r="G806" s="33" t="str">
        <f t="shared" si="25"/>
        <v/>
      </c>
      <c r="H806" s="28"/>
    </row>
    <row r="807" spans="1:8" x14ac:dyDescent="0.25">
      <c r="A807" s="28" t="str">
        <f>IF(Items!$B806="","",Items!$A806)</f>
        <v>6009695585223</v>
      </c>
      <c r="B807" s="28" t="str">
        <f>IF(Items!$B806="","",Items!$B806)</f>
        <v>Panado</v>
      </c>
      <c r="C807" s="32">
        <v>0</v>
      </c>
      <c r="D807" s="32"/>
      <c r="E807" s="32" t="str">
        <f t="shared" si="24"/>
        <v/>
      </c>
      <c r="F807" s="33">
        <f>IF($B807="","",Items!$I806)</f>
        <v>3.75</v>
      </c>
      <c r="G807" s="33" t="str">
        <f t="shared" si="25"/>
        <v/>
      </c>
      <c r="H807" s="28"/>
    </row>
    <row r="808" spans="1:8" x14ac:dyDescent="0.25">
      <c r="A808" s="28" t="str">
        <f>IF(Items!$B807="","",Items!$A807)</f>
        <v>6009803563020</v>
      </c>
      <c r="B808" s="28" t="str">
        <f>IF(Items!$B807="","",Items!$B807)</f>
        <v>Papyrus Platic Cover</v>
      </c>
      <c r="C808" s="32">
        <v>0</v>
      </c>
      <c r="D808" s="32"/>
      <c r="E808" s="32" t="str">
        <f t="shared" si="24"/>
        <v/>
      </c>
      <c r="F808" s="33">
        <f>IF($B808="","",Items!$I807)</f>
        <v>1.1399999999999999</v>
      </c>
      <c r="G808" s="33" t="str">
        <f t="shared" si="25"/>
        <v/>
      </c>
      <c r="H808" s="28"/>
    </row>
    <row r="809" spans="1:8" x14ac:dyDescent="0.25">
      <c r="A809" s="28" t="str">
        <f>IF(Items!$B808="","",Items!$A808)</f>
        <v>6007421002198</v>
      </c>
      <c r="B809" s="28" t="str">
        <f>IF(Items!$B808="","",Items!$B808)</f>
        <v>Parlenta Maize Meal 5kg</v>
      </c>
      <c r="C809" s="32">
        <v>0</v>
      </c>
      <c r="D809" s="32"/>
      <c r="E809" s="32" t="str">
        <f t="shared" si="24"/>
        <v/>
      </c>
      <c r="F809" s="33">
        <f>IF($B809="","",Items!$I808)</f>
        <v>52.5</v>
      </c>
      <c r="G809" s="33" t="str">
        <f t="shared" si="25"/>
        <v/>
      </c>
      <c r="H809" s="28"/>
    </row>
    <row r="810" spans="1:8" x14ac:dyDescent="0.25">
      <c r="A810" s="28" t="str">
        <f>IF(Items!$B809="","",Items!$A809)</f>
        <v>60059641</v>
      </c>
      <c r="B810" s="28" t="str">
        <f>IF(Items!$B809="","",Items!$B809)</f>
        <v>Pascal Easter Mellow</v>
      </c>
      <c r="C810" s="32">
        <v>0</v>
      </c>
      <c r="D810" s="32"/>
      <c r="E810" s="32" t="str">
        <f t="shared" si="24"/>
        <v/>
      </c>
      <c r="F810" s="33">
        <f>IF($B810="","",Items!$I809)</f>
        <v>6.4950000000000001</v>
      </c>
      <c r="G810" s="33" t="str">
        <f t="shared" si="25"/>
        <v/>
      </c>
      <c r="H810" s="28"/>
    </row>
    <row r="811" spans="1:8" x14ac:dyDescent="0.25">
      <c r="A811" s="28" t="str">
        <f>IF(Items!$B810="","",Items!$A810)</f>
        <v>60096791</v>
      </c>
      <c r="B811" s="28" t="str">
        <f>IF(Items!$B810="","",Items!$B810)</f>
        <v>Pascal Mini Choc</v>
      </c>
      <c r="C811" s="32">
        <v>0</v>
      </c>
      <c r="D811" s="32"/>
      <c r="E811" s="32" t="str">
        <f t="shared" si="24"/>
        <v/>
      </c>
      <c r="F811" s="33">
        <f>IF($B811="","",Items!$I810)</f>
        <v>3.2625000000000002</v>
      </c>
      <c r="G811" s="33" t="str">
        <f t="shared" si="25"/>
        <v/>
      </c>
      <c r="H811" s="28"/>
    </row>
    <row r="812" spans="1:8" x14ac:dyDescent="0.25">
      <c r="A812" s="28" t="str">
        <f>IF(Items!$B811="","",Items!$A811)</f>
        <v>6005964002927</v>
      </c>
      <c r="B812" s="28" t="str">
        <f>IF(Items!$B811="","",Items!$B811)</f>
        <v>Pascal Snack</v>
      </c>
      <c r="C812" s="32">
        <v>0</v>
      </c>
      <c r="D812" s="32"/>
      <c r="E812" s="32" t="str">
        <f t="shared" si="24"/>
        <v/>
      </c>
      <c r="F812" s="33">
        <f>IF($B812="","",Items!$I811)</f>
        <v>6.5250000000000004</v>
      </c>
      <c r="G812" s="33" t="str">
        <f t="shared" si="25"/>
        <v/>
      </c>
      <c r="H812" s="28"/>
    </row>
    <row r="813" spans="1:8" x14ac:dyDescent="0.25">
      <c r="A813" s="28" t="str">
        <f>IF(Items!$B812="","",Items!$A812)</f>
        <v>6005964100746</v>
      </c>
      <c r="B813" s="28" t="str">
        <f>IF(Items!$B812="","",Items!$B812)</f>
        <v>Pascall Choc Mallow</v>
      </c>
      <c r="C813" s="32">
        <v>0</v>
      </c>
      <c r="D813" s="32"/>
      <c r="E813" s="32" t="str">
        <f t="shared" si="24"/>
        <v/>
      </c>
      <c r="F813" s="33">
        <f>IF($B813="","",Items!$I812)</f>
        <v>6.5250000000000004</v>
      </c>
      <c r="G813" s="33" t="str">
        <f t="shared" si="25"/>
        <v/>
      </c>
      <c r="H813" s="28"/>
    </row>
    <row r="814" spans="1:8" x14ac:dyDescent="0.25">
      <c r="A814" s="28" t="str">
        <f>IF(Items!$B813="","",Items!$A813)</f>
        <v>60096784</v>
      </c>
      <c r="B814" s="28" t="str">
        <f>IF(Items!$B813="","",Items!$B813)</f>
        <v>Pascall Freddo</v>
      </c>
      <c r="C814" s="32">
        <v>0</v>
      </c>
      <c r="D814" s="32"/>
      <c r="E814" s="32" t="str">
        <f t="shared" si="24"/>
        <v/>
      </c>
      <c r="F814" s="33">
        <f>IF($B814="","",Items!$I813)</f>
        <v>3.915</v>
      </c>
      <c r="G814" s="33" t="str">
        <f t="shared" si="25"/>
        <v/>
      </c>
      <c r="H814" s="28"/>
    </row>
    <row r="815" spans="1:8" x14ac:dyDescent="0.25">
      <c r="A815" s="28" t="str">
        <f>IF(Items!$B814="","",Items!$A814)</f>
        <v>6005964100869</v>
      </c>
      <c r="B815" s="28" t="str">
        <f>IF(Items!$B814="","",Items!$B814)</f>
        <v>Pascall Milk Choc 75g</v>
      </c>
      <c r="C815" s="32">
        <v>0</v>
      </c>
      <c r="D815" s="32"/>
      <c r="E815" s="32" t="str">
        <f t="shared" si="24"/>
        <v/>
      </c>
      <c r="F815" s="33">
        <f>IF($B815="","",Items!$I814)</f>
        <v>16.305</v>
      </c>
      <c r="G815" s="33" t="str">
        <f t="shared" si="25"/>
        <v/>
      </c>
      <c r="H815" s="28"/>
    </row>
    <row r="816" spans="1:8" x14ac:dyDescent="0.25">
      <c r="A816" s="28" t="str">
        <f>IF(Items!$B815="","",Items!$A815)</f>
        <v>6005964002910</v>
      </c>
      <c r="B816" s="28" t="str">
        <f>IF(Items!$B815="","",Items!$B815)</f>
        <v>Pascall Milk Choc Small</v>
      </c>
      <c r="C816" s="32">
        <v>0</v>
      </c>
      <c r="D816" s="32">
        <v>85</v>
      </c>
      <c r="E816" s="32">
        <f t="shared" si="24"/>
        <v>85</v>
      </c>
      <c r="F816" s="33">
        <f>IF($B816="","",Items!$I815)</f>
        <v>6.5250000000000004</v>
      </c>
      <c r="G816" s="33">
        <f t="shared" si="25"/>
        <v>554.625</v>
      </c>
      <c r="H816" s="28"/>
    </row>
    <row r="817" spans="1:8" x14ac:dyDescent="0.25">
      <c r="A817" s="28" t="str">
        <f>IF(Items!$B816="","",Items!$A816)</f>
        <v>6005964002903</v>
      </c>
      <c r="B817" s="28" t="str">
        <f>IF(Items!$B816="","",Items!$B816)</f>
        <v>Pascall Mint  Choc Small</v>
      </c>
      <c r="C817" s="32">
        <v>0</v>
      </c>
      <c r="D817" s="32">
        <v>60</v>
      </c>
      <c r="E817" s="32">
        <f t="shared" si="24"/>
        <v>60</v>
      </c>
      <c r="F817" s="33">
        <f>IF($B817="","",Items!$I816)</f>
        <v>6.5250000000000004</v>
      </c>
      <c r="G817" s="33">
        <f t="shared" si="25"/>
        <v>391.5</v>
      </c>
      <c r="H817" s="28"/>
    </row>
    <row r="818" spans="1:8" x14ac:dyDescent="0.25">
      <c r="A818" s="28" t="str">
        <f>IF(Items!$B817="","",Items!$A817)</f>
        <v>6005964100876</v>
      </c>
      <c r="B818" s="28" t="str">
        <f>IF(Items!$B817="","",Items!$B817)</f>
        <v>Pascall Mint Choc 75g</v>
      </c>
      <c r="C818" s="32">
        <v>0</v>
      </c>
      <c r="D818" s="32"/>
      <c r="E818" s="32" t="str">
        <f t="shared" si="24"/>
        <v/>
      </c>
      <c r="F818" s="33">
        <f>IF($B818="","",Items!$I817)</f>
        <v>16.305</v>
      </c>
      <c r="G818" s="33" t="str">
        <f t="shared" si="25"/>
        <v/>
      </c>
      <c r="H818" s="28"/>
    </row>
    <row r="819" spans="1:8" x14ac:dyDescent="0.25">
      <c r="A819" s="28" t="str">
        <f>IF(Items!$B818="","",Items!$A818)</f>
        <v>6005964002859</v>
      </c>
      <c r="B819" s="28" t="str">
        <f>IF(Items!$B818="","",Items!$B818)</f>
        <v>Pascall Nutlog Small</v>
      </c>
      <c r="C819" s="32">
        <v>0</v>
      </c>
      <c r="D819" s="32"/>
      <c r="E819" s="32" t="str">
        <f t="shared" si="24"/>
        <v/>
      </c>
      <c r="F819" s="33">
        <f>IF($B819="","",Items!$I818)</f>
        <v>6.5250000000000004</v>
      </c>
      <c r="G819" s="33" t="str">
        <f t="shared" si="25"/>
        <v/>
      </c>
      <c r="H819" s="28"/>
    </row>
    <row r="820" spans="1:8" x14ac:dyDescent="0.25">
      <c r="A820" s="28" t="str">
        <f>IF(Items!$B819="","",Items!$A819)</f>
        <v>600945318790</v>
      </c>
      <c r="B820" s="28" t="str">
        <f>IF(Items!$B819="","",Items!$B819)</f>
        <v>Pearl Pink Soap 300g</v>
      </c>
      <c r="C820" s="32">
        <v>0</v>
      </c>
      <c r="D820" s="32"/>
      <c r="E820" s="32" t="str">
        <f t="shared" si="24"/>
        <v/>
      </c>
      <c r="F820" s="33">
        <f>IF($B820="","",Items!$I819)</f>
        <v>9.7799999999999994</v>
      </c>
      <c r="G820" s="33" t="str">
        <f t="shared" si="25"/>
        <v/>
      </c>
      <c r="H820" s="28"/>
    </row>
    <row r="821" spans="1:8" x14ac:dyDescent="0.25">
      <c r="A821" s="28" t="str">
        <f>IF(Items!$B820="","",Items!$A820)</f>
        <v>6001645318561</v>
      </c>
      <c r="B821" s="28" t="str">
        <f>IF(Items!$B820="","",Items!$B820)</f>
        <v>Pearl Pink Soap 300g (2)</v>
      </c>
      <c r="C821" s="32">
        <v>0</v>
      </c>
      <c r="D821" s="32"/>
      <c r="E821" s="32" t="str">
        <f t="shared" si="24"/>
        <v/>
      </c>
      <c r="F821" s="33">
        <f>IF($B821="","",Items!$I820)</f>
        <v>9.7799999999999994</v>
      </c>
      <c r="G821" s="33" t="str">
        <f t="shared" si="25"/>
        <v/>
      </c>
      <c r="H821" s="28"/>
    </row>
    <row r="822" spans="1:8" x14ac:dyDescent="0.25">
      <c r="A822" s="28" t="str">
        <f>IF(Items!$B821="","",Items!$A821)</f>
        <v>6001645318813</v>
      </c>
      <c r="B822" s="28" t="str">
        <f>IF(Items!$B821="","",Items!$B821)</f>
        <v>Pearl White Soap 300g</v>
      </c>
      <c r="C822" s="32">
        <v>0</v>
      </c>
      <c r="D822" s="32"/>
      <c r="E822" s="32" t="str">
        <f t="shared" si="24"/>
        <v/>
      </c>
      <c r="F822" s="33">
        <f>IF($B822="","",Items!$I821)</f>
        <v>9.7799999999999994</v>
      </c>
      <c r="G822" s="33" t="str">
        <f t="shared" si="25"/>
        <v/>
      </c>
      <c r="H822" s="28"/>
    </row>
    <row r="823" spans="1:8" x14ac:dyDescent="0.25">
      <c r="A823" s="28" t="str">
        <f>IF(Items!$B822="","",Items!$A822)</f>
        <v>6001645318790</v>
      </c>
      <c r="B823" s="28" t="str">
        <f>IF(Items!$B822="","",Items!$B822)</f>
        <v>Pearl Yellow Soap 300g</v>
      </c>
      <c r="C823" s="32">
        <v>0</v>
      </c>
      <c r="D823" s="32">
        <v>3</v>
      </c>
      <c r="E823" s="32">
        <f t="shared" si="24"/>
        <v>3</v>
      </c>
      <c r="F823" s="33">
        <f>IF($B823="","",Items!$I822)</f>
        <v>9.7799999999999994</v>
      </c>
      <c r="G823" s="33">
        <f t="shared" si="25"/>
        <v>29.339999999999996</v>
      </c>
      <c r="H823" s="28"/>
    </row>
    <row r="824" spans="1:8" x14ac:dyDescent="0.25">
      <c r="A824" s="28" t="str">
        <f>IF(Items!$B823="","",Items!$A823)</f>
        <v>6009880793082</v>
      </c>
      <c r="B824" s="28" t="str">
        <f>IF(Items!$B823="","",Items!$B823)</f>
        <v>Pepsi 1 Ltre</v>
      </c>
      <c r="C824" s="32">
        <v>0</v>
      </c>
      <c r="D824" s="32"/>
      <c r="E824" s="32" t="str">
        <f t="shared" si="24"/>
        <v/>
      </c>
      <c r="F824" s="33">
        <f>IF($B824="","",Items!$I823)</f>
        <v>13.0425</v>
      </c>
      <c r="G824" s="33" t="str">
        <f t="shared" si="25"/>
        <v/>
      </c>
      <c r="H824" s="28"/>
    </row>
    <row r="825" spans="1:8" x14ac:dyDescent="0.25">
      <c r="A825" s="28" t="str">
        <f>IF(Items!$B824="","",Items!$A824)</f>
        <v>6009880793167</v>
      </c>
      <c r="B825" s="28" t="str">
        <f>IF(Items!$B824="","",Items!$B824)</f>
        <v>Pepsi 2L</v>
      </c>
      <c r="C825" s="32">
        <v>0</v>
      </c>
      <c r="D825" s="32"/>
      <c r="E825" s="32" t="str">
        <f t="shared" si="24"/>
        <v/>
      </c>
      <c r="F825" s="33">
        <f>IF($B825="","",Items!$I824)</f>
        <v>16.305</v>
      </c>
      <c r="G825" s="33" t="str">
        <f t="shared" si="25"/>
        <v/>
      </c>
      <c r="H825" s="28"/>
    </row>
    <row r="826" spans="1:8" x14ac:dyDescent="0.25">
      <c r="A826" s="28" t="str">
        <f>IF(Items!$B825="","",Items!$A825)</f>
        <v>6009880793648</v>
      </c>
      <c r="B826" s="28" t="str">
        <f>IF(Items!$B825="","",Items!$B825)</f>
        <v>Pepsi 330ml</v>
      </c>
      <c r="C826" s="32">
        <v>0</v>
      </c>
      <c r="D826" s="32"/>
      <c r="E826" s="32" t="str">
        <f t="shared" si="24"/>
        <v/>
      </c>
      <c r="F826" s="33">
        <f>IF($B826="","",Items!$I825)</f>
        <v>5.22</v>
      </c>
      <c r="G826" s="33" t="str">
        <f t="shared" si="25"/>
        <v/>
      </c>
      <c r="H826" s="28"/>
    </row>
    <row r="827" spans="1:8" x14ac:dyDescent="0.25">
      <c r="A827" s="28" t="str">
        <f>IF(Items!$B826="","",Items!$A826)</f>
        <v>600988856104</v>
      </c>
      <c r="B827" s="28" t="str">
        <f>IF(Items!$B826="","",Items!$B826)</f>
        <v>Pepsi 500ml</v>
      </c>
      <c r="C827" s="32">
        <v>0</v>
      </c>
      <c r="D827" s="32">
        <v>15</v>
      </c>
      <c r="E827" s="32">
        <f t="shared" si="24"/>
        <v>15</v>
      </c>
      <c r="F827" s="33">
        <f>IF($B827="","",Items!$I826)</f>
        <v>6.5250000000000004</v>
      </c>
      <c r="G827" s="33">
        <f t="shared" si="25"/>
        <v>97.875</v>
      </c>
      <c r="H827" s="28"/>
    </row>
    <row r="828" spans="1:8" x14ac:dyDescent="0.25">
      <c r="A828" s="28" t="str">
        <f>IF(Items!$B827="","",Items!$A827)</f>
        <v>6009880793242</v>
      </c>
      <c r="B828" s="28" t="str">
        <f>IF(Items!$B827="","",Items!$B827)</f>
        <v>PEPSI CAN  330ML</v>
      </c>
      <c r="C828" s="32">
        <v>0</v>
      </c>
      <c r="D828" s="32"/>
      <c r="E828" s="32" t="str">
        <f t="shared" si="24"/>
        <v/>
      </c>
      <c r="F828" s="33">
        <f>IF($B828="","",Items!$I827)</f>
        <v>6.5250000000000004</v>
      </c>
      <c r="G828" s="33" t="str">
        <f t="shared" si="25"/>
        <v/>
      </c>
      <c r="H828" s="28"/>
    </row>
    <row r="829" spans="1:8" x14ac:dyDescent="0.25">
      <c r="A829" s="28" t="str">
        <f>IF(Items!$B828="","",Items!$A828)</f>
        <v>6009888701027</v>
      </c>
      <c r="B829" s="28" t="str">
        <f>IF(Items!$B828="","",Items!$B828)</f>
        <v>Pepsi Zero 500ml</v>
      </c>
      <c r="C829" s="32">
        <v>0</v>
      </c>
      <c r="D829" s="32"/>
      <c r="E829" s="32" t="str">
        <f t="shared" si="24"/>
        <v/>
      </c>
      <c r="F829" s="33">
        <f>IF($B829="","",Items!$I828)</f>
        <v>6.5250000000000004</v>
      </c>
      <c r="G829" s="33" t="str">
        <f t="shared" si="25"/>
        <v/>
      </c>
      <c r="H829" s="28"/>
    </row>
    <row r="830" spans="1:8" x14ac:dyDescent="0.25">
      <c r="A830" s="28" t="str">
        <f>IF(Items!$B829="","",Items!$A829)</f>
        <v>6006117005055</v>
      </c>
      <c r="B830" s="28" t="str">
        <f>IF(Items!$B829="","",Items!$B829)</f>
        <v>Peri Peri Chic Pie</v>
      </c>
      <c r="C830" s="32">
        <v>0</v>
      </c>
      <c r="D830" s="32"/>
      <c r="E830" s="32" t="str">
        <f t="shared" si="24"/>
        <v/>
      </c>
      <c r="F830" s="33">
        <f>IF($B830="","",Items!$I829)</f>
        <v>9.7799999999999994</v>
      </c>
      <c r="G830" s="33" t="str">
        <f t="shared" si="25"/>
        <v/>
      </c>
      <c r="H830" s="28"/>
    </row>
    <row r="831" spans="1:8" x14ac:dyDescent="0.25">
      <c r="A831" s="28" t="str">
        <f>IF(Items!$B830="","",Items!$A830)</f>
        <v>6005572002401</v>
      </c>
      <c r="B831" s="28" t="str">
        <f>IF(Items!$B830="","",Items!$B830)</f>
        <v>Pfuko Banana 500ml</v>
      </c>
      <c r="C831" s="32">
        <v>0</v>
      </c>
      <c r="D831" s="32"/>
      <c r="E831" s="32" t="str">
        <f t="shared" si="24"/>
        <v/>
      </c>
      <c r="F831" s="33">
        <f>IF($B831="","",Items!$I830)</f>
        <v>7.5</v>
      </c>
      <c r="G831" s="33" t="str">
        <f t="shared" si="25"/>
        <v/>
      </c>
      <c r="H831" s="28"/>
    </row>
    <row r="832" spans="1:8" x14ac:dyDescent="0.25">
      <c r="A832" s="28" t="str">
        <f>IF(Items!$B831="","",Items!$A831)</f>
        <v>6005572002371</v>
      </c>
      <c r="B832" s="28" t="str">
        <f>IF(Items!$B831="","",Items!$B831)</f>
        <v>Pfuko Buttermilk 500ml</v>
      </c>
      <c r="C832" s="32">
        <v>0</v>
      </c>
      <c r="D832" s="32"/>
      <c r="E832" s="32" t="str">
        <f t="shared" si="24"/>
        <v/>
      </c>
      <c r="F832" s="33">
        <f>IF($B832="","",Items!$I831)</f>
        <v>11.25</v>
      </c>
      <c r="G832" s="33" t="str">
        <f t="shared" si="25"/>
        <v/>
      </c>
      <c r="H832" s="28"/>
    </row>
    <row r="833" spans="1:8" x14ac:dyDescent="0.25">
      <c r="A833" s="28" t="str">
        <f>IF(Items!$B832="","",Items!$A832)</f>
        <v>6005572002357</v>
      </c>
      <c r="B833" s="28" t="str">
        <f>IF(Items!$B832="","",Items!$B832)</f>
        <v>Pfuko Ginger 500ml</v>
      </c>
      <c r="C833" s="32">
        <v>0</v>
      </c>
      <c r="D833" s="32"/>
      <c r="E833" s="32" t="str">
        <f t="shared" si="24"/>
        <v/>
      </c>
      <c r="F833" s="33">
        <f>IF($B833="","",Items!$I832)</f>
        <v>9.7799999999999994</v>
      </c>
      <c r="G833" s="33" t="str">
        <f t="shared" si="25"/>
        <v/>
      </c>
      <c r="H833" s="28"/>
    </row>
    <row r="834" spans="1:8" x14ac:dyDescent="0.25">
      <c r="A834" s="28" t="str">
        <f>IF(Items!$B833="","",Items!$A833)</f>
        <v>6005572002203</v>
      </c>
      <c r="B834" s="28" t="str">
        <f>IF(Items!$B833="","",Items!$B833)</f>
        <v>Pfuko Traditional  500ml</v>
      </c>
      <c r="C834" s="32">
        <v>0</v>
      </c>
      <c r="D834" s="32"/>
      <c r="E834" s="32" t="str">
        <f t="shared" si="24"/>
        <v/>
      </c>
      <c r="F834" s="33">
        <f>IF($B834="","",Items!$I833)</f>
        <v>6.8</v>
      </c>
      <c r="G834" s="33" t="str">
        <f t="shared" si="25"/>
        <v/>
      </c>
      <c r="H834" s="28"/>
    </row>
    <row r="835" spans="1:8" x14ac:dyDescent="0.25">
      <c r="A835" s="28" t="str">
        <f>IF(Items!$B834="","",Items!$A834)</f>
        <v>5449000144577</v>
      </c>
      <c r="B835" s="28" t="str">
        <f>IF(Items!$B834="","",Items!$B834)</f>
        <v>Pine Nut 330mls</v>
      </c>
      <c r="C835" s="32">
        <v>0</v>
      </c>
      <c r="D835" s="32"/>
      <c r="E835" s="32" t="str">
        <f t="shared" si="24"/>
        <v/>
      </c>
      <c r="F835" s="33">
        <f>IF($B835="","",Items!$I834)</f>
        <v>9.7799999999999994</v>
      </c>
      <c r="G835" s="33" t="str">
        <f t="shared" si="25"/>
        <v/>
      </c>
      <c r="H835" s="28"/>
    </row>
    <row r="836" spans="1:8" x14ac:dyDescent="0.25">
      <c r="A836" s="28" t="str">
        <f>IF(Items!$B835="","",Items!$A835)</f>
        <v>C22</v>
      </c>
      <c r="B836" s="28" t="str">
        <f>IF(Items!$B835="","",Items!$B835)</f>
        <v>Plastic Cups</v>
      </c>
      <c r="C836" s="32">
        <v>0</v>
      </c>
      <c r="D836" s="32"/>
      <c r="E836" s="32" t="str">
        <f t="shared" si="24"/>
        <v/>
      </c>
      <c r="F836" s="33">
        <f>IF($B836="","",Items!$I835)</f>
        <v>1.3049999999999999</v>
      </c>
      <c r="G836" s="33" t="str">
        <f t="shared" si="25"/>
        <v/>
      </c>
      <c r="H836" s="28"/>
    </row>
    <row r="837" spans="1:8" x14ac:dyDescent="0.25">
      <c r="A837" s="28" t="str">
        <f>IF(Items!$B836="","",Items!$A836)</f>
        <v>6001374067082</v>
      </c>
      <c r="B837" s="28" t="str">
        <f>IF(Items!$B836="","",Items!$B836)</f>
        <v>Playboy Atlantis 400ml</v>
      </c>
      <c r="C837" s="32">
        <v>0</v>
      </c>
      <c r="D837" s="32"/>
      <c r="E837" s="32" t="str">
        <f t="shared" si="24"/>
        <v/>
      </c>
      <c r="F837" s="33">
        <f>IF($B837="","",Items!$I836)</f>
        <v>35.872500000000002</v>
      </c>
      <c r="G837" s="33" t="str">
        <f t="shared" si="25"/>
        <v/>
      </c>
      <c r="H837" s="28"/>
    </row>
    <row r="838" spans="1:8" x14ac:dyDescent="0.25">
      <c r="A838" s="28" t="str">
        <f>IF(Items!$B837="","",Items!$A837)</f>
        <v>6001374067129</v>
      </c>
      <c r="B838" s="28" t="str">
        <f>IF(Items!$B837="","",Items!$B837)</f>
        <v>Playgirl Love400ml</v>
      </c>
      <c r="C838" s="32">
        <v>0</v>
      </c>
      <c r="D838" s="32"/>
      <c r="E838" s="32" t="str">
        <f t="shared" ref="E838:E901" si="26">IF(OR($B838="",$D838=""),"",$D838-$C838)</f>
        <v/>
      </c>
      <c r="F838" s="33">
        <f>IF($B838="","",Items!$I837)</f>
        <v>35.872500000000002</v>
      </c>
      <c r="G838" s="33" t="str">
        <f t="shared" ref="G838:G901" si="27">IF($E838="","",$E838*$F838)</f>
        <v/>
      </c>
      <c r="H838" s="28"/>
    </row>
    <row r="839" spans="1:8" x14ac:dyDescent="0.25">
      <c r="A839" s="28" t="str">
        <f>IF(Items!$B838="","",Items!$A838)</f>
        <v>6001374067105</v>
      </c>
      <c r="B839" s="28" t="str">
        <f>IF(Items!$B838="","",Items!$B838)</f>
        <v>Playgirl Temp 400ml</v>
      </c>
      <c r="C839" s="32">
        <v>0</v>
      </c>
      <c r="D839" s="32"/>
      <c r="E839" s="32" t="str">
        <f t="shared" si="26"/>
        <v/>
      </c>
      <c r="F839" s="33">
        <f>IF($B839="","",Items!$I838)</f>
        <v>35.872500000000002</v>
      </c>
      <c r="G839" s="33" t="str">
        <f t="shared" si="27"/>
        <v/>
      </c>
      <c r="H839" s="28"/>
    </row>
    <row r="840" spans="1:8" x14ac:dyDescent="0.25">
      <c r="A840" s="28" t="str">
        <f>IF(Items!$B839="","",Items!$A839)</f>
        <v>3760071020136</v>
      </c>
      <c r="B840" s="28" t="str">
        <f>IF(Items!$B839="","",Items!$B839)</f>
        <v>POCKET SUNSHINE LAMP</v>
      </c>
      <c r="C840" s="32">
        <v>0</v>
      </c>
      <c r="D840" s="32"/>
      <c r="E840" s="32" t="str">
        <f t="shared" si="26"/>
        <v/>
      </c>
      <c r="F840" s="33">
        <f>IF($B840="","",Items!$I839)</f>
        <v>110.8725</v>
      </c>
      <c r="G840" s="33" t="str">
        <f t="shared" si="27"/>
        <v/>
      </c>
      <c r="H840" s="28"/>
    </row>
    <row r="841" spans="1:8" x14ac:dyDescent="0.25">
      <c r="A841" s="28" t="str">
        <f>IF(Items!$B840="","",Items!$A840)</f>
        <v>A345</v>
      </c>
      <c r="B841" s="28" t="str">
        <f>IF(Items!$B840="","",Items!$B840)</f>
        <v>Popcorn 200g</v>
      </c>
      <c r="C841" s="32">
        <v>0</v>
      </c>
      <c r="D841" s="32"/>
      <c r="E841" s="32" t="str">
        <f t="shared" si="26"/>
        <v/>
      </c>
      <c r="F841" s="33">
        <f>IF($B841="","",Items!$I840)</f>
        <v>2.61</v>
      </c>
      <c r="G841" s="33" t="str">
        <f t="shared" si="27"/>
        <v/>
      </c>
      <c r="H841" s="28"/>
    </row>
    <row r="842" spans="1:8" x14ac:dyDescent="0.25">
      <c r="A842" s="28" t="str">
        <f>IF(Items!$B841="","",Items!$A841)</f>
        <v>6009613220625</v>
      </c>
      <c r="B842" s="28" t="str">
        <f>IF(Items!$B841="","",Items!$B841)</f>
        <v>Popticorn 100g</v>
      </c>
      <c r="C842" s="32">
        <v>0</v>
      </c>
      <c r="D842" s="32"/>
      <c r="E842" s="32" t="str">
        <f t="shared" si="26"/>
        <v/>
      </c>
      <c r="F842" s="33">
        <f>IF($B842="","",Items!$I841)</f>
        <v>6.4950000000000001</v>
      </c>
      <c r="G842" s="33" t="str">
        <f t="shared" si="27"/>
        <v/>
      </c>
      <c r="H842" s="28"/>
    </row>
    <row r="843" spans="1:8" x14ac:dyDescent="0.25">
      <c r="A843" s="28" t="str">
        <f>IF(Items!$B842="","",Items!$A842)</f>
        <v>6006117000548</v>
      </c>
      <c r="B843" s="28" t="str">
        <f>IF(Items!$B842="","",Items!$B842)</f>
        <v>Pork Pie 100g</v>
      </c>
      <c r="C843" s="32">
        <v>0</v>
      </c>
      <c r="D843" s="32">
        <v>0</v>
      </c>
      <c r="E843" s="32">
        <f t="shared" si="26"/>
        <v>0</v>
      </c>
      <c r="F843" s="33">
        <f>IF($B843="","",Items!$I842)</f>
        <v>7.04</v>
      </c>
      <c r="G843" s="33">
        <f t="shared" si="27"/>
        <v>0</v>
      </c>
      <c r="H843" s="28"/>
    </row>
    <row r="844" spans="1:8" x14ac:dyDescent="0.25">
      <c r="A844" s="28" t="str">
        <f>IF(Items!$B843="","",Items!$A843)</f>
        <v>5060466519077</v>
      </c>
      <c r="B844" s="28" t="str">
        <f>IF(Items!$B843="","",Items!$B843)</f>
        <v>Power Play 440ml</v>
      </c>
      <c r="C844" s="32">
        <v>0</v>
      </c>
      <c r="D844" s="32"/>
      <c r="E844" s="32" t="str">
        <f t="shared" si="26"/>
        <v/>
      </c>
      <c r="F844" s="33">
        <f>IF($B844="","",Items!$I843)</f>
        <v>16.305</v>
      </c>
      <c r="G844" s="33" t="str">
        <f t="shared" si="27"/>
        <v/>
      </c>
      <c r="H844" s="28"/>
    </row>
    <row r="845" spans="1:8" x14ac:dyDescent="0.25">
      <c r="A845" s="28" t="str">
        <f>IF(Items!$B844="","",Items!$A844)</f>
        <v>793150305438</v>
      </c>
      <c r="B845" s="28" t="str">
        <f>IF(Items!$B844="","",Items!$B844)</f>
        <v>Premium Bubble Bath 2l</v>
      </c>
      <c r="C845" s="32">
        <v>0</v>
      </c>
      <c r="D845" s="32"/>
      <c r="E845" s="32" t="str">
        <f t="shared" si="26"/>
        <v/>
      </c>
      <c r="F845" s="33">
        <f>IF($B845="","",Items!$I844)</f>
        <v>45.457500000000003</v>
      </c>
      <c r="G845" s="33" t="str">
        <f t="shared" si="27"/>
        <v/>
      </c>
      <c r="H845" s="28"/>
    </row>
    <row r="846" spans="1:8" x14ac:dyDescent="0.25">
      <c r="A846" s="28" t="str">
        <f>IF(Items!$B845="","",Items!$A845)</f>
        <v>793150305452</v>
      </c>
      <c r="B846" s="28" t="str">
        <f>IF(Items!$B845="","",Items!$B845)</f>
        <v>Premium Cherry Bath 2l</v>
      </c>
      <c r="C846" s="32">
        <v>0</v>
      </c>
      <c r="D846" s="32"/>
      <c r="E846" s="32" t="str">
        <f t="shared" si="26"/>
        <v/>
      </c>
      <c r="F846" s="33">
        <f>IF($B846="","",Items!$I845)</f>
        <v>45.457500000000003</v>
      </c>
      <c r="G846" s="33" t="str">
        <f t="shared" si="27"/>
        <v/>
      </c>
      <c r="H846" s="28"/>
    </row>
    <row r="847" spans="1:8" x14ac:dyDescent="0.25">
      <c r="A847" s="28" t="str">
        <f>IF(Items!$B846="","",Items!$A846)</f>
        <v>703625807312</v>
      </c>
      <c r="B847" s="28" t="str">
        <f>IF(Items!$B846="","",Items!$B846)</f>
        <v>Primmo Penn 300g</v>
      </c>
      <c r="C847" s="32">
        <v>0</v>
      </c>
      <c r="D847" s="32">
        <v>7</v>
      </c>
      <c r="E847" s="32">
        <f t="shared" si="26"/>
        <v>7</v>
      </c>
      <c r="F847" s="33">
        <f>IF($B847="","",Items!$I846)</f>
        <v>6.4950000000000001</v>
      </c>
      <c r="G847" s="33">
        <f t="shared" si="27"/>
        <v>45.465000000000003</v>
      </c>
      <c r="H847" s="28"/>
    </row>
    <row r="848" spans="1:8" x14ac:dyDescent="0.25">
      <c r="A848" s="28" t="str">
        <f>IF(Items!$B847="","",Items!$A847)</f>
        <v>5053990107292</v>
      </c>
      <c r="B848" s="28" t="str">
        <f>IF(Items!$B847="","",Items!$B847)</f>
        <v>Pringles Hot  Spicy 40g</v>
      </c>
      <c r="C848" s="32">
        <v>0</v>
      </c>
      <c r="D848" s="32"/>
      <c r="E848" s="32" t="str">
        <f t="shared" si="26"/>
        <v/>
      </c>
      <c r="F848" s="33">
        <f>IF($B848="","",Items!$I847)</f>
        <v>19.567499999999999</v>
      </c>
      <c r="G848" s="33" t="str">
        <f t="shared" si="27"/>
        <v/>
      </c>
      <c r="H848" s="28"/>
    </row>
    <row r="849" spans="1:8" x14ac:dyDescent="0.25">
      <c r="A849" s="28" t="str">
        <f>IF(Items!$B848="","",Items!$A848)</f>
        <v>5053990107339</v>
      </c>
      <c r="B849" s="28" t="str">
        <f>IF(Items!$B848="","",Items!$B848)</f>
        <v>Pringles Original 40g</v>
      </c>
      <c r="C849" s="32">
        <v>0</v>
      </c>
      <c r="D849" s="32"/>
      <c r="E849" s="32" t="str">
        <f t="shared" si="26"/>
        <v/>
      </c>
      <c r="F849" s="33">
        <f>IF($B849="","",Items!$I848)</f>
        <v>19.567499999999999</v>
      </c>
      <c r="G849" s="33" t="str">
        <f t="shared" si="27"/>
        <v/>
      </c>
      <c r="H849" s="28"/>
    </row>
    <row r="850" spans="1:8" x14ac:dyDescent="0.25">
      <c r="A850" s="28" t="str">
        <f>IF(Items!$B849="","",Items!$A849)</f>
        <v>5053990107384</v>
      </c>
      <c r="B850" s="28" t="str">
        <f>IF(Items!$B849="","",Items!$B849)</f>
        <v>Pringles Sour Onion 40g</v>
      </c>
      <c r="C850" s="32">
        <v>0</v>
      </c>
      <c r="D850" s="32"/>
      <c r="E850" s="32" t="str">
        <f t="shared" si="26"/>
        <v/>
      </c>
      <c r="F850" s="33">
        <f>IF($B850="","",Items!$I849)</f>
        <v>19.567499999999999</v>
      </c>
      <c r="G850" s="33" t="str">
        <f t="shared" si="27"/>
        <v/>
      </c>
      <c r="H850" s="28"/>
    </row>
    <row r="851" spans="1:8" x14ac:dyDescent="0.25">
      <c r="A851" s="28" t="str">
        <f>IF(Items!$B850="","",Items!$A850)</f>
        <v>6009705002559</v>
      </c>
      <c r="B851" s="28" t="str">
        <f>IF(Items!$B850="","",Items!$B850)</f>
        <v>Probands Full Cream Milk 1l</v>
      </c>
      <c r="C851" s="32">
        <v>0</v>
      </c>
      <c r="D851" s="32"/>
      <c r="E851" s="32" t="str">
        <f t="shared" si="26"/>
        <v/>
      </c>
      <c r="F851" s="33">
        <f>IF($B851="","",Items!$I850)</f>
        <v>26.25</v>
      </c>
      <c r="G851" s="33" t="str">
        <f t="shared" si="27"/>
        <v/>
      </c>
      <c r="H851" s="28"/>
    </row>
    <row r="852" spans="1:8" x14ac:dyDescent="0.25">
      <c r="A852" s="28" t="str">
        <f>IF(Items!$B851="","",Items!$A851)</f>
        <v>6009711465881</v>
      </c>
      <c r="B852" s="28" t="str">
        <f>IF(Items!$B851="","",Items!$B851)</f>
        <v>Probrands Creamer 375g</v>
      </c>
      <c r="C852" s="32">
        <v>0</v>
      </c>
      <c r="D852" s="32">
        <v>8</v>
      </c>
      <c r="E852" s="32">
        <f t="shared" si="26"/>
        <v>8</v>
      </c>
      <c r="F852" s="33">
        <f>IF($B852="","",Items!$I851)</f>
        <v>22.725000000000001</v>
      </c>
      <c r="G852" s="33">
        <f t="shared" si="27"/>
        <v>181.8</v>
      </c>
      <c r="H852" s="28"/>
    </row>
    <row r="853" spans="1:8" x14ac:dyDescent="0.25">
      <c r="A853" s="28" t="str">
        <f>IF(Items!$B852="","",Items!$A852)</f>
        <v>6009711462620</v>
      </c>
      <c r="B853" s="28" t="str">
        <f>IF(Items!$B852="","",Items!$B852)</f>
        <v>Probrands Peanut Butter 375ml</v>
      </c>
      <c r="C853" s="32">
        <v>0</v>
      </c>
      <c r="D853" s="32"/>
      <c r="E853" s="32" t="str">
        <f t="shared" si="26"/>
        <v/>
      </c>
      <c r="F853" s="33">
        <f>IF($B853="","",Items!$I852)</f>
        <v>29.3475</v>
      </c>
      <c r="G853" s="33" t="str">
        <f t="shared" si="27"/>
        <v/>
      </c>
      <c r="H853" s="28"/>
    </row>
    <row r="854" spans="1:8" x14ac:dyDescent="0.25">
      <c r="A854" s="28" t="str">
        <f>IF(Items!$B853="","",Items!$A853)</f>
        <v>6009705002542</v>
      </c>
      <c r="B854" s="28" t="str">
        <f>IF(Items!$B853="","",Items!$B853)</f>
        <v>Probrands Steri Milk 500ml</v>
      </c>
      <c r="C854" s="32">
        <v>0</v>
      </c>
      <c r="D854" s="32"/>
      <c r="E854" s="32" t="str">
        <f t="shared" si="26"/>
        <v/>
      </c>
      <c r="F854" s="33">
        <f>IF($B854="","",Items!$I853)</f>
        <v>15</v>
      </c>
      <c r="G854" s="33" t="str">
        <f t="shared" si="27"/>
        <v/>
      </c>
      <c r="H854" s="28"/>
    </row>
    <row r="855" spans="1:8" x14ac:dyDescent="0.25">
      <c r="A855" s="28" t="str">
        <f>IF(Items!$B854="","",Items!$A854)</f>
        <v>6009812430283</v>
      </c>
      <c r="B855" s="28" t="str">
        <f>IF(Items!$B854="","",Items!$B854)</f>
        <v>Probrands Sugar Beans 500g</v>
      </c>
      <c r="C855" s="32">
        <v>0</v>
      </c>
      <c r="D855" s="32"/>
      <c r="E855" s="32" t="str">
        <f t="shared" si="26"/>
        <v/>
      </c>
      <c r="F855" s="33">
        <f>IF($B855="","",Items!$I854)</f>
        <v>15</v>
      </c>
      <c r="G855" s="33" t="str">
        <f t="shared" si="27"/>
        <v/>
      </c>
      <c r="H855" s="28"/>
    </row>
    <row r="856" spans="1:8" x14ac:dyDescent="0.25">
      <c r="A856" s="28" t="str">
        <f>IF(Items!$B855="","",Items!$A855)</f>
        <v>6009812430290</v>
      </c>
      <c r="B856" s="28" t="str">
        <f>IF(Items!$B855="","",Items!$B855)</f>
        <v>Probrandssalt1kg</v>
      </c>
      <c r="C856" s="32">
        <v>0</v>
      </c>
      <c r="D856" s="32"/>
      <c r="E856" s="32" t="str">
        <f t="shared" si="26"/>
        <v/>
      </c>
      <c r="F856" s="33">
        <f>IF($B856="","",Items!$I855)</f>
        <v>6.5250000000000004</v>
      </c>
      <c r="G856" s="33" t="str">
        <f t="shared" si="27"/>
        <v/>
      </c>
      <c r="H856" s="28"/>
    </row>
    <row r="857" spans="1:8" x14ac:dyDescent="0.25">
      <c r="A857" s="28" t="str">
        <f>IF(Items!$B856="","",Items!$A856)</f>
        <v>612520492335</v>
      </c>
      <c r="B857" s="28" t="str">
        <f>IF(Items!$B856="","",Items!$B856)</f>
        <v>Protector Plus Banana</v>
      </c>
      <c r="C857" s="32">
        <v>0</v>
      </c>
      <c r="D857" s="32"/>
      <c r="E857" s="32" t="str">
        <f t="shared" si="26"/>
        <v/>
      </c>
      <c r="F857" s="33">
        <f>IF($B857="","",Items!$I856)</f>
        <v>6.5250000000000004</v>
      </c>
      <c r="G857" s="33" t="str">
        <f t="shared" si="27"/>
        <v/>
      </c>
      <c r="H857" s="28"/>
    </row>
    <row r="858" spans="1:8" x14ac:dyDescent="0.25">
      <c r="A858" s="28" t="str">
        <f>IF(Items!$B857="","",Items!$A857)</f>
        <v>612520492557</v>
      </c>
      <c r="B858" s="28" t="str">
        <f>IF(Items!$B857="","",Items!$B857)</f>
        <v>Protector Plus Original</v>
      </c>
      <c r="C858" s="32">
        <v>0</v>
      </c>
      <c r="D858" s="32"/>
      <c r="E858" s="32" t="str">
        <f t="shared" si="26"/>
        <v/>
      </c>
      <c r="F858" s="33">
        <f>IF($B858="","",Items!$I857)</f>
        <v>6.5250000000000004</v>
      </c>
      <c r="G858" s="33" t="str">
        <f t="shared" si="27"/>
        <v/>
      </c>
      <c r="H858" s="28"/>
    </row>
    <row r="859" spans="1:8" x14ac:dyDescent="0.25">
      <c r="A859" s="28" t="str">
        <f>IF(Items!$B858="","",Items!$A858)</f>
        <v>612520492656</v>
      </c>
      <c r="B859" s="28" t="str">
        <f>IF(Items!$B858="","",Items!$B858)</f>
        <v>Protector Plus Strawberry</v>
      </c>
      <c r="C859" s="32">
        <v>0</v>
      </c>
      <c r="D859" s="32"/>
      <c r="E859" s="32" t="str">
        <f t="shared" si="26"/>
        <v/>
      </c>
      <c r="F859" s="33">
        <f>IF($B859="","",Items!$I858)</f>
        <v>6.5250000000000004</v>
      </c>
      <c r="G859" s="33" t="str">
        <f t="shared" si="27"/>
        <v/>
      </c>
      <c r="H859" s="28"/>
    </row>
    <row r="860" spans="1:8" x14ac:dyDescent="0.25">
      <c r="A860" s="28" t="str">
        <f>IF(Items!$B859="","",Items!$A859)</f>
        <v>612520492533</v>
      </c>
      <c r="B860" s="28" t="str">
        <f>IF(Items!$B859="","",Items!$B859)</f>
        <v>Protector Plus Vanilla</v>
      </c>
      <c r="C860" s="32">
        <v>0</v>
      </c>
      <c r="D860" s="32"/>
      <c r="E860" s="32" t="str">
        <f t="shared" si="26"/>
        <v/>
      </c>
      <c r="F860" s="33">
        <f>IF($B860="","",Items!$I859)</f>
        <v>9.7799999999999994</v>
      </c>
      <c r="G860" s="33" t="str">
        <f t="shared" si="27"/>
        <v/>
      </c>
      <c r="H860" s="28"/>
    </row>
    <row r="861" spans="1:8" x14ac:dyDescent="0.25">
      <c r="A861" s="28" t="str">
        <f>IF(Items!$B860="","",Items!$A860)</f>
        <v>600107605058</v>
      </c>
      <c r="B861" s="28" t="str">
        <f>IF(Items!$B860="","",Items!$B860)</f>
        <v>Protex Deep Clean</v>
      </c>
      <c r="C861" s="32">
        <v>0</v>
      </c>
      <c r="D861" s="32"/>
      <c r="E861" s="32" t="str">
        <f t="shared" si="26"/>
        <v/>
      </c>
      <c r="F861" s="33">
        <f>IF($B861="","",Items!$I860)</f>
        <v>13.0425</v>
      </c>
      <c r="G861" s="33" t="str">
        <f t="shared" si="27"/>
        <v/>
      </c>
      <c r="H861" s="28"/>
    </row>
    <row r="862" spans="1:8" x14ac:dyDescent="0.25">
      <c r="A862" s="28" t="str">
        <f>IF(Items!$B861="","",Items!$A861)</f>
        <v>6001067004318</v>
      </c>
      <c r="B862" s="28" t="str">
        <f>IF(Items!$B861="","",Items!$B861)</f>
        <v>Protex Deep Clean150g</v>
      </c>
      <c r="C862" s="32">
        <v>0</v>
      </c>
      <c r="D862" s="32"/>
      <c r="E862" s="32" t="str">
        <f t="shared" si="26"/>
        <v/>
      </c>
      <c r="F862" s="33">
        <f>IF($B862="","",Items!$I861)</f>
        <v>13.0425</v>
      </c>
      <c r="G862" s="33" t="str">
        <f t="shared" si="27"/>
        <v/>
      </c>
      <c r="H862" s="28"/>
    </row>
    <row r="863" spans="1:8" x14ac:dyDescent="0.25">
      <c r="A863" s="28" t="str">
        <f>IF(Items!$B862="","",Items!$A862)</f>
        <v>6001067104155</v>
      </c>
      <c r="B863" s="28" t="str">
        <f>IF(Items!$B862="","",Items!$B862)</f>
        <v>Protex For Men 150g</v>
      </c>
      <c r="C863" s="32">
        <v>0</v>
      </c>
      <c r="D863" s="32"/>
      <c r="E863" s="32" t="str">
        <f t="shared" si="26"/>
        <v/>
      </c>
      <c r="F863" s="33">
        <f>IF($B863="","",Items!$I862)</f>
        <v>13.0425</v>
      </c>
      <c r="G863" s="33" t="str">
        <f t="shared" si="27"/>
        <v/>
      </c>
      <c r="H863" s="28"/>
    </row>
    <row r="864" spans="1:8" x14ac:dyDescent="0.25">
      <c r="A864" s="28" t="str">
        <f>IF(Items!$B863="","",Items!$A863)</f>
        <v>6001067104148</v>
      </c>
      <c r="B864" s="28" t="str">
        <f>IF(Items!$B863="","",Items!$B863)</f>
        <v>Protex For Men Triple Action 150g</v>
      </c>
      <c r="C864" s="32">
        <v>0</v>
      </c>
      <c r="D864" s="32"/>
      <c r="E864" s="32" t="str">
        <f t="shared" si="26"/>
        <v/>
      </c>
      <c r="F864" s="33">
        <f>IF($B864="","",Items!$I863)</f>
        <v>13.0425</v>
      </c>
      <c r="G864" s="33" t="str">
        <f t="shared" si="27"/>
        <v/>
      </c>
      <c r="H864" s="28"/>
    </row>
    <row r="865" spans="1:8" x14ac:dyDescent="0.25">
      <c r="A865" s="28" t="str">
        <f>IF(Items!$B864="","",Items!$A864)</f>
        <v>6001067004264</v>
      </c>
      <c r="B865" s="28" t="str">
        <f>IF(Items!$B864="","",Items!$B864)</f>
        <v>Protex Fresh 150g</v>
      </c>
      <c r="C865" s="32">
        <v>0</v>
      </c>
      <c r="D865" s="32"/>
      <c r="E865" s="32" t="str">
        <f t="shared" si="26"/>
        <v/>
      </c>
      <c r="F865" s="33">
        <f>IF($B865="","",Items!$I864)</f>
        <v>13.0425</v>
      </c>
      <c r="G865" s="33" t="str">
        <f t="shared" si="27"/>
        <v/>
      </c>
      <c r="H865" s="28"/>
    </row>
    <row r="866" spans="1:8" x14ac:dyDescent="0.25">
      <c r="A866" s="28" t="str">
        <f>IF(Items!$B865="","",Items!$A865)</f>
        <v>6001067004257</v>
      </c>
      <c r="B866" s="28" t="str">
        <f>IF(Items!$B865="","",Items!$B865)</f>
        <v>Protex Gentle150g</v>
      </c>
      <c r="C866" s="32">
        <v>0</v>
      </c>
      <c r="D866" s="32"/>
      <c r="E866" s="32" t="str">
        <f t="shared" si="26"/>
        <v/>
      </c>
      <c r="F866" s="33">
        <f>IF($B866="","",Items!$I865)</f>
        <v>13.0425</v>
      </c>
      <c r="G866" s="33" t="str">
        <f t="shared" si="27"/>
        <v/>
      </c>
      <c r="H866" s="28"/>
    </row>
    <row r="867" spans="1:8" x14ac:dyDescent="0.25">
      <c r="A867" s="28" t="str">
        <f>IF(Items!$B866="","",Items!$A866)</f>
        <v>6001067004271</v>
      </c>
      <c r="B867" s="28" t="str">
        <f>IF(Items!$B866="","",Items!$B866)</f>
        <v>Protex Herbal 150g</v>
      </c>
      <c r="C867" s="32">
        <v>0</v>
      </c>
      <c r="D867" s="32"/>
      <c r="E867" s="32" t="str">
        <f t="shared" si="26"/>
        <v/>
      </c>
      <c r="F867" s="33">
        <f>IF($B867="","",Items!$I866)</f>
        <v>13.0425</v>
      </c>
      <c r="G867" s="33" t="str">
        <f t="shared" si="27"/>
        <v/>
      </c>
      <c r="H867" s="28"/>
    </row>
    <row r="868" spans="1:8" x14ac:dyDescent="0.25">
      <c r="A868" s="28" t="str">
        <f>IF(Items!$B867="","",Items!$A867)</f>
        <v>8718951512955</v>
      </c>
      <c r="B868" s="28" t="str">
        <f>IF(Items!$B867="","",Items!$B867)</f>
        <v>Protex Plus Moisture Lock 150g</v>
      </c>
      <c r="C868" s="32">
        <v>0</v>
      </c>
      <c r="D868" s="32"/>
      <c r="E868" s="32" t="str">
        <f t="shared" si="26"/>
        <v/>
      </c>
      <c r="F868" s="33">
        <f>IF($B868="","",Items!$I867)</f>
        <v>13.0425</v>
      </c>
      <c r="G868" s="33" t="str">
        <f t="shared" si="27"/>
        <v/>
      </c>
      <c r="H868" s="28"/>
    </row>
    <row r="869" spans="1:8" x14ac:dyDescent="0.25">
      <c r="A869" s="28" t="str">
        <f>IF(Items!$B868="","",Items!$A868)</f>
        <v>8718951512863</v>
      </c>
      <c r="B869" s="28" t="str">
        <f>IF(Items!$B868="","",Items!$B868)</f>
        <v>Protex Plus Moisture Lock 150g (2)</v>
      </c>
      <c r="C869" s="32">
        <v>0</v>
      </c>
      <c r="D869" s="32"/>
      <c r="E869" s="32" t="str">
        <f t="shared" si="26"/>
        <v/>
      </c>
      <c r="F869" s="33">
        <f>IF($B869="","",Items!$I868)</f>
        <v>13.0425</v>
      </c>
      <c r="G869" s="33" t="str">
        <f t="shared" si="27"/>
        <v/>
      </c>
      <c r="H869" s="28"/>
    </row>
    <row r="870" spans="1:8" x14ac:dyDescent="0.25">
      <c r="A870" s="28" t="str">
        <f>IF(Items!$B869="","",Items!$A869)</f>
        <v>6001067004288</v>
      </c>
      <c r="B870" s="28" t="str">
        <f>IF(Items!$B869="","",Items!$B869)</f>
        <v>Protex Suncare 150g</v>
      </c>
      <c r="C870" s="32">
        <v>0</v>
      </c>
      <c r="D870" s="32"/>
      <c r="E870" s="32" t="str">
        <f t="shared" si="26"/>
        <v/>
      </c>
      <c r="F870" s="33">
        <f>IF($B870="","",Items!$I869)</f>
        <v>11.737500000000001</v>
      </c>
      <c r="G870" s="33" t="str">
        <f t="shared" si="27"/>
        <v/>
      </c>
      <c r="H870" s="28"/>
    </row>
    <row r="871" spans="1:8" x14ac:dyDescent="0.25">
      <c r="A871" s="28" t="str">
        <f>IF(Items!$B870="","",Items!$A870)</f>
        <v>6001067605058</v>
      </c>
      <c r="B871" s="28" t="str">
        <f>IF(Items!$B870="","",Items!$B870)</f>
        <v>Protex Tissue Oil</v>
      </c>
      <c r="C871" s="32">
        <v>0</v>
      </c>
      <c r="D871" s="32"/>
      <c r="E871" s="32" t="str">
        <f t="shared" si="26"/>
        <v/>
      </c>
      <c r="F871" s="33">
        <f>IF($B871="","",Items!$I870)</f>
        <v>13.0425</v>
      </c>
      <c r="G871" s="33" t="str">
        <f t="shared" si="27"/>
        <v/>
      </c>
      <c r="H871" s="28"/>
    </row>
    <row r="872" spans="1:8" x14ac:dyDescent="0.25">
      <c r="A872" s="28" t="str">
        <f>IF(Items!$B871="","",Items!$A871)</f>
        <v>6009602270501</v>
      </c>
      <c r="B872" s="28" t="str">
        <f>IF(Items!$B871="","",Items!$B871)</f>
        <v>Proton Caramel Crunch Cookies 250g</v>
      </c>
      <c r="C872" s="32">
        <v>0</v>
      </c>
      <c r="D872" s="32">
        <v>10</v>
      </c>
      <c r="E872" s="32">
        <f t="shared" si="26"/>
        <v>10</v>
      </c>
      <c r="F872" s="33">
        <f>IF($B872="","",Items!$I871)</f>
        <v>25.9725</v>
      </c>
      <c r="G872" s="33">
        <f t="shared" si="27"/>
        <v>259.72500000000002</v>
      </c>
      <c r="H872" s="28"/>
    </row>
    <row r="873" spans="1:8" x14ac:dyDescent="0.25">
      <c r="A873" s="28" t="str">
        <f>IF(Items!$B872="","",Items!$A872)</f>
        <v>6009602270495</v>
      </c>
      <c r="B873" s="28" t="str">
        <f>IF(Items!$B872="","",Items!$B872)</f>
        <v>Proton CHOC CHIP Cookies 250g</v>
      </c>
      <c r="C873" s="32">
        <v>0</v>
      </c>
      <c r="D873" s="32"/>
      <c r="E873" s="32" t="str">
        <f t="shared" si="26"/>
        <v/>
      </c>
      <c r="F873" s="33">
        <f>IF($B873="","",Items!$I872)</f>
        <v>0</v>
      </c>
      <c r="G873" s="33" t="str">
        <f t="shared" si="27"/>
        <v/>
      </c>
      <c r="H873" s="28"/>
    </row>
    <row r="874" spans="1:8" x14ac:dyDescent="0.25">
      <c r="A874" s="28" t="str">
        <f>IF(Items!$B873="","",Items!$A873)</f>
        <v>018353</v>
      </c>
      <c r="B874" s="28" t="str">
        <f>IF(Items!$B873="","",Items!$B873)</f>
        <v>PROTON COOKIES 130G</v>
      </c>
      <c r="C874" s="32">
        <v>0</v>
      </c>
      <c r="D874" s="32"/>
      <c r="E874" s="32" t="str">
        <f t="shared" si="26"/>
        <v/>
      </c>
      <c r="F874" s="33">
        <f>IF($B874="","",Items!$I873)</f>
        <v>6.4950000000000001</v>
      </c>
      <c r="G874" s="33" t="str">
        <f t="shared" si="27"/>
        <v/>
      </c>
      <c r="H874" s="28"/>
    </row>
    <row r="875" spans="1:8" x14ac:dyDescent="0.25">
      <c r="A875" s="28" t="str">
        <f>IF(Items!$B874="","",Items!$A874)</f>
        <v>6009602270723</v>
      </c>
      <c r="B875" s="28" t="str">
        <f>IF(Items!$B874="","",Items!$B874)</f>
        <v>PROTON COOKIES 130G (2)</v>
      </c>
      <c r="C875" s="32">
        <v>0</v>
      </c>
      <c r="D875" s="32">
        <v>18</v>
      </c>
      <c r="E875" s="32">
        <f t="shared" si="26"/>
        <v>18</v>
      </c>
      <c r="F875" s="33">
        <f>IF($B875="","",Items!$I874)</f>
        <v>6.4950000000000001</v>
      </c>
      <c r="G875" s="33">
        <f t="shared" si="27"/>
        <v>116.91</v>
      </c>
      <c r="H875" s="28"/>
    </row>
    <row r="876" spans="1:8" x14ac:dyDescent="0.25">
      <c r="A876" s="28" t="str">
        <f>IF(Items!$B875="","",Items!$A875)</f>
        <v>6009602270273</v>
      </c>
      <c r="B876" s="28" t="str">
        <f>IF(Items!$B875="","",Items!$B875)</f>
        <v>Proton Cookies 1Kg</v>
      </c>
      <c r="C876" s="32">
        <v>0</v>
      </c>
      <c r="D876" s="32">
        <v>3</v>
      </c>
      <c r="E876" s="32">
        <f t="shared" si="26"/>
        <v>3</v>
      </c>
      <c r="F876" s="33">
        <f>IF($B876="","",Items!$I875)</f>
        <v>45.652500000000003</v>
      </c>
      <c r="G876" s="33">
        <f t="shared" si="27"/>
        <v>136.95750000000001</v>
      </c>
      <c r="H876" s="28"/>
    </row>
    <row r="877" spans="1:8" x14ac:dyDescent="0.25">
      <c r="A877" s="28" t="str">
        <f>IF(Items!$B876="","",Items!$A876)</f>
        <v>6009602270068</v>
      </c>
      <c r="B877" s="28" t="str">
        <f>IF(Items!$B876="","",Items!$B876)</f>
        <v>Proton Cookies 250g</v>
      </c>
      <c r="C877" s="32">
        <v>0</v>
      </c>
      <c r="D877" s="32">
        <v>8</v>
      </c>
      <c r="E877" s="32">
        <f t="shared" si="26"/>
        <v>8</v>
      </c>
      <c r="F877" s="33">
        <f>IF($B877="","",Items!$I876)</f>
        <v>16.305</v>
      </c>
      <c r="G877" s="33">
        <f t="shared" si="27"/>
        <v>130.44</v>
      </c>
      <c r="H877" s="28"/>
    </row>
    <row r="878" spans="1:8" x14ac:dyDescent="0.25">
      <c r="A878" s="28" t="str">
        <f>IF(Items!$B877="","",Items!$A877)</f>
        <v>6009602270051</v>
      </c>
      <c r="B878" s="28" t="str">
        <f>IF(Items!$B877="","",Items!$B877)</f>
        <v>Proton Cookies 500g</v>
      </c>
      <c r="C878" s="32">
        <v>0</v>
      </c>
      <c r="D878" s="32"/>
      <c r="E878" s="32" t="str">
        <f t="shared" si="26"/>
        <v/>
      </c>
      <c r="F878" s="33">
        <f>IF($B878="","",Items!$I877)</f>
        <v>22.822500000000002</v>
      </c>
      <c r="G878" s="33" t="str">
        <f t="shared" si="27"/>
        <v/>
      </c>
      <c r="H878" s="28"/>
    </row>
    <row r="879" spans="1:8" x14ac:dyDescent="0.25">
      <c r="A879" s="28" t="str">
        <f>IF(Items!$B878="","",Items!$A878)</f>
        <v>6009822890510</v>
      </c>
      <c r="B879" s="28" t="str">
        <f>IF(Items!$B878="","",Items!$B878)</f>
        <v>Pure Drop Cooking Oil 2kg</v>
      </c>
      <c r="C879" s="32">
        <v>0</v>
      </c>
      <c r="D879" s="32"/>
      <c r="E879" s="32" t="str">
        <f t="shared" si="26"/>
        <v/>
      </c>
      <c r="F879" s="33">
        <f>IF($B879="","",Items!$I878)</f>
        <v>71.25</v>
      </c>
      <c r="G879" s="33" t="str">
        <f t="shared" si="27"/>
        <v/>
      </c>
      <c r="H879" s="28"/>
    </row>
    <row r="880" spans="1:8" x14ac:dyDescent="0.25">
      <c r="A880" s="28" t="str">
        <f>IF(Items!$B879="","",Items!$A879)</f>
        <v>6001651023565</v>
      </c>
      <c r="B880" s="28" t="str">
        <f>IF(Items!$B879="","",Items!$B879)</f>
        <v>Q-Bond Comp Kit</v>
      </c>
      <c r="C880" s="32">
        <v>0</v>
      </c>
      <c r="D880" s="32"/>
      <c r="E880" s="32" t="str">
        <f t="shared" si="26"/>
        <v/>
      </c>
      <c r="F880" s="33">
        <f>IF($B880="","",Items!$I879)</f>
        <v>48.914999999999999</v>
      </c>
      <c r="G880" s="33" t="str">
        <f t="shared" si="27"/>
        <v/>
      </c>
      <c r="H880" s="28"/>
    </row>
    <row r="881" spans="1:8" x14ac:dyDescent="0.25">
      <c r="A881" s="28" t="str">
        <f>IF(Items!$B880="","",Items!$A880)</f>
        <v>6004842006064</v>
      </c>
      <c r="B881" s="28" t="str">
        <f>IF(Items!$B880="","",Items!$B880)</f>
        <v>Rabroy Sauce 375ml</v>
      </c>
      <c r="C881" s="32">
        <v>0</v>
      </c>
      <c r="D881" s="32">
        <v>5</v>
      </c>
      <c r="E881" s="32">
        <f t="shared" si="26"/>
        <v>5</v>
      </c>
      <c r="F881" s="33">
        <f>IF($B881="","",Items!$I880)</f>
        <v>16.237500000000001</v>
      </c>
      <c r="G881" s="33">
        <f t="shared" si="27"/>
        <v>81.1875</v>
      </c>
      <c r="H881" s="28"/>
    </row>
    <row r="882" spans="1:8" x14ac:dyDescent="0.25">
      <c r="A882" s="28" t="str">
        <f>IF(Items!$B881="","",Items!$A881)</f>
        <v>68</v>
      </c>
      <c r="B882" s="28" t="str">
        <f>IF(Items!$B881="","",Items!$B881)</f>
        <v>Radiator Flush 375ml</v>
      </c>
      <c r="C882" s="32">
        <v>0</v>
      </c>
      <c r="D882" s="32"/>
      <c r="E882" s="32" t="str">
        <f t="shared" si="26"/>
        <v/>
      </c>
      <c r="F882" s="33">
        <f>IF($B882="","",Items!$I881)</f>
        <v>14.61</v>
      </c>
      <c r="G882" s="33" t="str">
        <f t="shared" si="27"/>
        <v/>
      </c>
      <c r="H882" s="28"/>
    </row>
    <row r="883" spans="1:8" x14ac:dyDescent="0.25">
      <c r="A883" s="28" t="str">
        <f>IF(Items!$B882="","",Items!$A882)</f>
        <v>6001038205652</v>
      </c>
      <c r="B883" s="28" t="str">
        <f>IF(Items!$B882="","",Items!$B882)</f>
        <v>Rajah Curry Hot 200g</v>
      </c>
      <c r="C883" s="32">
        <v>0</v>
      </c>
      <c r="D883" s="32"/>
      <c r="E883" s="32" t="str">
        <f t="shared" si="26"/>
        <v/>
      </c>
      <c r="F883" s="33">
        <f>IF($B883="","",Items!$I882)</f>
        <v>29.3475</v>
      </c>
      <c r="G883" s="33" t="str">
        <f t="shared" si="27"/>
        <v/>
      </c>
      <c r="H883" s="28"/>
    </row>
    <row r="884" spans="1:8" x14ac:dyDescent="0.25">
      <c r="A884" s="28" t="str">
        <f>IF(Items!$B883="","",Items!$A883)</f>
        <v>6001038204150</v>
      </c>
      <c r="B884" s="28" t="str">
        <f>IF(Items!$B883="","",Items!$B883)</f>
        <v>Rajah Curry Hot 50g</v>
      </c>
      <c r="C884" s="32">
        <v>0</v>
      </c>
      <c r="D884" s="32"/>
      <c r="E884" s="32" t="str">
        <f t="shared" si="26"/>
        <v/>
      </c>
      <c r="F884" s="33">
        <f>IF($B884="","",Items!$I883)</f>
        <v>13.0425</v>
      </c>
      <c r="G884" s="33" t="str">
        <f t="shared" si="27"/>
        <v/>
      </c>
      <c r="H884" s="28"/>
    </row>
    <row r="885" spans="1:8" x14ac:dyDescent="0.25">
      <c r="A885" s="28" t="str">
        <f>IF(Items!$B884="","",Items!$A884)</f>
        <v>6001038203252</v>
      </c>
      <c r="B885" s="28" t="str">
        <f>IF(Items!$B884="","",Items!$B884)</f>
        <v>Rajah Mild Spicy100g</v>
      </c>
      <c r="C885" s="32">
        <v>0</v>
      </c>
      <c r="D885" s="32"/>
      <c r="E885" s="32" t="str">
        <f t="shared" si="26"/>
        <v/>
      </c>
      <c r="F885" s="33">
        <f>IF($B885="","",Items!$I884)</f>
        <v>19.567499999999999</v>
      </c>
      <c r="G885" s="33" t="str">
        <f t="shared" si="27"/>
        <v/>
      </c>
      <c r="H885" s="28"/>
    </row>
    <row r="886" spans="1:8" x14ac:dyDescent="0.25">
      <c r="A886" s="28" t="str">
        <f>IF(Items!$B885="","",Items!$A885)</f>
        <v>752754002273</v>
      </c>
      <c r="B886" s="28" t="str">
        <f>IF(Items!$B885="","",Items!$B885)</f>
        <v>Razor Blades</v>
      </c>
      <c r="C886" s="32">
        <v>0</v>
      </c>
      <c r="D886" s="32"/>
      <c r="E886" s="32" t="str">
        <f t="shared" si="26"/>
        <v/>
      </c>
      <c r="F886" s="33">
        <f>IF($B886="","",Items!$I885)</f>
        <v>6.5250000000000004</v>
      </c>
      <c r="G886" s="33" t="str">
        <f t="shared" si="27"/>
        <v/>
      </c>
      <c r="H886" s="28"/>
    </row>
    <row r="887" spans="1:8" x14ac:dyDescent="0.25">
      <c r="A887" s="28" t="str">
        <f>IF(Items!$B886="","",Items!$A886)</f>
        <v>9002490100070</v>
      </c>
      <c r="B887" s="28" t="str">
        <f>IF(Items!$B886="","",Items!$B886)</f>
        <v>Red Bull 250ml</v>
      </c>
      <c r="C887" s="32">
        <v>0</v>
      </c>
      <c r="D887" s="32">
        <v>0</v>
      </c>
      <c r="E887" s="32">
        <f t="shared" si="26"/>
        <v>0</v>
      </c>
      <c r="F887" s="33">
        <f>IF($B887="","",Items!$I886)</f>
        <v>17.351190476190474</v>
      </c>
      <c r="G887" s="33">
        <f t="shared" si="27"/>
        <v>0</v>
      </c>
      <c r="H887" s="28"/>
    </row>
    <row r="888" spans="1:8" x14ac:dyDescent="0.25">
      <c r="A888" s="28" t="str">
        <f>IF(Items!$B887="","",Items!$A887)</f>
        <v>9002490209599</v>
      </c>
      <c r="B888" s="28" t="str">
        <f>IF(Items!$B887="","",Items!$B887)</f>
        <v>Red Bull 375ml</v>
      </c>
      <c r="C888" s="32">
        <v>0</v>
      </c>
      <c r="D888" s="32"/>
      <c r="E888" s="32" t="str">
        <f t="shared" si="26"/>
        <v/>
      </c>
      <c r="F888" s="33">
        <f>IF($B888="","",Items!$I887)</f>
        <v>26.085000000000001</v>
      </c>
      <c r="G888" s="33" t="str">
        <f t="shared" si="27"/>
        <v/>
      </c>
      <c r="H888" s="28"/>
    </row>
    <row r="889" spans="1:8" x14ac:dyDescent="0.25">
      <c r="A889" s="28" t="str">
        <f>IF(Items!$B888="","",Items!$A888)</f>
        <v>6007421003539</v>
      </c>
      <c r="B889" s="28" t="str">
        <f>IF(Items!$B888="","",Items!$B888)</f>
        <v>Red Seal Course Salt 1kg</v>
      </c>
      <c r="C889" s="32">
        <v>0</v>
      </c>
      <c r="D889" s="32"/>
      <c r="E889" s="32" t="str">
        <f t="shared" si="26"/>
        <v/>
      </c>
      <c r="F889" s="33">
        <f>IF($B889="","",Items!$I888)</f>
        <v>9</v>
      </c>
      <c r="G889" s="33" t="str">
        <f t="shared" si="27"/>
        <v/>
      </c>
      <c r="H889" s="28"/>
    </row>
    <row r="890" spans="1:8" x14ac:dyDescent="0.25">
      <c r="A890" s="28" t="str">
        <f>IF(Items!$B889="","",Items!$A889)</f>
        <v>6007421003515</v>
      </c>
      <c r="B890" s="28" t="str">
        <f>IF(Items!$B889="","",Items!$B889)</f>
        <v>Red Seal Course Salt 500g</v>
      </c>
      <c r="C890" s="32">
        <v>0</v>
      </c>
      <c r="D890" s="32"/>
      <c r="E890" s="32" t="str">
        <f t="shared" si="26"/>
        <v/>
      </c>
      <c r="F890" s="33">
        <f>IF($B890="","",Items!$I889)</f>
        <v>7.5</v>
      </c>
      <c r="G890" s="33" t="str">
        <f t="shared" si="27"/>
        <v/>
      </c>
      <c r="H890" s="28"/>
    </row>
    <row r="891" spans="1:8" x14ac:dyDescent="0.25">
      <c r="A891" s="28" t="str">
        <f>IF(Items!$B890="","",Items!$A890)</f>
        <v>6007421003508</v>
      </c>
      <c r="B891" s="28" t="str">
        <f>IF(Items!$B890="","",Items!$B890)</f>
        <v>Red Seal Fine Salt 2kg</v>
      </c>
      <c r="C891" s="32">
        <v>0</v>
      </c>
      <c r="D891" s="32">
        <v>12</v>
      </c>
      <c r="E891" s="32">
        <f t="shared" si="26"/>
        <v>12</v>
      </c>
      <c r="F891" s="33">
        <f>IF($B891="","",Items!$I890)</f>
        <v>15</v>
      </c>
      <c r="G891" s="33">
        <f t="shared" si="27"/>
        <v>180</v>
      </c>
      <c r="H891" s="28"/>
    </row>
    <row r="892" spans="1:8" x14ac:dyDescent="0.25">
      <c r="A892" s="28" t="str">
        <f>IF(Items!$B891="","",Items!$A891)</f>
        <v>6007421009760</v>
      </c>
      <c r="B892" s="28" t="str">
        <f>IF(Items!$B891="","",Items!$B891)</f>
        <v>Red Seal Peanut Butter 375ml</v>
      </c>
      <c r="C892" s="32">
        <v>0</v>
      </c>
      <c r="D892" s="32"/>
      <c r="E892" s="32" t="str">
        <f t="shared" si="26"/>
        <v/>
      </c>
      <c r="F892" s="33">
        <f>IF($B892="","",Items!$I891)</f>
        <v>22.822500000000002</v>
      </c>
      <c r="G892" s="33" t="str">
        <f t="shared" si="27"/>
        <v/>
      </c>
      <c r="H892" s="28"/>
    </row>
    <row r="893" spans="1:8" x14ac:dyDescent="0.25">
      <c r="A893" s="28" t="str">
        <f>IF(Items!$B892="","",Items!$A892)</f>
        <v>6007421000439</v>
      </c>
      <c r="B893" s="28" t="str">
        <f>IF(Items!$B892="","",Items!$B892)</f>
        <v>Red Seal S/Rasing Flour 2kg</v>
      </c>
      <c r="C893" s="32">
        <v>0</v>
      </c>
      <c r="D893" s="32"/>
      <c r="E893" s="32" t="str">
        <f t="shared" si="26"/>
        <v/>
      </c>
      <c r="F893" s="33">
        <f>IF($B893="","",Items!$I892)</f>
        <v>37.5</v>
      </c>
      <c r="G893" s="33" t="str">
        <f t="shared" si="27"/>
        <v/>
      </c>
      <c r="H893" s="28"/>
    </row>
    <row r="894" spans="1:8" x14ac:dyDescent="0.25">
      <c r="A894" s="28" t="str">
        <f>IF(Items!$B893="","",Items!$A893)</f>
        <v>6007421003492</v>
      </c>
      <c r="B894" s="28" t="str">
        <f>IF(Items!$B893="","",Items!$B893)</f>
        <v>RED SEAL TABLE SALT 1KG</v>
      </c>
      <c r="C894" s="32">
        <v>0</v>
      </c>
      <c r="D894" s="32"/>
      <c r="E894" s="32" t="str">
        <f t="shared" si="26"/>
        <v/>
      </c>
      <c r="F894" s="33">
        <f>IF($B894="","",Items!$I893)</f>
        <v>9</v>
      </c>
      <c r="G894" s="33" t="str">
        <f t="shared" si="27"/>
        <v/>
      </c>
      <c r="H894" s="28"/>
    </row>
    <row r="895" spans="1:8" x14ac:dyDescent="0.25">
      <c r="A895" s="28" t="str">
        <f>IF(Items!$B894="","",Items!$A894)</f>
        <v>6007421003478</v>
      </c>
      <c r="B895" s="28" t="str">
        <f>IF(Items!$B894="","",Items!$B894)</f>
        <v>Red Seal Table Salt 500g</v>
      </c>
      <c r="C895" s="32">
        <v>0</v>
      </c>
      <c r="D895" s="32"/>
      <c r="E895" s="32" t="str">
        <f t="shared" si="26"/>
        <v/>
      </c>
      <c r="F895" s="33">
        <f>IF($B895="","",Items!$I894)</f>
        <v>7.5</v>
      </c>
      <c r="G895" s="33" t="str">
        <f t="shared" si="27"/>
        <v/>
      </c>
      <c r="H895" s="28"/>
    </row>
    <row r="896" spans="1:8" x14ac:dyDescent="0.25">
      <c r="A896" s="28" t="str">
        <f>IF(Items!$B895="","",Items!$A895)</f>
        <v>6007421002815</v>
      </c>
      <c r="B896" s="28" t="str">
        <f>IF(Items!$B895="","",Items!$B895)</f>
        <v>Red Seal White Rice 2kg</v>
      </c>
      <c r="C896" s="32">
        <v>0</v>
      </c>
      <c r="D896" s="32"/>
      <c r="E896" s="32" t="str">
        <f t="shared" si="26"/>
        <v/>
      </c>
      <c r="F896" s="33">
        <f>IF($B896="","",Items!$I895)</f>
        <v>37.5</v>
      </c>
      <c r="G896" s="33" t="str">
        <f t="shared" si="27"/>
        <v/>
      </c>
      <c r="H896" s="28"/>
    </row>
    <row r="897" spans="1:8" x14ac:dyDescent="0.25">
      <c r="A897" s="28" t="str">
        <f>IF(Items!$B896="","",Items!$A896)</f>
        <v>6009711462736</v>
      </c>
      <c r="B897" s="28" t="str">
        <f>IF(Items!$B896="","",Items!$B896)</f>
        <v>Revive Banana Maheu 500ml</v>
      </c>
      <c r="C897" s="32">
        <v>0</v>
      </c>
      <c r="D897" s="32"/>
      <c r="E897" s="32" t="str">
        <f t="shared" si="26"/>
        <v/>
      </c>
      <c r="F897" s="33">
        <f>IF($B897="","",Items!$I896)</f>
        <v>9.7799999999999994</v>
      </c>
      <c r="G897" s="33" t="str">
        <f t="shared" si="27"/>
        <v/>
      </c>
      <c r="H897" s="28"/>
    </row>
    <row r="898" spans="1:8" x14ac:dyDescent="0.25">
      <c r="A898" s="28" t="str">
        <f>IF(Items!$B897="","",Items!$A897)</f>
        <v>6009711462729</v>
      </c>
      <c r="B898" s="28" t="str">
        <f>IF(Items!$B897="","",Items!$B897)</f>
        <v>Revive Buttermilk Maheu 500ml</v>
      </c>
      <c r="C898" s="32">
        <v>0</v>
      </c>
      <c r="D898" s="32"/>
      <c r="E898" s="32" t="str">
        <f t="shared" si="26"/>
        <v/>
      </c>
      <c r="F898" s="33">
        <f>IF($B898="","",Items!$I897)</f>
        <v>9.7799999999999994</v>
      </c>
      <c r="G898" s="33" t="str">
        <f t="shared" si="27"/>
        <v/>
      </c>
      <c r="H898" s="28"/>
    </row>
    <row r="899" spans="1:8" x14ac:dyDescent="0.25">
      <c r="A899" s="28" t="str">
        <f>IF(Items!$B898="","",Items!$A898)</f>
        <v>6009711462675</v>
      </c>
      <c r="B899" s="28" t="str">
        <f>IF(Items!$B898="","",Items!$B898)</f>
        <v>Revive Dairy Fruit Mix  Tropical 500mls</v>
      </c>
      <c r="C899" s="32">
        <v>0</v>
      </c>
      <c r="D899" s="32"/>
      <c r="E899" s="32" t="str">
        <f t="shared" si="26"/>
        <v/>
      </c>
      <c r="F899" s="33">
        <f>IF($B899="","",Items!$I898)</f>
        <v>6.9333333333333336</v>
      </c>
      <c r="G899" s="33" t="str">
        <f t="shared" si="27"/>
        <v/>
      </c>
      <c r="H899" s="28"/>
    </row>
    <row r="900" spans="1:8" x14ac:dyDescent="0.25">
      <c r="A900" s="28" t="str">
        <f>IF(Items!$B899="","",Items!$A899)</f>
        <v>6009711464006</v>
      </c>
      <c r="B900" s="28" t="str">
        <f>IF(Items!$B899="","",Items!$B899)</f>
        <v>Revive Dairy Fruit Mix Orange 250mls</v>
      </c>
      <c r="C900" s="32">
        <v>0</v>
      </c>
      <c r="D900" s="32"/>
      <c r="E900" s="32" t="str">
        <f t="shared" si="26"/>
        <v/>
      </c>
      <c r="F900" s="33">
        <f>IF($B900="","",Items!$I899)</f>
        <v>6.5250000000000004</v>
      </c>
      <c r="G900" s="33" t="str">
        <f t="shared" si="27"/>
        <v/>
      </c>
      <c r="H900" s="28"/>
    </row>
    <row r="901" spans="1:8" x14ac:dyDescent="0.25">
      <c r="A901" s="28" t="str">
        <f>IF(Items!$B900="","",Items!$A900)</f>
        <v>6009705003624</v>
      </c>
      <c r="B901" s="28" t="str">
        <f>IF(Items!$B900="","",Items!$B900)</f>
        <v>Revive Dairy Orange Fruit 1 Ltr</v>
      </c>
      <c r="C901" s="32">
        <v>0</v>
      </c>
      <c r="D901" s="32"/>
      <c r="E901" s="32" t="str">
        <f t="shared" si="26"/>
        <v/>
      </c>
      <c r="F901" s="33">
        <f>IF($B901="","",Items!$I900)</f>
        <v>19.567499999999999</v>
      </c>
      <c r="G901" s="33" t="str">
        <f t="shared" si="27"/>
        <v/>
      </c>
      <c r="H901" s="28"/>
    </row>
    <row r="902" spans="1:8" x14ac:dyDescent="0.25">
      <c r="A902" s="28" t="str">
        <f>IF(Items!$B901="","",Items!$A901)</f>
        <v>6009711461906</v>
      </c>
      <c r="B902" s="28" t="str">
        <f>IF(Items!$B901="","",Items!$B901)</f>
        <v>Revive Dairy PEACH N APPRICOT 1 Ltr</v>
      </c>
      <c r="C902" s="32">
        <v>0</v>
      </c>
      <c r="D902" s="32"/>
      <c r="E902" s="32" t="str">
        <f t="shared" ref="E902:E965" si="28">IF(OR($B902="",$D902=""),"",$D902-$C902)</f>
        <v/>
      </c>
      <c r="F902" s="33">
        <f>IF($B902="","",Items!$I901)</f>
        <v>19.567499999999999</v>
      </c>
      <c r="G902" s="33" t="str">
        <f t="shared" ref="G902:G965" si="29">IF($E902="","",$E902*$F902)</f>
        <v/>
      </c>
      <c r="H902" s="28"/>
    </row>
    <row r="903" spans="1:8" x14ac:dyDescent="0.25">
      <c r="A903" s="28" t="str">
        <f>IF(Items!$B902="","",Items!$A902)</f>
        <v>6009705003631</v>
      </c>
      <c r="B903" s="28" t="str">
        <f>IF(Items!$B902="","",Items!$B902)</f>
        <v>Revive Dairy Tropical Fruit 1 Ltr</v>
      </c>
      <c r="C903" s="32">
        <v>0</v>
      </c>
      <c r="D903" s="32"/>
      <c r="E903" s="32" t="str">
        <f t="shared" si="28"/>
        <v/>
      </c>
      <c r="F903" s="33">
        <f>IF($B903="","",Items!$I902)</f>
        <v>19.567499999999999</v>
      </c>
      <c r="G903" s="33" t="str">
        <f t="shared" si="29"/>
        <v/>
      </c>
      <c r="H903" s="28"/>
    </row>
    <row r="904" spans="1:8" x14ac:dyDescent="0.25">
      <c r="A904" s="28" t="str">
        <f>IF(Items!$B903="","",Items!$A903)</f>
        <v>6009711462644</v>
      </c>
      <c r="B904" s="28" t="str">
        <f>IF(Items!$B903="","",Items!$B903)</f>
        <v>Revive Datry Fruit Mix Mango 500mls</v>
      </c>
      <c r="C904" s="32">
        <v>0</v>
      </c>
      <c r="D904" s="32"/>
      <c r="E904" s="32" t="str">
        <f t="shared" si="28"/>
        <v/>
      </c>
      <c r="F904" s="33">
        <f>IF($B904="","",Items!$I903)</f>
        <v>9.7799999999999994</v>
      </c>
      <c r="G904" s="33" t="str">
        <f t="shared" si="29"/>
        <v/>
      </c>
      <c r="H904" s="28"/>
    </row>
    <row r="905" spans="1:8" x14ac:dyDescent="0.25">
      <c r="A905" s="28" t="str">
        <f>IF(Items!$B904="","",Items!$A904)</f>
        <v>6009711462637</v>
      </c>
      <c r="B905" s="28" t="str">
        <f>IF(Items!$B904="","",Items!$B904)</f>
        <v>Revive Datry Fruit Mtx Orange 500mls</v>
      </c>
      <c r="C905" s="32">
        <v>0</v>
      </c>
      <c r="D905" s="32"/>
      <c r="E905" s="32" t="str">
        <f t="shared" si="28"/>
        <v/>
      </c>
      <c r="F905" s="33">
        <f>IF($B905="","",Items!$I904)</f>
        <v>9.7799999999999994</v>
      </c>
      <c r="G905" s="33" t="str">
        <f t="shared" si="29"/>
        <v/>
      </c>
      <c r="H905" s="28"/>
    </row>
    <row r="906" spans="1:8" x14ac:dyDescent="0.25">
      <c r="A906" s="28" t="str">
        <f>IF(Items!$B905="","",Items!$A905)</f>
        <v>6009881142131</v>
      </c>
      <c r="B906" s="28" t="str">
        <f>IF(Items!$B905="","",Items!$B905)</f>
        <v>Revive Lemon Lime 1l</v>
      </c>
      <c r="C906" s="32">
        <v>0</v>
      </c>
      <c r="D906" s="32"/>
      <c r="E906" s="32" t="str">
        <f t="shared" si="28"/>
        <v/>
      </c>
      <c r="F906" s="33">
        <f>IF($B906="","",Items!$I905)</f>
        <v>19.567499999999999</v>
      </c>
      <c r="G906" s="33" t="str">
        <f t="shared" si="29"/>
        <v/>
      </c>
      <c r="H906" s="28"/>
    </row>
    <row r="907" spans="1:8" x14ac:dyDescent="0.25">
      <c r="A907" s="28" t="str">
        <f>IF(Items!$B906="","",Items!$A906)</f>
        <v>6009705001187</v>
      </c>
      <c r="B907" s="28" t="str">
        <f>IF(Items!$B906="","",Items!$B906)</f>
        <v>Revive Maheu Bana 1L</v>
      </c>
      <c r="C907" s="32">
        <v>0</v>
      </c>
      <c r="D907" s="32"/>
      <c r="E907" s="32" t="str">
        <f t="shared" si="28"/>
        <v/>
      </c>
      <c r="F907" s="33">
        <f>IF($B907="","",Items!$I906)</f>
        <v>16.305</v>
      </c>
      <c r="G907" s="33" t="str">
        <f t="shared" si="29"/>
        <v/>
      </c>
      <c r="H907" s="28"/>
    </row>
    <row r="908" spans="1:8" x14ac:dyDescent="0.25">
      <c r="A908" s="28" t="str">
        <f>IF(Items!$B907="","",Items!$A907)</f>
        <v>6009705001217</v>
      </c>
      <c r="B908" s="28" t="str">
        <f>IF(Items!$B907="","",Items!$B907)</f>
        <v>Revive Maheu BUTTERMILK 1L</v>
      </c>
      <c r="C908" s="32">
        <v>0</v>
      </c>
      <c r="D908" s="32"/>
      <c r="E908" s="32" t="str">
        <f t="shared" si="28"/>
        <v/>
      </c>
      <c r="F908" s="33">
        <f>IF($B908="","",Items!$I907)</f>
        <v>16.305</v>
      </c>
      <c r="G908" s="33" t="str">
        <f t="shared" si="29"/>
        <v/>
      </c>
      <c r="H908" s="28"/>
    </row>
    <row r="909" spans="1:8" x14ac:dyDescent="0.25">
      <c r="A909" s="28" t="str">
        <f>IF(Items!$B908="","",Items!$A908)</f>
        <v>6009705003907</v>
      </c>
      <c r="B909" s="28" t="str">
        <f>IF(Items!$B908="","",Items!$B908)</f>
        <v>Revive Maheu Trad 1L</v>
      </c>
      <c r="C909" s="32">
        <v>0</v>
      </c>
      <c r="D909" s="32"/>
      <c r="E909" s="32" t="str">
        <f t="shared" si="28"/>
        <v/>
      </c>
      <c r="F909" s="33">
        <f>IF($B909="","",Items!$I908)</f>
        <v>16.305</v>
      </c>
      <c r="G909" s="33" t="str">
        <f t="shared" si="29"/>
        <v/>
      </c>
      <c r="H909" s="28"/>
    </row>
    <row r="910" spans="1:8" x14ac:dyDescent="0.25">
      <c r="A910" s="28" t="str">
        <f>IF(Items!$B909="","",Items!$A909)</f>
        <v>6009705003648</v>
      </c>
      <c r="B910" s="28" t="str">
        <f>IF(Items!$B909="","",Items!$B909)</f>
        <v>Revive Mango 1l</v>
      </c>
      <c r="C910" s="32">
        <v>0</v>
      </c>
      <c r="D910" s="32"/>
      <c r="E910" s="32" t="str">
        <f t="shared" si="28"/>
        <v/>
      </c>
      <c r="F910" s="33">
        <f>IF($B910="","",Items!$I909)</f>
        <v>19.477499999999999</v>
      </c>
      <c r="G910" s="33" t="str">
        <f t="shared" si="29"/>
        <v/>
      </c>
      <c r="H910" s="28"/>
    </row>
    <row r="911" spans="1:8" x14ac:dyDescent="0.25">
      <c r="A911" s="28" t="str">
        <f>IF(Items!$B910="","",Items!$A910)</f>
        <v>6009711463993</v>
      </c>
      <c r="B911" s="28" t="str">
        <f>IF(Items!$B910="","",Items!$B910)</f>
        <v>Revive Mango 250ml</v>
      </c>
      <c r="C911" s="32">
        <v>0</v>
      </c>
      <c r="D911" s="32"/>
      <c r="E911" s="32" t="str">
        <f t="shared" si="28"/>
        <v/>
      </c>
      <c r="F911" s="33">
        <f>IF($B911="","",Items!$I910)</f>
        <v>6.5250000000000004</v>
      </c>
      <c r="G911" s="33" t="str">
        <f t="shared" si="29"/>
        <v/>
      </c>
      <c r="H911" s="28"/>
    </row>
    <row r="912" spans="1:8" x14ac:dyDescent="0.25">
      <c r="A912" s="28" t="str">
        <f>IF(Items!$B911="","",Items!$A911)</f>
        <v>6009711461883</v>
      </c>
      <c r="B912" s="28" t="str">
        <f>IF(Items!$B911="","",Items!$B911)</f>
        <v>Revive Passion 1L</v>
      </c>
      <c r="C912" s="32">
        <v>0</v>
      </c>
      <c r="D912" s="32"/>
      <c r="E912" s="32" t="str">
        <f t="shared" si="28"/>
        <v/>
      </c>
      <c r="F912" s="33">
        <f>IF($B912="","",Items!$I911)</f>
        <v>19.567499999999999</v>
      </c>
      <c r="G912" s="33" t="str">
        <f t="shared" si="29"/>
        <v/>
      </c>
      <c r="H912" s="28"/>
    </row>
    <row r="913" spans="1:8" x14ac:dyDescent="0.25">
      <c r="A913" s="28" t="str">
        <f>IF(Items!$B912="","",Items!$A912)</f>
        <v>6009711464037</v>
      </c>
      <c r="B913" s="28" t="str">
        <f>IF(Items!$B912="","",Items!$B912)</f>
        <v>Revive Passion 250ml</v>
      </c>
      <c r="C913" s="32">
        <v>0</v>
      </c>
      <c r="D913" s="32"/>
      <c r="E913" s="32" t="str">
        <f t="shared" si="28"/>
        <v/>
      </c>
      <c r="F913" s="33">
        <f>IF($B913="","",Items!$I912)</f>
        <v>6.5250000000000004</v>
      </c>
      <c r="G913" s="33" t="str">
        <f t="shared" si="29"/>
        <v/>
      </c>
      <c r="H913" s="28"/>
    </row>
    <row r="914" spans="1:8" x14ac:dyDescent="0.25">
      <c r="A914" s="28" t="str">
        <f>IF(Items!$B913="","",Items!$A913)</f>
        <v>6009711462705</v>
      </c>
      <c r="B914" s="28" t="str">
        <f>IF(Items!$B913="","",Items!$B913)</f>
        <v>Revive Passion Fruit 500mls</v>
      </c>
      <c r="C914" s="32">
        <v>0</v>
      </c>
      <c r="D914" s="32"/>
      <c r="E914" s="32" t="str">
        <f t="shared" si="28"/>
        <v/>
      </c>
      <c r="F914" s="33">
        <f>IF($B914="","",Items!$I913)</f>
        <v>9.7799999999999994</v>
      </c>
      <c r="G914" s="33" t="str">
        <f t="shared" si="29"/>
        <v/>
      </c>
      <c r="H914" s="28"/>
    </row>
    <row r="915" spans="1:8" x14ac:dyDescent="0.25">
      <c r="A915" s="28" t="str">
        <f>IF(Items!$B914="","",Items!$A914)</f>
        <v>6009711464013</v>
      </c>
      <c r="B915" s="28" t="str">
        <f>IF(Items!$B914="","",Items!$B914)</f>
        <v>Revive Pea And App 250mls</v>
      </c>
      <c r="C915" s="32">
        <v>0</v>
      </c>
      <c r="D915" s="32"/>
      <c r="E915" s="32" t="str">
        <f t="shared" si="28"/>
        <v/>
      </c>
      <c r="F915" s="33">
        <f>IF($B915="","",Items!$I914)</f>
        <v>6.5250000000000004</v>
      </c>
      <c r="G915" s="33" t="str">
        <f t="shared" si="29"/>
        <v/>
      </c>
      <c r="H915" s="28"/>
    </row>
    <row r="916" spans="1:8" x14ac:dyDescent="0.25">
      <c r="A916" s="28" t="str">
        <f>IF(Items!$B915="","",Items!$A915)</f>
        <v>6009711462668</v>
      </c>
      <c r="B916" s="28" t="str">
        <f>IF(Items!$B915="","",Items!$B915)</f>
        <v>Revive Peach N Appct 500ml</v>
      </c>
      <c r="C916" s="32">
        <v>0</v>
      </c>
      <c r="D916" s="32"/>
      <c r="E916" s="32" t="str">
        <f t="shared" si="28"/>
        <v/>
      </c>
      <c r="F916" s="33">
        <f>IF($B916="","",Items!$I915)</f>
        <v>9.7799999999999994</v>
      </c>
      <c r="G916" s="33" t="str">
        <f t="shared" si="29"/>
        <v/>
      </c>
      <c r="H916" s="28"/>
    </row>
    <row r="917" spans="1:8" x14ac:dyDescent="0.25">
      <c r="A917" s="28" t="str">
        <f>IF(Items!$B916="","",Items!$A916)</f>
        <v>6009711462712</v>
      </c>
      <c r="B917" s="28" t="str">
        <f>IF(Items!$B916="","",Items!$B916)</f>
        <v>Revive Trad Maheu 500ml</v>
      </c>
      <c r="C917" s="32">
        <v>0</v>
      </c>
      <c r="D917" s="32"/>
      <c r="E917" s="32" t="str">
        <f t="shared" si="28"/>
        <v/>
      </c>
      <c r="F917" s="33">
        <f>IF($B917="","",Items!$I916)</f>
        <v>16.305</v>
      </c>
      <c r="G917" s="33" t="str">
        <f t="shared" si="29"/>
        <v/>
      </c>
      <c r="H917" s="28"/>
    </row>
    <row r="918" spans="1:8" x14ac:dyDescent="0.25">
      <c r="A918" s="28" t="str">
        <f>IF(Items!$B917="","",Items!$A917)</f>
        <v>6009711464020</v>
      </c>
      <c r="B918" s="28" t="str">
        <f>IF(Items!$B917="","",Items!$B917)</f>
        <v>Revive Tropical 250ml</v>
      </c>
      <c r="C918" s="32">
        <v>0</v>
      </c>
      <c r="D918" s="32"/>
      <c r="E918" s="32" t="str">
        <f t="shared" si="28"/>
        <v/>
      </c>
      <c r="F918" s="33">
        <f>IF($B918="","",Items!$I917)</f>
        <v>6.5250000000000004</v>
      </c>
      <c r="G918" s="33" t="str">
        <f t="shared" si="29"/>
        <v/>
      </c>
      <c r="H918" s="28"/>
    </row>
    <row r="919" spans="1:8" x14ac:dyDescent="0.25">
      <c r="A919" s="28" t="str">
        <f>IF(Items!$B918="","",Items!$A918)</f>
        <v>6003789038817</v>
      </c>
      <c r="B919" s="28" t="str">
        <f>IF(Items!$B918="","",Items!$B918)</f>
        <v>Rhino Shoe Brush</v>
      </c>
      <c r="C919" s="32">
        <v>0</v>
      </c>
      <c r="D919" s="32"/>
      <c r="E919" s="32" t="str">
        <f t="shared" si="28"/>
        <v/>
      </c>
      <c r="F919" s="33">
        <f>IF($B919="","",Items!$I918)</f>
        <v>16.305</v>
      </c>
      <c r="G919" s="33" t="str">
        <f t="shared" si="29"/>
        <v/>
      </c>
      <c r="H919" s="28"/>
    </row>
    <row r="920" spans="1:8" x14ac:dyDescent="0.25">
      <c r="A920" s="28" t="str">
        <f>IF(Items!$B919="","",Items!$A919)</f>
        <v>6005118003114</v>
      </c>
      <c r="B920" s="28" t="str">
        <f>IF(Items!$B919="","",Items!$B919)</f>
        <v>Rhodes Breakfast Medley 1L</v>
      </c>
      <c r="C920" s="32">
        <v>0</v>
      </c>
      <c r="D920" s="32"/>
      <c r="E920" s="32" t="str">
        <f t="shared" si="28"/>
        <v/>
      </c>
      <c r="F920" s="33">
        <f>IF($B920="","",Items!$I919)</f>
        <v>22.822500000000002</v>
      </c>
      <c r="G920" s="33" t="str">
        <f t="shared" si="29"/>
        <v/>
      </c>
      <c r="H920" s="28"/>
    </row>
    <row r="921" spans="1:8" x14ac:dyDescent="0.25">
      <c r="A921" s="28" t="str">
        <f>IF(Items!$B920="","",Items!$A920)</f>
        <v>6009615146534</v>
      </c>
      <c r="B921" s="28" t="str">
        <f>IF(Items!$B920="","",Items!$B920)</f>
        <v>Rhodes Cranberry 1L</v>
      </c>
      <c r="C921" s="32">
        <v>0</v>
      </c>
      <c r="D921" s="32"/>
      <c r="E921" s="32" t="str">
        <f t="shared" si="28"/>
        <v/>
      </c>
      <c r="F921" s="33">
        <f>IF($B921="","",Items!$I920)</f>
        <v>22.822500000000002</v>
      </c>
      <c r="G921" s="33" t="str">
        <f t="shared" si="29"/>
        <v/>
      </c>
      <c r="H921" s="28"/>
    </row>
    <row r="922" spans="1:8" x14ac:dyDescent="0.25">
      <c r="A922" s="28" t="str">
        <f>IF(Items!$B921="","",Items!$A921)</f>
        <v>6009615146626</v>
      </c>
      <c r="B922" s="28" t="str">
        <f>IF(Items!$B921="","",Items!$B921)</f>
        <v>Rhodes Litchi 1L</v>
      </c>
      <c r="C922" s="32">
        <v>0</v>
      </c>
      <c r="D922" s="32"/>
      <c r="E922" s="32" t="str">
        <f t="shared" si="28"/>
        <v/>
      </c>
      <c r="F922" s="33">
        <f>IF($B922="","",Items!$I921)</f>
        <v>22.822500000000002</v>
      </c>
      <c r="G922" s="33" t="str">
        <f t="shared" si="29"/>
        <v/>
      </c>
      <c r="H922" s="28"/>
    </row>
    <row r="923" spans="1:8" x14ac:dyDescent="0.25">
      <c r="A923" s="28" t="str">
        <f>IF(Items!$B922="","",Items!$A922)</f>
        <v>6009615146442</v>
      </c>
      <c r="B923" s="28" t="str">
        <f>IF(Items!$B922="","",Items!$B922)</f>
        <v>Rhodes Orange 1L</v>
      </c>
      <c r="C923" s="32">
        <v>0</v>
      </c>
      <c r="D923" s="32"/>
      <c r="E923" s="32" t="str">
        <f t="shared" si="28"/>
        <v/>
      </c>
      <c r="F923" s="33">
        <f>IF($B923="","",Items!$I922)</f>
        <v>22.822500000000002</v>
      </c>
      <c r="G923" s="33" t="str">
        <f t="shared" si="29"/>
        <v/>
      </c>
      <c r="H923" s="28"/>
    </row>
    <row r="924" spans="1:8" x14ac:dyDescent="0.25">
      <c r="A924" s="28" t="str">
        <f>IF(Items!$B923="","",Items!$A923)</f>
        <v>6009615146541</v>
      </c>
      <c r="B924" s="28" t="str">
        <f>IF(Items!$B923="","",Items!$B923)</f>
        <v>Rhodes Strawberry Banana 1L</v>
      </c>
      <c r="C924" s="32">
        <v>0</v>
      </c>
      <c r="D924" s="32"/>
      <c r="E924" s="32" t="str">
        <f t="shared" si="28"/>
        <v/>
      </c>
      <c r="F924" s="33">
        <f>IF($B924="","",Items!$I923)</f>
        <v>22.822500000000002</v>
      </c>
      <c r="G924" s="33" t="str">
        <f t="shared" si="29"/>
        <v/>
      </c>
      <c r="H924" s="28"/>
    </row>
    <row r="925" spans="1:8" x14ac:dyDescent="0.25">
      <c r="A925" s="28" t="str">
        <f>IF(Items!$B924="","",Items!$A924)</f>
        <v>6009615146503</v>
      </c>
      <c r="B925" s="28" t="str">
        <f>IF(Items!$B924="","",Items!$B924)</f>
        <v>Rhodes Tropical 1L</v>
      </c>
      <c r="C925" s="32">
        <v>0</v>
      </c>
      <c r="D925" s="32"/>
      <c r="E925" s="32" t="str">
        <f t="shared" si="28"/>
        <v/>
      </c>
      <c r="F925" s="33">
        <f>IF($B925="","",Items!$I924)</f>
        <v>22.822500000000002</v>
      </c>
      <c r="G925" s="33" t="str">
        <f t="shared" si="29"/>
        <v/>
      </c>
      <c r="H925" s="28"/>
    </row>
    <row r="926" spans="1:8" x14ac:dyDescent="0.25">
      <c r="A926" s="28" t="str">
        <f>IF(Items!$B925="","",Items!$A925)</f>
        <v>6007497004713</v>
      </c>
      <c r="B926" s="28" t="str">
        <f>IF(Items!$B925="","",Items!$B925)</f>
        <v>Ripples Fruit Chartney</v>
      </c>
      <c r="C926" s="32">
        <v>0</v>
      </c>
      <c r="D926" s="32"/>
      <c r="E926" s="32" t="str">
        <f t="shared" si="28"/>
        <v/>
      </c>
      <c r="F926" s="33">
        <f>IF($B926="","",Items!$I925)</f>
        <v>16.305</v>
      </c>
      <c r="G926" s="33" t="str">
        <f t="shared" si="29"/>
        <v/>
      </c>
      <c r="H926" s="28"/>
    </row>
    <row r="927" spans="1:8" x14ac:dyDescent="0.25">
      <c r="A927" s="28" t="str">
        <f>IF(Items!$B926="","",Items!$A926)</f>
        <v>6974110230029</v>
      </c>
      <c r="B927" s="28" t="str">
        <f>IF(Items!$B926="","",Items!$B926)</f>
        <v>RIZZLA</v>
      </c>
      <c r="C927" s="32">
        <v>0</v>
      </c>
      <c r="D927" s="32"/>
      <c r="E927" s="32" t="str">
        <f t="shared" si="28"/>
        <v/>
      </c>
      <c r="F927" s="33">
        <f>IF($B927="","",Items!$I926)</f>
        <v>6.5250000000000004</v>
      </c>
      <c r="G927" s="33" t="str">
        <f t="shared" si="29"/>
        <v/>
      </c>
      <c r="H927" s="28"/>
    </row>
    <row r="928" spans="1:8" x14ac:dyDescent="0.25">
      <c r="A928" s="28" t="str">
        <f>IF(Items!$B927="","",Items!$A927)</f>
        <v>6006117005048</v>
      </c>
      <c r="B928" s="28" t="str">
        <f>IF(Items!$B927="","",Items!$B927)</f>
        <v>Roast Chicken Pie 100g</v>
      </c>
      <c r="C928" s="32">
        <v>0</v>
      </c>
      <c r="D928" s="32"/>
      <c r="E928" s="32" t="str">
        <f t="shared" si="28"/>
        <v/>
      </c>
      <c r="F928" s="33">
        <f>IF($B928="","",Items!$I927)</f>
        <v>9.7799999999999994</v>
      </c>
      <c r="G928" s="33" t="str">
        <f t="shared" si="29"/>
        <v/>
      </c>
      <c r="H928" s="28"/>
    </row>
    <row r="929" spans="1:8" x14ac:dyDescent="0.25">
      <c r="A929" s="28" t="str">
        <f>IF(Items!$B928="","",Items!$A928)</f>
        <v>6007421002099</v>
      </c>
      <c r="B929" s="28" t="str">
        <f>IF(Items!$B928="","",Items!$B928)</f>
        <v>Roller Meal 10kg</v>
      </c>
      <c r="C929" s="32">
        <v>0</v>
      </c>
      <c r="D929" s="32"/>
      <c r="E929" s="32" t="str">
        <f t="shared" si="28"/>
        <v/>
      </c>
      <c r="F929" s="33">
        <f>IF($B929="","",Items!$I928)</f>
        <v>75</v>
      </c>
      <c r="G929" s="33" t="str">
        <f t="shared" si="29"/>
        <v/>
      </c>
      <c r="H929" s="28"/>
    </row>
    <row r="930" spans="1:8" x14ac:dyDescent="0.25">
      <c r="A930" s="28" t="str">
        <f>IF(Items!$B929="","",Items!$A929)</f>
        <v>6009702443744</v>
      </c>
      <c r="B930" s="28" t="str">
        <f>IF(Items!$B929="","",Items!$B929)</f>
        <v>Rooibos Fresh Pack 50g</v>
      </c>
      <c r="C930" s="32">
        <v>0</v>
      </c>
      <c r="D930" s="32"/>
      <c r="E930" s="32" t="str">
        <f t="shared" si="28"/>
        <v/>
      </c>
      <c r="F930" s="33">
        <f>IF($B930="","",Items!$I929)</f>
        <v>16.305</v>
      </c>
      <c r="G930" s="33" t="str">
        <f t="shared" si="29"/>
        <v/>
      </c>
      <c r="H930" s="28"/>
    </row>
    <row r="931" spans="1:8" x14ac:dyDescent="0.25">
      <c r="A931" s="28" t="str">
        <f>IF(Items!$B930="","",Items!$A930)</f>
        <v>6001060639821</v>
      </c>
      <c r="B931" s="28" t="str">
        <f>IF(Items!$B930="","",Items!$B930)</f>
        <v>Rothmans Red</v>
      </c>
      <c r="C931" s="32">
        <v>0</v>
      </c>
      <c r="D931" s="32"/>
      <c r="E931" s="32" t="str">
        <f t="shared" si="28"/>
        <v/>
      </c>
      <c r="F931" s="33">
        <f>IF($B931="","",Items!$I930)</f>
        <v>13.0425</v>
      </c>
      <c r="G931" s="33" t="str">
        <f t="shared" si="29"/>
        <v/>
      </c>
      <c r="H931" s="28"/>
    </row>
    <row r="932" spans="1:8" x14ac:dyDescent="0.25">
      <c r="A932" s="28" t="str">
        <f>IF(Items!$B931="","",Items!$A931)</f>
        <v>6009682955381</v>
      </c>
      <c r="B932" s="28" t="str">
        <f>IF(Items!$B931="","",Items!$B931)</f>
        <v>Royco Beef  Veg 45g</v>
      </c>
      <c r="C932" s="32">
        <v>0</v>
      </c>
      <c r="D932" s="32"/>
      <c r="E932" s="32" t="str">
        <f t="shared" si="28"/>
        <v/>
      </c>
      <c r="F932" s="33">
        <f>IF($B932="","",Items!$I931)</f>
        <v>6.5250000000000004</v>
      </c>
      <c r="G932" s="33" t="str">
        <f t="shared" si="29"/>
        <v/>
      </c>
      <c r="H932" s="28"/>
    </row>
    <row r="933" spans="1:8" x14ac:dyDescent="0.25">
      <c r="A933" s="28" t="str">
        <f>IF(Items!$B932="","",Items!$A932)</f>
        <v>6009682955589</v>
      </c>
      <c r="B933" s="28" t="str">
        <f>IF(Items!$B932="","",Items!$B932)</f>
        <v>Royco Chakalaka 45g</v>
      </c>
      <c r="C933" s="32">
        <v>0</v>
      </c>
      <c r="D933" s="32"/>
      <c r="E933" s="32" t="str">
        <f t="shared" si="28"/>
        <v/>
      </c>
      <c r="F933" s="33">
        <f>IF($B933="","",Items!$I932)</f>
        <v>6.5250000000000004</v>
      </c>
      <c r="G933" s="33" t="str">
        <f t="shared" si="29"/>
        <v/>
      </c>
      <c r="H933" s="28"/>
    </row>
    <row r="934" spans="1:8" x14ac:dyDescent="0.25">
      <c r="A934" s="28" t="str">
        <f>IF(Items!$B933="","",Items!$A933)</f>
        <v>6162006608605</v>
      </c>
      <c r="B934" s="28" t="str">
        <f>IF(Items!$B933="","",Items!$B933)</f>
        <v>Royco Chicken 50g</v>
      </c>
      <c r="C934" s="32">
        <v>0</v>
      </c>
      <c r="D934" s="32">
        <v>41</v>
      </c>
      <c r="E934" s="32">
        <f t="shared" si="28"/>
        <v>41</v>
      </c>
      <c r="F934" s="33">
        <f>IF($B934="","",Items!$I933)</f>
        <v>9.7799999999999994</v>
      </c>
      <c r="G934" s="33">
        <f t="shared" si="29"/>
        <v>400.97999999999996</v>
      </c>
      <c r="H934" s="28"/>
    </row>
    <row r="935" spans="1:8" x14ac:dyDescent="0.25">
      <c r="A935" s="28" t="str">
        <f>IF(Items!$B934="","",Items!$A934)</f>
        <v>6009682955367</v>
      </c>
      <c r="B935" s="28" t="str">
        <f>IF(Items!$B934="","",Items!$B934)</f>
        <v>Royco Chilli Beef  45g</v>
      </c>
      <c r="C935" s="32">
        <v>0</v>
      </c>
      <c r="D935" s="32"/>
      <c r="E935" s="32" t="str">
        <f t="shared" si="28"/>
        <v/>
      </c>
      <c r="F935" s="33">
        <f>IF($B935="","",Items!$I934)</f>
        <v>6.5250000000000004</v>
      </c>
      <c r="G935" s="33" t="str">
        <f t="shared" si="29"/>
        <v/>
      </c>
      <c r="H935" s="28"/>
    </row>
    <row r="936" spans="1:8" x14ac:dyDescent="0.25">
      <c r="A936" s="28" t="str">
        <f>IF(Items!$B935="","",Items!$A935)</f>
        <v>6009682955480</v>
      </c>
      <c r="B936" s="28" t="str">
        <f>IF(Items!$B935="","",Items!$B935)</f>
        <v>Royco Minestrone 45g</v>
      </c>
      <c r="C936" s="32">
        <v>0</v>
      </c>
      <c r="D936" s="32"/>
      <c r="E936" s="32" t="str">
        <f t="shared" si="28"/>
        <v/>
      </c>
      <c r="F936" s="33">
        <f>IF($B936="","",Items!$I935)</f>
        <v>6.5250000000000004</v>
      </c>
      <c r="G936" s="33" t="str">
        <f t="shared" si="29"/>
        <v/>
      </c>
      <c r="H936" s="28"/>
    </row>
    <row r="937" spans="1:8" x14ac:dyDescent="0.25">
      <c r="A937" s="28" t="str">
        <f>IF(Items!$B936="","",Items!$A936)</f>
        <v>6009682955442</v>
      </c>
      <c r="B937" s="28" t="str">
        <f>IF(Items!$B936="","",Items!$B936)</f>
        <v>Royco Rich Oxtail 45g</v>
      </c>
      <c r="C937" s="32">
        <v>0</v>
      </c>
      <c r="D937" s="32"/>
      <c r="E937" s="32" t="str">
        <f t="shared" si="28"/>
        <v/>
      </c>
      <c r="F937" s="33">
        <f>IF($B937="","",Items!$I936)</f>
        <v>6.5250000000000004</v>
      </c>
      <c r="G937" s="33" t="str">
        <f t="shared" si="29"/>
        <v/>
      </c>
      <c r="H937" s="28"/>
    </row>
    <row r="938" spans="1:8" x14ac:dyDescent="0.25">
      <c r="A938" s="28" t="str">
        <f>IF(Items!$B937="","",Items!$A937)</f>
        <v>616200660756</v>
      </c>
      <c r="B938" s="28" t="str">
        <f>IF(Items!$B937="","",Items!$B937)</f>
        <v>Royco Usavi  Beef  50g</v>
      </c>
      <c r="C938" s="32">
        <v>0</v>
      </c>
      <c r="D938" s="32"/>
      <c r="E938" s="32" t="str">
        <f t="shared" si="28"/>
        <v/>
      </c>
      <c r="F938" s="33">
        <f>IF($B938="","",Items!$I937)</f>
        <v>6.5250000000000004</v>
      </c>
      <c r="G938" s="33" t="str">
        <f t="shared" si="29"/>
        <v/>
      </c>
      <c r="H938" s="28"/>
    </row>
    <row r="939" spans="1:8" x14ac:dyDescent="0.25">
      <c r="A939" s="28" t="str">
        <f>IF(Items!$B938="","",Items!$A938)</f>
        <v>6162006601477</v>
      </c>
      <c r="B939" s="28" t="str">
        <f>IF(Items!$B938="","",Items!$B938)</f>
        <v>Royco Usavi Mix Beef 75g</v>
      </c>
      <c r="C939" s="32">
        <v>0</v>
      </c>
      <c r="D939" s="32"/>
      <c r="E939" s="32" t="str">
        <f t="shared" si="28"/>
        <v/>
      </c>
      <c r="F939" s="33">
        <f>IF($B939="","",Items!$I938)</f>
        <v>9.7799999999999994</v>
      </c>
      <c r="G939" s="33" t="str">
        <f t="shared" si="29"/>
        <v/>
      </c>
      <c r="H939" s="28"/>
    </row>
    <row r="940" spans="1:8" x14ac:dyDescent="0.25">
      <c r="A940" s="28" t="str">
        <f>IF(Items!$B939="","",Items!$A939)</f>
        <v>6009500103987</v>
      </c>
      <c r="B940" s="28" t="str">
        <f>IF(Items!$B939="","",Items!$B939)</f>
        <v>Royco Usavi Mix Chicken 50g</v>
      </c>
      <c r="C940" s="32">
        <v>0</v>
      </c>
      <c r="D940" s="32"/>
      <c r="E940" s="32" t="str">
        <f t="shared" si="28"/>
        <v/>
      </c>
      <c r="F940" s="33">
        <f>IF($B940="","",Items!$I939)</f>
        <v>7.8224999999999998</v>
      </c>
      <c r="G940" s="33" t="str">
        <f t="shared" si="29"/>
        <v/>
      </c>
      <c r="H940" s="28"/>
    </row>
    <row r="941" spans="1:8" x14ac:dyDescent="0.25">
      <c r="A941" s="28" t="str">
        <f>IF(Items!$B940="","",Items!$A940)</f>
        <v>6007497004744</v>
      </c>
      <c r="B941" s="28" t="str">
        <f>IF(Items!$B940="","",Items!$B940)</f>
        <v>RRpples  CrispTomato Sauce 100g</v>
      </c>
      <c r="C941" s="32">
        <v>0</v>
      </c>
      <c r="D941" s="32"/>
      <c r="E941" s="32" t="str">
        <f t="shared" si="28"/>
        <v/>
      </c>
      <c r="F941" s="33">
        <f>IF($B941="","",Items!$I940)</f>
        <v>22.822500000000002</v>
      </c>
      <c r="G941" s="33" t="str">
        <f t="shared" si="29"/>
        <v/>
      </c>
      <c r="H941" s="28"/>
    </row>
    <row r="942" spans="1:8" x14ac:dyDescent="0.25">
      <c r="A942" s="28" t="str">
        <f>IF(Items!$B941="","",Items!$A941)</f>
        <v>A111</v>
      </c>
      <c r="B942" s="28" t="str">
        <f>IF(Items!$B941="","",Items!$B941)</f>
        <v>RUSSIAN SAUSAGE</v>
      </c>
      <c r="C942" s="32">
        <v>0</v>
      </c>
      <c r="D942" s="32"/>
      <c r="E942" s="32" t="str">
        <f t="shared" si="28"/>
        <v/>
      </c>
      <c r="F942" s="33">
        <f>IF($B942="","",Items!$I941)</f>
        <v>10.943999999999999</v>
      </c>
      <c r="G942" s="33" t="str">
        <f t="shared" si="29"/>
        <v/>
      </c>
      <c r="H942" s="28"/>
    </row>
    <row r="943" spans="1:8" x14ac:dyDescent="0.25">
      <c r="A943" s="28" t="str">
        <f>IF(Items!$B942="","",Items!$A942)</f>
        <v>6999969795659</v>
      </c>
      <c r="B943" s="28" t="str">
        <f>IF(Items!$B942="","",Items!$B942)</f>
        <v>Samsung Earphones</v>
      </c>
      <c r="C943" s="32">
        <v>0</v>
      </c>
      <c r="D943" s="32"/>
      <c r="E943" s="32" t="str">
        <f t="shared" si="28"/>
        <v/>
      </c>
      <c r="F943" s="33">
        <f>IF($B943="","",Items!$I942)</f>
        <v>52.177500000000002</v>
      </c>
      <c r="G943" s="33" t="str">
        <f t="shared" si="29"/>
        <v/>
      </c>
      <c r="H943" s="28"/>
    </row>
    <row r="944" spans="1:8" x14ac:dyDescent="0.25">
      <c r="A944" s="28" t="str">
        <f>IF(Items!$B943="","",Items!$A943)</f>
        <v>6001374046025</v>
      </c>
      <c r="B944" s="28" t="str">
        <f>IF(Items!$B943="","",Items!$B943)</f>
        <v>Satiskin Berry 1L</v>
      </c>
      <c r="C944" s="32">
        <v>0</v>
      </c>
      <c r="D944" s="32"/>
      <c r="E944" s="32" t="str">
        <f t="shared" si="28"/>
        <v/>
      </c>
      <c r="F944" s="33">
        <f>IF($B944="","",Items!$I943)</f>
        <v>35.872500000000002</v>
      </c>
      <c r="G944" s="33" t="str">
        <f t="shared" si="29"/>
        <v/>
      </c>
      <c r="H944" s="28"/>
    </row>
    <row r="945" spans="1:8" x14ac:dyDescent="0.25">
      <c r="A945" s="28" t="str">
        <f>IF(Items!$B944="","",Items!$A944)</f>
        <v>6001374026423</v>
      </c>
      <c r="B945" s="28" t="str">
        <f>IF(Items!$B944="","",Items!$B944)</f>
        <v>Satiskin Bubble Bath Berry 2l</v>
      </c>
      <c r="C945" s="32">
        <v>0</v>
      </c>
      <c r="D945" s="32"/>
      <c r="E945" s="32" t="str">
        <f t="shared" si="28"/>
        <v/>
      </c>
      <c r="F945" s="33">
        <f>IF($B945="","",Items!$I944)</f>
        <v>58.695</v>
      </c>
      <c r="G945" s="33" t="str">
        <f t="shared" si="29"/>
        <v/>
      </c>
      <c r="H945" s="28"/>
    </row>
    <row r="946" spans="1:8" x14ac:dyDescent="0.25">
      <c r="A946" s="28" t="str">
        <f>IF(Items!$B945="","",Items!$A945)</f>
        <v>6001374040986</v>
      </c>
      <c r="B946" s="28" t="str">
        <f>IF(Items!$B945="","",Items!$B945)</f>
        <v>Satiskin Bubble Bath Paradise 2l</v>
      </c>
      <c r="C946" s="32">
        <v>0</v>
      </c>
      <c r="D946" s="32"/>
      <c r="E946" s="32" t="str">
        <f t="shared" si="28"/>
        <v/>
      </c>
      <c r="F946" s="33">
        <f>IF($B946="","",Items!$I945)</f>
        <v>58.695</v>
      </c>
      <c r="G946" s="33" t="str">
        <f t="shared" si="29"/>
        <v/>
      </c>
      <c r="H946" s="28"/>
    </row>
    <row r="947" spans="1:8" x14ac:dyDescent="0.25">
      <c r="A947" s="28" t="str">
        <f>IF(Items!$B946="","",Items!$A946)</f>
        <v>6001374059803</v>
      </c>
      <c r="B947" s="28" t="str">
        <f>IF(Items!$B946="","",Items!$B946)</f>
        <v>Satiskin Cocoa 1L</v>
      </c>
      <c r="C947" s="32">
        <v>0</v>
      </c>
      <c r="D947" s="32"/>
      <c r="E947" s="32" t="str">
        <f t="shared" si="28"/>
        <v/>
      </c>
      <c r="F947" s="33">
        <f>IF($B947="","",Items!$I946)</f>
        <v>35.872500000000002</v>
      </c>
      <c r="G947" s="33" t="str">
        <f t="shared" si="29"/>
        <v/>
      </c>
      <c r="H947" s="28"/>
    </row>
    <row r="948" spans="1:8" x14ac:dyDescent="0.25">
      <c r="A948" s="28" t="str">
        <f>IF(Items!$B947="","",Items!$A947)</f>
        <v>6001374041921</v>
      </c>
      <c r="B948" s="28" t="str">
        <f>IF(Items!$B947="","",Items!$B947)</f>
        <v>Satiskin Cocoa 2L</v>
      </c>
      <c r="C948" s="32">
        <v>0</v>
      </c>
      <c r="D948" s="32"/>
      <c r="E948" s="32" t="str">
        <f t="shared" si="28"/>
        <v/>
      </c>
      <c r="F948" s="33">
        <f>IF($B948="","",Items!$I947)</f>
        <v>58.695</v>
      </c>
      <c r="G948" s="33" t="str">
        <f t="shared" si="29"/>
        <v/>
      </c>
      <c r="H948" s="28"/>
    </row>
    <row r="949" spans="1:8" x14ac:dyDescent="0.25">
      <c r="A949" s="28" t="str">
        <f>IF(Items!$B948="","",Items!$A948)</f>
        <v>6001374046049</v>
      </c>
      <c r="B949" s="28" t="str">
        <f>IF(Items!$B948="","",Items!$B948)</f>
        <v>Satiskin Floral 1L</v>
      </c>
      <c r="C949" s="32">
        <v>0</v>
      </c>
      <c r="D949" s="32"/>
      <c r="E949" s="32" t="str">
        <f t="shared" si="28"/>
        <v/>
      </c>
      <c r="F949" s="33">
        <f>IF($B949="","",Items!$I948)</f>
        <v>35.872500000000002</v>
      </c>
      <c r="G949" s="33" t="str">
        <f t="shared" si="29"/>
        <v/>
      </c>
      <c r="H949" s="28"/>
    </row>
    <row r="950" spans="1:8" x14ac:dyDescent="0.25">
      <c r="A950" s="28" t="str">
        <f>IF(Items!$B949="","",Items!$A949)</f>
        <v>6004341000020</v>
      </c>
      <c r="B950" s="28" t="str">
        <f>IF(Items!$B949="","",Items!$B949)</f>
        <v>Satiskin Floral Boquet 2L</v>
      </c>
      <c r="C950" s="32">
        <v>0</v>
      </c>
      <c r="D950" s="32">
        <v>6</v>
      </c>
      <c r="E950" s="32">
        <f t="shared" si="28"/>
        <v>6</v>
      </c>
      <c r="F950" s="33">
        <f>IF($B950="","",Items!$I949)</f>
        <v>58.695</v>
      </c>
      <c r="G950" s="33">
        <f t="shared" si="29"/>
        <v>352.17</v>
      </c>
      <c r="H950" s="28"/>
    </row>
    <row r="951" spans="1:8" x14ac:dyDescent="0.25">
      <c r="A951" s="28" t="str">
        <f>IF(Items!$B950="","",Items!$A950)</f>
        <v>6004341000037</v>
      </c>
      <c r="B951" s="28" t="str">
        <f>IF(Items!$B950="","",Items!$B950)</f>
        <v>Satiskin Forest Fern</v>
      </c>
      <c r="C951" s="32">
        <v>0</v>
      </c>
      <c r="D951" s="32">
        <v>5</v>
      </c>
      <c r="E951" s="32">
        <f t="shared" si="28"/>
        <v>5</v>
      </c>
      <c r="F951" s="33">
        <f>IF($B951="","",Items!$I950)</f>
        <v>52.177500000000002</v>
      </c>
      <c r="G951" s="33">
        <f t="shared" si="29"/>
        <v>260.88749999999999</v>
      </c>
      <c r="H951" s="28"/>
    </row>
    <row r="952" spans="1:8" x14ac:dyDescent="0.25">
      <c r="A952" s="28" t="str">
        <f>IF(Items!$B951="","",Items!$A951)</f>
        <v>6001374009150</v>
      </c>
      <c r="B952" s="28" t="str">
        <f>IF(Items!$B951="","",Items!$B951)</f>
        <v>Satiskin Grape And Lavender  2L</v>
      </c>
      <c r="C952" s="32">
        <v>0</v>
      </c>
      <c r="D952" s="32">
        <v>6</v>
      </c>
      <c r="E952" s="32">
        <f t="shared" si="28"/>
        <v>6</v>
      </c>
      <c r="F952" s="33">
        <f>IF($B952="","",Items!$I951)</f>
        <v>58.695</v>
      </c>
      <c r="G952" s="33">
        <f t="shared" si="29"/>
        <v>352.17</v>
      </c>
      <c r="H952" s="28"/>
    </row>
    <row r="953" spans="1:8" x14ac:dyDescent="0.25">
      <c r="A953" s="28" t="str">
        <f>IF(Items!$B952="","",Items!$A952)</f>
        <v>6001374017636</v>
      </c>
      <c r="B953" s="28" t="str">
        <f>IF(Items!$B952="","",Items!$B952)</f>
        <v>Satiskin Lux Silk 2L</v>
      </c>
      <c r="C953" s="32">
        <v>0</v>
      </c>
      <c r="D953" s="32"/>
      <c r="E953" s="32" t="str">
        <f t="shared" si="28"/>
        <v/>
      </c>
      <c r="F953" s="33">
        <f>IF($B953="","",Items!$I952)</f>
        <v>58.695</v>
      </c>
      <c r="G953" s="33" t="str">
        <f t="shared" si="29"/>
        <v/>
      </c>
      <c r="H953" s="28"/>
    </row>
    <row r="954" spans="1:8" x14ac:dyDescent="0.25">
      <c r="A954" s="28" t="str">
        <f>IF(Items!$B953="","",Items!$A953)</f>
        <v>6001374013331</v>
      </c>
      <c r="B954" s="28" t="str">
        <f>IF(Items!$B953="","",Items!$B953)</f>
        <v>Satiskin Peach Blossom  2L</v>
      </c>
      <c r="C954" s="32">
        <v>0</v>
      </c>
      <c r="D954" s="32"/>
      <c r="E954" s="32" t="str">
        <f t="shared" si="28"/>
        <v/>
      </c>
      <c r="F954" s="33">
        <f>IF($B954="","",Items!$I953)</f>
        <v>58.695</v>
      </c>
      <c r="G954" s="33" t="str">
        <f t="shared" si="29"/>
        <v/>
      </c>
      <c r="H954" s="28"/>
    </row>
    <row r="955" spans="1:8" x14ac:dyDescent="0.25">
      <c r="A955" s="28" t="str">
        <f>IF(Items!$B954="","",Items!$A954)</f>
        <v>6004341000013</v>
      </c>
      <c r="B955" s="28" t="str">
        <f>IF(Items!$B954="","",Items!$B954)</f>
        <v>Satiskin Wild Rose  2L</v>
      </c>
      <c r="C955" s="32">
        <v>0</v>
      </c>
      <c r="D955" s="32">
        <v>6</v>
      </c>
      <c r="E955" s="32">
        <f t="shared" si="28"/>
        <v>6</v>
      </c>
      <c r="F955" s="33">
        <f>IF($B955="","",Items!$I954)</f>
        <v>58.695</v>
      </c>
      <c r="G955" s="33">
        <f t="shared" si="29"/>
        <v>352.17</v>
      </c>
      <c r="H955" s="28"/>
    </row>
    <row r="956" spans="1:8" x14ac:dyDescent="0.25">
      <c r="A956" s="28" t="str">
        <f>IF(Items!$B955="","",Items!$A955)</f>
        <v>5449000026439</v>
      </c>
      <c r="B956" s="28" t="str">
        <f>IF(Items!$B955="","",Items!$B955)</f>
        <v>Schweppes  Still Water 500mls</v>
      </c>
      <c r="C956" s="32">
        <v>0</v>
      </c>
      <c r="D956" s="32"/>
      <c r="E956" s="32" t="str">
        <f t="shared" si="28"/>
        <v/>
      </c>
      <c r="F956" s="33">
        <f>IF($B956="","",Items!$I955)</f>
        <v>4.5674999999999999</v>
      </c>
      <c r="G956" s="33" t="str">
        <f t="shared" si="29"/>
        <v/>
      </c>
      <c r="H956" s="28"/>
    </row>
    <row r="957" spans="1:8" x14ac:dyDescent="0.25">
      <c r="A957" s="28" t="str">
        <f>IF(Items!$B956="","",Items!$A956)</f>
        <v>5449000330833</v>
      </c>
      <c r="B957" s="28" t="str">
        <f>IF(Items!$B956="","",Items!$B956)</f>
        <v>Schweppes Lemon 440ml</v>
      </c>
      <c r="C957" s="32">
        <v>0</v>
      </c>
      <c r="D957" s="32"/>
      <c r="E957" s="32" t="str">
        <f t="shared" si="28"/>
        <v/>
      </c>
      <c r="F957" s="33">
        <f>IF($B957="","",Items!$I956)</f>
        <v>9.7799999999999994</v>
      </c>
      <c r="G957" s="33" t="str">
        <f t="shared" si="29"/>
        <v/>
      </c>
      <c r="H957" s="28"/>
    </row>
    <row r="958" spans="1:8" x14ac:dyDescent="0.25">
      <c r="A958" s="28" t="str">
        <f>IF(Items!$B957="","",Items!$A957)</f>
        <v>42094319</v>
      </c>
      <c r="B958" s="28" t="str">
        <f>IF(Items!$B957="","",Items!$B957)</f>
        <v>Schweppes Lemon 500ml</v>
      </c>
      <c r="C958" s="32">
        <v>0</v>
      </c>
      <c r="D958" s="32"/>
      <c r="E958" s="32" t="str">
        <f t="shared" si="28"/>
        <v/>
      </c>
      <c r="F958" s="33">
        <f>IF($B958="","",Items!$I957)</f>
        <v>9.7799999999999994</v>
      </c>
      <c r="G958" s="33" t="str">
        <f t="shared" si="29"/>
        <v/>
      </c>
      <c r="H958" s="28"/>
    </row>
    <row r="959" spans="1:8" x14ac:dyDescent="0.25">
      <c r="A959" s="28" t="str">
        <f>IF(Items!$B958="","",Items!$A958)</f>
        <v>5449000120007</v>
      </c>
      <c r="B959" s="28" t="str">
        <f>IF(Items!$B958="","",Items!$B958)</f>
        <v>Schweppes Lemon Flavoured Drink 2l</v>
      </c>
      <c r="C959" s="32">
        <v>0</v>
      </c>
      <c r="D959" s="32"/>
      <c r="E959" s="32" t="str">
        <f t="shared" si="28"/>
        <v/>
      </c>
      <c r="F959" s="33">
        <f>IF($B959="","",Items!$I958)</f>
        <v>26.085000000000001</v>
      </c>
      <c r="G959" s="33" t="str">
        <f t="shared" si="29"/>
        <v/>
      </c>
      <c r="H959" s="28"/>
    </row>
    <row r="960" spans="1:8" x14ac:dyDescent="0.25">
      <c r="A960" s="28" t="str">
        <f>IF(Items!$B959="","",Items!$A959)</f>
        <v>5449000064165</v>
      </c>
      <c r="B960" s="28" t="str">
        <f>IF(Items!$B959="","",Items!$B959)</f>
        <v>Schweppes Lemonade  1L</v>
      </c>
      <c r="C960" s="32">
        <v>0</v>
      </c>
      <c r="D960" s="32"/>
      <c r="E960" s="32" t="str">
        <f t="shared" si="28"/>
        <v/>
      </c>
      <c r="F960" s="33">
        <f>IF($B960="","",Items!$I959)</f>
        <v>16.305</v>
      </c>
      <c r="G960" s="33" t="str">
        <f t="shared" si="29"/>
        <v/>
      </c>
      <c r="H960" s="28"/>
    </row>
    <row r="961" spans="1:8" x14ac:dyDescent="0.25">
      <c r="A961" s="28" t="str">
        <f>IF(Items!$B960="","",Items!$A960)</f>
        <v>5449000175540</v>
      </c>
      <c r="B961" s="28" t="str">
        <f>IF(Items!$B960="","",Items!$B960)</f>
        <v>SCHWEPPES ORANGE 2L</v>
      </c>
      <c r="C961" s="32">
        <v>0</v>
      </c>
      <c r="D961" s="32"/>
      <c r="E961" s="32" t="str">
        <f t="shared" si="28"/>
        <v/>
      </c>
      <c r="F961" s="33">
        <f>IF($B961="","",Items!$I960)</f>
        <v>22.822500000000002</v>
      </c>
      <c r="G961" s="33" t="str">
        <f t="shared" si="29"/>
        <v/>
      </c>
      <c r="H961" s="28"/>
    </row>
    <row r="962" spans="1:8" x14ac:dyDescent="0.25">
      <c r="A962" s="28" t="str">
        <f>IF(Items!$B961="","",Items!$A961)</f>
        <v>5449000330826</v>
      </c>
      <c r="B962" s="28" t="str">
        <f>IF(Items!$B961="","",Items!$B961)</f>
        <v>Schweppes Orange 440ml</v>
      </c>
      <c r="C962" s="32">
        <v>0</v>
      </c>
      <c r="D962" s="32"/>
      <c r="E962" s="32" t="str">
        <f t="shared" si="28"/>
        <v/>
      </c>
      <c r="F962" s="33">
        <f>IF($B962="","",Items!$I961)</f>
        <v>0</v>
      </c>
      <c r="G962" s="33" t="str">
        <f t="shared" si="29"/>
        <v/>
      </c>
      <c r="H962" s="28"/>
    </row>
    <row r="963" spans="1:8" x14ac:dyDescent="0.25">
      <c r="A963" s="28" t="str">
        <f>IF(Items!$B962="","",Items!$A962)</f>
        <v>5449000029263</v>
      </c>
      <c r="B963" s="28" t="str">
        <f>IF(Items!$B962="","",Items!$B962)</f>
        <v>SCHWEPPES ORANGE 500ML</v>
      </c>
      <c r="C963" s="32">
        <v>0</v>
      </c>
      <c r="D963" s="32"/>
      <c r="E963" s="32" t="str">
        <f t="shared" si="28"/>
        <v/>
      </c>
      <c r="F963" s="33">
        <f>IF($B963="","",Items!$I962)</f>
        <v>9.7799999999999994</v>
      </c>
      <c r="G963" s="33" t="str">
        <f t="shared" si="29"/>
        <v/>
      </c>
      <c r="H963" s="28"/>
    </row>
    <row r="964" spans="1:8" x14ac:dyDescent="0.25">
      <c r="A964" s="28" t="str">
        <f>IF(Items!$B963="","",Items!$A963)</f>
        <v>5449000014917</v>
      </c>
      <c r="B964" s="28" t="str">
        <f>IF(Items!$B963="","",Items!$B963)</f>
        <v>Schweppes Soda Water 1L</v>
      </c>
      <c r="C964" s="32">
        <v>0</v>
      </c>
      <c r="D964" s="32"/>
      <c r="E964" s="32" t="str">
        <f t="shared" si="28"/>
        <v/>
      </c>
      <c r="F964" s="33">
        <f>IF($B964="","",Items!$I963)</f>
        <v>16.305</v>
      </c>
      <c r="G964" s="33" t="str">
        <f t="shared" si="29"/>
        <v/>
      </c>
      <c r="H964" s="28"/>
    </row>
    <row r="965" spans="1:8" x14ac:dyDescent="0.25">
      <c r="A965" s="28" t="str">
        <f>IF(Items!$B964="","",Items!$A964)</f>
        <v>5449000179975</v>
      </c>
      <c r="B965" s="28" t="str">
        <f>IF(Items!$B964="","",Items!$B964)</f>
        <v>Schweppes Still Water 1.5l</v>
      </c>
      <c r="C965" s="32">
        <v>0</v>
      </c>
      <c r="D965" s="32"/>
      <c r="E965" s="32" t="str">
        <f t="shared" si="28"/>
        <v/>
      </c>
      <c r="F965" s="33">
        <f>IF($B965="","",Items!$I964)</f>
        <v>9.7799999999999994</v>
      </c>
      <c r="G965" s="33" t="str">
        <f t="shared" si="29"/>
        <v/>
      </c>
      <c r="H965" s="28"/>
    </row>
    <row r="966" spans="1:8" x14ac:dyDescent="0.25">
      <c r="A966" s="28" t="str">
        <f>IF(Items!$B965="","",Items!$A965)</f>
        <v>SELLO</v>
      </c>
      <c r="B966" s="28" t="str">
        <f>IF(Items!$B965="","",Items!$B965)</f>
        <v>Sellotape Small</v>
      </c>
      <c r="C966" s="32">
        <v>0</v>
      </c>
      <c r="D966" s="32"/>
      <c r="E966" s="32" t="str">
        <f t="shared" ref="E966:E1029" si="30">IF(OR($B966="",$D966=""),"",$D966-$C966)</f>
        <v/>
      </c>
      <c r="F966" s="33">
        <f>IF($B966="","",Items!$I965)</f>
        <v>3.2625000000000002</v>
      </c>
      <c r="G966" s="33" t="str">
        <f t="shared" ref="G966:G1029" si="31">IF($E966="","",$E966*$F966)</f>
        <v/>
      </c>
      <c r="H966" s="28"/>
    </row>
    <row r="967" spans="1:8" x14ac:dyDescent="0.25">
      <c r="A967" s="28" t="str">
        <f>IF(Items!$B966="","",Items!$A966)</f>
        <v>6930080598651</v>
      </c>
      <c r="B967" s="28" t="str">
        <f>IF(Items!$B966="","",Items!$B966)</f>
        <v>She Stable Pads</v>
      </c>
      <c r="C967" s="32">
        <v>0</v>
      </c>
      <c r="D967" s="32"/>
      <c r="E967" s="32" t="str">
        <f t="shared" si="30"/>
        <v/>
      </c>
      <c r="F967" s="33">
        <f>IF($B967="","",Items!$I966)</f>
        <v>16.237500000000001</v>
      </c>
      <c r="G967" s="33" t="str">
        <f t="shared" si="31"/>
        <v/>
      </c>
      <c r="H967" s="28"/>
    </row>
    <row r="968" spans="1:8" x14ac:dyDescent="0.25">
      <c r="A968" s="28" t="str">
        <f>IF(Items!$B967="","",Items!$A967)</f>
        <v>SHEEN300</v>
      </c>
      <c r="B968" s="28" t="str">
        <f>IF(Items!$B967="","",Items!$B967)</f>
        <v>SHEEN D/B SPRAY 300ML</v>
      </c>
      <c r="C968" s="32">
        <v>0</v>
      </c>
      <c r="D968" s="32"/>
      <c r="E968" s="32" t="str">
        <f t="shared" si="30"/>
        <v/>
      </c>
      <c r="F968" s="33">
        <f>IF($B968="","",Items!$I967)</f>
        <v>35.872500000000002</v>
      </c>
      <c r="G968" s="33" t="str">
        <f t="shared" si="31"/>
        <v/>
      </c>
      <c r="H968" s="28"/>
    </row>
    <row r="969" spans="1:8" x14ac:dyDescent="0.25">
      <c r="A969" s="28" t="str">
        <f>IF(Items!$B968="","",Items!$A968)</f>
        <v>SHEEN750</v>
      </c>
      <c r="B969" s="28" t="str">
        <f>IF(Items!$B968="","",Items!$B968)</f>
        <v>SHEEN D/B SPRAY 750ML</v>
      </c>
      <c r="C969" s="32">
        <v>0</v>
      </c>
      <c r="D969" s="32"/>
      <c r="E969" s="32" t="str">
        <f t="shared" si="30"/>
        <v/>
      </c>
      <c r="F969" s="33">
        <f>IF($B969="","",Items!$I968)</f>
        <v>55.432499999999997</v>
      </c>
      <c r="G969" s="33" t="str">
        <f t="shared" si="31"/>
        <v/>
      </c>
      <c r="H969" s="28"/>
    </row>
    <row r="970" spans="1:8" x14ac:dyDescent="0.25">
      <c r="A970" s="28" t="str">
        <f>IF(Items!$B969="","",Items!$A969)</f>
        <v>301A</v>
      </c>
      <c r="B970" s="28" t="str">
        <f>IF(Items!$B969="","",Items!$B969)</f>
        <v>Sherbert</v>
      </c>
      <c r="C970" s="32">
        <v>0</v>
      </c>
      <c r="D970" s="32">
        <v>107</v>
      </c>
      <c r="E970" s="32">
        <f t="shared" si="30"/>
        <v>107</v>
      </c>
      <c r="F970" s="33">
        <f>IF($B970="","",Items!$I969)</f>
        <v>3.2625000000000002</v>
      </c>
      <c r="G970" s="33">
        <f t="shared" si="31"/>
        <v>349.08750000000003</v>
      </c>
      <c r="H970" s="28"/>
    </row>
    <row r="971" spans="1:8" x14ac:dyDescent="0.25">
      <c r="A971" s="28" t="str">
        <f>IF(Items!$B970="","",Items!$A970)</f>
        <v>6001878002312</v>
      </c>
      <c r="B971" s="28" t="str">
        <f>IF(Items!$B970="","",Items!$B970)</f>
        <v>Shield Diesel Injector Cleaner 350ml</v>
      </c>
      <c r="C971" s="32">
        <v>0</v>
      </c>
      <c r="D971" s="32"/>
      <c r="E971" s="32" t="str">
        <f t="shared" si="30"/>
        <v/>
      </c>
      <c r="F971" s="33">
        <f>IF($B971="","",Items!$I970)</f>
        <v>35.872500000000002</v>
      </c>
      <c r="G971" s="33" t="str">
        <f t="shared" si="31"/>
        <v/>
      </c>
      <c r="H971" s="28"/>
    </row>
    <row r="972" spans="1:8" x14ac:dyDescent="0.25">
      <c r="A972" s="28" t="str">
        <f>IF(Items!$B971="","",Items!$A971)</f>
        <v>6001878004156</v>
      </c>
      <c r="B972" s="28" t="str">
        <f>IF(Items!$B971="","",Items!$B971)</f>
        <v>Shield Engine Flush 350ml</v>
      </c>
      <c r="C972" s="32">
        <v>0</v>
      </c>
      <c r="D972" s="32">
        <v>5</v>
      </c>
      <c r="E972" s="32">
        <f t="shared" si="30"/>
        <v>5</v>
      </c>
      <c r="F972" s="33">
        <f>IF($B972="","",Items!$I971)</f>
        <v>16.305</v>
      </c>
      <c r="G972" s="33">
        <f t="shared" si="31"/>
        <v>81.525000000000006</v>
      </c>
      <c r="H972" s="28"/>
    </row>
    <row r="973" spans="1:8" x14ac:dyDescent="0.25">
      <c r="A973" s="28" t="str">
        <f>IF(Items!$B972="","",Items!$A972)</f>
        <v>6001878002305</v>
      </c>
      <c r="B973" s="28" t="str">
        <f>IF(Items!$B972="","",Items!$B972)</f>
        <v>Shield Petrol Injector Cleaner 350ml</v>
      </c>
      <c r="C973" s="32">
        <v>0</v>
      </c>
      <c r="D973" s="32"/>
      <c r="E973" s="32" t="str">
        <f t="shared" si="30"/>
        <v/>
      </c>
      <c r="F973" s="33">
        <f>IF($B973="","",Items!$I972)</f>
        <v>35.872500000000002</v>
      </c>
      <c r="G973" s="33" t="str">
        <f t="shared" si="31"/>
        <v/>
      </c>
      <c r="H973" s="28"/>
    </row>
    <row r="974" spans="1:8" x14ac:dyDescent="0.25">
      <c r="A974" s="28" t="str">
        <f>IF(Items!$B973="","",Items!$A973)</f>
        <v>6001878002343</v>
      </c>
      <c r="B974" s="28" t="str">
        <f>IF(Items!$B973="","",Items!$B973)</f>
        <v>Shield Radiator Flush 350ml</v>
      </c>
      <c r="C974" s="32">
        <v>0</v>
      </c>
      <c r="D974" s="32"/>
      <c r="E974" s="32" t="str">
        <f t="shared" si="30"/>
        <v/>
      </c>
      <c r="F974" s="33">
        <f>IF($B974="","",Items!$I973)</f>
        <v>35.872500000000002</v>
      </c>
      <c r="G974" s="33" t="str">
        <f t="shared" si="31"/>
        <v/>
      </c>
      <c r="H974" s="28"/>
    </row>
    <row r="975" spans="1:8" x14ac:dyDescent="0.25">
      <c r="A975" s="28" t="str">
        <f>IF(Items!$B974="","",Items!$A974)</f>
        <v>6009702251226</v>
      </c>
      <c r="B975" s="28" t="str">
        <f>IF(Items!$B974="","",Items!$B974)</f>
        <v>Shumba Buttermilk 500ml</v>
      </c>
      <c r="C975" s="32">
        <v>0</v>
      </c>
      <c r="D975" s="32"/>
      <c r="E975" s="32" t="str">
        <f t="shared" si="30"/>
        <v/>
      </c>
      <c r="F975" s="33">
        <f>IF($B975="","",Items!$I974)</f>
        <v>11.25</v>
      </c>
      <c r="G975" s="33" t="str">
        <f t="shared" si="31"/>
        <v/>
      </c>
      <c r="H975" s="28"/>
    </row>
    <row r="976" spans="1:8" x14ac:dyDescent="0.25">
      <c r="A976" s="28" t="str">
        <f>IF(Items!$B975="","",Items!$A975)</f>
        <v>6009702251219</v>
      </c>
      <c r="B976" s="28" t="str">
        <f>IF(Items!$B975="","",Items!$B975)</f>
        <v>Shumba Cream 500ml</v>
      </c>
      <c r="C976" s="32">
        <v>0</v>
      </c>
      <c r="D976" s="32">
        <v>20</v>
      </c>
      <c r="E976" s="32">
        <f t="shared" si="30"/>
        <v>20</v>
      </c>
      <c r="F976" s="33">
        <f>IF($B976="","",Items!$I975)</f>
        <v>11.25</v>
      </c>
      <c r="G976" s="33">
        <f t="shared" si="31"/>
        <v>225</v>
      </c>
      <c r="H976" s="28"/>
    </row>
    <row r="977" spans="1:8" x14ac:dyDescent="0.25">
      <c r="A977" s="28" t="str">
        <f>IF(Items!$B976="","",Items!$A976)</f>
        <v>6009702251561</v>
      </c>
      <c r="B977" s="28" t="str">
        <f>IF(Items!$B976="","",Items!$B976)</f>
        <v>Shumba Extra Malt</v>
      </c>
      <c r="C977" s="32">
        <v>0</v>
      </c>
      <c r="D977" s="32">
        <v>25</v>
      </c>
      <c r="E977" s="32">
        <f t="shared" si="30"/>
        <v>25</v>
      </c>
      <c r="F977" s="33">
        <f>IF($B977="","",Items!$I976)</f>
        <v>11.25</v>
      </c>
      <c r="G977" s="33">
        <f t="shared" si="31"/>
        <v>281.25</v>
      </c>
      <c r="H977" s="28"/>
    </row>
    <row r="978" spans="1:8" x14ac:dyDescent="0.25">
      <c r="A978" s="28" t="str">
        <f>IF(Items!$B977="","",Items!$A977)</f>
        <v>6009702251387</v>
      </c>
      <c r="B978" s="28" t="str">
        <f>IF(Items!$B977="","",Items!$B977)</f>
        <v>Shumba Maheu Banana 500ml</v>
      </c>
      <c r="C978" s="32">
        <v>0</v>
      </c>
      <c r="D978" s="32"/>
      <c r="E978" s="32" t="str">
        <f t="shared" si="30"/>
        <v/>
      </c>
      <c r="F978" s="33">
        <f>IF($B978="","",Items!$I977)</f>
        <v>9.7799999999999994</v>
      </c>
      <c r="G978" s="33" t="str">
        <f t="shared" si="31"/>
        <v/>
      </c>
      <c r="H978" s="28"/>
    </row>
    <row r="979" spans="1:8" x14ac:dyDescent="0.25">
      <c r="A979" s="28" t="str">
        <f>IF(Items!$B978="","",Items!$A978)</f>
        <v>5449000310828</v>
      </c>
      <c r="B979" s="28" t="str">
        <f>IF(Items!$B978="","",Items!$B978)</f>
        <v>Shumba Maheu Chocolate 500ml</v>
      </c>
      <c r="C979" s="32">
        <v>0</v>
      </c>
      <c r="D979" s="32"/>
      <c r="E979" s="32" t="str">
        <f t="shared" si="30"/>
        <v/>
      </c>
      <c r="F979" s="33">
        <f>IF($B979="","",Items!$I978)</f>
        <v>9</v>
      </c>
      <c r="G979" s="33" t="str">
        <f t="shared" si="31"/>
        <v/>
      </c>
      <c r="H979" s="28"/>
    </row>
    <row r="980" spans="1:8" x14ac:dyDescent="0.25">
      <c r="A980" s="28" t="str">
        <f>IF(Items!$B979="","",Items!$A979)</f>
        <v>6009702252193</v>
      </c>
      <c r="B980" s="28" t="str">
        <f>IF(Items!$B979="","",Items!$B979)</f>
        <v>Shumba Maheu Sorghum Malt 500ml</v>
      </c>
      <c r="C980" s="32">
        <v>0</v>
      </c>
      <c r="D980" s="32"/>
      <c r="E980" s="32" t="str">
        <f t="shared" si="30"/>
        <v/>
      </c>
      <c r="F980" s="33">
        <f>IF($B980="","",Items!$I979)</f>
        <v>7.5</v>
      </c>
      <c r="G980" s="33" t="str">
        <f t="shared" si="31"/>
        <v/>
      </c>
      <c r="H980" s="28"/>
    </row>
    <row r="981" spans="1:8" x14ac:dyDescent="0.25">
      <c r="A981" s="28" t="str">
        <f>IF(Items!$B980="","",Items!$A980)</f>
        <v>5449000311894</v>
      </c>
      <c r="B981" s="28" t="str">
        <f>IF(Items!$B980="","",Items!$B980)</f>
        <v>Shumba Maheu Traditinal Extra Malt 500mls</v>
      </c>
      <c r="C981" s="32">
        <v>0</v>
      </c>
      <c r="D981" s="32"/>
      <c r="E981" s="32" t="str">
        <f t="shared" si="30"/>
        <v/>
      </c>
      <c r="F981" s="33">
        <f>IF($B981="","",Items!$I980)</f>
        <v>9.7799999999999994</v>
      </c>
      <c r="G981" s="33" t="str">
        <f t="shared" si="31"/>
        <v/>
      </c>
      <c r="H981" s="28"/>
    </row>
    <row r="982" spans="1:8" x14ac:dyDescent="0.25">
      <c r="A982" s="28" t="str">
        <f>IF(Items!$B981="","",Items!$A981)</f>
        <v>5449000311887</v>
      </c>
      <c r="B982" s="28" t="str">
        <f>IF(Items!$B981="","",Items!$B981)</f>
        <v>Shumba Sorghum Malt 500ml</v>
      </c>
      <c r="C982" s="32">
        <v>0</v>
      </c>
      <c r="D982" s="32"/>
      <c r="E982" s="32" t="str">
        <f t="shared" si="30"/>
        <v/>
      </c>
      <c r="F982" s="33">
        <f>IF($B982="","",Items!$I981)</f>
        <v>11.25</v>
      </c>
      <c r="G982" s="33" t="str">
        <f t="shared" si="31"/>
        <v/>
      </c>
      <c r="H982" s="28"/>
    </row>
    <row r="983" spans="1:8" x14ac:dyDescent="0.25">
      <c r="A983" s="28" t="str">
        <f>IF(Items!$B982="","",Items!$A982)</f>
        <v>6009702251233</v>
      </c>
      <c r="B983" s="28" t="str">
        <f>IF(Items!$B982="","",Items!$B982)</f>
        <v>Shumba Trad Sorghum 500ml</v>
      </c>
      <c r="C983" s="32">
        <v>0</v>
      </c>
      <c r="D983" s="32">
        <v>54</v>
      </c>
      <c r="E983" s="32">
        <f t="shared" si="30"/>
        <v>54</v>
      </c>
      <c r="F983" s="33">
        <f>IF($B983="","",Items!$I982)</f>
        <v>11.25</v>
      </c>
      <c r="G983" s="33">
        <f t="shared" si="31"/>
        <v>607.5</v>
      </c>
      <c r="H983" s="28"/>
    </row>
    <row r="984" spans="1:8" x14ac:dyDescent="0.25">
      <c r="A984" s="28" t="str">
        <f>IF(Items!$B983="","",Items!$A983)</f>
        <v>6009510809497</v>
      </c>
      <c r="B984" s="28" t="str">
        <f>IF(Items!$B983="","",Items!$B983)</f>
        <v>Simba   Onion 120g</v>
      </c>
      <c r="C984" s="32">
        <v>0</v>
      </c>
      <c r="D984" s="32"/>
      <c r="E984" s="32" t="str">
        <f t="shared" si="30"/>
        <v/>
      </c>
      <c r="F984" s="33">
        <f>IF($B984="","",Items!$I983)</f>
        <v>16.305</v>
      </c>
      <c r="G984" s="33" t="str">
        <f t="shared" si="31"/>
        <v/>
      </c>
      <c r="H984" s="28"/>
    </row>
    <row r="985" spans="1:8" x14ac:dyDescent="0.25">
      <c r="A985" s="28" t="str">
        <f>IF(Items!$B984="","",Items!$A984)</f>
        <v>6009510804317</v>
      </c>
      <c r="B985" s="28" t="str">
        <f>IF(Items!$B984="","",Items!$B984)</f>
        <v>Simba Cheese N Onion 36g</v>
      </c>
      <c r="C985" s="32">
        <v>0</v>
      </c>
      <c r="D985" s="32"/>
      <c r="E985" s="32" t="str">
        <f t="shared" si="30"/>
        <v/>
      </c>
      <c r="F985" s="33">
        <f>IF($B985="","",Items!$I984)</f>
        <v>9.7799999999999994</v>
      </c>
      <c r="G985" s="33" t="str">
        <f t="shared" si="31"/>
        <v/>
      </c>
      <c r="H985" s="28"/>
    </row>
    <row r="986" spans="1:8" x14ac:dyDescent="0.25">
      <c r="A986" s="28" t="str">
        <f>IF(Items!$B985="","",Items!$A985)</f>
        <v>6009510809473</v>
      </c>
      <c r="B986" s="28" t="str">
        <f>IF(Items!$B985="","",Items!$B985)</f>
        <v>Simba Chutney 120g</v>
      </c>
      <c r="C986" s="32">
        <v>0</v>
      </c>
      <c r="D986" s="32"/>
      <c r="E986" s="32" t="str">
        <f t="shared" si="30"/>
        <v/>
      </c>
      <c r="F986" s="33">
        <f>IF($B986="","",Items!$I985)</f>
        <v>16.305</v>
      </c>
      <c r="G986" s="33" t="str">
        <f t="shared" si="31"/>
        <v/>
      </c>
      <c r="H986" s="28"/>
    </row>
    <row r="987" spans="1:8" x14ac:dyDescent="0.25">
      <c r="A987" s="28" t="str">
        <f>IF(Items!$B986="","",Items!$A986)</f>
        <v>6009510809459</v>
      </c>
      <c r="B987" s="28" t="str">
        <f>IF(Items!$B986="","",Items!$B986)</f>
        <v>Simba Creamy Cheddar 120g</v>
      </c>
      <c r="C987" s="32">
        <v>0</v>
      </c>
      <c r="D987" s="32"/>
      <c r="E987" s="32" t="str">
        <f t="shared" si="30"/>
        <v/>
      </c>
      <c r="F987" s="33">
        <f>IF($B987="","",Items!$I986)</f>
        <v>16.305</v>
      </c>
      <c r="G987" s="33" t="str">
        <f t="shared" si="31"/>
        <v/>
      </c>
      <c r="H987" s="28"/>
    </row>
    <row r="988" spans="1:8" x14ac:dyDescent="0.25">
      <c r="A988" s="28" t="str">
        <f>IF(Items!$B987="","",Items!$A987)</f>
        <v>6009510804348</v>
      </c>
      <c r="B988" s="28" t="str">
        <f>IF(Items!$B987="","",Items!$B987)</f>
        <v>Simba Mex Chilli 36g</v>
      </c>
      <c r="C988" s="32">
        <v>0</v>
      </c>
      <c r="D988" s="32"/>
      <c r="E988" s="32" t="str">
        <f t="shared" si="30"/>
        <v/>
      </c>
      <c r="F988" s="33">
        <f>IF($B988="","",Items!$I987)</f>
        <v>9.7799999999999994</v>
      </c>
      <c r="G988" s="33" t="str">
        <f t="shared" si="31"/>
        <v/>
      </c>
      <c r="H988" s="28"/>
    </row>
    <row r="989" spans="1:8" x14ac:dyDescent="0.25">
      <c r="A989" s="28" t="str">
        <f>IF(Items!$B988="","",Items!$A988)</f>
        <v>6009510809442</v>
      </c>
      <c r="B989" s="28" t="str">
        <f>IF(Items!$B988="","",Items!$B988)</f>
        <v>Simba Mexican Chilli 120g</v>
      </c>
      <c r="C989" s="32">
        <v>0</v>
      </c>
      <c r="D989" s="32"/>
      <c r="E989" s="32" t="str">
        <f t="shared" si="30"/>
        <v/>
      </c>
      <c r="F989" s="33">
        <f>IF($B989="","",Items!$I988)</f>
        <v>19.567499999999999</v>
      </c>
      <c r="G989" s="33" t="str">
        <f t="shared" si="31"/>
        <v/>
      </c>
      <c r="H989" s="28"/>
    </row>
    <row r="990" spans="1:8" x14ac:dyDescent="0.25">
      <c r="A990" s="28" t="str">
        <f>IF(Items!$B989="","",Items!$A989)</f>
        <v>6009510802931</v>
      </c>
      <c r="B990" s="28" t="str">
        <f>IF(Items!$B989="","",Items!$B989)</f>
        <v>Simba Peanuts  Raisings 50g</v>
      </c>
      <c r="C990" s="32">
        <v>0</v>
      </c>
      <c r="D990" s="32"/>
      <c r="E990" s="32" t="str">
        <f t="shared" si="30"/>
        <v/>
      </c>
      <c r="F990" s="33">
        <f>IF($B990="","",Items!$I989)</f>
        <v>6.5250000000000004</v>
      </c>
      <c r="G990" s="33" t="str">
        <f t="shared" si="31"/>
        <v/>
      </c>
      <c r="H990" s="28"/>
    </row>
    <row r="991" spans="1:8" x14ac:dyDescent="0.25">
      <c r="A991" s="28" t="str">
        <f>IF(Items!$B990="","",Items!$A990)</f>
        <v>6009510809435</v>
      </c>
      <c r="B991" s="28" t="str">
        <f>IF(Items!$B990="","",Items!$B990)</f>
        <v>Simba Salt And Vinegar 120g</v>
      </c>
      <c r="C991" s="32">
        <v>0</v>
      </c>
      <c r="D991" s="32"/>
      <c r="E991" s="32" t="str">
        <f t="shared" si="30"/>
        <v/>
      </c>
      <c r="F991" s="33">
        <f>IF($B991="","",Items!$I990)</f>
        <v>16.305</v>
      </c>
      <c r="G991" s="33" t="str">
        <f t="shared" si="31"/>
        <v/>
      </c>
      <c r="H991" s="28"/>
    </row>
    <row r="992" spans="1:8" x14ac:dyDescent="0.25">
      <c r="A992" s="28" t="str">
        <f>IF(Items!$B991="","",Items!$A991)</f>
        <v>6009510802924</v>
      </c>
      <c r="B992" s="28" t="str">
        <f>IF(Items!$B991="","",Items!$B991)</f>
        <v>Simba Salted Peanuts 50g</v>
      </c>
      <c r="C992" s="32">
        <v>0</v>
      </c>
      <c r="D992" s="32"/>
      <c r="E992" s="32" t="str">
        <f t="shared" si="30"/>
        <v/>
      </c>
      <c r="F992" s="33">
        <f>IF($B992="","",Items!$I991)</f>
        <v>6.5250000000000004</v>
      </c>
      <c r="G992" s="33" t="str">
        <f t="shared" si="31"/>
        <v/>
      </c>
      <c r="H992" s="28"/>
    </row>
    <row r="993" spans="1:8" x14ac:dyDescent="0.25">
      <c r="A993" s="28" t="str">
        <f>IF(Items!$B992="","",Items!$A992)</f>
        <v>6009510809466</v>
      </c>
      <c r="B993" s="28" t="str">
        <f>IF(Items!$B992="","",Items!$B992)</f>
        <v>Simba Smoked Beef 120g</v>
      </c>
      <c r="C993" s="32">
        <v>0</v>
      </c>
      <c r="D993" s="32"/>
      <c r="E993" s="32" t="str">
        <f t="shared" si="30"/>
        <v/>
      </c>
      <c r="F993" s="33">
        <f>IF($B993="","",Items!$I992)</f>
        <v>19.567499999999999</v>
      </c>
      <c r="G993" s="33" t="str">
        <f t="shared" si="31"/>
        <v/>
      </c>
      <c r="H993" s="28"/>
    </row>
    <row r="994" spans="1:8" x14ac:dyDescent="0.25">
      <c r="A994" s="28" t="str">
        <f>IF(Items!$B993="","",Items!$A993)</f>
        <v>6009683132446</v>
      </c>
      <c r="B994" s="28" t="str">
        <f>IF(Items!$B993="","",Items!$B993)</f>
        <v>Simpl Dry Blue</v>
      </c>
      <c r="C994" s="32">
        <v>0</v>
      </c>
      <c r="D994" s="32"/>
      <c r="E994" s="32" t="str">
        <f t="shared" si="30"/>
        <v/>
      </c>
      <c r="F994" s="33">
        <f>IF($B994="","",Items!$I993)</f>
        <v>13.0425</v>
      </c>
      <c r="G994" s="33" t="str">
        <f t="shared" si="31"/>
        <v/>
      </c>
      <c r="H994" s="28"/>
    </row>
    <row r="995" spans="1:8" x14ac:dyDescent="0.25">
      <c r="A995" s="28" t="str">
        <f>IF(Items!$B994="","",Items!$A994)</f>
        <v>6009683132460</v>
      </c>
      <c r="B995" s="28" t="str">
        <f>IF(Items!$B994="","",Items!$B994)</f>
        <v>Simpl Dry Orange</v>
      </c>
      <c r="C995" s="32">
        <v>0</v>
      </c>
      <c r="D995" s="32"/>
      <c r="E995" s="32" t="str">
        <f t="shared" si="30"/>
        <v/>
      </c>
      <c r="F995" s="33">
        <f>IF($B995="","",Items!$I994)</f>
        <v>13.0425</v>
      </c>
      <c r="G995" s="33" t="str">
        <f t="shared" si="31"/>
        <v/>
      </c>
      <c r="H995" s="28"/>
    </row>
    <row r="996" spans="1:8" x14ac:dyDescent="0.25">
      <c r="A996" s="28" t="str">
        <f>IF(Items!$B995="","",Items!$A995)</f>
        <v>6009683132453</v>
      </c>
      <c r="B996" s="28" t="str">
        <f>IF(Items!$B995="","",Items!$B995)</f>
        <v>Simpl Dry Purple</v>
      </c>
      <c r="C996" s="32">
        <v>0</v>
      </c>
      <c r="D996" s="32"/>
      <c r="E996" s="32" t="str">
        <f t="shared" si="30"/>
        <v/>
      </c>
      <c r="F996" s="33">
        <f>IF($B996="","",Items!$I995)</f>
        <v>13.0425</v>
      </c>
      <c r="G996" s="33" t="str">
        <f t="shared" si="31"/>
        <v/>
      </c>
      <c r="H996" s="28"/>
    </row>
    <row r="997" spans="1:8" x14ac:dyDescent="0.25">
      <c r="A997" s="28" t="str">
        <f>IF(Items!$B996="","",Items!$A996)</f>
        <v>SJ E016</v>
      </c>
      <c r="B997" s="28" t="str">
        <f>IF(Items!$B996="","",Items!$B996)</f>
        <v>SJ Lighters</v>
      </c>
      <c r="C997" s="32">
        <v>0</v>
      </c>
      <c r="D997" s="32">
        <v>55</v>
      </c>
      <c r="E997" s="32">
        <f t="shared" si="30"/>
        <v>55</v>
      </c>
      <c r="F997" s="33">
        <f>IF($B997="","",Items!$I996)</f>
        <v>9.7799999999999994</v>
      </c>
      <c r="G997" s="33">
        <f t="shared" si="31"/>
        <v>537.9</v>
      </c>
      <c r="H997" s="28"/>
    </row>
    <row r="998" spans="1:8" x14ac:dyDescent="0.25">
      <c r="A998" s="28" t="str">
        <f>IF(Items!$B997="","",Items!$A997)</f>
        <v>6546356255854</v>
      </c>
      <c r="B998" s="28" t="str">
        <f>IF(Items!$B997="","",Items!$B997)</f>
        <v>Smartphone D/Cable</v>
      </c>
      <c r="C998" s="32">
        <v>0</v>
      </c>
      <c r="D998" s="32"/>
      <c r="E998" s="32" t="str">
        <f t="shared" si="30"/>
        <v/>
      </c>
      <c r="F998" s="33">
        <f>IF($B998="","",Items!$I997)</f>
        <v>39.127499999999998</v>
      </c>
      <c r="G998" s="33" t="str">
        <f t="shared" si="31"/>
        <v/>
      </c>
      <c r="H998" s="28"/>
    </row>
    <row r="999" spans="1:8" x14ac:dyDescent="0.25">
      <c r="A999" s="28" t="str">
        <f>IF(Items!$B998="","",Items!$A998)</f>
        <v>88</v>
      </c>
      <c r="B999" s="28" t="str">
        <f>IF(Items!$B998="","",Items!$B998)</f>
        <v>Smoothies Supa Sweets</v>
      </c>
      <c r="C999" s="32">
        <v>0</v>
      </c>
      <c r="D999" s="32"/>
      <c r="E999" s="32" t="str">
        <f t="shared" si="30"/>
        <v/>
      </c>
      <c r="F999" s="33">
        <f>IF($B999="","",Items!$I998)</f>
        <v>0.65249999999999997</v>
      </c>
      <c r="G999" s="33" t="str">
        <f t="shared" si="31"/>
        <v/>
      </c>
      <c r="H999" s="28"/>
    </row>
    <row r="1000" spans="1:8" x14ac:dyDescent="0.25">
      <c r="A1000" s="28" t="str">
        <f>IF(Items!$B999="","",Items!$A999)</f>
        <v>6001205127305</v>
      </c>
      <c r="B1000" s="28" t="str">
        <f>IF(Items!$B999="","",Items!$B999)</f>
        <v>Snowflake 2.5kg Self Raising Flour</v>
      </c>
      <c r="C1000" s="32">
        <v>0</v>
      </c>
      <c r="D1000" s="32"/>
      <c r="E1000" s="32" t="str">
        <f t="shared" si="30"/>
        <v/>
      </c>
      <c r="F1000" s="33">
        <f>IF($B1000="","",Items!$I999)</f>
        <v>45</v>
      </c>
      <c r="G1000" s="33" t="str">
        <f t="shared" si="31"/>
        <v/>
      </c>
      <c r="H1000" s="28"/>
    </row>
    <row r="1001" spans="1:8" x14ac:dyDescent="0.25">
      <c r="A1001" s="28" t="str">
        <f>IF(Items!$B1000="","",Items!$A1000)</f>
        <v>5449000096098</v>
      </c>
      <c r="B1001" s="28" t="str">
        <f>IF(Items!$B1000="","",Items!$B1000)</f>
        <v>Soda Water 200ml</v>
      </c>
      <c r="C1001" s="32">
        <v>0</v>
      </c>
      <c r="D1001" s="32"/>
      <c r="E1001" s="32" t="str">
        <f t="shared" si="30"/>
        <v/>
      </c>
      <c r="F1001" s="33">
        <f>IF($B1001="","",Items!$I1000)</f>
        <v>13.0425</v>
      </c>
      <c r="G1001" s="33" t="str">
        <f t="shared" si="31"/>
        <v/>
      </c>
      <c r="H1001" s="28"/>
    </row>
    <row r="1002" spans="1:8" x14ac:dyDescent="0.25">
      <c r="A1002" s="28" t="str">
        <f>IF(Items!$B1001="","",Items!$A1001)</f>
        <v>5449000046437</v>
      </c>
      <c r="B1002" s="28" t="str">
        <f>IF(Items!$B1001="","",Items!$B1001)</f>
        <v>SODA WATER 330ML</v>
      </c>
      <c r="C1002" s="32">
        <v>0</v>
      </c>
      <c r="D1002" s="32"/>
      <c r="E1002" s="32" t="str">
        <f t="shared" si="30"/>
        <v/>
      </c>
      <c r="F1002" s="33">
        <f>IF($B1002="","",Items!$I1001)</f>
        <v>16.305</v>
      </c>
      <c r="G1002" s="33" t="str">
        <f t="shared" si="31"/>
        <v/>
      </c>
      <c r="H1002" s="28"/>
    </row>
    <row r="1003" spans="1:8" x14ac:dyDescent="0.25">
      <c r="A1003" s="28" t="str">
        <f>IF(Items!$B1002="","",Items!$A1002)</f>
        <v>63Z</v>
      </c>
      <c r="B1003" s="28" t="str">
        <f>IF(Items!$B1002="","",Items!$B1002)</f>
        <v>Soft Drink 1 Ltre</v>
      </c>
      <c r="C1003" s="32">
        <v>0</v>
      </c>
      <c r="D1003" s="32"/>
      <c r="E1003" s="32" t="str">
        <f t="shared" si="30"/>
        <v/>
      </c>
      <c r="F1003" s="33">
        <f>IF($B1003="","",Items!$I1002)</f>
        <v>13.0425</v>
      </c>
      <c r="G1003" s="33" t="str">
        <f t="shared" si="31"/>
        <v/>
      </c>
      <c r="H1003" s="28"/>
    </row>
    <row r="1004" spans="1:8" x14ac:dyDescent="0.25">
      <c r="A1004" s="28" t="str">
        <f>IF(Items!$B1003="","",Items!$A1003)</f>
        <v>2202900</v>
      </c>
      <c r="B1004" s="28" t="str">
        <f>IF(Items!$B1003="","",Items!$B1003)</f>
        <v>Soft Drink 300ml</v>
      </c>
      <c r="C1004" s="32">
        <v>0</v>
      </c>
      <c r="D1004" s="32">
        <v>146</v>
      </c>
      <c r="E1004" s="32">
        <f t="shared" si="30"/>
        <v>146</v>
      </c>
      <c r="F1004" s="33">
        <f>IF($B1004="","",Items!$I1003)</f>
        <v>4.3968888888888893</v>
      </c>
      <c r="G1004" s="33">
        <f t="shared" si="31"/>
        <v>641.94577777777783</v>
      </c>
      <c r="H1004" s="28"/>
    </row>
    <row r="1005" spans="1:8" x14ac:dyDescent="0.25">
      <c r="A1005" s="28" t="str">
        <f>IF(Items!$B1004="","",Items!$A1004)</f>
        <v>6001565030192</v>
      </c>
      <c r="B1005" s="28" t="str">
        <f>IF(Items!$B1004="","",Items!$B1004)</f>
        <v>Sona Green Soap 300g</v>
      </c>
      <c r="C1005" s="32">
        <v>0</v>
      </c>
      <c r="D1005" s="32">
        <v>11</v>
      </c>
      <c r="E1005" s="32">
        <f t="shared" si="30"/>
        <v>11</v>
      </c>
      <c r="F1005" s="33">
        <f>IF($B1005="","",Items!$I1004)</f>
        <v>9.7799999999999994</v>
      </c>
      <c r="G1005" s="33">
        <f t="shared" si="31"/>
        <v>107.58</v>
      </c>
      <c r="H1005" s="28"/>
    </row>
    <row r="1006" spans="1:8" x14ac:dyDescent="0.25">
      <c r="A1006" s="28" t="str">
        <f>IF(Items!$B1005="","",Items!$A1005)</f>
        <v>6001565073373</v>
      </c>
      <c r="B1006" s="28" t="str">
        <f>IF(Items!$B1005="","",Items!$B1005)</f>
        <v>Sona Soap Wth Glycerine 300g</v>
      </c>
      <c r="C1006" s="32">
        <v>0</v>
      </c>
      <c r="D1006" s="32">
        <v>5</v>
      </c>
      <c r="E1006" s="32">
        <f t="shared" si="30"/>
        <v>5</v>
      </c>
      <c r="F1006" s="33">
        <f>IF($B1006="","",Items!$I1005)</f>
        <v>9.7799999999999994</v>
      </c>
      <c r="G1006" s="33">
        <f t="shared" si="31"/>
        <v>48.9</v>
      </c>
      <c r="H1006" s="28"/>
    </row>
    <row r="1007" spans="1:8" x14ac:dyDescent="0.25">
      <c r="A1007" s="28" t="str">
        <f>IF(Items!$B1006="","",Items!$A1006)</f>
        <v>6001565030185</v>
      </c>
      <c r="B1007" s="28" t="str">
        <f>IF(Items!$B1006="","",Items!$B1006)</f>
        <v>Sona Soap Yellow 300g</v>
      </c>
      <c r="C1007" s="32">
        <v>0</v>
      </c>
      <c r="D1007" s="32">
        <v>8</v>
      </c>
      <c r="E1007" s="32">
        <f t="shared" si="30"/>
        <v>8</v>
      </c>
      <c r="F1007" s="33">
        <f>IF($B1007="","",Items!$I1006)</f>
        <v>6.5250000000000004</v>
      </c>
      <c r="G1007" s="33">
        <f t="shared" si="31"/>
        <v>52.2</v>
      </c>
      <c r="H1007" s="28"/>
    </row>
    <row r="1008" spans="1:8" x14ac:dyDescent="0.25">
      <c r="A1008" s="28" t="str">
        <f>IF(Items!$B1007="","",Items!$A1007)</f>
        <v>6001565030178</v>
      </c>
      <c r="B1008" s="28" t="str">
        <f>IF(Items!$B1007="","",Items!$B1007)</f>
        <v>Sona Wht Soap 300g</v>
      </c>
      <c r="C1008" s="32">
        <v>0</v>
      </c>
      <c r="D1008" s="32">
        <v>6</v>
      </c>
      <c r="E1008" s="32">
        <f t="shared" si="30"/>
        <v>6</v>
      </c>
      <c r="F1008" s="33">
        <f>IF($B1008="","",Items!$I1007)</f>
        <v>6.5250000000000004</v>
      </c>
      <c r="G1008" s="33">
        <f t="shared" si="31"/>
        <v>39.150000000000006</v>
      </c>
      <c r="H1008" s="28"/>
    </row>
    <row r="1009" spans="1:8" x14ac:dyDescent="0.25">
      <c r="A1009" s="28" t="str">
        <f>IF(Items!$B1008="","",Items!$A1008)</f>
        <v>5449000664860</v>
      </c>
      <c r="B1009" s="28" t="str">
        <f>IF(Items!$B1008="","",Items!$B1008)</f>
        <v>Sp Lta Pinut 440ml</v>
      </c>
      <c r="C1009" s="32">
        <v>0</v>
      </c>
      <c r="D1009" s="32">
        <v>200</v>
      </c>
      <c r="E1009" s="32">
        <f t="shared" si="30"/>
        <v>200</v>
      </c>
      <c r="F1009" s="33">
        <f>IF($B1009="","",Items!$I1008)</f>
        <v>9.7799999999999994</v>
      </c>
      <c r="G1009" s="33">
        <f t="shared" si="31"/>
        <v>1955.9999999999998</v>
      </c>
      <c r="H1009" s="28"/>
    </row>
    <row r="1010" spans="1:8" x14ac:dyDescent="0.25">
      <c r="A1010" s="28" t="str">
        <f>IF(Items!$B1009="","",Items!$A1009)</f>
        <v>6009522300098</v>
      </c>
      <c r="B1010" s="28" t="str">
        <f>IF(Items!$B1009="","",Items!$B1009)</f>
        <v>Spaghetti Fettis  Monnis 500g</v>
      </c>
      <c r="C1010" s="32">
        <v>0</v>
      </c>
      <c r="D1010" s="32"/>
      <c r="E1010" s="32" t="str">
        <f t="shared" si="30"/>
        <v/>
      </c>
      <c r="F1010" s="33">
        <f>IF($B1010="","",Items!$I1009)</f>
        <v>16.305</v>
      </c>
      <c r="G1010" s="33" t="str">
        <f t="shared" si="31"/>
        <v/>
      </c>
      <c r="H1010" s="28"/>
    </row>
    <row r="1011" spans="1:8" x14ac:dyDescent="0.25">
      <c r="A1011" s="28" t="str">
        <f>IF(Items!$B1010="","",Items!$A1010)</f>
        <v>5449000112330</v>
      </c>
      <c r="B1011" s="28" t="str">
        <f>IF(Items!$B1010="","",Items!$B1010)</f>
        <v>Spar Letta Cherry  Pet 1L</v>
      </c>
      <c r="C1011" s="32">
        <v>0</v>
      </c>
      <c r="D1011" s="32"/>
      <c r="E1011" s="32" t="str">
        <f t="shared" si="30"/>
        <v/>
      </c>
      <c r="F1011" s="33">
        <f>IF($B1011="","",Items!$I1010)</f>
        <v>16.305</v>
      </c>
      <c r="G1011" s="33" t="str">
        <f t="shared" si="31"/>
        <v/>
      </c>
      <c r="H1011" s="28"/>
    </row>
    <row r="1012" spans="1:8" x14ac:dyDescent="0.25">
      <c r="A1012" s="28" t="str">
        <f>IF(Items!$B1011="","",Items!$A1011)</f>
        <v>90377440</v>
      </c>
      <c r="B1012" s="28" t="str">
        <f>IF(Items!$B1011="","",Items!$B1011)</f>
        <v>Spar Letta Pinut 350mls</v>
      </c>
      <c r="C1012" s="32">
        <v>0</v>
      </c>
      <c r="D1012" s="32"/>
      <c r="E1012" s="32" t="str">
        <f t="shared" si="30"/>
        <v/>
      </c>
      <c r="F1012" s="33">
        <f>IF($B1012="","",Items!$I1011)</f>
        <v>6.5250000000000004</v>
      </c>
      <c r="G1012" s="33" t="str">
        <f t="shared" si="31"/>
        <v/>
      </c>
      <c r="H1012" s="28"/>
    </row>
    <row r="1013" spans="1:8" x14ac:dyDescent="0.25">
      <c r="A1013" s="28" t="str">
        <f>IF(Items!$B1012="","",Items!$A1012)</f>
        <v>5449000177384</v>
      </c>
      <c r="B1013" s="28" t="str">
        <f>IF(Items!$B1012="","",Items!$B1012)</f>
        <v>SPARLETTA CHERRY PLUM 2LTR</v>
      </c>
      <c r="C1013" s="32">
        <v>0</v>
      </c>
      <c r="D1013" s="32">
        <v>33</v>
      </c>
      <c r="E1013" s="32">
        <f t="shared" si="30"/>
        <v>33</v>
      </c>
      <c r="F1013" s="33">
        <f>IF($B1013="","",Items!$I1012)</f>
        <v>26.085000000000001</v>
      </c>
      <c r="G1013" s="33">
        <f t="shared" si="31"/>
        <v>860.80500000000006</v>
      </c>
      <c r="H1013" s="28"/>
    </row>
    <row r="1014" spans="1:8" x14ac:dyDescent="0.25">
      <c r="A1014" s="28" t="str">
        <f>IF(Items!$B1013="","",Items!$A1013)</f>
        <v>90491849</v>
      </c>
      <c r="B1014" s="28" t="str">
        <f>IF(Items!$B1013="","",Items!$B1013)</f>
        <v>Sparletta Cherry Plum 500ml</v>
      </c>
      <c r="C1014" s="32">
        <v>0</v>
      </c>
      <c r="D1014" s="32"/>
      <c r="E1014" s="32" t="str">
        <f t="shared" si="30"/>
        <v/>
      </c>
      <c r="F1014" s="33">
        <f>IF($B1014="","",Items!$I1013)</f>
        <v>9.7799999999999994</v>
      </c>
      <c r="G1014" s="33" t="str">
        <f t="shared" si="31"/>
        <v/>
      </c>
      <c r="H1014" s="28"/>
    </row>
    <row r="1015" spans="1:8" x14ac:dyDescent="0.25">
      <c r="A1015" s="28" t="str">
        <f>IF(Items!$B1014="","",Items!$A1014)</f>
        <v>5449000120311</v>
      </c>
      <c r="B1015" s="28" t="str">
        <f>IF(Items!$B1014="","",Items!$B1014)</f>
        <v>Sparletta Cream  Soda 500ml</v>
      </c>
      <c r="C1015" s="32">
        <v>0</v>
      </c>
      <c r="D1015" s="32"/>
      <c r="E1015" s="32" t="str">
        <f t="shared" si="30"/>
        <v/>
      </c>
      <c r="F1015" s="33">
        <f>IF($B1015="","",Items!$I1014)</f>
        <v>9.7799999999999994</v>
      </c>
      <c r="G1015" s="33" t="str">
        <f t="shared" si="31"/>
        <v/>
      </c>
      <c r="H1015" s="28"/>
    </row>
    <row r="1016" spans="1:8" x14ac:dyDescent="0.25">
      <c r="A1016" s="28" t="str">
        <f>IF(Items!$B1015="","",Items!$A1015)</f>
        <v>6001134087305</v>
      </c>
      <c r="B1016" s="28" t="str">
        <f>IF(Items!$B1015="","",Items!$B1015)</f>
        <v>Sparletta Cream Soda 2l</v>
      </c>
      <c r="C1016" s="32">
        <v>0</v>
      </c>
      <c r="D1016" s="32"/>
      <c r="E1016" s="32" t="str">
        <f t="shared" si="30"/>
        <v/>
      </c>
      <c r="F1016" s="33">
        <f>IF($B1016="","",Items!$I1015)</f>
        <v>26.085000000000001</v>
      </c>
      <c r="G1016" s="33" t="str">
        <f t="shared" si="31"/>
        <v/>
      </c>
      <c r="H1016" s="28"/>
    </row>
    <row r="1017" spans="1:8" x14ac:dyDescent="0.25">
      <c r="A1017" s="28" t="str">
        <f>IF(Items!$B1016="","",Items!$A1016)</f>
        <v>5449000106322</v>
      </c>
      <c r="B1017" s="28" t="str">
        <f>IF(Items!$B1016="","",Items!$B1016)</f>
        <v>SPARLETTA CREAM SODA 330ML</v>
      </c>
      <c r="C1017" s="32">
        <v>0</v>
      </c>
      <c r="D1017" s="32">
        <v>13</v>
      </c>
      <c r="E1017" s="32">
        <f t="shared" si="30"/>
        <v>13</v>
      </c>
      <c r="F1017" s="33">
        <f>IF($B1017="","",Items!$I1016)</f>
        <v>9.7799999999999994</v>
      </c>
      <c r="G1017" s="33">
        <f t="shared" si="31"/>
        <v>127.13999999999999</v>
      </c>
      <c r="H1017" s="28"/>
    </row>
    <row r="1018" spans="1:8" x14ac:dyDescent="0.25">
      <c r="A1018" s="28" t="str">
        <f>IF(Items!$B1017="","",Items!$A1017)</f>
        <v>90399664</v>
      </c>
      <c r="B1018" s="28" t="str">
        <f>IF(Items!$B1017="","",Items!$B1017)</f>
        <v>Sparletta Creme Soda 350ml</v>
      </c>
      <c r="C1018" s="32">
        <v>0</v>
      </c>
      <c r="D1018" s="32"/>
      <c r="E1018" s="32" t="str">
        <f t="shared" si="30"/>
        <v/>
      </c>
      <c r="F1018" s="33">
        <f>IF($B1018="","",Items!$I1017)</f>
        <v>6.5250000000000004</v>
      </c>
      <c r="G1018" s="33" t="str">
        <f t="shared" si="31"/>
        <v/>
      </c>
      <c r="H1018" s="28"/>
    </row>
    <row r="1019" spans="1:8" x14ac:dyDescent="0.25">
      <c r="A1019" s="28" t="str">
        <f>IF(Items!$B1018="","",Items!$A1018)</f>
        <v>5449000028075</v>
      </c>
      <c r="B1019" s="28" t="str">
        <f>IF(Items!$B1018="","",Items!$B1018)</f>
        <v>Sparletta Pinut 500ml</v>
      </c>
      <c r="C1019" s="32">
        <v>0</v>
      </c>
      <c r="D1019" s="32"/>
      <c r="E1019" s="32" t="str">
        <f t="shared" si="30"/>
        <v/>
      </c>
      <c r="F1019" s="33">
        <f>IF($B1019="","",Items!$I1018)</f>
        <v>9.7799999999999994</v>
      </c>
      <c r="G1019" s="33" t="str">
        <f t="shared" si="31"/>
        <v/>
      </c>
      <c r="H1019" s="28"/>
    </row>
    <row r="1020" spans="1:8" x14ac:dyDescent="0.25">
      <c r="A1020" s="28" t="str">
        <f>IF(Items!$B1019="","",Items!$A1019)</f>
        <v>5449000117977</v>
      </c>
      <c r="B1020" s="28" t="str">
        <f>IF(Items!$B1019="","",Items!$B1019)</f>
        <v>Sparletta Pinut Pet 2lt</v>
      </c>
      <c r="C1020" s="32">
        <v>0</v>
      </c>
      <c r="D1020" s="32"/>
      <c r="E1020" s="32" t="str">
        <f t="shared" si="30"/>
        <v/>
      </c>
      <c r="F1020" s="33">
        <f>IF($B1020="","",Items!$I1019)</f>
        <v>26.085000000000001</v>
      </c>
      <c r="G1020" s="33" t="str">
        <f t="shared" si="31"/>
        <v/>
      </c>
      <c r="H1020" s="28"/>
    </row>
    <row r="1021" spans="1:8" x14ac:dyDescent="0.25">
      <c r="A1021" s="28" t="str">
        <f>IF(Items!$B1020="","",Items!$A1020)</f>
        <v>5449000050939</v>
      </c>
      <c r="B1021" s="28" t="str">
        <f>IF(Items!$B1020="","",Items!$B1020)</f>
        <v>Sprite 1ltr</v>
      </c>
      <c r="C1021" s="32">
        <v>0</v>
      </c>
      <c r="D1021" s="32"/>
      <c r="E1021" s="32" t="str">
        <f t="shared" si="30"/>
        <v/>
      </c>
      <c r="F1021" s="33">
        <f>IF($B1021="","",Items!$I1020)</f>
        <v>16.305</v>
      </c>
      <c r="G1021" s="33" t="str">
        <f t="shared" si="31"/>
        <v/>
      </c>
      <c r="H1021" s="28"/>
    </row>
    <row r="1022" spans="1:8" x14ac:dyDescent="0.25">
      <c r="A1022" s="28" t="str">
        <f>IF(Items!$B1021="","",Items!$A1021)</f>
        <v>5449000010117</v>
      </c>
      <c r="B1022" s="28" t="str">
        <f>IF(Items!$B1021="","",Items!$B1021)</f>
        <v>Sprite 2 L</v>
      </c>
      <c r="C1022" s="32">
        <v>0</v>
      </c>
      <c r="D1022" s="32"/>
      <c r="E1022" s="32" t="str">
        <f t="shared" si="30"/>
        <v/>
      </c>
      <c r="F1022" s="33">
        <f>IF($B1022="","",Items!$I1021)</f>
        <v>26.085000000000001</v>
      </c>
      <c r="G1022" s="33" t="str">
        <f t="shared" si="31"/>
        <v/>
      </c>
      <c r="H1022" s="28"/>
    </row>
    <row r="1023" spans="1:8" x14ac:dyDescent="0.25">
      <c r="A1023" s="28" t="str">
        <f>IF(Items!$B1022="","",Items!$A1022)</f>
        <v>54490529</v>
      </c>
      <c r="B1023" s="28" t="str">
        <f>IF(Items!$B1022="","",Items!$B1022)</f>
        <v>Sprite 500ml Pets..</v>
      </c>
      <c r="C1023" s="32">
        <v>0</v>
      </c>
      <c r="D1023" s="32"/>
      <c r="E1023" s="32" t="str">
        <f t="shared" si="30"/>
        <v/>
      </c>
      <c r="F1023" s="33">
        <f>IF($B1023="","",Items!$I1022)</f>
        <v>9.7799999999999994</v>
      </c>
      <c r="G1023" s="33" t="str">
        <f t="shared" si="31"/>
        <v/>
      </c>
      <c r="H1023" s="28"/>
    </row>
    <row r="1024" spans="1:8" x14ac:dyDescent="0.25">
      <c r="A1024" s="28" t="str">
        <f>IF(Items!$B1023="","",Items!$A1023)</f>
        <v>5449000106704</v>
      </c>
      <c r="B1024" s="28" t="str">
        <f>IF(Items!$B1023="","",Items!$B1023)</f>
        <v>SPRITE CAN NO SUGAR 330ML</v>
      </c>
      <c r="C1024" s="32">
        <v>0</v>
      </c>
      <c r="D1024" s="32"/>
      <c r="E1024" s="32" t="str">
        <f t="shared" si="30"/>
        <v/>
      </c>
      <c r="F1024" s="33">
        <f>IF($B1024="","",Items!$I1023)</f>
        <v>9.7799999999999994</v>
      </c>
      <c r="G1024" s="33" t="str">
        <f t="shared" si="31"/>
        <v/>
      </c>
      <c r="H1024" s="28"/>
    </row>
    <row r="1025" spans="1:8" x14ac:dyDescent="0.25">
      <c r="A1025" s="28" t="str">
        <f>IF(Items!$B1024="","",Items!$A1024)</f>
        <v>5449000256256</v>
      </c>
      <c r="B1025" s="28" t="str">
        <f>IF(Items!$B1024="","",Items!$B1024)</f>
        <v>Sprite Lemon 440ml</v>
      </c>
      <c r="C1025" s="32">
        <v>0</v>
      </c>
      <c r="D1025" s="32"/>
      <c r="E1025" s="32" t="str">
        <f t="shared" si="30"/>
        <v/>
      </c>
      <c r="F1025" s="33">
        <f>IF($B1025="","",Items!$I1024)</f>
        <v>9.7799999999999994</v>
      </c>
      <c r="G1025" s="33" t="str">
        <f t="shared" si="31"/>
        <v/>
      </c>
      <c r="H1025" s="28"/>
    </row>
    <row r="1026" spans="1:8" x14ac:dyDescent="0.25">
      <c r="A1026" s="28" t="str">
        <f>IF(Items!$B1025="","",Items!$A1025)</f>
        <v>5449000014535</v>
      </c>
      <c r="B1026" s="28" t="str">
        <f>IF(Items!$B1025="","",Items!$B1025)</f>
        <v>Sprite Lemon-Lime  Flavoured 330ml</v>
      </c>
      <c r="C1026" s="32">
        <v>0</v>
      </c>
      <c r="D1026" s="32">
        <v>3</v>
      </c>
      <c r="E1026" s="32">
        <f t="shared" si="30"/>
        <v>3</v>
      </c>
      <c r="F1026" s="33">
        <f>IF($B1026="","",Items!$I1025)</f>
        <v>9.7799999999999994</v>
      </c>
      <c r="G1026" s="33">
        <f t="shared" si="31"/>
        <v>29.339999999999996</v>
      </c>
      <c r="H1026" s="28"/>
    </row>
    <row r="1027" spans="1:8" x14ac:dyDescent="0.25">
      <c r="A1027" s="28" t="str">
        <f>IF(Items!$B1026="","",Items!$A1026)</f>
        <v>5449000234599</v>
      </c>
      <c r="B1027" s="28" t="str">
        <f>IF(Items!$B1026="","",Items!$B1026)</f>
        <v>Sprite Lower Sugar 330ml</v>
      </c>
      <c r="C1027" s="32">
        <v>0</v>
      </c>
      <c r="D1027" s="32"/>
      <c r="E1027" s="32" t="str">
        <f t="shared" si="30"/>
        <v/>
      </c>
      <c r="F1027" s="33">
        <f>IF($B1027="","",Items!$I1026)</f>
        <v>9.7799999999999994</v>
      </c>
      <c r="G1027" s="33" t="str">
        <f t="shared" si="31"/>
        <v/>
      </c>
      <c r="H1027" s="28"/>
    </row>
    <row r="1028" spans="1:8" x14ac:dyDescent="0.25">
      <c r="A1028" s="28" t="str">
        <f>IF(Items!$B1027="","",Items!$A1027)</f>
        <v>5449000234612</v>
      </c>
      <c r="B1028" s="28" t="str">
        <f>IF(Items!$B1027="","",Items!$B1027)</f>
        <v>Sprite Pet 1L</v>
      </c>
      <c r="C1028" s="32">
        <v>0</v>
      </c>
      <c r="D1028" s="32"/>
      <c r="E1028" s="32" t="str">
        <f t="shared" si="30"/>
        <v/>
      </c>
      <c r="F1028" s="33">
        <f>IF($B1028="","",Items!$I1027)</f>
        <v>16.305</v>
      </c>
      <c r="G1028" s="33" t="str">
        <f t="shared" si="31"/>
        <v/>
      </c>
      <c r="H1028" s="28"/>
    </row>
    <row r="1029" spans="1:8" x14ac:dyDescent="0.25">
      <c r="A1029" s="28" t="str">
        <f>IF(Items!$B1028="","",Items!$A1028)</f>
        <v>5449000234636</v>
      </c>
      <c r="B1029" s="28" t="str">
        <f>IF(Items!$B1028="","",Items!$B1028)</f>
        <v>Sprite Pet 2lt</v>
      </c>
      <c r="C1029" s="32">
        <v>0</v>
      </c>
      <c r="D1029" s="32"/>
      <c r="E1029" s="32" t="str">
        <f t="shared" si="30"/>
        <v/>
      </c>
      <c r="F1029" s="33">
        <f>IF($B1029="","",Items!$I1028)</f>
        <v>26.085000000000001</v>
      </c>
      <c r="G1029" s="33" t="str">
        <f t="shared" si="31"/>
        <v/>
      </c>
      <c r="H1029" s="28"/>
    </row>
    <row r="1030" spans="1:8" x14ac:dyDescent="0.25">
      <c r="A1030" s="28" t="str">
        <f>IF(Items!$B1029="","",Items!$A1029)</f>
        <v>5449000238894</v>
      </c>
      <c r="B1030" s="28" t="str">
        <f>IF(Items!$B1029="","",Items!$B1029)</f>
        <v>SPRITE Pet 350ml</v>
      </c>
      <c r="C1030" s="32">
        <v>0</v>
      </c>
      <c r="D1030" s="32"/>
      <c r="E1030" s="32" t="str">
        <f t="shared" ref="E1030:E1093" si="32">IF(OR($B1030="",$D1030=""),"",$D1030-$C1030)</f>
        <v/>
      </c>
      <c r="F1030" s="33">
        <f>IF($B1030="","",Items!$I1029)</f>
        <v>6.5250000000000004</v>
      </c>
      <c r="G1030" s="33" t="str">
        <f t="shared" ref="G1030:G1093" si="33">IF($E1030="","",$E1030*$F1030)</f>
        <v/>
      </c>
      <c r="H1030" s="28"/>
    </row>
    <row r="1031" spans="1:8" x14ac:dyDescent="0.25">
      <c r="A1031" s="28" t="str">
        <f>IF(Items!$B1030="","",Items!$A1030)</f>
        <v>5449000236135</v>
      </c>
      <c r="B1031" s="28" t="str">
        <f>IF(Items!$B1030="","",Items!$B1030)</f>
        <v>Sprite Pet 500ml</v>
      </c>
      <c r="C1031" s="32">
        <v>0</v>
      </c>
      <c r="D1031" s="32"/>
      <c r="E1031" s="32" t="str">
        <f t="shared" si="32"/>
        <v/>
      </c>
      <c r="F1031" s="33">
        <f>IF($B1031="","",Items!$I1030)</f>
        <v>9.7799999999999994</v>
      </c>
      <c r="G1031" s="33" t="str">
        <f t="shared" si="33"/>
        <v/>
      </c>
      <c r="H1031" s="28"/>
    </row>
    <row r="1032" spans="1:8" x14ac:dyDescent="0.25">
      <c r="A1032" s="28" t="str">
        <f>IF(Items!$B1031="","",Items!$A1031)</f>
        <v>5449000109613</v>
      </c>
      <c r="B1032" s="28" t="str">
        <f>IF(Items!$B1031="","",Items!$B1031)</f>
        <v>Sprite Zero 500ML</v>
      </c>
      <c r="C1032" s="32">
        <v>0</v>
      </c>
      <c r="D1032" s="32"/>
      <c r="E1032" s="32" t="str">
        <f t="shared" si="32"/>
        <v/>
      </c>
      <c r="F1032" s="33">
        <f>IF($B1032="","",Items!$I1031)</f>
        <v>9.7799999999999994</v>
      </c>
      <c r="G1032" s="33" t="str">
        <f t="shared" si="33"/>
        <v/>
      </c>
      <c r="H1032" s="28"/>
    </row>
    <row r="1033" spans="1:8" x14ac:dyDescent="0.25">
      <c r="A1033" s="28" t="str">
        <f>IF(Items!$B1032="","",Items!$A1032)</f>
        <v>6007497004041</v>
      </c>
      <c r="B1033" s="28" t="str">
        <f>IF(Items!$B1032="","",Items!$B1032)</f>
        <v>SPUDS COUNTRY CHEESE 30G</v>
      </c>
      <c r="C1033" s="32">
        <v>0</v>
      </c>
      <c r="D1033" s="32"/>
      <c r="E1033" s="32" t="str">
        <f t="shared" si="32"/>
        <v/>
      </c>
      <c r="F1033" s="33">
        <f>IF($B1033="","",Items!$I1032)</f>
        <v>6.5250000000000004</v>
      </c>
      <c r="G1033" s="33" t="str">
        <f t="shared" si="33"/>
        <v/>
      </c>
      <c r="H1033" s="28"/>
    </row>
    <row r="1034" spans="1:8" x14ac:dyDescent="0.25">
      <c r="A1034" s="28" t="str">
        <f>IF(Items!$B1033="","",Items!$A1033)</f>
        <v>6007497000500</v>
      </c>
      <c r="B1034" s="28" t="str">
        <f>IF(Items!$B1033="","",Items!$B1033)</f>
        <v>Spuds Country Cheese 75g</v>
      </c>
      <c r="C1034" s="32">
        <v>0</v>
      </c>
      <c r="D1034" s="32"/>
      <c r="E1034" s="32" t="str">
        <f t="shared" si="32"/>
        <v/>
      </c>
      <c r="F1034" s="33">
        <f>IF($B1034="","",Items!$I1033)</f>
        <v>19.477499999999999</v>
      </c>
      <c r="G1034" s="33" t="str">
        <f t="shared" si="33"/>
        <v/>
      </c>
      <c r="H1034" s="28"/>
    </row>
    <row r="1035" spans="1:8" x14ac:dyDescent="0.25">
      <c r="A1035" s="28" t="str">
        <f>IF(Items!$B1034="","",Items!$A1034)</f>
        <v>6007497000555</v>
      </c>
      <c r="B1035" s="28" t="str">
        <f>IF(Items!$B1034="","",Items!$B1034)</f>
        <v>Spuds Sea Salt 75g</v>
      </c>
      <c r="C1035" s="32">
        <v>0</v>
      </c>
      <c r="D1035" s="32"/>
      <c r="E1035" s="32" t="str">
        <f t="shared" si="32"/>
        <v/>
      </c>
      <c r="F1035" s="33">
        <f>IF($B1035="","",Items!$I1034)</f>
        <v>19.477499999999999</v>
      </c>
      <c r="G1035" s="33" t="str">
        <f t="shared" si="33"/>
        <v/>
      </c>
      <c r="H1035" s="28"/>
    </row>
    <row r="1036" spans="1:8" x14ac:dyDescent="0.25">
      <c r="A1036" s="28" t="str">
        <f>IF(Items!$B1035="","",Items!$A1035)</f>
        <v>6007497004096</v>
      </c>
      <c r="B1036" s="28" t="str">
        <f>IF(Items!$B1035="","",Items!$B1035)</f>
        <v>Spuds Seasalt 30g</v>
      </c>
      <c r="C1036" s="32">
        <v>0</v>
      </c>
      <c r="D1036" s="32"/>
      <c r="E1036" s="32" t="str">
        <f t="shared" si="32"/>
        <v/>
      </c>
      <c r="F1036" s="33">
        <f>IF($B1036="","",Items!$I1035)</f>
        <v>7.8224999999999998</v>
      </c>
      <c r="G1036" s="33" t="str">
        <f t="shared" si="33"/>
        <v/>
      </c>
      <c r="H1036" s="28"/>
    </row>
    <row r="1037" spans="1:8" x14ac:dyDescent="0.25">
      <c r="A1037" s="28" t="str">
        <f>IF(Items!$B1036="","",Items!$A1036)</f>
        <v>6007497000562</v>
      </c>
      <c r="B1037" s="28" t="str">
        <f>IF(Items!$B1036="","",Items!$B1036)</f>
        <v>Spuds Smoked Beef 75g</v>
      </c>
      <c r="C1037" s="32">
        <v>0</v>
      </c>
      <c r="D1037" s="32"/>
      <c r="E1037" s="32" t="str">
        <f t="shared" si="32"/>
        <v/>
      </c>
      <c r="F1037" s="33">
        <f>IF($B1037="","",Items!$I1036)</f>
        <v>19.477499999999999</v>
      </c>
      <c r="G1037" s="33" t="str">
        <f t="shared" si="33"/>
        <v/>
      </c>
      <c r="H1037" s="28"/>
    </row>
    <row r="1038" spans="1:8" x14ac:dyDescent="0.25">
      <c r="A1038" s="28" t="str">
        <f>IF(Items!$B1037="","",Items!$A1037)</f>
        <v>6007497000517</v>
      </c>
      <c r="B1038" s="28" t="str">
        <f>IF(Items!$B1037="","",Items!$B1037)</f>
        <v>Spuds Spare Rib 75g</v>
      </c>
      <c r="C1038" s="32">
        <v>0</v>
      </c>
      <c r="D1038" s="32">
        <v>28</v>
      </c>
      <c r="E1038" s="32">
        <f t="shared" si="32"/>
        <v>28</v>
      </c>
      <c r="F1038" s="33">
        <f>IF($B1038="","",Items!$I1037)</f>
        <v>16.305</v>
      </c>
      <c r="G1038" s="33">
        <f t="shared" si="33"/>
        <v>456.53999999999996</v>
      </c>
      <c r="H1038" s="28"/>
    </row>
    <row r="1039" spans="1:8" x14ac:dyDescent="0.25">
      <c r="A1039" s="28" t="str">
        <f>IF(Items!$B1038="","",Items!$A1038)</f>
        <v>6007497004065</v>
      </c>
      <c r="B1039" s="28" t="str">
        <f>IF(Items!$B1038="","",Items!$B1038)</f>
        <v>Spuds Tomato Ketchup 30g</v>
      </c>
      <c r="C1039" s="32">
        <v>0</v>
      </c>
      <c r="D1039" s="32">
        <v>79</v>
      </c>
      <c r="E1039" s="32">
        <f t="shared" si="32"/>
        <v>79</v>
      </c>
      <c r="F1039" s="33">
        <f>IF($B1039="","",Items!$I1038)</f>
        <v>7.8224999999999998</v>
      </c>
      <c r="G1039" s="33">
        <f t="shared" si="33"/>
        <v>617.97749999999996</v>
      </c>
      <c r="H1039" s="28"/>
    </row>
    <row r="1040" spans="1:8" x14ac:dyDescent="0.25">
      <c r="A1040" s="28" t="str">
        <f>IF(Items!$B1039="","",Items!$A1039)</f>
        <v>6007497000524</v>
      </c>
      <c r="B1040" s="28" t="str">
        <f>IF(Items!$B1039="","",Items!$B1039)</f>
        <v>Spuds Tomato Ketchup 75g</v>
      </c>
      <c r="C1040" s="32">
        <v>0</v>
      </c>
      <c r="D1040" s="32"/>
      <c r="E1040" s="32" t="str">
        <f t="shared" si="32"/>
        <v/>
      </c>
      <c r="F1040" s="33">
        <f>IF($B1040="","",Items!$I1039)</f>
        <v>19.477499999999999</v>
      </c>
      <c r="G1040" s="33" t="str">
        <f t="shared" si="33"/>
        <v/>
      </c>
      <c r="H1040" s="28"/>
    </row>
    <row r="1041" spans="1:8" x14ac:dyDescent="0.25">
      <c r="A1041" s="28" t="str">
        <f>IF(Items!$B1040="","",Items!$A1040)</f>
        <v>6009607390136</v>
      </c>
      <c r="B1041" s="28" t="str">
        <f>IF(Items!$B1040="","",Items!$B1040)</f>
        <v>SQUISHSQUASH Lemon 2L</v>
      </c>
      <c r="C1041" s="32">
        <v>0</v>
      </c>
      <c r="D1041" s="32"/>
      <c r="E1041" s="32" t="str">
        <f t="shared" si="32"/>
        <v/>
      </c>
      <c r="F1041" s="33">
        <f>IF($B1041="","",Items!$I1040)</f>
        <v>39.127499999999998</v>
      </c>
      <c r="G1041" s="33" t="str">
        <f t="shared" si="33"/>
        <v/>
      </c>
      <c r="H1041" s="28"/>
    </row>
    <row r="1042" spans="1:8" x14ac:dyDescent="0.25">
      <c r="A1042" s="28" t="str">
        <f>IF(Items!$B1041="","",Items!$A1041)</f>
        <v>6009607390211</v>
      </c>
      <c r="B1042" s="28" t="str">
        <f>IF(Items!$B1041="","",Items!$B1041)</f>
        <v>SQUISHSQUASH Orange 2L</v>
      </c>
      <c r="C1042" s="32">
        <v>0</v>
      </c>
      <c r="D1042" s="32"/>
      <c r="E1042" s="32" t="str">
        <f t="shared" si="32"/>
        <v/>
      </c>
      <c r="F1042" s="33">
        <f>IF($B1042="","",Items!$I1041)</f>
        <v>39.127499999999998</v>
      </c>
      <c r="G1042" s="33" t="str">
        <f t="shared" si="33"/>
        <v/>
      </c>
      <c r="H1042" s="28"/>
    </row>
    <row r="1043" spans="1:8" x14ac:dyDescent="0.25">
      <c r="A1043" s="28" t="str">
        <f>IF(Items!$B1042="","",Items!$A1042)</f>
        <v>6003001026127</v>
      </c>
      <c r="B1043" s="28" t="str">
        <f>IF(Items!$B1042="","",Items!$B1042)</f>
        <v>Stayfree Sanitary Pads 10s</v>
      </c>
      <c r="C1043" s="32">
        <v>0</v>
      </c>
      <c r="D1043" s="32">
        <v>39</v>
      </c>
      <c r="E1043" s="32">
        <f t="shared" si="32"/>
        <v>39</v>
      </c>
      <c r="F1043" s="33">
        <f>IF($B1043="","",Items!$I1042)</f>
        <v>16.305</v>
      </c>
      <c r="G1043" s="33">
        <f t="shared" si="33"/>
        <v>635.89499999999998</v>
      </c>
      <c r="H1043" s="28"/>
    </row>
    <row r="1044" spans="1:8" x14ac:dyDescent="0.25">
      <c r="A1044" s="28" t="str">
        <f>IF(Items!$B1043="","",Items!$A1043)</f>
        <v>B223</v>
      </c>
      <c r="B1044" s="28" t="str">
        <f>IF(Items!$B1043="","",Items!$B1043)</f>
        <v>Steak Pie</v>
      </c>
      <c r="C1044" s="32">
        <v>0</v>
      </c>
      <c r="D1044" s="32"/>
      <c r="E1044" s="32" t="str">
        <f t="shared" si="32"/>
        <v/>
      </c>
      <c r="F1044" s="33">
        <f>IF($B1044="","",Items!$I1043)</f>
        <v>16.305</v>
      </c>
      <c r="G1044" s="33" t="str">
        <f t="shared" si="33"/>
        <v/>
      </c>
      <c r="H1044" s="28"/>
    </row>
    <row r="1045" spans="1:8" x14ac:dyDescent="0.25">
      <c r="A1045" s="28" t="str">
        <f>IF(Items!$B1044="","",Items!$A1044)</f>
        <v>6005418000288</v>
      </c>
      <c r="B1045" s="28" t="str">
        <f>IF(Items!$B1044="","",Items!$B1044)</f>
        <v>Stella Tea 125g</v>
      </c>
      <c r="C1045" s="32">
        <v>0</v>
      </c>
      <c r="D1045" s="32"/>
      <c r="E1045" s="32" t="str">
        <f t="shared" si="32"/>
        <v/>
      </c>
      <c r="F1045" s="33">
        <f>IF($B1045="","",Items!$I1044)</f>
        <v>16.305</v>
      </c>
      <c r="G1045" s="33" t="str">
        <f t="shared" si="33"/>
        <v/>
      </c>
      <c r="H1045" s="28"/>
    </row>
    <row r="1046" spans="1:8" x14ac:dyDescent="0.25">
      <c r="A1046" s="28" t="str">
        <f>IF(Items!$B1045="","",Items!$A1045)</f>
        <v>6005418000271</v>
      </c>
      <c r="B1046" s="28" t="str">
        <f>IF(Items!$B1045="","",Items!$B1045)</f>
        <v>Stella Tea 250g</v>
      </c>
      <c r="C1046" s="32">
        <v>0</v>
      </c>
      <c r="D1046" s="32"/>
      <c r="E1046" s="32" t="str">
        <f t="shared" si="32"/>
        <v/>
      </c>
      <c r="F1046" s="33">
        <f>IF($B1046="","",Items!$I1045)</f>
        <v>13.0425</v>
      </c>
      <c r="G1046" s="33" t="str">
        <f t="shared" si="33"/>
        <v/>
      </c>
      <c r="H1046" s="28"/>
    </row>
    <row r="1047" spans="1:8" x14ac:dyDescent="0.25">
      <c r="A1047" s="28" t="str">
        <f>IF(Items!$B1046="","",Items!$A1046)</f>
        <v>6005418000264</v>
      </c>
      <c r="B1047" s="28" t="str">
        <f>IF(Items!$B1046="","",Items!$B1046)</f>
        <v>Stella Tea 500g</v>
      </c>
      <c r="C1047" s="32">
        <v>0</v>
      </c>
      <c r="D1047" s="32"/>
      <c r="E1047" s="32" t="str">
        <f t="shared" si="32"/>
        <v/>
      </c>
      <c r="F1047" s="33">
        <f>IF($B1047="","",Items!$I1046)</f>
        <v>16.305</v>
      </c>
      <c r="G1047" s="33" t="str">
        <f t="shared" si="33"/>
        <v/>
      </c>
      <c r="H1047" s="28"/>
    </row>
    <row r="1048" spans="1:8" x14ac:dyDescent="0.25">
      <c r="A1048" s="28" t="str">
        <f>IF(Items!$B1047="","",Items!$A1047)</f>
        <v>BYO123</v>
      </c>
      <c r="B1048" s="28" t="str">
        <f>IF(Items!$B1047="","",Items!$B1047)</f>
        <v>STIMIROL GUMS</v>
      </c>
      <c r="C1048" s="32">
        <v>0</v>
      </c>
      <c r="D1048" s="32"/>
      <c r="E1048" s="32" t="str">
        <f t="shared" si="32"/>
        <v/>
      </c>
      <c r="F1048" s="33">
        <f>IF($B1048="","",Items!$I1047)</f>
        <v>1.3049999999999999</v>
      </c>
      <c r="G1048" s="33" t="str">
        <f t="shared" si="33"/>
        <v/>
      </c>
      <c r="H1048" s="28"/>
    </row>
    <row r="1049" spans="1:8" x14ac:dyDescent="0.25">
      <c r="A1049" s="28" t="str">
        <f>IF(Items!$B1048="","",Items!$A1048)</f>
        <v>6001065601335</v>
      </c>
      <c r="B1049" s="28" t="str">
        <f>IF(Items!$B1048="","",Items!$B1048)</f>
        <v>Stimol</v>
      </c>
      <c r="C1049" s="32">
        <v>0</v>
      </c>
      <c r="D1049" s="32"/>
      <c r="E1049" s="32" t="str">
        <f t="shared" si="32"/>
        <v/>
      </c>
      <c r="F1049" s="33">
        <f>IF($B1049="","",Items!$I1048)</f>
        <v>1.9575</v>
      </c>
      <c r="G1049" s="33" t="str">
        <f t="shared" si="33"/>
        <v/>
      </c>
      <c r="H1049" s="28"/>
    </row>
    <row r="1050" spans="1:8" x14ac:dyDescent="0.25">
      <c r="A1050" s="28" t="str">
        <f>IF(Items!$B1049="","",Items!$A1049)</f>
        <v>6001065600796</v>
      </c>
      <c r="B1050" s="28" t="str">
        <f>IF(Items!$B1049="","",Items!$B1049)</f>
        <v>Stimrol Mint</v>
      </c>
      <c r="C1050" s="32">
        <v>0</v>
      </c>
      <c r="D1050" s="32">
        <v>10</v>
      </c>
      <c r="E1050" s="32">
        <f t="shared" si="32"/>
        <v>10</v>
      </c>
      <c r="F1050" s="33">
        <f>IF($B1050="","",Items!$I1049)</f>
        <v>19.567499999999999</v>
      </c>
      <c r="G1050" s="33">
        <f t="shared" si="33"/>
        <v>195.67499999999998</v>
      </c>
      <c r="H1050" s="28"/>
    </row>
    <row r="1051" spans="1:8" x14ac:dyDescent="0.25">
      <c r="A1051" s="28" t="str">
        <f>IF(Items!$B1050="","",Items!$A1050)</f>
        <v>6001065600161</v>
      </c>
      <c r="B1051" s="28" t="str">
        <f>IF(Items!$B1050="","",Items!$B1050)</f>
        <v>Stimrol Tropical</v>
      </c>
      <c r="C1051" s="32">
        <v>0</v>
      </c>
      <c r="D1051" s="32"/>
      <c r="E1051" s="32" t="str">
        <f t="shared" si="32"/>
        <v/>
      </c>
      <c r="F1051" s="33">
        <f>IF($B1051="","",Items!$I1050)</f>
        <v>19.567499999999999</v>
      </c>
      <c r="G1051" s="33" t="str">
        <f t="shared" si="33"/>
        <v/>
      </c>
      <c r="H1051" s="28"/>
    </row>
    <row r="1052" spans="1:8" x14ac:dyDescent="0.25">
      <c r="A1052" s="28" t="str">
        <f>IF(Items!$B1051="","",Items!$A1051)</f>
        <v>6009880793334</v>
      </c>
      <c r="B1052" s="28" t="str">
        <f>IF(Items!$B1051="","",Items!$B1051)</f>
        <v>STING BERRY 500ML</v>
      </c>
      <c r="C1052" s="32">
        <v>0</v>
      </c>
      <c r="D1052" s="32"/>
      <c r="E1052" s="32" t="str">
        <f t="shared" si="32"/>
        <v/>
      </c>
      <c r="F1052" s="33">
        <f>IF($B1052="","",Items!$I1051)</f>
        <v>7.8224999999999998</v>
      </c>
      <c r="G1052" s="33" t="str">
        <f t="shared" si="33"/>
        <v/>
      </c>
      <c r="H1052" s="28"/>
    </row>
    <row r="1053" spans="1:8" x14ac:dyDescent="0.25">
      <c r="A1053" s="28" t="str">
        <f>IF(Items!$B1052="","",Items!$A1052)</f>
        <v>6009880793488</v>
      </c>
      <c r="B1053" s="28" t="str">
        <f>IF(Items!$B1052="","",Items!$B1052)</f>
        <v>Sting Energy Drink</v>
      </c>
      <c r="C1053" s="32">
        <v>0</v>
      </c>
      <c r="D1053" s="32"/>
      <c r="E1053" s="32" t="str">
        <f t="shared" si="32"/>
        <v/>
      </c>
      <c r="F1053" s="33">
        <f>IF($B1053="","",Items!$I1052)</f>
        <v>9.7799999999999994</v>
      </c>
      <c r="G1053" s="33" t="str">
        <f t="shared" si="33"/>
        <v/>
      </c>
      <c r="H1053" s="28"/>
    </row>
    <row r="1054" spans="1:8" x14ac:dyDescent="0.25">
      <c r="A1054" s="28" t="str">
        <f>IF(Items!$B1053="","",Items!$A1053)</f>
        <v>5449000103079</v>
      </c>
      <c r="B1054" s="28" t="str">
        <f>IF(Items!$B1053="","",Items!$B1053)</f>
        <v>Stoney  500MLS</v>
      </c>
      <c r="C1054" s="32">
        <v>0</v>
      </c>
      <c r="D1054" s="32"/>
      <c r="E1054" s="32" t="str">
        <f t="shared" si="32"/>
        <v/>
      </c>
      <c r="F1054" s="33">
        <f>IF($B1054="","",Items!$I1053)</f>
        <v>9.7799999999999994</v>
      </c>
      <c r="G1054" s="33" t="str">
        <f t="shared" si="33"/>
        <v/>
      </c>
      <c r="H1054" s="28"/>
    </row>
    <row r="1055" spans="1:8" x14ac:dyDescent="0.25">
      <c r="A1055" s="28" t="str">
        <f>IF(Items!$B1054="","",Items!$A1054)</f>
        <v>5449000166050</v>
      </c>
      <c r="B1055" s="28" t="str">
        <f>IF(Items!$B1054="","",Items!$B1054)</f>
        <v>Stoney 2l</v>
      </c>
      <c r="C1055" s="32">
        <v>0</v>
      </c>
      <c r="D1055" s="32">
        <v>40</v>
      </c>
      <c r="E1055" s="32">
        <f t="shared" si="32"/>
        <v>40</v>
      </c>
      <c r="F1055" s="33">
        <f>IF($B1055="","",Items!$I1054)</f>
        <v>26.085000000000001</v>
      </c>
      <c r="G1055" s="33">
        <f t="shared" si="33"/>
        <v>1043.4000000000001</v>
      </c>
      <c r="H1055" s="28"/>
    </row>
    <row r="1056" spans="1:8" x14ac:dyDescent="0.25">
      <c r="A1056" s="28" t="str">
        <f>IF(Items!$B1055="","",Items!$A1055)</f>
        <v>54491915</v>
      </c>
      <c r="B1056" s="28" t="str">
        <f>IF(Items!$B1055="","",Items!$B1055)</f>
        <v>Stoney 350ML</v>
      </c>
      <c r="C1056" s="32">
        <v>0</v>
      </c>
      <c r="D1056" s="32"/>
      <c r="E1056" s="32" t="str">
        <f t="shared" si="32"/>
        <v/>
      </c>
      <c r="F1056" s="33">
        <f>IF($B1056="","",Items!$I1055)</f>
        <v>6.5250000000000004</v>
      </c>
      <c r="G1056" s="33" t="str">
        <f t="shared" si="33"/>
        <v/>
      </c>
      <c r="H1056" s="28"/>
    </row>
    <row r="1057" spans="1:8" x14ac:dyDescent="0.25">
      <c r="A1057" s="28" t="str">
        <f>IF(Items!$B1056="","",Items!$A1056)</f>
        <v>5449000664808</v>
      </c>
      <c r="B1057" s="28" t="str">
        <f>IF(Items!$B1056="","",Items!$B1056)</f>
        <v>Stoney 440ml</v>
      </c>
      <c r="C1057" s="32">
        <v>0</v>
      </c>
      <c r="D1057" s="32"/>
      <c r="E1057" s="32" t="str">
        <f t="shared" si="32"/>
        <v/>
      </c>
      <c r="F1057" s="33">
        <f>IF($B1057="","",Items!$I1056)</f>
        <v>9.7799999999999994</v>
      </c>
      <c r="G1057" s="33" t="str">
        <f t="shared" si="33"/>
        <v/>
      </c>
      <c r="H1057" s="28"/>
    </row>
    <row r="1058" spans="1:8" x14ac:dyDescent="0.25">
      <c r="A1058" s="28" t="str">
        <f>IF(Items!$B1057="","",Items!$A1057)</f>
        <v>5449000314857</v>
      </c>
      <c r="B1058" s="28" t="str">
        <f>IF(Items!$B1057="","",Items!$B1057)</f>
        <v>STONEY CAN NO SUGAR 330ML</v>
      </c>
      <c r="C1058" s="32">
        <v>0</v>
      </c>
      <c r="D1058" s="32"/>
      <c r="E1058" s="32" t="str">
        <f t="shared" si="32"/>
        <v/>
      </c>
      <c r="F1058" s="33">
        <f>IF($B1058="","",Items!$I1057)</f>
        <v>9.7799999999999994</v>
      </c>
      <c r="G1058" s="33" t="str">
        <f t="shared" si="33"/>
        <v/>
      </c>
      <c r="H1058" s="28"/>
    </row>
    <row r="1059" spans="1:8" x14ac:dyDescent="0.25">
      <c r="A1059" s="28" t="str">
        <f>IF(Items!$B1058="","",Items!$A1058)</f>
        <v>5449000106421</v>
      </c>
      <c r="B1059" s="28" t="str">
        <f>IF(Items!$B1058="","",Items!$B1058)</f>
        <v>Stoney Ginger 330mls</v>
      </c>
      <c r="C1059" s="32">
        <v>0</v>
      </c>
      <c r="D1059" s="32">
        <v>96</v>
      </c>
      <c r="E1059" s="32">
        <f t="shared" si="32"/>
        <v>96</v>
      </c>
      <c r="F1059" s="33">
        <f>IF($B1059="","",Items!$I1058)</f>
        <v>9.7799999999999994</v>
      </c>
      <c r="G1059" s="33">
        <f t="shared" si="33"/>
        <v>938.87999999999988</v>
      </c>
      <c r="H1059" s="28"/>
    </row>
    <row r="1060" spans="1:8" x14ac:dyDescent="0.25">
      <c r="A1060" s="28" t="str">
        <f>IF(Items!$B1059="","",Items!$A1059)</f>
        <v>5449000064950</v>
      </c>
      <c r="B1060" s="28" t="str">
        <f>IF(Items!$B1059="","",Items!$B1059)</f>
        <v>Stoney Ginger Beer 1ltr</v>
      </c>
      <c r="C1060" s="32">
        <v>0</v>
      </c>
      <c r="D1060" s="32"/>
      <c r="E1060" s="32" t="str">
        <f t="shared" si="32"/>
        <v/>
      </c>
      <c r="F1060" s="33">
        <f>IF($B1060="","",Items!$I1059)</f>
        <v>16.305</v>
      </c>
      <c r="G1060" s="33" t="str">
        <f t="shared" si="33"/>
        <v/>
      </c>
      <c r="H1060" s="28"/>
    </row>
    <row r="1061" spans="1:8" x14ac:dyDescent="0.25">
      <c r="A1061" s="28" t="str">
        <f>IF(Items!$B1060="","",Items!$A1060)</f>
        <v>6009616257475</v>
      </c>
      <c r="B1061" s="28" t="str">
        <f>IF(Items!$B1060="","",Items!$B1060)</f>
        <v>Stumbo Pops 48s</v>
      </c>
      <c r="C1061" s="32">
        <v>0</v>
      </c>
      <c r="D1061" s="32"/>
      <c r="E1061" s="32" t="str">
        <f t="shared" si="32"/>
        <v/>
      </c>
      <c r="F1061" s="33">
        <f>IF($B1061="","",Items!$I1060)</f>
        <v>1.3049999999999999</v>
      </c>
      <c r="G1061" s="33" t="str">
        <f t="shared" si="33"/>
        <v/>
      </c>
      <c r="H1061" s="28"/>
    </row>
    <row r="1062" spans="1:8" x14ac:dyDescent="0.25">
      <c r="A1062" s="28" t="str">
        <f>IF(Items!$B1061="","",Items!$A1061)</f>
        <v>A773</v>
      </c>
      <c r="B1062" s="28" t="str">
        <f>IF(Items!$B1061="","",Items!$B1061)</f>
        <v>Stumbo Pops Each</v>
      </c>
      <c r="C1062" s="32">
        <v>0</v>
      </c>
      <c r="D1062" s="32">
        <v>143</v>
      </c>
      <c r="E1062" s="32">
        <f t="shared" si="32"/>
        <v>143</v>
      </c>
      <c r="F1062" s="33">
        <f>IF($B1062="","",Items!$I1061)</f>
        <v>1.9575</v>
      </c>
      <c r="G1062" s="33">
        <f t="shared" si="33"/>
        <v>279.92250000000001</v>
      </c>
      <c r="H1062" s="28"/>
    </row>
    <row r="1063" spans="1:8" x14ac:dyDescent="0.25">
      <c r="A1063" s="28" t="str">
        <f>IF(Items!$B1062="","",Items!$A1062)</f>
        <v>6007497100750</v>
      </c>
      <c r="B1063" s="28" t="str">
        <f>IF(Items!$B1062="","",Items!$B1062)</f>
        <v>Sun Jam 900g</v>
      </c>
      <c r="C1063" s="32">
        <v>0</v>
      </c>
      <c r="D1063" s="32"/>
      <c r="E1063" s="32" t="str">
        <f t="shared" si="32"/>
        <v/>
      </c>
      <c r="F1063" s="33">
        <f>IF($B1063="","",Items!$I1062)</f>
        <v>39.127499999999998</v>
      </c>
      <c r="G1063" s="33" t="str">
        <f t="shared" si="33"/>
        <v/>
      </c>
      <c r="H1063" s="28"/>
    </row>
    <row r="1064" spans="1:8" x14ac:dyDescent="0.25">
      <c r="A1064" s="28" t="str">
        <f>IF(Items!$B1063="","",Items!$A1063)</f>
        <v>6007497100477</v>
      </c>
      <c r="B1064" s="28" t="str">
        <f>IF(Items!$B1063="","",Items!$B1063)</f>
        <v>Sun Marmalade Jam 500g</v>
      </c>
      <c r="C1064" s="32">
        <v>0</v>
      </c>
      <c r="D1064" s="32"/>
      <c r="E1064" s="32" t="str">
        <f t="shared" si="32"/>
        <v/>
      </c>
      <c r="F1064" s="33">
        <f>IF($B1064="","",Items!$I1063)</f>
        <v>22.822500000000002</v>
      </c>
      <c r="G1064" s="33" t="str">
        <f t="shared" si="33"/>
        <v/>
      </c>
      <c r="H1064" s="28"/>
    </row>
    <row r="1065" spans="1:8" x14ac:dyDescent="0.25">
      <c r="A1065" s="28" t="str">
        <f>IF(Items!$B1064="","",Items!$A1064)</f>
        <v>6007497100798</v>
      </c>
      <c r="B1065" s="28" t="str">
        <f>IF(Items!$B1064="","",Items!$B1064)</f>
        <v>Sun Mixed Fruit Jam 500g</v>
      </c>
      <c r="C1065" s="32">
        <v>0</v>
      </c>
      <c r="D1065" s="32">
        <v>42</v>
      </c>
      <c r="E1065" s="32">
        <f t="shared" si="32"/>
        <v>42</v>
      </c>
      <c r="F1065" s="33">
        <f>IF($B1065="","",Items!$I1064)</f>
        <v>19.567499999999999</v>
      </c>
      <c r="G1065" s="33">
        <f t="shared" si="33"/>
        <v>821.83499999999992</v>
      </c>
      <c r="H1065" s="28"/>
    </row>
    <row r="1066" spans="1:8" x14ac:dyDescent="0.25">
      <c r="A1066" s="28" t="str">
        <f>IF(Items!$B1065="","",Items!$A1065)</f>
        <v>SML</v>
      </c>
      <c r="B1066" s="28" t="str">
        <f>IF(Items!$B1065="","",Items!$B1065)</f>
        <v>Sunday Mail</v>
      </c>
      <c r="C1066" s="32">
        <v>0</v>
      </c>
      <c r="D1066" s="32"/>
      <c r="E1066" s="32" t="str">
        <f t="shared" si="32"/>
        <v/>
      </c>
      <c r="F1066" s="33">
        <f>IF($B1066="","",Items!$I1065)</f>
        <v>1.575</v>
      </c>
      <c r="G1066" s="33" t="str">
        <f t="shared" si="33"/>
        <v/>
      </c>
      <c r="H1066" s="28"/>
    </row>
    <row r="1067" spans="1:8" x14ac:dyDescent="0.25">
      <c r="A1067" s="28" t="str">
        <f>IF(Items!$B1066="","",Items!$A1066)</f>
        <v>6001565010699</v>
      </c>
      <c r="B1067" s="28" t="str">
        <f>IF(Items!$B1066="","",Items!$B1066)</f>
        <v>Sunfoil 375ml</v>
      </c>
      <c r="C1067" s="32">
        <v>0</v>
      </c>
      <c r="D1067" s="32"/>
      <c r="E1067" s="32" t="str">
        <f t="shared" si="32"/>
        <v/>
      </c>
      <c r="F1067" s="33">
        <f>IF($B1067="","",Items!$I1066)</f>
        <v>11.25</v>
      </c>
      <c r="G1067" s="33" t="str">
        <f t="shared" si="33"/>
        <v/>
      </c>
      <c r="H1067" s="28"/>
    </row>
    <row r="1068" spans="1:8" x14ac:dyDescent="0.25">
      <c r="A1068" s="28" t="str">
        <f>IF(Items!$B1067="","",Items!$A1067)</f>
        <v>600749741007100798</v>
      </c>
      <c r="B1068" s="28" t="str">
        <f>IF(Items!$B1067="","",Items!$B1067)</f>
        <v>Sunjam Mixed Fruit 500g</v>
      </c>
      <c r="C1068" s="32">
        <v>0</v>
      </c>
      <c r="D1068" s="32"/>
      <c r="E1068" s="32" t="str">
        <f t="shared" si="32"/>
        <v/>
      </c>
      <c r="F1068" s="33">
        <f>IF($B1068="","",Items!$I1067)</f>
        <v>22.822500000000002</v>
      </c>
      <c r="G1068" s="33" t="str">
        <f t="shared" si="33"/>
        <v/>
      </c>
      <c r="H1068" s="28"/>
    </row>
    <row r="1069" spans="1:8" x14ac:dyDescent="0.25">
      <c r="A1069" s="28" t="str">
        <f>IF(Items!$B1068="","",Items!$A1068)</f>
        <v>6001085017598</v>
      </c>
      <c r="B1069" s="28" t="str">
        <f>IF(Items!$B1068="","",Items!$B1068)</f>
        <v>Sunlight Dishwashing Liquid 400ml</v>
      </c>
      <c r="C1069" s="32">
        <v>0</v>
      </c>
      <c r="D1069" s="32"/>
      <c r="E1069" s="32" t="str">
        <f t="shared" si="32"/>
        <v/>
      </c>
      <c r="F1069" s="33">
        <f>IF($B1069="","",Items!$I1068)</f>
        <v>22.822500000000002</v>
      </c>
      <c r="G1069" s="33" t="str">
        <f t="shared" si="33"/>
        <v/>
      </c>
      <c r="H1069" s="28"/>
    </row>
    <row r="1070" spans="1:8" x14ac:dyDescent="0.25">
      <c r="A1070" s="28" t="str">
        <f>IF(Items!$B1069="","",Items!$A1069)</f>
        <v>6001087358743</v>
      </c>
      <c r="B1070" s="28" t="str">
        <f>IF(Items!$B1069="","",Items!$B1069)</f>
        <v>Sunlight Dishwashing Liquid 750ml</v>
      </c>
      <c r="C1070" s="32">
        <v>0</v>
      </c>
      <c r="D1070" s="32">
        <v>19</v>
      </c>
      <c r="E1070" s="32">
        <f t="shared" si="32"/>
        <v>19</v>
      </c>
      <c r="F1070" s="33">
        <f>IF($B1070="","",Items!$I1069)</f>
        <v>28</v>
      </c>
      <c r="G1070" s="33">
        <f t="shared" si="33"/>
        <v>532</v>
      </c>
      <c r="H1070" s="28"/>
    </row>
    <row r="1071" spans="1:8" x14ac:dyDescent="0.25">
      <c r="A1071" s="28" t="str">
        <f>IF(Items!$B1070="","",Items!$A1070)</f>
        <v>60010873587436</v>
      </c>
      <c r="B1071" s="28" t="str">
        <f>IF(Items!$B1070="","",Items!$B1070)</f>
        <v>Sunlight Liquid 750mls</v>
      </c>
      <c r="C1071" s="32">
        <v>0</v>
      </c>
      <c r="D1071" s="32"/>
      <c r="E1071" s="32" t="str">
        <f t="shared" si="32"/>
        <v/>
      </c>
      <c r="F1071" s="33">
        <f>IF($B1071="","",Items!$I1070)</f>
        <v>19.567499999999999</v>
      </c>
      <c r="G1071" s="33" t="str">
        <f t="shared" si="33"/>
        <v/>
      </c>
      <c r="H1071" s="28"/>
    </row>
    <row r="1072" spans="1:8" x14ac:dyDescent="0.25">
      <c r="A1072" s="28" t="str">
        <f>IF(Items!$B1071="","",Items!$A1071)</f>
        <v>6001085126696</v>
      </c>
      <c r="B1072" s="28" t="str">
        <f>IF(Items!$B1071="","",Items!$B1071)</f>
        <v>Sunlight Powder 2kg</v>
      </c>
      <c r="C1072" s="32">
        <v>0</v>
      </c>
      <c r="D1072" s="32">
        <v>9</v>
      </c>
      <c r="E1072" s="32">
        <f t="shared" si="32"/>
        <v>9</v>
      </c>
      <c r="F1072" s="33">
        <f>IF($B1072="","",Items!$I1071)</f>
        <v>52.177500000000002</v>
      </c>
      <c r="G1072" s="33">
        <f t="shared" si="33"/>
        <v>469.59750000000003</v>
      </c>
      <c r="H1072" s="28"/>
    </row>
    <row r="1073" spans="1:8" x14ac:dyDescent="0.25">
      <c r="A1073" s="28" t="str">
        <f>IF(Items!$B1072="","",Items!$A1072)</f>
        <v>6001087367998</v>
      </c>
      <c r="B1073" s="28" t="str">
        <f>IF(Items!$B1072="","",Items!$B1072)</f>
        <v>Sunlight Washing Powder 250g</v>
      </c>
      <c r="C1073" s="32">
        <v>0</v>
      </c>
      <c r="D1073" s="32"/>
      <c r="E1073" s="32" t="str">
        <f t="shared" si="32"/>
        <v/>
      </c>
      <c r="F1073" s="33">
        <f>IF($B1073="","",Items!$I1072)</f>
        <v>13.0425</v>
      </c>
      <c r="G1073" s="33" t="str">
        <f t="shared" si="33"/>
        <v/>
      </c>
      <c r="H1073" s="28"/>
    </row>
    <row r="1074" spans="1:8" x14ac:dyDescent="0.25">
      <c r="A1074" s="28" t="str">
        <f>IF(Items!$B1073="","",Items!$A1073)</f>
        <v>6001087367974</v>
      </c>
      <c r="B1074" s="28" t="str">
        <f>IF(Items!$B1073="","",Items!$B1073)</f>
        <v>Sunlight Washing Powder 500g</v>
      </c>
      <c r="C1074" s="32">
        <v>0</v>
      </c>
      <c r="D1074" s="32"/>
      <c r="E1074" s="32" t="str">
        <f t="shared" si="32"/>
        <v/>
      </c>
      <c r="F1074" s="33">
        <f>IF($B1074="","",Items!$I1073)</f>
        <v>19.567499999999999</v>
      </c>
      <c r="G1074" s="33" t="str">
        <f t="shared" si="33"/>
        <v/>
      </c>
      <c r="H1074" s="28"/>
    </row>
    <row r="1075" spans="1:8" x14ac:dyDescent="0.25">
      <c r="A1075" s="28" t="str">
        <f>IF(Items!$B1074="","",Items!$A1074)</f>
        <v>6009634830940</v>
      </c>
      <c r="B1075" s="28" t="str">
        <f>IF(Items!$B1074="","",Items!$B1074)</f>
        <v>SupaFry 2l Cookingb Oil</v>
      </c>
      <c r="C1075" s="32">
        <v>0</v>
      </c>
      <c r="D1075" s="32">
        <v>24</v>
      </c>
      <c r="E1075" s="32">
        <f t="shared" si="32"/>
        <v>24</v>
      </c>
      <c r="F1075" s="33">
        <f>IF($B1075="","",Items!$I1074)</f>
        <v>52.177500000000002</v>
      </c>
      <c r="G1075" s="33">
        <f t="shared" si="33"/>
        <v>1252.26</v>
      </c>
      <c r="H1075" s="28"/>
    </row>
    <row r="1076" spans="1:8" x14ac:dyDescent="0.25">
      <c r="A1076" s="28" t="str">
        <f>IF(Items!$B1075="","",Items!$A1075)</f>
        <v>6956872100963</v>
      </c>
      <c r="B1076" s="28" t="str">
        <f>IF(Items!$B1075="","",Items!$B1075)</f>
        <v>Super Glue</v>
      </c>
      <c r="C1076" s="32">
        <v>0</v>
      </c>
      <c r="D1076" s="32"/>
      <c r="E1076" s="32" t="str">
        <f t="shared" si="32"/>
        <v/>
      </c>
      <c r="F1076" s="33">
        <f>IF($B1076="","",Items!$I1075)</f>
        <v>3.915</v>
      </c>
      <c r="G1076" s="33" t="str">
        <f t="shared" si="33"/>
        <v/>
      </c>
      <c r="H1076" s="28"/>
    </row>
    <row r="1077" spans="1:8" x14ac:dyDescent="0.25">
      <c r="A1077" s="28" t="str">
        <f>IF(Items!$B1076="","",Items!$A1076)</f>
        <v>6009702251899</v>
      </c>
      <c r="B1077" s="28" t="str">
        <f>IF(Items!$B1076="","",Items!$B1076)</f>
        <v>Super Sip Bana Strw Yoghurt</v>
      </c>
      <c r="C1077" s="32">
        <v>0</v>
      </c>
      <c r="D1077" s="32"/>
      <c r="E1077" s="32" t="str">
        <f t="shared" si="32"/>
        <v/>
      </c>
      <c r="F1077" s="33">
        <f>IF($B1077="","",Items!$I1076)</f>
        <v>9.7799999999999994</v>
      </c>
      <c r="G1077" s="33" t="str">
        <f t="shared" si="33"/>
        <v/>
      </c>
      <c r="H1077" s="28"/>
    </row>
    <row r="1078" spans="1:8" x14ac:dyDescent="0.25">
      <c r="A1078" s="28" t="str">
        <f>IF(Items!$B1077="","",Items!$A1077)</f>
        <v>6009702251998</v>
      </c>
      <c r="B1078" s="28" t="str">
        <f>IF(Items!$B1077="","",Items!$B1077)</f>
        <v>Super Sip Mango 400ml</v>
      </c>
      <c r="C1078" s="32">
        <v>0</v>
      </c>
      <c r="D1078" s="32"/>
      <c r="E1078" s="32" t="str">
        <f t="shared" si="32"/>
        <v/>
      </c>
      <c r="F1078" s="33">
        <f>IF($B1078="","",Items!$I1077)</f>
        <v>9.7799999999999994</v>
      </c>
      <c r="G1078" s="33" t="str">
        <f t="shared" si="33"/>
        <v/>
      </c>
      <c r="H1078" s="28"/>
    </row>
    <row r="1079" spans="1:8" x14ac:dyDescent="0.25">
      <c r="A1079" s="28" t="str">
        <f>IF(Items!$B1078="","",Items!$A1078)</f>
        <v>6009702251875</v>
      </c>
      <c r="B1079" s="28" t="str">
        <f>IF(Items!$B1078="","",Items!$B1078)</f>
        <v>Super Sip Pineapple Yoghurt</v>
      </c>
      <c r="C1079" s="32">
        <v>0</v>
      </c>
      <c r="D1079" s="32"/>
      <c r="E1079" s="32" t="str">
        <f t="shared" si="32"/>
        <v/>
      </c>
      <c r="F1079" s="33">
        <f>IF($B1079="","",Items!$I1078)</f>
        <v>9.7799999999999994</v>
      </c>
      <c r="G1079" s="33" t="str">
        <f t="shared" si="33"/>
        <v/>
      </c>
      <c r="H1079" s="28"/>
    </row>
    <row r="1080" spans="1:8" x14ac:dyDescent="0.25">
      <c r="A1080" s="28" t="str">
        <f>IF(Items!$B1079="","",Items!$A1079)</f>
        <v>6009702252063</v>
      </c>
      <c r="B1080" s="28" t="str">
        <f>IF(Items!$B1079="","",Items!$B1079)</f>
        <v>Super Sip Strawberry 400ml</v>
      </c>
      <c r="C1080" s="32">
        <v>0</v>
      </c>
      <c r="D1080" s="32"/>
      <c r="E1080" s="32" t="str">
        <f t="shared" si="32"/>
        <v/>
      </c>
      <c r="F1080" s="33">
        <f>IF($B1080="","",Items!$I1079)</f>
        <v>9.7799999999999994</v>
      </c>
      <c r="G1080" s="33" t="str">
        <f t="shared" si="33"/>
        <v/>
      </c>
      <c r="H1080" s="28"/>
    </row>
    <row r="1081" spans="1:8" x14ac:dyDescent="0.25">
      <c r="A1081" s="28" t="str">
        <f>IF(Items!$B1080="","",Items!$A1080)</f>
        <v>6009702251882</v>
      </c>
      <c r="B1081" s="28" t="str">
        <f>IF(Items!$B1080="","",Items!$B1080)</f>
        <v>Super Sip Yoghurt Mango 500ml</v>
      </c>
      <c r="C1081" s="32">
        <v>0</v>
      </c>
      <c r="D1081" s="32"/>
      <c r="E1081" s="32" t="str">
        <f t="shared" si="32"/>
        <v/>
      </c>
      <c r="F1081" s="33">
        <f>IF($B1081="","",Items!$I1080)</f>
        <v>9.7799999999999994</v>
      </c>
      <c r="G1081" s="33" t="str">
        <f t="shared" si="33"/>
        <v/>
      </c>
      <c r="H1081" s="28"/>
    </row>
    <row r="1082" spans="1:8" x14ac:dyDescent="0.25">
      <c r="A1082" s="28" t="str">
        <f>IF(Items!$B1081="","",Items!$A1081)</f>
        <v>6009702252049</v>
      </c>
      <c r="B1082" s="28" t="str">
        <f>IF(Items!$B1081="","",Items!$B1081)</f>
        <v>SuperSip Orange 500ml</v>
      </c>
      <c r="C1082" s="32">
        <v>0</v>
      </c>
      <c r="D1082" s="32"/>
      <c r="E1082" s="32" t="str">
        <f t="shared" si="32"/>
        <v/>
      </c>
      <c r="F1082" s="33">
        <f>IF($B1082="","",Items!$I1081)</f>
        <v>9.7799999999999994</v>
      </c>
      <c r="G1082" s="33" t="str">
        <f t="shared" si="33"/>
        <v/>
      </c>
      <c r="H1082" s="28"/>
    </row>
    <row r="1083" spans="1:8" x14ac:dyDescent="0.25">
      <c r="A1083" s="28" t="str">
        <f>IF(Items!$B1082="","",Items!$A1082)</f>
        <v>1845009861127</v>
      </c>
      <c r="B1083" s="28" t="str">
        <f>IF(Items!$B1082="","",Items!$B1082)</f>
        <v>Surprise Drink 350ml</v>
      </c>
      <c r="C1083" s="32">
        <v>0</v>
      </c>
      <c r="D1083" s="32"/>
      <c r="E1083" s="32" t="str">
        <f t="shared" si="32"/>
        <v/>
      </c>
      <c r="F1083" s="33">
        <f>IF($B1083="","",Items!$I1082)</f>
        <v>9.7799999999999994</v>
      </c>
      <c r="G1083" s="33" t="str">
        <f t="shared" si="33"/>
        <v/>
      </c>
      <c r="H1083" s="28"/>
    </row>
    <row r="1084" spans="1:8" x14ac:dyDescent="0.25">
      <c r="A1084" s="28" t="str">
        <f>IF(Items!$B1083="","",Items!$A1083)</f>
        <v>LOVEJOY</v>
      </c>
      <c r="B1084" s="28" t="str">
        <f>IF(Items!$B1083="","",Items!$B1083)</f>
        <v>SWAN ASSORTED</v>
      </c>
      <c r="C1084" s="32">
        <v>0</v>
      </c>
      <c r="D1084" s="32">
        <v>51</v>
      </c>
      <c r="E1084" s="32">
        <f t="shared" si="32"/>
        <v>51</v>
      </c>
      <c r="F1084" s="33">
        <f>IF($B1084="","",Items!$I1083)</f>
        <v>13.0425</v>
      </c>
      <c r="G1084" s="33">
        <f t="shared" si="33"/>
        <v>665.16750000000002</v>
      </c>
      <c r="H1084" s="28"/>
    </row>
    <row r="1085" spans="1:8" x14ac:dyDescent="0.25">
      <c r="A1085" s="28" t="str">
        <f>IF(Items!$B1084="","",Items!$A1084)</f>
        <v>0781718143516</v>
      </c>
      <c r="B1085" s="28" t="str">
        <f>IF(Items!$B1084="","",Items!$B1084)</f>
        <v>Switch Dry Lemon</v>
      </c>
      <c r="C1085" s="32">
        <v>0</v>
      </c>
      <c r="D1085" s="32"/>
      <c r="E1085" s="32" t="str">
        <f t="shared" si="32"/>
        <v/>
      </c>
      <c r="F1085" s="33">
        <f>IF($B1085="","",Items!$I1084)</f>
        <v>9.7799999999999994</v>
      </c>
      <c r="G1085" s="33" t="str">
        <f t="shared" si="33"/>
        <v/>
      </c>
      <c r="H1085" s="28"/>
    </row>
    <row r="1086" spans="1:8" x14ac:dyDescent="0.25">
      <c r="A1086" s="28" t="str">
        <f>IF(Items!$B1085="","",Items!$A1085)</f>
        <v>781718143516</v>
      </c>
      <c r="B1086" s="28" t="str">
        <f>IF(Items!$B1085="","",Items!$B1085)</f>
        <v>Switch Dry Lemon Energy Drink 500ml</v>
      </c>
      <c r="C1086" s="32">
        <v>0</v>
      </c>
      <c r="D1086" s="32"/>
      <c r="E1086" s="32" t="str">
        <f t="shared" si="32"/>
        <v/>
      </c>
      <c r="F1086" s="33">
        <f>IF($B1086="","",Items!$I1085)</f>
        <v>9.7799999999999994</v>
      </c>
      <c r="G1086" s="33" t="str">
        <f t="shared" si="33"/>
        <v/>
      </c>
      <c r="H1086" s="28"/>
    </row>
    <row r="1087" spans="1:8" x14ac:dyDescent="0.25">
      <c r="A1087" s="28" t="str">
        <f>IF(Items!$B1086="","",Items!$A1086)</f>
        <v>781718143554</v>
      </c>
      <c r="B1087" s="28" t="str">
        <f>IF(Items!$B1086="","",Items!$B1086)</f>
        <v>Switch Energy Creature  500ml</v>
      </c>
      <c r="C1087" s="32">
        <v>0</v>
      </c>
      <c r="D1087" s="32"/>
      <c r="E1087" s="32" t="str">
        <f t="shared" si="32"/>
        <v/>
      </c>
      <c r="F1087" s="33">
        <f>IF($B1087="","",Items!$I1086)</f>
        <v>9.7799999999999994</v>
      </c>
      <c r="G1087" s="33" t="str">
        <f t="shared" si="33"/>
        <v/>
      </c>
      <c r="H1087" s="28"/>
    </row>
    <row r="1088" spans="1:8" x14ac:dyDescent="0.25">
      <c r="A1088" s="28" t="str">
        <f>IF(Items!$B1087="","",Items!$A1087)</f>
        <v>700083526687</v>
      </c>
      <c r="B1088" s="28" t="str">
        <f>IF(Items!$B1087="","",Items!$B1087)</f>
        <v>Switch Energy Element 500ml</v>
      </c>
      <c r="C1088" s="32">
        <v>0</v>
      </c>
      <c r="D1088" s="32"/>
      <c r="E1088" s="32" t="str">
        <f t="shared" si="32"/>
        <v/>
      </c>
      <c r="F1088" s="33">
        <f>IF($B1088="","",Items!$I1087)</f>
        <v>9.7799999999999994</v>
      </c>
      <c r="G1088" s="33" t="str">
        <f t="shared" si="33"/>
        <v/>
      </c>
      <c r="H1088" s="28"/>
    </row>
    <row r="1089" spans="1:8" x14ac:dyDescent="0.25">
      <c r="A1089" s="28" t="str">
        <f>IF(Items!$B1088="","",Items!$A1088)</f>
        <v>0700083526687</v>
      </c>
      <c r="B1089" s="28" t="str">
        <f>IF(Items!$B1088="","",Items!$B1088)</f>
        <v>Switch Energy Element 500ml (2)</v>
      </c>
      <c r="C1089" s="32">
        <v>0</v>
      </c>
      <c r="D1089" s="32"/>
      <c r="E1089" s="32" t="str">
        <f t="shared" si="32"/>
        <v/>
      </c>
      <c r="F1089" s="33">
        <f>IF($B1089="","",Items!$I1088)</f>
        <v>9.7799999999999994</v>
      </c>
      <c r="G1089" s="33" t="str">
        <f t="shared" si="33"/>
        <v/>
      </c>
      <c r="H1089" s="28"/>
    </row>
    <row r="1090" spans="1:8" x14ac:dyDescent="0.25">
      <c r="A1090" s="28" t="str">
        <f>IF(Items!$B1089="","",Items!$A1089)</f>
        <v>700083526670</v>
      </c>
      <c r="B1090" s="28" t="str">
        <f>IF(Items!$B1089="","",Items!$B1089)</f>
        <v>Switch Energy Original  500ml</v>
      </c>
      <c r="C1090" s="32">
        <v>0</v>
      </c>
      <c r="D1090" s="32"/>
      <c r="E1090" s="32" t="str">
        <f t="shared" si="32"/>
        <v/>
      </c>
      <c r="F1090" s="33">
        <f>IF($B1090="","",Items!$I1089)</f>
        <v>9.7799999999999994</v>
      </c>
      <c r="G1090" s="33" t="str">
        <f t="shared" si="33"/>
        <v/>
      </c>
      <c r="H1090" s="28"/>
    </row>
    <row r="1091" spans="1:8" x14ac:dyDescent="0.25">
      <c r="A1091" s="28" t="str">
        <f>IF(Items!$B1090="","",Items!$A1090)</f>
        <v>0700083526670</v>
      </c>
      <c r="B1091" s="28" t="str">
        <f>IF(Items!$B1090="","",Items!$B1090)</f>
        <v>Switch Energy Original  500ml (2)</v>
      </c>
      <c r="C1091" s="32">
        <v>0</v>
      </c>
      <c r="D1091" s="32"/>
      <c r="E1091" s="32" t="str">
        <f t="shared" si="32"/>
        <v/>
      </c>
      <c r="F1091" s="33">
        <f>IF($B1091="","",Items!$I1090)</f>
        <v>9.7799999999999994</v>
      </c>
      <c r="G1091" s="33" t="str">
        <f t="shared" si="33"/>
        <v/>
      </c>
      <c r="H1091" s="28"/>
    </row>
    <row r="1092" spans="1:8" x14ac:dyDescent="0.25">
      <c r="A1092" s="28" t="str">
        <f>IF(Items!$B1091="","",Items!$A1091)</f>
        <v>6009803982401</v>
      </c>
      <c r="B1092" s="28" t="str">
        <f>IF(Items!$B1091="","",Items!$B1091)</f>
        <v>Switch Pinky Lemonade Energy Drink 500ml</v>
      </c>
      <c r="C1092" s="32">
        <v>0</v>
      </c>
      <c r="D1092" s="32"/>
      <c r="E1092" s="32" t="str">
        <f t="shared" si="32"/>
        <v/>
      </c>
      <c r="F1092" s="33">
        <f>IF($B1092="","",Items!$I1091)</f>
        <v>9.7799999999999994</v>
      </c>
      <c r="G1092" s="33" t="str">
        <f t="shared" si="33"/>
        <v/>
      </c>
      <c r="H1092" s="28"/>
    </row>
    <row r="1093" spans="1:8" x14ac:dyDescent="0.25">
      <c r="A1093" s="28" t="str">
        <f>IF(Items!$B1092="","",Items!$A1092)</f>
        <v>6005418000141</v>
      </c>
      <c r="B1093" s="28" t="str">
        <f>IF(Items!$B1092="","",Items!$B1092)</f>
        <v>Tanganda Tea 500g</v>
      </c>
      <c r="C1093" s="32">
        <v>0</v>
      </c>
      <c r="D1093" s="32"/>
      <c r="E1093" s="32" t="str">
        <f t="shared" si="32"/>
        <v/>
      </c>
      <c r="F1093" s="33">
        <f>IF($B1093="","",Items!$I1092)</f>
        <v>55.432499999999997</v>
      </c>
      <c r="G1093" s="33" t="str">
        <f t="shared" si="33"/>
        <v/>
      </c>
      <c r="H1093" s="28"/>
    </row>
    <row r="1094" spans="1:8" x14ac:dyDescent="0.25">
      <c r="A1094" s="28" t="str">
        <f>IF(Items!$B1093="","",Items!$A1093)</f>
        <v>6005418000172</v>
      </c>
      <c r="B1094" s="28" t="str">
        <f>IF(Items!$B1093="","",Items!$B1093)</f>
        <v>Tanganda Tea 62.5g</v>
      </c>
      <c r="C1094" s="32">
        <v>0</v>
      </c>
      <c r="D1094" s="32"/>
      <c r="E1094" s="32" t="str">
        <f t="shared" ref="E1094:E1157" si="34">IF(OR($B1094="",$D1094=""),"",$D1094-$C1094)</f>
        <v/>
      </c>
      <c r="F1094" s="33">
        <f>IF($B1094="","",Items!$I1093)</f>
        <v>13.0425</v>
      </c>
      <c r="G1094" s="33" t="str">
        <f t="shared" ref="G1094:G1157" si="35">IF($E1094="","",$E1094*$F1094)</f>
        <v/>
      </c>
      <c r="H1094" s="28"/>
    </row>
    <row r="1095" spans="1:8" x14ac:dyDescent="0.25">
      <c r="A1095" s="28" t="str">
        <f>IF(Items!$B1094="","",Items!$A1094)</f>
        <v>6005418000165</v>
      </c>
      <c r="B1095" s="28" t="str">
        <f>IF(Items!$B1094="","",Items!$B1094)</f>
        <v>Tanganda Tea Leaves 125g</v>
      </c>
      <c r="C1095" s="32">
        <v>0</v>
      </c>
      <c r="D1095" s="32"/>
      <c r="E1095" s="32" t="str">
        <f t="shared" si="34"/>
        <v/>
      </c>
      <c r="F1095" s="33">
        <f>IF($B1095="","",Items!$I1094)</f>
        <v>9.7799999999999994</v>
      </c>
      <c r="G1095" s="33" t="str">
        <f t="shared" si="35"/>
        <v/>
      </c>
      <c r="H1095" s="28"/>
    </row>
    <row r="1096" spans="1:8" x14ac:dyDescent="0.25">
      <c r="A1096" s="28" t="str">
        <f>IF(Items!$B1095="","",Items!$A1095)</f>
        <v>6005418000158</v>
      </c>
      <c r="B1096" s="28" t="str">
        <f>IF(Items!$B1095="","",Items!$B1095)</f>
        <v>Tanganda Tea Leaves 250g</v>
      </c>
      <c r="C1096" s="32">
        <v>0</v>
      </c>
      <c r="D1096" s="32"/>
      <c r="E1096" s="32" t="str">
        <f t="shared" si="34"/>
        <v/>
      </c>
      <c r="F1096" s="33">
        <f>IF($B1096="","",Items!$I1095)</f>
        <v>16.305</v>
      </c>
      <c r="G1096" s="33" t="str">
        <f t="shared" si="35"/>
        <v/>
      </c>
      <c r="H1096" s="28"/>
    </row>
    <row r="1097" spans="1:8" x14ac:dyDescent="0.25">
      <c r="A1097" s="28" t="str">
        <f>IF(Items!$B1096="","",Items!$A1096)</f>
        <v>6005418000523</v>
      </c>
      <c r="B1097" s="28" t="str">
        <f>IF(Items!$B1096="","",Items!$B1096)</f>
        <v>Tanganda Tips Tea 250g</v>
      </c>
      <c r="C1097" s="32">
        <v>0</v>
      </c>
      <c r="D1097" s="32"/>
      <c r="E1097" s="32" t="str">
        <f t="shared" si="34"/>
        <v/>
      </c>
      <c r="F1097" s="33">
        <f>IF($B1097="","",Items!$I1096)</f>
        <v>16.305</v>
      </c>
      <c r="G1097" s="33" t="str">
        <f t="shared" si="35"/>
        <v/>
      </c>
      <c r="H1097" s="28"/>
    </row>
    <row r="1098" spans="1:8" x14ac:dyDescent="0.25">
      <c r="A1098" s="28" t="str">
        <f>IF(Items!$B1097="","",Items!$A1097)</f>
        <v>6005418003654</v>
      </c>
      <c r="B1098" s="28" t="str">
        <f>IF(Items!$B1097="","",Items!$B1097)</f>
        <v>Tanganda Tips Tea Bags 250g</v>
      </c>
      <c r="C1098" s="32">
        <v>0</v>
      </c>
      <c r="D1098" s="32"/>
      <c r="E1098" s="32" t="str">
        <f t="shared" si="34"/>
        <v/>
      </c>
      <c r="F1098" s="33">
        <f>IF($B1098="","",Items!$I1097)</f>
        <v>26.085000000000001</v>
      </c>
      <c r="G1098" s="33" t="str">
        <f t="shared" si="35"/>
        <v/>
      </c>
      <c r="H1098" s="28"/>
    </row>
    <row r="1099" spans="1:8" x14ac:dyDescent="0.25">
      <c r="A1099" s="28" t="str">
        <f>IF(Items!$B1098="","",Items!$A1098)</f>
        <v>6001231000191</v>
      </c>
      <c r="B1099" s="28" t="str">
        <f>IF(Items!$B1098="","",Items!$B1098)</f>
        <v>Tastic Rice 2kg</v>
      </c>
      <c r="C1099" s="32">
        <v>0</v>
      </c>
      <c r="D1099" s="32"/>
      <c r="E1099" s="32" t="str">
        <f t="shared" si="34"/>
        <v/>
      </c>
      <c r="F1099" s="33">
        <f>IF($B1099="","",Items!$I1098)</f>
        <v>32.61</v>
      </c>
      <c r="G1099" s="33" t="str">
        <f t="shared" si="35"/>
        <v/>
      </c>
      <c r="H1099" s="28"/>
    </row>
    <row r="1100" spans="1:8" x14ac:dyDescent="0.25">
      <c r="A1100" s="28" t="str">
        <f>IF(Items!$B1099="","",Items!$A1099)</f>
        <v>6001231000351</v>
      </c>
      <c r="B1100" s="28" t="str">
        <f>IF(Items!$B1099="","",Items!$B1099)</f>
        <v>Tastic Rice 500g</v>
      </c>
      <c r="C1100" s="32">
        <v>0</v>
      </c>
      <c r="D1100" s="32"/>
      <c r="E1100" s="32" t="str">
        <f t="shared" si="34"/>
        <v/>
      </c>
      <c r="F1100" s="33">
        <f>IF($B1100="","",Items!$I1099)</f>
        <v>13.0425</v>
      </c>
      <c r="G1100" s="33" t="str">
        <f t="shared" si="35"/>
        <v/>
      </c>
      <c r="H1100" s="28"/>
    </row>
    <row r="1101" spans="1:8" x14ac:dyDescent="0.25">
      <c r="A1101" s="28" t="str">
        <f>IF(Items!$B1100="","",Items!$A1100)</f>
        <v>6009608390005</v>
      </c>
      <c r="B1101" s="28" t="str">
        <f>IF(Items!$B1100="","",Items!$B1100)</f>
        <v>THREE LEAVES TEA 75G</v>
      </c>
      <c r="C1101" s="32">
        <v>0</v>
      </c>
      <c r="D1101" s="32"/>
      <c r="E1101" s="32" t="str">
        <f t="shared" si="34"/>
        <v/>
      </c>
      <c r="F1101" s="33">
        <f>IF($B1101="","",Items!$I1100)</f>
        <v>6.5250000000000004</v>
      </c>
      <c r="G1101" s="33" t="str">
        <f t="shared" si="35"/>
        <v/>
      </c>
      <c r="H1101" s="28"/>
    </row>
    <row r="1102" spans="1:8" x14ac:dyDescent="0.25">
      <c r="A1102" s="28" t="str">
        <f>IF(Items!$B1101="","",Items!$A1101)</f>
        <v>6009681370895</v>
      </c>
      <c r="B1102" s="28" t="str">
        <f>IF(Items!$B1101="","",Items!$B1101)</f>
        <v>Thusano Popcorn 500g</v>
      </c>
      <c r="C1102" s="32">
        <v>0</v>
      </c>
      <c r="D1102" s="32"/>
      <c r="E1102" s="32" t="str">
        <f t="shared" si="34"/>
        <v/>
      </c>
      <c r="F1102" s="33">
        <f>IF($B1102="","",Items!$I1101)</f>
        <v>13.0425</v>
      </c>
      <c r="G1102" s="33" t="str">
        <f t="shared" si="35"/>
        <v/>
      </c>
      <c r="H1102" s="28"/>
    </row>
    <row r="1103" spans="1:8" x14ac:dyDescent="0.25">
      <c r="A1103" s="28" t="str">
        <f>IF(Items!$B1102="","",Items!$A1102)</f>
        <v>6007497070138</v>
      </c>
      <c r="B1103" s="28" t="str">
        <f>IF(Items!$B1102="","",Items!$B1102)</f>
        <v>TIP TOP VINEGAR 375ML</v>
      </c>
      <c r="C1103" s="32">
        <v>0</v>
      </c>
      <c r="D1103" s="32">
        <v>9</v>
      </c>
      <c r="E1103" s="32">
        <f t="shared" si="34"/>
        <v>9</v>
      </c>
      <c r="F1103" s="33">
        <f>IF($B1103="","",Items!$I1102)</f>
        <v>12.99</v>
      </c>
      <c r="G1103" s="33">
        <f t="shared" si="35"/>
        <v>116.91</v>
      </c>
      <c r="H1103" s="28"/>
    </row>
    <row r="1104" spans="1:8" x14ac:dyDescent="0.25">
      <c r="A1104" s="28" t="str">
        <f>IF(Items!$B1103="","",Items!$A1103)</f>
        <v>6005418000516</v>
      </c>
      <c r="B1104" s="28" t="str">
        <f>IF(Items!$B1103="","",Items!$B1103)</f>
        <v>TIPS TANGANDA 500G</v>
      </c>
      <c r="C1104" s="32">
        <v>0</v>
      </c>
      <c r="D1104" s="32"/>
      <c r="E1104" s="32" t="str">
        <f t="shared" si="34"/>
        <v/>
      </c>
      <c r="F1104" s="33">
        <f>IF($B1104="","",Items!$I1103)</f>
        <v>32.61</v>
      </c>
      <c r="G1104" s="33" t="str">
        <f t="shared" si="35"/>
        <v/>
      </c>
      <c r="H1104" s="28"/>
    </row>
    <row r="1105" spans="1:8" x14ac:dyDescent="0.25">
      <c r="A1105" s="28" t="str">
        <f>IF(Items!$B1104="","",Items!$A1104)</f>
        <v>6002678003004</v>
      </c>
      <c r="B1105" s="28" t="str">
        <f>IF(Items!$B1104="","",Items!$B1104)</f>
        <v>Tomco Baked Beans 410g</v>
      </c>
      <c r="C1105" s="32">
        <v>0</v>
      </c>
      <c r="D1105" s="32">
        <v>12</v>
      </c>
      <c r="E1105" s="32">
        <f t="shared" si="34"/>
        <v>12</v>
      </c>
      <c r="F1105" s="33">
        <f>IF($B1105="","",Items!$I1104)</f>
        <v>13.0425</v>
      </c>
      <c r="G1105" s="33">
        <f t="shared" si="35"/>
        <v>156.51</v>
      </c>
      <c r="H1105" s="28"/>
    </row>
    <row r="1106" spans="1:8" x14ac:dyDescent="0.25">
      <c r="A1106" s="28" t="str">
        <f>IF(Items!$B1105="","",Items!$A1105)</f>
        <v>5449000044808</v>
      </c>
      <c r="B1106" s="28" t="str">
        <f>IF(Items!$B1105="","",Items!$B1105)</f>
        <v>Tonic Water 1L</v>
      </c>
      <c r="C1106" s="32">
        <v>0</v>
      </c>
      <c r="D1106" s="32"/>
      <c r="E1106" s="32" t="str">
        <f t="shared" si="34"/>
        <v/>
      </c>
      <c r="F1106" s="33">
        <f>IF($B1106="","",Items!$I1105)</f>
        <v>19.567499999999999</v>
      </c>
      <c r="G1106" s="33" t="str">
        <f t="shared" si="35"/>
        <v/>
      </c>
      <c r="H1106" s="28"/>
    </row>
    <row r="1107" spans="1:8" x14ac:dyDescent="0.25">
      <c r="A1107" s="28" t="str">
        <f>IF(Items!$B1106="","",Items!$A1106)</f>
        <v>5449000096111</v>
      </c>
      <c r="B1107" s="28" t="str">
        <f>IF(Items!$B1106="","",Items!$B1106)</f>
        <v>Tonic Water 200ml</v>
      </c>
      <c r="C1107" s="32">
        <v>0</v>
      </c>
      <c r="D1107" s="32"/>
      <c r="E1107" s="32" t="str">
        <f t="shared" si="34"/>
        <v/>
      </c>
      <c r="F1107" s="33">
        <f>IF($B1107="","",Items!$I1106)</f>
        <v>9.7799999999999994</v>
      </c>
      <c r="G1107" s="33" t="str">
        <f t="shared" si="35"/>
        <v/>
      </c>
      <c r="H1107" s="28"/>
    </row>
    <row r="1108" spans="1:8" x14ac:dyDescent="0.25">
      <c r="A1108" s="28" t="str">
        <f>IF(Items!$B1107="","",Items!$A1107)</f>
        <v>5449000046390</v>
      </c>
      <c r="B1108" s="28" t="str">
        <f>IF(Items!$B1107="","",Items!$B1107)</f>
        <v>Tonic Water 330ml</v>
      </c>
      <c r="C1108" s="32">
        <v>0</v>
      </c>
      <c r="D1108" s="32"/>
      <c r="E1108" s="32" t="str">
        <f t="shared" si="34"/>
        <v/>
      </c>
      <c r="F1108" s="33">
        <f>IF($B1108="","",Items!$I1107)</f>
        <v>16.305</v>
      </c>
      <c r="G1108" s="33" t="str">
        <f t="shared" si="35"/>
        <v/>
      </c>
      <c r="H1108" s="28"/>
    </row>
    <row r="1109" spans="1:8" x14ac:dyDescent="0.25">
      <c r="A1109" s="28" t="str">
        <f>IF(Items!$B1108="","",Items!$A1108)</f>
        <v>6007497100873</v>
      </c>
      <c r="B1109" s="28" t="str">
        <f>IF(Items!$B1108="","",Items!$B1108)</f>
        <v>Top Jam 400g</v>
      </c>
      <c r="C1109" s="32">
        <v>0</v>
      </c>
      <c r="D1109" s="32"/>
      <c r="E1109" s="32" t="str">
        <f t="shared" si="34"/>
        <v/>
      </c>
      <c r="F1109" s="33">
        <f>IF($B1109="","",Items!$I1108)</f>
        <v>13.0425</v>
      </c>
      <c r="G1109" s="33" t="str">
        <f t="shared" si="35"/>
        <v/>
      </c>
      <c r="H1109" s="28"/>
    </row>
    <row r="1110" spans="1:8" x14ac:dyDescent="0.25">
      <c r="A1110" s="28" t="str">
        <f>IF(Items!$B1109="","",Items!$A1109)</f>
        <v>6007497100934</v>
      </c>
      <c r="B1110" s="28" t="str">
        <f>IF(Items!$B1109="","",Items!$B1109)</f>
        <v>Top Mixed Jam 900g</v>
      </c>
      <c r="C1110" s="32">
        <v>0</v>
      </c>
      <c r="D1110" s="32"/>
      <c r="E1110" s="32" t="str">
        <f t="shared" si="34"/>
        <v/>
      </c>
      <c r="F1110" s="33">
        <f>IF($B1110="","",Items!$I1109)</f>
        <v>39.127499999999998</v>
      </c>
      <c r="G1110" s="33" t="str">
        <f t="shared" si="35"/>
        <v/>
      </c>
      <c r="H1110" s="28"/>
    </row>
    <row r="1111" spans="1:8" x14ac:dyDescent="0.25">
      <c r="A1111" s="28" t="str">
        <f>IF(Items!$B1110="","",Items!$A1110)</f>
        <v>5017857050190</v>
      </c>
      <c r="B1111" s="28" t="str">
        <f>IF(Items!$B1110="","",Items!$B1110)</f>
        <v>Top Society Exotic Spice Lotion 350ml</v>
      </c>
      <c r="C1111" s="32">
        <v>0</v>
      </c>
      <c r="D1111" s="32"/>
      <c r="E1111" s="32" t="str">
        <f t="shared" si="34"/>
        <v/>
      </c>
      <c r="F1111" s="33">
        <f>IF($B1111="","",Items!$I1110)</f>
        <v>16.305</v>
      </c>
      <c r="G1111" s="33" t="str">
        <f t="shared" si="35"/>
        <v/>
      </c>
      <c r="H1111" s="28"/>
    </row>
    <row r="1112" spans="1:8" x14ac:dyDescent="0.25">
      <c r="A1112" s="28" t="str">
        <f>IF(Items!$B1111="","",Items!$A1111)</f>
        <v>5017857050169</v>
      </c>
      <c r="B1112" s="28" t="str">
        <f>IF(Items!$B1111="","",Items!$B1111)</f>
        <v>Top Society Floral Essence 350ml</v>
      </c>
      <c r="C1112" s="32">
        <v>0</v>
      </c>
      <c r="D1112" s="32"/>
      <c r="E1112" s="32" t="str">
        <f t="shared" si="34"/>
        <v/>
      </c>
      <c r="F1112" s="33">
        <f>IF($B1112="","",Items!$I1111)</f>
        <v>9.1274999999999995</v>
      </c>
      <c r="G1112" s="33" t="str">
        <f t="shared" si="35"/>
        <v/>
      </c>
      <c r="H1112" s="28"/>
    </row>
    <row r="1113" spans="1:8" x14ac:dyDescent="0.25">
      <c r="A1113" s="28" t="str">
        <f>IF(Items!$B1112="","",Items!$A1112)</f>
        <v>616762150022</v>
      </c>
      <c r="B1113" s="28" t="str">
        <f>IF(Items!$B1112="","",Items!$B1112)</f>
        <v>Top Society Forever Red 350ml</v>
      </c>
      <c r="C1113" s="32">
        <v>0</v>
      </c>
      <c r="D1113" s="32"/>
      <c r="E1113" s="32" t="str">
        <f t="shared" si="34"/>
        <v/>
      </c>
      <c r="F1113" s="33">
        <f>IF($B1113="","",Items!$I1112)</f>
        <v>16.305</v>
      </c>
      <c r="G1113" s="33" t="str">
        <f t="shared" si="35"/>
        <v/>
      </c>
      <c r="H1113" s="28"/>
    </row>
    <row r="1114" spans="1:8" x14ac:dyDescent="0.25">
      <c r="A1114" s="28" t="str">
        <f>IF(Items!$B1113="","",Items!$A1113)</f>
        <v>616762146926</v>
      </c>
      <c r="B1114" s="28" t="str">
        <f>IF(Items!$B1113="","",Items!$B1113)</f>
        <v>Top Society Mystique Lotion 350ml</v>
      </c>
      <c r="C1114" s="32">
        <v>0</v>
      </c>
      <c r="D1114" s="32"/>
      <c r="E1114" s="32" t="str">
        <f t="shared" si="34"/>
        <v/>
      </c>
      <c r="F1114" s="33">
        <f>IF($B1114="","",Items!$I1113)</f>
        <v>9.1274999999999995</v>
      </c>
      <c r="G1114" s="33" t="str">
        <f t="shared" si="35"/>
        <v/>
      </c>
      <c r="H1114" s="28"/>
    </row>
    <row r="1115" spans="1:8" x14ac:dyDescent="0.25">
      <c r="A1115" s="28" t="str">
        <f>IF(Items!$B1114="","",Items!$A1114)</f>
        <v>6001374027901</v>
      </c>
      <c r="B1115" s="28" t="str">
        <f>IF(Items!$B1114="","",Items!$B1114)</f>
        <v>Top Society Rich Cocoa Lotion 350ml</v>
      </c>
      <c r="C1115" s="32">
        <v>0</v>
      </c>
      <c r="D1115" s="32"/>
      <c r="E1115" s="32" t="str">
        <f t="shared" si="34"/>
        <v/>
      </c>
      <c r="F1115" s="33">
        <f>IF($B1115="","",Items!$I1114)</f>
        <v>16.305</v>
      </c>
      <c r="G1115" s="33" t="str">
        <f t="shared" si="35"/>
        <v/>
      </c>
      <c r="H1115" s="28"/>
    </row>
    <row r="1116" spans="1:8" x14ac:dyDescent="0.25">
      <c r="A1116" s="28" t="str">
        <f>IF(Items!$B1115="","",Items!$A1115)</f>
        <v>5017857050176</v>
      </c>
      <c r="B1116" s="28" t="str">
        <f>IF(Items!$B1115="","",Items!$B1115)</f>
        <v>Top Society Sensual Musk Lotion 350ml</v>
      </c>
      <c r="C1116" s="32">
        <v>0</v>
      </c>
      <c r="D1116" s="32"/>
      <c r="E1116" s="32" t="str">
        <f t="shared" si="34"/>
        <v/>
      </c>
      <c r="F1116" s="33">
        <f>IF($B1116="","",Items!$I1115)</f>
        <v>16.305</v>
      </c>
      <c r="G1116" s="33" t="str">
        <f t="shared" si="35"/>
        <v/>
      </c>
      <c r="H1116" s="28"/>
    </row>
    <row r="1117" spans="1:8" x14ac:dyDescent="0.25">
      <c r="A1117" s="28" t="str">
        <f>IF(Items!$B1116="","",Items!$A1116)</f>
        <v>6005964101279</v>
      </c>
      <c r="B1117" s="28" t="str">
        <f>IF(Items!$B1116="","",Items!$B1116)</f>
        <v>Top Ten Ass 250g</v>
      </c>
      <c r="C1117" s="32">
        <v>0</v>
      </c>
      <c r="D1117" s="32"/>
      <c r="E1117" s="32" t="str">
        <f t="shared" si="34"/>
        <v/>
      </c>
      <c r="F1117" s="33">
        <f>IF($B1117="","",Items!$I1116)</f>
        <v>19.567499999999999</v>
      </c>
      <c r="G1117" s="33" t="str">
        <f t="shared" si="35"/>
        <v/>
      </c>
      <c r="H1117" s="28"/>
    </row>
    <row r="1118" spans="1:8" x14ac:dyDescent="0.25">
      <c r="A1118" s="28" t="str">
        <f>IF(Items!$B1117="","",Items!$A1117)</f>
        <v>6007053022281</v>
      </c>
      <c r="B1118" s="28" t="str">
        <f>IF(Items!$B1117="","",Items!$B1117)</f>
        <v>Total Coolelf Auto Supra -37c</v>
      </c>
      <c r="C1118" s="32">
        <v>0</v>
      </c>
      <c r="D1118" s="32"/>
      <c r="E1118" s="32" t="str">
        <f t="shared" si="34"/>
        <v/>
      </c>
      <c r="F1118" s="33">
        <f>IF($B1118="","",Items!$I1117)</f>
        <v>22.822500000000002</v>
      </c>
      <c r="G1118" s="33" t="str">
        <f t="shared" si="35"/>
        <v/>
      </c>
      <c r="H1118" s="28"/>
    </row>
    <row r="1119" spans="1:8" x14ac:dyDescent="0.25">
      <c r="A1119" s="28" t="str">
        <f>IF(Items!$B1118="","",Items!$A1118)</f>
        <v>6007053002238</v>
      </c>
      <c r="B1119" s="28" t="str">
        <f>IF(Items!$B1118="","",Items!$B1118)</f>
        <v>Total Quartz 5000 SAE 20W 50 5lt</v>
      </c>
      <c r="C1119" s="32">
        <v>0</v>
      </c>
      <c r="D1119" s="32"/>
      <c r="E1119" s="32" t="str">
        <f t="shared" si="34"/>
        <v/>
      </c>
      <c r="F1119" s="33">
        <f>IF($B1119="","",Items!$I1118)</f>
        <v>105</v>
      </c>
      <c r="G1119" s="33" t="str">
        <f t="shared" si="35"/>
        <v/>
      </c>
      <c r="H1119" s="28"/>
    </row>
    <row r="1120" spans="1:8" x14ac:dyDescent="0.25">
      <c r="A1120" s="28" t="str">
        <f>IF(Items!$B1119="","",Items!$A1119)</f>
        <v>6007053000340</v>
      </c>
      <c r="B1120" s="28" t="str">
        <f>IF(Items!$B1119="","",Items!$B1119)</f>
        <v>Total Quartz 7000 15W 50 500ml</v>
      </c>
      <c r="C1120" s="32">
        <v>0</v>
      </c>
      <c r="D1120" s="32"/>
      <c r="E1120" s="32" t="str">
        <f t="shared" si="34"/>
        <v/>
      </c>
      <c r="F1120" s="33">
        <f>IF($B1120="","",Items!$I1119)</f>
        <v>18.262499999999999</v>
      </c>
      <c r="G1120" s="33" t="str">
        <f t="shared" si="35"/>
        <v/>
      </c>
      <c r="H1120" s="28"/>
    </row>
    <row r="1121" spans="1:8" x14ac:dyDescent="0.25">
      <c r="A1121" s="28" t="str">
        <f>IF(Items!$B1120="","",Items!$A1120)</f>
        <v>6007053003280</v>
      </c>
      <c r="B1121" s="28" t="str">
        <f>IF(Items!$B1120="","",Items!$B1120)</f>
        <v>Total Quartz 7000 15W40 5Lt</v>
      </c>
      <c r="C1121" s="32">
        <v>0</v>
      </c>
      <c r="D1121" s="32"/>
      <c r="E1121" s="32" t="str">
        <f t="shared" si="34"/>
        <v/>
      </c>
      <c r="F1121" s="33">
        <f>IF($B1121="","",Items!$I1120)</f>
        <v>127.82250000000001</v>
      </c>
      <c r="G1121" s="33" t="str">
        <f t="shared" si="35"/>
        <v/>
      </c>
      <c r="H1121" s="28"/>
    </row>
    <row r="1122" spans="1:8" x14ac:dyDescent="0.25">
      <c r="A1122" s="28" t="str">
        <f>IF(Items!$B1121="","",Items!$A1121)</f>
        <v>6007053003549</v>
      </c>
      <c r="B1122" s="28" t="str">
        <f>IF(Items!$B1121="","",Items!$B1121)</f>
        <v>Total Quartz 9000 5W 40 500ml</v>
      </c>
      <c r="C1122" s="32">
        <v>0</v>
      </c>
      <c r="D1122" s="32"/>
      <c r="E1122" s="32" t="str">
        <f t="shared" si="34"/>
        <v/>
      </c>
      <c r="F1122" s="33">
        <f>IF($B1122="","",Items!$I1121)</f>
        <v>22.822500000000002</v>
      </c>
      <c r="G1122" s="33" t="str">
        <f t="shared" si="35"/>
        <v/>
      </c>
      <c r="H1122" s="28"/>
    </row>
    <row r="1123" spans="1:8" x14ac:dyDescent="0.25">
      <c r="A1123" s="28" t="str">
        <f>IF(Items!$B1122="","",Items!$A1122)</f>
        <v>6007053002429</v>
      </c>
      <c r="B1123" s="28" t="str">
        <f>IF(Items!$B1122="","",Items!$B1122)</f>
        <v>Total Rubia TIR 7400 15W 40 5Lt</v>
      </c>
      <c r="C1123" s="32">
        <v>0</v>
      </c>
      <c r="D1123" s="32"/>
      <c r="E1123" s="32" t="str">
        <f t="shared" si="34"/>
        <v/>
      </c>
      <c r="F1123" s="33">
        <f>IF($B1123="","",Items!$I1122)</f>
        <v>109.5675</v>
      </c>
      <c r="G1123" s="33" t="str">
        <f t="shared" si="35"/>
        <v/>
      </c>
      <c r="H1123" s="28"/>
    </row>
    <row r="1124" spans="1:8" x14ac:dyDescent="0.25">
      <c r="A1124" s="28" t="str">
        <f>IF(Items!$B1123="","",Items!$A1123)</f>
        <v>6007053000388</v>
      </c>
      <c r="B1124" s="28" t="str">
        <f>IF(Items!$B1123="","",Items!$B1123)</f>
        <v>Total SAE 40 Motor Oil 500ml</v>
      </c>
      <c r="C1124" s="32">
        <v>0</v>
      </c>
      <c r="D1124" s="32"/>
      <c r="E1124" s="32" t="str">
        <f t="shared" si="34"/>
        <v/>
      </c>
      <c r="F1124" s="33">
        <f>IF($B1124="","",Items!$I1123)</f>
        <v>11.414999999999999</v>
      </c>
      <c r="G1124" s="33" t="str">
        <f t="shared" si="35"/>
        <v/>
      </c>
      <c r="H1124" s="28"/>
    </row>
    <row r="1125" spans="1:8" x14ac:dyDescent="0.25">
      <c r="A1125" s="28" t="str">
        <f>IF(Items!$B1124="","",Items!$A1124)</f>
        <v>6007053000371</v>
      </c>
      <c r="B1125" s="28" t="str">
        <f>IF(Items!$B1124="","",Items!$B1124)</f>
        <v>Total SAE 40 Motor Oil 5lt</v>
      </c>
      <c r="C1125" s="32">
        <v>0</v>
      </c>
      <c r="D1125" s="32"/>
      <c r="E1125" s="32" t="str">
        <f t="shared" si="34"/>
        <v/>
      </c>
      <c r="F1125" s="33">
        <f>IF($B1125="","",Items!$I1124)</f>
        <v>86.737499999999997</v>
      </c>
      <c r="G1125" s="33" t="str">
        <f t="shared" si="35"/>
        <v/>
      </c>
      <c r="H1125" s="28"/>
    </row>
    <row r="1126" spans="1:8" x14ac:dyDescent="0.25">
      <c r="A1126" s="28" t="str">
        <f>IF(Items!$B1125="","",Items!$A1125)</f>
        <v>6007053003341</v>
      </c>
      <c r="B1126" s="28" t="str">
        <f>IF(Items!$B1125="","",Items!$B1125)</f>
        <v>Total Transmission TM SAE80W90 5Lt</v>
      </c>
      <c r="C1126" s="32">
        <v>0</v>
      </c>
      <c r="D1126" s="32"/>
      <c r="E1126" s="32" t="str">
        <f t="shared" si="34"/>
        <v/>
      </c>
      <c r="F1126" s="33">
        <f>IF($B1126="","",Items!$I1125)</f>
        <v>109.5675</v>
      </c>
      <c r="G1126" s="33" t="str">
        <f t="shared" si="35"/>
        <v/>
      </c>
      <c r="H1126" s="28"/>
    </row>
    <row r="1127" spans="1:8" x14ac:dyDescent="0.25">
      <c r="A1127" s="28" t="str">
        <f>IF(Items!$B1126="","",Items!$A1126)</f>
        <v>6001156745375</v>
      </c>
      <c r="B1127" s="28" t="str">
        <f>IF(Items!$B1126="","",Items!$B1126)</f>
        <v>Trekker Coffe 60g</v>
      </c>
      <c r="C1127" s="32">
        <v>0</v>
      </c>
      <c r="D1127" s="32">
        <v>9</v>
      </c>
      <c r="E1127" s="32">
        <f t="shared" si="34"/>
        <v>9</v>
      </c>
      <c r="F1127" s="33">
        <f>IF($B1127="","",Items!$I1126)</f>
        <v>16.305</v>
      </c>
      <c r="G1127" s="33">
        <f t="shared" si="35"/>
        <v>146.745</v>
      </c>
      <c r="H1127" s="28"/>
    </row>
    <row r="1128" spans="1:8" x14ac:dyDescent="0.25">
      <c r="A1128" s="28" t="str">
        <f>IF(Items!$B1127="","",Items!$A1127)</f>
        <v>6001156745429</v>
      </c>
      <c r="B1128" s="28" t="str">
        <f>IF(Items!$B1127="","",Items!$B1127)</f>
        <v>Trekker Mixture 250g</v>
      </c>
      <c r="C1128" s="32">
        <v>0</v>
      </c>
      <c r="D1128" s="32"/>
      <c r="E1128" s="32" t="str">
        <f t="shared" si="34"/>
        <v/>
      </c>
      <c r="F1128" s="33">
        <f>IF($B1128="","",Items!$I1127)</f>
        <v>29.3475</v>
      </c>
      <c r="G1128" s="33" t="str">
        <f t="shared" si="35"/>
        <v/>
      </c>
      <c r="H1128" s="28"/>
    </row>
    <row r="1129" spans="1:8" x14ac:dyDescent="0.25">
      <c r="A1129" s="28" t="str">
        <f>IF(Items!$B1128="","",Items!$A1128)</f>
        <v>6001156589764</v>
      </c>
      <c r="B1129" s="28" t="str">
        <f>IF(Items!$B1128="","",Items!$B1128)</f>
        <v>Trinco Black Tea 130g</v>
      </c>
      <c r="C1129" s="32">
        <v>0</v>
      </c>
      <c r="D1129" s="32"/>
      <c r="E1129" s="32" t="str">
        <f t="shared" si="34"/>
        <v/>
      </c>
      <c r="F1129" s="33">
        <f>IF($B1129="","",Items!$I1128)</f>
        <v>22.822500000000002</v>
      </c>
      <c r="G1129" s="33" t="str">
        <f t="shared" si="35"/>
        <v/>
      </c>
      <c r="H1129" s="28"/>
    </row>
    <row r="1130" spans="1:8" x14ac:dyDescent="0.25">
      <c r="A1130" s="28" t="str">
        <f>IF(Items!$B1129="","",Items!$A1129)</f>
        <v>6001156232257</v>
      </c>
      <c r="B1130" s="28" t="str">
        <f>IF(Items!$B1129="","",Items!$B1129)</f>
        <v>Trinco Black Tea 250g</v>
      </c>
      <c r="C1130" s="32">
        <v>0</v>
      </c>
      <c r="D1130" s="32"/>
      <c r="E1130" s="32" t="str">
        <f t="shared" si="34"/>
        <v/>
      </c>
      <c r="F1130" s="33">
        <f>IF($B1130="","",Items!$I1129)</f>
        <v>26.085000000000001</v>
      </c>
      <c r="G1130" s="33" t="str">
        <f t="shared" si="35"/>
        <v/>
      </c>
      <c r="H1130" s="28"/>
    </row>
    <row r="1131" spans="1:8" x14ac:dyDescent="0.25">
      <c r="A1131" s="28" t="str">
        <f>IF(Items!$B1130="","",Items!$A1130)</f>
        <v>6001156232066</v>
      </c>
      <c r="B1131" s="28" t="str">
        <f>IF(Items!$B1130="","",Items!$B1130)</f>
        <v>Trinco Black Tea 62.5g</v>
      </c>
      <c r="C1131" s="32">
        <v>0</v>
      </c>
      <c r="D1131" s="32"/>
      <c r="E1131" s="32" t="str">
        <f t="shared" si="34"/>
        <v/>
      </c>
      <c r="F1131" s="33">
        <f>IF($B1131="","",Items!$I1130)</f>
        <v>9.7799999999999994</v>
      </c>
      <c r="G1131" s="33" t="str">
        <f t="shared" si="35"/>
        <v/>
      </c>
      <c r="H1131" s="28"/>
    </row>
    <row r="1132" spans="1:8" x14ac:dyDescent="0.25">
      <c r="A1132" s="28" t="str">
        <f>IF(Items!$B1131="","",Items!$A1131)</f>
        <v>6007013000267</v>
      </c>
      <c r="B1132" s="28" t="str">
        <f>IF(Items!$B1131="","",Items!$B1131)</f>
        <v>Trust  Extra Thin Condom</v>
      </c>
      <c r="C1132" s="32">
        <v>0</v>
      </c>
      <c r="D1132" s="32"/>
      <c r="E1132" s="32" t="str">
        <f t="shared" si="34"/>
        <v/>
      </c>
      <c r="F1132" s="33">
        <f>IF($B1132="","",Items!$I1131)</f>
        <v>13.0425</v>
      </c>
      <c r="G1132" s="33" t="str">
        <f t="shared" si="35"/>
        <v/>
      </c>
      <c r="H1132" s="28"/>
    </row>
    <row r="1133" spans="1:8" x14ac:dyDescent="0.25">
      <c r="A1133" s="28" t="str">
        <f>IF(Items!$B1132="","",Items!$A1132)</f>
        <v>6007013000304</v>
      </c>
      <c r="B1133" s="28" t="str">
        <f>IF(Items!$B1132="","",Items!$B1132)</f>
        <v>Trust  Smooth Condom</v>
      </c>
      <c r="C1133" s="32">
        <v>0</v>
      </c>
      <c r="D1133" s="32"/>
      <c r="E1133" s="32" t="str">
        <f t="shared" si="34"/>
        <v/>
      </c>
      <c r="F1133" s="33">
        <f>IF($B1133="","",Items!$I1132)</f>
        <v>13.0425</v>
      </c>
      <c r="G1133" s="33" t="str">
        <f t="shared" si="35"/>
        <v/>
      </c>
      <c r="H1133" s="28"/>
    </row>
    <row r="1134" spans="1:8" x14ac:dyDescent="0.25">
      <c r="A1134" s="28" t="str">
        <f>IF(Items!$B1133="","",Items!$A1133)</f>
        <v>6007013000359</v>
      </c>
      <c r="B1134" s="28" t="str">
        <f>IF(Items!$B1133="","",Items!$B1133)</f>
        <v>Trust  Studded Condom</v>
      </c>
      <c r="C1134" s="32">
        <v>0</v>
      </c>
      <c r="D1134" s="32"/>
      <c r="E1134" s="32" t="str">
        <f t="shared" si="34"/>
        <v/>
      </c>
      <c r="F1134" s="33">
        <f>IF($B1134="","",Items!$I1133)</f>
        <v>13.0425</v>
      </c>
      <c r="G1134" s="33" t="str">
        <f t="shared" si="35"/>
        <v/>
      </c>
      <c r="H1134" s="28"/>
    </row>
    <row r="1135" spans="1:8" x14ac:dyDescent="0.25">
      <c r="A1135" s="28" t="str">
        <f>IF(Items!$B1134="","",Items!$A1134)</f>
        <v>A100</v>
      </c>
      <c r="B1135" s="28" t="str">
        <f>IF(Items!$B1134="","",Items!$B1134)</f>
        <v>Twinsaver Lux Tissue</v>
      </c>
      <c r="C1135" s="32">
        <v>0</v>
      </c>
      <c r="D1135" s="32"/>
      <c r="E1135" s="32" t="str">
        <f t="shared" si="34"/>
        <v/>
      </c>
      <c r="F1135" s="33">
        <f>IF($B1135="","",Items!$I1134)</f>
        <v>13.0425</v>
      </c>
      <c r="G1135" s="33" t="str">
        <f t="shared" si="35"/>
        <v/>
      </c>
      <c r="H1135" s="28"/>
    </row>
    <row r="1136" spans="1:8" x14ac:dyDescent="0.25">
      <c r="A1136" s="28" t="str">
        <f>IF(Items!$B1135="","",Items!$A1135)</f>
        <v>724376231416</v>
      </c>
      <c r="B1136" s="28" t="str">
        <f>IF(Items!$B1135="","",Items!$B1135)</f>
        <v>U-Fresh Apple 375ml</v>
      </c>
      <c r="C1136" s="32">
        <v>0</v>
      </c>
      <c r="D1136" s="32"/>
      <c r="E1136" s="32" t="str">
        <f t="shared" si="34"/>
        <v/>
      </c>
      <c r="F1136" s="33">
        <f>IF($B1136="","",Items!$I1135)</f>
        <v>6.4950000000000001</v>
      </c>
      <c r="G1136" s="33" t="str">
        <f t="shared" si="35"/>
        <v/>
      </c>
      <c r="H1136" s="28"/>
    </row>
    <row r="1137" spans="1:8" x14ac:dyDescent="0.25">
      <c r="A1137" s="28" t="str">
        <f>IF(Items!$B1136="","",Items!$A1136)</f>
        <v>6009713102455</v>
      </c>
      <c r="B1137" s="28" t="str">
        <f>IF(Items!$B1136="","",Items!$B1136)</f>
        <v>UFRESH ASS 375ML</v>
      </c>
      <c r="C1137" s="32">
        <v>0</v>
      </c>
      <c r="D1137" s="32"/>
      <c r="E1137" s="32" t="str">
        <f t="shared" si="34"/>
        <v/>
      </c>
      <c r="F1137" s="33">
        <f>IF($B1137="","",Items!$I1136)</f>
        <v>6.4950000000000001</v>
      </c>
      <c r="G1137" s="33" t="str">
        <f t="shared" si="35"/>
        <v/>
      </c>
      <c r="H1137" s="28"/>
    </row>
    <row r="1138" spans="1:8" x14ac:dyDescent="0.25">
      <c r="A1138" s="28" t="str">
        <f>IF(Items!$B1137="","",Items!$A1137)</f>
        <v>724376231423</v>
      </c>
      <c r="B1138" s="28" t="str">
        <f>IF(Items!$B1137="","",Items!$B1137)</f>
        <v>U-Fresh Honey Peach 375ml</v>
      </c>
      <c r="C1138" s="32">
        <v>0</v>
      </c>
      <c r="D1138" s="32"/>
      <c r="E1138" s="32" t="str">
        <f t="shared" si="34"/>
        <v/>
      </c>
      <c r="F1138" s="33">
        <f>IF($B1138="","",Items!$I1137)</f>
        <v>6.4950000000000001</v>
      </c>
      <c r="G1138" s="33" t="str">
        <f t="shared" si="35"/>
        <v/>
      </c>
      <c r="H1138" s="28"/>
    </row>
    <row r="1139" spans="1:8" x14ac:dyDescent="0.25">
      <c r="A1139" s="28" t="str">
        <f>IF(Items!$B1138="","",Items!$A1138)</f>
        <v>724376231430</v>
      </c>
      <c r="B1139" s="28" t="str">
        <f>IF(Items!$B1138="","",Items!$B1138)</f>
        <v>U-Fresh Passion 375ml</v>
      </c>
      <c r="C1139" s="32">
        <v>0</v>
      </c>
      <c r="D1139" s="32"/>
      <c r="E1139" s="32" t="str">
        <f t="shared" si="34"/>
        <v/>
      </c>
      <c r="F1139" s="33">
        <f>IF($B1139="","",Items!$I1138)</f>
        <v>6.4950000000000001</v>
      </c>
      <c r="G1139" s="33" t="str">
        <f t="shared" si="35"/>
        <v/>
      </c>
      <c r="H1139" s="28"/>
    </row>
    <row r="1140" spans="1:8" x14ac:dyDescent="0.25">
      <c r="A1140" s="28" t="str">
        <f>IF(Items!$B1139="","",Items!$A1139)</f>
        <v>6009708463616</v>
      </c>
      <c r="B1140" s="28" t="str">
        <f>IF(Items!$B1139="","",Items!$B1139)</f>
        <v>Ultra Mel 125ml</v>
      </c>
      <c r="C1140" s="32">
        <v>0</v>
      </c>
      <c r="D1140" s="32"/>
      <c r="E1140" s="32" t="str">
        <f t="shared" si="34"/>
        <v/>
      </c>
      <c r="F1140" s="33">
        <f>IF($B1140="","",Items!$I1139)</f>
        <v>29.3475</v>
      </c>
      <c r="G1140" s="33" t="str">
        <f t="shared" si="35"/>
        <v/>
      </c>
      <c r="H1140" s="28"/>
    </row>
    <row r="1141" spans="1:8" x14ac:dyDescent="0.25">
      <c r="A1141" s="28" t="str">
        <f>IF(Items!$B1140="","",Items!$A1140)</f>
        <v>6009900396545</v>
      </c>
      <c r="B1141" s="28" t="str">
        <f>IF(Items!$B1140="","",Items!$B1140)</f>
        <v>Umoja Powder 750g</v>
      </c>
      <c r="C1141" s="32">
        <v>0</v>
      </c>
      <c r="D1141" s="32"/>
      <c r="E1141" s="32" t="str">
        <f t="shared" si="34"/>
        <v/>
      </c>
      <c r="F1141" s="33">
        <f>IF($B1141="","",Items!$I1140)</f>
        <v>26.085000000000001</v>
      </c>
      <c r="G1141" s="33" t="str">
        <f t="shared" si="35"/>
        <v/>
      </c>
      <c r="H1141" s="28"/>
    </row>
    <row r="1142" spans="1:8" x14ac:dyDescent="0.25">
      <c r="A1142" s="28" t="str">
        <f>IF(Items!$B1141="","",Items!$A1141)</f>
        <v>0700371562649</v>
      </c>
      <c r="B1142" s="28" t="str">
        <f>IF(Items!$B1141="","",Items!$B1141)</f>
        <v>Valley Fresh Sauce 375ml</v>
      </c>
      <c r="C1142" s="32">
        <v>0</v>
      </c>
      <c r="D1142" s="32"/>
      <c r="E1142" s="32" t="str">
        <f t="shared" si="34"/>
        <v/>
      </c>
      <c r="F1142" s="33">
        <f>IF($B1142="","",Items!$I1141)</f>
        <v>16.305</v>
      </c>
      <c r="G1142" s="33" t="str">
        <f t="shared" si="35"/>
        <v/>
      </c>
      <c r="H1142" s="28"/>
    </row>
    <row r="1143" spans="1:8" x14ac:dyDescent="0.25">
      <c r="A1143" s="28" t="str">
        <f>IF(Items!$B1142="","",Items!$A1142)</f>
        <v>60019066</v>
      </c>
      <c r="B1143" s="28" t="str">
        <f>IF(Items!$B1142="","",Items!$B1142)</f>
        <v>Vaseline 100ml</v>
      </c>
      <c r="C1143" s="32">
        <v>0</v>
      </c>
      <c r="D1143" s="32"/>
      <c r="E1143" s="32" t="str">
        <f t="shared" si="34"/>
        <v/>
      </c>
      <c r="F1143" s="33">
        <f>IF($B1143="","",Items!$I1142)</f>
        <v>16.305</v>
      </c>
      <c r="G1143" s="33" t="str">
        <f t="shared" si="35"/>
        <v/>
      </c>
      <c r="H1143" s="28"/>
    </row>
    <row r="1144" spans="1:8" x14ac:dyDescent="0.25">
      <c r="A1144" s="28" t="str">
        <f>IF(Items!$B1143="","",Items!$A1143)</f>
        <v>6001087005661</v>
      </c>
      <c r="B1144" s="28" t="str">
        <f>IF(Items!$B1143="","",Items!$B1143)</f>
        <v>Vaseline 250ml</v>
      </c>
      <c r="C1144" s="32">
        <v>0</v>
      </c>
      <c r="D1144" s="32"/>
      <c r="E1144" s="32" t="str">
        <f t="shared" si="34"/>
        <v/>
      </c>
      <c r="F1144" s="33">
        <f>IF($B1144="","",Items!$I1143)</f>
        <v>32.61</v>
      </c>
      <c r="G1144" s="33" t="str">
        <f t="shared" si="35"/>
        <v/>
      </c>
      <c r="H1144" s="28"/>
    </row>
    <row r="1145" spans="1:8" x14ac:dyDescent="0.25">
      <c r="A1145" s="28" t="str">
        <f>IF(Items!$B1144="","",Items!$A1144)</f>
        <v>6001085120946</v>
      </c>
      <c r="B1145" s="28" t="str">
        <f>IF(Items!$B1144="","",Items!$B1144)</f>
        <v>Vaseline Blue Seal 100ml</v>
      </c>
      <c r="C1145" s="32">
        <v>0</v>
      </c>
      <c r="D1145" s="32">
        <v>23</v>
      </c>
      <c r="E1145" s="32">
        <f t="shared" si="34"/>
        <v>23</v>
      </c>
      <c r="F1145" s="33">
        <f>IF($B1145="","",Items!$I1144)</f>
        <v>16.305</v>
      </c>
      <c r="G1145" s="33">
        <f t="shared" si="35"/>
        <v>375.01499999999999</v>
      </c>
      <c r="H1145" s="28"/>
    </row>
    <row r="1146" spans="1:8" x14ac:dyDescent="0.25">
      <c r="A1146" s="28" t="str">
        <f>IF(Items!$B1145="","",Items!$A1145)</f>
        <v>60014399</v>
      </c>
      <c r="B1146" s="28" t="str">
        <f>IF(Items!$B1145="","",Items!$B1145)</f>
        <v>Vaseline Blue Seal 50ml</v>
      </c>
      <c r="C1146" s="32">
        <v>0</v>
      </c>
      <c r="D1146" s="32">
        <v>19</v>
      </c>
      <c r="E1146" s="32">
        <f t="shared" si="34"/>
        <v>19</v>
      </c>
      <c r="F1146" s="33">
        <f>IF($B1146="","",Items!$I1145)</f>
        <v>13.0425</v>
      </c>
      <c r="G1146" s="33">
        <f t="shared" si="35"/>
        <v>247.8075</v>
      </c>
      <c r="H1146" s="28"/>
    </row>
    <row r="1147" spans="1:8" x14ac:dyDescent="0.25">
      <c r="A1147" s="28" t="str">
        <f>IF(Items!$B1146="","",Items!$A1146)</f>
        <v>6009602766318</v>
      </c>
      <c r="B1147" s="28" t="str">
        <f>IF(Items!$B1146="","",Items!$B1146)</f>
        <v>Veerox Bubble Bath 2l</v>
      </c>
      <c r="C1147" s="32">
        <v>0</v>
      </c>
      <c r="D1147" s="32"/>
      <c r="E1147" s="32" t="str">
        <f t="shared" si="34"/>
        <v/>
      </c>
      <c r="F1147" s="33">
        <f>IF($B1147="","",Items!$I1146)</f>
        <v>42.39</v>
      </c>
      <c r="G1147" s="33" t="str">
        <f t="shared" si="35"/>
        <v/>
      </c>
      <c r="H1147" s="28"/>
    </row>
    <row r="1148" spans="1:8" x14ac:dyDescent="0.25">
      <c r="A1148" s="28" t="str">
        <f>IF(Items!$B1147="","",Items!$A1147)</f>
        <v>6009602766271</v>
      </c>
      <c r="B1148" s="28" t="str">
        <f>IF(Items!$B1147="","",Items!$B1147)</f>
        <v>Veerox Flower 2l</v>
      </c>
      <c r="C1148" s="32">
        <v>0</v>
      </c>
      <c r="D1148" s="32"/>
      <c r="E1148" s="32" t="str">
        <f t="shared" si="34"/>
        <v/>
      </c>
      <c r="F1148" s="33">
        <f>IF($B1148="","",Items!$I1147)</f>
        <v>42.39</v>
      </c>
      <c r="G1148" s="33" t="str">
        <f t="shared" si="35"/>
        <v/>
      </c>
      <c r="H1148" s="28"/>
    </row>
    <row r="1149" spans="1:8" x14ac:dyDescent="0.25">
      <c r="A1149" s="28" t="str">
        <f>IF(Items!$B1148="","",Items!$A1148)</f>
        <v>6009602766257</v>
      </c>
      <c r="B1149" s="28" t="str">
        <f>IF(Items!$B1148="","",Items!$B1148)</f>
        <v>Veerox Mountain Bubble Bath 2l</v>
      </c>
      <c r="C1149" s="32">
        <v>0</v>
      </c>
      <c r="D1149" s="32"/>
      <c r="E1149" s="32" t="str">
        <f t="shared" si="34"/>
        <v/>
      </c>
      <c r="F1149" s="33">
        <f>IF($B1149="","",Items!$I1148)</f>
        <v>42.39</v>
      </c>
      <c r="G1149" s="33" t="str">
        <f t="shared" si="35"/>
        <v/>
      </c>
      <c r="H1149" s="28"/>
    </row>
    <row r="1150" spans="1:8" x14ac:dyDescent="0.25">
      <c r="A1150" s="28" t="str">
        <f>IF(Items!$B1149="","",Items!$A1149)</f>
        <v>42</v>
      </c>
      <c r="B1150" s="28" t="str">
        <f>IF(Items!$B1149="","",Items!$B1149)</f>
        <v>Vest Reflector</v>
      </c>
      <c r="C1150" s="32">
        <v>0</v>
      </c>
      <c r="D1150" s="32"/>
      <c r="E1150" s="32" t="str">
        <f t="shared" si="34"/>
        <v/>
      </c>
      <c r="F1150" s="33">
        <f>IF($B1150="","",Items!$I1149)</f>
        <v>45.652500000000003</v>
      </c>
      <c r="G1150" s="33" t="str">
        <f t="shared" si="35"/>
        <v/>
      </c>
      <c r="H1150" s="28"/>
    </row>
    <row r="1151" spans="1:8" x14ac:dyDescent="0.25">
      <c r="A1151" s="28" t="str">
        <f>IF(Items!$B1150="","",Items!$A1150)</f>
        <v>8006540339206</v>
      </c>
      <c r="B1151" s="28" t="str">
        <f>IF(Items!$B1150="","",Items!$B1150)</f>
        <v>Vicks Acta 100ml</v>
      </c>
      <c r="C1151" s="32">
        <v>0</v>
      </c>
      <c r="D1151" s="32"/>
      <c r="E1151" s="32" t="str">
        <f t="shared" si="34"/>
        <v/>
      </c>
      <c r="F1151" s="33">
        <f>IF($B1151="","",Items!$I1150)</f>
        <v>32.61</v>
      </c>
      <c r="G1151" s="33" t="str">
        <f t="shared" si="35"/>
        <v/>
      </c>
      <c r="H1151" s="28"/>
    </row>
    <row r="1152" spans="1:8" x14ac:dyDescent="0.25">
      <c r="A1152" s="28" t="str">
        <f>IF(Items!$B1151="","",Items!$A1151)</f>
        <v>8006540339244</v>
      </c>
      <c r="B1152" s="28" t="str">
        <f>IF(Items!$B1151="","",Items!$B1151)</f>
        <v>Vicks Cough Syrup 50ml</v>
      </c>
      <c r="C1152" s="32">
        <v>0</v>
      </c>
      <c r="D1152" s="32"/>
      <c r="E1152" s="32" t="str">
        <f t="shared" si="34"/>
        <v/>
      </c>
      <c r="F1152" s="33">
        <f>IF($B1152="","",Items!$I1151)</f>
        <v>29.3475</v>
      </c>
      <c r="G1152" s="33" t="str">
        <f t="shared" si="35"/>
        <v/>
      </c>
      <c r="H1152" s="28"/>
    </row>
    <row r="1153" spans="1:8" x14ac:dyDescent="0.25">
      <c r="A1153" s="28" t="str">
        <f>IF(Items!$B1152="","",Items!$A1152)</f>
        <v>61600416</v>
      </c>
      <c r="B1153" s="28" t="str">
        <f>IF(Items!$B1152="","",Items!$B1152)</f>
        <v>Vicks Vaporub 10g</v>
      </c>
      <c r="C1153" s="32">
        <v>0</v>
      </c>
      <c r="D1153" s="32">
        <v>31</v>
      </c>
      <c r="E1153" s="32">
        <f t="shared" si="34"/>
        <v>31</v>
      </c>
      <c r="F1153" s="33">
        <f>IF($B1153="","",Items!$I1152)</f>
        <v>9.7799999999999994</v>
      </c>
      <c r="G1153" s="33">
        <f t="shared" si="35"/>
        <v>303.18</v>
      </c>
      <c r="H1153" s="28"/>
    </row>
    <row r="1154" spans="1:8" x14ac:dyDescent="0.25">
      <c r="A1154" s="28" t="str">
        <f>IF(Items!$B1153="","",Items!$A1153)</f>
        <v>VICTRORIA1LASS</v>
      </c>
      <c r="B1154" s="28" t="str">
        <f>IF(Items!$B1153="","",Items!$B1153)</f>
        <v>VICTORIA ASS 1L</v>
      </c>
      <c r="C1154" s="32">
        <v>0</v>
      </c>
      <c r="D1154" s="32"/>
      <c r="E1154" s="32" t="str">
        <f t="shared" si="34"/>
        <v/>
      </c>
      <c r="F1154" s="33">
        <f>IF($B1154="","",Items!$I1153)</f>
        <v>32.61</v>
      </c>
      <c r="G1154" s="33" t="str">
        <f t="shared" si="35"/>
        <v/>
      </c>
      <c r="H1154" s="28"/>
    </row>
    <row r="1155" spans="1:8" x14ac:dyDescent="0.25">
      <c r="A1155" s="28" t="str">
        <f>IF(Items!$B1154="","",Items!$A1154)</f>
        <v>6009698813521</v>
      </c>
      <c r="B1155" s="28" t="str">
        <f>IF(Items!$B1154="","",Items!$B1154)</f>
        <v>Victoria Fruit  Orange 1L</v>
      </c>
      <c r="C1155" s="32">
        <v>0</v>
      </c>
      <c r="D1155" s="32"/>
      <c r="E1155" s="32" t="str">
        <f t="shared" si="34"/>
        <v/>
      </c>
      <c r="F1155" s="33">
        <f>IF($B1155="","",Items!$I1154)</f>
        <v>22.822500000000002</v>
      </c>
      <c r="G1155" s="33" t="str">
        <f t="shared" si="35"/>
        <v/>
      </c>
      <c r="H1155" s="28"/>
    </row>
    <row r="1156" spans="1:8" x14ac:dyDescent="0.25">
      <c r="A1156" s="28" t="str">
        <f>IF(Items!$B1155="","",Items!$A1155)</f>
        <v>6009698813576</v>
      </c>
      <c r="B1156" s="28" t="str">
        <f>IF(Items!$B1155="","",Items!$B1155)</f>
        <v>Victoria Fruit Apple 1L</v>
      </c>
      <c r="C1156" s="32">
        <v>0</v>
      </c>
      <c r="D1156" s="32"/>
      <c r="E1156" s="32" t="str">
        <f t="shared" si="34"/>
        <v/>
      </c>
      <c r="F1156" s="33">
        <f>IF($B1156="","",Items!$I1155)</f>
        <v>24.266666666666666</v>
      </c>
      <c r="G1156" s="33" t="str">
        <f t="shared" si="35"/>
        <v/>
      </c>
      <c r="H1156" s="28"/>
    </row>
    <row r="1157" spans="1:8" x14ac:dyDescent="0.25">
      <c r="A1157" s="28" t="str">
        <f>IF(Items!$B1156="","",Items!$A1156)</f>
        <v>548787</v>
      </c>
      <c r="B1157" s="28" t="str">
        <f>IF(Items!$B1156="","",Items!$B1156)</f>
        <v>Victoria Fruit Assorted 1L</v>
      </c>
      <c r="C1157" s="32">
        <v>0</v>
      </c>
      <c r="D1157" s="32"/>
      <c r="E1157" s="32" t="str">
        <f t="shared" si="34"/>
        <v/>
      </c>
      <c r="F1157" s="33">
        <f>IF($B1157="","",Items!$I1156)</f>
        <v>32.61</v>
      </c>
      <c r="G1157" s="33" t="str">
        <f t="shared" si="35"/>
        <v/>
      </c>
      <c r="H1157" s="28"/>
    </row>
    <row r="1158" spans="1:8" x14ac:dyDescent="0.25">
      <c r="A1158" s="28" t="str">
        <f>IF(Items!$B1157="","",Items!$A1157)</f>
        <v>6009698813552</v>
      </c>
      <c r="B1158" s="28" t="str">
        <f>IF(Items!$B1157="","",Items!$B1157)</f>
        <v>Victoria Fruit Berry Burst</v>
      </c>
      <c r="C1158" s="32">
        <v>0</v>
      </c>
      <c r="D1158" s="32"/>
      <c r="E1158" s="32" t="str">
        <f t="shared" ref="E1158:E1221" si="36">IF(OR($B1158="",$D1158=""),"",$D1158-$C1158)</f>
        <v/>
      </c>
      <c r="F1158" s="33">
        <f>IF($B1158="","",Items!$I1157)</f>
        <v>32.61</v>
      </c>
      <c r="G1158" s="33" t="str">
        <f t="shared" ref="G1158:G1221" si="37">IF($E1158="","",$E1158*$F1158)</f>
        <v/>
      </c>
      <c r="H1158" s="28"/>
    </row>
    <row r="1159" spans="1:8" x14ac:dyDescent="0.25">
      <c r="A1159" s="28" t="str">
        <f>IF(Items!$B1158="","",Items!$A1158)</f>
        <v>6009698813569</v>
      </c>
      <c r="B1159" s="28" t="str">
        <f>IF(Items!$B1158="","",Items!$B1158)</f>
        <v>Victoria Fruit Litchi 1L</v>
      </c>
      <c r="C1159" s="32">
        <v>0</v>
      </c>
      <c r="D1159" s="32"/>
      <c r="E1159" s="32" t="str">
        <f t="shared" si="36"/>
        <v/>
      </c>
      <c r="F1159" s="33">
        <f>IF($B1159="","",Items!$I1158)</f>
        <v>22.822500000000002</v>
      </c>
      <c r="G1159" s="33" t="str">
        <f t="shared" si="37"/>
        <v/>
      </c>
      <c r="H1159" s="28"/>
    </row>
    <row r="1160" spans="1:8" x14ac:dyDescent="0.25">
      <c r="A1160" s="28" t="str">
        <f>IF(Items!$B1159="","",Items!$A1159)</f>
        <v>6009698813545</v>
      </c>
      <c r="B1160" s="28" t="str">
        <f>IF(Items!$B1159="","",Items!$B1159)</f>
        <v>Victoria Fruit Mango Orange</v>
      </c>
      <c r="C1160" s="32">
        <v>0</v>
      </c>
      <c r="D1160" s="32">
        <v>5</v>
      </c>
      <c r="E1160" s="32">
        <f t="shared" si="36"/>
        <v>5</v>
      </c>
      <c r="F1160" s="33">
        <f>IF($B1160="","",Items!$I1159)</f>
        <v>24.320000000000004</v>
      </c>
      <c r="G1160" s="33">
        <f t="shared" si="37"/>
        <v>121.60000000000002</v>
      </c>
      <c r="H1160" s="28"/>
    </row>
    <row r="1161" spans="1:8" x14ac:dyDescent="0.25">
      <c r="A1161" s="28" t="str">
        <f>IF(Items!$B1160="","",Items!$A1160)</f>
        <v>6009698813583</v>
      </c>
      <c r="B1161" s="28" t="str">
        <f>IF(Items!$B1160="","",Items!$B1160)</f>
        <v>Victoria Fruit Tropical 1L</v>
      </c>
      <c r="C1161" s="32">
        <v>0</v>
      </c>
      <c r="D1161" s="32">
        <v>8</v>
      </c>
      <c r="E1161" s="32">
        <f t="shared" si="36"/>
        <v>8</v>
      </c>
      <c r="F1161" s="33">
        <f>IF($B1161="","",Items!$I1160)</f>
        <v>24.320000000000004</v>
      </c>
      <c r="G1161" s="33">
        <f t="shared" si="37"/>
        <v>194.56000000000003</v>
      </c>
      <c r="H1161" s="28"/>
    </row>
    <row r="1162" spans="1:8" x14ac:dyDescent="0.25">
      <c r="A1162" s="28" t="str">
        <f>IF(Items!$B1161="","",Items!$A1161)</f>
        <v>6009698813538</v>
      </c>
      <c r="B1162" s="28" t="str">
        <f>IF(Items!$B1161="","",Items!$B1161)</f>
        <v>VICTORIA RED GRAPE 1L</v>
      </c>
      <c r="C1162" s="32">
        <v>0</v>
      </c>
      <c r="D1162" s="32"/>
      <c r="E1162" s="32" t="str">
        <f t="shared" si="36"/>
        <v/>
      </c>
      <c r="F1162" s="33">
        <f>IF($B1162="","",Items!$I1161)</f>
        <v>32.61</v>
      </c>
      <c r="G1162" s="33" t="str">
        <f t="shared" si="37"/>
        <v/>
      </c>
      <c r="H1162" s="28"/>
    </row>
    <row r="1163" spans="1:8" x14ac:dyDescent="0.25">
      <c r="A1163" s="28" t="str">
        <f>IF(Items!$B1162="","",Items!$A1162)</f>
        <v>6001085061317</v>
      </c>
      <c r="B1163" s="28" t="str">
        <f>IF(Items!$B1162="","",Items!$B1162)</f>
        <v>Vim Lemon Fresh 500g</v>
      </c>
      <c r="C1163" s="32">
        <v>0</v>
      </c>
      <c r="D1163" s="32"/>
      <c r="E1163" s="32" t="str">
        <f t="shared" si="36"/>
        <v/>
      </c>
      <c r="F1163" s="33">
        <f>IF($B1163="","",Items!$I1162)</f>
        <v>19.567499999999999</v>
      </c>
      <c r="G1163" s="33" t="str">
        <f t="shared" si="37"/>
        <v/>
      </c>
      <c r="H1163" s="28"/>
    </row>
    <row r="1164" spans="1:8" x14ac:dyDescent="0.25">
      <c r="A1164" s="28" t="str">
        <f>IF(Items!$B1163="","",Items!$A1163)</f>
        <v>6009803982531</v>
      </c>
      <c r="B1164" s="28" t="str">
        <f>IF(Items!$B1163="","",Items!$B1163)</f>
        <v>VitaC  Zinc Energy Drink 500ml</v>
      </c>
      <c r="C1164" s="32">
        <v>0</v>
      </c>
      <c r="D1164" s="32"/>
      <c r="E1164" s="32" t="str">
        <f t="shared" si="36"/>
        <v/>
      </c>
      <c r="F1164" s="33">
        <f>IF($B1164="","",Items!$I1163)</f>
        <v>9.7799999999999994</v>
      </c>
      <c r="G1164" s="33" t="str">
        <f t="shared" si="37"/>
        <v/>
      </c>
      <c r="H1164" s="28"/>
    </row>
    <row r="1165" spans="1:8" x14ac:dyDescent="0.25">
      <c r="A1165" s="28" t="str">
        <f>IF(Items!$B1164="","",Items!$A1164)</f>
        <v>6009803982562</v>
      </c>
      <c r="B1165" s="28" t="str">
        <f>IF(Items!$B1164="","",Items!$B1164)</f>
        <v>VitaC  Zinc Lemon Energy Drink 500ml</v>
      </c>
      <c r="C1165" s="32">
        <v>0</v>
      </c>
      <c r="D1165" s="32"/>
      <c r="E1165" s="32" t="str">
        <f t="shared" si="36"/>
        <v/>
      </c>
      <c r="F1165" s="33">
        <f>IF($B1165="","",Items!$I1164)</f>
        <v>9.7799999999999994</v>
      </c>
      <c r="G1165" s="33" t="str">
        <f t="shared" si="37"/>
        <v/>
      </c>
      <c r="H1165" s="28"/>
    </row>
    <row r="1166" spans="1:8" x14ac:dyDescent="0.25">
      <c r="A1166" s="28" t="str">
        <f>IF(Items!$B1165="","",Items!$A1165)</f>
        <v>6918235678366</v>
      </c>
      <c r="B1166" s="28" t="str">
        <f>IF(Items!$B1165="","",Items!$B1165)</f>
        <v>Vivon  500ml</v>
      </c>
      <c r="C1166" s="32">
        <v>0</v>
      </c>
      <c r="D1166" s="32"/>
      <c r="E1166" s="32" t="str">
        <f t="shared" si="36"/>
        <v/>
      </c>
      <c r="F1166" s="33">
        <f>IF($B1166="","",Items!$I1165)</f>
        <v>2.4666666666666668</v>
      </c>
      <c r="G1166" s="33" t="str">
        <f t="shared" si="37"/>
        <v/>
      </c>
      <c r="H1166" s="28"/>
    </row>
    <row r="1167" spans="1:8" x14ac:dyDescent="0.25">
      <c r="A1167" s="28" t="str">
        <f>IF(Items!$B1166="","",Items!$A1166)</f>
        <v>6918235688969</v>
      </c>
      <c r="B1167" s="28" t="str">
        <f>IF(Items!$B1166="","",Items!$B1166)</f>
        <v>Vivon 2L</v>
      </c>
      <c r="C1167" s="32">
        <v>0</v>
      </c>
      <c r="D1167" s="32"/>
      <c r="E1167" s="32" t="str">
        <f t="shared" si="36"/>
        <v/>
      </c>
      <c r="F1167" s="33">
        <f>IF($B1167="","",Items!$I1166)</f>
        <v>13.0425</v>
      </c>
      <c r="G1167" s="33" t="str">
        <f t="shared" si="37"/>
        <v/>
      </c>
      <c r="H1167" s="28"/>
    </row>
    <row r="1168" spans="1:8" x14ac:dyDescent="0.25">
      <c r="A1168" s="28" t="str">
        <f>IF(Items!$B1167="","",Items!$A1167)</f>
        <v>6918235683339</v>
      </c>
      <c r="B1168" s="28" t="str">
        <f>IF(Items!$B1167="","",Items!$B1167)</f>
        <v>Vivon Water 5lt</v>
      </c>
      <c r="C1168" s="32">
        <v>0</v>
      </c>
      <c r="D1168" s="32"/>
      <c r="E1168" s="32" t="str">
        <f t="shared" si="36"/>
        <v/>
      </c>
      <c r="F1168" s="33">
        <f>IF($B1168="","",Items!$I1167)</f>
        <v>16</v>
      </c>
      <c r="G1168" s="33" t="str">
        <f t="shared" si="37"/>
        <v/>
      </c>
      <c r="H1168" s="28"/>
    </row>
    <row r="1169" spans="1:8" x14ac:dyDescent="0.25">
      <c r="A1169" s="28" t="str">
        <f>IF(Items!$B1168="","",Items!$A1168)</f>
        <v>6001030003553</v>
      </c>
      <c r="B1169" s="28" t="str">
        <f>IF(Items!$B1168="","",Items!$B1168)</f>
        <v>Wellington Tomato Sauce 700ml</v>
      </c>
      <c r="C1169" s="32">
        <v>0</v>
      </c>
      <c r="D1169" s="32"/>
      <c r="E1169" s="32" t="str">
        <f t="shared" si="36"/>
        <v/>
      </c>
      <c r="F1169" s="33">
        <f>IF($B1169="","",Items!$I1168)</f>
        <v>13.0425</v>
      </c>
      <c r="G1169" s="33" t="str">
        <f t="shared" si="37"/>
        <v/>
      </c>
      <c r="H1169" s="28"/>
    </row>
    <row r="1170" spans="1:8" x14ac:dyDescent="0.25">
      <c r="A1170" s="28" t="str">
        <f>IF(Items!$B1169="","",Items!$A1169)</f>
        <v>J1002</v>
      </c>
      <c r="B1170" s="28" t="str">
        <f>IF(Items!$B1169="","",Items!$B1169)</f>
        <v>White Tissue 2ply</v>
      </c>
      <c r="C1170" s="32">
        <v>0</v>
      </c>
      <c r="D1170" s="32">
        <v>75</v>
      </c>
      <c r="E1170" s="32">
        <f t="shared" si="36"/>
        <v>75</v>
      </c>
      <c r="F1170" s="33">
        <f>IF($B1170="","",Items!$I1169)</f>
        <v>8.3553333333333324</v>
      </c>
      <c r="G1170" s="33">
        <f t="shared" si="37"/>
        <v>626.65</v>
      </c>
      <c r="H1170" s="28"/>
    </row>
    <row r="1171" spans="1:8" x14ac:dyDescent="0.25">
      <c r="A1171" s="28" t="str">
        <f>IF(Items!$B1170="","",Items!$A1170)</f>
        <v>100A</v>
      </c>
      <c r="B1171" s="28" t="str">
        <f>IF(Items!$B1170="","",Items!$B1170)</f>
        <v>White Tissue Each</v>
      </c>
      <c r="C1171" s="32">
        <v>0</v>
      </c>
      <c r="D1171" s="32"/>
      <c r="E1171" s="32" t="str">
        <f t="shared" si="36"/>
        <v/>
      </c>
      <c r="F1171" s="33">
        <f>IF($B1171="","",Items!$I1170)</f>
        <v>6.5250000000000004</v>
      </c>
      <c r="G1171" s="33" t="str">
        <f t="shared" si="37"/>
        <v/>
      </c>
      <c r="H1171" s="28"/>
    </row>
    <row r="1172" spans="1:8" x14ac:dyDescent="0.25">
      <c r="A1172" s="28" t="str">
        <f>IF(Items!$B1171="","",Items!$A1171)</f>
        <v>6001237005305</v>
      </c>
      <c r="B1172" s="28" t="str">
        <f>IF(Items!$B1171="","",Items!$B1171)</f>
        <v>Wild Fusion Luckystrike 20s</v>
      </c>
      <c r="C1172" s="32">
        <v>0</v>
      </c>
      <c r="D1172" s="32"/>
      <c r="E1172" s="32" t="str">
        <f t="shared" si="36"/>
        <v/>
      </c>
      <c r="F1172" s="33">
        <f>IF($B1172="","",Items!$I1171)</f>
        <v>19.567499999999999</v>
      </c>
      <c r="G1172" s="33" t="str">
        <f t="shared" si="37"/>
        <v/>
      </c>
      <c r="H1172" s="28"/>
    </row>
    <row r="1173" spans="1:8" x14ac:dyDescent="0.25">
      <c r="A1173" s="28" t="str">
        <f>IF(Items!$B1172="","",Items!$A1172)</f>
        <v>6007497001019</v>
      </c>
      <c r="B1173" s="28" t="str">
        <f>IF(Items!$B1172="","",Items!$B1172)</f>
        <v>Willards Cheezies 150g</v>
      </c>
      <c r="C1173" s="32">
        <v>0</v>
      </c>
      <c r="D1173" s="32"/>
      <c r="E1173" s="32" t="str">
        <f t="shared" si="36"/>
        <v/>
      </c>
      <c r="F1173" s="33">
        <f>IF($B1173="","",Items!$I1172)</f>
        <v>9.7799999999999994</v>
      </c>
      <c r="G1173" s="33" t="str">
        <f t="shared" si="37"/>
        <v/>
      </c>
      <c r="H1173" s="28"/>
    </row>
    <row r="1174" spans="1:8" x14ac:dyDescent="0.25">
      <c r="A1174" s="28" t="str">
        <f>IF(Items!$B1173="","",Items!$A1173)</f>
        <v>6007497001033</v>
      </c>
      <c r="B1174" s="28" t="str">
        <f>IF(Items!$B1173="","",Items!$B1173)</f>
        <v>Willards Cheezies 75g</v>
      </c>
      <c r="C1174" s="32">
        <v>0</v>
      </c>
      <c r="D1174" s="32"/>
      <c r="E1174" s="32" t="str">
        <f t="shared" si="36"/>
        <v/>
      </c>
      <c r="F1174" s="33">
        <f>IF($B1174="","",Items!$I1173)</f>
        <v>6.5250000000000004</v>
      </c>
      <c r="G1174" s="33" t="str">
        <f t="shared" si="37"/>
        <v/>
      </c>
      <c r="H1174" s="28"/>
    </row>
    <row r="1175" spans="1:8" x14ac:dyDescent="0.25">
      <c r="A1175" s="28" t="str">
        <f>IF(Items!$B1174="","",Items!$A1174)</f>
        <v>6007497001118</v>
      </c>
      <c r="B1175" s="28" t="str">
        <f>IF(Items!$B1174="","",Items!$B1174)</f>
        <v>Willards Corn Curls 150g</v>
      </c>
      <c r="C1175" s="32">
        <v>0</v>
      </c>
      <c r="D1175" s="32"/>
      <c r="E1175" s="32" t="str">
        <f t="shared" si="36"/>
        <v/>
      </c>
      <c r="F1175" s="33">
        <f>IF($B1175="","",Items!$I1174)</f>
        <v>7.8224999999999998</v>
      </c>
      <c r="G1175" s="33" t="str">
        <f t="shared" si="37"/>
        <v/>
      </c>
      <c r="H1175" s="28"/>
    </row>
    <row r="1176" spans="1:8" x14ac:dyDescent="0.25">
      <c r="A1176" s="28" t="str">
        <f>IF(Items!$B1175="","",Items!$A1175)</f>
        <v>6007497020157</v>
      </c>
      <c r="B1176" s="28" t="str">
        <f>IF(Items!$B1175="","",Items!$B1175)</f>
        <v>Willards Cornflakes 500g</v>
      </c>
      <c r="C1176" s="32">
        <v>0</v>
      </c>
      <c r="D1176" s="32"/>
      <c r="E1176" s="32" t="str">
        <f t="shared" si="36"/>
        <v/>
      </c>
      <c r="F1176" s="33">
        <f>IF($B1176="","",Items!$I1175)</f>
        <v>32.61</v>
      </c>
      <c r="G1176" s="33" t="str">
        <f t="shared" si="37"/>
        <v/>
      </c>
      <c r="H1176" s="28"/>
    </row>
    <row r="1177" spans="1:8" x14ac:dyDescent="0.25">
      <c r="A1177" s="28" t="str">
        <f>IF(Items!$B1176="","",Items!$A1176)</f>
        <v>6007497001064</v>
      </c>
      <c r="B1177" s="28" t="str">
        <f>IF(Items!$B1176="","",Items!$B1176)</f>
        <v>WILLARDS JUPITER 150G</v>
      </c>
      <c r="C1177" s="32">
        <v>0</v>
      </c>
      <c r="D1177" s="32"/>
      <c r="E1177" s="32" t="str">
        <f t="shared" si="36"/>
        <v/>
      </c>
      <c r="F1177" s="33">
        <f>IF($B1177="","",Items!$I1176)</f>
        <v>9.7799999999999994</v>
      </c>
      <c r="G1177" s="33" t="str">
        <f t="shared" si="37"/>
        <v/>
      </c>
      <c r="H1177" s="28"/>
    </row>
    <row r="1178" spans="1:8" x14ac:dyDescent="0.25">
      <c r="A1178" s="28" t="str">
        <f>IF(Items!$B1177="","",Items!$A1177)</f>
        <v>6007497001088</v>
      </c>
      <c r="B1178" s="28" t="str">
        <f>IF(Items!$B1177="","",Items!$B1177)</f>
        <v>Willards Jupiters 75g</v>
      </c>
      <c r="C1178" s="32">
        <v>0</v>
      </c>
      <c r="D1178" s="32"/>
      <c r="E1178" s="32" t="str">
        <f t="shared" si="36"/>
        <v/>
      </c>
      <c r="F1178" s="33">
        <f>IF($B1178="","",Items!$I1177)</f>
        <v>7.8224999999999998</v>
      </c>
      <c r="G1178" s="33" t="str">
        <f t="shared" si="37"/>
        <v/>
      </c>
      <c r="H1178" s="28"/>
    </row>
    <row r="1179" spans="1:8" x14ac:dyDescent="0.25">
      <c r="A1179" s="28" t="str">
        <f>IF(Items!$B1178="","",Items!$A1178)</f>
        <v>6007497000869</v>
      </c>
      <c r="B1179" s="28" t="str">
        <f>IF(Items!$B1178="","",Items!$B1178)</f>
        <v>WILLARDS THINGZ 150G</v>
      </c>
      <c r="C1179" s="32">
        <v>0</v>
      </c>
      <c r="D1179" s="32"/>
      <c r="E1179" s="32" t="str">
        <f t="shared" si="36"/>
        <v/>
      </c>
      <c r="F1179" s="33">
        <f>IF($B1179="","",Items!$I1178)</f>
        <v>11.085000000000001</v>
      </c>
      <c r="G1179" s="33" t="str">
        <f t="shared" si="37"/>
        <v/>
      </c>
      <c r="H1179" s="28"/>
    </row>
    <row r="1180" spans="1:8" x14ac:dyDescent="0.25">
      <c r="A1180" s="28" t="str">
        <f>IF(Items!$B1179="","",Items!$A1179)</f>
        <v>6007497000883</v>
      </c>
      <c r="B1180" s="28" t="str">
        <f>IF(Items!$B1179="","",Items!$B1179)</f>
        <v>Willards Thingz 75g</v>
      </c>
      <c r="C1180" s="32">
        <v>0</v>
      </c>
      <c r="D1180" s="32">
        <v>89</v>
      </c>
      <c r="E1180" s="32">
        <f t="shared" si="36"/>
        <v>89</v>
      </c>
      <c r="F1180" s="33">
        <f>IF($B1180="","",Items!$I1179)</f>
        <v>7.8224999999999998</v>
      </c>
      <c r="G1180" s="33">
        <f t="shared" si="37"/>
        <v>696.20249999999999</v>
      </c>
      <c r="H1180" s="28"/>
    </row>
    <row r="1181" spans="1:8" x14ac:dyDescent="0.25">
      <c r="A1181" s="28" t="str">
        <f>IF(Items!$B1180="","",Items!$A1180)</f>
        <v>6009711324256</v>
      </c>
      <c r="B1181" s="28" t="str">
        <f>IF(Items!$B1180="","",Items!$B1180)</f>
        <v>Windmill Finger Lemon</v>
      </c>
      <c r="C1181" s="32">
        <v>0</v>
      </c>
      <c r="D1181" s="32"/>
      <c r="E1181" s="32" t="str">
        <f t="shared" si="36"/>
        <v/>
      </c>
      <c r="F1181" s="33">
        <f>IF($B1181="","",Items!$I1180)</f>
        <v>6.3999999999999995</v>
      </c>
      <c r="G1181" s="33" t="str">
        <f t="shared" si="37"/>
        <v/>
      </c>
      <c r="H1181" s="28"/>
    </row>
    <row r="1182" spans="1:8" x14ac:dyDescent="0.25">
      <c r="A1182" s="28" t="str">
        <f>IF(Items!$B1181="","",Items!$A1181)</f>
        <v>6009537014218</v>
      </c>
      <c r="B1182" s="28" t="str">
        <f>IF(Items!$B1181="","",Items!$B1181)</f>
        <v>Wish Creams Cappucino 200g</v>
      </c>
      <c r="C1182" s="32">
        <v>0</v>
      </c>
      <c r="D1182" s="32"/>
      <c r="E1182" s="32" t="str">
        <f t="shared" si="36"/>
        <v/>
      </c>
      <c r="F1182" s="33">
        <f>IF($B1182="","",Items!$I1181)</f>
        <v>12.99</v>
      </c>
      <c r="G1182" s="33" t="str">
        <f t="shared" si="37"/>
        <v/>
      </c>
      <c r="H1182" s="28"/>
    </row>
    <row r="1183" spans="1:8" x14ac:dyDescent="0.25">
      <c r="A1183" s="28" t="str">
        <f>IF(Items!$B1182="","",Items!$A1182)</f>
        <v>6009537014201</v>
      </c>
      <c r="B1183" s="28" t="str">
        <f>IF(Items!$B1182="","",Items!$B1182)</f>
        <v>Wish Creams Classic  200g</v>
      </c>
      <c r="C1183" s="32">
        <v>0</v>
      </c>
      <c r="D1183" s="32"/>
      <c r="E1183" s="32" t="str">
        <f t="shared" si="36"/>
        <v/>
      </c>
      <c r="F1183" s="33">
        <f>IF($B1183="","",Items!$I1182)</f>
        <v>12.99</v>
      </c>
      <c r="G1183" s="33" t="str">
        <f t="shared" si="37"/>
        <v/>
      </c>
      <c r="H1183" s="28"/>
    </row>
    <row r="1184" spans="1:8" x14ac:dyDescent="0.25">
      <c r="A1184" s="28" t="str">
        <f>IF(Items!$B1183="","",Items!$A1183)</f>
        <v>6009537014225</v>
      </c>
      <c r="B1184" s="28" t="str">
        <f>IF(Items!$B1183="","",Items!$B1183)</f>
        <v>Wish Creams Mint 200g</v>
      </c>
      <c r="C1184" s="32">
        <v>0</v>
      </c>
      <c r="D1184" s="32"/>
      <c r="E1184" s="32" t="str">
        <f t="shared" si="36"/>
        <v/>
      </c>
      <c r="F1184" s="33">
        <f>IF($B1184="","",Items!$I1183)</f>
        <v>12.99</v>
      </c>
      <c r="G1184" s="33" t="str">
        <f t="shared" si="37"/>
        <v/>
      </c>
      <c r="H1184" s="28"/>
    </row>
    <row r="1185" spans="1:8" x14ac:dyDescent="0.25">
      <c r="A1185" s="28" t="str">
        <f>IF(Items!$B1184="","",Items!$A1184)</f>
        <v>9315525059268</v>
      </c>
      <c r="B1185" s="28" t="str">
        <f>IF(Items!$B1184="","",Items!$B1184)</f>
        <v>WOODS COUGH SYRUP 50ML</v>
      </c>
      <c r="C1185" s="32">
        <v>0</v>
      </c>
      <c r="D1185" s="32"/>
      <c r="E1185" s="32" t="str">
        <f t="shared" si="36"/>
        <v/>
      </c>
      <c r="F1185" s="33">
        <f>IF($B1185="","",Items!$I1184)</f>
        <v>29.3475</v>
      </c>
      <c r="G1185" s="33" t="str">
        <f t="shared" si="37"/>
        <v/>
      </c>
      <c r="H1185" s="28"/>
    </row>
    <row r="1186" spans="1:8" x14ac:dyDescent="0.25">
      <c r="A1186" s="28" t="str">
        <f>IF(Items!$B1185="","",Items!$A1185)</f>
        <v>W21</v>
      </c>
      <c r="B1186" s="28" t="str">
        <f>IF(Items!$B1185="","",Items!$B1185)</f>
        <v>WWE Thirst Coolers 5g</v>
      </c>
      <c r="C1186" s="32">
        <v>0</v>
      </c>
      <c r="D1186" s="32"/>
      <c r="E1186" s="32" t="str">
        <f t="shared" si="36"/>
        <v/>
      </c>
      <c r="F1186" s="33">
        <f>IF($B1186="","",Items!$I1185)</f>
        <v>1.3049999999999999</v>
      </c>
      <c r="G1186" s="33" t="str">
        <f t="shared" si="37"/>
        <v/>
      </c>
      <c r="H1186" s="28"/>
    </row>
    <row r="1187" spans="1:8" x14ac:dyDescent="0.25">
      <c r="A1187" s="28" t="str">
        <f>IF(Items!$B1186="","",Items!$A1186)</f>
        <v>12000</v>
      </c>
      <c r="B1187" s="28" t="str">
        <f>IF(Items!$B1186="","",Items!$B1186)</f>
        <v>YOGHURT ASS 150ml</v>
      </c>
      <c r="C1187" s="32">
        <v>0</v>
      </c>
      <c r="D1187" s="32"/>
      <c r="E1187" s="32" t="str">
        <f t="shared" si="36"/>
        <v/>
      </c>
      <c r="F1187" s="33">
        <f>IF($B1187="","",Items!$I1186)</f>
        <v>9.7424999999999997</v>
      </c>
      <c r="G1187" s="33" t="str">
        <f t="shared" si="37"/>
        <v/>
      </c>
      <c r="H1187" s="28"/>
    </row>
    <row r="1188" spans="1:8" x14ac:dyDescent="0.25">
      <c r="A1188" s="28" t="str">
        <f>IF(Items!$B1187="","",Items!$A1187)</f>
        <v>A7767</v>
      </c>
      <c r="B1188" s="28" t="str">
        <f>IF(Items!$B1187="","",Items!$B1187)</f>
        <v>Yogueta Assorted</v>
      </c>
      <c r="C1188" s="32">
        <v>0</v>
      </c>
      <c r="D1188" s="32"/>
      <c r="E1188" s="32" t="str">
        <f t="shared" si="36"/>
        <v/>
      </c>
      <c r="F1188" s="33">
        <f>IF($B1188="","",Items!$I1187)</f>
        <v>1.9575</v>
      </c>
      <c r="G1188" s="33" t="str">
        <f t="shared" si="37"/>
        <v/>
      </c>
      <c r="H1188" s="28"/>
    </row>
    <row r="1189" spans="1:8" x14ac:dyDescent="0.25">
      <c r="A1189" s="28" t="str">
        <f>IF(Items!$B1188="","",Items!$A1188)</f>
        <v>0703625803871</v>
      </c>
      <c r="B1189" s="28" t="str">
        <f>IF(Items!$B1188="","",Items!$B1188)</f>
        <v>Zapnax 100g</v>
      </c>
      <c r="C1189" s="32">
        <v>0</v>
      </c>
      <c r="D1189" s="32"/>
      <c r="E1189" s="32" t="str">
        <f t="shared" si="36"/>
        <v/>
      </c>
      <c r="F1189" s="33">
        <f>IF($B1189="","",Items!$I1188)</f>
        <v>6.4950000000000001</v>
      </c>
      <c r="G1189" s="33" t="str">
        <f t="shared" si="37"/>
        <v/>
      </c>
      <c r="H1189" s="28"/>
    </row>
    <row r="1190" spans="1:8" x14ac:dyDescent="0.25">
      <c r="A1190" s="28" t="str">
        <f>IF(Items!$B1189="","",Items!$A1189)</f>
        <v>703625807343</v>
      </c>
      <c r="B1190" s="28" t="str">
        <f>IF(Items!$B1189="","",Items!$B1189)</f>
        <v>Zapnax Gunanzi 100g</v>
      </c>
      <c r="C1190" s="32">
        <v>0</v>
      </c>
      <c r="D1190" s="32"/>
      <c r="E1190" s="32" t="str">
        <f t="shared" si="36"/>
        <v/>
      </c>
      <c r="F1190" s="33">
        <f>IF($B1190="","",Items!$I1189)</f>
        <v>6.4950000000000001</v>
      </c>
      <c r="G1190" s="33" t="str">
        <f t="shared" si="37"/>
        <v/>
      </c>
      <c r="H1190" s="28"/>
    </row>
    <row r="1191" spans="1:8" x14ac:dyDescent="0.25">
      <c r="A1191" s="28" t="str">
        <f>IF(Items!$B1190="","",Items!$A1190)</f>
        <v>7007411009762</v>
      </c>
      <c r="B1191" s="28" t="str">
        <f>IF(Items!$B1190="","",Items!$B1190)</f>
        <v>Zimgold 375ml</v>
      </c>
      <c r="C1191" s="32">
        <v>0</v>
      </c>
      <c r="D1191" s="32"/>
      <c r="E1191" s="32" t="str">
        <f t="shared" si="36"/>
        <v/>
      </c>
      <c r="F1191" s="33">
        <f>IF($B1191="","",Items!$I1190)</f>
        <v>22.725000000000001</v>
      </c>
      <c r="G1191" s="33" t="str">
        <f t="shared" si="37"/>
        <v/>
      </c>
      <c r="H1191" s="28"/>
    </row>
    <row r="1192" spans="1:8" x14ac:dyDescent="0.25">
      <c r="A1192" s="28" t="str">
        <f>IF(Items!$B1191="","",Items!$A1191)</f>
        <v>7009111113121</v>
      </c>
      <c r="B1192" s="28" t="str">
        <f>IF(Items!$B1191="","",Items!$B1191)</f>
        <v>Zimpure Water 5L</v>
      </c>
      <c r="C1192" s="32">
        <v>0</v>
      </c>
      <c r="D1192" s="32"/>
      <c r="E1192" s="32" t="str">
        <f t="shared" si="36"/>
        <v/>
      </c>
      <c r="F1192" s="33">
        <f>IF($B1192="","",Items!$I1191)</f>
        <v>25.9725</v>
      </c>
      <c r="G1192" s="33" t="str">
        <f t="shared" si="37"/>
        <v/>
      </c>
      <c r="H1192" s="28"/>
    </row>
    <row r="1193" spans="1:8" x14ac:dyDescent="0.25">
      <c r="A1193" s="28" t="str">
        <f>IF(Items!$B1192="","",Items!$A1192)</f>
        <v>60012998097448</v>
      </c>
      <c r="B1193" s="28" t="str">
        <f>IF(Items!$B1192="","",Items!$B1192)</f>
        <v>Glade strawberry 180ml</v>
      </c>
      <c r="C1193" s="32">
        <v>0</v>
      </c>
      <c r="D1193" s="32">
        <v>6</v>
      </c>
      <c r="E1193" s="32">
        <f t="shared" si="36"/>
        <v>6</v>
      </c>
      <c r="F1193" s="33">
        <f>IF($B1193="","",Items!$I1192)</f>
        <v>22.82</v>
      </c>
      <c r="G1193" s="33">
        <f t="shared" si="37"/>
        <v>136.92000000000002</v>
      </c>
      <c r="H1193" s="28"/>
    </row>
    <row r="1194" spans="1:8" x14ac:dyDescent="0.25">
      <c r="A1194" s="28" t="str">
        <f>IF(Items!$B1193="","",Items!$A1193)</f>
        <v>6001298005443</v>
      </c>
      <c r="B1194" s="28" t="str">
        <f>IF(Items!$B1193="","",Items!$B1193)</f>
        <v>Glade power 180ml</v>
      </c>
      <c r="C1194" s="32">
        <v>0</v>
      </c>
      <c r="D1194" s="32">
        <v>4</v>
      </c>
      <c r="E1194" s="32">
        <f t="shared" si="36"/>
        <v>4</v>
      </c>
      <c r="F1194" s="33">
        <f>IF($B1194="","",Items!$I1193)</f>
        <v>22.82</v>
      </c>
      <c r="G1194" s="33">
        <f t="shared" si="37"/>
        <v>91.28</v>
      </c>
      <c r="H1194" s="28"/>
    </row>
    <row r="1195" spans="1:8" x14ac:dyDescent="0.25">
      <c r="A1195" s="28" t="str">
        <f>IF(Items!$B1194="","",Items!$A1194)</f>
        <v>6001206438691</v>
      </c>
      <c r="B1195" s="28" t="str">
        <f>IF(Items!$B1194="","",Items!$B1194)</f>
        <v>Dyroach 180ml</v>
      </c>
      <c r="C1195" s="32">
        <v>0</v>
      </c>
      <c r="D1195" s="32">
        <v>2</v>
      </c>
      <c r="E1195" s="32">
        <f t="shared" si="36"/>
        <v>2</v>
      </c>
      <c r="F1195" s="33">
        <f>IF($B1195="","",Items!$I1194)</f>
        <v>12</v>
      </c>
      <c r="G1195" s="33">
        <f t="shared" si="37"/>
        <v>24</v>
      </c>
      <c r="H1195" s="28"/>
    </row>
    <row r="1196" spans="1:8" x14ac:dyDescent="0.25">
      <c r="A1196" s="28" t="str">
        <f>IF(Items!$B1195="","",Items!$A1195)</f>
        <v>6001087392419</v>
      </c>
      <c r="B1196" s="28" t="str">
        <f>IF(Items!$B1195="","",Items!$B1195)</f>
        <v>Handy andy 800ml</v>
      </c>
      <c r="C1196" s="32">
        <v>0</v>
      </c>
      <c r="D1196" s="32">
        <v>6</v>
      </c>
      <c r="E1196" s="32">
        <f t="shared" si="36"/>
        <v>6</v>
      </c>
      <c r="F1196" s="33">
        <f>IF($B1196="","",Items!$I1195)</f>
        <v>32</v>
      </c>
      <c r="G1196" s="33">
        <f t="shared" si="37"/>
        <v>192</v>
      </c>
      <c r="H1196" s="28"/>
    </row>
    <row r="1197" spans="1:8" x14ac:dyDescent="0.25">
      <c r="A1197" s="28" t="str">
        <f>IF(Items!$B1196="","",Items!$A1196)</f>
        <v>6007552004009</v>
      </c>
      <c r="B1197" s="28" t="str">
        <f>IF(Items!$B1196="","",Items!$B1196)</f>
        <v>Imperial mints picodilly strawberry</v>
      </c>
      <c r="C1197" s="32">
        <v>0</v>
      </c>
      <c r="D1197" s="32">
        <v>9</v>
      </c>
      <c r="E1197" s="32">
        <f t="shared" si="36"/>
        <v>9</v>
      </c>
      <c r="F1197" s="33">
        <f>IF($B1197="","",Items!$I1196)</f>
        <v>10</v>
      </c>
      <c r="G1197" s="33">
        <f t="shared" si="37"/>
        <v>90</v>
      </c>
      <c r="H1197" s="28"/>
    </row>
    <row r="1198" spans="1:8" x14ac:dyDescent="0.25">
      <c r="A1198" s="28" t="str">
        <f>IF(Items!$B1197="","",Items!$A1197)</f>
        <v>6009822380042</v>
      </c>
      <c r="B1198" s="28" t="str">
        <f>IF(Items!$B1197="","",Items!$B1197)</f>
        <v>Rhino red 50ml</v>
      </c>
      <c r="C1198" s="32">
        <v>0</v>
      </c>
      <c r="D1198" s="32">
        <v>11</v>
      </c>
      <c r="E1198" s="32">
        <f t="shared" si="36"/>
        <v>11</v>
      </c>
      <c r="F1198" s="33">
        <f>IF($B1198="","",Items!$I1197)</f>
        <v>0</v>
      </c>
      <c r="G1198" s="33">
        <f t="shared" si="37"/>
        <v>0</v>
      </c>
      <c r="H1198" s="28"/>
    </row>
    <row r="1199" spans="1:8" x14ac:dyDescent="0.25">
      <c r="A1199" s="28" t="str">
        <f>IF(Items!$B1198="","",Items!$A1198)</f>
        <v>6009822380400</v>
      </c>
      <c r="B1199" s="28" t="str">
        <f>IF(Items!$B1198="","",Items!$B1198)</f>
        <v>Rhino black 100ml</v>
      </c>
      <c r="C1199" s="32">
        <v>0</v>
      </c>
      <c r="D1199" s="32">
        <v>7</v>
      </c>
      <c r="E1199" s="32">
        <f t="shared" si="36"/>
        <v>7</v>
      </c>
      <c r="F1199" s="33">
        <f>IF($B1199="","",Items!$I1198)</f>
        <v>0</v>
      </c>
      <c r="G1199" s="33">
        <f t="shared" si="37"/>
        <v>0</v>
      </c>
      <c r="H1199" s="28"/>
    </row>
    <row r="1200" spans="1:8" x14ac:dyDescent="0.25">
      <c r="A1200" s="28" t="str">
        <f>IF(Items!$B1199="","",Items!$A1199)</f>
        <v>0788364283993</v>
      </c>
      <c r="B1200" s="28" t="str">
        <f>IF(Items!$B1199="","",Items!$B1199)</f>
        <v>Reign Menthol</v>
      </c>
      <c r="C1200" s="32">
        <v>0</v>
      </c>
      <c r="D1200" s="32">
        <v>8</v>
      </c>
      <c r="E1200" s="32">
        <f t="shared" si="36"/>
        <v>8</v>
      </c>
      <c r="F1200" s="33">
        <f>IF($B1200="","",Items!$I1199)</f>
        <v>0</v>
      </c>
      <c r="G1200" s="33">
        <f t="shared" si="37"/>
        <v>0</v>
      </c>
      <c r="H1200" s="28"/>
    </row>
    <row r="1201" spans="1:8" x14ac:dyDescent="0.25">
      <c r="A1201" s="28" t="str">
        <f>IF(Items!$B1200="","",Items!$A1200)</f>
        <v>0788364283986</v>
      </c>
      <c r="B1201" s="28" t="str">
        <f>IF(Items!$B1200="","",Items!$B1200)</f>
        <v>Reign Menthol (2)</v>
      </c>
      <c r="C1201" s="32">
        <v>0</v>
      </c>
      <c r="D1201" s="32"/>
      <c r="E1201" s="32" t="str">
        <f t="shared" si="36"/>
        <v/>
      </c>
      <c r="F1201" s="33">
        <f>IF($B1201="","",Items!$I1200)</f>
        <v>0</v>
      </c>
      <c r="G1201" s="33" t="str">
        <f t="shared" si="37"/>
        <v/>
      </c>
      <c r="H1201" s="28"/>
    </row>
    <row r="1202" spans="1:8" x14ac:dyDescent="0.25">
      <c r="A1202" s="28" t="str">
        <f>IF(Items!$B1201="","",Items!$A1201)</f>
        <v>LOBBREAD</v>
      </c>
      <c r="B1202" s="28" t="str">
        <f>IF(Items!$B1201="","",Items!$B1201)</f>
        <v>Lobels Bread</v>
      </c>
      <c r="C1202" s="32">
        <v>0</v>
      </c>
      <c r="D1202" s="32">
        <v>34</v>
      </c>
      <c r="E1202" s="32">
        <f t="shared" si="36"/>
        <v>34</v>
      </c>
      <c r="F1202" s="33">
        <f>IF($B1202="","",Items!$I1201)</f>
        <v>12.836571428571428</v>
      </c>
      <c r="G1202" s="33">
        <f t="shared" si="37"/>
        <v>436.44342857142857</v>
      </c>
      <c r="H1202" s="28"/>
    </row>
    <row r="1203" spans="1:8" x14ac:dyDescent="0.25">
      <c r="A1203" s="28" t="str">
        <f>IF(Items!$B1202="","",Items!$A1202)</f>
        <v>MRSINKWA</v>
      </c>
      <c r="B1203" s="28" t="str">
        <f>IF(Items!$B1202="","",Items!$B1202)</f>
        <v>Mr Sinkwa Bread</v>
      </c>
      <c r="C1203" s="32">
        <v>0</v>
      </c>
      <c r="D1203" s="32">
        <v>26</v>
      </c>
      <c r="E1203" s="32">
        <f t="shared" si="36"/>
        <v>26</v>
      </c>
      <c r="F1203" s="33">
        <f>IF($B1203="","",Items!$I1202)</f>
        <v>15.2</v>
      </c>
      <c r="G1203" s="33">
        <f t="shared" si="37"/>
        <v>395.2</v>
      </c>
      <c r="H1203" s="28"/>
    </row>
    <row r="1204" spans="1:8" x14ac:dyDescent="0.25">
      <c r="A1204" s="28" t="str">
        <f>IF(Items!$B1203="","",Items!$A1203)</f>
        <v>SPARBREAD</v>
      </c>
      <c r="B1204" s="28" t="str">
        <f>IF(Items!$B1203="","",Items!$B1203)</f>
        <v>Spar Bread</v>
      </c>
      <c r="C1204" s="32">
        <v>0</v>
      </c>
      <c r="D1204" s="32">
        <v>6</v>
      </c>
      <c r="E1204" s="32">
        <f t="shared" si="36"/>
        <v>6</v>
      </c>
      <c r="F1204" s="33">
        <f>IF($B1204="","",Items!$I1203)</f>
        <v>12</v>
      </c>
      <c r="G1204" s="33">
        <f t="shared" si="37"/>
        <v>72</v>
      </c>
      <c r="H1204" s="28"/>
    </row>
    <row r="1205" spans="1:8" x14ac:dyDescent="0.25">
      <c r="A1205" s="28" t="str">
        <f>IF(Items!$B1204="","",Items!$A1204)</f>
        <v>BUNS</v>
      </c>
      <c r="B1205" s="28" t="str">
        <f>IF(Items!$B1204="","",Items!$B1204)</f>
        <v>Lobels Sugar Buns</v>
      </c>
      <c r="C1205" s="32">
        <v>0</v>
      </c>
      <c r="D1205" s="32">
        <v>11</v>
      </c>
      <c r="E1205" s="32">
        <f t="shared" si="36"/>
        <v>11</v>
      </c>
      <c r="F1205" s="33">
        <f>IF($B1205="","",Items!$I1204)</f>
        <v>4.8108270676691731</v>
      </c>
      <c r="G1205" s="33">
        <f t="shared" si="37"/>
        <v>52.919097744360904</v>
      </c>
      <c r="H1205" s="28"/>
    </row>
    <row r="1206" spans="1:8" x14ac:dyDescent="0.25">
      <c r="A1206" s="28" t="str">
        <f>IF(Items!$B1205="","",Items!$A1205)</f>
        <v>TEALOAF</v>
      </c>
      <c r="B1206" s="28" t="str">
        <f>IF(Items!$B1205="","",Items!$B1205)</f>
        <v>Lobels Tea Loaf</v>
      </c>
      <c r="C1206" s="32">
        <v>0</v>
      </c>
      <c r="D1206" s="32">
        <v>10</v>
      </c>
      <c r="E1206" s="32">
        <f t="shared" si="36"/>
        <v>10</v>
      </c>
      <c r="F1206" s="33">
        <f>IF($B1206="","",Items!$I1205)</f>
        <v>8.9600000000000009</v>
      </c>
      <c r="G1206" s="33">
        <f t="shared" si="37"/>
        <v>89.600000000000009</v>
      </c>
      <c r="H1206" s="28"/>
    </row>
    <row r="1207" spans="1:8" x14ac:dyDescent="0.25">
      <c r="A1207" s="28" t="str">
        <f>IF(Items!$B1206="","",Items!$A1206)</f>
        <v>SPARBUNS</v>
      </c>
      <c r="B1207" s="28" t="str">
        <f>IF(Items!$B1206="","",Items!$B1206)</f>
        <v>Spar plain buns</v>
      </c>
      <c r="C1207" s="32">
        <v>0</v>
      </c>
      <c r="D1207" s="32">
        <v>6</v>
      </c>
      <c r="E1207" s="32">
        <f t="shared" si="36"/>
        <v>6</v>
      </c>
      <c r="F1207" s="33">
        <f>IF($B1207="","",Items!$I1206)</f>
        <v>4.375</v>
      </c>
      <c r="G1207" s="33">
        <f t="shared" si="37"/>
        <v>26.25</v>
      </c>
      <c r="H1207" s="28"/>
    </row>
    <row r="1208" spans="1:8" x14ac:dyDescent="0.25">
      <c r="A1208" s="28" t="str">
        <f>IF(Items!$B1207="","",Items!$A1207)</f>
        <v>6001059946411</v>
      </c>
      <c r="B1208" s="28" t="str">
        <f>IF(Items!$B1207="","",Items!$B1207)</f>
        <v>Koo Chakalaka Hot 210g</v>
      </c>
      <c r="C1208" s="32">
        <v>0</v>
      </c>
      <c r="D1208" s="32">
        <v>22</v>
      </c>
      <c r="E1208" s="32">
        <f t="shared" si="36"/>
        <v>22</v>
      </c>
      <c r="F1208" s="33">
        <f>IF($B1208="","",Items!$I1207)</f>
        <v>0</v>
      </c>
      <c r="G1208" s="33">
        <f t="shared" si="37"/>
        <v>0</v>
      </c>
      <c r="H1208" s="28"/>
    </row>
    <row r="1209" spans="1:8" x14ac:dyDescent="0.25">
      <c r="A1209" s="28" t="str">
        <f>IF(Items!$B1208="","",Items!$A1208)</f>
        <v>6007421003546</v>
      </c>
      <c r="B1209" s="28" t="str">
        <f>IF(Items!$B1208="","",Items!$B1208)</f>
        <v>Red Seal Course Salt 2kg</v>
      </c>
      <c r="C1209" s="32">
        <v>0</v>
      </c>
      <c r="D1209" s="32">
        <v>4</v>
      </c>
      <c r="E1209" s="32">
        <f t="shared" si="36"/>
        <v>4</v>
      </c>
      <c r="F1209" s="33">
        <f>IF($B1209="","",Items!$I1208)</f>
        <v>0</v>
      </c>
      <c r="G1209" s="33">
        <f t="shared" si="37"/>
        <v>0</v>
      </c>
      <c r="H1209" s="28"/>
    </row>
    <row r="1210" spans="1:8" x14ac:dyDescent="0.25">
      <c r="A1210" s="28" t="str">
        <f>IF(Items!$B1209="","",Items!$A1209)</f>
        <v>6007497105212</v>
      </c>
      <c r="B1210" s="28" t="str">
        <f>IF(Items!$B1209="","",Items!$B1209)</f>
        <v>Tomango Tomato 375ml</v>
      </c>
      <c r="C1210" s="32">
        <v>0</v>
      </c>
      <c r="D1210" s="32">
        <v>7</v>
      </c>
      <c r="E1210" s="32">
        <f t="shared" si="36"/>
        <v>7</v>
      </c>
      <c r="F1210" s="33">
        <f>IF($B1210="","",Items!$I1209)</f>
        <v>0</v>
      </c>
      <c r="G1210" s="33">
        <f t="shared" si="37"/>
        <v>0</v>
      </c>
      <c r="H1210" s="28"/>
    </row>
    <row r="1211" spans="1:8" x14ac:dyDescent="0.25">
      <c r="A1211" s="28" t="str">
        <f>IF(Items!$B1210="","",Items!$A1210)</f>
        <v>6009801382005</v>
      </c>
      <c r="B1211" s="28" t="str">
        <f>IF(Items!$B1210="","",Items!$B1210)</f>
        <v>Supa Fry 375ml</v>
      </c>
      <c r="C1211" s="32">
        <v>0</v>
      </c>
      <c r="D1211" s="32"/>
      <c r="E1211" s="32" t="str">
        <f t="shared" si="36"/>
        <v/>
      </c>
      <c r="F1211" s="33">
        <f>IF($B1211="","",Items!$I1210)</f>
        <v>0</v>
      </c>
      <c r="G1211" s="33" t="str">
        <f t="shared" si="37"/>
        <v/>
      </c>
      <c r="H1211" s="28"/>
    </row>
    <row r="1212" spans="1:8" x14ac:dyDescent="0.25">
      <c r="A1212" s="28" t="str">
        <f>IF(Items!$B1211="","",Items!$A1211)</f>
        <v>6007497004225</v>
      </c>
      <c r="B1212" s="28" t="str">
        <f>IF(Items!$B1211="","",Items!$B1211)</f>
        <v>Spuds Tomato Ketchup 23g</v>
      </c>
      <c r="C1212" s="32">
        <v>0</v>
      </c>
      <c r="D1212" s="32"/>
      <c r="E1212" s="32" t="str">
        <f t="shared" si="36"/>
        <v/>
      </c>
      <c r="F1212" s="33">
        <f>IF($B1212="","",Items!$I1211)</f>
        <v>0</v>
      </c>
      <c r="G1212" s="33" t="str">
        <f t="shared" si="37"/>
        <v/>
      </c>
      <c r="H1212" s="28"/>
    </row>
    <row r="1213" spans="1:8" x14ac:dyDescent="0.25">
      <c r="A1213" s="28" t="str">
        <f>IF(Items!$B1212="","",Items!$A1212)</f>
        <v>6009644925483</v>
      </c>
      <c r="B1213" s="28" t="str">
        <f>IF(Items!$B1212="","",Items!$B1212)</f>
        <v>Crinkle Fruit chutney</v>
      </c>
      <c r="C1213" s="32">
        <v>0</v>
      </c>
      <c r="D1213" s="32">
        <v>21</v>
      </c>
      <c r="E1213" s="32">
        <f t="shared" si="36"/>
        <v>21</v>
      </c>
      <c r="F1213" s="33">
        <f>IF($B1213="","",Items!$I1212)</f>
        <v>0</v>
      </c>
      <c r="G1213" s="33">
        <f t="shared" si="37"/>
        <v>0</v>
      </c>
      <c r="H1213" s="28"/>
    </row>
    <row r="1214" spans="1:8" x14ac:dyDescent="0.25">
      <c r="A1214" s="28" t="str">
        <f>IF(Items!$B1213="","",Items!$A1213)</f>
        <v>6007497004249</v>
      </c>
      <c r="B1214" s="28" t="str">
        <f>IF(Items!$B1213="","",Items!$B1213)</f>
        <v>Spuds Sea Salt 23g</v>
      </c>
      <c r="C1214" s="32">
        <v>0</v>
      </c>
      <c r="D1214" s="32">
        <v>28</v>
      </c>
      <c r="E1214" s="32">
        <f t="shared" si="36"/>
        <v>28</v>
      </c>
      <c r="F1214" s="33">
        <f>IF($B1214="","",Items!$I1213)</f>
        <v>0</v>
      </c>
      <c r="G1214" s="33">
        <f t="shared" si="37"/>
        <v>0</v>
      </c>
      <c r="H1214" s="28"/>
    </row>
    <row r="1215" spans="1:8" x14ac:dyDescent="0.25">
      <c r="A1215" s="28" t="str">
        <f>IF(Items!$B1214="","",Items!$A1214)</f>
        <v>6001087012393</v>
      </c>
      <c r="B1215" s="28" t="str">
        <f>IF(Items!$B1214="","",Items!$B1214)</f>
        <v>Dawn Lotion Firming 400ml</v>
      </c>
      <c r="C1215" s="32">
        <v>0</v>
      </c>
      <c r="D1215" s="32">
        <v>8</v>
      </c>
      <c r="E1215" s="32">
        <f t="shared" si="36"/>
        <v>8</v>
      </c>
      <c r="F1215" s="33">
        <f>IF($B1215="","",Items!$I1214)</f>
        <v>0</v>
      </c>
      <c r="G1215" s="33">
        <f t="shared" si="37"/>
        <v>0</v>
      </c>
      <c r="H1215" s="28"/>
    </row>
    <row r="1216" spans="1:8" x14ac:dyDescent="0.25">
      <c r="A1216" s="28" t="str">
        <f>IF(Items!$B1215="","",Items!$A1215)</f>
        <v>600015327</v>
      </c>
      <c r="B1216" s="28" t="str">
        <f>IF(Items!$B1215="","",Items!$B1215)</f>
        <v>Baby Crez 125ml</v>
      </c>
      <c r="C1216" s="32">
        <v>0</v>
      </c>
      <c r="D1216" s="32">
        <v>11</v>
      </c>
      <c r="E1216" s="32">
        <f t="shared" si="36"/>
        <v>11</v>
      </c>
      <c r="F1216" s="33">
        <f>IF($B1216="","",Items!$I1215)</f>
        <v>0</v>
      </c>
      <c r="G1216" s="33">
        <f t="shared" si="37"/>
        <v>0</v>
      </c>
      <c r="H1216" s="28"/>
    </row>
    <row r="1217" spans="1:8" x14ac:dyDescent="0.25">
      <c r="A1217" s="28" t="str">
        <f>IF(Items!$B1216="","",Items!$A1216)</f>
        <v>600960276033011</v>
      </c>
      <c r="B1217" s="28" t="str">
        <f>IF(Items!$B1216="","",Items!$B1216)</f>
        <v>Baby Crez 500ml</v>
      </c>
      <c r="C1217" s="32">
        <v>0</v>
      </c>
      <c r="D1217" s="32">
        <v>1</v>
      </c>
      <c r="E1217" s="32">
        <f t="shared" si="36"/>
        <v>1</v>
      </c>
      <c r="F1217" s="33">
        <f>IF($B1217="","",Items!$I1216)</f>
        <v>0</v>
      </c>
      <c r="G1217" s="33">
        <f t="shared" si="37"/>
        <v>0</v>
      </c>
      <c r="H1217" s="28"/>
    </row>
    <row r="1218" spans="1:8" x14ac:dyDescent="0.25">
      <c r="A1218" s="28" t="str">
        <f>IF(Items!$B1217="","",Items!$A1217)</f>
        <v>07931503054</v>
      </c>
      <c r="B1218" s="28" t="str">
        <f>IF(Items!$B1217="","",Items!$B1217)</f>
        <v>Avefora Bubble Bath 2l</v>
      </c>
      <c r="C1218" s="32">
        <v>0</v>
      </c>
      <c r="D1218" s="32">
        <v>3</v>
      </c>
      <c r="E1218" s="32">
        <f t="shared" si="36"/>
        <v>3</v>
      </c>
      <c r="F1218" s="33">
        <f>IF($B1218="","",Items!$I1217)</f>
        <v>0</v>
      </c>
      <c r="G1218" s="33">
        <f t="shared" si="37"/>
        <v>0</v>
      </c>
      <c r="H1218" s="28"/>
    </row>
    <row r="1219" spans="1:8" x14ac:dyDescent="0.25">
      <c r="A1219" s="28" t="str">
        <f>IF(Items!$B1218="","",Items!$A1218)</f>
        <v>600108504120</v>
      </c>
      <c r="B1219" s="28" t="str">
        <f>IF(Items!$B1218="","",Items!$B1218)</f>
        <v>Sunlight Original Soap 500g</v>
      </c>
      <c r="C1219" s="32">
        <v>0</v>
      </c>
      <c r="D1219" s="32">
        <v>41</v>
      </c>
      <c r="E1219" s="32">
        <f t="shared" si="36"/>
        <v>41</v>
      </c>
      <c r="F1219" s="33">
        <f>IF($B1219="","",Items!$I1218)</f>
        <v>0</v>
      </c>
      <c r="G1219" s="33">
        <f t="shared" si="37"/>
        <v>0</v>
      </c>
      <c r="H1219" s="28"/>
    </row>
    <row r="1220" spans="1:8" x14ac:dyDescent="0.25">
      <c r="A1220" s="28" t="str">
        <f>IF(Items!$B1219="","",Items!$A1219)</f>
        <v>7007315900066</v>
      </c>
      <c r="B1220" s="28" t="str">
        <f>IF(Items!$B1219="","",Items!$B1219)</f>
        <v>Aura Lemon &amp; Milk</v>
      </c>
      <c r="C1220" s="32">
        <v>0</v>
      </c>
      <c r="D1220" s="32"/>
      <c r="E1220" s="32" t="str">
        <f t="shared" si="36"/>
        <v/>
      </c>
      <c r="F1220" s="33">
        <f>IF($B1220="","",Items!$I1219)</f>
        <v>0</v>
      </c>
      <c r="G1220" s="33" t="str">
        <f t="shared" si="37"/>
        <v/>
      </c>
      <c r="H1220" s="28"/>
    </row>
    <row r="1221" spans="1:8" x14ac:dyDescent="0.25">
      <c r="A1221" s="28" t="str">
        <f>IF(Items!$B1220="","",Items!$A1220)</f>
        <v>6007497001323</v>
      </c>
      <c r="B1221" s="28" t="str">
        <f>IF(Items!$B1220="","",Items!$B1220)</f>
        <v>Lakker Nax 23g</v>
      </c>
      <c r="C1221" s="32">
        <v>0</v>
      </c>
      <c r="D1221" s="32">
        <v>9</v>
      </c>
      <c r="E1221" s="32">
        <f t="shared" si="36"/>
        <v>9</v>
      </c>
      <c r="F1221" s="33">
        <f>IF($B1221="","",Items!$I1220)</f>
        <v>0</v>
      </c>
      <c r="G1221" s="33">
        <f t="shared" si="37"/>
        <v>0</v>
      </c>
      <c r="H1221" s="28"/>
    </row>
    <row r="1222" spans="1:8" x14ac:dyDescent="0.25">
      <c r="A1222" s="28" t="str">
        <f>IF(Items!$B1221="","",Items!$A1221)</f>
        <v>QUEENCAKE</v>
      </c>
      <c r="B1222" s="28" t="str">
        <f>IF(Items!$B1221="","",Items!$B1221)</f>
        <v>Spar Queen Cake</v>
      </c>
      <c r="C1222" s="32">
        <v>0</v>
      </c>
      <c r="D1222" s="32"/>
      <c r="E1222" s="32" t="str">
        <f t="shared" ref="E1222:E1285" si="38">IF(OR($B1222="",$D1222=""),"",$D1222-$C1222)</f>
        <v/>
      </c>
      <c r="F1222" s="33">
        <f>IF($B1222="","",Items!$I1221)</f>
        <v>4.666666666666667</v>
      </c>
      <c r="G1222" s="33" t="str">
        <f t="shared" ref="G1222:G1285" si="39">IF($E1222="","",$E1222*$F1222)</f>
        <v/>
      </c>
      <c r="H1222" s="28"/>
    </row>
    <row r="1223" spans="1:8" x14ac:dyDescent="0.25">
      <c r="A1223" s="28" t="str">
        <f>IF(Items!$B1222="","",Items!$A1222)</f>
        <v>6009711324263</v>
      </c>
      <c r="B1223" s="28" t="str">
        <f>IF(Items!$B1222="","",Items!$B1222)</f>
        <v>Windmill Finger Vanilla</v>
      </c>
      <c r="C1223" s="32">
        <v>0</v>
      </c>
      <c r="D1223" s="32"/>
      <c r="E1223" s="32" t="str">
        <f t="shared" si="38"/>
        <v/>
      </c>
      <c r="F1223" s="33">
        <f>IF($B1223="","",Items!$I1222)</f>
        <v>6.3999999999999995</v>
      </c>
      <c r="G1223" s="33" t="str">
        <f t="shared" si="39"/>
        <v/>
      </c>
      <c r="H1223" s="28"/>
    </row>
    <row r="1224" spans="1:8" x14ac:dyDescent="0.25">
      <c r="A1224" s="28" t="str">
        <f>IF(Items!$B1223="","",Items!$A1223)</f>
        <v>6009711324249</v>
      </c>
      <c r="B1224" s="28" t="str">
        <f>IF(Items!$B1223="","",Items!$B1223)</f>
        <v>Windmill Finger Chocolate</v>
      </c>
      <c r="C1224" s="32">
        <v>0</v>
      </c>
      <c r="D1224" s="32"/>
      <c r="E1224" s="32" t="str">
        <f t="shared" si="38"/>
        <v/>
      </c>
      <c r="F1224" s="33">
        <f>IF($B1224="","",Items!$I1223)</f>
        <v>6.3999999999999995</v>
      </c>
      <c r="G1224" s="33" t="str">
        <f t="shared" si="39"/>
        <v/>
      </c>
      <c r="H1224" s="28"/>
    </row>
    <row r="1225" spans="1:8" x14ac:dyDescent="0.25">
      <c r="A1225" s="28" t="str">
        <f>IF(Items!$B1224="","",Items!$A1224)</f>
        <v>MILKITPOP</v>
      </c>
      <c r="B1225" s="28" t="str">
        <f>IF(Items!$B1224="","",Items!$B1224)</f>
        <v>Milkit Lolipop</v>
      </c>
      <c r="C1225" s="32">
        <v>0</v>
      </c>
      <c r="D1225" s="32"/>
      <c r="E1225" s="32" t="str">
        <f t="shared" si="38"/>
        <v/>
      </c>
      <c r="F1225" s="33">
        <f>IF($B1225="","",Items!$I1224)</f>
        <v>0</v>
      </c>
      <c r="G1225" s="33" t="str">
        <f t="shared" si="39"/>
        <v/>
      </c>
      <c r="H1225" s="28"/>
    </row>
    <row r="1226" spans="1:8" x14ac:dyDescent="0.25">
      <c r="A1226" s="28" t="str">
        <f>IF(Items!$B1225="","",Items!$A1225)</f>
        <v>6009678261465</v>
      </c>
      <c r="B1226" s="28" t="str">
        <f>IF(Items!$B1225="","",Items!$B1225)</f>
        <v>Maq Washing Powder 1kg</v>
      </c>
      <c r="C1226" s="32">
        <v>0</v>
      </c>
      <c r="D1226" s="32"/>
      <c r="E1226" s="32" t="str">
        <f t="shared" si="38"/>
        <v/>
      </c>
      <c r="F1226" s="33">
        <f>IF($B1226="","",Items!$I1225)</f>
        <v>0</v>
      </c>
      <c r="G1226" s="33" t="str">
        <f t="shared" si="39"/>
        <v/>
      </c>
      <c r="H1226" s="28"/>
    </row>
    <row r="1227" spans="1:8" x14ac:dyDescent="0.25">
      <c r="A1227" s="28" t="str">
        <f>IF(Items!$B1226="","",Items!$A1226)</f>
        <v>6009537020264</v>
      </c>
      <c r="B1227" s="28" t="str">
        <f>IF(Items!$B1226="","",Items!$B1226)</f>
        <v>Boom Buble Plus 1kg</v>
      </c>
      <c r="C1227" s="32">
        <v>0</v>
      </c>
      <c r="D1227" s="32"/>
      <c r="E1227" s="32" t="str">
        <f t="shared" si="38"/>
        <v/>
      </c>
      <c r="F1227" s="33">
        <f>IF($B1227="","",Items!$I1226)</f>
        <v>0</v>
      </c>
      <c r="G1227" s="33" t="str">
        <f t="shared" si="39"/>
        <v/>
      </c>
      <c r="H1227" s="28"/>
    </row>
    <row r="1228" spans="1:8" x14ac:dyDescent="0.25">
      <c r="A1228" s="28" t="str">
        <f>IF(Items!$B1227="","",Items!$A1227)</f>
        <v>6928064368123</v>
      </c>
      <c r="B1228" s="28" t="str">
        <f>IF(Items!$B1227="","",Items!$B1227)</f>
        <v>Anytime pads</v>
      </c>
      <c r="C1228" s="32">
        <v>0</v>
      </c>
      <c r="D1228" s="32"/>
      <c r="E1228" s="32" t="str">
        <f t="shared" si="38"/>
        <v/>
      </c>
      <c r="F1228" s="33">
        <f>IF($B1228="","",Items!$I1227)</f>
        <v>0</v>
      </c>
      <c r="G1228" s="33" t="str">
        <f t="shared" si="39"/>
        <v/>
      </c>
      <c r="H1228" s="28"/>
    </row>
    <row r="1229" spans="1:8" x14ac:dyDescent="0.25">
      <c r="A1229" s="28" t="str">
        <f>IF(Items!$B1228="","",Items!$A1228)</f>
        <v>0608037370808</v>
      </c>
      <c r="B1229" s="28" t="str">
        <f>IF(Items!$B1228="","",Items!$B1228)</f>
        <v>Vivon Water 1L</v>
      </c>
      <c r="C1229" s="32">
        <v>0</v>
      </c>
      <c r="D1229" s="32"/>
      <c r="E1229" s="32" t="str">
        <f t="shared" si="38"/>
        <v/>
      </c>
      <c r="F1229" s="33">
        <f>IF($B1229="","",Items!$I1228)</f>
        <v>3.0666666666666669</v>
      </c>
      <c r="G1229" s="33" t="str">
        <f t="shared" si="39"/>
        <v/>
      </c>
      <c r="H1229" s="28"/>
    </row>
    <row r="1230" spans="1:8" x14ac:dyDescent="0.25">
      <c r="A1230" s="28" t="str">
        <f>IF(Items!$B1229="","",Items!$A1229)</f>
        <v/>
      </c>
      <c r="B1230" s="28" t="str">
        <f>IF(Items!$B1229="","",Items!$B1229)</f>
        <v/>
      </c>
      <c r="C1230" s="32"/>
      <c r="D1230" s="32"/>
      <c r="E1230" s="32" t="str">
        <f t="shared" si="38"/>
        <v/>
      </c>
      <c r="F1230" s="33" t="str">
        <f>IF($B1230="","",Items!$I1229)</f>
        <v/>
      </c>
      <c r="G1230" s="33" t="str">
        <f t="shared" si="39"/>
        <v/>
      </c>
      <c r="H1230" s="28"/>
    </row>
    <row r="1231" spans="1:8" x14ac:dyDescent="0.25">
      <c r="A1231" s="28" t="str">
        <f>IF(Items!$B1230="","",Items!$A1230)</f>
        <v/>
      </c>
      <c r="B1231" s="28" t="str">
        <f>IF(Items!$B1230="","",Items!$B1230)</f>
        <v/>
      </c>
      <c r="C1231" s="32"/>
      <c r="D1231" s="32"/>
      <c r="E1231" s="32" t="str">
        <f t="shared" si="38"/>
        <v/>
      </c>
      <c r="F1231" s="33" t="str">
        <f>IF($B1231="","",Items!$I1230)</f>
        <v/>
      </c>
      <c r="G1231" s="33" t="str">
        <f t="shared" si="39"/>
        <v/>
      </c>
      <c r="H1231" s="28"/>
    </row>
    <row r="1232" spans="1:8" x14ac:dyDescent="0.25">
      <c r="A1232" s="28" t="str">
        <f>IF(Items!$B1231="","",Items!$A1231)</f>
        <v/>
      </c>
      <c r="B1232" s="28" t="str">
        <f>IF(Items!$B1231="","",Items!$B1231)</f>
        <v/>
      </c>
      <c r="C1232" s="32"/>
      <c r="D1232" s="32"/>
      <c r="E1232" s="32" t="str">
        <f t="shared" si="38"/>
        <v/>
      </c>
      <c r="F1232" s="33" t="str">
        <f>IF($B1232="","",Items!$I1231)</f>
        <v/>
      </c>
      <c r="G1232" s="33" t="str">
        <f t="shared" si="39"/>
        <v/>
      </c>
      <c r="H1232" s="28"/>
    </row>
    <row r="1233" spans="1:8" x14ac:dyDescent="0.25">
      <c r="A1233" s="28" t="str">
        <f>IF(Items!$B1232="","",Items!$A1232)</f>
        <v/>
      </c>
      <c r="B1233" s="28" t="str">
        <f>IF(Items!$B1232="","",Items!$B1232)</f>
        <v/>
      </c>
      <c r="C1233" s="32"/>
      <c r="D1233" s="32"/>
      <c r="E1233" s="32" t="str">
        <f t="shared" si="38"/>
        <v/>
      </c>
      <c r="F1233" s="33" t="str">
        <f>IF($B1233="","",Items!$I1232)</f>
        <v/>
      </c>
      <c r="G1233" s="33" t="str">
        <f t="shared" si="39"/>
        <v/>
      </c>
      <c r="H1233" s="28"/>
    </row>
    <row r="1234" spans="1:8" x14ac:dyDescent="0.25">
      <c r="A1234" s="28" t="str">
        <f>IF(Items!$B1233="","",Items!$A1233)</f>
        <v/>
      </c>
      <c r="B1234" s="28" t="str">
        <f>IF(Items!$B1233="","",Items!$B1233)</f>
        <v/>
      </c>
      <c r="C1234" s="32"/>
      <c r="D1234" s="32"/>
      <c r="E1234" s="32" t="str">
        <f t="shared" si="38"/>
        <v/>
      </c>
      <c r="F1234" s="33" t="str">
        <f>IF($B1234="","",Items!$I1233)</f>
        <v/>
      </c>
      <c r="G1234" s="33" t="str">
        <f t="shared" si="39"/>
        <v/>
      </c>
      <c r="H1234" s="28"/>
    </row>
    <row r="1235" spans="1:8" x14ac:dyDescent="0.25">
      <c r="A1235" s="28" t="str">
        <f>IF(Items!$B1234="","",Items!$A1234)</f>
        <v/>
      </c>
      <c r="B1235" s="28" t="str">
        <f>IF(Items!$B1234="","",Items!$B1234)</f>
        <v/>
      </c>
      <c r="C1235" s="32"/>
      <c r="D1235" s="32"/>
      <c r="E1235" s="32" t="str">
        <f t="shared" si="38"/>
        <v/>
      </c>
      <c r="F1235" s="33" t="str">
        <f>IF($B1235="","",Items!$I1234)</f>
        <v/>
      </c>
      <c r="G1235" s="33" t="str">
        <f t="shared" si="39"/>
        <v/>
      </c>
      <c r="H1235" s="28"/>
    </row>
    <row r="1236" spans="1:8" x14ac:dyDescent="0.25">
      <c r="A1236" s="28" t="str">
        <f>IF(Items!$B1235="","",Items!$A1235)</f>
        <v/>
      </c>
      <c r="B1236" s="28" t="str">
        <f>IF(Items!$B1235="","",Items!$B1235)</f>
        <v/>
      </c>
      <c r="C1236" s="32"/>
      <c r="D1236" s="32"/>
      <c r="E1236" s="32" t="str">
        <f t="shared" si="38"/>
        <v/>
      </c>
      <c r="F1236" s="33" t="str">
        <f>IF($B1236="","",Items!$I1235)</f>
        <v/>
      </c>
      <c r="G1236" s="33" t="str">
        <f t="shared" si="39"/>
        <v/>
      </c>
      <c r="H1236" s="28"/>
    </row>
    <row r="1237" spans="1:8" x14ac:dyDescent="0.25">
      <c r="A1237" s="28" t="str">
        <f>IF(Items!$B1236="","",Items!$A1236)</f>
        <v/>
      </c>
      <c r="B1237" s="28" t="str">
        <f>IF(Items!$B1236="","",Items!$B1236)</f>
        <v/>
      </c>
      <c r="C1237" s="32"/>
      <c r="D1237" s="32"/>
      <c r="E1237" s="32" t="str">
        <f t="shared" si="38"/>
        <v/>
      </c>
      <c r="F1237" s="33" t="str">
        <f>IF($B1237="","",Items!$I1236)</f>
        <v/>
      </c>
      <c r="G1237" s="33" t="str">
        <f t="shared" si="39"/>
        <v/>
      </c>
      <c r="H1237" s="28"/>
    </row>
    <row r="1238" spans="1:8" x14ac:dyDescent="0.25">
      <c r="A1238" s="28" t="str">
        <f>IF(Items!$B1237="","",Items!$A1237)</f>
        <v/>
      </c>
      <c r="B1238" s="28" t="str">
        <f>IF(Items!$B1237="","",Items!$B1237)</f>
        <v/>
      </c>
      <c r="C1238" s="32"/>
      <c r="D1238" s="32"/>
      <c r="E1238" s="32" t="str">
        <f t="shared" si="38"/>
        <v/>
      </c>
      <c r="F1238" s="33" t="str">
        <f>IF($B1238="","",Items!$I1237)</f>
        <v/>
      </c>
      <c r="G1238" s="33" t="str">
        <f t="shared" si="39"/>
        <v/>
      </c>
      <c r="H1238" s="28"/>
    </row>
    <row r="1239" spans="1:8" x14ac:dyDescent="0.25">
      <c r="A1239" s="28" t="str">
        <f>IF(Items!$B1238="","",Items!$A1238)</f>
        <v/>
      </c>
      <c r="B1239" s="28" t="str">
        <f>IF(Items!$B1238="","",Items!$B1238)</f>
        <v/>
      </c>
      <c r="C1239" s="32"/>
      <c r="D1239" s="32"/>
      <c r="E1239" s="32" t="str">
        <f t="shared" si="38"/>
        <v/>
      </c>
      <c r="F1239" s="33" t="str">
        <f>IF($B1239="","",Items!$I1238)</f>
        <v/>
      </c>
      <c r="G1239" s="33" t="str">
        <f t="shared" si="39"/>
        <v/>
      </c>
      <c r="H1239" s="28"/>
    </row>
    <row r="1240" spans="1:8" x14ac:dyDescent="0.25">
      <c r="A1240" s="28" t="str">
        <f>IF(Items!$B1239="","",Items!$A1239)</f>
        <v/>
      </c>
      <c r="B1240" s="28" t="str">
        <f>IF(Items!$B1239="","",Items!$B1239)</f>
        <v/>
      </c>
      <c r="C1240" s="32"/>
      <c r="D1240" s="32"/>
      <c r="E1240" s="32" t="str">
        <f t="shared" si="38"/>
        <v/>
      </c>
      <c r="F1240" s="33" t="str">
        <f>IF($B1240="","",Items!$I1239)</f>
        <v/>
      </c>
      <c r="G1240" s="33" t="str">
        <f t="shared" si="39"/>
        <v/>
      </c>
      <c r="H1240" s="28"/>
    </row>
    <row r="1241" spans="1:8" x14ac:dyDescent="0.25">
      <c r="A1241" s="28" t="str">
        <f>IF(Items!$B1240="","",Items!$A1240)</f>
        <v/>
      </c>
      <c r="B1241" s="28" t="str">
        <f>IF(Items!$B1240="","",Items!$B1240)</f>
        <v/>
      </c>
      <c r="C1241" s="32"/>
      <c r="D1241" s="32"/>
      <c r="E1241" s="32" t="str">
        <f t="shared" si="38"/>
        <v/>
      </c>
      <c r="F1241" s="33" t="str">
        <f>IF($B1241="","",Items!$I1240)</f>
        <v/>
      </c>
      <c r="G1241" s="33" t="str">
        <f t="shared" si="39"/>
        <v/>
      </c>
      <c r="H1241" s="28"/>
    </row>
    <row r="1242" spans="1:8" x14ac:dyDescent="0.25">
      <c r="A1242" s="28" t="str">
        <f>IF(Items!$B1241="","",Items!$A1241)</f>
        <v/>
      </c>
      <c r="B1242" s="28" t="str">
        <f>IF(Items!$B1241="","",Items!$B1241)</f>
        <v/>
      </c>
      <c r="C1242" s="32"/>
      <c r="D1242" s="32"/>
      <c r="E1242" s="32" t="str">
        <f t="shared" si="38"/>
        <v/>
      </c>
      <c r="F1242" s="33" t="str">
        <f>IF($B1242="","",Items!$I1241)</f>
        <v/>
      </c>
      <c r="G1242" s="33" t="str">
        <f t="shared" si="39"/>
        <v/>
      </c>
      <c r="H1242" s="28"/>
    </row>
    <row r="1243" spans="1:8" x14ac:dyDescent="0.25">
      <c r="A1243" s="28" t="str">
        <f>IF(Items!$B1242="","",Items!$A1242)</f>
        <v/>
      </c>
      <c r="B1243" s="28" t="str">
        <f>IF(Items!$B1242="","",Items!$B1242)</f>
        <v/>
      </c>
      <c r="C1243" s="32"/>
      <c r="D1243" s="32"/>
      <c r="E1243" s="32" t="str">
        <f t="shared" si="38"/>
        <v/>
      </c>
      <c r="F1243" s="33" t="str">
        <f>IF($B1243="","",Items!$I1242)</f>
        <v/>
      </c>
      <c r="G1243" s="33" t="str">
        <f t="shared" si="39"/>
        <v/>
      </c>
      <c r="H1243" s="28"/>
    </row>
    <row r="1244" spans="1:8" x14ac:dyDescent="0.25">
      <c r="A1244" s="28" t="str">
        <f>IF(Items!$B1243="","",Items!$A1243)</f>
        <v/>
      </c>
      <c r="B1244" s="28" t="str">
        <f>IF(Items!$B1243="","",Items!$B1243)</f>
        <v/>
      </c>
      <c r="C1244" s="32"/>
      <c r="D1244" s="32"/>
      <c r="E1244" s="32" t="str">
        <f t="shared" si="38"/>
        <v/>
      </c>
      <c r="F1244" s="33" t="str">
        <f>IF($B1244="","",Items!$I1243)</f>
        <v/>
      </c>
      <c r="G1244" s="33" t="str">
        <f t="shared" si="39"/>
        <v/>
      </c>
      <c r="H1244" s="28"/>
    </row>
    <row r="1245" spans="1:8" x14ac:dyDescent="0.25">
      <c r="A1245" s="28" t="str">
        <f>IF(Items!$B1244="","",Items!$A1244)</f>
        <v/>
      </c>
      <c r="B1245" s="28" t="str">
        <f>IF(Items!$B1244="","",Items!$B1244)</f>
        <v/>
      </c>
      <c r="C1245" s="32"/>
      <c r="D1245" s="32"/>
      <c r="E1245" s="32" t="str">
        <f t="shared" si="38"/>
        <v/>
      </c>
      <c r="F1245" s="33" t="str">
        <f>IF($B1245="","",Items!$I1244)</f>
        <v/>
      </c>
      <c r="G1245" s="33" t="str">
        <f t="shared" si="39"/>
        <v/>
      </c>
      <c r="H1245" s="28"/>
    </row>
    <row r="1246" spans="1:8" x14ac:dyDescent="0.25">
      <c r="A1246" s="28" t="str">
        <f>IF(Items!$B1245="","",Items!$A1245)</f>
        <v/>
      </c>
      <c r="B1246" s="28" t="str">
        <f>IF(Items!$B1245="","",Items!$B1245)</f>
        <v/>
      </c>
      <c r="C1246" s="32"/>
      <c r="D1246" s="32"/>
      <c r="E1246" s="32" t="str">
        <f t="shared" si="38"/>
        <v/>
      </c>
      <c r="F1246" s="33" t="str">
        <f>IF($B1246="","",Items!$I1245)</f>
        <v/>
      </c>
      <c r="G1246" s="33" t="str">
        <f t="shared" si="39"/>
        <v/>
      </c>
      <c r="H1246" s="28"/>
    </row>
    <row r="1247" spans="1:8" x14ac:dyDescent="0.25">
      <c r="A1247" s="28" t="str">
        <f>IF(Items!$B1246="","",Items!$A1246)</f>
        <v/>
      </c>
      <c r="B1247" s="28" t="str">
        <f>IF(Items!$B1246="","",Items!$B1246)</f>
        <v/>
      </c>
      <c r="C1247" s="32"/>
      <c r="D1247" s="32"/>
      <c r="E1247" s="32" t="str">
        <f t="shared" si="38"/>
        <v/>
      </c>
      <c r="F1247" s="33" t="str">
        <f>IF($B1247="","",Items!$I1246)</f>
        <v/>
      </c>
      <c r="G1247" s="33" t="str">
        <f t="shared" si="39"/>
        <v/>
      </c>
      <c r="H1247" s="28"/>
    </row>
    <row r="1248" spans="1:8" x14ac:dyDescent="0.25">
      <c r="A1248" s="28" t="str">
        <f>IF(Items!$B1247="","",Items!$A1247)</f>
        <v/>
      </c>
      <c r="B1248" s="28" t="str">
        <f>IF(Items!$B1247="","",Items!$B1247)</f>
        <v/>
      </c>
      <c r="C1248" s="32"/>
      <c r="D1248" s="32"/>
      <c r="E1248" s="32" t="str">
        <f t="shared" si="38"/>
        <v/>
      </c>
      <c r="F1248" s="33" t="str">
        <f>IF($B1248="","",Items!$I1247)</f>
        <v/>
      </c>
      <c r="G1248" s="33" t="str">
        <f t="shared" si="39"/>
        <v/>
      </c>
      <c r="H1248" s="28"/>
    </row>
    <row r="1249" spans="1:8" x14ac:dyDescent="0.25">
      <c r="A1249" s="28" t="str">
        <f>IF(Items!$B1248="","",Items!$A1248)</f>
        <v/>
      </c>
      <c r="B1249" s="28" t="str">
        <f>IF(Items!$B1248="","",Items!$B1248)</f>
        <v/>
      </c>
      <c r="C1249" s="32"/>
      <c r="D1249" s="32"/>
      <c r="E1249" s="32" t="str">
        <f t="shared" si="38"/>
        <v/>
      </c>
      <c r="F1249" s="33" t="str">
        <f>IF($B1249="","",Items!$I1248)</f>
        <v/>
      </c>
      <c r="G1249" s="33" t="str">
        <f t="shared" si="39"/>
        <v/>
      </c>
      <c r="H1249" s="28"/>
    </row>
    <row r="1250" spans="1:8" x14ac:dyDescent="0.25">
      <c r="A1250" s="28" t="str">
        <f>IF(Items!$B1249="","",Items!$A1249)</f>
        <v/>
      </c>
      <c r="B1250" s="28" t="str">
        <f>IF(Items!$B1249="","",Items!$B1249)</f>
        <v/>
      </c>
      <c r="C1250" s="32"/>
      <c r="D1250" s="32"/>
      <c r="E1250" s="32" t="str">
        <f t="shared" si="38"/>
        <v/>
      </c>
      <c r="F1250" s="33" t="str">
        <f>IF($B1250="","",Items!$I1249)</f>
        <v/>
      </c>
      <c r="G1250" s="33" t="str">
        <f t="shared" si="39"/>
        <v/>
      </c>
      <c r="H1250" s="28"/>
    </row>
    <row r="1251" spans="1:8" x14ac:dyDescent="0.25">
      <c r="A1251" s="28" t="str">
        <f>IF(Items!$B1250="","",Items!$A1250)</f>
        <v/>
      </c>
      <c r="B1251" s="28" t="str">
        <f>IF(Items!$B1250="","",Items!$B1250)</f>
        <v/>
      </c>
      <c r="C1251" s="32"/>
      <c r="D1251" s="32"/>
      <c r="E1251" s="32" t="str">
        <f t="shared" si="38"/>
        <v/>
      </c>
      <c r="F1251" s="33" t="str">
        <f>IF($B1251="","",Items!$I1250)</f>
        <v/>
      </c>
      <c r="G1251" s="33" t="str">
        <f t="shared" si="39"/>
        <v/>
      </c>
      <c r="H1251" s="28"/>
    </row>
    <row r="1252" spans="1:8" x14ac:dyDescent="0.25">
      <c r="A1252" s="28" t="str">
        <f>IF(Items!$B1251="","",Items!$A1251)</f>
        <v/>
      </c>
      <c r="B1252" s="28" t="str">
        <f>IF(Items!$B1251="","",Items!$B1251)</f>
        <v/>
      </c>
      <c r="C1252" s="32"/>
      <c r="D1252" s="32"/>
      <c r="E1252" s="32" t="str">
        <f t="shared" si="38"/>
        <v/>
      </c>
      <c r="F1252" s="33" t="str">
        <f>IF($B1252="","",Items!$I1251)</f>
        <v/>
      </c>
      <c r="G1252" s="33" t="str">
        <f t="shared" si="39"/>
        <v/>
      </c>
      <c r="H1252" s="28"/>
    </row>
    <row r="1253" spans="1:8" x14ac:dyDescent="0.25">
      <c r="A1253" s="28" t="str">
        <f>IF(Items!$B1252="","",Items!$A1252)</f>
        <v/>
      </c>
      <c r="B1253" s="28" t="str">
        <f>IF(Items!$B1252="","",Items!$B1252)</f>
        <v/>
      </c>
      <c r="C1253" s="32"/>
      <c r="D1253" s="32"/>
      <c r="E1253" s="32" t="str">
        <f t="shared" si="38"/>
        <v/>
      </c>
      <c r="F1253" s="33" t="str">
        <f>IF($B1253="","",Items!$I1252)</f>
        <v/>
      </c>
      <c r="G1253" s="33" t="str">
        <f t="shared" si="39"/>
        <v/>
      </c>
      <c r="H1253" s="28"/>
    </row>
    <row r="1254" spans="1:8" x14ac:dyDescent="0.25">
      <c r="A1254" s="28" t="str">
        <f>IF(Items!$B1253="","",Items!$A1253)</f>
        <v/>
      </c>
      <c r="B1254" s="28" t="str">
        <f>IF(Items!$B1253="","",Items!$B1253)</f>
        <v/>
      </c>
      <c r="C1254" s="32"/>
      <c r="D1254" s="32"/>
      <c r="E1254" s="32" t="str">
        <f t="shared" si="38"/>
        <v/>
      </c>
      <c r="F1254" s="33" t="str">
        <f>IF($B1254="","",Items!$I1253)</f>
        <v/>
      </c>
      <c r="G1254" s="33" t="str">
        <f t="shared" si="39"/>
        <v/>
      </c>
      <c r="H1254" s="28"/>
    </row>
    <row r="1255" spans="1:8" x14ac:dyDescent="0.25">
      <c r="A1255" s="28" t="str">
        <f>IF(Items!$B1254="","",Items!$A1254)</f>
        <v/>
      </c>
      <c r="B1255" s="28" t="str">
        <f>IF(Items!$B1254="","",Items!$B1254)</f>
        <v/>
      </c>
      <c r="C1255" s="32"/>
      <c r="D1255" s="32"/>
      <c r="E1255" s="32" t="str">
        <f t="shared" si="38"/>
        <v/>
      </c>
      <c r="F1255" s="33" t="str">
        <f>IF($B1255="","",Items!$I1254)</f>
        <v/>
      </c>
      <c r="G1255" s="33" t="str">
        <f t="shared" si="39"/>
        <v/>
      </c>
      <c r="H1255" s="28"/>
    </row>
    <row r="1256" spans="1:8" x14ac:dyDescent="0.25">
      <c r="A1256" s="28" t="str">
        <f>IF(Items!$B1255="","",Items!$A1255)</f>
        <v/>
      </c>
      <c r="B1256" s="28" t="str">
        <f>IF(Items!$B1255="","",Items!$B1255)</f>
        <v/>
      </c>
      <c r="C1256" s="32"/>
      <c r="D1256" s="32"/>
      <c r="E1256" s="32" t="str">
        <f t="shared" si="38"/>
        <v/>
      </c>
      <c r="F1256" s="33" t="str">
        <f>IF($B1256="","",Items!$I1255)</f>
        <v/>
      </c>
      <c r="G1256" s="33" t="str">
        <f t="shared" si="39"/>
        <v/>
      </c>
      <c r="H1256" s="28"/>
    </row>
    <row r="1257" spans="1:8" x14ac:dyDescent="0.25">
      <c r="A1257" s="28" t="str">
        <f>IF(Items!$B1256="","",Items!$A1256)</f>
        <v/>
      </c>
      <c r="B1257" s="28" t="str">
        <f>IF(Items!$B1256="","",Items!$B1256)</f>
        <v/>
      </c>
      <c r="C1257" s="32"/>
      <c r="D1257" s="32"/>
      <c r="E1257" s="32" t="str">
        <f t="shared" si="38"/>
        <v/>
      </c>
      <c r="F1257" s="33" t="str">
        <f>IF($B1257="","",Items!$I1256)</f>
        <v/>
      </c>
      <c r="G1257" s="33" t="str">
        <f t="shared" si="39"/>
        <v/>
      </c>
      <c r="H1257" s="28"/>
    </row>
    <row r="1258" spans="1:8" x14ac:dyDescent="0.25">
      <c r="A1258" s="28" t="str">
        <f>IF(Items!$B1257="","",Items!$A1257)</f>
        <v/>
      </c>
      <c r="B1258" s="28" t="str">
        <f>IF(Items!$B1257="","",Items!$B1257)</f>
        <v/>
      </c>
      <c r="C1258" s="32"/>
      <c r="D1258" s="32"/>
      <c r="E1258" s="32" t="str">
        <f t="shared" si="38"/>
        <v/>
      </c>
      <c r="F1258" s="33" t="str">
        <f>IF($B1258="","",Items!$I1257)</f>
        <v/>
      </c>
      <c r="G1258" s="33" t="str">
        <f t="shared" si="39"/>
        <v/>
      </c>
      <c r="H1258" s="28"/>
    </row>
    <row r="1259" spans="1:8" x14ac:dyDescent="0.25">
      <c r="A1259" s="28" t="str">
        <f>IF(Items!$B1258="","",Items!$A1258)</f>
        <v/>
      </c>
      <c r="B1259" s="28" t="str">
        <f>IF(Items!$B1258="","",Items!$B1258)</f>
        <v/>
      </c>
      <c r="C1259" s="32"/>
      <c r="D1259" s="32"/>
      <c r="E1259" s="32" t="str">
        <f t="shared" si="38"/>
        <v/>
      </c>
      <c r="F1259" s="33" t="str">
        <f>IF($B1259="","",Items!$I1258)</f>
        <v/>
      </c>
      <c r="G1259" s="33" t="str">
        <f t="shared" si="39"/>
        <v/>
      </c>
      <c r="H1259" s="28"/>
    </row>
    <row r="1260" spans="1:8" x14ac:dyDescent="0.25">
      <c r="A1260" s="28" t="str">
        <f>IF(Items!$B1259="","",Items!$A1259)</f>
        <v/>
      </c>
      <c r="B1260" s="28" t="str">
        <f>IF(Items!$B1259="","",Items!$B1259)</f>
        <v/>
      </c>
      <c r="C1260" s="32"/>
      <c r="D1260" s="32"/>
      <c r="E1260" s="32" t="str">
        <f t="shared" si="38"/>
        <v/>
      </c>
      <c r="F1260" s="33" t="str">
        <f>IF($B1260="","",Items!$I1259)</f>
        <v/>
      </c>
      <c r="G1260" s="33" t="str">
        <f t="shared" si="39"/>
        <v/>
      </c>
      <c r="H1260" s="28"/>
    </row>
    <row r="1261" spans="1:8" x14ac:dyDescent="0.25">
      <c r="A1261" s="28" t="str">
        <f>IF(Items!$B1260="","",Items!$A1260)</f>
        <v/>
      </c>
      <c r="B1261" s="28" t="str">
        <f>IF(Items!$B1260="","",Items!$B1260)</f>
        <v/>
      </c>
      <c r="C1261" s="32"/>
      <c r="D1261" s="32"/>
      <c r="E1261" s="32" t="str">
        <f t="shared" si="38"/>
        <v/>
      </c>
      <c r="F1261" s="33" t="str">
        <f>IF($B1261="","",Items!$I1260)</f>
        <v/>
      </c>
      <c r="G1261" s="33" t="str">
        <f t="shared" si="39"/>
        <v/>
      </c>
      <c r="H1261" s="28"/>
    </row>
    <row r="1262" spans="1:8" x14ac:dyDescent="0.25">
      <c r="A1262" s="28" t="str">
        <f>IF(Items!$B1261="","",Items!$A1261)</f>
        <v/>
      </c>
      <c r="B1262" s="28" t="str">
        <f>IF(Items!$B1261="","",Items!$B1261)</f>
        <v/>
      </c>
      <c r="C1262" s="32"/>
      <c r="D1262" s="32"/>
      <c r="E1262" s="32" t="str">
        <f t="shared" si="38"/>
        <v/>
      </c>
      <c r="F1262" s="33" t="str">
        <f>IF($B1262="","",Items!$I1261)</f>
        <v/>
      </c>
      <c r="G1262" s="33" t="str">
        <f t="shared" si="39"/>
        <v/>
      </c>
      <c r="H1262" s="28"/>
    </row>
    <row r="1263" spans="1:8" x14ac:dyDescent="0.25">
      <c r="A1263" s="28" t="str">
        <f>IF(Items!$B1262="","",Items!$A1262)</f>
        <v/>
      </c>
      <c r="B1263" s="28" t="str">
        <f>IF(Items!$B1262="","",Items!$B1262)</f>
        <v/>
      </c>
      <c r="C1263" s="32"/>
      <c r="D1263" s="32"/>
      <c r="E1263" s="32" t="str">
        <f t="shared" si="38"/>
        <v/>
      </c>
      <c r="F1263" s="33" t="str">
        <f>IF($B1263="","",Items!$I1262)</f>
        <v/>
      </c>
      <c r="G1263" s="33" t="str">
        <f t="shared" si="39"/>
        <v/>
      </c>
      <c r="H1263" s="28"/>
    </row>
    <row r="1264" spans="1:8" x14ac:dyDescent="0.25">
      <c r="A1264" s="28" t="str">
        <f>IF(Items!$B1263="","",Items!$A1263)</f>
        <v/>
      </c>
      <c r="B1264" s="28" t="str">
        <f>IF(Items!$B1263="","",Items!$B1263)</f>
        <v/>
      </c>
      <c r="C1264" s="32"/>
      <c r="D1264" s="32"/>
      <c r="E1264" s="32" t="str">
        <f t="shared" si="38"/>
        <v/>
      </c>
      <c r="F1264" s="33" t="str">
        <f>IF($B1264="","",Items!$I1263)</f>
        <v/>
      </c>
      <c r="G1264" s="33" t="str">
        <f t="shared" si="39"/>
        <v/>
      </c>
      <c r="H1264" s="28"/>
    </row>
    <row r="1265" spans="1:8" x14ac:dyDescent="0.25">
      <c r="A1265" s="28" t="str">
        <f>IF(Items!$B1264="","",Items!$A1264)</f>
        <v/>
      </c>
      <c r="B1265" s="28" t="str">
        <f>IF(Items!$B1264="","",Items!$B1264)</f>
        <v/>
      </c>
      <c r="C1265" s="32"/>
      <c r="D1265" s="32"/>
      <c r="E1265" s="32" t="str">
        <f t="shared" si="38"/>
        <v/>
      </c>
      <c r="F1265" s="33" t="str">
        <f>IF($B1265="","",Items!$I1264)</f>
        <v/>
      </c>
      <c r="G1265" s="33" t="str">
        <f t="shared" si="39"/>
        <v/>
      </c>
      <c r="H1265" s="28"/>
    </row>
    <row r="1266" spans="1:8" x14ac:dyDescent="0.25">
      <c r="A1266" s="28" t="str">
        <f>IF(Items!$B1265="","",Items!$A1265)</f>
        <v/>
      </c>
      <c r="B1266" s="28" t="str">
        <f>IF(Items!$B1265="","",Items!$B1265)</f>
        <v/>
      </c>
      <c r="C1266" s="32"/>
      <c r="D1266" s="32"/>
      <c r="E1266" s="32" t="str">
        <f t="shared" si="38"/>
        <v/>
      </c>
      <c r="F1266" s="33" t="str">
        <f>IF($B1266="","",Items!$I1265)</f>
        <v/>
      </c>
      <c r="G1266" s="33" t="str">
        <f t="shared" si="39"/>
        <v/>
      </c>
      <c r="H1266" s="28"/>
    </row>
    <row r="1267" spans="1:8" x14ac:dyDescent="0.25">
      <c r="A1267" s="28" t="str">
        <f>IF(Items!$B1266="","",Items!$A1266)</f>
        <v/>
      </c>
      <c r="B1267" s="28" t="str">
        <f>IF(Items!$B1266="","",Items!$B1266)</f>
        <v/>
      </c>
      <c r="C1267" s="32"/>
      <c r="D1267" s="32"/>
      <c r="E1267" s="32" t="str">
        <f t="shared" si="38"/>
        <v/>
      </c>
      <c r="F1267" s="33" t="str">
        <f>IF($B1267="","",Items!$I1266)</f>
        <v/>
      </c>
      <c r="G1267" s="33" t="str">
        <f t="shared" si="39"/>
        <v/>
      </c>
      <c r="H1267" s="28"/>
    </row>
    <row r="1268" spans="1:8" x14ac:dyDescent="0.25">
      <c r="A1268" s="28" t="str">
        <f>IF(Items!$B1267="","",Items!$A1267)</f>
        <v/>
      </c>
      <c r="B1268" s="28" t="str">
        <f>IF(Items!$B1267="","",Items!$B1267)</f>
        <v/>
      </c>
      <c r="C1268" s="32"/>
      <c r="D1268" s="32"/>
      <c r="E1268" s="32" t="str">
        <f t="shared" si="38"/>
        <v/>
      </c>
      <c r="F1268" s="33" t="str">
        <f>IF($B1268="","",Items!$I1267)</f>
        <v/>
      </c>
      <c r="G1268" s="33" t="str">
        <f t="shared" si="39"/>
        <v/>
      </c>
      <c r="H1268" s="28"/>
    </row>
    <row r="1269" spans="1:8" x14ac:dyDescent="0.25">
      <c r="A1269" s="28" t="str">
        <f>IF(Items!$B1268="","",Items!$A1268)</f>
        <v/>
      </c>
      <c r="B1269" s="28" t="str">
        <f>IF(Items!$B1268="","",Items!$B1268)</f>
        <v/>
      </c>
      <c r="C1269" s="32"/>
      <c r="D1269" s="32"/>
      <c r="E1269" s="32" t="str">
        <f t="shared" si="38"/>
        <v/>
      </c>
      <c r="F1269" s="33" t="str">
        <f>IF($B1269="","",Items!$I1268)</f>
        <v/>
      </c>
      <c r="G1269" s="33" t="str">
        <f t="shared" si="39"/>
        <v/>
      </c>
      <c r="H1269" s="28"/>
    </row>
    <row r="1270" spans="1:8" x14ac:dyDescent="0.25">
      <c r="A1270" s="28" t="str">
        <f>IF(Items!$B1269="","",Items!$A1269)</f>
        <v/>
      </c>
      <c r="B1270" s="28" t="str">
        <f>IF(Items!$B1269="","",Items!$B1269)</f>
        <v/>
      </c>
      <c r="C1270" s="32"/>
      <c r="D1270" s="32"/>
      <c r="E1270" s="32" t="str">
        <f t="shared" si="38"/>
        <v/>
      </c>
      <c r="F1270" s="33" t="str">
        <f>IF($B1270="","",Items!$I1269)</f>
        <v/>
      </c>
      <c r="G1270" s="33" t="str">
        <f t="shared" si="39"/>
        <v/>
      </c>
      <c r="H1270" s="28"/>
    </row>
    <row r="1271" spans="1:8" x14ac:dyDescent="0.25">
      <c r="A1271" s="28" t="str">
        <f>IF(Items!$B1270="","",Items!$A1270)</f>
        <v/>
      </c>
      <c r="B1271" s="28" t="str">
        <f>IF(Items!$B1270="","",Items!$B1270)</f>
        <v/>
      </c>
      <c r="C1271" s="32"/>
      <c r="D1271" s="32"/>
      <c r="E1271" s="32" t="str">
        <f t="shared" si="38"/>
        <v/>
      </c>
      <c r="F1271" s="33" t="str">
        <f>IF($B1271="","",Items!$I1270)</f>
        <v/>
      </c>
      <c r="G1271" s="33" t="str">
        <f t="shared" si="39"/>
        <v/>
      </c>
      <c r="H1271" s="28"/>
    </row>
    <row r="1272" spans="1:8" x14ac:dyDescent="0.25">
      <c r="A1272" s="28" t="str">
        <f>IF(Items!$B1271="","",Items!$A1271)</f>
        <v/>
      </c>
      <c r="B1272" s="28" t="str">
        <f>IF(Items!$B1271="","",Items!$B1271)</f>
        <v/>
      </c>
      <c r="C1272" s="32"/>
      <c r="D1272" s="32"/>
      <c r="E1272" s="32" t="str">
        <f t="shared" si="38"/>
        <v/>
      </c>
      <c r="F1272" s="33" t="str">
        <f>IF($B1272="","",Items!$I1271)</f>
        <v/>
      </c>
      <c r="G1272" s="33" t="str">
        <f t="shared" si="39"/>
        <v/>
      </c>
      <c r="H1272" s="28"/>
    </row>
    <row r="1273" spans="1:8" x14ac:dyDescent="0.25">
      <c r="A1273" s="28" t="str">
        <f>IF(Items!$B1272="","",Items!$A1272)</f>
        <v/>
      </c>
      <c r="B1273" s="28" t="str">
        <f>IF(Items!$B1272="","",Items!$B1272)</f>
        <v/>
      </c>
      <c r="C1273" s="32"/>
      <c r="D1273" s="32"/>
      <c r="E1273" s="32" t="str">
        <f t="shared" si="38"/>
        <v/>
      </c>
      <c r="F1273" s="33" t="str">
        <f>IF($B1273="","",Items!$I1272)</f>
        <v/>
      </c>
      <c r="G1273" s="33" t="str">
        <f t="shared" si="39"/>
        <v/>
      </c>
      <c r="H1273" s="28"/>
    </row>
    <row r="1274" spans="1:8" x14ac:dyDescent="0.25">
      <c r="A1274" s="28" t="str">
        <f>IF(Items!$B1273="","",Items!$A1273)</f>
        <v/>
      </c>
      <c r="B1274" s="28" t="str">
        <f>IF(Items!$B1273="","",Items!$B1273)</f>
        <v/>
      </c>
      <c r="C1274" s="32"/>
      <c r="D1274" s="32"/>
      <c r="E1274" s="32" t="str">
        <f t="shared" si="38"/>
        <v/>
      </c>
      <c r="F1274" s="33" t="str">
        <f>IF($B1274="","",Items!$I1273)</f>
        <v/>
      </c>
      <c r="G1274" s="33" t="str">
        <f t="shared" si="39"/>
        <v/>
      </c>
      <c r="H1274" s="28"/>
    </row>
    <row r="1275" spans="1:8" x14ac:dyDescent="0.25">
      <c r="A1275" s="28" t="str">
        <f>IF(Items!$B1274="","",Items!$A1274)</f>
        <v/>
      </c>
      <c r="B1275" s="28" t="str">
        <f>IF(Items!$B1274="","",Items!$B1274)</f>
        <v/>
      </c>
      <c r="C1275" s="32"/>
      <c r="D1275" s="32"/>
      <c r="E1275" s="32" t="str">
        <f t="shared" si="38"/>
        <v/>
      </c>
      <c r="F1275" s="33" t="str">
        <f>IF($B1275="","",Items!$I1274)</f>
        <v/>
      </c>
      <c r="G1275" s="33" t="str">
        <f t="shared" si="39"/>
        <v/>
      </c>
      <c r="H1275" s="28"/>
    </row>
    <row r="1276" spans="1:8" x14ac:dyDescent="0.25">
      <c r="A1276" s="28" t="str">
        <f>IF(Items!$B1275="","",Items!$A1275)</f>
        <v/>
      </c>
      <c r="B1276" s="28" t="str">
        <f>IF(Items!$B1275="","",Items!$B1275)</f>
        <v/>
      </c>
      <c r="C1276" s="32"/>
      <c r="D1276" s="32"/>
      <c r="E1276" s="32" t="str">
        <f t="shared" si="38"/>
        <v/>
      </c>
      <c r="F1276" s="33" t="str">
        <f>IF($B1276="","",Items!$I1275)</f>
        <v/>
      </c>
      <c r="G1276" s="33" t="str">
        <f t="shared" si="39"/>
        <v/>
      </c>
      <c r="H1276" s="28"/>
    </row>
    <row r="1277" spans="1:8" x14ac:dyDescent="0.25">
      <c r="A1277" s="28" t="str">
        <f>IF(Items!$B1276="","",Items!$A1276)</f>
        <v/>
      </c>
      <c r="B1277" s="28" t="str">
        <f>IF(Items!$B1276="","",Items!$B1276)</f>
        <v/>
      </c>
      <c r="C1277" s="32"/>
      <c r="D1277" s="32"/>
      <c r="E1277" s="32" t="str">
        <f t="shared" si="38"/>
        <v/>
      </c>
      <c r="F1277" s="33" t="str">
        <f>IF($B1277="","",Items!$I1276)</f>
        <v/>
      </c>
      <c r="G1277" s="33" t="str">
        <f t="shared" si="39"/>
        <v/>
      </c>
      <c r="H1277" s="28"/>
    </row>
    <row r="1278" spans="1:8" x14ac:dyDescent="0.25">
      <c r="A1278" s="28" t="str">
        <f>IF(Items!$B1277="","",Items!$A1277)</f>
        <v/>
      </c>
      <c r="B1278" s="28" t="str">
        <f>IF(Items!$B1277="","",Items!$B1277)</f>
        <v/>
      </c>
      <c r="C1278" s="32"/>
      <c r="D1278" s="32"/>
      <c r="E1278" s="32" t="str">
        <f t="shared" si="38"/>
        <v/>
      </c>
      <c r="F1278" s="33" t="str">
        <f>IF($B1278="","",Items!$I1277)</f>
        <v/>
      </c>
      <c r="G1278" s="33" t="str">
        <f t="shared" si="39"/>
        <v/>
      </c>
      <c r="H1278" s="28"/>
    </row>
    <row r="1279" spans="1:8" x14ac:dyDescent="0.25">
      <c r="A1279" s="28" t="str">
        <f>IF(Items!$B1278="","",Items!$A1278)</f>
        <v/>
      </c>
      <c r="B1279" s="28" t="str">
        <f>IF(Items!$B1278="","",Items!$B1278)</f>
        <v/>
      </c>
      <c r="C1279" s="32"/>
      <c r="D1279" s="32"/>
      <c r="E1279" s="32" t="str">
        <f t="shared" si="38"/>
        <v/>
      </c>
      <c r="F1279" s="33" t="str">
        <f>IF($B1279="","",Items!$I1278)</f>
        <v/>
      </c>
      <c r="G1279" s="33" t="str">
        <f t="shared" si="39"/>
        <v/>
      </c>
      <c r="H1279" s="28"/>
    </row>
    <row r="1280" spans="1:8" x14ac:dyDescent="0.25">
      <c r="A1280" s="28" t="str">
        <f>IF(Items!$B1279="","",Items!$A1279)</f>
        <v/>
      </c>
      <c r="B1280" s="28" t="str">
        <f>IF(Items!$B1279="","",Items!$B1279)</f>
        <v/>
      </c>
      <c r="C1280" s="32"/>
      <c r="D1280" s="32"/>
      <c r="E1280" s="32" t="str">
        <f t="shared" si="38"/>
        <v/>
      </c>
      <c r="F1280" s="33" t="str">
        <f>IF($B1280="","",Items!$I1279)</f>
        <v/>
      </c>
      <c r="G1280" s="33" t="str">
        <f t="shared" si="39"/>
        <v/>
      </c>
      <c r="H1280" s="28"/>
    </row>
    <row r="1281" spans="1:8" x14ac:dyDescent="0.25">
      <c r="A1281" s="28" t="str">
        <f>IF(Items!$B1280="","",Items!$A1280)</f>
        <v/>
      </c>
      <c r="B1281" s="28" t="str">
        <f>IF(Items!$B1280="","",Items!$B1280)</f>
        <v/>
      </c>
      <c r="C1281" s="32"/>
      <c r="D1281" s="32"/>
      <c r="E1281" s="32" t="str">
        <f t="shared" si="38"/>
        <v/>
      </c>
      <c r="F1281" s="33" t="str">
        <f>IF($B1281="","",Items!$I1280)</f>
        <v/>
      </c>
      <c r="G1281" s="33" t="str">
        <f t="shared" si="39"/>
        <v/>
      </c>
      <c r="H1281" s="28"/>
    </row>
    <row r="1282" spans="1:8" x14ac:dyDescent="0.25">
      <c r="A1282" s="28" t="str">
        <f>IF(Items!$B1281="","",Items!$A1281)</f>
        <v/>
      </c>
      <c r="B1282" s="28" t="str">
        <f>IF(Items!$B1281="","",Items!$B1281)</f>
        <v/>
      </c>
      <c r="C1282" s="32"/>
      <c r="D1282" s="32"/>
      <c r="E1282" s="32" t="str">
        <f t="shared" si="38"/>
        <v/>
      </c>
      <c r="F1282" s="33" t="str">
        <f>IF($B1282="","",Items!$I1281)</f>
        <v/>
      </c>
      <c r="G1282" s="33" t="str">
        <f t="shared" si="39"/>
        <v/>
      </c>
      <c r="H1282" s="28"/>
    </row>
    <row r="1283" spans="1:8" x14ac:dyDescent="0.25">
      <c r="A1283" s="28" t="str">
        <f>IF(Items!$B1282="","",Items!$A1282)</f>
        <v/>
      </c>
      <c r="B1283" s="28" t="str">
        <f>IF(Items!$B1282="","",Items!$B1282)</f>
        <v/>
      </c>
      <c r="C1283" s="32"/>
      <c r="D1283" s="32"/>
      <c r="E1283" s="32" t="str">
        <f t="shared" si="38"/>
        <v/>
      </c>
      <c r="F1283" s="33" t="str">
        <f>IF($B1283="","",Items!$I1282)</f>
        <v/>
      </c>
      <c r="G1283" s="33" t="str">
        <f t="shared" si="39"/>
        <v/>
      </c>
      <c r="H1283" s="28"/>
    </row>
    <row r="1284" spans="1:8" x14ac:dyDescent="0.25">
      <c r="A1284" s="28" t="str">
        <f>IF(Items!$B1283="","",Items!$A1283)</f>
        <v/>
      </c>
      <c r="B1284" s="28" t="str">
        <f>IF(Items!$B1283="","",Items!$B1283)</f>
        <v/>
      </c>
      <c r="C1284" s="32"/>
      <c r="D1284" s="32"/>
      <c r="E1284" s="32" t="str">
        <f t="shared" si="38"/>
        <v/>
      </c>
      <c r="F1284" s="33" t="str">
        <f>IF($B1284="","",Items!$I1283)</f>
        <v/>
      </c>
      <c r="G1284" s="33" t="str">
        <f t="shared" si="39"/>
        <v/>
      </c>
      <c r="H1284" s="28"/>
    </row>
    <row r="1285" spans="1:8" x14ac:dyDescent="0.25">
      <c r="A1285" s="28" t="str">
        <f>IF(Items!$B1284="","",Items!$A1284)</f>
        <v/>
      </c>
      <c r="B1285" s="28" t="str">
        <f>IF(Items!$B1284="","",Items!$B1284)</f>
        <v/>
      </c>
      <c r="C1285" s="32"/>
      <c r="D1285" s="32"/>
      <c r="E1285" s="32" t="str">
        <f t="shared" si="38"/>
        <v/>
      </c>
      <c r="F1285" s="33" t="str">
        <f>IF($B1285="","",Items!$I1284)</f>
        <v/>
      </c>
      <c r="G1285" s="33" t="str">
        <f t="shared" si="39"/>
        <v/>
      </c>
      <c r="H1285" s="28"/>
    </row>
    <row r="1286" spans="1:8" x14ac:dyDescent="0.25">
      <c r="A1286" s="28" t="str">
        <f>IF(Items!$B1285="","",Items!$A1285)</f>
        <v/>
      </c>
      <c r="B1286" s="28" t="str">
        <f>IF(Items!$B1285="","",Items!$B1285)</f>
        <v/>
      </c>
      <c r="C1286" s="32"/>
      <c r="D1286" s="32"/>
      <c r="E1286" s="32" t="str">
        <f t="shared" ref="E1286:E1349" si="40">IF(OR($B1286="",$D1286=""),"",$D1286-$C1286)</f>
        <v/>
      </c>
      <c r="F1286" s="33" t="str">
        <f>IF($B1286="","",Items!$I1285)</f>
        <v/>
      </c>
      <c r="G1286" s="33" t="str">
        <f t="shared" ref="G1286:G1349" si="41">IF($E1286="","",$E1286*$F1286)</f>
        <v/>
      </c>
      <c r="H1286" s="28"/>
    </row>
    <row r="1287" spans="1:8" x14ac:dyDescent="0.25">
      <c r="A1287" s="28" t="str">
        <f>IF(Items!$B1286="","",Items!$A1286)</f>
        <v/>
      </c>
      <c r="B1287" s="28" t="str">
        <f>IF(Items!$B1286="","",Items!$B1286)</f>
        <v/>
      </c>
      <c r="C1287" s="32"/>
      <c r="D1287" s="32"/>
      <c r="E1287" s="32" t="str">
        <f t="shared" si="40"/>
        <v/>
      </c>
      <c r="F1287" s="33" t="str">
        <f>IF($B1287="","",Items!$I1286)</f>
        <v/>
      </c>
      <c r="G1287" s="33" t="str">
        <f t="shared" si="41"/>
        <v/>
      </c>
      <c r="H1287" s="28"/>
    </row>
    <row r="1288" spans="1:8" x14ac:dyDescent="0.25">
      <c r="A1288" s="28" t="str">
        <f>IF(Items!$B1287="","",Items!$A1287)</f>
        <v/>
      </c>
      <c r="B1288" s="28" t="str">
        <f>IF(Items!$B1287="","",Items!$B1287)</f>
        <v/>
      </c>
      <c r="C1288" s="32"/>
      <c r="D1288" s="32"/>
      <c r="E1288" s="32" t="str">
        <f t="shared" si="40"/>
        <v/>
      </c>
      <c r="F1288" s="33" t="str">
        <f>IF($B1288="","",Items!$I1287)</f>
        <v/>
      </c>
      <c r="G1288" s="33" t="str">
        <f t="shared" si="41"/>
        <v/>
      </c>
      <c r="H1288" s="28"/>
    </row>
    <row r="1289" spans="1:8" x14ac:dyDescent="0.25">
      <c r="A1289" s="28" t="str">
        <f>IF(Items!$B1288="","",Items!$A1288)</f>
        <v/>
      </c>
      <c r="B1289" s="28" t="str">
        <f>IF(Items!$B1288="","",Items!$B1288)</f>
        <v/>
      </c>
      <c r="C1289" s="32"/>
      <c r="D1289" s="32"/>
      <c r="E1289" s="32" t="str">
        <f t="shared" si="40"/>
        <v/>
      </c>
      <c r="F1289" s="33" t="str">
        <f>IF($B1289="","",Items!$I1288)</f>
        <v/>
      </c>
      <c r="G1289" s="33" t="str">
        <f t="shared" si="41"/>
        <v/>
      </c>
      <c r="H1289" s="28"/>
    </row>
    <row r="1290" spans="1:8" x14ac:dyDescent="0.25">
      <c r="A1290" s="28" t="str">
        <f>IF(Items!$B1289="","",Items!$A1289)</f>
        <v/>
      </c>
      <c r="B1290" s="28" t="str">
        <f>IF(Items!$B1289="","",Items!$B1289)</f>
        <v/>
      </c>
      <c r="C1290" s="32"/>
      <c r="D1290" s="32"/>
      <c r="E1290" s="32" t="str">
        <f t="shared" si="40"/>
        <v/>
      </c>
      <c r="F1290" s="33" t="str">
        <f>IF($B1290="","",Items!$I1289)</f>
        <v/>
      </c>
      <c r="G1290" s="33" t="str">
        <f t="shared" si="41"/>
        <v/>
      </c>
      <c r="H1290" s="28"/>
    </row>
    <row r="1291" spans="1:8" x14ac:dyDescent="0.25">
      <c r="A1291" s="28" t="str">
        <f>IF(Items!$B1290="","",Items!$A1290)</f>
        <v/>
      </c>
      <c r="B1291" s="28" t="str">
        <f>IF(Items!$B1290="","",Items!$B1290)</f>
        <v/>
      </c>
      <c r="C1291" s="32"/>
      <c r="D1291" s="32"/>
      <c r="E1291" s="32" t="str">
        <f t="shared" si="40"/>
        <v/>
      </c>
      <c r="F1291" s="33" t="str">
        <f>IF($B1291="","",Items!$I1290)</f>
        <v/>
      </c>
      <c r="G1291" s="33" t="str">
        <f t="shared" si="41"/>
        <v/>
      </c>
      <c r="H1291" s="28"/>
    </row>
    <row r="1292" spans="1:8" x14ac:dyDescent="0.25">
      <c r="A1292" s="28" t="str">
        <f>IF(Items!$B1291="","",Items!$A1291)</f>
        <v/>
      </c>
      <c r="B1292" s="28" t="str">
        <f>IF(Items!$B1291="","",Items!$B1291)</f>
        <v/>
      </c>
      <c r="C1292" s="32"/>
      <c r="D1292" s="32"/>
      <c r="E1292" s="32" t="str">
        <f t="shared" si="40"/>
        <v/>
      </c>
      <c r="F1292" s="33" t="str">
        <f>IF($B1292="","",Items!$I1291)</f>
        <v/>
      </c>
      <c r="G1292" s="33" t="str">
        <f t="shared" si="41"/>
        <v/>
      </c>
      <c r="H1292" s="28"/>
    </row>
    <row r="1293" spans="1:8" x14ac:dyDescent="0.25">
      <c r="A1293" s="28" t="str">
        <f>IF(Items!$B1292="","",Items!$A1292)</f>
        <v/>
      </c>
      <c r="B1293" s="28" t="str">
        <f>IF(Items!$B1292="","",Items!$B1292)</f>
        <v/>
      </c>
      <c r="C1293" s="32"/>
      <c r="D1293" s="32"/>
      <c r="E1293" s="32" t="str">
        <f t="shared" si="40"/>
        <v/>
      </c>
      <c r="F1293" s="33" t="str">
        <f>IF($B1293="","",Items!$I1292)</f>
        <v/>
      </c>
      <c r="G1293" s="33" t="str">
        <f t="shared" si="41"/>
        <v/>
      </c>
      <c r="H1293" s="28"/>
    </row>
    <row r="1294" spans="1:8" x14ac:dyDescent="0.25">
      <c r="A1294" s="28" t="str">
        <f>IF(Items!$B1293="","",Items!$A1293)</f>
        <v/>
      </c>
      <c r="B1294" s="28" t="str">
        <f>IF(Items!$B1293="","",Items!$B1293)</f>
        <v/>
      </c>
      <c r="C1294" s="32"/>
      <c r="D1294" s="32"/>
      <c r="E1294" s="32" t="str">
        <f t="shared" si="40"/>
        <v/>
      </c>
      <c r="F1294" s="33" t="str">
        <f>IF($B1294="","",Items!$I1293)</f>
        <v/>
      </c>
      <c r="G1294" s="33" t="str">
        <f t="shared" si="41"/>
        <v/>
      </c>
      <c r="H1294" s="28"/>
    </row>
    <row r="1295" spans="1:8" x14ac:dyDescent="0.25">
      <c r="A1295" s="28" t="str">
        <f>IF(Items!$B1294="","",Items!$A1294)</f>
        <v/>
      </c>
      <c r="B1295" s="28" t="str">
        <f>IF(Items!$B1294="","",Items!$B1294)</f>
        <v/>
      </c>
      <c r="C1295" s="32"/>
      <c r="D1295" s="32"/>
      <c r="E1295" s="32" t="str">
        <f t="shared" si="40"/>
        <v/>
      </c>
      <c r="F1295" s="33" t="str">
        <f>IF($B1295="","",Items!$I1294)</f>
        <v/>
      </c>
      <c r="G1295" s="33" t="str">
        <f t="shared" si="41"/>
        <v/>
      </c>
      <c r="H1295" s="28"/>
    </row>
    <row r="1296" spans="1:8" x14ac:dyDescent="0.25">
      <c r="A1296" s="28" t="str">
        <f>IF(Items!$B1295="","",Items!$A1295)</f>
        <v/>
      </c>
      <c r="B1296" s="28" t="str">
        <f>IF(Items!$B1295="","",Items!$B1295)</f>
        <v/>
      </c>
      <c r="C1296" s="32"/>
      <c r="D1296" s="32"/>
      <c r="E1296" s="32" t="str">
        <f t="shared" si="40"/>
        <v/>
      </c>
      <c r="F1296" s="33" t="str">
        <f>IF($B1296="","",Items!$I1295)</f>
        <v/>
      </c>
      <c r="G1296" s="33" t="str">
        <f t="shared" si="41"/>
        <v/>
      </c>
      <c r="H1296" s="28"/>
    </row>
    <row r="1297" spans="1:8" x14ac:dyDescent="0.25">
      <c r="A1297" s="28" t="str">
        <f>IF(Items!$B1296="","",Items!$A1296)</f>
        <v/>
      </c>
      <c r="B1297" s="28" t="str">
        <f>IF(Items!$B1296="","",Items!$B1296)</f>
        <v/>
      </c>
      <c r="C1297" s="32"/>
      <c r="D1297" s="32"/>
      <c r="E1297" s="32" t="str">
        <f t="shared" si="40"/>
        <v/>
      </c>
      <c r="F1297" s="33" t="str">
        <f>IF($B1297="","",Items!$I1296)</f>
        <v/>
      </c>
      <c r="G1297" s="33" t="str">
        <f t="shared" si="41"/>
        <v/>
      </c>
      <c r="H1297" s="28"/>
    </row>
    <row r="1298" spans="1:8" x14ac:dyDescent="0.25">
      <c r="A1298" s="28" t="str">
        <f>IF(Items!$B1297="","",Items!$A1297)</f>
        <v/>
      </c>
      <c r="B1298" s="28" t="str">
        <f>IF(Items!$B1297="","",Items!$B1297)</f>
        <v/>
      </c>
      <c r="C1298" s="32"/>
      <c r="D1298" s="32"/>
      <c r="E1298" s="32" t="str">
        <f t="shared" si="40"/>
        <v/>
      </c>
      <c r="F1298" s="33" t="str">
        <f>IF($B1298="","",Items!$I1297)</f>
        <v/>
      </c>
      <c r="G1298" s="33" t="str">
        <f t="shared" si="41"/>
        <v/>
      </c>
      <c r="H1298" s="28"/>
    </row>
    <row r="1299" spans="1:8" x14ac:dyDescent="0.25">
      <c r="A1299" s="28" t="str">
        <f>IF(Items!$B1298="","",Items!$A1298)</f>
        <v/>
      </c>
      <c r="B1299" s="28" t="str">
        <f>IF(Items!$B1298="","",Items!$B1298)</f>
        <v/>
      </c>
      <c r="C1299" s="32"/>
      <c r="D1299" s="32"/>
      <c r="E1299" s="32" t="str">
        <f t="shared" si="40"/>
        <v/>
      </c>
      <c r="F1299" s="33" t="str">
        <f>IF($B1299="","",Items!$I1298)</f>
        <v/>
      </c>
      <c r="G1299" s="33" t="str">
        <f t="shared" si="41"/>
        <v/>
      </c>
      <c r="H1299" s="28"/>
    </row>
    <row r="1300" spans="1:8" x14ac:dyDescent="0.25">
      <c r="A1300" s="28" t="str">
        <f>IF(Items!$B1299="","",Items!$A1299)</f>
        <v/>
      </c>
      <c r="B1300" s="28" t="str">
        <f>IF(Items!$B1299="","",Items!$B1299)</f>
        <v/>
      </c>
      <c r="C1300" s="32"/>
      <c r="D1300" s="32"/>
      <c r="E1300" s="32" t="str">
        <f t="shared" si="40"/>
        <v/>
      </c>
      <c r="F1300" s="33" t="str">
        <f>IF($B1300="","",Items!$I1299)</f>
        <v/>
      </c>
      <c r="G1300" s="33" t="str">
        <f t="shared" si="41"/>
        <v/>
      </c>
      <c r="H1300" s="28"/>
    </row>
    <row r="1301" spans="1:8" x14ac:dyDescent="0.25">
      <c r="A1301" s="28" t="str">
        <f>IF(Items!$B1300="","",Items!$A1300)</f>
        <v/>
      </c>
      <c r="B1301" s="28" t="str">
        <f>IF(Items!$B1300="","",Items!$B1300)</f>
        <v/>
      </c>
      <c r="C1301" s="32"/>
      <c r="D1301" s="32"/>
      <c r="E1301" s="32" t="str">
        <f t="shared" si="40"/>
        <v/>
      </c>
      <c r="F1301" s="33" t="str">
        <f>IF($B1301="","",Items!$I1300)</f>
        <v/>
      </c>
      <c r="G1301" s="33" t="str">
        <f t="shared" si="41"/>
        <v/>
      </c>
      <c r="H1301" s="28"/>
    </row>
    <row r="1302" spans="1:8" x14ac:dyDescent="0.25">
      <c r="A1302" s="28" t="str">
        <f>IF(Items!$B1301="","",Items!$A1301)</f>
        <v/>
      </c>
      <c r="B1302" s="28" t="str">
        <f>IF(Items!$B1301="","",Items!$B1301)</f>
        <v/>
      </c>
      <c r="C1302" s="32"/>
      <c r="D1302" s="32"/>
      <c r="E1302" s="32" t="str">
        <f t="shared" si="40"/>
        <v/>
      </c>
      <c r="F1302" s="33" t="str">
        <f>IF($B1302="","",Items!$I1301)</f>
        <v/>
      </c>
      <c r="G1302" s="33" t="str">
        <f t="shared" si="41"/>
        <v/>
      </c>
      <c r="H1302" s="28"/>
    </row>
    <row r="1303" spans="1:8" x14ac:dyDescent="0.25">
      <c r="A1303" s="28" t="str">
        <f>IF(Items!$B1302="","",Items!$A1302)</f>
        <v/>
      </c>
      <c r="B1303" s="28" t="str">
        <f>IF(Items!$B1302="","",Items!$B1302)</f>
        <v/>
      </c>
      <c r="C1303" s="32"/>
      <c r="D1303" s="32"/>
      <c r="E1303" s="32" t="str">
        <f t="shared" si="40"/>
        <v/>
      </c>
      <c r="F1303" s="33" t="str">
        <f>IF($B1303="","",Items!$I1302)</f>
        <v/>
      </c>
      <c r="G1303" s="33" t="str">
        <f t="shared" si="41"/>
        <v/>
      </c>
      <c r="H1303" s="28"/>
    </row>
    <row r="1304" spans="1:8" x14ac:dyDescent="0.25">
      <c r="A1304" s="28" t="str">
        <f>IF(Items!$B1303="","",Items!$A1303)</f>
        <v/>
      </c>
      <c r="B1304" s="28" t="str">
        <f>IF(Items!$B1303="","",Items!$B1303)</f>
        <v/>
      </c>
      <c r="C1304" s="32"/>
      <c r="D1304" s="32"/>
      <c r="E1304" s="32" t="str">
        <f t="shared" si="40"/>
        <v/>
      </c>
      <c r="F1304" s="33" t="str">
        <f>IF($B1304="","",Items!$I1303)</f>
        <v/>
      </c>
      <c r="G1304" s="33" t="str">
        <f t="shared" si="41"/>
        <v/>
      </c>
      <c r="H1304" s="28"/>
    </row>
    <row r="1305" spans="1:8" x14ac:dyDescent="0.25">
      <c r="A1305" s="28" t="str">
        <f>IF(Items!$B1304="","",Items!$A1304)</f>
        <v/>
      </c>
      <c r="B1305" s="28" t="str">
        <f>IF(Items!$B1304="","",Items!$B1304)</f>
        <v/>
      </c>
      <c r="C1305" s="32"/>
      <c r="D1305" s="32"/>
      <c r="E1305" s="32" t="str">
        <f t="shared" si="40"/>
        <v/>
      </c>
      <c r="F1305" s="33" t="str">
        <f>IF($B1305="","",Items!$I1304)</f>
        <v/>
      </c>
      <c r="G1305" s="33" t="str">
        <f t="shared" si="41"/>
        <v/>
      </c>
      <c r="H1305" s="28"/>
    </row>
    <row r="1306" spans="1:8" x14ac:dyDescent="0.25">
      <c r="A1306" s="28" t="str">
        <f>IF(Items!$B1305="","",Items!$A1305)</f>
        <v/>
      </c>
      <c r="B1306" s="28" t="str">
        <f>IF(Items!$B1305="","",Items!$B1305)</f>
        <v/>
      </c>
      <c r="C1306" s="32"/>
      <c r="D1306" s="32"/>
      <c r="E1306" s="32" t="str">
        <f t="shared" si="40"/>
        <v/>
      </c>
      <c r="F1306" s="33" t="str">
        <f>IF($B1306="","",Items!$I1305)</f>
        <v/>
      </c>
      <c r="G1306" s="33" t="str">
        <f t="shared" si="41"/>
        <v/>
      </c>
      <c r="H1306" s="28"/>
    </row>
    <row r="1307" spans="1:8" x14ac:dyDescent="0.25">
      <c r="A1307" s="28" t="str">
        <f>IF(Items!$B1306="","",Items!$A1306)</f>
        <v/>
      </c>
      <c r="B1307" s="28" t="str">
        <f>IF(Items!$B1306="","",Items!$B1306)</f>
        <v/>
      </c>
      <c r="C1307" s="32"/>
      <c r="D1307" s="32"/>
      <c r="E1307" s="32" t="str">
        <f t="shared" si="40"/>
        <v/>
      </c>
      <c r="F1307" s="33" t="str">
        <f>IF($B1307="","",Items!$I1306)</f>
        <v/>
      </c>
      <c r="G1307" s="33" t="str">
        <f t="shared" si="41"/>
        <v/>
      </c>
      <c r="H1307" s="28"/>
    </row>
    <row r="1308" spans="1:8" x14ac:dyDescent="0.25">
      <c r="A1308" s="28" t="str">
        <f>IF(Items!$B1307="","",Items!$A1307)</f>
        <v/>
      </c>
      <c r="B1308" s="28" t="str">
        <f>IF(Items!$B1307="","",Items!$B1307)</f>
        <v/>
      </c>
      <c r="C1308" s="32"/>
      <c r="D1308" s="32"/>
      <c r="E1308" s="32" t="str">
        <f t="shared" si="40"/>
        <v/>
      </c>
      <c r="F1308" s="33" t="str">
        <f>IF($B1308="","",Items!$I1307)</f>
        <v/>
      </c>
      <c r="G1308" s="33" t="str">
        <f t="shared" si="41"/>
        <v/>
      </c>
      <c r="H1308" s="28"/>
    </row>
    <row r="1309" spans="1:8" x14ac:dyDescent="0.25">
      <c r="A1309" s="28" t="str">
        <f>IF(Items!$B1308="","",Items!$A1308)</f>
        <v/>
      </c>
      <c r="B1309" s="28" t="str">
        <f>IF(Items!$B1308="","",Items!$B1308)</f>
        <v/>
      </c>
      <c r="C1309" s="32"/>
      <c r="D1309" s="32"/>
      <c r="E1309" s="32" t="str">
        <f t="shared" si="40"/>
        <v/>
      </c>
      <c r="F1309" s="33" t="str">
        <f>IF($B1309="","",Items!$I1308)</f>
        <v/>
      </c>
      <c r="G1309" s="33" t="str">
        <f t="shared" si="41"/>
        <v/>
      </c>
      <c r="H1309" s="28"/>
    </row>
    <row r="1310" spans="1:8" x14ac:dyDescent="0.25">
      <c r="A1310" s="28" t="str">
        <f>IF(Items!$B1309="","",Items!$A1309)</f>
        <v/>
      </c>
      <c r="B1310" s="28" t="str">
        <f>IF(Items!$B1309="","",Items!$B1309)</f>
        <v/>
      </c>
      <c r="C1310" s="32"/>
      <c r="D1310" s="32"/>
      <c r="E1310" s="32" t="str">
        <f t="shared" si="40"/>
        <v/>
      </c>
      <c r="F1310" s="33" t="str">
        <f>IF($B1310="","",Items!$I1309)</f>
        <v/>
      </c>
      <c r="G1310" s="33" t="str">
        <f t="shared" si="41"/>
        <v/>
      </c>
      <c r="H1310" s="28"/>
    </row>
    <row r="1311" spans="1:8" x14ac:dyDescent="0.25">
      <c r="A1311" s="28" t="str">
        <f>IF(Items!$B1310="","",Items!$A1310)</f>
        <v/>
      </c>
      <c r="B1311" s="28" t="str">
        <f>IF(Items!$B1310="","",Items!$B1310)</f>
        <v/>
      </c>
      <c r="C1311" s="32"/>
      <c r="D1311" s="32"/>
      <c r="E1311" s="32" t="str">
        <f t="shared" si="40"/>
        <v/>
      </c>
      <c r="F1311" s="33" t="str">
        <f>IF($B1311="","",Items!$I1310)</f>
        <v/>
      </c>
      <c r="G1311" s="33" t="str">
        <f t="shared" si="41"/>
        <v/>
      </c>
      <c r="H1311" s="28"/>
    </row>
    <row r="1312" spans="1:8" x14ac:dyDescent="0.25">
      <c r="A1312" s="28" t="str">
        <f>IF(Items!$B1311="","",Items!$A1311)</f>
        <v/>
      </c>
      <c r="B1312" s="28" t="str">
        <f>IF(Items!$B1311="","",Items!$B1311)</f>
        <v/>
      </c>
      <c r="C1312" s="32"/>
      <c r="D1312" s="32"/>
      <c r="E1312" s="32" t="str">
        <f t="shared" si="40"/>
        <v/>
      </c>
      <c r="F1312" s="33" t="str">
        <f>IF($B1312="","",Items!$I1311)</f>
        <v/>
      </c>
      <c r="G1312" s="33" t="str">
        <f t="shared" si="41"/>
        <v/>
      </c>
      <c r="H1312" s="28"/>
    </row>
    <row r="1313" spans="1:8" x14ac:dyDescent="0.25">
      <c r="A1313" s="28" t="str">
        <f>IF(Items!$B1312="","",Items!$A1312)</f>
        <v/>
      </c>
      <c r="B1313" s="28" t="str">
        <f>IF(Items!$B1312="","",Items!$B1312)</f>
        <v/>
      </c>
      <c r="C1313" s="32"/>
      <c r="D1313" s="32"/>
      <c r="E1313" s="32" t="str">
        <f t="shared" si="40"/>
        <v/>
      </c>
      <c r="F1313" s="33" t="str">
        <f>IF($B1313="","",Items!$I1312)</f>
        <v/>
      </c>
      <c r="G1313" s="33" t="str">
        <f t="shared" si="41"/>
        <v/>
      </c>
      <c r="H1313" s="28"/>
    </row>
    <row r="1314" spans="1:8" x14ac:dyDescent="0.25">
      <c r="A1314" s="28" t="str">
        <f>IF(Items!$B1313="","",Items!$A1313)</f>
        <v/>
      </c>
      <c r="B1314" s="28" t="str">
        <f>IF(Items!$B1313="","",Items!$B1313)</f>
        <v/>
      </c>
      <c r="C1314" s="32"/>
      <c r="D1314" s="32"/>
      <c r="E1314" s="32" t="str">
        <f t="shared" si="40"/>
        <v/>
      </c>
      <c r="F1314" s="33" t="str">
        <f>IF($B1314="","",Items!$I1313)</f>
        <v/>
      </c>
      <c r="G1314" s="33" t="str">
        <f t="shared" si="41"/>
        <v/>
      </c>
      <c r="H1314" s="28"/>
    </row>
    <row r="1315" spans="1:8" x14ac:dyDescent="0.25">
      <c r="A1315" s="28" t="str">
        <f>IF(Items!$B1314="","",Items!$A1314)</f>
        <v/>
      </c>
      <c r="B1315" s="28" t="str">
        <f>IF(Items!$B1314="","",Items!$B1314)</f>
        <v/>
      </c>
      <c r="C1315" s="32"/>
      <c r="D1315" s="32"/>
      <c r="E1315" s="32" t="str">
        <f t="shared" si="40"/>
        <v/>
      </c>
      <c r="F1315" s="33" t="str">
        <f>IF($B1315="","",Items!$I1314)</f>
        <v/>
      </c>
      <c r="G1315" s="33" t="str">
        <f t="shared" si="41"/>
        <v/>
      </c>
      <c r="H1315" s="28"/>
    </row>
    <row r="1316" spans="1:8" x14ac:dyDescent="0.25">
      <c r="A1316" s="28" t="str">
        <f>IF(Items!$B1315="","",Items!$A1315)</f>
        <v/>
      </c>
      <c r="B1316" s="28" t="str">
        <f>IF(Items!$B1315="","",Items!$B1315)</f>
        <v/>
      </c>
      <c r="C1316" s="32"/>
      <c r="D1316" s="32"/>
      <c r="E1316" s="32" t="str">
        <f t="shared" si="40"/>
        <v/>
      </c>
      <c r="F1316" s="33" t="str">
        <f>IF($B1316="","",Items!$I1315)</f>
        <v/>
      </c>
      <c r="G1316" s="33" t="str">
        <f t="shared" si="41"/>
        <v/>
      </c>
      <c r="H1316" s="28"/>
    </row>
    <row r="1317" spans="1:8" x14ac:dyDescent="0.25">
      <c r="A1317" s="28" t="str">
        <f>IF(Items!$B1316="","",Items!$A1316)</f>
        <v/>
      </c>
      <c r="B1317" s="28" t="str">
        <f>IF(Items!$B1316="","",Items!$B1316)</f>
        <v/>
      </c>
      <c r="C1317" s="32"/>
      <c r="D1317" s="32"/>
      <c r="E1317" s="32" t="str">
        <f t="shared" si="40"/>
        <v/>
      </c>
      <c r="F1317" s="33" t="str">
        <f>IF($B1317="","",Items!$I1316)</f>
        <v/>
      </c>
      <c r="G1317" s="33" t="str">
        <f t="shared" si="41"/>
        <v/>
      </c>
      <c r="H1317" s="28"/>
    </row>
    <row r="1318" spans="1:8" x14ac:dyDescent="0.25">
      <c r="A1318" s="28" t="str">
        <f>IF(Items!$B1317="","",Items!$A1317)</f>
        <v/>
      </c>
      <c r="B1318" s="28" t="str">
        <f>IF(Items!$B1317="","",Items!$B1317)</f>
        <v/>
      </c>
      <c r="C1318" s="32"/>
      <c r="D1318" s="32"/>
      <c r="E1318" s="32" t="str">
        <f t="shared" si="40"/>
        <v/>
      </c>
      <c r="F1318" s="33" t="str">
        <f>IF($B1318="","",Items!$I1317)</f>
        <v/>
      </c>
      <c r="G1318" s="33" t="str">
        <f t="shared" si="41"/>
        <v/>
      </c>
      <c r="H1318" s="28"/>
    </row>
    <row r="1319" spans="1:8" x14ac:dyDescent="0.25">
      <c r="A1319" s="28" t="str">
        <f>IF(Items!$B1318="","",Items!$A1318)</f>
        <v/>
      </c>
      <c r="B1319" s="28" t="str">
        <f>IF(Items!$B1318="","",Items!$B1318)</f>
        <v/>
      </c>
      <c r="C1319" s="32"/>
      <c r="D1319" s="32"/>
      <c r="E1319" s="32" t="str">
        <f t="shared" si="40"/>
        <v/>
      </c>
      <c r="F1319" s="33" t="str">
        <f>IF($B1319="","",Items!$I1318)</f>
        <v/>
      </c>
      <c r="G1319" s="33" t="str">
        <f t="shared" si="41"/>
        <v/>
      </c>
      <c r="H1319" s="28"/>
    </row>
    <row r="1320" spans="1:8" x14ac:dyDescent="0.25">
      <c r="A1320" s="28" t="str">
        <f>IF(Items!$B1319="","",Items!$A1319)</f>
        <v/>
      </c>
      <c r="B1320" s="28" t="str">
        <f>IF(Items!$B1319="","",Items!$B1319)</f>
        <v/>
      </c>
      <c r="C1320" s="32"/>
      <c r="D1320" s="32"/>
      <c r="E1320" s="32" t="str">
        <f t="shared" si="40"/>
        <v/>
      </c>
      <c r="F1320" s="33" t="str">
        <f>IF($B1320="","",Items!$I1319)</f>
        <v/>
      </c>
      <c r="G1320" s="33" t="str">
        <f t="shared" si="41"/>
        <v/>
      </c>
      <c r="H1320" s="28"/>
    </row>
    <row r="1321" spans="1:8" x14ac:dyDescent="0.25">
      <c r="A1321" s="28" t="str">
        <f>IF(Items!$B1320="","",Items!$A1320)</f>
        <v/>
      </c>
      <c r="B1321" s="28" t="str">
        <f>IF(Items!$B1320="","",Items!$B1320)</f>
        <v/>
      </c>
      <c r="C1321" s="32"/>
      <c r="D1321" s="32"/>
      <c r="E1321" s="32" t="str">
        <f t="shared" si="40"/>
        <v/>
      </c>
      <c r="F1321" s="33" t="str">
        <f>IF($B1321="","",Items!$I1320)</f>
        <v/>
      </c>
      <c r="G1321" s="33" t="str">
        <f t="shared" si="41"/>
        <v/>
      </c>
      <c r="H1321" s="28"/>
    </row>
    <row r="1322" spans="1:8" x14ac:dyDescent="0.25">
      <c r="A1322" s="28" t="str">
        <f>IF(Items!$B1321="","",Items!$A1321)</f>
        <v/>
      </c>
      <c r="B1322" s="28" t="str">
        <f>IF(Items!$B1321="","",Items!$B1321)</f>
        <v/>
      </c>
      <c r="C1322" s="32"/>
      <c r="D1322" s="32"/>
      <c r="E1322" s="32" t="str">
        <f t="shared" si="40"/>
        <v/>
      </c>
      <c r="F1322" s="33" t="str">
        <f>IF($B1322="","",Items!$I1321)</f>
        <v/>
      </c>
      <c r="G1322" s="33" t="str">
        <f t="shared" si="41"/>
        <v/>
      </c>
      <c r="H1322" s="28"/>
    </row>
    <row r="1323" spans="1:8" x14ac:dyDescent="0.25">
      <c r="A1323" s="28" t="str">
        <f>IF(Items!$B1322="","",Items!$A1322)</f>
        <v/>
      </c>
      <c r="B1323" s="28" t="str">
        <f>IF(Items!$B1322="","",Items!$B1322)</f>
        <v/>
      </c>
      <c r="C1323" s="32"/>
      <c r="D1323" s="32"/>
      <c r="E1323" s="32" t="str">
        <f t="shared" si="40"/>
        <v/>
      </c>
      <c r="F1323" s="33" t="str">
        <f>IF($B1323="","",Items!$I1322)</f>
        <v/>
      </c>
      <c r="G1323" s="33" t="str">
        <f t="shared" si="41"/>
        <v/>
      </c>
      <c r="H1323" s="28"/>
    </row>
    <row r="1324" spans="1:8" x14ac:dyDescent="0.25">
      <c r="A1324" s="28" t="str">
        <f>IF(Items!$B1323="","",Items!$A1323)</f>
        <v/>
      </c>
      <c r="B1324" s="28" t="str">
        <f>IF(Items!$B1323="","",Items!$B1323)</f>
        <v/>
      </c>
      <c r="C1324" s="32"/>
      <c r="D1324" s="32"/>
      <c r="E1324" s="32" t="str">
        <f t="shared" si="40"/>
        <v/>
      </c>
      <c r="F1324" s="33" t="str">
        <f>IF($B1324="","",Items!$I1323)</f>
        <v/>
      </c>
      <c r="G1324" s="33" t="str">
        <f t="shared" si="41"/>
        <v/>
      </c>
      <c r="H1324" s="28"/>
    </row>
    <row r="1325" spans="1:8" x14ac:dyDescent="0.25">
      <c r="A1325" s="28" t="str">
        <f>IF(Items!$B1324="","",Items!$A1324)</f>
        <v/>
      </c>
      <c r="B1325" s="28" t="str">
        <f>IF(Items!$B1324="","",Items!$B1324)</f>
        <v/>
      </c>
      <c r="C1325" s="32"/>
      <c r="D1325" s="32"/>
      <c r="E1325" s="32" t="str">
        <f t="shared" si="40"/>
        <v/>
      </c>
      <c r="F1325" s="33" t="str">
        <f>IF($B1325="","",Items!$I1324)</f>
        <v/>
      </c>
      <c r="G1325" s="33" t="str">
        <f t="shared" si="41"/>
        <v/>
      </c>
      <c r="H1325" s="28"/>
    </row>
    <row r="1326" spans="1:8" x14ac:dyDescent="0.25">
      <c r="A1326" s="28" t="str">
        <f>IF(Items!$B1325="","",Items!$A1325)</f>
        <v/>
      </c>
      <c r="B1326" s="28" t="str">
        <f>IF(Items!$B1325="","",Items!$B1325)</f>
        <v/>
      </c>
      <c r="C1326" s="32"/>
      <c r="D1326" s="32"/>
      <c r="E1326" s="32" t="str">
        <f t="shared" si="40"/>
        <v/>
      </c>
      <c r="F1326" s="33" t="str">
        <f>IF($B1326="","",Items!$I1325)</f>
        <v/>
      </c>
      <c r="G1326" s="33" t="str">
        <f t="shared" si="41"/>
        <v/>
      </c>
      <c r="H1326" s="28"/>
    </row>
    <row r="1327" spans="1:8" x14ac:dyDescent="0.25">
      <c r="A1327" s="28" t="str">
        <f>IF(Items!$B1326="","",Items!$A1326)</f>
        <v/>
      </c>
      <c r="B1327" s="28" t="str">
        <f>IF(Items!$B1326="","",Items!$B1326)</f>
        <v/>
      </c>
      <c r="C1327" s="32"/>
      <c r="D1327" s="32"/>
      <c r="E1327" s="32" t="str">
        <f t="shared" si="40"/>
        <v/>
      </c>
      <c r="F1327" s="33" t="str">
        <f>IF($B1327="","",Items!$I1326)</f>
        <v/>
      </c>
      <c r="G1327" s="33" t="str">
        <f t="shared" si="41"/>
        <v/>
      </c>
      <c r="H1327" s="28"/>
    </row>
    <row r="1328" spans="1:8" x14ac:dyDescent="0.25">
      <c r="A1328" s="28" t="str">
        <f>IF(Items!$B1327="","",Items!$A1327)</f>
        <v/>
      </c>
      <c r="B1328" s="28" t="str">
        <f>IF(Items!$B1327="","",Items!$B1327)</f>
        <v/>
      </c>
      <c r="C1328" s="32"/>
      <c r="D1328" s="32"/>
      <c r="E1328" s="32" t="str">
        <f t="shared" si="40"/>
        <v/>
      </c>
      <c r="F1328" s="33" t="str">
        <f>IF($B1328="","",Items!$I1327)</f>
        <v/>
      </c>
      <c r="G1328" s="33" t="str">
        <f t="shared" si="41"/>
        <v/>
      </c>
      <c r="H1328" s="28"/>
    </row>
    <row r="1329" spans="1:8" x14ac:dyDescent="0.25">
      <c r="A1329" s="28" t="str">
        <f>IF(Items!$B1328="","",Items!$A1328)</f>
        <v/>
      </c>
      <c r="B1329" s="28" t="str">
        <f>IF(Items!$B1328="","",Items!$B1328)</f>
        <v/>
      </c>
      <c r="C1329" s="32"/>
      <c r="D1329" s="32"/>
      <c r="E1329" s="32" t="str">
        <f t="shared" si="40"/>
        <v/>
      </c>
      <c r="F1329" s="33" t="str">
        <f>IF($B1329="","",Items!$I1328)</f>
        <v/>
      </c>
      <c r="G1329" s="33" t="str">
        <f t="shared" si="41"/>
        <v/>
      </c>
      <c r="H1329" s="28"/>
    </row>
    <row r="1330" spans="1:8" x14ac:dyDescent="0.25">
      <c r="A1330" s="28" t="str">
        <f>IF(Items!$B1329="","",Items!$A1329)</f>
        <v/>
      </c>
      <c r="B1330" s="28" t="str">
        <f>IF(Items!$B1329="","",Items!$B1329)</f>
        <v/>
      </c>
      <c r="C1330" s="32"/>
      <c r="D1330" s="32"/>
      <c r="E1330" s="32" t="str">
        <f t="shared" si="40"/>
        <v/>
      </c>
      <c r="F1330" s="33" t="str">
        <f>IF($B1330="","",Items!$I1329)</f>
        <v/>
      </c>
      <c r="G1330" s="33" t="str">
        <f t="shared" si="41"/>
        <v/>
      </c>
      <c r="H1330" s="28"/>
    </row>
    <row r="1331" spans="1:8" x14ac:dyDescent="0.25">
      <c r="A1331" s="28" t="str">
        <f>IF(Items!$B1330="","",Items!$A1330)</f>
        <v/>
      </c>
      <c r="B1331" s="28" t="str">
        <f>IF(Items!$B1330="","",Items!$B1330)</f>
        <v/>
      </c>
      <c r="C1331" s="32"/>
      <c r="D1331" s="32"/>
      <c r="E1331" s="32" t="str">
        <f t="shared" si="40"/>
        <v/>
      </c>
      <c r="F1331" s="33" t="str">
        <f>IF($B1331="","",Items!$I1330)</f>
        <v/>
      </c>
      <c r="G1331" s="33" t="str">
        <f t="shared" si="41"/>
        <v/>
      </c>
      <c r="H1331" s="28"/>
    </row>
    <row r="1332" spans="1:8" x14ac:dyDescent="0.25">
      <c r="A1332" s="28" t="str">
        <f>IF(Items!$B1331="","",Items!$A1331)</f>
        <v/>
      </c>
      <c r="B1332" s="28" t="str">
        <f>IF(Items!$B1331="","",Items!$B1331)</f>
        <v/>
      </c>
      <c r="C1332" s="32"/>
      <c r="D1332" s="32"/>
      <c r="E1332" s="32" t="str">
        <f t="shared" si="40"/>
        <v/>
      </c>
      <c r="F1332" s="33" t="str">
        <f>IF($B1332="","",Items!$I1331)</f>
        <v/>
      </c>
      <c r="G1332" s="33" t="str">
        <f t="shared" si="41"/>
        <v/>
      </c>
      <c r="H1332" s="28"/>
    </row>
    <row r="1333" spans="1:8" x14ac:dyDescent="0.25">
      <c r="A1333" s="28" t="str">
        <f>IF(Items!$B1332="","",Items!$A1332)</f>
        <v/>
      </c>
      <c r="B1333" s="28" t="str">
        <f>IF(Items!$B1332="","",Items!$B1332)</f>
        <v/>
      </c>
      <c r="C1333" s="32"/>
      <c r="D1333" s="32"/>
      <c r="E1333" s="32" t="str">
        <f t="shared" si="40"/>
        <v/>
      </c>
      <c r="F1333" s="33" t="str">
        <f>IF($B1333="","",Items!$I1332)</f>
        <v/>
      </c>
      <c r="G1333" s="33" t="str">
        <f t="shared" si="41"/>
        <v/>
      </c>
      <c r="H1333" s="28"/>
    </row>
    <row r="1334" spans="1:8" x14ac:dyDescent="0.25">
      <c r="A1334" s="28" t="str">
        <f>IF(Items!$B1333="","",Items!$A1333)</f>
        <v/>
      </c>
      <c r="B1334" s="28" t="str">
        <f>IF(Items!$B1333="","",Items!$B1333)</f>
        <v/>
      </c>
      <c r="C1334" s="32"/>
      <c r="D1334" s="32"/>
      <c r="E1334" s="32" t="str">
        <f t="shared" si="40"/>
        <v/>
      </c>
      <c r="F1334" s="33" t="str">
        <f>IF($B1334="","",Items!$I1333)</f>
        <v/>
      </c>
      <c r="G1334" s="33" t="str">
        <f t="shared" si="41"/>
        <v/>
      </c>
      <c r="H1334" s="28"/>
    </row>
    <row r="1335" spans="1:8" x14ac:dyDescent="0.25">
      <c r="A1335" s="28" t="str">
        <f>IF(Items!$B1334="","",Items!$A1334)</f>
        <v/>
      </c>
      <c r="B1335" s="28" t="str">
        <f>IF(Items!$B1334="","",Items!$B1334)</f>
        <v/>
      </c>
      <c r="C1335" s="32"/>
      <c r="D1335" s="32"/>
      <c r="E1335" s="32" t="str">
        <f t="shared" si="40"/>
        <v/>
      </c>
      <c r="F1335" s="33" t="str">
        <f>IF($B1335="","",Items!$I1334)</f>
        <v/>
      </c>
      <c r="G1335" s="33" t="str">
        <f t="shared" si="41"/>
        <v/>
      </c>
      <c r="H1335" s="28"/>
    </row>
    <row r="1336" spans="1:8" x14ac:dyDescent="0.25">
      <c r="A1336" s="28" t="str">
        <f>IF(Items!$B1335="","",Items!$A1335)</f>
        <v/>
      </c>
      <c r="B1336" s="28" t="str">
        <f>IF(Items!$B1335="","",Items!$B1335)</f>
        <v/>
      </c>
      <c r="C1336" s="32"/>
      <c r="D1336" s="32"/>
      <c r="E1336" s="32" t="str">
        <f t="shared" si="40"/>
        <v/>
      </c>
      <c r="F1336" s="33" t="str">
        <f>IF($B1336="","",Items!$I1335)</f>
        <v/>
      </c>
      <c r="G1336" s="33" t="str">
        <f t="shared" si="41"/>
        <v/>
      </c>
      <c r="H1336" s="28"/>
    </row>
    <row r="1337" spans="1:8" x14ac:dyDescent="0.25">
      <c r="A1337" s="28" t="str">
        <f>IF(Items!$B1336="","",Items!$A1336)</f>
        <v/>
      </c>
      <c r="B1337" s="28" t="str">
        <f>IF(Items!$B1336="","",Items!$B1336)</f>
        <v/>
      </c>
      <c r="C1337" s="32"/>
      <c r="D1337" s="32"/>
      <c r="E1337" s="32" t="str">
        <f t="shared" si="40"/>
        <v/>
      </c>
      <c r="F1337" s="33" t="str">
        <f>IF($B1337="","",Items!$I1336)</f>
        <v/>
      </c>
      <c r="G1337" s="33" t="str">
        <f t="shared" si="41"/>
        <v/>
      </c>
      <c r="H1337" s="28"/>
    </row>
    <row r="1338" spans="1:8" x14ac:dyDescent="0.25">
      <c r="A1338" s="28" t="str">
        <f>IF(Items!$B1337="","",Items!$A1337)</f>
        <v/>
      </c>
      <c r="B1338" s="28" t="str">
        <f>IF(Items!$B1337="","",Items!$B1337)</f>
        <v/>
      </c>
      <c r="C1338" s="32"/>
      <c r="D1338" s="32"/>
      <c r="E1338" s="32" t="str">
        <f t="shared" si="40"/>
        <v/>
      </c>
      <c r="F1338" s="33" t="str">
        <f>IF($B1338="","",Items!$I1337)</f>
        <v/>
      </c>
      <c r="G1338" s="33" t="str">
        <f t="shared" si="41"/>
        <v/>
      </c>
      <c r="H1338" s="28"/>
    </row>
    <row r="1339" spans="1:8" x14ac:dyDescent="0.25">
      <c r="A1339" s="28" t="str">
        <f>IF(Items!$B1338="","",Items!$A1338)</f>
        <v/>
      </c>
      <c r="B1339" s="28" t="str">
        <f>IF(Items!$B1338="","",Items!$B1338)</f>
        <v/>
      </c>
      <c r="C1339" s="32"/>
      <c r="D1339" s="32"/>
      <c r="E1339" s="32" t="str">
        <f t="shared" si="40"/>
        <v/>
      </c>
      <c r="F1339" s="33" t="str">
        <f>IF($B1339="","",Items!$I1338)</f>
        <v/>
      </c>
      <c r="G1339" s="33" t="str">
        <f t="shared" si="41"/>
        <v/>
      </c>
      <c r="H1339" s="28"/>
    </row>
    <row r="1340" spans="1:8" x14ac:dyDescent="0.25">
      <c r="A1340" s="28" t="str">
        <f>IF(Items!$B1339="","",Items!$A1339)</f>
        <v/>
      </c>
      <c r="B1340" s="28" t="str">
        <f>IF(Items!$B1339="","",Items!$B1339)</f>
        <v/>
      </c>
      <c r="C1340" s="32"/>
      <c r="D1340" s="32"/>
      <c r="E1340" s="32" t="str">
        <f t="shared" si="40"/>
        <v/>
      </c>
      <c r="F1340" s="33" t="str">
        <f>IF($B1340="","",Items!$I1339)</f>
        <v/>
      </c>
      <c r="G1340" s="33" t="str">
        <f t="shared" si="41"/>
        <v/>
      </c>
      <c r="H1340" s="28"/>
    </row>
    <row r="1341" spans="1:8" x14ac:dyDescent="0.25">
      <c r="A1341" s="28" t="str">
        <f>IF(Items!$B1340="","",Items!$A1340)</f>
        <v/>
      </c>
      <c r="B1341" s="28" t="str">
        <f>IF(Items!$B1340="","",Items!$B1340)</f>
        <v/>
      </c>
      <c r="C1341" s="32"/>
      <c r="D1341" s="32"/>
      <c r="E1341" s="32" t="str">
        <f t="shared" si="40"/>
        <v/>
      </c>
      <c r="F1341" s="33" t="str">
        <f>IF($B1341="","",Items!$I1340)</f>
        <v/>
      </c>
      <c r="G1341" s="33" t="str">
        <f t="shared" si="41"/>
        <v/>
      </c>
      <c r="H1341" s="28"/>
    </row>
    <row r="1342" spans="1:8" x14ac:dyDescent="0.25">
      <c r="A1342" s="28" t="str">
        <f>IF(Items!$B1341="","",Items!$A1341)</f>
        <v/>
      </c>
      <c r="B1342" s="28" t="str">
        <f>IF(Items!$B1341="","",Items!$B1341)</f>
        <v/>
      </c>
      <c r="C1342" s="32"/>
      <c r="D1342" s="32"/>
      <c r="E1342" s="32" t="str">
        <f t="shared" si="40"/>
        <v/>
      </c>
      <c r="F1342" s="33" t="str">
        <f>IF($B1342="","",Items!$I1341)</f>
        <v/>
      </c>
      <c r="G1342" s="33" t="str">
        <f t="shared" si="41"/>
        <v/>
      </c>
      <c r="H1342" s="28"/>
    </row>
    <row r="1343" spans="1:8" x14ac:dyDescent="0.25">
      <c r="A1343" s="28" t="str">
        <f>IF(Items!$B1342="","",Items!$A1342)</f>
        <v/>
      </c>
      <c r="B1343" s="28" t="str">
        <f>IF(Items!$B1342="","",Items!$B1342)</f>
        <v/>
      </c>
      <c r="C1343" s="32"/>
      <c r="D1343" s="32"/>
      <c r="E1343" s="32" t="str">
        <f t="shared" si="40"/>
        <v/>
      </c>
      <c r="F1343" s="33" t="str">
        <f>IF($B1343="","",Items!$I1342)</f>
        <v/>
      </c>
      <c r="G1343" s="33" t="str">
        <f t="shared" si="41"/>
        <v/>
      </c>
      <c r="H1343" s="28"/>
    </row>
    <row r="1344" spans="1:8" x14ac:dyDescent="0.25">
      <c r="A1344" s="28" t="str">
        <f>IF(Items!$B1343="","",Items!$A1343)</f>
        <v/>
      </c>
      <c r="B1344" s="28" t="str">
        <f>IF(Items!$B1343="","",Items!$B1343)</f>
        <v/>
      </c>
      <c r="C1344" s="32"/>
      <c r="D1344" s="32"/>
      <c r="E1344" s="32" t="str">
        <f t="shared" si="40"/>
        <v/>
      </c>
      <c r="F1344" s="33" t="str">
        <f>IF($B1344="","",Items!$I1343)</f>
        <v/>
      </c>
      <c r="G1344" s="33" t="str">
        <f t="shared" si="41"/>
        <v/>
      </c>
      <c r="H1344" s="28"/>
    </row>
    <row r="1345" spans="1:8" x14ac:dyDescent="0.25">
      <c r="A1345" s="28" t="str">
        <f>IF(Items!$B1344="","",Items!$A1344)</f>
        <v/>
      </c>
      <c r="B1345" s="28" t="str">
        <f>IF(Items!$B1344="","",Items!$B1344)</f>
        <v/>
      </c>
      <c r="C1345" s="32"/>
      <c r="D1345" s="32"/>
      <c r="E1345" s="32" t="str">
        <f t="shared" si="40"/>
        <v/>
      </c>
      <c r="F1345" s="33" t="str">
        <f>IF($B1345="","",Items!$I1344)</f>
        <v/>
      </c>
      <c r="G1345" s="33" t="str">
        <f t="shared" si="41"/>
        <v/>
      </c>
      <c r="H1345" s="28"/>
    </row>
    <row r="1346" spans="1:8" x14ac:dyDescent="0.25">
      <c r="A1346" s="28" t="str">
        <f>IF(Items!$B1345="","",Items!$A1345)</f>
        <v/>
      </c>
      <c r="B1346" s="28" t="str">
        <f>IF(Items!$B1345="","",Items!$B1345)</f>
        <v/>
      </c>
      <c r="C1346" s="32"/>
      <c r="D1346" s="32"/>
      <c r="E1346" s="32" t="str">
        <f t="shared" si="40"/>
        <v/>
      </c>
      <c r="F1346" s="33" t="str">
        <f>IF($B1346="","",Items!$I1345)</f>
        <v/>
      </c>
      <c r="G1346" s="33" t="str">
        <f t="shared" si="41"/>
        <v/>
      </c>
      <c r="H1346" s="28"/>
    </row>
    <row r="1347" spans="1:8" x14ac:dyDescent="0.25">
      <c r="A1347" s="28" t="str">
        <f>IF(Items!$B1346="","",Items!$A1346)</f>
        <v/>
      </c>
      <c r="B1347" s="28" t="str">
        <f>IF(Items!$B1346="","",Items!$B1346)</f>
        <v/>
      </c>
      <c r="C1347" s="32"/>
      <c r="D1347" s="32"/>
      <c r="E1347" s="32" t="str">
        <f t="shared" si="40"/>
        <v/>
      </c>
      <c r="F1347" s="33" t="str">
        <f>IF($B1347="","",Items!$I1346)</f>
        <v/>
      </c>
      <c r="G1347" s="33" t="str">
        <f t="shared" si="41"/>
        <v/>
      </c>
      <c r="H1347" s="28"/>
    </row>
    <row r="1348" spans="1:8" x14ac:dyDescent="0.25">
      <c r="A1348" s="28" t="str">
        <f>IF(Items!$B1347="","",Items!$A1347)</f>
        <v/>
      </c>
      <c r="B1348" s="28" t="str">
        <f>IF(Items!$B1347="","",Items!$B1347)</f>
        <v/>
      </c>
      <c r="C1348" s="32"/>
      <c r="D1348" s="32"/>
      <c r="E1348" s="32" t="str">
        <f t="shared" si="40"/>
        <v/>
      </c>
      <c r="F1348" s="33" t="str">
        <f>IF($B1348="","",Items!$I1347)</f>
        <v/>
      </c>
      <c r="G1348" s="33" t="str">
        <f t="shared" si="41"/>
        <v/>
      </c>
      <c r="H1348" s="28"/>
    </row>
    <row r="1349" spans="1:8" x14ac:dyDescent="0.25">
      <c r="A1349" s="28" t="str">
        <f>IF(Items!$B1348="","",Items!$A1348)</f>
        <v/>
      </c>
      <c r="B1349" s="28" t="str">
        <f>IF(Items!$B1348="","",Items!$B1348)</f>
        <v/>
      </c>
      <c r="C1349" s="32"/>
      <c r="D1349" s="32"/>
      <c r="E1349" s="32" t="str">
        <f t="shared" si="40"/>
        <v/>
      </c>
      <c r="F1349" s="33" t="str">
        <f>IF($B1349="","",Items!$I1348)</f>
        <v/>
      </c>
      <c r="G1349" s="33" t="str">
        <f t="shared" si="41"/>
        <v/>
      </c>
      <c r="H1349" s="28"/>
    </row>
    <row r="1350" spans="1:8" x14ac:dyDescent="0.25">
      <c r="A1350" s="28" t="str">
        <f>IF(Items!$B1349="","",Items!$A1349)</f>
        <v/>
      </c>
      <c r="B1350" s="28" t="str">
        <f>IF(Items!$B1349="","",Items!$B1349)</f>
        <v/>
      </c>
      <c r="C1350" s="32"/>
      <c r="D1350" s="32"/>
      <c r="E1350" s="32" t="str">
        <f t="shared" ref="E1350:E1413" si="42">IF(OR($B1350="",$D1350=""),"",$D1350-$C1350)</f>
        <v/>
      </c>
      <c r="F1350" s="33" t="str">
        <f>IF($B1350="","",Items!$I1349)</f>
        <v/>
      </c>
      <c r="G1350" s="33" t="str">
        <f t="shared" ref="G1350:G1413" si="43">IF($E1350="","",$E1350*$F1350)</f>
        <v/>
      </c>
      <c r="H1350" s="28"/>
    </row>
    <row r="1351" spans="1:8" x14ac:dyDescent="0.25">
      <c r="A1351" s="28" t="str">
        <f>IF(Items!$B1350="","",Items!$A1350)</f>
        <v/>
      </c>
      <c r="B1351" s="28" t="str">
        <f>IF(Items!$B1350="","",Items!$B1350)</f>
        <v/>
      </c>
      <c r="C1351" s="32"/>
      <c r="D1351" s="32"/>
      <c r="E1351" s="32" t="str">
        <f t="shared" si="42"/>
        <v/>
      </c>
      <c r="F1351" s="33" t="str">
        <f>IF($B1351="","",Items!$I1350)</f>
        <v/>
      </c>
      <c r="G1351" s="33" t="str">
        <f t="shared" si="43"/>
        <v/>
      </c>
      <c r="H1351" s="28"/>
    </row>
    <row r="1352" spans="1:8" x14ac:dyDescent="0.25">
      <c r="A1352" s="28" t="str">
        <f>IF(Items!$B1351="","",Items!$A1351)</f>
        <v/>
      </c>
      <c r="B1352" s="28" t="str">
        <f>IF(Items!$B1351="","",Items!$B1351)</f>
        <v/>
      </c>
      <c r="C1352" s="32"/>
      <c r="D1352" s="32"/>
      <c r="E1352" s="32" t="str">
        <f t="shared" si="42"/>
        <v/>
      </c>
      <c r="F1352" s="33" t="str">
        <f>IF($B1352="","",Items!$I1351)</f>
        <v/>
      </c>
      <c r="G1352" s="33" t="str">
        <f t="shared" si="43"/>
        <v/>
      </c>
      <c r="H1352" s="28"/>
    </row>
    <row r="1353" spans="1:8" x14ac:dyDescent="0.25">
      <c r="A1353" s="28" t="str">
        <f>IF(Items!$B1352="","",Items!$A1352)</f>
        <v/>
      </c>
      <c r="B1353" s="28" t="str">
        <f>IF(Items!$B1352="","",Items!$B1352)</f>
        <v/>
      </c>
      <c r="C1353" s="32"/>
      <c r="D1353" s="32"/>
      <c r="E1353" s="32" t="str">
        <f t="shared" si="42"/>
        <v/>
      </c>
      <c r="F1353" s="33" t="str">
        <f>IF($B1353="","",Items!$I1352)</f>
        <v/>
      </c>
      <c r="G1353" s="33" t="str">
        <f t="shared" si="43"/>
        <v/>
      </c>
      <c r="H1353" s="28"/>
    </row>
    <row r="1354" spans="1:8" x14ac:dyDescent="0.25">
      <c r="A1354" s="28" t="str">
        <f>IF(Items!$B1353="","",Items!$A1353)</f>
        <v/>
      </c>
      <c r="B1354" s="28" t="str">
        <f>IF(Items!$B1353="","",Items!$B1353)</f>
        <v/>
      </c>
      <c r="C1354" s="32"/>
      <c r="D1354" s="32"/>
      <c r="E1354" s="32" t="str">
        <f t="shared" si="42"/>
        <v/>
      </c>
      <c r="F1354" s="33" t="str">
        <f>IF($B1354="","",Items!$I1353)</f>
        <v/>
      </c>
      <c r="G1354" s="33" t="str">
        <f t="shared" si="43"/>
        <v/>
      </c>
      <c r="H1354" s="28"/>
    </row>
    <row r="1355" spans="1:8" x14ac:dyDescent="0.25">
      <c r="A1355" s="28" t="str">
        <f>IF(Items!$B1354="","",Items!$A1354)</f>
        <v/>
      </c>
      <c r="B1355" s="28" t="str">
        <f>IF(Items!$B1354="","",Items!$B1354)</f>
        <v/>
      </c>
      <c r="C1355" s="32"/>
      <c r="D1355" s="32"/>
      <c r="E1355" s="32" t="str">
        <f t="shared" si="42"/>
        <v/>
      </c>
      <c r="F1355" s="33" t="str">
        <f>IF($B1355="","",Items!$I1354)</f>
        <v/>
      </c>
      <c r="G1355" s="33" t="str">
        <f t="shared" si="43"/>
        <v/>
      </c>
      <c r="H1355" s="28"/>
    </row>
    <row r="1356" spans="1:8" x14ac:dyDescent="0.25">
      <c r="A1356" s="28" t="str">
        <f>IF(Items!$B1355="","",Items!$A1355)</f>
        <v/>
      </c>
      <c r="B1356" s="28" t="str">
        <f>IF(Items!$B1355="","",Items!$B1355)</f>
        <v/>
      </c>
      <c r="C1356" s="32"/>
      <c r="D1356" s="32"/>
      <c r="E1356" s="32" t="str">
        <f t="shared" si="42"/>
        <v/>
      </c>
      <c r="F1356" s="33" t="str">
        <f>IF($B1356="","",Items!$I1355)</f>
        <v/>
      </c>
      <c r="G1356" s="33" t="str">
        <f t="shared" si="43"/>
        <v/>
      </c>
      <c r="H1356" s="28"/>
    </row>
    <row r="1357" spans="1:8" x14ac:dyDescent="0.25">
      <c r="A1357" s="28" t="str">
        <f>IF(Items!$B1356="","",Items!$A1356)</f>
        <v/>
      </c>
      <c r="B1357" s="28" t="str">
        <f>IF(Items!$B1356="","",Items!$B1356)</f>
        <v/>
      </c>
      <c r="C1357" s="32"/>
      <c r="D1357" s="32"/>
      <c r="E1357" s="32" t="str">
        <f t="shared" si="42"/>
        <v/>
      </c>
      <c r="F1357" s="33" t="str">
        <f>IF($B1357="","",Items!$I1356)</f>
        <v/>
      </c>
      <c r="G1357" s="33" t="str">
        <f t="shared" si="43"/>
        <v/>
      </c>
      <c r="H1357" s="28"/>
    </row>
    <row r="1358" spans="1:8" x14ac:dyDescent="0.25">
      <c r="A1358" s="28" t="str">
        <f>IF(Items!$B1357="","",Items!$A1357)</f>
        <v/>
      </c>
      <c r="B1358" s="28" t="str">
        <f>IF(Items!$B1357="","",Items!$B1357)</f>
        <v/>
      </c>
      <c r="C1358" s="32"/>
      <c r="D1358" s="32"/>
      <c r="E1358" s="32" t="str">
        <f t="shared" si="42"/>
        <v/>
      </c>
      <c r="F1358" s="33" t="str">
        <f>IF($B1358="","",Items!$I1357)</f>
        <v/>
      </c>
      <c r="G1358" s="33" t="str">
        <f t="shared" si="43"/>
        <v/>
      </c>
      <c r="H1358" s="28"/>
    </row>
    <row r="1359" spans="1:8" x14ac:dyDescent="0.25">
      <c r="A1359" s="28" t="str">
        <f>IF(Items!$B1358="","",Items!$A1358)</f>
        <v/>
      </c>
      <c r="B1359" s="28" t="str">
        <f>IF(Items!$B1358="","",Items!$B1358)</f>
        <v/>
      </c>
      <c r="C1359" s="32"/>
      <c r="D1359" s="32"/>
      <c r="E1359" s="32" t="str">
        <f t="shared" si="42"/>
        <v/>
      </c>
      <c r="F1359" s="33" t="str">
        <f>IF($B1359="","",Items!$I1358)</f>
        <v/>
      </c>
      <c r="G1359" s="33" t="str">
        <f t="shared" si="43"/>
        <v/>
      </c>
      <c r="H1359" s="28"/>
    </row>
    <row r="1360" spans="1:8" x14ac:dyDescent="0.25">
      <c r="A1360" s="28" t="str">
        <f>IF(Items!$B1359="","",Items!$A1359)</f>
        <v/>
      </c>
      <c r="B1360" s="28" t="str">
        <f>IF(Items!$B1359="","",Items!$B1359)</f>
        <v/>
      </c>
      <c r="C1360" s="32"/>
      <c r="D1360" s="32"/>
      <c r="E1360" s="32" t="str">
        <f t="shared" si="42"/>
        <v/>
      </c>
      <c r="F1360" s="33" t="str">
        <f>IF($B1360="","",Items!$I1359)</f>
        <v/>
      </c>
      <c r="G1360" s="33" t="str">
        <f t="shared" si="43"/>
        <v/>
      </c>
      <c r="H1360" s="28"/>
    </row>
    <row r="1361" spans="1:8" x14ac:dyDescent="0.25">
      <c r="A1361" s="28" t="str">
        <f>IF(Items!$B1360="","",Items!$A1360)</f>
        <v/>
      </c>
      <c r="B1361" s="28" t="str">
        <f>IF(Items!$B1360="","",Items!$B1360)</f>
        <v/>
      </c>
      <c r="C1361" s="32"/>
      <c r="D1361" s="32"/>
      <c r="E1361" s="32" t="str">
        <f t="shared" si="42"/>
        <v/>
      </c>
      <c r="F1361" s="33" t="str">
        <f>IF($B1361="","",Items!$I1360)</f>
        <v/>
      </c>
      <c r="G1361" s="33" t="str">
        <f t="shared" si="43"/>
        <v/>
      </c>
      <c r="H1361" s="28"/>
    </row>
    <row r="1362" spans="1:8" x14ac:dyDescent="0.25">
      <c r="A1362" s="28" t="str">
        <f>IF(Items!$B1361="","",Items!$A1361)</f>
        <v/>
      </c>
      <c r="B1362" s="28" t="str">
        <f>IF(Items!$B1361="","",Items!$B1361)</f>
        <v/>
      </c>
      <c r="C1362" s="32"/>
      <c r="D1362" s="32"/>
      <c r="E1362" s="32" t="str">
        <f t="shared" si="42"/>
        <v/>
      </c>
      <c r="F1362" s="33" t="str">
        <f>IF($B1362="","",Items!$I1361)</f>
        <v/>
      </c>
      <c r="G1362" s="33" t="str">
        <f t="shared" si="43"/>
        <v/>
      </c>
      <c r="H1362" s="28"/>
    </row>
    <row r="1363" spans="1:8" x14ac:dyDescent="0.25">
      <c r="A1363" s="28" t="str">
        <f>IF(Items!$B1362="","",Items!$A1362)</f>
        <v/>
      </c>
      <c r="B1363" s="28" t="str">
        <f>IF(Items!$B1362="","",Items!$B1362)</f>
        <v/>
      </c>
      <c r="C1363" s="32"/>
      <c r="D1363" s="32"/>
      <c r="E1363" s="32" t="str">
        <f t="shared" si="42"/>
        <v/>
      </c>
      <c r="F1363" s="33" t="str">
        <f>IF($B1363="","",Items!$I1362)</f>
        <v/>
      </c>
      <c r="G1363" s="33" t="str">
        <f t="shared" si="43"/>
        <v/>
      </c>
      <c r="H1363" s="28"/>
    </row>
    <row r="1364" spans="1:8" x14ac:dyDescent="0.25">
      <c r="A1364" s="28" t="str">
        <f>IF(Items!$B1363="","",Items!$A1363)</f>
        <v/>
      </c>
      <c r="B1364" s="28" t="str">
        <f>IF(Items!$B1363="","",Items!$B1363)</f>
        <v/>
      </c>
      <c r="C1364" s="32"/>
      <c r="D1364" s="32"/>
      <c r="E1364" s="32" t="str">
        <f t="shared" si="42"/>
        <v/>
      </c>
      <c r="F1364" s="33" t="str">
        <f>IF($B1364="","",Items!$I1363)</f>
        <v/>
      </c>
      <c r="G1364" s="33" t="str">
        <f t="shared" si="43"/>
        <v/>
      </c>
      <c r="H1364" s="28"/>
    </row>
    <row r="1365" spans="1:8" x14ac:dyDescent="0.25">
      <c r="A1365" s="28" t="str">
        <f>IF(Items!$B1364="","",Items!$A1364)</f>
        <v/>
      </c>
      <c r="B1365" s="28" t="str">
        <f>IF(Items!$B1364="","",Items!$B1364)</f>
        <v/>
      </c>
      <c r="C1365" s="32"/>
      <c r="D1365" s="32"/>
      <c r="E1365" s="32" t="str">
        <f t="shared" si="42"/>
        <v/>
      </c>
      <c r="F1365" s="33" t="str">
        <f>IF($B1365="","",Items!$I1364)</f>
        <v/>
      </c>
      <c r="G1365" s="33" t="str">
        <f t="shared" si="43"/>
        <v/>
      </c>
      <c r="H1365" s="28"/>
    </row>
    <row r="1366" spans="1:8" x14ac:dyDescent="0.25">
      <c r="A1366" s="28" t="str">
        <f>IF(Items!$B1365="","",Items!$A1365)</f>
        <v/>
      </c>
      <c r="B1366" s="28" t="str">
        <f>IF(Items!$B1365="","",Items!$B1365)</f>
        <v/>
      </c>
      <c r="C1366" s="32"/>
      <c r="D1366" s="32"/>
      <c r="E1366" s="32" t="str">
        <f t="shared" si="42"/>
        <v/>
      </c>
      <c r="F1366" s="33" t="str">
        <f>IF($B1366="","",Items!$I1365)</f>
        <v/>
      </c>
      <c r="G1366" s="33" t="str">
        <f t="shared" si="43"/>
        <v/>
      </c>
      <c r="H1366" s="28"/>
    </row>
    <row r="1367" spans="1:8" x14ac:dyDescent="0.25">
      <c r="A1367" s="28" t="str">
        <f>IF(Items!$B1366="","",Items!$A1366)</f>
        <v/>
      </c>
      <c r="B1367" s="28" t="str">
        <f>IF(Items!$B1366="","",Items!$B1366)</f>
        <v/>
      </c>
      <c r="C1367" s="32"/>
      <c r="D1367" s="32"/>
      <c r="E1367" s="32" t="str">
        <f t="shared" si="42"/>
        <v/>
      </c>
      <c r="F1367" s="33" t="str">
        <f>IF($B1367="","",Items!$I1366)</f>
        <v/>
      </c>
      <c r="G1367" s="33" t="str">
        <f t="shared" si="43"/>
        <v/>
      </c>
      <c r="H1367" s="28"/>
    </row>
    <row r="1368" spans="1:8" x14ac:dyDescent="0.25">
      <c r="A1368" s="28" t="str">
        <f>IF(Items!$B1367="","",Items!$A1367)</f>
        <v/>
      </c>
      <c r="B1368" s="28" t="str">
        <f>IF(Items!$B1367="","",Items!$B1367)</f>
        <v/>
      </c>
      <c r="C1368" s="32"/>
      <c r="D1368" s="32"/>
      <c r="E1368" s="32" t="str">
        <f t="shared" si="42"/>
        <v/>
      </c>
      <c r="F1368" s="33" t="str">
        <f>IF($B1368="","",Items!$I1367)</f>
        <v/>
      </c>
      <c r="G1368" s="33" t="str">
        <f t="shared" si="43"/>
        <v/>
      </c>
      <c r="H1368" s="28"/>
    </row>
    <row r="1369" spans="1:8" x14ac:dyDescent="0.25">
      <c r="A1369" s="28" t="str">
        <f>IF(Items!$B1368="","",Items!$A1368)</f>
        <v/>
      </c>
      <c r="B1369" s="28" t="str">
        <f>IF(Items!$B1368="","",Items!$B1368)</f>
        <v/>
      </c>
      <c r="C1369" s="32"/>
      <c r="D1369" s="32"/>
      <c r="E1369" s="32" t="str">
        <f t="shared" si="42"/>
        <v/>
      </c>
      <c r="F1369" s="33" t="str">
        <f>IF($B1369="","",Items!$I1368)</f>
        <v/>
      </c>
      <c r="G1369" s="33" t="str">
        <f t="shared" si="43"/>
        <v/>
      </c>
      <c r="H1369" s="28"/>
    </row>
    <row r="1370" spans="1:8" x14ac:dyDescent="0.25">
      <c r="A1370" s="28" t="str">
        <f>IF(Items!$B1369="","",Items!$A1369)</f>
        <v/>
      </c>
      <c r="B1370" s="28" t="str">
        <f>IF(Items!$B1369="","",Items!$B1369)</f>
        <v/>
      </c>
      <c r="C1370" s="32"/>
      <c r="D1370" s="32"/>
      <c r="E1370" s="32" t="str">
        <f t="shared" si="42"/>
        <v/>
      </c>
      <c r="F1370" s="33" t="str">
        <f>IF($B1370="","",Items!$I1369)</f>
        <v/>
      </c>
      <c r="G1370" s="33" t="str">
        <f t="shared" si="43"/>
        <v/>
      </c>
      <c r="H1370" s="28"/>
    </row>
    <row r="1371" spans="1:8" x14ac:dyDescent="0.25">
      <c r="A1371" s="28" t="str">
        <f>IF(Items!$B1370="","",Items!$A1370)</f>
        <v/>
      </c>
      <c r="B1371" s="28" t="str">
        <f>IF(Items!$B1370="","",Items!$B1370)</f>
        <v/>
      </c>
      <c r="C1371" s="32"/>
      <c r="D1371" s="32"/>
      <c r="E1371" s="32" t="str">
        <f t="shared" si="42"/>
        <v/>
      </c>
      <c r="F1371" s="33" t="str">
        <f>IF($B1371="","",Items!$I1370)</f>
        <v/>
      </c>
      <c r="G1371" s="33" t="str">
        <f t="shared" si="43"/>
        <v/>
      </c>
      <c r="H1371" s="28"/>
    </row>
    <row r="1372" spans="1:8" x14ac:dyDescent="0.25">
      <c r="A1372" s="28" t="str">
        <f>IF(Items!$B1371="","",Items!$A1371)</f>
        <v/>
      </c>
      <c r="B1372" s="28" t="str">
        <f>IF(Items!$B1371="","",Items!$B1371)</f>
        <v/>
      </c>
      <c r="C1372" s="32"/>
      <c r="D1372" s="32"/>
      <c r="E1372" s="32" t="str">
        <f t="shared" si="42"/>
        <v/>
      </c>
      <c r="F1372" s="33" t="str">
        <f>IF($B1372="","",Items!$I1371)</f>
        <v/>
      </c>
      <c r="G1372" s="33" t="str">
        <f t="shared" si="43"/>
        <v/>
      </c>
      <c r="H1372" s="28"/>
    </row>
    <row r="1373" spans="1:8" x14ac:dyDescent="0.25">
      <c r="A1373" s="28" t="str">
        <f>IF(Items!$B1372="","",Items!$A1372)</f>
        <v/>
      </c>
      <c r="B1373" s="28" t="str">
        <f>IF(Items!$B1372="","",Items!$B1372)</f>
        <v/>
      </c>
      <c r="C1373" s="32"/>
      <c r="D1373" s="32"/>
      <c r="E1373" s="32" t="str">
        <f t="shared" si="42"/>
        <v/>
      </c>
      <c r="F1373" s="33" t="str">
        <f>IF($B1373="","",Items!$I1372)</f>
        <v/>
      </c>
      <c r="G1373" s="33" t="str">
        <f t="shared" si="43"/>
        <v/>
      </c>
      <c r="H1373" s="28"/>
    </row>
    <row r="1374" spans="1:8" x14ac:dyDescent="0.25">
      <c r="A1374" s="28" t="str">
        <f>IF(Items!$B1373="","",Items!$A1373)</f>
        <v/>
      </c>
      <c r="B1374" s="28" t="str">
        <f>IF(Items!$B1373="","",Items!$B1373)</f>
        <v/>
      </c>
      <c r="C1374" s="32"/>
      <c r="D1374" s="32"/>
      <c r="E1374" s="32" t="str">
        <f t="shared" si="42"/>
        <v/>
      </c>
      <c r="F1374" s="33" t="str">
        <f>IF($B1374="","",Items!$I1373)</f>
        <v/>
      </c>
      <c r="G1374" s="33" t="str">
        <f t="shared" si="43"/>
        <v/>
      </c>
      <c r="H1374" s="28"/>
    </row>
    <row r="1375" spans="1:8" x14ac:dyDescent="0.25">
      <c r="A1375" s="28" t="str">
        <f>IF(Items!$B1374="","",Items!$A1374)</f>
        <v/>
      </c>
      <c r="B1375" s="28" t="str">
        <f>IF(Items!$B1374="","",Items!$B1374)</f>
        <v/>
      </c>
      <c r="C1375" s="32"/>
      <c r="D1375" s="32"/>
      <c r="E1375" s="32" t="str">
        <f t="shared" si="42"/>
        <v/>
      </c>
      <c r="F1375" s="33" t="str">
        <f>IF($B1375="","",Items!$I1374)</f>
        <v/>
      </c>
      <c r="G1375" s="33" t="str">
        <f t="shared" si="43"/>
        <v/>
      </c>
      <c r="H1375" s="28"/>
    </row>
    <row r="1376" spans="1:8" x14ac:dyDescent="0.25">
      <c r="A1376" s="28" t="str">
        <f>IF(Items!$B1375="","",Items!$A1375)</f>
        <v/>
      </c>
      <c r="B1376" s="28" t="str">
        <f>IF(Items!$B1375="","",Items!$B1375)</f>
        <v/>
      </c>
      <c r="C1376" s="32"/>
      <c r="D1376" s="32"/>
      <c r="E1376" s="32" t="str">
        <f t="shared" si="42"/>
        <v/>
      </c>
      <c r="F1376" s="33" t="str">
        <f>IF($B1376="","",Items!$I1375)</f>
        <v/>
      </c>
      <c r="G1376" s="33" t="str">
        <f t="shared" si="43"/>
        <v/>
      </c>
      <c r="H1376" s="28"/>
    </row>
    <row r="1377" spans="1:8" x14ac:dyDescent="0.25">
      <c r="A1377" s="28" t="str">
        <f>IF(Items!$B1376="","",Items!$A1376)</f>
        <v/>
      </c>
      <c r="B1377" s="28" t="str">
        <f>IF(Items!$B1376="","",Items!$B1376)</f>
        <v/>
      </c>
      <c r="C1377" s="32"/>
      <c r="D1377" s="32"/>
      <c r="E1377" s="32" t="str">
        <f t="shared" si="42"/>
        <v/>
      </c>
      <c r="F1377" s="33" t="str">
        <f>IF($B1377="","",Items!$I1376)</f>
        <v/>
      </c>
      <c r="G1377" s="33" t="str">
        <f t="shared" si="43"/>
        <v/>
      </c>
      <c r="H1377" s="28"/>
    </row>
    <row r="1378" spans="1:8" x14ac:dyDescent="0.25">
      <c r="A1378" s="28" t="str">
        <f>IF(Items!$B1377="","",Items!$A1377)</f>
        <v/>
      </c>
      <c r="B1378" s="28" t="str">
        <f>IF(Items!$B1377="","",Items!$B1377)</f>
        <v/>
      </c>
      <c r="C1378" s="32"/>
      <c r="D1378" s="32"/>
      <c r="E1378" s="32" t="str">
        <f t="shared" si="42"/>
        <v/>
      </c>
      <c r="F1378" s="33" t="str">
        <f>IF($B1378="","",Items!$I1377)</f>
        <v/>
      </c>
      <c r="G1378" s="33" t="str">
        <f t="shared" si="43"/>
        <v/>
      </c>
      <c r="H1378" s="28"/>
    </row>
    <row r="1379" spans="1:8" x14ac:dyDescent="0.25">
      <c r="A1379" s="28" t="str">
        <f>IF(Items!$B1378="","",Items!$A1378)</f>
        <v/>
      </c>
      <c r="B1379" s="28" t="str">
        <f>IF(Items!$B1378="","",Items!$B1378)</f>
        <v/>
      </c>
      <c r="C1379" s="32"/>
      <c r="D1379" s="32"/>
      <c r="E1379" s="32" t="str">
        <f t="shared" si="42"/>
        <v/>
      </c>
      <c r="F1379" s="33" t="str">
        <f>IF($B1379="","",Items!$I1378)</f>
        <v/>
      </c>
      <c r="G1379" s="33" t="str">
        <f t="shared" si="43"/>
        <v/>
      </c>
      <c r="H1379" s="28"/>
    </row>
    <row r="1380" spans="1:8" x14ac:dyDescent="0.25">
      <c r="A1380" s="28" t="str">
        <f>IF(Items!$B1379="","",Items!$A1379)</f>
        <v/>
      </c>
      <c r="B1380" s="28" t="str">
        <f>IF(Items!$B1379="","",Items!$B1379)</f>
        <v/>
      </c>
      <c r="C1380" s="32"/>
      <c r="D1380" s="32"/>
      <c r="E1380" s="32" t="str">
        <f t="shared" si="42"/>
        <v/>
      </c>
      <c r="F1380" s="33" t="str">
        <f>IF($B1380="","",Items!$I1379)</f>
        <v/>
      </c>
      <c r="G1380" s="33" t="str">
        <f t="shared" si="43"/>
        <v/>
      </c>
      <c r="H1380" s="28"/>
    </row>
    <row r="1381" spans="1:8" x14ac:dyDescent="0.25">
      <c r="A1381" s="28" t="str">
        <f>IF(Items!$B1380="","",Items!$A1380)</f>
        <v/>
      </c>
      <c r="B1381" s="28" t="str">
        <f>IF(Items!$B1380="","",Items!$B1380)</f>
        <v/>
      </c>
      <c r="C1381" s="32"/>
      <c r="D1381" s="32"/>
      <c r="E1381" s="32" t="str">
        <f t="shared" si="42"/>
        <v/>
      </c>
      <c r="F1381" s="33" t="str">
        <f>IF($B1381="","",Items!$I1380)</f>
        <v/>
      </c>
      <c r="G1381" s="33" t="str">
        <f t="shared" si="43"/>
        <v/>
      </c>
      <c r="H1381" s="28"/>
    </row>
    <row r="1382" spans="1:8" x14ac:dyDescent="0.25">
      <c r="A1382" s="28" t="str">
        <f>IF(Items!$B1381="","",Items!$A1381)</f>
        <v/>
      </c>
      <c r="B1382" s="28" t="str">
        <f>IF(Items!$B1381="","",Items!$B1381)</f>
        <v/>
      </c>
      <c r="C1382" s="32"/>
      <c r="D1382" s="32"/>
      <c r="E1382" s="32" t="str">
        <f t="shared" si="42"/>
        <v/>
      </c>
      <c r="F1382" s="33" t="str">
        <f>IF($B1382="","",Items!$I1381)</f>
        <v/>
      </c>
      <c r="G1382" s="33" t="str">
        <f t="shared" si="43"/>
        <v/>
      </c>
      <c r="H1382" s="28"/>
    </row>
    <row r="1383" spans="1:8" x14ac:dyDescent="0.25">
      <c r="A1383" s="28" t="str">
        <f>IF(Items!$B1382="","",Items!$A1382)</f>
        <v/>
      </c>
      <c r="B1383" s="28" t="str">
        <f>IF(Items!$B1382="","",Items!$B1382)</f>
        <v/>
      </c>
      <c r="C1383" s="32"/>
      <c r="D1383" s="32"/>
      <c r="E1383" s="32" t="str">
        <f t="shared" si="42"/>
        <v/>
      </c>
      <c r="F1383" s="33" t="str">
        <f>IF($B1383="","",Items!$I1382)</f>
        <v/>
      </c>
      <c r="G1383" s="33" t="str">
        <f t="shared" si="43"/>
        <v/>
      </c>
      <c r="H1383" s="28"/>
    </row>
    <row r="1384" spans="1:8" x14ac:dyDescent="0.25">
      <c r="A1384" s="28" t="str">
        <f>IF(Items!$B1383="","",Items!$A1383)</f>
        <v/>
      </c>
      <c r="B1384" s="28" t="str">
        <f>IF(Items!$B1383="","",Items!$B1383)</f>
        <v/>
      </c>
      <c r="C1384" s="32"/>
      <c r="D1384" s="32"/>
      <c r="E1384" s="32" t="str">
        <f t="shared" si="42"/>
        <v/>
      </c>
      <c r="F1384" s="33" t="str">
        <f>IF($B1384="","",Items!$I1383)</f>
        <v/>
      </c>
      <c r="G1384" s="33" t="str">
        <f t="shared" si="43"/>
        <v/>
      </c>
      <c r="H1384" s="28"/>
    </row>
    <row r="1385" spans="1:8" x14ac:dyDescent="0.25">
      <c r="A1385" s="28" t="str">
        <f>IF(Items!$B1384="","",Items!$A1384)</f>
        <v/>
      </c>
      <c r="B1385" s="28" t="str">
        <f>IF(Items!$B1384="","",Items!$B1384)</f>
        <v/>
      </c>
      <c r="C1385" s="32"/>
      <c r="D1385" s="32"/>
      <c r="E1385" s="32" t="str">
        <f t="shared" si="42"/>
        <v/>
      </c>
      <c r="F1385" s="33" t="str">
        <f>IF($B1385="","",Items!$I1384)</f>
        <v/>
      </c>
      <c r="G1385" s="33" t="str">
        <f t="shared" si="43"/>
        <v/>
      </c>
      <c r="H1385" s="28"/>
    </row>
    <row r="1386" spans="1:8" x14ac:dyDescent="0.25">
      <c r="A1386" s="28" t="str">
        <f>IF(Items!$B1385="","",Items!$A1385)</f>
        <v/>
      </c>
      <c r="B1386" s="28" t="str">
        <f>IF(Items!$B1385="","",Items!$B1385)</f>
        <v/>
      </c>
      <c r="C1386" s="32"/>
      <c r="D1386" s="32"/>
      <c r="E1386" s="32" t="str">
        <f t="shared" si="42"/>
        <v/>
      </c>
      <c r="F1386" s="33" t="str">
        <f>IF($B1386="","",Items!$I1385)</f>
        <v/>
      </c>
      <c r="G1386" s="33" t="str">
        <f t="shared" si="43"/>
        <v/>
      </c>
      <c r="H1386" s="28"/>
    </row>
    <row r="1387" spans="1:8" x14ac:dyDescent="0.25">
      <c r="A1387" s="28" t="str">
        <f>IF(Items!$B1386="","",Items!$A1386)</f>
        <v/>
      </c>
      <c r="B1387" s="28" t="str">
        <f>IF(Items!$B1386="","",Items!$B1386)</f>
        <v/>
      </c>
      <c r="C1387" s="32"/>
      <c r="D1387" s="32"/>
      <c r="E1387" s="32" t="str">
        <f t="shared" si="42"/>
        <v/>
      </c>
      <c r="F1387" s="33" t="str">
        <f>IF($B1387="","",Items!$I1386)</f>
        <v/>
      </c>
      <c r="G1387" s="33" t="str">
        <f t="shared" si="43"/>
        <v/>
      </c>
      <c r="H1387" s="28"/>
    </row>
    <row r="1388" spans="1:8" x14ac:dyDescent="0.25">
      <c r="A1388" s="28" t="str">
        <f>IF(Items!$B1387="","",Items!$A1387)</f>
        <v/>
      </c>
      <c r="B1388" s="28" t="str">
        <f>IF(Items!$B1387="","",Items!$B1387)</f>
        <v/>
      </c>
      <c r="C1388" s="32"/>
      <c r="D1388" s="32"/>
      <c r="E1388" s="32" t="str">
        <f t="shared" si="42"/>
        <v/>
      </c>
      <c r="F1388" s="33" t="str">
        <f>IF($B1388="","",Items!$I1387)</f>
        <v/>
      </c>
      <c r="G1388" s="33" t="str">
        <f t="shared" si="43"/>
        <v/>
      </c>
      <c r="H1388" s="28"/>
    </row>
    <row r="1389" spans="1:8" x14ac:dyDescent="0.25">
      <c r="A1389" s="28" t="str">
        <f>IF(Items!$B1388="","",Items!$A1388)</f>
        <v/>
      </c>
      <c r="B1389" s="28" t="str">
        <f>IF(Items!$B1388="","",Items!$B1388)</f>
        <v/>
      </c>
      <c r="C1389" s="32"/>
      <c r="D1389" s="32"/>
      <c r="E1389" s="32" t="str">
        <f t="shared" si="42"/>
        <v/>
      </c>
      <c r="F1389" s="33" t="str">
        <f>IF($B1389="","",Items!$I1388)</f>
        <v/>
      </c>
      <c r="G1389" s="33" t="str">
        <f t="shared" si="43"/>
        <v/>
      </c>
      <c r="H1389" s="28"/>
    </row>
    <row r="1390" spans="1:8" x14ac:dyDescent="0.25">
      <c r="A1390" s="28" t="str">
        <f>IF(Items!$B1389="","",Items!$A1389)</f>
        <v/>
      </c>
      <c r="B1390" s="28" t="str">
        <f>IF(Items!$B1389="","",Items!$B1389)</f>
        <v/>
      </c>
      <c r="C1390" s="32"/>
      <c r="D1390" s="32"/>
      <c r="E1390" s="32" t="str">
        <f t="shared" si="42"/>
        <v/>
      </c>
      <c r="F1390" s="33" t="str">
        <f>IF($B1390="","",Items!$I1389)</f>
        <v/>
      </c>
      <c r="G1390" s="33" t="str">
        <f t="shared" si="43"/>
        <v/>
      </c>
      <c r="H1390" s="28"/>
    </row>
    <row r="1391" spans="1:8" x14ac:dyDescent="0.25">
      <c r="A1391" s="28" t="str">
        <f>IF(Items!$B1390="","",Items!$A1390)</f>
        <v/>
      </c>
      <c r="B1391" s="28" t="str">
        <f>IF(Items!$B1390="","",Items!$B1390)</f>
        <v/>
      </c>
      <c r="C1391" s="32"/>
      <c r="D1391" s="32"/>
      <c r="E1391" s="32" t="str">
        <f t="shared" si="42"/>
        <v/>
      </c>
      <c r="F1391" s="33" t="str">
        <f>IF($B1391="","",Items!$I1390)</f>
        <v/>
      </c>
      <c r="G1391" s="33" t="str">
        <f t="shared" si="43"/>
        <v/>
      </c>
      <c r="H1391" s="28"/>
    </row>
    <row r="1392" spans="1:8" x14ac:dyDescent="0.25">
      <c r="A1392" s="28" t="str">
        <f>IF(Items!$B1391="","",Items!$A1391)</f>
        <v/>
      </c>
      <c r="B1392" s="28" t="str">
        <f>IF(Items!$B1391="","",Items!$B1391)</f>
        <v/>
      </c>
      <c r="C1392" s="32"/>
      <c r="D1392" s="32"/>
      <c r="E1392" s="32" t="str">
        <f t="shared" si="42"/>
        <v/>
      </c>
      <c r="F1392" s="33" t="str">
        <f>IF($B1392="","",Items!$I1391)</f>
        <v/>
      </c>
      <c r="G1392" s="33" t="str">
        <f t="shared" si="43"/>
        <v/>
      </c>
      <c r="H1392" s="28"/>
    </row>
    <row r="1393" spans="1:8" x14ac:dyDescent="0.25">
      <c r="A1393" s="28" t="str">
        <f>IF(Items!$B1392="","",Items!$A1392)</f>
        <v/>
      </c>
      <c r="B1393" s="28" t="str">
        <f>IF(Items!$B1392="","",Items!$B1392)</f>
        <v/>
      </c>
      <c r="C1393" s="32"/>
      <c r="D1393" s="32"/>
      <c r="E1393" s="32" t="str">
        <f t="shared" si="42"/>
        <v/>
      </c>
      <c r="F1393" s="33" t="str">
        <f>IF($B1393="","",Items!$I1392)</f>
        <v/>
      </c>
      <c r="G1393" s="33" t="str">
        <f t="shared" si="43"/>
        <v/>
      </c>
      <c r="H1393" s="28"/>
    </row>
    <row r="1394" spans="1:8" x14ac:dyDescent="0.25">
      <c r="A1394" s="28" t="str">
        <f>IF(Items!$B1393="","",Items!$A1393)</f>
        <v/>
      </c>
      <c r="B1394" s="28" t="str">
        <f>IF(Items!$B1393="","",Items!$B1393)</f>
        <v/>
      </c>
      <c r="C1394" s="32"/>
      <c r="D1394" s="32"/>
      <c r="E1394" s="32" t="str">
        <f t="shared" si="42"/>
        <v/>
      </c>
      <c r="F1394" s="33" t="str">
        <f>IF($B1394="","",Items!$I1393)</f>
        <v/>
      </c>
      <c r="G1394" s="33" t="str">
        <f t="shared" si="43"/>
        <v/>
      </c>
      <c r="H1394" s="28"/>
    </row>
    <row r="1395" spans="1:8" x14ac:dyDescent="0.25">
      <c r="A1395" s="28" t="str">
        <f>IF(Items!$B1394="","",Items!$A1394)</f>
        <v/>
      </c>
      <c r="B1395" s="28" t="str">
        <f>IF(Items!$B1394="","",Items!$B1394)</f>
        <v/>
      </c>
      <c r="C1395" s="32"/>
      <c r="D1395" s="32"/>
      <c r="E1395" s="32" t="str">
        <f t="shared" si="42"/>
        <v/>
      </c>
      <c r="F1395" s="33" t="str">
        <f>IF($B1395="","",Items!$I1394)</f>
        <v/>
      </c>
      <c r="G1395" s="33" t="str">
        <f t="shared" si="43"/>
        <v/>
      </c>
      <c r="H1395" s="28"/>
    </row>
    <row r="1396" spans="1:8" x14ac:dyDescent="0.25">
      <c r="A1396" s="28" t="str">
        <f>IF(Items!$B1395="","",Items!$A1395)</f>
        <v/>
      </c>
      <c r="B1396" s="28" t="str">
        <f>IF(Items!$B1395="","",Items!$B1395)</f>
        <v/>
      </c>
      <c r="C1396" s="32"/>
      <c r="D1396" s="32"/>
      <c r="E1396" s="32" t="str">
        <f t="shared" si="42"/>
        <v/>
      </c>
      <c r="F1396" s="33" t="str">
        <f>IF($B1396="","",Items!$I1395)</f>
        <v/>
      </c>
      <c r="G1396" s="33" t="str">
        <f t="shared" si="43"/>
        <v/>
      </c>
      <c r="H1396" s="28"/>
    </row>
    <row r="1397" spans="1:8" x14ac:dyDescent="0.25">
      <c r="A1397" s="28" t="str">
        <f>IF(Items!$B1396="","",Items!$A1396)</f>
        <v/>
      </c>
      <c r="B1397" s="28" t="str">
        <f>IF(Items!$B1396="","",Items!$B1396)</f>
        <v/>
      </c>
      <c r="C1397" s="32"/>
      <c r="D1397" s="32"/>
      <c r="E1397" s="32" t="str">
        <f t="shared" si="42"/>
        <v/>
      </c>
      <c r="F1397" s="33" t="str">
        <f>IF($B1397="","",Items!$I1396)</f>
        <v/>
      </c>
      <c r="G1397" s="33" t="str">
        <f t="shared" si="43"/>
        <v/>
      </c>
      <c r="H1397" s="28"/>
    </row>
    <row r="1398" spans="1:8" x14ac:dyDescent="0.25">
      <c r="A1398" s="28" t="str">
        <f>IF(Items!$B1397="","",Items!$A1397)</f>
        <v/>
      </c>
      <c r="B1398" s="28" t="str">
        <f>IF(Items!$B1397="","",Items!$B1397)</f>
        <v/>
      </c>
      <c r="C1398" s="32"/>
      <c r="D1398" s="32"/>
      <c r="E1398" s="32" t="str">
        <f t="shared" si="42"/>
        <v/>
      </c>
      <c r="F1398" s="33" t="str">
        <f>IF($B1398="","",Items!$I1397)</f>
        <v/>
      </c>
      <c r="G1398" s="33" t="str">
        <f t="shared" si="43"/>
        <v/>
      </c>
      <c r="H1398" s="28"/>
    </row>
    <row r="1399" spans="1:8" x14ac:dyDescent="0.25">
      <c r="A1399" s="28" t="str">
        <f>IF(Items!$B1398="","",Items!$A1398)</f>
        <v/>
      </c>
      <c r="B1399" s="28" t="str">
        <f>IF(Items!$B1398="","",Items!$B1398)</f>
        <v/>
      </c>
      <c r="C1399" s="32"/>
      <c r="D1399" s="32"/>
      <c r="E1399" s="32" t="str">
        <f t="shared" si="42"/>
        <v/>
      </c>
      <c r="F1399" s="33" t="str">
        <f>IF($B1399="","",Items!$I1398)</f>
        <v/>
      </c>
      <c r="G1399" s="33" t="str">
        <f t="shared" si="43"/>
        <v/>
      </c>
      <c r="H1399" s="28"/>
    </row>
    <row r="1400" spans="1:8" x14ac:dyDescent="0.25">
      <c r="A1400" s="28" t="str">
        <f>IF(Items!$B1399="","",Items!$A1399)</f>
        <v/>
      </c>
      <c r="B1400" s="28" t="str">
        <f>IF(Items!$B1399="","",Items!$B1399)</f>
        <v/>
      </c>
      <c r="C1400" s="32"/>
      <c r="D1400" s="32"/>
      <c r="E1400" s="32" t="str">
        <f t="shared" si="42"/>
        <v/>
      </c>
      <c r="F1400" s="33" t="str">
        <f>IF($B1400="","",Items!$I1399)</f>
        <v/>
      </c>
      <c r="G1400" s="33" t="str">
        <f t="shared" si="43"/>
        <v/>
      </c>
      <c r="H1400" s="28"/>
    </row>
    <row r="1401" spans="1:8" x14ac:dyDescent="0.25">
      <c r="A1401" s="28" t="str">
        <f>IF(Items!$B1400="","",Items!$A1400)</f>
        <v/>
      </c>
      <c r="B1401" s="28" t="str">
        <f>IF(Items!$B1400="","",Items!$B1400)</f>
        <v/>
      </c>
      <c r="C1401" s="32"/>
      <c r="D1401" s="32"/>
      <c r="E1401" s="32" t="str">
        <f t="shared" si="42"/>
        <v/>
      </c>
      <c r="F1401" s="33" t="str">
        <f>IF($B1401="","",Items!$I1400)</f>
        <v/>
      </c>
      <c r="G1401" s="33" t="str">
        <f t="shared" si="43"/>
        <v/>
      </c>
      <c r="H1401" s="28"/>
    </row>
    <row r="1402" spans="1:8" x14ac:dyDescent="0.25">
      <c r="A1402" s="28" t="str">
        <f>IF(Items!$B1401="","",Items!$A1401)</f>
        <v/>
      </c>
      <c r="B1402" s="28" t="str">
        <f>IF(Items!$B1401="","",Items!$B1401)</f>
        <v/>
      </c>
      <c r="C1402" s="32"/>
      <c r="D1402" s="32"/>
      <c r="E1402" s="32" t="str">
        <f t="shared" si="42"/>
        <v/>
      </c>
      <c r="F1402" s="33" t="str">
        <f>IF($B1402="","",Items!$I1401)</f>
        <v/>
      </c>
      <c r="G1402" s="33" t="str">
        <f t="shared" si="43"/>
        <v/>
      </c>
      <c r="H1402" s="28"/>
    </row>
    <row r="1403" spans="1:8" x14ac:dyDescent="0.25">
      <c r="A1403" s="28" t="str">
        <f>IF(Items!$B1402="","",Items!$A1402)</f>
        <v/>
      </c>
      <c r="B1403" s="28" t="str">
        <f>IF(Items!$B1402="","",Items!$B1402)</f>
        <v/>
      </c>
      <c r="C1403" s="32"/>
      <c r="D1403" s="32"/>
      <c r="E1403" s="32" t="str">
        <f t="shared" si="42"/>
        <v/>
      </c>
      <c r="F1403" s="33" t="str">
        <f>IF($B1403="","",Items!$I1402)</f>
        <v/>
      </c>
      <c r="G1403" s="33" t="str">
        <f t="shared" si="43"/>
        <v/>
      </c>
      <c r="H1403" s="28"/>
    </row>
    <row r="1404" spans="1:8" x14ac:dyDescent="0.25">
      <c r="A1404" s="28" t="str">
        <f>IF(Items!$B1403="","",Items!$A1403)</f>
        <v/>
      </c>
      <c r="B1404" s="28" t="str">
        <f>IF(Items!$B1403="","",Items!$B1403)</f>
        <v/>
      </c>
      <c r="C1404" s="32"/>
      <c r="D1404" s="32"/>
      <c r="E1404" s="32" t="str">
        <f t="shared" si="42"/>
        <v/>
      </c>
      <c r="F1404" s="33" t="str">
        <f>IF($B1404="","",Items!$I1403)</f>
        <v/>
      </c>
      <c r="G1404" s="33" t="str">
        <f t="shared" si="43"/>
        <v/>
      </c>
      <c r="H1404" s="28"/>
    </row>
    <row r="1405" spans="1:8" x14ac:dyDescent="0.25">
      <c r="A1405" s="28" t="str">
        <f>IF(Items!$B1404="","",Items!$A1404)</f>
        <v/>
      </c>
      <c r="B1405" s="28" t="str">
        <f>IF(Items!$B1404="","",Items!$B1404)</f>
        <v/>
      </c>
      <c r="C1405" s="32"/>
      <c r="D1405" s="32"/>
      <c r="E1405" s="32" t="str">
        <f t="shared" si="42"/>
        <v/>
      </c>
      <c r="F1405" s="33" t="str">
        <f>IF($B1405="","",Items!$I1404)</f>
        <v/>
      </c>
      <c r="G1405" s="33" t="str">
        <f t="shared" si="43"/>
        <v/>
      </c>
      <c r="H1405" s="28"/>
    </row>
    <row r="1406" spans="1:8" x14ac:dyDescent="0.25">
      <c r="A1406" s="28" t="str">
        <f>IF(Items!$B1405="","",Items!$A1405)</f>
        <v/>
      </c>
      <c r="B1406" s="28" t="str">
        <f>IF(Items!$B1405="","",Items!$B1405)</f>
        <v/>
      </c>
      <c r="C1406" s="32"/>
      <c r="D1406" s="32"/>
      <c r="E1406" s="32" t="str">
        <f t="shared" si="42"/>
        <v/>
      </c>
      <c r="F1406" s="33" t="str">
        <f>IF($B1406="","",Items!$I1405)</f>
        <v/>
      </c>
      <c r="G1406" s="33" t="str">
        <f t="shared" si="43"/>
        <v/>
      </c>
      <c r="H1406" s="28"/>
    </row>
    <row r="1407" spans="1:8" x14ac:dyDescent="0.25">
      <c r="A1407" s="28" t="str">
        <f>IF(Items!$B1406="","",Items!$A1406)</f>
        <v/>
      </c>
      <c r="B1407" s="28" t="str">
        <f>IF(Items!$B1406="","",Items!$B1406)</f>
        <v/>
      </c>
      <c r="C1407" s="32"/>
      <c r="D1407" s="32"/>
      <c r="E1407" s="32" t="str">
        <f t="shared" si="42"/>
        <v/>
      </c>
      <c r="F1407" s="33" t="str">
        <f>IF($B1407="","",Items!$I1406)</f>
        <v/>
      </c>
      <c r="G1407" s="33" t="str">
        <f t="shared" si="43"/>
        <v/>
      </c>
      <c r="H1407" s="28"/>
    </row>
    <row r="1408" spans="1:8" x14ac:dyDescent="0.25">
      <c r="A1408" s="28" t="str">
        <f>IF(Items!$B1407="","",Items!$A1407)</f>
        <v/>
      </c>
      <c r="B1408" s="28" t="str">
        <f>IF(Items!$B1407="","",Items!$B1407)</f>
        <v/>
      </c>
      <c r="C1408" s="32"/>
      <c r="D1408" s="32"/>
      <c r="E1408" s="32" t="str">
        <f t="shared" si="42"/>
        <v/>
      </c>
      <c r="F1408" s="33" t="str">
        <f>IF($B1408="","",Items!$I1407)</f>
        <v/>
      </c>
      <c r="G1408" s="33" t="str">
        <f t="shared" si="43"/>
        <v/>
      </c>
      <c r="H1408" s="28"/>
    </row>
    <row r="1409" spans="1:8" x14ac:dyDescent="0.25">
      <c r="A1409" s="28" t="str">
        <f>IF(Items!$B1408="","",Items!$A1408)</f>
        <v/>
      </c>
      <c r="B1409" s="28" t="str">
        <f>IF(Items!$B1408="","",Items!$B1408)</f>
        <v/>
      </c>
      <c r="C1409" s="32"/>
      <c r="D1409" s="32"/>
      <c r="E1409" s="32" t="str">
        <f t="shared" si="42"/>
        <v/>
      </c>
      <c r="F1409" s="33" t="str">
        <f>IF($B1409="","",Items!$I1408)</f>
        <v/>
      </c>
      <c r="G1409" s="33" t="str">
        <f t="shared" si="43"/>
        <v/>
      </c>
      <c r="H1409" s="28"/>
    </row>
    <row r="1410" spans="1:8" x14ac:dyDescent="0.25">
      <c r="A1410" s="28" t="str">
        <f>IF(Items!$B1409="","",Items!$A1409)</f>
        <v/>
      </c>
      <c r="B1410" s="28" t="str">
        <f>IF(Items!$B1409="","",Items!$B1409)</f>
        <v/>
      </c>
      <c r="C1410" s="32"/>
      <c r="D1410" s="32"/>
      <c r="E1410" s="32" t="str">
        <f t="shared" si="42"/>
        <v/>
      </c>
      <c r="F1410" s="33" t="str">
        <f>IF($B1410="","",Items!$I1409)</f>
        <v/>
      </c>
      <c r="G1410" s="33" t="str">
        <f t="shared" si="43"/>
        <v/>
      </c>
      <c r="H1410" s="28"/>
    </row>
    <row r="1411" spans="1:8" x14ac:dyDescent="0.25">
      <c r="A1411" s="28" t="str">
        <f>IF(Items!$B1410="","",Items!$A1410)</f>
        <v/>
      </c>
      <c r="B1411" s="28" t="str">
        <f>IF(Items!$B1410="","",Items!$B1410)</f>
        <v/>
      </c>
      <c r="C1411" s="32"/>
      <c r="D1411" s="32"/>
      <c r="E1411" s="32" t="str">
        <f t="shared" si="42"/>
        <v/>
      </c>
      <c r="F1411" s="33" t="str">
        <f>IF($B1411="","",Items!$I1410)</f>
        <v/>
      </c>
      <c r="G1411" s="33" t="str">
        <f t="shared" si="43"/>
        <v/>
      </c>
      <c r="H1411" s="28"/>
    </row>
    <row r="1412" spans="1:8" x14ac:dyDescent="0.25">
      <c r="A1412" s="28" t="str">
        <f>IF(Items!$B1411="","",Items!$A1411)</f>
        <v/>
      </c>
      <c r="B1412" s="28" t="str">
        <f>IF(Items!$B1411="","",Items!$B1411)</f>
        <v/>
      </c>
      <c r="C1412" s="32"/>
      <c r="D1412" s="32"/>
      <c r="E1412" s="32" t="str">
        <f t="shared" si="42"/>
        <v/>
      </c>
      <c r="F1412" s="33" t="str">
        <f>IF($B1412="","",Items!$I1411)</f>
        <v/>
      </c>
      <c r="G1412" s="33" t="str">
        <f t="shared" si="43"/>
        <v/>
      </c>
      <c r="H1412" s="28"/>
    </row>
    <row r="1413" spans="1:8" x14ac:dyDescent="0.25">
      <c r="A1413" s="28" t="str">
        <f>IF(Items!$B1412="","",Items!$A1412)</f>
        <v/>
      </c>
      <c r="B1413" s="28" t="str">
        <f>IF(Items!$B1412="","",Items!$B1412)</f>
        <v/>
      </c>
      <c r="C1413" s="32"/>
      <c r="D1413" s="32"/>
      <c r="E1413" s="32" t="str">
        <f t="shared" si="42"/>
        <v/>
      </c>
      <c r="F1413" s="33" t="str">
        <f>IF($B1413="","",Items!$I1412)</f>
        <v/>
      </c>
      <c r="G1413" s="33" t="str">
        <f t="shared" si="43"/>
        <v/>
      </c>
      <c r="H1413" s="28"/>
    </row>
    <row r="1414" spans="1:8" x14ac:dyDescent="0.25">
      <c r="A1414" s="28" t="str">
        <f>IF(Items!$B1413="","",Items!$A1413)</f>
        <v/>
      </c>
      <c r="B1414" s="28" t="str">
        <f>IF(Items!$B1413="","",Items!$B1413)</f>
        <v/>
      </c>
      <c r="C1414" s="32"/>
      <c r="D1414" s="32"/>
      <c r="E1414" s="32" t="str">
        <f t="shared" ref="E1414:E1477" si="44">IF(OR($B1414="",$D1414=""),"",$D1414-$C1414)</f>
        <v/>
      </c>
      <c r="F1414" s="33" t="str">
        <f>IF($B1414="","",Items!$I1413)</f>
        <v/>
      </c>
      <c r="G1414" s="33" t="str">
        <f t="shared" ref="G1414:G1477" si="45">IF($E1414="","",$E1414*$F1414)</f>
        <v/>
      </c>
      <c r="H1414" s="28"/>
    </row>
    <row r="1415" spans="1:8" x14ac:dyDescent="0.25">
      <c r="A1415" s="28" t="str">
        <f>IF(Items!$B1414="","",Items!$A1414)</f>
        <v/>
      </c>
      <c r="B1415" s="28" t="str">
        <f>IF(Items!$B1414="","",Items!$B1414)</f>
        <v/>
      </c>
      <c r="C1415" s="32"/>
      <c r="D1415" s="32"/>
      <c r="E1415" s="32" t="str">
        <f t="shared" si="44"/>
        <v/>
      </c>
      <c r="F1415" s="33" t="str">
        <f>IF($B1415="","",Items!$I1414)</f>
        <v/>
      </c>
      <c r="G1415" s="33" t="str">
        <f t="shared" si="45"/>
        <v/>
      </c>
      <c r="H1415" s="28"/>
    </row>
    <row r="1416" spans="1:8" x14ac:dyDescent="0.25">
      <c r="A1416" s="28" t="str">
        <f>IF(Items!$B1415="","",Items!$A1415)</f>
        <v/>
      </c>
      <c r="B1416" s="28" t="str">
        <f>IF(Items!$B1415="","",Items!$B1415)</f>
        <v/>
      </c>
      <c r="C1416" s="32"/>
      <c r="D1416" s="32"/>
      <c r="E1416" s="32" t="str">
        <f t="shared" si="44"/>
        <v/>
      </c>
      <c r="F1416" s="33" t="str">
        <f>IF($B1416="","",Items!$I1415)</f>
        <v/>
      </c>
      <c r="G1416" s="33" t="str">
        <f t="shared" si="45"/>
        <v/>
      </c>
      <c r="H1416" s="28"/>
    </row>
    <row r="1417" spans="1:8" x14ac:dyDescent="0.25">
      <c r="A1417" s="28" t="str">
        <f>IF(Items!$B1416="","",Items!$A1416)</f>
        <v/>
      </c>
      <c r="B1417" s="28" t="str">
        <f>IF(Items!$B1416="","",Items!$B1416)</f>
        <v/>
      </c>
      <c r="C1417" s="32"/>
      <c r="D1417" s="32"/>
      <c r="E1417" s="32" t="str">
        <f t="shared" si="44"/>
        <v/>
      </c>
      <c r="F1417" s="33" t="str">
        <f>IF($B1417="","",Items!$I1416)</f>
        <v/>
      </c>
      <c r="G1417" s="33" t="str">
        <f t="shared" si="45"/>
        <v/>
      </c>
      <c r="H1417" s="28"/>
    </row>
    <row r="1418" spans="1:8" x14ac:dyDescent="0.25">
      <c r="A1418" s="28" t="str">
        <f>IF(Items!$B1417="","",Items!$A1417)</f>
        <v/>
      </c>
      <c r="B1418" s="28" t="str">
        <f>IF(Items!$B1417="","",Items!$B1417)</f>
        <v/>
      </c>
      <c r="C1418" s="32"/>
      <c r="D1418" s="32"/>
      <c r="E1418" s="32" t="str">
        <f t="shared" si="44"/>
        <v/>
      </c>
      <c r="F1418" s="33" t="str">
        <f>IF($B1418="","",Items!$I1417)</f>
        <v/>
      </c>
      <c r="G1418" s="33" t="str">
        <f t="shared" si="45"/>
        <v/>
      </c>
      <c r="H1418" s="28"/>
    </row>
    <row r="1419" spans="1:8" x14ac:dyDescent="0.25">
      <c r="A1419" s="28" t="str">
        <f>IF(Items!$B1418="","",Items!$A1418)</f>
        <v/>
      </c>
      <c r="B1419" s="28" t="str">
        <f>IF(Items!$B1418="","",Items!$B1418)</f>
        <v/>
      </c>
      <c r="C1419" s="32"/>
      <c r="D1419" s="32"/>
      <c r="E1419" s="32" t="str">
        <f t="shared" si="44"/>
        <v/>
      </c>
      <c r="F1419" s="33" t="str">
        <f>IF($B1419="","",Items!$I1418)</f>
        <v/>
      </c>
      <c r="G1419" s="33" t="str">
        <f t="shared" si="45"/>
        <v/>
      </c>
      <c r="H1419" s="28"/>
    </row>
    <row r="1420" spans="1:8" x14ac:dyDescent="0.25">
      <c r="A1420" s="28" t="str">
        <f>IF(Items!$B1419="","",Items!$A1419)</f>
        <v/>
      </c>
      <c r="B1420" s="28" t="str">
        <f>IF(Items!$B1419="","",Items!$B1419)</f>
        <v/>
      </c>
      <c r="C1420" s="32"/>
      <c r="D1420" s="32"/>
      <c r="E1420" s="32" t="str">
        <f t="shared" si="44"/>
        <v/>
      </c>
      <c r="F1420" s="33" t="str">
        <f>IF($B1420="","",Items!$I1419)</f>
        <v/>
      </c>
      <c r="G1420" s="33" t="str">
        <f t="shared" si="45"/>
        <v/>
      </c>
      <c r="H1420" s="28"/>
    </row>
    <row r="1421" spans="1:8" x14ac:dyDescent="0.25">
      <c r="A1421" s="28" t="str">
        <f>IF(Items!$B1420="","",Items!$A1420)</f>
        <v/>
      </c>
      <c r="B1421" s="28" t="str">
        <f>IF(Items!$B1420="","",Items!$B1420)</f>
        <v/>
      </c>
      <c r="C1421" s="32"/>
      <c r="D1421" s="32"/>
      <c r="E1421" s="32" t="str">
        <f t="shared" si="44"/>
        <v/>
      </c>
      <c r="F1421" s="33" t="str">
        <f>IF($B1421="","",Items!$I1420)</f>
        <v/>
      </c>
      <c r="G1421" s="33" t="str">
        <f t="shared" si="45"/>
        <v/>
      </c>
      <c r="H1421" s="28"/>
    </row>
    <row r="1422" spans="1:8" x14ac:dyDescent="0.25">
      <c r="A1422" s="28" t="str">
        <f>IF(Items!$B1421="","",Items!$A1421)</f>
        <v/>
      </c>
      <c r="B1422" s="28" t="str">
        <f>IF(Items!$B1421="","",Items!$B1421)</f>
        <v/>
      </c>
      <c r="C1422" s="32"/>
      <c r="D1422" s="32"/>
      <c r="E1422" s="32" t="str">
        <f t="shared" si="44"/>
        <v/>
      </c>
      <c r="F1422" s="33" t="str">
        <f>IF($B1422="","",Items!$I1421)</f>
        <v/>
      </c>
      <c r="G1422" s="33" t="str">
        <f t="shared" si="45"/>
        <v/>
      </c>
      <c r="H1422" s="28"/>
    </row>
    <row r="1423" spans="1:8" x14ac:dyDescent="0.25">
      <c r="A1423" s="28" t="str">
        <f>IF(Items!$B1422="","",Items!$A1422)</f>
        <v/>
      </c>
      <c r="B1423" s="28" t="str">
        <f>IF(Items!$B1422="","",Items!$B1422)</f>
        <v/>
      </c>
      <c r="C1423" s="32"/>
      <c r="D1423" s="32"/>
      <c r="E1423" s="32" t="str">
        <f t="shared" si="44"/>
        <v/>
      </c>
      <c r="F1423" s="33" t="str">
        <f>IF($B1423="","",Items!$I1422)</f>
        <v/>
      </c>
      <c r="G1423" s="33" t="str">
        <f t="shared" si="45"/>
        <v/>
      </c>
      <c r="H1423" s="28"/>
    </row>
    <row r="1424" spans="1:8" x14ac:dyDescent="0.25">
      <c r="A1424" s="28" t="str">
        <f>IF(Items!$B1423="","",Items!$A1423)</f>
        <v/>
      </c>
      <c r="B1424" s="28" t="str">
        <f>IF(Items!$B1423="","",Items!$B1423)</f>
        <v/>
      </c>
      <c r="C1424" s="32"/>
      <c r="D1424" s="32"/>
      <c r="E1424" s="32" t="str">
        <f t="shared" si="44"/>
        <v/>
      </c>
      <c r="F1424" s="33" t="str">
        <f>IF($B1424="","",Items!$I1423)</f>
        <v/>
      </c>
      <c r="G1424" s="33" t="str">
        <f t="shared" si="45"/>
        <v/>
      </c>
      <c r="H1424" s="28"/>
    </row>
    <row r="1425" spans="1:8" x14ac:dyDescent="0.25">
      <c r="A1425" s="28" t="str">
        <f>IF(Items!$B1424="","",Items!$A1424)</f>
        <v/>
      </c>
      <c r="B1425" s="28" t="str">
        <f>IF(Items!$B1424="","",Items!$B1424)</f>
        <v/>
      </c>
      <c r="C1425" s="32"/>
      <c r="D1425" s="32"/>
      <c r="E1425" s="32" t="str">
        <f t="shared" si="44"/>
        <v/>
      </c>
      <c r="F1425" s="33" t="str">
        <f>IF($B1425="","",Items!$I1424)</f>
        <v/>
      </c>
      <c r="G1425" s="33" t="str">
        <f t="shared" si="45"/>
        <v/>
      </c>
      <c r="H1425" s="28"/>
    </row>
    <row r="1426" spans="1:8" x14ac:dyDescent="0.25">
      <c r="A1426" s="28" t="str">
        <f>IF(Items!$B1425="","",Items!$A1425)</f>
        <v/>
      </c>
      <c r="B1426" s="28" t="str">
        <f>IF(Items!$B1425="","",Items!$B1425)</f>
        <v/>
      </c>
      <c r="C1426" s="32"/>
      <c r="D1426" s="32"/>
      <c r="E1426" s="32" t="str">
        <f t="shared" si="44"/>
        <v/>
      </c>
      <c r="F1426" s="33" t="str">
        <f>IF($B1426="","",Items!$I1425)</f>
        <v/>
      </c>
      <c r="G1426" s="33" t="str">
        <f t="shared" si="45"/>
        <v/>
      </c>
      <c r="H1426" s="28"/>
    </row>
    <row r="1427" spans="1:8" x14ac:dyDescent="0.25">
      <c r="A1427" s="28" t="str">
        <f>IF(Items!$B1426="","",Items!$A1426)</f>
        <v/>
      </c>
      <c r="B1427" s="28" t="str">
        <f>IF(Items!$B1426="","",Items!$B1426)</f>
        <v/>
      </c>
      <c r="C1427" s="32"/>
      <c r="D1427" s="32"/>
      <c r="E1427" s="32" t="str">
        <f t="shared" si="44"/>
        <v/>
      </c>
      <c r="F1427" s="33" t="str">
        <f>IF($B1427="","",Items!$I1426)</f>
        <v/>
      </c>
      <c r="G1427" s="33" t="str">
        <f t="shared" si="45"/>
        <v/>
      </c>
      <c r="H1427" s="28"/>
    </row>
    <row r="1428" spans="1:8" x14ac:dyDescent="0.25">
      <c r="A1428" s="28" t="str">
        <f>IF(Items!$B1427="","",Items!$A1427)</f>
        <v/>
      </c>
      <c r="B1428" s="28" t="str">
        <f>IF(Items!$B1427="","",Items!$B1427)</f>
        <v/>
      </c>
      <c r="C1428" s="32"/>
      <c r="D1428" s="32"/>
      <c r="E1428" s="32" t="str">
        <f t="shared" si="44"/>
        <v/>
      </c>
      <c r="F1428" s="33" t="str">
        <f>IF($B1428="","",Items!$I1427)</f>
        <v/>
      </c>
      <c r="G1428" s="33" t="str">
        <f t="shared" si="45"/>
        <v/>
      </c>
      <c r="H1428" s="28"/>
    </row>
    <row r="1429" spans="1:8" x14ac:dyDescent="0.25">
      <c r="A1429" s="28" t="str">
        <f>IF(Items!$B1428="","",Items!$A1428)</f>
        <v/>
      </c>
      <c r="B1429" s="28" t="str">
        <f>IF(Items!$B1428="","",Items!$B1428)</f>
        <v/>
      </c>
      <c r="C1429" s="32"/>
      <c r="D1429" s="32"/>
      <c r="E1429" s="32" t="str">
        <f t="shared" si="44"/>
        <v/>
      </c>
      <c r="F1429" s="33" t="str">
        <f>IF($B1429="","",Items!$I1428)</f>
        <v/>
      </c>
      <c r="G1429" s="33" t="str">
        <f t="shared" si="45"/>
        <v/>
      </c>
      <c r="H1429" s="28"/>
    </row>
    <row r="1430" spans="1:8" x14ac:dyDescent="0.25">
      <c r="A1430" s="28" t="str">
        <f>IF(Items!$B1429="","",Items!$A1429)</f>
        <v/>
      </c>
      <c r="B1430" s="28" t="str">
        <f>IF(Items!$B1429="","",Items!$B1429)</f>
        <v/>
      </c>
      <c r="C1430" s="32"/>
      <c r="D1430" s="32"/>
      <c r="E1430" s="32" t="str">
        <f t="shared" si="44"/>
        <v/>
      </c>
      <c r="F1430" s="33" t="str">
        <f>IF($B1430="","",Items!$I1429)</f>
        <v/>
      </c>
      <c r="G1430" s="33" t="str">
        <f t="shared" si="45"/>
        <v/>
      </c>
      <c r="H1430" s="28"/>
    </row>
    <row r="1431" spans="1:8" x14ac:dyDescent="0.25">
      <c r="A1431" s="28" t="str">
        <f>IF(Items!$B1430="","",Items!$A1430)</f>
        <v/>
      </c>
      <c r="B1431" s="28" t="str">
        <f>IF(Items!$B1430="","",Items!$B1430)</f>
        <v/>
      </c>
      <c r="C1431" s="32"/>
      <c r="D1431" s="32"/>
      <c r="E1431" s="32" t="str">
        <f t="shared" si="44"/>
        <v/>
      </c>
      <c r="F1431" s="33" t="str">
        <f>IF($B1431="","",Items!$I1430)</f>
        <v/>
      </c>
      <c r="G1431" s="33" t="str">
        <f t="shared" si="45"/>
        <v/>
      </c>
      <c r="H1431" s="28"/>
    </row>
    <row r="1432" spans="1:8" x14ac:dyDescent="0.25">
      <c r="A1432" s="28" t="str">
        <f>IF(Items!$B1431="","",Items!$A1431)</f>
        <v/>
      </c>
      <c r="B1432" s="28" t="str">
        <f>IF(Items!$B1431="","",Items!$B1431)</f>
        <v/>
      </c>
      <c r="C1432" s="32"/>
      <c r="D1432" s="32"/>
      <c r="E1432" s="32" t="str">
        <f t="shared" si="44"/>
        <v/>
      </c>
      <c r="F1432" s="33" t="str">
        <f>IF($B1432="","",Items!$I1431)</f>
        <v/>
      </c>
      <c r="G1432" s="33" t="str">
        <f t="shared" si="45"/>
        <v/>
      </c>
      <c r="H1432" s="28"/>
    </row>
    <row r="1433" spans="1:8" x14ac:dyDescent="0.25">
      <c r="A1433" s="28" t="str">
        <f>IF(Items!$B1432="","",Items!$A1432)</f>
        <v/>
      </c>
      <c r="B1433" s="28" t="str">
        <f>IF(Items!$B1432="","",Items!$B1432)</f>
        <v/>
      </c>
      <c r="C1433" s="32"/>
      <c r="D1433" s="32"/>
      <c r="E1433" s="32" t="str">
        <f t="shared" si="44"/>
        <v/>
      </c>
      <c r="F1433" s="33" t="str">
        <f>IF($B1433="","",Items!$I1432)</f>
        <v/>
      </c>
      <c r="G1433" s="33" t="str">
        <f t="shared" si="45"/>
        <v/>
      </c>
      <c r="H1433" s="28"/>
    </row>
    <row r="1434" spans="1:8" x14ac:dyDescent="0.25">
      <c r="A1434" s="28" t="str">
        <f>IF(Items!$B1433="","",Items!$A1433)</f>
        <v/>
      </c>
      <c r="B1434" s="28" t="str">
        <f>IF(Items!$B1433="","",Items!$B1433)</f>
        <v/>
      </c>
      <c r="C1434" s="32"/>
      <c r="D1434" s="32"/>
      <c r="E1434" s="32" t="str">
        <f t="shared" si="44"/>
        <v/>
      </c>
      <c r="F1434" s="33" t="str">
        <f>IF($B1434="","",Items!$I1433)</f>
        <v/>
      </c>
      <c r="G1434" s="33" t="str">
        <f t="shared" si="45"/>
        <v/>
      </c>
      <c r="H1434" s="28"/>
    </row>
    <row r="1435" spans="1:8" x14ac:dyDescent="0.25">
      <c r="A1435" s="28" t="str">
        <f>IF(Items!$B1434="","",Items!$A1434)</f>
        <v/>
      </c>
      <c r="B1435" s="28" t="str">
        <f>IF(Items!$B1434="","",Items!$B1434)</f>
        <v/>
      </c>
      <c r="C1435" s="32"/>
      <c r="D1435" s="32"/>
      <c r="E1435" s="32" t="str">
        <f t="shared" si="44"/>
        <v/>
      </c>
      <c r="F1435" s="33" t="str">
        <f>IF($B1435="","",Items!$I1434)</f>
        <v/>
      </c>
      <c r="G1435" s="33" t="str">
        <f t="shared" si="45"/>
        <v/>
      </c>
      <c r="H1435" s="28"/>
    </row>
    <row r="1436" spans="1:8" x14ac:dyDescent="0.25">
      <c r="A1436" s="28" t="str">
        <f>IF(Items!$B1435="","",Items!$A1435)</f>
        <v/>
      </c>
      <c r="B1436" s="28" t="str">
        <f>IF(Items!$B1435="","",Items!$B1435)</f>
        <v/>
      </c>
      <c r="C1436" s="32"/>
      <c r="D1436" s="32"/>
      <c r="E1436" s="32" t="str">
        <f t="shared" si="44"/>
        <v/>
      </c>
      <c r="F1436" s="33" t="str">
        <f>IF($B1436="","",Items!$I1435)</f>
        <v/>
      </c>
      <c r="G1436" s="33" t="str">
        <f t="shared" si="45"/>
        <v/>
      </c>
      <c r="H1436" s="28"/>
    </row>
    <row r="1437" spans="1:8" x14ac:dyDescent="0.25">
      <c r="A1437" s="28" t="str">
        <f>IF(Items!$B1436="","",Items!$A1436)</f>
        <v/>
      </c>
      <c r="B1437" s="28" t="str">
        <f>IF(Items!$B1436="","",Items!$B1436)</f>
        <v/>
      </c>
      <c r="C1437" s="32"/>
      <c r="D1437" s="32"/>
      <c r="E1437" s="32" t="str">
        <f t="shared" si="44"/>
        <v/>
      </c>
      <c r="F1437" s="33" t="str">
        <f>IF($B1437="","",Items!$I1436)</f>
        <v/>
      </c>
      <c r="G1437" s="33" t="str">
        <f t="shared" si="45"/>
        <v/>
      </c>
      <c r="H1437" s="28"/>
    </row>
    <row r="1438" spans="1:8" x14ac:dyDescent="0.25">
      <c r="A1438" s="28" t="str">
        <f>IF(Items!$B1437="","",Items!$A1437)</f>
        <v/>
      </c>
      <c r="B1438" s="28" t="str">
        <f>IF(Items!$B1437="","",Items!$B1437)</f>
        <v/>
      </c>
      <c r="C1438" s="32"/>
      <c r="D1438" s="32"/>
      <c r="E1438" s="32" t="str">
        <f t="shared" si="44"/>
        <v/>
      </c>
      <c r="F1438" s="33" t="str">
        <f>IF($B1438="","",Items!$I1437)</f>
        <v/>
      </c>
      <c r="G1438" s="33" t="str">
        <f t="shared" si="45"/>
        <v/>
      </c>
      <c r="H1438" s="28"/>
    </row>
    <row r="1439" spans="1:8" x14ac:dyDescent="0.25">
      <c r="A1439" s="28" t="str">
        <f>IF(Items!$B1438="","",Items!$A1438)</f>
        <v/>
      </c>
      <c r="B1439" s="28" t="str">
        <f>IF(Items!$B1438="","",Items!$B1438)</f>
        <v/>
      </c>
      <c r="C1439" s="32"/>
      <c r="D1439" s="32"/>
      <c r="E1439" s="32" t="str">
        <f t="shared" si="44"/>
        <v/>
      </c>
      <c r="F1439" s="33" t="str">
        <f>IF($B1439="","",Items!$I1438)</f>
        <v/>
      </c>
      <c r="G1439" s="33" t="str">
        <f t="shared" si="45"/>
        <v/>
      </c>
      <c r="H1439" s="28"/>
    </row>
    <row r="1440" spans="1:8" x14ac:dyDescent="0.25">
      <c r="A1440" s="28" t="str">
        <f>IF(Items!$B1439="","",Items!$A1439)</f>
        <v/>
      </c>
      <c r="B1440" s="28" t="str">
        <f>IF(Items!$B1439="","",Items!$B1439)</f>
        <v/>
      </c>
      <c r="C1440" s="32"/>
      <c r="D1440" s="32"/>
      <c r="E1440" s="32" t="str">
        <f t="shared" si="44"/>
        <v/>
      </c>
      <c r="F1440" s="33" t="str">
        <f>IF($B1440="","",Items!$I1439)</f>
        <v/>
      </c>
      <c r="G1440" s="33" t="str">
        <f t="shared" si="45"/>
        <v/>
      </c>
      <c r="H1440" s="28"/>
    </row>
    <row r="1441" spans="1:8" x14ac:dyDescent="0.25">
      <c r="A1441" s="28" t="str">
        <f>IF(Items!$B1440="","",Items!$A1440)</f>
        <v/>
      </c>
      <c r="B1441" s="28" t="str">
        <f>IF(Items!$B1440="","",Items!$B1440)</f>
        <v/>
      </c>
      <c r="C1441" s="32"/>
      <c r="D1441" s="32"/>
      <c r="E1441" s="32" t="str">
        <f t="shared" si="44"/>
        <v/>
      </c>
      <c r="F1441" s="33" t="str">
        <f>IF($B1441="","",Items!$I1440)</f>
        <v/>
      </c>
      <c r="G1441" s="33" t="str">
        <f t="shared" si="45"/>
        <v/>
      </c>
      <c r="H1441" s="28"/>
    </row>
    <row r="1442" spans="1:8" x14ac:dyDescent="0.25">
      <c r="A1442" s="28" t="str">
        <f>IF(Items!$B1441="","",Items!$A1441)</f>
        <v/>
      </c>
      <c r="B1442" s="28" t="str">
        <f>IF(Items!$B1441="","",Items!$B1441)</f>
        <v/>
      </c>
      <c r="C1442" s="32"/>
      <c r="D1442" s="32"/>
      <c r="E1442" s="32" t="str">
        <f t="shared" si="44"/>
        <v/>
      </c>
      <c r="F1442" s="33" t="str">
        <f>IF($B1442="","",Items!$I1441)</f>
        <v/>
      </c>
      <c r="G1442" s="33" t="str">
        <f t="shared" si="45"/>
        <v/>
      </c>
      <c r="H1442" s="28"/>
    </row>
    <row r="1443" spans="1:8" x14ac:dyDescent="0.25">
      <c r="A1443" s="28" t="str">
        <f>IF(Items!$B1442="","",Items!$A1442)</f>
        <v/>
      </c>
      <c r="B1443" s="28" t="str">
        <f>IF(Items!$B1442="","",Items!$B1442)</f>
        <v/>
      </c>
      <c r="C1443" s="32"/>
      <c r="D1443" s="32"/>
      <c r="E1443" s="32" t="str">
        <f t="shared" si="44"/>
        <v/>
      </c>
      <c r="F1443" s="33" t="str">
        <f>IF($B1443="","",Items!$I1442)</f>
        <v/>
      </c>
      <c r="G1443" s="33" t="str">
        <f t="shared" si="45"/>
        <v/>
      </c>
      <c r="H1443" s="28"/>
    </row>
    <row r="1444" spans="1:8" x14ac:dyDescent="0.25">
      <c r="A1444" s="28" t="str">
        <f>IF(Items!$B1443="","",Items!$A1443)</f>
        <v/>
      </c>
      <c r="B1444" s="28" t="str">
        <f>IF(Items!$B1443="","",Items!$B1443)</f>
        <v/>
      </c>
      <c r="C1444" s="32"/>
      <c r="D1444" s="32"/>
      <c r="E1444" s="32" t="str">
        <f t="shared" si="44"/>
        <v/>
      </c>
      <c r="F1444" s="33" t="str">
        <f>IF($B1444="","",Items!$I1443)</f>
        <v/>
      </c>
      <c r="G1444" s="33" t="str">
        <f t="shared" si="45"/>
        <v/>
      </c>
      <c r="H1444" s="28"/>
    </row>
    <row r="1445" spans="1:8" x14ac:dyDescent="0.25">
      <c r="A1445" s="28" t="str">
        <f>IF(Items!$B1444="","",Items!$A1444)</f>
        <v/>
      </c>
      <c r="B1445" s="28" t="str">
        <f>IF(Items!$B1444="","",Items!$B1444)</f>
        <v/>
      </c>
      <c r="C1445" s="32"/>
      <c r="D1445" s="32"/>
      <c r="E1445" s="32" t="str">
        <f t="shared" si="44"/>
        <v/>
      </c>
      <c r="F1445" s="33" t="str">
        <f>IF($B1445="","",Items!$I1444)</f>
        <v/>
      </c>
      <c r="G1445" s="33" t="str">
        <f t="shared" si="45"/>
        <v/>
      </c>
      <c r="H1445" s="28"/>
    </row>
    <row r="1446" spans="1:8" x14ac:dyDescent="0.25">
      <c r="A1446" s="28" t="str">
        <f>IF(Items!$B1445="","",Items!$A1445)</f>
        <v/>
      </c>
      <c r="B1446" s="28" t="str">
        <f>IF(Items!$B1445="","",Items!$B1445)</f>
        <v/>
      </c>
      <c r="C1446" s="32"/>
      <c r="D1446" s="32"/>
      <c r="E1446" s="32" t="str">
        <f t="shared" si="44"/>
        <v/>
      </c>
      <c r="F1446" s="33" t="str">
        <f>IF($B1446="","",Items!$I1445)</f>
        <v/>
      </c>
      <c r="G1446" s="33" t="str">
        <f t="shared" si="45"/>
        <v/>
      </c>
      <c r="H1446" s="28"/>
    </row>
    <row r="1447" spans="1:8" x14ac:dyDescent="0.25">
      <c r="A1447" s="28" t="str">
        <f>IF(Items!$B1446="","",Items!$A1446)</f>
        <v/>
      </c>
      <c r="B1447" s="28" t="str">
        <f>IF(Items!$B1446="","",Items!$B1446)</f>
        <v/>
      </c>
      <c r="C1447" s="32"/>
      <c r="D1447" s="32"/>
      <c r="E1447" s="32" t="str">
        <f t="shared" si="44"/>
        <v/>
      </c>
      <c r="F1447" s="33" t="str">
        <f>IF($B1447="","",Items!$I1446)</f>
        <v/>
      </c>
      <c r="G1447" s="33" t="str">
        <f t="shared" si="45"/>
        <v/>
      </c>
      <c r="H1447" s="28"/>
    </row>
    <row r="1448" spans="1:8" x14ac:dyDescent="0.25">
      <c r="A1448" s="28" t="str">
        <f>IF(Items!$B1447="","",Items!$A1447)</f>
        <v/>
      </c>
      <c r="B1448" s="28" t="str">
        <f>IF(Items!$B1447="","",Items!$B1447)</f>
        <v/>
      </c>
      <c r="C1448" s="32"/>
      <c r="D1448" s="32"/>
      <c r="E1448" s="32" t="str">
        <f t="shared" si="44"/>
        <v/>
      </c>
      <c r="F1448" s="33" t="str">
        <f>IF($B1448="","",Items!$I1447)</f>
        <v/>
      </c>
      <c r="G1448" s="33" t="str">
        <f t="shared" si="45"/>
        <v/>
      </c>
      <c r="H1448" s="28"/>
    </row>
    <row r="1449" spans="1:8" x14ac:dyDescent="0.25">
      <c r="A1449" s="28" t="str">
        <f>IF(Items!$B1448="","",Items!$A1448)</f>
        <v/>
      </c>
      <c r="B1449" s="28" t="str">
        <f>IF(Items!$B1448="","",Items!$B1448)</f>
        <v/>
      </c>
      <c r="C1449" s="32"/>
      <c r="D1449" s="32"/>
      <c r="E1449" s="32" t="str">
        <f t="shared" si="44"/>
        <v/>
      </c>
      <c r="F1449" s="33" t="str">
        <f>IF($B1449="","",Items!$I1448)</f>
        <v/>
      </c>
      <c r="G1449" s="33" t="str">
        <f t="shared" si="45"/>
        <v/>
      </c>
      <c r="H1449" s="28"/>
    </row>
    <row r="1450" spans="1:8" x14ac:dyDescent="0.25">
      <c r="A1450" s="28" t="str">
        <f>IF(Items!$B1449="","",Items!$A1449)</f>
        <v/>
      </c>
      <c r="B1450" s="28" t="str">
        <f>IF(Items!$B1449="","",Items!$B1449)</f>
        <v/>
      </c>
      <c r="C1450" s="32"/>
      <c r="D1450" s="32"/>
      <c r="E1450" s="32" t="str">
        <f t="shared" si="44"/>
        <v/>
      </c>
      <c r="F1450" s="33" t="str">
        <f>IF($B1450="","",Items!$I1449)</f>
        <v/>
      </c>
      <c r="G1450" s="33" t="str">
        <f t="shared" si="45"/>
        <v/>
      </c>
      <c r="H1450" s="28"/>
    </row>
    <row r="1451" spans="1:8" x14ac:dyDescent="0.25">
      <c r="A1451" s="28" t="str">
        <f>IF(Items!$B1450="","",Items!$A1450)</f>
        <v/>
      </c>
      <c r="B1451" s="28" t="str">
        <f>IF(Items!$B1450="","",Items!$B1450)</f>
        <v/>
      </c>
      <c r="C1451" s="32"/>
      <c r="D1451" s="32"/>
      <c r="E1451" s="32" t="str">
        <f t="shared" si="44"/>
        <v/>
      </c>
      <c r="F1451" s="33" t="str">
        <f>IF($B1451="","",Items!$I1450)</f>
        <v/>
      </c>
      <c r="G1451" s="33" t="str">
        <f t="shared" si="45"/>
        <v/>
      </c>
      <c r="H1451" s="28"/>
    </row>
    <row r="1452" spans="1:8" x14ac:dyDescent="0.25">
      <c r="A1452" s="28" t="str">
        <f>IF(Items!$B1451="","",Items!$A1451)</f>
        <v/>
      </c>
      <c r="B1452" s="28" t="str">
        <f>IF(Items!$B1451="","",Items!$B1451)</f>
        <v/>
      </c>
      <c r="C1452" s="32"/>
      <c r="D1452" s="32"/>
      <c r="E1452" s="32" t="str">
        <f t="shared" si="44"/>
        <v/>
      </c>
      <c r="F1452" s="33" t="str">
        <f>IF($B1452="","",Items!$I1451)</f>
        <v/>
      </c>
      <c r="G1452" s="33" t="str">
        <f t="shared" si="45"/>
        <v/>
      </c>
      <c r="H1452" s="28"/>
    </row>
    <row r="1453" spans="1:8" x14ac:dyDescent="0.25">
      <c r="A1453" s="28" t="str">
        <f>IF(Items!$B1452="","",Items!$A1452)</f>
        <v/>
      </c>
      <c r="B1453" s="28" t="str">
        <f>IF(Items!$B1452="","",Items!$B1452)</f>
        <v/>
      </c>
      <c r="C1453" s="32"/>
      <c r="D1453" s="32"/>
      <c r="E1453" s="32" t="str">
        <f t="shared" si="44"/>
        <v/>
      </c>
      <c r="F1453" s="33" t="str">
        <f>IF($B1453="","",Items!$I1452)</f>
        <v/>
      </c>
      <c r="G1453" s="33" t="str">
        <f t="shared" si="45"/>
        <v/>
      </c>
      <c r="H1453" s="28"/>
    </row>
    <row r="1454" spans="1:8" x14ac:dyDescent="0.25">
      <c r="A1454" s="28" t="str">
        <f>IF(Items!$B1453="","",Items!$A1453)</f>
        <v/>
      </c>
      <c r="B1454" s="28" t="str">
        <f>IF(Items!$B1453="","",Items!$B1453)</f>
        <v/>
      </c>
      <c r="C1454" s="32"/>
      <c r="D1454" s="32"/>
      <c r="E1454" s="32" t="str">
        <f t="shared" si="44"/>
        <v/>
      </c>
      <c r="F1454" s="33" t="str">
        <f>IF($B1454="","",Items!$I1453)</f>
        <v/>
      </c>
      <c r="G1454" s="33" t="str">
        <f t="shared" si="45"/>
        <v/>
      </c>
      <c r="H1454" s="28"/>
    </row>
    <row r="1455" spans="1:8" x14ac:dyDescent="0.25">
      <c r="A1455" s="28" t="str">
        <f>IF(Items!$B1454="","",Items!$A1454)</f>
        <v/>
      </c>
      <c r="B1455" s="28" t="str">
        <f>IF(Items!$B1454="","",Items!$B1454)</f>
        <v/>
      </c>
      <c r="C1455" s="32"/>
      <c r="D1455" s="32"/>
      <c r="E1455" s="32" t="str">
        <f t="shared" si="44"/>
        <v/>
      </c>
      <c r="F1455" s="33" t="str">
        <f>IF($B1455="","",Items!$I1454)</f>
        <v/>
      </c>
      <c r="G1455" s="33" t="str">
        <f t="shared" si="45"/>
        <v/>
      </c>
      <c r="H1455" s="28"/>
    </row>
    <row r="1456" spans="1:8" x14ac:dyDescent="0.25">
      <c r="A1456" s="28" t="str">
        <f>IF(Items!$B1455="","",Items!$A1455)</f>
        <v/>
      </c>
      <c r="B1456" s="28" t="str">
        <f>IF(Items!$B1455="","",Items!$B1455)</f>
        <v/>
      </c>
      <c r="C1456" s="32"/>
      <c r="D1456" s="32"/>
      <c r="E1456" s="32" t="str">
        <f t="shared" si="44"/>
        <v/>
      </c>
      <c r="F1456" s="33" t="str">
        <f>IF($B1456="","",Items!$I1455)</f>
        <v/>
      </c>
      <c r="G1456" s="33" t="str">
        <f t="shared" si="45"/>
        <v/>
      </c>
      <c r="H1456" s="28"/>
    </row>
    <row r="1457" spans="1:8" x14ac:dyDescent="0.25">
      <c r="A1457" s="28" t="str">
        <f>IF(Items!$B1456="","",Items!$A1456)</f>
        <v/>
      </c>
      <c r="B1457" s="28" t="str">
        <f>IF(Items!$B1456="","",Items!$B1456)</f>
        <v/>
      </c>
      <c r="C1457" s="32"/>
      <c r="D1457" s="32"/>
      <c r="E1457" s="32" t="str">
        <f t="shared" si="44"/>
        <v/>
      </c>
      <c r="F1457" s="33" t="str">
        <f>IF($B1457="","",Items!$I1456)</f>
        <v/>
      </c>
      <c r="G1457" s="33" t="str">
        <f t="shared" si="45"/>
        <v/>
      </c>
      <c r="H1457" s="28"/>
    </row>
    <row r="1458" spans="1:8" x14ac:dyDescent="0.25">
      <c r="A1458" s="28" t="str">
        <f>IF(Items!$B1457="","",Items!$A1457)</f>
        <v/>
      </c>
      <c r="B1458" s="28" t="str">
        <f>IF(Items!$B1457="","",Items!$B1457)</f>
        <v/>
      </c>
      <c r="C1458" s="32"/>
      <c r="D1458" s="32"/>
      <c r="E1458" s="32" t="str">
        <f t="shared" si="44"/>
        <v/>
      </c>
      <c r="F1458" s="33" t="str">
        <f>IF($B1458="","",Items!$I1457)</f>
        <v/>
      </c>
      <c r="G1458" s="33" t="str">
        <f t="shared" si="45"/>
        <v/>
      </c>
      <c r="H1458" s="28"/>
    </row>
    <row r="1459" spans="1:8" x14ac:dyDescent="0.25">
      <c r="A1459" s="28" t="str">
        <f>IF(Items!$B1458="","",Items!$A1458)</f>
        <v/>
      </c>
      <c r="B1459" s="28" t="str">
        <f>IF(Items!$B1458="","",Items!$B1458)</f>
        <v/>
      </c>
      <c r="C1459" s="32"/>
      <c r="D1459" s="32"/>
      <c r="E1459" s="32" t="str">
        <f t="shared" si="44"/>
        <v/>
      </c>
      <c r="F1459" s="33" t="str">
        <f>IF($B1459="","",Items!$I1458)</f>
        <v/>
      </c>
      <c r="G1459" s="33" t="str">
        <f t="shared" si="45"/>
        <v/>
      </c>
      <c r="H1459" s="28"/>
    </row>
    <row r="1460" spans="1:8" x14ac:dyDescent="0.25">
      <c r="A1460" s="28" t="str">
        <f>IF(Items!$B1459="","",Items!$A1459)</f>
        <v/>
      </c>
      <c r="B1460" s="28" t="str">
        <f>IF(Items!$B1459="","",Items!$B1459)</f>
        <v/>
      </c>
      <c r="C1460" s="32"/>
      <c r="D1460" s="32"/>
      <c r="E1460" s="32" t="str">
        <f t="shared" si="44"/>
        <v/>
      </c>
      <c r="F1460" s="33" t="str">
        <f>IF($B1460="","",Items!$I1459)</f>
        <v/>
      </c>
      <c r="G1460" s="33" t="str">
        <f t="shared" si="45"/>
        <v/>
      </c>
      <c r="H1460" s="28"/>
    </row>
    <row r="1461" spans="1:8" x14ac:dyDescent="0.25">
      <c r="A1461" s="28" t="str">
        <f>IF(Items!$B1460="","",Items!$A1460)</f>
        <v/>
      </c>
      <c r="B1461" s="28" t="str">
        <f>IF(Items!$B1460="","",Items!$B1460)</f>
        <v/>
      </c>
      <c r="C1461" s="32"/>
      <c r="D1461" s="32"/>
      <c r="E1461" s="32" t="str">
        <f t="shared" si="44"/>
        <v/>
      </c>
      <c r="F1461" s="33" t="str">
        <f>IF($B1461="","",Items!$I1460)</f>
        <v/>
      </c>
      <c r="G1461" s="33" t="str">
        <f t="shared" si="45"/>
        <v/>
      </c>
      <c r="H1461" s="28"/>
    </row>
    <row r="1462" spans="1:8" x14ac:dyDescent="0.25">
      <c r="A1462" s="28" t="str">
        <f>IF(Items!$B1461="","",Items!$A1461)</f>
        <v/>
      </c>
      <c r="B1462" s="28" t="str">
        <f>IF(Items!$B1461="","",Items!$B1461)</f>
        <v/>
      </c>
      <c r="C1462" s="32"/>
      <c r="D1462" s="32"/>
      <c r="E1462" s="32" t="str">
        <f t="shared" si="44"/>
        <v/>
      </c>
      <c r="F1462" s="33" t="str">
        <f>IF($B1462="","",Items!$I1461)</f>
        <v/>
      </c>
      <c r="G1462" s="33" t="str">
        <f t="shared" si="45"/>
        <v/>
      </c>
      <c r="H1462" s="28"/>
    </row>
    <row r="1463" spans="1:8" x14ac:dyDescent="0.25">
      <c r="A1463" s="28" t="str">
        <f>IF(Items!$B1462="","",Items!$A1462)</f>
        <v/>
      </c>
      <c r="B1463" s="28" t="str">
        <f>IF(Items!$B1462="","",Items!$B1462)</f>
        <v/>
      </c>
      <c r="C1463" s="32"/>
      <c r="D1463" s="32"/>
      <c r="E1463" s="32" t="str">
        <f t="shared" si="44"/>
        <v/>
      </c>
      <c r="F1463" s="33" t="str">
        <f>IF($B1463="","",Items!$I1462)</f>
        <v/>
      </c>
      <c r="G1463" s="33" t="str">
        <f t="shared" si="45"/>
        <v/>
      </c>
      <c r="H1463" s="28"/>
    </row>
    <row r="1464" spans="1:8" x14ac:dyDescent="0.25">
      <c r="A1464" s="28" t="str">
        <f>IF(Items!$B1463="","",Items!$A1463)</f>
        <v/>
      </c>
      <c r="B1464" s="28" t="str">
        <f>IF(Items!$B1463="","",Items!$B1463)</f>
        <v/>
      </c>
      <c r="C1464" s="32"/>
      <c r="D1464" s="32"/>
      <c r="E1464" s="32" t="str">
        <f t="shared" si="44"/>
        <v/>
      </c>
      <c r="F1464" s="33" t="str">
        <f>IF($B1464="","",Items!$I1463)</f>
        <v/>
      </c>
      <c r="G1464" s="33" t="str">
        <f t="shared" si="45"/>
        <v/>
      </c>
      <c r="H1464" s="28"/>
    </row>
    <row r="1465" spans="1:8" x14ac:dyDescent="0.25">
      <c r="A1465" s="28" t="str">
        <f>IF(Items!$B1464="","",Items!$A1464)</f>
        <v/>
      </c>
      <c r="B1465" s="28" t="str">
        <f>IF(Items!$B1464="","",Items!$B1464)</f>
        <v/>
      </c>
      <c r="C1465" s="32"/>
      <c r="D1465" s="32"/>
      <c r="E1465" s="32" t="str">
        <f t="shared" si="44"/>
        <v/>
      </c>
      <c r="F1465" s="33" t="str">
        <f>IF($B1465="","",Items!$I1464)</f>
        <v/>
      </c>
      <c r="G1465" s="33" t="str">
        <f t="shared" si="45"/>
        <v/>
      </c>
      <c r="H1465" s="28"/>
    </row>
    <row r="1466" spans="1:8" x14ac:dyDescent="0.25">
      <c r="A1466" s="28" t="str">
        <f>IF(Items!$B1465="","",Items!$A1465)</f>
        <v/>
      </c>
      <c r="B1466" s="28" t="str">
        <f>IF(Items!$B1465="","",Items!$B1465)</f>
        <v/>
      </c>
      <c r="C1466" s="32"/>
      <c r="D1466" s="32"/>
      <c r="E1466" s="32" t="str">
        <f t="shared" si="44"/>
        <v/>
      </c>
      <c r="F1466" s="33" t="str">
        <f>IF($B1466="","",Items!$I1465)</f>
        <v/>
      </c>
      <c r="G1466" s="33" t="str">
        <f t="shared" si="45"/>
        <v/>
      </c>
      <c r="H1466" s="28"/>
    </row>
    <row r="1467" spans="1:8" x14ac:dyDescent="0.25">
      <c r="A1467" s="28" t="str">
        <f>IF(Items!$B1466="","",Items!$A1466)</f>
        <v/>
      </c>
      <c r="B1467" s="28" t="str">
        <f>IF(Items!$B1466="","",Items!$B1466)</f>
        <v/>
      </c>
      <c r="C1467" s="32"/>
      <c r="D1467" s="32"/>
      <c r="E1467" s="32" t="str">
        <f t="shared" si="44"/>
        <v/>
      </c>
      <c r="F1467" s="33" t="str">
        <f>IF($B1467="","",Items!$I1466)</f>
        <v/>
      </c>
      <c r="G1467" s="33" t="str">
        <f t="shared" si="45"/>
        <v/>
      </c>
      <c r="H1467" s="28"/>
    </row>
    <row r="1468" spans="1:8" x14ac:dyDescent="0.25">
      <c r="A1468" s="28" t="str">
        <f>IF(Items!$B1467="","",Items!$A1467)</f>
        <v/>
      </c>
      <c r="B1468" s="28" t="str">
        <f>IF(Items!$B1467="","",Items!$B1467)</f>
        <v/>
      </c>
      <c r="C1468" s="32"/>
      <c r="D1468" s="32"/>
      <c r="E1468" s="32" t="str">
        <f t="shared" si="44"/>
        <v/>
      </c>
      <c r="F1468" s="33" t="str">
        <f>IF($B1468="","",Items!$I1467)</f>
        <v/>
      </c>
      <c r="G1468" s="33" t="str">
        <f t="shared" si="45"/>
        <v/>
      </c>
      <c r="H1468" s="28"/>
    </row>
    <row r="1469" spans="1:8" x14ac:dyDescent="0.25">
      <c r="A1469" s="28" t="str">
        <f>IF(Items!$B1468="","",Items!$A1468)</f>
        <v/>
      </c>
      <c r="B1469" s="28" t="str">
        <f>IF(Items!$B1468="","",Items!$B1468)</f>
        <v/>
      </c>
      <c r="C1469" s="32"/>
      <c r="D1469" s="32"/>
      <c r="E1469" s="32" t="str">
        <f t="shared" si="44"/>
        <v/>
      </c>
      <c r="F1469" s="33" t="str">
        <f>IF($B1469="","",Items!$I1468)</f>
        <v/>
      </c>
      <c r="G1469" s="33" t="str">
        <f t="shared" si="45"/>
        <v/>
      </c>
      <c r="H1469" s="28"/>
    </row>
    <row r="1470" spans="1:8" x14ac:dyDescent="0.25">
      <c r="A1470" s="28" t="str">
        <f>IF(Items!$B1469="","",Items!$A1469)</f>
        <v/>
      </c>
      <c r="B1470" s="28" t="str">
        <f>IF(Items!$B1469="","",Items!$B1469)</f>
        <v/>
      </c>
      <c r="C1470" s="32"/>
      <c r="D1470" s="32"/>
      <c r="E1470" s="32" t="str">
        <f t="shared" si="44"/>
        <v/>
      </c>
      <c r="F1470" s="33" t="str">
        <f>IF($B1470="","",Items!$I1469)</f>
        <v/>
      </c>
      <c r="G1470" s="33" t="str">
        <f t="shared" si="45"/>
        <v/>
      </c>
      <c r="H1470" s="28"/>
    </row>
    <row r="1471" spans="1:8" x14ac:dyDescent="0.25">
      <c r="A1471" s="28" t="str">
        <f>IF(Items!$B1470="","",Items!$A1470)</f>
        <v/>
      </c>
      <c r="B1471" s="28" t="str">
        <f>IF(Items!$B1470="","",Items!$B1470)</f>
        <v/>
      </c>
      <c r="C1471" s="32"/>
      <c r="D1471" s="32"/>
      <c r="E1471" s="32" t="str">
        <f t="shared" si="44"/>
        <v/>
      </c>
      <c r="F1471" s="33" t="str">
        <f>IF($B1471="","",Items!$I1470)</f>
        <v/>
      </c>
      <c r="G1471" s="33" t="str">
        <f t="shared" si="45"/>
        <v/>
      </c>
      <c r="H1471" s="28"/>
    </row>
    <row r="1472" spans="1:8" x14ac:dyDescent="0.25">
      <c r="A1472" s="28" t="str">
        <f>IF(Items!$B1471="","",Items!$A1471)</f>
        <v/>
      </c>
      <c r="B1472" s="28" t="str">
        <f>IF(Items!$B1471="","",Items!$B1471)</f>
        <v/>
      </c>
      <c r="C1472" s="32"/>
      <c r="D1472" s="32"/>
      <c r="E1472" s="32" t="str">
        <f t="shared" si="44"/>
        <v/>
      </c>
      <c r="F1472" s="33" t="str">
        <f>IF($B1472="","",Items!$I1471)</f>
        <v/>
      </c>
      <c r="G1472" s="33" t="str">
        <f t="shared" si="45"/>
        <v/>
      </c>
      <c r="H1472" s="28"/>
    </row>
    <row r="1473" spans="1:8" x14ac:dyDescent="0.25">
      <c r="A1473" s="28" t="str">
        <f>IF(Items!$B1472="","",Items!$A1472)</f>
        <v/>
      </c>
      <c r="B1473" s="28" t="str">
        <f>IF(Items!$B1472="","",Items!$B1472)</f>
        <v/>
      </c>
      <c r="C1473" s="32"/>
      <c r="D1473" s="32"/>
      <c r="E1473" s="32" t="str">
        <f t="shared" si="44"/>
        <v/>
      </c>
      <c r="F1473" s="33" t="str">
        <f>IF($B1473="","",Items!$I1472)</f>
        <v/>
      </c>
      <c r="G1473" s="33" t="str">
        <f t="shared" si="45"/>
        <v/>
      </c>
      <c r="H1473" s="28"/>
    </row>
    <row r="1474" spans="1:8" x14ac:dyDescent="0.25">
      <c r="A1474" s="28" t="str">
        <f>IF(Items!$B1473="","",Items!$A1473)</f>
        <v/>
      </c>
      <c r="B1474" s="28" t="str">
        <f>IF(Items!$B1473="","",Items!$B1473)</f>
        <v/>
      </c>
      <c r="C1474" s="32"/>
      <c r="D1474" s="32"/>
      <c r="E1474" s="32" t="str">
        <f t="shared" si="44"/>
        <v/>
      </c>
      <c r="F1474" s="33" t="str">
        <f>IF($B1474="","",Items!$I1473)</f>
        <v/>
      </c>
      <c r="G1474" s="33" t="str">
        <f t="shared" si="45"/>
        <v/>
      </c>
      <c r="H1474" s="28"/>
    </row>
    <row r="1475" spans="1:8" x14ac:dyDescent="0.25">
      <c r="A1475" s="28" t="str">
        <f>IF(Items!$B1474="","",Items!$A1474)</f>
        <v/>
      </c>
      <c r="B1475" s="28" t="str">
        <f>IF(Items!$B1474="","",Items!$B1474)</f>
        <v/>
      </c>
      <c r="C1475" s="32"/>
      <c r="D1475" s="32"/>
      <c r="E1475" s="32" t="str">
        <f t="shared" si="44"/>
        <v/>
      </c>
      <c r="F1475" s="33" t="str">
        <f>IF($B1475="","",Items!$I1474)</f>
        <v/>
      </c>
      <c r="G1475" s="33" t="str">
        <f t="shared" si="45"/>
        <v/>
      </c>
      <c r="H1475" s="28"/>
    </row>
    <row r="1476" spans="1:8" x14ac:dyDescent="0.25">
      <c r="A1476" s="28" t="str">
        <f>IF(Items!$B1475="","",Items!$A1475)</f>
        <v/>
      </c>
      <c r="B1476" s="28" t="str">
        <f>IF(Items!$B1475="","",Items!$B1475)</f>
        <v/>
      </c>
      <c r="C1476" s="32"/>
      <c r="D1476" s="32"/>
      <c r="E1476" s="32" t="str">
        <f t="shared" si="44"/>
        <v/>
      </c>
      <c r="F1476" s="33" t="str">
        <f>IF($B1476="","",Items!$I1475)</f>
        <v/>
      </c>
      <c r="G1476" s="33" t="str">
        <f t="shared" si="45"/>
        <v/>
      </c>
      <c r="H1476" s="28"/>
    </row>
    <row r="1477" spans="1:8" x14ac:dyDescent="0.25">
      <c r="A1477" s="28" t="str">
        <f>IF(Items!$B1476="","",Items!$A1476)</f>
        <v/>
      </c>
      <c r="B1477" s="28" t="str">
        <f>IF(Items!$B1476="","",Items!$B1476)</f>
        <v/>
      </c>
      <c r="C1477" s="32"/>
      <c r="D1477" s="32"/>
      <c r="E1477" s="32" t="str">
        <f t="shared" si="44"/>
        <v/>
      </c>
      <c r="F1477" s="33" t="str">
        <f>IF($B1477="","",Items!$I1476)</f>
        <v/>
      </c>
      <c r="G1477" s="33" t="str">
        <f t="shared" si="45"/>
        <v/>
      </c>
      <c r="H1477" s="28"/>
    </row>
    <row r="1478" spans="1:8" x14ac:dyDescent="0.25">
      <c r="A1478" s="28" t="str">
        <f>IF(Items!$B1477="","",Items!$A1477)</f>
        <v/>
      </c>
      <c r="B1478" s="28" t="str">
        <f>IF(Items!$B1477="","",Items!$B1477)</f>
        <v/>
      </c>
      <c r="C1478" s="32"/>
      <c r="D1478" s="32"/>
      <c r="E1478" s="32" t="str">
        <f t="shared" ref="E1478:E1541" si="46">IF(OR($B1478="",$D1478=""),"",$D1478-$C1478)</f>
        <v/>
      </c>
      <c r="F1478" s="33" t="str">
        <f>IF($B1478="","",Items!$I1477)</f>
        <v/>
      </c>
      <c r="G1478" s="33" t="str">
        <f t="shared" ref="G1478:G1541" si="47">IF($E1478="","",$E1478*$F1478)</f>
        <v/>
      </c>
      <c r="H1478" s="28"/>
    </row>
    <row r="1479" spans="1:8" x14ac:dyDescent="0.25">
      <c r="A1479" s="28" t="str">
        <f>IF(Items!$B1478="","",Items!$A1478)</f>
        <v/>
      </c>
      <c r="B1479" s="28" t="str">
        <f>IF(Items!$B1478="","",Items!$B1478)</f>
        <v/>
      </c>
      <c r="C1479" s="32"/>
      <c r="D1479" s="32"/>
      <c r="E1479" s="32" t="str">
        <f t="shared" si="46"/>
        <v/>
      </c>
      <c r="F1479" s="33" t="str">
        <f>IF($B1479="","",Items!$I1478)</f>
        <v/>
      </c>
      <c r="G1479" s="33" t="str">
        <f t="shared" si="47"/>
        <v/>
      </c>
      <c r="H1479" s="28"/>
    </row>
    <row r="1480" spans="1:8" x14ac:dyDescent="0.25">
      <c r="A1480" s="28" t="str">
        <f>IF(Items!$B1479="","",Items!$A1479)</f>
        <v/>
      </c>
      <c r="B1480" s="28" t="str">
        <f>IF(Items!$B1479="","",Items!$B1479)</f>
        <v/>
      </c>
      <c r="C1480" s="32"/>
      <c r="D1480" s="32"/>
      <c r="E1480" s="32" t="str">
        <f t="shared" si="46"/>
        <v/>
      </c>
      <c r="F1480" s="33" t="str">
        <f>IF($B1480="","",Items!$I1479)</f>
        <v/>
      </c>
      <c r="G1480" s="33" t="str">
        <f t="shared" si="47"/>
        <v/>
      </c>
      <c r="H1480" s="28"/>
    </row>
    <row r="1481" spans="1:8" x14ac:dyDescent="0.25">
      <c r="A1481" s="28" t="str">
        <f>IF(Items!$B1480="","",Items!$A1480)</f>
        <v/>
      </c>
      <c r="B1481" s="28" t="str">
        <f>IF(Items!$B1480="","",Items!$B1480)</f>
        <v/>
      </c>
      <c r="C1481" s="32"/>
      <c r="D1481" s="32"/>
      <c r="E1481" s="32" t="str">
        <f t="shared" si="46"/>
        <v/>
      </c>
      <c r="F1481" s="33" t="str">
        <f>IF($B1481="","",Items!$I1480)</f>
        <v/>
      </c>
      <c r="G1481" s="33" t="str">
        <f t="shared" si="47"/>
        <v/>
      </c>
      <c r="H1481" s="28"/>
    </row>
    <row r="1482" spans="1:8" x14ac:dyDescent="0.25">
      <c r="A1482" s="28" t="str">
        <f>IF(Items!$B1481="","",Items!$A1481)</f>
        <v/>
      </c>
      <c r="B1482" s="28" t="str">
        <f>IF(Items!$B1481="","",Items!$B1481)</f>
        <v/>
      </c>
      <c r="C1482" s="32"/>
      <c r="D1482" s="32"/>
      <c r="E1482" s="32" t="str">
        <f t="shared" si="46"/>
        <v/>
      </c>
      <c r="F1482" s="33" t="str">
        <f>IF($B1482="","",Items!$I1481)</f>
        <v/>
      </c>
      <c r="G1482" s="33" t="str">
        <f t="shared" si="47"/>
        <v/>
      </c>
      <c r="H1482" s="28"/>
    </row>
    <row r="1483" spans="1:8" x14ac:dyDescent="0.25">
      <c r="A1483" s="28" t="str">
        <f>IF(Items!$B1482="","",Items!$A1482)</f>
        <v/>
      </c>
      <c r="B1483" s="28" t="str">
        <f>IF(Items!$B1482="","",Items!$B1482)</f>
        <v/>
      </c>
      <c r="C1483" s="32"/>
      <c r="D1483" s="32"/>
      <c r="E1483" s="32" t="str">
        <f t="shared" si="46"/>
        <v/>
      </c>
      <c r="F1483" s="33" t="str">
        <f>IF($B1483="","",Items!$I1482)</f>
        <v/>
      </c>
      <c r="G1483" s="33" t="str">
        <f t="shared" si="47"/>
        <v/>
      </c>
      <c r="H1483" s="28"/>
    </row>
    <row r="1484" spans="1:8" x14ac:dyDescent="0.25">
      <c r="A1484" s="28" t="str">
        <f>IF(Items!$B1483="","",Items!$A1483)</f>
        <v/>
      </c>
      <c r="B1484" s="28" t="str">
        <f>IF(Items!$B1483="","",Items!$B1483)</f>
        <v/>
      </c>
      <c r="C1484" s="32"/>
      <c r="D1484" s="32"/>
      <c r="E1484" s="32" t="str">
        <f t="shared" si="46"/>
        <v/>
      </c>
      <c r="F1484" s="33" t="str">
        <f>IF($B1484="","",Items!$I1483)</f>
        <v/>
      </c>
      <c r="G1484" s="33" t="str">
        <f t="shared" si="47"/>
        <v/>
      </c>
      <c r="H1484" s="28"/>
    </row>
    <row r="1485" spans="1:8" x14ac:dyDescent="0.25">
      <c r="A1485" s="28" t="str">
        <f>IF(Items!$B1484="","",Items!$A1484)</f>
        <v/>
      </c>
      <c r="B1485" s="28" t="str">
        <f>IF(Items!$B1484="","",Items!$B1484)</f>
        <v/>
      </c>
      <c r="C1485" s="32"/>
      <c r="D1485" s="32"/>
      <c r="E1485" s="32" t="str">
        <f t="shared" si="46"/>
        <v/>
      </c>
      <c r="F1485" s="33" t="str">
        <f>IF($B1485="","",Items!$I1484)</f>
        <v/>
      </c>
      <c r="G1485" s="33" t="str">
        <f t="shared" si="47"/>
        <v/>
      </c>
      <c r="H1485" s="28"/>
    </row>
    <row r="1486" spans="1:8" x14ac:dyDescent="0.25">
      <c r="A1486" s="28" t="str">
        <f>IF(Items!$B1485="","",Items!$A1485)</f>
        <v/>
      </c>
      <c r="B1486" s="28" t="str">
        <f>IF(Items!$B1485="","",Items!$B1485)</f>
        <v/>
      </c>
      <c r="C1486" s="32"/>
      <c r="D1486" s="32"/>
      <c r="E1486" s="32" t="str">
        <f t="shared" si="46"/>
        <v/>
      </c>
      <c r="F1486" s="33" t="str">
        <f>IF($B1486="","",Items!$I1485)</f>
        <v/>
      </c>
      <c r="G1486" s="33" t="str">
        <f t="shared" si="47"/>
        <v/>
      </c>
      <c r="H1486" s="28"/>
    </row>
    <row r="1487" spans="1:8" x14ac:dyDescent="0.25">
      <c r="A1487" s="28" t="str">
        <f>IF(Items!$B1486="","",Items!$A1486)</f>
        <v/>
      </c>
      <c r="B1487" s="28" t="str">
        <f>IF(Items!$B1486="","",Items!$B1486)</f>
        <v/>
      </c>
      <c r="C1487" s="32"/>
      <c r="D1487" s="32"/>
      <c r="E1487" s="32" t="str">
        <f t="shared" si="46"/>
        <v/>
      </c>
      <c r="F1487" s="33" t="str">
        <f>IF($B1487="","",Items!$I1486)</f>
        <v/>
      </c>
      <c r="G1487" s="33" t="str">
        <f t="shared" si="47"/>
        <v/>
      </c>
      <c r="H1487" s="28"/>
    </row>
    <row r="1488" spans="1:8" x14ac:dyDescent="0.25">
      <c r="A1488" s="28" t="str">
        <f>IF(Items!$B1487="","",Items!$A1487)</f>
        <v/>
      </c>
      <c r="B1488" s="28" t="str">
        <f>IF(Items!$B1487="","",Items!$B1487)</f>
        <v/>
      </c>
      <c r="C1488" s="32"/>
      <c r="D1488" s="32"/>
      <c r="E1488" s="32" t="str">
        <f t="shared" si="46"/>
        <v/>
      </c>
      <c r="F1488" s="33" t="str">
        <f>IF($B1488="","",Items!$I1487)</f>
        <v/>
      </c>
      <c r="G1488" s="33" t="str">
        <f t="shared" si="47"/>
        <v/>
      </c>
      <c r="H1488" s="28"/>
    </row>
    <row r="1489" spans="1:8" x14ac:dyDescent="0.25">
      <c r="A1489" s="28" t="str">
        <f>IF(Items!$B1488="","",Items!$A1488)</f>
        <v/>
      </c>
      <c r="B1489" s="28" t="str">
        <f>IF(Items!$B1488="","",Items!$B1488)</f>
        <v/>
      </c>
      <c r="C1489" s="32"/>
      <c r="D1489" s="32"/>
      <c r="E1489" s="32" t="str">
        <f t="shared" si="46"/>
        <v/>
      </c>
      <c r="F1489" s="33" t="str">
        <f>IF($B1489="","",Items!$I1488)</f>
        <v/>
      </c>
      <c r="G1489" s="33" t="str">
        <f t="shared" si="47"/>
        <v/>
      </c>
      <c r="H1489" s="28"/>
    </row>
    <row r="1490" spans="1:8" x14ac:dyDescent="0.25">
      <c r="A1490" s="28" t="str">
        <f>IF(Items!$B1489="","",Items!$A1489)</f>
        <v/>
      </c>
      <c r="B1490" s="28" t="str">
        <f>IF(Items!$B1489="","",Items!$B1489)</f>
        <v/>
      </c>
      <c r="C1490" s="32"/>
      <c r="D1490" s="32"/>
      <c r="E1490" s="32" t="str">
        <f t="shared" si="46"/>
        <v/>
      </c>
      <c r="F1490" s="33" t="str">
        <f>IF($B1490="","",Items!$I1489)</f>
        <v/>
      </c>
      <c r="G1490" s="33" t="str">
        <f t="shared" si="47"/>
        <v/>
      </c>
      <c r="H1490" s="28"/>
    </row>
    <row r="1491" spans="1:8" x14ac:dyDescent="0.25">
      <c r="A1491" s="28" t="str">
        <f>IF(Items!$B1490="","",Items!$A1490)</f>
        <v/>
      </c>
      <c r="B1491" s="28" t="str">
        <f>IF(Items!$B1490="","",Items!$B1490)</f>
        <v/>
      </c>
      <c r="C1491" s="32"/>
      <c r="D1491" s="32"/>
      <c r="E1491" s="32" t="str">
        <f t="shared" si="46"/>
        <v/>
      </c>
      <c r="F1491" s="33" t="str">
        <f>IF($B1491="","",Items!$I1490)</f>
        <v/>
      </c>
      <c r="G1491" s="33" t="str">
        <f t="shared" si="47"/>
        <v/>
      </c>
      <c r="H1491" s="28"/>
    </row>
    <row r="1492" spans="1:8" x14ac:dyDescent="0.25">
      <c r="A1492" s="28" t="str">
        <f>IF(Items!$B1491="","",Items!$A1491)</f>
        <v/>
      </c>
      <c r="B1492" s="28" t="str">
        <f>IF(Items!$B1491="","",Items!$B1491)</f>
        <v/>
      </c>
      <c r="C1492" s="32"/>
      <c r="D1492" s="32"/>
      <c r="E1492" s="32" t="str">
        <f t="shared" si="46"/>
        <v/>
      </c>
      <c r="F1492" s="33" t="str">
        <f>IF($B1492="","",Items!$I1491)</f>
        <v/>
      </c>
      <c r="G1492" s="33" t="str">
        <f t="shared" si="47"/>
        <v/>
      </c>
      <c r="H1492" s="28"/>
    </row>
    <row r="1493" spans="1:8" x14ac:dyDescent="0.25">
      <c r="A1493" s="28" t="str">
        <f>IF(Items!$B1492="","",Items!$A1492)</f>
        <v/>
      </c>
      <c r="B1493" s="28" t="str">
        <f>IF(Items!$B1492="","",Items!$B1492)</f>
        <v/>
      </c>
      <c r="C1493" s="32"/>
      <c r="D1493" s="32"/>
      <c r="E1493" s="32" t="str">
        <f t="shared" si="46"/>
        <v/>
      </c>
      <c r="F1493" s="33" t="str">
        <f>IF($B1493="","",Items!$I1492)</f>
        <v/>
      </c>
      <c r="G1493" s="33" t="str">
        <f t="shared" si="47"/>
        <v/>
      </c>
      <c r="H1493" s="28"/>
    </row>
    <row r="1494" spans="1:8" x14ac:dyDescent="0.25">
      <c r="A1494" s="28" t="str">
        <f>IF(Items!$B1493="","",Items!$A1493)</f>
        <v/>
      </c>
      <c r="B1494" s="28" t="str">
        <f>IF(Items!$B1493="","",Items!$B1493)</f>
        <v/>
      </c>
      <c r="C1494" s="32"/>
      <c r="D1494" s="32"/>
      <c r="E1494" s="32" t="str">
        <f t="shared" si="46"/>
        <v/>
      </c>
      <c r="F1494" s="33" t="str">
        <f>IF($B1494="","",Items!$I1493)</f>
        <v/>
      </c>
      <c r="G1494" s="33" t="str">
        <f t="shared" si="47"/>
        <v/>
      </c>
      <c r="H1494" s="28"/>
    </row>
    <row r="1495" spans="1:8" x14ac:dyDescent="0.25">
      <c r="A1495" s="28" t="str">
        <f>IF(Items!$B1494="","",Items!$A1494)</f>
        <v/>
      </c>
      <c r="B1495" s="28" t="str">
        <f>IF(Items!$B1494="","",Items!$B1494)</f>
        <v/>
      </c>
      <c r="C1495" s="32"/>
      <c r="D1495" s="32"/>
      <c r="E1495" s="32" t="str">
        <f t="shared" si="46"/>
        <v/>
      </c>
      <c r="F1495" s="33" t="str">
        <f>IF($B1495="","",Items!$I1494)</f>
        <v/>
      </c>
      <c r="G1495" s="33" t="str">
        <f t="shared" si="47"/>
        <v/>
      </c>
      <c r="H1495" s="28"/>
    </row>
    <row r="1496" spans="1:8" x14ac:dyDescent="0.25">
      <c r="A1496" s="28" t="str">
        <f>IF(Items!$B1495="","",Items!$A1495)</f>
        <v/>
      </c>
      <c r="B1496" s="28" t="str">
        <f>IF(Items!$B1495="","",Items!$B1495)</f>
        <v/>
      </c>
      <c r="C1496" s="32"/>
      <c r="D1496" s="32"/>
      <c r="E1496" s="32" t="str">
        <f t="shared" si="46"/>
        <v/>
      </c>
      <c r="F1496" s="33" t="str">
        <f>IF($B1496="","",Items!$I1495)</f>
        <v/>
      </c>
      <c r="G1496" s="33" t="str">
        <f t="shared" si="47"/>
        <v/>
      </c>
      <c r="H1496" s="28"/>
    </row>
    <row r="1497" spans="1:8" x14ac:dyDescent="0.25">
      <c r="A1497" s="28" t="str">
        <f>IF(Items!$B1496="","",Items!$A1496)</f>
        <v/>
      </c>
      <c r="B1497" s="28" t="str">
        <f>IF(Items!$B1496="","",Items!$B1496)</f>
        <v/>
      </c>
      <c r="C1497" s="32"/>
      <c r="D1497" s="32"/>
      <c r="E1497" s="32" t="str">
        <f t="shared" si="46"/>
        <v/>
      </c>
      <c r="F1497" s="33" t="str">
        <f>IF($B1497="","",Items!$I1496)</f>
        <v/>
      </c>
      <c r="G1497" s="33" t="str">
        <f t="shared" si="47"/>
        <v/>
      </c>
      <c r="H1497" s="28"/>
    </row>
    <row r="1498" spans="1:8" x14ac:dyDescent="0.25">
      <c r="A1498" s="28" t="str">
        <f>IF(Items!$B1497="","",Items!$A1497)</f>
        <v/>
      </c>
      <c r="B1498" s="28" t="str">
        <f>IF(Items!$B1497="","",Items!$B1497)</f>
        <v/>
      </c>
      <c r="C1498" s="32"/>
      <c r="D1498" s="32"/>
      <c r="E1498" s="32" t="str">
        <f t="shared" si="46"/>
        <v/>
      </c>
      <c r="F1498" s="33" t="str">
        <f>IF($B1498="","",Items!$I1497)</f>
        <v/>
      </c>
      <c r="G1498" s="33" t="str">
        <f t="shared" si="47"/>
        <v/>
      </c>
      <c r="H1498" s="28"/>
    </row>
    <row r="1499" spans="1:8" x14ac:dyDescent="0.25">
      <c r="A1499" s="28" t="str">
        <f>IF(Items!$B1498="","",Items!$A1498)</f>
        <v/>
      </c>
      <c r="B1499" s="28" t="str">
        <f>IF(Items!$B1498="","",Items!$B1498)</f>
        <v/>
      </c>
      <c r="C1499" s="32"/>
      <c r="D1499" s="32"/>
      <c r="E1499" s="32" t="str">
        <f t="shared" si="46"/>
        <v/>
      </c>
      <c r="F1499" s="33" t="str">
        <f>IF($B1499="","",Items!$I1498)</f>
        <v/>
      </c>
      <c r="G1499" s="33" t="str">
        <f t="shared" si="47"/>
        <v/>
      </c>
      <c r="H1499" s="28"/>
    </row>
    <row r="1500" spans="1:8" x14ac:dyDescent="0.25">
      <c r="A1500" s="28" t="str">
        <f>IF(Items!$B1499="","",Items!$A1499)</f>
        <v/>
      </c>
      <c r="B1500" s="28" t="str">
        <f>IF(Items!$B1499="","",Items!$B1499)</f>
        <v/>
      </c>
      <c r="C1500" s="32"/>
      <c r="D1500" s="32"/>
      <c r="E1500" s="32" t="str">
        <f t="shared" si="46"/>
        <v/>
      </c>
      <c r="F1500" s="33" t="str">
        <f>IF($B1500="","",Items!$I1499)</f>
        <v/>
      </c>
      <c r="G1500" s="33" t="str">
        <f t="shared" si="47"/>
        <v/>
      </c>
      <c r="H1500" s="28"/>
    </row>
    <row r="1501" spans="1:8" x14ac:dyDescent="0.25">
      <c r="A1501" s="28" t="str">
        <f>IF(Items!$B1500="","",Items!$A1500)</f>
        <v/>
      </c>
      <c r="B1501" s="28" t="str">
        <f>IF(Items!$B1500="","",Items!$B1500)</f>
        <v/>
      </c>
      <c r="C1501" s="32"/>
      <c r="D1501" s="32"/>
      <c r="E1501" s="32" t="str">
        <f t="shared" si="46"/>
        <v/>
      </c>
      <c r="F1501" s="33" t="str">
        <f>IF($B1501="","",Items!$I1500)</f>
        <v/>
      </c>
      <c r="G1501" s="33" t="str">
        <f t="shared" si="47"/>
        <v/>
      </c>
      <c r="H1501" s="28"/>
    </row>
    <row r="1502" spans="1:8" x14ac:dyDescent="0.25">
      <c r="A1502" s="28" t="str">
        <f>IF(Items!$B1501="","",Items!$A1501)</f>
        <v/>
      </c>
      <c r="B1502" s="28" t="str">
        <f>IF(Items!$B1501="","",Items!$B1501)</f>
        <v/>
      </c>
      <c r="C1502" s="32"/>
      <c r="D1502" s="32"/>
      <c r="E1502" s="32" t="str">
        <f t="shared" si="46"/>
        <v/>
      </c>
      <c r="F1502" s="33" t="str">
        <f>IF($B1502="","",Items!$I1501)</f>
        <v/>
      </c>
      <c r="G1502" s="33" t="str">
        <f t="shared" si="47"/>
        <v/>
      </c>
      <c r="H1502" s="28"/>
    </row>
    <row r="1503" spans="1:8" x14ac:dyDescent="0.25">
      <c r="A1503" s="28" t="str">
        <f>IF(Items!$B1502="","",Items!$A1502)</f>
        <v/>
      </c>
      <c r="B1503" s="28" t="str">
        <f>IF(Items!$B1502="","",Items!$B1502)</f>
        <v/>
      </c>
      <c r="C1503" s="32"/>
      <c r="D1503" s="32"/>
      <c r="E1503" s="32" t="str">
        <f t="shared" si="46"/>
        <v/>
      </c>
      <c r="F1503" s="33" t="str">
        <f>IF($B1503="","",Items!$I1502)</f>
        <v/>
      </c>
      <c r="G1503" s="33" t="str">
        <f t="shared" si="47"/>
        <v/>
      </c>
      <c r="H1503" s="28"/>
    </row>
    <row r="1504" spans="1:8" x14ac:dyDescent="0.25">
      <c r="A1504" s="28" t="str">
        <f>IF(Items!$B1503="","",Items!$A1503)</f>
        <v/>
      </c>
      <c r="B1504" s="28" t="str">
        <f>IF(Items!$B1503="","",Items!$B1503)</f>
        <v/>
      </c>
      <c r="C1504" s="32"/>
      <c r="D1504" s="32"/>
      <c r="E1504" s="32" t="str">
        <f t="shared" si="46"/>
        <v/>
      </c>
      <c r="F1504" s="33" t="str">
        <f>IF($B1504="","",Items!$I1503)</f>
        <v/>
      </c>
      <c r="G1504" s="33" t="str">
        <f t="shared" si="47"/>
        <v/>
      </c>
      <c r="H1504" s="28"/>
    </row>
    <row r="1505" spans="1:8" x14ac:dyDescent="0.25">
      <c r="A1505" s="28" t="str">
        <f>IF(Items!$B1504="","",Items!$A1504)</f>
        <v/>
      </c>
      <c r="B1505" s="28" t="str">
        <f>IF(Items!$B1504="","",Items!$B1504)</f>
        <v/>
      </c>
      <c r="C1505" s="32"/>
      <c r="D1505" s="32"/>
      <c r="E1505" s="32" t="str">
        <f t="shared" si="46"/>
        <v/>
      </c>
      <c r="F1505" s="33" t="str">
        <f>IF($B1505="","",Items!$I1504)</f>
        <v/>
      </c>
      <c r="G1505" s="33" t="str">
        <f t="shared" si="47"/>
        <v/>
      </c>
      <c r="H1505" s="28"/>
    </row>
    <row r="1506" spans="1:8" x14ac:dyDescent="0.25">
      <c r="A1506" s="28" t="str">
        <f>IF(Items!$B1505="","",Items!$A1505)</f>
        <v/>
      </c>
      <c r="B1506" s="28" t="str">
        <f>IF(Items!$B1505="","",Items!$B1505)</f>
        <v/>
      </c>
      <c r="C1506" s="32"/>
      <c r="D1506" s="32"/>
      <c r="E1506" s="32" t="str">
        <f t="shared" si="46"/>
        <v/>
      </c>
      <c r="F1506" s="33" t="str">
        <f>IF($B1506="","",Items!$I1505)</f>
        <v/>
      </c>
      <c r="G1506" s="33" t="str">
        <f t="shared" si="47"/>
        <v/>
      </c>
      <c r="H1506" s="28"/>
    </row>
    <row r="1507" spans="1:8" x14ac:dyDescent="0.25">
      <c r="A1507" s="28" t="str">
        <f>IF(Items!$B1506="","",Items!$A1506)</f>
        <v/>
      </c>
      <c r="B1507" s="28" t="str">
        <f>IF(Items!$B1506="","",Items!$B1506)</f>
        <v/>
      </c>
      <c r="C1507" s="32"/>
      <c r="D1507" s="32"/>
      <c r="E1507" s="32" t="str">
        <f t="shared" si="46"/>
        <v/>
      </c>
      <c r="F1507" s="33" t="str">
        <f>IF($B1507="","",Items!$I1506)</f>
        <v/>
      </c>
      <c r="G1507" s="33" t="str">
        <f t="shared" si="47"/>
        <v/>
      </c>
      <c r="H1507" s="28"/>
    </row>
    <row r="1508" spans="1:8" x14ac:dyDescent="0.25">
      <c r="A1508" s="28" t="str">
        <f>IF(Items!$B1507="","",Items!$A1507)</f>
        <v/>
      </c>
      <c r="B1508" s="28" t="str">
        <f>IF(Items!$B1507="","",Items!$B1507)</f>
        <v/>
      </c>
      <c r="C1508" s="32"/>
      <c r="D1508" s="32"/>
      <c r="E1508" s="32" t="str">
        <f t="shared" si="46"/>
        <v/>
      </c>
      <c r="F1508" s="33" t="str">
        <f>IF($B1508="","",Items!$I1507)</f>
        <v/>
      </c>
      <c r="G1508" s="33" t="str">
        <f t="shared" si="47"/>
        <v/>
      </c>
      <c r="H1508" s="28"/>
    </row>
    <row r="1509" spans="1:8" x14ac:dyDescent="0.25">
      <c r="A1509" s="28" t="str">
        <f>IF(Items!$B1508="","",Items!$A1508)</f>
        <v/>
      </c>
      <c r="B1509" s="28" t="str">
        <f>IF(Items!$B1508="","",Items!$B1508)</f>
        <v/>
      </c>
      <c r="C1509" s="32"/>
      <c r="D1509" s="32"/>
      <c r="E1509" s="32" t="str">
        <f t="shared" si="46"/>
        <v/>
      </c>
      <c r="F1509" s="33" t="str">
        <f>IF($B1509="","",Items!$I1508)</f>
        <v/>
      </c>
      <c r="G1509" s="33" t="str">
        <f t="shared" si="47"/>
        <v/>
      </c>
      <c r="H1509" s="28"/>
    </row>
    <row r="1510" spans="1:8" x14ac:dyDescent="0.25">
      <c r="A1510" s="28" t="str">
        <f>IF(Items!$B1509="","",Items!$A1509)</f>
        <v/>
      </c>
      <c r="B1510" s="28" t="str">
        <f>IF(Items!$B1509="","",Items!$B1509)</f>
        <v/>
      </c>
      <c r="C1510" s="32"/>
      <c r="D1510" s="32"/>
      <c r="E1510" s="32" t="str">
        <f t="shared" si="46"/>
        <v/>
      </c>
      <c r="F1510" s="33" t="str">
        <f>IF($B1510="","",Items!$I1509)</f>
        <v/>
      </c>
      <c r="G1510" s="33" t="str">
        <f t="shared" si="47"/>
        <v/>
      </c>
      <c r="H1510" s="28"/>
    </row>
    <row r="1511" spans="1:8" x14ac:dyDescent="0.25">
      <c r="A1511" s="28" t="str">
        <f>IF(Items!$B1510="","",Items!$A1510)</f>
        <v/>
      </c>
      <c r="B1511" s="28" t="str">
        <f>IF(Items!$B1510="","",Items!$B1510)</f>
        <v/>
      </c>
      <c r="C1511" s="32"/>
      <c r="D1511" s="32"/>
      <c r="E1511" s="32" t="str">
        <f t="shared" si="46"/>
        <v/>
      </c>
      <c r="F1511" s="33" t="str">
        <f>IF($B1511="","",Items!$I1510)</f>
        <v/>
      </c>
      <c r="G1511" s="33" t="str">
        <f t="shared" si="47"/>
        <v/>
      </c>
      <c r="H1511" s="28"/>
    </row>
    <row r="1512" spans="1:8" x14ac:dyDescent="0.25">
      <c r="A1512" s="28" t="str">
        <f>IF(Items!$B1511="","",Items!$A1511)</f>
        <v/>
      </c>
      <c r="B1512" s="28" t="str">
        <f>IF(Items!$B1511="","",Items!$B1511)</f>
        <v/>
      </c>
      <c r="C1512" s="32"/>
      <c r="D1512" s="32"/>
      <c r="E1512" s="32" t="str">
        <f t="shared" si="46"/>
        <v/>
      </c>
      <c r="F1512" s="33" t="str">
        <f>IF($B1512="","",Items!$I1511)</f>
        <v/>
      </c>
      <c r="G1512" s="33" t="str">
        <f t="shared" si="47"/>
        <v/>
      </c>
      <c r="H1512" s="28"/>
    </row>
    <row r="1513" spans="1:8" x14ac:dyDescent="0.25">
      <c r="A1513" s="28" t="str">
        <f>IF(Items!$B1512="","",Items!$A1512)</f>
        <v/>
      </c>
      <c r="B1513" s="28" t="str">
        <f>IF(Items!$B1512="","",Items!$B1512)</f>
        <v/>
      </c>
      <c r="C1513" s="32"/>
      <c r="D1513" s="32"/>
      <c r="E1513" s="32" t="str">
        <f t="shared" si="46"/>
        <v/>
      </c>
      <c r="F1513" s="33" t="str">
        <f>IF($B1513="","",Items!$I1512)</f>
        <v/>
      </c>
      <c r="G1513" s="33" t="str">
        <f t="shared" si="47"/>
        <v/>
      </c>
      <c r="H1513" s="28"/>
    </row>
    <row r="1514" spans="1:8" x14ac:dyDescent="0.25">
      <c r="A1514" s="28" t="str">
        <f>IF(Items!$B1513="","",Items!$A1513)</f>
        <v/>
      </c>
      <c r="B1514" s="28" t="str">
        <f>IF(Items!$B1513="","",Items!$B1513)</f>
        <v/>
      </c>
      <c r="C1514" s="32"/>
      <c r="D1514" s="32"/>
      <c r="E1514" s="32" t="str">
        <f t="shared" si="46"/>
        <v/>
      </c>
      <c r="F1514" s="33" t="str">
        <f>IF($B1514="","",Items!$I1513)</f>
        <v/>
      </c>
      <c r="G1514" s="33" t="str">
        <f t="shared" si="47"/>
        <v/>
      </c>
      <c r="H1514" s="28"/>
    </row>
    <row r="1515" spans="1:8" x14ac:dyDescent="0.25">
      <c r="A1515" s="28" t="str">
        <f>IF(Items!$B1514="","",Items!$A1514)</f>
        <v/>
      </c>
      <c r="B1515" s="28" t="str">
        <f>IF(Items!$B1514="","",Items!$B1514)</f>
        <v/>
      </c>
      <c r="C1515" s="32"/>
      <c r="D1515" s="32"/>
      <c r="E1515" s="32" t="str">
        <f t="shared" si="46"/>
        <v/>
      </c>
      <c r="F1515" s="33" t="str">
        <f>IF($B1515="","",Items!$I1514)</f>
        <v/>
      </c>
      <c r="G1515" s="33" t="str">
        <f t="shared" si="47"/>
        <v/>
      </c>
      <c r="H1515" s="28"/>
    </row>
    <row r="1516" spans="1:8" x14ac:dyDescent="0.25">
      <c r="A1516" s="28" t="str">
        <f>IF(Items!$B1515="","",Items!$A1515)</f>
        <v/>
      </c>
      <c r="B1516" s="28" t="str">
        <f>IF(Items!$B1515="","",Items!$B1515)</f>
        <v/>
      </c>
      <c r="C1516" s="32"/>
      <c r="D1516" s="32"/>
      <c r="E1516" s="32" t="str">
        <f t="shared" si="46"/>
        <v/>
      </c>
      <c r="F1516" s="33" t="str">
        <f>IF($B1516="","",Items!$I1515)</f>
        <v/>
      </c>
      <c r="G1516" s="33" t="str">
        <f t="shared" si="47"/>
        <v/>
      </c>
      <c r="H1516" s="28"/>
    </row>
    <row r="1517" spans="1:8" x14ac:dyDescent="0.25">
      <c r="A1517" s="28" t="str">
        <f>IF(Items!$B1516="","",Items!$A1516)</f>
        <v/>
      </c>
      <c r="B1517" s="28" t="str">
        <f>IF(Items!$B1516="","",Items!$B1516)</f>
        <v/>
      </c>
      <c r="C1517" s="32"/>
      <c r="D1517" s="32"/>
      <c r="E1517" s="32" t="str">
        <f t="shared" si="46"/>
        <v/>
      </c>
      <c r="F1517" s="33" t="str">
        <f>IF($B1517="","",Items!$I1516)</f>
        <v/>
      </c>
      <c r="G1517" s="33" t="str">
        <f t="shared" si="47"/>
        <v/>
      </c>
      <c r="H1517" s="28"/>
    </row>
    <row r="1518" spans="1:8" x14ac:dyDescent="0.25">
      <c r="A1518" s="28" t="str">
        <f>IF(Items!$B1517="","",Items!$A1517)</f>
        <v/>
      </c>
      <c r="B1518" s="28" t="str">
        <f>IF(Items!$B1517="","",Items!$B1517)</f>
        <v/>
      </c>
      <c r="C1518" s="32"/>
      <c r="D1518" s="32"/>
      <c r="E1518" s="32" t="str">
        <f t="shared" si="46"/>
        <v/>
      </c>
      <c r="F1518" s="33" t="str">
        <f>IF($B1518="","",Items!$I1517)</f>
        <v/>
      </c>
      <c r="G1518" s="33" t="str">
        <f t="shared" si="47"/>
        <v/>
      </c>
      <c r="H1518" s="28"/>
    </row>
    <row r="1519" spans="1:8" x14ac:dyDescent="0.25">
      <c r="A1519" s="28" t="str">
        <f>IF(Items!$B1518="","",Items!$A1518)</f>
        <v/>
      </c>
      <c r="B1519" s="28" t="str">
        <f>IF(Items!$B1518="","",Items!$B1518)</f>
        <v/>
      </c>
      <c r="C1519" s="32"/>
      <c r="D1519" s="32"/>
      <c r="E1519" s="32" t="str">
        <f t="shared" si="46"/>
        <v/>
      </c>
      <c r="F1519" s="33" t="str">
        <f>IF($B1519="","",Items!$I1518)</f>
        <v/>
      </c>
      <c r="G1519" s="33" t="str">
        <f t="shared" si="47"/>
        <v/>
      </c>
      <c r="H1519" s="28"/>
    </row>
    <row r="1520" spans="1:8" x14ac:dyDescent="0.25">
      <c r="A1520" s="28" t="str">
        <f>IF(Items!$B1519="","",Items!$A1519)</f>
        <v/>
      </c>
      <c r="B1520" s="28" t="str">
        <f>IF(Items!$B1519="","",Items!$B1519)</f>
        <v/>
      </c>
      <c r="C1520" s="32"/>
      <c r="D1520" s="32"/>
      <c r="E1520" s="32" t="str">
        <f t="shared" si="46"/>
        <v/>
      </c>
      <c r="F1520" s="33" t="str">
        <f>IF($B1520="","",Items!$I1519)</f>
        <v/>
      </c>
      <c r="G1520" s="33" t="str">
        <f t="shared" si="47"/>
        <v/>
      </c>
      <c r="H1520" s="28"/>
    </row>
    <row r="1521" spans="1:8" x14ac:dyDescent="0.25">
      <c r="A1521" s="28" t="str">
        <f>IF(Items!$B1520="","",Items!$A1520)</f>
        <v/>
      </c>
      <c r="B1521" s="28" t="str">
        <f>IF(Items!$B1520="","",Items!$B1520)</f>
        <v/>
      </c>
      <c r="C1521" s="32"/>
      <c r="D1521" s="32"/>
      <c r="E1521" s="32" t="str">
        <f t="shared" si="46"/>
        <v/>
      </c>
      <c r="F1521" s="33" t="str">
        <f>IF($B1521="","",Items!$I1520)</f>
        <v/>
      </c>
      <c r="G1521" s="33" t="str">
        <f t="shared" si="47"/>
        <v/>
      </c>
      <c r="H1521" s="28"/>
    </row>
    <row r="1522" spans="1:8" x14ac:dyDescent="0.25">
      <c r="A1522" s="28" t="str">
        <f>IF(Items!$B1521="","",Items!$A1521)</f>
        <v/>
      </c>
      <c r="B1522" s="28" t="str">
        <f>IF(Items!$B1521="","",Items!$B1521)</f>
        <v/>
      </c>
      <c r="C1522" s="32"/>
      <c r="D1522" s="32"/>
      <c r="E1522" s="32" t="str">
        <f t="shared" si="46"/>
        <v/>
      </c>
      <c r="F1522" s="33" t="str">
        <f>IF($B1522="","",Items!$I1521)</f>
        <v/>
      </c>
      <c r="G1522" s="33" t="str">
        <f t="shared" si="47"/>
        <v/>
      </c>
      <c r="H1522" s="28"/>
    </row>
    <row r="1523" spans="1:8" x14ac:dyDescent="0.25">
      <c r="A1523" s="28" t="str">
        <f>IF(Items!$B1522="","",Items!$A1522)</f>
        <v/>
      </c>
      <c r="B1523" s="28" t="str">
        <f>IF(Items!$B1522="","",Items!$B1522)</f>
        <v/>
      </c>
      <c r="C1523" s="32"/>
      <c r="D1523" s="32"/>
      <c r="E1523" s="32" t="str">
        <f t="shared" si="46"/>
        <v/>
      </c>
      <c r="F1523" s="33" t="str">
        <f>IF($B1523="","",Items!$I1522)</f>
        <v/>
      </c>
      <c r="G1523" s="33" t="str">
        <f t="shared" si="47"/>
        <v/>
      </c>
      <c r="H1523" s="28"/>
    </row>
    <row r="1524" spans="1:8" x14ac:dyDescent="0.25">
      <c r="A1524" s="28" t="str">
        <f>IF(Items!$B1523="","",Items!$A1523)</f>
        <v/>
      </c>
      <c r="B1524" s="28" t="str">
        <f>IF(Items!$B1523="","",Items!$B1523)</f>
        <v/>
      </c>
      <c r="C1524" s="32"/>
      <c r="D1524" s="32"/>
      <c r="E1524" s="32" t="str">
        <f t="shared" si="46"/>
        <v/>
      </c>
      <c r="F1524" s="33" t="str">
        <f>IF($B1524="","",Items!$I1523)</f>
        <v/>
      </c>
      <c r="G1524" s="33" t="str">
        <f t="shared" si="47"/>
        <v/>
      </c>
      <c r="H1524" s="28"/>
    </row>
    <row r="1525" spans="1:8" x14ac:dyDescent="0.25">
      <c r="A1525" s="28" t="str">
        <f>IF(Items!$B1524="","",Items!$A1524)</f>
        <v/>
      </c>
      <c r="B1525" s="28" t="str">
        <f>IF(Items!$B1524="","",Items!$B1524)</f>
        <v/>
      </c>
      <c r="C1525" s="32"/>
      <c r="D1525" s="32"/>
      <c r="E1525" s="32" t="str">
        <f t="shared" si="46"/>
        <v/>
      </c>
      <c r="F1525" s="33" t="str">
        <f>IF($B1525="","",Items!$I1524)</f>
        <v/>
      </c>
      <c r="G1525" s="33" t="str">
        <f t="shared" si="47"/>
        <v/>
      </c>
      <c r="H1525" s="28"/>
    </row>
    <row r="1526" spans="1:8" x14ac:dyDescent="0.25">
      <c r="A1526" s="28" t="str">
        <f>IF(Items!$B1525="","",Items!$A1525)</f>
        <v/>
      </c>
      <c r="B1526" s="28" t="str">
        <f>IF(Items!$B1525="","",Items!$B1525)</f>
        <v/>
      </c>
      <c r="C1526" s="32"/>
      <c r="D1526" s="32"/>
      <c r="E1526" s="32" t="str">
        <f t="shared" si="46"/>
        <v/>
      </c>
      <c r="F1526" s="33" t="str">
        <f>IF($B1526="","",Items!$I1525)</f>
        <v/>
      </c>
      <c r="G1526" s="33" t="str">
        <f t="shared" si="47"/>
        <v/>
      </c>
      <c r="H1526" s="28"/>
    </row>
    <row r="1527" spans="1:8" x14ac:dyDescent="0.25">
      <c r="A1527" s="28" t="str">
        <f>IF(Items!$B1526="","",Items!$A1526)</f>
        <v/>
      </c>
      <c r="B1527" s="28" t="str">
        <f>IF(Items!$B1526="","",Items!$B1526)</f>
        <v/>
      </c>
      <c r="C1527" s="32"/>
      <c r="D1527" s="32"/>
      <c r="E1527" s="32" t="str">
        <f t="shared" si="46"/>
        <v/>
      </c>
      <c r="F1527" s="33" t="str">
        <f>IF($B1527="","",Items!$I1526)</f>
        <v/>
      </c>
      <c r="G1527" s="33" t="str">
        <f t="shared" si="47"/>
        <v/>
      </c>
      <c r="H1527" s="28"/>
    </row>
    <row r="1528" spans="1:8" x14ac:dyDescent="0.25">
      <c r="A1528" s="28" t="str">
        <f>IF(Items!$B1527="","",Items!$A1527)</f>
        <v/>
      </c>
      <c r="B1528" s="28" t="str">
        <f>IF(Items!$B1527="","",Items!$B1527)</f>
        <v/>
      </c>
      <c r="C1528" s="32"/>
      <c r="D1528" s="32"/>
      <c r="E1528" s="32" t="str">
        <f t="shared" si="46"/>
        <v/>
      </c>
      <c r="F1528" s="33" t="str">
        <f>IF($B1528="","",Items!$I1527)</f>
        <v/>
      </c>
      <c r="G1528" s="33" t="str">
        <f t="shared" si="47"/>
        <v/>
      </c>
      <c r="H1528" s="28"/>
    </row>
    <row r="1529" spans="1:8" x14ac:dyDescent="0.25">
      <c r="A1529" s="28" t="str">
        <f>IF(Items!$B1528="","",Items!$A1528)</f>
        <v/>
      </c>
      <c r="B1529" s="28" t="str">
        <f>IF(Items!$B1528="","",Items!$B1528)</f>
        <v/>
      </c>
      <c r="C1529" s="32"/>
      <c r="D1529" s="32"/>
      <c r="E1529" s="32" t="str">
        <f t="shared" si="46"/>
        <v/>
      </c>
      <c r="F1529" s="33" t="str">
        <f>IF($B1529="","",Items!$I1528)</f>
        <v/>
      </c>
      <c r="G1529" s="33" t="str">
        <f t="shared" si="47"/>
        <v/>
      </c>
      <c r="H1529" s="28"/>
    </row>
    <row r="1530" spans="1:8" x14ac:dyDescent="0.25">
      <c r="A1530" s="28" t="str">
        <f>IF(Items!$B1529="","",Items!$A1529)</f>
        <v/>
      </c>
      <c r="B1530" s="28" t="str">
        <f>IF(Items!$B1529="","",Items!$B1529)</f>
        <v/>
      </c>
      <c r="C1530" s="32"/>
      <c r="D1530" s="32"/>
      <c r="E1530" s="32" t="str">
        <f t="shared" si="46"/>
        <v/>
      </c>
      <c r="F1530" s="33" t="str">
        <f>IF($B1530="","",Items!$I1529)</f>
        <v/>
      </c>
      <c r="G1530" s="33" t="str">
        <f t="shared" si="47"/>
        <v/>
      </c>
      <c r="H1530" s="28"/>
    </row>
    <row r="1531" spans="1:8" x14ac:dyDescent="0.25">
      <c r="A1531" s="28" t="str">
        <f>IF(Items!$B1530="","",Items!$A1530)</f>
        <v/>
      </c>
      <c r="B1531" s="28" t="str">
        <f>IF(Items!$B1530="","",Items!$B1530)</f>
        <v/>
      </c>
      <c r="C1531" s="32"/>
      <c r="D1531" s="32"/>
      <c r="E1531" s="32" t="str">
        <f t="shared" si="46"/>
        <v/>
      </c>
      <c r="F1531" s="33" t="str">
        <f>IF($B1531="","",Items!$I1530)</f>
        <v/>
      </c>
      <c r="G1531" s="33" t="str">
        <f t="shared" si="47"/>
        <v/>
      </c>
      <c r="H1531" s="28"/>
    </row>
    <row r="1532" spans="1:8" x14ac:dyDescent="0.25">
      <c r="A1532" s="28" t="str">
        <f>IF(Items!$B1531="","",Items!$A1531)</f>
        <v/>
      </c>
      <c r="B1532" s="28" t="str">
        <f>IF(Items!$B1531="","",Items!$B1531)</f>
        <v/>
      </c>
      <c r="C1532" s="32"/>
      <c r="D1532" s="32"/>
      <c r="E1532" s="32" t="str">
        <f t="shared" si="46"/>
        <v/>
      </c>
      <c r="F1532" s="33" t="str">
        <f>IF($B1532="","",Items!$I1531)</f>
        <v/>
      </c>
      <c r="G1532" s="33" t="str">
        <f t="shared" si="47"/>
        <v/>
      </c>
      <c r="H1532" s="28"/>
    </row>
    <row r="1533" spans="1:8" x14ac:dyDescent="0.25">
      <c r="A1533" s="28" t="str">
        <f>IF(Items!$B1532="","",Items!$A1532)</f>
        <v/>
      </c>
      <c r="B1533" s="28" t="str">
        <f>IF(Items!$B1532="","",Items!$B1532)</f>
        <v/>
      </c>
      <c r="C1533" s="32"/>
      <c r="D1533" s="32"/>
      <c r="E1533" s="32" t="str">
        <f t="shared" si="46"/>
        <v/>
      </c>
      <c r="F1533" s="33" t="str">
        <f>IF($B1533="","",Items!$I1532)</f>
        <v/>
      </c>
      <c r="G1533" s="33" t="str">
        <f t="shared" si="47"/>
        <v/>
      </c>
      <c r="H1533" s="28"/>
    </row>
    <row r="1534" spans="1:8" x14ac:dyDescent="0.25">
      <c r="A1534" s="28" t="str">
        <f>IF(Items!$B1533="","",Items!$A1533)</f>
        <v/>
      </c>
      <c r="B1534" s="28" t="str">
        <f>IF(Items!$B1533="","",Items!$B1533)</f>
        <v/>
      </c>
      <c r="C1534" s="32"/>
      <c r="D1534" s="32"/>
      <c r="E1534" s="32" t="str">
        <f t="shared" si="46"/>
        <v/>
      </c>
      <c r="F1534" s="33" t="str">
        <f>IF($B1534="","",Items!$I1533)</f>
        <v/>
      </c>
      <c r="G1534" s="33" t="str">
        <f t="shared" si="47"/>
        <v/>
      </c>
      <c r="H1534" s="28"/>
    </row>
    <row r="1535" spans="1:8" x14ac:dyDescent="0.25">
      <c r="A1535" s="28" t="str">
        <f>IF(Items!$B1534="","",Items!$A1534)</f>
        <v/>
      </c>
      <c r="B1535" s="28" t="str">
        <f>IF(Items!$B1534="","",Items!$B1534)</f>
        <v/>
      </c>
      <c r="C1535" s="32"/>
      <c r="D1535" s="32"/>
      <c r="E1535" s="32" t="str">
        <f t="shared" si="46"/>
        <v/>
      </c>
      <c r="F1535" s="33" t="str">
        <f>IF($B1535="","",Items!$I1534)</f>
        <v/>
      </c>
      <c r="G1535" s="33" t="str">
        <f t="shared" si="47"/>
        <v/>
      </c>
      <c r="H1535" s="28"/>
    </row>
    <row r="1536" spans="1:8" x14ac:dyDescent="0.25">
      <c r="A1536" s="28" t="str">
        <f>IF(Items!$B1535="","",Items!$A1535)</f>
        <v/>
      </c>
      <c r="B1536" s="28" t="str">
        <f>IF(Items!$B1535="","",Items!$B1535)</f>
        <v/>
      </c>
      <c r="C1536" s="32"/>
      <c r="D1536" s="32"/>
      <c r="E1536" s="32" t="str">
        <f t="shared" si="46"/>
        <v/>
      </c>
      <c r="F1536" s="33" t="str">
        <f>IF($B1536="","",Items!$I1535)</f>
        <v/>
      </c>
      <c r="G1536" s="33" t="str">
        <f t="shared" si="47"/>
        <v/>
      </c>
      <c r="H1536" s="28"/>
    </row>
    <row r="1537" spans="1:8" x14ac:dyDescent="0.25">
      <c r="A1537" s="28" t="str">
        <f>IF(Items!$B1536="","",Items!$A1536)</f>
        <v/>
      </c>
      <c r="B1537" s="28" t="str">
        <f>IF(Items!$B1536="","",Items!$B1536)</f>
        <v/>
      </c>
      <c r="C1537" s="32"/>
      <c r="D1537" s="32"/>
      <c r="E1537" s="32" t="str">
        <f t="shared" si="46"/>
        <v/>
      </c>
      <c r="F1537" s="33" t="str">
        <f>IF($B1537="","",Items!$I1536)</f>
        <v/>
      </c>
      <c r="G1537" s="33" t="str">
        <f t="shared" si="47"/>
        <v/>
      </c>
      <c r="H1537" s="28"/>
    </row>
    <row r="1538" spans="1:8" x14ac:dyDescent="0.25">
      <c r="A1538" s="28" t="str">
        <f>IF(Items!$B1537="","",Items!$A1537)</f>
        <v/>
      </c>
      <c r="B1538" s="28" t="str">
        <f>IF(Items!$B1537="","",Items!$B1537)</f>
        <v/>
      </c>
      <c r="C1538" s="32"/>
      <c r="D1538" s="32"/>
      <c r="E1538" s="32" t="str">
        <f t="shared" si="46"/>
        <v/>
      </c>
      <c r="F1538" s="33" t="str">
        <f>IF($B1538="","",Items!$I1537)</f>
        <v/>
      </c>
      <c r="G1538" s="33" t="str">
        <f t="shared" si="47"/>
        <v/>
      </c>
      <c r="H1538" s="28"/>
    </row>
    <row r="1539" spans="1:8" x14ac:dyDescent="0.25">
      <c r="A1539" s="28" t="str">
        <f>IF(Items!$B1538="","",Items!$A1538)</f>
        <v/>
      </c>
      <c r="B1539" s="28" t="str">
        <f>IF(Items!$B1538="","",Items!$B1538)</f>
        <v/>
      </c>
      <c r="C1539" s="32"/>
      <c r="D1539" s="32"/>
      <c r="E1539" s="32" t="str">
        <f t="shared" si="46"/>
        <v/>
      </c>
      <c r="F1539" s="33" t="str">
        <f>IF($B1539="","",Items!$I1538)</f>
        <v/>
      </c>
      <c r="G1539" s="33" t="str">
        <f t="shared" si="47"/>
        <v/>
      </c>
      <c r="H1539" s="28"/>
    </row>
    <row r="1540" spans="1:8" x14ac:dyDescent="0.25">
      <c r="A1540" s="28" t="str">
        <f>IF(Items!$B1539="","",Items!$A1539)</f>
        <v/>
      </c>
      <c r="B1540" s="28" t="str">
        <f>IF(Items!$B1539="","",Items!$B1539)</f>
        <v/>
      </c>
      <c r="C1540" s="32"/>
      <c r="D1540" s="32"/>
      <c r="E1540" s="32" t="str">
        <f t="shared" si="46"/>
        <v/>
      </c>
      <c r="F1540" s="33" t="str">
        <f>IF($B1540="","",Items!$I1539)</f>
        <v/>
      </c>
      <c r="G1540" s="33" t="str">
        <f t="shared" si="47"/>
        <v/>
      </c>
      <c r="H1540" s="28"/>
    </row>
    <row r="1541" spans="1:8" x14ac:dyDescent="0.25">
      <c r="A1541" s="28" t="str">
        <f>IF(Items!$B1540="","",Items!$A1540)</f>
        <v/>
      </c>
      <c r="B1541" s="28" t="str">
        <f>IF(Items!$B1540="","",Items!$B1540)</f>
        <v/>
      </c>
      <c r="C1541" s="32"/>
      <c r="D1541" s="32"/>
      <c r="E1541" s="32" t="str">
        <f t="shared" si="46"/>
        <v/>
      </c>
      <c r="F1541" s="33" t="str">
        <f>IF($B1541="","",Items!$I1540)</f>
        <v/>
      </c>
      <c r="G1541" s="33" t="str">
        <f t="shared" si="47"/>
        <v/>
      </c>
      <c r="H1541" s="28"/>
    </row>
    <row r="1542" spans="1:8" x14ac:dyDescent="0.25">
      <c r="A1542" s="28" t="str">
        <f>IF(Items!$B1541="","",Items!$A1541)</f>
        <v/>
      </c>
      <c r="B1542" s="28" t="str">
        <f>IF(Items!$B1541="","",Items!$B1541)</f>
        <v/>
      </c>
      <c r="C1542" s="32"/>
      <c r="D1542" s="32"/>
      <c r="E1542" s="32" t="str">
        <f t="shared" ref="E1542:E1605" si="48">IF(OR($B1542="",$D1542=""),"",$D1542-$C1542)</f>
        <v/>
      </c>
      <c r="F1542" s="33" t="str">
        <f>IF($B1542="","",Items!$I1541)</f>
        <v/>
      </c>
      <c r="G1542" s="33" t="str">
        <f t="shared" ref="G1542:G1605" si="49">IF($E1542="","",$E1542*$F1542)</f>
        <v/>
      </c>
      <c r="H1542" s="28"/>
    </row>
    <row r="1543" spans="1:8" x14ac:dyDescent="0.25">
      <c r="A1543" s="28" t="str">
        <f>IF(Items!$B1542="","",Items!$A1542)</f>
        <v/>
      </c>
      <c r="B1543" s="28" t="str">
        <f>IF(Items!$B1542="","",Items!$B1542)</f>
        <v/>
      </c>
      <c r="C1543" s="32"/>
      <c r="D1543" s="32"/>
      <c r="E1543" s="32" t="str">
        <f t="shared" si="48"/>
        <v/>
      </c>
      <c r="F1543" s="33" t="str">
        <f>IF($B1543="","",Items!$I1542)</f>
        <v/>
      </c>
      <c r="G1543" s="33" t="str">
        <f t="shared" si="49"/>
        <v/>
      </c>
      <c r="H1543" s="28"/>
    </row>
    <row r="1544" spans="1:8" x14ac:dyDescent="0.25">
      <c r="A1544" s="28" t="str">
        <f>IF(Items!$B1543="","",Items!$A1543)</f>
        <v/>
      </c>
      <c r="B1544" s="28" t="str">
        <f>IF(Items!$B1543="","",Items!$B1543)</f>
        <v/>
      </c>
      <c r="C1544" s="32"/>
      <c r="D1544" s="32"/>
      <c r="E1544" s="32" t="str">
        <f t="shared" si="48"/>
        <v/>
      </c>
      <c r="F1544" s="33" t="str">
        <f>IF($B1544="","",Items!$I1543)</f>
        <v/>
      </c>
      <c r="G1544" s="33" t="str">
        <f t="shared" si="49"/>
        <v/>
      </c>
      <c r="H1544" s="28"/>
    </row>
    <row r="1545" spans="1:8" x14ac:dyDescent="0.25">
      <c r="A1545" s="28" t="str">
        <f>IF(Items!$B1544="","",Items!$A1544)</f>
        <v/>
      </c>
      <c r="B1545" s="28" t="str">
        <f>IF(Items!$B1544="","",Items!$B1544)</f>
        <v/>
      </c>
      <c r="C1545" s="32"/>
      <c r="D1545" s="32"/>
      <c r="E1545" s="32" t="str">
        <f t="shared" si="48"/>
        <v/>
      </c>
      <c r="F1545" s="33" t="str">
        <f>IF($B1545="","",Items!$I1544)</f>
        <v/>
      </c>
      <c r="G1545" s="33" t="str">
        <f t="shared" si="49"/>
        <v/>
      </c>
      <c r="H1545" s="28"/>
    </row>
    <row r="1546" spans="1:8" x14ac:dyDescent="0.25">
      <c r="A1546" s="28" t="str">
        <f>IF(Items!$B1545="","",Items!$A1545)</f>
        <v/>
      </c>
      <c r="B1546" s="28" t="str">
        <f>IF(Items!$B1545="","",Items!$B1545)</f>
        <v/>
      </c>
      <c r="C1546" s="32"/>
      <c r="D1546" s="32"/>
      <c r="E1546" s="32" t="str">
        <f t="shared" si="48"/>
        <v/>
      </c>
      <c r="F1546" s="33" t="str">
        <f>IF($B1546="","",Items!$I1545)</f>
        <v/>
      </c>
      <c r="G1546" s="33" t="str">
        <f t="shared" si="49"/>
        <v/>
      </c>
      <c r="H1546" s="28"/>
    </row>
    <row r="1547" spans="1:8" x14ac:dyDescent="0.25">
      <c r="A1547" s="28" t="str">
        <f>IF(Items!$B1546="","",Items!$A1546)</f>
        <v/>
      </c>
      <c r="B1547" s="28" t="str">
        <f>IF(Items!$B1546="","",Items!$B1546)</f>
        <v/>
      </c>
      <c r="C1547" s="32"/>
      <c r="D1547" s="32"/>
      <c r="E1547" s="32" t="str">
        <f t="shared" si="48"/>
        <v/>
      </c>
      <c r="F1547" s="33" t="str">
        <f>IF($B1547="","",Items!$I1546)</f>
        <v/>
      </c>
      <c r="G1547" s="33" t="str">
        <f t="shared" si="49"/>
        <v/>
      </c>
      <c r="H1547" s="28"/>
    </row>
    <row r="1548" spans="1:8" x14ac:dyDescent="0.25">
      <c r="A1548" s="28" t="str">
        <f>IF(Items!$B1547="","",Items!$A1547)</f>
        <v/>
      </c>
      <c r="B1548" s="28" t="str">
        <f>IF(Items!$B1547="","",Items!$B1547)</f>
        <v/>
      </c>
      <c r="C1548" s="32"/>
      <c r="D1548" s="32"/>
      <c r="E1548" s="32" t="str">
        <f t="shared" si="48"/>
        <v/>
      </c>
      <c r="F1548" s="33" t="str">
        <f>IF($B1548="","",Items!$I1547)</f>
        <v/>
      </c>
      <c r="G1548" s="33" t="str">
        <f t="shared" si="49"/>
        <v/>
      </c>
      <c r="H1548" s="28"/>
    </row>
    <row r="1549" spans="1:8" x14ac:dyDescent="0.25">
      <c r="A1549" s="28" t="str">
        <f>IF(Items!$B1548="","",Items!$A1548)</f>
        <v/>
      </c>
      <c r="B1549" s="28" t="str">
        <f>IF(Items!$B1548="","",Items!$B1548)</f>
        <v/>
      </c>
      <c r="C1549" s="32"/>
      <c r="D1549" s="32"/>
      <c r="E1549" s="32" t="str">
        <f t="shared" si="48"/>
        <v/>
      </c>
      <c r="F1549" s="33" t="str">
        <f>IF($B1549="","",Items!$I1548)</f>
        <v/>
      </c>
      <c r="G1549" s="33" t="str">
        <f t="shared" si="49"/>
        <v/>
      </c>
      <c r="H1549" s="28"/>
    </row>
    <row r="1550" spans="1:8" x14ac:dyDescent="0.25">
      <c r="A1550" s="28" t="str">
        <f>IF(Items!$B1549="","",Items!$A1549)</f>
        <v/>
      </c>
      <c r="B1550" s="28" t="str">
        <f>IF(Items!$B1549="","",Items!$B1549)</f>
        <v/>
      </c>
      <c r="C1550" s="32"/>
      <c r="D1550" s="32"/>
      <c r="E1550" s="32" t="str">
        <f t="shared" si="48"/>
        <v/>
      </c>
      <c r="F1550" s="33" t="str">
        <f>IF($B1550="","",Items!$I1549)</f>
        <v/>
      </c>
      <c r="G1550" s="33" t="str">
        <f t="shared" si="49"/>
        <v/>
      </c>
      <c r="H1550" s="28"/>
    </row>
    <row r="1551" spans="1:8" x14ac:dyDescent="0.25">
      <c r="A1551" s="28" t="str">
        <f>IF(Items!$B1550="","",Items!$A1550)</f>
        <v/>
      </c>
      <c r="B1551" s="28" t="str">
        <f>IF(Items!$B1550="","",Items!$B1550)</f>
        <v/>
      </c>
      <c r="C1551" s="32"/>
      <c r="D1551" s="32"/>
      <c r="E1551" s="32" t="str">
        <f t="shared" si="48"/>
        <v/>
      </c>
      <c r="F1551" s="33" t="str">
        <f>IF($B1551="","",Items!$I1550)</f>
        <v/>
      </c>
      <c r="G1551" s="33" t="str">
        <f t="shared" si="49"/>
        <v/>
      </c>
      <c r="H1551" s="28"/>
    </row>
    <row r="1552" spans="1:8" x14ac:dyDescent="0.25">
      <c r="A1552" s="28" t="str">
        <f>IF(Items!$B1551="","",Items!$A1551)</f>
        <v/>
      </c>
      <c r="B1552" s="28" t="str">
        <f>IF(Items!$B1551="","",Items!$B1551)</f>
        <v/>
      </c>
      <c r="C1552" s="32"/>
      <c r="D1552" s="32"/>
      <c r="E1552" s="32" t="str">
        <f t="shared" si="48"/>
        <v/>
      </c>
      <c r="F1552" s="33" t="str">
        <f>IF($B1552="","",Items!$I1551)</f>
        <v/>
      </c>
      <c r="G1552" s="33" t="str">
        <f t="shared" si="49"/>
        <v/>
      </c>
      <c r="H1552" s="28"/>
    </row>
    <row r="1553" spans="1:8" x14ac:dyDescent="0.25">
      <c r="A1553" s="28" t="str">
        <f>IF(Items!$B1552="","",Items!$A1552)</f>
        <v/>
      </c>
      <c r="B1553" s="28" t="str">
        <f>IF(Items!$B1552="","",Items!$B1552)</f>
        <v/>
      </c>
      <c r="C1553" s="32"/>
      <c r="D1553" s="32"/>
      <c r="E1553" s="32" t="str">
        <f t="shared" si="48"/>
        <v/>
      </c>
      <c r="F1553" s="33" t="str">
        <f>IF($B1553="","",Items!$I1552)</f>
        <v/>
      </c>
      <c r="G1553" s="33" t="str">
        <f t="shared" si="49"/>
        <v/>
      </c>
      <c r="H1553" s="28"/>
    </row>
    <row r="1554" spans="1:8" x14ac:dyDescent="0.25">
      <c r="A1554" s="28" t="str">
        <f>IF(Items!$B1553="","",Items!$A1553)</f>
        <v/>
      </c>
      <c r="B1554" s="28" t="str">
        <f>IF(Items!$B1553="","",Items!$B1553)</f>
        <v/>
      </c>
      <c r="C1554" s="32"/>
      <c r="D1554" s="32"/>
      <c r="E1554" s="32" t="str">
        <f t="shared" si="48"/>
        <v/>
      </c>
      <c r="F1554" s="33" t="str">
        <f>IF($B1554="","",Items!$I1553)</f>
        <v/>
      </c>
      <c r="G1554" s="33" t="str">
        <f t="shared" si="49"/>
        <v/>
      </c>
      <c r="H1554" s="28"/>
    </row>
    <row r="1555" spans="1:8" x14ac:dyDescent="0.25">
      <c r="A1555" s="28" t="str">
        <f>IF(Items!$B1554="","",Items!$A1554)</f>
        <v/>
      </c>
      <c r="B1555" s="28" t="str">
        <f>IF(Items!$B1554="","",Items!$B1554)</f>
        <v/>
      </c>
      <c r="C1555" s="32"/>
      <c r="D1555" s="32"/>
      <c r="E1555" s="32" t="str">
        <f t="shared" si="48"/>
        <v/>
      </c>
      <c r="F1555" s="33" t="str">
        <f>IF($B1555="","",Items!$I1554)</f>
        <v/>
      </c>
      <c r="G1555" s="33" t="str">
        <f t="shared" si="49"/>
        <v/>
      </c>
      <c r="H1555" s="28"/>
    </row>
    <row r="1556" spans="1:8" x14ac:dyDescent="0.25">
      <c r="A1556" s="28" t="str">
        <f>IF(Items!$B1555="","",Items!$A1555)</f>
        <v/>
      </c>
      <c r="B1556" s="28" t="str">
        <f>IF(Items!$B1555="","",Items!$B1555)</f>
        <v/>
      </c>
      <c r="C1556" s="32"/>
      <c r="D1556" s="32"/>
      <c r="E1556" s="32" t="str">
        <f t="shared" si="48"/>
        <v/>
      </c>
      <c r="F1556" s="33" t="str">
        <f>IF($B1556="","",Items!$I1555)</f>
        <v/>
      </c>
      <c r="G1556" s="33" t="str">
        <f t="shared" si="49"/>
        <v/>
      </c>
      <c r="H1556" s="28"/>
    </row>
    <row r="1557" spans="1:8" x14ac:dyDescent="0.25">
      <c r="A1557" s="28" t="str">
        <f>IF(Items!$B1556="","",Items!$A1556)</f>
        <v/>
      </c>
      <c r="B1557" s="28" t="str">
        <f>IF(Items!$B1556="","",Items!$B1556)</f>
        <v/>
      </c>
      <c r="C1557" s="32"/>
      <c r="D1557" s="32"/>
      <c r="E1557" s="32" t="str">
        <f t="shared" si="48"/>
        <v/>
      </c>
      <c r="F1557" s="33" t="str">
        <f>IF($B1557="","",Items!$I1556)</f>
        <v/>
      </c>
      <c r="G1557" s="33" t="str">
        <f t="shared" si="49"/>
        <v/>
      </c>
      <c r="H1557" s="28"/>
    </row>
    <row r="1558" spans="1:8" x14ac:dyDescent="0.25">
      <c r="A1558" s="28" t="str">
        <f>IF(Items!$B1557="","",Items!$A1557)</f>
        <v/>
      </c>
      <c r="B1558" s="28" t="str">
        <f>IF(Items!$B1557="","",Items!$B1557)</f>
        <v/>
      </c>
      <c r="C1558" s="32"/>
      <c r="D1558" s="32"/>
      <c r="E1558" s="32" t="str">
        <f t="shared" si="48"/>
        <v/>
      </c>
      <c r="F1558" s="33" t="str">
        <f>IF($B1558="","",Items!$I1557)</f>
        <v/>
      </c>
      <c r="G1558" s="33" t="str">
        <f t="shared" si="49"/>
        <v/>
      </c>
      <c r="H1558" s="28"/>
    </row>
    <row r="1559" spans="1:8" x14ac:dyDescent="0.25">
      <c r="A1559" s="28" t="str">
        <f>IF(Items!$B1558="","",Items!$A1558)</f>
        <v/>
      </c>
      <c r="B1559" s="28" t="str">
        <f>IF(Items!$B1558="","",Items!$B1558)</f>
        <v/>
      </c>
      <c r="C1559" s="32"/>
      <c r="D1559" s="32"/>
      <c r="E1559" s="32" t="str">
        <f t="shared" si="48"/>
        <v/>
      </c>
      <c r="F1559" s="33" t="str">
        <f>IF($B1559="","",Items!$I1558)</f>
        <v/>
      </c>
      <c r="G1559" s="33" t="str">
        <f t="shared" si="49"/>
        <v/>
      </c>
      <c r="H1559" s="28"/>
    </row>
    <row r="1560" spans="1:8" x14ac:dyDescent="0.25">
      <c r="A1560" s="28" t="str">
        <f>IF(Items!$B1559="","",Items!$A1559)</f>
        <v/>
      </c>
      <c r="B1560" s="28" t="str">
        <f>IF(Items!$B1559="","",Items!$B1559)</f>
        <v/>
      </c>
      <c r="C1560" s="32"/>
      <c r="D1560" s="32"/>
      <c r="E1560" s="32" t="str">
        <f t="shared" si="48"/>
        <v/>
      </c>
      <c r="F1560" s="33" t="str">
        <f>IF($B1560="","",Items!$I1559)</f>
        <v/>
      </c>
      <c r="G1560" s="33" t="str">
        <f t="shared" si="49"/>
        <v/>
      </c>
      <c r="H1560" s="28"/>
    </row>
    <row r="1561" spans="1:8" x14ac:dyDescent="0.25">
      <c r="A1561" s="28" t="str">
        <f>IF(Items!$B1560="","",Items!$A1560)</f>
        <v/>
      </c>
      <c r="B1561" s="28" t="str">
        <f>IF(Items!$B1560="","",Items!$B1560)</f>
        <v/>
      </c>
      <c r="C1561" s="32"/>
      <c r="D1561" s="32"/>
      <c r="E1561" s="32" t="str">
        <f t="shared" si="48"/>
        <v/>
      </c>
      <c r="F1561" s="33" t="str">
        <f>IF($B1561="","",Items!$I1560)</f>
        <v/>
      </c>
      <c r="G1561" s="33" t="str">
        <f t="shared" si="49"/>
        <v/>
      </c>
      <c r="H1561" s="28"/>
    </row>
    <row r="1562" spans="1:8" x14ac:dyDescent="0.25">
      <c r="A1562" s="28" t="str">
        <f>IF(Items!$B1561="","",Items!$A1561)</f>
        <v/>
      </c>
      <c r="B1562" s="28" t="str">
        <f>IF(Items!$B1561="","",Items!$B1561)</f>
        <v/>
      </c>
      <c r="C1562" s="32"/>
      <c r="D1562" s="32"/>
      <c r="E1562" s="32" t="str">
        <f t="shared" si="48"/>
        <v/>
      </c>
      <c r="F1562" s="33" t="str">
        <f>IF($B1562="","",Items!$I1561)</f>
        <v/>
      </c>
      <c r="G1562" s="33" t="str">
        <f t="shared" si="49"/>
        <v/>
      </c>
      <c r="H1562" s="28"/>
    </row>
    <row r="1563" spans="1:8" x14ac:dyDescent="0.25">
      <c r="A1563" s="28" t="str">
        <f>IF(Items!$B1562="","",Items!$A1562)</f>
        <v/>
      </c>
      <c r="B1563" s="28" t="str">
        <f>IF(Items!$B1562="","",Items!$B1562)</f>
        <v/>
      </c>
      <c r="C1563" s="32"/>
      <c r="D1563" s="32"/>
      <c r="E1563" s="32" t="str">
        <f t="shared" si="48"/>
        <v/>
      </c>
      <c r="F1563" s="33" t="str">
        <f>IF($B1563="","",Items!$I1562)</f>
        <v/>
      </c>
      <c r="G1563" s="33" t="str">
        <f t="shared" si="49"/>
        <v/>
      </c>
      <c r="H1563" s="28"/>
    </row>
    <row r="1564" spans="1:8" x14ac:dyDescent="0.25">
      <c r="A1564" s="28" t="str">
        <f>IF(Items!$B1563="","",Items!$A1563)</f>
        <v/>
      </c>
      <c r="B1564" s="28" t="str">
        <f>IF(Items!$B1563="","",Items!$B1563)</f>
        <v/>
      </c>
      <c r="C1564" s="32"/>
      <c r="D1564" s="32"/>
      <c r="E1564" s="32" t="str">
        <f t="shared" si="48"/>
        <v/>
      </c>
      <c r="F1564" s="33" t="str">
        <f>IF($B1564="","",Items!$I1563)</f>
        <v/>
      </c>
      <c r="G1564" s="33" t="str">
        <f t="shared" si="49"/>
        <v/>
      </c>
      <c r="H1564" s="28"/>
    </row>
    <row r="1565" spans="1:8" x14ac:dyDescent="0.25">
      <c r="A1565" s="28" t="str">
        <f>IF(Items!$B1564="","",Items!$A1564)</f>
        <v/>
      </c>
      <c r="B1565" s="28" t="str">
        <f>IF(Items!$B1564="","",Items!$B1564)</f>
        <v/>
      </c>
      <c r="C1565" s="32"/>
      <c r="D1565" s="32"/>
      <c r="E1565" s="32" t="str">
        <f t="shared" si="48"/>
        <v/>
      </c>
      <c r="F1565" s="33" t="str">
        <f>IF($B1565="","",Items!$I1564)</f>
        <v/>
      </c>
      <c r="G1565" s="33" t="str">
        <f t="shared" si="49"/>
        <v/>
      </c>
      <c r="H1565" s="28"/>
    </row>
    <row r="1566" spans="1:8" x14ac:dyDescent="0.25">
      <c r="A1566" s="28" t="str">
        <f>IF(Items!$B1565="","",Items!$A1565)</f>
        <v/>
      </c>
      <c r="B1566" s="28" t="str">
        <f>IF(Items!$B1565="","",Items!$B1565)</f>
        <v/>
      </c>
      <c r="C1566" s="32"/>
      <c r="D1566" s="32"/>
      <c r="E1566" s="32" t="str">
        <f t="shared" si="48"/>
        <v/>
      </c>
      <c r="F1566" s="33" t="str">
        <f>IF($B1566="","",Items!$I1565)</f>
        <v/>
      </c>
      <c r="G1566" s="33" t="str">
        <f t="shared" si="49"/>
        <v/>
      </c>
      <c r="H1566" s="28"/>
    </row>
    <row r="1567" spans="1:8" x14ac:dyDescent="0.25">
      <c r="A1567" s="28" t="str">
        <f>IF(Items!$B1566="","",Items!$A1566)</f>
        <v/>
      </c>
      <c r="B1567" s="28" t="str">
        <f>IF(Items!$B1566="","",Items!$B1566)</f>
        <v/>
      </c>
      <c r="C1567" s="32"/>
      <c r="D1567" s="32"/>
      <c r="E1567" s="32" t="str">
        <f t="shared" si="48"/>
        <v/>
      </c>
      <c r="F1567" s="33" t="str">
        <f>IF($B1567="","",Items!$I1566)</f>
        <v/>
      </c>
      <c r="G1567" s="33" t="str">
        <f t="shared" si="49"/>
        <v/>
      </c>
      <c r="H1567" s="28"/>
    </row>
    <row r="1568" spans="1:8" x14ac:dyDescent="0.25">
      <c r="A1568" s="28" t="str">
        <f>IF(Items!$B1567="","",Items!$A1567)</f>
        <v/>
      </c>
      <c r="B1568" s="28" t="str">
        <f>IF(Items!$B1567="","",Items!$B1567)</f>
        <v/>
      </c>
      <c r="C1568" s="32"/>
      <c r="D1568" s="32"/>
      <c r="E1568" s="32" t="str">
        <f t="shared" si="48"/>
        <v/>
      </c>
      <c r="F1568" s="33" t="str">
        <f>IF($B1568="","",Items!$I1567)</f>
        <v/>
      </c>
      <c r="G1568" s="33" t="str">
        <f t="shared" si="49"/>
        <v/>
      </c>
      <c r="H1568" s="28"/>
    </row>
    <row r="1569" spans="1:8" x14ac:dyDescent="0.25">
      <c r="A1569" s="28" t="str">
        <f>IF(Items!$B1568="","",Items!$A1568)</f>
        <v/>
      </c>
      <c r="B1569" s="28" t="str">
        <f>IF(Items!$B1568="","",Items!$B1568)</f>
        <v/>
      </c>
      <c r="C1569" s="32"/>
      <c r="D1569" s="32"/>
      <c r="E1569" s="32" t="str">
        <f t="shared" si="48"/>
        <v/>
      </c>
      <c r="F1569" s="33" t="str">
        <f>IF($B1569="","",Items!$I1568)</f>
        <v/>
      </c>
      <c r="G1569" s="33" t="str">
        <f t="shared" si="49"/>
        <v/>
      </c>
      <c r="H1569" s="28"/>
    </row>
    <row r="1570" spans="1:8" x14ac:dyDescent="0.25">
      <c r="A1570" s="28" t="str">
        <f>IF(Items!$B1569="","",Items!$A1569)</f>
        <v/>
      </c>
      <c r="B1570" s="28" t="str">
        <f>IF(Items!$B1569="","",Items!$B1569)</f>
        <v/>
      </c>
      <c r="C1570" s="32"/>
      <c r="D1570" s="32"/>
      <c r="E1570" s="32" t="str">
        <f t="shared" si="48"/>
        <v/>
      </c>
      <c r="F1570" s="33" t="str">
        <f>IF($B1570="","",Items!$I1569)</f>
        <v/>
      </c>
      <c r="G1570" s="33" t="str">
        <f t="shared" si="49"/>
        <v/>
      </c>
      <c r="H1570" s="28"/>
    </row>
    <row r="1571" spans="1:8" x14ac:dyDescent="0.25">
      <c r="A1571" s="28" t="str">
        <f>IF(Items!$B1570="","",Items!$A1570)</f>
        <v/>
      </c>
      <c r="B1571" s="28" t="str">
        <f>IF(Items!$B1570="","",Items!$B1570)</f>
        <v/>
      </c>
      <c r="C1571" s="32"/>
      <c r="D1571" s="32"/>
      <c r="E1571" s="32" t="str">
        <f t="shared" si="48"/>
        <v/>
      </c>
      <c r="F1571" s="33" t="str">
        <f>IF($B1571="","",Items!$I1570)</f>
        <v/>
      </c>
      <c r="G1571" s="33" t="str">
        <f t="shared" si="49"/>
        <v/>
      </c>
      <c r="H1571" s="28"/>
    </row>
    <row r="1572" spans="1:8" x14ac:dyDescent="0.25">
      <c r="A1572" s="28" t="str">
        <f>IF(Items!$B1571="","",Items!$A1571)</f>
        <v/>
      </c>
      <c r="B1572" s="28" t="str">
        <f>IF(Items!$B1571="","",Items!$B1571)</f>
        <v/>
      </c>
      <c r="C1572" s="32"/>
      <c r="D1572" s="32"/>
      <c r="E1572" s="32" t="str">
        <f t="shared" si="48"/>
        <v/>
      </c>
      <c r="F1572" s="33" t="str">
        <f>IF($B1572="","",Items!$I1571)</f>
        <v/>
      </c>
      <c r="G1572" s="33" t="str">
        <f t="shared" si="49"/>
        <v/>
      </c>
      <c r="H1572" s="28"/>
    </row>
    <row r="1573" spans="1:8" x14ac:dyDescent="0.25">
      <c r="A1573" s="28" t="str">
        <f>IF(Items!$B1572="","",Items!$A1572)</f>
        <v/>
      </c>
      <c r="B1573" s="28" t="str">
        <f>IF(Items!$B1572="","",Items!$B1572)</f>
        <v/>
      </c>
      <c r="C1573" s="32"/>
      <c r="D1573" s="32"/>
      <c r="E1573" s="32" t="str">
        <f t="shared" si="48"/>
        <v/>
      </c>
      <c r="F1573" s="33" t="str">
        <f>IF($B1573="","",Items!$I1572)</f>
        <v/>
      </c>
      <c r="G1573" s="33" t="str">
        <f t="shared" si="49"/>
        <v/>
      </c>
      <c r="H1573" s="28"/>
    </row>
    <row r="1574" spans="1:8" x14ac:dyDescent="0.25">
      <c r="A1574" s="28" t="str">
        <f>IF(Items!$B1573="","",Items!$A1573)</f>
        <v/>
      </c>
      <c r="B1574" s="28" t="str">
        <f>IF(Items!$B1573="","",Items!$B1573)</f>
        <v/>
      </c>
      <c r="C1574" s="32"/>
      <c r="D1574" s="32"/>
      <c r="E1574" s="32" t="str">
        <f t="shared" si="48"/>
        <v/>
      </c>
      <c r="F1574" s="33" t="str">
        <f>IF($B1574="","",Items!$I1573)</f>
        <v/>
      </c>
      <c r="G1574" s="33" t="str">
        <f t="shared" si="49"/>
        <v/>
      </c>
      <c r="H1574" s="28"/>
    </row>
    <row r="1575" spans="1:8" x14ac:dyDescent="0.25">
      <c r="A1575" s="28" t="str">
        <f>IF(Items!$B1574="","",Items!$A1574)</f>
        <v/>
      </c>
      <c r="B1575" s="28" t="str">
        <f>IF(Items!$B1574="","",Items!$B1574)</f>
        <v/>
      </c>
      <c r="C1575" s="32"/>
      <c r="D1575" s="32"/>
      <c r="E1575" s="32" t="str">
        <f t="shared" si="48"/>
        <v/>
      </c>
      <c r="F1575" s="33" t="str">
        <f>IF($B1575="","",Items!$I1574)</f>
        <v/>
      </c>
      <c r="G1575" s="33" t="str">
        <f t="shared" si="49"/>
        <v/>
      </c>
      <c r="H1575" s="28"/>
    </row>
    <row r="1576" spans="1:8" x14ac:dyDescent="0.25">
      <c r="A1576" s="28" t="str">
        <f>IF(Items!$B1575="","",Items!$A1575)</f>
        <v/>
      </c>
      <c r="B1576" s="28" t="str">
        <f>IF(Items!$B1575="","",Items!$B1575)</f>
        <v/>
      </c>
      <c r="C1576" s="32"/>
      <c r="D1576" s="32"/>
      <c r="E1576" s="32" t="str">
        <f t="shared" si="48"/>
        <v/>
      </c>
      <c r="F1576" s="33" t="str">
        <f>IF($B1576="","",Items!$I1575)</f>
        <v/>
      </c>
      <c r="G1576" s="33" t="str">
        <f t="shared" si="49"/>
        <v/>
      </c>
      <c r="H1576" s="28"/>
    </row>
    <row r="1577" spans="1:8" x14ac:dyDescent="0.25">
      <c r="A1577" s="28" t="str">
        <f>IF(Items!$B1576="","",Items!$A1576)</f>
        <v/>
      </c>
      <c r="B1577" s="28" t="str">
        <f>IF(Items!$B1576="","",Items!$B1576)</f>
        <v/>
      </c>
      <c r="C1577" s="32"/>
      <c r="D1577" s="32"/>
      <c r="E1577" s="32" t="str">
        <f t="shared" si="48"/>
        <v/>
      </c>
      <c r="F1577" s="33" t="str">
        <f>IF($B1577="","",Items!$I1576)</f>
        <v/>
      </c>
      <c r="G1577" s="33" t="str">
        <f t="shared" si="49"/>
        <v/>
      </c>
      <c r="H1577" s="28"/>
    </row>
    <row r="1578" spans="1:8" x14ac:dyDescent="0.25">
      <c r="A1578" s="28" t="str">
        <f>IF(Items!$B1577="","",Items!$A1577)</f>
        <v/>
      </c>
      <c r="B1578" s="28" t="str">
        <f>IF(Items!$B1577="","",Items!$B1577)</f>
        <v/>
      </c>
      <c r="C1578" s="32"/>
      <c r="D1578" s="32"/>
      <c r="E1578" s="32" t="str">
        <f t="shared" si="48"/>
        <v/>
      </c>
      <c r="F1578" s="33" t="str">
        <f>IF($B1578="","",Items!$I1577)</f>
        <v/>
      </c>
      <c r="G1578" s="33" t="str">
        <f t="shared" si="49"/>
        <v/>
      </c>
      <c r="H1578" s="28"/>
    </row>
    <row r="1579" spans="1:8" x14ac:dyDescent="0.25">
      <c r="A1579" s="28" t="str">
        <f>IF(Items!$B1578="","",Items!$A1578)</f>
        <v/>
      </c>
      <c r="B1579" s="28" t="str">
        <f>IF(Items!$B1578="","",Items!$B1578)</f>
        <v/>
      </c>
      <c r="C1579" s="32"/>
      <c r="D1579" s="32"/>
      <c r="E1579" s="32" t="str">
        <f t="shared" si="48"/>
        <v/>
      </c>
      <c r="F1579" s="33" t="str">
        <f>IF($B1579="","",Items!$I1578)</f>
        <v/>
      </c>
      <c r="G1579" s="33" t="str">
        <f t="shared" si="49"/>
        <v/>
      </c>
      <c r="H1579" s="28"/>
    </row>
    <row r="1580" spans="1:8" x14ac:dyDescent="0.25">
      <c r="A1580" s="28" t="str">
        <f>IF(Items!$B1579="","",Items!$A1579)</f>
        <v/>
      </c>
      <c r="B1580" s="28" t="str">
        <f>IF(Items!$B1579="","",Items!$B1579)</f>
        <v/>
      </c>
      <c r="C1580" s="32"/>
      <c r="D1580" s="32"/>
      <c r="E1580" s="32" t="str">
        <f t="shared" si="48"/>
        <v/>
      </c>
      <c r="F1580" s="33" t="str">
        <f>IF($B1580="","",Items!$I1579)</f>
        <v/>
      </c>
      <c r="G1580" s="33" t="str">
        <f t="shared" si="49"/>
        <v/>
      </c>
      <c r="H1580" s="28"/>
    </row>
    <row r="1581" spans="1:8" x14ac:dyDescent="0.25">
      <c r="A1581" s="28" t="str">
        <f>IF(Items!$B1580="","",Items!$A1580)</f>
        <v/>
      </c>
      <c r="B1581" s="28" t="str">
        <f>IF(Items!$B1580="","",Items!$B1580)</f>
        <v/>
      </c>
      <c r="C1581" s="32"/>
      <c r="D1581" s="32"/>
      <c r="E1581" s="32" t="str">
        <f t="shared" si="48"/>
        <v/>
      </c>
      <c r="F1581" s="33" t="str">
        <f>IF($B1581="","",Items!$I1580)</f>
        <v/>
      </c>
      <c r="G1581" s="33" t="str">
        <f t="shared" si="49"/>
        <v/>
      </c>
      <c r="H1581" s="28"/>
    </row>
    <row r="1582" spans="1:8" x14ac:dyDescent="0.25">
      <c r="A1582" s="28" t="str">
        <f>IF(Items!$B1581="","",Items!$A1581)</f>
        <v/>
      </c>
      <c r="B1582" s="28" t="str">
        <f>IF(Items!$B1581="","",Items!$B1581)</f>
        <v/>
      </c>
      <c r="C1582" s="32"/>
      <c r="D1582" s="32"/>
      <c r="E1582" s="32" t="str">
        <f t="shared" si="48"/>
        <v/>
      </c>
      <c r="F1582" s="33" t="str">
        <f>IF($B1582="","",Items!$I1581)</f>
        <v/>
      </c>
      <c r="G1582" s="33" t="str">
        <f t="shared" si="49"/>
        <v/>
      </c>
      <c r="H1582" s="28"/>
    </row>
    <row r="1583" spans="1:8" x14ac:dyDescent="0.25">
      <c r="A1583" s="28" t="str">
        <f>IF(Items!$B1582="","",Items!$A1582)</f>
        <v/>
      </c>
      <c r="B1583" s="28" t="str">
        <f>IF(Items!$B1582="","",Items!$B1582)</f>
        <v/>
      </c>
      <c r="C1583" s="32"/>
      <c r="D1583" s="32"/>
      <c r="E1583" s="32" t="str">
        <f t="shared" si="48"/>
        <v/>
      </c>
      <c r="F1583" s="33" t="str">
        <f>IF($B1583="","",Items!$I1582)</f>
        <v/>
      </c>
      <c r="G1583" s="33" t="str">
        <f t="shared" si="49"/>
        <v/>
      </c>
      <c r="H1583" s="28"/>
    </row>
    <row r="1584" spans="1:8" x14ac:dyDescent="0.25">
      <c r="A1584" s="28" t="str">
        <f>IF(Items!$B1583="","",Items!$A1583)</f>
        <v/>
      </c>
      <c r="B1584" s="28" t="str">
        <f>IF(Items!$B1583="","",Items!$B1583)</f>
        <v/>
      </c>
      <c r="C1584" s="32"/>
      <c r="D1584" s="32"/>
      <c r="E1584" s="32" t="str">
        <f t="shared" si="48"/>
        <v/>
      </c>
      <c r="F1584" s="33" t="str">
        <f>IF($B1584="","",Items!$I1583)</f>
        <v/>
      </c>
      <c r="G1584" s="33" t="str">
        <f t="shared" si="49"/>
        <v/>
      </c>
      <c r="H1584" s="28"/>
    </row>
    <row r="1585" spans="1:8" x14ac:dyDescent="0.25">
      <c r="A1585" s="28" t="str">
        <f>IF(Items!$B1584="","",Items!$A1584)</f>
        <v/>
      </c>
      <c r="B1585" s="28" t="str">
        <f>IF(Items!$B1584="","",Items!$B1584)</f>
        <v/>
      </c>
      <c r="C1585" s="32"/>
      <c r="D1585" s="32"/>
      <c r="E1585" s="32" t="str">
        <f t="shared" si="48"/>
        <v/>
      </c>
      <c r="F1585" s="33" t="str">
        <f>IF($B1585="","",Items!$I1584)</f>
        <v/>
      </c>
      <c r="G1585" s="33" t="str">
        <f t="shared" si="49"/>
        <v/>
      </c>
      <c r="H1585" s="28"/>
    </row>
    <row r="1586" spans="1:8" x14ac:dyDescent="0.25">
      <c r="A1586" s="28" t="str">
        <f>IF(Items!$B1585="","",Items!$A1585)</f>
        <v/>
      </c>
      <c r="B1586" s="28" t="str">
        <f>IF(Items!$B1585="","",Items!$B1585)</f>
        <v/>
      </c>
      <c r="C1586" s="32"/>
      <c r="D1586" s="32"/>
      <c r="E1586" s="32" t="str">
        <f t="shared" si="48"/>
        <v/>
      </c>
      <c r="F1586" s="33" t="str">
        <f>IF($B1586="","",Items!$I1585)</f>
        <v/>
      </c>
      <c r="G1586" s="33" t="str">
        <f t="shared" si="49"/>
        <v/>
      </c>
      <c r="H1586" s="28"/>
    </row>
    <row r="1587" spans="1:8" x14ac:dyDescent="0.25">
      <c r="A1587" s="28" t="str">
        <f>IF(Items!$B1586="","",Items!$A1586)</f>
        <v/>
      </c>
      <c r="B1587" s="28" t="str">
        <f>IF(Items!$B1586="","",Items!$B1586)</f>
        <v/>
      </c>
      <c r="C1587" s="32"/>
      <c r="D1587" s="32"/>
      <c r="E1587" s="32" t="str">
        <f t="shared" si="48"/>
        <v/>
      </c>
      <c r="F1587" s="33" t="str">
        <f>IF($B1587="","",Items!$I1586)</f>
        <v/>
      </c>
      <c r="G1587" s="33" t="str">
        <f t="shared" si="49"/>
        <v/>
      </c>
      <c r="H1587" s="28"/>
    </row>
    <row r="1588" spans="1:8" x14ac:dyDescent="0.25">
      <c r="A1588" s="28" t="str">
        <f>IF(Items!$B1587="","",Items!$A1587)</f>
        <v/>
      </c>
      <c r="B1588" s="28" t="str">
        <f>IF(Items!$B1587="","",Items!$B1587)</f>
        <v/>
      </c>
      <c r="C1588" s="32"/>
      <c r="D1588" s="32"/>
      <c r="E1588" s="32" t="str">
        <f t="shared" si="48"/>
        <v/>
      </c>
      <c r="F1588" s="33" t="str">
        <f>IF($B1588="","",Items!$I1587)</f>
        <v/>
      </c>
      <c r="G1588" s="33" t="str">
        <f t="shared" si="49"/>
        <v/>
      </c>
      <c r="H1588" s="28"/>
    </row>
    <row r="1589" spans="1:8" x14ac:dyDescent="0.25">
      <c r="A1589" s="28" t="str">
        <f>IF(Items!$B1588="","",Items!$A1588)</f>
        <v/>
      </c>
      <c r="B1589" s="28" t="str">
        <f>IF(Items!$B1588="","",Items!$B1588)</f>
        <v/>
      </c>
      <c r="C1589" s="32"/>
      <c r="D1589" s="32"/>
      <c r="E1589" s="32" t="str">
        <f t="shared" si="48"/>
        <v/>
      </c>
      <c r="F1589" s="33" t="str">
        <f>IF($B1589="","",Items!$I1588)</f>
        <v/>
      </c>
      <c r="G1589" s="33" t="str">
        <f t="shared" si="49"/>
        <v/>
      </c>
      <c r="H1589" s="28"/>
    </row>
    <row r="1590" spans="1:8" x14ac:dyDescent="0.25">
      <c r="A1590" s="28" t="str">
        <f>IF(Items!$B1589="","",Items!$A1589)</f>
        <v/>
      </c>
      <c r="B1590" s="28" t="str">
        <f>IF(Items!$B1589="","",Items!$B1589)</f>
        <v/>
      </c>
      <c r="C1590" s="32"/>
      <c r="D1590" s="32"/>
      <c r="E1590" s="32" t="str">
        <f t="shared" si="48"/>
        <v/>
      </c>
      <c r="F1590" s="33" t="str">
        <f>IF($B1590="","",Items!$I1589)</f>
        <v/>
      </c>
      <c r="G1590" s="33" t="str">
        <f t="shared" si="49"/>
        <v/>
      </c>
      <c r="H1590" s="28"/>
    </row>
    <row r="1591" spans="1:8" x14ac:dyDescent="0.25">
      <c r="A1591" s="28" t="str">
        <f>IF(Items!$B1590="","",Items!$A1590)</f>
        <v/>
      </c>
      <c r="B1591" s="28" t="str">
        <f>IF(Items!$B1590="","",Items!$B1590)</f>
        <v/>
      </c>
      <c r="C1591" s="32"/>
      <c r="D1591" s="32"/>
      <c r="E1591" s="32" t="str">
        <f t="shared" si="48"/>
        <v/>
      </c>
      <c r="F1591" s="33" t="str">
        <f>IF($B1591="","",Items!$I1590)</f>
        <v/>
      </c>
      <c r="G1591" s="33" t="str">
        <f t="shared" si="49"/>
        <v/>
      </c>
      <c r="H1591" s="28"/>
    </row>
    <row r="1592" spans="1:8" x14ac:dyDescent="0.25">
      <c r="A1592" s="28" t="str">
        <f>IF(Items!$B1591="","",Items!$A1591)</f>
        <v/>
      </c>
      <c r="B1592" s="28" t="str">
        <f>IF(Items!$B1591="","",Items!$B1591)</f>
        <v/>
      </c>
      <c r="C1592" s="32"/>
      <c r="D1592" s="32"/>
      <c r="E1592" s="32" t="str">
        <f t="shared" si="48"/>
        <v/>
      </c>
      <c r="F1592" s="33" t="str">
        <f>IF($B1592="","",Items!$I1591)</f>
        <v/>
      </c>
      <c r="G1592" s="33" t="str">
        <f t="shared" si="49"/>
        <v/>
      </c>
      <c r="H1592" s="28"/>
    </row>
    <row r="1593" spans="1:8" x14ac:dyDescent="0.25">
      <c r="A1593" s="28" t="str">
        <f>IF(Items!$B1592="","",Items!$A1592)</f>
        <v/>
      </c>
      <c r="B1593" s="28" t="str">
        <f>IF(Items!$B1592="","",Items!$B1592)</f>
        <v/>
      </c>
      <c r="C1593" s="32"/>
      <c r="D1593" s="32"/>
      <c r="E1593" s="32" t="str">
        <f t="shared" si="48"/>
        <v/>
      </c>
      <c r="F1593" s="33" t="str">
        <f>IF($B1593="","",Items!$I1592)</f>
        <v/>
      </c>
      <c r="G1593" s="33" t="str">
        <f t="shared" si="49"/>
        <v/>
      </c>
      <c r="H1593" s="28"/>
    </row>
    <row r="1594" spans="1:8" x14ac:dyDescent="0.25">
      <c r="A1594" s="28" t="str">
        <f>IF(Items!$B1593="","",Items!$A1593)</f>
        <v/>
      </c>
      <c r="B1594" s="28" t="str">
        <f>IF(Items!$B1593="","",Items!$B1593)</f>
        <v/>
      </c>
      <c r="C1594" s="32"/>
      <c r="D1594" s="32"/>
      <c r="E1594" s="32" t="str">
        <f t="shared" si="48"/>
        <v/>
      </c>
      <c r="F1594" s="33" t="str">
        <f>IF($B1594="","",Items!$I1593)</f>
        <v/>
      </c>
      <c r="G1594" s="33" t="str">
        <f t="shared" si="49"/>
        <v/>
      </c>
      <c r="H1594" s="28"/>
    </row>
    <row r="1595" spans="1:8" x14ac:dyDescent="0.25">
      <c r="A1595" s="28" t="str">
        <f>IF(Items!$B1594="","",Items!$A1594)</f>
        <v/>
      </c>
      <c r="B1595" s="28" t="str">
        <f>IF(Items!$B1594="","",Items!$B1594)</f>
        <v/>
      </c>
      <c r="C1595" s="32"/>
      <c r="D1595" s="32"/>
      <c r="E1595" s="32" t="str">
        <f t="shared" si="48"/>
        <v/>
      </c>
      <c r="F1595" s="33" t="str">
        <f>IF($B1595="","",Items!$I1594)</f>
        <v/>
      </c>
      <c r="G1595" s="33" t="str">
        <f t="shared" si="49"/>
        <v/>
      </c>
      <c r="H1595" s="28"/>
    </row>
    <row r="1596" spans="1:8" x14ac:dyDescent="0.25">
      <c r="A1596" s="28" t="str">
        <f>IF(Items!$B1595="","",Items!$A1595)</f>
        <v/>
      </c>
      <c r="B1596" s="28" t="str">
        <f>IF(Items!$B1595="","",Items!$B1595)</f>
        <v/>
      </c>
      <c r="C1596" s="32"/>
      <c r="D1596" s="32"/>
      <c r="E1596" s="32" t="str">
        <f t="shared" si="48"/>
        <v/>
      </c>
      <c r="F1596" s="33" t="str">
        <f>IF($B1596="","",Items!$I1595)</f>
        <v/>
      </c>
      <c r="G1596" s="33" t="str">
        <f t="shared" si="49"/>
        <v/>
      </c>
      <c r="H1596" s="28"/>
    </row>
    <row r="1597" spans="1:8" x14ac:dyDescent="0.25">
      <c r="A1597" s="28" t="str">
        <f>IF(Items!$B1596="","",Items!$A1596)</f>
        <v/>
      </c>
      <c r="B1597" s="28" t="str">
        <f>IF(Items!$B1596="","",Items!$B1596)</f>
        <v/>
      </c>
      <c r="C1597" s="32"/>
      <c r="D1597" s="32"/>
      <c r="E1597" s="32" t="str">
        <f t="shared" si="48"/>
        <v/>
      </c>
      <c r="F1597" s="33" t="str">
        <f>IF($B1597="","",Items!$I1596)</f>
        <v/>
      </c>
      <c r="G1597" s="33" t="str">
        <f t="shared" si="49"/>
        <v/>
      </c>
      <c r="H1597" s="28"/>
    </row>
    <row r="1598" spans="1:8" x14ac:dyDescent="0.25">
      <c r="A1598" s="28" t="str">
        <f>IF(Items!$B1597="","",Items!$A1597)</f>
        <v/>
      </c>
      <c r="B1598" s="28" t="str">
        <f>IF(Items!$B1597="","",Items!$B1597)</f>
        <v/>
      </c>
      <c r="C1598" s="32"/>
      <c r="D1598" s="32"/>
      <c r="E1598" s="32" t="str">
        <f t="shared" si="48"/>
        <v/>
      </c>
      <c r="F1598" s="33" t="str">
        <f>IF($B1598="","",Items!$I1597)</f>
        <v/>
      </c>
      <c r="G1598" s="33" t="str">
        <f t="shared" si="49"/>
        <v/>
      </c>
      <c r="H1598" s="28"/>
    </row>
    <row r="1599" spans="1:8" x14ac:dyDescent="0.25">
      <c r="A1599" s="28" t="str">
        <f>IF(Items!$B1598="","",Items!$A1598)</f>
        <v/>
      </c>
      <c r="B1599" s="28" t="str">
        <f>IF(Items!$B1598="","",Items!$B1598)</f>
        <v/>
      </c>
      <c r="C1599" s="32"/>
      <c r="D1599" s="32"/>
      <c r="E1599" s="32" t="str">
        <f t="shared" si="48"/>
        <v/>
      </c>
      <c r="F1599" s="33" t="str">
        <f>IF($B1599="","",Items!$I1598)</f>
        <v/>
      </c>
      <c r="G1599" s="33" t="str">
        <f t="shared" si="49"/>
        <v/>
      </c>
      <c r="H1599" s="28"/>
    </row>
    <row r="1600" spans="1:8" x14ac:dyDescent="0.25">
      <c r="A1600" s="28" t="str">
        <f>IF(Items!$B1599="","",Items!$A1599)</f>
        <v/>
      </c>
      <c r="B1600" s="28" t="str">
        <f>IF(Items!$B1599="","",Items!$B1599)</f>
        <v/>
      </c>
      <c r="C1600" s="32"/>
      <c r="D1600" s="32"/>
      <c r="E1600" s="32" t="str">
        <f t="shared" si="48"/>
        <v/>
      </c>
      <c r="F1600" s="33" t="str">
        <f>IF($B1600="","",Items!$I1599)</f>
        <v/>
      </c>
      <c r="G1600" s="33" t="str">
        <f t="shared" si="49"/>
        <v/>
      </c>
      <c r="H1600" s="28"/>
    </row>
    <row r="1601" spans="1:8" x14ac:dyDescent="0.25">
      <c r="A1601" s="28" t="str">
        <f>IF(Items!$B1600="","",Items!$A1600)</f>
        <v/>
      </c>
      <c r="B1601" s="28" t="str">
        <f>IF(Items!$B1600="","",Items!$B1600)</f>
        <v/>
      </c>
      <c r="C1601" s="32"/>
      <c r="D1601" s="32"/>
      <c r="E1601" s="32" t="str">
        <f t="shared" si="48"/>
        <v/>
      </c>
      <c r="F1601" s="33" t="str">
        <f>IF($B1601="","",Items!$I1600)</f>
        <v/>
      </c>
      <c r="G1601" s="33" t="str">
        <f t="shared" si="49"/>
        <v/>
      </c>
      <c r="H1601" s="28"/>
    </row>
    <row r="1602" spans="1:8" x14ac:dyDescent="0.25">
      <c r="A1602" s="28" t="str">
        <f>IF(Items!$B1601="","",Items!$A1601)</f>
        <v/>
      </c>
      <c r="B1602" s="28" t="str">
        <f>IF(Items!$B1601="","",Items!$B1601)</f>
        <v/>
      </c>
      <c r="C1602" s="32"/>
      <c r="D1602" s="32"/>
      <c r="E1602" s="32" t="str">
        <f t="shared" si="48"/>
        <v/>
      </c>
      <c r="F1602" s="33" t="str">
        <f>IF($B1602="","",Items!$I1601)</f>
        <v/>
      </c>
      <c r="G1602" s="33" t="str">
        <f t="shared" si="49"/>
        <v/>
      </c>
      <c r="H1602" s="28"/>
    </row>
    <row r="1603" spans="1:8" x14ac:dyDescent="0.25">
      <c r="A1603" s="28" t="str">
        <f>IF(Items!$B1602="","",Items!$A1602)</f>
        <v/>
      </c>
      <c r="B1603" s="28" t="str">
        <f>IF(Items!$B1602="","",Items!$B1602)</f>
        <v/>
      </c>
      <c r="C1603" s="32"/>
      <c r="D1603" s="32"/>
      <c r="E1603" s="32" t="str">
        <f t="shared" si="48"/>
        <v/>
      </c>
      <c r="F1603" s="33" t="str">
        <f>IF($B1603="","",Items!$I1602)</f>
        <v/>
      </c>
      <c r="G1603" s="33" t="str">
        <f t="shared" si="49"/>
        <v/>
      </c>
      <c r="H1603" s="28"/>
    </row>
    <row r="1604" spans="1:8" x14ac:dyDescent="0.25">
      <c r="A1604" s="28" t="str">
        <f>IF(Items!$B1603="","",Items!$A1603)</f>
        <v/>
      </c>
      <c r="B1604" s="28" t="str">
        <f>IF(Items!$B1603="","",Items!$B1603)</f>
        <v/>
      </c>
      <c r="C1604" s="32"/>
      <c r="D1604" s="32"/>
      <c r="E1604" s="32" t="str">
        <f t="shared" si="48"/>
        <v/>
      </c>
      <c r="F1604" s="33" t="str">
        <f>IF($B1604="","",Items!$I1603)</f>
        <v/>
      </c>
      <c r="G1604" s="33" t="str">
        <f t="shared" si="49"/>
        <v/>
      </c>
      <c r="H1604" s="28"/>
    </row>
    <row r="1605" spans="1:8" x14ac:dyDescent="0.25">
      <c r="A1605" s="28" t="str">
        <f>IF(Items!$B1604="","",Items!$A1604)</f>
        <v/>
      </c>
      <c r="B1605" s="28" t="str">
        <f>IF(Items!$B1604="","",Items!$B1604)</f>
        <v/>
      </c>
      <c r="C1605" s="32"/>
      <c r="D1605" s="32"/>
      <c r="E1605" s="32" t="str">
        <f t="shared" si="48"/>
        <v/>
      </c>
      <c r="F1605" s="33" t="str">
        <f>IF($B1605="","",Items!$I1604)</f>
        <v/>
      </c>
      <c r="G1605" s="33" t="str">
        <f t="shared" si="49"/>
        <v/>
      </c>
      <c r="H1605" s="28"/>
    </row>
    <row r="1606" spans="1:8" x14ac:dyDescent="0.25">
      <c r="A1606" s="28" t="str">
        <f>IF(Items!$B1605="","",Items!$A1605)</f>
        <v/>
      </c>
      <c r="B1606" s="28" t="str">
        <f>IF(Items!$B1605="","",Items!$B1605)</f>
        <v/>
      </c>
      <c r="C1606" s="32"/>
      <c r="D1606" s="32"/>
      <c r="E1606" s="32" t="str">
        <f t="shared" ref="E1606:E1669" si="50">IF(OR($B1606="",$D1606=""),"",$D1606-$C1606)</f>
        <v/>
      </c>
      <c r="F1606" s="33" t="str">
        <f>IF($B1606="","",Items!$I1605)</f>
        <v/>
      </c>
      <c r="G1606" s="33" t="str">
        <f t="shared" ref="G1606:G1669" si="51">IF($E1606="","",$E1606*$F1606)</f>
        <v/>
      </c>
      <c r="H1606" s="28"/>
    </row>
    <row r="1607" spans="1:8" x14ac:dyDescent="0.25">
      <c r="A1607" s="28" t="str">
        <f>IF(Items!$B1606="","",Items!$A1606)</f>
        <v/>
      </c>
      <c r="B1607" s="28" t="str">
        <f>IF(Items!$B1606="","",Items!$B1606)</f>
        <v/>
      </c>
      <c r="C1607" s="32"/>
      <c r="D1607" s="32"/>
      <c r="E1607" s="32" t="str">
        <f t="shared" si="50"/>
        <v/>
      </c>
      <c r="F1607" s="33" t="str">
        <f>IF($B1607="","",Items!$I1606)</f>
        <v/>
      </c>
      <c r="G1607" s="33" t="str">
        <f t="shared" si="51"/>
        <v/>
      </c>
      <c r="H1607" s="28"/>
    </row>
    <row r="1608" spans="1:8" x14ac:dyDescent="0.25">
      <c r="A1608" s="28" t="str">
        <f>IF(Items!$B1607="","",Items!$A1607)</f>
        <v/>
      </c>
      <c r="B1608" s="28" t="str">
        <f>IF(Items!$B1607="","",Items!$B1607)</f>
        <v/>
      </c>
      <c r="C1608" s="32"/>
      <c r="D1608" s="32"/>
      <c r="E1608" s="32" t="str">
        <f t="shared" si="50"/>
        <v/>
      </c>
      <c r="F1608" s="33" t="str">
        <f>IF($B1608="","",Items!$I1607)</f>
        <v/>
      </c>
      <c r="G1608" s="33" t="str">
        <f t="shared" si="51"/>
        <v/>
      </c>
      <c r="H1608" s="28"/>
    </row>
    <row r="1609" spans="1:8" x14ac:dyDescent="0.25">
      <c r="A1609" s="28" t="str">
        <f>IF(Items!$B1608="","",Items!$A1608)</f>
        <v/>
      </c>
      <c r="B1609" s="28" t="str">
        <f>IF(Items!$B1608="","",Items!$B1608)</f>
        <v/>
      </c>
      <c r="C1609" s="32"/>
      <c r="D1609" s="32"/>
      <c r="E1609" s="32" t="str">
        <f t="shared" si="50"/>
        <v/>
      </c>
      <c r="F1609" s="33" t="str">
        <f>IF($B1609="","",Items!$I1608)</f>
        <v/>
      </c>
      <c r="G1609" s="33" t="str">
        <f t="shared" si="51"/>
        <v/>
      </c>
      <c r="H1609" s="28"/>
    </row>
    <row r="1610" spans="1:8" x14ac:dyDescent="0.25">
      <c r="A1610" s="28" t="str">
        <f>IF(Items!$B1609="","",Items!$A1609)</f>
        <v/>
      </c>
      <c r="B1610" s="28" t="str">
        <f>IF(Items!$B1609="","",Items!$B1609)</f>
        <v/>
      </c>
      <c r="C1610" s="32"/>
      <c r="D1610" s="32"/>
      <c r="E1610" s="32" t="str">
        <f t="shared" si="50"/>
        <v/>
      </c>
      <c r="F1610" s="33" t="str">
        <f>IF($B1610="","",Items!$I1609)</f>
        <v/>
      </c>
      <c r="G1610" s="33" t="str">
        <f t="shared" si="51"/>
        <v/>
      </c>
      <c r="H1610" s="28"/>
    </row>
    <row r="1611" spans="1:8" x14ac:dyDescent="0.25">
      <c r="A1611" s="28" t="str">
        <f>IF(Items!$B1610="","",Items!$A1610)</f>
        <v/>
      </c>
      <c r="B1611" s="28" t="str">
        <f>IF(Items!$B1610="","",Items!$B1610)</f>
        <v/>
      </c>
      <c r="C1611" s="32"/>
      <c r="D1611" s="32"/>
      <c r="E1611" s="32" t="str">
        <f t="shared" si="50"/>
        <v/>
      </c>
      <c r="F1611" s="33" t="str">
        <f>IF($B1611="","",Items!$I1610)</f>
        <v/>
      </c>
      <c r="G1611" s="33" t="str">
        <f t="shared" si="51"/>
        <v/>
      </c>
      <c r="H1611" s="28"/>
    </row>
    <row r="1612" spans="1:8" x14ac:dyDescent="0.25">
      <c r="A1612" s="28" t="str">
        <f>IF(Items!$B1611="","",Items!$A1611)</f>
        <v/>
      </c>
      <c r="B1612" s="28" t="str">
        <f>IF(Items!$B1611="","",Items!$B1611)</f>
        <v/>
      </c>
      <c r="C1612" s="32"/>
      <c r="D1612" s="32"/>
      <c r="E1612" s="32" t="str">
        <f t="shared" si="50"/>
        <v/>
      </c>
      <c r="F1612" s="33" t="str">
        <f>IF($B1612="","",Items!$I1611)</f>
        <v/>
      </c>
      <c r="G1612" s="33" t="str">
        <f t="shared" si="51"/>
        <v/>
      </c>
      <c r="H1612" s="28"/>
    </row>
    <row r="1613" spans="1:8" x14ac:dyDescent="0.25">
      <c r="A1613" s="28" t="str">
        <f>IF(Items!$B1612="","",Items!$A1612)</f>
        <v/>
      </c>
      <c r="B1613" s="28" t="str">
        <f>IF(Items!$B1612="","",Items!$B1612)</f>
        <v/>
      </c>
      <c r="C1613" s="32"/>
      <c r="D1613" s="32"/>
      <c r="E1613" s="32" t="str">
        <f t="shared" si="50"/>
        <v/>
      </c>
      <c r="F1613" s="33" t="str">
        <f>IF($B1613="","",Items!$I1612)</f>
        <v/>
      </c>
      <c r="G1613" s="33" t="str">
        <f t="shared" si="51"/>
        <v/>
      </c>
      <c r="H1613" s="28"/>
    </row>
    <row r="1614" spans="1:8" x14ac:dyDescent="0.25">
      <c r="A1614" s="28" t="str">
        <f>IF(Items!$B1613="","",Items!$A1613)</f>
        <v/>
      </c>
      <c r="B1614" s="28" t="str">
        <f>IF(Items!$B1613="","",Items!$B1613)</f>
        <v/>
      </c>
      <c r="C1614" s="32"/>
      <c r="D1614" s="32"/>
      <c r="E1614" s="32" t="str">
        <f t="shared" si="50"/>
        <v/>
      </c>
      <c r="F1614" s="33" t="str">
        <f>IF($B1614="","",Items!$I1613)</f>
        <v/>
      </c>
      <c r="G1614" s="33" t="str">
        <f t="shared" si="51"/>
        <v/>
      </c>
      <c r="H1614" s="28"/>
    </row>
    <row r="1615" spans="1:8" x14ac:dyDescent="0.25">
      <c r="A1615" s="28" t="str">
        <f>IF(Items!$B1614="","",Items!$A1614)</f>
        <v/>
      </c>
      <c r="B1615" s="28" t="str">
        <f>IF(Items!$B1614="","",Items!$B1614)</f>
        <v/>
      </c>
      <c r="C1615" s="32"/>
      <c r="D1615" s="32"/>
      <c r="E1615" s="32" t="str">
        <f t="shared" si="50"/>
        <v/>
      </c>
      <c r="F1615" s="33" t="str">
        <f>IF($B1615="","",Items!$I1614)</f>
        <v/>
      </c>
      <c r="G1615" s="33" t="str">
        <f t="shared" si="51"/>
        <v/>
      </c>
      <c r="H1615" s="28"/>
    </row>
    <row r="1616" spans="1:8" x14ac:dyDescent="0.25">
      <c r="A1616" s="28" t="str">
        <f>IF(Items!$B1615="","",Items!$A1615)</f>
        <v/>
      </c>
      <c r="B1616" s="28" t="str">
        <f>IF(Items!$B1615="","",Items!$B1615)</f>
        <v/>
      </c>
      <c r="C1616" s="32"/>
      <c r="D1616" s="32"/>
      <c r="E1616" s="32" t="str">
        <f t="shared" si="50"/>
        <v/>
      </c>
      <c r="F1616" s="33" t="str">
        <f>IF($B1616="","",Items!$I1615)</f>
        <v/>
      </c>
      <c r="G1616" s="33" t="str">
        <f t="shared" si="51"/>
        <v/>
      </c>
      <c r="H1616" s="28"/>
    </row>
    <row r="1617" spans="1:8" x14ac:dyDescent="0.25">
      <c r="A1617" s="28" t="str">
        <f>IF(Items!$B1616="","",Items!$A1616)</f>
        <v/>
      </c>
      <c r="B1617" s="28" t="str">
        <f>IF(Items!$B1616="","",Items!$B1616)</f>
        <v/>
      </c>
      <c r="C1617" s="32"/>
      <c r="D1617" s="32"/>
      <c r="E1617" s="32" t="str">
        <f t="shared" si="50"/>
        <v/>
      </c>
      <c r="F1617" s="33" t="str">
        <f>IF($B1617="","",Items!$I1616)</f>
        <v/>
      </c>
      <c r="G1617" s="33" t="str">
        <f t="shared" si="51"/>
        <v/>
      </c>
      <c r="H1617" s="28"/>
    </row>
    <row r="1618" spans="1:8" x14ac:dyDescent="0.25">
      <c r="A1618" s="28" t="str">
        <f>IF(Items!$B1617="","",Items!$A1617)</f>
        <v/>
      </c>
      <c r="B1618" s="28" t="str">
        <f>IF(Items!$B1617="","",Items!$B1617)</f>
        <v/>
      </c>
      <c r="C1618" s="32"/>
      <c r="D1618" s="32"/>
      <c r="E1618" s="32" t="str">
        <f t="shared" si="50"/>
        <v/>
      </c>
      <c r="F1618" s="33" t="str">
        <f>IF($B1618="","",Items!$I1617)</f>
        <v/>
      </c>
      <c r="G1618" s="33" t="str">
        <f t="shared" si="51"/>
        <v/>
      </c>
      <c r="H1618" s="28"/>
    </row>
    <row r="1619" spans="1:8" x14ac:dyDescent="0.25">
      <c r="A1619" s="28" t="str">
        <f>IF(Items!$B1618="","",Items!$A1618)</f>
        <v/>
      </c>
      <c r="B1619" s="28" t="str">
        <f>IF(Items!$B1618="","",Items!$B1618)</f>
        <v/>
      </c>
      <c r="C1619" s="32"/>
      <c r="D1619" s="32"/>
      <c r="E1619" s="32" t="str">
        <f t="shared" si="50"/>
        <v/>
      </c>
      <c r="F1619" s="33" t="str">
        <f>IF($B1619="","",Items!$I1618)</f>
        <v/>
      </c>
      <c r="G1619" s="33" t="str">
        <f t="shared" si="51"/>
        <v/>
      </c>
      <c r="H1619" s="28"/>
    </row>
    <row r="1620" spans="1:8" x14ac:dyDescent="0.25">
      <c r="A1620" s="28" t="str">
        <f>IF(Items!$B1619="","",Items!$A1619)</f>
        <v/>
      </c>
      <c r="B1620" s="28" t="str">
        <f>IF(Items!$B1619="","",Items!$B1619)</f>
        <v/>
      </c>
      <c r="C1620" s="32"/>
      <c r="D1620" s="32"/>
      <c r="E1620" s="32" t="str">
        <f t="shared" si="50"/>
        <v/>
      </c>
      <c r="F1620" s="33" t="str">
        <f>IF($B1620="","",Items!$I1619)</f>
        <v/>
      </c>
      <c r="G1620" s="33" t="str">
        <f t="shared" si="51"/>
        <v/>
      </c>
      <c r="H1620" s="28"/>
    </row>
    <row r="1621" spans="1:8" x14ac:dyDescent="0.25">
      <c r="A1621" s="28" t="str">
        <f>IF(Items!$B1620="","",Items!$A1620)</f>
        <v/>
      </c>
      <c r="B1621" s="28" t="str">
        <f>IF(Items!$B1620="","",Items!$B1620)</f>
        <v/>
      </c>
      <c r="C1621" s="32"/>
      <c r="D1621" s="32"/>
      <c r="E1621" s="32" t="str">
        <f t="shared" si="50"/>
        <v/>
      </c>
      <c r="F1621" s="33" t="str">
        <f>IF($B1621="","",Items!$I1620)</f>
        <v/>
      </c>
      <c r="G1621" s="33" t="str">
        <f t="shared" si="51"/>
        <v/>
      </c>
      <c r="H1621" s="28"/>
    </row>
    <row r="1622" spans="1:8" x14ac:dyDescent="0.25">
      <c r="A1622" s="28" t="str">
        <f>IF(Items!$B1621="","",Items!$A1621)</f>
        <v/>
      </c>
      <c r="B1622" s="28" t="str">
        <f>IF(Items!$B1621="","",Items!$B1621)</f>
        <v/>
      </c>
      <c r="C1622" s="32"/>
      <c r="D1622" s="32"/>
      <c r="E1622" s="32" t="str">
        <f t="shared" si="50"/>
        <v/>
      </c>
      <c r="F1622" s="33" t="str">
        <f>IF($B1622="","",Items!$I1621)</f>
        <v/>
      </c>
      <c r="G1622" s="33" t="str">
        <f t="shared" si="51"/>
        <v/>
      </c>
      <c r="H1622" s="28"/>
    </row>
    <row r="1623" spans="1:8" x14ac:dyDescent="0.25">
      <c r="A1623" s="28" t="str">
        <f>IF(Items!$B1622="","",Items!$A1622)</f>
        <v/>
      </c>
      <c r="B1623" s="28" t="str">
        <f>IF(Items!$B1622="","",Items!$B1622)</f>
        <v/>
      </c>
      <c r="C1623" s="32"/>
      <c r="D1623" s="32"/>
      <c r="E1623" s="32" t="str">
        <f t="shared" si="50"/>
        <v/>
      </c>
      <c r="F1623" s="33" t="str">
        <f>IF($B1623="","",Items!$I1622)</f>
        <v/>
      </c>
      <c r="G1623" s="33" t="str">
        <f t="shared" si="51"/>
        <v/>
      </c>
      <c r="H1623" s="28"/>
    </row>
    <row r="1624" spans="1:8" x14ac:dyDescent="0.25">
      <c r="A1624" s="28" t="str">
        <f>IF(Items!$B1623="","",Items!$A1623)</f>
        <v/>
      </c>
      <c r="B1624" s="28" t="str">
        <f>IF(Items!$B1623="","",Items!$B1623)</f>
        <v/>
      </c>
      <c r="C1624" s="32"/>
      <c r="D1624" s="32"/>
      <c r="E1624" s="32" t="str">
        <f t="shared" si="50"/>
        <v/>
      </c>
      <c r="F1624" s="33" t="str">
        <f>IF($B1624="","",Items!$I1623)</f>
        <v/>
      </c>
      <c r="G1624" s="33" t="str">
        <f t="shared" si="51"/>
        <v/>
      </c>
      <c r="H1624" s="28"/>
    </row>
    <row r="1625" spans="1:8" x14ac:dyDescent="0.25">
      <c r="A1625" s="28" t="str">
        <f>IF(Items!$B1624="","",Items!$A1624)</f>
        <v/>
      </c>
      <c r="B1625" s="28" t="str">
        <f>IF(Items!$B1624="","",Items!$B1624)</f>
        <v/>
      </c>
      <c r="C1625" s="32"/>
      <c r="D1625" s="32"/>
      <c r="E1625" s="32" t="str">
        <f t="shared" si="50"/>
        <v/>
      </c>
      <c r="F1625" s="33" t="str">
        <f>IF($B1625="","",Items!$I1624)</f>
        <v/>
      </c>
      <c r="G1625" s="33" t="str">
        <f t="shared" si="51"/>
        <v/>
      </c>
      <c r="H1625" s="28"/>
    </row>
    <row r="1626" spans="1:8" x14ac:dyDescent="0.25">
      <c r="A1626" s="28" t="str">
        <f>IF(Items!$B1625="","",Items!$A1625)</f>
        <v/>
      </c>
      <c r="B1626" s="28" t="str">
        <f>IF(Items!$B1625="","",Items!$B1625)</f>
        <v/>
      </c>
      <c r="C1626" s="32"/>
      <c r="D1626" s="32"/>
      <c r="E1626" s="32" t="str">
        <f t="shared" si="50"/>
        <v/>
      </c>
      <c r="F1626" s="33" t="str">
        <f>IF($B1626="","",Items!$I1625)</f>
        <v/>
      </c>
      <c r="G1626" s="33" t="str">
        <f t="shared" si="51"/>
        <v/>
      </c>
      <c r="H1626" s="28"/>
    </row>
    <row r="1627" spans="1:8" x14ac:dyDescent="0.25">
      <c r="A1627" s="28" t="str">
        <f>IF(Items!$B1626="","",Items!$A1626)</f>
        <v/>
      </c>
      <c r="B1627" s="28" t="str">
        <f>IF(Items!$B1626="","",Items!$B1626)</f>
        <v/>
      </c>
      <c r="C1627" s="32"/>
      <c r="D1627" s="32"/>
      <c r="E1627" s="32" t="str">
        <f t="shared" si="50"/>
        <v/>
      </c>
      <c r="F1627" s="33" t="str">
        <f>IF($B1627="","",Items!$I1626)</f>
        <v/>
      </c>
      <c r="G1627" s="33" t="str">
        <f t="shared" si="51"/>
        <v/>
      </c>
      <c r="H1627" s="28"/>
    </row>
    <row r="1628" spans="1:8" x14ac:dyDescent="0.25">
      <c r="A1628" s="28" t="str">
        <f>IF(Items!$B1627="","",Items!$A1627)</f>
        <v/>
      </c>
      <c r="B1628" s="28" t="str">
        <f>IF(Items!$B1627="","",Items!$B1627)</f>
        <v/>
      </c>
      <c r="C1628" s="32"/>
      <c r="D1628" s="32"/>
      <c r="E1628" s="32" t="str">
        <f t="shared" si="50"/>
        <v/>
      </c>
      <c r="F1628" s="33" t="str">
        <f>IF($B1628="","",Items!$I1627)</f>
        <v/>
      </c>
      <c r="G1628" s="33" t="str">
        <f t="shared" si="51"/>
        <v/>
      </c>
      <c r="H1628" s="28"/>
    </row>
    <row r="1629" spans="1:8" x14ac:dyDescent="0.25">
      <c r="A1629" s="28" t="str">
        <f>IF(Items!$B1628="","",Items!$A1628)</f>
        <v/>
      </c>
      <c r="B1629" s="28" t="str">
        <f>IF(Items!$B1628="","",Items!$B1628)</f>
        <v/>
      </c>
      <c r="C1629" s="32"/>
      <c r="D1629" s="32"/>
      <c r="E1629" s="32" t="str">
        <f t="shared" si="50"/>
        <v/>
      </c>
      <c r="F1629" s="33" t="str">
        <f>IF($B1629="","",Items!$I1628)</f>
        <v/>
      </c>
      <c r="G1629" s="33" t="str">
        <f t="shared" si="51"/>
        <v/>
      </c>
      <c r="H1629" s="28"/>
    </row>
    <row r="1630" spans="1:8" x14ac:dyDescent="0.25">
      <c r="A1630" s="28" t="str">
        <f>IF(Items!$B1629="","",Items!$A1629)</f>
        <v/>
      </c>
      <c r="B1630" s="28" t="str">
        <f>IF(Items!$B1629="","",Items!$B1629)</f>
        <v/>
      </c>
      <c r="C1630" s="32"/>
      <c r="D1630" s="32"/>
      <c r="E1630" s="32" t="str">
        <f t="shared" si="50"/>
        <v/>
      </c>
      <c r="F1630" s="33" t="str">
        <f>IF($B1630="","",Items!$I1629)</f>
        <v/>
      </c>
      <c r="G1630" s="33" t="str">
        <f t="shared" si="51"/>
        <v/>
      </c>
      <c r="H1630" s="28"/>
    </row>
    <row r="1631" spans="1:8" x14ac:dyDescent="0.25">
      <c r="A1631" s="28" t="str">
        <f>IF(Items!$B1630="","",Items!$A1630)</f>
        <v/>
      </c>
      <c r="B1631" s="28" t="str">
        <f>IF(Items!$B1630="","",Items!$B1630)</f>
        <v/>
      </c>
      <c r="C1631" s="32"/>
      <c r="D1631" s="32"/>
      <c r="E1631" s="32" t="str">
        <f t="shared" si="50"/>
        <v/>
      </c>
      <c r="F1631" s="33" t="str">
        <f>IF($B1631="","",Items!$I1630)</f>
        <v/>
      </c>
      <c r="G1631" s="33" t="str">
        <f t="shared" si="51"/>
        <v/>
      </c>
      <c r="H1631" s="28"/>
    </row>
    <row r="1632" spans="1:8" x14ac:dyDescent="0.25">
      <c r="A1632" s="28" t="str">
        <f>IF(Items!$B1631="","",Items!$A1631)</f>
        <v/>
      </c>
      <c r="B1632" s="28" t="str">
        <f>IF(Items!$B1631="","",Items!$B1631)</f>
        <v/>
      </c>
      <c r="C1632" s="32"/>
      <c r="D1632" s="32"/>
      <c r="E1632" s="32" t="str">
        <f t="shared" si="50"/>
        <v/>
      </c>
      <c r="F1632" s="33" t="str">
        <f>IF($B1632="","",Items!$I1631)</f>
        <v/>
      </c>
      <c r="G1632" s="33" t="str">
        <f t="shared" si="51"/>
        <v/>
      </c>
      <c r="H1632" s="28"/>
    </row>
    <row r="1633" spans="1:8" x14ac:dyDescent="0.25">
      <c r="A1633" s="28" t="str">
        <f>IF(Items!$B1632="","",Items!$A1632)</f>
        <v/>
      </c>
      <c r="B1633" s="28" t="str">
        <f>IF(Items!$B1632="","",Items!$B1632)</f>
        <v/>
      </c>
      <c r="C1633" s="32"/>
      <c r="D1633" s="32"/>
      <c r="E1633" s="32" t="str">
        <f t="shared" si="50"/>
        <v/>
      </c>
      <c r="F1633" s="33" t="str">
        <f>IF($B1633="","",Items!$I1632)</f>
        <v/>
      </c>
      <c r="G1633" s="33" t="str">
        <f t="shared" si="51"/>
        <v/>
      </c>
      <c r="H1633" s="28"/>
    </row>
    <row r="1634" spans="1:8" x14ac:dyDescent="0.25">
      <c r="A1634" s="28" t="str">
        <f>IF(Items!$B1633="","",Items!$A1633)</f>
        <v/>
      </c>
      <c r="B1634" s="28" t="str">
        <f>IF(Items!$B1633="","",Items!$B1633)</f>
        <v/>
      </c>
      <c r="C1634" s="32"/>
      <c r="D1634" s="32"/>
      <c r="E1634" s="32" t="str">
        <f t="shared" si="50"/>
        <v/>
      </c>
      <c r="F1634" s="33" t="str">
        <f>IF($B1634="","",Items!$I1633)</f>
        <v/>
      </c>
      <c r="G1634" s="33" t="str">
        <f t="shared" si="51"/>
        <v/>
      </c>
      <c r="H1634" s="28"/>
    </row>
    <row r="1635" spans="1:8" x14ac:dyDescent="0.25">
      <c r="A1635" s="28" t="str">
        <f>IF(Items!$B1634="","",Items!$A1634)</f>
        <v/>
      </c>
      <c r="B1635" s="28" t="str">
        <f>IF(Items!$B1634="","",Items!$B1634)</f>
        <v/>
      </c>
      <c r="C1635" s="32"/>
      <c r="D1635" s="32"/>
      <c r="E1635" s="32" t="str">
        <f t="shared" si="50"/>
        <v/>
      </c>
      <c r="F1635" s="33" t="str">
        <f>IF($B1635="","",Items!$I1634)</f>
        <v/>
      </c>
      <c r="G1635" s="33" t="str">
        <f t="shared" si="51"/>
        <v/>
      </c>
      <c r="H1635" s="28"/>
    </row>
    <row r="1636" spans="1:8" x14ac:dyDescent="0.25">
      <c r="A1636" s="28" t="str">
        <f>IF(Items!$B1635="","",Items!$A1635)</f>
        <v/>
      </c>
      <c r="B1636" s="28" t="str">
        <f>IF(Items!$B1635="","",Items!$B1635)</f>
        <v/>
      </c>
      <c r="C1636" s="32"/>
      <c r="D1636" s="32"/>
      <c r="E1636" s="32" t="str">
        <f t="shared" si="50"/>
        <v/>
      </c>
      <c r="F1636" s="33" t="str">
        <f>IF($B1636="","",Items!$I1635)</f>
        <v/>
      </c>
      <c r="G1636" s="33" t="str">
        <f t="shared" si="51"/>
        <v/>
      </c>
      <c r="H1636" s="28"/>
    </row>
    <row r="1637" spans="1:8" x14ac:dyDescent="0.25">
      <c r="A1637" s="28" t="str">
        <f>IF(Items!$B1636="","",Items!$A1636)</f>
        <v/>
      </c>
      <c r="B1637" s="28" t="str">
        <f>IF(Items!$B1636="","",Items!$B1636)</f>
        <v/>
      </c>
      <c r="C1637" s="32"/>
      <c r="D1637" s="32"/>
      <c r="E1637" s="32" t="str">
        <f t="shared" si="50"/>
        <v/>
      </c>
      <c r="F1637" s="33" t="str">
        <f>IF($B1637="","",Items!$I1636)</f>
        <v/>
      </c>
      <c r="G1637" s="33" t="str">
        <f t="shared" si="51"/>
        <v/>
      </c>
      <c r="H1637" s="28"/>
    </row>
    <row r="1638" spans="1:8" x14ac:dyDescent="0.25">
      <c r="A1638" s="28" t="str">
        <f>IF(Items!$B1637="","",Items!$A1637)</f>
        <v/>
      </c>
      <c r="B1638" s="28" t="str">
        <f>IF(Items!$B1637="","",Items!$B1637)</f>
        <v/>
      </c>
      <c r="C1638" s="32"/>
      <c r="D1638" s="32"/>
      <c r="E1638" s="32" t="str">
        <f t="shared" si="50"/>
        <v/>
      </c>
      <c r="F1638" s="33" t="str">
        <f>IF($B1638="","",Items!$I1637)</f>
        <v/>
      </c>
      <c r="G1638" s="33" t="str">
        <f t="shared" si="51"/>
        <v/>
      </c>
      <c r="H1638" s="28"/>
    </row>
    <row r="1639" spans="1:8" x14ac:dyDescent="0.25">
      <c r="A1639" s="28" t="str">
        <f>IF(Items!$B1638="","",Items!$A1638)</f>
        <v/>
      </c>
      <c r="B1639" s="28" t="str">
        <f>IF(Items!$B1638="","",Items!$B1638)</f>
        <v/>
      </c>
      <c r="C1639" s="32"/>
      <c r="D1639" s="32"/>
      <c r="E1639" s="32" t="str">
        <f t="shared" si="50"/>
        <v/>
      </c>
      <c r="F1639" s="33" t="str">
        <f>IF($B1639="","",Items!$I1638)</f>
        <v/>
      </c>
      <c r="G1639" s="33" t="str">
        <f t="shared" si="51"/>
        <v/>
      </c>
      <c r="H1639" s="28"/>
    </row>
    <row r="1640" spans="1:8" x14ac:dyDescent="0.25">
      <c r="A1640" s="28" t="str">
        <f>IF(Items!$B1639="","",Items!$A1639)</f>
        <v/>
      </c>
      <c r="B1640" s="28" t="str">
        <f>IF(Items!$B1639="","",Items!$B1639)</f>
        <v/>
      </c>
      <c r="C1640" s="32"/>
      <c r="D1640" s="32"/>
      <c r="E1640" s="32" t="str">
        <f t="shared" si="50"/>
        <v/>
      </c>
      <c r="F1640" s="33" t="str">
        <f>IF($B1640="","",Items!$I1639)</f>
        <v/>
      </c>
      <c r="G1640" s="33" t="str">
        <f t="shared" si="51"/>
        <v/>
      </c>
      <c r="H1640" s="28"/>
    </row>
    <row r="1641" spans="1:8" x14ac:dyDescent="0.25">
      <c r="A1641" s="28" t="str">
        <f>IF(Items!$B1640="","",Items!$A1640)</f>
        <v/>
      </c>
      <c r="B1641" s="28" t="str">
        <f>IF(Items!$B1640="","",Items!$B1640)</f>
        <v/>
      </c>
      <c r="C1641" s="32"/>
      <c r="D1641" s="32"/>
      <c r="E1641" s="32" t="str">
        <f t="shared" si="50"/>
        <v/>
      </c>
      <c r="F1641" s="33" t="str">
        <f>IF($B1641="","",Items!$I1640)</f>
        <v/>
      </c>
      <c r="G1641" s="33" t="str">
        <f t="shared" si="51"/>
        <v/>
      </c>
      <c r="H1641" s="28"/>
    </row>
    <row r="1642" spans="1:8" x14ac:dyDescent="0.25">
      <c r="A1642" s="28" t="str">
        <f>IF(Items!$B1641="","",Items!$A1641)</f>
        <v/>
      </c>
      <c r="B1642" s="28" t="str">
        <f>IF(Items!$B1641="","",Items!$B1641)</f>
        <v/>
      </c>
      <c r="C1642" s="32"/>
      <c r="D1642" s="32"/>
      <c r="E1642" s="32" t="str">
        <f t="shared" si="50"/>
        <v/>
      </c>
      <c r="F1642" s="33" t="str">
        <f>IF($B1642="","",Items!$I1641)</f>
        <v/>
      </c>
      <c r="G1642" s="33" t="str">
        <f t="shared" si="51"/>
        <v/>
      </c>
      <c r="H1642" s="28"/>
    </row>
    <row r="1643" spans="1:8" x14ac:dyDescent="0.25">
      <c r="A1643" s="28" t="str">
        <f>IF(Items!$B1642="","",Items!$A1642)</f>
        <v/>
      </c>
      <c r="B1643" s="28" t="str">
        <f>IF(Items!$B1642="","",Items!$B1642)</f>
        <v/>
      </c>
      <c r="C1643" s="32"/>
      <c r="D1643" s="32"/>
      <c r="E1643" s="32" t="str">
        <f t="shared" si="50"/>
        <v/>
      </c>
      <c r="F1643" s="33" t="str">
        <f>IF($B1643="","",Items!$I1642)</f>
        <v/>
      </c>
      <c r="G1643" s="33" t="str">
        <f t="shared" si="51"/>
        <v/>
      </c>
      <c r="H1643" s="28"/>
    </row>
    <row r="1644" spans="1:8" x14ac:dyDescent="0.25">
      <c r="A1644" s="28" t="str">
        <f>IF(Items!$B1643="","",Items!$A1643)</f>
        <v/>
      </c>
      <c r="B1644" s="28" t="str">
        <f>IF(Items!$B1643="","",Items!$B1643)</f>
        <v/>
      </c>
      <c r="C1644" s="32"/>
      <c r="D1644" s="32"/>
      <c r="E1644" s="32" t="str">
        <f t="shared" si="50"/>
        <v/>
      </c>
      <c r="F1644" s="33" t="str">
        <f>IF($B1644="","",Items!$I1643)</f>
        <v/>
      </c>
      <c r="G1644" s="33" t="str">
        <f t="shared" si="51"/>
        <v/>
      </c>
      <c r="H1644" s="28"/>
    </row>
    <row r="1645" spans="1:8" x14ac:dyDescent="0.25">
      <c r="A1645" s="28" t="str">
        <f>IF(Items!$B1644="","",Items!$A1644)</f>
        <v/>
      </c>
      <c r="B1645" s="28" t="str">
        <f>IF(Items!$B1644="","",Items!$B1644)</f>
        <v/>
      </c>
      <c r="C1645" s="32"/>
      <c r="D1645" s="32"/>
      <c r="E1645" s="32" t="str">
        <f t="shared" si="50"/>
        <v/>
      </c>
      <c r="F1645" s="33" t="str">
        <f>IF($B1645="","",Items!$I1644)</f>
        <v/>
      </c>
      <c r="G1645" s="33" t="str">
        <f t="shared" si="51"/>
        <v/>
      </c>
      <c r="H1645" s="28"/>
    </row>
    <row r="1646" spans="1:8" x14ac:dyDescent="0.25">
      <c r="A1646" s="28" t="str">
        <f>IF(Items!$B1645="","",Items!$A1645)</f>
        <v/>
      </c>
      <c r="B1646" s="28" t="str">
        <f>IF(Items!$B1645="","",Items!$B1645)</f>
        <v/>
      </c>
      <c r="C1646" s="32"/>
      <c r="D1646" s="32"/>
      <c r="E1646" s="32" t="str">
        <f t="shared" si="50"/>
        <v/>
      </c>
      <c r="F1646" s="33" t="str">
        <f>IF($B1646="","",Items!$I1645)</f>
        <v/>
      </c>
      <c r="G1646" s="33" t="str">
        <f t="shared" si="51"/>
        <v/>
      </c>
      <c r="H1646" s="28"/>
    </row>
    <row r="1647" spans="1:8" x14ac:dyDescent="0.25">
      <c r="A1647" s="28" t="str">
        <f>IF(Items!$B1646="","",Items!$A1646)</f>
        <v/>
      </c>
      <c r="B1647" s="28" t="str">
        <f>IF(Items!$B1646="","",Items!$B1646)</f>
        <v/>
      </c>
      <c r="C1647" s="32"/>
      <c r="D1647" s="32"/>
      <c r="E1647" s="32" t="str">
        <f t="shared" si="50"/>
        <v/>
      </c>
      <c r="F1647" s="33" t="str">
        <f>IF($B1647="","",Items!$I1646)</f>
        <v/>
      </c>
      <c r="G1647" s="33" t="str">
        <f t="shared" si="51"/>
        <v/>
      </c>
      <c r="H1647" s="28"/>
    </row>
    <row r="1648" spans="1:8" x14ac:dyDescent="0.25">
      <c r="A1648" s="28" t="str">
        <f>IF(Items!$B1647="","",Items!$A1647)</f>
        <v/>
      </c>
      <c r="B1648" s="28" t="str">
        <f>IF(Items!$B1647="","",Items!$B1647)</f>
        <v/>
      </c>
      <c r="C1648" s="32"/>
      <c r="D1648" s="32"/>
      <c r="E1648" s="32" t="str">
        <f t="shared" si="50"/>
        <v/>
      </c>
      <c r="F1648" s="33" t="str">
        <f>IF($B1648="","",Items!$I1647)</f>
        <v/>
      </c>
      <c r="G1648" s="33" t="str">
        <f t="shared" si="51"/>
        <v/>
      </c>
      <c r="H1648" s="28"/>
    </row>
    <row r="1649" spans="1:8" x14ac:dyDescent="0.25">
      <c r="A1649" s="28" t="str">
        <f>IF(Items!$B1648="","",Items!$A1648)</f>
        <v/>
      </c>
      <c r="B1649" s="28" t="str">
        <f>IF(Items!$B1648="","",Items!$B1648)</f>
        <v/>
      </c>
      <c r="C1649" s="32"/>
      <c r="D1649" s="32"/>
      <c r="E1649" s="32" t="str">
        <f t="shared" si="50"/>
        <v/>
      </c>
      <c r="F1649" s="33" t="str">
        <f>IF($B1649="","",Items!$I1648)</f>
        <v/>
      </c>
      <c r="G1649" s="33" t="str">
        <f t="shared" si="51"/>
        <v/>
      </c>
      <c r="H1649" s="28"/>
    </row>
    <row r="1650" spans="1:8" x14ac:dyDescent="0.25">
      <c r="A1650" s="28" t="str">
        <f>IF(Items!$B1649="","",Items!$A1649)</f>
        <v/>
      </c>
      <c r="B1650" s="28" t="str">
        <f>IF(Items!$B1649="","",Items!$B1649)</f>
        <v/>
      </c>
      <c r="C1650" s="32"/>
      <c r="D1650" s="32"/>
      <c r="E1650" s="32" t="str">
        <f t="shared" si="50"/>
        <v/>
      </c>
      <c r="F1650" s="33" t="str">
        <f>IF($B1650="","",Items!$I1649)</f>
        <v/>
      </c>
      <c r="G1650" s="33" t="str">
        <f t="shared" si="51"/>
        <v/>
      </c>
      <c r="H1650" s="28"/>
    </row>
    <row r="1651" spans="1:8" x14ac:dyDescent="0.25">
      <c r="A1651" s="28" t="str">
        <f>IF(Items!$B1650="","",Items!$A1650)</f>
        <v/>
      </c>
      <c r="B1651" s="28" t="str">
        <f>IF(Items!$B1650="","",Items!$B1650)</f>
        <v/>
      </c>
      <c r="C1651" s="32"/>
      <c r="D1651" s="32"/>
      <c r="E1651" s="32" t="str">
        <f t="shared" si="50"/>
        <v/>
      </c>
      <c r="F1651" s="33" t="str">
        <f>IF($B1651="","",Items!$I1650)</f>
        <v/>
      </c>
      <c r="G1651" s="33" t="str">
        <f t="shared" si="51"/>
        <v/>
      </c>
      <c r="H1651" s="28"/>
    </row>
    <row r="1652" spans="1:8" x14ac:dyDescent="0.25">
      <c r="A1652" s="28" t="str">
        <f>IF(Items!$B1651="","",Items!$A1651)</f>
        <v/>
      </c>
      <c r="B1652" s="28" t="str">
        <f>IF(Items!$B1651="","",Items!$B1651)</f>
        <v/>
      </c>
      <c r="C1652" s="32"/>
      <c r="D1652" s="32"/>
      <c r="E1652" s="32" t="str">
        <f t="shared" si="50"/>
        <v/>
      </c>
      <c r="F1652" s="33" t="str">
        <f>IF($B1652="","",Items!$I1651)</f>
        <v/>
      </c>
      <c r="G1652" s="33" t="str">
        <f t="shared" si="51"/>
        <v/>
      </c>
      <c r="H1652" s="28"/>
    </row>
    <row r="1653" spans="1:8" x14ac:dyDescent="0.25">
      <c r="A1653" s="28" t="str">
        <f>IF(Items!$B1652="","",Items!$A1652)</f>
        <v/>
      </c>
      <c r="B1653" s="28" t="str">
        <f>IF(Items!$B1652="","",Items!$B1652)</f>
        <v/>
      </c>
      <c r="C1653" s="32"/>
      <c r="D1653" s="32"/>
      <c r="E1653" s="32" t="str">
        <f t="shared" si="50"/>
        <v/>
      </c>
      <c r="F1653" s="33" t="str">
        <f>IF($B1653="","",Items!$I1652)</f>
        <v/>
      </c>
      <c r="G1653" s="33" t="str">
        <f t="shared" si="51"/>
        <v/>
      </c>
      <c r="H1653" s="28"/>
    </row>
    <row r="1654" spans="1:8" x14ac:dyDescent="0.25">
      <c r="A1654" s="28" t="str">
        <f>IF(Items!$B1653="","",Items!$A1653)</f>
        <v/>
      </c>
      <c r="B1654" s="28" t="str">
        <f>IF(Items!$B1653="","",Items!$B1653)</f>
        <v/>
      </c>
      <c r="C1654" s="32"/>
      <c r="D1654" s="32"/>
      <c r="E1654" s="32" t="str">
        <f t="shared" si="50"/>
        <v/>
      </c>
      <c r="F1654" s="33" t="str">
        <f>IF($B1654="","",Items!$I1653)</f>
        <v/>
      </c>
      <c r="G1654" s="33" t="str">
        <f t="shared" si="51"/>
        <v/>
      </c>
      <c r="H1654" s="28"/>
    </row>
    <row r="1655" spans="1:8" x14ac:dyDescent="0.25">
      <c r="A1655" s="28" t="str">
        <f>IF(Items!$B1654="","",Items!$A1654)</f>
        <v/>
      </c>
      <c r="B1655" s="28" t="str">
        <f>IF(Items!$B1654="","",Items!$B1654)</f>
        <v/>
      </c>
      <c r="C1655" s="32"/>
      <c r="D1655" s="32"/>
      <c r="E1655" s="32" t="str">
        <f t="shared" si="50"/>
        <v/>
      </c>
      <c r="F1655" s="33" t="str">
        <f>IF($B1655="","",Items!$I1654)</f>
        <v/>
      </c>
      <c r="G1655" s="33" t="str">
        <f t="shared" si="51"/>
        <v/>
      </c>
      <c r="H1655" s="28"/>
    </row>
    <row r="1656" spans="1:8" x14ac:dyDescent="0.25">
      <c r="A1656" s="28" t="str">
        <f>IF(Items!$B1655="","",Items!$A1655)</f>
        <v/>
      </c>
      <c r="B1656" s="28" t="str">
        <f>IF(Items!$B1655="","",Items!$B1655)</f>
        <v/>
      </c>
      <c r="C1656" s="32"/>
      <c r="D1656" s="32"/>
      <c r="E1656" s="32" t="str">
        <f t="shared" si="50"/>
        <v/>
      </c>
      <c r="F1656" s="33" t="str">
        <f>IF($B1656="","",Items!$I1655)</f>
        <v/>
      </c>
      <c r="G1656" s="33" t="str">
        <f t="shared" si="51"/>
        <v/>
      </c>
      <c r="H1656" s="28"/>
    </row>
    <row r="1657" spans="1:8" x14ac:dyDescent="0.25">
      <c r="A1657" s="28" t="str">
        <f>IF(Items!$B1656="","",Items!$A1656)</f>
        <v/>
      </c>
      <c r="B1657" s="28" t="str">
        <f>IF(Items!$B1656="","",Items!$B1656)</f>
        <v/>
      </c>
      <c r="C1657" s="32"/>
      <c r="D1657" s="32"/>
      <c r="E1657" s="32" t="str">
        <f t="shared" si="50"/>
        <v/>
      </c>
      <c r="F1657" s="33" t="str">
        <f>IF($B1657="","",Items!$I1656)</f>
        <v/>
      </c>
      <c r="G1657" s="33" t="str">
        <f t="shared" si="51"/>
        <v/>
      </c>
      <c r="H1657" s="28"/>
    </row>
    <row r="1658" spans="1:8" x14ac:dyDescent="0.25">
      <c r="A1658" s="28" t="str">
        <f>IF(Items!$B1657="","",Items!$A1657)</f>
        <v/>
      </c>
      <c r="B1658" s="28" t="str">
        <f>IF(Items!$B1657="","",Items!$B1657)</f>
        <v/>
      </c>
      <c r="C1658" s="32"/>
      <c r="D1658" s="32"/>
      <c r="E1658" s="32" t="str">
        <f t="shared" si="50"/>
        <v/>
      </c>
      <c r="F1658" s="33" t="str">
        <f>IF($B1658="","",Items!$I1657)</f>
        <v/>
      </c>
      <c r="G1658" s="33" t="str">
        <f t="shared" si="51"/>
        <v/>
      </c>
      <c r="H1658" s="28"/>
    </row>
    <row r="1659" spans="1:8" x14ac:dyDescent="0.25">
      <c r="A1659" s="28" t="str">
        <f>IF(Items!$B1658="","",Items!$A1658)</f>
        <v/>
      </c>
      <c r="B1659" s="28" t="str">
        <f>IF(Items!$B1658="","",Items!$B1658)</f>
        <v/>
      </c>
      <c r="C1659" s="32"/>
      <c r="D1659" s="32"/>
      <c r="E1659" s="32" t="str">
        <f t="shared" si="50"/>
        <v/>
      </c>
      <c r="F1659" s="33" t="str">
        <f>IF($B1659="","",Items!$I1658)</f>
        <v/>
      </c>
      <c r="G1659" s="33" t="str">
        <f t="shared" si="51"/>
        <v/>
      </c>
      <c r="H1659" s="28"/>
    </row>
    <row r="1660" spans="1:8" x14ac:dyDescent="0.25">
      <c r="A1660" s="28" t="str">
        <f>IF(Items!$B1659="","",Items!$A1659)</f>
        <v/>
      </c>
      <c r="B1660" s="28" t="str">
        <f>IF(Items!$B1659="","",Items!$B1659)</f>
        <v/>
      </c>
      <c r="C1660" s="32"/>
      <c r="D1660" s="32"/>
      <c r="E1660" s="32" t="str">
        <f t="shared" si="50"/>
        <v/>
      </c>
      <c r="F1660" s="33" t="str">
        <f>IF($B1660="","",Items!$I1659)</f>
        <v/>
      </c>
      <c r="G1660" s="33" t="str">
        <f t="shared" si="51"/>
        <v/>
      </c>
      <c r="H1660" s="28"/>
    </row>
    <row r="1661" spans="1:8" x14ac:dyDescent="0.25">
      <c r="A1661" s="28" t="str">
        <f>IF(Items!$B1660="","",Items!$A1660)</f>
        <v/>
      </c>
      <c r="B1661" s="28" t="str">
        <f>IF(Items!$B1660="","",Items!$B1660)</f>
        <v/>
      </c>
      <c r="C1661" s="32"/>
      <c r="D1661" s="32"/>
      <c r="E1661" s="32" t="str">
        <f t="shared" si="50"/>
        <v/>
      </c>
      <c r="F1661" s="33" t="str">
        <f>IF($B1661="","",Items!$I1660)</f>
        <v/>
      </c>
      <c r="G1661" s="33" t="str">
        <f t="shared" si="51"/>
        <v/>
      </c>
      <c r="H1661" s="28"/>
    </row>
    <row r="1662" spans="1:8" x14ac:dyDescent="0.25">
      <c r="A1662" s="28" t="str">
        <f>IF(Items!$B1661="","",Items!$A1661)</f>
        <v/>
      </c>
      <c r="B1662" s="28" t="str">
        <f>IF(Items!$B1661="","",Items!$B1661)</f>
        <v/>
      </c>
      <c r="C1662" s="32"/>
      <c r="D1662" s="32"/>
      <c r="E1662" s="32" t="str">
        <f t="shared" si="50"/>
        <v/>
      </c>
      <c r="F1662" s="33" t="str">
        <f>IF($B1662="","",Items!$I1661)</f>
        <v/>
      </c>
      <c r="G1662" s="33" t="str">
        <f t="shared" si="51"/>
        <v/>
      </c>
      <c r="H1662" s="28"/>
    </row>
    <row r="1663" spans="1:8" x14ac:dyDescent="0.25">
      <c r="A1663" s="28" t="str">
        <f>IF(Items!$B1662="","",Items!$A1662)</f>
        <v/>
      </c>
      <c r="B1663" s="28" t="str">
        <f>IF(Items!$B1662="","",Items!$B1662)</f>
        <v/>
      </c>
      <c r="C1663" s="32"/>
      <c r="D1663" s="32"/>
      <c r="E1663" s="32" t="str">
        <f t="shared" si="50"/>
        <v/>
      </c>
      <c r="F1663" s="33" t="str">
        <f>IF($B1663="","",Items!$I1662)</f>
        <v/>
      </c>
      <c r="G1663" s="33" t="str">
        <f t="shared" si="51"/>
        <v/>
      </c>
      <c r="H1663" s="28"/>
    </row>
    <row r="1664" spans="1:8" x14ac:dyDescent="0.25">
      <c r="A1664" s="28" t="str">
        <f>IF(Items!$B1663="","",Items!$A1663)</f>
        <v/>
      </c>
      <c r="B1664" s="28" t="str">
        <f>IF(Items!$B1663="","",Items!$B1663)</f>
        <v/>
      </c>
      <c r="C1664" s="32"/>
      <c r="D1664" s="32"/>
      <c r="E1664" s="32" t="str">
        <f t="shared" si="50"/>
        <v/>
      </c>
      <c r="F1664" s="33" t="str">
        <f>IF($B1664="","",Items!$I1663)</f>
        <v/>
      </c>
      <c r="G1664" s="33" t="str">
        <f t="shared" si="51"/>
        <v/>
      </c>
      <c r="H1664" s="28"/>
    </row>
    <row r="1665" spans="1:8" x14ac:dyDescent="0.25">
      <c r="A1665" s="28" t="str">
        <f>IF(Items!$B1664="","",Items!$A1664)</f>
        <v/>
      </c>
      <c r="B1665" s="28" t="str">
        <f>IF(Items!$B1664="","",Items!$B1664)</f>
        <v/>
      </c>
      <c r="C1665" s="32"/>
      <c r="D1665" s="32"/>
      <c r="E1665" s="32" t="str">
        <f t="shared" si="50"/>
        <v/>
      </c>
      <c r="F1665" s="33" t="str">
        <f>IF($B1665="","",Items!$I1664)</f>
        <v/>
      </c>
      <c r="G1665" s="33" t="str">
        <f t="shared" si="51"/>
        <v/>
      </c>
      <c r="H1665" s="28"/>
    </row>
    <row r="1666" spans="1:8" x14ac:dyDescent="0.25">
      <c r="A1666" s="28" t="str">
        <f>IF(Items!$B1665="","",Items!$A1665)</f>
        <v/>
      </c>
      <c r="B1666" s="28" t="str">
        <f>IF(Items!$B1665="","",Items!$B1665)</f>
        <v/>
      </c>
      <c r="C1666" s="32"/>
      <c r="D1666" s="32"/>
      <c r="E1666" s="32" t="str">
        <f t="shared" si="50"/>
        <v/>
      </c>
      <c r="F1666" s="33" t="str">
        <f>IF($B1666="","",Items!$I1665)</f>
        <v/>
      </c>
      <c r="G1666" s="33" t="str">
        <f t="shared" si="51"/>
        <v/>
      </c>
      <c r="H1666" s="28"/>
    </row>
    <row r="1667" spans="1:8" x14ac:dyDescent="0.25">
      <c r="A1667" s="28" t="str">
        <f>IF(Items!$B1666="","",Items!$A1666)</f>
        <v/>
      </c>
      <c r="B1667" s="28" t="str">
        <f>IF(Items!$B1666="","",Items!$B1666)</f>
        <v/>
      </c>
      <c r="C1667" s="32"/>
      <c r="D1667" s="32"/>
      <c r="E1667" s="32" t="str">
        <f t="shared" si="50"/>
        <v/>
      </c>
      <c r="F1667" s="33" t="str">
        <f>IF($B1667="","",Items!$I1666)</f>
        <v/>
      </c>
      <c r="G1667" s="33" t="str">
        <f t="shared" si="51"/>
        <v/>
      </c>
      <c r="H1667" s="28"/>
    </row>
    <row r="1668" spans="1:8" x14ac:dyDescent="0.25">
      <c r="A1668" s="28" t="str">
        <f>IF(Items!$B1667="","",Items!$A1667)</f>
        <v/>
      </c>
      <c r="B1668" s="28" t="str">
        <f>IF(Items!$B1667="","",Items!$B1667)</f>
        <v/>
      </c>
      <c r="C1668" s="32"/>
      <c r="D1668" s="32"/>
      <c r="E1668" s="32" t="str">
        <f t="shared" si="50"/>
        <v/>
      </c>
      <c r="F1668" s="33" t="str">
        <f>IF($B1668="","",Items!$I1667)</f>
        <v/>
      </c>
      <c r="G1668" s="33" t="str">
        <f t="shared" si="51"/>
        <v/>
      </c>
      <c r="H1668" s="28"/>
    </row>
    <row r="1669" spans="1:8" x14ac:dyDescent="0.25">
      <c r="A1669" s="28" t="str">
        <f>IF(Items!$B1668="","",Items!$A1668)</f>
        <v/>
      </c>
      <c r="B1669" s="28" t="str">
        <f>IF(Items!$B1668="","",Items!$B1668)</f>
        <v/>
      </c>
      <c r="C1669" s="32"/>
      <c r="D1669" s="32"/>
      <c r="E1669" s="32" t="str">
        <f t="shared" si="50"/>
        <v/>
      </c>
      <c r="F1669" s="33" t="str">
        <f>IF($B1669="","",Items!$I1668)</f>
        <v/>
      </c>
      <c r="G1669" s="33" t="str">
        <f t="shared" si="51"/>
        <v/>
      </c>
      <c r="H1669" s="28"/>
    </row>
    <row r="1670" spans="1:8" x14ac:dyDescent="0.25">
      <c r="A1670" s="28" t="str">
        <f>IF(Items!$B1669="","",Items!$A1669)</f>
        <v/>
      </c>
      <c r="B1670" s="28" t="str">
        <f>IF(Items!$B1669="","",Items!$B1669)</f>
        <v/>
      </c>
      <c r="C1670" s="32"/>
      <c r="D1670" s="32"/>
      <c r="E1670" s="32" t="str">
        <f t="shared" ref="E1670:E1733" si="52">IF(OR($B1670="",$D1670=""),"",$D1670-$C1670)</f>
        <v/>
      </c>
      <c r="F1670" s="33" t="str">
        <f>IF($B1670="","",Items!$I1669)</f>
        <v/>
      </c>
      <c r="G1670" s="33" t="str">
        <f t="shared" ref="G1670:G1733" si="53">IF($E1670="","",$E1670*$F1670)</f>
        <v/>
      </c>
      <c r="H1670" s="28"/>
    </row>
    <row r="1671" spans="1:8" x14ac:dyDescent="0.25">
      <c r="A1671" s="28" t="str">
        <f>IF(Items!$B1670="","",Items!$A1670)</f>
        <v/>
      </c>
      <c r="B1671" s="28" t="str">
        <f>IF(Items!$B1670="","",Items!$B1670)</f>
        <v/>
      </c>
      <c r="C1671" s="32"/>
      <c r="D1671" s="32"/>
      <c r="E1671" s="32" t="str">
        <f t="shared" si="52"/>
        <v/>
      </c>
      <c r="F1671" s="33" t="str">
        <f>IF($B1671="","",Items!$I1670)</f>
        <v/>
      </c>
      <c r="G1671" s="33" t="str">
        <f t="shared" si="53"/>
        <v/>
      </c>
      <c r="H1671" s="28"/>
    </row>
    <row r="1672" spans="1:8" x14ac:dyDescent="0.25">
      <c r="A1672" s="28" t="str">
        <f>IF(Items!$B1671="","",Items!$A1671)</f>
        <v/>
      </c>
      <c r="B1672" s="28" t="str">
        <f>IF(Items!$B1671="","",Items!$B1671)</f>
        <v/>
      </c>
      <c r="C1672" s="32"/>
      <c r="D1672" s="32"/>
      <c r="E1672" s="32" t="str">
        <f t="shared" si="52"/>
        <v/>
      </c>
      <c r="F1672" s="33" t="str">
        <f>IF($B1672="","",Items!$I1671)</f>
        <v/>
      </c>
      <c r="G1672" s="33" t="str">
        <f t="shared" si="53"/>
        <v/>
      </c>
      <c r="H1672" s="28"/>
    </row>
    <row r="1673" spans="1:8" x14ac:dyDescent="0.25">
      <c r="A1673" s="28" t="str">
        <f>IF(Items!$B1672="","",Items!$A1672)</f>
        <v/>
      </c>
      <c r="B1673" s="28" t="str">
        <f>IF(Items!$B1672="","",Items!$B1672)</f>
        <v/>
      </c>
      <c r="C1673" s="32"/>
      <c r="D1673" s="32"/>
      <c r="E1673" s="32" t="str">
        <f t="shared" si="52"/>
        <v/>
      </c>
      <c r="F1673" s="33" t="str">
        <f>IF($B1673="","",Items!$I1672)</f>
        <v/>
      </c>
      <c r="G1673" s="33" t="str">
        <f t="shared" si="53"/>
        <v/>
      </c>
      <c r="H1673" s="28"/>
    </row>
    <row r="1674" spans="1:8" x14ac:dyDescent="0.25">
      <c r="A1674" s="28" t="str">
        <f>IF(Items!$B1673="","",Items!$A1673)</f>
        <v/>
      </c>
      <c r="B1674" s="28" t="str">
        <f>IF(Items!$B1673="","",Items!$B1673)</f>
        <v/>
      </c>
      <c r="C1674" s="32"/>
      <c r="D1674" s="32"/>
      <c r="E1674" s="32" t="str">
        <f t="shared" si="52"/>
        <v/>
      </c>
      <c r="F1674" s="33" t="str">
        <f>IF($B1674="","",Items!$I1673)</f>
        <v/>
      </c>
      <c r="G1674" s="33" t="str">
        <f t="shared" si="53"/>
        <v/>
      </c>
      <c r="H1674" s="28"/>
    </row>
    <row r="1675" spans="1:8" x14ac:dyDescent="0.25">
      <c r="A1675" s="28" t="str">
        <f>IF(Items!$B1674="","",Items!$A1674)</f>
        <v/>
      </c>
      <c r="B1675" s="28" t="str">
        <f>IF(Items!$B1674="","",Items!$B1674)</f>
        <v/>
      </c>
      <c r="C1675" s="32"/>
      <c r="D1675" s="32"/>
      <c r="E1675" s="32" t="str">
        <f t="shared" si="52"/>
        <v/>
      </c>
      <c r="F1675" s="33" t="str">
        <f>IF($B1675="","",Items!$I1674)</f>
        <v/>
      </c>
      <c r="G1675" s="33" t="str">
        <f t="shared" si="53"/>
        <v/>
      </c>
      <c r="H1675" s="28"/>
    </row>
    <row r="1676" spans="1:8" x14ac:dyDescent="0.25">
      <c r="A1676" s="28" t="str">
        <f>IF(Items!$B1675="","",Items!$A1675)</f>
        <v/>
      </c>
      <c r="B1676" s="28" t="str">
        <f>IF(Items!$B1675="","",Items!$B1675)</f>
        <v/>
      </c>
      <c r="C1676" s="32"/>
      <c r="D1676" s="32"/>
      <c r="E1676" s="32" t="str">
        <f t="shared" si="52"/>
        <v/>
      </c>
      <c r="F1676" s="33" t="str">
        <f>IF($B1676="","",Items!$I1675)</f>
        <v/>
      </c>
      <c r="G1676" s="33" t="str">
        <f t="shared" si="53"/>
        <v/>
      </c>
      <c r="H1676" s="28"/>
    </row>
    <row r="1677" spans="1:8" x14ac:dyDescent="0.25">
      <c r="A1677" s="28" t="str">
        <f>IF(Items!$B1676="","",Items!$A1676)</f>
        <v/>
      </c>
      <c r="B1677" s="28" t="str">
        <f>IF(Items!$B1676="","",Items!$B1676)</f>
        <v/>
      </c>
      <c r="C1677" s="32"/>
      <c r="D1677" s="32"/>
      <c r="E1677" s="32" t="str">
        <f t="shared" si="52"/>
        <v/>
      </c>
      <c r="F1677" s="33" t="str">
        <f>IF($B1677="","",Items!$I1676)</f>
        <v/>
      </c>
      <c r="G1677" s="33" t="str">
        <f t="shared" si="53"/>
        <v/>
      </c>
      <c r="H1677" s="28"/>
    </row>
    <row r="1678" spans="1:8" x14ac:dyDescent="0.25">
      <c r="A1678" s="28" t="str">
        <f>IF(Items!$B1677="","",Items!$A1677)</f>
        <v/>
      </c>
      <c r="B1678" s="28" t="str">
        <f>IF(Items!$B1677="","",Items!$B1677)</f>
        <v/>
      </c>
      <c r="C1678" s="32"/>
      <c r="D1678" s="32"/>
      <c r="E1678" s="32" t="str">
        <f t="shared" si="52"/>
        <v/>
      </c>
      <c r="F1678" s="33" t="str">
        <f>IF($B1678="","",Items!$I1677)</f>
        <v/>
      </c>
      <c r="G1678" s="33" t="str">
        <f t="shared" si="53"/>
        <v/>
      </c>
      <c r="H1678" s="28"/>
    </row>
    <row r="1679" spans="1:8" x14ac:dyDescent="0.25">
      <c r="A1679" s="28" t="str">
        <f>IF(Items!$B1678="","",Items!$A1678)</f>
        <v/>
      </c>
      <c r="B1679" s="28" t="str">
        <f>IF(Items!$B1678="","",Items!$B1678)</f>
        <v/>
      </c>
      <c r="C1679" s="32"/>
      <c r="D1679" s="32"/>
      <c r="E1679" s="32" t="str">
        <f t="shared" si="52"/>
        <v/>
      </c>
      <c r="F1679" s="33" t="str">
        <f>IF($B1679="","",Items!$I1678)</f>
        <v/>
      </c>
      <c r="G1679" s="33" t="str">
        <f t="shared" si="53"/>
        <v/>
      </c>
      <c r="H1679" s="28"/>
    </row>
    <row r="1680" spans="1:8" x14ac:dyDescent="0.25">
      <c r="A1680" s="28" t="str">
        <f>IF(Items!$B1679="","",Items!$A1679)</f>
        <v/>
      </c>
      <c r="B1680" s="28" t="str">
        <f>IF(Items!$B1679="","",Items!$B1679)</f>
        <v/>
      </c>
      <c r="C1680" s="32"/>
      <c r="D1680" s="32"/>
      <c r="E1680" s="32" t="str">
        <f t="shared" si="52"/>
        <v/>
      </c>
      <c r="F1680" s="33" t="str">
        <f>IF($B1680="","",Items!$I1679)</f>
        <v/>
      </c>
      <c r="G1680" s="33" t="str">
        <f t="shared" si="53"/>
        <v/>
      </c>
      <c r="H1680" s="28"/>
    </row>
    <row r="1681" spans="1:8" x14ac:dyDescent="0.25">
      <c r="A1681" s="28" t="str">
        <f>IF(Items!$B1680="","",Items!$A1680)</f>
        <v/>
      </c>
      <c r="B1681" s="28" t="str">
        <f>IF(Items!$B1680="","",Items!$B1680)</f>
        <v/>
      </c>
      <c r="C1681" s="32"/>
      <c r="D1681" s="32"/>
      <c r="E1681" s="32" t="str">
        <f t="shared" si="52"/>
        <v/>
      </c>
      <c r="F1681" s="33" t="str">
        <f>IF($B1681="","",Items!$I1680)</f>
        <v/>
      </c>
      <c r="G1681" s="33" t="str">
        <f t="shared" si="53"/>
        <v/>
      </c>
      <c r="H1681" s="28"/>
    </row>
    <row r="1682" spans="1:8" x14ac:dyDescent="0.25">
      <c r="A1682" s="28" t="str">
        <f>IF(Items!$B1681="","",Items!$A1681)</f>
        <v/>
      </c>
      <c r="B1682" s="28" t="str">
        <f>IF(Items!$B1681="","",Items!$B1681)</f>
        <v/>
      </c>
      <c r="C1682" s="32"/>
      <c r="D1682" s="32"/>
      <c r="E1682" s="32" t="str">
        <f t="shared" si="52"/>
        <v/>
      </c>
      <c r="F1682" s="33" t="str">
        <f>IF($B1682="","",Items!$I1681)</f>
        <v/>
      </c>
      <c r="G1682" s="33" t="str">
        <f t="shared" si="53"/>
        <v/>
      </c>
      <c r="H1682" s="28"/>
    </row>
    <row r="1683" spans="1:8" x14ac:dyDescent="0.25">
      <c r="A1683" s="28" t="str">
        <f>IF(Items!$B1682="","",Items!$A1682)</f>
        <v/>
      </c>
      <c r="B1683" s="28" t="str">
        <f>IF(Items!$B1682="","",Items!$B1682)</f>
        <v/>
      </c>
      <c r="C1683" s="32"/>
      <c r="D1683" s="32"/>
      <c r="E1683" s="32" t="str">
        <f t="shared" si="52"/>
        <v/>
      </c>
      <c r="F1683" s="33" t="str">
        <f>IF($B1683="","",Items!$I1682)</f>
        <v/>
      </c>
      <c r="G1683" s="33" t="str">
        <f t="shared" si="53"/>
        <v/>
      </c>
      <c r="H1683" s="28"/>
    </row>
    <row r="1684" spans="1:8" x14ac:dyDescent="0.25">
      <c r="A1684" s="28" t="str">
        <f>IF(Items!$B1683="","",Items!$A1683)</f>
        <v/>
      </c>
      <c r="B1684" s="28" t="str">
        <f>IF(Items!$B1683="","",Items!$B1683)</f>
        <v/>
      </c>
      <c r="C1684" s="32"/>
      <c r="D1684" s="32"/>
      <c r="E1684" s="32" t="str">
        <f t="shared" si="52"/>
        <v/>
      </c>
      <c r="F1684" s="33" t="str">
        <f>IF($B1684="","",Items!$I1683)</f>
        <v/>
      </c>
      <c r="G1684" s="33" t="str">
        <f t="shared" si="53"/>
        <v/>
      </c>
      <c r="H1684" s="28"/>
    </row>
    <row r="1685" spans="1:8" x14ac:dyDescent="0.25">
      <c r="A1685" s="28" t="str">
        <f>IF(Items!$B1684="","",Items!$A1684)</f>
        <v/>
      </c>
      <c r="B1685" s="28" t="str">
        <f>IF(Items!$B1684="","",Items!$B1684)</f>
        <v/>
      </c>
      <c r="C1685" s="32"/>
      <c r="D1685" s="32"/>
      <c r="E1685" s="32" t="str">
        <f t="shared" si="52"/>
        <v/>
      </c>
      <c r="F1685" s="33" t="str">
        <f>IF($B1685="","",Items!$I1684)</f>
        <v/>
      </c>
      <c r="G1685" s="33" t="str">
        <f t="shared" si="53"/>
        <v/>
      </c>
      <c r="H1685" s="28"/>
    </row>
    <row r="1686" spans="1:8" x14ac:dyDescent="0.25">
      <c r="A1686" s="28" t="str">
        <f>IF(Items!$B1685="","",Items!$A1685)</f>
        <v/>
      </c>
      <c r="B1686" s="28" t="str">
        <f>IF(Items!$B1685="","",Items!$B1685)</f>
        <v/>
      </c>
      <c r="C1686" s="32"/>
      <c r="D1686" s="32"/>
      <c r="E1686" s="32" t="str">
        <f t="shared" si="52"/>
        <v/>
      </c>
      <c r="F1686" s="33" t="str">
        <f>IF($B1686="","",Items!$I1685)</f>
        <v/>
      </c>
      <c r="G1686" s="33" t="str">
        <f t="shared" si="53"/>
        <v/>
      </c>
      <c r="H1686" s="28"/>
    </row>
    <row r="1687" spans="1:8" x14ac:dyDescent="0.25">
      <c r="A1687" s="28" t="str">
        <f>IF(Items!$B1686="","",Items!$A1686)</f>
        <v/>
      </c>
      <c r="B1687" s="28" t="str">
        <f>IF(Items!$B1686="","",Items!$B1686)</f>
        <v/>
      </c>
      <c r="C1687" s="32"/>
      <c r="D1687" s="32"/>
      <c r="E1687" s="32" t="str">
        <f t="shared" si="52"/>
        <v/>
      </c>
      <c r="F1687" s="33" t="str">
        <f>IF($B1687="","",Items!$I1686)</f>
        <v/>
      </c>
      <c r="G1687" s="33" t="str">
        <f t="shared" si="53"/>
        <v/>
      </c>
      <c r="H1687" s="28"/>
    </row>
    <row r="1688" spans="1:8" x14ac:dyDescent="0.25">
      <c r="A1688" s="28" t="str">
        <f>IF(Items!$B1687="","",Items!$A1687)</f>
        <v/>
      </c>
      <c r="B1688" s="28" t="str">
        <f>IF(Items!$B1687="","",Items!$B1687)</f>
        <v/>
      </c>
      <c r="C1688" s="32"/>
      <c r="D1688" s="32"/>
      <c r="E1688" s="32" t="str">
        <f t="shared" si="52"/>
        <v/>
      </c>
      <c r="F1688" s="33" t="str">
        <f>IF($B1688="","",Items!$I1687)</f>
        <v/>
      </c>
      <c r="G1688" s="33" t="str">
        <f t="shared" si="53"/>
        <v/>
      </c>
      <c r="H1688" s="28"/>
    </row>
    <row r="1689" spans="1:8" x14ac:dyDescent="0.25">
      <c r="A1689" s="28" t="str">
        <f>IF(Items!$B1688="","",Items!$A1688)</f>
        <v/>
      </c>
      <c r="B1689" s="28" t="str">
        <f>IF(Items!$B1688="","",Items!$B1688)</f>
        <v/>
      </c>
      <c r="C1689" s="32"/>
      <c r="D1689" s="32"/>
      <c r="E1689" s="32" t="str">
        <f t="shared" si="52"/>
        <v/>
      </c>
      <c r="F1689" s="33" t="str">
        <f>IF($B1689="","",Items!$I1688)</f>
        <v/>
      </c>
      <c r="G1689" s="33" t="str">
        <f t="shared" si="53"/>
        <v/>
      </c>
      <c r="H1689" s="28"/>
    </row>
    <row r="1690" spans="1:8" x14ac:dyDescent="0.25">
      <c r="A1690" s="28" t="str">
        <f>IF(Items!$B1689="","",Items!$A1689)</f>
        <v/>
      </c>
      <c r="B1690" s="28" t="str">
        <f>IF(Items!$B1689="","",Items!$B1689)</f>
        <v/>
      </c>
      <c r="C1690" s="32"/>
      <c r="D1690" s="32"/>
      <c r="E1690" s="32" t="str">
        <f t="shared" si="52"/>
        <v/>
      </c>
      <c r="F1690" s="33" t="str">
        <f>IF($B1690="","",Items!$I1689)</f>
        <v/>
      </c>
      <c r="G1690" s="33" t="str">
        <f t="shared" si="53"/>
        <v/>
      </c>
      <c r="H1690" s="28"/>
    </row>
    <row r="1691" spans="1:8" x14ac:dyDescent="0.25">
      <c r="A1691" s="28" t="str">
        <f>IF(Items!$B1690="","",Items!$A1690)</f>
        <v/>
      </c>
      <c r="B1691" s="28" t="str">
        <f>IF(Items!$B1690="","",Items!$B1690)</f>
        <v/>
      </c>
      <c r="C1691" s="32"/>
      <c r="D1691" s="32"/>
      <c r="E1691" s="32" t="str">
        <f t="shared" si="52"/>
        <v/>
      </c>
      <c r="F1691" s="33" t="str">
        <f>IF($B1691="","",Items!$I1690)</f>
        <v/>
      </c>
      <c r="G1691" s="33" t="str">
        <f t="shared" si="53"/>
        <v/>
      </c>
      <c r="H1691" s="28"/>
    </row>
    <row r="1692" spans="1:8" x14ac:dyDescent="0.25">
      <c r="A1692" s="28" t="str">
        <f>IF(Items!$B1691="","",Items!$A1691)</f>
        <v/>
      </c>
      <c r="B1692" s="28" t="str">
        <f>IF(Items!$B1691="","",Items!$B1691)</f>
        <v/>
      </c>
      <c r="C1692" s="32"/>
      <c r="D1692" s="32"/>
      <c r="E1692" s="32" t="str">
        <f t="shared" si="52"/>
        <v/>
      </c>
      <c r="F1692" s="33" t="str">
        <f>IF($B1692="","",Items!$I1691)</f>
        <v/>
      </c>
      <c r="G1692" s="33" t="str">
        <f t="shared" si="53"/>
        <v/>
      </c>
      <c r="H1692" s="28"/>
    </row>
    <row r="1693" spans="1:8" x14ac:dyDescent="0.25">
      <c r="A1693" s="28" t="str">
        <f>IF(Items!$B1692="","",Items!$A1692)</f>
        <v/>
      </c>
      <c r="B1693" s="28" t="str">
        <f>IF(Items!$B1692="","",Items!$B1692)</f>
        <v/>
      </c>
      <c r="C1693" s="32"/>
      <c r="D1693" s="32"/>
      <c r="E1693" s="32" t="str">
        <f t="shared" si="52"/>
        <v/>
      </c>
      <c r="F1693" s="33" t="str">
        <f>IF($B1693="","",Items!$I1692)</f>
        <v/>
      </c>
      <c r="G1693" s="33" t="str">
        <f t="shared" si="53"/>
        <v/>
      </c>
      <c r="H1693" s="28"/>
    </row>
    <row r="1694" spans="1:8" x14ac:dyDescent="0.25">
      <c r="A1694" s="28" t="str">
        <f>IF(Items!$B1693="","",Items!$A1693)</f>
        <v/>
      </c>
      <c r="B1694" s="28" t="str">
        <f>IF(Items!$B1693="","",Items!$B1693)</f>
        <v/>
      </c>
      <c r="C1694" s="32"/>
      <c r="D1694" s="32"/>
      <c r="E1694" s="32" t="str">
        <f t="shared" si="52"/>
        <v/>
      </c>
      <c r="F1694" s="33" t="str">
        <f>IF($B1694="","",Items!$I1693)</f>
        <v/>
      </c>
      <c r="G1694" s="33" t="str">
        <f t="shared" si="53"/>
        <v/>
      </c>
      <c r="H1694" s="28"/>
    </row>
    <row r="1695" spans="1:8" x14ac:dyDescent="0.25">
      <c r="A1695" s="28" t="str">
        <f>IF(Items!$B1694="","",Items!$A1694)</f>
        <v/>
      </c>
      <c r="B1695" s="28" t="str">
        <f>IF(Items!$B1694="","",Items!$B1694)</f>
        <v/>
      </c>
      <c r="C1695" s="32"/>
      <c r="D1695" s="32"/>
      <c r="E1695" s="32" t="str">
        <f t="shared" si="52"/>
        <v/>
      </c>
      <c r="F1695" s="33" t="str">
        <f>IF($B1695="","",Items!$I1694)</f>
        <v/>
      </c>
      <c r="G1695" s="33" t="str">
        <f t="shared" si="53"/>
        <v/>
      </c>
      <c r="H1695" s="28"/>
    </row>
    <row r="1696" spans="1:8" x14ac:dyDescent="0.25">
      <c r="A1696" s="28" t="str">
        <f>IF(Items!$B1695="","",Items!$A1695)</f>
        <v/>
      </c>
      <c r="B1696" s="28" t="str">
        <f>IF(Items!$B1695="","",Items!$B1695)</f>
        <v/>
      </c>
      <c r="C1696" s="32"/>
      <c r="D1696" s="32"/>
      <c r="E1696" s="32" t="str">
        <f t="shared" si="52"/>
        <v/>
      </c>
      <c r="F1696" s="33" t="str">
        <f>IF($B1696="","",Items!$I1695)</f>
        <v/>
      </c>
      <c r="G1696" s="33" t="str">
        <f t="shared" si="53"/>
        <v/>
      </c>
      <c r="H1696" s="28"/>
    </row>
    <row r="1697" spans="1:8" x14ac:dyDescent="0.25">
      <c r="A1697" s="28" t="str">
        <f>IF(Items!$B1696="","",Items!$A1696)</f>
        <v/>
      </c>
      <c r="B1697" s="28" t="str">
        <f>IF(Items!$B1696="","",Items!$B1696)</f>
        <v/>
      </c>
      <c r="C1697" s="32"/>
      <c r="D1697" s="32"/>
      <c r="E1697" s="32" t="str">
        <f t="shared" si="52"/>
        <v/>
      </c>
      <c r="F1697" s="33" t="str">
        <f>IF($B1697="","",Items!$I1696)</f>
        <v/>
      </c>
      <c r="G1697" s="33" t="str">
        <f t="shared" si="53"/>
        <v/>
      </c>
      <c r="H1697" s="28"/>
    </row>
    <row r="1698" spans="1:8" x14ac:dyDescent="0.25">
      <c r="A1698" s="28" t="str">
        <f>IF(Items!$B1697="","",Items!$A1697)</f>
        <v/>
      </c>
      <c r="B1698" s="28" t="str">
        <f>IF(Items!$B1697="","",Items!$B1697)</f>
        <v/>
      </c>
      <c r="C1698" s="32"/>
      <c r="D1698" s="32"/>
      <c r="E1698" s="32" t="str">
        <f t="shared" si="52"/>
        <v/>
      </c>
      <c r="F1698" s="33" t="str">
        <f>IF($B1698="","",Items!$I1697)</f>
        <v/>
      </c>
      <c r="G1698" s="33" t="str">
        <f t="shared" si="53"/>
        <v/>
      </c>
      <c r="H1698" s="28"/>
    </row>
    <row r="1699" spans="1:8" x14ac:dyDescent="0.25">
      <c r="A1699" s="28" t="str">
        <f>IF(Items!$B1698="","",Items!$A1698)</f>
        <v/>
      </c>
      <c r="B1699" s="28" t="str">
        <f>IF(Items!$B1698="","",Items!$B1698)</f>
        <v/>
      </c>
      <c r="C1699" s="32"/>
      <c r="D1699" s="32"/>
      <c r="E1699" s="32" t="str">
        <f t="shared" si="52"/>
        <v/>
      </c>
      <c r="F1699" s="33" t="str">
        <f>IF($B1699="","",Items!$I1698)</f>
        <v/>
      </c>
      <c r="G1699" s="33" t="str">
        <f t="shared" si="53"/>
        <v/>
      </c>
      <c r="H1699" s="28"/>
    </row>
    <row r="1700" spans="1:8" x14ac:dyDescent="0.25">
      <c r="A1700" s="28" t="str">
        <f>IF(Items!$B1699="","",Items!$A1699)</f>
        <v/>
      </c>
      <c r="B1700" s="28" t="str">
        <f>IF(Items!$B1699="","",Items!$B1699)</f>
        <v/>
      </c>
      <c r="C1700" s="32"/>
      <c r="D1700" s="32"/>
      <c r="E1700" s="32" t="str">
        <f t="shared" si="52"/>
        <v/>
      </c>
      <c r="F1700" s="33" t="str">
        <f>IF($B1700="","",Items!$I1699)</f>
        <v/>
      </c>
      <c r="G1700" s="33" t="str">
        <f t="shared" si="53"/>
        <v/>
      </c>
      <c r="H1700" s="28"/>
    </row>
    <row r="1701" spans="1:8" x14ac:dyDescent="0.25">
      <c r="A1701" s="28" t="str">
        <f>IF(Items!$B1700="","",Items!$A1700)</f>
        <v/>
      </c>
      <c r="B1701" s="28" t="str">
        <f>IF(Items!$B1700="","",Items!$B1700)</f>
        <v/>
      </c>
      <c r="C1701" s="32"/>
      <c r="D1701" s="32"/>
      <c r="E1701" s="32" t="str">
        <f t="shared" si="52"/>
        <v/>
      </c>
      <c r="F1701" s="33" t="str">
        <f>IF($B1701="","",Items!$I1700)</f>
        <v/>
      </c>
      <c r="G1701" s="33" t="str">
        <f t="shared" si="53"/>
        <v/>
      </c>
      <c r="H1701" s="28"/>
    </row>
    <row r="1702" spans="1:8" x14ac:dyDescent="0.25">
      <c r="A1702" s="28" t="str">
        <f>IF(Items!$B1701="","",Items!$A1701)</f>
        <v/>
      </c>
      <c r="B1702" s="28" t="str">
        <f>IF(Items!$B1701="","",Items!$B1701)</f>
        <v/>
      </c>
      <c r="C1702" s="32"/>
      <c r="D1702" s="32"/>
      <c r="E1702" s="32" t="str">
        <f t="shared" si="52"/>
        <v/>
      </c>
      <c r="F1702" s="33" t="str">
        <f>IF($B1702="","",Items!$I1701)</f>
        <v/>
      </c>
      <c r="G1702" s="33" t="str">
        <f t="shared" si="53"/>
        <v/>
      </c>
      <c r="H1702" s="28"/>
    </row>
    <row r="1703" spans="1:8" x14ac:dyDescent="0.25">
      <c r="A1703" s="28" t="str">
        <f>IF(Items!$B1702="","",Items!$A1702)</f>
        <v/>
      </c>
      <c r="B1703" s="28" t="str">
        <f>IF(Items!$B1702="","",Items!$B1702)</f>
        <v/>
      </c>
      <c r="C1703" s="32"/>
      <c r="D1703" s="32"/>
      <c r="E1703" s="32" t="str">
        <f t="shared" si="52"/>
        <v/>
      </c>
      <c r="F1703" s="33" t="str">
        <f>IF($B1703="","",Items!$I1702)</f>
        <v/>
      </c>
      <c r="G1703" s="33" t="str">
        <f t="shared" si="53"/>
        <v/>
      </c>
      <c r="H1703" s="28"/>
    </row>
    <row r="1704" spans="1:8" x14ac:dyDescent="0.25">
      <c r="A1704" s="28" t="str">
        <f>IF(Items!$B1703="","",Items!$A1703)</f>
        <v/>
      </c>
      <c r="B1704" s="28" t="str">
        <f>IF(Items!$B1703="","",Items!$B1703)</f>
        <v/>
      </c>
      <c r="C1704" s="32"/>
      <c r="D1704" s="32"/>
      <c r="E1704" s="32" t="str">
        <f t="shared" si="52"/>
        <v/>
      </c>
      <c r="F1704" s="33" t="str">
        <f>IF($B1704="","",Items!$I1703)</f>
        <v/>
      </c>
      <c r="G1704" s="33" t="str">
        <f t="shared" si="53"/>
        <v/>
      </c>
      <c r="H1704" s="28"/>
    </row>
    <row r="1705" spans="1:8" x14ac:dyDescent="0.25">
      <c r="A1705" s="28" t="str">
        <f>IF(Items!$B1704="","",Items!$A1704)</f>
        <v/>
      </c>
      <c r="B1705" s="28" t="str">
        <f>IF(Items!$B1704="","",Items!$B1704)</f>
        <v/>
      </c>
      <c r="C1705" s="32"/>
      <c r="D1705" s="32"/>
      <c r="E1705" s="32" t="str">
        <f t="shared" si="52"/>
        <v/>
      </c>
      <c r="F1705" s="33" t="str">
        <f>IF($B1705="","",Items!$I1704)</f>
        <v/>
      </c>
      <c r="G1705" s="33" t="str">
        <f t="shared" si="53"/>
        <v/>
      </c>
      <c r="H1705" s="28"/>
    </row>
    <row r="1706" spans="1:8" x14ac:dyDescent="0.25">
      <c r="A1706" s="28" t="str">
        <f>IF(Items!$B1705="","",Items!$A1705)</f>
        <v/>
      </c>
      <c r="B1706" s="28" t="str">
        <f>IF(Items!$B1705="","",Items!$B1705)</f>
        <v/>
      </c>
      <c r="C1706" s="32"/>
      <c r="D1706" s="32"/>
      <c r="E1706" s="32" t="str">
        <f t="shared" si="52"/>
        <v/>
      </c>
      <c r="F1706" s="33" t="str">
        <f>IF($B1706="","",Items!$I1705)</f>
        <v/>
      </c>
      <c r="G1706" s="33" t="str">
        <f t="shared" si="53"/>
        <v/>
      </c>
      <c r="H1706" s="28"/>
    </row>
    <row r="1707" spans="1:8" x14ac:dyDescent="0.25">
      <c r="A1707" s="28" t="str">
        <f>IF(Items!$B1706="","",Items!$A1706)</f>
        <v/>
      </c>
      <c r="B1707" s="28" t="str">
        <f>IF(Items!$B1706="","",Items!$B1706)</f>
        <v/>
      </c>
      <c r="C1707" s="32"/>
      <c r="D1707" s="32"/>
      <c r="E1707" s="32" t="str">
        <f t="shared" si="52"/>
        <v/>
      </c>
      <c r="F1707" s="33" t="str">
        <f>IF($B1707="","",Items!$I1706)</f>
        <v/>
      </c>
      <c r="G1707" s="33" t="str">
        <f t="shared" si="53"/>
        <v/>
      </c>
      <c r="H1707" s="28"/>
    </row>
    <row r="1708" spans="1:8" x14ac:dyDescent="0.25">
      <c r="A1708" s="28" t="str">
        <f>IF(Items!$B1707="","",Items!$A1707)</f>
        <v/>
      </c>
      <c r="B1708" s="28" t="str">
        <f>IF(Items!$B1707="","",Items!$B1707)</f>
        <v/>
      </c>
      <c r="C1708" s="32"/>
      <c r="D1708" s="32"/>
      <c r="E1708" s="32" t="str">
        <f t="shared" si="52"/>
        <v/>
      </c>
      <c r="F1708" s="33" t="str">
        <f>IF($B1708="","",Items!$I1707)</f>
        <v/>
      </c>
      <c r="G1708" s="33" t="str">
        <f t="shared" si="53"/>
        <v/>
      </c>
      <c r="H1708" s="28"/>
    </row>
    <row r="1709" spans="1:8" x14ac:dyDescent="0.25">
      <c r="A1709" s="28" t="str">
        <f>IF(Items!$B1708="","",Items!$A1708)</f>
        <v/>
      </c>
      <c r="B1709" s="28" t="str">
        <f>IF(Items!$B1708="","",Items!$B1708)</f>
        <v/>
      </c>
      <c r="C1709" s="32"/>
      <c r="D1709" s="32"/>
      <c r="E1709" s="32" t="str">
        <f t="shared" si="52"/>
        <v/>
      </c>
      <c r="F1709" s="33" t="str">
        <f>IF($B1709="","",Items!$I1708)</f>
        <v/>
      </c>
      <c r="G1709" s="33" t="str">
        <f t="shared" si="53"/>
        <v/>
      </c>
      <c r="H1709" s="28"/>
    </row>
    <row r="1710" spans="1:8" x14ac:dyDescent="0.25">
      <c r="A1710" s="28" t="str">
        <f>IF(Items!$B1709="","",Items!$A1709)</f>
        <v/>
      </c>
      <c r="B1710" s="28" t="str">
        <f>IF(Items!$B1709="","",Items!$B1709)</f>
        <v/>
      </c>
      <c r="C1710" s="32"/>
      <c r="D1710" s="32"/>
      <c r="E1710" s="32" t="str">
        <f t="shared" si="52"/>
        <v/>
      </c>
      <c r="F1710" s="33" t="str">
        <f>IF($B1710="","",Items!$I1709)</f>
        <v/>
      </c>
      <c r="G1710" s="33" t="str">
        <f t="shared" si="53"/>
        <v/>
      </c>
      <c r="H1710" s="28"/>
    </row>
    <row r="1711" spans="1:8" x14ac:dyDescent="0.25">
      <c r="A1711" s="28" t="str">
        <f>IF(Items!$B1710="","",Items!$A1710)</f>
        <v/>
      </c>
      <c r="B1711" s="28" t="str">
        <f>IF(Items!$B1710="","",Items!$B1710)</f>
        <v/>
      </c>
      <c r="C1711" s="32"/>
      <c r="D1711" s="32"/>
      <c r="E1711" s="32" t="str">
        <f t="shared" si="52"/>
        <v/>
      </c>
      <c r="F1711" s="33" t="str">
        <f>IF($B1711="","",Items!$I1710)</f>
        <v/>
      </c>
      <c r="G1711" s="33" t="str">
        <f t="shared" si="53"/>
        <v/>
      </c>
      <c r="H1711" s="28"/>
    </row>
    <row r="1712" spans="1:8" x14ac:dyDescent="0.25">
      <c r="A1712" s="28" t="str">
        <f>IF(Items!$B1711="","",Items!$A1711)</f>
        <v/>
      </c>
      <c r="B1712" s="28" t="str">
        <f>IF(Items!$B1711="","",Items!$B1711)</f>
        <v/>
      </c>
      <c r="C1712" s="32"/>
      <c r="D1712" s="32"/>
      <c r="E1712" s="32" t="str">
        <f t="shared" si="52"/>
        <v/>
      </c>
      <c r="F1712" s="33" t="str">
        <f>IF($B1712="","",Items!$I1711)</f>
        <v/>
      </c>
      <c r="G1712" s="33" t="str">
        <f t="shared" si="53"/>
        <v/>
      </c>
      <c r="H1712" s="28"/>
    </row>
    <row r="1713" spans="1:8" x14ac:dyDescent="0.25">
      <c r="A1713" s="28" t="str">
        <f>IF(Items!$B1712="","",Items!$A1712)</f>
        <v/>
      </c>
      <c r="B1713" s="28" t="str">
        <f>IF(Items!$B1712="","",Items!$B1712)</f>
        <v/>
      </c>
      <c r="C1713" s="32"/>
      <c r="D1713" s="32"/>
      <c r="E1713" s="32" t="str">
        <f t="shared" si="52"/>
        <v/>
      </c>
      <c r="F1713" s="33" t="str">
        <f>IF($B1713="","",Items!$I1712)</f>
        <v/>
      </c>
      <c r="G1713" s="33" t="str">
        <f t="shared" si="53"/>
        <v/>
      </c>
      <c r="H1713" s="28"/>
    </row>
    <row r="1714" spans="1:8" x14ac:dyDescent="0.25">
      <c r="A1714" s="28" t="str">
        <f>IF(Items!$B1713="","",Items!$A1713)</f>
        <v/>
      </c>
      <c r="B1714" s="28" t="str">
        <f>IF(Items!$B1713="","",Items!$B1713)</f>
        <v/>
      </c>
      <c r="C1714" s="32"/>
      <c r="D1714" s="32"/>
      <c r="E1714" s="32" t="str">
        <f t="shared" si="52"/>
        <v/>
      </c>
      <c r="F1714" s="33" t="str">
        <f>IF($B1714="","",Items!$I1713)</f>
        <v/>
      </c>
      <c r="G1714" s="33" t="str">
        <f t="shared" si="53"/>
        <v/>
      </c>
      <c r="H1714" s="28"/>
    </row>
    <row r="1715" spans="1:8" x14ac:dyDescent="0.25">
      <c r="A1715" s="28" t="str">
        <f>IF(Items!$B1714="","",Items!$A1714)</f>
        <v/>
      </c>
      <c r="B1715" s="28" t="str">
        <f>IF(Items!$B1714="","",Items!$B1714)</f>
        <v/>
      </c>
      <c r="C1715" s="32"/>
      <c r="D1715" s="32"/>
      <c r="E1715" s="32" t="str">
        <f t="shared" si="52"/>
        <v/>
      </c>
      <c r="F1715" s="33" t="str">
        <f>IF($B1715="","",Items!$I1714)</f>
        <v/>
      </c>
      <c r="G1715" s="33" t="str">
        <f t="shared" si="53"/>
        <v/>
      </c>
      <c r="H1715" s="28"/>
    </row>
    <row r="1716" spans="1:8" x14ac:dyDescent="0.25">
      <c r="A1716" s="28" t="str">
        <f>IF(Items!$B1715="","",Items!$A1715)</f>
        <v/>
      </c>
      <c r="B1716" s="28" t="str">
        <f>IF(Items!$B1715="","",Items!$B1715)</f>
        <v/>
      </c>
      <c r="C1716" s="32"/>
      <c r="D1716" s="32"/>
      <c r="E1716" s="32" t="str">
        <f t="shared" si="52"/>
        <v/>
      </c>
      <c r="F1716" s="33" t="str">
        <f>IF($B1716="","",Items!$I1715)</f>
        <v/>
      </c>
      <c r="G1716" s="33" t="str">
        <f t="shared" si="53"/>
        <v/>
      </c>
      <c r="H1716" s="28"/>
    </row>
    <row r="1717" spans="1:8" x14ac:dyDescent="0.25">
      <c r="A1717" s="28" t="str">
        <f>IF(Items!$B1716="","",Items!$A1716)</f>
        <v/>
      </c>
      <c r="B1717" s="28" t="str">
        <f>IF(Items!$B1716="","",Items!$B1716)</f>
        <v/>
      </c>
      <c r="C1717" s="32"/>
      <c r="D1717" s="32"/>
      <c r="E1717" s="32" t="str">
        <f t="shared" si="52"/>
        <v/>
      </c>
      <c r="F1717" s="33" t="str">
        <f>IF($B1717="","",Items!$I1716)</f>
        <v/>
      </c>
      <c r="G1717" s="33" t="str">
        <f t="shared" si="53"/>
        <v/>
      </c>
      <c r="H1717" s="28"/>
    </row>
    <row r="1718" spans="1:8" x14ac:dyDescent="0.25">
      <c r="A1718" s="28" t="str">
        <f>IF(Items!$B1717="","",Items!$A1717)</f>
        <v/>
      </c>
      <c r="B1718" s="28" t="str">
        <f>IF(Items!$B1717="","",Items!$B1717)</f>
        <v/>
      </c>
      <c r="C1718" s="32"/>
      <c r="D1718" s="32"/>
      <c r="E1718" s="32" t="str">
        <f t="shared" si="52"/>
        <v/>
      </c>
      <c r="F1718" s="33" t="str">
        <f>IF($B1718="","",Items!$I1717)</f>
        <v/>
      </c>
      <c r="G1718" s="33" t="str">
        <f t="shared" si="53"/>
        <v/>
      </c>
      <c r="H1718" s="28"/>
    </row>
    <row r="1719" spans="1:8" x14ac:dyDescent="0.25">
      <c r="A1719" s="28" t="str">
        <f>IF(Items!$B1718="","",Items!$A1718)</f>
        <v/>
      </c>
      <c r="B1719" s="28" t="str">
        <f>IF(Items!$B1718="","",Items!$B1718)</f>
        <v/>
      </c>
      <c r="C1719" s="32"/>
      <c r="D1719" s="32"/>
      <c r="E1719" s="32" t="str">
        <f t="shared" si="52"/>
        <v/>
      </c>
      <c r="F1719" s="33" t="str">
        <f>IF($B1719="","",Items!$I1718)</f>
        <v/>
      </c>
      <c r="G1719" s="33" t="str">
        <f t="shared" si="53"/>
        <v/>
      </c>
      <c r="H1719" s="28"/>
    </row>
    <row r="1720" spans="1:8" x14ac:dyDescent="0.25">
      <c r="A1720" s="28" t="str">
        <f>IF(Items!$B1719="","",Items!$A1719)</f>
        <v/>
      </c>
      <c r="B1720" s="28" t="str">
        <f>IF(Items!$B1719="","",Items!$B1719)</f>
        <v/>
      </c>
      <c r="C1720" s="32"/>
      <c r="D1720" s="32"/>
      <c r="E1720" s="32" t="str">
        <f t="shared" si="52"/>
        <v/>
      </c>
      <c r="F1720" s="33" t="str">
        <f>IF($B1720="","",Items!$I1719)</f>
        <v/>
      </c>
      <c r="G1720" s="33" t="str">
        <f t="shared" si="53"/>
        <v/>
      </c>
      <c r="H1720" s="28"/>
    </row>
    <row r="1721" spans="1:8" x14ac:dyDescent="0.25">
      <c r="A1721" s="28" t="str">
        <f>IF(Items!$B1720="","",Items!$A1720)</f>
        <v/>
      </c>
      <c r="B1721" s="28" t="str">
        <f>IF(Items!$B1720="","",Items!$B1720)</f>
        <v/>
      </c>
      <c r="C1721" s="32"/>
      <c r="D1721" s="32"/>
      <c r="E1721" s="32" t="str">
        <f t="shared" si="52"/>
        <v/>
      </c>
      <c r="F1721" s="33" t="str">
        <f>IF($B1721="","",Items!$I1720)</f>
        <v/>
      </c>
      <c r="G1721" s="33" t="str">
        <f t="shared" si="53"/>
        <v/>
      </c>
      <c r="H1721" s="28"/>
    </row>
    <row r="1722" spans="1:8" x14ac:dyDescent="0.25">
      <c r="A1722" s="28" t="str">
        <f>IF(Items!$B1721="","",Items!$A1721)</f>
        <v/>
      </c>
      <c r="B1722" s="28" t="str">
        <f>IF(Items!$B1721="","",Items!$B1721)</f>
        <v/>
      </c>
      <c r="C1722" s="32"/>
      <c r="D1722" s="32"/>
      <c r="E1722" s="32" t="str">
        <f t="shared" si="52"/>
        <v/>
      </c>
      <c r="F1722" s="33" t="str">
        <f>IF($B1722="","",Items!$I1721)</f>
        <v/>
      </c>
      <c r="G1722" s="33" t="str">
        <f t="shared" si="53"/>
        <v/>
      </c>
      <c r="H1722" s="28"/>
    </row>
    <row r="1723" spans="1:8" x14ac:dyDescent="0.25">
      <c r="A1723" s="28" t="str">
        <f>IF(Items!$B1722="","",Items!$A1722)</f>
        <v/>
      </c>
      <c r="B1723" s="28" t="str">
        <f>IF(Items!$B1722="","",Items!$B1722)</f>
        <v/>
      </c>
      <c r="C1723" s="32"/>
      <c r="D1723" s="32"/>
      <c r="E1723" s="32" t="str">
        <f t="shared" si="52"/>
        <v/>
      </c>
      <c r="F1723" s="33" t="str">
        <f>IF($B1723="","",Items!$I1722)</f>
        <v/>
      </c>
      <c r="G1723" s="33" t="str">
        <f t="shared" si="53"/>
        <v/>
      </c>
      <c r="H1723" s="28"/>
    </row>
    <row r="1724" spans="1:8" x14ac:dyDescent="0.25">
      <c r="A1724" s="28" t="str">
        <f>IF(Items!$B1723="","",Items!$A1723)</f>
        <v/>
      </c>
      <c r="B1724" s="28" t="str">
        <f>IF(Items!$B1723="","",Items!$B1723)</f>
        <v/>
      </c>
      <c r="C1724" s="32"/>
      <c r="D1724" s="32"/>
      <c r="E1724" s="32" t="str">
        <f t="shared" si="52"/>
        <v/>
      </c>
      <c r="F1724" s="33" t="str">
        <f>IF($B1724="","",Items!$I1723)</f>
        <v/>
      </c>
      <c r="G1724" s="33" t="str">
        <f t="shared" si="53"/>
        <v/>
      </c>
      <c r="H1724" s="28"/>
    </row>
    <row r="1725" spans="1:8" x14ac:dyDescent="0.25">
      <c r="A1725" s="28" t="str">
        <f>IF(Items!$B1724="","",Items!$A1724)</f>
        <v/>
      </c>
      <c r="B1725" s="28" t="str">
        <f>IF(Items!$B1724="","",Items!$B1724)</f>
        <v/>
      </c>
      <c r="C1725" s="32"/>
      <c r="D1725" s="32"/>
      <c r="E1725" s="32" t="str">
        <f t="shared" si="52"/>
        <v/>
      </c>
      <c r="F1725" s="33" t="str">
        <f>IF($B1725="","",Items!$I1724)</f>
        <v/>
      </c>
      <c r="G1725" s="33" t="str">
        <f t="shared" si="53"/>
        <v/>
      </c>
      <c r="H1725" s="28"/>
    </row>
    <row r="1726" spans="1:8" x14ac:dyDescent="0.25">
      <c r="A1726" s="28" t="str">
        <f>IF(Items!$B1725="","",Items!$A1725)</f>
        <v/>
      </c>
      <c r="B1726" s="28" t="str">
        <f>IF(Items!$B1725="","",Items!$B1725)</f>
        <v/>
      </c>
      <c r="C1726" s="32"/>
      <c r="D1726" s="32"/>
      <c r="E1726" s="32" t="str">
        <f t="shared" si="52"/>
        <v/>
      </c>
      <c r="F1726" s="33" t="str">
        <f>IF($B1726="","",Items!$I1725)</f>
        <v/>
      </c>
      <c r="G1726" s="33" t="str">
        <f t="shared" si="53"/>
        <v/>
      </c>
      <c r="H1726" s="28"/>
    </row>
    <row r="1727" spans="1:8" x14ac:dyDescent="0.25">
      <c r="A1727" s="28" t="str">
        <f>IF(Items!$B1726="","",Items!$A1726)</f>
        <v/>
      </c>
      <c r="B1727" s="28" t="str">
        <f>IF(Items!$B1726="","",Items!$B1726)</f>
        <v/>
      </c>
      <c r="C1727" s="32"/>
      <c r="D1727" s="32"/>
      <c r="E1727" s="32" t="str">
        <f t="shared" si="52"/>
        <v/>
      </c>
      <c r="F1727" s="33" t="str">
        <f>IF($B1727="","",Items!$I1726)</f>
        <v/>
      </c>
      <c r="G1727" s="33" t="str">
        <f t="shared" si="53"/>
        <v/>
      </c>
      <c r="H1727" s="28"/>
    </row>
    <row r="1728" spans="1:8" x14ac:dyDescent="0.25">
      <c r="A1728" s="28" t="str">
        <f>IF(Items!$B1727="","",Items!$A1727)</f>
        <v/>
      </c>
      <c r="B1728" s="28" t="str">
        <f>IF(Items!$B1727="","",Items!$B1727)</f>
        <v/>
      </c>
      <c r="C1728" s="32"/>
      <c r="D1728" s="32"/>
      <c r="E1728" s="32" t="str">
        <f t="shared" si="52"/>
        <v/>
      </c>
      <c r="F1728" s="33" t="str">
        <f>IF($B1728="","",Items!$I1727)</f>
        <v/>
      </c>
      <c r="G1728" s="33" t="str">
        <f t="shared" si="53"/>
        <v/>
      </c>
      <c r="H1728" s="28"/>
    </row>
    <row r="1729" spans="1:8" x14ac:dyDescent="0.25">
      <c r="A1729" s="28" t="str">
        <f>IF(Items!$B1728="","",Items!$A1728)</f>
        <v/>
      </c>
      <c r="B1729" s="28" t="str">
        <f>IF(Items!$B1728="","",Items!$B1728)</f>
        <v/>
      </c>
      <c r="C1729" s="32"/>
      <c r="D1729" s="32"/>
      <c r="E1729" s="32" t="str">
        <f t="shared" si="52"/>
        <v/>
      </c>
      <c r="F1729" s="33" t="str">
        <f>IF($B1729="","",Items!$I1728)</f>
        <v/>
      </c>
      <c r="G1729" s="33" t="str">
        <f t="shared" si="53"/>
        <v/>
      </c>
      <c r="H1729" s="28"/>
    </row>
    <row r="1730" spans="1:8" x14ac:dyDescent="0.25">
      <c r="A1730" s="28" t="str">
        <f>IF(Items!$B1729="","",Items!$A1729)</f>
        <v/>
      </c>
      <c r="B1730" s="28" t="str">
        <f>IF(Items!$B1729="","",Items!$B1729)</f>
        <v/>
      </c>
      <c r="C1730" s="32"/>
      <c r="D1730" s="32"/>
      <c r="E1730" s="32" t="str">
        <f t="shared" si="52"/>
        <v/>
      </c>
      <c r="F1730" s="33" t="str">
        <f>IF($B1730="","",Items!$I1729)</f>
        <v/>
      </c>
      <c r="G1730" s="33" t="str">
        <f t="shared" si="53"/>
        <v/>
      </c>
      <c r="H1730" s="28"/>
    </row>
    <row r="1731" spans="1:8" x14ac:dyDescent="0.25">
      <c r="A1731" s="28" t="str">
        <f>IF(Items!$B1730="","",Items!$A1730)</f>
        <v/>
      </c>
      <c r="B1731" s="28" t="str">
        <f>IF(Items!$B1730="","",Items!$B1730)</f>
        <v/>
      </c>
      <c r="C1731" s="32"/>
      <c r="D1731" s="32"/>
      <c r="E1731" s="32" t="str">
        <f t="shared" si="52"/>
        <v/>
      </c>
      <c r="F1731" s="33" t="str">
        <f>IF($B1731="","",Items!$I1730)</f>
        <v/>
      </c>
      <c r="G1731" s="33" t="str">
        <f t="shared" si="53"/>
        <v/>
      </c>
      <c r="H1731" s="28"/>
    </row>
    <row r="1732" spans="1:8" x14ac:dyDescent="0.25">
      <c r="A1732" s="28" t="str">
        <f>IF(Items!$B1731="","",Items!$A1731)</f>
        <v/>
      </c>
      <c r="B1732" s="28" t="str">
        <f>IF(Items!$B1731="","",Items!$B1731)</f>
        <v/>
      </c>
      <c r="C1732" s="32"/>
      <c r="D1732" s="32"/>
      <c r="E1732" s="32" t="str">
        <f t="shared" si="52"/>
        <v/>
      </c>
      <c r="F1732" s="33" t="str">
        <f>IF($B1732="","",Items!$I1731)</f>
        <v/>
      </c>
      <c r="G1732" s="33" t="str">
        <f t="shared" si="53"/>
        <v/>
      </c>
      <c r="H1732" s="28"/>
    </row>
    <row r="1733" spans="1:8" x14ac:dyDescent="0.25">
      <c r="A1733" s="28" t="str">
        <f>IF(Items!$B1732="","",Items!$A1732)</f>
        <v/>
      </c>
      <c r="B1733" s="28" t="str">
        <f>IF(Items!$B1732="","",Items!$B1732)</f>
        <v/>
      </c>
      <c r="C1733" s="32"/>
      <c r="D1733" s="32"/>
      <c r="E1733" s="32" t="str">
        <f t="shared" si="52"/>
        <v/>
      </c>
      <c r="F1733" s="33" t="str">
        <f>IF($B1733="","",Items!$I1732)</f>
        <v/>
      </c>
      <c r="G1733" s="33" t="str">
        <f t="shared" si="53"/>
        <v/>
      </c>
      <c r="H1733" s="28"/>
    </row>
    <row r="1734" spans="1:8" x14ac:dyDescent="0.25">
      <c r="A1734" s="28" t="str">
        <f>IF(Items!$B1733="","",Items!$A1733)</f>
        <v/>
      </c>
      <c r="B1734" s="28" t="str">
        <f>IF(Items!$B1733="","",Items!$B1733)</f>
        <v/>
      </c>
      <c r="C1734" s="32"/>
      <c r="D1734" s="32"/>
      <c r="E1734" s="32" t="str">
        <f t="shared" ref="E1734:E1797" si="54">IF(OR($B1734="",$D1734=""),"",$D1734-$C1734)</f>
        <v/>
      </c>
      <c r="F1734" s="33" t="str">
        <f>IF($B1734="","",Items!$I1733)</f>
        <v/>
      </c>
      <c r="G1734" s="33" t="str">
        <f t="shared" ref="G1734:G1797" si="55">IF($E1734="","",$E1734*$F1734)</f>
        <v/>
      </c>
      <c r="H1734" s="28"/>
    </row>
    <row r="1735" spans="1:8" x14ac:dyDescent="0.25">
      <c r="A1735" s="28" t="str">
        <f>IF(Items!$B1734="","",Items!$A1734)</f>
        <v/>
      </c>
      <c r="B1735" s="28" t="str">
        <f>IF(Items!$B1734="","",Items!$B1734)</f>
        <v/>
      </c>
      <c r="C1735" s="32"/>
      <c r="D1735" s="32"/>
      <c r="E1735" s="32" t="str">
        <f t="shared" si="54"/>
        <v/>
      </c>
      <c r="F1735" s="33" t="str">
        <f>IF($B1735="","",Items!$I1734)</f>
        <v/>
      </c>
      <c r="G1735" s="33" t="str">
        <f t="shared" si="55"/>
        <v/>
      </c>
      <c r="H1735" s="28"/>
    </row>
    <row r="1736" spans="1:8" x14ac:dyDescent="0.25">
      <c r="A1736" s="28" t="str">
        <f>IF(Items!$B1735="","",Items!$A1735)</f>
        <v/>
      </c>
      <c r="B1736" s="28" t="str">
        <f>IF(Items!$B1735="","",Items!$B1735)</f>
        <v/>
      </c>
      <c r="C1736" s="32"/>
      <c r="D1736" s="32"/>
      <c r="E1736" s="32" t="str">
        <f t="shared" si="54"/>
        <v/>
      </c>
      <c r="F1736" s="33" t="str">
        <f>IF($B1736="","",Items!$I1735)</f>
        <v/>
      </c>
      <c r="G1736" s="33" t="str">
        <f t="shared" si="55"/>
        <v/>
      </c>
      <c r="H1736" s="28"/>
    </row>
    <row r="1737" spans="1:8" x14ac:dyDescent="0.25">
      <c r="A1737" s="28" t="str">
        <f>IF(Items!$B1736="","",Items!$A1736)</f>
        <v/>
      </c>
      <c r="B1737" s="28" t="str">
        <f>IF(Items!$B1736="","",Items!$B1736)</f>
        <v/>
      </c>
      <c r="C1737" s="32"/>
      <c r="D1737" s="32"/>
      <c r="E1737" s="32" t="str">
        <f t="shared" si="54"/>
        <v/>
      </c>
      <c r="F1737" s="33" t="str">
        <f>IF($B1737="","",Items!$I1736)</f>
        <v/>
      </c>
      <c r="G1737" s="33" t="str">
        <f t="shared" si="55"/>
        <v/>
      </c>
      <c r="H1737" s="28"/>
    </row>
    <row r="1738" spans="1:8" x14ac:dyDescent="0.25">
      <c r="A1738" s="28" t="str">
        <f>IF(Items!$B1737="","",Items!$A1737)</f>
        <v/>
      </c>
      <c r="B1738" s="28" t="str">
        <f>IF(Items!$B1737="","",Items!$B1737)</f>
        <v/>
      </c>
      <c r="C1738" s="32"/>
      <c r="D1738" s="32"/>
      <c r="E1738" s="32" t="str">
        <f t="shared" si="54"/>
        <v/>
      </c>
      <c r="F1738" s="33" t="str">
        <f>IF($B1738="","",Items!$I1737)</f>
        <v/>
      </c>
      <c r="G1738" s="33" t="str">
        <f t="shared" si="55"/>
        <v/>
      </c>
      <c r="H1738" s="28"/>
    </row>
    <row r="1739" spans="1:8" x14ac:dyDescent="0.25">
      <c r="A1739" s="28" t="str">
        <f>IF(Items!$B1738="","",Items!$A1738)</f>
        <v/>
      </c>
      <c r="B1739" s="28" t="str">
        <f>IF(Items!$B1738="","",Items!$B1738)</f>
        <v/>
      </c>
      <c r="C1739" s="32"/>
      <c r="D1739" s="32"/>
      <c r="E1739" s="32" t="str">
        <f t="shared" si="54"/>
        <v/>
      </c>
      <c r="F1739" s="33" t="str">
        <f>IF($B1739="","",Items!$I1738)</f>
        <v/>
      </c>
      <c r="G1739" s="33" t="str">
        <f t="shared" si="55"/>
        <v/>
      </c>
      <c r="H1739" s="28"/>
    </row>
    <row r="1740" spans="1:8" x14ac:dyDescent="0.25">
      <c r="A1740" s="28" t="str">
        <f>IF(Items!$B1739="","",Items!$A1739)</f>
        <v/>
      </c>
      <c r="B1740" s="28" t="str">
        <f>IF(Items!$B1739="","",Items!$B1739)</f>
        <v/>
      </c>
      <c r="C1740" s="32"/>
      <c r="D1740" s="32"/>
      <c r="E1740" s="32" t="str">
        <f t="shared" si="54"/>
        <v/>
      </c>
      <c r="F1740" s="33" t="str">
        <f>IF($B1740="","",Items!$I1739)</f>
        <v/>
      </c>
      <c r="G1740" s="33" t="str">
        <f t="shared" si="55"/>
        <v/>
      </c>
      <c r="H1740" s="28"/>
    </row>
    <row r="1741" spans="1:8" x14ac:dyDescent="0.25">
      <c r="A1741" s="28" t="str">
        <f>IF(Items!$B1740="","",Items!$A1740)</f>
        <v/>
      </c>
      <c r="B1741" s="28" t="str">
        <f>IF(Items!$B1740="","",Items!$B1740)</f>
        <v/>
      </c>
      <c r="C1741" s="32"/>
      <c r="D1741" s="32"/>
      <c r="E1741" s="32" t="str">
        <f t="shared" si="54"/>
        <v/>
      </c>
      <c r="F1741" s="33" t="str">
        <f>IF($B1741="","",Items!$I1740)</f>
        <v/>
      </c>
      <c r="G1741" s="33" t="str">
        <f t="shared" si="55"/>
        <v/>
      </c>
      <c r="H1741" s="28"/>
    </row>
    <row r="1742" spans="1:8" x14ac:dyDescent="0.25">
      <c r="A1742" s="28" t="str">
        <f>IF(Items!$B1741="","",Items!$A1741)</f>
        <v/>
      </c>
      <c r="B1742" s="28" t="str">
        <f>IF(Items!$B1741="","",Items!$B1741)</f>
        <v/>
      </c>
      <c r="C1742" s="32"/>
      <c r="D1742" s="32"/>
      <c r="E1742" s="32" t="str">
        <f t="shared" si="54"/>
        <v/>
      </c>
      <c r="F1742" s="33" t="str">
        <f>IF($B1742="","",Items!$I1741)</f>
        <v/>
      </c>
      <c r="G1742" s="33" t="str">
        <f t="shared" si="55"/>
        <v/>
      </c>
      <c r="H1742" s="28"/>
    </row>
    <row r="1743" spans="1:8" x14ac:dyDescent="0.25">
      <c r="A1743" s="28" t="str">
        <f>IF(Items!$B1742="","",Items!$A1742)</f>
        <v/>
      </c>
      <c r="B1743" s="28" t="str">
        <f>IF(Items!$B1742="","",Items!$B1742)</f>
        <v/>
      </c>
      <c r="C1743" s="32"/>
      <c r="D1743" s="32"/>
      <c r="E1743" s="32" t="str">
        <f t="shared" si="54"/>
        <v/>
      </c>
      <c r="F1743" s="33" t="str">
        <f>IF($B1743="","",Items!$I1742)</f>
        <v/>
      </c>
      <c r="G1743" s="33" t="str">
        <f t="shared" si="55"/>
        <v/>
      </c>
      <c r="H1743" s="28"/>
    </row>
    <row r="1744" spans="1:8" x14ac:dyDescent="0.25">
      <c r="A1744" s="28" t="str">
        <f>IF(Items!$B1743="","",Items!$A1743)</f>
        <v/>
      </c>
      <c r="B1744" s="28" t="str">
        <f>IF(Items!$B1743="","",Items!$B1743)</f>
        <v/>
      </c>
      <c r="C1744" s="32"/>
      <c r="D1744" s="32"/>
      <c r="E1744" s="32" t="str">
        <f t="shared" si="54"/>
        <v/>
      </c>
      <c r="F1744" s="33" t="str">
        <f>IF($B1744="","",Items!$I1743)</f>
        <v/>
      </c>
      <c r="G1744" s="33" t="str">
        <f t="shared" si="55"/>
        <v/>
      </c>
      <c r="H1744" s="28"/>
    </row>
    <row r="1745" spans="1:8" x14ac:dyDescent="0.25">
      <c r="A1745" s="28" t="str">
        <f>IF(Items!$B1744="","",Items!$A1744)</f>
        <v/>
      </c>
      <c r="B1745" s="28" t="str">
        <f>IF(Items!$B1744="","",Items!$B1744)</f>
        <v/>
      </c>
      <c r="C1745" s="32"/>
      <c r="D1745" s="32"/>
      <c r="E1745" s="32" t="str">
        <f t="shared" si="54"/>
        <v/>
      </c>
      <c r="F1745" s="33" t="str">
        <f>IF($B1745="","",Items!$I1744)</f>
        <v/>
      </c>
      <c r="G1745" s="33" t="str">
        <f t="shared" si="55"/>
        <v/>
      </c>
      <c r="H1745" s="28"/>
    </row>
    <row r="1746" spans="1:8" x14ac:dyDescent="0.25">
      <c r="A1746" s="28" t="str">
        <f>IF(Items!$B1745="","",Items!$A1745)</f>
        <v/>
      </c>
      <c r="B1746" s="28" t="str">
        <f>IF(Items!$B1745="","",Items!$B1745)</f>
        <v/>
      </c>
      <c r="C1746" s="32"/>
      <c r="D1746" s="32"/>
      <c r="E1746" s="32" t="str">
        <f t="shared" si="54"/>
        <v/>
      </c>
      <c r="F1746" s="33" t="str">
        <f>IF($B1746="","",Items!$I1745)</f>
        <v/>
      </c>
      <c r="G1746" s="33" t="str">
        <f t="shared" si="55"/>
        <v/>
      </c>
      <c r="H1746" s="28"/>
    </row>
    <row r="1747" spans="1:8" x14ac:dyDescent="0.25">
      <c r="A1747" s="28" t="str">
        <f>IF(Items!$B1746="","",Items!$A1746)</f>
        <v/>
      </c>
      <c r="B1747" s="28" t="str">
        <f>IF(Items!$B1746="","",Items!$B1746)</f>
        <v/>
      </c>
      <c r="C1747" s="32"/>
      <c r="D1747" s="32"/>
      <c r="E1747" s="32" t="str">
        <f t="shared" si="54"/>
        <v/>
      </c>
      <c r="F1747" s="33" t="str">
        <f>IF($B1747="","",Items!$I1746)</f>
        <v/>
      </c>
      <c r="G1747" s="33" t="str">
        <f t="shared" si="55"/>
        <v/>
      </c>
      <c r="H1747" s="28"/>
    </row>
    <row r="1748" spans="1:8" x14ac:dyDescent="0.25">
      <c r="A1748" s="28" t="str">
        <f>IF(Items!$B1747="","",Items!$A1747)</f>
        <v/>
      </c>
      <c r="B1748" s="28" t="str">
        <f>IF(Items!$B1747="","",Items!$B1747)</f>
        <v/>
      </c>
      <c r="C1748" s="32"/>
      <c r="D1748" s="32"/>
      <c r="E1748" s="32" t="str">
        <f t="shared" si="54"/>
        <v/>
      </c>
      <c r="F1748" s="33" t="str">
        <f>IF($B1748="","",Items!$I1747)</f>
        <v/>
      </c>
      <c r="G1748" s="33" t="str">
        <f t="shared" si="55"/>
        <v/>
      </c>
      <c r="H1748" s="28"/>
    </row>
    <row r="1749" spans="1:8" x14ac:dyDescent="0.25">
      <c r="A1749" s="28" t="str">
        <f>IF(Items!$B1748="","",Items!$A1748)</f>
        <v/>
      </c>
      <c r="B1749" s="28" t="str">
        <f>IF(Items!$B1748="","",Items!$B1748)</f>
        <v/>
      </c>
      <c r="C1749" s="32"/>
      <c r="D1749" s="32"/>
      <c r="E1749" s="32" t="str">
        <f t="shared" si="54"/>
        <v/>
      </c>
      <c r="F1749" s="33" t="str">
        <f>IF($B1749="","",Items!$I1748)</f>
        <v/>
      </c>
      <c r="G1749" s="33" t="str">
        <f t="shared" si="55"/>
        <v/>
      </c>
      <c r="H1749" s="28"/>
    </row>
    <row r="1750" spans="1:8" x14ac:dyDescent="0.25">
      <c r="A1750" s="28" t="str">
        <f>IF(Items!$B1749="","",Items!$A1749)</f>
        <v/>
      </c>
      <c r="B1750" s="28" t="str">
        <f>IF(Items!$B1749="","",Items!$B1749)</f>
        <v/>
      </c>
      <c r="C1750" s="32"/>
      <c r="D1750" s="32"/>
      <c r="E1750" s="32" t="str">
        <f t="shared" si="54"/>
        <v/>
      </c>
      <c r="F1750" s="33" t="str">
        <f>IF($B1750="","",Items!$I1749)</f>
        <v/>
      </c>
      <c r="G1750" s="33" t="str">
        <f t="shared" si="55"/>
        <v/>
      </c>
      <c r="H1750" s="28"/>
    </row>
    <row r="1751" spans="1:8" x14ac:dyDescent="0.25">
      <c r="A1751" s="28" t="str">
        <f>IF(Items!$B1750="","",Items!$A1750)</f>
        <v/>
      </c>
      <c r="B1751" s="28" t="str">
        <f>IF(Items!$B1750="","",Items!$B1750)</f>
        <v/>
      </c>
      <c r="C1751" s="32"/>
      <c r="D1751" s="32"/>
      <c r="E1751" s="32" t="str">
        <f t="shared" si="54"/>
        <v/>
      </c>
      <c r="F1751" s="33" t="str">
        <f>IF($B1751="","",Items!$I1750)</f>
        <v/>
      </c>
      <c r="G1751" s="33" t="str">
        <f t="shared" si="55"/>
        <v/>
      </c>
      <c r="H1751" s="28"/>
    </row>
    <row r="1752" spans="1:8" x14ac:dyDescent="0.25">
      <c r="A1752" s="28" t="str">
        <f>IF(Items!$B1751="","",Items!$A1751)</f>
        <v/>
      </c>
      <c r="B1752" s="28" t="str">
        <f>IF(Items!$B1751="","",Items!$B1751)</f>
        <v/>
      </c>
      <c r="C1752" s="32"/>
      <c r="D1752" s="32"/>
      <c r="E1752" s="32" t="str">
        <f t="shared" si="54"/>
        <v/>
      </c>
      <c r="F1752" s="33" t="str">
        <f>IF($B1752="","",Items!$I1751)</f>
        <v/>
      </c>
      <c r="G1752" s="33" t="str">
        <f t="shared" si="55"/>
        <v/>
      </c>
      <c r="H1752" s="28"/>
    </row>
    <row r="1753" spans="1:8" x14ac:dyDescent="0.25">
      <c r="A1753" s="28" t="str">
        <f>IF(Items!$B1752="","",Items!$A1752)</f>
        <v/>
      </c>
      <c r="B1753" s="28" t="str">
        <f>IF(Items!$B1752="","",Items!$B1752)</f>
        <v/>
      </c>
      <c r="C1753" s="32"/>
      <c r="D1753" s="32"/>
      <c r="E1753" s="32" t="str">
        <f t="shared" si="54"/>
        <v/>
      </c>
      <c r="F1753" s="33" t="str">
        <f>IF($B1753="","",Items!$I1752)</f>
        <v/>
      </c>
      <c r="G1753" s="33" t="str">
        <f t="shared" si="55"/>
        <v/>
      </c>
      <c r="H1753" s="28"/>
    </row>
    <row r="1754" spans="1:8" x14ac:dyDescent="0.25">
      <c r="A1754" s="28" t="str">
        <f>IF(Items!$B1753="","",Items!$A1753)</f>
        <v/>
      </c>
      <c r="B1754" s="28" t="str">
        <f>IF(Items!$B1753="","",Items!$B1753)</f>
        <v/>
      </c>
      <c r="C1754" s="32"/>
      <c r="D1754" s="32"/>
      <c r="E1754" s="32" t="str">
        <f t="shared" si="54"/>
        <v/>
      </c>
      <c r="F1754" s="33" t="str">
        <f>IF($B1754="","",Items!$I1753)</f>
        <v/>
      </c>
      <c r="G1754" s="33" t="str">
        <f t="shared" si="55"/>
        <v/>
      </c>
      <c r="H1754" s="28"/>
    </row>
    <row r="1755" spans="1:8" x14ac:dyDescent="0.25">
      <c r="A1755" s="28" t="str">
        <f>IF(Items!$B1754="","",Items!$A1754)</f>
        <v/>
      </c>
      <c r="B1755" s="28" t="str">
        <f>IF(Items!$B1754="","",Items!$B1754)</f>
        <v/>
      </c>
      <c r="C1755" s="32"/>
      <c r="D1755" s="32"/>
      <c r="E1755" s="32" t="str">
        <f t="shared" si="54"/>
        <v/>
      </c>
      <c r="F1755" s="33" t="str">
        <f>IF($B1755="","",Items!$I1754)</f>
        <v/>
      </c>
      <c r="G1755" s="33" t="str">
        <f t="shared" si="55"/>
        <v/>
      </c>
      <c r="H1755" s="28"/>
    </row>
    <row r="1756" spans="1:8" x14ac:dyDescent="0.25">
      <c r="A1756" s="28" t="str">
        <f>IF(Items!$B1755="","",Items!$A1755)</f>
        <v/>
      </c>
      <c r="B1756" s="28" t="str">
        <f>IF(Items!$B1755="","",Items!$B1755)</f>
        <v/>
      </c>
      <c r="C1756" s="32"/>
      <c r="D1756" s="32"/>
      <c r="E1756" s="32" t="str">
        <f t="shared" si="54"/>
        <v/>
      </c>
      <c r="F1756" s="33" t="str">
        <f>IF($B1756="","",Items!$I1755)</f>
        <v/>
      </c>
      <c r="G1756" s="33" t="str">
        <f t="shared" si="55"/>
        <v/>
      </c>
      <c r="H1756" s="28"/>
    </row>
    <row r="1757" spans="1:8" x14ac:dyDescent="0.25">
      <c r="A1757" s="28" t="str">
        <f>IF(Items!$B1756="","",Items!$A1756)</f>
        <v/>
      </c>
      <c r="B1757" s="28" t="str">
        <f>IF(Items!$B1756="","",Items!$B1756)</f>
        <v/>
      </c>
      <c r="C1757" s="32"/>
      <c r="D1757" s="32"/>
      <c r="E1757" s="32" t="str">
        <f t="shared" si="54"/>
        <v/>
      </c>
      <c r="F1757" s="33" t="str">
        <f>IF($B1757="","",Items!$I1756)</f>
        <v/>
      </c>
      <c r="G1757" s="33" t="str">
        <f t="shared" si="55"/>
        <v/>
      </c>
      <c r="H1757" s="28"/>
    </row>
    <row r="1758" spans="1:8" x14ac:dyDescent="0.25">
      <c r="A1758" s="28" t="str">
        <f>IF(Items!$B1757="","",Items!$A1757)</f>
        <v/>
      </c>
      <c r="B1758" s="28" t="str">
        <f>IF(Items!$B1757="","",Items!$B1757)</f>
        <v/>
      </c>
      <c r="C1758" s="32"/>
      <c r="D1758" s="32"/>
      <c r="E1758" s="32" t="str">
        <f t="shared" si="54"/>
        <v/>
      </c>
      <c r="F1758" s="33" t="str">
        <f>IF($B1758="","",Items!$I1757)</f>
        <v/>
      </c>
      <c r="G1758" s="33" t="str">
        <f t="shared" si="55"/>
        <v/>
      </c>
      <c r="H1758" s="28"/>
    </row>
    <row r="1759" spans="1:8" x14ac:dyDescent="0.25">
      <c r="A1759" s="28" t="str">
        <f>IF(Items!$B1758="","",Items!$A1758)</f>
        <v/>
      </c>
      <c r="B1759" s="28" t="str">
        <f>IF(Items!$B1758="","",Items!$B1758)</f>
        <v/>
      </c>
      <c r="C1759" s="32"/>
      <c r="D1759" s="32"/>
      <c r="E1759" s="32" t="str">
        <f t="shared" si="54"/>
        <v/>
      </c>
      <c r="F1759" s="33" t="str">
        <f>IF($B1759="","",Items!$I1758)</f>
        <v/>
      </c>
      <c r="G1759" s="33" t="str">
        <f t="shared" si="55"/>
        <v/>
      </c>
      <c r="H1759" s="28"/>
    </row>
    <row r="1760" spans="1:8" x14ac:dyDescent="0.25">
      <c r="A1760" s="28" t="str">
        <f>IF(Items!$B1759="","",Items!$A1759)</f>
        <v/>
      </c>
      <c r="B1760" s="28" t="str">
        <f>IF(Items!$B1759="","",Items!$B1759)</f>
        <v/>
      </c>
      <c r="C1760" s="32"/>
      <c r="D1760" s="32"/>
      <c r="E1760" s="32" t="str">
        <f t="shared" si="54"/>
        <v/>
      </c>
      <c r="F1760" s="33" t="str">
        <f>IF($B1760="","",Items!$I1759)</f>
        <v/>
      </c>
      <c r="G1760" s="33" t="str">
        <f t="shared" si="55"/>
        <v/>
      </c>
      <c r="H1760" s="28"/>
    </row>
    <row r="1761" spans="1:8" x14ac:dyDescent="0.25">
      <c r="A1761" s="28" t="str">
        <f>IF(Items!$B1760="","",Items!$A1760)</f>
        <v/>
      </c>
      <c r="B1761" s="28" t="str">
        <f>IF(Items!$B1760="","",Items!$B1760)</f>
        <v/>
      </c>
      <c r="C1761" s="32"/>
      <c r="D1761" s="32"/>
      <c r="E1761" s="32" t="str">
        <f t="shared" si="54"/>
        <v/>
      </c>
      <c r="F1761" s="33" t="str">
        <f>IF($B1761="","",Items!$I1760)</f>
        <v/>
      </c>
      <c r="G1761" s="33" t="str">
        <f t="shared" si="55"/>
        <v/>
      </c>
      <c r="H1761" s="28"/>
    </row>
    <row r="1762" spans="1:8" x14ac:dyDescent="0.25">
      <c r="A1762" s="28" t="str">
        <f>IF(Items!$B1761="","",Items!$A1761)</f>
        <v/>
      </c>
      <c r="B1762" s="28" t="str">
        <f>IF(Items!$B1761="","",Items!$B1761)</f>
        <v/>
      </c>
      <c r="C1762" s="32"/>
      <c r="D1762" s="32"/>
      <c r="E1762" s="32" t="str">
        <f t="shared" si="54"/>
        <v/>
      </c>
      <c r="F1762" s="33" t="str">
        <f>IF($B1762="","",Items!$I1761)</f>
        <v/>
      </c>
      <c r="G1762" s="33" t="str">
        <f t="shared" si="55"/>
        <v/>
      </c>
      <c r="H1762" s="28"/>
    </row>
    <row r="1763" spans="1:8" x14ac:dyDescent="0.25">
      <c r="A1763" s="28" t="str">
        <f>IF(Items!$B1762="","",Items!$A1762)</f>
        <v/>
      </c>
      <c r="B1763" s="28" t="str">
        <f>IF(Items!$B1762="","",Items!$B1762)</f>
        <v/>
      </c>
      <c r="C1763" s="32"/>
      <c r="D1763" s="32"/>
      <c r="E1763" s="32" t="str">
        <f t="shared" si="54"/>
        <v/>
      </c>
      <c r="F1763" s="33" t="str">
        <f>IF($B1763="","",Items!$I1762)</f>
        <v/>
      </c>
      <c r="G1763" s="33" t="str">
        <f t="shared" si="55"/>
        <v/>
      </c>
      <c r="H1763" s="28"/>
    </row>
    <row r="1764" spans="1:8" x14ac:dyDescent="0.25">
      <c r="A1764" s="28" t="str">
        <f>IF(Items!$B1763="","",Items!$A1763)</f>
        <v/>
      </c>
      <c r="B1764" s="28" t="str">
        <f>IF(Items!$B1763="","",Items!$B1763)</f>
        <v/>
      </c>
      <c r="C1764" s="32"/>
      <c r="D1764" s="32"/>
      <c r="E1764" s="32" t="str">
        <f t="shared" si="54"/>
        <v/>
      </c>
      <c r="F1764" s="33" t="str">
        <f>IF($B1764="","",Items!$I1763)</f>
        <v/>
      </c>
      <c r="G1764" s="33" t="str">
        <f t="shared" si="55"/>
        <v/>
      </c>
      <c r="H1764" s="28"/>
    </row>
    <row r="1765" spans="1:8" x14ac:dyDescent="0.25">
      <c r="A1765" s="28" t="str">
        <f>IF(Items!$B1764="","",Items!$A1764)</f>
        <v/>
      </c>
      <c r="B1765" s="28" t="str">
        <f>IF(Items!$B1764="","",Items!$B1764)</f>
        <v/>
      </c>
      <c r="C1765" s="32"/>
      <c r="D1765" s="32"/>
      <c r="E1765" s="32" t="str">
        <f t="shared" si="54"/>
        <v/>
      </c>
      <c r="F1765" s="33" t="str">
        <f>IF($B1765="","",Items!$I1764)</f>
        <v/>
      </c>
      <c r="G1765" s="33" t="str">
        <f t="shared" si="55"/>
        <v/>
      </c>
      <c r="H1765" s="28"/>
    </row>
    <row r="1766" spans="1:8" x14ac:dyDescent="0.25">
      <c r="A1766" s="28" t="str">
        <f>IF(Items!$B1765="","",Items!$A1765)</f>
        <v/>
      </c>
      <c r="B1766" s="28" t="str">
        <f>IF(Items!$B1765="","",Items!$B1765)</f>
        <v/>
      </c>
      <c r="C1766" s="32"/>
      <c r="D1766" s="32"/>
      <c r="E1766" s="32" t="str">
        <f t="shared" si="54"/>
        <v/>
      </c>
      <c r="F1766" s="33" t="str">
        <f>IF($B1766="","",Items!$I1765)</f>
        <v/>
      </c>
      <c r="G1766" s="33" t="str">
        <f t="shared" si="55"/>
        <v/>
      </c>
      <c r="H1766" s="28"/>
    </row>
    <row r="1767" spans="1:8" x14ac:dyDescent="0.25">
      <c r="A1767" s="28" t="str">
        <f>IF(Items!$B1766="","",Items!$A1766)</f>
        <v/>
      </c>
      <c r="B1767" s="28" t="str">
        <f>IF(Items!$B1766="","",Items!$B1766)</f>
        <v/>
      </c>
      <c r="C1767" s="32"/>
      <c r="D1767" s="32"/>
      <c r="E1767" s="32" t="str">
        <f t="shared" si="54"/>
        <v/>
      </c>
      <c r="F1767" s="33" t="str">
        <f>IF($B1767="","",Items!$I1766)</f>
        <v/>
      </c>
      <c r="G1767" s="33" t="str">
        <f t="shared" si="55"/>
        <v/>
      </c>
      <c r="H1767" s="28"/>
    </row>
    <row r="1768" spans="1:8" x14ac:dyDescent="0.25">
      <c r="A1768" s="28" t="str">
        <f>IF(Items!$B1767="","",Items!$A1767)</f>
        <v/>
      </c>
      <c r="B1768" s="28" t="str">
        <f>IF(Items!$B1767="","",Items!$B1767)</f>
        <v/>
      </c>
      <c r="C1768" s="32"/>
      <c r="D1768" s="32"/>
      <c r="E1768" s="32" t="str">
        <f t="shared" si="54"/>
        <v/>
      </c>
      <c r="F1768" s="33" t="str">
        <f>IF($B1768="","",Items!$I1767)</f>
        <v/>
      </c>
      <c r="G1768" s="33" t="str">
        <f t="shared" si="55"/>
        <v/>
      </c>
      <c r="H1768" s="28"/>
    </row>
    <row r="1769" spans="1:8" x14ac:dyDescent="0.25">
      <c r="A1769" s="28" t="str">
        <f>IF(Items!$B1768="","",Items!$A1768)</f>
        <v/>
      </c>
      <c r="B1769" s="28" t="str">
        <f>IF(Items!$B1768="","",Items!$B1768)</f>
        <v/>
      </c>
      <c r="C1769" s="32"/>
      <c r="D1769" s="32"/>
      <c r="E1769" s="32" t="str">
        <f t="shared" si="54"/>
        <v/>
      </c>
      <c r="F1769" s="33" t="str">
        <f>IF($B1769="","",Items!$I1768)</f>
        <v/>
      </c>
      <c r="G1769" s="33" t="str">
        <f t="shared" si="55"/>
        <v/>
      </c>
      <c r="H1769" s="28"/>
    </row>
    <row r="1770" spans="1:8" x14ac:dyDescent="0.25">
      <c r="A1770" s="28" t="str">
        <f>IF(Items!$B1769="","",Items!$A1769)</f>
        <v/>
      </c>
      <c r="B1770" s="28" t="str">
        <f>IF(Items!$B1769="","",Items!$B1769)</f>
        <v/>
      </c>
      <c r="C1770" s="32"/>
      <c r="D1770" s="32"/>
      <c r="E1770" s="32" t="str">
        <f t="shared" si="54"/>
        <v/>
      </c>
      <c r="F1770" s="33" t="str">
        <f>IF($B1770="","",Items!$I1769)</f>
        <v/>
      </c>
      <c r="G1770" s="33" t="str">
        <f t="shared" si="55"/>
        <v/>
      </c>
      <c r="H1770" s="28"/>
    </row>
    <row r="1771" spans="1:8" x14ac:dyDescent="0.25">
      <c r="A1771" s="28" t="str">
        <f>IF(Items!$B1770="","",Items!$A1770)</f>
        <v/>
      </c>
      <c r="B1771" s="28" t="str">
        <f>IF(Items!$B1770="","",Items!$B1770)</f>
        <v/>
      </c>
      <c r="C1771" s="32"/>
      <c r="D1771" s="32"/>
      <c r="E1771" s="32" t="str">
        <f t="shared" si="54"/>
        <v/>
      </c>
      <c r="F1771" s="33" t="str">
        <f>IF($B1771="","",Items!$I1770)</f>
        <v/>
      </c>
      <c r="G1771" s="33" t="str">
        <f t="shared" si="55"/>
        <v/>
      </c>
      <c r="H1771" s="28"/>
    </row>
    <row r="1772" spans="1:8" x14ac:dyDescent="0.25">
      <c r="A1772" s="28" t="str">
        <f>IF(Items!$B1771="","",Items!$A1771)</f>
        <v/>
      </c>
      <c r="B1772" s="28" t="str">
        <f>IF(Items!$B1771="","",Items!$B1771)</f>
        <v/>
      </c>
      <c r="C1772" s="32"/>
      <c r="D1772" s="32"/>
      <c r="E1772" s="32" t="str">
        <f t="shared" si="54"/>
        <v/>
      </c>
      <c r="F1772" s="33" t="str">
        <f>IF($B1772="","",Items!$I1771)</f>
        <v/>
      </c>
      <c r="G1772" s="33" t="str">
        <f t="shared" si="55"/>
        <v/>
      </c>
      <c r="H1772" s="28"/>
    </row>
    <row r="1773" spans="1:8" x14ac:dyDescent="0.25">
      <c r="A1773" s="28" t="str">
        <f>IF(Items!$B1772="","",Items!$A1772)</f>
        <v/>
      </c>
      <c r="B1773" s="28" t="str">
        <f>IF(Items!$B1772="","",Items!$B1772)</f>
        <v/>
      </c>
      <c r="C1773" s="32"/>
      <c r="D1773" s="32"/>
      <c r="E1773" s="32" t="str">
        <f t="shared" si="54"/>
        <v/>
      </c>
      <c r="F1773" s="33" t="str">
        <f>IF($B1773="","",Items!$I1772)</f>
        <v/>
      </c>
      <c r="G1773" s="33" t="str">
        <f t="shared" si="55"/>
        <v/>
      </c>
      <c r="H1773" s="28"/>
    </row>
    <row r="1774" spans="1:8" x14ac:dyDescent="0.25">
      <c r="A1774" s="28" t="str">
        <f>IF(Items!$B1773="","",Items!$A1773)</f>
        <v/>
      </c>
      <c r="B1774" s="28" t="str">
        <f>IF(Items!$B1773="","",Items!$B1773)</f>
        <v/>
      </c>
      <c r="C1774" s="32"/>
      <c r="D1774" s="32"/>
      <c r="E1774" s="32" t="str">
        <f t="shared" si="54"/>
        <v/>
      </c>
      <c r="F1774" s="33" t="str">
        <f>IF($B1774="","",Items!$I1773)</f>
        <v/>
      </c>
      <c r="G1774" s="33" t="str">
        <f t="shared" si="55"/>
        <v/>
      </c>
      <c r="H1774" s="28"/>
    </row>
    <row r="1775" spans="1:8" x14ac:dyDescent="0.25">
      <c r="A1775" s="28" t="str">
        <f>IF(Items!$B1774="","",Items!$A1774)</f>
        <v/>
      </c>
      <c r="B1775" s="28" t="str">
        <f>IF(Items!$B1774="","",Items!$B1774)</f>
        <v/>
      </c>
      <c r="C1775" s="32"/>
      <c r="D1775" s="32"/>
      <c r="E1775" s="32" t="str">
        <f t="shared" si="54"/>
        <v/>
      </c>
      <c r="F1775" s="33" t="str">
        <f>IF($B1775="","",Items!$I1774)</f>
        <v/>
      </c>
      <c r="G1775" s="33" t="str">
        <f t="shared" si="55"/>
        <v/>
      </c>
      <c r="H1775" s="28"/>
    </row>
    <row r="1776" spans="1:8" x14ac:dyDescent="0.25">
      <c r="A1776" s="28" t="str">
        <f>IF(Items!$B1775="","",Items!$A1775)</f>
        <v/>
      </c>
      <c r="B1776" s="28" t="str">
        <f>IF(Items!$B1775="","",Items!$B1775)</f>
        <v/>
      </c>
      <c r="C1776" s="32"/>
      <c r="D1776" s="32"/>
      <c r="E1776" s="32" t="str">
        <f t="shared" si="54"/>
        <v/>
      </c>
      <c r="F1776" s="33" t="str">
        <f>IF($B1776="","",Items!$I1775)</f>
        <v/>
      </c>
      <c r="G1776" s="33" t="str">
        <f t="shared" si="55"/>
        <v/>
      </c>
      <c r="H1776" s="28"/>
    </row>
    <row r="1777" spans="1:8" x14ac:dyDescent="0.25">
      <c r="A1777" s="28" t="str">
        <f>IF(Items!$B1776="","",Items!$A1776)</f>
        <v/>
      </c>
      <c r="B1777" s="28" t="str">
        <f>IF(Items!$B1776="","",Items!$B1776)</f>
        <v/>
      </c>
      <c r="C1777" s="32"/>
      <c r="D1777" s="32"/>
      <c r="E1777" s="32" t="str">
        <f t="shared" si="54"/>
        <v/>
      </c>
      <c r="F1777" s="33" t="str">
        <f>IF($B1777="","",Items!$I1776)</f>
        <v/>
      </c>
      <c r="G1777" s="33" t="str">
        <f t="shared" si="55"/>
        <v/>
      </c>
      <c r="H1777" s="28"/>
    </row>
    <row r="1778" spans="1:8" x14ac:dyDescent="0.25">
      <c r="A1778" s="28" t="str">
        <f>IF(Items!$B1777="","",Items!$A1777)</f>
        <v/>
      </c>
      <c r="B1778" s="28" t="str">
        <f>IF(Items!$B1777="","",Items!$B1777)</f>
        <v/>
      </c>
      <c r="C1778" s="32"/>
      <c r="D1778" s="32"/>
      <c r="E1778" s="32" t="str">
        <f t="shared" si="54"/>
        <v/>
      </c>
      <c r="F1778" s="33" t="str">
        <f>IF($B1778="","",Items!$I1777)</f>
        <v/>
      </c>
      <c r="G1778" s="33" t="str">
        <f t="shared" si="55"/>
        <v/>
      </c>
      <c r="H1778" s="28"/>
    </row>
    <row r="1779" spans="1:8" x14ac:dyDescent="0.25">
      <c r="A1779" s="28" t="str">
        <f>IF(Items!$B1778="","",Items!$A1778)</f>
        <v/>
      </c>
      <c r="B1779" s="28" t="str">
        <f>IF(Items!$B1778="","",Items!$B1778)</f>
        <v/>
      </c>
      <c r="C1779" s="32"/>
      <c r="D1779" s="32"/>
      <c r="E1779" s="32" t="str">
        <f t="shared" si="54"/>
        <v/>
      </c>
      <c r="F1779" s="33" t="str">
        <f>IF($B1779="","",Items!$I1778)</f>
        <v/>
      </c>
      <c r="G1779" s="33" t="str">
        <f t="shared" si="55"/>
        <v/>
      </c>
      <c r="H1779" s="28"/>
    </row>
    <row r="1780" spans="1:8" x14ac:dyDescent="0.25">
      <c r="A1780" s="28" t="str">
        <f>IF(Items!$B1779="","",Items!$A1779)</f>
        <v/>
      </c>
      <c r="B1780" s="28" t="str">
        <f>IF(Items!$B1779="","",Items!$B1779)</f>
        <v/>
      </c>
      <c r="C1780" s="32"/>
      <c r="D1780" s="32"/>
      <c r="E1780" s="32" t="str">
        <f t="shared" si="54"/>
        <v/>
      </c>
      <c r="F1780" s="33" t="str">
        <f>IF($B1780="","",Items!$I1779)</f>
        <v/>
      </c>
      <c r="G1780" s="33" t="str">
        <f t="shared" si="55"/>
        <v/>
      </c>
      <c r="H1780" s="28"/>
    </row>
    <row r="1781" spans="1:8" x14ac:dyDescent="0.25">
      <c r="A1781" s="28" t="str">
        <f>IF(Items!$B1780="","",Items!$A1780)</f>
        <v/>
      </c>
      <c r="B1781" s="28" t="str">
        <f>IF(Items!$B1780="","",Items!$B1780)</f>
        <v/>
      </c>
      <c r="C1781" s="32"/>
      <c r="D1781" s="32"/>
      <c r="E1781" s="32" t="str">
        <f t="shared" si="54"/>
        <v/>
      </c>
      <c r="F1781" s="33" t="str">
        <f>IF($B1781="","",Items!$I1780)</f>
        <v/>
      </c>
      <c r="G1781" s="33" t="str">
        <f t="shared" si="55"/>
        <v/>
      </c>
      <c r="H1781" s="28"/>
    </row>
    <row r="1782" spans="1:8" x14ac:dyDescent="0.25">
      <c r="A1782" s="28" t="str">
        <f>IF(Items!$B1781="","",Items!$A1781)</f>
        <v/>
      </c>
      <c r="B1782" s="28" t="str">
        <f>IF(Items!$B1781="","",Items!$B1781)</f>
        <v/>
      </c>
      <c r="C1782" s="32"/>
      <c r="D1782" s="32"/>
      <c r="E1782" s="32" t="str">
        <f t="shared" si="54"/>
        <v/>
      </c>
      <c r="F1782" s="33" t="str">
        <f>IF($B1782="","",Items!$I1781)</f>
        <v/>
      </c>
      <c r="G1782" s="33" t="str">
        <f t="shared" si="55"/>
        <v/>
      </c>
      <c r="H1782" s="28"/>
    </row>
    <row r="1783" spans="1:8" x14ac:dyDescent="0.25">
      <c r="A1783" s="28" t="str">
        <f>IF(Items!$B1782="","",Items!$A1782)</f>
        <v/>
      </c>
      <c r="B1783" s="28" t="str">
        <f>IF(Items!$B1782="","",Items!$B1782)</f>
        <v/>
      </c>
      <c r="C1783" s="32"/>
      <c r="D1783" s="32"/>
      <c r="E1783" s="32" t="str">
        <f t="shared" si="54"/>
        <v/>
      </c>
      <c r="F1783" s="33" t="str">
        <f>IF($B1783="","",Items!$I1782)</f>
        <v/>
      </c>
      <c r="G1783" s="33" t="str">
        <f t="shared" si="55"/>
        <v/>
      </c>
      <c r="H1783" s="28"/>
    </row>
    <row r="1784" spans="1:8" x14ac:dyDescent="0.25">
      <c r="A1784" s="28" t="str">
        <f>IF(Items!$B1783="","",Items!$A1783)</f>
        <v/>
      </c>
      <c r="B1784" s="28" t="str">
        <f>IF(Items!$B1783="","",Items!$B1783)</f>
        <v/>
      </c>
      <c r="C1784" s="32"/>
      <c r="D1784" s="32"/>
      <c r="E1784" s="32" t="str">
        <f t="shared" si="54"/>
        <v/>
      </c>
      <c r="F1784" s="33" t="str">
        <f>IF($B1784="","",Items!$I1783)</f>
        <v/>
      </c>
      <c r="G1784" s="33" t="str">
        <f t="shared" si="55"/>
        <v/>
      </c>
      <c r="H1784" s="28"/>
    </row>
    <row r="1785" spans="1:8" x14ac:dyDescent="0.25">
      <c r="A1785" s="28" t="str">
        <f>IF(Items!$B1784="","",Items!$A1784)</f>
        <v/>
      </c>
      <c r="B1785" s="28" t="str">
        <f>IF(Items!$B1784="","",Items!$B1784)</f>
        <v/>
      </c>
      <c r="C1785" s="32"/>
      <c r="D1785" s="32"/>
      <c r="E1785" s="32" t="str">
        <f t="shared" si="54"/>
        <v/>
      </c>
      <c r="F1785" s="33" t="str">
        <f>IF($B1785="","",Items!$I1784)</f>
        <v/>
      </c>
      <c r="G1785" s="33" t="str">
        <f t="shared" si="55"/>
        <v/>
      </c>
      <c r="H1785" s="28"/>
    </row>
    <row r="1786" spans="1:8" x14ac:dyDescent="0.25">
      <c r="A1786" s="28" t="str">
        <f>IF(Items!$B1785="","",Items!$A1785)</f>
        <v/>
      </c>
      <c r="B1786" s="28" t="str">
        <f>IF(Items!$B1785="","",Items!$B1785)</f>
        <v/>
      </c>
      <c r="C1786" s="32"/>
      <c r="D1786" s="32"/>
      <c r="E1786" s="32" t="str">
        <f t="shared" si="54"/>
        <v/>
      </c>
      <c r="F1786" s="33" t="str">
        <f>IF($B1786="","",Items!$I1785)</f>
        <v/>
      </c>
      <c r="G1786" s="33" t="str">
        <f t="shared" si="55"/>
        <v/>
      </c>
      <c r="H1786" s="28"/>
    </row>
    <row r="1787" spans="1:8" x14ac:dyDescent="0.25">
      <c r="A1787" s="28" t="str">
        <f>IF(Items!$B1786="","",Items!$A1786)</f>
        <v/>
      </c>
      <c r="B1787" s="28" t="str">
        <f>IF(Items!$B1786="","",Items!$B1786)</f>
        <v/>
      </c>
      <c r="C1787" s="32"/>
      <c r="D1787" s="32"/>
      <c r="E1787" s="32" t="str">
        <f t="shared" si="54"/>
        <v/>
      </c>
      <c r="F1787" s="33" t="str">
        <f>IF($B1787="","",Items!$I1786)</f>
        <v/>
      </c>
      <c r="G1787" s="33" t="str">
        <f t="shared" si="55"/>
        <v/>
      </c>
      <c r="H1787" s="28"/>
    </row>
    <row r="1788" spans="1:8" x14ac:dyDescent="0.25">
      <c r="A1788" s="28" t="str">
        <f>IF(Items!$B1787="","",Items!$A1787)</f>
        <v/>
      </c>
      <c r="B1788" s="28" t="str">
        <f>IF(Items!$B1787="","",Items!$B1787)</f>
        <v/>
      </c>
      <c r="C1788" s="32"/>
      <c r="D1788" s="32"/>
      <c r="E1788" s="32" t="str">
        <f t="shared" si="54"/>
        <v/>
      </c>
      <c r="F1788" s="33" t="str">
        <f>IF($B1788="","",Items!$I1787)</f>
        <v/>
      </c>
      <c r="G1788" s="33" t="str">
        <f t="shared" si="55"/>
        <v/>
      </c>
      <c r="H1788" s="28"/>
    </row>
    <row r="1789" spans="1:8" x14ac:dyDescent="0.25">
      <c r="A1789" s="28" t="str">
        <f>IF(Items!$B1788="","",Items!$A1788)</f>
        <v/>
      </c>
      <c r="B1789" s="28" t="str">
        <f>IF(Items!$B1788="","",Items!$B1788)</f>
        <v/>
      </c>
      <c r="C1789" s="32"/>
      <c r="D1789" s="32"/>
      <c r="E1789" s="32" t="str">
        <f t="shared" si="54"/>
        <v/>
      </c>
      <c r="F1789" s="33" t="str">
        <f>IF($B1789="","",Items!$I1788)</f>
        <v/>
      </c>
      <c r="G1789" s="33" t="str">
        <f t="shared" si="55"/>
        <v/>
      </c>
      <c r="H1789" s="28"/>
    </row>
    <row r="1790" spans="1:8" x14ac:dyDescent="0.25">
      <c r="A1790" s="28" t="str">
        <f>IF(Items!$B1789="","",Items!$A1789)</f>
        <v/>
      </c>
      <c r="B1790" s="28" t="str">
        <f>IF(Items!$B1789="","",Items!$B1789)</f>
        <v/>
      </c>
      <c r="C1790" s="32"/>
      <c r="D1790" s="32"/>
      <c r="E1790" s="32" t="str">
        <f t="shared" si="54"/>
        <v/>
      </c>
      <c r="F1790" s="33" t="str">
        <f>IF($B1790="","",Items!$I1789)</f>
        <v/>
      </c>
      <c r="G1790" s="33" t="str">
        <f t="shared" si="55"/>
        <v/>
      </c>
      <c r="H1790" s="28"/>
    </row>
    <row r="1791" spans="1:8" x14ac:dyDescent="0.25">
      <c r="A1791" s="28" t="str">
        <f>IF(Items!$B1790="","",Items!$A1790)</f>
        <v/>
      </c>
      <c r="B1791" s="28" t="str">
        <f>IF(Items!$B1790="","",Items!$B1790)</f>
        <v/>
      </c>
      <c r="C1791" s="32"/>
      <c r="D1791" s="32"/>
      <c r="E1791" s="32" t="str">
        <f t="shared" si="54"/>
        <v/>
      </c>
      <c r="F1791" s="33" t="str">
        <f>IF($B1791="","",Items!$I1790)</f>
        <v/>
      </c>
      <c r="G1791" s="33" t="str">
        <f t="shared" si="55"/>
        <v/>
      </c>
      <c r="H1791" s="28"/>
    </row>
    <row r="1792" spans="1:8" x14ac:dyDescent="0.25">
      <c r="A1792" s="28" t="str">
        <f>IF(Items!$B1791="","",Items!$A1791)</f>
        <v/>
      </c>
      <c r="B1792" s="28" t="str">
        <f>IF(Items!$B1791="","",Items!$B1791)</f>
        <v/>
      </c>
      <c r="C1792" s="32"/>
      <c r="D1792" s="32"/>
      <c r="E1792" s="32" t="str">
        <f t="shared" si="54"/>
        <v/>
      </c>
      <c r="F1792" s="33" t="str">
        <f>IF($B1792="","",Items!$I1791)</f>
        <v/>
      </c>
      <c r="G1792" s="33" t="str">
        <f t="shared" si="55"/>
        <v/>
      </c>
      <c r="H1792" s="28"/>
    </row>
    <row r="1793" spans="1:8" x14ac:dyDescent="0.25">
      <c r="A1793" s="28" t="str">
        <f>IF(Items!$B1792="","",Items!$A1792)</f>
        <v/>
      </c>
      <c r="B1793" s="28" t="str">
        <f>IF(Items!$B1792="","",Items!$B1792)</f>
        <v/>
      </c>
      <c r="C1793" s="32"/>
      <c r="D1793" s="32"/>
      <c r="E1793" s="32" t="str">
        <f t="shared" si="54"/>
        <v/>
      </c>
      <c r="F1793" s="33" t="str">
        <f>IF($B1793="","",Items!$I1792)</f>
        <v/>
      </c>
      <c r="G1793" s="33" t="str">
        <f t="shared" si="55"/>
        <v/>
      </c>
      <c r="H1793" s="28"/>
    </row>
    <row r="1794" spans="1:8" x14ac:dyDescent="0.25">
      <c r="A1794" s="28" t="str">
        <f>IF(Items!$B1793="","",Items!$A1793)</f>
        <v/>
      </c>
      <c r="B1794" s="28" t="str">
        <f>IF(Items!$B1793="","",Items!$B1793)</f>
        <v/>
      </c>
      <c r="C1794" s="32"/>
      <c r="D1794" s="32"/>
      <c r="E1794" s="32" t="str">
        <f t="shared" si="54"/>
        <v/>
      </c>
      <c r="F1794" s="33" t="str">
        <f>IF($B1794="","",Items!$I1793)</f>
        <v/>
      </c>
      <c r="G1794" s="33" t="str">
        <f t="shared" si="55"/>
        <v/>
      </c>
      <c r="H1794" s="28"/>
    </row>
    <row r="1795" spans="1:8" x14ac:dyDescent="0.25">
      <c r="A1795" s="28" t="str">
        <f>IF(Items!$B1794="","",Items!$A1794)</f>
        <v/>
      </c>
      <c r="B1795" s="28" t="str">
        <f>IF(Items!$B1794="","",Items!$B1794)</f>
        <v/>
      </c>
      <c r="C1795" s="32"/>
      <c r="D1795" s="32"/>
      <c r="E1795" s="32" t="str">
        <f t="shared" si="54"/>
        <v/>
      </c>
      <c r="F1795" s="33" t="str">
        <f>IF($B1795="","",Items!$I1794)</f>
        <v/>
      </c>
      <c r="G1795" s="33" t="str">
        <f t="shared" si="55"/>
        <v/>
      </c>
      <c r="H1795" s="28"/>
    </row>
    <row r="1796" spans="1:8" x14ac:dyDescent="0.25">
      <c r="A1796" s="28" t="str">
        <f>IF(Items!$B1795="","",Items!$A1795)</f>
        <v/>
      </c>
      <c r="B1796" s="28" t="str">
        <f>IF(Items!$B1795="","",Items!$B1795)</f>
        <v/>
      </c>
      <c r="C1796" s="32"/>
      <c r="D1796" s="32"/>
      <c r="E1796" s="32" t="str">
        <f t="shared" si="54"/>
        <v/>
      </c>
      <c r="F1796" s="33" t="str">
        <f>IF($B1796="","",Items!$I1795)</f>
        <v/>
      </c>
      <c r="G1796" s="33" t="str">
        <f t="shared" si="55"/>
        <v/>
      </c>
      <c r="H1796" s="28"/>
    </row>
    <row r="1797" spans="1:8" x14ac:dyDescent="0.25">
      <c r="A1797" s="28" t="str">
        <f>IF(Items!$B1796="","",Items!$A1796)</f>
        <v/>
      </c>
      <c r="B1797" s="28" t="str">
        <f>IF(Items!$B1796="","",Items!$B1796)</f>
        <v/>
      </c>
      <c r="C1797" s="32"/>
      <c r="D1797" s="32"/>
      <c r="E1797" s="32" t="str">
        <f t="shared" si="54"/>
        <v/>
      </c>
      <c r="F1797" s="33" t="str">
        <f>IF($B1797="","",Items!$I1796)</f>
        <v/>
      </c>
      <c r="G1797" s="33" t="str">
        <f t="shared" si="55"/>
        <v/>
      </c>
      <c r="H1797" s="28"/>
    </row>
    <row r="1798" spans="1:8" x14ac:dyDescent="0.25">
      <c r="A1798" s="28" t="str">
        <f>IF(Items!$B1797="","",Items!$A1797)</f>
        <v/>
      </c>
      <c r="B1798" s="28" t="str">
        <f>IF(Items!$B1797="","",Items!$B1797)</f>
        <v/>
      </c>
      <c r="C1798" s="32"/>
      <c r="D1798" s="32"/>
      <c r="E1798" s="32" t="str">
        <f t="shared" ref="E1798:E1861" si="56">IF(OR($B1798="",$D1798=""),"",$D1798-$C1798)</f>
        <v/>
      </c>
      <c r="F1798" s="33" t="str">
        <f>IF($B1798="","",Items!$I1797)</f>
        <v/>
      </c>
      <c r="G1798" s="33" t="str">
        <f t="shared" ref="G1798:G1861" si="57">IF($E1798="","",$E1798*$F1798)</f>
        <v/>
      </c>
      <c r="H1798" s="28"/>
    </row>
    <row r="1799" spans="1:8" x14ac:dyDescent="0.25">
      <c r="A1799" s="28" t="str">
        <f>IF(Items!$B1798="","",Items!$A1798)</f>
        <v/>
      </c>
      <c r="B1799" s="28" t="str">
        <f>IF(Items!$B1798="","",Items!$B1798)</f>
        <v/>
      </c>
      <c r="C1799" s="32"/>
      <c r="D1799" s="32"/>
      <c r="E1799" s="32" t="str">
        <f t="shared" si="56"/>
        <v/>
      </c>
      <c r="F1799" s="33" t="str">
        <f>IF($B1799="","",Items!$I1798)</f>
        <v/>
      </c>
      <c r="G1799" s="33" t="str">
        <f t="shared" si="57"/>
        <v/>
      </c>
      <c r="H1799" s="28"/>
    </row>
    <row r="1800" spans="1:8" x14ac:dyDescent="0.25">
      <c r="A1800" s="28" t="str">
        <f>IF(Items!$B1799="","",Items!$A1799)</f>
        <v/>
      </c>
      <c r="B1800" s="28" t="str">
        <f>IF(Items!$B1799="","",Items!$B1799)</f>
        <v/>
      </c>
      <c r="C1800" s="32"/>
      <c r="D1800" s="32"/>
      <c r="E1800" s="32" t="str">
        <f t="shared" si="56"/>
        <v/>
      </c>
      <c r="F1800" s="33" t="str">
        <f>IF($B1800="","",Items!$I1799)</f>
        <v/>
      </c>
      <c r="G1800" s="33" t="str">
        <f t="shared" si="57"/>
        <v/>
      </c>
      <c r="H1800" s="28"/>
    </row>
    <row r="1801" spans="1:8" x14ac:dyDescent="0.25">
      <c r="A1801" s="28" t="str">
        <f>IF(Items!$B1800="","",Items!$A1800)</f>
        <v/>
      </c>
      <c r="B1801" s="28" t="str">
        <f>IF(Items!$B1800="","",Items!$B1800)</f>
        <v/>
      </c>
      <c r="C1801" s="32"/>
      <c r="D1801" s="32"/>
      <c r="E1801" s="32" t="str">
        <f t="shared" si="56"/>
        <v/>
      </c>
      <c r="F1801" s="33" t="str">
        <f>IF($B1801="","",Items!$I1800)</f>
        <v/>
      </c>
      <c r="G1801" s="33" t="str">
        <f t="shared" si="57"/>
        <v/>
      </c>
      <c r="H1801" s="28"/>
    </row>
    <row r="1802" spans="1:8" x14ac:dyDescent="0.25">
      <c r="A1802" s="28" t="str">
        <f>IF(Items!$B1801="","",Items!$A1801)</f>
        <v/>
      </c>
      <c r="B1802" s="28" t="str">
        <f>IF(Items!$B1801="","",Items!$B1801)</f>
        <v/>
      </c>
      <c r="C1802" s="32"/>
      <c r="D1802" s="32"/>
      <c r="E1802" s="32" t="str">
        <f t="shared" si="56"/>
        <v/>
      </c>
      <c r="F1802" s="33" t="str">
        <f>IF($B1802="","",Items!$I1801)</f>
        <v/>
      </c>
      <c r="G1802" s="33" t="str">
        <f t="shared" si="57"/>
        <v/>
      </c>
      <c r="H1802" s="28"/>
    </row>
    <row r="1803" spans="1:8" x14ac:dyDescent="0.25">
      <c r="A1803" s="28" t="str">
        <f>IF(Items!$B1802="","",Items!$A1802)</f>
        <v/>
      </c>
      <c r="B1803" s="28" t="str">
        <f>IF(Items!$B1802="","",Items!$B1802)</f>
        <v/>
      </c>
      <c r="C1803" s="32"/>
      <c r="D1803" s="32"/>
      <c r="E1803" s="32" t="str">
        <f t="shared" si="56"/>
        <v/>
      </c>
      <c r="F1803" s="33" t="str">
        <f>IF($B1803="","",Items!$I1802)</f>
        <v/>
      </c>
      <c r="G1803" s="33" t="str">
        <f t="shared" si="57"/>
        <v/>
      </c>
      <c r="H1803" s="28"/>
    </row>
    <row r="1804" spans="1:8" x14ac:dyDescent="0.25">
      <c r="A1804" s="28" t="str">
        <f>IF(Items!$B1803="","",Items!$A1803)</f>
        <v/>
      </c>
      <c r="B1804" s="28" t="str">
        <f>IF(Items!$B1803="","",Items!$B1803)</f>
        <v/>
      </c>
      <c r="C1804" s="32"/>
      <c r="D1804" s="32"/>
      <c r="E1804" s="32" t="str">
        <f t="shared" si="56"/>
        <v/>
      </c>
      <c r="F1804" s="33" t="str">
        <f>IF($B1804="","",Items!$I1803)</f>
        <v/>
      </c>
      <c r="G1804" s="33" t="str">
        <f t="shared" si="57"/>
        <v/>
      </c>
      <c r="H1804" s="28"/>
    </row>
    <row r="1805" spans="1:8" x14ac:dyDescent="0.25">
      <c r="A1805" s="28" t="str">
        <f>IF(Items!$B1804="","",Items!$A1804)</f>
        <v/>
      </c>
      <c r="B1805" s="28" t="str">
        <f>IF(Items!$B1804="","",Items!$B1804)</f>
        <v/>
      </c>
      <c r="C1805" s="32"/>
      <c r="D1805" s="32"/>
      <c r="E1805" s="32" t="str">
        <f t="shared" si="56"/>
        <v/>
      </c>
      <c r="F1805" s="33" t="str">
        <f>IF($B1805="","",Items!$I1804)</f>
        <v/>
      </c>
      <c r="G1805" s="33" t="str">
        <f t="shared" si="57"/>
        <v/>
      </c>
      <c r="H1805" s="28"/>
    </row>
    <row r="1806" spans="1:8" x14ac:dyDescent="0.25">
      <c r="A1806" s="28" t="str">
        <f>IF(Items!$B1805="","",Items!$A1805)</f>
        <v/>
      </c>
      <c r="B1806" s="28" t="str">
        <f>IF(Items!$B1805="","",Items!$B1805)</f>
        <v/>
      </c>
      <c r="C1806" s="32"/>
      <c r="D1806" s="32"/>
      <c r="E1806" s="32" t="str">
        <f t="shared" si="56"/>
        <v/>
      </c>
      <c r="F1806" s="33" t="str">
        <f>IF($B1806="","",Items!$I1805)</f>
        <v/>
      </c>
      <c r="G1806" s="33" t="str">
        <f t="shared" si="57"/>
        <v/>
      </c>
      <c r="H1806" s="28"/>
    </row>
    <row r="1807" spans="1:8" x14ac:dyDescent="0.25">
      <c r="A1807" s="28" t="str">
        <f>IF(Items!$B1806="","",Items!$A1806)</f>
        <v/>
      </c>
      <c r="B1807" s="28" t="str">
        <f>IF(Items!$B1806="","",Items!$B1806)</f>
        <v/>
      </c>
      <c r="C1807" s="32"/>
      <c r="D1807" s="32"/>
      <c r="E1807" s="32" t="str">
        <f t="shared" si="56"/>
        <v/>
      </c>
      <c r="F1807" s="33" t="str">
        <f>IF($B1807="","",Items!$I1806)</f>
        <v/>
      </c>
      <c r="G1807" s="33" t="str">
        <f t="shared" si="57"/>
        <v/>
      </c>
      <c r="H1807" s="28"/>
    </row>
    <row r="1808" spans="1:8" x14ac:dyDescent="0.25">
      <c r="A1808" s="28" t="str">
        <f>IF(Items!$B1807="","",Items!$A1807)</f>
        <v/>
      </c>
      <c r="B1808" s="28" t="str">
        <f>IF(Items!$B1807="","",Items!$B1807)</f>
        <v/>
      </c>
      <c r="C1808" s="32"/>
      <c r="D1808" s="32"/>
      <c r="E1808" s="32" t="str">
        <f t="shared" si="56"/>
        <v/>
      </c>
      <c r="F1808" s="33" t="str">
        <f>IF($B1808="","",Items!$I1807)</f>
        <v/>
      </c>
      <c r="G1808" s="33" t="str">
        <f t="shared" si="57"/>
        <v/>
      </c>
      <c r="H1808" s="28"/>
    </row>
    <row r="1809" spans="1:8" x14ac:dyDescent="0.25">
      <c r="A1809" s="28" t="str">
        <f>IF(Items!$B1808="","",Items!$A1808)</f>
        <v/>
      </c>
      <c r="B1809" s="28" t="str">
        <f>IF(Items!$B1808="","",Items!$B1808)</f>
        <v/>
      </c>
      <c r="C1809" s="32"/>
      <c r="D1809" s="32"/>
      <c r="E1809" s="32" t="str">
        <f t="shared" si="56"/>
        <v/>
      </c>
      <c r="F1809" s="33" t="str">
        <f>IF($B1809="","",Items!$I1808)</f>
        <v/>
      </c>
      <c r="G1809" s="33" t="str">
        <f t="shared" si="57"/>
        <v/>
      </c>
      <c r="H1809" s="28"/>
    </row>
    <row r="1810" spans="1:8" x14ac:dyDescent="0.25">
      <c r="A1810" s="28" t="str">
        <f>IF(Items!$B1809="","",Items!$A1809)</f>
        <v/>
      </c>
      <c r="B1810" s="28" t="str">
        <f>IF(Items!$B1809="","",Items!$B1809)</f>
        <v/>
      </c>
      <c r="C1810" s="32"/>
      <c r="D1810" s="32"/>
      <c r="E1810" s="32" t="str">
        <f t="shared" si="56"/>
        <v/>
      </c>
      <c r="F1810" s="33" t="str">
        <f>IF($B1810="","",Items!$I1809)</f>
        <v/>
      </c>
      <c r="G1810" s="33" t="str">
        <f t="shared" si="57"/>
        <v/>
      </c>
      <c r="H1810" s="28"/>
    </row>
    <row r="1811" spans="1:8" x14ac:dyDescent="0.25">
      <c r="A1811" s="28" t="str">
        <f>IF(Items!$B1810="","",Items!$A1810)</f>
        <v/>
      </c>
      <c r="B1811" s="28" t="str">
        <f>IF(Items!$B1810="","",Items!$B1810)</f>
        <v/>
      </c>
      <c r="C1811" s="32"/>
      <c r="D1811" s="32"/>
      <c r="E1811" s="32" t="str">
        <f t="shared" si="56"/>
        <v/>
      </c>
      <c r="F1811" s="33" t="str">
        <f>IF($B1811="","",Items!$I1810)</f>
        <v/>
      </c>
      <c r="G1811" s="33" t="str">
        <f t="shared" si="57"/>
        <v/>
      </c>
      <c r="H1811" s="28"/>
    </row>
    <row r="1812" spans="1:8" x14ac:dyDescent="0.25">
      <c r="A1812" s="28" t="str">
        <f>IF(Items!$B1811="","",Items!$A1811)</f>
        <v/>
      </c>
      <c r="B1812" s="28" t="str">
        <f>IF(Items!$B1811="","",Items!$B1811)</f>
        <v/>
      </c>
      <c r="C1812" s="32"/>
      <c r="D1812" s="32"/>
      <c r="E1812" s="32" t="str">
        <f t="shared" si="56"/>
        <v/>
      </c>
      <c r="F1812" s="33" t="str">
        <f>IF($B1812="","",Items!$I1811)</f>
        <v/>
      </c>
      <c r="G1812" s="33" t="str">
        <f t="shared" si="57"/>
        <v/>
      </c>
      <c r="H1812" s="28"/>
    </row>
    <row r="1813" spans="1:8" x14ac:dyDescent="0.25">
      <c r="A1813" s="28" t="str">
        <f>IF(Items!$B1812="","",Items!$A1812)</f>
        <v/>
      </c>
      <c r="B1813" s="28" t="str">
        <f>IF(Items!$B1812="","",Items!$B1812)</f>
        <v/>
      </c>
      <c r="C1813" s="32"/>
      <c r="D1813" s="32"/>
      <c r="E1813" s="32" t="str">
        <f t="shared" si="56"/>
        <v/>
      </c>
      <c r="F1813" s="33" t="str">
        <f>IF($B1813="","",Items!$I1812)</f>
        <v/>
      </c>
      <c r="G1813" s="33" t="str">
        <f t="shared" si="57"/>
        <v/>
      </c>
      <c r="H1813" s="28"/>
    </row>
    <row r="1814" spans="1:8" x14ac:dyDescent="0.25">
      <c r="A1814" s="28" t="str">
        <f>IF(Items!$B1813="","",Items!$A1813)</f>
        <v/>
      </c>
      <c r="B1814" s="28" t="str">
        <f>IF(Items!$B1813="","",Items!$B1813)</f>
        <v/>
      </c>
      <c r="C1814" s="32"/>
      <c r="D1814" s="32"/>
      <c r="E1814" s="32" t="str">
        <f t="shared" si="56"/>
        <v/>
      </c>
      <c r="F1814" s="33" t="str">
        <f>IF($B1814="","",Items!$I1813)</f>
        <v/>
      </c>
      <c r="G1814" s="33" t="str">
        <f t="shared" si="57"/>
        <v/>
      </c>
      <c r="H1814" s="28"/>
    </row>
    <row r="1815" spans="1:8" x14ac:dyDescent="0.25">
      <c r="A1815" s="28" t="str">
        <f>IF(Items!$B1814="","",Items!$A1814)</f>
        <v/>
      </c>
      <c r="B1815" s="28" t="str">
        <f>IF(Items!$B1814="","",Items!$B1814)</f>
        <v/>
      </c>
      <c r="C1815" s="32"/>
      <c r="D1815" s="32"/>
      <c r="E1815" s="32" t="str">
        <f t="shared" si="56"/>
        <v/>
      </c>
      <c r="F1815" s="33" t="str">
        <f>IF($B1815="","",Items!$I1814)</f>
        <v/>
      </c>
      <c r="G1815" s="33" t="str">
        <f t="shared" si="57"/>
        <v/>
      </c>
      <c r="H1815" s="28"/>
    </row>
    <row r="1816" spans="1:8" x14ac:dyDescent="0.25">
      <c r="A1816" s="28" t="str">
        <f>IF(Items!$B1815="","",Items!$A1815)</f>
        <v/>
      </c>
      <c r="B1816" s="28" t="str">
        <f>IF(Items!$B1815="","",Items!$B1815)</f>
        <v/>
      </c>
      <c r="C1816" s="32"/>
      <c r="D1816" s="32"/>
      <c r="E1816" s="32" t="str">
        <f t="shared" si="56"/>
        <v/>
      </c>
      <c r="F1816" s="33" t="str">
        <f>IF($B1816="","",Items!$I1815)</f>
        <v/>
      </c>
      <c r="G1816" s="33" t="str">
        <f t="shared" si="57"/>
        <v/>
      </c>
      <c r="H1816" s="28"/>
    </row>
    <row r="1817" spans="1:8" x14ac:dyDescent="0.25">
      <c r="A1817" s="28" t="str">
        <f>IF(Items!$B1816="","",Items!$A1816)</f>
        <v/>
      </c>
      <c r="B1817" s="28" t="str">
        <f>IF(Items!$B1816="","",Items!$B1816)</f>
        <v/>
      </c>
      <c r="C1817" s="32"/>
      <c r="D1817" s="32"/>
      <c r="E1817" s="32" t="str">
        <f t="shared" si="56"/>
        <v/>
      </c>
      <c r="F1817" s="33" t="str">
        <f>IF($B1817="","",Items!$I1816)</f>
        <v/>
      </c>
      <c r="G1817" s="33" t="str">
        <f t="shared" si="57"/>
        <v/>
      </c>
      <c r="H1817" s="28"/>
    </row>
    <row r="1818" spans="1:8" x14ac:dyDescent="0.25">
      <c r="A1818" s="28" t="str">
        <f>IF(Items!$B1817="","",Items!$A1817)</f>
        <v/>
      </c>
      <c r="B1818" s="28" t="str">
        <f>IF(Items!$B1817="","",Items!$B1817)</f>
        <v/>
      </c>
      <c r="C1818" s="32"/>
      <c r="D1818" s="32"/>
      <c r="E1818" s="32" t="str">
        <f t="shared" si="56"/>
        <v/>
      </c>
      <c r="F1818" s="33" t="str">
        <f>IF($B1818="","",Items!$I1817)</f>
        <v/>
      </c>
      <c r="G1818" s="33" t="str">
        <f t="shared" si="57"/>
        <v/>
      </c>
      <c r="H1818" s="28"/>
    </row>
    <row r="1819" spans="1:8" x14ac:dyDescent="0.25">
      <c r="A1819" s="28" t="str">
        <f>IF(Items!$B1818="","",Items!$A1818)</f>
        <v/>
      </c>
      <c r="B1819" s="28" t="str">
        <f>IF(Items!$B1818="","",Items!$B1818)</f>
        <v/>
      </c>
      <c r="C1819" s="32"/>
      <c r="D1819" s="32"/>
      <c r="E1819" s="32" t="str">
        <f t="shared" si="56"/>
        <v/>
      </c>
      <c r="F1819" s="33" t="str">
        <f>IF($B1819="","",Items!$I1818)</f>
        <v/>
      </c>
      <c r="G1819" s="33" t="str">
        <f t="shared" si="57"/>
        <v/>
      </c>
      <c r="H1819" s="28"/>
    </row>
    <row r="1820" spans="1:8" x14ac:dyDescent="0.25">
      <c r="A1820" s="28" t="str">
        <f>IF(Items!$B1819="","",Items!$A1819)</f>
        <v/>
      </c>
      <c r="B1820" s="28" t="str">
        <f>IF(Items!$B1819="","",Items!$B1819)</f>
        <v/>
      </c>
      <c r="C1820" s="32"/>
      <c r="D1820" s="32"/>
      <c r="E1820" s="32" t="str">
        <f t="shared" si="56"/>
        <v/>
      </c>
      <c r="F1820" s="33" t="str">
        <f>IF($B1820="","",Items!$I1819)</f>
        <v/>
      </c>
      <c r="G1820" s="33" t="str">
        <f t="shared" si="57"/>
        <v/>
      </c>
      <c r="H1820" s="28"/>
    </row>
    <row r="1821" spans="1:8" x14ac:dyDescent="0.25">
      <c r="A1821" s="28" t="str">
        <f>IF(Items!$B1820="","",Items!$A1820)</f>
        <v/>
      </c>
      <c r="B1821" s="28" t="str">
        <f>IF(Items!$B1820="","",Items!$B1820)</f>
        <v/>
      </c>
      <c r="C1821" s="32"/>
      <c r="D1821" s="32"/>
      <c r="E1821" s="32" t="str">
        <f t="shared" si="56"/>
        <v/>
      </c>
      <c r="F1821" s="33" t="str">
        <f>IF($B1821="","",Items!$I1820)</f>
        <v/>
      </c>
      <c r="G1821" s="33" t="str">
        <f t="shared" si="57"/>
        <v/>
      </c>
      <c r="H1821" s="28"/>
    </row>
    <row r="1822" spans="1:8" x14ac:dyDescent="0.25">
      <c r="A1822" s="28" t="str">
        <f>IF(Items!$B1821="","",Items!$A1821)</f>
        <v/>
      </c>
      <c r="B1822" s="28" t="str">
        <f>IF(Items!$B1821="","",Items!$B1821)</f>
        <v/>
      </c>
      <c r="C1822" s="32"/>
      <c r="D1822" s="32"/>
      <c r="E1822" s="32" t="str">
        <f t="shared" si="56"/>
        <v/>
      </c>
      <c r="F1822" s="33" t="str">
        <f>IF($B1822="","",Items!$I1821)</f>
        <v/>
      </c>
      <c r="G1822" s="33" t="str">
        <f t="shared" si="57"/>
        <v/>
      </c>
      <c r="H1822" s="28"/>
    </row>
    <row r="1823" spans="1:8" x14ac:dyDescent="0.25">
      <c r="A1823" s="28" t="str">
        <f>IF(Items!$B1822="","",Items!$A1822)</f>
        <v/>
      </c>
      <c r="B1823" s="28" t="str">
        <f>IF(Items!$B1822="","",Items!$B1822)</f>
        <v/>
      </c>
      <c r="C1823" s="32"/>
      <c r="D1823" s="32"/>
      <c r="E1823" s="32" t="str">
        <f t="shared" si="56"/>
        <v/>
      </c>
      <c r="F1823" s="33" t="str">
        <f>IF($B1823="","",Items!$I1822)</f>
        <v/>
      </c>
      <c r="G1823" s="33" t="str">
        <f t="shared" si="57"/>
        <v/>
      </c>
      <c r="H1823" s="28"/>
    </row>
    <row r="1824" spans="1:8" x14ac:dyDescent="0.25">
      <c r="A1824" s="28" t="str">
        <f>IF(Items!$B1823="","",Items!$A1823)</f>
        <v/>
      </c>
      <c r="B1824" s="28" t="str">
        <f>IF(Items!$B1823="","",Items!$B1823)</f>
        <v/>
      </c>
      <c r="C1824" s="32"/>
      <c r="D1824" s="32"/>
      <c r="E1824" s="32" t="str">
        <f t="shared" si="56"/>
        <v/>
      </c>
      <c r="F1824" s="33" t="str">
        <f>IF($B1824="","",Items!$I1823)</f>
        <v/>
      </c>
      <c r="G1824" s="33" t="str">
        <f t="shared" si="57"/>
        <v/>
      </c>
      <c r="H1824" s="28"/>
    </row>
    <row r="1825" spans="1:8" x14ac:dyDescent="0.25">
      <c r="A1825" s="28" t="str">
        <f>IF(Items!$B1824="","",Items!$A1824)</f>
        <v/>
      </c>
      <c r="B1825" s="28" t="str">
        <f>IF(Items!$B1824="","",Items!$B1824)</f>
        <v/>
      </c>
      <c r="C1825" s="32"/>
      <c r="D1825" s="32"/>
      <c r="E1825" s="32" t="str">
        <f t="shared" si="56"/>
        <v/>
      </c>
      <c r="F1825" s="33" t="str">
        <f>IF($B1825="","",Items!$I1824)</f>
        <v/>
      </c>
      <c r="G1825" s="33" t="str">
        <f t="shared" si="57"/>
        <v/>
      </c>
      <c r="H1825" s="28"/>
    </row>
    <row r="1826" spans="1:8" x14ac:dyDescent="0.25">
      <c r="A1826" s="28" t="str">
        <f>IF(Items!$B1825="","",Items!$A1825)</f>
        <v/>
      </c>
      <c r="B1826" s="28" t="str">
        <f>IF(Items!$B1825="","",Items!$B1825)</f>
        <v/>
      </c>
      <c r="C1826" s="32"/>
      <c r="D1826" s="32"/>
      <c r="E1826" s="32" t="str">
        <f t="shared" si="56"/>
        <v/>
      </c>
      <c r="F1826" s="33" t="str">
        <f>IF($B1826="","",Items!$I1825)</f>
        <v/>
      </c>
      <c r="G1826" s="33" t="str">
        <f t="shared" si="57"/>
        <v/>
      </c>
      <c r="H1826" s="28"/>
    </row>
    <row r="1827" spans="1:8" x14ac:dyDescent="0.25">
      <c r="A1827" s="28" t="str">
        <f>IF(Items!$B1826="","",Items!$A1826)</f>
        <v/>
      </c>
      <c r="B1827" s="28" t="str">
        <f>IF(Items!$B1826="","",Items!$B1826)</f>
        <v/>
      </c>
      <c r="C1827" s="32"/>
      <c r="D1827" s="32"/>
      <c r="E1827" s="32" t="str">
        <f t="shared" si="56"/>
        <v/>
      </c>
      <c r="F1827" s="33" t="str">
        <f>IF($B1827="","",Items!$I1826)</f>
        <v/>
      </c>
      <c r="G1827" s="33" t="str">
        <f t="shared" si="57"/>
        <v/>
      </c>
      <c r="H1827" s="28"/>
    </row>
    <row r="1828" spans="1:8" x14ac:dyDescent="0.25">
      <c r="A1828" s="28" t="str">
        <f>IF(Items!$B1827="","",Items!$A1827)</f>
        <v/>
      </c>
      <c r="B1828" s="28" t="str">
        <f>IF(Items!$B1827="","",Items!$B1827)</f>
        <v/>
      </c>
      <c r="C1828" s="32"/>
      <c r="D1828" s="32"/>
      <c r="E1828" s="32" t="str">
        <f t="shared" si="56"/>
        <v/>
      </c>
      <c r="F1828" s="33" t="str">
        <f>IF($B1828="","",Items!$I1827)</f>
        <v/>
      </c>
      <c r="G1828" s="33" t="str">
        <f t="shared" si="57"/>
        <v/>
      </c>
      <c r="H1828" s="28"/>
    </row>
    <row r="1829" spans="1:8" x14ac:dyDescent="0.25">
      <c r="A1829" s="28" t="str">
        <f>IF(Items!$B1828="","",Items!$A1828)</f>
        <v/>
      </c>
      <c r="B1829" s="28" t="str">
        <f>IF(Items!$B1828="","",Items!$B1828)</f>
        <v/>
      </c>
      <c r="C1829" s="32"/>
      <c r="D1829" s="32"/>
      <c r="E1829" s="32" t="str">
        <f t="shared" si="56"/>
        <v/>
      </c>
      <c r="F1829" s="33" t="str">
        <f>IF($B1829="","",Items!$I1828)</f>
        <v/>
      </c>
      <c r="G1829" s="33" t="str">
        <f t="shared" si="57"/>
        <v/>
      </c>
      <c r="H1829" s="28"/>
    </row>
    <row r="1830" spans="1:8" x14ac:dyDescent="0.25">
      <c r="A1830" s="28" t="str">
        <f>IF(Items!$B1829="","",Items!$A1829)</f>
        <v/>
      </c>
      <c r="B1830" s="28" t="str">
        <f>IF(Items!$B1829="","",Items!$B1829)</f>
        <v/>
      </c>
      <c r="C1830" s="32"/>
      <c r="D1830" s="32"/>
      <c r="E1830" s="32" t="str">
        <f t="shared" si="56"/>
        <v/>
      </c>
      <c r="F1830" s="33" t="str">
        <f>IF($B1830="","",Items!$I1829)</f>
        <v/>
      </c>
      <c r="G1830" s="33" t="str">
        <f t="shared" si="57"/>
        <v/>
      </c>
      <c r="H1830" s="28"/>
    </row>
    <row r="1831" spans="1:8" x14ac:dyDescent="0.25">
      <c r="A1831" s="28" t="str">
        <f>IF(Items!$B1830="","",Items!$A1830)</f>
        <v/>
      </c>
      <c r="B1831" s="28" t="str">
        <f>IF(Items!$B1830="","",Items!$B1830)</f>
        <v/>
      </c>
      <c r="C1831" s="32"/>
      <c r="D1831" s="32"/>
      <c r="E1831" s="32" t="str">
        <f t="shared" si="56"/>
        <v/>
      </c>
      <c r="F1831" s="33" t="str">
        <f>IF($B1831="","",Items!$I1830)</f>
        <v/>
      </c>
      <c r="G1831" s="33" t="str">
        <f t="shared" si="57"/>
        <v/>
      </c>
      <c r="H1831" s="28"/>
    </row>
    <row r="1832" spans="1:8" x14ac:dyDescent="0.25">
      <c r="A1832" s="28" t="str">
        <f>IF(Items!$B1831="","",Items!$A1831)</f>
        <v/>
      </c>
      <c r="B1832" s="28" t="str">
        <f>IF(Items!$B1831="","",Items!$B1831)</f>
        <v/>
      </c>
      <c r="C1832" s="32"/>
      <c r="D1832" s="32"/>
      <c r="E1832" s="32" t="str">
        <f t="shared" si="56"/>
        <v/>
      </c>
      <c r="F1832" s="33" t="str">
        <f>IF($B1832="","",Items!$I1831)</f>
        <v/>
      </c>
      <c r="G1832" s="33" t="str">
        <f t="shared" si="57"/>
        <v/>
      </c>
      <c r="H1832" s="28"/>
    </row>
    <row r="1833" spans="1:8" x14ac:dyDescent="0.25">
      <c r="A1833" s="28" t="str">
        <f>IF(Items!$B1832="","",Items!$A1832)</f>
        <v/>
      </c>
      <c r="B1833" s="28" t="str">
        <f>IF(Items!$B1832="","",Items!$B1832)</f>
        <v/>
      </c>
      <c r="C1833" s="32"/>
      <c r="D1833" s="32"/>
      <c r="E1833" s="32" t="str">
        <f t="shared" si="56"/>
        <v/>
      </c>
      <c r="F1833" s="33" t="str">
        <f>IF($B1833="","",Items!$I1832)</f>
        <v/>
      </c>
      <c r="G1833" s="33" t="str">
        <f t="shared" si="57"/>
        <v/>
      </c>
      <c r="H1833" s="28"/>
    </row>
    <row r="1834" spans="1:8" x14ac:dyDescent="0.25">
      <c r="A1834" s="28" t="str">
        <f>IF(Items!$B1833="","",Items!$A1833)</f>
        <v/>
      </c>
      <c r="B1834" s="28" t="str">
        <f>IF(Items!$B1833="","",Items!$B1833)</f>
        <v/>
      </c>
      <c r="C1834" s="32"/>
      <c r="D1834" s="32"/>
      <c r="E1834" s="32" t="str">
        <f t="shared" si="56"/>
        <v/>
      </c>
      <c r="F1834" s="33" t="str">
        <f>IF($B1834="","",Items!$I1833)</f>
        <v/>
      </c>
      <c r="G1834" s="33" t="str">
        <f t="shared" si="57"/>
        <v/>
      </c>
      <c r="H1834" s="28"/>
    </row>
    <row r="1835" spans="1:8" x14ac:dyDescent="0.25">
      <c r="A1835" s="28" t="str">
        <f>IF(Items!$B1834="","",Items!$A1834)</f>
        <v/>
      </c>
      <c r="B1835" s="28" t="str">
        <f>IF(Items!$B1834="","",Items!$B1834)</f>
        <v/>
      </c>
      <c r="C1835" s="32"/>
      <c r="D1835" s="32"/>
      <c r="E1835" s="32" t="str">
        <f t="shared" si="56"/>
        <v/>
      </c>
      <c r="F1835" s="33" t="str">
        <f>IF($B1835="","",Items!$I1834)</f>
        <v/>
      </c>
      <c r="G1835" s="33" t="str">
        <f t="shared" si="57"/>
        <v/>
      </c>
      <c r="H1835" s="28"/>
    </row>
    <row r="1836" spans="1:8" x14ac:dyDescent="0.25">
      <c r="A1836" s="28" t="str">
        <f>IF(Items!$B1835="","",Items!$A1835)</f>
        <v/>
      </c>
      <c r="B1836" s="28" t="str">
        <f>IF(Items!$B1835="","",Items!$B1835)</f>
        <v/>
      </c>
      <c r="C1836" s="32"/>
      <c r="D1836" s="32"/>
      <c r="E1836" s="32" t="str">
        <f t="shared" si="56"/>
        <v/>
      </c>
      <c r="F1836" s="33" t="str">
        <f>IF($B1836="","",Items!$I1835)</f>
        <v/>
      </c>
      <c r="G1836" s="33" t="str">
        <f t="shared" si="57"/>
        <v/>
      </c>
      <c r="H1836" s="28"/>
    </row>
    <row r="1837" spans="1:8" x14ac:dyDescent="0.25">
      <c r="A1837" s="28" t="str">
        <f>IF(Items!$B1836="","",Items!$A1836)</f>
        <v/>
      </c>
      <c r="B1837" s="28" t="str">
        <f>IF(Items!$B1836="","",Items!$B1836)</f>
        <v/>
      </c>
      <c r="C1837" s="32"/>
      <c r="D1837" s="32"/>
      <c r="E1837" s="32" t="str">
        <f t="shared" si="56"/>
        <v/>
      </c>
      <c r="F1837" s="33" t="str">
        <f>IF($B1837="","",Items!$I1836)</f>
        <v/>
      </c>
      <c r="G1837" s="33" t="str">
        <f t="shared" si="57"/>
        <v/>
      </c>
      <c r="H1837" s="28"/>
    </row>
    <row r="1838" spans="1:8" x14ac:dyDescent="0.25">
      <c r="A1838" s="28" t="str">
        <f>IF(Items!$B1837="","",Items!$A1837)</f>
        <v/>
      </c>
      <c r="B1838" s="28" t="str">
        <f>IF(Items!$B1837="","",Items!$B1837)</f>
        <v/>
      </c>
      <c r="C1838" s="32"/>
      <c r="D1838" s="32"/>
      <c r="E1838" s="32" t="str">
        <f t="shared" si="56"/>
        <v/>
      </c>
      <c r="F1838" s="33" t="str">
        <f>IF($B1838="","",Items!$I1837)</f>
        <v/>
      </c>
      <c r="G1838" s="33" t="str">
        <f t="shared" si="57"/>
        <v/>
      </c>
      <c r="H1838" s="28"/>
    </row>
    <row r="1839" spans="1:8" x14ac:dyDescent="0.25">
      <c r="A1839" s="28" t="str">
        <f>IF(Items!$B1838="","",Items!$A1838)</f>
        <v/>
      </c>
      <c r="B1839" s="28" t="str">
        <f>IF(Items!$B1838="","",Items!$B1838)</f>
        <v/>
      </c>
      <c r="C1839" s="32"/>
      <c r="D1839" s="32"/>
      <c r="E1839" s="32" t="str">
        <f t="shared" si="56"/>
        <v/>
      </c>
      <c r="F1839" s="33" t="str">
        <f>IF($B1839="","",Items!$I1838)</f>
        <v/>
      </c>
      <c r="G1839" s="33" t="str">
        <f t="shared" si="57"/>
        <v/>
      </c>
      <c r="H1839" s="28"/>
    </row>
    <row r="1840" spans="1:8" x14ac:dyDescent="0.25">
      <c r="A1840" s="28" t="str">
        <f>IF(Items!$B1839="","",Items!$A1839)</f>
        <v/>
      </c>
      <c r="B1840" s="28" t="str">
        <f>IF(Items!$B1839="","",Items!$B1839)</f>
        <v/>
      </c>
      <c r="C1840" s="32"/>
      <c r="D1840" s="32"/>
      <c r="E1840" s="32" t="str">
        <f t="shared" si="56"/>
        <v/>
      </c>
      <c r="F1840" s="33" t="str">
        <f>IF($B1840="","",Items!$I1839)</f>
        <v/>
      </c>
      <c r="G1840" s="33" t="str">
        <f t="shared" si="57"/>
        <v/>
      </c>
      <c r="H1840" s="28"/>
    </row>
    <row r="1841" spans="1:8" x14ac:dyDescent="0.25">
      <c r="A1841" s="28" t="str">
        <f>IF(Items!$B1840="","",Items!$A1840)</f>
        <v/>
      </c>
      <c r="B1841" s="28" t="str">
        <f>IF(Items!$B1840="","",Items!$B1840)</f>
        <v/>
      </c>
      <c r="C1841" s="32"/>
      <c r="D1841" s="32"/>
      <c r="E1841" s="32" t="str">
        <f t="shared" si="56"/>
        <v/>
      </c>
      <c r="F1841" s="33" t="str">
        <f>IF($B1841="","",Items!$I1840)</f>
        <v/>
      </c>
      <c r="G1841" s="33" t="str">
        <f t="shared" si="57"/>
        <v/>
      </c>
      <c r="H1841" s="28"/>
    </row>
    <row r="1842" spans="1:8" x14ac:dyDescent="0.25">
      <c r="A1842" s="28" t="str">
        <f>IF(Items!$B1841="","",Items!$A1841)</f>
        <v/>
      </c>
      <c r="B1842" s="28" t="str">
        <f>IF(Items!$B1841="","",Items!$B1841)</f>
        <v/>
      </c>
      <c r="C1842" s="32"/>
      <c r="D1842" s="32"/>
      <c r="E1842" s="32" t="str">
        <f t="shared" si="56"/>
        <v/>
      </c>
      <c r="F1842" s="33" t="str">
        <f>IF($B1842="","",Items!$I1841)</f>
        <v/>
      </c>
      <c r="G1842" s="33" t="str">
        <f t="shared" si="57"/>
        <v/>
      </c>
      <c r="H1842" s="28"/>
    </row>
    <row r="1843" spans="1:8" x14ac:dyDescent="0.25">
      <c r="A1843" s="28" t="str">
        <f>IF(Items!$B1842="","",Items!$A1842)</f>
        <v/>
      </c>
      <c r="B1843" s="28" t="str">
        <f>IF(Items!$B1842="","",Items!$B1842)</f>
        <v/>
      </c>
      <c r="C1843" s="32"/>
      <c r="D1843" s="32"/>
      <c r="E1843" s="32" t="str">
        <f t="shared" si="56"/>
        <v/>
      </c>
      <c r="F1843" s="33" t="str">
        <f>IF($B1843="","",Items!$I1842)</f>
        <v/>
      </c>
      <c r="G1843" s="33" t="str">
        <f t="shared" si="57"/>
        <v/>
      </c>
      <c r="H1843" s="28"/>
    </row>
    <row r="1844" spans="1:8" x14ac:dyDescent="0.25">
      <c r="A1844" s="28" t="str">
        <f>IF(Items!$B1843="","",Items!$A1843)</f>
        <v/>
      </c>
      <c r="B1844" s="28" t="str">
        <f>IF(Items!$B1843="","",Items!$B1843)</f>
        <v/>
      </c>
      <c r="C1844" s="32"/>
      <c r="D1844" s="32"/>
      <c r="E1844" s="32" t="str">
        <f t="shared" si="56"/>
        <v/>
      </c>
      <c r="F1844" s="33" t="str">
        <f>IF($B1844="","",Items!$I1843)</f>
        <v/>
      </c>
      <c r="G1844" s="33" t="str">
        <f t="shared" si="57"/>
        <v/>
      </c>
      <c r="H1844" s="28"/>
    </row>
    <row r="1845" spans="1:8" x14ac:dyDescent="0.25">
      <c r="A1845" s="28" t="str">
        <f>IF(Items!$B1844="","",Items!$A1844)</f>
        <v/>
      </c>
      <c r="B1845" s="28" t="str">
        <f>IF(Items!$B1844="","",Items!$B1844)</f>
        <v/>
      </c>
      <c r="C1845" s="32"/>
      <c r="D1845" s="32"/>
      <c r="E1845" s="32" t="str">
        <f t="shared" si="56"/>
        <v/>
      </c>
      <c r="F1845" s="33" t="str">
        <f>IF($B1845="","",Items!$I1844)</f>
        <v/>
      </c>
      <c r="G1845" s="33" t="str">
        <f t="shared" si="57"/>
        <v/>
      </c>
      <c r="H1845" s="28"/>
    </row>
    <row r="1846" spans="1:8" x14ac:dyDescent="0.25">
      <c r="A1846" s="28" t="str">
        <f>IF(Items!$B1845="","",Items!$A1845)</f>
        <v/>
      </c>
      <c r="B1846" s="28" t="str">
        <f>IF(Items!$B1845="","",Items!$B1845)</f>
        <v/>
      </c>
      <c r="C1846" s="32"/>
      <c r="D1846" s="32"/>
      <c r="E1846" s="32" t="str">
        <f t="shared" si="56"/>
        <v/>
      </c>
      <c r="F1846" s="33" t="str">
        <f>IF($B1846="","",Items!$I1845)</f>
        <v/>
      </c>
      <c r="G1846" s="33" t="str">
        <f t="shared" si="57"/>
        <v/>
      </c>
      <c r="H1846" s="28"/>
    </row>
    <row r="1847" spans="1:8" x14ac:dyDescent="0.25">
      <c r="A1847" s="28" t="str">
        <f>IF(Items!$B1846="","",Items!$A1846)</f>
        <v/>
      </c>
      <c r="B1847" s="28" t="str">
        <f>IF(Items!$B1846="","",Items!$B1846)</f>
        <v/>
      </c>
      <c r="C1847" s="32"/>
      <c r="D1847" s="32"/>
      <c r="E1847" s="32" t="str">
        <f t="shared" si="56"/>
        <v/>
      </c>
      <c r="F1847" s="33" t="str">
        <f>IF($B1847="","",Items!$I1846)</f>
        <v/>
      </c>
      <c r="G1847" s="33" t="str">
        <f t="shared" si="57"/>
        <v/>
      </c>
      <c r="H1847" s="28"/>
    </row>
    <row r="1848" spans="1:8" x14ac:dyDescent="0.25">
      <c r="A1848" s="28" t="str">
        <f>IF(Items!$B1847="","",Items!$A1847)</f>
        <v/>
      </c>
      <c r="B1848" s="28" t="str">
        <f>IF(Items!$B1847="","",Items!$B1847)</f>
        <v/>
      </c>
      <c r="C1848" s="32"/>
      <c r="D1848" s="32"/>
      <c r="E1848" s="32" t="str">
        <f t="shared" si="56"/>
        <v/>
      </c>
      <c r="F1848" s="33" t="str">
        <f>IF($B1848="","",Items!$I1847)</f>
        <v/>
      </c>
      <c r="G1848" s="33" t="str">
        <f t="shared" si="57"/>
        <v/>
      </c>
      <c r="H1848" s="28"/>
    </row>
    <row r="1849" spans="1:8" x14ac:dyDescent="0.25">
      <c r="A1849" s="28" t="str">
        <f>IF(Items!$B1848="","",Items!$A1848)</f>
        <v/>
      </c>
      <c r="B1849" s="28" t="str">
        <f>IF(Items!$B1848="","",Items!$B1848)</f>
        <v/>
      </c>
      <c r="C1849" s="32"/>
      <c r="D1849" s="32"/>
      <c r="E1849" s="32" t="str">
        <f t="shared" si="56"/>
        <v/>
      </c>
      <c r="F1849" s="33" t="str">
        <f>IF($B1849="","",Items!$I1848)</f>
        <v/>
      </c>
      <c r="G1849" s="33" t="str">
        <f t="shared" si="57"/>
        <v/>
      </c>
      <c r="H1849" s="28"/>
    </row>
    <row r="1850" spans="1:8" x14ac:dyDescent="0.25">
      <c r="A1850" s="28" t="str">
        <f>IF(Items!$B1849="","",Items!$A1849)</f>
        <v/>
      </c>
      <c r="B1850" s="28" t="str">
        <f>IF(Items!$B1849="","",Items!$B1849)</f>
        <v/>
      </c>
      <c r="C1850" s="32"/>
      <c r="D1850" s="32"/>
      <c r="E1850" s="32" t="str">
        <f t="shared" si="56"/>
        <v/>
      </c>
      <c r="F1850" s="33" t="str">
        <f>IF($B1850="","",Items!$I1849)</f>
        <v/>
      </c>
      <c r="G1850" s="33" t="str">
        <f t="shared" si="57"/>
        <v/>
      </c>
      <c r="H1850" s="28"/>
    </row>
    <row r="1851" spans="1:8" x14ac:dyDescent="0.25">
      <c r="A1851" s="28" t="str">
        <f>IF(Items!$B1850="","",Items!$A1850)</f>
        <v/>
      </c>
      <c r="B1851" s="28" t="str">
        <f>IF(Items!$B1850="","",Items!$B1850)</f>
        <v/>
      </c>
      <c r="C1851" s="32"/>
      <c r="D1851" s="32"/>
      <c r="E1851" s="32" t="str">
        <f t="shared" si="56"/>
        <v/>
      </c>
      <c r="F1851" s="33" t="str">
        <f>IF($B1851="","",Items!$I1850)</f>
        <v/>
      </c>
      <c r="G1851" s="33" t="str">
        <f t="shared" si="57"/>
        <v/>
      </c>
      <c r="H1851" s="28"/>
    </row>
    <row r="1852" spans="1:8" x14ac:dyDescent="0.25">
      <c r="A1852" s="28" t="str">
        <f>IF(Items!$B1851="","",Items!$A1851)</f>
        <v/>
      </c>
      <c r="B1852" s="28" t="str">
        <f>IF(Items!$B1851="","",Items!$B1851)</f>
        <v/>
      </c>
      <c r="C1852" s="32"/>
      <c r="D1852" s="32"/>
      <c r="E1852" s="32" t="str">
        <f t="shared" si="56"/>
        <v/>
      </c>
      <c r="F1852" s="33" t="str">
        <f>IF($B1852="","",Items!$I1851)</f>
        <v/>
      </c>
      <c r="G1852" s="33" t="str">
        <f t="shared" si="57"/>
        <v/>
      </c>
      <c r="H1852" s="28"/>
    </row>
    <row r="1853" spans="1:8" x14ac:dyDescent="0.25">
      <c r="A1853" s="28" t="str">
        <f>IF(Items!$B1852="","",Items!$A1852)</f>
        <v/>
      </c>
      <c r="B1853" s="28" t="str">
        <f>IF(Items!$B1852="","",Items!$B1852)</f>
        <v/>
      </c>
      <c r="C1853" s="32"/>
      <c r="D1853" s="32"/>
      <c r="E1853" s="32" t="str">
        <f t="shared" si="56"/>
        <v/>
      </c>
      <c r="F1853" s="33" t="str">
        <f>IF($B1853="","",Items!$I1852)</f>
        <v/>
      </c>
      <c r="G1853" s="33" t="str">
        <f t="shared" si="57"/>
        <v/>
      </c>
      <c r="H1853" s="28"/>
    </row>
    <row r="1854" spans="1:8" x14ac:dyDescent="0.25">
      <c r="A1854" s="28" t="str">
        <f>IF(Items!$B1853="","",Items!$A1853)</f>
        <v/>
      </c>
      <c r="B1854" s="28" t="str">
        <f>IF(Items!$B1853="","",Items!$B1853)</f>
        <v/>
      </c>
      <c r="C1854" s="32"/>
      <c r="D1854" s="32"/>
      <c r="E1854" s="32" t="str">
        <f t="shared" si="56"/>
        <v/>
      </c>
      <c r="F1854" s="33" t="str">
        <f>IF($B1854="","",Items!$I1853)</f>
        <v/>
      </c>
      <c r="G1854" s="33" t="str">
        <f t="shared" si="57"/>
        <v/>
      </c>
      <c r="H1854" s="28"/>
    </row>
    <row r="1855" spans="1:8" x14ac:dyDescent="0.25">
      <c r="A1855" s="28" t="str">
        <f>IF(Items!$B1854="","",Items!$A1854)</f>
        <v/>
      </c>
      <c r="B1855" s="28" t="str">
        <f>IF(Items!$B1854="","",Items!$B1854)</f>
        <v/>
      </c>
      <c r="C1855" s="32"/>
      <c r="D1855" s="32"/>
      <c r="E1855" s="32" t="str">
        <f t="shared" si="56"/>
        <v/>
      </c>
      <c r="F1855" s="33" t="str">
        <f>IF($B1855="","",Items!$I1854)</f>
        <v/>
      </c>
      <c r="G1855" s="33" t="str">
        <f t="shared" si="57"/>
        <v/>
      </c>
      <c r="H1855" s="28"/>
    </row>
    <row r="1856" spans="1:8" x14ac:dyDescent="0.25">
      <c r="A1856" s="28" t="str">
        <f>IF(Items!$B1855="","",Items!$A1855)</f>
        <v/>
      </c>
      <c r="B1856" s="28" t="str">
        <f>IF(Items!$B1855="","",Items!$B1855)</f>
        <v/>
      </c>
      <c r="C1856" s="32"/>
      <c r="D1856" s="32"/>
      <c r="E1856" s="32" t="str">
        <f t="shared" si="56"/>
        <v/>
      </c>
      <c r="F1856" s="33" t="str">
        <f>IF($B1856="","",Items!$I1855)</f>
        <v/>
      </c>
      <c r="G1856" s="33" t="str">
        <f t="shared" si="57"/>
        <v/>
      </c>
      <c r="H1856" s="28"/>
    </row>
    <row r="1857" spans="1:8" x14ac:dyDescent="0.25">
      <c r="A1857" s="28" t="str">
        <f>IF(Items!$B1856="","",Items!$A1856)</f>
        <v/>
      </c>
      <c r="B1857" s="28" t="str">
        <f>IF(Items!$B1856="","",Items!$B1856)</f>
        <v/>
      </c>
      <c r="C1857" s="32"/>
      <c r="D1857" s="32"/>
      <c r="E1857" s="32" t="str">
        <f t="shared" si="56"/>
        <v/>
      </c>
      <c r="F1857" s="33" t="str">
        <f>IF($B1857="","",Items!$I1856)</f>
        <v/>
      </c>
      <c r="G1857" s="33" t="str">
        <f t="shared" si="57"/>
        <v/>
      </c>
      <c r="H1857" s="28"/>
    </row>
    <row r="1858" spans="1:8" x14ac:dyDescent="0.25">
      <c r="A1858" s="28" t="str">
        <f>IF(Items!$B1857="","",Items!$A1857)</f>
        <v/>
      </c>
      <c r="B1858" s="28" t="str">
        <f>IF(Items!$B1857="","",Items!$B1857)</f>
        <v/>
      </c>
      <c r="C1858" s="32"/>
      <c r="D1858" s="32"/>
      <c r="E1858" s="32" t="str">
        <f t="shared" si="56"/>
        <v/>
      </c>
      <c r="F1858" s="33" t="str">
        <f>IF($B1858="","",Items!$I1857)</f>
        <v/>
      </c>
      <c r="G1858" s="33" t="str">
        <f t="shared" si="57"/>
        <v/>
      </c>
      <c r="H1858" s="28"/>
    </row>
    <row r="1859" spans="1:8" x14ac:dyDescent="0.25">
      <c r="A1859" s="28" t="str">
        <f>IF(Items!$B1858="","",Items!$A1858)</f>
        <v/>
      </c>
      <c r="B1859" s="28" t="str">
        <f>IF(Items!$B1858="","",Items!$B1858)</f>
        <v/>
      </c>
      <c r="C1859" s="32"/>
      <c r="D1859" s="32"/>
      <c r="E1859" s="32" t="str">
        <f t="shared" si="56"/>
        <v/>
      </c>
      <c r="F1859" s="33" t="str">
        <f>IF($B1859="","",Items!$I1858)</f>
        <v/>
      </c>
      <c r="G1859" s="33" t="str">
        <f t="shared" si="57"/>
        <v/>
      </c>
      <c r="H1859" s="28"/>
    </row>
    <row r="1860" spans="1:8" x14ac:dyDescent="0.25">
      <c r="A1860" s="28" t="str">
        <f>IF(Items!$B1859="","",Items!$A1859)</f>
        <v/>
      </c>
      <c r="B1860" s="28" t="str">
        <f>IF(Items!$B1859="","",Items!$B1859)</f>
        <v/>
      </c>
      <c r="C1860" s="32"/>
      <c r="D1860" s="32"/>
      <c r="E1860" s="32" t="str">
        <f t="shared" si="56"/>
        <v/>
      </c>
      <c r="F1860" s="33" t="str">
        <f>IF($B1860="","",Items!$I1859)</f>
        <v/>
      </c>
      <c r="G1860" s="33" t="str">
        <f t="shared" si="57"/>
        <v/>
      </c>
      <c r="H1860" s="28"/>
    </row>
    <row r="1861" spans="1:8" x14ac:dyDescent="0.25">
      <c r="A1861" s="28" t="str">
        <f>IF(Items!$B1860="","",Items!$A1860)</f>
        <v/>
      </c>
      <c r="B1861" s="28" t="str">
        <f>IF(Items!$B1860="","",Items!$B1860)</f>
        <v/>
      </c>
      <c r="C1861" s="32"/>
      <c r="D1861" s="32"/>
      <c r="E1861" s="32" t="str">
        <f t="shared" si="56"/>
        <v/>
      </c>
      <c r="F1861" s="33" t="str">
        <f>IF($B1861="","",Items!$I1860)</f>
        <v/>
      </c>
      <c r="G1861" s="33" t="str">
        <f t="shared" si="57"/>
        <v/>
      </c>
      <c r="H1861" s="28"/>
    </row>
    <row r="1862" spans="1:8" x14ac:dyDescent="0.25">
      <c r="A1862" s="28" t="str">
        <f>IF(Items!$B1861="","",Items!$A1861)</f>
        <v/>
      </c>
      <c r="B1862" s="28" t="str">
        <f>IF(Items!$B1861="","",Items!$B1861)</f>
        <v/>
      </c>
      <c r="C1862" s="32"/>
      <c r="D1862" s="32"/>
      <c r="E1862" s="32" t="str">
        <f t="shared" ref="E1862:E1925" si="58">IF(OR($B1862="",$D1862=""),"",$D1862-$C1862)</f>
        <v/>
      </c>
      <c r="F1862" s="33" t="str">
        <f>IF($B1862="","",Items!$I1861)</f>
        <v/>
      </c>
      <c r="G1862" s="33" t="str">
        <f t="shared" ref="G1862:G1925" si="59">IF($E1862="","",$E1862*$F1862)</f>
        <v/>
      </c>
      <c r="H1862" s="28"/>
    </row>
    <row r="1863" spans="1:8" x14ac:dyDescent="0.25">
      <c r="A1863" s="28" t="str">
        <f>IF(Items!$B1862="","",Items!$A1862)</f>
        <v/>
      </c>
      <c r="B1863" s="28" t="str">
        <f>IF(Items!$B1862="","",Items!$B1862)</f>
        <v/>
      </c>
      <c r="C1863" s="32"/>
      <c r="D1863" s="32"/>
      <c r="E1863" s="32" t="str">
        <f t="shared" si="58"/>
        <v/>
      </c>
      <c r="F1863" s="33" t="str">
        <f>IF($B1863="","",Items!$I1862)</f>
        <v/>
      </c>
      <c r="G1863" s="33" t="str">
        <f t="shared" si="59"/>
        <v/>
      </c>
      <c r="H1863" s="28"/>
    </row>
    <row r="1864" spans="1:8" x14ac:dyDescent="0.25">
      <c r="A1864" s="28" t="str">
        <f>IF(Items!$B1863="","",Items!$A1863)</f>
        <v/>
      </c>
      <c r="B1864" s="28" t="str">
        <f>IF(Items!$B1863="","",Items!$B1863)</f>
        <v/>
      </c>
      <c r="C1864" s="32"/>
      <c r="D1864" s="32"/>
      <c r="E1864" s="32" t="str">
        <f t="shared" si="58"/>
        <v/>
      </c>
      <c r="F1864" s="33" t="str">
        <f>IF($B1864="","",Items!$I1863)</f>
        <v/>
      </c>
      <c r="G1864" s="33" t="str">
        <f t="shared" si="59"/>
        <v/>
      </c>
      <c r="H1864" s="28"/>
    </row>
    <row r="1865" spans="1:8" x14ac:dyDescent="0.25">
      <c r="A1865" s="28" t="str">
        <f>IF(Items!$B1864="","",Items!$A1864)</f>
        <v/>
      </c>
      <c r="B1865" s="28" t="str">
        <f>IF(Items!$B1864="","",Items!$B1864)</f>
        <v/>
      </c>
      <c r="C1865" s="32"/>
      <c r="D1865" s="32"/>
      <c r="E1865" s="32" t="str">
        <f t="shared" si="58"/>
        <v/>
      </c>
      <c r="F1865" s="33" t="str">
        <f>IF($B1865="","",Items!$I1864)</f>
        <v/>
      </c>
      <c r="G1865" s="33" t="str">
        <f t="shared" si="59"/>
        <v/>
      </c>
      <c r="H1865" s="28"/>
    </row>
    <row r="1866" spans="1:8" x14ac:dyDescent="0.25">
      <c r="A1866" s="28" t="str">
        <f>IF(Items!$B1865="","",Items!$A1865)</f>
        <v/>
      </c>
      <c r="B1866" s="28" t="str">
        <f>IF(Items!$B1865="","",Items!$B1865)</f>
        <v/>
      </c>
      <c r="C1866" s="32"/>
      <c r="D1866" s="32"/>
      <c r="E1866" s="32" t="str">
        <f t="shared" si="58"/>
        <v/>
      </c>
      <c r="F1866" s="33" t="str">
        <f>IF($B1866="","",Items!$I1865)</f>
        <v/>
      </c>
      <c r="G1866" s="33" t="str">
        <f t="shared" si="59"/>
        <v/>
      </c>
      <c r="H1866" s="28"/>
    </row>
    <row r="1867" spans="1:8" x14ac:dyDescent="0.25">
      <c r="A1867" s="28" t="str">
        <f>IF(Items!$B1866="","",Items!$A1866)</f>
        <v/>
      </c>
      <c r="B1867" s="28" t="str">
        <f>IF(Items!$B1866="","",Items!$B1866)</f>
        <v/>
      </c>
      <c r="C1867" s="32"/>
      <c r="D1867" s="32"/>
      <c r="E1867" s="32" t="str">
        <f t="shared" si="58"/>
        <v/>
      </c>
      <c r="F1867" s="33" t="str">
        <f>IF($B1867="","",Items!$I1866)</f>
        <v/>
      </c>
      <c r="G1867" s="33" t="str">
        <f t="shared" si="59"/>
        <v/>
      </c>
      <c r="H1867" s="28"/>
    </row>
    <row r="1868" spans="1:8" x14ac:dyDescent="0.25">
      <c r="A1868" s="28" t="str">
        <f>IF(Items!$B1867="","",Items!$A1867)</f>
        <v/>
      </c>
      <c r="B1868" s="28" t="str">
        <f>IF(Items!$B1867="","",Items!$B1867)</f>
        <v/>
      </c>
      <c r="C1868" s="32"/>
      <c r="D1868" s="32"/>
      <c r="E1868" s="32" t="str">
        <f t="shared" si="58"/>
        <v/>
      </c>
      <c r="F1868" s="33" t="str">
        <f>IF($B1868="","",Items!$I1867)</f>
        <v/>
      </c>
      <c r="G1868" s="33" t="str">
        <f t="shared" si="59"/>
        <v/>
      </c>
      <c r="H1868" s="28"/>
    </row>
    <row r="1869" spans="1:8" x14ac:dyDescent="0.25">
      <c r="A1869" s="28" t="str">
        <f>IF(Items!$B1868="","",Items!$A1868)</f>
        <v/>
      </c>
      <c r="B1869" s="28" t="str">
        <f>IF(Items!$B1868="","",Items!$B1868)</f>
        <v/>
      </c>
      <c r="C1869" s="32"/>
      <c r="D1869" s="32"/>
      <c r="E1869" s="32" t="str">
        <f t="shared" si="58"/>
        <v/>
      </c>
      <c r="F1869" s="33" t="str">
        <f>IF($B1869="","",Items!$I1868)</f>
        <v/>
      </c>
      <c r="G1869" s="33" t="str">
        <f t="shared" si="59"/>
        <v/>
      </c>
      <c r="H1869" s="28"/>
    </row>
    <row r="1870" spans="1:8" x14ac:dyDescent="0.25">
      <c r="A1870" s="28" t="str">
        <f>IF(Items!$B1869="","",Items!$A1869)</f>
        <v/>
      </c>
      <c r="B1870" s="28" t="str">
        <f>IF(Items!$B1869="","",Items!$B1869)</f>
        <v/>
      </c>
      <c r="C1870" s="32"/>
      <c r="D1870" s="32"/>
      <c r="E1870" s="32" t="str">
        <f t="shared" si="58"/>
        <v/>
      </c>
      <c r="F1870" s="33" t="str">
        <f>IF($B1870="","",Items!$I1869)</f>
        <v/>
      </c>
      <c r="G1870" s="33" t="str">
        <f t="shared" si="59"/>
        <v/>
      </c>
      <c r="H1870" s="28"/>
    </row>
    <row r="1871" spans="1:8" x14ac:dyDescent="0.25">
      <c r="A1871" s="28" t="str">
        <f>IF(Items!$B1870="","",Items!$A1870)</f>
        <v/>
      </c>
      <c r="B1871" s="28" t="str">
        <f>IF(Items!$B1870="","",Items!$B1870)</f>
        <v/>
      </c>
      <c r="C1871" s="32"/>
      <c r="D1871" s="32"/>
      <c r="E1871" s="32" t="str">
        <f t="shared" si="58"/>
        <v/>
      </c>
      <c r="F1871" s="33" t="str">
        <f>IF($B1871="","",Items!$I1870)</f>
        <v/>
      </c>
      <c r="G1871" s="33" t="str">
        <f t="shared" si="59"/>
        <v/>
      </c>
      <c r="H1871" s="28"/>
    </row>
    <row r="1872" spans="1:8" x14ac:dyDescent="0.25">
      <c r="A1872" s="28" t="str">
        <f>IF(Items!$B1871="","",Items!$A1871)</f>
        <v/>
      </c>
      <c r="B1872" s="28" t="str">
        <f>IF(Items!$B1871="","",Items!$B1871)</f>
        <v/>
      </c>
      <c r="C1872" s="32"/>
      <c r="D1872" s="32"/>
      <c r="E1872" s="32" t="str">
        <f t="shared" si="58"/>
        <v/>
      </c>
      <c r="F1872" s="33" t="str">
        <f>IF($B1872="","",Items!$I1871)</f>
        <v/>
      </c>
      <c r="G1872" s="33" t="str">
        <f t="shared" si="59"/>
        <v/>
      </c>
      <c r="H1872" s="28"/>
    </row>
    <row r="1873" spans="1:8" x14ac:dyDescent="0.25">
      <c r="A1873" s="28" t="str">
        <f>IF(Items!$B1872="","",Items!$A1872)</f>
        <v/>
      </c>
      <c r="B1873" s="28" t="str">
        <f>IF(Items!$B1872="","",Items!$B1872)</f>
        <v/>
      </c>
      <c r="C1873" s="32"/>
      <c r="D1873" s="32"/>
      <c r="E1873" s="32" t="str">
        <f t="shared" si="58"/>
        <v/>
      </c>
      <c r="F1873" s="33" t="str">
        <f>IF($B1873="","",Items!$I1872)</f>
        <v/>
      </c>
      <c r="G1873" s="33" t="str">
        <f t="shared" si="59"/>
        <v/>
      </c>
      <c r="H1873" s="28"/>
    </row>
    <row r="1874" spans="1:8" x14ac:dyDescent="0.25">
      <c r="A1874" s="28" t="str">
        <f>IF(Items!$B1873="","",Items!$A1873)</f>
        <v/>
      </c>
      <c r="B1874" s="28" t="str">
        <f>IF(Items!$B1873="","",Items!$B1873)</f>
        <v/>
      </c>
      <c r="C1874" s="32"/>
      <c r="D1874" s="32"/>
      <c r="E1874" s="32" t="str">
        <f t="shared" si="58"/>
        <v/>
      </c>
      <c r="F1874" s="33" t="str">
        <f>IF($B1874="","",Items!$I1873)</f>
        <v/>
      </c>
      <c r="G1874" s="33" t="str">
        <f t="shared" si="59"/>
        <v/>
      </c>
      <c r="H1874" s="28"/>
    </row>
    <row r="1875" spans="1:8" x14ac:dyDescent="0.25">
      <c r="A1875" s="28" t="str">
        <f>IF(Items!$B1874="","",Items!$A1874)</f>
        <v/>
      </c>
      <c r="B1875" s="28" t="str">
        <f>IF(Items!$B1874="","",Items!$B1874)</f>
        <v/>
      </c>
      <c r="C1875" s="32"/>
      <c r="D1875" s="32"/>
      <c r="E1875" s="32" t="str">
        <f t="shared" si="58"/>
        <v/>
      </c>
      <c r="F1875" s="33" t="str">
        <f>IF($B1875="","",Items!$I1874)</f>
        <v/>
      </c>
      <c r="G1875" s="33" t="str">
        <f t="shared" si="59"/>
        <v/>
      </c>
      <c r="H1875" s="28"/>
    </row>
    <row r="1876" spans="1:8" x14ac:dyDescent="0.25">
      <c r="A1876" s="28" t="str">
        <f>IF(Items!$B1875="","",Items!$A1875)</f>
        <v/>
      </c>
      <c r="B1876" s="28" t="str">
        <f>IF(Items!$B1875="","",Items!$B1875)</f>
        <v/>
      </c>
      <c r="C1876" s="32"/>
      <c r="D1876" s="32"/>
      <c r="E1876" s="32" t="str">
        <f t="shared" si="58"/>
        <v/>
      </c>
      <c r="F1876" s="33" t="str">
        <f>IF($B1876="","",Items!$I1875)</f>
        <v/>
      </c>
      <c r="G1876" s="33" t="str">
        <f t="shared" si="59"/>
        <v/>
      </c>
      <c r="H1876" s="28"/>
    </row>
    <row r="1877" spans="1:8" x14ac:dyDescent="0.25">
      <c r="A1877" s="28" t="str">
        <f>IF(Items!$B1876="","",Items!$A1876)</f>
        <v/>
      </c>
      <c r="B1877" s="28" t="str">
        <f>IF(Items!$B1876="","",Items!$B1876)</f>
        <v/>
      </c>
      <c r="C1877" s="32"/>
      <c r="D1877" s="32"/>
      <c r="E1877" s="32" t="str">
        <f t="shared" si="58"/>
        <v/>
      </c>
      <c r="F1877" s="33" t="str">
        <f>IF($B1877="","",Items!$I1876)</f>
        <v/>
      </c>
      <c r="G1877" s="33" t="str">
        <f t="shared" si="59"/>
        <v/>
      </c>
      <c r="H1877" s="28"/>
    </row>
    <row r="1878" spans="1:8" x14ac:dyDescent="0.25">
      <c r="A1878" s="28" t="str">
        <f>IF(Items!$B1877="","",Items!$A1877)</f>
        <v/>
      </c>
      <c r="B1878" s="28" t="str">
        <f>IF(Items!$B1877="","",Items!$B1877)</f>
        <v/>
      </c>
      <c r="C1878" s="32"/>
      <c r="D1878" s="32"/>
      <c r="E1878" s="32" t="str">
        <f t="shared" si="58"/>
        <v/>
      </c>
      <c r="F1878" s="33" t="str">
        <f>IF($B1878="","",Items!$I1877)</f>
        <v/>
      </c>
      <c r="G1878" s="33" t="str">
        <f t="shared" si="59"/>
        <v/>
      </c>
      <c r="H1878" s="28"/>
    </row>
    <row r="1879" spans="1:8" x14ac:dyDescent="0.25">
      <c r="A1879" s="28" t="str">
        <f>IF(Items!$B1878="","",Items!$A1878)</f>
        <v/>
      </c>
      <c r="B1879" s="28" t="str">
        <f>IF(Items!$B1878="","",Items!$B1878)</f>
        <v/>
      </c>
      <c r="C1879" s="32"/>
      <c r="D1879" s="32"/>
      <c r="E1879" s="32" t="str">
        <f t="shared" si="58"/>
        <v/>
      </c>
      <c r="F1879" s="33" t="str">
        <f>IF($B1879="","",Items!$I1878)</f>
        <v/>
      </c>
      <c r="G1879" s="33" t="str">
        <f t="shared" si="59"/>
        <v/>
      </c>
      <c r="H1879" s="28"/>
    </row>
    <row r="1880" spans="1:8" x14ac:dyDescent="0.25">
      <c r="A1880" s="28" t="str">
        <f>IF(Items!$B1879="","",Items!$A1879)</f>
        <v/>
      </c>
      <c r="B1880" s="28" t="str">
        <f>IF(Items!$B1879="","",Items!$B1879)</f>
        <v/>
      </c>
      <c r="C1880" s="32"/>
      <c r="D1880" s="32"/>
      <c r="E1880" s="32" t="str">
        <f t="shared" si="58"/>
        <v/>
      </c>
      <c r="F1880" s="33" t="str">
        <f>IF($B1880="","",Items!$I1879)</f>
        <v/>
      </c>
      <c r="G1880" s="33" t="str">
        <f t="shared" si="59"/>
        <v/>
      </c>
      <c r="H1880" s="28"/>
    </row>
    <row r="1881" spans="1:8" x14ac:dyDescent="0.25">
      <c r="A1881" s="28" t="str">
        <f>IF(Items!$B1880="","",Items!$A1880)</f>
        <v/>
      </c>
      <c r="B1881" s="28" t="str">
        <f>IF(Items!$B1880="","",Items!$B1880)</f>
        <v/>
      </c>
      <c r="C1881" s="32"/>
      <c r="D1881" s="32"/>
      <c r="E1881" s="32" t="str">
        <f t="shared" si="58"/>
        <v/>
      </c>
      <c r="F1881" s="33" t="str">
        <f>IF($B1881="","",Items!$I1880)</f>
        <v/>
      </c>
      <c r="G1881" s="33" t="str">
        <f t="shared" si="59"/>
        <v/>
      </c>
      <c r="H1881" s="28"/>
    </row>
    <row r="1882" spans="1:8" x14ac:dyDescent="0.25">
      <c r="A1882" s="28" t="str">
        <f>IF(Items!$B1881="","",Items!$A1881)</f>
        <v/>
      </c>
      <c r="B1882" s="28" t="str">
        <f>IF(Items!$B1881="","",Items!$B1881)</f>
        <v/>
      </c>
      <c r="C1882" s="32"/>
      <c r="D1882" s="32"/>
      <c r="E1882" s="32" t="str">
        <f t="shared" si="58"/>
        <v/>
      </c>
      <c r="F1882" s="33" t="str">
        <f>IF($B1882="","",Items!$I1881)</f>
        <v/>
      </c>
      <c r="G1882" s="33" t="str">
        <f t="shared" si="59"/>
        <v/>
      </c>
      <c r="H1882" s="28"/>
    </row>
    <row r="1883" spans="1:8" x14ac:dyDescent="0.25">
      <c r="A1883" s="28" t="str">
        <f>IF(Items!$B1882="","",Items!$A1882)</f>
        <v/>
      </c>
      <c r="B1883" s="28" t="str">
        <f>IF(Items!$B1882="","",Items!$B1882)</f>
        <v/>
      </c>
      <c r="C1883" s="32"/>
      <c r="D1883" s="32"/>
      <c r="E1883" s="32" t="str">
        <f t="shared" si="58"/>
        <v/>
      </c>
      <c r="F1883" s="33" t="str">
        <f>IF($B1883="","",Items!$I1882)</f>
        <v/>
      </c>
      <c r="G1883" s="33" t="str">
        <f t="shared" si="59"/>
        <v/>
      </c>
      <c r="H1883" s="28"/>
    </row>
    <row r="1884" spans="1:8" x14ac:dyDescent="0.25">
      <c r="A1884" s="28" t="str">
        <f>IF(Items!$B1883="","",Items!$A1883)</f>
        <v/>
      </c>
      <c r="B1884" s="28" t="str">
        <f>IF(Items!$B1883="","",Items!$B1883)</f>
        <v/>
      </c>
      <c r="C1884" s="32"/>
      <c r="D1884" s="32"/>
      <c r="E1884" s="32" t="str">
        <f t="shared" si="58"/>
        <v/>
      </c>
      <c r="F1884" s="33" t="str">
        <f>IF($B1884="","",Items!$I1883)</f>
        <v/>
      </c>
      <c r="G1884" s="33" t="str">
        <f t="shared" si="59"/>
        <v/>
      </c>
      <c r="H1884" s="28"/>
    </row>
    <row r="1885" spans="1:8" x14ac:dyDescent="0.25">
      <c r="A1885" s="28" t="str">
        <f>IF(Items!$B1884="","",Items!$A1884)</f>
        <v/>
      </c>
      <c r="B1885" s="28" t="str">
        <f>IF(Items!$B1884="","",Items!$B1884)</f>
        <v/>
      </c>
      <c r="C1885" s="32"/>
      <c r="D1885" s="32"/>
      <c r="E1885" s="32" t="str">
        <f t="shared" si="58"/>
        <v/>
      </c>
      <c r="F1885" s="33" t="str">
        <f>IF($B1885="","",Items!$I1884)</f>
        <v/>
      </c>
      <c r="G1885" s="33" t="str">
        <f t="shared" si="59"/>
        <v/>
      </c>
      <c r="H1885" s="28"/>
    </row>
    <row r="1886" spans="1:8" x14ac:dyDescent="0.25">
      <c r="A1886" s="28" t="str">
        <f>IF(Items!$B1885="","",Items!$A1885)</f>
        <v/>
      </c>
      <c r="B1886" s="28" t="str">
        <f>IF(Items!$B1885="","",Items!$B1885)</f>
        <v/>
      </c>
      <c r="C1886" s="32"/>
      <c r="D1886" s="32"/>
      <c r="E1886" s="32" t="str">
        <f t="shared" si="58"/>
        <v/>
      </c>
      <c r="F1886" s="33" t="str">
        <f>IF($B1886="","",Items!$I1885)</f>
        <v/>
      </c>
      <c r="G1886" s="33" t="str">
        <f t="shared" si="59"/>
        <v/>
      </c>
      <c r="H1886" s="28"/>
    </row>
    <row r="1887" spans="1:8" x14ac:dyDescent="0.25">
      <c r="A1887" s="28" t="str">
        <f>IF(Items!$B1886="","",Items!$A1886)</f>
        <v/>
      </c>
      <c r="B1887" s="28" t="str">
        <f>IF(Items!$B1886="","",Items!$B1886)</f>
        <v/>
      </c>
      <c r="C1887" s="32"/>
      <c r="D1887" s="32"/>
      <c r="E1887" s="32" t="str">
        <f t="shared" si="58"/>
        <v/>
      </c>
      <c r="F1887" s="33" t="str">
        <f>IF($B1887="","",Items!$I1886)</f>
        <v/>
      </c>
      <c r="G1887" s="33" t="str">
        <f t="shared" si="59"/>
        <v/>
      </c>
      <c r="H1887" s="28"/>
    </row>
    <row r="1888" spans="1:8" x14ac:dyDescent="0.25">
      <c r="A1888" s="28" t="str">
        <f>IF(Items!$B1887="","",Items!$A1887)</f>
        <v/>
      </c>
      <c r="B1888" s="28" t="str">
        <f>IF(Items!$B1887="","",Items!$B1887)</f>
        <v/>
      </c>
      <c r="C1888" s="32"/>
      <c r="D1888" s="32"/>
      <c r="E1888" s="32" t="str">
        <f t="shared" si="58"/>
        <v/>
      </c>
      <c r="F1888" s="33" t="str">
        <f>IF($B1888="","",Items!$I1887)</f>
        <v/>
      </c>
      <c r="G1888" s="33" t="str">
        <f t="shared" si="59"/>
        <v/>
      </c>
      <c r="H1888" s="28"/>
    </row>
    <row r="1889" spans="1:8" x14ac:dyDescent="0.25">
      <c r="A1889" s="28" t="str">
        <f>IF(Items!$B1888="","",Items!$A1888)</f>
        <v/>
      </c>
      <c r="B1889" s="28" t="str">
        <f>IF(Items!$B1888="","",Items!$B1888)</f>
        <v/>
      </c>
      <c r="C1889" s="32"/>
      <c r="D1889" s="32"/>
      <c r="E1889" s="32" t="str">
        <f t="shared" si="58"/>
        <v/>
      </c>
      <c r="F1889" s="33" t="str">
        <f>IF($B1889="","",Items!$I1888)</f>
        <v/>
      </c>
      <c r="G1889" s="33" t="str">
        <f t="shared" si="59"/>
        <v/>
      </c>
      <c r="H1889" s="28"/>
    </row>
    <row r="1890" spans="1:8" x14ac:dyDescent="0.25">
      <c r="A1890" s="28" t="str">
        <f>IF(Items!$B1889="","",Items!$A1889)</f>
        <v/>
      </c>
      <c r="B1890" s="28" t="str">
        <f>IF(Items!$B1889="","",Items!$B1889)</f>
        <v/>
      </c>
      <c r="C1890" s="32"/>
      <c r="D1890" s="32"/>
      <c r="E1890" s="32" t="str">
        <f t="shared" si="58"/>
        <v/>
      </c>
      <c r="F1890" s="33" t="str">
        <f>IF($B1890="","",Items!$I1889)</f>
        <v/>
      </c>
      <c r="G1890" s="33" t="str">
        <f t="shared" si="59"/>
        <v/>
      </c>
      <c r="H1890" s="28"/>
    </row>
    <row r="1891" spans="1:8" x14ac:dyDescent="0.25">
      <c r="A1891" s="28" t="str">
        <f>IF(Items!$B1890="","",Items!$A1890)</f>
        <v/>
      </c>
      <c r="B1891" s="28" t="str">
        <f>IF(Items!$B1890="","",Items!$B1890)</f>
        <v/>
      </c>
      <c r="C1891" s="32"/>
      <c r="D1891" s="32"/>
      <c r="E1891" s="32" t="str">
        <f t="shared" si="58"/>
        <v/>
      </c>
      <c r="F1891" s="33" t="str">
        <f>IF($B1891="","",Items!$I1890)</f>
        <v/>
      </c>
      <c r="G1891" s="33" t="str">
        <f t="shared" si="59"/>
        <v/>
      </c>
      <c r="H1891" s="28"/>
    </row>
    <row r="1892" spans="1:8" x14ac:dyDescent="0.25">
      <c r="A1892" s="28" t="str">
        <f>IF(Items!$B1891="","",Items!$A1891)</f>
        <v/>
      </c>
      <c r="B1892" s="28" t="str">
        <f>IF(Items!$B1891="","",Items!$B1891)</f>
        <v/>
      </c>
      <c r="C1892" s="32"/>
      <c r="D1892" s="32"/>
      <c r="E1892" s="32" t="str">
        <f t="shared" si="58"/>
        <v/>
      </c>
      <c r="F1892" s="33" t="str">
        <f>IF($B1892="","",Items!$I1891)</f>
        <v/>
      </c>
      <c r="G1892" s="33" t="str">
        <f t="shared" si="59"/>
        <v/>
      </c>
      <c r="H1892" s="28"/>
    </row>
    <row r="1893" spans="1:8" x14ac:dyDescent="0.25">
      <c r="A1893" s="28" t="str">
        <f>IF(Items!$B1892="","",Items!$A1892)</f>
        <v/>
      </c>
      <c r="B1893" s="28" t="str">
        <f>IF(Items!$B1892="","",Items!$B1892)</f>
        <v/>
      </c>
      <c r="C1893" s="32"/>
      <c r="D1893" s="32"/>
      <c r="E1893" s="32" t="str">
        <f t="shared" si="58"/>
        <v/>
      </c>
      <c r="F1893" s="33" t="str">
        <f>IF($B1893="","",Items!$I1892)</f>
        <v/>
      </c>
      <c r="G1893" s="33" t="str">
        <f t="shared" si="59"/>
        <v/>
      </c>
      <c r="H1893" s="28"/>
    </row>
    <row r="1894" spans="1:8" x14ac:dyDescent="0.25">
      <c r="A1894" s="28" t="str">
        <f>IF(Items!$B1893="","",Items!$A1893)</f>
        <v/>
      </c>
      <c r="B1894" s="28" t="str">
        <f>IF(Items!$B1893="","",Items!$B1893)</f>
        <v/>
      </c>
      <c r="C1894" s="32"/>
      <c r="D1894" s="32"/>
      <c r="E1894" s="32" t="str">
        <f t="shared" si="58"/>
        <v/>
      </c>
      <c r="F1894" s="33" t="str">
        <f>IF($B1894="","",Items!$I1893)</f>
        <v/>
      </c>
      <c r="G1894" s="33" t="str">
        <f t="shared" si="59"/>
        <v/>
      </c>
      <c r="H1894" s="28"/>
    </row>
    <row r="1895" spans="1:8" x14ac:dyDescent="0.25">
      <c r="A1895" s="28" t="str">
        <f>IF(Items!$B1894="","",Items!$A1894)</f>
        <v/>
      </c>
      <c r="B1895" s="28" t="str">
        <f>IF(Items!$B1894="","",Items!$B1894)</f>
        <v/>
      </c>
      <c r="C1895" s="32"/>
      <c r="D1895" s="32"/>
      <c r="E1895" s="32" t="str">
        <f t="shared" si="58"/>
        <v/>
      </c>
      <c r="F1895" s="33" t="str">
        <f>IF($B1895="","",Items!$I1894)</f>
        <v/>
      </c>
      <c r="G1895" s="33" t="str">
        <f t="shared" si="59"/>
        <v/>
      </c>
      <c r="H1895" s="28"/>
    </row>
    <row r="1896" spans="1:8" x14ac:dyDescent="0.25">
      <c r="A1896" s="28" t="str">
        <f>IF(Items!$B1895="","",Items!$A1895)</f>
        <v/>
      </c>
      <c r="B1896" s="28" t="str">
        <f>IF(Items!$B1895="","",Items!$B1895)</f>
        <v/>
      </c>
      <c r="C1896" s="32"/>
      <c r="D1896" s="32"/>
      <c r="E1896" s="32" t="str">
        <f t="shared" si="58"/>
        <v/>
      </c>
      <c r="F1896" s="33" t="str">
        <f>IF($B1896="","",Items!$I1895)</f>
        <v/>
      </c>
      <c r="G1896" s="33" t="str">
        <f t="shared" si="59"/>
        <v/>
      </c>
      <c r="H1896" s="28"/>
    </row>
    <row r="1897" spans="1:8" x14ac:dyDescent="0.25">
      <c r="A1897" s="28" t="str">
        <f>IF(Items!$B1896="","",Items!$A1896)</f>
        <v/>
      </c>
      <c r="B1897" s="28" t="str">
        <f>IF(Items!$B1896="","",Items!$B1896)</f>
        <v/>
      </c>
      <c r="C1897" s="32"/>
      <c r="D1897" s="32"/>
      <c r="E1897" s="32" t="str">
        <f t="shared" si="58"/>
        <v/>
      </c>
      <c r="F1897" s="33" t="str">
        <f>IF($B1897="","",Items!$I1896)</f>
        <v/>
      </c>
      <c r="G1897" s="33" t="str">
        <f t="shared" si="59"/>
        <v/>
      </c>
      <c r="H1897" s="28"/>
    </row>
    <row r="1898" spans="1:8" x14ac:dyDescent="0.25">
      <c r="A1898" s="28" t="str">
        <f>IF(Items!$B1897="","",Items!$A1897)</f>
        <v/>
      </c>
      <c r="B1898" s="28" t="str">
        <f>IF(Items!$B1897="","",Items!$B1897)</f>
        <v/>
      </c>
      <c r="C1898" s="32"/>
      <c r="D1898" s="32"/>
      <c r="E1898" s="32" t="str">
        <f t="shared" si="58"/>
        <v/>
      </c>
      <c r="F1898" s="33" t="str">
        <f>IF($B1898="","",Items!$I1897)</f>
        <v/>
      </c>
      <c r="G1898" s="33" t="str">
        <f t="shared" si="59"/>
        <v/>
      </c>
      <c r="H1898" s="28"/>
    </row>
    <row r="1899" spans="1:8" x14ac:dyDescent="0.25">
      <c r="A1899" s="28" t="str">
        <f>IF(Items!$B1898="","",Items!$A1898)</f>
        <v/>
      </c>
      <c r="B1899" s="28" t="str">
        <f>IF(Items!$B1898="","",Items!$B1898)</f>
        <v/>
      </c>
      <c r="C1899" s="32"/>
      <c r="D1899" s="32"/>
      <c r="E1899" s="32" t="str">
        <f t="shared" si="58"/>
        <v/>
      </c>
      <c r="F1899" s="33" t="str">
        <f>IF($B1899="","",Items!$I1898)</f>
        <v/>
      </c>
      <c r="G1899" s="33" t="str">
        <f t="shared" si="59"/>
        <v/>
      </c>
      <c r="H1899" s="28"/>
    </row>
    <row r="1900" spans="1:8" x14ac:dyDescent="0.25">
      <c r="A1900" s="28" t="str">
        <f>IF(Items!$B1899="","",Items!$A1899)</f>
        <v/>
      </c>
      <c r="B1900" s="28" t="str">
        <f>IF(Items!$B1899="","",Items!$B1899)</f>
        <v/>
      </c>
      <c r="C1900" s="32"/>
      <c r="D1900" s="32"/>
      <c r="E1900" s="32" t="str">
        <f t="shared" si="58"/>
        <v/>
      </c>
      <c r="F1900" s="33" t="str">
        <f>IF($B1900="","",Items!$I1899)</f>
        <v/>
      </c>
      <c r="G1900" s="33" t="str">
        <f t="shared" si="59"/>
        <v/>
      </c>
      <c r="H1900" s="28"/>
    </row>
    <row r="1901" spans="1:8" x14ac:dyDescent="0.25">
      <c r="A1901" s="28" t="str">
        <f>IF(Items!$B1900="","",Items!$A1900)</f>
        <v/>
      </c>
      <c r="B1901" s="28" t="str">
        <f>IF(Items!$B1900="","",Items!$B1900)</f>
        <v/>
      </c>
      <c r="C1901" s="32"/>
      <c r="D1901" s="32"/>
      <c r="E1901" s="32" t="str">
        <f t="shared" si="58"/>
        <v/>
      </c>
      <c r="F1901" s="33" t="str">
        <f>IF($B1901="","",Items!$I1900)</f>
        <v/>
      </c>
      <c r="G1901" s="33" t="str">
        <f t="shared" si="59"/>
        <v/>
      </c>
      <c r="H1901" s="28"/>
    </row>
    <row r="1902" spans="1:8" x14ac:dyDescent="0.25">
      <c r="A1902" s="28" t="str">
        <f>IF(Items!$B1901="","",Items!$A1901)</f>
        <v/>
      </c>
      <c r="B1902" s="28" t="str">
        <f>IF(Items!$B1901="","",Items!$B1901)</f>
        <v/>
      </c>
      <c r="C1902" s="32"/>
      <c r="D1902" s="32"/>
      <c r="E1902" s="32" t="str">
        <f t="shared" si="58"/>
        <v/>
      </c>
      <c r="F1902" s="33" t="str">
        <f>IF($B1902="","",Items!$I1901)</f>
        <v/>
      </c>
      <c r="G1902" s="33" t="str">
        <f t="shared" si="59"/>
        <v/>
      </c>
      <c r="H1902" s="28"/>
    </row>
    <row r="1903" spans="1:8" x14ac:dyDescent="0.25">
      <c r="A1903" s="28" t="str">
        <f>IF(Items!$B1902="","",Items!$A1902)</f>
        <v/>
      </c>
      <c r="B1903" s="28" t="str">
        <f>IF(Items!$B1902="","",Items!$B1902)</f>
        <v/>
      </c>
      <c r="C1903" s="32"/>
      <c r="D1903" s="32"/>
      <c r="E1903" s="32" t="str">
        <f t="shared" si="58"/>
        <v/>
      </c>
      <c r="F1903" s="33" t="str">
        <f>IF($B1903="","",Items!$I1902)</f>
        <v/>
      </c>
      <c r="G1903" s="33" t="str">
        <f t="shared" si="59"/>
        <v/>
      </c>
      <c r="H1903" s="28"/>
    </row>
    <row r="1904" spans="1:8" x14ac:dyDescent="0.25">
      <c r="A1904" s="28" t="str">
        <f>IF(Items!$B1903="","",Items!$A1903)</f>
        <v/>
      </c>
      <c r="B1904" s="28" t="str">
        <f>IF(Items!$B1903="","",Items!$B1903)</f>
        <v/>
      </c>
      <c r="C1904" s="32"/>
      <c r="D1904" s="32"/>
      <c r="E1904" s="32" t="str">
        <f t="shared" si="58"/>
        <v/>
      </c>
      <c r="F1904" s="33" t="str">
        <f>IF($B1904="","",Items!$I1903)</f>
        <v/>
      </c>
      <c r="G1904" s="33" t="str">
        <f t="shared" si="59"/>
        <v/>
      </c>
      <c r="H1904" s="28"/>
    </row>
    <row r="1905" spans="1:8" x14ac:dyDescent="0.25">
      <c r="A1905" s="28" t="str">
        <f>IF(Items!$B1904="","",Items!$A1904)</f>
        <v/>
      </c>
      <c r="B1905" s="28" t="str">
        <f>IF(Items!$B1904="","",Items!$B1904)</f>
        <v/>
      </c>
      <c r="C1905" s="32"/>
      <c r="D1905" s="32"/>
      <c r="E1905" s="32" t="str">
        <f t="shared" si="58"/>
        <v/>
      </c>
      <c r="F1905" s="33" t="str">
        <f>IF($B1905="","",Items!$I1904)</f>
        <v/>
      </c>
      <c r="G1905" s="33" t="str">
        <f t="shared" si="59"/>
        <v/>
      </c>
      <c r="H1905" s="28"/>
    </row>
    <row r="1906" spans="1:8" x14ac:dyDescent="0.25">
      <c r="A1906" s="28" t="str">
        <f>IF(Items!$B1905="","",Items!$A1905)</f>
        <v/>
      </c>
      <c r="B1906" s="28" t="str">
        <f>IF(Items!$B1905="","",Items!$B1905)</f>
        <v/>
      </c>
      <c r="C1906" s="32"/>
      <c r="D1906" s="32"/>
      <c r="E1906" s="32" t="str">
        <f t="shared" si="58"/>
        <v/>
      </c>
      <c r="F1906" s="33" t="str">
        <f>IF($B1906="","",Items!$I1905)</f>
        <v/>
      </c>
      <c r="G1906" s="33" t="str">
        <f t="shared" si="59"/>
        <v/>
      </c>
      <c r="H1906" s="28"/>
    </row>
    <row r="1907" spans="1:8" x14ac:dyDescent="0.25">
      <c r="A1907" s="28" t="str">
        <f>IF(Items!$B1906="","",Items!$A1906)</f>
        <v/>
      </c>
      <c r="B1907" s="28" t="str">
        <f>IF(Items!$B1906="","",Items!$B1906)</f>
        <v/>
      </c>
      <c r="C1907" s="32"/>
      <c r="D1907" s="32"/>
      <c r="E1907" s="32" t="str">
        <f t="shared" si="58"/>
        <v/>
      </c>
      <c r="F1907" s="33" t="str">
        <f>IF($B1907="","",Items!$I1906)</f>
        <v/>
      </c>
      <c r="G1907" s="33" t="str">
        <f t="shared" si="59"/>
        <v/>
      </c>
      <c r="H1907" s="28"/>
    </row>
    <row r="1908" spans="1:8" x14ac:dyDescent="0.25">
      <c r="A1908" s="28" t="str">
        <f>IF(Items!$B1907="","",Items!$A1907)</f>
        <v/>
      </c>
      <c r="B1908" s="28" t="str">
        <f>IF(Items!$B1907="","",Items!$B1907)</f>
        <v/>
      </c>
      <c r="C1908" s="32"/>
      <c r="D1908" s="32"/>
      <c r="E1908" s="32" t="str">
        <f t="shared" si="58"/>
        <v/>
      </c>
      <c r="F1908" s="33" t="str">
        <f>IF($B1908="","",Items!$I1907)</f>
        <v/>
      </c>
      <c r="G1908" s="33" t="str">
        <f t="shared" si="59"/>
        <v/>
      </c>
      <c r="H1908" s="28"/>
    </row>
    <row r="1909" spans="1:8" x14ac:dyDescent="0.25">
      <c r="A1909" s="28" t="str">
        <f>IF(Items!$B1908="","",Items!$A1908)</f>
        <v/>
      </c>
      <c r="B1909" s="28" t="str">
        <f>IF(Items!$B1908="","",Items!$B1908)</f>
        <v/>
      </c>
      <c r="C1909" s="32"/>
      <c r="D1909" s="32"/>
      <c r="E1909" s="32" t="str">
        <f t="shared" si="58"/>
        <v/>
      </c>
      <c r="F1909" s="33" t="str">
        <f>IF($B1909="","",Items!$I1908)</f>
        <v/>
      </c>
      <c r="G1909" s="33" t="str">
        <f t="shared" si="59"/>
        <v/>
      </c>
      <c r="H1909" s="28"/>
    </row>
    <row r="1910" spans="1:8" x14ac:dyDescent="0.25">
      <c r="A1910" s="28" t="str">
        <f>IF(Items!$B1909="","",Items!$A1909)</f>
        <v/>
      </c>
      <c r="B1910" s="28" t="str">
        <f>IF(Items!$B1909="","",Items!$B1909)</f>
        <v/>
      </c>
      <c r="C1910" s="32"/>
      <c r="D1910" s="32"/>
      <c r="E1910" s="32" t="str">
        <f t="shared" si="58"/>
        <v/>
      </c>
      <c r="F1910" s="33" t="str">
        <f>IF($B1910="","",Items!$I1909)</f>
        <v/>
      </c>
      <c r="G1910" s="33" t="str">
        <f t="shared" si="59"/>
        <v/>
      </c>
      <c r="H1910" s="28"/>
    </row>
    <row r="1911" spans="1:8" x14ac:dyDescent="0.25">
      <c r="A1911" s="28" t="str">
        <f>IF(Items!$B1910="","",Items!$A1910)</f>
        <v/>
      </c>
      <c r="B1911" s="28" t="str">
        <f>IF(Items!$B1910="","",Items!$B1910)</f>
        <v/>
      </c>
      <c r="C1911" s="32"/>
      <c r="D1911" s="32"/>
      <c r="E1911" s="32" t="str">
        <f t="shared" si="58"/>
        <v/>
      </c>
      <c r="F1911" s="33" t="str">
        <f>IF($B1911="","",Items!$I1910)</f>
        <v/>
      </c>
      <c r="G1911" s="33" t="str">
        <f t="shared" si="59"/>
        <v/>
      </c>
      <c r="H1911" s="28"/>
    </row>
    <row r="1912" spans="1:8" x14ac:dyDescent="0.25">
      <c r="A1912" s="28" t="str">
        <f>IF(Items!$B1911="","",Items!$A1911)</f>
        <v/>
      </c>
      <c r="B1912" s="28" t="str">
        <f>IF(Items!$B1911="","",Items!$B1911)</f>
        <v/>
      </c>
      <c r="C1912" s="32"/>
      <c r="D1912" s="32"/>
      <c r="E1912" s="32" t="str">
        <f t="shared" si="58"/>
        <v/>
      </c>
      <c r="F1912" s="33" t="str">
        <f>IF($B1912="","",Items!$I1911)</f>
        <v/>
      </c>
      <c r="G1912" s="33" t="str">
        <f t="shared" si="59"/>
        <v/>
      </c>
      <c r="H1912" s="28"/>
    </row>
    <row r="1913" spans="1:8" x14ac:dyDescent="0.25">
      <c r="A1913" s="28" t="str">
        <f>IF(Items!$B1912="","",Items!$A1912)</f>
        <v/>
      </c>
      <c r="B1913" s="28" t="str">
        <f>IF(Items!$B1912="","",Items!$B1912)</f>
        <v/>
      </c>
      <c r="C1913" s="32"/>
      <c r="D1913" s="32"/>
      <c r="E1913" s="32" t="str">
        <f t="shared" si="58"/>
        <v/>
      </c>
      <c r="F1913" s="33" t="str">
        <f>IF($B1913="","",Items!$I1912)</f>
        <v/>
      </c>
      <c r="G1913" s="33" t="str">
        <f t="shared" si="59"/>
        <v/>
      </c>
      <c r="H1913" s="28"/>
    </row>
    <row r="1914" spans="1:8" x14ac:dyDescent="0.25">
      <c r="A1914" s="28" t="str">
        <f>IF(Items!$B1913="","",Items!$A1913)</f>
        <v/>
      </c>
      <c r="B1914" s="28" t="str">
        <f>IF(Items!$B1913="","",Items!$B1913)</f>
        <v/>
      </c>
      <c r="C1914" s="32"/>
      <c r="D1914" s="32"/>
      <c r="E1914" s="32" t="str">
        <f t="shared" si="58"/>
        <v/>
      </c>
      <c r="F1914" s="33" t="str">
        <f>IF($B1914="","",Items!$I1913)</f>
        <v/>
      </c>
      <c r="G1914" s="33" t="str">
        <f t="shared" si="59"/>
        <v/>
      </c>
      <c r="H1914" s="28"/>
    </row>
    <row r="1915" spans="1:8" x14ac:dyDescent="0.25">
      <c r="A1915" s="28" t="str">
        <f>IF(Items!$B1914="","",Items!$A1914)</f>
        <v/>
      </c>
      <c r="B1915" s="28" t="str">
        <f>IF(Items!$B1914="","",Items!$B1914)</f>
        <v/>
      </c>
      <c r="C1915" s="32"/>
      <c r="D1915" s="32"/>
      <c r="E1915" s="32" t="str">
        <f t="shared" si="58"/>
        <v/>
      </c>
      <c r="F1915" s="33" t="str">
        <f>IF($B1915="","",Items!$I1914)</f>
        <v/>
      </c>
      <c r="G1915" s="33" t="str">
        <f t="shared" si="59"/>
        <v/>
      </c>
      <c r="H1915" s="28"/>
    </row>
    <row r="1916" spans="1:8" x14ac:dyDescent="0.25">
      <c r="A1916" s="28" t="str">
        <f>IF(Items!$B1915="","",Items!$A1915)</f>
        <v/>
      </c>
      <c r="B1916" s="28" t="str">
        <f>IF(Items!$B1915="","",Items!$B1915)</f>
        <v/>
      </c>
      <c r="C1916" s="32"/>
      <c r="D1916" s="32"/>
      <c r="E1916" s="32" t="str">
        <f t="shared" si="58"/>
        <v/>
      </c>
      <c r="F1916" s="33" t="str">
        <f>IF($B1916="","",Items!$I1915)</f>
        <v/>
      </c>
      <c r="G1916" s="33" t="str">
        <f t="shared" si="59"/>
        <v/>
      </c>
      <c r="H1916" s="28"/>
    </row>
    <row r="1917" spans="1:8" x14ac:dyDescent="0.25">
      <c r="A1917" s="28" t="str">
        <f>IF(Items!$B1916="","",Items!$A1916)</f>
        <v/>
      </c>
      <c r="B1917" s="28" t="str">
        <f>IF(Items!$B1916="","",Items!$B1916)</f>
        <v/>
      </c>
      <c r="C1917" s="32"/>
      <c r="D1917" s="32"/>
      <c r="E1917" s="32" t="str">
        <f t="shared" si="58"/>
        <v/>
      </c>
      <c r="F1917" s="33" t="str">
        <f>IF($B1917="","",Items!$I1916)</f>
        <v/>
      </c>
      <c r="G1917" s="33" t="str">
        <f t="shared" si="59"/>
        <v/>
      </c>
      <c r="H1917" s="28"/>
    </row>
    <row r="1918" spans="1:8" x14ac:dyDescent="0.25">
      <c r="A1918" s="28" t="str">
        <f>IF(Items!$B1917="","",Items!$A1917)</f>
        <v/>
      </c>
      <c r="B1918" s="28" t="str">
        <f>IF(Items!$B1917="","",Items!$B1917)</f>
        <v/>
      </c>
      <c r="C1918" s="32"/>
      <c r="D1918" s="32"/>
      <c r="E1918" s="32" t="str">
        <f t="shared" si="58"/>
        <v/>
      </c>
      <c r="F1918" s="33" t="str">
        <f>IF($B1918="","",Items!$I1917)</f>
        <v/>
      </c>
      <c r="G1918" s="33" t="str">
        <f t="shared" si="59"/>
        <v/>
      </c>
      <c r="H1918" s="28"/>
    </row>
    <row r="1919" spans="1:8" x14ac:dyDescent="0.25">
      <c r="A1919" s="28" t="str">
        <f>IF(Items!$B1918="","",Items!$A1918)</f>
        <v/>
      </c>
      <c r="B1919" s="28" t="str">
        <f>IF(Items!$B1918="","",Items!$B1918)</f>
        <v/>
      </c>
      <c r="C1919" s="32"/>
      <c r="D1919" s="32"/>
      <c r="E1919" s="32" t="str">
        <f t="shared" si="58"/>
        <v/>
      </c>
      <c r="F1919" s="33" t="str">
        <f>IF($B1919="","",Items!$I1918)</f>
        <v/>
      </c>
      <c r="G1919" s="33" t="str">
        <f t="shared" si="59"/>
        <v/>
      </c>
      <c r="H1919" s="28"/>
    </row>
    <row r="1920" spans="1:8" x14ac:dyDescent="0.25">
      <c r="A1920" s="28" t="str">
        <f>IF(Items!$B1919="","",Items!$A1919)</f>
        <v/>
      </c>
      <c r="B1920" s="28" t="str">
        <f>IF(Items!$B1919="","",Items!$B1919)</f>
        <v/>
      </c>
      <c r="C1920" s="32"/>
      <c r="D1920" s="32"/>
      <c r="E1920" s="32" t="str">
        <f t="shared" si="58"/>
        <v/>
      </c>
      <c r="F1920" s="33" t="str">
        <f>IF($B1920="","",Items!$I1919)</f>
        <v/>
      </c>
      <c r="G1920" s="33" t="str">
        <f t="shared" si="59"/>
        <v/>
      </c>
      <c r="H1920" s="28"/>
    </row>
    <row r="1921" spans="1:8" x14ac:dyDescent="0.25">
      <c r="A1921" s="28" t="str">
        <f>IF(Items!$B1920="","",Items!$A1920)</f>
        <v/>
      </c>
      <c r="B1921" s="28" t="str">
        <f>IF(Items!$B1920="","",Items!$B1920)</f>
        <v/>
      </c>
      <c r="C1921" s="32"/>
      <c r="D1921" s="32"/>
      <c r="E1921" s="32" t="str">
        <f t="shared" si="58"/>
        <v/>
      </c>
      <c r="F1921" s="33" t="str">
        <f>IF($B1921="","",Items!$I1920)</f>
        <v/>
      </c>
      <c r="G1921" s="33" t="str">
        <f t="shared" si="59"/>
        <v/>
      </c>
      <c r="H1921" s="28"/>
    </row>
    <row r="1922" spans="1:8" x14ac:dyDescent="0.25">
      <c r="A1922" s="28" t="str">
        <f>IF(Items!$B1921="","",Items!$A1921)</f>
        <v/>
      </c>
      <c r="B1922" s="28" t="str">
        <f>IF(Items!$B1921="","",Items!$B1921)</f>
        <v/>
      </c>
      <c r="C1922" s="32"/>
      <c r="D1922" s="32"/>
      <c r="E1922" s="32" t="str">
        <f t="shared" si="58"/>
        <v/>
      </c>
      <c r="F1922" s="33" t="str">
        <f>IF($B1922="","",Items!$I1921)</f>
        <v/>
      </c>
      <c r="G1922" s="33" t="str">
        <f t="shared" si="59"/>
        <v/>
      </c>
      <c r="H1922" s="28"/>
    </row>
    <row r="1923" spans="1:8" x14ac:dyDescent="0.25">
      <c r="A1923" s="28" t="str">
        <f>IF(Items!$B1922="","",Items!$A1922)</f>
        <v/>
      </c>
      <c r="B1923" s="28" t="str">
        <f>IF(Items!$B1922="","",Items!$B1922)</f>
        <v/>
      </c>
      <c r="C1923" s="32"/>
      <c r="D1923" s="32"/>
      <c r="E1923" s="32" t="str">
        <f t="shared" si="58"/>
        <v/>
      </c>
      <c r="F1923" s="33" t="str">
        <f>IF($B1923="","",Items!$I1922)</f>
        <v/>
      </c>
      <c r="G1923" s="33" t="str">
        <f t="shared" si="59"/>
        <v/>
      </c>
      <c r="H1923" s="28"/>
    </row>
    <row r="1924" spans="1:8" x14ac:dyDescent="0.25">
      <c r="A1924" s="28" t="str">
        <f>IF(Items!$B1923="","",Items!$A1923)</f>
        <v/>
      </c>
      <c r="B1924" s="28" t="str">
        <f>IF(Items!$B1923="","",Items!$B1923)</f>
        <v/>
      </c>
      <c r="C1924" s="32"/>
      <c r="D1924" s="32"/>
      <c r="E1924" s="32" t="str">
        <f t="shared" si="58"/>
        <v/>
      </c>
      <c r="F1924" s="33" t="str">
        <f>IF($B1924="","",Items!$I1923)</f>
        <v/>
      </c>
      <c r="G1924" s="33" t="str">
        <f t="shared" si="59"/>
        <v/>
      </c>
      <c r="H1924" s="28"/>
    </row>
    <row r="1925" spans="1:8" x14ac:dyDescent="0.25">
      <c r="A1925" s="28" t="str">
        <f>IF(Items!$B1924="","",Items!$A1924)</f>
        <v/>
      </c>
      <c r="B1925" s="28" t="str">
        <f>IF(Items!$B1924="","",Items!$B1924)</f>
        <v/>
      </c>
      <c r="C1925" s="32"/>
      <c r="D1925" s="32"/>
      <c r="E1925" s="32" t="str">
        <f t="shared" si="58"/>
        <v/>
      </c>
      <c r="F1925" s="33" t="str">
        <f>IF($B1925="","",Items!$I1924)</f>
        <v/>
      </c>
      <c r="G1925" s="33" t="str">
        <f t="shared" si="59"/>
        <v/>
      </c>
      <c r="H1925" s="28"/>
    </row>
    <row r="1926" spans="1:8" x14ac:dyDescent="0.25">
      <c r="A1926" s="28" t="str">
        <f>IF(Items!$B1925="","",Items!$A1925)</f>
        <v/>
      </c>
      <c r="B1926" s="28" t="str">
        <f>IF(Items!$B1925="","",Items!$B1925)</f>
        <v/>
      </c>
      <c r="C1926" s="32"/>
      <c r="D1926" s="32"/>
      <c r="E1926" s="32" t="str">
        <f t="shared" ref="E1926:E1989" si="60">IF(OR($B1926="",$D1926=""),"",$D1926-$C1926)</f>
        <v/>
      </c>
      <c r="F1926" s="33" t="str">
        <f>IF($B1926="","",Items!$I1925)</f>
        <v/>
      </c>
      <c r="G1926" s="33" t="str">
        <f t="shared" ref="G1926:G1989" si="61">IF($E1926="","",$E1926*$F1926)</f>
        <v/>
      </c>
      <c r="H1926" s="28"/>
    </row>
    <row r="1927" spans="1:8" x14ac:dyDescent="0.25">
      <c r="A1927" s="28" t="str">
        <f>IF(Items!$B1926="","",Items!$A1926)</f>
        <v/>
      </c>
      <c r="B1927" s="28" t="str">
        <f>IF(Items!$B1926="","",Items!$B1926)</f>
        <v/>
      </c>
      <c r="C1927" s="32"/>
      <c r="D1927" s="32"/>
      <c r="E1927" s="32" t="str">
        <f t="shared" si="60"/>
        <v/>
      </c>
      <c r="F1927" s="33" t="str">
        <f>IF($B1927="","",Items!$I1926)</f>
        <v/>
      </c>
      <c r="G1927" s="33" t="str">
        <f t="shared" si="61"/>
        <v/>
      </c>
      <c r="H1927" s="28"/>
    </row>
    <row r="1928" spans="1:8" x14ac:dyDescent="0.25">
      <c r="A1928" s="28" t="str">
        <f>IF(Items!$B1927="","",Items!$A1927)</f>
        <v/>
      </c>
      <c r="B1928" s="28" t="str">
        <f>IF(Items!$B1927="","",Items!$B1927)</f>
        <v/>
      </c>
      <c r="C1928" s="32"/>
      <c r="D1928" s="32"/>
      <c r="E1928" s="32" t="str">
        <f t="shared" si="60"/>
        <v/>
      </c>
      <c r="F1928" s="33" t="str">
        <f>IF($B1928="","",Items!$I1927)</f>
        <v/>
      </c>
      <c r="G1928" s="33" t="str">
        <f t="shared" si="61"/>
        <v/>
      </c>
      <c r="H1928" s="28"/>
    </row>
    <row r="1929" spans="1:8" x14ac:dyDescent="0.25">
      <c r="A1929" s="28" t="str">
        <f>IF(Items!$B1928="","",Items!$A1928)</f>
        <v/>
      </c>
      <c r="B1929" s="28" t="str">
        <f>IF(Items!$B1928="","",Items!$B1928)</f>
        <v/>
      </c>
      <c r="C1929" s="32"/>
      <c r="D1929" s="32"/>
      <c r="E1929" s="32" t="str">
        <f t="shared" si="60"/>
        <v/>
      </c>
      <c r="F1929" s="33" t="str">
        <f>IF($B1929="","",Items!$I1928)</f>
        <v/>
      </c>
      <c r="G1929" s="33" t="str">
        <f t="shared" si="61"/>
        <v/>
      </c>
      <c r="H1929" s="28"/>
    </row>
    <row r="1930" spans="1:8" x14ac:dyDescent="0.25">
      <c r="A1930" s="28" t="str">
        <f>IF(Items!$B1929="","",Items!$A1929)</f>
        <v/>
      </c>
      <c r="B1930" s="28" t="str">
        <f>IF(Items!$B1929="","",Items!$B1929)</f>
        <v/>
      </c>
      <c r="C1930" s="32"/>
      <c r="D1930" s="32"/>
      <c r="E1930" s="32" t="str">
        <f t="shared" si="60"/>
        <v/>
      </c>
      <c r="F1930" s="33" t="str">
        <f>IF($B1930="","",Items!$I1929)</f>
        <v/>
      </c>
      <c r="G1930" s="33" t="str">
        <f t="shared" si="61"/>
        <v/>
      </c>
      <c r="H1930" s="28"/>
    </row>
    <row r="1931" spans="1:8" x14ac:dyDescent="0.25">
      <c r="A1931" s="28" t="str">
        <f>IF(Items!$B1930="","",Items!$A1930)</f>
        <v/>
      </c>
      <c r="B1931" s="28" t="str">
        <f>IF(Items!$B1930="","",Items!$B1930)</f>
        <v/>
      </c>
      <c r="C1931" s="32"/>
      <c r="D1931" s="32"/>
      <c r="E1931" s="32" t="str">
        <f t="shared" si="60"/>
        <v/>
      </c>
      <c r="F1931" s="33" t="str">
        <f>IF($B1931="","",Items!$I1930)</f>
        <v/>
      </c>
      <c r="G1931" s="33" t="str">
        <f t="shared" si="61"/>
        <v/>
      </c>
      <c r="H1931" s="28"/>
    </row>
    <row r="1932" spans="1:8" x14ac:dyDescent="0.25">
      <c r="A1932" s="28" t="str">
        <f>IF(Items!$B1931="","",Items!$A1931)</f>
        <v/>
      </c>
      <c r="B1932" s="28" t="str">
        <f>IF(Items!$B1931="","",Items!$B1931)</f>
        <v/>
      </c>
      <c r="C1932" s="32"/>
      <c r="D1932" s="32"/>
      <c r="E1932" s="32" t="str">
        <f t="shared" si="60"/>
        <v/>
      </c>
      <c r="F1932" s="33" t="str">
        <f>IF($B1932="","",Items!$I1931)</f>
        <v/>
      </c>
      <c r="G1932" s="33" t="str">
        <f t="shared" si="61"/>
        <v/>
      </c>
      <c r="H1932" s="28"/>
    </row>
    <row r="1933" spans="1:8" x14ac:dyDescent="0.25">
      <c r="A1933" s="28" t="str">
        <f>IF(Items!$B1932="","",Items!$A1932)</f>
        <v/>
      </c>
      <c r="B1933" s="28" t="str">
        <f>IF(Items!$B1932="","",Items!$B1932)</f>
        <v/>
      </c>
      <c r="C1933" s="32"/>
      <c r="D1933" s="32"/>
      <c r="E1933" s="32" t="str">
        <f t="shared" si="60"/>
        <v/>
      </c>
      <c r="F1933" s="33" t="str">
        <f>IF($B1933="","",Items!$I1932)</f>
        <v/>
      </c>
      <c r="G1933" s="33" t="str">
        <f t="shared" si="61"/>
        <v/>
      </c>
      <c r="H1933" s="28"/>
    </row>
    <row r="1934" spans="1:8" x14ac:dyDescent="0.25">
      <c r="A1934" s="28" t="str">
        <f>IF(Items!$B1933="","",Items!$A1933)</f>
        <v/>
      </c>
      <c r="B1934" s="28" t="str">
        <f>IF(Items!$B1933="","",Items!$B1933)</f>
        <v/>
      </c>
      <c r="C1934" s="32"/>
      <c r="D1934" s="32"/>
      <c r="E1934" s="32" t="str">
        <f t="shared" si="60"/>
        <v/>
      </c>
      <c r="F1934" s="33" t="str">
        <f>IF($B1934="","",Items!$I1933)</f>
        <v/>
      </c>
      <c r="G1934" s="33" t="str">
        <f t="shared" si="61"/>
        <v/>
      </c>
      <c r="H1934" s="28"/>
    </row>
    <row r="1935" spans="1:8" x14ac:dyDescent="0.25">
      <c r="A1935" s="28" t="str">
        <f>IF(Items!$B1934="","",Items!$A1934)</f>
        <v/>
      </c>
      <c r="B1935" s="28" t="str">
        <f>IF(Items!$B1934="","",Items!$B1934)</f>
        <v/>
      </c>
      <c r="C1935" s="32"/>
      <c r="D1935" s="32"/>
      <c r="E1935" s="32" t="str">
        <f t="shared" si="60"/>
        <v/>
      </c>
      <c r="F1935" s="33" t="str">
        <f>IF($B1935="","",Items!$I1934)</f>
        <v/>
      </c>
      <c r="G1935" s="33" t="str">
        <f t="shared" si="61"/>
        <v/>
      </c>
      <c r="H1935" s="28"/>
    </row>
    <row r="1936" spans="1:8" x14ac:dyDescent="0.25">
      <c r="A1936" s="28" t="str">
        <f>IF(Items!$B1935="","",Items!$A1935)</f>
        <v/>
      </c>
      <c r="B1936" s="28" t="str">
        <f>IF(Items!$B1935="","",Items!$B1935)</f>
        <v/>
      </c>
      <c r="C1936" s="32"/>
      <c r="D1936" s="32"/>
      <c r="E1936" s="32" t="str">
        <f t="shared" si="60"/>
        <v/>
      </c>
      <c r="F1936" s="33" t="str">
        <f>IF($B1936="","",Items!$I1935)</f>
        <v/>
      </c>
      <c r="G1936" s="33" t="str">
        <f t="shared" si="61"/>
        <v/>
      </c>
      <c r="H1936" s="28"/>
    </row>
    <row r="1937" spans="1:8" x14ac:dyDescent="0.25">
      <c r="A1937" s="28" t="str">
        <f>IF(Items!$B1936="","",Items!$A1936)</f>
        <v/>
      </c>
      <c r="B1937" s="28" t="str">
        <f>IF(Items!$B1936="","",Items!$B1936)</f>
        <v/>
      </c>
      <c r="C1937" s="32"/>
      <c r="D1937" s="32"/>
      <c r="E1937" s="32" t="str">
        <f t="shared" si="60"/>
        <v/>
      </c>
      <c r="F1937" s="33" t="str">
        <f>IF($B1937="","",Items!$I1936)</f>
        <v/>
      </c>
      <c r="G1937" s="33" t="str">
        <f t="shared" si="61"/>
        <v/>
      </c>
      <c r="H1937" s="28"/>
    </row>
    <row r="1938" spans="1:8" x14ac:dyDescent="0.25">
      <c r="A1938" s="28" t="str">
        <f>IF(Items!$B1937="","",Items!$A1937)</f>
        <v/>
      </c>
      <c r="B1938" s="28" t="str">
        <f>IF(Items!$B1937="","",Items!$B1937)</f>
        <v/>
      </c>
      <c r="C1938" s="32"/>
      <c r="D1938" s="32"/>
      <c r="E1938" s="32" t="str">
        <f t="shared" si="60"/>
        <v/>
      </c>
      <c r="F1938" s="33" t="str">
        <f>IF($B1938="","",Items!$I1937)</f>
        <v/>
      </c>
      <c r="G1938" s="33" t="str">
        <f t="shared" si="61"/>
        <v/>
      </c>
      <c r="H1938" s="28"/>
    </row>
    <row r="1939" spans="1:8" x14ac:dyDescent="0.25">
      <c r="A1939" s="28" t="str">
        <f>IF(Items!$B1938="","",Items!$A1938)</f>
        <v/>
      </c>
      <c r="B1939" s="28" t="str">
        <f>IF(Items!$B1938="","",Items!$B1938)</f>
        <v/>
      </c>
      <c r="C1939" s="32"/>
      <c r="D1939" s="32"/>
      <c r="E1939" s="32" t="str">
        <f t="shared" si="60"/>
        <v/>
      </c>
      <c r="F1939" s="33" t="str">
        <f>IF($B1939="","",Items!$I1938)</f>
        <v/>
      </c>
      <c r="G1939" s="33" t="str">
        <f t="shared" si="61"/>
        <v/>
      </c>
      <c r="H1939" s="28"/>
    </row>
    <row r="1940" spans="1:8" x14ac:dyDescent="0.25">
      <c r="A1940" s="28" t="str">
        <f>IF(Items!$B1939="","",Items!$A1939)</f>
        <v/>
      </c>
      <c r="B1940" s="28" t="str">
        <f>IF(Items!$B1939="","",Items!$B1939)</f>
        <v/>
      </c>
      <c r="C1940" s="32"/>
      <c r="D1940" s="32"/>
      <c r="E1940" s="32" t="str">
        <f t="shared" si="60"/>
        <v/>
      </c>
      <c r="F1940" s="33" t="str">
        <f>IF($B1940="","",Items!$I1939)</f>
        <v/>
      </c>
      <c r="G1940" s="33" t="str">
        <f t="shared" si="61"/>
        <v/>
      </c>
      <c r="H1940" s="28"/>
    </row>
    <row r="1941" spans="1:8" x14ac:dyDescent="0.25">
      <c r="A1941" s="28" t="str">
        <f>IF(Items!$B1940="","",Items!$A1940)</f>
        <v/>
      </c>
      <c r="B1941" s="28" t="str">
        <f>IF(Items!$B1940="","",Items!$B1940)</f>
        <v/>
      </c>
      <c r="C1941" s="32"/>
      <c r="D1941" s="32"/>
      <c r="E1941" s="32" t="str">
        <f t="shared" si="60"/>
        <v/>
      </c>
      <c r="F1941" s="33" t="str">
        <f>IF($B1941="","",Items!$I1940)</f>
        <v/>
      </c>
      <c r="G1941" s="33" t="str">
        <f t="shared" si="61"/>
        <v/>
      </c>
      <c r="H1941" s="28"/>
    </row>
    <row r="1942" spans="1:8" x14ac:dyDescent="0.25">
      <c r="A1942" s="28" t="str">
        <f>IF(Items!$B1941="","",Items!$A1941)</f>
        <v/>
      </c>
      <c r="B1942" s="28" t="str">
        <f>IF(Items!$B1941="","",Items!$B1941)</f>
        <v/>
      </c>
      <c r="C1942" s="32"/>
      <c r="D1942" s="32"/>
      <c r="E1942" s="32" t="str">
        <f t="shared" si="60"/>
        <v/>
      </c>
      <c r="F1942" s="33" t="str">
        <f>IF($B1942="","",Items!$I1941)</f>
        <v/>
      </c>
      <c r="G1942" s="33" t="str">
        <f t="shared" si="61"/>
        <v/>
      </c>
      <c r="H1942" s="28"/>
    </row>
    <row r="1943" spans="1:8" x14ac:dyDescent="0.25">
      <c r="A1943" s="28" t="str">
        <f>IF(Items!$B1942="","",Items!$A1942)</f>
        <v/>
      </c>
      <c r="B1943" s="28" t="str">
        <f>IF(Items!$B1942="","",Items!$B1942)</f>
        <v/>
      </c>
      <c r="C1943" s="32"/>
      <c r="D1943" s="32"/>
      <c r="E1943" s="32" t="str">
        <f t="shared" si="60"/>
        <v/>
      </c>
      <c r="F1943" s="33" t="str">
        <f>IF($B1943="","",Items!$I1942)</f>
        <v/>
      </c>
      <c r="G1943" s="33" t="str">
        <f t="shared" si="61"/>
        <v/>
      </c>
      <c r="H1943" s="28"/>
    </row>
    <row r="1944" spans="1:8" x14ac:dyDescent="0.25">
      <c r="A1944" s="28" t="str">
        <f>IF(Items!$B1943="","",Items!$A1943)</f>
        <v/>
      </c>
      <c r="B1944" s="28" t="str">
        <f>IF(Items!$B1943="","",Items!$B1943)</f>
        <v/>
      </c>
      <c r="C1944" s="32"/>
      <c r="D1944" s="32"/>
      <c r="E1944" s="32" t="str">
        <f t="shared" si="60"/>
        <v/>
      </c>
      <c r="F1944" s="33" t="str">
        <f>IF($B1944="","",Items!$I1943)</f>
        <v/>
      </c>
      <c r="G1944" s="33" t="str">
        <f t="shared" si="61"/>
        <v/>
      </c>
      <c r="H1944" s="28"/>
    </row>
    <row r="1945" spans="1:8" x14ac:dyDescent="0.25">
      <c r="A1945" s="28" t="str">
        <f>IF(Items!$B1944="","",Items!$A1944)</f>
        <v/>
      </c>
      <c r="B1945" s="28" t="str">
        <f>IF(Items!$B1944="","",Items!$B1944)</f>
        <v/>
      </c>
      <c r="C1945" s="32"/>
      <c r="D1945" s="32"/>
      <c r="E1945" s="32" t="str">
        <f t="shared" si="60"/>
        <v/>
      </c>
      <c r="F1945" s="33" t="str">
        <f>IF($B1945="","",Items!$I1944)</f>
        <v/>
      </c>
      <c r="G1945" s="33" t="str">
        <f t="shared" si="61"/>
        <v/>
      </c>
      <c r="H1945" s="28"/>
    </row>
    <row r="1946" spans="1:8" x14ac:dyDescent="0.25">
      <c r="A1946" s="28" t="str">
        <f>IF(Items!$B1945="","",Items!$A1945)</f>
        <v/>
      </c>
      <c r="B1946" s="28" t="str">
        <f>IF(Items!$B1945="","",Items!$B1945)</f>
        <v/>
      </c>
      <c r="C1946" s="32"/>
      <c r="D1946" s="32"/>
      <c r="E1946" s="32" t="str">
        <f t="shared" si="60"/>
        <v/>
      </c>
      <c r="F1946" s="33" t="str">
        <f>IF($B1946="","",Items!$I1945)</f>
        <v/>
      </c>
      <c r="G1946" s="33" t="str">
        <f t="shared" si="61"/>
        <v/>
      </c>
      <c r="H1946" s="28"/>
    </row>
    <row r="1947" spans="1:8" x14ac:dyDescent="0.25">
      <c r="A1947" s="28" t="str">
        <f>IF(Items!$B1946="","",Items!$A1946)</f>
        <v/>
      </c>
      <c r="B1947" s="28" t="str">
        <f>IF(Items!$B1946="","",Items!$B1946)</f>
        <v/>
      </c>
      <c r="C1947" s="32"/>
      <c r="D1947" s="32"/>
      <c r="E1947" s="32" t="str">
        <f t="shared" si="60"/>
        <v/>
      </c>
      <c r="F1947" s="33" t="str">
        <f>IF($B1947="","",Items!$I1946)</f>
        <v/>
      </c>
      <c r="G1947" s="33" t="str">
        <f t="shared" si="61"/>
        <v/>
      </c>
      <c r="H1947" s="28"/>
    </row>
    <row r="1948" spans="1:8" x14ac:dyDescent="0.25">
      <c r="A1948" s="28" t="str">
        <f>IF(Items!$B1947="","",Items!$A1947)</f>
        <v/>
      </c>
      <c r="B1948" s="28" t="str">
        <f>IF(Items!$B1947="","",Items!$B1947)</f>
        <v/>
      </c>
      <c r="C1948" s="32"/>
      <c r="D1948" s="32"/>
      <c r="E1948" s="32" t="str">
        <f t="shared" si="60"/>
        <v/>
      </c>
      <c r="F1948" s="33" t="str">
        <f>IF($B1948="","",Items!$I1947)</f>
        <v/>
      </c>
      <c r="G1948" s="33" t="str">
        <f t="shared" si="61"/>
        <v/>
      </c>
      <c r="H1948" s="28"/>
    </row>
    <row r="1949" spans="1:8" x14ac:dyDescent="0.25">
      <c r="A1949" s="28" t="str">
        <f>IF(Items!$B1948="","",Items!$A1948)</f>
        <v/>
      </c>
      <c r="B1949" s="28" t="str">
        <f>IF(Items!$B1948="","",Items!$B1948)</f>
        <v/>
      </c>
      <c r="C1949" s="32"/>
      <c r="D1949" s="32"/>
      <c r="E1949" s="32" t="str">
        <f t="shared" si="60"/>
        <v/>
      </c>
      <c r="F1949" s="33" t="str">
        <f>IF($B1949="","",Items!$I1948)</f>
        <v/>
      </c>
      <c r="G1949" s="33" t="str">
        <f t="shared" si="61"/>
        <v/>
      </c>
      <c r="H1949" s="28"/>
    </row>
    <row r="1950" spans="1:8" x14ac:dyDescent="0.25">
      <c r="A1950" s="28" t="str">
        <f>IF(Items!$B1949="","",Items!$A1949)</f>
        <v/>
      </c>
      <c r="B1950" s="28" t="str">
        <f>IF(Items!$B1949="","",Items!$B1949)</f>
        <v/>
      </c>
      <c r="C1950" s="32"/>
      <c r="D1950" s="32"/>
      <c r="E1950" s="32" t="str">
        <f t="shared" si="60"/>
        <v/>
      </c>
      <c r="F1950" s="33" t="str">
        <f>IF($B1950="","",Items!$I1949)</f>
        <v/>
      </c>
      <c r="G1950" s="33" t="str">
        <f t="shared" si="61"/>
        <v/>
      </c>
      <c r="H1950" s="28"/>
    </row>
    <row r="1951" spans="1:8" x14ac:dyDescent="0.25">
      <c r="A1951" s="28" t="str">
        <f>IF(Items!$B1950="","",Items!$A1950)</f>
        <v/>
      </c>
      <c r="B1951" s="28" t="str">
        <f>IF(Items!$B1950="","",Items!$B1950)</f>
        <v/>
      </c>
      <c r="C1951" s="32"/>
      <c r="D1951" s="32"/>
      <c r="E1951" s="32" t="str">
        <f t="shared" si="60"/>
        <v/>
      </c>
      <c r="F1951" s="33" t="str">
        <f>IF($B1951="","",Items!$I1950)</f>
        <v/>
      </c>
      <c r="G1951" s="33" t="str">
        <f t="shared" si="61"/>
        <v/>
      </c>
      <c r="H1951" s="28"/>
    </row>
    <row r="1952" spans="1:8" x14ac:dyDescent="0.25">
      <c r="A1952" s="28" t="str">
        <f>IF(Items!$B1951="","",Items!$A1951)</f>
        <v/>
      </c>
      <c r="B1952" s="28" t="str">
        <f>IF(Items!$B1951="","",Items!$B1951)</f>
        <v/>
      </c>
      <c r="C1952" s="32"/>
      <c r="D1952" s="32"/>
      <c r="E1952" s="32" t="str">
        <f t="shared" si="60"/>
        <v/>
      </c>
      <c r="F1952" s="33" t="str">
        <f>IF($B1952="","",Items!$I1951)</f>
        <v/>
      </c>
      <c r="G1952" s="33" t="str">
        <f t="shared" si="61"/>
        <v/>
      </c>
      <c r="H1952" s="28"/>
    </row>
    <row r="1953" spans="1:8" x14ac:dyDescent="0.25">
      <c r="A1953" s="28" t="str">
        <f>IF(Items!$B1952="","",Items!$A1952)</f>
        <v/>
      </c>
      <c r="B1953" s="28" t="str">
        <f>IF(Items!$B1952="","",Items!$B1952)</f>
        <v/>
      </c>
      <c r="C1953" s="32"/>
      <c r="D1953" s="32"/>
      <c r="E1953" s="32" t="str">
        <f t="shared" si="60"/>
        <v/>
      </c>
      <c r="F1953" s="33" t="str">
        <f>IF($B1953="","",Items!$I1952)</f>
        <v/>
      </c>
      <c r="G1953" s="33" t="str">
        <f t="shared" si="61"/>
        <v/>
      </c>
      <c r="H1953" s="28"/>
    </row>
    <row r="1954" spans="1:8" x14ac:dyDescent="0.25">
      <c r="A1954" s="28" t="str">
        <f>IF(Items!$B1953="","",Items!$A1953)</f>
        <v/>
      </c>
      <c r="B1954" s="28" t="str">
        <f>IF(Items!$B1953="","",Items!$B1953)</f>
        <v/>
      </c>
      <c r="C1954" s="32"/>
      <c r="D1954" s="32"/>
      <c r="E1954" s="32" t="str">
        <f t="shared" si="60"/>
        <v/>
      </c>
      <c r="F1954" s="33" t="str">
        <f>IF($B1954="","",Items!$I1953)</f>
        <v/>
      </c>
      <c r="G1954" s="33" t="str">
        <f t="shared" si="61"/>
        <v/>
      </c>
      <c r="H1954" s="28"/>
    </row>
    <row r="1955" spans="1:8" x14ac:dyDescent="0.25">
      <c r="A1955" s="28" t="str">
        <f>IF(Items!$B1954="","",Items!$A1954)</f>
        <v/>
      </c>
      <c r="B1955" s="28" t="str">
        <f>IF(Items!$B1954="","",Items!$B1954)</f>
        <v/>
      </c>
      <c r="C1955" s="32"/>
      <c r="D1955" s="32"/>
      <c r="E1955" s="32" t="str">
        <f t="shared" si="60"/>
        <v/>
      </c>
      <c r="F1955" s="33" t="str">
        <f>IF($B1955="","",Items!$I1954)</f>
        <v/>
      </c>
      <c r="G1955" s="33" t="str">
        <f t="shared" si="61"/>
        <v/>
      </c>
      <c r="H1955" s="28"/>
    </row>
    <row r="1956" spans="1:8" x14ac:dyDescent="0.25">
      <c r="A1956" s="28" t="str">
        <f>IF(Items!$B1955="","",Items!$A1955)</f>
        <v/>
      </c>
      <c r="B1956" s="28" t="str">
        <f>IF(Items!$B1955="","",Items!$B1955)</f>
        <v/>
      </c>
      <c r="C1956" s="32"/>
      <c r="D1956" s="32"/>
      <c r="E1956" s="32" t="str">
        <f t="shared" si="60"/>
        <v/>
      </c>
      <c r="F1956" s="33" t="str">
        <f>IF($B1956="","",Items!$I1955)</f>
        <v/>
      </c>
      <c r="G1956" s="33" t="str">
        <f t="shared" si="61"/>
        <v/>
      </c>
      <c r="H1956" s="28"/>
    </row>
    <row r="1957" spans="1:8" x14ac:dyDescent="0.25">
      <c r="A1957" s="28" t="str">
        <f>IF(Items!$B1956="","",Items!$A1956)</f>
        <v/>
      </c>
      <c r="B1957" s="28" t="str">
        <f>IF(Items!$B1956="","",Items!$B1956)</f>
        <v/>
      </c>
      <c r="C1957" s="32"/>
      <c r="D1957" s="32"/>
      <c r="E1957" s="32" t="str">
        <f t="shared" si="60"/>
        <v/>
      </c>
      <c r="F1957" s="33" t="str">
        <f>IF($B1957="","",Items!$I1956)</f>
        <v/>
      </c>
      <c r="G1957" s="33" t="str">
        <f t="shared" si="61"/>
        <v/>
      </c>
      <c r="H1957" s="28"/>
    </row>
    <row r="1958" spans="1:8" x14ac:dyDescent="0.25">
      <c r="A1958" s="28" t="str">
        <f>IF(Items!$B1957="","",Items!$A1957)</f>
        <v/>
      </c>
      <c r="B1958" s="28" t="str">
        <f>IF(Items!$B1957="","",Items!$B1957)</f>
        <v/>
      </c>
      <c r="C1958" s="32"/>
      <c r="D1958" s="32"/>
      <c r="E1958" s="32" t="str">
        <f t="shared" si="60"/>
        <v/>
      </c>
      <c r="F1958" s="33" t="str">
        <f>IF($B1958="","",Items!$I1957)</f>
        <v/>
      </c>
      <c r="G1958" s="33" t="str">
        <f t="shared" si="61"/>
        <v/>
      </c>
      <c r="H1958" s="28"/>
    </row>
    <row r="1959" spans="1:8" x14ac:dyDescent="0.25">
      <c r="A1959" s="28" t="str">
        <f>IF(Items!$B1958="","",Items!$A1958)</f>
        <v/>
      </c>
      <c r="B1959" s="28" t="str">
        <f>IF(Items!$B1958="","",Items!$B1958)</f>
        <v/>
      </c>
      <c r="C1959" s="32"/>
      <c r="D1959" s="32"/>
      <c r="E1959" s="32" t="str">
        <f t="shared" si="60"/>
        <v/>
      </c>
      <c r="F1959" s="33" t="str">
        <f>IF($B1959="","",Items!$I1958)</f>
        <v/>
      </c>
      <c r="G1959" s="33" t="str">
        <f t="shared" si="61"/>
        <v/>
      </c>
      <c r="H1959" s="28"/>
    </row>
    <row r="1960" spans="1:8" x14ac:dyDescent="0.25">
      <c r="A1960" s="28" t="str">
        <f>IF(Items!$B1959="","",Items!$A1959)</f>
        <v/>
      </c>
      <c r="B1960" s="28" t="str">
        <f>IF(Items!$B1959="","",Items!$B1959)</f>
        <v/>
      </c>
      <c r="C1960" s="32"/>
      <c r="D1960" s="32"/>
      <c r="E1960" s="32" t="str">
        <f t="shared" si="60"/>
        <v/>
      </c>
      <c r="F1960" s="33" t="str">
        <f>IF($B1960="","",Items!$I1959)</f>
        <v/>
      </c>
      <c r="G1960" s="33" t="str">
        <f t="shared" si="61"/>
        <v/>
      </c>
      <c r="H1960" s="28"/>
    </row>
    <row r="1961" spans="1:8" x14ac:dyDescent="0.25">
      <c r="A1961" s="28" t="str">
        <f>IF(Items!$B1960="","",Items!$A1960)</f>
        <v/>
      </c>
      <c r="B1961" s="28" t="str">
        <f>IF(Items!$B1960="","",Items!$B1960)</f>
        <v/>
      </c>
      <c r="C1961" s="32"/>
      <c r="D1961" s="32"/>
      <c r="E1961" s="32" t="str">
        <f t="shared" si="60"/>
        <v/>
      </c>
      <c r="F1961" s="33" t="str">
        <f>IF($B1961="","",Items!$I1960)</f>
        <v/>
      </c>
      <c r="G1961" s="33" t="str">
        <f t="shared" si="61"/>
        <v/>
      </c>
      <c r="H1961" s="28"/>
    </row>
    <row r="1962" spans="1:8" x14ac:dyDescent="0.25">
      <c r="A1962" s="28" t="str">
        <f>IF(Items!$B1961="","",Items!$A1961)</f>
        <v/>
      </c>
      <c r="B1962" s="28" t="str">
        <f>IF(Items!$B1961="","",Items!$B1961)</f>
        <v/>
      </c>
      <c r="C1962" s="32"/>
      <c r="D1962" s="32"/>
      <c r="E1962" s="32" t="str">
        <f t="shared" si="60"/>
        <v/>
      </c>
      <c r="F1962" s="33" t="str">
        <f>IF($B1962="","",Items!$I1961)</f>
        <v/>
      </c>
      <c r="G1962" s="33" t="str">
        <f t="shared" si="61"/>
        <v/>
      </c>
      <c r="H1962" s="28"/>
    </row>
    <row r="1963" spans="1:8" x14ac:dyDescent="0.25">
      <c r="A1963" s="28" t="str">
        <f>IF(Items!$B1962="","",Items!$A1962)</f>
        <v/>
      </c>
      <c r="B1963" s="28" t="str">
        <f>IF(Items!$B1962="","",Items!$B1962)</f>
        <v/>
      </c>
      <c r="C1963" s="32"/>
      <c r="D1963" s="32"/>
      <c r="E1963" s="32" t="str">
        <f t="shared" si="60"/>
        <v/>
      </c>
      <c r="F1963" s="33" t="str">
        <f>IF($B1963="","",Items!$I1962)</f>
        <v/>
      </c>
      <c r="G1963" s="33" t="str">
        <f t="shared" si="61"/>
        <v/>
      </c>
      <c r="H1963" s="28"/>
    </row>
    <row r="1964" spans="1:8" x14ac:dyDescent="0.25">
      <c r="A1964" s="28" t="str">
        <f>IF(Items!$B1963="","",Items!$A1963)</f>
        <v/>
      </c>
      <c r="B1964" s="28" t="str">
        <f>IF(Items!$B1963="","",Items!$B1963)</f>
        <v/>
      </c>
      <c r="C1964" s="32"/>
      <c r="D1964" s="32"/>
      <c r="E1964" s="32" t="str">
        <f t="shared" si="60"/>
        <v/>
      </c>
      <c r="F1964" s="33" t="str">
        <f>IF($B1964="","",Items!$I1963)</f>
        <v/>
      </c>
      <c r="G1964" s="33" t="str">
        <f t="shared" si="61"/>
        <v/>
      </c>
      <c r="H1964" s="28"/>
    </row>
    <row r="1965" spans="1:8" x14ac:dyDescent="0.25">
      <c r="A1965" s="28" t="str">
        <f>IF(Items!$B1964="","",Items!$A1964)</f>
        <v/>
      </c>
      <c r="B1965" s="28" t="str">
        <f>IF(Items!$B1964="","",Items!$B1964)</f>
        <v/>
      </c>
      <c r="C1965" s="32"/>
      <c r="D1965" s="32"/>
      <c r="E1965" s="32" t="str">
        <f t="shared" si="60"/>
        <v/>
      </c>
      <c r="F1965" s="33" t="str">
        <f>IF($B1965="","",Items!$I1964)</f>
        <v/>
      </c>
      <c r="G1965" s="33" t="str">
        <f t="shared" si="61"/>
        <v/>
      </c>
      <c r="H1965" s="28"/>
    </row>
    <row r="1966" spans="1:8" x14ac:dyDescent="0.25">
      <c r="A1966" s="28" t="str">
        <f>IF(Items!$B1965="","",Items!$A1965)</f>
        <v/>
      </c>
      <c r="B1966" s="28" t="str">
        <f>IF(Items!$B1965="","",Items!$B1965)</f>
        <v/>
      </c>
      <c r="C1966" s="32"/>
      <c r="D1966" s="32"/>
      <c r="E1966" s="32" t="str">
        <f t="shared" si="60"/>
        <v/>
      </c>
      <c r="F1966" s="33" t="str">
        <f>IF($B1966="","",Items!$I1965)</f>
        <v/>
      </c>
      <c r="G1966" s="33" t="str">
        <f t="shared" si="61"/>
        <v/>
      </c>
      <c r="H1966" s="28"/>
    </row>
    <row r="1967" spans="1:8" x14ac:dyDescent="0.25">
      <c r="A1967" s="28" t="str">
        <f>IF(Items!$B1966="","",Items!$A1966)</f>
        <v/>
      </c>
      <c r="B1967" s="28" t="str">
        <f>IF(Items!$B1966="","",Items!$B1966)</f>
        <v/>
      </c>
      <c r="C1967" s="32"/>
      <c r="D1967" s="32"/>
      <c r="E1967" s="32" t="str">
        <f t="shared" si="60"/>
        <v/>
      </c>
      <c r="F1967" s="33" t="str">
        <f>IF($B1967="","",Items!$I1966)</f>
        <v/>
      </c>
      <c r="G1967" s="33" t="str">
        <f t="shared" si="61"/>
        <v/>
      </c>
      <c r="H1967" s="28"/>
    </row>
    <row r="1968" spans="1:8" x14ac:dyDescent="0.25">
      <c r="A1968" s="28" t="str">
        <f>IF(Items!$B1967="","",Items!$A1967)</f>
        <v/>
      </c>
      <c r="B1968" s="28" t="str">
        <f>IF(Items!$B1967="","",Items!$B1967)</f>
        <v/>
      </c>
      <c r="C1968" s="32"/>
      <c r="D1968" s="32"/>
      <c r="E1968" s="32" t="str">
        <f t="shared" si="60"/>
        <v/>
      </c>
      <c r="F1968" s="33" t="str">
        <f>IF($B1968="","",Items!$I1967)</f>
        <v/>
      </c>
      <c r="G1968" s="33" t="str">
        <f t="shared" si="61"/>
        <v/>
      </c>
      <c r="H1968" s="28"/>
    </row>
    <row r="1969" spans="1:8" x14ac:dyDescent="0.25">
      <c r="A1969" s="28" t="str">
        <f>IF(Items!$B1968="","",Items!$A1968)</f>
        <v/>
      </c>
      <c r="B1969" s="28" t="str">
        <f>IF(Items!$B1968="","",Items!$B1968)</f>
        <v/>
      </c>
      <c r="C1969" s="32"/>
      <c r="D1969" s="32"/>
      <c r="E1969" s="32" t="str">
        <f t="shared" si="60"/>
        <v/>
      </c>
      <c r="F1969" s="33" t="str">
        <f>IF($B1969="","",Items!$I1968)</f>
        <v/>
      </c>
      <c r="G1969" s="33" t="str">
        <f t="shared" si="61"/>
        <v/>
      </c>
      <c r="H1969" s="28"/>
    </row>
    <row r="1970" spans="1:8" x14ac:dyDescent="0.25">
      <c r="A1970" s="28" t="str">
        <f>IF(Items!$B1969="","",Items!$A1969)</f>
        <v/>
      </c>
      <c r="B1970" s="28" t="str">
        <f>IF(Items!$B1969="","",Items!$B1969)</f>
        <v/>
      </c>
      <c r="C1970" s="32"/>
      <c r="D1970" s="32"/>
      <c r="E1970" s="32" t="str">
        <f t="shared" si="60"/>
        <v/>
      </c>
      <c r="F1970" s="33" t="str">
        <f>IF($B1970="","",Items!$I1969)</f>
        <v/>
      </c>
      <c r="G1970" s="33" t="str">
        <f t="shared" si="61"/>
        <v/>
      </c>
      <c r="H1970" s="28"/>
    </row>
    <row r="1971" spans="1:8" x14ac:dyDescent="0.25">
      <c r="A1971" s="28" t="str">
        <f>IF(Items!$B1970="","",Items!$A1970)</f>
        <v/>
      </c>
      <c r="B1971" s="28" t="str">
        <f>IF(Items!$B1970="","",Items!$B1970)</f>
        <v/>
      </c>
      <c r="C1971" s="32"/>
      <c r="D1971" s="32"/>
      <c r="E1971" s="32" t="str">
        <f t="shared" si="60"/>
        <v/>
      </c>
      <c r="F1971" s="33" t="str">
        <f>IF($B1971="","",Items!$I1970)</f>
        <v/>
      </c>
      <c r="G1971" s="33" t="str">
        <f t="shared" si="61"/>
        <v/>
      </c>
      <c r="H1971" s="28"/>
    </row>
    <row r="1972" spans="1:8" x14ac:dyDescent="0.25">
      <c r="A1972" s="28" t="str">
        <f>IF(Items!$B1971="","",Items!$A1971)</f>
        <v/>
      </c>
      <c r="B1972" s="28" t="str">
        <f>IF(Items!$B1971="","",Items!$B1971)</f>
        <v/>
      </c>
      <c r="C1972" s="32"/>
      <c r="D1972" s="32"/>
      <c r="E1972" s="32" t="str">
        <f t="shared" si="60"/>
        <v/>
      </c>
      <c r="F1972" s="33" t="str">
        <f>IF($B1972="","",Items!$I1971)</f>
        <v/>
      </c>
      <c r="G1972" s="33" t="str">
        <f t="shared" si="61"/>
        <v/>
      </c>
      <c r="H1972" s="28"/>
    </row>
    <row r="1973" spans="1:8" x14ac:dyDescent="0.25">
      <c r="A1973" s="28" t="str">
        <f>IF(Items!$B1972="","",Items!$A1972)</f>
        <v/>
      </c>
      <c r="B1973" s="28" t="str">
        <f>IF(Items!$B1972="","",Items!$B1972)</f>
        <v/>
      </c>
      <c r="C1973" s="32"/>
      <c r="D1973" s="32"/>
      <c r="E1973" s="32" t="str">
        <f t="shared" si="60"/>
        <v/>
      </c>
      <c r="F1973" s="33" t="str">
        <f>IF($B1973="","",Items!$I1972)</f>
        <v/>
      </c>
      <c r="G1973" s="33" t="str">
        <f t="shared" si="61"/>
        <v/>
      </c>
      <c r="H1973" s="28"/>
    </row>
    <row r="1974" spans="1:8" x14ac:dyDescent="0.25">
      <c r="A1974" s="28" t="str">
        <f>IF(Items!$B1973="","",Items!$A1973)</f>
        <v/>
      </c>
      <c r="B1974" s="28" t="str">
        <f>IF(Items!$B1973="","",Items!$B1973)</f>
        <v/>
      </c>
      <c r="C1974" s="32"/>
      <c r="D1974" s="32"/>
      <c r="E1974" s="32" t="str">
        <f t="shared" si="60"/>
        <v/>
      </c>
      <c r="F1974" s="33" t="str">
        <f>IF($B1974="","",Items!$I1973)</f>
        <v/>
      </c>
      <c r="G1974" s="33" t="str">
        <f t="shared" si="61"/>
        <v/>
      </c>
      <c r="H1974" s="28"/>
    </row>
    <row r="1975" spans="1:8" x14ac:dyDescent="0.25">
      <c r="A1975" s="28" t="str">
        <f>IF(Items!$B1974="","",Items!$A1974)</f>
        <v/>
      </c>
      <c r="B1975" s="28" t="str">
        <f>IF(Items!$B1974="","",Items!$B1974)</f>
        <v/>
      </c>
      <c r="C1975" s="32"/>
      <c r="D1975" s="32"/>
      <c r="E1975" s="32" t="str">
        <f t="shared" si="60"/>
        <v/>
      </c>
      <c r="F1975" s="33" t="str">
        <f>IF($B1975="","",Items!$I1974)</f>
        <v/>
      </c>
      <c r="G1975" s="33" t="str">
        <f t="shared" si="61"/>
        <v/>
      </c>
      <c r="H1975" s="28"/>
    </row>
    <row r="1976" spans="1:8" x14ac:dyDescent="0.25">
      <c r="A1976" s="28" t="str">
        <f>IF(Items!$B1975="","",Items!$A1975)</f>
        <v/>
      </c>
      <c r="B1976" s="28" t="str">
        <f>IF(Items!$B1975="","",Items!$B1975)</f>
        <v/>
      </c>
      <c r="C1976" s="32"/>
      <c r="D1976" s="32"/>
      <c r="E1976" s="32" t="str">
        <f t="shared" si="60"/>
        <v/>
      </c>
      <c r="F1976" s="33" t="str">
        <f>IF($B1976="","",Items!$I1975)</f>
        <v/>
      </c>
      <c r="G1976" s="33" t="str">
        <f t="shared" si="61"/>
        <v/>
      </c>
      <c r="H1976" s="28"/>
    </row>
    <row r="1977" spans="1:8" x14ac:dyDescent="0.25">
      <c r="A1977" s="28" t="str">
        <f>IF(Items!$B1976="","",Items!$A1976)</f>
        <v/>
      </c>
      <c r="B1977" s="28" t="str">
        <f>IF(Items!$B1976="","",Items!$B1976)</f>
        <v/>
      </c>
      <c r="C1977" s="32"/>
      <c r="D1977" s="32"/>
      <c r="E1977" s="32" t="str">
        <f t="shared" si="60"/>
        <v/>
      </c>
      <c r="F1977" s="33" t="str">
        <f>IF($B1977="","",Items!$I1976)</f>
        <v/>
      </c>
      <c r="G1977" s="33" t="str">
        <f t="shared" si="61"/>
        <v/>
      </c>
      <c r="H1977" s="28"/>
    </row>
    <row r="1978" spans="1:8" x14ac:dyDescent="0.25">
      <c r="A1978" s="28" t="str">
        <f>IF(Items!$B1977="","",Items!$A1977)</f>
        <v/>
      </c>
      <c r="B1978" s="28" t="str">
        <f>IF(Items!$B1977="","",Items!$B1977)</f>
        <v/>
      </c>
      <c r="C1978" s="32"/>
      <c r="D1978" s="32"/>
      <c r="E1978" s="32" t="str">
        <f t="shared" si="60"/>
        <v/>
      </c>
      <c r="F1978" s="33" t="str">
        <f>IF($B1978="","",Items!$I1977)</f>
        <v/>
      </c>
      <c r="G1978" s="33" t="str">
        <f t="shared" si="61"/>
        <v/>
      </c>
      <c r="H1978" s="28"/>
    </row>
    <row r="1979" spans="1:8" x14ac:dyDescent="0.25">
      <c r="A1979" s="28" t="str">
        <f>IF(Items!$B1978="","",Items!$A1978)</f>
        <v/>
      </c>
      <c r="B1979" s="28" t="str">
        <f>IF(Items!$B1978="","",Items!$B1978)</f>
        <v/>
      </c>
      <c r="C1979" s="32"/>
      <c r="D1979" s="32"/>
      <c r="E1979" s="32" t="str">
        <f t="shared" si="60"/>
        <v/>
      </c>
      <c r="F1979" s="33" t="str">
        <f>IF($B1979="","",Items!$I1978)</f>
        <v/>
      </c>
      <c r="G1979" s="33" t="str">
        <f t="shared" si="61"/>
        <v/>
      </c>
      <c r="H1979" s="28"/>
    </row>
    <row r="1980" spans="1:8" x14ac:dyDescent="0.25">
      <c r="A1980" s="28" t="str">
        <f>IF(Items!$B1979="","",Items!$A1979)</f>
        <v/>
      </c>
      <c r="B1980" s="28" t="str">
        <f>IF(Items!$B1979="","",Items!$B1979)</f>
        <v/>
      </c>
      <c r="C1980" s="32"/>
      <c r="D1980" s="32"/>
      <c r="E1980" s="32" t="str">
        <f t="shared" si="60"/>
        <v/>
      </c>
      <c r="F1980" s="33" t="str">
        <f>IF($B1980="","",Items!$I1979)</f>
        <v/>
      </c>
      <c r="G1980" s="33" t="str">
        <f t="shared" si="61"/>
        <v/>
      </c>
      <c r="H1980" s="28"/>
    </row>
    <row r="1981" spans="1:8" x14ac:dyDescent="0.25">
      <c r="A1981" s="28" t="str">
        <f>IF(Items!$B1980="","",Items!$A1980)</f>
        <v/>
      </c>
      <c r="B1981" s="28" t="str">
        <f>IF(Items!$B1980="","",Items!$B1980)</f>
        <v/>
      </c>
      <c r="C1981" s="32"/>
      <c r="D1981" s="32"/>
      <c r="E1981" s="32" t="str">
        <f t="shared" si="60"/>
        <v/>
      </c>
      <c r="F1981" s="33" t="str">
        <f>IF($B1981="","",Items!$I1980)</f>
        <v/>
      </c>
      <c r="G1981" s="33" t="str">
        <f t="shared" si="61"/>
        <v/>
      </c>
      <c r="H1981" s="28"/>
    </row>
    <row r="1982" spans="1:8" x14ac:dyDescent="0.25">
      <c r="A1982" s="28" t="str">
        <f>IF(Items!$B1981="","",Items!$A1981)</f>
        <v/>
      </c>
      <c r="B1982" s="28" t="str">
        <f>IF(Items!$B1981="","",Items!$B1981)</f>
        <v/>
      </c>
      <c r="C1982" s="32"/>
      <c r="D1982" s="32"/>
      <c r="E1982" s="32" t="str">
        <f t="shared" si="60"/>
        <v/>
      </c>
      <c r="F1982" s="33" t="str">
        <f>IF($B1982="","",Items!$I1981)</f>
        <v/>
      </c>
      <c r="G1982" s="33" t="str">
        <f t="shared" si="61"/>
        <v/>
      </c>
      <c r="H1982" s="28"/>
    </row>
    <row r="1983" spans="1:8" x14ac:dyDescent="0.25">
      <c r="A1983" s="28" t="str">
        <f>IF(Items!$B1982="","",Items!$A1982)</f>
        <v/>
      </c>
      <c r="B1983" s="28" t="str">
        <f>IF(Items!$B1982="","",Items!$B1982)</f>
        <v/>
      </c>
      <c r="C1983" s="32"/>
      <c r="D1983" s="32"/>
      <c r="E1983" s="32" t="str">
        <f t="shared" si="60"/>
        <v/>
      </c>
      <c r="F1983" s="33" t="str">
        <f>IF($B1983="","",Items!$I1982)</f>
        <v/>
      </c>
      <c r="G1983" s="33" t="str">
        <f t="shared" si="61"/>
        <v/>
      </c>
      <c r="H1983" s="28"/>
    </row>
    <row r="1984" spans="1:8" x14ac:dyDescent="0.25">
      <c r="A1984" s="28" t="str">
        <f>IF(Items!$B1983="","",Items!$A1983)</f>
        <v/>
      </c>
      <c r="B1984" s="28" t="str">
        <f>IF(Items!$B1983="","",Items!$B1983)</f>
        <v/>
      </c>
      <c r="C1984" s="32"/>
      <c r="D1984" s="32"/>
      <c r="E1984" s="32" t="str">
        <f t="shared" si="60"/>
        <v/>
      </c>
      <c r="F1984" s="33" t="str">
        <f>IF($B1984="","",Items!$I1983)</f>
        <v/>
      </c>
      <c r="G1984" s="33" t="str">
        <f t="shared" si="61"/>
        <v/>
      </c>
      <c r="H1984" s="28"/>
    </row>
    <row r="1985" spans="1:8" x14ac:dyDescent="0.25">
      <c r="A1985" s="28" t="str">
        <f>IF(Items!$B1984="","",Items!$A1984)</f>
        <v/>
      </c>
      <c r="B1985" s="28" t="str">
        <f>IF(Items!$B1984="","",Items!$B1984)</f>
        <v/>
      </c>
      <c r="C1985" s="32"/>
      <c r="D1985" s="32"/>
      <c r="E1985" s="32" t="str">
        <f t="shared" si="60"/>
        <v/>
      </c>
      <c r="F1985" s="33" t="str">
        <f>IF($B1985="","",Items!$I1984)</f>
        <v/>
      </c>
      <c r="G1985" s="33" t="str">
        <f t="shared" si="61"/>
        <v/>
      </c>
      <c r="H1985" s="28"/>
    </row>
    <row r="1986" spans="1:8" x14ac:dyDescent="0.25">
      <c r="A1986" s="28" t="str">
        <f>IF(Items!$B1985="","",Items!$A1985)</f>
        <v/>
      </c>
      <c r="B1986" s="28" t="str">
        <f>IF(Items!$B1985="","",Items!$B1985)</f>
        <v/>
      </c>
      <c r="C1986" s="32"/>
      <c r="D1986" s="32"/>
      <c r="E1986" s="32" t="str">
        <f t="shared" si="60"/>
        <v/>
      </c>
      <c r="F1986" s="33" t="str">
        <f>IF($B1986="","",Items!$I1985)</f>
        <v/>
      </c>
      <c r="G1986" s="33" t="str">
        <f t="shared" si="61"/>
        <v/>
      </c>
      <c r="H1986" s="28"/>
    </row>
    <row r="1987" spans="1:8" x14ac:dyDescent="0.25">
      <c r="A1987" s="28" t="str">
        <f>IF(Items!$B1986="","",Items!$A1986)</f>
        <v/>
      </c>
      <c r="B1987" s="28" t="str">
        <f>IF(Items!$B1986="","",Items!$B1986)</f>
        <v/>
      </c>
      <c r="C1987" s="32"/>
      <c r="D1987" s="32"/>
      <c r="E1987" s="32" t="str">
        <f t="shared" si="60"/>
        <v/>
      </c>
      <c r="F1987" s="33" t="str">
        <f>IF($B1987="","",Items!$I1986)</f>
        <v/>
      </c>
      <c r="G1987" s="33" t="str">
        <f t="shared" si="61"/>
        <v/>
      </c>
      <c r="H1987" s="28"/>
    </row>
    <row r="1988" spans="1:8" x14ac:dyDescent="0.25">
      <c r="A1988" s="28" t="str">
        <f>IF(Items!$B1987="","",Items!$A1987)</f>
        <v/>
      </c>
      <c r="B1988" s="28" t="str">
        <f>IF(Items!$B1987="","",Items!$B1987)</f>
        <v/>
      </c>
      <c r="C1988" s="32"/>
      <c r="D1988" s="32"/>
      <c r="E1988" s="32" t="str">
        <f t="shared" si="60"/>
        <v/>
      </c>
      <c r="F1988" s="33" t="str">
        <f>IF($B1988="","",Items!$I1987)</f>
        <v/>
      </c>
      <c r="G1988" s="33" t="str">
        <f t="shared" si="61"/>
        <v/>
      </c>
      <c r="H1988" s="28"/>
    </row>
    <row r="1989" spans="1:8" x14ac:dyDescent="0.25">
      <c r="A1989" s="28" t="str">
        <f>IF(Items!$B1988="","",Items!$A1988)</f>
        <v/>
      </c>
      <c r="B1989" s="28" t="str">
        <f>IF(Items!$B1988="","",Items!$B1988)</f>
        <v/>
      </c>
      <c r="C1989" s="32"/>
      <c r="D1989" s="32"/>
      <c r="E1989" s="32" t="str">
        <f t="shared" si="60"/>
        <v/>
      </c>
      <c r="F1989" s="33" t="str">
        <f>IF($B1989="","",Items!$I1988)</f>
        <v/>
      </c>
      <c r="G1989" s="33" t="str">
        <f t="shared" si="61"/>
        <v/>
      </c>
      <c r="H1989" s="28"/>
    </row>
    <row r="1990" spans="1:8" x14ac:dyDescent="0.25">
      <c r="A1990" s="28" t="str">
        <f>IF(Items!$B1989="","",Items!$A1989)</f>
        <v/>
      </c>
      <c r="B1990" s="28" t="str">
        <f>IF(Items!$B1989="","",Items!$B1989)</f>
        <v/>
      </c>
      <c r="C1990" s="32"/>
      <c r="D1990" s="32"/>
      <c r="E1990" s="32" t="str">
        <f t="shared" ref="E1990:E2005" si="62">IF(OR($B1990="",$D1990=""),"",$D1990-$C1990)</f>
        <v/>
      </c>
      <c r="F1990" s="33" t="str">
        <f>IF($B1990="","",Items!$I1989)</f>
        <v/>
      </c>
      <c r="G1990" s="33" t="str">
        <f t="shared" ref="G1990:G2005" si="63">IF($E1990="","",$E1990*$F1990)</f>
        <v/>
      </c>
      <c r="H1990" s="28"/>
    </row>
    <row r="1991" spans="1:8" x14ac:dyDescent="0.25">
      <c r="A1991" s="28" t="str">
        <f>IF(Items!$B1990="","",Items!$A1990)</f>
        <v/>
      </c>
      <c r="B1991" s="28" t="str">
        <f>IF(Items!$B1990="","",Items!$B1990)</f>
        <v/>
      </c>
      <c r="C1991" s="32"/>
      <c r="D1991" s="32"/>
      <c r="E1991" s="32" t="str">
        <f t="shared" si="62"/>
        <v/>
      </c>
      <c r="F1991" s="33" t="str">
        <f>IF($B1991="","",Items!$I1990)</f>
        <v/>
      </c>
      <c r="G1991" s="33" t="str">
        <f t="shared" si="63"/>
        <v/>
      </c>
      <c r="H1991" s="28"/>
    </row>
    <row r="1992" spans="1:8" x14ac:dyDescent="0.25">
      <c r="A1992" s="28" t="str">
        <f>IF(Items!$B1991="","",Items!$A1991)</f>
        <v/>
      </c>
      <c r="B1992" s="28" t="str">
        <f>IF(Items!$B1991="","",Items!$B1991)</f>
        <v/>
      </c>
      <c r="C1992" s="32"/>
      <c r="D1992" s="32"/>
      <c r="E1992" s="32" t="str">
        <f t="shared" si="62"/>
        <v/>
      </c>
      <c r="F1992" s="33" t="str">
        <f>IF($B1992="","",Items!$I1991)</f>
        <v/>
      </c>
      <c r="G1992" s="33" t="str">
        <f t="shared" si="63"/>
        <v/>
      </c>
      <c r="H1992" s="28"/>
    </row>
    <row r="1993" spans="1:8" x14ac:dyDescent="0.25">
      <c r="A1993" s="28" t="str">
        <f>IF(Items!$B1992="","",Items!$A1992)</f>
        <v/>
      </c>
      <c r="B1993" s="28" t="str">
        <f>IF(Items!$B1992="","",Items!$B1992)</f>
        <v/>
      </c>
      <c r="C1993" s="32"/>
      <c r="D1993" s="32"/>
      <c r="E1993" s="32" t="str">
        <f t="shared" si="62"/>
        <v/>
      </c>
      <c r="F1993" s="33" t="str">
        <f>IF($B1993="","",Items!$I1992)</f>
        <v/>
      </c>
      <c r="G1993" s="33" t="str">
        <f t="shared" si="63"/>
        <v/>
      </c>
      <c r="H1993" s="28"/>
    </row>
    <row r="1994" spans="1:8" x14ac:dyDescent="0.25">
      <c r="A1994" s="28" t="str">
        <f>IF(Items!$B1993="","",Items!$A1993)</f>
        <v/>
      </c>
      <c r="B1994" s="28" t="str">
        <f>IF(Items!$B1993="","",Items!$B1993)</f>
        <v/>
      </c>
      <c r="C1994" s="32"/>
      <c r="D1994" s="32"/>
      <c r="E1994" s="32" t="str">
        <f t="shared" si="62"/>
        <v/>
      </c>
      <c r="F1994" s="33" t="str">
        <f>IF($B1994="","",Items!$I1993)</f>
        <v/>
      </c>
      <c r="G1994" s="33" t="str">
        <f t="shared" si="63"/>
        <v/>
      </c>
      <c r="H1994" s="28"/>
    </row>
    <row r="1995" spans="1:8" x14ac:dyDescent="0.25">
      <c r="A1995" s="28" t="str">
        <f>IF(Items!$B1994="","",Items!$A1994)</f>
        <v/>
      </c>
      <c r="B1995" s="28" t="str">
        <f>IF(Items!$B1994="","",Items!$B1994)</f>
        <v/>
      </c>
      <c r="C1995" s="32"/>
      <c r="D1995" s="32"/>
      <c r="E1995" s="32" t="str">
        <f t="shared" si="62"/>
        <v/>
      </c>
      <c r="F1995" s="33" t="str">
        <f>IF($B1995="","",Items!$I1994)</f>
        <v/>
      </c>
      <c r="G1995" s="33" t="str">
        <f t="shared" si="63"/>
        <v/>
      </c>
      <c r="H1995" s="28"/>
    </row>
    <row r="1996" spans="1:8" x14ac:dyDescent="0.25">
      <c r="A1996" s="28" t="str">
        <f>IF(Items!$B1995="","",Items!$A1995)</f>
        <v/>
      </c>
      <c r="B1996" s="28" t="str">
        <f>IF(Items!$B1995="","",Items!$B1995)</f>
        <v/>
      </c>
      <c r="C1996" s="32"/>
      <c r="D1996" s="32"/>
      <c r="E1996" s="32" t="str">
        <f t="shared" si="62"/>
        <v/>
      </c>
      <c r="F1996" s="33" t="str">
        <f>IF($B1996="","",Items!$I1995)</f>
        <v/>
      </c>
      <c r="G1996" s="33" t="str">
        <f t="shared" si="63"/>
        <v/>
      </c>
      <c r="H1996" s="28"/>
    </row>
    <row r="1997" spans="1:8" x14ac:dyDescent="0.25">
      <c r="A1997" s="28" t="str">
        <f>IF(Items!$B1996="","",Items!$A1996)</f>
        <v/>
      </c>
      <c r="B1997" s="28" t="str">
        <f>IF(Items!$B1996="","",Items!$B1996)</f>
        <v/>
      </c>
      <c r="C1997" s="32"/>
      <c r="D1997" s="32"/>
      <c r="E1997" s="32" t="str">
        <f t="shared" si="62"/>
        <v/>
      </c>
      <c r="F1997" s="33" t="str">
        <f>IF($B1997="","",Items!$I1996)</f>
        <v/>
      </c>
      <c r="G1997" s="33" t="str">
        <f t="shared" si="63"/>
        <v/>
      </c>
      <c r="H1997" s="28"/>
    </row>
    <row r="1998" spans="1:8" x14ac:dyDescent="0.25">
      <c r="A1998" s="28" t="str">
        <f>IF(Items!$B1997="","",Items!$A1997)</f>
        <v/>
      </c>
      <c r="B1998" s="28" t="str">
        <f>IF(Items!$B1997="","",Items!$B1997)</f>
        <v/>
      </c>
      <c r="C1998" s="32"/>
      <c r="D1998" s="32"/>
      <c r="E1998" s="32" t="str">
        <f t="shared" si="62"/>
        <v/>
      </c>
      <c r="F1998" s="33" t="str">
        <f>IF($B1998="","",Items!$I1997)</f>
        <v/>
      </c>
      <c r="G1998" s="33" t="str">
        <f t="shared" si="63"/>
        <v/>
      </c>
      <c r="H1998" s="28"/>
    </row>
    <row r="1999" spans="1:8" x14ac:dyDescent="0.25">
      <c r="A1999" s="28" t="str">
        <f>IF(Items!$B1998="","",Items!$A1998)</f>
        <v/>
      </c>
      <c r="B1999" s="28" t="str">
        <f>IF(Items!$B1998="","",Items!$B1998)</f>
        <v/>
      </c>
      <c r="C1999" s="32"/>
      <c r="D1999" s="32"/>
      <c r="E1999" s="32" t="str">
        <f t="shared" si="62"/>
        <v/>
      </c>
      <c r="F1999" s="33" t="str">
        <f>IF($B1999="","",Items!$I1998)</f>
        <v/>
      </c>
      <c r="G1999" s="33" t="str">
        <f t="shared" si="63"/>
        <v/>
      </c>
      <c r="H1999" s="28"/>
    </row>
    <row r="2000" spans="1:8" x14ac:dyDescent="0.25">
      <c r="A2000" s="28" t="str">
        <f>IF(Items!$B1999="","",Items!$A1999)</f>
        <v/>
      </c>
      <c r="B2000" s="28" t="str">
        <f>IF(Items!$B1999="","",Items!$B1999)</f>
        <v/>
      </c>
      <c r="C2000" s="32"/>
      <c r="D2000" s="32"/>
      <c r="E2000" s="32" t="str">
        <f t="shared" si="62"/>
        <v/>
      </c>
      <c r="F2000" s="33" t="str">
        <f>IF($B2000="","",Items!$I1999)</f>
        <v/>
      </c>
      <c r="G2000" s="33" t="str">
        <f t="shared" si="63"/>
        <v/>
      </c>
      <c r="H2000" s="28"/>
    </row>
    <row r="2001" spans="1:8" x14ac:dyDescent="0.25">
      <c r="A2001" s="28" t="str">
        <f>IF(Items!$B2000="","",Items!$A2000)</f>
        <v/>
      </c>
      <c r="B2001" s="28" t="str">
        <f>IF(Items!$B2000="","",Items!$B2000)</f>
        <v/>
      </c>
      <c r="C2001" s="32"/>
      <c r="D2001" s="32"/>
      <c r="E2001" s="32" t="str">
        <f t="shared" si="62"/>
        <v/>
      </c>
      <c r="F2001" s="33" t="str">
        <f>IF($B2001="","",Items!$I2000)</f>
        <v/>
      </c>
      <c r="G2001" s="33" t="str">
        <f t="shared" si="63"/>
        <v/>
      </c>
      <c r="H2001" s="28"/>
    </row>
    <row r="2002" spans="1:8" x14ac:dyDescent="0.25">
      <c r="A2002" s="28" t="str">
        <f>IF(Items!$B2001="","",Items!$A2001)</f>
        <v/>
      </c>
      <c r="B2002" s="28" t="str">
        <f>IF(Items!$B2001="","",Items!$B2001)</f>
        <v/>
      </c>
      <c r="C2002" s="32"/>
      <c r="D2002" s="32"/>
      <c r="E2002" s="32" t="str">
        <f t="shared" si="62"/>
        <v/>
      </c>
      <c r="F2002" s="33" t="str">
        <f>IF($B2002="","",Items!$I2001)</f>
        <v/>
      </c>
      <c r="G2002" s="33" t="str">
        <f t="shared" si="63"/>
        <v/>
      </c>
      <c r="H2002" s="28"/>
    </row>
    <row r="2003" spans="1:8" x14ac:dyDescent="0.25">
      <c r="A2003" s="28" t="str">
        <f>IF(Items!$B2002="","",Items!$A2002)</f>
        <v/>
      </c>
      <c r="B2003" s="28" t="str">
        <f>IF(Items!$B2002="","",Items!$B2002)</f>
        <v/>
      </c>
      <c r="C2003" s="32"/>
      <c r="D2003" s="32"/>
      <c r="E2003" s="32" t="str">
        <f t="shared" si="62"/>
        <v/>
      </c>
      <c r="F2003" s="33" t="str">
        <f>IF($B2003="","",Items!$I2002)</f>
        <v/>
      </c>
      <c r="G2003" s="33" t="str">
        <f t="shared" si="63"/>
        <v/>
      </c>
      <c r="H2003" s="28"/>
    </row>
    <row r="2004" spans="1:8" x14ac:dyDescent="0.25">
      <c r="A2004" s="28" t="str">
        <f>IF(Items!$B2003="","",Items!$A2003)</f>
        <v/>
      </c>
      <c r="B2004" s="28" t="str">
        <f>IF(Items!$B2003="","",Items!$B2003)</f>
        <v/>
      </c>
      <c r="C2004" s="32"/>
      <c r="D2004" s="32"/>
      <c r="E2004" s="32" t="str">
        <f t="shared" si="62"/>
        <v/>
      </c>
      <c r="F2004" s="33" t="str">
        <f>IF($B2004="","",Items!$I2003)</f>
        <v/>
      </c>
      <c r="G2004" s="33" t="str">
        <f t="shared" si="63"/>
        <v/>
      </c>
      <c r="H2004" s="28"/>
    </row>
    <row r="2005" spans="1:8" x14ac:dyDescent="0.25">
      <c r="A2005" s="28" t="str">
        <f>IF(Items!$B2004="","",Items!$A2004)</f>
        <v/>
      </c>
      <c r="B2005" s="28" t="str">
        <f>IF(Items!$B2004="","",Items!$B2004)</f>
        <v/>
      </c>
      <c r="C2005" s="32"/>
      <c r="D2005" s="32"/>
      <c r="E2005" s="32" t="str">
        <f t="shared" si="62"/>
        <v/>
      </c>
      <c r="F2005" s="33" t="str">
        <f>IF($B2005="","",Items!$I2004)</f>
        <v/>
      </c>
      <c r="G2005" s="33" t="str">
        <f t="shared" si="63"/>
        <v/>
      </c>
      <c r="H2005" s="28"/>
    </row>
  </sheetData>
  <sheetProtection sheet="1" scenarios="1" sort="0" autoFilter="0"/>
  <autoFilter ref="A5:H2005"/>
  <mergeCells count="1">
    <mergeCell ref="A1:H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filterMode="1"/>
  <dimension ref="A1:H2005"/>
  <sheetViews>
    <sheetView workbookViewId="0">
      <pane xSplit="2" ySplit="5" topLeftCell="C77" activePane="bottomRight" state="frozen"/>
      <selection pane="topRight" activeCell="C1" sqref="C1"/>
      <selection pane="bottomLeft" activeCell="A6" sqref="A6"/>
      <selection pane="bottomRight" activeCell="B338" sqref="B338"/>
    </sheetView>
  </sheetViews>
  <sheetFormatPr defaultRowHeight="15" x14ac:dyDescent="0.25"/>
  <cols>
    <col min="1" max="1" width="12.7109375" customWidth="1"/>
    <col min="2" max="2" width="30.7109375" customWidth="1"/>
    <col min="3" max="5" width="13.7109375" customWidth="1"/>
    <col min="6" max="6" width="11.7109375" customWidth="1"/>
    <col min="7" max="7" width="15.7109375" customWidth="1"/>
    <col min="8" max="8" width="24.7109375" customWidth="1"/>
  </cols>
  <sheetData>
    <row r="1" spans="1:8" ht="27.95" customHeight="1" x14ac:dyDescent="0.25">
      <c r="A1" s="98" t="s">
        <v>2670</v>
      </c>
      <c r="B1" s="99"/>
      <c r="C1" s="99"/>
      <c r="D1" s="99"/>
      <c r="E1" s="99"/>
      <c r="F1" s="99"/>
      <c r="G1" s="99"/>
      <c r="H1" s="99"/>
    </row>
    <row r="2" spans="1:8" x14ac:dyDescent="0.25">
      <c r="A2" s="31" t="s">
        <v>2566</v>
      </c>
      <c r="B2" s="29" t="s">
        <v>2647</v>
      </c>
      <c r="C2" s="31" t="s">
        <v>2521</v>
      </c>
      <c r="D2" s="30">
        <v>46294</v>
      </c>
      <c r="E2" s="31">
        <v>8</v>
      </c>
      <c r="F2" s="29"/>
      <c r="G2" s="31" t="s">
        <v>2524</v>
      </c>
      <c r="H2" s="29" t="s">
        <v>2596</v>
      </c>
    </row>
    <row r="3" spans="1:8" x14ac:dyDescent="0.25">
      <c r="A3" s="31" t="s">
        <v>87</v>
      </c>
      <c r="B3" s="29" t="s">
        <v>2667</v>
      </c>
      <c r="C3" s="31" t="s">
        <v>2567</v>
      </c>
      <c r="D3" s="29"/>
      <c r="E3" s="29"/>
      <c r="F3" s="29"/>
      <c r="G3" s="29"/>
      <c r="H3" s="29"/>
    </row>
    <row r="4" spans="1:8" ht="32.1" customHeight="1" x14ac:dyDescent="0.25"/>
    <row r="5" spans="1:8" ht="30" customHeight="1" x14ac:dyDescent="0.25">
      <c r="A5" s="83" t="s">
        <v>77</v>
      </c>
      <c r="B5" s="83" t="s">
        <v>78</v>
      </c>
      <c r="C5" s="83" t="s">
        <v>2535</v>
      </c>
      <c r="D5" s="83" t="s">
        <v>2536</v>
      </c>
      <c r="E5" s="83" t="s">
        <v>2537</v>
      </c>
      <c r="F5" s="83" t="s">
        <v>2538</v>
      </c>
      <c r="G5" s="83" t="s">
        <v>2539</v>
      </c>
      <c r="H5" s="83" t="s">
        <v>2528</v>
      </c>
    </row>
    <row r="6" spans="1:8" hidden="1" x14ac:dyDescent="0.25">
      <c r="A6" s="28" t="str">
        <f>IF(Items!$B5="","",Items!$A5)</f>
        <v>6007652002110</v>
      </c>
      <c r="B6" s="28" t="str">
        <f>IF(Items!$B5="","",Items!$B5)</f>
        <v>1 QUIRE CBOOK</v>
      </c>
      <c r="C6" s="32">
        <f>IF($B6="","",Items!$G5+SUMIFS(PurQty,PurItem,$B6,PurDate,"&lt;="&amp;$D$2)-SUMIFS(SalQty,SalItem,$B6,SalDate,"&lt;="&amp;$D$2)-SUMIFS(WoQty,WoItem,$B6,WoDate,"&lt;="&amp;$D$2)+SUMIFS(AdjQty,AdjItem,$B6,AdjDate,"&lt;="&amp;$D$2)+SUMIFS(LinVarQty,LinItem,$B6,LinPosted,"YES",LinDate,"&lt;="&amp;$D$2,LinID,"&lt;&gt;"&amp;$B$2))</f>
        <v>0</v>
      </c>
      <c r="D6" s="84"/>
      <c r="E6" s="32" t="str">
        <f t="shared" ref="E6:E69" si="0">IF(OR($B6="",$D6=""),"",$D6-$C6)</f>
        <v/>
      </c>
      <c r="F6" s="33">
        <f>IF($B6="","",Items!$I5)</f>
        <v>13.0425</v>
      </c>
      <c r="G6" s="33" t="str">
        <f t="shared" ref="G6:G69" si="1">IF($E6="","",$E6*$F6)</f>
        <v/>
      </c>
      <c r="H6" s="85"/>
    </row>
    <row r="7" spans="1:8" hidden="1" x14ac:dyDescent="0.25">
      <c r="A7" s="28" t="str">
        <f>IF(Items!$B6="","",Items!$A6)</f>
        <v>103A</v>
      </c>
      <c r="B7" s="28" t="str">
        <f>IF(Items!$B6="","",Items!$B6)</f>
        <v>1Litre Empties</v>
      </c>
      <c r="C7" s="32">
        <f>IF($B7="","",Items!$G6+SUMIFS(PurQty,PurItem,$B7,PurDate,"&lt;="&amp;$D$2)-SUMIFS(SalQty,SalItem,$B7,SalDate,"&lt;="&amp;$D$2)-SUMIFS(WoQty,WoItem,$B7,WoDate,"&lt;="&amp;$D$2)+SUMIFS(AdjQty,AdjItem,$B7,AdjDate,"&lt;="&amp;$D$2)+SUMIFS(LinVarQty,LinItem,$B7,LinPosted,"YES",LinDate,"&lt;="&amp;$D$2,LinID,"&lt;&gt;"&amp;$B$2))</f>
        <v>0</v>
      </c>
      <c r="D7" s="84"/>
      <c r="E7" s="32" t="str">
        <f t="shared" si="0"/>
        <v/>
      </c>
      <c r="F7" s="33">
        <f>IF($B7="","",Items!$I6)</f>
        <v>0.6825</v>
      </c>
      <c r="G7" s="33" t="str">
        <f t="shared" si="1"/>
        <v/>
      </c>
      <c r="H7" s="85"/>
    </row>
    <row r="8" spans="1:8" hidden="1" x14ac:dyDescent="0.25">
      <c r="A8" s="28" t="str">
        <f>IF(Items!$B7="","",Items!$A7)</f>
        <v>6007652003773</v>
      </c>
      <c r="B8" s="28" t="str">
        <f>IF(Items!$B7="","",Items!$B7)</f>
        <v>2 QUIRE CBOOK</v>
      </c>
      <c r="C8" s="32">
        <f>IF($B8="","",Items!$G7+SUMIFS(PurQty,PurItem,$B8,PurDate,"&lt;="&amp;$D$2)-SUMIFS(SalQty,SalItem,$B8,SalDate,"&lt;="&amp;$D$2)-SUMIFS(WoQty,WoItem,$B8,WoDate,"&lt;="&amp;$D$2)+SUMIFS(AdjQty,AdjItem,$B8,AdjDate,"&lt;="&amp;$D$2)+SUMIFS(LinVarQty,LinItem,$B8,LinPosted,"YES",LinDate,"&lt;="&amp;$D$2,LinID,"&lt;&gt;"&amp;$B$2))</f>
        <v>0</v>
      </c>
      <c r="D8" s="84"/>
      <c r="E8" s="32" t="str">
        <f t="shared" si="0"/>
        <v/>
      </c>
      <c r="F8" s="33">
        <f>IF($B8="","",Items!$I7)</f>
        <v>19.567499999999999</v>
      </c>
      <c r="G8" s="33" t="str">
        <f t="shared" si="1"/>
        <v/>
      </c>
      <c r="H8" s="85"/>
    </row>
    <row r="9" spans="1:8" hidden="1" x14ac:dyDescent="0.25">
      <c r="A9" s="28" t="str">
        <f>IF(Items!$B8="","",Items!$A8)</f>
        <v>7622210622211</v>
      </c>
      <c r="B9" s="28" t="str">
        <f>IF(Items!$B8="","",Items!$B8)</f>
        <v>5Star Cadbury Chocolate 48.5g</v>
      </c>
      <c r="C9" s="32">
        <f>IF($B9="","",Items!$G8+SUMIFS(PurQty,PurItem,$B9,PurDate,"&lt;="&amp;$D$2)-SUMIFS(SalQty,SalItem,$B9,SalDate,"&lt;="&amp;$D$2)-SUMIFS(WoQty,WoItem,$B9,WoDate,"&lt;="&amp;$D$2)+SUMIFS(AdjQty,AdjItem,$B9,AdjDate,"&lt;="&amp;$D$2)+SUMIFS(LinVarQty,LinItem,$B9,LinPosted,"YES",LinDate,"&lt;="&amp;$D$2,LinID,"&lt;&gt;"&amp;$B$2))</f>
        <v>0</v>
      </c>
      <c r="D9" s="84"/>
      <c r="E9" s="32" t="str">
        <f t="shared" si="0"/>
        <v/>
      </c>
      <c r="F9" s="33">
        <f>IF($B9="","",Items!$I8)</f>
        <v>13.0425</v>
      </c>
      <c r="G9" s="33" t="str">
        <f t="shared" si="1"/>
        <v/>
      </c>
      <c r="H9" s="85"/>
    </row>
    <row r="10" spans="1:8" hidden="1" x14ac:dyDescent="0.25">
      <c r="A10" s="28" t="str">
        <f>IF(Items!$B9="","",Items!$A9)</f>
        <v>6009888561973</v>
      </c>
      <c r="B10" s="28" t="str">
        <f>IF(Items!$B9="","",Items!$B9)</f>
        <v>7 Up  Lemon</v>
      </c>
      <c r="C10" s="32">
        <f>IF($B10="","",Items!$G9+SUMIFS(PurQty,PurItem,$B10,PurDate,"&lt;="&amp;$D$2)-SUMIFS(SalQty,SalItem,$B10,SalDate,"&lt;="&amp;$D$2)-SUMIFS(WoQty,WoItem,$B10,WoDate,"&lt;="&amp;$D$2)+SUMIFS(AdjQty,AdjItem,$B10,AdjDate,"&lt;="&amp;$D$2)+SUMIFS(LinVarQty,LinItem,$B10,LinPosted,"YES",LinDate,"&lt;="&amp;$D$2,LinID,"&lt;&gt;"&amp;$B$2))</f>
        <v>0</v>
      </c>
      <c r="D10" s="84"/>
      <c r="E10" s="32" t="str">
        <f t="shared" si="0"/>
        <v/>
      </c>
      <c r="F10" s="33">
        <f>IF($B10="","",Items!$I9)</f>
        <v>6.5250000000000004</v>
      </c>
      <c r="G10" s="33" t="str">
        <f t="shared" si="1"/>
        <v/>
      </c>
      <c r="H10" s="85"/>
    </row>
    <row r="11" spans="1:8" hidden="1" x14ac:dyDescent="0.25">
      <c r="A11" s="28" t="str">
        <f>IF(Items!$B10="","",Items!$A10)</f>
        <v>6009880793235</v>
      </c>
      <c r="B11" s="28" t="str">
        <f>IF(Items!$B10="","",Items!$B10)</f>
        <v>7UP  2L</v>
      </c>
      <c r="C11" s="32">
        <f>IF($B11="","",Items!$G10+SUMIFS(PurQty,PurItem,$B11,PurDate,"&lt;="&amp;$D$2)-SUMIFS(SalQty,SalItem,$B11,SalDate,"&lt;="&amp;$D$2)-SUMIFS(WoQty,WoItem,$B11,WoDate,"&lt;="&amp;$D$2)+SUMIFS(AdjQty,AdjItem,$B11,AdjDate,"&lt;="&amp;$D$2)+SUMIFS(LinVarQty,LinItem,$B11,LinPosted,"YES",LinDate,"&lt;="&amp;$D$2,LinID,"&lt;&gt;"&amp;$B$2))</f>
        <v>0</v>
      </c>
      <c r="D11" s="84"/>
      <c r="E11" s="32" t="str">
        <f t="shared" si="0"/>
        <v/>
      </c>
      <c r="F11" s="33">
        <f>IF($B11="","",Items!$I10)</f>
        <v>16.305</v>
      </c>
      <c r="G11" s="33" t="str">
        <f t="shared" si="1"/>
        <v/>
      </c>
      <c r="H11" s="85"/>
    </row>
    <row r="12" spans="1:8" hidden="1" x14ac:dyDescent="0.25">
      <c r="A12" s="28" t="str">
        <f>IF(Items!$B11="","",Items!$A11)</f>
        <v>6009880793075</v>
      </c>
      <c r="B12" s="28" t="str">
        <f>IF(Items!$B11="","",Items!$B11)</f>
        <v>7UP  500ml</v>
      </c>
      <c r="C12" s="32">
        <f>IF($B12="","",Items!$G11+SUMIFS(PurQty,PurItem,$B12,PurDate,"&lt;="&amp;$D$2)-SUMIFS(SalQty,SalItem,$B12,SalDate,"&lt;="&amp;$D$2)-SUMIFS(WoQty,WoItem,$B12,WoDate,"&lt;="&amp;$D$2)+SUMIFS(AdjQty,AdjItem,$B12,AdjDate,"&lt;="&amp;$D$2)+SUMIFS(LinVarQty,LinItem,$B12,LinPosted,"YES",LinDate,"&lt;="&amp;$D$2,LinID,"&lt;&gt;"&amp;$B$2))</f>
        <v>0</v>
      </c>
      <c r="D12" s="84"/>
      <c r="E12" s="32" t="str">
        <f t="shared" si="0"/>
        <v/>
      </c>
      <c r="F12" s="33">
        <f>IF($B12="","",Items!$I11)</f>
        <v>6.5250000000000004</v>
      </c>
      <c r="G12" s="33" t="str">
        <f t="shared" si="1"/>
        <v/>
      </c>
      <c r="H12" s="85"/>
    </row>
    <row r="13" spans="1:8" hidden="1" x14ac:dyDescent="0.25">
      <c r="A13" s="28" t="str">
        <f>IF(Items!$B12="","",Items!$A12)</f>
        <v>6004201005332</v>
      </c>
      <c r="B13" s="28" t="str">
        <f>IF(Items!$B12="","",Items!$B12)</f>
        <v>Airoma JasmMagnolia 210ML</v>
      </c>
      <c r="C13" s="32">
        <f>IF($B13="","",Items!$G12+SUMIFS(PurQty,PurItem,$B13,PurDate,"&lt;="&amp;$D$2)-SUMIFS(SalQty,SalItem,$B13,SalDate,"&lt;="&amp;$D$2)-SUMIFS(WoQty,WoItem,$B13,WoDate,"&lt;="&amp;$D$2)+SUMIFS(AdjQty,AdjItem,$B13,AdjDate,"&lt;="&amp;$D$2)+SUMIFS(LinVarQty,LinItem,$B13,LinPosted,"YES",LinDate,"&lt;="&amp;$D$2,LinID,"&lt;&gt;"&amp;$B$2))</f>
        <v>0</v>
      </c>
      <c r="D13" s="84"/>
      <c r="E13" s="32" t="str">
        <f t="shared" si="0"/>
        <v/>
      </c>
      <c r="F13" s="33">
        <f>IF($B13="","",Items!$I12)</f>
        <v>22.822500000000002</v>
      </c>
      <c r="G13" s="33" t="str">
        <f t="shared" si="1"/>
        <v/>
      </c>
      <c r="H13" s="85"/>
    </row>
    <row r="14" spans="1:8" hidden="1" x14ac:dyDescent="0.25">
      <c r="A14" s="28" t="str">
        <f>IF(Items!$B13="","",Items!$A13)</f>
        <v>6004201005042</v>
      </c>
      <c r="B14" s="28" t="str">
        <f>IF(Items!$B13="","",Items!$B13)</f>
        <v>Airoma Strawberry Fields  210ml</v>
      </c>
      <c r="C14" s="32">
        <f>IF($B14="","",Items!$G13+SUMIFS(PurQty,PurItem,$B14,PurDate,"&lt;="&amp;$D$2)-SUMIFS(SalQty,SalItem,$B14,SalDate,"&lt;="&amp;$D$2)-SUMIFS(WoQty,WoItem,$B14,WoDate,"&lt;="&amp;$D$2)+SUMIFS(AdjQty,AdjItem,$B14,AdjDate,"&lt;="&amp;$D$2)+SUMIFS(LinVarQty,LinItem,$B14,LinPosted,"YES",LinDate,"&lt;="&amp;$D$2,LinID,"&lt;&gt;"&amp;$B$2))</f>
        <v>0</v>
      </c>
      <c r="D14" s="84"/>
      <c r="E14" s="32" t="str">
        <f t="shared" si="0"/>
        <v/>
      </c>
      <c r="F14" s="33">
        <f>IF($B14="","",Items!$I13)</f>
        <v>22.822500000000002</v>
      </c>
      <c r="G14" s="33" t="str">
        <f t="shared" si="1"/>
        <v/>
      </c>
      <c r="H14" s="85"/>
    </row>
    <row r="15" spans="1:8" hidden="1" x14ac:dyDescent="0.25">
      <c r="A15" s="28" t="str">
        <f>IF(Items!$B14="","",Items!$A14)</f>
        <v>8700216268103</v>
      </c>
      <c r="B15" s="28" t="str">
        <f>IF(Items!$B14="","",Items!$B14)</f>
        <v>Always Pads 3in 1</v>
      </c>
      <c r="C15" s="32">
        <f>IF($B15="","",Items!$G14+SUMIFS(PurQty,PurItem,$B15,PurDate,"&lt;="&amp;$D$2)-SUMIFS(SalQty,SalItem,$B15,SalDate,"&lt;="&amp;$D$2)-SUMIFS(WoQty,WoItem,$B15,WoDate,"&lt;="&amp;$D$2)+SUMIFS(AdjQty,AdjItem,$B15,AdjDate,"&lt;="&amp;$D$2)+SUMIFS(LinVarQty,LinItem,$B15,LinPosted,"YES",LinDate,"&lt;="&amp;$D$2,LinID,"&lt;&gt;"&amp;$B$2))</f>
        <v>0</v>
      </c>
      <c r="D15" s="84"/>
      <c r="E15" s="32" t="str">
        <f t="shared" si="0"/>
        <v/>
      </c>
      <c r="F15" s="33">
        <f>IF($B15="","",Items!$I14)</f>
        <v>16.305</v>
      </c>
      <c r="G15" s="33" t="str">
        <f t="shared" si="1"/>
        <v/>
      </c>
      <c r="H15" s="85"/>
    </row>
    <row r="16" spans="1:8" hidden="1" x14ac:dyDescent="0.25">
      <c r="A16" s="28" t="str">
        <f>IF(Items!$B15="","",Items!$A15)</f>
        <v>4015400267607</v>
      </c>
      <c r="B16" s="28" t="str">
        <f>IF(Items!$B15="","",Items!$B15)</f>
        <v>Always Sanitary Pads 10s</v>
      </c>
      <c r="C16" s="32">
        <f>IF($B16="","",Items!$G15+SUMIFS(PurQty,PurItem,$B16,PurDate,"&lt;="&amp;$D$2)-SUMIFS(SalQty,SalItem,$B16,SalDate,"&lt;="&amp;$D$2)-SUMIFS(WoQty,WoItem,$B16,WoDate,"&lt;="&amp;$D$2)+SUMIFS(AdjQty,AdjItem,$B16,AdjDate,"&lt;="&amp;$D$2)+SUMIFS(LinVarQty,LinItem,$B16,LinPosted,"YES",LinDate,"&lt;="&amp;$D$2,LinID,"&lt;&gt;"&amp;$B$2))</f>
        <v>0</v>
      </c>
      <c r="D16" s="84"/>
      <c r="E16" s="32" t="str">
        <f t="shared" si="0"/>
        <v/>
      </c>
      <c r="F16" s="33">
        <f>IF($B16="","",Items!$I15)</f>
        <v>16.305</v>
      </c>
      <c r="G16" s="33" t="str">
        <f t="shared" si="1"/>
        <v/>
      </c>
      <c r="H16" s="85"/>
    </row>
    <row r="17" spans="1:8" x14ac:dyDescent="0.25">
      <c r="A17" s="28" t="str">
        <f>IF(Items!$B16="","",Items!$A16)</f>
        <v>4015400267669</v>
      </c>
      <c r="B17" s="28" t="str">
        <f>IF(Items!$B16="","",Items!$B16)</f>
        <v>Always Sarnitary Pads</v>
      </c>
      <c r="C17" s="32">
        <f>IF($B17="","",Items!$G16+SUMIFS(PurQty,PurItem,$B17,PurDate,"&lt;="&amp;$D$2)-SUMIFS(SalQty,SalItem,$B17,SalDate,"&lt;="&amp;$D$2)-SUMIFS(WoQty,WoItem,$B17,WoDate,"&lt;="&amp;$D$2)+SUMIFS(AdjQty,AdjItem,$B17,AdjDate,"&lt;="&amp;$D$2)+SUMIFS(LinVarQty,LinItem,$B17,LinPosted,"YES",LinDate,"&lt;="&amp;$D$2,LinID,"&lt;&gt;"&amp;$B$2))</f>
        <v>72</v>
      </c>
      <c r="D17" s="84">
        <v>70</v>
      </c>
      <c r="E17" s="32">
        <f t="shared" si="0"/>
        <v>-2</v>
      </c>
      <c r="F17" s="33">
        <f>IF($B17="","",Items!$I16)</f>
        <v>13.102499999999999</v>
      </c>
      <c r="G17" s="33">
        <f t="shared" si="1"/>
        <v>-26.204999999999998</v>
      </c>
      <c r="H17" s="85"/>
    </row>
    <row r="18" spans="1:8" hidden="1" x14ac:dyDescent="0.25">
      <c r="A18" s="28" t="str">
        <f>IF(Items!$B17="","",Items!$A17)</f>
        <v>6009880793969</v>
      </c>
      <c r="B18" s="28" t="str">
        <f>IF(Items!$B17="","",Items!$B17)</f>
        <v>Aqua Clear  750 Mls</v>
      </c>
      <c r="C18" s="32">
        <f>IF($B18="","",Items!$G17+SUMIFS(PurQty,PurItem,$B18,PurDate,"&lt;="&amp;$D$2)-SUMIFS(SalQty,SalItem,$B18,SalDate,"&lt;="&amp;$D$2)-SUMIFS(WoQty,WoItem,$B18,WoDate,"&lt;="&amp;$D$2)+SUMIFS(AdjQty,AdjItem,$B18,AdjDate,"&lt;="&amp;$D$2)+SUMIFS(LinVarQty,LinItem,$B18,LinPosted,"YES",LinDate,"&lt;="&amp;$D$2,LinID,"&lt;&gt;"&amp;$B$2))</f>
        <v>0</v>
      </c>
      <c r="D18" s="84"/>
      <c r="E18" s="32" t="str">
        <f t="shared" si="0"/>
        <v/>
      </c>
      <c r="F18" s="33">
        <f>IF($B18="","",Items!$I17)</f>
        <v>6.5250000000000004</v>
      </c>
      <c r="G18" s="33" t="str">
        <f t="shared" si="1"/>
        <v/>
      </c>
      <c r="H18" s="85"/>
    </row>
    <row r="19" spans="1:8" hidden="1" x14ac:dyDescent="0.25">
      <c r="A19" s="28" t="str">
        <f>IF(Items!$B18="","",Items!$A18)</f>
        <v>6009715450081</v>
      </c>
      <c r="B19" s="28" t="str">
        <f>IF(Items!$B18="","",Items!$B18)</f>
        <v>Aqua Clear 1.5L</v>
      </c>
      <c r="C19" s="32">
        <f>IF($B19="","",Items!$G18+SUMIFS(PurQty,PurItem,$B19,PurDate,"&lt;="&amp;$D$2)-SUMIFS(SalQty,SalItem,$B19,SalDate,"&lt;="&amp;$D$2)-SUMIFS(WoQty,WoItem,$B19,WoDate,"&lt;="&amp;$D$2)+SUMIFS(AdjQty,AdjItem,$B19,AdjDate,"&lt;="&amp;$D$2)+SUMIFS(LinVarQty,LinItem,$B19,LinPosted,"YES",LinDate,"&lt;="&amp;$D$2,LinID,"&lt;&gt;"&amp;$B$2))</f>
        <v>0</v>
      </c>
      <c r="D19" s="84"/>
      <c r="E19" s="32" t="str">
        <f t="shared" si="0"/>
        <v/>
      </c>
      <c r="F19" s="33">
        <f>IF($B19="","",Items!$I18)</f>
        <v>9.7799999999999994</v>
      </c>
      <c r="G19" s="33" t="str">
        <f t="shared" si="1"/>
        <v/>
      </c>
      <c r="H19" s="85"/>
    </row>
    <row r="20" spans="1:8" hidden="1" x14ac:dyDescent="0.25">
      <c r="A20" s="28" t="str">
        <f>IF(Items!$B19="","",Items!$A19)</f>
        <v>6009880793976</v>
      </c>
      <c r="B20" s="28" t="str">
        <f>IF(Items!$B19="","",Items!$B19)</f>
        <v>Aqua Clear 1L</v>
      </c>
      <c r="C20" s="32">
        <f>IF($B20="","",Items!$G19+SUMIFS(PurQty,PurItem,$B20,PurDate,"&lt;="&amp;$D$2)-SUMIFS(SalQty,SalItem,$B20,SalDate,"&lt;="&amp;$D$2)-SUMIFS(WoQty,WoItem,$B20,WoDate,"&lt;="&amp;$D$2)+SUMIFS(AdjQty,AdjItem,$B20,AdjDate,"&lt;="&amp;$D$2)+SUMIFS(LinVarQty,LinItem,$B20,LinPosted,"YES",LinDate,"&lt;="&amp;$D$2,LinID,"&lt;&gt;"&amp;$B$2))</f>
        <v>0</v>
      </c>
      <c r="D20" s="84"/>
      <c r="E20" s="32" t="str">
        <f t="shared" si="0"/>
        <v/>
      </c>
      <c r="F20" s="33">
        <f>IF($B20="","",Items!$I19)</f>
        <v>9.7799999999999994</v>
      </c>
      <c r="G20" s="33" t="str">
        <f t="shared" si="1"/>
        <v/>
      </c>
      <c r="H20" s="85"/>
    </row>
    <row r="21" spans="1:8" hidden="1" x14ac:dyDescent="0.25">
      <c r="A21" s="28" t="str">
        <f>IF(Items!$B20="","",Items!$A20)</f>
        <v>6009880793709</v>
      </c>
      <c r="B21" s="28" t="str">
        <f>IF(Items!$B20="","",Items!$B20)</f>
        <v>AQUA CLEAR 500ML</v>
      </c>
      <c r="C21" s="32">
        <f>IF($B21="","",Items!$G20+SUMIFS(PurQty,PurItem,$B21,PurDate,"&lt;="&amp;$D$2)-SUMIFS(SalQty,SalItem,$B21,SalDate,"&lt;="&amp;$D$2)-SUMIFS(WoQty,WoItem,$B21,WoDate,"&lt;="&amp;$D$2)+SUMIFS(AdjQty,AdjItem,$B21,AdjDate,"&lt;="&amp;$D$2)+SUMIFS(LinVarQty,LinItem,$B21,LinPosted,"YES",LinDate,"&lt;="&amp;$D$2,LinID,"&lt;&gt;"&amp;$B$2))</f>
        <v>355</v>
      </c>
      <c r="D21" s="84"/>
      <c r="E21" s="32" t="str">
        <f t="shared" si="0"/>
        <v/>
      </c>
      <c r="F21" s="33">
        <f>IF($B21="","",Items!$I20)</f>
        <v>4.5674999999999999</v>
      </c>
      <c r="G21" s="33" t="str">
        <f t="shared" si="1"/>
        <v/>
      </c>
      <c r="H21" s="85"/>
    </row>
    <row r="22" spans="1:8" hidden="1" x14ac:dyDescent="0.25">
      <c r="A22" s="28" t="str">
        <f>IF(Items!$B21="","",Items!$A21)</f>
        <v>6007038002703</v>
      </c>
      <c r="B22" s="28" t="str">
        <f>IF(Items!$B21="","",Items!$B21)</f>
        <v>Arenel Choc Chip 125g</v>
      </c>
      <c r="C22" s="32">
        <f>IF($B22="","",Items!$G21+SUMIFS(PurQty,PurItem,$B22,PurDate,"&lt;="&amp;$D$2)-SUMIFS(SalQty,SalItem,$B22,SalDate,"&lt;="&amp;$D$2)-SUMIFS(WoQty,WoItem,$B22,WoDate,"&lt;="&amp;$D$2)+SUMIFS(AdjQty,AdjItem,$B22,AdjDate,"&lt;="&amp;$D$2)+SUMIFS(LinVarQty,LinItem,$B22,LinPosted,"YES",LinDate,"&lt;="&amp;$D$2,LinID,"&lt;&gt;"&amp;$B$2))</f>
        <v>0</v>
      </c>
      <c r="D22" s="84"/>
      <c r="E22" s="32" t="str">
        <f t="shared" si="0"/>
        <v/>
      </c>
      <c r="F22" s="33">
        <f>IF($B22="","",Items!$I21)</f>
        <v>12.99</v>
      </c>
      <c r="G22" s="33" t="str">
        <f t="shared" si="1"/>
        <v/>
      </c>
      <c r="H22" s="85"/>
    </row>
    <row r="23" spans="1:8" hidden="1" x14ac:dyDescent="0.25">
      <c r="A23" s="28" t="str">
        <f>IF(Items!$B22="","",Items!$A22)</f>
        <v>6007038001218</v>
      </c>
      <c r="B23" s="28" t="str">
        <f>IF(Items!$B22="","",Items!$B22)</f>
        <v>Arenel Choc Creams 125g</v>
      </c>
      <c r="C23" s="32">
        <f>IF($B23="","",Items!$G22+SUMIFS(PurQty,PurItem,$B23,PurDate,"&lt;="&amp;$D$2)-SUMIFS(SalQty,SalItem,$B23,SalDate,"&lt;="&amp;$D$2)-SUMIFS(WoQty,WoItem,$B23,WoDate,"&lt;="&amp;$D$2)+SUMIFS(AdjQty,AdjItem,$B23,AdjDate,"&lt;="&amp;$D$2)+SUMIFS(LinVarQty,LinItem,$B23,LinPosted,"YES",LinDate,"&lt;="&amp;$D$2,LinID,"&lt;&gt;"&amp;$B$2))</f>
        <v>0</v>
      </c>
      <c r="D23" s="84"/>
      <c r="E23" s="32" t="str">
        <f t="shared" si="0"/>
        <v/>
      </c>
      <c r="F23" s="33">
        <f>IF($B23="","",Items!$I22)</f>
        <v>6.4950000000000001</v>
      </c>
      <c r="G23" s="33" t="str">
        <f t="shared" si="1"/>
        <v/>
      </c>
      <c r="H23" s="85"/>
    </row>
    <row r="24" spans="1:8" hidden="1" x14ac:dyDescent="0.25">
      <c r="A24" s="28" t="str">
        <f>IF(Items!$B23="","",Items!$A23)</f>
        <v>6007038000037</v>
      </c>
      <c r="B24" s="28" t="str">
        <f>IF(Items!$B23="","",Items!$B23)</f>
        <v>Arenel Choice Ass 150g</v>
      </c>
      <c r="C24" s="32">
        <f>IF($B24="","",Items!$G23+SUMIFS(PurQty,PurItem,$B24,PurDate,"&lt;="&amp;$D$2)-SUMIFS(SalQty,SalItem,$B24,SalDate,"&lt;="&amp;$D$2)-SUMIFS(WoQty,WoItem,$B24,WoDate,"&lt;="&amp;$D$2)+SUMIFS(AdjQty,AdjItem,$B24,AdjDate,"&lt;="&amp;$D$2)+SUMIFS(LinVarQty,LinItem,$B24,LinPosted,"YES",LinDate,"&lt;="&amp;$D$2,LinID,"&lt;&gt;"&amp;$B$2))</f>
        <v>0</v>
      </c>
      <c r="D24" s="84"/>
      <c r="E24" s="32" t="str">
        <f t="shared" si="0"/>
        <v/>
      </c>
      <c r="F24" s="33">
        <f>IF($B24="","",Items!$I23)</f>
        <v>19.477499999999999</v>
      </c>
      <c r="G24" s="33" t="str">
        <f t="shared" si="1"/>
        <v/>
      </c>
      <c r="H24" s="85"/>
    </row>
    <row r="25" spans="1:8" hidden="1" x14ac:dyDescent="0.25">
      <c r="A25" s="28" t="str">
        <f>IF(Items!$B24="","",Items!$A24)</f>
        <v>6007038000105</v>
      </c>
      <c r="B25" s="28" t="str">
        <f>IF(Items!$B24="","",Items!$B24)</f>
        <v>Arenel Custard Creams 125g</v>
      </c>
      <c r="C25" s="32">
        <f>IF($B25="","",Items!$G24+SUMIFS(PurQty,PurItem,$B25,PurDate,"&lt;="&amp;$D$2)-SUMIFS(SalQty,SalItem,$B25,SalDate,"&lt;="&amp;$D$2)-SUMIFS(WoQty,WoItem,$B25,WoDate,"&lt;="&amp;$D$2)+SUMIFS(AdjQty,AdjItem,$B25,AdjDate,"&lt;="&amp;$D$2)+SUMIFS(LinVarQty,LinItem,$B25,LinPosted,"YES",LinDate,"&lt;="&amp;$D$2,LinID,"&lt;&gt;"&amp;$B$2))</f>
        <v>0</v>
      </c>
      <c r="D25" s="84"/>
      <c r="E25" s="32" t="str">
        <f t="shared" si="0"/>
        <v/>
      </c>
      <c r="F25" s="33">
        <f>IF($B25="","",Items!$I24)</f>
        <v>6.4950000000000001</v>
      </c>
      <c r="G25" s="33" t="str">
        <f t="shared" si="1"/>
        <v/>
      </c>
      <c r="H25" s="85"/>
    </row>
    <row r="26" spans="1:8" hidden="1" x14ac:dyDescent="0.25">
      <c r="A26" s="28" t="str">
        <f>IF(Items!$B25="","",Items!$A25)</f>
        <v>6007038002291</v>
      </c>
      <c r="B26" s="28" t="str">
        <f>IF(Items!$B25="","",Items!$B25)</f>
        <v>Arenel Ginger Nuts 150g</v>
      </c>
      <c r="C26" s="32">
        <f>IF($B26="","",Items!$G25+SUMIFS(PurQty,PurItem,$B26,PurDate,"&lt;="&amp;$D$2)-SUMIFS(SalQty,SalItem,$B26,SalDate,"&lt;="&amp;$D$2)-SUMIFS(WoQty,WoItem,$B26,WoDate,"&lt;="&amp;$D$2)+SUMIFS(AdjQty,AdjItem,$B26,AdjDate,"&lt;="&amp;$D$2)+SUMIFS(LinVarQty,LinItem,$B26,LinPosted,"YES",LinDate,"&lt;="&amp;$D$2,LinID,"&lt;&gt;"&amp;$B$2))</f>
        <v>0</v>
      </c>
      <c r="D26" s="84"/>
      <c r="E26" s="32" t="str">
        <f t="shared" si="0"/>
        <v/>
      </c>
      <c r="F26" s="33">
        <f>IF($B26="","",Items!$I25)</f>
        <v>9.7424999999999997</v>
      </c>
      <c r="G26" s="33" t="str">
        <f t="shared" si="1"/>
        <v/>
      </c>
      <c r="H26" s="85"/>
    </row>
    <row r="27" spans="1:8" hidden="1" x14ac:dyDescent="0.25">
      <c r="A27" s="28" t="str">
        <f>IF(Items!$B26="","",Items!$A26)</f>
        <v>6007038000747</v>
      </c>
      <c r="B27" s="28" t="str">
        <f>IF(Items!$B26="","",Items!$B26)</f>
        <v>Arenel Ginger Rounds</v>
      </c>
      <c r="C27" s="32">
        <f>IF($B27="","",Items!$G26+SUMIFS(PurQty,PurItem,$B27,PurDate,"&lt;="&amp;$D$2)-SUMIFS(SalQty,SalItem,$B27,SalDate,"&lt;="&amp;$D$2)-SUMIFS(WoQty,WoItem,$B27,WoDate,"&lt;="&amp;$D$2)+SUMIFS(AdjQty,AdjItem,$B27,AdjDate,"&lt;="&amp;$D$2)+SUMIFS(LinVarQty,LinItem,$B27,LinPosted,"YES",LinDate,"&lt;="&amp;$D$2,LinID,"&lt;&gt;"&amp;$B$2))</f>
        <v>0</v>
      </c>
      <c r="D27" s="84"/>
      <c r="E27" s="32" t="str">
        <f t="shared" si="0"/>
        <v/>
      </c>
      <c r="F27" s="33">
        <f>IF($B27="","",Items!$I26)</f>
        <v>7.8224999999999998</v>
      </c>
      <c r="G27" s="33" t="str">
        <f t="shared" si="1"/>
        <v/>
      </c>
      <c r="H27" s="85"/>
    </row>
    <row r="28" spans="1:8" hidden="1" x14ac:dyDescent="0.25">
      <c r="A28" s="28" t="str">
        <f>IF(Items!$B27="","",Items!$A27)</f>
        <v>6007038002611</v>
      </c>
      <c r="B28" s="28" t="str">
        <f>IF(Items!$B27="","",Items!$B27)</f>
        <v>Arenel Lemon 150g</v>
      </c>
      <c r="C28" s="32">
        <f>IF($B28="","",Items!$G27+SUMIFS(PurQty,PurItem,$B28,PurDate,"&lt;="&amp;$D$2)-SUMIFS(SalQty,SalItem,$B28,SalDate,"&lt;="&amp;$D$2)-SUMIFS(WoQty,WoItem,$B28,WoDate,"&lt;="&amp;$D$2)+SUMIFS(AdjQty,AdjItem,$B28,AdjDate,"&lt;="&amp;$D$2)+SUMIFS(LinVarQty,LinItem,$B28,LinPosted,"YES",LinDate,"&lt;="&amp;$D$2,LinID,"&lt;&gt;"&amp;$B$2))</f>
        <v>0</v>
      </c>
      <c r="D28" s="84"/>
      <c r="E28" s="32" t="str">
        <f t="shared" si="0"/>
        <v/>
      </c>
      <c r="F28" s="33">
        <f>IF($B28="","",Items!$I27)</f>
        <v>9.7799999999999994</v>
      </c>
      <c r="G28" s="33" t="str">
        <f t="shared" si="1"/>
        <v/>
      </c>
      <c r="H28" s="85"/>
    </row>
    <row r="29" spans="1:8" hidden="1" x14ac:dyDescent="0.25">
      <c r="A29" s="28" t="str">
        <f>IF(Items!$B28="","",Items!$A28)</f>
        <v>6007038000075</v>
      </c>
      <c r="B29" s="28" t="str">
        <f>IF(Items!$B28="","",Items!$B28)</f>
        <v>Arenel Marie</v>
      </c>
      <c r="C29" s="32">
        <f>IF($B29="","",Items!$G28+SUMIFS(PurQty,PurItem,$B29,PurDate,"&lt;="&amp;$D$2)-SUMIFS(SalQty,SalItem,$B29,SalDate,"&lt;="&amp;$D$2)-SUMIFS(WoQty,WoItem,$B29,WoDate,"&lt;="&amp;$D$2)+SUMIFS(AdjQty,AdjItem,$B29,AdjDate,"&lt;="&amp;$D$2)+SUMIFS(LinVarQty,LinItem,$B29,LinPosted,"YES",LinDate,"&lt;="&amp;$D$2,LinID,"&lt;&gt;"&amp;$B$2))</f>
        <v>0</v>
      </c>
      <c r="D29" s="84"/>
      <c r="E29" s="32" t="str">
        <f t="shared" si="0"/>
        <v/>
      </c>
      <c r="F29" s="33">
        <f>IF($B29="","",Items!$I28)</f>
        <v>9.7799999999999994</v>
      </c>
      <c r="G29" s="33" t="str">
        <f t="shared" si="1"/>
        <v/>
      </c>
      <c r="H29" s="85"/>
    </row>
    <row r="30" spans="1:8" hidden="1" x14ac:dyDescent="0.25">
      <c r="A30" s="28" t="str">
        <f>IF(Items!$B29="","",Items!$A29)</f>
        <v>6007038002376</v>
      </c>
      <c r="B30" s="28" t="str">
        <f>IF(Items!$B29="","",Items!$B29)</f>
        <v>Arenel Marie Biscuits 130g</v>
      </c>
      <c r="C30" s="32">
        <f>IF($B30="","",Items!$G29+SUMIFS(PurQty,PurItem,$B30,PurDate,"&lt;="&amp;$D$2)-SUMIFS(SalQty,SalItem,$B30,SalDate,"&lt;="&amp;$D$2)-SUMIFS(WoQty,WoItem,$B30,WoDate,"&lt;="&amp;$D$2)+SUMIFS(AdjQty,AdjItem,$B30,AdjDate,"&lt;="&amp;$D$2)+SUMIFS(LinVarQty,LinItem,$B30,LinPosted,"YES",LinDate,"&lt;="&amp;$D$2,LinID,"&lt;&gt;"&amp;$B$2))</f>
        <v>0</v>
      </c>
      <c r="D30" s="84"/>
      <c r="E30" s="32" t="str">
        <f t="shared" si="0"/>
        <v/>
      </c>
      <c r="F30" s="33">
        <f>IF($B30="","",Items!$I29)</f>
        <v>7.8224999999999998</v>
      </c>
      <c r="G30" s="33" t="str">
        <f t="shared" si="1"/>
        <v/>
      </c>
      <c r="H30" s="85"/>
    </row>
    <row r="31" spans="1:8" hidden="1" x14ac:dyDescent="0.25">
      <c r="A31" s="28" t="str">
        <f>IF(Items!$B30="","",Items!$A30)</f>
        <v>6007038002604</v>
      </c>
      <c r="B31" s="28" t="str">
        <f>IF(Items!$B30="","",Items!$B30)</f>
        <v>Arenel Mints</v>
      </c>
      <c r="C31" s="32">
        <f>IF($B31="","",Items!$G30+SUMIFS(PurQty,PurItem,$B31,PurDate,"&lt;="&amp;$D$2)-SUMIFS(SalQty,SalItem,$B31,SalDate,"&lt;="&amp;$D$2)-SUMIFS(WoQty,WoItem,$B31,WoDate,"&lt;="&amp;$D$2)+SUMIFS(AdjQty,AdjItem,$B31,AdjDate,"&lt;="&amp;$D$2)+SUMIFS(LinVarQty,LinItem,$B31,LinPosted,"YES",LinDate,"&lt;="&amp;$D$2,LinID,"&lt;&gt;"&amp;$B$2))</f>
        <v>0</v>
      </c>
      <c r="D31" s="84"/>
      <c r="E31" s="32" t="str">
        <f t="shared" si="0"/>
        <v/>
      </c>
      <c r="F31" s="33">
        <f>IF($B31="","",Items!$I30)</f>
        <v>0.65249999999999997</v>
      </c>
      <c r="G31" s="33" t="str">
        <f t="shared" si="1"/>
        <v/>
      </c>
      <c r="H31" s="85"/>
    </row>
    <row r="32" spans="1:8" hidden="1" x14ac:dyDescent="0.25">
      <c r="A32" s="28" t="str">
        <f>IF(Items!$B31="","",Items!$A31)</f>
        <v>6007038001676</v>
      </c>
      <c r="B32" s="28" t="str">
        <f>IF(Items!$B31="","",Items!$B31)</f>
        <v>Arenel Shorties 125g</v>
      </c>
      <c r="C32" s="32">
        <f>IF($B32="","",Items!$G31+SUMIFS(PurQty,PurItem,$B32,PurDate,"&lt;="&amp;$D$2)-SUMIFS(SalQty,SalItem,$B32,SalDate,"&lt;="&amp;$D$2)-SUMIFS(WoQty,WoItem,$B32,WoDate,"&lt;="&amp;$D$2)+SUMIFS(AdjQty,AdjItem,$B32,AdjDate,"&lt;="&amp;$D$2)+SUMIFS(LinVarQty,LinItem,$B32,LinPosted,"YES",LinDate,"&lt;="&amp;$D$2,LinID,"&lt;&gt;"&amp;$B$2))</f>
        <v>0</v>
      </c>
      <c r="D32" s="84"/>
      <c r="E32" s="32" t="str">
        <f t="shared" si="0"/>
        <v/>
      </c>
      <c r="F32" s="33">
        <f>IF($B32="","",Items!$I31)</f>
        <v>9.7799999999999994</v>
      </c>
      <c r="G32" s="33" t="str">
        <f t="shared" si="1"/>
        <v/>
      </c>
      <c r="H32" s="85"/>
    </row>
    <row r="33" spans="1:8" hidden="1" x14ac:dyDescent="0.25">
      <c r="A33" s="28" t="str">
        <f>IF(Items!$B32="","",Items!$A32)</f>
        <v>6007038001164</v>
      </c>
      <c r="B33" s="28" t="str">
        <f>IF(Items!$B32="","",Items!$B32)</f>
        <v>Arenel Strawberry Creams 125g</v>
      </c>
      <c r="C33" s="32">
        <f>IF($B33="","",Items!$G32+SUMIFS(PurQty,PurItem,$B33,PurDate,"&lt;="&amp;$D$2)-SUMIFS(SalQty,SalItem,$B33,SalDate,"&lt;="&amp;$D$2)-SUMIFS(WoQty,WoItem,$B33,WoDate,"&lt;="&amp;$D$2)+SUMIFS(AdjQty,AdjItem,$B33,AdjDate,"&lt;="&amp;$D$2)+SUMIFS(LinVarQty,LinItem,$B33,LinPosted,"YES",LinDate,"&lt;="&amp;$D$2,LinID,"&lt;&gt;"&amp;$B$2))</f>
        <v>0</v>
      </c>
      <c r="D33" s="84"/>
      <c r="E33" s="32" t="str">
        <f t="shared" si="0"/>
        <v/>
      </c>
      <c r="F33" s="33">
        <f>IF($B33="","",Items!$I32)</f>
        <v>7.86</v>
      </c>
      <c r="G33" s="33" t="str">
        <f t="shared" si="1"/>
        <v/>
      </c>
      <c r="H33" s="85"/>
    </row>
    <row r="34" spans="1:8" hidden="1" x14ac:dyDescent="0.25">
      <c r="A34" s="28" t="str">
        <f>IF(Items!$B33="","",Items!$A33)</f>
        <v>6007038002147</v>
      </c>
      <c r="B34" s="28" t="str">
        <f>IF(Items!$B33="","",Items!$B33)</f>
        <v>Arenel Vanilla 150g</v>
      </c>
      <c r="C34" s="32">
        <f>IF($B34="","",Items!$G33+SUMIFS(PurQty,PurItem,$B34,PurDate,"&lt;="&amp;$D$2)-SUMIFS(SalQty,SalItem,$B34,SalDate,"&lt;="&amp;$D$2)-SUMIFS(WoQty,WoItem,$B34,WoDate,"&lt;="&amp;$D$2)+SUMIFS(AdjQty,AdjItem,$B34,AdjDate,"&lt;="&amp;$D$2)+SUMIFS(LinVarQty,LinItem,$B34,LinPosted,"YES",LinDate,"&lt;="&amp;$D$2,LinID,"&lt;&gt;"&amp;$B$2))</f>
        <v>0</v>
      </c>
      <c r="D34" s="84"/>
      <c r="E34" s="32" t="str">
        <f t="shared" si="0"/>
        <v/>
      </c>
      <c r="F34" s="33">
        <f>IF($B34="","",Items!$I33)</f>
        <v>9.7799999999999994</v>
      </c>
      <c r="G34" s="33" t="str">
        <f t="shared" si="1"/>
        <v/>
      </c>
      <c r="H34" s="85"/>
    </row>
    <row r="35" spans="1:8" hidden="1" x14ac:dyDescent="0.25">
      <c r="A35" s="28" t="str">
        <f>IF(Items!$B34="","",Items!$A34)</f>
        <v>6007038002352</v>
      </c>
      <c r="B35" s="28" t="str">
        <f>IF(Items!$B34="","",Items!$B34)</f>
        <v>Arenel Wimbledon 150g</v>
      </c>
      <c r="C35" s="32">
        <f>IF($B35="","",Items!$G34+SUMIFS(PurQty,PurItem,$B35,PurDate,"&lt;="&amp;$D$2)-SUMIFS(SalQty,SalItem,$B35,SalDate,"&lt;="&amp;$D$2)-SUMIFS(WoQty,WoItem,$B35,WoDate,"&lt;="&amp;$D$2)+SUMIFS(AdjQty,AdjItem,$B35,AdjDate,"&lt;="&amp;$D$2)+SUMIFS(LinVarQty,LinItem,$B35,LinPosted,"YES",LinDate,"&lt;="&amp;$D$2,LinID,"&lt;&gt;"&amp;$B$2))</f>
        <v>0</v>
      </c>
      <c r="D35" s="84"/>
      <c r="E35" s="32" t="str">
        <f t="shared" si="0"/>
        <v/>
      </c>
      <c r="F35" s="33">
        <f>IF($B35="","",Items!$I34)</f>
        <v>9.7424999999999997</v>
      </c>
      <c r="G35" s="33" t="str">
        <f t="shared" si="1"/>
        <v/>
      </c>
      <c r="H35" s="85"/>
    </row>
    <row r="36" spans="1:8" hidden="1" x14ac:dyDescent="0.25">
      <c r="A36" s="28" t="str">
        <f>IF(Items!$B35="","",Items!$A35)</f>
        <v>6001038073503</v>
      </c>
      <c r="B36" s="28" t="str">
        <f>IF(Items!$B35="","",Items!$B35)</f>
        <v>Aromat Chilli  Beef 75g</v>
      </c>
      <c r="C36" s="32">
        <f>IF($B36="","",Items!$G35+SUMIFS(PurQty,PurItem,$B36,PurDate,"&lt;="&amp;$D$2)-SUMIFS(SalQty,SalItem,$B36,SalDate,"&lt;="&amp;$D$2)-SUMIFS(WoQty,WoItem,$B36,WoDate,"&lt;="&amp;$D$2)+SUMIFS(AdjQty,AdjItem,$B36,AdjDate,"&lt;="&amp;$D$2)+SUMIFS(LinVarQty,LinItem,$B36,LinPosted,"YES",LinDate,"&lt;="&amp;$D$2,LinID,"&lt;&gt;"&amp;$B$2))</f>
        <v>0</v>
      </c>
      <c r="D36" s="84"/>
      <c r="E36" s="32" t="str">
        <f t="shared" si="0"/>
        <v/>
      </c>
      <c r="F36" s="33">
        <f>IF($B36="","",Items!$I35)</f>
        <v>16.305</v>
      </c>
      <c r="G36" s="33" t="str">
        <f t="shared" si="1"/>
        <v/>
      </c>
      <c r="H36" s="85"/>
    </row>
    <row r="37" spans="1:8" hidden="1" x14ac:dyDescent="0.25">
      <c r="A37" s="28" t="str">
        <f>IF(Items!$B36="","",Items!$A36)</f>
        <v>6001038071554</v>
      </c>
      <c r="B37" s="28" t="str">
        <f>IF(Items!$B36="","",Items!$B36)</f>
        <v>Aromat Original 75g</v>
      </c>
      <c r="C37" s="32">
        <f>IF($B37="","",Items!$G36+SUMIFS(PurQty,PurItem,$B37,PurDate,"&lt;="&amp;$D$2)-SUMIFS(SalQty,SalItem,$B37,SalDate,"&lt;="&amp;$D$2)-SUMIFS(WoQty,WoItem,$B37,WoDate,"&lt;="&amp;$D$2)+SUMIFS(AdjQty,AdjItem,$B37,AdjDate,"&lt;="&amp;$D$2)+SUMIFS(LinVarQty,LinItem,$B37,LinPosted,"YES",LinDate,"&lt;="&amp;$D$2,LinID,"&lt;&gt;"&amp;$B$2))</f>
        <v>0</v>
      </c>
      <c r="D37" s="84"/>
      <c r="E37" s="32" t="str">
        <f t="shared" si="0"/>
        <v/>
      </c>
      <c r="F37" s="33">
        <f>IF($B37="","",Items!$I36)</f>
        <v>16.305</v>
      </c>
      <c r="G37" s="33" t="str">
        <f t="shared" si="1"/>
        <v/>
      </c>
      <c r="H37" s="85"/>
    </row>
    <row r="38" spans="1:8" hidden="1" x14ac:dyDescent="0.25">
      <c r="A38" s="28" t="str">
        <f>IF(Items!$B37="","",Items!$A37)</f>
        <v>6001038071608</v>
      </c>
      <c r="B38" s="28" t="str">
        <f>IF(Items!$B37="","",Items!$B37)</f>
        <v>Aromat Periperi</v>
      </c>
      <c r="C38" s="32">
        <f>IF($B38="","",Items!$G37+SUMIFS(PurQty,PurItem,$B38,PurDate,"&lt;="&amp;$D$2)-SUMIFS(SalQty,SalItem,$B38,SalDate,"&lt;="&amp;$D$2)-SUMIFS(WoQty,WoItem,$B38,WoDate,"&lt;="&amp;$D$2)+SUMIFS(AdjQty,AdjItem,$B38,AdjDate,"&lt;="&amp;$D$2)+SUMIFS(LinVarQty,LinItem,$B38,LinPosted,"YES",LinDate,"&lt;="&amp;$D$2,LinID,"&lt;&gt;"&amp;$B$2))</f>
        <v>0</v>
      </c>
      <c r="D38" s="84"/>
      <c r="E38" s="32" t="str">
        <f t="shared" si="0"/>
        <v/>
      </c>
      <c r="F38" s="33">
        <f>IF($B38="","",Items!$I37)</f>
        <v>16.305</v>
      </c>
      <c r="G38" s="33" t="str">
        <f t="shared" si="1"/>
        <v/>
      </c>
      <c r="H38" s="85"/>
    </row>
    <row r="39" spans="1:8" hidden="1" x14ac:dyDescent="0.25">
      <c r="A39" s="28" t="str">
        <f>IF(Items!$B38="","",Items!$A38)</f>
        <v>6009880117260</v>
      </c>
      <c r="B39" s="28" t="str">
        <f>IF(Items!$B38="","",Items!$B38)</f>
        <v>As Good Rice 2kg</v>
      </c>
      <c r="C39" s="32">
        <f>IF($B39="","",Items!$G38+SUMIFS(PurQty,PurItem,$B39,PurDate,"&lt;="&amp;$D$2)-SUMIFS(SalQty,SalItem,$B39,SalDate,"&lt;="&amp;$D$2)-SUMIFS(WoQty,WoItem,$B39,WoDate,"&lt;="&amp;$D$2)+SUMIFS(AdjQty,AdjItem,$B39,AdjDate,"&lt;="&amp;$D$2)+SUMIFS(LinVarQty,LinItem,$B39,LinPosted,"YES",LinDate,"&lt;="&amp;$D$2,LinID,"&lt;&gt;"&amp;$B$2))</f>
        <v>0</v>
      </c>
      <c r="D39" s="84"/>
      <c r="E39" s="32" t="str">
        <f t="shared" si="0"/>
        <v/>
      </c>
      <c r="F39" s="33">
        <f>IF($B39="","",Items!$I38)</f>
        <v>29.3475</v>
      </c>
      <c r="G39" s="33" t="str">
        <f t="shared" si="1"/>
        <v/>
      </c>
      <c r="H39" s="85"/>
    </row>
    <row r="40" spans="1:8" hidden="1" x14ac:dyDescent="0.25">
      <c r="A40" s="28" t="str">
        <f>IF(Items!$B39="","",Items!$A39)</f>
        <v>6005964100982</v>
      </c>
      <c r="B40" s="28" t="str">
        <f>IF(Items!$B39="","",Items!$B39)</f>
        <v>Assorted Toffees 100g</v>
      </c>
      <c r="C40" s="32">
        <f>IF($B40="","",Items!$G39+SUMIFS(PurQty,PurItem,$B40,PurDate,"&lt;="&amp;$D$2)-SUMIFS(SalQty,SalItem,$B40,SalDate,"&lt;="&amp;$D$2)-SUMIFS(WoQty,WoItem,$B40,WoDate,"&lt;="&amp;$D$2)+SUMIFS(AdjQty,AdjItem,$B40,AdjDate,"&lt;="&amp;$D$2)+SUMIFS(LinVarQty,LinItem,$B40,LinPosted,"YES",LinDate,"&lt;="&amp;$D$2,LinID,"&lt;&gt;"&amp;$B$2))</f>
        <v>0</v>
      </c>
      <c r="D40" s="84"/>
      <c r="E40" s="32" t="str">
        <f t="shared" si="0"/>
        <v/>
      </c>
      <c r="F40" s="33">
        <f>IF($B40="","",Items!$I39)</f>
        <v>6.5250000000000004</v>
      </c>
      <c r="G40" s="33" t="str">
        <f t="shared" si="1"/>
        <v/>
      </c>
      <c r="H40" s="85"/>
    </row>
    <row r="41" spans="1:8" hidden="1" x14ac:dyDescent="0.25">
      <c r="A41" s="28" t="str">
        <f>IF(Items!$B40="","",Items!$A40)</f>
        <v>6001065034324</v>
      </c>
      <c r="B41" s="28" t="str">
        <f>IF(Items!$B40="","",Items!$B40)</f>
        <v>Astros Candy Choc  40g</v>
      </c>
      <c r="C41" s="32">
        <f>IF($B41="","",Items!$G40+SUMIFS(PurQty,PurItem,$B41,PurDate,"&lt;="&amp;$D$2)-SUMIFS(SalQty,SalItem,$B41,SalDate,"&lt;="&amp;$D$2)-SUMIFS(WoQty,WoItem,$B41,WoDate,"&lt;="&amp;$D$2)+SUMIFS(AdjQty,AdjItem,$B41,AdjDate,"&lt;="&amp;$D$2)+SUMIFS(LinVarQty,LinItem,$B41,LinPosted,"YES",LinDate,"&lt;="&amp;$D$2,LinID,"&lt;&gt;"&amp;$B$2))</f>
        <v>0</v>
      </c>
      <c r="D41" s="84"/>
      <c r="E41" s="32" t="str">
        <f t="shared" si="0"/>
        <v/>
      </c>
      <c r="F41" s="33">
        <f>IF($B41="","",Items!$I40)</f>
        <v>12.99</v>
      </c>
      <c r="G41" s="33" t="str">
        <f t="shared" si="1"/>
        <v/>
      </c>
      <c r="H41" s="85"/>
    </row>
    <row r="42" spans="1:8" hidden="1" x14ac:dyDescent="0.25">
      <c r="A42" s="28" t="str">
        <f>IF(Items!$B41="","",Items!$A41)</f>
        <v>6009684410987</v>
      </c>
      <c r="B42" s="28" t="str">
        <f>IF(Items!$B41="","",Items!$B41)</f>
        <v>Atlanta   Brown Sugar 1kg</v>
      </c>
      <c r="C42" s="32">
        <f>IF($B42="","",Items!$G41+SUMIFS(PurQty,PurItem,$B42,PurDate,"&lt;="&amp;$D$2)-SUMIFS(SalQty,SalItem,$B42,SalDate,"&lt;="&amp;$D$2)-SUMIFS(WoQty,WoItem,$B42,WoDate,"&lt;="&amp;$D$2)+SUMIFS(AdjQty,AdjItem,$B42,AdjDate,"&lt;="&amp;$D$2)+SUMIFS(LinVarQty,LinItem,$B42,LinPosted,"YES",LinDate,"&lt;="&amp;$D$2,LinID,"&lt;&gt;"&amp;$B$2))</f>
        <v>0</v>
      </c>
      <c r="D42" s="84"/>
      <c r="E42" s="32" t="str">
        <f t="shared" si="0"/>
        <v/>
      </c>
      <c r="F42" s="33">
        <f>IF($B42="","",Items!$I41)</f>
        <v>30</v>
      </c>
      <c r="G42" s="33" t="str">
        <f t="shared" si="1"/>
        <v/>
      </c>
      <c r="H42" s="85"/>
    </row>
    <row r="43" spans="1:8" hidden="1" x14ac:dyDescent="0.25">
      <c r="A43" s="28" t="str">
        <f>IF(Items!$B42="","",Items!$A42)</f>
        <v>6009684410918</v>
      </c>
      <c r="B43" s="28" t="str">
        <f>IF(Items!$B42="","",Items!$B42)</f>
        <v>Atlanta   Brown Sugar 2kg</v>
      </c>
      <c r="C43" s="32">
        <f>IF($B43="","",Items!$G42+SUMIFS(PurQty,PurItem,$B43,PurDate,"&lt;="&amp;$D$2)-SUMIFS(SalQty,SalItem,$B43,SalDate,"&lt;="&amp;$D$2)-SUMIFS(WoQty,WoItem,$B43,WoDate,"&lt;="&amp;$D$2)+SUMIFS(AdjQty,AdjItem,$B43,AdjDate,"&lt;="&amp;$D$2)+SUMIFS(LinVarQty,LinItem,$B43,LinPosted,"YES",LinDate,"&lt;="&amp;$D$2,LinID,"&lt;&gt;"&amp;$B$2))</f>
        <v>0</v>
      </c>
      <c r="D43" s="84"/>
      <c r="E43" s="32" t="str">
        <f t="shared" si="0"/>
        <v/>
      </c>
      <c r="F43" s="33">
        <f>IF($B43="","",Items!$I42)</f>
        <v>41.25</v>
      </c>
      <c r="G43" s="33" t="str">
        <f t="shared" si="1"/>
        <v/>
      </c>
      <c r="H43" s="85"/>
    </row>
    <row r="44" spans="1:8" hidden="1" x14ac:dyDescent="0.25">
      <c r="A44" s="28" t="str">
        <f>IF(Items!$B43="","",Items!$A43)</f>
        <v>6009645330279</v>
      </c>
      <c r="B44" s="28" t="str">
        <f>IF(Items!$B43="","",Items!$B43)</f>
        <v>Atlanta 500g</v>
      </c>
      <c r="C44" s="32">
        <f>IF($B44="","",Items!$G43+SUMIFS(PurQty,PurItem,$B44,PurDate,"&lt;="&amp;$D$2)-SUMIFS(SalQty,SalItem,$B44,SalDate,"&lt;="&amp;$D$2)-SUMIFS(WoQty,WoItem,$B44,WoDate,"&lt;="&amp;$D$2)+SUMIFS(AdjQty,AdjItem,$B44,AdjDate,"&lt;="&amp;$D$2)+SUMIFS(LinVarQty,LinItem,$B44,LinPosted,"YES",LinDate,"&lt;="&amp;$D$2,LinID,"&lt;&gt;"&amp;$B$2))</f>
        <v>0</v>
      </c>
      <c r="D44" s="84"/>
      <c r="E44" s="32" t="str">
        <f t="shared" si="0"/>
        <v/>
      </c>
      <c r="F44" s="33">
        <f>IF($B44="","",Items!$I43)</f>
        <v>13.0425</v>
      </c>
      <c r="G44" s="33" t="str">
        <f t="shared" si="1"/>
        <v/>
      </c>
      <c r="H44" s="85"/>
    </row>
    <row r="45" spans="1:8" hidden="1" x14ac:dyDescent="0.25">
      <c r="A45" s="28" t="str">
        <f>IF(Items!$B44="","",Items!$A44)</f>
        <v>6161106615407</v>
      </c>
      <c r="B45" s="28" t="str">
        <f>IF(Items!$B44="","",Items!$B44)</f>
        <v>AURA 4U 250g</v>
      </c>
      <c r="C45" s="32">
        <f>IF($B45="","",Items!$G44+SUMIFS(PurQty,PurItem,$B45,PurDate,"&lt;="&amp;$D$2)-SUMIFS(SalQty,SalItem,$B45,SalDate,"&lt;="&amp;$D$2)-SUMIFS(WoQty,WoItem,$B45,WoDate,"&lt;="&amp;$D$2)+SUMIFS(AdjQty,AdjItem,$B45,AdjDate,"&lt;="&amp;$D$2)+SUMIFS(LinVarQty,LinItem,$B45,LinPosted,"YES",LinDate,"&lt;="&amp;$D$2,LinID,"&lt;&gt;"&amp;$B$2))</f>
        <v>14</v>
      </c>
      <c r="D45" s="84"/>
      <c r="E45" s="32" t="str">
        <f t="shared" si="0"/>
        <v/>
      </c>
      <c r="F45" s="33">
        <f>IF($B45="","",Items!$I44)</f>
        <v>12.99</v>
      </c>
      <c r="G45" s="33" t="str">
        <f t="shared" si="1"/>
        <v/>
      </c>
      <c r="H45" s="85"/>
    </row>
    <row r="46" spans="1:8" hidden="1" x14ac:dyDescent="0.25">
      <c r="A46" s="28" t="str">
        <f>IF(Items!$B45="","",Items!$A45)</f>
        <v>7007315900042</v>
      </c>
      <c r="B46" s="28" t="str">
        <f>IF(Items!$B45="","",Items!$B45)</f>
        <v>AURA MILK 250g</v>
      </c>
      <c r="C46" s="32">
        <f>IF($B46="","",Items!$G45+SUMIFS(PurQty,PurItem,$B46,PurDate,"&lt;="&amp;$D$2)-SUMIFS(SalQty,SalItem,$B46,SalDate,"&lt;="&amp;$D$2)-SUMIFS(WoQty,WoItem,$B46,WoDate,"&lt;="&amp;$D$2)+SUMIFS(AdjQty,AdjItem,$B46,AdjDate,"&lt;="&amp;$D$2)+SUMIFS(LinVarQty,LinItem,$B46,LinPosted,"YES",LinDate,"&lt;="&amp;$D$2,LinID,"&lt;&gt;"&amp;$B$2))</f>
        <v>49</v>
      </c>
      <c r="D46" s="84"/>
      <c r="E46" s="32" t="str">
        <f t="shared" si="0"/>
        <v/>
      </c>
      <c r="F46" s="33">
        <f>IF($B46="","",Items!$I45)</f>
        <v>12.99</v>
      </c>
      <c r="G46" s="33" t="str">
        <f t="shared" si="1"/>
        <v/>
      </c>
      <c r="H46" s="85"/>
    </row>
    <row r="47" spans="1:8" hidden="1" x14ac:dyDescent="0.25">
      <c r="A47" s="28" t="str">
        <f>IF(Items!$B46="","",Items!$A46)</f>
        <v>7007315100534</v>
      </c>
      <c r="B47" s="28" t="str">
        <f>IF(Items!$B46="","",Items!$B46)</f>
        <v>Aura Rose Jasmine 250g</v>
      </c>
      <c r="C47" s="32">
        <f>IF($B47="","",Items!$G46+SUMIFS(PurQty,PurItem,$B47,PurDate,"&lt;="&amp;$D$2)-SUMIFS(SalQty,SalItem,$B47,SalDate,"&lt;="&amp;$D$2)-SUMIFS(WoQty,WoItem,$B47,WoDate,"&lt;="&amp;$D$2)+SUMIFS(AdjQty,AdjItem,$B47,AdjDate,"&lt;="&amp;$D$2)+SUMIFS(LinVarQty,LinItem,$B47,LinPosted,"YES",LinDate,"&lt;="&amp;$D$2,LinID,"&lt;&gt;"&amp;$B$2))</f>
        <v>0</v>
      </c>
      <c r="D47" s="84"/>
      <c r="E47" s="32" t="str">
        <f t="shared" si="0"/>
        <v/>
      </c>
      <c r="F47" s="33">
        <f>IF($B47="","",Items!$I46)</f>
        <v>12.99</v>
      </c>
      <c r="G47" s="33" t="str">
        <f t="shared" si="1"/>
        <v/>
      </c>
      <c r="H47" s="85"/>
    </row>
    <row r="48" spans="1:8" hidden="1" x14ac:dyDescent="0.25">
      <c r="A48" s="28" t="str">
        <f>IF(Items!$B47="","",Items!$A47)</f>
        <v>6009800620290</v>
      </c>
      <c r="B48" s="28" t="str">
        <f>IF(Items!$B47="","",Items!$B47)</f>
        <v>Awesome Peanut Bar 40g</v>
      </c>
      <c r="C48" s="32">
        <f>IF($B48="","",Items!$G47+SUMIFS(PurQty,PurItem,$B48,PurDate,"&lt;="&amp;$D$2)-SUMIFS(SalQty,SalItem,$B48,SalDate,"&lt;="&amp;$D$2)-SUMIFS(WoQty,WoItem,$B48,WoDate,"&lt;="&amp;$D$2)+SUMIFS(AdjQty,AdjItem,$B48,AdjDate,"&lt;="&amp;$D$2)+SUMIFS(LinVarQty,LinItem,$B48,LinPosted,"YES",LinDate,"&lt;="&amp;$D$2,LinID,"&lt;&gt;"&amp;$B$2))</f>
        <v>0</v>
      </c>
      <c r="D48" s="84"/>
      <c r="E48" s="32" t="str">
        <f t="shared" si="0"/>
        <v/>
      </c>
      <c r="F48" s="33">
        <f>IF($B48="","",Items!$I47)</f>
        <v>7.8224999999999998</v>
      </c>
      <c r="G48" s="33" t="str">
        <f t="shared" si="1"/>
        <v/>
      </c>
      <c r="H48" s="85"/>
    </row>
    <row r="49" spans="1:8" hidden="1" x14ac:dyDescent="0.25">
      <c r="A49" s="28" t="str">
        <f>IF(Items!$B48="","",Items!$A48)</f>
        <v>P2023</v>
      </c>
      <c r="B49" s="28" t="str">
        <f>IF(Items!$B48="","",Items!$B48)</f>
        <v>Bathing Towels</v>
      </c>
      <c r="C49" s="32">
        <f>IF($B49="","",Items!$G48+SUMIFS(PurQty,PurItem,$B49,PurDate,"&lt;="&amp;$D$2)-SUMIFS(SalQty,SalItem,$B49,SalDate,"&lt;="&amp;$D$2)-SUMIFS(WoQty,WoItem,$B49,WoDate,"&lt;="&amp;$D$2)+SUMIFS(AdjQty,AdjItem,$B49,AdjDate,"&lt;="&amp;$D$2)+SUMIFS(LinVarQty,LinItem,$B49,LinPosted,"YES",LinDate,"&lt;="&amp;$D$2,LinID,"&lt;&gt;"&amp;$B$2))</f>
        <v>0</v>
      </c>
      <c r="D49" s="84"/>
      <c r="E49" s="32" t="str">
        <f t="shared" si="0"/>
        <v/>
      </c>
      <c r="F49" s="33">
        <f>IF($B49="","",Items!$I48)</f>
        <v>13.0425</v>
      </c>
      <c r="G49" s="33" t="str">
        <f t="shared" si="1"/>
        <v/>
      </c>
      <c r="H49" s="85"/>
    </row>
    <row r="50" spans="1:8" hidden="1" x14ac:dyDescent="0.25">
      <c r="A50" s="28" t="str">
        <f>IF(Items!$B49="","",Items!$A49)</f>
        <v>6009800443134</v>
      </c>
      <c r="B50" s="28" t="str">
        <f>IF(Items!$B49="","",Items!$B49)</f>
        <v>Battery Acid 750ml</v>
      </c>
      <c r="C50" s="32">
        <f>IF($B50="","",Items!$G49+SUMIFS(PurQty,PurItem,$B50,PurDate,"&lt;="&amp;$D$2)-SUMIFS(SalQty,SalItem,$B50,SalDate,"&lt;="&amp;$D$2)-SUMIFS(WoQty,WoItem,$B50,WoDate,"&lt;="&amp;$D$2)+SUMIFS(AdjQty,AdjItem,$B50,AdjDate,"&lt;="&amp;$D$2)+SUMIFS(LinVarQty,LinItem,$B50,LinPosted,"YES",LinDate,"&lt;="&amp;$D$2,LinID,"&lt;&gt;"&amp;$B$2))</f>
        <v>16</v>
      </c>
      <c r="D50" s="84"/>
      <c r="E50" s="32" t="str">
        <f t="shared" si="0"/>
        <v/>
      </c>
      <c r="F50" s="33">
        <f>IF($B50="","",Items!$I49)</f>
        <v>19.567499999999999</v>
      </c>
      <c r="G50" s="33" t="str">
        <f t="shared" si="1"/>
        <v/>
      </c>
      <c r="H50" s="85"/>
    </row>
    <row r="51" spans="1:8" hidden="1" x14ac:dyDescent="0.25">
      <c r="A51" s="28" t="str">
        <f>IF(Items!$B50="","",Items!$A50)</f>
        <v>6006197106253</v>
      </c>
      <c r="B51" s="28" t="str">
        <f>IF(Items!$B50="","",Items!$B50)</f>
        <v>Battery Water 750ml</v>
      </c>
      <c r="C51" s="32">
        <f>IF($B51="","",Items!$G50+SUMIFS(PurQty,PurItem,$B51,PurDate,"&lt;="&amp;$D$2)-SUMIFS(SalQty,SalItem,$B51,SalDate,"&lt;="&amp;$D$2)-SUMIFS(WoQty,WoItem,$B51,WoDate,"&lt;="&amp;$D$2)+SUMIFS(AdjQty,AdjItem,$B51,AdjDate,"&lt;="&amp;$D$2)+SUMIFS(LinVarQty,LinItem,$B51,LinPosted,"YES",LinDate,"&lt;="&amp;$D$2,LinID,"&lt;&gt;"&amp;$B$2))</f>
        <v>8</v>
      </c>
      <c r="D51" s="84"/>
      <c r="E51" s="32" t="str">
        <f t="shared" si="0"/>
        <v/>
      </c>
      <c r="F51" s="33">
        <f>IF($B51="","",Items!$I50)</f>
        <v>16.305</v>
      </c>
      <c r="G51" s="33" t="str">
        <f t="shared" si="1"/>
        <v/>
      </c>
      <c r="H51" s="85"/>
    </row>
    <row r="52" spans="1:8" hidden="1" x14ac:dyDescent="0.25">
      <c r="A52" s="28" t="str">
        <f>IF(Items!$B51="","",Items!$A51)</f>
        <v>6002553007882</v>
      </c>
      <c r="B52" s="28" t="str">
        <f>IF(Items!$B51="","",Items!$B51)</f>
        <v>Baxtons Shebert</v>
      </c>
      <c r="C52" s="32">
        <f>IF($B52="","",Items!$G51+SUMIFS(PurQty,PurItem,$B52,PurDate,"&lt;="&amp;$D$2)-SUMIFS(SalQty,SalItem,$B52,SalDate,"&lt;="&amp;$D$2)-SUMIFS(WoQty,WoItem,$B52,WoDate,"&lt;="&amp;$D$2)+SUMIFS(AdjQty,AdjItem,$B52,AdjDate,"&lt;="&amp;$D$2)+SUMIFS(LinVarQty,LinItem,$B52,LinPosted,"YES",LinDate,"&lt;="&amp;$D$2,LinID,"&lt;&gt;"&amp;$B$2))</f>
        <v>0</v>
      </c>
      <c r="D52" s="84"/>
      <c r="E52" s="32" t="str">
        <f t="shared" si="0"/>
        <v/>
      </c>
      <c r="F52" s="33">
        <f>IF($B52="","",Items!$I51)</f>
        <v>1.3049999999999999</v>
      </c>
      <c r="G52" s="33" t="str">
        <f t="shared" si="1"/>
        <v/>
      </c>
      <c r="H52" s="85"/>
    </row>
    <row r="53" spans="1:8" hidden="1" x14ac:dyDescent="0.25">
      <c r="A53" s="28" t="str">
        <f>IF(Items!$B52="","",Items!$A52)</f>
        <v>6009602488722</v>
      </c>
      <c r="B53" s="28" t="str">
        <f>IF(Items!$B52="","",Items!$B52)</f>
        <v>Baxtons Shebert Blue</v>
      </c>
      <c r="C53" s="32">
        <f>IF($B53="","",Items!$G52+SUMIFS(PurQty,PurItem,$B53,PurDate,"&lt;="&amp;$D$2)-SUMIFS(SalQty,SalItem,$B53,SalDate,"&lt;="&amp;$D$2)-SUMIFS(WoQty,WoItem,$B53,WoDate,"&lt;="&amp;$D$2)+SUMIFS(AdjQty,AdjItem,$B53,AdjDate,"&lt;="&amp;$D$2)+SUMIFS(LinVarQty,LinItem,$B53,LinPosted,"YES",LinDate,"&lt;="&amp;$D$2,LinID,"&lt;&gt;"&amp;$B$2))</f>
        <v>0</v>
      </c>
      <c r="D53" s="84"/>
      <c r="E53" s="32" t="str">
        <f t="shared" si="0"/>
        <v/>
      </c>
      <c r="F53" s="33">
        <f>IF($B53="","",Items!$I52)</f>
        <v>1.3049999999999999</v>
      </c>
      <c r="G53" s="33" t="str">
        <f t="shared" si="1"/>
        <v/>
      </c>
      <c r="H53" s="85"/>
    </row>
    <row r="54" spans="1:8" hidden="1" x14ac:dyDescent="0.25">
      <c r="A54" s="28" t="str">
        <f>IF(Items!$B53="","",Items!$A53)</f>
        <v>6006117002368</v>
      </c>
      <c r="B54" s="28" t="str">
        <f>IF(Items!$B53="","",Items!$B53)</f>
        <v>Beef Pie 100g</v>
      </c>
      <c r="C54" s="32">
        <f>IF($B54="","",Items!$G53+SUMIFS(PurQty,PurItem,$B54,PurDate,"&lt;="&amp;$D$2)-SUMIFS(SalQty,SalItem,$B54,SalDate,"&lt;="&amp;$D$2)-SUMIFS(WoQty,WoItem,$B54,WoDate,"&lt;="&amp;$D$2)+SUMIFS(AdjQty,AdjItem,$B54,AdjDate,"&lt;="&amp;$D$2)+SUMIFS(LinVarQty,LinItem,$B54,LinPosted,"YES",LinDate,"&lt;="&amp;$D$2,LinID,"&lt;&gt;"&amp;$B$2))</f>
        <v>13</v>
      </c>
      <c r="D54" s="84"/>
      <c r="E54" s="32" t="str">
        <f t="shared" si="0"/>
        <v/>
      </c>
      <c r="F54" s="33">
        <f>IF($B54="","",Items!$I53)</f>
        <v>7.04</v>
      </c>
      <c r="G54" s="33" t="str">
        <f t="shared" si="1"/>
        <v/>
      </c>
      <c r="H54" s="85"/>
    </row>
    <row r="55" spans="1:8" hidden="1" x14ac:dyDescent="0.25">
      <c r="A55" s="28" t="str">
        <f>IF(Items!$B54="","",Items!$A54)</f>
        <v>6003001017675</v>
      </c>
      <c r="B55" s="28" t="str">
        <f>IF(Items!$B54="","",Items!$B54)</f>
        <v>Benylin Cough Syrup 50ml</v>
      </c>
      <c r="C55" s="32">
        <f>IF($B55="","",Items!$G54+SUMIFS(PurQty,PurItem,$B55,PurDate,"&lt;="&amp;$D$2)-SUMIFS(SalQty,SalItem,$B55,SalDate,"&lt;="&amp;$D$2)-SUMIFS(WoQty,WoItem,$B55,WoDate,"&lt;="&amp;$D$2)+SUMIFS(AdjQty,AdjItem,$B55,AdjDate,"&lt;="&amp;$D$2)+SUMIFS(LinVarQty,LinItem,$B55,LinPosted,"YES",LinDate,"&lt;="&amp;$D$2,LinID,"&lt;&gt;"&amp;$B$2))</f>
        <v>0</v>
      </c>
      <c r="D55" s="84"/>
      <c r="E55" s="32" t="str">
        <f t="shared" si="0"/>
        <v/>
      </c>
      <c r="F55" s="33">
        <f>IF($B55="","",Items!$I54)</f>
        <v>39.127499999999998</v>
      </c>
      <c r="G55" s="33" t="str">
        <f t="shared" si="1"/>
        <v/>
      </c>
      <c r="H55" s="85"/>
    </row>
    <row r="56" spans="1:8" hidden="1" x14ac:dyDescent="0.25">
      <c r="A56" s="28" t="str">
        <f>IF(Items!$B55="","",Items!$A55)</f>
        <v>6007421003331</v>
      </c>
      <c r="B56" s="28" t="str">
        <f>IF(Items!$B55="","",Items!$B55)</f>
        <v>BetterBuy Spag</v>
      </c>
      <c r="C56" s="32">
        <f>IF($B56="","",Items!$G55+SUMIFS(PurQty,PurItem,$B56,PurDate,"&lt;="&amp;$D$2)-SUMIFS(SalQty,SalItem,$B56,SalDate,"&lt;="&amp;$D$2)-SUMIFS(WoQty,WoItem,$B56,WoDate,"&lt;="&amp;$D$2)+SUMIFS(AdjQty,AdjItem,$B56,AdjDate,"&lt;="&amp;$D$2)+SUMIFS(LinVarQty,LinItem,$B56,LinPosted,"YES",LinDate,"&lt;="&amp;$D$2,LinID,"&lt;&gt;"&amp;$B$2))</f>
        <v>7</v>
      </c>
      <c r="D56" s="84"/>
      <c r="E56" s="32" t="str">
        <f t="shared" si="0"/>
        <v/>
      </c>
      <c r="F56" s="33">
        <f>IF($B56="","",Items!$I55)</f>
        <v>13.0425</v>
      </c>
      <c r="G56" s="33" t="str">
        <f t="shared" si="1"/>
        <v/>
      </c>
      <c r="H56" s="85"/>
    </row>
    <row r="57" spans="1:8" hidden="1" x14ac:dyDescent="0.25">
      <c r="A57" s="28" t="str">
        <f>IF(Items!$B56="","",Items!$A56)</f>
        <v>6009611880302</v>
      </c>
      <c r="B57" s="28" t="str">
        <f>IF(Items!$B56="","",Items!$B56)</f>
        <v>Bicarbonate Of Soda 15g</v>
      </c>
      <c r="C57" s="32">
        <f>IF($B57="","",Items!$G56+SUMIFS(PurQty,PurItem,$B57,PurDate,"&lt;="&amp;$D$2)-SUMIFS(SalQty,SalItem,$B57,SalDate,"&lt;="&amp;$D$2)-SUMIFS(WoQty,WoItem,$B57,WoDate,"&lt;="&amp;$D$2)+SUMIFS(AdjQty,AdjItem,$B57,AdjDate,"&lt;="&amp;$D$2)+SUMIFS(LinVarQty,LinItem,$B57,LinPosted,"YES",LinDate,"&lt;="&amp;$D$2,LinID,"&lt;&gt;"&amp;$B$2))</f>
        <v>16</v>
      </c>
      <c r="D57" s="84"/>
      <c r="E57" s="32" t="str">
        <f t="shared" si="0"/>
        <v/>
      </c>
      <c r="F57" s="33">
        <f>IF($B57="","",Items!$I56)</f>
        <v>3.2625000000000002</v>
      </c>
      <c r="G57" s="33" t="str">
        <f t="shared" si="1"/>
        <v/>
      </c>
      <c r="H57" s="85"/>
    </row>
    <row r="58" spans="1:8" hidden="1" x14ac:dyDescent="0.25">
      <c r="A58" s="28" t="str">
        <f>IF(Items!$B57="","",Items!$A57)</f>
        <v>5061041300066</v>
      </c>
      <c r="B58" s="28" t="str">
        <f>IF(Items!$B57="","",Items!$B57)</f>
        <v>BICKIES LEMON 100G</v>
      </c>
      <c r="C58" s="32">
        <f>IF($B58="","",Items!$G57+SUMIFS(PurQty,PurItem,$B58,PurDate,"&lt;="&amp;$D$2)-SUMIFS(SalQty,SalItem,$B58,SalDate,"&lt;="&amp;$D$2)-SUMIFS(WoQty,WoItem,$B58,WoDate,"&lt;="&amp;$D$2)+SUMIFS(AdjQty,AdjItem,$B58,AdjDate,"&lt;="&amp;$D$2)+SUMIFS(LinVarQty,LinItem,$B58,LinPosted,"YES",LinDate,"&lt;="&amp;$D$2,LinID,"&lt;&gt;"&amp;$B$2))</f>
        <v>0</v>
      </c>
      <c r="D58" s="84"/>
      <c r="E58" s="32" t="str">
        <f t="shared" si="0"/>
        <v/>
      </c>
      <c r="F58" s="33">
        <f>IF($B58="","",Items!$I57)</f>
        <v>6.5250000000000004</v>
      </c>
      <c r="G58" s="33" t="str">
        <f t="shared" si="1"/>
        <v/>
      </c>
      <c r="H58" s="85"/>
    </row>
    <row r="59" spans="1:8" hidden="1" x14ac:dyDescent="0.25">
      <c r="A59" s="28" t="str">
        <f>IF(Items!$B58="","",Items!$A58)</f>
        <v>5061041300042</v>
      </c>
      <c r="B59" s="28" t="str">
        <f>IF(Items!$B58="","",Items!$B58)</f>
        <v>BICKIES MILK FLVRD 100G</v>
      </c>
      <c r="C59" s="32">
        <f>IF($B59="","",Items!$G58+SUMIFS(PurQty,PurItem,$B59,PurDate,"&lt;="&amp;$D$2)-SUMIFS(SalQty,SalItem,$B59,SalDate,"&lt;="&amp;$D$2)-SUMIFS(WoQty,WoItem,$B59,WoDate,"&lt;="&amp;$D$2)+SUMIFS(AdjQty,AdjItem,$B59,AdjDate,"&lt;="&amp;$D$2)+SUMIFS(LinVarQty,LinItem,$B59,LinPosted,"YES",LinDate,"&lt;="&amp;$D$2,LinID,"&lt;&gt;"&amp;$B$2))</f>
        <v>0</v>
      </c>
      <c r="D59" s="84"/>
      <c r="E59" s="32" t="str">
        <f t="shared" si="0"/>
        <v/>
      </c>
      <c r="F59" s="33">
        <f>IF($B59="","",Items!$I58)</f>
        <v>6.5250000000000004</v>
      </c>
      <c r="G59" s="33" t="str">
        <f t="shared" si="1"/>
        <v/>
      </c>
      <c r="H59" s="85"/>
    </row>
    <row r="60" spans="1:8" hidden="1" x14ac:dyDescent="0.25">
      <c r="A60" s="28" t="str">
        <f>IF(Items!$B59="","",Items!$A59)</f>
        <v>5061041300059</v>
      </c>
      <c r="B60" s="28" t="str">
        <f>IF(Items!$B59="","",Items!$B59)</f>
        <v>BICKIES VANILLA FLVRD 100G</v>
      </c>
      <c r="C60" s="32">
        <f>IF($B60="","",Items!$G59+SUMIFS(PurQty,PurItem,$B60,PurDate,"&lt;="&amp;$D$2)-SUMIFS(SalQty,SalItem,$B60,SalDate,"&lt;="&amp;$D$2)-SUMIFS(WoQty,WoItem,$B60,WoDate,"&lt;="&amp;$D$2)+SUMIFS(AdjQty,AdjItem,$B60,AdjDate,"&lt;="&amp;$D$2)+SUMIFS(LinVarQty,LinItem,$B60,LinPosted,"YES",LinDate,"&lt;="&amp;$D$2,LinID,"&lt;&gt;"&amp;$B$2))</f>
        <v>0</v>
      </c>
      <c r="D60" s="84"/>
      <c r="E60" s="32" t="str">
        <f t="shared" si="0"/>
        <v/>
      </c>
      <c r="F60" s="33">
        <f>IF($B60="","",Items!$I59)</f>
        <v>6.5250000000000004</v>
      </c>
      <c r="G60" s="33" t="str">
        <f t="shared" si="1"/>
        <v/>
      </c>
      <c r="H60" s="85"/>
    </row>
    <row r="61" spans="1:8" hidden="1" x14ac:dyDescent="0.25">
      <c r="A61" s="28" t="str">
        <f>IF(Items!$B60="","",Items!$A60)</f>
        <v>6009603063461</v>
      </c>
      <c r="B61" s="28" t="str">
        <f>IF(Items!$B60="","",Items!$B60)</f>
        <v>Big Ben Blue Bar 1kg</v>
      </c>
      <c r="C61" s="32">
        <f>IF($B61="","",Items!$G60+SUMIFS(PurQty,PurItem,$B61,PurDate,"&lt;="&amp;$D$2)-SUMIFS(SalQty,SalItem,$B61,SalDate,"&lt;="&amp;$D$2)-SUMIFS(WoQty,WoItem,$B61,WoDate,"&lt;="&amp;$D$2)+SUMIFS(AdjQty,AdjItem,$B61,AdjDate,"&lt;="&amp;$D$2)+SUMIFS(LinVarQty,LinItem,$B61,LinPosted,"YES",LinDate,"&lt;="&amp;$D$2,LinID,"&lt;&gt;"&amp;$B$2))</f>
        <v>10</v>
      </c>
      <c r="D61" s="84">
        <v>10</v>
      </c>
      <c r="E61" s="32">
        <f t="shared" si="0"/>
        <v>0</v>
      </c>
      <c r="F61" s="33">
        <f>IF($B61="","",Items!$I60)</f>
        <v>22.725000000000001</v>
      </c>
      <c r="G61" s="33">
        <f t="shared" si="1"/>
        <v>0</v>
      </c>
      <c r="H61" s="85"/>
    </row>
    <row r="62" spans="1:8" hidden="1" x14ac:dyDescent="0.25">
      <c r="A62" s="28" t="str">
        <f>IF(Items!$B61="","",Items!$A61)</f>
        <v>2639604886870</v>
      </c>
      <c r="B62" s="28" t="str">
        <f>IF(Items!$B61="","",Items!$B61)</f>
        <v>Big Bite S/Roll</v>
      </c>
      <c r="C62" s="32">
        <f>IF($B62="","",Items!$G61+SUMIFS(PurQty,PurItem,$B62,PurDate,"&lt;="&amp;$D$2)-SUMIFS(SalQty,SalItem,$B62,SalDate,"&lt;="&amp;$D$2)-SUMIFS(WoQty,WoItem,$B62,WoDate,"&lt;="&amp;$D$2)+SUMIFS(AdjQty,AdjItem,$B62,AdjDate,"&lt;="&amp;$D$2)+SUMIFS(LinVarQty,LinItem,$B62,LinPosted,"YES",LinDate,"&lt;="&amp;$D$2,LinID,"&lt;&gt;"&amp;$B$2))</f>
        <v>0</v>
      </c>
      <c r="D62" s="84"/>
      <c r="E62" s="32" t="str">
        <f t="shared" si="0"/>
        <v/>
      </c>
      <c r="F62" s="33">
        <f>IF($B62="","",Items!$I61)</f>
        <v>7.7925000000000004</v>
      </c>
      <c r="G62" s="33" t="str">
        <f t="shared" si="1"/>
        <v/>
      </c>
      <c r="H62" s="85"/>
    </row>
    <row r="63" spans="1:8" hidden="1" x14ac:dyDescent="0.25">
      <c r="A63" s="28" t="str">
        <f>IF(Items!$B62="","",Items!$A62)</f>
        <v>3086120600051</v>
      </c>
      <c r="B63" s="28" t="str">
        <f>IF(Items!$B62="","",Items!$B62)</f>
        <v>BIG LIGHTERS</v>
      </c>
      <c r="C63" s="32">
        <f>IF($B63="","",Items!$G62+SUMIFS(PurQty,PurItem,$B63,PurDate,"&lt;="&amp;$D$2)-SUMIFS(SalQty,SalItem,$B63,SalDate,"&lt;="&amp;$D$2)-SUMIFS(WoQty,WoItem,$B63,WoDate,"&lt;="&amp;$D$2)+SUMIFS(AdjQty,AdjItem,$B63,AdjDate,"&lt;="&amp;$D$2)+SUMIFS(LinVarQty,LinItem,$B63,LinPosted,"YES",LinDate,"&lt;="&amp;$D$2,LinID,"&lt;&gt;"&amp;$B$2))</f>
        <v>0</v>
      </c>
      <c r="D63" s="84"/>
      <c r="E63" s="32" t="str">
        <f t="shared" si="0"/>
        <v/>
      </c>
      <c r="F63" s="33">
        <f>IF($B63="","",Items!$I62)</f>
        <v>9.7799999999999994</v>
      </c>
      <c r="G63" s="33" t="str">
        <f t="shared" si="1"/>
        <v/>
      </c>
      <c r="H63" s="85"/>
    </row>
    <row r="64" spans="1:8" hidden="1" x14ac:dyDescent="0.25">
      <c r="A64" s="28" t="str">
        <f>IF(Items!$B63="","",Items!$A63)</f>
        <v>6927955302475</v>
      </c>
      <c r="B64" s="28" t="str">
        <f>IF(Items!$B63="","",Items!$B63)</f>
        <v>Biskio  Chocolate Flavour</v>
      </c>
      <c r="C64" s="32">
        <f>IF($B64="","",Items!$G63+SUMIFS(PurQty,PurItem,$B64,PurDate,"&lt;="&amp;$D$2)-SUMIFS(SalQty,SalItem,$B64,SalDate,"&lt;="&amp;$D$2)-SUMIFS(WoQty,WoItem,$B64,WoDate,"&lt;="&amp;$D$2)+SUMIFS(AdjQty,AdjItem,$B64,AdjDate,"&lt;="&amp;$D$2)+SUMIFS(LinVarQty,LinItem,$B64,LinPosted,"YES",LinDate,"&lt;="&amp;$D$2,LinID,"&lt;&gt;"&amp;$B$2))</f>
        <v>0</v>
      </c>
      <c r="D64" s="84"/>
      <c r="E64" s="32" t="str">
        <f t="shared" si="0"/>
        <v/>
      </c>
      <c r="F64" s="33">
        <f>IF($B64="","",Items!$I63)</f>
        <v>3.2625000000000002</v>
      </c>
      <c r="G64" s="33" t="str">
        <f t="shared" si="1"/>
        <v/>
      </c>
      <c r="H64" s="85"/>
    </row>
    <row r="65" spans="1:8" hidden="1" x14ac:dyDescent="0.25">
      <c r="A65" s="28" t="str">
        <f>IF(Items!$B64="","",Items!$A64)</f>
        <v>6927955302666</v>
      </c>
      <c r="B65" s="28" t="str">
        <f>IF(Items!$B64="","",Items!$B64)</f>
        <v>Biskio  Lemon Cream Flavour</v>
      </c>
      <c r="C65" s="32">
        <f>IF($B65="","",Items!$G64+SUMIFS(PurQty,PurItem,$B65,PurDate,"&lt;="&amp;$D$2)-SUMIFS(SalQty,SalItem,$B65,SalDate,"&lt;="&amp;$D$2)-SUMIFS(WoQty,WoItem,$B65,WoDate,"&lt;="&amp;$D$2)+SUMIFS(AdjQty,AdjItem,$B65,AdjDate,"&lt;="&amp;$D$2)+SUMIFS(LinVarQty,LinItem,$B65,LinPosted,"YES",LinDate,"&lt;="&amp;$D$2,LinID,"&lt;&gt;"&amp;$B$2))</f>
        <v>0</v>
      </c>
      <c r="D65" s="84"/>
      <c r="E65" s="32" t="str">
        <f t="shared" si="0"/>
        <v/>
      </c>
      <c r="F65" s="33">
        <f>IF($B65="","",Items!$I64)</f>
        <v>3.2625000000000002</v>
      </c>
      <c r="G65" s="33" t="str">
        <f t="shared" si="1"/>
        <v/>
      </c>
      <c r="H65" s="85"/>
    </row>
    <row r="66" spans="1:8" hidden="1" x14ac:dyDescent="0.25">
      <c r="A66" s="28" t="str">
        <f>IF(Items!$B65="","",Items!$A65)</f>
        <v>6927955302673</v>
      </c>
      <c r="B66" s="28" t="str">
        <f>IF(Items!$B65="","",Items!$B65)</f>
        <v>Biskio  Peanut Cream  Flavour</v>
      </c>
      <c r="C66" s="32">
        <f>IF($B66="","",Items!$G65+SUMIFS(PurQty,PurItem,$B66,PurDate,"&lt;="&amp;$D$2)-SUMIFS(SalQty,SalItem,$B66,SalDate,"&lt;="&amp;$D$2)-SUMIFS(WoQty,WoItem,$B66,WoDate,"&lt;="&amp;$D$2)+SUMIFS(AdjQty,AdjItem,$B66,AdjDate,"&lt;="&amp;$D$2)+SUMIFS(LinVarQty,LinItem,$B66,LinPosted,"YES",LinDate,"&lt;="&amp;$D$2,LinID,"&lt;&gt;"&amp;$B$2))</f>
        <v>0</v>
      </c>
      <c r="D66" s="84"/>
      <c r="E66" s="32" t="str">
        <f t="shared" si="0"/>
        <v/>
      </c>
      <c r="F66" s="33">
        <f>IF($B66="","",Items!$I65)</f>
        <v>3.2625000000000002</v>
      </c>
      <c r="G66" s="33" t="str">
        <f t="shared" si="1"/>
        <v/>
      </c>
      <c r="H66" s="85"/>
    </row>
    <row r="67" spans="1:8" hidden="1" x14ac:dyDescent="0.25">
      <c r="A67" s="28" t="str">
        <f>IF(Items!$B66="","",Items!$A66)</f>
        <v>26/9/2026</v>
      </c>
      <c r="B67" s="28" t="str">
        <f>IF(Items!$B66="","",Items!$B66)</f>
        <v>Mai T</v>
      </c>
      <c r="C67" s="32">
        <f>IF($B67="","",Items!$G66+SUMIFS(PurQty,PurItem,$B67,PurDate,"&lt;="&amp;$D$2)-SUMIFS(SalQty,SalItem,$B67,SalDate,"&lt;="&amp;$D$2)-SUMIFS(WoQty,WoItem,$B67,WoDate,"&lt;="&amp;$D$2)+SUMIFS(AdjQty,AdjItem,$B67,AdjDate,"&lt;="&amp;$D$2)+SUMIFS(LinVarQty,LinItem,$B67,LinPosted,"YES",LinDate,"&lt;="&amp;$D$2,LinID,"&lt;&gt;"&amp;$B$2))</f>
        <v>0</v>
      </c>
      <c r="D67" s="84"/>
      <c r="E67" s="32" t="str">
        <f t="shared" si="0"/>
        <v/>
      </c>
      <c r="F67" s="33">
        <f>IF($B67="","",Items!$I66)</f>
        <v>3.2625000000000002</v>
      </c>
      <c r="G67" s="33" t="str">
        <f t="shared" si="1"/>
        <v/>
      </c>
      <c r="H67" s="85"/>
    </row>
    <row r="68" spans="1:8" hidden="1" x14ac:dyDescent="0.25">
      <c r="A68" s="28" t="str">
        <f>IF(Items!$B67="","",Items!$A67)</f>
        <v>0612477115141</v>
      </c>
      <c r="B68" s="28" t="str">
        <f>IF(Items!$B67="","",Items!$B67)</f>
        <v>Bliss Water 500ml</v>
      </c>
      <c r="C68" s="32">
        <f>IF($B68="","",Items!$G67+SUMIFS(PurQty,PurItem,$B68,PurDate,"&lt;="&amp;$D$2)-SUMIFS(SalQty,SalItem,$B68,SalDate,"&lt;="&amp;$D$2)-SUMIFS(WoQty,WoItem,$B68,WoDate,"&lt;="&amp;$D$2)+SUMIFS(AdjQty,AdjItem,$B68,AdjDate,"&lt;="&amp;$D$2)+SUMIFS(LinVarQty,LinItem,$B68,LinPosted,"YES",LinDate,"&lt;="&amp;$D$2,LinID,"&lt;&gt;"&amp;$B$2))</f>
        <v>0</v>
      </c>
      <c r="D68" s="84"/>
      <c r="E68" s="32" t="str">
        <f t="shared" si="0"/>
        <v/>
      </c>
      <c r="F68" s="33">
        <f>IF($B68="","",Items!$I67)</f>
        <v>3.2475000000000001</v>
      </c>
      <c r="G68" s="33" t="str">
        <f t="shared" si="1"/>
        <v/>
      </c>
      <c r="H68" s="85"/>
    </row>
    <row r="69" spans="1:8" hidden="1" x14ac:dyDescent="0.25">
      <c r="A69" s="28" t="str">
        <f>IF(Items!$B68="","",Items!$A68)</f>
        <v>6009801478739</v>
      </c>
      <c r="B69" s="28" t="str">
        <f>IF(Items!$B68="","",Items!$B68)</f>
        <v>Blixem Degreaser 1L</v>
      </c>
      <c r="C69" s="32">
        <f>IF($B69="","",Items!$G68+SUMIFS(PurQty,PurItem,$B69,PurDate,"&lt;="&amp;$D$2)-SUMIFS(SalQty,SalItem,$B69,SalDate,"&lt;="&amp;$D$2)-SUMIFS(WoQty,WoItem,$B69,WoDate,"&lt;="&amp;$D$2)+SUMIFS(AdjQty,AdjItem,$B69,AdjDate,"&lt;="&amp;$D$2)+SUMIFS(LinVarQty,LinItem,$B69,LinPosted,"YES",LinDate,"&lt;="&amp;$D$2,LinID,"&lt;&gt;"&amp;$B$2))</f>
        <v>0</v>
      </c>
      <c r="D69" s="84"/>
      <c r="E69" s="32" t="str">
        <f t="shared" si="0"/>
        <v/>
      </c>
      <c r="F69" s="33">
        <f>IF($B69="","",Items!$I68)</f>
        <v>48.914999999999999</v>
      </c>
      <c r="G69" s="33" t="str">
        <f t="shared" si="1"/>
        <v/>
      </c>
      <c r="H69" s="85"/>
    </row>
    <row r="70" spans="1:8" x14ac:dyDescent="0.25">
      <c r="A70" s="28" t="str">
        <f>IF(Items!$B69="","",Items!$A69)</f>
        <v>6009801478005</v>
      </c>
      <c r="B70" s="28" t="str">
        <f>IF(Items!$B69="","",Items!$B69)</f>
        <v>Blixem Degreaser 500ml</v>
      </c>
      <c r="C70" s="32">
        <f>IF($B70="","",Items!$G69+SUMIFS(PurQty,PurItem,$B70,PurDate,"&lt;="&amp;$D$2)-SUMIFS(SalQty,SalItem,$B70,SalDate,"&lt;="&amp;$D$2)-SUMIFS(WoQty,WoItem,$B70,WoDate,"&lt;="&amp;$D$2)+SUMIFS(AdjQty,AdjItem,$B70,AdjDate,"&lt;="&amp;$D$2)+SUMIFS(LinVarQty,LinItem,$B70,LinPosted,"YES",LinDate,"&lt;="&amp;$D$2,LinID,"&lt;&gt;"&amp;$B$2))</f>
        <v>9</v>
      </c>
      <c r="D70" s="84"/>
      <c r="E70" s="32" t="str">
        <f t="shared" ref="E70:E133" si="2">IF(OR($B70="",$D70=""),"",$D70-$C70)</f>
        <v/>
      </c>
      <c r="F70" s="33">
        <f>IF($B70="","",Items!$I69)</f>
        <v>32.61</v>
      </c>
      <c r="G70" s="33" t="str">
        <f t="shared" ref="G70:G133" si="3">IF($E70="","",$E70*$F70)</f>
        <v/>
      </c>
      <c r="H70" s="85"/>
    </row>
    <row r="71" spans="1:8" hidden="1" x14ac:dyDescent="0.25">
      <c r="A71" s="28" t="str">
        <f>IF(Items!$B70="","",Items!$A70)</f>
        <v>6009801478340</v>
      </c>
      <c r="B71" s="28" t="str">
        <f>IF(Items!$B70="","",Items!$B70)</f>
        <v>Blixem Degreaser 5L</v>
      </c>
      <c r="C71" s="32">
        <f>IF($B71="","",Items!$G70+SUMIFS(PurQty,PurItem,$B71,PurDate,"&lt;="&amp;$D$2)-SUMIFS(SalQty,SalItem,$B71,SalDate,"&lt;="&amp;$D$2)-SUMIFS(WoQty,WoItem,$B71,WoDate,"&lt;="&amp;$D$2)+SUMIFS(AdjQty,AdjItem,$B71,AdjDate,"&lt;="&amp;$D$2)+SUMIFS(LinVarQty,LinItem,$B71,LinPosted,"YES",LinDate,"&lt;="&amp;$D$2,LinID,"&lt;&gt;"&amp;$B$2))</f>
        <v>0</v>
      </c>
      <c r="D71" s="84"/>
      <c r="E71" s="32" t="str">
        <f t="shared" si="2"/>
        <v/>
      </c>
      <c r="F71" s="33">
        <f>IF($B71="","",Items!$I70)</f>
        <v>140.22</v>
      </c>
      <c r="G71" s="33" t="str">
        <f t="shared" si="3"/>
        <v/>
      </c>
      <c r="H71" s="85"/>
    </row>
    <row r="72" spans="1:8" hidden="1" x14ac:dyDescent="0.25">
      <c r="A72" s="28" t="str">
        <f>IF(Items!$B71="","",Items!$A71)</f>
        <v>6009523600203</v>
      </c>
      <c r="B72" s="28" t="str">
        <f>IF(Items!$B71="","",Items!$B71)</f>
        <v>Blue Death Multi Insect Powder 100g</v>
      </c>
      <c r="C72" s="32">
        <f>IF($B72="","",Items!$G71+SUMIFS(PurQty,PurItem,$B72,PurDate,"&lt;="&amp;$D$2)-SUMIFS(SalQty,SalItem,$B72,SalDate,"&lt;="&amp;$D$2)-SUMIFS(WoQty,WoItem,$B72,WoDate,"&lt;="&amp;$D$2)+SUMIFS(AdjQty,AdjItem,$B72,AdjDate,"&lt;="&amp;$D$2)+SUMIFS(LinVarQty,LinItem,$B72,LinPosted,"YES",LinDate,"&lt;="&amp;$D$2,LinID,"&lt;&gt;"&amp;$B$2))</f>
        <v>10</v>
      </c>
      <c r="D72" s="84">
        <v>10</v>
      </c>
      <c r="E72" s="32">
        <f t="shared" si="2"/>
        <v>0</v>
      </c>
      <c r="F72" s="33">
        <f>IF($B72="","",Items!$I71)</f>
        <v>26.085000000000001</v>
      </c>
      <c r="G72" s="33">
        <f t="shared" si="3"/>
        <v>0</v>
      </c>
      <c r="H72" s="85"/>
    </row>
    <row r="73" spans="1:8" hidden="1" x14ac:dyDescent="0.25">
      <c r="A73" s="28" t="str">
        <f>IF(Items!$B72="","",Items!$A72)</f>
        <v>6006117000586</v>
      </c>
      <c r="B73" s="28" t="str">
        <f>IF(Items!$B72="","",Items!$B72)</f>
        <v>Boerewoors Pie 100g</v>
      </c>
      <c r="C73" s="32">
        <f>IF($B73="","",Items!$G72+SUMIFS(PurQty,PurItem,$B73,PurDate,"&lt;="&amp;$D$2)-SUMIFS(SalQty,SalItem,$B73,SalDate,"&lt;="&amp;$D$2)-SUMIFS(WoQty,WoItem,$B73,WoDate,"&lt;="&amp;$D$2)+SUMIFS(AdjQty,AdjItem,$B73,AdjDate,"&lt;="&amp;$D$2)+SUMIFS(LinVarQty,LinItem,$B73,LinPosted,"YES",LinDate,"&lt;="&amp;$D$2,LinID,"&lt;&gt;"&amp;$B$2))</f>
        <v>0</v>
      </c>
      <c r="D73" s="84"/>
      <c r="E73" s="32" t="str">
        <f t="shared" si="2"/>
        <v/>
      </c>
      <c r="F73" s="33">
        <f>IF($B73="","",Items!$I72)</f>
        <v>9.7799999999999994</v>
      </c>
      <c r="G73" s="33" t="str">
        <f t="shared" si="3"/>
        <v/>
      </c>
      <c r="H73" s="85"/>
    </row>
    <row r="74" spans="1:8" hidden="1" x14ac:dyDescent="0.25">
      <c r="A74" s="28" t="str">
        <f>IF(Items!$B73="","",Items!$A73)</f>
        <v>5449000062925</v>
      </c>
      <c r="B74" s="28" t="str">
        <f>IF(Items!$B73="","",Items!$B73)</f>
        <v>Bonaqua 1.5L</v>
      </c>
      <c r="C74" s="32">
        <f>IF($B74="","",Items!$G73+SUMIFS(PurQty,PurItem,$B74,PurDate,"&lt;="&amp;$D$2)-SUMIFS(SalQty,SalItem,$B74,SalDate,"&lt;="&amp;$D$2)-SUMIFS(WoQty,WoItem,$B74,WoDate,"&lt;="&amp;$D$2)+SUMIFS(AdjQty,AdjItem,$B74,AdjDate,"&lt;="&amp;$D$2)+SUMIFS(LinVarQty,LinItem,$B74,LinPosted,"YES",LinDate,"&lt;="&amp;$D$2,LinID,"&lt;&gt;"&amp;$B$2))</f>
        <v>48</v>
      </c>
      <c r="D74" s="84"/>
      <c r="E74" s="32" t="str">
        <f t="shared" si="2"/>
        <v/>
      </c>
      <c r="F74" s="33">
        <f>IF($B74="","",Items!$I73)</f>
        <v>9.1466666666666665</v>
      </c>
      <c r="G74" s="33" t="str">
        <f t="shared" si="3"/>
        <v/>
      </c>
      <c r="H74" s="85"/>
    </row>
    <row r="75" spans="1:8" hidden="1" x14ac:dyDescent="0.25">
      <c r="A75" s="28" t="str">
        <f>IF(Items!$B74="","",Items!$A74)</f>
        <v>5449000093943</v>
      </c>
      <c r="B75" s="28" t="str">
        <f>IF(Items!$B74="","",Items!$B74)</f>
        <v>Bonaqua 5l</v>
      </c>
      <c r="C75" s="32">
        <f>IF($B75="","",Items!$G74+SUMIFS(PurQty,PurItem,$B75,PurDate,"&lt;="&amp;$D$2)-SUMIFS(SalQty,SalItem,$B75,SalDate,"&lt;="&amp;$D$2)-SUMIFS(WoQty,WoItem,$B75,WoDate,"&lt;="&amp;$D$2)+SUMIFS(AdjQty,AdjItem,$B75,AdjDate,"&lt;="&amp;$D$2)+SUMIFS(LinVarQty,LinItem,$B75,LinPosted,"YES",LinDate,"&lt;="&amp;$D$2,LinID,"&lt;&gt;"&amp;$B$2))</f>
        <v>36</v>
      </c>
      <c r="D75" s="84"/>
      <c r="E75" s="32" t="str">
        <f t="shared" si="2"/>
        <v/>
      </c>
      <c r="F75" s="33">
        <f>IF($B75="","",Items!$I74)</f>
        <v>24.16</v>
      </c>
      <c r="G75" s="33" t="str">
        <f t="shared" si="3"/>
        <v/>
      </c>
      <c r="H75" s="85"/>
    </row>
    <row r="76" spans="1:8" hidden="1" x14ac:dyDescent="0.25">
      <c r="A76" s="28" t="str">
        <f>IF(Items!$B75="","",Items!$A75)</f>
        <v>90000000</v>
      </c>
      <c r="B76" s="28" t="str">
        <f>IF(Items!$B75="","",Items!$B75)</f>
        <v>Bonaqua Water 500ml</v>
      </c>
      <c r="C76" s="32">
        <f>IF($B76="","",Items!$G75+SUMIFS(PurQty,PurItem,$B76,PurDate,"&lt;="&amp;$D$2)-SUMIFS(SalQty,SalItem,$B76,SalDate,"&lt;="&amp;$D$2)-SUMIFS(WoQty,WoItem,$B76,WoDate,"&lt;="&amp;$D$2)+SUMIFS(AdjQty,AdjItem,$B76,AdjDate,"&lt;="&amp;$D$2)+SUMIFS(LinVarQty,LinItem,$B76,LinPosted,"YES",LinDate,"&lt;="&amp;$D$2,LinID,"&lt;&gt;"&amp;$B$2))</f>
        <v>15</v>
      </c>
      <c r="D76" s="84"/>
      <c r="E76" s="32" t="str">
        <f t="shared" si="2"/>
        <v/>
      </c>
      <c r="F76" s="33">
        <f>IF($B76="","",Items!$I75)</f>
        <v>3.1066666666666674</v>
      </c>
      <c r="G76" s="33" t="str">
        <f t="shared" si="3"/>
        <v/>
      </c>
      <c r="H76" s="85"/>
    </row>
    <row r="77" spans="1:8" x14ac:dyDescent="0.25">
      <c r="A77" s="28" t="str">
        <f>IF(Items!$B76="","",Items!$A76)</f>
        <v>6009644920174</v>
      </c>
      <c r="B77" s="28" t="str">
        <f>IF(Items!$B76="","",Items!$B76)</f>
        <v>BOOM DETERGENT 200G</v>
      </c>
      <c r="C77" s="32">
        <f>IF($B77="","",Items!$G76+SUMIFS(PurQty,PurItem,$B77,PurDate,"&lt;="&amp;$D$2)-SUMIFS(SalQty,SalItem,$B77,SalDate,"&lt;="&amp;$D$2)-SUMIFS(WoQty,WoItem,$B77,WoDate,"&lt;="&amp;$D$2)+SUMIFS(AdjQty,AdjItem,$B77,AdjDate,"&lt;="&amp;$D$2)+SUMIFS(LinVarQty,LinItem,$B77,LinPosted,"YES",LinDate,"&lt;="&amp;$D$2,LinID,"&lt;&gt;"&amp;$B$2))</f>
        <v>45</v>
      </c>
      <c r="D77" s="84">
        <v>43</v>
      </c>
      <c r="E77" s="32">
        <f t="shared" si="2"/>
        <v>-2</v>
      </c>
      <c r="F77" s="33">
        <f>IF($B77="","",Items!$I76)</f>
        <v>13.0425</v>
      </c>
      <c r="G77" s="33">
        <f t="shared" si="3"/>
        <v>-26.085000000000001</v>
      </c>
      <c r="H77" s="85"/>
    </row>
    <row r="78" spans="1:8" hidden="1" x14ac:dyDescent="0.25">
      <c r="A78" s="28" t="str">
        <f>IF(Items!$B77="","",Items!$A77)</f>
        <v>6007038001188</v>
      </c>
      <c r="B78" s="28" t="str">
        <f>IF(Items!$B77="","",Items!$B77)</f>
        <v>Boom Detergent 400g</v>
      </c>
      <c r="C78" s="32">
        <f>IF($B78="","",Items!$G77+SUMIFS(PurQty,PurItem,$B78,PurDate,"&lt;="&amp;$D$2)-SUMIFS(SalQty,SalItem,$B78,SalDate,"&lt;="&amp;$D$2)-SUMIFS(WoQty,WoItem,$B78,WoDate,"&lt;="&amp;$D$2)+SUMIFS(AdjQty,AdjItem,$B78,AdjDate,"&lt;="&amp;$D$2)+SUMIFS(LinVarQty,LinItem,$B78,LinPosted,"YES",LinDate,"&lt;="&amp;$D$2,LinID,"&lt;&gt;"&amp;$B$2))</f>
        <v>0</v>
      </c>
      <c r="D78" s="84"/>
      <c r="E78" s="32" t="str">
        <f t="shared" si="2"/>
        <v/>
      </c>
      <c r="F78" s="33">
        <f>IF($B78="","",Items!$I77)</f>
        <v>13.0425</v>
      </c>
      <c r="G78" s="33" t="str">
        <f t="shared" si="3"/>
        <v/>
      </c>
      <c r="H78" s="85"/>
    </row>
    <row r="79" spans="1:8" hidden="1" x14ac:dyDescent="0.25">
      <c r="A79" s="28" t="str">
        <f>IF(Items!$B78="","",Items!$A78)</f>
        <v>6009644920167</v>
      </c>
      <c r="B79" s="28" t="str">
        <f>IF(Items!$B78="","",Items!$B78)</f>
        <v>Boom Detergent 400g (2)</v>
      </c>
      <c r="C79" s="32">
        <f>IF($B79="","",Items!$G78+SUMIFS(PurQty,PurItem,$B79,PurDate,"&lt;="&amp;$D$2)-SUMIFS(SalQty,SalItem,$B79,SalDate,"&lt;="&amp;$D$2)-SUMIFS(WoQty,WoItem,$B79,WoDate,"&lt;="&amp;$D$2)+SUMIFS(AdjQty,AdjItem,$B79,AdjDate,"&lt;="&amp;$D$2)+SUMIFS(LinVarQty,LinItem,$B79,LinPosted,"YES",LinDate,"&lt;="&amp;$D$2,LinID,"&lt;&gt;"&amp;$B$2))</f>
        <v>0</v>
      </c>
      <c r="D79" s="84"/>
      <c r="E79" s="32" t="str">
        <f t="shared" si="2"/>
        <v/>
      </c>
      <c r="F79" s="33">
        <f>IF($B79="","",Items!$I78)</f>
        <v>13.0425</v>
      </c>
      <c r="G79" s="33" t="str">
        <f t="shared" si="3"/>
        <v/>
      </c>
      <c r="H79" s="85"/>
    </row>
    <row r="80" spans="1:8" x14ac:dyDescent="0.25">
      <c r="A80" s="28" t="str">
        <f>IF(Items!$B79="","",Items!$A79)</f>
        <v>6009644925605</v>
      </c>
      <c r="B80" s="28" t="str">
        <f>IF(Items!$B79="","",Items!$B79)</f>
        <v>Boom Liquid 750ml</v>
      </c>
      <c r="C80" s="32">
        <f>IF($B80="","",Items!$G79+SUMIFS(PurQty,PurItem,$B80,PurDate,"&lt;="&amp;$D$2)-SUMIFS(SalQty,SalItem,$B80,SalDate,"&lt;="&amp;$D$2)-SUMIFS(WoQty,WoItem,$B80,WoDate,"&lt;="&amp;$D$2)+SUMIFS(AdjQty,AdjItem,$B80,AdjDate,"&lt;="&amp;$D$2)+SUMIFS(LinVarQty,LinItem,$B80,LinPosted,"YES",LinDate,"&lt;="&amp;$D$2,LinID,"&lt;&gt;"&amp;$B$2))</f>
        <v>5</v>
      </c>
      <c r="D80" s="84">
        <v>1</v>
      </c>
      <c r="E80" s="32">
        <f t="shared" si="2"/>
        <v>-4</v>
      </c>
      <c r="F80" s="33">
        <f>IF($B80="","",Items!$I79)</f>
        <v>22.725000000000001</v>
      </c>
      <c r="G80" s="33">
        <f t="shared" si="3"/>
        <v>-90.9</v>
      </c>
      <c r="H80" s="85"/>
    </row>
    <row r="81" spans="1:8" hidden="1" x14ac:dyDescent="0.25">
      <c r="A81" s="28" t="str">
        <f>IF(Items!$B80="","",Items!$A80)</f>
        <v>6009644923465</v>
      </c>
      <c r="B81" s="28" t="str">
        <f>IF(Items!$B80="","",Items!$B80)</f>
        <v>Boom Plus 150g</v>
      </c>
      <c r="C81" s="32">
        <f>IF($B81="","",Items!$G80+SUMIFS(PurQty,PurItem,$B81,PurDate,"&lt;="&amp;$D$2)-SUMIFS(SalQty,SalItem,$B81,SalDate,"&lt;="&amp;$D$2)-SUMIFS(WoQty,WoItem,$B81,WoDate,"&lt;="&amp;$D$2)+SUMIFS(AdjQty,AdjItem,$B81,AdjDate,"&lt;="&amp;$D$2)+SUMIFS(LinVarQty,LinItem,$B81,LinPosted,"YES",LinDate,"&lt;="&amp;$D$2,LinID,"&lt;&gt;"&amp;$B$2))</f>
        <v>0</v>
      </c>
      <c r="D81" s="84"/>
      <c r="E81" s="32" t="str">
        <f t="shared" si="2"/>
        <v/>
      </c>
      <c r="F81" s="33">
        <f>IF($B81="","",Items!$I80)</f>
        <v>6.4950000000000001</v>
      </c>
      <c r="G81" s="33" t="str">
        <f t="shared" si="3"/>
        <v/>
      </c>
      <c r="H81" s="85"/>
    </row>
    <row r="82" spans="1:8" hidden="1" x14ac:dyDescent="0.25">
      <c r="A82" s="28" t="str">
        <f>IF(Items!$B81="","",Items!$A81)</f>
        <v>6009644929917</v>
      </c>
      <c r="B82" s="28" t="str">
        <f>IF(Items!$B81="","",Items!$B81)</f>
        <v>BOOM POWDER 1kg</v>
      </c>
      <c r="C82" s="32">
        <f>IF($B82="","",Items!$G81+SUMIFS(PurQty,PurItem,$B82,PurDate,"&lt;="&amp;$D$2)-SUMIFS(SalQty,SalItem,$B82,SalDate,"&lt;="&amp;$D$2)-SUMIFS(WoQty,WoItem,$B82,WoDate,"&lt;="&amp;$D$2)+SUMIFS(AdjQty,AdjItem,$B82,AdjDate,"&lt;="&amp;$D$2)+SUMIFS(LinVarQty,LinItem,$B82,LinPosted,"YES",LinDate,"&lt;="&amp;$D$2,LinID,"&lt;&gt;"&amp;$B$2))</f>
        <v>4</v>
      </c>
      <c r="D82" s="84">
        <v>4</v>
      </c>
      <c r="E82" s="32">
        <f t="shared" si="2"/>
        <v>0</v>
      </c>
      <c r="F82" s="33">
        <f>IF($B82="","",Items!$I81)</f>
        <v>29.22</v>
      </c>
      <c r="G82" s="33">
        <f t="shared" si="3"/>
        <v>0</v>
      </c>
      <c r="H82" s="85"/>
    </row>
    <row r="83" spans="1:8" hidden="1" x14ac:dyDescent="0.25">
      <c r="A83" s="28" t="str">
        <f>IF(Items!$B82="","",Items!$A82)</f>
        <v>6009644925698</v>
      </c>
      <c r="B83" s="28" t="str">
        <f>IF(Items!$B82="","",Items!$B82)</f>
        <v>Boom Powder 500g</v>
      </c>
      <c r="C83" s="32">
        <f>IF($B83="","",Items!$G82+SUMIFS(PurQty,PurItem,$B83,PurDate,"&lt;="&amp;$D$2)-SUMIFS(SalQty,SalItem,$B83,SalDate,"&lt;="&amp;$D$2)-SUMIFS(WoQty,WoItem,$B83,WoDate,"&lt;="&amp;$D$2)+SUMIFS(AdjQty,AdjItem,$B83,AdjDate,"&lt;="&amp;$D$2)+SUMIFS(LinVarQty,LinItem,$B83,LinPosted,"YES",LinDate,"&lt;="&amp;$D$2,LinID,"&lt;&gt;"&amp;$B$2))</f>
        <v>0</v>
      </c>
      <c r="D83" s="84"/>
      <c r="E83" s="32" t="str">
        <f t="shared" si="2"/>
        <v/>
      </c>
      <c r="F83" s="33">
        <f>IF($B83="","",Items!$I82)</f>
        <v>16.305</v>
      </c>
      <c r="G83" s="33" t="str">
        <f t="shared" si="3"/>
        <v/>
      </c>
      <c r="H83" s="85"/>
    </row>
    <row r="84" spans="1:8" hidden="1" x14ac:dyDescent="0.25">
      <c r="A84" s="28" t="str">
        <f>IF(Items!$B83="","",Items!$A83)</f>
        <v>6009644923885</v>
      </c>
      <c r="B84" s="28" t="str">
        <f>IF(Items!$B83="","",Items!$B83)</f>
        <v>Boom Vim Lemon</v>
      </c>
      <c r="C84" s="32">
        <f>IF($B84="","",Items!$G83+SUMIFS(PurQty,PurItem,$B84,PurDate,"&lt;="&amp;$D$2)-SUMIFS(SalQty,SalItem,$B84,SalDate,"&lt;="&amp;$D$2)-SUMIFS(WoQty,WoItem,$B84,WoDate,"&lt;="&amp;$D$2)+SUMIFS(AdjQty,AdjItem,$B84,AdjDate,"&lt;="&amp;$D$2)+SUMIFS(LinVarQty,LinItem,$B84,LinPosted,"YES",LinDate,"&lt;="&amp;$D$2,LinID,"&lt;&gt;"&amp;$B$2))</f>
        <v>0</v>
      </c>
      <c r="D84" s="84"/>
      <c r="E84" s="32" t="str">
        <f t="shared" si="2"/>
        <v/>
      </c>
      <c r="F84" s="33">
        <f>IF($B84="","",Items!$I83)</f>
        <v>13.0425</v>
      </c>
      <c r="G84" s="33" t="str">
        <f t="shared" si="3"/>
        <v/>
      </c>
      <c r="H84" s="85"/>
    </row>
    <row r="85" spans="1:8" hidden="1" x14ac:dyDescent="0.25">
      <c r="A85" s="28" t="str">
        <f>IF(Items!$B84="","",Items!$A84)</f>
        <v>8590256633609</v>
      </c>
      <c r="B85" s="28" t="str">
        <f>IF(Items!$B84="","",Items!$B84)</f>
        <v>Britolux Bulbs 100watts</v>
      </c>
      <c r="C85" s="32">
        <f>IF($B85="","",Items!$G84+SUMIFS(PurQty,PurItem,$B85,PurDate,"&lt;="&amp;$D$2)-SUMIFS(SalQty,SalItem,$B85,SalDate,"&lt;="&amp;$D$2)-SUMIFS(WoQty,WoItem,$B85,WoDate,"&lt;="&amp;$D$2)+SUMIFS(AdjQty,AdjItem,$B85,AdjDate,"&lt;="&amp;$D$2)+SUMIFS(LinVarQty,LinItem,$B85,LinPosted,"YES",LinDate,"&lt;="&amp;$D$2,LinID,"&lt;&gt;"&amp;$B$2))</f>
        <v>0</v>
      </c>
      <c r="D85" s="84"/>
      <c r="E85" s="32" t="str">
        <f t="shared" si="2"/>
        <v/>
      </c>
      <c r="F85" s="33">
        <f>IF($B85="","",Items!$I84)</f>
        <v>5.22</v>
      </c>
      <c r="G85" s="33" t="str">
        <f t="shared" si="3"/>
        <v/>
      </c>
      <c r="H85" s="85"/>
    </row>
    <row r="86" spans="1:8" hidden="1" x14ac:dyDescent="0.25">
      <c r="A86" s="28" t="str">
        <f>IF(Items!$B85="","",Items!$A85)</f>
        <v>6001330000146</v>
      </c>
      <c r="B86" s="28" t="str">
        <f>IF(Items!$B85="","",Items!$B85)</f>
        <v>Bull Brand Corned Meat 300g</v>
      </c>
      <c r="C86" s="32">
        <f>IF($B86="","",Items!$G85+SUMIFS(PurQty,PurItem,$B86,PurDate,"&lt;="&amp;$D$2)-SUMIFS(SalQty,SalItem,$B86,SalDate,"&lt;="&amp;$D$2)-SUMIFS(WoQty,WoItem,$B86,WoDate,"&lt;="&amp;$D$2)+SUMIFS(AdjQty,AdjItem,$B86,AdjDate,"&lt;="&amp;$D$2)+SUMIFS(LinVarQty,LinItem,$B86,LinPosted,"YES",LinDate,"&lt;="&amp;$D$2,LinID,"&lt;&gt;"&amp;$B$2))</f>
        <v>0</v>
      </c>
      <c r="D86" s="84"/>
      <c r="E86" s="32" t="str">
        <f t="shared" si="2"/>
        <v/>
      </c>
      <c r="F86" s="33">
        <f>IF($B86="","",Items!$I85)</f>
        <v>22.822500000000002</v>
      </c>
      <c r="G86" s="33" t="str">
        <f t="shared" si="3"/>
        <v/>
      </c>
      <c r="H86" s="85"/>
    </row>
    <row r="87" spans="1:8" hidden="1" x14ac:dyDescent="0.25">
      <c r="A87" s="28" t="str">
        <f>IF(Items!$B86="","",Items!$A86)</f>
        <v>6009603063379</v>
      </c>
      <c r="B87" s="28" t="str">
        <f>IF(Items!$B86="","",Items!$B86)</f>
        <v>Buttercup 125g</v>
      </c>
      <c r="C87" s="32">
        <f>IF($B87="","",Items!$G86+SUMIFS(PurQty,PurItem,$B87,PurDate,"&lt;="&amp;$D$2)-SUMIFS(SalQty,SalItem,$B87,SalDate,"&lt;="&amp;$D$2)-SUMIFS(WoQty,WoItem,$B87,WoDate,"&lt;="&amp;$D$2)+SUMIFS(AdjQty,AdjItem,$B87,AdjDate,"&lt;="&amp;$D$2)+SUMIFS(LinVarQty,LinItem,$B87,LinPosted,"YES",LinDate,"&lt;="&amp;$D$2,LinID,"&lt;&gt;"&amp;$B$2))</f>
        <v>0</v>
      </c>
      <c r="D87" s="84"/>
      <c r="E87" s="32" t="str">
        <f t="shared" si="2"/>
        <v/>
      </c>
      <c r="F87" s="33">
        <f>IF($B87="","",Items!$I86)</f>
        <v>11.737500000000001</v>
      </c>
      <c r="G87" s="33" t="str">
        <f t="shared" si="3"/>
        <v/>
      </c>
      <c r="H87" s="85"/>
    </row>
    <row r="88" spans="1:8" hidden="1" x14ac:dyDescent="0.25">
      <c r="A88" s="28" t="str">
        <f>IF(Items!$B87="","",Items!$A87)</f>
        <v>6009603060415</v>
      </c>
      <c r="B88" s="28" t="str">
        <f>IF(Items!$B87="","",Items!$B87)</f>
        <v>BUTTERCUP 500G</v>
      </c>
      <c r="C88" s="32">
        <f>IF($B88="","",Items!$G87+SUMIFS(PurQty,PurItem,$B88,PurDate,"&lt;="&amp;$D$2)-SUMIFS(SalQty,SalItem,$B88,SalDate,"&lt;="&amp;$D$2)-SUMIFS(WoQty,WoItem,$B88,WoDate,"&lt;="&amp;$D$2)+SUMIFS(AdjQty,AdjItem,$B88,AdjDate,"&lt;="&amp;$D$2)+SUMIFS(LinVarQty,LinItem,$B88,LinPosted,"YES",LinDate,"&lt;="&amp;$D$2,LinID,"&lt;&gt;"&amp;$B$2))</f>
        <v>0</v>
      </c>
      <c r="D88" s="84"/>
      <c r="E88" s="32" t="str">
        <f t="shared" si="2"/>
        <v/>
      </c>
      <c r="F88" s="33">
        <f>IF($B88="","",Items!$I87)</f>
        <v>32.61</v>
      </c>
      <c r="G88" s="33" t="str">
        <f t="shared" si="3"/>
        <v/>
      </c>
      <c r="H88" s="85"/>
    </row>
    <row r="89" spans="1:8" hidden="1" x14ac:dyDescent="0.25">
      <c r="A89" s="28" t="str">
        <f>IF(Items!$B88="","",Items!$A88)</f>
        <v>6009603060408</v>
      </c>
      <c r="B89" s="28" t="str">
        <f>IF(Items!$B88="","",Items!$B88)</f>
        <v>Buttercup Margarine 250g</v>
      </c>
      <c r="C89" s="32">
        <f>IF($B89="","",Items!$G88+SUMIFS(PurQty,PurItem,$B89,PurDate,"&lt;="&amp;$D$2)-SUMIFS(SalQty,SalItem,$B89,SalDate,"&lt;="&amp;$D$2)-SUMIFS(WoQty,WoItem,$B89,WoDate,"&lt;="&amp;$D$2)+SUMIFS(AdjQty,AdjItem,$B89,AdjDate,"&lt;="&amp;$D$2)+SUMIFS(LinVarQty,LinItem,$B89,LinPosted,"YES",LinDate,"&lt;="&amp;$D$2,LinID,"&lt;&gt;"&amp;$B$2))</f>
        <v>17</v>
      </c>
      <c r="D89" s="84"/>
      <c r="E89" s="32" t="str">
        <f t="shared" si="2"/>
        <v/>
      </c>
      <c r="F89" s="33">
        <f>IF($B89="","",Items!$I88)</f>
        <v>18.75</v>
      </c>
      <c r="G89" s="33" t="str">
        <f t="shared" si="3"/>
        <v/>
      </c>
      <c r="H89" s="85"/>
    </row>
    <row r="90" spans="1:8" hidden="1" x14ac:dyDescent="0.25">
      <c r="A90" s="28" t="str">
        <f>IF(Items!$B89="","",Items!$A89)</f>
        <v>5061041300714</v>
      </c>
      <c r="B90" s="28" t="str">
        <f>IF(Items!$B89="","",Items!$B89)</f>
        <v>BUZZ BUTTERMILK 100G</v>
      </c>
      <c r="C90" s="32">
        <f>IF($B90="","",Items!$G89+SUMIFS(PurQty,PurItem,$B90,PurDate,"&lt;="&amp;$D$2)-SUMIFS(SalQty,SalItem,$B90,SalDate,"&lt;="&amp;$D$2)-SUMIFS(WoQty,WoItem,$B90,WoDate,"&lt;="&amp;$D$2)+SUMIFS(AdjQty,AdjItem,$B90,AdjDate,"&lt;="&amp;$D$2)+SUMIFS(LinVarQty,LinItem,$B90,LinPosted,"YES",LinDate,"&lt;="&amp;$D$2,LinID,"&lt;&gt;"&amp;$B$2))</f>
        <v>0</v>
      </c>
      <c r="D90" s="84"/>
      <c r="E90" s="32" t="str">
        <f t="shared" si="2"/>
        <v/>
      </c>
      <c r="F90" s="33">
        <f>IF($B90="","",Items!$I89)</f>
        <v>6.5250000000000004</v>
      </c>
      <c r="G90" s="33" t="str">
        <f t="shared" si="3"/>
        <v/>
      </c>
      <c r="H90" s="85"/>
    </row>
    <row r="91" spans="1:8" hidden="1" x14ac:dyDescent="0.25">
      <c r="A91" s="28" t="str">
        <f>IF(Items!$B90="","",Items!$A90)</f>
        <v>5061041300721</v>
      </c>
      <c r="B91" s="28" t="str">
        <f>IF(Items!$B90="","",Items!$B90)</f>
        <v>BUZZ CHOCO 100G</v>
      </c>
      <c r="C91" s="32">
        <f>IF($B91="","",Items!$G90+SUMIFS(PurQty,PurItem,$B91,PurDate,"&lt;="&amp;$D$2)-SUMIFS(SalQty,SalItem,$B91,SalDate,"&lt;="&amp;$D$2)-SUMIFS(WoQty,WoItem,$B91,WoDate,"&lt;="&amp;$D$2)+SUMIFS(AdjQty,AdjItem,$B91,AdjDate,"&lt;="&amp;$D$2)+SUMIFS(LinVarQty,LinItem,$B91,LinPosted,"YES",LinDate,"&lt;="&amp;$D$2,LinID,"&lt;&gt;"&amp;$B$2))</f>
        <v>0</v>
      </c>
      <c r="D91" s="84"/>
      <c r="E91" s="32" t="str">
        <f t="shared" si="2"/>
        <v/>
      </c>
      <c r="F91" s="33">
        <f>IF($B91="","",Items!$I90)</f>
        <v>6.5250000000000004</v>
      </c>
      <c r="G91" s="33" t="str">
        <f t="shared" si="3"/>
        <v/>
      </c>
      <c r="H91" s="85"/>
    </row>
    <row r="92" spans="1:8" hidden="1" x14ac:dyDescent="0.25">
      <c r="A92" s="28" t="str">
        <f>IF(Items!$B91="","",Items!$A91)</f>
        <v>5061041300707</v>
      </c>
      <c r="B92" s="28" t="str">
        <f>IF(Items!$B91="","",Items!$B91)</f>
        <v>BUZZ GIN  LEM 100G</v>
      </c>
      <c r="C92" s="32">
        <f>IF($B92="","",Items!$G91+SUMIFS(PurQty,PurItem,$B92,PurDate,"&lt;="&amp;$D$2)-SUMIFS(SalQty,SalItem,$B92,SalDate,"&lt;="&amp;$D$2)-SUMIFS(WoQty,WoItem,$B92,WoDate,"&lt;="&amp;$D$2)+SUMIFS(AdjQty,AdjItem,$B92,AdjDate,"&lt;="&amp;$D$2)+SUMIFS(LinVarQty,LinItem,$B92,LinPosted,"YES",LinDate,"&lt;="&amp;$D$2,LinID,"&lt;&gt;"&amp;$B$2))</f>
        <v>0</v>
      </c>
      <c r="D92" s="84"/>
      <c r="E92" s="32" t="str">
        <f t="shared" si="2"/>
        <v/>
      </c>
      <c r="F92" s="33">
        <f>IF($B92="","",Items!$I91)</f>
        <v>6.5250000000000004</v>
      </c>
      <c r="G92" s="33" t="str">
        <f t="shared" si="3"/>
        <v/>
      </c>
      <c r="H92" s="85"/>
    </row>
    <row r="93" spans="1:8" hidden="1" x14ac:dyDescent="0.25">
      <c r="A93" s="28" t="str">
        <f>IF(Items!$B92="","",Items!$A92)</f>
        <v>6001065601083</v>
      </c>
      <c r="B93" s="28" t="str">
        <f>IF(Items!$B92="","",Items!$B92)</f>
        <v>Cadburry Biscuit 80g</v>
      </c>
      <c r="C93" s="32">
        <f>IF($B93="","",Items!$G92+SUMIFS(PurQty,PurItem,$B93,PurDate,"&lt;="&amp;$D$2)-SUMIFS(SalQty,SalItem,$B93,SalDate,"&lt;="&amp;$D$2)-SUMIFS(WoQty,WoItem,$B93,WoDate,"&lt;="&amp;$D$2)+SUMIFS(AdjQty,AdjItem,$B93,AdjDate,"&lt;="&amp;$D$2)+SUMIFS(LinVarQty,LinItem,$B93,LinPosted,"YES",LinDate,"&lt;="&amp;$D$2,LinID,"&lt;&gt;"&amp;$B$2))</f>
        <v>0</v>
      </c>
      <c r="D93" s="84"/>
      <c r="E93" s="32" t="str">
        <f t="shared" si="2"/>
        <v/>
      </c>
      <c r="F93" s="33">
        <f>IF($B93="","",Items!$I92)</f>
        <v>22.822500000000002</v>
      </c>
      <c r="G93" s="33" t="str">
        <f t="shared" si="3"/>
        <v/>
      </c>
      <c r="H93" s="85"/>
    </row>
    <row r="94" spans="1:8" hidden="1" x14ac:dyDescent="0.25">
      <c r="A94" s="28" t="str">
        <f>IF(Items!$B93="","",Items!$A93)</f>
        <v>6001065600406</v>
      </c>
      <c r="B94" s="28" t="str">
        <f>IF(Items!$B93="","",Items!$B93)</f>
        <v>Cadburry Bubbly Milk 40g</v>
      </c>
      <c r="C94" s="32">
        <f>IF($B94="","",Items!$G93+SUMIFS(PurQty,PurItem,$B94,PurDate,"&lt;="&amp;$D$2)-SUMIFS(SalQty,SalItem,$B94,SalDate,"&lt;="&amp;$D$2)-SUMIFS(WoQty,WoItem,$B94,WoDate,"&lt;="&amp;$D$2)+SUMIFS(AdjQty,AdjItem,$B94,AdjDate,"&lt;="&amp;$D$2)+SUMIFS(LinVarQty,LinItem,$B94,LinPosted,"YES",LinDate,"&lt;="&amp;$D$2,LinID,"&lt;&gt;"&amp;$B$2))</f>
        <v>0</v>
      </c>
      <c r="D94" s="84"/>
      <c r="E94" s="32" t="str">
        <f t="shared" si="2"/>
        <v/>
      </c>
      <c r="F94" s="33">
        <f>IF($B94="","",Items!$I93)</f>
        <v>12.99</v>
      </c>
      <c r="G94" s="33" t="str">
        <f t="shared" si="3"/>
        <v/>
      </c>
      <c r="H94" s="85"/>
    </row>
    <row r="95" spans="1:8" hidden="1" x14ac:dyDescent="0.25">
      <c r="A95" s="28" t="str">
        <f>IF(Items!$B94="","",Items!$A94)</f>
        <v>6001065601038</v>
      </c>
      <c r="B95" s="28" t="str">
        <f>IF(Items!$B94="","",Items!$B94)</f>
        <v>Cadburry Dream 80g</v>
      </c>
      <c r="C95" s="32">
        <f>IF($B95="","",Items!$G94+SUMIFS(PurQty,PurItem,$B95,PurDate,"&lt;="&amp;$D$2)-SUMIFS(SalQty,SalItem,$B95,SalDate,"&lt;="&amp;$D$2)-SUMIFS(WoQty,WoItem,$B95,WoDate,"&lt;="&amp;$D$2)+SUMIFS(AdjQty,AdjItem,$B95,AdjDate,"&lt;="&amp;$D$2)+SUMIFS(LinVarQty,LinItem,$B95,LinPosted,"YES",LinDate,"&lt;="&amp;$D$2,LinID,"&lt;&gt;"&amp;$B$2))</f>
        <v>0</v>
      </c>
      <c r="D95" s="84"/>
      <c r="E95" s="32" t="str">
        <f t="shared" si="2"/>
        <v/>
      </c>
      <c r="F95" s="33">
        <f>IF($B95="","",Items!$I94)</f>
        <v>22.725000000000001</v>
      </c>
      <c r="G95" s="33" t="str">
        <f t="shared" si="3"/>
        <v/>
      </c>
      <c r="H95" s="85"/>
    </row>
    <row r="96" spans="1:8" hidden="1" x14ac:dyDescent="0.25">
      <c r="A96" s="28" t="str">
        <f>IF(Items!$B95="","",Items!$A95)</f>
        <v>7622202300332</v>
      </c>
      <c r="B96" s="28" t="str">
        <f>IF(Items!$B95="","",Items!$B95)</f>
        <v>Cadburry Fruit N Nut 75g</v>
      </c>
      <c r="C96" s="32">
        <f>IF($B96="","",Items!$G95+SUMIFS(PurQty,PurItem,$B96,PurDate,"&lt;="&amp;$D$2)-SUMIFS(SalQty,SalItem,$B96,SalDate,"&lt;="&amp;$D$2)-SUMIFS(WoQty,WoItem,$B96,WoDate,"&lt;="&amp;$D$2)+SUMIFS(AdjQty,AdjItem,$B96,AdjDate,"&lt;="&amp;$D$2)+SUMIFS(LinVarQty,LinItem,$B96,LinPosted,"YES",LinDate,"&lt;="&amp;$D$2,LinID,"&lt;&gt;"&amp;$B$2))</f>
        <v>0</v>
      </c>
      <c r="D96" s="84"/>
      <c r="E96" s="32" t="str">
        <f t="shared" si="2"/>
        <v/>
      </c>
      <c r="F96" s="33">
        <f>IF($B96="","",Items!$I95)</f>
        <v>12.99</v>
      </c>
      <c r="G96" s="33" t="str">
        <f t="shared" si="3"/>
        <v/>
      </c>
      <c r="H96" s="85"/>
    </row>
    <row r="97" spans="1:8" hidden="1" x14ac:dyDescent="0.25">
      <c r="A97" s="28" t="str">
        <f>IF(Items!$B96="","",Items!$A96)</f>
        <v>6001065601236</v>
      </c>
      <c r="B97" s="28" t="str">
        <f>IF(Items!$B96="","",Items!$B96)</f>
        <v>Cadburry Fruit N Nut Choc 150g</v>
      </c>
      <c r="C97" s="32">
        <f>IF($B97="","",Items!$G96+SUMIFS(PurQty,PurItem,$B97,PurDate,"&lt;="&amp;$D$2)-SUMIFS(SalQty,SalItem,$B97,SalDate,"&lt;="&amp;$D$2)-SUMIFS(WoQty,WoItem,$B97,WoDate,"&lt;="&amp;$D$2)+SUMIFS(AdjQty,AdjItem,$B97,AdjDate,"&lt;="&amp;$D$2)+SUMIFS(LinVarQty,LinItem,$B97,LinPosted,"YES",LinDate,"&lt;="&amp;$D$2,LinID,"&lt;&gt;"&amp;$B$2))</f>
        <v>0</v>
      </c>
      <c r="D97" s="84"/>
      <c r="E97" s="32" t="str">
        <f t="shared" si="2"/>
        <v/>
      </c>
      <c r="F97" s="33">
        <f>IF($B97="","",Items!$I96)</f>
        <v>35.872500000000002</v>
      </c>
      <c r="G97" s="33" t="str">
        <f t="shared" si="3"/>
        <v/>
      </c>
      <c r="H97" s="85"/>
    </row>
    <row r="98" spans="1:8" hidden="1" x14ac:dyDescent="0.25">
      <c r="A98" s="28" t="str">
        <f>IF(Items!$B97="","",Items!$A97)</f>
        <v>7622210876782</v>
      </c>
      <c r="B98" s="28" t="str">
        <f>IF(Items!$B97="","",Items!$B97)</f>
        <v>Cadburry Lunchbar  62g</v>
      </c>
      <c r="C98" s="32">
        <f>IF($B98="","",Items!$G97+SUMIFS(PurQty,PurItem,$B98,PurDate,"&lt;="&amp;$D$2)-SUMIFS(SalQty,SalItem,$B98,SalDate,"&lt;="&amp;$D$2)-SUMIFS(WoQty,WoItem,$B98,WoDate,"&lt;="&amp;$D$2)+SUMIFS(AdjQty,AdjItem,$B98,AdjDate,"&lt;="&amp;$D$2)+SUMIFS(LinVarQty,LinItem,$B98,LinPosted,"YES",LinDate,"&lt;="&amp;$D$2,LinID,"&lt;&gt;"&amp;$B$2))</f>
        <v>0</v>
      </c>
      <c r="D98" s="84"/>
      <c r="E98" s="32" t="str">
        <f t="shared" si="2"/>
        <v/>
      </c>
      <c r="F98" s="33">
        <f>IF($B98="","",Items!$I97)</f>
        <v>16.305</v>
      </c>
      <c r="G98" s="33" t="str">
        <f t="shared" si="3"/>
        <v/>
      </c>
      <c r="H98" s="85"/>
    </row>
    <row r="99" spans="1:8" hidden="1" x14ac:dyDescent="0.25">
      <c r="A99" s="28" t="str">
        <f>IF(Items!$B98="","",Items!$A98)</f>
        <v>6001065601243</v>
      </c>
      <c r="B99" s="28" t="str">
        <f>IF(Items!$B98="","",Items!$B98)</f>
        <v>Cadburry Milk Choc 150g</v>
      </c>
      <c r="C99" s="32">
        <f>IF($B99="","",Items!$G98+SUMIFS(PurQty,PurItem,$B99,PurDate,"&lt;="&amp;$D$2)-SUMIFS(SalQty,SalItem,$B99,SalDate,"&lt;="&amp;$D$2)-SUMIFS(WoQty,WoItem,$B99,WoDate,"&lt;="&amp;$D$2)+SUMIFS(AdjQty,AdjItem,$B99,AdjDate,"&lt;="&amp;$D$2)+SUMIFS(LinVarQty,LinItem,$B99,LinPosted,"YES",LinDate,"&lt;="&amp;$D$2,LinID,"&lt;&gt;"&amp;$B$2))</f>
        <v>0</v>
      </c>
      <c r="D99" s="84"/>
      <c r="E99" s="32" t="str">
        <f t="shared" si="2"/>
        <v/>
      </c>
      <c r="F99" s="33">
        <f>IF($B99="","",Items!$I98)</f>
        <v>35.872500000000002</v>
      </c>
      <c r="G99" s="33" t="str">
        <f t="shared" si="3"/>
        <v/>
      </c>
      <c r="H99" s="85"/>
    </row>
    <row r="100" spans="1:8" hidden="1" x14ac:dyDescent="0.25">
      <c r="A100" s="28" t="str">
        <f>IF(Items!$B99="","",Items!$A99)</f>
        <v>7622210846167</v>
      </c>
      <c r="B100" s="28" t="str">
        <f>IF(Items!$B99="","",Items!$B99)</f>
        <v>Cadburry Milk Choc Bubbly 87g</v>
      </c>
      <c r="C100" s="32">
        <f>IF($B100="","",Items!$G99+SUMIFS(PurQty,PurItem,$B100,PurDate,"&lt;="&amp;$D$2)-SUMIFS(SalQty,SalItem,$B100,SalDate,"&lt;="&amp;$D$2)-SUMIFS(WoQty,WoItem,$B100,WoDate,"&lt;="&amp;$D$2)+SUMIFS(AdjQty,AdjItem,$B100,AdjDate,"&lt;="&amp;$D$2)+SUMIFS(LinVarQty,LinItem,$B100,LinPosted,"YES",LinDate,"&lt;="&amp;$D$2,LinID,"&lt;&gt;"&amp;$B$2))</f>
        <v>0</v>
      </c>
      <c r="D100" s="84"/>
      <c r="E100" s="32" t="str">
        <f t="shared" si="2"/>
        <v/>
      </c>
      <c r="F100" s="33">
        <f>IF($B100="","",Items!$I99)</f>
        <v>22.822500000000002</v>
      </c>
      <c r="G100" s="33" t="str">
        <f t="shared" si="3"/>
        <v/>
      </c>
      <c r="H100" s="85"/>
    </row>
    <row r="101" spans="1:8" hidden="1" x14ac:dyDescent="0.25">
      <c r="A101" s="28" t="str">
        <f>IF(Items!$B100="","",Items!$A100)</f>
        <v>6001065601250</v>
      </c>
      <c r="B101" s="28" t="str">
        <f>IF(Items!$B100="","",Items!$B100)</f>
        <v>Cadburry Mint 150g</v>
      </c>
      <c r="C101" s="32">
        <f>IF($B101="","",Items!$G100+SUMIFS(PurQty,PurItem,$B101,PurDate,"&lt;="&amp;$D$2)-SUMIFS(SalQty,SalItem,$B101,SalDate,"&lt;="&amp;$D$2)-SUMIFS(WoQty,WoItem,$B101,WoDate,"&lt;="&amp;$D$2)+SUMIFS(AdjQty,AdjItem,$B101,AdjDate,"&lt;="&amp;$D$2)+SUMIFS(LinVarQty,LinItem,$B101,LinPosted,"YES",LinDate,"&lt;="&amp;$D$2,LinID,"&lt;&gt;"&amp;$B$2))</f>
        <v>2</v>
      </c>
      <c r="D101" s="84"/>
      <c r="E101" s="32" t="str">
        <f t="shared" si="2"/>
        <v/>
      </c>
      <c r="F101" s="33">
        <f>IF($B101="","",Items!$I100)</f>
        <v>35.872500000000002</v>
      </c>
      <c r="G101" s="33" t="str">
        <f t="shared" si="3"/>
        <v/>
      </c>
      <c r="H101" s="85"/>
    </row>
    <row r="102" spans="1:8" hidden="1" x14ac:dyDescent="0.25">
      <c r="A102" s="28" t="str">
        <f>IF(Items!$B101="","",Items!$A101)</f>
        <v>7622202300127</v>
      </c>
      <c r="B102" s="28" t="str">
        <f>IF(Items!$B101="","",Items!$B101)</f>
        <v>Cadburry Mint 75g</v>
      </c>
      <c r="C102" s="32">
        <f>IF($B102="","",Items!$G101+SUMIFS(PurQty,PurItem,$B102,PurDate,"&lt;="&amp;$D$2)-SUMIFS(SalQty,SalItem,$B102,SalDate,"&lt;="&amp;$D$2)-SUMIFS(WoQty,WoItem,$B102,WoDate,"&lt;="&amp;$D$2)+SUMIFS(AdjQty,AdjItem,$B102,AdjDate,"&lt;="&amp;$D$2)+SUMIFS(LinVarQty,LinItem,$B102,LinPosted,"YES",LinDate,"&lt;="&amp;$D$2,LinID,"&lt;&gt;"&amp;$B$2))</f>
        <v>0</v>
      </c>
      <c r="D102" s="84"/>
      <c r="E102" s="32" t="str">
        <f t="shared" si="2"/>
        <v/>
      </c>
      <c r="F102" s="33">
        <f>IF($B102="","",Items!$I101)</f>
        <v>12.99</v>
      </c>
      <c r="G102" s="33" t="str">
        <f t="shared" si="3"/>
        <v/>
      </c>
      <c r="H102" s="85"/>
    </row>
    <row r="103" spans="1:8" hidden="1" x14ac:dyDescent="0.25">
      <c r="A103" s="28" t="str">
        <f>IF(Items!$B102="","",Items!$A102)</f>
        <v>7622210846389</v>
      </c>
      <c r="B103" s="28" t="str">
        <f>IF(Items!$B102="","",Items!$B102)</f>
        <v>Cadburry Mint Bubbly 87g</v>
      </c>
      <c r="C103" s="32">
        <f>IF($B103="","",Items!$G102+SUMIFS(PurQty,PurItem,$B103,PurDate,"&lt;="&amp;$D$2)-SUMIFS(SalQty,SalItem,$B103,SalDate,"&lt;="&amp;$D$2)-SUMIFS(WoQty,WoItem,$B103,WoDate,"&lt;="&amp;$D$2)+SUMIFS(AdjQty,AdjItem,$B103,AdjDate,"&lt;="&amp;$D$2)+SUMIFS(LinVarQty,LinItem,$B103,LinPosted,"YES",LinDate,"&lt;="&amp;$D$2,LinID,"&lt;&gt;"&amp;$B$2))</f>
        <v>0</v>
      </c>
      <c r="D103" s="84"/>
      <c r="E103" s="32" t="str">
        <f t="shared" si="2"/>
        <v/>
      </c>
      <c r="F103" s="33">
        <f>IF($B103="","",Items!$I102)</f>
        <v>22.822500000000002</v>
      </c>
      <c r="G103" s="33" t="str">
        <f t="shared" si="3"/>
        <v/>
      </c>
      <c r="H103" s="85"/>
    </row>
    <row r="104" spans="1:8" hidden="1" x14ac:dyDescent="0.25">
      <c r="A104" s="28" t="str">
        <f>IF(Items!$B103="","",Items!$A103)</f>
        <v>6001065601090</v>
      </c>
      <c r="B104" s="28" t="str">
        <f>IF(Items!$B103="","",Items!$B103)</f>
        <v>Cadburry Top Deck 80g</v>
      </c>
      <c r="C104" s="32">
        <f>IF($B104="","",Items!$G103+SUMIFS(PurQty,PurItem,$B104,PurDate,"&lt;="&amp;$D$2)-SUMIFS(SalQty,SalItem,$B104,SalDate,"&lt;="&amp;$D$2)-SUMIFS(WoQty,WoItem,$B104,WoDate,"&lt;="&amp;$D$2)+SUMIFS(AdjQty,AdjItem,$B104,AdjDate,"&lt;="&amp;$D$2)+SUMIFS(LinVarQty,LinItem,$B104,LinPosted,"YES",LinDate,"&lt;="&amp;$D$2,LinID,"&lt;&gt;"&amp;$B$2))</f>
        <v>0</v>
      </c>
      <c r="D104" s="84"/>
      <c r="E104" s="32" t="str">
        <f t="shared" si="2"/>
        <v/>
      </c>
      <c r="F104" s="33">
        <f>IF($B104="","",Items!$I103)</f>
        <v>22.822500000000002</v>
      </c>
      <c r="G104" s="33" t="str">
        <f t="shared" si="3"/>
        <v/>
      </c>
      <c r="H104" s="85"/>
    </row>
    <row r="105" spans="1:8" hidden="1" x14ac:dyDescent="0.25">
      <c r="A105" s="28" t="str">
        <f>IF(Items!$B104="","",Items!$A104)</f>
        <v>7622210846396</v>
      </c>
      <c r="B105" s="28" t="str">
        <f>IF(Items!$B104="","",Items!$B104)</f>
        <v>Cadburry Top Deck Bubbly 87g</v>
      </c>
      <c r="C105" s="32">
        <f>IF($B105="","",Items!$G104+SUMIFS(PurQty,PurItem,$B105,PurDate,"&lt;="&amp;$D$2)-SUMIFS(SalQty,SalItem,$B105,SalDate,"&lt;="&amp;$D$2)-SUMIFS(WoQty,WoItem,$B105,WoDate,"&lt;="&amp;$D$2)+SUMIFS(AdjQty,AdjItem,$B105,AdjDate,"&lt;="&amp;$D$2)+SUMIFS(LinVarQty,LinItem,$B105,LinPosted,"YES",LinDate,"&lt;="&amp;$D$2,LinID,"&lt;&gt;"&amp;$B$2))</f>
        <v>0</v>
      </c>
      <c r="D105" s="84"/>
      <c r="E105" s="32" t="str">
        <f t="shared" si="2"/>
        <v/>
      </c>
      <c r="F105" s="33">
        <f>IF($B105="","",Items!$I104)</f>
        <v>22.822500000000002</v>
      </c>
      <c r="G105" s="33" t="str">
        <f t="shared" si="3"/>
        <v/>
      </c>
      <c r="H105" s="85"/>
    </row>
    <row r="106" spans="1:8" hidden="1" x14ac:dyDescent="0.25">
      <c r="A106" s="28" t="str">
        <f>IF(Items!$B105="","",Items!$A105)</f>
        <v>6001065601267</v>
      </c>
      <c r="B106" s="28" t="str">
        <f>IF(Items!$B105="","",Items!$B105)</f>
        <v>Cadburry Top Deck Choc 150g</v>
      </c>
      <c r="C106" s="32">
        <f>IF($B106="","",Items!$G105+SUMIFS(PurQty,PurItem,$B106,PurDate,"&lt;="&amp;$D$2)-SUMIFS(SalQty,SalItem,$B106,SalDate,"&lt;="&amp;$D$2)-SUMIFS(WoQty,WoItem,$B106,WoDate,"&lt;="&amp;$D$2)+SUMIFS(AdjQty,AdjItem,$B106,AdjDate,"&lt;="&amp;$D$2)+SUMIFS(LinVarQty,LinItem,$B106,LinPosted,"YES",LinDate,"&lt;="&amp;$D$2,LinID,"&lt;&gt;"&amp;$B$2))</f>
        <v>27</v>
      </c>
      <c r="D106" s="84"/>
      <c r="E106" s="32" t="str">
        <f t="shared" si="2"/>
        <v/>
      </c>
      <c r="F106" s="33">
        <f>IF($B106="","",Items!$I105)</f>
        <v>35.872500000000002</v>
      </c>
      <c r="G106" s="33" t="str">
        <f t="shared" si="3"/>
        <v/>
      </c>
      <c r="H106" s="85"/>
    </row>
    <row r="107" spans="1:8" hidden="1" x14ac:dyDescent="0.25">
      <c r="A107" s="28" t="str">
        <f>IF(Items!$B106="","",Items!$A106)</f>
        <v>7622210849199</v>
      </c>
      <c r="B107" s="28" t="str">
        <f>IF(Items!$B106="","",Items!$B106)</f>
        <v>Cadbury Bubbly Oreo</v>
      </c>
      <c r="C107" s="32">
        <f>IF($B107="","",Items!$G106+SUMIFS(PurQty,PurItem,$B107,PurDate,"&lt;="&amp;$D$2)-SUMIFS(SalQty,SalItem,$B107,SalDate,"&lt;="&amp;$D$2)-SUMIFS(WoQty,WoItem,$B107,WoDate,"&lt;="&amp;$D$2)+SUMIFS(AdjQty,AdjItem,$B107,AdjDate,"&lt;="&amp;$D$2)+SUMIFS(LinVarQty,LinItem,$B107,LinPosted,"YES",LinDate,"&lt;="&amp;$D$2,LinID,"&lt;&gt;"&amp;$B$2))</f>
        <v>0</v>
      </c>
      <c r="D107" s="84"/>
      <c r="E107" s="32" t="str">
        <f t="shared" si="2"/>
        <v/>
      </c>
      <c r="F107" s="33">
        <f>IF($B107="","",Items!$I106)</f>
        <v>22.822500000000002</v>
      </c>
      <c r="G107" s="33" t="str">
        <f t="shared" si="3"/>
        <v/>
      </c>
      <c r="H107" s="85"/>
    </row>
    <row r="108" spans="1:8" hidden="1" x14ac:dyDescent="0.25">
      <c r="A108" s="28" t="str">
        <f>IF(Items!$B107="","",Items!$A107)</f>
        <v>6001065601021</v>
      </c>
      <c r="B108" s="28" t="str">
        <f>IF(Items!$B107="","",Items!$B107)</f>
        <v>Cadbury Cashew 80g</v>
      </c>
      <c r="C108" s="32">
        <f>IF($B108="","",Items!$G107+SUMIFS(PurQty,PurItem,$B108,PurDate,"&lt;="&amp;$D$2)-SUMIFS(SalQty,SalItem,$B108,SalDate,"&lt;="&amp;$D$2)-SUMIFS(WoQty,WoItem,$B108,WoDate,"&lt;="&amp;$D$2)+SUMIFS(AdjQty,AdjItem,$B108,AdjDate,"&lt;="&amp;$D$2)+SUMIFS(LinVarQty,LinItem,$B108,LinPosted,"YES",LinDate,"&lt;="&amp;$D$2,LinID,"&lt;&gt;"&amp;$B$2))</f>
        <v>0</v>
      </c>
      <c r="D108" s="84"/>
      <c r="E108" s="32" t="str">
        <f t="shared" si="2"/>
        <v/>
      </c>
      <c r="F108" s="33">
        <f>IF($B108="","",Items!$I107)</f>
        <v>22.822500000000002</v>
      </c>
      <c r="G108" s="33" t="str">
        <f t="shared" si="3"/>
        <v/>
      </c>
      <c r="H108" s="85"/>
    </row>
    <row r="109" spans="1:8" hidden="1" x14ac:dyDescent="0.25">
      <c r="A109" s="28" t="str">
        <f>IF(Items!$B108="","",Items!$A108)</f>
        <v>6001065601014</v>
      </c>
      <c r="B109" s="28" t="str">
        <f>IF(Items!$B108="","",Items!$B108)</f>
        <v>Cadbury Fruit N Nut 80g</v>
      </c>
      <c r="C109" s="32">
        <f>IF($B109="","",Items!$G108+SUMIFS(PurQty,PurItem,$B109,PurDate,"&lt;="&amp;$D$2)-SUMIFS(SalQty,SalItem,$B109,SalDate,"&lt;="&amp;$D$2)-SUMIFS(WoQty,WoItem,$B109,WoDate,"&lt;="&amp;$D$2)+SUMIFS(AdjQty,AdjItem,$B109,AdjDate,"&lt;="&amp;$D$2)+SUMIFS(LinVarQty,LinItem,$B109,LinPosted,"YES",LinDate,"&lt;="&amp;$D$2,LinID,"&lt;&gt;"&amp;$B$2))</f>
        <v>0</v>
      </c>
      <c r="D109" s="84"/>
      <c r="E109" s="32" t="str">
        <f t="shared" si="2"/>
        <v/>
      </c>
      <c r="F109" s="33">
        <f>IF($B109="","",Items!$I108)</f>
        <v>22.822500000000002</v>
      </c>
      <c r="G109" s="33" t="str">
        <f t="shared" si="3"/>
        <v/>
      </c>
      <c r="H109" s="85"/>
    </row>
    <row r="110" spans="1:8" hidden="1" x14ac:dyDescent="0.25">
      <c r="A110" s="28" t="str">
        <f>IF(Items!$B109="","",Items!$A109)</f>
        <v>6001065601069</v>
      </c>
      <c r="B110" s="28" t="str">
        <f>IF(Items!$B109="","",Items!$B109)</f>
        <v>Cadbury Milk Chocolate 80g</v>
      </c>
      <c r="C110" s="32">
        <f>IF($B110="","",Items!$G109+SUMIFS(PurQty,PurItem,$B110,PurDate,"&lt;="&amp;$D$2)-SUMIFS(SalQty,SalItem,$B110,SalDate,"&lt;="&amp;$D$2)-SUMIFS(WoQty,WoItem,$B110,WoDate,"&lt;="&amp;$D$2)+SUMIFS(AdjQty,AdjItem,$B110,AdjDate,"&lt;="&amp;$D$2)+SUMIFS(LinVarQty,LinItem,$B110,LinPosted,"YES",LinDate,"&lt;="&amp;$D$2,LinID,"&lt;&gt;"&amp;$B$2))</f>
        <v>0</v>
      </c>
      <c r="D110" s="84"/>
      <c r="E110" s="32" t="str">
        <f t="shared" si="2"/>
        <v/>
      </c>
      <c r="F110" s="33">
        <f>IF($B110="","",Items!$I109)</f>
        <v>22.822500000000002</v>
      </c>
      <c r="G110" s="33" t="str">
        <f t="shared" si="3"/>
        <v/>
      </c>
      <c r="H110" s="85"/>
    </row>
    <row r="111" spans="1:8" hidden="1" x14ac:dyDescent="0.25">
      <c r="A111" s="28" t="str">
        <f>IF(Items!$B110="","",Items!$A110)</f>
        <v>6001065601113</v>
      </c>
      <c r="B111" s="28" t="str">
        <f>IF(Items!$B110="","",Items!$B110)</f>
        <v>Cadbury Mint 80g</v>
      </c>
      <c r="C111" s="32">
        <f>IF($B111="","",Items!$G110+SUMIFS(PurQty,PurItem,$B111,PurDate,"&lt;="&amp;$D$2)-SUMIFS(SalQty,SalItem,$B111,SalDate,"&lt;="&amp;$D$2)-SUMIFS(WoQty,WoItem,$B111,WoDate,"&lt;="&amp;$D$2)+SUMIFS(AdjQty,AdjItem,$B111,AdjDate,"&lt;="&amp;$D$2)+SUMIFS(LinVarQty,LinItem,$B111,LinPosted,"YES",LinDate,"&lt;="&amp;$D$2,LinID,"&lt;&gt;"&amp;$B$2))</f>
        <v>0</v>
      </c>
      <c r="D111" s="84"/>
      <c r="E111" s="32" t="str">
        <f t="shared" si="2"/>
        <v/>
      </c>
      <c r="F111" s="33">
        <f>IF($B111="","",Items!$I110)</f>
        <v>22.822500000000002</v>
      </c>
      <c r="G111" s="33" t="str">
        <f t="shared" si="3"/>
        <v/>
      </c>
      <c r="H111" s="85"/>
    </row>
    <row r="112" spans="1:8" hidden="1" x14ac:dyDescent="0.25">
      <c r="A112" s="28" t="str">
        <f>IF(Items!$B111="","",Items!$A111)</f>
        <v>6001065601106</v>
      </c>
      <c r="B112" s="28" t="str">
        <f>IF(Items!$B111="","",Items!$B111)</f>
        <v>Cadbury Rum N Raisin 80g</v>
      </c>
      <c r="C112" s="32">
        <f>IF($B112="","",Items!$G111+SUMIFS(PurQty,PurItem,$B112,PurDate,"&lt;="&amp;$D$2)-SUMIFS(SalQty,SalItem,$B112,SalDate,"&lt;="&amp;$D$2)-SUMIFS(WoQty,WoItem,$B112,WoDate,"&lt;="&amp;$D$2)+SUMIFS(AdjQty,AdjItem,$B112,AdjDate,"&lt;="&amp;$D$2)+SUMIFS(LinVarQty,LinItem,$B112,LinPosted,"YES",LinDate,"&lt;="&amp;$D$2,LinID,"&lt;&gt;"&amp;$B$2))</f>
        <v>0</v>
      </c>
      <c r="D112" s="84"/>
      <c r="E112" s="32" t="str">
        <f t="shared" si="2"/>
        <v/>
      </c>
      <c r="F112" s="33">
        <f>IF($B112="","",Items!$I111)</f>
        <v>22.822500000000002</v>
      </c>
      <c r="G112" s="33" t="str">
        <f t="shared" si="3"/>
        <v/>
      </c>
      <c r="H112" s="85"/>
    </row>
    <row r="113" spans="1:8" hidden="1" x14ac:dyDescent="0.25">
      <c r="A113" s="28" t="str">
        <f>IF(Items!$B112="","",Items!$A112)</f>
        <v>6001065601007</v>
      </c>
      <c r="B113" s="28" t="str">
        <f>IF(Items!$B112="","",Items!$B112)</f>
        <v>Cadbury Whole Nut 80g</v>
      </c>
      <c r="C113" s="32">
        <f>IF($B113="","",Items!$G112+SUMIFS(PurQty,PurItem,$B113,PurDate,"&lt;="&amp;$D$2)-SUMIFS(SalQty,SalItem,$B113,SalDate,"&lt;="&amp;$D$2)-SUMIFS(WoQty,WoItem,$B113,WoDate,"&lt;="&amp;$D$2)+SUMIFS(AdjQty,AdjItem,$B113,AdjDate,"&lt;="&amp;$D$2)+SUMIFS(LinVarQty,LinItem,$B113,LinPosted,"YES",LinDate,"&lt;="&amp;$D$2,LinID,"&lt;&gt;"&amp;$B$2))</f>
        <v>0</v>
      </c>
      <c r="D113" s="84"/>
      <c r="E113" s="32" t="str">
        <f t="shared" si="2"/>
        <v/>
      </c>
      <c r="F113" s="33">
        <f>IF($B113="","",Items!$I112)</f>
        <v>22.822500000000002</v>
      </c>
      <c r="G113" s="33" t="str">
        <f t="shared" si="3"/>
        <v/>
      </c>
      <c r="H113" s="85"/>
    </row>
    <row r="114" spans="1:8" hidden="1" x14ac:dyDescent="0.25">
      <c r="A114" s="28" t="str">
        <f>IF(Items!$B113="","",Items!$A113)</f>
        <v>315200</v>
      </c>
      <c r="B114" s="28" t="str">
        <f>IF(Items!$B113="","",Items!$B113)</f>
        <v>Candles Each</v>
      </c>
      <c r="C114" s="32">
        <f>IF($B114="","",Items!$G113+SUMIFS(PurQty,PurItem,$B114,PurDate,"&lt;="&amp;$D$2)-SUMIFS(SalQty,SalItem,$B114,SalDate,"&lt;="&amp;$D$2)-SUMIFS(WoQty,WoItem,$B114,WoDate,"&lt;="&amp;$D$2)+SUMIFS(AdjQty,AdjItem,$B114,AdjDate,"&lt;="&amp;$D$2)+SUMIFS(LinVarQty,LinItem,$B114,LinPosted,"YES",LinDate,"&lt;="&amp;$D$2,LinID,"&lt;&gt;"&amp;$B$2))</f>
        <v>300</v>
      </c>
      <c r="D114" s="84">
        <f>50*6</f>
        <v>300</v>
      </c>
      <c r="E114" s="32">
        <f t="shared" si="2"/>
        <v>0</v>
      </c>
      <c r="F114" s="33">
        <f>IF($B114="","",Items!$I113)</f>
        <v>4.5674999999999999</v>
      </c>
      <c r="G114" s="33">
        <f t="shared" si="3"/>
        <v>0</v>
      </c>
      <c r="H114" s="85"/>
    </row>
    <row r="115" spans="1:8" hidden="1" x14ac:dyDescent="0.25">
      <c r="A115" s="28" t="str">
        <f>IF(Items!$B114="","",Items!$A114)</f>
        <v>9556564800309</v>
      </c>
      <c r="B115" s="28" t="str">
        <f>IF(Items!$B114="","",Items!$B114)</f>
        <v>Carex Assorted Flavours</v>
      </c>
      <c r="C115" s="32">
        <f>IF($B115="","",Items!$G114+SUMIFS(PurQty,PurItem,$B115,PurDate,"&lt;="&amp;$D$2)-SUMIFS(SalQty,SalItem,$B115,SalDate,"&lt;="&amp;$D$2)-SUMIFS(WoQty,WoItem,$B115,WoDate,"&lt;="&amp;$D$2)+SUMIFS(AdjQty,AdjItem,$B115,AdjDate,"&lt;="&amp;$D$2)+SUMIFS(LinVarQty,LinItem,$B115,LinPosted,"YES",LinDate,"&lt;="&amp;$D$2,LinID,"&lt;&gt;"&amp;$B$2))</f>
        <v>0</v>
      </c>
      <c r="D115" s="84"/>
      <c r="E115" s="32" t="str">
        <f t="shared" si="2"/>
        <v/>
      </c>
      <c r="F115" s="33">
        <f>IF($B115="","",Items!$I114)</f>
        <v>26.085000000000001</v>
      </c>
      <c r="G115" s="33" t="str">
        <f t="shared" si="3"/>
        <v/>
      </c>
      <c r="H115" s="85"/>
    </row>
    <row r="116" spans="1:8" hidden="1" x14ac:dyDescent="0.25">
      <c r="A116" s="28" t="str">
        <f>IF(Items!$B115="","",Items!$A115)</f>
        <v>9556564801009</v>
      </c>
      <c r="B116" s="28" t="str">
        <f>IF(Items!$B115="","",Items!$B115)</f>
        <v>Carex Dotted</v>
      </c>
      <c r="C116" s="32">
        <f>IF($B116="","",Items!$G115+SUMIFS(PurQty,PurItem,$B116,PurDate,"&lt;="&amp;$D$2)-SUMIFS(SalQty,SalItem,$B116,SalDate,"&lt;="&amp;$D$2)-SUMIFS(WoQty,WoItem,$B116,WoDate,"&lt;="&amp;$D$2)+SUMIFS(AdjQty,AdjItem,$B116,AdjDate,"&lt;="&amp;$D$2)+SUMIFS(LinVarQty,LinItem,$B116,LinPosted,"YES",LinDate,"&lt;="&amp;$D$2,LinID,"&lt;&gt;"&amp;$B$2))</f>
        <v>24</v>
      </c>
      <c r="D116" s="84"/>
      <c r="E116" s="32" t="str">
        <f t="shared" si="2"/>
        <v/>
      </c>
      <c r="F116" s="33">
        <f>IF($B116="","",Items!$I115)</f>
        <v>18.559999999999999</v>
      </c>
      <c r="G116" s="33" t="str">
        <f t="shared" si="3"/>
        <v/>
      </c>
      <c r="H116" s="85"/>
    </row>
    <row r="117" spans="1:8" hidden="1" x14ac:dyDescent="0.25">
      <c r="A117" s="28" t="str">
        <f>IF(Items!$B116="","",Items!$A116)</f>
        <v>9556564707295</v>
      </c>
      <c r="B117" s="28" t="str">
        <f>IF(Items!$B116="","",Items!$B116)</f>
        <v>Carex Multi Pleasure</v>
      </c>
      <c r="C117" s="32">
        <f>IF($B117="","",Items!$G116+SUMIFS(PurQty,PurItem,$B117,PurDate,"&lt;="&amp;$D$2)-SUMIFS(SalQty,SalItem,$B117,SalDate,"&lt;="&amp;$D$2)-SUMIFS(WoQty,WoItem,$B117,WoDate,"&lt;="&amp;$D$2)+SUMIFS(AdjQty,AdjItem,$B117,AdjDate,"&lt;="&amp;$D$2)+SUMIFS(LinVarQty,LinItem,$B117,LinPosted,"YES",LinDate,"&lt;="&amp;$D$2,LinID,"&lt;&gt;"&amp;$B$2))</f>
        <v>14</v>
      </c>
      <c r="D117" s="84"/>
      <c r="E117" s="32" t="str">
        <f t="shared" si="2"/>
        <v/>
      </c>
      <c r="F117" s="33">
        <f>IF($B117="","",Items!$I116)</f>
        <v>18.559999999999999</v>
      </c>
      <c r="G117" s="33" t="str">
        <f t="shared" si="3"/>
        <v/>
      </c>
      <c r="H117" s="85"/>
    </row>
    <row r="118" spans="1:8" hidden="1" x14ac:dyDescent="0.25">
      <c r="A118" s="28" t="str">
        <f>IF(Items!$B117="","",Items!$A117)</f>
        <v>9556564802006</v>
      </c>
      <c r="B118" s="28" t="str">
        <f>IF(Items!$B117="","",Items!$B117)</f>
        <v>Carex Ribbed</v>
      </c>
      <c r="C118" s="32">
        <f>IF($B118="","",Items!$G117+SUMIFS(PurQty,PurItem,$B118,PurDate,"&lt;="&amp;$D$2)-SUMIFS(SalQty,SalItem,$B118,SalDate,"&lt;="&amp;$D$2)-SUMIFS(WoQty,WoItem,$B118,WoDate,"&lt;="&amp;$D$2)+SUMIFS(AdjQty,AdjItem,$B118,AdjDate,"&lt;="&amp;$D$2)+SUMIFS(LinVarQty,LinItem,$B118,LinPosted,"YES",LinDate,"&lt;="&amp;$D$2,LinID,"&lt;&gt;"&amp;$B$2))</f>
        <v>23</v>
      </c>
      <c r="D118" s="84"/>
      <c r="E118" s="32" t="str">
        <f t="shared" si="2"/>
        <v/>
      </c>
      <c r="F118" s="33">
        <f>IF($B118="","",Items!$I117)</f>
        <v>18.559999999999999</v>
      </c>
      <c r="G118" s="33" t="str">
        <f t="shared" si="3"/>
        <v/>
      </c>
      <c r="H118" s="85"/>
    </row>
    <row r="119" spans="1:8" hidden="1" x14ac:dyDescent="0.25">
      <c r="A119" s="28" t="str">
        <f>IF(Items!$B118="","",Items!$A118)</f>
        <v>9556564814009</v>
      </c>
      <c r="B119" s="28" t="str">
        <f>IF(Items!$B118="","",Items!$B118)</f>
        <v>Carex Rough And Tough</v>
      </c>
      <c r="C119" s="32">
        <f>IF($B119="","",Items!$G118+SUMIFS(PurQty,PurItem,$B119,PurDate,"&lt;="&amp;$D$2)-SUMIFS(SalQty,SalItem,$B119,SalDate,"&lt;="&amp;$D$2)-SUMIFS(WoQty,WoItem,$B119,WoDate,"&lt;="&amp;$D$2)+SUMIFS(AdjQty,AdjItem,$B119,AdjDate,"&lt;="&amp;$D$2)+SUMIFS(LinVarQty,LinItem,$B119,LinPosted,"YES",LinDate,"&lt;="&amp;$D$2,LinID,"&lt;&gt;"&amp;$B$2))</f>
        <v>3</v>
      </c>
      <c r="D119" s="84"/>
      <c r="E119" s="32" t="str">
        <f t="shared" si="2"/>
        <v/>
      </c>
      <c r="F119" s="33">
        <f>IF($B119="","",Items!$I118)</f>
        <v>18.559999999999999</v>
      </c>
      <c r="G119" s="33" t="str">
        <f t="shared" si="3"/>
        <v/>
      </c>
      <c r="H119" s="85"/>
    </row>
    <row r="120" spans="1:8" hidden="1" x14ac:dyDescent="0.25">
      <c r="A120" s="28" t="str">
        <f>IF(Items!$B119="","",Items!$A119)</f>
        <v>9556564800705</v>
      </c>
      <c r="B120" s="28" t="str">
        <f>IF(Items!$B119="","",Items!$B119)</f>
        <v>Carex Strawberry</v>
      </c>
      <c r="C120" s="32">
        <f>IF($B120="","",Items!$G119+SUMIFS(PurQty,PurItem,$B120,PurDate,"&lt;="&amp;$D$2)-SUMIFS(SalQty,SalItem,$B120,SalDate,"&lt;="&amp;$D$2)-SUMIFS(WoQty,WoItem,$B120,WoDate,"&lt;="&amp;$D$2)+SUMIFS(AdjQty,AdjItem,$B120,AdjDate,"&lt;="&amp;$D$2)+SUMIFS(LinVarQty,LinItem,$B120,LinPosted,"YES",LinDate,"&lt;="&amp;$D$2,LinID,"&lt;&gt;"&amp;$B$2))</f>
        <v>11</v>
      </c>
      <c r="D120" s="84"/>
      <c r="E120" s="32" t="str">
        <f t="shared" si="2"/>
        <v/>
      </c>
      <c r="F120" s="33">
        <f>IF($B120="","",Items!$I119)</f>
        <v>18.559999999999999</v>
      </c>
      <c r="G120" s="33" t="str">
        <f t="shared" si="3"/>
        <v/>
      </c>
      <c r="H120" s="85"/>
    </row>
    <row r="121" spans="1:8" hidden="1" x14ac:dyDescent="0.25">
      <c r="A121" s="28" t="str">
        <f>IF(Items!$B120="","",Items!$A120)</f>
        <v>9556564813002</v>
      </c>
      <c r="B121" s="28" t="str">
        <f>IF(Items!$B120="","",Items!$B120)</f>
        <v>Carex Ultimate Pleasure</v>
      </c>
      <c r="C121" s="32">
        <f>IF($B121="","",Items!$G120+SUMIFS(PurQty,PurItem,$B121,PurDate,"&lt;="&amp;$D$2)-SUMIFS(SalQty,SalItem,$B121,SalDate,"&lt;="&amp;$D$2)-SUMIFS(WoQty,WoItem,$B121,WoDate,"&lt;="&amp;$D$2)+SUMIFS(AdjQty,AdjItem,$B121,AdjDate,"&lt;="&amp;$D$2)+SUMIFS(LinVarQty,LinItem,$B121,LinPosted,"YES",LinDate,"&lt;="&amp;$D$2,LinID,"&lt;&gt;"&amp;$B$2))</f>
        <v>12</v>
      </c>
      <c r="D121" s="84"/>
      <c r="E121" s="32" t="str">
        <f t="shared" si="2"/>
        <v/>
      </c>
      <c r="F121" s="33">
        <f>IF($B121="","",Items!$I120)</f>
        <v>18.559999999999999</v>
      </c>
      <c r="G121" s="33" t="str">
        <f t="shared" si="3"/>
        <v/>
      </c>
      <c r="H121" s="85"/>
    </row>
    <row r="122" spans="1:8" hidden="1" x14ac:dyDescent="0.25">
      <c r="A122" s="28" t="str">
        <f>IF(Items!$B121="","",Items!$A121)</f>
        <v>9556564707288</v>
      </c>
      <c r="B122" s="28" t="str">
        <f>IF(Items!$B121="","",Items!$B121)</f>
        <v>Carex Zero Thin</v>
      </c>
      <c r="C122" s="32">
        <f>IF($B122="","",Items!$G121+SUMIFS(PurQty,PurItem,$B122,PurDate,"&lt;="&amp;$D$2)-SUMIFS(SalQty,SalItem,$B122,SalDate,"&lt;="&amp;$D$2)-SUMIFS(WoQty,WoItem,$B122,WoDate,"&lt;="&amp;$D$2)+SUMIFS(AdjQty,AdjItem,$B122,AdjDate,"&lt;="&amp;$D$2)+SUMIFS(LinVarQty,LinItem,$B122,LinPosted,"YES",LinDate,"&lt;="&amp;$D$2,LinID,"&lt;&gt;"&amp;$B$2))</f>
        <v>23</v>
      </c>
      <c r="D122" s="84"/>
      <c r="E122" s="32" t="str">
        <f t="shared" si="2"/>
        <v/>
      </c>
      <c r="F122" s="33">
        <f>IF($B122="","",Items!$I121)</f>
        <v>18.559999999999999</v>
      </c>
      <c r="G122" s="33" t="str">
        <f t="shared" si="3"/>
        <v/>
      </c>
      <c r="H122" s="85"/>
    </row>
    <row r="123" spans="1:8" hidden="1" x14ac:dyDescent="0.25">
      <c r="A123" s="28" t="str">
        <f>IF(Items!$B122="","",Items!$A122)</f>
        <v>A33</v>
      </c>
      <c r="B123" s="28" t="str">
        <f>IF(Items!$B122="","",Items!$B122)</f>
        <v>Carrier Bag Midi</v>
      </c>
      <c r="C123" s="32">
        <f>IF($B123="","",Items!$G122+SUMIFS(PurQty,PurItem,$B123,PurDate,"&lt;="&amp;$D$2)-SUMIFS(SalQty,SalItem,$B123,SalDate,"&lt;="&amp;$D$2)-SUMIFS(WoQty,WoItem,$B123,WoDate,"&lt;="&amp;$D$2)+SUMIFS(AdjQty,AdjItem,$B123,AdjDate,"&lt;="&amp;$D$2)+SUMIFS(LinVarQty,LinItem,$B123,LinPosted,"YES",LinDate,"&lt;="&amp;$D$2,LinID,"&lt;&gt;"&amp;$B$2))</f>
        <v>-9</v>
      </c>
      <c r="D123" s="84"/>
      <c r="E123" s="32" t="str">
        <f t="shared" si="2"/>
        <v/>
      </c>
      <c r="F123" s="33">
        <f>IF($B123="","",Items!$I122)</f>
        <v>1.3049999999999999</v>
      </c>
      <c r="G123" s="33" t="str">
        <f t="shared" si="3"/>
        <v/>
      </c>
      <c r="H123" s="85"/>
    </row>
    <row r="124" spans="1:8" hidden="1" x14ac:dyDescent="0.25">
      <c r="A124" s="28" t="str">
        <f>IF(Items!$B123="","",Items!$A123)</f>
        <v>6004842000291</v>
      </c>
      <c r="B124" s="28" t="str">
        <f>IF(Items!$B123="","",Items!$B123)</f>
        <v>Cascade Baobab1L</v>
      </c>
      <c r="C124" s="32">
        <f>IF($B124="","",Items!$G123+SUMIFS(PurQty,PurItem,$B124,PurDate,"&lt;="&amp;$D$2)-SUMIFS(SalQty,SalItem,$B124,SalDate,"&lt;="&amp;$D$2)-SUMIFS(WoQty,WoItem,$B124,WoDate,"&lt;="&amp;$D$2)+SUMIFS(AdjQty,AdjItem,$B124,AdjDate,"&lt;="&amp;$D$2)+SUMIFS(LinVarQty,LinItem,$B124,LinPosted,"YES",LinDate,"&lt;="&amp;$D$2,LinID,"&lt;&gt;"&amp;$B$2))</f>
        <v>14</v>
      </c>
      <c r="D124" s="84"/>
      <c r="E124" s="32" t="str">
        <f t="shared" si="2"/>
        <v/>
      </c>
      <c r="F124" s="33">
        <f>IF($B124="","",Items!$I123)</f>
        <v>15.546666666666667</v>
      </c>
      <c r="G124" s="33" t="str">
        <f t="shared" si="3"/>
        <v/>
      </c>
      <c r="H124" s="85"/>
    </row>
    <row r="125" spans="1:8" hidden="1" x14ac:dyDescent="0.25">
      <c r="A125" s="28" t="str">
        <f>IF(Items!$B124="","",Items!$A124)</f>
        <v>6004842000901</v>
      </c>
      <c r="B125" s="28" t="str">
        <f>IF(Items!$B124="","",Items!$B124)</f>
        <v>Cascade Baobob 500ml</v>
      </c>
      <c r="C125" s="32">
        <f>IF($B125="","",Items!$G124+SUMIFS(PurQty,PurItem,$B125,PurDate,"&lt;="&amp;$D$2)-SUMIFS(SalQty,SalItem,$B125,SalDate,"&lt;="&amp;$D$2)-SUMIFS(WoQty,WoItem,$B125,WoDate,"&lt;="&amp;$D$2)+SUMIFS(AdjQty,AdjItem,$B125,AdjDate,"&lt;="&amp;$D$2)+SUMIFS(LinVarQty,LinItem,$B125,LinPosted,"YES",LinDate,"&lt;="&amp;$D$2,LinID,"&lt;&gt;"&amp;$B$2))</f>
        <v>0</v>
      </c>
      <c r="D125" s="84"/>
      <c r="E125" s="32" t="str">
        <f t="shared" si="2"/>
        <v/>
      </c>
      <c r="F125" s="33">
        <f>IF($B125="","",Items!$I124)</f>
        <v>9.7799999999999994</v>
      </c>
      <c r="G125" s="33" t="str">
        <f t="shared" si="3"/>
        <v/>
      </c>
      <c r="H125" s="85"/>
    </row>
    <row r="126" spans="1:8" hidden="1" x14ac:dyDescent="0.25">
      <c r="A126" s="28" t="str">
        <f>IF(Items!$B125="","",Items!$A125)</f>
        <v>6004842000253</v>
      </c>
      <c r="B126" s="28" t="str">
        <f>IF(Items!$B125="","",Items!$B125)</f>
        <v>Cascade Orange 1L</v>
      </c>
      <c r="C126" s="32">
        <f>IF($B126="","",Items!$G125+SUMIFS(PurQty,PurItem,$B126,PurDate,"&lt;="&amp;$D$2)-SUMIFS(SalQty,SalItem,$B126,SalDate,"&lt;="&amp;$D$2)-SUMIFS(WoQty,WoItem,$B126,WoDate,"&lt;="&amp;$D$2)+SUMIFS(AdjQty,AdjItem,$B126,AdjDate,"&lt;="&amp;$D$2)+SUMIFS(LinVarQty,LinItem,$B126,LinPosted,"YES",LinDate,"&lt;="&amp;$D$2,LinID,"&lt;&gt;"&amp;$B$2))</f>
        <v>18</v>
      </c>
      <c r="D126" s="84"/>
      <c r="E126" s="32" t="str">
        <f t="shared" si="2"/>
        <v/>
      </c>
      <c r="F126" s="33">
        <f>IF($B126="","",Items!$I125)</f>
        <v>15.573333333333332</v>
      </c>
      <c r="G126" s="33" t="str">
        <f t="shared" si="3"/>
        <v/>
      </c>
      <c r="H126" s="85"/>
    </row>
    <row r="127" spans="1:8" hidden="1" x14ac:dyDescent="0.25">
      <c r="A127" s="28" t="str">
        <f>IF(Items!$B126="","",Items!$A126)</f>
        <v>6004842000802</v>
      </c>
      <c r="B127" s="28" t="str">
        <f>IF(Items!$B126="","",Items!$B126)</f>
        <v>Cascade Orange 500ml</v>
      </c>
      <c r="C127" s="32">
        <f>IF($B127="","",Items!$G126+SUMIFS(PurQty,PurItem,$B127,PurDate,"&lt;="&amp;$D$2)-SUMIFS(SalQty,SalItem,$B127,SalDate,"&lt;="&amp;$D$2)-SUMIFS(WoQty,WoItem,$B127,WoDate,"&lt;="&amp;$D$2)+SUMIFS(AdjQty,AdjItem,$B127,AdjDate,"&lt;="&amp;$D$2)+SUMIFS(LinVarQty,LinItem,$B127,LinPosted,"YES",LinDate,"&lt;="&amp;$D$2,LinID,"&lt;&gt;"&amp;$B$2))</f>
        <v>98</v>
      </c>
      <c r="D127" s="84"/>
      <c r="E127" s="32" t="str">
        <f t="shared" si="2"/>
        <v/>
      </c>
      <c r="F127" s="33">
        <f>IF($B127="","",Items!$I126)</f>
        <v>7.9279999999999999</v>
      </c>
      <c r="G127" s="33" t="str">
        <f t="shared" si="3"/>
        <v/>
      </c>
      <c r="H127" s="85"/>
    </row>
    <row r="128" spans="1:8" hidden="1" x14ac:dyDescent="0.25">
      <c r="A128" s="28" t="str">
        <f>IF(Items!$B127="","",Items!$A127)</f>
        <v>6004842000246</v>
      </c>
      <c r="B128" s="28" t="str">
        <f>IF(Items!$B127="","",Items!$B127)</f>
        <v>Cascade Tropical 1L</v>
      </c>
      <c r="C128" s="32">
        <f>IF($B128="","",Items!$G127+SUMIFS(PurQty,PurItem,$B128,PurDate,"&lt;="&amp;$D$2)-SUMIFS(SalQty,SalItem,$B128,SalDate,"&lt;="&amp;$D$2)-SUMIFS(WoQty,WoItem,$B128,WoDate,"&lt;="&amp;$D$2)+SUMIFS(AdjQty,AdjItem,$B128,AdjDate,"&lt;="&amp;$D$2)+SUMIFS(LinVarQty,LinItem,$B128,LinPosted,"YES",LinDate,"&lt;="&amp;$D$2,LinID,"&lt;&gt;"&amp;$B$2))</f>
        <v>0</v>
      </c>
      <c r="D128" s="84"/>
      <c r="E128" s="32" t="str">
        <f t="shared" si="2"/>
        <v/>
      </c>
      <c r="F128" s="33">
        <f>IF($B128="","",Items!$I127)</f>
        <v>19.567499999999999</v>
      </c>
      <c r="G128" s="33" t="str">
        <f t="shared" si="3"/>
        <v/>
      </c>
      <c r="H128" s="85"/>
    </row>
    <row r="129" spans="1:8" hidden="1" x14ac:dyDescent="0.25">
      <c r="A129" s="28" t="str">
        <f>IF(Items!$B128="","",Items!$A128)</f>
        <v>6007497103454</v>
      </c>
      <c r="B129" s="28" t="str">
        <f>IF(Items!$B128="","",Items!$B128)</f>
        <v>Cashel Valley Baked Beans 410g</v>
      </c>
      <c r="C129" s="32">
        <f>IF($B129="","",Items!$G128+SUMIFS(PurQty,PurItem,$B129,PurDate,"&lt;="&amp;$D$2)-SUMIFS(SalQty,SalItem,$B129,SalDate,"&lt;="&amp;$D$2)-SUMIFS(WoQty,WoItem,$B129,WoDate,"&lt;="&amp;$D$2)+SUMIFS(AdjQty,AdjItem,$B129,AdjDate,"&lt;="&amp;$D$2)+SUMIFS(LinVarQty,LinItem,$B129,LinPosted,"YES",LinDate,"&lt;="&amp;$D$2,LinID,"&lt;&gt;"&amp;$B$2))</f>
        <v>1</v>
      </c>
      <c r="D129" s="84"/>
      <c r="E129" s="32" t="str">
        <f t="shared" si="2"/>
        <v/>
      </c>
      <c r="F129" s="33">
        <f>IF($B129="","",Items!$I128)</f>
        <v>16.305</v>
      </c>
      <c r="G129" s="33" t="str">
        <f t="shared" si="3"/>
        <v/>
      </c>
      <c r="H129" s="85"/>
    </row>
    <row r="130" spans="1:8" hidden="1" x14ac:dyDescent="0.25">
      <c r="A130" s="28" t="str">
        <f>IF(Items!$B129="","",Items!$A129)</f>
        <v>6007497103379</v>
      </c>
      <c r="B130" s="28" t="str">
        <f>IF(Items!$B129="","",Items!$B129)</f>
        <v>Cashel Valley Chilli 410g</v>
      </c>
      <c r="C130" s="32">
        <f>IF($B130="","",Items!$G129+SUMIFS(PurQty,PurItem,$B130,PurDate,"&lt;="&amp;$D$2)-SUMIFS(SalQty,SalItem,$B130,SalDate,"&lt;="&amp;$D$2)-SUMIFS(WoQty,WoItem,$B130,WoDate,"&lt;="&amp;$D$2)+SUMIFS(AdjQty,AdjItem,$B130,AdjDate,"&lt;="&amp;$D$2)+SUMIFS(LinVarQty,LinItem,$B130,LinPosted,"YES",LinDate,"&lt;="&amp;$D$2,LinID,"&lt;&gt;"&amp;$B$2))</f>
        <v>0</v>
      </c>
      <c r="D130" s="84"/>
      <c r="E130" s="32" t="str">
        <f t="shared" si="2"/>
        <v/>
      </c>
      <c r="F130" s="33">
        <f>IF($B130="","",Items!$I129)</f>
        <v>13.0425</v>
      </c>
      <c r="G130" s="33" t="str">
        <f t="shared" si="3"/>
        <v/>
      </c>
      <c r="H130" s="85"/>
    </row>
    <row r="131" spans="1:8" hidden="1" x14ac:dyDescent="0.25">
      <c r="A131" s="28" t="str">
        <f>IF(Items!$B130="","",Items!$A130)</f>
        <v>6001240100011</v>
      </c>
      <c r="B131" s="28" t="str">
        <f>IF(Items!$B130="","",Items!$B130)</f>
        <v>CERES APPLE 1L</v>
      </c>
      <c r="C131" s="32">
        <f>IF($B131="","",Items!$G130+SUMIFS(PurQty,PurItem,$B131,PurDate,"&lt;="&amp;$D$2)-SUMIFS(SalQty,SalItem,$B131,SalDate,"&lt;="&amp;$D$2)-SUMIFS(WoQty,WoItem,$B131,WoDate,"&lt;="&amp;$D$2)+SUMIFS(AdjQty,AdjItem,$B131,AdjDate,"&lt;="&amp;$D$2)+SUMIFS(LinVarQty,LinItem,$B131,LinPosted,"YES",LinDate,"&lt;="&amp;$D$2,LinID,"&lt;&gt;"&amp;$B$2))</f>
        <v>-40</v>
      </c>
      <c r="D131" s="84"/>
      <c r="E131" s="32" t="str">
        <f t="shared" si="2"/>
        <v/>
      </c>
      <c r="F131" s="33">
        <f>IF($B131="","",Items!$I130)</f>
        <v>32.61</v>
      </c>
      <c r="G131" s="33" t="str">
        <f t="shared" si="3"/>
        <v/>
      </c>
      <c r="H131" s="85"/>
    </row>
    <row r="132" spans="1:8" hidden="1" x14ac:dyDescent="0.25">
      <c r="A132" s="28" t="str">
        <f>IF(Items!$B131="","",Items!$A131)</f>
        <v>6001240200018</v>
      </c>
      <c r="B132" s="28" t="str">
        <f>IF(Items!$B131="","",Items!$B131)</f>
        <v>Ceres Apple 200ml</v>
      </c>
      <c r="C132" s="32">
        <f>IF($B132="","",Items!$G131+SUMIFS(PurQty,PurItem,$B132,PurDate,"&lt;="&amp;$D$2)-SUMIFS(SalQty,SalItem,$B132,SalDate,"&lt;="&amp;$D$2)-SUMIFS(WoQty,WoItem,$B132,WoDate,"&lt;="&amp;$D$2)+SUMIFS(AdjQty,AdjItem,$B132,AdjDate,"&lt;="&amp;$D$2)+SUMIFS(LinVarQty,LinItem,$B132,LinPosted,"YES",LinDate,"&lt;="&amp;$D$2,LinID,"&lt;&gt;"&amp;$B$2))</f>
        <v>0</v>
      </c>
      <c r="D132" s="84"/>
      <c r="E132" s="32" t="str">
        <f t="shared" si="2"/>
        <v/>
      </c>
      <c r="F132" s="33">
        <f>IF($B132="","",Items!$I131)</f>
        <v>11.737500000000001</v>
      </c>
      <c r="G132" s="33" t="str">
        <f t="shared" si="3"/>
        <v/>
      </c>
      <c r="H132" s="85"/>
    </row>
    <row r="133" spans="1:8" hidden="1" x14ac:dyDescent="0.25">
      <c r="A133" s="28" t="str">
        <f>IF(Items!$B132="","",Items!$A132)</f>
        <v>6001240241424</v>
      </c>
      <c r="B133" s="28" t="str">
        <f>IF(Items!$B132="","",Items!$B132)</f>
        <v>CERES BERRY 1L</v>
      </c>
      <c r="C133" s="32">
        <f>IF($B133="","",Items!$G132+SUMIFS(PurQty,PurItem,$B133,PurDate,"&lt;="&amp;$D$2)-SUMIFS(SalQty,SalItem,$B133,SalDate,"&lt;="&amp;$D$2)-SUMIFS(WoQty,WoItem,$B133,WoDate,"&lt;="&amp;$D$2)+SUMIFS(AdjQty,AdjItem,$B133,AdjDate,"&lt;="&amp;$D$2)+SUMIFS(LinVarQty,LinItem,$B133,LinPosted,"YES",LinDate,"&lt;="&amp;$D$2,LinID,"&lt;&gt;"&amp;$B$2))</f>
        <v>-1</v>
      </c>
      <c r="D133" s="84"/>
      <c r="E133" s="32" t="str">
        <f t="shared" si="2"/>
        <v/>
      </c>
      <c r="F133" s="33">
        <f>IF($B133="","",Items!$I132)</f>
        <v>32.467500000000001</v>
      </c>
      <c r="G133" s="33" t="str">
        <f t="shared" si="3"/>
        <v/>
      </c>
      <c r="H133" s="85"/>
    </row>
    <row r="134" spans="1:8" hidden="1" x14ac:dyDescent="0.25">
      <c r="A134" s="28" t="str">
        <f>IF(Items!$B133="","",Items!$A133)</f>
        <v>6001240100288</v>
      </c>
      <c r="B134" s="28" t="str">
        <f>IF(Items!$B133="","",Items!$B133)</f>
        <v>CERES CRANBERRY AND KIWI 1L</v>
      </c>
      <c r="C134" s="32">
        <f>IF($B134="","",Items!$G133+SUMIFS(PurQty,PurItem,$B134,PurDate,"&lt;="&amp;$D$2)-SUMIFS(SalQty,SalItem,$B134,SalDate,"&lt;="&amp;$D$2)-SUMIFS(WoQty,WoItem,$B134,WoDate,"&lt;="&amp;$D$2)+SUMIFS(AdjQty,AdjItem,$B134,AdjDate,"&lt;="&amp;$D$2)+SUMIFS(LinVarQty,LinItem,$B134,LinPosted,"YES",LinDate,"&lt;="&amp;$D$2,LinID,"&lt;&gt;"&amp;$B$2))</f>
        <v>-7</v>
      </c>
      <c r="D134" s="84"/>
      <c r="E134" s="32" t="str">
        <f t="shared" ref="E134:E197" si="4">IF(OR($B134="",$D134=""),"",$D134-$C134)</f>
        <v/>
      </c>
      <c r="F134" s="33">
        <f>IF($B134="","",Items!$I133)</f>
        <v>32.61</v>
      </c>
      <c r="G134" s="33" t="str">
        <f t="shared" ref="G134:G197" si="5">IF($E134="","",$E134*$F134)</f>
        <v/>
      </c>
      <c r="H134" s="85"/>
    </row>
    <row r="135" spans="1:8" hidden="1" x14ac:dyDescent="0.25">
      <c r="A135" s="28" t="str">
        <f>IF(Items!$B134="","",Items!$A134)</f>
        <v>6001240230671</v>
      </c>
      <c r="B135" s="28" t="str">
        <f>IF(Items!$B134="","",Items!$B134)</f>
        <v>Ceres Full Moon 1L</v>
      </c>
      <c r="C135" s="32">
        <f>IF($B135="","",Items!$G134+SUMIFS(PurQty,PurItem,$B135,PurDate,"&lt;="&amp;$D$2)-SUMIFS(SalQty,SalItem,$B135,SalDate,"&lt;="&amp;$D$2)-SUMIFS(WoQty,WoItem,$B135,WoDate,"&lt;="&amp;$D$2)+SUMIFS(AdjQty,AdjItem,$B135,AdjDate,"&lt;="&amp;$D$2)+SUMIFS(LinVarQty,LinItem,$B135,LinPosted,"YES",LinDate,"&lt;="&amp;$D$2,LinID,"&lt;&gt;"&amp;$B$2))</f>
        <v>19</v>
      </c>
      <c r="D135" s="84"/>
      <c r="E135" s="32" t="str">
        <f t="shared" si="4"/>
        <v/>
      </c>
      <c r="F135" s="33">
        <f>IF($B135="","",Items!$I134)</f>
        <v>32.61</v>
      </c>
      <c r="G135" s="33" t="str">
        <f t="shared" si="5"/>
        <v/>
      </c>
      <c r="H135" s="85"/>
    </row>
    <row r="136" spans="1:8" hidden="1" x14ac:dyDescent="0.25">
      <c r="A136" s="28" t="str">
        <f>IF(Items!$B135="","",Items!$A135)</f>
        <v>6001240100035</v>
      </c>
      <c r="B136" s="28" t="str">
        <f>IF(Items!$B135="","",Items!$B135)</f>
        <v>Ceres Guava 1l</v>
      </c>
      <c r="C136" s="32">
        <f>IF($B136="","",Items!$G135+SUMIFS(PurQty,PurItem,$B136,PurDate,"&lt;="&amp;$D$2)-SUMIFS(SalQty,SalItem,$B136,SalDate,"&lt;="&amp;$D$2)-SUMIFS(WoQty,WoItem,$B136,WoDate,"&lt;="&amp;$D$2)+SUMIFS(AdjQty,AdjItem,$B136,AdjDate,"&lt;="&amp;$D$2)+SUMIFS(LinVarQty,LinItem,$B136,LinPosted,"YES",LinDate,"&lt;="&amp;$D$2,LinID,"&lt;&gt;"&amp;$B$2))</f>
        <v>0</v>
      </c>
      <c r="D136" s="84"/>
      <c r="E136" s="32" t="str">
        <f t="shared" si="4"/>
        <v/>
      </c>
      <c r="F136" s="33">
        <f>IF($B136="","",Items!$I135)</f>
        <v>32.61</v>
      </c>
      <c r="G136" s="33" t="str">
        <f t="shared" si="5"/>
        <v/>
      </c>
      <c r="H136" s="85"/>
    </row>
    <row r="137" spans="1:8" hidden="1" x14ac:dyDescent="0.25">
      <c r="A137" s="28" t="str">
        <f>IF(Items!$B136="","",Items!$A136)</f>
        <v>6001240100295</v>
      </c>
      <c r="B137" s="28" t="str">
        <f>IF(Items!$B136="","",Items!$B136)</f>
        <v>CERES LITCHI 1L</v>
      </c>
      <c r="C137" s="32">
        <f>IF($B137="","",Items!$G136+SUMIFS(PurQty,PurItem,$B137,PurDate,"&lt;="&amp;$D$2)-SUMIFS(SalQty,SalItem,$B137,SalDate,"&lt;="&amp;$D$2)-SUMIFS(WoQty,WoItem,$B137,WoDate,"&lt;="&amp;$D$2)+SUMIFS(AdjQty,AdjItem,$B137,AdjDate,"&lt;="&amp;$D$2)+SUMIFS(LinVarQty,LinItem,$B137,LinPosted,"YES",LinDate,"&lt;="&amp;$D$2,LinID,"&lt;&gt;"&amp;$B$2))</f>
        <v>0</v>
      </c>
      <c r="D137" s="84"/>
      <c r="E137" s="32" t="str">
        <f t="shared" si="4"/>
        <v/>
      </c>
      <c r="F137" s="33">
        <f>IF($B137="","",Items!$I136)</f>
        <v>32.61</v>
      </c>
      <c r="G137" s="33" t="str">
        <f t="shared" si="5"/>
        <v/>
      </c>
      <c r="H137" s="85"/>
    </row>
    <row r="138" spans="1:8" hidden="1" x14ac:dyDescent="0.25">
      <c r="A138" s="28" t="str">
        <f>IF(Items!$B137="","",Items!$A137)</f>
        <v>6001240100257</v>
      </c>
      <c r="B138" s="28" t="str">
        <f>IF(Items!$B137="","",Items!$B137)</f>
        <v>CERES MANGO</v>
      </c>
      <c r="C138" s="32">
        <f>IF($B138="","",Items!$G137+SUMIFS(PurQty,PurItem,$B138,PurDate,"&lt;="&amp;$D$2)-SUMIFS(SalQty,SalItem,$B138,SalDate,"&lt;="&amp;$D$2)-SUMIFS(WoQty,WoItem,$B138,WoDate,"&lt;="&amp;$D$2)+SUMIFS(AdjQty,AdjItem,$B138,AdjDate,"&lt;="&amp;$D$2)+SUMIFS(LinVarQty,LinItem,$B138,LinPosted,"YES",LinDate,"&lt;="&amp;$D$2,LinID,"&lt;&gt;"&amp;$B$2))</f>
        <v>0</v>
      </c>
      <c r="D138" s="84"/>
      <c r="E138" s="32" t="str">
        <f t="shared" si="4"/>
        <v/>
      </c>
      <c r="F138" s="33">
        <f>IF($B138="","",Items!$I137)</f>
        <v>32.61</v>
      </c>
      <c r="G138" s="33" t="str">
        <f t="shared" si="5"/>
        <v/>
      </c>
      <c r="H138" s="85"/>
    </row>
    <row r="139" spans="1:8" hidden="1" x14ac:dyDescent="0.25">
      <c r="A139" s="28" t="str">
        <f>IF(Items!$B138="","",Items!$A138)</f>
        <v>6001240200254</v>
      </c>
      <c r="B139" s="28" t="str">
        <f>IF(Items!$B138="","",Items!$B138)</f>
        <v>CERES MANGO 200ML</v>
      </c>
      <c r="C139" s="32">
        <f>IF($B139="","",Items!$G138+SUMIFS(PurQty,PurItem,$B139,PurDate,"&lt;="&amp;$D$2)-SUMIFS(SalQty,SalItem,$B139,SalDate,"&lt;="&amp;$D$2)-SUMIFS(WoQty,WoItem,$B139,WoDate,"&lt;="&amp;$D$2)+SUMIFS(AdjQty,AdjItem,$B139,AdjDate,"&lt;="&amp;$D$2)+SUMIFS(LinVarQty,LinItem,$B139,LinPosted,"YES",LinDate,"&lt;="&amp;$D$2,LinID,"&lt;&gt;"&amp;$B$2))</f>
        <v>0</v>
      </c>
      <c r="D139" s="84"/>
      <c r="E139" s="32" t="str">
        <f t="shared" si="4"/>
        <v/>
      </c>
      <c r="F139" s="33">
        <f>IF($B139="","",Items!$I138)</f>
        <v>11.737500000000001</v>
      </c>
      <c r="G139" s="33" t="str">
        <f t="shared" si="5"/>
        <v/>
      </c>
      <c r="H139" s="85"/>
    </row>
    <row r="140" spans="1:8" hidden="1" x14ac:dyDescent="0.25">
      <c r="A140" s="28" t="str">
        <f>IF(Items!$B139="","",Items!$A139)</f>
        <v>6001240100059</v>
      </c>
      <c r="B140" s="28" t="str">
        <f>IF(Items!$B139="","",Items!$B139)</f>
        <v>CERES ORANGE 1L</v>
      </c>
      <c r="C140" s="32">
        <f>IF($B140="","",Items!$G139+SUMIFS(PurQty,PurItem,$B140,PurDate,"&lt;="&amp;$D$2)-SUMIFS(SalQty,SalItem,$B140,SalDate,"&lt;="&amp;$D$2)-SUMIFS(WoQty,WoItem,$B140,WoDate,"&lt;="&amp;$D$2)+SUMIFS(AdjQty,AdjItem,$B140,AdjDate,"&lt;="&amp;$D$2)+SUMIFS(LinVarQty,LinItem,$B140,LinPosted,"YES",LinDate,"&lt;="&amp;$D$2,LinID,"&lt;&gt;"&amp;$B$2))</f>
        <v>0</v>
      </c>
      <c r="D140" s="84"/>
      <c r="E140" s="32" t="str">
        <f t="shared" si="4"/>
        <v/>
      </c>
      <c r="F140" s="33">
        <f>IF($B140="","",Items!$I139)</f>
        <v>32.61</v>
      </c>
      <c r="G140" s="33" t="str">
        <f t="shared" si="5"/>
        <v/>
      </c>
      <c r="H140" s="85"/>
    </row>
    <row r="141" spans="1:8" hidden="1" x14ac:dyDescent="0.25">
      <c r="A141" s="28" t="str">
        <f>IF(Items!$B140="","",Items!$A140)</f>
        <v>6001240100127</v>
      </c>
      <c r="B141" s="28" t="str">
        <f>IF(Items!$B140="","",Items!$B140)</f>
        <v>CERES PASSION FRUIT 1L</v>
      </c>
      <c r="C141" s="32">
        <f>IF($B141="","",Items!$G140+SUMIFS(PurQty,PurItem,$B141,PurDate,"&lt;="&amp;$D$2)-SUMIFS(SalQty,SalItem,$B141,SalDate,"&lt;="&amp;$D$2)-SUMIFS(WoQty,WoItem,$B141,WoDate,"&lt;="&amp;$D$2)+SUMIFS(AdjQty,AdjItem,$B141,AdjDate,"&lt;="&amp;$D$2)+SUMIFS(LinVarQty,LinItem,$B141,LinPosted,"YES",LinDate,"&lt;="&amp;$D$2,LinID,"&lt;&gt;"&amp;$B$2))</f>
        <v>0</v>
      </c>
      <c r="D141" s="84"/>
      <c r="E141" s="32" t="str">
        <f t="shared" si="4"/>
        <v/>
      </c>
      <c r="F141" s="33">
        <f>IF($B141="","",Items!$I140)</f>
        <v>32.61</v>
      </c>
      <c r="G141" s="33" t="str">
        <f t="shared" si="5"/>
        <v/>
      </c>
      <c r="H141" s="85"/>
    </row>
    <row r="142" spans="1:8" hidden="1" x14ac:dyDescent="0.25">
      <c r="A142" s="28" t="str">
        <f>IF(Items!$B141="","",Items!$A141)</f>
        <v>6001240100066</v>
      </c>
      <c r="B142" s="28" t="str">
        <f>IF(Items!$B141="","",Items!$B141)</f>
        <v>CERES PINEAPPLE 1L</v>
      </c>
      <c r="C142" s="32">
        <f>IF($B142="","",Items!$G141+SUMIFS(PurQty,PurItem,$B142,PurDate,"&lt;="&amp;$D$2)-SUMIFS(SalQty,SalItem,$B142,SalDate,"&lt;="&amp;$D$2)-SUMIFS(WoQty,WoItem,$B142,WoDate,"&lt;="&amp;$D$2)+SUMIFS(AdjQty,AdjItem,$B142,AdjDate,"&lt;="&amp;$D$2)+SUMIFS(LinVarQty,LinItem,$B142,LinPosted,"YES",LinDate,"&lt;="&amp;$D$2,LinID,"&lt;&gt;"&amp;$B$2))</f>
        <v>0</v>
      </c>
      <c r="D142" s="84"/>
      <c r="E142" s="32" t="str">
        <f t="shared" si="4"/>
        <v/>
      </c>
      <c r="F142" s="33">
        <f>IF($B142="","",Items!$I141)</f>
        <v>32.61</v>
      </c>
      <c r="G142" s="33" t="str">
        <f t="shared" si="5"/>
        <v/>
      </c>
      <c r="H142" s="85"/>
    </row>
    <row r="143" spans="1:8" hidden="1" x14ac:dyDescent="0.25">
      <c r="A143" s="28" t="str">
        <f>IF(Items!$B142="","",Items!$A142)</f>
        <v>6001240100073</v>
      </c>
      <c r="B143" s="28" t="str">
        <f>IF(Items!$B142="","",Items!$B142)</f>
        <v>CERES RED GRAPE 1L</v>
      </c>
      <c r="C143" s="32">
        <f>IF($B143="","",Items!$G142+SUMIFS(PurQty,PurItem,$B143,PurDate,"&lt;="&amp;$D$2)-SUMIFS(SalQty,SalItem,$B143,SalDate,"&lt;="&amp;$D$2)-SUMIFS(WoQty,WoItem,$B143,WoDate,"&lt;="&amp;$D$2)+SUMIFS(AdjQty,AdjItem,$B143,AdjDate,"&lt;="&amp;$D$2)+SUMIFS(LinVarQty,LinItem,$B143,LinPosted,"YES",LinDate,"&lt;="&amp;$D$2,LinID,"&lt;&gt;"&amp;$B$2))</f>
        <v>18</v>
      </c>
      <c r="D143" s="84"/>
      <c r="E143" s="32" t="str">
        <f t="shared" si="4"/>
        <v/>
      </c>
      <c r="F143" s="33">
        <f>IF($B143="","",Items!$I142)</f>
        <v>32.61</v>
      </c>
      <c r="G143" s="33" t="str">
        <f t="shared" si="5"/>
        <v/>
      </c>
      <c r="H143" s="85"/>
    </row>
    <row r="144" spans="1:8" hidden="1" x14ac:dyDescent="0.25">
      <c r="A144" s="28" t="str">
        <f>IF(Items!$B143="","",Items!$A143)</f>
        <v>6001240200070</v>
      </c>
      <c r="B144" s="28" t="str">
        <f>IF(Items!$B143="","",Items!$B143)</f>
        <v>Ceres Red Grape 200ml</v>
      </c>
      <c r="C144" s="32">
        <f>IF($B144="","",Items!$G143+SUMIFS(PurQty,PurItem,$B144,PurDate,"&lt;="&amp;$D$2)-SUMIFS(SalQty,SalItem,$B144,SalDate,"&lt;="&amp;$D$2)-SUMIFS(WoQty,WoItem,$B144,WoDate,"&lt;="&amp;$D$2)+SUMIFS(AdjQty,AdjItem,$B144,AdjDate,"&lt;="&amp;$D$2)+SUMIFS(LinVarQty,LinItem,$B144,LinPosted,"YES",LinDate,"&lt;="&amp;$D$2,LinID,"&lt;&gt;"&amp;$B$2))</f>
        <v>0</v>
      </c>
      <c r="D144" s="84"/>
      <c r="E144" s="32" t="str">
        <f t="shared" si="4"/>
        <v/>
      </c>
      <c r="F144" s="33">
        <f>IF($B144="","",Items!$I143)</f>
        <v>11.737500000000001</v>
      </c>
      <c r="G144" s="33" t="str">
        <f t="shared" si="5"/>
        <v/>
      </c>
      <c r="H144" s="85"/>
    </row>
    <row r="145" spans="1:8" hidden="1" x14ac:dyDescent="0.25">
      <c r="A145" s="28" t="str">
        <f>IF(Items!$B144="","",Items!$A144)</f>
        <v>6001240235577</v>
      </c>
      <c r="B145" s="28" t="str">
        <f>IF(Items!$B144="","",Items!$B144)</f>
        <v>CERES SEASON 1L</v>
      </c>
      <c r="C145" s="32">
        <f>IF($B145="","",Items!$G144+SUMIFS(PurQty,PurItem,$B145,PurDate,"&lt;="&amp;$D$2)-SUMIFS(SalQty,SalItem,$B145,SalDate,"&lt;="&amp;$D$2)-SUMIFS(WoQty,WoItem,$B145,WoDate,"&lt;="&amp;$D$2)+SUMIFS(AdjQty,AdjItem,$B145,AdjDate,"&lt;="&amp;$D$2)+SUMIFS(LinVarQty,LinItem,$B145,LinPosted,"YES",LinDate,"&lt;="&amp;$D$2,LinID,"&lt;&gt;"&amp;$B$2))</f>
        <v>-3</v>
      </c>
      <c r="D145" s="84"/>
      <c r="E145" s="32" t="str">
        <f t="shared" si="4"/>
        <v/>
      </c>
      <c r="F145" s="33">
        <f>IF($B145="","",Items!$I144)</f>
        <v>32.61</v>
      </c>
      <c r="G145" s="33" t="str">
        <f t="shared" si="5"/>
        <v/>
      </c>
      <c r="H145" s="85"/>
    </row>
    <row r="146" spans="1:8" hidden="1" x14ac:dyDescent="0.25">
      <c r="A146" s="28" t="str">
        <f>IF(Items!$B145="","",Items!$A145)</f>
        <v>6001240100714</v>
      </c>
      <c r="B146" s="28" t="str">
        <f>IF(Items!$B145="","",Items!$B145)</f>
        <v>CERES SECRETS OF THE VALLEY 1L</v>
      </c>
      <c r="C146" s="32">
        <f>IF($B146="","",Items!$G145+SUMIFS(PurQty,PurItem,$B146,PurDate,"&lt;="&amp;$D$2)-SUMIFS(SalQty,SalItem,$B146,SalDate,"&lt;="&amp;$D$2)-SUMIFS(WoQty,WoItem,$B146,WoDate,"&lt;="&amp;$D$2)+SUMIFS(AdjQty,AdjItem,$B146,AdjDate,"&lt;="&amp;$D$2)+SUMIFS(LinVarQty,LinItem,$B146,LinPosted,"YES",LinDate,"&lt;="&amp;$D$2,LinID,"&lt;&gt;"&amp;$B$2))</f>
        <v>0</v>
      </c>
      <c r="D146" s="84"/>
      <c r="E146" s="32" t="str">
        <f t="shared" si="4"/>
        <v/>
      </c>
      <c r="F146" s="33">
        <f>IF($B146="","",Items!$I145)</f>
        <v>32.61</v>
      </c>
      <c r="G146" s="33" t="str">
        <f t="shared" si="5"/>
        <v/>
      </c>
      <c r="H146" s="85"/>
    </row>
    <row r="147" spans="1:8" hidden="1" x14ac:dyDescent="0.25">
      <c r="A147" s="28" t="str">
        <f>IF(Items!$B146="","",Items!$A146)</f>
        <v>6001240200711</v>
      </c>
      <c r="B147" s="28" t="str">
        <f>IF(Items!$B146="","",Items!$B146)</f>
        <v>Ceres Secrets Of The Valley 200ml</v>
      </c>
      <c r="C147" s="32">
        <f>IF($B147="","",Items!$G146+SUMIFS(PurQty,PurItem,$B147,PurDate,"&lt;="&amp;$D$2)-SUMIFS(SalQty,SalItem,$B147,SalDate,"&lt;="&amp;$D$2)-SUMIFS(WoQty,WoItem,$B147,WoDate,"&lt;="&amp;$D$2)+SUMIFS(AdjQty,AdjItem,$B147,AdjDate,"&lt;="&amp;$D$2)+SUMIFS(LinVarQty,LinItem,$B147,LinPosted,"YES",LinDate,"&lt;="&amp;$D$2,LinID,"&lt;&gt;"&amp;$B$2))</f>
        <v>0</v>
      </c>
      <c r="D147" s="84"/>
      <c r="E147" s="32" t="str">
        <f t="shared" si="4"/>
        <v/>
      </c>
      <c r="F147" s="33">
        <f>IF($B147="","",Items!$I146)</f>
        <v>11.737500000000001</v>
      </c>
      <c r="G147" s="33" t="str">
        <f t="shared" si="5"/>
        <v/>
      </c>
      <c r="H147" s="85"/>
    </row>
    <row r="148" spans="1:8" hidden="1" x14ac:dyDescent="0.25">
      <c r="A148" s="28" t="str">
        <f>IF(Items!$B147="","",Items!$A147)</f>
        <v>6001240100080</v>
      </c>
      <c r="B148" s="28" t="str">
        <f>IF(Items!$B147="","",Items!$B147)</f>
        <v>Ceres White Gr 1l</v>
      </c>
      <c r="C148" s="32">
        <f>IF($B148="","",Items!$G147+SUMIFS(PurQty,PurItem,$B148,PurDate,"&lt;="&amp;$D$2)-SUMIFS(SalQty,SalItem,$B148,SalDate,"&lt;="&amp;$D$2)-SUMIFS(WoQty,WoItem,$B148,WoDate,"&lt;="&amp;$D$2)+SUMIFS(AdjQty,AdjItem,$B148,AdjDate,"&lt;="&amp;$D$2)+SUMIFS(LinVarQty,LinItem,$B148,LinPosted,"YES",LinDate,"&lt;="&amp;$D$2,LinID,"&lt;&gt;"&amp;$B$2))</f>
        <v>18</v>
      </c>
      <c r="D148" s="84"/>
      <c r="E148" s="32" t="str">
        <f t="shared" si="4"/>
        <v/>
      </c>
      <c r="F148" s="33">
        <f>IF($B148="","",Items!$I147)</f>
        <v>32.61</v>
      </c>
      <c r="G148" s="33" t="str">
        <f t="shared" si="5"/>
        <v/>
      </c>
      <c r="H148" s="85"/>
    </row>
    <row r="149" spans="1:8" hidden="1" x14ac:dyDescent="0.25">
      <c r="A149" s="28" t="str">
        <f>IF(Items!$B148="","",Items!$A148)</f>
        <v>6161107792367</v>
      </c>
      <c r="B149" s="28" t="str">
        <f>IF(Items!$B148="","",Items!$B148)</f>
        <v>Cerevita Corn And Banana</v>
      </c>
      <c r="C149" s="32">
        <f>IF($B149="","",Items!$G148+SUMIFS(PurQty,PurItem,$B149,PurDate,"&lt;="&amp;$D$2)-SUMIFS(SalQty,SalItem,$B149,SalDate,"&lt;="&amp;$D$2)-SUMIFS(WoQty,WoItem,$B149,WoDate,"&lt;="&amp;$D$2)+SUMIFS(AdjQty,AdjItem,$B149,AdjDate,"&lt;="&amp;$D$2)+SUMIFS(LinVarQty,LinItem,$B149,LinPosted,"YES",LinDate,"&lt;="&amp;$D$2,LinID,"&lt;&gt;"&amp;$B$2))</f>
        <v>6</v>
      </c>
      <c r="D149" s="84"/>
      <c r="E149" s="32" t="str">
        <f t="shared" si="4"/>
        <v/>
      </c>
      <c r="F149" s="33">
        <f>IF($B149="","",Items!$I148)</f>
        <v>52.177500000000002</v>
      </c>
      <c r="G149" s="33" t="str">
        <f t="shared" si="5"/>
        <v/>
      </c>
      <c r="H149" s="85"/>
    </row>
    <row r="150" spans="1:8" hidden="1" x14ac:dyDescent="0.25">
      <c r="A150" s="28" t="str">
        <f>IF(Items!$B149="","",Items!$A149)</f>
        <v>6161107792374</v>
      </c>
      <c r="B150" s="28" t="str">
        <f>IF(Items!$B149="","",Items!$B149)</f>
        <v>Cerevita Corn And Cocoa 500g</v>
      </c>
      <c r="C150" s="32">
        <f>IF($B150="","",Items!$G149+SUMIFS(PurQty,PurItem,$B150,PurDate,"&lt;="&amp;$D$2)-SUMIFS(SalQty,SalItem,$B150,SalDate,"&lt;="&amp;$D$2)-SUMIFS(WoQty,WoItem,$B150,WoDate,"&lt;="&amp;$D$2)+SUMIFS(AdjQty,AdjItem,$B150,AdjDate,"&lt;="&amp;$D$2)+SUMIFS(LinVarQty,LinItem,$B150,LinPosted,"YES",LinDate,"&lt;="&amp;$D$2,LinID,"&lt;&gt;"&amp;$B$2))</f>
        <v>15</v>
      </c>
      <c r="D150" s="84"/>
      <c r="E150" s="32" t="str">
        <f t="shared" si="4"/>
        <v/>
      </c>
      <c r="F150" s="33">
        <f>IF($B150="","",Items!$I149)</f>
        <v>52.177500000000002</v>
      </c>
      <c r="G150" s="33" t="str">
        <f t="shared" si="5"/>
        <v/>
      </c>
      <c r="H150" s="85"/>
    </row>
    <row r="151" spans="1:8" hidden="1" x14ac:dyDescent="0.25">
      <c r="A151" s="28" t="str">
        <f>IF(Items!$B150="","",Items!$A150)</f>
        <v>6161107792145</v>
      </c>
      <c r="B151" s="28" t="str">
        <f>IF(Items!$B150="","",Items!$B150)</f>
        <v>Cerevita Corn N Wheat</v>
      </c>
      <c r="C151" s="32">
        <f>IF($B151="","",Items!$G150+SUMIFS(PurQty,PurItem,$B151,PurDate,"&lt;="&amp;$D$2)-SUMIFS(SalQty,SalItem,$B151,SalDate,"&lt;="&amp;$D$2)-SUMIFS(WoQty,WoItem,$B151,WoDate,"&lt;="&amp;$D$2)+SUMIFS(AdjQty,AdjItem,$B151,AdjDate,"&lt;="&amp;$D$2)+SUMIFS(LinVarQty,LinItem,$B151,LinPosted,"YES",LinDate,"&lt;="&amp;$D$2,LinID,"&lt;&gt;"&amp;$B$2))</f>
        <v>7</v>
      </c>
      <c r="D151" s="84"/>
      <c r="E151" s="32" t="str">
        <f t="shared" si="4"/>
        <v/>
      </c>
      <c r="F151" s="33">
        <f>IF($B151="","",Items!$I150)</f>
        <v>52.177500000000002</v>
      </c>
      <c r="G151" s="33" t="str">
        <f t="shared" si="5"/>
        <v/>
      </c>
      <c r="H151" s="85"/>
    </row>
    <row r="152" spans="1:8" hidden="1" x14ac:dyDescent="0.25">
      <c r="A152" s="28" t="str">
        <f>IF(Items!$B151="","",Items!$A151)</f>
        <v>A771</v>
      </c>
      <c r="B152" s="28" t="str">
        <f>IF(Items!$B151="","",Items!$B151)</f>
        <v>Chappies Each</v>
      </c>
      <c r="C152" s="32">
        <f>IF($B152="","",Items!$G151+SUMIFS(PurQty,PurItem,$B152,PurDate,"&lt;="&amp;$D$2)-SUMIFS(SalQty,SalItem,$B152,SalDate,"&lt;="&amp;$D$2)-SUMIFS(WoQty,WoItem,$B152,WoDate,"&lt;="&amp;$D$2)+SUMIFS(AdjQty,AdjItem,$B152,AdjDate,"&lt;="&amp;$D$2)+SUMIFS(LinVarQty,LinItem,$B152,LinPosted,"YES",LinDate,"&lt;="&amp;$D$2,LinID,"&lt;&gt;"&amp;$B$2))</f>
        <v>200</v>
      </c>
      <c r="D152" s="84"/>
      <c r="E152" s="32" t="str">
        <f t="shared" si="4"/>
        <v/>
      </c>
      <c r="F152" s="33">
        <f>IF($B152="","",Items!$I151)</f>
        <v>0.32250000000000001</v>
      </c>
      <c r="G152" s="33" t="str">
        <f t="shared" si="5"/>
        <v/>
      </c>
      <c r="H152" s="85"/>
    </row>
    <row r="153" spans="1:8" hidden="1" x14ac:dyDescent="0.25">
      <c r="A153" s="28" t="str">
        <f>IF(Items!$B152="","",Items!$A152)</f>
        <v>6007497083602</v>
      </c>
      <c r="B153" s="28" t="str">
        <f>IF(Items!$B152="","",Items!$B152)</f>
        <v>Charhons Biscuits100g</v>
      </c>
      <c r="C153" s="32">
        <f>IF($B153="","",Items!$G152+SUMIFS(PurQty,PurItem,$B153,PurDate,"&lt;="&amp;$D$2)-SUMIFS(SalQty,SalItem,$B153,SalDate,"&lt;="&amp;$D$2)-SUMIFS(WoQty,WoItem,$B153,WoDate,"&lt;="&amp;$D$2)+SUMIFS(AdjQty,AdjItem,$B153,AdjDate,"&lt;="&amp;$D$2)+SUMIFS(LinVarQty,LinItem,$B153,LinPosted,"YES",LinDate,"&lt;="&amp;$D$2,LinID,"&lt;&gt;"&amp;$B$2))</f>
        <v>0</v>
      </c>
      <c r="D153" s="84"/>
      <c r="E153" s="32" t="str">
        <f t="shared" si="4"/>
        <v/>
      </c>
      <c r="F153" s="33">
        <f>IF($B153="","",Items!$I152)</f>
        <v>6.5250000000000004</v>
      </c>
      <c r="G153" s="33" t="str">
        <f t="shared" si="5"/>
        <v/>
      </c>
      <c r="H153" s="85"/>
    </row>
    <row r="154" spans="1:8" hidden="1" x14ac:dyDescent="0.25">
      <c r="A154" s="28" t="str">
        <f>IF(Items!$B153="","",Items!$A153)</f>
        <v>6007552006102</v>
      </c>
      <c r="B154" s="28" t="str">
        <f>IF(Items!$B153="","",Items!$B153)</f>
        <v>Charhons Biscuits1kg</v>
      </c>
      <c r="C154" s="32">
        <f>IF($B154="","",Items!$G153+SUMIFS(PurQty,PurItem,$B154,PurDate,"&lt;="&amp;$D$2)-SUMIFS(SalQty,SalItem,$B154,SalDate,"&lt;="&amp;$D$2)-SUMIFS(WoQty,WoItem,$B154,WoDate,"&lt;="&amp;$D$2)+SUMIFS(AdjQty,AdjItem,$B154,AdjDate,"&lt;="&amp;$D$2)+SUMIFS(LinVarQty,LinItem,$B154,LinPosted,"YES",LinDate,"&lt;="&amp;$D$2,LinID,"&lt;&gt;"&amp;$B$2))</f>
        <v>10</v>
      </c>
      <c r="D154" s="84"/>
      <c r="E154" s="32" t="str">
        <f t="shared" si="4"/>
        <v/>
      </c>
      <c r="F154" s="33">
        <f>IF($B154="","",Items!$I153)</f>
        <v>43.936</v>
      </c>
      <c r="G154" s="33" t="str">
        <f t="shared" si="5"/>
        <v/>
      </c>
      <c r="H154" s="85"/>
    </row>
    <row r="155" spans="1:8" hidden="1" x14ac:dyDescent="0.25">
      <c r="A155" s="28" t="str">
        <f>IF(Items!$B154="","",Items!$A154)</f>
        <v>6007497081134</v>
      </c>
      <c r="B155" s="28" t="str">
        <f>IF(Items!$B154="","",Items!$B154)</f>
        <v>Charhons Choc Coated 100g</v>
      </c>
      <c r="C155" s="32">
        <f>IF($B155="","",Items!$G154+SUMIFS(PurQty,PurItem,$B155,PurDate,"&lt;="&amp;$D$2)-SUMIFS(SalQty,SalItem,$B155,SalDate,"&lt;="&amp;$D$2)-SUMIFS(WoQty,WoItem,$B155,WoDate,"&lt;="&amp;$D$2)+SUMIFS(AdjQty,AdjItem,$B155,AdjDate,"&lt;="&amp;$D$2)+SUMIFS(LinVarQty,LinItem,$B155,LinPosted,"YES",LinDate,"&lt;="&amp;$D$2,LinID,"&lt;&gt;"&amp;$B$2))</f>
        <v>0</v>
      </c>
      <c r="D155" s="84"/>
      <c r="E155" s="32" t="str">
        <f t="shared" si="4"/>
        <v/>
      </c>
      <c r="F155" s="33">
        <f>IF($B155="","",Items!$I154)</f>
        <v>9.7799999999999994</v>
      </c>
      <c r="G155" s="33" t="str">
        <f t="shared" si="5"/>
        <v/>
      </c>
      <c r="H155" s="85"/>
    </row>
    <row r="156" spans="1:8" hidden="1" x14ac:dyDescent="0.25">
      <c r="A156" s="28" t="str">
        <f>IF(Items!$B155="","",Items!$A155)</f>
        <v>6007552005723</v>
      </c>
      <c r="B156" s="28" t="str">
        <f>IF(Items!$B155="","",Items!$B155)</f>
        <v>Charhons Choc Coated 250g</v>
      </c>
      <c r="C156" s="32">
        <f>IF($B156="","",Items!$G155+SUMIFS(PurQty,PurItem,$B156,PurDate,"&lt;="&amp;$D$2)-SUMIFS(SalQty,SalItem,$B156,SalDate,"&lt;="&amp;$D$2)-SUMIFS(WoQty,WoItem,$B156,WoDate,"&lt;="&amp;$D$2)+SUMIFS(AdjQty,AdjItem,$B156,AdjDate,"&lt;="&amp;$D$2)+SUMIFS(LinVarQty,LinItem,$B156,LinPosted,"YES",LinDate,"&lt;="&amp;$D$2,LinID,"&lt;&gt;"&amp;$B$2))</f>
        <v>0</v>
      </c>
      <c r="D156" s="84"/>
      <c r="E156" s="32" t="str">
        <f t="shared" si="4"/>
        <v/>
      </c>
      <c r="F156" s="33">
        <f>IF($B156="","",Items!$I155)</f>
        <v>19.567499999999999</v>
      </c>
      <c r="G156" s="33" t="str">
        <f t="shared" si="5"/>
        <v/>
      </c>
      <c r="H156" s="85"/>
    </row>
    <row r="157" spans="1:8" hidden="1" x14ac:dyDescent="0.25">
      <c r="A157" s="28" t="str">
        <f>IF(Items!$B156="","",Items!$A156)</f>
        <v>6007497083039</v>
      </c>
      <c r="B157" s="28" t="str">
        <f>IF(Items!$B156="","",Items!$B156)</f>
        <v>Charhons Crunchie Cookies 500g</v>
      </c>
      <c r="C157" s="32">
        <f>IF($B157="","",Items!$G156+SUMIFS(PurQty,PurItem,$B157,PurDate,"&lt;="&amp;$D$2)-SUMIFS(SalQty,SalItem,$B157,SalDate,"&lt;="&amp;$D$2)-SUMIFS(WoQty,WoItem,$B157,WoDate,"&lt;="&amp;$D$2)+SUMIFS(AdjQty,AdjItem,$B157,AdjDate,"&lt;="&amp;$D$2)+SUMIFS(LinVarQty,LinItem,$B157,LinPosted,"YES",LinDate,"&lt;="&amp;$D$2,LinID,"&lt;&gt;"&amp;$B$2))</f>
        <v>0</v>
      </c>
      <c r="D157" s="84"/>
      <c r="E157" s="32" t="str">
        <f t="shared" si="4"/>
        <v/>
      </c>
      <c r="F157" s="33">
        <f>IF($B157="","",Items!$I156)</f>
        <v>26.085000000000001</v>
      </c>
      <c r="G157" s="33" t="str">
        <f t="shared" si="5"/>
        <v/>
      </c>
      <c r="H157" s="85"/>
    </row>
    <row r="158" spans="1:8" hidden="1" x14ac:dyDescent="0.25">
      <c r="A158" s="28" t="str">
        <f>IF(Items!$B157="","",Items!$A157)</f>
        <v>6007552006058</v>
      </c>
      <c r="B158" s="28" t="str">
        <f>IF(Items!$B157="","",Items!$B157)</f>
        <v>Charhons Loose 500g</v>
      </c>
      <c r="C158" s="32">
        <f>IF($B158="","",Items!$G157+SUMIFS(PurQty,PurItem,$B158,PurDate,"&lt;="&amp;$D$2)-SUMIFS(SalQty,SalItem,$B158,SalDate,"&lt;="&amp;$D$2)-SUMIFS(WoQty,WoItem,$B158,WoDate,"&lt;="&amp;$D$2)+SUMIFS(AdjQty,AdjItem,$B158,AdjDate,"&lt;="&amp;$D$2)+SUMIFS(LinVarQty,LinItem,$B158,LinPosted,"YES",LinDate,"&lt;="&amp;$D$2,LinID,"&lt;&gt;"&amp;$B$2))</f>
        <v>17</v>
      </c>
      <c r="D158" s="84"/>
      <c r="E158" s="32" t="str">
        <f t="shared" si="4"/>
        <v/>
      </c>
      <c r="F158" s="33">
        <f>IF($B158="","",Items!$I157)</f>
        <v>26.085000000000001</v>
      </c>
      <c r="G158" s="33" t="str">
        <f t="shared" si="5"/>
        <v/>
      </c>
      <c r="H158" s="85"/>
    </row>
    <row r="159" spans="1:8" hidden="1" x14ac:dyDescent="0.25">
      <c r="A159" s="28" t="str">
        <f>IF(Items!$B158="","",Items!$A158)</f>
        <v>6007552006065</v>
      </c>
      <c r="B159" s="28" t="str">
        <f>IF(Items!$B158="","",Items!$B158)</f>
        <v>CHARHONS LOOSE BISCUITS 2KG</v>
      </c>
      <c r="C159" s="32">
        <f>IF($B159="","",Items!$G158+SUMIFS(PurQty,PurItem,$B159,PurDate,"&lt;="&amp;$D$2)-SUMIFS(SalQty,SalItem,$B159,SalDate,"&lt;="&amp;$D$2)-SUMIFS(WoQty,WoItem,$B159,WoDate,"&lt;="&amp;$D$2)+SUMIFS(AdjQty,AdjItem,$B159,AdjDate,"&lt;="&amp;$D$2)+SUMIFS(LinVarQty,LinItem,$B159,LinPosted,"YES",LinDate,"&lt;="&amp;$D$2,LinID,"&lt;&gt;"&amp;$B$2))</f>
        <v>0</v>
      </c>
      <c r="D159" s="84"/>
      <c r="E159" s="32" t="str">
        <f t="shared" si="4"/>
        <v/>
      </c>
      <c r="F159" s="33">
        <f>IF($B159="","",Items!$I158)</f>
        <v>78.262500000000003</v>
      </c>
      <c r="G159" s="33" t="str">
        <f t="shared" si="5"/>
        <v/>
      </c>
      <c r="H159" s="85"/>
    </row>
    <row r="160" spans="1:8" hidden="1" x14ac:dyDescent="0.25">
      <c r="A160" s="28" t="str">
        <f>IF(Items!$B159="","",Items!$A159)</f>
        <v>MILKO2024</v>
      </c>
      <c r="B160" s="28" t="str">
        <f>IF(Items!$B159="","",Items!$B159)</f>
        <v>Charhons Milko Chocolates</v>
      </c>
      <c r="C160" s="32">
        <f>IF($B160="","",Items!$G159+SUMIFS(PurQty,PurItem,$B160,PurDate,"&lt;="&amp;$D$2)-SUMIFS(SalQty,SalItem,$B160,SalDate,"&lt;="&amp;$D$2)-SUMIFS(WoQty,WoItem,$B160,WoDate,"&lt;="&amp;$D$2)+SUMIFS(AdjQty,AdjItem,$B160,AdjDate,"&lt;="&amp;$D$2)+SUMIFS(LinVarQty,LinItem,$B160,LinPosted,"YES",LinDate,"&lt;="&amp;$D$2,LinID,"&lt;&gt;"&amp;$B$2))</f>
        <v>0</v>
      </c>
      <c r="D160" s="84"/>
      <c r="E160" s="32" t="str">
        <f t="shared" si="4"/>
        <v/>
      </c>
      <c r="F160" s="33">
        <f>IF($B160="","",Items!$I159)</f>
        <v>13.0425</v>
      </c>
      <c r="G160" s="33" t="str">
        <f t="shared" si="5"/>
        <v/>
      </c>
      <c r="H160" s="85"/>
    </row>
    <row r="161" spans="1:8" hidden="1" x14ac:dyDescent="0.25">
      <c r="A161" s="28" t="str">
        <f>IF(Items!$B160="","",Items!$A160)</f>
        <v>6007552006027</v>
      </c>
      <c r="B161" s="28" t="str">
        <f>IF(Items!$B160="","",Items!$B160)</f>
        <v>Charhons Quality Biscuits 200g</v>
      </c>
      <c r="C161" s="32">
        <f>IF($B161="","",Items!$G160+SUMIFS(PurQty,PurItem,$B161,PurDate,"&lt;="&amp;$D$2)-SUMIFS(SalQty,SalItem,$B161,SalDate,"&lt;="&amp;$D$2)-SUMIFS(WoQty,WoItem,$B161,WoDate,"&lt;="&amp;$D$2)+SUMIFS(AdjQty,AdjItem,$B161,AdjDate,"&lt;="&amp;$D$2)+SUMIFS(LinVarQty,LinItem,$B161,LinPosted,"YES",LinDate,"&lt;="&amp;$D$2,LinID,"&lt;&gt;"&amp;$B$2))</f>
        <v>0</v>
      </c>
      <c r="D161" s="84"/>
      <c r="E161" s="32" t="str">
        <f t="shared" si="4"/>
        <v/>
      </c>
      <c r="F161" s="33">
        <f>IF($B161="","",Items!$I160)</f>
        <v>13.0425</v>
      </c>
      <c r="G161" s="33" t="str">
        <f t="shared" si="5"/>
        <v/>
      </c>
      <c r="H161" s="85"/>
    </row>
    <row r="162" spans="1:8" hidden="1" x14ac:dyDescent="0.25">
      <c r="A162" s="28" t="str">
        <f>IF(Items!$B161="","",Items!$A161)</f>
        <v>6004809000043</v>
      </c>
      <c r="B162" s="28" t="str">
        <f>IF(Items!$B161="","",Items!$B161)</f>
        <v>Cheeky Chilli 200ml</v>
      </c>
      <c r="C162" s="32">
        <f>IF($B162="","",Items!$G161+SUMIFS(PurQty,PurItem,$B162,PurDate,"&lt;="&amp;$D$2)-SUMIFS(SalQty,SalItem,$B162,SalDate,"&lt;="&amp;$D$2)-SUMIFS(WoQty,WoItem,$B162,WoDate,"&lt;="&amp;$D$2)+SUMIFS(AdjQty,AdjItem,$B162,AdjDate,"&lt;="&amp;$D$2)+SUMIFS(LinVarQty,LinItem,$B162,LinPosted,"YES",LinDate,"&lt;="&amp;$D$2,LinID,"&lt;&gt;"&amp;$B$2))</f>
        <v>3</v>
      </c>
      <c r="D162" s="84"/>
      <c r="E162" s="32" t="str">
        <f t="shared" si="4"/>
        <v/>
      </c>
      <c r="F162" s="33">
        <f>IF($B162="","",Items!$I161)</f>
        <v>22.822500000000002</v>
      </c>
      <c r="G162" s="33" t="str">
        <f t="shared" si="5"/>
        <v/>
      </c>
      <c r="H162" s="85"/>
    </row>
    <row r="163" spans="1:8" hidden="1" x14ac:dyDescent="0.25">
      <c r="A163" s="28" t="str">
        <f>IF(Items!$B162="","",Items!$A162)</f>
        <v>6009715450180</v>
      </c>
      <c r="B163" s="28" t="str">
        <f>IF(Items!$B162="","",Items!$B162)</f>
        <v>Cheetos Bbq 96g</v>
      </c>
      <c r="C163" s="32">
        <f>IF($B163="","",Items!$G162+SUMIFS(PurQty,PurItem,$B163,PurDate,"&lt;="&amp;$D$2)-SUMIFS(SalQty,SalItem,$B163,SalDate,"&lt;="&amp;$D$2)-SUMIFS(WoQty,WoItem,$B163,WoDate,"&lt;="&amp;$D$2)+SUMIFS(AdjQty,AdjItem,$B163,AdjDate,"&lt;="&amp;$D$2)+SUMIFS(LinVarQty,LinItem,$B163,LinPosted,"YES",LinDate,"&lt;="&amp;$D$2,LinID,"&lt;&gt;"&amp;$B$2))</f>
        <v>0</v>
      </c>
      <c r="D163" s="84"/>
      <c r="E163" s="32" t="str">
        <f t="shared" si="4"/>
        <v/>
      </c>
      <c r="F163" s="33">
        <f>IF($B163="","",Items!$I162)</f>
        <v>9.7424999999999997</v>
      </c>
      <c r="G163" s="33" t="str">
        <f t="shared" si="5"/>
        <v/>
      </c>
      <c r="H163" s="85"/>
    </row>
    <row r="164" spans="1:8" hidden="1" x14ac:dyDescent="0.25">
      <c r="A164" s="28" t="str">
        <f>IF(Items!$B163="","",Items!$A163)</f>
        <v>6009715450142</v>
      </c>
      <c r="B164" s="28" t="str">
        <f>IF(Items!$B163="","",Items!$B163)</f>
        <v>Cheetos Cheese 96g</v>
      </c>
      <c r="C164" s="32">
        <f>IF($B164="","",Items!$G163+SUMIFS(PurQty,PurItem,$B164,PurDate,"&lt;="&amp;$D$2)-SUMIFS(SalQty,SalItem,$B164,SalDate,"&lt;="&amp;$D$2)-SUMIFS(WoQty,WoItem,$B164,WoDate,"&lt;="&amp;$D$2)+SUMIFS(AdjQty,AdjItem,$B164,AdjDate,"&lt;="&amp;$D$2)+SUMIFS(LinVarQty,LinItem,$B164,LinPosted,"YES",LinDate,"&lt;="&amp;$D$2,LinID,"&lt;&gt;"&amp;$B$2))</f>
        <v>0</v>
      </c>
      <c r="D164" s="84"/>
      <c r="E164" s="32" t="str">
        <f t="shared" si="4"/>
        <v/>
      </c>
      <c r="F164" s="33">
        <f>IF($B164="","",Items!$I163)</f>
        <v>9.7424999999999997</v>
      </c>
      <c r="G164" s="33" t="str">
        <f t="shared" si="5"/>
        <v/>
      </c>
      <c r="H164" s="85"/>
    </row>
    <row r="165" spans="1:8" hidden="1" x14ac:dyDescent="0.25">
      <c r="A165" s="28" t="str">
        <f>IF(Items!$B164="","",Items!$A164)</f>
        <v>600971545029</v>
      </c>
      <c r="B165" s="28" t="str">
        <f>IF(Items!$B164="","",Items!$B164)</f>
        <v>Cheetos Hot 35g</v>
      </c>
      <c r="C165" s="32">
        <f>IF($B165="","",Items!$G164+SUMIFS(PurQty,PurItem,$B165,PurDate,"&lt;="&amp;$D$2)-SUMIFS(SalQty,SalItem,$B165,SalDate,"&lt;="&amp;$D$2)-SUMIFS(WoQty,WoItem,$B165,WoDate,"&lt;="&amp;$D$2)+SUMIFS(AdjQty,AdjItem,$B165,AdjDate,"&lt;="&amp;$D$2)+SUMIFS(LinVarQty,LinItem,$B165,LinPosted,"YES",LinDate,"&lt;="&amp;$D$2,LinID,"&lt;&gt;"&amp;$B$2))</f>
        <v>20</v>
      </c>
      <c r="D165" s="84"/>
      <c r="E165" s="32" t="str">
        <f t="shared" si="4"/>
        <v/>
      </c>
      <c r="F165" s="33">
        <f>IF($B165="","",Items!$I164)</f>
        <v>6.4950000000000001</v>
      </c>
      <c r="G165" s="33" t="str">
        <f t="shared" si="5"/>
        <v/>
      </c>
      <c r="H165" s="85"/>
    </row>
    <row r="166" spans="1:8" hidden="1" x14ac:dyDescent="0.25">
      <c r="A166" s="28" t="str">
        <f>IF(Items!$B165="","",Items!$A165)</f>
        <v>5449000027092</v>
      </c>
      <c r="B166" s="28" t="str">
        <f>IF(Items!$B165="","",Items!$B165)</f>
        <v>Cherry Plum 330ml</v>
      </c>
      <c r="C166" s="32">
        <f>IF($B166="","",Items!$G165+SUMIFS(PurQty,PurItem,$B166,PurDate,"&lt;="&amp;$D$2)-SUMIFS(SalQty,SalItem,$B166,SalDate,"&lt;="&amp;$D$2)-SUMIFS(WoQty,WoItem,$B166,WoDate,"&lt;="&amp;$D$2)+SUMIFS(AdjQty,AdjItem,$B166,AdjDate,"&lt;="&amp;$D$2)+SUMIFS(LinVarQty,LinItem,$B166,LinPosted,"YES",LinDate,"&lt;="&amp;$D$2,LinID,"&lt;&gt;"&amp;$B$2))</f>
        <v>27</v>
      </c>
      <c r="D166" s="84"/>
      <c r="E166" s="32" t="str">
        <f t="shared" si="4"/>
        <v/>
      </c>
      <c r="F166" s="33">
        <f>IF($B166="","",Items!$I165)</f>
        <v>9.7799999999999994</v>
      </c>
      <c r="G166" s="33" t="str">
        <f t="shared" si="5"/>
        <v/>
      </c>
      <c r="H166" s="85"/>
    </row>
    <row r="167" spans="1:8" hidden="1" x14ac:dyDescent="0.25">
      <c r="A167" s="28" t="str">
        <f>IF(Items!$B166="","",Items!$A166)</f>
        <v>5449000330857</v>
      </c>
      <c r="B167" s="28" t="str">
        <f>IF(Items!$B166="","",Items!$B166)</f>
        <v>Cherry Plum 440ml</v>
      </c>
      <c r="C167" s="32">
        <f>IF($B167="","",Items!$G166+SUMIFS(PurQty,PurItem,$B167,PurDate,"&lt;="&amp;$D$2)-SUMIFS(SalQty,SalItem,$B167,SalDate,"&lt;="&amp;$D$2)-SUMIFS(WoQty,WoItem,$B167,WoDate,"&lt;="&amp;$D$2)+SUMIFS(AdjQty,AdjItem,$B167,AdjDate,"&lt;="&amp;$D$2)+SUMIFS(LinVarQty,LinItem,$B167,LinPosted,"YES",LinDate,"&lt;="&amp;$D$2,LinID,"&lt;&gt;"&amp;$B$2))</f>
        <v>0</v>
      </c>
      <c r="D167" s="84"/>
      <c r="E167" s="32" t="str">
        <f t="shared" si="4"/>
        <v/>
      </c>
      <c r="F167" s="33">
        <f>IF($B167="","",Items!$I166)</f>
        <v>9.7799999999999994</v>
      </c>
      <c r="G167" s="33" t="str">
        <f t="shared" si="5"/>
        <v/>
      </c>
      <c r="H167" s="85"/>
    </row>
    <row r="168" spans="1:8" hidden="1" x14ac:dyDescent="0.25">
      <c r="A168" s="28" t="str">
        <f>IF(Items!$B167="","",Items!$A167)</f>
        <v>42105091</v>
      </c>
      <c r="B168" s="28" t="str">
        <f>IF(Items!$B167="","",Items!$B167)</f>
        <v>Cherry Plum Pet 350ml</v>
      </c>
      <c r="C168" s="32">
        <f>IF($B168="","",Items!$G167+SUMIFS(PurQty,PurItem,$B168,PurDate,"&lt;="&amp;$D$2)-SUMIFS(SalQty,SalItem,$B168,SalDate,"&lt;="&amp;$D$2)-SUMIFS(WoQty,WoItem,$B168,WoDate,"&lt;="&amp;$D$2)+SUMIFS(AdjQty,AdjItem,$B168,AdjDate,"&lt;="&amp;$D$2)+SUMIFS(LinVarQty,LinItem,$B168,LinPosted,"YES",LinDate,"&lt;="&amp;$D$2,LinID,"&lt;&gt;"&amp;$B$2))</f>
        <v>0</v>
      </c>
      <c r="D168" s="84"/>
      <c r="E168" s="32" t="str">
        <f t="shared" si="4"/>
        <v/>
      </c>
      <c r="F168" s="33">
        <f>IF($B168="","",Items!$I167)</f>
        <v>6.5250000000000004</v>
      </c>
      <c r="G168" s="33" t="str">
        <f t="shared" si="5"/>
        <v/>
      </c>
      <c r="H168" s="85"/>
    </row>
    <row r="169" spans="1:8" hidden="1" x14ac:dyDescent="0.25">
      <c r="A169" s="28" t="str">
        <f>IF(Items!$B168="","",Items!$A168)</f>
        <v>0799793511106</v>
      </c>
      <c r="B169" s="28" t="str">
        <f>IF(Items!$B168="","",Items!$B168)</f>
        <v>Chichi Honey 450g</v>
      </c>
      <c r="C169" s="32">
        <f>IF($B169="","",Items!$G168+SUMIFS(PurQty,PurItem,$B169,PurDate,"&lt;="&amp;$D$2)-SUMIFS(SalQty,SalItem,$B169,SalDate,"&lt;="&amp;$D$2)-SUMIFS(WoQty,WoItem,$B169,WoDate,"&lt;="&amp;$D$2)+SUMIFS(AdjQty,AdjItem,$B169,AdjDate,"&lt;="&amp;$D$2)+SUMIFS(LinVarQty,LinItem,$B169,LinPosted,"YES",LinDate,"&lt;="&amp;$D$2,LinID,"&lt;&gt;"&amp;$B$2))</f>
        <v>0</v>
      </c>
      <c r="D169" s="84"/>
      <c r="E169" s="32" t="str">
        <f t="shared" si="4"/>
        <v/>
      </c>
      <c r="F169" s="33">
        <f>IF($B169="","",Items!$I168)</f>
        <v>22.822500000000002</v>
      </c>
      <c r="G169" s="33" t="str">
        <f t="shared" si="5"/>
        <v/>
      </c>
      <c r="H169" s="85"/>
    </row>
    <row r="170" spans="1:8" hidden="1" x14ac:dyDescent="0.25">
      <c r="A170" s="28" t="str">
        <f>IF(Items!$B169="","",Items!$A169)</f>
        <v>0799793513001</v>
      </c>
      <c r="B170" s="28" t="str">
        <f>IF(Items!$B169="","",Items!$B169)</f>
        <v>Chichi Peanut Butter 350ml</v>
      </c>
      <c r="C170" s="32">
        <f>IF($B170="","",Items!$G169+SUMIFS(PurQty,PurItem,$B170,PurDate,"&lt;="&amp;$D$2)-SUMIFS(SalQty,SalItem,$B170,SalDate,"&lt;="&amp;$D$2)-SUMIFS(WoQty,WoItem,$B170,WoDate,"&lt;="&amp;$D$2)+SUMIFS(AdjQty,AdjItem,$B170,AdjDate,"&lt;="&amp;$D$2)+SUMIFS(LinVarQty,LinItem,$B170,LinPosted,"YES",LinDate,"&lt;="&amp;$D$2,LinID,"&lt;&gt;"&amp;$B$2))</f>
        <v>72</v>
      </c>
      <c r="D170" s="84"/>
      <c r="E170" s="32" t="str">
        <f t="shared" si="4"/>
        <v/>
      </c>
      <c r="F170" s="33">
        <f>IF($B170="","",Items!$I169)</f>
        <v>17.306666666666665</v>
      </c>
      <c r="G170" s="33" t="str">
        <f t="shared" si="5"/>
        <v/>
      </c>
      <c r="H170" s="85"/>
    </row>
    <row r="171" spans="1:8" hidden="1" x14ac:dyDescent="0.25">
      <c r="A171" s="28" t="str">
        <f>IF(Items!$B170="","",Items!$A170)</f>
        <v>6007497000968</v>
      </c>
      <c r="B171" s="28" t="str">
        <f>IF(Items!$B170="","",Items!$B170)</f>
        <v>Chicken Flingz 150g</v>
      </c>
      <c r="C171" s="32">
        <f>IF($B171="","",Items!$G170+SUMIFS(PurQty,PurItem,$B171,PurDate,"&lt;="&amp;$D$2)-SUMIFS(SalQty,SalItem,$B171,SalDate,"&lt;="&amp;$D$2)-SUMIFS(WoQty,WoItem,$B171,WoDate,"&lt;="&amp;$D$2)+SUMIFS(AdjQty,AdjItem,$B171,AdjDate,"&lt;="&amp;$D$2)+SUMIFS(LinVarQty,LinItem,$B171,LinPosted,"YES",LinDate,"&lt;="&amp;$D$2,LinID,"&lt;&gt;"&amp;$B$2))</f>
        <v>0</v>
      </c>
      <c r="D171" s="84"/>
      <c r="E171" s="32" t="str">
        <f t="shared" si="4"/>
        <v/>
      </c>
      <c r="F171" s="33">
        <f>IF($B171="","",Items!$I170)</f>
        <v>13.0425</v>
      </c>
      <c r="G171" s="33" t="str">
        <f t="shared" si="5"/>
        <v/>
      </c>
      <c r="H171" s="85"/>
    </row>
    <row r="172" spans="1:8" hidden="1" x14ac:dyDescent="0.25">
      <c r="A172" s="28" t="str">
        <f>IF(Items!$B171="","",Items!$A171)</f>
        <v>6007497000982</v>
      </c>
      <c r="B172" s="28" t="str">
        <f>IF(Items!$B171="","",Items!$B171)</f>
        <v>Chicken Flingz 50g</v>
      </c>
      <c r="C172" s="32">
        <f>IF($B172="","",Items!$G171+SUMIFS(PurQty,PurItem,$B172,PurDate,"&lt;="&amp;$D$2)-SUMIFS(SalQty,SalItem,$B172,SalDate,"&lt;="&amp;$D$2)-SUMIFS(WoQty,WoItem,$B172,WoDate,"&lt;="&amp;$D$2)+SUMIFS(AdjQty,AdjItem,$B172,AdjDate,"&lt;="&amp;$D$2)+SUMIFS(LinVarQty,LinItem,$B172,LinPosted,"YES",LinDate,"&lt;="&amp;$D$2,LinID,"&lt;&gt;"&amp;$B$2))</f>
        <v>28</v>
      </c>
      <c r="D172" s="84"/>
      <c r="E172" s="32" t="str">
        <f t="shared" si="4"/>
        <v/>
      </c>
      <c r="F172" s="33">
        <f>IF($B172="","",Items!$I171)</f>
        <v>7.8224999999999998</v>
      </c>
      <c r="G172" s="33" t="str">
        <f t="shared" si="5"/>
        <v/>
      </c>
      <c r="H172" s="85"/>
    </row>
    <row r="173" spans="1:8" hidden="1" x14ac:dyDescent="0.25">
      <c r="A173" s="28" t="str">
        <f>IF(Items!$B172="","",Items!$A172)</f>
        <v>6019609690301</v>
      </c>
      <c r="B173" s="28" t="str">
        <f>IF(Items!$B172="","",Items!$B172)</f>
        <v>Chico Fine Salt 1kg</v>
      </c>
      <c r="C173" s="32">
        <f>IF($B173="","",Items!$G172+SUMIFS(PurQty,PurItem,$B173,PurDate,"&lt;="&amp;$D$2)-SUMIFS(SalQty,SalItem,$B173,SalDate,"&lt;="&amp;$D$2)-SUMIFS(WoQty,WoItem,$B173,WoDate,"&lt;="&amp;$D$2)+SUMIFS(AdjQty,AdjItem,$B173,AdjDate,"&lt;="&amp;$D$2)+SUMIFS(LinVarQty,LinItem,$B173,LinPosted,"YES",LinDate,"&lt;="&amp;$D$2,LinID,"&lt;&gt;"&amp;$B$2))</f>
        <v>0</v>
      </c>
      <c r="D173" s="84"/>
      <c r="E173" s="32" t="str">
        <f t="shared" si="4"/>
        <v/>
      </c>
      <c r="F173" s="33">
        <f>IF($B173="","",Items!$I172)</f>
        <v>9.7799999999999994</v>
      </c>
      <c r="G173" s="33" t="str">
        <f t="shared" si="5"/>
        <v/>
      </c>
      <c r="H173" s="85"/>
    </row>
    <row r="174" spans="1:8" hidden="1" x14ac:dyDescent="0.25">
      <c r="A174" s="28" t="str">
        <f>IF(Items!$B173="","",Items!$A173)</f>
        <v>6019609690295</v>
      </c>
      <c r="B174" s="28" t="str">
        <f>IF(Items!$B173="","",Items!$B173)</f>
        <v>Chico Fine Salt 500g</v>
      </c>
      <c r="C174" s="32">
        <f>IF($B174="","",Items!$G173+SUMIFS(PurQty,PurItem,$B174,PurDate,"&lt;="&amp;$D$2)-SUMIFS(SalQty,SalItem,$B174,SalDate,"&lt;="&amp;$D$2)-SUMIFS(WoQty,WoItem,$B174,WoDate,"&lt;="&amp;$D$2)+SUMIFS(AdjQty,AdjItem,$B174,AdjDate,"&lt;="&amp;$D$2)+SUMIFS(LinVarQty,LinItem,$B174,LinPosted,"YES",LinDate,"&lt;="&amp;$D$2,LinID,"&lt;&gt;"&amp;$B$2))</f>
        <v>0</v>
      </c>
      <c r="D174" s="84"/>
      <c r="E174" s="32" t="str">
        <f t="shared" si="4"/>
        <v/>
      </c>
      <c r="F174" s="33">
        <f>IF($B174="","",Items!$I173)</f>
        <v>6.5250000000000004</v>
      </c>
      <c r="G174" s="33" t="str">
        <f t="shared" si="5"/>
        <v/>
      </c>
      <c r="H174" s="85"/>
    </row>
    <row r="175" spans="1:8" hidden="1" x14ac:dyDescent="0.25">
      <c r="A175" s="28" t="str">
        <f>IF(Items!$B174="","",Items!$A174)</f>
        <v>6004809000012</v>
      </c>
      <c r="B175" s="28" t="str">
        <f>IF(Items!$B174="","",Items!$B174)</f>
        <v>Chilli Peri Peri 100ml</v>
      </c>
      <c r="C175" s="32">
        <f>IF($B175="","",Items!$G174+SUMIFS(PurQty,PurItem,$B175,PurDate,"&lt;="&amp;$D$2)-SUMIFS(SalQty,SalItem,$B175,SalDate,"&lt;="&amp;$D$2)-SUMIFS(WoQty,WoItem,$B175,WoDate,"&lt;="&amp;$D$2)+SUMIFS(AdjQty,AdjItem,$B175,AdjDate,"&lt;="&amp;$D$2)+SUMIFS(LinVarQty,LinItem,$B175,LinPosted,"YES",LinDate,"&lt;="&amp;$D$2,LinID,"&lt;&gt;"&amp;$B$2))</f>
        <v>0</v>
      </c>
      <c r="D175" s="84"/>
      <c r="E175" s="32" t="str">
        <f t="shared" si="4"/>
        <v/>
      </c>
      <c r="F175" s="33">
        <f>IF($B175="","",Items!$I174)</f>
        <v>16.305</v>
      </c>
      <c r="G175" s="33" t="str">
        <f t="shared" si="5"/>
        <v/>
      </c>
      <c r="H175" s="85"/>
    </row>
    <row r="176" spans="1:8" hidden="1" x14ac:dyDescent="0.25">
      <c r="A176" s="28" t="str">
        <f>IF(Items!$B175="","",Items!$A175)</f>
        <v>6005572002630</v>
      </c>
      <c r="B176" s="28" t="str">
        <f>IF(Items!$B175="","",Items!$B175)</f>
        <v>Chimombe Full Cream 1 Ltre</v>
      </c>
      <c r="C176" s="32">
        <f>IF($B176="","",Items!$G175+SUMIFS(PurQty,PurItem,$B176,PurDate,"&lt;="&amp;$D$2)-SUMIFS(SalQty,SalItem,$B176,SalDate,"&lt;="&amp;$D$2)-SUMIFS(WoQty,WoItem,$B176,WoDate,"&lt;="&amp;$D$2)+SUMIFS(AdjQty,AdjItem,$B176,AdjDate,"&lt;="&amp;$D$2)+SUMIFS(LinVarQty,LinItem,$B176,LinPosted,"YES",LinDate,"&lt;="&amp;$D$2,LinID,"&lt;&gt;"&amp;$B$2))</f>
        <v>0</v>
      </c>
      <c r="D176" s="84"/>
      <c r="E176" s="32" t="str">
        <f t="shared" si="4"/>
        <v/>
      </c>
      <c r="F176" s="33">
        <f>IF($B176="","",Items!$I175)</f>
        <v>26.25</v>
      </c>
      <c r="G176" s="33" t="str">
        <f t="shared" si="5"/>
        <v/>
      </c>
      <c r="H176" s="85"/>
    </row>
    <row r="177" spans="1:8" hidden="1" x14ac:dyDescent="0.25">
      <c r="A177" s="28" t="str">
        <f>IF(Items!$B176="","",Items!$A176)</f>
        <v>6007497000715</v>
      </c>
      <c r="B177" s="28" t="str">
        <f>IF(Items!$B176="","",Items!$B176)</f>
        <v>Chipstix</v>
      </c>
      <c r="C177" s="32">
        <f>IF($B177="","",Items!$G176+SUMIFS(PurQty,PurItem,$B177,PurDate,"&lt;="&amp;$D$2)-SUMIFS(SalQty,SalItem,$B177,SalDate,"&lt;="&amp;$D$2)-SUMIFS(WoQty,WoItem,$B177,WoDate,"&lt;="&amp;$D$2)+SUMIFS(AdjQty,AdjItem,$B177,AdjDate,"&lt;="&amp;$D$2)+SUMIFS(LinVarQty,LinItem,$B177,LinPosted,"YES",LinDate,"&lt;="&amp;$D$2,LinID,"&lt;&gt;"&amp;$B$2))</f>
        <v>0</v>
      </c>
      <c r="D177" s="84"/>
      <c r="E177" s="32" t="str">
        <f t="shared" si="4"/>
        <v/>
      </c>
      <c r="F177" s="33">
        <f>IF($B177="","",Items!$I176)</f>
        <v>6.5250000000000004</v>
      </c>
      <c r="G177" s="33" t="str">
        <f t="shared" si="5"/>
        <v/>
      </c>
      <c r="H177" s="85"/>
    </row>
    <row r="178" spans="1:8" hidden="1" x14ac:dyDescent="0.25">
      <c r="A178" s="28" t="str">
        <f>IF(Items!$B177="","",Items!$A177)</f>
        <v>6009537016403</v>
      </c>
      <c r="B178" s="28" t="str">
        <f>IF(Items!$B177="","",Items!$B177)</f>
        <v>Chipsy Chilli 105g</v>
      </c>
      <c r="C178" s="32">
        <f>IF($B178="","",Items!$G177+SUMIFS(PurQty,PurItem,$B178,PurDate,"&lt;="&amp;$D$2)-SUMIFS(SalQty,SalItem,$B178,SalDate,"&lt;="&amp;$D$2)-SUMIFS(WoQty,WoItem,$B178,WoDate,"&lt;="&amp;$D$2)+SUMIFS(AdjQty,AdjItem,$B178,AdjDate,"&lt;="&amp;$D$2)+SUMIFS(LinVarQty,LinItem,$B178,LinPosted,"YES",LinDate,"&lt;="&amp;$D$2,LinID,"&lt;&gt;"&amp;$B$2))</f>
        <v>0</v>
      </c>
      <c r="D178" s="84"/>
      <c r="E178" s="32" t="str">
        <f t="shared" si="4"/>
        <v/>
      </c>
      <c r="F178" s="33">
        <f>IF($B178="","",Items!$I177)</f>
        <v>19.477499999999999</v>
      </c>
      <c r="G178" s="33" t="str">
        <f t="shared" si="5"/>
        <v/>
      </c>
      <c r="H178" s="85"/>
    </row>
    <row r="179" spans="1:8" hidden="1" x14ac:dyDescent="0.25">
      <c r="A179" s="28" t="str">
        <f>IF(Items!$B178="","",Items!$A178)</f>
        <v>250AV</v>
      </c>
      <c r="B179" s="28" t="str">
        <f>IF(Items!$B178="","",Items!$B178)</f>
        <v>Choc Sweets Assorted</v>
      </c>
      <c r="C179" s="32">
        <f>IF($B179="","",Items!$G178+SUMIFS(PurQty,PurItem,$B179,PurDate,"&lt;="&amp;$D$2)-SUMIFS(SalQty,SalItem,$B179,SalDate,"&lt;="&amp;$D$2)-SUMIFS(WoQty,WoItem,$B179,WoDate,"&lt;="&amp;$D$2)+SUMIFS(AdjQty,AdjItem,$B179,AdjDate,"&lt;="&amp;$D$2)+SUMIFS(LinVarQty,LinItem,$B179,LinPosted,"YES",LinDate,"&lt;="&amp;$D$2,LinID,"&lt;&gt;"&amp;$B$2))</f>
        <v>0</v>
      </c>
      <c r="D179" s="84"/>
      <c r="E179" s="32" t="str">
        <f t="shared" si="4"/>
        <v/>
      </c>
      <c r="F179" s="33">
        <f>IF($B179="","",Items!$I178)</f>
        <v>1.3049999999999999</v>
      </c>
      <c r="G179" s="33" t="str">
        <f t="shared" si="5"/>
        <v/>
      </c>
      <c r="H179" s="85"/>
    </row>
    <row r="180" spans="1:8" hidden="1" x14ac:dyDescent="0.25">
      <c r="A180" s="28" t="str">
        <f>IF(Items!$B179="","",Items!$A179)</f>
        <v>6001065421902</v>
      </c>
      <c r="B180" s="28" t="str">
        <f>IF(Items!$B179="","",Items!$B179)</f>
        <v>Chomp 22.7g</v>
      </c>
      <c r="C180" s="32">
        <f>IF($B180="","",Items!$G179+SUMIFS(PurQty,PurItem,$B180,PurDate,"&lt;="&amp;$D$2)-SUMIFS(SalQty,SalItem,$B180,SalDate,"&lt;="&amp;$D$2)-SUMIFS(WoQty,WoItem,$B180,WoDate,"&lt;="&amp;$D$2)+SUMIFS(AdjQty,AdjItem,$B180,AdjDate,"&lt;="&amp;$D$2)+SUMIFS(LinVarQty,LinItem,$B180,LinPosted,"YES",LinDate,"&lt;="&amp;$D$2,LinID,"&lt;&gt;"&amp;$B$2))</f>
        <v>0</v>
      </c>
      <c r="D180" s="84"/>
      <c r="E180" s="32" t="str">
        <f t="shared" si="4"/>
        <v/>
      </c>
      <c r="F180" s="33">
        <f>IF($B180="","",Items!$I179)</f>
        <v>9.7799999999999994</v>
      </c>
      <c r="G180" s="33" t="str">
        <f t="shared" si="5"/>
        <v/>
      </c>
      <c r="H180" s="85"/>
    </row>
    <row r="181" spans="1:8" hidden="1" x14ac:dyDescent="0.25">
      <c r="A181" s="28" t="str">
        <f>IF(Items!$B180="","",Items!$A180)</f>
        <v>6007497002498</v>
      </c>
      <c r="B181" s="28" t="str">
        <f>IF(Items!$B180="","",Items!$B180)</f>
        <v>Chompkins Beef And Tomato 100g</v>
      </c>
      <c r="C181" s="32">
        <f>IF($B181="","",Items!$G180+SUMIFS(PurQty,PurItem,$B181,PurDate,"&lt;="&amp;$D$2)-SUMIFS(SalQty,SalItem,$B181,SalDate,"&lt;="&amp;$D$2)-SUMIFS(WoQty,WoItem,$B181,WoDate,"&lt;="&amp;$D$2)+SUMIFS(AdjQty,AdjItem,$B181,AdjDate,"&lt;="&amp;$D$2)+SUMIFS(LinVarQty,LinItem,$B181,LinPosted,"YES",LinDate,"&lt;="&amp;$D$2,LinID,"&lt;&gt;"&amp;$B$2))</f>
        <v>0</v>
      </c>
      <c r="D181" s="84"/>
      <c r="E181" s="32" t="str">
        <f t="shared" si="4"/>
        <v/>
      </c>
      <c r="F181" s="33">
        <f>IF($B181="","",Items!$I180)</f>
        <v>16.305</v>
      </c>
      <c r="G181" s="33" t="str">
        <f t="shared" si="5"/>
        <v/>
      </c>
      <c r="H181" s="85"/>
    </row>
    <row r="182" spans="1:8" hidden="1" x14ac:dyDescent="0.25">
      <c r="A182" s="28" t="str">
        <f>IF(Items!$B181="","",Items!$A181)</f>
        <v>6007497002481</v>
      </c>
      <c r="B182" s="28" t="str">
        <f>IF(Items!$B181="","",Items!$B181)</f>
        <v>Chompkins Cheese And Onion 100g</v>
      </c>
      <c r="C182" s="32">
        <f>IF($B182="","",Items!$G181+SUMIFS(PurQty,PurItem,$B182,PurDate,"&lt;="&amp;$D$2)-SUMIFS(SalQty,SalItem,$B182,SalDate,"&lt;="&amp;$D$2)-SUMIFS(WoQty,WoItem,$B182,WoDate,"&lt;="&amp;$D$2)+SUMIFS(AdjQty,AdjItem,$B182,AdjDate,"&lt;="&amp;$D$2)+SUMIFS(LinVarQty,LinItem,$B182,LinPosted,"YES",LinDate,"&lt;="&amp;$D$2,LinID,"&lt;&gt;"&amp;$B$2))</f>
        <v>0</v>
      </c>
      <c r="D182" s="84"/>
      <c r="E182" s="32" t="str">
        <f t="shared" si="4"/>
        <v/>
      </c>
      <c r="F182" s="33">
        <f>IF($B182="","",Items!$I181)</f>
        <v>19.567499999999999</v>
      </c>
      <c r="G182" s="33" t="str">
        <f t="shared" si="5"/>
        <v/>
      </c>
      <c r="H182" s="85"/>
    </row>
    <row r="183" spans="1:8" hidden="1" x14ac:dyDescent="0.25">
      <c r="A183" s="28" t="str">
        <f>IF(Items!$B182="","",Items!$A182)</f>
        <v>6007497002528</v>
      </c>
      <c r="B183" s="28" t="str">
        <f>IF(Items!$B182="","",Items!$B182)</f>
        <v>Chompkins Fruit Chutney 100g</v>
      </c>
      <c r="C183" s="32">
        <f>IF($B183="","",Items!$G182+SUMIFS(PurQty,PurItem,$B183,PurDate,"&lt;="&amp;$D$2)-SUMIFS(SalQty,SalItem,$B183,SalDate,"&lt;="&amp;$D$2)-SUMIFS(WoQty,WoItem,$B183,WoDate,"&lt;="&amp;$D$2)+SUMIFS(AdjQty,AdjItem,$B183,AdjDate,"&lt;="&amp;$D$2)+SUMIFS(LinVarQty,LinItem,$B183,LinPosted,"YES",LinDate,"&lt;="&amp;$D$2,LinID,"&lt;&gt;"&amp;$B$2))</f>
        <v>0</v>
      </c>
      <c r="D183" s="84"/>
      <c r="E183" s="32" t="str">
        <f t="shared" si="4"/>
        <v/>
      </c>
      <c r="F183" s="33">
        <f>IF($B183="","",Items!$I182)</f>
        <v>19.567499999999999</v>
      </c>
      <c r="G183" s="33" t="str">
        <f t="shared" si="5"/>
        <v/>
      </c>
      <c r="H183" s="85"/>
    </row>
    <row r="184" spans="1:8" hidden="1" x14ac:dyDescent="0.25">
      <c r="A184" s="28" t="str">
        <f>IF(Items!$B183="","",Items!$A183)</f>
        <v>6007497002641</v>
      </c>
      <c r="B184" s="28" t="str">
        <f>IF(Items!$B183="","",Items!$B183)</f>
        <v>Chompkins Fruit Chutney 25G</v>
      </c>
      <c r="C184" s="32">
        <f>IF($B184="","",Items!$G183+SUMIFS(PurQty,PurItem,$B184,PurDate,"&lt;="&amp;$D$2)-SUMIFS(SalQty,SalItem,$B184,SalDate,"&lt;="&amp;$D$2)-SUMIFS(WoQty,WoItem,$B184,WoDate,"&lt;="&amp;$D$2)+SUMIFS(AdjQty,AdjItem,$B184,AdjDate,"&lt;="&amp;$D$2)+SUMIFS(LinVarQty,LinItem,$B184,LinPosted,"YES",LinDate,"&lt;="&amp;$D$2,LinID,"&lt;&gt;"&amp;$B$2))</f>
        <v>0</v>
      </c>
      <c r="D184" s="84"/>
      <c r="E184" s="32" t="str">
        <f t="shared" si="4"/>
        <v/>
      </c>
      <c r="F184" s="33">
        <f>IF($B184="","",Items!$I183)</f>
        <v>6.5250000000000004</v>
      </c>
      <c r="G184" s="33" t="str">
        <f t="shared" si="5"/>
        <v/>
      </c>
      <c r="H184" s="85"/>
    </row>
    <row r="185" spans="1:8" hidden="1" x14ac:dyDescent="0.25">
      <c r="A185" s="28" t="str">
        <f>IF(Items!$B184="","",Items!$A184)</f>
        <v>6007497002504</v>
      </c>
      <c r="B185" s="28" t="str">
        <f>IF(Items!$B184="","",Items!$B184)</f>
        <v>Chompkins Salt Vinegar 100g</v>
      </c>
      <c r="C185" s="32">
        <f>IF($B185="","",Items!$G184+SUMIFS(PurQty,PurItem,$B185,PurDate,"&lt;="&amp;$D$2)-SUMIFS(SalQty,SalItem,$B185,SalDate,"&lt;="&amp;$D$2)-SUMIFS(WoQty,WoItem,$B185,WoDate,"&lt;="&amp;$D$2)+SUMIFS(AdjQty,AdjItem,$B185,AdjDate,"&lt;="&amp;$D$2)+SUMIFS(LinVarQty,LinItem,$B185,LinPosted,"YES",LinDate,"&lt;="&amp;$D$2,LinID,"&lt;&gt;"&amp;$B$2))</f>
        <v>0</v>
      </c>
      <c r="D185" s="84"/>
      <c r="E185" s="32" t="str">
        <f t="shared" si="4"/>
        <v/>
      </c>
      <c r="F185" s="33">
        <f>IF($B185="","",Items!$I184)</f>
        <v>22.822500000000002</v>
      </c>
      <c r="G185" s="33" t="str">
        <f t="shared" si="5"/>
        <v/>
      </c>
      <c r="H185" s="85"/>
    </row>
    <row r="186" spans="1:8" hidden="1" x14ac:dyDescent="0.25">
      <c r="A186" s="28" t="str">
        <f>IF(Items!$B185="","",Items!$A185)</f>
        <v>6007497002634</v>
      </c>
      <c r="B186" s="28" t="str">
        <f>IF(Items!$B185="","",Items!$B185)</f>
        <v>Chompkins Tomato 25G</v>
      </c>
      <c r="C186" s="32">
        <f>IF($B186="","",Items!$G185+SUMIFS(PurQty,PurItem,$B186,PurDate,"&lt;="&amp;$D$2)-SUMIFS(SalQty,SalItem,$B186,SalDate,"&lt;="&amp;$D$2)-SUMIFS(WoQty,WoItem,$B186,WoDate,"&lt;="&amp;$D$2)+SUMIFS(AdjQty,AdjItem,$B186,AdjDate,"&lt;="&amp;$D$2)+SUMIFS(LinVarQty,LinItem,$B186,LinPosted,"YES",LinDate,"&lt;="&amp;$D$2,LinID,"&lt;&gt;"&amp;$B$2))</f>
        <v>0</v>
      </c>
      <c r="D186" s="84"/>
      <c r="E186" s="32" t="str">
        <f t="shared" si="4"/>
        <v/>
      </c>
      <c r="F186" s="33">
        <f>IF($B186="","",Items!$I185)</f>
        <v>6.5250000000000004</v>
      </c>
      <c r="G186" s="33" t="str">
        <f t="shared" si="5"/>
        <v/>
      </c>
      <c r="H186" s="85"/>
    </row>
    <row r="187" spans="1:8" hidden="1" x14ac:dyDescent="0.25">
      <c r="A187" s="28" t="str">
        <f>IF(Items!$B186="","",Items!$A186)</f>
        <v>6007497001187</v>
      </c>
      <c r="B187" s="28" t="str">
        <f>IF(Items!$B186="","",Items!$B186)</f>
        <v>Chompkins Tomato Ketchup 100g</v>
      </c>
      <c r="C187" s="32">
        <f>IF($B187="","",Items!$G186+SUMIFS(PurQty,PurItem,$B187,PurDate,"&lt;="&amp;$D$2)-SUMIFS(SalQty,SalItem,$B187,SalDate,"&lt;="&amp;$D$2)-SUMIFS(WoQty,WoItem,$B187,WoDate,"&lt;="&amp;$D$2)+SUMIFS(AdjQty,AdjItem,$B187,AdjDate,"&lt;="&amp;$D$2)+SUMIFS(LinVarQty,LinItem,$B187,LinPosted,"YES",LinDate,"&lt;="&amp;$D$2,LinID,"&lt;&gt;"&amp;$B$2))</f>
        <v>0</v>
      </c>
      <c r="D187" s="84"/>
      <c r="E187" s="32" t="str">
        <f t="shared" si="4"/>
        <v/>
      </c>
      <c r="F187" s="33">
        <f>IF($B187="","",Items!$I186)</f>
        <v>6.5250000000000004</v>
      </c>
      <c r="G187" s="33" t="str">
        <f t="shared" si="5"/>
        <v/>
      </c>
      <c r="H187" s="85"/>
    </row>
    <row r="188" spans="1:8" hidden="1" x14ac:dyDescent="0.25">
      <c r="A188" s="28" t="str">
        <f>IF(Items!$B187="","",Items!$A187)</f>
        <v>6007497002511</v>
      </c>
      <c r="B188" s="28" t="str">
        <f>IF(Items!$B187="","",Items!$B187)</f>
        <v>Chompkins Tomato Sauce 100g</v>
      </c>
      <c r="C188" s="32">
        <f>IF($B188="","",Items!$G187+SUMIFS(PurQty,PurItem,$B188,PurDate,"&lt;="&amp;$D$2)-SUMIFS(SalQty,SalItem,$B188,SalDate,"&lt;="&amp;$D$2)-SUMIFS(WoQty,WoItem,$B188,WoDate,"&lt;="&amp;$D$2)+SUMIFS(AdjQty,AdjItem,$B188,AdjDate,"&lt;="&amp;$D$2)+SUMIFS(LinVarQty,LinItem,$B188,LinPosted,"YES",LinDate,"&lt;="&amp;$D$2,LinID,"&lt;&gt;"&amp;$B$2))</f>
        <v>0</v>
      </c>
      <c r="D188" s="84"/>
      <c r="E188" s="32" t="str">
        <f t="shared" si="4"/>
        <v/>
      </c>
      <c r="F188" s="33">
        <f>IF($B188="","",Items!$I187)</f>
        <v>19.567499999999999</v>
      </c>
      <c r="G188" s="33" t="str">
        <f t="shared" si="5"/>
        <v/>
      </c>
      <c r="H188" s="85"/>
    </row>
    <row r="189" spans="1:8" hidden="1" x14ac:dyDescent="0.25">
      <c r="A189" s="28" t="str">
        <f>IF(Items!$B188="","",Items!$A188)</f>
        <v>CHN</v>
      </c>
      <c r="B189" s="28" t="str">
        <f>IF(Items!$B188="","",Items!$B188)</f>
        <v>Chronicle</v>
      </c>
      <c r="C189" s="32">
        <f>IF($B189="","",Items!$G188+SUMIFS(PurQty,PurItem,$B189,PurDate,"&lt;="&amp;$D$2)-SUMIFS(SalQty,SalItem,$B189,SalDate,"&lt;="&amp;$D$2)-SUMIFS(WoQty,WoItem,$B189,WoDate,"&lt;="&amp;$D$2)+SUMIFS(AdjQty,AdjItem,$B189,AdjDate,"&lt;="&amp;$D$2)+SUMIFS(LinVarQty,LinItem,$B189,LinPosted,"YES",LinDate,"&lt;="&amp;$D$2,LinID,"&lt;&gt;"&amp;$B$2))</f>
        <v>0</v>
      </c>
      <c r="D189" s="84"/>
      <c r="E189" s="32" t="str">
        <f t="shared" si="4"/>
        <v/>
      </c>
      <c r="F189" s="33">
        <f>IF($B189="","",Items!$I188)</f>
        <v>1.5</v>
      </c>
      <c r="G189" s="33" t="str">
        <f t="shared" si="5"/>
        <v/>
      </c>
      <c r="H189" s="85"/>
    </row>
    <row r="190" spans="1:8" hidden="1" x14ac:dyDescent="0.25">
      <c r="A190" s="28" t="str">
        <f>IF(Items!$B189="","",Items!$A189)</f>
        <v>CITRO 1L ASS</v>
      </c>
      <c r="B190" s="28" t="str">
        <f>IF(Items!$B189="","",Items!$B189)</f>
        <v>CITRO ASSORTED 1L</v>
      </c>
      <c r="C190" s="32">
        <f>IF($B190="","",Items!$G189+SUMIFS(PurQty,PurItem,$B190,PurDate,"&lt;="&amp;$D$2)-SUMIFS(SalQty,SalItem,$B190,SalDate,"&lt;="&amp;$D$2)-SUMIFS(WoQty,WoItem,$B190,WoDate,"&lt;="&amp;$D$2)+SUMIFS(AdjQty,AdjItem,$B190,AdjDate,"&lt;="&amp;$D$2)+SUMIFS(LinVarQty,LinItem,$B190,LinPosted,"YES",LinDate,"&lt;="&amp;$D$2,LinID,"&lt;&gt;"&amp;$B$2))</f>
        <v>0</v>
      </c>
      <c r="D190" s="84"/>
      <c r="E190" s="32" t="str">
        <f t="shared" si="4"/>
        <v/>
      </c>
      <c r="F190" s="33">
        <f>IF($B190="","",Items!$I189)</f>
        <v>19.567499999999999</v>
      </c>
      <c r="G190" s="33" t="str">
        <f t="shared" si="5"/>
        <v/>
      </c>
      <c r="H190" s="85"/>
    </row>
    <row r="191" spans="1:8" hidden="1" x14ac:dyDescent="0.25">
      <c r="A191" s="28" t="str">
        <f>IF(Items!$B190="","",Items!$A190)</f>
        <v>6009698813224</v>
      </c>
      <c r="B191" s="28" t="str">
        <f>IF(Items!$B190="","",Items!$B190)</f>
        <v>Citro Mango 1L</v>
      </c>
      <c r="C191" s="32">
        <f>IF($B191="","",Items!$G190+SUMIFS(PurQty,PurItem,$B191,PurDate,"&lt;="&amp;$D$2)-SUMIFS(SalQty,SalItem,$B191,SalDate,"&lt;="&amp;$D$2)-SUMIFS(WoQty,WoItem,$B191,WoDate,"&lt;="&amp;$D$2)+SUMIFS(AdjQty,AdjItem,$B191,AdjDate,"&lt;="&amp;$D$2)+SUMIFS(LinVarQty,LinItem,$B191,LinPosted,"YES",LinDate,"&lt;="&amp;$D$2,LinID,"&lt;&gt;"&amp;$B$2))</f>
        <v>0</v>
      </c>
      <c r="D191" s="84"/>
      <c r="E191" s="32" t="str">
        <f t="shared" si="4"/>
        <v/>
      </c>
      <c r="F191" s="33">
        <f>IF($B191="","",Items!$I190)</f>
        <v>19.567499999999999</v>
      </c>
      <c r="G191" s="33" t="str">
        <f t="shared" si="5"/>
        <v/>
      </c>
      <c r="H191" s="85"/>
    </row>
    <row r="192" spans="1:8" hidden="1" x14ac:dyDescent="0.25">
      <c r="A192" s="28" t="str">
        <f>IF(Items!$B191="","",Items!$A191)</f>
        <v>6009698815167</v>
      </c>
      <c r="B192" s="28" t="str">
        <f>IF(Items!$B191="","",Items!$B191)</f>
        <v>Citro Orange 1L</v>
      </c>
      <c r="C192" s="32">
        <f>IF($B192="","",Items!$G191+SUMIFS(PurQty,PurItem,$B192,PurDate,"&lt;="&amp;$D$2)-SUMIFS(SalQty,SalItem,$B192,SalDate,"&lt;="&amp;$D$2)-SUMIFS(WoQty,WoItem,$B192,WoDate,"&lt;="&amp;$D$2)+SUMIFS(AdjQty,AdjItem,$B192,AdjDate,"&lt;="&amp;$D$2)+SUMIFS(LinVarQty,LinItem,$B192,LinPosted,"YES",LinDate,"&lt;="&amp;$D$2,LinID,"&lt;&gt;"&amp;$B$2))</f>
        <v>0</v>
      </c>
      <c r="D192" s="84"/>
      <c r="E192" s="32" t="str">
        <f t="shared" si="4"/>
        <v/>
      </c>
      <c r="F192" s="33">
        <f>IF($B192="","",Items!$I191)</f>
        <v>19.567499999999999</v>
      </c>
      <c r="G192" s="33" t="str">
        <f t="shared" si="5"/>
        <v/>
      </c>
      <c r="H192" s="85"/>
    </row>
    <row r="193" spans="1:8" hidden="1" x14ac:dyDescent="0.25">
      <c r="A193" s="28" t="str">
        <f>IF(Items!$B192="","",Items!$A192)</f>
        <v>6009698815181</v>
      </c>
      <c r="B193" s="28" t="str">
        <f>IF(Items!$B192="","",Items!$B192)</f>
        <v>Citro Pineapple 1L</v>
      </c>
      <c r="C193" s="32">
        <f>IF($B193="","",Items!$G192+SUMIFS(PurQty,PurItem,$B193,PurDate,"&lt;="&amp;$D$2)-SUMIFS(SalQty,SalItem,$B193,SalDate,"&lt;="&amp;$D$2)-SUMIFS(WoQty,WoItem,$B193,WoDate,"&lt;="&amp;$D$2)+SUMIFS(AdjQty,AdjItem,$B193,AdjDate,"&lt;="&amp;$D$2)+SUMIFS(LinVarQty,LinItem,$B193,LinPosted,"YES",LinDate,"&lt;="&amp;$D$2,LinID,"&lt;&gt;"&amp;$B$2))</f>
        <v>0</v>
      </c>
      <c r="D193" s="84"/>
      <c r="E193" s="32" t="str">
        <f t="shared" si="4"/>
        <v/>
      </c>
      <c r="F193" s="33">
        <f>IF($B193="","",Items!$I192)</f>
        <v>19.567499999999999</v>
      </c>
      <c r="G193" s="33" t="str">
        <f t="shared" si="5"/>
        <v/>
      </c>
      <c r="H193" s="85"/>
    </row>
    <row r="194" spans="1:8" hidden="1" x14ac:dyDescent="0.25">
      <c r="A194" s="28" t="str">
        <f>IF(Items!$B193="","",Items!$A193)</f>
        <v>6009698815174</v>
      </c>
      <c r="B194" s="28" t="str">
        <f>IF(Items!$B193="","",Items!$B193)</f>
        <v>Citro Tropical 1L</v>
      </c>
      <c r="C194" s="32">
        <f>IF($B194="","",Items!$G193+SUMIFS(PurQty,PurItem,$B194,PurDate,"&lt;="&amp;$D$2)-SUMIFS(SalQty,SalItem,$B194,SalDate,"&lt;="&amp;$D$2)-SUMIFS(WoQty,WoItem,$B194,WoDate,"&lt;="&amp;$D$2)+SUMIFS(AdjQty,AdjItem,$B194,AdjDate,"&lt;="&amp;$D$2)+SUMIFS(LinVarQty,LinItem,$B194,LinPosted,"YES",LinDate,"&lt;="&amp;$D$2,LinID,"&lt;&gt;"&amp;$B$2))</f>
        <v>0</v>
      </c>
      <c r="D194" s="84"/>
      <c r="E194" s="32" t="str">
        <f t="shared" si="4"/>
        <v/>
      </c>
      <c r="F194" s="33">
        <f>IF($B194="","",Items!$I193)</f>
        <v>19.567499999999999</v>
      </c>
      <c r="G194" s="33" t="str">
        <f t="shared" si="5"/>
        <v/>
      </c>
      <c r="H194" s="85"/>
    </row>
    <row r="195" spans="1:8" hidden="1" x14ac:dyDescent="0.25">
      <c r="A195" s="28" t="str">
        <f>IF(Items!$B194="","",Items!$A194)</f>
        <v>6009698815389</v>
      </c>
      <c r="B195" s="28" t="str">
        <f>IF(Items!$B194="","",Items!$B194)</f>
        <v>Citro Tropical 200ml</v>
      </c>
      <c r="C195" s="32">
        <f>IF($B195="","",Items!$G194+SUMIFS(PurQty,PurItem,$B195,PurDate,"&lt;="&amp;$D$2)-SUMIFS(SalQty,SalItem,$B195,SalDate,"&lt;="&amp;$D$2)-SUMIFS(WoQty,WoItem,$B195,WoDate,"&lt;="&amp;$D$2)+SUMIFS(AdjQty,AdjItem,$B195,AdjDate,"&lt;="&amp;$D$2)+SUMIFS(LinVarQty,LinItem,$B195,LinPosted,"YES",LinDate,"&lt;="&amp;$D$2,LinID,"&lt;&gt;"&amp;$B$2))</f>
        <v>0</v>
      </c>
      <c r="D195" s="84"/>
      <c r="E195" s="32" t="str">
        <f t="shared" si="4"/>
        <v/>
      </c>
      <c r="F195" s="33">
        <f>IF($B195="","",Items!$I194)</f>
        <v>6.5250000000000004</v>
      </c>
      <c r="G195" s="33" t="str">
        <f t="shared" si="5"/>
        <v/>
      </c>
      <c r="H195" s="85"/>
    </row>
    <row r="196" spans="1:8" hidden="1" x14ac:dyDescent="0.25">
      <c r="A196" s="28" t="str">
        <f>IF(Items!$B195="","",Items!$A195)</f>
        <v>6009698810360</v>
      </c>
      <c r="B196" s="28" t="str">
        <f>IF(Items!$B195="","",Items!$B195)</f>
        <v>Citro Tropical 500ml</v>
      </c>
      <c r="C196" s="32">
        <f>IF($B196="","",Items!$G195+SUMIFS(PurQty,PurItem,$B196,PurDate,"&lt;="&amp;$D$2)-SUMIFS(SalQty,SalItem,$B196,SalDate,"&lt;="&amp;$D$2)-SUMIFS(WoQty,WoItem,$B196,WoDate,"&lt;="&amp;$D$2)+SUMIFS(AdjQty,AdjItem,$B196,AdjDate,"&lt;="&amp;$D$2)+SUMIFS(LinVarQty,LinItem,$B196,LinPosted,"YES",LinDate,"&lt;="&amp;$D$2,LinID,"&lt;&gt;"&amp;$B$2))</f>
        <v>0</v>
      </c>
      <c r="D196" s="84"/>
      <c r="E196" s="32" t="str">
        <f t="shared" si="4"/>
        <v/>
      </c>
      <c r="F196" s="33">
        <f>IF($B196="","",Items!$I195)</f>
        <v>13.0425</v>
      </c>
      <c r="G196" s="33" t="str">
        <f t="shared" si="5"/>
        <v/>
      </c>
      <c r="H196" s="85"/>
    </row>
    <row r="197" spans="1:8" hidden="1" x14ac:dyDescent="0.25">
      <c r="A197" s="28" t="str">
        <f>IF(Items!$B196="","",Items!$A196)</f>
        <v>6003602000182</v>
      </c>
      <c r="B197" s="28" t="str">
        <f>IF(Items!$B196="","",Items!$B196)</f>
        <v>Classic Fine Salt 1kg</v>
      </c>
      <c r="C197" s="32">
        <f>IF($B197="","",Items!$G196+SUMIFS(PurQty,PurItem,$B197,PurDate,"&lt;="&amp;$D$2)-SUMIFS(SalQty,SalItem,$B197,SalDate,"&lt;="&amp;$D$2)-SUMIFS(WoQty,WoItem,$B197,WoDate,"&lt;="&amp;$D$2)+SUMIFS(AdjQty,AdjItem,$B197,AdjDate,"&lt;="&amp;$D$2)+SUMIFS(LinVarQty,LinItem,$B197,LinPosted,"YES",LinDate,"&lt;="&amp;$D$2,LinID,"&lt;&gt;"&amp;$B$2))</f>
        <v>0</v>
      </c>
      <c r="D197" s="84"/>
      <c r="E197" s="32" t="str">
        <f t="shared" si="4"/>
        <v/>
      </c>
      <c r="F197" s="33">
        <f>IF($B197="","",Items!$I196)</f>
        <v>7.5</v>
      </c>
      <c r="G197" s="33" t="str">
        <f t="shared" si="5"/>
        <v/>
      </c>
      <c r="H197" s="85"/>
    </row>
    <row r="198" spans="1:8" hidden="1" x14ac:dyDescent="0.25">
      <c r="A198" s="28" t="str">
        <f>IF(Items!$B197="","",Items!$A197)</f>
        <v>616762913573</v>
      </c>
      <c r="B198" s="28" t="str">
        <f>IF(Items!$B197="","",Items!$B197)</f>
        <v>Clere Avocado Milk 200ml</v>
      </c>
      <c r="C198" s="32">
        <f>IF($B198="","",Items!$G197+SUMIFS(PurQty,PurItem,$B198,PurDate,"&lt;="&amp;$D$2)-SUMIFS(SalQty,SalItem,$B198,SalDate,"&lt;="&amp;$D$2)-SUMIFS(WoQty,WoItem,$B198,WoDate,"&lt;="&amp;$D$2)+SUMIFS(AdjQty,AdjItem,$B198,AdjDate,"&lt;="&amp;$D$2)+SUMIFS(LinVarQty,LinItem,$B198,LinPosted,"YES",LinDate,"&lt;="&amp;$D$2,LinID,"&lt;&gt;"&amp;$B$2))</f>
        <v>0</v>
      </c>
      <c r="D198" s="84"/>
      <c r="E198" s="32" t="str">
        <f t="shared" ref="E198:E261" si="6">IF(OR($B198="",$D198=""),"",$D198-$C198)</f>
        <v/>
      </c>
      <c r="F198" s="33">
        <f>IF($B198="","",Items!$I197)</f>
        <v>16.372499999999999</v>
      </c>
      <c r="G198" s="33" t="str">
        <f t="shared" ref="G198:G261" si="7">IF($E198="","",$E198*$F198)</f>
        <v/>
      </c>
      <c r="H198" s="85"/>
    </row>
    <row r="199" spans="1:8" hidden="1" x14ac:dyDescent="0.25">
      <c r="A199" s="28" t="str">
        <f>IF(Items!$B198="","",Items!$A198)</f>
        <v>6001374042881</v>
      </c>
      <c r="B199" s="28" t="str">
        <f>IF(Items!$B198="","",Items!$B198)</f>
        <v>Clere For Men 450ml</v>
      </c>
      <c r="C199" s="32">
        <f>IF($B199="","",Items!$G198+SUMIFS(PurQty,PurItem,$B199,PurDate,"&lt;="&amp;$D$2)-SUMIFS(SalQty,SalItem,$B199,SalDate,"&lt;="&amp;$D$2)-SUMIFS(WoQty,WoItem,$B199,WoDate,"&lt;="&amp;$D$2)+SUMIFS(AdjQty,AdjItem,$B199,AdjDate,"&lt;="&amp;$D$2)+SUMIFS(LinVarQty,LinItem,$B199,LinPosted,"YES",LinDate,"&lt;="&amp;$D$2,LinID,"&lt;&gt;"&amp;$B$2))</f>
        <v>0</v>
      </c>
      <c r="D199" s="84"/>
      <c r="E199" s="32" t="str">
        <f t="shared" si="6"/>
        <v/>
      </c>
      <c r="F199" s="33">
        <f>IF($B199="","",Items!$I198)</f>
        <v>26.085000000000001</v>
      </c>
      <c r="G199" s="33" t="str">
        <f t="shared" si="7"/>
        <v/>
      </c>
      <c r="H199" s="85"/>
    </row>
    <row r="200" spans="1:8" hidden="1" x14ac:dyDescent="0.25">
      <c r="A200" s="28" t="str">
        <f>IF(Items!$B199="","",Items!$A199)</f>
        <v>60059048</v>
      </c>
      <c r="B200" s="28" t="str">
        <f>IF(Items!$B199="","",Items!$B199)</f>
        <v>Clere Glycerine 100ml</v>
      </c>
      <c r="C200" s="32">
        <f>IF($B200="","",Items!$G199+SUMIFS(PurQty,PurItem,$B200,PurDate,"&lt;="&amp;$D$2)-SUMIFS(SalQty,SalItem,$B200,SalDate,"&lt;="&amp;$D$2)-SUMIFS(WoQty,WoItem,$B200,WoDate,"&lt;="&amp;$D$2)+SUMIFS(AdjQty,AdjItem,$B200,AdjDate,"&lt;="&amp;$D$2)+SUMIFS(LinVarQty,LinItem,$B200,LinPosted,"YES",LinDate,"&lt;="&amp;$D$2,LinID,"&lt;&gt;"&amp;$B$2))</f>
        <v>7</v>
      </c>
      <c r="D200" s="84"/>
      <c r="E200" s="32" t="str">
        <f t="shared" si="6"/>
        <v/>
      </c>
      <c r="F200" s="33">
        <f>IF($B200="","",Items!$I199)</f>
        <v>19.567499999999999</v>
      </c>
      <c r="G200" s="33" t="str">
        <f t="shared" si="7"/>
        <v/>
      </c>
      <c r="H200" s="85"/>
    </row>
    <row r="201" spans="1:8" hidden="1" x14ac:dyDescent="0.25">
      <c r="A201" s="28" t="str">
        <f>IF(Items!$B200="","",Items!$A200)</f>
        <v>6009602760781</v>
      </c>
      <c r="B201" s="28" t="str">
        <f>IF(Items!$B200="","",Items!$B200)</f>
        <v>Clere Glycerine 250ml</v>
      </c>
      <c r="C201" s="32">
        <f>IF($B201="","",Items!$G200+SUMIFS(PurQty,PurItem,$B201,PurDate,"&lt;="&amp;$D$2)-SUMIFS(SalQty,SalItem,$B201,SalDate,"&lt;="&amp;$D$2)-SUMIFS(WoQty,WoItem,$B201,WoDate,"&lt;="&amp;$D$2)+SUMIFS(AdjQty,AdjItem,$B201,AdjDate,"&lt;="&amp;$D$2)+SUMIFS(LinVarQty,LinItem,$B201,LinPosted,"YES",LinDate,"&lt;="&amp;$D$2,LinID,"&lt;&gt;"&amp;$B$2))</f>
        <v>0</v>
      </c>
      <c r="D201" s="84"/>
      <c r="E201" s="32" t="str">
        <f t="shared" si="6"/>
        <v/>
      </c>
      <c r="F201" s="33">
        <f>IF($B201="","",Items!$I200)</f>
        <v>32.61</v>
      </c>
      <c r="G201" s="33" t="str">
        <f t="shared" si="7"/>
        <v/>
      </c>
      <c r="H201" s="85"/>
    </row>
    <row r="202" spans="1:8" hidden="1" x14ac:dyDescent="0.25">
      <c r="A202" s="28" t="str">
        <f>IF(Items!$B201="","",Items!$A201)</f>
        <v>6007038001317</v>
      </c>
      <c r="B202" s="28" t="str">
        <f>IF(Items!$B201="","",Items!$B201)</f>
        <v>Clere Lanolin Glycerine 500ml</v>
      </c>
      <c r="C202" s="32">
        <f>IF($B202="","",Items!$G201+SUMIFS(PurQty,PurItem,$B202,PurDate,"&lt;="&amp;$D$2)-SUMIFS(SalQty,SalItem,$B202,SalDate,"&lt;="&amp;$D$2)-SUMIFS(WoQty,WoItem,$B202,WoDate,"&lt;="&amp;$D$2)+SUMIFS(AdjQty,AdjItem,$B202,AdjDate,"&lt;="&amp;$D$2)+SUMIFS(LinVarQty,LinItem,$B202,LinPosted,"YES",LinDate,"&lt;="&amp;$D$2,LinID,"&lt;&gt;"&amp;$B$2))</f>
        <v>0</v>
      </c>
      <c r="D202" s="84"/>
      <c r="E202" s="32" t="str">
        <f t="shared" si="6"/>
        <v/>
      </c>
      <c r="F202" s="33">
        <f>IF($B202="","",Items!$I201)</f>
        <v>16.305</v>
      </c>
      <c r="G202" s="33" t="str">
        <f t="shared" si="7"/>
        <v/>
      </c>
      <c r="H202" s="85"/>
    </row>
    <row r="203" spans="1:8" hidden="1" x14ac:dyDescent="0.25">
      <c r="A203" s="28" t="str">
        <f>IF(Items!$B202="","",Items!$A202)</f>
        <v>6001374081026</v>
      </c>
      <c r="B203" s="28" t="str">
        <f>IF(Items!$B202="","",Items!$B202)</f>
        <v>Clere Lanolin Glycerine 500ml (2)</v>
      </c>
      <c r="C203" s="32">
        <f>IF($B203="","",Items!$G202+SUMIFS(PurQty,PurItem,$B203,PurDate,"&lt;="&amp;$D$2)-SUMIFS(SalQty,SalItem,$B203,SalDate,"&lt;="&amp;$D$2)-SUMIFS(WoQty,WoItem,$B203,WoDate,"&lt;="&amp;$D$2)+SUMIFS(AdjQty,AdjItem,$B203,AdjDate,"&lt;="&amp;$D$2)+SUMIFS(LinVarQty,LinItem,$B203,LinPosted,"YES",LinDate,"&lt;="&amp;$D$2,LinID,"&lt;&gt;"&amp;$B$2))</f>
        <v>2</v>
      </c>
      <c r="D203" s="84"/>
      <c r="E203" s="32" t="str">
        <f t="shared" si="6"/>
        <v/>
      </c>
      <c r="F203" s="33">
        <f>IF($B203="","",Items!$I202)</f>
        <v>26.085000000000001</v>
      </c>
      <c r="G203" s="33" t="str">
        <f t="shared" si="7"/>
        <v/>
      </c>
      <c r="H203" s="85"/>
    </row>
    <row r="204" spans="1:8" hidden="1" x14ac:dyDescent="0.25">
      <c r="A204" s="28" t="str">
        <f>IF(Items!$B203="","",Items!$A203)</f>
        <v>60062901</v>
      </c>
      <c r="B204" s="28" t="str">
        <f>IF(Items!$B203="","",Items!$B203)</f>
        <v>Clere Lanolin Glycerine200ml</v>
      </c>
      <c r="C204" s="32">
        <f>IF($B204="","",Items!$G203+SUMIFS(PurQty,PurItem,$B204,PurDate,"&lt;="&amp;$D$2)-SUMIFS(SalQty,SalItem,$B204,SalDate,"&lt;="&amp;$D$2)-SUMIFS(WoQty,WoItem,$B204,WoDate,"&lt;="&amp;$D$2)+SUMIFS(AdjQty,AdjItem,$B204,AdjDate,"&lt;="&amp;$D$2)+SUMIFS(LinVarQty,LinItem,$B204,LinPosted,"YES",LinDate,"&lt;="&amp;$D$2,LinID,"&lt;&gt;"&amp;$B$2))</f>
        <v>0</v>
      </c>
      <c r="D204" s="84"/>
      <c r="E204" s="32" t="str">
        <f t="shared" si="6"/>
        <v/>
      </c>
      <c r="F204" s="33">
        <f>IF($B204="","",Items!$I203)</f>
        <v>16.305</v>
      </c>
      <c r="G204" s="33" t="str">
        <f t="shared" si="7"/>
        <v/>
      </c>
      <c r="H204" s="85"/>
    </row>
    <row r="205" spans="1:8" hidden="1" x14ac:dyDescent="0.25">
      <c r="A205" s="28" t="str">
        <f>IF(Items!$B204="","",Items!$A204)</f>
        <v>6001374081491</v>
      </c>
      <c r="B205" s="28" t="str">
        <f>IF(Items!$B204="","",Items!$B204)</f>
        <v>Clere Nourishing 300ml</v>
      </c>
      <c r="C205" s="32">
        <f>IF($B205="","",Items!$G204+SUMIFS(PurQty,PurItem,$B205,PurDate,"&lt;="&amp;$D$2)-SUMIFS(SalQty,SalItem,$B205,SalDate,"&lt;="&amp;$D$2)-SUMIFS(WoQty,WoItem,$B205,WoDate,"&lt;="&amp;$D$2)+SUMIFS(AdjQty,AdjItem,$B205,AdjDate,"&lt;="&amp;$D$2)+SUMIFS(LinVarQty,LinItem,$B205,LinPosted,"YES",LinDate,"&lt;="&amp;$D$2,LinID,"&lt;&gt;"&amp;$B$2))</f>
        <v>0</v>
      </c>
      <c r="D205" s="84"/>
      <c r="E205" s="32" t="str">
        <f t="shared" si="6"/>
        <v/>
      </c>
      <c r="F205" s="33">
        <f>IF($B205="","",Items!$I204)</f>
        <v>19.567499999999999</v>
      </c>
      <c r="G205" s="33" t="str">
        <f t="shared" si="7"/>
        <v/>
      </c>
      <c r="H205" s="85"/>
    </row>
    <row r="206" spans="1:8" hidden="1" x14ac:dyDescent="0.25">
      <c r="A206" s="28" t="str">
        <f>IF(Items!$B205="","",Items!$A205)</f>
        <v>6001374052941</v>
      </c>
      <c r="B206" s="28" t="str">
        <f>IF(Items!$B205="","",Items!$B205)</f>
        <v>Clere Powder Fresh 300ml</v>
      </c>
      <c r="C206" s="32">
        <f>IF($B206="","",Items!$G205+SUMIFS(PurQty,PurItem,$B206,PurDate,"&lt;="&amp;$D$2)-SUMIFS(SalQty,SalItem,$B206,SalDate,"&lt;="&amp;$D$2)-SUMIFS(WoQty,WoItem,$B206,WoDate,"&lt;="&amp;$D$2)+SUMIFS(AdjQty,AdjItem,$B206,AdjDate,"&lt;="&amp;$D$2)+SUMIFS(LinVarQty,LinItem,$B206,LinPosted,"YES",LinDate,"&lt;="&amp;$D$2,LinID,"&lt;&gt;"&amp;$B$2))</f>
        <v>0</v>
      </c>
      <c r="D206" s="84"/>
      <c r="E206" s="32" t="str">
        <f t="shared" si="6"/>
        <v/>
      </c>
      <c r="F206" s="33">
        <f>IF($B206="","",Items!$I205)</f>
        <v>19.567499999999999</v>
      </c>
      <c r="G206" s="33" t="str">
        <f t="shared" si="7"/>
        <v/>
      </c>
      <c r="H206" s="85"/>
    </row>
    <row r="207" spans="1:8" hidden="1" x14ac:dyDescent="0.25">
      <c r="A207" s="28" t="str">
        <f>IF(Items!$B206="","",Items!$A206)</f>
        <v>6001374053061</v>
      </c>
      <c r="B207" s="28" t="str">
        <f>IF(Items!$B206="","",Items!$B206)</f>
        <v>Clere Repairing 300ml</v>
      </c>
      <c r="C207" s="32">
        <f>IF($B207="","",Items!$G206+SUMIFS(PurQty,PurItem,$B207,PurDate,"&lt;="&amp;$D$2)-SUMIFS(SalQty,SalItem,$B207,SalDate,"&lt;="&amp;$D$2)-SUMIFS(WoQty,WoItem,$B207,WoDate,"&lt;="&amp;$D$2)+SUMIFS(AdjQty,AdjItem,$B207,AdjDate,"&lt;="&amp;$D$2)+SUMIFS(LinVarQty,LinItem,$B207,LinPosted,"YES",LinDate,"&lt;="&amp;$D$2,LinID,"&lt;&gt;"&amp;$B$2))</f>
        <v>0</v>
      </c>
      <c r="D207" s="84"/>
      <c r="E207" s="32" t="str">
        <f t="shared" si="6"/>
        <v/>
      </c>
      <c r="F207" s="33">
        <f>IF($B207="","",Items!$I206)</f>
        <v>0</v>
      </c>
      <c r="G207" s="33" t="str">
        <f t="shared" si="7"/>
        <v/>
      </c>
      <c r="H207" s="85"/>
    </row>
    <row r="208" spans="1:8" hidden="1" x14ac:dyDescent="0.25">
      <c r="A208" s="28" t="str">
        <f>IF(Items!$B207="","",Items!$A207)</f>
        <v>616762137603</v>
      </c>
      <c r="B208" s="28" t="str">
        <f>IF(Items!$B207="","",Items!$B207)</f>
        <v>Clere Tropical 400ml</v>
      </c>
      <c r="C208" s="32">
        <f>IF($B208="","",Items!$G207+SUMIFS(PurQty,PurItem,$B208,PurDate,"&lt;="&amp;$D$2)-SUMIFS(SalQty,SalItem,$B208,SalDate,"&lt;="&amp;$D$2)-SUMIFS(WoQty,WoItem,$B208,WoDate,"&lt;="&amp;$D$2)+SUMIFS(AdjQty,AdjItem,$B208,AdjDate,"&lt;="&amp;$D$2)+SUMIFS(LinVarQty,LinItem,$B208,LinPosted,"YES",LinDate,"&lt;="&amp;$D$2,LinID,"&lt;&gt;"&amp;$B$2))</f>
        <v>0</v>
      </c>
      <c r="D208" s="84"/>
      <c r="E208" s="32" t="str">
        <f t="shared" si="6"/>
        <v/>
      </c>
      <c r="F208" s="33">
        <f>IF($B208="","",Items!$I207)</f>
        <v>26.085000000000001</v>
      </c>
      <c r="G208" s="33" t="str">
        <f t="shared" si="7"/>
        <v/>
      </c>
      <c r="H208" s="85"/>
    </row>
    <row r="209" spans="1:8" hidden="1" x14ac:dyDescent="0.25">
      <c r="A209" s="28" t="str">
        <f>IF(Items!$B208="","",Items!$A208)</f>
        <v>616762137597</v>
      </c>
      <c r="B209" s="28" t="str">
        <f>IF(Items!$B208="","",Items!$B208)</f>
        <v>Clere Tropical Coconut 200ml</v>
      </c>
      <c r="C209" s="32">
        <f>IF($B209="","",Items!$G208+SUMIFS(PurQty,PurItem,$B209,PurDate,"&lt;="&amp;$D$2)-SUMIFS(SalQty,SalItem,$B209,SalDate,"&lt;="&amp;$D$2)-SUMIFS(WoQty,WoItem,$B209,WoDate,"&lt;="&amp;$D$2)+SUMIFS(AdjQty,AdjItem,$B209,AdjDate,"&lt;="&amp;$D$2)+SUMIFS(LinVarQty,LinItem,$B209,LinPosted,"YES",LinDate,"&lt;="&amp;$D$2,LinID,"&lt;&gt;"&amp;$B$2))</f>
        <v>0</v>
      </c>
      <c r="D209" s="84"/>
      <c r="E209" s="32" t="str">
        <f t="shared" si="6"/>
        <v/>
      </c>
      <c r="F209" s="33">
        <f>IF($B209="","",Items!$I208)</f>
        <v>13.0425</v>
      </c>
      <c r="G209" s="33" t="str">
        <f t="shared" si="7"/>
        <v/>
      </c>
      <c r="H209" s="85"/>
    </row>
    <row r="210" spans="1:8" hidden="1" x14ac:dyDescent="0.25">
      <c r="A210" s="28" t="str">
        <f>IF(Items!$B209="","",Items!$A209)</f>
        <v>CLORETS123</v>
      </c>
      <c r="B210" s="28" t="str">
        <f>IF(Items!$B209="","",Items!$B209)</f>
        <v>Clorets Gum</v>
      </c>
      <c r="C210" s="32">
        <f>IF($B210="","",Items!$G209+SUMIFS(PurQty,PurItem,$B210,PurDate,"&lt;="&amp;$D$2)-SUMIFS(SalQty,SalItem,$B210,SalDate,"&lt;="&amp;$D$2)-SUMIFS(WoQty,WoItem,$B210,WoDate,"&lt;="&amp;$D$2)+SUMIFS(AdjQty,AdjItem,$B210,AdjDate,"&lt;="&amp;$D$2)+SUMIFS(LinVarQty,LinItem,$B210,LinPosted,"YES",LinDate,"&lt;="&amp;$D$2,LinID,"&lt;&gt;"&amp;$B$2))</f>
        <v>74</v>
      </c>
      <c r="D210" s="84"/>
      <c r="E210" s="32" t="str">
        <f t="shared" si="6"/>
        <v/>
      </c>
      <c r="F210" s="33">
        <f>IF($B210="","",Items!$I209)</f>
        <v>0.65249999999999997</v>
      </c>
      <c r="G210" s="33" t="str">
        <f t="shared" si="7"/>
        <v/>
      </c>
      <c r="H210" s="85"/>
    </row>
    <row r="211" spans="1:8" hidden="1" x14ac:dyDescent="0.25">
      <c r="A211" s="28" t="str">
        <f>IF(Items!$B210="","",Items!$A210)</f>
        <v>5449000009067</v>
      </c>
      <c r="B211" s="28" t="str">
        <f>IF(Items!$B210="","",Items!$B210)</f>
        <v>Coca Cola 2l</v>
      </c>
      <c r="C211" s="32">
        <f>IF($B211="","",Items!$G210+SUMIFS(PurQty,PurItem,$B211,PurDate,"&lt;="&amp;$D$2)-SUMIFS(SalQty,SalItem,$B211,SalDate,"&lt;="&amp;$D$2)-SUMIFS(WoQty,WoItem,$B211,WoDate,"&lt;="&amp;$D$2)+SUMIFS(AdjQty,AdjItem,$B211,AdjDate,"&lt;="&amp;$D$2)+SUMIFS(LinVarQty,LinItem,$B211,LinPosted,"YES",LinDate,"&lt;="&amp;$D$2,LinID,"&lt;&gt;"&amp;$B$2))</f>
        <v>28</v>
      </c>
      <c r="D211" s="84"/>
      <c r="E211" s="32" t="str">
        <f t="shared" si="6"/>
        <v/>
      </c>
      <c r="F211" s="33">
        <f>IF($B211="","",Items!$I210)</f>
        <v>26.085000000000001</v>
      </c>
      <c r="G211" s="33" t="str">
        <f t="shared" si="7"/>
        <v/>
      </c>
      <c r="H211" s="85"/>
    </row>
    <row r="212" spans="1:8" hidden="1" x14ac:dyDescent="0.25">
      <c r="A212" s="28" t="str">
        <f>IF(Items!$B211="","",Items!$A211)</f>
        <v>42117131</v>
      </c>
      <c r="B212" s="28" t="str">
        <f>IF(Items!$B211="","",Items!$B211)</f>
        <v>Cocacola 350mls</v>
      </c>
      <c r="C212" s="32">
        <f>IF($B212="","",Items!$G211+SUMIFS(PurQty,PurItem,$B212,PurDate,"&lt;="&amp;$D$2)-SUMIFS(SalQty,SalItem,$B212,SalDate,"&lt;="&amp;$D$2)-SUMIFS(WoQty,WoItem,$B212,WoDate,"&lt;="&amp;$D$2)+SUMIFS(AdjQty,AdjItem,$B212,AdjDate,"&lt;="&amp;$D$2)+SUMIFS(LinVarQty,LinItem,$B212,LinPosted,"YES",LinDate,"&lt;="&amp;$D$2,LinID,"&lt;&gt;"&amp;$B$2))</f>
        <v>0</v>
      </c>
      <c r="D212" s="84"/>
      <c r="E212" s="32" t="str">
        <f t="shared" si="6"/>
        <v/>
      </c>
      <c r="F212" s="33">
        <f>IF($B212="","",Items!$I211)</f>
        <v>6.5250000000000004</v>
      </c>
      <c r="G212" s="33" t="str">
        <f t="shared" si="7"/>
        <v/>
      </c>
      <c r="H212" s="85"/>
    </row>
    <row r="213" spans="1:8" hidden="1" x14ac:dyDescent="0.25">
      <c r="A213" s="28" t="str">
        <f>IF(Items!$B212="","",Items!$A212)</f>
        <v>5449000140906</v>
      </c>
      <c r="B213" s="28" t="str">
        <f>IF(Items!$B212="","",Items!$B212)</f>
        <v>Cocacola Can 440mls</v>
      </c>
      <c r="C213" s="32">
        <f>IF($B213="","",Items!$G212+SUMIFS(PurQty,PurItem,$B213,PurDate,"&lt;="&amp;$D$2)-SUMIFS(SalQty,SalItem,$B213,SalDate,"&lt;="&amp;$D$2)-SUMIFS(WoQty,WoItem,$B213,WoDate,"&lt;="&amp;$D$2)+SUMIFS(AdjQty,AdjItem,$B213,AdjDate,"&lt;="&amp;$D$2)+SUMIFS(LinVarQty,LinItem,$B213,LinPosted,"YES",LinDate,"&lt;="&amp;$D$2,LinID,"&lt;&gt;"&amp;$B$2))</f>
        <v>0</v>
      </c>
      <c r="D213" s="84"/>
      <c r="E213" s="32" t="str">
        <f t="shared" si="6"/>
        <v/>
      </c>
      <c r="F213" s="33">
        <f>IF($B213="","",Items!$I212)</f>
        <v>11.737500000000001</v>
      </c>
      <c r="G213" s="33" t="str">
        <f t="shared" si="7"/>
        <v/>
      </c>
      <c r="H213" s="85"/>
    </row>
    <row r="214" spans="1:8" hidden="1" x14ac:dyDescent="0.25">
      <c r="A214" s="28" t="str">
        <f>IF(Items!$B213="","",Items!$A213)</f>
        <v>5449000000996</v>
      </c>
      <c r="B214" s="28" t="str">
        <f>IF(Items!$B213="","",Items!$B213)</f>
        <v>Coke Can 330ml</v>
      </c>
      <c r="C214" s="32">
        <f>IF($B214="","",Items!$G213+SUMIFS(PurQty,PurItem,$B214,PurDate,"&lt;="&amp;$D$2)-SUMIFS(SalQty,SalItem,$B214,SalDate,"&lt;="&amp;$D$2)-SUMIFS(WoQty,WoItem,$B214,WoDate,"&lt;="&amp;$D$2)+SUMIFS(AdjQty,AdjItem,$B214,AdjDate,"&lt;="&amp;$D$2)+SUMIFS(LinVarQty,LinItem,$B214,LinPosted,"YES",LinDate,"&lt;="&amp;$D$2,LinID,"&lt;&gt;"&amp;$B$2))</f>
        <v>0</v>
      </c>
      <c r="D214" s="84"/>
      <c r="E214" s="32" t="str">
        <f t="shared" si="6"/>
        <v/>
      </c>
      <c r="F214" s="33">
        <f>IF($B214="","",Items!$I213)</f>
        <v>9.7799999999999994</v>
      </c>
      <c r="G214" s="33" t="str">
        <f t="shared" si="7"/>
        <v/>
      </c>
      <c r="H214" s="85"/>
    </row>
    <row r="215" spans="1:8" hidden="1" x14ac:dyDescent="0.25">
      <c r="A215" s="28" t="str">
        <f>IF(Items!$B214="","",Items!$A214)</f>
        <v>5449000054227</v>
      </c>
      <c r="B215" s="28" t="str">
        <f>IF(Items!$B214="","",Items!$B214)</f>
        <v>Coke Pet 1L</v>
      </c>
      <c r="C215" s="32">
        <f>IF($B215="","",Items!$G214+SUMIFS(PurQty,PurItem,$B215,PurDate,"&lt;="&amp;$D$2)-SUMIFS(SalQty,SalItem,$B215,SalDate,"&lt;="&amp;$D$2)-SUMIFS(WoQty,WoItem,$B215,WoDate,"&lt;="&amp;$D$2)+SUMIFS(AdjQty,AdjItem,$B215,AdjDate,"&lt;="&amp;$D$2)+SUMIFS(LinVarQty,LinItem,$B215,LinPosted,"YES",LinDate,"&lt;="&amp;$D$2,LinID,"&lt;&gt;"&amp;$B$2))</f>
        <v>0</v>
      </c>
      <c r="D215" s="84"/>
      <c r="E215" s="32" t="str">
        <f t="shared" si="6"/>
        <v/>
      </c>
      <c r="F215" s="33">
        <f>IF($B215="","",Items!$I214)</f>
        <v>16.305</v>
      </c>
      <c r="G215" s="33" t="str">
        <f t="shared" si="7"/>
        <v/>
      </c>
      <c r="H215" s="85"/>
    </row>
    <row r="216" spans="1:8" hidden="1" x14ac:dyDescent="0.25">
      <c r="A216" s="28" t="str">
        <f>IF(Items!$B215="","",Items!$A215)</f>
        <v>54491472</v>
      </c>
      <c r="B216" s="28" t="str">
        <f>IF(Items!$B215="","",Items!$B215)</f>
        <v>Coke Pet 500ml</v>
      </c>
      <c r="C216" s="32">
        <f>IF($B216="","",Items!$G215+SUMIFS(PurQty,PurItem,$B216,PurDate,"&lt;="&amp;$D$2)-SUMIFS(SalQty,SalItem,$B216,SalDate,"&lt;="&amp;$D$2)-SUMIFS(WoQty,WoItem,$B216,WoDate,"&lt;="&amp;$D$2)+SUMIFS(AdjQty,AdjItem,$B216,AdjDate,"&lt;="&amp;$D$2)+SUMIFS(LinVarQty,LinItem,$B216,LinPosted,"YES",LinDate,"&lt;="&amp;$D$2,LinID,"&lt;&gt;"&amp;$B$2))</f>
        <v>0</v>
      </c>
      <c r="D216" s="84"/>
      <c r="E216" s="32" t="str">
        <f t="shared" si="6"/>
        <v/>
      </c>
      <c r="F216" s="33">
        <f>IF($B216="","",Items!$I215)</f>
        <v>9.7799999999999994</v>
      </c>
      <c r="G216" s="33" t="str">
        <f t="shared" si="7"/>
        <v/>
      </c>
      <c r="H216" s="85"/>
    </row>
    <row r="217" spans="1:8" hidden="1" x14ac:dyDescent="0.25">
      <c r="A217" s="28" t="str">
        <f>IF(Items!$B216="","",Items!$A216)</f>
        <v>5449000664686</v>
      </c>
      <c r="B217" s="28" t="str">
        <f>IF(Items!$B216="","",Items!$B216)</f>
        <v>Coke Pets 440mls</v>
      </c>
      <c r="C217" s="32">
        <f>IF($B217="","",Items!$G216+SUMIFS(PurQty,PurItem,$B217,PurDate,"&lt;="&amp;$D$2)-SUMIFS(SalQty,SalItem,$B217,SalDate,"&lt;="&amp;$D$2)-SUMIFS(WoQty,WoItem,$B217,WoDate,"&lt;="&amp;$D$2)+SUMIFS(AdjQty,AdjItem,$B217,AdjDate,"&lt;="&amp;$D$2)+SUMIFS(LinVarQty,LinItem,$B217,LinPosted,"YES",LinDate,"&lt;="&amp;$D$2,LinID,"&lt;&gt;"&amp;$B$2))</f>
        <v>40</v>
      </c>
      <c r="D217" s="84"/>
      <c r="E217" s="32" t="str">
        <f t="shared" si="6"/>
        <v/>
      </c>
      <c r="F217" s="33">
        <f>IF($B217="","",Items!$I216)</f>
        <v>9.7799999999999994</v>
      </c>
      <c r="G217" s="33" t="str">
        <f t="shared" si="7"/>
        <v/>
      </c>
      <c r="H217" s="85"/>
    </row>
    <row r="218" spans="1:8" hidden="1" x14ac:dyDescent="0.25">
      <c r="A218" s="28" t="str">
        <f>IF(Items!$B217="","",Items!$A217)</f>
        <v>5449000131843</v>
      </c>
      <c r="B218" s="28" t="str">
        <f>IF(Items!$B217="","",Items!$B217)</f>
        <v>Coke Zero  2l</v>
      </c>
      <c r="C218" s="32">
        <f>IF($B218="","",Items!$G217+SUMIFS(PurQty,PurItem,$B218,PurDate,"&lt;="&amp;$D$2)-SUMIFS(SalQty,SalItem,$B218,SalDate,"&lt;="&amp;$D$2)-SUMIFS(WoQty,WoItem,$B218,WoDate,"&lt;="&amp;$D$2)+SUMIFS(AdjQty,AdjItem,$B218,AdjDate,"&lt;="&amp;$D$2)+SUMIFS(LinVarQty,LinItem,$B218,LinPosted,"YES",LinDate,"&lt;="&amp;$D$2,LinID,"&lt;&gt;"&amp;$B$2))</f>
        <v>0</v>
      </c>
      <c r="D218" s="84"/>
      <c r="E218" s="32" t="str">
        <f t="shared" si="6"/>
        <v/>
      </c>
      <c r="F218" s="33">
        <f>IF($B218="","",Items!$I217)</f>
        <v>26.085000000000001</v>
      </c>
      <c r="G218" s="33" t="str">
        <f t="shared" si="7"/>
        <v/>
      </c>
      <c r="H218" s="85"/>
    </row>
    <row r="219" spans="1:8" hidden="1" x14ac:dyDescent="0.25">
      <c r="A219" s="28" t="str">
        <f>IF(Items!$B218="","",Items!$A218)</f>
        <v>5449000131805</v>
      </c>
      <c r="B219" s="28" t="str">
        <f>IF(Items!$B218="","",Items!$B218)</f>
        <v>Coke Zero Can 330ml</v>
      </c>
      <c r="C219" s="32">
        <f>IF($B219="","",Items!$G218+SUMIFS(PurQty,PurItem,$B219,PurDate,"&lt;="&amp;$D$2)-SUMIFS(SalQty,SalItem,$B219,SalDate,"&lt;="&amp;$D$2)-SUMIFS(WoQty,WoItem,$B219,WoDate,"&lt;="&amp;$D$2)+SUMIFS(AdjQty,AdjItem,$B219,AdjDate,"&lt;="&amp;$D$2)+SUMIFS(LinVarQty,LinItem,$B219,LinPosted,"YES",LinDate,"&lt;="&amp;$D$2,LinID,"&lt;&gt;"&amp;$B$2))</f>
        <v>49</v>
      </c>
      <c r="D219" s="84"/>
      <c r="E219" s="32" t="str">
        <f t="shared" si="6"/>
        <v/>
      </c>
      <c r="F219" s="33">
        <f>IF($B219="","",Items!$I218)</f>
        <v>9.7799999999999994</v>
      </c>
      <c r="G219" s="33" t="str">
        <f t="shared" si="7"/>
        <v/>
      </c>
      <c r="H219" s="85"/>
    </row>
    <row r="220" spans="1:8" hidden="1" x14ac:dyDescent="0.25">
      <c r="A220" s="28" t="str">
        <f>IF(Items!$B219="","",Items!$A219)</f>
        <v>5449000664693</v>
      </c>
      <c r="B220" s="28" t="str">
        <f>IF(Items!$B219="","",Items!$B219)</f>
        <v>Coke Zero Pet 440ml</v>
      </c>
      <c r="C220" s="32">
        <f>IF($B220="","",Items!$G219+SUMIFS(PurQty,PurItem,$B220,PurDate,"&lt;="&amp;$D$2)-SUMIFS(SalQty,SalItem,$B220,SalDate,"&lt;="&amp;$D$2)-SUMIFS(WoQty,WoItem,$B220,WoDate,"&lt;="&amp;$D$2)+SUMIFS(AdjQty,AdjItem,$B220,AdjDate,"&lt;="&amp;$D$2)+SUMIFS(LinVarQty,LinItem,$B220,LinPosted,"YES",LinDate,"&lt;="&amp;$D$2,LinID,"&lt;&gt;"&amp;$B$2))</f>
        <v>1</v>
      </c>
      <c r="D220" s="84"/>
      <c r="E220" s="32" t="str">
        <f t="shared" si="6"/>
        <v/>
      </c>
      <c r="F220" s="33">
        <f>IF($B220="","",Items!$I219)</f>
        <v>9.7799999999999994</v>
      </c>
      <c r="G220" s="33" t="str">
        <f t="shared" si="7"/>
        <v/>
      </c>
      <c r="H220" s="85"/>
    </row>
    <row r="221" spans="1:8" hidden="1" x14ac:dyDescent="0.25">
      <c r="A221" s="28" t="str">
        <f>IF(Items!$B220="","",Items!$A220)</f>
        <v>5449000131836</v>
      </c>
      <c r="B221" s="28" t="str">
        <f>IF(Items!$B220="","",Items!$B220)</f>
        <v>Coke Zero Pet 500ml</v>
      </c>
      <c r="C221" s="32">
        <f>IF($B221="","",Items!$G220+SUMIFS(PurQty,PurItem,$B221,PurDate,"&lt;="&amp;$D$2)-SUMIFS(SalQty,SalItem,$B221,SalDate,"&lt;="&amp;$D$2)-SUMIFS(WoQty,WoItem,$B221,WoDate,"&lt;="&amp;$D$2)+SUMIFS(AdjQty,AdjItem,$B221,AdjDate,"&lt;="&amp;$D$2)+SUMIFS(LinVarQty,LinItem,$B221,LinPosted,"YES",LinDate,"&lt;="&amp;$D$2,LinID,"&lt;&gt;"&amp;$B$2))</f>
        <v>0</v>
      </c>
      <c r="D221" s="84"/>
      <c r="E221" s="32" t="str">
        <f t="shared" si="6"/>
        <v/>
      </c>
      <c r="F221" s="33">
        <f>IF($B221="","",Items!$I220)</f>
        <v>9.7799999999999994</v>
      </c>
      <c r="G221" s="33" t="str">
        <f t="shared" si="7"/>
        <v/>
      </c>
      <c r="H221" s="85"/>
    </row>
    <row r="222" spans="1:8" hidden="1" x14ac:dyDescent="0.25">
      <c r="A222" s="28" t="str">
        <f>IF(Items!$B221="","",Items!$A221)</f>
        <v>6006117000821</v>
      </c>
      <c r="B222" s="28" t="str">
        <f>IF(Items!$B221="","",Items!$B221)</f>
        <v>Colcom Bacon 250g</v>
      </c>
      <c r="C222" s="32">
        <f>IF($B222="","",Items!$G221+SUMIFS(PurQty,PurItem,$B222,PurDate,"&lt;="&amp;$D$2)-SUMIFS(SalQty,SalItem,$B222,SalDate,"&lt;="&amp;$D$2)-SUMIFS(WoQty,WoItem,$B222,WoDate,"&lt;="&amp;$D$2)+SUMIFS(AdjQty,AdjItem,$B222,AdjDate,"&lt;="&amp;$D$2)+SUMIFS(LinVarQty,LinItem,$B222,LinPosted,"YES",LinDate,"&lt;="&amp;$D$2,LinID,"&lt;&gt;"&amp;$B$2))</f>
        <v>0</v>
      </c>
      <c r="D222" s="84"/>
      <c r="E222" s="32" t="str">
        <f t="shared" si="6"/>
        <v/>
      </c>
      <c r="F222" s="33">
        <f>IF($B222="","",Items!$I221)</f>
        <v>39.127499999999998</v>
      </c>
      <c r="G222" s="33" t="str">
        <f t="shared" si="7"/>
        <v/>
      </c>
      <c r="H222" s="85"/>
    </row>
    <row r="223" spans="1:8" hidden="1" x14ac:dyDescent="0.25">
      <c r="A223" s="28" t="str">
        <f>IF(Items!$B222="","",Items!$A222)</f>
        <v>6006117004171</v>
      </c>
      <c r="B223" s="28" t="str">
        <f>IF(Items!$B222="","",Items!$B222)</f>
        <v>Colcom Beef Polony</v>
      </c>
      <c r="C223" s="32">
        <f>IF($B223="","",Items!$G222+SUMIFS(PurQty,PurItem,$B223,PurDate,"&lt;="&amp;$D$2)-SUMIFS(SalQty,SalItem,$B223,SalDate,"&lt;="&amp;$D$2)-SUMIFS(WoQty,WoItem,$B223,WoDate,"&lt;="&amp;$D$2)+SUMIFS(AdjQty,AdjItem,$B223,AdjDate,"&lt;="&amp;$D$2)+SUMIFS(LinVarQty,LinItem,$B223,LinPosted,"YES",LinDate,"&lt;="&amp;$D$2,LinID,"&lt;&gt;"&amp;$B$2))</f>
        <v>8</v>
      </c>
      <c r="D223" s="84"/>
      <c r="E223" s="32" t="str">
        <f t="shared" si="6"/>
        <v/>
      </c>
      <c r="F223" s="33">
        <f>IF($B223="","",Items!$I222)</f>
        <v>19.567499999999999</v>
      </c>
      <c r="G223" s="33" t="str">
        <f t="shared" si="7"/>
        <v/>
      </c>
      <c r="H223" s="85"/>
    </row>
    <row r="224" spans="1:8" hidden="1" x14ac:dyDescent="0.25">
      <c r="A224" s="28" t="str">
        <f>IF(Items!$B223="","",Items!$A223)</f>
        <v>6006117005314</v>
      </c>
      <c r="B224" s="28" t="str">
        <f>IF(Items!$B223="","",Items!$B223)</f>
        <v>Colcom Beef Polony150g</v>
      </c>
      <c r="C224" s="32">
        <f>IF($B224="","",Items!$G223+SUMIFS(PurQty,PurItem,$B224,PurDate,"&lt;="&amp;$D$2)-SUMIFS(SalQty,SalItem,$B224,SalDate,"&lt;="&amp;$D$2)-SUMIFS(WoQty,WoItem,$B224,WoDate,"&lt;="&amp;$D$2)+SUMIFS(AdjQty,AdjItem,$B224,AdjDate,"&lt;="&amp;$D$2)+SUMIFS(LinVarQty,LinItem,$B224,LinPosted,"YES",LinDate,"&lt;="&amp;$D$2,LinID,"&lt;&gt;"&amp;$B$2))</f>
        <v>0</v>
      </c>
      <c r="D224" s="84"/>
      <c r="E224" s="32" t="str">
        <f t="shared" si="6"/>
        <v/>
      </c>
      <c r="F224" s="33">
        <f>IF($B224="","",Items!$I223)</f>
        <v>13.0425</v>
      </c>
      <c r="G224" s="33" t="str">
        <f t="shared" si="7"/>
        <v/>
      </c>
      <c r="H224" s="85"/>
    </row>
    <row r="225" spans="1:8" hidden="1" x14ac:dyDescent="0.25">
      <c r="A225" s="28" t="str">
        <f>IF(Items!$B224="","",Items!$A224)</f>
        <v>6006117004140</v>
      </c>
      <c r="B225" s="28" t="str">
        <f>IF(Items!$B224="","",Items!$B224)</f>
        <v>Colcom Chicken Polony</v>
      </c>
      <c r="C225" s="32">
        <f>IF($B225="","",Items!$G224+SUMIFS(PurQty,PurItem,$B225,PurDate,"&lt;="&amp;$D$2)-SUMIFS(SalQty,SalItem,$B225,SalDate,"&lt;="&amp;$D$2)-SUMIFS(WoQty,WoItem,$B225,WoDate,"&lt;="&amp;$D$2)+SUMIFS(AdjQty,AdjItem,$B225,AdjDate,"&lt;="&amp;$D$2)+SUMIFS(LinVarQty,LinItem,$B225,LinPosted,"YES",LinDate,"&lt;="&amp;$D$2,LinID,"&lt;&gt;"&amp;$B$2))</f>
        <v>0</v>
      </c>
      <c r="D225" s="84"/>
      <c r="E225" s="32" t="str">
        <f t="shared" si="6"/>
        <v/>
      </c>
      <c r="F225" s="33">
        <f>IF($B225="","",Items!$I224)</f>
        <v>19.567499999999999</v>
      </c>
      <c r="G225" s="33" t="str">
        <f t="shared" si="7"/>
        <v/>
      </c>
      <c r="H225" s="85"/>
    </row>
    <row r="226" spans="1:8" hidden="1" x14ac:dyDescent="0.25">
      <c r="A226" s="28" t="str">
        <f>IF(Items!$B225="","",Items!$A225)</f>
        <v>6006117005369</v>
      </c>
      <c r="B226" s="28" t="str">
        <f>IF(Items!$B225="","",Items!$B225)</f>
        <v>Colcom Chickn Pol 150g</v>
      </c>
      <c r="C226" s="32">
        <f>IF($B226="","",Items!$G225+SUMIFS(PurQty,PurItem,$B226,PurDate,"&lt;="&amp;$D$2)-SUMIFS(SalQty,SalItem,$B226,SalDate,"&lt;="&amp;$D$2)-SUMIFS(WoQty,WoItem,$B226,WoDate,"&lt;="&amp;$D$2)+SUMIFS(AdjQty,AdjItem,$B226,AdjDate,"&lt;="&amp;$D$2)+SUMIFS(LinVarQty,LinItem,$B226,LinPosted,"YES",LinDate,"&lt;="&amp;$D$2,LinID,"&lt;&gt;"&amp;$B$2))</f>
        <v>0</v>
      </c>
      <c r="D226" s="84"/>
      <c r="E226" s="32" t="str">
        <f t="shared" si="6"/>
        <v/>
      </c>
      <c r="F226" s="33">
        <f>IF($B226="","",Items!$I225)</f>
        <v>16.305</v>
      </c>
      <c r="G226" s="33" t="str">
        <f t="shared" si="7"/>
        <v/>
      </c>
      <c r="H226" s="85"/>
    </row>
    <row r="227" spans="1:8" hidden="1" x14ac:dyDescent="0.25">
      <c r="A227" s="28" t="str">
        <f>IF(Items!$B226="","",Items!$A226)</f>
        <v>6006117000043</v>
      </c>
      <c r="B227" s="28" t="str">
        <f>IF(Items!$B226="","",Items!$B226)</f>
        <v>Colcom Frankfurter 500g</v>
      </c>
      <c r="C227" s="32">
        <f>IF($B227="","",Items!$G226+SUMIFS(PurQty,PurItem,$B227,PurDate,"&lt;="&amp;$D$2)-SUMIFS(SalQty,SalItem,$B227,SalDate,"&lt;="&amp;$D$2)-SUMIFS(WoQty,WoItem,$B227,WoDate,"&lt;="&amp;$D$2)+SUMIFS(AdjQty,AdjItem,$B227,AdjDate,"&lt;="&amp;$D$2)+SUMIFS(LinVarQty,LinItem,$B227,LinPosted,"YES",LinDate,"&lt;="&amp;$D$2,LinID,"&lt;&gt;"&amp;$B$2))</f>
        <v>0</v>
      </c>
      <c r="D227" s="84"/>
      <c r="E227" s="32" t="str">
        <f t="shared" si="6"/>
        <v/>
      </c>
      <c r="F227" s="33">
        <f>IF($B227="","",Items!$I226)</f>
        <v>39.127499999999998</v>
      </c>
      <c r="G227" s="33" t="str">
        <f t="shared" si="7"/>
        <v/>
      </c>
      <c r="H227" s="85"/>
    </row>
    <row r="228" spans="1:8" hidden="1" x14ac:dyDescent="0.25">
      <c r="A228" s="28" t="str">
        <f>IF(Items!$B227="","",Items!$A227)</f>
        <v>6006117004119</v>
      </c>
      <c r="B228" s="28" t="str">
        <f>IF(Items!$B227="","",Items!$B227)</f>
        <v>Colcom Pork Polony</v>
      </c>
      <c r="C228" s="32">
        <f>IF($B228="","",Items!$G227+SUMIFS(PurQty,PurItem,$B228,PurDate,"&lt;="&amp;$D$2)-SUMIFS(SalQty,SalItem,$B228,SalDate,"&lt;="&amp;$D$2)-SUMIFS(WoQty,WoItem,$B228,WoDate,"&lt;="&amp;$D$2)+SUMIFS(AdjQty,AdjItem,$B228,AdjDate,"&lt;="&amp;$D$2)+SUMIFS(LinVarQty,LinItem,$B228,LinPosted,"YES",LinDate,"&lt;="&amp;$D$2,LinID,"&lt;&gt;"&amp;$B$2))</f>
        <v>0</v>
      </c>
      <c r="D228" s="84"/>
      <c r="E228" s="32" t="str">
        <f t="shared" si="6"/>
        <v/>
      </c>
      <c r="F228" s="33">
        <f>IF($B228="","",Items!$I227)</f>
        <v>19.567499999999999</v>
      </c>
      <c r="G228" s="33" t="str">
        <f t="shared" si="7"/>
        <v/>
      </c>
      <c r="H228" s="85"/>
    </row>
    <row r="229" spans="1:8" hidden="1" x14ac:dyDescent="0.25">
      <c r="A229" s="28" t="str">
        <f>IF(Items!$B228="","",Items!$A228)</f>
        <v>6006117000500</v>
      </c>
      <c r="B229" s="28" t="str">
        <f>IF(Items!$B228="","",Items!$B228)</f>
        <v>Colcom Sliced Polony</v>
      </c>
      <c r="C229" s="32">
        <f>IF($B229="","",Items!$G228+SUMIFS(PurQty,PurItem,$B229,PurDate,"&lt;="&amp;$D$2)-SUMIFS(SalQty,SalItem,$B229,SalDate,"&lt;="&amp;$D$2)-SUMIFS(WoQty,WoItem,$B229,WoDate,"&lt;="&amp;$D$2)+SUMIFS(AdjQty,AdjItem,$B229,AdjDate,"&lt;="&amp;$D$2)+SUMIFS(LinVarQty,LinItem,$B229,LinPosted,"YES",LinDate,"&lt;="&amp;$D$2,LinID,"&lt;&gt;"&amp;$B$2))</f>
        <v>0</v>
      </c>
      <c r="D229" s="84"/>
      <c r="E229" s="32" t="str">
        <f t="shared" si="6"/>
        <v/>
      </c>
      <c r="F229" s="33">
        <f>IF($B229="","",Items!$I228)</f>
        <v>32.467500000000001</v>
      </c>
      <c r="G229" s="33" t="str">
        <f t="shared" si="7"/>
        <v/>
      </c>
      <c r="H229" s="85"/>
    </row>
    <row r="230" spans="1:8" hidden="1" x14ac:dyDescent="0.25">
      <c r="A230" s="28" t="str">
        <f>IF(Items!$B229="","",Items!$A229)</f>
        <v>6001067021452</v>
      </c>
      <c r="B230" s="28" t="str">
        <f>IF(Items!$B229="","",Items!$B229)</f>
        <v>COLGATE HERBAL</v>
      </c>
      <c r="C230" s="32">
        <f>IF($B230="","",Items!$G229+SUMIFS(PurQty,PurItem,$B230,PurDate,"&lt;="&amp;$D$2)-SUMIFS(SalQty,SalItem,$B230,SalDate,"&lt;="&amp;$D$2)-SUMIFS(WoQty,WoItem,$B230,WoDate,"&lt;="&amp;$D$2)+SUMIFS(AdjQty,AdjItem,$B230,AdjDate,"&lt;="&amp;$D$2)+SUMIFS(LinVarQty,LinItem,$B230,LinPosted,"YES",LinDate,"&lt;="&amp;$D$2,LinID,"&lt;&gt;"&amp;$B$2))</f>
        <v>0</v>
      </c>
      <c r="D230" s="84"/>
      <c r="E230" s="32" t="str">
        <f t="shared" si="6"/>
        <v/>
      </c>
      <c r="F230" s="33">
        <f>IF($B230="","",Items!$I229)</f>
        <v>16.237500000000001</v>
      </c>
      <c r="G230" s="33" t="str">
        <f t="shared" si="7"/>
        <v/>
      </c>
      <c r="H230" s="85"/>
    </row>
    <row r="231" spans="1:8" hidden="1" x14ac:dyDescent="0.25">
      <c r="A231" s="28" t="str">
        <f>IF(Items!$B230="","",Items!$A230)</f>
        <v>6920354814891</v>
      </c>
      <c r="B231" s="28" t="str">
        <f>IF(Items!$B230="","",Items!$B230)</f>
        <v>Colgate T/A Toothpaste 100ml</v>
      </c>
      <c r="C231" s="32">
        <f>IF($B231="","",Items!$G230+SUMIFS(PurQty,PurItem,$B231,PurDate,"&lt;="&amp;$D$2)-SUMIFS(SalQty,SalItem,$B231,SalDate,"&lt;="&amp;$D$2)-SUMIFS(WoQty,WoItem,$B231,WoDate,"&lt;="&amp;$D$2)+SUMIFS(AdjQty,AdjItem,$B231,AdjDate,"&lt;="&amp;$D$2)+SUMIFS(LinVarQty,LinItem,$B231,LinPosted,"YES",LinDate,"&lt;="&amp;$D$2,LinID,"&lt;&gt;"&amp;$B$2))</f>
        <v>0</v>
      </c>
      <c r="D231" s="84"/>
      <c r="E231" s="32" t="str">
        <f t="shared" si="6"/>
        <v/>
      </c>
      <c r="F231" s="33">
        <f>IF($B231="","",Items!$I230)</f>
        <v>16.237500000000001</v>
      </c>
      <c r="G231" s="33" t="str">
        <f t="shared" si="7"/>
        <v/>
      </c>
      <c r="H231" s="85"/>
    </row>
    <row r="232" spans="1:8" hidden="1" x14ac:dyDescent="0.25">
      <c r="A232" s="28" t="str">
        <f>IF(Items!$B231="","",Items!$A231)</f>
        <v>6920354814907</v>
      </c>
      <c r="B232" s="28" t="str">
        <f>IF(Items!$B231="","",Items!$B231)</f>
        <v>Colgate T/A Toothpaste 50ml</v>
      </c>
      <c r="C232" s="32">
        <f>IF($B232="","",Items!$G231+SUMIFS(PurQty,PurItem,$B232,PurDate,"&lt;="&amp;$D$2)-SUMIFS(SalQty,SalItem,$B232,SalDate,"&lt;="&amp;$D$2)-SUMIFS(WoQty,WoItem,$B232,WoDate,"&lt;="&amp;$D$2)+SUMIFS(AdjQty,AdjItem,$B232,AdjDate,"&lt;="&amp;$D$2)+SUMIFS(LinVarQty,LinItem,$B232,LinPosted,"YES",LinDate,"&lt;="&amp;$D$2,LinID,"&lt;&gt;"&amp;$B$2))</f>
        <v>0</v>
      </c>
      <c r="D232" s="84"/>
      <c r="E232" s="32" t="str">
        <f t="shared" si="6"/>
        <v/>
      </c>
      <c r="F232" s="33">
        <f>IF($B232="","",Items!$I231)</f>
        <v>13.0425</v>
      </c>
      <c r="G232" s="33" t="str">
        <f t="shared" si="7"/>
        <v/>
      </c>
      <c r="H232" s="85"/>
    </row>
    <row r="233" spans="1:8" hidden="1" x14ac:dyDescent="0.25">
      <c r="A233" s="28" t="str">
        <f>IF(Items!$B232="","",Items!$A232)</f>
        <v>A97</v>
      </c>
      <c r="B233" s="28" t="str">
        <f>IF(Items!$B232="","",Items!$B232)</f>
        <v>Colgate Toothbrush</v>
      </c>
      <c r="C233" s="32">
        <f>IF($B233="","",Items!$G232+SUMIFS(PurQty,PurItem,$B233,PurDate,"&lt;="&amp;$D$2)-SUMIFS(SalQty,SalItem,$B233,SalDate,"&lt;="&amp;$D$2)-SUMIFS(WoQty,WoItem,$B233,WoDate,"&lt;="&amp;$D$2)+SUMIFS(AdjQty,AdjItem,$B233,AdjDate,"&lt;="&amp;$D$2)+SUMIFS(LinVarQty,LinItem,$B233,LinPosted,"YES",LinDate,"&lt;="&amp;$D$2,LinID,"&lt;&gt;"&amp;$B$2))</f>
        <v>26</v>
      </c>
      <c r="D233" s="84"/>
      <c r="E233" s="32" t="str">
        <f t="shared" si="6"/>
        <v/>
      </c>
      <c r="F233" s="33">
        <f>IF($B233="","",Items!$I232)</f>
        <v>9.7799999999999994</v>
      </c>
      <c r="G233" s="33" t="str">
        <f t="shared" si="7"/>
        <v/>
      </c>
      <c r="H233" s="85"/>
    </row>
    <row r="234" spans="1:8" hidden="1" x14ac:dyDescent="0.25">
      <c r="A234" s="28" t="str">
        <f>IF(Items!$B233="","",Items!$A233)</f>
        <v>6001067066613</v>
      </c>
      <c r="B234" s="28" t="str">
        <f>IF(Items!$B233="","",Items!$B233)</f>
        <v>Colgate Toothpaste 100ml</v>
      </c>
      <c r="C234" s="32">
        <f>IF($B234="","",Items!$G233+SUMIFS(PurQty,PurItem,$B234,PurDate,"&lt;="&amp;$D$2)-SUMIFS(SalQty,SalItem,$B234,SalDate,"&lt;="&amp;$D$2)-SUMIFS(WoQty,WoItem,$B234,WoDate,"&lt;="&amp;$D$2)+SUMIFS(AdjQty,AdjItem,$B234,AdjDate,"&lt;="&amp;$D$2)+SUMIFS(LinVarQty,LinItem,$B234,LinPosted,"YES",LinDate,"&lt;="&amp;$D$2,LinID,"&lt;&gt;"&amp;$B$2))</f>
        <v>0</v>
      </c>
      <c r="D234" s="84"/>
      <c r="E234" s="32" t="str">
        <f t="shared" si="6"/>
        <v/>
      </c>
      <c r="F234" s="33">
        <f>IF($B234="","",Items!$I233)</f>
        <v>16.305</v>
      </c>
      <c r="G234" s="33" t="str">
        <f t="shared" si="7"/>
        <v/>
      </c>
      <c r="H234" s="85"/>
    </row>
    <row r="235" spans="1:8" hidden="1" x14ac:dyDescent="0.25">
      <c r="A235" s="28" t="str">
        <f>IF(Items!$B234="","",Items!$A234)</f>
        <v>6001067066538</v>
      </c>
      <c r="B235" s="28" t="str">
        <f>IF(Items!$B234="","",Items!$B234)</f>
        <v>Colgate Toothpaste 50ml</v>
      </c>
      <c r="C235" s="32">
        <f>IF($B235="","",Items!$G234+SUMIFS(PurQty,PurItem,$B235,PurDate,"&lt;="&amp;$D$2)-SUMIFS(SalQty,SalItem,$B235,SalDate,"&lt;="&amp;$D$2)-SUMIFS(WoQty,WoItem,$B235,WoDate,"&lt;="&amp;$D$2)+SUMIFS(AdjQty,AdjItem,$B235,AdjDate,"&lt;="&amp;$D$2)+SUMIFS(LinVarQty,LinItem,$B235,LinPosted,"YES",LinDate,"&lt;="&amp;$D$2,LinID,"&lt;&gt;"&amp;$B$2))</f>
        <v>0</v>
      </c>
      <c r="D235" s="84"/>
      <c r="E235" s="32" t="str">
        <f t="shared" si="6"/>
        <v/>
      </c>
      <c r="F235" s="33">
        <f>IF($B235="","",Items!$I234)</f>
        <v>13.0425</v>
      </c>
      <c r="G235" s="33" t="str">
        <f t="shared" si="7"/>
        <v/>
      </c>
      <c r="H235" s="85"/>
    </row>
    <row r="236" spans="1:8" hidden="1" x14ac:dyDescent="0.25">
      <c r="A236" s="28" t="str">
        <f>IF(Items!$B235="","",Items!$A235)</f>
        <v>784099880568</v>
      </c>
      <c r="B236" s="28" t="str">
        <f>IF(Items!$B235="","",Items!$B235)</f>
        <v>Cookmore Cooking Oil 2L</v>
      </c>
      <c r="C236" s="32">
        <f>IF($B236="","",Items!$G235+SUMIFS(PurQty,PurItem,$B236,PurDate,"&lt;="&amp;$D$2)-SUMIFS(SalQty,SalItem,$B236,SalDate,"&lt;="&amp;$D$2)-SUMIFS(WoQty,WoItem,$B236,WoDate,"&lt;="&amp;$D$2)+SUMIFS(AdjQty,AdjItem,$B236,AdjDate,"&lt;="&amp;$D$2)+SUMIFS(LinVarQty,LinItem,$B236,LinPosted,"YES",LinDate,"&lt;="&amp;$D$2,LinID,"&lt;&gt;"&amp;$B$2))</f>
        <v>0</v>
      </c>
      <c r="D236" s="84"/>
      <c r="E236" s="32" t="str">
        <f t="shared" si="6"/>
        <v/>
      </c>
      <c r="F236" s="33">
        <f>IF($B236="","",Items!$I235)</f>
        <v>63.75</v>
      </c>
      <c r="G236" s="33" t="str">
        <f t="shared" si="7"/>
        <v/>
      </c>
      <c r="H236" s="85"/>
    </row>
    <row r="237" spans="1:8" hidden="1" x14ac:dyDescent="0.25">
      <c r="A237" s="28" t="str">
        <f>IF(Items!$B236="","",Items!$A236)</f>
        <v>6008119210079</v>
      </c>
      <c r="B237" s="28" t="str">
        <f>IF(Items!$B236="","",Items!$B236)</f>
        <v>Cotton Wool  Nurse 250g</v>
      </c>
      <c r="C237" s="32">
        <f>IF($B237="","",Items!$G236+SUMIFS(PurQty,PurItem,$B237,PurDate,"&lt;="&amp;$D$2)-SUMIFS(SalQty,SalItem,$B237,SalDate,"&lt;="&amp;$D$2)-SUMIFS(WoQty,WoItem,$B237,WoDate,"&lt;="&amp;$D$2)+SUMIFS(AdjQty,AdjItem,$B237,AdjDate,"&lt;="&amp;$D$2)+SUMIFS(LinVarQty,LinItem,$B237,LinPosted,"YES",LinDate,"&lt;="&amp;$D$2,LinID,"&lt;&gt;"&amp;$B$2))</f>
        <v>0</v>
      </c>
      <c r="D237" s="84"/>
      <c r="E237" s="32" t="str">
        <f t="shared" si="6"/>
        <v/>
      </c>
      <c r="F237" s="33">
        <f>IF($B237="","",Items!$I236)</f>
        <v>32.61</v>
      </c>
      <c r="G237" s="33" t="str">
        <f t="shared" si="7"/>
        <v/>
      </c>
      <c r="H237" s="85"/>
    </row>
    <row r="238" spans="1:8" hidden="1" x14ac:dyDescent="0.25">
      <c r="A238" s="28" t="str">
        <f>IF(Items!$B237="","",Items!$A237)</f>
        <v>6009803080763</v>
      </c>
      <c r="B238" s="28" t="str">
        <f>IF(Items!$B237="","",Items!$B237)</f>
        <v>Cotton Wool Health  Hygiene 100g</v>
      </c>
      <c r="C238" s="32">
        <f>IF($B238="","",Items!$G237+SUMIFS(PurQty,PurItem,$B238,PurDate,"&lt;="&amp;$D$2)-SUMIFS(SalQty,SalItem,$B238,SalDate,"&lt;="&amp;$D$2)-SUMIFS(WoQty,WoItem,$B238,WoDate,"&lt;="&amp;$D$2)+SUMIFS(AdjQty,AdjItem,$B238,AdjDate,"&lt;="&amp;$D$2)+SUMIFS(LinVarQty,LinItem,$B238,LinPosted,"YES",LinDate,"&lt;="&amp;$D$2,LinID,"&lt;&gt;"&amp;$B$2))</f>
        <v>0</v>
      </c>
      <c r="D238" s="84"/>
      <c r="E238" s="32" t="str">
        <f t="shared" si="6"/>
        <v/>
      </c>
      <c r="F238" s="33">
        <f>IF($B238="","",Items!$I237)</f>
        <v>16.305</v>
      </c>
      <c r="G238" s="33" t="str">
        <f t="shared" si="7"/>
        <v/>
      </c>
      <c r="H238" s="85"/>
    </row>
    <row r="239" spans="1:8" hidden="1" x14ac:dyDescent="0.25">
      <c r="A239" s="28" t="str">
        <f>IF(Items!$B238="","",Items!$A238)</f>
        <v>6009635830000</v>
      </c>
      <c r="B239" s="28" t="str">
        <f>IF(Items!$B238="","",Items!$B238)</f>
        <v>Counter Book 1q 96pgs</v>
      </c>
      <c r="C239" s="32">
        <f>IF($B239="","",Items!$G238+SUMIFS(PurQty,PurItem,$B239,PurDate,"&lt;="&amp;$D$2)-SUMIFS(SalQty,SalItem,$B239,SalDate,"&lt;="&amp;$D$2)-SUMIFS(WoQty,WoItem,$B239,WoDate,"&lt;="&amp;$D$2)+SUMIFS(AdjQty,AdjItem,$B239,AdjDate,"&lt;="&amp;$D$2)+SUMIFS(LinVarQty,LinItem,$B239,LinPosted,"YES",LinDate,"&lt;="&amp;$D$2,LinID,"&lt;&gt;"&amp;$B$2))</f>
        <v>0</v>
      </c>
      <c r="D239" s="84"/>
      <c r="E239" s="32" t="str">
        <f t="shared" si="6"/>
        <v/>
      </c>
      <c r="F239" s="33">
        <f>IF($B239="","",Items!$I238)</f>
        <v>13.0425</v>
      </c>
      <c r="G239" s="33" t="str">
        <f t="shared" si="7"/>
        <v/>
      </c>
      <c r="H239" s="85"/>
    </row>
    <row r="240" spans="1:8" hidden="1" x14ac:dyDescent="0.25">
      <c r="A240" s="28" t="str">
        <f>IF(Items!$B239="","",Items!$A239)</f>
        <v>6009803563327</v>
      </c>
      <c r="B240" s="28" t="str">
        <f>IF(Items!$B239="","",Items!$B239)</f>
        <v>Counter Book 2q 192pgs</v>
      </c>
      <c r="C240" s="32">
        <f>IF($B240="","",Items!$G239+SUMIFS(PurQty,PurItem,$B240,PurDate,"&lt;="&amp;$D$2)-SUMIFS(SalQty,SalItem,$B240,SalDate,"&lt;="&amp;$D$2)-SUMIFS(WoQty,WoItem,$B240,WoDate,"&lt;="&amp;$D$2)+SUMIFS(AdjQty,AdjItem,$B240,AdjDate,"&lt;="&amp;$D$2)+SUMIFS(LinVarQty,LinItem,$B240,LinPosted,"YES",LinDate,"&lt;="&amp;$D$2,LinID,"&lt;&gt;"&amp;$B$2))</f>
        <v>0</v>
      </c>
      <c r="D240" s="84"/>
      <c r="E240" s="32" t="str">
        <f t="shared" si="6"/>
        <v/>
      </c>
      <c r="F240" s="33">
        <f>IF($B240="","",Items!$I239)</f>
        <v>19.567499999999999</v>
      </c>
      <c r="G240" s="33" t="str">
        <f t="shared" si="7"/>
        <v/>
      </c>
      <c r="H240" s="85"/>
    </row>
    <row r="241" spans="1:8" hidden="1" x14ac:dyDescent="0.25">
      <c r="A241" s="28" t="str">
        <f>IF(Items!$B240="","",Items!$A240)</f>
        <v>6009635830123</v>
      </c>
      <c r="B241" s="28" t="str">
        <f>IF(Items!$B240="","",Items!$B240)</f>
        <v>Counter Book 3q 288pgs</v>
      </c>
      <c r="C241" s="32">
        <f>IF($B241="","",Items!$G240+SUMIFS(PurQty,PurItem,$B241,PurDate,"&lt;="&amp;$D$2)-SUMIFS(SalQty,SalItem,$B241,SalDate,"&lt;="&amp;$D$2)-SUMIFS(WoQty,WoItem,$B241,WoDate,"&lt;="&amp;$D$2)+SUMIFS(AdjQty,AdjItem,$B241,AdjDate,"&lt;="&amp;$D$2)+SUMIFS(LinVarQty,LinItem,$B241,LinPosted,"YES",LinDate,"&lt;="&amp;$D$2,LinID,"&lt;&gt;"&amp;$B$2))</f>
        <v>0</v>
      </c>
      <c r="D241" s="84"/>
      <c r="E241" s="32" t="str">
        <f t="shared" si="6"/>
        <v/>
      </c>
      <c r="F241" s="33">
        <f>IF($B241="","",Items!$I240)</f>
        <v>29.3475</v>
      </c>
      <c r="G241" s="33" t="str">
        <f t="shared" si="7"/>
        <v/>
      </c>
      <c r="H241" s="85"/>
    </row>
    <row r="242" spans="1:8" hidden="1" x14ac:dyDescent="0.25">
      <c r="A242" s="28" t="str">
        <f>IF(Items!$B241="","",Items!$A241)</f>
        <v>6009698063155</v>
      </c>
      <c r="B242" s="28" t="str">
        <f>IF(Items!$B241="","",Items!$B241)</f>
        <v>Counter Book Brown 1q 96pgs</v>
      </c>
      <c r="C242" s="32">
        <f>IF($B242="","",Items!$G241+SUMIFS(PurQty,PurItem,$B242,PurDate,"&lt;="&amp;$D$2)-SUMIFS(SalQty,SalItem,$B242,SalDate,"&lt;="&amp;$D$2)-SUMIFS(WoQty,WoItem,$B242,WoDate,"&lt;="&amp;$D$2)+SUMIFS(AdjQty,AdjItem,$B242,AdjDate,"&lt;="&amp;$D$2)+SUMIFS(LinVarQty,LinItem,$B242,LinPosted,"YES",LinDate,"&lt;="&amp;$D$2,LinID,"&lt;&gt;"&amp;$B$2))</f>
        <v>0</v>
      </c>
      <c r="D242" s="84"/>
      <c r="E242" s="32" t="str">
        <f t="shared" si="6"/>
        <v/>
      </c>
      <c r="F242" s="33">
        <f>IF($B242="","",Items!$I241)</f>
        <v>13.0425</v>
      </c>
      <c r="G242" s="33" t="str">
        <f t="shared" si="7"/>
        <v/>
      </c>
      <c r="H242" s="85"/>
    </row>
    <row r="243" spans="1:8" hidden="1" x14ac:dyDescent="0.25">
      <c r="A243" s="28" t="str">
        <f>IF(Items!$B242="","",Items!$A242)</f>
        <v>1738</v>
      </c>
      <c r="B243" s="28" t="str">
        <f>IF(Items!$B242="","",Items!$B242)</f>
        <v>Cream Puff</v>
      </c>
      <c r="C243" s="32">
        <f>IF($B243="","",Items!$G242+SUMIFS(PurQty,PurItem,$B243,PurDate,"&lt;="&amp;$D$2)-SUMIFS(SalQty,SalItem,$B243,SalDate,"&lt;="&amp;$D$2)-SUMIFS(WoQty,WoItem,$B243,WoDate,"&lt;="&amp;$D$2)+SUMIFS(AdjQty,AdjItem,$B243,AdjDate,"&lt;="&amp;$D$2)+SUMIFS(LinVarQty,LinItem,$B243,LinPosted,"YES",LinDate,"&lt;="&amp;$D$2,LinID,"&lt;&gt;"&amp;$B$2))</f>
        <v>0</v>
      </c>
      <c r="D243" s="84"/>
      <c r="E243" s="32" t="str">
        <f t="shared" si="6"/>
        <v/>
      </c>
      <c r="F243" s="33">
        <f>IF($B243="","",Items!$I242)</f>
        <v>9.7799999999999994</v>
      </c>
      <c r="G243" s="33" t="str">
        <f t="shared" si="7"/>
        <v/>
      </c>
      <c r="H243" s="85"/>
    </row>
    <row r="244" spans="1:8" hidden="1" x14ac:dyDescent="0.25">
      <c r="A244" s="28" t="str">
        <f>IF(Items!$B243="","",Items!$A243)</f>
        <v>54490000664846</v>
      </c>
      <c r="B244" s="28" t="str">
        <f>IF(Items!$B243="","",Items!$B243)</f>
        <v>Creme Soda Pet 440ml</v>
      </c>
      <c r="C244" s="32">
        <f>IF($B244="","",Items!$G243+SUMIFS(PurQty,PurItem,$B244,PurDate,"&lt;="&amp;$D$2)-SUMIFS(SalQty,SalItem,$B244,SalDate,"&lt;="&amp;$D$2)-SUMIFS(WoQty,WoItem,$B244,WoDate,"&lt;="&amp;$D$2)+SUMIFS(AdjQty,AdjItem,$B244,AdjDate,"&lt;="&amp;$D$2)+SUMIFS(LinVarQty,LinItem,$B244,LinPosted,"YES",LinDate,"&lt;="&amp;$D$2,LinID,"&lt;&gt;"&amp;$B$2))</f>
        <v>0</v>
      </c>
      <c r="D244" s="84"/>
      <c r="E244" s="32" t="str">
        <f t="shared" si="6"/>
        <v/>
      </c>
      <c r="F244" s="33">
        <f>IF($B244="","",Items!$I243)</f>
        <v>9.7799999999999994</v>
      </c>
      <c r="G244" s="33" t="str">
        <f t="shared" si="7"/>
        <v/>
      </c>
      <c r="H244" s="85"/>
    </row>
    <row r="245" spans="1:8" hidden="1" x14ac:dyDescent="0.25">
      <c r="A245" s="28" t="str">
        <f>IF(Items!$B244="","",Items!$A244)</f>
        <v>6001308204262</v>
      </c>
      <c r="B245" s="28" t="str">
        <f>IF(Items!$B244="","",Items!$B244)</f>
        <v>Cremora Satchet 125g</v>
      </c>
      <c r="C245" s="32">
        <f>IF($B245="","",Items!$G244+SUMIFS(PurQty,PurItem,$B245,PurDate,"&lt;="&amp;$D$2)-SUMIFS(SalQty,SalItem,$B245,SalDate,"&lt;="&amp;$D$2)-SUMIFS(WoQty,WoItem,$B245,WoDate,"&lt;="&amp;$D$2)+SUMIFS(AdjQty,AdjItem,$B245,AdjDate,"&lt;="&amp;$D$2)+SUMIFS(LinVarQty,LinItem,$B245,LinPosted,"YES",LinDate,"&lt;="&amp;$D$2,LinID,"&lt;&gt;"&amp;$B$2))</f>
        <v>0</v>
      </c>
      <c r="D245" s="84"/>
      <c r="E245" s="32" t="str">
        <f t="shared" si="6"/>
        <v/>
      </c>
      <c r="F245" s="33">
        <f>IF($B245="","",Items!$I244)</f>
        <v>16.305</v>
      </c>
      <c r="G245" s="33" t="str">
        <f t="shared" si="7"/>
        <v/>
      </c>
      <c r="H245" s="85"/>
    </row>
    <row r="246" spans="1:8" hidden="1" x14ac:dyDescent="0.25">
      <c r="A246" s="28" t="str">
        <f>IF(Items!$B245="","",Items!$A245)</f>
        <v>6009602763850</v>
      </c>
      <c r="B246" s="28" t="str">
        <f>IF(Items!$B245="","",Items!$B245)</f>
        <v>Crez Bubble Bath 1.7ltr</v>
      </c>
      <c r="C246" s="32">
        <f>IF($B246="","",Items!$G245+SUMIFS(PurQty,PurItem,$B246,PurDate,"&lt;="&amp;$D$2)-SUMIFS(SalQty,SalItem,$B246,SalDate,"&lt;="&amp;$D$2)-SUMIFS(WoQty,WoItem,$B246,WoDate,"&lt;="&amp;$D$2)+SUMIFS(AdjQty,AdjItem,$B246,AdjDate,"&lt;="&amp;$D$2)+SUMIFS(LinVarQty,LinItem,$B246,LinPosted,"YES",LinDate,"&lt;="&amp;$D$2,LinID,"&lt;&gt;"&amp;$B$2))</f>
        <v>0</v>
      </c>
      <c r="D246" s="84"/>
      <c r="E246" s="32" t="str">
        <f t="shared" si="6"/>
        <v/>
      </c>
      <c r="F246" s="33">
        <f>IF($B246="","",Items!$I245)</f>
        <v>45.854999999999997</v>
      </c>
      <c r="G246" s="33" t="str">
        <f t="shared" si="7"/>
        <v/>
      </c>
      <c r="H246" s="85"/>
    </row>
    <row r="247" spans="1:8" hidden="1" x14ac:dyDescent="0.25">
      <c r="A247" s="28" t="str">
        <f>IF(Items!$B246="","",Items!$A246)</f>
        <v>6009602760729</v>
      </c>
      <c r="B247" s="28" t="str">
        <f>IF(Items!$B246="","",Items!$B246)</f>
        <v>Crez Pure Glycerine 500mls</v>
      </c>
      <c r="C247" s="32">
        <f>IF($B247="","",Items!$G246+SUMIFS(PurQty,PurItem,$B247,PurDate,"&lt;="&amp;$D$2)-SUMIFS(SalQty,SalItem,$B247,SalDate,"&lt;="&amp;$D$2)-SUMIFS(WoQty,WoItem,$B247,WoDate,"&lt;="&amp;$D$2)+SUMIFS(AdjQty,AdjItem,$B247,AdjDate,"&lt;="&amp;$D$2)+SUMIFS(LinVarQty,LinItem,$B247,LinPosted,"YES",LinDate,"&lt;="&amp;$D$2,LinID,"&lt;&gt;"&amp;$B$2))</f>
        <v>0</v>
      </c>
      <c r="D247" s="84"/>
      <c r="E247" s="32" t="str">
        <f t="shared" si="6"/>
        <v/>
      </c>
      <c r="F247" s="33">
        <f>IF($B247="","",Items!$I246)</f>
        <v>32.61</v>
      </c>
      <c r="G247" s="33" t="str">
        <f t="shared" si="7"/>
        <v/>
      </c>
      <c r="H247" s="85"/>
    </row>
    <row r="248" spans="1:8" hidden="1" x14ac:dyDescent="0.25">
      <c r="A248" s="28" t="str">
        <f>IF(Items!$B247="","",Items!$A247)</f>
        <v>6009644925476</v>
      </c>
      <c r="B248" s="28" t="str">
        <f>IF(Items!$B247="","",Items!$B247)</f>
        <v>Crinkles 30g</v>
      </c>
      <c r="C248" s="32">
        <f>IF($B248="","",Items!$G247+SUMIFS(PurQty,PurItem,$B248,PurDate,"&lt;="&amp;$D$2)-SUMIFS(SalQty,SalItem,$B248,SalDate,"&lt;="&amp;$D$2)-SUMIFS(WoQty,WoItem,$B248,WoDate,"&lt;="&amp;$D$2)+SUMIFS(AdjQty,AdjItem,$B248,AdjDate,"&lt;="&amp;$D$2)+SUMIFS(LinVarQty,LinItem,$B248,LinPosted,"YES",LinDate,"&lt;="&amp;$D$2,LinID,"&lt;&gt;"&amp;$B$2))</f>
        <v>-6</v>
      </c>
      <c r="D248" s="84"/>
      <c r="E248" s="32" t="str">
        <f t="shared" si="6"/>
        <v/>
      </c>
      <c r="F248" s="33">
        <f>IF($B248="","",Items!$I247)</f>
        <v>6.4950000000000001</v>
      </c>
      <c r="G248" s="33" t="str">
        <f t="shared" si="7"/>
        <v/>
      </c>
      <c r="H248" s="85"/>
    </row>
    <row r="249" spans="1:8" hidden="1" x14ac:dyDescent="0.25">
      <c r="A249" s="28" t="str">
        <f>IF(Items!$B248="","",Items!$A248)</f>
        <v>6009537016687</v>
      </c>
      <c r="B249" s="28" t="str">
        <f>IF(Items!$B248="","",Items!$B248)</f>
        <v>Crinkles Cheese 125g</v>
      </c>
      <c r="C249" s="32">
        <f>IF($B249="","",Items!$G248+SUMIFS(PurQty,PurItem,$B249,PurDate,"&lt;="&amp;$D$2)-SUMIFS(SalQty,SalItem,$B249,SalDate,"&lt;="&amp;$D$2)-SUMIFS(WoQty,WoItem,$B249,WoDate,"&lt;="&amp;$D$2)+SUMIFS(AdjQty,AdjItem,$B249,AdjDate,"&lt;="&amp;$D$2)+SUMIFS(LinVarQty,LinItem,$B249,LinPosted,"YES",LinDate,"&lt;="&amp;$D$2,LinID,"&lt;&gt;"&amp;$B$2))</f>
        <v>12</v>
      </c>
      <c r="D249" s="84"/>
      <c r="E249" s="32" t="str">
        <f t="shared" si="6"/>
        <v/>
      </c>
      <c r="F249" s="33">
        <f>IF($B249="","",Items!$I248)</f>
        <v>18.706666666666667</v>
      </c>
      <c r="G249" s="33" t="str">
        <f t="shared" si="7"/>
        <v/>
      </c>
      <c r="H249" s="85"/>
    </row>
    <row r="250" spans="1:8" hidden="1" x14ac:dyDescent="0.25">
      <c r="A250" s="28" t="str">
        <f>IF(Items!$B249="","",Items!$A249)</f>
        <v>6009537016700</v>
      </c>
      <c r="B250" s="28" t="str">
        <f>IF(Items!$B249="","",Items!$B249)</f>
        <v>Crinkles Fruit Chartney 125g</v>
      </c>
      <c r="C250" s="32">
        <f>IF($B250="","",Items!$G249+SUMIFS(PurQty,PurItem,$B250,PurDate,"&lt;="&amp;$D$2)-SUMIFS(SalQty,SalItem,$B250,SalDate,"&lt;="&amp;$D$2)-SUMIFS(WoQty,WoItem,$B250,WoDate,"&lt;="&amp;$D$2)+SUMIFS(AdjQty,AdjItem,$B250,AdjDate,"&lt;="&amp;$D$2)+SUMIFS(LinVarQty,LinItem,$B250,LinPosted,"YES",LinDate,"&lt;="&amp;$D$2,LinID,"&lt;&gt;"&amp;$B$2))</f>
        <v>12</v>
      </c>
      <c r="D250" s="84"/>
      <c r="E250" s="32" t="str">
        <f t="shared" si="6"/>
        <v/>
      </c>
      <c r="F250" s="33">
        <f>IF($B250="","",Items!$I249)</f>
        <v>18.706666666666667</v>
      </c>
      <c r="G250" s="33" t="str">
        <f t="shared" si="7"/>
        <v/>
      </c>
      <c r="H250" s="85"/>
    </row>
    <row r="251" spans="1:8" hidden="1" x14ac:dyDescent="0.25">
      <c r="A251" s="28" t="str">
        <f>IF(Items!$B250="","",Items!$A250)</f>
        <v>6009537016717</v>
      </c>
      <c r="B251" s="28" t="str">
        <f>IF(Items!$B250="","",Items!$B250)</f>
        <v>Crinkles Mexican Chill 125g</v>
      </c>
      <c r="C251" s="32">
        <f>IF($B251="","",Items!$G250+SUMIFS(PurQty,PurItem,$B251,PurDate,"&lt;="&amp;$D$2)-SUMIFS(SalQty,SalItem,$B251,SalDate,"&lt;="&amp;$D$2)-SUMIFS(WoQty,WoItem,$B251,WoDate,"&lt;="&amp;$D$2)+SUMIFS(AdjQty,AdjItem,$B251,AdjDate,"&lt;="&amp;$D$2)+SUMIFS(LinVarQty,LinItem,$B251,LinPosted,"YES",LinDate,"&lt;="&amp;$D$2,LinID,"&lt;&gt;"&amp;$B$2))</f>
        <v>0</v>
      </c>
      <c r="D251" s="84"/>
      <c r="E251" s="32" t="str">
        <f t="shared" si="6"/>
        <v/>
      </c>
      <c r="F251" s="33">
        <f>IF($B251="","",Items!$I250)</f>
        <v>12.99</v>
      </c>
      <c r="G251" s="33" t="str">
        <f t="shared" si="7"/>
        <v/>
      </c>
      <c r="H251" s="85"/>
    </row>
    <row r="252" spans="1:8" hidden="1" x14ac:dyDescent="0.25">
      <c r="A252" s="28" t="str">
        <f>IF(Items!$B251="","",Items!$A251)</f>
        <v>6007497083060</v>
      </c>
      <c r="B252" s="28" t="str">
        <f>IF(Items!$B251="","",Items!$B251)</f>
        <v>Crunchie Cookies 250g</v>
      </c>
      <c r="C252" s="32">
        <f>IF($B252="","",Items!$G251+SUMIFS(PurQty,PurItem,$B252,PurDate,"&lt;="&amp;$D$2)-SUMIFS(SalQty,SalItem,$B252,SalDate,"&lt;="&amp;$D$2)-SUMIFS(WoQty,WoItem,$B252,WoDate,"&lt;="&amp;$D$2)+SUMIFS(AdjQty,AdjItem,$B252,AdjDate,"&lt;="&amp;$D$2)+SUMIFS(LinVarQty,LinItem,$B252,LinPosted,"YES",LinDate,"&lt;="&amp;$D$2,LinID,"&lt;&gt;"&amp;$B$2))</f>
        <v>-1</v>
      </c>
      <c r="D252" s="84"/>
      <c r="E252" s="32" t="str">
        <f t="shared" si="6"/>
        <v/>
      </c>
      <c r="F252" s="33">
        <f>IF($B252="","",Items!$I251)</f>
        <v>13.0425</v>
      </c>
      <c r="G252" s="33" t="str">
        <f t="shared" si="7"/>
        <v/>
      </c>
      <c r="H252" s="85"/>
    </row>
    <row r="253" spans="1:8" hidden="1" x14ac:dyDescent="0.25">
      <c r="A253" s="28" t="str">
        <f>IF(Items!$B252="","",Items!$A252)</f>
        <v>6001065036427</v>
      </c>
      <c r="B253" s="28" t="str">
        <f>IF(Items!$B252="","",Items!$B252)</f>
        <v>Crunchieschoco 40g</v>
      </c>
      <c r="C253" s="32">
        <f>IF($B253="","",Items!$G252+SUMIFS(PurQty,PurItem,$B253,PurDate,"&lt;="&amp;$D$2)-SUMIFS(SalQty,SalItem,$B253,SalDate,"&lt;="&amp;$D$2)-SUMIFS(WoQty,WoItem,$B253,WoDate,"&lt;="&amp;$D$2)+SUMIFS(AdjQty,AdjItem,$B253,AdjDate,"&lt;="&amp;$D$2)+SUMIFS(LinVarQty,LinItem,$B253,LinPosted,"YES",LinDate,"&lt;="&amp;$D$2,LinID,"&lt;&gt;"&amp;$B$2))</f>
        <v>0</v>
      </c>
      <c r="D253" s="84"/>
      <c r="E253" s="32" t="str">
        <f t="shared" si="6"/>
        <v/>
      </c>
      <c r="F253" s="33">
        <f>IF($B253="","",Items!$I252)</f>
        <v>12.99</v>
      </c>
      <c r="G253" s="33" t="str">
        <f t="shared" si="7"/>
        <v/>
      </c>
      <c r="H253" s="85"/>
    </row>
    <row r="254" spans="1:8" hidden="1" x14ac:dyDescent="0.25">
      <c r="A254" s="28" t="str">
        <f>IF(Items!$B253="","",Items!$A253)</f>
        <v>6005964000275</v>
      </c>
      <c r="B254" s="28" t="str">
        <f>IF(Items!$B253="","",Items!$B253)</f>
        <v>Crystal Cough Drops</v>
      </c>
      <c r="C254" s="32">
        <f>IF($B254="","",Items!$G253+SUMIFS(PurQty,PurItem,$B254,PurDate,"&lt;="&amp;$D$2)-SUMIFS(SalQty,SalItem,$B254,SalDate,"&lt;="&amp;$D$2)-SUMIFS(WoQty,WoItem,$B254,WoDate,"&lt;="&amp;$D$2)+SUMIFS(AdjQty,AdjItem,$B254,AdjDate,"&lt;="&amp;$D$2)+SUMIFS(LinVarQty,LinItem,$B254,LinPosted,"YES",LinDate,"&lt;="&amp;$D$2,LinID,"&lt;&gt;"&amp;$B$2))</f>
        <v>5</v>
      </c>
      <c r="D254" s="84"/>
      <c r="E254" s="32" t="str">
        <f t="shared" si="6"/>
        <v/>
      </c>
      <c r="F254" s="33">
        <f>IF($B254="","",Items!$I253)</f>
        <v>6.5250000000000004</v>
      </c>
      <c r="G254" s="33" t="str">
        <f t="shared" si="7"/>
        <v/>
      </c>
      <c r="H254" s="85"/>
    </row>
    <row r="255" spans="1:8" hidden="1" x14ac:dyDescent="0.25">
      <c r="A255" s="28" t="str">
        <f>IF(Items!$B254="","",Items!$A254)</f>
        <v>6005964000558</v>
      </c>
      <c r="B255" s="28" t="str">
        <f>IF(Items!$B254="","",Items!$B254)</f>
        <v>Crystal Juby Bears 100g</v>
      </c>
      <c r="C255" s="32">
        <f>IF($B255="","",Items!$G254+SUMIFS(PurQty,PurItem,$B255,PurDate,"&lt;="&amp;$D$2)-SUMIFS(SalQty,SalItem,$B255,SalDate,"&lt;="&amp;$D$2)-SUMIFS(WoQty,WoItem,$B255,WoDate,"&lt;="&amp;$D$2)+SUMIFS(AdjQty,AdjItem,$B255,AdjDate,"&lt;="&amp;$D$2)+SUMIFS(LinVarQty,LinItem,$B255,LinPosted,"YES",LinDate,"&lt;="&amp;$D$2,LinID,"&lt;&gt;"&amp;$B$2))</f>
        <v>0</v>
      </c>
      <c r="D255" s="84"/>
      <c r="E255" s="32" t="str">
        <f t="shared" si="6"/>
        <v/>
      </c>
      <c r="F255" s="33">
        <f>IF($B255="","",Items!$I254)</f>
        <v>13.0425</v>
      </c>
      <c r="G255" s="33" t="str">
        <f t="shared" si="7"/>
        <v/>
      </c>
      <c r="H255" s="85"/>
    </row>
    <row r="256" spans="1:8" hidden="1" x14ac:dyDescent="0.25">
      <c r="A256" s="28" t="str">
        <f>IF(Items!$B255="","",Items!$A255)</f>
        <v>6005964000398</v>
      </c>
      <c r="B256" s="28" t="str">
        <f>IF(Items!$B255="","",Items!$B255)</f>
        <v>Crystal Menthomints Rolls</v>
      </c>
      <c r="C256" s="32">
        <f>IF($B256="","",Items!$G255+SUMIFS(PurQty,PurItem,$B256,PurDate,"&lt;="&amp;$D$2)-SUMIFS(SalQty,SalItem,$B256,SalDate,"&lt;="&amp;$D$2)-SUMIFS(WoQty,WoItem,$B256,WoDate,"&lt;="&amp;$D$2)+SUMIFS(AdjQty,AdjItem,$B256,AdjDate,"&lt;="&amp;$D$2)+SUMIFS(LinVarQty,LinItem,$B256,LinPosted,"YES",LinDate,"&lt;="&amp;$D$2,LinID,"&lt;&gt;"&amp;$B$2))</f>
        <v>0</v>
      </c>
      <c r="D256" s="84"/>
      <c r="E256" s="32" t="str">
        <f t="shared" si="6"/>
        <v/>
      </c>
      <c r="F256" s="33">
        <f>IF($B256="","",Items!$I255)</f>
        <v>9.7799999999999994</v>
      </c>
      <c r="G256" s="33" t="str">
        <f t="shared" si="7"/>
        <v/>
      </c>
      <c r="H256" s="85"/>
    </row>
    <row r="257" spans="1:8" hidden="1" x14ac:dyDescent="0.25">
      <c r="A257" s="28" t="str">
        <f>IF(Items!$B256="","",Items!$A256)</f>
        <v>26B1</v>
      </c>
      <c r="B257" s="28" t="str">
        <f>IF(Items!$B256="","",Items!$B256)</f>
        <v>Crystal Sweets Mints</v>
      </c>
      <c r="C257" s="32">
        <f>IF($B257="","",Items!$G256+SUMIFS(PurQty,PurItem,$B257,PurDate,"&lt;="&amp;$D$2)-SUMIFS(SalQty,SalItem,$B257,SalDate,"&lt;="&amp;$D$2)-SUMIFS(WoQty,WoItem,$B257,WoDate,"&lt;="&amp;$D$2)+SUMIFS(AdjQty,AdjItem,$B257,AdjDate,"&lt;="&amp;$D$2)+SUMIFS(LinVarQty,LinItem,$B257,LinPosted,"YES",LinDate,"&lt;="&amp;$D$2,LinID,"&lt;&gt;"&amp;$B$2))</f>
        <v>8</v>
      </c>
      <c r="D257" s="84"/>
      <c r="E257" s="32" t="str">
        <f t="shared" si="6"/>
        <v/>
      </c>
      <c r="F257" s="33">
        <f>IF($B257="","",Items!$I256)</f>
        <v>0.65249999999999997</v>
      </c>
      <c r="G257" s="33" t="str">
        <f t="shared" si="7"/>
        <v/>
      </c>
      <c r="H257" s="85"/>
    </row>
    <row r="258" spans="1:8" hidden="1" x14ac:dyDescent="0.25">
      <c r="A258" s="28" t="str">
        <f>IF(Items!$B257="","",Items!$A257)</f>
        <v>A223</v>
      </c>
      <c r="B258" s="28" t="str">
        <f>IF(Items!$B257="","",Items!$B257)</f>
        <v>Crystal Toffees</v>
      </c>
      <c r="C258" s="32">
        <f>IF($B258="","",Items!$G257+SUMIFS(PurQty,PurItem,$B258,PurDate,"&lt;="&amp;$D$2)-SUMIFS(SalQty,SalItem,$B258,SalDate,"&lt;="&amp;$D$2)-SUMIFS(WoQty,WoItem,$B258,WoDate,"&lt;="&amp;$D$2)+SUMIFS(AdjQty,AdjItem,$B258,AdjDate,"&lt;="&amp;$D$2)+SUMIFS(LinVarQty,LinItem,$B258,LinPosted,"YES",LinDate,"&lt;="&amp;$D$2,LinID,"&lt;&gt;"&amp;$B$2))</f>
        <v>1509</v>
      </c>
      <c r="D258" s="84"/>
      <c r="E258" s="32" t="str">
        <f t="shared" si="6"/>
        <v/>
      </c>
      <c r="F258" s="33">
        <f>IF($B258="","",Items!$I257)</f>
        <v>0.65249999999999997</v>
      </c>
      <c r="G258" s="33" t="str">
        <f t="shared" si="7"/>
        <v/>
      </c>
      <c r="H258" s="85"/>
    </row>
    <row r="259" spans="1:8" hidden="1" x14ac:dyDescent="0.25">
      <c r="A259" s="28" t="str">
        <f>IF(Items!$B258="","",Items!$A258)</f>
        <v>6546356885242</v>
      </c>
      <c r="B259" s="28" t="str">
        <f>IF(Items!$B258="","",Items!$B258)</f>
        <v>C-TYPRE D/Cable</v>
      </c>
      <c r="C259" s="32">
        <f>IF($B259="","",Items!$G258+SUMIFS(PurQty,PurItem,$B259,PurDate,"&lt;="&amp;$D$2)-SUMIFS(SalQty,SalItem,$B259,SalDate,"&lt;="&amp;$D$2)-SUMIFS(WoQty,WoItem,$B259,WoDate,"&lt;="&amp;$D$2)+SUMIFS(AdjQty,AdjItem,$B259,AdjDate,"&lt;="&amp;$D$2)+SUMIFS(LinVarQty,LinItem,$B259,LinPosted,"YES",LinDate,"&lt;="&amp;$D$2,LinID,"&lt;&gt;"&amp;$B$2))</f>
        <v>0</v>
      </c>
      <c r="D259" s="84"/>
      <c r="E259" s="32" t="str">
        <f t="shared" si="6"/>
        <v/>
      </c>
      <c r="F259" s="33">
        <f>IF($B259="","",Items!$I258)</f>
        <v>45.652500000000003</v>
      </c>
      <c r="G259" s="33" t="str">
        <f t="shared" si="7"/>
        <v/>
      </c>
      <c r="H259" s="85"/>
    </row>
    <row r="260" spans="1:8" hidden="1" x14ac:dyDescent="0.25">
      <c r="A260" s="28" t="str">
        <f>IF(Items!$B259="","",Items!$A259)</f>
        <v>0101233</v>
      </c>
      <c r="B260" s="28" t="str">
        <f>IF(Items!$B259="","",Items!$B259)</f>
        <v>Cupcake</v>
      </c>
      <c r="C260" s="32">
        <f>IF($B260="","",Items!$G259+SUMIFS(PurQty,PurItem,$B260,PurDate,"&lt;="&amp;$D$2)-SUMIFS(SalQty,SalItem,$B260,SalDate,"&lt;="&amp;$D$2)-SUMIFS(WoQty,WoItem,$B260,WoDate,"&lt;="&amp;$D$2)+SUMIFS(AdjQty,AdjItem,$B260,AdjDate,"&lt;="&amp;$D$2)+SUMIFS(LinVarQty,LinItem,$B260,LinPosted,"YES",LinDate,"&lt;="&amp;$D$2,LinID,"&lt;&gt;"&amp;$B$2))</f>
        <v>-5</v>
      </c>
      <c r="D260" s="84"/>
      <c r="E260" s="32" t="str">
        <f t="shared" si="6"/>
        <v/>
      </c>
      <c r="F260" s="33">
        <f>IF($B260="","",Items!$I259)</f>
        <v>6.5250000000000004</v>
      </c>
      <c r="G260" s="33" t="str">
        <f t="shared" si="7"/>
        <v/>
      </c>
      <c r="H260" s="85"/>
    </row>
    <row r="261" spans="1:8" hidden="1" x14ac:dyDescent="0.25">
      <c r="A261" s="28" t="str">
        <f>IF(Items!$B260="","",Items!$A260)</f>
        <v>5449000045249</v>
      </c>
      <c r="B261" s="28" t="str">
        <f>IF(Items!$B260="","",Items!$B260)</f>
        <v>Cuppy Apple 200ml</v>
      </c>
      <c r="C261" s="32">
        <f>IF($B261="","",Items!$G260+SUMIFS(PurQty,PurItem,$B261,PurDate,"&lt;="&amp;$D$2)-SUMIFS(SalQty,SalItem,$B261,SalDate,"&lt;="&amp;$D$2)-SUMIFS(WoQty,WoItem,$B261,WoDate,"&lt;="&amp;$D$2)+SUMIFS(AdjQty,AdjItem,$B261,AdjDate,"&lt;="&amp;$D$2)+SUMIFS(LinVarQty,LinItem,$B261,LinPosted,"YES",LinDate,"&lt;="&amp;$D$2,LinID,"&lt;&gt;"&amp;$B$2))</f>
        <v>0</v>
      </c>
      <c r="D261" s="84"/>
      <c r="E261" s="32" t="str">
        <f t="shared" si="6"/>
        <v/>
      </c>
      <c r="F261" s="33">
        <f>IF($B261="","",Items!$I260)</f>
        <v>13.0425</v>
      </c>
      <c r="G261" s="33" t="str">
        <f t="shared" si="7"/>
        <v/>
      </c>
      <c r="H261" s="85"/>
    </row>
    <row r="262" spans="1:8" hidden="1" x14ac:dyDescent="0.25">
      <c r="A262" s="28" t="str">
        <f>IF(Items!$B261="","",Items!$A261)</f>
        <v>5449000256010</v>
      </c>
      <c r="B262" s="28" t="str">
        <f>IF(Items!$B261="","",Items!$B261)</f>
        <v>Cuppy Breakfast  200ml</v>
      </c>
      <c r="C262" s="32">
        <f>IF($B262="","",Items!$G261+SUMIFS(PurQty,PurItem,$B262,PurDate,"&lt;="&amp;$D$2)-SUMIFS(SalQty,SalItem,$B262,SalDate,"&lt;="&amp;$D$2)-SUMIFS(WoQty,WoItem,$B262,WoDate,"&lt;="&amp;$D$2)+SUMIFS(AdjQty,AdjItem,$B262,AdjDate,"&lt;="&amp;$D$2)+SUMIFS(LinVarQty,LinItem,$B262,LinPosted,"YES",LinDate,"&lt;="&amp;$D$2,LinID,"&lt;&gt;"&amp;$B$2))</f>
        <v>0</v>
      </c>
      <c r="D262" s="84"/>
      <c r="E262" s="32" t="str">
        <f t="shared" ref="E262:E325" si="8">IF(OR($B262="",$D262=""),"",$D262-$C262)</f>
        <v/>
      </c>
      <c r="F262" s="33">
        <f>IF($B262="","",Items!$I261)</f>
        <v>13.0425</v>
      </c>
      <c r="G262" s="33" t="str">
        <f t="shared" ref="G262:G325" si="9">IF($E262="","",$E262*$F262)</f>
        <v/>
      </c>
      <c r="H262" s="85"/>
    </row>
    <row r="263" spans="1:8" hidden="1" x14ac:dyDescent="0.25">
      <c r="A263" s="28" t="str">
        <f>IF(Items!$B262="","",Items!$A262)</f>
        <v>5449000255914</v>
      </c>
      <c r="B263" s="28" t="str">
        <f>IF(Items!$B262="","",Items!$B262)</f>
        <v>Cuppy Mango N Orange 200ml</v>
      </c>
      <c r="C263" s="32">
        <f>IF($B263="","",Items!$G262+SUMIFS(PurQty,PurItem,$B263,PurDate,"&lt;="&amp;$D$2)-SUMIFS(SalQty,SalItem,$B263,SalDate,"&lt;="&amp;$D$2)-SUMIFS(WoQty,WoItem,$B263,WoDate,"&lt;="&amp;$D$2)+SUMIFS(AdjQty,AdjItem,$B263,AdjDate,"&lt;="&amp;$D$2)+SUMIFS(LinVarQty,LinItem,$B263,LinPosted,"YES",LinDate,"&lt;="&amp;$D$2,LinID,"&lt;&gt;"&amp;$B$2))</f>
        <v>0</v>
      </c>
      <c r="D263" s="84"/>
      <c r="E263" s="32" t="str">
        <f t="shared" si="8"/>
        <v/>
      </c>
      <c r="F263" s="33">
        <f>IF($B263="","",Items!$I262)</f>
        <v>13.0425</v>
      </c>
      <c r="G263" s="33" t="str">
        <f t="shared" si="9"/>
        <v/>
      </c>
      <c r="H263" s="85"/>
    </row>
    <row r="264" spans="1:8" hidden="1" x14ac:dyDescent="0.25">
      <c r="A264" s="28" t="str">
        <f>IF(Items!$B263="","",Items!$A263)</f>
        <v>5449000045232</v>
      </c>
      <c r="B264" s="28" t="str">
        <f>IF(Items!$B263="","",Items!$B263)</f>
        <v>Cuppy Orange 200ml</v>
      </c>
      <c r="C264" s="32">
        <f>IF($B264="","",Items!$G263+SUMIFS(PurQty,PurItem,$B264,PurDate,"&lt;="&amp;$D$2)-SUMIFS(SalQty,SalItem,$B264,SalDate,"&lt;="&amp;$D$2)-SUMIFS(WoQty,WoItem,$B264,WoDate,"&lt;="&amp;$D$2)+SUMIFS(AdjQty,AdjItem,$B264,AdjDate,"&lt;="&amp;$D$2)+SUMIFS(LinVarQty,LinItem,$B264,LinPosted,"YES",LinDate,"&lt;="&amp;$D$2,LinID,"&lt;&gt;"&amp;$B$2))</f>
        <v>0</v>
      </c>
      <c r="D264" s="84"/>
      <c r="E264" s="32" t="str">
        <f t="shared" si="8"/>
        <v/>
      </c>
      <c r="F264" s="33">
        <f>IF($B264="","",Items!$I263)</f>
        <v>13.0425</v>
      </c>
      <c r="G264" s="33" t="str">
        <f t="shared" si="9"/>
        <v/>
      </c>
      <c r="H264" s="85"/>
    </row>
    <row r="265" spans="1:8" hidden="1" x14ac:dyDescent="0.25">
      <c r="A265" s="28" t="str">
        <f>IF(Items!$B264="","",Items!$A264)</f>
        <v>5449000255693</v>
      </c>
      <c r="B265" s="28" t="str">
        <f>IF(Items!$B264="","",Items!$B264)</f>
        <v>Cuppy Tropical 200ml</v>
      </c>
      <c r="C265" s="32">
        <f>IF($B265="","",Items!$G264+SUMIFS(PurQty,PurItem,$B265,PurDate,"&lt;="&amp;$D$2)-SUMIFS(SalQty,SalItem,$B265,SalDate,"&lt;="&amp;$D$2)-SUMIFS(WoQty,WoItem,$B265,WoDate,"&lt;="&amp;$D$2)+SUMIFS(AdjQty,AdjItem,$B265,AdjDate,"&lt;="&amp;$D$2)+SUMIFS(LinVarQty,LinItem,$B265,LinPosted,"YES",LinDate,"&lt;="&amp;$D$2,LinID,"&lt;&gt;"&amp;$B$2))</f>
        <v>0</v>
      </c>
      <c r="D265" s="84"/>
      <c r="E265" s="32" t="str">
        <f t="shared" si="8"/>
        <v/>
      </c>
      <c r="F265" s="33">
        <f>IF($B265="","",Items!$I264)</f>
        <v>13.0425</v>
      </c>
      <c r="G265" s="33" t="str">
        <f t="shared" si="9"/>
        <v/>
      </c>
      <c r="H265" s="85"/>
    </row>
    <row r="266" spans="1:8" hidden="1" x14ac:dyDescent="0.25">
      <c r="A266" s="28" t="str">
        <f>IF(Items!$B265="","",Items!$A265)</f>
        <v>5449000256065</v>
      </c>
      <c r="B266" s="28" t="str">
        <f>IF(Items!$B265="","",Items!$B265)</f>
        <v>Cuppy White Grape 200ml</v>
      </c>
      <c r="C266" s="32">
        <f>IF($B266="","",Items!$G265+SUMIFS(PurQty,PurItem,$B266,PurDate,"&lt;="&amp;$D$2)-SUMIFS(SalQty,SalItem,$B266,SalDate,"&lt;="&amp;$D$2)-SUMIFS(WoQty,WoItem,$B266,WoDate,"&lt;="&amp;$D$2)+SUMIFS(AdjQty,AdjItem,$B266,AdjDate,"&lt;="&amp;$D$2)+SUMIFS(LinVarQty,LinItem,$B266,LinPosted,"YES",LinDate,"&lt;="&amp;$D$2,LinID,"&lt;&gt;"&amp;$B$2))</f>
        <v>0</v>
      </c>
      <c r="D266" s="84"/>
      <c r="E266" s="32" t="str">
        <f t="shared" si="8"/>
        <v/>
      </c>
      <c r="F266" s="33">
        <f>IF($B266="","",Items!$I265)</f>
        <v>13.0425</v>
      </c>
      <c r="G266" s="33" t="str">
        <f t="shared" si="9"/>
        <v/>
      </c>
      <c r="H266" s="85"/>
    </row>
    <row r="267" spans="1:8" hidden="1" x14ac:dyDescent="0.25">
      <c r="A267" s="28" t="str">
        <f>IF(Items!$B266="","",Items!$A266)</f>
        <v>6006117000555</v>
      </c>
      <c r="B267" s="28" t="str">
        <f>IF(Items!$B266="","",Items!$B266)</f>
        <v>Curry Pie 100g</v>
      </c>
      <c r="C267" s="32">
        <f>IF($B267="","",Items!$G266+SUMIFS(PurQty,PurItem,$B267,PurDate,"&lt;="&amp;$D$2)-SUMIFS(SalQty,SalItem,$B267,SalDate,"&lt;="&amp;$D$2)-SUMIFS(WoQty,WoItem,$B267,WoDate,"&lt;="&amp;$D$2)+SUMIFS(AdjQty,AdjItem,$B267,AdjDate,"&lt;="&amp;$D$2)+SUMIFS(LinVarQty,LinItem,$B267,LinPosted,"YES",LinDate,"&lt;="&amp;$D$2,LinID,"&lt;&gt;"&amp;$B$2))</f>
        <v>0</v>
      </c>
      <c r="D267" s="84"/>
      <c r="E267" s="32" t="str">
        <f t="shared" si="8"/>
        <v/>
      </c>
      <c r="F267" s="33">
        <f>IF($B267="","",Items!$I266)</f>
        <v>9.7799999999999994</v>
      </c>
      <c r="G267" s="33" t="str">
        <f t="shared" si="9"/>
        <v/>
      </c>
      <c r="H267" s="85"/>
    </row>
    <row r="268" spans="1:8" hidden="1" x14ac:dyDescent="0.25">
      <c r="A268" s="28" t="str">
        <f>IF(Items!$B267="","",Items!$A267)</f>
        <v>3425901041650</v>
      </c>
      <c r="B268" s="28" t="str">
        <f>IF(Items!$B267="","",Items!$B267)</f>
        <v>Cvt 1 Ltr</v>
      </c>
      <c r="C268" s="32">
        <f>IF($B268="","",Items!$G267+SUMIFS(PurQty,PurItem,$B268,PurDate,"&lt;="&amp;$D$2)-SUMIFS(SalQty,SalItem,$B268,SalDate,"&lt;="&amp;$D$2)-SUMIFS(WoQty,WoItem,$B268,WoDate,"&lt;="&amp;$D$2)+SUMIFS(AdjQty,AdjItem,$B268,AdjDate,"&lt;="&amp;$D$2)+SUMIFS(LinVarQty,LinItem,$B268,LinPosted,"YES",LinDate,"&lt;="&amp;$D$2,LinID,"&lt;&gt;"&amp;$B$2))</f>
        <v>0</v>
      </c>
      <c r="D268" s="84"/>
      <c r="E268" s="32" t="str">
        <f t="shared" si="8"/>
        <v/>
      </c>
      <c r="F268" s="33">
        <f>IF($B268="","",Items!$I267)</f>
        <v>97.822500000000005</v>
      </c>
      <c r="G268" s="33" t="str">
        <f t="shared" si="9"/>
        <v/>
      </c>
      <c r="H268" s="85"/>
    </row>
    <row r="269" spans="1:8" hidden="1" x14ac:dyDescent="0.25">
      <c r="A269" s="28" t="str">
        <f>IF(Items!$B268="","",Items!$A268)</f>
        <v>6001565009037</v>
      </c>
      <c r="B269" s="28" t="str">
        <f>IF(Items!$B268="","",Items!$B268)</f>
        <v>D`lite Cooking Oil 2ltrs</v>
      </c>
      <c r="C269" s="32">
        <f>IF($B269="","",Items!$G268+SUMIFS(PurQty,PurItem,$B269,PurDate,"&lt;="&amp;$D$2)-SUMIFS(SalQty,SalItem,$B269,SalDate,"&lt;="&amp;$D$2)-SUMIFS(WoQty,WoItem,$B269,WoDate,"&lt;="&amp;$D$2)+SUMIFS(AdjQty,AdjItem,$B269,AdjDate,"&lt;="&amp;$D$2)+SUMIFS(LinVarQty,LinItem,$B269,LinPosted,"YES",LinDate,"&lt;="&amp;$D$2,LinID,"&lt;&gt;"&amp;$B$2))</f>
        <v>1</v>
      </c>
      <c r="D269" s="84"/>
      <c r="E269" s="32" t="str">
        <f t="shared" si="8"/>
        <v/>
      </c>
      <c r="F269" s="33">
        <f>IF($B269="","",Items!$I268)</f>
        <v>67.5</v>
      </c>
      <c r="G269" s="33" t="str">
        <f t="shared" si="9"/>
        <v/>
      </c>
      <c r="H269" s="85"/>
    </row>
    <row r="270" spans="1:8" hidden="1" x14ac:dyDescent="0.25">
      <c r="A270" s="28" t="str">
        <f>IF(Items!$B269="","",Items!$A269)</f>
        <v>6164004510546</v>
      </c>
      <c r="B270" s="28" t="str">
        <f>IF(Items!$B269="","",Items!$B269)</f>
        <v>DAIMA TROPICAL 500ML</v>
      </c>
      <c r="C270" s="32">
        <f>IF($B270="","",Items!$G269+SUMIFS(PurQty,PurItem,$B270,PurDate,"&lt;="&amp;$D$2)-SUMIFS(SalQty,SalItem,$B270,SalDate,"&lt;="&amp;$D$2)-SUMIFS(WoQty,WoItem,$B270,WoDate,"&lt;="&amp;$D$2)+SUMIFS(AdjQty,AdjItem,$B270,AdjDate,"&lt;="&amp;$D$2)+SUMIFS(LinVarQty,LinItem,$B270,LinPosted,"YES",LinDate,"&lt;="&amp;$D$2,LinID,"&lt;&gt;"&amp;$B$2))</f>
        <v>0</v>
      </c>
      <c r="D270" s="84"/>
      <c r="E270" s="32" t="str">
        <f t="shared" si="8"/>
        <v/>
      </c>
      <c r="F270" s="33">
        <f>IF($B270="","",Items!$I269)</f>
        <v>13.0425</v>
      </c>
      <c r="G270" s="33" t="str">
        <f t="shared" si="9"/>
        <v/>
      </c>
      <c r="H270" s="85"/>
    </row>
    <row r="271" spans="1:8" hidden="1" x14ac:dyDescent="0.25">
      <c r="A271" s="28" t="str">
        <f>IF(Items!$B270="","",Items!$A270)</f>
        <v>6005572003323</v>
      </c>
      <c r="B271" s="28" t="str">
        <f>IF(Items!$B270="","",Items!$B270)</f>
        <v>Dairiboard Natural  Joy 1l</v>
      </c>
      <c r="C271" s="32">
        <f>IF($B271="","",Items!$G270+SUMIFS(PurQty,PurItem,$B271,PurDate,"&lt;="&amp;$D$2)-SUMIFS(SalQty,SalItem,$B271,SalDate,"&lt;="&amp;$D$2)-SUMIFS(WoQty,WoItem,$B271,WoDate,"&lt;="&amp;$D$2)+SUMIFS(AdjQty,AdjItem,$B271,AdjDate,"&lt;="&amp;$D$2)+SUMIFS(LinVarQty,LinItem,$B271,LinPosted,"YES",LinDate,"&lt;="&amp;$D$2,LinID,"&lt;&gt;"&amp;$B$2))</f>
        <v>0</v>
      </c>
      <c r="D271" s="84"/>
      <c r="E271" s="32" t="str">
        <f t="shared" si="8"/>
        <v/>
      </c>
      <c r="F271" s="33">
        <f>IF($B271="","",Items!$I270)</f>
        <v>16.237500000000001</v>
      </c>
      <c r="G271" s="33" t="str">
        <f t="shared" si="9"/>
        <v/>
      </c>
      <c r="H271" s="85"/>
    </row>
    <row r="272" spans="1:8" hidden="1" x14ac:dyDescent="0.25">
      <c r="A272" s="28" t="str">
        <f>IF(Items!$B271="","",Items!$A271)</f>
        <v>6005572000988</v>
      </c>
      <c r="B272" s="28" t="str">
        <f>IF(Items!$B271="","",Items!$B271)</f>
        <v>Dairibord Lacto 500ml</v>
      </c>
      <c r="C272" s="32">
        <f>IF($B272="","",Items!$G271+SUMIFS(PurQty,PurItem,$B272,PurDate,"&lt;="&amp;$D$2)-SUMIFS(SalQty,SalItem,$B272,SalDate,"&lt;="&amp;$D$2)-SUMIFS(WoQty,WoItem,$B272,WoDate,"&lt;="&amp;$D$2)+SUMIFS(AdjQty,AdjItem,$B272,AdjDate,"&lt;="&amp;$D$2)+SUMIFS(LinVarQty,LinItem,$B272,LinPosted,"YES",LinDate,"&lt;="&amp;$D$2,LinID,"&lt;&gt;"&amp;$B$2))</f>
        <v>0</v>
      </c>
      <c r="D272" s="84"/>
      <c r="E272" s="32" t="str">
        <f t="shared" si="8"/>
        <v/>
      </c>
      <c r="F272" s="33">
        <f>IF($B272="","",Items!$I271)</f>
        <v>11.25</v>
      </c>
      <c r="G272" s="33" t="str">
        <f t="shared" si="9"/>
        <v/>
      </c>
      <c r="H272" s="85"/>
    </row>
    <row r="273" spans="1:8" hidden="1" x14ac:dyDescent="0.25">
      <c r="A273" s="28" t="str">
        <f>IF(Items!$B272="","",Items!$A272)</f>
        <v>6005572000216</v>
      </c>
      <c r="B273" s="28" t="str">
        <f>IF(Items!$B272="","",Items!$B272)</f>
        <v>Dairibord Steri 500ml</v>
      </c>
      <c r="C273" s="32">
        <f>IF($B273="","",Items!$G272+SUMIFS(PurQty,PurItem,$B273,PurDate,"&lt;="&amp;$D$2)-SUMIFS(SalQty,SalItem,$B273,SalDate,"&lt;="&amp;$D$2)-SUMIFS(WoQty,WoItem,$B273,WoDate,"&lt;="&amp;$D$2)+SUMIFS(AdjQty,AdjItem,$B273,AdjDate,"&lt;="&amp;$D$2)+SUMIFS(LinVarQty,LinItem,$B273,LinPosted,"YES",LinDate,"&lt;="&amp;$D$2,LinID,"&lt;&gt;"&amp;$B$2))</f>
        <v>124</v>
      </c>
      <c r="D273" s="84"/>
      <c r="E273" s="32" t="str">
        <f t="shared" si="8"/>
        <v/>
      </c>
      <c r="F273" s="33">
        <f>IF($B273="","",Items!$I272)</f>
        <v>11.533333333333333</v>
      </c>
      <c r="G273" s="33" t="str">
        <f t="shared" si="9"/>
        <v/>
      </c>
      <c r="H273" s="85"/>
    </row>
    <row r="274" spans="1:8" hidden="1" x14ac:dyDescent="0.25">
      <c r="A274" s="28" t="str">
        <f>IF(Items!$B273="","",Items!$A273)</f>
        <v>6005572005365</v>
      </c>
      <c r="B274" s="28" t="str">
        <f>IF(Items!$B273="","",Items!$B273)</f>
        <v>Dairibord Super Milk 1lt</v>
      </c>
      <c r="C274" s="32">
        <f>IF($B274="","",Items!$G273+SUMIFS(PurQty,PurItem,$B274,PurDate,"&lt;="&amp;$D$2)-SUMIFS(SalQty,SalItem,$B274,SalDate,"&lt;="&amp;$D$2)-SUMIFS(WoQty,WoItem,$B274,WoDate,"&lt;="&amp;$D$2)+SUMIFS(AdjQty,AdjItem,$B274,AdjDate,"&lt;="&amp;$D$2)+SUMIFS(LinVarQty,LinItem,$B274,LinPosted,"YES",LinDate,"&lt;="&amp;$D$2,LinID,"&lt;&gt;"&amp;$B$2))</f>
        <v>0</v>
      </c>
      <c r="D274" s="84"/>
      <c r="E274" s="32" t="str">
        <f t="shared" si="8"/>
        <v/>
      </c>
      <c r="F274" s="33">
        <f>IF($B274="","",Items!$I273)</f>
        <v>26.25</v>
      </c>
      <c r="G274" s="33" t="str">
        <f t="shared" si="9"/>
        <v/>
      </c>
      <c r="H274" s="85"/>
    </row>
    <row r="275" spans="1:8" hidden="1" x14ac:dyDescent="0.25">
      <c r="A275" s="28" t="str">
        <f>IF(Items!$B274="","",Items!$A274)</f>
        <v>6009803726364</v>
      </c>
      <c r="B275" s="28" t="str">
        <f>IF(Items!$B274="","",Items!$B274)</f>
        <v>Daisy Cookies Lemon Flavoured 130g</v>
      </c>
      <c r="C275" s="32">
        <f>IF($B275="","",Items!$G274+SUMIFS(PurQty,PurItem,$B275,PurDate,"&lt;="&amp;$D$2)-SUMIFS(SalQty,SalItem,$B275,SalDate,"&lt;="&amp;$D$2)-SUMIFS(WoQty,WoItem,$B275,WoDate,"&lt;="&amp;$D$2)+SUMIFS(AdjQty,AdjItem,$B275,AdjDate,"&lt;="&amp;$D$2)+SUMIFS(LinVarQty,LinItem,$B275,LinPosted,"YES",LinDate,"&lt;="&amp;$D$2,LinID,"&lt;&gt;"&amp;$B$2))</f>
        <v>0</v>
      </c>
      <c r="D275" s="84"/>
      <c r="E275" s="32" t="str">
        <f t="shared" si="8"/>
        <v/>
      </c>
      <c r="F275" s="33">
        <f>IF($B275="","",Items!$I274)</f>
        <v>9.7799999999999994</v>
      </c>
      <c r="G275" s="33" t="str">
        <f t="shared" si="9"/>
        <v/>
      </c>
      <c r="H275" s="85"/>
    </row>
    <row r="276" spans="1:8" hidden="1" x14ac:dyDescent="0.25">
      <c r="A276" s="28" t="str">
        <f>IF(Items!$B275="","",Items!$A275)</f>
        <v>6009803726289</v>
      </c>
      <c r="B276" s="28" t="str">
        <f>IF(Items!$B275="","",Items!$B275)</f>
        <v>Daisy Cookies Origional  130g</v>
      </c>
      <c r="C276" s="32">
        <f>IF($B276="","",Items!$G275+SUMIFS(PurQty,PurItem,$B276,PurDate,"&lt;="&amp;$D$2)-SUMIFS(SalQty,SalItem,$B276,SalDate,"&lt;="&amp;$D$2)-SUMIFS(WoQty,WoItem,$B276,WoDate,"&lt;="&amp;$D$2)+SUMIFS(AdjQty,AdjItem,$B276,AdjDate,"&lt;="&amp;$D$2)+SUMIFS(LinVarQty,LinItem,$B276,LinPosted,"YES",LinDate,"&lt;="&amp;$D$2,LinID,"&lt;&gt;"&amp;$B$2))</f>
        <v>0</v>
      </c>
      <c r="D276" s="84"/>
      <c r="E276" s="32" t="str">
        <f t="shared" si="8"/>
        <v/>
      </c>
      <c r="F276" s="33">
        <f>IF($B276="","",Items!$I275)</f>
        <v>7.8224999999999998</v>
      </c>
      <c r="G276" s="33" t="str">
        <f t="shared" si="9"/>
        <v/>
      </c>
      <c r="H276" s="85"/>
    </row>
    <row r="277" spans="1:8" hidden="1" x14ac:dyDescent="0.25">
      <c r="A277" s="28" t="str">
        <f>IF(Items!$B276="","",Items!$A276)</f>
        <v>6009803726005</v>
      </c>
      <c r="B277" s="28" t="str">
        <f>IF(Items!$B276="","",Items!$B276)</f>
        <v>Daisy Cookies Origional  210g</v>
      </c>
      <c r="C277" s="32">
        <f>IF($B277="","",Items!$G276+SUMIFS(PurQty,PurItem,$B277,PurDate,"&lt;="&amp;$D$2)-SUMIFS(SalQty,SalItem,$B277,SalDate,"&lt;="&amp;$D$2)-SUMIFS(WoQty,WoItem,$B277,WoDate,"&lt;="&amp;$D$2)+SUMIFS(AdjQty,AdjItem,$B277,AdjDate,"&lt;="&amp;$D$2)+SUMIFS(LinVarQty,LinItem,$B277,LinPosted,"YES",LinDate,"&lt;="&amp;$D$2,LinID,"&lt;&gt;"&amp;$B$2))</f>
        <v>0</v>
      </c>
      <c r="D277" s="84"/>
      <c r="E277" s="32" t="str">
        <f t="shared" si="8"/>
        <v/>
      </c>
      <c r="F277" s="33">
        <f>IF($B277="","",Items!$I276)</f>
        <v>13.0425</v>
      </c>
      <c r="G277" s="33" t="str">
        <f t="shared" si="9"/>
        <v/>
      </c>
      <c r="H277" s="85"/>
    </row>
    <row r="278" spans="1:8" hidden="1" x14ac:dyDescent="0.25">
      <c r="A278" s="28" t="str">
        <f>IF(Items!$B277="","",Items!$A277)</f>
        <v>6009803726012</v>
      </c>
      <c r="B278" s="28" t="str">
        <f>IF(Items!$B277="","",Items!$B277)</f>
        <v>Daisy Cookies Origional  Milk Butter 210g</v>
      </c>
      <c r="C278" s="32">
        <f>IF($B278="","",Items!$G277+SUMIFS(PurQty,PurItem,$B278,PurDate,"&lt;="&amp;$D$2)-SUMIFS(SalQty,SalItem,$B278,SalDate,"&lt;="&amp;$D$2)-SUMIFS(WoQty,WoItem,$B278,WoDate,"&lt;="&amp;$D$2)+SUMIFS(AdjQty,AdjItem,$B278,AdjDate,"&lt;="&amp;$D$2)+SUMIFS(LinVarQty,LinItem,$B278,LinPosted,"YES",LinDate,"&lt;="&amp;$D$2,LinID,"&lt;&gt;"&amp;$B$2))</f>
        <v>0</v>
      </c>
      <c r="D278" s="84"/>
      <c r="E278" s="32" t="str">
        <f t="shared" si="8"/>
        <v/>
      </c>
      <c r="F278" s="33">
        <f>IF($B278="","",Items!$I277)</f>
        <v>13.0425</v>
      </c>
      <c r="G278" s="33" t="str">
        <f t="shared" si="9"/>
        <v/>
      </c>
      <c r="H278" s="85"/>
    </row>
    <row r="279" spans="1:8" hidden="1" x14ac:dyDescent="0.25">
      <c r="A279" s="28" t="str">
        <f>IF(Items!$B278="","",Items!$A278)</f>
        <v>6009803726272</v>
      </c>
      <c r="B279" s="28" t="str">
        <f>IF(Items!$B278="","",Items!$B278)</f>
        <v>Daisy Cookies Origional  Milk Flavoured130g</v>
      </c>
      <c r="C279" s="32">
        <f>IF($B279="","",Items!$G278+SUMIFS(PurQty,PurItem,$B279,PurDate,"&lt;="&amp;$D$2)-SUMIFS(SalQty,SalItem,$B279,SalDate,"&lt;="&amp;$D$2)-SUMIFS(WoQty,WoItem,$B279,WoDate,"&lt;="&amp;$D$2)+SUMIFS(AdjQty,AdjItem,$B279,AdjDate,"&lt;="&amp;$D$2)+SUMIFS(LinVarQty,LinItem,$B279,LinPosted,"YES",LinDate,"&lt;="&amp;$D$2,LinID,"&lt;&gt;"&amp;$B$2))</f>
        <v>0</v>
      </c>
      <c r="D279" s="84"/>
      <c r="E279" s="32" t="str">
        <f t="shared" si="8"/>
        <v/>
      </c>
      <c r="F279" s="33">
        <f>IF($B279="","",Items!$I278)</f>
        <v>7.8224999999999998</v>
      </c>
      <c r="G279" s="33" t="str">
        <f t="shared" si="9"/>
        <v/>
      </c>
      <c r="H279" s="85"/>
    </row>
    <row r="280" spans="1:8" hidden="1" x14ac:dyDescent="0.25">
      <c r="A280" s="28" t="str">
        <f>IF(Items!$B279="","",Items!$A279)</f>
        <v>6009803726067</v>
      </c>
      <c r="B280" s="28" t="str">
        <f>IF(Items!$B279="","",Items!$B279)</f>
        <v>Daisy Cookies Origional  Orange Flavoured 210g</v>
      </c>
      <c r="C280" s="32">
        <f>IF($B280="","",Items!$G279+SUMIFS(PurQty,PurItem,$B280,PurDate,"&lt;="&amp;$D$2)-SUMIFS(SalQty,SalItem,$B280,SalDate,"&lt;="&amp;$D$2)-SUMIFS(WoQty,WoItem,$B280,WoDate,"&lt;="&amp;$D$2)+SUMIFS(AdjQty,AdjItem,$B280,AdjDate,"&lt;="&amp;$D$2)+SUMIFS(LinVarQty,LinItem,$B280,LinPosted,"YES",LinDate,"&lt;="&amp;$D$2,LinID,"&lt;&gt;"&amp;$B$2))</f>
        <v>0</v>
      </c>
      <c r="D280" s="84"/>
      <c r="E280" s="32" t="str">
        <f t="shared" si="8"/>
        <v/>
      </c>
      <c r="F280" s="33">
        <f>IF($B280="","",Items!$I279)</f>
        <v>16.305</v>
      </c>
      <c r="G280" s="33" t="str">
        <f t="shared" si="9"/>
        <v/>
      </c>
      <c r="H280" s="85"/>
    </row>
    <row r="281" spans="1:8" hidden="1" x14ac:dyDescent="0.25">
      <c r="A281" s="28" t="str">
        <f>IF(Items!$B280="","",Items!$A280)</f>
        <v>6009803726258</v>
      </c>
      <c r="B281" s="28" t="str">
        <f>IF(Items!$B280="","",Items!$B280)</f>
        <v>Daisy Cookies Strawberry Flavoured 130g</v>
      </c>
      <c r="C281" s="32">
        <f>IF($B281="","",Items!$G280+SUMIFS(PurQty,PurItem,$B281,PurDate,"&lt;="&amp;$D$2)-SUMIFS(SalQty,SalItem,$B281,SalDate,"&lt;="&amp;$D$2)-SUMIFS(WoQty,WoItem,$B281,WoDate,"&lt;="&amp;$D$2)+SUMIFS(AdjQty,AdjItem,$B281,AdjDate,"&lt;="&amp;$D$2)+SUMIFS(LinVarQty,LinItem,$B281,LinPosted,"YES",LinDate,"&lt;="&amp;$D$2,LinID,"&lt;&gt;"&amp;$B$2))</f>
        <v>0</v>
      </c>
      <c r="D281" s="84"/>
      <c r="E281" s="32" t="str">
        <f t="shared" si="8"/>
        <v/>
      </c>
      <c r="F281" s="33">
        <f>IF($B281="","",Items!$I280)</f>
        <v>9.7799999999999994</v>
      </c>
      <c r="G281" s="33" t="str">
        <f t="shared" si="9"/>
        <v/>
      </c>
      <c r="H281" s="85"/>
    </row>
    <row r="282" spans="1:8" hidden="1" x14ac:dyDescent="0.25">
      <c r="A282" s="28" t="str">
        <f>IF(Items!$B281="","",Items!$A281)</f>
        <v>5700187400963</v>
      </c>
      <c r="B282" s="28" t="str">
        <f>IF(Items!$B281="","",Items!$B281)</f>
        <v>DANDY</v>
      </c>
      <c r="C282" s="32">
        <f>IF($B282="","",Items!$G281+SUMIFS(PurQty,PurItem,$B282,PurDate,"&lt;="&amp;$D$2)-SUMIFS(SalQty,SalItem,$B282,SalDate,"&lt;="&amp;$D$2)-SUMIFS(WoQty,WoItem,$B282,WoDate,"&lt;="&amp;$D$2)+SUMIFS(AdjQty,AdjItem,$B282,AdjDate,"&lt;="&amp;$D$2)+SUMIFS(LinVarQty,LinItem,$B282,LinPosted,"YES",LinDate,"&lt;="&amp;$D$2,LinID,"&lt;&gt;"&amp;$B$2))</f>
        <v>-19</v>
      </c>
      <c r="D282" s="84"/>
      <c r="E282" s="32" t="str">
        <f t="shared" si="8"/>
        <v/>
      </c>
      <c r="F282" s="33">
        <f>IF($B282="","",Items!$I281)</f>
        <v>0.65249999999999997</v>
      </c>
      <c r="G282" s="33" t="str">
        <f t="shared" si="9"/>
        <v/>
      </c>
      <c r="H282" s="85"/>
    </row>
    <row r="283" spans="1:8" hidden="1" x14ac:dyDescent="0.25">
      <c r="A283" s="28" t="str">
        <f>IF(Items!$B282="","",Items!$A282)</f>
        <v>6009702258041</v>
      </c>
      <c r="B283" s="28" t="str">
        <f>IF(Items!$B282="","",Items!$B282)</f>
        <v>Dandy Gum Mint Roll</v>
      </c>
      <c r="C283" s="32">
        <f>IF($B283="","",Items!$G282+SUMIFS(PurQty,PurItem,$B283,PurDate,"&lt;="&amp;$D$2)-SUMIFS(SalQty,SalItem,$B283,SalDate,"&lt;="&amp;$D$2)-SUMIFS(WoQty,WoItem,$B283,WoDate,"&lt;="&amp;$D$2)+SUMIFS(AdjQty,AdjItem,$B283,AdjDate,"&lt;="&amp;$D$2)+SUMIFS(LinVarQty,LinItem,$B283,LinPosted,"YES",LinDate,"&lt;="&amp;$D$2,LinID,"&lt;&gt;"&amp;$B$2))</f>
        <v>0</v>
      </c>
      <c r="D283" s="84"/>
      <c r="E283" s="32" t="str">
        <f t="shared" si="8"/>
        <v/>
      </c>
      <c r="F283" s="33">
        <f>IF($B283="","",Items!$I282)</f>
        <v>3.2774999999999999</v>
      </c>
      <c r="G283" s="33" t="str">
        <f t="shared" si="9"/>
        <v/>
      </c>
      <c r="H283" s="85"/>
    </row>
    <row r="284" spans="1:8" hidden="1" x14ac:dyDescent="0.25">
      <c r="A284" s="28" t="str">
        <f>IF(Items!$B283="","",Items!$A283)</f>
        <v>6009702258027</v>
      </c>
      <c r="B284" s="28" t="str">
        <f>IF(Items!$B283="","",Items!$B283)</f>
        <v>Dandy Gum Strwbry Roll</v>
      </c>
      <c r="C284" s="32">
        <f>IF($B284="","",Items!$G283+SUMIFS(PurQty,PurItem,$B284,PurDate,"&lt;="&amp;$D$2)-SUMIFS(SalQty,SalItem,$B284,SalDate,"&lt;="&amp;$D$2)-SUMIFS(WoQty,WoItem,$B284,WoDate,"&lt;="&amp;$D$2)+SUMIFS(AdjQty,AdjItem,$B284,AdjDate,"&lt;="&amp;$D$2)+SUMIFS(LinVarQty,LinItem,$B284,LinPosted,"YES",LinDate,"&lt;="&amp;$D$2,LinID,"&lt;&gt;"&amp;$B$2))</f>
        <v>0</v>
      </c>
      <c r="D284" s="84"/>
      <c r="E284" s="32" t="str">
        <f t="shared" si="8"/>
        <v/>
      </c>
      <c r="F284" s="33">
        <f>IF($B284="","",Items!$I283)</f>
        <v>3.2774999999999999</v>
      </c>
      <c r="G284" s="33" t="str">
        <f t="shared" si="9"/>
        <v/>
      </c>
      <c r="H284" s="85"/>
    </row>
    <row r="285" spans="1:8" hidden="1" x14ac:dyDescent="0.25">
      <c r="A285" s="28" t="str">
        <f>IF(Items!$B284="","",Items!$A284)</f>
        <v>271B</v>
      </c>
      <c r="B285" s="28" t="str">
        <f>IF(Items!$B284="","",Items!$B284)</f>
        <v>Dandy Loose Bubblegum</v>
      </c>
      <c r="C285" s="32">
        <f>IF($B285="","",Items!$G284+SUMIFS(PurQty,PurItem,$B285,PurDate,"&lt;="&amp;$D$2)-SUMIFS(SalQty,SalItem,$B285,SalDate,"&lt;="&amp;$D$2)-SUMIFS(WoQty,WoItem,$B285,WoDate,"&lt;="&amp;$D$2)+SUMIFS(AdjQty,AdjItem,$B285,AdjDate,"&lt;="&amp;$D$2)+SUMIFS(LinVarQty,LinItem,$B285,LinPosted,"YES",LinDate,"&lt;="&amp;$D$2,LinID,"&lt;&gt;"&amp;$B$2))</f>
        <v>834</v>
      </c>
      <c r="D285" s="84"/>
      <c r="E285" s="32" t="str">
        <f t="shared" si="8"/>
        <v/>
      </c>
      <c r="F285" s="33">
        <f>IF($B285="","",Items!$I284)</f>
        <v>0.32250000000000001</v>
      </c>
      <c r="G285" s="33" t="str">
        <f t="shared" si="9"/>
        <v/>
      </c>
      <c r="H285" s="85"/>
    </row>
    <row r="286" spans="1:8" hidden="1" x14ac:dyDescent="0.25">
      <c r="A286" s="28" t="str">
        <f>IF(Items!$B285="","",Items!$A285)</f>
        <v>6001087012263</v>
      </c>
      <c r="B286" s="28" t="str">
        <f>IF(Items!$B285="","",Items!$B285)</f>
        <v>Dawn Cocoa Butter 200ml</v>
      </c>
      <c r="C286" s="32">
        <f>IF($B286="","",Items!$G285+SUMIFS(PurQty,PurItem,$B286,PurDate,"&lt;="&amp;$D$2)-SUMIFS(SalQty,SalItem,$B286,SalDate,"&lt;="&amp;$D$2)-SUMIFS(WoQty,WoItem,$B286,WoDate,"&lt;="&amp;$D$2)+SUMIFS(AdjQty,AdjItem,$B286,AdjDate,"&lt;="&amp;$D$2)+SUMIFS(LinVarQty,LinItem,$B286,LinPosted,"YES",LinDate,"&lt;="&amp;$D$2,LinID,"&lt;&gt;"&amp;$B$2))</f>
        <v>0</v>
      </c>
      <c r="D286" s="84"/>
      <c r="E286" s="32" t="str">
        <f t="shared" si="8"/>
        <v/>
      </c>
      <c r="F286" s="33">
        <f>IF($B286="","",Items!$I285)</f>
        <v>16.372499999999999</v>
      </c>
      <c r="G286" s="33" t="str">
        <f t="shared" si="9"/>
        <v/>
      </c>
      <c r="H286" s="85"/>
    </row>
    <row r="287" spans="1:8" hidden="1" x14ac:dyDescent="0.25">
      <c r="A287" s="28" t="str">
        <f>IF(Items!$B286="","",Items!$A286)</f>
        <v>6001087012324</v>
      </c>
      <c r="B287" s="28" t="str">
        <f>IF(Items!$B286="","",Items!$B286)</f>
        <v>Dawn Lotion Aloe Vera 200ml</v>
      </c>
      <c r="C287" s="32">
        <f>IF($B287="","",Items!$G286+SUMIFS(PurQty,PurItem,$B287,PurDate,"&lt;="&amp;$D$2)-SUMIFS(SalQty,SalItem,$B287,SalDate,"&lt;="&amp;$D$2)-SUMIFS(WoQty,WoItem,$B287,WoDate,"&lt;="&amp;$D$2)+SUMIFS(AdjQty,AdjItem,$B287,AdjDate,"&lt;="&amp;$D$2)+SUMIFS(LinVarQty,LinItem,$B287,LinPosted,"YES",LinDate,"&lt;="&amp;$D$2,LinID,"&lt;&gt;"&amp;$B$2))</f>
        <v>0</v>
      </c>
      <c r="D287" s="84"/>
      <c r="E287" s="32" t="str">
        <f t="shared" si="8"/>
        <v/>
      </c>
      <c r="F287" s="33">
        <f>IF($B287="","",Items!$I286)</f>
        <v>16.372499999999999</v>
      </c>
      <c r="G287" s="33" t="str">
        <f t="shared" si="9"/>
        <v/>
      </c>
      <c r="H287" s="85"/>
    </row>
    <row r="288" spans="1:8" hidden="1" x14ac:dyDescent="0.25">
      <c r="A288" s="28" t="str">
        <f>IF(Items!$B287="","",Items!$A287)</f>
        <v>6001087012348</v>
      </c>
      <c r="B288" s="28" t="str">
        <f>IF(Items!$B287="","",Items!$B287)</f>
        <v>Dawn Lotion Cocoa Butter 400ml</v>
      </c>
      <c r="C288" s="32">
        <f>IF($B288="","",Items!$G287+SUMIFS(PurQty,PurItem,$B288,PurDate,"&lt;="&amp;$D$2)-SUMIFS(SalQty,SalItem,$B288,SalDate,"&lt;="&amp;$D$2)-SUMIFS(WoQty,WoItem,$B288,WoDate,"&lt;="&amp;$D$2)+SUMIFS(AdjQty,AdjItem,$B288,AdjDate,"&lt;="&amp;$D$2)+SUMIFS(LinVarQty,LinItem,$B288,LinPosted,"YES",LinDate,"&lt;="&amp;$D$2,LinID,"&lt;&gt;"&amp;$B$2))</f>
        <v>0</v>
      </c>
      <c r="D288" s="84"/>
      <c r="E288" s="32" t="str">
        <f t="shared" si="8"/>
        <v/>
      </c>
      <c r="F288" s="33">
        <f>IF($B288="","",Items!$I287)</f>
        <v>26.197500000000002</v>
      </c>
      <c r="G288" s="33" t="str">
        <f t="shared" si="9"/>
        <v/>
      </c>
      <c r="H288" s="85"/>
    </row>
    <row r="289" spans="1:8" hidden="1" x14ac:dyDescent="0.25">
      <c r="A289" s="28" t="str">
        <f>IF(Items!$B288="","",Items!$A288)</f>
        <v>6001087012362</v>
      </c>
      <c r="B289" s="28" t="str">
        <f>IF(Items!$B288="","",Items!$B288)</f>
        <v>Dawn Lotion Rich Lanolin 400ml</v>
      </c>
      <c r="C289" s="32">
        <f>IF($B289="","",Items!$G288+SUMIFS(PurQty,PurItem,$B289,PurDate,"&lt;="&amp;$D$2)-SUMIFS(SalQty,SalItem,$B289,SalDate,"&lt;="&amp;$D$2)-SUMIFS(WoQty,WoItem,$B289,WoDate,"&lt;="&amp;$D$2)+SUMIFS(AdjQty,AdjItem,$B289,AdjDate,"&lt;="&amp;$D$2)+SUMIFS(LinVarQty,LinItem,$B289,LinPosted,"YES",LinDate,"&lt;="&amp;$D$2,LinID,"&lt;&gt;"&amp;$B$2))</f>
        <v>0</v>
      </c>
      <c r="D289" s="84"/>
      <c r="E289" s="32" t="str">
        <f t="shared" si="8"/>
        <v/>
      </c>
      <c r="F289" s="33">
        <f>IF($B289="","",Items!$I288)</f>
        <v>26.197500000000002</v>
      </c>
      <c r="G289" s="33" t="str">
        <f t="shared" si="9"/>
        <v/>
      </c>
      <c r="H289" s="85"/>
    </row>
    <row r="290" spans="1:8" hidden="1" x14ac:dyDescent="0.25">
      <c r="A290" s="28" t="str">
        <f>IF(Items!$B289="","",Items!$A289)</f>
        <v>6001087012294</v>
      </c>
      <c r="B290" s="28" t="str">
        <f>IF(Items!$B289="","",Items!$B289)</f>
        <v>Dawn Lotion Special Musk 200ml</v>
      </c>
      <c r="C290" s="32">
        <f>IF($B290="","",Items!$G289+SUMIFS(PurQty,PurItem,$B290,PurDate,"&lt;="&amp;$D$2)-SUMIFS(SalQty,SalItem,$B290,SalDate,"&lt;="&amp;$D$2)-SUMIFS(WoQty,WoItem,$B290,WoDate,"&lt;="&amp;$D$2)+SUMIFS(AdjQty,AdjItem,$B290,AdjDate,"&lt;="&amp;$D$2)+SUMIFS(LinVarQty,LinItem,$B290,LinPosted,"YES",LinDate,"&lt;="&amp;$D$2,LinID,"&lt;&gt;"&amp;$B$2))</f>
        <v>0</v>
      </c>
      <c r="D290" s="84"/>
      <c r="E290" s="32" t="str">
        <f t="shared" si="8"/>
        <v/>
      </c>
      <c r="F290" s="33">
        <f>IF($B290="","",Items!$I289)</f>
        <v>13.102499999999999</v>
      </c>
      <c r="G290" s="33" t="str">
        <f t="shared" si="9"/>
        <v/>
      </c>
      <c r="H290" s="85"/>
    </row>
    <row r="291" spans="1:8" hidden="1" x14ac:dyDescent="0.25">
      <c r="A291" s="28" t="str">
        <f>IF(Items!$B290="","",Items!$A290)</f>
        <v>6001087010962</v>
      </c>
      <c r="B291" s="28" t="str">
        <f>IF(Items!$B290="","",Items!$B290)</f>
        <v>Dawn Lotion Vanilla 400ml</v>
      </c>
      <c r="C291" s="32">
        <f>IF($B291="","",Items!$G290+SUMIFS(PurQty,PurItem,$B291,PurDate,"&lt;="&amp;$D$2)-SUMIFS(SalQty,SalItem,$B291,SalDate,"&lt;="&amp;$D$2)-SUMIFS(WoQty,WoItem,$B291,WoDate,"&lt;="&amp;$D$2)+SUMIFS(AdjQty,AdjItem,$B291,AdjDate,"&lt;="&amp;$D$2)+SUMIFS(LinVarQty,LinItem,$B291,LinPosted,"YES",LinDate,"&lt;="&amp;$D$2,LinID,"&lt;&gt;"&amp;$B$2))</f>
        <v>0</v>
      </c>
      <c r="D291" s="84"/>
      <c r="E291" s="32" t="str">
        <f t="shared" si="8"/>
        <v/>
      </c>
      <c r="F291" s="33">
        <f>IF($B291="","",Items!$I290)</f>
        <v>26.197500000000002</v>
      </c>
      <c r="G291" s="33" t="str">
        <f t="shared" si="9"/>
        <v/>
      </c>
      <c r="H291" s="85"/>
    </row>
    <row r="292" spans="1:8" hidden="1" x14ac:dyDescent="0.25">
      <c r="A292" s="28" t="str">
        <f>IF(Items!$B291="","",Items!$A291)</f>
        <v>6001087012379</v>
      </c>
      <c r="B292" s="28" t="str">
        <f>IF(Items!$B291="","",Items!$B291)</f>
        <v>Dawn Special Musk 400ml</v>
      </c>
      <c r="C292" s="32">
        <f>IF($B292="","",Items!$G291+SUMIFS(PurQty,PurItem,$B292,PurDate,"&lt;="&amp;$D$2)-SUMIFS(SalQty,SalItem,$B292,SalDate,"&lt;="&amp;$D$2)-SUMIFS(WoQty,WoItem,$B292,WoDate,"&lt;="&amp;$D$2)+SUMIFS(AdjQty,AdjItem,$B292,AdjDate,"&lt;="&amp;$D$2)+SUMIFS(LinVarQty,LinItem,$B292,LinPosted,"YES",LinDate,"&lt;="&amp;$D$2,LinID,"&lt;&gt;"&amp;$B$2))</f>
        <v>0</v>
      </c>
      <c r="D292" s="84"/>
      <c r="E292" s="32" t="str">
        <f t="shared" si="8"/>
        <v/>
      </c>
      <c r="F292" s="33">
        <f>IF($B292="","",Items!$I291)</f>
        <v>26.197500000000002</v>
      </c>
      <c r="G292" s="33" t="str">
        <f t="shared" si="9"/>
        <v/>
      </c>
      <c r="H292" s="85"/>
    </row>
    <row r="293" spans="1:8" x14ac:dyDescent="0.25">
      <c r="A293" s="28" t="str">
        <f>IF(Items!$B292="","",Items!$A292)</f>
        <v>6009680771853</v>
      </c>
      <c r="B293" s="28" t="str">
        <f>IF(Items!$B292="","",Items!$B292)</f>
        <v>Day To Day Sarnitary Pads</v>
      </c>
      <c r="C293" s="32">
        <f>IF($B293="","",Items!$G292+SUMIFS(PurQty,PurItem,$B293,PurDate,"&lt;="&amp;$D$2)-SUMIFS(SalQty,SalItem,$B293,SalDate,"&lt;="&amp;$D$2)-SUMIFS(WoQty,WoItem,$B293,WoDate,"&lt;="&amp;$D$2)+SUMIFS(AdjQty,AdjItem,$B293,AdjDate,"&lt;="&amp;$D$2)+SUMIFS(LinVarQty,LinItem,$B293,LinPosted,"YES",LinDate,"&lt;="&amp;$D$2,LinID,"&lt;&gt;"&amp;$B$2))</f>
        <v>49</v>
      </c>
      <c r="D293" s="84">
        <v>48</v>
      </c>
      <c r="E293" s="32">
        <f t="shared" si="8"/>
        <v>-1</v>
      </c>
      <c r="F293" s="33">
        <f>IF($B293="","",Items!$I292)</f>
        <v>13.0425</v>
      </c>
      <c r="G293" s="33">
        <f t="shared" si="9"/>
        <v>-13.0425</v>
      </c>
      <c r="H293" s="85"/>
    </row>
    <row r="294" spans="1:8" hidden="1" x14ac:dyDescent="0.25">
      <c r="A294" s="28" t="str">
        <f>IF(Items!$B293="","",Items!$A293)</f>
        <v>08578397888</v>
      </c>
      <c r="B294" s="28" t="str">
        <f>IF(Items!$B293="","",Items!$B293)</f>
        <v>Deepsip Water 500ml</v>
      </c>
      <c r="C294" s="32">
        <f>IF($B294="","",Items!$G293+SUMIFS(PurQty,PurItem,$B294,PurDate,"&lt;="&amp;$D$2)-SUMIFS(SalQty,SalItem,$B294,SalDate,"&lt;="&amp;$D$2)-SUMIFS(WoQty,WoItem,$B294,WoDate,"&lt;="&amp;$D$2)+SUMIFS(AdjQty,AdjItem,$B294,AdjDate,"&lt;="&amp;$D$2)+SUMIFS(LinVarQty,LinItem,$B294,LinPosted,"YES",LinDate,"&lt;="&amp;$D$2,LinID,"&lt;&gt;"&amp;$B$2))</f>
        <v>0</v>
      </c>
      <c r="D294" s="84"/>
      <c r="E294" s="32" t="str">
        <f t="shared" si="8"/>
        <v/>
      </c>
      <c r="F294" s="33">
        <f>IF($B294="","",Items!$I293)</f>
        <v>10.432499999999999</v>
      </c>
      <c r="G294" s="33" t="str">
        <f t="shared" si="9"/>
        <v/>
      </c>
      <c r="H294" s="85"/>
    </row>
    <row r="295" spans="1:8" hidden="1" x14ac:dyDescent="0.25">
      <c r="A295" s="28" t="str">
        <f>IF(Items!$B294="","",Items!$A294)</f>
        <v>6009698815136</v>
      </c>
      <c r="B295" s="28" t="str">
        <f>IF(Items!$B294="","",Items!$B294)</f>
        <v>Dendairy  Sterilised 500ml</v>
      </c>
      <c r="C295" s="32">
        <f>IF($B295="","",Items!$G294+SUMIFS(PurQty,PurItem,$B295,PurDate,"&lt;="&amp;$D$2)-SUMIFS(SalQty,SalItem,$B295,SalDate,"&lt;="&amp;$D$2)-SUMIFS(WoQty,WoItem,$B295,WoDate,"&lt;="&amp;$D$2)+SUMIFS(AdjQty,AdjItem,$B295,AdjDate,"&lt;="&amp;$D$2)+SUMIFS(LinVarQty,LinItem,$B295,LinPosted,"YES",LinDate,"&lt;="&amp;$D$2,LinID,"&lt;&gt;"&amp;$B$2))</f>
        <v>0</v>
      </c>
      <c r="D295" s="84"/>
      <c r="E295" s="32" t="str">
        <f t="shared" si="8"/>
        <v/>
      </c>
      <c r="F295" s="33">
        <f>IF($B295="","",Items!$I294)</f>
        <v>13.0425</v>
      </c>
      <c r="G295" s="33" t="str">
        <f t="shared" si="9"/>
        <v/>
      </c>
      <c r="H295" s="85"/>
    </row>
    <row r="296" spans="1:8" hidden="1" x14ac:dyDescent="0.25">
      <c r="A296" s="28" t="str">
        <f>IF(Items!$B295="","",Items!$A295)</f>
        <v>6009698811428</v>
      </c>
      <c r="B296" s="28" t="str">
        <f>IF(Items!$B295="","",Items!$B295)</f>
        <v>Dendairy  UHT Long Life  Full Cream 1 Ltre</v>
      </c>
      <c r="C296" s="32">
        <f>IF($B296="","",Items!$G295+SUMIFS(PurQty,PurItem,$B296,PurDate,"&lt;="&amp;$D$2)-SUMIFS(SalQty,SalItem,$B296,SalDate,"&lt;="&amp;$D$2)-SUMIFS(WoQty,WoItem,$B296,WoDate,"&lt;="&amp;$D$2)+SUMIFS(AdjQty,AdjItem,$B296,AdjDate,"&lt;="&amp;$D$2)+SUMIFS(LinVarQty,LinItem,$B296,LinPosted,"YES",LinDate,"&lt;="&amp;$D$2,LinID,"&lt;&gt;"&amp;$B$2))</f>
        <v>15</v>
      </c>
      <c r="D296" s="84"/>
      <c r="E296" s="32" t="str">
        <f t="shared" si="8"/>
        <v/>
      </c>
      <c r="F296" s="33">
        <f>IF($B296="","",Items!$I295)</f>
        <v>22.400000000000002</v>
      </c>
      <c r="G296" s="33" t="str">
        <f t="shared" si="9"/>
        <v/>
      </c>
      <c r="H296" s="85"/>
    </row>
    <row r="297" spans="1:8" hidden="1" x14ac:dyDescent="0.25">
      <c r="A297" s="28" t="str">
        <f>IF(Items!$B296="","",Items!$A296)</f>
        <v>6009698815075</v>
      </c>
      <c r="B297" s="28" t="str">
        <f>IF(Items!$B296="","",Items!$B296)</f>
        <v>Dendairy 1 Ltre</v>
      </c>
      <c r="C297" s="32">
        <f>IF($B297="","",Items!$G296+SUMIFS(PurQty,PurItem,$B297,PurDate,"&lt;="&amp;$D$2)-SUMIFS(SalQty,SalItem,$B297,SalDate,"&lt;="&amp;$D$2)-SUMIFS(WoQty,WoItem,$B297,WoDate,"&lt;="&amp;$D$2)+SUMIFS(AdjQty,AdjItem,$B297,AdjDate,"&lt;="&amp;$D$2)+SUMIFS(LinVarQty,LinItem,$B297,LinPosted,"YES",LinDate,"&lt;="&amp;$D$2,LinID,"&lt;&gt;"&amp;$B$2))</f>
        <v>38</v>
      </c>
      <c r="D297" s="84"/>
      <c r="E297" s="32" t="str">
        <f t="shared" si="8"/>
        <v/>
      </c>
      <c r="F297" s="33">
        <f>IF($B297="","",Items!$I296)</f>
        <v>24.64</v>
      </c>
      <c r="G297" s="33" t="str">
        <f t="shared" si="9"/>
        <v/>
      </c>
      <c r="H297" s="85"/>
    </row>
    <row r="298" spans="1:8" hidden="1" x14ac:dyDescent="0.25">
      <c r="A298" s="28" t="str">
        <f>IF(Items!$B297="","",Items!$A297)</f>
        <v>6009657651362</v>
      </c>
      <c r="B298" s="28" t="str">
        <f>IF(Items!$B297="","",Items!$B297)</f>
        <v>Dendairy Choc Milk 250ml</v>
      </c>
      <c r="C298" s="32">
        <f>IF($B298="","",Items!$G297+SUMIFS(PurQty,PurItem,$B298,PurDate,"&lt;="&amp;$D$2)-SUMIFS(SalQty,SalItem,$B298,SalDate,"&lt;="&amp;$D$2)-SUMIFS(WoQty,WoItem,$B298,WoDate,"&lt;="&amp;$D$2)+SUMIFS(AdjQty,AdjItem,$B298,AdjDate,"&lt;="&amp;$D$2)+SUMIFS(LinVarQty,LinItem,$B298,LinPosted,"YES",LinDate,"&lt;="&amp;$D$2,LinID,"&lt;&gt;"&amp;$B$2))</f>
        <v>0</v>
      </c>
      <c r="D298" s="84"/>
      <c r="E298" s="32" t="str">
        <f t="shared" si="8"/>
        <v/>
      </c>
      <c r="F298" s="33">
        <f>IF($B298="","",Items!$I297)</f>
        <v>9.7799999999999994</v>
      </c>
      <c r="G298" s="33" t="str">
        <f t="shared" si="9"/>
        <v/>
      </c>
      <c r="H298" s="85"/>
    </row>
    <row r="299" spans="1:8" hidden="1" x14ac:dyDescent="0.25">
      <c r="A299" s="28" t="str">
        <f>IF(Items!$B298="","",Items!$A298)</f>
        <v>6009657651348</v>
      </c>
      <c r="B299" s="28" t="str">
        <f>IF(Items!$B298="","",Items!$B298)</f>
        <v>Dendairy Full Cream Milk 500ml</v>
      </c>
      <c r="C299" s="32">
        <f>IF($B299="","",Items!$G298+SUMIFS(PurQty,PurItem,$B299,PurDate,"&lt;="&amp;$D$2)-SUMIFS(SalQty,SalItem,$B299,SalDate,"&lt;="&amp;$D$2)-SUMIFS(WoQty,WoItem,$B299,WoDate,"&lt;="&amp;$D$2)+SUMIFS(AdjQty,AdjItem,$B299,AdjDate,"&lt;="&amp;$D$2)+SUMIFS(LinVarQty,LinItem,$B299,LinPosted,"YES",LinDate,"&lt;="&amp;$D$2,LinID,"&lt;&gt;"&amp;$B$2))</f>
        <v>0</v>
      </c>
      <c r="D299" s="84"/>
      <c r="E299" s="32" t="str">
        <f t="shared" si="8"/>
        <v/>
      </c>
      <c r="F299" s="33">
        <f>IF($B299="","",Items!$I298)</f>
        <v>15</v>
      </c>
      <c r="G299" s="33" t="str">
        <f t="shared" si="9"/>
        <v/>
      </c>
      <c r="H299" s="85"/>
    </row>
    <row r="300" spans="1:8" hidden="1" x14ac:dyDescent="0.25">
      <c r="A300" s="28" t="str">
        <f>IF(Items!$B299="","",Items!$A299)</f>
        <v>6009657650945</v>
      </c>
      <c r="B300" s="28" t="str">
        <f>IF(Items!$B299="","",Items!$B299)</f>
        <v>Dendairy Maas 500g</v>
      </c>
      <c r="C300" s="32">
        <f>IF($B300="","",Items!$G299+SUMIFS(PurQty,PurItem,$B300,PurDate,"&lt;="&amp;$D$2)-SUMIFS(SalQty,SalItem,$B300,SalDate,"&lt;="&amp;$D$2)-SUMIFS(WoQty,WoItem,$B300,WoDate,"&lt;="&amp;$D$2)+SUMIFS(AdjQty,AdjItem,$B300,AdjDate,"&lt;="&amp;$D$2)+SUMIFS(LinVarQty,LinItem,$B300,LinPosted,"YES",LinDate,"&lt;="&amp;$D$2,LinID,"&lt;&gt;"&amp;$B$2))</f>
        <v>35</v>
      </c>
      <c r="D300" s="84"/>
      <c r="E300" s="32" t="str">
        <f t="shared" si="8"/>
        <v/>
      </c>
      <c r="F300" s="33">
        <f>IF($B300="","",Items!$I299)</f>
        <v>8.8800000000000008</v>
      </c>
      <c r="G300" s="33" t="str">
        <f t="shared" si="9"/>
        <v/>
      </c>
      <c r="H300" s="85"/>
    </row>
    <row r="301" spans="1:8" hidden="1" x14ac:dyDescent="0.25">
      <c r="A301" s="28" t="str">
        <f>IF(Items!$B300="","",Items!$A300)</f>
        <v>6009698810773</v>
      </c>
      <c r="B301" s="28" t="str">
        <f>IF(Items!$B300="","",Items!$B300)</f>
        <v>Dendairy Milk Powder 400g</v>
      </c>
      <c r="C301" s="32">
        <f>IF($B301="","",Items!$G300+SUMIFS(PurQty,PurItem,$B301,PurDate,"&lt;="&amp;$D$2)-SUMIFS(SalQty,SalItem,$B301,SalDate,"&lt;="&amp;$D$2)-SUMIFS(WoQty,WoItem,$B301,WoDate,"&lt;="&amp;$D$2)+SUMIFS(AdjQty,AdjItem,$B301,AdjDate,"&lt;="&amp;$D$2)+SUMIFS(LinVarQty,LinItem,$B301,LinPosted,"YES",LinDate,"&lt;="&amp;$D$2,LinID,"&lt;&gt;"&amp;$B$2))</f>
        <v>0</v>
      </c>
      <c r="D301" s="84"/>
      <c r="E301" s="32" t="str">
        <f t="shared" si="8"/>
        <v/>
      </c>
      <c r="F301" s="33">
        <f>IF($B301="","",Items!$I300)</f>
        <v>52.5</v>
      </c>
      <c r="G301" s="33" t="str">
        <f t="shared" si="9"/>
        <v/>
      </c>
      <c r="H301" s="85"/>
    </row>
    <row r="302" spans="1:8" hidden="1" x14ac:dyDescent="0.25">
      <c r="A302" s="28" t="str">
        <f>IF(Items!$B301="","",Items!$A301)</f>
        <v>6009698811589</v>
      </c>
      <c r="B302" s="28" t="str">
        <f>IF(Items!$B301="","",Items!$B301)</f>
        <v>Dendairy Mixed Berries  500g</v>
      </c>
      <c r="C302" s="32">
        <f>IF($B302="","",Items!$G301+SUMIFS(PurQty,PurItem,$B302,PurDate,"&lt;="&amp;$D$2)-SUMIFS(SalQty,SalItem,$B302,SalDate,"&lt;="&amp;$D$2)-SUMIFS(WoQty,WoItem,$B302,WoDate,"&lt;="&amp;$D$2)+SUMIFS(AdjQty,AdjItem,$B302,AdjDate,"&lt;="&amp;$D$2)+SUMIFS(LinVarQty,LinItem,$B302,LinPosted,"YES",LinDate,"&lt;="&amp;$D$2,LinID,"&lt;&gt;"&amp;$B$2))</f>
        <v>0</v>
      </c>
      <c r="D302" s="84"/>
      <c r="E302" s="32" t="str">
        <f t="shared" si="8"/>
        <v/>
      </c>
      <c r="F302" s="33">
        <f>IF($B302="","",Items!$I301)</f>
        <v>29.3475</v>
      </c>
      <c r="G302" s="33" t="str">
        <f t="shared" si="9"/>
        <v/>
      </c>
      <c r="H302" s="85"/>
    </row>
    <row r="303" spans="1:8" hidden="1" x14ac:dyDescent="0.25">
      <c r="A303" s="28" t="str">
        <f>IF(Items!$B302="","",Items!$A302)</f>
        <v>6009698812715</v>
      </c>
      <c r="B303" s="28" t="str">
        <f>IF(Items!$B302="","",Items!$B302)</f>
        <v>Dendairy Mixed Berries 150g</v>
      </c>
      <c r="C303" s="32">
        <f>IF($B303="","",Items!$G302+SUMIFS(PurQty,PurItem,$B303,PurDate,"&lt;="&amp;$D$2)-SUMIFS(SalQty,SalItem,$B303,SalDate,"&lt;="&amp;$D$2)-SUMIFS(WoQty,WoItem,$B303,WoDate,"&lt;="&amp;$D$2)+SUMIFS(AdjQty,AdjItem,$B303,AdjDate,"&lt;="&amp;$D$2)+SUMIFS(LinVarQty,LinItem,$B303,LinPosted,"YES",LinDate,"&lt;="&amp;$D$2,LinID,"&lt;&gt;"&amp;$B$2))</f>
        <v>0</v>
      </c>
      <c r="D303" s="84"/>
      <c r="E303" s="32" t="str">
        <f t="shared" si="8"/>
        <v/>
      </c>
      <c r="F303" s="33">
        <f>IF($B303="","",Items!$I302)</f>
        <v>9.7799999999999994</v>
      </c>
      <c r="G303" s="33" t="str">
        <f t="shared" si="9"/>
        <v/>
      </c>
      <c r="H303" s="85"/>
    </row>
    <row r="304" spans="1:8" hidden="1" x14ac:dyDescent="0.25">
      <c r="A304" s="28" t="str">
        <f>IF(Items!$B303="","",Items!$A303)</f>
        <v>6009698810629</v>
      </c>
      <c r="B304" s="28" t="str">
        <f>IF(Items!$B303="","",Items!$B303)</f>
        <v>Dendairy Peach  Appricot  500g</v>
      </c>
      <c r="C304" s="32">
        <f>IF($B304="","",Items!$G303+SUMIFS(PurQty,PurItem,$B304,PurDate,"&lt;="&amp;$D$2)-SUMIFS(SalQty,SalItem,$B304,SalDate,"&lt;="&amp;$D$2)-SUMIFS(WoQty,WoItem,$B304,WoDate,"&lt;="&amp;$D$2)+SUMIFS(AdjQty,AdjItem,$B304,AdjDate,"&lt;="&amp;$D$2)+SUMIFS(LinVarQty,LinItem,$B304,LinPosted,"YES",LinDate,"&lt;="&amp;$D$2,LinID,"&lt;&gt;"&amp;$B$2))</f>
        <v>0</v>
      </c>
      <c r="D304" s="84"/>
      <c r="E304" s="32" t="str">
        <f t="shared" si="8"/>
        <v/>
      </c>
      <c r="F304" s="33">
        <f>IF($B304="","",Items!$I303)</f>
        <v>32.61</v>
      </c>
      <c r="G304" s="33" t="str">
        <f t="shared" si="9"/>
        <v/>
      </c>
      <c r="H304" s="85"/>
    </row>
    <row r="305" spans="1:8" hidden="1" x14ac:dyDescent="0.25">
      <c r="A305" s="28" t="str">
        <f>IF(Items!$B304="","",Items!$A304)</f>
        <v>6009698812722</v>
      </c>
      <c r="B305" s="28" t="str">
        <f>IF(Items!$B304="","",Items!$B304)</f>
        <v>Dendairy Smooth Banana 150g</v>
      </c>
      <c r="C305" s="32">
        <f>IF($B305="","",Items!$G304+SUMIFS(PurQty,PurItem,$B305,PurDate,"&lt;="&amp;$D$2)-SUMIFS(SalQty,SalItem,$B305,SalDate,"&lt;="&amp;$D$2)-SUMIFS(WoQty,WoItem,$B305,WoDate,"&lt;="&amp;$D$2)+SUMIFS(AdjQty,AdjItem,$B305,AdjDate,"&lt;="&amp;$D$2)+SUMIFS(LinVarQty,LinItem,$B305,LinPosted,"YES",LinDate,"&lt;="&amp;$D$2,LinID,"&lt;&gt;"&amp;$B$2))</f>
        <v>0</v>
      </c>
      <c r="D305" s="84"/>
      <c r="E305" s="32" t="str">
        <f t="shared" si="8"/>
        <v/>
      </c>
      <c r="F305" s="33">
        <f>IF($B305="","",Items!$I304)</f>
        <v>9.7799999999999994</v>
      </c>
      <c r="G305" s="33" t="str">
        <f t="shared" si="9"/>
        <v/>
      </c>
      <c r="H305" s="85"/>
    </row>
    <row r="306" spans="1:8" hidden="1" x14ac:dyDescent="0.25">
      <c r="A306" s="28" t="str">
        <f>IF(Items!$B305="","",Items!$A305)</f>
        <v>6009698810582</v>
      </c>
      <c r="B306" s="28" t="str">
        <f>IF(Items!$B305="","",Items!$B305)</f>
        <v>Dendairy Smooth Strawberry  500g</v>
      </c>
      <c r="C306" s="32">
        <f>IF($B306="","",Items!$G305+SUMIFS(PurQty,PurItem,$B306,PurDate,"&lt;="&amp;$D$2)-SUMIFS(SalQty,SalItem,$B306,SalDate,"&lt;="&amp;$D$2)-SUMIFS(WoQty,WoItem,$B306,WoDate,"&lt;="&amp;$D$2)+SUMIFS(AdjQty,AdjItem,$B306,AdjDate,"&lt;="&amp;$D$2)+SUMIFS(LinVarQty,LinItem,$B306,LinPosted,"YES",LinDate,"&lt;="&amp;$D$2,LinID,"&lt;&gt;"&amp;$B$2))</f>
        <v>0</v>
      </c>
      <c r="D306" s="84"/>
      <c r="E306" s="32" t="str">
        <f t="shared" si="8"/>
        <v/>
      </c>
      <c r="F306" s="33">
        <f>IF($B306="","",Items!$I305)</f>
        <v>32.61</v>
      </c>
      <c r="G306" s="33" t="str">
        <f t="shared" si="9"/>
        <v/>
      </c>
      <c r="H306" s="85"/>
    </row>
    <row r="307" spans="1:8" hidden="1" x14ac:dyDescent="0.25">
      <c r="A307" s="28" t="str">
        <f>IF(Items!$B306="","",Items!$A306)</f>
        <v>6009698812654</v>
      </c>
      <c r="B307" s="28" t="str">
        <f>IF(Items!$B306="","",Items!$B306)</f>
        <v>Dendairy Smooth Strawberry Yoghurt 150g</v>
      </c>
      <c r="C307" s="32">
        <f>IF($B307="","",Items!$G306+SUMIFS(PurQty,PurItem,$B307,PurDate,"&lt;="&amp;$D$2)-SUMIFS(SalQty,SalItem,$B307,SalDate,"&lt;="&amp;$D$2)-SUMIFS(WoQty,WoItem,$B307,WoDate,"&lt;="&amp;$D$2)+SUMIFS(AdjQty,AdjItem,$B307,AdjDate,"&lt;="&amp;$D$2)+SUMIFS(LinVarQty,LinItem,$B307,LinPosted,"YES",LinDate,"&lt;="&amp;$D$2,LinID,"&lt;&gt;"&amp;$B$2))</f>
        <v>0</v>
      </c>
      <c r="D307" s="84"/>
      <c r="E307" s="32" t="str">
        <f t="shared" si="8"/>
        <v/>
      </c>
      <c r="F307" s="33">
        <f>IF($B307="","",Items!$I306)</f>
        <v>9.7799999999999994</v>
      </c>
      <c r="G307" s="33" t="str">
        <f t="shared" si="9"/>
        <v/>
      </c>
      <c r="H307" s="85"/>
    </row>
    <row r="308" spans="1:8" hidden="1" x14ac:dyDescent="0.25">
      <c r="A308" s="28" t="str">
        <f>IF(Items!$B307="","",Items!$A307)</f>
        <v>6009698810568</v>
      </c>
      <c r="B308" s="28" t="str">
        <f>IF(Items!$B307="","",Items!$B307)</f>
        <v>Dendairy Supreme Strawberry  500g</v>
      </c>
      <c r="C308" s="32">
        <f>IF($B308="","",Items!$G307+SUMIFS(PurQty,PurItem,$B308,PurDate,"&lt;="&amp;$D$2)-SUMIFS(SalQty,SalItem,$B308,SalDate,"&lt;="&amp;$D$2)-SUMIFS(WoQty,WoItem,$B308,WoDate,"&lt;="&amp;$D$2)+SUMIFS(AdjQty,AdjItem,$B308,AdjDate,"&lt;="&amp;$D$2)+SUMIFS(LinVarQty,LinItem,$B308,LinPosted,"YES",LinDate,"&lt;="&amp;$D$2,LinID,"&lt;&gt;"&amp;$B$2))</f>
        <v>0</v>
      </c>
      <c r="D308" s="84"/>
      <c r="E308" s="32" t="str">
        <f t="shared" si="8"/>
        <v/>
      </c>
      <c r="F308" s="33">
        <f>IF($B308="","",Items!$I307)</f>
        <v>32.61</v>
      </c>
      <c r="G308" s="33" t="str">
        <f t="shared" si="9"/>
        <v/>
      </c>
      <c r="H308" s="85"/>
    </row>
    <row r="309" spans="1:8" hidden="1" x14ac:dyDescent="0.25">
      <c r="A309" s="28" t="str">
        <f>IF(Items!$B308="","",Items!$A308)</f>
        <v>6009698812708</v>
      </c>
      <c r="B309" s="28" t="str">
        <f>IF(Items!$B308="","",Items!$B308)</f>
        <v>Dendairy Supreme Strawberry Yoghurt 150g</v>
      </c>
      <c r="C309" s="32">
        <f>IF($B309="","",Items!$G308+SUMIFS(PurQty,PurItem,$B309,PurDate,"&lt;="&amp;$D$2)-SUMIFS(SalQty,SalItem,$B309,SalDate,"&lt;="&amp;$D$2)-SUMIFS(WoQty,WoItem,$B309,WoDate,"&lt;="&amp;$D$2)+SUMIFS(AdjQty,AdjItem,$B309,AdjDate,"&lt;="&amp;$D$2)+SUMIFS(LinVarQty,LinItem,$B309,LinPosted,"YES",LinDate,"&lt;="&amp;$D$2,LinID,"&lt;&gt;"&amp;$B$2))</f>
        <v>0</v>
      </c>
      <c r="D309" s="84"/>
      <c r="E309" s="32" t="str">
        <f t="shared" si="8"/>
        <v/>
      </c>
      <c r="F309" s="33">
        <f>IF($B309="","",Items!$I308)</f>
        <v>9.7799999999999994</v>
      </c>
      <c r="G309" s="33" t="str">
        <f t="shared" si="9"/>
        <v/>
      </c>
      <c r="H309" s="85"/>
    </row>
    <row r="310" spans="1:8" hidden="1" x14ac:dyDescent="0.25">
      <c r="A310" s="28" t="str">
        <f>IF(Items!$B309="","",Items!$A309)</f>
        <v>6009698810575</v>
      </c>
      <c r="B310" s="28" t="str">
        <f>IF(Items!$B309="","",Items!$B309)</f>
        <v>Dendairy Vanilla  500g</v>
      </c>
      <c r="C310" s="32">
        <f>IF($B310="","",Items!$G309+SUMIFS(PurQty,PurItem,$B310,PurDate,"&lt;="&amp;$D$2)-SUMIFS(SalQty,SalItem,$B310,SalDate,"&lt;="&amp;$D$2)-SUMIFS(WoQty,WoItem,$B310,WoDate,"&lt;="&amp;$D$2)+SUMIFS(AdjQty,AdjItem,$B310,AdjDate,"&lt;="&amp;$D$2)+SUMIFS(LinVarQty,LinItem,$B310,LinPosted,"YES",LinDate,"&lt;="&amp;$D$2,LinID,"&lt;&gt;"&amp;$B$2))</f>
        <v>0</v>
      </c>
      <c r="D310" s="84"/>
      <c r="E310" s="32" t="str">
        <f t="shared" si="8"/>
        <v/>
      </c>
      <c r="F310" s="33">
        <f>IF($B310="","",Items!$I309)</f>
        <v>32.61</v>
      </c>
      <c r="G310" s="33" t="str">
        <f t="shared" si="9"/>
        <v/>
      </c>
      <c r="H310" s="85"/>
    </row>
    <row r="311" spans="1:8" hidden="1" x14ac:dyDescent="0.25">
      <c r="A311" s="28" t="str">
        <f>IF(Items!$B310="","",Items!$A310)</f>
        <v>6009698812678</v>
      </c>
      <c r="B311" s="28" t="str">
        <f>IF(Items!$B310="","",Items!$B310)</f>
        <v>Dendairy Vanilla Cream 150g</v>
      </c>
      <c r="C311" s="32">
        <f>IF($B311="","",Items!$G310+SUMIFS(PurQty,PurItem,$B311,PurDate,"&lt;="&amp;$D$2)-SUMIFS(SalQty,SalItem,$B311,SalDate,"&lt;="&amp;$D$2)-SUMIFS(WoQty,WoItem,$B311,WoDate,"&lt;="&amp;$D$2)+SUMIFS(AdjQty,AdjItem,$B311,AdjDate,"&lt;="&amp;$D$2)+SUMIFS(LinVarQty,LinItem,$B311,LinPosted,"YES",LinDate,"&lt;="&amp;$D$2,LinID,"&lt;&gt;"&amp;$B$2))</f>
        <v>0</v>
      </c>
      <c r="D311" s="84"/>
      <c r="E311" s="32" t="str">
        <f t="shared" si="8"/>
        <v/>
      </c>
      <c r="F311" s="33">
        <f>IF($B311="","",Items!$I310)</f>
        <v>9.7799999999999994</v>
      </c>
      <c r="G311" s="33" t="str">
        <f t="shared" si="9"/>
        <v/>
      </c>
      <c r="H311" s="85"/>
    </row>
    <row r="312" spans="1:8" hidden="1" x14ac:dyDescent="0.25">
      <c r="A312" s="28" t="str">
        <f>IF(Items!$B311="","",Items!$A311)</f>
        <v>7622210626134</v>
      </c>
      <c r="B312" s="28" t="str">
        <f>IF(Items!$B311="","",Items!$B311)</f>
        <v>Dentyne Peppermint</v>
      </c>
      <c r="C312" s="32">
        <f>IF($B312="","",Items!$G311+SUMIFS(PurQty,PurItem,$B312,PurDate,"&lt;="&amp;$D$2)-SUMIFS(SalQty,SalItem,$B312,SalDate,"&lt;="&amp;$D$2)-SUMIFS(WoQty,WoItem,$B312,WoDate,"&lt;="&amp;$D$2)+SUMIFS(AdjQty,AdjItem,$B312,AdjDate,"&lt;="&amp;$D$2)+SUMIFS(LinVarQty,LinItem,$B312,LinPosted,"YES",LinDate,"&lt;="&amp;$D$2,LinID,"&lt;&gt;"&amp;$B$2))</f>
        <v>35</v>
      </c>
      <c r="D312" s="84"/>
      <c r="E312" s="32" t="str">
        <f t="shared" si="8"/>
        <v/>
      </c>
      <c r="F312" s="33">
        <f>IF($B312="","",Items!$I311)</f>
        <v>13.0425</v>
      </c>
      <c r="G312" s="33" t="str">
        <f t="shared" si="9"/>
        <v/>
      </c>
      <c r="H312" s="85"/>
    </row>
    <row r="313" spans="1:8" hidden="1" x14ac:dyDescent="0.25">
      <c r="A313" s="28" t="str">
        <f>IF(Items!$B312="","",Items!$A312)</f>
        <v>6001065680927</v>
      </c>
      <c r="B313" s="28" t="str">
        <f>IF(Items!$B312="","",Items!$B312)</f>
        <v>Dentyne Spear</v>
      </c>
      <c r="C313" s="32">
        <f>IF($B313="","",Items!$G312+SUMIFS(PurQty,PurItem,$B313,PurDate,"&lt;="&amp;$D$2)-SUMIFS(SalQty,SalItem,$B313,SalDate,"&lt;="&amp;$D$2)-SUMIFS(WoQty,WoItem,$B313,WoDate,"&lt;="&amp;$D$2)+SUMIFS(AdjQty,AdjItem,$B313,AdjDate,"&lt;="&amp;$D$2)+SUMIFS(LinVarQty,LinItem,$B313,LinPosted,"YES",LinDate,"&lt;="&amp;$D$2,LinID,"&lt;&gt;"&amp;$B$2))</f>
        <v>0</v>
      </c>
      <c r="D313" s="84"/>
      <c r="E313" s="32" t="str">
        <f t="shared" si="8"/>
        <v/>
      </c>
      <c r="F313" s="33">
        <f>IF($B313="","",Items!$I312)</f>
        <v>16.237500000000001</v>
      </c>
      <c r="G313" s="33" t="str">
        <f t="shared" si="9"/>
        <v/>
      </c>
      <c r="H313" s="85"/>
    </row>
    <row r="314" spans="1:8" hidden="1" x14ac:dyDescent="0.25">
      <c r="A314" s="28" t="str">
        <f>IF(Items!$B313="","",Items!$A313)</f>
        <v>6001065680934</v>
      </c>
      <c r="B314" s="28" t="str">
        <f>IF(Items!$B313="","",Items!$B313)</f>
        <v>Dentyne Strawberry</v>
      </c>
      <c r="C314" s="32">
        <f>IF($B314="","",Items!$G313+SUMIFS(PurQty,PurItem,$B314,PurDate,"&lt;="&amp;$D$2)-SUMIFS(SalQty,SalItem,$B314,SalDate,"&lt;="&amp;$D$2)-SUMIFS(WoQty,WoItem,$B314,WoDate,"&lt;="&amp;$D$2)+SUMIFS(AdjQty,AdjItem,$B314,AdjDate,"&lt;="&amp;$D$2)+SUMIFS(LinVarQty,LinItem,$B314,LinPosted,"YES",LinDate,"&lt;="&amp;$D$2,LinID,"&lt;&gt;"&amp;$B$2))</f>
        <v>0</v>
      </c>
      <c r="D314" s="84"/>
      <c r="E314" s="32" t="str">
        <f t="shared" si="8"/>
        <v/>
      </c>
      <c r="F314" s="33">
        <f>IF($B314="","",Items!$I313)</f>
        <v>16.237500000000001</v>
      </c>
      <c r="G314" s="33" t="str">
        <f t="shared" si="9"/>
        <v/>
      </c>
      <c r="H314" s="85"/>
    </row>
    <row r="315" spans="1:8" hidden="1" x14ac:dyDescent="0.25">
      <c r="A315" s="28" t="str">
        <f>IF(Items!$B314="","",Items!$A314)</f>
        <v>6001106124922</v>
      </c>
      <c r="B315" s="28" t="str">
        <f>IF(Items!$B314="","",Items!$B314)</f>
        <v>Dettol  Natural150g</v>
      </c>
      <c r="C315" s="32">
        <f>IF($B315="","",Items!$G314+SUMIFS(PurQty,PurItem,$B315,PurDate,"&lt;="&amp;$D$2)-SUMIFS(SalQty,SalItem,$B315,SalDate,"&lt;="&amp;$D$2)-SUMIFS(WoQty,WoItem,$B315,WoDate,"&lt;="&amp;$D$2)+SUMIFS(AdjQty,AdjItem,$B315,AdjDate,"&lt;="&amp;$D$2)+SUMIFS(LinVarQty,LinItem,$B315,LinPosted,"YES",LinDate,"&lt;="&amp;$D$2,LinID,"&lt;&gt;"&amp;$B$2))</f>
        <v>0</v>
      </c>
      <c r="D315" s="84"/>
      <c r="E315" s="32" t="str">
        <f t="shared" si="8"/>
        <v/>
      </c>
      <c r="F315" s="33">
        <f>IF($B315="","",Items!$I314)</f>
        <v>13.0425</v>
      </c>
      <c r="G315" s="33" t="str">
        <f t="shared" si="9"/>
        <v/>
      </c>
      <c r="H315" s="85"/>
    </row>
    <row r="316" spans="1:8" hidden="1" x14ac:dyDescent="0.25">
      <c r="A316" s="28" t="str">
        <f>IF(Items!$B315="","",Items!$A315)</f>
        <v>6001106226077</v>
      </c>
      <c r="B316" s="28" t="str">
        <f>IF(Items!$B315="","",Items!$B315)</f>
        <v>Dettol Active 175g</v>
      </c>
      <c r="C316" s="32">
        <f>IF($B316="","",Items!$G315+SUMIFS(PurQty,PurItem,$B316,PurDate,"&lt;="&amp;$D$2)-SUMIFS(SalQty,SalItem,$B316,SalDate,"&lt;="&amp;$D$2)-SUMIFS(WoQty,WoItem,$B316,WoDate,"&lt;="&amp;$D$2)+SUMIFS(AdjQty,AdjItem,$B316,AdjDate,"&lt;="&amp;$D$2)+SUMIFS(LinVarQty,LinItem,$B316,LinPosted,"YES",LinDate,"&lt;="&amp;$D$2,LinID,"&lt;&gt;"&amp;$B$2))</f>
        <v>0</v>
      </c>
      <c r="D316" s="84"/>
      <c r="E316" s="32" t="str">
        <f t="shared" si="8"/>
        <v/>
      </c>
      <c r="F316" s="33">
        <f>IF($B316="","",Items!$I315)</f>
        <v>19.567499999999999</v>
      </c>
      <c r="G316" s="33" t="str">
        <f t="shared" si="9"/>
        <v/>
      </c>
      <c r="H316" s="85"/>
    </row>
    <row r="317" spans="1:8" hidden="1" x14ac:dyDescent="0.25">
      <c r="A317" s="28" t="str">
        <f>IF(Items!$B316="","",Items!$A316)</f>
        <v>6001106123895</v>
      </c>
      <c r="B317" s="28" t="str">
        <f>IF(Items!$B316="","",Items!$B316)</f>
        <v>Dettol Active 175g (2)</v>
      </c>
      <c r="C317" s="32">
        <f>IF($B317="","",Items!$G316+SUMIFS(PurQty,PurItem,$B317,PurDate,"&lt;="&amp;$D$2)-SUMIFS(SalQty,SalItem,$B317,SalDate,"&lt;="&amp;$D$2)-SUMIFS(WoQty,WoItem,$B317,WoDate,"&lt;="&amp;$D$2)+SUMIFS(AdjQty,AdjItem,$B317,AdjDate,"&lt;="&amp;$D$2)+SUMIFS(LinVarQty,LinItem,$B317,LinPosted,"YES",LinDate,"&lt;="&amp;$D$2,LinID,"&lt;&gt;"&amp;$B$2))</f>
        <v>0</v>
      </c>
      <c r="D317" s="84"/>
      <c r="E317" s="32" t="str">
        <f t="shared" si="8"/>
        <v/>
      </c>
      <c r="F317" s="33">
        <f>IF($B317="","",Items!$I316)</f>
        <v>19.567499999999999</v>
      </c>
      <c r="G317" s="33" t="str">
        <f t="shared" si="9"/>
        <v/>
      </c>
      <c r="H317" s="85"/>
    </row>
    <row r="318" spans="1:8" hidden="1" x14ac:dyDescent="0.25">
      <c r="A318" s="28" t="str">
        <f>IF(Items!$B317="","",Items!$A317)</f>
        <v>6001106123840</v>
      </c>
      <c r="B318" s="28" t="str">
        <f>IF(Items!$B317="","",Items!$B317)</f>
        <v>Dettol Cool 175g</v>
      </c>
      <c r="C318" s="32">
        <f>IF($B318="","",Items!$G317+SUMIFS(PurQty,PurItem,$B318,PurDate,"&lt;="&amp;$D$2)-SUMIFS(SalQty,SalItem,$B318,SalDate,"&lt;="&amp;$D$2)-SUMIFS(WoQty,WoItem,$B318,WoDate,"&lt;="&amp;$D$2)+SUMIFS(AdjQty,AdjItem,$B318,AdjDate,"&lt;="&amp;$D$2)+SUMIFS(LinVarQty,LinItem,$B318,LinPosted,"YES",LinDate,"&lt;="&amp;$D$2,LinID,"&lt;&gt;"&amp;$B$2))</f>
        <v>0</v>
      </c>
      <c r="D318" s="84"/>
      <c r="E318" s="32" t="str">
        <f t="shared" si="8"/>
        <v/>
      </c>
      <c r="F318" s="33">
        <f>IF($B318="","",Items!$I317)</f>
        <v>16.305</v>
      </c>
      <c r="G318" s="33" t="str">
        <f t="shared" si="9"/>
        <v/>
      </c>
      <c r="H318" s="85"/>
    </row>
    <row r="319" spans="1:8" hidden="1" x14ac:dyDescent="0.25">
      <c r="A319" s="28" t="str">
        <f>IF(Items!$B318="","",Items!$A318)</f>
        <v>6001106226220</v>
      </c>
      <c r="B319" s="28" t="str">
        <f>IF(Items!$B318="","",Items!$B318)</f>
        <v>Dettol Daily Care 150g</v>
      </c>
      <c r="C319" s="32">
        <f>IF($B319="","",Items!$G318+SUMIFS(PurQty,PurItem,$B319,PurDate,"&lt;="&amp;$D$2)-SUMIFS(SalQty,SalItem,$B319,SalDate,"&lt;="&amp;$D$2)-SUMIFS(WoQty,WoItem,$B319,WoDate,"&lt;="&amp;$D$2)+SUMIFS(AdjQty,AdjItem,$B319,AdjDate,"&lt;="&amp;$D$2)+SUMIFS(LinVarQty,LinItem,$B319,LinPosted,"YES",LinDate,"&lt;="&amp;$D$2,LinID,"&lt;&gt;"&amp;$B$2))</f>
        <v>0</v>
      </c>
      <c r="D319" s="84"/>
      <c r="E319" s="32" t="str">
        <f t="shared" si="8"/>
        <v/>
      </c>
      <c r="F319" s="33">
        <f>IF($B319="","",Items!$I318)</f>
        <v>11.737500000000001</v>
      </c>
      <c r="G319" s="33" t="str">
        <f t="shared" si="9"/>
        <v/>
      </c>
      <c r="H319" s="85"/>
    </row>
    <row r="320" spans="1:8" hidden="1" x14ac:dyDescent="0.25">
      <c r="A320" s="28" t="str">
        <f>IF(Items!$B319="","",Items!$A319)</f>
        <v>6001106226244</v>
      </c>
      <c r="B320" s="28" t="str">
        <f>IF(Items!$B319="","",Items!$B319)</f>
        <v>Dettol Eventone 150g</v>
      </c>
      <c r="C320" s="32">
        <f>IF($B320="","",Items!$G319+SUMIFS(PurQty,PurItem,$B320,PurDate,"&lt;="&amp;$D$2)-SUMIFS(SalQty,SalItem,$B320,SalDate,"&lt;="&amp;$D$2)-SUMIFS(WoQty,WoItem,$B320,WoDate,"&lt;="&amp;$D$2)+SUMIFS(AdjQty,AdjItem,$B320,AdjDate,"&lt;="&amp;$D$2)+SUMIFS(LinVarQty,LinItem,$B320,LinPosted,"YES",LinDate,"&lt;="&amp;$D$2,LinID,"&lt;&gt;"&amp;$B$2))</f>
        <v>0</v>
      </c>
      <c r="D320" s="84"/>
      <c r="E320" s="32" t="str">
        <f t="shared" si="8"/>
        <v/>
      </c>
      <c r="F320" s="33">
        <f>IF($B320="","",Items!$I319)</f>
        <v>11.737500000000001</v>
      </c>
      <c r="G320" s="33" t="str">
        <f t="shared" si="9"/>
        <v/>
      </c>
      <c r="H320" s="85"/>
    </row>
    <row r="321" spans="1:8" hidden="1" x14ac:dyDescent="0.25">
      <c r="A321" s="28" t="str">
        <f>IF(Items!$B320="","",Items!$A320)</f>
        <v>6001106128425</v>
      </c>
      <c r="B321" s="28" t="str">
        <f>IF(Items!$B320="","",Items!$B320)</f>
        <v>Dettol Eventone 175g</v>
      </c>
      <c r="C321" s="32">
        <f>IF($B321="","",Items!$G320+SUMIFS(PurQty,PurItem,$B321,PurDate,"&lt;="&amp;$D$2)-SUMIFS(SalQty,SalItem,$B321,SalDate,"&lt;="&amp;$D$2)-SUMIFS(WoQty,WoItem,$B321,WoDate,"&lt;="&amp;$D$2)+SUMIFS(AdjQty,AdjItem,$B321,AdjDate,"&lt;="&amp;$D$2)+SUMIFS(LinVarQty,LinItem,$B321,LinPosted,"YES",LinDate,"&lt;="&amp;$D$2,LinID,"&lt;&gt;"&amp;$B$2))</f>
        <v>0</v>
      </c>
      <c r="D321" s="84"/>
      <c r="E321" s="32" t="str">
        <f t="shared" si="8"/>
        <v/>
      </c>
      <c r="F321" s="33">
        <f>IF($B321="","",Items!$I320)</f>
        <v>19.567499999999999</v>
      </c>
      <c r="G321" s="33" t="str">
        <f t="shared" si="9"/>
        <v/>
      </c>
      <c r="H321" s="85"/>
    </row>
    <row r="322" spans="1:8" hidden="1" x14ac:dyDescent="0.25">
      <c r="A322" s="28" t="str">
        <f>IF(Items!$B321="","",Items!$A321)</f>
        <v>6001106225261</v>
      </c>
      <c r="B322" s="28" t="str">
        <f>IF(Items!$B321="","",Items!$B321)</f>
        <v>Dettol Fresh 175g</v>
      </c>
      <c r="C322" s="32">
        <f>IF($B322="","",Items!$G321+SUMIFS(PurQty,PurItem,$B322,PurDate,"&lt;="&amp;$D$2)-SUMIFS(SalQty,SalItem,$B322,SalDate,"&lt;="&amp;$D$2)-SUMIFS(WoQty,WoItem,$B322,WoDate,"&lt;="&amp;$D$2)+SUMIFS(AdjQty,AdjItem,$B322,AdjDate,"&lt;="&amp;$D$2)+SUMIFS(LinVarQty,LinItem,$B322,LinPosted,"YES",LinDate,"&lt;="&amp;$D$2,LinID,"&lt;&gt;"&amp;$B$2))</f>
        <v>9</v>
      </c>
      <c r="D322" s="84"/>
      <c r="E322" s="32" t="str">
        <f t="shared" si="8"/>
        <v/>
      </c>
      <c r="F322" s="33">
        <f>IF($B322="","",Items!$I321)</f>
        <v>19.567499999999999</v>
      </c>
      <c r="G322" s="33" t="str">
        <f t="shared" si="9"/>
        <v/>
      </c>
      <c r="H322" s="85"/>
    </row>
    <row r="323" spans="1:8" hidden="1" x14ac:dyDescent="0.25">
      <c r="A323" s="28" t="str">
        <f>IF(Items!$B322="","",Items!$A322)</f>
        <v>6001106123864</v>
      </c>
      <c r="B323" s="28" t="str">
        <f>IF(Items!$B322="","",Items!$B322)</f>
        <v>Dettol Herbal 175grams</v>
      </c>
      <c r="C323" s="32">
        <f>IF($B323="","",Items!$G322+SUMIFS(PurQty,PurItem,$B323,PurDate,"&lt;="&amp;$D$2)-SUMIFS(SalQty,SalItem,$B323,SalDate,"&lt;="&amp;$D$2)-SUMIFS(WoQty,WoItem,$B323,WoDate,"&lt;="&amp;$D$2)+SUMIFS(AdjQty,AdjItem,$B323,AdjDate,"&lt;="&amp;$D$2)+SUMIFS(LinVarQty,LinItem,$B323,LinPosted,"YES",LinDate,"&lt;="&amp;$D$2,LinID,"&lt;&gt;"&amp;$B$2))</f>
        <v>0</v>
      </c>
      <c r="D323" s="84"/>
      <c r="E323" s="32" t="str">
        <f t="shared" si="8"/>
        <v/>
      </c>
      <c r="F323" s="33">
        <f>IF($B323="","",Items!$I322)</f>
        <v>22.822500000000002</v>
      </c>
      <c r="G323" s="33" t="str">
        <f t="shared" si="9"/>
        <v/>
      </c>
      <c r="H323" s="85"/>
    </row>
    <row r="324" spans="1:8" hidden="1" x14ac:dyDescent="0.25">
      <c r="A324" s="28" t="str">
        <f>IF(Items!$B323="","",Items!$A323)</f>
        <v>6001106123888</v>
      </c>
      <c r="B324" s="28" t="str">
        <f>IF(Items!$B323="","",Items!$B323)</f>
        <v>Dettol Original  x 175g</v>
      </c>
      <c r="C324" s="32">
        <f>IF($B324="","",Items!$G323+SUMIFS(PurQty,PurItem,$B324,PurDate,"&lt;="&amp;$D$2)-SUMIFS(SalQty,SalItem,$B324,SalDate,"&lt;="&amp;$D$2)-SUMIFS(WoQty,WoItem,$B324,WoDate,"&lt;="&amp;$D$2)+SUMIFS(AdjQty,AdjItem,$B324,AdjDate,"&lt;="&amp;$D$2)+SUMIFS(LinVarQty,LinItem,$B324,LinPosted,"YES",LinDate,"&lt;="&amp;$D$2,LinID,"&lt;&gt;"&amp;$B$2))</f>
        <v>12</v>
      </c>
      <c r="D324" s="84"/>
      <c r="E324" s="32" t="str">
        <f t="shared" si="8"/>
        <v/>
      </c>
      <c r="F324" s="33">
        <f>IF($B324="","",Items!$I323)</f>
        <v>19.567499999999999</v>
      </c>
      <c r="G324" s="33" t="str">
        <f t="shared" si="9"/>
        <v/>
      </c>
      <c r="H324" s="85"/>
    </row>
    <row r="325" spans="1:8" hidden="1" x14ac:dyDescent="0.25">
      <c r="A325" s="28" t="str">
        <f>IF(Items!$B324="","",Items!$A324)</f>
        <v>6001106224998</v>
      </c>
      <c r="B325" s="28" t="str">
        <f>IF(Items!$B324="","",Items!$B324)</f>
        <v>Dettol Original 175g</v>
      </c>
      <c r="C325" s="32">
        <f>IF($B325="","",Items!$G324+SUMIFS(PurQty,PurItem,$B325,PurDate,"&lt;="&amp;$D$2)-SUMIFS(SalQty,SalItem,$B325,SalDate,"&lt;="&amp;$D$2)-SUMIFS(WoQty,WoItem,$B325,WoDate,"&lt;="&amp;$D$2)+SUMIFS(AdjQty,AdjItem,$B325,AdjDate,"&lt;="&amp;$D$2)+SUMIFS(LinVarQty,LinItem,$B325,LinPosted,"YES",LinDate,"&lt;="&amp;$D$2,LinID,"&lt;&gt;"&amp;$B$2))</f>
        <v>-1</v>
      </c>
      <c r="D325" s="84"/>
      <c r="E325" s="32" t="str">
        <f t="shared" si="8"/>
        <v/>
      </c>
      <c r="F325" s="33">
        <f>IF($B325="","",Items!$I324)</f>
        <v>19.567499999999999</v>
      </c>
      <c r="G325" s="33" t="str">
        <f t="shared" si="9"/>
        <v/>
      </c>
      <c r="H325" s="85"/>
    </row>
    <row r="326" spans="1:8" hidden="1" x14ac:dyDescent="0.25">
      <c r="A326" s="28" t="str">
        <f>IF(Items!$B325="","",Items!$A325)</f>
        <v>6001106126667</v>
      </c>
      <c r="B326" s="28" t="str">
        <f>IF(Items!$B325="","",Items!$B325)</f>
        <v>Dettol Re Energize 175g</v>
      </c>
      <c r="C326" s="32">
        <f>IF($B326="","",Items!$G325+SUMIFS(PurQty,PurItem,$B326,PurDate,"&lt;="&amp;$D$2)-SUMIFS(SalQty,SalItem,$B326,SalDate,"&lt;="&amp;$D$2)-SUMIFS(WoQty,WoItem,$B326,WoDate,"&lt;="&amp;$D$2)+SUMIFS(AdjQty,AdjItem,$B326,AdjDate,"&lt;="&amp;$D$2)+SUMIFS(LinVarQty,LinItem,$B326,LinPosted,"YES",LinDate,"&lt;="&amp;$D$2,LinID,"&lt;&gt;"&amp;$B$2))</f>
        <v>0</v>
      </c>
      <c r="D326" s="84"/>
      <c r="E326" s="32" t="str">
        <f t="shared" ref="E326:E389" si="10">IF(OR($B326="",$D326=""),"",$D326-$C326)</f>
        <v/>
      </c>
      <c r="F326" s="33">
        <f>IF($B326="","",Items!$I325)</f>
        <v>16.305</v>
      </c>
      <c r="G326" s="33" t="str">
        <f t="shared" ref="G326:G389" si="11">IF($E326="","",$E326*$F326)</f>
        <v/>
      </c>
      <c r="H326" s="85"/>
    </row>
    <row r="327" spans="1:8" hidden="1" x14ac:dyDescent="0.25">
      <c r="A327" s="28" t="str">
        <f>IF(Items!$B326="","",Items!$A326)</f>
        <v>6001106226022</v>
      </c>
      <c r="B327" s="28" t="str">
        <f>IF(Items!$B326="","",Items!$B326)</f>
        <v>Dettol Sensitive 175g</v>
      </c>
      <c r="C327" s="32">
        <f>IF($B327="","",Items!$G326+SUMIFS(PurQty,PurItem,$B327,PurDate,"&lt;="&amp;$D$2)-SUMIFS(SalQty,SalItem,$B327,SalDate,"&lt;="&amp;$D$2)-SUMIFS(WoQty,WoItem,$B327,WoDate,"&lt;="&amp;$D$2)+SUMIFS(AdjQty,AdjItem,$B327,AdjDate,"&lt;="&amp;$D$2)+SUMIFS(LinVarQty,LinItem,$B327,LinPosted,"YES",LinDate,"&lt;="&amp;$D$2,LinID,"&lt;&gt;"&amp;$B$2))</f>
        <v>0</v>
      </c>
      <c r="D327" s="84"/>
      <c r="E327" s="32" t="str">
        <f t="shared" si="10"/>
        <v/>
      </c>
      <c r="F327" s="33">
        <f>IF($B327="","",Items!$I326)</f>
        <v>19.567499999999999</v>
      </c>
      <c r="G327" s="33" t="str">
        <f t="shared" si="11"/>
        <v/>
      </c>
      <c r="H327" s="85"/>
    </row>
    <row r="328" spans="1:8" hidden="1" x14ac:dyDescent="0.25">
      <c r="A328" s="28" t="str">
        <f>IF(Items!$B327="","",Items!$A327)</f>
        <v>6912345678902</v>
      </c>
      <c r="B328" s="28" t="str">
        <f>IF(Items!$B327="","",Items!$B327)</f>
        <v>Digit Usb Flash 16g</v>
      </c>
      <c r="C328" s="32">
        <f>IF($B328="","",Items!$G327+SUMIFS(PurQty,PurItem,$B328,PurDate,"&lt;="&amp;$D$2)-SUMIFS(SalQty,SalItem,$B328,SalDate,"&lt;="&amp;$D$2)-SUMIFS(WoQty,WoItem,$B328,WoDate,"&lt;="&amp;$D$2)+SUMIFS(AdjQty,AdjItem,$B328,AdjDate,"&lt;="&amp;$D$2)+SUMIFS(LinVarQty,LinItem,$B328,LinPosted,"YES",LinDate,"&lt;="&amp;$D$2,LinID,"&lt;&gt;"&amp;$B$2))</f>
        <v>0</v>
      </c>
      <c r="D328" s="84"/>
      <c r="E328" s="32" t="str">
        <f t="shared" si="10"/>
        <v/>
      </c>
      <c r="F328" s="33">
        <f>IF($B328="","",Items!$I327)</f>
        <v>130.4325</v>
      </c>
      <c r="G328" s="33" t="str">
        <f t="shared" si="11"/>
        <v/>
      </c>
      <c r="H328" s="85"/>
    </row>
    <row r="329" spans="1:8" hidden="1" x14ac:dyDescent="0.25">
      <c r="A329" s="28" t="str">
        <f>IF(Items!$B328="","",Items!$A328)</f>
        <v>6001106120771</v>
      </c>
      <c r="B329" s="28" t="str">
        <f>IF(Items!$B328="","",Items!$B328)</f>
        <v>Disprin</v>
      </c>
      <c r="C329" s="32">
        <f>IF($B329="","",Items!$G328+SUMIFS(PurQty,PurItem,$B329,PurDate,"&lt;="&amp;$D$2)-SUMIFS(SalQty,SalItem,$B329,SalDate,"&lt;="&amp;$D$2)-SUMIFS(WoQty,WoItem,$B329,WoDate,"&lt;="&amp;$D$2)+SUMIFS(AdjQty,AdjItem,$B329,AdjDate,"&lt;="&amp;$D$2)+SUMIFS(LinVarQty,LinItem,$B329,LinPosted,"YES",LinDate,"&lt;="&amp;$D$2,LinID,"&lt;&gt;"&amp;$B$2))</f>
        <v>0</v>
      </c>
      <c r="D329" s="84"/>
      <c r="E329" s="32" t="str">
        <f t="shared" si="10"/>
        <v/>
      </c>
      <c r="F329" s="33">
        <f>IF($B329="","",Items!$I328)</f>
        <v>3.75</v>
      </c>
      <c r="G329" s="33" t="str">
        <f t="shared" si="11"/>
        <v/>
      </c>
      <c r="H329" s="85"/>
    </row>
    <row r="330" spans="1:8" hidden="1" x14ac:dyDescent="0.25">
      <c r="A330" s="28" t="str">
        <f>IF(Items!$B329="","",Items!$A329)</f>
        <v>6001565020452</v>
      </c>
      <c r="B330" s="28" t="str">
        <f>IF(Items!$B329="","",Items!$B329)</f>
        <v>Dlite Cooking Oil 375ml</v>
      </c>
      <c r="C330" s="32">
        <f>IF($B330="","",Items!$G329+SUMIFS(PurQty,PurItem,$B330,PurDate,"&lt;="&amp;$D$2)-SUMIFS(SalQty,SalItem,$B330,SalDate,"&lt;="&amp;$D$2)-SUMIFS(WoQty,WoItem,$B330,WoDate,"&lt;="&amp;$D$2)+SUMIFS(AdjQty,AdjItem,$B330,AdjDate,"&lt;="&amp;$D$2)+SUMIFS(LinVarQty,LinItem,$B330,LinPosted,"YES",LinDate,"&lt;="&amp;$D$2,LinID,"&lt;&gt;"&amp;$B$2))</f>
        <v>-1</v>
      </c>
      <c r="D330" s="84"/>
      <c r="E330" s="32" t="str">
        <f t="shared" si="10"/>
        <v/>
      </c>
      <c r="F330" s="33">
        <f>IF($B330="","",Items!$I329)</f>
        <v>22.5</v>
      </c>
      <c r="G330" s="33" t="str">
        <f t="shared" si="11"/>
        <v/>
      </c>
      <c r="H330" s="85"/>
    </row>
    <row r="331" spans="1:8" hidden="1" x14ac:dyDescent="0.25">
      <c r="A331" s="28" t="str">
        <f>IF(Items!$B330="","",Items!$A330)</f>
        <v>6001565009020</v>
      </c>
      <c r="B331" s="28" t="str">
        <f>IF(Items!$B330="","",Items!$B330)</f>
        <v>Dlite Cooking Oil 750ml</v>
      </c>
      <c r="C331" s="32">
        <f>IF($B331="","",Items!$G330+SUMIFS(PurQty,PurItem,$B331,PurDate,"&lt;="&amp;$D$2)-SUMIFS(SalQty,SalItem,$B331,SalDate,"&lt;="&amp;$D$2)-SUMIFS(WoQty,WoItem,$B331,WoDate,"&lt;="&amp;$D$2)+SUMIFS(AdjQty,AdjItem,$B331,AdjDate,"&lt;="&amp;$D$2)+SUMIFS(LinVarQty,LinItem,$B331,LinPosted,"YES",LinDate,"&lt;="&amp;$D$2,LinID,"&lt;&gt;"&amp;$B$2))</f>
        <v>17</v>
      </c>
      <c r="D331" s="84"/>
      <c r="E331" s="32" t="str">
        <f t="shared" si="10"/>
        <v/>
      </c>
      <c r="F331" s="33">
        <f>IF($B331="","",Items!$I330)</f>
        <v>30</v>
      </c>
      <c r="G331" s="33" t="str">
        <f t="shared" si="11"/>
        <v/>
      </c>
      <c r="H331" s="85"/>
    </row>
    <row r="332" spans="1:8" hidden="1" x14ac:dyDescent="0.25">
      <c r="A332" s="28" t="str">
        <f>IF(Items!$B331="","",Items!$A331)</f>
        <v>6001085010469</v>
      </c>
      <c r="B332" s="28" t="str">
        <f>IF(Items!$B331="","",Items!$B331)</f>
        <v>Domestos Lemon 750ml</v>
      </c>
      <c r="C332" s="32">
        <f>IF($B332="","",Items!$G331+SUMIFS(PurQty,PurItem,$B332,PurDate,"&lt;="&amp;$D$2)-SUMIFS(SalQty,SalItem,$B332,SalDate,"&lt;="&amp;$D$2)-SUMIFS(WoQty,WoItem,$B332,WoDate,"&lt;="&amp;$D$2)+SUMIFS(AdjQty,AdjItem,$B332,AdjDate,"&lt;="&amp;$D$2)+SUMIFS(LinVarQty,LinItem,$B332,LinPosted,"YES",LinDate,"&lt;="&amp;$D$2,LinID,"&lt;&gt;"&amp;$B$2))</f>
        <v>0</v>
      </c>
      <c r="D332" s="84"/>
      <c r="E332" s="32" t="str">
        <f t="shared" si="10"/>
        <v/>
      </c>
      <c r="F332" s="33">
        <f>IF($B332="","",Items!$I331)</f>
        <v>32.61</v>
      </c>
      <c r="G332" s="33" t="str">
        <f t="shared" si="11"/>
        <v/>
      </c>
      <c r="H332" s="85"/>
    </row>
    <row r="333" spans="1:8" hidden="1" x14ac:dyDescent="0.25">
      <c r="A333" s="28" t="str">
        <f>IF(Items!$B332="","",Items!$A332)</f>
        <v>6001085063304</v>
      </c>
      <c r="B333" s="28" t="str">
        <f>IF(Items!$B332="","",Items!$B332)</f>
        <v>Domestos Original 750ml</v>
      </c>
      <c r="C333" s="32">
        <f>IF($B333="","",Items!$G332+SUMIFS(PurQty,PurItem,$B333,PurDate,"&lt;="&amp;$D$2)-SUMIFS(SalQty,SalItem,$B333,SalDate,"&lt;="&amp;$D$2)-SUMIFS(WoQty,WoItem,$B333,WoDate,"&lt;="&amp;$D$2)+SUMIFS(AdjQty,AdjItem,$B333,AdjDate,"&lt;="&amp;$D$2)+SUMIFS(LinVarQty,LinItem,$B333,LinPosted,"YES",LinDate,"&lt;="&amp;$D$2,LinID,"&lt;&gt;"&amp;$B$2))</f>
        <v>0</v>
      </c>
      <c r="D333" s="84"/>
      <c r="E333" s="32" t="str">
        <f t="shared" si="10"/>
        <v/>
      </c>
      <c r="F333" s="33">
        <f>IF($B333="","",Items!$I332)</f>
        <v>32.61</v>
      </c>
      <c r="G333" s="33" t="str">
        <f t="shared" si="11"/>
        <v/>
      </c>
      <c r="H333" s="85"/>
    </row>
    <row r="334" spans="1:8" hidden="1" x14ac:dyDescent="0.25">
      <c r="A334" s="28" t="str">
        <f>IF(Items!$B333="","",Items!$A333)</f>
        <v>6001206413797</v>
      </c>
      <c r="B334" s="28" t="str">
        <f>IF(Items!$B333="","",Items!$B333)</f>
        <v>Doom Crawling 180ml</v>
      </c>
      <c r="C334" s="32">
        <f>IF($B334="","",Items!$G333+SUMIFS(PurQty,PurItem,$B334,PurDate,"&lt;="&amp;$D$2)-SUMIFS(SalQty,SalItem,$B334,SalDate,"&lt;="&amp;$D$2)-SUMIFS(WoQty,WoItem,$B334,WoDate,"&lt;="&amp;$D$2)+SUMIFS(AdjQty,AdjItem,$B334,AdjDate,"&lt;="&amp;$D$2)+SUMIFS(LinVarQty,LinItem,$B334,LinPosted,"YES",LinDate,"&lt;="&amp;$D$2,LinID,"&lt;&gt;"&amp;$B$2))</f>
        <v>0</v>
      </c>
      <c r="D334" s="84"/>
      <c r="E334" s="32" t="str">
        <f t="shared" si="10"/>
        <v/>
      </c>
      <c r="F334" s="33">
        <f>IF($B334="","",Items!$I333)</f>
        <v>19.567499999999999</v>
      </c>
      <c r="G334" s="33" t="str">
        <f t="shared" si="11"/>
        <v/>
      </c>
      <c r="H334" s="85"/>
    </row>
    <row r="335" spans="1:8" x14ac:dyDescent="0.25">
      <c r="A335" s="28" t="str">
        <f>IF(Items!$B334="","",Items!$A334)</f>
        <v>6001038358501</v>
      </c>
      <c r="B335" s="28" t="str">
        <f>IF(Items!$B334="","",Items!$B334)</f>
        <v>Doom Mosquito Coils 125g</v>
      </c>
      <c r="C335" s="32">
        <f>IF($B335="","",Items!$G334+SUMIFS(PurQty,PurItem,$B335,PurDate,"&lt;="&amp;$D$2)-SUMIFS(SalQty,SalItem,$B335,SalDate,"&lt;="&amp;$D$2)-SUMIFS(WoQty,WoItem,$B335,WoDate,"&lt;="&amp;$D$2)+SUMIFS(AdjQty,AdjItem,$B335,AdjDate,"&lt;="&amp;$D$2)+SUMIFS(LinVarQty,LinItem,$B335,LinPosted,"YES",LinDate,"&lt;="&amp;$D$2,LinID,"&lt;&gt;"&amp;$B$2))</f>
        <v>13</v>
      </c>
      <c r="D335" s="84">
        <v>11</v>
      </c>
      <c r="E335" s="32">
        <f t="shared" si="10"/>
        <v>-2</v>
      </c>
      <c r="F335" s="33">
        <f>IF($B335="","",Items!$I334)</f>
        <v>19.567499999999999</v>
      </c>
      <c r="G335" s="33">
        <f t="shared" si="11"/>
        <v>-39.134999999999998</v>
      </c>
      <c r="H335" s="85"/>
    </row>
    <row r="336" spans="1:8" hidden="1" x14ac:dyDescent="0.25">
      <c r="A336" s="28" t="str">
        <f>IF(Items!$B335="","",Items!$A335)</f>
        <v>6001206413773</v>
      </c>
      <c r="B336" s="28" t="str">
        <f>IF(Items!$B335="","",Items!$B335)</f>
        <v>Doom Odourless 180ml</v>
      </c>
      <c r="C336" s="32">
        <f>IF($B336="","",Items!$G335+SUMIFS(PurQty,PurItem,$B336,PurDate,"&lt;="&amp;$D$2)-SUMIFS(SalQty,SalItem,$B336,SalDate,"&lt;="&amp;$D$2)-SUMIFS(WoQty,WoItem,$B336,WoDate,"&lt;="&amp;$D$2)+SUMIFS(AdjQty,AdjItem,$B336,AdjDate,"&lt;="&amp;$D$2)+SUMIFS(LinVarQty,LinItem,$B336,LinPosted,"YES",LinDate,"&lt;="&amp;$D$2,LinID,"&lt;&gt;"&amp;$B$2))</f>
        <v>0</v>
      </c>
      <c r="D336" s="84"/>
      <c r="E336" s="32" t="str">
        <f t="shared" si="10"/>
        <v/>
      </c>
      <c r="F336" s="33">
        <f>IF($B336="","",Items!$I335)</f>
        <v>22.822500000000002</v>
      </c>
      <c r="G336" s="33" t="str">
        <f t="shared" si="11"/>
        <v/>
      </c>
      <c r="H336" s="85"/>
    </row>
    <row r="337" spans="1:8" hidden="1" x14ac:dyDescent="0.25">
      <c r="A337" s="28" t="str">
        <f>IF(Items!$B336="","",Items!$A336)</f>
        <v>6001206413711</v>
      </c>
      <c r="B337" s="28" t="str">
        <f>IF(Items!$B336="","",Items!$B336)</f>
        <v>Doom Odourless Multi Insects 300ml</v>
      </c>
      <c r="C337" s="32">
        <f>IF($B337="","",Items!$G336+SUMIFS(PurQty,PurItem,$B337,PurDate,"&lt;="&amp;$D$2)-SUMIFS(SalQty,SalItem,$B337,SalDate,"&lt;="&amp;$D$2)-SUMIFS(WoQty,WoItem,$B337,WoDate,"&lt;="&amp;$D$2)+SUMIFS(AdjQty,AdjItem,$B337,AdjDate,"&lt;="&amp;$D$2)+SUMIFS(LinVarQty,LinItem,$B337,LinPosted,"YES",LinDate,"&lt;="&amp;$D$2,LinID,"&lt;&gt;"&amp;$B$2))</f>
        <v>0</v>
      </c>
      <c r="D337" s="84"/>
      <c r="E337" s="32" t="str">
        <f t="shared" si="10"/>
        <v/>
      </c>
      <c r="F337" s="33">
        <f>IF($B337="","",Items!$I336)</f>
        <v>32.61</v>
      </c>
      <c r="G337" s="33" t="str">
        <f t="shared" si="11"/>
        <v/>
      </c>
      <c r="H337" s="85"/>
    </row>
    <row r="338" spans="1:8" x14ac:dyDescent="0.25">
      <c r="A338" s="28" t="str">
        <f>IF(Items!$B337="","",Items!$A337)</f>
        <v>6001206413742</v>
      </c>
      <c r="B338" s="28" t="str">
        <f>IF(Items!$B337="","",Items!$B337)</f>
        <v>Doom Super 180ml</v>
      </c>
      <c r="C338" s="32">
        <f>IF($B338="","",Items!$G337+SUMIFS(PurQty,PurItem,$B338,PurDate,"&lt;="&amp;$D$2)-SUMIFS(SalQty,SalItem,$B338,SalDate,"&lt;="&amp;$D$2)-SUMIFS(WoQty,WoItem,$B338,WoDate,"&lt;="&amp;$D$2)+SUMIFS(AdjQty,AdjItem,$B338,AdjDate,"&lt;="&amp;$D$2)+SUMIFS(LinVarQty,LinItem,$B338,LinPosted,"YES",LinDate,"&lt;="&amp;$D$2,LinID,"&lt;&gt;"&amp;$B$2))</f>
        <v>-12</v>
      </c>
      <c r="D338" s="84">
        <v>14</v>
      </c>
      <c r="E338" s="32">
        <f t="shared" si="10"/>
        <v>26</v>
      </c>
      <c r="F338" s="33">
        <f>IF($B338="","",Items!$I337)</f>
        <v>22.822500000000002</v>
      </c>
      <c r="G338" s="33">
        <f t="shared" si="11"/>
        <v>593.38499999999999</v>
      </c>
      <c r="H338" s="85"/>
    </row>
    <row r="339" spans="1:8" x14ac:dyDescent="0.25">
      <c r="A339" s="28" t="str">
        <f>IF(Items!$B338="","",Items!$A338)</f>
        <v>6001206413681</v>
      </c>
      <c r="B339" s="28" t="str">
        <f>IF(Items!$B338="","",Items!$B338)</f>
        <v>Doom Super Multi Insects 300ml</v>
      </c>
      <c r="C339" s="32">
        <f>IF($B339="","",Items!$G338+SUMIFS(PurQty,PurItem,$B339,PurDate,"&lt;="&amp;$D$2)-SUMIFS(SalQty,SalItem,$B339,SalDate,"&lt;="&amp;$D$2)-SUMIFS(WoQty,WoItem,$B339,WoDate,"&lt;="&amp;$D$2)+SUMIFS(AdjQty,AdjItem,$B339,AdjDate,"&lt;="&amp;$D$2)+SUMIFS(LinVarQty,LinItem,$B339,LinPosted,"YES",LinDate,"&lt;="&amp;$D$2,LinID,"&lt;&gt;"&amp;$B$2))</f>
        <v>12</v>
      </c>
      <c r="D339" s="84">
        <v>15</v>
      </c>
      <c r="E339" s="32">
        <f t="shared" si="10"/>
        <v>3</v>
      </c>
      <c r="F339" s="33">
        <f>IF($B339="","",Items!$I338)</f>
        <v>29.3475</v>
      </c>
      <c r="G339" s="33">
        <f t="shared" si="11"/>
        <v>88.042500000000004</v>
      </c>
      <c r="H339" s="85"/>
    </row>
    <row r="340" spans="1:8" hidden="1" x14ac:dyDescent="0.25">
      <c r="A340" s="28" t="str">
        <f>IF(Items!$B339="","",Items!$A339)</f>
        <v>6009510805871</v>
      </c>
      <c r="B340" s="28" t="str">
        <f>IF(Items!$B339="","",Items!$B339)</f>
        <v>Doritos Cheese Flavour 30g</v>
      </c>
      <c r="C340" s="32">
        <f>IF($B340="","",Items!$G339+SUMIFS(PurQty,PurItem,$B340,PurDate,"&lt;="&amp;$D$2)-SUMIFS(SalQty,SalItem,$B340,SalDate,"&lt;="&amp;$D$2)-SUMIFS(WoQty,WoItem,$B340,WoDate,"&lt;="&amp;$D$2)+SUMIFS(AdjQty,AdjItem,$B340,AdjDate,"&lt;="&amp;$D$2)+SUMIFS(LinVarQty,LinItem,$B340,LinPosted,"YES",LinDate,"&lt;="&amp;$D$2,LinID,"&lt;&gt;"&amp;$B$2))</f>
        <v>0</v>
      </c>
      <c r="D340" s="84"/>
      <c r="E340" s="32" t="str">
        <f t="shared" si="10"/>
        <v/>
      </c>
      <c r="F340" s="33">
        <f>IF($B340="","",Items!$I339)</f>
        <v>6.5250000000000004</v>
      </c>
      <c r="G340" s="33" t="str">
        <f t="shared" si="11"/>
        <v/>
      </c>
      <c r="H340" s="85"/>
    </row>
    <row r="341" spans="1:8" hidden="1" x14ac:dyDescent="0.25">
      <c r="A341" s="28" t="str">
        <f>IF(Items!$B340="","",Items!$A340)</f>
        <v>6009510802559</v>
      </c>
      <c r="B341" s="28" t="str">
        <f>IF(Items!$B340="","",Items!$B340)</f>
        <v>Doritos Cheese Flavour 45g</v>
      </c>
      <c r="C341" s="32">
        <f>IF($B341="","",Items!$G340+SUMIFS(PurQty,PurItem,$B341,PurDate,"&lt;="&amp;$D$2)-SUMIFS(SalQty,SalItem,$B341,SalDate,"&lt;="&amp;$D$2)-SUMIFS(WoQty,WoItem,$B341,WoDate,"&lt;="&amp;$D$2)+SUMIFS(AdjQty,AdjItem,$B341,AdjDate,"&lt;="&amp;$D$2)+SUMIFS(LinVarQty,LinItem,$B341,LinPosted,"YES",LinDate,"&lt;="&amp;$D$2,LinID,"&lt;&gt;"&amp;$B$2))</f>
        <v>0</v>
      </c>
      <c r="D341" s="84"/>
      <c r="E341" s="32" t="str">
        <f t="shared" si="10"/>
        <v/>
      </c>
      <c r="F341" s="33">
        <f>IF($B341="","",Items!$I340)</f>
        <v>9.7799999999999994</v>
      </c>
      <c r="G341" s="33" t="str">
        <f t="shared" si="11"/>
        <v/>
      </c>
      <c r="H341" s="85"/>
    </row>
    <row r="342" spans="1:8" hidden="1" x14ac:dyDescent="0.25">
      <c r="A342" s="28" t="str">
        <f>IF(Items!$B341="","",Items!$A341)</f>
        <v>6009710721537</v>
      </c>
      <c r="B342" s="28" t="str">
        <f>IF(Items!$B341="","",Items!$B341)</f>
        <v>Doritos Cheese Spreme 145g</v>
      </c>
      <c r="C342" s="32">
        <f>IF($B342="","",Items!$G341+SUMIFS(PurQty,PurItem,$B342,PurDate,"&lt;="&amp;$D$2)-SUMIFS(SalQty,SalItem,$B342,SalDate,"&lt;="&amp;$D$2)-SUMIFS(WoQty,WoItem,$B342,WoDate,"&lt;="&amp;$D$2)+SUMIFS(AdjQty,AdjItem,$B342,AdjDate,"&lt;="&amp;$D$2)+SUMIFS(LinVarQty,LinItem,$B342,LinPosted,"YES",LinDate,"&lt;="&amp;$D$2,LinID,"&lt;&gt;"&amp;$B$2))</f>
        <v>0</v>
      </c>
      <c r="D342" s="84"/>
      <c r="E342" s="32" t="str">
        <f t="shared" si="10"/>
        <v/>
      </c>
      <c r="F342" s="33">
        <f>IF($B342="","",Items!$I341)</f>
        <v>26.085000000000001</v>
      </c>
      <c r="G342" s="33" t="str">
        <f t="shared" si="11"/>
        <v/>
      </c>
      <c r="H342" s="85"/>
    </row>
    <row r="343" spans="1:8" hidden="1" x14ac:dyDescent="0.25">
      <c r="A343" s="28" t="str">
        <f>IF(Items!$B342="","",Items!$A342)</f>
        <v>6009710721551</v>
      </c>
      <c r="B343" s="28" t="str">
        <f>IF(Items!$B342="","",Items!$B342)</f>
        <v>Doritos Sour Cream Chilli 145g</v>
      </c>
      <c r="C343" s="32">
        <f>IF($B343="","",Items!$G342+SUMIFS(PurQty,PurItem,$B343,PurDate,"&lt;="&amp;$D$2)-SUMIFS(SalQty,SalItem,$B343,SalDate,"&lt;="&amp;$D$2)-SUMIFS(WoQty,WoItem,$B343,WoDate,"&lt;="&amp;$D$2)+SUMIFS(AdjQty,AdjItem,$B343,AdjDate,"&lt;="&amp;$D$2)+SUMIFS(LinVarQty,LinItem,$B343,LinPosted,"YES",LinDate,"&lt;="&amp;$D$2,LinID,"&lt;&gt;"&amp;$B$2))</f>
        <v>0</v>
      </c>
      <c r="D343" s="84"/>
      <c r="E343" s="32" t="str">
        <f t="shared" si="10"/>
        <v/>
      </c>
      <c r="F343" s="33">
        <f>IF($B343="","",Items!$I342)</f>
        <v>26.085000000000001</v>
      </c>
      <c r="G343" s="33" t="str">
        <f t="shared" si="11"/>
        <v/>
      </c>
      <c r="H343" s="85"/>
    </row>
    <row r="344" spans="1:8" hidden="1" x14ac:dyDescent="0.25">
      <c r="A344" s="28" t="str">
        <f>IF(Items!$B343="","",Items!$A343)</f>
        <v>6009510805888</v>
      </c>
      <c r="B344" s="28" t="str">
        <f>IF(Items!$B343="","",Items!$B343)</f>
        <v>Doritos Sweet Chilli Flavour 30g</v>
      </c>
      <c r="C344" s="32">
        <f>IF($B344="","",Items!$G343+SUMIFS(PurQty,PurItem,$B344,PurDate,"&lt;="&amp;$D$2)-SUMIFS(SalQty,SalItem,$B344,SalDate,"&lt;="&amp;$D$2)-SUMIFS(WoQty,WoItem,$B344,WoDate,"&lt;="&amp;$D$2)+SUMIFS(AdjQty,AdjItem,$B344,AdjDate,"&lt;="&amp;$D$2)+SUMIFS(LinVarQty,LinItem,$B344,LinPosted,"YES",LinDate,"&lt;="&amp;$D$2,LinID,"&lt;&gt;"&amp;$B$2))</f>
        <v>0</v>
      </c>
      <c r="D344" s="84"/>
      <c r="E344" s="32" t="str">
        <f t="shared" si="10"/>
        <v/>
      </c>
      <c r="F344" s="33">
        <f>IF($B344="","",Items!$I343)</f>
        <v>6.5250000000000004</v>
      </c>
      <c r="G344" s="33" t="str">
        <f t="shared" si="11"/>
        <v/>
      </c>
      <c r="H344" s="85"/>
    </row>
    <row r="345" spans="1:8" hidden="1" x14ac:dyDescent="0.25">
      <c r="A345" s="28" t="str">
        <f>IF(Items!$B344="","",Items!$A344)</f>
        <v>6009710721520</v>
      </c>
      <c r="B345" s="28" t="str">
        <f>IF(Items!$B344="","",Items!$B344)</f>
        <v>Doritos Sweet Chilli Pepper 145g</v>
      </c>
      <c r="C345" s="32">
        <f>IF($B345="","",Items!$G344+SUMIFS(PurQty,PurItem,$B345,PurDate,"&lt;="&amp;$D$2)-SUMIFS(SalQty,SalItem,$B345,SalDate,"&lt;="&amp;$D$2)-SUMIFS(WoQty,WoItem,$B345,WoDate,"&lt;="&amp;$D$2)+SUMIFS(AdjQty,AdjItem,$B345,AdjDate,"&lt;="&amp;$D$2)+SUMIFS(LinVarQty,LinItem,$B345,LinPosted,"YES",LinDate,"&lt;="&amp;$D$2,LinID,"&lt;&gt;"&amp;$B$2))</f>
        <v>0</v>
      </c>
      <c r="D345" s="84"/>
      <c r="E345" s="32" t="str">
        <f t="shared" si="10"/>
        <v/>
      </c>
      <c r="F345" s="33">
        <f>IF($B345="","",Items!$I344)</f>
        <v>26.085000000000001</v>
      </c>
      <c r="G345" s="33" t="str">
        <f t="shared" si="11"/>
        <v/>
      </c>
      <c r="H345" s="85"/>
    </row>
    <row r="346" spans="1:8" hidden="1" x14ac:dyDescent="0.25">
      <c r="A346" s="28" t="str">
        <f>IF(Items!$B345="","",Items!$A345)</f>
        <v>6009694633116</v>
      </c>
      <c r="B346" s="28" t="str">
        <f>IF(Items!$B345="","",Items!$B345)</f>
        <v>Dragon Energy Drink 500ml</v>
      </c>
      <c r="C346" s="32">
        <f>IF($B346="","",Items!$G345+SUMIFS(PurQty,PurItem,$B346,PurDate,"&lt;="&amp;$D$2)-SUMIFS(SalQty,SalItem,$B346,SalDate,"&lt;="&amp;$D$2)-SUMIFS(WoQty,WoItem,$B346,WoDate,"&lt;="&amp;$D$2)+SUMIFS(AdjQty,AdjItem,$B346,AdjDate,"&lt;="&amp;$D$2)+SUMIFS(LinVarQty,LinItem,$B346,LinPosted,"YES",LinDate,"&lt;="&amp;$D$2,LinID,"&lt;&gt;"&amp;$B$2))</f>
        <v>24</v>
      </c>
      <c r="D346" s="84"/>
      <c r="E346" s="32" t="str">
        <f t="shared" si="10"/>
        <v/>
      </c>
      <c r="F346" s="33">
        <f>IF($B346="","",Items!$I345)</f>
        <v>8.75</v>
      </c>
      <c r="G346" s="33" t="str">
        <f t="shared" si="11"/>
        <v/>
      </c>
      <c r="H346" s="85"/>
    </row>
    <row r="347" spans="1:8" hidden="1" x14ac:dyDescent="0.25">
      <c r="A347" s="28" t="str">
        <f>IF(Items!$B346="","",Items!$A346)</f>
        <v>6001237212826</v>
      </c>
      <c r="B347" s="28" t="str">
        <f>IF(Items!$B346="","",Items!$B346)</f>
        <v>Dunhill Signature Blend</v>
      </c>
      <c r="C347" s="32">
        <f>IF($B347="","",Items!$G346+SUMIFS(PurQty,PurItem,$B347,PurDate,"&lt;="&amp;$D$2)-SUMIFS(SalQty,SalItem,$B347,SalDate,"&lt;="&amp;$D$2)-SUMIFS(WoQty,WoItem,$B347,WoDate,"&lt;="&amp;$D$2)+SUMIFS(AdjQty,AdjItem,$B347,AdjDate,"&lt;="&amp;$D$2)+SUMIFS(LinVarQty,LinItem,$B347,LinPosted,"YES",LinDate,"&lt;="&amp;$D$2,LinID,"&lt;&gt;"&amp;$B$2))</f>
        <v>0</v>
      </c>
      <c r="D347" s="84"/>
      <c r="E347" s="32" t="str">
        <f t="shared" si="10"/>
        <v/>
      </c>
      <c r="F347" s="33">
        <f>IF($B347="","",Items!$I346)</f>
        <v>29.3475</v>
      </c>
      <c r="G347" s="33" t="str">
        <f t="shared" si="11"/>
        <v/>
      </c>
      <c r="H347" s="85"/>
    </row>
    <row r="348" spans="1:8" hidden="1" x14ac:dyDescent="0.25">
      <c r="A348" s="28" t="str">
        <f>IF(Items!$B347="","",Items!$A347)</f>
        <v>6001060536816</v>
      </c>
      <c r="B348" s="28" t="str">
        <f>IF(Items!$B347="","",Items!$B347)</f>
        <v>Dunhill Switch Black</v>
      </c>
      <c r="C348" s="32">
        <f>IF($B348="","",Items!$G347+SUMIFS(PurQty,PurItem,$B348,PurDate,"&lt;="&amp;$D$2)-SUMIFS(SalQty,SalItem,$B348,SalDate,"&lt;="&amp;$D$2)-SUMIFS(WoQty,WoItem,$B348,WoDate,"&lt;="&amp;$D$2)+SUMIFS(AdjQty,AdjItem,$B348,AdjDate,"&lt;="&amp;$D$2)+SUMIFS(LinVarQty,LinItem,$B348,LinPosted,"YES",LinDate,"&lt;="&amp;$D$2,LinID,"&lt;&gt;"&amp;$B$2))</f>
        <v>0</v>
      </c>
      <c r="D348" s="84"/>
      <c r="E348" s="32" t="str">
        <f t="shared" si="10"/>
        <v/>
      </c>
      <c r="F348" s="33">
        <f>IF($B348="","",Items!$I347)</f>
        <v>32.61</v>
      </c>
      <c r="G348" s="33" t="str">
        <f t="shared" si="11"/>
        <v/>
      </c>
      <c r="H348" s="85"/>
    </row>
    <row r="349" spans="1:8" hidden="1" x14ac:dyDescent="0.25">
      <c r="A349" s="28" t="str">
        <f>IF(Items!$B348="","",Items!$A348)</f>
        <v>6001206438684</v>
      </c>
      <c r="B349" s="28" t="str">
        <f>IF(Items!$B348="","",Items!$B348)</f>
        <v>Dyroach Odourless 300ml</v>
      </c>
      <c r="C349" s="32">
        <f>IF($B349="","",Items!$G348+SUMIFS(PurQty,PurItem,$B349,PurDate,"&lt;="&amp;$D$2)-SUMIFS(SalQty,SalItem,$B349,SalDate,"&lt;="&amp;$D$2)-SUMIFS(WoQty,WoItem,$B349,WoDate,"&lt;="&amp;$D$2)+SUMIFS(AdjQty,AdjItem,$B349,AdjDate,"&lt;="&amp;$D$2)+SUMIFS(LinVarQty,LinItem,$B349,LinPosted,"YES",LinDate,"&lt;="&amp;$D$2,LinID,"&lt;&gt;"&amp;$B$2))</f>
        <v>0</v>
      </c>
      <c r="D349" s="84"/>
      <c r="E349" s="32" t="str">
        <f t="shared" si="10"/>
        <v/>
      </c>
      <c r="F349" s="33">
        <f>IF($B349="","",Items!$I348)</f>
        <v>39.127499999999998</v>
      </c>
      <c r="G349" s="33" t="str">
        <f t="shared" si="11"/>
        <v/>
      </c>
      <c r="H349" s="85"/>
    </row>
    <row r="350" spans="1:8" hidden="1" x14ac:dyDescent="0.25">
      <c r="A350" s="28" t="str">
        <f>IF(Items!$B349="","",Items!$A349)</f>
        <v>600206438691</v>
      </c>
      <c r="B350" s="28" t="str">
        <f>IF(Items!$B349="","",Items!$B349)</f>
        <v>Dyroach Tripple Action 180ml</v>
      </c>
      <c r="C350" s="32">
        <f>IF($B350="","",Items!$G349+SUMIFS(PurQty,PurItem,$B350,PurDate,"&lt;="&amp;$D$2)-SUMIFS(SalQty,SalItem,$B350,SalDate,"&lt;="&amp;$D$2)-SUMIFS(WoQty,WoItem,$B350,WoDate,"&lt;="&amp;$D$2)+SUMIFS(AdjQty,AdjItem,$B350,AdjDate,"&lt;="&amp;$D$2)+SUMIFS(LinVarQty,LinItem,$B350,LinPosted,"YES",LinDate,"&lt;="&amp;$D$2,LinID,"&lt;&gt;"&amp;$B$2))</f>
        <v>0</v>
      </c>
      <c r="D350" s="84"/>
      <c r="E350" s="32" t="str">
        <f t="shared" si="10"/>
        <v/>
      </c>
      <c r="F350" s="33">
        <f>IF($B350="","",Items!$I349)</f>
        <v>29.3475</v>
      </c>
      <c r="G350" s="33" t="str">
        <f t="shared" si="11"/>
        <v/>
      </c>
      <c r="H350" s="85"/>
    </row>
    <row r="351" spans="1:8" hidden="1" x14ac:dyDescent="0.25">
      <c r="A351" s="28" t="str">
        <f>IF(Items!$B350="","",Items!$A350)</f>
        <v>6001206438707</v>
      </c>
      <c r="B351" s="28" t="str">
        <f>IF(Items!$B350="","",Items!$B350)</f>
        <v>Dyroach Tripple Action 300ml</v>
      </c>
      <c r="C351" s="32">
        <f>IF($B351="","",Items!$G350+SUMIFS(PurQty,PurItem,$B351,PurDate,"&lt;="&amp;$D$2)-SUMIFS(SalQty,SalItem,$B351,SalDate,"&lt;="&amp;$D$2)-SUMIFS(WoQty,WoItem,$B351,WoDate,"&lt;="&amp;$D$2)+SUMIFS(AdjQty,AdjItem,$B351,AdjDate,"&lt;="&amp;$D$2)+SUMIFS(LinVarQty,LinItem,$B351,LinPosted,"YES",LinDate,"&lt;="&amp;$D$2,LinID,"&lt;&gt;"&amp;$B$2))</f>
        <v>0</v>
      </c>
      <c r="D351" s="84"/>
      <c r="E351" s="32" t="str">
        <f t="shared" si="10"/>
        <v/>
      </c>
      <c r="F351" s="33">
        <f>IF($B351="","",Items!$I350)</f>
        <v>39.127499999999998</v>
      </c>
      <c r="G351" s="33" t="str">
        <f t="shared" si="11"/>
        <v/>
      </c>
      <c r="H351" s="85"/>
    </row>
    <row r="352" spans="1:8" hidden="1" x14ac:dyDescent="0.25">
      <c r="A352" s="28" t="str">
        <f>IF(Items!$B351="","",Items!$A351)</f>
        <v>87</v>
      </c>
      <c r="B352" s="28" t="str">
        <f>IF(Items!$B351="","",Items!$B351)</f>
        <v>Easy Waves Curl Activator 250ml</v>
      </c>
      <c r="C352" s="32">
        <f>IF($B352="","",Items!$G351+SUMIFS(PurQty,PurItem,$B352,PurDate,"&lt;="&amp;$D$2)-SUMIFS(SalQty,SalItem,$B352,SalDate,"&lt;="&amp;$D$2)-SUMIFS(WoQty,WoItem,$B352,WoDate,"&lt;="&amp;$D$2)+SUMIFS(AdjQty,AdjItem,$B352,AdjDate,"&lt;="&amp;$D$2)+SUMIFS(LinVarQty,LinItem,$B352,LinPosted,"YES",LinDate,"&lt;="&amp;$D$2,LinID,"&lt;&gt;"&amp;$B$2))</f>
        <v>0</v>
      </c>
      <c r="D352" s="84"/>
      <c r="E352" s="32" t="str">
        <f t="shared" si="10"/>
        <v/>
      </c>
      <c r="F352" s="33">
        <f>IF($B352="","",Items!$I351)</f>
        <v>16.305</v>
      </c>
      <c r="G352" s="33" t="str">
        <f t="shared" si="11"/>
        <v/>
      </c>
      <c r="H352" s="85"/>
    </row>
    <row r="353" spans="1:8" hidden="1" x14ac:dyDescent="0.25">
      <c r="A353" s="28" t="str">
        <f>IF(Items!$B352="","",Items!$A352)</f>
        <v>60084361</v>
      </c>
      <c r="B353" s="28" t="str">
        <f>IF(Items!$B352="","",Items!$B352)</f>
        <v>Easy Waves Regular Relaxer 125ml</v>
      </c>
      <c r="C353" s="32">
        <f>IF($B353="","",Items!$G352+SUMIFS(PurQty,PurItem,$B353,PurDate,"&lt;="&amp;$D$2)-SUMIFS(SalQty,SalItem,$B353,SalDate,"&lt;="&amp;$D$2)-SUMIFS(WoQty,WoItem,$B353,WoDate,"&lt;="&amp;$D$2)+SUMIFS(AdjQty,AdjItem,$B353,AdjDate,"&lt;="&amp;$D$2)+SUMIFS(LinVarQty,LinItem,$B353,LinPosted,"YES",LinDate,"&lt;="&amp;$D$2,LinID,"&lt;&gt;"&amp;$B$2))</f>
        <v>0</v>
      </c>
      <c r="D353" s="84"/>
      <c r="E353" s="32" t="str">
        <f t="shared" si="10"/>
        <v/>
      </c>
      <c r="F353" s="33">
        <f>IF($B353="","",Items!$I352)</f>
        <v>9.7799999999999994</v>
      </c>
      <c r="G353" s="33" t="str">
        <f t="shared" si="11"/>
        <v/>
      </c>
      <c r="H353" s="85"/>
    </row>
    <row r="354" spans="1:8" hidden="1" x14ac:dyDescent="0.25">
      <c r="A354" s="28" t="str">
        <f>IF(Items!$B353="","",Items!$A353)</f>
        <v>6009800620191</v>
      </c>
      <c r="B354" s="28" t="str">
        <f>IF(Items!$B353="","",Items!$B353)</f>
        <v>Eazy Chill Peanuts 60g</v>
      </c>
      <c r="C354" s="32">
        <f>IF($B354="","",Items!$G353+SUMIFS(PurQty,PurItem,$B354,PurDate,"&lt;="&amp;$D$2)-SUMIFS(SalQty,SalItem,$B354,SalDate,"&lt;="&amp;$D$2)-SUMIFS(WoQty,WoItem,$B354,WoDate,"&lt;="&amp;$D$2)+SUMIFS(AdjQty,AdjItem,$B354,AdjDate,"&lt;="&amp;$D$2)+SUMIFS(LinVarQty,LinItem,$B354,LinPosted,"YES",LinDate,"&lt;="&amp;$D$2,LinID,"&lt;&gt;"&amp;$B$2))</f>
        <v>16</v>
      </c>
      <c r="D354" s="84"/>
      <c r="E354" s="32" t="str">
        <f t="shared" si="10"/>
        <v/>
      </c>
      <c r="F354" s="33">
        <f>IF($B354="","",Items!$I353)</f>
        <v>5.76</v>
      </c>
      <c r="G354" s="33" t="str">
        <f t="shared" si="11"/>
        <v/>
      </c>
      <c r="H354" s="85"/>
    </row>
    <row r="355" spans="1:8" hidden="1" x14ac:dyDescent="0.25">
      <c r="A355" s="28" t="str">
        <f>IF(Items!$B354="","",Items!$A354)</f>
        <v>6009800620252</v>
      </c>
      <c r="B355" s="28" t="str">
        <f>IF(Items!$B354="","",Items!$B354)</f>
        <v>Eazy Mhandire Chill 75g</v>
      </c>
      <c r="C355" s="32">
        <f>IF($B355="","",Items!$G354+SUMIFS(PurQty,PurItem,$B355,PurDate,"&lt;="&amp;$D$2)-SUMIFS(SalQty,SalItem,$B355,SalDate,"&lt;="&amp;$D$2)-SUMIFS(WoQty,WoItem,$B355,WoDate,"&lt;="&amp;$D$2)+SUMIFS(AdjQty,AdjItem,$B355,AdjDate,"&lt;="&amp;$D$2)+SUMIFS(LinVarQty,LinItem,$B355,LinPosted,"YES",LinDate,"&lt;="&amp;$D$2,LinID,"&lt;&gt;"&amp;$B$2))</f>
        <v>69</v>
      </c>
      <c r="D355" s="84"/>
      <c r="E355" s="32" t="str">
        <f t="shared" si="10"/>
        <v/>
      </c>
      <c r="F355" s="33">
        <f>IF($B355="","",Items!$I354)</f>
        <v>6</v>
      </c>
      <c r="G355" s="33" t="str">
        <f t="shared" si="11"/>
        <v/>
      </c>
      <c r="H355" s="85"/>
    </row>
    <row r="356" spans="1:8" hidden="1" x14ac:dyDescent="0.25">
      <c r="A356" s="28" t="str">
        <f>IF(Items!$B355="","",Items!$A355)</f>
        <v>6009800620269</v>
      </c>
      <c r="B356" s="28" t="str">
        <f>IF(Items!$B355="","",Items!$B355)</f>
        <v>Eazy MHANDIRE SALTED 60g</v>
      </c>
      <c r="C356" s="32">
        <f>IF($B356="","",Items!$G355+SUMIFS(PurQty,PurItem,$B356,PurDate,"&lt;="&amp;$D$2)-SUMIFS(SalQty,SalItem,$B356,SalDate,"&lt;="&amp;$D$2)-SUMIFS(WoQty,WoItem,$B356,WoDate,"&lt;="&amp;$D$2)+SUMIFS(AdjQty,AdjItem,$B356,AdjDate,"&lt;="&amp;$D$2)+SUMIFS(LinVarQty,LinItem,$B356,LinPosted,"YES",LinDate,"&lt;="&amp;$D$2,LinID,"&lt;&gt;"&amp;$B$2))</f>
        <v>0</v>
      </c>
      <c r="D356" s="84"/>
      <c r="E356" s="32" t="str">
        <f t="shared" si="10"/>
        <v/>
      </c>
      <c r="F356" s="33">
        <f>IF($B356="","",Items!$I355)</f>
        <v>7.8224999999999998</v>
      </c>
      <c r="G356" s="33" t="str">
        <f t="shared" si="11"/>
        <v/>
      </c>
      <c r="H356" s="85"/>
    </row>
    <row r="357" spans="1:8" hidden="1" x14ac:dyDescent="0.25">
      <c r="A357" s="28" t="str">
        <f>IF(Items!$B356="","",Items!$A356)</f>
        <v>6009800620221</v>
      </c>
      <c r="B357" s="28" t="str">
        <f>IF(Items!$B356="","",Items!$B356)</f>
        <v>Eazy Mufushwa Wenzungu 75g</v>
      </c>
      <c r="C357" s="32">
        <f>IF($B357="","",Items!$G356+SUMIFS(PurQty,PurItem,$B357,PurDate,"&lt;="&amp;$D$2)-SUMIFS(SalQty,SalItem,$B357,SalDate,"&lt;="&amp;$D$2)-SUMIFS(WoQty,WoItem,$B357,WoDate,"&lt;="&amp;$D$2)+SUMIFS(AdjQty,AdjItem,$B357,AdjDate,"&lt;="&amp;$D$2)+SUMIFS(LinVarQty,LinItem,$B357,LinPosted,"YES",LinDate,"&lt;="&amp;$D$2,LinID,"&lt;&gt;"&amp;$B$2))</f>
        <v>12</v>
      </c>
      <c r="D357" s="84"/>
      <c r="E357" s="32" t="str">
        <f t="shared" si="10"/>
        <v/>
      </c>
      <c r="F357" s="33">
        <f>IF($B357="","",Items!$I356)</f>
        <v>0.4</v>
      </c>
      <c r="G357" s="33" t="str">
        <f t="shared" si="11"/>
        <v/>
      </c>
      <c r="H357" s="85"/>
    </row>
    <row r="358" spans="1:8" hidden="1" x14ac:dyDescent="0.25">
      <c r="A358" s="28" t="str">
        <f>IF(Items!$B357="","",Items!$A357)</f>
        <v>6009800620153</v>
      </c>
      <c r="B358" s="28" t="str">
        <f>IF(Items!$B357="","",Items!$B357)</f>
        <v>Eazy Salted Peanuts 60g</v>
      </c>
      <c r="C358" s="32">
        <f>IF($B358="","",Items!$G357+SUMIFS(PurQty,PurItem,$B358,PurDate,"&lt;="&amp;$D$2)-SUMIFS(SalQty,SalItem,$B358,SalDate,"&lt;="&amp;$D$2)-SUMIFS(WoQty,WoItem,$B358,WoDate,"&lt;="&amp;$D$2)+SUMIFS(AdjQty,AdjItem,$B358,AdjDate,"&lt;="&amp;$D$2)+SUMIFS(LinVarQty,LinItem,$B358,LinPosted,"YES",LinDate,"&lt;="&amp;$D$2,LinID,"&lt;&gt;"&amp;$B$2))</f>
        <v>14</v>
      </c>
      <c r="D358" s="84"/>
      <c r="E358" s="32" t="str">
        <f t="shared" si="10"/>
        <v/>
      </c>
      <c r="F358" s="33">
        <f>IF($B358="","",Items!$I357)</f>
        <v>5.76</v>
      </c>
      <c r="G358" s="33" t="str">
        <f t="shared" si="11"/>
        <v/>
      </c>
      <c r="H358" s="85"/>
    </row>
    <row r="359" spans="1:8" hidden="1" x14ac:dyDescent="0.25">
      <c r="A359" s="28" t="str">
        <f>IF(Items!$B358="","",Items!$A358)</f>
        <v>ECL123</v>
      </c>
      <c r="B359" s="28" t="str">
        <f>IF(Items!$B358="","",Items!$B358)</f>
        <v>Eclairs Sweets</v>
      </c>
      <c r="C359" s="32">
        <f>IF($B359="","",Items!$G358+SUMIFS(PurQty,PurItem,$B359,PurDate,"&lt;="&amp;$D$2)-SUMIFS(SalQty,SalItem,$B359,SalDate,"&lt;="&amp;$D$2)-SUMIFS(WoQty,WoItem,$B359,WoDate,"&lt;="&amp;$D$2)+SUMIFS(AdjQty,AdjItem,$B359,AdjDate,"&lt;="&amp;$D$2)+SUMIFS(LinVarQty,LinItem,$B359,LinPosted,"YES",LinDate,"&lt;="&amp;$D$2,LinID,"&lt;&gt;"&amp;$B$2))</f>
        <v>-100</v>
      </c>
      <c r="D359" s="84"/>
      <c r="E359" s="32" t="str">
        <f t="shared" si="10"/>
        <v/>
      </c>
      <c r="F359" s="33">
        <f>IF($B359="","",Items!$I358)</f>
        <v>0.65249999999999997</v>
      </c>
      <c r="G359" s="33" t="str">
        <f t="shared" si="11"/>
        <v/>
      </c>
      <c r="H359" s="85"/>
    </row>
    <row r="360" spans="1:8" hidden="1" x14ac:dyDescent="0.25">
      <c r="A360" s="28" t="str">
        <f>IF(Items!$B359="","",Items!$A359)</f>
        <v>6003989001352</v>
      </c>
      <c r="B360" s="28" t="str">
        <f>IF(Items!$B359="","",Items!$B359)</f>
        <v>Eden Guava Juice 500ml 100%</v>
      </c>
      <c r="C360" s="32">
        <f>IF($B360="","",Items!$G359+SUMIFS(PurQty,PurItem,$B360,PurDate,"&lt;="&amp;$D$2)-SUMIFS(SalQty,SalItem,$B360,SalDate,"&lt;="&amp;$D$2)-SUMIFS(WoQty,WoItem,$B360,WoDate,"&lt;="&amp;$D$2)+SUMIFS(AdjQty,AdjItem,$B360,AdjDate,"&lt;="&amp;$D$2)+SUMIFS(LinVarQty,LinItem,$B360,LinPosted,"YES",LinDate,"&lt;="&amp;$D$2,LinID,"&lt;&gt;"&amp;$B$2))</f>
        <v>0</v>
      </c>
      <c r="D360" s="84"/>
      <c r="E360" s="32" t="str">
        <f t="shared" si="10"/>
        <v/>
      </c>
      <c r="F360" s="33">
        <f>IF($B360="","",Items!$I359)</f>
        <v>16.305</v>
      </c>
      <c r="G360" s="33" t="str">
        <f t="shared" si="11"/>
        <v/>
      </c>
      <c r="H360" s="85"/>
    </row>
    <row r="361" spans="1:8" hidden="1" x14ac:dyDescent="0.25">
      <c r="A361" s="28" t="str">
        <f>IF(Items!$B360="","",Items!$A360)</f>
        <v>6009815040045</v>
      </c>
      <c r="B361" s="28" t="str">
        <f>IF(Items!$B360="","",Items!$B360)</f>
        <v>Eeze Beef Noodles</v>
      </c>
      <c r="C361" s="32">
        <f>IF($B361="","",Items!$G360+SUMIFS(PurQty,PurItem,$B361,PurDate,"&lt;="&amp;$D$2)-SUMIFS(SalQty,SalItem,$B361,SalDate,"&lt;="&amp;$D$2)-SUMIFS(WoQty,WoItem,$B361,WoDate,"&lt;="&amp;$D$2)+SUMIFS(AdjQty,AdjItem,$B361,AdjDate,"&lt;="&amp;$D$2)+SUMIFS(LinVarQty,LinItem,$B361,LinPosted,"YES",LinDate,"&lt;="&amp;$D$2,LinID,"&lt;&gt;"&amp;$B$2))</f>
        <v>4</v>
      </c>
      <c r="D361" s="84"/>
      <c r="E361" s="32" t="str">
        <f t="shared" si="10"/>
        <v/>
      </c>
      <c r="F361" s="33">
        <f>IF($B361="","",Items!$I360)</f>
        <v>4.5449999999999999</v>
      </c>
      <c r="G361" s="33" t="str">
        <f t="shared" si="11"/>
        <v/>
      </c>
      <c r="H361" s="85"/>
    </row>
    <row r="362" spans="1:8" hidden="1" x14ac:dyDescent="0.25">
      <c r="A362" s="28" t="str">
        <f>IF(Items!$B361="","",Items!$A361)</f>
        <v>6009815040014</v>
      </c>
      <c r="B362" s="28" t="str">
        <f>IF(Items!$B361="","",Items!$B361)</f>
        <v>Eeze Chicken  Noodles</v>
      </c>
      <c r="C362" s="32">
        <f>IF($B362="","",Items!$G361+SUMIFS(PurQty,PurItem,$B362,PurDate,"&lt;="&amp;$D$2)-SUMIFS(SalQty,SalItem,$B362,SalDate,"&lt;="&amp;$D$2)-SUMIFS(WoQty,WoItem,$B362,WoDate,"&lt;="&amp;$D$2)+SUMIFS(AdjQty,AdjItem,$B362,AdjDate,"&lt;="&amp;$D$2)+SUMIFS(LinVarQty,LinItem,$B362,LinPosted,"YES",LinDate,"&lt;="&amp;$D$2,LinID,"&lt;&gt;"&amp;$B$2))</f>
        <v>0</v>
      </c>
      <c r="D362" s="84"/>
      <c r="E362" s="32" t="str">
        <f t="shared" si="10"/>
        <v/>
      </c>
      <c r="F362" s="33">
        <f>IF($B362="","",Items!$I361)</f>
        <v>4.5449999999999999</v>
      </c>
      <c r="G362" s="33" t="str">
        <f t="shared" si="11"/>
        <v/>
      </c>
      <c r="H362" s="85"/>
    </row>
    <row r="363" spans="1:8" hidden="1" x14ac:dyDescent="0.25">
      <c r="A363" s="28" t="str">
        <f>IF(Items!$B362="","",Items!$A362)</f>
        <v>EGGS2024</v>
      </c>
      <c r="B363" s="28" t="str">
        <f>IF(Items!$B362="","",Items!$B362)</f>
        <v>Eggs</v>
      </c>
      <c r="C363" s="32">
        <f>IF($B363="","",Items!$G362+SUMIFS(PurQty,PurItem,$B363,PurDate,"&lt;="&amp;$D$2)-SUMIFS(SalQty,SalItem,$B363,SalDate,"&lt;="&amp;$D$2)-SUMIFS(WoQty,WoItem,$B363,WoDate,"&lt;="&amp;$D$2)+SUMIFS(AdjQty,AdjItem,$B363,AdjDate,"&lt;="&amp;$D$2)+SUMIFS(LinVarQty,LinItem,$B363,LinPosted,"YES",LinDate,"&lt;="&amp;$D$2,LinID,"&lt;&gt;"&amp;$B$2))</f>
        <v>314</v>
      </c>
      <c r="D363" s="84"/>
      <c r="E363" s="32" t="str">
        <f t="shared" si="10"/>
        <v/>
      </c>
      <c r="F363" s="33">
        <f>IF($B363="","",Items!$I362)</f>
        <v>1.1818181818181819</v>
      </c>
      <c r="G363" s="33" t="str">
        <f t="shared" si="11"/>
        <v/>
      </c>
      <c r="H363" s="85"/>
    </row>
    <row r="364" spans="1:8" hidden="1" x14ac:dyDescent="0.25">
      <c r="A364" s="28" t="str">
        <f>IF(Items!$B363="","",Items!$A363)</f>
        <v>0610877485703</v>
      </c>
      <c r="B364" s="28" t="str">
        <f>IF(Items!$B363="","",Items!$B363)</f>
        <v>Ekono Rice 2kg</v>
      </c>
      <c r="C364" s="32">
        <f>IF($B364="","",Items!$G363+SUMIFS(PurQty,PurItem,$B364,PurDate,"&lt;="&amp;$D$2)-SUMIFS(SalQty,SalItem,$B364,SalDate,"&lt;="&amp;$D$2)-SUMIFS(WoQty,WoItem,$B364,WoDate,"&lt;="&amp;$D$2)+SUMIFS(AdjQty,AdjItem,$B364,AdjDate,"&lt;="&amp;$D$2)+SUMIFS(LinVarQty,LinItem,$B364,LinPosted,"YES",LinDate,"&lt;="&amp;$D$2,LinID,"&lt;&gt;"&amp;$B$2))</f>
        <v>0</v>
      </c>
      <c r="D364" s="84"/>
      <c r="E364" s="32" t="str">
        <f t="shared" si="10"/>
        <v/>
      </c>
      <c r="F364" s="33">
        <f>IF($B364="","",Items!$I363)</f>
        <v>42.39</v>
      </c>
      <c r="G364" s="33" t="str">
        <f t="shared" si="11"/>
        <v/>
      </c>
      <c r="H364" s="85"/>
    </row>
    <row r="365" spans="1:8" hidden="1" x14ac:dyDescent="0.25">
      <c r="A365" s="28" t="str">
        <f>IF(Items!$B364="","",Items!$A364)</f>
        <v>6009702443829</v>
      </c>
      <c r="B365" s="28" t="str">
        <f>IF(Items!$B364="","",Items!$B364)</f>
        <v>Ellis Brown 375g</v>
      </c>
      <c r="C365" s="32">
        <f>IF($B365="","",Items!$G364+SUMIFS(PurQty,PurItem,$B365,PurDate,"&lt;="&amp;$D$2)-SUMIFS(SalQty,SalItem,$B365,SalDate,"&lt;="&amp;$D$2)-SUMIFS(WoQty,WoItem,$B365,WoDate,"&lt;="&amp;$D$2)+SUMIFS(AdjQty,AdjItem,$B365,AdjDate,"&lt;="&amp;$D$2)+SUMIFS(LinVarQty,LinItem,$B365,LinPosted,"YES",LinDate,"&lt;="&amp;$D$2,LinID,"&lt;&gt;"&amp;$B$2))</f>
        <v>0</v>
      </c>
      <c r="D365" s="84"/>
      <c r="E365" s="32" t="str">
        <f t="shared" si="10"/>
        <v/>
      </c>
      <c r="F365" s="33">
        <f>IF($B365="","",Items!$I364)</f>
        <v>26.085000000000001</v>
      </c>
      <c r="G365" s="33" t="str">
        <f t="shared" si="11"/>
        <v/>
      </c>
      <c r="H365" s="85"/>
    </row>
    <row r="366" spans="1:8" hidden="1" x14ac:dyDescent="0.25">
      <c r="A366" s="28" t="str">
        <f>IF(Items!$B365="","",Items!$A365)</f>
        <v>6007038001171</v>
      </c>
      <c r="B366" s="28" t="str">
        <f>IF(Items!$B365="","",Items!$B365)</f>
        <v>Empire Water 500ml</v>
      </c>
      <c r="C366" s="32">
        <f>IF($B366="","",Items!$G365+SUMIFS(PurQty,PurItem,$B366,PurDate,"&lt;="&amp;$D$2)-SUMIFS(SalQty,SalItem,$B366,SalDate,"&lt;="&amp;$D$2)-SUMIFS(WoQty,WoItem,$B366,WoDate,"&lt;="&amp;$D$2)+SUMIFS(AdjQty,AdjItem,$B366,AdjDate,"&lt;="&amp;$D$2)+SUMIFS(LinVarQty,LinItem,$B366,LinPosted,"YES",LinDate,"&lt;="&amp;$D$2,LinID,"&lt;&gt;"&amp;$B$2))</f>
        <v>0</v>
      </c>
      <c r="D366" s="84"/>
      <c r="E366" s="32" t="str">
        <f t="shared" si="10"/>
        <v/>
      </c>
      <c r="F366" s="33">
        <f>IF($B366="","",Items!$I365)</f>
        <v>4.5449999999999999</v>
      </c>
      <c r="G366" s="33" t="str">
        <f t="shared" si="11"/>
        <v/>
      </c>
      <c r="H366" s="85"/>
    </row>
    <row r="367" spans="1:8" hidden="1" x14ac:dyDescent="0.25">
      <c r="A367" s="28" t="str">
        <f>IF(Items!$B366="","",Items!$A366)</f>
        <v>7004560320755</v>
      </c>
      <c r="B367" s="28" t="str">
        <f>IF(Items!$B366="","",Items!$B366)</f>
        <v>Empire Water 500ml (2)</v>
      </c>
      <c r="C367" s="32">
        <f>IF($B367="","",Items!$G366+SUMIFS(PurQty,PurItem,$B367,PurDate,"&lt;="&amp;$D$2)-SUMIFS(SalQty,SalItem,$B367,SalDate,"&lt;="&amp;$D$2)-SUMIFS(WoQty,WoItem,$B367,WoDate,"&lt;="&amp;$D$2)+SUMIFS(AdjQty,AdjItem,$B367,AdjDate,"&lt;="&amp;$D$2)+SUMIFS(LinVarQty,LinItem,$B367,LinPosted,"YES",LinDate,"&lt;="&amp;$D$2,LinID,"&lt;&gt;"&amp;$B$2))</f>
        <v>0</v>
      </c>
      <c r="D367" s="84"/>
      <c r="E367" s="32" t="str">
        <f t="shared" si="10"/>
        <v/>
      </c>
      <c r="F367" s="33">
        <f>IF($B367="","",Items!$I366)</f>
        <v>4.5674999999999999</v>
      </c>
      <c r="G367" s="33" t="str">
        <f t="shared" si="11"/>
        <v/>
      </c>
      <c r="H367" s="85"/>
    </row>
    <row r="368" spans="1:8" hidden="1" x14ac:dyDescent="0.25">
      <c r="A368" s="28" t="str">
        <f>IF(Items!$B367="","",Items!$A367)</f>
        <v>6007038001195</v>
      </c>
      <c r="B368" s="28" t="str">
        <f>IF(Items!$B367="","",Items!$B367)</f>
        <v>Empire Water 5L</v>
      </c>
      <c r="C368" s="32">
        <f>IF($B368="","",Items!$G367+SUMIFS(PurQty,PurItem,$B368,PurDate,"&lt;="&amp;$D$2)-SUMIFS(SalQty,SalItem,$B368,SalDate,"&lt;="&amp;$D$2)-SUMIFS(WoQty,WoItem,$B368,WoDate,"&lt;="&amp;$D$2)+SUMIFS(AdjQty,AdjItem,$B368,AdjDate,"&lt;="&amp;$D$2)+SUMIFS(LinVarQty,LinItem,$B368,LinPosted,"YES",LinDate,"&lt;="&amp;$D$2,LinID,"&lt;&gt;"&amp;$B$2))</f>
        <v>0</v>
      </c>
      <c r="D368" s="84"/>
      <c r="E368" s="32" t="str">
        <f t="shared" si="10"/>
        <v/>
      </c>
      <c r="F368" s="33">
        <f>IF($B368="","",Items!$I367)</f>
        <v>25.9725</v>
      </c>
      <c r="G368" s="33" t="str">
        <f t="shared" si="11"/>
        <v/>
      </c>
      <c r="H368" s="85"/>
    </row>
    <row r="369" spans="1:8" hidden="1" x14ac:dyDescent="0.25">
      <c r="A369" s="28" t="str">
        <f>IF(Items!$B368="","",Items!$A368)</f>
        <v>7004560320762</v>
      </c>
      <c r="B369" s="28" t="str">
        <f>IF(Items!$B368="","",Items!$B368)</f>
        <v>Empire Water 5L (2)</v>
      </c>
      <c r="C369" s="32">
        <f>IF($B369="","",Items!$G368+SUMIFS(PurQty,PurItem,$B369,PurDate,"&lt;="&amp;$D$2)-SUMIFS(SalQty,SalItem,$B369,SalDate,"&lt;="&amp;$D$2)-SUMIFS(WoQty,WoItem,$B369,WoDate,"&lt;="&amp;$D$2)+SUMIFS(AdjQty,AdjItem,$B369,AdjDate,"&lt;="&amp;$D$2)+SUMIFS(LinVarQty,LinItem,$B369,LinPosted,"YES",LinDate,"&lt;="&amp;$D$2,LinID,"&lt;&gt;"&amp;$B$2))</f>
        <v>0</v>
      </c>
      <c r="D369" s="84"/>
      <c r="E369" s="32" t="str">
        <f t="shared" si="10"/>
        <v/>
      </c>
      <c r="F369" s="33">
        <f>IF($B369="","",Items!$I368)</f>
        <v>26.085000000000001</v>
      </c>
      <c r="G369" s="33" t="str">
        <f t="shared" si="11"/>
        <v/>
      </c>
      <c r="H369" s="85"/>
    </row>
    <row r="370" spans="1:8" hidden="1" x14ac:dyDescent="0.25">
      <c r="A370" s="28" t="str">
        <f>IF(Items!$B369="","",Items!$A369)</f>
        <v>A642</v>
      </c>
      <c r="B370" s="28" t="str">
        <f>IF(Items!$B369="","",Items!$B369)</f>
        <v>Empty 300ml</v>
      </c>
      <c r="C370" s="32">
        <f>IF($B370="","",Items!$G369+SUMIFS(PurQty,PurItem,$B370,PurDate,"&lt;="&amp;$D$2)-SUMIFS(SalQty,SalItem,$B370,SalDate,"&lt;="&amp;$D$2)-SUMIFS(WoQty,WoItem,$B370,WoDate,"&lt;="&amp;$D$2)+SUMIFS(AdjQty,AdjItem,$B370,AdjDate,"&lt;="&amp;$D$2)+SUMIFS(LinVarQty,LinItem,$B370,LinPosted,"YES",LinDate,"&lt;="&amp;$D$2,LinID,"&lt;&gt;"&amp;$B$2))</f>
        <v>778</v>
      </c>
      <c r="D370" s="84"/>
      <c r="E370" s="32" t="str">
        <f t="shared" si="10"/>
        <v/>
      </c>
      <c r="F370" s="33">
        <f>IF($B370="","",Items!$I369)</f>
        <v>0.45750000000000002</v>
      </c>
      <c r="G370" s="33" t="str">
        <f t="shared" si="11"/>
        <v/>
      </c>
      <c r="H370" s="85"/>
    </row>
    <row r="371" spans="1:8" hidden="1" x14ac:dyDescent="0.25">
      <c r="A371" s="28" t="str">
        <f>IF(Items!$B370="","",Items!$A370)</f>
        <v>102A</v>
      </c>
      <c r="B371" s="28" t="str">
        <f>IF(Items!$B370="","",Items!$B370)</f>
        <v>Empty Tray</v>
      </c>
      <c r="C371" s="32">
        <f>IF($B371="","",Items!$G370+SUMIFS(PurQty,PurItem,$B371,PurDate,"&lt;="&amp;$D$2)-SUMIFS(SalQty,SalItem,$B371,SalDate,"&lt;="&amp;$D$2)-SUMIFS(WoQty,WoItem,$B371,WoDate,"&lt;="&amp;$D$2)+SUMIFS(AdjQty,AdjItem,$B371,AdjDate,"&lt;="&amp;$D$2)+SUMIFS(LinVarQty,LinItem,$B371,LinPosted,"YES",LinDate,"&lt;="&amp;$D$2,LinID,"&lt;&gt;"&amp;$B$2))</f>
        <v>72</v>
      </c>
      <c r="D371" s="84"/>
      <c r="E371" s="32" t="str">
        <f t="shared" si="10"/>
        <v/>
      </c>
      <c r="F371" s="33">
        <f>IF($B371="","",Items!$I370)</f>
        <v>13.0425</v>
      </c>
      <c r="G371" s="33" t="str">
        <f t="shared" si="11"/>
        <v/>
      </c>
      <c r="H371" s="85"/>
    </row>
    <row r="372" spans="1:8" hidden="1" x14ac:dyDescent="0.25">
      <c r="A372" s="28" t="str">
        <f>IF(Items!$B371="","",Items!$A371)</f>
        <v>6009700130011</v>
      </c>
      <c r="B372" s="28" t="str">
        <f>IF(Items!$B371="","",Items!$B371)</f>
        <v>Energy Peanut Butter 360g</v>
      </c>
      <c r="C372" s="32">
        <f>IF($B372="","",Items!$G371+SUMIFS(PurQty,PurItem,$B372,PurDate,"&lt;="&amp;$D$2)-SUMIFS(SalQty,SalItem,$B372,SalDate,"&lt;="&amp;$D$2)-SUMIFS(WoQty,WoItem,$B372,WoDate,"&lt;="&amp;$D$2)+SUMIFS(AdjQty,AdjItem,$B372,AdjDate,"&lt;="&amp;$D$2)+SUMIFS(LinVarQty,LinItem,$B372,LinPosted,"YES",LinDate,"&lt;="&amp;$D$2,LinID,"&lt;&gt;"&amp;$B$2))</f>
        <v>0</v>
      </c>
      <c r="D372" s="84"/>
      <c r="E372" s="32" t="str">
        <f t="shared" si="10"/>
        <v/>
      </c>
      <c r="F372" s="33">
        <f>IF($B372="","",Items!$I371)</f>
        <v>16.305</v>
      </c>
      <c r="G372" s="33" t="str">
        <f t="shared" si="11"/>
        <v/>
      </c>
      <c r="H372" s="85"/>
    </row>
    <row r="373" spans="1:8" hidden="1" x14ac:dyDescent="0.25">
      <c r="A373" s="28" t="str">
        <f>IF(Items!$B372="","",Items!$A372)</f>
        <v>300A</v>
      </c>
      <c r="B373" s="28" t="str">
        <f>IF(Items!$B372="","",Items!$B372)</f>
        <v>Engine  Flush 375ml</v>
      </c>
      <c r="C373" s="32">
        <f>IF($B373="","",Items!$G372+SUMIFS(PurQty,PurItem,$B373,PurDate,"&lt;="&amp;$D$2)-SUMIFS(SalQty,SalItem,$B373,SalDate,"&lt;="&amp;$D$2)-SUMIFS(WoQty,WoItem,$B373,WoDate,"&lt;="&amp;$D$2)+SUMIFS(AdjQty,AdjItem,$B373,AdjDate,"&lt;="&amp;$D$2)+SUMIFS(LinVarQty,LinItem,$B373,LinPosted,"YES",LinDate,"&lt;="&amp;$D$2,LinID,"&lt;&gt;"&amp;$B$2))</f>
        <v>0</v>
      </c>
      <c r="D373" s="84"/>
      <c r="E373" s="32" t="str">
        <f t="shared" si="10"/>
        <v/>
      </c>
      <c r="F373" s="33">
        <f>IF($B373="","",Items!$I372)</f>
        <v>20.872499999999999</v>
      </c>
      <c r="G373" s="33" t="str">
        <f t="shared" si="11"/>
        <v/>
      </c>
      <c r="H373" s="85"/>
    </row>
    <row r="374" spans="1:8" hidden="1" x14ac:dyDescent="0.25">
      <c r="A374" s="28" t="str">
        <f>IF(Items!$B373="","",Items!$A373)</f>
        <v>60050205</v>
      </c>
      <c r="B374" s="28" t="str">
        <f>IF(Items!$B373="","",Items!$B373)</f>
        <v>ENO</v>
      </c>
      <c r="C374" s="32">
        <f>IF($B374="","",Items!$G373+SUMIFS(PurQty,PurItem,$B374,PurDate,"&lt;="&amp;$D$2)-SUMIFS(SalQty,SalItem,$B374,SalDate,"&lt;="&amp;$D$2)-SUMIFS(WoQty,WoItem,$B374,WoDate,"&lt;="&amp;$D$2)+SUMIFS(AdjQty,AdjItem,$B374,AdjDate,"&lt;="&amp;$D$2)+SUMIFS(LinVarQty,LinItem,$B374,LinPosted,"YES",LinDate,"&lt;="&amp;$D$2,LinID,"&lt;&gt;"&amp;$B$2))</f>
        <v>3</v>
      </c>
      <c r="D374" s="84"/>
      <c r="E374" s="32" t="str">
        <f t="shared" si="10"/>
        <v/>
      </c>
      <c r="F374" s="33">
        <f>IF($B374="","",Items!$I373)</f>
        <v>4.5674999999999999</v>
      </c>
      <c r="G374" s="33" t="str">
        <f t="shared" si="11"/>
        <v/>
      </c>
      <c r="H374" s="85"/>
    </row>
    <row r="375" spans="1:8" hidden="1" x14ac:dyDescent="0.25">
      <c r="A375" s="28" t="str">
        <f>IF(Items!$B374="","",Items!$A374)</f>
        <v>6008165293798</v>
      </c>
      <c r="B375" s="28" t="str">
        <f>IF(Items!$B374="","",Items!$B374)</f>
        <v>Everest 20s</v>
      </c>
      <c r="C375" s="32">
        <f>IF($B375="","",Items!$G374+SUMIFS(PurQty,PurItem,$B375,PurDate,"&lt;="&amp;$D$2)-SUMIFS(SalQty,SalItem,$B375,SalDate,"&lt;="&amp;$D$2)-SUMIFS(WoQty,WoItem,$B375,WoDate,"&lt;="&amp;$D$2)+SUMIFS(AdjQty,AdjItem,$B375,AdjDate,"&lt;="&amp;$D$2)+SUMIFS(LinVarQty,LinItem,$B375,LinPosted,"YES",LinDate,"&lt;="&amp;$D$2,LinID,"&lt;&gt;"&amp;$B$2))</f>
        <v>29</v>
      </c>
      <c r="D375" s="84"/>
      <c r="E375" s="32" t="str">
        <f t="shared" si="10"/>
        <v/>
      </c>
      <c r="F375" s="33">
        <f>IF($B375="","",Items!$I374)</f>
        <v>16.784000000000002</v>
      </c>
      <c r="G375" s="33" t="str">
        <f t="shared" si="11"/>
        <v/>
      </c>
      <c r="H375" s="85"/>
    </row>
    <row r="376" spans="1:8" hidden="1" x14ac:dyDescent="0.25">
      <c r="A376" s="28" t="str">
        <f>IF(Items!$B375="","",Items!$A375)</f>
        <v>6007263000031</v>
      </c>
      <c r="B376" s="28" t="str">
        <f>IF(Items!$B375="","",Items!$B375)</f>
        <v>EVERSHARP BLACK</v>
      </c>
      <c r="C376" s="32">
        <f>IF($B376="","",Items!$G375+SUMIFS(PurQty,PurItem,$B376,PurDate,"&lt;="&amp;$D$2)-SUMIFS(SalQty,SalItem,$B376,SalDate,"&lt;="&amp;$D$2)-SUMIFS(WoQty,WoItem,$B376,WoDate,"&lt;="&amp;$D$2)+SUMIFS(AdjQty,AdjItem,$B376,AdjDate,"&lt;="&amp;$D$2)+SUMIFS(LinVarQty,LinItem,$B376,LinPosted,"YES",LinDate,"&lt;="&amp;$D$2,LinID,"&lt;&gt;"&amp;$B$2))</f>
        <v>0</v>
      </c>
      <c r="D376" s="84"/>
      <c r="E376" s="32" t="str">
        <f t="shared" si="10"/>
        <v/>
      </c>
      <c r="F376" s="33">
        <f>IF($B376="","",Items!$I375)</f>
        <v>4.5674999999999999</v>
      </c>
      <c r="G376" s="33" t="str">
        <f t="shared" si="11"/>
        <v/>
      </c>
      <c r="H376" s="85"/>
    </row>
    <row r="377" spans="1:8" hidden="1" x14ac:dyDescent="0.25">
      <c r="A377" s="28" t="str">
        <f>IF(Items!$B376="","",Items!$A376)</f>
        <v>6007263000017</v>
      </c>
      <c r="B377" s="28" t="str">
        <f>IF(Items!$B376="","",Items!$B376)</f>
        <v>EVERSHARP BLUE</v>
      </c>
      <c r="C377" s="32">
        <f>IF($B377="","",Items!$G376+SUMIFS(PurQty,PurItem,$B377,PurDate,"&lt;="&amp;$D$2)-SUMIFS(SalQty,SalItem,$B377,SalDate,"&lt;="&amp;$D$2)-SUMIFS(WoQty,WoItem,$B377,WoDate,"&lt;="&amp;$D$2)+SUMIFS(AdjQty,AdjItem,$B377,AdjDate,"&lt;="&amp;$D$2)+SUMIFS(LinVarQty,LinItem,$B377,LinPosted,"YES",LinDate,"&lt;="&amp;$D$2,LinID,"&lt;&gt;"&amp;$B$2))</f>
        <v>0</v>
      </c>
      <c r="D377" s="84"/>
      <c r="E377" s="32" t="str">
        <f t="shared" si="10"/>
        <v/>
      </c>
      <c r="F377" s="33">
        <f>IF($B377="","",Items!$I376)</f>
        <v>4.5674999999999999</v>
      </c>
      <c r="G377" s="33" t="str">
        <f t="shared" si="11"/>
        <v/>
      </c>
      <c r="H377" s="85"/>
    </row>
    <row r="378" spans="1:8" hidden="1" x14ac:dyDescent="0.25">
      <c r="A378" s="28" t="str">
        <f>IF(Items!$B377="","",Items!$A377)</f>
        <v>25 EVERSHARP</v>
      </c>
      <c r="B378" s="28" t="str">
        <f>IF(Items!$B377="","",Items!$B377)</f>
        <v>Eversharp Pen</v>
      </c>
      <c r="C378" s="32">
        <f>IF($B378="","",Items!$G377+SUMIFS(PurQty,PurItem,$B378,PurDate,"&lt;="&amp;$D$2)-SUMIFS(SalQty,SalItem,$B378,SalDate,"&lt;="&amp;$D$2)-SUMIFS(WoQty,WoItem,$B378,WoDate,"&lt;="&amp;$D$2)+SUMIFS(AdjQty,AdjItem,$B378,AdjDate,"&lt;="&amp;$D$2)+SUMIFS(LinVarQty,LinItem,$B378,LinPosted,"YES",LinDate,"&lt;="&amp;$D$2,LinID,"&lt;&gt;"&amp;$B$2))</f>
        <v>920</v>
      </c>
      <c r="D378" s="84"/>
      <c r="E378" s="32" t="str">
        <f t="shared" si="10"/>
        <v/>
      </c>
      <c r="F378" s="33">
        <f>IF($B378="","",Items!$I377)</f>
        <v>3.2625000000000002</v>
      </c>
      <c r="G378" s="33" t="str">
        <f t="shared" si="11"/>
        <v/>
      </c>
      <c r="H378" s="85"/>
    </row>
    <row r="379" spans="1:8" hidden="1" x14ac:dyDescent="0.25">
      <c r="A379" s="28" t="str">
        <f>IF(Items!$B378="","",Items!$A378)</f>
        <v>6161107793081</v>
      </c>
      <c r="B379" s="28" t="str">
        <f>IF(Items!$B378="","",Items!$B378)</f>
        <v>Everyday Nestle 400g</v>
      </c>
      <c r="C379" s="32">
        <f>IF($B379="","",Items!$G378+SUMIFS(PurQty,PurItem,$B379,PurDate,"&lt;="&amp;$D$2)-SUMIFS(SalQty,SalItem,$B379,SalDate,"&lt;="&amp;$D$2)-SUMIFS(WoQty,WoItem,$B379,WoDate,"&lt;="&amp;$D$2)+SUMIFS(AdjQty,AdjItem,$B379,AdjDate,"&lt;="&amp;$D$2)+SUMIFS(LinVarQty,LinItem,$B379,LinPosted,"YES",LinDate,"&lt;="&amp;$D$2,LinID,"&lt;&gt;"&amp;$B$2))</f>
        <v>0</v>
      </c>
      <c r="D379" s="84"/>
      <c r="E379" s="32" t="str">
        <f t="shared" si="10"/>
        <v/>
      </c>
      <c r="F379" s="33">
        <f>IF($B379="","",Items!$I378)</f>
        <v>45.457500000000003</v>
      </c>
      <c r="G379" s="33" t="str">
        <f t="shared" si="11"/>
        <v/>
      </c>
      <c r="H379" s="85"/>
    </row>
    <row r="380" spans="1:8" hidden="1" x14ac:dyDescent="0.25">
      <c r="A380" s="28" t="str">
        <f>IF(Items!$B379="","",Items!$A379)</f>
        <v>6009635830864</v>
      </c>
      <c r="B380" s="28" t="str">
        <f>IF(Items!$B379="","",Items!$B379)</f>
        <v>Exercise Book 72 Pgs</v>
      </c>
      <c r="C380" s="32">
        <f>IF($B380="","",Items!$G379+SUMIFS(PurQty,PurItem,$B380,PurDate,"&lt;="&amp;$D$2)-SUMIFS(SalQty,SalItem,$B380,SalDate,"&lt;="&amp;$D$2)-SUMIFS(WoQty,WoItem,$B380,WoDate,"&lt;="&amp;$D$2)+SUMIFS(AdjQty,AdjItem,$B380,AdjDate,"&lt;="&amp;$D$2)+SUMIFS(LinVarQty,LinItem,$B380,LinPosted,"YES",LinDate,"&lt;="&amp;$D$2,LinID,"&lt;&gt;"&amp;$B$2))</f>
        <v>0</v>
      </c>
      <c r="D380" s="84"/>
      <c r="E380" s="32" t="str">
        <f t="shared" si="10"/>
        <v/>
      </c>
      <c r="F380" s="33">
        <f>IF($B380="","",Items!$I379)</f>
        <v>6.5250000000000004</v>
      </c>
      <c r="G380" s="33" t="str">
        <f t="shared" si="11"/>
        <v/>
      </c>
      <c r="H380" s="85"/>
    </row>
    <row r="381" spans="1:8" hidden="1" x14ac:dyDescent="0.25">
      <c r="A381" s="28" t="str">
        <f>IF(Items!$B380="","",Items!$A380)</f>
        <v>6009635831731</v>
      </c>
      <c r="B381" s="28" t="str">
        <f>IF(Items!$B380="","",Items!$B380)</f>
        <v>Exercise Book Brwn 72pgs</v>
      </c>
      <c r="C381" s="32">
        <f>IF($B381="","",Items!$G380+SUMIFS(PurQty,PurItem,$B381,PurDate,"&lt;="&amp;$D$2)-SUMIFS(SalQty,SalItem,$B381,SalDate,"&lt;="&amp;$D$2)-SUMIFS(WoQty,WoItem,$B381,WoDate,"&lt;="&amp;$D$2)+SUMIFS(AdjQty,AdjItem,$B381,AdjDate,"&lt;="&amp;$D$2)+SUMIFS(LinVarQty,LinItem,$B381,LinPosted,"YES",LinDate,"&lt;="&amp;$D$2,LinID,"&lt;&gt;"&amp;$B$2))</f>
        <v>0</v>
      </c>
      <c r="D381" s="84"/>
      <c r="E381" s="32" t="str">
        <f t="shared" si="10"/>
        <v/>
      </c>
      <c r="F381" s="33">
        <f>IF($B381="","",Items!$I380)</f>
        <v>6.5250000000000004</v>
      </c>
      <c r="G381" s="33" t="str">
        <f t="shared" si="11"/>
        <v/>
      </c>
      <c r="H381" s="85"/>
    </row>
    <row r="382" spans="1:8" hidden="1" x14ac:dyDescent="0.25">
      <c r="A382" s="28" t="str">
        <f>IF(Items!$B381="","",Items!$A381)</f>
        <v>3760071020013</v>
      </c>
      <c r="B382" s="28" t="str">
        <f>IF(Items!$B381="","",Items!$B381)</f>
        <v>Family Sunshine Solar Lamp</v>
      </c>
      <c r="C382" s="32">
        <f>IF($B382="","",Items!$G381+SUMIFS(PurQty,PurItem,$B382,PurDate,"&lt;="&amp;$D$2)-SUMIFS(SalQty,SalItem,$B382,SalDate,"&lt;="&amp;$D$2)-SUMIFS(WoQty,WoItem,$B382,WoDate,"&lt;="&amp;$D$2)+SUMIFS(AdjQty,AdjItem,$B382,AdjDate,"&lt;="&amp;$D$2)+SUMIFS(LinVarQty,LinItem,$B382,LinPosted,"YES",LinDate,"&lt;="&amp;$D$2,LinID,"&lt;&gt;"&amp;$B$2))</f>
        <v>0</v>
      </c>
      <c r="D382" s="84"/>
      <c r="E382" s="32" t="str">
        <f t="shared" si="10"/>
        <v/>
      </c>
      <c r="F382" s="33">
        <f>IF($B382="","",Items!$I381)</f>
        <v>433.69499999999999</v>
      </c>
      <c r="G382" s="33" t="str">
        <f t="shared" si="11"/>
        <v/>
      </c>
      <c r="H382" s="85"/>
    </row>
    <row r="383" spans="1:8" hidden="1" x14ac:dyDescent="0.25">
      <c r="A383" s="28" t="str">
        <f>IF(Items!$B382="","",Items!$A382)</f>
        <v>5449000664754</v>
      </c>
      <c r="B383" s="28" t="str">
        <f>IF(Items!$B382="","",Items!$B382)</f>
        <v>Fanta  Pet 440ml</v>
      </c>
      <c r="C383" s="32">
        <f>IF($B383="","",Items!$G382+SUMIFS(PurQty,PurItem,$B383,PurDate,"&lt;="&amp;$D$2)-SUMIFS(SalQty,SalItem,$B383,SalDate,"&lt;="&amp;$D$2)-SUMIFS(WoQty,WoItem,$B383,WoDate,"&lt;="&amp;$D$2)+SUMIFS(AdjQty,AdjItem,$B383,AdjDate,"&lt;="&amp;$D$2)+SUMIFS(LinVarQty,LinItem,$B383,LinPosted,"YES",LinDate,"&lt;="&amp;$D$2,LinID,"&lt;&gt;"&amp;$B$2))</f>
        <v>0</v>
      </c>
      <c r="D383" s="84"/>
      <c r="E383" s="32" t="str">
        <f t="shared" si="10"/>
        <v/>
      </c>
      <c r="F383" s="33">
        <f>IF($B383="","",Items!$I382)</f>
        <v>9.7799999999999994</v>
      </c>
      <c r="G383" s="33" t="str">
        <f t="shared" si="11"/>
        <v/>
      </c>
      <c r="H383" s="85"/>
    </row>
    <row r="384" spans="1:8" hidden="1" x14ac:dyDescent="0.25">
      <c r="A384" s="28" t="str">
        <f>IF(Items!$B383="","",Items!$A383)</f>
        <v>54491397</v>
      </c>
      <c r="B384" s="28" t="str">
        <f>IF(Items!$B383="","",Items!$B383)</f>
        <v>Fanta  Zero Pet 500ml</v>
      </c>
      <c r="C384" s="32">
        <f>IF($B384="","",Items!$G383+SUMIFS(PurQty,PurItem,$B384,PurDate,"&lt;="&amp;$D$2)-SUMIFS(SalQty,SalItem,$B384,SalDate,"&lt;="&amp;$D$2)-SUMIFS(WoQty,WoItem,$B384,WoDate,"&lt;="&amp;$D$2)+SUMIFS(AdjQty,AdjItem,$B384,AdjDate,"&lt;="&amp;$D$2)+SUMIFS(LinVarQty,LinItem,$B384,LinPosted,"YES",LinDate,"&lt;="&amp;$D$2,LinID,"&lt;&gt;"&amp;$B$2))</f>
        <v>0</v>
      </c>
      <c r="D384" s="84"/>
      <c r="E384" s="32" t="str">
        <f t="shared" si="10"/>
        <v/>
      </c>
      <c r="F384" s="33">
        <f>IF($B384="","",Items!$I383)</f>
        <v>9.7799999999999994</v>
      </c>
      <c r="G384" s="33" t="str">
        <f t="shared" si="11"/>
        <v/>
      </c>
      <c r="H384" s="85"/>
    </row>
    <row r="385" spans="1:8" hidden="1" x14ac:dyDescent="0.25">
      <c r="A385" s="28" t="str">
        <f>IF(Items!$B384="","",Items!$A384)</f>
        <v>5449000664723</v>
      </c>
      <c r="B385" s="28" t="str">
        <f>IF(Items!$B384="","",Items!$B384)</f>
        <v>Fanta Grape  Pet 440ml</v>
      </c>
      <c r="C385" s="32">
        <f>IF($B385="","",Items!$G384+SUMIFS(PurQty,PurItem,$B385,PurDate,"&lt;="&amp;$D$2)-SUMIFS(SalQty,SalItem,$B385,SalDate,"&lt;="&amp;$D$2)-SUMIFS(WoQty,WoItem,$B385,WoDate,"&lt;="&amp;$D$2)+SUMIFS(AdjQty,AdjItem,$B385,AdjDate,"&lt;="&amp;$D$2)+SUMIFS(LinVarQty,LinItem,$B385,LinPosted,"YES",LinDate,"&lt;="&amp;$D$2,LinID,"&lt;&gt;"&amp;$B$2))</f>
        <v>0</v>
      </c>
      <c r="D385" s="84"/>
      <c r="E385" s="32" t="str">
        <f t="shared" si="10"/>
        <v/>
      </c>
      <c r="F385" s="33">
        <f>IF($B385="","",Items!$I384)</f>
        <v>9.7799999999999994</v>
      </c>
      <c r="G385" s="33" t="str">
        <f t="shared" si="11"/>
        <v/>
      </c>
      <c r="H385" s="85"/>
    </row>
    <row r="386" spans="1:8" hidden="1" x14ac:dyDescent="0.25">
      <c r="A386" s="28" t="str">
        <f>IF(Items!$B385="","",Items!$A385)</f>
        <v>5449000069436</v>
      </c>
      <c r="B386" s="28" t="str">
        <f>IF(Items!$B385="","",Items!$B385)</f>
        <v>Fanta Grape 1ltr</v>
      </c>
      <c r="C386" s="32">
        <f>IF($B386="","",Items!$G385+SUMIFS(PurQty,PurItem,$B386,PurDate,"&lt;="&amp;$D$2)-SUMIFS(SalQty,SalItem,$B386,SalDate,"&lt;="&amp;$D$2)-SUMIFS(WoQty,WoItem,$B386,WoDate,"&lt;="&amp;$D$2)+SUMIFS(AdjQty,AdjItem,$B386,AdjDate,"&lt;="&amp;$D$2)+SUMIFS(LinVarQty,LinItem,$B386,LinPosted,"YES",LinDate,"&lt;="&amp;$D$2,LinID,"&lt;&gt;"&amp;$B$2))</f>
        <v>0</v>
      </c>
      <c r="D386" s="84"/>
      <c r="E386" s="32" t="str">
        <f t="shared" si="10"/>
        <v/>
      </c>
      <c r="F386" s="33">
        <f>IF($B386="","",Items!$I385)</f>
        <v>16.305</v>
      </c>
      <c r="G386" s="33" t="str">
        <f t="shared" si="11"/>
        <v/>
      </c>
      <c r="H386" s="85"/>
    </row>
    <row r="387" spans="1:8" hidden="1" x14ac:dyDescent="0.25">
      <c r="A387" s="28" t="str">
        <f>IF(Items!$B386="","",Items!$A386)</f>
        <v>5449000010070</v>
      </c>
      <c r="B387" s="28" t="str">
        <f>IF(Items!$B386="","",Items!$B386)</f>
        <v>Fanta Grape 2l</v>
      </c>
      <c r="C387" s="32">
        <f>IF($B387="","",Items!$G386+SUMIFS(PurQty,PurItem,$B387,PurDate,"&lt;="&amp;$D$2)-SUMIFS(SalQty,SalItem,$B387,SalDate,"&lt;="&amp;$D$2)-SUMIFS(WoQty,WoItem,$B387,WoDate,"&lt;="&amp;$D$2)+SUMIFS(AdjQty,AdjItem,$B387,AdjDate,"&lt;="&amp;$D$2)+SUMIFS(LinVarQty,LinItem,$B387,LinPosted,"YES",LinDate,"&lt;="&amp;$D$2,LinID,"&lt;&gt;"&amp;$B$2))</f>
        <v>0</v>
      </c>
      <c r="D387" s="84"/>
      <c r="E387" s="32" t="str">
        <f t="shared" si="10"/>
        <v/>
      </c>
      <c r="F387" s="33">
        <f>IF($B387="","",Items!$I386)</f>
        <v>26.085000000000001</v>
      </c>
      <c r="G387" s="33" t="str">
        <f t="shared" si="11"/>
        <v/>
      </c>
      <c r="H387" s="85"/>
    </row>
    <row r="388" spans="1:8" hidden="1" x14ac:dyDescent="0.25">
      <c r="A388" s="28" t="str">
        <f>IF(Items!$B387="","",Items!$A387)</f>
        <v>5449000069429</v>
      </c>
      <c r="B388" s="28" t="str">
        <f>IF(Items!$B387="","",Items!$B387)</f>
        <v>Fanta Grape 330ml</v>
      </c>
      <c r="C388" s="32">
        <f>IF($B388="","",Items!$G387+SUMIFS(PurQty,PurItem,$B388,PurDate,"&lt;="&amp;$D$2)-SUMIFS(SalQty,SalItem,$B388,SalDate,"&lt;="&amp;$D$2)-SUMIFS(WoQty,WoItem,$B388,WoDate,"&lt;="&amp;$D$2)+SUMIFS(AdjQty,AdjItem,$B388,AdjDate,"&lt;="&amp;$D$2)+SUMIFS(LinVarQty,LinItem,$B388,LinPosted,"YES",LinDate,"&lt;="&amp;$D$2,LinID,"&lt;&gt;"&amp;$B$2))</f>
        <v>0</v>
      </c>
      <c r="D388" s="84"/>
      <c r="E388" s="32" t="str">
        <f t="shared" si="10"/>
        <v/>
      </c>
      <c r="F388" s="33">
        <f>IF($B388="","",Items!$I387)</f>
        <v>9.7799999999999994</v>
      </c>
      <c r="G388" s="33" t="str">
        <f t="shared" si="11"/>
        <v/>
      </c>
      <c r="H388" s="85"/>
    </row>
    <row r="389" spans="1:8" hidden="1" x14ac:dyDescent="0.25">
      <c r="A389" s="28" t="str">
        <f>IF(Items!$B388="","",Items!$A388)</f>
        <v>87126815</v>
      </c>
      <c r="B389" s="28" t="str">
        <f>IF(Items!$B388="","",Items!$B388)</f>
        <v>Fanta Grape 500ml</v>
      </c>
      <c r="C389" s="32">
        <f>IF($B389="","",Items!$G388+SUMIFS(PurQty,PurItem,$B389,PurDate,"&lt;="&amp;$D$2)-SUMIFS(SalQty,SalItem,$B389,SalDate,"&lt;="&amp;$D$2)-SUMIFS(WoQty,WoItem,$B389,WoDate,"&lt;="&amp;$D$2)+SUMIFS(AdjQty,AdjItem,$B389,AdjDate,"&lt;="&amp;$D$2)+SUMIFS(LinVarQty,LinItem,$B389,LinPosted,"YES",LinDate,"&lt;="&amp;$D$2,LinID,"&lt;&gt;"&amp;$B$2))</f>
        <v>0</v>
      </c>
      <c r="D389" s="84"/>
      <c r="E389" s="32" t="str">
        <f t="shared" si="10"/>
        <v/>
      </c>
      <c r="F389" s="33">
        <f>IF($B389="","",Items!$I388)</f>
        <v>9.7799999999999994</v>
      </c>
      <c r="G389" s="33" t="str">
        <f t="shared" si="11"/>
        <v/>
      </c>
      <c r="H389" s="85"/>
    </row>
    <row r="390" spans="1:8" hidden="1" x14ac:dyDescent="0.25">
      <c r="A390" s="28" t="str">
        <f>IF(Items!$B389="","",Items!$A389)</f>
        <v>90382055</v>
      </c>
      <c r="B390" s="28" t="str">
        <f>IF(Items!$B389="","",Items!$B389)</f>
        <v>Fanta Grape Pet 350ml</v>
      </c>
      <c r="C390" s="32">
        <f>IF($B390="","",Items!$G389+SUMIFS(PurQty,PurItem,$B390,PurDate,"&lt;="&amp;$D$2)-SUMIFS(SalQty,SalItem,$B390,SalDate,"&lt;="&amp;$D$2)-SUMIFS(WoQty,WoItem,$B390,WoDate,"&lt;="&amp;$D$2)+SUMIFS(AdjQty,AdjItem,$B390,AdjDate,"&lt;="&amp;$D$2)+SUMIFS(LinVarQty,LinItem,$B390,LinPosted,"YES",LinDate,"&lt;="&amp;$D$2,LinID,"&lt;&gt;"&amp;$B$2))</f>
        <v>0</v>
      </c>
      <c r="D390" s="84"/>
      <c r="E390" s="32" t="str">
        <f t="shared" ref="E390:E453" si="12">IF(OR($B390="",$D390=""),"",$D390-$C390)</f>
        <v/>
      </c>
      <c r="F390" s="33">
        <f>IF($B390="","",Items!$I389)</f>
        <v>6.5250000000000004</v>
      </c>
      <c r="G390" s="33" t="str">
        <f t="shared" ref="G390:G453" si="13">IF($E390="","",$E390*$F390)</f>
        <v/>
      </c>
      <c r="H390" s="85"/>
    </row>
    <row r="391" spans="1:8" hidden="1" x14ac:dyDescent="0.25">
      <c r="A391" s="28" t="str">
        <f>IF(Items!$B390="","",Items!$A390)</f>
        <v>5449000011527</v>
      </c>
      <c r="B391" s="28" t="str">
        <f>IF(Items!$B390="","",Items!$B390)</f>
        <v>Fanta Orange 330ml</v>
      </c>
      <c r="C391" s="32">
        <f>IF($B391="","",Items!$G390+SUMIFS(PurQty,PurItem,$B391,PurDate,"&lt;="&amp;$D$2)-SUMIFS(SalQty,SalItem,$B391,SalDate,"&lt;="&amp;$D$2)-SUMIFS(WoQty,WoItem,$B391,WoDate,"&lt;="&amp;$D$2)+SUMIFS(AdjQty,AdjItem,$B391,AdjDate,"&lt;="&amp;$D$2)+SUMIFS(LinVarQty,LinItem,$B391,LinPosted,"YES",LinDate,"&lt;="&amp;$D$2,LinID,"&lt;&gt;"&amp;$B$2))</f>
        <v>0</v>
      </c>
      <c r="D391" s="84"/>
      <c r="E391" s="32" t="str">
        <f t="shared" si="12"/>
        <v/>
      </c>
      <c r="F391" s="33">
        <f>IF($B391="","",Items!$I390)</f>
        <v>9.7799999999999994</v>
      </c>
      <c r="G391" s="33" t="str">
        <f t="shared" si="13"/>
        <v/>
      </c>
      <c r="H391" s="85"/>
    </row>
    <row r="392" spans="1:8" hidden="1" x14ac:dyDescent="0.25">
      <c r="A392" s="28" t="str">
        <f>IF(Items!$B391="","",Items!$A391)</f>
        <v>90377884</v>
      </c>
      <c r="B392" s="28" t="str">
        <f>IF(Items!$B391="","",Items!$B391)</f>
        <v>Fanta Orange 350mls</v>
      </c>
      <c r="C392" s="32">
        <f>IF($B392="","",Items!$G391+SUMIFS(PurQty,PurItem,$B392,PurDate,"&lt;="&amp;$D$2)-SUMIFS(SalQty,SalItem,$B392,SalDate,"&lt;="&amp;$D$2)-SUMIFS(WoQty,WoItem,$B392,WoDate,"&lt;="&amp;$D$2)+SUMIFS(AdjQty,AdjItem,$B392,AdjDate,"&lt;="&amp;$D$2)+SUMIFS(LinVarQty,LinItem,$B392,LinPosted,"YES",LinDate,"&lt;="&amp;$D$2,LinID,"&lt;&gt;"&amp;$B$2))</f>
        <v>0</v>
      </c>
      <c r="D392" s="84"/>
      <c r="E392" s="32" t="str">
        <f t="shared" si="12"/>
        <v/>
      </c>
      <c r="F392" s="33">
        <f>IF($B392="","",Items!$I391)</f>
        <v>6.5250000000000004</v>
      </c>
      <c r="G392" s="33" t="str">
        <f t="shared" si="13"/>
        <v/>
      </c>
      <c r="H392" s="85"/>
    </row>
    <row r="393" spans="1:8" hidden="1" x14ac:dyDescent="0.25">
      <c r="A393" s="28" t="str">
        <f>IF(Items!$B392="","",Items!$A392)</f>
        <v>5449000010049</v>
      </c>
      <c r="B393" s="28" t="str">
        <f>IF(Items!$B392="","",Items!$B392)</f>
        <v>Fanta Orange Pet 2lt</v>
      </c>
      <c r="C393" s="32">
        <f>IF($B393="","",Items!$G392+SUMIFS(PurQty,PurItem,$B393,PurDate,"&lt;="&amp;$D$2)-SUMIFS(SalQty,SalItem,$B393,SalDate,"&lt;="&amp;$D$2)-SUMIFS(WoQty,WoItem,$B393,WoDate,"&lt;="&amp;$D$2)+SUMIFS(AdjQty,AdjItem,$B393,AdjDate,"&lt;="&amp;$D$2)+SUMIFS(LinVarQty,LinItem,$B393,LinPosted,"YES",LinDate,"&lt;="&amp;$D$2,LinID,"&lt;&gt;"&amp;$B$2))</f>
        <v>12</v>
      </c>
      <c r="D393" s="84"/>
      <c r="E393" s="32" t="str">
        <f t="shared" si="12"/>
        <v/>
      </c>
      <c r="F393" s="33">
        <f>IF($B393="","",Items!$I392)</f>
        <v>26.085000000000001</v>
      </c>
      <c r="G393" s="33" t="str">
        <f t="shared" si="13"/>
        <v/>
      </c>
      <c r="H393" s="85"/>
    </row>
    <row r="394" spans="1:8" hidden="1" x14ac:dyDescent="0.25">
      <c r="A394" s="28" t="str">
        <f>IF(Items!$B393="","",Items!$A393)</f>
        <v>87126396</v>
      </c>
      <c r="B394" s="28" t="str">
        <f>IF(Items!$B393="","",Items!$B393)</f>
        <v>Fanta Orange Pets 500ml</v>
      </c>
      <c r="C394" s="32">
        <f>IF($B394="","",Items!$G393+SUMIFS(PurQty,PurItem,$B394,PurDate,"&lt;="&amp;$D$2)-SUMIFS(SalQty,SalItem,$B394,SalDate,"&lt;="&amp;$D$2)-SUMIFS(WoQty,WoItem,$B394,WoDate,"&lt;="&amp;$D$2)+SUMIFS(AdjQty,AdjItem,$B394,AdjDate,"&lt;="&amp;$D$2)+SUMIFS(LinVarQty,LinItem,$B394,LinPosted,"YES",LinDate,"&lt;="&amp;$D$2,LinID,"&lt;&gt;"&amp;$B$2))</f>
        <v>0</v>
      </c>
      <c r="D394" s="84"/>
      <c r="E394" s="32" t="str">
        <f t="shared" si="12"/>
        <v/>
      </c>
      <c r="F394" s="33">
        <f>IF($B394="","",Items!$I393)</f>
        <v>9.7799999999999994</v>
      </c>
      <c r="G394" s="33" t="str">
        <f t="shared" si="13"/>
        <v/>
      </c>
      <c r="H394" s="85"/>
    </row>
    <row r="395" spans="1:8" hidden="1" x14ac:dyDescent="0.25">
      <c r="A395" s="28" t="str">
        <f>IF(Items!$B394="","",Items!$A394)</f>
        <v>5449000006271</v>
      </c>
      <c r="B395" s="28" t="str">
        <f>IF(Items!$B394="","",Items!$B394)</f>
        <v>Fanta Pet 1L</v>
      </c>
      <c r="C395" s="32">
        <f>IF($B395="","",Items!$G394+SUMIFS(PurQty,PurItem,$B395,PurDate,"&lt;="&amp;$D$2)-SUMIFS(SalQty,SalItem,$B395,SalDate,"&lt;="&amp;$D$2)-SUMIFS(WoQty,WoItem,$B395,WoDate,"&lt;="&amp;$D$2)+SUMIFS(AdjQty,AdjItem,$B395,AdjDate,"&lt;="&amp;$D$2)+SUMIFS(LinVarQty,LinItem,$B395,LinPosted,"YES",LinDate,"&lt;="&amp;$D$2,LinID,"&lt;&gt;"&amp;$B$2))</f>
        <v>0</v>
      </c>
      <c r="D395" s="84"/>
      <c r="E395" s="32" t="str">
        <f t="shared" si="12"/>
        <v/>
      </c>
      <c r="F395" s="33">
        <f>IF($B395="","",Items!$I394)</f>
        <v>16.305</v>
      </c>
      <c r="G395" s="33" t="str">
        <f t="shared" si="13"/>
        <v/>
      </c>
      <c r="H395" s="85"/>
    </row>
    <row r="396" spans="1:8" hidden="1" x14ac:dyDescent="0.25">
      <c r="A396" s="28" t="str">
        <f>IF(Items!$B395="","",Items!$A395)</f>
        <v>5449000003201</v>
      </c>
      <c r="B396" s="28" t="str">
        <f>IF(Items!$B395="","",Items!$B395)</f>
        <v>Fanta Pineapple 330mls</v>
      </c>
      <c r="C396" s="32">
        <f>IF($B396="","",Items!$G395+SUMIFS(PurQty,PurItem,$B396,PurDate,"&lt;="&amp;$D$2)-SUMIFS(SalQty,SalItem,$B396,SalDate,"&lt;="&amp;$D$2)-SUMIFS(WoQty,WoItem,$B396,WoDate,"&lt;="&amp;$D$2)+SUMIFS(AdjQty,AdjItem,$B396,AdjDate,"&lt;="&amp;$D$2)+SUMIFS(LinVarQty,LinItem,$B396,LinPosted,"YES",LinDate,"&lt;="&amp;$D$2,LinID,"&lt;&gt;"&amp;$B$2))</f>
        <v>0</v>
      </c>
      <c r="D396" s="84"/>
      <c r="E396" s="32" t="str">
        <f t="shared" si="12"/>
        <v/>
      </c>
      <c r="F396" s="33">
        <f>IF($B396="","",Items!$I395)</f>
        <v>9.8249999999999993</v>
      </c>
      <c r="G396" s="33" t="str">
        <f t="shared" si="13"/>
        <v/>
      </c>
      <c r="H396" s="85"/>
    </row>
    <row r="397" spans="1:8" hidden="1" x14ac:dyDescent="0.25">
      <c r="A397" s="28" t="str">
        <f>IF(Items!$B396="","",Items!$A396)</f>
        <v>5449000120960</v>
      </c>
      <c r="B397" s="28" t="str">
        <f>IF(Items!$B396="","",Items!$B396)</f>
        <v>Fanta Zero Can 330ml</v>
      </c>
      <c r="C397" s="32">
        <f>IF($B397="","",Items!$G396+SUMIFS(PurQty,PurItem,$B397,PurDate,"&lt;="&amp;$D$2)-SUMIFS(SalQty,SalItem,$B397,SalDate,"&lt;="&amp;$D$2)-SUMIFS(WoQty,WoItem,$B397,WoDate,"&lt;="&amp;$D$2)+SUMIFS(AdjQty,AdjItem,$B397,AdjDate,"&lt;="&amp;$D$2)+SUMIFS(LinVarQty,LinItem,$B397,LinPosted,"YES",LinDate,"&lt;="&amp;$D$2,LinID,"&lt;&gt;"&amp;$B$2))</f>
        <v>0</v>
      </c>
      <c r="D397" s="84"/>
      <c r="E397" s="32" t="str">
        <f t="shared" si="12"/>
        <v/>
      </c>
      <c r="F397" s="33">
        <f>IF($B397="","",Items!$I396)</f>
        <v>7.86</v>
      </c>
      <c r="G397" s="33" t="str">
        <f t="shared" si="13"/>
        <v/>
      </c>
      <c r="H397" s="85"/>
    </row>
    <row r="398" spans="1:8" hidden="1" x14ac:dyDescent="0.25">
      <c r="A398" s="28" t="str">
        <f>IF(Items!$B397="","",Items!$A397)</f>
        <v>9556564082149</v>
      </c>
      <c r="B398" s="28" t="str">
        <f>IF(Items!$B397="","",Items!$B397)</f>
        <v>Fantasy Dotted Tutti</v>
      </c>
      <c r="C398" s="32">
        <f>IF($B398="","",Items!$G397+SUMIFS(PurQty,PurItem,$B398,PurDate,"&lt;="&amp;$D$2)-SUMIFS(SalQty,SalItem,$B398,SalDate,"&lt;="&amp;$D$2)-SUMIFS(WoQty,WoItem,$B398,WoDate,"&lt;="&amp;$D$2)+SUMIFS(AdjQty,AdjItem,$B398,AdjDate,"&lt;="&amp;$D$2)+SUMIFS(LinVarQty,LinItem,$B398,LinPosted,"YES",LinDate,"&lt;="&amp;$D$2,LinID,"&lt;&gt;"&amp;$B$2))</f>
        <v>90</v>
      </c>
      <c r="D398" s="84"/>
      <c r="E398" s="32" t="str">
        <f t="shared" si="12"/>
        <v/>
      </c>
      <c r="F398" s="33">
        <f>IF($B398="","",Items!$I397)</f>
        <v>8.7999999999999989</v>
      </c>
      <c r="G398" s="33" t="str">
        <f t="shared" si="13"/>
        <v/>
      </c>
      <c r="H398" s="85"/>
    </row>
    <row r="399" spans="1:8" hidden="1" x14ac:dyDescent="0.25">
      <c r="A399" s="28" t="str">
        <f>IF(Items!$B398="","",Items!$A398)</f>
        <v>6001206438646</v>
      </c>
      <c r="B399" s="28" t="str">
        <f>IF(Items!$B398="","",Items!$B398)</f>
        <v>FAST KILL 180MLS</v>
      </c>
      <c r="C399" s="32">
        <f>IF($B399="","",Items!$G398+SUMIFS(PurQty,PurItem,$B399,PurDate,"&lt;="&amp;$D$2)-SUMIFS(SalQty,SalItem,$B399,SalDate,"&lt;="&amp;$D$2)-SUMIFS(WoQty,WoItem,$B399,WoDate,"&lt;="&amp;$D$2)+SUMIFS(AdjQty,AdjItem,$B399,AdjDate,"&lt;="&amp;$D$2)+SUMIFS(LinVarQty,LinItem,$B399,LinPosted,"YES",LinDate,"&lt;="&amp;$D$2,LinID,"&lt;&gt;"&amp;$B$2))</f>
        <v>9</v>
      </c>
      <c r="D399" s="84">
        <v>9</v>
      </c>
      <c r="E399" s="32">
        <f t="shared" si="12"/>
        <v>0</v>
      </c>
      <c r="F399" s="33">
        <f>IF($B399="","",Items!$I398)</f>
        <v>19.567499999999999</v>
      </c>
      <c r="G399" s="33">
        <f t="shared" si="13"/>
        <v>0</v>
      </c>
      <c r="H399" s="85"/>
    </row>
    <row r="400" spans="1:8" x14ac:dyDescent="0.25">
      <c r="A400" s="28" t="str">
        <f>IF(Items!$B399="","",Items!$A399)</f>
        <v>6001206438653</v>
      </c>
      <c r="B400" s="28" t="str">
        <f>IF(Items!$B399="","",Items!$B399)</f>
        <v>Fast Kill 300ml</v>
      </c>
      <c r="C400" s="32">
        <f>IF($B400="","",Items!$G399+SUMIFS(PurQty,PurItem,$B400,PurDate,"&lt;="&amp;$D$2)-SUMIFS(SalQty,SalItem,$B400,SalDate,"&lt;="&amp;$D$2)-SUMIFS(WoQty,WoItem,$B400,WoDate,"&lt;="&amp;$D$2)+SUMIFS(AdjQty,AdjItem,$B400,AdjDate,"&lt;="&amp;$D$2)+SUMIFS(LinVarQty,LinItem,$B400,LinPosted,"YES",LinDate,"&lt;="&amp;$D$2,LinID,"&lt;&gt;"&amp;$B$2))</f>
        <v>12</v>
      </c>
      <c r="D400" s="84">
        <v>10</v>
      </c>
      <c r="E400" s="32">
        <f t="shared" si="12"/>
        <v>-2</v>
      </c>
      <c r="F400" s="33">
        <f>IF($B400="","",Items!$I399)</f>
        <v>29.3475</v>
      </c>
      <c r="G400" s="33">
        <f t="shared" si="13"/>
        <v>-58.695</v>
      </c>
      <c r="H400" s="85"/>
    </row>
    <row r="401" spans="1:8" hidden="1" x14ac:dyDescent="0.25">
      <c r="A401" s="28" t="str">
        <f>IF(Items!$B400="","",Items!$A400)</f>
        <v>6001206438677</v>
      </c>
      <c r="B401" s="28" t="str">
        <f>IF(Items!$B400="","",Items!$B400)</f>
        <v>Fast Kill Odourless 300ml</v>
      </c>
      <c r="C401" s="32">
        <f>IF($B401="","",Items!$G400+SUMIFS(PurQty,PurItem,$B401,PurDate,"&lt;="&amp;$D$2)-SUMIFS(SalQty,SalItem,$B401,SalDate,"&lt;="&amp;$D$2)-SUMIFS(WoQty,WoItem,$B401,WoDate,"&lt;="&amp;$D$2)+SUMIFS(AdjQty,AdjItem,$B401,AdjDate,"&lt;="&amp;$D$2)+SUMIFS(LinVarQty,LinItem,$B401,LinPosted,"YES",LinDate,"&lt;="&amp;$D$2,LinID,"&lt;&gt;"&amp;$B$2))</f>
        <v>0</v>
      </c>
      <c r="D401" s="84"/>
      <c r="E401" s="32" t="str">
        <f t="shared" si="12"/>
        <v/>
      </c>
      <c r="F401" s="33">
        <f>IF($B401="","",Items!$I400)</f>
        <v>29.3475</v>
      </c>
      <c r="G401" s="33" t="str">
        <f t="shared" si="13"/>
        <v/>
      </c>
      <c r="H401" s="85"/>
    </row>
    <row r="402" spans="1:8" hidden="1" x14ac:dyDescent="0.25">
      <c r="A402" s="28" t="str">
        <f>IF(Items!$B401="","",Items!$A401)</f>
        <v>6009702440927</v>
      </c>
      <c r="B402" s="28" t="str">
        <f>IF(Items!$B401="","",Items!$B401)</f>
        <v>FG COFFEE 125G</v>
      </c>
      <c r="C402" s="32">
        <f>IF($B402="","",Items!$G401+SUMIFS(PurQty,PurItem,$B402,PurDate,"&lt;="&amp;$D$2)-SUMIFS(SalQty,SalItem,$B402,SalDate,"&lt;="&amp;$D$2)-SUMIFS(WoQty,WoItem,$B402,WoDate,"&lt;="&amp;$D$2)+SUMIFS(AdjQty,AdjItem,$B402,AdjDate,"&lt;="&amp;$D$2)+SUMIFS(LinVarQty,LinItem,$B402,LinPosted,"YES",LinDate,"&lt;="&amp;$D$2,LinID,"&lt;&gt;"&amp;$B$2))</f>
        <v>0</v>
      </c>
      <c r="D402" s="84"/>
      <c r="E402" s="32" t="str">
        <f t="shared" si="12"/>
        <v/>
      </c>
      <c r="F402" s="33">
        <f>IF($B402="","",Items!$I401)</f>
        <v>29.3475</v>
      </c>
      <c r="G402" s="33" t="str">
        <f t="shared" si="13"/>
        <v/>
      </c>
      <c r="H402" s="85"/>
    </row>
    <row r="403" spans="1:8" hidden="1" x14ac:dyDescent="0.25">
      <c r="A403" s="28" t="str">
        <f>IF(Items!$B402="","",Items!$A402)</f>
        <v>6009702440880</v>
      </c>
      <c r="B403" s="28" t="str">
        <f>IF(Items!$B402="","",Items!$B402)</f>
        <v>FG COFFEE 60G</v>
      </c>
      <c r="C403" s="32">
        <f>IF($B403="","",Items!$G402+SUMIFS(PurQty,PurItem,$B403,PurDate,"&lt;="&amp;$D$2)-SUMIFS(SalQty,SalItem,$B403,SalDate,"&lt;="&amp;$D$2)-SUMIFS(WoQty,WoItem,$B403,WoDate,"&lt;="&amp;$D$2)+SUMIFS(AdjQty,AdjItem,$B403,AdjDate,"&lt;="&amp;$D$2)+SUMIFS(LinVarQty,LinItem,$B403,LinPosted,"YES",LinDate,"&lt;="&amp;$D$2,LinID,"&lt;&gt;"&amp;$B$2))</f>
        <v>19</v>
      </c>
      <c r="D403" s="84"/>
      <c r="E403" s="32" t="str">
        <f t="shared" si="12"/>
        <v/>
      </c>
      <c r="F403" s="33">
        <f>IF($B403="","",Items!$I402)</f>
        <v>16.305</v>
      </c>
      <c r="G403" s="33" t="str">
        <f t="shared" si="13"/>
        <v/>
      </c>
      <c r="H403" s="85"/>
    </row>
    <row r="404" spans="1:8" hidden="1" x14ac:dyDescent="0.25">
      <c r="A404" s="28" t="str">
        <f>IF(Items!$B403="","",Items!$A403)</f>
        <v>6009702440934</v>
      </c>
      <c r="B404" s="28" t="str">
        <f>IF(Items!$B403="","",Items!$B403)</f>
        <v>FG Tea Leaves 250g</v>
      </c>
      <c r="C404" s="32">
        <f>IF($B404="","",Items!$G403+SUMIFS(PurQty,PurItem,$B404,PurDate,"&lt;="&amp;$D$2)-SUMIFS(SalQty,SalItem,$B404,SalDate,"&lt;="&amp;$D$2)-SUMIFS(WoQty,WoItem,$B404,WoDate,"&lt;="&amp;$D$2)+SUMIFS(AdjQty,AdjItem,$B404,AdjDate,"&lt;="&amp;$D$2)+SUMIFS(LinVarQty,LinItem,$B404,LinPosted,"YES",LinDate,"&lt;="&amp;$D$2,LinID,"&lt;&gt;"&amp;$B$2))</f>
        <v>0</v>
      </c>
      <c r="D404" s="84"/>
      <c r="E404" s="32" t="str">
        <f t="shared" si="12"/>
        <v/>
      </c>
      <c r="F404" s="33">
        <f>IF($B404="","",Items!$I403)</f>
        <v>60</v>
      </c>
      <c r="G404" s="33" t="str">
        <f t="shared" si="13"/>
        <v/>
      </c>
      <c r="H404" s="85"/>
    </row>
    <row r="405" spans="1:8" hidden="1" x14ac:dyDescent="0.25">
      <c r="A405" s="28" t="str">
        <f>IF(Items!$B404="","",Items!$A404)</f>
        <v>6001156100075</v>
      </c>
      <c r="B405" s="28" t="str">
        <f>IF(Items!$B404="","",Items!$B404)</f>
        <v>Five Roses 20g</v>
      </c>
      <c r="C405" s="32">
        <f>IF($B405="","",Items!$G404+SUMIFS(PurQty,PurItem,$B405,PurDate,"&lt;="&amp;$D$2)-SUMIFS(SalQty,SalItem,$B405,SalDate,"&lt;="&amp;$D$2)-SUMIFS(WoQty,WoItem,$B405,WoDate,"&lt;="&amp;$D$2)+SUMIFS(AdjQty,AdjItem,$B405,AdjDate,"&lt;="&amp;$D$2)+SUMIFS(LinVarQty,LinItem,$B405,LinPosted,"YES",LinDate,"&lt;="&amp;$D$2,LinID,"&lt;&gt;"&amp;$B$2))</f>
        <v>5</v>
      </c>
      <c r="D405" s="84"/>
      <c r="E405" s="32" t="str">
        <f t="shared" si="12"/>
        <v/>
      </c>
      <c r="F405" s="33">
        <f>IF($B405="","",Items!$I404)</f>
        <v>11.25</v>
      </c>
      <c r="G405" s="33" t="str">
        <f t="shared" si="13"/>
        <v/>
      </c>
      <c r="H405" s="85"/>
    </row>
    <row r="406" spans="1:8" hidden="1" x14ac:dyDescent="0.25">
      <c r="A406" s="28" t="str">
        <f>IF(Items!$B405="","",Items!$A405)</f>
        <v>6001156100143</v>
      </c>
      <c r="B406" s="28" t="str">
        <f>IF(Items!$B405="","",Items!$B405)</f>
        <v>Five Roses 50g</v>
      </c>
      <c r="C406" s="32">
        <f>IF($B406="","",Items!$G405+SUMIFS(PurQty,PurItem,$B406,PurDate,"&lt;="&amp;$D$2)-SUMIFS(SalQty,SalItem,$B406,SalDate,"&lt;="&amp;$D$2)-SUMIFS(WoQty,WoItem,$B406,WoDate,"&lt;="&amp;$D$2)+SUMIFS(AdjQty,AdjItem,$B406,AdjDate,"&lt;="&amp;$D$2)+SUMIFS(LinVarQty,LinItem,$B406,LinPosted,"YES",LinDate,"&lt;="&amp;$D$2,LinID,"&lt;&gt;"&amp;$B$2))</f>
        <v>0</v>
      </c>
      <c r="D406" s="84"/>
      <c r="E406" s="32" t="str">
        <f t="shared" si="12"/>
        <v/>
      </c>
      <c r="F406" s="33">
        <f>IF($B406="","",Items!$I405)</f>
        <v>15</v>
      </c>
      <c r="G406" s="33" t="str">
        <f t="shared" si="13"/>
        <v/>
      </c>
      <c r="H406" s="85"/>
    </row>
    <row r="407" spans="1:8" hidden="1" x14ac:dyDescent="0.25">
      <c r="A407" s="28" t="str">
        <f>IF(Items!$B406="","",Items!$A406)</f>
        <v>6001156230062</v>
      </c>
      <c r="B407" s="28" t="str">
        <f>IF(Items!$B406="","",Items!$B406)</f>
        <v>Five Roses 62.5g</v>
      </c>
      <c r="C407" s="32">
        <f>IF($B407="","",Items!$G406+SUMIFS(PurQty,PurItem,$B407,PurDate,"&lt;="&amp;$D$2)-SUMIFS(SalQty,SalItem,$B407,SalDate,"&lt;="&amp;$D$2)-SUMIFS(WoQty,WoItem,$B407,WoDate,"&lt;="&amp;$D$2)+SUMIFS(AdjQty,AdjItem,$B407,AdjDate,"&lt;="&amp;$D$2)+SUMIFS(LinVarQty,LinItem,$B407,LinPosted,"YES",LinDate,"&lt;="&amp;$D$2,LinID,"&lt;&gt;"&amp;$B$2))</f>
        <v>0</v>
      </c>
      <c r="D407" s="84"/>
      <c r="E407" s="32" t="str">
        <f t="shared" si="12"/>
        <v/>
      </c>
      <c r="F407" s="33">
        <f>IF($B407="","",Items!$I406)</f>
        <v>19.567499999999999</v>
      </c>
      <c r="G407" s="33" t="str">
        <f t="shared" si="13"/>
        <v/>
      </c>
      <c r="H407" s="85"/>
    </row>
    <row r="408" spans="1:8" hidden="1" x14ac:dyDescent="0.25">
      <c r="A408" s="28" t="str">
        <f>IF(Items!$B407="","",Items!$A407)</f>
        <v>6009705001934</v>
      </c>
      <c r="B408" s="28" t="str">
        <f>IF(Items!$B407="","",Items!$B407)</f>
        <v>Fizzi  Grape 500mls</v>
      </c>
      <c r="C408" s="32">
        <f>IF($B408="","",Items!$G407+SUMIFS(PurQty,PurItem,$B408,PurDate,"&lt;="&amp;$D$2)-SUMIFS(SalQty,SalItem,$B408,SalDate,"&lt;="&amp;$D$2)-SUMIFS(WoQty,WoItem,$B408,WoDate,"&lt;="&amp;$D$2)+SUMIFS(AdjQty,AdjItem,$B408,AdjDate,"&lt;="&amp;$D$2)+SUMIFS(LinVarQty,LinItem,$B408,LinPosted,"YES",LinDate,"&lt;="&amp;$D$2,LinID,"&lt;&gt;"&amp;$B$2))</f>
        <v>0</v>
      </c>
      <c r="D408" s="84"/>
      <c r="E408" s="32" t="str">
        <f t="shared" si="12"/>
        <v/>
      </c>
      <c r="F408" s="33">
        <f>IF($B408="","",Items!$I407)</f>
        <v>6.5250000000000004</v>
      </c>
      <c r="G408" s="33" t="str">
        <f t="shared" si="13"/>
        <v/>
      </c>
      <c r="H408" s="85"/>
    </row>
    <row r="409" spans="1:8" hidden="1" x14ac:dyDescent="0.25">
      <c r="A409" s="28" t="str">
        <f>IF(Items!$B408="","",Items!$A408)</f>
        <v>6009705001927</v>
      </c>
      <c r="B409" s="28" t="str">
        <f>IF(Items!$B408="","",Items!$B408)</f>
        <v>Fizzi  Orange 500mls</v>
      </c>
      <c r="C409" s="32">
        <f>IF($B409="","",Items!$G408+SUMIFS(PurQty,PurItem,$B409,PurDate,"&lt;="&amp;$D$2)-SUMIFS(SalQty,SalItem,$B409,SalDate,"&lt;="&amp;$D$2)-SUMIFS(WoQty,WoItem,$B409,WoDate,"&lt;="&amp;$D$2)+SUMIFS(AdjQty,AdjItem,$B409,AdjDate,"&lt;="&amp;$D$2)+SUMIFS(LinVarQty,LinItem,$B409,LinPosted,"YES",LinDate,"&lt;="&amp;$D$2,LinID,"&lt;&gt;"&amp;$B$2))</f>
        <v>0</v>
      </c>
      <c r="D409" s="84"/>
      <c r="E409" s="32" t="str">
        <f t="shared" si="12"/>
        <v/>
      </c>
      <c r="F409" s="33">
        <f>IF($B409="","",Items!$I408)</f>
        <v>6.5250000000000004</v>
      </c>
      <c r="G409" s="33" t="str">
        <f t="shared" si="13"/>
        <v/>
      </c>
      <c r="H409" s="85"/>
    </row>
    <row r="410" spans="1:8" hidden="1" x14ac:dyDescent="0.25">
      <c r="A410" s="28" t="str">
        <f>IF(Items!$B409="","",Items!$A409)</f>
        <v>6009705001996</v>
      </c>
      <c r="B410" s="28" t="str">
        <f>IF(Items!$B409="","",Items!$B409)</f>
        <v>Fizzi Apple 500mls</v>
      </c>
      <c r="C410" s="32">
        <f>IF($B410="","",Items!$G409+SUMIFS(PurQty,PurItem,$B410,PurDate,"&lt;="&amp;$D$2)-SUMIFS(SalQty,SalItem,$B410,SalDate,"&lt;="&amp;$D$2)-SUMIFS(WoQty,WoItem,$B410,WoDate,"&lt;="&amp;$D$2)+SUMIFS(AdjQty,AdjItem,$B410,AdjDate,"&lt;="&amp;$D$2)+SUMIFS(LinVarQty,LinItem,$B410,LinPosted,"YES",LinDate,"&lt;="&amp;$D$2,LinID,"&lt;&gt;"&amp;$B$2))</f>
        <v>0</v>
      </c>
      <c r="D410" s="84"/>
      <c r="E410" s="32" t="str">
        <f t="shared" si="12"/>
        <v/>
      </c>
      <c r="F410" s="33">
        <f>IF($B410="","",Items!$I409)</f>
        <v>6.5250000000000004</v>
      </c>
      <c r="G410" s="33" t="str">
        <f t="shared" si="13"/>
        <v/>
      </c>
      <c r="H410" s="85"/>
    </row>
    <row r="411" spans="1:8" hidden="1" x14ac:dyDescent="0.25">
      <c r="A411" s="28" t="str">
        <f>IF(Items!$B410="","",Items!$A410)</f>
        <v>6009705001989</v>
      </c>
      <c r="B411" s="28" t="str">
        <f>IF(Items!$B410="","",Items!$B410)</f>
        <v>Fizzi Classic Cola 500mls</v>
      </c>
      <c r="C411" s="32">
        <f>IF($B411="","",Items!$G410+SUMIFS(PurQty,PurItem,$B411,PurDate,"&lt;="&amp;$D$2)-SUMIFS(SalQty,SalItem,$B411,SalDate,"&lt;="&amp;$D$2)-SUMIFS(WoQty,WoItem,$B411,WoDate,"&lt;="&amp;$D$2)+SUMIFS(AdjQty,AdjItem,$B411,AdjDate,"&lt;="&amp;$D$2)+SUMIFS(LinVarQty,LinItem,$B411,LinPosted,"YES",LinDate,"&lt;="&amp;$D$2,LinID,"&lt;&gt;"&amp;$B$2))</f>
        <v>0</v>
      </c>
      <c r="D411" s="84"/>
      <c r="E411" s="32" t="str">
        <f t="shared" si="12"/>
        <v/>
      </c>
      <c r="F411" s="33">
        <f>IF($B411="","",Items!$I410)</f>
        <v>6.5250000000000004</v>
      </c>
      <c r="G411" s="33" t="str">
        <f t="shared" si="13"/>
        <v/>
      </c>
      <c r="H411" s="85"/>
    </row>
    <row r="412" spans="1:8" hidden="1" x14ac:dyDescent="0.25">
      <c r="A412" s="28" t="str">
        <f>IF(Items!$B411="","",Items!$A411)</f>
        <v>6009705001941</v>
      </c>
      <c r="B412" s="28" t="str">
        <f>IF(Items!$B411="","",Items!$B411)</f>
        <v>Fizzi Ginger Beer 500mls</v>
      </c>
      <c r="C412" s="32">
        <f>IF($B412="","",Items!$G411+SUMIFS(PurQty,PurItem,$B412,PurDate,"&lt;="&amp;$D$2)-SUMIFS(SalQty,SalItem,$B412,SalDate,"&lt;="&amp;$D$2)-SUMIFS(WoQty,WoItem,$B412,WoDate,"&lt;="&amp;$D$2)+SUMIFS(AdjQty,AdjItem,$B412,AdjDate,"&lt;="&amp;$D$2)+SUMIFS(LinVarQty,LinItem,$B412,LinPosted,"YES",LinDate,"&lt;="&amp;$D$2,LinID,"&lt;&gt;"&amp;$B$2))</f>
        <v>0</v>
      </c>
      <c r="D412" s="84"/>
      <c r="E412" s="32" t="str">
        <f t="shared" si="12"/>
        <v/>
      </c>
      <c r="F412" s="33">
        <f>IF($B412="","",Items!$I411)</f>
        <v>6.5250000000000004</v>
      </c>
      <c r="G412" s="33" t="str">
        <f t="shared" si="13"/>
        <v/>
      </c>
      <c r="H412" s="85"/>
    </row>
    <row r="413" spans="1:8" hidden="1" x14ac:dyDescent="0.25">
      <c r="A413" s="28" t="str">
        <f>IF(Items!$B412="","",Items!$A412)</f>
        <v>6009705002009</v>
      </c>
      <c r="B413" s="28" t="str">
        <f>IF(Items!$B412="","",Items!$B412)</f>
        <v>Fizzi Ginger Cream Soda 500mls</v>
      </c>
      <c r="C413" s="32">
        <f>IF($B413="","",Items!$G412+SUMIFS(PurQty,PurItem,$B413,PurDate,"&lt;="&amp;$D$2)-SUMIFS(SalQty,SalItem,$B413,SalDate,"&lt;="&amp;$D$2)-SUMIFS(WoQty,WoItem,$B413,WoDate,"&lt;="&amp;$D$2)+SUMIFS(AdjQty,AdjItem,$B413,AdjDate,"&lt;="&amp;$D$2)+SUMIFS(LinVarQty,LinItem,$B413,LinPosted,"YES",LinDate,"&lt;="&amp;$D$2,LinID,"&lt;&gt;"&amp;$B$2))</f>
        <v>0</v>
      </c>
      <c r="D413" s="84"/>
      <c r="E413" s="32" t="str">
        <f t="shared" si="12"/>
        <v/>
      </c>
      <c r="F413" s="33">
        <f>IF($B413="","",Items!$I412)</f>
        <v>6.5250000000000004</v>
      </c>
      <c r="G413" s="33" t="str">
        <f t="shared" si="13"/>
        <v/>
      </c>
      <c r="H413" s="85"/>
    </row>
    <row r="414" spans="1:8" hidden="1" x14ac:dyDescent="0.25">
      <c r="A414" s="28" t="str">
        <f>IF(Items!$B413="","",Items!$A413)</f>
        <v>6009705002023</v>
      </c>
      <c r="B414" s="28" t="str">
        <f>IF(Items!$B413="","",Items!$B413)</f>
        <v>Fizzi Lemon 500mls</v>
      </c>
      <c r="C414" s="32">
        <f>IF($B414="","",Items!$G413+SUMIFS(PurQty,PurItem,$B414,PurDate,"&lt;="&amp;$D$2)-SUMIFS(SalQty,SalItem,$B414,SalDate,"&lt;="&amp;$D$2)-SUMIFS(WoQty,WoItem,$B414,WoDate,"&lt;="&amp;$D$2)+SUMIFS(AdjQty,AdjItem,$B414,AdjDate,"&lt;="&amp;$D$2)+SUMIFS(LinVarQty,LinItem,$B414,LinPosted,"YES",LinDate,"&lt;="&amp;$D$2,LinID,"&lt;&gt;"&amp;$B$2))</f>
        <v>0</v>
      </c>
      <c r="D414" s="84"/>
      <c r="E414" s="32" t="str">
        <f t="shared" si="12"/>
        <v/>
      </c>
      <c r="F414" s="33">
        <f>IF($B414="","",Items!$I413)</f>
        <v>6.5250000000000004</v>
      </c>
      <c r="G414" s="33" t="str">
        <f t="shared" si="13"/>
        <v/>
      </c>
      <c r="H414" s="85"/>
    </row>
    <row r="415" spans="1:8" hidden="1" x14ac:dyDescent="0.25">
      <c r="A415" s="28" t="str">
        <f>IF(Items!$B414="","",Items!$A414)</f>
        <v>6005418000226</v>
      </c>
      <c r="B415" s="28" t="str">
        <f>IF(Items!$B414="","",Items!$B414)</f>
        <v>Fresh Leaves 500g</v>
      </c>
      <c r="C415" s="32">
        <f>IF($B415="","",Items!$G414+SUMIFS(PurQty,PurItem,$B415,PurDate,"&lt;="&amp;$D$2)-SUMIFS(SalQty,SalItem,$B415,SalDate,"&lt;="&amp;$D$2)-SUMIFS(WoQty,WoItem,$B415,WoDate,"&lt;="&amp;$D$2)+SUMIFS(AdjQty,AdjItem,$B415,AdjDate,"&lt;="&amp;$D$2)+SUMIFS(LinVarQty,LinItem,$B415,LinPosted,"YES",LinDate,"&lt;="&amp;$D$2,LinID,"&lt;&gt;"&amp;$B$2))</f>
        <v>0</v>
      </c>
      <c r="D415" s="84"/>
      <c r="E415" s="32" t="str">
        <f t="shared" si="12"/>
        <v/>
      </c>
      <c r="F415" s="33">
        <f>IF($B415="","",Items!$I414)</f>
        <v>39.127499999999998</v>
      </c>
      <c r="G415" s="33" t="str">
        <f t="shared" si="13"/>
        <v/>
      </c>
      <c r="H415" s="85"/>
    </row>
    <row r="416" spans="1:8" hidden="1" x14ac:dyDescent="0.25">
      <c r="A416" s="28" t="str">
        <f>IF(Items!$B415="","",Items!$A415)</f>
        <v>60026231</v>
      </c>
      <c r="B416" s="28" t="str">
        <f>IF(Items!$B415="","",Items!$B415)</f>
        <v>Freshen</v>
      </c>
      <c r="C416" s="32">
        <f>IF($B416="","",Items!$G415+SUMIFS(PurQty,PurItem,$B416,PurDate,"&lt;="&amp;$D$2)-SUMIFS(SalQty,SalItem,$B416,SalDate,"&lt;="&amp;$D$2)-SUMIFS(WoQty,WoItem,$B416,WoDate,"&lt;="&amp;$D$2)+SUMIFS(AdjQty,AdjItem,$B416,AdjDate,"&lt;="&amp;$D$2)+SUMIFS(LinVarQty,LinItem,$B416,LinPosted,"YES",LinDate,"&lt;="&amp;$D$2,LinID,"&lt;&gt;"&amp;$B$2))</f>
        <v>0</v>
      </c>
      <c r="D416" s="84"/>
      <c r="E416" s="32" t="str">
        <f t="shared" si="12"/>
        <v/>
      </c>
      <c r="F416" s="33">
        <f>IF($B416="","",Items!$I415)</f>
        <v>2.2275</v>
      </c>
      <c r="G416" s="33" t="str">
        <f t="shared" si="13"/>
        <v/>
      </c>
      <c r="H416" s="85"/>
    </row>
    <row r="417" spans="1:8" hidden="1" x14ac:dyDescent="0.25">
      <c r="A417" s="28" t="str">
        <f>IF(Items!$B416="","",Items!$A416)</f>
        <v>600970243751</v>
      </c>
      <c r="B417" s="28" t="str">
        <f>IF(Items!$B416="","",Items!$B416)</f>
        <v>FRESHPAK 100G</v>
      </c>
      <c r="C417" s="32">
        <f>IF($B417="","",Items!$G416+SUMIFS(PurQty,PurItem,$B417,PurDate,"&lt;="&amp;$D$2)-SUMIFS(SalQty,SalItem,$B417,SalDate,"&lt;="&amp;$D$2)-SUMIFS(WoQty,WoItem,$B417,WoDate,"&lt;="&amp;$D$2)+SUMIFS(AdjQty,AdjItem,$B417,AdjDate,"&lt;="&amp;$D$2)+SUMIFS(LinVarQty,LinItem,$B417,LinPosted,"YES",LinDate,"&lt;="&amp;$D$2,LinID,"&lt;&gt;"&amp;$B$2))</f>
        <v>0</v>
      </c>
      <c r="D417" s="84"/>
      <c r="E417" s="32" t="str">
        <f t="shared" si="12"/>
        <v/>
      </c>
      <c r="F417" s="33">
        <f>IF($B417="","",Items!$I416)</f>
        <v>32.61</v>
      </c>
      <c r="G417" s="33" t="str">
        <f t="shared" si="13"/>
        <v/>
      </c>
      <c r="H417" s="85"/>
    </row>
    <row r="418" spans="1:8" hidden="1" x14ac:dyDescent="0.25">
      <c r="A418" s="28" t="str">
        <f>IF(Items!$B417="","",Items!$A417)</f>
        <v>6009702443768</v>
      </c>
      <c r="B418" s="28" t="str">
        <f>IF(Items!$B417="","",Items!$B417)</f>
        <v>Freshpak 200g</v>
      </c>
      <c r="C418" s="32">
        <f>IF($B418="","",Items!$G417+SUMIFS(PurQty,PurItem,$B418,PurDate,"&lt;="&amp;$D$2)-SUMIFS(SalQty,SalItem,$B418,SalDate,"&lt;="&amp;$D$2)-SUMIFS(WoQty,WoItem,$B418,WoDate,"&lt;="&amp;$D$2)+SUMIFS(AdjQty,AdjItem,$B418,AdjDate,"&lt;="&amp;$D$2)+SUMIFS(LinVarQty,LinItem,$B418,LinPosted,"YES",LinDate,"&lt;="&amp;$D$2,LinID,"&lt;&gt;"&amp;$B$2))</f>
        <v>0</v>
      </c>
      <c r="D418" s="84"/>
      <c r="E418" s="32" t="str">
        <f t="shared" si="12"/>
        <v/>
      </c>
      <c r="F418" s="33">
        <f>IF($B418="","",Items!$I417)</f>
        <v>39.127499999999998</v>
      </c>
      <c r="G418" s="33" t="str">
        <f t="shared" si="13"/>
        <v/>
      </c>
      <c r="H418" s="85"/>
    </row>
    <row r="419" spans="1:8" hidden="1" x14ac:dyDescent="0.25">
      <c r="A419" s="28" t="str">
        <f>IF(Items!$B418="","",Items!$A418)</f>
        <v>6001966000190</v>
      </c>
      <c r="B419" s="28" t="str">
        <f>IF(Items!$B418="","",Items!$B418)</f>
        <v>Frimax Fruit Chutney 150g</v>
      </c>
      <c r="C419" s="32">
        <f>IF($B419="","",Items!$G418+SUMIFS(PurQty,PurItem,$B419,PurDate,"&lt;="&amp;$D$2)-SUMIFS(SalQty,SalItem,$B419,SalDate,"&lt;="&amp;$D$2)-SUMIFS(WoQty,WoItem,$B419,WoDate,"&lt;="&amp;$D$2)+SUMIFS(AdjQty,AdjItem,$B419,AdjDate,"&lt;="&amp;$D$2)+SUMIFS(LinVarQty,LinItem,$B419,LinPosted,"YES",LinDate,"&lt;="&amp;$D$2,LinID,"&lt;&gt;"&amp;$B$2))</f>
        <v>24</v>
      </c>
      <c r="D419" s="84"/>
      <c r="E419" s="32" t="str">
        <f t="shared" si="12"/>
        <v/>
      </c>
      <c r="F419" s="33">
        <f>IF($B419="","",Items!$I418)</f>
        <v>16.305</v>
      </c>
      <c r="G419" s="33" t="str">
        <f t="shared" si="13"/>
        <v/>
      </c>
      <c r="H419" s="85"/>
    </row>
    <row r="420" spans="1:8" hidden="1" x14ac:dyDescent="0.25">
      <c r="A420" s="28" t="str">
        <f>IF(Items!$B419="","",Items!$A419)</f>
        <v>6001966000091</v>
      </c>
      <c r="B420" s="28" t="str">
        <f>IF(Items!$B419="","",Items!$B419)</f>
        <v>Frimax Fruit Chutney 30g</v>
      </c>
      <c r="C420" s="32">
        <f>IF($B420="","",Items!$G419+SUMIFS(PurQty,PurItem,$B420,PurDate,"&lt;="&amp;$D$2)-SUMIFS(SalQty,SalItem,$B420,SalDate,"&lt;="&amp;$D$2)-SUMIFS(WoQty,WoItem,$B420,WoDate,"&lt;="&amp;$D$2)+SUMIFS(AdjQty,AdjItem,$B420,AdjDate,"&lt;="&amp;$D$2)+SUMIFS(LinVarQty,LinItem,$B420,LinPosted,"YES",LinDate,"&lt;="&amp;$D$2,LinID,"&lt;&gt;"&amp;$B$2))</f>
        <v>0</v>
      </c>
      <c r="D420" s="84"/>
      <c r="E420" s="32" t="str">
        <f t="shared" si="12"/>
        <v/>
      </c>
      <c r="F420" s="33">
        <f>IF($B420="","",Items!$I419)</f>
        <v>6.5250000000000004</v>
      </c>
      <c r="G420" s="33" t="str">
        <f t="shared" si="13"/>
        <v/>
      </c>
      <c r="H420" s="85"/>
    </row>
    <row r="421" spans="1:8" hidden="1" x14ac:dyDescent="0.25">
      <c r="A421" s="28" t="str">
        <f>IF(Items!$B420="","",Items!$A420)</f>
        <v>6001966000169</v>
      </c>
      <c r="B421" s="28" t="str">
        <f>IF(Items!$B420="","",Items!$B420)</f>
        <v>Frimax Salt  V 30g</v>
      </c>
      <c r="C421" s="32">
        <f>IF($B421="","",Items!$G420+SUMIFS(PurQty,PurItem,$B421,PurDate,"&lt;="&amp;$D$2)-SUMIFS(SalQty,SalItem,$B421,SalDate,"&lt;="&amp;$D$2)-SUMIFS(WoQty,WoItem,$B421,WoDate,"&lt;="&amp;$D$2)+SUMIFS(AdjQty,AdjItem,$B421,AdjDate,"&lt;="&amp;$D$2)+SUMIFS(LinVarQty,LinItem,$B421,LinPosted,"YES",LinDate,"&lt;="&amp;$D$2,LinID,"&lt;&gt;"&amp;$B$2))</f>
        <v>0</v>
      </c>
      <c r="D421" s="84"/>
      <c r="E421" s="32" t="str">
        <f t="shared" si="12"/>
        <v/>
      </c>
      <c r="F421" s="33">
        <f>IF($B421="","",Items!$I420)</f>
        <v>6.5250000000000004</v>
      </c>
      <c r="G421" s="33" t="str">
        <f t="shared" si="13"/>
        <v/>
      </c>
      <c r="H421" s="85"/>
    </row>
    <row r="422" spans="1:8" hidden="1" x14ac:dyDescent="0.25">
      <c r="A422" s="28" t="str">
        <f>IF(Items!$B421="","",Items!$A421)</f>
        <v>6001966003573</v>
      </c>
      <c r="B422" s="28" t="str">
        <f>IF(Items!$B421="","",Items!$B421)</f>
        <v>Frimax Salt And Vinegar 125g</v>
      </c>
      <c r="C422" s="32">
        <f>IF($B422="","",Items!$G421+SUMIFS(PurQty,PurItem,$B422,PurDate,"&lt;="&amp;$D$2)-SUMIFS(SalQty,SalItem,$B422,SalDate,"&lt;="&amp;$D$2)-SUMIFS(WoQty,WoItem,$B422,WoDate,"&lt;="&amp;$D$2)+SUMIFS(AdjQty,AdjItem,$B422,AdjDate,"&lt;="&amp;$D$2)+SUMIFS(LinVarQty,LinItem,$B422,LinPosted,"YES",LinDate,"&lt;="&amp;$D$2,LinID,"&lt;&gt;"&amp;$B$2))</f>
        <v>0</v>
      </c>
      <c r="D422" s="84"/>
      <c r="E422" s="32" t="str">
        <f t="shared" si="12"/>
        <v/>
      </c>
      <c r="F422" s="33">
        <f>IF($B422="","",Items!$I421)</f>
        <v>19.477499999999999</v>
      </c>
      <c r="G422" s="33" t="str">
        <f t="shared" si="13"/>
        <v/>
      </c>
      <c r="H422" s="85"/>
    </row>
    <row r="423" spans="1:8" hidden="1" x14ac:dyDescent="0.25">
      <c r="A423" s="28" t="str">
        <f>IF(Items!$B422="","",Items!$A422)</f>
        <v>6001966000022</v>
      </c>
      <c r="B423" s="28" t="str">
        <f>IF(Items!$B422="","",Items!$B422)</f>
        <v>Frimax Salt And Vinegar 150g</v>
      </c>
      <c r="C423" s="32">
        <f>IF($B423="","",Items!$G422+SUMIFS(PurQty,PurItem,$B423,PurDate,"&lt;="&amp;$D$2)-SUMIFS(SalQty,SalItem,$B423,SalDate,"&lt;="&amp;$D$2)-SUMIFS(WoQty,WoItem,$B423,WoDate,"&lt;="&amp;$D$2)+SUMIFS(AdjQty,AdjItem,$B423,AdjDate,"&lt;="&amp;$D$2)+SUMIFS(LinVarQty,LinItem,$B423,LinPosted,"YES",LinDate,"&lt;="&amp;$D$2,LinID,"&lt;&gt;"&amp;$B$2))</f>
        <v>24</v>
      </c>
      <c r="D423" s="84"/>
      <c r="E423" s="32" t="str">
        <f t="shared" si="12"/>
        <v/>
      </c>
      <c r="F423" s="33">
        <f>IF($B423="","",Items!$I422)</f>
        <v>16.305</v>
      </c>
      <c r="G423" s="33" t="str">
        <f t="shared" si="13"/>
        <v/>
      </c>
      <c r="H423" s="85"/>
    </row>
    <row r="424" spans="1:8" hidden="1" x14ac:dyDescent="0.25">
      <c r="A424" s="28" t="str">
        <f>IF(Items!$B423="","",Items!$A423)</f>
        <v>6001966003580</v>
      </c>
      <c r="B424" s="28" t="str">
        <f>IF(Items!$B423="","",Items!$B423)</f>
        <v>Frimax Smoked Beef 125g</v>
      </c>
      <c r="C424" s="32">
        <f>IF($B424="","",Items!$G423+SUMIFS(PurQty,PurItem,$B424,PurDate,"&lt;="&amp;$D$2)-SUMIFS(SalQty,SalItem,$B424,SalDate,"&lt;="&amp;$D$2)-SUMIFS(WoQty,WoItem,$B424,WoDate,"&lt;="&amp;$D$2)+SUMIFS(AdjQty,AdjItem,$B424,AdjDate,"&lt;="&amp;$D$2)+SUMIFS(LinVarQty,LinItem,$B424,LinPosted,"YES",LinDate,"&lt;="&amp;$D$2,LinID,"&lt;&gt;"&amp;$B$2))</f>
        <v>0</v>
      </c>
      <c r="D424" s="84"/>
      <c r="E424" s="32" t="str">
        <f t="shared" si="12"/>
        <v/>
      </c>
      <c r="F424" s="33">
        <f>IF($B424="","",Items!$I423)</f>
        <v>19.477499999999999</v>
      </c>
      <c r="G424" s="33" t="str">
        <f t="shared" si="13"/>
        <v/>
      </c>
      <c r="H424" s="85"/>
    </row>
    <row r="425" spans="1:8" hidden="1" x14ac:dyDescent="0.25">
      <c r="A425" s="28" t="str">
        <f>IF(Items!$B424="","",Items!$A424)</f>
        <v>6001966000138</v>
      </c>
      <c r="B425" s="28" t="str">
        <f>IF(Items!$B424="","",Items!$B424)</f>
        <v>Frimax Smoked Beef 150g</v>
      </c>
      <c r="C425" s="32">
        <f>IF($B425="","",Items!$G424+SUMIFS(PurQty,PurItem,$B425,PurDate,"&lt;="&amp;$D$2)-SUMIFS(SalQty,SalItem,$B425,SalDate,"&lt;="&amp;$D$2)-SUMIFS(WoQty,WoItem,$B425,WoDate,"&lt;="&amp;$D$2)+SUMIFS(AdjQty,AdjItem,$B425,AdjDate,"&lt;="&amp;$D$2)+SUMIFS(LinVarQty,LinItem,$B425,LinPosted,"YES",LinDate,"&lt;="&amp;$D$2,LinID,"&lt;&gt;"&amp;$B$2))</f>
        <v>29</v>
      </c>
      <c r="D425" s="84"/>
      <c r="E425" s="32" t="str">
        <f t="shared" si="12"/>
        <v/>
      </c>
      <c r="F425" s="33">
        <f>IF($B425="","",Items!$I424)</f>
        <v>16.305</v>
      </c>
      <c r="G425" s="33" t="str">
        <f t="shared" si="13"/>
        <v/>
      </c>
      <c r="H425" s="85"/>
    </row>
    <row r="426" spans="1:8" hidden="1" x14ac:dyDescent="0.25">
      <c r="A426" s="28" t="str">
        <f>IF(Items!$B425="","",Items!$A425)</f>
        <v>6001966000015</v>
      </c>
      <c r="B426" s="28" t="str">
        <f>IF(Items!$B425="","",Items!$B425)</f>
        <v>Frimax Smoked Beef 30g</v>
      </c>
      <c r="C426" s="32">
        <f>IF($B426="","",Items!$G425+SUMIFS(PurQty,PurItem,$B426,PurDate,"&lt;="&amp;$D$2)-SUMIFS(SalQty,SalItem,$B426,SalDate,"&lt;="&amp;$D$2)-SUMIFS(WoQty,WoItem,$B426,WoDate,"&lt;="&amp;$D$2)+SUMIFS(AdjQty,AdjItem,$B426,AdjDate,"&lt;="&amp;$D$2)+SUMIFS(LinVarQty,LinItem,$B426,LinPosted,"YES",LinDate,"&lt;="&amp;$D$2,LinID,"&lt;&gt;"&amp;$B$2))</f>
        <v>0</v>
      </c>
      <c r="D426" s="84"/>
      <c r="E426" s="32" t="str">
        <f t="shared" si="12"/>
        <v/>
      </c>
      <c r="F426" s="33">
        <f>IF($B426="","",Items!$I425)</f>
        <v>16.305</v>
      </c>
      <c r="G426" s="33" t="str">
        <f t="shared" si="13"/>
        <v/>
      </c>
      <c r="H426" s="85"/>
    </row>
    <row r="427" spans="1:8" hidden="1" x14ac:dyDescent="0.25">
      <c r="A427" s="28" t="str">
        <f>IF(Items!$B426="","",Items!$A426)</f>
        <v>6001092100276</v>
      </c>
      <c r="B427" s="28" t="str">
        <f>IF(Items!$B426="","",Items!$B426)</f>
        <v>Frisco Coffee 100g</v>
      </c>
      <c r="C427" s="32">
        <f>IF($B427="","",Items!$G426+SUMIFS(PurQty,PurItem,$B427,PurDate,"&lt;="&amp;$D$2)-SUMIFS(SalQty,SalItem,$B427,SalDate,"&lt;="&amp;$D$2)-SUMIFS(WoQty,WoItem,$B427,WoDate,"&lt;="&amp;$D$2)+SUMIFS(AdjQty,AdjItem,$B427,AdjDate,"&lt;="&amp;$D$2)+SUMIFS(LinVarQty,LinItem,$B427,LinPosted,"YES",LinDate,"&lt;="&amp;$D$2,LinID,"&lt;&gt;"&amp;$B$2))</f>
        <v>2</v>
      </c>
      <c r="D427" s="84"/>
      <c r="E427" s="32" t="str">
        <f t="shared" si="12"/>
        <v/>
      </c>
      <c r="F427" s="33">
        <f>IF($B427="","",Items!$I426)</f>
        <v>16.305</v>
      </c>
      <c r="G427" s="33" t="str">
        <f t="shared" si="13"/>
        <v/>
      </c>
      <c r="H427" s="85"/>
    </row>
    <row r="428" spans="1:8" hidden="1" x14ac:dyDescent="0.25">
      <c r="A428" s="28" t="str">
        <f>IF(Items!$B427="","",Items!$A427)</f>
        <v>6005964100708</v>
      </c>
      <c r="B428" s="28" t="str">
        <f>IF(Items!$B427="","",Items!$B427)</f>
        <v>Fruit Jubes 100g</v>
      </c>
      <c r="C428" s="32">
        <f>IF($B428="","",Items!$G427+SUMIFS(PurQty,PurItem,$B428,PurDate,"&lt;="&amp;$D$2)-SUMIFS(SalQty,SalItem,$B428,SalDate,"&lt;="&amp;$D$2)-SUMIFS(WoQty,WoItem,$B428,WoDate,"&lt;="&amp;$D$2)+SUMIFS(AdjQty,AdjItem,$B428,AdjDate,"&lt;="&amp;$D$2)+SUMIFS(LinVarQty,LinItem,$B428,LinPosted,"YES",LinDate,"&lt;="&amp;$D$2,LinID,"&lt;&gt;"&amp;$B$2))</f>
        <v>9</v>
      </c>
      <c r="D428" s="84"/>
      <c r="E428" s="32" t="str">
        <f t="shared" si="12"/>
        <v/>
      </c>
      <c r="F428" s="33">
        <f>IF($B428="","",Items!$I427)</f>
        <v>19.567499999999999</v>
      </c>
      <c r="G428" s="33" t="str">
        <f t="shared" si="13"/>
        <v/>
      </c>
      <c r="H428" s="85"/>
    </row>
    <row r="429" spans="1:8" hidden="1" x14ac:dyDescent="0.25">
      <c r="A429" s="28" t="str">
        <f>IF(Items!$B428="","",Items!$A428)</f>
        <v>6009900534909</v>
      </c>
      <c r="B429" s="28" t="str">
        <f>IF(Items!$B428="","",Items!$B428)</f>
        <v>FRUITADE LEMON AND LIME 2L</v>
      </c>
      <c r="C429" s="32">
        <f>IF($B429="","",Items!$G428+SUMIFS(PurQty,PurItem,$B429,PurDate,"&lt;="&amp;$D$2)-SUMIFS(SalQty,SalItem,$B429,SalDate,"&lt;="&amp;$D$2)-SUMIFS(WoQty,WoItem,$B429,WoDate,"&lt;="&amp;$D$2)+SUMIFS(AdjQty,AdjItem,$B429,AdjDate,"&lt;="&amp;$D$2)+SUMIFS(LinVarQty,LinItem,$B429,LinPosted,"YES",LinDate,"&lt;="&amp;$D$2,LinID,"&lt;&gt;"&amp;$B$2))</f>
        <v>0</v>
      </c>
      <c r="D429" s="84"/>
      <c r="E429" s="32" t="str">
        <f t="shared" si="12"/>
        <v/>
      </c>
      <c r="F429" s="33">
        <f>IF($B429="","",Items!$I428)</f>
        <v>16.305</v>
      </c>
      <c r="G429" s="33" t="str">
        <f t="shared" si="13"/>
        <v/>
      </c>
      <c r="H429" s="85"/>
    </row>
    <row r="430" spans="1:8" hidden="1" x14ac:dyDescent="0.25">
      <c r="A430" s="28" t="str">
        <f>IF(Items!$B429="","",Items!$A429)</f>
        <v>6009709823556</v>
      </c>
      <c r="B430" s="28" t="str">
        <f>IF(Items!$B429="","",Items!$B429)</f>
        <v>FRUITICANA  MANGO</v>
      </c>
      <c r="C430" s="32">
        <f>IF($B430="","",Items!$G429+SUMIFS(PurQty,PurItem,$B430,PurDate,"&lt;="&amp;$D$2)-SUMIFS(SalQty,SalItem,$B430,SalDate,"&lt;="&amp;$D$2)-SUMIFS(WoQty,WoItem,$B430,WoDate,"&lt;="&amp;$D$2)+SUMIFS(AdjQty,AdjItem,$B430,AdjDate,"&lt;="&amp;$D$2)+SUMIFS(LinVarQty,LinItem,$B430,LinPosted,"YES",LinDate,"&lt;="&amp;$D$2,LinID,"&lt;&gt;"&amp;$B$2))</f>
        <v>0</v>
      </c>
      <c r="D430" s="84"/>
      <c r="E430" s="32" t="str">
        <f t="shared" si="12"/>
        <v/>
      </c>
      <c r="F430" s="33">
        <f>IF($B430="","",Items!$I429)</f>
        <v>9.7799999999999994</v>
      </c>
      <c r="G430" s="33" t="str">
        <f t="shared" si="13"/>
        <v/>
      </c>
      <c r="H430" s="85"/>
    </row>
    <row r="431" spans="1:8" hidden="1" x14ac:dyDescent="0.25">
      <c r="A431" s="28" t="str">
        <f>IF(Items!$B430="","",Items!$A430)</f>
        <v>6009709823549</v>
      </c>
      <c r="B431" s="28" t="str">
        <f>IF(Items!$B430="","",Items!$B430)</f>
        <v>FRUITICANA  MIXED</v>
      </c>
      <c r="C431" s="32">
        <f>IF($B431="","",Items!$G430+SUMIFS(PurQty,PurItem,$B431,PurDate,"&lt;="&amp;$D$2)-SUMIFS(SalQty,SalItem,$B431,SalDate,"&lt;="&amp;$D$2)-SUMIFS(WoQty,WoItem,$B431,WoDate,"&lt;="&amp;$D$2)+SUMIFS(AdjQty,AdjItem,$B431,AdjDate,"&lt;="&amp;$D$2)+SUMIFS(LinVarQty,LinItem,$B431,LinPosted,"YES",LinDate,"&lt;="&amp;$D$2,LinID,"&lt;&gt;"&amp;$B$2))</f>
        <v>0</v>
      </c>
      <c r="D431" s="84"/>
      <c r="E431" s="32" t="str">
        <f t="shared" si="12"/>
        <v/>
      </c>
      <c r="F431" s="33">
        <f>IF($B431="","",Items!$I430)</f>
        <v>9.7799999999999994</v>
      </c>
      <c r="G431" s="33" t="str">
        <f t="shared" si="13"/>
        <v/>
      </c>
      <c r="H431" s="85"/>
    </row>
    <row r="432" spans="1:8" hidden="1" x14ac:dyDescent="0.25">
      <c r="A432" s="28" t="str">
        <f>IF(Items!$B431="","",Items!$A431)</f>
        <v>6009709823525</v>
      </c>
      <c r="B432" s="28" t="str">
        <f>IF(Items!$B431="","",Items!$B431)</f>
        <v>FRUITICANA  ORANGE</v>
      </c>
      <c r="C432" s="32">
        <f>IF($B432="","",Items!$G431+SUMIFS(PurQty,PurItem,$B432,PurDate,"&lt;="&amp;$D$2)-SUMIFS(SalQty,SalItem,$B432,SalDate,"&lt;="&amp;$D$2)-SUMIFS(WoQty,WoItem,$B432,WoDate,"&lt;="&amp;$D$2)+SUMIFS(AdjQty,AdjItem,$B432,AdjDate,"&lt;="&amp;$D$2)+SUMIFS(LinVarQty,LinItem,$B432,LinPosted,"YES",LinDate,"&lt;="&amp;$D$2,LinID,"&lt;&gt;"&amp;$B$2))</f>
        <v>0</v>
      </c>
      <c r="D432" s="84"/>
      <c r="E432" s="32" t="str">
        <f t="shared" si="12"/>
        <v/>
      </c>
      <c r="F432" s="33">
        <f>IF($B432="","",Items!$I431)</f>
        <v>9.7799999999999994</v>
      </c>
      <c r="G432" s="33" t="str">
        <f t="shared" si="13"/>
        <v/>
      </c>
      <c r="H432" s="85"/>
    </row>
    <row r="433" spans="1:8" hidden="1" x14ac:dyDescent="0.25">
      <c r="A433" s="28" t="str">
        <f>IF(Items!$B432="","",Items!$A432)</f>
        <v>6009711326311</v>
      </c>
      <c r="B433" s="28" t="str">
        <f>IF(Items!$B432="","",Items!$B432)</f>
        <v>Fruiticana Berry 430ml</v>
      </c>
      <c r="C433" s="32">
        <f>IF($B433="","",Items!$G432+SUMIFS(PurQty,PurItem,$B433,PurDate,"&lt;="&amp;$D$2)-SUMIFS(SalQty,SalItem,$B433,SalDate,"&lt;="&amp;$D$2)-SUMIFS(WoQty,WoItem,$B433,WoDate,"&lt;="&amp;$D$2)+SUMIFS(AdjQty,AdjItem,$B433,AdjDate,"&lt;="&amp;$D$2)+SUMIFS(LinVarQty,LinItem,$B433,LinPosted,"YES",LinDate,"&lt;="&amp;$D$2,LinID,"&lt;&gt;"&amp;$B$2))</f>
        <v>0</v>
      </c>
      <c r="D433" s="84"/>
      <c r="E433" s="32" t="str">
        <f t="shared" si="12"/>
        <v/>
      </c>
      <c r="F433" s="33">
        <f>IF($B433="","",Items!$I432)</f>
        <v>9.7799999999999994</v>
      </c>
      <c r="G433" s="33" t="str">
        <f t="shared" si="13"/>
        <v/>
      </c>
      <c r="H433" s="85"/>
    </row>
    <row r="434" spans="1:8" hidden="1" x14ac:dyDescent="0.25">
      <c r="A434" s="28" t="str">
        <f>IF(Items!$B433="","",Items!$A433)</f>
        <v>6009709825512</v>
      </c>
      <c r="B434" s="28" t="str">
        <f>IF(Items!$B433="","",Items!$B433)</f>
        <v>Fruiticana Guava 430ml</v>
      </c>
      <c r="C434" s="32">
        <f>IF($B434="","",Items!$G433+SUMIFS(PurQty,PurItem,$B434,PurDate,"&lt;="&amp;$D$2)-SUMIFS(SalQty,SalItem,$B434,SalDate,"&lt;="&amp;$D$2)-SUMIFS(WoQty,WoItem,$B434,WoDate,"&lt;="&amp;$D$2)+SUMIFS(AdjQty,AdjItem,$B434,AdjDate,"&lt;="&amp;$D$2)+SUMIFS(LinVarQty,LinItem,$B434,LinPosted,"YES",LinDate,"&lt;="&amp;$D$2,LinID,"&lt;&gt;"&amp;$B$2))</f>
        <v>0</v>
      </c>
      <c r="D434" s="84"/>
      <c r="E434" s="32" t="str">
        <f t="shared" si="12"/>
        <v/>
      </c>
      <c r="F434" s="33">
        <f>IF($B434="","",Items!$I433)</f>
        <v>9.7799999999999994</v>
      </c>
      <c r="G434" s="33" t="str">
        <f t="shared" si="13"/>
        <v/>
      </c>
      <c r="H434" s="85"/>
    </row>
    <row r="435" spans="1:8" hidden="1" x14ac:dyDescent="0.25">
      <c r="A435" s="28" t="str">
        <f>IF(Items!$B434="","",Items!$A434)</f>
        <v>6009694635202</v>
      </c>
      <c r="B435" s="28" t="str">
        <f>IF(Items!$B434="","",Items!$B434)</f>
        <v>Frutesca Cranberry 500ml</v>
      </c>
      <c r="C435" s="32">
        <f>IF($B435="","",Items!$G434+SUMIFS(PurQty,PurItem,$B435,PurDate,"&lt;="&amp;$D$2)-SUMIFS(SalQty,SalItem,$B435,SalDate,"&lt;="&amp;$D$2)-SUMIFS(WoQty,WoItem,$B435,WoDate,"&lt;="&amp;$D$2)+SUMIFS(AdjQty,AdjItem,$B435,AdjDate,"&lt;="&amp;$D$2)+SUMIFS(LinVarQty,LinItem,$B435,LinPosted,"YES",LinDate,"&lt;="&amp;$D$2,LinID,"&lt;&gt;"&amp;$B$2))</f>
        <v>0</v>
      </c>
      <c r="D435" s="84"/>
      <c r="E435" s="32" t="str">
        <f t="shared" si="12"/>
        <v/>
      </c>
      <c r="F435" s="33">
        <f>IF($B435="","",Items!$I434)</f>
        <v>13.0425</v>
      </c>
      <c r="G435" s="33" t="str">
        <f t="shared" si="13"/>
        <v/>
      </c>
      <c r="H435" s="85"/>
    </row>
    <row r="436" spans="1:8" hidden="1" x14ac:dyDescent="0.25">
      <c r="A436" s="28" t="str">
        <f>IF(Items!$B435="","",Items!$A435)</f>
        <v>6009694630580</v>
      </c>
      <c r="B436" s="28" t="str">
        <f>IF(Items!$B435="","",Items!$B435)</f>
        <v>Fruto Guava 340ml</v>
      </c>
      <c r="C436" s="32">
        <f>IF($B436="","",Items!$G435+SUMIFS(PurQty,PurItem,$B436,PurDate,"&lt;="&amp;$D$2)-SUMIFS(SalQty,SalItem,$B436,SalDate,"&lt;="&amp;$D$2)-SUMIFS(WoQty,WoItem,$B436,WoDate,"&lt;="&amp;$D$2)+SUMIFS(AdjQty,AdjItem,$B436,AdjDate,"&lt;="&amp;$D$2)+SUMIFS(LinVarQty,LinItem,$B436,LinPosted,"YES",LinDate,"&lt;="&amp;$D$2,LinID,"&lt;&gt;"&amp;$B$2))</f>
        <v>0</v>
      </c>
      <c r="D436" s="84"/>
      <c r="E436" s="32" t="str">
        <f t="shared" si="12"/>
        <v/>
      </c>
      <c r="F436" s="33">
        <f>IF($B436="","",Items!$I435)</f>
        <v>13.0425</v>
      </c>
      <c r="G436" s="33" t="str">
        <f t="shared" si="13"/>
        <v/>
      </c>
      <c r="H436" s="85"/>
    </row>
    <row r="437" spans="1:8" hidden="1" x14ac:dyDescent="0.25">
      <c r="A437" s="28" t="str">
        <f>IF(Items!$B436="","",Items!$A436)</f>
        <v>6009694630856</v>
      </c>
      <c r="B437" s="28" t="str">
        <f>IF(Items!$B436="","",Items!$B436)</f>
        <v>Fruto Mediterranean Juice 340 Mls</v>
      </c>
      <c r="C437" s="32">
        <f>IF($B437="","",Items!$G436+SUMIFS(PurQty,PurItem,$B437,PurDate,"&lt;="&amp;$D$2)-SUMIFS(SalQty,SalItem,$B437,SalDate,"&lt;="&amp;$D$2)-SUMIFS(WoQty,WoItem,$B437,WoDate,"&lt;="&amp;$D$2)+SUMIFS(AdjQty,AdjItem,$B437,AdjDate,"&lt;="&amp;$D$2)+SUMIFS(LinVarQty,LinItem,$B437,LinPosted,"YES",LinDate,"&lt;="&amp;$D$2,LinID,"&lt;&gt;"&amp;$B$2))</f>
        <v>0</v>
      </c>
      <c r="D437" s="84"/>
      <c r="E437" s="32" t="str">
        <f t="shared" si="12"/>
        <v/>
      </c>
      <c r="F437" s="33">
        <f>IF($B437="","",Items!$I436)</f>
        <v>13.0425</v>
      </c>
      <c r="G437" s="33" t="str">
        <f t="shared" si="13"/>
        <v/>
      </c>
      <c r="H437" s="85"/>
    </row>
    <row r="438" spans="1:8" hidden="1" x14ac:dyDescent="0.25">
      <c r="A438" s="28" t="str">
        <f>IF(Items!$B437="","",Items!$A437)</f>
        <v>6009694630917</v>
      </c>
      <c r="B438" s="28" t="str">
        <f>IF(Items!$B437="","",Items!$B437)</f>
        <v>Fruto Orange Juice 340 Mls</v>
      </c>
      <c r="C438" s="32">
        <f>IF($B438="","",Items!$G437+SUMIFS(PurQty,PurItem,$B438,PurDate,"&lt;="&amp;$D$2)-SUMIFS(SalQty,SalItem,$B438,SalDate,"&lt;="&amp;$D$2)-SUMIFS(WoQty,WoItem,$B438,WoDate,"&lt;="&amp;$D$2)+SUMIFS(AdjQty,AdjItem,$B438,AdjDate,"&lt;="&amp;$D$2)+SUMIFS(LinVarQty,LinItem,$B438,LinPosted,"YES",LinDate,"&lt;="&amp;$D$2,LinID,"&lt;&gt;"&amp;$B$2))</f>
        <v>0</v>
      </c>
      <c r="D438" s="84"/>
      <c r="E438" s="32" t="str">
        <f t="shared" si="12"/>
        <v/>
      </c>
      <c r="F438" s="33">
        <f>IF($B438="","",Items!$I437)</f>
        <v>13.0425</v>
      </c>
      <c r="G438" s="33" t="str">
        <f t="shared" si="13"/>
        <v/>
      </c>
      <c r="H438" s="85"/>
    </row>
    <row r="439" spans="1:8" hidden="1" x14ac:dyDescent="0.25">
      <c r="A439" s="28" t="str">
        <f>IF(Items!$B438="","",Items!$A438)</f>
        <v>6009694630825</v>
      </c>
      <c r="B439" s="28" t="str">
        <f>IF(Items!$B438="","",Items!$B438)</f>
        <v>Fruto Tropical Juice 340 Mls</v>
      </c>
      <c r="C439" s="32">
        <f>IF($B439="","",Items!$G438+SUMIFS(PurQty,PurItem,$B439,PurDate,"&lt;="&amp;$D$2)-SUMIFS(SalQty,SalItem,$B439,SalDate,"&lt;="&amp;$D$2)-SUMIFS(WoQty,WoItem,$B439,WoDate,"&lt;="&amp;$D$2)+SUMIFS(AdjQty,AdjItem,$B439,AdjDate,"&lt;="&amp;$D$2)+SUMIFS(LinVarQty,LinItem,$B439,LinPosted,"YES",LinDate,"&lt;="&amp;$D$2,LinID,"&lt;&gt;"&amp;$B$2))</f>
        <v>0</v>
      </c>
      <c r="D439" s="84"/>
      <c r="E439" s="32" t="str">
        <f t="shared" si="12"/>
        <v/>
      </c>
      <c r="F439" s="33">
        <f>IF($B439="","",Items!$I438)</f>
        <v>13.0425</v>
      </c>
      <c r="G439" s="33" t="str">
        <f t="shared" si="13"/>
        <v/>
      </c>
      <c r="H439" s="85"/>
    </row>
    <row r="440" spans="1:8" hidden="1" x14ac:dyDescent="0.25">
      <c r="A440" s="28" t="str">
        <f>IF(Items!$B439="","",Items!$A439)</f>
        <v>6009900268101</v>
      </c>
      <c r="B440" s="28" t="str">
        <f>IF(Items!$B439="","",Items!$B439)</f>
        <v>Fuitade Orange 2l</v>
      </c>
      <c r="C440" s="32">
        <f>IF($B440="","",Items!$G439+SUMIFS(PurQty,PurItem,$B440,PurDate,"&lt;="&amp;$D$2)-SUMIFS(SalQty,SalItem,$B440,SalDate,"&lt;="&amp;$D$2)-SUMIFS(WoQty,WoItem,$B440,WoDate,"&lt;="&amp;$D$2)+SUMIFS(AdjQty,AdjItem,$B440,AdjDate,"&lt;="&amp;$D$2)+SUMIFS(LinVarQty,LinItem,$B440,LinPosted,"YES",LinDate,"&lt;="&amp;$D$2,LinID,"&lt;&gt;"&amp;$B$2))</f>
        <v>0</v>
      </c>
      <c r="D440" s="84"/>
      <c r="E440" s="32" t="str">
        <f t="shared" si="12"/>
        <v/>
      </c>
      <c r="F440" s="33">
        <f>IF($B440="","",Items!$I439)</f>
        <v>26.197500000000002</v>
      </c>
      <c r="G440" s="33" t="str">
        <f t="shared" si="13"/>
        <v/>
      </c>
      <c r="H440" s="85"/>
    </row>
    <row r="441" spans="1:8" hidden="1" x14ac:dyDescent="0.25">
      <c r="A441" s="28" t="str">
        <f>IF(Items!$B440="","",Items!$A440)</f>
        <v>6005572005464</v>
      </c>
      <c r="B441" s="28" t="str">
        <f>IF(Items!$B440="","",Items!$B440)</f>
        <v>Fun N Fresh Mixed Fruit 1L</v>
      </c>
      <c r="C441" s="32">
        <f>IF($B441="","",Items!$G440+SUMIFS(PurQty,PurItem,$B441,PurDate,"&lt;="&amp;$D$2)-SUMIFS(SalQty,SalItem,$B441,SalDate,"&lt;="&amp;$D$2)-SUMIFS(WoQty,WoItem,$B441,WoDate,"&lt;="&amp;$D$2)+SUMIFS(AdjQty,AdjItem,$B441,AdjDate,"&lt;="&amp;$D$2)+SUMIFS(LinVarQty,LinItem,$B441,LinPosted,"YES",LinDate,"&lt;="&amp;$D$2,LinID,"&lt;&gt;"&amp;$B$2))</f>
        <v>30</v>
      </c>
      <c r="D441" s="84"/>
      <c r="E441" s="32" t="str">
        <f t="shared" si="12"/>
        <v/>
      </c>
      <c r="F441" s="33">
        <f>IF($B441="","",Items!$I440)</f>
        <v>17.440000000000001</v>
      </c>
      <c r="G441" s="33" t="str">
        <f t="shared" si="13"/>
        <v/>
      </c>
      <c r="H441" s="85"/>
    </row>
    <row r="442" spans="1:8" hidden="1" x14ac:dyDescent="0.25">
      <c r="A442" s="28" t="str">
        <f>IF(Items!$B441="","",Items!$A441)</f>
        <v>6005572005495</v>
      </c>
      <c r="B442" s="28" t="str">
        <f>IF(Items!$B441="","",Items!$B441)</f>
        <v>Fun N Fresh Orange And Mango 1L</v>
      </c>
      <c r="C442" s="32">
        <f>IF($B442="","",Items!$G441+SUMIFS(PurQty,PurItem,$B442,PurDate,"&lt;="&amp;$D$2)-SUMIFS(SalQty,SalItem,$B442,SalDate,"&lt;="&amp;$D$2)-SUMIFS(WoQty,WoItem,$B442,WoDate,"&lt;="&amp;$D$2)+SUMIFS(AdjQty,AdjItem,$B442,AdjDate,"&lt;="&amp;$D$2)+SUMIFS(LinVarQty,LinItem,$B442,LinPosted,"YES",LinDate,"&lt;="&amp;$D$2,LinID,"&lt;&gt;"&amp;$B$2))</f>
        <v>2</v>
      </c>
      <c r="D442" s="84"/>
      <c r="E442" s="32" t="str">
        <f t="shared" si="12"/>
        <v/>
      </c>
      <c r="F442" s="33">
        <f>IF($B442="","",Items!$I441)</f>
        <v>19.567499999999999</v>
      </c>
      <c r="G442" s="33" t="str">
        <f t="shared" si="13"/>
        <v/>
      </c>
      <c r="H442" s="85"/>
    </row>
    <row r="443" spans="1:8" hidden="1" x14ac:dyDescent="0.25">
      <c r="A443" s="28" t="str">
        <f>IF(Items!$B442="","",Items!$A442)</f>
        <v>6005572005457</v>
      </c>
      <c r="B443" s="28" t="str">
        <f>IF(Items!$B442="","",Items!$B442)</f>
        <v>Fun N Fresh Passion Fruit 1L</v>
      </c>
      <c r="C443" s="32">
        <f>IF($B443="","",Items!$G442+SUMIFS(PurQty,PurItem,$B443,PurDate,"&lt;="&amp;$D$2)-SUMIFS(SalQty,SalItem,$B443,SalDate,"&lt;="&amp;$D$2)-SUMIFS(WoQty,WoItem,$B443,WoDate,"&lt;="&amp;$D$2)+SUMIFS(AdjQty,AdjItem,$B443,AdjDate,"&lt;="&amp;$D$2)+SUMIFS(LinVarQty,LinItem,$B443,LinPosted,"YES",LinDate,"&lt;="&amp;$D$2,LinID,"&lt;&gt;"&amp;$B$2))</f>
        <v>0</v>
      </c>
      <c r="D443" s="84"/>
      <c r="E443" s="32" t="str">
        <f t="shared" si="12"/>
        <v/>
      </c>
      <c r="F443" s="33">
        <f>IF($B443="","",Items!$I442)</f>
        <v>19.567499999999999</v>
      </c>
      <c r="G443" s="33" t="str">
        <f t="shared" si="13"/>
        <v/>
      </c>
      <c r="H443" s="85"/>
    </row>
    <row r="444" spans="1:8" hidden="1" x14ac:dyDescent="0.25">
      <c r="A444" s="28" t="str">
        <f>IF(Items!$B443="","",Items!$A443)</f>
        <v>6005572005471</v>
      </c>
      <c r="B444" s="28" t="str">
        <f>IF(Items!$B443="","",Items!$B443)</f>
        <v>Fun N Fresh Peach N Appricot 1L</v>
      </c>
      <c r="C444" s="32">
        <f>IF($B444="","",Items!$G443+SUMIFS(PurQty,PurItem,$B444,PurDate,"&lt;="&amp;$D$2)-SUMIFS(SalQty,SalItem,$B444,SalDate,"&lt;="&amp;$D$2)-SUMIFS(WoQty,WoItem,$B444,WoDate,"&lt;="&amp;$D$2)+SUMIFS(AdjQty,AdjItem,$B444,AdjDate,"&lt;="&amp;$D$2)+SUMIFS(LinVarQty,LinItem,$B444,LinPosted,"YES",LinDate,"&lt;="&amp;$D$2,LinID,"&lt;&gt;"&amp;$B$2))</f>
        <v>0</v>
      </c>
      <c r="D444" s="84"/>
      <c r="E444" s="32" t="str">
        <f t="shared" si="12"/>
        <v/>
      </c>
      <c r="F444" s="33">
        <f>IF($B444="","",Items!$I443)</f>
        <v>19.567499999999999</v>
      </c>
      <c r="G444" s="33" t="str">
        <f t="shared" si="13"/>
        <v/>
      </c>
      <c r="H444" s="85"/>
    </row>
    <row r="445" spans="1:8" hidden="1" x14ac:dyDescent="0.25">
      <c r="A445" s="28" t="str">
        <f>IF(Items!$B444="","",Items!$A444)</f>
        <v>5061041302091</v>
      </c>
      <c r="B445" s="28" t="str">
        <f>IF(Items!$B444="","",Items!$B444)</f>
        <v>G DAY BANANA</v>
      </c>
      <c r="C445" s="32">
        <f>IF($B445="","",Items!$G444+SUMIFS(PurQty,PurItem,$B445,PurDate,"&lt;="&amp;$D$2)-SUMIFS(SalQty,SalItem,$B445,SalDate,"&lt;="&amp;$D$2)-SUMIFS(WoQty,WoItem,$B445,WoDate,"&lt;="&amp;$D$2)+SUMIFS(AdjQty,AdjItem,$B445,AdjDate,"&lt;="&amp;$D$2)+SUMIFS(LinVarQty,LinItem,$B445,LinPosted,"YES",LinDate,"&lt;="&amp;$D$2,LinID,"&lt;&gt;"&amp;$B$2))</f>
        <v>0</v>
      </c>
      <c r="D445" s="84"/>
      <c r="E445" s="32" t="str">
        <f t="shared" si="12"/>
        <v/>
      </c>
      <c r="F445" s="33">
        <f>IF($B445="","",Items!$I444)</f>
        <v>9.7799999999999994</v>
      </c>
      <c r="G445" s="33" t="str">
        <f t="shared" si="13"/>
        <v/>
      </c>
      <c r="H445" s="85"/>
    </row>
    <row r="446" spans="1:8" hidden="1" x14ac:dyDescent="0.25">
      <c r="A446" s="28" t="str">
        <f>IF(Items!$B445="","",Items!$A445)</f>
        <v>5061041301841</v>
      </c>
      <c r="B446" s="28" t="str">
        <f>IF(Items!$B445="","",Items!$B445)</f>
        <v>G DAY LEMON</v>
      </c>
      <c r="C446" s="32">
        <f>IF($B446="","",Items!$G445+SUMIFS(PurQty,PurItem,$B446,PurDate,"&lt;="&amp;$D$2)-SUMIFS(SalQty,SalItem,$B446,SalDate,"&lt;="&amp;$D$2)-SUMIFS(WoQty,WoItem,$B446,WoDate,"&lt;="&amp;$D$2)+SUMIFS(AdjQty,AdjItem,$B446,AdjDate,"&lt;="&amp;$D$2)+SUMIFS(LinVarQty,LinItem,$B446,LinPosted,"YES",LinDate,"&lt;="&amp;$D$2,LinID,"&lt;&gt;"&amp;$B$2))</f>
        <v>0</v>
      </c>
      <c r="D446" s="84"/>
      <c r="E446" s="32" t="str">
        <f t="shared" si="12"/>
        <v/>
      </c>
      <c r="F446" s="33">
        <f>IF($B446="","",Items!$I445)</f>
        <v>9.7799999999999994</v>
      </c>
      <c r="G446" s="33" t="str">
        <f t="shared" si="13"/>
        <v/>
      </c>
      <c r="H446" s="85"/>
    </row>
    <row r="447" spans="1:8" hidden="1" x14ac:dyDescent="0.25">
      <c r="A447" s="28" t="str">
        <f>IF(Items!$B446="","",Items!$A446)</f>
        <v>5061041301834</v>
      </c>
      <c r="B447" s="28" t="str">
        <f>IF(Items!$B446="","",Items!$B446)</f>
        <v>G DAY VANILLA</v>
      </c>
      <c r="C447" s="32">
        <f>IF($B447="","",Items!$G446+SUMIFS(PurQty,PurItem,$B447,PurDate,"&lt;="&amp;$D$2)-SUMIFS(SalQty,SalItem,$B447,SalDate,"&lt;="&amp;$D$2)-SUMIFS(WoQty,WoItem,$B447,WoDate,"&lt;="&amp;$D$2)+SUMIFS(AdjQty,AdjItem,$B447,AdjDate,"&lt;="&amp;$D$2)+SUMIFS(LinVarQty,LinItem,$B447,LinPosted,"YES",LinDate,"&lt;="&amp;$D$2,LinID,"&lt;&gt;"&amp;$B$2))</f>
        <v>0</v>
      </c>
      <c r="D447" s="84"/>
      <c r="E447" s="32" t="str">
        <f t="shared" si="12"/>
        <v/>
      </c>
      <c r="F447" s="33">
        <f>IF($B447="","",Items!$I446)</f>
        <v>9.7799999999999994</v>
      </c>
      <c r="G447" s="33" t="str">
        <f t="shared" si="13"/>
        <v/>
      </c>
      <c r="H447" s="85"/>
    </row>
    <row r="448" spans="1:8" hidden="1" x14ac:dyDescent="0.25">
      <c r="A448" s="28" t="str">
        <f>IF(Items!$B447="","",Items!$A447)</f>
        <v>6005964100685</v>
      </c>
      <c r="B448" s="28" t="str">
        <f>IF(Items!$B447="","",Items!$B447)</f>
        <v>Gaiety Sweets</v>
      </c>
      <c r="C448" s="32">
        <f>IF($B448="","",Items!$G447+SUMIFS(PurQty,PurItem,$B448,PurDate,"&lt;="&amp;$D$2)-SUMIFS(SalQty,SalItem,$B448,SalDate,"&lt;="&amp;$D$2)-SUMIFS(WoQty,WoItem,$B448,WoDate,"&lt;="&amp;$D$2)+SUMIFS(AdjQty,AdjItem,$B448,AdjDate,"&lt;="&amp;$D$2)+SUMIFS(LinVarQty,LinItem,$B448,LinPosted,"YES",LinDate,"&lt;="&amp;$D$2,LinID,"&lt;&gt;"&amp;$B$2))</f>
        <v>0</v>
      </c>
      <c r="D448" s="84"/>
      <c r="E448" s="32" t="str">
        <f t="shared" si="12"/>
        <v/>
      </c>
      <c r="F448" s="33">
        <f>IF($B448="","",Items!$I447)</f>
        <v>9.7799999999999994</v>
      </c>
      <c r="G448" s="33" t="str">
        <f t="shared" si="13"/>
        <v/>
      </c>
      <c r="H448" s="85"/>
    </row>
    <row r="449" spans="1:8" hidden="1" x14ac:dyDescent="0.25">
      <c r="A449" s="28" t="str">
        <f>IF(Items!$B448="","",Items!$A448)</f>
        <v>25636</v>
      </c>
      <c r="B449" s="28" t="str">
        <f>IF(Items!$B448="","",Items!$B448)</f>
        <v>GANZIM 5L</v>
      </c>
      <c r="C449" s="32">
        <f>IF($B449="","",Items!$G448+SUMIFS(PurQty,PurItem,$B449,PurDate,"&lt;="&amp;$D$2)-SUMIFS(SalQty,SalItem,$B449,SalDate,"&lt;="&amp;$D$2)-SUMIFS(WoQty,WoItem,$B449,WoDate,"&lt;="&amp;$D$2)+SUMIFS(AdjQty,AdjItem,$B449,AdjDate,"&lt;="&amp;$D$2)+SUMIFS(LinVarQty,LinItem,$B449,LinPosted,"YES",LinDate,"&lt;="&amp;$D$2,LinID,"&lt;&gt;"&amp;$B$2))</f>
        <v>0</v>
      </c>
      <c r="D449" s="84"/>
      <c r="E449" s="32" t="str">
        <f t="shared" si="12"/>
        <v/>
      </c>
      <c r="F449" s="33">
        <f>IF($B449="","",Items!$I448)</f>
        <v>22.725000000000001</v>
      </c>
      <c r="G449" s="33" t="str">
        <f t="shared" si="13"/>
        <v/>
      </c>
      <c r="H449" s="85"/>
    </row>
    <row r="450" spans="1:8" hidden="1" x14ac:dyDescent="0.25">
      <c r="A450" s="28" t="str">
        <f>IF(Items!$B449="","",Items!$A449)</f>
        <v>2638659853784</v>
      </c>
      <c r="B450" s="28" t="str">
        <f>IF(Items!$B449="","",Items!$B449)</f>
        <v>Garfunkels Polony</v>
      </c>
      <c r="C450" s="32">
        <f>IF($B450="","",Items!$G449+SUMIFS(PurQty,PurItem,$B450,PurDate,"&lt;="&amp;$D$2)-SUMIFS(SalQty,SalItem,$B450,SalDate,"&lt;="&amp;$D$2)-SUMIFS(WoQty,WoItem,$B450,WoDate,"&lt;="&amp;$D$2)+SUMIFS(AdjQty,AdjItem,$B450,AdjDate,"&lt;="&amp;$D$2)+SUMIFS(LinVarQty,LinItem,$B450,LinPosted,"YES",LinDate,"&lt;="&amp;$D$2,LinID,"&lt;&gt;"&amp;$B$2))</f>
        <v>0</v>
      </c>
      <c r="D450" s="84"/>
      <c r="E450" s="32" t="str">
        <f t="shared" si="12"/>
        <v/>
      </c>
      <c r="F450" s="33">
        <f>IF($B450="","",Items!$I449)</f>
        <v>16.305</v>
      </c>
      <c r="G450" s="33" t="str">
        <f t="shared" si="13"/>
        <v/>
      </c>
      <c r="H450" s="85"/>
    </row>
    <row r="451" spans="1:8" hidden="1" x14ac:dyDescent="0.25">
      <c r="A451" s="28" t="str">
        <f>IF(Items!$B450="","",Items!$A450)</f>
        <v>6162006603914</v>
      </c>
      <c r="B451" s="28" t="str">
        <f>IF(Items!$B450="","",Items!$B450)</f>
        <v>Geisha 250g</v>
      </c>
      <c r="C451" s="32">
        <f>IF($B451="","",Items!$G450+SUMIFS(PurQty,PurItem,$B451,PurDate,"&lt;="&amp;$D$2)-SUMIFS(SalQty,SalItem,$B451,SalDate,"&lt;="&amp;$D$2)-SUMIFS(WoQty,WoItem,$B451,WoDate,"&lt;="&amp;$D$2)+SUMIFS(AdjQty,AdjItem,$B451,AdjDate,"&lt;="&amp;$D$2)+SUMIFS(LinVarQty,LinItem,$B451,LinPosted,"YES",LinDate,"&lt;="&amp;$D$2,LinID,"&lt;&gt;"&amp;$B$2))</f>
        <v>0</v>
      </c>
      <c r="D451" s="84"/>
      <c r="E451" s="32" t="str">
        <f t="shared" si="12"/>
        <v/>
      </c>
      <c r="F451" s="33">
        <f>IF($B451="","",Items!$I450)</f>
        <v>13.0425</v>
      </c>
      <c r="G451" s="33" t="str">
        <f t="shared" si="13"/>
        <v/>
      </c>
      <c r="H451" s="85"/>
    </row>
    <row r="452" spans="1:8" hidden="1" x14ac:dyDescent="0.25">
      <c r="A452" s="28" t="str">
        <f>IF(Items!$B451="","",Items!$A451)</f>
        <v>6162006603907</v>
      </c>
      <c r="B452" s="28" t="str">
        <f>IF(Items!$B451="","",Items!$B451)</f>
        <v>GEISHA Pink 225G</v>
      </c>
      <c r="C452" s="32">
        <f>IF($B452="","",Items!$G451+SUMIFS(PurQty,PurItem,$B452,PurDate,"&lt;="&amp;$D$2)-SUMIFS(SalQty,SalItem,$B452,SalDate,"&lt;="&amp;$D$2)-SUMIFS(WoQty,WoItem,$B452,WoDate,"&lt;="&amp;$D$2)+SUMIFS(AdjQty,AdjItem,$B452,AdjDate,"&lt;="&amp;$D$2)+SUMIFS(LinVarQty,LinItem,$B452,LinPosted,"YES",LinDate,"&lt;="&amp;$D$2,LinID,"&lt;&gt;"&amp;$B$2))</f>
        <v>0</v>
      </c>
      <c r="D452" s="84"/>
      <c r="E452" s="32" t="str">
        <f t="shared" si="12"/>
        <v/>
      </c>
      <c r="F452" s="33">
        <f>IF($B452="","",Items!$I451)</f>
        <v>16.305</v>
      </c>
      <c r="G452" s="33" t="str">
        <f t="shared" si="13"/>
        <v/>
      </c>
      <c r="H452" s="85"/>
    </row>
    <row r="453" spans="1:8" hidden="1" x14ac:dyDescent="0.25">
      <c r="A453" s="28" t="str">
        <f>IF(Items!$B452="","",Items!$A452)</f>
        <v>6162006603891</v>
      </c>
      <c r="B453" s="28" t="str">
        <f>IF(Items!$B452="","",Items!$B452)</f>
        <v>GEISHA Strong And Lasting 225G</v>
      </c>
      <c r="C453" s="32">
        <f>IF($B453="","",Items!$G452+SUMIFS(PurQty,PurItem,$B453,PurDate,"&lt;="&amp;$D$2)-SUMIFS(SalQty,SalItem,$B453,SalDate,"&lt;="&amp;$D$2)-SUMIFS(WoQty,WoItem,$B453,WoDate,"&lt;="&amp;$D$2)+SUMIFS(AdjQty,AdjItem,$B453,AdjDate,"&lt;="&amp;$D$2)+SUMIFS(LinVarQty,LinItem,$B453,LinPosted,"YES",LinDate,"&lt;="&amp;$D$2,LinID,"&lt;&gt;"&amp;$B$2))</f>
        <v>0</v>
      </c>
      <c r="D453" s="84"/>
      <c r="E453" s="32" t="str">
        <f t="shared" si="12"/>
        <v/>
      </c>
      <c r="F453" s="33">
        <f>IF($B453="","",Items!$I452)</f>
        <v>13.0425</v>
      </c>
      <c r="G453" s="33" t="str">
        <f t="shared" si="13"/>
        <v/>
      </c>
      <c r="H453" s="85"/>
    </row>
    <row r="454" spans="1:8" hidden="1" x14ac:dyDescent="0.25">
      <c r="A454" s="28" t="str">
        <f>IF(Items!$B453="","",Items!$A453)</f>
        <v>6004077000004</v>
      </c>
      <c r="B454" s="28" t="str">
        <f>IF(Items!$B453="","",Items!$B453)</f>
        <v>Gentle Magic Cream Jah 100ml</v>
      </c>
      <c r="C454" s="32">
        <f>IF($B454="","",Items!$G453+SUMIFS(PurQty,PurItem,$B454,PurDate,"&lt;="&amp;$D$2)-SUMIFS(SalQty,SalItem,$B454,SalDate,"&lt;="&amp;$D$2)-SUMIFS(WoQty,WoItem,$B454,WoDate,"&lt;="&amp;$D$2)+SUMIFS(AdjQty,AdjItem,$B454,AdjDate,"&lt;="&amp;$D$2)+SUMIFS(LinVarQty,LinItem,$B454,LinPosted,"YES",LinDate,"&lt;="&amp;$D$2,LinID,"&lt;&gt;"&amp;$B$2))</f>
        <v>0</v>
      </c>
      <c r="D454" s="84"/>
      <c r="E454" s="32" t="str">
        <f t="shared" ref="E454:E517" si="14">IF(OR($B454="",$D454=""),"",$D454-$C454)</f>
        <v/>
      </c>
      <c r="F454" s="33">
        <f>IF($B454="","",Items!$I453)</f>
        <v>19.649999999999999</v>
      </c>
      <c r="G454" s="33" t="str">
        <f t="shared" ref="G454:G517" si="15">IF($E454="","",$E454*$F454)</f>
        <v/>
      </c>
      <c r="H454" s="85"/>
    </row>
    <row r="455" spans="1:8" hidden="1" x14ac:dyDescent="0.25">
      <c r="A455" s="28" t="str">
        <f>IF(Items!$B454="","",Items!$A454)</f>
        <v>6004077102012</v>
      </c>
      <c r="B455" s="28" t="str">
        <f>IF(Items!$B454="","",Items!$B454)</f>
        <v>Gentle Magic Lotion 125ml</v>
      </c>
      <c r="C455" s="32">
        <f>IF($B455="","",Items!$G454+SUMIFS(PurQty,PurItem,$B455,PurDate,"&lt;="&amp;$D$2)-SUMIFS(SalQty,SalItem,$B455,SalDate,"&lt;="&amp;$D$2)-SUMIFS(WoQty,WoItem,$B455,WoDate,"&lt;="&amp;$D$2)+SUMIFS(AdjQty,AdjItem,$B455,AdjDate,"&lt;="&amp;$D$2)+SUMIFS(LinVarQty,LinItem,$B455,LinPosted,"YES",LinDate,"&lt;="&amp;$D$2,LinID,"&lt;&gt;"&amp;$B$2))</f>
        <v>0</v>
      </c>
      <c r="D455" s="84"/>
      <c r="E455" s="32" t="str">
        <f t="shared" si="14"/>
        <v/>
      </c>
      <c r="F455" s="33">
        <f>IF($B455="","",Items!$I454)</f>
        <v>19.649999999999999</v>
      </c>
      <c r="G455" s="33" t="str">
        <f t="shared" si="15"/>
        <v/>
      </c>
      <c r="H455" s="85"/>
    </row>
    <row r="456" spans="1:8" hidden="1" x14ac:dyDescent="0.25">
      <c r="A456" s="28" t="str">
        <f>IF(Items!$B455="","",Items!$A455)</f>
        <v>6001017002555</v>
      </c>
      <c r="B456" s="28" t="str">
        <f>IF(Items!$B455="","",Items!$B455)</f>
        <v>Gillete Razor Bldes</v>
      </c>
      <c r="C456" s="32">
        <f>IF($B456="","",Items!$G455+SUMIFS(PurQty,PurItem,$B456,PurDate,"&lt;="&amp;$D$2)-SUMIFS(SalQty,SalItem,$B456,SalDate,"&lt;="&amp;$D$2)-SUMIFS(WoQty,WoItem,$B456,WoDate,"&lt;="&amp;$D$2)+SUMIFS(AdjQty,AdjItem,$B456,AdjDate,"&lt;="&amp;$D$2)+SUMIFS(LinVarQty,LinItem,$B456,LinPosted,"YES",LinDate,"&lt;="&amp;$D$2,LinID,"&lt;&gt;"&amp;$B$2))</f>
        <v>0</v>
      </c>
      <c r="D456" s="84"/>
      <c r="E456" s="32" t="str">
        <f t="shared" si="14"/>
        <v/>
      </c>
      <c r="F456" s="33">
        <f>IF($B456="","",Items!$I455)</f>
        <v>3.915</v>
      </c>
      <c r="G456" s="33" t="str">
        <f t="shared" si="15"/>
        <v/>
      </c>
      <c r="H456" s="85"/>
    </row>
    <row r="457" spans="1:8" hidden="1" x14ac:dyDescent="0.25">
      <c r="A457" s="28" t="str">
        <f>IF(Items!$B456="","",Items!$A456)</f>
        <v>7393560010170</v>
      </c>
      <c r="B457" s="28" t="str">
        <f>IF(Items!$B456="","",Items!$B456)</f>
        <v>Gillette Razor Blade</v>
      </c>
      <c r="C457" s="32">
        <f>IF($B457="","",Items!$G456+SUMIFS(PurQty,PurItem,$B457,PurDate,"&lt;="&amp;$D$2)-SUMIFS(SalQty,SalItem,$B457,SalDate,"&lt;="&amp;$D$2)-SUMIFS(WoQty,WoItem,$B457,WoDate,"&lt;="&amp;$D$2)+SUMIFS(AdjQty,AdjItem,$B457,AdjDate,"&lt;="&amp;$D$2)+SUMIFS(LinVarQty,LinItem,$B457,LinPosted,"YES",LinDate,"&lt;="&amp;$D$2,LinID,"&lt;&gt;"&amp;$B$2))</f>
        <v>0</v>
      </c>
      <c r="D457" s="84"/>
      <c r="E457" s="32" t="str">
        <f t="shared" si="14"/>
        <v/>
      </c>
      <c r="F457" s="33">
        <f>IF($B457="","",Items!$I456)</f>
        <v>2.61</v>
      </c>
      <c r="G457" s="33" t="str">
        <f t="shared" si="15"/>
        <v/>
      </c>
      <c r="H457" s="85"/>
    </row>
    <row r="458" spans="1:8" hidden="1" x14ac:dyDescent="0.25">
      <c r="A458" s="28" t="str">
        <f>IF(Items!$B457="","",Items!$A457)</f>
        <v>3014260287061</v>
      </c>
      <c r="B458" s="28" t="str">
        <f>IF(Items!$B457="","",Items!$B457)</f>
        <v>Gillette Shaving Sticks</v>
      </c>
      <c r="C458" s="32">
        <f>IF($B458="","",Items!$G457+SUMIFS(PurQty,PurItem,$B458,PurDate,"&lt;="&amp;$D$2)-SUMIFS(SalQty,SalItem,$B458,SalDate,"&lt;="&amp;$D$2)-SUMIFS(WoQty,WoItem,$B458,WoDate,"&lt;="&amp;$D$2)+SUMIFS(AdjQty,AdjItem,$B458,AdjDate,"&lt;="&amp;$D$2)+SUMIFS(LinVarQty,LinItem,$B458,LinPosted,"YES",LinDate,"&lt;="&amp;$D$2,LinID,"&lt;&gt;"&amp;$B$2))</f>
        <v>0</v>
      </c>
      <c r="D458" s="84"/>
      <c r="E458" s="32" t="str">
        <f t="shared" si="14"/>
        <v/>
      </c>
      <c r="F458" s="33">
        <f>IF($B458="","",Items!$I457)</f>
        <v>6.5250000000000004</v>
      </c>
      <c r="G458" s="33" t="str">
        <f t="shared" si="15"/>
        <v/>
      </c>
      <c r="H458" s="85"/>
    </row>
    <row r="459" spans="1:8" hidden="1" x14ac:dyDescent="0.25">
      <c r="A459" s="28" t="str">
        <f>IF(Items!$B458="","",Items!$A458)</f>
        <v>5449000046598</v>
      </c>
      <c r="B459" s="28" t="str">
        <f>IF(Items!$B458="","",Items!$B458)</f>
        <v>Ginger Ale 200ml</v>
      </c>
      <c r="C459" s="32">
        <f>IF($B459="","",Items!$G458+SUMIFS(PurQty,PurItem,$B459,PurDate,"&lt;="&amp;$D$2)-SUMIFS(SalQty,SalItem,$B459,SalDate,"&lt;="&amp;$D$2)-SUMIFS(WoQty,WoItem,$B459,WoDate,"&lt;="&amp;$D$2)+SUMIFS(AdjQty,AdjItem,$B459,AdjDate,"&lt;="&amp;$D$2)+SUMIFS(LinVarQty,LinItem,$B459,LinPosted,"YES",LinDate,"&lt;="&amp;$D$2,LinID,"&lt;&gt;"&amp;$B$2))</f>
        <v>0</v>
      </c>
      <c r="D459" s="84"/>
      <c r="E459" s="32" t="str">
        <f t="shared" si="14"/>
        <v/>
      </c>
      <c r="F459" s="33">
        <f>IF($B459="","",Items!$I458)</f>
        <v>9.7799999999999994</v>
      </c>
      <c r="G459" s="33" t="str">
        <f t="shared" si="15"/>
        <v/>
      </c>
      <c r="H459" s="85"/>
    </row>
    <row r="460" spans="1:8" hidden="1" x14ac:dyDescent="0.25">
      <c r="A460" s="28" t="str">
        <f>IF(Items!$B459="","",Items!$A459)</f>
        <v>6007265001913</v>
      </c>
      <c r="B460" s="28" t="str">
        <f>IF(Items!$B459="","",Items!$B459)</f>
        <v>Ginger Biscuits 200g</v>
      </c>
      <c r="C460" s="32">
        <f>IF($B460="","",Items!$G459+SUMIFS(PurQty,PurItem,$B460,PurDate,"&lt;="&amp;$D$2)-SUMIFS(SalQty,SalItem,$B460,SalDate,"&lt;="&amp;$D$2)-SUMIFS(WoQty,WoItem,$B460,WoDate,"&lt;="&amp;$D$2)+SUMIFS(AdjQty,AdjItem,$B460,AdjDate,"&lt;="&amp;$D$2)+SUMIFS(LinVarQty,LinItem,$B460,LinPosted,"YES",LinDate,"&lt;="&amp;$D$2,LinID,"&lt;&gt;"&amp;$B$2))</f>
        <v>0</v>
      </c>
      <c r="D460" s="84"/>
      <c r="E460" s="32" t="str">
        <f t="shared" si="14"/>
        <v/>
      </c>
      <c r="F460" s="33">
        <f>IF($B460="","",Items!$I459)</f>
        <v>16.305</v>
      </c>
      <c r="G460" s="33" t="str">
        <f t="shared" si="15"/>
        <v/>
      </c>
      <c r="H460" s="85"/>
    </row>
    <row r="461" spans="1:8" hidden="1" x14ac:dyDescent="0.25">
      <c r="A461" s="28" t="str">
        <f>IF(Items!$B460="","",Items!$A460)</f>
        <v>7158008098147</v>
      </c>
      <c r="B461" s="28" t="str">
        <f>IF(Items!$B460="","",Items!$B460)</f>
        <v>Ginger Quality 350ml</v>
      </c>
      <c r="C461" s="32">
        <f>IF($B461="","",Items!$G460+SUMIFS(PurQty,PurItem,$B461,PurDate,"&lt;="&amp;$D$2)-SUMIFS(SalQty,SalItem,$B461,SalDate,"&lt;="&amp;$D$2)-SUMIFS(WoQty,WoItem,$B461,WoDate,"&lt;="&amp;$D$2)+SUMIFS(AdjQty,AdjItem,$B461,AdjDate,"&lt;="&amp;$D$2)+SUMIFS(LinVarQty,LinItem,$B461,LinPosted,"YES",LinDate,"&lt;="&amp;$D$2,LinID,"&lt;&gt;"&amp;$B$2))</f>
        <v>0</v>
      </c>
      <c r="D461" s="84"/>
      <c r="E461" s="32" t="str">
        <f t="shared" si="14"/>
        <v/>
      </c>
      <c r="F461" s="33">
        <f>IF($B461="","",Items!$I460)</f>
        <v>9.7799999999999994</v>
      </c>
      <c r="G461" s="33" t="str">
        <f t="shared" si="15"/>
        <v/>
      </c>
      <c r="H461" s="85"/>
    </row>
    <row r="462" spans="1:8" hidden="1" x14ac:dyDescent="0.25">
      <c r="A462" s="28" t="str">
        <f>IF(Items!$B461="","",Items!$A461)</f>
        <v>5449000061478</v>
      </c>
      <c r="B462" s="28" t="str">
        <f>IF(Items!$B461="","",Items!$B461)</f>
        <v>GINGERALE 330ML</v>
      </c>
      <c r="C462" s="32">
        <f>IF($B462="","",Items!$G461+SUMIFS(PurQty,PurItem,$B462,PurDate,"&lt;="&amp;$D$2)-SUMIFS(SalQty,SalItem,$B462,SalDate,"&lt;="&amp;$D$2)-SUMIFS(WoQty,WoItem,$B462,WoDate,"&lt;="&amp;$D$2)+SUMIFS(AdjQty,AdjItem,$B462,AdjDate,"&lt;="&amp;$D$2)+SUMIFS(LinVarQty,LinItem,$B462,LinPosted,"YES",LinDate,"&lt;="&amp;$D$2,LinID,"&lt;&gt;"&amp;$B$2))</f>
        <v>0</v>
      </c>
      <c r="D462" s="84"/>
      <c r="E462" s="32" t="str">
        <f t="shared" si="14"/>
        <v/>
      </c>
      <c r="F462" s="33">
        <f>IF($B462="","",Items!$I461)</f>
        <v>13.0425</v>
      </c>
      <c r="G462" s="33" t="str">
        <f t="shared" si="15"/>
        <v/>
      </c>
      <c r="H462" s="85"/>
    </row>
    <row r="463" spans="1:8" hidden="1" x14ac:dyDescent="0.25">
      <c r="A463" s="28" t="str">
        <f>IF(Items!$B462="","",Items!$A462)</f>
        <v>6001298000738</v>
      </c>
      <c r="B463" s="28" t="str">
        <f>IF(Items!$B462="","",Items!$B462)</f>
        <v>Glade Blooming Cherry 180ml</v>
      </c>
      <c r="C463" s="32">
        <f>IF($B463="","",Items!$G462+SUMIFS(PurQty,PurItem,$B463,PurDate,"&lt;="&amp;$D$2)-SUMIFS(SalQty,SalItem,$B463,SalDate,"&lt;="&amp;$D$2)-SUMIFS(WoQty,WoItem,$B463,WoDate,"&lt;="&amp;$D$2)+SUMIFS(AdjQty,AdjItem,$B463,AdjDate,"&lt;="&amp;$D$2)+SUMIFS(LinVarQty,LinItem,$B463,LinPosted,"YES",LinDate,"&lt;="&amp;$D$2,LinID,"&lt;&gt;"&amp;$B$2))</f>
        <v>0</v>
      </c>
      <c r="D463" s="84"/>
      <c r="E463" s="32" t="str">
        <f t="shared" si="14"/>
        <v/>
      </c>
      <c r="F463" s="33">
        <f>IF($B463="","",Items!$I462)</f>
        <v>22.822500000000002</v>
      </c>
      <c r="G463" s="33" t="str">
        <f t="shared" si="15"/>
        <v/>
      </c>
      <c r="H463" s="85"/>
    </row>
    <row r="464" spans="1:8" hidden="1" x14ac:dyDescent="0.25">
      <c r="A464" s="28" t="str">
        <f>IF(Items!$B463="","",Items!$A463)</f>
        <v>6001298001117</v>
      </c>
      <c r="B464" s="28" t="str">
        <f>IF(Items!$B463="","",Items!$B463)</f>
        <v>Glade Elegant Amber 180ml</v>
      </c>
      <c r="C464" s="32">
        <f>IF($B464="","",Items!$G463+SUMIFS(PurQty,PurItem,$B464,PurDate,"&lt;="&amp;$D$2)-SUMIFS(SalQty,SalItem,$B464,SalDate,"&lt;="&amp;$D$2)-SUMIFS(WoQty,WoItem,$B464,WoDate,"&lt;="&amp;$D$2)+SUMIFS(AdjQty,AdjItem,$B464,AdjDate,"&lt;="&amp;$D$2)+SUMIFS(LinVarQty,LinItem,$B464,LinPosted,"YES",LinDate,"&lt;="&amp;$D$2,LinID,"&lt;&gt;"&amp;$B$2))</f>
        <v>0</v>
      </c>
      <c r="D464" s="84"/>
      <c r="E464" s="32" t="str">
        <f t="shared" si="14"/>
        <v/>
      </c>
      <c r="F464" s="33">
        <f>IF($B464="","",Items!$I463)</f>
        <v>22.822500000000002</v>
      </c>
      <c r="G464" s="33" t="str">
        <f t="shared" si="15"/>
        <v/>
      </c>
      <c r="H464" s="85"/>
    </row>
    <row r="465" spans="1:8" hidden="1" x14ac:dyDescent="0.25">
      <c r="A465" s="28" t="str">
        <f>IF(Items!$B464="","",Items!$A464)</f>
        <v>6001298987114</v>
      </c>
      <c r="B465" s="28" t="str">
        <f>IF(Items!$B464="","",Items!$B464)</f>
        <v>Glade Ocean Escape180ml</v>
      </c>
      <c r="C465" s="32">
        <f>IF($B465="","",Items!$G464+SUMIFS(PurQty,PurItem,$B465,PurDate,"&lt;="&amp;$D$2)-SUMIFS(SalQty,SalItem,$B465,SalDate,"&lt;="&amp;$D$2)-SUMIFS(WoQty,WoItem,$B465,WoDate,"&lt;="&amp;$D$2)+SUMIFS(AdjQty,AdjItem,$B465,AdjDate,"&lt;="&amp;$D$2)+SUMIFS(LinVarQty,LinItem,$B465,LinPosted,"YES",LinDate,"&lt;="&amp;$D$2,LinID,"&lt;&gt;"&amp;$B$2))</f>
        <v>0</v>
      </c>
      <c r="D465" s="84"/>
      <c r="E465" s="32" t="str">
        <f t="shared" si="14"/>
        <v/>
      </c>
      <c r="F465" s="33">
        <f>IF($B465="","",Items!$I464)</f>
        <v>22.822500000000002</v>
      </c>
      <c r="G465" s="33" t="str">
        <f t="shared" si="15"/>
        <v/>
      </c>
      <c r="H465" s="85"/>
    </row>
    <row r="466" spans="1:8" hidden="1" x14ac:dyDescent="0.25">
      <c r="A466" s="28" t="str">
        <f>IF(Items!$B465="","",Items!$A465)</f>
        <v>6001298701772</v>
      </c>
      <c r="B466" s="28" t="str">
        <f>IF(Items!$B465="","",Items!$B465)</f>
        <v>Glade Sheer Vannila Embrace 180ml</v>
      </c>
      <c r="C466" s="32">
        <f>IF($B466="","",Items!$G465+SUMIFS(PurQty,PurItem,$B466,PurDate,"&lt;="&amp;$D$2)-SUMIFS(SalQty,SalItem,$B466,SalDate,"&lt;="&amp;$D$2)-SUMIFS(WoQty,WoItem,$B466,WoDate,"&lt;="&amp;$D$2)+SUMIFS(AdjQty,AdjItem,$B466,AdjDate,"&lt;="&amp;$D$2)+SUMIFS(LinVarQty,LinItem,$B466,LinPosted,"YES",LinDate,"&lt;="&amp;$D$2,LinID,"&lt;&gt;"&amp;$B$2))</f>
        <v>0</v>
      </c>
      <c r="D466" s="84"/>
      <c r="E466" s="32" t="str">
        <f t="shared" si="14"/>
        <v/>
      </c>
      <c r="F466" s="33">
        <f>IF($B466="","",Items!$I465)</f>
        <v>19.567499999999999</v>
      </c>
      <c r="G466" s="33" t="str">
        <f t="shared" si="15"/>
        <v/>
      </c>
      <c r="H466" s="85"/>
    </row>
    <row r="467" spans="1:8" hidden="1" x14ac:dyDescent="0.25">
      <c r="A467" s="28" t="str">
        <f>IF(Items!$B466="","",Items!$A466)</f>
        <v>0703625805806</v>
      </c>
      <c r="B467" s="28" t="str">
        <f>IF(Items!$B466="","",Items!$B466)</f>
        <v>Gloria Cookies 1kg</v>
      </c>
      <c r="C467" s="32">
        <f>IF($B467="","",Items!$G466+SUMIFS(PurQty,PurItem,$B467,PurDate,"&lt;="&amp;$D$2)-SUMIFS(SalQty,SalItem,$B467,SalDate,"&lt;="&amp;$D$2)-SUMIFS(WoQty,WoItem,$B467,WoDate,"&lt;="&amp;$D$2)+SUMIFS(AdjQty,AdjItem,$B467,AdjDate,"&lt;="&amp;$D$2)+SUMIFS(LinVarQty,LinItem,$B467,LinPosted,"YES",LinDate,"&lt;="&amp;$D$2,LinID,"&lt;&gt;"&amp;$B$2))</f>
        <v>0</v>
      </c>
      <c r="D467" s="84"/>
      <c r="E467" s="32" t="str">
        <f t="shared" si="14"/>
        <v/>
      </c>
      <c r="F467" s="33">
        <f>IF($B467="","",Items!$I466)</f>
        <v>32.61</v>
      </c>
      <c r="G467" s="33" t="str">
        <f t="shared" si="15"/>
        <v/>
      </c>
      <c r="H467" s="85"/>
    </row>
    <row r="468" spans="1:8" hidden="1" x14ac:dyDescent="0.25">
      <c r="A468" s="28" t="str">
        <f>IF(Items!$B467="","",Items!$A467)</f>
        <v>0703625806797</v>
      </c>
      <c r="B468" s="28" t="str">
        <f>IF(Items!$B467="","",Items!$B467)</f>
        <v>Gloria Munchies  Biscuits150g</v>
      </c>
      <c r="C468" s="32">
        <f>IF($B468="","",Items!$G467+SUMIFS(PurQty,PurItem,$B468,PurDate,"&lt;="&amp;$D$2)-SUMIFS(SalQty,SalItem,$B468,SalDate,"&lt;="&amp;$D$2)-SUMIFS(WoQty,WoItem,$B468,WoDate,"&lt;="&amp;$D$2)+SUMIFS(AdjQty,AdjItem,$B468,AdjDate,"&lt;="&amp;$D$2)+SUMIFS(LinVarQty,LinItem,$B468,LinPosted,"YES",LinDate,"&lt;="&amp;$D$2,LinID,"&lt;&gt;"&amp;$B$2))</f>
        <v>1</v>
      </c>
      <c r="D468" s="84"/>
      <c r="E468" s="32" t="str">
        <f t="shared" si="14"/>
        <v/>
      </c>
      <c r="F468" s="33">
        <f>IF($B468="","",Items!$I467)</f>
        <v>12.99</v>
      </c>
      <c r="G468" s="33" t="str">
        <f t="shared" si="15"/>
        <v/>
      </c>
      <c r="H468" s="85"/>
    </row>
    <row r="469" spans="1:8" hidden="1" x14ac:dyDescent="0.25">
      <c r="A469" s="28" t="str">
        <f>IF(Items!$B468="","",Items!$A468)</f>
        <v>6007421000217</v>
      </c>
      <c r="B469" s="28" t="str">
        <f>IF(Items!$B468="","",Items!$B468)</f>
        <v>Gloria S/Rasing Flour 2kg</v>
      </c>
      <c r="C469" s="32">
        <f>IF($B469="","",Items!$G468+SUMIFS(PurQty,PurItem,$B469,PurDate,"&lt;="&amp;$D$2)-SUMIFS(SalQty,SalItem,$B469,SalDate,"&lt;="&amp;$D$2)-SUMIFS(WoQty,WoItem,$B469,WoDate,"&lt;="&amp;$D$2)+SUMIFS(AdjQty,AdjItem,$B469,AdjDate,"&lt;="&amp;$D$2)+SUMIFS(LinVarQty,LinItem,$B469,LinPosted,"YES",LinDate,"&lt;="&amp;$D$2,LinID,"&lt;&gt;"&amp;$B$2))</f>
        <v>0</v>
      </c>
      <c r="D469" s="84"/>
      <c r="E469" s="32" t="str">
        <f t="shared" si="14"/>
        <v/>
      </c>
      <c r="F469" s="33">
        <f>IF($B469="","",Items!$I468)</f>
        <v>37.5</v>
      </c>
      <c r="G469" s="33" t="str">
        <f t="shared" si="15"/>
        <v/>
      </c>
      <c r="H469" s="85"/>
    </row>
    <row r="470" spans="1:8" hidden="1" x14ac:dyDescent="0.25">
      <c r="A470" s="28" t="str">
        <f>IF(Items!$B469="","",Items!$A469)</f>
        <v>6009658410043</v>
      </c>
      <c r="B470" s="28" t="str">
        <f>IF(Items!$B469="","",Items!$B469)</f>
        <v>Gold Remington Blue</v>
      </c>
      <c r="C470" s="32">
        <f>IF($B470="","",Items!$G469+SUMIFS(PurQty,PurItem,$B470,PurDate,"&lt;="&amp;$D$2)-SUMIFS(SalQty,SalItem,$B470,SalDate,"&lt;="&amp;$D$2)-SUMIFS(WoQty,WoItem,$B470,WoDate,"&lt;="&amp;$D$2)+SUMIFS(AdjQty,AdjItem,$B470,AdjDate,"&lt;="&amp;$D$2)+SUMIFS(LinVarQty,LinItem,$B470,LinPosted,"YES",LinDate,"&lt;="&amp;$D$2,LinID,"&lt;&gt;"&amp;$B$2))</f>
        <v>0</v>
      </c>
      <c r="D470" s="84"/>
      <c r="E470" s="32" t="str">
        <f t="shared" si="14"/>
        <v/>
      </c>
      <c r="F470" s="33">
        <f>IF($B470="","",Items!$I469)</f>
        <v>13.0425</v>
      </c>
      <c r="G470" s="33" t="str">
        <f t="shared" si="15"/>
        <v/>
      </c>
      <c r="H470" s="85"/>
    </row>
    <row r="471" spans="1:8" hidden="1" x14ac:dyDescent="0.25">
      <c r="A471" s="28" t="str">
        <f>IF(Items!$B470="","",Items!$A470)</f>
        <v>6009658410074</v>
      </c>
      <c r="B471" s="28" t="str">
        <f>IF(Items!$B470="","",Items!$B470)</f>
        <v>Gold Remington Green</v>
      </c>
      <c r="C471" s="32">
        <f>IF($B471="","",Items!$G470+SUMIFS(PurQty,PurItem,$B471,PurDate,"&lt;="&amp;$D$2)-SUMIFS(SalQty,SalItem,$B471,SalDate,"&lt;="&amp;$D$2)-SUMIFS(WoQty,WoItem,$B471,WoDate,"&lt;="&amp;$D$2)+SUMIFS(AdjQty,AdjItem,$B471,AdjDate,"&lt;="&amp;$D$2)+SUMIFS(LinVarQty,LinItem,$B471,LinPosted,"YES",LinDate,"&lt;="&amp;$D$2,LinID,"&lt;&gt;"&amp;$B$2))</f>
        <v>0</v>
      </c>
      <c r="D471" s="84"/>
      <c r="E471" s="32" t="str">
        <f t="shared" si="14"/>
        <v/>
      </c>
      <c r="F471" s="33">
        <f>IF($B471="","",Items!$I470)</f>
        <v>13.0425</v>
      </c>
      <c r="G471" s="33" t="str">
        <f t="shared" si="15"/>
        <v/>
      </c>
      <c r="H471" s="85"/>
    </row>
    <row r="472" spans="1:8" hidden="1" x14ac:dyDescent="0.25">
      <c r="A472" s="28" t="str">
        <f>IF(Items!$B471="","",Items!$A471)</f>
        <v>6009658410012</v>
      </c>
      <c r="B472" s="28" t="str">
        <f>IF(Items!$B471="","",Items!$B471)</f>
        <v>Gold Remington Red</v>
      </c>
      <c r="C472" s="32">
        <f>IF($B472="","",Items!$G471+SUMIFS(PurQty,PurItem,$B472,PurDate,"&lt;="&amp;$D$2)-SUMIFS(SalQty,SalItem,$B472,SalDate,"&lt;="&amp;$D$2)-SUMIFS(WoQty,WoItem,$B472,WoDate,"&lt;="&amp;$D$2)+SUMIFS(AdjQty,AdjItem,$B472,AdjDate,"&lt;="&amp;$D$2)+SUMIFS(LinVarQty,LinItem,$B472,LinPosted,"YES",LinDate,"&lt;="&amp;$D$2,LinID,"&lt;&gt;"&amp;$B$2))</f>
        <v>0</v>
      </c>
      <c r="D472" s="84"/>
      <c r="E472" s="32" t="str">
        <f t="shared" si="14"/>
        <v/>
      </c>
      <c r="F472" s="33">
        <f>IF($B472="","",Items!$I471)</f>
        <v>13.0425</v>
      </c>
      <c r="G472" s="33" t="str">
        <f t="shared" si="15"/>
        <v/>
      </c>
      <c r="H472" s="85"/>
    </row>
    <row r="473" spans="1:8" hidden="1" x14ac:dyDescent="0.25">
      <c r="A473" s="28" t="str">
        <f>IF(Items!$B472="","",Items!$A472)</f>
        <v>6009800620382</v>
      </c>
      <c r="B473" s="28" t="str">
        <f>IF(Items!$B472="","",Items!$B472)</f>
        <v>Golden Bitong Chili 20g</v>
      </c>
      <c r="C473" s="32">
        <f>IF($B473="","",Items!$G472+SUMIFS(PurQty,PurItem,$B473,PurDate,"&lt;="&amp;$D$2)-SUMIFS(SalQty,SalItem,$B473,SalDate,"&lt;="&amp;$D$2)-SUMIFS(WoQty,WoItem,$B473,WoDate,"&lt;="&amp;$D$2)+SUMIFS(AdjQty,AdjItem,$B473,AdjDate,"&lt;="&amp;$D$2)+SUMIFS(LinVarQty,LinItem,$B473,LinPosted,"YES",LinDate,"&lt;="&amp;$D$2,LinID,"&lt;&gt;"&amp;$B$2))</f>
        <v>0</v>
      </c>
      <c r="D473" s="84"/>
      <c r="E473" s="32" t="str">
        <f t="shared" si="14"/>
        <v/>
      </c>
      <c r="F473" s="33">
        <f>IF($B473="","",Items!$I472)</f>
        <v>6.5250000000000004</v>
      </c>
      <c r="G473" s="33" t="str">
        <f t="shared" si="15"/>
        <v/>
      </c>
      <c r="H473" s="85"/>
    </row>
    <row r="474" spans="1:8" hidden="1" x14ac:dyDescent="0.25">
      <c r="A474" s="28" t="str">
        <f>IF(Items!$B473="","",Items!$A473)</f>
        <v>6009834280156</v>
      </c>
      <c r="B474" s="28" t="str">
        <f>IF(Items!$B473="","",Items!$B473)</f>
        <v>Grand Fine Salt 2kg</v>
      </c>
      <c r="C474" s="32">
        <f>IF($B474="","",Items!$G473+SUMIFS(PurQty,PurItem,$B474,PurDate,"&lt;="&amp;$D$2)-SUMIFS(SalQty,SalItem,$B474,SalDate,"&lt;="&amp;$D$2)-SUMIFS(WoQty,WoItem,$B474,WoDate,"&lt;="&amp;$D$2)+SUMIFS(AdjQty,AdjItem,$B474,AdjDate,"&lt;="&amp;$D$2)+SUMIFS(LinVarQty,LinItem,$B474,LinPosted,"YES",LinDate,"&lt;="&amp;$D$2,LinID,"&lt;&gt;"&amp;$B$2))</f>
        <v>0</v>
      </c>
      <c r="D474" s="84"/>
      <c r="E474" s="32" t="str">
        <f t="shared" si="14"/>
        <v/>
      </c>
      <c r="F474" s="33">
        <f>IF($B474="","",Items!$I473)</f>
        <v>18.75</v>
      </c>
      <c r="G474" s="33" t="str">
        <f t="shared" si="15"/>
        <v/>
      </c>
      <c r="H474" s="85"/>
    </row>
    <row r="475" spans="1:8" hidden="1" x14ac:dyDescent="0.25">
      <c r="A475" s="28" t="str">
        <f>IF(Items!$B474="","",Items!$A474)</f>
        <v>60099983</v>
      </c>
      <c r="B475" s="28" t="str">
        <f>IF(Items!$B474="","",Items!$B474)</f>
        <v>Grand Pa Headache Powder</v>
      </c>
      <c r="C475" s="32">
        <f>IF($B475="","",Items!$G474+SUMIFS(PurQty,PurItem,$B475,PurDate,"&lt;="&amp;$D$2)-SUMIFS(SalQty,SalItem,$B475,SalDate,"&lt;="&amp;$D$2)-SUMIFS(WoQty,WoItem,$B475,WoDate,"&lt;="&amp;$D$2)+SUMIFS(AdjQty,AdjItem,$B475,AdjDate,"&lt;="&amp;$D$2)+SUMIFS(LinVarQty,LinItem,$B475,LinPosted,"YES",LinDate,"&lt;="&amp;$D$2,LinID,"&lt;&gt;"&amp;$B$2))</f>
        <v>22</v>
      </c>
      <c r="D475" s="84"/>
      <c r="E475" s="32" t="str">
        <f t="shared" si="14"/>
        <v/>
      </c>
      <c r="F475" s="33">
        <f>IF($B475="","",Items!$I474)</f>
        <v>3.75</v>
      </c>
      <c r="G475" s="33" t="str">
        <f t="shared" si="15"/>
        <v/>
      </c>
      <c r="H475" s="85"/>
    </row>
    <row r="476" spans="1:8" hidden="1" x14ac:dyDescent="0.25">
      <c r="A476" s="28" t="str">
        <f>IF(Items!$B475="","",Items!$A475)</f>
        <v>5449000341181</v>
      </c>
      <c r="B476" s="28" t="str">
        <f>IF(Items!$B475="","",Items!$B475)</f>
        <v>Grapetiser 300ml</v>
      </c>
      <c r="C476" s="32">
        <f>IF($B476="","",Items!$G475+SUMIFS(PurQty,PurItem,$B476,PurDate,"&lt;="&amp;$D$2)-SUMIFS(SalQty,SalItem,$B476,SalDate,"&lt;="&amp;$D$2)-SUMIFS(WoQty,WoItem,$B476,WoDate,"&lt;="&amp;$D$2)+SUMIFS(AdjQty,AdjItem,$B476,AdjDate,"&lt;="&amp;$D$2)+SUMIFS(LinVarQty,LinItem,$B476,LinPosted,"YES",LinDate,"&lt;="&amp;$D$2,LinID,"&lt;&gt;"&amp;$B$2))</f>
        <v>0</v>
      </c>
      <c r="D476" s="84"/>
      <c r="E476" s="32" t="str">
        <f t="shared" si="14"/>
        <v/>
      </c>
      <c r="F476" s="33">
        <f>IF($B476="","",Items!$I475)</f>
        <v>16.237500000000001</v>
      </c>
      <c r="G476" s="33" t="str">
        <f t="shared" si="15"/>
        <v/>
      </c>
      <c r="H476" s="85"/>
    </row>
    <row r="477" spans="1:8" hidden="1" x14ac:dyDescent="0.25">
      <c r="A477" s="28" t="str">
        <f>IF(Items!$B476="","",Items!$A476)</f>
        <v>6009633542202</v>
      </c>
      <c r="B477" s="28" t="str">
        <f>IF(Items!$B476="","",Items!$B476)</f>
        <v>Grays Throat Lozenges</v>
      </c>
      <c r="C477" s="32">
        <f>IF($B477="","",Items!$G476+SUMIFS(PurQty,PurItem,$B477,PurDate,"&lt;="&amp;$D$2)-SUMIFS(SalQty,SalItem,$B477,SalDate,"&lt;="&amp;$D$2)-SUMIFS(WoQty,WoItem,$B477,WoDate,"&lt;="&amp;$D$2)+SUMIFS(AdjQty,AdjItem,$B477,AdjDate,"&lt;="&amp;$D$2)+SUMIFS(LinVarQty,LinItem,$B477,LinPosted,"YES",LinDate,"&lt;="&amp;$D$2,LinID,"&lt;&gt;"&amp;$B$2))</f>
        <v>0</v>
      </c>
      <c r="D477" s="84"/>
      <c r="E477" s="32" t="str">
        <f t="shared" si="14"/>
        <v/>
      </c>
      <c r="F477" s="33">
        <f>IF($B477="","",Items!$I476)</f>
        <v>7.5</v>
      </c>
      <c r="G477" s="33" t="str">
        <f t="shared" si="15"/>
        <v/>
      </c>
      <c r="H477" s="85"/>
    </row>
    <row r="478" spans="1:8" hidden="1" x14ac:dyDescent="0.25">
      <c r="A478" s="28" t="str">
        <f>IF(Items!$B477="","",Items!$A477)</f>
        <v>A197</v>
      </c>
      <c r="B478" s="28" t="str">
        <f>IF(Items!$B477="","",Items!$B477)</f>
        <v>Green Bar Britewash 1kg</v>
      </c>
      <c r="C478" s="32">
        <f>IF($B478="","",Items!$G477+SUMIFS(PurQty,PurItem,$B478,PurDate,"&lt;="&amp;$D$2)-SUMIFS(SalQty,SalItem,$B478,SalDate,"&lt;="&amp;$D$2)-SUMIFS(WoQty,WoItem,$B478,WoDate,"&lt;="&amp;$D$2)+SUMIFS(AdjQty,AdjItem,$B478,AdjDate,"&lt;="&amp;$D$2)+SUMIFS(LinVarQty,LinItem,$B478,LinPosted,"YES",LinDate,"&lt;="&amp;$D$2,LinID,"&lt;&gt;"&amp;$B$2))</f>
        <v>4</v>
      </c>
      <c r="D478" s="84">
        <v>4</v>
      </c>
      <c r="E478" s="32">
        <f t="shared" si="14"/>
        <v>0</v>
      </c>
      <c r="F478" s="33">
        <f>IF($B478="","",Items!$I477)</f>
        <v>16.305</v>
      </c>
      <c r="G478" s="33">
        <f t="shared" si="15"/>
        <v>0</v>
      </c>
      <c r="H478" s="85"/>
    </row>
    <row r="479" spans="1:8" hidden="1" x14ac:dyDescent="0.25">
      <c r="A479" s="28" t="str">
        <f>IF(Items!$B478="","",Items!$A478)</f>
        <v>763236805886</v>
      </c>
      <c r="B479" s="28" t="str">
        <f>IF(Items!$B478="","",Items!$B478)</f>
        <v>Green Eaze Sunlight 500ml</v>
      </c>
      <c r="C479" s="32">
        <f>IF($B479="","",Items!$G478+SUMIFS(PurQty,PurItem,$B479,PurDate,"&lt;="&amp;$D$2)-SUMIFS(SalQty,SalItem,$B479,SalDate,"&lt;="&amp;$D$2)-SUMIFS(WoQty,WoItem,$B479,WoDate,"&lt;="&amp;$D$2)+SUMIFS(AdjQty,AdjItem,$B479,AdjDate,"&lt;="&amp;$D$2)+SUMIFS(LinVarQty,LinItem,$B479,LinPosted,"YES",LinDate,"&lt;="&amp;$D$2,LinID,"&lt;&gt;"&amp;$B$2))</f>
        <v>0</v>
      </c>
      <c r="D479" s="84"/>
      <c r="E479" s="32" t="str">
        <f t="shared" si="14"/>
        <v/>
      </c>
      <c r="F479" s="33">
        <f>IF($B479="","",Items!$I478)</f>
        <v>16.305</v>
      </c>
      <c r="G479" s="33" t="str">
        <f t="shared" si="15"/>
        <v/>
      </c>
      <c r="H479" s="85"/>
    </row>
    <row r="480" spans="1:8" hidden="1" x14ac:dyDescent="0.25">
      <c r="A480" s="28" t="str">
        <f>IF(Items!$B479="","",Items!$A479)</f>
        <v>6009800620344</v>
      </c>
      <c r="B480" s="28" t="str">
        <f>IF(Items!$B479="","",Items!$B479)</f>
        <v>Gregs Biltong Peri Peri 40g</v>
      </c>
      <c r="C480" s="32">
        <f>IF($B480="","",Items!$G479+SUMIFS(PurQty,PurItem,$B480,PurDate,"&lt;="&amp;$D$2)-SUMIFS(SalQty,SalItem,$B480,SalDate,"&lt;="&amp;$D$2)-SUMIFS(WoQty,WoItem,$B480,WoDate,"&lt;="&amp;$D$2)+SUMIFS(AdjQty,AdjItem,$B480,AdjDate,"&lt;="&amp;$D$2)+SUMIFS(LinVarQty,LinItem,$B480,LinPosted,"YES",LinDate,"&lt;="&amp;$D$2,LinID,"&lt;&gt;"&amp;$B$2))</f>
        <v>-2</v>
      </c>
      <c r="D480" s="84"/>
      <c r="E480" s="32" t="str">
        <f t="shared" si="14"/>
        <v/>
      </c>
      <c r="F480" s="33">
        <f>IF($B480="","",Items!$I479)</f>
        <v>29.3475</v>
      </c>
      <c r="G480" s="33" t="str">
        <f t="shared" si="15"/>
        <v/>
      </c>
      <c r="H480" s="85"/>
    </row>
    <row r="481" spans="1:8" hidden="1" x14ac:dyDescent="0.25">
      <c r="A481" s="28" t="str">
        <f>IF(Items!$B480="","",Items!$A480)</f>
        <v>60098006200320</v>
      </c>
      <c r="B481" s="28" t="str">
        <f>IF(Items!$B480="","",Items!$B480)</f>
        <v>Gregs Biltong Periperi 20g</v>
      </c>
      <c r="C481" s="32">
        <f>IF($B481="","",Items!$G480+SUMIFS(PurQty,PurItem,$B481,PurDate,"&lt;="&amp;$D$2)-SUMIFS(SalQty,SalItem,$B481,SalDate,"&lt;="&amp;$D$2)-SUMIFS(WoQty,WoItem,$B481,WoDate,"&lt;="&amp;$D$2)+SUMIFS(AdjQty,AdjItem,$B481,AdjDate,"&lt;="&amp;$D$2)+SUMIFS(LinVarQty,LinItem,$B481,LinPosted,"YES",LinDate,"&lt;="&amp;$D$2,LinID,"&lt;&gt;"&amp;$B$2))</f>
        <v>0</v>
      </c>
      <c r="D481" s="84"/>
      <c r="E481" s="32" t="str">
        <f t="shared" si="14"/>
        <v/>
      </c>
      <c r="F481" s="33">
        <f>IF($B481="","",Items!$I480)</f>
        <v>12.8</v>
      </c>
      <c r="G481" s="33" t="str">
        <f t="shared" si="15"/>
        <v/>
      </c>
      <c r="H481" s="85"/>
    </row>
    <row r="482" spans="1:8" hidden="1" x14ac:dyDescent="0.25">
      <c r="A482" s="28" t="str">
        <f>IF(Items!$B481="","",Items!$A481)</f>
        <v>6009800620313</v>
      </c>
      <c r="B482" s="28" t="str">
        <f>IF(Items!$B481="","",Items!$B481)</f>
        <v>Gregs Biltong Salted 20g</v>
      </c>
      <c r="C482" s="32">
        <f>IF($B482="","",Items!$G481+SUMIFS(PurQty,PurItem,$B482,PurDate,"&lt;="&amp;$D$2)-SUMIFS(SalQty,SalItem,$B482,SalDate,"&lt;="&amp;$D$2)-SUMIFS(WoQty,WoItem,$B482,WoDate,"&lt;="&amp;$D$2)+SUMIFS(AdjQty,AdjItem,$B482,AdjDate,"&lt;="&amp;$D$2)+SUMIFS(LinVarQty,LinItem,$B482,LinPosted,"YES",LinDate,"&lt;="&amp;$D$2,LinID,"&lt;&gt;"&amp;$B$2))</f>
        <v>12</v>
      </c>
      <c r="D482" s="84"/>
      <c r="E482" s="32" t="str">
        <f t="shared" si="14"/>
        <v/>
      </c>
      <c r="F482" s="33">
        <f>IF($B482="","",Items!$I481)</f>
        <v>0.4</v>
      </c>
      <c r="G482" s="33" t="str">
        <f t="shared" si="15"/>
        <v/>
      </c>
      <c r="H482" s="85"/>
    </row>
    <row r="483" spans="1:8" hidden="1" x14ac:dyDescent="0.25">
      <c r="A483" s="28" t="str">
        <f>IF(Items!$B482="","",Items!$A482)</f>
        <v>6009800620337</v>
      </c>
      <c r="B483" s="28" t="str">
        <f>IF(Items!$B482="","",Items!$B482)</f>
        <v>Gregs Biltong Salted 40g</v>
      </c>
      <c r="C483" s="32">
        <f>IF($B483="","",Items!$G482+SUMIFS(PurQty,PurItem,$B483,PurDate,"&lt;="&amp;$D$2)-SUMIFS(SalQty,SalItem,$B483,SalDate,"&lt;="&amp;$D$2)-SUMIFS(WoQty,WoItem,$B483,WoDate,"&lt;="&amp;$D$2)+SUMIFS(AdjQty,AdjItem,$B483,AdjDate,"&lt;="&amp;$D$2)+SUMIFS(LinVarQty,LinItem,$B483,LinPosted,"YES",LinDate,"&lt;="&amp;$D$2,LinID,"&lt;&gt;"&amp;$B$2))</f>
        <v>0</v>
      </c>
      <c r="D483" s="84"/>
      <c r="E483" s="32" t="str">
        <f t="shared" si="14"/>
        <v/>
      </c>
      <c r="F483" s="33">
        <f>IF($B483="","",Items!$I482)</f>
        <v>29.3475</v>
      </c>
      <c r="G483" s="33" t="str">
        <f t="shared" si="15"/>
        <v/>
      </c>
      <c r="H483" s="85"/>
    </row>
    <row r="484" spans="1:8" hidden="1" x14ac:dyDescent="0.25">
      <c r="A484" s="28" t="str">
        <f>IF(Items!$B483="","",Items!$A483)</f>
        <v>6002282000956</v>
      </c>
      <c r="B484" s="28" t="str">
        <f>IF(Items!$B483="","",Items!$B483)</f>
        <v>Gud Oil Filter</v>
      </c>
      <c r="C484" s="32">
        <f>IF($B484="","",Items!$G483+SUMIFS(PurQty,PurItem,$B484,PurDate,"&lt;="&amp;$D$2)-SUMIFS(SalQty,SalItem,$B484,SalDate,"&lt;="&amp;$D$2)-SUMIFS(WoQty,WoItem,$B484,WoDate,"&lt;="&amp;$D$2)+SUMIFS(AdjQty,AdjItem,$B484,AdjDate,"&lt;="&amp;$D$2)+SUMIFS(LinVarQty,LinItem,$B484,LinPosted,"YES",LinDate,"&lt;="&amp;$D$2,LinID,"&lt;&gt;"&amp;$B$2))</f>
        <v>5</v>
      </c>
      <c r="D484" s="84"/>
      <c r="E484" s="32" t="str">
        <f t="shared" si="14"/>
        <v/>
      </c>
      <c r="F484" s="33">
        <f>IF($B484="","",Items!$I483)</f>
        <v>55.432499999999997</v>
      </c>
      <c r="G484" s="33" t="str">
        <f t="shared" si="15"/>
        <v/>
      </c>
      <c r="H484" s="85"/>
    </row>
    <row r="485" spans="1:8" hidden="1" x14ac:dyDescent="0.25">
      <c r="A485" s="28" t="str">
        <f>IF(Items!$B484="","",Items!$A484)</f>
        <v>6009711463917</v>
      </c>
      <c r="B485" s="28" t="str">
        <f>IF(Items!$B484="","",Items!$B484)</f>
        <v>H2go Purified Water 500mls</v>
      </c>
      <c r="C485" s="32">
        <f>IF($B485="","",Items!$G484+SUMIFS(PurQty,PurItem,$B485,PurDate,"&lt;="&amp;$D$2)-SUMIFS(SalQty,SalItem,$B485,SalDate,"&lt;="&amp;$D$2)-SUMIFS(WoQty,WoItem,$B485,WoDate,"&lt;="&amp;$D$2)+SUMIFS(AdjQty,AdjItem,$B485,AdjDate,"&lt;="&amp;$D$2)+SUMIFS(LinVarQty,LinItem,$B485,LinPosted,"YES",LinDate,"&lt;="&amp;$D$2,LinID,"&lt;&gt;"&amp;$B$2))</f>
        <v>0</v>
      </c>
      <c r="D485" s="84"/>
      <c r="E485" s="32" t="str">
        <f t="shared" si="14"/>
        <v/>
      </c>
      <c r="F485" s="33">
        <f>IF($B485="","",Items!$I484)</f>
        <v>4.5674999999999999</v>
      </c>
      <c r="G485" s="33" t="str">
        <f t="shared" si="15"/>
        <v/>
      </c>
      <c r="H485" s="85"/>
    </row>
    <row r="486" spans="1:8" hidden="1" x14ac:dyDescent="0.25">
      <c r="A486" s="28" t="str">
        <f>IF(Items!$B485="","",Items!$A485)</f>
        <v>A434</v>
      </c>
      <c r="B486" s="28" t="str">
        <f>IF(Items!$B485="","",Items!$B485)</f>
        <v>Halls Assrted</v>
      </c>
      <c r="C486" s="32">
        <f>IF($B486="","",Items!$G485+SUMIFS(PurQty,PurItem,$B486,PurDate,"&lt;="&amp;$D$2)-SUMIFS(SalQty,SalItem,$B486,SalDate,"&lt;="&amp;$D$2)-SUMIFS(WoQty,WoItem,$B486,WoDate,"&lt;="&amp;$D$2)+SUMIFS(AdjQty,AdjItem,$B486,AdjDate,"&lt;="&amp;$D$2)+SUMIFS(LinVarQty,LinItem,$B486,LinPosted,"YES",LinDate,"&lt;="&amp;$D$2,LinID,"&lt;&gt;"&amp;$B$2))</f>
        <v>0</v>
      </c>
      <c r="D486" s="84"/>
      <c r="E486" s="32" t="str">
        <f t="shared" si="14"/>
        <v/>
      </c>
      <c r="F486" s="33">
        <f>IF($B486="","",Items!$I485)</f>
        <v>0.65249999999999997</v>
      </c>
      <c r="G486" s="33" t="str">
        <f t="shared" si="15"/>
        <v/>
      </c>
      <c r="H486" s="85"/>
    </row>
    <row r="487" spans="1:8" hidden="1" x14ac:dyDescent="0.25">
      <c r="A487" s="28" t="str">
        <f>IF(Items!$B486="","",Items!$A486)</f>
        <v>60025265</v>
      </c>
      <c r="B487" s="28" t="str">
        <f>IF(Items!$B486="","",Items!$B486)</f>
        <v>Halls Cherry 33.5g</v>
      </c>
      <c r="C487" s="32">
        <f>IF($B487="","",Items!$G486+SUMIFS(PurQty,PurItem,$B487,PurDate,"&lt;="&amp;$D$2)-SUMIFS(SalQty,SalItem,$B487,SalDate,"&lt;="&amp;$D$2)-SUMIFS(WoQty,WoItem,$B487,WoDate,"&lt;="&amp;$D$2)+SUMIFS(AdjQty,AdjItem,$B487,AdjDate,"&lt;="&amp;$D$2)+SUMIFS(LinVarQty,LinItem,$B487,LinPosted,"YES",LinDate,"&lt;="&amp;$D$2,LinID,"&lt;&gt;"&amp;$B$2))</f>
        <v>0</v>
      </c>
      <c r="D487" s="84"/>
      <c r="E487" s="32" t="str">
        <f t="shared" si="14"/>
        <v/>
      </c>
      <c r="F487" s="33">
        <f>IF($B487="","",Items!$I486)</f>
        <v>13.0425</v>
      </c>
      <c r="G487" s="33" t="str">
        <f t="shared" si="15"/>
        <v/>
      </c>
      <c r="H487" s="85"/>
    </row>
    <row r="488" spans="1:8" hidden="1" x14ac:dyDescent="0.25">
      <c r="A488" s="28" t="str">
        <f>IF(Items!$B487="","",Items!$A487)</f>
        <v>60026125</v>
      </c>
      <c r="B488" s="28" t="str">
        <f>IF(Items!$B487="","",Items!$B487)</f>
        <v>Halls Fruit Explosion 33.5g</v>
      </c>
      <c r="C488" s="32">
        <f>IF($B488="","",Items!$G487+SUMIFS(PurQty,PurItem,$B488,PurDate,"&lt;="&amp;$D$2)-SUMIFS(SalQty,SalItem,$B488,SalDate,"&lt;="&amp;$D$2)-SUMIFS(WoQty,WoItem,$B488,WoDate,"&lt;="&amp;$D$2)+SUMIFS(AdjQty,AdjItem,$B488,AdjDate,"&lt;="&amp;$D$2)+SUMIFS(LinVarQty,LinItem,$B488,LinPosted,"YES",LinDate,"&lt;="&amp;$D$2,LinID,"&lt;&gt;"&amp;$B$2))</f>
        <v>0</v>
      </c>
      <c r="D488" s="84"/>
      <c r="E488" s="32" t="str">
        <f t="shared" si="14"/>
        <v/>
      </c>
      <c r="F488" s="33">
        <f>IF($B488="","",Items!$I487)</f>
        <v>13.0425</v>
      </c>
      <c r="G488" s="33" t="str">
        <f t="shared" si="15"/>
        <v/>
      </c>
      <c r="H488" s="85"/>
    </row>
    <row r="489" spans="1:8" hidden="1" x14ac:dyDescent="0.25">
      <c r="A489" s="28" t="str">
        <f>IF(Items!$B488="","",Items!$A488)</f>
        <v>60025258</v>
      </c>
      <c r="B489" s="28" t="str">
        <f>IF(Items!$B488="","",Items!$B488)</f>
        <v>Halls Ice Blue 33.5g</v>
      </c>
      <c r="C489" s="32">
        <f>IF($B489="","",Items!$G488+SUMIFS(PurQty,PurItem,$B489,PurDate,"&lt;="&amp;$D$2)-SUMIFS(SalQty,SalItem,$B489,SalDate,"&lt;="&amp;$D$2)-SUMIFS(WoQty,WoItem,$B489,WoDate,"&lt;="&amp;$D$2)+SUMIFS(AdjQty,AdjItem,$B489,AdjDate,"&lt;="&amp;$D$2)+SUMIFS(LinVarQty,LinItem,$B489,LinPosted,"YES",LinDate,"&lt;="&amp;$D$2,LinID,"&lt;&gt;"&amp;$B$2))</f>
        <v>0</v>
      </c>
      <c r="D489" s="84"/>
      <c r="E489" s="32" t="str">
        <f t="shared" si="14"/>
        <v/>
      </c>
      <c r="F489" s="33">
        <f>IF($B489="","",Items!$I488)</f>
        <v>13.0425</v>
      </c>
      <c r="G489" s="33" t="str">
        <f t="shared" si="15"/>
        <v/>
      </c>
      <c r="H489" s="85"/>
    </row>
    <row r="490" spans="1:8" hidden="1" x14ac:dyDescent="0.25">
      <c r="A490" s="28" t="str">
        <f>IF(Items!$B489="","",Items!$A489)</f>
        <v>60025296</v>
      </c>
      <c r="B490" s="28" t="str">
        <f>IF(Items!$B489="","",Items!$B489)</f>
        <v>Halls Mentholyptus 33.5g</v>
      </c>
      <c r="C490" s="32">
        <f>IF($B490="","",Items!$G489+SUMIFS(PurQty,PurItem,$B490,PurDate,"&lt;="&amp;$D$2)-SUMIFS(SalQty,SalItem,$B490,SalDate,"&lt;="&amp;$D$2)-SUMIFS(WoQty,WoItem,$B490,WoDate,"&lt;="&amp;$D$2)+SUMIFS(AdjQty,AdjItem,$B490,AdjDate,"&lt;="&amp;$D$2)+SUMIFS(LinVarQty,LinItem,$B490,LinPosted,"YES",LinDate,"&lt;="&amp;$D$2,LinID,"&lt;&gt;"&amp;$B$2))</f>
        <v>0</v>
      </c>
      <c r="D490" s="84"/>
      <c r="E490" s="32" t="str">
        <f t="shared" si="14"/>
        <v/>
      </c>
      <c r="F490" s="33">
        <f>IF($B490="","",Items!$I489)</f>
        <v>13.0425</v>
      </c>
      <c r="G490" s="33" t="str">
        <f t="shared" si="15"/>
        <v/>
      </c>
      <c r="H490" s="85"/>
    </row>
    <row r="491" spans="1:8" hidden="1" x14ac:dyDescent="0.25">
      <c r="A491" s="28" t="str">
        <f>IF(Items!$B490="","",Items!$A490)</f>
        <v>60025272</v>
      </c>
      <c r="B491" s="28" t="str">
        <f>IF(Items!$B490="","",Items!$B490)</f>
        <v>Halls Xtra 33.5g</v>
      </c>
      <c r="C491" s="32">
        <f>IF($B491="","",Items!$G490+SUMIFS(PurQty,PurItem,$B491,PurDate,"&lt;="&amp;$D$2)-SUMIFS(SalQty,SalItem,$B491,SalDate,"&lt;="&amp;$D$2)-SUMIFS(WoQty,WoItem,$B491,WoDate,"&lt;="&amp;$D$2)+SUMIFS(AdjQty,AdjItem,$B491,AdjDate,"&lt;="&amp;$D$2)+SUMIFS(LinVarQty,LinItem,$B491,LinPosted,"YES",LinDate,"&lt;="&amp;$D$2,LinID,"&lt;&gt;"&amp;$B$2))</f>
        <v>0</v>
      </c>
      <c r="D491" s="84"/>
      <c r="E491" s="32" t="str">
        <f t="shared" si="14"/>
        <v/>
      </c>
      <c r="F491" s="33">
        <f>IF($B491="","",Items!$I490)</f>
        <v>9.7799999999999994</v>
      </c>
      <c r="G491" s="33" t="str">
        <f t="shared" si="15"/>
        <v/>
      </c>
      <c r="H491" s="85"/>
    </row>
    <row r="492" spans="1:8" hidden="1" x14ac:dyDescent="0.25">
      <c r="A492" s="28" t="str">
        <f>IF(Items!$B491="","",Items!$A491)</f>
        <v>700083632012</v>
      </c>
      <c r="B492" s="28" t="str">
        <f>IF(Items!$B491="","",Items!$B491)</f>
        <v>Hanawa Cheese And Onion100g</v>
      </c>
      <c r="C492" s="32">
        <f>IF($B492="","",Items!$G491+SUMIFS(PurQty,PurItem,$B492,PurDate,"&lt;="&amp;$D$2)-SUMIFS(SalQty,SalItem,$B492,SalDate,"&lt;="&amp;$D$2)-SUMIFS(WoQty,WoItem,$B492,WoDate,"&lt;="&amp;$D$2)+SUMIFS(AdjQty,AdjItem,$B492,AdjDate,"&lt;="&amp;$D$2)+SUMIFS(LinVarQty,LinItem,$B492,LinPosted,"YES",LinDate,"&lt;="&amp;$D$2,LinID,"&lt;&gt;"&amp;$B$2))</f>
        <v>0</v>
      </c>
      <c r="D492" s="84"/>
      <c r="E492" s="32" t="str">
        <f t="shared" si="14"/>
        <v/>
      </c>
      <c r="F492" s="33">
        <f>IF($B492="","",Items!$I491)</f>
        <v>9.7799999999999994</v>
      </c>
      <c r="G492" s="33" t="str">
        <f t="shared" si="15"/>
        <v/>
      </c>
      <c r="H492" s="85"/>
    </row>
    <row r="493" spans="1:8" hidden="1" x14ac:dyDescent="0.25">
      <c r="A493" s="28" t="str">
        <f>IF(Items!$B492="","",Items!$A492)</f>
        <v>700083631992</v>
      </c>
      <c r="B493" s="28" t="str">
        <f>IF(Items!$B492="","",Items!$B492)</f>
        <v>Hanawa Salt And Vinegar100g</v>
      </c>
      <c r="C493" s="32">
        <f>IF($B493="","",Items!$G492+SUMIFS(PurQty,PurItem,$B493,PurDate,"&lt;="&amp;$D$2)-SUMIFS(SalQty,SalItem,$B493,SalDate,"&lt;="&amp;$D$2)-SUMIFS(WoQty,WoItem,$B493,WoDate,"&lt;="&amp;$D$2)+SUMIFS(AdjQty,AdjItem,$B493,AdjDate,"&lt;="&amp;$D$2)+SUMIFS(LinVarQty,LinItem,$B493,LinPosted,"YES",LinDate,"&lt;="&amp;$D$2,LinID,"&lt;&gt;"&amp;$B$2))</f>
        <v>0</v>
      </c>
      <c r="D493" s="84"/>
      <c r="E493" s="32" t="str">
        <f t="shared" si="14"/>
        <v/>
      </c>
      <c r="F493" s="33">
        <f>IF($B493="","",Items!$I492)</f>
        <v>9.7799999999999994</v>
      </c>
      <c r="G493" s="33" t="str">
        <f t="shared" si="15"/>
        <v/>
      </c>
      <c r="H493" s="85"/>
    </row>
    <row r="494" spans="1:8" hidden="1" x14ac:dyDescent="0.25">
      <c r="A494" s="28" t="str">
        <f>IF(Items!$B493="","",Items!$A493)</f>
        <v>700083631985</v>
      </c>
      <c r="B494" s="28" t="str">
        <f>IF(Items!$B493="","",Items!$B493)</f>
        <v>Hanawa Tomato Sauce 100g</v>
      </c>
      <c r="C494" s="32">
        <f>IF($B494="","",Items!$G493+SUMIFS(PurQty,PurItem,$B494,PurDate,"&lt;="&amp;$D$2)-SUMIFS(SalQty,SalItem,$B494,SalDate,"&lt;="&amp;$D$2)-SUMIFS(WoQty,WoItem,$B494,WoDate,"&lt;="&amp;$D$2)+SUMIFS(AdjQty,AdjItem,$B494,AdjDate,"&lt;="&amp;$D$2)+SUMIFS(LinVarQty,LinItem,$B494,LinPosted,"YES",LinDate,"&lt;="&amp;$D$2,LinID,"&lt;&gt;"&amp;$B$2))</f>
        <v>0</v>
      </c>
      <c r="D494" s="84"/>
      <c r="E494" s="32" t="str">
        <f t="shared" si="14"/>
        <v/>
      </c>
      <c r="F494" s="33">
        <f>IF($B494="","",Items!$I493)</f>
        <v>9.7799999999999994</v>
      </c>
      <c r="G494" s="33" t="str">
        <f t="shared" si="15"/>
        <v/>
      </c>
      <c r="H494" s="85"/>
    </row>
    <row r="495" spans="1:8" hidden="1" x14ac:dyDescent="0.25">
      <c r="A495" s="28" t="str">
        <f>IF(Items!$B494="","",Items!$A494)</f>
        <v>6001087006057</v>
      </c>
      <c r="B495" s="28" t="str">
        <f>IF(Items!$B494="","",Items!$B494)</f>
        <v>Handy Andy Lave 750ml</v>
      </c>
      <c r="C495" s="32">
        <f>IF($B495="","",Items!$G494+SUMIFS(PurQty,PurItem,$B495,PurDate,"&lt;="&amp;$D$2)-SUMIFS(SalQty,SalItem,$B495,SalDate,"&lt;="&amp;$D$2)-SUMIFS(WoQty,WoItem,$B495,WoDate,"&lt;="&amp;$D$2)+SUMIFS(AdjQty,AdjItem,$B495,AdjDate,"&lt;="&amp;$D$2)+SUMIFS(LinVarQty,LinItem,$B495,LinPosted,"YES",LinDate,"&lt;="&amp;$D$2,LinID,"&lt;&gt;"&amp;$B$2))</f>
        <v>0</v>
      </c>
      <c r="D495" s="84"/>
      <c r="E495" s="32" t="str">
        <f t="shared" si="14"/>
        <v/>
      </c>
      <c r="F495" s="33">
        <f>IF($B495="","",Items!$I494)</f>
        <v>32.61</v>
      </c>
      <c r="G495" s="33" t="str">
        <f t="shared" si="15"/>
        <v/>
      </c>
      <c r="H495" s="85"/>
    </row>
    <row r="496" spans="1:8" hidden="1" x14ac:dyDescent="0.25">
      <c r="A496" s="28" t="str">
        <f>IF(Items!$B495="","",Items!$A495)</f>
        <v>6001087006095</v>
      </c>
      <c r="B496" s="28" t="str">
        <f>IF(Items!$B495="","",Items!$B495)</f>
        <v>Handy Andy Lem 750ml</v>
      </c>
      <c r="C496" s="32">
        <f>IF($B496="","",Items!$G495+SUMIFS(PurQty,PurItem,$B496,PurDate,"&lt;="&amp;$D$2)-SUMIFS(SalQty,SalItem,$B496,SalDate,"&lt;="&amp;$D$2)-SUMIFS(WoQty,WoItem,$B496,WoDate,"&lt;="&amp;$D$2)+SUMIFS(AdjQty,AdjItem,$B496,AdjDate,"&lt;="&amp;$D$2)+SUMIFS(LinVarQty,LinItem,$B496,LinPosted,"YES",LinDate,"&lt;="&amp;$D$2,LinID,"&lt;&gt;"&amp;$B$2))</f>
        <v>0</v>
      </c>
      <c r="D496" s="84"/>
      <c r="E496" s="32" t="str">
        <f t="shared" si="14"/>
        <v/>
      </c>
      <c r="F496" s="33">
        <f>IF($B496="","",Items!$I495)</f>
        <v>32.61</v>
      </c>
      <c r="G496" s="33" t="str">
        <f t="shared" si="15"/>
        <v/>
      </c>
      <c r="H496" s="85"/>
    </row>
    <row r="497" spans="1:8" hidden="1" x14ac:dyDescent="0.25">
      <c r="A497" s="28" t="str">
        <f>IF(Items!$B496="","",Items!$A496)</f>
        <v>6001106128647</v>
      </c>
      <c r="B497" s="28" t="str">
        <f>IF(Items!$B496="","",Items!$B496)</f>
        <v>Harpic Lavender Cleaning Gel 750ml</v>
      </c>
      <c r="C497" s="32">
        <f>IF($B497="","",Items!$G496+SUMIFS(PurQty,PurItem,$B497,PurDate,"&lt;="&amp;$D$2)-SUMIFS(SalQty,SalItem,$B497,SalDate,"&lt;="&amp;$D$2)-SUMIFS(WoQty,WoItem,$B497,WoDate,"&lt;="&amp;$D$2)+SUMIFS(AdjQty,AdjItem,$B497,AdjDate,"&lt;="&amp;$D$2)+SUMIFS(LinVarQty,LinItem,$B497,LinPosted,"YES",LinDate,"&lt;="&amp;$D$2,LinID,"&lt;&gt;"&amp;$B$2))</f>
        <v>0</v>
      </c>
      <c r="D497" s="84"/>
      <c r="E497" s="32" t="str">
        <f t="shared" si="14"/>
        <v/>
      </c>
      <c r="F497" s="33">
        <f>IF($B497="","",Items!$I496)</f>
        <v>32.61</v>
      </c>
      <c r="G497" s="33" t="str">
        <f t="shared" si="15"/>
        <v/>
      </c>
      <c r="H497" s="85"/>
    </row>
    <row r="498" spans="1:8" hidden="1" x14ac:dyDescent="0.25">
      <c r="A498" s="28" t="str">
        <f>IF(Items!$B497="","",Items!$A497)</f>
        <v>6001106102968</v>
      </c>
      <c r="B498" s="28" t="str">
        <f>IF(Items!$B497="","",Items!$B497)</f>
        <v>Harpic Liquid 500ml</v>
      </c>
      <c r="C498" s="32">
        <f>IF($B498="","",Items!$G497+SUMIFS(PurQty,PurItem,$B498,PurDate,"&lt;="&amp;$D$2)-SUMIFS(SalQty,SalItem,$B498,SalDate,"&lt;="&amp;$D$2)-SUMIFS(WoQty,WoItem,$B498,WoDate,"&lt;="&amp;$D$2)+SUMIFS(AdjQty,AdjItem,$B498,AdjDate,"&lt;="&amp;$D$2)+SUMIFS(LinVarQty,LinItem,$B498,LinPosted,"YES",LinDate,"&lt;="&amp;$D$2,LinID,"&lt;&gt;"&amp;$B$2))</f>
        <v>0</v>
      </c>
      <c r="D498" s="84"/>
      <c r="E498" s="32" t="str">
        <f t="shared" si="14"/>
        <v/>
      </c>
      <c r="F498" s="33">
        <f>IF($B498="","",Items!$I497)</f>
        <v>24.78</v>
      </c>
      <c r="G498" s="33" t="str">
        <f t="shared" si="15"/>
        <v/>
      </c>
      <c r="H498" s="85"/>
    </row>
    <row r="499" spans="1:8" hidden="1" x14ac:dyDescent="0.25">
      <c r="A499" s="28" t="str">
        <f>IF(Items!$B498="","",Items!$A498)</f>
        <v>HRLD</v>
      </c>
      <c r="B499" s="28" t="str">
        <f>IF(Items!$B498="","",Items!$B498)</f>
        <v>Herald</v>
      </c>
      <c r="C499" s="32">
        <f>IF($B499="","",Items!$G498+SUMIFS(PurQty,PurItem,$B499,PurDate,"&lt;="&amp;$D$2)-SUMIFS(SalQty,SalItem,$B499,SalDate,"&lt;="&amp;$D$2)-SUMIFS(WoQty,WoItem,$B499,WoDate,"&lt;="&amp;$D$2)+SUMIFS(AdjQty,AdjItem,$B499,AdjDate,"&lt;="&amp;$D$2)+SUMIFS(LinVarQty,LinItem,$B499,LinPosted,"YES",LinDate,"&lt;="&amp;$D$2,LinID,"&lt;&gt;"&amp;$B$2))</f>
        <v>0</v>
      </c>
      <c r="D499" s="84"/>
      <c r="E499" s="32" t="str">
        <f t="shared" si="14"/>
        <v/>
      </c>
      <c r="F499" s="33">
        <f>IF($B499="","",Items!$I498)</f>
        <v>1.5</v>
      </c>
      <c r="G499" s="33" t="str">
        <f t="shared" si="15"/>
        <v/>
      </c>
      <c r="H499" s="85"/>
    </row>
    <row r="500" spans="1:8" hidden="1" x14ac:dyDescent="0.25">
      <c r="A500" s="28" t="str">
        <f>IF(Items!$B499="","",Items!$A499)</f>
        <v>6009803780823</v>
      </c>
      <c r="B500" s="28" t="str">
        <f>IF(Items!$B499="","",Items!$B499)</f>
        <v>Herroz Meth Spirit 200ml</v>
      </c>
      <c r="C500" s="32">
        <f>IF($B500="","",Items!$G499+SUMIFS(PurQty,PurItem,$B500,PurDate,"&lt;="&amp;$D$2)-SUMIFS(SalQty,SalItem,$B500,SalDate,"&lt;="&amp;$D$2)-SUMIFS(WoQty,WoItem,$B500,WoDate,"&lt;="&amp;$D$2)+SUMIFS(AdjQty,AdjItem,$B500,AdjDate,"&lt;="&amp;$D$2)+SUMIFS(LinVarQty,LinItem,$B500,LinPosted,"YES",LinDate,"&lt;="&amp;$D$2,LinID,"&lt;&gt;"&amp;$B$2))</f>
        <v>0</v>
      </c>
      <c r="D500" s="84"/>
      <c r="E500" s="32" t="str">
        <f t="shared" si="14"/>
        <v/>
      </c>
      <c r="F500" s="33">
        <f>IF($B500="","",Items!$I499)</f>
        <v>9.7799999999999994</v>
      </c>
      <c r="G500" s="33" t="str">
        <f t="shared" si="15"/>
        <v/>
      </c>
      <c r="H500" s="85"/>
    </row>
    <row r="501" spans="1:8" hidden="1" x14ac:dyDescent="0.25">
      <c r="A501" s="28" t="str">
        <f>IF(Items!$B500="","",Items!$A500)</f>
        <v>6009803780847</v>
      </c>
      <c r="B501" s="28" t="str">
        <f>IF(Items!$B500="","",Items!$B500)</f>
        <v>Herroz Methylated Spirit</v>
      </c>
      <c r="C501" s="32">
        <f>IF($B501="","",Items!$G500+SUMIFS(PurQty,PurItem,$B501,PurDate,"&lt;="&amp;$D$2)-SUMIFS(SalQty,SalItem,$B501,SalDate,"&lt;="&amp;$D$2)-SUMIFS(WoQty,WoItem,$B501,WoDate,"&lt;="&amp;$D$2)+SUMIFS(AdjQty,AdjItem,$B501,AdjDate,"&lt;="&amp;$D$2)+SUMIFS(LinVarQty,LinItem,$B501,LinPosted,"YES",LinDate,"&lt;="&amp;$D$2,LinID,"&lt;&gt;"&amp;$B$2))</f>
        <v>7</v>
      </c>
      <c r="D501" s="84"/>
      <c r="E501" s="32" t="str">
        <f t="shared" si="14"/>
        <v/>
      </c>
      <c r="F501" s="33">
        <f>IF($B501="","",Items!$I500)</f>
        <v>9.7799999999999994</v>
      </c>
      <c r="G501" s="33" t="str">
        <f t="shared" si="15"/>
        <v/>
      </c>
      <c r="H501" s="85"/>
    </row>
    <row r="502" spans="1:8" hidden="1" x14ac:dyDescent="0.25">
      <c r="A502" s="28" t="str">
        <f>IF(Items!$B501="","",Items!$A501)</f>
        <v>3760071020020</v>
      </c>
      <c r="B502" s="28" t="str">
        <f>IF(Items!$B501="","",Items!$B501)</f>
        <v>Home Sunshine Solar Lamp</v>
      </c>
      <c r="C502" s="32">
        <f>IF($B502="","",Items!$G501+SUMIFS(PurQty,PurItem,$B502,PurDate,"&lt;="&amp;$D$2)-SUMIFS(SalQty,SalItem,$B502,SalDate,"&lt;="&amp;$D$2)-SUMIFS(WoQty,WoItem,$B502,WoDate,"&lt;="&amp;$D$2)+SUMIFS(AdjQty,AdjItem,$B502,AdjDate,"&lt;="&amp;$D$2)+SUMIFS(LinVarQty,LinItem,$B502,LinPosted,"YES",LinDate,"&lt;="&amp;$D$2,LinID,"&lt;&gt;"&amp;$B$2))</f>
        <v>0</v>
      </c>
      <c r="D502" s="84"/>
      <c r="E502" s="32" t="str">
        <f t="shared" si="14"/>
        <v/>
      </c>
      <c r="F502" s="33">
        <f>IF($B502="","",Items!$I501)</f>
        <v>1670.3025</v>
      </c>
      <c r="G502" s="33" t="str">
        <f t="shared" si="15"/>
        <v/>
      </c>
      <c r="H502" s="85"/>
    </row>
    <row r="503" spans="1:8" hidden="1" x14ac:dyDescent="0.25">
      <c r="A503" s="28" t="str">
        <f>IF(Items!$B502="","",Items!$A502)</f>
        <v>6001068379101</v>
      </c>
      <c r="B503" s="28" t="str">
        <f>IF(Items!$B502="","",Items!$B502)</f>
        <v>Hot Chocolate 250g</v>
      </c>
      <c r="C503" s="32">
        <f>IF($B503="","",Items!$G502+SUMIFS(PurQty,PurItem,$B503,PurDate,"&lt;="&amp;$D$2)-SUMIFS(SalQty,SalItem,$B503,SalDate,"&lt;="&amp;$D$2)-SUMIFS(WoQty,WoItem,$B503,WoDate,"&lt;="&amp;$D$2)+SUMIFS(AdjQty,AdjItem,$B503,AdjDate,"&lt;="&amp;$D$2)+SUMIFS(LinVarQty,LinItem,$B503,LinPosted,"YES",LinDate,"&lt;="&amp;$D$2,LinID,"&lt;&gt;"&amp;$B$2))</f>
        <v>0</v>
      </c>
      <c r="D503" s="84"/>
      <c r="E503" s="32" t="str">
        <f t="shared" si="14"/>
        <v/>
      </c>
      <c r="F503" s="33">
        <f>IF($B503="","",Items!$I502)</f>
        <v>51.945</v>
      </c>
      <c r="G503" s="33" t="str">
        <f t="shared" si="15"/>
        <v/>
      </c>
      <c r="H503" s="85"/>
    </row>
    <row r="504" spans="1:8" hidden="1" x14ac:dyDescent="0.25">
      <c r="A504" s="28" t="str">
        <f>IF(Items!$B503="","",Items!$A503)</f>
        <v>6001019907513</v>
      </c>
      <c r="B504" s="28" t="str">
        <f>IF(Items!$B503="","",Items!$B503)</f>
        <v>Huggies 3</v>
      </c>
      <c r="C504" s="32">
        <f>IF($B504="","",Items!$G503+SUMIFS(PurQty,PurItem,$B504,PurDate,"&lt;="&amp;$D$2)-SUMIFS(SalQty,SalItem,$B504,SalDate,"&lt;="&amp;$D$2)-SUMIFS(WoQty,WoItem,$B504,WoDate,"&lt;="&amp;$D$2)+SUMIFS(AdjQty,AdjItem,$B504,AdjDate,"&lt;="&amp;$D$2)+SUMIFS(LinVarQty,LinItem,$B504,LinPosted,"YES",LinDate,"&lt;="&amp;$D$2,LinID,"&lt;&gt;"&amp;$B$2))</f>
        <v>0</v>
      </c>
      <c r="D504" s="84"/>
      <c r="E504" s="32" t="str">
        <f t="shared" si="14"/>
        <v/>
      </c>
      <c r="F504" s="33">
        <f>IF($B504="","",Items!$I503)</f>
        <v>9.8249999999999993</v>
      </c>
      <c r="G504" s="33" t="str">
        <f t="shared" si="15"/>
        <v/>
      </c>
      <c r="H504" s="85"/>
    </row>
    <row r="505" spans="1:8" hidden="1" x14ac:dyDescent="0.25">
      <c r="A505" s="28" t="str">
        <f>IF(Items!$B504="","",Items!$A504)</f>
        <v>6009661380210</v>
      </c>
      <c r="B505" s="28" t="str">
        <f>IF(Items!$B504="","",Items!$B504)</f>
        <v>Huletts Brown Sugar 2kg</v>
      </c>
      <c r="C505" s="32">
        <f>IF($B505="","",Items!$G504+SUMIFS(PurQty,PurItem,$B505,PurDate,"&lt;="&amp;$D$2)-SUMIFS(SalQty,SalItem,$B505,SalDate,"&lt;="&amp;$D$2)-SUMIFS(WoQty,WoItem,$B505,WoDate,"&lt;="&amp;$D$2)+SUMIFS(AdjQty,AdjItem,$B505,AdjDate,"&lt;="&amp;$D$2)+SUMIFS(LinVarQty,LinItem,$B505,LinPosted,"YES",LinDate,"&lt;="&amp;$D$2,LinID,"&lt;&gt;"&amp;$B$2))</f>
        <v>1</v>
      </c>
      <c r="D505" s="84"/>
      <c r="E505" s="32" t="str">
        <f t="shared" si="14"/>
        <v/>
      </c>
      <c r="F505" s="33">
        <f>IF($B505="","",Items!$I504)</f>
        <v>52.5</v>
      </c>
      <c r="G505" s="33" t="str">
        <f t="shared" si="15"/>
        <v/>
      </c>
      <c r="H505" s="85"/>
    </row>
    <row r="506" spans="1:8" hidden="1" x14ac:dyDescent="0.25">
      <c r="A506" s="28" t="str">
        <f>IF(Items!$B505="","",Items!$A505)</f>
        <v>6009888499009</v>
      </c>
      <c r="B506" s="28" t="str">
        <f>IF(Items!$B505="","",Items!$B505)</f>
        <v>HYDRO BOOST 5L</v>
      </c>
      <c r="C506" s="32">
        <f>IF($B506="","",Items!$G505+SUMIFS(PurQty,PurItem,$B506,PurDate,"&lt;="&amp;$D$2)-SUMIFS(SalQty,SalItem,$B506,SalDate,"&lt;="&amp;$D$2)-SUMIFS(WoQty,WoItem,$B506,WoDate,"&lt;="&amp;$D$2)+SUMIFS(AdjQty,AdjItem,$B506,AdjDate,"&lt;="&amp;$D$2)+SUMIFS(LinVarQty,LinItem,$B506,LinPosted,"YES",LinDate,"&lt;="&amp;$D$2,LinID,"&lt;&gt;"&amp;$B$2))</f>
        <v>0</v>
      </c>
      <c r="D506" s="84"/>
      <c r="E506" s="32" t="str">
        <f t="shared" si="14"/>
        <v/>
      </c>
      <c r="F506" s="33">
        <f>IF($B506="","",Items!$I505)</f>
        <v>25.9725</v>
      </c>
      <c r="G506" s="33" t="str">
        <f t="shared" si="15"/>
        <v/>
      </c>
      <c r="H506" s="85"/>
    </row>
    <row r="507" spans="1:8" hidden="1" x14ac:dyDescent="0.25">
      <c r="A507" s="28" t="str">
        <f>IF(Items!$B506="","",Items!$A506)</f>
        <v>0731882405606</v>
      </c>
      <c r="B507" s="28" t="str">
        <f>IF(Items!$B506="","",Items!$B506)</f>
        <v>Ideal White Rice 2kg</v>
      </c>
      <c r="C507" s="32">
        <f>IF($B507="","",Items!$G506+SUMIFS(PurQty,PurItem,$B507,PurDate,"&lt;="&amp;$D$2)-SUMIFS(SalQty,SalItem,$B507,SalDate,"&lt;="&amp;$D$2)-SUMIFS(WoQty,WoItem,$B507,WoDate,"&lt;="&amp;$D$2)+SUMIFS(AdjQty,AdjItem,$B507,AdjDate,"&lt;="&amp;$D$2)+SUMIFS(LinVarQty,LinItem,$B507,LinPosted,"YES",LinDate,"&lt;="&amp;$D$2,LinID,"&lt;&gt;"&amp;$B$2))</f>
        <v>0</v>
      </c>
      <c r="D507" s="84"/>
      <c r="E507" s="32" t="str">
        <f t="shared" si="14"/>
        <v/>
      </c>
      <c r="F507" s="33">
        <f>IF($B507="","",Items!$I506)</f>
        <v>39.127499999999998</v>
      </c>
      <c r="G507" s="33" t="str">
        <f t="shared" si="15"/>
        <v/>
      </c>
      <c r="H507" s="85"/>
    </row>
    <row r="508" spans="1:8" hidden="1" x14ac:dyDescent="0.25">
      <c r="A508" s="28" t="str">
        <f>IF(Items!$B507="","",Items!$A507)</f>
        <v>6007386013109</v>
      </c>
      <c r="B508" s="28" t="str">
        <f>IF(Items!$B507="","",Items!$B507)</f>
        <v>Image Soap  Fresh Aloe 300g</v>
      </c>
      <c r="C508" s="32">
        <f>IF($B508="","",Items!$G507+SUMIFS(PurQty,PurItem,$B508,PurDate,"&lt;="&amp;$D$2)-SUMIFS(SalQty,SalItem,$B508,SalDate,"&lt;="&amp;$D$2)-SUMIFS(WoQty,WoItem,$B508,WoDate,"&lt;="&amp;$D$2)+SUMIFS(AdjQty,AdjItem,$B508,AdjDate,"&lt;="&amp;$D$2)+SUMIFS(LinVarQty,LinItem,$B508,LinPosted,"YES",LinDate,"&lt;="&amp;$D$2,LinID,"&lt;&gt;"&amp;$B$2))</f>
        <v>0</v>
      </c>
      <c r="D508" s="84"/>
      <c r="E508" s="32" t="str">
        <f t="shared" si="14"/>
        <v/>
      </c>
      <c r="F508" s="33">
        <f>IF($B508="","",Items!$I507)</f>
        <v>15</v>
      </c>
      <c r="G508" s="33" t="str">
        <f t="shared" si="15"/>
        <v/>
      </c>
      <c r="H508" s="85"/>
    </row>
    <row r="509" spans="1:8" hidden="1" x14ac:dyDescent="0.25">
      <c r="A509" s="28" t="str">
        <f>IF(Items!$B508="","",Items!$A508)</f>
        <v>6007386013093</v>
      </c>
      <c r="B509" s="28" t="str">
        <f>IF(Items!$B508="","",Items!$B508)</f>
        <v>Image Soap  Rose 300g</v>
      </c>
      <c r="C509" s="32">
        <f>IF($B509="","",Items!$G508+SUMIFS(PurQty,PurItem,$B509,PurDate,"&lt;="&amp;$D$2)-SUMIFS(SalQty,SalItem,$B509,SalDate,"&lt;="&amp;$D$2)-SUMIFS(WoQty,WoItem,$B509,WoDate,"&lt;="&amp;$D$2)+SUMIFS(AdjQty,AdjItem,$B509,AdjDate,"&lt;="&amp;$D$2)+SUMIFS(LinVarQty,LinItem,$B509,LinPosted,"YES",LinDate,"&lt;="&amp;$D$2,LinID,"&lt;&gt;"&amp;$B$2))</f>
        <v>0</v>
      </c>
      <c r="D509" s="84"/>
      <c r="E509" s="32" t="str">
        <f t="shared" si="14"/>
        <v/>
      </c>
      <c r="F509" s="33">
        <f>IF($B509="","",Items!$I508)</f>
        <v>15</v>
      </c>
      <c r="G509" s="33" t="str">
        <f t="shared" si="15"/>
        <v/>
      </c>
      <c r="H509" s="85"/>
    </row>
    <row r="510" spans="1:8" hidden="1" x14ac:dyDescent="0.25">
      <c r="A510" s="28" t="str">
        <f>IF(Items!$B509="","",Items!$A509)</f>
        <v>6007552003903</v>
      </c>
      <c r="B510" s="28" t="str">
        <f>IF(Items!$B509="","",Items!$B509)</f>
        <v>Imperial Mints 50g</v>
      </c>
      <c r="C510" s="32">
        <f>IF($B510="","",Items!$G509+SUMIFS(PurQty,PurItem,$B510,PurDate,"&lt;="&amp;$D$2)-SUMIFS(SalQty,SalItem,$B510,SalDate,"&lt;="&amp;$D$2)-SUMIFS(WoQty,WoItem,$B510,WoDate,"&lt;="&amp;$D$2)+SUMIFS(AdjQty,AdjItem,$B510,AdjDate,"&lt;="&amp;$D$2)+SUMIFS(LinVarQty,LinItem,$B510,LinPosted,"YES",LinDate,"&lt;="&amp;$D$2,LinID,"&lt;&gt;"&amp;$B$2))</f>
        <v>20</v>
      </c>
      <c r="D510" s="84"/>
      <c r="E510" s="32" t="str">
        <f t="shared" si="14"/>
        <v/>
      </c>
      <c r="F510" s="33">
        <f>IF($B510="","",Items!$I509)</f>
        <v>9.7799999999999994</v>
      </c>
      <c r="G510" s="33" t="str">
        <f t="shared" si="15"/>
        <v/>
      </c>
      <c r="H510" s="85"/>
    </row>
    <row r="511" spans="1:8" hidden="1" x14ac:dyDescent="0.25">
      <c r="A511" s="28" t="str">
        <f>IF(Items!$B510="","",Items!$A510)</f>
        <v>6002058000036</v>
      </c>
      <c r="B511" s="28" t="str">
        <f>IF(Items!$B510="","",Items!$B510)</f>
        <v>Inecto Super Black</v>
      </c>
      <c r="C511" s="32">
        <f>IF($B511="","",Items!$G510+SUMIFS(PurQty,PurItem,$B511,PurDate,"&lt;="&amp;$D$2)-SUMIFS(SalQty,SalItem,$B511,SalDate,"&lt;="&amp;$D$2)-SUMIFS(WoQty,WoItem,$B511,WoDate,"&lt;="&amp;$D$2)+SUMIFS(AdjQty,AdjItem,$B511,AdjDate,"&lt;="&amp;$D$2)+SUMIFS(LinVarQty,LinItem,$B511,LinPosted,"YES",LinDate,"&lt;="&amp;$D$2,LinID,"&lt;&gt;"&amp;$B$2))</f>
        <v>0</v>
      </c>
      <c r="D511" s="84"/>
      <c r="E511" s="32" t="str">
        <f t="shared" si="14"/>
        <v/>
      </c>
      <c r="F511" s="33">
        <f>IF($B511="","",Items!$I510)</f>
        <v>19.649999999999999</v>
      </c>
      <c r="G511" s="33" t="str">
        <f t="shared" si="15"/>
        <v/>
      </c>
      <c r="H511" s="85"/>
    </row>
    <row r="512" spans="1:8" hidden="1" x14ac:dyDescent="0.25">
      <c r="A512" s="28" t="str">
        <f>IF(Items!$B511="","",Items!$A511)</f>
        <v>6009523606557</v>
      </c>
      <c r="B512" s="28" t="str">
        <f>IF(Items!$B511="","",Items!$B511)</f>
        <v>Ingrams Camphor Herbal 450g</v>
      </c>
      <c r="C512" s="32">
        <f>IF($B512="","",Items!$G511+SUMIFS(PurQty,PurItem,$B512,PurDate,"&lt;="&amp;$D$2)-SUMIFS(SalQty,SalItem,$B512,SalDate,"&lt;="&amp;$D$2)-SUMIFS(WoQty,WoItem,$B512,WoDate,"&lt;="&amp;$D$2)+SUMIFS(AdjQty,AdjItem,$B512,AdjDate,"&lt;="&amp;$D$2)+SUMIFS(LinVarQty,LinItem,$B512,LinPosted,"YES",LinDate,"&lt;="&amp;$D$2,LinID,"&lt;&gt;"&amp;$B$2))</f>
        <v>0</v>
      </c>
      <c r="D512" s="84"/>
      <c r="E512" s="32" t="str">
        <f t="shared" si="14"/>
        <v/>
      </c>
      <c r="F512" s="33">
        <f>IF($B512="","",Items!$I511)</f>
        <v>32.61</v>
      </c>
      <c r="G512" s="33" t="str">
        <f t="shared" si="15"/>
        <v/>
      </c>
      <c r="H512" s="85"/>
    </row>
    <row r="513" spans="1:8" hidden="1" x14ac:dyDescent="0.25">
      <c r="A513" s="28" t="str">
        <f>IF(Items!$B512="","",Items!$A512)</f>
        <v>6009523606588</v>
      </c>
      <c r="B513" s="28" t="str">
        <f>IF(Items!$B512="","",Items!$B512)</f>
        <v>Ingrams Camphor Moisture Plus 450g</v>
      </c>
      <c r="C513" s="32">
        <f>IF($B513="","",Items!$G512+SUMIFS(PurQty,PurItem,$B513,PurDate,"&lt;="&amp;$D$2)-SUMIFS(SalQty,SalItem,$B513,SalDate,"&lt;="&amp;$D$2)-SUMIFS(WoQty,WoItem,$B513,WoDate,"&lt;="&amp;$D$2)+SUMIFS(AdjQty,AdjItem,$B513,AdjDate,"&lt;="&amp;$D$2)+SUMIFS(LinVarQty,LinItem,$B513,LinPosted,"YES",LinDate,"&lt;="&amp;$D$2,LinID,"&lt;&gt;"&amp;$B$2))</f>
        <v>0</v>
      </c>
      <c r="D513" s="84"/>
      <c r="E513" s="32" t="str">
        <f t="shared" si="14"/>
        <v/>
      </c>
      <c r="F513" s="33">
        <f>IF($B513="","",Items!$I512)</f>
        <v>39.127499999999998</v>
      </c>
      <c r="G513" s="33" t="str">
        <f t="shared" si="15"/>
        <v/>
      </c>
      <c r="H513" s="85"/>
    </row>
    <row r="514" spans="1:8" hidden="1" x14ac:dyDescent="0.25">
      <c r="A514" s="28" t="str">
        <f>IF(Items!$B513="","",Items!$A513)</f>
        <v>6009523606595</v>
      </c>
      <c r="B514" s="28" t="str">
        <f>IF(Items!$B513="","",Items!$B513)</f>
        <v>Ingrams Tissue Oil 450ml</v>
      </c>
      <c r="C514" s="32">
        <f>IF($B514="","",Items!$G513+SUMIFS(PurQty,PurItem,$B514,PurDate,"&lt;="&amp;$D$2)-SUMIFS(SalQty,SalItem,$B514,SalDate,"&lt;="&amp;$D$2)-SUMIFS(WoQty,WoItem,$B514,WoDate,"&lt;="&amp;$D$2)+SUMIFS(AdjQty,AdjItem,$B514,AdjDate,"&lt;="&amp;$D$2)+SUMIFS(LinVarQty,LinItem,$B514,LinPosted,"YES",LinDate,"&lt;="&amp;$D$2,LinID,"&lt;&gt;"&amp;$B$2))</f>
        <v>0</v>
      </c>
      <c r="D514" s="84"/>
      <c r="E514" s="32" t="str">
        <f t="shared" si="14"/>
        <v/>
      </c>
      <c r="F514" s="33">
        <f>IF($B514="","",Items!$I513)</f>
        <v>48.914999999999999</v>
      </c>
      <c r="G514" s="33" t="str">
        <f t="shared" si="15"/>
        <v/>
      </c>
      <c r="H514" s="85"/>
    </row>
    <row r="515" spans="1:8" hidden="1" x14ac:dyDescent="0.25">
      <c r="A515" s="28" t="str">
        <f>IF(Items!$B514="","",Items!$A514)</f>
        <v>6009644780082</v>
      </c>
      <c r="B515" s="28" t="str">
        <f>IF(Items!$B514="","",Items!$B514)</f>
        <v>Inkomaas 500ml</v>
      </c>
      <c r="C515" s="32">
        <f>IF($B515="","",Items!$G514+SUMIFS(PurQty,PurItem,$B515,PurDate,"&lt;="&amp;$D$2)-SUMIFS(SalQty,SalItem,$B515,SalDate,"&lt;="&amp;$D$2)-SUMIFS(WoQty,WoItem,$B515,WoDate,"&lt;="&amp;$D$2)+SUMIFS(AdjQty,AdjItem,$B515,AdjDate,"&lt;="&amp;$D$2)+SUMIFS(LinVarQty,LinItem,$B515,LinPosted,"YES",LinDate,"&lt;="&amp;$D$2,LinID,"&lt;&gt;"&amp;$B$2))</f>
        <v>0</v>
      </c>
      <c r="D515" s="84"/>
      <c r="E515" s="32" t="str">
        <f t="shared" si="14"/>
        <v/>
      </c>
      <c r="F515" s="33">
        <f>IF($B515="","",Items!$I514)</f>
        <v>13.0425</v>
      </c>
      <c r="G515" s="33" t="str">
        <f t="shared" si="15"/>
        <v/>
      </c>
      <c r="H515" s="85"/>
    </row>
    <row r="516" spans="1:8" hidden="1" x14ac:dyDescent="0.25">
      <c r="A516" s="28" t="str">
        <f>IF(Items!$B515="","",Items!$A515)</f>
        <v>6546356592515</v>
      </c>
      <c r="B516" s="28" t="str">
        <f>IF(Items!$B515="","",Items!$B515)</f>
        <v>Iphone D/Cable</v>
      </c>
      <c r="C516" s="32">
        <f>IF($B516="","",Items!$G515+SUMIFS(PurQty,PurItem,$B516,PurDate,"&lt;="&amp;$D$2)-SUMIFS(SalQty,SalItem,$B516,SalDate,"&lt;="&amp;$D$2)-SUMIFS(WoQty,WoItem,$B516,WoDate,"&lt;="&amp;$D$2)+SUMIFS(AdjQty,AdjItem,$B516,AdjDate,"&lt;="&amp;$D$2)+SUMIFS(LinVarQty,LinItem,$B516,LinPosted,"YES",LinDate,"&lt;="&amp;$D$2,LinID,"&lt;&gt;"&amp;$B$2))</f>
        <v>0</v>
      </c>
      <c r="D516" s="84"/>
      <c r="E516" s="32" t="str">
        <f t="shared" si="14"/>
        <v/>
      </c>
      <c r="F516" s="33">
        <f>IF($B516="","",Items!$I515)</f>
        <v>52.177500000000002</v>
      </c>
      <c r="G516" s="33" t="str">
        <f t="shared" si="15"/>
        <v/>
      </c>
      <c r="H516" s="85"/>
    </row>
    <row r="517" spans="1:8" hidden="1" x14ac:dyDescent="0.25">
      <c r="A517" s="28" t="str">
        <f>IF(Items!$B516="","",Items!$A516)</f>
        <v>6009603060699</v>
      </c>
      <c r="B517" s="28" t="str">
        <f>IF(Items!$B516="","",Items!$B516)</f>
        <v>Jade Green250g</v>
      </c>
      <c r="C517" s="32">
        <f>IF($B517="","",Items!$G516+SUMIFS(PurQty,PurItem,$B517,PurDate,"&lt;="&amp;$D$2)-SUMIFS(SalQty,SalItem,$B517,SalDate,"&lt;="&amp;$D$2)-SUMIFS(WoQty,WoItem,$B517,WoDate,"&lt;="&amp;$D$2)+SUMIFS(AdjQty,AdjItem,$B517,AdjDate,"&lt;="&amp;$D$2)+SUMIFS(LinVarQty,LinItem,$B517,LinPosted,"YES",LinDate,"&lt;="&amp;$D$2,LinID,"&lt;&gt;"&amp;$B$2))</f>
        <v>0</v>
      </c>
      <c r="D517" s="84"/>
      <c r="E517" s="32" t="str">
        <f t="shared" si="14"/>
        <v/>
      </c>
      <c r="F517" s="33">
        <f>IF($B517="","",Items!$I516)</f>
        <v>12.99</v>
      </c>
      <c r="G517" s="33" t="str">
        <f t="shared" si="15"/>
        <v/>
      </c>
      <c r="H517" s="85"/>
    </row>
    <row r="518" spans="1:8" hidden="1" x14ac:dyDescent="0.25">
      <c r="A518" s="28" t="str">
        <f>IF(Items!$B517="","",Items!$A517)</f>
        <v>6009603060736</v>
      </c>
      <c r="B518" s="28" t="str">
        <f>IF(Items!$B517="","",Items!$B517)</f>
        <v>Jade Pink 250g</v>
      </c>
      <c r="C518" s="32">
        <f>IF($B518="","",Items!$G517+SUMIFS(PurQty,PurItem,$B518,PurDate,"&lt;="&amp;$D$2)-SUMIFS(SalQty,SalItem,$B518,SalDate,"&lt;="&amp;$D$2)-SUMIFS(WoQty,WoItem,$B518,WoDate,"&lt;="&amp;$D$2)+SUMIFS(AdjQty,AdjItem,$B518,AdjDate,"&lt;="&amp;$D$2)+SUMIFS(LinVarQty,LinItem,$B518,LinPosted,"YES",LinDate,"&lt;="&amp;$D$2,LinID,"&lt;&gt;"&amp;$B$2))</f>
        <v>0</v>
      </c>
      <c r="D518" s="84"/>
      <c r="E518" s="32" t="str">
        <f t="shared" ref="E518:E581" si="16">IF(OR($B518="",$D518=""),"",$D518-$C518)</f>
        <v/>
      </c>
      <c r="F518" s="33">
        <f>IF($B518="","",Items!$I517)</f>
        <v>12.99</v>
      </c>
      <c r="G518" s="33" t="str">
        <f t="shared" ref="G518:G581" si="17">IF($E518="","",$E518*$F518)</f>
        <v/>
      </c>
      <c r="H518" s="85"/>
    </row>
    <row r="519" spans="1:8" hidden="1" x14ac:dyDescent="0.25">
      <c r="A519" s="28" t="str">
        <f>IF(Items!$B518="","",Items!$A518)</f>
        <v>6009603060675</v>
      </c>
      <c r="B519" s="28" t="str">
        <f>IF(Items!$B518="","",Items!$B518)</f>
        <v>Jade Purple</v>
      </c>
      <c r="C519" s="32">
        <f>IF($B519="","",Items!$G518+SUMIFS(PurQty,PurItem,$B519,PurDate,"&lt;="&amp;$D$2)-SUMIFS(SalQty,SalItem,$B519,SalDate,"&lt;="&amp;$D$2)-SUMIFS(WoQty,WoItem,$B519,WoDate,"&lt;="&amp;$D$2)+SUMIFS(AdjQty,AdjItem,$B519,AdjDate,"&lt;="&amp;$D$2)+SUMIFS(LinVarQty,LinItem,$B519,LinPosted,"YES",LinDate,"&lt;="&amp;$D$2,LinID,"&lt;&gt;"&amp;$B$2))</f>
        <v>0</v>
      </c>
      <c r="D519" s="84"/>
      <c r="E519" s="32" t="str">
        <f t="shared" si="16"/>
        <v/>
      </c>
      <c r="F519" s="33">
        <f>IF($B519="","",Items!$I518)</f>
        <v>13.0425</v>
      </c>
      <c r="G519" s="33" t="str">
        <f t="shared" si="17"/>
        <v/>
      </c>
      <c r="H519" s="85"/>
    </row>
    <row r="520" spans="1:8" hidden="1" x14ac:dyDescent="0.25">
      <c r="A520" s="28" t="str">
        <f>IF(Items!$B519="","",Items!$A519)</f>
        <v>6009603060750</v>
      </c>
      <c r="B520" s="28" t="str">
        <f>IF(Items!$B519="","",Items!$B519)</f>
        <v>Jade White</v>
      </c>
      <c r="C520" s="32">
        <f>IF($B520="","",Items!$G519+SUMIFS(PurQty,PurItem,$B520,PurDate,"&lt;="&amp;$D$2)-SUMIFS(SalQty,SalItem,$B520,SalDate,"&lt;="&amp;$D$2)-SUMIFS(WoQty,WoItem,$B520,WoDate,"&lt;="&amp;$D$2)+SUMIFS(AdjQty,AdjItem,$B520,AdjDate,"&lt;="&amp;$D$2)+SUMIFS(LinVarQty,LinItem,$B520,LinPosted,"YES",LinDate,"&lt;="&amp;$D$2,LinID,"&lt;&gt;"&amp;$B$2))</f>
        <v>0</v>
      </c>
      <c r="D520" s="84"/>
      <c r="E520" s="32" t="str">
        <f t="shared" si="16"/>
        <v/>
      </c>
      <c r="F520" s="33">
        <f>IF($B520="","",Items!$I519)</f>
        <v>13.0425</v>
      </c>
      <c r="G520" s="33" t="str">
        <f t="shared" si="17"/>
        <v/>
      </c>
      <c r="H520" s="85"/>
    </row>
    <row r="521" spans="1:8" hidden="1" x14ac:dyDescent="0.25">
      <c r="A521" s="28" t="str">
        <f>IF(Items!$B520="","",Items!$A520)</f>
        <v>8720608603442</v>
      </c>
      <c r="B521" s="28" t="str">
        <f>IF(Items!$B520="","",Items!$B520)</f>
        <v>Jko African Blend</v>
      </c>
      <c r="C521" s="32">
        <f>IF($B521="","",Items!$G520+SUMIFS(PurQty,PurItem,$B521,PurDate,"&lt;="&amp;$D$2)-SUMIFS(SalQty,SalItem,$B521,SalDate,"&lt;="&amp;$D$2)-SUMIFS(WoQty,WoItem,$B521,WoDate,"&lt;="&amp;$D$2)+SUMIFS(AdjQty,AdjItem,$B521,AdjDate,"&lt;="&amp;$D$2)+SUMIFS(LinVarQty,LinItem,$B521,LinPosted,"YES",LinDate,"&lt;="&amp;$D$2,LinID,"&lt;&gt;"&amp;$B$2))</f>
        <v>0</v>
      </c>
      <c r="D521" s="84"/>
      <c r="E521" s="32" t="str">
        <f t="shared" si="16"/>
        <v/>
      </c>
      <c r="F521" s="33">
        <f>IF($B521="","",Items!$I520)</f>
        <v>42.39</v>
      </c>
      <c r="G521" s="33" t="str">
        <f t="shared" si="17"/>
        <v/>
      </c>
      <c r="H521" s="85"/>
    </row>
    <row r="522" spans="1:8" hidden="1" x14ac:dyDescent="0.25">
      <c r="A522" s="28" t="str">
        <f>IF(Items!$B521="","",Items!$A521)</f>
        <v>6161106623662</v>
      </c>
      <c r="B522" s="28" t="str">
        <f>IF(Items!$B521="","",Items!$B521)</f>
        <v>JOJO 5L</v>
      </c>
      <c r="C522" s="32">
        <f>IF($B522="","",Items!$G521+SUMIFS(PurQty,PurItem,$B522,PurDate,"&lt;="&amp;$D$2)-SUMIFS(SalQty,SalItem,$B522,SalDate,"&lt;="&amp;$D$2)-SUMIFS(WoQty,WoItem,$B522,WoDate,"&lt;="&amp;$D$2)+SUMIFS(AdjQty,AdjItem,$B522,AdjDate,"&lt;="&amp;$D$2)+SUMIFS(LinVarQty,LinItem,$B522,LinPosted,"YES",LinDate,"&lt;="&amp;$D$2,LinID,"&lt;&gt;"&amp;$B$2))</f>
        <v>0</v>
      </c>
      <c r="D522" s="84"/>
      <c r="E522" s="32" t="str">
        <f t="shared" si="16"/>
        <v/>
      </c>
      <c r="F522" s="33">
        <f>IF($B522="","",Items!$I521)</f>
        <v>22.725000000000001</v>
      </c>
      <c r="G522" s="33" t="str">
        <f t="shared" si="17"/>
        <v/>
      </c>
      <c r="H522" s="85"/>
    </row>
    <row r="523" spans="1:8" hidden="1" x14ac:dyDescent="0.25">
      <c r="A523" s="28" t="str">
        <f>IF(Items!$B522="","",Items!$A522)</f>
        <v>6930213911777</v>
      </c>
      <c r="B523" s="28" t="str">
        <f>IF(Items!$B522="","",Items!$B522)</f>
        <v>Jojo Still Water 2L</v>
      </c>
      <c r="C523" s="32">
        <f>IF($B523="","",Items!$G522+SUMIFS(PurQty,PurItem,$B523,PurDate,"&lt;="&amp;$D$2)-SUMIFS(SalQty,SalItem,$B523,SalDate,"&lt;="&amp;$D$2)-SUMIFS(WoQty,WoItem,$B523,WoDate,"&lt;="&amp;$D$2)+SUMIFS(AdjQty,AdjItem,$B523,AdjDate,"&lt;="&amp;$D$2)+SUMIFS(LinVarQty,LinItem,$B523,LinPosted,"YES",LinDate,"&lt;="&amp;$D$2,LinID,"&lt;&gt;"&amp;$B$2))</f>
        <v>0</v>
      </c>
      <c r="D523" s="84"/>
      <c r="E523" s="32" t="str">
        <f t="shared" si="16"/>
        <v/>
      </c>
      <c r="F523" s="33">
        <f>IF($B523="","",Items!$I522)</f>
        <v>13.0425</v>
      </c>
      <c r="G523" s="33" t="str">
        <f t="shared" si="17"/>
        <v/>
      </c>
      <c r="H523" s="85"/>
    </row>
    <row r="524" spans="1:8" hidden="1" x14ac:dyDescent="0.25">
      <c r="A524" s="28" t="str">
        <f>IF(Items!$B523="","",Items!$A523)</f>
        <v>9787040119916</v>
      </c>
      <c r="B524" s="28" t="str">
        <f>IF(Items!$B523="","",Items!$B523)</f>
        <v>Jojo Still Water 500ml</v>
      </c>
      <c r="C524" s="32">
        <f>IF($B524="","",Items!$G523+SUMIFS(PurQty,PurItem,$B524,PurDate,"&lt;="&amp;$D$2)-SUMIFS(SalQty,SalItem,$B524,SalDate,"&lt;="&amp;$D$2)-SUMIFS(WoQty,WoItem,$B524,WoDate,"&lt;="&amp;$D$2)+SUMIFS(AdjQty,AdjItem,$B524,AdjDate,"&lt;="&amp;$D$2)+SUMIFS(LinVarQty,LinItem,$B524,LinPosted,"YES",LinDate,"&lt;="&amp;$D$2,LinID,"&lt;&gt;"&amp;$B$2))</f>
        <v>0</v>
      </c>
      <c r="D524" s="84"/>
      <c r="E524" s="32" t="str">
        <f t="shared" si="16"/>
        <v/>
      </c>
      <c r="F524" s="33">
        <f>IF($B524="","",Items!$I523)</f>
        <v>4.5674999999999999</v>
      </c>
      <c r="G524" s="33" t="str">
        <f t="shared" si="17"/>
        <v/>
      </c>
      <c r="H524" s="85"/>
    </row>
    <row r="525" spans="1:8" hidden="1" x14ac:dyDescent="0.25">
      <c r="A525" s="28" t="str">
        <f>IF(Items!$B524="","",Items!$A524)</f>
        <v>8720608603138</v>
      </c>
      <c r="B525" s="28" t="str">
        <f>IF(Items!$B524="","",Items!$B524)</f>
        <v>Joko  Strong Tea 20g</v>
      </c>
      <c r="C525" s="32">
        <f>IF($B525="","",Items!$G524+SUMIFS(PurQty,PurItem,$B525,PurDate,"&lt;="&amp;$D$2)-SUMIFS(SalQty,SalItem,$B525,SalDate,"&lt;="&amp;$D$2)-SUMIFS(WoQty,WoItem,$B525,WoDate,"&lt;="&amp;$D$2)+SUMIFS(AdjQty,AdjItem,$B525,AdjDate,"&lt;="&amp;$D$2)+SUMIFS(LinVarQty,LinItem,$B525,LinPosted,"YES",LinDate,"&lt;="&amp;$D$2,LinID,"&lt;&gt;"&amp;$B$2))</f>
        <v>14</v>
      </c>
      <c r="D525" s="84"/>
      <c r="E525" s="32" t="str">
        <f t="shared" si="16"/>
        <v/>
      </c>
      <c r="F525" s="33">
        <f>IF($B525="","",Items!$I524)</f>
        <v>13.0425</v>
      </c>
      <c r="G525" s="33" t="str">
        <f t="shared" si="17"/>
        <v/>
      </c>
      <c r="H525" s="85"/>
    </row>
    <row r="526" spans="1:8" hidden="1" x14ac:dyDescent="0.25">
      <c r="A526" s="28" t="str">
        <f>IF(Items!$B525="","",Items!$A525)</f>
        <v>6001089120843</v>
      </c>
      <c r="B526" s="28" t="str">
        <f>IF(Items!$B525="","",Items!$B525)</f>
        <v>Joko 250g</v>
      </c>
      <c r="C526" s="32">
        <f>IF($B526="","",Items!$G525+SUMIFS(PurQty,PurItem,$B526,PurDate,"&lt;="&amp;$D$2)-SUMIFS(SalQty,SalItem,$B526,SalDate,"&lt;="&amp;$D$2)-SUMIFS(WoQty,WoItem,$B526,WoDate,"&lt;="&amp;$D$2)+SUMIFS(AdjQty,AdjItem,$B526,AdjDate,"&lt;="&amp;$D$2)+SUMIFS(LinVarQty,LinItem,$B526,LinPosted,"YES",LinDate,"&lt;="&amp;$D$2,LinID,"&lt;&gt;"&amp;$B$2))</f>
        <v>0</v>
      </c>
      <c r="D526" s="84"/>
      <c r="E526" s="32" t="str">
        <f t="shared" si="16"/>
        <v/>
      </c>
      <c r="F526" s="33">
        <f>IF($B526="","",Items!$I525)</f>
        <v>26.085000000000001</v>
      </c>
      <c r="G526" s="33" t="str">
        <f t="shared" si="17"/>
        <v/>
      </c>
      <c r="H526" s="85"/>
    </row>
    <row r="527" spans="1:8" hidden="1" x14ac:dyDescent="0.25">
      <c r="A527" s="28" t="str">
        <f>IF(Items!$B526="","",Items!$A526)</f>
        <v>6001089020907</v>
      </c>
      <c r="B527" s="28" t="str">
        <f>IF(Items!$B526="","",Items!$B526)</f>
        <v>Joko Origional 150g</v>
      </c>
      <c r="C527" s="32">
        <f>IF($B527="","",Items!$G526+SUMIFS(PurQty,PurItem,$B527,PurDate,"&lt;="&amp;$D$2)-SUMIFS(SalQty,SalItem,$B527,SalDate,"&lt;="&amp;$D$2)-SUMIFS(WoQty,WoItem,$B527,WoDate,"&lt;="&amp;$D$2)+SUMIFS(AdjQty,AdjItem,$B527,AdjDate,"&lt;="&amp;$D$2)+SUMIFS(LinVarQty,LinItem,$B527,LinPosted,"YES",LinDate,"&lt;="&amp;$D$2,LinID,"&lt;&gt;"&amp;$B$2))</f>
        <v>0</v>
      </c>
      <c r="D527" s="84"/>
      <c r="E527" s="32" t="str">
        <f t="shared" si="16"/>
        <v/>
      </c>
      <c r="F527" s="33">
        <f>IF($B527="","",Items!$I526)</f>
        <v>29.3475</v>
      </c>
      <c r="G527" s="33" t="str">
        <f t="shared" si="17"/>
        <v/>
      </c>
      <c r="H527" s="85"/>
    </row>
    <row r="528" spans="1:8" hidden="1" x14ac:dyDescent="0.25">
      <c r="A528" s="28" t="str">
        <f>IF(Items!$B527="","",Items!$A527)</f>
        <v>6001089120942</v>
      </c>
      <c r="B528" s="28" t="str">
        <f>IF(Items!$B527="","",Items!$B527)</f>
        <v>Joko Tea Bags 50g</v>
      </c>
      <c r="C528" s="32">
        <f>IF($B528="","",Items!$G527+SUMIFS(PurQty,PurItem,$B528,PurDate,"&lt;="&amp;$D$2)-SUMIFS(SalQty,SalItem,$B528,SalDate,"&lt;="&amp;$D$2)-SUMIFS(WoQty,WoItem,$B528,WoDate,"&lt;="&amp;$D$2)+SUMIFS(AdjQty,AdjItem,$B528,AdjDate,"&lt;="&amp;$D$2)+SUMIFS(LinVarQty,LinItem,$B528,LinPosted,"YES",LinDate,"&lt;="&amp;$D$2,LinID,"&lt;&gt;"&amp;$B$2))</f>
        <v>0</v>
      </c>
      <c r="D528" s="84"/>
      <c r="E528" s="32" t="str">
        <f t="shared" si="16"/>
        <v/>
      </c>
      <c r="F528" s="33">
        <f>IF($B528="","",Items!$I527)</f>
        <v>13.0425</v>
      </c>
      <c r="G528" s="33" t="str">
        <f t="shared" si="17"/>
        <v/>
      </c>
      <c r="H528" s="85"/>
    </row>
    <row r="529" spans="1:8" hidden="1" x14ac:dyDescent="0.25">
      <c r="A529" s="28" t="str">
        <f>IF(Items!$B528="","",Items!$A528)</f>
        <v>8720608603428</v>
      </c>
      <c r="B529" s="28" t="str">
        <f>IF(Items!$B528="","",Items!$B528)</f>
        <v>JOKO TEABAGS 65G</v>
      </c>
      <c r="C529" s="32">
        <f>IF($B529="","",Items!$G528+SUMIFS(PurQty,PurItem,$B529,PurDate,"&lt;="&amp;$D$2)-SUMIFS(SalQty,SalItem,$B529,SalDate,"&lt;="&amp;$D$2)-SUMIFS(WoQty,WoItem,$B529,WoDate,"&lt;="&amp;$D$2)+SUMIFS(AdjQty,AdjItem,$B529,AdjDate,"&lt;="&amp;$D$2)+SUMIFS(LinVarQty,LinItem,$B529,LinPosted,"YES",LinDate,"&lt;="&amp;$D$2,LinID,"&lt;&gt;"&amp;$B$2))</f>
        <v>0</v>
      </c>
      <c r="D529" s="84"/>
      <c r="E529" s="32" t="str">
        <f t="shared" si="16"/>
        <v/>
      </c>
      <c r="F529" s="33">
        <f>IF($B529="","",Items!$I528)</f>
        <v>22.822500000000002</v>
      </c>
      <c r="G529" s="33" t="str">
        <f t="shared" si="17"/>
        <v/>
      </c>
      <c r="H529" s="85"/>
    </row>
    <row r="530" spans="1:8" hidden="1" x14ac:dyDescent="0.25">
      <c r="A530" s="28" t="str">
        <f>IF(Items!$B529="","",Items!$A529)</f>
        <v>6009881225025</v>
      </c>
      <c r="B530" s="28" t="str">
        <f>IF(Items!$B529="","",Items!$B529)</f>
        <v>Jumbo Beef 24g</v>
      </c>
      <c r="C530" s="32">
        <f>IF($B530="","",Items!$G529+SUMIFS(PurQty,PurItem,$B530,PurDate,"&lt;="&amp;$D$2)-SUMIFS(SalQty,SalItem,$B530,SalDate,"&lt;="&amp;$D$2)-SUMIFS(WoQty,WoItem,$B530,WoDate,"&lt;="&amp;$D$2)+SUMIFS(AdjQty,AdjItem,$B530,AdjDate,"&lt;="&amp;$D$2)+SUMIFS(LinVarQty,LinItem,$B530,LinPosted,"YES",LinDate,"&lt;="&amp;$D$2,LinID,"&lt;&gt;"&amp;$B$2))</f>
        <v>0</v>
      </c>
      <c r="D530" s="84"/>
      <c r="E530" s="32" t="str">
        <f t="shared" si="16"/>
        <v/>
      </c>
      <c r="F530" s="33">
        <f>IF($B530="","",Items!$I529)</f>
        <v>1.3049999999999999</v>
      </c>
      <c r="G530" s="33" t="str">
        <f t="shared" si="17"/>
        <v/>
      </c>
      <c r="H530" s="85"/>
    </row>
    <row r="531" spans="1:8" hidden="1" x14ac:dyDescent="0.25">
      <c r="A531" s="28" t="str">
        <f>IF(Items!$B530="","",Items!$A530)</f>
        <v>6009881225032</v>
      </c>
      <c r="B531" s="28" t="str">
        <f>IF(Items!$B530="","",Items!$B530)</f>
        <v>Jumbo Snacks 24g</v>
      </c>
      <c r="C531" s="32">
        <f>IF($B531="","",Items!$G530+SUMIFS(PurQty,PurItem,$B531,PurDate,"&lt;="&amp;$D$2)-SUMIFS(SalQty,SalItem,$B531,SalDate,"&lt;="&amp;$D$2)-SUMIFS(WoQty,WoItem,$B531,WoDate,"&lt;="&amp;$D$2)+SUMIFS(AdjQty,AdjItem,$B531,AdjDate,"&lt;="&amp;$D$2)+SUMIFS(LinVarQty,LinItem,$B531,LinPosted,"YES",LinDate,"&lt;="&amp;$D$2,LinID,"&lt;&gt;"&amp;$B$2))</f>
        <v>0</v>
      </c>
      <c r="D531" s="84"/>
      <c r="E531" s="32" t="str">
        <f t="shared" si="16"/>
        <v/>
      </c>
      <c r="F531" s="33">
        <f>IF($B531="","",Items!$I530)</f>
        <v>1.3049999999999999</v>
      </c>
      <c r="G531" s="33" t="str">
        <f t="shared" si="17"/>
        <v/>
      </c>
      <c r="H531" s="85"/>
    </row>
    <row r="532" spans="1:8" hidden="1" x14ac:dyDescent="0.25">
      <c r="A532" s="28" t="str">
        <f>IF(Items!$B531="","",Items!$A531)</f>
        <v>6454881504593</v>
      </c>
      <c r="B532" s="28" t="str">
        <f>IF(Items!$B531="","",Items!$B531)</f>
        <v>Kambucha Ass 500ml</v>
      </c>
      <c r="C532" s="32">
        <f>IF($B532="","",Items!$G531+SUMIFS(PurQty,PurItem,$B532,PurDate,"&lt;="&amp;$D$2)-SUMIFS(SalQty,SalItem,$B532,SalDate,"&lt;="&amp;$D$2)-SUMIFS(WoQty,WoItem,$B532,WoDate,"&lt;="&amp;$D$2)+SUMIFS(AdjQty,AdjItem,$B532,AdjDate,"&lt;="&amp;$D$2)+SUMIFS(LinVarQty,LinItem,$B532,LinPosted,"YES",LinDate,"&lt;="&amp;$D$2,LinID,"&lt;&gt;"&amp;$B$2))</f>
        <v>0</v>
      </c>
      <c r="D532" s="84"/>
      <c r="E532" s="32" t="str">
        <f t="shared" si="16"/>
        <v/>
      </c>
      <c r="F532" s="33">
        <f>IF($B532="","",Items!$I531)</f>
        <v>12.99</v>
      </c>
      <c r="G532" s="33" t="str">
        <f t="shared" si="17"/>
        <v/>
      </c>
      <c r="H532" s="85"/>
    </row>
    <row r="533" spans="1:8" hidden="1" x14ac:dyDescent="0.25">
      <c r="A533" s="28" t="str">
        <f>IF(Items!$B532="","",Items!$A532)</f>
        <v>6009812570897</v>
      </c>
      <c r="B533" s="28" t="str">
        <f>IF(Items!$B532="","",Items!$B532)</f>
        <v>Karinga Chilli Beef 50g</v>
      </c>
      <c r="C533" s="32">
        <f>IF($B533="","",Items!$G532+SUMIFS(PurQty,PurItem,$B533,PurDate,"&lt;="&amp;$D$2)-SUMIFS(SalQty,SalItem,$B533,SalDate,"&lt;="&amp;$D$2)-SUMIFS(WoQty,WoItem,$B533,WoDate,"&lt;="&amp;$D$2)+SUMIFS(AdjQty,AdjItem,$B533,AdjDate,"&lt;="&amp;$D$2)+SUMIFS(LinVarQty,LinItem,$B533,LinPosted,"YES",LinDate,"&lt;="&amp;$D$2,LinID,"&lt;&gt;"&amp;$B$2))</f>
        <v>0</v>
      </c>
      <c r="D533" s="84"/>
      <c r="E533" s="32" t="str">
        <f t="shared" si="16"/>
        <v/>
      </c>
      <c r="F533" s="33">
        <f>IF($B533="","",Items!$I532)</f>
        <v>6.5250000000000004</v>
      </c>
      <c r="G533" s="33" t="str">
        <f t="shared" si="17"/>
        <v/>
      </c>
      <c r="H533" s="85"/>
    </row>
    <row r="534" spans="1:8" hidden="1" x14ac:dyDescent="0.25">
      <c r="A534" s="28" t="str">
        <f>IF(Items!$B533="","",Items!$A533)</f>
        <v>6009812570828</v>
      </c>
      <c r="B534" s="28" t="str">
        <f>IF(Items!$B533="","",Items!$B533)</f>
        <v>Karinga Usavi  Beef Mix 50g</v>
      </c>
      <c r="C534" s="32">
        <f>IF($B534="","",Items!$G533+SUMIFS(PurQty,PurItem,$B534,PurDate,"&lt;="&amp;$D$2)-SUMIFS(SalQty,SalItem,$B534,SalDate,"&lt;="&amp;$D$2)-SUMIFS(WoQty,WoItem,$B534,WoDate,"&lt;="&amp;$D$2)+SUMIFS(AdjQty,AdjItem,$B534,AdjDate,"&lt;="&amp;$D$2)+SUMIFS(LinVarQty,LinItem,$B534,LinPosted,"YES",LinDate,"&lt;="&amp;$D$2,LinID,"&lt;&gt;"&amp;$B$2))</f>
        <v>0</v>
      </c>
      <c r="D534" s="84"/>
      <c r="E534" s="32" t="str">
        <f t="shared" si="16"/>
        <v/>
      </c>
      <c r="F534" s="33">
        <f>IF($B534="","",Items!$I533)</f>
        <v>7.8224999999999998</v>
      </c>
      <c r="G534" s="33" t="str">
        <f t="shared" si="17"/>
        <v/>
      </c>
      <c r="H534" s="85"/>
    </row>
    <row r="535" spans="1:8" hidden="1" x14ac:dyDescent="0.25">
      <c r="A535" s="28" t="str">
        <f>IF(Items!$B534="","",Items!$A534)</f>
        <v>6009812570835</v>
      </c>
      <c r="B535" s="28" t="str">
        <f>IF(Items!$B534="","",Items!$B534)</f>
        <v>Karinga Usavi  Chicken Mix 50g</v>
      </c>
      <c r="C535" s="32">
        <f>IF($B535="","",Items!$G534+SUMIFS(PurQty,PurItem,$B535,PurDate,"&lt;="&amp;$D$2)-SUMIFS(SalQty,SalItem,$B535,SalDate,"&lt;="&amp;$D$2)-SUMIFS(WoQty,WoItem,$B535,WoDate,"&lt;="&amp;$D$2)+SUMIFS(AdjQty,AdjItem,$B535,AdjDate,"&lt;="&amp;$D$2)+SUMIFS(LinVarQty,LinItem,$B535,LinPosted,"YES",LinDate,"&lt;="&amp;$D$2,LinID,"&lt;&gt;"&amp;$B$2))</f>
        <v>0</v>
      </c>
      <c r="D535" s="84"/>
      <c r="E535" s="32" t="str">
        <f t="shared" si="16"/>
        <v/>
      </c>
      <c r="F535" s="33">
        <f>IF($B535="","",Items!$I534)</f>
        <v>6.5250000000000004</v>
      </c>
      <c r="G535" s="33" t="str">
        <f t="shared" si="17"/>
        <v/>
      </c>
      <c r="H535" s="85"/>
    </row>
    <row r="536" spans="1:8" hidden="1" x14ac:dyDescent="0.25">
      <c r="A536" s="28" t="str">
        <f>IF(Items!$B535="","",Items!$A535)</f>
        <v>6001306000996</v>
      </c>
      <c r="B536" s="28" t="str">
        <f>IF(Items!$B535="","",Items!$B535)</f>
        <v>Kelloggs Corn Flakeskg</v>
      </c>
      <c r="C536" s="32">
        <f>IF($B536="","",Items!$G535+SUMIFS(PurQty,PurItem,$B536,PurDate,"&lt;="&amp;$D$2)-SUMIFS(SalQty,SalItem,$B536,SalDate,"&lt;="&amp;$D$2)-SUMIFS(WoQty,WoItem,$B536,WoDate,"&lt;="&amp;$D$2)+SUMIFS(AdjQty,AdjItem,$B536,AdjDate,"&lt;="&amp;$D$2)+SUMIFS(LinVarQty,LinItem,$B536,LinPosted,"YES",LinDate,"&lt;="&amp;$D$2,LinID,"&lt;&gt;"&amp;$B$2))</f>
        <v>0</v>
      </c>
      <c r="D536" s="84"/>
      <c r="E536" s="32" t="str">
        <f t="shared" si="16"/>
        <v/>
      </c>
      <c r="F536" s="33">
        <f>IF($B536="","",Items!$I535)</f>
        <v>55.432499999999997</v>
      </c>
      <c r="G536" s="33" t="str">
        <f t="shared" si="17"/>
        <v/>
      </c>
      <c r="H536" s="85"/>
    </row>
    <row r="537" spans="1:8" hidden="1" x14ac:dyDescent="0.25">
      <c r="A537" s="28" t="str">
        <f>IF(Items!$B536="","",Items!$A536)</f>
        <v>6001306002457</v>
      </c>
      <c r="B537" s="28" t="str">
        <f>IF(Items!$B536="","",Items!$B536)</f>
        <v>Kellogs Noodles Beef 70g</v>
      </c>
      <c r="C537" s="32">
        <f>IF($B537="","",Items!$G536+SUMIFS(PurQty,PurItem,$B537,PurDate,"&lt;="&amp;$D$2)-SUMIFS(SalQty,SalItem,$B537,SalDate,"&lt;="&amp;$D$2)-SUMIFS(WoQty,WoItem,$B537,WoDate,"&lt;="&amp;$D$2)+SUMIFS(AdjQty,AdjItem,$B537,AdjDate,"&lt;="&amp;$D$2)+SUMIFS(LinVarQty,LinItem,$B537,LinPosted,"YES",LinDate,"&lt;="&amp;$D$2,LinID,"&lt;&gt;"&amp;$B$2))</f>
        <v>0</v>
      </c>
      <c r="D537" s="84"/>
      <c r="E537" s="32" t="str">
        <f t="shared" si="16"/>
        <v/>
      </c>
      <c r="F537" s="33">
        <f>IF($B537="","",Items!$I536)</f>
        <v>7.8224999999999998</v>
      </c>
      <c r="G537" s="33" t="str">
        <f t="shared" si="17"/>
        <v/>
      </c>
      <c r="H537" s="85"/>
    </row>
    <row r="538" spans="1:8" hidden="1" x14ac:dyDescent="0.25">
      <c r="A538" s="28" t="str">
        <f>IF(Items!$B537="","",Items!$A537)</f>
        <v>6001306002440</v>
      </c>
      <c r="B538" s="28" t="str">
        <f>IF(Items!$B537="","",Items!$B537)</f>
        <v>Kellogs Noodles Chicken Flavuor 70g</v>
      </c>
      <c r="C538" s="32">
        <f>IF($B538="","",Items!$G537+SUMIFS(PurQty,PurItem,$B538,PurDate,"&lt;="&amp;$D$2)-SUMIFS(SalQty,SalItem,$B538,SalDate,"&lt;="&amp;$D$2)-SUMIFS(WoQty,WoItem,$B538,WoDate,"&lt;="&amp;$D$2)+SUMIFS(AdjQty,AdjItem,$B538,AdjDate,"&lt;="&amp;$D$2)+SUMIFS(LinVarQty,LinItem,$B538,LinPosted,"YES",LinDate,"&lt;="&amp;$D$2,LinID,"&lt;&gt;"&amp;$B$2))</f>
        <v>0</v>
      </c>
      <c r="D538" s="84"/>
      <c r="E538" s="32" t="str">
        <f t="shared" si="16"/>
        <v/>
      </c>
      <c r="F538" s="33">
        <f>IF($B538="","",Items!$I537)</f>
        <v>7.8224999999999998</v>
      </c>
      <c r="G538" s="33" t="str">
        <f t="shared" si="17"/>
        <v/>
      </c>
      <c r="H538" s="85"/>
    </row>
    <row r="539" spans="1:8" hidden="1" x14ac:dyDescent="0.25">
      <c r="A539" s="28" t="str">
        <f>IF(Items!$B538="","",Items!$A538)</f>
        <v>6009710890103</v>
      </c>
      <c r="B539" s="28" t="str">
        <f>IF(Items!$B538="","",Items!$B538)</f>
        <v>Kellogs Noodles D/Curry 70g</v>
      </c>
      <c r="C539" s="32">
        <f>IF($B539="","",Items!$G538+SUMIFS(PurQty,PurItem,$B539,PurDate,"&lt;="&amp;$D$2)-SUMIFS(SalQty,SalItem,$B539,SalDate,"&lt;="&amp;$D$2)-SUMIFS(WoQty,WoItem,$B539,WoDate,"&lt;="&amp;$D$2)+SUMIFS(AdjQty,AdjItem,$B539,AdjDate,"&lt;="&amp;$D$2)+SUMIFS(LinVarQty,LinItem,$B539,LinPosted,"YES",LinDate,"&lt;="&amp;$D$2,LinID,"&lt;&gt;"&amp;$B$2))</f>
        <v>0</v>
      </c>
      <c r="D539" s="84"/>
      <c r="E539" s="32" t="str">
        <f t="shared" si="16"/>
        <v/>
      </c>
      <c r="F539" s="33">
        <f>IF($B539="","",Items!$I538)</f>
        <v>7.8224999999999998</v>
      </c>
      <c r="G539" s="33" t="str">
        <f t="shared" si="17"/>
        <v/>
      </c>
      <c r="H539" s="85"/>
    </row>
    <row r="540" spans="1:8" hidden="1" x14ac:dyDescent="0.25">
      <c r="A540" s="28" t="str">
        <f>IF(Items!$B539="","",Items!$A539)</f>
        <v>6009803998006</v>
      </c>
      <c r="B540" s="28" t="str">
        <f>IF(Items!$B539="","",Items!$B539)</f>
        <v>Kellogs Noodles Hot&amp;spicy 70g</v>
      </c>
      <c r="C540" s="32">
        <f>IF($B540="","",Items!$G539+SUMIFS(PurQty,PurItem,$B540,PurDate,"&lt;="&amp;$D$2)-SUMIFS(SalQty,SalItem,$B540,SalDate,"&lt;="&amp;$D$2)-SUMIFS(WoQty,WoItem,$B540,WoDate,"&lt;="&amp;$D$2)+SUMIFS(AdjQty,AdjItem,$B540,AdjDate,"&lt;="&amp;$D$2)+SUMIFS(LinVarQty,LinItem,$B540,LinPosted,"YES",LinDate,"&lt;="&amp;$D$2,LinID,"&lt;&gt;"&amp;$B$2))</f>
        <v>0</v>
      </c>
      <c r="D540" s="84"/>
      <c r="E540" s="32" t="str">
        <f t="shared" si="16"/>
        <v/>
      </c>
      <c r="F540" s="33">
        <f>IF($B540="","",Items!$I539)</f>
        <v>7.8224999999999998</v>
      </c>
      <c r="G540" s="33" t="str">
        <f t="shared" si="17"/>
        <v/>
      </c>
      <c r="H540" s="85"/>
    </row>
    <row r="541" spans="1:8" hidden="1" x14ac:dyDescent="0.25">
      <c r="A541" s="28" t="str">
        <f>IF(Items!$B540="","",Items!$A540)</f>
        <v>6009644780518</v>
      </c>
      <c r="B541" s="28" t="str">
        <f>IF(Items!$B540="","",Items!$B540)</f>
        <v>Kershelmar Steri Milk 500ml</v>
      </c>
      <c r="C541" s="32">
        <f>IF($B541="","",Items!$G540+SUMIFS(PurQty,PurItem,$B541,PurDate,"&lt;="&amp;$D$2)-SUMIFS(SalQty,SalItem,$B541,SalDate,"&lt;="&amp;$D$2)-SUMIFS(WoQty,WoItem,$B541,WoDate,"&lt;="&amp;$D$2)+SUMIFS(AdjQty,AdjItem,$B541,AdjDate,"&lt;="&amp;$D$2)+SUMIFS(LinVarQty,LinItem,$B541,LinPosted,"YES",LinDate,"&lt;="&amp;$D$2,LinID,"&lt;&gt;"&amp;$B$2))</f>
        <v>0</v>
      </c>
      <c r="D541" s="84"/>
      <c r="E541" s="32" t="str">
        <f t="shared" si="16"/>
        <v/>
      </c>
      <c r="F541" s="33">
        <f>IF($B541="","",Items!$I540)</f>
        <v>11.25</v>
      </c>
      <c r="G541" s="33" t="str">
        <f t="shared" si="17"/>
        <v/>
      </c>
      <c r="H541" s="85"/>
    </row>
    <row r="542" spans="1:8" hidden="1" x14ac:dyDescent="0.25">
      <c r="A542" s="28" t="str">
        <f>IF(Items!$B541="","",Items!$A541)</f>
        <v>6975801566014</v>
      </c>
      <c r="B542" s="28" t="str">
        <f>IF(Items!$B541="","",Items!$B541)</f>
        <v>Kia Earphones</v>
      </c>
      <c r="C542" s="32">
        <f>IF($B542="","",Items!$G541+SUMIFS(PurQty,PurItem,$B542,PurDate,"&lt;="&amp;$D$2)-SUMIFS(SalQty,SalItem,$B542,SalDate,"&lt;="&amp;$D$2)-SUMIFS(WoQty,WoItem,$B542,WoDate,"&lt;="&amp;$D$2)+SUMIFS(AdjQty,AdjItem,$B542,AdjDate,"&lt;="&amp;$D$2)+SUMIFS(LinVarQty,LinItem,$B542,LinPosted,"YES",LinDate,"&lt;="&amp;$D$2,LinID,"&lt;&gt;"&amp;$B$2))</f>
        <v>0</v>
      </c>
      <c r="D542" s="84"/>
      <c r="E542" s="32" t="str">
        <f t="shared" si="16"/>
        <v/>
      </c>
      <c r="F542" s="33">
        <f>IF($B542="","",Items!$I541)</f>
        <v>52.177500000000002</v>
      </c>
      <c r="G542" s="33" t="str">
        <f t="shared" si="17"/>
        <v/>
      </c>
      <c r="H542" s="85"/>
    </row>
    <row r="543" spans="1:8" hidden="1" x14ac:dyDescent="0.25">
      <c r="A543" s="28" t="str">
        <f>IF(Items!$B542="","",Items!$A542)</f>
        <v>6008307000505</v>
      </c>
      <c r="B543" s="28" t="str">
        <f>IF(Items!$B542="","",Items!$B542)</f>
        <v>King Kurls 100g</v>
      </c>
      <c r="C543" s="32">
        <f>IF($B543="","",Items!$G542+SUMIFS(PurQty,PurItem,$B543,PurDate,"&lt;="&amp;$D$2)-SUMIFS(SalQty,SalItem,$B543,SalDate,"&lt;="&amp;$D$2)-SUMIFS(WoQty,WoItem,$B543,WoDate,"&lt;="&amp;$D$2)+SUMIFS(AdjQty,AdjItem,$B543,AdjDate,"&lt;="&amp;$D$2)+SUMIFS(LinVarQty,LinItem,$B543,LinPosted,"YES",LinDate,"&lt;="&amp;$D$2,LinID,"&lt;&gt;"&amp;$B$2))</f>
        <v>0</v>
      </c>
      <c r="D543" s="84"/>
      <c r="E543" s="32" t="str">
        <f t="shared" si="16"/>
        <v/>
      </c>
      <c r="F543" s="33">
        <f>IF($B543="","",Items!$I542)</f>
        <v>9.7799999999999994</v>
      </c>
      <c r="G543" s="33" t="str">
        <f t="shared" si="17"/>
        <v/>
      </c>
      <c r="H543" s="85"/>
    </row>
    <row r="544" spans="1:8" hidden="1" x14ac:dyDescent="0.25">
      <c r="A544" s="28" t="str">
        <f>IF(Items!$B543="","",Items!$A543)</f>
        <v>6005794000148</v>
      </c>
      <c r="B544" s="28" t="str">
        <f>IF(Items!$B543="","",Items!$B543)</f>
        <v>Kingsgate 20s</v>
      </c>
      <c r="C544" s="32">
        <f>IF($B544="","",Items!$G543+SUMIFS(PurQty,PurItem,$B544,PurDate,"&lt;="&amp;$D$2)-SUMIFS(SalQty,SalItem,$B544,SalDate,"&lt;="&amp;$D$2)-SUMIFS(WoQty,WoItem,$B544,WoDate,"&lt;="&amp;$D$2)+SUMIFS(AdjQty,AdjItem,$B544,AdjDate,"&lt;="&amp;$D$2)+SUMIFS(LinVarQty,LinItem,$B544,LinPosted,"YES",LinDate,"&lt;="&amp;$D$2,LinID,"&lt;&gt;"&amp;$B$2))</f>
        <v>0</v>
      </c>
      <c r="D544" s="84"/>
      <c r="E544" s="32" t="str">
        <f t="shared" si="16"/>
        <v/>
      </c>
      <c r="F544" s="33">
        <f>IF($B544="","",Items!$I543)</f>
        <v>19.649999999999999</v>
      </c>
      <c r="G544" s="33" t="str">
        <f t="shared" si="17"/>
        <v/>
      </c>
      <c r="H544" s="85"/>
    </row>
    <row r="545" spans="1:8" hidden="1" x14ac:dyDescent="0.25">
      <c r="A545" s="28" t="str">
        <f>IF(Items!$B544="","",Items!$A544)</f>
        <v>6001298959999</v>
      </c>
      <c r="B545" s="28" t="str">
        <f>IF(Items!$B544="","",Items!$B544)</f>
        <v>Kiwi Black Shoe Polish 50ml</v>
      </c>
      <c r="C545" s="32">
        <f>IF($B545="","",Items!$G544+SUMIFS(PurQty,PurItem,$B545,PurDate,"&lt;="&amp;$D$2)-SUMIFS(SalQty,SalItem,$B545,SalDate,"&lt;="&amp;$D$2)-SUMIFS(WoQty,WoItem,$B545,WoDate,"&lt;="&amp;$D$2)+SUMIFS(AdjQty,AdjItem,$B545,AdjDate,"&lt;="&amp;$D$2)+SUMIFS(LinVarQty,LinItem,$B545,LinPosted,"YES",LinDate,"&lt;="&amp;$D$2,LinID,"&lt;&gt;"&amp;$B$2))</f>
        <v>0</v>
      </c>
      <c r="D545" s="84"/>
      <c r="E545" s="32" t="str">
        <f t="shared" si="16"/>
        <v/>
      </c>
      <c r="F545" s="33">
        <f>IF($B545="","",Items!$I544)</f>
        <v>16.305</v>
      </c>
      <c r="G545" s="33" t="str">
        <f t="shared" si="17"/>
        <v/>
      </c>
      <c r="H545" s="85"/>
    </row>
    <row r="546" spans="1:8" hidden="1" x14ac:dyDescent="0.25">
      <c r="A546" s="28" t="str">
        <f>IF(Items!$B545="","",Items!$A545)</f>
        <v>6009888634950</v>
      </c>
      <c r="B546" s="28" t="str">
        <f>IF(Items!$B545="","",Items!$B545)</f>
        <v>Kiwi Mang  Strawbery Energy Drink 500ml</v>
      </c>
      <c r="C546" s="32">
        <f>IF($B546="","",Items!$G545+SUMIFS(PurQty,PurItem,$B546,PurDate,"&lt;="&amp;$D$2)-SUMIFS(SalQty,SalItem,$B546,SalDate,"&lt;="&amp;$D$2)-SUMIFS(WoQty,WoItem,$B546,WoDate,"&lt;="&amp;$D$2)+SUMIFS(AdjQty,AdjItem,$B546,AdjDate,"&lt;="&amp;$D$2)+SUMIFS(LinVarQty,LinItem,$B546,LinPosted,"YES",LinDate,"&lt;="&amp;$D$2,LinID,"&lt;&gt;"&amp;$B$2))</f>
        <v>0</v>
      </c>
      <c r="D546" s="84"/>
      <c r="E546" s="32" t="str">
        <f t="shared" si="16"/>
        <v/>
      </c>
      <c r="F546" s="33">
        <f>IF($B546="","",Items!$I545)</f>
        <v>9.7799999999999994</v>
      </c>
      <c r="G546" s="33" t="str">
        <f t="shared" si="17"/>
        <v/>
      </c>
      <c r="H546" s="85"/>
    </row>
    <row r="547" spans="1:8" hidden="1" x14ac:dyDescent="0.25">
      <c r="A547" s="28" t="str">
        <f>IF(Items!$B546="","",Items!$A546)</f>
        <v>6001298959982</v>
      </c>
      <c r="B547" s="28" t="str">
        <f>IF(Items!$B546="","",Items!$B546)</f>
        <v>Kiwi Shoe Polish Dark Brown 50ml</v>
      </c>
      <c r="C547" s="32">
        <f>IF($B547="","",Items!$G546+SUMIFS(PurQty,PurItem,$B547,PurDate,"&lt;="&amp;$D$2)-SUMIFS(SalQty,SalItem,$B547,SalDate,"&lt;="&amp;$D$2)-SUMIFS(WoQty,WoItem,$B547,WoDate,"&lt;="&amp;$D$2)+SUMIFS(AdjQty,AdjItem,$B547,AdjDate,"&lt;="&amp;$D$2)+SUMIFS(LinVarQty,LinItem,$B547,LinPosted,"YES",LinDate,"&lt;="&amp;$D$2,LinID,"&lt;&gt;"&amp;$B$2))</f>
        <v>0</v>
      </c>
      <c r="D547" s="84"/>
      <c r="E547" s="32" t="str">
        <f t="shared" si="16"/>
        <v/>
      </c>
      <c r="F547" s="33">
        <f>IF($B547="","",Items!$I546)</f>
        <v>9.7799999999999994</v>
      </c>
      <c r="G547" s="33" t="str">
        <f t="shared" si="17"/>
        <v/>
      </c>
      <c r="H547" s="85"/>
    </row>
    <row r="548" spans="1:8" hidden="1" x14ac:dyDescent="0.25">
      <c r="A548" s="28" t="str">
        <f>IF(Items!$B547="","",Items!$A547)</f>
        <v>6001298959944</v>
      </c>
      <c r="B548" s="28" t="str">
        <f>IF(Items!$B547="","",Items!$B547)</f>
        <v>Kiwi Toney Red Polish 50ml</v>
      </c>
      <c r="C548" s="32">
        <f>IF($B548="","",Items!$G547+SUMIFS(PurQty,PurItem,$B548,PurDate,"&lt;="&amp;$D$2)-SUMIFS(SalQty,SalItem,$B548,SalDate,"&lt;="&amp;$D$2)-SUMIFS(WoQty,WoItem,$B548,WoDate,"&lt;="&amp;$D$2)+SUMIFS(AdjQty,AdjItem,$B548,AdjDate,"&lt;="&amp;$D$2)+SUMIFS(LinVarQty,LinItem,$B548,LinPosted,"YES",LinDate,"&lt;="&amp;$D$2,LinID,"&lt;&gt;"&amp;$B$2))</f>
        <v>14</v>
      </c>
      <c r="D548" s="84"/>
      <c r="E548" s="32" t="str">
        <f t="shared" si="16"/>
        <v/>
      </c>
      <c r="F548" s="33">
        <f>IF($B548="","",Items!$I547)</f>
        <v>13.0425</v>
      </c>
      <c r="G548" s="33" t="str">
        <f t="shared" si="17"/>
        <v/>
      </c>
      <c r="H548" s="85"/>
    </row>
    <row r="549" spans="1:8" hidden="1" x14ac:dyDescent="0.25">
      <c r="A549" s="28" t="str">
        <f>IF(Items!$B548="","",Items!$A548)</f>
        <v>6009685470560</v>
      </c>
      <c r="B549" s="28" t="str">
        <f>IF(Items!$B548="","",Items!$B548)</f>
        <v>Knockout Liquid 2L</v>
      </c>
      <c r="C549" s="32">
        <f>IF($B549="","",Items!$G548+SUMIFS(PurQty,PurItem,$B549,PurDate,"&lt;="&amp;$D$2)-SUMIFS(SalQty,SalItem,$B549,SalDate,"&lt;="&amp;$D$2)-SUMIFS(WoQty,WoItem,$B549,WoDate,"&lt;="&amp;$D$2)+SUMIFS(AdjQty,AdjItem,$B549,AdjDate,"&lt;="&amp;$D$2)+SUMIFS(LinVarQty,LinItem,$B549,LinPosted,"YES",LinDate,"&lt;="&amp;$D$2,LinID,"&lt;&gt;"&amp;$B$2))</f>
        <v>0</v>
      </c>
      <c r="D549" s="84"/>
      <c r="E549" s="32" t="str">
        <f t="shared" si="16"/>
        <v/>
      </c>
      <c r="F549" s="33">
        <f>IF($B549="","",Items!$I548)</f>
        <v>35.872500000000002</v>
      </c>
      <c r="G549" s="33" t="str">
        <f t="shared" si="17"/>
        <v/>
      </c>
      <c r="H549" s="85"/>
    </row>
    <row r="550" spans="1:8" hidden="1" x14ac:dyDescent="0.25">
      <c r="A550" s="28" t="str">
        <f>IF(Items!$B549="","",Items!$A549)</f>
        <v>6009685470881</v>
      </c>
      <c r="B550" s="28" t="str">
        <f>IF(Items!$B549="","",Items!$B549)</f>
        <v>Knockout Liquid 750ml</v>
      </c>
      <c r="C550" s="32">
        <f>IF($B550="","",Items!$G549+SUMIFS(PurQty,PurItem,$B550,PurDate,"&lt;="&amp;$D$2)-SUMIFS(SalQty,SalItem,$B550,SalDate,"&lt;="&amp;$D$2)-SUMIFS(WoQty,WoItem,$B550,WoDate,"&lt;="&amp;$D$2)+SUMIFS(AdjQty,AdjItem,$B550,AdjDate,"&lt;="&amp;$D$2)+SUMIFS(LinVarQty,LinItem,$B550,LinPosted,"YES",LinDate,"&lt;="&amp;$D$2,LinID,"&lt;&gt;"&amp;$B$2))</f>
        <v>0</v>
      </c>
      <c r="D550" s="84"/>
      <c r="E550" s="32" t="str">
        <f t="shared" si="16"/>
        <v/>
      </c>
      <c r="F550" s="33">
        <f>IF($B550="","",Items!$I549)</f>
        <v>22.822500000000002</v>
      </c>
      <c r="G550" s="33" t="str">
        <f t="shared" si="17"/>
        <v/>
      </c>
      <c r="H550" s="85"/>
    </row>
    <row r="551" spans="1:8" hidden="1" x14ac:dyDescent="0.25">
      <c r="A551" s="28" t="str">
        <f>IF(Items!$B550="","",Items!$A550)</f>
        <v>6009814580283</v>
      </c>
      <c r="B551" s="28" t="str">
        <f>IF(Items!$B550="","",Items!$B550)</f>
        <v>Kombucha Apple 1L</v>
      </c>
      <c r="C551" s="32">
        <f>IF($B551="","",Items!$G550+SUMIFS(PurQty,PurItem,$B551,PurDate,"&lt;="&amp;$D$2)-SUMIFS(SalQty,SalItem,$B551,SalDate,"&lt;="&amp;$D$2)-SUMIFS(WoQty,WoItem,$B551,WoDate,"&lt;="&amp;$D$2)+SUMIFS(AdjQty,AdjItem,$B551,AdjDate,"&lt;="&amp;$D$2)+SUMIFS(LinVarQty,LinItem,$B551,LinPosted,"YES",LinDate,"&lt;="&amp;$D$2,LinID,"&lt;&gt;"&amp;$B$2))</f>
        <v>0</v>
      </c>
      <c r="D551" s="84"/>
      <c r="E551" s="32" t="str">
        <f t="shared" si="16"/>
        <v/>
      </c>
      <c r="F551" s="33">
        <f>IF($B551="","",Items!$I550)</f>
        <v>26.085000000000001</v>
      </c>
      <c r="G551" s="33" t="str">
        <f t="shared" si="17"/>
        <v/>
      </c>
      <c r="H551" s="85"/>
    </row>
    <row r="552" spans="1:8" hidden="1" x14ac:dyDescent="0.25">
      <c r="A552" s="28" t="str">
        <f>IF(Items!$B551="","",Items!$A551)</f>
        <v>6009814580412</v>
      </c>
      <c r="B552" s="28" t="str">
        <f>IF(Items!$B551="","",Items!$B551)</f>
        <v>Kombucha Apple 500ml</v>
      </c>
      <c r="C552" s="32">
        <f>IF($B552="","",Items!$G551+SUMIFS(PurQty,PurItem,$B552,PurDate,"&lt;="&amp;$D$2)-SUMIFS(SalQty,SalItem,$B552,SalDate,"&lt;="&amp;$D$2)-SUMIFS(WoQty,WoItem,$B552,WoDate,"&lt;="&amp;$D$2)+SUMIFS(AdjQty,AdjItem,$B552,AdjDate,"&lt;="&amp;$D$2)+SUMIFS(LinVarQty,LinItem,$B552,LinPosted,"YES",LinDate,"&lt;="&amp;$D$2,LinID,"&lt;&gt;"&amp;$B$2))</f>
        <v>0</v>
      </c>
      <c r="D552" s="84"/>
      <c r="E552" s="32" t="str">
        <f t="shared" si="16"/>
        <v/>
      </c>
      <c r="F552" s="33">
        <f>IF($B552="","",Items!$I551)</f>
        <v>13.0425</v>
      </c>
      <c r="G552" s="33" t="str">
        <f t="shared" si="17"/>
        <v/>
      </c>
      <c r="H552" s="85"/>
    </row>
    <row r="553" spans="1:8" hidden="1" x14ac:dyDescent="0.25">
      <c r="A553" s="28" t="str">
        <f>IF(Items!$B552="","",Items!$A552)</f>
        <v>6009814580238</v>
      </c>
      <c r="B553" s="28" t="str">
        <f>IF(Items!$B552="","",Items!$B552)</f>
        <v>Kombucha Fruit Cocktail 1L</v>
      </c>
      <c r="C553" s="32">
        <f>IF($B553="","",Items!$G552+SUMIFS(PurQty,PurItem,$B553,PurDate,"&lt;="&amp;$D$2)-SUMIFS(SalQty,SalItem,$B553,SalDate,"&lt;="&amp;$D$2)-SUMIFS(WoQty,WoItem,$B553,WoDate,"&lt;="&amp;$D$2)+SUMIFS(AdjQty,AdjItem,$B553,AdjDate,"&lt;="&amp;$D$2)+SUMIFS(LinVarQty,LinItem,$B553,LinPosted,"YES",LinDate,"&lt;="&amp;$D$2,LinID,"&lt;&gt;"&amp;$B$2))</f>
        <v>0</v>
      </c>
      <c r="D553" s="84"/>
      <c r="E553" s="32" t="str">
        <f t="shared" si="16"/>
        <v/>
      </c>
      <c r="F553" s="33">
        <f>IF($B553="","",Items!$I552)</f>
        <v>26.085000000000001</v>
      </c>
      <c r="G553" s="33" t="str">
        <f t="shared" si="17"/>
        <v/>
      </c>
      <c r="H553" s="85"/>
    </row>
    <row r="554" spans="1:8" hidden="1" x14ac:dyDescent="0.25">
      <c r="A554" s="28" t="str">
        <f>IF(Items!$B553="","",Items!$A553)</f>
        <v>6009814580368</v>
      </c>
      <c r="B554" s="28" t="str">
        <f>IF(Items!$B553="","",Items!$B553)</f>
        <v>Kombucha Fruit Cocktail 500ml</v>
      </c>
      <c r="C554" s="32">
        <f>IF($B554="","",Items!$G553+SUMIFS(PurQty,PurItem,$B554,PurDate,"&lt;="&amp;$D$2)-SUMIFS(SalQty,SalItem,$B554,SalDate,"&lt;="&amp;$D$2)-SUMIFS(WoQty,WoItem,$B554,WoDate,"&lt;="&amp;$D$2)+SUMIFS(AdjQty,AdjItem,$B554,AdjDate,"&lt;="&amp;$D$2)+SUMIFS(LinVarQty,LinItem,$B554,LinPosted,"YES",LinDate,"&lt;="&amp;$D$2,LinID,"&lt;&gt;"&amp;$B$2))</f>
        <v>0</v>
      </c>
      <c r="D554" s="84"/>
      <c r="E554" s="32" t="str">
        <f t="shared" si="16"/>
        <v/>
      </c>
      <c r="F554" s="33">
        <f>IF($B554="","",Items!$I553)</f>
        <v>13.0425</v>
      </c>
      <c r="G554" s="33" t="str">
        <f t="shared" si="17"/>
        <v/>
      </c>
      <c r="H554" s="85"/>
    </row>
    <row r="555" spans="1:8" hidden="1" x14ac:dyDescent="0.25">
      <c r="A555" s="28" t="str">
        <f>IF(Items!$B554="","",Items!$A554)</f>
        <v>6009814580344</v>
      </c>
      <c r="B555" s="28" t="str">
        <f>IF(Items!$B554="","",Items!$B554)</f>
        <v>Kombucha Green Tea  500ml</v>
      </c>
      <c r="C555" s="32">
        <f>IF($B555="","",Items!$G554+SUMIFS(PurQty,PurItem,$B555,PurDate,"&lt;="&amp;$D$2)-SUMIFS(SalQty,SalItem,$B555,SalDate,"&lt;="&amp;$D$2)-SUMIFS(WoQty,WoItem,$B555,WoDate,"&lt;="&amp;$D$2)+SUMIFS(AdjQty,AdjItem,$B555,AdjDate,"&lt;="&amp;$D$2)+SUMIFS(LinVarQty,LinItem,$B555,LinPosted,"YES",LinDate,"&lt;="&amp;$D$2,LinID,"&lt;&gt;"&amp;$B$2))</f>
        <v>0</v>
      </c>
      <c r="D555" s="84"/>
      <c r="E555" s="32" t="str">
        <f t="shared" si="16"/>
        <v/>
      </c>
      <c r="F555" s="33">
        <f>IF($B555="","",Items!$I554)</f>
        <v>13.0425</v>
      </c>
      <c r="G555" s="33" t="str">
        <f t="shared" si="17"/>
        <v/>
      </c>
      <c r="H555" s="85"/>
    </row>
    <row r="556" spans="1:8" hidden="1" x14ac:dyDescent="0.25">
      <c r="A556" s="28" t="str">
        <f>IF(Items!$B555="","",Items!$A555)</f>
        <v>6009814580405</v>
      </c>
      <c r="B556" s="28" t="str">
        <f>IF(Items!$B555="","",Items!$B555)</f>
        <v>Kombucha Honey  500ml</v>
      </c>
      <c r="C556" s="32">
        <f>IF($B556="","",Items!$G555+SUMIFS(PurQty,PurItem,$B556,PurDate,"&lt;="&amp;$D$2)-SUMIFS(SalQty,SalItem,$B556,SalDate,"&lt;="&amp;$D$2)-SUMIFS(WoQty,WoItem,$B556,WoDate,"&lt;="&amp;$D$2)+SUMIFS(AdjQty,AdjItem,$B556,AdjDate,"&lt;="&amp;$D$2)+SUMIFS(LinVarQty,LinItem,$B556,LinPosted,"YES",LinDate,"&lt;="&amp;$D$2,LinID,"&lt;&gt;"&amp;$B$2))</f>
        <v>0</v>
      </c>
      <c r="D556" s="84"/>
      <c r="E556" s="32" t="str">
        <f t="shared" si="16"/>
        <v/>
      </c>
      <c r="F556" s="33">
        <f>IF($B556="","",Items!$I555)</f>
        <v>13.0425</v>
      </c>
      <c r="G556" s="33" t="str">
        <f t="shared" si="17"/>
        <v/>
      </c>
      <c r="H556" s="85"/>
    </row>
    <row r="557" spans="1:8" hidden="1" x14ac:dyDescent="0.25">
      <c r="A557" s="28" t="str">
        <f>IF(Items!$B556="","",Items!$A556)</f>
        <v>6009814580375</v>
      </c>
      <c r="B557" s="28" t="str">
        <f>IF(Items!$B556="","",Items!$B556)</f>
        <v>KOMBUCHA LEMON 500ml</v>
      </c>
      <c r="C557" s="32">
        <f>IF($B557="","",Items!$G556+SUMIFS(PurQty,PurItem,$B557,PurDate,"&lt;="&amp;$D$2)-SUMIFS(SalQty,SalItem,$B557,SalDate,"&lt;="&amp;$D$2)-SUMIFS(WoQty,WoItem,$B557,WoDate,"&lt;="&amp;$D$2)+SUMIFS(AdjQty,AdjItem,$B557,AdjDate,"&lt;="&amp;$D$2)+SUMIFS(LinVarQty,LinItem,$B557,LinPosted,"YES",LinDate,"&lt;="&amp;$D$2,LinID,"&lt;&gt;"&amp;$B$2))</f>
        <v>0</v>
      </c>
      <c r="D557" s="84"/>
      <c r="E557" s="32" t="str">
        <f t="shared" si="16"/>
        <v/>
      </c>
      <c r="F557" s="33">
        <f>IF($B557="","",Items!$I556)</f>
        <v>13.0425</v>
      </c>
      <c r="G557" s="33" t="str">
        <f t="shared" si="17"/>
        <v/>
      </c>
      <c r="H557" s="85"/>
    </row>
    <row r="558" spans="1:8" hidden="1" x14ac:dyDescent="0.25">
      <c r="A558" s="28" t="str">
        <f>IF(Items!$B557="","",Items!$A557)</f>
        <v>6009814580276</v>
      </c>
      <c r="B558" s="28" t="str">
        <f>IF(Items!$B557="","",Items!$B557)</f>
        <v>Kombuchahoney15L</v>
      </c>
      <c r="C558" s="32">
        <f>IF($B558="","",Items!$G557+SUMIFS(PurQty,PurItem,$B558,PurDate,"&lt;="&amp;$D$2)-SUMIFS(SalQty,SalItem,$B558,SalDate,"&lt;="&amp;$D$2)-SUMIFS(WoQty,WoItem,$B558,WoDate,"&lt;="&amp;$D$2)+SUMIFS(AdjQty,AdjItem,$B558,AdjDate,"&lt;="&amp;$D$2)+SUMIFS(LinVarQty,LinItem,$B558,LinPosted,"YES",LinDate,"&lt;="&amp;$D$2,LinID,"&lt;&gt;"&amp;$B$2))</f>
        <v>0</v>
      </c>
      <c r="D558" s="84"/>
      <c r="E558" s="32" t="str">
        <f t="shared" si="16"/>
        <v/>
      </c>
      <c r="F558" s="33">
        <f>IF($B558="","",Items!$I557)</f>
        <v>26.085000000000001</v>
      </c>
      <c r="G558" s="33" t="str">
        <f t="shared" si="17"/>
        <v/>
      </c>
      <c r="H558" s="85"/>
    </row>
    <row r="559" spans="1:8" hidden="1" x14ac:dyDescent="0.25">
      <c r="A559" s="28" t="str">
        <f>IF(Items!$B558="","",Items!$A558)</f>
        <v>6009522306120</v>
      </c>
      <c r="B559" s="28" t="str">
        <f>IF(Items!$B558="","",Items!$B558)</f>
        <v>Koo Baked Beans 215g</v>
      </c>
      <c r="C559" s="32">
        <f>IF($B559="","",Items!$G558+SUMIFS(PurQty,PurItem,$B559,PurDate,"&lt;="&amp;$D$2)-SUMIFS(SalQty,SalItem,$B559,SalDate,"&lt;="&amp;$D$2)-SUMIFS(WoQty,WoItem,$B559,WoDate,"&lt;="&amp;$D$2)+SUMIFS(AdjQty,AdjItem,$B559,AdjDate,"&lt;="&amp;$D$2)+SUMIFS(LinVarQty,LinItem,$B559,LinPosted,"YES",LinDate,"&lt;="&amp;$D$2,LinID,"&lt;&gt;"&amp;$B$2))</f>
        <v>0</v>
      </c>
      <c r="D559" s="84"/>
      <c r="E559" s="32" t="str">
        <f t="shared" si="16"/>
        <v/>
      </c>
      <c r="F559" s="33">
        <f>IF($B559="","",Items!$I558)</f>
        <v>13.0425</v>
      </c>
      <c r="G559" s="33" t="str">
        <f t="shared" si="17"/>
        <v/>
      </c>
      <c r="H559" s="85"/>
    </row>
    <row r="560" spans="1:8" hidden="1" x14ac:dyDescent="0.25">
      <c r="A560" s="28" t="str">
        <f>IF(Items!$B559="","",Items!$A559)</f>
        <v>6009522300586</v>
      </c>
      <c r="B560" s="28" t="str">
        <f>IF(Items!$B559="","",Items!$B559)</f>
        <v>Koo Baked Beans 410g</v>
      </c>
      <c r="C560" s="32">
        <f>IF($B560="","",Items!$G559+SUMIFS(PurQty,PurItem,$B560,PurDate,"&lt;="&amp;$D$2)-SUMIFS(SalQty,SalItem,$B560,SalDate,"&lt;="&amp;$D$2)-SUMIFS(WoQty,WoItem,$B560,WoDate,"&lt;="&amp;$D$2)+SUMIFS(AdjQty,AdjItem,$B560,AdjDate,"&lt;="&amp;$D$2)+SUMIFS(LinVarQty,LinItem,$B560,LinPosted,"YES",LinDate,"&lt;="&amp;$D$2,LinID,"&lt;&gt;"&amp;$B$2))</f>
        <v>0</v>
      </c>
      <c r="D560" s="84"/>
      <c r="E560" s="32" t="str">
        <f t="shared" si="16"/>
        <v/>
      </c>
      <c r="F560" s="33">
        <f>IF($B560="","",Items!$I559)</f>
        <v>16.305</v>
      </c>
      <c r="G560" s="33" t="str">
        <f t="shared" si="17"/>
        <v/>
      </c>
      <c r="H560" s="85"/>
    </row>
    <row r="561" spans="1:8" hidden="1" x14ac:dyDescent="0.25">
      <c r="A561" s="28" t="str">
        <f>IF(Items!$B560="","",Items!$A560)</f>
        <v>6001059946404</v>
      </c>
      <c r="B561" s="28" t="str">
        <f>IF(Items!$B560="","",Items!$B560)</f>
        <v>Koo Chakalaka Mild And Spicy 410g</v>
      </c>
      <c r="C561" s="32">
        <f>IF($B561="","",Items!$G560+SUMIFS(PurQty,PurItem,$B561,PurDate,"&lt;="&amp;$D$2)-SUMIFS(SalQty,SalItem,$B561,SalDate,"&lt;="&amp;$D$2)-SUMIFS(WoQty,WoItem,$B561,WoDate,"&lt;="&amp;$D$2)+SUMIFS(AdjQty,AdjItem,$B561,AdjDate,"&lt;="&amp;$D$2)+SUMIFS(LinVarQty,LinItem,$B561,LinPosted,"YES",LinDate,"&lt;="&amp;$D$2,LinID,"&lt;&gt;"&amp;$B$2))</f>
        <v>0</v>
      </c>
      <c r="D561" s="84"/>
      <c r="E561" s="32" t="str">
        <f t="shared" si="16"/>
        <v/>
      </c>
      <c r="F561" s="33">
        <f>IF($B561="","",Items!$I560)</f>
        <v>22.822500000000002</v>
      </c>
      <c r="G561" s="33" t="str">
        <f t="shared" si="17"/>
        <v/>
      </c>
      <c r="H561" s="85"/>
    </row>
    <row r="562" spans="1:8" hidden="1" x14ac:dyDescent="0.25">
      <c r="A562" s="28" t="str">
        <f>IF(Items!$B561="","",Items!$A561)</f>
        <v>6001059946428</v>
      </c>
      <c r="B562" s="28" t="str">
        <f>IF(Items!$B561="","",Items!$B561)</f>
        <v>Koo Chakalaka Mild Spicy 215g</v>
      </c>
      <c r="C562" s="32">
        <f>IF($B562="","",Items!$G561+SUMIFS(PurQty,PurItem,$B562,PurDate,"&lt;="&amp;$D$2)-SUMIFS(SalQty,SalItem,$B562,SalDate,"&lt;="&amp;$D$2)-SUMIFS(WoQty,WoItem,$B562,WoDate,"&lt;="&amp;$D$2)+SUMIFS(AdjQty,AdjItem,$B562,AdjDate,"&lt;="&amp;$D$2)+SUMIFS(LinVarQty,LinItem,$B562,LinPosted,"YES",LinDate,"&lt;="&amp;$D$2,LinID,"&lt;&gt;"&amp;$B$2))</f>
        <v>0</v>
      </c>
      <c r="D562" s="84"/>
      <c r="E562" s="32" t="str">
        <f t="shared" si="16"/>
        <v/>
      </c>
      <c r="F562" s="33">
        <f>IF($B562="","",Items!$I561)</f>
        <v>16.305</v>
      </c>
      <c r="G562" s="33" t="str">
        <f t="shared" si="17"/>
        <v/>
      </c>
      <c r="H562" s="85"/>
    </row>
    <row r="563" spans="1:8" hidden="1" x14ac:dyDescent="0.25">
      <c r="A563" s="28" t="str">
        <f>IF(Items!$B562="","",Items!$A562)</f>
        <v>6001059946398</v>
      </c>
      <c r="B563" s="28" t="str">
        <f>IF(Items!$B562="","",Items!$B562)</f>
        <v>Koo Chklaka Hot Spicy 410g</v>
      </c>
      <c r="C563" s="32">
        <f>IF($B563="","",Items!$G562+SUMIFS(PurQty,PurItem,$B563,PurDate,"&lt;="&amp;$D$2)-SUMIFS(SalQty,SalItem,$B563,SalDate,"&lt;="&amp;$D$2)-SUMIFS(WoQty,WoItem,$B563,WoDate,"&lt;="&amp;$D$2)+SUMIFS(AdjQty,AdjItem,$B563,AdjDate,"&lt;="&amp;$D$2)+SUMIFS(LinVarQty,LinItem,$B563,LinPosted,"YES",LinDate,"&lt;="&amp;$D$2,LinID,"&lt;&gt;"&amp;$B$2))</f>
        <v>10</v>
      </c>
      <c r="D563" s="84"/>
      <c r="E563" s="32" t="str">
        <f t="shared" si="16"/>
        <v/>
      </c>
      <c r="F563" s="33">
        <f>IF($B563="","",Items!$I562)</f>
        <v>22.822500000000002</v>
      </c>
      <c r="G563" s="33" t="str">
        <f t="shared" si="17"/>
        <v/>
      </c>
      <c r="H563" s="85"/>
    </row>
    <row r="564" spans="1:8" hidden="1" x14ac:dyDescent="0.25">
      <c r="A564" s="28" t="str">
        <f>IF(Items!$B563="","",Items!$A563)</f>
        <v>6007497001095</v>
      </c>
      <c r="B564" s="28" t="str">
        <f>IF(Items!$B563="","",Items!$B563)</f>
        <v>Korn Kurls 50g</v>
      </c>
      <c r="C564" s="32">
        <f>IF($B564="","",Items!$G563+SUMIFS(PurQty,PurItem,$B564,PurDate,"&lt;="&amp;$D$2)-SUMIFS(SalQty,SalItem,$B564,SalDate,"&lt;="&amp;$D$2)-SUMIFS(WoQty,WoItem,$B564,WoDate,"&lt;="&amp;$D$2)+SUMIFS(AdjQty,AdjItem,$B564,AdjDate,"&lt;="&amp;$D$2)+SUMIFS(LinVarQty,LinItem,$B564,LinPosted,"YES",LinDate,"&lt;="&amp;$D$2,LinID,"&lt;&gt;"&amp;$B$2))</f>
        <v>89</v>
      </c>
      <c r="D564" s="84"/>
      <c r="E564" s="32" t="str">
        <f t="shared" si="16"/>
        <v/>
      </c>
      <c r="F564" s="33">
        <f>IF($B564="","",Items!$I563)</f>
        <v>6.5250000000000004</v>
      </c>
      <c r="G564" s="33" t="str">
        <f t="shared" si="17"/>
        <v/>
      </c>
      <c r="H564" s="85"/>
    </row>
    <row r="565" spans="1:8" x14ac:dyDescent="0.25">
      <c r="A565" s="28" t="str">
        <f>IF(Items!$B564="","",Items!$A564)</f>
        <v>5029053535760</v>
      </c>
      <c r="B565" s="28" t="str">
        <f>IF(Items!$B564="","",Items!$B564)</f>
        <v>KOTEX NORMAL 10S</v>
      </c>
      <c r="C565" s="32">
        <f>IF($B565="","",Items!$G564+SUMIFS(PurQty,PurItem,$B565,PurDate,"&lt;="&amp;$D$2)-SUMIFS(SalQty,SalItem,$B565,SalDate,"&lt;="&amp;$D$2)-SUMIFS(WoQty,WoItem,$B565,WoDate,"&lt;="&amp;$D$2)+SUMIFS(AdjQty,AdjItem,$B565,AdjDate,"&lt;="&amp;$D$2)+SUMIFS(LinVarQty,LinItem,$B565,LinPosted,"YES",LinDate,"&lt;="&amp;$D$2,LinID,"&lt;&gt;"&amp;$B$2))</f>
        <v>2</v>
      </c>
      <c r="D565" s="84">
        <v>3</v>
      </c>
      <c r="E565" s="32">
        <f t="shared" si="16"/>
        <v>1</v>
      </c>
      <c r="F565" s="33">
        <f>IF($B565="","",Items!$I564)</f>
        <v>16.305</v>
      </c>
      <c r="G565" s="33">
        <f t="shared" si="17"/>
        <v>16.305</v>
      </c>
      <c r="H565" s="85"/>
    </row>
    <row r="566" spans="1:8" hidden="1" x14ac:dyDescent="0.25">
      <c r="A566" s="28" t="str">
        <f>IF(Items!$B565="","",Items!$A565)</f>
        <v>6001019907100</v>
      </c>
      <c r="B566" s="28" t="str">
        <f>IF(Items!$B565="","",Items!$B565)</f>
        <v>Kotex Pads</v>
      </c>
      <c r="C566" s="32">
        <f>IF($B566="","",Items!$G565+SUMIFS(PurQty,PurItem,$B566,PurDate,"&lt;="&amp;$D$2)-SUMIFS(SalQty,SalItem,$B566,SalDate,"&lt;="&amp;$D$2)-SUMIFS(WoQty,WoItem,$B566,WoDate,"&lt;="&amp;$D$2)+SUMIFS(AdjQty,AdjItem,$B566,AdjDate,"&lt;="&amp;$D$2)+SUMIFS(LinVarQty,LinItem,$B566,LinPosted,"YES",LinDate,"&lt;="&amp;$D$2,LinID,"&lt;&gt;"&amp;$B$2))</f>
        <v>0</v>
      </c>
      <c r="D566" s="84"/>
      <c r="E566" s="32" t="str">
        <f t="shared" si="16"/>
        <v/>
      </c>
      <c r="F566" s="33">
        <f>IF($B566="","",Items!$I565)</f>
        <v>19.567499999999999</v>
      </c>
      <c r="G566" s="33" t="str">
        <f t="shared" si="17"/>
        <v/>
      </c>
      <c r="H566" s="85"/>
    </row>
    <row r="567" spans="1:8" hidden="1" x14ac:dyDescent="0.25">
      <c r="A567" s="28" t="str">
        <f>IF(Items!$B566="","",Items!$A566)</f>
        <v>5029053535784</v>
      </c>
      <c r="B567" s="28" t="str">
        <f>IF(Items!$B566="","",Items!$B566)</f>
        <v>Kotex Pads Young</v>
      </c>
      <c r="C567" s="32">
        <f>IF($B567="","",Items!$G566+SUMIFS(PurQty,PurItem,$B567,PurDate,"&lt;="&amp;$D$2)-SUMIFS(SalQty,SalItem,$B567,SalDate,"&lt;="&amp;$D$2)-SUMIFS(WoQty,WoItem,$B567,WoDate,"&lt;="&amp;$D$2)+SUMIFS(AdjQty,AdjItem,$B567,AdjDate,"&lt;="&amp;$D$2)+SUMIFS(LinVarQty,LinItem,$B567,LinPosted,"YES",LinDate,"&lt;="&amp;$D$2,LinID,"&lt;&gt;"&amp;$B$2))</f>
        <v>0</v>
      </c>
      <c r="D567" s="84"/>
      <c r="E567" s="32" t="str">
        <f t="shared" si="16"/>
        <v/>
      </c>
      <c r="F567" s="33">
        <f>IF($B567="","",Items!$I566)</f>
        <v>19.567499999999999</v>
      </c>
      <c r="G567" s="33" t="str">
        <f t="shared" si="17"/>
        <v/>
      </c>
      <c r="H567" s="85"/>
    </row>
    <row r="568" spans="1:8" hidden="1" x14ac:dyDescent="0.25">
      <c r="A568" s="28" t="str">
        <f>IF(Items!$B567="","",Items!$A567)</f>
        <v>5061041300530</v>
      </c>
      <c r="B568" s="28" t="str">
        <f>IF(Items!$B567="","",Items!$B567)</f>
        <v>KREMA CHOC FLVRD 100G</v>
      </c>
      <c r="C568" s="32">
        <f>IF($B568="","",Items!$G567+SUMIFS(PurQty,PurItem,$B568,PurDate,"&lt;="&amp;$D$2)-SUMIFS(SalQty,SalItem,$B568,SalDate,"&lt;="&amp;$D$2)-SUMIFS(WoQty,WoItem,$B568,WoDate,"&lt;="&amp;$D$2)+SUMIFS(AdjQty,AdjItem,$B568,AdjDate,"&lt;="&amp;$D$2)+SUMIFS(LinVarQty,LinItem,$B568,LinPosted,"YES",LinDate,"&lt;="&amp;$D$2,LinID,"&lt;&gt;"&amp;$B$2))</f>
        <v>0</v>
      </c>
      <c r="D568" s="84"/>
      <c r="E568" s="32" t="str">
        <f t="shared" si="16"/>
        <v/>
      </c>
      <c r="F568" s="33">
        <f>IF($B568="","",Items!$I567)</f>
        <v>6.5250000000000004</v>
      </c>
      <c r="G568" s="33" t="str">
        <f t="shared" si="17"/>
        <v/>
      </c>
      <c r="H568" s="85"/>
    </row>
    <row r="569" spans="1:8" hidden="1" x14ac:dyDescent="0.25">
      <c r="A569" s="28" t="str">
        <f>IF(Items!$B568="","",Items!$A568)</f>
        <v>5061041300516</v>
      </c>
      <c r="B569" s="28" t="str">
        <f>IF(Items!$B568="","",Items!$B568)</f>
        <v>KREMA LEMON FLVRD 100G</v>
      </c>
      <c r="C569" s="32">
        <f>IF($B569="","",Items!$G568+SUMIFS(PurQty,PurItem,$B569,PurDate,"&lt;="&amp;$D$2)-SUMIFS(SalQty,SalItem,$B569,SalDate,"&lt;="&amp;$D$2)-SUMIFS(WoQty,WoItem,$B569,WoDate,"&lt;="&amp;$D$2)+SUMIFS(AdjQty,AdjItem,$B569,AdjDate,"&lt;="&amp;$D$2)+SUMIFS(LinVarQty,LinItem,$B569,LinPosted,"YES",LinDate,"&lt;="&amp;$D$2,LinID,"&lt;&gt;"&amp;$B$2))</f>
        <v>0</v>
      </c>
      <c r="D569" s="84"/>
      <c r="E569" s="32" t="str">
        <f t="shared" si="16"/>
        <v/>
      </c>
      <c r="F569" s="33">
        <f>IF($B569="","",Items!$I568)</f>
        <v>6.5250000000000004</v>
      </c>
      <c r="G569" s="33" t="str">
        <f t="shared" si="17"/>
        <v/>
      </c>
      <c r="H569" s="85"/>
    </row>
    <row r="570" spans="1:8" hidden="1" x14ac:dyDescent="0.25">
      <c r="A570" s="28" t="str">
        <f>IF(Items!$B569="","",Items!$A569)</f>
        <v>5061041300523</v>
      </c>
      <c r="B570" s="28" t="str">
        <f>IF(Items!$B569="","",Items!$B569)</f>
        <v>KREMA STRWBRRY FLVRD 100G</v>
      </c>
      <c r="C570" s="32">
        <f>IF($B570="","",Items!$G569+SUMIFS(PurQty,PurItem,$B570,PurDate,"&lt;="&amp;$D$2)-SUMIFS(SalQty,SalItem,$B570,SalDate,"&lt;="&amp;$D$2)-SUMIFS(WoQty,WoItem,$B570,WoDate,"&lt;="&amp;$D$2)+SUMIFS(AdjQty,AdjItem,$B570,AdjDate,"&lt;="&amp;$D$2)+SUMIFS(LinVarQty,LinItem,$B570,LinPosted,"YES",LinDate,"&lt;="&amp;$D$2,LinID,"&lt;&gt;"&amp;$B$2))</f>
        <v>0</v>
      </c>
      <c r="D570" s="84"/>
      <c r="E570" s="32" t="str">
        <f t="shared" si="16"/>
        <v/>
      </c>
      <c r="F570" s="33">
        <f>IF($B570="","",Items!$I569)</f>
        <v>6.5250000000000004</v>
      </c>
      <c r="G570" s="33" t="str">
        <f t="shared" si="17"/>
        <v/>
      </c>
      <c r="H570" s="85"/>
    </row>
    <row r="571" spans="1:8" hidden="1" x14ac:dyDescent="0.25">
      <c r="A571" s="28" t="str">
        <f>IF(Items!$B570="","",Items!$A570)</f>
        <v>5061041300509</v>
      </c>
      <c r="B571" s="28" t="str">
        <f>IF(Items!$B570="","",Items!$B570)</f>
        <v>KREMA VANILLA FLVRD 100G</v>
      </c>
      <c r="C571" s="32">
        <f>IF($B571="","",Items!$G570+SUMIFS(PurQty,PurItem,$B571,PurDate,"&lt;="&amp;$D$2)-SUMIFS(SalQty,SalItem,$B571,SalDate,"&lt;="&amp;$D$2)-SUMIFS(WoQty,WoItem,$B571,WoDate,"&lt;="&amp;$D$2)+SUMIFS(AdjQty,AdjItem,$B571,AdjDate,"&lt;="&amp;$D$2)+SUMIFS(LinVarQty,LinItem,$B571,LinPosted,"YES",LinDate,"&lt;="&amp;$D$2,LinID,"&lt;&gt;"&amp;$B$2))</f>
        <v>0</v>
      </c>
      <c r="D571" s="84"/>
      <c r="E571" s="32" t="str">
        <f t="shared" si="16"/>
        <v/>
      </c>
      <c r="F571" s="33">
        <f>IF($B571="","",Items!$I570)</f>
        <v>6.5250000000000004</v>
      </c>
      <c r="G571" s="33" t="str">
        <f t="shared" si="17"/>
        <v/>
      </c>
      <c r="H571" s="85"/>
    </row>
    <row r="572" spans="1:8" hidden="1" x14ac:dyDescent="0.25">
      <c r="A572" s="28" t="str">
        <f>IF(Items!$B571="","",Items!$A571)</f>
        <v>6009805360627</v>
      </c>
      <c r="B572" s="28" t="str">
        <f>IF(Items!$B571="","",Items!$B571)</f>
        <v>Kumakomo Water 500mls</v>
      </c>
      <c r="C572" s="32">
        <f>IF($B572="","",Items!$G571+SUMIFS(PurQty,PurItem,$B572,PurDate,"&lt;="&amp;$D$2)-SUMIFS(SalQty,SalItem,$B572,SalDate,"&lt;="&amp;$D$2)-SUMIFS(WoQty,WoItem,$B572,WoDate,"&lt;="&amp;$D$2)+SUMIFS(AdjQty,AdjItem,$B572,AdjDate,"&lt;="&amp;$D$2)+SUMIFS(LinVarQty,LinItem,$B572,LinPosted,"YES",LinDate,"&lt;="&amp;$D$2,LinID,"&lt;&gt;"&amp;$B$2))</f>
        <v>0</v>
      </c>
      <c r="D572" s="84"/>
      <c r="E572" s="32" t="str">
        <f t="shared" si="16"/>
        <v/>
      </c>
      <c r="F572" s="33">
        <f>IF($B572="","",Items!$I571)</f>
        <v>3.2625000000000002</v>
      </c>
      <c r="G572" s="33" t="str">
        <f t="shared" si="17"/>
        <v/>
      </c>
      <c r="H572" s="85"/>
    </row>
    <row r="573" spans="1:8" hidden="1" x14ac:dyDescent="0.25">
      <c r="A573" s="28" t="str">
        <f>IF(Items!$B572="","",Items!$A572)</f>
        <v>724376216512</v>
      </c>
      <c r="B573" s="28" t="str">
        <f>IF(Items!$B572="","",Items!$B572)</f>
        <v>Kumbucha  Ginger Drink 350mk</v>
      </c>
      <c r="C573" s="32">
        <f>IF($B573="","",Items!$G572+SUMIFS(PurQty,PurItem,$B573,PurDate,"&lt;="&amp;$D$2)-SUMIFS(SalQty,SalItem,$B573,SalDate,"&lt;="&amp;$D$2)-SUMIFS(WoQty,WoItem,$B573,WoDate,"&lt;="&amp;$D$2)+SUMIFS(AdjQty,AdjItem,$B573,AdjDate,"&lt;="&amp;$D$2)+SUMIFS(LinVarQty,LinItem,$B573,LinPosted,"YES",LinDate,"&lt;="&amp;$D$2,LinID,"&lt;&gt;"&amp;$B$2))</f>
        <v>0</v>
      </c>
      <c r="D573" s="84"/>
      <c r="E573" s="32" t="str">
        <f t="shared" si="16"/>
        <v/>
      </c>
      <c r="F573" s="33">
        <f>IF($B573="","",Items!$I572)</f>
        <v>9.7799999999999994</v>
      </c>
      <c r="G573" s="33" t="str">
        <f t="shared" si="17"/>
        <v/>
      </c>
      <c r="H573" s="85"/>
    </row>
    <row r="574" spans="1:8" hidden="1" x14ac:dyDescent="0.25">
      <c r="A574" s="28" t="str">
        <f>IF(Items!$B573="","",Items!$A573)</f>
        <v>6007497001170</v>
      </c>
      <c r="B574" s="28" t="str">
        <f>IF(Items!$B573="","",Items!$B573)</f>
        <v>Lakker Nax 100g</v>
      </c>
      <c r="C574" s="32">
        <f>IF($B574="","",Items!$G573+SUMIFS(PurQty,PurItem,$B574,PurDate,"&lt;="&amp;$D$2)-SUMIFS(SalQty,SalItem,$B574,SalDate,"&lt;="&amp;$D$2)-SUMIFS(WoQty,WoItem,$B574,WoDate,"&lt;="&amp;$D$2)+SUMIFS(AdjQty,AdjItem,$B574,AdjDate,"&lt;="&amp;$D$2)+SUMIFS(LinVarQty,LinItem,$B574,LinPosted,"YES",LinDate,"&lt;="&amp;$D$2,LinID,"&lt;&gt;"&amp;$B$2))</f>
        <v>-1</v>
      </c>
      <c r="D574" s="84"/>
      <c r="E574" s="32" t="str">
        <f t="shared" si="16"/>
        <v/>
      </c>
      <c r="F574" s="33">
        <f>IF($B574="","",Items!$I573)</f>
        <v>6.5250000000000004</v>
      </c>
      <c r="G574" s="33" t="str">
        <f t="shared" si="17"/>
        <v/>
      </c>
      <c r="H574" s="85"/>
    </row>
    <row r="575" spans="1:8" hidden="1" x14ac:dyDescent="0.25">
      <c r="A575" s="28" t="str">
        <f>IF(Items!$B574="","",Items!$A574)</f>
        <v>6007497001323</v>
      </c>
      <c r="B575" s="28" t="str">
        <f>IF(Items!$B574="","",Items!$B574)</f>
        <v>Lakkernax Cheese 28g</v>
      </c>
      <c r="C575" s="32">
        <f>IF($B575="","",Items!$G574+SUMIFS(PurQty,PurItem,$B575,PurDate,"&lt;="&amp;$D$2)-SUMIFS(SalQty,SalItem,$B575,SalDate,"&lt;="&amp;$D$2)-SUMIFS(WoQty,WoItem,$B575,WoDate,"&lt;="&amp;$D$2)+SUMIFS(AdjQty,AdjItem,$B575,AdjDate,"&lt;="&amp;$D$2)+SUMIFS(LinVarQty,LinItem,$B575,LinPosted,"YES",LinDate,"&lt;="&amp;$D$2,LinID,"&lt;&gt;"&amp;$B$2))</f>
        <v>332</v>
      </c>
      <c r="D575" s="84"/>
      <c r="E575" s="32" t="str">
        <f t="shared" si="16"/>
        <v/>
      </c>
      <c r="F575" s="33">
        <f>IF($B575="","",Items!$I574)</f>
        <v>3.2625000000000002</v>
      </c>
      <c r="G575" s="33" t="str">
        <f t="shared" si="17"/>
        <v/>
      </c>
      <c r="H575" s="85"/>
    </row>
    <row r="576" spans="1:8" hidden="1" x14ac:dyDescent="0.25">
      <c r="A576" s="28" t="str">
        <f>IF(Items!$B575="","",Items!$A575)</f>
        <v>6007497001231</v>
      </c>
      <c r="B576" s="28" t="str">
        <f>IF(Items!$B575="","",Items!$B575)</f>
        <v>Lakkernax Fruity Chutney 100g</v>
      </c>
      <c r="C576" s="32">
        <f>IF($B576="","",Items!$G575+SUMIFS(PurQty,PurItem,$B576,PurDate,"&lt;="&amp;$D$2)-SUMIFS(SalQty,SalItem,$B576,SalDate,"&lt;="&amp;$D$2)-SUMIFS(WoQty,WoItem,$B576,WoDate,"&lt;="&amp;$D$2)+SUMIFS(AdjQty,AdjItem,$B576,AdjDate,"&lt;="&amp;$D$2)+SUMIFS(LinVarQty,LinItem,$B576,LinPosted,"YES",LinDate,"&lt;="&amp;$D$2,LinID,"&lt;&gt;"&amp;$B$2))</f>
        <v>0</v>
      </c>
      <c r="D576" s="84"/>
      <c r="E576" s="32" t="str">
        <f t="shared" si="16"/>
        <v/>
      </c>
      <c r="F576" s="33">
        <f>IF($B576="","",Items!$I575)</f>
        <v>6.5250000000000004</v>
      </c>
      <c r="G576" s="33" t="str">
        <f t="shared" si="17"/>
        <v/>
      </c>
      <c r="H576" s="85"/>
    </row>
    <row r="577" spans="1:8" hidden="1" x14ac:dyDescent="0.25">
      <c r="A577" s="28" t="str">
        <f>IF(Items!$B576="","",Items!$A576)</f>
        <v>6007497001330</v>
      </c>
      <c r="B577" s="28" t="str">
        <f>IF(Items!$B576="","",Items!$B576)</f>
        <v>Lakkernax Tomato 28g</v>
      </c>
      <c r="C577" s="32">
        <f>IF($B577="","",Items!$G576+SUMIFS(PurQty,PurItem,$B577,PurDate,"&lt;="&amp;$D$2)-SUMIFS(SalQty,SalItem,$B577,SalDate,"&lt;="&amp;$D$2)-SUMIFS(WoQty,WoItem,$B577,WoDate,"&lt;="&amp;$D$2)+SUMIFS(AdjQty,AdjItem,$B577,AdjDate,"&lt;="&amp;$D$2)+SUMIFS(LinVarQty,LinItem,$B577,LinPosted,"YES",LinDate,"&lt;="&amp;$D$2,LinID,"&lt;&gt;"&amp;$B$2))</f>
        <v>0</v>
      </c>
      <c r="D577" s="84"/>
      <c r="E577" s="32" t="str">
        <f t="shared" si="16"/>
        <v/>
      </c>
      <c r="F577" s="33">
        <f>IF($B577="","",Items!$I576)</f>
        <v>3.2625000000000002</v>
      </c>
      <c r="G577" s="33" t="str">
        <f t="shared" si="17"/>
        <v/>
      </c>
      <c r="H577" s="85"/>
    </row>
    <row r="578" spans="1:8" hidden="1" x14ac:dyDescent="0.25">
      <c r="A578" s="28" t="str">
        <f>IF(Items!$B577="","",Items!$A577)</f>
        <v>8901106101030</v>
      </c>
      <c r="B578" s="28" t="str">
        <f>IF(Items!$B577="","",Items!$B577)</f>
        <v>Lasser Razor Platinum</v>
      </c>
      <c r="C578" s="32">
        <f>IF($B578="","",Items!$G577+SUMIFS(PurQty,PurItem,$B578,PurDate,"&lt;="&amp;$D$2)-SUMIFS(SalQty,SalItem,$B578,SalDate,"&lt;="&amp;$D$2)-SUMIFS(WoQty,WoItem,$B578,WoDate,"&lt;="&amp;$D$2)+SUMIFS(AdjQty,AdjItem,$B578,AdjDate,"&lt;="&amp;$D$2)+SUMIFS(LinVarQty,LinItem,$B578,LinPosted,"YES",LinDate,"&lt;="&amp;$D$2,LinID,"&lt;&gt;"&amp;$B$2))</f>
        <v>0</v>
      </c>
      <c r="D578" s="84"/>
      <c r="E578" s="32" t="str">
        <f t="shared" si="16"/>
        <v/>
      </c>
      <c r="F578" s="33">
        <f>IF($B578="","",Items!$I577)</f>
        <v>6.5250000000000004</v>
      </c>
      <c r="G578" s="33" t="str">
        <f t="shared" si="17"/>
        <v/>
      </c>
      <c r="H578" s="85"/>
    </row>
    <row r="579" spans="1:8" hidden="1" x14ac:dyDescent="0.25">
      <c r="A579" s="28" t="str">
        <f>IF(Items!$B578="","",Items!$A578)</f>
        <v>5015911101109</v>
      </c>
      <c r="B579" s="28" t="str">
        <f>IF(Items!$B578="","",Items!$B578)</f>
        <v>Lasser Shaving Sticks</v>
      </c>
      <c r="C579" s="32">
        <f>IF($B579="","",Items!$G578+SUMIFS(PurQty,PurItem,$B579,PurDate,"&lt;="&amp;$D$2)-SUMIFS(SalQty,SalItem,$B579,SalDate,"&lt;="&amp;$D$2)-SUMIFS(WoQty,WoItem,$B579,WoDate,"&lt;="&amp;$D$2)+SUMIFS(AdjQty,AdjItem,$B579,AdjDate,"&lt;="&amp;$D$2)+SUMIFS(LinVarQty,LinItem,$B579,LinPosted,"YES",LinDate,"&lt;="&amp;$D$2,LinID,"&lt;&gt;"&amp;$B$2))</f>
        <v>0</v>
      </c>
      <c r="D579" s="84"/>
      <c r="E579" s="32" t="str">
        <f t="shared" si="16"/>
        <v/>
      </c>
      <c r="F579" s="33">
        <f>IF($B579="","",Items!$I578)</f>
        <v>6.5250000000000004</v>
      </c>
      <c r="G579" s="33" t="str">
        <f t="shared" si="17"/>
        <v/>
      </c>
      <c r="H579" s="85"/>
    </row>
    <row r="580" spans="1:8" hidden="1" x14ac:dyDescent="0.25">
      <c r="A580" s="28" t="str">
        <f>IF(Items!$B579="","",Items!$A579)</f>
        <v>6009710720615</v>
      </c>
      <c r="B580" s="28" t="str">
        <f>IF(Items!$B579="","",Items!$B579)</f>
        <v>Lays  Caribbean Onion 120G</v>
      </c>
      <c r="C580" s="32">
        <f>IF($B580="","",Items!$G579+SUMIFS(PurQty,PurItem,$B580,PurDate,"&lt;="&amp;$D$2)-SUMIFS(SalQty,SalItem,$B580,SalDate,"&lt;="&amp;$D$2)-SUMIFS(WoQty,WoItem,$B580,WoDate,"&lt;="&amp;$D$2)+SUMIFS(AdjQty,AdjItem,$B580,AdjDate,"&lt;="&amp;$D$2)+SUMIFS(LinVarQty,LinItem,$B580,LinPosted,"YES",LinDate,"&lt;="&amp;$D$2,LinID,"&lt;&gt;"&amp;$B$2))</f>
        <v>0</v>
      </c>
      <c r="D580" s="84"/>
      <c r="E580" s="32" t="str">
        <f t="shared" si="16"/>
        <v/>
      </c>
      <c r="F580" s="33">
        <f>IF($B580="","",Items!$I579)</f>
        <v>22.822500000000002</v>
      </c>
      <c r="G580" s="33" t="str">
        <f t="shared" si="17"/>
        <v/>
      </c>
      <c r="H580" s="85"/>
    </row>
    <row r="581" spans="1:8" hidden="1" x14ac:dyDescent="0.25">
      <c r="A581" s="28" t="str">
        <f>IF(Items!$B580="","",Items!$A580)</f>
        <v>6009510806151</v>
      </c>
      <c r="B581" s="28" t="str">
        <f>IF(Items!$B580="","",Items!$B580)</f>
        <v>Lays  Carribean Onion 105g</v>
      </c>
      <c r="C581" s="32">
        <f>IF($B581="","",Items!$G580+SUMIFS(PurQty,PurItem,$B581,PurDate,"&lt;="&amp;$D$2)-SUMIFS(SalQty,SalItem,$B581,SalDate,"&lt;="&amp;$D$2)-SUMIFS(WoQty,WoItem,$B581,WoDate,"&lt;="&amp;$D$2)+SUMIFS(AdjQty,AdjItem,$B581,AdjDate,"&lt;="&amp;$D$2)+SUMIFS(LinVarQty,LinItem,$B581,LinPosted,"YES",LinDate,"&lt;="&amp;$D$2,LinID,"&lt;&gt;"&amp;$B$2))</f>
        <v>-11</v>
      </c>
      <c r="D581" s="84"/>
      <c r="E581" s="32" t="str">
        <f t="shared" si="16"/>
        <v/>
      </c>
      <c r="F581" s="33">
        <f>IF($B581="","",Items!$I580)</f>
        <v>22.822500000000002</v>
      </c>
      <c r="G581" s="33" t="str">
        <f t="shared" si="17"/>
        <v/>
      </c>
      <c r="H581" s="85"/>
    </row>
    <row r="582" spans="1:8" hidden="1" x14ac:dyDescent="0.25">
      <c r="A582" s="28" t="str">
        <f>IF(Items!$B581="","",Items!$A581)</f>
        <v>6009510806168</v>
      </c>
      <c r="B582" s="28" t="str">
        <f>IF(Items!$B581="","",Items!$B581)</f>
        <v>Lays  Salted 105g</v>
      </c>
      <c r="C582" s="32">
        <f>IF($B582="","",Items!$G581+SUMIFS(PurQty,PurItem,$B582,PurDate,"&lt;="&amp;$D$2)-SUMIFS(SalQty,SalItem,$B582,SalDate,"&lt;="&amp;$D$2)-SUMIFS(WoQty,WoItem,$B582,WoDate,"&lt;="&amp;$D$2)+SUMIFS(AdjQty,AdjItem,$B582,AdjDate,"&lt;="&amp;$D$2)+SUMIFS(LinVarQty,LinItem,$B582,LinPosted,"YES",LinDate,"&lt;="&amp;$D$2,LinID,"&lt;&gt;"&amp;$B$2))</f>
        <v>28</v>
      </c>
      <c r="D582" s="84"/>
      <c r="E582" s="32" t="str">
        <f t="shared" ref="E582:E645" si="18">IF(OR($B582="",$D582=""),"",$D582-$C582)</f>
        <v/>
      </c>
      <c r="F582" s="33">
        <f>IF($B582="","",Items!$I581)</f>
        <v>26.68</v>
      </c>
      <c r="G582" s="33" t="str">
        <f t="shared" ref="G582:G645" si="19">IF($E582="","",$E582*$F582)</f>
        <v/>
      </c>
      <c r="H582" s="85"/>
    </row>
    <row r="583" spans="1:8" hidden="1" x14ac:dyDescent="0.25">
      <c r="A583" s="28" t="str">
        <f>IF(Items!$B582="","",Items!$A582)</f>
        <v>6009710720622</v>
      </c>
      <c r="B583" s="28" t="str">
        <f>IF(Items!$B582="","",Items!$B582)</f>
        <v>Lays  Salted 120g</v>
      </c>
      <c r="C583" s="32">
        <f>IF($B583="","",Items!$G582+SUMIFS(PurQty,PurItem,$B583,PurDate,"&lt;="&amp;$D$2)-SUMIFS(SalQty,SalItem,$B583,SalDate,"&lt;="&amp;$D$2)-SUMIFS(WoQty,WoItem,$B583,WoDate,"&lt;="&amp;$D$2)+SUMIFS(AdjQty,AdjItem,$B583,AdjDate,"&lt;="&amp;$D$2)+SUMIFS(LinVarQty,LinItem,$B583,LinPosted,"YES",LinDate,"&lt;="&amp;$D$2,LinID,"&lt;&gt;"&amp;$B$2))</f>
        <v>0</v>
      </c>
      <c r="D583" s="84"/>
      <c r="E583" s="32" t="str">
        <f t="shared" si="18"/>
        <v/>
      </c>
      <c r="F583" s="33">
        <f>IF($B583="","",Items!$I582)</f>
        <v>22.822500000000002</v>
      </c>
      <c r="G583" s="33" t="str">
        <f t="shared" si="19"/>
        <v/>
      </c>
      <c r="H583" s="85"/>
    </row>
    <row r="584" spans="1:8" hidden="1" x14ac:dyDescent="0.25">
      <c r="A584" s="28" t="str">
        <f>IF(Items!$B583="","",Items!$A583)</f>
        <v>6009510806175</v>
      </c>
      <c r="B584" s="28" t="str">
        <f>IF(Items!$B583="","",Items!$B583)</f>
        <v>Lays  Sour Cream Onion Flavour 105g</v>
      </c>
      <c r="C584" s="32">
        <f>IF($B584="","",Items!$G583+SUMIFS(PurQty,PurItem,$B584,PurDate,"&lt;="&amp;$D$2)-SUMIFS(SalQty,SalItem,$B584,SalDate,"&lt;="&amp;$D$2)-SUMIFS(WoQty,WoItem,$B584,WoDate,"&lt;="&amp;$D$2)+SUMIFS(AdjQty,AdjItem,$B584,AdjDate,"&lt;="&amp;$D$2)+SUMIFS(LinVarQty,LinItem,$B584,LinPosted,"YES",LinDate,"&lt;="&amp;$D$2,LinID,"&lt;&gt;"&amp;$B$2))</f>
        <v>0</v>
      </c>
      <c r="D584" s="84"/>
      <c r="E584" s="32" t="str">
        <f t="shared" si="18"/>
        <v/>
      </c>
      <c r="F584" s="33">
        <f>IF($B584="","",Items!$I583)</f>
        <v>16.305</v>
      </c>
      <c r="G584" s="33" t="str">
        <f t="shared" si="19"/>
        <v/>
      </c>
      <c r="H584" s="85"/>
    </row>
    <row r="585" spans="1:8" hidden="1" x14ac:dyDescent="0.25">
      <c r="A585" s="28" t="str">
        <f>IF(Items!$B584="","",Items!$A584)</f>
        <v>6009710723043</v>
      </c>
      <c r="B585" s="28" t="str">
        <f>IF(Items!$B584="","",Items!$B584)</f>
        <v>Lays Brazilian Spicy 120g</v>
      </c>
      <c r="C585" s="32">
        <f>IF($B585="","",Items!$G584+SUMIFS(PurQty,PurItem,$B585,PurDate,"&lt;="&amp;$D$2)-SUMIFS(SalQty,SalItem,$B585,SalDate,"&lt;="&amp;$D$2)-SUMIFS(WoQty,WoItem,$B585,WoDate,"&lt;="&amp;$D$2)+SUMIFS(AdjQty,AdjItem,$B585,AdjDate,"&lt;="&amp;$D$2)+SUMIFS(LinVarQty,LinItem,$B585,LinPosted,"YES",LinDate,"&lt;="&amp;$D$2,LinID,"&lt;&gt;"&amp;$B$2))</f>
        <v>0</v>
      </c>
      <c r="D585" s="84"/>
      <c r="E585" s="32" t="str">
        <f t="shared" si="18"/>
        <v/>
      </c>
      <c r="F585" s="33">
        <f>IF($B585="","",Items!$I584)</f>
        <v>13.0425</v>
      </c>
      <c r="G585" s="33" t="str">
        <f t="shared" si="19"/>
        <v/>
      </c>
      <c r="H585" s="85"/>
    </row>
    <row r="586" spans="1:8" hidden="1" x14ac:dyDescent="0.25">
      <c r="A586" s="28" t="str">
        <f>IF(Items!$B585="","",Items!$A585)</f>
        <v>6009510804560</v>
      </c>
      <c r="B586" s="28" t="str">
        <f>IF(Items!$B585="","",Items!$B585)</f>
        <v>Lays Caribbean Onion 36g</v>
      </c>
      <c r="C586" s="32">
        <f>IF($B586="","",Items!$G585+SUMIFS(PurQty,PurItem,$B586,PurDate,"&lt;="&amp;$D$2)-SUMIFS(SalQty,SalItem,$B586,SalDate,"&lt;="&amp;$D$2)-SUMIFS(WoQty,WoItem,$B586,WoDate,"&lt;="&amp;$D$2)+SUMIFS(AdjQty,AdjItem,$B586,AdjDate,"&lt;="&amp;$D$2)+SUMIFS(LinVarQty,LinItem,$B586,LinPosted,"YES",LinDate,"&lt;="&amp;$D$2,LinID,"&lt;&gt;"&amp;$B$2))</f>
        <v>0</v>
      </c>
      <c r="D586" s="84"/>
      <c r="E586" s="32" t="str">
        <f t="shared" si="18"/>
        <v/>
      </c>
      <c r="F586" s="33">
        <f>IF($B586="","",Items!$I585)</f>
        <v>6.5250000000000004</v>
      </c>
      <c r="G586" s="33" t="str">
        <f t="shared" si="19"/>
        <v/>
      </c>
      <c r="H586" s="85"/>
    </row>
    <row r="587" spans="1:8" hidden="1" x14ac:dyDescent="0.25">
      <c r="A587" s="28" t="str">
        <f>IF(Items!$B586="","",Items!$A586)</f>
        <v>6009710724705</v>
      </c>
      <c r="B587" s="28" t="str">
        <f>IF(Items!$B586="","",Items!$B586)</f>
        <v>Lays Carribean 70g</v>
      </c>
      <c r="C587" s="32">
        <f>IF($B587="","",Items!$G586+SUMIFS(PurQty,PurItem,$B587,PurDate,"&lt;="&amp;$D$2)-SUMIFS(SalQty,SalItem,$B587,SalDate,"&lt;="&amp;$D$2)-SUMIFS(WoQty,WoItem,$B587,WoDate,"&lt;="&amp;$D$2)+SUMIFS(AdjQty,AdjItem,$B587,AdjDate,"&lt;="&amp;$D$2)+SUMIFS(LinVarQty,LinItem,$B587,LinPosted,"YES",LinDate,"&lt;="&amp;$D$2,LinID,"&lt;&gt;"&amp;$B$2))</f>
        <v>0</v>
      </c>
      <c r="D587" s="84"/>
      <c r="E587" s="32" t="str">
        <f t="shared" si="18"/>
        <v/>
      </c>
      <c r="F587" s="33">
        <f>IF($B587="","",Items!$I586)</f>
        <v>16.237500000000001</v>
      </c>
      <c r="G587" s="33" t="str">
        <f t="shared" si="19"/>
        <v/>
      </c>
      <c r="H587" s="85"/>
    </row>
    <row r="588" spans="1:8" hidden="1" x14ac:dyDescent="0.25">
      <c r="A588" s="28" t="str">
        <f>IF(Items!$B587="","",Items!$A587)</f>
        <v>6009510805857</v>
      </c>
      <c r="B588" s="28" t="str">
        <f>IF(Items!$B587="","",Items!$B587)</f>
        <v>LAYS CARRIBEAN ONION  23g</v>
      </c>
      <c r="C588" s="32">
        <f>IF($B588="","",Items!$G587+SUMIFS(PurQty,PurItem,$B588,PurDate,"&lt;="&amp;$D$2)-SUMIFS(SalQty,SalItem,$B588,SalDate,"&lt;="&amp;$D$2)-SUMIFS(WoQty,WoItem,$B588,WoDate,"&lt;="&amp;$D$2)+SUMIFS(AdjQty,AdjItem,$B588,AdjDate,"&lt;="&amp;$D$2)+SUMIFS(LinVarQty,LinItem,$B588,LinPosted,"YES",LinDate,"&lt;="&amp;$D$2,LinID,"&lt;&gt;"&amp;$B$2))</f>
        <v>0</v>
      </c>
      <c r="D588" s="84"/>
      <c r="E588" s="32" t="str">
        <f t="shared" si="18"/>
        <v/>
      </c>
      <c r="F588" s="33">
        <f>IF($B588="","",Items!$I587)</f>
        <v>9.7799999999999994</v>
      </c>
      <c r="G588" s="33" t="str">
        <f t="shared" si="19"/>
        <v/>
      </c>
      <c r="H588" s="85"/>
    </row>
    <row r="589" spans="1:8" hidden="1" x14ac:dyDescent="0.25">
      <c r="A589" s="28" t="str">
        <f>IF(Items!$B588="","",Items!$A588)</f>
        <v>6009510802917</v>
      </c>
      <c r="B589" s="28" t="str">
        <f>IF(Items!$B588="","",Items!$B588)</f>
        <v>Lays Carribean Onion 125g</v>
      </c>
      <c r="C589" s="32">
        <f>IF($B589="","",Items!$G588+SUMIFS(PurQty,PurItem,$B589,PurDate,"&lt;="&amp;$D$2)-SUMIFS(SalQty,SalItem,$B589,SalDate,"&lt;="&amp;$D$2)-SUMIFS(WoQty,WoItem,$B589,WoDate,"&lt;="&amp;$D$2)+SUMIFS(AdjQty,AdjItem,$B589,AdjDate,"&lt;="&amp;$D$2)+SUMIFS(LinVarQty,LinItem,$B589,LinPosted,"YES",LinDate,"&lt;="&amp;$D$2,LinID,"&lt;&gt;"&amp;$B$2))</f>
        <v>0</v>
      </c>
      <c r="D589" s="84"/>
      <c r="E589" s="32" t="str">
        <f t="shared" si="18"/>
        <v/>
      </c>
      <c r="F589" s="33">
        <f>IF($B589="","",Items!$I588)</f>
        <v>16.305</v>
      </c>
      <c r="G589" s="33" t="str">
        <f t="shared" si="19"/>
        <v/>
      </c>
      <c r="H589" s="85"/>
    </row>
    <row r="590" spans="1:8" hidden="1" x14ac:dyDescent="0.25">
      <c r="A590" s="28" t="str">
        <f>IF(Items!$B589="","",Items!$A589)</f>
        <v>6009710723920</v>
      </c>
      <c r="B590" s="28" t="str">
        <f>IF(Items!$B589="","",Items!$B589)</f>
        <v>Lays Italian Truffle 120g</v>
      </c>
      <c r="C590" s="32">
        <f>IF($B590="","",Items!$G589+SUMIFS(PurQty,PurItem,$B590,PurDate,"&lt;="&amp;$D$2)-SUMIFS(SalQty,SalItem,$B590,SalDate,"&lt;="&amp;$D$2)-SUMIFS(WoQty,WoItem,$B590,WoDate,"&lt;="&amp;$D$2)+SUMIFS(AdjQty,AdjItem,$B590,AdjDate,"&lt;="&amp;$D$2)+SUMIFS(LinVarQty,LinItem,$B590,LinPosted,"YES",LinDate,"&lt;="&amp;$D$2,LinID,"&lt;&gt;"&amp;$B$2))</f>
        <v>0</v>
      </c>
      <c r="D590" s="84"/>
      <c r="E590" s="32" t="str">
        <f t="shared" si="18"/>
        <v/>
      </c>
      <c r="F590" s="33">
        <f>IF($B590="","",Items!$I589)</f>
        <v>22.822500000000002</v>
      </c>
      <c r="G590" s="33" t="str">
        <f t="shared" si="19"/>
        <v/>
      </c>
      <c r="H590" s="85"/>
    </row>
    <row r="591" spans="1:8" hidden="1" x14ac:dyDescent="0.25">
      <c r="A591" s="28" t="str">
        <f>IF(Items!$B590="","",Items!$A590)</f>
        <v>6009710723005</v>
      </c>
      <c r="B591" s="28" t="str">
        <f>IF(Items!$B590="","",Items!$B590)</f>
        <v>Lays Japanese Yak Chicken 120g</v>
      </c>
      <c r="C591" s="32">
        <f>IF($B591="","",Items!$G590+SUMIFS(PurQty,PurItem,$B591,PurDate,"&lt;="&amp;$D$2)-SUMIFS(SalQty,SalItem,$B591,SalDate,"&lt;="&amp;$D$2)-SUMIFS(WoQty,WoItem,$B591,WoDate,"&lt;="&amp;$D$2)+SUMIFS(AdjQty,AdjItem,$B591,AdjDate,"&lt;="&amp;$D$2)+SUMIFS(LinVarQty,LinItem,$B591,LinPosted,"YES",LinDate,"&lt;="&amp;$D$2,LinID,"&lt;&gt;"&amp;$B$2))</f>
        <v>0</v>
      </c>
      <c r="D591" s="84"/>
      <c r="E591" s="32" t="str">
        <f t="shared" si="18"/>
        <v/>
      </c>
      <c r="F591" s="33">
        <f>IF($B591="","",Items!$I590)</f>
        <v>13.0425</v>
      </c>
      <c r="G591" s="33" t="str">
        <f t="shared" si="19"/>
        <v/>
      </c>
      <c r="H591" s="85"/>
    </row>
    <row r="592" spans="1:8" hidden="1" x14ac:dyDescent="0.25">
      <c r="A592" s="28" t="str">
        <f>IF(Items!$B591="","",Items!$A591)</f>
        <v>6009510806007</v>
      </c>
      <c r="B592" s="28" t="str">
        <f>IF(Items!$B591="","",Items!$B591)</f>
        <v>Lays Portugese Prego125g</v>
      </c>
      <c r="C592" s="32">
        <f>IF($B592="","",Items!$G591+SUMIFS(PurQty,PurItem,$B592,PurDate,"&lt;="&amp;$D$2)-SUMIFS(SalQty,SalItem,$B592,SalDate,"&lt;="&amp;$D$2)-SUMIFS(WoQty,WoItem,$B592,WoDate,"&lt;="&amp;$D$2)+SUMIFS(AdjQty,AdjItem,$B592,AdjDate,"&lt;="&amp;$D$2)+SUMIFS(LinVarQty,LinItem,$B592,LinPosted,"YES",LinDate,"&lt;="&amp;$D$2,LinID,"&lt;&gt;"&amp;$B$2))</f>
        <v>0</v>
      </c>
      <c r="D592" s="84"/>
      <c r="E592" s="32" t="str">
        <f t="shared" si="18"/>
        <v/>
      </c>
      <c r="F592" s="33">
        <f>IF($B592="","",Items!$I591)</f>
        <v>4.5674999999999999</v>
      </c>
      <c r="G592" s="33" t="str">
        <f t="shared" si="19"/>
        <v/>
      </c>
      <c r="H592" s="85"/>
    </row>
    <row r="593" spans="1:8" hidden="1" x14ac:dyDescent="0.25">
      <c r="A593" s="28" t="str">
        <f>IF(Items!$B592="","",Items!$A592)</f>
        <v>6009510806014</v>
      </c>
      <c r="B593" s="28" t="str">
        <f>IF(Items!$B592="","",Items!$B592)</f>
        <v>Lays Portuguese Prego</v>
      </c>
      <c r="C593" s="32">
        <f>IF($B593="","",Items!$G592+SUMIFS(PurQty,PurItem,$B593,PurDate,"&lt;="&amp;$D$2)-SUMIFS(SalQty,SalItem,$B593,SalDate,"&lt;="&amp;$D$2)-SUMIFS(WoQty,WoItem,$B593,WoDate,"&lt;="&amp;$D$2)+SUMIFS(AdjQty,AdjItem,$B593,AdjDate,"&lt;="&amp;$D$2)+SUMIFS(LinVarQty,LinItem,$B593,LinPosted,"YES",LinDate,"&lt;="&amp;$D$2,LinID,"&lt;&gt;"&amp;$B$2))</f>
        <v>0</v>
      </c>
      <c r="D593" s="84"/>
      <c r="E593" s="32" t="str">
        <f t="shared" si="18"/>
        <v/>
      </c>
      <c r="F593" s="33">
        <f>IF($B593="","",Items!$I592)</f>
        <v>18.262499999999999</v>
      </c>
      <c r="G593" s="33" t="str">
        <f t="shared" si="19"/>
        <v/>
      </c>
      <c r="H593" s="85"/>
    </row>
    <row r="594" spans="1:8" hidden="1" x14ac:dyDescent="0.25">
      <c r="A594" s="28" t="str">
        <f>IF(Items!$B593="","",Items!$A593)</f>
        <v>6001069206581</v>
      </c>
      <c r="B594" s="28" t="str">
        <f>IF(Items!$B593="","",Items!$B593)</f>
        <v>Lays Salt And Vinegar 125g</v>
      </c>
      <c r="C594" s="32">
        <f>IF($B594="","",Items!$G593+SUMIFS(PurQty,PurItem,$B594,PurDate,"&lt;="&amp;$D$2)-SUMIFS(SalQty,SalItem,$B594,SalDate,"&lt;="&amp;$D$2)-SUMIFS(WoQty,WoItem,$B594,WoDate,"&lt;="&amp;$D$2)+SUMIFS(AdjQty,AdjItem,$B594,AdjDate,"&lt;="&amp;$D$2)+SUMIFS(LinVarQty,LinItem,$B594,LinPosted,"YES",LinDate,"&lt;="&amp;$D$2,LinID,"&lt;&gt;"&amp;$B$2))</f>
        <v>0</v>
      </c>
      <c r="D594" s="84"/>
      <c r="E594" s="32" t="str">
        <f t="shared" si="18"/>
        <v/>
      </c>
      <c r="F594" s="33">
        <f>IF($B594="","",Items!$I593)</f>
        <v>18.262499999999999</v>
      </c>
      <c r="G594" s="33" t="str">
        <f t="shared" si="19"/>
        <v/>
      </c>
      <c r="H594" s="85"/>
    </row>
    <row r="595" spans="1:8" hidden="1" x14ac:dyDescent="0.25">
      <c r="A595" s="28" t="str">
        <f>IF(Items!$B594="","",Items!$A594)</f>
        <v>6009510804812</v>
      </c>
      <c r="B595" s="28" t="str">
        <f>IF(Items!$B594="","",Items!$B594)</f>
        <v>Lays Salted 125g</v>
      </c>
      <c r="C595" s="32">
        <f>IF($B595="","",Items!$G594+SUMIFS(PurQty,PurItem,$B595,PurDate,"&lt;="&amp;$D$2)-SUMIFS(SalQty,SalItem,$B595,SalDate,"&lt;="&amp;$D$2)-SUMIFS(WoQty,WoItem,$B595,WoDate,"&lt;="&amp;$D$2)+SUMIFS(AdjQty,AdjItem,$B595,AdjDate,"&lt;="&amp;$D$2)+SUMIFS(LinVarQty,LinItem,$B595,LinPosted,"YES",LinDate,"&lt;="&amp;$D$2,LinID,"&lt;&gt;"&amp;$B$2))</f>
        <v>0</v>
      </c>
      <c r="D595" s="84"/>
      <c r="E595" s="32" t="str">
        <f t="shared" si="18"/>
        <v/>
      </c>
      <c r="F595" s="33">
        <f>IF($B595="","",Items!$I594)</f>
        <v>16.305</v>
      </c>
      <c r="G595" s="33" t="str">
        <f t="shared" si="19"/>
        <v/>
      </c>
      <c r="H595" s="85"/>
    </row>
    <row r="596" spans="1:8" hidden="1" x14ac:dyDescent="0.25">
      <c r="A596" s="28" t="str">
        <f>IF(Items!$B595="","",Items!$A595)</f>
        <v>6009510805840</v>
      </c>
      <c r="B596" s="28" t="str">
        <f>IF(Items!$B595="","",Items!$B595)</f>
        <v>LAYS SALTED 23g</v>
      </c>
      <c r="C596" s="32">
        <f>IF($B596="","",Items!$G595+SUMIFS(PurQty,PurItem,$B596,PurDate,"&lt;="&amp;$D$2)-SUMIFS(SalQty,SalItem,$B596,SalDate,"&lt;="&amp;$D$2)-SUMIFS(WoQty,WoItem,$B596,WoDate,"&lt;="&amp;$D$2)+SUMIFS(AdjQty,AdjItem,$B596,AdjDate,"&lt;="&amp;$D$2)+SUMIFS(LinVarQty,LinItem,$B596,LinPosted,"YES",LinDate,"&lt;="&amp;$D$2,LinID,"&lt;&gt;"&amp;$B$2))</f>
        <v>0</v>
      </c>
      <c r="D596" s="84"/>
      <c r="E596" s="32" t="str">
        <f t="shared" si="18"/>
        <v/>
      </c>
      <c r="F596" s="33">
        <f>IF($B596="","",Items!$I595)</f>
        <v>9.7799999999999994</v>
      </c>
      <c r="G596" s="33" t="str">
        <f t="shared" si="19"/>
        <v/>
      </c>
      <c r="H596" s="85"/>
    </row>
    <row r="597" spans="1:8" hidden="1" x14ac:dyDescent="0.25">
      <c r="A597" s="28" t="str">
        <f>IF(Items!$B596="","",Items!$A596)</f>
        <v>6009710724682</v>
      </c>
      <c r="B597" s="28" t="str">
        <f>IF(Items!$B596="","",Items!$B596)</f>
        <v>Lays Salted 70g</v>
      </c>
      <c r="C597" s="32">
        <f>IF($B597="","",Items!$G596+SUMIFS(PurQty,PurItem,$B597,PurDate,"&lt;="&amp;$D$2)-SUMIFS(SalQty,SalItem,$B597,SalDate,"&lt;="&amp;$D$2)-SUMIFS(WoQty,WoItem,$B597,WoDate,"&lt;="&amp;$D$2)+SUMIFS(AdjQty,AdjItem,$B597,AdjDate,"&lt;="&amp;$D$2)+SUMIFS(LinVarQty,LinItem,$B597,LinPosted,"YES",LinDate,"&lt;="&amp;$D$2,LinID,"&lt;&gt;"&amp;$B$2))</f>
        <v>0</v>
      </c>
      <c r="D597" s="84"/>
      <c r="E597" s="32" t="str">
        <f t="shared" si="18"/>
        <v/>
      </c>
      <c r="F597" s="33">
        <f>IF($B597="","",Items!$I596)</f>
        <v>16.237500000000001</v>
      </c>
      <c r="G597" s="33" t="str">
        <f t="shared" si="19"/>
        <v/>
      </c>
      <c r="H597" s="85"/>
    </row>
    <row r="598" spans="1:8" hidden="1" x14ac:dyDescent="0.25">
      <c r="A598" s="28" t="str">
        <f>IF(Items!$B597="","",Items!$A597)</f>
        <v>6009710724347</v>
      </c>
      <c r="B598" s="28" t="str">
        <f>IF(Items!$B597="","",Items!$B597)</f>
        <v>Lays Sour Cream 120g</v>
      </c>
      <c r="C598" s="32">
        <f>IF($B598="","",Items!$G597+SUMIFS(PurQty,PurItem,$B598,PurDate,"&lt;="&amp;$D$2)-SUMIFS(SalQty,SalItem,$B598,SalDate,"&lt;="&amp;$D$2)-SUMIFS(WoQty,WoItem,$B598,WoDate,"&lt;="&amp;$D$2)+SUMIFS(AdjQty,AdjItem,$B598,AdjDate,"&lt;="&amp;$D$2)+SUMIFS(LinVarQty,LinItem,$B598,LinPosted,"YES",LinDate,"&lt;="&amp;$D$2,LinID,"&lt;&gt;"&amp;$B$2))</f>
        <v>0</v>
      </c>
      <c r="D598" s="84"/>
      <c r="E598" s="32" t="str">
        <f t="shared" si="18"/>
        <v/>
      </c>
      <c r="F598" s="33">
        <f>IF($B598="","",Items!$I597)</f>
        <v>22.822500000000002</v>
      </c>
      <c r="G598" s="33" t="str">
        <f t="shared" si="19"/>
        <v/>
      </c>
      <c r="H598" s="85"/>
    </row>
    <row r="599" spans="1:8" hidden="1" x14ac:dyDescent="0.25">
      <c r="A599" s="28" t="str">
        <f>IF(Items!$B598="","",Items!$A598)</f>
        <v>6001069206611</v>
      </c>
      <c r="B599" s="28" t="str">
        <f>IF(Items!$B598="","",Items!$B598)</f>
        <v>Lays Sour Cream Onion 125g</v>
      </c>
      <c r="C599" s="32">
        <f>IF($B599="","",Items!$G598+SUMIFS(PurQty,PurItem,$B599,PurDate,"&lt;="&amp;$D$2)-SUMIFS(SalQty,SalItem,$B599,SalDate,"&lt;="&amp;$D$2)-SUMIFS(WoQty,WoItem,$B599,WoDate,"&lt;="&amp;$D$2)+SUMIFS(AdjQty,AdjItem,$B599,AdjDate,"&lt;="&amp;$D$2)+SUMIFS(LinVarQty,LinItem,$B599,LinPosted,"YES",LinDate,"&lt;="&amp;$D$2,LinID,"&lt;&gt;"&amp;$B$2))</f>
        <v>0</v>
      </c>
      <c r="D599" s="84"/>
      <c r="E599" s="32" t="str">
        <f t="shared" si="18"/>
        <v/>
      </c>
      <c r="F599" s="33">
        <f>IF($B599="","",Items!$I598)</f>
        <v>18.262499999999999</v>
      </c>
      <c r="G599" s="33" t="str">
        <f t="shared" si="19"/>
        <v/>
      </c>
      <c r="H599" s="85"/>
    </row>
    <row r="600" spans="1:8" hidden="1" x14ac:dyDescent="0.25">
      <c r="A600" s="28" t="str">
        <f>IF(Items!$B599="","",Items!$A599)</f>
        <v>9009250720592</v>
      </c>
      <c r="B600" s="28" t="str">
        <f>IF(Items!$B599="","",Items!$B599)</f>
        <v>Lays Sour Cream120g</v>
      </c>
      <c r="C600" s="32">
        <f>IF($B600="","",Items!$G599+SUMIFS(PurQty,PurItem,$B600,PurDate,"&lt;="&amp;$D$2)-SUMIFS(SalQty,SalItem,$B600,SalDate,"&lt;="&amp;$D$2)-SUMIFS(WoQty,WoItem,$B600,WoDate,"&lt;="&amp;$D$2)+SUMIFS(AdjQty,AdjItem,$B600,AdjDate,"&lt;="&amp;$D$2)+SUMIFS(LinVarQty,LinItem,$B600,LinPosted,"YES",LinDate,"&lt;="&amp;$D$2,LinID,"&lt;&gt;"&amp;$B$2))</f>
        <v>0</v>
      </c>
      <c r="D600" s="84"/>
      <c r="E600" s="32" t="str">
        <f t="shared" si="18"/>
        <v/>
      </c>
      <c r="F600" s="33">
        <f>IF($B600="","",Items!$I599)</f>
        <v>16.305</v>
      </c>
      <c r="G600" s="33" t="str">
        <f t="shared" si="19"/>
        <v/>
      </c>
      <c r="H600" s="85"/>
    </row>
    <row r="601" spans="1:8" hidden="1" x14ac:dyDescent="0.25">
      <c r="A601" s="28" t="str">
        <f>IF(Items!$B600="","",Items!$A600)</f>
        <v>6009510805864</v>
      </c>
      <c r="B601" s="28" t="str">
        <f>IF(Items!$B600="","",Items!$B600)</f>
        <v>Lays Spring 23g</v>
      </c>
      <c r="C601" s="32">
        <f>IF($B601="","",Items!$G600+SUMIFS(PurQty,PurItem,$B601,PurDate,"&lt;="&amp;$D$2)-SUMIFS(SalQty,SalItem,$B601,SalDate,"&lt;="&amp;$D$2)-SUMIFS(WoQty,WoItem,$B601,WoDate,"&lt;="&amp;$D$2)+SUMIFS(AdjQty,AdjItem,$B601,AdjDate,"&lt;="&amp;$D$2)+SUMIFS(LinVarQty,LinItem,$B601,LinPosted,"YES",LinDate,"&lt;="&amp;$D$2,LinID,"&lt;&gt;"&amp;$B$2))</f>
        <v>0</v>
      </c>
      <c r="D601" s="84"/>
      <c r="E601" s="32" t="str">
        <f t="shared" si="18"/>
        <v/>
      </c>
      <c r="F601" s="33">
        <f>IF($B601="","",Items!$I600)</f>
        <v>9.7799999999999994</v>
      </c>
      <c r="G601" s="33" t="str">
        <f t="shared" si="19"/>
        <v/>
      </c>
      <c r="H601" s="85"/>
    </row>
    <row r="602" spans="1:8" hidden="1" x14ac:dyDescent="0.25">
      <c r="A602" s="28" t="str">
        <f>IF(Items!$B601="","",Items!$A601)</f>
        <v>6009510806182</v>
      </c>
      <c r="B602" s="28" t="str">
        <f>IF(Items!$B601="","",Items!$B601)</f>
        <v>Lays Spring Onion 105g</v>
      </c>
      <c r="C602" s="32">
        <f>IF($B602="","",Items!$G601+SUMIFS(PurQty,PurItem,$B602,PurDate,"&lt;="&amp;$D$2)-SUMIFS(SalQty,SalItem,$B602,SalDate,"&lt;="&amp;$D$2)-SUMIFS(WoQty,WoItem,$B602,WoDate,"&lt;="&amp;$D$2)+SUMIFS(AdjQty,AdjItem,$B602,AdjDate,"&lt;="&amp;$D$2)+SUMIFS(LinVarQty,LinItem,$B602,LinPosted,"YES",LinDate,"&lt;="&amp;$D$2,LinID,"&lt;&gt;"&amp;$B$2))</f>
        <v>4</v>
      </c>
      <c r="D602" s="84"/>
      <c r="E602" s="32" t="str">
        <f t="shared" si="18"/>
        <v/>
      </c>
      <c r="F602" s="33">
        <f>IF($B602="","",Items!$I601)</f>
        <v>26.68</v>
      </c>
      <c r="G602" s="33" t="str">
        <f t="shared" si="19"/>
        <v/>
      </c>
      <c r="H602" s="85"/>
    </row>
    <row r="603" spans="1:8" hidden="1" x14ac:dyDescent="0.25">
      <c r="A603" s="28" t="str">
        <f>IF(Items!$B602="","",Items!$A602)</f>
        <v>6009710720585</v>
      </c>
      <c r="B603" s="28" t="str">
        <f>IF(Items!$B602="","",Items!$B602)</f>
        <v>Lays Spring Onion 120G</v>
      </c>
      <c r="C603" s="32">
        <f>IF($B603="","",Items!$G602+SUMIFS(PurQty,PurItem,$B603,PurDate,"&lt;="&amp;$D$2)-SUMIFS(SalQty,SalItem,$B603,SalDate,"&lt;="&amp;$D$2)-SUMIFS(WoQty,WoItem,$B603,WoDate,"&lt;="&amp;$D$2)+SUMIFS(AdjQty,AdjItem,$B603,AdjDate,"&lt;="&amp;$D$2)+SUMIFS(LinVarQty,LinItem,$B603,LinPosted,"YES",LinDate,"&lt;="&amp;$D$2,LinID,"&lt;&gt;"&amp;$B$2))</f>
        <v>0</v>
      </c>
      <c r="D603" s="84"/>
      <c r="E603" s="32" t="str">
        <f t="shared" si="18"/>
        <v/>
      </c>
      <c r="F603" s="33">
        <f>IF($B603="","",Items!$I602)</f>
        <v>22.822500000000002</v>
      </c>
      <c r="G603" s="33" t="str">
        <f t="shared" si="19"/>
        <v/>
      </c>
      <c r="H603" s="85"/>
    </row>
    <row r="604" spans="1:8" hidden="1" x14ac:dyDescent="0.25">
      <c r="A604" s="28" t="str">
        <f>IF(Items!$B603="","",Items!$A603)</f>
        <v>6009710724729</v>
      </c>
      <c r="B604" s="28" t="str">
        <f>IF(Items!$B603="","",Items!$B603)</f>
        <v>Lays Spring Onion 70g</v>
      </c>
      <c r="C604" s="32">
        <f>IF($B604="","",Items!$G603+SUMIFS(PurQty,PurItem,$B604,PurDate,"&lt;="&amp;$D$2)-SUMIFS(SalQty,SalItem,$B604,SalDate,"&lt;="&amp;$D$2)-SUMIFS(WoQty,WoItem,$B604,WoDate,"&lt;="&amp;$D$2)+SUMIFS(AdjQty,AdjItem,$B604,AdjDate,"&lt;="&amp;$D$2)+SUMIFS(LinVarQty,LinItem,$B604,LinPosted,"YES",LinDate,"&lt;="&amp;$D$2,LinID,"&lt;&gt;"&amp;$B$2))</f>
        <v>0</v>
      </c>
      <c r="D604" s="84"/>
      <c r="E604" s="32" t="str">
        <f t="shared" si="18"/>
        <v/>
      </c>
      <c r="F604" s="33">
        <f>IF($B604="","",Items!$I603)</f>
        <v>16.237500000000001</v>
      </c>
      <c r="G604" s="33" t="str">
        <f t="shared" si="19"/>
        <v/>
      </c>
      <c r="H604" s="85"/>
    </row>
    <row r="605" spans="1:8" hidden="1" x14ac:dyDescent="0.25">
      <c r="A605" s="28" t="str">
        <f>IF(Items!$B604="","",Items!$A604)</f>
        <v>6009710722640</v>
      </c>
      <c r="B605" s="28" t="str">
        <f>IF(Items!$B604="","",Items!$B604)</f>
        <v>LAYS Sweet And Smokey  23g</v>
      </c>
      <c r="C605" s="32">
        <f>IF($B605="","",Items!$G604+SUMIFS(PurQty,PurItem,$B605,PurDate,"&lt;="&amp;$D$2)-SUMIFS(SalQty,SalItem,$B605,SalDate,"&lt;="&amp;$D$2)-SUMIFS(WoQty,WoItem,$B605,WoDate,"&lt;="&amp;$D$2)+SUMIFS(AdjQty,AdjItem,$B605,AdjDate,"&lt;="&amp;$D$2)+SUMIFS(LinVarQty,LinItem,$B605,LinPosted,"YES",LinDate,"&lt;="&amp;$D$2,LinID,"&lt;&gt;"&amp;$B$2))</f>
        <v>0</v>
      </c>
      <c r="D605" s="84"/>
      <c r="E605" s="32" t="str">
        <f t="shared" si="18"/>
        <v/>
      </c>
      <c r="F605" s="33">
        <f>IF($B605="","",Items!$I604)</f>
        <v>9.7799999999999994</v>
      </c>
      <c r="G605" s="33" t="str">
        <f t="shared" si="19"/>
        <v/>
      </c>
      <c r="H605" s="85"/>
    </row>
    <row r="606" spans="1:8" hidden="1" x14ac:dyDescent="0.25">
      <c r="A606" s="28" t="str">
        <f>IF(Items!$B605="","",Items!$A605)</f>
        <v>6009710720653</v>
      </c>
      <c r="B606" s="28" t="str">
        <f>IF(Items!$B605="","",Items!$B605)</f>
        <v>Lays Sweet And Smokey 120g</v>
      </c>
      <c r="C606" s="32">
        <f>IF($B606="","",Items!$G605+SUMIFS(PurQty,PurItem,$B606,PurDate,"&lt;="&amp;$D$2)-SUMIFS(SalQty,SalItem,$B606,SalDate,"&lt;="&amp;$D$2)-SUMIFS(WoQty,WoItem,$B606,WoDate,"&lt;="&amp;$D$2)+SUMIFS(AdjQty,AdjItem,$B606,AdjDate,"&lt;="&amp;$D$2)+SUMIFS(LinVarQty,LinItem,$B606,LinPosted,"YES",LinDate,"&lt;="&amp;$D$2,LinID,"&lt;&gt;"&amp;$B$2))</f>
        <v>0</v>
      </c>
      <c r="D606" s="84"/>
      <c r="E606" s="32" t="str">
        <f t="shared" si="18"/>
        <v/>
      </c>
      <c r="F606" s="33">
        <f>IF($B606="","",Items!$I605)</f>
        <v>22.822500000000002</v>
      </c>
      <c r="G606" s="33" t="str">
        <f t="shared" si="19"/>
        <v/>
      </c>
      <c r="H606" s="85"/>
    </row>
    <row r="607" spans="1:8" hidden="1" x14ac:dyDescent="0.25">
      <c r="A607" s="28" t="str">
        <f>IF(Items!$B606="","",Items!$A606)</f>
        <v>6009510809015</v>
      </c>
      <c r="B607" s="28" t="str">
        <f>IF(Items!$B606="","",Items!$B606)</f>
        <v>Lays Sweet And Smokey American120g</v>
      </c>
      <c r="C607" s="32">
        <f>IF($B607="","",Items!$G606+SUMIFS(PurQty,PurItem,$B607,PurDate,"&lt;="&amp;$D$2)-SUMIFS(SalQty,SalItem,$B607,SalDate,"&lt;="&amp;$D$2)-SUMIFS(WoQty,WoItem,$B607,WoDate,"&lt;="&amp;$D$2)+SUMIFS(AdjQty,AdjItem,$B607,AdjDate,"&lt;="&amp;$D$2)+SUMIFS(LinVarQty,LinItem,$B607,LinPosted,"YES",LinDate,"&lt;="&amp;$D$2,LinID,"&lt;&gt;"&amp;$B$2))</f>
        <v>-10</v>
      </c>
      <c r="D607" s="84"/>
      <c r="E607" s="32" t="str">
        <f t="shared" si="18"/>
        <v/>
      </c>
      <c r="F607" s="33">
        <f>IF($B607="","",Items!$I606)</f>
        <v>22.822500000000002</v>
      </c>
      <c r="G607" s="33" t="str">
        <f t="shared" si="19"/>
        <v/>
      </c>
      <c r="H607" s="85"/>
    </row>
    <row r="608" spans="1:8" hidden="1" x14ac:dyDescent="0.25">
      <c r="A608" s="28" t="str">
        <f>IF(Items!$B607="","",Items!$A607)</f>
        <v>6001069297725</v>
      </c>
      <c r="B608" s="28" t="str">
        <f>IF(Items!$B607="","",Items!$B607)</f>
        <v>Lays Sweet Chilli 125g</v>
      </c>
      <c r="C608" s="32">
        <f>IF($B608="","",Items!$G607+SUMIFS(PurQty,PurItem,$B608,PurDate,"&lt;="&amp;$D$2)-SUMIFS(SalQty,SalItem,$B608,SalDate,"&lt;="&amp;$D$2)-SUMIFS(WoQty,WoItem,$B608,WoDate,"&lt;="&amp;$D$2)+SUMIFS(AdjQty,AdjItem,$B608,AdjDate,"&lt;="&amp;$D$2)+SUMIFS(LinVarQty,LinItem,$B608,LinPosted,"YES",LinDate,"&lt;="&amp;$D$2,LinID,"&lt;&gt;"&amp;$B$2))</f>
        <v>0</v>
      </c>
      <c r="D608" s="84"/>
      <c r="E608" s="32" t="str">
        <f t="shared" si="18"/>
        <v/>
      </c>
      <c r="F608" s="33">
        <f>IF($B608="","",Items!$I607)</f>
        <v>16.305</v>
      </c>
      <c r="G608" s="33" t="str">
        <f t="shared" si="19"/>
        <v/>
      </c>
      <c r="H608" s="85"/>
    </row>
    <row r="609" spans="1:8" hidden="1" x14ac:dyDescent="0.25">
      <c r="A609" s="28" t="str">
        <f>IF(Items!$B608="","",Items!$A608)</f>
        <v>6009710722657</v>
      </c>
      <c r="B609" s="28" t="str">
        <f>IF(Items!$B608="","",Items!$B608)</f>
        <v>Lays Sweet N Smokey 105g</v>
      </c>
      <c r="C609" s="32">
        <f>IF($B609="","",Items!$G608+SUMIFS(PurQty,PurItem,$B609,PurDate,"&lt;="&amp;$D$2)-SUMIFS(SalQty,SalItem,$B609,SalDate,"&lt;="&amp;$D$2)-SUMIFS(WoQty,WoItem,$B609,WoDate,"&lt;="&amp;$D$2)+SUMIFS(AdjQty,AdjItem,$B609,AdjDate,"&lt;="&amp;$D$2)+SUMIFS(LinVarQty,LinItem,$B609,LinPosted,"YES",LinDate,"&lt;="&amp;$D$2,LinID,"&lt;&gt;"&amp;$B$2))</f>
        <v>32</v>
      </c>
      <c r="D609" s="84"/>
      <c r="E609" s="32" t="str">
        <f t="shared" si="18"/>
        <v/>
      </c>
      <c r="F609" s="33">
        <f>IF($B609="","",Items!$I608)</f>
        <v>26.68</v>
      </c>
      <c r="G609" s="33" t="str">
        <f t="shared" si="19"/>
        <v/>
      </c>
      <c r="H609" s="85"/>
    </row>
    <row r="610" spans="1:8" hidden="1" x14ac:dyDescent="0.25">
      <c r="A610" s="28" t="str">
        <f>IF(Items!$B609="","",Items!$A609)</f>
        <v>6009510807462</v>
      </c>
      <c r="B610" s="28" t="str">
        <f>IF(Items!$B609="","",Items!$B609)</f>
        <v>Lays Thai Sweet Chill Flavour105g</v>
      </c>
      <c r="C610" s="32">
        <f>IF($B610="","",Items!$G609+SUMIFS(PurQty,PurItem,$B610,PurDate,"&lt;="&amp;$D$2)-SUMIFS(SalQty,SalItem,$B610,SalDate,"&lt;="&amp;$D$2)-SUMIFS(WoQty,WoItem,$B610,WoDate,"&lt;="&amp;$D$2)+SUMIFS(AdjQty,AdjItem,$B610,AdjDate,"&lt;="&amp;$D$2)+SUMIFS(LinVarQty,LinItem,$B610,LinPosted,"YES",LinDate,"&lt;="&amp;$D$2,LinID,"&lt;&gt;"&amp;$B$2))</f>
        <v>47</v>
      </c>
      <c r="D610" s="84"/>
      <c r="E610" s="32" t="str">
        <f t="shared" si="18"/>
        <v/>
      </c>
      <c r="F610" s="33">
        <f>IF($B610="","",Items!$I609)</f>
        <v>26.68</v>
      </c>
      <c r="G610" s="33" t="str">
        <f t="shared" si="19"/>
        <v/>
      </c>
      <c r="H610" s="85"/>
    </row>
    <row r="611" spans="1:8" hidden="1" x14ac:dyDescent="0.25">
      <c r="A611" s="28" t="str">
        <f>IF(Items!$B610="","",Items!$A610)</f>
        <v>6009710720318</v>
      </c>
      <c r="B611" s="28" t="str">
        <f>IF(Items!$B610="","",Items!$B610)</f>
        <v>Lays Thai Sweet Chilli  23g</v>
      </c>
      <c r="C611" s="32">
        <f>IF($B611="","",Items!$G610+SUMIFS(PurQty,PurItem,$B611,PurDate,"&lt;="&amp;$D$2)-SUMIFS(SalQty,SalItem,$B611,SalDate,"&lt;="&amp;$D$2)-SUMIFS(WoQty,WoItem,$B611,WoDate,"&lt;="&amp;$D$2)+SUMIFS(AdjQty,AdjItem,$B611,AdjDate,"&lt;="&amp;$D$2)+SUMIFS(LinVarQty,LinItem,$B611,LinPosted,"YES",LinDate,"&lt;="&amp;$D$2,LinID,"&lt;&gt;"&amp;$B$2))</f>
        <v>0</v>
      </c>
      <c r="D611" s="84"/>
      <c r="E611" s="32" t="str">
        <f t="shared" si="18"/>
        <v/>
      </c>
      <c r="F611" s="33">
        <f>IF($B611="","",Items!$I610)</f>
        <v>9.7799999999999994</v>
      </c>
      <c r="G611" s="33" t="str">
        <f t="shared" si="19"/>
        <v/>
      </c>
      <c r="H611" s="85"/>
    </row>
    <row r="612" spans="1:8" hidden="1" x14ac:dyDescent="0.25">
      <c r="A612" s="28" t="str">
        <f>IF(Items!$B611="","",Items!$A611)</f>
        <v>6009710720608</v>
      </c>
      <c r="B612" s="28" t="str">
        <f>IF(Items!$B611="","",Items!$B611)</f>
        <v>Lays Thai Sweet Chilli 120g</v>
      </c>
      <c r="C612" s="32">
        <f>IF($B612="","",Items!$G611+SUMIFS(PurQty,PurItem,$B612,PurDate,"&lt;="&amp;$D$2)-SUMIFS(SalQty,SalItem,$B612,SalDate,"&lt;="&amp;$D$2)-SUMIFS(WoQty,WoItem,$B612,WoDate,"&lt;="&amp;$D$2)+SUMIFS(AdjQty,AdjItem,$B612,AdjDate,"&lt;="&amp;$D$2)+SUMIFS(LinVarQty,LinItem,$B612,LinPosted,"YES",LinDate,"&lt;="&amp;$D$2,LinID,"&lt;&gt;"&amp;$B$2))</f>
        <v>0</v>
      </c>
      <c r="D612" s="84"/>
      <c r="E612" s="32" t="str">
        <f t="shared" si="18"/>
        <v/>
      </c>
      <c r="F612" s="33">
        <f>IF($B612="","",Items!$I611)</f>
        <v>22.822500000000002</v>
      </c>
      <c r="G612" s="33" t="str">
        <f t="shared" si="19"/>
        <v/>
      </c>
      <c r="H612" s="85"/>
    </row>
    <row r="613" spans="1:8" hidden="1" x14ac:dyDescent="0.25">
      <c r="A613" s="28" t="str">
        <f>IF(Items!$B612="","",Items!$A612)</f>
        <v>6007038001812</v>
      </c>
      <c r="B613" s="28" t="str">
        <f>IF(Items!$B612="","",Items!$B612)</f>
        <v>Lemon Creams 125g</v>
      </c>
      <c r="C613" s="32">
        <f>IF($B613="","",Items!$G612+SUMIFS(PurQty,PurItem,$B613,PurDate,"&lt;="&amp;$D$2)-SUMIFS(SalQty,SalItem,$B613,SalDate,"&lt;="&amp;$D$2)-SUMIFS(WoQty,WoItem,$B613,WoDate,"&lt;="&amp;$D$2)+SUMIFS(AdjQty,AdjItem,$B613,AdjDate,"&lt;="&amp;$D$2)+SUMIFS(LinVarQty,LinItem,$B613,LinPosted,"YES",LinDate,"&lt;="&amp;$D$2,LinID,"&lt;&gt;"&amp;$B$2))</f>
        <v>0</v>
      </c>
      <c r="D613" s="84"/>
      <c r="E613" s="32" t="str">
        <f t="shared" si="18"/>
        <v/>
      </c>
      <c r="F613" s="33">
        <f>IF($B613="","",Items!$I612)</f>
        <v>9.7424999999999997</v>
      </c>
      <c r="G613" s="33" t="str">
        <f t="shared" si="19"/>
        <v/>
      </c>
      <c r="H613" s="85"/>
    </row>
    <row r="614" spans="1:8" hidden="1" x14ac:dyDescent="0.25">
      <c r="A614" s="28" t="str">
        <f>IF(Items!$B613="","",Items!$A613)</f>
        <v>5449000046581</v>
      </c>
      <c r="B614" s="28" t="str">
        <f>IF(Items!$B613="","",Items!$B613)</f>
        <v>Lemonade Flavoured Drink 200ml</v>
      </c>
      <c r="C614" s="32">
        <f>IF($B614="","",Items!$G613+SUMIFS(PurQty,PurItem,$B614,PurDate,"&lt;="&amp;$D$2)-SUMIFS(SalQty,SalItem,$B614,SalDate,"&lt;="&amp;$D$2)-SUMIFS(WoQty,WoItem,$B614,WoDate,"&lt;="&amp;$D$2)+SUMIFS(AdjQty,AdjItem,$B614,AdjDate,"&lt;="&amp;$D$2)+SUMIFS(LinVarQty,LinItem,$B614,LinPosted,"YES",LinDate,"&lt;="&amp;$D$2,LinID,"&lt;&gt;"&amp;$B$2))</f>
        <v>0</v>
      </c>
      <c r="D614" s="84"/>
      <c r="E614" s="32" t="str">
        <f t="shared" si="18"/>
        <v/>
      </c>
      <c r="F614" s="33">
        <f>IF($B614="","",Items!$I613)</f>
        <v>13.0425</v>
      </c>
      <c r="G614" s="33" t="str">
        <f t="shared" si="19"/>
        <v/>
      </c>
      <c r="H614" s="85"/>
    </row>
    <row r="615" spans="1:8" hidden="1" x14ac:dyDescent="0.25">
      <c r="A615" s="28" t="str">
        <f>IF(Items!$B614="","",Items!$A614)</f>
        <v>LHOLDER256</v>
      </c>
      <c r="B615" s="28" t="str">
        <f>IF(Items!$B614="","",Items!$B614)</f>
        <v>License Holder</v>
      </c>
      <c r="C615" s="32">
        <f>IF($B615="","",Items!$G614+SUMIFS(PurQty,PurItem,$B615,PurDate,"&lt;="&amp;$D$2)-SUMIFS(SalQty,SalItem,$B615,SalDate,"&lt;="&amp;$D$2)-SUMIFS(WoQty,WoItem,$B615,WoDate,"&lt;="&amp;$D$2)+SUMIFS(AdjQty,AdjItem,$B615,AdjDate,"&lt;="&amp;$D$2)+SUMIFS(LinVarQty,LinItem,$B615,LinPosted,"YES",LinDate,"&lt;="&amp;$D$2,LinID,"&lt;&gt;"&amp;$B$2))</f>
        <v>0</v>
      </c>
      <c r="D615" s="84"/>
      <c r="E615" s="32" t="str">
        <f t="shared" si="18"/>
        <v/>
      </c>
      <c r="F615" s="33">
        <f>IF($B615="","",Items!$I614)</f>
        <v>22.822500000000002</v>
      </c>
      <c r="G615" s="33" t="str">
        <f t="shared" si="19"/>
        <v/>
      </c>
      <c r="H615" s="85"/>
    </row>
    <row r="616" spans="1:8" hidden="1" x14ac:dyDescent="0.25">
      <c r="A616" s="28" t="str">
        <f>IF(Items!$B615="","",Items!$A615)</f>
        <v>6001087358620</v>
      </c>
      <c r="B616" s="28" t="str">
        <f>IF(Items!$B615="","",Items!$B615)</f>
        <v>Lifebouy Care 175g</v>
      </c>
      <c r="C616" s="32">
        <f>IF($B616="","",Items!$G615+SUMIFS(PurQty,PurItem,$B616,PurDate,"&lt;="&amp;$D$2)-SUMIFS(SalQty,SalItem,$B616,SalDate,"&lt;="&amp;$D$2)-SUMIFS(WoQty,WoItem,$B616,WoDate,"&lt;="&amp;$D$2)+SUMIFS(AdjQty,AdjItem,$B616,AdjDate,"&lt;="&amp;$D$2)+SUMIFS(LinVarQty,LinItem,$B616,LinPosted,"YES",LinDate,"&lt;="&amp;$D$2,LinID,"&lt;&gt;"&amp;$B$2))</f>
        <v>0</v>
      </c>
      <c r="D616" s="84"/>
      <c r="E616" s="32" t="str">
        <f t="shared" si="18"/>
        <v/>
      </c>
      <c r="F616" s="33">
        <f>IF($B616="","",Items!$I615)</f>
        <v>13.0425</v>
      </c>
      <c r="G616" s="33" t="str">
        <f t="shared" si="19"/>
        <v/>
      </c>
      <c r="H616" s="85"/>
    </row>
    <row r="617" spans="1:8" hidden="1" x14ac:dyDescent="0.25">
      <c r="A617" s="28" t="str">
        <f>IF(Items!$B616="","",Items!$A616)</f>
        <v>6001087358637</v>
      </c>
      <c r="B617" s="28" t="str">
        <f>IF(Items!$B616="","",Items!$B616)</f>
        <v>Lifebouy Herbal 175g</v>
      </c>
      <c r="C617" s="32">
        <f>IF($B617="","",Items!$G616+SUMIFS(PurQty,PurItem,$B617,PurDate,"&lt;="&amp;$D$2)-SUMIFS(SalQty,SalItem,$B617,SalDate,"&lt;="&amp;$D$2)-SUMIFS(WoQty,WoItem,$B617,WoDate,"&lt;="&amp;$D$2)+SUMIFS(AdjQty,AdjItem,$B617,AdjDate,"&lt;="&amp;$D$2)+SUMIFS(LinVarQty,LinItem,$B617,LinPosted,"YES",LinDate,"&lt;="&amp;$D$2,LinID,"&lt;&gt;"&amp;$B$2))</f>
        <v>0</v>
      </c>
      <c r="D617" s="84"/>
      <c r="E617" s="32" t="str">
        <f t="shared" si="18"/>
        <v/>
      </c>
      <c r="F617" s="33">
        <f>IF($B617="","",Items!$I616)</f>
        <v>13.0425</v>
      </c>
      <c r="G617" s="33" t="str">
        <f t="shared" si="19"/>
        <v/>
      </c>
      <c r="H617" s="85"/>
    </row>
    <row r="618" spans="1:8" hidden="1" x14ac:dyDescent="0.25">
      <c r="A618" s="28" t="str">
        <f>IF(Items!$B617="","",Items!$A617)</f>
        <v>6001087358651</v>
      </c>
      <c r="B618" s="28" t="str">
        <f>IF(Items!$B617="","",Items!$B617)</f>
        <v>Lifebouy Lemon Fresh 175g</v>
      </c>
      <c r="C618" s="32">
        <f>IF($B618="","",Items!$G617+SUMIFS(PurQty,PurItem,$B618,PurDate,"&lt;="&amp;$D$2)-SUMIFS(SalQty,SalItem,$B618,SalDate,"&lt;="&amp;$D$2)-SUMIFS(WoQty,WoItem,$B618,WoDate,"&lt;="&amp;$D$2)+SUMIFS(AdjQty,AdjItem,$B618,AdjDate,"&lt;="&amp;$D$2)+SUMIFS(LinVarQty,LinItem,$B618,LinPosted,"YES",LinDate,"&lt;="&amp;$D$2,LinID,"&lt;&gt;"&amp;$B$2))</f>
        <v>14</v>
      </c>
      <c r="D618" s="84"/>
      <c r="E618" s="32" t="str">
        <f t="shared" si="18"/>
        <v/>
      </c>
      <c r="F618" s="33">
        <f>IF($B618="","",Items!$I617)</f>
        <v>13.0425</v>
      </c>
      <c r="G618" s="33" t="str">
        <f t="shared" si="19"/>
        <v/>
      </c>
      <c r="H618" s="85"/>
    </row>
    <row r="619" spans="1:8" hidden="1" x14ac:dyDescent="0.25">
      <c r="A619" s="28" t="str">
        <f>IF(Items!$B618="","",Items!$A618)</f>
        <v>6001087377737</v>
      </c>
      <c r="B619" s="28" t="str">
        <f>IF(Items!$B618="","",Items!$B618)</f>
        <v>Lifebouy Natural G 175g</v>
      </c>
      <c r="C619" s="32">
        <f>IF($B619="","",Items!$G618+SUMIFS(PurQty,PurItem,$B619,PurDate,"&lt;="&amp;$D$2)-SUMIFS(SalQty,SalItem,$B619,SalDate,"&lt;="&amp;$D$2)-SUMIFS(WoQty,WoItem,$B619,WoDate,"&lt;="&amp;$D$2)+SUMIFS(AdjQty,AdjItem,$B619,AdjDate,"&lt;="&amp;$D$2)+SUMIFS(LinVarQty,LinItem,$B619,LinPosted,"YES",LinDate,"&lt;="&amp;$D$2,LinID,"&lt;&gt;"&amp;$B$2))</f>
        <v>0</v>
      </c>
      <c r="D619" s="84"/>
      <c r="E619" s="32" t="str">
        <f t="shared" si="18"/>
        <v/>
      </c>
      <c r="F619" s="33">
        <f>IF($B619="","",Items!$I618)</f>
        <v>13.0425</v>
      </c>
      <c r="G619" s="33" t="str">
        <f t="shared" si="19"/>
        <v/>
      </c>
      <c r="H619" s="85"/>
    </row>
    <row r="620" spans="1:8" hidden="1" x14ac:dyDescent="0.25">
      <c r="A620" s="28" t="str">
        <f>IF(Items!$B619="","",Items!$A619)</f>
        <v>6001087358613</v>
      </c>
      <c r="B620" s="28" t="str">
        <f>IF(Items!$B619="","",Items!$B619)</f>
        <v>Lifebouy Total 10 175g</v>
      </c>
      <c r="C620" s="32">
        <f>IF($B620="","",Items!$G619+SUMIFS(PurQty,PurItem,$B620,PurDate,"&lt;="&amp;$D$2)-SUMIFS(SalQty,SalItem,$B620,SalDate,"&lt;="&amp;$D$2)-SUMIFS(WoQty,WoItem,$B620,WoDate,"&lt;="&amp;$D$2)+SUMIFS(AdjQty,AdjItem,$B620,AdjDate,"&lt;="&amp;$D$2)+SUMIFS(LinVarQty,LinItem,$B620,LinPosted,"YES",LinDate,"&lt;="&amp;$D$2,LinID,"&lt;&gt;"&amp;$B$2))</f>
        <v>18</v>
      </c>
      <c r="D620" s="84"/>
      <c r="E620" s="32" t="str">
        <f t="shared" si="18"/>
        <v/>
      </c>
      <c r="F620" s="33">
        <f>IF($B620="","",Items!$I619)</f>
        <v>13.0425</v>
      </c>
      <c r="G620" s="33" t="str">
        <f t="shared" si="19"/>
        <v/>
      </c>
      <c r="H620" s="85"/>
    </row>
    <row r="621" spans="1:8" hidden="1" x14ac:dyDescent="0.25">
      <c r="A621" s="28" t="str">
        <f>IF(Items!$B620="","",Items!$A620)</f>
        <v>6009508407926</v>
      </c>
      <c r="B621" s="28" t="str">
        <f>IF(Items!$B620="","",Items!$B620)</f>
        <v>Lil-Lets Scented Pads</v>
      </c>
      <c r="C621" s="32">
        <f>IF($B621="","",Items!$G620+SUMIFS(PurQty,PurItem,$B621,PurDate,"&lt;="&amp;$D$2)-SUMIFS(SalQty,SalItem,$B621,SalDate,"&lt;="&amp;$D$2)-SUMIFS(WoQty,WoItem,$B621,WoDate,"&lt;="&amp;$D$2)+SUMIFS(AdjQty,AdjItem,$B621,AdjDate,"&lt;="&amp;$D$2)+SUMIFS(LinVarQty,LinItem,$B621,LinPosted,"YES",LinDate,"&lt;="&amp;$D$2,LinID,"&lt;&gt;"&amp;$B$2))</f>
        <v>0</v>
      </c>
      <c r="D621" s="84"/>
      <c r="E621" s="32" t="str">
        <f t="shared" si="18"/>
        <v/>
      </c>
      <c r="F621" s="33">
        <f>IF($B621="","",Items!$I620)</f>
        <v>9.8249999999999993</v>
      </c>
      <c r="G621" s="33" t="str">
        <f t="shared" si="19"/>
        <v/>
      </c>
      <c r="H621" s="85"/>
    </row>
    <row r="622" spans="1:8" hidden="1" x14ac:dyDescent="0.25">
      <c r="A622" s="28" t="str">
        <f>IF(Items!$B621="","",Items!$A621)</f>
        <v>6009508407919</v>
      </c>
      <c r="B622" s="28" t="str">
        <f>IF(Items!$B621="","",Items!$B621)</f>
        <v>Lil-Lets Unscented Pads</v>
      </c>
      <c r="C622" s="32">
        <f>IF($B622="","",Items!$G621+SUMIFS(PurQty,PurItem,$B622,PurDate,"&lt;="&amp;$D$2)-SUMIFS(SalQty,SalItem,$B622,SalDate,"&lt;="&amp;$D$2)-SUMIFS(WoQty,WoItem,$B622,WoDate,"&lt;="&amp;$D$2)+SUMIFS(AdjQty,AdjItem,$B622,AdjDate,"&lt;="&amp;$D$2)+SUMIFS(LinVarQty,LinItem,$B622,LinPosted,"YES",LinDate,"&lt;="&amp;$D$2,LinID,"&lt;&gt;"&amp;$B$2))</f>
        <v>0</v>
      </c>
      <c r="D622" s="84"/>
      <c r="E622" s="32" t="str">
        <f t="shared" si="18"/>
        <v/>
      </c>
      <c r="F622" s="33">
        <f>IF($B622="","",Items!$I621)</f>
        <v>9.8249999999999993</v>
      </c>
      <c r="G622" s="33" t="str">
        <f t="shared" si="19"/>
        <v/>
      </c>
      <c r="H622" s="85"/>
    </row>
    <row r="623" spans="1:8" hidden="1" x14ac:dyDescent="0.25">
      <c r="A623" s="28" t="str">
        <f>IF(Items!$B622="","",Items!$A622)</f>
        <v>600398900510</v>
      </c>
      <c r="B623" s="28" t="str">
        <f>IF(Items!$B622="","",Items!$B622)</f>
        <v>Limpopo Hyjo 500ml</v>
      </c>
      <c r="C623" s="32">
        <f>IF($B623="","",Items!$G622+SUMIFS(PurQty,PurItem,$B623,PurDate,"&lt;="&amp;$D$2)-SUMIFS(SalQty,SalItem,$B623,SalDate,"&lt;="&amp;$D$2)-SUMIFS(WoQty,WoItem,$B623,WoDate,"&lt;="&amp;$D$2)+SUMIFS(AdjQty,AdjItem,$B623,AdjDate,"&lt;="&amp;$D$2)+SUMIFS(LinVarQty,LinItem,$B623,LinPosted,"YES",LinDate,"&lt;="&amp;$D$2,LinID,"&lt;&gt;"&amp;$B$2))</f>
        <v>0</v>
      </c>
      <c r="D623" s="84"/>
      <c r="E623" s="32" t="str">
        <f t="shared" si="18"/>
        <v/>
      </c>
      <c r="F623" s="33">
        <f>IF($B623="","",Items!$I622)</f>
        <v>13.0425</v>
      </c>
      <c r="G623" s="33" t="str">
        <f t="shared" si="19"/>
        <v/>
      </c>
      <c r="H623" s="85"/>
    </row>
    <row r="624" spans="1:8" hidden="1" x14ac:dyDescent="0.25">
      <c r="A624" s="28" t="str">
        <f>IF(Items!$B623="","",Items!$A623)</f>
        <v>6003989000478</v>
      </c>
      <c r="B624" s="28" t="str">
        <f>IF(Items!$B623="","",Items!$B623)</f>
        <v>Limpopo Maas 1L</v>
      </c>
      <c r="C624" s="32">
        <f>IF($B624="","",Items!$G623+SUMIFS(PurQty,PurItem,$B624,PurDate,"&lt;="&amp;$D$2)-SUMIFS(SalQty,SalItem,$B624,SalDate,"&lt;="&amp;$D$2)-SUMIFS(WoQty,WoItem,$B624,WoDate,"&lt;="&amp;$D$2)+SUMIFS(AdjQty,AdjItem,$B624,AdjDate,"&lt;="&amp;$D$2)+SUMIFS(LinVarQty,LinItem,$B624,LinPosted,"YES",LinDate,"&lt;="&amp;$D$2,LinID,"&lt;&gt;"&amp;$B$2))</f>
        <v>0</v>
      </c>
      <c r="D624" s="84"/>
      <c r="E624" s="32" t="str">
        <f t="shared" si="18"/>
        <v/>
      </c>
      <c r="F624" s="33">
        <f>IF($B624="","",Items!$I623)</f>
        <v>22.5</v>
      </c>
      <c r="G624" s="33" t="str">
        <f t="shared" si="19"/>
        <v/>
      </c>
      <c r="H624" s="85"/>
    </row>
    <row r="625" spans="1:8" hidden="1" x14ac:dyDescent="0.25">
      <c r="A625" s="28" t="str">
        <f>IF(Items!$B624="","",Items!$A624)</f>
        <v>6003989000461</v>
      </c>
      <c r="B625" s="28" t="str">
        <f>IF(Items!$B624="","",Items!$B624)</f>
        <v>Limpopo Maas 500g</v>
      </c>
      <c r="C625" s="32">
        <f>IF($B625="","",Items!$G624+SUMIFS(PurQty,PurItem,$B625,PurDate,"&lt;="&amp;$D$2)-SUMIFS(SalQty,SalItem,$B625,SalDate,"&lt;="&amp;$D$2)-SUMIFS(WoQty,WoItem,$B625,WoDate,"&lt;="&amp;$D$2)+SUMIFS(AdjQty,AdjItem,$B625,AdjDate,"&lt;="&amp;$D$2)+SUMIFS(LinVarQty,LinItem,$B625,LinPosted,"YES",LinDate,"&lt;="&amp;$D$2,LinID,"&lt;&gt;"&amp;$B$2))</f>
        <v>0</v>
      </c>
      <c r="D625" s="84"/>
      <c r="E625" s="32" t="str">
        <f t="shared" si="18"/>
        <v/>
      </c>
      <c r="F625" s="33">
        <f>IF($B625="","",Items!$I624)</f>
        <v>15</v>
      </c>
      <c r="G625" s="33" t="str">
        <f t="shared" si="19"/>
        <v/>
      </c>
      <c r="H625" s="85"/>
    </row>
    <row r="626" spans="1:8" hidden="1" x14ac:dyDescent="0.25">
      <c r="A626" s="28" t="str">
        <f>IF(Items!$B625="","",Items!$A625)</f>
        <v>6003989003011</v>
      </c>
      <c r="B626" s="28" t="str">
        <f>IF(Items!$B625="","",Items!$B625)</f>
        <v>Limpopo Mageu  Cream1 Ltr</v>
      </c>
      <c r="C626" s="32">
        <f>IF($B626="","",Items!$G625+SUMIFS(PurQty,PurItem,$B626,PurDate,"&lt;="&amp;$D$2)-SUMIFS(SalQty,SalItem,$B626,SalDate,"&lt;="&amp;$D$2)-SUMIFS(WoQty,WoItem,$B626,WoDate,"&lt;="&amp;$D$2)+SUMIFS(AdjQty,AdjItem,$B626,AdjDate,"&lt;="&amp;$D$2)+SUMIFS(LinVarQty,LinItem,$B626,LinPosted,"YES",LinDate,"&lt;="&amp;$D$2,LinID,"&lt;&gt;"&amp;$B$2))</f>
        <v>0</v>
      </c>
      <c r="D626" s="84"/>
      <c r="E626" s="32" t="str">
        <f t="shared" si="18"/>
        <v/>
      </c>
      <c r="F626" s="33">
        <f>IF($B626="","",Items!$I625)</f>
        <v>19.567499999999999</v>
      </c>
      <c r="G626" s="33" t="str">
        <f t="shared" si="19"/>
        <v/>
      </c>
      <c r="H626" s="85"/>
    </row>
    <row r="627" spans="1:8" hidden="1" x14ac:dyDescent="0.25">
      <c r="A627" s="28" t="str">
        <f>IF(Items!$B626="","",Items!$A626)</f>
        <v>6003989003080</v>
      </c>
      <c r="B627" s="28" t="str">
        <f>IF(Items!$B626="","",Items!$B626)</f>
        <v>Limpopo Mageu  Mabele</v>
      </c>
      <c r="C627" s="32">
        <f>IF($B627="","",Items!$G626+SUMIFS(PurQty,PurItem,$B627,PurDate,"&lt;="&amp;$D$2)-SUMIFS(SalQty,SalItem,$B627,SalDate,"&lt;="&amp;$D$2)-SUMIFS(WoQty,WoItem,$B627,WoDate,"&lt;="&amp;$D$2)+SUMIFS(AdjQty,AdjItem,$B627,AdjDate,"&lt;="&amp;$D$2)+SUMIFS(LinVarQty,LinItem,$B627,LinPosted,"YES",LinDate,"&lt;="&amp;$D$2,LinID,"&lt;&gt;"&amp;$B$2))</f>
        <v>0</v>
      </c>
      <c r="D627" s="84"/>
      <c r="E627" s="32" t="str">
        <f t="shared" si="18"/>
        <v/>
      </c>
      <c r="F627" s="33">
        <f>IF($B627="","",Items!$I626)</f>
        <v>13.0425</v>
      </c>
      <c r="G627" s="33" t="str">
        <f t="shared" si="19"/>
        <v/>
      </c>
      <c r="H627" s="85"/>
    </row>
    <row r="628" spans="1:8" hidden="1" x14ac:dyDescent="0.25">
      <c r="A628" s="28" t="str">
        <f>IF(Items!$B627="","",Items!$A627)</f>
        <v>6003989003073</v>
      </c>
      <c r="B628" s="28" t="str">
        <f>IF(Items!$B627="","",Items!$B627)</f>
        <v>Limpopo Mageu  Mabele 1 Ltr</v>
      </c>
      <c r="C628" s="32">
        <f>IF($B628="","",Items!$G627+SUMIFS(PurQty,PurItem,$B628,PurDate,"&lt;="&amp;$D$2)-SUMIFS(SalQty,SalItem,$B628,SalDate,"&lt;="&amp;$D$2)-SUMIFS(WoQty,WoItem,$B628,WoDate,"&lt;="&amp;$D$2)+SUMIFS(AdjQty,AdjItem,$B628,AdjDate,"&lt;="&amp;$D$2)+SUMIFS(LinVarQty,LinItem,$B628,LinPosted,"YES",LinDate,"&lt;="&amp;$D$2,LinID,"&lt;&gt;"&amp;$B$2))</f>
        <v>0</v>
      </c>
      <c r="D628" s="84"/>
      <c r="E628" s="32" t="str">
        <f t="shared" si="18"/>
        <v/>
      </c>
      <c r="F628" s="33">
        <f>IF($B628="","",Items!$I627)</f>
        <v>19.567499999999999</v>
      </c>
      <c r="G628" s="33" t="str">
        <f t="shared" si="19"/>
        <v/>
      </c>
      <c r="H628" s="85"/>
    </row>
    <row r="629" spans="1:8" hidden="1" x14ac:dyDescent="0.25">
      <c r="A629" s="28" t="str">
        <f>IF(Items!$B628="","",Items!$A628)</f>
        <v>60069795</v>
      </c>
      <c r="B629" s="28" t="str">
        <f>IF(Items!$B628="","",Items!$B628)</f>
        <v>Lion Matches Each</v>
      </c>
      <c r="C629" s="32">
        <f>IF($B629="","",Items!$G628+SUMIFS(PurQty,PurItem,$B629,PurDate,"&lt;="&amp;$D$2)-SUMIFS(SalQty,SalItem,$B629,SalDate,"&lt;="&amp;$D$2)-SUMIFS(WoQty,WoItem,$B629,WoDate,"&lt;="&amp;$D$2)+SUMIFS(AdjQty,AdjItem,$B629,AdjDate,"&lt;="&amp;$D$2)+SUMIFS(LinVarQty,LinItem,$B629,LinPosted,"YES",LinDate,"&lt;="&amp;$D$2,LinID,"&lt;&gt;"&amp;$B$2))</f>
        <v>0</v>
      </c>
      <c r="D629" s="84"/>
      <c r="E629" s="32" t="str">
        <f t="shared" si="18"/>
        <v/>
      </c>
      <c r="F629" s="33">
        <f>IF($B629="","",Items!$I628)</f>
        <v>1.9575</v>
      </c>
      <c r="G629" s="33" t="str">
        <f t="shared" si="19"/>
        <v/>
      </c>
      <c r="H629" s="85"/>
    </row>
    <row r="630" spans="1:8" hidden="1" x14ac:dyDescent="0.25">
      <c r="A630" s="28" t="str">
        <f>IF(Items!$B629="","",Items!$A629)</f>
        <v>6001240239551</v>
      </c>
      <c r="B630" s="28" t="str">
        <f>IF(Items!$B629="","",Items!$B629)</f>
        <v>Liqui  Passion  300ml</v>
      </c>
      <c r="C630" s="32">
        <f>IF($B630="","",Items!$G629+SUMIFS(PurQty,PurItem,$B630,PurDate,"&lt;="&amp;$D$2)-SUMIFS(SalQty,SalItem,$B630,SalDate,"&lt;="&amp;$D$2)-SUMIFS(WoQty,WoItem,$B630,WoDate,"&lt;="&amp;$D$2)+SUMIFS(AdjQty,AdjItem,$B630,AdjDate,"&lt;="&amp;$D$2)+SUMIFS(LinVarQty,LinItem,$B630,LinPosted,"YES",LinDate,"&lt;="&amp;$D$2,LinID,"&lt;&gt;"&amp;$B$2))</f>
        <v>0</v>
      </c>
      <c r="D630" s="84"/>
      <c r="E630" s="32" t="str">
        <f t="shared" si="18"/>
        <v/>
      </c>
      <c r="F630" s="33">
        <f>IF($B630="","",Items!$I629)</f>
        <v>13.0425</v>
      </c>
      <c r="G630" s="33" t="str">
        <f t="shared" si="19"/>
        <v/>
      </c>
      <c r="H630" s="85"/>
    </row>
    <row r="631" spans="1:8" hidden="1" x14ac:dyDescent="0.25">
      <c r="A631" s="28" t="str">
        <f>IF(Items!$B630="","",Items!$A630)</f>
        <v>6001240239377</v>
      </c>
      <c r="B631" s="28" t="str">
        <f>IF(Items!$B630="","",Items!$B630)</f>
        <v>Liqui Breakfast 300ml</v>
      </c>
      <c r="C631" s="32">
        <f>IF($B631="","",Items!$G630+SUMIFS(PurQty,PurItem,$B631,PurDate,"&lt;="&amp;$D$2)-SUMIFS(SalQty,SalItem,$B631,SalDate,"&lt;="&amp;$D$2)-SUMIFS(WoQty,WoItem,$B631,WoDate,"&lt;="&amp;$D$2)+SUMIFS(AdjQty,AdjItem,$B631,AdjDate,"&lt;="&amp;$D$2)+SUMIFS(LinVarQty,LinItem,$B631,LinPosted,"YES",LinDate,"&lt;="&amp;$D$2,LinID,"&lt;&gt;"&amp;$B$2))</f>
        <v>0</v>
      </c>
      <c r="D631" s="84"/>
      <c r="E631" s="32" t="str">
        <f t="shared" si="18"/>
        <v/>
      </c>
      <c r="F631" s="33">
        <f>IF($B631="","",Items!$I630)</f>
        <v>13.0425</v>
      </c>
      <c r="G631" s="33" t="str">
        <f t="shared" si="19"/>
        <v/>
      </c>
      <c r="H631" s="85"/>
    </row>
    <row r="632" spans="1:8" hidden="1" x14ac:dyDescent="0.25">
      <c r="A632" s="28" t="str">
        <f>IF(Items!$B631="","",Items!$A631)</f>
        <v>6001240239346</v>
      </c>
      <c r="B632" s="28" t="str">
        <f>IF(Items!$B631="","",Items!$B631)</f>
        <v>Liqui Clear Apple 200ml</v>
      </c>
      <c r="C632" s="32">
        <f>IF($B632="","",Items!$G631+SUMIFS(PurQty,PurItem,$B632,PurDate,"&lt;="&amp;$D$2)-SUMIFS(SalQty,SalItem,$B632,SalDate,"&lt;="&amp;$D$2)-SUMIFS(WoQty,WoItem,$B632,WoDate,"&lt;="&amp;$D$2)+SUMIFS(AdjQty,AdjItem,$B632,AdjDate,"&lt;="&amp;$D$2)+SUMIFS(LinVarQty,LinItem,$B632,LinPosted,"YES",LinDate,"&lt;="&amp;$D$2,LinID,"&lt;&gt;"&amp;$B$2))</f>
        <v>0</v>
      </c>
      <c r="D632" s="84"/>
      <c r="E632" s="32" t="str">
        <f t="shared" si="18"/>
        <v/>
      </c>
      <c r="F632" s="33">
        <f>IF($B632="","",Items!$I631)</f>
        <v>13.0425</v>
      </c>
      <c r="G632" s="33" t="str">
        <f t="shared" si="19"/>
        <v/>
      </c>
      <c r="H632" s="85"/>
    </row>
    <row r="633" spans="1:8" hidden="1" x14ac:dyDescent="0.25">
      <c r="A633" s="28" t="str">
        <f>IF(Items!$B632="","",Items!$A632)</f>
        <v>6001240500460</v>
      </c>
      <c r="B633" s="28" t="str">
        <f>IF(Items!$B632="","",Items!$B632)</f>
        <v>Liqui Fruit Berry Blaze Ltr</v>
      </c>
      <c r="C633" s="32">
        <f>IF($B633="","",Items!$G632+SUMIFS(PurQty,PurItem,$B633,PurDate,"&lt;="&amp;$D$2)-SUMIFS(SalQty,SalItem,$B633,SalDate,"&lt;="&amp;$D$2)-SUMIFS(WoQty,WoItem,$B633,WoDate,"&lt;="&amp;$D$2)+SUMIFS(AdjQty,AdjItem,$B633,AdjDate,"&lt;="&amp;$D$2)+SUMIFS(LinVarQty,LinItem,$B633,LinPosted,"YES",LinDate,"&lt;="&amp;$D$2,LinID,"&lt;&gt;"&amp;$B$2))</f>
        <v>0</v>
      </c>
      <c r="D633" s="84"/>
      <c r="E633" s="32" t="str">
        <f t="shared" si="18"/>
        <v/>
      </c>
      <c r="F633" s="33">
        <f>IF($B633="","",Items!$I632)</f>
        <v>32.61</v>
      </c>
      <c r="G633" s="33" t="str">
        <f t="shared" si="19"/>
        <v/>
      </c>
      <c r="H633" s="85"/>
    </row>
    <row r="634" spans="1:8" hidden="1" x14ac:dyDescent="0.25">
      <c r="A634" s="28" t="str">
        <f>IF(Items!$B633="","",Items!$A633)</f>
        <v>6001240239988</v>
      </c>
      <c r="B634" s="28" t="str">
        <f>IF(Items!$B633="","",Items!$B633)</f>
        <v>Liqui Fruit Blueberry Burst 1L</v>
      </c>
      <c r="C634" s="32">
        <f>IF($B634="","",Items!$G633+SUMIFS(PurQty,PurItem,$B634,PurDate,"&lt;="&amp;$D$2)-SUMIFS(SalQty,SalItem,$B634,SalDate,"&lt;="&amp;$D$2)-SUMIFS(WoQty,WoItem,$B634,WoDate,"&lt;="&amp;$D$2)+SUMIFS(AdjQty,AdjItem,$B634,AdjDate,"&lt;="&amp;$D$2)+SUMIFS(LinVarQty,LinItem,$B634,LinPosted,"YES",LinDate,"&lt;="&amp;$D$2,LinID,"&lt;&gt;"&amp;$B$2))</f>
        <v>0</v>
      </c>
      <c r="D634" s="84"/>
      <c r="E634" s="32" t="str">
        <f t="shared" si="18"/>
        <v/>
      </c>
      <c r="F634" s="33">
        <f>IF($B634="","",Items!$I633)</f>
        <v>32.61</v>
      </c>
      <c r="G634" s="33" t="str">
        <f t="shared" si="19"/>
        <v/>
      </c>
      <c r="H634" s="85"/>
    </row>
    <row r="635" spans="1:8" hidden="1" x14ac:dyDescent="0.25">
      <c r="A635" s="28" t="str">
        <f>IF(Items!$B634="","",Items!$A634)</f>
        <v>6001240500859</v>
      </c>
      <c r="B635" s="28" t="str">
        <f>IF(Items!$B634="","",Items!$B634)</f>
        <v>Liqui Fruit Breakfast 1L</v>
      </c>
      <c r="C635" s="32">
        <f>IF($B635="","",Items!$G634+SUMIFS(PurQty,PurItem,$B635,PurDate,"&lt;="&amp;$D$2)-SUMIFS(SalQty,SalItem,$B635,SalDate,"&lt;="&amp;$D$2)-SUMIFS(WoQty,WoItem,$B635,WoDate,"&lt;="&amp;$D$2)+SUMIFS(AdjQty,AdjItem,$B635,AdjDate,"&lt;="&amp;$D$2)+SUMIFS(LinVarQty,LinItem,$B635,LinPosted,"YES",LinDate,"&lt;="&amp;$D$2,LinID,"&lt;&gt;"&amp;$B$2))</f>
        <v>0</v>
      </c>
      <c r="D635" s="84"/>
      <c r="E635" s="32" t="str">
        <f t="shared" si="18"/>
        <v/>
      </c>
      <c r="F635" s="33">
        <f>IF($B635="","",Items!$I634)</f>
        <v>32.61</v>
      </c>
      <c r="G635" s="33" t="str">
        <f t="shared" si="19"/>
        <v/>
      </c>
      <c r="H635" s="85"/>
    </row>
    <row r="636" spans="1:8" hidden="1" x14ac:dyDescent="0.25">
      <c r="A636" s="28" t="str">
        <f>IF(Items!$B635="","",Items!$A635)</f>
        <v>6001048000339</v>
      </c>
      <c r="B636" s="28" t="str">
        <f>IF(Items!$B635="","",Items!$B635)</f>
        <v>Liqui Fruit Clear Apple 1ltr</v>
      </c>
      <c r="C636" s="32">
        <f>IF($B636="","",Items!$G635+SUMIFS(PurQty,PurItem,$B636,PurDate,"&lt;="&amp;$D$2)-SUMIFS(SalQty,SalItem,$B636,SalDate,"&lt;="&amp;$D$2)-SUMIFS(WoQty,WoItem,$B636,WoDate,"&lt;="&amp;$D$2)+SUMIFS(AdjQty,AdjItem,$B636,AdjDate,"&lt;="&amp;$D$2)+SUMIFS(LinVarQty,LinItem,$B636,LinPosted,"YES",LinDate,"&lt;="&amp;$D$2,LinID,"&lt;&gt;"&amp;$B$2))</f>
        <v>0</v>
      </c>
      <c r="D636" s="84"/>
      <c r="E636" s="32" t="str">
        <f t="shared" si="18"/>
        <v/>
      </c>
      <c r="F636" s="33">
        <f>IF($B636="","",Items!$I635)</f>
        <v>32.61</v>
      </c>
      <c r="G636" s="33" t="str">
        <f t="shared" si="19"/>
        <v/>
      </c>
      <c r="H636" s="85"/>
    </row>
    <row r="637" spans="1:8" hidden="1" x14ac:dyDescent="0.25">
      <c r="A637" s="28" t="str">
        <f>IF(Items!$B636="","",Items!$A636)</f>
        <v>6001240550014</v>
      </c>
      <c r="B637" s="28" t="str">
        <f>IF(Items!$B636="","",Items!$B636)</f>
        <v>Liqui Fruit Cranberry 1L</v>
      </c>
      <c r="C637" s="32">
        <f>IF($B637="","",Items!$G636+SUMIFS(PurQty,PurItem,$B637,PurDate,"&lt;="&amp;$D$2)-SUMIFS(SalQty,SalItem,$B637,SalDate,"&lt;="&amp;$D$2)-SUMIFS(WoQty,WoItem,$B637,WoDate,"&lt;="&amp;$D$2)+SUMIFS(AdjQty,AdjItem,$B637,AdjDate,"&lt;="&amp;$D$2)+SUMIFS(LinVarQty,LinItem,$B637,LinPosted,"YES",LinDate,"&lt;="&amp;$D$2,LinID,"&lt;&gt;"&amp;$B$2))</f>
        <v>0</v>
      </c>
      <c r="D637" s="84"/>
      <c r="E637" s="32" t="str">
        <f t="shared" si="18"/>
        <v/>
      </c>
      <c r="F637" s="33">
        <f>IF($B637="","",Items!$I636)</f>
        <v>32.61</v>
      </c>
      <c r="G637" s="33" t="str">
        <f t="shared" si="19"/>
        <v/>
      </c>
      <c r="H637" s="85"/>
    </row>
    <row r="638" spans="1:8" hidden="1" x14ac:dyDescent="0.25">
      <c r="A638" s="28" t="str">
        <f>IF(Items!$B637="","",Items!$A637)</f>
        <v>6001240239438</v>
      </c>
      <c r="B638" s="28" t="str">
        <f>IF(Items!$B637="","",Items!$B637)</f>
        <v>Liqui Fruit Cranberry 300ml</v>
      </c>
      <c r="C638" s="32">
        <f>IF($B638="","",Items!$G637+SUMIFS(PurQty,PurItem,$B638,PurDate,"&lt;="&amp;$D$2)-SUMIFS(SalQty,SalItem,$B638,SalDate,"&lt;="&amp;$D$2)-SUMIFS(WoQty,WoItem,$B638,WoDate,"&lt;="&amp;$D$2)+SUMIFS(AdjQty,AdjItem,$B638,AdjDate,"&lt;="&amp;$D$2)+SUMIFS(LinVarQty,LinItem,$B638,LinPosted,"YES",LinDate,"&lt;="&amp;$D$2,LinID,"&lt;&gt;"&amp;$B$2))</f>
        <v>0</v>
      </c>
      <c r="D638" s="84"/>
      <c r="E638" s="32" t="str">
        <f t="shared" si="18"/>
        <v/>
      </c>
      <c r="F638" s="33">
        <f>IF($B638="","",Items!$I637)</f>
        <v>13.0425</v>
      </c>
      <c r="G638" s="33" t="str">
        <f t="shared" si="19"/>
        <v/>
      </c>
      <c r="H638" s="85"/>
    </row>
    <row r="639" spans="1:8" hidden="1" x14ac:dyDescent="0.25">
      <c r="A639" s="28" t="str">
        <f>IF(Items!$B638="","",Items!$A638)</f>
        <v>6001240500293</v>
      </c>
      <c r="B639" s="28" t="str">
        <f>IF(Items!$B638="","",Items!$B638)</f>
        <v>Liqui Fruit Litchi1ltr</v>
      </c>
      <c r="C639" s="32">
        <f>IF($B639="","",Items!$G638+SUMIFS(PurQty,PurItem,$B639,PurDate,"&lt;="&amp;$D$2)-SUMIFS(SalQty,SalItem,$B639,SalDate,"&lt;="&amp;$D$2)-SUMIFS(WoQty,WoItem,$B639,WoDate,"&lt;="&amp;$D$2)+SUMIFS(AdjQty,AdjItem,$B639,AdjDate,"&lt;="&amp;$D$2)+SUMIFS(LinVarQty,LinItem,$B639,LinPosted,"YES",LinDate,"&lt;="&amp;$D$2,LinID,"&lt;&gt;"&amp;$B$2))</f>
        <v>0</v>
      </c>
      <c r="D639" s="84"/>
      <c r="E639" s="32" t="str">
        <f t="shared" si="18"/>
        <v/>
      </c>
      <c r="F639" s="33">
        <f>IF($B639="","",Items!$I638)</f>
        <v>26.085000000000001</v>
      </c>
      <c r="G639" s="33" t="str">
        <f t="shared" si="19"/>
        <v/>
      </c>
      <c r="H639" s="85"/>
    </row>
    <row r="640" spans="1:8" hidden="1" x14ac:dyDescent="0.25">
      <c r="A640" s="28" t="str">
        <f>IF(Items!$B639="","",Items!$A639)</f>
        <v>6001048000315</v>
      </c>
      <c r="B640" s="28" t="str">
        <f>IF(Items!$B639="","",Items!$B639)</f>
        <v>Liqui Fruit Orange 1L</v>
      </c>
      <c r="C640" s="32">
        <f>IF($B640="","",Items!$G639+SUMIFS(PurQty,PurItem,$B640,PurDate,"&lt;="&amp;$D$2)-SUMIFS(SalQty,SalItem,$B640,SalDate,"&lt;="&amp;$D$2)-SUMIFS(WoQty,WoItem,$B640,WoDate,"&lt;="&amp;$D$2)+SUMIFS(AdjQty,AdjItem,$B640,AdjDate,"&lt;="&amp;$D$2)+SUMIFS(LinVarQty,LinItem,$B640,LinPosted,"YES",LinDate,"&lt;="&amp;$D$2,LinID,"&lt;&gt;"&amp;$B$2))</f>
        <v>0</v>
      </c>
      <c r="D640" s="84"/>
      <c r="E640" s="32" t="str">
        <f t="shared" si="18"/>
        <v/>
      </c>
      <c r="F640" s="33">
        <f>IF($B640="","",Items!$I639)</f>
        <v>32.61</v>
      </c>
      <c r="G640" s="33" t="str">
        <f t="shared" si="19"/>
        <v/>
      </c>
      <c r="H640" s="85"/>
    </row>
    <row r="641" spans="1:8" hidden="1" x14ac:dyDescent="0.25">
      <c r="A641" s="28" t="str">
        <f>IF(Items!$B640="","",Items!$A640)</f>
        <v>6001048000629</v>
      </c>
      <c r="B641" s="28" t="str">
        <f>IF(Items!$B640="","",Items!$B640)</f>
        <v>Liqui Fruit Red Grape 1L</v>
      </c>
      <c r="C641" s="32">
        <f>IF($B641="","",Items!$G640+SUMIFS(PurQty,PurItem,$B641,PurDate,"&lt;="&amp;$D$2)-SUMIFS(SalQty,SalItem,$B641,SalDate,"&lt;="&amp;$D$2)-SUMIFS(WoQty,WoItem,$B641,WoDate,"&lt;="&amp;$D$2)+SUMIFS(AdjQty,AdjItem,$B641,AdjDate,"&lt;="&amp;$D$2)+SUMIFS(LinVarQty,LinItem,$B641,LinPosted,"YES",LinDate,"&lt;="&amp;$D$2,LinID,"&lt;&gt;"&amp;$B$2))</f>
        <v>0</v>
      </c>
      <c r="D641" s="84"/>
      <c r="E641" s="32" t="str">
        <f t="shared" si="18"/>
        <v/>
      </c>
      <c r="F641" s="33">
        <f>IF($B641="","",Items!$I640)</f>
        <v>32.61</v>
      </c>
      <c r="G641" s="33" t="str">
        <f t="shared" si="19"/>
        <v/>
      </c>
      <c r="H641" s="85"/>
    </row>
    <row r="642" spans="1:8" hidden="1" x14ac:dyDescent="0.25">
      <c r="A642" s="28" t="str">
        <f>IF(Items!$B641="","",Items!$A641)</f>
        <v>6001240238998</v>
      </c>
      <c r="B642" s="28" t="str">
        <f>IF(Items!$B641="","",Items!$B641)</f>
        <v>Liqui Fruit Tropical 1L</v>
      </c>
      <c r="C642" s="32">
        <f>IF($B642="","",Items!$G641+SUMIFS(PurQty,PurItem,$B642,PurDate,"&lt;="&amp;$D$2)-SUMIFS(SalQty,SalItem,$B642,SalDate,"&lt;="&amp;$D$2)-SUMIFS(WoQty,WoItem,$B642,WoDate,"&lt;="&amp;$D$2)+SUMIFS(AdjQty,AdjItem,$B642,AdjDate,"&lt;="&amp;$D$2)+SUMIFS(LinVarQty,LinItem,$B642,LinPosted,"YES",LinDate,"&lt;="&amp;$D$2,LinID,"&lt;&gt;"&amp;$B$2))</f>
        <v>0</v>
      </c>
      <c r="D642" s="84"/>
      <c r="E642" s="32" t="str">
        <f t="shared" si="18"/>
        <v/>
      </c>
      <c r="F642" s="33">
        <f>IF($B642="","",Items!$I641)</f>
        <v>26.085000000000001</v>
      </c>
      <c r="G642" s="33" t="str">
        <f t="shared" si="19"/>
        <v/>
      </c>
      <c r="H642" s="85"/>
    </row>
    <row r="643" spans="1:8" hidden="1" x14ac:dyDescent="0.25">
      <c r="A643" s="28" t="str">
        <f>IF(Items!$B642="","",Items!$A642)</f>
        <v>6001240500262</v>
      </c>
      <c r="B643" s="28" t="str">
        <f>IF(Items!$B642="","",Items!$B642)</f>
        <v>Liqui Mango And Orange 1L</v>
      </c>
      <c r="C643" s="32">
        <f>IF($B643="","",Items!$G642+SUMIFS(PurQty,PurItem,$B643,PurDate,"&lt;="&amp;$D$2)-SUMIFS(SalQty,SalItem,$B643,SalDate,"&lt;="&amp;$D$2)-SUMIFS(WoQty,WoItem,$B643,WoDate,"&lt;="&amp;$D$2)+SUMIFS(AdjQty,AdjItem,$B643,AdjDate,"&lt;="&amp;$D$2)+SUMIFS(LinVarQty,LinItem,$B643,LinPosted,"YES",LinDate,"&lt;="&amp;$D$2,LinID,"&lt;&gt;"&amp;$B$2))</f>
        <v>0</v>
      </c>
      <c r="D643" s="84"/>
      <c r="E643" s="32" t="str">
        <f t="shared" si="18"/>
        <v/>
      </c>
      <c r="F643" s="33">
        <f>IF($B643="","",Items!$I642)</f>
        <v>26.085000000000001</v>
      </c>
      <c r="G643" s="33" t="str">
        <f t="shared" si="19"/>
        <v/>
      </c>
      <c r="H643" s="85"/>
    </row>
    <row r="644" spans="1:8" hidden="1" x14ac:dyDescent="0.25">
      <c r="A644" s="28" t="str">
        <f>IF(Items!$B643="","",Items!$A643)</f>
        <v>6001240239520</v>
      </c>
      <c r="B644" s="28" t="str">
        <f>IF(Items!$B643="","",Items!$B643)</f>
        <v>Liqui Red Grape 300ml</v>
      </c>
      <c r="C644" s="32">
        <f>IF($B644="","",Items!$G643+SUMIFS(PurQty,PurItem,$B644,PurDate,"&lt;="&amp;$D$2)-SUMIFS(SalQty,SalItem,$B644,SalDate,"&lt;="&amp;$D$2)-SUMIFS(WoQty,WoItem,$B644,WoDate,"&lt;="&amp;$D$2)+SUMIFS(AdjQty,AdjItem,$B644,AdjDate,"&lt;="&amp;$D$2)+SUMIFS(LinVarQty,LinItem,$B644,LinPosted,"YES",LinDate,"&lt;="&amp;$D$2,LinID,"&lt;&gt;"&amp;$B$2))</f>
        <v>0</v>
      </c>
      <c r="D644" s="84"/>
      <c r="E644" s="32" t="str">
        <f t="shared" si="18"/>
        <v/>
      </c>
      <c r="F644" s="33">
        <f>IF($B644="","",Items!$I643)</f>
        <v>13.0425</v>
      </c>
      <c r="G644" s="33" t="str">
        <f t="shared" si="19"/>
        <v/>
      </c>
      <c r="H644" s="85"/>
    </row>
    <row r="645" spans="1:8" hidden="1" x14ac:dyDescent="0.25">
      <c r="A645" s="28" t="str">
        <f>IF(Items!$B644="","",Items!$A644)</f>
        <v>6001048000407</v>
      </c>
      <c r="B645" s="28" t="str">
        <f>IF(Items!$B644="","",Items!$B644)</f>
        <v>Liqui Summer Pine 1L</v>
      </c>
      <c r="C645" s="32">
        <f>IF($B645="","",Items!$G644+SUMIFS(PurQty,PurItem,$B645,PurDate,"&lt;="&amp;$D$2)-SUMIFS(SalQty,SalItem,$B645,SalDate,"&lt;="&amp;$D$2)-SUMIFS(WoQty,WoItem,$B645,WoDate,"&lt;="&amp;$D$2)+SUMIFS(AdjQty,AdjItem,$B645,AdjDate,"&lt;="&amp;$D$2)+SUMIFS(LinVarQty,LinItem,$B645,LinPosted,"YES",LinDate,"&lt;="&amp;$D$2,LinID,"&lt;&gt;"&amp;$B$2))</f>
        <v>0</v>
      </c>
      <c r="D645" s="84"/>
      <c r="E645" s="32" t="str">
        <f t="shared" si="18"/>
        <v/>
      </c>
      <c r="F645" s="33">
        <f>IF($B645="","",Items!$I644)</f>
        <v>26.085000000000001</v>
      </c>
      <c r="G645" s="33" t="str">
        <f t="shared" si="19"/>
        <v/>
      </c>
      <c r="H645" s="85"/>
    </row>
    <row r="646" spans="1:8" hidden="1" x14ac:dyDescent="0.25">
      <c r="A646" s="28" t="str">
        <f>IF(Items!$B645="","",Items!$A645)</f>
        <v>6007265000114</v>
      </c>
      <c r="B646" s="28" t="str">
        <f>IF(Items!$B645="","",Items!$B645)</f>
        <v>LOB BERMUDA CREAMS</v>
      </c>
      <c r="C646" s="32">
        <f>IF($B646="","",Items!$G645+SUMIFS(PurQty,PurItem,$B646,PurDate,"&lt;="&amp;$D$2)-SUMIFS(SalQty,SalItem,$B646,SalDate,"&lt;="&amp;$D$2)-SUMIFS(WoQty,WoItem,$B646,WoDate,"&lt;="&amp;$D$2)+SUMIFS(AdjQty,AdjItem,$B646,AdjDate,"&lt;="&amp;$D$2)+SUMIFS(LinVarQty,LinItem,$B646,LinPosted,"YES",LinDate,"&lt;="&amp;$D$2,LinID,"&lt;&gt;"&amp;$B$2))</f>
        <v>34</v>
      </c>
      <c r="D646" s="84"/>
      <c r="E646" s="32" t="str">
        <f t="shared" ref="E646:E709" si="20">IF(OR($B646="",$D646=""),"",$D646-$C646)</f>
        <v/>
      </c>
      <c r="F646" s="33">
        <f>IF($B646="","",Items!$I645)</f>
        <v>9.7799999999999994</v>
      </c>
      <c r="G646" s="33" t="str">
        <f t="shared" ref="G646:G709" si="21">IF($E646="","",$E646*$F646)</f>
        <v/>
      </c>
      <c r="H646" s="85"/>
    </row>
    <row r="647" spans="1:8" hidden="1" x14ac:dyDescent="0.25">
      <c r="A647" s="28" t="str">
        <f>IF(Items!$B646="","",Items!$A646)</f>
        <v>6007265001777</v>
      </c>
      <c r="B647" s="28" t="str">
        <f>IF(Items!$B646="","",Items!$B646)</f>
        <v>Lob Ginger Bites 135g</v>
      </c>
      <c r="C647" s="32">
        <f>IF($B647="","",Items!$G646+SUMIFS(PurQty,PurItem,$B647,PurDate,"&lt;="&amp;$D$2)-SUMIFS(SalQty,SalItem,$B647,SalDate,"&lt;="&amp;$D$2)-SUMIFS(WoQty,WoItem,$B647,WoDate,"&lt;="&amp;$D$2)+SUMIFS(AdjQty,AdjItem,$B647,AdjDate,"&lt;="&amp;$D$2)+SUMIFS(LinVarQty,LinItem,$B647,LinPosted,"YES",LinDate,"&lt;="&amp;$D$2,LinID,"&lt;&gt;"&amp;$B$2))</f>
        <v>0</v>
      </c>
      <c r="D647" s="84"/>
      <c r="E647" s="32" t="str">
        <f t="shared" si="20"/>
        <v/>
      </c>
      <c r="F647" s="33">
        <f>IF($B647="","",Items!$I646)</f>
        <v>9.7799999999999994</v>
      </c>
      <c r="G647" s="33" t="str">
        <f t="shared" si="21"/>
        <v/>
      </c>
      <c r="H647" s="85"/>
    </row>
    <row r="648" spans="1:8" hidden="1" x14ac:dyDescent="0.25">
      <c r="A648" s="28" t="str">
        <f>IF(Items!$B647="","",Items!$A647)</f>
        <v>6007265001807</v>
      </c>
      <c r="B648" s="28" t="str">
        <f>IF(Items!$B647="","",Items!$B647)</f>
        <v>Lob Kreamies Chocolate 110g</v>
      </c>
      <c r="C648" s="32">
        <f>IF($B648="","",Items!$G647+SUMIFS(PurQty,PurItem,$B648,PurDate,"&lt;="&amp;$D$2)-SUMIFS(SalQty,SalItem,$B648,SalDate,"&lt;="&amp;$D$2)-SUMIFS(WoQty,WoItem,$B648,WoDate,"&lt;="&amp;$D$2)+SUMIFS(AdjQty,AdjItem,$B648,AdjDate,"&lt;="&amp;$D$2)+SUMIFS(LinVarQty,LinItem,$B648,LinPosted,"YES",LinDate,"&lt;="&amp;$D$2,LinID,"&lt;&gt;"&amp;$B$2))</f>
        <v>0</v>
      </c>
      <c r="D648" s="84"/>
      <c r="E648" s="32" t="str">
        <f t="shared" si="20"/>
        <v/>
      </c>
      <c r="F648" s="33">
        <f>IF($B648="","",Items!$I647)</f>
        <v>6.5475000000000003</v>
      </c>
      <c r="G648" s="33" t="str">
        <f t="shared" si="21"/>
        <v/>
      </c>
      <c r="H648" s="85"/>
    </row>
    <row r="649" spans="1:8" hidden="1" x14ac:dyDescent="0.25">
      <c r="A649" s="28" t="str">
        <f>IF(Items!$B648="","",Items!$A648)</f>
        <v>6007265000152</v>
      </c>
      <c r="B649" s="28" t="str">
        <f>IF(Items!$B648="","",Items!$B648)</f>
        <v>LOB LEMON CREAMS 200g</v>
      </c>
      <c r="C649" s="32">
        <f>IF($B649="","",Items!$G648+SUMIFS(PurQty,PurItem,$B649,PurDate,"&lt;="&amp;$D$2)-SUMIFS(SalQty,SalItem,$B649,SalDate,"&lt;="&amp;$D$2)-SUMIFS(WoQty,WoItem,$B649,WoDate,"&lt;="&amp;$D$2)+SUMIFS(AdjQty,AdjItem,$B649,AdjDate,"&lt;="&amp;$D$2)+SUMIFS(LinVarQty,LinItem,$B649,LinPosted,"YES",LinDate,"&lt;="&amp;$D$2,LinID,"&lt;&gt;"&amp;$B$2))</f>
        <v>37</v>
      </c>
      <c r="D649" s="84"/>
      <c r="E649" s="32" t="str">
        <f t="shared" si="20"/>
        <v/>
      </c>
      <c r="F649" s="33">
        <f>IF($B649="","",Items!$I648)</f>
        <v>17.266666666666666</v>
      </c>
      <c r="G649" s="33" t="str">
        <f t="shared" si="21"/>
        <v/>
      </c>
      <c r="H649" s="85"/>
    </row>
    <row r="650" spans="1:8" hidden="1" x14ac:dyDescent="0.25">
      <c r="A650" s="28" t="str">
        <f>IF(Items!$B649="","",Items!$A649)</f>
        <v>6007265000053</v>
      </c>
      <c r="B650" s="28" t="str">
        <f>IF(Items!$B649="","",Items!$B649)</f>
        <v>Lob Loose 250g</v>
      </c>
      <c r="C650" s="32">
        <f>IF($B650="","",Items!$G649+SUMIFS(PurQty,PurItem,$B650,PurDate,"&lt;="&amp;$D$2)-SUMIFS(SalQty,SalItem,$B650,SalDate,"&lt;="&amp;$D$2)-SUMIFS(WoQty,WoItem,$B650,WoDate,"&lt;="&amp;$D$2)+SUMIFS(AdjQty,AdjItem,$B650,AdjDate,"&lt;="&amp;$D$2)+SUMIFS(LinVarQty,LinItem,$B650,LinPosted,"YES",LinDate,"&lt;="&amp;$D$2,LinID,"&lt;&gt;"&amp;$B$2))</f>
        <v>13</v>
      </c>
      <c r="D650" s="84"/>
      <c r="E650" s="32" t="str">
        <f t="shared" si="20"/>
        <v/>
      </c>
      <c r="F650" s="33">
        <f>IF($B650="","",Items!$I649)</f>
        <v>12.99</v>
      </c>
      <c r="G650" s="33" t="str">
        <f t="shared" si="21"/>
        <v/>
      </c>
      <c r="H650" s="85"/>
    </row>
    <row r="651" spans="1:8" hidden="1" x14ac:dyDescent="0.25">
      <c r="A651" s="28" t="str">
        <f>IF(Items!$B650="","",Items!$A650)</f>
        <v>6007265000046</v>
      </c>
      <c r="B651" s="28" t="str">
        <f>IF(Items!$B650="","",Items!$B650)</f>
        <v>Lob Loose 500g</v>
      </c>
      <c r="C651" s="32">
        <f>IF($B651="","",Items!$G650+SUMIFS(PurQty,PurItem,$B651,PurDate,"&lt;="&amp;$D$2)-SUMIFS(SalQty,SalItem,$B651,SalDate,"&lt;="&amp;$D$2)-SUMIFS(WoQty,WoItem,$B651,WoDate,"&lt;="&amp;$D$2)+SUMIFS(AdjQty,AdjItem,$B651,AdjDate,"&lt;="&amp;$D$2)+SUMIFS(LinVarQty,LinItem,$B651,LinPosted,"YES",LinDate,"&lt;="&amp;$D$2,LinID,"&lt;&gt;"&amp;$B$2))</f>
        <v>0</v>
      </c>
      <c r="D651" s="84"/>
      <c r="E651" s="32" t="str">
        <f t="shared" si="20"/>
        <v/>
      </c>
      <c r="F651" s="33">
        <f>IF($B651="","",Items!$I650)</f>
        <v>19.567499999999999</v>
      </c>
      <c r="G651" s="33" t="str">
        <f t="shared" si="21"/>
        <v/>
      </c>
      <c r="H651" s="85"/>
    </row>
    <row r="652" spans="1:8" hidden="1" x14ac:dyDescent="0.25">
      <c r="A652" s="28" t="str">
        <f>IF(Items!$B651="","",Items!$A651)</f>
        <v>6007265001609</v>
      </c>
      <c r="B652" s="28" t="str">
        <f>IF(Items!$B651="","",Items!$B651)</f>
        <v>Lob Marie Biscuits 150g</v>
      </c>
      <c r="C652" s="32">
        <f>IF($B652="","",Items!$G651+SUMIFS(PurQty,PurItem,$B652,PurDate,"&lt;="&amp;$D$2)-SUMIFS(SalQty,SalItem,$B652,SalDate,"&lt;="&amp;$D$2)-SUMIFS(WoQty,WoItem,$B652,WoDate,"&lt;="&amp;$D$2)+SUMIFS(AdjQty,AdjItem,$B652,AdjDate,"&lt;="&amp;$D$2)+SUMIFS(LinVarQty,LinItem,$B652,LinPosted,"YES",LinDate,"&lt;="&amp;$D$2,LinID,"&lt;&gt;"&amp;$B$2))</f>
        <v>78</v>
      </c>
      <c r="D652" s="84"/>
      <c r="E652" s="32" t="str">
        <f t="shared" si="20"/>
        <v/>
      </c>
      <c r="F652" s="33">
        <f>IF($B652="","",Items!$I651)</f>
        <v>7.9166666666666652</v>
      </c>
      <c r="G652" s="33" t="str">
        <f t="shared" si="21"/>
        <v/>
      </c>
      <c r="H652" s="85"/>
    </row>
    <row r="653" spans="1:8" hidden="1" x14ac:dyDescent="0.25">
      <c r="A653" s="28" t="str">
        <f>IF(Items!$B652="","",Items!$A652)</f>
        <v>6007265001586</v>
      </c>
      <c r="B653" s="28" t="str">
        <f>IF(Items!$B652="","",Items!$B652)</f>
        <v>Lobels  Creamy Chocolate 150g</v>
      </c>
      <c r="C653" s="32">
        <f>IF($B653="","",Items!$G652+SUMIFS(PurQty,PurItem,$B653,PurDate,"&lt;="&amp;$D$2)-SUMIFS(SalQty,SalItem,$B653,SalDate,"&lt;="&amp;$D$2)-SUMIFS(WoQty,WoItem,$B653,WoDate,"&lt;="&amp;$D$2)+SUMIFS(AdjQty,AdjItem,$B653,AdjDate,"&lt;="&amp;$D$2)+SUMIFS(LinVarQty,LinItem,$B653,LinPosted,"YES",LinDate,"&lt;="&amp;$D$2,LinID,"&lt;&gt;"&amp;$B$2))</f>
        <v>0</v>
      </c>
      <c r="D653" s="84"/>
      <c r="E653" s="32" t="str">
        <f t="shared" si="20"/>
        <v/>
      </c>
      <c r="F653" s="33">
        <f>IF($B653="","",Items!$I652)</f>
        <v>9.7799999999999994</v>
      </c>
      <c r="G653" s="33" t="str">
        <f t="shared" si="21"/>
        <v/>
      </c>
      <c r="H653" s="85"/>
    </row>
    <row r="654" spans="1:8" hidden="1" x14ac:dyDescent="0.25">
      <c r="A654" s="28" t="str">
        <f>IF(Items!$B653="","",Items!$A653)</f>
        <v>6007265001814</v>
      </c>
      <c r="B654" s="28" t="str">
        <f>IF(Items!$B653="","",Items!$B653)</f>
        <v>Lobels Blueberry Kreamies 110g</v>
      </c>
      <c r="C654" s="32">
        <f>IF($B654="","",Items!$G653+SUMIFS(PurQty,PurItem,$B654,PurDate,"&lt;="&amp;$D$2)-SUMIFS(SalQty,SalItem,$B654,SalDate,"&lt;="&amp;$D$2)-SUMIFS(WoQty,WoItem,$B654,WoDate,"&lt;="&amp;$D$2)+SUMIFS(AdjQty,AdjItem,$B654,AdjDate,"&lt;="&amp;$D$2)+SUMIFS(LinVarQty,LinItem,$B654,LinPosted,"YES",LinDate,"&lt;="&amp;$D$2,LinID,"&lt;&gt;"&amp;$B$2))</f>
        <v>0</v>
      </c>
      <c r="D654" s="84"/>
      <c r="E654" s="32" t="str">
        <f t="shared" si="20"/>
        <v/>
      </c>
      <c r="F654" s="33">
        <f>IF($B654="","",Items!$I653)</f>
        <v>6.5475000000000003</v>
      </c>
      <c r="G654" s="33" t="str">
        <f t="shared" si="21"/>
        <v/>
      </c>
      <c r="H654" s="85"/>
    </row>
    <row r="655" spans="1:8" hidden="1" x14ac:dyDescent="0.25">
      <c r="A655" s="28" t="str">
        <f>IF(Items!$B654="","",Items!$A654)</f>
        <v>6007265001739</v>
      </c>
      <c r="B655" s="28" t="str">
        <f>IF(Items!$B654="","",Items!$B654)</f>
        <v>Lobels Choc Chip Cookies 150g</v>
      </c>
      <c r="C655" s="32">
        <f>IF($B655="","",Items!$G654+SUMIFS(PurQty,PurItem,$B655,PurDate,"&lt;="&amp;$D$2)-SUMIFS(SalQty,SalItem,$B655,SalDate,"&lt;="&amp;$D$2)-SUMIFS(WoQty,WoItem,$B655,WoDate,"&lt;="&amp;$D$2)+SUMIFS(AdjQty,AdjItem,$B655,AdjDate,"&lt;="&amp;$D$2)+SUMIFS(LinVarQty,LinItem,$B655,LinPosted,"YES",LinDate,"&lt;="&amp;$D$2,LinID,"&lt;&gt;"&amp;$B$2))</f>
        <v>0</v>
      </c>
      <c r="D655" s="84"/>
      <c r="E655" s="32" t="str">
        <f t="shared" si="20"/>
        <v/>
      </c>
      <c r="F655" s="33">
        <f>IF($B655="","",Items!$I654)</f>
        <v>16.305</v>
      </c>
      <c r="G655" s="33" t="str">
        <f t="shared" si="21"/>
        <v/>
      </c>
      <c r="H655" s="85"/>
    </row>
    <row r="656" spans="1:8" hidden="1" x14ac:dyDescent="0.25">
      <c r="A656" s="28" t="str">
        <f>IF(Items!$B655="","",Items!$A655)</f>
        <v>6007265001876</v>
      </c>
      <c r="B656" s="28" t="str">
        <f>IF(Items!$B655="","",Items!$B655)</f>
        <v>Lobels Choc Loose Biscuits 500g</v>
      </c>
      <c r="C656" s="32">
        <f>IF($B656="","",Items!$G655+SUMIFS(PurQty,PurItem,$B656,PurDate,"&lt;="&amp;$D$2)-SUMIFS(SalQty,SalItem,$B656,SalDate,"&lt;="&amp;$D$2)-SUMIFS(WoQty,WoItem,$B656,WoDate,"&lt;="&amp;$D$2)+SUMIFS(AdjQty,AdjItem,$B656,AdjDate,"&lt;="&amp;$D$2)+SUMIFS(LinVarQty,LinItem,$B656,LinPosted,"YES",LinDate,"&lt;="&amp;$D$2,LinID,"&lt;&gt;"&amp;$B$2))</f>
        <v>0</v>
      </c>
      <c r="D656" s="84"/>
      <c r="E656" s="32" t="str">
        <f t="shared" si="20"/>
        <v/>
      </c>
      <c r="F656" s="33">
        <f>IF($B656="","",Items!$I655)</f>
        <v>16.305</v>
      </c>
      <c r="G656" s="33" t="str">
        <f t="shared" si="21"/>
        <v/>
      </c>
      <c r="H656" s="85"/>
    </row>
    <row r="657" spans="1:8" hidden="1" x14ac:dyDescent="0.25">
      <c r="A657" s="28" t="str">
        <f>IF(Items!$B656="","",Items!$A656)</f>
        <v>6007265001715</v>
      </c>
      <c r="B657" s="28" t="str">
        <f>IF(Items!$B656="","",Items!$B656)</f>
        <v>Lobels Choc Shortcake 160g</v>
      </c>
      <c r="C657" s="32">
        <f>IF($B657="","",Items!$G656+SUMIFS(PurQty,PurItem,$B657,PurDate,"&lt;="&amp;$D$2)-SUMIFS(SalQty,SalItem,$B657,SalDate,"&lt;="&amp;$D$2)-SUMIFS(WoQty,WoItem,$B657,WoDate,"&lt;="&amp;$D$2)+SUMIFS(AdjQty,AdjItem,$B657,AdjDate,"&lt;="&amp;$D$2)+SUMIFS(LinVarQty,LinItem,$B657,LinPosted,"YES",LinDate,"&lt;="&amp;$D$2,LinID,"&lt;&gt;"&amp;$B$2))</f>
        <v>0</v>
      </c>
      <c r="D657" s="84"/>
      <c r="E657" s="32" t="str">
        <f t="shared" si="20"/>
        <v/>
      </c>
      <c r="F657" s="33">
        <f>IF($B657="","",Items!$I656)</f>
        <v>16.372499999999999</v>
      </c>
      <c r="G657" s="33" t="str">
        <f t="shared" si="21"/>
        <v/>
      </c>
      <c r="H657" s="85"/>
    </row>
    <row r="658" spans="1:8" hidden="1" x14ac:dyDescent="0.25">
      <c r="A658" s="28" t="str">
        <f>IF(Items!$B657="","",Items!$A657)</f>
        <v>6007265000510</v>
      </c>
      <c r="B658" s="28" t="str">
        <f>IF(Items!$B657="","",Items!$B657)</f>
        <v>Lobels Choco Chunks 200g</v>
      </c>
      <c r="C658" s="32">
        <f>IF($B658="","",Items!$G657+SUMIFS(PurQty,PurItem,$B658,PurDate,"&lt;="&amp;$D$2)-SUMIFS(SalQty,SalItem,$B658,SalDate,"&lt;="&amp;$D$2)-SUMIFS(WoQty,WoItem,$B658,WoDate,"&lt;="&amp;$D$2)+SUMIFS(AdjQty,AdjItem,$B658,AdjDate,"&lt;="&amp;$D$2)+SUMIFS(LinVarQty,LinItem,$B658,LinPosted,"YES",LinDate,"&lt;="&amp;$D$2,LinID,"&lt;&gt;"&amp;$B$2))</f>
        <v>0</v>
      </c>
      <c r="D658" s="84"/>
      <c r="E658" s="32" t="str">
        <f t="shared" si="20"/>
        <v/>
      </c>
      <c r="F658" s="33">
        <f>IF($B658="","",Items!$I657)</f>
        <v>39.127499999999998</v>
      </c>
      <c r="G658" s="33" t="str">
        <f t="shared" si="21"/>
        <v/>
      </c>
      <c r="H658" s="85"/>
    </row>
    <row r="659" spans="1:8" hidden="1" x14ac:dyDescent="0.25">
      <c r="A659" s="28" t="str">
        <f>IF(Items!$B658="","",Items!$A658)</f>
        <v>6007265000190</v>
      </c>
      <c r="B659" s="28" t="str">
        <f>IF(Items!$B658="","",Items!$B658)</f>
        <v>Lobels Choice Assorted Biscuits 200g</v>
      </c>
      <c r="C659" s="32">
        <f>IF($B659="","",Items!$G658+SUMIFS(PurQty,PurItem,$B659,PurDate,"&lt;="&amp;$D$2)-SUMIFS(SalQty,SalItem,$B659,SalDate,"&lt;="&amp;$D$2)-SUMIFS(WoQty,WoItem,$B659,WoDate,"&lt;="&amp;$D$2)+SUMIFS(AdjQty,AdjItem,$B659,AdjDate,"&lt;="&amp;$D$2)+SUMIFS(LinVarQty,LinItem,$B659,LinPosted,"YES",LinDate,"&lt;="&amp;$D$2,LinID,"&lt;&gt;"&amp;$B$2))</f>
        <v>0</v>
      </c>
      <c r="D659" s="84"/>
      <c r="E659" s="32" t="str">
        <f t="shared" si="20"/>
        <v/>
      </c>
      <c r="F659" s="33">
        <f>IF($B659="","",Items!$I658)</f>
        <v>19.567499999999999</v>
      </c>
      <c r="G659" s="33" t="str">
        <f t="shared" si="21"/>
        <v/>
      </c>
      <c r="H659" s="85"/>
    </row>
    <row r="660" spans="1:8" hidden="1" x14ac:dyDescent="0.25">
      <c r="A660" s="28" t="str">
        <f>IF(Items!$B659="","",Items!$A659)</f>
        <v>6007265001746</v>
      </c>
      <c r="B660" s="28" t="str">
        <f>IF(Items!$B659="","",Items!$B659)</f>
        <v>Lobels Chunky Choc Dipper Cookies 150g</v>
      </c>
      <c r="C660" s="32">
        <f>IF($B660="","",Items!$G659+SUMIFS(PurQty,PurItem,$B660,PurDate,"&lt;="&amp;$D$2)-SUMIFS(SalQty,SalItem,$B660,SalDate,"&lt;="&amp;$D$2)-SUMIFS(WoQty,WoItem,$B660,WoDate,"&lt;="&amp;$D$2)+SUMIFS(AdjQty,AdjItem,$B660,AdjDate,"&lt;="&amp;$D$2)+SUMIFS(LinVarQty,LinItem,$B660,LinPosted,"YES",LinDate,"&lt;="&amp;$D$2,LinID,"&lt;&gt;"&amp;$B$2))</f>
        <v>29</v>
      </c>
      <c r="D660" s="84"/>
      <c r="E660" s="32" t="str">
        <f t="shared" si="20"/>
        <v/>
      </c>
      <c r="F660" s="33">
        <f>IF($B660="","",Items!$I659)</f>
        <v>23.866666666666667</v>
      </c>
      <c r="G660" s="33" t="str">
        <f t="shared" si="21"/>
        <v/>
      </c>
      <c r="H660" s="85"/>
    </row>
    <row r="661" spans="1:8" hidden="1" x14ac:dyDescent="0.25">
      <c r="A661" s="28" t="str">
        <f>IF(Items!$B660="","",Items!$A660)</f>
        <v>6007265001838</v>
      </c>
      <c r="B661" s="28" t="str">
        <f>IF(Items!$B660="","",Items!$B660)</f>
        <v>Lobels Cinnamon N Raisin 150g</v>
      </c>
      <c r="C661" s="32">
        <f>IF($B661="","",Items!$G660+SUMIFS(PurQty,PurItem,$B661,PurDate,"&lt;="&amp;$D$2)-SUMIFS(SalQty,SalItem,$B661,SalDate,"&lt;="&amp;$D$2)-SUMIFS(WoQty,WoItem,$B661,WoDate,"&lt;="&amp;$D$2)+SUMIFS(AdjQty,AdjItem,$B661,AdjDate,"&lt;="&amp;$D$2)+SUMIFS(LinVarQty,LinItem,$B661,LinPosted,"YES",LinDate,"&lt;="&amp;$D$2,LinID,"&lt;&gt;"&amp;$B$2))</f>
        <v>52</v>
      </c>
      <c r="D661" s="84"/>
      <c r="E661" s="32" t="str">
        <f t="shared" si="20"/>
        <v/>
      </c>
      <c r="F661" s="33">
        <f>IF($B661="","",Items!$I660)</f>
        <v>18.399999999999999</v>
      </c>
      <c r="G661" s="33" t="str">
        <f t="shared" si="21"/>
        <v/>
      </c>
      <c r="H661" s="85"/>
    </row>
    <row r="662" spans="1:8" hidden="1" x14ac:dyDescent="0.25">
      <c r="A662" s="28" t="str">
        <f>IF(Items!$B661="","",Items!$A661)</f>
        <v>6007265001333</v>
      </c>
      <c r="B662" s="28" t="str">
        <f>IF(Items!$B661="","",Items!$B661)</f>
        <v>Lobels Custard Creams 150g</v>
      </c>
      <c r="C662" s="32">
        <f>IF($B662="","",Items!$G661+SUMIFS(PurQty,PurItem,$B662,PurDate,"&lt;="&amp;$D$2)-SUMIFS(SalQty,SalItem,$B662,SalDate,"&lt;="&amp;$D$2)-SUMIFS(WoQty,WoItem,$B662,WoDate,"&lt;="&amp;$D$2)+SUMIFS(AdjQty,AdjItem,$B662,AdjDate,"&lt;="&amp;$D$2)+SUMIFS(LinVarQty,LinItem,$B662,LinPosted,"YES",LinDate,"&lt;="&amp;$D$2,LinID,"&lt;&gt;"&amp;$B$2))</f>
        <v>44</v>
      </c>
      <c r="D662" s="84"/>
      <c r="E662" s="32" t="str">
        <f t="shared" si="20"/>
        <v/>
      </c>
      <c r="F662" s="33">
        <f>IF($B662="","",Items!$I661)</f>
        <v>9.7799999999999994</v>
      </c>
      <c r="G662" s="33" t="str">
        <f t="shared" si="21"/>
        <v/>
      </c>
      <c r="H662" s="85"/>
    </row>
    <row r="663" spans="1:8" hidden="1" x14ac:dyDescent="0.25">
      <c r="A663" s="28" t="str">
        <f>IF(Items!$B662="","",Items!$A662)</f>
        <v>6007265001593</v>
      </c>
      <c r="B663" s="28" t="str">
        <f>IF(Items!$B662="","",Items!$B662)</f>
        <v>Lobels Double Creamy Chocolate 150g</v>
      </c>
      <c r="C663" s="32">
        <f>IF($B663="","",Items!$G662+SUMIFS(PurQty,PurItem,$B663,PurDate,"&lt;="&amp;$D$2)-SUMIFS(SalQty,SalItem,$B663,SalDate,"&lt;="&amp;$D$2)-SUMIFS(WoQty,WoItem,$B663,WoDate,"&lt;="&amp;$D$2)+SUMIFS(AdjQty,AdjItem,$B663,AdjDate,"&lt;="&amp;$D$2)+SUMIFS(LinVarQty,LinItem,$B663,LinPosted,"YES",LinDate,"&lt;="&amp;$D$2,LinID,"&lt;&gt;"&amp;$B$2))</f>
        <v>0</v>
      </c>
      <c r="D663" s="84"/>
      <c r="E663" s="32" t="str">
        <f t="shared" si="20"/>
        <v/>
      </c>
      <c r="F663" s="33">
        <f>IF($B663="","",Items!$I662)</f>
        <v>9.7799999999999994</v>
      </c>
      <c r="G663" s="33" t="str">
        <f t="shared" si="21"/>
        <v/>
      </c>
      <c r="H663" s="85"/>
    </row>
    <row r="664" spans="1:8" hidden="1" x14ac:dyDescent="0.25">
      <c r="A664" s="28" t="str">
        <f>IF(Items!$B663="","",Items!$A663)</f>
        <v>6007265001753</v>
      </c>
      <c r="B664" s="28" t="str">
        <f>IF(Items!$B663="","",Items!$B663)</f>
        <v>Lobels Eat One Now Cookies 150g</v>
      </c>
      <c r="C664" s="32">
        <f>IF($B664="","",Items!$G663+SUMIFS(PurQty,PurItem,$B664,PurDate,"&lt;="&amp;$D$2)-SUMIFS(SalQty,SalItem,$B664,SalDate,"&lt;="&amp;$D$2)-SUMIFS(WoQty,WoItem,$B664,WoDate,"&lt;="&amp;$D$2)+SUMIFS(AdjQty,AdjItem,$B664,AdjDate,"&lt;="&amp;$D$2)+SUMIFS(LinVarQty,LinItem,$B664,LinPosted,"YES",LinDate,"&lt;="&amp;$D$2,LinID,"&lt;&gt;"&amp;$B$2))</f>
        <v>35</v>
      </c>
      <c r="D664" s="84"/>
      <c r="E664" s="32" t="str">
        <f t="shared" si="20"/>
        <v/>
      </c>
      <c r="F664" s="33">
        <f>IF($B664="","",Items!$I663)</f>
        <v>13.0425</v>
      </c>
      <c r="G664" s="33" t="str">
        <f t="shared" si="21"/>
        <v/>
      </c>
      <c r="H664" s="85"/>
    </row>
    <row r="665" spans="1:8" hidden="1" x14ac:dyDescent="0.25">
      <c r="A665" s="28" t="str">
        <f>IF(Items!$B664="","",Items!$A664)</f>
        <v>6007265001845</v>
      </c>
      <c r="B665" s="28" t="str">
        <f>IF(Items!$B664="","",Items!$B664)</f>
        <v>Lobels Lemon And Orange Cookies 150g</v>
      </c>
      <c r="C665" s="32">
        <f>IF($B665="","",Items!$G664+SUMIFS(PurQty,PurItem,$B665,PurDate,"&lt;="&amp;$D$2)-SUMIFS(SalQty,SalItem,$B665,SalDate,"&lt;="&amp;$D$2)-SUMIFS(WoQty,WoItem,$B665,WoDate,"&lt;="&amp;$D$2)+SUMIFS(AdjQty,AdjItem,$B665,AdjDate,"&lt;="&amp;$D$2)+SUMIFS(LinVarQty,LinItem,$B665,LinPosted,"YES",LinDate,"&lt;="&amp;$D$2,LinID,"&lt;&gt;"&amp;$B$2))</f>
        <v>49</v>
      </c>
      <c r="D665" s="84"/>
      <c r="E665" s="32" t="str">
        <f t="shared" si="20"/>
        <v/>
      </c>
      <c r="F665" s="33">
        <f>IF($B665="","",Items!$I664)</f>
        <v>18.399999999999999</v>
      </c>
      <c r="G665" s="33" t="str">
        <f t="shared" si="21"/>
        <v/>
      </c>
      <c r="H665" s="85"/>
    </row>
    <row r="666" spans="1:8" hidden="1" x14ac:dyDescent="0.25">
      <c r="A666" s="28" t="str">
        <f>IF(Items!$B665="","",Items!$A665)</f>
        <v>6007265001418</v>
      </c>
      <c r="B666" s="28" t="str">
        <f>IF(Items!$B665="","",Items!$B665)</f>
        <v>Lobels Lemon Creams 150g</v>
      </c>
      <c r="C666" s="32">
        <f>IF($B666="","",Items!$G665+SUMIFS(PurQty,PurItem,$B666,PurDate,"&lt;="&amp;$D$2)-SUMIFS(SalQty,SalItem,$B666,SalDate,"&lt;="&amp;$D$2)-SUMIFS(WoQty,WoItem,$B666,WoDate,"&lt;="&amp;$D$2)+SUMIFS(AdjQty,AdjItem,$B666,AdjDate,"&lt;="&amp;$D$2)+SUMIFS(LinVarQty,LinItem,$B666,LinPosted,"YES",LinDate,"&lt;="&amp;$D$2,LinID,"&lt;&gt;"&amp;$B$2))</f>
        <v>30</v>
      </c>
      <c r="D666" s="84"/>
      <c r="E666" s="32" t="str">
        <f t="shared" si="20"/>
        <v/>
      </c>
      <c r="F666" s="33">
        <f>IF($B666="","",Items!$I665)</f>
        <v>9.7799999999999994</v>
      </c>
      <c r="G666" s="33" t="str">
        <f t="shared" si="21"/>
        <v/>
      </c>
      <c r="H666" s="85"/>
    </row>
    <row r="667" spans="1:8" hidden="1" x14ac:dyDescent="0.25">
      <c r="A667" s="28" t="str">
        <f>IF(Items!$B666="","",Items!$A666)</f>
        <v>6007265001784</v>
      </c>
      <c r="B667" s="28" t="str">
        <f>IF(Items!$B666="","",Items!$B666)</f>
        <v>Lobels Lemon Kreamies 110g</v>
      </c>
      <c r="C667" s="32">
        <f>IF($B667="","",Items!$G666+SUMIFS(PurQty,PurItem,$B667,PurDate,"&lt;="&amp;$D$2)-SUMIFS(SalQty,SalItem,$B667,SalDate,"&lt;="&amp;$D$2)-SUMIFS(WoQty,WoItem,$B667,WoDate,"&lt;="&amp;$D$2)+SUMIFS(AdjQty,AdjItem,$B667,AdjDate,"&lt;="&amp;$D$2)+SUMIFS(LinVarQty,LinItem,$B667,LinPosted,"YES",LinDate,"&lt;="&amp;$D$2,LinID,"&lt;&gt;"&amp;$B$2))</f>
        <v>0</v>
      </c>
      <c r="D667" s="84"/>
      <c r="E667" s="32" t="str">
        <f t="shared" si="20"/>
        <v/>
      </c>
      <c r="F667" s="33">
        <f>IF($B667="","",Items!$I666)</f>
        <v>6.5250000000000004</v>
      </c>
      <c r="G667" s="33" t="str">
        <f t="shared" si="21"/>
        <v/>
      </c>
      <c r="H667" s="85"/>
    </row>
    <row r="668" spans="1:8" hidden="1" x14ac:dyDescent="0.25">
      <c r="A668" s="28" t="str">
        <f>IF(Items!$B667="","",Items!$A667)</f>
        <v>6007265000251</v>
      </c>
      <c r="B668" s="28" t="str">
        <f>IF(Items!$B667="","",Items!$B667)</f>
        <v>Lobels Marie 200g</v>
      </c>
      <c r="C668" s="32">
        <f>IF($B668="","",Items!$G667+SUMIFS(PurQty,PurItem,$B668,PurDate,"&lt;="&amp;$D$2)-SUMIFS(SalQty,SalItem,$B668,SalDate,"&lt;="&amp;$D$2)-SUMIFS(WoQty,WoItem,$B668,WoDate,"&lt;="&amp;$D$2)+SUMIFS(AdjQty,AdjItem,$B668,AdjDate,"&lt;="&amp;$D$2)+SUMIFS(LinVarQty,LinItem,$B668,LinPosted,"YES",LinDate,"&lt;="&amp;$D$2,LinID,"&lt;&gt;"&amp;$B$2))</f>
        <v>22</v>
      </c>
      <c r="D668" s="84"/>
      <c r="E668" s="32" t="str">
        <f t="shared" si="20"/>
        <v/>
      </c>
      <c r="F668" s="33">
        <f>IF($B668="","",Items!$I667)</f>
        <v>13.0425</v>
      </c>
      <c r="G668" s="33" t="str">
        <f t="shared" si="21"/>
        <v/>
      </c>
      <c r="H668" s="85"/>
    </row>
    <row r="669" spans="1:8" hidden="1" x14ac:dyDescent="0.25">
      <c r="A669" s="28" t="str">
        <f>IF(Items!$B668="","",Items!$A668)</f>
        <v>6007265001722</v>
      </c>
      <c r="B669" s="28" t="str">
        <f>IF(Items!$B668="","",Items!$B668)</f>
        <v>Lobels Oat Crunch Cookies 150g</v>
      </c>
      <c r="C669" s="32">
        <f>IF($B669="","",Items!$G668+SUMIFS(PurQty,PurItem,$B669,PurDate,"&lt;="&amp;$D$2)-SUMIFS(SalQty,SalItem,$B669,SalDate,"&lt;="&amp;$D$2)-SUMIFS(WoQty,WoItem,$B669,WoDate,"&lt;="&amp;$D$2)+SUMIFS(AdjQty,AdjItem,$B669,AdjDate,"&lt;="&amp;$D$2)+SUMIFS(LinVarQty,LinItem,$B669,LinPosted,"YES",LinDate,"&lt;="&amp;$D$2,LinID,"&lt;&gt;"&amp;$B$2))</f>
        <v>0</v>
      </c>
      <c r="D669" s="84"/>
      <c r="E669" s="32" t="str">
        <f t="shared" si="20"/>
        <v/>
      </c>
      <c r="F669" s="33">
        <f>IF($B669="","",Items!$I668)</f>
        <v>16.305</v>
      </c>
      <c r="G669" s="33" t="str">
        <f t="shared" si="21"/>
        <v/>
      </c>
      <c r="H669" s="85"/>
    </row>
    <row r="670" spans="1:8" hidden="1" x14ac:dyDescent="0.25">
      <c r="A670" s="28" t="str">
        <f>IF(Items!$B669="","",Items!$A669)</f>
        <v>6007265001890</v>
      </c>
      <c r="B670" s="28" t="str">
        <f>IF(Items!$B669="","",Items!$B669)</f>
        <v>Lobels Shortbread 200g</v>
      </c>
      <c r="C670" s="32">
        <f>IF($B670="","",Items!$G669+SUMIFS(PurQty,PurItem,$B670,PurDate,"&lt;="&amp;$D$2)-SUMIFS(SalQty,SalItem,$B670,SalDate,"&lt;="&amp;$D$2)-SUMIFS(WoQty,WoItem,$B670,WoDate,"&lt;="&amp;$D$2)+SUMIFS(AdjQty,AdjItem,$B670,AdjDate,"&lt;="&amp;$D$2)+SUMIFS(LinVarQty,LinItem,$B670,LinPosted,"YES",LinDate,"&lt;="&amp;$D$2,LinID,"&lt;&gt;"&amp;$B$2))</f>
        <v>0</v>
      </c>
      <c r="D670" s="84"/>
      <c r="E670" s="32" t="str">
        <f t="shared" si="20"/>
        <v/>
      </c>
      <c r="F670" s="33">
        <f>IF($B670="","",Items!$I669)</f>
        <v>29.3475</v>
      </c>
      <c r="G670" s="33" t="str">
        <f t="shared" si="21"/>
        <v/>
      </c>
      <c r="H670" s="85"/>
    </row>
    <row r="671" spans="1:8" hidden="1" x14ac:dyDescent="0.25">
      <c r="A671" s="28" t="str">
        <f>IF(Items!$B670="","",Items!$A670)</f>
        <v>6007265001340</v>
      </c>
      <c r="B671" s="28" t="str">
        <f>IF(Items!$B670="","",Items!$B670)</f>
        <v>Lobels Strawberry Creams 150g</v>
      </c>
      <c r="C671" s="32">
        <f>IF($B671="","",Items!$G670+SUMIFS(PurQty,PurItem,$B671,PurDate,"&lt;="&amp;$D$2)-SUMIFS(SalQty,SalItem,$B671,SalDate,"&lt;="&amp;$D$2)-SUMIFS(WoQty,WoItem,$B671,WoDate,"&lt;="&amp;$D$2)+SUMIFS(AdjQty,AdjItem,$B671,AdjDate,"&lt;="&amp;$D$2)+SUMIFS(LinVarQty,LinItem,$B671,LinPosted,"YES",LinDate,"&lt;="&amp;$D$2,LinID,"&lt;&gt;"&amp;$B$2))</f>
        <v>0</v>
      </c>
      <c r="D671" s="84"/>
      <c r="E671" s="32" t="str">
        <f t="shared" si="20"/>
        <v/>
      </c>
      <c r="F671" s="33">
        <f>IF($B671="","",Items!$I670)</f>
        <v>9.7799999999999994</v>
      </c>
      <c r="G671" s="33" t="str">
        <f t="shared" si="21"/>
        <v/>
      </c>
      <c r="H671" s="85"/>
    </row>
    <row r="672" spans="1:8" hidden="1" x14ac:dyDescent="0.25">
      <c r="A672" s="28" t="str">
        <f>IF(Items!$B671="","",Items!$A671)</f>
        <v>6007265001760</v>
      </c>
      <c r="B672" s="28" t="str">
        <f>IF(Items!$B671="","",Items!$B671)</f>
        <v>Lobels Tea Time Coconut Biscuits 150g</v>
      </c>
      <c r="C672" s="32">
        <f>IF($B672="","",Items!$G671+SUMIFS(PurQty,PurItem,$B672,PurDate,"&lt;="&amp;$D$2)-SUMIFS(SalQty,SalItem,$B672,SalDate,"&lt;="&amp;$D$2)-SUMIFS(WoQty,WoItem,$B672,WoDate,"&lt;="&amp;$D$2)+SUMIFS(AdjQty,AdjItem,$B672,AdjDate,"&lt;="&amp;$D$2)+SUMIFS(LinVarQty,LinItem,$B672,LinPosted,"YES",LinDate,"&lt;="&amp;$D$2,LinID,"&lt;&gt;"&amp;$B$2))</f>
        <v>0</v>
      </c>
      <c r="D672" s="84"/>
      <c r="E672" s="32" t="str">
        <f t="shared" si="20"/>
        <v/>
      </c>
      <c r="F672" s="33">
        <f>IF($B672="","",Items!$I671)</f>
        <v>9.7799999999999994</v>
      </c>
      <c r="G672" s="33" t="str">
        <f t="shared" si="21"/>
        <v/>
      </c>
      <c r="H672" s="85"/>
    </row>
    <row r="673" spans="1:8" hidden="1" x14ac:dyDescent="0.25">
      <c r="A673" s="28" t="str">
        <f>IF(Items!$B672="","",Items!$A672)</f>
        <v>6007265000169</v>
      </c>
      <c r="B673" s="28" t="str">
        <f>IF(Items!$B672="","",Items!$B672)</f>
        <v>Lobels Vanilla Creams 150g</v>
      </c>
      <c r="C673" s="32">
        <f>IF($B673="","",Items!$G672+SUMIFS(PurQty,PurItem,$B673,PurDate,"&lt;="&amp;$D$2)-SUMIFS(SalQty,SalItem,$B673,SalDate,"&lt;="&amp;$D$2)-SUMIFS(WoQty,WoItem,$B673,WoDate,"&lt;="&amp;$D$2)+SUMIFS(AdjQty,AdjItem,$B673,AdjDate,"&lt;="&amp;$D$2)+SUMIFS(LinVarQty,LinItem,$B673,LinPosted,"YES",LinDate,"&lt;="&amp;$D$2,LinID,"&lt;&gt;"&amp;$B$2))</f>
        <v>0</v>
      </c>
      <c r="D673" s="84"/>
      <c r="E673" s="32" t="str">
        <f t="shared" si="20"/>
        <v/>
      </c>
      <c r="F673" s="33">
        <f>IF($B673="","",Items!$I672)</f>
        <v>9.7799999999999994</v>
      </c>
      <c r="G673" s="33" t="str">
        <f t="shared" si="21"/>
        <v/>
      </c>
      <c r="H673" s="85"/>
    </row>
    <row r="674" spans="1:8" hidden="1" x14ac:dyDescent="0.25">
      <c r="A674" s="28" t="str">
        <f>IF(Items!$B673="","",Items!$A673)</f>
        <v>6007265001791</v>
      </c>
      <c r="B674" s="28" t="str">
        <f>IF(Items!$B673="","",Items!$B673)</f>
        <v>Lobels Vanilla Kreamies 110g</v>
      </c>
      <c r="C674" s="32">
        <f>IF($B674="","",Items!$G673+SUMIFS(PurQty,PurItem,$B674,PurDate,"&lt;="&amp;$D$2)-SUMIFS(SalQty,SalItem,$B674,SalDate,"&lt;="&amp;$D$2)-SUMIFS(WoQty,WoItem,$B674,WoDate,"&lt;="&amp;$D$2)+SUMIFS(AdjQty,AdjItem,$B674,AdjDate,"&lt;="&amp;$D$2)+SUMIFS(LinVarQty,LinItem,$B674,LinPosted,"YES",LinDate,"&lt;="&amp;$D$2,LinID,"&lt;&gt;"&amp;$B$2))</f>
        <v>0</v>
      </c>
      <c r="D674" s="84"/>
      <c r="E674" s="32" t="str">
        <f t="shared" si="20"/>
        <v/>
      </c>
      <c r="F674" s="33">
        <f>IF($B674="","",Items!$I673)</f>
        <v>6.5250000000000004</v>
      </c>
      <c r="G674" s="33" t="str">
        <f t="shared" si="21"/>
        <v/>
      </c>
      <c r="H674" s="85"/>
    </row>
    <row r="675" spans="1:8" hidden="1" x14ac:dyDescent="0.25">
      <c r="A675" s="28" t="str">
        <f>IF(Items!$B674="","",Items!$A674)</f>
        <v>6007265002217</v>
      </c>
      <c r="B675" s="28" t="str">
        <f>IF(Items!$B674="","",Items!$B674)</f>
        <v>Loose Biscuits 150g</v>
      </c>
      <c r="C675" s="32">
        <f>IF($B675="","",Items!$G674+SUMIFS(PurQty,PurItem,$B675,PurDate,"&lt;="&amp;$D$2)-SUMIFS(SalQty,SalItem,$B675,SalDate,"&lt;="&amp;$D$2)-SUMIFS(WoQty,WoItem,$B675,WoDate,"&lt;="&amp;$D$2)+SUMIFS(AdjQty,AdjItem,$B675,AdjDate,"&lt;="&amp;$D$2)+SUMIFS(LinVarQty,LinItem,$B675,LinPosted,"YES",LinDate,"&lt;="&amp;$D$2,LinID,"&lt;&gt;"&amp;$B$2))</f>
        <v>35</v>
      </c>
      <c r="D675" s="84"/>
      <c r="E675" s="32" t="str">
        <f t="shared" si="20"/>
        <v/>
      </c>
      <c r="F675" s="33">
        <f>IF($B675="","",Items!$I674)</f>
        <v>7.7925000000000004</v>
      </c>
      <c r="G675" s="33" t="str">
        <f t="shared" si="21"/>
        <v/>
      </c>
      <c r="H675" s="85"/>
    </row>
    <row r="676" spans="1:8" hidden="1" x14ac:dyDescent="0.25">
      <c r="A676" s="28" t="str">
        <f>IF(Items!$B675="","",Items!$A675)</f>
        <v>5010821132007</v>
      </c>
      <c r="B676" s="28" t="str">
        <f>IF(Items!$B675="","",Items!$B675)</f>
        <v>Lucky Star Pilchards 155g</v>
      </c>
      <c r="C676" s="32">
        <f>IF($B676="","",Items!$G675+SUMIFS(PurQty,PurItem,$B676,PurDate,"&lt;="&amp;$D$2)-SUMIFS(SalQty,SalItem,$B676,SalDate,"&lt;="&amp;$D$2)-SUMIFS(WoQty,WoItem,$B676,WoDate,"&lt;="&amp;$D$2)+SUMIFS(AdjQty,AdjItem,$B676,AdjDate,"&lt;="&amp;$D$2)+SUMIFS(LinVarQty,LinItem,$B676,LinPosted,"YES",LinDate,"&lt;="&amp;$D$2,LinID,"&lt;&gt;"&amp;$B$2))</f>
        <v>63</v>
      </c>
      <c r="D676" s="84"/>
      <c r="E676" s="32" t="str">
        <f t="shared" si="20"/>
        <v/>
      </c>
      <c r="F676" s="33">
        <f>IF($B676="","",Items!$I675)</f>
        <v>13.0425</v>
      </c>
      <c r="G676" s="33" t="str">
        <f t="shared" si="21"/>
        <v/>
      </c>
      <c r="H676" s="85"/>
    </row>
    <row r="677" spans="1:8" hidden="1" x14ac:dyDescent="0.25">
      <c r="A677" s="28" t="str">
        <f>IF(Items!$B676="","",Items!$A676)</f>
        <v>5010821131000</v>
      </c>
      <c r="B677" s="28" t="str">
        <f>IF(Items!$B676="","",Items!$B676)</f>
        <v>Lucky Star Pilchards Chilli 215g</v>
      </c>
      <c r="C677" s="32">
        <f>IF($B677="","",Items!$G676+SUMIFS(PurQty,PurItem,$B677,PurDate,"&lt;="&amp;$D$2)-SUMIFS(SalQty,SalItem,$B677,SalDate,"&lt;="&amp;$D$2)-SUMIFS(WoQty,WoItem,$B677,WoDate,"&lt;="&amp;$D$2)+SUMIFS(AdjQty,AdjItem,$B677,AdjDate,"&lt;="&amp;$D$2)+SUMIFS(LinVarQty,LinItem,$B677,LinPosted,"YES",LinDate,"&lt;="&amp;$D$2,LinID,"&lt;&gt;"&amp;$B$2))</f>
        <v>0</v>
      </c>
      <c r="D677" s="84"/>
      <c r="E677" s="32" t="str">
        <f t="shared" si="20"/>
        <v/>
      </c>
      <c r="F677" s="33">
        <f>IF($B677="","",Items!$I676)</f>
        <v>16.305</v>
      </c>
      <c r="G677" s="33" t="str">
        <f t="shared" si="21"/>
        <v/>
      </c>
      <c r="H677" s="85"/>
    </row>
    <row r="678" spans="1:8" hidden="1" x14ac:dyDescent="0.25">
      <c r="A678" s="28" t="str">
        <f>IF(Items!$B677="","",Items!$A677)</f>
        <v>6001115001542</v>
      </c>
      <c r="B678" s="28" t="str">
        <f>IF(Items!$B677="","",Items!$B677)</f>
        <v>Lucky Star Pilchards Chilli 400g</v>
      </c>
      <c r="C678" s="32">
        <f>IF($B678="","",Items!$G677+SUMIFS(PurQty,PurItem,$B678,PurDate,"&lt;="&amp;$D$2)-SUMIFS(SalQty,SalItem,$B678,SalDate,"&lt;="&amp;$D$2)-SUMIFS(WoQty,WoItem,$B678,WoDate,"&lt;="&amp;$D$2)+SUMIFS(AdjQty,AdjItem,$B678,AdjDate,"&lt;="&amp;$D$2)+SUMIFS(LinVarQty,LinItem,$B678,LinPosted,"YES",LinDate,"&lt;="&amp;$D$2,LinID,"&lt;&gt;"&amp;$B$2))</f>
        <v>3</v>
      </c>
      <c r="D678" s="84"/>
      <c r="E678" s="32" t="str">
        <f t="shared" si="20"/>
        <v/>
      </c>
      <c r="F678" s="33">
        <f>IF($B678="","",Items!$I677)</f>
        <v>22.822500000000002</v>
      </c>
      <c r="G678" s="33" t="str">
        <f t="shared" si="21"/>
        <v/>
      </c>
      <c r="H678" s="85"/>
    </row>
    <row r="679" spans="1:8" hidden="1" x14ac:dyDescent="0.25">
      <c r="A679" s="28" t="str">
        <f>IF(Items!$B678="","",Items!$A678)</f>
        <v>5010821122008</v>
      </c>
      <c r="B679" s="28" t="str">
        <f>IF(Items!$B678="","",Items!$B678)</f>
        <v>Lucky Star Pilchards Tomato 155g</v>
      </c>
      <c r="C679" s="32">
        <f>IF($B679="","",Items!$G678+SUMIFS(PurQty,PurItem,$B679,PurDate,"&lt;="&amp;$D$2)-SUMIFS(SalQty,SalItem,$B679,SalDate,"&lt;="&amp;$D$2)-SUMIFS(WoQty,WoItem,$B679,WoDate,"&lt;="&amp;$D$2)+SUMIFS(AdjQty,AdjItem,$B679,AdjDate,"&lt;="&amp;$D$2)+SUMIFS(LinVarQty,LinItem,$B679,LinPosted,"YES",LinDate,"&lt;="&amp;$D$2,LinID,"&lt;&gt;"&amp;$B$2))</f>
        <v>0</v>
      </c>
      <c r="D679" s="84"/>
      <c r="E679" s="32" t="str">
        <f t="shared" si="20"/>
        <v/>
      </c>
      <c r="F679" s="33">
        <f>IF($B679="","",Items!$I678)</f>
        <v>13.0425</v>
      </c>
      <c r="G679" s="33" t="str">
        <f t="shared" si="21"/>
        <v/>
      </c>
      <c r="H679" s="85"/>
    </row>
    <row r="680" spans="1:8" hidden="1" x14ac:dyDescent="0.25">
      <c r="A680" s="28" t="str">
        <f>IF(Items!$B679="","",Items!$A679)</f>
        <v>5010821121001</v>
      </c>
      <c r="B680" s="28" t="str">
        <f>IF(Items!$B679="","",Items!$B679)</f>
        <v>Lucky Star Pilchards Tomato 215g</v>
      </c>
      <c r="C680" s="32">
        <f>IF($B680="","",Items!$G679+SUMIFS(PurQty,PurItem,$B680,PurDate,"&lt;="&amp;$D$2)-SUMIFS(SalQty,SalItem,$B680,SalDate,"&lt;="&amp;$D$2)-SUMIFS(WoQty,WoItem,$B680,WoDate,"&lt;="&amp;$D$2)+SUMIFS(AdjQty,AdjItem,$B680,AdjDate,"&lt;="&amp;$D$2)+SUMIFS(LinVarQty,LinItem,$B680,LinPosted,"YES",LinDate,"&lt;="&amp;$D$2,LinID,"&lt;&gt;"&amp;$B$2))</f>
        <v>0</v>
      </c>
      <c r="D680" s="84"/>
      <c r="E680" s="32" t="str">
        <f t="shared" si="20"/>
        <v/>
      </c>
      <c r="F680" s="33">
        <f>IF($B680="","",Items!$I679)</f>
        <v>16.305</v>
      </c>
      <c r="G680" s="33" t="str">
        <f t="shared" si="21"/>
        <v/>
      </c>
      <c r="H680" s="85"/>
    </row>
    <row r="681" spans="1:8" hidden="1" x14ac:dyDescent="0.25">
      <c r="A681" s="28" t="str">
        <f>IF(Items!$B680="","",Items!$A680)</f>
        <v>6001115001535</v>
      </c>
      <c r="B681" s="28" t="str">
        <f>IF(Items!$B680="","",Items!$B680)</f>
        <v>Lucky Star Pilchards Tomato 400g</v>
      </c>
      <c r="C681" s="32">
        <f>IF($B681="","",Items!$G680+SUMIFS(PurQty,PurItem,$B681,PurDate,"&lt;="&amp;$D$2)-SUMIFS(SalQty,SalItem,$B681,SalDate,"&lt;="&amp;$D$2)-SUMIFS(WoQty,WoItem,$B681,WoDate,"&lt;="&amp;$D$2)+SUMIFS(AdjQty,AdjItem,$B681,AdjDate,"&lt;="&amp;$D$2)+SUMIFS(LinVarQty,LinItem,$B681,LinPosted,"YES",LinDate,"&lt;="&amp;$D$2,LinID,"&lt;&gt;"&amp;$B$2))</f>
        <v>11</v>
      </c>
      <c r="D681" s="84"/>
      <c r="E681" s="32" t="str">
        <f t="shared" si="20"/>
        <v/>
      </c>
      <c r="F681" s="33">
        <f>IF($B681="","",Items!$I680)</f>
        <v>22.822500000000002</v>
      </c>
      <c r="G681" s="33" t="str">
        <f t="shared" si="21"/>
        <v/>
      </c>
      <c r="H681" s="85"/>
    </row>
    <row r="682" spans="1:8" hidden="1" x14ac:dyDescent="0.25">
      <c r="A682" s="28" t="str">
        <f>IF(Items!$B681="","",Items!$A681)</f>
        <v>7622202282614</v>
      </c>
      <c r="B682" s="28" t="str">
        <f>IF(Items!$B681="","",Items!$B681)</f>
        <v>Lunch Bar 21g</v>
      </c>
      <c r="C682" s="32">
        <f>IF($B682="","",Items!$G681+SUMIFS(PurQty,PurItem,$B682,PurDate,"&lt;="&amp;$D$2)-SUMIFS(SalQty,SalItem,$B682,SalDate,"&lt;="&amp;$D$2)-SUMIFS(WoQty,WoItem,$B682,WoDate,"&lt;="&amp;$D$2)+SUMIFS(AdjQty,AdjItem,$B682,AdjDate,"&lt;="&amp;$D$2)+SUMIFS(LinVarQty,LinItem,$B682,LinPosted,"YES",LinDate,"&lt;="&amp;$D$2,LinID,"&lt;&gt;"&amp;$B$2))</f>
        <v>0</v>
      </c>
      <c r="D682" s="84"/>
      <c r="E682" s="32" t="str">
        <f t="shared" si="20"/>
        <v/>
      </c>
      <c r="F682" s="33">
        <f>IF($B682="","",Items!$I681)</f>
        <v>6.5250000000000004</v>
      </c>
      <c r="G682" s="33" t="str">
        <f t="shared" si="21"/>
        <v/>
      </c>
      <c r="H682" s="85"/>
    </row>
    <row r="683" spans="1:8" hidden="1" x14ac:dyDescent="0.25">
      <c r="A683" s="28" t="str">
        <f>IF(Items!$B682="","",Items!$A682)</f>
        <v>6001065033860</v>
      </c>
      <c r="B683" s="28" t="str">
        <f>IF(Items!$B682="","",Items!$B682)</f>
        <v>Lunchbar 23g</v>
      </c>
      <c r="C683" s="32">
        <f>IF($B683="","",Items!$G682+SUMIFS(PurQty,PurItem,$B683,PurDate,"&lt;="&amp;$D$2)-SUMIFS(SalQty,SalItem,$B683,SalDate,"&lt;="&amp;$D$2)-SUMIFS(WoQty,WoItem,$B683,WoDate,"&lt;="&amp;$D$2)+SUMIFS(AdjQty,AdjItem,$B683,AdjDate,"&lt;="&amp;$D$2)+SUMIFS(LinVarQty,LinItem,$B683,LinPosted,"YES",LinDate,"&lt;="&amp;$D$2,LinID,"&lt;&gt;"&amp;$B$2))</f>
        <v>0</v>
      </c>
      <c r="D683" s="84"/>
      <c r="E683" s="32" t="str">
        <f t="shared" si="20"/>
        <v/>
      </c>
      <c r="F683" s="33">
        <f>IF($B683="","",Items!$I682)</f>
        <v>7.8224999999999998</v>
      </c>
      <c r="G683" s="33" t="str">
        <f t="shared" si="21"/>
        <v/>
      </c>
      <c r="H683" s="85"/>
    </row>
    <row r="684" spans="1:8" hidden="1" x14ac:dyDescent="0.25">
      <c r="A684" s="28" t="str">
        <f>IF(Items!$B683="","",Items!$A683)</f>
        <v>6001065034027</v>
      </c>
      <c r="B684" s="28" t="str">
        <f>IF(Items!$B683="","",Items!$B683)</f>
        <v>Lunchbar 48g</v>
      </c>
      <c r="C684" s="32">
        <f>IF($B684="","",Items!$G683+SUMIFS(PurQty,PurItem,$B684,PurDate,"&lt;="&amp;$D$2)-SUMIFS(SalQty,SalItem,$B684,SalDate,"&lt;="&amp;$D$2)-SUMIFS(WoQty,WoItem,$B684,WoDate,"&lt;="&amp;$D$2)+SUMIFS(AdjQty,AdjItem,$B684,AdjDate,"&lt;="&amp;$D$2)+SUMIFS(LinVarQty,LinItem,$B684,LinPosted,"YES",LinDate,"&lt;="&amp;$D$2,LinID,"&lt;&gt;"&amp;$B$2))</f>
        <v>0</v>
      </c>
      <c r="D684" s="84"/>
      <c r="E684" s="32" t="str">
        <f t="shared" si="20"/>
        <v/>
      </c>
      <c r="F684" s="33">
        <f>IF($B684="","",Items!$I683)</f>
        <v>16.305</v>
      </c>
      <c r="G684" s="33" t="str">
        <f t="shared" si="21"/>
        <v/>
      </c>
      <c r="H684" s="85"/>
    </row>
    <row r="685" spans="1:8" hidden="1" x14ac:dyDescent="0.25">
      <c r="A685" s="28" t="str">
        <f>IF(Items!$B684="","",Items!$A684)</f>
        <v>6001087361309</v>
      </c>
      <c r="B685" s="28" t="str">
        <f>IF(Items!$B684="","",Items!$B684)</f>
        <v>Lux  Velvet Touch 175g</v>
      </c>
      <c r="C685" s="32">
        <f>IF($B685="","",Items!$G684+SUMIFS(PurQty,PurItem,$B685,PurDate,"&lt;="&amp;$D$2)-SUMIFS(SalQty,SalItem,$B685,SalDate,"&lt;="&amp;$D$2)-SUMIFS(WoQty,WoItem,$B685,WoDate,"&lt;="&amp;$D$2)+SUMIFS(AdjQty,AdjItem,$B685,AdjDate,"&lt;="&amp;$D$2)+SUMIFS(LinVarQty,LinItem,$B685,LinPosted,"YES",LinDate,"&lt;="&amp;$D$2,LinID,"&lt;&gt;"&amp;$B$2))</f>
        <v>0</v>
      </c>
      <c r="D685" s="84"/>
      <c r="E685" s="32" t="str">
        <f t="shared" si="20"/>
        <v/>
      </c>
      <c r="F685" s="33">
        <f>IF($B685="","",Items!$I684)</f>
        <v>13.0425</v>
      </c>
      <c r="G685" s="33" t="str">
        <f t="shared" si="21"/>
        <v/>
      </c>
      <c r="H685" s="85"/>
    </row>
    <row r="686" spans="1:8" hidden="1" x14ac:dyDescent="0.25">
      <c r="A686" s="28" t="str">
        <f>IF(Items!$B685="","",Items!$A685)</f>
        <v>6001087376129</v>
      </c>
      <c r="B686" s="28" t="str">
        <f>IF(Items!$B685="","",Items!$B685)</f>
        <v>Lux Even Tone 175g</v>
      </c>
      <c r="C686" s="32">
        <f>IF($B686="","",Items!$G685+SUMIFS(PurQty,PurItem,$B686,PurDate,"&lt;="&amp;$D$2)-SUMIFS(SalQty,SalItem,$B686,SalDate,"&lt;="&amp;$D$2)-SUMIFS(WoQty,WoItem,$B686,WoDate,"&lt;="&amp;$D$2)+SUMIFS(AdjQty,AdjItem,$B686,AdjDate,"&lt;="&amp;$D$2)+SUMIFS(LinVarQty,LinItem,$B686,LinPosted,"YES",LinDate,"&lt;="&amp;$D$2,LinID,"&lt;&gt;"&amp;$B$2))</f>
        <v>13</v>
      </c>
      <c r="D686" s="84"/>
      <c r="E686" s="32" t="str">
        <f t="shared" si="20"/>
        <v/>
      </c>
      <c r="F686" s="33">
        <f>IF($B686="","",Items!$I685)</f>
        <v>13.0425</v>
      </c>
      <c r="G686" s="33" t="str">
        <f t="shared" si="21"/>
        <v/>
      </c>
      <c r="H686" s="85"/>
    </row>
    <row r="687" spans="1:8" hidden="1" x14ac:dyDescent="0.25">
      <c r="A687" s="28" t="str">
        <f>IF(Items!$B686="","",Items!$A686)</f>
        <v>6001087361323</v>
      </c>
      <c r="B687" s="28" t="str">
        <f>IF(Items!$B686="","",Items!$B686)</f>
        <v>Lux Shake Me Upp 175g</v>
      </c>
      <c r="C687" s="32">
        <f>IF($B687="","",Items!$G686+SUMIFS(PurQty,PurItem,$B687,PurDate,"&lt;="&amp;$D$2)-SUMIFS(SalQty,SalItem,$B687,SalDate,"&lt;="&amp;$D$2)-SUMIFS(WoQty,WoItem,$B687,WoDate,"&lt;="&amp;$D$2)+SUMIFS(AdjQty,AdjItem,$B687,AdjDate,"&lt;="&amp;$D$2)+SUMIFS(LinVarQty,LinItem,$B687,LinPosted,"YES",LinDate,"&lt;="&amp;$D$2,LinID,"&lt;&gt;"&amp;$B$2))</f>
        <v>10</v>
      </c>
      <c r="D687" s="84"/>
      <c r="E687" s="32" t="str">
        <f t="shared" si="20"/>
        <v/>
      </c>
      <c r="F687" s="33">
        <f>IF($B687="","",Items!$I686)</f>
        <v>13.0425</v>
      </c>
      <c r="G687" s="33" t="str">
        <f t="shared" si="21"/>
        <v/>
      </c>
      <c r="H687" s="85"/>
    </row>
    <row r="688" spans="1:8" hidden="1" x14ac:dyDescent="0.25">
      <c r="A688" s="28" t="str">
        <f>IF(Items!$B687="","",Items!$A687)</f>
        <v>6001087361347</v>
      </c>
      <c r="B688" s="28" t="str">
        <f>IF(Items!$B687="","",Items!$B687)</f>
        <v>Lux Soap S Twilight 175g</v>
      </c>
      <c r="C688" s="32">
        <f>IF($B688="","",Items!$G687+SUMIFS(PurQty,PurItem,$B688,PurDate,"&lt;="&amp;$D$2)-SUMIFS(SalQty,SalItem,$B688,SalDate,"&lt;="&amp;$D$2)-SUMIFS(WoQty,WoItem,$B688,WoDate,"&lt;="&amp;$D$2)+SUMIFS(AdjQty,AdjItem,$B688,AdjDate,"&lt;="&amp;$D$2)+SUMIFS(LinVarQty,LinItem,$B688,LinPosted,"YES",LinDate,"&lt;="&amp;$D$2,LinID,"&lt;&gt;"&amp;$B$2))</f>
        <v>0</v>
      </c>
      <c r="D688" s="84"/>
      <c r="E688" s="32" t="str">
        <f t="shared" si="20"/>
        <v/>
      </c>
      <c r="F688" s="33">
        <f>IF($B688="","",Items!$I687)</f>
        <v>13.0425</v>
      </c>
      <c r="G688" s="33" t="str">
        <f t="shared" si="21"/>
        <v/>
      </c>
      <c r="H688" s="85"/>
    </row>
    <row r="689" spans="1:8" hidden="1" x14ac:dyDescent="0.25">
      <c r="A689" s="28" t="str">
        <f>IF(Items!$B688="","",Items!$A688)</f>
        <v>6001087361354</v>
      </c>
      <c r="B689" s="28" t="str">
        <f>IF(Items!$B688="","",Items!$B688)</f>
        <v>Lux Soap Scarlet Blossom 175g</v>
      </c>
      <c r="C689" s="32">
        <f>IF($B689="","",Items!$G688+SUMIFS(PurQty,PurItem,$B689,PurDate,"&lt;="&amp;$D$2)-SUMIFS(SalQty,SalItem,$B689,SalDate,"&lt;="&amp;$D$2)-SUMIFS(WoQty,WoItem,$B689,WoDate,"&lt;="&amp;$D$2)+SUMIFS(AdjQty,AdjItem,$B689,AdjDate,"&lt;="&amp;$D$2)+SUMIFS(LinVarQty,LinItem,$B689,LinPosted,"YES",LinDate,"&lt;="&amp;$D$2,LinID,"&lt;&gt;"&amp;$B$2))</f>
        <v>0</v>
      </c>
      <c r="D689" s="84"/>
      <c r="E689" s="32" t="str">
        <f t="shared" si="20"/>
        <v/>
      </c>
      <c r="F689" s="33">
        <f>IF($B689="","",Items!$I688)</f>
        <v>13.0425</v>
      </c>
      <c r="G689" s="33" t="str">
        <f t="shared" si="21"/>
        <v/>
      </c>
      <c r="H689" s="85"/>
    </row>
    <row r="690" spans="1:8" hidden="1" x14ac:dyDescent="0.25">
      <c r="A690" s="28" t="str">
        <f>IF(Items!$B689="","",Items!$A689)</f>
        <v>6001087361286</v>
      </c>
      <c r="B690" s="28" t="str">
        <f>IF(Items!$B689="","",Items!$B689)</f>
        <v>Lux Soap Soft Caress 175g</v>
      </c>
      <c r="C690" s="32">
        <f>IF($B690="","",Items!$G689+SUMIFS(PurQty,PurItem,$B690,PurDate,"&lt;="&amp;$D$2)-SUMIFS(SalQty,SalItem,$B690,SalDate,"&lt;="&amp;$D$2)-SUMIFS(WoQty,WoItem,$B690,WoDate,"&lt;="&amp;$D$2)+SUMIFS(AdjQty,AdjItem,$B690,AdjDate,"&lt;="&amp;$D$2)+SUMIFS(LinVarQty,LinItem,$B690,LinPosted,"YES",LinDate,"&lt;="&amp;$D$2,LinID,"&lt;&gt;"&amp;$B$2))</f>
        <v>0</v>
      </c>
      <c r="D690" s="84"/>
      <c r="E690" s="32" t="str">
        <f t="shared" si="20"/>
        <v/>
      </c>
      <c r="F690" s="33">
        <f>IF($B690="","",Items!$I689)</f>
        <v>13.0425</v>
      </c>
      <c r="G690" s="33" t="str">
        <f t="shared" si="21"/>
        <v/>
      </c>
      <c r="H690" s="85"/>
    </row>
    <row r="691" spans="1:8" hidden="1" x14ac:dyDescent="0.25">
      <c r="A691" s="28" t="str">
        <f>IF(Items!$B690="","",Items!$A690)</f>
        <v>6001087361293</v>
      </c>
      <c r="B691" s="28" t="str">
        <f>IF(Items!$B690="","",Items!$B690)</f>
        <v>Lux Soap Soft Touch 175g</v>
      </c>
      <c r="C691" s="32">
        <f>IF($B691="","",Items!$G690+SUMIFS(PurQty,PurItem,$B691,PurDate,"&lt;="&amp;$D$2)-SUMIFS(SalQty,SalItem,$B691,SalDate,"&lt;="&amp;$D$2)-SUMIFS(WoQty,WoItem,$B691,WoDate,"&lt;="&amp;$D$2)+SUMIFS(AdjQty,AdjItem,$B691,AdjDate,"&lt;="&amp;$D$2)+SUMIFS(LinVarQty,LinItem,$B691,LinPosted,"YES",LinDate,"&lt;="&amp;$D$2,LinID,"&lt;&gt;"&amp;$B$2))</f>
        <v>0</v>
      </c>
      <c r="D691" s="84"/>
      <c r="E691" s="32" t="str">
        <f t="shared" si="20"/>
        <v/>
      </c>
      <c r="F691" s="33">
        <f>IF($B691="","",Items!$I690)</f>
        <v>13.0425</v>
      </c>
      <c r="G691" s="33" t="str">
        <f t="shared" si="21"/>
        <v/>
      </c>
      <c r="H691" s="85"/>
    </row>
    <row r="692" spans="1:8" hidden="1" x14ac:dyDescent="0.25">
      <c r="A692" s="28" t="str">
        <f>IF(Items!$B691="","",Items!$A691)</f>
        <v>6001087361316</v>
      </c>
      <c r="B692" s="28" t="str">
        <f>IF(Items!$B691="","",Items!$B691)</f>
        <v>Lux Soap Wake Me Up 175g</v>
      </c>
      <c r="C692" s="32">
        <f>IF($B692="","",Items!$G691+SUMIFS(PurQty,PurItem,$B692,PurDate,"&lt;="&amp;$D$2)-SUMIFS(SalQty,SalItem,$B692,SalDate,"&lt;="&amp;$D$2)-SUMIFS(WoQty,WoItem,$B692,WoDate,"&lt;="&amp;$D$2)+SUMIFS(AdjQty,AdjItem,$B692,AdjDate,"&lt;="&amp;$D$2)+SUMIFS(LinVarQty,LinItem,$B692,LinPosted,"YES",LinDate,"&lt;="&amp;$D$2,LinID,"&lt;&gt;"&amp;$B$2))</f>
        <v>9</v>
      </c>
      <c r="D692" s="84"/>
      <c r="E692" s="32" t="str">
        <f t="shared" si="20"/>
        <v/>
      </c>
      <c r="F692" s="33">
        <f>IF($B692="","",Items!$I691)</f>
        <v>13.0425</v>
      </c>
      <c r="G692" s="33" t="str">
        <f t="shared" si="21"/>
        <v/>
      </c>
      <c r="H692" s="85"/>
    </row>
    <row r="693" spans="1:8" hidden="1" x14ac:dyDescent="0.25">
      <c r="A693" s="28" t="str">
        <f>IF(Items!$B692="","",Items!$A692)</f>
        <v>6001087008587</v>
      </c>
      <c r="B693" s="28" t="str">
        <f>IF(Items!$B692="","",Items!$B692)</f>
        <v>Lux Soft Caress 100g</v>
      </c>
      <c r="C693" s="32">
        <f>IF($B693="","",Items!$G692+SUMIFS(PurQty,PurItem,$B693,PurDate,"&lt;="&amp;$D$2)-SUMIFS(SalQty,SalItem,$B693,SalDate,"&lt;="&amp;$D$2)-SUMIFS(WoQty,WoItem,$B693,WoDate,"&lt;="&amp;$D$2)+SUMIFS(AdjQty,AdjItem,$B693,AdjDate,"&lt;="&amp;$D$2)+SUMIFS(LinVarQty,LinItem,$B693,LinPosted,"YES",LinDate,"&lt;="&amp;$D$2,LinID,"&lt;&gt;"&amp;$B$2))</f>
        <v>0</v>
      </c>
      <c r="D693" s="84"/>
      <c r="E693" s="32" t="str">
        <f t="shared" si="20"/>
        <v/>
      </c>
      <c r="F693" s="33">
        <f>IF($B693="","",Items!$I692)</f>
        <v>9.8249999999999993</v>
      </c>
      <c r="G693" s="33" t="str">
        <f t="shared" si="21"/>
        <v/>
      </c>
      <c r="H693" s="85"/>
    </row>
    <row r="694" spans="1:8" hidden="1" x14ac:dyDescent="0.25">
      <c r="A694" s="28" t="str">
        <f>IF(Items!$B693="","",Items!$A693)</f>
        <v>6001087365802</v>
      </c>
      <c r="B694" s="28" t="str">
        <f>IF(Items!$B693="","",Items!$B693)</f>
        <v>Lux T Whisper</v>
      </c>
      <c r="C694" s="32">
        <f>IF($B694="","",Items!$G693+SUMIFS(PurQty,PurItem,$B694,PurDate,"&lt;="&amp;$D$2)-SUMIFS(SalQty,SalItem,$B694,SalDate,"&lt;="&amp;$D$2)-SUMIFS(WoQty,WoItem,$B694,WoDate,"&lt;="&amp;$D$2)+SUMIFS(AdjQty,AdjItem,$B694,AdjDate,"&lt;="&amp;$D$2)+SUMIFS(LinVarQty,LinItem,$B694,LinPosted,"YES",LinDate,"&lt;="&amp;$D$2,LinID,"&lt;&gt;"&amp;$B$2))</f>
        <v>0</v>
      </c>
      <c r="D694" s="84"/>
      <c r="E694" s="32" t="str">
        <f t="shared" si="20"/>
        <v/>
      </c>
      <c r="F694" s="33">
        <f>IF($B694="","",Items!$I693)</f>
        <v>13.0425</v>
      </c>
      <c r="G694" s="33" t="str">
        <f t="shared" si="21"/>
        <v/>
      </c>
      <c r="H694" s="85"/>
    </row>
    <row r="695" spans="1:8" hidden="1" x14ac:dyDescent="0.25">
      <c r="A695" s="28" t="str">
        <f>IF(Items!$B694="","",Items!$A694)</f>
        <v>6004842006880</v>
      </c>
      <c r="B695" s="28" t="str">
        <f>IF(Items!$B694="","",Items!$B694)</f>
        <v>Lyons Peanut 1L</v>
      </c>
      <c r="C695" s="32">
        <f>IF($B695="","",Items!$G694+SUMIFS(PurQty,PurItem,$B695,PurDate,"&lt;="&amp;$D$2)-SUMIFS(SalQty,SalItem,$B695,SalDate,"&lt;="&amp;$D$2)-SUMIFS(WoQty,WoItem,$B695,WoDate,"&lt;="&amp;$D$2)+SUMIFS(AdjQty,AdjItem,$B695,AdjDate,"&lt;="&amp;$D$2)+SUMIFS(LinVarQty,LinItem,$B695,LinPosted,"YES",LinDate,"&lt;="&amp;$D$2,LinID,"&lt;&gt;"&amp;$B$2))</f>
        <v>0</v>
      </c>
      <c r="D695" s="84"/>
      <c r="E695" s="32" t="str">
        <f t="shared" si="20"/>
        <v/>
      </c>
      <c r="F695" s="33">
        <f>IF($B695="","",Items!$I694)</f>
        <v>78.262500000000003</v>
      </c>
      <c r="G695" s="33" t="str">
        <f t="shared" si="21"/>
        <v/>
      </c>
      <c r="H695" s="85"/>
    </row>
    <row r="696" spans="1:8" hidden="1" x14ac:dyDescent="0.25">
      <c r="A696" s="28" t="str">
        <f>IF(Items!$B695="","",Items!$A695)</f>
        <v>6004842001526</v>
      </c>
      <c r="B696" s="28" t="str">
        <f>IF(Items!$B695="","",Items!$B695)</f>
        <v>Lyons Quickbrew Teabags Box 100s</v>
      </c>
      <c r="C696" s="32">
        <f>IF($B696="","",Items!$G695+SUMIFS(PurQty,PurItem,$B696,PurDate,"&lt;="&amp;$D$2)-SUMIFS(SalQty,SalItem,$B696,SalDate,"&lt;="&amp;$D$2)-SUMIFS(WoQty,WoItem,$B696,WoDate,"&lt;="&amp;$D$2)+SUMIFS(AdjQty,AdjItem,$B696,AdjDate,"&lt;="&amp;$D$2)+SUMIFS(LinVarQty,LinItem,$B696,LinPosted,"YES",LinDate,"&lt;="&amp;$D$2,LinID,"&lt;&gt;"&amp;$B$2))</f>
        <v>0</v>
      </c>
      <c r="D696" s="84"/>
      <c r="E696" s="32" t="str">
        <f t="shared" si="20"/>
        <v/>
      </c>
      <c r="F696" s="33">
        <f>IF($B696="","",Items!$I695)</f>
        <v>32.752499999999998</v>
      </c>
      <c r="G696" s="33" t="str">
        <f t="shared" si="21"/>
        <v/>
      </c>
      <c r="H696" s="85"/>
    </row>
    <row r="697" spans="1:8" hidden="1" x14ac:dyDescent="0.25">
      <c r="A697" s="28" t="str">
        <f>IF(Items!$B696="","",Items!$A696)</f>
        <v>6008165292807</v>
      </c>
      <c r="B697" s="28" t="str">
        <f>IF(Items!$B696="","",Items!$B696)</f>
        <v>Madison 10s</v>
      </c>
      <c r="C697" s="32">
        <f>IF($B697="","",Items!$G696+SUMIFS(PurQty,PurItem,$B697,PurDate,"&lt;="&amp;$D$2)-SUMIFS(SalQty,SalItem,$B697,SalDate,"&lt;="&amp;$D$2)-SUMIFS(WoQty,WoItem,$B697,WoDate,"&lt;="&amp;$D$2)+SUMIFS(AdjQty,AdjItem,$B697,AdjDate,"&lt;="&amp;$D$2)+SUMIFS(LinVarQty,LinItem,$B697,LinPosted,"YES",LinDate,"&lt;="&amp;$D$2,LinID,"&lt;&gt;"&amp;$B$2))</f>
        <v>0</v>
      </c>
      <c r="D697" s="84"/>
      <c r="E697" s="32" t="str">
        <f t="shared" si="20"/>
        <v/>
      </c>
      <c r="F697" s="33">
        <f>IF($B697="","",Items!$I696)</f>
        <v>9.8249999999999993</v>
      </c>
      <c r="G697" s="33" t="str">
        <f t="shared" si="21"/>
        <v/>
      </c>
      <c r="H697" s="85"/>
    </row>
    <row r="698" spans="1:8" hidden="1" x14ac:dyDescent="0.25">
      <c r="A698" s="28" t="str">
        <f>IF(Items!$B697="","",Items!$A697)</f>
        <v>6001934000016</v>
      </c>
      <c r="B698" s="28" t="str">
        <f>IF(Items!$B697="","",Items!$B697)</f>
        <v>Madison 20s</v>
      </c>
      <c r="C698" s="32">
        <f>IF($B698="","",Items!$G697+SUMIFS(PurQty,PurItem,$B698,PurDate,"&lt;="&amp;$D$2)-SUMIFS(SalQty,SalItem,$B698,SalDate,"&lt;="&amp;$D$2)-SUMIFS(WoQty,WoItem,$B698,WoDate,"&lt;="&amp;$D$2)+SUMIFS(AdjQty,AdjItem,$B698,AdjDate,"&lt;="&amp;$D$2)+SUMIFS(LinVarQty,LinItem,$B698,LinPosted,"YES",LinDate,"&lt;="&amp;$D$2,LinID,"&lt;&gt;"&amp;$B$2))</f>
        <v>0</v>
      </c>
      <c r="D698" s="84"/>
      <c r="E698" s="32" t="str">
        <f t="shared" si="20"/>
        <v/>
      </c>
      <c r="F698" s="33">
        <f>IF($B698="","",Items!$I697)</f>
        <v>19.567499999999999</v>
      </c>
      <c r="G698" s="33" t="str">
        <f t="shared" si="21"/>
        <v/>
      </c>
      <c r="H698" s="85"/>
    </row>
    <row r="699" spans="1:8" hidden="1" x14ac:dyDescent="0.25">
      <c r="A699" s="28" t="str">
        <f>IF(Items!$B698="","",Items!$A698)</f>
        <v>6007497051748</v>
      </c>
      <c r="B699" s="28" t="str">
        <f>IF(Items!$B698="","",Items!$B698)</f>
        <v>Madras Hot 50g</v>
      </c>
      <c r="C699" s="32">
        <f>IF($B699="","",Items!$G698+SUMIFS(PurQty,PurItem,$B699,PurDate,"&lt;="&amp;$D$2)-SUMIFS(SalQty,SalItem,$B699,SalDate,"&lt;="&amp;$D$2)-SUMIFS(WoQty,WoItem,$B699,WoDate,"&lt;="&amp;$D$2)+SUMIFS(AdjQty,AdjItem,$B699,AdjDate,"&lt;="&amp;$D$2)+SUMIFS(LinVarQty,LinItem,$B699,LinPosted,"YES",LinDate,"&lt;="&amp;$D$2,LinID,"&lt;&gt;"&amp;$B$2))</f>
        <v>0</v>
      </c>
      <c r="D699" s="84"/>
      <c r="E699" s="32" t="str">
        <f t="shared" si="20"/>
        <v/>
      </c>
      <c r="F699" s="33">
        <f>IF($B699="","",Items!$I698)</f>
        <v>13.0425</v>
      </c>
      <c r="G699" s="33" t="str">
        <f t="shared" si="21"/>
        <v/>
      </c>
      <c r="H699" s="85"/>
    </row>
    <row r="700" spans="1:8" hidden="1" x14ac:dyDescent="0.25">
      <c r="A700" s="28" t="str">
        <f>IF(Items!$B699="","",Items!$A699)</f>
        <v>6003989003028</v>
      </c>
      <c r="B700" s="28" t="str">
        <f>IF(Items!$B699="","",Items!$B699)</f>
        <v>Mageu Cream Flavur 500ml</v>
      </c>
      <c r="C700" s="32">
        <f>IF($B700="","",Items!$G699+SUMIFS(PurQty,PurItem,$B700,PurDate,"&lt;="&amp;$D$2)-SUMIFS(SalQty,SalItem,$B700,SalDate,"&lt;="&amp;$D$2)-SUMIFS(WoQty,WoItem,$B700,WoDate,"&lt;="&amp;$D$2)+SUMIFS(AdjQty,AdjItem,$B700,AdjDate,"&lt;="&amp;$D$2)+SUMIFS(LinVarQty,LinItem,$B700,LinPosted,"YES",LinDate,"&lt;="&amp;$D$2,LinID,"&lt;&gt;"&amp;$B$2))</f>
        <v>0</v>
      </c>
      <c r="D700" s="84"/>
      <c r="E700" s="32" t="str">
        <f t="shared" si="20"/>
        <v/>
      </c>
      <c r="F700" s="33">
        <f>IF($B700="","",Items!$I699)</f>
        <v>13.0425</v>
      </c>
      <c r="G700" s="33" t="str">
        <f t="shared" si="21"/>
        <v/>
      </c>
      <c r="H700" s="85"/>
    </row>
    <row r="701" spans="1:8" hidden="1" x14ac:dyDescent="0.25">
      <c r="A701" s="28" t="str">
        <f>IF(Items!$B700="","",Items!$A700)</f>
        <v>6009188007393</v>
      </c>
      <c r="B701" s="28" t="str">
        <f>IF(Items!$B700="","",Items!$B700)</f>
        <v>MAGGI NOODLES BEEF</v>
      </c>
      <c r="C701" s="32">
        <f>IF($B701="","",Items!$G700+SUMIFS(PurQty,PurItem,$B701,PurDate,"&lt;="&amp;$D$2)-SUMIFS(SalQty,SalItem,$B701,SalDate,"&lt;="&amp;$D$2)-SUMIFS(WoQty,WoItem,$B701,WoDate,"&lt;="&amp;$D$2)+SUMIFS(AdjQty,AdjItem,$B701,AdjDate,"&lt;="&amp;$D$2)+SUMIFS(LinVarQty,LinItem,$B701,LinPosted,"YES",LinDate,"&lt;="&amp;$D$2,LinID,"&lt;&gt;"&amp;$B$2))</f>
        <v>0</v>
      </c>
      <c r="D701" s="84"/>
      <c r="E701" s="32" t="str">
        <f t="shared" si="20"/>
        <v/>
      </c>
      <c r="F701" s="33">
        <f>IF($B701="","",Items!$I700)</f>
        <v>7.8224999999999998</v>
      </c>
      <c r="G701" s="33" t="str">
        <f t="shared" si="21"/>
        <v/>
      </c>
      <c r="H701" s="85"/>
    </row>
    <row r="702" spans="1:8" hidden="1" x14ac:dyDescent="0.25">
      <c r="A702" s="28" t="str">
        <f>IF(Items!$B701="","",Items!$A701)</f>
        <v>6001068587209</v>
      </c>
      <c r="B702" s="28" t="str">
        <f>IF(Items!$B701="","",Items!$B701)</f>
        <v>Maggi Noodles Beef 75g</v>
      </c>
      <c r="C702" s="32">
        <f>IF($B702="","",Items!$G701+SUMIFS(PurQty,PurItem,$B702,PurDate,"&lt;="&amp;$D$2)-SUMIFS(SalQty,SalItem,$B702,SalDate,"&lt;="&amp;$D$2)-SUMIFS(WoQty,WoItem,$B702,WoDate,"&lt;="&amp;$D$2)+SUMIFS(AdjQty,AdjItem,$B702,AdjDate,"&lt;="&amp;$D$2)+SUMIFS(LinVarQty,LinItem,$B702,LinPosted,"YES",LinDate,"&lt;="&amp;$D$2,LinID,"&lt;&gt;"&amp;$B$2))</f>
        <v>0</v>
      </c>
      <c r="D702" s="84"/>
      <c r="E702" s="32" t="str">
        <f t="shared" si="20"/>
        <v/>
      </c>
      <c r="F702" s="33">
        <f>IF($B702="","",Items!$I701)</f>
        <v>6.5250000000000004</v>
      </c>
      <c r="G702" s="33" t="str">
        <f t="shared" si="21"/>
        <v/>
      </c>
      <c r="H702" s="85"/>
    </row>
    <row r="703" spans="1:8" hidden="1" x14ac:dyDescent="0.25">
      <c r="A703" s="28" t="str">
        <f>IF(Items!$B702="","",Items!$A702)</f>
        <v>6009188007386</v>
      </c>
      <c r="B703" s="28" t="str">
        <f>IF(Items!$B702="","",Items!$B702)</f>
        <v>MAGGI NOODLES D/CURRY</v>
      </c>
      <c r="C703" s="32">
        <f>IF($B703="","",Items!$G702+SUMIFS(PurQty,PurItem,$B703,PurDate,"&lt;="&amp;$D$2)-SUMIFS(SalQty,SalItem,$B703,SalDate,"&lt;="&amp;$D$2)-SUMIFS(WoQty,WoItem,$B703,WoDate,"&lt;="&amp;$D$2)+SUMIFS(AdjQty,AdjItem,$B703,AdjDate,"&lt;="&amp;$D$2)+SUMIFS(LinVarQty,LinItem,$B703,LinPosted,"YES",LinDate,"&lt;="&amp;$D$2,LinID,"&lt;&gt;"&amp;$B$2))</f>
        <v>0</v>
      </c>
      <c r="D703" s="84"/>
      <c r="E703" s="32" t="str">
        <f t="shared" si="20"/>
        <v/>
      </c>
      <c r="F703" s="33">
        <f>IF($B703="","",Items!$I702)</f>
        <v>7.8224999999999998</v>
      </c>
      <c r="G703" s="33" t="str">
        <f t="shared" si="21"/>
        <v/>
      </c>
      <c r="H703" s="85"/>
    </row>
    <row r="704" spans="1:8" hidden="1" x14ac:dyDescent="0.25">
      <c r="A704" s="28" t="str">
        <f>IF(Items!$B703="","",Items!$A703)</f>
        <v>6001068660902</v>
      </c>
      <c r="B704" s="28" t="str">
        <f>IF(Items!$B703="","",Items!$B703)</f>
        <v>MAGGI NOODLES Durban Curry</v>
      </c>
      <c r="C704" s="32">
        <f>IF($B704="","",Items!$G703+SUMIFS(PurQty,PurItem,$B704,PurDate,"&lt;="&amp;$D$2)-SUMIFS(SalQty,SalItem,$B704,SalDate,"&lt;="&amp;$D$2)-SUMIFS(WoQty,WoItem,$B704,WoDate,"&lt;="&amp;$D$2)+SUMIFS(AdjQty,AdjItem,$B704,AdjDate,"&lt;="&amp;$D$2)+SUMIFS(LinVarQty,LinItem,$B704,LinPosted,"YES",LinDate,"&lt;="&amp;$D$2,LinID,"&lt;&gt;"&amp;$B$2))</f>
        <v>0</v>
      </c>
      <c r="D704" s="84"/>
      <c r="E704" s="32" t="str">
        <f t="shared" si="20"/>
        <v/>
      </c>
      <c r="F704" s="33">
        <f>IF($B704="","",Items!$I703)</f>
        <v>7.8224999999999998</v>
      </c>
      <c r="G704" s="33" t="str">
        <f t="shared" si="21"/>
        <v/>
      </c>
      <c r="H704" s="85"/>
    </row>
    <row r="705" spans="1:8" hidden="1" x14ac:dyDescent="0.25">
      <c r="A705" s="28" t="str">
        <f>IF(Items!$B704="","",Items!$A704)</f>
        <v>6019609697188</v>
      </c>
      <c r="B705" s="28" t="str">
        <f>IF(Items!$B704="","",Items!$B704)</f>
        <v>Magogos Peanut 350ml</v>
      </c>
      <c r="C705" s="32">
        <f>IF($B705="","",Items!$G704+SUMIFS(PurQty,PurItem,$B705,PurDate,"&lt;="&amp;$D$2)-SUMIFS(SalQty,SalItem,$B705,SalDate,"&lt;="&amp;$D$2)-SUMIFS(WoQty,WoItem,$B705,WoDate,"&lt;="&amp;$D$2)+SUMIFS(AdjQty,AdjItem,$B705,AdjDate,"&lt;="&amp;$D$2)+SUMIFS(LinVarQty,LinItem,$B705,LinPosted,"YES",LinDate,"&lt;="&amp;$D$2,LinID,"&lt;&gt;"&amp;$B$2))</f>
        <v>0</v>
      </c>
      <c r="D705" s="84"/>
      <c r="E705" s="32" t="str">
        <f t="shared" si="20"/>
        <v/>
      </c>
      <c r="F705" s="33">
        <f>IF($B705="","",Items!$I704)</f>
        <v>19.567499999999999</v>
      </c>
      <c r="G705" s="33" t="str">
        <f t="shared" si="21"/>
        <v/>
      </c>
      <c r="H705" s="85"/>
    </row>
    <row r="706" spans="1:8" hidden="1" x14ac:dyDescent="0.25">
      <c r="A706" s="28" t="str">
        <f>IF(Items!$B705="","",Items!$A705)</f>
        <v>6007421002914</v>
      </c>
      <c r="B706" s="28" t="str">
        <f>IF(Items!$B705="","",Items!$B705)</f>
        <v>Mahatma White Rice 2kg</v>
      </c>
      <c r="C706" s="32">
        <f>IF($B706="","",Items!$G705+SUMIFS(PurQty,PurItem,$B706,PurDate,"&lt;="&amp;$D$2)-SUMIFS(SalQty,SalItem,$B706,SalDate,"&lt;="&amp;$D$2)-SUMIFS(WoQty,WoItem,$B706,WoDate,"&lt;="&amp;$D$2)+SUMIFS(AdjQty,AdjItem,$B706,AdjDate,"&lt;="&amp;$D$2)+SUMIFS(LinVarQty,LinItem,$B706,LinPosted,"YES",LinDate,"&lt;="&amp;$D$2,LinID,"&lt;&gt;"&amp;$B$2))</f>
        <v>0</v>
      </c>
      <c r="D706" s="84"/>
      <c r="E706" s="32" t="str">
        <f t="shared" si="20"/>
        <v/>
      </c>
      <c r="F706" s="33">
        <f>IF($B706="","",Items!$I705)</f>
        <v>32.752499999999998</v>
      </c>
      <c r="G706" s="33" t="str">
        <f t="shared" si="21"/>
        <v/>
      </c>
      <c r="H706" s="85"/>
    </row>
    <row r="707" spans="1:8" hidden="1" x14ac:dyDescent="0.25">
      <c r="A707" s="28" t="str">
        <f>IF(Items!$B706="","",Items!$A706)</f>
        <v>6009711325802</v>
      </c>
      <c r="B707" s="28" t="str">
        <f>IF(Items!$B706="","",Items!$B706)</f>
        <v>Maheu Amasipsip Vanilla Custard 500mls</v>
      </c>
      <c r="C707" s="32">
        <f>IF($B707="","",Items!$G706+SUMIFS(PurQty,PurItem,$B707,PurDate,"&lt;="&amp;$D$2)-SUMIFS(SalQty,SalItem,$B707,SalDate,"&lt;="&amp;$D$2)-SUMIFS(WoQty,WoItem,$B707,WoDate,"&lt;="&amp;$D$2)+SUMIFS(AdjQty,AdjItem,$B707,AdjDate,"&lt;="&amp;$D$2)+SUMIFS(LinVarQty,LinItem,$B707,LinPosted,"YES",LinDate,"&lt;="&amp;$D$2,LinID,"&lt;&gt;"&amp;$B$2))</f>
        <v>0</v>
      </c>
      <c r="D707" s="84"/>
      <c r="E707" s="32" t="str">
        <f t="shared" si="20"/>
        <v/>
      </c>
      <c r="F707" s="33">
        <f>IF($B707="","",Items!$I706)</f>
        <v>9.7799999999999994</v>
      </c>
      <c r="G707" s="33" t="str">
        <f t="shared" si="21"/>
        <v/>
      </c>
      <c r="H707" s="85"/>
    </row>
    <row r="708" spans="1:8" hidden="1" x14ac:dyDescent="0.25">
      <c r="A708" s="28" t="str">
        <f>IF(Items!$B707="","",Items!$A707)</f>
        <v>6322417351310</v>
      </c>
      <c r="B708" s="28" t="str">
        <f>IF(Items!$B707="","",Items!$B707)</f>
        <v>Mamalo Peanut Butter 375ml</v>
      </c>
      <c r="C708" s="32">
        <f>IF($B708="","",Items!$G707+SUMIFS(PurQty,PurItem,$B708,PurDate,"&lt;="&amp;$D$2)-SUMIFS(SalQty,SalItem,$B708,SalDate,"&lt;="&amp;$D$2)-SUMIFS(WoQty,WoItem,$B708,WoDate,"&lt;="&amp;$D$2)+SUMIFS(AdjQty,AdjItem,$B708,AdjDate,"&lt;="&amp;$D$2)+SUMIFS(LinVarQty,LinItem,$B708,LinPosted,"YES",LinDate,"&lt;="&amp;$D$2,LinID,"&lt;&gt;"&amp;$B$2))</f>
        <v>0</v>
      </c>
      <c r="D708" s="84"/>
      <c r="E708" s="32" t="str">
        <f t="shared" si="20"/>
        <v/>
      </c>
      <c r="F708" s="33">
        <f>IF($B708="","",Items!$I707)</f>
        <v>16.237500000000001</v>
      </c>
      <c r="G708" s="33" t="str">
        <f t="shared" si="21"/>
        <v/>
      </c>
      <c r="H708" s="85"/>
    </row>
    <row r="709" spans="1:8" hidden="1" x14ac:dyDescent="0.25">
      <c r="A709" s="28" t="str">
        <f>IF(Items!$B708="","",Items!$A708)</f>
        <v>6009691170010</v>
      </c>
      <c r="B709" s="28" t="str">
        <f>IF(Items!$B708="","",Items!$B708)</f>
        <v>Mamas Mixed Fruit Jam 500g</v>
      </c>
      <c r="C709" s="32">
        <f>IF($B709="","",Items!$G708+SUMIFS(PurQty,PurItem,$B709,PurDate,"&lt;="&amp;$D$2)-SUMIFS(SalQty,SalItem,$B709,SalDate,"&lt;="&amp;$D$2)-SUMIFS(WoQty,WoItem,$B709,WoDate,"&lt;="&amp;$D$2)+SUMIFS(AdjQty,AdjItem,$B709,AdjDate,"&lt;="&amp;$D$2)+SUMIFS(LinVarQty,LinItem,$B709,LinPosted,"YES",LinDate,"&lt;="&amp;$D$2,LinID,"&lt;&gt;"&amp;$B$2))</f>
        <v>0</v>
      </c>
      <c r="D709" s="84"/>
      <c r="E709" s="32" t="str">
        <f t="shared" si="20"/>
        <v/>
      </c>
      <c r="F709" s="33">
        <f>IF($B709="","",Items!$I708)</f>
        <v>19.567499999999999</v>
      </c>
      <c r="G709" s="33" t="str">
        <f t="shared" si="21"/>
        <v/>
      </c>
      <c r="H709" s="85"/>
    </row>
    <row r="710" spans="1:8" hidden="1" x14ac:dyDescent="0.25">
      <c r="A710" s="28" t="str">
        <f>IF(Items!$B709="","",Items!$A709)</f>
        <v>6009900522203</v>
      </c>
      <c r="B710" s="28" t="str">
        <f>IF(Items!$B709="","",Items!$B709)</f>
        <v>Mamas Peanut Butter 375ml</v>
      </c>
      <c r="C710" s="32">
        <f>IF($B710="","",Items!$G709+SUMIFS(PurQty,PurItem,$B710,PurDate,"&lt;="&amp;$D$2)-SUMIFS(SalQty,SalItem,$B710,SalDate,"&lt;="&amp;$D$2)-SUMIFS(WoQty,WoItem,$B710,WoDate,"&lt;="&amp;$D$2)+SUMIFS(AdjQty,AdjItem,$B710,AdjDate,"&lt;="&amp;$D$2)+SUMIFS(LinVarQty,LinItem,$B710,LinPosted,"YES",LinDate,"&lt;="&amp;$D$2,LinID,"&lt;&gt;"&amp;$B$2))</f>
        <v>0</v>
      </c>
      <c r="D710" s="84"/>
      <c r="E710" s="32" t="str">
        <f t="shared" ref="E710:E773" si="22">IF(OR($B710="",$D710=""),"",$D710-$C710)</f>
        <v/>
      </c>
      <c r="F710" s="33">
        <f>IF($B710="","",Items!$I709)</f>
        <v>16.305</v>
      </c>
      <c r="G710" s="33" t="str">
        <f t="shared" ref="G710:G773" si="23">IF($E710="","",$E710*$F710)</f>
        <v/>
      </c>
      <c r="H710" s="85"/>
    </row>
    <row r="711" spans="1:8" hidden="1" x14ac:dyDescent="0.25">
      <c r="A711" s="28" t="str">
        <f>IF(Items!$B710="","",Items!$A710)</f>
        <v>6003989001437</v>
      </c>
      <c r="B711" s="28" t="str">
        <f>IF(Items!$B710="","",Items!$B710)</f>
        <v>Mangoe Apple 100%</v>
      </c>
      <c r="C711" s="32">
        <f>IF($B711="","",Items!$G710+SUMIFS(PurQty,PurItem,$B711,PurDate,"&lt;="&amp;$D$2)-SUMIFS(SalQty,SalItem,$B711,SalDate,"&lt;="&amp;$D$2)-SUMIFS(WoQty,WoItem,$B711,WoDate,"&lt;="&amp;$D$2)+SUMIFS(AdjQty,AdjItem,$B711,AdjDate,"&lt;="&amp;$D$2)+SUMIFS(LinVarQty,LinItem,$B711,LinPosted,"YES",LinDate,"&lt;="&amp;$D$2,LinID,"&lt;&gt;"&amp;$B$2))</f>
        <v>0</v>
      </c>
      <c r="D711" s="84"/>
      <c r="E711" s="32" t="str">
        <f t="shared" si="22"/>
        <v/>
      </c>
      <c r="F711" s="33">
        <f>IF($B711="","",Items!$I710)</f>
        <v>16.305</v>
      </c>
      <c r="G711" s="33" t="str">
        <f t="shared" si="23"/>
        <v/>
      </c>
      <c r="H711" s="85"/>
    </row>
    <row r="712" spans="1:8" hidden="1" x14ac:dyDescent="0.25">
      <c r="A712" s="28" t="str">
        <f>IF(Items!$B711="","",Items!$A711)</f>
        <v>6003989001390</v>
      </c>
      <c r="B712" s="28" t="str">
        <f>IF(Items!$B711="","",Items!$B711)</f>
        <v>Mangoe Fruit Coctail 100%</v>
      </c>
      <c r="C712" s="32">
        <f>IF($B712="","",Items!$G711+SUMIFS(PurQty,PurItem,$B712,PurDate,"&lt;="&amp;$D$2)-SUMIFS(SalQty,SalItem,$B712,SalDate,"&lt;="&amp;$D$2)-SUMIFS(WoQty,WoItem,$B712,WoDate,"&lt;="&amp;$D$2)+SUMIFS(AdjQty,AdjItem,$B712,AdjDate,"&lt;="&amp;$D$2)+SUMIFS(LinVarQty,LinItem,$B712,LinPosted,"YES",LinDate,"&lt;="&amp;$D$2,LinID,"&lt;&gt;"&amp;$B$2))</f>
        <v>0</v>
      </c>
      <c r="D712" s="84"/>
      <c r="E712" s="32" t="str">
        <f t="shared" si="22"/>
        <v/>
      </c>
      <c r="F712" s="33">
        <f>IF($B712="","",Items!$I711)</f>
        <v>16.305</v>
      </c>
      <c r="G712" s="33" t="str">
        <f t="shared" si="23"/>
        <v/>
      </c>
      <c r="H712" s="85"/>
    </row>
    <row r="713" spans="1:8" hidden="1" x14ac:dyDescent="0.25">
      <c r="A713" s="28" t="str">
        <f>IF(Items!$B712="","",Items!$A712)</f>
        <v>6003989001192</v>
      </c>
      <c r="B713" s="28" t="str">
        <f>IF(Items!$B712="","",Items!$B712)</f>
        <v>Mangoe Juice Blend 100%</v>
      </c>
      <c r="C713" s="32">
        <f>IF($B713="","",Items!$G712+SUMIFS(PurQty,PurItem,$B713,PurDate,"&lt;="&amp;$D$2)-SUMIFS(SalQty,SalItem,$B713,SalDate,"&lt;="&amp;$D$2)-SUMIFS(WoQty,WoItem,$B713,WoDate,"&lt;="&amp;$D$2)+SUMIFS(AdjQty,AdjItem,$B713,AdjDate,"&lt;="&amp;$D$2)+SUMIFS(LinVarQty,LinItem,$B713,LinPosted,"YES",LinDate,"&lt;="&amp;$D$2,LinID,"&lt;&gt;"&amp;$B$2))</f>
        <v>0</v>
      </c>
      <c r="D713" s="84"/>
      <c r="E713" s="32" t="str">
        <f t="shared" si="22"/>
        <v/>
      </c>
      <c r="F713" s="33">
        <f>IF($B713="","",Items!$I712)</f>
        <v>13.0425</v>
      </c>
      <c r="G713" s="33" t="str">
        <f t="shared" si="23"/>
        <v/>
      </c>
      <c r="H713" s="85"/>
    </row>
    <row r="714" spans="1:8" hidden="1" x14ac:dyDescent="0.25">
      <c r="A714" s="28" t="str">
        <f>IF(Items!$B713="","",Items!$A713)</f>
        <v>P1237</v>
      </c>
      <c r="B714" s="28" t="str">
        <f>IF(Items!$B713="","",Items!$B713)</f>
        <v>Maputi Each</v>
      </c>
      <c r="C714" s="32">
        <f>IF($B714="","",Items!$G713+SUMIFS(PurQty,PurItem,$B714,PurDate,"&lt;="&amp;$D$2)-SUMIFS(SalQty,SalItem,$B714,SalDate,"&lt;="&amp;$D$2)-SUMIFS(WoQty,WoItem,$B714,WoDate,"&lt;="&amp;$D$2)+SUMIFS(AdjQty,AdjItem,$B714,AdjDate,"&lt;="&amp;$D$2)+SUMIFS(LinVarQty,LinItem,$B714,LinPosted,"YES",LinDate,"&lt;="&amp;$D$2,LinID,"&lt;&gt;"&amp;$B$2))</f>
        <v>0</v>
      </c>
      <c r="D714" s="84"/>
      <c r="E714" s="32" t="str">
        <f t="shared" si="22"/>
        <v/>
      </c>
      <c r="F714" s="33">
        <f>IF($B714="","",Items!$I713)</f>
        <v>1.3049999999999999</v>
      </c>
      <c r="G714" s="33" t="str">
        <f t="shared" si="23"/>
        <v/>
      </c>
      <c r="H714" s="85"/>
    </row>
    <row r="715" spans="1:8" hidden="1" x14ac:dyDescent="0.25">
      <c r="A715" s="28" t="str">
        <f>IF(Items!$B714="","",Items!$A714)</f>
        <v>L1237</v>
      </c>
      <c r="B715" s="28" t="str">
        <f>IF(Items!$B714="","",Items!$B714)</f>
        <v>Maputi Pack</v>
      </c>
      <c r="C715" s="32">
        <f>IF($B715="","",Items!$G714+SUMIFS(PurQty,PurItem,$B715,PurDate,"&lt;="&amp;$D$2)-SUMIFS(SalQty,SalItem,$B715,SalDate,"&lt;="&amp;$D$2)-SUMIFS(WoQty,WoItem,$B715,WoDate,"&lt;="&amp;$D$2)+SUMIFS(AdjQty,AdjItem,$B715,AdjDate,"&lt;="&amp;$D$2)+SUMIFS(LinVarQty,LinItem,$B715,LinPosted,"YES",LinDate,"&lt;="&amp;$D$2,LinID,"&lt;&gt;"&amp;$B$2))</f>
        <v>5</v>
      </c>
      <c r="D715" s="84"/>
      <c r="E715" s="32" t="str">
        <f t="shared" si="22"/>
        <v/>
      </c>
      <c r="F715" s="33">
        <f>IF($B715="","",Items!$I714)</f>
        <v>18.75</v>
      </c>
      <c r="G715" s="33" t="str">
        <f t="shared" si="23"/>
        <v/>
      </c>
      <c r="H715" s="85"/>
    </row>
    <row r="716" spans="1:8" hidden="1" x14ac:dyDescent="0.25">
      <c r="A716" s="28" t="str">
        <f>IF(Items!$B715="","",Items!$A715)</f>
        <v>6009678261472</v>
      </c>
      <c r="B716" s="28" t="str">
        <f>IF(Items!$B715="","",Items!$B715)</f>
        <v>Maq 2kg</v>
      </c>
      <c r="C716" s="32">
        <f>IF($B716="","",Items!$G715+SUMIFS(PurQty,PurItem,$B716,PurDate,"&lt;="&amp;$D$2)-SUMIFS(SalQty,SalItem,$B716,SalDate,"&lt;="&amp;$D$2)-SUMIFS(WoQty,WoItem,$B716,WoDate,"&lt;="&amp;$D$2)+SUMIFS(AdjQty,AdjItem,$B716,AdjDate,"&lt;="&amp;$D$2)+SUMIFS(LinVarQty,LinItem,$B716,LinPosted,"YES",LinDate,"&lt;="&amp;$D$2,LinID,"&lt;&gt;"&amp;$B$2))</f>
        <v>0</v>
      </c>
      <c r="D716" s="84"/>
      <c r="E716" s="32" t="str">
        <f t="shared" si="22"/>
        <v/>
      </c>
      <c r="F716" s="33">
        <f>IF($B716="","",Items!$I715)</f>
        <v>55.432499999999997</v>
      </c>
      <c r="G716" s="33" t="str">
        <f t="shared" si="23"/>
        <v/>
      </c>
      <c r="H716" s="85"/>
    </row>
    <row r="717" spans="1:8" hidden="1" x14ac:dyDescent="0.25">
      <c r="A717" s="28" t="str">
        <f>IF(Items!$B716="","",Items!$A716)</f>
        <v>6009678260024</v>
      </c>
      <c r="B717" s="28" t="str">
        <f>IF(Items!$B716="","",Items!$B716)</f>
        <v>Maq Washing Powder 150g</v>
      </c>
      <c r="C717" s="32">
        <f>IF($B717="","",Items!$G716+SUMIFS(PurQty,PurItem,$B717,PurDate,"&lt;="&amp;$D$2)-SUMIFS(SalQty,SalItem,$B717,SalDate,"&lt;="&amp;$D$2)-SUMIFS(WoQty,WoItem,$B717,WoDate,"&lt;="&amp;$D$2)+SUMIFS(AdjQty,AdjItem,$B717,AdjDate,"&lt;="&amp;$D$2)+SUMIFS(LinVarQty,LinItem,$B717,LinPosted,"YES",LinDate,"&lt;="&amp;$D$2,LinID,"&lt;&gt;"&amp;$B$2))</f>
        <v>0</v>
      </c>
      <c r="D717" s="84"/>
      <c r="E717" s="32" t="str">
        <f t="shared" si="22"/>
        <v/>
      </c>
      <c r="F717" s="33">
        <f>IF($B717="","",Items!$I716)</f>
        <v>9.7799999999999994</v>
      </c>
      <c r="G717" s="33" t="str">
        <f t="shared" si="23"/>
        <v/>
      </c>
      <c r="H717" s="85"/>
    </row>
    <row r="718" spans="1:8" x14ac:dyDescent="0.25">
      <c r="A718" s="28" t="str">
        <f>IF(Items!$B717="","",Items!$A717)</f>
        <v>6009678260031</v>
      </c>
      <c r="B718" s="28" t="str">
        <f>IF(Items!$B717="","",Items!$B717)</f>
        <v>Maq Washing Powder 250g</v>
      </c>
      <c r="C718" s="32">
        <f>IF($B718="","",Items!$G717+SUMIFS(PurQty,PurItem,$B718,PurDate,"&lt;="&amp;$D$2)-SUMIFS(SalQty,SalItem,$B718,SalDate,"&lt;="&amp;$D$2)-SUMIFS(WoQty,WoItem,$B718,WoDate,"&lt;="&amp;$D$2)+SUMIFS(AdjQty,AdjItem,$B718,AdjDate,"&lt;="&amp;$D$2)+SUMIFS(LinVarQty,LinItem,$B718,LinPosted,"YES",LinDate,"&lt;="&amp;$D$2,LinID,"&lt;&gt;"&amp;$B$2))</f>
        <v>83</v>
      </c>
      <c r="D718" s="84">
        <f>18+32</f>
        <v>50</v>
      </c>
      <c r="E718" s="32">
        <f t="shared" si="22"/>
        <v>-33</v>
      </c>
      <c r="F718" s="33">
        <f>IF($B718="","",Items!$I717)</f>
        <v>13.0425</v>
      </c>
      <c r="G718" s="33">
        <f t="shared" si="23"/>
        <v>-430.40250000000003</v>
      </c>
      <c r="H718" s="85"/>
    </row>
    <row r="719" spans="1:8" x14ac:dyDescent="0.25">
      <c r="A719" s="28" t="str">
        <f>IF(Items!$B718="","",Items!$A718)</f>
        <v>6009678260048</v>
      </c>
      <c r="B719" s="28" t="str">
        <f>IF(Items!$B718="","",Items!$B718)</f>
        <v>Maq Washing Powder 500g</v>
      </c>
      <c r="C719" s="32">
        <f>IF($B719="","",Items!$G718+SUMIFS(PurQty,PurItem,$B719,PurDate,"&lt;="&amp;$D$2)-SUMIFS(SalQty,SalItem,$B719,SalDate,"&lt;="&amp;$D$2)-SUMIFS(WoQty,WoItem,$B719,WoDate,"&lt;="&amp;$D$2)+SUMIFS(AdjQty,AdjItem,$B719,AdjDate,"&lt;="&amp;$D$2)+SUMIFS(LinVarQty,LinItem,$B719,LinPosted,"YES",LinDate,"&lt;="&amp;$D$2,LinID,"&lt;&gt;"&amp;$B$2))</f>
        <v>-5</v>
      </c>
      <c r="D719" s="84">
        <v>32</v>
      </c>
      <c r="E719" s="32">
        <f t="shared" si="22"/>
        <v>37</v>
      </c>
      <c r="F719" s="33">
        <f>IF($B719="","",Items!$I718)</f>
        <v>19.567499999999999</v>
      </c>
      <c r="G719" s="33">
        <f t="shared" si="23"/>
        <v>723.99749999999995</v>
      </c>
      <c r="H719" s="85"/>
    </row>
    <row r="720" spans="1:8" hidden="1" x14ac:dyDescent="0.25">
      <c r="A720" s="28" t="str">
        <f>IF(Items!$B719="","",Items!$A719)</f>
        <v>5449000095572</v>
      </c>
      <c r="B720" s="28" t="str">
        <f>IF(Items!$B719="","",Items!$B719)</f>
        <v>Mazoe Blackberry Original 2l</v>
      </c>
      <c r="C720" s="32">
        <f>IF($B720="","",Items!$G719+SUMIFS(PurQty,PurItem,$B720,PurDate,"&lt;="&amp;$D$2)-SUMIFS(SalQty,SalItem,$B720,SalDate,"&lt;="&amp;$D$2)-SUMIFS(WoQty,WoItem,$B720,WoDate,"&lt;="&amp;$D$2)+SUMIFS(AdjQty,AdjItem,$B720,AdjDate,"&lt;="&amp;$D$2)+SUMIFS(LinVarQty,LinItem,$B720,LinPosted,"YES",LinDate,"&lt;="&amp;$D$2,LinID,"&lt;&gt;"&amp;$B$2))</f>
        <v>26</v>
      </c>
      <c r="D720" s="84"/>
      <c r="E720" s="32" t="str">
        <f t="shared" si="22"/>
        <v/>
      </c>
      <c r="F720" s="33">
        <f>IF($B720="","",Items!$I719)</f>
        <v>48</v>
      </c>
      <c r="G720" s="33" t="str">
        <f t="shared" si="23"/>
        <v/>
      </c>
      <c r="H720" s="85"/>
    </row>
    <row r="721" spans="1:8" hidden="1" x14ac:dyDescent="0.25">
      <c r="A721" s="28" t="str">
        <f>IF(Items!$B720="","",Items!$A720)</f>
        <v>5449000243867</v>
      </c>
      <c r="B721" s="28" t="str">
        <f>IF(Items!$B720="","",Items!$B720)</f>
        <v>Mazoe Cream Soda 2l</v>
      </c>
      <c r="C721" s="32">
        <f>IF($B721="","",Items!$G720+SUMIFS(PurQty,PurItem,$B721,PurDate,"&lt;="&amp;$D$2)-SUMIFS(SalQty,SalItem,$B721,SalDate,"&lt;="&amp;$D$2)-SUMIFS(WoQty,WoItem,$B721,WoDate,"&lt;="&amp;$D$2)+SUMIFS(AdjQty,AdjItem,$B721,AdjDate,"&lt;="&amp;$D$2)+SUMIFS(LinVarQty,LinItem,$B721,LinPosted,"YES",LinDate,"&lt;="&amp;$D$2,LinID,"&lt;&gt;"&amp;$B$2))</f>
        <v>21</v>
      </c>
      <c r="D721" s="84"/>
      <c r="E721" s="32" t="str">
        <f t="shared" si="22"/>
        <v/>
      </c>
      <c r="F721" s="33">
        <f>IF($B721="","",Items!$I720)</f>
        <v>40.266666666666666</v>
      </c>
      <c r="G721" s="33" t="str">
        <f t="shared" si="23"/>
        <v/>
      </c>
      <c r="H721" s="85"/>
    </row>
    <row r="722" spans="1:8" hidden="1" x14ac:dyDescent="0.25">
      <c r="A722" s="28" t="str">
        <f>IF(Items!$B721="","",Items!$A721)</f>
        <v>5449000009401</v>
      </c>
      <c r="B722" s="28" t="str">
        <f>IF(Items!$B721="","",Items!$B721)</f>
        <v>MAZOE CREME SODA 2L</v>
      </c>
      <c r="C722" s="32">
        <f>IF($B722="","",Items!$G721+SUMIFS(PurQty,PurItem,$B722,PurDate,"&lt;="&amp;$D$2)-SUMIFS(SalQty,SalItem,$B722,SalDate,"&lt;="&amp;$D$2)-SUMIFS(WoQty,WoItem,$B722,WoDate,"&lt;="&amp;$D$2)+SUMIFS(AdjQty,AdjItem,$B722,AdjDate,"&lt;="&amp;$D$2)+SUMIFS(LinVarQty,LinItem,$B722,LinPosted,"YES",LinDate,"&lt;="&amp;$D$2,LinID,"&lt;&gt;"&amp;$B$2))</f>
        <v>0</v>
      </c>
      <c r="D722" s="84"/>
      <c r="E722" s="32" t="str">
        <f t="shared" si="22"/>
        <v/>
      </c>
      <c r="F722" s="33">
        <f>IF($B722="","",Items!$I721)</f>
        <v>58.695</v>
      </c>
      <c r="G722" s="33" t="str">
        <f t="shared" si="23"/>
        <v/>
      </c>
      <c r="H722" s="85"/>
    </row>
    <row r="723" spans="1:8" hidden="1" x14ac:dyDescent="0.25">
      <c r="A723" s="28" t="str">
        <f>IF(Items!$B722="","",Items!$A722)</f>
        <v>5449000262417</v>
      </c>
      <c r="B723" s="28" t="str">
        <f>IF(Items!$B722="","",Items!$B722)</f>
        <v>Mazoe Orange Crush 2l</v>
      </c>
      <c r="C723" s="32">
        <f>IF($B723="","",Items!$G722+SUMIFS(PurQty,PurItem,$B723,PurDate,"&lt;="&amp;$D$2)-SUMIFS(SalQty,SalItem,$B723,SalDate,"&lt;="&amp;$D$2)-SUMIFS(WoQty,WoItem,$B723,WoDate,"&lt;="&amp;$D$2)+SUMIFS(AdjQty,AdjItem,$B723,AdjDate,"&lt;="&amp;$D$2)+SUMIFS(LinVarQty,LinItem,$B723,LinPosted,"YES",LinDate,"&lt;="&amp;$D$2,LinID,"&lt;&gt;"&amp;$B$2))</f>
        <v>45</v>
      </c>
      <c r="D723" s="84"/>
      <c r="E723" s="32" t="str">
        <f t="shared" si="22"/>
        <v/>
      </c>
      <c r="F723" s="33">
        <f>IF($B723="","",Items!$I722)</f>
        <v>53.733333333333334</v>
      </c>
      <c r="G723" s="33" t="str">
        <f t="shared" si="23"/>
        <v/>
      </c>
      <c r="H723" s="85"/>
    </row>
    <row r="724" spans="1:8" hidden="1" x14ac:dyDescent="0.25">
      <c r="A724" s="28" t="str">
        <f>IF(Items!$B723="","",Items!$A723)</f>
        <v>5449000011510</v>
      </c>
      <c r="B724" s="28" t="str">
        <f>IF(Items!$B723="","",Items!$B723)</f>
        <v>Mazoe Peach Syrup 2l</v>
      </c>
      <c r="C724" s="32">
        <f>IF($B724="","",Items!$G723+SUMIFS(PurQty,PurItem,$B724,PurDate,"&lt;="&amp;$D$2)-SUMIFS(SalQty,SalItem,$B724,SalDate,"&lt;="&amp;$D$2)-SUMIFS(WoQty,WoItem,$B724,WoDate,"&lt;="&amp;$D$2)+SUMIFS(AdjQty,AdjItem,$B724,AdjDate,"&lt;="&amp;$D$2)+SUMIFS(LinVarQty,LinItem,$B724,LinPosted,"YES",LinDate,"&lt;="&amp;$D$2,LinID,"&lt;&gt;"&amp;$B$2))</f>
        <v>4</v>
      </c>
      <c r="D724" s="84"/>
      <c r="E724" s="32" t="str">
        <f t="shared" si="22"/>
        <v/>
      </c>
      <c r="F724" s="33">
        <f>IF($B724="","",Items!$I723)</f>
        <v>58.695</v>
      </c>
      <c r="G724" s="33" t="str">
        <f t="shared" si="23"/>
        <v/>
      </c>
      <c r="H724" s="85"/>
    </row>
    <row r="725" spans="1:8" hidden="1" x14ac:dyDescent="0.25">
      <c r="A725" s="28" t="str">
        <f>IF(Items!$B724="","",Items!$A724)</f>
        <v>5449000017000</v>
      </c>
      <c r="B725" s="28" t="str">
        <f>IF(Items!$B724="","",Items!$B724)</f>
        <v>Mazoe Raspberry 2l</v>
      </c>
      <c r="C725" s="32">
        <f>IF($B725="","",Items!$G724+SUMIFS(PurQty,PurItem,$B725,PurDate,"&lt;="&amp;$D$2)-SUMIFS(SalQty,SalItem,$B725,SalDate,"&lt;="&amp;$D$2)-SUMIFS(WoQty,WoItem,$B725,WoDate,"&lt;="&amp;$D$2)+SUMIFS(AdjQty,AdjItem,$B725,AdjDate,"&lt;="&amp;$D$2)+SUMIFS(LinVarQty,LinItem,$B725,LinPosted,"YES",LinDate,"&lt;="&amp;$D$2,LinID,"&lt;&gt;"&amp;$B$2))</f>
        <v>27</v>
      </c>
      <c r="D725" s="84"/>
      <c r="E725" s="32" t="str">
        <f t="shared" si="22"/>
        <v/>
      </c>
      <c r="F725" s="33">
        <f>IF($B725="","",Items!$I724)</f>
        <v>40.266666666666666</v>
      </c>
      <c r="G725" s="33" t="str">
        <f t="shared" si="23"/>
        <v/>
      </c>
      <c r="H725" s="85"/>
    </row>
    <row r="726" spans="1:8" hidden="1" x14ac:dyDescent="0.25">
      <c r="A726" s="28" t="str">
        <f>IF(Items!$B725="","",Items!$A725)</f>
        <v>60015990</v>
      </c>
      <c r="B726" s="28" t="str">
        <f>IF(Items!$B725="","",Items!$B725)</f>
        <v>Med Lemon Regular</v>
      </c>
      <c r="C726" s="32">
        <f>IF($B726="","",Items!$G725+SUMIFS(PurQty,PurItem,$B726,PurDate,"&lt;="&amp;$D$2)-SUMIFS(SalQty,SalItem,$B726,SalDate,"&lt;="&amp;$D$2)-SUMIFS(WoQty,WoItem,$B726,WoDate,"&lt;="&amp;$D$2)+SUMIFS(AdjQty,AdjItem,$B726,AdjDate,"&lt;="&amp;$D$2)+SUMIFS(LinVarQty,LinItem,$B726,LinPosted,"YES",LinDate,"&lt;="&amp;$D$2,LinID,"&lt;&gt;"&amp;$B$2))</f>
        <v>69</v>
      </c>
      <c r="D726" s="84"/>
      <c r="E726" s="32" t="str">
        <f t="shared" si="22"/>
        <v/>
      </c>
      <c r="F726" s="33">
        <f>IF($B726="","",Items!$I725)</f>
        <v>7.5</v>
      </c>
      <c r="G726" s="33" t="str">
        <f t="shared" si="23"/>
        <v/>
      </c>
      <c r="H726" s="85"/>
    </row>
    <row r="727" spans="1:8" hidden="1" x14ac:dyDescent="0.25">
      <c r="A727" s="28" t="str">
        <f>IF(Items!$B726="","",Items!$A726)</f>
        <v>6009702156378</v>
      </c>
      <c r="B727" s="28" t="str">
        <f>IF(Items!$B726="","",Items!$B726)</f>
        <v>Mega Salt 1kg</v>
      </c>
      <c r="C727" s="32">
        <f>IF($B727="","",Items!$G726+SUMIFS(PurQty,PurItem,$B727,PurDate,"&lt;="&amp;$D$2)-SUMIFS(SalQty,SalItem,$B727,SalDate,"&lt;="&amp;$D$2)-SUMIFS(WoQty,WoItem,$B727,WoDate,"&lt;="&amp;$D$2)+SUMIFS(AdjQty,AdjItem,$B727,AdjDate,"&lt;="&amp;$D$2)+SUMIFS(LinVarQty,LinItem,$B727,LinPosted,"YES",LinDate,"&lt;="&amp;$D$2,LinID,"&lt;&gt;"&amp;$B$2))</f>
        <v>0</v>
      </c>
      <c r="D727" s="84"/>
      <c r="E727" s="32" t="str">
        <f t="shared" si="22"/>
        <v/>
      </c>
      <c r="F727" s="33">
        <f>IF($B727="","",Items!$I726)</f>
        <v>6.5250000000000004</v>
      </c>
      <c r="G727" s="33" t="str">
        <f t="shared" si="23"/>
        <v/>
      </c>
      <c r="H727" s="85"/>
    </row>
    <row r="728" spans="1:8" hidden="1" x14ac:dyDescent="0.25">
      <c r="A728" s="28" t="str">
        <f>IF(Items!$B727="","",Items!$A727)</f>
        <v>6164000399435</v>
      </c>
      <c r="B728" s="28" t="str">
        <f>IF(Items!$B727="","",Items!$B727)</f>
        <v>Mega Spaghetti 400g</v>
      </c>
      <c r="C728" s="32">
        <f>IF($B728="","",Items!$G727+SUMIFS(PurQty,PurItem,$B728,PurDate,"&lt;="&amp;$D$2)-SUMIFS(SalQty,SalItem,$B728,SalDate,"&lt;="&amp;$D$2)-SUMIFS(WoQty,WoItem,$B728,WoDate,"&lt;="&amp;$D$2)+SUMIFS(AdjQty,AdjItem,$B728,AdjDate,"&lt;="&amp;$D$2)+SUMIFS(LinVarQty,LinItem,$B728,LinPosted,"YES",LinDate,"&lt;="&amp;$D$2,LinID,"&lt;&gt;"&amp;$B$2))</f>
        <v>0</v>
      </c>
      <c r="D728" s="84"/>
      <c r="E728" s="32" t="str">
        <f t="shared" si="22"/>
        <v/>
      </c>
      <c r="F728" s="33">
        <f>IF($B728="","",Items!$I727)</f>
        <v>9.7799999999999994</v>
      </c>
      <c r="G728" s="33" t="str">
        <f t="shared" si="23"/>
        <v/>
      </c>
      <c r="H728" s="85"/>
    </row>
    <row r="729" spans="1:8" hidden="1" x14ac:dyDescent="0.25">
      <c r="A729" s="28" t="str">
        <f>IF(Items!$B728="","",Items!$A728)</f>
        <v>6009709823303</v>
      </c>
      <c r="B729" s="28" t="str">
        <f>IF(Items!$B728="","",Items!$B728)</f>
        <v>Milkit  Toffe Toffe Bar</v>
      </c>
      <c r="C729" s="32">
        <f>IF($B729="","",Items!$G728+SUMIFS(PurQty,PurItem,$B729,PurDate,"&lt;="&amp;$D$2)-SUMIFS(SalQty,SalItem,$B729,SalDate,"&lt;="&amp;$D$2)-SUMIFS(WoQty,WoItem,$B729,WoDate,"&lt;="&amp;$D$2)+SUMIFS(AdjQty,AdjItem,$B729,AdjDate,"&lt;="&amp;$D$2)+SUMIFS(LinVarQty,LinItem,$B729,LinPosted,"YES",LinDate,"&lt;="&amp;$D$2,LinID,"&lt;&gt;"&amp;$B$2))</f>
        <v>38</v>
      </c>
      <c r="D729" s="84"/>
      <c r="E729" s="32" t="str">
        <f t="shared" si="22"/>
        <v/>
      </c>
      <c r="F729" s="33">
        <f>IF($B729="","",Items!$I728)</f>
        <v>1.3049999999999999</v>
      </c>
      <c r="G729" s="33" t="str">
        <f t="shared" si="23"/>
        <v/>
      </c>
      <c r="H729" s="85"/>
    </row>
    <row r="730" spans="1:8" hidden="1" x14ac:dyDescent="0.25">
      <c r="A730" s="28" t="str">
        <f>IF(Items!$B729="","",Items!$A729)</f>
        <v>5449000180292</v>
      </c>
      <c r="B730" s="28" t="str">
        <f>IF(Items!$B729="","",Items!$B729)</f>
        <v>Minute Maid Apple 1L</v>
      </c>
      <c r="C730" s="32">
        <f>IF($B730="","",Items!$G729+SUMIFS(PurQty,PurItem,$B730,PurDate,"&lt;="&amp;$D$2)-SUMIFS(SalQty,SalItem,$B730,SalDate,"&lt;="&amp;$D$2)-SUMIFS(WoQty,WoItem,$B730,WoDate,"&lt;="&amp;$D$2)+SUMIFS(AdjQty,AdjItem,$B730,AdjDate,"&lt;="&amp;$D$2)+SUMIFS(LinVarQty,LinItem,$B730,LinPosted,"YES",LinDate,"&lt;="&amp;$D$2,LinID,"&lt;&gt;"&amp;$B$2))</f>
        <v>5</v>
      </c>
      <c r="D730" s="84"/>
      <c r="E730" s="32" t="str">
        <f t="shared" si="22"/>
        <v/>
      </c>
      <c r="F730" s="33">
        <f>IF($B730="","",Items!$I729)</f>
        <v>25.813333333333333</v>
      </c>
      <c r="G730" s="33" t="str">
        <f t="shared" si="23"/>
        <v/>
      </c>
      <c r="H730" s="85"/>
    </row>
    <row r="731" spans="1:8" hidden="1" x14ac:dyDescent="0.25">
      <c r="A731" s="28" t="str">
        <f>IF(Items!$B730="","",Items!$A730)</f>
        <v>5449000188342</v>
      </c>
      <c r="B731" s="28" t="str">
        <f>IF(Items!$B730="","",Items!$B730)</f>
        <v>Minute Maid Apple Grape 400ml</v>
      </c>
      <c r="C731" s="32">
        <f>IF($B731="","",Items!$G730+SUMIFS(PurQty,PurItem,$B731,PurDate,"&lt;="&amp;$D$2)-SUMIFS(SalQty,SalItem,$B731,SalDate,"&lt;="&amp;$D$2)-SUMIFS(WoQty,WoItem,$B731,WoDate,"&lt;="&amp;$D$2)+SUMIFS(AdjQty,AdjItem,$B731,AdjDate,"&lt;="&amp;$D$2)+SUMIFS(LinVarQty,LinItem,$B731,LinPosted,"YES",LinDate,"&lt;="&amp;$D$2,LinID,"&lt;&gt;"&amp;$B$2))</f>
        <v>130</v>
      </c>
      <c r="D731" s="84"/>
      <c r="E731" s="32" t="str">
        <f t="shared" si="22"/>
        <v/>
      </c>
      <c r="F731" s="33">
        <f>IF($B731="","",Items!$I730)</f>
        <v>13.106666666666667</v>
      </c>
      <c r="G731" s="33" t="str">
        <f t="shared" si="23"/>
        <v/>
      </c>
      <c r="H731" s="85"/>
    </row>
    <row r="732" spans="1:8" hidden="1" x14ac:dyDescent="0.25">
      <c r="A732" s="28" t="str">
        <f>IF(Items!$B731="","",Items!$A731)</f>
        <v>5449000277657</v>
      </c>
      <c r="B732" s="28" t="str">
        <f>IF(Items!$B731="","",Items!$B731)</f>
        <v>Minute Maid BERRY 400MLS</v>
      </c>
      <c r="C732" s="32">
        <f>IF($B732="","",Items!$G731+SUMIFS(PurQty,PurItem,$B732,PurDate,"&lt;="&amp;$D$2)-SUMIFS(SalQty,SalItem,$B732,SalDate,"&lt;="&amp;$D$2)-SUMIFS(WoQty,WoItem,$B732,WoDate,"&lt;="&amp;$D$2)+SUMIFS(AdjQty,AdjItem,$B732,AdjDate,"&lt;="&amp;$D$2)+SUMIFS(LinVarQty,LinItem,$B732,LinPosted,"YES",LinDate,"&lt;="&amp;$D$2,LinID,"&lt;&gt;"&amp;$B$2))</f>
        <v>0</v>
      </c>
      <c r="D732" s="84"/>
      <c r="E732" s="32" t="str">
        <f t="shared" si="22"/>
        <v/>
      </c>
      <c r="F732" s="33">
        <f>IF($B732="","",Items!$I731)</f>
        <v>6.5250000000000004</v>
      </c>
      <c r="G732" s="33" t="str">
        <f t="shared" si="23"/>
        <v/>
      </c>
      <c r="H732" s="85"/>
    </row>
    <row r="733" spans="1:8" hidden="1" x14ac:dyDescent="0.25">
      <c r="A733" s="28" t="str">
        <f>IF(Items!$B732="","",Items!$A732)</f>
        <v>5449000227140</v>
      </c>
      <c r="B733" s="28" t="str">
        <f>IF(Items!$B732="","",Items!$B732)</f>
        <v>Minute Maid Guava 400ml</v>
      </c>
      <c r="C733" s="32">
        <f>IF($B733="","",Items!$G732+SUMIFS(PurQty,PurItem,$B733,PurDate,"&lt;="&amp;$D$2)-SUMIFS(SalQty,SalItem,$B733,SalDate,"&lt;="&amp;$D$2)-SUMIFS(WoQty,WoItem,$B733,WoDate,"&lt;="&amp;$D$2)+SUMIFS(AdjQty,AdjItem,$B733,AdjDate,"&lt;="&amp;$D$2)+SUMIFS(LinVarQty,LinItem,$B733,LinPosted,"YES",LinDate,"&lt;="&amp;$D$2,LinID,"&lt;&gt;"&amp;$B$2))</f>
        <v>0</v>
      </c>
      <c r="D733" s="84"/>
      <c r="E733" s="32" t="str">
        <f t="shared" si="22"/>
        <v/>
      </c>
      <c r="F733" s="33">
        <f>IF($B733="","",Items!$I732)</f>
        <v>13.0425</v>
      </c>
      <c r="G733" s="33" t="str">
        <f t="shared" si="23"/>
        <v/>
      </c>
      <c r="H733" s="85"/>
    </row>
    <row r="734" spans="1:8" hidden="1" x14ac:dyDescent="0.25">
      <c r="A734" s="28" t="str">
        <f>IF(Items!$B733="","",Items!$A733)</f>
        <v>5449000284105</v>
      </c>
      <c r="B734" s="28" t="str">
        <f>IF(Items!$B733="","",Items!$B733)</f>
        <v>Minute Maid Lemon 400mls</v>
      </c>
      <c r="C734" s="32">
        <f>IF($B734="","",Items!$G733+SUMIFS(PurQty,PurItem,$B734,PurDate,"&lt;="&amp;$D$2)-SUMIFS(SalQty,SalItem,$B734,SalDate,"&lt;="&amp;$D$2)-SUMIFS(WoQty,WoItem,$B734,WoDate,"&lt;="&amp;$D$2)+SUMIFS(AdjQty,AdjItem,$B734,AdjDate,"&lt;="&amp;$D$2)+SUMIFS(LinVarQty,LinItem,$B734,LinPosted,"YES",LinDate,"&lt;="&amp;$D$2,LinID,"&lt;&gt;"&amp;$B$2))</f>
        <v>0</v>
      </c>
      <c r="D734" s="84"/>
      <c r="E734" s="32" t="str">
        <f t="shared" si="22"/>
        <v/>
      </c>
      <c r="F734" s="33">
        <f>IF($B734="","",Items!$I733)</f>
        <v>6.5250000000000004</v>
      </c>
      <c r="G734" s="33" t="str">
        <f t="shared" si="23"/>
        <v/>
      </c>
      <c r="H734" s="85"/>
    </row>
    <row r="735" spans="1:8" hidden="1" x14ac:dyDescent="0.25">
      <c r="A735" s="28" t="str">
        <f>IF(Items!$B734="","",Items!$A734)</f>
        <v>90399497</v>
      </c>
      <c r="B735" s="28" t="str">
        <f>IF(Items!$B734="","",Items!$B734)</f>
        <v>Minute Maid Orange 400ml</v>
      </c>
      <c r="C735" s="32">
        <f>IF($B735="","",Items!$G734+SUMIFS(PurQty,PurItem,$B735,PurDate,"&lt;="&amp;$D$2)-SUMIFS(SalQty,SalItem,$B735,SalDate,"&lt;="&amp;$D$2)-SUMIFS(WoQty,WoItem,$B735,WoDate,"&lt;="&amp;$D$2)+SUMIFS(AdjQty,AdjItem,$B735,AdjDate,"&lt;="&amp;$D$2)+SUMIFS(LinVarQty,LinItem,$B735,LinPosted,"YES",LinDate,"&lt;="&amp;$D$2,LinID,"&lt;&gt;"&amp;$B$2))</f>
        <v>99</v>
      </c>
      <c r="D735" s="84"/>
      <c r="E735" s="32" t="str">
        <f t="shared" si="22"/>
        <v/>
      </c>
      <c r="F735" s="33">
        <f>IF($B735="","",Items!$I734)</f>
        <v>13.106666666666667</v>
      </c>
      <c r="G735" s="33" t="str">
        <f t="shared" si="23"/>
        <v/>
      </c>
      <c r="H735" s="85"/>
    </row>
    <row r="736" spans="1:8" hidden="1" x14ac:dyDescent="0.25">
      <c r="A736" s="28" t="str">
        <f>IF(Items!$B735="","",Items!$A735)</f>
        <v>90490224</v>
      </c>
      <c r="B736" s="28" t="str">
        <f>IF(Items!$B735="","",Items!$B735)</f>
        <v>Minute Maid Orange Pulpy  400ml</v>
      </c>
      <c r="C736" s="32">
        <f>IF($B736="","",Items!$G735+SUMIFS(PurQty,PurItem,$B736,PurDate,"&lt;="&amp;$D$2)-SUMIFS(SalQty,SalItem,$B736,SalDate,"&lt;="&amp;$D$2)-SUMIFS(WoQty,WoItem,$B736,WoDate,"&lt;="&amp;$D$2)+SUMIFS(AdjQty,AdjItem,$B736,AdjDate,"&lt;="&amp;$D$2)+SUMIFS(LinVarQty,LinItem,$B736,LinPosted,"YES",LinDate,"&lt;="&amp;$D$2,LinID,"&lt;&gt;"&amp;$B$2))</f>
        <v>0</v>
      </c>
      <c r="D736" s="84"/>
      <c r="E736" s="32" t="str">
        <f t="shared" si="22"/>
        <v/>
      </c>
      <c r="F736" s="33">
        <f>IF($B736="","",Items!$I735)</f>
        <v>13.0425</v>
      </c>
      <c r="G736" s="33" t="str">
        <f t="shared" si="23"/>
        <v/>
      </c>
      <c r="H736" s="85"/>
    </row>
    <row r="737" spans="1:8" hidden="1" x14ac:dyDescent="0.25">
      <c r="A737" s="28" t="str">
        <f>IF(Items!$B736="","",Items!$A736)</f>
        <v>5449000284143</v>
      </c>
      <c r="B737" s="28" t="str">
        <f>IF(Items!$B736="","",Items!$B736)</f>
        <v>Minute Maid Orange Refresher 400mls</v>
      </c>
      <c r="C737" s="32">
        <f>IF($B737="","",Items!$G736+SUMIFS(PurQty,PurItem,$B737,PurDate,"&lt;="&amp;$D$2)-SUMIFS(SalQty,SalItem,$B737,SalDate,"&lt;="&amp;$D$2)-SUMIFS(WoQty,WoItem,$B737,WoDate,"&lt;="&amp;$D$2)+SUMIFS(AdjQty,AdjItem,$B737,AdjDate,"&lt;="&amp;$D$2)+SUMIFS(LinVarQty,LinItem,$B737,LinPosted,"YES",LinDate,"&lt;="&amp;$D$2,LinID,"&lt;&gt;"&amp;$B$2))</f>
        <v>2</v>
      </c>
      <c r="D737" s="84"/>
      <c r="E737" s="32" t="str">
        <f t="shared" si="22"/>
        <v/>
      </c>
      <c r="F737" s="33">
        <f>IF($B737="","",Items!$I736)</f>
        <v>6.5250000000000004</v>
      </c>
      <c r="G737" s="33" t="str">
        <f t="shared" si="23"/>
        <v/>
      </c>
      <c r="H737" s="85"/>
    </row>
    <row r="738" spans="1:8" hidden="1" x14ac:dyDescent="0.25">
      <c r="A738" s="28" t="str">
        <f>IF(Items!$B737="","",Items!$A737)</f>
        <v>5449000195456</v>
      </c>
      <c r="B738" s="28" t="str">
        <f>IF(Items!$B737="","",Items!$B737)</f>
        <v>Minute Maid Tropical 1L</v>
      </c>
      <c r="C738" s="32">
        <f>IF($B738="","",Items!$G737+SUMIFS(PurQty,PurItem,$B738,PurDate,"&lt;="&amp;$D$2)-SUMIFS(SalQty,SalItem,$B738,SalDate,"&lt;="&amp;$D$2)-SUMIFS(WoQty,WoItem,$B738,WoDate,"&lt;="&amp;$D$2)+SUMIFS(AdjQty,AdjItem,$B738,AdjDate,"&lt;="&amp;$D$2)+SUMIFS(LinVarQty,LinItem,$B738,LinPosted,"YES",LinDate,"&lt;="&amp;$D$2,LinID,"&lt;&gt;"&amp;$B$2))</f>
        <v>0</v>
      </c>
      <c r="D738" s="84"/>
      <c r="E738" s="32" t="str">
        <f t="shared" si="22"/>
        <v/>
      </c>
      <c r="F738" s="33">
        <f>IF($B738="","",Items!$I737)</f>
        <v>25.813333333333333</v>
      </c>
      <c r="G738" s="33" t="str">
        <f t="shared" si="23"/>
        <v/>
      </c>
      <c r="H738" s="85"/>
    </row>
    <row r="739" spans="1:8" hidden="1" x14ac:dyDescent="0.25">
      <c r="A739" s="28" t="str">
        <f>IF(Items!$B738="","",Items!$A738)</f>
        <v>90399480</v>
      </c>
      <c r="B739" s="28" t="str">
        <f>IF(Items!$B738="","",Items!$B738)</f>
        <v>Minute Maid Tropical 400ml</v>
      </c>
      <c r="C739" s="32">
        <f>IF($B739="","",Items!$G738+SUMIFS(PurQty,PurItem,$B739,PurDate,"&lt;="&amp;$D$2)-SUMIFS(SalQty,SalItem,$B739,SalDate,"&lt;="&amp;$D$2)-SUMIFS(WoQty,WoItem,$B739,WoDate,"&lt;="&amp;$D$2)+SUMIFS(AdjQty,AdjItem,$B739,AdjDate,"&lt;="&amp;$D$2)+SUMIFS(LinVarQty,LinItem,$B739,LinPosted,"YES",LinDate,"&lt;="&amp;$D$2,LinID,"&lt;&gt;"&amp;$B$2))</f>
        <v>223</v>
      </c>
      <c r="D739" s="84"/>
      <c r="E739" s="32" t="str">
        <f t="shared" si="22"/>
        <v/>
      </c>
      <c r="F739" s="33">
        <f>IF($B739="","",Items!$I738)</f>
        <v>13.106666666666667</v>
      </c>
      <c r="G739" s="33" t="str">
        <f t="shared" si="23"/>
        <v/>
      </c>
      <c r="H739" s="85"/>
    </row>
    <row r="740" spans="1:8" hidden="1" x14ac:dyDescent="0.25">
      <c r="A740" s="28" t="str">
        <f>IF(Items!$B739="","",Items!$A739)</f>
        <v>60009880793051</v>
      </c>
      <c r="B740" s="28" t="str">
        <f>IF(Items!$B739="","",Items!$B739)</f>
        <v>Mirinda Apple 500ml</v>
      </c>
      <c r="C740" s="32">
        <f>IF($B740="","",Items!$G739+SUMIFS(PurQty,PurItem,$B740,PurDate,"&lt;="&amp;$D$2)-SUMIFS(SalQty,SalItem,$B740,SalDate,"&lt;="&amp;$D$2)-SUMIFS(WoQty,WoItem,$B740,WoDate,"&lt;="&amp;$D$2)+SUMIFS(AdjQty,AdjItem,$B740,AdjDate,"&lt;="&amp;$D$2)+SUMIFS(LinVarQty,LinItem,$B740,LinPosted,"YES",LinDate,"&lt;="&amp;$D$2,LinID,"&lt;&gt;"&amp;$B$2))</f>
        <v>0</v>
      </c>
      <c r="D740" s="84"/>
      <c r="E740" s="32" t="str">
        <f t="shared" si="22"/>
        <v/>
      </c>
      <c r="F740" s="33">
        <f>IF($B740="","",Items!$I739)</f>
        <v>6.5250000000000004</v>
      </c>
      <c r="G740" s="33" t="str">
        <f t="shared" si="23"/>
        <v/>
      </c>
      <c r="H740" s="85"/>
    </row>
    <row r="741" spans="1:8" hidden="1" x14ac:dyDescent="0.25">
      <c r="A741" s="28" t="str">
        <f>IF(Items!$B740="","",Items!$A740)</f>
        <v>6009880793112</v>
      </c>
      <c r="B741" s="28" t="str">
        <f>IF(Items!$B740="","",Items!$B740)</f>
        <v>Mirinda Cherry Fruity 1l</v>
      </c>
      <c r="C741" s="32">
        <f>IF($B741="","",Items!$G740+SUMIFS(PurQty,PurItem,$B741,PurDate,"&lt;="&amp;$D$2)-SUMIFS(SalQty,SalItem,$B741,SalDate,"&lt;="&amp;$D$2)-SUMIFS(WoQty,WoItem,$B741,WoDate,"&lt;="&amp;$D$2)+SUMIFS(AdjQty,AdjItem,$B741,AdjDate,"&lt;="&amp;$D$2)+SUMIFS(LinVarQty,LinItem,$B741,LinPosted,"YES",LinDate,"&lt;="&amp;$D$2,LinID,"&lt;&gt;"&amp;$B$2))</f>
        <v>0</v>
      </c>
      <c r="D741" s="84"/>
      <c r="E741" s="32" t="str">
        <f t="shared" si="22"/>
        <v/>
      </c>
      <c r="F741" s="33">
        <f>IF($B741="","",Items!$I740)</f>
        <v>13.0425</v>
      </c>
      <c r="G741" s="33" t="str">
        <f t="shared" si="23"/>
        <v/>
      </c>
      <c r="H741" s="85"/>
    </row>
    <row r="742" spans="1:8" hidden="1" x14ac:dyDescent="0.25">
      <c r="A742" s="28" t="str">
        <f>IF(Items!$B741="","",Items!$A741)</f>
        <v>6009880793037</v>
      </c>
      <c r="B742" s="28" t="str">
        <f>IF(Items!$B741="","",Items!$B741)</f>
        <v>Mirinda Fruity 500ml</v>
      </c>
      <c r="C742" s="32">
        <f>IF($B742="","",Items!$G741+SUMIFS(PurQty,PurItem,$B742,PurDate,"&lt;="&amp;$D$2)-SUMIFS(SalQty,SalItem,$B742,SalDate,"&lt;="&amp;$D$2)-SUMIFS(WoQty,WoItem,$B742,WoDate,"&lt;="&amp;$D$2)+SUMIFS(AdjQty,AdjItem,$B742,AdjDate,"&lt;="&amp;$D$2)+SUMIFS(LinVarQty,LinItem,$B742,LinPosted,"YES",LinDate,"&lt;="&amp;$D$2,LinID,"&lt;&gt;"&amp;$B$2))</f>
        <v>0</v>
      </c>
      <c r="D742" s="84"/>
      <c r="E742" s="32" t="str">
        <f t="shared" si="22"/>
        <v/>
      </c>
      <c r="F742" s="33">
        <f>IF($B742="","",Items!$I741)</f>
        <v>6.5250000000000004</v>
      </c>
      <c r="G742" s="33" t="str">
        <f t="shared" si="23"/>
        <v/>
      </c>
      <c r="H742" s="85"/>
    </row>
    <row r="743" spans="1:8" hidden="1" x14ac:dyDescent="0.25">
      <c r="A743" s="28" t="str">
        <f>IF(Items!$B742="","",Items!$A742)</f>
        <v>6009880793273</v>
      </c>
      <c r="B743" s="28" t="str">
        <f>IF(Items!$B742="","",Items!$B742)</f>
        <v>MIRINDA GRAPE 330ML</v>
      </c>
      <c r="C743" s="32">
        <f>IF($B743="","",Items!$G742+SUMIFS(PurQty,PurItem,$B743,PurDate,"&lt;="&amp;$D$2)-SUMIFS(SalQty,SalItem,$B743,SalDate,"&lt;="&amp;$D$2)-SUMIFS(WoQty,WoItem,$B743,WoDate,"&lt;="&amp;$D$2)+SUMIFS(AdjQty,AdjItem,$B743,AdjDate,"&lt;="&amp;$D$2)+SUMIFS(LinVarQty,LinItem,$B743,LinPosted,"YES",LinDate,"&lt;="&amp;$D$2,LinID,"&lt;&gt;"&amp;$B$2))</f>
        <v>0</v>
      </c>
      <c r="D743" s="84"/>
      <c r="E743" s="32" t="str">
        <f t="shared" si="22"/>
        <v/>
      </c>
      <c r="F743" s="33">
        <f>IF($B743="","",Items!$I742)</f>
        <v>6.5250000000000004</v>
      </c>
      <c r="G743" s="33" t="str">
        <f t="shared" si="23"/>
        <v/>
      </c>
      <c r="H743" s="85"/>
    </row>
    <row r="744" spans="1:8" hidden="1" x14ac:dyDescent="0.25">
      <c r="A744" s="28" t="str">
        <f>IF(Items!$B743="","",Items!$A743)</f>
        <v>6009880793662</v>
      </c>
      <c r="B744" s="28" t="str">
        <f>IF(Items!$B743="","",Items!$B743)</f>
        <v>Mirinda Grape 330ml</v>
      </c>
      <c r="C744" s="32">
        <f>IF($B744="","",Items!$G743+SUMIFS(PurQty,PurItem,$B744,PurDate,"&lt;="&amp;$D$2)-SUMIFS(SalQty,SalItem,$B744,SalDate,"&lt;="&amp;$D$2)-SUMIFS(WoQty,WoItem,$B744,WoDate,"&lt;="&amp;$D$2)+SUMIFS(AdjQty,AdjItem,$B744,AdjDate,"&lt;="&amp;$D$2)+SUMIFS(LinVarQty,LinItem,$B744,LinPosted,"YES",LinDate,"&lt;="&amp;$D$2,LinID,"&lt;&gt;"&amp;$B$2))</f>
        <v>0</v>
      </c>
      <c r="D744" s="84"/>
      <c r="E744" s="32" t="str">
        <f t="shared" si="22"/>
        <v/>
      </c>
      <c r="F744" s="33">
        <f>IF($B744="","",Items!$I743)</f>
        <v>5.22</v>
      </c>
      <c r="G744" s="33" t="str">
        <f t="shared" si="23"/>
        <v/>
      </c>
      <c r="H744" s="85"/>
    </row>
    <row r="745" spans="1:8" hidden="1" x14ac:dyDescent="0.25">
      <c r="A745" s="28" t="str">
        <f>IF(Items!$B744="","",Items!$A744)</f>
        <v>6009888561942</v>
      </c>
      <c r="B745" s="28" t="str">
        <f>IF(Items!$B744="","",Items!$B744)</f>
        <v>Mirinda Orange  Flavour 500ml</v>
      </c>
      <c r="C745" s="32">
        <f>IF($B745="","",Items!$G744+SUMIFS(PurQty,PurItem,$B745,PurDate,"&lt;="&amp;$D$2)-SUMIFS(SalQty,SalItem,$B745,SalDate,"&lt;="&amp;$D$2)-SUMIFS(WoQty,WoItem,$B745,WoDate,"&lt;="&amp;$D$2)+SUMIFS(AdjQty,AdjItem,$B745,AdjDate,"&lt;="&amp;$D$2)+SUMIFS(LinVarQty,LinItem,$B745,LinPosted,"YES",LinDate,"&lt;="&amp;$D$2,LinID,"&lt;&gt;"&amp;$B$2))</f>
        <v>0</v>
      </c>
      <c r="D745" s="84"/>
      <c r="E745" s="32" t="str">
        <f t="shared" si="22"/>
        <v/>
      </c>
      <c r="F745" s="33">
        <f>IF($B745="","",Items!$I744)</f>
        <v>6.5250000000000004</v>
      </c>
      <c r="G745" s="33" t="str">
        <f t="shared" si="23"/>
        <v/>
      </c>
      <c r="H745" s="85"/>
    </row>
    <row r="746" spans="1:8" hidden="1" x14ac:dyDescent="0.25">
      <c r="A746" s="28" t="str">
        <f>IF(Items!$B745="","",Items!$A745)</f>
        <v>6009888561959</v>
      </c>
      <c r="B746" s="28" t="str">
        <f>IF(Items!$B745="","",Items!$B745)</f>
        <v>Mirinda Orange 1litre</v>
      </c>
      <c r="C746" s="32">
        <f>IF($B746="","",Items!$G745+SUMIFS(PurQty,PurItem,$B746,PurDate,"&lt;="&amp;$D$2)-SUMIFS(SalQty,SalItem,$B746,SalDate,"&lt;="&amp;$D$2)-SUMIFS(WoQty,WoItem,$B746,WoDate,"&lt;="&amp;$D$2)+SUMIFS(AdjQty,AdjItem,$B746,AdjDate,"&lt;="&amp;$D$2)+SUMIFS(LinVarQty,LinItem,$B746,LinPosted,"YES",LinDate,"&lt;="&amp;$D$2,LinID,"&lt;&gt;"&amp;$B$2))</f>
        <v>0</v>
      </c>
      <c r="D746" s="84"/>
      <c r="E746" s="32" t="str">
        <f t="shared" si="22"/>
        <v/>
      </c>
      <c r="F746" s="33">
        <f>IF($B746="","",Items!$I745)</f>
        <v>15</v>
      </c>
      <c r="G746" s="33" t="str">
        <f t="shared" si="23"/>
        <v/>
      </c>
      <c r="H746" s="85"/>
    </row>
    <row r="747" spans="1:8" hidden="1" x14ac:dyDescent="0.25">
      <c r="A747" s="28" t="str">
        <f>IF(Items!$B746="","",Items!$A746)</f>
        <v>6009880793020</v>
      </c>
      <c r="B747" s="28" t="str">
        <f>IF(Items!$B746="","",Items!$B746)</f>
        <v>Mirinda Orange 500ml</v>
      </c>
      <c r="C747" s="32">
        <f>IF($B747="","",Items!$G746+SUMIFS(PurQty,PurItem,$B747,PurDate,"&lt;="&amp;$D$2)-SUMIFS(SalQty,SalItem,$B747,SalDate,"&lt;="&amp;$D$2)-SUMIFS(WoQty,WoItem,$B747,WoDate,"&lt;="&amp;$D$2)+SUMIFS(AdjQty,AdjItem,$B747,AdjDate,"&lt;="&amp;$D$2)+SUMIFS(LinVarQty,LinItem,$B747,LinPosted,"YES",LinDate,"&lt;="&amp;$D$2,LinID,"&lt;&gt;"&amp;$B$2))</f>
        <v>0</v>
      </c>
      <c r="D747" s="84"/>
      <c r="E747" s="32" t="str">
        <f t="shared" si="22"/>
        <v/>
      </c>
      <c r="F747" s="33">
        <f>IF($B747="","",Items!$I746)</f>
        <v>6.5250000000000004</v>
      </c>
      <c r="G747" s="33" t="str">
        <f t="shared" si="23"/>
        <v/>
      </c>
      <c r="H747" s="85"/>
    </row>
    <row r="748" spans="1:8" hidden="1" x14ac:dyDescent="0.25">
      <c r="A748" s="28" t="str">
        <f>IF(Items!$B747="","",Items!$A747)</f>
        <v>6009885610344</v>
      </c>
      <c r="B748" s="28" t="str">
        <f>IF(Items!$B747="","",Items!$B747)</f>
        <v>Mirinda Pineapple 500ml</v>
      </c>
      <c r="C748" s="32">
        <f>IF($B748="","",Items!$G747+SUMIFS(PurQty,PurItem,$B748,PurDate,"&lt;="&amp;$D$2)-SUMIFS(SalQty,SalItem,$B748,SalDate,"&lt;="&amp;$D$2)-SUMIFS(WoQty,WoItem,$B748,WoDate,"&lt;="&amp;$D$2)+SUMIFS(AdjQty,AdjItem,$B748,AdjDate,"&lt;="&amp;$D$2)+SUMIFS(LinVarQty,LinItem,$B748,LinPosted,"YES",LinDate,"&lt;="&amp;$D$2,LinID,"&lt;&gt;"&amp;$B$2))</f>
        <v>0</v>
      </c>
      <c r="D748" s="84"/>
      <c r="E748" s="32" t="str">
        <f t="shared" si="22"/>
        <v/>
      </c>
      <c r="F748" s="33">
        <f>IF($B748="","",Items!$I747)</f>
        <v>6.5250000000000004</v>
      </c>
      <c r="G748" s="33" t="str">
        <f t="shared" si="23"/>
        <v/>
      </c>
      <c r="H748" s="85"/>
    </row>
    <row r="749" spans="1:8" hidden="1" x14ac:dyDescent="0.25">
      <c r="A749" s="28" t="str">
        <f>IF(Items!$B748="","",Items!$A748)</f>
        <v>6009601420105</v>
      </c>
      <c r="B749" s="28" t="str">
        <f>IF(Items!$B748="","",Items!$B748)</f>
        <v>Monate Tea 250g</v>
      </c>
      <c r="C749" s="32">
        <f>IF($B749="","",Items!$G748+SUMIFS(PurQty,PurItem,$B749,PurDate,"&lt;="&amp;$D$2)-SUMIFS(SalQty,SalItem,$B749,SalDate,"&lt;="&amp;$D$2)-SUMIFS(WoQty,WoItem,$B749,WoDate,"&lt;="&amp;$D$2)+SUMIFS(AdjQty,AdjItem,$B749,AdjDate,"&lt;="&amp;$D$2)+SUMIFS(LinVarQty,LinItem,$B749,LinPosted,"YES",LinDate,"&lt;="&amp;$D$2,LinID,"&lt;&gt;"&amp;$B$2))</f>
        <v>0</v>
      </c>
      <c r="D749" s="84"/>
      <c r="E749" s="32" t="str">
        <f t="shared" si="22"/>
        <v/>
      </c>
      <c r="F749" s="33">
        <f>IF($B749="","",Items!$I748)</f>
        <v>19.567499999999999</v>
      </c>
      <c r="G749" s="33" t="str">
        <f t="shared" si="23"/>
        <v/>
      </c>
      <c r="H749" s="85"/>
    </row>
    <row r="750" spans="1:8" hidden="1" x14ac:dyDescent="0.25">
      <c r="A750" s="28" t="str">
        <f>IF(Items!$B749="","",Items!$A749)</f>
        <v>5060166698874</v>
      </c>
      <c r="B750" s="28" t="str">
        <f>IF(Items!$B749="","",Items!$B749)</f>
        <v>Monster Black 500MLS</v>
      </c>
      <c r="C750" s="32">
        <f>IF($B750="","",Items!$G749+SUMIFS(PurQty,PurItem,$B750,PurDate,"&lt;="&amp;$D$2)-SUMIFS(SalQty,SalItem,$B750,SalDate,"&lt;="&amp;$D$2)-SUMIFS(WoQty,WoItem,$B750,WoDate,"&lt;="&amp;$D$2)+SUMIFS(AdjQty,AdjItem,$B750,AdjDate,"&lt;="&amp;$D$2)+SUMIFS(LinVarQty,LinItem,$B750,LinPosted,"YES",LinDate,"&lt;="&amp;$D$2,LinID,"&lt;&gt;"&amp;$B$2))</f>
        <v>0</v>
      </c>
      <c r="D750" s="84"/>
      <c r="E750" s="32" t="str">
        <f t="shared" si="22"/>
        <v/>
      </c>
      <c r="F750" s="33">
        <f>IF($B750="","",Items!$I749)</f>
        <v>19.567499999999999</v>
      </c>
      <c r="G750" s="33" t="str">
        <f t="shared" si="23"/>
        <v/>
      </c>
      <c r="H750" s="85"/>
    </row>
    <row r="751" spans="1:8" hidden="1" x14ac:dyDescent="0.25">
      <c r="A751" s="28" t="str">
        <f>IF(Items!$B750="","",Items!$A750)</f>
        <v>5060335632715</v>
      </c>
      <c r="B751" s="28" t="str">
        <f>IF(Items!$B750="","",Items!$B750)</f>
        <v>Monster Doctor 500ml</v>
      </c>
      <c r="C751" s="32">
        <f>IF($B751="","",Items!$G750+SUMIFS(PurQty,PurItem,$B751,PurDate,"&lt;="&amp;$D$2)-SUMIFS(SalQty,SalItem,$B751,SalDate,"&lt;="&amp;$D$2)-SUMIFS(WoQty,WoItem,$B751,WoDate,"&lt;="&amp;$D$2)+SUMIFS(AdjQty,AdjItem,$B751,AdjDate,"&lt;="&amp;$D$2)+SUMIFS(LinVarQty,LinItem,$B751,LinPosted,"YES",LinDate,"&lt;="&amp;$D$2,LinID,"&lt;&gt;"&amp;$B$2))</f>
        <v>0</v>
      </c>
      <c r="D751" s="84"/>
      <c r="E751" s="32" t="str">
        <f t="shared" si="22"/>
        <v/>
      </c>
      <c r="F751" s="33">
        <f>IF($B751="","",Items!$I750)</f>
        <v>19.567499999999999</v>
      </c>
      <c r="G751" s="33" t="str">
        <f t="shared" si="23"/>
        <v/>
      </c>
      <c r="H751" s="85"/>
    </row>
    <row r="752" spans="1:8" hidden="1" x14ac:dyDescent="0.25">
      <c r="A752" s="28" t="str">
        <f>IF(Items!$B751="","",Items!$A751)</f>
        <v>5060166698911</v>
      </c>
      <c r="B752" s="28" t="str">
        <f>IF(Items!$B751="","",Items!$B751)</f>
        <v>Monster Orange 500ml</v>
      </c>
      <c r="C752" s="32">
        <f>IF($B752="","",Items!$G751+SUMIFS(PurQty,PurItem,$B752,PurDate,"&lt;="&amp;$D$2)-SUMIFS(SalQty,SalItem,$B752,SalDate,"&lt;="&amp;$D$2)-SUMIFS(WoQty,WoItem,$B752,WoDate,"&lt;="&amp;$D$2)+SUMIFS(AdjQty,AdjItem,$B752,AdjDate,"&lt;="&amp;$D$2)+SUMIFS(LinVarQty,LinItem,$B752,LinPosted,"YES",LinDate,"&lt;="&amp;$D$2,LinID,"&lt;&gt;"&amp;$B$2))</f>
        <v>0</v>
      </c>
      <c r="D752" s="84"/>
      <c r="E752" s="32" t="str">
        <f t="shared" si="22"/>
        <v/>
      </c>
      <c r="F752" s="33">
        <f>IF($B752="","",Items!$I751)</f>
        <v>19.567499999999999</v>
      </c>
      <c r="G752" s="33" t="str">
        <f t="shared" si="23"/>
        <v/>
      </c>
      <c r="H752" s="85"/>
    </row>
    <row r="753" spans="1:8" hidden="1" x14ac:dyDescent="0.25">
      <c r="A753" s="28" t="str">
        <f>IF(Items!$B752="","",Items!$A752)</f>
        <v>5060337509411</v>
      </c>
      <c r="B753" s="28" t="str">
        <f>IF(Items!$B752="","",Items!$B752)</f>
        <v>MONSTER RED</v>
      </c>
      <c r="C753" s="32">
        <f>IF($B753="","",Items!$G752+SUMIFS(PurQty,PurItem,$B753,PurDate,"&lt;="&amp;$D$2)-SUMIFS(SalQty,SalItem,$B753,SalDate,"&lt;="&amp;$D$2)-SUMIFS(WoQty,WoItem,$B753,WoDate,"&lt;="&amp;$D$2)+SUMIFS(AdjQty,AdjItem,$B753,AdjDate,"&lt;="&amp;$D$2)+SUMIFS(LinVarQty,LinItem,$B753,LinPosted,"YES",LinDate,"&lt;="&amp;$D$2,LinID,"&lt;&gt;"&amp;$B$2))</f>
        <v>0</v>
      </c>
      <c r="D753" s="84"/>
      <c r="E753" s="32" t="str">
        <f t="shared" si="22"/>
        <v/>
      </c>
      <c r="F753" s="33">
        <f>IF($B753="","",Items!$I752)</f>
        <v>19.567499999999999</v>
      </c>
      <c r="G753" s="33" t="str">
        <f t="shared" si="23"/>
        <v/>
      </c>
      <c r="H753" s="85"/>
    </row>
    <row r="754" spans="1:8" hidden="1" x14ac:dyDescent="0.25">
      <c r="A754" s="28" t="str">
        <f>IF(Items!$B753="","",Items!$A753)</f>
        <v>5060337501804</v>
      </c>
      <c r="B754" s="28" t="str">
        <f>IF(Items!$B753="","",Items!$B753)</f>
        <v>MONSTER ULTRA</v>
      </c>
      <c r="C754" s="32">
        <f>IF($B754="","",Items!$G753+SUMIFS(PurQty,PurItem,$B754,PurDate,"&lt;="&amp;$D$2)-SUMIFS(SalQty,SalItem,$B754,SalDate,"&lt;="&amp;$D$2)-SUMIFS(WoQty,WoItem,$B754,WoDate,"&lt;="&amp;$D$2)+SUMIFS(AdjQty,AdjItem,$B754,AdjDate,"&lt;="&amp;$D$2)+SUMIFS(LinVarQty,LinItem,$B754,LinPosted,"YES",LinDate,"&lt;="&amp;$D$2,LinID,"&lt;&gt;"&amp;$B$2))</f>
        <v>0</v>
      </c>
      <c r="D754" s="84"/>
      <c r="E754" s="32" t="str">
        <f t="shared" si="22"/>
        <v/>
      </c>
      <c r="F754" s="33">
        <f>IF($B754="","",Items!$I753)</f>
        <v>19.567499999999999</v>
      </c>
      <c r="G754" s="33" t="str">
        <f t="shared" si="23"/>
        <v/>
      </c>
      <c r="H754" s="85"/>
    </row>
    <row r="755" spans="1:8" hidden="1" x14ac:dyDescent="0.25">
      <c r="A755" s="28" t="str">
        <f>IF(Items!$B754="","",Items!$A754)</f>
        <v>6009711463580</v>
      </c>
      <c r="B755" s="28" t="str">
        <f>IF(Items!$B754="","",Items!$B754)</f>
        <v>Montys Baked Beans 410g</v>
      </c>
      <c r="C755" s="32">
        <f>IF($B755="","",Items!$G754+SUMIFS(PurQty,PurItem,$B755,PurDate,"&lt;="&amp;$D$2)-SUMIFS(SalQty,SalItem,$B755,SalDate,"&lt;="&amp;$D$2)-SUMIFS(WoQty,WoItem,$B755,WoDate,"&lt;="&amp;$D$2)+SUMIFS(AdjQty,AdjItem,$B755,AdjDate,"&lt;="&amp;$D$2)+SUMIFS(LinVarQty,LinItem,$B755,LinPosted,"YES",LinDate,"&lt;="&amp;$D$2,LinID,"&lt;&gt;"&amp;$B$2))</f>
        <v>0</v>
      </c>
      <c r="D755" s="84"/>
      <c r="E755" s="32" t="str">
        <f t="shared" si="22"/>
        <v/>
      </c>
      <c r="F755" s="33">
        <f>IF($B755="","",Items!$I754)</f>
        <v>13.0425</v>
      </c>
      <c r="G755" s="33" t="str">
        <f t="shared" si="23"/>
        <v/>
      </c>
      <c r="H755" s="85"/>
    </row>
    <row r="756" spans="1:8" hidden="1" x14ac:dyDescent="0.25">
      <c r="A756" s="28" t="str">
        <f>IF(Items!$B755="","",Items!$A755)</f>
        <v>6009713102487</v>
      </c>
      <c r="B756" s="28" t="str">
        <f>IF(Items!$B755="","",Items!$B755)</f>
        <v>Mooyo  Banana Maize Drink 500ml</v>
      </c>
      <c r="C756" s="32">
        <f>IF($B756="","",Items!$G755+SUMIFS(PurQty,PurItem,$B756,PurDate,"&lt;="&amp;$D$2)-SUMIFS(SalQty,SalItem,$B756,SalDate,"&lt;="&amp;$D$2)-SUMIFS(WoQty,WoItem,$B756,WoDate,"&lt;="&amp;$D$2)+SUMIFS(AdjQty,AdjItem,$B756,AdjDate,"&lt;="&amp;$D$2)+SUMIFS(LinVarQty,LinItem,$B756,LinPosted,"YES",LinDate,"&lt;="&amp;$D$2,LinID,"&lt;&gt;"&amp;$B$2))</f>
        <v>0</v>
      </c>
      <c r="D756" s="84"/>
      <c r="E756" s="32" t="str">
        <f t="shared" si="22"/>
        <v/>
      </c>
      <c r="F756" s="33">
        <f>IF($B756="","",Items!$I755)</f>
        <v>7.7925000000000004</v>
      </c>
      <c r="G756" s="33" t="str">
        <f t="shared" si="23"/>
        <v/>
      </c>
      <c r="H756" s="85"/>
    </row>
    <row r="757" spans="1:8" hidden="1" x14ac:dyDescent="0.25">
      <c r="A757" s="28" t="str">
        <f>IF(Items!$B756="","",Items!$A756)</f>
        <v>9009253102500</v>
      </c>
      <c r="B757" s="28" t="str">
        <f>IF(Items!$B756="","",Items!$B756)</f>
        <v>Mooyo Chocolate Maize Drink 500ml</v>
      </c>
      <c r="C757" s="32">
        <f>IF($B757="","",Items!$G756+SUMIFS(PurQty,PurItem,$B757,PurDate,"&lt;="&amp;$D$2)-SUMIFS(SalQty,SalItem,$B757,SalDate,"&lt;="&amp;$D$2)-SUMIFS(WoQty,WoItem,$B757,WoDate,"&lt;="&amp;$D$2)+SUMIFS(AdjQty,AdjItem,$B757,AdjDate,"&lt;="&amp;$D$2)+SUMIFS(LinVarQty,LinItem,$B757,LinPosted,"YES",LinDate,"&lt;="&amp;$D$2,LinID,"&lt;&gt;"&amp;$B$2))</f>
        <v>0</v>
      </c>
      <c r="D757" s="84"/>
      <c r="E757" s="32" t="str">
        <f t="shared" si="22"/>
        <v/>
      </c>
      <c r="F757" s="33">
        <f>IF($B757="","",Items!$I756)</f>
        <v>6.4950000000000001</v>
      </c>
      <c r="G757" s="33" t="str">
        <f t="shared" si="23"/>
        <v/>
      </c>
      <c r="H757" s="85"/>
    </row>
    <row r="758" spans="1:8" hidden="1" x14ac:dyDescent="0.25">
      <c r="A758" s="28" t="str">
        <f>IF(Items!$B757="","",Items!$A757)</f>
        <v>6009713102494</v>
      </c>
      <c r="B758" s="28" t="str">
        <f>IF(Items!$B757="","",Items!$B757)</f>
        <v>MOOYO Maize  Milk 500ML</v>
      </c>
      <c r="C758" s="32">
        <f>IF($B758="","",Items!$G757+SUMIFS(PurQty,PurItem,$B758,PurDate,"&lt;="&amp;$D$2)-SUMIFS(SalQty,SalItem,$B758,SalDate,"&lt;="&amp;$D$2)-SUMIFS(WoQty,WoItem,$B758,WoDate,"&lt;="&amp;$D$2)+SUMIFS(AdjQty,AdjItem,$B758,AdjDate,"&lt;="&amp;$D$2)+SUMIFS(LinVarQty,LinItem,$B758,LinPosted,"YES",LinDate,"&lt;="&amp;$D$2,LinID,"&lt;&gt;"&amp;$B$2))</f>
        <v>0</v>
      </c>
      <c r="D758" s="84"/>
      <c r="E758" s="32" t="str">
        <f t="shared" si="22"/>
        <v/>
      </c>
      <c r="F758" s="33">
        <f>IF($B758="","",Items!$I757)</f>
        <v>7.7925000000000004</v>
      </c>
      <c r="G758" s="33" t="str">
        <f t="shared" si="23"/>
        <v/>
      </c>
      <c r="H758" s="85"/>
    </row>
    <row r="759" spans="1:8" hidden="1" x14ac:dyDescent="0.25">
      <c r="A759" s="28" t="str">
        <f>IF(Items!$B758="","",Items!$A758)</f>
        <v>6009713102500</v>
      </c>
      <c r="B759" s="28" t="str">
        <f>IF(Items!$B758="","",Items!$B758)</f>
        <v>Mooyoo Choc Maheu 500ml</v>
      </c>
      <c r="C759" s="32">
        <f>IF($B759="","",Items!$G758+SUMIFS(PurQty,PurItem,$B759,PurDate,"&lt;="&amp;$D$2)-SUMIFS(SalQty,SalItem,$B759,SalDate,"&lt;="&amp;$D$2)-SUMIFS(WoQty,WoItem,$B759,WoDate,"&lt;="&amp;$D$2)+SUMIFS(AdjQty,AdjItem,$B759,AdjDate,"&lt;="&amp;$D$2)+SUMIFS(LinVarQty,LinItem,$B759,LinPosted,"YES",LinDate,"&lt;="&amp;$D$2,LinID,"&lt;&gt;"&amp;$B$2))</f>
        <v>0</v>
      </c>
      <c r="D759" s="84"/>
      <c r="E759" s="32" t="str">
        <f t="shared" si="22"/>
        <v/>
      </c>
      <c r="F759" s="33">
        <f>IF($B759="","",Items!$I758)</f>
        <v>7.8224999999999998</v>
      </c>
      <c r="G759" s="33" t="str">
        <f t="shared" si="23"/>
        <v/>
      </c>
      <c r="H759" s="85"/>
    </row>
    <row r="760" spans="1:8" hidden="1" x14ac:dyDescent="0.25">
      <c r="A760" s="28" t="str">
        <f>IF(Items!$B759="","",Items!$A759)</f>
        <v>6009713102470</v>
      </c>
      <c r="B760" s="28" t="str">
        <f>IF(Items!$B759="","",Items!$B759)</f>
        <v>Mooyoo Strbry Maheu 500ml</v>
      </c>
      <c r="C760" s="32">
        <f>IF($B760="","",Items!$G759+SUMIFS(PurQty,PurItem,$B760,PurDate,"&lt;="&amp;$D$2)-SUMIFS(SalQty,SalItem,$B760,SalDate,"&lt;="&amp;$D$2)-SUMIFS(WoQty,WoItem,$B760,WoDate,"&lt;="&amp;$D$2)+SUMIFS(AdjQty,AdjItem,$B760,AdjDate,"&lt;="&amp;$D$2)+SUMIFS(LinVarQty,LinItem,$B760,LinPosted,"YES",LinDate,"&lt;="&amp;$D$2,LinID,"&lt;&gt;"&amp;$B$2))</f>
        <v>0</v>
      </c>
      <c r="D760" s="84"/>
      <c r="E760" s="32" t="str">
        <f t="shared" si="22"/>
        <v/>
      </c>
      <c r="F760" s="33">
        <f>IF($B760="","",Items!$I759)</f>
        <v>7.8224999999999998</v>
      </c>
      <c r="G760" s="33" t="str">
        <f t="shared" si="23"/>
        <v/>
      </c>
      <c r="H760" s="85"/>
    </row>
    <row r="761" spans="1:8" hidden="1" x14ac:dyDescent="0.25">
      <c r="A761" s="28" t="str">
        <f>IF(Items!$B760="","",Items!$A760)</f>
        <v>6001206438738</v>
      </c>
      <c r="B761" s="28" t="str">
        <f>IF(Items!$B760="","",Items!$B760)</f>
        <v>Mosquito Room Spray 180ml</v>
      </c>
      <c r="C761" s="32">
        <f>IF($B761="","",Items!$G760+SUMIFS(PurQty,PurItem,$B761,PurDate,"&lt;="&amp;$D$2)-SUMIFS(SalQty,SalItem,$B761,SalDate,"&lt;="&amp;$D$2)-SUMIFS(WoQty,WoItem,$B761,WoDate,"&lt;="&amp;$D$2)+SUMIFS(AdjQty,AdjItem,$B761,AdjDate,"&lt;="&amp;$D$2)+SUMIFS(LinVarQty,LinItem,$B761,LinPosted,"YES",LinDate,"&lt;="&amp;$D$2,LinID,"&lt;&gt;"&amp;$B$2))</f>
        <v>27</v>
      </c>
      <c r="D761" s="84"/>
      <c r="E761" s="32" t="str">
        <f t="shared" si="22"/>
        <v/>
      </c>
      <c r="F761" s="33">
        <f>IF($B761="","",Items!$I760)</f>
        <v>32.61</v>
      </c>
      <c r="G761" s="33" t="str">
        <f t="shared" si="23"/>
        <v/>
      </c>
      <c r="H761" s="85"/>
    </row>
    <row r="762" spans="1:8" hidden="1" x14ac:dyDescent="0.25">
      <c r="A762" s="28" t="str">
        <f>IF(Items!$B761="","",Items!$A761)</f>
        <v>6009888561720</v>
      </c>
      <c r="B762" s="28" t="str">
        <f>IF(Items!$B761="","",Items!$B761)</f>
        <v>Mountain  Dew  Flavour 500ml</v>
      </c>
      <c r="C762" s="32">
        <f>IF($B762="","",Items!$G761+SUMIFS(PurQty,PurItem,$B762,PurDate,"&lt;="&amp;$D$2)-SUMIFS(SalQty,SalItem,$B762,SalDate,"&lt;="&amp;$D$2)-SUMIFS(WoQty,WoItem,$B762,WoDate,"&lt;="&amp;$D$2)+SUMIFS(AdjQty,AdjItem,$B762,AdjDate,"&lt;="&amp;$D$2)+SUMIFS(LinVarQty,LinItem,$B762,LinPosted,"YES",LinDate,"&lt;="&amp;$D$2,LinID,"&lt;&gt;"&amp;$B$2))</f>
        <v>0</v>
      </c>
      <c r="D762" s="84"/>
      <c r="E762" s="32" t="str">
        <f t="shared" si="22"/>
        <v/>
      </c>
      <c r="F762" s="33">
        <f>IF($B762="","",Items!$I761)</f>
        <v>6.5250000000000004</v>
      </c>
      <c r="G762" s="33" t="str">
        <f t="shared" si="23"/>
        <v/>
      </c>
      <c r="H762" s="85"/>
    </row>
    <row r="763" spans="1:8" hidden="1" x14ac:dyDescent="0.25">
      <c r="A763" s="28" t="str">
        <f>IF(Items!$B762="","",Items!$A762)</f>
        <v>MOUSON123</v>
      </c>
      <c r="B763" s="28" t="str">
        <f>IF(Items!$B762="","",Items!$B762)</f>
        <v>Mousson Ass 2L</v>
      </c>
      <c r="C763" s="32">
        <f>IF($B763="","",Items!$G762+SUMIFS(PurQty,PurItem,$B763,PurDate,"&lt;="&amp;$D$2)-SUMIFS(SalQty,SalItem,$B763,SalDate,"&lt;="&amp;$D$2)-SUMIFS(WoQty,WoItem,$B763,WoDate,"&lt;="&amp;$D$2)+SUMIFS(AdjQty,AdjItem,$B763,AdjDate,"&lt;="&amp;$D$2)+SUMIFS(LinVarQty,LinItem,$B763,LinPosted,"YES",LinDate,"&lt;="&amp;$D$2,LinID,"&lt;&gt;"&amp;$B$2))</f>
        <v>0</v>
      </c>
      <c r="D763" s="84"/>
      <c r="E763" s="32" t="str">
        <f t="shared" si="22"/>
        <v/>
      </c>
      <c r="F763" s="33">
        <f>IF($B763="","",Items!$I762)</f>
        <v>55.432499999999997</v>
      </c>
      <c r="G763" s="33" t="str">
        <f t="shared" si="23"/>
        <v/>
      </c>
      <c r="H763" s="85"/>
    </row>
    <row r="764" spans="1:8" hidden="1" x14ac:dyDescent="0.25">
      <c r="A764" s="28" t="str">
        <f>IF(Items!$B763="","",Items!$A763)</f>
        <v>6003989006401</v>
      </c>
      <c r="B764" s="28" t="str">
        <f>IF(Items!$B763="","",Items!$B763)</f>
        <v>Mpesu Power 500g</v>
      </c>
      <c r="C764" s="32">
        <f>IF($B764="","",Items!$G763+SUMIFS(PurQty,PurItem,$B764,PurDate,"&lt;="&amp;$D$2)-SUMIFS(SalQty,SalItem,$B764,SalDate,"&lt;="&amp;$D$2)-SUMIFS(WoQty,WoItem,$B764,WoDate,"&lt;="&amp;$D$2)+SUMIFS(AdjQty,AdjItem,$B764,AdjDate,"&lt;="&amp;$D$2)+SUMIFS(LinVarQty,LinItem,$B764,LinPosted,"YES",LinDate,"&lt;="&amp;$D$2,LinID,"&lt;&gt;"&amp;$B$2))</f>
        <v>0</v>
      </c>
      <c r="D764" s="84"/>
      <c r="E764" s="32" t="str">
        <f t="shared" si="22"/>
        <v/>
      </c>
      <c r="F764" s="33">
        <f>IF($B764="","",Items!$I763)</f>
        <v>29.3475</v>
      </c>
      <c r="G764" s="33" t="str">
        <f t="shared" si="23"/>
        <v/>
      </c>
      <c r="H764" s="85"/>
    </row>
    <row r="765" spans="1:8" hidden="1" x14ac:dyDescent="0.25">
      <c r="A765" s="28" t="str">
        <f>IF(Items!$B764="","",Items!$A764)</f>
        <v>6009888486320</v>
      </c>
      <c r="B765" s="28" t="str">
        <f>IF(Items!$B764="","",Items!$B764)</f>
        <v>Mr Sauce Mayo 750g</v>
      </c>
      <c r="C765" s="32">
        <f>IF($B765="","",Items!$G764+SUMIFS(PurQty,PurItem,$B765,PurDate,"&lt;="&amp;$D$2)-SUMIFS(SalQty,SalItem,$B765,SalDate,"&lt;="&amp;$D$2)-SUMIFS(WoQty,WoItem,$B765,WoDate,"&lt;="&amp;$D$2)+SUMIFS(AdjQty,AdjItem,$B765,AdjDate,"&lt;="&amp;$D$2)+SUMIFS(LinVarQty,LinItem,$B765,LinPosted,"YES",LinDate,"&lt;="&amp;$D$2,LinID,"&lt;&gt;"&amp;$B$2))</f>
        <v>5</v>
      </c>
      <c r="D765" s="84"/>
      <c r="E765" s="32" t="str">
        <f t="shared" si="22"/>
        <v/>
      </c>
      <c r="F765" s="33">
        <f>IF($B765="","",Items!$I764)</f>
        <v>32.467500000000001</v>
      </c>
      <c r="G765" s="33" t="str">
        <f t="shared" si="23"/>
        <v/>
      </c>
      <c r="H765" s="85"/>
    </row>
    <row r="766" spans="1:8" hidden="1" x14ac:dyDescent="0.25">
      <c r="A766" s="28" t="str">
        <f>IF(Items!$B765="","",Items!$A765)</f>
        <v>6009900351155</v>
      </c>
      <c r="B766" s="28" t="str">
        <f>IF(Items!$B765="","",Items!$B765)</f>
        <v>Mr Tomato Sauce 375ml</v>
      </c>
      <c r="C766" s="32">
        <f>IF($B766="","",Items!$G765+SUMIFS(PurQty,PurItem,$B766,PurDate,"&lt;="&amp;$D$2)-SUMIFS(SalQty,SalItem,$B766,SalDate,"&lt;="&amp;$D$2)-SUMIFS(WoQty,WoItem,$B766,WoDate,"&lt;="&amp;$D$2)+SUMIFS(AdjQty,AdjItem,$B766,AdjDate,"&lt;="&amp;$D$2)+SUMIFS(LinVarQty,LinItem,$B766,LinPosted,"YES",LinDate,"&lt;="&amp;$D$2,LinID,"&lt;&gt;"&amp;$B$2))</f>
        <v>7</v>
      </c>
      <c r="D766" s="84"/>
      <c r="E766" s="32" t="str">
        <f t="shared" si="22"/>
        <v/>
      </c>
      <c r="F766" s="33">
        <f>IF($B766="","",Items!$I765)</f>
        <v>16.237500000000001</v>
      </c>
      <c r="G766" s="33" t="str">
        <f t="shared" si="23"/>
        <v/>
      </c>
      <c r="H766" s="85"/>
    </row>
    <row r="767" spans="1:8" hidden="1" x14ac:dyDescent="0.25">
      <c r="A767" s="28" t="str">
        <f>IF(Items!$B766="","",Items!$A766)</f>
        <v>B909</v>
      </c>
      <c r="B767" s="28" t="str">
        <f>IF(Items!$B766="","",Items!$B766)</f>
        <v>Nail Cutter</v>
      </c>
      <c r="C767" s="32">
        <f>IF($B767="","",Items!$G766+SUMIFS(PurQty,PurItem,$B767,PurDate,"&lt;="&amp;$D$2)-SUMIFS(SalQty,SalItem,$B767,SalDate,"&lt;="&amp;$D$2)-SUMIFS(WoQty,WoItem,$B767,WoDate,"&lt;="&amp;$D$2)+SUMIFS(AdjQty,AdjItem,$B767,AdjDate,"&lt;="&amp;$D$2)+SUMIFS(LinVarQty,LinItem,$B767,LinPosted,"YES",LinDate,"&lt;="&amp;$D$2,LinID,"&lt;&gt;"&amp;$B$2))</f>
        <v>0</v>
      </c>
      <c r="D767" s="84"/>
      <c r="E767" s="32" t="str">
        <f t="shared" si="22"/>
        <v/>
      </c>
      <c r="F767" s="33">
        <f>IF($B767="","",Items!$I766)</f>
        <v>13.0425</v>
      </c>
      <c r="G767" s="33" t="str">
        <f t="shared" si="23"/>
        <v/>
      </c>
      <c r="H767" s="85"/>
    </row>
    <row r="768" spans="1:8" hidden="1" x14ac:dyDescent="0.25">
      <c r="A768" s="28" t="str">
        <f>IF(Items!$B767="","",Items!$A767)</f>
        <v>6009188000349</v>
      </c>
      <c r="B768" s="28" t="str">
        <f>IF(Items!$B767="","",Items!$B767)</f>
        <v>Nescafe Ricoffy 100g</v>
      </c>
      <c r="C768" s="32">
        <f>IF($B768="","",Items!$G767+SUMIFS(PurQty,PurItem,$B768,PurDate,"&lt;="&amp;$D$2)-SUMIFS(SalQty,SalItem,$B768,SalDate,"&lt;="&amp;$D$2)-SUMIFS(WoQty,WoItem,$B768,WoDate,"&lt;="&amp;$D$2)+SUMIFS(AdjQty,AdjItem,$B768,AdjDate,"&lt;="&amp;$D$2)+SUMIFS(LinVarQty,LinItem,$B768,LinPosted,"YES",LinDate,"&lt;="&amp;$D$2,LinID,"&lt;&gt;"&amp;$B$2))</f>
        <v>0</v>
      </c>
      <c r="D768" s="84"/>
      <c r="E768" s="32" t="str">
        <f t="shared" si="22"/>
        <v/>
      </c>
      <c r="F768" s="33">
        <f>IF($B768="","",Items!$I767)</f>
        <v>22.822500000000002</v>
      </c>
      <c r="G768" s="33" t="str">
        <f t="shared" si="23"/>
        <v/>
      </c>
      <c r="H768" s="85"/>
    </row>
    <row r="769" spans="1:8" hidden="1" x14ac:dyDescent="0.25">
      <c r="A769" s="28" t="str">
        <f>IF(Items!$B768="","",Items!$A768)</f>
        <v>6001068625604</v>
      </c>
      <c r="B769" s="28" t="str">
        <f>IF(Items!$B768="","",Items!$B768)</f>
        <v>Nestle Cerelac Honey 250g</v>
      </c>
      <c r="C769" s="32">
        <f>IF($B769="","",Items!$G768+SUMIFS(PurQty,PurItem,$B769,PurDate,"&lt;="&amp;$D$2)-SUMIFS(SalQty,SalItem,$B769,SalDate,"&lt;="&amp;$D$2)-SUMIFS(WoQty,WoItem,$B769,WoDate,"&lt;="&amp;$D$2)+SUMIFS(AdjQty,AdjItem,$B769,AdjDate,"&lt;="&amp;$D$2)+SUMIFS(LinVarQty,LinItem,$B769,LinPosted,"YES",LinDate,"&lt;="&amp;$D$2,LinID,"&lt;&gt;"&amp;$B$2))</f>
        <v>0</v>
      </c>
      <c r="D769" s="84"/>
      <c r="E769" s="32" t="str">
        <f t="shared" si="22"/>
        <v/>
      </c>
      <c r="F769" s="33">
        <f>IF($B769="","",Items!$I768)</f>
        <v>58.695</v>
      </c>
      <c r="G769" s="33" t="str">
        <f t="shared" si="23"/>
        <v/>
      </c>
      <c r="H769" s="85"/>
    </row>
    <row r="770" spans="1:8" hidden="1" x14ac:dyDescent="0.25">
      <c r="A770" s="28" t="str">
        <f>IF(Items!$B769="","",Items!$A769)</f>
        <v>6001068626007</v>
      </c>
      <c r="B770" s="28" t="str">
        <f>IF(Items!$B769="","",Items!$B769)</f>
        <v>Nestle Cerelac Mixed Fruit 250g</v>
      </c>
      <c r="C770" s="32">
        <f>IF($B770="","",Items!$G769+SUMIFS(PurQty,PurItem,$B770,PurDate,"&lt;="&amp;$D$2)-SUMIFS(SalQty,SalItem,$B770,SalDate,"&lt;="&amp;$D$2)-SUMIFS(WoQty,WoItem,$B770,WoDate,"&lt;="&amp;$D$2)+SUMIFS(AdjQty,AdjItem,$B770,AdjDate,"&lt;="&amp;$D$2)+SUMIFS(LinVarQty,LinItem,$B770,LinPosted,"YES",LinDate,"&lt;="&amp;$D$2,LinID,"&lt;&gt;"&amp;$B$2))</f>
        <v>0</v>
      </c>
      <c r="D770" s="84"/>
      <c r="E770" s="32" t="str">
        <f t="shared" si="22"/>
        <v/>
      </c>
      <c r="F770" s="33">
        <f>IF($B770="","",Items!$I769)</f>
        <v>58.695</v>
      </c>
      <c r="G770" s="33" t="str">
        <f t="shared" si="23"/>
        <v/>
      </c>
      <c r="H770" s="85"/>
    </row>
    <row r="771" spans="1:8" hidden="1" x14ac:dyDescent="0.25">
      <c r="A771" s="28" t="str">
        <f>IF(Items!$B770="","",Items!$A770)</f>
        <v>6001068002207</v>
      </c>
      <c r="B771" s="28" t="str">
        <f>IF(Items!$B770="","",Items!$B770)</f>
        <v>Nestle Cocoa 62.5g</v>
      </c>
      <c r="C771" s="32">
        <f>IF($B771="","",Items!$G770+SUMIFS(PurQty,PurItem,$B771,PurDate,"&lt;="&amp;$D$2)-SUMIFS(SalQty,SalItem,$B771,SalDate,"&lt;="&amp;$D$2)-SUMIFS(WoQty,WoItem,$B771,WoDate,"&lt;="&amp;$D$2)+SUMIFS(AdjQty,AdjItem,$B771,AdjDate,"&lt;="&amp;$D$2)+SUMIFS(LinVarQty,LinItem,$B771,LinPosted,"YES",LinDate,"&lt;="&amp;$D$2,LinID,"&lt;&gt;"&amp;$B$2))</f>
        <v>0</v>
      </c>
      <c r="D771" s="84"/>
      <c r="E771" s="32" t="str">
        <f t="shared" si="22"/>
        <v/>
      </c>
      <c r="F771" s="33">
        <f>IF($B771="","",Items!$I770)</f>
        <v>22.822500000000002</v>
      </c>
      <c r="G771" s="33" t="str">
        <f t="shared" si="23"/>
        <v/>
      </c>
      <c r="H771" s="85"/>
    </row>
    <row r="772" spans="1:8" hidden="1" x14ac:dyDescent="0.25">
      <c r="A772" s="28" t="str">
        <f>IF(Items!$B771="","",Items!$A771)</f>
        <v>6001068312108</v>
      </c>
      <c r="B772" s="28" t="str">
        <f>IF(Items!$B771="","",Items!$B771)</f>
        <v>Nestle Condensed Milk 385g</v>
      </c>
      <c r="C772" s="32">
        <f>IF($B772="","",Items!$G771+SUMIFS(PurQty,PurItem,$B772,PurDate,"&lt;="&amp;$D$2)-SUMIFS(SalQty,SalItem,$B772,SalDate,"&lt;="&amp;$D$2)-SUMIFS(WoQty,WoItem,$B772,WoDate,"&lt;="&amp;$D$2)+SUMIFS(AdjQty,AdjItem,$B772,AdjDate,"&lt;="&amp;$D$2)+SUMIFS(LinVarQty,LinItem,$B772,LinPosted,"YES",LinDate,"&lt;="&amp;$D$2,LinID,"&lt;&gt;"&amp;$B$2))</f>
        <v>0</v>
      </c>
      <c r="D772" s="84"/>
      <c r="E772" s="32" t="str">
        <f t="shared" si="22"/>
        <v/>
      </c>
      <c r="F772" s="33">
        <f>IF($B772="","",Items!$I771)</f>
        <v>29.3475</v>
      </c>
      <c r="G772" s="33" t="str">
        <f t="shared" si="23"/>
        <v/>
      </c>
      <c r="H772" s="85"/>
    </row>
    <row r="773" spans="1:8" hidden="1" x14ac:dyDescent="0.25">
      <c r="A773" s="28" t="str">
        <f>IF(Items!$B772="","",Items!$A772)</f>
        <v>6161107793050</v>
      </c>
      <c r="B773" s="28" t="str">
        <f>IF(Items!$B772="","",Items!$B772)</f>
        <v>Nestle Everyday 400g</v>
      </c>
      <c r="C773" s="32">
        <f>IF($B773="","",Items!$G772+SUMIFS(PurQty,PurItem,$B773,PurDate,"&lt;="&amp;$D$2)-SUMIFS(SalQty,SalItem,$B773,SalDate,"&lt;="&amp;$D$2)-SUMIFS(WoQty,WoItem,$B773,WoDate,"&lt;="&amp;$D$2)+SUMIFS(AdjQty,AdjItem,$B773,AdjDate,"&lt;="&amp;$D$2)+SUMIFS(LinVarQty,LinItem,$B773,LinPosted,"YES",LinDate,"&lt;="&amp;$D$2,LinID,"&lt;&gt;"&amp;$B$2))</f>
        <v>0</v>
      </c>
      <c r="D773" s="84"/>
      <c r="E773" s="32" t="str">
        <f t="shared" si="22"/>
        <v/>
      </c>
      <c r="F773" s="33">
        <f>IF($B773="","",Items!$I772)</f>
        <v>45.652500000000003</v>
      </c>
      <c r="G773" s="33" t="str">
        <f t="shared" si="23"/>
        <v/>
      </c>
      <c r="H773" s="85"/>
    </row>
    <row r="774" spans="1:8" hidden="1" x14ac:dyDescent="0.25">
      <c r="A774" s="28" t="str">
        <f>IF(Items!$B773="","",Items!$A773)</f>
        <v>6001068379200</v>
      </c>
      <c r="B774" s="28" t="str">
        <f>IF(Items!$B773="","",Items!$B773)</f>
        <v>Nestle Hot Chocolate 500g</v>
      </c>
      <c r="C774" s="32">
        <f>IF($B774="","",Items!$G773+SUMIFS(PurQty,PurItem,$B774,PurDate,"&lt;="&amp;$D$2)-SUMIFS(SalQty,SalItem,$B774,SalDate,"&lt;="&amp;$D$2)-SUMIFS(WoQty,WoItem,$B774,WoDate,"&lt;="&amp;$D$2)+SUMIFS(AdjQty,AdjItem,$B774,AdjDate,"&lt;="&amp;$D$2)+SUMIFS(LinVarQty,LinItem,$B774,LinPosted,"YES",LinDate,"&lt;="&amp;$D$2,LinID,"&lt;&gt;"&amp;$B$2))</f>
        <v>1</v>
      </c>
      <c r="D774" s="84"/>
      <c r="E774" s="32" t="str">
        <f t="shared" ref="E774:E837" si="24">IF(OR($B774="",$D774=""),"",$D774-$C774)</f>
        <v/>
      </c>
      <c r="F774" s="33">
        <f>IF($B774="","",Items!$I773)</f>
        <v>64.935000000000002</v>
      </c>
      <c r="G774" s="33" t="str">
        <f t="shared" ref="G774:G837" si="25">IF($E774="","",$E774*$F774)</f>
        <v/>
      </c>
      <c r="H774" s="85"/>
    </row>
    <row r="775" spans="1:8" hidden="1" x14ac:dyDescent="0.25">
      <c r="A775" s="28" t="str">
        <f>IF(Items!$B774="","",Items!$A774)</f>
        <v>6001934000528</v>
      </c>
      <c r="B775" s="28" t="str">
        <f>IF(Items!$B774="","",Items!$B774)</f>
        <v>Newbury Extra Mild</v>
      </c>
      <c r="C775" s="32">
        <f>IF($B775="","",Items!$G774+SUMIFS(PurQty,PurItem,$B775,PurDate,"&lt;="&amp;$D$2)-SUMIFS(SalQty,SalItem,$B775,SalDate,"&lt;="&amp;$D$2)-SUMIFS(WoQty,WoItem,$B775,WoDate,"&lt;="&amp;$D$2)+SUMIFS(AdjQty,AdjItem,$B775,AdjDate,"&lt;="&amp;$D$2)+SUMIFS(LinVarQty,LinItem,$B775,LinPosted,"YES",LinDate,"&lt;="&amp;$D$2,LinID,"&lt;&gt;"&amp;$B$2))</f>
        <v>0</v>
      </c>
      <c r="D775" s="84"/>
      <c r="E775" s="32" t="str">
        <f t="shared" si="24"/>
        <v/>
      </c>
      <c r="F775" s="33">
        <f>IF($B775="","",Items!$I774)</f>
        <v>29.3475</v>
      </c>
      <c r="G775" s="33" t="str">
        <f t="shared" si="25"/>
        <v/>
      </c>
      <c r="H775" s="85"/>
    </row>
    <row r="776" spans="1:8" hidden="1" x14ac:dyDescent="0.25">
      <c r="A776" s="28" t="str">
        <f>IF(Items!$B775="","",Items!$A775)</f>
        <v>6009510808643</v>
      </c>
      <c r="B776" s="28" t="str">
        <f>IF(Items!$B775="","",Items!$B775)</f>
        <v>NIiknaks Origional Cheese 135g</v>
      </c>
      <c r="C776" s="32">
        <f>IF($B776="","",Items!$G775+SUMIFS(PurQty,PurItem,$B776,PurDate,"&lt;="&amp;$D$2)-SUMIFS(SalQty,SalItem,$B776,SalDate,"&lt;="&amp;$D$2)-SUMIFS(WoQty,WoItem,$B776,WoDate,"&lt;="&amp;$D$2)+SUMIFS(AdjQty,AdjItem,$B776,AdjDate,"&lt;="&amp;$D$2)+SUMIFS(LinVarQty,LinItem,$B776,LinPosted,"YES",LinDate,"&lt;="&amp;$D$2,LinID,"&lt;&gt;"&amp;$B$2))</f>
        <v>0</v>
      </c>
      <c r="D776" s="84"/>
      <c r="E776" s="32" t="str">
        <f t="shared" si="24"/>
        <v/>
      </c>
      <c r="F776" s="33">
        <f>IF($B776="","",Items!$I775)</f>
        <v>16.305</v>
      </c>
      <c r="G776" s="33" t="str">
        <f t="shared" si="25"/>
        <v/>
      </c>
      <c r="H776" s="85"/>
    </row>
    <row r="777" spans="1:8" hidden="1" x14ac:dyDescent="0.25">
      <c r="A777" s="28" t="str">
        <f>IF(Items!$B776="","",Items!$A776)</f>
        <v>6009612520009</v>
      </c>
      <c r="B777" s="28" t="str">
        <f>IF(Items!$B776="","",Items!$B776)</f>
        <v>Nina Pads  No Wings</v>
      </c>
      <c r="C777" s="32">
        <f>IF($B777="","",Items!$G776+SUMIFS(PurQty,PurItem,$B777,PurDate,"&lt;="&amp;$D$2)-SUMIFS(SalQty,SalItem,$B777,SalDate,"&lt;="&amp;$D$2)-SUMIFS(WoQty,WoItem,$B777,WoDate,"&lt;="&amp;$D$2)+SUMIFS(AdjQty,AdjItem,$B777,AdjDate,"&lt;="&amp;$D$2)+SUMIFS(LinVarQty,LinItem,$B777,LinPosted,"YES",LinDate,"&lt;="&amp;$D$2,LinID,"&lt;&gt;"&amp;$B$2))</f>
        <v>0</v>
      </c>
      <c r="D777" s="84"/>
      <c r="E777" s="32" t="str">
        <f t="shared" si="24"/>
        <v/>
      </c>
      <c r="F777" s="33">
        <f>IF($B777="","",Items!$I776)</f>
        <v>9.7799999999999994</v>
      </c>
      <c r="G777" s="33" t="str">
        <f t="shared" si="25"/>
        <v/>
      </c>
      <c r="H777" s="85"/>
    </row>
    <row r="778" spans="1:8" hidden="1" x14ac:dyDescent="0.25">
      <c r="A778" s="28" t="str">
        <f>IF(Items!$B777="","",Items!$A777)</f>
        <v>6001051004737</v>
      </c>
      <c r="B778" s="28" t="str">
        <f>IF(Items!$B777="","",Items!$B777)</f>
        <v>Nivea Coconut 400ml</v>
      </c>
      <c r="C778" s="32">
        <f>IF($B778="","",Items!$G777+SUMIFS(PurQty,PurItem,$B778,PurDate,"&lt;="&amp;$D$2)-SUMIFS(SalQty,SalItem,$B778,SalDate,"&lt;="&amp;$D$2)-SUMIFS(WoQty,WoItem,$B778,WoDate,"&lt;="&amp;$D$2)+SUMIFS(AdjQty,AdjItem,$B778,AdjDate,"&lt;="&amp;$D$2)+SUMIFS(LinVarQty,LinItem,$B778,LinPosted,"YES",LinDate,"&lt;="&amp;$D$2,LinID,"&lt;&gt;"&amp;$B$2))</f>
        <v>0</v>
      </c>
      <c r="D778" s="84"/>
      <c r="E778" s="32" t="str">
        <f t="shared" si="24"/>
        <v/>
      </c>
      <c r="F778" s="33">
        <f>IF($B778="","",Items!$I777)</f>
        <v>52.177500000000002</v>
      </c>
      <c r="G778" s="33" t="str">
        <f t="shared" si="25"/>
        <v/>
      </c>
      <c r="H778" s="85"/>
    </row>
    <row r="779" spans="1:8" hidden="1" x14ac:dyDescent="0.25">
      <c r="A779" s="28" t="str">
        <f>IF(Items!$B778="","",Items!$A778)</f>
        <v>6001051000753</v>
      </c>
      <c r="B779" s="28" t="str">
        <f>IF(Items!$B778="","",Items!$B778)</f>
        <v>Nivea Men Cool Kick 400ml</v>
      </c>
      <c r="C779" s="32">
        <f>IF($B779="","",Items!$G778+SUMIFS(PurQty,PurItem,$B779,PurDate,"&lt;="&amp;$D$2)-SUMIFS(SalQty,SalItem,$B779,SalDate,"&lt;="&amp;$D$2)-SUMIFS(WoQty,WoItem,$B779,WoDate,"&lt;="&amp;$D$2)+SUMIFS(AdjQty,AdjItem,$B779,AdjDate,"&lt;="&amp;$D$2)+SUMIFS(LinVarQty,LinItem,$B779,LinPosted,"YES",LinDate,"&lt;="&amp;$D$2,LinID,"&lt;&gt;"&amp;$B$2))</f>
        <v>0</v>
      </c>
      <c r="D779" s="84"/>
      <c r="E779" s="32" t="str">
        <f t="shared" si="24"/>
        <v/>
      </c>
      <c r="F779" s="33">
        <f>IF($B779="","",Items!$I778)</f>
        <v>52.177500000000002</v>
      </c>
      <c r="G779" s="33" t="str">
        <f t="shared" si="25"/>
        <v/>
      </c>
      <c r="H779" s="85"/>
    </row>
    <row r="780" spans="1:8" hidden="1" x14ac:dyDescent="0.25">
      <c r="A780" s="28" t="str">
        <f>IF(Items!$B779="","",Items!$A779)</f>
        <v>6001051004171</v>
      </c>
      <c r="B780" s="28" t="str">
        <f>IF(Items!$B779="","",Items!$B779)</f>
        <v>Nivea Men Deep 400ml</v>
      </c>
      <c r="C780" s="32">
        <f>IF($B780="","",Items!$G779+SUMIFS(PurQty,PurItem,$B780,PurDate,"&lt;="&amp;$D$2)-SUMIFS(SalQty,SalItem,$B780,SalDate,"&lt;="&amp;$D$2)-SUMIFS(WoQty,WoItem,$B780,WoDate,"&lt;="&amp;$D$2)+SUMIFS(AdjQty,AdjItem,$B780,AdjDate,"&lt;="&amp;$D$2)+SUMIFS(LinVarQty,LinItem,$B780,LinPosted,"YES",LinDate,"&lt;="&amp;$D$2,LinID,"&lt;&gt;"&amp;$B$2))</f>
        <v>0</v>
      </c>
      <c r="D780" s="84"/>
      <c r="E780" s="32" t="str">
        <f t="shared" si="24"/>
        <v/>
      </c>
      <c r="F780" s="33">
        <f>IF($B780="","",Items!$I779)</f>
        <v>52.177500000000002</v>
      </c>
      <c r="G780" s="33" t="str">
        <f t="shared" si="25"/>
        <v/>
      </c>
      <c r="H780" s="85"/>
    </row>
    <row r="781" spans="1:8" hidden="1" x14ac:dyDescent="0.25">
      <c r="A781" s="28" t="str">
        <f>IF(Items!$B780="","",Items!$A780)</f>
        <v>4005808685837</v>
      </c>
      <c r="B781" s="28" t="str">
        <f>IF(Items!$B780="","",Items!$B780)</f>
        <v>Nivea Men Max Hyd 400ml</v>
      </c>
      <c r="C781" s="32">
        <f>IF($B781="","",Items!$G780+SUMIFS(PurQty,PurItem,$B781,PurDate,"&lt;="&amp;$D$2)-SUMIFS(SalQty,SalItem,$B781,SalDate,"&lt;="&amp;$D$2)-SUMIFS(WoQty,WoItem,$B781,WoDate,"&lt;="&amp;$D$2)+SUMIFS(AdjQty,AdjItem,$B781,AdjDate,"&lt;="&amp;$D$2)+SUMIFS(LinVarQty,LinItem,$B781,LinPosted,"YES",LinDate,"&lt;="&amp;$D$2,LinID,"&lt;&gt;"&amp;$B$2))</f>
        <v>0</v>
      </c>
      <c r="D781" s="84"/>
      <c r="E781" s="32" t="str">
        <f t="shared" si="24"/>
        <v/>
      </c>
      <c r="F781" s="33">
        <f>IF($B781="","",Items!$I780)</f>
        <v>52.177500000000002</v>
      </c>
      <c r="G781" s="33" t="str">
        <f t="shared" si="25"/>
        <v/>
      </c>
      <c r="H781" s="85"/>
    </row>
    <row r="782" spans="1:8" hidden="1" x14ac:dyDescent="0.25">
      <c r="A782" s="28" t="str">
        <f>IF(Items!$B781="","",Items!$A781)</f>
        <v>4005808685844</v>
      </c>
      <c r="B782" s="28" t="str">
        <f>IF(Items!$B781="","",Items!$B781)</f>
        <v>Nivea Revitalising 400ml</v>
      </c>
      <c r="C782" s="32">
        <f>IF($B782="","",Items!$G781+SUMIFS(PurQty,PurItem,$B782,PurDate,"&lt;="&amp;$D$2)-SUMIFS(SalQty,SalItem,$B782,SalDate,"&lt;="&amp;$D$2)-SUMIFS(WoQty,WoItem,$B782,WoDate,"&lt;="&amp;$D$2)+SUMIFS(AdjQty,AdjItem,$B782,AdjDate,"&lt;="&amp;$D$2)+SUMIFS(LinVarQty,LinItem,$B782,LinPosted,"YES",LinDate,"&lt;="&amp;$D$2,LinID,"&lt;&gt;"&amp;$B$2))</f>
        <v>0</v>
      </c>
      <c r="D782" s="84"/>
      <c r="E782" s="32" t="str">
        <f t="shared" si="24"/>
        <v/>
      </c>
      <c r="F782" s="33">
        <f>IF($B782="","",Items!$I781)</f>
        <v>45.652500000000003</v>
      </c>
      <c r="G782" s="33" t="str">
        <f t="shared" si="25"/>
        <v/>
      </c>
      <c r="H782" s="85"/>
    </row>
    <row r="783" spans="1:8" hidden="1" x14ac:dyDescent="0.25">
      <c r="A783" s="28" t="str">
        <f>IF(Items!$B782="","",Items!$A782)</f>
        <v>4005808780570</v>
      </c>
      <c r="B783" s="28" t="str">
        <f>IF(Items!$B782="","",Items!$B782)</f>
        <v>Nivea Rich Nourshng 400ml</v>
      </c>
      <c r="C783" s="32">
        <f>IF($B783="","",Items!$G782+SUMIFS(PurQty,PurItem,$B783,PurDate,"&lt;="&amp;$D$2)-SUMIFS(SalQty,SalItem,$B783,SalDate,"&lt;="&amp;$D$2)-SUMIFS(WoQty,WoItem,$B783,WoDate,"&lt;="&amp;$D$2)+SUMIFS(AdjQty,AdjItem,$B783,AdjDate,"&lt;="&amp;$D$2)+SUMIFS(LinVarQty,LinItem,$B783,LinPosted,"YES",LinDate,"&lt;="&amp;$D$2,LinID,"&lt;&gt;"&amp;$B$2))</f>
        <v>0</v>
      </c>
      <c r="D783" s="84"/>
      <c r="E783" s="32" t="str">
        <f t="shared" si="24"/>
        <v/>
      </c>
      <c r="F783" s="33">
        <f>IF($B783="","",Items!$I782)</f>
        <v>55.432499999999997</v>
      </c>
      <c r="G783" s="33" t="str">
        <f t="shared" si="25"/>
        <v/>
      </c>
      <c r="H783" s="85"/>
    </row>
    <row r="784" spans="1:8" hidden="1" x14ac:dyDescent="0.25">
      <c r="A784" s="28" t="str">
        <f>IF(Items!$B783="","",Items!$A783)</f>
        <v>6001069020446</v>
      </c>
      <c r="B784" s="28" t="str">
        <f>IF(Items!$B783="","",Items!$B783)</f>
        <v>Nola Mayonnaise 750g</v>
      </c>
      <c r="C784" s="32">
        <f>IF($B784="","",Items!$G783+SUMIFS(PurQty,PurItem,$B784,PurDate,"&lt;="&amp;$D$2)-SUMIFS(SalQty,SalItem,$B784,SalDate,"&lt;="&amp;$D$2)-SUMIFS(WoQty,WoItem,$B784,WoDate,"&lt;="&amp;$D$2)+SUMIFS(AdjQty,AdjItem,$B784,AdjDate,"&lt;="&amp;$D$2)+SUMIFS(LinVarQty,LinItem,$B784,LinPosted,"YES",LinDate,"&lt;="&amp;$D$2,LinID,"&lt;&gt;"&amp;$B$2))</f>
        <v>0</v>
      </c>
      <c r="D784" s="84"/>
      <c r="E784" s="32" t="str">
        <f t="shared" si="24"/>
        <v/>
      </c>
      <c r="F784" s="33">
        <f>IF($B784="","",Items!$I783)</f>
        <v>32.61</v>
      </c>
      <c r="G784" s="33" t="str">
        <f t="shared" si="25"/>
        <v/>
      </c>
      <c r="H784" s="85"/>
    </row>
    <row r="785" spans="1:8" hidden="1" x14ac:dyDescent="0.25">
      <c r="A785" s="28" t="str">
        <f>IF(Items!$B784="","",Items!$A784)</f>
        <v>6009610640136</v>
      </c>
      <c r="B785" s="28" t="str">
        <f>IF(Items!$B784="","",Items!$B784)</f>
        <v>NRG Fine Salt 2kg</v>
      </c>
      <c r="C785" s="32">
        <f>IF($B785="","",Items!$G784+SUMIFS(PurQty,PurItem,$B785,PurDate,"&lt;="&amp;$D$2)-SUMIFS(SalQty,SalItem,$B785,SalDate,"&lt;="&amp;$D$2)-SUMIFS(WoQty,WoItem,$B785,WoDate,"&lt;="&amp;$D$2)+SUMIFS(AdjQty,AdjItem,$B785,AdjDate,"&lt;="&amp;$D$2)+SUMIFS(LinVarQty,LinItem,$B785,LinPosted,"YES",LinDate,"&lt;="&amp;$D$2,LinID,"&lt;&gt;"&amp;$B$2))</f>
        <v>0</v>
      </c>
      <c r="D785" s="84"/>
      <c r="E785" s="32" t="str">
        <f t="shared" si="24"/>
        <v/>
      </c>
      <c r="F785" s="33">
        <f>IF($B785="","",Items!$I784)</f>
        <v>18.75</v>
      </c>
      <c r="G785" s="33" t="str">
        <f t="shared" si="25"/>
        <v/>
      </c>
      <c r="H785" s="85"/>
    </row>
    <row r="786" spans="1:8" hidden="1" x14ac:dyDescent="0.25">
      <c r="A786" s="28" t="str">
        <f>IF(Items!$B785="","",Items!$A785)</f>
        <v>6009610640051</v>
      </c>
      <c r="B786" s="28" t="str">
        <f>IF(Items!$B785="","",Items!$B785)</f>
        <v>Nrichards Salt 1kg</v>
      </c>
      <c r="C786" s="32">
        <f>IF($B786="","",Items!$G785+SUMIFS(PurQty,PurItem,$B786,PurDate,"&lt;="&amp;$D$2)-SUMIFS(SalQty,SalItem,$B786,SalDate,"&lt;="&amp;$D$2)-SUMIFS(WoQty,WoItem,$B786,WoDate,"&lt;="&amp;$D$2)+SUMIFS(AdjQty,AdjItem,$B786,AdjDate,"&lt;="&amp;$D$2)+SUMIFS(LinVarQty,LinItem,$B786,LinPosted,"YES",LinDate,"&lt;="&amp;$D$2,LinID,"&lt;&gt;"&amp;$B$2))</f>
        <v>0</v>
      </c>
      <c r="D786" s="84"/>
      <c r="E786" s="32" t="str">
        <f t="shared" si="24"/>
        <v/>
      </c>
      <c r="F786" s="33">
        <f>IF($B786="","",Items!$I785)</f>
        <v>6.5250000000000004</v>
      </c>
      <c r="G786" s="33" t="str">
        <f t="shared" si="25"/>
        <v/>
      </c>
      <c r="H786" s="85"/>
    </row>
    <row r="787" spans="1:8" hidden="1" x14ac:dyDescent="0.25">
      <c r="A787" s="28" t="str">
        <f>IF(Items!$B786="","",Items!$A786)</f>
        <v>B190</v>
      </c>
      <c r="B787" s="28" t="str">
        <f>IF(Items!$B786="","",Items!$B786)</f>
        <v>Nurse Tissue</v>
      </c>
      <c r="C787" s="32">
        <f>IF($B787="","",Items!$G786+SUMIFS(PurQty,PurItem,$B787,PurDate,"&lt;="&amp;$D$2)-SUMIFS(SalQty,SalItem,$B787,SalDate,"&lt;="&amp;$D$2)-SUMIFS(WoQty,WoItem,$B787,WoDate,"&lt;="&amp;$D$2)+SUMIFS(AdjQty,AdjItem,$B787,AdjDate,"&lt;="&amp;$D$2)+SUMIFS(LinVarQty,LinItem,$B787,LinPosted,"YES",LinDate,"&lt;="&amp;$D$2,LinID,"&lt;&gt;"&amp;$B$2))</f>
        <v>0</v>
      </c>
      <c r="D787" s="84"/>
      <c r="E787" s="32" t="str">
        <f t="shared" si="24"/>
        <v/>
      </c>
      <c r="F787" s="33">
        <f>IF($B787="","",Items!$I786)</f>
        <v>6.5250000000000004</v>
      </c>
      <c r="G787" s="33" t="str">
        <f t="shared" si="25"/>
        <v/>
      </c>
      <c r="H787" s="85"/>
    </row>
    <row r="788" spans="1:8" hidden="1" x14ac:dyDescent="0.25">
      <c r="A788" s="28" t="str">
        <f>IF(Items!$B787="","",Items!$A787)</f>
        <v>6009800620542</v>
      </c>
      <c r="B788" s="28" t="str">
        <f>IF(Items!$B787="","",Items!$B787)</f>
        <v>Nutty Peants N Raisings 100g</v>
      </c>
      <c r="C788" s="32">
        <f>IF($B788="","",Items!$G787+SUMIFS(PurQty,PurItem,$B788,PurDate,"&lt;="&amp;$D$2)-SUMIFS(SalQty,SalItem,$B788,SalDate,"&lt;="&amp;$D$2)-SUMIFS(WoQty,WoItem,$B788,WoDate,"&lt;="&amp;$D$2)+SUMIFS(AdjQty,AdjItem,$B788,AdjDate,"&lt;="&amp;$D$2)+SUMIFS(LinVarQty,LinItem,$B788,LinPosted,"YES",LinDate,"&lt;="&amp;$D$2,LinID,"&lt;&gt;"&amp;$B$2))</f>
        <v>0</v>
      </c>
      <c r="D788" s="84"/>
      <c r="E788" s="32" t="str">
        <f t="shared" si="24"/>
        <v/>
      </c>
      <c r="F788" s="33">
        <f>IF($B788="","",Items!$I787)</f>
        <v>16.305</v>
      </c>
      <c r="G788" s="33" t="str">
        <f t="shared" si="25"/>
        <v/>
      </c>
      <c r="H788" s="85"/>
    </row>
    <row r="789" spans="1:8" hidden="1" x14ac:dyDescent="0.25">
      <c r="A789" s="28" t="str">
        <f>IF(Items!$B788="","",Items!$A788)</f>
        <v>6009800620535</v>
      </c>
      <c r="B789" s="28" t="str">
        <f>IF(Items!$B788="","",Items!$B788)</f>
        <v>Nutty Peri Peri 100g</v>
      </c>
      <c r="C789" s="32">
        <f>IF($B789="","",Items!$G788+SUMIFS(PurQty,PurItem,$B789,PurDate,"&lt;="&amp;$D$2)-SUMIFS(SalQty,SalItem,$B789,SalDate,"&lt;="&amp;$D$2)-SUMIFS(WoQty,WoItem,$B789,WoDate,"&lt;="&amp;$D$2)+SUMIFS(AdjQty,AdjItem,$B789,AdjDate,"&lt;="&amp;$D$2)+SUMIFS(LinVarQty,LinItem,$B789,LinPosted,"YES",LinDate,"&lt;="&amp;$D$2,LinID,"&lt;&gt;"&amp;$B$2))</f>
        <v>0</v>
      </c>
      <c r="D789" s="84"/>
      <c r="E789" s="32" t="str">
        <f t="shared" si="24"/>
        <v/>
      </c>
      <c r="F789" s="33">
        <f>IF($B789="","",Items!$I788)</f>
        <v>16.305</v>
      </c>
      <c r="G789" s="33" t="str">
        <f t="shared" si="25"/>
        <v/>
      </c>
      <c r="H789" s="85"/>
    </row>
    <row r="790" spans="1:8" hidden="1" x14ac:dyDescent="0.25">
      <c r="A790" s="28" t="str">
        <f>IF(Items!$B789="","",Items!$A789)</f>
        <v>6009603063171</v>
      </c>
      <c r="B790" s="28" t="str">
        <f>IF(Items!$B789="","",Items!$B789)</f>
        <v>Olivine Baked Beans 410g</v>
      </c>
      <c r="C790" s="32">
        <f>IF($B790="","",Items!$G789+SUMIFS(PurQty,PurItem,$B790,PurDate,"&lt;="&amp;$D$2)-SUMIFS(SalQty,SalItem,$B790,SalDate,"&lt;="&amp;$D$2)-SUMIFS(WoQty,WoItem,$B790,WoDate,"&lt;="&amp;$D$2)+SUMIFS(AdjQty,AdjItem,$B790,AdjDate,"&lt;="&amp;$D$2)+SUMIFS(LinVarQty,LinItem,$B790,LinPosted,"YES",LinDate,"&lt;="&amp;$D$2,LinID,"&lt;&gt;"&amp;$B$2))</f>
        <v>0</v>
      </c>
      <c r="D790" s="84"/>
      <c r="E790" s="32" t="str">
        <f t="shared" si="24"/>
        <v/>
      </c>
      <c r="F790" s="33">
        <f>IF($B790="","",Items!$I789)</f>
        <v>13.0425</v>
      </c>
      <c r="G790" s="33" t="str">
        <f t="shared" si="25"/>
        <v/>
      </c>
      <c r="H790" s="85"/>
    </row>
    <row r="791" spans="1:8" hidden="1" x14ac:dyDescent="0.25">
      <c r="A791" s="28" t="str">
        <f>IF(Items!$B790="","",Items!$A790)</f>
        <v>6009603060118</v>
      </c>
      <c r="B791" s="28" t="str">
        <f>IF(Items!$B790="","",Items!$B790)</f>
        <v>Olivine C/Oil 2L</v>
      </c>
      <c r="C791" s="32">
        <f>IF($B791="","",Items!$G790+SUMIFS(PurQty,PurItem,$B791,PurDate,"&lt;="&amp;$D$2)-SUMIFS(SalQty,SalItem,$B791,SalDate,"&lt;="&amp;$D$2)-SUMIFS(WoQty,WoItem,$B791,WoDate,"&lt;="&amp;$D$2)+SUMIFS(AdjQty,AdjItem,$B791,AdjDate,"&lt;="&amp;$D$2)+SUMIFS(LinVarQty,LinItem,$B791,LinPosted,"YES",LinDate,"&lt;="&amp;$D$2,LinID,"&lt;&gt;"&amp;$B$2))</f>
        <v>0</v>
      </c>
      <c r="D791" s="84"/>
      <c r="E791" s="32" t="str">
        <f t="shared" si="24"/>
        <v/>
      </c>
      <c r="F791" s="33">
        <f>IF($B791="","",Items!$I790)</f>
        <v>60</v>
      </c>
      <c r="G791" s="33" t="str">
        <f t="shared" si="25"/>
        <v/>
      </c>
      <c r="H791" s="85"/>
    </row>
    <row r="792" spans="1:8" hidden="1" x14ac:dyDescent="0.25">
      <c r="A792" s="28" t="str">
        <f>IF(Items!$B791="","",Items!$A791)</f>
        <v>6009603062549</v>
      </c>
      <c r="B792" s="28" t="str">
        <f>IF(Items!$B791="","",Items!$B791)</f>
        <v>Olivine Sugar Beans 410g</v>
      </c>
      <c r="C792" s="32">
        <f>IF($B792="","",Items!$G791+SUMIFS(PurQty,PurItem,$B792,PurDate,"&lt;="&amp;$D$2)-SUMIFS(SalQty,SalItem,$B792,SalDate,"&lt;="&amp;$D$2)-SUMIFS(WoQty,WoItem,$B792,WoDate,"&lt;="&amp;$D$2)+SUMIFS(AdjQty,AdjItem,$B792,AdjDate,"&lt;="&amp;$D$2)+SUMIFS(LinVarQty,LinItem,$B792,LinPosted,"YES",LinDate,"&lt;="&amp;$D$2,LinID,"&lt;&gt;"&amp;$B$2))</f>
        <v>0</v>
      </c>
      <c r="D792" s="84"/>
      <c r="E792" s="32" t="str">
        <f t="shared" si="24"/>
        <v/>
      </c>
      <c r="F792" s="33">
        <f>IF($B792="","",Items!$I791)</f>
        <v>16.305</v>
      </c>
      <c r="G792" s="33" t="str">
        <f t="shared" si="25"/>
        <v/>
      </c>
      <c r="H792" s="85"/>
    </row>
    <row r="793" spans="1:8" hidden="1" x14ac:dyDescent="0.25">
      <c r="A793" s="28" t="str">
        <f>IF(Items!$B792="","",Items!$A792)</f>
        <v>6001087367950</v>
      </c>
      <c r="B793" s="28" t="str">
        <f>IF(Items!$B792="","",Items!$B792)</f>
        <v>Omo Hand Wash 500g</v>
      </c>
      <c r="C793" s="32">
        <f>IF($B793="","",Items!$G792+SUMIFS(PurQty,PurItem,$B793,PurDate,"&lt;="&amp;$D$2)-SUMIFS(SalQty,SalItem,$B793,SalDate,"&lt;="&amp;$D$2)-SUMIFS(WoQty,WoItem,$B793,WoDate,"&lt;="&amp;$D$2)+SUMIFS(AdjQty,AdjItem,$B793,AdjDate,"&lt;="&amp;$D$2)+SUMIFS(LinVarQty,LinItem,$B793,LinPosted,"YES",LinDate,"&lt;="&amp;$D$2,LinID,"&lt;&gt;"&amp;$B$2))</f>
        <v>0</v>
      </c>
      <c r="D793" s="84"/>
      <c r="E793" s="32" t="str">
        <f t="shared" si="24"/>
        <v/>
      </c>
      <c r="F793" s="33">
        <f>IF($B793="","",Items!$I792)</f>
        <v>22.822500000000002</v>
      </c>
      <c r="G793" s="33" t="str">
        <f t="shared" si="25"/>
        <v/>
      </c>
      <c r="H793" s="85"/>
    </row>
    <row r="794" spans="1:8" hidden="1" x14ac:dyDescent="0.25">
      <c r="A794" s="28" t="str">
        <f>IF(Items!$B793="","",Items!$A793)</f>
        <v>600108367950</v>
      </c>
      <c r="B794" s="28" t="str">
        <f>IF(Items!$B793="","",Items!$B793)</f>
        <v>Omo Handwash 500g</v>
      </c>
      <c r="C794" s="32">
        <f>IF($B794="","",Items!$G793+SUMIFS(PurQty,PurItem,$B794,PurDate,"&lt;="&amp;$D$2)-SUMIFS(SalQty,SalItem,$B794,SalDate,"&lt;="&amp;$D$2)-SUMIFS(WoQty,WoItem,$B794,WoDate,"&lt;="&amp;$D$2)+SUMIFS(AdjQty,AdjItem,$B794,AdjDate,"&lt;="&amp;$D$2)+SUMIFS(LinVarQty,LinItem,$B794,LinPosted,"YES",LinDate,"&lt;="&amp;$D$2,LinID,"&lt;&gt;"&amp;$B$2))</f>
        <v>0</v>
      </c>
      <c r="D794" s="84"/>
      <c r="E794" s="32" t="str">
        <f t="shared" si="24"/>
        <v/>
      </c>
      <c r="F794" s="33">
        <f>IF($B794="","",Items!$I793)</f>
        <v>48.914999999999999</v>
      </c>
      <c r="G794" s="33" t="str">
        <f t="shared" si="25"/>
        <v/>
      </c>
      <c r="H794" s="85"/>
    </row>
    <row r="795" spans="1:8" hidden="1" x14ac:dyDescent="0.25">
      <c r="A795" s="28" t="str">
        <f>IF(Items!$B794="","",Items!$A794)</f>
        <v>6001087367943</v>
      </c>
      <c r="B795" s="28" t="str">
        <f>IF(Items!$B794="","",Items!$B794)</f>
        <v>Omo Washing Powder 250g</v>
      </c>
      <c r="C795" s="32">
        <f>IF($B795="","",Items!$G794+SUMIFS(PurQty,PurItem,$B795,PurDate,"&lt;="&amp;$D$2)-SUMIFS(SalQty,SalItem,$B795,SalDate,"&lt;="&amp;$D$2)-SUMIFS(WoQty,WoItem,$B795,WoDate,"&lt;="&amp;$D$2)+SUMIFS(AdjQty,AdjItem,$B795,AdjDate,"&lt;="&amp;$D$2)+SUMIFS(LinVarQty,LinItem,$B795,LinPosted,"YES",LinDate,"&lt;="&amp;$D$2,LinID,"&lt;&gt;"&amp;$B$2))</f>
        <v>0</v>
      </c>
      <c r="D795" s="84"/>
      <c r="E795" s="32" t="str">
        <f t="shared" si="24"/>
        <v/>
      </c>
      <c r="F795" s="33">
        <f>IF($B795="","",Items!$I794)</f>
        <v>13.0425</v>
      </c>
      <c r="G795" s="33" t="str">
        <f t="shared" si="25"/>
        <v/>
      </c>
      <c r="H795" s="85"/>
    </row>
    <row r="796" spans="1:8" x14ac:dyDescent="0.25">
      <c r="A796" s="28" t="str">
        <f>IF(Items!$B795="","",Items!$A795)</f>
        <v>6001085126573</v>
      </c>
      <c r="B796" s="28" t="str">
        <f>IF(Items!$B795="","",Items!$B795)</f>
        <v>Omo Washing Powder 2kg</v>
      </c>
      <c r="C796" s="32">
        <f>IF($B796="","",Items!$G795+SUMIFS(PurQty,PurItem,$B796,PurDate,"&lt;="&amp;$D$2)-SUMIFS(SalQty,SalItem,$B796,SalDate,"&lt;="&amp;$D$2)-SUMIFS(WoQty,WoItem,$B796,WoDate,"&lt;="&amp;$D$2)+SUMIFS(AdjQty,AdjItem,$B796,AdjDate,"&lt;="&amp;$D$2)+SUMIFS(LinVarQty,LinItem,$B796,LinPosted,"YES",LinDate,"&lt;="&amp;$D$2,LinID,"&lt;&gt;"&amp;$B$2))</f>
        <v>0</v>
      </c>
      <c r="D796" s="84">
        <v>9</v>
      </c>
      <c r="E796" s="32">
        <f t="shared" si="24"/>
        <v>9</v>
      </c>
      <c r="F796" s="33">
        <f>IF($B796="","",Items!$I795)</f>
        <v>55.432499999999997</v>
      </c>
      <c r="G796" s="33">
        <f t="shared" si="25"/>
        <v>498.89249999999998</v>
      </c>
      <c r="H796" s="85"/>
    </row>
    <row r="797" spans="1:8" hidden="1" x14ac:dyDescent="0.25">
      <c r="A797" s="28" t="str">
        <f>IF(Items!$B796="","",Items!$A796)</f>
        <v>3760071020129</v>
      </c>
      <c r="B797" s="28" t="str">
        <f>IF(Items!$B796="","",Items!$B796)</f>
        <v>ONE SUNSHINE LAMP</v>
      </c>
      <c r="C797" s="32">
        <f>IF($B797="","",Items!$G796+SUMIFS(PurQty,PurItem,$B797,PurDate,"&lt;="&amp;$D$2)-SUMIFS(SalQty,SalItem,$B797,SalDate,"&lt;="&amp;$D$2)-SUMIFS(WoQty,WoItem,$B797,WoDate,"&lt;="&amp;$D$2)+SUMIFS(AdjQty,AdjItem,$B797,AdjDate,"&lt;="&amp;$D$2)+SUMIFS(LinVarQty,LinItem,$B797,LinPosted,"YES",LinDate,"&lt;="&amp;$D$2,LinID,"&lt;&gt;"&amp;$B$2))</f>
        <v>0</v>
      </c>
      <c r="D797" s="84"/>
      <c r="E797" s="32" t="str">
        <f t="shared" si="24"/>
        <v/>
      </c>
      <c r="F797" s="33">
        <f>IF($B797="","",Items!$I796)</f>
        <v>110.8725</v>
      </c>
      <c r="G797" s="33" t="str">
        <f t="shared" si="25"/>
        <v/>
      </c>
      <c r="H797" s="85"/>
    </row>
    <row r="798" spans="1:8" hidden="1" x14ac:dyDescent="0.25">
      <c r="A798" s="28" t="str">
        <f>IF(Items!$B797="","",Items!$A797)</f>
        <v>50173822</v>
      </c>
      <c r="B798" s="28" t="str">
        <f>IF(Items!$B797="","",Items!$B797)</f>
        <v>Orbit Spear Mint 14g</v>
      </c>
      <c r="C798" s="32">
        <f>IF($B798="","",Items!$G797+SUMIFS(PurQty,PurItem,$B798,PurDate,"&lt;="&amp;$D$2)-SUMIFS(SalQty,SalItem,$B798,SalDate,"&lt;="&amp;$D$2)-SUMIFS(WoQty,WoItem,$B798,WoDate,"&lt;="&amp;$D$2)+SUMIFS(AdjQty,AdjItem,$B798,AdjDate,"&lt;="&amp;$D$2)+SUMIFS(LinVarQty,LinItem,$B798,LinPosted,"YES",LinDate,"&lt;="&amp;$D$2,LinID,"&lt;&gt;"&amp;$B$2))</f>
        <v>0</v>
      </c>
      <c r="D798" s="84"/>
      <c r="E798" s="32" t="str">
        <f t="shared" si="24"/>
        <v/>
      </c>
      <c r="F798" s="33">
        <f>IF($B798="","",Items!$I797)</f>
        <v>11.085000000000001</v>
      </c>
      <c r="G798" s="33" t="str">
        <f t="shared" si="25"/>
        <v/>
      </c>
      <c r="H798" s="85"/>
    </row>
    <row r="799" spans="1:8" hidden="1" x14ac:dyDescent="0.25">
      <c r="A799" s="28" t="str">
        <f>IF(Items!$B798="","",Items!$A798)</f>
        <v>42211686</v>
      </c>
      <c r="B799" s="28" t="str">
        <f>IF(Items!$B798="","",Items!$B798)</f>
        <v>Orbit Strong Mint 14g</v>
      </c>
      <c r="C799" s="32">
        <f>IF($B799="","",Items!$G798+SUMIFS(PurQty,PurItem,$B799,PurDate,"&lt;="&amp;$D$2)-SUMIFS(SalQty,SalItem,$B799,SalDate,"&lt;="&amp;$D$2)-SUMIFS(WoQty,WoItem,$B799,WoDate,"&lt;="&amp;$D$2)+SUMIFS(AdjQty,AdjItem,$B799,AdjDate,"&lt;="&amp;$D$2)+SUMIFS(LinVarQty,LinItem,$B799,LinPosted,"YES",LinDate,"&lt;="&amp;$D$2,LinID,"&lt;&gt;"&amp;$B$2))</f>
        <v>0</v>
      </c>
      <c r="D799" s="84"/>
      <c r="E799" s="32" t="str">
        <f t="shared" si="24"/>
        <v/>
      </c>
      <c r="F799" s="33">
        <f>IF($B799="","",Items!$I798)</f>
        <v>11.085000000000001</v>
      </c>
      <c r="G799" s="33" t="str">
        <f t="shared" si="25"/>
        <v/>
      </c>
      <c r="H799" s="85"/>
    </row>
    <row r="800" spans="1:8" hidden="1" x14ac:dyDescent="0.25">
      <c r="A800" s="28" t="str">
        <f>IF(Items!$B799="","",Items!$A799)</f>
        <v>42113270</v>
      </c>
      <c r="B800" s="28" t="str">
        <f>IF(Items!$B799="","",Items!$B799)</f>
        <v>Orbit Watermelon 14g</v>
      </c>
      <c r="C800" s="32">
        <f>IF($B800="","",Items!$G799+SUMIFS(PurQty,PurItem,$B800,PurDate,"&lt;="&amp;$D$2)-SUMIFS(SalQty,SalItem,$B800,SalDate,"&lt;="&amp;$D$2)-SUMIFS(WoQty,WoItem,$B800,WoDate,"&lt;="&amp;$D$2)+SUMIFS(AdjQty,AdjItem,$B800,AdjDate,"&lt;="&amp;$D$2)+SUMIFS(LinVarQty,LinItem,$B800,LinPosted,"YES",LinDate,"&lt;="&amp;$D$2,LinID,"&lt;&gt;"&amp;$B$2))</f>
        <v>0</v>
      </c>
      <c r="D800" s="84"/>
      <c r="E800" s="32" t="str">
        <f t="shared" si="24"/>
        <v/>
      </c>
      <c r="F800" s="33">
        <f>IF($B800="","",Items!$I799)</f>
        <v>11.085000000000001</v>
      </c>
      <c r="G800" s="33" t="str">
        <f t="shared" si="25"/>
        <v/>
      </c>
      <c r="H800" s="85"/>
    </row>
    <row r="801" spans="1:8" hidden="1" x14ac:dyDescent="0.25">
      <c r="A801" s="28" t="str">
        <f>IF(Items!$B800="","",Items!$A800)</f>
        <v>7622202831072</v>
      </c>
      <c r="B801" s="28" t="str">
        <f>IF(Items!$B800="","",Items!$B800)</f>
        <v>Oreo 40g</v>
      </c>
      <c r="C801" s="32">
        <f>IF($B801="","",Items!$G800+SUMIFS(PurQty,PurItem,$B801,PurDate,"&lt;="&amp;$D$2)-SUMIFS(SalQty,SalItem,$B801,SalDate,"&lt;="&amp;$D$2)-SUMIFS(WoQty,WoItem,$B801,WoDate,"&lt;="&amp;$D$2)+SUMIFS(AdjQty,AdjItem,$B801,AdjDate,"&lt;="&amp;$D$2)+SUMIFS(LinVarQty,LinItem,$B801,LinPosted,"YES",LinDate,"&lt;="&amp;$D$2,LinID,"&lt;&gt;"&amp;$B$2))</f>
        <v>13</v>
      </c>
      <c r="D801" s="84"/>
      <c r="E801" s="32" t="str">
        <f t="shared" si="24"/>
        <v/>
      </c>
      <c r="F801" s="33">
        <f>IF($B801="","",Items!$I800)</f>
        <v>6.4950000000000001</v>
      </c>
      <c r="G801" s="33" t="str">
        <f t="shared" si="25"/>
        <v/>
      </c>
      <c r="H801" s="85"/>
    </row>
    <row r="802" spans="1:8" hidden="1" x14ac:dyDescent="0.25">
      <c r="A802" s="28" t="str">
        <f>IF(Items!$B801="","",Items!$A801)</f>
        <v>4260113520666</v>
      </c>
      <c r="B802" s="28" t="str">
        <f>IF(Items!$B801="","",Items!$B801)</f>
        <v>OTG Connect Kit</v>
      </c>
      <c r="C802" s="32">
        <f>IF($B802="","",Items!$G801+SUMIFS(PurQty,PurItem,$B802,PurDate,"&lt;="&amp;$D$2)-SUMIFS(SalQty,SalItem,$B802,SalDate,"&lt;="&amp;$D$2)-SUMIFS(WoQty,WoItem,$B802,WoDate,"&lt;="&amp;$D$2)+SUMIFS(AdjQty,AdjItem,$B802,AdjDate,"&lt;="&amp;$D$2)+SUMIFS(LinVarQty,LinItem,$B802,LinPosted,"YES",LinDate,"&lt;="&amp;$D$2,LinID,"&lt;&gt;"&amp;$B$2))</f>
        <v>0</v>
      </c>
      <c r="D802" s="84"/>
      <c r="E802" s="32" t="str">
        <f t="shared" si="24"/>
        <v/>
      </c>
      <c r="F802" s="33">
        <f>IF($B802="","",Items!$I801)</f>
        <v>45</v>
      </c>
      <c r="G802" s="33" t="str">
        <f t="shared" si="25"/>
        <v/>
      </c>
      <c r="H802" s="85"/>
    </row>
    <row r="803" spans="1:8" hidden="1" x14ac:dyDescent="0.25">
      <c r="A803" s="28" t="str">
        <f>IF(Items!$B802="","",Items!$A802)</f>
        <v>B657</v>
      </c>
      <c r="B803" s="28" t="str">
        <f>IF(Items!$B802="","",Items!$B802)</f>
        <v>OTG REMAX Connect Kit</v>
      </c>
      <c r="C803" s="32">
        <f>IF($B803="","",Items!$G802+SUMIFS(PurQty,PurItem,$B803,PurDate,"&lt;="&amp;$D$2)-SUMIFS(SalQty,SalItem,$B803,SalDate,"&lt;="&amp;$D$2)-SUMIFS(WoQty,WoItem,$B803,WoDate,"&lt;="&amp;$D$2)+SUMIFS(AdjQty,AdjItem,$B803,AdjDate,"&lt;="&amp;$D$2)+SUMIFS(LinVarQty,LinItem,$B803,LinPosted,"YES",LinDate,"&lt;="&amp;$D$2,LinID,"&lt;&gt;"&amp;$B$2))</f>
        <v>0</v>
      </c>
      <c r="D803" s="84"/>
      <c r="E803" s="32" t="str">
        <f t="shared" si="24"/>
        <v/>
      </c>
      <c r="F803" s="33">
        <f>IF($B803="","",Items!$I802)</f>
        <v>26.085000000000001</v>
      </c>
      <c r="G803" s="33" t="str">
        <f t="shared" si="25"/>
        <v/>
      </c>
      <c r="H803" s="85"/>
    </row>
    <row r="804" spans="1:8" hidden="1" x14ac:dyDescent="0.25">
      <c r="A804" s="28" t="str">
        <f>IF(Items!$B803="","",Items!$A803)</f>
        <v>6009633542172</v>
      </c>
      <c r="B804" s="28" t="str">
        <f>IF(Items!$B803="","",Items!$B803)</f>
        <v>Pain Eeze Satchet</v>
      </c>
      <c r="C804" s="32">
        <f>IF($B804="","",Items!$G803+SUMIFS(PurQty,PurItem,$B804,PurDate,"&lt;="&amp;$D$2)-SUMIFS(SalQty,SalItem,$B804,SalDate,"&lt;="&amp;$D$2)-SUMIFS(WoQty,WoItem,$B804,WoDate,"&lt;="&amp;$D$2)+SUMIFS(AdjQty,AdjItem,$B804,AdjDate,"&lt;="&amp;$D$2)+SUMIFS(LinVarQty,LinItem,$B804,LinPosted,"YES",LinDate,"&lt;="&amp;$D$2,LinID,"&lt;&gt;"&amp;$B$2))</f>
        <v>-1</v>
      </c>
      <c r="D804" s="84"/>
      <c r="E804" s="32" t="str">
        <f t="shared" si="24"/>
        <v/>
      </c>
      <c r="F804" s="33">
        <f>IF($B804="","",Items!$I803)</f>
        <v>4.5674999999999999</v>
      </c>
      <c r="G804" s="33" t="str">
        <f t="shared" si="25"/>
        <v/>
      </c>
      <c r="H804" s="85"/>
    </row>
    <row r="805" spans="1:8" hidden="1" x14ac:dyDescent="0.25">
      <c r="A805" s="28" t="str">
        <f>IF(Items!$B804="","",Items!$A804)</f>
        <v>6001067090243</v>
      </c>
      <c r="B805" s="28" t="str">
        <f>IF(Items!$B804="","",Items!$B804)</f>
        <v>Palmolive Aloe Vera 350ml</v>
      </c>
      <c r="C805" s="32">
        <f>IF($B805="","",Items!$G804+SUMIFS(PurQty,PurItem,$B805,PurDate,"&lt;="&amp;$D$2)-SUMIFS(SalQty,SalItem,$B805,SalDate,"&lt;="&amp;$D$2)-SUMIFS(WoQty,WoItem,$B805,WoDate,"&lt;="&amp;$D$2)+SUMIFS(AdjQty,AdjItem,$B805,AdjDate,"&lt;="&amp;$D$2)+SUMIFS(LinVarQty,LinItem,$B805,LinPosted,"YES",LinDate,"&lt;="&amp;$D$2,LinID,"&lt;&gt;"&amp;$B$2))</f>
        <v>0</v>
      </c>
      <c r="D805" s="84"/>
      <c r="E805" s="32" t="str">
        <f t="shared" si="24"/>
        <v/>
      </c>
      <c r="F805" s="33">
        <f>IF($B805="","",Items!$I804)</f>
        <v>16.305</v>
      </c>
      <c r="G805" s="33" t="str">
        <f t="shared" si="25"/>
        <v/>
      </c>
      <c r="H805" s="85"/>
    </row>
    <row r="806" spans="1:8" hidden="1" x14ac:dyDescent="0.25">
      <c r="A806" s="28" t="str">
        <f>IF(Items!$B805="","",Items!$A805)</f>
        <v>6001067089315</v>
      </c>
      <c r="B806" s="28" t="str">
        <f>IF(Items!$B805="","",Items!$B805)</f>
        <v>Palmolive Classic 350ml</v>
      </c>
      <c r="C806" s="32">
        <f>IF($B806="","",Items!$G805+SUMIFS(PurQty,PurItem,$B806,PurDate,"&lt;="&amp;$D$2)-SUMIFS(SalQty,SalItem,$B806,SalDate,"&lt;="&amp;$D$2)-SUMIFS(WoQty,WoItem,$B806,WoDate,"&lt;="&amp;$D$2)+SUMIFS(AdjQty,AdjItem,$B806,AdjDate,"&lt;="&amp;$D$2)+SUMIFS(LinVarQty,LinItem,$B806,LinPosted,"YES",LinDate,"&lt;="&amp;$D$2,LinID,"&lt;&gt;"&amp;$B$2))</f>
        <v>0</v>
      </c>
      <c r="D806" s="84"/>
      <c r="E806" s="32" t="str">
        <f t="shared" si="24"/>
        <v/>
      </c>
      <c r="F806" s="33">
        <f>IF($B806="","",Items!$I805)</f>
        <v>16.305</v>
      </c>
      <c r="G806" s="33" t="str">
        <f t="shared" si="25"/>
        <v/>
      </c>
      <c r="H806" s="85"/>
    </row>
    <row r="807" spans="1:8" hidden="1" x14ac:dyDescent="0.25">
      <c r="A807" s="28" t="str">
        <f>IF(Items!$B806="","",Items!$A806)</f>
        <v>6009695585223</v>
      </c>
      <c r="B807" s="28" t="str">
        <f>IF(Items!$B806="","",Items!$B806)</f>
        <v>Panado</v>
      </c>
      <c r="C807" s="32">
        <f>IF($B807="","",Items!$G806+SUMIFS(PurQty,PurItem,$B807,PurDate,"&lt;="&amp;$D$2)-SUMIFS(SalQty,SalItem,$B807,SalDate,"&lt;="&amp;$D$2)-SUMIFS(WoQty,WoItem,$B807,WoDate,"&lt;="&amp;$D$2)+SUMIFS(AdjQty,AdjItem,$B807,AdjDate,"&lt;="&amp;$D$2)+SUMIFS(LinVarQty,LinItem,$B807,LinPosted,"YES",LinDate,"&lt;="&amp;$D$2,LinID,"&lt;&gt;"&amp;$B$2))</f>
        <v>0</v>
      </c>
      <c r="D807" s="84"/>
      <c r="E807" s="32" t="str">
        <f t="shared" si="24"/>
        <v/>
      </c>
      <c r="F807" s="33">
        <f>IF($B807="","",Items!$I806)</f>
        <v>3.75</v>
      </c>
      <c r="G807" s="33" t="str">
        <f t="shared" si="25"/>
        <v/>
      </c>
      <c r="H807" s="85"/>
    </row>
    <row r="808" spans="1:8" hidden="1" x14ac:dyDescent="0.25">
      <c r="A808" s="28" t="str">
        <f>IF(Items!$B807="","",Items!$A807)</f>
        <v>6009803563020</v>
      </c>
      <c r="B808" s="28" t="str">
        <f>IF(Items!$B807="","",Items!$B807)</f>
        <v>Papyrus Platic Cover</v>
      </c>
      <c r="C808" s="32">
        <f>IF($B808="","",Items!$G807+SUMIFS(PurQty,PurItem,$B808,PurDate,"&lt;="&amp;$D$2)-SUMIFS(SalQty,SalItem,$B808,SalDate,"&lt;="&amp;$D$2)-SUMIFS(WoQty,WoItem,$B808,WoDate,"&lt;="&amp;$D$2)+SUMIFS(AdjQty,AdjItem,$B808,AdjDate,"&lt;="&amp;$D$2)+SUMIFS(LinVarQty,LinItem,$B808,LinPosted,"YES",LinDate,"&lt;="&amp;$D$2,LinID,"&lt;&gt;"&amp;$B$2))</f>
        <v>0</v>
      </c>
      <c r="D808" s="84"/>
      <c r="E808" s="32" t="str">
        <f t="shared" si="24"/>
        <v/>
      </c>
      <c r="F808" s="33">
        <f>IF($B808="","",Items!$I807)</f>
        <v>1.1399999999999999</v>
      </c>
      <c r="G808" s="33" t="str">
        <f t="shared" si="25"/>
        <v/>
      </c>
      <c r="H808" s="85"/>
    </row>
    <row r="809" spans="1:8" hidden="1" x14ac:dyDescent="0.25">
      <c r="A809" s="28" t="str">
        <f>IF(Items!$B808="","",Items!$A808)</f>
        <v>6007421002198</v>
      </c>
      <c r="B809" s="28" t="str">
        <f>IF(Items!$B808="","",Items!$B808)</f>
        <v>Parlenta Maize Meal 5kg</v>
      </c>
      <c r="C809" s="32">
        <f>IF($B809="","",Items!$G808+SUMIFS(PurQty,PurItem,$B809,PurDate,"&lt;="&amp;$D$2)-SUMIFS(SalQty,SalItem,$B809,SalDate,"&lt;="&amp;$D$2)-SUMIFS(WoQty,WoItem,$B809,WoDate,"&lt;="&amp;$D$2)+SUMIFS(AdjQty,AdjItem,$B809,AdjDate,"&lt;="&amp;$D$2)+SUMIFS(LinVarQty,LinItem,$B809,LinPosted,"YES",LinDate,"&lt;="&amp;$D$2,LinID,"&lt;&gt;"&amp;$B$2))</f>
        <v>0</v>
      </c>
      <c r="D809" s="84"/>
      <c r="E809" s="32" t="str">
        <f t="shared" si="24"/>
        <v/>
      </c>
      <c r="F809" s="33">
        <f>IF($B809="","",Items!$I808)</f>
        <v>52.5</v>
      </c>
      <c r="G809" s="33" t="str">
        <f t="shared" si="25"/>
        <v/>
      </c>
      <c r="H809" s="85"/>
    </row>
    <row r="810" spans="1:8" hidden="1" x14ac:dyDescent="0.25">
      <c r="A810" s="28" t="str">
        <f>IF(Items!$B809="","",Items!$A809)</f>
        <v>60059641</v>
      </c>
      <c r="B810" s="28" t="str">
        <f>IF(Items!$B809="","",Items!$B809)</f>
        <v>Pascal Easter Mellow</v>
      </c>
      <c r="C810" s="32">
        <f>IF($B810="","",Items!$G809+SUMIFS(PurQty,PurItem,$B810,PurDate,"&lt;="&amp;$D$2)-SUMIFS(SalQty,SalItem,$B810,SalDate,"&lt;="&amp;$D$2)-SUMIFS(WoQty,WoItem,$B810,WoDate,"&lt;="&amp;$D$2)+SUMIFS(AdjQty,AdjItem,$B810,AdjDate,"&lt;="&amp;$D$2)+SUMIFS(LinVarQty,LinItem,$B810,LinPosted,"YES",LinDate,"&lt;="&amp;$D$2,LinID,"&lt;&gt;"&amp;$B$2))</f>
        <v>0</v>
      </c>
      <c r="D810" s="84"/>
      <c r="E810" s="32" t="str">
        <f t="shared" si="24"/>
        <v/>
      </c>
      <c r="F810" s="33">
        <f>IF($B810="","",Items!$I809)</f>
        <v>6.4950000000000001</v>
      </c>
      <c r="G810" s="33" t="str">
        <f t="shared" si="25"/>
        <v/>
      </c>
      <c r="H810" s="85"/>
    </row>
    <row r="811" spans="1:8" hidden="1" x14ac:dyDescent="0.25">
      <c r="A811" s="28" t="str">
        <f>IF(Items!$B810="","",Items!$A810)</f>
        <v>60096791</v>
      </c>
      <c r="B811" s="28" t="str">
        <f>IF(Items!$B810="","",Items!$B810)</f>
        <v>Pascal Mini Choc</v>
      </c>
      <c r="C811" s="32">
        <f>IF($B811="","",Items!$G810+SUMIFS(PurQty,PurItem,$B811,PurDate,"&lt;="&amp;$D$2)-SUMIFS(SalQty,SalItem,$B811,SalDate,"&lt;="&amp;$D$2)-SUMIFS(WoQty,WoItem,$B811,WoDate,"&lt;="&amp;$D$2)+SUMIFS(AdjQty,AdjItem,$B811,AdjDate,"&lt;="&amp;$D$2)+SUMIFS(LinVarQty,LinItem,$B811,LinPosted,"YES",LinDate,"&lt;="&amp;$D$2,LinID,"&lt;&gt;"&amp;$B$2))</f>
        <v>0</v>
      </c>
      <c r="D811" s="84"/>
      <c r="E811" s="32" t="str">
        <f t="shared" si="24"/>
        <v/>
      </c>
      <c r="F811" s="33">
        <f>IF($B811="","",Items!$I810)</f>
        <v>3.2625000000000002</v>
      </c>
      <c r="G811" s="33" t="str">
        <f t="shared" si="25"/>
        <v/>
      </c>
      <c r="H811" s="85"/>
    </row>
    <row r="812" spans="1:8" hidden="1" x14ac:dyDescent="0.25">
      <c r="A812" s="28" t="str">
        <f>IF(Items!$B811="","",Items!$A811)</f>
        <v>6005964002927</v>
      </c>
      <c r="B812" s="28" t="str">
        <f>IF(Items!$B811="","",Items!$B811)</f>
        <v>Pascal Snack</v>
      </c>
      <c r="C812" s="32">
        <f>IF($B812="","",Items!$G811+SUMIFS(PurQty,PurItem,$B812,PurDate,"&lt;="&amp;$D$2)-SUMIFS(SalQty,SalItem,$B812,SalDate,"&lt;="&amp;$D$2)-SUMIFS(WoQty,WoItem,$B812,WoDate,"&lt;="&amp;$D$2)+SUMIFS(AdjQty,AdjItem,$B812,AdjDate,"&lt;="&amp;$D$2)+SUMIFS(LinVarQty,LinItem,$B812,LinPosted,"YES",LinDate,"&lt;="&amp;$D$2,LinID,"&lt;&gt;"&amp;$B$2))</f>
        <v>0</v>
      </c>
      <c r="D812" s="84"/>
      <c r="E812" s="32" t="str">
        <f t="shared" si="24"/>
        <v/>
      </c>
      <c r="F812" s="33">
        <f>IF($B812="","",Items!$I811)</f>
        <v>6.5250000000000004</v>
      </c>
      <c r="G812" s="33" t="str">
        <f t="shared" si="25"/>
        <v/>
      </c>
      <c r="H812" s="85"/>
    </row>
    <row r="813" spans="1:8" hidden="1" x14ac:dyDescent="0.25">
      <c r="A813" s="28" t="str">
        <f>IF(Items!$B812="","",Items!$A812)</f>
        <v>6005964100746</v>
      </c>
      <c r="B813" s="28" t="str">
        <f>IF(Items!$B812="","",Items!$B812)</f>
        <v>Pascall Choc Mallow</v>
      </c>
      <c r="C813" s="32">
        <f>IF($B813="","",Items!$G812+SUMIFS(PurQty,PurItem,$B813,PurDate,"&lt;="&amp;$D$2)-SUMIFS(SalQty,SalItem,$B813,SalDate,"&lt;="&amp;$D$2)-SUMIFS(WoQty,WoItem,$B813,WoDate,"&lt;="&amp;$D$2)+SUMIFS(AdjQty,AdjItem,$B813,AdjDate,"&lt;="&amp;$D$2)+SUMIFS(LinVarQty,LinItem,$B813,LinPosted,"YES",LinDate,"&lt;="&amp;$D$2,LinID,"&lt;&gt;"&amp;$B$2))</f>
        <v>0</v>
      </c>
      <c r="D813" s="84"/>
      <c r="E813" s="32" t="str">
        <f t="shared" si="24"/>
        <v/>
      </c>
      <c r="F813" s="33">
        <f>IF($B813="","",Items!$I812)</f>
        <v>6.5250000000000004</v>
      </c>
      <c r="G813" s="33" t="str">
        <f t="shared" si="25"/>
        <v/>
      </c>
      <c r="H813" s="85"/>
    </row>
    <row r="814" spans="1:8" hidden="1" x14ac:dyDescent="0.25">
      <c r="A814" s="28" t="str">
        <f>IF(Items!$B813="","",Items!$A813)</f>
        <v>60096784</v>
      </c>
      <c r="B814" s="28" t="str">
        <f>IF(Items!$B813="","",Items!$B813)</f>
        <v>Pascall Freddo</v>
      </c>
      <c r="C814" s="32">
        <f>IF($B814="","",Items!$G813+SUMIFS(PurQty,PurItem,$B814,PurDate,"&lt;="&amp;$D$2)-SUMIFS(SalQty,SalItem,$B814,SalDate,"&lt;="&amp;$D$2)-SUMIFS(WoQty,WoItem,$B814,WoDate,"&lt;="&amp;$D$2)+SUMIFS(AdjQty,AdjItem,$B814,AdjDate,"&lt;="&amp;$D$2)+SUMIFS(LinVarQty,LinItem,$B814,LinPosted,"YES",LinDate,"&lt;="&amp;$D$2,LinID,"&lt;&gt;"&amp;$B$2))</f>
        <v>0</v>
      </c>
      <c r="D814" s="84"/>
      <c r="E814" s="32" t="str">
        <f t="shared" si="24"/>
        <v/>
      </c>
      <c r="F814" s="33">
        <f>IF($B814="","",Items!$I813)</f>
        <v>3.915</v>
      </c>
      <c r="G814" s="33" t="str">
        <f t="shared" si="25"/>
        <v/>
      </c>
      <c r="H814" s="85"/>
    </row>
    <row r="815" spans="1:8" hidden="1" x14ac:dyDescent="0.25">
      <c r="A815" s="28" t="str">
        <f>IF(Items!$B814="","",Items!$A814)</f>
        <v>6005964100869</v>
      </c>
      <c r="B815" s="28" t="str">
        <f>IF(Items!$B814="","",Items!$B814)</f>
        <v>Pascall Milk Choc 75g</v>
      </c>
      <c r="C815" s="32">
        <f>IF($B815="","",Items!$G814+SUMIFS(PurQty,PurItem,$B815,PurDate,"&lt;="&amp;$D$2)-SUMIFS(SalQty,SalItem,$B815,SalDate,"&lt;="&amp;$D$2)-SUMIFS(WoQty,WoItem,$B815,WoDate,"&lt;="&amp;$D$2)+SUMIFS(AdjQty,AdjItem,$B815,AdjDate,"&lt;="&amp;$D$2)+SUMIFS(LinVarQty,LinItem,$B815,LinPosted,"YES",LinDate,"&lt;="&amp;$D$2,LinID,"&lt;&gt;"&amp;$B$2))</f>
        <v>0</v>
      </c>
      <c r="D815" s="84"/>
      <c r="E815" s="32" t="str">
        <f t="shared" si="24"/>
        <v/>
      </c>
      <c r="F815" s="33">
        <f>IF($B815="","",Items!$I814)</f>
        <v>16.305</v>
      </c>
      <c r="G815" s="33" t="str">
        <f t="shared" si="25"/>
        <v/>
      </c>
      <c r="H815" s="85"/>
    </row>
    <row r="816" spans="1:8" hidden="1" x14ac:dyDescent="0.25">
      <c r="A816" s="28" t="str">
        <f>IF(Items!$B815="","",Items!$A815)</f>
        <v>6005964002910</v>
      </c>
      <c r="B816" s="28" t="str">
        <f>IF(Items!$B815="","",Items!$B815)</f>
        <v>Pascall Milk Choc Small</v>
      </c>
      <c r="C816" s="32">
        <f>IF($B816="","",Items!$G815+SUMIFS(PurQty,PurItem,$B816,PurDate,"&lt;="&amp;$D$2)-SUMIFS(SalQty,SalItem,$B816,SalDate,"&lt;="&amp;$D$2)-SUMIFS(WoQty,WoItem,$B816,WoDate,"&lt;="&amp;$D$2)+SUMIFS(AdjQty,AdjItem,$B816,AdjDate,"&lt;="&amp;$D$2)+SUMIFS(LinVarQty,LinItem,$B816,LinPosted,"YES",LinDate,"&lt;="&amp;$D$2,LinID,"&lt;&gt;"&amp;$B$2))</f>
        <v>57</v>
      </c>
      <c r="D816" s="84"/>
      <c r="E816" s="32" t="str">
        <f t="shared" si="24"/>
        <v/>
      </c>
      <c r="F816" s="33">
        <f>IF($B816="","",Items!$I815)</f>
        <v>6.5250000000000004</v>
      </c>
      <c r="G816" s="33" t="str">
        <f t="shared" si="25"/>
        <v/>
      </c>
      <c r="H816" s="85"/>
    </row>
    <row r="817" spans="1:8" hidden="1" x14ac:dyDescent="0.25">
      <c r="A817" s="28" t="str">
        <f>IF(Items!$B816="","",Items!$A816)</f>
        <v>6005964002903</v>
      </c>
      <c r="B817" s="28" t="str">
        <f>IF(Items!$B816="","",Items!$B816)</f>
        <v>Pascall Mint  Choc Small</v>
      </c>
      <c r="C817" s="32">
        <f>IF($B817="","",Items!$G816+SUMIFS(PurQty,PurItem,$B817,PurDate,"&lt;="&amp;$D$2)-SUMIFS(SalQty,SalItem,$B817,SalDate,"&lt;="&amp;$D$2)-SUMIFS(WoQty,WoItem,$B817,WoDate,"&lt;="&amp;$D$2)+SUMIFS(AdjQty,AdjItem,$B817,AdjDate,"&lt;="&amp;$D$2)+SUMIFS(LinVarQty,LinItem,$B817,LinPosted,"YES",LinDate,"&lt;="&amp;$D$2,LinID,"&lt;&gt;"&amp;$B$2))</f>
        <v>42</v>
      </c>
      <c r="D817" s="84"/>
      <c r="E817" s="32" t="str">
        <f t="shared" si="24"/>
        <v/>
      </c>
      <c r="F817" s="33">
        <f>IF($B817="","",Items!$I816)</f>
        <v>6.5250000000000004</v>
      </c>
      <c r="G817" s="33" t="str">
        <f t="shared" si="25"/>
        <v/>
      </c>
      <c r="H817" s="85"/>
    </row>
    <row r="818" spans="1:8" hidden="1" x14ac:dyDescent="0.25">
      <c r="A818" s="28" t="str">
        <f>IF(Items!$B817="","",Items!$A817)</f>
        <v>6005964100876</v>
      </c>
      <c r="B818" s="28" t="str">
        <f>IF(Items!$B817="","",Items!$B817)</f>
        <v>Pascall Mint Choc 75g</v>
      </c>
      <c r="C818" s="32">
        <f>IF($B818="","",Items!$G817+SUMIFS(PurQty,PurItem,$B818,PurDate,"&lt;="&amp;$D$2)-SUMIFS(SalQty,SalItem,$B818,SalDate,"&lt;="&amp;$D$2)-SUMIFS(WoQty,WoItem,$B818,WoDate,"&lt;="&amp;$D$2)+SUMIFS(AdjQty,AdjItem,$B818,AdjDate,"&lt;="&amp;$D$2)+SUMIFS(LinVarQty,LinItem,$B818,LinPosted,"YES",LinDate,"&lt;="&amp;$D$2,LinID,"&lt;&gt;"&amp;$B$2))</f>
        <v>0</v>
      </c>
      <c r="D818" s="84"/>
      <c r="E818" s="32" t="str">
        <f t="shared" si="24"/>
        <v/>
      </c>
      <c r="F818" s="33">
        <f>IF($B818="","",Items!$I817)</f>
        <v>16.305</v>
      </c>
      <c r="G818" s="33" t="str">
        <f t="shared" si="25"/>
        <v/>
      </c>
      <c r="H818" s="85"/>
    </row>
    <row r="819" spans="1:8" hidden="1" x14ac:dyDescent="0.25">
      <c r="A819" s="28" t="str">
        <f>IF(Items!$B818="","",Items!$A818)</f>
        <v>6005964002859</v>
      </c>
      <c r="B819" s="28" t="str">
        <f>IF(Items!$B818="","",Items!$B818)</f>
        <v>Pascall Nutlog Small</v>
      </c>
      <c r="C819" s="32">
        <f>IF($B819="","",Items!$G818+SUMIFS(PurQty,PurItem,$B819,PurDate,"&lt;="&amp;$D$2)-SUMIFS(SalQty,SalItem,$B819,SalDate,"&lt;="&amp;$D$2)-SUMIFS(WoQty,WoItem,$B819,WoDate,"&lt;="&amp;$D$2)+SUMIFS(AdjQty,AdjItem,$B819,AdjDate,"&lt;="&amp;$D$2)+SUMIFS(LinVarQty,LinItem,$B819,LinPosted,"YES",LinDate,"&lt;="&amp;$D$2,LinID,"&lt;&gt;"&amp;$B$2))</f>
        <v>0</v>
      </c>
      <c r="D819" s="84"/>
      <c r="E819" s="32" t="str">
        <f t="shared" si="24"/>
        <v/>
      </c>
      <c r="F819" s="33">
        <f>IF($B819="","",Items!$I818)</f>
        <v>6.5250000000000004</v>
      </c>
      <c r="G819" s="33" t="str">
        <f t="shared" si="25"/>
        <v/>
      </c>
      <c r="H819" s="85"/>
    </row>
    <row r="820" spans="1:8" hidden="1" x14ac:dyDescent="0.25">
      <c r="A820" s="28" t="str">
        <f>IF(Items!$B819="","",Items!$A819)</f>
        <v>600945318790</v>
      </c>
      <c r="B820" s="28" t="str">
        <f>IF(Items!$B819="","",Items!$B819)</f>
        <v>Pearl Pink Soap 300g</v>
      </c>
      <c r="C820" s="32">
        <f>IF($B820="","",Items!$G819+SUMIFS(PurQty,PurItem,$B820,PurDate,"&lt;="&amp;$D$2)-SUMIFS(SalQty,SalItem,$B820,SalDate,"&lt;="&amp;$D$2)-SUMIFS(WoQty,WoItem,$B820,WoDate,"&lt;="&amp;$D$2)+SUMIFS(AdjQty,AdjItem,$B820,AdjDate,"&lt;="&amp;$D$2)+SUMIFS(LinVarQty,LinItem,$B820,LinPosted,"YES",LinDate,"&lt;="&amp;$D$2,LinID,"&lt;&gt;"&amp;$B$2))</f>
        <v>0</v>
      </c>
      <c r="D820" s="84"/>
      <c r="E820" s="32" t="str">
        <f t="shared" si="24"/>
        <v/>
      </c>
      <c r="F820" s="33">
        <f>IF($B820="","",Items!$I819)</f>
        <v>9.7799999999999994</v>
      </c>
      <c r="G820" s="33" t="str">
        <f t="shared" si="25"/>
        <v/>
      </c>
      <c r="H820" s="85"/>
    </row>
    <row r="821" spans="1:8" hidden="1" x14ac:dyDescent="0.25">
      <c r="A821" s="28" t="str">
        <f>IF(Items!$B820="","",Items!$A820)</f>
        <v>6001645318561</v>
      </c>
      <c r="B821" s="28" t="str">
        <f>IF(Items!$B820="","",Items!$B820)</f>
        <v>Pearl Pink Soap 300g (2)</v>
      </c>
      <c r="C821" s="32">
        <f>IF($B821="","",Items!$G820+SUMIFS(PurQty,PurItem,$B821,PurDate,"&lt;="&amp;$D$2)-SUMIFS(SalQty,SalItem,$B821,SalDate,"&lt;="&amp;$D$2)-SUMIFS(WoQty,WoItem,$B821,WoDate,"&lt;="&amp;$D$2)+SUMIFS(AdjQty,AdjItem,$B821,AdjDate,"&lt;="&amp;$D$2)+SUMIFS(LinVarQty,LinItem,$B821,LinPosted,"YES",LinDate,"&lt;="&amp;$D$2,LinID,"&lt;&gt;"&amp;$B$2))</f>
        <v>0</v>
      </c>
      <c r="D821" s="84"/>
      <c r="E821" s="32" t="str">
        <f t="shared" si="24"/>
        <v/>
      </c>
      <c r="F821" s="33">
        <f>IF($B821="","",Items!$I820)</f>
        <v>9.7799999999999994</v>
      </c>
      <c r="G821" s="33" t="str">
        <f t="shared" si="25"/>
        <v/>
      </c>
      <c r="H821" s="85"/>
    </row>
    <row r="822" spans="1:8" hidden="1" x14ac:dyDescent="0.25">
      <c r="A822" s="28" t="str">
        <f>IF(Items!$B821="","",Items!$A821)</f>
        <v>6001645318813</v>
      </c>
      <c r="B822" s="28" t="str">
        <f>IF(Items!$B821="","",Items!$B821)</f>
        <v>Pearl White Soap 300g</v>
      </c>
      <c r="C822" s="32">
        <f>IF($B822="","",Items!$G821+SUMIFS(PurQty,PurItem,$B822,PurDate,"&lt;="&amp;$D$2)-SUMIFS(SalQty,SalItem,$B822,SalDate,"&lt;="&amp;$D$2)-SUMIFS(WoQty,WoItem,$B822,WoDate,"&lt;="&amp;$D$2)+SUMIFS(AdjQty,AdjItem,$B822,AdjDate,"&lt;="&amp;$D$2)+SUMIFS(LinVarQty,LinItem,$B822,LinPosted,"YES",LinDate,"&lt;="&amp;$D$2,LinID,"&lt;&gt;"&amp;$B$2))</f>
        <v>0</v>
      </c>
      <c r="D822" s="84"/>
      <c r="E822" s="32" t="str">
        <f t="shared" si="24"/>
        <v/>
      </c>
      <c r="F822" s="33">
        <f>IF($B822="","",Items!$I821)</f>
        <v>9.7799999999999994</v>
      </c>
      <c r="G822" s="33" t="str">
        <f t="shared" si="25"/>
        <v/>
      </c>
      <c r="H822" s="85"/>
    </row>
    <row r="823" spans="1:8" hidden="1" x14ac:dyDescent="0.25">
      <c r="A823" s="28" t="str">
        <f>IF(Items!$B822="","",Items!$A822)</f>
        <v>6001645318790</v>
      </c>
      <c r="B823" s="28" t="str">
        <f>IF(Items!$B822="","",Items!$B822)</f>
        <v>Pearl Yellow Soap 300g</v>
      </c>
      <c r="C823" s="32">
        <f>IF($B823="","",Items!$G822+SUMIFS(PurQty,PurItem,$B823,PurDate,"&lt;="&amp;$D$2)-SUMIFS(SalQty,SalItem,$B823,SalDate,"&lt;="&amp;$D$2)-SUMIFS(WoQty,WoItem,$B823,WoDate,"&lt;="&amp;$D$2)+SUMIFS(AdjQty,AdjItem,$B823,AdjDate,"&lt;="&amp;$D$2)+SUMIFS(LinVarQty,LinItem,$B823,LinPosted,"YES",LinDate,"&lt;="&amp;$D$2,LinID,"&lt;&gt;"&amp;$B$2))</f>
        <v>3</v>
      </c>
      <c r="D823" s="84"/>
      <c r="E823" s="32" t="str">
        <f t="shared" si="24"/>
        <v/>
      </c>
      <c r="F823" s="33">
        <f>IF($B823="","",Items!$I822)</f>
        <v>9.7799999999999994</v>
      </c>
      <c r="G823" s="33" t="str">
        <f t="shared" si="25"/>
        <v/>
      </c>
      <c r="H823" s="85"/>
    </row>
    <row r="824" spans="1:8" hidden="1" x14ac:dyDescent="0.25">
      <c r="A824" s="28" t="str">
        <f>IF(Items!$B823="","",Items!$A823)</f>
        <v>6009880793082</v>
      </c>
      <c r="B824" s="28" t="str">
        <f>IF(Items!$B823="","",Items!$B823)</f>
        <v>Pepsi 1 Ltre</v>
      </c>
      <c r="C824" s="32">
        <f>IF($B824="","",Items!$G823+SUMIFS(PurQty,PurItem,$B824,PurDate,"&lt;="&amp;$D$2)-SUMIFS(SalQty,SalItem,$B824,SalDate,"&lt;="&amp;$D$2)-SUMIFS(WoQty,WoItem,$B824,WoDate,"&lt;="&amp;$D$2)+SUMIFS(AdjQty,AdjItem,$B824,AdjDate,"&lt;="&amp;$D$2)+SUMIFS(LinVarQty,LinItem,$B824,LinPosted,"YES",LinDate,"&lt;="&amp;$D$2,LinID,"&lt;&gt;"&amp;$B$2))</f>
        <v>0</v>
      </c>
      <c r="D824" s="84"/>
      <c r="E824" s="32" t="str">
        <f t="shared" si="24"/>
        <v/>
      </c>
      <c r="F824" s="33">
        <f>IF($B824="","",Items!$I823)</f>
        <v>13.0425</v>
      </c>
      <c r="G824" s="33" t="str">
        <f t="shared" si="25"/>
        <v/>
      </c>
      <c r="H824" s="85"/>
    </row>
    <row r="825" spans="1:8" hidden="1" x14ac:dyDescent="0.25">
      <c r="A825" s="28" t="str">
        <f>IF(Items!$B824="","",Items!$A824)</f>
        <v>6009880793167</v>
      </c>
      <c r="B825" s="28" t="str">
        <f>IF(Items!$B824="","",Items!$B824)</f>
        <v>Pepsi 2L</v>
      </c>
      <c r="C825" s="32">
        <f>IF($B825="","",Items!$G824+SUMIFS(PurQty,PurItem,$B825,PurDate,"&lt;="&amp;$D$2)-SUMIFS(SalQty,SalItem,$B825,SalDate,"&lt;="&amp;$D$2)-SUMIFS(WoQty,WoItem,$B825,WoDate,"&lt;="&amp;$D$2)+SUMIFS(AdjQty,AdjItem,$B825,AdjDate,"&lt;="&amp;$D$2)+SUMIFS(LinVarQty,LinItem,$B825,LinPosted,"YES",LinDate,"&lt;="&amp;$D$2,LinID,"&lt;&gt;"&amp;$B$2))</f>
        <v>0</v>
      </c>
      <c r="D825" s="84"/>
      <c r="E825" s="32" t="str">
        <f t="shared" si="24"/>
        <v/>
      </c>
      <c r="F825" s="33">
        <f>IF($B825="","",Items!$I824)</f>
        <v>16.305</v>
      </c>
      <c r="G825" s="33" t="str">
        <f t="shared" si="25"/>
        <v/>
      </c>
      <c r="H825" s="85"/>
    </row>
    <row r="826" spans="1:8" hidden="1" x14ac:dyDescent="0.25">
      <c r="A826" s="28" t="str">
        <f>IF(Items!$B825="","",Items!$A825)</f>
        <v>6009880793648</v>
      </c>
      <c r="B826" s="28" t="str">
        <f>IF(Items!$B825="","",Items!$B825)</f>
        <v>Pepsi 330ml</v>
      </c>
      <c r="C826" s="32">
        <f>IF($B826="","",Items!$G825+SUMIFS(PurQty,PurItem,$B826,PurDate,"&lt;="&amp;$D$2)-SUMIFS(SalQty,SalItem,$B826,SalDate,"&lt;="&amp;$D$2)-SUMIFS(WoQty,WoItem,$B826,WoDate,"&lt;="&amp;$D$2)+SUMIFS(AdjQty,AdjItem,$B826,AdjDate,"&lt;="&amp;$D$2)+SUMIFS(LinVarQty,LinItem,$B826,LinPosted,"YES",LinDate,"&lt;="&amp;$D$2,LinID,"&lt;&gt;"&amp;$B$2))</f>
        <v>0</v>
      </c>
      <c r="D826" s="84"/>
      <c r="E826" s="32" t="str">
        <f t="shared" si="24"/>
        <v/>
      </c>
      <c r="F826" s="33">
        <f>IF($B826="","",Items!$I825)</f>
        <v>5.22</v>
      </c>
      <c r="G826" s="33" t="str">
        <f t="shared" si="25"/>
        <v/>
      </c>
      <c r="H826" s="85"/>
    </row>
    <row r="827" spans="1:8" hidden="1" x14ac:dyDescent="0.25">
      <c r="A827" s="28" t="str">
        <f>IF(Items!$B826="","",Items!$A826)</f>
        <v>600988856104</v>
      </c>
      <c r="B827" s="28" t="str">
        <f>IF(Items!$B826="","",Items!$B826)</f>
        <v>Pepsi 500ml</v>
      </c>
      <c r="C827" s="32">
        <f>IF($B827="","",Items!$G826+SUMIFS(PurQty,PurItem,$B827,PurDate,"&lt;="&amp;$D$2)-SUMIFS(SalQty,SalItem,$B827,SalDate,"&lt;="&amp;$D$2)-SUMIFS(WoQty,WoItem,$B827,WoDate,"&lt;="&amp;$D$2)+SUMIFS(AdjQty,AdjItem,$B827,AdjDate,"&lt;="&amp;$D$2)+SUMIFS(LinVarQty,LinItem,$B827,LinPosted,"YES",LinDate,"&lt;="&amp;$D$2,LinID,"&lt;&gt;"&amp;$B$2))</f>
        <v>23</v>
      </c>
      <c r="D827" s="84"/>
      <c r="E827" s="32" t="str">
        <f t="shared" si="24"/>
        <v/>
      </c>
      <c r="F827" s="33">
        <f>IF($B827="","",Items!$I826)</f>
        <v>6.5250000000000004</v>
      </c>
      <c r="G827" s="33" t="str">
        <f t="shared" si="25"/>
        <v/>
      </c>
      <c r="H827" s="85"/>
    </row>
    <row r="828" spans="1:8" hidden="1" x14ac:dyDescent="0.25">
      <c r="A828" s="28" t="str">
        <f>IF(Items!$B827="","",Items!$A827)</f>
        <v>6009880793242</v>
      </c>
      <c r="B828" s="28" t="str">
        <f>IF(Items!$B827="","",Items!$B827)</f>
        <v>PEPSI CAN  330ML</v>
      </c>
      <c r="C828" s="32">
        <f>IF($B828="","",Items!$G827+SUMIFS(PurQty,PurItem,$B828,PurDate,"&lt;="&amp;$D$2)-SUMIFS(SalQty,SalItem,$B828,SalDate,"&lt;="&amp;$D$2)-SUMIFS(WoQty,WoItem,$B828,WoDate,"&lt;="&amp;$D$2)+SUMIFS(AdjQty,AdjItem,$B828,AdjDate,"&lt;="&amp;$D$2)+SUMIFS(LinVarQty,LinItem,$B828,LinPosted,"YES",LinDate,"&lt;="&amp;$D$2,LinID,"&lt;&gt;"&amp;$B$2))</f>
        <v>0</v>
      </c>
      <c r="D828" s="84"/>
      <c r="E828" s="32" t="str">
        <f t="shared" si="24"/>
        <v/>
      </c>
      <c r="F828" s="33">
        <f>IF($B828="","",Items!$I827)</f>
        <v>6.5250000000000004</v>
      </c>
      <c r="G828" s="33" t="str">
        <f t="shared" si="25"/>
        <v/>
      </c>
      <c r="H828" s="85"/>
    </row>
    <row r="829" spans="1:8" hidden="1" x14ac:dyDescent="0.25">
      <c r="A829" s="28" t="str">
        <f>IF(Items!$B828="","",Items!$A828)</f>
        <v>6009888701027</v>
      </c>
      <c r="B829" s="28" t="str">
        <f>IF(Items!$B828="","",Items!$B828)</f>
        <v>Pepsi Zero 500ml</v>
      </c>
      <c r="C829" s="32">
        <f>IF($B829="","",Items!$G828+SUMIFS(PurQty,PurItem,$B829,PurDate,"&lt;="&amp;$D$2)-SUMIFS(SalQty,SalItem,$B829,SalDate,"&lt;="&amp;$D$2)-SUMIFS(WoQty,WoItem,$B829,WoDate,"&lt;="&amp;$D$2)+SUMIFS(AdjQty,AdjItem,$B829,AdjDate,"&lt;="&amp;$D$2)+SUMIFS(LinVarQty,LinItem,$B829,LinPosted,"YES",LinDate,"&lt;="&amp;$D$2,LinID,"&lt;&gt;"&amp;$B$2))</f>
        <v>0</v>
      </c>
      <c r="D829" s="84"/>
      <c r="E829" s="32" t="str">
        <f t="shared" si="24"/>
        <v/>
      </c>
      <c r="F829" s="33">
        <f>IF($B829="","",Items!$I828)</f>
        <v>6.5250000000000004</v>
      </c>
      <c r="G829" s="33" t="str">
        <f t="shared" si="25"/>
        <v/>
      </c>
      <c r="H829" s="85"/>
    </row>
    <row r="830" spans="1:8" hidden="1" x14ac:dyDescent="0.25">
      <c r="A830" s="28" t="str">
        <f>IF(Items!$B829="","",Items!$A829)</f>
        <v>6006117005055</v>
      </c>
      <c r="B830" s="28" t="str">
        <f>IF(Items!$B829="","",Items!$B829)</f>
        <v>Peri Peri Chic Pie</v>
      </c>
      <c r="C830" s="32">
        <f>IF($B830="","",Items!$G829+SUMIFS(PurQty,PurItem,$B830,PurDate,"&lt;="&amp;$D$2)-SUMIFS(SalQty,SalItem,$B830,SalDate,"&lt;="&amp;$D$2)-SUMIFS(WoQty,WoItem,$B830,WoDate,"&lt;="&amp;$D$2)+SUMIFS(AdjQty,AdjItem,$B830,AdjDate,"&lt;="&amp;$D$2)+SUMIFS(LinVarQty,LinItem,$B830,LinPosted,"YES",LinDate,"&lt;="&amp;$D$2,LinID,"&lt;&gt;"&amp;$B$2))</f>
        <v>0</v>
      </c>
      <c r="D830" s="84"/>
      <c r="E830" s="32" t="str">
        <f t="shared" si="24"/>
        <v/>
      </c>
      <c r="F830" s="33">
        <f>IF($B830="","",Items!$I829)</f>
        <v>9.7799999999999994</v>
      </c>
      <c r="G830" s="33" t="str">
        <f t="shared" si="25"/>
        <v/>
      </c>
      <c r="H830" s="85"/>
    </row>
    <row r="831" spans="1:8" hidden="1" x14ac:dyDescent="0.25">
      <c r="A831" s="28" t="str">
        <f>IF(Items!$B830="","",Items!$A830)</f>
        <v>6005572002401</v>
      </c>
      <c r="B831" s="28" t="str">
        <f>IF(Items!$B830="","",Items!$B830)</f>
        <v>Pfuko Banana 500ml</v>
      </c>
      <c r="C831" s="32">
        <f>IF($B831="","",Items!$G830+SUMIFS(PurQty,PurItem,$B831,PurDate,"&lt;="&amp;$D$2)-SUMIFS(SalQty,SalItem,$B831,SalDate,"&lt;="&amp;$D$2)-SUMIFS(WoQty,WoItem,$B831,WoDate,"&lt;="&amp;$D$2)+SUMIFS(AdjQty,AdjItem,$B831,AdjDate,"&lt;="&amp;$D$2)+SUMIFS(LinVarQty,LinItem,$B831,LinPosted,"YES",LinDate,"&lt;="&amp;$D$2,LinID,"&lt;&gt;"&amp;$B$2))</f>
        <v>0</v>
      </c>
      <c r="D831" s="84"/>
      <c r="E831" s="32" t="str">
        <f t="shared" si="24"/>
        <v/>
      </c>
      <c r="F831" s="33">
        <f>IF($B831="","",Items!$I830)</f>
        <v>7.5</v>
      </c>
      <c r="G831" s="33" t="str">
        <f t="shared" si="25"/>
        <v/>
      </c>
      <c r="H831" s="85"/>
    </row>
    <row r="832" spans="1:8" hidden="1" x14ac:dyDescent="0.25">
      <c r="A832" s="28" t="str">
        <f>IF(Items!$B831="","",Items!$A831)</f>
        <v>6005572002371</v>
      </c>
      <c r="B832" s="28" t="str">
        <f>IF(Items!$B831="","",Items!$B831)</f>
        <v>Pfuko Buttermilk 500ml</v>
      </c>
      <c r="C832" s="32">
        <f>IF($B832="","",Items!$G831+SUMIFS(PurQty,PurItem,$B832,PurDate,"&lt;="&amp;$D$2)-SUMIFS(SalQty,SalItem,$B832,SalDate,"&lt;="&amp;$D$2)-SUMIFS(WoQty,WoItem,$B832,WoDate,"&lt;="&amp;$D$2)+SUMIFS(AdjQty,AdjItem,$B832,AdjDate,"&lt;="&amp;$D$2)+SUMIFS(LinVarQty,LinItem,$B832,LinPosted,"YES",LinDate,"&lt;="&amp;$D$2,LinID,"&lt;&gt;"&amp;$B$2))</f>
        <v>0</v>
      </c>
      <c r="D832" s="84"/>
      <c r="E832" s="32" t="str">
        <f t="shared" si="24"/>
        <v/>
      </c>
      <c r="F832" s="33">
        <f>IF($B832="","",Items!$I831)</f>
        <v>11.25</v>
      </c>
      <c r="G832" s="33" t="str">
        <f t="shared" si="25"/>
        <v/>
      </c>
      <c r="H832" s="85"/>
    </row>
    <row r="833" spans="1:8" hidden="1" x14ac:dyDescent="0.25">
      <c r="A833" s="28" t="str">
        <f>IF(Items!$B832="","",Items!$A832)</f>
        <v>6005572002357</v>
      </c>
      <c r="B833" s="28" t="str">
        <f>IF(Items!$B832="","",Items!$B832)</f>
        <v>Pfuko Ginger 500ml</v>
      </c>
      <c r="C833" s="32">
        <f>IF($B833="","",Items!$G832+SUMIFS(PurQty,PurItem,$B833,PurDate,"&lt;="&amp;$D$2)-SUMIFS(SalQty,SalItem,$B833,SalDate,"&lt;="&amp;$D$2)-SUMIFS(WoQty,WoItem,$B833,WoDate,"&lt;="&amp;$D$2)+SUMIFS(AdjQty,AdjItem,$B833,AdjDate,"&lt;="&amp;$D$2)+SUMIFS(LinVarQty,LinItem,$B833,LinPosted,"YES",LinDate,"&lt;="&amp;$D$2,LinID,"&lt;&gt;"&amp;$B$2))</f>
        <v>0</v>
      </c>
      <c r="D833" s="84"/>
      <c r="E833" s="32" t="str">
        <f t="shared" si="24"/>
        <v/>
      </c>
      <c r="F833" s="33">
        <f>IF($B833="","",Items!$I832)</f>
        <v>9.7799999999999994</v>
      </c>
      <c r="G833" s="33" t="str">
        <f t="shared" si="25"/>
        <v/>
      </c>
      <c r="H833" s="85"/>
    </row>
    <row r="834" spans="1:8" hidden="1" x14ac:dyDescent="0.25">
      <c r="A834" s="28" t="str">
        <f>IF(Items!$B833="","",Items!$A833)</f>
        <v>6005572002203</v>
      </c>
      <c r="B834" s="28" t="str">
        <f>IF(Items!$B833="","",Items!$B833)</f>
        <v>Pfuko Traditional  500ml</v>
      </c>
      <c r="C834" s="32">
        <f>IF($B834="","",Items!$G833+SUMIFS(PurQty,PurItem,$B834,PurDate,"&lt;="&amp;$D$2)-SUMIFS(SalQty,SalItem,$B834,SalDate,"&lt;="&amp;$D$2)-SUMIFS(WoQty,WoItem,$B834,WoDate,"&lt;="&amp;$D$2)+SUMIFS(AdjQty,AdjItem,$B834,AdjDate,"&lt;="&amp;$D$2)+SUMIFS(LinVarQty,LinItem,$B834,LinPosted,"YES",LinDate,"&lt;="&amp;$D$2,LinID,"&lt;&gt;"&amp;$B$2))</f>
        <v>5</v>
      </c>
      <c r="D834" s="84"/>
      <c r="E834" s="32" t="str">
        <f t="shared" si="24"/>
        <v/>
      </c>
      <c r="F834" s="33">
        <f>IF($B834="","",Items!$I833)</f>
        <v>6.8</v>
      </c>
      <c r="G834" s="33" t="str">
        <f t="shared" si="25"/>
        <v/>
      </c>
      <c r="H834" s="85"/>
    </row>
    <row r="835" spans="1:8" hidden="1" x14ac:dyDescent="0.25">
      <c r="A835" s="28" t="str">
        <f>IF(Items!$B834="","",Items!$A834)</f>
        <v>5449000144577</v>
      </c>
      <c r="B835" s="28" t="str">
        <f>IF(Items!$B834="","",Items!$B834)</f>
        <v>Pine Nut 330mls</v>
      </c>
      <c r="C835" s="32">
        <f>IF($B835="","",Items!$G834+SUMIFS(PurQty,PurItem,$B835,PurDate,"&lt;="&amp;$D$2)-SUMIFS(SalQty,SalItem,$B835,SalDate,"&lt;="&amp;$D$2)-SUMIFS(WoQty,WoItem,$B835,WoDate,"&lt;="&amp;$D$2)+SUMIFS(AdjQty,AdjItem,$B835,AdjDate,"&lt;="&amp;$D$2)+SUMIFS(LinVarQty,LinItem,$B835,LinPosted,"YES",LinDate,"&lt;="&amp;$D$2,LinID,"&lt;&gt;"&amp;$B$2))</f>
        <v>0</v>
      </c>
      <c r="D835" s="84"/>
      <c r="E835" s="32" t="str">
        <f t="shared" si="24"/>
        <v/>
      </c>
      <c r="F835" s="33">
        <f>IF($B835="","",Items!$I834)</f>
        <v>9.7799999999999994</v>
      </c>
      <c r="G835" s="33" t="str">
        <f t="shared" si="25"/>
        <v/>
      </c>
      <c r="H835" s="85"/>
    </row>
    <row r="836" spans="1:8" hidden="1" x14ac:dyDescent="0.25">
      <c r="A836" s="28" t="str">
        <f>IF(Items!$B835="","",Items!$A835)</f>
        <v>C22</v>
      </c>
      <c r="B836" s="28" t="str">
        <f>IF(Items!$B835="","",Items!$B835)</f>
        <v>Plastic Cups</v>
      </c>
      <c r="C836" s="32">
        <f>IF($B836="","",Items!$G835+SUMIFS(PurQty,PurItem,$B836,PurDate,"&lt;="&amp;$D$2)-SUMIFS(SalQty,SalItem,$B836,SalDate,"&lt;="&amp;$D$2)-SUMIFS(WoQty,WoItem,$B836,WoDate,"&lt;="&amp;$D$2)+SUMIFS(AdjQty,AdjItem,$B836,AdjDate,"&lt;="&amp;$D$2)+SUMIFS(LinVarQty,LinItem,$B836,LinPosted,"YES",LinDate,"&lt;="&amp;$D$2,LinID,"&lt;&gt;"&amp;$B$2))</f>
        <v>0</v>
      </c>
      <c r="D836" s="84"/>
      <c r="E836" s="32" t="str">
        <f t="shared" si="24"/>
        <v/>
      </c>
      <c r="F836" s="33">
        <f>IF($B836="","",Items!$I835)</f>
        <v>1.3049999999999999</v>
      </c>
      <c r="G836" s="33" t="str">
        <f t="shared" si="25"/>
        <v/>
      </c>
      <c r="H836" s="85"/>
    </row>
    <row r="837" spans="1:8" hidden="1" x14ac:dyDescent="0.25">
      <c r="A837" s="28" t="str">
        <f>IF(Items!$B836="","",Items!$A836)</f>
        <v>6001374067082</v>
      </c>
      <c r="B837" s="28" t="str">
        <f>IF(Items!$B836="","",Items!$B836)</f>
        <v>Playboy Atlantis 400ml</v>
      </c>
      <c r="C837" s="32">
        <f>IF($B837="","",Items!$G836+SUMIFS(PurQty,PurItem,$B837,PurDate,"&lt;="&amp;$D$2)-SUMIFS(SalQty,SalItem,$B837,SalDate,"&lt;="&amp;$D$2)-SUMIFS(WoQty,WoItem,$B837,WoDate,"&lt;="&amp;$D$2)+SUMIFS(AdjQty,AdjItem,$B837,AdjDate,"&lt;="&amp;$D$2)+SUMIFS(LinVarQty,LinItem,$B837,LinPosted,"YES",LinDate,"&lt;="&amp;$D$2,LinID,"&lt;&gt;"&amp;$B$2))</f>
        <v>0</v>
      </c>
      <c r="D837" s="84"/>
      <c r="E837" s="32" t="str">
        <f t="shared" si="24"/>
        <v/>
      </c>
      <c r="F837" s="33">
        <f>IF($B837="","",Items!$I836)</f>
        <v>35.872500000000002</v>
      </c>
      <c r="G837" s="33" t="str">
        <f t="shared" si="25"/>
        <v/>
      </c>
      <c r="H837" s="85"/>
    </row>
    <row r="838" spans="1:8" hidden="1" x14ac:dyDescent="0.25">
      <c r="A838" s="28" t="str">
        <f>IF(Items!$B837="","",Items!$A837)</f>
        <v>6001374067129</v>
      </c>
      <c r="B838" s="28" t="str">
        <f>IF(Items!$B837="","",Items!$B837)</f>
        <v>Playgirl Love400ml</v>
      </c>
      <c r="C838" s="32">
        <f>IF($B838="","",Items!$G837+SUMIFS(PurQty,PurItem,$B838,PurDate,"&lt;="&amp;$D$2)-SUMIFS(SalQty,SalItem,$B838,SalDate,"&lt;="&amp;$D$2)-SUMIFS(WoQty,WoItem,$B838,WoDate,"&lt;="&amp;$D$2)+SUMIFS(AdjQty,AdjItem,$B838,AdjDate,"&lt;="&amp;$D$2)+SUMIFS(LinVarQty,LinItem,$B838,LinPosted,"YES",LinDate,"&lt;="&amp;$D$2,LinID,"&lt;&gt;"&amp;$B$2))</f>
        <v>0</v>
      </c>
      <c r="D838" s="84"/>
      <c r="E838" s="32" t="str">
        <f t="shared" ref="E838:E901" si="26">IF(OR($B838="",$D838=""),"",$D838-$C838)</f>
        <v/>
      </c>
      <c r="F838" s="33">
        <f>IF($B838="","",Items!$I837)</f>
        <v>35.872500000000002</v>
      </c>
      <c r="G838" s="33" t="str">
        <f t="shared" ref="G838:G901" si="27">IF($E838="","",$E838*$F838)</f>
        <v/>
      </c>
      <c r="H838" s="85"/>
    </row>
    <row r="839" spans="1:8" hidden="1" x14ac:dyDescent="0.25">
      <c r="A839" s="28" t="str">
        <f>IF(Items!$B838="","",Items!$A838)</f>
        <v>6001374067105</v>
      </c>
      <c r="B839" s="28" t="str">
        <f>IF(Items!$B838="","",Items!$B838)</f>
        <v>Playgirl Temp 400ml</v>
      </c>
      <c r="C839" s="32">
        <f>IF($B839="","",Items!$G838+SUMIFS(PurQty,PurItem,$B839,PurDate,"&lt;="&amp;$D$2)-SUMIFS(SalQty,SalItem,$B839,SalDate,"&lt;="&amp;$D$2)-SUMIFS(WoQty,WoItem,$B839,WoDate,"&lt;="&amp;$D$2)+SUMIFS(AdjQty,AdjItem,$B839,AdjDate,"&lt;="&amp;$D$2)+SUMIFS(LinVarQty,LinItem,$B839,LinPosted,"YES",LinDate,"&lt;="&amp;$D$2,LinID,"&lt;&gt;"&amp;$B$2))</f>
        <v>0</v>
      </c>
      <c r="D839" s="84"/>
      <c r="E839" s="32" t="str">
        <f t="shared" si="26"/>
        <v/>
      </c>
      <c r="F839" s="33">
        <f>IF($B839="","",Items!$I838)</f>
        <v>35.872500000000002</v>
      </c>
      <c r="G839" s="33" t="str">
        <f t="shared" si="27"/>
        <v/>
      </c>
      <c r="H839" s="85"/>
    </row>
    <row r="840" spans="1:8" hidden="1" x14ac:dyDescent="0.25">
      <c r="A840" s="28" t="str">
        <f>IF(Items!$B839="","",Items!$A839)</f>
        <v>3760071020136</v>
      </c>
      <c r="B840" s="28" t="str">
        <f>IF(Items!$B839="","",Items!$B839)</f>
        <v>POCKET SUNSHINE LAMP</v>
      </c>
      <c r="C840" s="32">
        <f>IF($B840="","",Items!$G839+SUMIFS(PurQty,PurItem,$B840,PurDate,"&lt;="&amp;$D$2)-SUMIFS(SalQty,SalItem,$B840,SalDate,"&lt;="&amp;$D$2)-SUMIFS(WoQty,WoItem,$B840,WoDate,"&lt;="&amp;$D$2)+SUMIFS(AdjQty,AdjItem,$B840,AdjDate,"&lt;="&amp;$D$2)+SUMIFS(LinVarQty,LinItem,$B840,LinPosted,"YES",LinDate,"&lt;="&amp;$D$2,LinID,"&lt;&gt;"&amp;$B$2))</f>
        <v>0</v>
      </c>
      <c r="D840" s="84"/>
      <c r="E840" s="32" t="str">
        <f t="shared" si="26"/>
        <v/>
      </c>
      <c r="F840" s="33">
        <f>IF($B840="","",Items!$I839)</f>
        <v>110.8725</v>
      </c>
      <c r="G840" s="33" t="str">
        <f t="shared" si="27"/>
        <v/>
      </c>
      <c r="H840" s="85"/>
    </row>
    <row r="841" spans="1:8" hidden="1" x14ac:dyDescent="0.25">
      <c r="A841" s="28" t="str">
        <f>IF(Items!$B840="","",Items!$A840)</f>
        <v>A345</v>
      </c>
      <c r="B841" s="28" t="str">
        <f>IF(Items!$B840="","",Items!$B840)</f>
        <v>Popcorn 200g</v>
      </c>
      <c r="C841" s="32">
        <f>IF($B841="","",Items!$G840+SUMIFS(PurQty,PurItem,$B841,PurDate,"&lt;="&amp;$D$2)-SUMIFS(SalQty,SalItem,$B841,SalDate,"&lt;="&amp;$D$2)-SUMIFS(WoQty,WoItem,$B841,WoDate,"&lt;="&amp;$D$2)+SUMIFS(AdjQty,AdjItem,$B841,AdjDate,"&lt;="&amp;$D$2)+SUMIFS(LinVarQty,LinItem,$B841,LinPosted,"YES",LinDate,"&lt;="&amp;$D$2,LinID,"&lt;&gt;"&amp;$B$2))</f>
        <v>0</v>
      </c>
      <c r="D841" s="84"/>
      <c r="E841" s="32" t="str">
        <f t="shared" si="26"/>
        <v/>
      </c>
      <c r="F841" s="33">
        <f>IF($B841="","",Items!$I840)</f>
        <v>2.61</v>
      </c>
      <c r="G841" s="33" t="str">
        <f t="shared" si="27"/>
        <v/>
      </c>
      <c r="H841" s="85"/>
    </row>
    <row r="842" spans="1:8" hidden="1" x14ac:dyDescent="0.25">
      <c r="A842" s="28" t="str">
        <f>IF(Items!$B841="","",Items!$A841)</f>
        <v>6009613220625</v>
      </c>
      <c r="B842" s="28" t="str">
        <f>IF(Items!$B841="","",Items!$B841)</f>
        <v>Popticorn 100g</v>
      </c>
      <c r="C842" s="32">
        <f>IF($B842="","",Items!$G841+SUMIFS(PurQty,PurItem,$B842,PurDate,"&lt;="&amp;$D$2)-SUMIFS(SalQty,SalItem,$B842,SalDate,"&lt;="&amp;$D$2)-SUMIFS(WoQty,WoItem,$B842,WoDate,"&lt;="&amp;$D$2)+SUMIFS(AdjQty,AdjItem,$B842,AdjDate,"&lt;="&amp;$D$2)+SUMIFS(LinVarQty,LinItem,$B842,LinPosted,"YES",LinDate,"&lt;="&amp;$D$2,LinID,"&lt;&gt;"&amp;$B$2))</f>
        <v>0</v>
      </c>
      <c r="D842" s="84"/>
      <c r="E842" s="32" t="str">
        <f t="shared" si="26"/>
        <v/>
      </c>
      <c r="F842" s="33">
        <f>IF($B842="","",Items!$I841)</f>
        <v>6.4950000000000001</v>
      </c>
      <c r="G842" s="33" t="str">
        <f t="shared" si="27"/>
        <v/>
      </c>
      <c r="H842" s="85"/>
    </row>
    <row r="843" spans="1:8" hidden="1" x14ac:dyDescent="0.25">
      <c r="A843" s="28" t="str">
        <f>IF(Items!$B842="","",Items!$A842)</f>
        <v>6006117000548</v>
      </c>
      <c r="B843" s="28" t="str">
        <f>IF(Items!$B842="","",Items!$B842)</f>
        <v>Pork Pie 100g</v>
      </c>
      <c r="C843" s="32">
        <f>IF($B843="","",Items!$G842+SUMIFS(PurQty,PurItem,$B843,PurDate,"&lt;="&amp;$D$2)-SUMIFS(SalQty,SalItem,$B843,SalDate,"&lt;="&amp;$D$2)-SUMIFS(WoQty,WoItem,$B843,WoDate,"&lt;="&amp;$D$2)+SUMIFS(AdjQty,AdjItem,$B843,AdjDate,"&lt;="&amp;$D$2)+SUMIFS(LinVarQty,LinItem,$B843,LinPosted,"YES",LinDate,"&lt;="&amp;$D$2,LinID,"&lt;&gt;"&amp;$B$2))</f>
        <v>-4</v>
      </c>
      <c r="D843" s="84"/>
      <c r="E843" s="32" t="str">
        <f t="shared" si="26"/>
        <v/>
      </c>
      <c r="F843" s="33">
        <f>IF($B843="","",Items!$I842)</f>
        <v>7.04</v>
      </c>
      <c r="G843" s="33" t="str">
        <f t="shared" si="27"/>
        <v/>
      </c>
      <c r="H843" s="85"/>
    </row>
    <row r="844" spans="1:8" hidden="1" x14ac:dyDescent="0.25">
      <c r="A844" s="28" t="str">
        <f>IF(Items!$B843="","",Items!$A843)</f>
        <v>5060466519077</v>
      </c>
      <c r="B844" s="28" t="str">
        <f>IF(Items!$B843="","",Items!$B843)</f>
        <v>Power Play 440ml</v>
      </c>
      <c r="C844" s="32">
        <f>IF($B844="","",Items!$G843+SUMIFS(PurQty,PurItem,$B844,PurDate,"&lt;="&amp;$D$2)-SUMIFS(SalQty,SalItem,$B844,SalDate,"&lt;="&amp;$D$2)-SUMIFS(WoQty,WoItem,$B844,WoDate,"&lt;="&amp;$D$2)+SUMIFS(AdjQty,AdjItem,$B844,AdjDate,"&lt;="&amp;$D$2)+SUMIFS(LinVarQty,LinItem,$B844,LinPosted,"YES",LinDate,"&lt;="&amp;$D$2,LinID,"&lt;&gt;"&amp;$B$2))</f>
        <v>0</v>
      </c>
      <c r="D844" s="84"/>
      <c r="E844" s="32" t="str">
        <f t="shared" si="26"/>
        <v/>
      </c>
      <c r="F844" s="33">
        <f>IF($B844="","",Items!$I843)</f>
        <v>16.305</v>
      </c>
      <c r="G844" s="33" t="str">
        <f t="shared" si="27"/>
        <v/>
      </c>
      <c r="H844" s="85"/>
    </row>
    <row r="845" spans="1:8" hidden="1" x14ac:dyDescent="0.25">
      <c r="A845" s="28" t="str">
        <f>IF(Items!$B844="","",Items!$A844)</f>
        <v>793150305438</v>
      </c>
      <c r="B845" s="28" t="str">
        <f>IF(Items!$B844="","",Items!$B844)</f>
        <v>Premium Bubble Bath 2l</v>
      </c>
      <c r="C845" s="32">
        <f>IF($B845="","",Items!$G844+SUMIFS(PurQty,PurItem,$B845,PurDate,"&lt;="&amp;$D$2)-SUMIFS(SalQty,SalItem,$B845,SalDate,"&lt;="&amp;$D$2)-SUMIFS(WoQty,WoItem,$B845,WoDate,"&lt;="&amp;$D$2)+SUMIFS(AdjQty,AdjItem,$B845,AdjDate,"&lt;="&amp;$D$2)+SUMIFS(LinVarQty,LinItem,$B845,LinPosted,"YES",LinDate,"&lt;="&amp;$D$2,LinID,"&lt;&gt;"&amp;$B$2))</f>
        <v>0</v>
      </c>
      <c r="D845" s="84"/>
      <c r="E845" s="32" t="str">
        <f t="shared" si="26"/>
        <v/>
      </c>
      <c r="F845" s="33">
        <f>IF($B845="","",Items!$I844)</f>
        <v>45.457500000000003</v>
      </c>
      <c r="G845" s="33" t="str">
        <f t="shared" si="27"/>
        <v/>
      </c>
      <c r="H845" s="85"/>
    </row>
    <row r="846" spans="1:8" hidden="1" x14ac:dyDescent="0.25">
      <c r="A846" s="28" t="str">
        <f>IF(Items!$B845="","",Items!$A845)</f>
        <v>793150305452</v>
      </c>
      <c r="B846" s="28" t="str">
        <f>IF(Items!$B845="","",Items!$B845)</f>
        <v>Premium Cherry Bath 2l</v>
      </c>
      <c r="C846" s="32">
        <f>IF($B846="","",Items!$G845+SUMIFS(PurQty,PurItem,$B846,PurDate,"&lt;="&amp;$D$2)-SUMIFS(SalQty,SalItem,$B846,SalDate,"&lt;="&amp;$D$2)-SUMIFS(WoQty,WoItem,$B846,WoDate,"&lt;="&amp;$D$2)+SUMIFS(AdjQty,AdjItem,$B846,AdjDate,"&lt;="&amp;$D$2)+SUMIFS(LinVarQty,LinItem,$B846,LinPosted,"YES",LinDate,"&lt;="&amp;$D$2,LinID,"&lt;&gt;"&amp;$B$2))</f>
        <v>0</v>
      </c>
      <c r="D846" s="84"/>
      <c r="E846" s="32" t="str">
        <f t="shared" si="26"/>
        <v/>
      </c>
      <c r="F846" s="33">
        <f>IF($B846="","",Items!$I845)</f>
        <v>45.457500000000003</v>
      </c>
      <c r="G846" s="33" t="str">
        <f t="shared" si="27"/>
        <v/>
      </c>
      <c r="H846" s="85"/>
    </row>
    <row r="847" spans="1:8" hidden="1" x14ac:dyDescent="0.25">
      <c r="A847" s="28" t="str">
        <f>IF(Items!$B846="","",Items!$A846)</f>
        <v>703625807312</v>
      </c>
      <c r="B847" s="28" t="str">
        <f>IF(Items!$B846="","",Items!$B846)</f>
        <v>Primmo Penn 300g</v>
      </c>
      <c r="C847" s="32">
        <f>IF($B847="","",Items!$G846+SUMIFS(PurQty,PurItem,$B847,PurDate,"&lt;="&amp;$D$2)-SUMIFS(SalQty,SalItem,$B847,SalDate,"&lt;="&amp;$D$2)-SUMIFS(WoQty,WoItem,$B847,WoDate,"&lt;="&amp;$D$2)+SUMIFS(AdjQty,AdjItem,$B847,AdjDate,"&lt;="&amp;$D$2)+SUMIFS(LinVarQty,LinItem,$B847,LinPosted,"YES",LinDate,"&lt;="&amp;$D$2,LinID,"&lt;&gt;"&amp;$B$2))</f>
        <v>0</v>
      </c>
      <c r="D847" s="84"/>
      <c r="E847" s="32" t="str">
        <f t="shared" si="26"/>
        <v/>
      </c>
      <c r="F847" s="33">
        <f>IF($B847="","",Items!$I846)</f>
        <v>6.4950000000000001</v>
      </c>
      <c r="G847" s="33" t="str">
        <f t="shared" si="27"/>
        <v/>
      </c>
      <c r="H847" s="85"/>
    </row>
    <row r="848" spans="1:8" hidden="1" x14ac:dyDescent="0.25">
      <c r="A848" s="28" t="str">
        <f>IF(Items!$B847="","",Items!$A847)</f>
        <v>5053990107292</v>
      </c>
      <c r="B848" s="28" t="str">
        <f>IF(Items!$B847="","",Items!$B847)</f>
        <v>Pringles Hot  Spicy 40g</v>
      </c>
      <c r="C848" s="32">
        <f>IF($B848="","",Items!$G847+SUMIFS(PurQty,PurItem,$B848,PurDate,"&lt;="&amp;$D$2)-SUMIFS(SalQty,SalItem,$B848,SalDate,"&lt;="&amp;$D$2)-SUMIFS(WoQty,WoItem,$B848,WoDate,"&lt;="&amp;$D$2)+SUMIFS(AdjQty,AdjItem,$B848,AdjDate,"&lt;="&amp;$D$2)+SUMIFS(LinVarQty,LinItem,$B848,LinPosted,"YES",LinDate,"&lt;="&amp;$D$2,LinID,"&lt;&gt;"&amp;$B$2))</f>
        <v>0</v>
      </c>
      <c r="D848" s="84"/>
      <c r="E848" s="32" t="str">
        <f t="shared" si="26"/>
        <v/>
      </c>
      <c r="F848" s="33">
        <f>IF($B848="","",Items!$I847)</f>
        <v>19.567499999999999</v>
      </c>
      <c r="G848" s="33" t="str">
        <f t="shared" si="27"/>
        <v/>
      </c>
      <c r="H848" s="85"/>
    </row>
    <row r="849" spans="1:8" hidden="1" x14ac:dyDescent="0.25">
      <c r="A849" s="28" t="str">
        <f>IF(Items!$B848="","",Items!$A848)</f>
        <v>5053990107339</v>
      </c>
      <c r="B849" s="28" t="str">
        <f>IF(Items!$B848="","",Items!$B848)</f>
        <v>Pringles Original 40g</v>
      </c>
      <c r="C849" s="32">
        <f>IF($B849="","",Items!$G848+SUMIFS(PurQty,PurItem,$B849,PurDate,"&lt;="&amp;$D$2)-SUMIFS(SalQty,SalItem,$B849,SalDate,"&lt;="&amp;$D$2)-SUMIFS(WoQty,WoItem,$B849,WoDate,"&lt;="&amp;$D$2)+SUMIFS(AdjQty,AdjItem,$B849,AdjDate,"&lt;="&amp;$D$2)+SUMIFS(LinVarQty,LinItem,$B849,LinPosted,"YES",LinDate,"&lt;="&amp;$D$2,LinID,"&lt;&gt;"&amp;$B$2))</f>
        <v>0</v>
      </c>
      <c r="D849" s="84"/>
      <c r="E849" s="32" t="str">
        <f t="shared" si="26"/>
        <v/>
      </c>
      <c r="F849" s="33">
        <f>IF($B849="","",Items!$I848)</f>
        <v>19.567499999999999</v>
      </c>
      <c r="G849" s="33" t="str">
        <f t="shared" si="27"/>
        <v/>
      </c>
      <c r="H849" s="85"/>
    </row>
    <row r="850" spans="1:8" hidden="1" x14ac:dyDescent="0.25">
      <c r="A850" s="28" t="str">
        <f>IF(Items!$B849="","",Items!$A849)</f>
        <v>5053990107384</v>
      </c>
      <c r="B850" s="28" t="str">
        <f>IF(Items!$B849="","",Items!$B849)</f>
        <v>Pringles Sour Onion 40g</v>
      </c>
      <c r="C850" s="32">
        <f>IF($B850="","",Items!$G849+SUMIFS(PurQty,PurItem,$B850,PurDate,"&lt;="&amp;$D$2)-SUMIFS(SalQty,SalItem,$B850,SalDate,"&lt;="&amp;$D$2)-SUMIFS(WoQty,WoItem,$B850,WoDate,"&lt;="&amp;$D$2)+SUMIFS(AdjQty,AdjItem,$B850,AdjDate,"&lt;="&amp;$D$2)+SUMIFS(LinVarQty,LinItem,$B850,LinPosted,"YES",LinDate,"&lt;="&amp;$D$2,LinID,"&lt;&gt;"&amp;$B$2))</f>
        <v>0</v>
      </c>
      <c r="D850" s="84"/>
      <c r="E850" s="32" t="str">
        <f t="shared" si="26"/>
        <v/>
      </c>
      <c r="F850" s="33">
        <f>IF($B850="","",Items!$I849)</f>
        <v>19.567499999999999</v>
      </c>
      <c r="G850" s="33" t="str">
        <f t="shared" si="27"/>
        <v/>
      </c>
      <c r="H850" s="85"/>
    </row>
    <row r="851" spans="1:8" hidden="1" x14ac:dyDescent="0.25">
      <c r="A851" s="28" t="str">
        <f>IF(Items!$B850="","",Items!$A850)</f>
        <v>6009705002559</v>
      </c>
      <c r="B851" s="28" t="str">
        <f>IF(Items!$B850="","",Items!$B850)</f>
        <v>Probands Full Cream Milk 1l</v>
      </c>
      <c r="C851" s="32">
        <f>IF($B851="","",Items!$G850+SUMIFS(PurQty,PurItem,$B851,PurDate,"&lt;="&amp;$D$2)-SUMIFS(SalQty,SalItem,$B851,SalDate,"&lt;="&amp;$D$2)-SUMIFS(WoQty,WoItem,$B851,WoDate,"&lt;="&amp;$D$2)+SUMIFS(AdjQty,AdjItem,$B851,AdjDate,"&lt;="&amp;$D$2)+SUMIFS(LinVarQty,LinItem,$B851,LinPosted,"YES",LinDate,"&lt;="&amp;$D$2,LinID,"&lt;&gt;"&amp;$B$2))</f>
        <v>0</v>
      </c>
      <c r="D851" s="84"/>
      <c r="E851" s="32" t="str">
        <f t="shared" si="26"/>
        <v/>
      </c>
      <c r="F851" s="33">
        <f>IF($B851="","",Items!$I850)</f>
        <v>26.25</v>
      </c>
      <c r="G851" s="33" t="str">
        <f t="shared" si="27"/>
        <v/>
      </c>
      <c r="H851" s="85"/>
    </row>
    <row r="852" spans="1:8" hidden="1" x14ac:dyDescent="0.25">
      <c r="A852" s="28" t="str">
        <f>IF(Items!$B851="","",Items!$A851)</f>
        <v>6009711465881</v>
      </c>
      <c r="B852" s="28" t="str">
        <f>IF(Items!$B851="","",Items!$B851)</f>
        <v>Probrands Creamer 375g</v>
      </c>
      <c r="C852" s="32">
        <f>IF($B852="","",Items!$G851+SUMIFS(PurQty,PurItem,$B852,PurDate,"&lt;="&amp;$D$2)-SUMIFS(SalQty,SalItem,$B852,SalDate,"&lt;="&amp;$D$2)-SUMIFS(WoQty,WoItem,$B852,WoDate,"&lt;="&amp;$D$2)+SUMIFS(AdjQty,AdjItem,$B852,AdjDate,"&lt;="&amp;$D$2)+SUMIFS(LinVarQty,LinItem,$B852,LinPosted,"YES",LinDate,"&lt;="&amp;$D$2,LinID,"&lt;&gt;"&amp;$B$2))</f>
        <v>8</v>
      </c>
      <c r="D852" s="84"/>
      <c r="E852" s="32" t="str">
        <f t="shared" si="26"/>
        <v/>
      </c>
      <c r="F852" s="33">
        <f>IF($B852="","",Items!$I851)</f>
        <v>22.725000000000001</v>
      </c>
      <c r="G852" s="33" t="str">
        <f t="shared" si="27"/>
        <v/>
      </c>
      <c r="H852" s="85"/>
    </row>
    <row r="853" spans="1:8" hidden="1" x14ac:dyDescent="0.25">
      <c r="A853" s="28" t="str">
        <f>IF(Items!$B852="","",Items!$A852)</f>
        <v>6009711462620</v>
      </c>
      <c r="B853" s="28" t="str">
        <f>IF(Items!$B852="","",Items!$B852)</f>
        <v>Probrands Peanut Butter 375ml</v>
      </c>
      <c r="C853" s="32">
        <f>IF($B853="","",Items!$G852+SUMIFS(PurQty,PurItem,$B853,PurDate,"&lt;="&amp;$D$2)-SUMIFS(SalQty,SalItem,$B853,SalDate,"&lt;="&amp;$D$2)-SUMIFS(WoQty,WoItem,$B853,WoDate,"&lt;="&amp;$D$2)+SUMIFS(AdjQty,AdjItem,$B853,AdjDate,"&lt;="&amp;$D$2)+SUMIFS(LinVarQty,LinItem,$B853,LinPosted,"YES",LinDate,"&lt;="&amp;$D$2,LinID,"&lt;&gt;"&amp;$B$2))</f>
        <v>0</v>
      </c>
      <c r="D853" s="84"/>
      <c r="E853" s="32" t="str">
        <f t="shared" si="26"/>
        <v/>
      </c>
      <c r="F853" s="33">
        <f>IF($B853="","",Items!$I852)</f>
        <v>29.3475</v>
      </c>
      <c r="G853" s="33" t="str">
        <f t="shared" si="27"/>
        <v/>
      </c>
      <c r="H853" s="85"/>
    </row>
    <row r="854" spans="1:8" hidden="1" x14ac:dyDescent="0.25">
      <c r="A854" s="28" t="str">
        <f>IF(Items!$B853="","",Items!$A853)</f>
        <v>6009705002542</v>
      </c>
      <c r="B854" s="28" t="str">
        <f>IF(Items!$B853="","",Items!$B853)</f>
        <v>Probrands Steri Milk 500ml</v>
      </c>
      <c r="C854" s="32">
        <f>IF($B854="","",Items!$G853+SUMIFS(PurQty,PurItem,$B854,PurDate,"&lt;="&amp;$D$2)-SUMIFS(SalQty,SalItem,$B854,SalDate,"&lt;="&amp;$D$2)-SUMIFS(WoQty,WoItem,$B854,WoDate,"&lt;="&amp;$D$2)+SUMIFS(AdjQty,AdjItem,$B854,AdjDate,"&lt;="&amp;$D$2)+SUMIFS(LinVarQty,LinItem,$B854,LinPosted,"YES",LinDate,"&lt;="&amp;$D$2,LinID,"&lt;&gt;"&amp;$B$2))</f>
        <v>0</v>
      </c>
      <c r="D854" s="84"/>
      <c r="E854" s="32" t="str">
        <f t="shared" si="26"/>
        <v/>
      </c>
      <c r="F854" s="33">
        <f>IF($B854="","",Items!$I853)</f>
        <v>15</v>
      </c>
      <c r="G854" s="33" t="str">
        <f t="shared" si="27"/>
        <v/>
      </c>
      <c r="H854" s="85"/>
    </row>
    <row r="855" spans="1:8" hidden="1" x14ac:dyDescent="0.25">
      <c r="A855" s="28" t="str">
        <f>IF(Items!$B854="","",Items!$A854)</f>
        <v>6009812430283</v>
      </c>
      <c r="B855" s="28" t="str">
        <f>IF(Items!$B854="","",Items!$B854)</f>
        <v>Probrands Sugar Beans 500g</v>
      </c>
      <c r="C855" s="32">
        <f>IF($B855="","",Items!$G854+SUMIFS(PurQty,PurItem,$B855,PurDate,"&lt;="&amp;$D$2)-SUMIFS(SalQty,SalItem,$B855,SalDate,"&lt;="&amp;$D$2)-SUMIFS(WoQty,WoItem,$B855,WoDate,"&lt;="&amp;$D$2)+SUMIFS(AdjQty,AdjItem,$B855,AdjDate,"&lt;="&amp;$D$2)+SUMIFS(LinVarQty,LinItem,$B855,LinPosted,"YES",LinDate,"&lt;="&amp;$D$2,LinID,"&lt;&gt;"&amp;$B$2))</f>
        <v>0</v>
      </c>
      <c r="D855" s="84"/>
      <c r="E855" s="32" t="str">
        <f t="shared" si="26"/>
        <v/>
      </c>
      <c r="F855" s="33">
        <f>IF($B855="","",Items!$I854)</f>
        <v>15</v>
      </c>
      <c r="G855" s="33" t="str">
        <f t="shared" si="27"/>
        <v/>
      </c>
      <c r="H855" s="85"/>
    </row>
    <row r="856" spans="1:8" hidden="1" x14ac:dyDescent="0.25">
      <c r="A856" s="28" t="str">
        <f>IF(Items!$B855="","",Items!$A855)</f>
        <v>6009812430290</v>
      </c>
      <c r="B856" s="28" t="str">
        <f>IF(Items!$B855="","",Items!$B855)</f>
        <v>Probrandssalt1kg</v>
      </c>
      <c r="C856" s="32">
        <f>IF($B856="","",Items!$G855+SUMIFS(PurQty,PurItem,$B856,PurDate,"&lt;="&amp;$D$2)-SUMIFS(SalQty,SalItem,$B856,SalDate,"&lt;="&amp;$D$2)-SUMIFS(WoQty,WoItem,$B856,WoDate,"&lt;="&amp;$D$2)+SUMIFS(AdjQty,AdjItem,$B856,AdjDate,"&lt;="&amp;$D$2)+SUMIFS(LinVarQty,LinItem,$B856,LinPosted,"YES",LinDate,"&lt;="&amp;$D$2,LinID,"&lt;&gt;"&amp;$B$2))</f>
        <v>0</v>
      </c>
      <c r="D856" s="84"/>
      <c r="E856" s="32" t="str">
        <f t="shared" si="26"/>
        <v/>
      </c>
      <c r="F856" s="33">
        <f>IF($B856="","",Items!$I855)</f>
        <v>6.5250000000000004</v>
      </c>
      <c r="G856" s="33" t="str">
        <f t="shared" si="27"/>
        <v/>
      </c>
      <c r="H856" s="85"/>
    </row>
    <row r="857" spans="1:8" hidden="1" x14ac:dyDescent="0.25">
      <c r="A857" s="28" t="str">
        <f>IF(Items!$B856="","",Items!$A856)</f>
        <v>612520492335</v>
      </c>
      <c r="B857" s="28" t="str">
        <f>IF(Items!$B856="","",Items!$B856)</f>
        <v>Protector Plus Banana</v>
      </c>
      <c r="C857" s="32">
        <f>IF($B857="","",Items!$G856+SUMIFS(PurQty,PurItem,$B857,PurDate,"&lt;="&amp;$D$2)-SUMIFS(SalQty,SalItem,$B857,SalDate,"&lt;="&amp;$D$2)-SUMIFS(WoQty,WoItem,$B857,WoDate,"&lt;="&amp;$D$2)+SUMIFS(AdjQty,AdjItem,$B857,AdjDate,"&lt;="&amp;$D$2)+SUMIFS(LinVarQty,LinItem,$B857,LinPosted,"YES",LinDate,"&lt;="&amp;$D$2,LinID,"&lt;&gt;"&amp;$B$2))</f>
        <v>0</v>
      </c>
      <c r="D857" s="84"/>
      <c r="E857" s="32" t="str">
        <f t="shared" si="26"/>
        <v/>
      </c>
      <c r="F857" s="33">
        <f>IF($B857="","",Items!$I856)</f>
        <v>6.5250000000000004</v>
      </c>
      <c r="G857" s="33" t="str">
        <f t="shared" si="27"/>
        <v/>
      </c>
      <c r="H857" s="85"/>
    </row>
    <row r="858" spans="1:8" hidden="1" x14ac:dyDescent="0.25">
      <c r="A858" s="28" t="str">
        <f>IF(Items!$B857="","",Items!$A857)</f>
        <v>612520492557</v>
      </c>
      <c r="B858" s="28" t="str">
        <f>IF(Items!$B857="","",Items!$B857)</f>
        <v>Protector Plus Original</v>
      </c>
      <c r="C858" s="32">
        <f>IF($B858="","",Items!$G857+SUMIFS(PurQty,PurItem,$B858,PurDate,"&lt;="&amp;$D$2)-SUMIFS(SalQty,SalItem,$B858,SalDate,"&lt;="&amp;$D$2)-SUMIFS(WoQty,WoItem,$B858,WoDate,"&lt;="&amp;$D$2)+SUMIFS(AdjQty,AdjItem,$B858,AdjDate,"&lt;="&amp;$D$2)+SUMIFS(LinVarQty,LinItem,$B858,LinPosted,"YES",LinDate,"&lt;="&amp;$D$2,LinID,"&lt;&gt;"&amp;$B$2))</f>
        <v>0</v>
      </c>
      <c r="D858" s="84"/>
      <c r="E858" s="32" t="str">
        <f t="shared" si="26"/>
        <v/>
      </c>
      <c r="F858" s="33">
        <f>IF($B858="","",Items!$I857)</f>
        <v>6.5250000000000004</v>
      </c>
      <c r="G858" s="33" t="str">
        <f t="shared" si="27"/>
        <v/>
      </c>
      <c r="H858" s="85"/>
    </row>
    <row r="859" spans="1:8" hidden="1" x14ac:dyDescent="0.25">
      <c r="A859" s="28" t="str">
        <f>IF(Items!$B858="","",Items!$A858)</f>
        <v>612520492656</v>
      </c>
      <c r="B859" s="28" t="str">
        <f>IF(Items!$B858="","",Items!$B858)</f>
        <v>Protector Plus Strawberry</v>
      </c>
      <c r="C859" s="32">
        <f>IF($B859="","",Items!$G858+SUMIFS(PurQty,PurItem,$B859,PurDate,"&lt;="&amp;$D$2)-SUMIFS(SalQty,SalItem,$B859,SalDate,"&lt;="&amp;$D$2)-SUMIFS(WoQty,WoItem,$B859,WoDate,"&lt;="&amp;$D$2)+SUMIFS(AdjQty,AdjItem,$B859,AdjDate,"&lt;="&amp;$D$2)+SUMIFS(LinVarQty,LinItem,$B859,LinPosted,"YES",LinDate,"&lt;="&amp;$D$2,LinID,"&lt;&gt;"&amp;$B$2))</f>
        <v>0</v>
      </c>
      <c r="D859" s="84"/>
      <c r="E859" s="32" t="str">
        <f t="shared" si="26"/>
        <v/>
      </c>
      <c r="F859" s="33">
        <f>IF($B859="","",Items!$I858)</f>
        <v>6.5250000000000004</v>
      </c>
      <c r="G859" s="33" t="str">
        <f t="shared" si="27"/>
        <v/>
      </c>
      <c r="H859" s="85"/>
    </row>
    <row r="860" spans="1:8" hidden="1" x14ac:dyDescent="0.25">
      <c r="A860" s="28" t="str">
        <f>IF(Items!$B859="","",Items!$A859)</f>
        <v>612520492533</v>
      </c>
      <c r="B860" s="28" t="str">
        <f>IF(Items!$B859="","",Items!$B859)</f>
        <v>Protector Plus Vanilla</v>
      </c>
      <c r="C860" s="32">
        <f>IF($B860="","",Items!$G859+SUMIFS(PurQty,PurItem,$B860,PurDate,"&lt;="&amp;$D$2)-SUMIFS(SalQty,SalItem,$B860,SalDate,"&lt;="&amp;$D$2)-SUMIFS(WoQty,WoItem,$B860,WoDate,"&lt;="&amp;$D$2)+SUMIFS(AdjQty,AdjItem,$B860,AdjDate,"&lt;="&amp;$D$2)+SUMIFS(LinVarQty,LinItem,$B860,LinPosted,"YES",LinDate,"&lt;="&amp;$D$2,LinID,"&lt;&gt;"&amp;$B$2))</f>
        <v>0</v>
      </c>
      <c r="D860" s="84"/>
      <c r="E860" s="32" t="str">
        <f t="shared" si="26"/>
        <v/>
      </c>
      <c r="F860" s="33">
        <f>IF($B860="","",Items!$I859)</f>
        <v>9.7799999999999994</v>
      </c>
      <c r="G860" s="33" t="str">
        <f t="shared" si="27"/>
        <v/>
      </c>
      <c r="H860" s="85"/>
    </row>
    <row r="861" spans="1:8" hidden="1" x14ac:dyDescent="0.25">
      <c r="A861" s="28" t="str">
        <f>IF(Items!$B860="","",Items!$A860)</f>
        <v>600107605058</v>
      </c>
      <c r="B861" s="28" t="str">
        <f>IF(Items!$B860="","",Items!$B860)</f>
        <v>Protex Deep Clean</v>
      </c>
      <c r="C861" s="32">
        <f>IF($B861="","",Items!$G860+SUMIFS(PurQty,PurItem,$B861,PurDate,"&lt;="&amp;$D$2)-SUMIFS(SalQty,SalItem,$B861,SalDate,"&lt;="&amp;$D$2)-SUMIFS(WoQty,WoItem,$B861,WoDate,"&lt;="&amp;$D$2)+SUMIFS(AdjQty,AdjItem,$B861,AdjDate,"&lt;="&amp;$D$2)+SUMIFS(LinVarQty,LinItem,$B861,LinPosted,"YES",LinDate,"&lt;="&amp;$D$2,LinID,"&lt;&gt;"&amp;$B$2))</f>
        <v>0</v>
      </c>
      <c r="D861" s="84"/>
      <c r="E861" s="32" t="str">
        <f t="shared" si="26"/>
        <v/>
      </c>
      <c r="F861" s="33">
        <f>IF($B861="","",Items!$I860)</f>
        <v>13.0425</v>
      </c>
      <c r="G861" s="33" t="str">
        <f t="shared" si="27"/>
        <v/>
      </c>
      <c r="H861" s="85"/>
    </row>
    <row r="862" spans="1:8" hidden="1" x14ac:dyDescent="0.25">
      <c r="A862" s="28" t="str">
        <f>IF(Items!$B861="","",Items!$A861)</f>
        <v>6001067004318</v>
      </c>
      <c r="B862" s="28" t="str">
        <f>IF(Items!$B861="","",Items!$B861)</f>
        <v>Protex Deep Clean150g</v>
      </c>
      <c r="C862" s="32">
        <f>IF($B862="","",Items!$G861+SUMIFS(PurQty,PurItem,$B862,PurDate,"&lt;="&amp;$D$2)-SUMIFS(SalQty,SalItem,$B862,SalDate,"&lt;="&amp;$D$2)-SUMIFS(WoQty,WoItem,$B862,WoDate,"&lt;="&amp;$D$2)+SUMIFS(AdjQty,AdjItem,$B862,AdjDate,"&lt;="&amp;$D$2)+SUMIFS(LinVarQty,LinItem,$B862,LinPosted,"YES",LinDate,"&lt;="&amp;$D$2,LinID,"&lt;&gt;"&amp;$B$2))</f>
        <v>0</v>
      </c>
      <c r="D862" s="84"/>
      <c r="E862" s="32" t="str">
        <f t="shared" si="26"/>
        <v/>
      </c>
      <c r="F862" s="33">
        <f>IF($B862="","",Items!$I861)</f>
        <v>13.0425</v>
      </c>
      <c r="G862" s="33" t="str">
        <f t="shared" si="27"/>
        <v/>
      </c>
      <c r="H862" s="85"/>
    </row>
    <row r="863" spans="1:8" hidden="1" x14ac:dyDescent="0.25">
      <c r="A863" s="28" t="str">
        <f>IF(Items!$B862="","",Items!$A862)</f>
        <v>6001067104155</v>
      </c>
      <c r="B863" s="28" t="str">
        <f>IF(Items!$B862="","",Items!$B862)</f>
        <v>Protex For Men 150g</v>
      </c>
      <c r="C863" s="32">
        <f>IF($B863="","",Items!$G862+SUMIFS(PurQty,PurItem,$B863,PurDate,"&lt;="&amp;$D$2)-SUMIFS(SalQty,SalItem,$B863,SalDate,"&lt;="&amp;$D$2)-SUMIFS(WoQty,WoItem,$B863,WoDate,"&lt;="&amp;$D$2)+SUMIFS(AdjQty,AdjItem,$B863,AdjDate,"&lt;="&amp;$D$2)+SUMIFS(LinVarQty,LinItem,$B863,LinPosted,"YES",LinDate,"&lt;="&amp;$D$2,LinID,"&lt;&gt;"&amp;$B$2))</f>
        <v>0</v>
      </c>
      <c r="D863" s="84"/>
      <c r="E863" s="32" t="str">
        <f t="shared" si="26"/>
        <v/>
      </c>
      <c r="F863" s="33">
        <f>IF($B863="","",Items!$I862)</f>
        <v>13.0425</v>
      </c>
      <c r="G863" s="33" t="str">
        <f t="shared" si="27"/>
        <v/>
      </c>
      <c r="H863" s="85"/>
    </row>
    <row r="864" spans="1:8" hidden="1" x14ac:dyDescent="0.25">
      <c r="A864" s="28" t="str">
        <f>IF(Items!$B863="","",Items!$A863)</f>
        <v>6001067104148</v>
      </c>
      <c r="B864" s="28" t="str">
        <f>IF(Items!$B863="","",Items!$B863)</f>
        <v>Protex For Men Triple Action 150g</v>
      </c>
      <c r="C864" s="32">
        <f>IF($B864="","",Items!$G863+SUMIFS(PurQty,PurItem,$B864,PurDate,"&lt;="&amp;$D$2)-SUMIFS(SalQty,SalItem,$B864,SalDate,"&lt;="&amp;$D$2)-SUMIFS(WoQty,WoItem,$B864,WoDate,"&lt;="&amp;$D$2)+SUMIFS(AdjQty,AdjItem,$B864,AdjDate,"&lt;="&amp;$D$2)+SUMIFS(LinVarQty,LinItem,$B864,LinPosted,"YES",LinDate,"&lt;="&amp;$D$2,LinID,"&lt;&gt;"&amp;$B$2))</f>
        <v>0</v>
      </c>
      <c r="D864" s="84"/>
      <c r="E864" s="32" t="str">
        <f t="shared" si="26"/>
        <v/>
      </c>
      <c r="F864" s="33">
        <f>IF($B864="","",Items!$I863)</f>
        <v>13.0425</v>
      </c>
      <c r="G864" s="33" t="str">
        <f t="shared" si="27"/>
        <v/>
      </c>
      <c r="H864" s="85"/>
    </row>
    <row r="865" spans="1:8" hidden="1" x14ac:dyDescent="0.25">
      <c r="A865" s="28" t="str">
        <f>IF(Items!$B864="","",Items!$A864)</f>
        <v>6001067004264</v>
      </c>
      <c r="B865" s="28" t="str">
        <f>IF(Items!$B864="","",Items!$B864)</f>
        <v>Protex Fresh 150g</v>
      </c>
      <c r="C865" s="32">
        <f>IF($B865="","",Items!$G864+SUMIFS(PurQty,PurItem,$B865,PurDate,"&lt;="&amp;$D$2)-SUMIFS(SalQty,SalItem,$B865,SalDate,"&lt;="&amp;$D$2)-SUMIFS(WoQty,WoItem,$B865,WoDate,"&lt;="&amp;$D$2)+SUMIFS(AdjQty,AdjItem,$B865,AdjDate,"&lt;="&amp;$D$2)+SUMIFS(LinVarQty,LinItem,$B865,LinPosted,"YES",LinDate,"&lt;="&amp;$D$2,LinID,"&lt;&gt;"&amp;$B$2))</f>
        <v>0</v>
      </c>
      <c r="D865" s="84"/>
      <c r="E865" s="32" t="str">
        <f t="shared" si="26"/>
        <v/>
      </c>
      <c r="F865" s="33">
        <f>IF($B865="","",Items!$I864)</f>
        <v>13.0425</v>
      </c>
      <c r="G865" s="33" t="str">
        <f t="shared" si="27"/>
        <v/>
      </c>
      <c r="H865" s="85"/>
    </row>
    <row r="866" spans="1:8" hidden="1" x14ac:dyDescent="0.25">
      <c r="A866" s="28" t="str">
        <f>IF(Items!$B865="","",Items!$A865)</f>
        <v>6001067004257</v>
      </c>
      <c r="B866" s="28" t="str">
        <f>IF(Items!$B865="","",Items!$B865)</f>
        <v>Protex Gentle150g</v>
      </c>
      <c r="C866" s="32">
        <f>IF($B866="","",Items!$G865+SUMIFS(PurQty,PurItem,$B866,PurDate,"&lt;="&amp;$D$2)-SUMIFS(SalQty,SalItem,$B866,SalDate,"&lt;="&amp;$D$2)-SUMIFS(WoQty,WoItem,$B866,WoDate,"&lt;="&amp;$D$2)+SUMIFS(AdjQty,AdjItem,$B866,AdjDate,"&lt;="&amp;$D$2)+SUMIFS(LinVarQty,LinItem,$B866,LinPosted,"YES",LinDate,"&lt;="&amp;$D$2,LinID,"&lt;&gt;"&amp;$B$2))</f>
        <v>0</v>
      </c>
      <c r="D866" s="84"/>
      <c r="E866" s="32" t="str">
        <f t="shared" si="26"/>
        <v/>
      </c>
      <c r="F866" s="33">
        <f>IF($B866="","",Items!$I865)</f>
        <v>13.0425</v>
      </c>
      <c r="G866" s="33" t="str">
        <f t="shared" si="27"/>
        <v/>
      </c>
      <c r="H866" s="85"/>
    </row>
    <row r="867" spans="1:8" hidden="1" x14ac:dyDescent="0.25">
      <c r="A867" s="28" t="str">
        <f>IF(Items!$B866="","",Items!$A866)</f>
        <v>6001067004271</v>
      </c>
      <c r="B867" s="28" t="str">
        <f>IF(Items!$B866="","",Items!$B866)</f>
        <v>Protex Herbal 150g</v>
      </c>
      <c r="C867" s="32">
        <f>IF($B867="","",Items!$G866+SUMIFS(PurQty,PurItem,$B867,PurDate,"&lt;="&amp;$D$2)-SUMIFS(SalQty,SalItem,$B867,SalDate,"&lt;="&amp;$D$2)-SUMIFS(WoQty,WoItem,$B867,WoDate,"&lt;="&amp;$D$2)+SUMIFS(AdjQty,AdjItem,$B867,AdjDate,"&lt;="&amp;$D$2)+SUMIFS(LinVarQty,LinItem,$B867,LinPosted,"YES",LinDate,"&lt;="&amp;$D$2,LinID,"&lt;&gt;"&amp;$B$2))</f>
        <v>0</v>
      </c>
      <c r="D867" s="84"/>
      <c r="E867" s="32" t="str">
        <f t="shared" si="26"/>
        <v/>
      </c>
      <c r="F867" s="33">
        <f>IF($B867="","",Items!$I866)</f>
        <v>13.0425</v>
      </c>
      <c r="G867" s="33" t="str">
        <f t="shared" si="27"/>
        <v/>
      </c>
      <c r="H867" s="85"/>
    </row>
    <row r="868" spans="1:8" hidden="1" x14ac:dyDescent="0.25">
      <c r="A868" s="28" t="str">
        <f>IF(Items!$B867="","",Items!$A867)</f>
        <v>8718951512955</v>
      </c>
      <c r="B868" s="28" t="str">
        <f>IF(Items!$B867="","",Items!$B867)</f>
        <v>Protex Plus Moisture Lock 150g</v>
      </c>
      <c r="C868" s="32">
        <f>IF($B868="","",Items!$G867+SUMIFS(PurQty,PurItem,$B868,PurDate,"&lt;="&amp;$D$2)-SUMIFS(SalQty,SalItem,$B868,SalDate,"&lt;="&amp;$D$2)-SUMIFS(WoQty,WoItem,$B868,WoDate,"&lt;="&amp;$D$2)+SUMIFS(AdjQty,AdjItem,$B868,AdjDate,"&lt;="&amp;$D$2)+SUMIFS(LinVarQty,LinItem,$B868,LinPosted,"YES",LinDate,"&lt;="&amp;$D$2,LinID,"&lt;&gt;"&amp;$B$2))</f>
        <v>0</v>
      </c>
      <c r="D868" s="84"/>
      <c r="E868" s="32" t="str">
        <f t="shared" si="26"/>
        <v/>
      </c>
      <c r="F868" s="33">
        <f>IF($B868="","",Items!$I867)</f>
        <v>13.0425</v>
      </c>
      <c r="G868" s="33" t="str">
        <f t="shared" si="27"/>
        <v/>
      </c>
      <c r="H868" s="85"/>
    </row>
    <row r="869" spans="1:8" hidden="1" x14ac:dyDescent="0.25">
      <c r="A869" s="28" t="str">
        <f>IF(Items!$B868="","",Items!$A868)</f>
        <v>8718951512863</v>
      </c>
      <c r="B869" s="28" t="str">
        <f>IF(Items!$B868="","",Items!$B868)</f>
        <v>Protex Plus Moisture Lock 150g (2)</v>
      </c>
      <c r="C869" s="32">
        <f>IF($B869="","",Items!$G868+SUMIFS(PurQty,PurItem,$B869,PurDate,"&lt;="&amp;$D$2)-SUMIFS(SalQty,SalItem,$B869,SalDate,"&lt;="&amp;$D$2)-SUMIFS(WoQty,WoItem,$B869,WoDate,"&lt;="&amp;$D$2)+SUMIFS(AdjQty,AdjItem,$B869,AdjDate,"&lt;="&amp;$D$2)+SUMIFS(LinVarQty,LinItem,$B869,LinPosted,"YES",LinDate,"&lt;="&amp;$D$2,LinID,"&lt;&gt;"&amp;$B$2))</f>
        <v>0</v>
      </c>
      <c r="D869" s="84"/>
      <c r="E869" s="32" t="str">
        <f t="shared" si="26"/>
        <v/>
      </c>
      <c r="F869" s="33">
        <f>IF($B869="","",Items!$I868)</f>
        <v>13.0425</v>
      </c>
      <c r="G869" s="33" t="str">
        <f t="shared" si="27"/>
        <v/>
      </c>
      <c r="H869" s="85"/>
    </row>
    <row r="870" spans="1:8" hidden="1" x14ac:dyDescent="0.25">
      <c r="A870" s="28" t="str">
        <f>IF(Items!$B869="","",Items!$A869)</f>
        <v>6001067004288</v>
      </c>
      <c r="B870" s="28" t="str">
        <f>IF(Items!$B869="","",Items!$B869)</f>
        <v>Protex Suncare 150g</v>
      </c>
      <c r="C870" s="32">
        <f>IF($B870="","",Items!$G869+SUMIFS(PurQty,PurItem,$B870,PurDate,"&lt;="&amp;$D$2)-SUMIFS(SalQty,SalItem,$B870,SalDate,"&lt;="&amp;$D$2)-SUMIFS(WoQty,WoItem,$B870,WoDate,"&lt;="&amp;$D$2)+SUMIFS(AdjQty,AdjItem,$B870,AdjDate,"&lt;="&amp;$D$2)+SUMIFS(LinVarQty,LinItem,$B870,LinPosted,"YES",LinDate,"&lt;="&amp;$D$2,LinID,"&lt;&gt;"&amp;$B$2))</f>
        <v>0</v>
      </c>
      <c r="D870" s="84"/>
      <c r="E870" s="32" t="str">
        <f t="shared" si="26"/>
        <v/>
      </c>
      <c r="F870" s="33">
        <f>IF($B870="","",Items!$I869)</f>
        <v>11.737500000000001</v>
      </c>
      <c r="G870" s="33" t="str">
        <f t="shared" si="27"/>
        <v/>
      </c>
      <c r="H870" s="85"/>
    </row>
    <row r="871" spans="1:8" hidden="1" x14ac:dyDescent="0.25">
      <c r="A871" s="28" t="str">
        <f>IF(Items!$B870="","",Items!$A870)</f>
        <v>6001067605058</v>
      </c>
      <c r="B871" s="28" t="str">
        <f>IF(Items!$B870="","",Items!$B870)</f>
        <v>Protex Tissue Oil</v>
      </c>
      <c r="C871" s="32">
        <f>IF($B871="","",Items!$G870+SUMIFS(PurQty,PurItem,$B871,PurDate,"&lt;="&amp;$D$2)-SUMIFS(SalQty,SalItem,$B871,SalDate,"&lt;="&amp;$D$2)-SUMIFS(WoQty,WoItem,$B871,WoDate,"&lt;="&amp;$D$2)+SUMIFS(AdjQty,AdjItem,$B871,AdjDate,"&lt;="&amp;$D$2)+SUMIFS(LinVarQty,LinItem,$B871,LinPosted,"YES",LinDate,"&lt;="&amp;$D$2,LinID,"&lt;&gt;"&amp;$B$2))</f>
        <v>0</v>
      </c>
      <c r="D871" s="84"/>
      <c r="E871" s="32" t="str">
        <f t="shared" si="26"/>
        <v/>
      </c>
      <c r="F871" s="33">
        <f>IF($B871="","",Items!$I870)</f>
        <v>13.0425</v>
      </c>
      <c r="G871" s="33" t="str">
        <f t="shared" si="27"/>
        <v/>
      </c>
      <c r="H871" s="85"/>
    </row>
    <row r="872" spans="1:8" hidden="1" x14ac:dyDescent="0.25">
      <c r="A872" s="28" t="str">
        <f>IF(Items!$B871="","",Items!$A871)</f>
        <v>6009602270501</v>
      </c>
      <c r="B872" s="28" t="str">
        <f>IF(Items!$B871="","",Items!$B871)</f>
        <v>Proton Caramel Crunch Cookies 250g</v>
      </c>
      <c r="C872" s="32">
        <f>IF($B872="","",Items!$G871+SUMIFS(PurQty,PurItem,$B872,PurDate,"&lt;="&amp;$D$2)-SUMIFS(SalQty,SalItem,$B872,SalDate,"&lt;="&amp;$D$2)-SUMIFS(WoQty,WoItem,$B872,WoDate,"&lt;="&amp;$D$2)+SUMIFS(AdjQty,AdjItem,$B872,AdjDate,"&lt;="&amp;$D$2)+SUMIFS(LinVarQty,LinItem,$B872,LinPosted,"YES",LinDate,"&lt;="&amp;$D$2,LinID,"&lt;&gt;"&amp;$B$2))</f>
        <v>7</v>
      </c>
      <c r="D872" s="84"/>
      <c r="E872" s="32" t="str">
        <f t="shared" si="26"/>
        <v/>
      </c>
      <c r="F872" s="33">
        <f>IF($B872="","",Items!$I871)</f>
        <v>25.9725</v>
      </c>
      <c r="G872" s="33" t="str">
        <f t="shared" si="27"/>
        <v/>
      </c>
      <c r="H872" s="85"/>
    </row>
    <row r="873" spans="1:8" hidden="1" x14ac:dyDescent="0.25">
      <c r="A873" s="28" t="str">
        <f>IF(Items!$B872="","",Items!$A872)</f>
        <v>6009602270495</v>
      </c>
      <c r="B873" s="28" t="str">
        <f>IF(Items!$B872="","",Items!$B872)</f>
        <v>Proton CHOC CHIP Cookies 250g</v>
      </c>
      <c r="C873" s="32">
        <f>IF($B873="","",Items!$G872+SUMIFS(PurQty,PurItem,$B873,PurDate,"&lt;="&amp;$D$2)-SUMIFS(SalQty,SalItem,$B873,SalDate,"&lt;="&amp;$D$2)-SUMIFS(WoQty,WoItem,$B873,WoDate,"&lt;="&amp;$D$2)+SUMIFS(AdjQty,AdjItem,$B873,AdjDate,"&lt;="&amp;$D$2)+SUMIFS(LinVarQty,LinItem,$B873,LinPosted,"YES",LinDate,"&lt;="&amp;$D$2,LinID,"&lt;&gt;"&amp;$B$2))</f>
        <v>0</v>
      </c>
      <c r="D873" s="84"/>
      <c r="E873" s="32" t="str">
        <f t="shared" si="26"/>
        <v/>
      </c>
      <c r="F873" s="33">
        <f>IF($B873="","",Items!$I872)</f>
        <v>0</v>
      </c>
      <c r="G873" s="33" t="str">
        <f t="shared" si="27"/>
        <v/>
      </c>
      <c r="H873" s="85"/>
    </row>
    <row r="874" spans="1:8" hidden="1" x14ac:dyDescent="0.25">
      <c r="A874" s="28" t="str">
        <f>IF(Items!$B873="","",Items!$A873)</f>
        <v>018353</v>
      </c>
      <c r="B874" s="28" t="str">
        <f>IF(Items!$B873="","",Items!$B873)</f>
        <v>PROTON COOKIES 130G</v>
      </c>
      <c r="C874" s="32">
        <f>IF($B874="","",Items!$G873+SUMIFS(PurQty,PurItem,$B874,PurDate,"&lt;="&amp;$D$2)-SUMIFS(SalQty,SalItem,$B874,SalDate,"&lt;="&amp;$D$2)-SUMIFS(WoQty,WoItem,$B874,WoDate,"&lt;="&amp;$D$2)+SUMIFS(AdjQty,AdjItem,$B874,AdjDate,"&lt;="&amp;$D$2)+SUMIFS(LinVarQty,LinItem,$B874,LinPosted,"YES",LinDate,"&lt;="&amp;$D$2,LinID,"&lt;&gt;"&amp;$B$2))</f>
        <v>-7</v>
      </c>
      <c r="D874" s="84"/>
      <c r="E874" s="32" t="str">
        <f t="shared" si="26"/>
        <v/>
      </c>
      <c r="F874" s="33">
        <f>IF($B874="","",Items!$I873)</f>
        <v>6.4950000000000001</v>
      </c>
      <c r="G874" s="33" t="str">
        <f t="shared" si="27"/>
        <v/>
      </c>
      <c r="H874" s="85"/>
    </row>
    <row r="875" spans="1:8" hidden="1" x14ac:dyDescent="0.25">
      <c r="A875" s="28" t="str">
        <f>IF(Items!$B874="","",Items!$A874)</f>
        <v>6009602270723</v>
      </c>
      <c r="B875" s="28" t="str">
        <f>IF(Items!$B874="","",Items!$B874)</f>
        <v>PROTON COOKIES 130G (2)</v>
      </c>
      <c r="C875" s="32">
        <f>IF($B875="","",Items!$G874+SUMIFS(PurQty,PurItem,$B875,PurDate,"&lt;="&amp;$D$2)-SUMIFS(SalQty,SalItem,$B875,SalDate,"&lt;="&amp;$D$2)-SUMIFS(WoQty,WoItem,$B875,WoDate,"&lt;="&amp;$D$2)+SUMIFS(AdjQty,AdjItem,$B875,AdjDate,"&lt;="&amp;$D$2)+SUMIFS(LinVarQty,LinItem,$B875,LinPosted,"YES",LinDate,"&lt;="&amp;$D$2,LinID,"&lt;&gt;"&amp;$B$2))</f>
        <v>18</v>
      </c>
      <c r="D875" s="84"/>
      <c r="E875" s="32" t="str">
        <f t="shared" si="26"/>
        <v/>
      </c>
      <c r="F875" s="33">
        <f>IF($B875="","",Items!$I874)</f>
        <v>6.4950000000000001</v>
      </c>
      <c r="G875" s="33" t="str">
        <f t="shared" si="27"/>
        <v/>
      </c>
      <c r="H875" s="85"/>
    </row>
    <row r="876" spans="1:8" hidden="1" x14ac:dyDescent="0.25">
      <c r="A876" s="28" t="str">
        <f>IF(Items!$B875="","",Items!$A875)</f>
        <v>6009602270273</v>
      </c>
      <c r="B876" s="28" t="str">
        <f>IF(Items!$B875="","",Items!$B875)</f>
        <v>Proton Cookies 1Kg</v>
      </c>
      <c r="C876" s="32">
        <f>IF($B876="","",Items!$G875+SUMIFS(PurQty,PurItem,$B876,PurDate,"&lt;="&amp;$D$2)-SUMIFS(SalQty,SalItem,$B876,SalDate,"&lt;="&amp;$D$2)-SUMIFS(WoQty,WoItem,$B876,WoDate,"&lt;="&amp;$D$2)+SUMIFS(AdjQty,AdjItem,$B876,AdjDate,"&lt;="&amp;$D$2)+SUMIFS(LinVarQty,LinItem,$B876,LinPosted,"YES",LinDate,"&lt;="&amp;$D$2,LinID,"&lt;&gt;"&amp;$B$2))</f>
        <v>1</v>
      </c>
      <c r="D876" s="84"/>
      <c r="E876" s="32" t="str">
        <f t="shared" si="26"/>
        <v/>
      </c>
      <c r="F876" s="33">
        <f>IF($B876="","",Items!$I875)</f>
        <v>45.652500000000003</v>
      </c>
      <c r="G876" s="33" t="str">
        <f t="shared" si="27"/>
        <v/>
      </c>
      <c r="H876" s="85"/>
    </row>
    <row r="877" spans="1:8" hidden="1" x14ac:dyDescent="0.25">
      <c r="A877" s="28" t="str">
        <f>IF(Items!$B876="","",Items!$A876)</f>
        <v>6009602270068</v>
      </c>
      <c r="B877" s="28" t="str">
        <f>IF(Items!$B876="","",Items!$B876)</f>
        <v>Proton Cookies 250g</v>
      </c>
      <c r="C877" s="32">
        <f>IF($B877="","",Items!$G876+SUMIFS(PurQty,PurItem,$B877,PurDate,"&lt;="&amp;$D$2)-SUMIFS(SalQty,SalItem,$B877,SalDate,"&lt;="&amp;$D$2)-SUMIFS(WoQty,WoItem,$B877,WoDate,"&lt;="&amp;$D$2)+SUMIFS(AdjQty,AdjItem,$B877,AdjDate,"&lt;="&amp;$D$2)+SUMIFS(LinVarQty,LinItem,$B877,LinPosted,"YES",LinDate,"&lt;="&amp;$D$2,LinID,"&lt;&gt;"&amp;$B$2))</f>
        <v>7</v>
      </c>
      <c r="D877" s="84"/>
      <c r="E877" s="32" t="str">
        <f t="shared" si="26"/>
        <v/>
      </c>
      <c r="F877" s="33">
        <f>IF($B877="","",Items!$I876)</f>
        <v>16.305</v>
      </c>
      <c r="G877" s="33" t="str">
        <f t="shared" si="27"/>
        <v/>
      </c>
      <c r="H877" s="85"/>
    </row>
    <row r="878" spans="1:8" hidden="1" x14ac:dyDescent="0.25">
      <c r="A878" s="28" t="str">
        <f>IF(Items!$B877="","",Items!$A877)</f>
        <v>6009602270051</v>
      </c>
      <c r="B878" s="28" t="str">
        <f>IF(Items!$B877="","",Items!$B877)</f>
        <v>Proton Cookies 500g</v>
      </c>
      <c r="C878" s="32">
        <f>IF($B878="","",Items!$G877+SUMIFS(PurQty,PurItem,$B878,PurDate,"&lt;="&amp;$D$2)-SUMIFS(SalQty,SalItem,$B878,SalDate,"&lt;="&amp;$D$2)-SUMIFS(WoQty,WoItem,$B878,WoDate,"&lt;="&amp;$D$2)+SUMIFS(AdjQty,AdjItem,$B878,AdjDate,"&lt;="&amp;$D$2)+SUMIFS(LinVarQty,LinItem,$B878,LinPosted,"YES",LinDate,"&lt;="&amp;$D$2,LinID,"&lt;&gt;"&amp;$B$2))</f>
        <v>0</v>
      </c>
      <c r="D878" s="84"/>
      <c r="E878" s="32" t="str">
        <f t="shared" si="26"/>
        <v/>
      </c>
      <c r="F878" s="33">
        <f>IF($B878="","",Items!$I877)</f>
        <v>22.822500000000002</v>
      </c>
      <c r="G878" s="33" t="str">
        <f t="shared" si="27"/>
        <v/>
      </c>
      <c r="H878" s="85"/>
    </row>
    <row r="879" spans="1:8" hidden="1" x14ac:dyDescent="0.25">
      <c r="A879" s="28" t="str">
        <f>IF(Items!$B878="","",Items!$A878)</f>
        <v>6009822890510</v>
      </c>
      <c r="B879" s="28" t="str">
        <f>IF(Items!$B878="","",Items!$B878)</f>
        <v>Pure Drop Cooking Oil 2kg</v>
      </c>
      <c r="C879" s="32">
        <f>IF($B879="","",Items!$G878+SUMIFS(PurQty,PurItem,$B879,PurDate,"&lt;="&amp;$D$2)-SUMIFS(SalQty,SalItem,$B879,SalDate,"&lt;="&amp;$D$2)-SUMIFS(WoQty,WoItem,$B879,WoDate,"&lt;="&amp;$D$2)+SUMIFS(AdjQty,AdjItem,$B879,AdjDate,"&lt;="&amp;$D$2)+SUMIFS(LinVarQty,LinItem,$B879,LinPosted,"YES",LinDate,"&lt;="&amp;$D$2,LinID,"&lt;&gt;"&amp;$B$2))</f>
        <v>0</v>
      </c>
      <c r="D879" s="84"/>
      <c r="E879" s="32" t="str">
        <f t="shared" si="26"/>
        <v/>
      </c>
      <c r="F879" s="33">
        <f>IF($B879="","",Items!$I878)</f>
        <v>71.25</v>
      </c>
      <c r="G879" s="33" t="str">
        <f t="shared" si="27"/>
        <v/>
      </c>
      <c r="H879" s="85"/>
    </row>
    <row r="880" spans="1:8" hidden="1" x14ac:dyDescent="0.25">
      <c r="A880" s="28" t="str">
        <f>IF(Items!$B879="","",Items!$A879)</f>
        <v>6001651023565</v>
      </c>
      <c r="B880" s="28" t="str">
        <f>IF(Items!$B879="","",Items!$B879)</f>
        <v>Q-Bond Comp Kit</v>
      </c>
      <c r="C880" s="32">
        <f>IF($B880="","",Items!$G879+SUMIFS(PurQty,PurItem,$B880,PurDate,"&lt;="&amp;$D$2)-SUMIFS(SalQty,SalItem,$B880,SalDate,"&lt;="&amp;$D$2)-SUMIFS(WoQty,WoItem,$B880,WoDate,"&lt;="&amp;$D$2)+SUMIFS(AdjQty,AdjItem,$B880,AdjDate,"&lt;="&amp;$D$2)+SUMIFS(LinVarQty,LinItem,$B880,LinPosted,"YES",LinDate,"&lt;="&amp;$D$2,LinID,"&lt;&gt;"&amp;$B$2))</f>
        <v>0</v>
      </c>
      <c r="D880" s="84"/>
      <c r="E880" s="32" t="str">
        <f t="shared" si="26"/>
        <v/>
      </c>
      <c r="F880" s="33">
        <f>IF($B880="","",Items!$I879)</f>
        <v>48.914999999999999</v>
      </c>
      <c r="G880" s="33" t="str">
        <f t="shared" si="27"/>
        <v/>
      </c>
      <c r="H880" s="85"/>
    </row>
    <row r="881" spans="1:8" hidden="1" x14ac:dyDescent="0.25">
      <c r="A881" s="28" t="str">
        <f>IF(Items!$B880="","",Items!$A880)</f>
        <v>6004842006064</v>
      </c>
      <c r="B881" s="28" t="str">
        <f>IF(Items!$B880="","",Items!$B880)</f>
        <v>Rabroy Sauce 375ml</v>
      </c>
      <c r="C881" s="32">
        <f>IF($B881="","",Items!$G880+SUMIFS(PurQty,PurItem,$B881,PurDate,"&lt;="&amp;$D$2)-SUMIFS(SalQty,SalItem,$B881,SalDate,"&lt;="&amp;$D$2)-SUMIFS(WoQty,WoItem,$B881,WoDate,"&lt;="&amp;$D$2)+SUMIFS(AdjQty,AdjItem,$B881,AdjDate,"&lt;="&amp;$D$2)+SUMIFS(LinVarQty,LinItem,$B881,LinPosted,"YES",LinDate,"&lt;="&amp;$D$2,LinID,"&lt;&gt;"&amp;$B$2))</f>
        <v>5</v>
      </c>
      <c r="D881" s="84"/>
      <c r="E881" s="32" t="str">
        <f t="shared" si="26"/>
        <v/>
      </c>
      <c r="F881" s="33">
        <f>IF($B881="","",Items!$I880)</f>
        <v>16.237500000000001</v>
      </c>
      <c r="G881" s="33" t="str">
        <f t="shared" si="27"/>
        <v/>
      </c>
      <c r="H881" s="85"/>
    </row>
    <row r="882" spans="1:8" hidden="1" x14ac:dyDescent="0.25">
      <c r="A882" s="28" t="str">
        <f>IF(Items!$B881="","",Items!$A881)</f>
        <v>68</v>
      </c>
      <c r="B882" s="28" t="str">
        <f>IF(Items!$B881="","",Items!$B881)</f>
        <v>Radiator Flush 375ml</v>
      </c>
      <c r="C882" s="32">
        <f>IF($B882="","",Items!$G881+SUMIFS(PurQty,PurItem,$B882,PurDate,"&lt;="&amp;$D$2)-SUMIFS(SalQty,SalItem,$B882,SalDate,"&lt;="&amp;$D$2)-SUMIFS(WoQty,WoItem,$B882,WoDate,"&lt;="&amp;$D$2)+SUMIFS(AdjQty,AdjItem,$B882,AdjDate,"&lt;="&amp;$D$2)+SUMIFS(LinVarQty,LinItem,$B882,LinPosted,"YES",LinDate,"&lt;="&amp;$D$2,LinID,"&lt;&gt;"&amp;$B$2))</f>
        <v>0</v>
      </c>
      <c r="D882" s="84"/>
      <c r="E882" s="32" t="str">
        <f t="shared" si="26"/>
        <v/>
      </c>
      <c r="F882" s="33">
        <f>IF($B882="","",Items!$I881)</f>
        <v>14.61</v>
      </c>
      <c r="G882" s="33" t="str">
        <f t="shared" si="27"/>
        <v/>
      </c>
      <c r="H882" s="85"/>
    </row>
    <row r="883" spans="1:8" hidden="1" x14ac:dyDescent="0.25">
      <c r="A883" s="28" t="str">
        <f>IF(Items!$B882="","",Items!$A882)</f>
        <v>6001038205652</v>
      </c>
      <c r="B883" s="28" t="str">
        <f>IF(Items!$B882="","",Items!$B882)</f>
        <v>Rajah Curry Hot 200g</v>
      </c>
      <c r="C883" s="32">
        <f>IF($B883="","",Items!$G882+SUMIFS(PurQty,PurItem,$B883,PurDate,"&lt;="&amp;$D$2)-SUMIFS(SalQty,SalItem,$B883,SalDate,"&lt;="&amp;$D$2)-SUMIFS(WoQty,WoItem,$B883,WoDate,"&lt;="&amp;$D$2)+SUMIFS(AdjQty,AdjItem,$B883,AdjDate,"&lt;="&amp;$D$2)+SUMIFS(LinVarQty,LinItem,$B883,LinPosted,"YES",LinDate,"&lt;="&amp;$D$2,LinID,"&lt;&gt;"&amp;$B$2))</f>
        <v>0</v>
      </c>
      <c r="D883" s="84"/>
      <c r="E883" s="32" t="str">
        <f t="shared" si="26"/>
        <v/>
      </c>
      <c r="F883" s="33">
        <f>IF($B883="","",Items!$I882)</f>
        <v>29.3475</v>
      </c>
      <c r="G883" s="33" t="str">
        <f t="shared" si="27"/>
        <v/>
      </c>
      <c r="H883" s="85"/>
    </row>
    <row r="884" spans="1:8" hidden="1" x14ac:dyDescent="0.25">
      <c r="A884" s="28" t="str">
        <f>IF(Items!$B883="","",Items!$A883)</f>
        <v>6001038204150</v>
      </c>
      <c r="B884" s="28" t="str">
        <f>IF(Items!$B883="","",Items!$B883)</f>
        <v>Rajah Curry Hot 50g</v>
      </c>
      <c r="C884" s="32">
        <f>IF($B884="","",Items!$G883+SUMIFS(PurQty,PurItem,$B884,PurDate,"&lt;="&amp;$D$2)-SUMIFS(SalQty,SalItem,$B884,SalDate,"&lt;="&amp;$D$2)-SUMIFS(WoQty,WoItem,$B884,WoDate,"&lt;="&amp;$D$2)+SUMIFS(AdjQty,AdjItem,$B884,AdjDate,"&lt;="&amp;$D$2)+SUMIFS(LinVarQty,LinItem,$B884,LinPosted,"YES",LinDate,"&lt;="&amp;$D$2,LinID,"&lt;&gt;"&amp;$B$2))</f>
        <v>0</v>
      </c>
      <c r="D884" s="84"/>
      <c r="E884" s="32" t="str">
        <f t="shared" si="26"/>
        <v/>
      </c>
      <c r="F884" s="33">
        <f>IF($B884="","",Items!$I883)</f>
        <v>13.0425</v>
      </c>
      <c r="G884" s="33" t="str">
        <f t="shared" si="27"/>
        <v/>
      </c>
      <c r="H884" s="85"/>
    </row>
    <row r="885" spans="1:8" hidden="1" x14ac:dyDescent="0.25">
      <c r="A885" s="28" t="str">
        <f>IF(Items!$B884="","",Items!$A884)</f>
        <v>6001038203252</v>
      </c>
      <c r="B885" s="28" t="str">
        <f>IF(Items!$B884="","",Items!$B884)</f>
        <v>Rajah Mild Spicy100g</v>
      </c>
      <c r="C885" s="32">
        <f>IF($B885="","",Items!$G884+SUMIFS(PurQty,PurItem,$B885,PurDate,"&lt;="&amp;$D$2)-SUMIFS(SalQty,SalItem,$B885,SalDate,"&lt;="&amp;$D$2)-SUMIFS(WoQty,WoItem,$B885,WoDate,"&lt;="&amp;$D$2)+SUMIFS(AdjQty,AdjItem,$B885,AdjDate,"&lt;="&amp;$D$2)+SUMIFS(LinVarQty,LinItem,$B885,LinPosted,"YES",LinDate,"&lt;="&amp;$D$2,LinID,"&lt;&gt;"&amp;$B$2))</f>
        <v>0</v>
      </c>
      <c r="D885" s="84"/>
      <c r="E885" s="32" t="str">
        <f t="shared" si="26"/>
        <v/>
      </c>
      <c r="F885" s="33">
        <f>IF($B885="","",Items!$I884)</f>
        <v>19.567499999999999</v>
      </c>
      <c r="G885" s="33" t="str">
        <f t="shared" si="27"/>
        <v/>
      </c>
      <c r="H885" s="85"/>
    </row>
    <row r="886" spans="1:8" hidden="1" x14ac:dyDescent="0.25">
      <c r="A886" s="28" t="str">
        <f>IF(Items!$B885="","",Items!$A885)</f>
        <v>752754002273</v>
      </c>
      <c r="B886" s="28" t="str">
        <f>IF(Items!$B885="","",Items!$B885)</f>
        <v>Razor Blades</v>
      </c>
      <c r="C886" s="32">
        <f>IF($B886="","",Items!$G885+SUMIFS(PurQty,PurItem,$B886,PurDate,"&lt;="&amp;$D$2)-SUMIFS(SalQty,SalItem,$B886,SalDate,"&lt;="&amp;$D$2)-SUMIFS(WoQty,WoItem,$B886,WoDate,"&lt;="&amp;$D$2)+SUMIFS(AdjQty,AdjItem,$B886,AdjDate,"&lt;="&amp;$D$2)+SUMIFS(LinVarQty,LinItem,$B886,LinPosted,"YES",LinDate,"&lt;="&amp;$D$2,LinID,"&lt;&gt;"&amp;$B$2))</f>
        <v>0</v>
      </c>
      <c r="D886" s="84"/>
      <c r="E886" s="32" t="str">
        <f t="shared" si="26"/>
        <v/>
      </c>
      <c r="F886" s="33">
        <f>IF($B886="","",Items!$I885)</f>
        <v>6.5250000000000004</v>
      </c>
      <c r="G886" s="33" t="str">
        <f t="shared" si="27"/>
        <v/>
      </c>
      <c r="H886" s="85"/>
    </row>
    <row r="887" spans="1:8" hidden="1" x14ac:dyDescent="0.25">
      <c r="A887" s="28" t="str">
        <f>IF(Items!$B886="","",Items!$A886)</f>
        <v>9002490100070</v>
      </c>
      <c r="B887" s="28" t="str">
        <f>IF(Items!$B886="","",Items!$B886)</f>
        <v>Red Bull 250ml</v>
      </c>
      <c r="C887" s="32">
        <f>IF($B887="","",Items!$G886+SUMIFS(PurQty,PurItem,$B887,PurDate,"&lt;="&amp;$D$2)-SUMIFS(SalQty,SalItem,$B887,SalDate,"&lt;="&amp;$D$2)-SUMIFS(WoQty,WoItem,$B887,WoDate,"&lt;="&amp;$D$2)+SUMIFS(AdjQty,AdjItem,$B887,AdjDate,"&lt;="&amp;$D$2)+SUMIFS(LinVarQty,LinItem,$B887,LinPosted,"YES",LinDate,"&lt;="&amp;$D$2,LinID,"&lt;&gt;"&amp;$B$2))</f>
        <v>157</v>
      </c>
      <c r="D887" s="84"/>
      <c r="E887" s="32" t="str">
        <f t="shared" si="26"/>
        <v/>
      </c>
      <c r="F887" s="33">
        <f>IF($B887="","",Items!$I886)</f>
        <v>17.351190476190474</v>
      </c>
      <c r="G887" s="33" t="str">
        <f t="shared" si="27"/>
        <v/>
      </c>
      <c r="H887" s="85"/>
    </row>
    <row r="888" spans="1:8" hidden="1" x14ac:dyDescent="0.25">
      <c r="A888" s="28" t="str">
        <f>IF(Items!$B887="","",Items!$A887)</f>
        <v>9002490209599</v>
      </c>
      <c r="B888" s="28" t="str">
        <f>IF(Items!$B887="","",Items!$B887)</f>
        <v>Red Bull 375ml</v>
      </c>
      <c r="C888" s="32">
        <f>IF($B888="","",Items!$G887+SUMIFS(PurQty,PurItem,$B888,PurDate,"&lt;="&amp;$D$2)-SUMIFS(SalQty,SalItem,$B888,SalDate,"&lt;="&amp;$D$2)-SUMIFS(WoQty,WoItem,$B888,WoDate,"&lt;="&amp;$D$2)+SUMIFS(AdjQty,AdjItem,$B888,AdjDate,"&lt;="&amp;$D$2)+SUMIFS(LinVarQty,LinItem,$B888,LinPosted,"YES",LinDate,"&lt;="&amp;$D$2,LinID,"&lt;&gt;"&amp;$B$2))</f>
        <v>0</v>
      </c>
      <c r="D888" s="84"/>
      <c r="E888" s="32" t="str">
        <f t="shared" si="26"/>
        <v/>
      </c>
      <c r="F888" s="33">
        <f>IF($B888="","",Items!$I887)</f>
        <v>26.085000000000001</v>
      </c>
      <c r="G888" s="33" t="str">
        <f t="shared" si="27"/>
        <v/>
      </c>
      <c r="H888" s="85"/>
    </row>
    <row r="889" spans="1:8" hidden="1" x14ac:dyDescent="0.25">
      <c r="A889" s="28" t="str">
        <f>IF(Items!$B888="","",Items!$A888)</f>
        <v>6007421003539</v>
      </c>
      <c r="B889" s="28" t="str">
        <f>IF(Items!$B888="","",Items!$B888)</f>
        <v>Red Seal Course Salt 1kg</v>
      </c>
      <c r="C889" s="32">
        <f>IF($B889="","",Items!$G888+SUMIFS(PurQty,PurItem,$B889,PurDate,"&lt;="&amp;$D$2)-SUMIFS(SalQty,SalItem,$B889,SalDate,"&lt;="&amp;$D$2)-SUMIFS(WoQty,WoItem,$B889,WoDate,"&lt;="&amp;$D$2)+SUMIFS(AdjQty,AdjItem,$B889,AdjDate,"&lt;="&amp;$D$2)+SUMIFS(LinVarQty,LinItem,$B889,LinPosted,"YES",LinDate,"&lt;="&amp;$D$2,LinID,"&lt;&gt;"&amp;$B$2))</f>
        <v>0</v>
      </c>
      <c r="D889" s="84"/>
      <c r="E889" s="32" t="str">
        <f t="shared" si="26"/>
        <v/>
      </c>
      <c r="F889" s="33">
        <f>IF($B889="","",Items!$I888)</f>
        <v>9</v>
      </c>
      <c r="G889" s="33" t="str">
        <f t="shared" si="27"/>
        <v/>
      </c>
      <c r="H889" s="85"/>
    </row>
    <row r="890" spans="1:8" hidden="1" x14ac:dyDescent="0.25">
      <c r="A890" s="28" t="str">
        <f>IF(Items!$B889="","",Items!$A889)</f>
        <v>6007421003515</v>
      </c>
      <c r="B890" s="28" t="str">
        <f>IF(Items!$B889="","",Items!$B889)</f>
        <v>Red Seal Course Salt 500g</v>
      </c>
      <c r="C890" s="32">
        <f>IF($B890="","",Items!$G889+SUMIFS(PurQty,PurItem,$B890,PurDate,"&lt;="&amp;$D$2)-SUMIFS(SalQty,SalItem,$B890,SalDate,"&lt;="&amp;$D$2)-SUMIFS(WoQty,WoItem,$B890,WoDate,"&lt;="&amp;$D$2)+SUMIFS(AdjQty,AdjItem,$B890,AdjDate,"&lt;="&amp;$D$2)+SUMIFS(LinVarQty,LinItem,$B890,LinPosted,"YES",LinDate,"&lt;="&amp;$D$2,LinID,"&lt;&gt;"&amp;$B$2))</f>
        <v>0</v>
      </c>
      <c r="D890" s="84"/>
      <c r="E890" s="32" t="str">
        <f t="shared" si="26"/>
        <v/>
      </c>
      <c r="F890" s="33">
        <f>IF($B890="","",Items!$I889)</f>
        <v>7.5</v>
      </c>
      <c r="G890" s="33" t="str">
        <f t="shared" si="27"/>
        <v/>
      </c>
      <c r="H890" s="85"/>
    </row>
    <row r="891" spans="1:8" hidden="1" x14ac:dyDescent="0.25">
      <c r="A891" s="28" t="str">
        <f>IF(Items!$B890="","",Items!$A890)</f>
        <v>6007421003508</v>
      </c>
      <c r="B891" s="28" t="str">
        <f>IF(Items!$B890="","",Items!$B890)</f>
        <v>Red Seal Fine Salt 2kg</v>
      </c>
      <c r="C891" s="32">
        <f>IF($B891="","",Items!$G890+SUMIFS(PurQty,PurItem,$B891,PurDate,"&lt;="&amp;$D$2)-SUMIFS(SalQty,SalItem,$B891,SalDate,"&lt;="&amp;$D$2)-SUMIFS(WoQty,WoItem,$B891,WoDate,"&lt;="&amp;$D$2)+SUMIFS(AdjQty,AdjItem,$B891,AdjDate,"&lt;="&amp;$D$2)+SUMIFS(LinVarQty,LinItem,$B891,LinPosted,"YES",LinDate,"&lt;="&amp;$D$2,LinID,"&lt;&gt;"&amp;$B$2))</f>
        <v>10</v>
      </c>
      <c r="D891" s="84"/>
      <c r="E891" s="32" t="str">
        <f t="shared" si="26"/>
        <v/>
      </c>
      <c r="F891" s="33">
        <f>IF($B891="","",Items!$I890)</f>
        <v>15</v>
      </c>
      <c r="G891" s="33" t="str">
        <f t="shared" si="27"/>
        <v/>
      </c>
      <c r="H891" s="85"/>
    </row>
    <row r="892" spans="1:8" hidden="1" x14ac:dyDescent="0.25">
      <c r="A892" s="28" t="str">
        <f>IF(Items!$B891="","",Items!$A891)</f>
        <v>6007421009760</v>
      </c>
      <c r="B892" s="28" t="str">
        <f>IF(Items!$B891="","",Items!$B891)</f>
        <v>Red Seal Peanut Butter 375ml</v>
      </c>
      <c r="C892" s="32">
        <f>IF($B892="","",Items!$G891+SUMIFS(PurQty,PurItem,$B892,PurDate,"&lt;="&amp;$D$2)-SUMIFS(SalQty,SalItem,$B892,SalDate,"&lt;="&amp;$D$2)-SUMIFS(WoQty,WoItem,$B892,WoDate,"&lt;="&amp;$D$2)+SUMIFS(AdjQty,AdjItem,$B892,AdjDate,"&lt;="&amp;$D$2)+SUMIFS(LinVarQty,LinItem,$B892,LinPosted,"YES",LinDate,"&lt;="&amp;$D$2,LinID,"&lt;&gt;"&amp;$B$2))</f>
        <v>0</v>
      </c>
      <c r="D892" s="84"/>
      <c r="E892" s="32" t="str">
        <f t="shared" si="26"/>
        <v/>
      </c>
      <c r="F892" s="33">
        <f>IF($B892="","",Items!$I891)</f>
        <v>22.822500000000002</v>
      </c>
      <c r="G892" s="33" t="str">
        <f t="shared" si="27"/>
        <v/>
      </c>
      <c r="H892" s="85"/>
    </row>
    <row r="893" spans="1:8" hidden="1" x14ac:dyDescent="0.25">
      <c r="A893" s="28" t="str">
        <f>IF(Items!$B892="","",Items!$A892)</f>
        <v>6007421000439</v>
      </c>
      <c r="B893" s="28" t="str">
        <f>IF(Items!$B892="","",Items!$B892)</f>
        <v>Red Seal S/Rasing Flour 2kg</v>
      </c>
      <c r="C893" s="32">
        <f>IF($B893="","",Items!$G892+SUMIFS(PurQty,PurItem,$B893,PurDate,"&lt;="&amp;$D$2)-SUMIFS(SalQty,SalItem,$B893,SalDate,"&lt;="&amp;$D$2)-SUMIFS(WoQty,WoItem,$B893,WoDate,"&lt;="&amp;$D$2)+SUMIFS(AdjQty,AdjItem,$B893,AdjDate,"&lt;="&amp;$D$2)+SUMIFS(LinVarQty,LinItem,$B893,LinPosted,"YES",LinDate,"&lt;="&amp;$D$2,LinID,"&lt;&gt;"&amp;$B$2))</f>
        <v>0</v>
      </c>
      <c r="D893" s="84"/>
      <c r="E893" s="32" t="str">
        <f t="shared" si="26"/>
        <v/>
      </c>
      <c r="F893" s="33">
        <f>IF($B893="","",Items!$I892)</f>
        <v>37.5</v>
      </c>
      <c r="G893" s="33" t="str">
        <f t="shared" si="27"/>
        <v/>
      </c>
      <c r="H893" s="85"/>
    </row>
    <row r="894" spans="1:8" hidden="1" x14ac:dyDescent="0.25">
      <c r="A894" s="28" t="str">
        <f>IF(Items!$B893="","",Items!$A893)</f>
        <v>6007421003492</v>
      </c>
      <c r="B894" s="28" t="str">
        <f>IF(Items!$B893="","",Items!$B893)</f>
        <v>RED SEAL TABLE SALT 1KG</v>
      </c>
      <c r="C894" s="32">
        <f>IF($B894="","",Items!$G893+SUMIFS(PurQty,PurItem,$B894,PurDate,"&lt;="&amp;$D$2)-SUMIFS(SalQty,SalItem,$B894,SalDate,"&lt;="&amp;$D$2)-SUMIFS(WoQty,WoItem,$B894,WoDate,"&lt;="&amp;$D$2)+SUMIFS(AdjQty,AdjItem,$B894,AdjDate,"&lt;="&amp;$D$2)+SUMIFS(LinVarQty,LinItem,$B894,LinPosted,"YES",LinDate,"&lt;="&amp;$D$2,LinID,"&lt;&gt;"&amp;$B$2))</f>
        <v>-5</v>
      </c>
      <c r="D894" s="84"/>
      <c r="E894" s="32" t="str">
        <f t="shared" si="26"/>
        <v/>
      </c>
      <c r="F894" s="33">
        <f>IF($B894="","",Items!$I893)</f>
        <v>9</v>
      </c>
      <c r="G894" s="33" t="str">
        <f t="shared" si="27"/>
        <v/>
      </c>
      <c r="H894" s="85"/>
    </row>
    <row r="895" spans="1:8" hidden="1" x14ac:dyDescent="0.25">
      <c r="A895" s="28" t="str">
        <f>IF(Items!$B894="","",Items!$A894)</f>
        <v>6007421003478</v>
      </c>
      <c r="B895" s="28" t="str">
        <f>IF(Items!$B894="","",Items!$B894)</f>
        <v>Red Seal Table Salt 500g</v>
      </c>
      <c r="C895" s="32">
        <f>IF($B895="","",Items!$G894+SUMIFS(PurQty,PurItem,$B895,PurDate,"&lt;="&amp;$D$2)-SUMIFS(SalQty,SalItem,$B895,SalDate,"&lt;="&amp;$D$2)-SUMIFS(WoQty,WoItem,$B895,WoDate,"&lt;="&amp;$D$2)+SUMIFS(AdjQty,AdjItem,$B895,AdjDate,"&lt;="&amp;$D$2)+SUMIFS(LinVarQty,LinItem,$B895,LinPosted,"YES",LinDate,"&lt;="&amp;$D$2,LinID,"&lt;&gt;"&amp;$B$2))</f>
        <v>0</v>
      </c>
      <c r="D895" s="84"/>
      <c r="E895" s="32" t="str">
        <f t="shared" si="26"/>
        <v/>
      </c>
      <c r="F895" s="33">
        <f>IF($B895="","",Items!$I894)</f>
        <v>7.5</v>
      </c>
      <c r="G895" s="33" t="str">
        <f t="shared" si="27"/>
        <v/>
      </c>
      <c r="H895" s="85"/>
    </row>
    <row r="896" spans="1:8" hidden="1" x14ac:dyDescent="0.25">
      <c r="A896" s="28" t="str">
        <f>IF(Items!$B895="","",Items!$A895)</f>
        <v>6007421002815</v>
      </c>
      <c r="B896" s="28" t="str">
        <f>IF(Items!$B895="","",Items!$B895)</f>
        <v>Red Seal White Rice 2kg</v>
      </c>
      <c r="C896" s="32">
        <f>IF($B896="","",Items!$G895+SUMIFS(PurQty,PurItem,$B896,PurDate,"&lt;="&amp;$D$2)-SUMIFS(SalQty,SalItem,$B896,SalDate,"&lt;="&amp;$D$2)-SUMIFS(WoQty,WoItem,$B896,WoDate,"&lt;="&amp;$D$2)+SUMIFS(AdjQty,AdjItem,$B896,AdjDate,"&lt;="&amp;$D$2)+SUMIFS(LinVarQty,LinItem,$B896,LinPosted,"YES",LinDate,"&lt;="&amp;$D$2,LinID,"&lt;&gt;"&amp;$B$2))</f>
        <v>0</v>
      </c>
      <c r="D896" s="84"/>
      <c r="E896" s="32" t="str">
        <f t="shared" si="26"/>
        <v/>
      </c>
      <c r="F896" s="33">
        <f>IF($B896="","",Items!$I895)</f>
        <v>37.5</v>
      </c>
      <c r="G896" s="33" t="str">
        <f t="shared" si="27"/>
        <v/>
      </c>
      <c r="H896" s="85"/>
    </row>
    <row r="897" spans="1:8" hidden="1" x14ac:dyDescent="0.25">
      <c r="A897" s="28" t="str">
        <f>IF(Items!$B896="","",Items!$A896)</f>
        <v>6009711462736</v>
      </c>
      <c r="B897" s="28" t="str">
        <f>IF(Items!$B896="","",Items!$B896)</f>
        <v>Revive Banana Maheu 500ml</v>
      </c>
      <c r="C897" s="32">
        <f>IF($B897="","",Items!$G896+SUMIFS(PurQty,PurItem,$B897,PurDate,"&lt;="&amp;$D$2)-SUMIFS(SalQty,SalItem,$B897,SalDate,"&lt;="&amp;$D$2)-SUMIFS(WoQty,WoItem,$B897,WoDate,"&lt;="&amp;$D$2)+SUMIFS(AdjQty,AdjItem,$B897,AdjDate,"&lt;="&amp;$D$2)+SUMIFS(LinVarQty,LinItem,$B897,LinPosted,"YES",LinDate,"&lt;="&amp;$D$2,LinID,"&lt;&gt;"&amp;$B$2))</f>
        <v>0</v>
      </c>
      <c r="D897" s="84"/>
      <c r="E897" s="32" t="str">
        <f t="shared" si="26"/>
        <v/>
      </c>
      <c r="F897" s="33">
        <f>IF($B897="","",Items!$I896)</f>
        <v>9.7799999999999994</v>
      </c>
      <c r="G897" s="33" t="str">
        <f t="shared" si="27"/>
        <v/>
      </c>
      <c r="H897" s="85"/>
    </row>
    <row r="898" spans="1:8" hidden="1" x14ac:dyDescent="0.25">
      <c r="A898" s="28" t="str">
        <f>IF(Items!$B897="","",Items!$A897)</f>
        <v>6009711462729</v>
      </c>
      <c r="B898" s="28" t="str">
        <f>IF(Items!$B897="","",Items!$B897)</f>
        <v>Revive Buttermilk Maheu 500ml</v>
      </c>
      <c r="C898" s="32">
        <f>IF($B898="","",Items!$G897+SUMIFS(PurQty,PurItem,$B898,PurDate,"&lt;="&amp;$D$2)-SUMIFS(SalQty,SalItem,$B898,SalDate,"&lt;="&amp;$D$2)-SUMIFS(WoQty,WoItem,$B898,WoDate,"&lt;="&amp;$D$2)+SUMIFS(AdjQty,AdjItem,$B898,AdjDate,"&lt;="&amp;$D$2)+SUMIFS(LinVarQty,LinItem,$B898,LinPosted,"YES",LinDate,"&lt;="&amp;$D$2,LinID,"&lt;&gt;"&amp;$B$2))</f>
        <v>0</v>
      </c>
      <c r="D898" s="84"/>
      <c r="E898" s="32" t="str">
        <f t="shared" si="26"/>
        <v/>
      </c>
      <c r="F898" s="33">
        <f>IF($B898="","",Items!$I897)</f>
        <v>9.7799999999999994</v>
      </c>
      <c r="G898" s="33" t="str">
        <f t="shared" si="27"/>
        <v/>
      </c>
      <c r="H898" s="85"/>
    </row>
    <row r="899" spans="1:8" hidden="1" x14ac:dyDescent="0.25">
      <c r="A899" s="28" t="str">
        <f>IF(Items!$B898="","",Items!$A898)</f>
        <v>6009711462675</v>
      </c>
      <c r="B899" s="28" t="str">
        <f>IF(Items!$B898="","",Items!$B898)</f>
        <v>Revive Dairy Fruit Mix  Tropical 500mls</v>
      </c>
      <c r="C899" s="32">
        <f>IF($B899="","",Items!$G898+SUMIFS(PurQty,PurItem,$B899,PurDate,"&lt;="&amp;$D$2)-SUMIFS(SalQty,SalItem,$B899,SalDate,"&lt;="&amp;$D$2)-SUMIFS(WoQty,WoItem,$B899,WoDate,"&lt;="&amp;$D$2)+SUMIFS(AdjQty,AdjItem,$B899,AdjDate,"&lt;="&amp;$D$2)+SUMIFS(LinVarQty,LinItem,$B899,LinPosted,"YES",LinDate,"&lt;="&amp;$D$2,LinID,"&lt;&gt;"&amp;$B$2))</f>
        <v>72</v>
      </c>
      <c r="D899" s="84"/>
      <c r="E899" s="32" t="str">
        <f t="shared" si="26"/>
        <v/>
      </c>
      <c r="F899" s="33">
        <f>IF($B899="","",Items!$I898)</f>
        <v>6.9333333333333336</v>
      </c>
      <c r="G899" s="33" t="str">
        <f t="shared" si="27"/>
        <v/>
      </c>
      <c r="H899" s="85"/>
    </row>
    <row r="900" spans="1:8" hidden="1" x14ac:dyDescent="0.25">
      <c r="A900" s="28" t="str">
        <f>IF(Items!$B899="","",Items!$A899)</f>
        <v>6009711464006</v>
      </c>
      <c r="B900" s="28" t="str">
        <f>IF(Items!$B899="","",Items!$B899)</f>
        <v>Revive Dairy Fruit Mix Orange 250mls</v>
      </c>
      <c r="C900" s="32">
        <f>IF($B900="","",Items!$G899+SUMIFS(PurQty,PurItem,$B900,PurDate,"&lt;="&amp;$D$2)-SUMIFS(SalQty,SalItem,$B900,SalDate,"&lt;="&amp;$D$2)-SUMIFS(WoQty,WoItem,$B900,WoDate,"&lt;="&amp;$D$2)+SUMIFS(AdjQty,AdjItem,$B900,AdjDate,"&lt;="&amp;$D$2)+SUMIFS(LinVarQty,LinItem,$B900,LinPosted,"YES",LinDate,"&lt;="&amp;$D$2,LinID,"&lt;&gt;"&amp;$B$2))</f>
        <v>0</v>
      </c>
      <c r="D900" s="84"/>
      <c r="E900" s="32" t="str">
        <f t="shared" si="26"/>
        <v/>
      </c>
      <c r="F900" s="33">
        <f>IF($B900="","",Items!$I899)</f>
        <v>6.5250000000000004</v>
      </c>
      <c r="G900" s="33" t="str">
        <f t="shared" si="27"/>
        <v/>
      </c>
      <c r="H900" s="85"/>
    </row>
    <row r="901" spans="1:8" hidden="1" x14ac:dyDescent="0.25">
      <c r="A901" s="28" t="str">
        <f>IF(Items!$B900="","",Items!$A900)</f>
        <v>6009705003624</v>
      </c>
      <c r="B901" s="28" t="str">
        <f>IF(Items!$B900="","",Items!$B900)</f>
        <v>Revive Dairy Orange Fruit 1 Ltr</v>
      </c>
      <c r="C901" s="32">
        <f>IF($B901="","",Items!$G900+SUMIFS(PurQty,PurItem,$B901,PurDate,"&lt;="&amp;$D$2)-SUMIFS(SalQty,SalItem,$B901,SalDate,"&lt;="&amp;$D$2)-SUMIFS(WoQty,WoItem,$B901,WoDate,"&lt;="&amp;$D$2)+SUMIFS(AdjQty,AdjItem,$B901,AdjDate,"&lt;="&amp;$D$2)+SUMIFS(LinVarQty,LinItem,$B901,LinPosted,"YES",LinDate,"&lt;="&amp;$D$2,LinID,"&lt;&gt;"&amp;$B$2))</f>
        <v>0</v>
      </c>
      <c r="D901" s="84"/>
      <c r="E901" s="32" t="str">
        <f t="shared" si="26"/>
        <v/>
      </c>
      <c r="F901" s="33">
        <f>IF($B901="","",Items!$I900)</f>
        <v>19.567499999999999</v>
      </c>
      <c r="G901" s="33" t="str">
        <f t="shared" si="27"/>
        <v/>
      </c>
      <c r="H901" s="85"/>
    </row>
    <row r="902" spans="1:8" hidden="1" x14ac:dyDescent="0.25">
      <c r="A902" s="28" t="str">
        <f>IF(Items!$B901="","",Items!$A901)</f>
        <v>6009711461906</v>
      </c>
      <c r="B902" s="28" t="str">
        <f>IF(Items!$B901="","",Items!$B901)</f>
        <v>Revive Dairy PEACH N APPRICOT 1 Ltr</v>
      </c>
      <c r="C902" s="32">
        <f>IF($B902="","",Items!$G901+SUMIFS(PurQty,PurItem,$B902,PurDate,"&lt;="&amp;$D$2)-SUMIFS(SalQty,SalItem,$B902,SalDate,"&lt;="&amp;$D$2)-SUMIFS(WoQty,WoItem,$B902,WoDate,"&lt;="&amp;$D$2)+SUMIFS(AdjQty,AdjItem,$B902,AdjDate,"&lt;="&amp;$D$2)+SUMIFS(LinVarQty,LinItem,$B902,LinPosted,"YES",LinDate,"&lt;="&amp;$D$2,LinID,"&lt;&gt;"&amp;$B$2))</f>
        <v>0</v>
      </c>
      <c r="D902" s="84"/>
      <c r="E902" s="32" t="str">
        <f t="shared" ref="E902:E965" si="28">IF(OR($B902="",$D902=""),"",$D902-$C902)</f>
        <v/>
      </c>
      <c r="F902" s="33">
        <f>IF($B902="","",Items!$I901)</f>
        <v>19.567499999999999</v>
      </c>
      <c r="G902" s="33" t="str">
        <f t="shared" ref="G902:G965" si="29">IF($E902="","",$E902*$F902)</f>
        <v/>
      </c>
      <c r="H902" s="85"/>
    </row>
    <row r="903" spans="1:8" hidden="1" x14ac:dyDescent="0.25">
      <c r="A903" s="28" t="str">
        <f>IF(Items!$B902="","",Items!$A902)</f>
        <v>6009705003631</v>
      </c>
      <c r="B903" s="28" t="str">
        <f>IF(Items!$B902="","",Items!$B902)</f>
        <v>Revive Dairy Tropical Fruit 1 Ltr</v>
      </c>
      <c r="C903" s="32">
        <f>IF($B903="","",Items!$G902+SUMIFS(PurQty,PurItem,$B903,PurDate,"&lt;="&amp;$D$2)-SUMIFS(SalQty,SalItem,$B903,SalDate,"&lt;="&amp;$D$2)-SUMIFS(WoQty,WoItem,$B903,WoDate,"&lt;="&amp;$D$2)+SUMIFS(AdjQty,AdjItem,$B903,AdjDate,"&lt;="&amp;$D$2)+SUMIFS(LinVarQty,LinItem,$B903,LinPosted,"YES",LinDate,"&lt;="&amp;$D$2,LinID,"&lt;&gt;"&amp;$B$2))</f>
        <v>0</v>
      </c>
      <c r="D903" s="84"/>
      <c r="E903" s="32" t="str">
        <f t="shared" si="28"/>
        <v/>
      </c>
      <c r="F903" s="33">
        <f>IF($B903="","",Items!$I902)</f>
        <v>19.567499999999999</v>
      </c>
      <c r="G903" s="33" t="str">
        <f t="shared" si="29"/>
        <v/>
      </c>
      <c r="H903" s="85"/>
    </row>
    <row r="904" spans="1:8" hidden="1" x14ac:dyDescent="0.25">
      <c r="A904" s="28" t="str">
        <f>IF(Items!$B903="","",Items!$A903)</f>
        <v>6009711462644</v>
      </c>
      <c r="B904" s="28" t="str">
        <f>IF(Items!$B903="","",Items!$B903)</f>
        <v>Revive Datry Fruit Mix Mango 500mls</v>
      </c>
      <c r="C904" s="32">
        <f>IF($B904="","",Items!$G903+SUMIFS(PurQty,PurItem,$B904,PurDate,"&lt;="&amp;$D$2)-SUMIFS(SalQty,SalItem,$B904,SalDate,"&lt;="&amp;$D$2)-SUMIFS(WoQty,WoItem,$B904,WoDate,"&lt;="&amp;$D$2)+SUMIFS(AdjQty,AdjItem,$B904,AdjDate,"&lt;="&amp;$D$2)+SUMIFS(LinVarQty,LinItem,$B904,LinPosted,"YES",LinDate,"&lt;="&amp;$D$2,LinID,"&lt;&gt;"&amp;$B$2))</f>
        <v>0</v>
      </c>
      <c r="D904" s="84"/>
      <c r="E904" s="32" t="str">
        <f t="shared" si="28"/>
        <v/>
      </c>
      <c r="F904" s="33">
        <f>IF($B904="","",Items!$I903)</f>
        <v>9.7799999999999994</v>
      </c>
      <c r="G904" s="33" t="str">
        <f t="shared" si="29"/>
        <v/>
      </c>
      <c r="H904" s="85"/>
    </row>
    <row r="905" spans="1:8" hidden="1" x14ac:dyDescent="0.25">
      <c r="A905" s="28" t="str">
        <f>IF(Items!$B904="","",Items!$A904)</f>
        <v>6009711462637</v>
      </c>
      <c r="B905" s="28" t="str">
        <f>IF(Items!$B904="","",Items!$B904)</f>
        <v>Revive Datry Fruit Mtx Orange 500mls</v>
      </c>
      <c r="C905" s="32">
        <f>IF($B905="","",Items!$G904+SUMIFS(PurQty,PurItem,$B905,PurDate,"&lt;="&amp;$D$2)-SUMIFS(SalQty,SalItem,$B905,SalDate,"&lt;="&amp;$D$2)-SUMIFS(WoQty,WoItem,$B905,WoDate,"&lt;="&amp;$D$2)+SUMIFS(AdjQty,AdjItem,$B905,AdjDate,"&lt;="&amp;$D$2)+SUMIFS(LinVarQty,LinItem,$B905,LinPosted,"YES",LinDate,"&lt;="&amp;$D$2,LinID,"&lt;&gt;"&amp;$B$2))</f>
        <v>0</v>
      </c>
      <c r="D905" s="84"/>
      <c r="E905" s="32" t="str">
        <f t="shared" si="28"/>
        <v/>
      </c>
      <c r="F905" s="33">
        <f>IF($B905="","",Items!$I904)</f>
        <v>9.7799999999999994</v>
      </c>
      <c r="G905" s="33" t="str">
        <f t="shared" si="29"/>
        <v/>
      </c>
      <c r="H905" s="85"/>
    </row>
    <row r="906" spans="1:8" hidden="1" x14ac:dyDescent="0.25">
      <c r="A906" s="28" t="str">
        <f>IF(Items!$B905="","",Items!$A905)</f>
        <v>6009881142131</v>
      </c>
      <c r="B906" s="28" t="str">
        <f>IF(Items!$B905="","",Items!$B905)</f>
        <v>Revive Lemon Lime 1l</v>
      </c>
      <c r="C906" s="32">
        <f>IF($B906="","",Items!$G905+SUMIFS(PurQty,PurItem,$B906,PurDate,"&lt;="&amp;$D$2)-SUMIFS(SalQty,SalItem,$B906,SalDate,"&lt;="&amp;$D$2)-SUMIFS(WoQty,WoItem,$B906,WoDate,"&lt;="&amp;$D$2)+SUMIFS(AdjQty,AdjItem,$B906,AdjDate,"&lt;="&amp;$D$2)+SUMIFS(LinVarQty,LinItem,$B906,LinPosted,"YES",LinDate,"&lt;="&amp;$D$2,LinID,"&lt;&gt;"&amp;$B$2))</f>
        <v>0</v>
      </c>
      <c r="D906" s="84"/>
      <c r="E906" s="32" t="str">
        <f t="shared" si="28"/>
        <v/>
      </c>
      <c r="F906" s="33">
        <f>IF($B906="","",Items!$I905)</f>
        <v>19.567499999999999</v>
      </c>
      <c r="G906" s="33" t="str">
        <f t="shared" si="29"/>
        <v/>
      </c>
      <c r="H906" s="85"/>
    </row>
    <row r="907" spans="1:8" hidden="1" x14ac:dyDescent="0.25">
      <c r="A907" s="28" t="str">
        <f>IF(Items!$B906="","",Items!$A906)</f>
        <v>6009705001187</v>
      </c>
      <c r="B907" s="28" t="str">
        <f>IF(Items!$B906="","",Items!$B906)</f>
        <v>Revive Maheu Bana 1L</v>
      </c>
      <c r="C907" s="32">
        <f>IF($B907="","",Items!$G906+SUMIFS(PurQty,PurItem,$B907,PurDate,"&lt;="&amp;$D$2)-SUMIFS(SalQty,SalItem,$B907,SalDate,"&lt;="&amp;$D$2)-SUMIFS(WoQty,WoItem,$B907,WoDate,"&lt;="&amp;$D$2)+SUMIFS(AdjQty,AdjItem,$B907,AdjDate,"&lt;="&amp;$D$2)+SUMIFS(LinVarQty,LinItem,$B907,LinPosted,"YES",LinDate,"&lt;="&amp;$D$2,LinID,"&lt;&gt;"&amp;$B$2))</f>
        <v>0</v>
      </c>
      <c r="D907" s="84"/>
      <c r="E907" s="32" t="str">
        <f t="shared" si="28"/>
        <v/>
      </c>
      <c r="F907" s="33">
        <f>IF($B907="","",Items!$I906)</f>
        <v>16.305</v>
      </c>
      <c r="G907" s="33" t="str">
        <f t="shared" si="29"/>
        <v/>
      </c>
      <c r="H907" s="85"/>
    </row>
    <row r="908" spans="1:8" hidden="1" x14ac:dyDescent="0.25">
      <c r="A908" s="28" t="str">
        <f>IF(Items!$B907="","",Items!$A907)</f>
        <v>6009705001217</v>
      </c>
      <c r="B908" s="28" t="str">
        <f>IF(Items!$B907="","",Items!$B907)</f>
        <v>Revive Maheu BUTTERMILK 1L</v>
      </c>
      <c r="C908" s="32">
        <f>IF($B908="","",Items!$G907+SUMIFS(PurQty,PurItem,$B908,PurDate,"&lt;="&amp;$D$2)-SUMIFS(SalQty,SalItem,$B908,SalDate,"&lt;="&amp;$D$2)-SUMIFS(WoQty,WoItem,$B908,WoDate,"&lt;="&amp;$D$2)+SUMIFS(AdjQty,AdjItem,$B908,AdjDate,"&lt;="&amp;$D$2)+SUMIFS(LinVarQty,LinItem,$B908,LinPosted,"YES",LinDate,"&lt;="&amp;$D$2,LinID,"&lt;&gt;"&amp;$B$2))</f>
        <v>0</v>
      </c>
      <c r="D908" s="84"/>
      <c r="E908" s="32" t="str">
        <f t="shared" si="28"/>
        <v/>
      </c>
      <c r="F908" s="33">
        <f>IF($B908="","",Items!$I907)</f>
        <v>16.305</v>
      </c>
      <c r="G908" s="33" t="str">
        <f t="shared" si="29"/>
        <v/>
      </c>
      <c r="H908" s="85"/>
    </row>
    <row r="909" spans="1:8" hidden="1" x14ac:dyDescent="0.25">
      <c r="A909" s="28" t="str">
        <f>IF(Items!$B908="","",Items!$A908)</f>
        <v>6009705003907</v>
      </c>
      <c r="B909" s="28" t="str">
        <f>IF(Items!$B908="","",Items!$B908)</f>
        <v>Revive Maheu Trad 1L</v>
      </c>
      <c r="C909" s="32">
        <f>IF($B909="","",Items!$G908+SUMIFS(PurQty,PurItem,$B909,PurDate,"&lt;="&amp;$D$2)-SUMIFS(SalQty,SalItem,$B909,SalDate,"&lt;="&amp;$D$2)-SUMIFS(WoQty,WoItem,$B909,WoDate,"&lt;="&amp;$D$2)+SUMIFS(AdjQty,AdjItem,$B909,AdjDate,"&lt;="&amp;$D$2)+SUMIFS(LinVarQty,LinItem,$B909,LinPosted,"YES",LinDate,"&lt;="&amp;$D$2,LinID,"&lt;&gt;"&amp;$B$2))</f>
        <v>0</v>
      </c>
      <c r="D909" s="84"/>
      <c r="E909" s="32" t="str">
        <f t="shared" si="28"/>
        <v/>
      </c>
      <c r="F909" s="33">
        <f>IF($B909="","",Items!$I908)</f>
        <v>16.305</v>
      </c>
      <c r="G909" s="33" t="str">
        <f t="shared" si="29"/>
        <v/>
      </c>
      <c r="H909" s="85"/>
    </row>
    <row r="910" spans="1:8" hidden="1" x14ac:dyDescent="0.25">
      <c r="A910" s="28" t="str">
        <f>IF(Items!$B909="","",Items!$A909)</f>
        <v>6009705003648</v>
      </c>
      <c r="B910" s="28" t="str">
        <f>IF(Items!$B909="","",Items!$B909)</f>
        <v>Revive Mango 1l</v>
      </c>
      <c r="C910" s="32">
        <f>IF($B910="","",Items!$G909+SUMIFS(PurQty,PurItem,$B910,PurDate,"&lt;="&amp;$D$2)-SUMIFS(SalQty,SalItem,$B910,SalDate,"&lt;="&amp;$D$2)-SUMIFS(WoQty,WoItem,$B910,WoDate,"&lt;="&amp;$D$2)+SUMIFS(AdjQty,AdjItem,$B910,AdjDate,"&lt;="&amp;$D$2)+SUMIFS(LinVarQty,LinItem,$B910,LinPosted,"YES",LinDate,"&lt;="&amp;$D$2,LinID,"&lt;&gt;"&amp;$B$2))</f>
        <v>0</v>
      </c>
      <c r="D910" s="84"/>
      <c r="E910" s="32" t="str">
        <f t="shared" si="28"/>
        <v/>
      </c>
      <c r="F910" s="33">
        <f>IF($B910="","",Items!$I909)</f>
        <v>19.477499999999999</v>
      </c>
      <c r="G910" s="33" t="str">
        <f t="shared" si="29"/>
        <v/>
      </c>
      <c r="H910" s="85"/>
    </row>
    <row r="911" spans="1:8" hidden="1" x14ac:dyDescent="0.25">
      <c r="A911" s="28" t="str">
        <f>IF(Items!$B910="","",Items!$A910)</f>
        <v>6009711463993</v>
      </c>
      <c r="B911" s="28" t="str">
        <f>IF(Items!$B910="","",Items!$B910)</f>
        <v>Revive Mango 250ml</v>
      </c>
      <c r="C911" s="32">
        <f>IF($B911="","",Items!$G910+SUMIFS(PurQty,PurItem,$B911,PurDate,"&lt;="&amp;$D$2)-SUMIFS(SalQty,SalItem,$B911,SalDate,"&lt;="&amp;$D$2)-SUMIFS(WoQty,WoItem,$B911,WoDate,"&lt;="&amp;$D$2)+SUMIFS(AdjQty,AdjItem,$B911,AdjDate,"&lt;="&amp;$D$2)+SUMIFS(LinVarQty,LinItem,$B911,LinPosted,"YES",LinDate,"&lt;="&amp;$D$2,LinID,"&lt;&gt;"&amp;$B$2))</f>
        <v>0</v>
      </c>
      <c r="D911" s="84"/>
      <c r="E911" s="32" t="str">
        <f t="shared" si="28"/>
        <v/>
      </c>
      <c r="F911" s="33">
        <f>IF($B911="","",Items!$I910)</f>
        <v>6.5250000000000004</v>
      </c>
      <c r="G911" s="33" t="str">
        <f t="shared" si="29"/>
        <v/>
      </c>
      <c r="H911" s="85"/>
    </row>
    <row r="912" spans="1:8" hidden="1" x14ac:dyDescent="0.25">
      <c r="A912" s="28" t="str">
        <f>IF(Items!$B911="","",Items!$A911)</f>
        <v>6009711461883</v>
      </c>
      <c r="B912" s="28" t="str">
        <f>IF(Items!$B911="","",Items!$B911)</f>
        <v>Revive Passion 1L</v>
      </c>
      <c r="C912" s="32">
        <f>IF($B912="","",Items!$G911+SUMIFS(PurQty,PurItem,$B912,PurDate,"&lt;="&amp;$D$2)-SUMIFS(SalQty,SalItem,$B912,SalDate,"&lt;="&amp;$D$2)-SUMIFS(WoQty,WoItem,$B912,WoDate,"&lt;="&amp;$D$2)+SUMIFS(AdjQty,AdjItem,$B912,AdjDate,"&lt;="&amp;$D$2)+SUMIFS(LinVarQty,LinItem,$B912,LinPosted,"YES",LinDate,"&lt;="&amp;$D$2,LinID,"&lt;&gt;"&amp;$B$2))</f>
        <v>0</v>
      </c>
      <c r="D912" s="84"/>
      <c r="E912" s="32" t="str">
        <f t="shared" si="28"/>
        <v/>
      </c>
      <c r="F912" s="33">
        <f>IF($B912="","",Items!$I911)</f>
        <v>19.567499999999999</v>
      </c>
      <c r="G912" s="33" t="str">
        <f t="shared" si="29"/>
        <v/>
      </c>
      <c r="H912" s="85"/>
    </row>
    <row r="913" spans="1:8" hidden="1" x14ac:dyDescent="0.25">
      <c r="A913" s="28" t="str">
        <f>IF(Items!$B912="","",Items!$A912)</f>
        <v>6009711464037</v>
      </c>
      <c r="B913" s="28" t="str">
        <f>IF(Items!$B912="","",Items!$B912)</f>
        <v>Revive Passion 250ml</v>
      </c>
      <c r="C913" s="32">
        <f>IF($B913="","",Items!$G912+SUMIFS(PurQty,PurItem,$B913,PurDate,"&lt;="&amp;$D$2)-SUMIFS(SalQty,SalItem,$B913,SalDate,"&lt;="&amp;$D$2)-SUMIFS(WoQty,WoItem,$B913,WoDate,"&lt;="&amp;$D$2)+SUMIFS(AdjQty,AdjItem,$B913,AdjDate,"&lt;="&amp;$D$2)+SUMIFS(LinVarQty,LinItem,$B913,LinPosted,"YES",LinDate,"&lt;="&amp;$D$2,LinID,"&lt;&gt;"&amp;$B$2))</f>
        <v>0</v>
      </c>
      <c r="D913" s="84"/>
      <c r="E913" s="32" t="str">
        <f t="shared" si="28"/>
        <v/>
      </c>
      <c r="F913" s="33">
        <f>IF($B913="","",Items!$I912)</f>
        <v>6.5250000000000004</v>
      </c>
      <c r="G913" s="33" t="str">
        <f t="shared" si="29"/>
        <v/>
      </c>
      <c r="H913" s="85"/>
    </row>
    <row r="914" spans="1:8" hidden="1" x14ac:dyDescent="0.25">
      <c r="A914" s="28" t="str">
        <f>IF(Items!$B913="","",Items!$A913)</f>
        <v>6009711462705</v>
      </c>
      <c r="B914" s="28" t="str">
        <f>IF(Items!$B913="","",Items!$B913)</f>
        <v>Revive Passion Fruit 500mls</v>
      </c>
      <c r="C914" s="32">
        <f>IF($B914="","",Items!$G913+SUMIFS(PurQty,PurItem,$B914,PurDate,"&lt;="&amp;$D$2)-SUMIFS(SalQty,SalItem,$B914,SalDate,"&lt;="&amp;$D$2)-SUMIFS(WoQty,WoItem,$B914,WoDate,"&lt;="&amp;$D$2)+SUMIFS(AdjQty,AdjItem,$B914,AdjDate,"&lt;="&amp;$D$2)+SUMIFS(LinVarQty,LinItem,$B914,LinPosted,"YES",LinDate,"&lt;="&amp;$D$2,LinID,"&lt;&gt;"&amp;$B$2))</f>
        <v>0</v>
      </c>
      <c r="D914" s="84"/>
      <c r="E914" s="32" t="str">
        <f t="shared" si="28"/>
        <v/>
      </c>
      <c r="F914" s="33">
        <f>IF($B914="","",Items!$I913)</f>
        <v>9.7799999999999994</v>
      </c>
      <c r="G914" s="33" t="str">
        <f t="shared" si="29"/>
        <v/>
      </c>
      <c r="H914" s="85"/>
    </row>
    <row r="915" spans="1:8" hidden="1" x14ac:dyDescent="0.25">
      <c r="A915" s="28" t="str">
        <f>IF(Items!$B914="","",Items!$A914)</f>
        <v>6009711464013</v>
      </c>
      <c r="B915" s="28" t="str">
        <f>IF(Items!$B914="","",Items!$B914)</f>
        <v>Revive Pea And App 250mls</v>
      </c>
      <c r="C915" s="32">
        <f>IF($B915="","",Items!$G914+SUMIFS(PurQty,PurItem,$B915,PurDate,"&lt;="&amp;$D$2)-SUMIFS(SalQty,SalItem,$B915,SalDate,"&lt;="&amp;$D$2)-SUMIFS(WoQty,WoItem,$B915,WoDate,"&lt;="&amp;$D$2)+SUMIFS(AdjQty,AdjItem,$B915,AdjDate,"&lt;="&amp;$D$2)+SUMIFS(LinVarQty,LinItem,$B915,LinPosted,"YES",LinDate,"&lt;="&amp;$D$2,LinID,"&lt;&gt;"&amp;$B$2))</f>
        <v>0</v>
      </c>
      <c r="D915" s="84"/>
      <c r="E915" s="32" t="str">
        <f t="shared" si="28"/>
        <v/>
      </c>
      <c r="F915" s="33">
        <f>IF($B915="","",Items!$I914)</f>
        <v>6.5250000000000004</v>
      </c>
      <c r="G915" s="33" t="str">
        <f t="shared" si="29"/>
        <v/>
      </c>
      <c r="H915" s="85"/>
    </row>
    <row r="916" spans="1:8" hidden="1" x14ac:dyDescent="0.25">
      <c r="A916" s="28" t="str">
        <f>IF(Items!$B915="","",Items!$A915)</f>
        <v>6009711462668</v>
      </c>
      <c r="B916" s="28" t="str">
        <f>IF(Items!$B915="","",Items!$B915)</f>
        <v>Revive Peach N Appct 500ml</v>
      </c>
      <c r="C916" s="32">
        <f>IF($B916="","",Items!$G915+SUMIFS(PurQty,PurItem,$B916,PurDate,"&lt;="&amp;$D$2)-SUMIFS(SalQty,SalItem,$B916,SalDate,"&lt;="&amp;$D$2)-SUMIFS(WoQty,WoItem,$B916,WoDate,"&lt;="&amp;$D$2)+SUMIFS(AdjQty,AdjItem,$B916,AdjDate,"&lt;="&amp;$D$2)+SUMIFS(LinVarQty,LinItem,$B916,LinPosted,"YES",LinDate,"&lt;="&amp;$D$2,LinID,"&lt;&gt;"&amp;$B$2))</f>
        <v>0</v>
      </c>
      <c r="D916" s="84"/>
      <c r="E916" s="32" t="str">
        <f t="shared" si="28"/>
        <v/>
      </c>
      <c r="F916" s="33">
        <f>IF($B916="","",Items!$I915)</f>
        <v>9.7799999999999994</v>
      </c>
      <c r="G916" s="33" t="str">
        <f t="shared" si="29"/>
        <v/>
      </c>
      <c r="H916" s="85"/>
    </row>
    <row r="917" spans="1:8" hidden="1" x14ac:dyDescent="0.25">
      <c r="A917" s="28" t="str">
        <f>IF(Items!$B916="","",Items!$A916)</f>
        <v>6009711462712</v>
      </c>
      <c r="B917" s="28" t="str">
        <f>IF(Items!$B916="","",Items!$B916)</f>
        <v>Revive Trad Maheu 500ml</v>
      </c>
      <c r="C917" s="32">
        <f>IF($B917="","",Items!$G916+SUMIFS(PurQty,PurItem,$B917,PurDate,"&lt;="&amp;$D$2)-SUMIFS(SalQty,SalItem,$B917,SalDate,"&lt;="&amp;$D$2)-SUMIFS(WoQty,WoItem,$B917,WoDate,"&lt;="&amp;$D$2)+SUMIFS(AdjQty,AdjItem,$B917,AdjDate,"&lt;="&amp;$D$2)+SUMIFS(LinVarQty,LinItem,$B917,LinPosted,"YES",LinDate,"&lt;="&amp;$D$2,LinID,"&lt;&gt;"&amp;$B$2))</f>
        <v>0</v>
      </c>
      <c r="D917" s="84"/>
      <c r="E917" s="32" t="str">
        <f t="shared" si="28"/>
        <v/>
      </c>
      <c r="F917" s="33">
        <f>IF($B917="","",Items!$I916)</f>
        <v>16.305</v>
      </c>
      <c r="G917" s="33" t="str">
        <f t="shared" si="29"/>
        <v/>
      </c>
      <c r="H917" s="85"/>
    </row>
    <row r="918" spans="1:8" hidden="1" x14ac:dyDescent="0.25">
      <c r="A918" s="28" t="str">
        <f>IF(Items!$B917="","",Items!$A917)</f>
        <v>6009711464020</v>
      </c>
      <c r="B918" s="28" t="str">
        <f>IF(Items!$B917="","",Items!$B917)</f>
        <v>Revive Tropical 250ml</v>
      </c>
      <c r="C918" s="32">
        <f>IF($B918="","",Items!$G917+SUMIFS(PurQty,PurItem,$B918,PurDate,"&lt;="&amp;$D$2)-SUMIFS(SalQty,SalItem,$B918,SalDate,"&lt;="&amp;$D$2)-SUMIFS(WoQty,WoItem,$B918,WoDate,"&lt;="&amp;$D$2)+SUMIFS(AdjQty,AdjItem,$B918,AdjDate,"&lt;="&amp;$D$2)+SUMIFS(LinVarQty,LinItem,$B918,LinPosted,"YES",LinDate,"&lt;="&amp;$D$2,LinID,"&lt;&gt;"&amp;$B$2))</f>
        <v>0</v>
      </c>
      <c r="D918" s="84"/>
      <c r="E918" s="32" t="str">
        <f t="shared" si="28"/>
        <v/>
      </c>
      <c r="F918" s="33">
        <f>IF($B918="","",Items!$I917)</f>
        <v>6.5250000000000004</v>
      </c>
      <c r="G918" s="33" t="str">
        <f t="shared" si="29"/>
        <v/>
      </c>
      <c r="H918" s="85"/>
    </row>
    <row r="919" spans="1:8" hidden="1" x14ac:dyDescent="0.25">
      <c r="A919" s="28" t="str">
        <f>IF(Items!$B918="","",Items!$A918)</f>
        <v>6003789038817</v>
      </c>
      <c r="B919" s="28" t="str">
        <f>IF(Items!$B918="","",Items!$B918)</f>
        <v>Rhino Shoe Brush</v>
      </c>
      <c r="C919" s="32">
        <f>IF($B919="","",Items!$G918+SUMIFS(PurQty,PurItem,$B919,PurDate,"&lt;="&amp;$D$2)-SUMIFS(SalQty,SalItem,$B919,SalDate,"&lt;="&amp;$D$2)-SUMIFS(WoQty,WoItem,$B919,WoDate,"&lt;="&amp;$D$2)+SUMIFS(AdjQty,AdjItem,$B919,AdjDate,"&lt;="&amp;$D$2)+SUMIFS(LinVarQty,LinItem,$B919,LinPosted,"YES",LinDate,"&lt;="&amp;$D$2,LinID,"&lt;&gt;"&amp;$B$2))</f>
        <v>0</v>
      </c>
      <c r="D919" s="84"/>
      <c r="E919" s="32" t="str">
        <f t="shared" si="28"/>
        <v/>
      </c>
      <c r="F919" s="33">
        <f>IF($B919="","",Items!$I918)</f>
        <v>16.305</v>
      </c>
      <c r="G919" s="33" t="str">
        <f t="shared" si="29"/>
        <v/>
      </c>
      <c r="H919" s="85"/>
    </row>
    <row r="920" spans="1:8" hidden="1" x14ac:dyDescent="0.25">
      <c r="A920" s="28" t="str">
        <f>IF(Items!$B919="","",Items!$A919)</f>
        <v>6005118003114</v>
      </c>
      <c r="B920" s="28" t="str">
        <f>IF(Items!$B919="","",Items!$B919)</f>
        <v>Rhodes Breakfast Medley 1L</v>
      </c>
      <c r="C920" s="32">
        <f>IF($B920="","",Items!$G919+SUMIFS(PurQty,PurItem,$B920,PurDate,"&lt;="&amp;$D$2)-SUMIFS(SalQty,SalItem,$B920,SalDate,"&lt;="&amp;$D$2)-SUMIFS(WoQty,WoItem,$B920,WoDate,"&lt;="&amp;$D$2)+SUMIFS(AdjQty,AdjItem,$B920,AdjDate,"&lt;="&amp;$D$2)+SUMIFS(LinVarQty,LinItem,$B920,LinPosted,"YES",LinDate,"&lt;="&amp;$D$2,LinID,"&lt;&gt;"&amp;$B$2))</f>
        <v>0</v>
      </c>
      <c r="D920" s="84"/>
      <c r="E920" s="32" t="str">
        <f t="shared" si="28"/>
        <v/>
      </c>
      <c r="F920" s="33">
        <f>IF($B920="","",Items!$I919)</f>
        <v>22.822500000000002</v>
      </c>
      <c r="G920" s="33" t="str">
        <f t="shared" si="29"/>
        <v/>
      </c>
      <c r="H920" s="85"/>
    </row>
    <row r="921" spans="1:8" hidden="1" x14ac:dyDescent="0.25">
      <c r="A921" s="28" t="str">
        <f>IF(Items!$B920="","",Items!$A920)</f>
        <v>6009615146534</v>
      </c>
      <c r="B921" s="28" t="str">
        <f>IF(Items!$B920="","",Items!$B920)</f>
        <v>Rhodes Cranberry 1L</v>
      </c>
      <c r="C921" s="32">
        <f>IF($B921="","",Items!$G920+SUMIFS(PurQty,PurItem,$B921,PurDate,"&lt;="&amp;$D$2)-SUMIFS(SalQty,SalItem,$B921,SalDate,"&lt;="&amp;$D$2)-SUMIFS(WoQty,WoItem,$B921,WoDate,"&lt;="&amp;$D$2)+SUMIFS(AdjQty,AdjItem,$B921,AdjDate,"&lt;="&amp;$D$2)+SUMIFS(LinVarQty,LinItem,$B921,LinPosted,"YES",LinDate,"&lt;="&amp;$D$2,LinID,"&lt;&gt;"&amp;$B$2))</f>
        <v>0</v>
      </c>
      <c r="D921" s="84"/>
      <c r="E921" s="32" t="str">
        <f t="shared" si="28"/>
        <v/>
      </c>
      <c r="F921" s="33">
        <f>IF($B921="","",Items!$I920)</f>
        <v>22.822500000000002</v>
      </c>
      <c r="G921" s="33" t="str">
        <f t="shared" si="29"/>
        <v/>
      </c>
      <c r="H921" s="85"/>
    </row>
    <row r="922" spans="1:8" hidden="1" x14ac:dyDescent="0.25">
      <c r="A922" s="28" t="str">
        <f>IF(Items!$B921="","",Items!$A921)</f>
        <v>6009615146626</v>
      </c>
      <c r="B922" s="28" t="str">
        <f>IF(Items!$B921="","",Items!$B921)</f>
        <v>Rhodes Litchi 1L</v>
      </c>
      <c r="C922" s="32">
        <f>IF($B922="","",Items!$G921+SUMIFS(PurQty,PurItem,$B922,PurDate,"&lt;="&amp;$D$2)-SUMIFS(SalQty,SalItem,$B922,SalDate,"&lt;="&amp;$D$2)-SUMIFS(WoQty,WoItem,$B922,WoDate,"&lt;="&amp;$D$2)+SUMIFS(AdjQty,AdjItem,$B922,AdjDate,"&lt;="&amp;$D$2)+SUMIFS(LinVarQty,LinItem,$B922,LinPosted,"YES",LinDate,"&lt;="&amp;$D$2,LinID,"&lt;&gt;"&amp;$B$2))</f>
        <v>0</v>
      </c>
      <c r="D922" s="84"/>
      <c r="E922" s="32" t="str">
        <f t="shared" si="28"/>
        <v/>
      </c>
      <c r="F922" s="33">
        <f>IF($B922="","",Items!$I921)</f>
        <v>22.822500000000002</v>
      </c>
      <c r="G922" s="33" t="str">
        <f t="shared" si="29"/>
        <v/>
      </c>
      <c r="H922" s="85"/>
    </row>
    <row r="923" spans="1:8" hidden="1" x14ac:dyDescent="0.25">
      <c r="A923" s="28" t="str">
        <f>IF(Items!$B922="","",Items!$A922)</f>
        <v>6009615146442</v>
      </c>
      <c r="B923" s="28" t="str">
        <f>IF(Items!$B922="","",Items!$B922)</f>
        <v>Rhodes Orange 1L</v>
      </c>
      <c r="C923" s="32">
        <f>IF($B923="","",Items!$G922+SUMIFS(PurQty,PurItem,$B923,PurDate,"&lt;="&amp;$D$2)-SUMIFS(SalQty,SalItem,$B923,SalDate,"&lt;="&amp;$D$2)-SUMIFS(WoQty,WoItem,$B923,WoDate,"&lt;="&amp;$D$2)+SUMIFS(AdjQty,AdjItem,$B923,AdjDate,"&lt;="&amp;$D$2)+SUMIFS(LinVarQty,LinItem,$B923,LinPosted,"YES",LinDate,"&lt;="&amp;$D$2,LinID,"&lt;&gt;"&amp;$B$2))</f>
        <v>0</v>
      </c>
      <c r="D923" s="84"/>
      <c r="E923" s="32" t="str">
        <f t="shared" si="28"/>
        <v/>
      </c>
      <c r="F923" s="33">
        <f>IF($B923="","",Items!$I922)</f>
        <v>22.822500000000002</v>
      </c>
      <c r="G923" s="33" t="str">
        <f t="shared" si="29"/>
        <v/>
      </c>
      <c r="H923" s="85"/>
    </row>
    <row r="924" spans="1:8" hidden="1" x14ac:dyDescent="0.25">
      <c r="A924" s="28" t="str">
        <f>IF(Items!$B923="","",Items!$A923)</f>
        <v>6009615146541</v>
      </c>
      <c r="B924" s="28" t="str">
        <f>IF(Items!$B923="","",Items!$B923)</f>
        <v>Rhodes Strawberry Banana 1L</v>
      </c>
      <c r="C924" s="32">
        <f>IF($B924="","",Items!$G923+SUMIFS(PurQty,PurItem,$B924,PurDate,"&lt;="&amp;$D$2)-SUMIFS(SalQty,SalItem,$B924,SalDate,"&lt;="&amp;$D$2)-SUMIFS(WoQty,WoItem,$B924,WoDate,"&lt;="&amp;$D$2)+SUMIFS(AdjQty,AdjItem,$B924,AdjDate,"&lt;="&amp;$D$2)+SUMIFS(LinVarQty,LinItem,$B924,LinPosted,"YES",LinDate,"&lt;="&amp;$D$2,LinID,"&lt;&gt;"&amp;$B$2))</f>
        <v>0</v>
      </c>
      <c r="D924" s="84"/>
      <c r="E924" s="32" t="str">
        <f t="shared" si="28"/>
        <v/>
      </c>
      <c r="F924" s="33">
        <f>IF($B924="","",Items!$I923)</f>
        <v>22.822500000000002</v>
      </c>
      <c r="G924" s="33" t="str">
        <f t="shared" si="29"/>
        <v/>
      </c>
      <c r="H924" s="85"/>
    </row>
    <row r="925" spans="1:8" hidden="1" x14ac:dyDescent="0.25">
      <c r="A925" s="28" t="str">
        <f>IF(Items!$B924="","",Items!$A924)</f>
        <v>6009615146503</v>
      </c>
      <c r="B925" s="28" t="str">
        <f>IF(Items!$B924="","",Items!$B924)</f>
        <v>Rhodes Tropical 1L</v>
      </c>
      <c r="C925" s="32">
        <f>IF($B925="","",Items!$G924+SUMIFS(PurQty,PurItem,$B925,PurDate,"&lt;="&amp;$D$2)-SUMIFS(SalQty,SalItem,$B925,SalDate,"&lt;="&amp;$D$2)-SUMIFS(WoQty,WoItem,$B925,WoDate,"&lt;="&amp;$D$2)+SUMIFS(AdjQty,AdjItem,$B925,AdjDate,"&lt;="&amp;$D$2)+SUMIFS(LinVarQty,LinItem,$B925,LinPosted,"YES",LinDate,"&lt;="&amp;$D$2,LinID,"&lt;&gt;"&amp;$B$2))</f>
        <v>0</v>
      </c>
      <c r="D925" s="84"/>
      <c r="E925" s="32" t="str">
        <f t="shared" si="28"/>
        <v/>
      </c>
      <c r="F925" s="33">
        <f>IF($B925="","",Items!$I924)</f>
        <v>22.822500000000002</v>
      </c>
      <c r="G925" s="33" t="str">
        <f t="shared" si="29"/>
        <v/>
      </c>
      <c r="H925" s="85"/>
    </row>
    <row r="926" spans="1:8" hidden="1" x14ac:dyDescent="0.25">
      <c r="A926" s="28" t="str">
        <f>IF(Items!$B925="","",Items!$A925)</f>
        <v>6007497004713</v>
      </c>
      <c r="B926" s="28" t="str">
        <f>IF(Items!$B925="","",Items!$B925)</f>
        <v>Ripples Fruit Chartney</v>
      </c>
      <c r="C926" s="32">
        <f>IF($B926="","",Items!$G925+SUMIFS(PurQty,PurItem,$B926,PurDate,"&lt;="&amp;$D$2)-SUMIFS(SalQty,SalItem,$B926,SalDate,"&lt;="&amp;$D$2)-SUMIFS(WoQty,WoItem,$B926,WoDate,"&lt;="&amp;$D$2)+SUMIFS(AdjQty,AdjItem,$B926,AdjDate,"&lt;="&amp;$D$2)+SUMIFS(LinVarQty,LinItem,$B926,LinPosted,"YES",LinDate,"&lt;="&amp;$D$2,LinID,"&lt;&gt;"&amp;$B$2))</f>
        <v>0</v>
      </c>
      <c r="D926" s="84"/>
      <c r="E926" s="32" t="str">
        <f t="shared" si="28"/>
        <v/>
      </c>
      <c r="F926" s="33">
        <f>IF($B926="","",Items!$I925)</f>
        <v>16.305</v>
      </c>
      <c r="G926" s="33" t="str">
        <f t="shared" si="29"/>
        <v/>
      </c>
      <c r="H926" s="85"/>
    </row>
    <row r="927" spans="1:8" hidden="1" x14ac:dyDescent="0.25">
      <c r="A927" s="28" t="str">
        <f>IF(Items!$B926="","",Items!$A926)</f>
        <v>6974110230029</v>
      </c>
      <c r="B927" s="28" t="str">
        <f>IF(Items!$B926="","",Items!$B926)</f>
        <v>RIZZLA</v>
      </c>
      <c r="C927" s="32">
        <f>IF($B927="","",Items!$G926+SUMIFS(PurQty,PurItem,$B927,PurDate,"&lt;="&amp;$D$2)-SUMIFS(SalQty,SalItem,$B927,SalDate,"&lt;="&amp;$D$2)-SUMIFS(WoQty,WoItem,$B927,WoDate,"&lt;="&amp;$D$2)+SUMIFS(AdjQty,AdjItem,$B927,AdjDate,"&lt;="&amp;$D$2)+SUMIFS(LinVarQty,LinItem,$B927,LinPosted,"YES",LinDate,"&lt;="&amp;$D$2,LinID,"&lt;&gt;"&amp;$B$2))</f>
        <v>0</v>
      </c>
      <c r="D927" s="84"/>
      <c r="E927" s="32" t="str">
        <f t="shared" si="28"/>
        <v/>
      </c>
      <c r="F927" s="33">
        <f>IF($B927="","",Items!$I926)</f>
        <v>6.5250000000000004</v>
      </c>
      <c r="G927" s="33" t="str">
        <f t="shared" si="29"/>
        <v/>
      </c>
      <c r="H927" s="85"/>
    </row>
    <row r="928" spans="1:8" hidden="1" x14ac:dyDescent="0.25">
      <c r="A928" s="28" t="str">
        <f>IF(Items!$B927="","",Items!$A927)</f>
        <v>6006117005048</v>
      </c>
      <c r="B928" s="28" t="str">
        <f>IF(Items!$B927="","",Items!$B927)</f>
        <v>Roast Chicken Pie 100g</v>
      </c>
      <c r="C928" s="32">
        <f>IF($B928="","",Items!$G927+SUMIFS(PurQty,PurItem,$B928,PurDate,"&lt;="&amp;$D$2)-SUMIFS(SalQty,SalItem,$B928,SalDate,"&lt;="&amp;$D$2)-SUMIFS(WoQty,WoItem,$B928,WoDate,"&lt;="&amp;$D$2)+SUMIFS(AdjQty,AdjItem,$B928,AdjDate,"&lt;="&amp;$D$2)+SUMIFS(LinVarQty,LinItem,$B928,LinPosted,"YES",LinDate,"&lt;="&amp;$D$2,LinID,"&lt;&gt;"&amp;$B$2))</f>
        <v>0</v>
      </c>
      <c r="D928" s="84"/>
      <c r="E928" s="32" t="str">
        <f t="shared" si="28"/>
        <v/>
      </c>
      <c r="F928" s="33">
        <f>IF($B928="","",Items!$I927)</f>
        <v>9.7799999999999994</v>
      </c>
      <c r="G928" s="33" t="str">
        <f t="shared" si="29"/>
        <v/>
      </c>
      <c r="H928" s="85"/>
    </row>
    <row r="929" spans="1:8" hidden="1" x14ac:dyDescent="0.25">
      <c r="A929" s="28" t="str">
        <f>IF(Items!$B928="","",Items!$A928)</f>
        <v>6007421002099</v>
      </c>
      <c r="B929" s="28" t="str">
        <f>IF(Items!$B928="","",Items!$B928)</f>
        <v>Roller Meal 10kg</v>
      </c>
      <c r="C929" s="32">
        <f>IF($B929="","",Items!$G928+SUMIFS(PurQty,PurItem,$B929,PurDate,"&lt;="&amp;$D$2)-SUMIFS(SalQty,SalItem,$B929,SalDate,"&lt;="&amp;$D$2)-SUMIFS(WoQty,WoItem,$B929,WoDate,"&lt;="&amp;$D$2)+SUMIFS(AdjQty,AdjItem,$B929,AdjDate,"&lt;="&amp;$D$2)+SUMIFS(LinVarQty,LinItem,$B929,LinPosted,"YES",LinDate,"&lt;="&amp;$D$2,LinID,"&lt;&gt;"&amp;$B$2))</f>
        <v>0</v>
      </c>
      <c r="D929" s="84"/>
      <c r="E929" s="32" t="str">
        <f t="shared" si="28"/>
        <v/>
      </c>
      <c r="F929" s="33">
        <f>IF($B929="","",Items!$I928)</f>
        <v>75</v>
      </c>
      <c r="G929" s="33" t="str">
        <f t="shared" si="29"/>
        <v/>
      </c>
      <c r="H929" s="85"/>
    </row>
    <row r="930" spans="1:8" hidden="1" x14ac:dyDescent="0.25">
      <c r="A930" s="28" t="str">
        <f>IF(Items!$B929="","",Items!$A929)</f>
        <v>6009702443744</v>
      </c>
      <c r="B930" s="28" t="str">
        <f>IF(Items!$B929="","",Items!$B929)</f>
        <v>Rooibos Fresh Pack 50g</v>
      </c>
      <c r="C930" s="32">
        <f>IF($B930="","",Items!$G929+SUMIFS(PurQty,PurItem,$B930,PurDate,"&lt;="&amp;$D$2)-SUMIFS(SalQty,SalItem,$B930,SalDate,"&lt;="&amp;$D$2)-SUMIFS(WoQty,WoItem,$B930,WoDate,"&lt;="&amp;$D$2)+SUMIFS(AdjQty,AdjItem,$B930,AdjDate,"&lt;="&amp;$D$2)+SUMIFS(LinVarQty,LinItem,$B930,LinPosted,"YES",LinDate,"&lt;="&amp;$D$2,LinID,"&lt;&gt;"&amp;$B$2))</f>
        <v>0</v>
      </c>
      <c r="D930" s="84"/>
      <c r="E930" s="32" t="str">
        <f t="shared" si="28"/>
        <v/>
      </c>
      <c r="F930" s="33">
        <f>IF($B930="","",Items!$I929)</f>
        <v>16.305</v>
      </c>
      <c r="G930" s="33" t="str">
        <f t="shared" si="29"/>
        <v/>
      </c>
      <c r="H930" s="85"/>
    </row>
    <row r="931" spans="1:8" hidden="1" x14ac:dyDescent="0.25">
      <c r="A931" s="28" t="str">
        <f>IF(Items!$B930="","",Items!$A930)</f>
        <v>6001060639821</v>
      </c>
      <c r="B931" s="28" t="str">
        <f>IF(Items!$B930="","",Items!$B930)</f>
        <v>Rothmans Red</v>
      </c>
      <c r="C931" s="32">
        <f>IF($B931="","",Items!$G930+SUMIFS(PurQty,PurItem,$B931,PurDate,"&lt;="&amp;$D$2)-SUMIFS(SalQty,SalItem,$B931,SalDate,"&lt;="&amp;$D$2)-SUMIFS(WoQty,WoItem,$B931,WoDate,"&lt;="&amp;$D$2)+SUMIFS(AdjQty,AdjItem,$B931,AdjDate,"&lt;="&amp;$D$2)+SUMIFS(LinVarQty,LinItem,$B931,LinPosted,"YES",LinDate,"&lt;="&amp;$D$2,LinID,"&lt;&gt;"&amp;$B$2))</f>
        <v>0</v>
      </c>
      <c r="D931" s="84"/>
      <c r="E931" s="32" t="str">
        <f t="shared" si="28"/>
        <v/>
      </c>
      <c r="F931" s="33">
        <f>IF($B931="","",Items!$I930)</f>
        <v>13.0425</v>
      </c>
      <c r="G931" s="33" t="str">
        <f t="shared" si="29"/>
        <v/>
      </c>
      <c r="H931" s="85"/>
    </row>
    <row r="932" spans="1:8" hidden="1" x14ac:dyDescent="0.25">
      <c r="A932" s="28" t="str">
        <f>IF(Items!$B931="","",Items!$A931)</f>
        <v>6009682955381</v>
      </c>
      <c r="B932" s="28" t="str">
        <f>IF(Items!$B931="","",Items!$B931)</f>
        <v>Royco Beef  Veg 45g</v>
      </c>
      <c r="C932" s="32">
        <f>IF($B932="","",Items!$G931+SUMIFS(PurQty,PurItem,$B932,PurDate,"&lt;="&amp;$D$2)-SUMIFS(SalQty,SalItem,$B932,SalDate,"&lt;="&amp;$D$2)-SUMIFS(WoQty,WoItem,$B932,WoDate,"&lt;="&amp;$D$2)+SUMIFS(AdjQty,AdjItem,$B932,AdjDate,"&lt;="&amp;$D$2)+SUMIFS(LinVarQty,LinItem,$B932,LinPosted,"YES",LinDate,"&lt;="&amp;$D$2,LinID,"&lt;&gt;"&amp;$B$2))</f>
        <v>0</v>
      </c>
      <c r="D932" s="84"/>
      <c r="E932" s="32" t="str">
        <f t="shared" si="28"/>
        <v/>
      </c>
      <c r="F932" s="33">
        <f>IF($B932="","",Items!$I931)</f>
        <v>6.5250000000000004</v>
      </c>
      <c r="G932" s="33" t="str">
        <f t="shared" si="29"/>
        <v/>
      </c>
      <c r="H932" s="85"/>
    </row>
    <row r="933" spans="1:8" hidden="1" x14ac:dyDescent="0.25">
      <c r="A933" s="28" t="str">
        <f>IF(Items!$B932="","",Items!$A932)</f>
        <v>6009682955589</v>
      </c>
      <c r="B933" s="28" t="str">
        <f>IF(Items!$B932="","",Items!$B932)</f>
        <v>Royco Chakalaka 45g</v>
      </c>
      <c r="C933" s="32">
        <f>IF($B933="","",Items!$G932+SUMIFS(PurQty,PurItem,$B933,PurDate,"&lt;="&amp;$D$2)-SUMIFS(SalQty,SalItem,$B933,SalDate,"&lt;="&amp;$D$2)-SUMIFS(WoQty,WoItem,$B933,WoDate,"&lt;="&amp;$D$2)+SUMIFS(AdjQty,AdjItem,$B933,AdjDate,"&lt;="&amp;$D$2)+SUMIFS(LinVarQty,LinItem,$B933,LinPosted,"YES",LinDate,"&lt;="&amp;$D$2,LinID,"&lt;&gt;"&amp;$B$2))</f>
        <v>0</v>
      </c>
      <c r="D933" s="84"/>
      <c r="E933" s="32" t="str">
        <f t="shared" si="28"/>
        <v/>
      </c>
      <c r="F933" s="33">
        <f>IF($B933="","",Items!$I932)</f>
        <v>6.5250000000000004</v>
      </c>
      <c r="G933" s="33" t="str">
        <f t="shared" si="29"/>
        <v/>
      </c>
      <c r="H933" s="85"/>
    </row>
    <row r="934" spans="1:8" hidden="1" x14ac:dyDescent="0.25">
      <c r="A934" s="28" t="str">
        <f>IF(Items!$B933="","",Items!$A933)</f>
        <v>6162006608605</v>
      </c>
      <c r="B934" s="28" t="str">
        <f>IF(Items!$B933="","",Items!$B933)</f>
        <v>Royco Chicken 50g</v>
      </c>
      <c r="C934" s="32">
        <f>IF($B934="","",Items!$G933+SUMIFS(PurQty,PurItem,$B934,PurDate,"&lt;="&amp;$D$2)-SUMIFS(SalQty,SalItem,$B934,SalDate,"&lt;="&amp;$D$2)-SUMIFS(WoQty,WoItem,$B934,WoDate,"&lt;="&amp;$D$2)+SUMIFS(AdjQty,AdjItem,$B934,AdjDate,"&lt;="&amp;$D$2)+SUMIFS(LinVarQty,LinItem,$B934,LinPosted,"YES",LinDate,"&lt;="&amp;$D$2,LinID,"&lt;&gt;"&amp;$B$2))</f>
        <v>39</v>
      </c>
      <c r="D934" s="84"/>
      <c r="E934" s="32" t="str">
        <f t="shared" si="28"/>
        <v/>
      </c>
      <c r="F934" s="33">
        <f>IF($B934="","",Items!$I933)</f>
        <v>9.7799999999999994</v>
      </c>
      <c r="G934" s="33" t="str">
        <f t="shared" si="29"/>
        <v/>
      </c>
      <c r="H934" s="85"/>
    </row>
    <row r="935" spans="1:8" hidden="1" x14ac:dyDescent="0.25">
      <c r="A935" s="28" t="str">
        <f>IF(Items!$B934="","",Items!$A934)</f>
        <v>6009682955367</v>
      </c>
      <c r="B935" s="28" t="str">
        <f>IF(Items!$B934="","",Items!$B934)</f>
        <v>Royco Chilli Beef  45g</v>
      </c>
      <c r="C935" s="32">
        <f>IF($B935="","",Items!$G934+SUMIFS(PurQty,PurItem,$B935,PurDate,"&lt;="&amp;$D$2)-SUMIFS(SalQty,SalItem,$B935,SalDate,"&lt;="&amp;$D$2)-SUMIFS(WoQty,WoItem,$B935,WoDate,"&lt;="&amp;$D$2)+SUMIFS(AdjQty,AdjItem,$B935,AdjDate,"&lt;="&amp;$D$2)+SUMIFS(LinVarQty,LinItem,$B935,LinPosted,"YES",LinDate,"&lt;="&amp;$D$2,LinID,"&lt;&gt;"&amp;$B$2))</f>
        <v>0</v>
      </c>
      <c r="D935" s="84"/>
      <c r="E935" s="32" t="str">
        <f t="shared" si="28"/>
        <v/>
      </c>
      <c r="F935" s="33">
        <f>IF($B935="","",Items!$I934)</f>
        <v>6.5250000000000004</v>
      </c>
      <c r="G935" s="33" t="str">
        <f t="shared" si="29"/>
        <v/>
      </c>
      <c r="H935" s="85"/>
    </row>
    <row r="936" spans="1:8" hidden="1" x14ac:dyDescent="0.25">
      <c r="A936" s="28" t="str">
        <f>IF(Items!$B935="","",Items!$A935)</f>
        <v>6009682955480</v>
      </c>
      <c r="B936" s="28" t="str">
        <f>IF(Items!$B935="","",Items!$B935)</f>
        <v>Royco Minestrone 45g</v>
      </c>
      <c r="C936" s="32">
        <f>IF($B936="","",Items!$G935+SUMIFS(PurQty,PurItem,$B936,PurDate,"&lt;="&amp;$D$2)-SUMIFS(SalQty,SalItem,$B936,SalDate,"&lt;="&amp;$D$2)-SUMIFS(WoQty,WoItem,$B936,WoDate,"&lt;="&amp;$D$2)+SUMIFS(AdjQty,AdjItem,$B936,AdjDate,"&lt;="&amp;$D$2)+SUMIFS(LinVarQty,LinItem,$B936,LinPosted,"YES",LinDate,"&lt;="&amp;$D$2,LinID,"&lt;&gt;"&amp;$B$2))</f>
        <v>0</v>
      </c>
      <c r="D936" s="84"/>
      <c r="E936" s="32" t="str">
        <f t="shared" si="28"/>
        <v/>
      </c>
      <c r="F936" s="33">
        <f>IF($B936="","",Items!$I935)</f>
        <v>6.5250000000000004</v>
      </c>
      <c r="G936" s="33" t="str">
        <f t="shared" si="29"/>
        <v/>
      </c>
      <c r="H936" s="85"/>
    </row>
    <row r="937" spans="1:8" hidden="1" x14ac:dyDescent="0.25">
      <c r="A937" s="28" t="str">
        <f>IF(Items!$B936="","",Items!$A936)</f>
        <v>6009682955442</v>
      </c>
      <c r="B937" s="28" t="str">
        <f>IF(Items!$B936="","",Items!$B936)</f>
        <v>Royco Rich Oxtail 45g</v>
      </c>
      <c r="C937" s="32">
        <f>IF($B937="","",Items!$G936+SUMIFS(PurQty,PurItem,$B937,PurDate,"&lt;="&amp;$D$2)-SUMIFS(SalQty,SalItem,$B937,SalDate,"&lt;="&amp;$D$2)-SUMIFS(WoQty,WoItem,$B937,WoDate,"&lt;="&amp;$D$2)+SUMIFS(AdjQty,AdjItem,$B937,AdjDate,"&lt;="&amp;$D$2)+SUMIFS(LinVarQty,LinItem,$B937,LinPosted,"YES",LinDate,"&lt;="&amp;$D$2,LinID,"&lt;&gt;"&amp;$B$2))</f>
        <v>0</v>
      </c>
      <c r="D937" s="84"/>
      <c r="E937" s="32" t="str">
        <f t="shared" si="28"/>
        <v/>
      </c>
      <c r="F937" s="33">
        <f>IF($B937="","",Items!$I936)</f>
        <v>6.5250000000000004</v>
      </c>
      <c r="G937" s="33" t="str">
        <f t="shared" si="29"/>
        <v/>
      </c>
      <c r="H937" s="85"/>
    </row>
    <row r="938" spans="1:8" hidden="1" x14ac:dyDescent="0.25">
      <c r="A938" s="28" t="str">
        <f>IF(Items!$B937="","",Items!$A937)</f>
        <v>616200660756</v>
      </c>
      <c r="B938" s="28" t="str">
        <f>IF(Items!$B937="","",Items!$B937)</f>
        <v>Royco Usavi  Beef  50g</v>
      </c>
      <c r="C938" s="32">
        <f>IF($B938="","",Items!$G937+SUMIFS(PurQty,PurItem,$B938,PurDate,"&lt;="&amp;$D$2)-SUMIFS(SalQty,SalItem,$B938,SalDate,"&lt;="&amp;$D$2)-SUMIFS(WoQty,WoItem,$B938,WoDate,"&lt;="&amp;$D$2)+SUMIFS(AdjQty,AdjItem,$B938,AdjDate,"&lt;="&amp;$D$2)+SUMIFS(LinVarQty,LinItem,$B938,LinPosted,"YES",LinDate,"&lt;="&amp;$D$2,LinID,"&lt;&gt;"&amp;$B$2))</f>
        <v>0</v>
      </c>
      <c r="D938" s="84"/>
      <c r="E938" s="32" t="str">
        <f t="shared" si="28"/>
        <v/>
      </c>
      <c r="F938" s="33">
        <f>IF($B938="","",Items!$I937)</f>
        <v>6.5250000000000004</v>
      </c>
      <c r="G938" s="33" t="str">
        <f t="shared" si="29"/>
        <v/>
      </c>
      <c r="H938" s="85"/>
    </row>
    <row r="939" spans="1:8" hidden="1" x14ac:dyDescent="0.25">
      <c r="A939" s="28" t="str">
        <f>IF(Items!$B938="","",Items!$A938)</f>
        <v>6162006601477</v>
      </c>
      <c r="B939" s="28" t="str">
        <f>IF(Items!$B938="","",Items!$B938)</f>
        <v>Royco Usavi Mix Beef 75g</v>
      </c>
      <c r="C939" s="32">
        <f>IF($B939="","",Items!$G938+SUMIFS(PurQty,PurItem,$B939,PurDate,"&lt;="&amp;$D$2)-SUMIFS(SalQty,SalItem,$B939,SalDate,"&lt;="&amp;$D$2)-SUMIFS(WoQty,WoItem,$B939,WoDate,"&lt;="&amp;$D$2)+SUMIFS(AdjQty,AdjItem,$B939,AdjDate,"&lt;="&amp;$D$2)+SUMIFS(LinVarQty,LinItem,$B939,LinPosted,"YES",LinDate,"&lt;="&amp;$D$2,LinID,"&lt;&gt;"&amp;$B$2))</f>
        <v>0</v>
      </c>
      <c r="D939" s="84"/>
      <c r="E939" s="32" t="str">
        <f t="shared" si="28"/>
        <v/>
      </c>
      <c r="F939" s="33">
        <f>IF($B939="","",Items!$I938)</f>
        <v>9.7799999999999994</v>
      </c>
      <c r="G939" s="33" t="str">
        <f t="shared" si="29"/>
        <v/>
      </c>
      <c r="H939" s="85"/>
    </row>
    <row r="940" spans="1:8" hidden="1" x14ac:dyDescent="0.25">
      <c r="A940" s="28" t="str">
        <f>IF(Items!$B939="","",Items!$A939)</f>
        <v>6009500103987</v>
      </c>
      <c r="B940" s="28" t="str">
        <f>IF(Items!$B939="","",Items!$B939)</f>
        <v>Royco Usavi Mix Chicken 50g</v>
      </c>
      <c r="C940" s="32">
        <f>IF($B940="","",Items!$G939+SUMIFS(PurQty,PurItem,$B940,PurDate,"&lt;="&amp;$D$2)-SUMIFS(SalQty,SalItem,$B940,SalDate,"&lt;="&amp;$D$2)-SUMIFS(WoQty,WoItem,$B940,WoDate,"&lt;="&amp;$D$2)+SUMIFS(AdjQty,AdjItem,$B940,AdjDate,"&lt;="&amp;$D$2)+SUMIFS(LinVarQty,LinItem,$B940,LinPosted,"YES",LinDate,"&lt;="&amp;$D$2,LinID,"&lt;&gt;"&amp;$B$2))</f>
        <v>0</v>
      </c>
      <c r="D940" s="84"/>
      <c r="E940" s="32" t="str">
        <f t="shared" si="28"/>
        <v/>
      </c>
      <c r="F940" s="33">
        <f>IF($B940="","",Items!$I939)</f>
        <v>7.8224999999999998</v>
      </c>
      <c r="G940" s="33" t="str">
        <f t="shared" si="29"/>
        <v/>
      </c>
      <c r="H940" s="85"/>
    </row>
    <row r="941" spans="1:8" hidden="1" x14ac:dyDescent="0.25">
      <c r="A941" s="28" t="str">
        <f>IF(Items!$B940="","",Items!$A940)</f>
        <v>6007497004744</v>
      </c>
      <c r="B941" s="28" t="str">
        <f>IF(Items!$B940="","",Items!$B940)</f>
        <v>RRpples  CrispTomato Sauce 100g</v>
      </c>
      <c r="C941" s="32">
        <f>IF($B941="","",Items!$G940+SUMIFS(PurQty,PurItem,$B941,PurDate,"&lt;="&amp;$D$2)-SUMIFS(SalQty,SalItem,$B941,SalDate,"&lt;="&amp;$D$2)-SUMIFS(WoQty,WoItem,$B941,WoDate,"&lt;="&amp;$D$2)+SUMIFS(AdjQty,AdjItem,$B941,AdjDate,"&lt;="&amp;$D$2)+SUMIFS(LinVarQty,LinItem,$B941,LinPosted,"YES",LinDate,"&lt;="&amp;$D$2,LinID,"&lt;&gt;"&amp;$B$2))</f>
        <v>0</v>
      </c>
      <c r="D941" s="84"/>
      <c r="E941" s="32" t="str">
        <f t="shared" si="28"/>
        <v/>
      </c>
      <c r="F941" s="33">
        <f>IF($B941="","",Items!$I940)</f>
        <v>22.822500000000002</v>
      </c>
      <c r="G941" s="33" t="str">
        <f t="shared" si="29"/>
        <v/>
      </c>
      <c r="H941" s="85"/>
    </row>
    <row r="942" spans="1:8" hidden="1" x14ac:dyDescent="0.25">
      <c r="A942" s="28" t="str">
        <f>IF(Items!$B941="","",Items!$A941)</f>
        <v>A111</v>
      </c>
      <c r="B942" s="28" t="str">
        <f>IF(Items!$B941="","",Items!$B941)</f>
        <v>RUSSIAN SAUSAGE</v>
      </c>
      <c r="C942" s="32">
        <f>IF($B942="","",Items!$G941+SUMIFS(PurQty,PurItem,$B942,PurDate,"&lt;="&amp;$D$2)-SUMIFS(SalQty,SalItem,$B942,SalDate,"&lt;="&amp;$D$2)-SUMIFS(WoQty,WoItem,$B942,WoDate,"&lt;="&amp;$D$2)+SUMIFS(AdjQty,AdjItem,$B942,AdjDate,"&lt;="&amp;$D$2)+SUMIFS(LinVarQty,LinItem,$B942,LinPosted,"YES",LinDate,"&lt;="&amp;$D$2,LinID,"&lt;&gt;"&amp;$B$2))</f>
        <v>21</v>
      </c>
      <c r="D942" s="84"/>
      <c r="E942" s="32" t="str">
        <f t="shared" si="28"/>
        <v/>
      </c>
      <c r="F942" s="33">
        <f>IF($B942="","",Items!$I941)</f>
        <v>10.943999999999999</v>
      </c>
      <c r="G942" s="33" t="str">
        <f t="shared" si="29"/>
        <v/>
      </c>
      <c r="H942" s="85"/>
    </row>
    <row r="943" spans="1:8" hidden="1" x14ac:dyDescent="0.25">
      <c r="A943" s="28" t="str">
        <f>IF(Items!$B942="","",Items!$A942)</f>
        <v>6999969795659</v>
      </c>
      <c r="B943" s="28" t="str">
        <f>IF(Items!$B942="","",Items!$B942)</f>
        <v>Samsung Earphones</v>
      </c>
      <c r="C943" s="32">
        <f>IF($B943="","",Items!$G942+SUMIFS(PurQty,PurItem,$B943,PurDate,"&lt;="&amp;$D$2)-SUMIFS(SalQty,SalItem,$B943,SalDate,"&lt;="&amp;$D$2)-SUMIFS(WoQty,WoItem,$B943,WoDate,"&lt;="&amp;$D$2)+SUMIFS(AdjQty,AdjItem,$B943,AdjDate,"&lt;="&amp;$D$2)+SUMIFS(LinVarQty,LinItem,$B943,LinPosted,"YES",LinDate,"&lt;="&amp;$D$2,LinID,"&lt;&gt;"&amp;$B$2))</f>
        <v>0</v>
      </c>
      <c r="D943" s="84"/>
      <c r="E943" s="32" t="str">
        <f t="shared" si="28"/>
        <v/>
      </c>
      <c r="F943" s="33">
        <f>IF($B943="","",Items!$I942)</f>
        <v>52.177500000000002</v>
      </c>
      <c r="G943" s="33" t="str">
        <f t="shared" si="29"/>
        <v/>
      </c>
      <c r="H943" s="85"/>
    </row>
    <row r="944" spans="1:8" hidden="1" x14ac:dyDescent="0.25">
      <c r="A944" s="28" t="str">
        <f>IF(Items!$B943="","",Items!$A943)</f>
        <v>6001374046025</v>
      </c>
      <c r="B944" s="28" t="str">
        <f>IF(Items!$B943="","",Items!$B943)</f>
        <v>Satiskin Berry 1L</v>
      </c>
      <c r="C944" s="32">
        <f>IF($B944="","",Items!$G943+SUMIFS(PurQty,PurItem,$B944,PurDate,"&lt;="&amp;$D$2)-SUMIFS(SalQty,SalItem,$B944,SalDate,"&lt;="&amp;$D$2)-SUMIFS(WoQty,WoItem,$B944,WoDate,"&lt;="&amp;$D$2)+SUMIFS(AdjQty,AdjItem,$B944,AdjDate,"&lt;="&amp;$D$2)+SUMIFS(LinVarQty,LinItem,$B944,LinPosted,"YES",LinDate,"&lt;="&amp;$D$2,LinID,"&lt;&gt;"&amp;$B$2))</f>
        <v>0</v>
      </c>
      <c r="D944" s="84"/>
      <c r="E944" s="32" t="str">
        <f t="shared" si="28"/>
        <v/>
      </c>
      <c r="F944" s="33">
        <f>IF($B944="","",Items!$I943)</f>
        <v>35.872500000000002</v>
      </c>
      <c r="G944" s="33" t="str">
        <f t="shared" si="29"/>
        <v/>
      </c>
      <c r="H944" s="85"/>
    </row>
    <row r="945" spans="1:8" hidden="1" x14ac:dyDescent="0.25">
      <c r="A945" s="28" t="str">
        <f>IF(Items!$B944="","",Items!$A944)</f>
        <v>6001374026423</v>
      </c>
      <c r="B945" s="28" t="str">
        <f>IF(Items!$B944="","",Items!$B944)</f>
        <v>Satiskin Bubble Bath Berry 2l</v>
      </c>
      <c r="C945" s="32">
        <f>IF($B945="","",Items!$G944+SUMIFS(PurQty,PurItem,$B945,PurDate,"&lt;="&amp;$D$2)-SUMIFS(SalQty,SalItem,$B945,SalDate,"&lt;="&amp;$D$2)-SUMIFS(WoQty,WoItem,$B945,WoDate,"&lt;="&amp;$D$2)+SUMIFS(AdjQty,AdjItem,$B945,AdjDate,"&lt;="&amp;$D$2)+SUMIFS(LinVarQty,LinItem,$B945,LinPosted,"YES",LinDate,"&lt;="&amp;$D$2,LinID,"&lt;&gt;"&amp;$B$2))</f>
        <v>0</v>
      </c>
      <c r="D945" s="84"/>
      <c r="E945" s="32" t="str">
        <f t="shared" si="28"/>
        <v/>
      </c>
      <c r="F945" s="33">
        <f>IF($B945="","",Items!$I944)</f>
        <v>58.695</v>
      </c>
      <c r="G945" s="33" t="str">
        <f t="shared" si="29"/>
        <v/>
      </c>
      <c r="H945" s="85"/>
    </row>
    <row r="946" spans="1:8" hidden="1" x14ac:dyDescent="0.25">
      <c r="A946" s="28" t="str">
        <f>IF(Items!$B945="","",Items!$A945)</f>
        <v>6001374040986</v>
      </c>
      <c r="B946" s="28" t="str">
        <f>IF(Items!$B945="","",Items!$B945)</f>
        <v>Satiskin Bubble Bath Paradise 2l</v>
      </c>
      <c r="C946" s="32">
        <f>IF($B946="","",Items!$G945+SUMIFS(PurQty,PurItem,$B946,PurDate,"&lt;="&amp;$D$2)-SUMIFS(SalQty,SalItem,$B946,SalDate,"&lt;="&amp;$D$2)-SUMIFS(WoQty,WoItem,$B946,WoDate,"&lt;="&amp;$D$2)+SUMIFS(AdjQty,AdjItem,$B946,AdjDate,"&lt;="&amp;$D$2)+SUMIFS(LinVarQty,LinItem,$B946,LinPosted,"YES",LinDate,"&lt;="&amp;$D$2,LinID,"&lt;&gt;"&amp;$B$2))</f>
        <v>0</v>
      </c>
      <c r="D946" s="84"/>
      <c r="E946" s="32" t="str">
        <f t="shared" si="28"/>
        <v/>
      </c>
      <c r="F946" s="33">
        <f>IF($B946="","",Items!$I945)</f>
        <v>58.695</v>
      </c>
      <c r="G946" s="33" t="str">
        <f t="shared" si="29"/>
        <v/>
      </c>
      <c r="H946" s="85"/>
    </row>
    <row r="947" spans="1:8" hidden="1" x14ac:dyDescent="0.25">
      <c r="A947" s="28" t="str">
        <f>IF(Items!$B946="","",Items!$A946)</f>
        <v>6001374059803</v>
      </c>
      <c r="B947" s="28" t="str">
        <f>IF(Items!$B946="","",Items!$B946)</f>
        <v>Satiskin Cocoa 1L</v>
      </c>
      <c r="C947" s="32">
        <f>IF($B947="","",Items!$G946+SUMIFS(PurQty,PurItem,$B947,PurDate,"&lt;="&amp;$D$2)-SUMIFS(SalQty,SalItem,$B947,SalDate,"&lt;="&amp;$D$2)-SUMIFS(WoQty,WoItem,$B947,WoDate,"&lt;="&amp;$D$2)+SUMIFS(AdjQty,AdjItem,$B947,AdjDate,"&lt;="&amp;$D$2)+SUMIFS(LinVarQty,LinItem,$B947,LinPosted,"YES",LinDate,"&lt;="&amp;$D$2,LinID,"&lt;&gt;"&amp;$B$2))</f>
        <v>0</v>
      </c>
      <c r="D947" s="84"/>
      <c r="E947" s="32" t="str">
        <f t="shared" si="28"/>
        <v/>
      </c>
      <c r="F947" s="33">
        <f>IF($B947="","",Items!$I946)</f>
        <v>35.872500000000002</v>
      </c>
      <c r="G947" s="33" t="str">
        <f t="shared" si="29"/>
        <v/>
      </c>
      <c r="H947" s="85"/>
    </row>
    <row r="948" spans="1:8" hidden="1" x14ac:dyDescent="0.25">
      <c r="A948" s="28" t="str">
        <f>IF(Items!$B947="","",Items!$A947)</f>
        <v>6001374041921</v>
      </c>
      <c r="B948" s="28" t="str">
        <f>IF(Items!$B947="","",Items!$B947)</f>
        <v>Satiskin Cocoa 2L</v>
      </c>
      <c r="C948" s="32">
        <f>IF($B948="","",Items!$G947+SUMIFS(PurQty,PurItem,$B948,PurDate,"&lt;="&amp;$D$2)-SUMIFS(SalQty,SalItem,$B948,SalDate,"&lt;="&amp;$D$2)-SUMIFS(WoQty,WoItem,$B948,WoDate,"&lt;="&amp;$D$2)+SUMIFS(AdjQty,AdjItem,$B948,AdjDate,"&lt;="&amp;$D$2)+SUMIFS(LinVarQty,LinItem,$B948,LinPosted,"YES",LinDate,"&lt;="&amp;$D$2,LinID,"&lt;&gt;"&amp;$B$2))</f>
        <v>0</v>
      </c>
      <c r="D948" s="84"/>
      <c r="E948" s="32" t="str">
        <f t="shared" si="28"/>
        <v/>
      </c>
      <c r="F948" s="33">
        <f>IF($B948="","",Items!$I947)</f>
        <v>58.695</v>
      </c>
      <c r="G948" s="33" t="str">
        <f t="shared" si="29"/>
        <v/>
      </c>
      <c r="H948" s="85"/>
    </row>
    <row r="949" spans="1:8" hidden="1" x14ac:dyDescent="0.25">
      <c r="A949" s="28" t="str">
        <f>IF(Items!$B948="","",Items!$A948)</f>
        <v>6001374046049</v>
      </c>
      <c r="B949" s="28" t="str">
        <f>IF(Items!$B948="","",Items!$B948)</f>
        <v>Satiskin Floral 1L</v>
      </c>
      <c r="C949" s="32">
        <f>IF($B949="","",Items!$G948+SUMIFS(PurQty,PurItem,$B949,PurDate,"&lt;="&amp;$D$2)-SUMIFS(SalQty,SalItem,$B949,SalDate,"&lt;="&amp;$D$2)-SUMIFS(WoQty,WoItem,$B949,WoDate,"&lt;="&amp;$D$2)+SUMIFS(AdjQty,AdjItem,$B949,AdjDate,"&lt;="&amp;$D$2)+SUMIFS(LinVarQty,LinItem,$B949,LinPosted,"YES",LinDate,"&lt;="&amp;$D$2,LinID,"&lt;&gt;"&amp;$B$2))</f>
        <v>0</v>
      </c>
      <c r="D949" s="84"/>
      <c r="E949" s="32" t="str">
        <f t="shared" si="28"/>
        <v/>
      </c>
      <c r="F949" s="33">
        <f>IF($B949="","",Items!$I948)</f>
        <v>35.872500000000002</v>
      </c>
      <c r="G949" s="33" t="str">
        <f t="shared" si="29"/>
        <v/>
      </c>
      <c r="H949" s="85"/>
    </row>
    <row r="950" spans="1:8" hidden="1" x14ac:dyDescent="0.25">
      <c r="A950" s="28" t="str">
        <f>IF(Items!$B949="","",Items!$A949)</f>
        <v>6004341000020</v>
      </c>
      <c r="B950" s="28" t="str">
        <f>IF(Items!$B949="","",Items!$B949)</f>
        <v>Satiskin Floral Boquet 2L</v>
      </c>
      <c r="C950" s="32">
        <f>IF($B950="","",Items!$G949+SUMIFS(PurQty,PurItem,$B950,PurDate,"&lt;="&amp;$D$2)-SUMIFS(SalQty,SalItem,$B950,SalDate,"&lt;="&amp;$D$2)-SUMIFS(WoQty,WoItem,$B950,WoDate,"&lt;="&amp;$D$2)+SUMIFS(AdjQty,AdjItem,$B950,AdjDate,"&lt;="&amp;$D$2)+SUMIFS(LinVarQty,LinItem,$B950,LinPosted,"YES",LinDate,"&lt;="&amp;$D$2,LinID,"&lt;&gt;"&amp;$B$2))</f>
        <v>3</v>
      </c>
      <c r="D950" s="84"/>
      <c r="E950" s="32" t="str">
        <f t="shared" si="28"/>
        <v/>
      </c>
      <c r="F950" s="33">
        <f>IF($B950="","",Items!$I949)</f>
        <v>58.695</v>
      </c>
      <c r="G950" s="33" t="str">
        <f t="shared" si="29"/>
        <v/>
      </c>
      <c r="H950" s="85"/>
    </row>
    <row r="951" spans="1:8" hidden="1" x14ac:dyDescent="0.25">
      <c r="A951" s="28" t="str">
        <f>IF(Items!$B950="","",Items!$A950)</f>
        <v>6004341000037</v>
      </c>
      <c r="B951" s="28" t="str">
        <f>IF(Items!$B950="","",Items!$B950)</f>
        <v>Satiskin Forest Fern</v>
      </c>
      <c r="C951" s="32">
        <f>IF($B951="","",Items!$G950+SUMIFS(PurQty,PurItem,$B951,PurDate,"&lt;="&amp;$D$2)-SUMIFS(SalQty,SalItem,$B951,SalDate,"&lt;="&amp;$D$2)-SUMIFS(WoQty,WoItem,$B951,WoDate,"&lt;="&amp;$D$2)+SUMIFS(AdjQty,AdjItem,$B951,AdjDate,"&lt;="&amp;$D$2)+SUMIFS(LinVarQty,LinItem,$B951,LinPosted,"YES",LinDate,"&lt;="&amp;$D$2,LinID,"&lt;&gt;"&amp;$B$2))</f>
        <v>4</v>
      </c>
      <c r="D951" s="84"/>
      <c r="E951" s="32" t="str">
        <f t="shared" si="28"/>
        <v/>
      </c>
      <c r="F951" s="33">
        <f>IF($B951="","",Items!$I950)</f>
        <v>52.177500000000002</v>
      </c>
      <c r="G951" s="33" t="str">
        <f t="shared" si="29"/>
        <v/>
      </c>
      <c r="H951" s="85"/>
    </row>
    <row r="952" spans="1:8" hidden="1" x14ac:dyDescent="0.25">
      <c r="A952" s="28" t="str">
        <f>IF(Items!$B951="","",Items!$A951)</f>
        <v>6001374009150</v>
      </c>
      <c r="B952" s="28" t="str">
        <f>IF(Items!$B951="","",Items!$B951)</f>
        <v>Satiskin Grape And Lavender  2L</v>
      </c>
      <c r="C952" s="32">
        <f>IF($B952="","",Items!$G951+SUMIFS(PurQty,PurItem,$B952,PurDate,"&lt;="&amp;$D$2)-SUMIFS(SalQty,SalItem,$B952,SalDate,"&lt;="&amp;$D$2)-SUMIFS(WoQty,WoItem,$B952,WoDate,"&lt;="&amp;$D$2)+SUMIFS(AdjQty,AdjItem,$B952,AdjDate,"&lt;="&amp;$D$2)+SUMIFS(LinVarQty,LinItem,$B952,LinPosted,"YES",LinDate,"&lt;="&amp;$D$2,LinID,"&lt;&gt;"&amp;$B$2))</f>
        <v>6</v>
      </c>
      <c r="D952" s="84"/>
      <c r="E952" s="32" t="str">
        <f t="shared" si="28"/>
        <v/>
      </c>
      <c r="F952" s="33">
        <f>IF($B952="","",Items!$I951)</f>
        <v>58.695</v>
      </c>
      <c r="G952" s="33" t="str">
        <f t="shared" si="29"/>
        <v/>
      </c>
      <c r="H952" s="85"/>
    </row>
    <row r="953" spans="1:8" hidden="1" x14ac:dyDescent="0.25">
      <c r="A953" s="28" t="str">
        <f>IF(Items!$B952="","",Items!$A952)</f>
        <v>6001374017636</v>
      </c>
      <c r="B953" s="28" t="str">
        <f>IF(Items!$B952="","",Items!$B952)</f>
        <v>Satiskin Lux Silk 2L</v>
      </c>
      <c r="C953" s="32">
        <f>IF($B953="","",Items!$G952+SUMIFS(PurQty,PurItem,$B953,PurDate,"&lt;="&amp;$D$2)-SUMIFS(SalQty,SalItem,$B953,SalDate,"&lt;="&amp;$D$2)-SUMIFS(WoQty,WoItem,$B953,WoDate,"&lt;="&amp;$D$2)+SUMIFS(AdjQty,AdjItem,$B953,AdjDate,"&lt;="&amp;$D$2)+SUMIFS(LinVarQty,LinItem,$B953,LinPosted,"YES",LinDate,"&lt;="&amp;$D$2,LinID,"&lt;&gt;"&amp;$B$2))</f>
        <v>0</v>
      </c>
      <c r="D953" s="84"/>
      <c r="E953" s="32" t="str">
        <f t="shared" si="28"/>
        <v/>
      </c>
      <c r="F953" s="33">
        <f>IF($B953="","",Items!$I952)</f>
        <v>58.695</v>
      </c>
      <c r="G953" s="33" t="str">
        <f t="shared" si="29"/>
        <v/>
      </c>
      <c r="H953" s="85"/>
    </row>
    <row r="954" spans="1:8" hidden="1" x14ac:dyDescent="0.25">
      <c r="A954" s="28" t="str">
        <f>IF(Items!$B953="","",Items!$A953)</f>
        <v>6001374013331</v>
      </c>
      <c r="B954" s="28" t="str">
        <f>IF(Items!$B953="","",Items!$B953)</f>
        <v>Satiskin Peach Blossom  2L</v>
      </c>
      <c r="C954" s="32">
        <f>IF($B954="","",Items!$G953+SUMIFS(PurQty,PurItem,$B954,PurDate,"&lt;="&amp;$D$2)-SUMIFS(SalQty,SalItem,$B954,SalDate,"&lt;="&amp;$D$2)-SUMIFS(WoQty,WoItem,$B954,WoDate,"&lt;="&amp;$D$2)+SUMIFS(AdjQty,AdjItem,$B954,AdjDate,"&lt;="&amp;$D$2)+SUMIFS(LinVarQty,LinItem,$B954,LinPosted,"YES",LinDate,"&lt;="&amp;$D$2,LinID,"&lt;&gt;"&amp;$B$2))</f>
        <v>0</v>
      </c>
      <c r="D954" s="84"/>
      <c r="E954" s="32" t="str">
        <f t="shared" si="28"/>
        <v/>
      </c>
      <c r="F954" s="33">
        <f>IF($B954="","",Items!$I953)</f>
        <v>58.695</v>
      </c>
      <c r="G954" s="33" t="str">
        <f t="shared" si="29"/>
        <v/>
      </c>
      <c r="H954" s="85"/>
    </row>
    <row r="955" spans="1:8" hidden="1" x14ac:dyDescent="0.25">
      <c r="A955" s="28" t="str">
        <f>IF(Items!$B954="","",Items!$A954)</f>
        <v>6004341000013</v>
      </c>
      <c r="B955" s="28" t="str">
        <f>IF(Items!$B954="","",Items!$B954)</f>
        <v>Satiskin Wild Rose  2L</v>
      </c>
      <c r="C955" s="32">
        <f>IF($B955="","",Items!$G954+SUMIFS(PurQty,PurItem,$B955,PurDate,"&lt;="&amp;$D$2)-SUMIFS(SalQty,SalItem,$B955,SalDate,"&lt;="&amp;$D$2)-SUMIFS(WoQty,WoItem,$B955,WoDate,"&lt;="&amp;$D$2)+SUMIFS(AdjQty,AdjItem,$B955,AdjDate,"&lt;="&amp;$D$2)+SUMIFS(LinVarQty,LinItem,$B955,LinPosted,"YES",LinDate,"&lt;="&amp;$D$2,LinID,"&lt;&gt;"&amp;$B$2))</f>
        <v>6</v>
      </c>
      <c r="D955" s="84"/>
      <c r="E955" s="32" t="str">
        <f t="shared" si="28"/>
        <v/>
      </c>
      <c r="F955" s="33">
        <f>IF($B955="","",Items!$I954)</f>
        <v>58.695</v>
      </c>
      <c r="G955" s="33" t="str">
        <f t="shared" si="29"/>
        <v/>
      </c>
      <c r="H955" s="85"/>
    </row>
    <row r="956" spans="1:8" hidden="1" x14ac:dyDescent="0.25">
      <c r="A956" s="28" t="str">
        <f>IF(Items!$B955="","",Items!$A955)</f>
        <v>5449000026439</v>
      </c>
      <c r="B956" s="28" t="str">
        <f>IF(Items!$B955="","",Items!$B955)</f>
        <v>Schweppes  Still Water 500mls</v>
      </c>
      <c r="C956" s="32">
        <f>IF($B956="","",Items!$G955+SUMIFS(PurQty,PurItem,$B956,PurDate,"&lt;="&amp;$D$2)-SUMIFS(SalQty,SalItem,$B956,SalDate,"&lt;="&amp;$D$2)-SUMIFS(WoQty,WoItem,$B956,WoDate,"&lt;="&amp;$D$2)+SUMIFS(AdjQty,AdjItem,$B956,AdjDate,"&lt;="&amp;$D$2)+SUMIFS(LinVarQty,LinItem,$B956,LinPosted,"YES",LinDate,"&lt;="&amp;$D$2,LinID,"&lt;&gt;"&amp;$B$2))</f>
        <v>0</v>
      </c>
      <c r="D956" s="84"/>
      <c r="E956" s="32" t="str">
        <f t="shared" si="28"/>
        <v/>
      </c>
      <c r="F956" s="33">
        <f>IF($B956="","",Items!$I955)</f>
        <v>4.5674999999999999</v>
      </c>
      <c r="G956" s="33" t="str">
        <f t="shared" si="29"/>
        <v/>
      </c>
      <c r="H956" s="85"/>
    </row>
    <row r="957" spans="1:8" hidden="1" x14ac:dyDescent="0.25">
      <c r="A957" s="28" t="str">
        <f>IF(Items!$B956="","",Items!$A956)</f>
        <v>5449000330833</v>
      </c>
      <c r="B957" s="28" t="str">
        <f>IF(Items!$B956="","",Items!$B956)</f>
        <v>Schweppes Lemon 440ml</v>
      </c>
      <c r="C957" s="32">
        <f>IF($B957="","",Items!$G956+SUMIFS(PurQty,PurItem,$B957,PurDate,"&lt;="&amp;$D$2)-SUMIFS(SalQty,SalItem,$B957,SalDate,"&lt;="&amp;$D$2)-SUMIFS(WoQty,WoItem,$B957,WoDate,"&lt;="&amp;$D$2)+SUMIFS(AdjQty,AdjItem,$B957,AdjDate,"&lt;="&amp;$D$2)+SUMIFS(LinVarQty,LinItem,$B957,LinPosted,"YES",LinDate,"&lt;="&amp;$D$2,LinID,"&lt;&gt;"&amp;$B$2))</f>
        <v>0</v>
      </c>
      <c r="D957" s="84"/>
      <c r="E957" s="32" t="str">
        <f t="shared" si="28"/>
        <v/>
      </c>
      <c r="F957" s="33">
        <f>IF($B957="","",Items!$I956)</f>
        <v>9.7799999999999994</v>
      </c>
      <c r="G957" s="33" t="str">
        <f t="shared" si="29"/>
        <v/>
      </c>
      <c r="H957" s="85"/>
    </row>
    <row r="958" spans="1:8" hidden="1" x14ac:dyDescent="0.25">
      <c r="A958" s="28" t="str">
        <f>IF(Items!$B957="","",Items!$A957)</f>
        <v>42094319</v>
      </c>
      <c r="B958" s="28" t="str">
        <f>IF(Items!$B957="","",Items!$B957)</f>
        <v>Schweppes Lemon 500ml</v>
      </c>
      <c r="C958" s="32">
        <f>IF($B958="","",Items!$G957+SUMIFS(PurQty,PurItem,$B958,PurDate,"&lt;="&amp;$D$2)-SUMIFS(SalQty,SalItem,$B958,SalDate,"&lt;="&amp;$D$2)-SUMIFS(WoQty,WoItem,$B958,WoDate,"&lt;="&amp;$D$2)+SUMIFS(AdjQty,AdjItem,$B958,AdjDate,"&lt;="&amp;$D$2)+SUMIFS(LinVarQty,LinItem,$B958,LinPosted,"YES",LinDate,"&lt;="&amp;$D$2,LinID,"&lt;&gt;"&amp;$B$2))</f>
        <v>0</v>
      </c>
      <c r="D958" s="84"/>
      <c r="E958" s="32" t="str">
        <f t="shared" si="28"/>
        <v/>
      </c>
      <c r="F958" s="33">
        <f>IF($B958="","",Items!$I957)</f>
        <v>9.7799999999999994</v>
      </c>
      <c r="G958" s="33" t="str">
        <f t="shared" si="29"/>
        <v/>
      </c>
      <c r="H958" s="85"/>
    </row>
    <row r="959" spans="1:8" hidden="1" x14ac:dyDescent="0.25">
      <c r="A959" s="28" t="str">
        <f>IF(Items!$B958="","",Items!$A958)</f>
        <v>5449000120007</v>
      </c>
      <c r="B959" s="28" t="str">
        <f>IF(Items!$B958="","",Items!$B958)</f>
        <v>Schweppes Lemon Flavoured Drink 2l</v>
      </c>
      <c r="C959" s="32">
        <f>IF($B959="","",Items!$G958+SUMIFS(PurQty,PurItem,$B959,PurDate,"&lt;="&amp;$D$2)-SUMIFS(SalQty,SalItem,$B959,SalDate,"&lt;="&amp;$D$2)-SUMIFS(WoQty,WoItem,$B959,WoDate,"&lt;="&amp;$D$2)+SUMIFS(AdjQty,AdjItem,$B959,AdjDate,"&lt;="&amp;$D$2)+SUMIFS(LinVarQty,LinItem,$B959,LinPosted,"YES",LinDate,"&lt;="&amp;$D$2,LinID,"&lt;&gt;"&amp;$B$2))</f>
        <v>0</v>
      </c>
      <c r="D959" s="84"/>
      <c r="E959" s="32" t="str">
        <f t="shared" si="28"/>
        <v/>
      </c>
      <c r="F959" s="33">
        <f>IF($B959="","",Items!$I958)</f>
        <v>26.085000000000001</v>
      </c>
      <c r="G959" s="33" t="str">
        <f t="shared" si="29"/>
        <v/>
      </c>
      <c r="H959" s="85"/>
    </row>
    <row r="960" spans="1:8" hidden="1" x14ac:dyDescent="0.25">
      <c r="A960" s="28" t="str">
        <f>IF(Items!$B959="","",Items!$A959)</f>
        <v>5449000064165</v>
      </c>
      <c r="B960" s="28" t="str">
        <f>IF(Items!$B959="","",Items!$B959)</f>
        <v>Schweppes Lemonade  1L</v>
      </c>
      <c r="C960" s="32">
        <f>IF($B960="","",Items!$G959+SUMIFS(PurQty,PurItem,$B960,PurDate,"&lt;="&amp;$D$2)-SUMIFS(SalQty,SalItem,$B960,SalDate,"&lt;="&amp;$D$2)-SUMIFS(WoQty,WoItem,$B960,WoDate,"&lt;="&amp;$D$2)+SUMIFS(AdjQty,AdjItem,$B960,AdjDate,"&lt;="&amp;$D$2)+SUMIFS(LinVarQty,LinItem,$B960,LinPosted,"YES",LinDate,"&lt;="&amp;$D$2,LinID,"&lt;&gt;"&amp;$B$2))</f>
        <v>0</v>
      </c>
      <c r="D960" s="84"/>
      <c r="E960" s="32" t="str">
        <f t="shared" si="28"/>
        <v/>
      </c>
      <c r="F960" s="33">
        <f>IF($B960="","",Items!$I959)</f>
        <v>16.305</v>
      </c>
      <c r="G960" s="33" t="str">
        <f t="shared" si="29"/>
        <v/>
      </c>
      <c r="H960" s="85"/>
    </row>
    <row r="961" spans="1:8" hidden="1" x14ac:dyDescent="0.25">
      <c r="A961" s="28" t="str">
        <f>IF(Items!$B960="","",Items!$A960)</f>
        <v>5449000175540</v>
      </c>
      <c r="B961" s="28" t="str">
        <f>IF(Items!$B960="","",Items!$B960)</f>
        <v>SCHWEPPES ORANGE 2L</v>
      </c>
      <c r="C961" s="32">
        <f>IF($B961="","",Items!$G960+SUMIFS(PurQty,PurItem,$B961,PurDate,"&lt;="&amp;$D$2)-SUMIFS(SalQty,SalItem,$B961,SalDate,"&lt;="&amp;$D$2)-SUMIFS(WoQty,WoItem,$B961,WoDate,"&lt;="&amp;$D$2)+SUMIFS(AdjQty,AdjItem,$B961,AdjDate,"&lt;="&amp;$D$2)+SUMIFS(LinVarQty,LinItem,$B961,LinPosted,"YES",LinDate,"&lt;="&amp;$D$2,LinID,"&lt;&gt;"&amp;$B$2))</f>
        <v>0</v>
      </c>
      <c r="D961" s="84"/>
      <c r="E961" s="32" t="str">
        <f t="shared" si="28"/>
        <v/>
      </c>
      <c r="F961" s="33">
        <f>IF($B961="","",Items!$I960)</f>
        <v>22.822500000000002</v>
      </c>
      <c r="G961" s="33" t="str">
        <f t="shared" si="29"/>
        <v/>
      </c>
      <c r="H961" s="85"/>
    </row>
    <row r="962" spans="1:8" hidden="1" x14ac:dyDescent="0.25">
      <c r="A962" s="28" t="str">
        <f>IF(Items!$B961="","",Items!$A961)</f>
        <v>5449000330826</v>
      </c>
      <c r="B962" s="28" t="str">
        <f>IF(Items!$B961="","",Items!$B961)</f>
        <v>Schweppes Orange 440ml</v>
      </c>
      <c r="C962" s="32">
        <f>IF($B962="","",Items!$G961+SUMIFS(PurQty,PurItem,$B962,PurDate,"&lt;="&amp;$D$2)-SUMIFS(SalQty,SalItem,$B962,SalDate,"&lt;="&amp;$D$2)-SUMIFS(WoQty,WoItem,$B962,WoDate,"&lt;="&amp;$D$2)+SUMIFS(AdjQty,AdjItem,$B962,AdjDate,"&lt;="&amp;$D$2)+SUMIFS(LinVarQty,LinItem,$B962,LinPosted,"YES",LinDate,"&lt;="&amp;$D$2,LinID,"&lt;&gt;"&amp;$B$2))</f>
        <v>0</v>
      </c>
      <c r="D962" s="84"/>
      <c r="E962" s="32" t="str">
        <f t="shared" si="28"/>
        <v/>
      </c>
      <c r="F962" s="33">
        <f>IF($B962="","",Items!$I961)</f>
        <v>0</v>
      </c>
      <c r="G962" s="33" t="str">
        <f t="shared" si="29"/>
        <v/>
      </c>
      <c r="H962" s="85"/>
    </row>
    <row r="963" spans="1:8" hidden="1" x14ac:dyDescent="0.25">
      <c r="A963" s="28" t="str">
        <f>IF(Items!$B962="","",Items!$A962)</f>
        <v>5449000029263</v>
      </c>
      <c r="B963" s="28" t="str">
        <f>IF(Items!$B962="","",Items!$B962)</f>
        <v>SCHWEPPES ORANGE 500ML</v>
      </c>
      <c r="C963" s="32">
        <f>IF($B963="","",Items!$G962+SUMIFS(PurQty,PurItem,$B963,PurDate,"&lt;="&amp;$D$2)-SUMIFS(SalQty,SalItem,$B963,SalDate,"&lt;="&amp;$D$2)-SUMIFS(WoQty,WoItem,$B963,WoDate,"&lt;="&amp;$D$2)+SUMIFS(AdjQty,AdjItem,$B963,AdjDate,"&lt;="&amp;$D$2)+SUMIFS(LinVarQty,LinItem,$B963,LinPosted,"YES",LinDate,"&lt;="&amp;$D$2,LinID,"&lt;&gt;"&amp;$B$2))</f>
        <v>0</v>
      </c>
      <c r="D963" s="84"/>
      <c r="E963" s="32" t="str">
        <f t="shared" si="28"/>
        <v/>
      </c>
      <c r="F963" s="33">
        <f>IF($B963="","",Items!$I962)</f>
        <v>9.7799999999999994</v>
      </c>
      <c r="G963" s="33" t="str">
        <f t="shared" si="29"/>
        <v/>
      </c>
      <c r="H963" s="85"/>
    </row>
    <row r="964" spans="1:8" hidden="1" x14ac:dyDescent="0.25">
      <c r="A964" s="28" t="str">
        <f>IF(Items!$B963="","",Items!$A963)</f>
        <v>5449000014917</v>
      </c>
      <c r="B964" s="28" t="str">
        <f>IF(Items!$B963="","",Items!$B963)</f>
        <v>Schweppes Soda Water 1L</v>
      </c>
      <c r="C964" s="32">
        <f>IF($B964="","",Items!$G963+SUMIFS(PurQty,PurItem,$B964,PurDate,"&lt;="&amp;$D$2)-SUMIFS(SalQty,SalItem,$B964,SalDate,"&lt;="&amp;$D$2)-SUMIFS(WoQty,WoItem,$B964,WoDate,"&lt;="&amp;$D$2)+SUMIFS(AdjQty,AdjItem,$B964,AdjDate,"&lt;="&amp;$D$2)+SUMIFS(LinVarQty,LinItem,$B964,LinPosted,"YES",LinDate,"&lt;="&amp;$D$2,LinID,"&lt;&gt;"&amp;$B$2))</f>
        <v>0</v>
      </c>
      <c r="D964" s="84"/>
      <c r="E964" s="32" t="str">
        <f t="shared" si="28"/>
        <v/>
      </c>
      <c r="F964" s="33">
        <f>IF($B964="","",Items!$I963)</f>
        <v>16.305</v>
      </c>
      <c r="G964" s="33" t="str">
        <f t="shared" si="29"/>
        <v/>
      </c>
      <c r="H964" s="85"/>
    </row>
    <row r="965" spans="1:8" hidden="1" x14ac:dyDescent="0.25">
      <c r="A965" s="28" t="str">
        <f>IF(Items!$B964="","",Items!$A964)</f>
        <v>5449000179975</v>
      </c>
      <c r="B965" s="28" t="str">
        <f>IF(Items!$B964="","",Items!$B964)</f>
        <v>Schweppes Still Water 1.5l</v>
      </c>
      <c r="C965" s="32">
        <f>IF($B965="","",Items!$G964+SUMIFS(PurQty,PurItem,$B965,PurDate,"&lt;="&amp;$D$2)-SUMIFS(SalQty,SalItem,$B965,SalDate,"&lt;="&amp;$D$2)-SUMIFS(WoQty,WoItem,$B965,WoDate,"&lt;="&amp;$D$2)+SUMIFS(AdjQty,AdjItem,$B965,AdjDate,"&lt;="&amp;$D$2)+SUMIFS(LinVarQty,LinItem,$B965,LinPosted,"YES",LinDate,"&lt;="&amp;$D$2,LinID,"&lt;&gt;"&amp;$B$2))</f>
        <v>0</v>
      </c>
      <c r="D965" s="84"/>
      <c r="E965" s="32" t="str">
        <f t="shared" si="28"/>
        <v/>
      </c>
      <c r="F965" s="33">
        <f>IF($B965="","",Items!$I964)</f>
        <v>9.7799999999999994</v>
      </c>
      <c r="G965" s="33" t="str">
        <f t="shared" si="29"/>
        <v/>
      </c>
      <c r="H965" s="85"/>
    </row>
    <row r="966" spans="1:8" hidden="1" x14ac:dyDescent="0.25">
      <c r="A966" s="28" t="str">
        <f>IF(Items!$B965="","",Items!$A965)</f>
        <v>SELLO</v>
      </c>
      <c r="B966" s="28" t="str">
        <f>IF(Items!$B965="","",Items!$B965)</f>
        <v>Sellotape Small</v>
      </c>
      <c r="C966" s="32">
        <f>IF($B966="","",Items!$G965+SUMIFS(PurQty,PurItem,$B966,PurDate,"&lt;="&amp;$D$2)-SUMIFS(SalQty,SalItem,$B966,SalDate,"&lt;="&amp;$D$2)-SUMIFS(WoQty,WoItem,$B966,WoDate,"&lt;="&amp;$D$2)+SUMIFS(AdjQty,AdjItem,$B966,AdjDate,"&lt;="&amp;$D$2)+SUMIFS(LinVarQty,LinItem,$B966,LinPosted,"YES",LinDate,"&lt;="&amp;$D$2,LinID,"&lt;&gt;"&amp;$B$2))</f>
        <v>0</v>
      </c>
      <c r="D966" s="84"/>
      <c r="E966" s="32" t="str">
        <f t="shared" ref="E966:E1029" si="30">IF(OR($B966="",$D966=""),"",$D966-$C966)</f>
        <v/>
      </c>
      <c r="F966" s="33">
        <f>IF($B966="","",Items!$I965)</f>
        <v>3.2625000000000002</v>
      </c>
      <c r="G966" s="33" t="str">
        <f t="shared" ref="G966:G1029" si="31">IF($E966="","",$E966*$F966)</f>
        <v/>
      </c>
      <c r="H966" s="85"/>
    </row>
    <row r="967" spans="1:8" hidden="1" x14ac:dyDescent="0.25">
      <c r="A967" s="28" t="str">
        <f>IF(Items!$B966="","",Items!$A966)</f>
        <v>6930080598651</v>
      </c>
      <c r="B967" s="28" t="str">
        <f>IF(Items!$B966="","",Items!$B966)</f>
        <v>She Stable Pads</v>
      </c>
      <c r="C967" s="32">
        <f>IF($B967="","",Items!$G966+SUMIFS(PurQty,PurItem,$B967,PurDate,"&lt;="&amp;$D$2)-SUMIFS(SalQty,SalItem,$B967,SalDate,"&lt;="&amp;$D$2)-SUMIFS(WoQty,WoItem,$B967,WoDate,"&lt;="&amp;$D$2)+SUMIFS(AdjQty,AdjItem,$B967,AdjDate,"&lt;="&amp;$D$2)+SUMIFS(LinVarQty,LinItem,$B967,LinPosted,"YES",LinDate,"&lt;="&amp;$D$2,LinID,"&lt;&gt;"&amp;$B$2))</f>
        <v>0</v>
      </c>
      <c r="D967" s="84"/>
      <c r="E967" s="32" t="str">
        <f t="shared" si="30"/>
        <v/>
      </c>
      <c r="F967" s="33">
        <f>IF($B967="","",Items!$I966)</f>
        <v>16.237500000000001</v>
      </c>
      <c r="G967" s="33" t="str">
        <f t="shared" si="31"/>
        <v/>
      </c>
      <c r="H967" s="85"/>
    </row>
    <row r="968" spans="1:8" hidden="1" x14ac:dyDescent="0.25">
      <c r="A968" s="28" t="str">
        <f>IF(Items!$B967="","",Items!$A967)</f>
        <v>SHEEN300</v>
      </c>
      <c r="B968" s="28" t="str">
        <f>IF(Items!$B967="","",Items!$B967)</f>
        <v>SHEEN D/B SPRAY 300ML</v>
      </c>
      <c r="C968" s="32">
        <f>IF($B968="","",Items!$G967+SUMIFS(PurQty,PurItem,$B968,PurDate,"&lt;="&amp;$D$2)-SUMIFS(SalQty,SalItem,$B968,SalDate,"&lt;="&amp;$D$2)-SUMIFS(WoQty,WoItem,$B968,WoDate,"&lt;="&amp;$D$2)+SUMIFS(AdjQty,AdjItem,$B968,AdjDate,"&lt;="&amp;$D$2)+SUMIFS(LinVarQty,LinItem,$B968,LinPosted,"YES",LinDate,"&lt;="&amp;$D$2,LinID,"&lt;&gt;"&amp;$B$2))</f>
        <v>0</v>
      </c>
      <c r="D968" s="84"/>
      <c r="E968" s="32" t="str">
        <f t="shared" si="30"/>
        <v/>
      </c>
      <c r="F968" s="33">
        <f>IF($B968="","",Items!$I967)</f>
        <v>35.872500000000002</v>
      </c>
      <c r="G968" s="33" t="str">
        <f t="shared" si="31"/>
        <v/>
      </c>
      <c r="H968" s="85"/>
    </row>
    <row r="969" spans="1:8" hidden="1" x14ac:dyDescent="0.25">
      <c r="A969" s="28" t="str">
        <f>IF(Items!$B968="","",Items!$A968)</f>
        <v>SHEEN750</v>
      </c>
      <c r="B969" s="28" t="str">
        <f>IF(Items!$B968="","",Items!$B968)</f>
        <v>SHEEN D/B SPRAY 750ML</v>
      </c>
      <c r="C969" s="32">
        <f>IF($B969="","",Items!$G968+SUMIFS(PurQty,PurItem,$B969,PurDate,"&lt;="&amp;$D$2)-SUMIFS(SalQty,SalItem,$B969,SalDate,"&lt;="&amp;$D$2)-SUMIFS(WoQty,WoItem,$B969,WoDate,"&lt;="&amp;$D$2)+SUMIFS(AdjQty,AdjItem,$B969,AdjDate,"&lt;="&amp;$D$2)+SUMIFS(LinVarQty,LinItem,$B969,LinPosted,"YES",LinDate,"&lt;="&amp;$D$2,LinID,"&lt;&gt;"&amp;$B$2))</f>
        <v>0</v>
      </c>
      <c r="D969" s="84"/>
      <c r="E969" s="32" t="str">
        <f t="shared" si="30"/>
        <v/>
      </c>
      <c r="F969" s="33">
        <f>IF($B969="","",Items!$I968)</f>
        <v>55.432499999999997</v>
      </c>
      <c r="G969" s="33" t="str">
        <f t="shared" si="31"/>
        <v/>
      </c>
      <c r="H969" s="85"/>
    </row>
    <row r="970" spans="1:8" hidden="1" x14ac:dyDescent="0.25">
      <c r="A970" s="28" t="str">
        <f>IF(Items!$B969="","",Items!$A969)</f>
        <v>301A</v>
      </c>
      <c r="B970" s="28" t="str">
        <f>IF(Items!$B969="","",Items!$B969)</f>
        <v>Sherbert</v>
      </c>
      <c r="C970" s="32">
        <f>IF($B970="","",Items!$G969+SUMIFS(PurQty,PurItem,$B970,PurDate,"&lt;="&amp;$D$2)-SUMIFS(SalQty,SalItem,$B970,SalDate,"&lt;="&amp;$D$2)-SUMIFS(WoQty,WoItem,$B970,WoDate,"&lt;="&amp;$D$2)+SUMIFS(AdjQty,AdjItem,$B970,AdjDate,"&lt;="&amp;$D$2)+SUMIFS(LinVarQty,LinItem,$B970,LinPosted,"YES",LinDate,"&lt;="&amp;$D$2,LinID,"&lt;&gt;"&amp;$B$2))</f>
        <v>90</v>
      </c>
      <c r="D970" s="84"/>
      <c r="E970" s="32" t="str">
        <f t="shared" si="30"/>
        <v/>
      </c>
      <c r="F970" s="33">
        <f>IF($B970="","",Items!$I969)</f>
        <v>3.2625000000000002</v>
      </c>
      <c r="G970" s="33" t="str">
        <f t="shared" si="31"/>
        <v/>
      </c>
      <c r="H970" s="85"/>
    </row>
    <row r="971" spans="1:8" hidden="1" x14ac:dyDescent="0.25">
      <c r="A971" s="28" t="str">
        <f>IF(Items!$B970="","",Items!$A970)</f>
        <v>6001878002312</v>
      </c>
      <c r="B971" s="28" t="str">
        <f>IF(Items!$B970="","",Items!$B970)</f>
        <v>Shield Diesel Injector Cleaner 350ml</v>
      </c>
      <c r="C971" s="32">
        <f>IF($B971="","",Items!$G970+SUMIFS(PurQty,PurItem,$B971,PurDate,"&lt;="&amp;$D$2)-SUMIFS(SalQty,SalItem,$B971,SalDate,"&lt;="&amp;$D$2)-SUMIFS(WoQty,WoItem,$B971,WoDate,"&lt;="&amp;$D$2)+SUMIFS(AdjQty,AdjItem,$B971,AdjDate,"&lt;="&amp;$D$2)+SUMIFS(LinVarQty,LinItem,$B971,LinPosted,"YES",LinDate,"&lt;="&amp;$D$2,LinID,"&lt;&gt;"&amp;$B$2))</f>
        <v>0</v>
      </c>
      <c r="D971" s="84"/>
      <c r="E971" s="32" t="str">
        <f t="shared" si="30"/>
        <v/>
      </c>
      <c r="F971" s="33">
        <f>IF($B971="","",Items!$I970)</f>
        <v>35.872500000000002</v>
      </c>
      <c r="G971" s="33" t="str">
        <f t="shared" si="31"/>
        <v/>
      </c>
      <c r="H971" s="85"/>
    </row>
    <row r="972" spans="1:8" hidden="1" x14ac:dyDescent="0.25">
      <c r="A972" s="28" t="str">
        <f>IF(Items!$B971="","",Items!$A971)</f>
        <v>6001878004156</v>
      </c>
      <c r="B972" s="28" t="str">
        <f>IF(Items!$B971="","",Items!$B971)</f>
        <v>Shield Engine Flush 350ml</v>
      </c>
      <c r="C972" s="32">
        <f>IF($B972="","",Items!$G971+SUMIFS(PurQty,PurItem,$B972,PurDate,"&lt;="&amp;$D$2)-SUMIFS(SalQty,SalItem,$B972,SalDate,"&lt;="&amp;$D$2)-SUMIFS(WoQty,WoItem,$B972,WoDate,"&lt;="&amp;$D$2)+SUMIFS(AdjQty,AdjItem,$B972,AdjDate,"&lt;="&amp;$D$2)+SUMIFS(LinVarQty,LinItem,$B972,LinPosted,"YES",LinDate,"&lt;="&amp;$D$2,LinID,"&lt;&gt;"&amp;$B$2))</f>
        <v>5</v>
      </c>
      <c r="D972" s="84"/>
      <c r="E972" s="32" t="str">
        <f t="shared" si="30"/>
        <v/>
      </c>
      <c r="F972" s="33">
        <f>IF($B972="","",Items!$I971)</f>
        <v>16.305</v>
      </c>
      <c r="G972" s="33" t="str">
        <f t="shared" si="31"/>
        <v/>
      </c>
      <c r="H972" s="85"/>
    </row>
    <row r="973" spans="1:8" hidden="1" x14ac:dyDescent="0.25">
      <c r="A973" s="28" t="str">
        <f>IF(Items!$B972="","",Items!$A972)</f>
        <v>6001878002305</v>
      </c>
      <c r="B973" s="28" t="str">
        <f>IF(Items!$B972="","",Items!$B972)</f>
        <v>Shield Petrol Injector Cleaner 350ml</v>
      </c>
      <c r="C973" s="32">
        <f>IF($B973="","",Items!$G972+SUMIFS(PurQty,PurItem,$B973,PurDate,"&lt;="&amp;$D$2)-SUMIFS(SalQty,SalItem,$B973,SalDate,"&lt;="&amp;$D$2)-SUMIFS(WoQty,WoItem,$B973,WoDate,"&lt;="&amp;$D$2)+SUMIFS(AdjQty,AdjItem,$B973,AdjDate,"&lt;="&amp;$D$2)+SUMIFS(LinVarQty,LinItem,$B973,LinPosted,"YES",LinDate,"&lt;="&amp;$D$2,LinID,"&lt;&gt;"&amp;$B$2))</f>
        <v>0</v>
      </c>
      <c r="D973" s="84"/>
      <c r="E973" s="32" t="str">
        <f t="shared" si="30"/>
        <v/>
      </c>
      <c r="F973" s="33">
        <f>IF($B973="","",Items!$I972)</f>
        <v>35.872500000000002</v>
      </c>
      <c r="G973" s="33" t="str">
        <f t="shared" si="31"/>
        <v/>
      </c>
      <c r="H973" s="85"/>
    </row>
    <row r="974" spans="1:8" hidden="1" x14ac:dyDescent="0.25">
      <c r="A974" s="28" t="str">
        <f>IF(Items!$B973="","",Items!$A973)</f>
        <v>6001878002343</v>
      </c>
      <c r="B974" s="28" t="str">
        <f>IF(Items!$B973="","",Items!$B973)</f>
        <v>Shield Radiator Flush 350ml</v>
      </c>
      <c r="C974" s="32">
        <f>IF($B974="","",Items!$G973+SUMIFS(PurQty,PurItem,$B974,PurDate,"&lt;="&amp;$D$2)-SUMIFS(SalQty,SalItem,$B974,SalDate,"&lt;="&amp;$D$2)-SUMIFS(WoQty,WoItem,$B974,WoDate,"&lt;="&amp;$D$2)+SUMIFS(AdjQty,AdjItem,$B974,AdjDate,"&lt;="&amp;$D$2)+SUMIFS(LinVarQty,LinItem,$B974,LinPosted,"YES",LinDate,"&lt;="&amp;$D$2,LinID,"&lt;&gt;"&amp;$B$2))</f>
        <v>0</v>
      </c>
      <c r="D974" s="84"/>
      <c r="E974" s="32" t="str">
        <f t="shared" si="30"/>
        <v/>
      </c>
      <c r="F974" s="33">
        <f>IF($B974="","",Items!$I973)</f>
        <v>35.872500000000002</v>
      </c>
      <c r="G974" s="33" t="str">
        <f t="shared" si="31"/>
        <v/>
      </c>
      <c r="H974" s="85"/>
    </row>
    <row r="975" spans="1:8" hidden="1" x14ac:dyDescent="0.25">
      <c r="A975" s="28" t="str">
        <f>IF(Items!$B974="","",Items!$A974)</f>
        <v>6009702251226</v>
      </c>
      <c r="B975" s="28" t="str">
        <f>IF(Items!$B974="","",Items!$B974)</f>
        <v>Shumba Buttermilk 500ml</v>
      </c>
      <c r="C975" s="32">
        <f>IF($B975="","",Items!$G974+SUMIFS(PurQty,PurItem,$B975,PurDate,"&lt;="&amp;$D$2)-SUMIFS(SalQty,SalItem,$B975,SalDate,"&lt;="&amp;$D$2)-SUMIFS(WoQty,WoItem,$B975,WoDate,"&lt;="&amp;$D$2)+SUMIFS(AdjQty,AdjItem,$B975,AdjDate,"&lt;="&amp;$D$2)+SUMIFS(LinVarQty,LinItem,$B975,LinPosted,"YES",LinDate,"&lt;="&amp;$D$2,LinID,"&lt;&gt;"&amp;$B$2))</f>
        <v>0</v>
      </c>
      <c r="D975" s="84"/>
      <c r="E975" s="32" t="str">
        <f t="shared" si="30"/>
        <v/>
      </c>
      <c r="F975" s="33">
        <f>IF($B975="","",Items!$I974)</f>
        <v>11.25</v>
      </c>
      <c r="G975" s="33" t="str">
        <f t="shared" si="31"/>
        <v/>
      </c>
      <c r="H975" s="85"/>
    </row>
    <row r="976" spans="1:8" hidden="1" x14ac:dyDescent="0.25">
      <c r="A976" s="28" t="str">
        <f>IF(Items!$B975="","",Items!$A975)</f>
        <v>6009702251219</v>
      </c>
      <c r="B976" s="28" t="str">
        <f>IF(Items!$B975="","",Items!$B975)</f>
        <v>Shumba Cream 500ml</v>
      </c>
      <c r="C976" s="32">
        <f>IF($B976="","",Items!$G975+SUMIFS(PurQty,PurItem,$B976,PurDate,"&lt;="&amp;$D$2)-SUMIFS(SalQty,SalItem,$B976,SalDate,"&lt;="&amp;$D$2)-SUMIFS(WoQty,WoItem,$B976,WoDate,"&lt;="&amp;$D$2)+SUMIFS(AdjQty,AdjItem,$B976,AdjDate,"&lt;="&amp;$D$2)+SUMIFS(LinVarQty,LinItem,$B976,LinPosted,"YES",LinDate,"&lt;="&amp;$D$2,LinID,"&lt;&gt;"&amp;$B$2))</f>
        <v>0</v>
      </c>
      <c r="D976" s="84"/>
      <c r="E976" s="32" t="str">
        <f t="shared" si="30"/>
        <v/>
      </c>
      <c r="F976" s="33">
        <f>IF($B976="","",Items!$I975)</f>
        <v>11.25</v>
      </c>
      <c r="G976" s="33" t="str">
        <f t="shared" si="31"/>
        <v/>
      </c>
      <c r="H976" s="85"/>
    </row>
    <row r="977" spans="1:8" hidden="1" x14ac:dyDescent="0.25">
      <c r="A977" s="28" t="str">
        <f>IF(Items!$B976="","",Items!$A976)</f>
        <v>6009702251561</v>
      </c>
      <c r="B977" s="28" t="str">
        <f>IF(Items!$B976="","",Items!$B976)</f>
        <v>Shumba Extra Malt</v>
      </c>
      <c r="C977" s="32">
        <f>IF($B977="","",Items!$G976+SUMIFS(PurQty,PurItem,$B977,PurDate,"&lt;="&amp;$D$2)-SUMIFS(SalQty,SalItem,$B977,SalDate,"&lt;="&amp;$D$2)-SUMIFS(WoQty,WoItem,$B977,WoDate,"&lt;="&amp;$D$2)+SUMIFS(AdjQty,AdjItem,$B977,AdjDate,"&lt;="&amp;$D$2)+SUMIFS(LinVarQty,LinItem,$B977,LinPosted,"YES",LinDate,"&lt;="&amp;$D$2,LinID,"&lt;&gt;"&amp;$B$2))</f>
        <v>23</v>
      </c>
      <c r="D977" s="84"/>
      <c r="E977" s="32" t="str">
        <f t="shared" si="30"/>
        <v/>
      </c>
      <c r="F977" s="33">
        <f>IF($B977="","",Items!$I976)</f>
        <v>11.25</v>
      </c>
      <c r="G977" s="33" t="str">
        <f t="shared" si="31"/>
        <v/>
      </c>
      <c r="H977" s="85"/>
    </row>
    <row r="978" spans="1:8" hidden="1" x14ac:dyDescent="0.25">
      <c r="A978" s="28" t="str">
        <f>IF(Items!$B977="","",Items!$A977)</f>
        <v>6009702251387</v>
      </c>
      <c r="B978" s="28" t="str">
        <f>IF(Items!$B977="","",Items!$B977)</f>
        <v>Shumba Maheu Banana 500ml</v>
      </c>
      <c r="C978" s="32">
        <f>IF($B978="","",Items!$G977+SUMIFS(PurQty,PurItem,$B978,PurDate,"&lt;="&amp;$D$2)-SUMIFS(SalQty,SalItem,$B978,SalDate,"&lt;="&amp;$D$2)-SUMIFS(WoQty,WoItem,$B978,WoDate,"&lt;="&amp;$D$2)+SUMIFS(AdjQty,AdjItem,$B978,AdjDate,"&lt;="&amp;$D$2)+SUMIFS(LinVarQty,LinItem,$B978,LinPosted,"YES",LinDate,"&lt;="&amp;$D$2,LinID,"&lt;&gt;"&amp;$B$2))</f>
        <v>0</v>
      </c>
      <c r="D978" s="84"/>
      <c r="E978" s="32" t="str">
        <f t="shared" si="30"/>
        <v/>
      </c>
      <c r="F978" s="33">
        <f>IF($B978="","",Items!$I977)</f>
        <v>9.7799999999999994</v>
      </c>
      <c r="G978" s="33" t="str">
        <f t="shared" si="31"/>
        <v/>
      </c>
      <c r="H978" s="85"/>
    </row>
    <row r="979" spans="1:8" hidden="1" x14ac:dyDescent="0.25">
      <c r="A979" s="28" t="str">
        <f>IF(Items!$B978="","",Items!$A978)</f>
        <v>5449000310828</v>
      </c>
      <c r="B979" s="28" t="str">
        <f>IF(Items!$B978="","",Items!$B978)</f>
        <v>Shumba Maheu Chocolate 500ml</v>
      </c>
      <c r="C979" s="32">
        <f>IF($B979="","",Items!$G978+SUMIFS(PurQty,PurItem,$B979,PurDate,"&lt;="&amp;$D$2)-SUMIFS(SalQty,SalItem,$B979,SalDate,"&lt;="&amp;$D$2)-SUMIFS(WoQty,WoItem,$B979,WoDate,"&lt;="&amp;$D$2)+SUMIFS(AdjQty,AdjItem,$B979,AdjDate,"&lt;="&amp;$D$2)+SUMIFS(LinVarQty,LinItem,$B979,LinPosted,"YES",LinDate,"&lt;="&amp;$D$2,LinID,"&lt;&gt;"&amp;$B$2))</f>
        <v>0</v>
      </c>
      <c r="D979" s="84"/>
      <c r="E979" s="32" t="str">
        <f t="shared" si="30"/>
        <v/>
      </c>
      <c r="F979" s="33">
        <f>IF($B979="","",Items!$I978)</f>
        <v>9</v>
      </c>
      <c r="G979" s="33" t="str">
        <f t="shared" si="31"/>
        <v/>
      </c>
      <c r="H979" s="85"/>
    </row>
    <row r="980" spans="1:8" hidden="1" x14ac:dyDescent="0.25">
      <c r="A980" s="28" t="str">
        <f>IF(Items!$B979="","",Items!$A979)</f>
        <v>6009702252193</v>
      </c>
      <c r="B980" s="28" t="str">
        <f>IF(Items!$B979="","",Items!$B979)</f>
        <v>Shumba Maheu Sorghum Malt 500ml</v>
      </c>
      <c r="C980" s="32">
        <f>IF($B980="","",Items!$G979+SUMIFS(PurQty,PurItem,$B980,PurDate,"&lt;="&amp;$D$2)-SUMIFS(SalQty,SalItem,$B980,SalDate,"&lt;="&amp;$D$2)-SUMIFS(WoQty,WoItem,$B980,WoDate,"&lt;="&amp;$D$2)+SUMIFS(AdjQty,AdjItem,$B980,AdjDate,"&lt;="&amp;$D$2)+SUMIFS(LinVarQty,LinItem,$B980,LinPosted,"YES",LinDate,"&lt;="&amp;$D$2,LinID,"&lt;&gt;"&amp;$B$2))</f>
        <v>0</v>
      </c>
      <c r="D980" s="84"/>
      <c r="E980" s="32" t="str">
        <f t="shared" si="30"/>
        <v/>
      </c>
      <c r="F980" s="33">
        <f>IF($B980="","",Items!$I979)</f>
        <v>7.5</v>
      </c>
      <c r="G980" s="33" t="str">
        <f t="shared" si="31"/>
        <v/>
      </c>
      <c r="H980" s="85"/>
    </row>
    <row r="981" spans="1:8" hidden="1" x14ac:dyDescent="0.25">
      <c r="A981" s="28" t="str">
        <f>IF(Items!$B980="","",Items!$A980)</f>
        <v>5449000311894</v>
      </c>
      <c r="B981" s="28" t="str">
        <f>IF(Items!$B980="","",Items!$B980)</f>
        <v>Shumba Maheu Traditinal Extra Malt 500mls</v>
      </c>
      <c r="C981" s="32">
        <f>IF($B981="","",Items!$G980+SUMIFS(PurQty,PurItem,$B981,PurDate,"&lt;="&amp;$D$2)-SUMIFS(SalQty,SalItem,$B981,SalDate,"&lt;="&amp;$D$2)-SUMIFS(WoQty,WoItem,$B981,WoDate,"&lt;="&amp;$D$2)+SUMIFS(AdjQty,AdjItem,$B981,AdjDate,"&lt;="&amp;$D$2)+SUMIFS(LinVarQty,LinItem,$B981,LinPosted,"YES",LinDate,"&lt;="&amp;$D$2,LinID,"&lt;&gt;"&amp;$B$2))</f>
        <v>0</v>
      </c>
      <c r="D981" s="84"/>
      <c r="E981" s="32" t="str">
        <f t="shared" si="30"/>
        <v/>
      </c>
      <c r="F981" s="33">
        <f>IF($B981="","",Items!$I980)</f>
        <v>9.7799999999999994</v>
      </c>
      <c r="G981" s="33" t="str">
        <f t="shared" si="31"/>
        <v/>
      </c>
      <c r="H981" s="85"/>
    </row>
    <row r="982" spans="1:8" hidden="1" x14ac:dyDescent="0.25">
      <c r="A982" s="28" t="str">
        <f>IF(Items!$B981="","",Items!$A981)</f>
        <v>5449000311887</v>
      </c>
      <c r="B982" s="28" t="str">
        <f>IF(Items!$B981="","",Items!$B981)</f>
        <v>Shumba Sorghum Malt 500ml</v>
      </c>
      <c r="C982" s="32">
        <f>IF($B982="","",Items!$G981+SUMIFS(PurQty,PurItem,$B982,PurDate,"&lt;="&amp;$D$2)-SUMIFS(SalQty,SalItem,$B982,SalDate,"&lt;="&amp;$D$2)-SUMIFS(WoQty,WoItem,$B982,WoDate,"&lt;="&amp;$D$2)+SUMIFS(AdjQty,AdjItem,$B982,AdjDate,"&lt;="&amp;$D$2)+SUMIFS(LinVarQty,LinItem,$B982,LinPosted,"YES",LinDate,"&lt;="&amp;$D$2,LinID,"&lt;&gt;"&amp;$B$2))</f>
        <v>0</v>
      </c>
      <c r="D982" s="84"/>
      <c r="E982" s="32" t="str">
        <f t="shared" si="30"/>
        <v/>
      </c>
      <c r="F982" s="33">
        <f>IF($B982="","",Items!$I981)</f>
        <v>11.25</v>
      </c>
      <c r="G982" s="33" t="str">
        <f t="shared" si="31"/>
        <v/>
      </c>
      <c r="H982" s="85"/>
    </row>
    <row r="983" spans="1:8" hidden="1" x14ac:dyDescent="0.25">
      <c r="A983" s="28" t="str">
        <f>IF(Items!$B982="","",Items!$A982)</f>
        <v>6009702251233</v>
      </c>
      <c r="B983" s="28" t="str">
        <f>IF(Items!$B982="","",Items!$B982)</f>
        <v>Shumba Trad Sorghum 500ml</v>
      </c>
      <c r="C983" s="32">
        <f>IF($B983="","",Items!$G982+SUMIFS(PurQty,PurItem,$B983,PurDate,"&lt;="&amp;$D$2)-SUMIFS(SalQty,SalItem,$B983,SalDate,"&lt;="&amp;$D$2)-SUMIFS(WoQty,WoItem,$B983,WoDate,"&lt;="&amp;$D$2)+SUMIFS(AdjQty,AdjItem,$B983,AdjDate,"&lt;="&amp;$D$2)+SUMIFS(LinVarQty,LinItem,$B983,LinPosted,"YES",LinDate,"&lt;="&amp;$D$2,LinID,"&lt;&gt;"&amp;$B$2))</f>
        <v>0</v>
      </c>
      <c r="D983" s="84"/>
      <c r="E983" s="32" t="str">
        <f t="shared" si="30"/>
        <v/>
      </c>
      <c r="F983" s="33">
        <f>IF($B983="","",Items!$I982)</f>
        <v>11.25</v>
      </c>
      <c r="G983" s="33" t="str">
        <f t="shared" si="31"/>
        <v/>
      </c>
      <c r="H983" s="85"/>
    </row>
    <row r="984" spans="1:8" hidden="1" x14ac:dyDescent="0.25">
      <c r="A984" s="28" t="str">
        <f>IF(Items!$B983="","",Items!$A983)</f>
        <v>6009510809497</v>
      </c>
      <c r="B984" s="28" t="str">
        <f>IF(Items!$B983="","",Items!$B983)</f>
        <v>Simba   Onion 120g</v>
      </c>
      <c r="C984" s="32">
        <f>IF($B984="","",Items!$G983+SUMIFS(PurQty,PurItem,$B984,PurDate,"&lt;="&amp;$D$2)-SUMIFS(SalQty,SalItem,$B984,SalDate,"&lt;="&amp;$D$2)-SUMIFS(WoQty,WoItem,$B984,WoDate,"&lt;="&amp;$D$2)+SUMIFS(AdjQty,AdjItem,$B984,AdjDate,"&lt;="&amp;$D$2)+SUMIFS(LinVarQty,LinItem,$B984,LinPosted,"YES",LinDate,"&lt;="&amp;$D$2,LinID,"&lt;&gt;"&amp;$B$2))</f>
        <v>0</v>
      </c>
      <c r="D984" s="84"/>
      <c r="E984" s="32" t="str">
        <f t="shared" si="30"/>
        <v/>
      </c>
      <c r="F984" s="33">
        <f>IF($B984="","",Items!$I983)</f>
        <v>16.305</v>
      </c>
      <c r="G984" s="33" t="str">
        <f t="shared" si="31"/>
        <v/>
      </c>
      <c r="H984" s="85"/>
    </row>
    <row r="985" spans="1:8" hidden="1" x14ac:dyDescent="0.25">
      <c r="A985" s="28" t="str">
        <f>IF(Items!$B984="","",Items!$A984)</f>
        <v>6009510804317</v>
      </c>
      <c r="B985" s="28" t="str">
        <f>IF(Items!$B984="","",Items!$B984)</f>
        <v>Simba Cheese N Onion 36g</v>
      </c>
      <c r="C985" s="32">
        <f>IF($B985="","",Items!$G984+SUMIFS(PurQty,PurItem,$B985,PurDate,"&lt;="&amp;$D$2)-SUMIFS(SalQty,SalItem,$B985,SalDate,"&lt;="&amp;$D$2)-SUMIFS(WoQty,WoItem,$B985,WoDate,"&lt;="&amp;$D$2)+SUMIFS(AdjQty,AdjItem,$B985,AdjDate,"&lt;="&amp;$D$2)+SUMIFS(LinVarQty,LinItem,$B985,LinPosted,"YES",LinDate,"&lt;="&amp;$D$2,LinID,"&lt;&gt;"&amp;$B$2))</f>
        <v>0</v>
      </c>
      <c r="D985" s="84"/>
      <c r="E985" s="32" t="str">
        <f t="shared" si="30"/>
        <v/>
      </c>
      <c r="F985" s="33">
        <f>IF($B985="","",Items!$I984)</f>
        <v>9.7799999999999994</v>
      </c>
      <c r="G985" s="33" t="str">
        <f t="shared" si="31"/>
        <v/>
      </c>
      <c r="H985" s="85"/>
    </row>
    <row r="986" spans="1:8" hidden="1" x14ac:dyDescent="0.25">
      <c r="A986" s="28" t="str">
        <f>IF(Items!$B985="","",Items!$A985)</f>
        <v>6009510809473</v>
      </c>
      <c r="B986" s="28" t="str">
        <f>IF(Items!$B985="","",Items!$B985)</f>
        <v>Simba Chutney 120g</v>
      </c>
      <c r="C986" s="32">
        <f>IF($B986="","",Items!$G985+SUMIFS(PurQty,PurItem,$B986,PurDate,"&lt;="&amp;$D$2)-SUMIFS(SalQty,SalItem,$B986,SalDate,"&lt;="&amp;$D$2)-SUMIFS(WoQty,WoItem,$B986,WoDate,"&lt;="&amp;$D$2)+SUMIFS(AdjQty,AdjItem,$B986,AdjDate,"&lt;="&amp;$D$2)+SUMIFS(LinVarQty,LinItem,$B986,LinPosted,"YES",LinDate,"&lt;="&amp;$D$2,LinID,"&lt;&gt;"&amp;$B$2))</f>
        <v>0</v>
      </c>
      <c r="D986" s="84"/>
      <c r="E986" s="32" t="str">
        <f t="shared" si="30"/>
        <v/>
      </c>
      <c r="F986" s="33">
        <f>IF($B986="","",Items!$I985)</f>
        <v>16.305</v>
      </c>
      <c r="G986" s="33" t="str">
        <f t="shared" si="31"/>
        <v/>
      </c>
      <c r="H986" s="85"/>
    </row>
    <row r="987" spans="1:8" hidden="1" x14ac:dyDescent="0.25">
      <c r="A987" s="28" t="str">
        <f>IF(Items!$B986="","",Items!$A986)</f>
        <v>6009510809459</v>
      </c>
      <c r="B987" s="28" t="str">
        <f>IF(Items!$B986="","",Items!$B986)</f>
        <v>Simba Creamy Cheddar 120g</v>
      </c>
      <c r="C987" s="32">
        <f>IF($B987="","",Items!$G986+SUMIFS(PurQty,PurItem,$B987,PurDate,"&lt;="&amp;$D$2)-SUMIFS(SalQty,SalItem,$B987,SalDate,"&lt;="&amp;$D$2)-SUMIFS(WoQty,WoItem,$B987,WoDate,"&lt;="&amp;$D$2)+SUMIFS(AdjQty,AdjItem,$B987,AdjDate,"&lt;="&amp;$D$2)+SUMIFS(LinVarQty,LinItem,$B987,LinPosted,"YES",LinDate,"&lt;="&amp;$D$2,LinID,"&lt;&gt;"&amp;$B$2))</f>
        <v>0</v>
      </c>
      <c r="D987" s="84"/>
      <c r="E987" s="32" t="str">
        <f t="shared" si="30"/>
        <v/>
      </c>
      <c r="F987" s="33">
        <f>IF($B987="","",Items!$I986)</f>
        <v>16.305</v>
      </c>
      <c r="G987" s="33" t="str">
        <f t="shared" si="31"/>
        <v/>
      </c>
      <c r="H987" s="85"/>
    </row>
    <row r="988" spans="1:8" hidden="1" x14ac:dyDescent="0.25">
      <c r="A988" s="28" t="str">
        <f>IF(Items!$B987="","",Items!$A987)</f>
        <v>6009510804348</v>
      </c>
      <c r="B988" s="28" t="str">
        <f>IF(Items!$B987="","",Items!$B987)</f>
        <v>Simba Mex Chilli 36g</v>
      </c>
      <c r="C988" s="32">
        <f>IF($B988="","",Items!$G987+SUMIFS(PurQty,PurItem,$B988,PurDate,"&lt;="&amp;$D$2)-SUMIFS(SalQty,SalItem,$B988,SalDate,"&lt;="&amp;$D$2)-SUMIFS(WoQty,WoItem,$B988,WoDate,"&lt;="&amp;$D$2)+SUMIFS(AdjQty,AdjItem,$B988,AdjDate,"&lt;="&amp;$D$2)+SUMIFS(LinVarQty,LinItem,$B988,LinPosted,"YES",LinDate,"&lt;="&amp;$D$2,LinID,"&lt;&gt;"&amp;$B$2))</f>
        <v>0</v>
      </c>
      <c r="D988" s="84"/>
      <c r="E988" s="32" t="str">
        <f t="shared" si="30"/>
        <v/>
      </c>
      <c r="F988" s="33">
        <f>IF($B988="","",Items!$I987)</f>
        <v>9.7799999999999994</v>
      </c>
      <c r="G988" s="33" t="str">
        <f t="shared" si="31"/>
        <v/>
      </c>
      <c r="H988" s="85"/>
    </row>
    <row r="989" spans="1:8" hidden="1" x14ac:dyDescent="0.25">
      <c r="A989" s="28" t="str">
        <f>IF(Items!$B988="","",Items!$A988)</f>
        <v>6009510809442</v>
      </c>
      <c r="B989" s="28" t="str">
        <f>IF(Items!$B988="","",Items!$B988)</f>
        <v>Simba Mexican Chilli 120g</v>
      </c>
      <c r="C989" s="32">
        <f>IF($B989="","",Items!$G988+SUMIFS(PurQty,PurItem,$B989,PurDate,"&lt;="&amp;$D$2)-SUMIFS(SalQty,SalItem,$B989,SalDate,"&lt;="&amp;$D$2)-SUMIFS(WoQty,WoItem,$B989,WoDate,"&lt;="&amp;$D$2)+SUMIFS(AdjQty,AdjItem,$B989,AdjDate,"&lt;="&amp;$D$2)+SUMIFS(LinVarQty,LinItem,$B989,LinPosted,"YES",LinDate,"&lt;="&amp;$D$2,LinID,"&lt;&gt;"&amp;$B$2))</f>
        <v>0</v>
      </c>
      <c r="D989" s="84"/>
      <c r="E989" s="32" t="str">
        <f t="shared" si="30"/>
        <v/>
      </c>
      <c r="F989" s="33">
        <f>IF($B989="","",Items!$I988)</f>
        <v>19.567499999999999</v>
      </c>
      <c r="G989" s="33" t="str">
        <f t="shared" si="31"/>
        <v/>
      </c>
      <c r="H989" s="85"/>
    </row>
    <row r="990" spans="1:8" hidden="1" x14ac:dyDescent="0.25">
      <c r="A990" s="28" t="str">
        <f>IF(Items!$B989="","",Items!$A989)</f>
        <v>6009510802931</v>
      </c>
      <c r="B990" s="28" t="str">
        <f>IF(Items!$B989="","",Items!$B989)</f>
        <v>Simba Peanuts  Raisings 50g</v>
      </c>
      <c r="C990" s="32">
        <f>IF($B990="","",Items!$G989+SUMIFS(PurQty,PurItem,$B990,PurDate,"&lt;="&amp;$D$2)-SUMIFS(SalQty,SalItem,$B990,SalDate,"&lt;="&amp;$D$2)-SUMIFS(WoQty,WoItem,$B990,WoDate,"&lt;="&amp;$D$2)+SUMIFS(AdjQty,AdjItem,$B990,AdjDate,"&lt;="&amp;$D$2)+SUMIFS(LinVarQty,LinItem,$B990,LinPosted,"YES",LinDate,"&lt;="&amp;$D$2,LinID,"&lt;&gt;"&amp;$B$2))</f>
        <v>0</v>
      </c>
      <c r="D990" s="84"/>
      <c r="E990" s="32" t="str">
        <f t="shared" si="30"/>
        <v/>
      </c>
      <c r="F990" s="33">
        <f>IF($B990="","",Items!$I989)</f>
        <v>6.5250000000000004</v>
      </c>
      <c r="G990" s="33" t="str">
        <f t="shared" si="31"/>
        <v/>
      </c>
      <c r="H990" s="85"/>
    </row>
    <row r="991" spans="1:8" hidden="1" x14ac:dyDescent="0.25">
      <c r="A991" s="28" t="str">
        <f>IF(Items!$B990="","",Items!$A990)</f>
        <v>6009510809435</v>
      </c>
      <c r="B991" s="28" t="str">
        <f>IF(Items!$B990="","",Items!$B990)</f>
        <v>Simba Salt And Vinegar 120g</v>
      </c>
      <c r="C991" s="32">
        <f>IF($B991="","",Items!$G990+SUMIFS(PurQty,PurItem,$B991,PurDate,"&lt;="&amp;$D$2)-SUMIFS(SalQty,SalItem,$B991,SalDate,"&lt;="&amp;$D$2)-SUMIFS(WoQty,WoItem,$B991,WoDate,"&lt;="&amp;$D$2)+SUMIFS(AdjQty,AdjItem,$B991,AdjDate,"&lt;="&amp;$D$2)+SUMIFS(LinVarQty,LinItem,$B991,LinPosted,"YES",LinDate,"&lt;="&amp;$D$2,LinID,"&lt;&gt;"&amp;$B$2))</f>
        <v>0</v>
      </c>
      <c r="D991" s="84"/>
      <c r="E991" s="32" t="str">
        <f t="shared" si="30"/>
        <v/>
      </c>
      <c r="F991" s="33">
        <f>IF($B991="","",Items!$I990)</f>
        <v>16.305</v>
      </c>
      <c r="G991" s="33" t="str">
        <f t="shared" si="31"/>
        <v/>
      </c>
      <c r="H991" s="85"/>
    </row>
    <row r="992" spans="1:8" hidden="1" x14ac:dyDescent="0.25">
      <c r="A992" s="28" t="str">
        <f>IF(Items!$B991="","",Items!$A991)</f>
        <v>6009510802924</v>
      </c>
      <c r="B992" s="28" t="str">
        <f>IF(Items!$B991="","",Items!$B991)</f>
        <v>Simba Salted Peanuts 50g</v>
      </c>
      <c r="C992" s="32">
        <f>IF($B992="","",Items!$G991+SUMIFS(PurQty,PurItem,$B992,PurDate,"&lt;="&amp;$D$2)-SUMIFS(SalQty,SalItem,$B992,SalDate,"&lt;="&amp;$D$2)-SUMIFS(WoQty,WoItem,$B992,WoDate,"&lt;="&amp;$D$2)+SUMIFS(AdjQty,AdjItem,$B992,AdjDate,"&lt;="&amp;$D$2)+SUMIFS(LinVarQty,LinItem,$B992,LinPosted,"YES",LinDate,"&lt;="&amp;$D$2,LinID,"&lt;&gt;"&amp;$B$2))</f>
        <v>0</v>
      </c>
      <c r="D992" s="84"/>
      <c r="E992" s="32" t="str">
        <f t="shared" si="30"/>
        <v/>
      </c>
      <c r="F992" s="33">
        <f>IF($B992="","",Items!$I991)</f>
        <v>6.5250000000000004</v>
      </c>
      <c r="G992" s="33" t="str">
        <f t="shared" si="31"/>
        <v/>
      </c>
      <c r="H992" s="85"/>
    </row>
    <row r="993" spans="1:8" hidden="1" x14ac:dyDescent="0.25">
      <c r="A993" s="28" t="str">
        <f>IF(Items!$B992="","",Items!$A992)</f>
        <v>6009510809466</v>
      </c>
      <c r="B993" s="28" t="str">
        <f>IF(Items!$B992="","",Items!$B992)</f>
        <v>Simba Smoked Beef 120g</v>
      </c>
      <c r="C993" s="32">
        <f>IF($B993="","",Items!$G992+SUMIFS(PurQty,PurItem,$B993,PurDate,"&lt;="&amp;$D$2)-SUMIFS(SalQty,SalItem,$B993,SalDate,"&lt;="&amp;$D$2)-SUMIFS(WoQty,WoItem,$B993,WoDate,"&lt;="&amp;$D$2)+SUMIFS(AdjQty,AdjItem,$B993,AdjDate,"&lt;="&amp;$D$2)+SUMIFS(LinVarQty,LinItem,$B993,LinPosted,"YES",LinDate,"&lt;="&amp;$D$2,LinID,"&lt;&gt;"&amp;$B$2))</f>
        <v>0</v>
      </c>
      <c r="D993" s="84"/>
      <c r="E993" s="32" t="str">
        <f t="shared" si="30"/>
        <v/>
      </c>
      <c r="F993" s="33">
        <f>IF($B993="","",Items!$I992)</f>
        <v>19.567499999999999</v>
      </c>
      <c r="G993" s="33" t="str">
        <f t="shared" si="31"/>
        <v/>
      </c>
      <c r="H993" s="85"/>
    </row>
    <row r="994" spans="1:8" hidden="1" x14ac:dyDescent="0.25">
      <c r="A994" s="28" t="str">
        <f>IF(Items!$B993="","",Items!$A993)</f>
        <v>6009683132446</v>
      </c>
      <c r="B994" s="28" t="str">
        <f>IF(Items!$B993="","",Items!$B993)</f>
        <v>Simpl Dry Blue</v>
      </c>
      <c r="C994" s="32">
        <f>IF($B994="","",Items!$G993+SUMIFS(PurQty,PurItem,$B994,PurDate,"&lt;="&amp;$D$2)-SUMIFS(SalQty,SalItem,$B994,SalDate,"&lt;="&amp;$D$2)-SUMIFS(WoQty,WoItem,$B994,WoDate,"&lt;="&amp;$D$2)+SUMIFS(AdjQty,AdjItem,$B994,AdjDate,"&lt;="&amp;$D$2)+SUMIFS(LinVarQty,LinItem,$B994,LinPosted,"YES",LinDate,"&lt;="&amp;$D$2,LinID,"&lt;&gt;"&amp;$B$2))</f>
        <v>0</v>
      </c>
      <c r="D994" s="84"/>
      <c r="E994" s="32" t="str">
        <f t="shared" si="30"/>
        <v/>
      </c>
      <c r="F994" s="33">
        <f>IF($B994="","",Items!$I993)</f>
        <v>13.0425</v>
      </c>
      <c r="G994" s="33" t="str">
        <f t="shared" si="31"/>
        <v/>
      </c>
      <c r="H994" s="85"/>
    </row>
    <row r="995" spans="1:8" hidden="1" x14ac:dyDescent="0.25">
      <c r="A995" s="28" t="str">
        <f>IF(Items!$B994="","",Items!$A994)</f>
        <v>6009683132460</v>
      </c>
      <c r="B995" s="28" t="str">
        <f>IF(Items!$B994="","",Items!$B994)</f>
        <v>Simpl Dry Orange</v>
      </c>
      <c r="C995" s="32">
        <f>IF($B995="","",Items!$G994+SUMIFS(PurQty,PurItem,$B995,PurDate,"&lt;="&amp;$D$2)-SUMIFS(SalQty,SalItem,$B995,SalDate,"&lt;="&amp;$D$2)-SUMIFS(WoQty,WoItem,$B995,WoDate,"&lt;="&amp;$D$2)+SUMIFS(AdjQty,AdjItem,$B995,AdjDate,"&lt;="&amp;$D$2)+SUMIFS(LinVarQty,LinItem,$B995,LinPosted,"YES",LinDate,"&lt;="&amp;$D$2,LinID,"&lt;&gt;"&amp;$B$2))</f>
        <v>0</v>
      </c>
      <c r="D995" s="84"/>
      <c r="E995" s="32" t="str">
        <f t="shared" si="30"/>
        <v/>
      </c>
      <c r="F995" s="33">
        <f>IF($B995="","",Items!$I994)</f>
        <v>13.0425</v>
      </c>
      <c r="G995" s="33" t="str">
        <f t="shared" si="31"/>
        <v/>
      </c>
      <c r="H995" s="85"/>
    </row>
    <row r="996" spans="1:8" hidden="1" x14ac:dyDescent="0.25">
      <c r="A996" s="28" t="str">
        <f>IF(Items!$B995="","",Items!$A995)</f>
        <v>6009683132453</v>
      </c>
      <c r="B996" s="28" t="str">
        <f>IF(Items!$B995="","",Items!$B995)</f>
        <v>Simpl Dry Purple</v>
      </c>
      <c r="C996" s="32">
        <f>IF($B996="","",Items!$G995+SUMIFS(PurQty,PurItem,$B996,PurDate,"&lt;="&amp;$D$2)-SUMIFS(SalQty,SalItem,$B996,SalDate,"&lt;="&amp;$D$2)-SUMIFS(WoQty,WoItem,$B996,WoDate,"&lt;="&amp;$D$2)+SUMIFS(AdjQty,AdjItem,$B996,AdjDate,"&lt;="&amp;$D$2)+SUMIFS(LinVarQty,LinItem,$B996,LinPosted,"YES",LinDate,"&lt;="&amp;$D$2,LinID,"&lt;&gt;"&amp;$B$2))</f>
        <v>0</v>
      </c>
      <c r="D996" s="84"/>
      <c r="E996" s="32" t="str">
        <f t="shared" si="30"/>
        <v/>
      </c>
      <c r="F996" s="33">
        <f>IF($B996="","",Items!$I995)</f>
        <v>13.0425</v>
      </c>
      <c r="G996" s="33" t="str">
        <f t="shared" si="31"/>
        <v/>
      </c>
      <c r="H996" s="85"/>
    </row>
    <row r="997" spans="1:8" hidden="1" x14ac:dyDescent="0.25">
      <c r="A997" s="28" t="str">
        <f>IF(Items!$B996="","",Items!$A996)</f>
        <v>SJ E016</v>
      </c>
      <c r="B997" s="28" t="str">
        <f>IF(Items!$B996="","",Items!$B996)</f>
        <v>SJ Lighters</v>
      </c>
      <c r="C997" s="32">
        <f>IF($B997="","",Items!$G996+SUMIFS(PurQty,PurItem,$B997,PurDate,"&lt;="&amp;$D$2)-SUMIFS(SalQty,SalItem,$B997,SalDate,"&lt;="&amp;$D$2)-SUMIFS(WoQty,WoItem,$B997,WoDate,"&lt;="&amp;$D$2)+SUMIFS(AdjQty,AdjItem,$B997,AdjDate,"&lt;="&amp;$D$2)+SUMIFS(LinVarQty,LinItem,$B997,LinPosted,"YES",LinDate,"&lt;="&amp;$D$2,LinID,"&lt;&gt;"&amp;$B$2))</f>
        <v>51</v>
      </c>
      <c r="D997" s="84"/>
      <c r="E997" s="32" t="str">
        <f t="shared" si="30"/>
        <v/>
      </c>
      <c r="F997" s="33">
        <f>IF($B997="","",Items!$I996)</f>
        <v>9.7799999999999994</v>
      </c>
      <c r="G997" s="33" t="str">
        <f t="shared" si="31"/>
        <v/>
      </c>
      <c r="H997" s="85"/>
    </row>
    <row r="998" spans="1:8" hidden="1" x14ac:dyDescent="0.25">
      <c r="A998" s="28" t="str">
        <f>IF(Items!$B997="","",Items!$A997)</f>
        <v>6546356255854</v>
      </c>
      <c r="B998" s="28" t="str">
        <f>IF(Items!$B997="","",Items!$B997)</f>
        <v>Smartphone D/Cable</v>
      </c>
      <c r="C998" s="32">
        <f>IF($B998="","",Items!$G997+SUMIFS(PurQty,PurItem,$B998,PurDate,"&lt;="&amp;$D$2)-SUMIFS(SalQty,SalItem,$B998,SalDate,"&lt;="&amp;$D$2)-SUMIFS(WoQty,WoItem,$B998,WoDate,"&lt;="&amp;$D$2)+SUMIFS(AdjQty,AdjItem,$B998,AdjDate,"&lt;="&amp;$D$2)+SUMIFS(LinVarQty,LinItem,$B998,LinPosted,"YES",LinDate,"&lt;="&amp;$D$2,LinID,"&lt;&gt;"&amp;$B$2))</f>
        <v>0</v>
      </c>
      <c r="D998" s="84"/>
      <c r="E998" s="32" t="str">
        <f t="shared" si="30"/>
        <v/>
      </c>
      <c r="F998" s="33">
        <f>IF($B998="","",Items!$I997)</f>
        <v>39.127499999999998</v>
      </c>
      <c r="G998" s="33" t="str">
        <f t="shared" si="31"/>
        <v/>
      </c>
      <c r="H998" s="85"/>
    </row>
    <row r="999" spans="1:8" hidden="1" x14ac:dyDescent="0.25">
      <c r="A999" s="28" t="str">
        <f>IF(Items!$B998="","",Items!$A998)</f>
        <v>88</v>
      </c>
      <c r="B999" s="28" t="str">
        <f>IF(Items!$B998="","",Items!$B998)</f>
        <v>Smoothies Supa Sweets</v>
      </c>
      <c r="C999" s="32">
        <f>IF($B999="","",Items!$G998+SUMIFS(PurQty,PurItem,$B999,PurDate,"&lt;="&amp;$D$2)-SUMIFS(SalQty,SalItem,$B999,SalDate,"&lt;="&amp;$D$2)-SUMIFS(WoQty,WoItem,$B999,WoDate,"&lt;="&amp;$D$2)+SUMIFS(AdjQty,AdjItem,$B999,AdjDate,"&lt;="&amp;$D$2)+SUMIFS(LinVarQty,LinItem,$B999,LinPosted,"YES",LinDate,"&lt;="&amp;$D$2,LinID,"&lt;&gt;"&amp;$B$2))</f>
        <v>0</v>
      </c>
      <c r="D999" s="84"/>
      <c r="E999" s="32" t="str">
        <f t="shared" si="30"/>
        <v/>
      </c>
      <c r="F999" s="33">
        <f>IF($B999="","",Items!$I998)</f>
        <v>0.65249999999999997</v>
      </c>
      <c r="G999" s="33" t="str">
        <f t="shared" si="31"/>
        <v/>
      </c>
      <c r="H999" s="85"/>
    </row>
    <row r="1000" spans="1:8" hidden="1" x14ac:dyDescent="0.25">
      <c r="A1000" s="28" t="str">
        <f>IF(Items!$B999="","",Items!$A999)</f>
        <v>6001205127305</v>
      </c>
      <c r="B1000" s="28" t="str">
        <f>IF(Items!$B999="","",Items!$B999)</f>
        <v>Snowflake 2.5kg Self Raising Flour</v>
      </c>
      <c r="C1000" s="32">
        <f>IF($B1000="","",Items!$G999+SUMIFS(PurQty,PurItem,$B1000,PurDate,"&lt;="&amp;$D$2)-SUMIFS(SalQty,SalItem,$B1000,SalDate,"&lt;="&amp;$D$2)-SUMIFS(WoQty,WoItem,$B1000,WoDate,"&lt;="&amp;$D$2)+SUMIFS(AdjQty,AdjItem,$B1000,AdjDate,"&lt;="&amp;$D$2)+SUMIFS(LinVarQty,LinItem,$B1000,LinPosted,"YES",LinDate,"&lt;="&amp;$D$2,LinID,"&lt;&gt;"&amp;$B$2))</f>
        <v>0</v>
      </c>
      <c r="D1000" s="84"/>
      <c r="E1000" s="32" t="str">
        <f t="shared" si="30"/>
        <v/>
      </c>
      <c r="F1000" s="33">
        <f>IF($B1000="","",Items!$I999)</f>
        <v>45</v>
      </c>
      <c r="G1000" s="33" t="str">
        <f t="shared" si="31"/>
        <v/>
      </c>
      <c r="H1000" s="85"/>
    </row>
    <row r="1001" spans="1:8" hidden="1" x14ac:dyDescent="0.25">
      <c r="A1001" s="28" t="str">
        <f>IF(Items!$B1000="","",Items!$A1000)</f>
        <v>5449000096098</v>
      </c>
      <c r="B1001" s="28" t="str">
        <f>IF(Items!$B1000="","",Items!$B1000)</f>
        <v>Soda Water 200ml</v>
      </c>
      <c r="C1001" s="32">
        <f>IF($B1001="","",Items!$G1000+SUMIFS(PurQty,PurItem,$B1001,PurDate,"&lt;="&amp;$D$2)-SUMIFS(SalQty,SalItem,$B1001,SalDate,"&lt;="&amp;$D$2)-SUMIFS(WoQty,WoItem,$B1001,WoDate,"&lt;="&amp;$D$2)+SUMIFS(AdjQty,AdjItem,$B1001,AdjDate,"&lt;="&amp;$D$2)+SUMIFS(LinVarQty,LinItem,$B1001,LinPosted,"YES",LinDate,"&lt;="&amp;$D$2,LinID,"&lt;&gt;"&amp;$B$2))</f>
        <v>0</v>
      </c>
      <c r="D1001" s="84"/>
      <c r="E1001" s="32" t="str">
        <f t="shared" si="30"/>
        <v/>
      </c>
      <c r="F1001" s="33">
        <f>IF($B1001="","",Items!$I1000)</f>
        <v>13.0425</v>
      </c>
      <c r="G1001" s="33" t="str">
        <f t="shared" si="31"/>
        <v/>
      </c>
      <c r="H1001" s="85"/>
    </row>
    <row r="1002" spans="1:8" hidden="1" x14ac:dyDescent="0.25">
      <c r="A1002" s="28" t="str">
        <f>IF(Items!$B1001="","",Items!$A1001)</f>
        <v>5449000046437</v>
      </c>
      <c r="B1002" s="28" t="str">
        <f>IF(Items!$B1001="","",Items!$B1001)</f>
        <v>SODA WATER 330ML</v>
      </c>
      <c r="C1002" s="32">
        <f>IF($B1002="","",Items!$G1001+SUMIFS(PurQty,PurItem,$B1002,PurDate,"&lt;="&amp;$D$2)-SUMIFS(SalQty,SalItem,$B1002,SalDate,"&lt;="&amp;$D$2)-SUMIFS(WoQty,WoItem,$B1002,WoDate,"&lt;="&amp;$D$2)+SUMIFS(AdjQty,AdjItem,$B1002,AdjDate,"&lt;="&amp;$D$2)+SUMIFS(LinVarQty,LinItem,$B1002,LinPosted,"YES",LinDate,"&lt;="&amp;$D$2,LinID,"&lt;&gt;"&amp;$B$2))</f>
        <v>0</v>
      </c>
      <c r="D1002" s="84"/>
      <c r="E1002" s="32" t="str">
        <f t="shared" si="30"/>
        <v/>
      </c>
      <c r="F1002" s="33">
        <f>IF($B1002="","",Items!$I1001)</f>
        <v>16.305</v>
      </c>
      <c r="G1002" s="33" t="str">
        <f t="shared" si="31"/>
        <v/>
      </c>
      <c r="H1002" s="85"/>
    </row>
    <row r="1003" spans="1:8" hidden="1" x14ac:dyDescent="0.25">
      <c r="A1003" s="28" t="str">
        <f>IF(Items!$B1002="","",Items!$A1002)</f>
        <v>63Z</v>
      </c>
      <c r="B1003" s="28" t="str">
        <f>IF(Items!$B1002="","",Items!$B1002)</f>
        <v>Soft Drink 1 Ltre</v>
      </c>
      <c r="C1003" s="32">
        <f>IF($B1003="","",Items!$G1002+SUMIFS(PurQty,PurItem,$B1003,PurDate,"&lt;="&amp;$D$2)-SUMIFS(SalQty,SalItem,$B1003,SalDate,"&lt;="&amp;$D$2)-SUMIFS(WoQty,WoItem,$B1003,WoDate,"&lt;="&amp;$D$2)+SUMIFS(AdjQty,AdjItem,$B1003,AdjDate,"&lt;="&amp;$D$2)+SUMIFS(LinVarQty,LinItem,$B1003,LinPosted,"YES",LinDate,"&lt;="&amp;$D$2,LinID,"&lt;&gt;"&amp;$B$2))</f>
        <v>0</v>
      </c>
      <c r="D1003" s="84"/>
      <c r="E1003" s="32" t="str">
        <f t="shared" si="30"/>
        <v/>
      </c>
      <c r="F1003" s="33">
        <f>IF($B1003="","",Items!$I1002)</f>
        <v>13.0425</v>
      </c>
      <c r="G1003" s="33" t="str">
        <f t="shared" si="31"/>
        <v/>
      </c>
      <c r="H1003" s="85"/>
    </row>
    <row r="1004" spans="1:8" hidden="1" x14ac:dyDescent="0.25">
      <c r="A1004" s="28" t="str">
        <f>IF(Items!$B1003="","",Items!$A1003)</f>
        <v>2202900</v>
      </c>
      <c r="B1004" s="28" t="str">
        <f>IF(Items!$B1003="","",Items!$B1003)</f>
        <v>Soft Drink 300ml</v>
      </c>
      <c r="C1004" s="32">
        <f>IF($B1004="","",Items!$G1003+SUMIFS(PurQty,PurItem,$B1004,PurDate,"&lt;="&amp;$D$2)-SUMIFS(SalQty,SalItem,$B1004,SalDate,"&lt;="&amp;$D$2)-SUMIFS(WoQty,WoItem,$B1004,WoDate,"&lt;="&amp;$D$2)+SUMIFS(AdjQty,AdjItem,$B1004,AdjDate,"&lt;="&amp;$D$2)+SUMIFS(LinVarQty,LinItem,$B1004,LinPosted,"YES",LinDate,"&lt;="&amp;$D$2,LinID,"&lt;&gt;"&amp;$B$2))</f>
        <v>386</v>
      </c>
      <c r="D1004" s="84"/>
      <c r="E1004" s="32" t="str">
        <f t="shared" si="30"/>
        <v/>
      </c>
      <c r="F1004" s="33">
        <f>IF($B1004="","",Items!$I1003)</f>
        <v>4.3968888888888893</v>
      </c>
      <c r="G1004" s="33" t="str">
        <f t="shared" si="31"/>
        <v/>
      </c>
      <c r="H1004" s="85"/>
    </row>
    <row r="1005" spans="1:8" hidden="1" x14ac:dyDescent="0.25">
      <c r="A1005" s="28" t="str">
        <f>IF(Items!$B1004="","",Items!$A1004)</f>
        <v>6001565030192</v>
      </c>
      <c r="B1005" s="28" t="str">
        <f>IF(Items!$B1004="","",Items!$B1004)</f>
        <v>Sona Green Soap 300g</v>
      </c>
      <c r="C1005" s="32">
        <f>IF($B1005="","",Items!$G1004+SUMIFS(PurQty,PurItem,$B1005,PurDate,"&lt;="&amp;$D$2)-SUMIFS(SalQty,SalItem,$B1005,SalDate,"&lt;="&amp;$D$2)-SUMIFS(WoQty,WoItem,$B1005,WoDate,"&lt;="&amp;$D$2)+SUMIFS(AdjQty,AdjItem,$B1005,AdjDate,"&lt;="&amp;$D$2)+SUMIFS(LinVarQty,LinItem,$B1005,LinPosted,"YES",LinDate,"&lt;="&amp;$D$2,LinID,"&lt;&gt;"&amp;$B$2))</f>
        <v>10</v>
      </c>
      <c r="D1005" s="84"/>
      <c r="E1005" s="32" t="str">
        <f t="shared" si="30"/>
        <v/>
      </c>
      <c r="F1005" s="33">
        <f>IF($B1005="","",Items!$I1004)</f>
        <v>9.7799999999999994</v>
      </c>
      <c r="G1005" s="33" t="str">
        <f t="shared" si="31"/>
        <v/>
      </c>
      <c r="H1005" s="85"/>
    </row>
    <row r="1006" spans="1:8" hidden="1" x14ac:dyDescent="0.25">
      <c r="A1006" s="28" t="str">
        <f>IF(Items!$B1005="","",Items!$A1005)</f>
        <v>6001565073373</v>
      </c>
      <c r="B1006" s="28" t="str">
        <f>IF(Items!$B1005="","",Items!$B1005)</f>
        <v>Sona Soap Wth Glycerine 300g</v>
      </c>
      <c r="C1006" s="32">
        <f>IF($B1006="","",Items!$G1005+SUMIFS(PurQty,PurItem,$B1006,PurDate,"&lt;="&amp;$D$2)-SUMIFS(SalQty,SalItem,$B1006,SalDate,"&lt;="&amp;$D$2)-SUMIFS(WoQty,WoItem,$B1006,WoDate,"&lt;="&amp;$D$2)+SUMIFS(AdjQty,AdjItem,$B1006,AdjDate,"&lt;="&amp;$D$2)+SUMIFS(LinVarQty,LinItem,$B1006,LinPosted,"YES",LinDate,"&lt;="&amp;$D$2,LinID,"&lt;&gt;"&amp;$B$2))</f>
        <v>4</v>
      </c>
      <c r="D1006" s="84"/>
      <c r="E1006" s="32" t="str">
        <f t="shared" si="30"/>
        <v/>
      </c>
      <c r="F1006" s="33">
        <f>IF($B1006="","",Items!$I1005)</f>
        <v>9.7799999999999994</v>
      </c>
      <c r="G1006" s="33" t="str">
        <f t="shared" si="31"/>
        <v/>
      </c>
      <c r="H1006" s="85"/>
    </row>
    <row r="1007" spans="1:8" hidden="1" x14ac:dyDescent="0.25">
      <c r="A1007" s="28" t="str">
        <f>IF(Items!$B1006="","",Items!$A1006)</f>
        <v>6001565030185</v>
      </c>
      <c r="B1007" s="28" t="str">
        <f>IF(Items!$B1006="","",Items!$B1006)</f>
        <v>Sona Soap Yellow 300g</v>
      </c>
      <c r="C1007" s="32">
        <f>IF($B1007="","",Items!$G1006+SUMIFS(PurQty,PurItem,$B1007,PurDate,"&lt;="&amp;$D$2)-SUMIFS(SalQty,SalItem,$B1007,SalDate,"&lt;="&amp;$D$2)-SUMIFS(WoQty,WoItem,$B1007,WoDate,"&lt;="&amp;$D$2)+SUMIFS(AdjQty,AdjItem,$B1007,AdjDate,"&lt;="&amp;$D$2)+SUMIFS(LinVarQty,LinItem,$B1007,LinPosted,"YES",LinDate,"&lt;="&amp;$D$2,LinID,"&lt;&gt;"&amp;$B$2))</f>
        <v>8</v>
      </c>
      <c r="D1007" s="84"/>
      <c r="E1007" s="32" t="str">
        <f t="shared" si="30"/>
        <v/>
      </c>
      <c r="F1007" s="33">
        <f>IF($B1007="","",Items!$I1006)</f>
        <v>6.5250000000000004</v>
      </c>
      <c r="G1007" s="33" t="str">
        <f t="shared" si="31"/>
        <v/>
      </c>
      <c r="H1007" s="85"/>
    </row>
    <row r="1008" spans="1:8" hidden="1" x14ac:dyDescent="0.25">
      <c r="A1008" s="28" t="str">
        <f>IF(Items!$B1007="","",Items!$A1007)</f>
        <v>6001565030178</v>
      </c>
      <c r="B1008" s="28" t="str">
        <f>IF(Items!$B1007="","",Items!$B1007)</f>
        <v>Sona Wht Soap 300g</v>
      </c>
      <c r="C1008" s="32">
        <f>IF($B1008="","",Items!$G1007+SUMIFS(PurQty,PurItem,$B1008,PurDate,"&lt;="&amp;$D$2)-SUMIFS(SalQty,SalItem,$B1008,SalDate,"&lt;="&amp;$D$2)-SUMIFS(WoQty,WoItem,$B1008,WoDate,"&lt;="&amp;$D$2)+SUMIFS(AdjQty,AdjItem,$B1008,AdjDate,"&lt;="&amp;$D$2)+SUMIFS(LinVarQty,LinItem,$B1008,LinPosted,"YES",LinDate,"&lt;="&amp;$D$2,LinID,"&lt;&gt;"&amp;$B$2))</f>
        <v>6</v>
      </c>
      <c r="D1008" s="84"/>
      <c r="E1008" s="32" t="str">
        <f t="shared" si="30"/>
        <v/>
      </c>
      <c r="F1008" s="33">
        <f>IF($B1008="","",Items!$I1007)</f>
        <v>6.5250000000000004</v>
      </c>
      <c r="G1008" s="33" t="str">
        <f t="shared" si="31"/>
        <v/>
      </c>
      <c r="H1008" s="85"/>
    </row>
    <row r="1009" spans="1:8" hidden="1" x14ac:dyDescent="0.25">
      <c r="A1009" s="28" t="str">
        <f>IF(Items!$B1008="","",Items!$A1008)</f>
        <v>5449000664860</v>
      </c>
      <c r="B1009" s="28" t="str">
        <f>IF(Items!$B1008="","",Items!$B1008)</f>
        <v>Sp Lta Pinut 440ml</v>
      </c>
      <c r="C1009" s="32">
        <f>IF($B1009="","",Items!$G1008+SUMIFS(PurQty,PurItem,$B1009,PurDate,"&lt;="&amp;$D$2)-SUMIFS(SalQty,SalItem,$B1009,SalDate,"&lt;="&amp;$D$2)-SUMIFS(WoQty,WoItem,$B1009,WoDate,"&lt;="&amp;$D$2)+SUMIFS(AdjQty,AdjItem,$B1009,AdjDate,"&lt;="&amp;$D$2)+SUMIFS(LinVarQty,LinItem,$B1009,LinPosted,"YES",LinDate,"&lt;="&amp;$D$2,LinID,"&lt;&gt;"&amp;$B$2))</f>
        <v>135</v>
      </c>
      <c r="D1009" s="84"/>
      <c r="E1009" s="32" t="str">
        <f t="shared" si="30"/>
        <v/>
      </c>
      <c r="F1009" s="33">
        <f>IF($B1009="","",Items!$I1008)</f>
        <v>9.7799999999999994</v>
      </c>
      <c r="G1009" s="33" t="str">
        <f t="shared" si="31"/>
        <v/>
      </c>
      <c r="H1009" s="85"/>
    </row>
    <row r="1010" spans="1:8" hidden="1" x14ac:dyDescent="0.25">
      <c r="A1010" s="28" t="str">
        <f>IF(Items!$B1009="","",Items!$A1009)</f>
        <v>6009522300098</v>
      </c>
      <c r="B1010" s="28" t="str">
        <f>IF(Items!$B1009="","",Items!$B1009)</f>
        <v>Spaghetti Fettis  Monnis 500g</v>
      </c>
      <c r="C1010" s="32">
        <f>IF($B1010="","",Items!$G1009+SUMIFS(PurQty,PurItem,$B1010,PurDate,"&lt;="&amp;$D$2)-SUMIFS(SalQty,SalItem,$B1010,SalDate,"&lt;="&amp;$D$2)-SUMIFS(WoQty,WoItem,$B1010,WoDate,"&lt;="&amp;$D$2)+SUMIFS(AdjQty,AdjItem,$B1010,AdjDate,"&lt;="&amp;$D$2)+SUMIFS(LinVarQty,LinItem,$B1010,LinPosted,"YES",LinDate,"&lt;="&amp;$D$2,LinID,"&lt;&gt;"&amp;$B$2))</f>
        <v>0</v>
      </c>
      <c r="D1010" s="84"/>
      <c r="E1010" s="32" t="str">
        <f t="shared" si="30"/>
        <v/>
      </c>
      <c r="F1010" s="33">
        <f>IF($B1010="","",Items!$I1009)</f>
        <v>16.305</v>
      </c>
      <c r="G1010" s="33" t="str">
        <f t="shared" si="31"/>
        <v/>
      </c>
      <c r="H1010" s="85"/>
    </row>
    <row r="1011" spans="1:8" hidden="1" x14ac:dyDescent="0.25">
      <c r="A1011" s="28" t="str">
        <f>IF(Items!$B1010="","",Items!$A1010)</f>
        <v>5449000112330</v>
      </c>
      <c r="B1011" s="28" t="str">
        <f>IF(Items!$B1010="","",Items!$B1010)</f>
        <v>Spar Letta Cherry  Pet 1L</v>
      </c>
      <c r="C1011" s="32">
        <f>IF($B1011="","",Items!$G1010+SUMIFS(PurQty,PurItem,$B1011,PurDate,"&lt;="&amp;$D$2)-SUMIFS(SalQty,SalItem,$B1011,SalDate,"&lt;="&amp;$D$2)-SUMIFS(WoQty,WoItem,$B1011,WoDate,"&lt;="&amp;$D$2)+SUMIFS(AdjQty,AdjItem,$B1011,AdjDate,"&lt;="&amp;$D$2)+SUMIFS(LinVarQty,LinItem,$B1011,LinPosted,"YES",LinDate,"&lt;="&amp;$D$2,LinID,"&lt;&gt;"&amp;$B$2))</f>
        <v>0</v>
      </c>
      <c r="D1011" s="84"/>
      <c r="E1011" s="32" t="str">
        <f t="shared" si="30"/>
        <v/>
      </c>
      <c r="F1011" s="33">
        <f>IF($B1011="","",Items!$I1010)</f>
        <v>16.305</v>
      </c>
      <c r="G1011" s="33" t="str">
        <f t="shared" si="31"/>
        <v/>
      </c>
      <c r="H1011" s="85"/>
    </row>
    <row r="1012" spans="1:8" hidden="1" x14ac:dyDescent="0.25">
      <c r="A1012" s="28" t="str">
        <f>IF(Items!$B1011="","",Items!$A1011)</f>
        <v>90377440</v>
      </c>
      <c r="B1012" s="28" t="str">
        <f>IF(Items!$B1011="","",Items!$B1011)</f>
        <v>Spar Letta Pinut 350mls</v>
      </c>
      <c r="C1012" s="32">
        <f>IF($B1012="","",Items!$G1011+SUMIFS(PurQty,PurItem,$B1012,PurDate,"&lt;="&amp;$D$2)-SUMIFS(SalQty,SalItem,$B1012,SalDate,"&lt;="&amp;$D$2)-SUMIFS(WoQty,WoItem,$B1012,WoDate,"&lt;="&amp;$D$2)+SUMIFS(AdjQty,AdjItem,$B1012,AdjDate,"&lt;="&amp;$D$2)+SUMIFS(LinVarQty,LinItem,$B1012,LinPosted,"YES",LinDate,"&lt;="&amp;$D$2,LinID,"&lt;&gt;"&amp;$B$2))</f>
        <v>0</v>
      </c>
      <c r="D1012" s="84"/>
      <c r="E1012" s="32" t="str">
        <f t="shared" si="30"/>
        <v/>
      </c>
      <c r="F1012" s="33">
        <f>IF($B1012="","",Items!$I1011)</f>
        <v>6.5250000000000004</v>
      </c>
      <c r="G1012" s="33" t="str">
        <f t="shared" si="31"/>
        <v/>
      </c>
      <c r="H1012" s="85"/>
    </row>
    <row r="1013" spans="1:8" hidden="1" x14ac:dyDescent="0.25">
      <c r="A1013" s="28" t="str">
        <f>IF(Items!$B1012="","",Items!$A1012)</f>
        <v>5449000177384</v>
      </c>
      <c r="B1013" s="28" t="str">
        <f>IF(Items!$B1012="","",Items!$B1012)</f>
        <v>SPARLETTA CHERRY PLUM 2LTR</v>
      </c>
      <c r="C1013" s="32">
        <f>IF($B1013="","",Items!$G1012+SUMIFS(PurQty,PurItem,$B1013,PurDate,"&lt;="&amp;$D$2)-SUMIFS(SalQty,SalItem,$B1013,SalDate,"&lt;="&amp;$D$2)-SUMIFS(WoQty,WoItem,$B1013,WoDate,"&lt;="&amp;$D$2)+SUMIFS(AdjQty,AdjItem,$B1013,AdjDate,"&lt;="&amp;$D$2)+SUMIFS(LinVarQty,LinItem,$B1013,LinPosted,"YES",LinDate,"&lt;="&amp;$D$2,LinID,"&lt;&gt;"&amp;$B$2))</f>
        <v>6</v>
      </c>
      <c r="D1013" s="84"/>
      <c r="E1013" s="32" t="str">
        <f t="shared" si="30"/>
        <v/>
      </c>
      <c r="F1013" s="33">
        <f>IF($B1013="","",Items!$I1012)</f>
        <v>26.085000000000001</v>
      </c>
      <c r="G1013" s="33" t="str">
        <f t="shared" si="31"/>
        <v/>
      </c>
      <c r="H1013" s="85"/>
    </row>
    <row r="1014" spans="1:8" hidden="1" x14ac:dyDescent="0.25">
      <c r="A1014" s="28" t="str">
        <f>IF(Items!$B1013="","",Items!$A1013)</f>
        <v>90491849</v>
      </c>
      <c r="B1014" s="28" t="str">
        <f>IF(Items!$B1013="","",Items!$B1013)</f>
        <v>Sparletta Cherry Plum 500ml</v>
      </c>
      <c r="C1014" s="32">
        <f>IF($B1014="","",Items!$G1013+SUMIFS(PurQty,PurItem,$B1014,PurDate,"&lt;="&amp;$D$2)-SUMIFS(SalQty,SalItem,$B1014,SalDate,"&lt;="&amp;$D$2)-SUMIFS(WoQty,WoItem,$B1014,WoDate,"&lt;="&amp;$D$2)+SUMIFS(AdjQty,AdjItem,$B1014,AdjDate,"&lt;="&amp;$D$2)+SUMIFS(LinVarQty,LinItem,$B1014,LinPosted,"YES",LinDate,"&lt;="&amp;$D$2,LinID,"&lt;&gt;"&amp;$B$2))</f>
        <v>0</v>
      </c>
      <c r="D1014" s="84"/>
      <c r="E1014" s="32" t="str">
        <f t="shared" si="30"/>
        <v/>
      </c>
      <c r="F1014" s="33">
        <f>IF($B1014="","",Items!$I1013)</f>
        <v>9.7799999999999994</v>
      </c>
      <c r="G1014" s="33" t="str">
        <f t="shared" si="31"/>
        <v/>
      </c>
      <c r="H1014" s="85"/>
    </row>
    <row r="1015" spans="1:8" hidden="1" x14ac:dyDescent="0.25">
      <c r="A1015" s="28" t="str">
        <f>IF(Items!$B1014="","",Items!$A1014)</f>
        <v>5449000120311</v>
      </c>
      <c r="B1015" s="28" t="str">
        <f>IF(Items!$B1014="","",Items!$B1014)</f>
        <v>Sparletta Cream  Soda 500ml</v>
      </c>
      <c r="C1015" s="32">
        <f>IF($B1015="","",Items!$G1014+SUMIFS(PurQty,PurItem,$B1015,PurDate,"&lt;="&amp;$D$2)-SUMIFS(SalQty,SalItem,$B1015,SalDate,"&lt;="&amp;$D$2)-SUMIFS(WoQty,WoItem,$B1015,WoDate,"&lt;="&amp;$D$2)+SUMIFS(AdjQty,AdjItem,$B1015,AdjDate,"&lt;="&amp;$D$2)+SUMIFS(LinVarQty,LinItem,$B1015,LinPosted,"YES",LinDate,"&lt;="&amp;$D$2,LinID,"&lt;&gt;"&amp;$B$2))</f>
        <v>0</v>
      </c>
      <c r="D1015" s="84"/>
      <c r="E1015" s="32" t="str">
        <f t="shared" si="30"/>
        <v/>
      </c>
      <c r="F1015" s="33">
        <f>IF($B1015="","",Items!$I1014)</f>
        <v>9.7799999999999994</v>
      </c>
      <c r="G1015" s="33" t="str">
        <f t="shared" si="31"/>
        <v/>
      </c>
      <c r="H1015" s="85"/>
    </row>
    <row r="1016" spans="1:8" hidden="1" x14ac:dyDescent="0.25">
      <c r="A1016" s="28" t="str">
        <f>IF(Items!$B1015="","",Items!$A1015)</f>
        <v>6001134087305</v>
      </c>
      <c r="B1016" s="28" t="str">
        <f>IF(Items!$B1015="","",Items!$B1015)</f>
        <v>Sparletta Cream Soda 2l</v>
      </c>
      <c r="C1016" s="32">
        <f>IF($B1016="","",Items!$G1015+SUMIFS(PurQty,PurItem,$B1016,PurDate,"&lt;="&amp;$D$2)-SUMIFS(SalQty,SalItem,$B1016,SalDate,"&lt;="&amp;$D$2)-SUMIFS(WoQty,WoItem,$B1016,WoDate,"&lt;="&amp;$D$2)+SUMIFS(AdjQty,AdjItem,$B1016,AdjDate,"&lt;="&amp;$D$2)+SUMIFS(LinVarQty,LinItem,$B1016,LinPosted,"YES",LinDate,"&lt;="&amp;$D$2,LinID,"&lt;&gt;"&amp;$B$2))</f>
        <v>0</v>
      </c>
      <c r="D1016" s="84"/>
      <c r="E1016" s="32" t="str">
        <f t="shared" si="30"/>
        <v/>
      </c>
      <c r="F1016" s="33">
        <f>IF($B1016="","",Items!$I1015)</f>
        <v>26.085000000000001</v>
      </c>
      <c r="G1016" s="33" t="str">
        <f t="shared" si="31"/>
        <v/>
      </c>
      <c r="H1016" s="85"/>
    </row>
    <row r="1017" spans="1:8" hidden="1" x14ac:dyDescent="0.25">
      <c r="A1017" s="28" t="str">
        <f>IF(Items!$B1016="","",Items!$A1016)</f>
        <v>5449000106322</v>
      </c>
      <c r="B1017" s="28" t="str">
        <f>IF(Items!$B1016="","",Items!$B1016)</f>
        <v>SPARLETTA CREAM SODA 330ML</v>
      </c>
      <c r="C1017" s="32">
        <f>IF($B1017="","",Items!$G1016+SUMIFS(PurQty,PurItem,$B1017,PurDate,"&lt;="&amp;$D$2)-SUMIFS(SalQty,SalItem,$B1017,SalDate,"&lt;="&amp;$D$2)-SUMIFS(WoQty,WoItem,$B1017,WoDate,"&lt;="&amp;$D$2)+SUMIFS(AdjQty,AdjItem,$B1017,AdjDate,"&lt;="&amp;$D$2)+SUMIFS(LinVarQty,LinItem,$B1017,LinPosted,"YES",LinDate,"&lt;="&amp;$D$2,LinID,"&lt;&gt;"&amp;$B$2))</f>
        <v>0</v>
      </c>
      <c r="D1017" s="84"/>
      <c r="E1017" s="32" t="str">
        <f t="shared" si="30"/>
        <v/>
      </c>
      <c r="F1017" s="33">
        <f>IF($B1017="","",Items!$I1016)</f>
        <v>9.7799999999999994</v>
      </c>
      <c r="G1017" s="33" t="str">
        <f t="shared" si="31"/>
        <v/>
      </c>
      <c r="H1017" s="85"/>
    </row>
    <row r="1018" spans="1:8" hidden="1" x14ac:dyDescent="0.25">
      <c r="A1018" s="28" t="str">
        <f>IF(Items!$B1017="","",Items!$A1017)</f>
        <v>90399664</v>
      </c>
      <c r="B1018" s="28" t="str">
        <f>IF(Items!$B1017="","",Items!$B1017)</f>
        <v>Sparletta Creme Soda 350ml</v>
      </c>
      <c r="C1018" s="32">
        <f>IF($B1018="","",Items!$G1017+SUMIFS(PurQty,PurItem,$B1018,PurDate,"&lt;="&amp;$D$2)-SUMIFS(SalQty,SalItem,$B1018,SalDate,"&lt;="&amp;$D$2)-SUMIFS(WoQty,WoItem,$B1018,WoDate,"&lt;="&amp;$D$2)+SUMIFS(AdjQty,AdjItem,$B1018,AdjDate,"&lt;="&amp;$D$2)+SUMIFS(LinVarQty,LinItem,$B1018,LinPosted,"YES",LinDate,"&lt;="&amp;$D$2,LinID,"&lt;&gt;"&amp;$B$2))</f>
        <v>0</v>
      </c>
      <c r="D1018" s="84"/>
      <c r="E1018" s="32" t="str">
        <f t="shared" si="30"/>
        <v/>
      </c>
      <c r="F1018" s="33">
        <f>IF($B1018="","",Items!$I1017)</f>
        <v>6.5250000000000004</v>
      </c>
      <c r="G1018" s="33" t="str">
        <f t="shared" si="31"/>
        <v/>
      </c>
      <c r="H1018" s="85"/>
    </row>
    <row r="1019" spans="1:8" hidden="1" x14ac:dyDescent="0.25">
      <c r="A1019" s="28" t="str">
        <f>IF(Items!$B1018="","",Items!$A1018)</f>
        <v>5449000028075</v>
      </c>
      <c r="B1019" s="28" t="str">
        <f>IF(Items!$B1018="","",Items!$B1018)</f>
        <v>Sparletta Pinut 500ml</v>
      </c>
      <c r="C1019" s="32">
        <f>IF($B1019="","",Items!$G1018+SUMIFS(PurQty,PurItem,$B1019,PurDate,"&lt;="&amp;$D$2)-SUMIFS(SalQty,SalItem,$B1019,SalDate,"&lt;="&amp;$D$2)-SUMIFS(WoQty,WoItem,$B1019,WoDate,"&lt;="&amp;$D$2)+SUMIFS(AdjQty,AdjItem,$B1019,AdjDate,"&lt;="&amp;$D$2)+SUMIFS(LinVarQty,LinItem,$B1019,LinPosted,"YES",LinDate,"&lt;="&amp;$D$2,LinID,"&lt;&gt;"&amp;$B$2))</f>
        <v>0</v>
      </c>
      <c r="D1019" s="84"/>
      <c r="E1019" s="32" t="str">
        <f t="shared" si="30"/>
        <v/>
      </c>
      <c r="F1019" s="33">
        <f>IF($B1019="","",Items!$I1018)</f>
        <v>9.7799999999999994</v>
      </c>
      <c r="G1019" s="33" t="str">
        <f t="shared" si="31"/>
        <v/>
      </c>
      <c r="H1019" s="85"/>
    </row>
    <row r="1020" spans="1:8" hidden="1" x14ac:dyDescent="0.25">
      <c r="A1020" s="28" t="str">
        <f>IF(Items!$B1019="","",Items!$A1019)</f>
        <v>5449000117977</v>
      </c>
      <c r="B1020" s="28" t="str">
        <f>IF(Items!$B1019="","",Items!$B1019)</f>
        <v>Sparletta Pinut Pet 2lt</v>
      </c>
      <c r="C1020" s="32">
        <f>IF($B1020="","",Items!$G1019+SUMIFS(PurQty,PurItem,$B1020,PurDate,"&lt;="&amp;$D$2)-SUMIFS(SalQty,SalItem,$B1020,SalDate,"&lt;="&amp;$D$2)-SUMIFS(WoQty,WoItem,$B1020,WoDate,"&lt;="&amp;$D$2)+SUMIFS(AdjQty,AdjItem,$B1020,AdjDate,"&lt;="&amp;$D$2)+SUMIFS(LinVarQty,LinItem,$B1020,LinPosted,"YES",LinDate,"&lt;="&amp;$D$2,LinID,"&lt;&gt;"&amp;$B$2))</f>
        <v>0</v>
      </c>
      <c r="D1020" s="84"/>
      <c r="E1020" s="32" t="str">
        <f t="shared" si="30"/>
        <v/>
      </c>
      <c r="F1020" s="33">
        <f>IF($B1020="","",Items!$I1019)</f>
        <v>26.085000000000001</v>
      </c>
      <c r="G1020" s="33" t="str">
        <f t="shared" si="31"/>
        <v/>
      </c>
      <c r="H1020" s="85"/>
    </row>
    <row r="1021" spans="1:8" hidden="1" x14ac:dyDescent="0.25">
      <c r="A1021" s="28" t="str">
        <f>IF(Items!$B1020="","",Items!$A1020)</f>
        <v>5449000050939</v>
      </c>
      <c r="B1021" s="28" t="str">
        <f>IF(Items!$B1020="","",Items!$B1020)</f>
        <v>Sprite 1ltr</v>
      </c>
      <c r="C1021" s="32">
        <f>IF($B1021="","",Items!$G1020+SUMIFS(PurQty,PurItem,$B1021,PurDate,"&lt;="&amp;$D$2)-SUMIFS(SalQty,SalItem,$B1021,SalDate,"&lt;="&amp;$D$2)-SUMIFS(WoQty,WoItem,$B1021,WoDate,"&lt;="&amp;$D$2)+SUMIFS(AdjQty,AdjItem,$B1021,AdjDate,"&lt;="&amp;$D$2)+SUMIFS(LinVarQty,LinItem,$B1021,LinPosted,"YES",LinDate,"&lt;="&amp;$D$2,LinID,"&lt;&gt;"&amp;$B$2))</f>
        <v>0</v>
      </c>
      <c r="D1021" s="84"/>
      <c r="E1021" s="32" t="str">
        <f t="shared" si="30"/>
        <v/>
      </c>
      <c r="F1021" s="33">
        <f>IF($B1021="","",Items!$I1020)</f>
        <v>16.305</v>
      </c>
      <c r="G1021" s="33" t="str">
        <f t="shared" si="31"/>
        <v/>
      </c>
      <c r="H1021" s="85"/>
    </row>
    <row r="1022" spans="1:8" hidden="1" x14ac:dyDescent="0.25">
      <c r="A1022" s="28" t="str">
        <f>IF(Items!$B1021="","",Items!$A1021)</f>
        <v>5449000010117</v>
      </c>
      <c r="B1022" s="28" t="str">
        <f>IF(Items!$B1021="","",Items!$B1021)</f>
        <v>Sprite 2 L</v>
      </c>
      <c r="C1022" s="32">
        <f>IF($B1022="","",Items!$G1021+SUMIFS(PurQty,PurItem,$B1022,PurDate,"&lt;="&amp;$D$2)-SUMIFS(SalQty,SalItem,$B1022,SalDate,"&lt;="&amp;$D$2)-SUMIFS(WoQty,WoItem,$B1022,WoDate,"&lt;="&amp;$D$2)+SUMIFS(AdjQty,AdjItem,$B1022,AdjDate,"&lt;="&amp;$D$2)+SUMIFS(LinVarQty,LinItem,$B1022,LinPosted,"YES",LinDate,"&lt;="&amp;$D$2,LinID,"&lt;&gt;"&amp;$B$2))</f>
        <v>0</v>
      </c>
      <c r="D1022" s="84"/>
      <c r="E1022" s="32" t="str">
        <f t="shared" si="30"/>
        <v/>
      </c>
      <c r="F1022" s="33">
        <f>IF($B1022="","",Items!$I1021)</f>
        <v>26.085000000000001</v>
      </c>
      <c r="G1022" s="33" t="str">
        <f t="shared" si="31"/>
        <v/>
      </c>
      <c r="H1022" s="85"/>
    </row>
    <row r="1023" spans="1:8" hidden="1" x14ac:dyDescent="0.25">
      <c r="A1023" s="28" t="str">
        <f>IF(Items!$B1022="","",Items!$A1022)</f>
        <v>54490529</v>
      </c>
      <c r="B1023" s="28" t="str">
        <f>IF(Items!$B1022="","",Items!$B1022)</f>
        <v>Sprite 500ml Pets..</v>
      </c>
      <c r="C1023" s="32">
        <f>IF($B1023="","",Items!$G1022+SUMIFS(PurQty,PurItem,$B1023,PurDate,"&lt;="&amp;$D$2)-SUMIFS(SalQty,SalItem,$B1023,SalDate,"&lt;="&amp;$D$2)-SUMIFS(WoQty,WoItem,$B1023,WoDate,"&lt;="&amp;$D$2)+SUMIFS(AdjQty,AdjItem,$B1023,AdjDate,"&lt;="&amp;$D$2)+SUMIFS(LinVarQty,LinItem,$B1023,LinPosted,"YES",LinDate,"&lt;="&amp;$D$2,LinID,"&lt;&gt;"&amp;$B$2))</f>
        <v>0</v>
      </c>
      <c r="D1023" s="84"/>
      <c r="E1023" s="32" t="str">
        <f t="shared" si="30"/>
        <v/>
      </c>
      <c r="F1023" s="33">
        <f>IF($B1023="","",Items!$I1022)</f>
        <v>9.7799999999999994</v>
      </c>
      <c r="G1023" s="33" t="str">
        <f t="shared" si="31"/>
        <v/>
      </c>
      <c r="H1023" s="85"/>
    </row>
    <row r="1024" spans="1:8" hidden="1" x14ac:dyDescent="0.25">
      <c r="A1024" s="28" t="str">
        <f>IF(Items!$B1023="","",Items!$A1023)</f>
        <v>5449000106704</v>
      </c>
      <c r="B1024" s="28" t="str">
        <f>IF(Items!$B1023="","",Items!$B1023)</f>
        <v>SPRITE CAN NO SUGAR 330ML</v>
      </c>
      <c r="C1024" s="32">
        <f>IF($B1024="","",Items!$G1023+SUMIFS(PurQty,PurItem,$B1024,PurDate,"&lt;="&amp;$D$2)-SUMIFS(SalQty,SalItem,$B1024,SalDate,"&lt;="&amp;$D$2)-SUMIFS(WoQty,WoItem,$B1024,WoDate,"&lt;="&amp;$D$2)+SUMIFS(AdjQty,AdjItem,$B1024,AdjDate,"&lt;="&amp;$D$2)+SUMIFS(LinVarQty,LinItem,$B1024,LinPosted,"YES",LinDate,"&lt;="&amp;$D$2,LinID,"&lt;&gt;"&amp;$B$2))</f>
        <v>0</v>
      </c>
      <c r="D1024" s="84"/>
      <c r="E1024" s="32" t="str">
        <f t="shared" si="30"/>
        <v/>
      </c>
      <c r="F1024" s="33">
        <f>IF($B1024="","",Items!$I1023)</f>
        <v>9.7799999999999994</v>
      </c>
      <c r="G1024" s="33" t="str">
        <f t="shared" si="31"/>
        <v/>
      </c>
      <c r="H1024" s="85"/>
    </row>
    <row r="1025" spans="1:8" hidden="1" x14ac:dyDescent="0.25">
      <c r="A1025" s="28" t="str">
        <f>IF(Items!$B1024="","",Items!$A1024)</f>
        <v>5449000256256</v>
      </c>
      <c r="B1025" s="28" t="str">
        <f>IF(Items!$B1024="","",Items!$B1024)</f>
        <v>Sprite Lemon 440ml</v>
      </c>
      <c r="C1025" s="32">
        <f>IF($B1025="","",Items!$G1024+SUMIFS(PurQty,PurItem,$B1025,PurDate,"&lt;="&amp;$D$2)-SUMIFS(SalQty,SalItem,$B1025,SalDate,"&lt;="&amp;$D$2)-SUMIFS(WoQty,WoItem,$B1025,WoDate,"&lt;="&amp;$D$2)+SUMIFS(AdjQty,AdjItem,$B1025,AdjDate,"&lt;="&amp;$D$2)+SUMIFS(LinVarQty,LinItem,$B1025,LinPosted,"YES",LinDate,"&lt;="&amp;$D$2,LinID,"&lt;&gt;"&amp;$B$2))</f>
        <v>0</v>
      </c>
      <c r="D1025" s="84"/>
      <c r="E1025" s="32" t="str">
        <f t="shared" si="30"/>
        <v/>
      </c>
      <c r="F1025" s="33">
        <f>IF($B1025="","",Items!$I1024)</f>
        <v>9.7799999999999994</v>
      </c>
      <c r="G1025" s="33" t="str">
        <f t="shared" si="31"/>
        <v/>
      </c>
      <c r="H1025" s="85"/>
    </row>
    <row r="1026" spans="1:8" hidden="1" x14ac:dyDescent="0.25">
      <c r="A1026" s="28" t="str">
        <f>IF(Items!$B1025="","",Items!$A1025)</f>
        <v>5449000014535</v>
      </c>
      <c r="B1026" s="28" t="str">
        <f>IF(Items!$B1025="","",Items!$B1025)</f>
        <v>Sprite Lemon-Lime  Flavoured 330ml</v>
      </c>
      <c r="C1026" s="32">
        <f>IF($B1026="","",Items!$G1025+SUMIFS(PurQty,PurItem,$B1026,PurDate,"&lt;="&amp;$D$2)-SUMIFS(SalQty,SalItem,$B1026,SalDate,"&lt;="&amp;$D$2)-SUMIFS(WoQty,WoItem,$B1026,WoDate,"&lt;="&amp;$D$2)+SUMIFS(AdjQty,AdjItem,$B1026,AdjDate,"&lt;="&amp;$D$2)+SUMIFS(LinVarQty,LinItem,$B1026,LinPosted,"YES",LinDate,"&lt;="&amp;$D$2,LinID,"&lt;&gt;"&amp;$B$2))</f>
        <v>2</v>
      </c>
      <c r="D1026" s="84"/>
      <c r="E1026" s="32" t="str">
        <f t="shared" si="30"/>
        <v/>
      </c>
      <c r="F1026" s="33">
        <f>IF($B1026="","",Items!$I1025)</f>
        <v>9.7799999999999994</v>
      </c>
      <c r="G1026" s="33" t="str">
        <f t="shared" si="31"/>
        <v/>
      </c>
      <c r="H1026" s="85"/>
    </row>
    <row r="1027" spans="1:8" hidden="1" x14ac:dyDescent="0.25">
      <c r="A1027" s="28" t="str">
        <f>IF(Items!$B1026="","",Items!$A1026)</f>
        <v>5449000234599</v>
      </c>
      <c r="B1027" s="28" t="str">
        <f>IF(Items!$B1026="","",Items!$B1026)</f>
        <v>Sprite Lower Sugar 330ml</v>
      </c>
      <c r="C1027" s="32">
        <f>IF($B1027="","",Items!$G1026+SUMIFS(PurQty,PurItem,$B1027,PurDate,"&lt;="&amp;$D$2)-SUMIFS(SalQty,SalItem,$B1027,SalDate,"&lt;="&amp;$D$2)-SUMIFS(WoQty,WoItem,$B1027,WoDate,"&lt;="&amp;$D$2)+SUMIFS(AdjQty,AdjItem,$B1027,AdjDate,"&lt;="&amp;$D$2)+SUMIFS(LinVarQty,LinItem,$B1027,LinPosted,"YES",LinDate,"&lt;="&amp;$D$2,LinID,"&lt;&gt;"&amp;$B$2))</f>
        <v>0</v>
      </c>
      <c r="D1027" s="84"/>
      <c r="E1027" s="32" t="str">
        <f t="shared" si="30"/>
        <v/>
      </c>
      <c r="F1027" s="33">
        <f>IF($B1027="","",Items!$I1026)</f>
        <v>9.7799999999999994</v>
      </c>
      <c r="G1027" s="33" t="str">
        <f t="shared" si="31"/>
        <v/>
      </c>
      <c r="H1027" s="85"/>
    </row>
    <row r="1028" spans="1:8" hidden="1" x14ac:dyDescent="0.25">
      <c r="A1028" s="28" t="str">
        <f>IF(Items!$B1027="","",Items!$A1027)</f>
        <v>5449000234612</v>
      </c>
      <c r="B1028" s="28" t="str">
        <f>IF(Items!$B1027="","",Items!$B1027)</f>
        <v>Sprite Pet 1L</v>
      </c>
      <c r="C1028" s="32">
        <f>IF($B1028="","",Items!$G1027+SUMIFS(PurQty,PurItem,$B1028,PurDate,"&lt;="&amp;$D$2)-SUMIFS(SalQty,SalItem,$B1028,SalDate,"&lt;="&amp;$D$2)-SUMIFS(WoQty,WoItem,$B1028,WoDate,"&lt;="&amp;$D$2)+SUMIFS(AdjQty,AdjItem,$B1028,AdjDate,"&lt;="&amp;$D$2)+SUMIFS(LinVarQty,LinItem,$B1028,LinPosted,"YES",LinDate,"&lt;="&amp;$D$2,LinID,"&lt;&gt;"&amp;$B$2))</f>
        <v>0</v>
      </c>
      <c r="D1028" s="84"/>
      <c r="E1028" s="32" t="str">
        <f t="shared" si="30"/>
        <v/>
      </c>
      <c r="F1028" s="33">
        <f>IF($B1028="","",Items!$I1027)</f>
        <v>16.305</v>
      </c>
      <c r="G1028" s="33" t="str">
        <f t="shared" si="31"/>
        <v/>
      </c>
      <c r="H1028" s="85"/>
    </row>
    <row r="1029" spans="1:8" hidden="1" x14ac:dyDescent="0.25">
      <c r="A1029" s="28" t="str">
        <f>IF(Items!$B1028="","",Items!$A1028)</f>
        <v>5449000234636</v>
      </c>
      <c r="B1029" s="28" t="str">
        <f>IF(Items!$B1028="","",Items!$B1028)</f>
        <v>Sprite Pet 2lt</v>
      </c>
      <c r="C1029" s="32">
        <f>IF($B1029="","",Items!$G1028+SUMIFS(PurQty,PurItem,$B1029,PurDate,"&lt;="&amp;$D$2)-SUMIFS(SalQty,SalItem,$B1029,SalDate,"&lt;="&amp;$D$2)-SUMIFS(WoQty,WoItem,$B1029,WoDate,"&lt;="&amp;$D$2)+SUMIFS(AdjQty,AdjItem,$B1029,AdjDate,"&lt;="&amp;$D$2)+SUMIFS(LinVarQty,LinItem,$B1029,LinPosted,"YES",LinDate,"&lt;="&amp;$D$2,LinID,"&lt;&gt;"&amp;$B$2))</f>
        <v>0</v>
      </c>
      <c r="D1029" s="84"/>
      <c r="E1029" s="32" t="str">
        <f t="shared" si="30"/>
        <v/>
      </c>
      <c r="F1029" s="33">
        <f>IF($B1029="","",Items!$I1028)</f>
        <v>26.085000000000001</v>
      </c>
      <c r="G1029" s="33" t="str">
        <f t="shared" si="31"/>
        <v/>
      </c>
      <c r="H1029" s="85"/>
    </row>
    <row r="1030" spans="1:8" hidden="1" x14ac:dyDescent="0.25">
      <c r="A1030" s="28" t="str">
        <f>IF(Items!$B1029="","",Items!$A1029)</f>
        <v>5449000238894</v>
      </c>
      <c r="B1030" s="28" t="str">
        <f>IF(Items!$B1029="","",Items!$B1029)</f>
        <v>SPRITE Pet 350ml</v>
      </c>
      <c r="C1030" s="32">
        <f>IF($B1030="","",Items!$G1029+SUMIFS(PurQty,PurItem,$B1030,PurDate,"&lt;="&amp;$D$2)-SUMIFS(SalQty,SalItem,$B1030,SalDate,"&lt;="&amp;$D$2)-SUMIFS(WoQty,WoItem,$B1030,WoDate,"&lt;="&amp;$D$2)+SUMIFS(AdjQty,AdjItem,$B1030,AdjDate,"&lt;="&amp;$D$2)+SUMIFS(LinVarQty,LinItem,$B1030,LinPosted,"YES",LinDate,"&lt;="&amp;$D$2,LinID,"&lt;&gt;"&amp;$B$2))</f>
        <v>0</v>
      </c>
      <c r="D1030" s="84"/>
      <c r="E1030" s="32" t="str">
        <f t="shared" ref="E1030:E1093" si="32">IF(OR($B1030="",$D1030=""),"",$D1030-$C1030)</f>
        <v/>
      </c>
      <c r="F1030" s="33">
        <f>IF($B1030="","",Items!$I1029)</f>
        <v>6.5250000000000004</v>
      </c>
      <c r="G1030" s="33" t="str">
        <f t="shared" ref="G1030:G1093" si="33">IF($E1030="","",$E1030*$F1030)</f>
        <v/>
      </c>
      <c r="H1030" s="85"/>
    </row>
    <row r="1031" spans="1:8" hidden="1" x14ac:dyDescent="0.25">
      <c r="A1031" s="28" t="str">
        <f>IF(Items!$B1030="","",Items!$A1030)</f>
        <v>5449000236135</v>
      </c>
      <c r="B1031" s="28" t="str">
        <f>IF(Items!$B1030="","",Items!$B1030)</f>
        <v>Sprite Pet 500ml</v>
      </c>
      <c r="C1031" s="32">
        <f>IF($B1031="","",Items!$G1030+SUMIFS(PurQty,PurItem,$B1031,PurDate,"&lt;="&amp;$D$2)-SUMIFS(SalQty,SalItem,$B1031,SalDate,"&lt;="&amp;$D$2)-SUMIFS(WoQty,WoItem,$B1031,WoDate,"&lt;="&amp;$D$2)+SUMIFS(AdjQty,AdjItem,$B1031,AdjDate,"&lt;="&amp;$D$2)+SUMIFS(LinVarQty,LinItem,$B1031,LinPosted,"YES",LinDate,"&lt;="&amp;$D$2,LinID,"&lt;&gt;"&amp;$B$2))</f>
        <v>0</v>
      </c>
      <c r="D1031" s="84"/>
      <c r="E1031" s="32" t="str">
        <f t="shared" si="32"/>
        <v/>
      </c>
      <c r="F1031" s="33">
        <f>IF($B1031="","",Items!$I1030)</f>
        <v>9.7799999999999994</v>
      </c>
      <c r="G1031" s="33" t="str">
        <f t="shared" si="33"/>
        <v/>
      </c>
      <c r="H1031" s="85"/>
    </row>
    <row r="1032" spans="1:8" hidden="1" x14ac:dyDescent="0.25">
      <c r="A1032" s="28" t="str">
        <f>IF(Items!$B1031="","",Items!$A1031)</f>
        <v>5449000109613</v>
      </c>
      <c r="B1032" s="28" t="str">
        <f>IF(Items!$B1031="","",Items!$B1031)</f>
        <v>Sprite Zero 500ML</v>
      </c>
      <c r="C1032" s="32">
        <f>IF($B1032="","",Items!$G1031+SUMIFS(PurQty,PurItem,$B1032,PurDate,"&lt;="&amp;$D$2)-SUMIFS(SalQty,SalItem,$B1032,SalDate,"&lt;="&amp;$D$2)-SUMIFS(WoQty,WoItem,$B1032,WoDate,"&lt;="&amp;$D$2)+SUMIFS(AdjQty,AdjItem,$B1032,AdjDate,"&lt;="&amp;$D$2)+SUMIFS(LinVarQty,LinItem,$B1032,LinPosted,"YES",LinDate,"&lt;="&amp;$D$2,LinID,"&lt;&gt;"&amp;$B$2))</f>
        <v>0</v>
      </c>
      <c r="D1032" s="84"/>
      <c r="E1032" s="32" t="str">
        <f t="shared" si="32"/>
        <v/>
      </c>
      <c r="F1032" s="33">
        <f>IF($B1032="","",Items!$I1031)</f>
        <v>9.7799999999999994</v>
      </c>
      <c r="G1032" s="33" t="str">
        <f t="shared" si="33"/>
        <v/>
      </c>
      <c r="H1032" s="85"/>
    </row>
    <row r="1033" spans="1:8" hidden="1" x14ac:dyDescent="0.25">
      <c r="A1033" s="28" t="str">
        <f>IF(Items!$B1032="","",Items!$A1032)</f>
        <v>6007497004041</v>
      </c>
      <c r="B1033" s="28" t="str">
        <f>IF(Items!$B1032="","",Items!$B1032)</f>
        <v>SPUDS COUNTRY CHEESE 30G</v>
      </c>
      <c r="C1033" s="32">
        <f>IF($B1033="","",Items!$G1032+SUMIFS(PurQty,PurItem,$B1033,PurDate,"&lt;="&amp;$D$2)-SUMIFS(SalQty,SalItem,$B1033,SalDate,"&lt;="&amp;$D$2)-SUMIFS(WoQty,WoItem,$B1033,WoDate,"&lt;="&amp;$D$2)+SUMIFS(AdjQty,AdjItem,$B1033,AdjDate,"&lt;="&amp;$D$2)+SUMIFS(LinVarQty,LinItem,$B1033,LinPosted,"YES",LinDate,"&lt;="&amp;$D$2,LinID,"&lt;&gt;"&amp;$B$2))</f>
        <v>0</v>
      </c>
      <c r="D1033" s="84"/>
      <c r="E1033" s="32" t="str">
        <f t="shared" si="32"/>
        <v/>
      </c>
      <c r="F1033" s="33">
        <f>IF($B1033="","",Items!$I1032)</f>
        <v>6.5250000000000004</v>
      </c>
      <c r="G1033" s="33" t="str">
        <f t="shared" si="33"/>
        <v/>
      </c>
      <c r="H1033" s="85"/>
    </row>
    <row r="1034" spans="1:8" hidden="1" x14ac:dyDescent="0.25">
      <c r="A1034" s="28" t="str">
        <f>IF(Items!$B1033="","",Items!$A1033)</f>
        <v>6007497000500</v>
      </c>
      <c r="B1034" s="28" t="str">
        <f>IF(Items!$B1033="","",Items!$B1033)</f>
        <v>Spuds Country Cheese 75g</v>
      </c>
      <c r="C1034" s="32">
        <f>IF($B1034="","",Items!$G1033+SUMIFS(PurQty,PurItem,$B1034,PurDate,"&lt;="&amp;$D$2)-SUMIFS(SalQty,SalItem,$B1034,SalDate,"&lt;="&amp;$D$2)-SUMIFS(WoQty,WoItem,$B1034,WoDate,"&lt;="&amp;$D$2)+SUMIFS(AdjQty,AdjItem,$B1034,AdjDate,"&lt;="&amp;$D$2)+SUMIFS(LinVarQty,LinItem,$B1034,LinPosted,"YES",LinDate,"&lt;="&amp;$D$2,LinID,"&lt;&gt;"&amp;$B$2))</f>
        <v>0</v>
      </c>
      <c r="D1034" s="84"/>
      <c r="E1034" s="32" t="str">
        <f t="shared" si="32"/>
        <v/>
      </c>
      <c r="F1034" s="33">
        <f>IF($B1034="","",Items!$I1033)</f>
        <v>19.477499999999999</v>
      </c>
      <c r="G1034" s="33" t="str">
        <f t="shared" si="33"/>
        <v/>
      </c>
      <c r="H1034" s="85"/>
    </row>
    <row r="1035" spans="1:8" hidden="1" x14ac:dyDescent="0.25">
      <c r="A1035" s="28" t="str">
        <f>IF(Items!$B1034="","",Items!$A1034)</f>
        <v>6007497000555</v>
      </c>
      <c r="B1035" s="28" t="str">
        <f>IF(Items!$B1034="","",Items!$B1034)</f>
        <v>Spuds Sea Salt 75g</v>
      </c>
      <c r="C1035" s="32">
        <f>IF($B1035="","",Items!$G1034+SUMIFS(PurQty,PurItem,$B1035,PurDate,"&lt;="&amp;$D$2)-SUMIFS(SalQty,SalItem,$B1035,SalDate,"&lt;="&amp;$D$2)-SUMIFS(WoQty,WoItem,$B1035,WoDate,"&lt;="&amp;$D$2)+SUMIFS(AdjQty,AdjItem,$B1035,AdjDate,"&lt;="&amp;$D$2)+SUMIFS(LinVarQty,LinItem,$B1035,LinPosted,"YES",LinDate,"&lt;="&amp;$D$2,LinID,"&lt;&gt;"&amp;$B$2))</f>
        <v>0</v>
      </c>
      <c r="D1035" s="84"/>
      <c r="E1035" s="32" t="str">
        <f t="shared" si="32"/>
        <v/>
      </c>
      <c r="F1035" s="33">
        <f>IF($B1035="","",Items!$I1034)</f>
        <v>19.477499999999999</v>
      </c>
      <c r="G1035" s="33" t="str">
        <f t="shared" si="33"/>
        <v/>
      </c>
      <c r="H1035" s="85"/>
    </row>
    <row r="1036" spans="1:8" hidden="1" x14ac:dyDescent="0.25">
      <c r="A1036" s="28" t="str">
        <f>IF(Items!$B1035="","",Items!$A1035)</f>
        <v>6007497004096</v>
      </c>
      <c r="B1036" s="28" t="str">
        <f>IF(Items!$B1035="","",Items!$B1035)</f>
        <v>Spuds Seasalt 30g</v>
      </c>
      <c r="C1036" s="32">
        <f>IF($B1036="","",Items!$G1035+SUMIFS(PurQty,PurItem,$B1036,PurDate,"&lt;="&amp;$D$2)-SUMIFS(SalQty,SalItem,$B1036,SalDate,"&lt;="&amp;$D$2)-SUMIFS(WoQty,WoItem,$B1036,WoDate,"&lt;="&amp;$D$2)+SUMIFS(AdjQty,AdjItem,$B1036,AdjDate,"&lt;="&amp;$D$2)+SUMIFS(LinVarQty,LinItem,$B1036,LinPosted,"YES",LinDate,"&lt;="&amp;$D$2,LinID,"&lt;&gt;"&amp;$B$2))</f>
        <v>0</v>
      </c>
      <c r="D1036" s="84"/>
      <c r="E1036" s="32" t="str">
        <f t="shared" si="32"/>
        <v/>
      </c>
      <c r="F1036" s="33">
        <f>IF($B1036="","",Items!$I1035)</f>
        <v>7.8224999999999998</v>
      </c>
      <c r="G1036" s="33" t="str">
        <f t="shared" si="33"/>
        <v/>
      </c>
      <c r="H1036" s="85"/>
    </row>
    <row r="1037" spans="1:8" hidden="1" x14ac:dyDescent="0.25">
      <c r="A1037" s="28" t="str">
        <f>IF(Items!$B1036="","",Items!$A1036)</f>
        <v>6007497000562</v>
      </c>
      <c r="B1037" s="28" t="str">
        <f>IF(Items!$B1036="","",Items!$B1036)</f>
        <v>Spuds Smoked Beef 75g</v>
      </c>
      <c r="C1037" s="32">
        <f>IF($B1037="","",Items!$G1036+SUMIFS(PurQty,PurItem,$B1037,PurDate,"&lt;="&amp;$D$2)-SUMIFS(SalQty,SalItem,$B1037,SalDate,"&lt;="&amp;$D$2)-SUMIFS(WoQty,WoItem,$B1037,WoDate,"&lt;="&amp;$D$2)+SUMIFS(AdjQty,AdjItem,$B1037,AdjDate,"&lt;="&amp;$D$2)+SUMIFS(LinVarQty,LinItem,$B1037,LinPosted,"YES",LinDate,"&lt;="&amp;$D$2,LinID,"&lt;&gt;"&amp;$B$2))</f>
        <v>0</v>
      </c>
      <c r="D1037" s="84"/>
      <c r="E1037" s="32" t="str">
        <f t="shared" si="32"/>
        <v/>
      </c>
      <c r="F1037" s="33">
        <f>IF($B1037="","",Items!$I1036)</f>
        <v>19.477499999999999</v>
      </c>
      <c r="G1037" s="33" t="str">
        <f t="shared" si="33"/>
        <v/>
      </c>
      <c r="H1037" s="85"/>
    </row>
    <row r="1038" spans="1:8" hidden="1" x14ac:dyDescent="0.25">
      <c r="A1038" s="28" t="str">
        <f>IF(Items!$B1037="","",Items!$A1037)</f>
        <v>6007497000517</v>
      </c>
      <c r="B1038" s="28" t="str">
        <f>IF(Items!$B1037="","",Items!$B1037)</f>
        <v>Spuds Spare Rib 75g</v>
      </c>
      <c r="C1038" s="32">
        <f>IF($B1038="","",Items!$G1037+SUMIFS(PurQty,PurItem,$B1038,PurDate,"&lt;="&amp;$D$2)-SUMIFS(SalQty,SalItem,$B1038,SalDate,"&lt;="&amp;$D$2)-SUMIFS(WoQty,WoItem,$B1038,WoDate,"&lt;="&amp;$D$2)+SUMIFS(AdjQty,AdjItem,$B1038,AdjDate,"&lt;="&amp;$D$2)+SUMIFS(LinVarQty,LinItem,$B1038,LinPosted,"YES",LinDate,"&lt;="&amp;$D$2,LinID,"&lt;&gt;"&amp;$B$2))</f>
        <v>42</v>
      </c>
      <c r="D1038" s="84"/>
      <c r="E1038" s="32" t="str">
        <f t="shared" si="32"/>
        <v/>
      </c>
      <c r="F1038" s="33">
        <f>IF($B1038="","",Items!$I1037)</f>
        <v>16.305</v>
      </c>
      <c r="G1038" s="33" t="str">
        <f t="shared" si="33"/>
        <v/>
      </c>
      <c r="H1038" s="85"/>
    </row>
    <row r="1039" spans="1:8" hidden="1" x14ac:dyDescent="0.25">
      <c r="A1039" s="28" t="str">
        <f>IF(Items!$B1038="","",Items!$A1038)</f>
        <v>6007497004065</v>
      </c>
      <c r="B1039" s="28" t="str">
        <f>IF(Items!$B1038="","",Items!$B1038)</f>
        <v>Spuds Tomato Ketchup 30g</v>
      </c>
      <c r="C1039" s="32">
        <f>IF($B1039="","",Items!$G1038+SUMIFS(PurQty,PurItem,$B1039,PurDate,"&lt;="&amp;$D$2)-SUMIFS(SalQty,SalItem,$B1039,SalDate,"&lt;="&amp;$D$2)-SUMIFS(WoQty,WoItem,$B1039,WoDate,"&lt;="&amp;$D$2)+SUMIFS(AdjQty,AdjItem,$B1039,AdjDate,"&lt;="&amp;$D$2)+SUMIFS(LinVarQty,LinItem,$B1039,LinPosted,"YES",LinDate,"&lt;="&amp;$D$2,LinID,"&lt;&gt;"&amp;$B$2))</f>
        <v>74</v>
      </c>
      <c r="D1039" s="84"/>
      <c r="E1039" s="32" t="str">
        <f t="shared" si="32"/>
        <v/>
      </c>
      <c r="F1039" s="33">
        <f>IF($B1039="","",Items!$I1038)</f>
        <v>7.8224999999999998</v>
      </c>
      <c r="G1039" s="33" t="str">
        <f t="shared" si="33"/>
        <v/>
      </c>
      <c r="H1039" s="85"/>
    </row>
    <row r="1040" spans="1:8" hidden="1" x14ac:dyDescent="0.25">
      <c r="A1040" s="28" t="str">
        <f>IF(Items!$B1039="","",Items!$A1039)</f>
        <v>6007497000524</v>
      </c>
      <c r="B1040" s="28" t="str">
        <f>IF(Items!$B1039="","",Items!$B1039)</f>
        <v>Spuds Tomato Ketchup 75g</v>
      </c>
      <c r="C1040" s="32">
        <f>IF($B1040="","",Items!$G1039+SUMIFS(PurQty,PurItem,$B1040,PurDate,"&lt;="&amp;$D$2)-SUMIFS(SalQty,SalItem,$B1040,SalDate,"&lt;="&amp;$D$2)-SUMIFS(WoQty,WoItem,$B1040,WoDate,"&lt;="&amp;$D$2)+SUMIFS(AdjQty,AdjItem,$B1040,AdjDate,"&lt;="&amp;$D$2)+SUMIFS(LinVarQty,LinItem,$B1040,LinPosted,"YES",LinDate,"&lt;="&amp;$D$2,LinID,"&lt;&gt;"&amp;$B$2))</f>
        <v>0</v>
      </c>
      <c r="D1040" s="84"/>
      <c r="E1040" s="32" t="str">
        <f t="shared" si="32"/>
        <v/>
      </c>
      <c r="F1040" s="33">
        <f>IF($B1040="","",Items!$I1039)</f>
        <v>19.477499999999999</v>
      </c>
      <c r="G1040" s="33" t="str">
        <f t="shared" si="33"/>
        <v/>
      </c>
      <c r="H1040" s="85"/>
    </row>
    <row r="1041" spans="1:8" hidden="1" x14ac:dyDescent="0.25">
      <c r="A1041" s="28" t="str">
        <f>IF(Items!$B1040="","",Items!$A1040)</f>
        <v>6009607390136</v>
      </c>
      <c r="B1041" s="28" t="str">
        <f>IF(Items!$B1040="","",Items!$B1040)</f>
        <v>SQUISHSQUASH Lemon 2L</v>
      </c>
      <c r="C1041" s="32">
        <f>IF($B1041="","",Items!$G1040+SUMIFS(PurQty,PurItem,$B1041,PurDate,"&lt;="&amp;$D$2)-SUMIFS(SalQty,SalItem,$B1041,SalDate,"&lt;="&amp;$D$2)-SUMIFS(WoQty,WoItem,$B1041,WoDate,"&lt;="&amp;$D$2)+SUMIFS(AdjQty,AdjItem,$B1041,AdjDate,"&lt;="&amp;$D$2)+SUMIFS(LinVarQty,LinItem,$B1041,LinPosted,"YES",LinDate,"&lt;="&amp;$D$2,LinID,"&lt;&gt;"&amp;$B$2))</f>
        <v>0</v>
      </c>
      <c r="D1041" s="84"/>
      <c r="E1041" s="32" t="str">
        <f t="shared" si="32"/>
        <v/>
      </c>
      <c r="F1041" s="33">
        <f>IF($B1041="","",Items!$I1040)</f>
        <v>39.127499999999998</v>
      </c>
      <c r="G1041" s="33" t="str">
        <f t="shared" si="33"/>
        <v/>
      </c>
      <c r="H1041" s="85"/>
    </row>
    <row r="1042" spans="1:8" hidden="1" x14ac:dyDescent="0.25">
      <c r="A1042" s="28" t="str">
        <f>IF(Items!$B1041="","",Items!$A1041)</f>
        <v>6009607390211</v>
      </c>
      <c r="B1042" s="28" t="str">
        <f>IF(Items!$B1041="","",Items!$B1041)</f>
        <v>SQUISHSQUASH Orange 2L</v>
      </c>
      <c r="C1042" s="32">
        <f>IF($B1042="","",Items!$G1041+SUMIFS(PurQty,PurItem,$B1042,PurDate,"&lt;="&amp;$D$2)-SUMIFS(SalQty,SalItem,$B1042,SalDate,"&lt;="&amp;$D$2)-SUMIFS(WoQty,WoItem,$B1042,WoDate,"&lt;="&amp;$D$2)+SUMIFS(AdjQty,AdjItem,$B1042,AdjDate,"&lt;="&amp;$D$2)+SUMIFS(LinVarQty,LinItem,$B1042,LinPosted,"YES",LinDate,"&lt;="&amp;$D$2,LinID,"&lt;&gt;"&amp;$B$2))</f>
        <v>0</v>
      </c>
      <c r="D1042" s="84"/>
      <c r="E1042" s="32" t="str">
        <f t="shared" si="32"/>
        <v/>
      </c>
      <c r="F1042" s="33">
        <f>IF($B1042="","",Items!$I1041)</f>
        <v>39.127499999999998</v>
      </c>
      <c r="G1042" s="33" t="str">
        <f t="shared" si="33"/>
        <v/>
      </c>
      <c r="H1042" s="85"/>
    </row>
    <row r="1043" spans="1:8" hidden="1" x14ac:dyDescent="0.25">
      <c r="A1043" s="28" t="str">
        <f>IF(Items!$B1042="","",Items!$A1042)</f>
        <v>6003001026127</v>
      </c>
      <c r="B1043" s="28" t="str">
        <f>IF(Items!$B1042="","",Items!$B1042)</f>
        <v>Stayfree Sanitary Pads 10s</v>
      </c>
      <c r="C1043" s="32">
        <f>IF($B1043="","",Items!$G1042+SUMIFS(PurQty,PurItem,$B1043,PurDate,"&lt;="&amp;$D$2)-SUMIFS(SalQty,SalItem,$B1043,SalDate,"&lt;="&amp;$D$2)-SUMIFS(WoQty,WoItem,$B1043,WoDate,"&lt;="&amp;$D$2)+SUMIFS(AdjQty,AdjItem,$B1043,AdjDate,"&lt;="&amp;$D$2)+SUMIFS(LinVarQty,LinItem,$B1043,LinPosted,"YES",LinDate,"&lt;="&amp;$D$2,LinID,"&lt;&gt;"&amp;$B$2))</f>
        <v>39</v>
      </c>
      <c r="D1043" s="84">
        <v>39</v>
      </c>
      <c r="E1043" s="32">
        <f t="shared" si="32"/>
        <v>0</v>
      </c>
      <c r="F1043" s="33">
        <f>IF($B1043="","",Items!$I1042)</f>
        <v>16.305</v>
      </c>
      <c r="G1043" s="33">
        <f t="shared" si="33"/>
        <v>0</v>
      </c>
      <c r="H1043" s="85"/>
    </row>
    <row r="1044" spans="1:8" hidden="1" x14ac:dyDescent="0.25">
      <c r="A1044" s="28" t="str">
        <f>IF(Items!$B1043="","",Items!$A1043)</f>
        <v>B223</v>
      </c>
      <c r="B1044" s="28" t="str">
        <f>IF(Items!$B1043="","",Items!$B1043)</f>
        <v>Steak Pie</v>
      </c>
      <c r="C1044" s="32">
        <f>IF($B1044="","",Items!$G1043+SUMIFS(PurQty,PurItem,$B1044,PurDate,"&lt;="&amp;$D$2)-SUMIFS(SalQty,SalItem,$B1044,SalDate,"&lt;="&amp;$D$2)-SUMIFS(WoQty,WoItem,$B1044,WoDate,"&lt;="&amp;$D$2)+SUMIFS(AdjQty,AdjItem,$B1044,AdjDate,"&lt;="&amp;$D$2)+SUMIFS(LinVarQty,LinItem,$B1044,LinPosted,"YES",LinDate,"&lt;="&amp;$D$2,LinID,"&lt;&gt;"&amp;$B$2))</f>
        <v>0</v>
      </c>
      <c r="D1044" s="84"/>
      <c r="E1044" s="32" t="str">
        <f t="shared" si="32"/>
        <v/>
      </c>
      <c r="F1044" s="33">
        <f>IF($B1044="","",Items!$I1043)</f>
        <v>16.305</v>
      </c>
      <c r="G1044" s="33" t="str">
        <f t="shared" si="33"/>
        <v/>
      </c>
      <c r="H1044" s="85"/>
    </row>
    <row r="1045" spans="1:8" hidden="1" x14ac:dyDescent="0.25">
      <c r="A1045" s="28" t="str">
        <f>IF(Items!$B1044="","",Items!$A1044)</f>
        <v>6005418000288</v>
      </c>
      <c r="B1045" s="28" t="str">
        <f>IF(Items!$B1044="","",Items!$B1044)</f>
        <v>Stella Tea 125g</v>
      </c>
      <c r="C1045" s="32">
        <f>IF($B1045="","",Items!$G1044+SUMIFS(PurQty,PurItem,$B1045,PurDate,"&lt;="&amp;$D$2)-SUMIFS(SalQty,SalItem,$B1045,SalDate,"&lt;="&amp;$D$2)-SUMIFS(WoQty,WoItem,$B1045,WoDate,"&lt;="&amp;$D$2)+SUMIFS(AdjQty,AdjItem,$B1045,AdjDate,"&lt;="&amp;$D$2)+SUMIFS(LinVarQty,LinItem,$B1045,LinPosted,"YES",LinDate,"&lt;="&amp;$D$2,LinID,"&lt;&gt;"&amp;$B$2))</f>
        <v>0</v>
      </c>
      <c r="D1045" s="84"/>
      <c r="E1045" s="32" t="str">
        <f t="shared" si="32"/>
        <v/>
      </c>
      <c r="F1045" s="33">
        <f>IF($B1045="","",Items!$I1044)</f>
        <v>16.305</v>
      </c>
      <c r="G1045" s="33" t="str">
        <f t="shared" si="33"/>
        <v/>
      </c>
      <c r="H1045" s="85"/>
    </row>
    <row r="1046" spans="1:8" hidden="1" x14ac:dyDescent="0.25">
      <c r="A1046" s="28" t="str">
        <f>IF(Items!$B1045="","",Items!$A1045)</f>
        <v>6005418000271</v>
      </c>
      <c r="B1046" s="28" t="str">
        <f>IF(Items!$B1045="","",Items!$B1045)</f>
        <v>Stella Tea 250g</v>
      </c>
      <c r="C1046" s="32">
        <f>IF($B1046="","",Items!$G1045+SUMIFS(PurQty,PurItem,$B1046,PurDate,"&lt;="&amp;$D$2)-SUMIFS(SalQty,SalItem,$B1046,SalDate,"&lt;="&amp;$D$2)-SUMIFS(WoQty,WoItem,$B1046,WoDate,"&lt;="&amp;$D$2)+SUMIFS(AdjQty,AdjItem,$B1046,AdjDate,"&lt;="&amp;$D$2)+SUMIFS(LinVarQty,LinItem,$B1046,LinPosted,"YES",LinDate,"&lt;="&amp;$D$2,LinID,"&lt;&gt;"&amp;$B$2))</f>
        <v>0</v>
      </c>
      <c r="D1046" s="84"/>
      <c r="E1046" s="32" t="str">
        <f t="shared" si="32"/>
        <v/>
      </c>
      <c r="F1046" s="33">
        <f>IF($B1046="","",Items!$I1045)</f>
        <v>13.0425</v>
      </c>
      <c r="G1046" s="33" t="str">
        <f t="shared" si="33"/>
        <v/>
      </c>
      <c r="H1046" s="85"/>
    </row>
    <row r="1047" spans="1:8" hidden="1" x14ac:dyDescent="0.25">
      <c r="A1047" s="28" t="str">
        <f>IF(Items!$B1046="","",Items!$A1046)</f>
        <v>6005418000264</v>
      </c>
      <c r="B1047" s="28" t="str">
        <f>IF(Items!$B1046="","",Items!$B1046)</f>
        <v>Stella Tea 500g</v>
      </c>
      <c r="C1047" s="32">
        <f>IF($B1047="","",Items!$G1046+SUMIFS(PurQty,PurItem,$B1047,PurDate,"&lt;="&amp;$D$2)-SUMIFS(SalQty,SalItem,$B1047,SalDate,"&lt;="&amp;$D$2)-SUMIFS(WoQty,WoItem,$B1047,WoDate,"&lt;="&amp;$D$2)+SUMIFS(AdjQty,AdjItem,$B1047,AdjDate,"&lt;="&amp;$D$2)+SUMIFS(LinVarQty,LinItem,$B1047,LinPosted,"YES",LinDate,"&lt;="&amp;$D$2,LinID,"&lt;&gt;"&amp;$B$2))</f>
        <v>0</v>
      </c>
      <c r="D1047" s="84"/>
      <c r="E1047" s="32" t="str">
        <f t="shared" si="32"/>
        <v/>
      </c>
      <c r="F1047" s="33">
        <f>IF($B1047="","",Items!$I1046)</f>
        <v>16.305</v>
      </c>
      <c r="G1047" s="33" t="str">
        <f t="shared" si="33"/>
        <v/>
      </c>
      <c r="H1047" s="85"/>
    </row>
    <row r="1048" spans="1:8" hidden="1" x14ac:dyDescent="0.25">
      <c r="A1048" s="28" t="str">
        <f>IF(Items!$B1047="","",Items!$A1047)</f>
        <v>BYO123</v>
      </c>
      <c r="B1048" s="28" t="str">
        <f>IF(Items!$B1047="","",Items!$B1047)</f>
        <v>STIMIROL GUMS</v>
      </c>
      <c r="C1048" s="32">
        <f>IF($B1048="","",Items!$G1047+SUMIFS(PurQty,PurItem,$B1048,PurDate,"&lt;="&amp;$D$2)-SUMIFS(SalQty,SalItem,$B1048,SalDate,"&lt;="&amp;$D$2)-SUMIFS(WoQty,WoItem,$B1048,WoDate,"&lt;="&amp;$D$2)+SUMIFS(AdjQty,AdjItem,$B1048,AdjDate,"&lt;="&amp;$D$2)+SUMIFS(LinVarQty,LinItem,$B1048,LinPosted,"YES",LinDate,"&lt;="&amp;$D$2,LinID,"&lt;&gt;"&amp;$B$2))</f>
        <v>0</v>
      </c>
      <c r="D1048" s="84"/>
      <c r="E1048" s="32" t="str">
        <f t="shared" si="32"/>
        <v/>
      </c>
      <c r="F1048" s="33">
        <f>IF($B1048="","",Items!$I1047)</f>
        <v>1.3049999999999999</v>
      </c>
      <c r="G1048" s="33" t="str">
        <f t="shared" si="33"/>
        <v/>
      </c>
      <c r="H1048" s="85"/>
    </row>
    <row r="1049" spans="1:8" hidden="1" x14ac:dyDescent="0.25">
      <c r="A1049" s="28" t="str">
        <f>IF(Items!$B1048="","",Items!$A1048)</f>
        <v>6001065601335</v>
      </c>
      <c r="B1049" s="28" t="str">
        <f>IF(Items!$B1048="","",Items!$B1048)</f>
        <v>Stimol</v>
      </c>
      <c r="C1049" s="32">
        <f>IF($B1049="","",Items!$G1048+SUMIFS(PurQty,PurItem,$B1049,PurDate,"&lt;="&amp;$D$2)-SUMIFS(SalQty,SalItem,$B1049,SalDate,"&lt;="&amp;$D$2)-SUMIFS(WoQty,WoItem,$B1049,WoDate,"&lt;="&amp;$D$2)+SUMIFS(AdjQty,AdjItem,$B1049,AdjDate,"&lt;="&amp;$D$2)+SUMIFS(LinVarQty,LinItem,$B1049,LinPosted,"YES",LinDate,"&lt;="&amp;$D$2,LinID,"&lt;&gt;"&amp;$B$2))</f>
        <v>0</v>
      </c>
      <c r="D1049" s="84"/>
      <c r="E1049" s="32" t="str">
        <f t="shared" si="32"/>
        <v/>
      </c>
      <c r="F1049" s="33">
        <f>IF($B1049="","",Items!$I1048)</f>
        <v>1.9575</v>
      </c>
      <c r="G1049" s="33" t="str">
        <f t="shared" si="33"/>
        <v/>
      </c>
      <c r="H1049" s="85"/>
    </row>
    <row r="1050" spans="1:8" hidden="1" x14ac:dyDescent="0.25">
      <c r="A1050" s="28" t="str">
        <f>IF(Items!$B1049="","",Items!$A1049)</f>
        <v>6001065600796</v>
      </c>
      <c r="B1050" s="28" t="str">
        <f>IF(Items!$B1049="","",Items!$B1049)</f>
        <v>Stimrol Mint</v>
      </c>
      <c r="C1050" s="32">
        <f>IF($B1050="","",Items!$G1049+SUMIFS(PurQty,PurItem,$B1050,PurDate,"&lt;="&amp;$D$2)-SUMIFS(SalQty,SalItem,$B1050,SalDate,"&lt;="&amp;$D$2)-SUMIFS(WoQty,WoItem,$B1050,WoDate,"&lt;="&amp;$D$2)+SUMIFS(AdjQty,AdjItem,$B1050,AdjDate,"&lt;="&amp;$D$2)+SUMIFS(LinVarQty,LinItem,$B1050,LinPosted,"YES",LinDate,"&lt;="&amp;$D$2,LinID,"&lt;&gt;"&amp;$B$2))</f>
        <v>3</v>
      </c>
      <c r="D1050" s="84"/>
      <c r="E1050" s="32" t="str">
        <f t="shared" si="32"/>
        <v/>
      </c>
      <c r="F1050" s="33">
        <f>IF($B1050="","",Items!$I1049)</f>
        <v>19.567499999999999</v>
      </c>
      <c r="G1050" s="33" t="str">
        <f t="shared" si="33"/>
        <v/>
      </c>
      <c r="H1050" s="85"/>
    </row>
    <row r="1051" spans="1:8" hidden="1" x14ac:dyDescent="0.25">
      <c r="A1051" s="28" t="str">
        <f>IF(Items!$B1050="","",Items!$A1050)</f>
        <v>6001065600161</v>
      </c>
      <c r="B1051" s="28" t="str">
        <f>IF(Items!$B1050="","",Items!$B1050)</f>
        <v>Stimrol Tropical</v>
      </c>
      <c r="C1051" s="32">
        <f>IF($B1051="","",Items!$G1050+SUMIFS(PurQty,PurItem,$B1051,PurDate,"&lt;="&amp;$D$2)-SUMIFS(SalQty,SalItem,$B1051,SalDate,"&lt;="&amp;$D$2)-SUMIFS(WoQty,WoItem,$B1051,WoDate,"&lt;="&amp;$D$2)+SUMIFS(AdjQty,AdjItem,$B1051,AdjDate,"&lt;="&amp;$D$2)+SUMIFS(LinVarQty,LinItem,$B1051,LinPosted,"YES",LinDate,"&lt;="&amp;$D$2,LinID,"&lt;&gt;"&amp;$B$2))</f>
        <v>0</v>
      </c>
      <c r="D1051" s="84"/>
      <c r="E1051" s="32" t="str">
        <f t="shared" si="32"/>
        <v/>
      </c>
      <c r="F1051" s="33">
        <f>IF($B1051="","",Items!$I1050)</f>
        <v>19.567499999999999</v>
      </c>
      <c r="G1051" s="33" t="str">
        <f t="shared" si="33"/>
        <v/>
      </c>
      <c r="H1051" s="85"/>
    </row>
    <row r="1052" spans="1:8" hidden="1" x14ac:dyDescent="0.25">
      <c r="A1052" s="28" t="str">
        <f>IF(Items!$B1051="","",Items!$A1051)</f>
        <v>6009880793334</v>
      </c>
      <c r="B1052" s="28" t="str">
        <f>IF(Items!$B1051="","",Items!$B1051)</f>
        <v>STING BERRY 500ML</v>
      </c>
      <c r="C1052" s="32">
        <f>IF($B1052="","",Items!$G1051+SUMIFS(PurQty,PurItem,$B1052,PurDate,"&lt;="&amp;$D$2)-SUMIFS(SalQty,SalItem,$B1052,SalDate,"&lt;="&amp;$D$2)-SUMIFS(WoQty,WoItem,$B1052,WoDate,"&lt;="&amp;$D$2)+SUMIFS(AdjQty,AdjItem,$B1052,AdjDate,"&lt;="&amp;$D$2)+SUMIFS(LinVarQty,LinItem,$B1052,LinPosted,"YES",LinDate,"&lt;="&amp;$D$2,LinID,"&lt;&gt;"&amp;$B$2))</f>
        <v>0</v>
      </c>
      <c r="D1052" s="84"/>
      <c r="E1052" s="32" t="str">
        <f t="shared" si="32"/>
        <v/>
      </c>
      <c r="F1052" s="33">
        <f>IF($B1052="","",Items!$I1051)</f>
        <v>7.8224999999999998</v>
      </c>
      <c r="G1052" s="33" t="str">
        <f t="shared" si="33"/>
        <v/>
      </c>
      <c r="H1052" s="85"/>
    </row>
    <row r="1053" spans="1:8" hidden="1" x14ac:dyDescent="0.25">
      <c r="A1053" s="28" t="str">
        <f>IF(Items!$B1052="","",Items!$A1052)</f>
        <v>6009880793488</v>
      </c>
      <c r="B1053" s="28" t="str">
        <f>IF(Items!$B1052="","",Items!$B1052)</f>
        <v>Sting Energy Drink</v>
      </c>
      <c r="C1053" s="32">
        <f>IF($B1053="","",Items!$G1052+SUMIFS(PurQty,PurItem,$B1053,PurDate,"&lt;="&amp;$D$2)-SUMIFS(SalQty,SalItem,$B1053,SalDate,"&lt;="&amp;$D$2)-SUMIFS(WoQty,WoItem,$B1053,WoDate,"&lt;="&amp;$D$2)+SUMIFS(AdjQty,AdjItem,$B1053,AdjDate,"&lt;="&amp;$D$2)+SUMIFS(LinVarQty,LinItem,$B1053,LinPosted,"YES",LinDate,"&lt;="&amp;$D$2,LinID,"&lt;&gt;"&amp;$B$2))</f>
        <v>0</v>
      </c>
      <c r="D1053" s="84"/>
      <c r="E1053" s="32" t="str">
        <f t="shared" si="32"/>
        <v/>
      </c>
      <c r="F1053" s="33">
        <f>IF($B1053="","",Items!$I1052)</f>
        <v>9.7799999999999994</v>
      </c>
      <c r="G1053" s="33" t="str">
        <f t="shared" si="33"/>
        <v/>
      </c>
      <c r="H1053" s="85"/>
    </row>
    <row r="1054" spans="1:8" hidden="1" x14ac:dyDescent="0.25">
      <c r="A1054" s="28" t="str">
        <f>IF(Items!$B1053="","",Items!$A1053)</f>
        <v>5449000103079</v>
      </c>
      <c r="B1054" s="28" t="str">
        <f>IF(Items!$B1053="","",Items!$B1053)</f>
        <v>Stoney  500MLS</v>
      </c>
      <c r="C1054" s="32">
        <f>IF($B1054="","",Items!$G1053+SUMIFS(PurQty,PurItem,$B1054,PurDate,"&lt;="&amp;$D$2)-SUMIFS(SalQty,SalItem,$B1054,SalDate,"&lt;="&amp;$D$2)-SUMIFS(WoQty,WoItem,$B1054,WoDate,"&lt;="&amp;$D$2)+SUMIFS(AdjQty,AdjItem,$B1054,AdjDate,"&lt;="&amp;$D$2)+SUMIFS(LinVarQty,LinItem,$B1054,LinPosted,"YES",LinDate,"&lt;="&amp;$D$2,LinID,"&lt;&gt;"&amp;$B$2))</f>
        <v>0</v>
      </c>
      <c r="D1054" s="84"/>
      <c r="E1054" s="32" t="str">
        <f t="shared" si="32"/>
        <v/>
      </c>
      <c r="F1054" s="33">
        <f>IF($B1054="","",Items!$I1053)</f>
        <v>9.7799999999999994</v>
      </c>
      <c r="G1054" s="33" t="str">
        <f t="shared" si="33"/>
        <v/>
      </c>
      <c r="H1054" s="85"/>
    </row>
    <row r="1055" spans="1:8" hidden="1" x14ac:dyDescent="0.25">
      <c r="A1055" s="28" t="str">
        <f>IF(Items!$B1054="","",Items!$A1054)</f>
        <v>5449000166050</v>
      </c>
      <c r="B1055" s="28" t="str">
        <f>IF(Items!$B1054="","",Items!$B1054)</f>
        <v>Stoney 2l</v>
      </c>
      <c r="C1055" s="32">
        <f>IF($B1055="","",Items!$G1054+SUMIFS(PurQty,PurItem,$B1055,PurDate,"&lt;="&amp;$D$2)-SUMIFS(SalQty,SalItem,$B1055,SalDate,"&lt;="&amp;$D$2)-SUMIFS(WoQty,WoItem,$B1055,WoDate,"&lt;="&amp;$D$2)+SUMIFS(AdjQty,AdjItem,$B1055,AdjDate,"&lt;="&amp;$D$2)+SUMIFS(LinVarQty,LinItem,$B1055,LinPosted,"YES",LinDate,"&lt;="&amp;$D$2,LinID,"&lt;&gt;"&amp;$B$2))</f>
        <v>23</v>
      </c>
      <c r="D1055" s="84"/>
      <c r="E1055" s="32" t="str">
        <f t="shared" si="32"/>
        <v/>
      </c>
      <c r="F1055" s="33">
        <f>IF($B1055="","",Items!$I1054)</f>
        <v>26.085000000000001</v>
      </c>
      <c r="G1055" s="33" t="str">
        <f t="shared" si="33"/>
        <v/>
      </c>
      <c r="H1055" s="85"/>
    </row>
    <row r="1056" spans="1:8" hidden="1" x14ac:dyDescent="0.25">
      <c r="A1056" s="28" t="str">
        <f>IF(Items!$B1055="","",Items!$A1055)</f>
        <v>54491915</v>
      </c>
      <c r="B1056" s="28" t="str">
        <f>IF(Items!$B1055="","",Items!$B1055)</f>
        <v>Stoney 350ML</v>
      </c>
      <c r="C1056" s="32">
        <f>IF($B1056="","",Items!$G1055+SUMIFS(PurQty,PurItem,$B1056,PurDate,"&lt;="&amp;$D$2)-SUMIFS(SalQty,SalItem,$B1056,SalDate,"&lt;="&amp;$D$2)-SUMIFS(WoQty,WoItem,$B1056,WoDate,"&lt;="&amp;$D$2)+SUMIFS(AdjQty,AdjItem,$B1056,AdjDate,"&lt;="&amp;$D$2)+SUMIFS(LinVarQty,LinItem,$B1056,LinPosted,"YES",LinDate,"&lt;="&amp;$D$2,LinID,"&lt;&gt;"&amp;$B$2))</f>
        <v>0</v>
      </c>
      <c r="D1056" s="84"/>
      <c r="E1056" s="32" t="str">
        <f t="shared" si="32"/>
        <v/>
      </c>
      <c r="F1056" s="33">
        <f>IF($B1056="","",Items!$I1055)</f>
        <v>6.5250000000000004</v>
      </c>
      <c r="G1056" s="33" t="str">
        <f t="shared" si="33"/>
        <v/>
      </c>
      <c r="H1056" s="85"/>
    </row>
    <row r="1057" spans="1:8" hidden="1" x14ac:dyDescent="0.25">
      <c r="A1057" s="28" t="str">
        <f>IF(Items!$B1056="","",Items!$A1056)</f>
        <v>5449000664808</v>
      </c>
      <c r="B1057" s="28" t="str">
        <f>IF(Items!$B1056="","",Items!$B1056)</f>
        <v>Stoney 440ml</v>
      </c>
      <c r="C1057" s="32">
        <f>IF($B1057="","",Items!$G1056+SUMIFS(PurQty,PurItem,$B1057,PurDate,"&lt;="&amp;$D$2)-SUMIFS(SalQty,SalItem,$B1057,SalDate,"&lt;="&amp;$D$2)-SUMIFS(WoQty,WoItem,$B1057,WoDate,"&lt;="&amp;$D$2)+SUMIFS(AdjQty,AdjItem,$B1057,AdjDate,"&lt;="&amp;$D$2)+SUMIFS(LinVarQty,LinItem,$B1057,LinPosted,"YES",LinDate,"&lt;="&amp;$D$2,LinID,"&lt;&gt;"&amp;$B$2))</f>
        <v>0</v>
      </c>
      <c r="D1057" s="84"/>
      <c r="E1057" s="32" t="str">
        <f t="shared" si="32"/>
        <v/>
      </c>
      <c r="F1057" s="33">
        <f>IF($B1057="","",Items!$I1056)</f>
        <v>9.7799999999999994</v>
      </c>
      <c r="G1057" s="33" t="str">
        <f t="shared" si="33"/>
        <v/>
      </c>
      <c r="H1057" s="85"/>
    </row>
    <row r="1058" spans="1:8" hidden="1" x14ac:dyDescent="0.25">
      <c r="A1058" s="28" t="str">
        <f>IF(Items!$B1057="","",Items!$A1057)</f>
        <v>5449000314857</v>
      </c>
      <c r="B1058" s="28" t="str">
        <f>IF(Items!$B1057="","",Items!$B1057)</f>
        <v>STONEY CAN NO SUGAR 330ML</v>
      </c>
      <c r="C1058" s="32">
        <f>IF($B1058="","",Items!$G1057+SUMIFS(PurQty,PurItem,$B1058,PurDate,"&lt;="&amp;$D$2)-SUMIFS(SalQty,SalItem,$B1058,SalDate,"&lt;="&amp;$D$2)-SUMIFS(WoQty,WoItem,$B1058,WoDate,"&lt;="&amp;$D$2)+SUMIFS(AdjQty,AdjItem,$B1058,AdjDate,"&lt;="&amp;$D$2)+SUMIFS(LinVarQty,LinItem,$B1058,LinPosted,"YES",LinDate,"&lt;="&amp;$D$2,LinID,"&lt;&gt;"&amp;$B$2))</f>
        <v>0</v>
      </c>
      <c r="D1058" s="84"/>
      <c r="E1058" s="32" t="str">
        <f t="shared" si="32"/>
        <v/>
      </c>
      <c r="F1058" s="33">
        <f>IF($B1058="","",Items!$I1057)</f>
        <v>9.7799999999999994</v>
      </c>
      <c r="G1058" s="33" t="str">
        <f t="shared" si="33"/>
        <v/>
      </c>
      <c r="H1058" s="85"/>
    </row>
    <row r="1059" spans="1:8" hidden="1" x14ac:dyDescent="0.25">
      <c r="A1059" s="28" t="str">
        <f>IF(Items!$B1058="","",Items!$A1058)</f>
        <v>5449000106421</v>
      </c>
      <c r="B1059" s="28" t="str">
        <f>IF(Items!$B1058="","",Items!$B1058)</f>
        <v>Stoney Ginger 330mls</v>
      </c>
      <c r="C1059" s="32">
        <f>IF($B1059="","",Items!$G1058+SUMIFS(PurQty,PurItem,$B1059,PurDate,"&lt;="&amp;$D$2)-SUMIFS(SalQty,SalItem,$B1059,SalDate,"&lt;="&amp;$D$2)-SUMIFS(WoQty,WoItem,$B1059,WoDate,"&lt;="&amp;$D$2)+SUMIFS(AdjQty,AdjItem,$B1059,AdjDate,"&lt;="&amp;$D$2)+SUMIFS(LinVarQty,LinItem,$B1059,LinPosted,"YES",LinDate,"&lt;="&amp;$D$2,LinID,"&lt;&gt;"&amp;$B$2))</f>
        <v>17</v>
      </c>
      <c r="D1059" s="84"/>
      <c r="E1059" s="32" t="str">
        <f t="shared" si="32"/>
        <v/>
      </c>
      <c r="F1059" s="33">
        <f>IF($B1059="","",Items!$I1058)</f>
        <v>9.7799999999999994</v>
      </c>
      <c r="G1059" s="33" t="str">
        <f t="shared" si="33"/>
        <v/>
      </c>
      <c r="H1059" s="85"/>
    </row>
    <row r="1060" spans="1:8" hidden="1" x14ac:dyDescent="0.25">
      <c r="A1060" s="28" t="str">
        <f>IF(Items!$B1059="","",Items!$A1059)</f>
        <v>5449000064950</v>
      </c>
      <c r="B1060" s="28" t="str">
        <f>IF(Items!$B1059="","",Items!$B1059)</f>
        <v>Stoney Ginger Beer 1ltr</v>
      </c>
      <c r="C1060" s="32">
        <f>IF($B1060="","",Items!$G1059+SUMIFS(PurQty,PurItem,$B1060,PurDate,"&lt;="&amp;$D$2)-SUMIFS(SalQty,SalItem,$B1060,SalDate,"&lt;="&amp;$D$2)-SUMIFS(WoQty,WoItem,$B1060,WoDate,"&lt;="&amp;$D$2)+SUMIFS(AdjQty,AdjItem,$B1060,AdjDate,"&lt;="&amp;$D$2)+SUMIFS(LinVarQty,LinItem,$B1060,LinPosted,"YES",LinDate,"&lt;="&amp;$D$2,LinID,"&lt;&gt;"&amp;$B$2))</f>
        <v>0</v>
      </c>
      <c r="D1060" s="84"/>
      <c r="E1060" s="32" t="str">
        <f t="shared" si="32"/>
        <v/>
      </c>
      <c r="F1060" s="33">
        <f>IF($B1060="","",Items!$I1059)</f>
        <v>16.305</v>
      </c>
      <c r="G1060" s="33" t="str">
        <f t="shared" si="33"/>
        <v/>
      </c>
      <c r="H1060" s="85"/>
    </row>
    <row r="1061" spans="1:8" hidden="1" x14ac:dyDescent="0.25">
      <c r="A1061" s="28" t="str">
        <f>IF(Items!$B1060="","",Items!$A1060)</f>
        <v>6009616257475</v>
      </c>
      <c r="B1061" s="28" t="str">
        <f>IF(Items!$B1060="","",Items!$B1060)</f>
        <v>Stumbo Pops 48s</v>
      </c>
      <c r="C1061" s="32">
        <f>IF($B1061="","",Items!$G1060+SUMIFS(PurQty,PurItem,$B1061,PurDate,"&lt;="&amp;$D$2)-SUMIFS(SalQty,SalItem,$B1061,SalDate,"&lt;="&amp;$D$2)-SUMIFS(WoQty,WoItem,$B1061,WoDate,"&lt;="&amp;$D$2)+SUMIFS(AdjQty,AdjItem,$B1061,AdjDate,"&lt;="&amp;$D$2)+SUMIFS(LinVarQty,LinItem,$B1061,LinPosted,"YES",LinDate,"&lt;="&amp;$D$2,LinID,"&lt;&gt;"&amp;$B$2))</f>
        <v>0</v>
      </c>
      <c r="D1061" s="84"/>
      <c r="E1061" s="32" t="str">
        <f t="shared" si="32"/>
        <v/>
      </c>
      <c r="F1061" s="33">
        <f>IF($B1061="","",Items!$I1060)</f>
        <v>1.3049999999999999</v>
      </c>
      <c r="G1061" s="33" t="str">
        <f t="shared" si="33"/>
        <v/>
      </c>
      <c r="H1061" s="85"/>
    </row>
    <row r="1062" spans="1:8" hidden="1" x14ac:dyDescent="0.25">
      <c r="A1062" s="28" t="str">
        <f>IF(Items!$B1061="","",Items!$A1061)</f>
        <v>A773</v>
      </c>
      <c r="B1062" s="28" t="str">
        <f>IF(Items!$B1061="","",Items!$B1061)</f>
        <v>Stumbo Pops Each</v>
      </c>
      <c r="C1062" s="32">
        <f>IF($B1062="","",Items!$G1061+SUMIFS(PurQty,PurItem,$B1062,PurDate,"&lt;="&amp;$D$2)-SUMIFS(SalQty,SalItem,$B1062,SalDate,"&lt;="&amp;$D$2)-SUMIFS(WoQty,WoItem,$B1062,WoDate,"&lt;="&amp;$D$2)+SUMIFS(AdjQty,AdjItem,$B1062,AdjDate,"&lt;="&amp;$D$2)+SUMIFS(LinVarQty,LinItem,$B1062,LinPosted,"YES",LinDate,"&lt;="&amp;$D$2,LinID,"&lt;&gt;"&amp;$B$2))</f>
        <v>111</v>
      </c>
      <c r="D1062" s="84"/>
      <c r="E1062" s="32" t="str">
        <f t="shared" si="32"/>
        <v/>
      </c>
      <c r="F1062" s="33">
        <f>IF($B1062="","",Items!$I1061)</f>
        <v>1.9575</v>
      </c>
      <c r="G1062" s="33" t="str">
        <f t="shared" si="33"/>
        <v/>
      </c>
      <c r="H1062" s="85"/>
    </row>
    <row r="1063" spans="1:8" hidden="1" x14ac:dyDescent="0.25">
      <c r="A1063" s="28" t="str">
        <f>IF(Items!$B1062="","",Items!$A1062)</f>
        <v>6007497100750</v>
      </c>
      <c r="B1063" s="28" t="str">
        <f>IF(Items!$B1062="","",Items!$B1062)</f>
        <v>Sun Jam 900g</v>
      </c>
      <c r="C1063" s="32">
        <f>IF($B1063="","",Items!$G1062+SUMIFS(PurQty,PurItem,$B1063,PurDate,"&lt;="&amp;$D$2)-SUMIFS(SalQty,SalItem,$B1063,SalDate,"&lt;="&amp;$D$2)-SUMIFS(WoQty,WoItem,$B1063,WoDate,"&lt;="&amp;$D$2)+SUMIFS(AdjQty,AdjItem,$B1063,AdjDate,"&lt;="&amp;$D$2)+SUMIFS(LinVarQty,LinItem,$B1063,LinPosted,"YES",LinDate,"&lt;="&amp;$D$2,LinID,"&lt;&gt;"&amp;$B$2))</f>
        <v>0</v>
      </c>
      <c r="D1063" s="84"/>
      <c r="E1063" s="32" t="str">
        <f t="shared" si="32"/>
        <v/>
      </c>
      <c r="F1063" s="33">
        <f>IF($B1063="","",Items!$I1062)</f>
        <v>39.127499999999998</v>
      </c>
      <c r="G1063" s="33" t="str">
        <f t="shared" si="33"/>
        <v/>
      </c>
      <c r="H1063" s="85"/>
    </row>
    <row r="1064" spans="1:8" hidden="1" x14ac:dyDescent="0.25">
      <c r="A1064" s="28" t="str">
        <f>IF(Items!$B1063="","",Items!$A1063)</f>
        <v>6007497100477</v>
      </c>
      <c r="B1064" s="28" t="str">
        <f>IF(Items!$B1063="","",Items!$B1063)</f>
        <v>Sun Marmalade Jam 500g</v>
      </c>
      <c r="C1064" s="32">
        <f>IF($B1064="","",Items!$G1063+SUMIFS(PurQty,PurItem,$B1064,PurDate,"&lt;="&amp;$D$2)-SUMIFS(SalQty,SalItem,$B1064,SalDate,"&lt;="&amp;$D$2)-SUMIFS(WoQty,WoItem,$B1064,WoDate,"&lt;="&amp;$D$2)+SUMIFS(AdjQty,AdjItem,$B1064,AdjDate,"&lt;="&amp;$D$2)+SUMIFS(LinVarQty,LinItem,$B1064,LinPosted,"YES",LinDate,"&lt;="&amp;$D$2,LinID,"&lt;&gt;"&amp;$B$2))</f>
        <v>0</v>
      </c>
      <c r="D1064" s="84"/>
      <c r="E1064" s="32" t="str">
        <f t="shared" si="32"/>
        <v/>
      </c>
      <c r="F1064" s="33">
        <f>IF($B1064="","",Items!$I1063)</f>
        <v>22.822500000000002</v>
      </c>
      <c r="G1064" s="33" t="str">
        <f t="shared" si="33"/>
        <v/>
      </c>
      <c r="H1064" s="85"/>
    </row>
    <row r="1065" spans="1:8" hidden="1" x14ac:dyDescent="0.25">
      <c r="A1065" s="28" t="str">
        <f>IF(Items!$B1064="","",Items!$A1064)</f>
        <v>6007497100798</v>
      </c>
      <c r="B1065" s="28" t="str">
        <f>IF(Items!$B1064="","",Items!$B1064)</f>
        <v>Sun Mixed Fruit Jam 500g</v>
      </c>
      <c r="C1065" s="32">
        <f>IF($B1065="","",Items!$G1064+SUMIFS(PurQty,PurItem,$B1065,PurDate,"&lt;="&amp;$D$2)-SUMIFS(SalQty,SalItem,$B1065,SalDate,"&lt;="&amp;$D$2)-SUMIFS(WoQty,WoItem,$B1065,WoDate,"&lt;="&amp;$D$2)+SUMIFS(AdjQty,AdjItem,$B1065,AdjDate,"&lt;="&amp;$D$2)+SUMIFS(LinVarQty,LinItem,$B1065,LinPosted,"YES",LinDate,"&lt;="&amp;$D$2,LinID,"&lt;&gt;"&amp;$B$2))</f>
        <v>87</v>
      </c>
      <c r="D1065" s="84"/>
      <c r="E1065" s="32" t="str">
        <f t="shared" si="32"/>
        <v/>
      </c>
      <c r="F1065" s="33">
        <f>IF($B1065="","",Items!$I1064)</f>
        <v>19.567499999999999</v>
      </c>
      <c r="G1065" s="33" t="str">
        <f t="shared" si="33"/>
        <v/>
      </c>
      <c r="H1065" s="85"/>
    </row>
    <row r="1066" spans="1:8" hidden="1" x14ac:dyDescent="0.25">
      <c r="A1066" s="28" t="str">
        <f>IF(Items!$B1065="","",Items!$A1065)</f>
        <v>SML</v>
      </c>
      <c r="B1066" s="28" t="str">
        <f>IF(Items!$B1065="","",Items!$B1065)</f>
        <v>Sunday Mail</v>
      </c>
      <c r="C1066" s="32">
        <f>IF($B1066="","",Items!$G1065+SUMIFS(PurQty,PurItem,$B1066,PurDate,"&lt;="&amp;$D$2)-SUMIFS(SalQty,SalItem,$B1066,SalDate,"&lt;="&amp;$D$2)-SUMIFS(WoQty,WoItem,$B1066,WoDate,"&lt;="&amp;$D$2)+SUMIFS(AdjQty,AdjItem,$B1066,AdjDate,"&lt;="&amp;$D$2)+SUMIFS(LinVarQty,LinItem,$B1066,LinPosted,"YES",LinDate,"&lt;="&amp;$D$2,LinID,"&lt;&gt;"&amp;$B$2))</f>
        <v>0</v>
      </c>
      <c r="D1066" s="84"/>
      <c r="E1066" s="32" t="str">
        <f t="shared" si="32"/>
        <v/>
      </c>
      <c r="F1066" s="33">
        <f>IF($B1066="","",Items!$I1065)</f>
        <v>1.575</v>
      </c>
      <c r="G1066" s="33" t="str">
        <f t="shared" si="33"/>
        <v/>
      </c>
      <c r="H1066" s="85"/>
    </row>
    <row r="1067" spans="1:8" hidden="1" x14ac:dyDescent="0.25">
      <c r="A1067" s="28" t="str">
        <f>IF(Items!$B1066="","",Items!$A1066)</f>
        <v>6001565010699</v>
      </c>
      <c r="B1067" s="28" t="str">
        <f>IF(Items!$B1066="","",Items!$B1066)</f>
        <v>Sunfoil 375ml</v>
      </c>
      <c r="C1067" s="32">
        <f>IF($B1067="","",Items!$G1066+SUMIFS(PurQty,PurItem,$B1067,PurDate,"&lt;="&amp;$D$2)-SUMIFS(SalQty,SalItem,$B1067,SalDate,"&lt;="&amp;$D$2)-SUMIFS(WoQty,WoItem,$B1067,WoDate,"&lt;="&amp;$D$2)+SUMIFS(AdjQty,AdjItem,$B1067,AdjDate,"&lt;="&amp;$D$2)+SUMIFS(LinVarQty,LinItem,$B1067,LinPosted,"YES",LinDate,"&lt;="&amp;$D$2,LinID,"&lt;&gt;"&amp;$B$2))</f>
        <v>0</v>
      </c>
      <c r="D1067" s="84"/>
      <c r="E1067" s="32" t="str">
        <f t="shared" si="32"/>
        <v/>
      </c>
      <c r="F1067" s="33">
        <f>IF($B1067="","",Items!$I1066)</f>
        <v>11.25</v>
      </c>
      <c r="G1067" s="33" t="str">
        <f t="shared" si="33"/>
        <v/>
      </c>
      <c r="H1067" s="85"/>
    </row>
    <row r="1068" spans="1:8" hidden="1" x14ac:dyDescent="0.25">
      <c r="A1068" s="28" t="str">
        <f>IF(Items!$B1067="","",Items!$A1067)</f>
        <v>600749741007100798</v>
      </c>
      <c r="B1068" s="28" t="str">
        <f>IF(Items!$B1067="","",Items!$B1067)</f>
        <v>Sunjam Mixed Fruit 500g</v>
      </c>
      <c r="C1068" s="32">
        <f>IF($B1068="","",Items!$G1067+SUMIFS(PurQty,PurItem,$B1068,PurDate,"&lt;="&amp;$D$2)-SUMIFS(SalQty,SalItem,$B1068,SalDate,"&lt;="&amp;$D$2)-SUMIFS(WoQty,WoItem,$B1068,WoDate,"&lt;="&amp;$D$2)+SUMIFS(AdjQty,AdjItem,$B1068,AdjDate,"&lt;="&amp;$D$2)+SUMIFS(LinVarQty,LinItem,$B1068,LinPosted,"YES",LinDate,"&lt;="&amp;$D$2,LinID,"&lt;&gt;"&amp;$B$2))</f>
        <v>0</v>
      </c>
      <c r="D1068" s="84"/>
      <c r="E1068" s="32" t="str">
        <f t="shared" si="32"/>
        <v/>
      </c>
      <c r="F1068" s="33">
        <f>IF($B1068="","",Items!$I1067)</f>
        <v>22.822500000000002</v>
      </c>
      <c r="G1068" s="33" t="str">
        <f t="shared" si="33"/>
        <v/>
      </c>
      <c r="H1068" s="85"/>
    </row>
    <row r="1069" spans="1:8" hidden="1" x14ac:dyDescent="0.25">
      <c r="A1069" s="28" t="str">
        <f>IF(Items!$B1068="","",Items!$A1068)</f>
        <v>6001085017598</v>
      </c>
      <c r="B1069" s="28" t="str">
        <f>IF(Items!$B1068="","",Items!$B1068)</f>
        <v>Sunlight Dishwashing Liquid 400ml</v>
      </c>
      <c r="C1069" s="32">
        <f>IF($B1069="","",Items!$G1068+SUMIFS(PurQty,PurItem,$B1069,PurDate,"&lt;="&amp;$D$2)-SUMIFS(SalQty,SalItem,$B1069,SalDate,"&lt;="&amp;$D$2)-SUMIFS(WoQty,WoItem,$B1069,WoDate,"&lt;="&amp;$D$2)+SUMIFS(AdjQty,AdjItem,$B1069,AdjDate,"&lt;="&amp;$D$2)+SUMIFS(LinVarQty,LinItem,$B1069,LinPosted,"YES",LinDate,"&lt;="&amp;$D$2,LinID,"&lt;&gt;"&amp;$B$2))</f>
        <v>0</v>
      </c>
      <c r="D1069" s="84"/>
      <c r="E1069" s="32" t="str">
        <f t="shared" si="32"/>
        <v/>
      </c>
      <c r="F1069" s="33">
        <f>IF($B1069="","",Items!$I1068)</f>
        <v>22.822500000000002</v>
      </c>
      <c r="G1069" s="33" t="str">
        <f t="shared" si="33"/>
        <v/>
      </c>
      <c r="H1069" s="85"/>
    </row>
    <row r="1070" spans="1:8" x14ac:dyDescent="0.25">
      <c r="A1070" s="28" t="str">
        <f>IF(Items!$B1069="","",Items!$A1069)</f>
        <v>6001087358743</v>
      </c>
      <c r="B1070" s="28" t="str">
        <f>IF(Items!$B1069="","",Items!$B1069)</f>
        <v>Sunlight Dishwashing Liquid 750ml</v>
      </c>
      <c r="C1070" s="32">
        <f>IF($B1070="","",Items!$G1069+SUMIFS(PurQty,PurItem,$B1070,PurDate,"&lt;="&amp;$D$2)-SUMIFS(SalQty,SalItem,$B1070,SalDate,"&lt;="&amp;$D$2)-SUMIFS(WoQty,WoItem,$B1070,WoDate,"&lt;="&amp;$D$2)+SUMIFS(AdjQty,AdjItem,$B1070,AdjDate,"&lt;="&amp;$D$2)+SUMIFS(LinVarQty,LinItem,$B1070,LinPosted,"YES",LinDate,"&lt;="&amp;$D$2,LinID,"&lt;&gt;"&amp;$B$2))</f>
        <v>30</v>
      </c>
      <c r="D1070" s="84">
        <v>2</v>
      </c>
      <c r="E1070" s="32">
        <f t="shared" si="32"/>
        <v>-28</v>
      </c>
      <c r="F1070" s="33">
        <f>IF($B1070="","",Items!$I1069)</f>
        <v>28</v>
      </c>
      <c r="G1070" s="33">
        <f t="shared" si="33"/>
        <v>-784</v>
      </c>
      <c r="H1070" s="85"/>
    </row>
    <row r="1071" spans="1:8" hidden="1" x14ac:dyDescent="0.25">
      <c r="A1071" s="28" t="str">
        <f>IF(Items!$B1070="","",Items!$A1070)</f>
        <v>60010873587436</v>
      </c>
      <c r="B1071" s="28" t="str">
        <f>IF(Items!$B1070="","",Items!$B1070)</f>
        <v>Sunlight Liquid 750mls</v>
      </c>
      <c r="C1071" s="32">
        <f>IF($B1071="","",Items!$G1070+SUMIFS(PurQty,PurItem,$B1071,PurDate,"&lt;="&amp;$D$2)-SUMIFS(SalQty,SalItem,$B1071,SalDate,"&lt;="&amp;$D$2)-SUMIFS(WoQty,WoItem,$B1071,WoDate,"&lt;="&amp;$D$2)+SUMIFS(AdjQty,AdjItem,$B1071,AdjDate,"&lt;="&amp;$D$2)+SUMIFS(LinVarQty,LinItem,$B1071,LinPosted,"YES",LinDate,"&lt;="&amp;$D$2,LinID,"&lt;&gt;"&amp;$B$2))</f>
        <v>0</v>
      </c>
      <c r="D1071" s="84"/>
      <c r="E1071" s="32" t="str">
        <f t="shared" si="32"/>
        <v/>
      </c>
      <c r="F1071" s="33">
        <f>IF($B1071="","",Items!$I1070)</f>
        <v>19.567499999999999</v>
      </c>
      <c r="G1071" s="33" t="str">
        <f t="shared" si="33"/>
        <v/>
      </c>
      <c r="H1071" s="85"/>
    </row>
    <row r="1072" spans="1:8" x14ac:dyDescent="0.25">
      <c r="A1072" s="28" t="str">
        <f>IF(Items!$B1071="","",Items!$A1071)</f>
        <v>6001085126696</v>
      </c>
      <c r="B1072" s="28" t="str">
        <f>IF(Items!$B1071="","",Items!$B1071)</f>
        <v>Sunlight Powder 2kg</v>
      </c>
      <c r="C1072" s="32">
        <f>IF($B1072="","",Items!$G1071+SUMIFS(PurQty,PurItem,$B1072,PurDate,"&lt;="&amp;$D$2)-SUMIFS(SalQty,SalItem,$B1072,SalDate,"&lt;="&amp;$D$2)-SUMIFS(WoQty,WoItem,$B1072,WoDate,"&lt;="&amp;$D$2)+SUMIFS(AdjQty,AdjItem,$B1072,AdjDate,"&lt;="&amp;$D$2)+SUMIFS(LinVarQty,LinItem,$B1072,LinPosted,"YES",LinDate,"&lt;="&amp;$D$2,LinID,"&lt;&gt;"&amp;$B$2))</f>
        <v>8</v>
      </c>
      <c r="D1072" s="84">
        <v>7</v>
      </c>
      <c r="E1072" s="32">
        <f t="shared" si="32"/>
        <v>-1</v>
      </c>
      <c r="F1072" s="33">
        <f>IF($B1072="","",Items!$I1071)</f>
        <v>52.177500000000002</v>
      </c>
      <c r="G1072" s="33">
        <f t="shared" si="33"/>
        <v>-52.177500000000002</v>
      </c>
      <c r="H1072" s="85"/>
    </row>
    <row r="1073" spans="1:8" hidden="1" x14ac:dyDescent="0.25">
      <c r="A1073" s="28" t="str">
        <f>IF(Items!$B1072="","",Items!$A1072)</f>
        <v>6001087367998</v>
      </c>
      <c r="B1073" s="28" t="str">
        <f>IF(Items!$B1072="","",Items!$B1072)</f>
        <v>Sunlight Washing Powder 250g</v>
      </c>
      <c r="C1073" s="32">
        <f>IF($B1073="","",Items!$G1072+SUMIFS(PurQty,PurItem,$B1073,PurDate,"&lt;="&amp;$D$2)-SUMIFS(SalQty,SalItem,$B1073,SalDate,"&lt;="&amp;$D$2)-SUMIFS(WoQty,WoItem,$B1073,WoDate,"&lt;="&amp;$D$2)+SUMIFS(AdjQty,AdjItem,$B1073,AdjDate,"&lt;="&amp;$D$2)+SUMIFS(LinVarQty,LinItem,$B1073,LinPosted,"YES",LinDate,"&lt;="&amp;$D$2,LinID,"&lt;&gt;"&amp;$B$2))</f>
        <v>0</v>
      </c>
      <c r="D1073" s="84"/>
      <c r="E1073" s="32" t="str">
        <f t="shared" si="32"/>
        <v/>
      </c>
      <c r="F1073" s="33">
        <f>IF($B1073="","",Items!$I1072)</f>
        <v>13.0425</v>
      </c>
      <c r="G1073" s="33" t="str">
        <f t="shared" si="33"/>
        <v/>
      </c>
      <c r="H1073" s="85"/>
    </row>
    <row r="1074" spans="1:8" hidden="1" x14ac:dyDescent="0.25">
      <c r="A1074" s="28" t="str">
        <f>IF(Items!$B1073="","",Items!$A1073)</f>
        <v>6001087367974</v>
      </c>
      <c r="B1074" s="28" t="str">
        <f>IF(Items!$B1073="","",Items!$B1073)</f>
        <v>Sunlight Washing Powder 500g</v>
      </c>
      <c r="C1074" s="32">
        <f>IF($B1074="","",Items!$G1073+SUMIFS(PurQty,PurItem,$B1074,PurDate,"&lt;="&amp;$D$2)-SUMIFS(SalQty,SalItem,$B1074,SalDate,"&lt;="&amp;$D$2)-SUMIFS(WoQty,WoItem,$B1074,WoDate,"&lt;="&amp;$D$2)+SUMIFS(AdjQty,AdjItem,$B1074,AdjDate,"&lt;="&amp;$D$2)+SUMIFS(LinVarQty,LinItem,$B1074,LinPosted,"YES",LinDate,"&lt;="&amp;$D$2,LinID,"&lt;&gt;"&amp;$B$2))</f>
        <v>0</v>
      </c>
      <c r="D1074" s="84"/>
      <c r="E1074" s="32" t="str">
        <f t="shared" si="32"/>
        <v/>
      </c>
      <c r="F1074" s="33">
        <f>IF($B1074="","",Items!$I1073)</f>
        <v>19.567499999999999</v>
      </c>
      <c r="G1074" s="33" t="str">
        <f t="shared" si="33"/>
        <v/>
      </c>
      <c r="H1074" s="85"/>
    </row>
    <row r="1075" spans="1:8" hidden="1" x14ac:dyDescent="0.25">
      <c r="A1075" s="28" t="str">
        <f>IF(Items!$B1074="","",Items!$A1074)</f>
        <v>6009634830940</v>
      </c>
      <c r="B1075" s="28" t="str">
        <f>IF(Items!$B1074="","",Items!$B1074)</f>
        <v>SupaFry 2l Cookingb Oil</v>
      </c>
      <c r="C1075" s="32">
        <f>IF($B1075="","",Items!$G1074+SUMIFS(PurQty,PurItem,$B1075,PurDate,"&lt;="&amp;$D$2)-SUMIFS(SalQty,SalItem,$B1075,SalDate,"&lt;="&amp;$D$2)-SUMIFS(WoQty,WoItem,$B1075,WoDate,"&lt;="&amp;$D$2)+SUMIFS(AdjQty,AdjItem,$B1075,AdjDate,"&lt;="&amp;$D$2)+SUMIFS(LinVarQty,LinItem,$B1075,LinPosted,"YES",LinDate,"&lt;="&amp;$D$2,LinID,"&lt;&gt;"&amp;$B$2))</f>
        <v>24</v>
      </c>
      <c r="D1075" s="84"/>
      <c r="E1075" s="32" t="str">
        <f t="shared" si="32"/>
        <v/>
      </c>
      <c r="F1075" s="33">
        <f>IF($B1075="","",Items!$I1074)</f>
        <v>52.177500000000002</v>
      </c>
      <c r="G1075" s="33" t="str">
        <f t="shared" si="33"/>
        <v/>
      </c>
      <c r="H1075" s="85"/>
    </row>
    <row r="1076" spans="1:8" hidden="1" x14ac:dyDescent="0.25">
      <c r="A1076" s="28" t="str">
        <f>IF(Items!$B1075="","",Items!$A1075)</f>
        <v>6956872100963</v>
      </c>
      <c r="B1076" s="28" t="str">
        <f>IF(Items!$B1075="","",Items!$B1075)</f>
        <v>Super Glue</v>
      </c>
      <c r="C1076" s="32">
        <f>IF($B1076="","",Items!$G1075+SUMIFS(PurQty,PurItem,$B1076,PurDate,"&lt;="&amp;$D$2)-SUMIFS(SalQty,SalItem,$B1076,SalDate,"&lt;="&amp;$D$2)-SUMIFS(WoQty,WoItem,$B1076,WoDate,"&lt;="&amp;$D$2)+SUMIFS(AdjQty,AdjItem,$B1076,AdjDate,"&lt;="&amp;$D$2)+SUMIFS(LinVarQty,LinItem,$B1076,LinPosted,"YES",LinDate,"&lt;="&amp;$D$2,LinID,"&lt;&gt;"&amp;$B$2))</f>
        <v>0</v>
      </c>
      <c r="D1076" s="84"/>
      <c r="E1076" s="32" t="str">
        <f t="shared" si="32"/>
        <v/>
      </c>
      <c r="F1076" s="33">
        <f>IF($B1076="","",Items!$I1075)</f>
        <v>3.915</v>
      </c>
      <c r="G1076" s="33" t="str">
        <f t="shared" si="33"/>
        <v/>
      </c>
      <c r="H1076" s="85"/>
    </row>
    <row r="1077" spans="1:8" hidden="1" x14ac:dyDescent="0.25">
      <c r="A1077" s="28" t="str">
        <f>IF(Items!$B1076="","",Items!$A1076)</f>
        <v>6009702251899</v>
      </c>
      <c r="B1077" s="28" t="str">
        <f>IF(Items!$B1076="","",Items!$B1076)</f>
        <v>Super Sip Bana Strw Yoghurt</v>
      </c>
      <c r="C1077" s="32">
        <f>IF($B1077="","",Items!$G1076+SUMIFS(PurQty,PurItem,$B1077,PurDate,"&lt;="&amp;$D$2)-SUMIFS(SalQty,SalItem,$B1077,SalDate,"&lt;="&amp;$D$2)-SUMIFS(WoQty,WoItem,$B1077,WoDate,"&lt;="&amp;$D$2)+SUMIFS(AdjQty,AdjItem,$B1077,AdjDate,"&lt;="&amp;$D$2)+SUMIFS(LinVarQty,LinItem,$B1077,LinPosted,"YES",LinDate,"&lt;="&amp;$D$2,LinID,"&lt;&gt;"&amp;$B$2))</f>
        <v>0</v>
      </c>
      <c r="D1077" s="84"/>
      <c r="E1077" s="32" t="str">
        <f t="shared" si="32"/>
        <v/>
      </c>
      <c r="F1077" s="33">
        <f>IF($B1077="","",Items!$I1076)</f>
        <v>9.7799999999999994</v>
      </c>
      <c r="G1077" s="33" t="str">
        <f t="shared" si="33"/>
        <v/>
      </c>
      <c r="H1077" s="85"/>
    </row>
    <row r="1078" spans="1:8" hidden="1" x14ac:dyDescent="0.25">
      <c r="A1078" s="28" t="str">
        <f>IF(Items!$B1077="","",Items!$A1077)</f>
        <v>6009702251998</v>
      </c>
      <c r="B1078" s="28" t="str">
        <f>IF(Items!$B1077="","",Items!$B1077)</f>
        <v>Super Sip Mango 400ml</v>
      </c>
      <c r="C1078" s="32">
        <f>IF($B1078="","",Items!$G1077+SUMIFS(PurQty,PurItem,$B1078,PurDate,"&lt;="&amp;$D$2)-SUMIFS(SalQty,SalItem,$B1078,SalDate,"&lt;="&amp;$D$2)-SUMIFS(WoQty,WoItem,$B1078,WoDate,"&lt;="&amp;$D$2)+SUMIFS(AdjQty,AdjItem,$B1078,AdjDate,"&lt;="&amp;$D$2)+SUMIFS(LinVarQty,LinItem,$B1078,LinPosted,"YES",LinDate,"&lt;="&amp;$D$2,LinID,"&lt;&gt;"&amp;$B$2))</f>
        <v>0</v>
      </c>
      <c r="D1078" s="84"/>
      <c r="E1078" s="32" t="str">
        <f t="shared" si="32"/>
        <v/>
      </c>
      <c r="F1078" s="33">
        <f>IF($B1078="","",Items!$I1077)</f>
        <v>9.7799999999999994</v>
      </c>
      <c r="G1078" s="33" t="str">
        <f t="shared" si="33"/>
        <v/>
      </c>
      <c r="H1078" s="85"/>
    </row>
    <row r="1079" spans="1:8" hidden="1" x14ac:dyDescent="0.25">
      <c r="A1079" s="28" t="str">
        <f>IF(Items!$B1078="","",Items!$A1078)</f>
        <v>6009702251875</v>
      </c>
      <c r="B1079" s="28" t="str">
        <f>IF(Items!$B1078="","",Items!$B1078)</f>
        <v>Super Sip Pineapple Yoghurt</v>
      </c>
      <c r="C1079" s="32">
        <f>IF($B1079="","",Items!$G1078+SUMIFS(PurQty,PurItem,$B1079,PurDate,"&lt;="&amp;$D$2)-SUMIFS(SalQty,SalItem,$B1079,SalDate,"&lt;="&amp;$D$2)-SUMIFS(WoQty,WoItem,$B1079,WoDate,"&lt;="&amp;$D$2)+SUMIFS(AdjQty,AdjItem,$B1079,AdjDate,"&lt;="&amp;$D$2)+SUMIFS(LinVarQty,LinItem,$B1079,LinPosted,"YES",LinDate,"&lt;="&amp;$D$2,LinID,"&lt;&gt;"&amp;$B$2))</f>
        <v>0</v>
      </c>
      <c r="D1079" s="84"/>
      <c r="E1079" s="32" t="str">
        <f t="shared" si="32"/>
        <v/>
      </c>
      <c r="F1079" s="33">
        <f>IF($B1079="","",Items!$I1078)</f>
        <v>9.7799999999999994</v>
      </c>
      <c r="G1079" s="33" t="str">
        <f t="shared" si="33"/>
        <v/>
      </c>
      <c r="H1079" s="85"/>
    </row>
    <row r="1080" spans="1:8" hidden="1" x14ac:dyDescent="0.25">
      <c r="A1080" s="28" t="str">
        <f>IF(Items!$B1079="","",Items!$A1079)</f>
        <v>6009702252063</v>
      </c>
      <c r="B1080" s="28" t="str">
        <f>IF(Items!$B1079="","",Items!$B1079)</f>
        <v>Super Sip Strawberry 400ml</v>
      </c>
      <c r="C1080" s="32">
        <f>IF($B1080="","",Items!$G1079+SUMIFS(PurQty,PurItem,$B1080,PurDate,"&lt;="&amp;$D$2)-SUMIFS(SalQty,SalItem,$B1080,SalDate,"&lt;="&amp;$D$2)-SUMIFS(WoQty,WoItem,$B1080,WoDate,"&lt;="&amp;$D$2)+SUMIFS(AdjQty,AdjItem,$B1080,AdjDate,"&lt;="&amp;$D$2)+SUMIFS(LinVarQty,LinItem,$B1080,LinPosted,"YES",LinDate,"&lt;="&amp;$D$2,LinID,"&lt;&gt;"&amp;$B$2))</f>
        <v>0</v>
      </c>
      <c r="D1080" s="84"/>
      <c r="E1080" s="32" t="str">
        <f t="shared" si="32"/>
        <v/>
      </c>
      <c r="F1080" s="33">
        <f>IF($B1080="","",Items!$I1079)</f>
        <v>9.7799999999999994</v>
      </c>
      <c r="G1080" s="33" t="str">
        <f t="shared" si="33"/>
        <v/>
      </c>
      <c r="H1080" s="85"/>
    </row>
    <row r="1081" spans="1:8" hidden="1" x14ac:dyDescent="0.25">
      <c r="A1081" s="28" t="str">
        <f>IF(Items!$B1080="","",Items!$A1080)</f>
        <v>6009702251882</v>
      </c>
      <c r="B1081" s="28" t="str">
        <f>IF(Items!$B1080="","",Items!$B1080)</f>
        <v>Super Sip Yoghurt Mango 500ml</v>
      </c>
      <c r="C1081" s="32">
        <f>IF($B1081="","",Items!$G1080+SUMIFS(PurQty,PurItem,$B1081,PurDate,"&lt;="&amp;$D$2)-SUMIFS(SalQty,SalItem,$B1081,SalDate,"&lt;="&amp;$D$2)-SUMIFS(WoQty,WoItem,$B1081,WoDate,"&lt;="&amp;$D$2)+SUMIFS(AdjQty,AdjItem,$B1081,AdjDate,"&lt;="&amp;$D$2)+SUMIFS(LinVarQty,LinItem,$B1081,LinPosted,"YES",LinDate,"&lt;="&amp;$D$2,LinID,"&lt;&gt;"&amp;$B$2))</f>
        <v>0</v>
      </c>
      <c r="D1081" s="84"/>
      <c r="E1081" s="32" t="str">
        <f t="shared" si="32"/>
        <v/>
      </c>
      <c r="F1081" s="33">
        <f>IF($B1081="","",Items!$I1080)</f>
        <v>9.7799999999999994</v>
      </c>
      <c r="G1081" s="33" t="str">
        <f t="shared" si="33"/>
        <v/>
      </c>
      <c r="H1081" s="85"/>
    </row>
    <row r="1082" spans="1:8" hidden="1" x14ac:dyDescent="0.25">
      <c r="A1082" s="28" t="str">
        <f>IF(Items!$B1081="","",Items!$A1081)</f>
        <v>6009702252049</v>
      </c>
      <c r="B1082" s="28" t="str">
        <f>IF(Items!$B1081="","",Items!$B1081)</f>
        <v>SuperSip Orange 500ml</v>
      </c>
      <c r="C1082" s="32">
        <f>IF($B1082="","",Items!$G1081+SUMIFS(PurQty,PurItem,$B1082,PurDate,"&lt;="&amp;$D$2)-SUMIFS(SalQty,SalItem,$B1082,SalDate,"&lt;="&amp;$D$2)-SUMIFS(WoQty,WoItem,$B1082,WoDate,"&lt;="&amp;$D$2)+SUMIFS(AdjQty,AdjItem,$B1082,AdjDate,"&lt;="&amp;$D$2)+SUMIFS(LinVarQty,LinItem,$B1082,LinPosted,"YES",LinDate,"&lt;="&amp;$D$2,LinID,"&lt;&gt;"&amp;$B$2))</f>
        <v>0</v>
      </c>
      <c r="D1082" s="84"/>
      <c r="E1082" s="32" t="str">
        <f t="shared" si="32"/>
        <v/>
      </c>
      <c r="F1082" s="33">
        <f>IF($B1082="","",Items!$I1081)</f>
        <v>9.7799999999999994</v>
      </c>
      <c r="G1082" s="33" t="str">
        <f t="shared" si="33"/>
        <v/>
      </c>
      <c r="H1082" s="85"/>
    </row>
    <row r="1083" spans="1:8" hidden="1" x14ac:dyDescent="0.25">
      <c r="A1083" s="28" t="str">
        <f>IF(Items!$B1082="","",Items!$A1082)</f>
        <v>1845009861127</v>
      </c>
      <c r="B1083" s="28" t="str">
        <f>IF(Items!$B1082="","",Items!$B1082)</f>
        <v>Surprise Drink 350ml</v>
      </c>
      <c r="C1083" s="32">
        <f>IF($B1083="","",Items!$G1082+SUMIFS(PurQty,PurItem,$B1083,PurDate,"&lt;="&amp;$D$2)-SUMIFS(SalQty,SalItem,$B1083,SalDate,"&lt;="&amp;$D$2)-SUMIFS(WoQty,WoItem,$B1083,WoDate,"&lt;="&amp;$D$2)+SUMIFS(AdjQty,AdjItem,$B1083,AdjDate,"&lt;="&amp;$D$2)+SUMIFS(LinVarQty,LinItem,$B1083,LinPosted,"YES",LinDate,"&lt;="&amp;$D$2,LinID,"&lt;&gt;"&amp;$B$2))</f>
        <v>0</v>
      </c>
      <c r="D1083" s="84"/>
      <c r="E1083" s="32" t="str">
        <f t="shared" si="32"/>
        <v/>
      </c>
      <c r="F1083" s="33">
        <f>IF($B1083="","",Items!$I1082)</f>
        <v>9.7799999999999994</v>
      </c>
      <c r="G1083" s="33" t="str">
        <f t="shared" si="33"/>
        <v/>
      </c>
      <c r="H1083" s="85"/>
    </row>
    <row r="1084" spans="1:8" hidden="1" x14ac:dyDescent="0.25">
      <c r="A1084" s="28" t="str">
        <f>IF(Items!$B1083="","",Items!$A1083)</f>
        <v>LOVEJOY</v>
      </c>
      <c r="B1084" s="28" t="str">
        <f>IF(Items!$B1083="","",Items!$B1083)</f>
        <v>SWAN ASSORTED</v>
      </c>
      <c r="C1084" s="32">
        <f>IF($B1084="","",Items!$G1083+SUMIFS(PurQty,PurItem,$B1084,PurDate,"&lt;="&amp;$D$2)-SUMIFS(SalQty,SalItem,$B1084,SalDate,"&lt;="&amp;$D$2)-SUMIFS(WoQty,WoItem,$B1084,WoDate,"&lt;="&amp;$D$2)+SUMIFS(AdjQty,AdjItem,$B1084,AdjDate,"&lt;="&amp;$D$2)+SUMIFS(LinVarQty,LinItem,$B1084,LinPosted,"YES",LinDate,"&lt;="&amp;$D$2,LinID,"&lt;&gt;"&amp;$B$2))</f>
        <v>50</v>
      </c>
      <c r="D1084" s="84"/>
      <c r="E1084" s="32" t="str">
        <f t="shared" si="32"/>
        <v/>
      </c>
      <c r="F1084" s="33">
        <f>IF($B1084="","",Items!$I1083)</f>
        <v>13.0425</v>
      </c>
      <c r="G1084" s="33" t="str">
        <f t="shared" si="33"/>
        <v/>
      </c>
      <c r="H1084" s="85"/>
    </row>
    <row r="1085" spans="1:8" hidden="1" x14ac:dyDescent="0.25">
      <c r="A1085" s="28" t="str">
        <f>IF(Items!$B1084="","",Items!$A1084)</f>
        <v>0781718143516</v>
      </c>
      <c r="B1085" s="28" t="str">
        <f>IF(Items!$B1084="","",Items!$B1084)</f>
        <v>Switch Dry Lemon</v>
      </c>
      <c r="C1085" s="32">
        <f>IF($B1085="","",Items!$G1084+SUMIFS(PurQty,PurItem,$B1085,PurDate,"&lt;="&amp;$D$2)-SUMIFS(SalQty,SalItem,$B1085,SalDate,"&lt;="&amp;$D$2)-SUMIFS(WoQty,WoItem,$B1085,WoDate,"&lt;="&amp;$D$2)+SUMIFS(AdjQty,AdjItem,$B1085,AdjDate,"&lt;="&amp;$D$2)+SUMIFS(LinVarQty,LinItem,$B1085,LinPosted,"YES",LinDate,"&lt;="&amp;$D$2,LinID,"&lt;&gt;"&amp;$B$2))</f>
        <v>0</v>
      </c>
      <c r="D1085" s="84"/>
      <c r="E1085" s="32" t="str">
        <f t="shared" si="32"/>
        <v/>
      </c>
      <c r="F1085" s="33">
        <f>IF($B1085="","",Items!$I1084)</f>
        <v>9.7799999999999994</v>
      </c>
      <c r="G1085" s="33" t="str">
        <f t="shared" si="33"/>
        <v/>
      </c>
      <c r="H1085" s="85"/>
    </row>
    <row r="1086" spans="1:8" hidden="1" x14ac:dyDescent="0.25">
      <c r="A1086" s="28" t="str">
        <f>IF(Items!$B1085="","",Items!$A1085)</f>
        <v>781718143516</v>
      </c>
      <c r="B1086" s="28" t="str">
        <f>IF(Items!$B1085="","",Items!$B1085)</f>
        <v>Switch Dry Lemon Energy Drink 500ml</v>
      </c>
      <c r="C1086" s="32">
        <f>IF($B1086="","",Items!$G1085+SUMIFS(PurQty,PurItem,$B1086,PurDate,"&lt;="&amp;$D$2)-SUMIFS(SalQty,SalItem,$B1086,SalDate,"&lt;="&amp;$D$2)-SUMIFS(WoQty,WoItem,$B1086,WoDate,"&lt;="&amp;$D$2)+SUMIFS(AdjQty,AdjItem,$B1086,AdjDate,"&lt;="&amp;$D$2)+SUMIFS(LinVarQty,LinItem,$B1086,LinPosted,"YES",LinDate,"&lt;="&amp;$D$2,LinID,"&lt;&gt;"&amp;$B$2))</f>
        <v>0</v>
      </c>
      <c r="D1086" s="84"/>
      <c r="E1086" s="32" t="str">
        <f t="shared" si="32"/>
        <v/>
      </c>
      <c r="F1086" s="33">
        <f>IF($B1086="","",Items!$I1085)</f>
        <v>9.7799999999999994</v>
      </c>
      <c r="G1086" s="33" t="str">
        <f t="shared" si="33"/>
        <v/>
      </c>
      <c r="H1086" s="85"/>
    </row>
    <row r="1087" spans="1:8" hidden="1" x14ac:dyDescent="0.25">
      <c r="A1087" s="28" t="str">
        <f>IF(Items!$B1086="","",Items!$A1086)</f>
        <v>781718143554</v>
      </c>
      <c r="B1087" s="28" t="str">
        <f>IF(Items!$B1086="","",Items!$B1086)</f>
        <v>Switch Energy Creature  500ml</v>
      </c>
      <c r="C1087" s="32">
        <f>IF($B1087="","",Items!$G1086+SUMIFS(PurQty,PurItem,$B1087,PurDate,"&lt;="&amp;$D$2)-SUMIFS(SalQty,SalItem,$B1087,SalDate,"&lt;="&amp;$D$2)-SUMIFS(WoQty,WoItem,$B1087,WoDate,"&lt;="&amp;$D$2)+SUMIFS(AdjQty,AdjItem,$B1087,AdjDate,"&lt;="&amp;$D$2)+SUMIFS(LinVarQty,LinItem,$B1087,LinPosted,"YES",LinDate,"&lt;="&amp;$D$2,LinID,"&lt;&gt;"&amp;$B$2))</f>
        <v>0</v>
      </c>
      <c r="D1087" s="84"/>
      <c r="E1087" s="32" t="str">
        <f t="shared" si="32"/>
        <v/>
      </c>
      <c r="F1087" s="33">
        <f>IF($B1087="","",Items!$I1086)</f>
        <v>9.7799999999999994</v>
      </c>
      <c r="G1087" s="33" t="str">
        <f t="shared" si="33"/>
        <v/>
      </c>
      <c r="H1087" s="85"/>
    </row>
    <row r="1088" spans="1:8" hidden="1" x14ac:dyDescent="0.25">
      <c r="A1088" s="28" t="str">
        <f>IF(Items!$B1087="","",Items!$A1087)</f>
        <v>700083526687</v>
      </c>
      <c r="B1088" s="28" t="str">
        <f>IF(Items!$B1087="","",Items!$B1087)</f>
        <v>Switch Energy Element 500ml</v>
      </c>
      <c r="C1088" s="32">
        <f>IF($B1088="","",Items!$G1087+SUMIFS(PurQty,PurItem,$B1088,PurDate,"&lt;="&amp;$D$2)-SUMIFS(SalQty,SalItem,$B1088,SalDate,"&lt;="&amp;$D$2)-SUMIFS(WoQty,WoItem,$B1088,WoDate,"&lt;="&amp;$D$2)+SUMIFS(AdjQty,AdjItem,$B1088,AdjDate,"&lt;="&amp;$D$2)+SUMIFS(LinVarQty,LinItem,$B1088,LinPosted,"YES",LinDate,"&lt;="&amp;$D$2,LinID,"&lt;&gt;"&amp;$B$2))</f>
        <v>0</v>
      </c>
      <c r="D1088" s="84"/>
      <c r="E1088" s="32" t="str">
        <f t="shared" si="32"/>
        <v/>
      </c>
      <c r="F1088" s="33">
        <f>IF($B1088="","",Items!$I1087)</f>
        <v>9.7799999999999994</v>
      </c>
      <c r="G1088" s="33" t="str">
        <f t="shared" si="33"/>
        <v/>
      </c>
      <c r="H1088" s="85"/>
    </row>
    <row r="1089" spans="1:8" hidden="1" x14ac:dyDescent="0.25">
      <c r="A1089" s="28" t="str">
        <f>IF(Items!$B1088="","",Items!$A1088)</f>
        <v>0700083526687</v>
      </c>
      <c r="B1089" s="28" t="str">
        <f>IF(Items!$B1088="","",Items!$B1088)</f>
        <v>Switch Energy Element 500ml (2)</v>
      </c>
      <c r="C1089" s="32">
        <f>IF($B1089="","",Items!$G1088+SUMIFS(PurQty,PurItem,$B1089,PurDate,"&lt;="&amp;$D$2)-SUMIFS(SalQty,SalItem,$B1089,SalDate,"&lt;="&amp;$D$2)-SUMIFS(WoQty,WoItem,$B1089,WoDate,"&lt;="&amp;$D$2)+SUMIFS(AdjQty,AdjItem,$B1089,AdjDate,"&lt;="&amp;$D$2)+SUMIFS(LinVarQty,LinItem,$B1089,LinPosted,"YES",LinDate,"&lt;="&amp;$D$2,LinID,"&lt;&gt;"&amp;$B$2))</f>
        <v>0</v>
      </c>
      <c r="D1089" s="84"/>
      <c r="E1089" s="32" t="str">
        <f t="shared" si="32"/>
        <v/>
      </c>
      <c r="F1089" s="33">
        <f>IF($B1089="","",Items!$I1088)</f>
        <v>9.7799999999999994</v>
      </c>
      <c r="G1089" s="33" t="str">
        <f t="shared" si="33"/>
        <v/>
      </c>
      <c r="H1089" s="85"/>
    </row>
    <row r="1090" spans="1:8" hidden="1" x14ac:dyDescent="0.25">
      <c r="A1090" s="28" t="str">
        <f>IF(Items!$B1089="","",Items!$A1089)</f>
        <v>700083526670</v>
      </c>
      <c r="B1090" s="28" t="str">
        <f>IF(Items!$B1089="","",Items!$B1089)</f>
        <v>Switch Energy Original  500ml</v>
      </c>
      <c r="C1090" s="32">
        <f>IF($B1090="","",Items!$G1089+SUMIFS(PurQty,PurItem,$B1090,PurDate,"&lt;="&amp;$D$2)-SUMIFS(SalQty,SalItem,$B1090,SalDate,"&lt;="&amp;$D$2)-SUMIFS(WoQty,WoItem,$B1090,WoDate,"&lt;="&amp;$D$2)+SUMIFS(AdjQty,AdjItem,$B1090,AdjDate,"&lt;="&amp;$D$2)+SUMIFS(LinVarQty,LinItem,$B1090,LinPosted,"YES",LinDate,"&lt;="&amp;$D$2,LinID,"&lt;&gt;"&amp;$B$2))</f>
        <v>0</v>
      </c>
      <c r="D1090" s="84"/>
      <c r="E1090" s="32" t="str">
        <f t="shared" si="32"/>
        <v/>
      </c>
      <c r="F1090" s="33">
        <f>IF($B1090="","",Items!$I1089)</f>
        <v>9.7799999999999994</v>
      </c>
      <c r="G1090" s="33" t="str">
        <f t="shared" si="33"/>
        <v/>
      </c>
      <c r="H1090" s="85"/>
    </row>
    <row r="1091" spans="1:8" hidden="1" x14ac:dyDescent="0.25">
      <c r="A1091" s="28" t="str">
        <f>IF(Items!$B1090="","",Items!$A1090)</f>
        <v>0700083526670</v>
      </c>
      <c r="B1091" s="28" t="str">
        <f>IF(Items!$B1090="","",Items!$B1090)</f>
        <v>Switch Energy Original  500ml (2)</v>
      </c>
      <c r="C1091" s="32">
        <f>IF($B1091="","",Items!$G1090+SUMIFS(PurQty,PurItem,$B1091,PurDate,"&lt;="&amp;$D$2)-SUMIFS(SalQty,SalItem,$B1091,SalDate,"&lt;="&amp;$D$2)-SUMIFS(WoQty,WoItem,$B1091,WoDate,"&lt;="&amp;$D$2)+SUMIFS(AdjQty,AdjItem,$B1091,AdjDate,"&lt;="&amp;$D$2)+SUMIFS(LinVarQty,LinItem,$B1091,LinPosted,"YES",LinDate,"&lt;="&amp;$D$2,LinID,"&lt;&gt;"&amp;$B$2))</f>
        <v>0</v>
      </c>
      <c r="D1091" s="84"/>
      <c r="E1091" s="32" t="str">
        <f t="shared" si="32"/>
        <v/>
      </c>
      <c r="F1091" s="33">
        <f>IF($B1091="","",Items!$I1090)</f>
        <v>9.7799999999999994</v>
      </c>
      <c r="G1091" s="33" t="str">
        <f t="shared" si="33"/>
        <v/>
      </c>
      <c r="H1091" s="85"/>
    </row>
    <row r="1092" spans="1:8" hidden="1" x14ac:dyDescent="0.25">
      <c r="A1092" s="28" t="str">
        <f>IF(Items!$B1091="","",Items!$A1091)</f>
        <v>6009803982401</v>
      </c>
      <c r="B1092" s="28" t="str">
        <f>IF(Items!$B1091="","",Items!$B1091)</f>
        <v>Switch Pinky Lemonade Energy Drink 500ml</v>
      </c>
      <c r="C1092" s="32">
        <f>IF($B1092="","",Items!$G1091+SUMIFS(PurQty,PurItem,$B1092,PurDate,"&lt;="&amp;$D$2)-SUMIFS(SalQty,SalItem,$B1092,SalDate,"&lt;="&amp;$D$2)-SUMIFS(WoQty,WoItem,$B1092,WoDate,"&lt;="&amp;$D$2)+SUMIFS(AdjQty,AdjItem,$B1092,AdjDate,"&lt;="&amp;$D$2)+SUMIFS(LinVarQty,LinItem,$B1092,LinPosted,"YES",LinDate,"&lt;="&amp;$D$2,LinID,"&lt;&gt;"&amp;$B$2))</f>
        <v>0</v>
      </c>
      <c r="D1092" s="84"/>
      <c r="E1092" s="32" t="str">
        <f t="shared" si="32"/>
        <v/>
      </c>
      <c r="F1092" s="33">
        <f>IF($B1092="","",Items!$I1091)</f>
        <v>9.7799999999999994</v>
      </c>
      <c r="G1092" s="33" t="str">
        <f t="shared" si="33"/>
        <v/>
      </c>
      <c r="H1092" s="85"/>
    </row>
    <row r="1093" spans="1:8" hidden="1" x14ac:dyDescent="0.25">
      <c r="A1093" s="28" t="str">
        <f>IF(Items!$B1092="","",Items!$A1092)</f>
        <v>6005418000141</v>
      </c>
      <c r="B1093" s="28" t="str">
        <f>IF(Items!$B1092="","",Items!$B1092)</f>
        <v>Tanganda Tea 500g</v>
      </c>
      <c r="C1093" s="32">
        <f>IF($B1093="","",Items!$G1092+SUMIFS(PurQty,PurItem,$B1093,PurDate,"&lt;="&amp;$D$2)-SUMIFS(SalQty,SalItem,$B1093,SalDate,"&lt;="&amp;$D$2)-SUMIFS(WoQty,WoItem,$B1093,WoDate,"&lt;="&amp;$D$2)+SUMIFS(AdjQty,AdjItem,$B1093,AdjDate,"&lt;="&amp;$D$2)+SUMIFS(LinVarQty,LinItem,$B1093,LinPosted,"YES",LinDate,"&lt;="&amp;$D$2,LinID,"&lt;&gt;"&amp;$B$2))</f>
        <v>0</v>
      </c>
      <c r="D1093" s="84"/>
      <c r="E1093" s="32" t="str">
        <f t="shared" si="32"/>
        <v/>
      </c>
      <c r="F1093" s="33">
        <f>IF($B1093="","",Items!$I1092)</f>
        <v>55.432499999999997</v>
      </c>
      <c r="G1093" s="33" t="str">
        <f t="shared" si="33"/>
        <v/>
      </c>
      <c r="H1093" s="85"/>
    </row>
    <row r="1094" spans="1:8" hidden="1" x14ac:dyDescent="0.25">
      <c r="A1094" s="28" t="str">
        <f>IF(Items!$B1093="","",Items!$A1093)</f>
        <v>6005418000172</v>
      </c>
      <c r="B1094" s="28" t="str">
        <f>IF(Items!$B1093="","",Items!$B1093)</f>
        <v>Tanganda Tea 62.5g</v>
      </c>
      <c r="C1094" s="32">
        <f>IF($B1094="","",Items!$G1093+SUMIFS(PurQty,PurItem,$B1094,PurDate,"&lt;="&amp;$D$2)-SUMIFS(SalQty,SalItem,$B1094,SalDate,"&lt;="&amp;$D$2)-SUMIFS(WoQty,WoItem,$B1094,WoDate,"&lt;="&amp;$D$2)+SUMIFS(AdjQty,AdjItem,$B1094,AdjDate,"&lt;="&amp;$D$2)+SUMIFS(LinVarQty,LinItem,$B1094,LinPosted,"YES",LinDate,"&lt;="&amp;$D$2,LinID,"&lt;&gt;"&amp;$B$2))</f>
        <v>0</v>
      </c>
      <c r="D1094" s="84"/>
      <c r="E1094" s="32" t="str">
        <f t="shared" ref="E1094:E1157" si="34">IF(OR($B1094="",$D1094=""),"",$D1094-$C1094)</f>
        <v/>
      </c>
      <c r="F1094" s="33">
        <f>IF($B1094="","",Items!$I1093)</f>
        <v>13.0425</v>
      </c>
      <c r="G1094" s="33" t="str">
        <f t="shared" ref="G1094:G1157" si="35">IF($E1094="","",$E1094*$F1094)</f>
        <v/>
      </c>
      <c r="H1094" s="85"/>
    </row>
    <row r="1095" spans="1:8" hidden="1" x14ac:dyDescent="0.25">
      <c r="A1095" s="28" t="str">
        <f>IF(Items!$B1094="","",Items!$A1094)</f>
        <v>6005418000165</v>
      </c>
      <c r="B1095" s="28" t="str">
        <f>IF(Items!$B1094="","",Items!$B1094)</f>
        <v>Tanganda Tea Leaves 125g</v>
      </c>
      <c r="C1095" s="32">
        <f>IF($B1095="","",Items!$G1094+SUMIFS(PurQty,PurItem,$B1095,PurDate,"&lt;="&amp;$D$2)-SUMIFS(SalQty,SalItem,$B1095,SalDate,"&lt;="&amp;$D$2)-SUMIFS(WoQty,WoItem,$B1095,WoDate,"&lt;="&amp;$D$2)+SUMIFS(AdjQty,AdjItem,$B1095,AdjDate,"&lt;="&amp;$D$2)+SUMIFS(LinVarQty,LinItem,$B1095,LinPosted,"YES",LinDate,"&lt;="&amp;$D$2,LinID,"&lt;&gt;"&amp;$B$2))</f>
        <v>0</v>
      </c>
      <c r="D1095" s="84"/>
      <c r="E1095" s="32" t="str">
        <f t="shared" si="34"/>
        <v/>
      </c>
      <c r="F1095" s="33">
        <f>IF($B1095="","",Items!$I1094)</f>
        <v>9.7799999999999994</v>
      </c>
      <c r="G1095" s="33" t="str">
        <f t="shared" si="35"/>
        <v/>
      </c>
      <c r="H1095" s="85"/>
    </row>
    <row r="1096" spans="1:8" hidden="1" x14ac:dyDescent="0.25">
      <c r="A1096" s="28" t="str">
        <f>IF(Items!$B1095="","",Items!$A1095)</f>
        <v>6005418000158</v>
      </c>
      <c r="B1096" s="28" t="str">
        <f>IF(Items!$B1095="","",Items!$B1095)</f>
        <v>Tanganda Tea Leaves 250g</v>
      </c>
      <c r="C1096" s="32">
        <f>IF($B1096="","",Items!$G1095+SUMIFS(PurQty,PurItem,$B1096,PurDate,"&lt;="&amp;$D$2)-SUMIFS(SalQty,SalItem,$B1096,SalDate,"&lt;="&amp;$D$2)-SUMIFS(WoQty,WoItem,$B1096,WoDate,"&lt;="&amp;$D$2)+SUMIFS(AdjQty,AdjItem,$B1096,AdjDate,"&lt;="&amp;$D$2)+SUMIFS(LinVarQty,LinItem,$B1096,LinPosted,"YES",LinDate,"&lt;="&amp;$D$2,LinID,"&lt;&gt;"&amp;$B$2))</f>
        <v>0</v>
      </c>
      <c r="D1096" s="84"/>
      <c r="E1096" s="32" t="str">
        <f t="shared" si="34"/>
        <v/>
      </c>
      <c r="F1096" s="33">
        <f>IF($B1096="","",Items!$I1095)</f>
        <v>16.305</v>
      </c>
      <c r="G1096" s="33" t="str">
        <f t="shared" si="35"/>
        <v/>
      </c>
      <c r="H1096" s="85"/>
    </row>
    <row r="1097" spans="1:8" hidden="1" x14ac:dyDescent="0.25">
      <c r="A1097" s="28" t="str">
        <f>IF(Items!$B1096="","",Items!$A1096)</f>
        <v>6005418000523</v>
      </c>
      <c r="B1097" s="28" t="str">
        <f>IF(Items!$B1096="","",Items!$B1096)</f>
        <v>Tanganda Tips Tea 250g</v>
      </c>
      <c r="C1097" s="32">
        <f>IF($B1097="","",Items!$G1096+SUMIFS(PurQty,PurItem,$B1097,PurDate,"&lt;="&amp;$D$2)-SUMIFS(SalQty,SalItem,$B1097,SalDate,"&lt;="&amp;$D$2)-SUMIFS(WoQty,WoItem,$B1097,WoDate,"&lt;="&amp;$D$2)+SUMIFS(AdjQty,AdjItem,$B1097,AdjDate,"&lt;="&amp;$D$2)+SUMIFS(LinVarQty,LinItem,$B1097,LinPosted,"YES",LinDate,"&lt;="&amp;$D$2,LinID,"&lt;&gt;"&amp;$B$2))</f>
        <v>0</v>
      </c>
      <c r="D1097" s="84"/>
      <c r="E1097" s="32" t="str">
        <f t="shared" si="34"/>
        <v/>
      </c>
      <c r="F1097" s="33">
        <f>IF($B1097="","",Items!$I1096)</f>
        <v>16.305</v>
      </c>
      <c r="G1097" s="33" t="str">
        <f t="shared" si="35"/>
        <v/>
      </c>
      <c r="H1097" s="85"/>
    </row>
    <row r="1098" spans="1:8" hidden="1" x14ac:dyDescent="0.25">
      <c r="A1098" s="28" t="str">
        <f>IF(Items!$B1097="","",Items!$A1097)</f>
        <v>6005418003654</v>
      </c>
      <c r="B1098" s="28" t="str">
        <f>IF(Items!$B1097="","",Items!$B1097)</f>
        <v>Tanganda Tips Tea Bags 250g</v>
      </c>
      <c r="C1098" s="32">
        <f>IF($B1098="","",Items!$G1097+SUMIFS(PurQty,PurItem,$B1098,PurDate,"&lt;="&amp;$D$2)-SUMIFS(SalQty,SalItem,$B1098,SalDate,"&lt;="&amp;$D$2)-SUMIFS(WoQty,WoItem,$B1098,WoDate,"&lt;="&amp;$D$2)+SUMIFS(AdjQty,AdjItem,$B1098,AdjDate,"&lt;="&amp;$D$2)+SUMIFS(LinVarQty,LinItem,$B1098,LinPosted,"YES",LinDate,"&lt;="&amp;$D$2,LinID,"&lt;&gt;"&amp;$B$2))</f>
        <v>0</v>
      </c>
      <c r="D1098" s="84"/>
      <c r="E1098" s="32" t="str">
        <f t="shared" si="34"/>
        <v/>
      </c>
      <c r="F1098" s="33">
        <f>IF($B1098="","",Items!$I1097)</f>
        <v>26.085000000000001</v>
      </c>
      <c r="G1098" s="33" t="str">
        <f t="shared" si="35"/>
        <v/>
      </c>
      <c r="H1098" s="85"/>
    </row>
    <row r="1099" spans="1:8" hidden="1" x14ac:dyDescent="0.25">
      <c r="A1099" s="28" t="str">
        <f>IF(Items!$B1098="","",Items!$A1098)</f>
        <v>6001231000191</v>
      </c>
      <c r="B1099" s="28" t="str">
        <f>IF(Items!$B1098="","",Items!$B1098)</f>
        <v>Tastic Rice 2kg</v>
      </c>
      <c r="C1099" s="32">
        <f>IF($B1099="","",Items!$G1098+SUMIFS(PurQty,PurItem,$B1099,PurDate,"&lt;="&amp;$D$2)-SUMIFS(SalQty,SalItem,$B1099,SalDate,"&lt;="&amp;$D$2)-SUMIFS(WoQty,WoItem,$B1099,WoDate,"&lt;="&amp;$D$2)+SUMIFS(AdjQty,AdjItem,$B1099,AdjDate,"&lt;="&amp;$D$2)+SUMIFS(LinVarQty,LinItem,$B1099,LinPosted,"YES",LinDate,"&lt;="&amp;$D$2,LinID,"&lt;&gt;"&amp;$B$2))</f>
        <v>0</v>
      </c>
      <c r="D1099" s="84"/>
      <c r="E1099" s="32" t="str">
        <f t="shared" si="34"/>
        <v/>
      </c>
      <c r="F1099" s="33">
        <f>IF($B1099="","",Items!$I1098)</f>
        <v>32.61</v>
      </c>
      <c r="G1099" s="33" t="str">
        <f t="shared" si="35"/>
        <v/>
      </c>
      <c r="H1099" s="85"/>
    </row>
    <row r="1100" spans="1:8" hidden="1" x14ac:dyDescent="0.25">
      <c r="A1100" s="28" t="str">
        <f>IF(Items!$B1099="","",Items!$A1099)</f>
        <v>6001231000351</v>
      </c>
      <c r="B1100" s="28" t="str">
        <f>IF(Items!$B1099="","",Items!$B1099)</f>
        <v>Tastic Rice 500g</v>
      </c>
      <c r="C1100" s="32">
        <f>IF($B1100="","",Items!$G1099+SUMIFS(PurQty,PurItem,$B1100,PurDate,"&lt;="&amp;$D$2)-SUMIFS(SalQty,SalItem,$B1100,SalDate,"&lt;="&amp;$D$2)-SUMIFS(WoQty,WoItem,$B1100,WoDate,"&lt;="&amp;$D$2)+SUMIFS(AdjQty,AdjItem,$B1100,AdjDate,"&lt;="&amp;$D$2)+SUMIFS(LinVarQty,LinItem,$B1100,LinPosted,"YES",LinDate,"&lt;="&amp;$D$2,LinID,"&lt;&gt;"&amp;$B$2))</f>
        <v>0</v>
      </c>
      <c r="D1100" s="84"/>
      <c r="E1100" s="32" t="str">
        <f t="shared" si="34"/>
        <v/>
      </c>
      <c r="F1100" s="33">
        <f>IF($B1100="","",Items!$I1099)</f>
        <v>13.0425</v>
      </c>
      <c r="G1100" s="33" t="str">
        <f t="shared" si="35"/>
        <v/>
      </c>
      <c r="H1100" s="85"/>
    </row>
    <row r="1101" spans="1:8" hidden="1" x14ac:dyDescent="0.25">
      <c r="A1101" s="28" t="str">
        <f>IF(Items!$B1100="","",Items!$A1100)</f>
        <v>6009608390005</v>
      </c>
      <c r="B1101" s="28" t="str">
        <f>IF(Items!$B1100="","",Items!$B1100)</f>
        <v>THREE LEAVES TEA 75G</v>
      </c>
      <c r="C1101" s="32">
        <f>IF($B1101="","",Items!$G1100+SUMIFS(PurQty,PurItem,$B1101,PurDate,"&lt;="&amp;$D$2)-SUMIFS(SalQty,SalItem,$B1101,SalDate,"&lt;="&amp;$D$2)-SUMIFS(WoQty,WoItem,$B1101,WoDate,"&lt;="&amp;$D$2)+SUMIFS(AdjQty,AdjItem,$B1101,AdjDate,"&lt;="&amp;$D$2)+SUMIFS(LinVarQty,LinItem,$B1101,LinPosted,"YES",LinDate,"&lt;="&amp;$D$2,LinID,"&lt;&gt;"&amp;$B$2))</f>
        <v>0</v>
      </c>
      <c r="D1101" s="84"/>
      <c r="E1101" s="32" t="str">
        <f t="shared" si="34"/>
        <v/>
      </c>
      <c r="F1101" s="33">
        <f>IF($B1101="","",Items!$I1100)</f>
        <v>6.5250000000000004</v>
      </c>
      <c r="G1101" s="33" t="str">
        <f t="shared" si="35"/>
        <v/>
      </c>
      <c r="H1101" s="85"/>
    </row>
    <row r="1102" spans="1:8" hidden="1" x14ac:dyDescent="0.25">
      <c r="A1102" s="28" t="str">
        <f>IF(Items!$B1101="","",Items!$A1101)</f>
        <v>6009681370895</v>
      </c>
      <c r="B1102" s="28" t="str">
        <f>IF(Items!$B1101="","",Items!$B1101)</f>
        <v>Thusano Popcorn 500g</v>
      </c>
      <c r="C1102" s="32">
        <f>IF($B1102="","",Items!$G1101+SUMIFS(PurQty,PurItem,$B1102,PurDate,"&lt;="&amp;$D$2)-SUMIFS(SalQty,SalItem,$B1102,SalDate,"&lt;="&amp;$D$2)-SUMIFS(WoQty,WoItem,$B1102,WoDate,"&lt;="&amp;$D$2)+SUMIFS(AdjQty,AdjItem,$B1102,AdjDate,"&lt;="&amp;$D$2)+SUMIFS(LinVarQty,LinItem,$B1102,LinPosted,"YES",LinDate,"&lt;="&amp;$D$2,LinID,"&lt;&gt;"&amp;$B$2))</f>
        <v>0</v>
      </c>
      <c r="D1102" s="84"/>
      <c r="E1102" s="32" t="str">
        <f t="shared" si="34"/>
        <v/>
      </c>
      <c r="F1102" s="33">
        <f>IF($B1102="","",Items!$I1101)</f>
        <v>13.0425</v>
      </c>
      <c r="G1102" s="33" t="str">
        <f t="shared" si="35"/>
        <v/>
      </c>
      <c r="H1102" s="85"/>
    </row>
    <row r="1103" spans="1:8" hidden="1" x14ac:dyDescent="0.25">
      <c r="A1103" s="28" t="str">
        <f>IF(Items!$B1102="","",Items!$A1102)</f>
        <v>6007497070138</v>
      </c>
      <c r="B1103" s="28" t="str">
        <f>IF(Items!$B1102="","",Items!$B1102)</f>
        <v>TIP TOP VINEGAR 375ML</v>
      </c>
      <c r="C1103" s="32">
        <f>IF($B1103="","",Items!$G1102+SUMIFS(PurQty,PurItem,$B1103,PurDate,"&lt;="&amp;$D$2)-SUMIFS(SalQty,SalItem,$B1103,SalDate,"&lt;="&amp;$D$2)-SUMIFS(WoQty,WoItem,$B1103,WoDate,"&lt;="&amp;$D$2)+SUMIFS(AdjQty,AdjItem,$B1103,AdjDate,"&lt;="&amp;$D$2)+SUMIFS(LinVarQty,LinItem,$B1103,LinPosted,"YES",LinDate,"&lt;="&amp;$D$2,LinID,"&lt;&gt;"&amp;$B$2))</f>
        <v>9</v>
      </c>
      <c r="D1103" s="84"/>
      <c r="E1103" s="32" t="str">
        <f t="shared" si="34"/>
        <v/>
      </c>
      <c r="F1103" s="33">
        <f>IF($B1103="","",Items!$I1102)</f>
        <v>12.99</v>
      </c>
      <c r="G1103" s="33" t="str">
        <f t="shared" si="35"/>
        <v/>
      </c>
      <c r="H1103" s="85"/>
    </row>
    <row r="1104" spans="1:8" hidden="1" x14ac:dyDescent="0.25">
      <c r="A1104" s="28" t="str">
        <f>IF(Items!$B1103="","",Items!$A1103)</f>
        <v>6005418000516</v>
      </c>
      <c r="B1104" s="28" t="str">
        <f>IF(Items!$B1103="","",Items!$B1103)</f>
        <v>TIPS TANGANDA 500G</v>
      </c>
      <c r="C1104" s="32">
        <f>IF($B1104="","",Items!$G1103+SUMIFS(PurQty,PurItem,$B1104,PurDate,"&lt;="&amp;$D$2)-SUMIFS(SalQty,SalItem,$B1104,SalDate,"&lt;="&amp;$D$2)-SUMIFS(WoQty,WoItem,$B1104,WoDate,"&lt;="&amp;$D$2)+SUMIFS(AdjQty,AdjItem,$B1104,AdjDate,"&lt;="&amp;$D$2)+SUMIFS(LinVarQty,LinItem,$B1104,LinPosted,"YES",LinDate,"&lt;="&amp;$D$2,LinID,"&lt;&gt;"&amp;$B$2))</f>
        <v>0</v>
      </c>
      <c r="D1104" s="84"/>
      <c r="E1104" s="32" t="str">
        <f t="shared" si="34"/>
        <v/>
      </c>
      <c r="F1104" s="33">
        <f>IF($B1104="","",Items!$I1103)</f>
        <v>32.61</v>
      </c>
      <c r="G1104" s="33" t="str">
        <f t="shared" si="35"/>
        <v/>
      </c>
      <c r="H1104" s="85"/>
    </row>
    <row r="1105" spans="1:8" hidden="1" x14ac:dyDescent="0.25">
      <c r="A1105" s="28" t="str">
        <f>IF(Items!$B1104="","",Items!$A1104)</f>
        <v>6002678003004</v>
      </c>
      <c r="B1105" s="28" t="str">
        <f>IF(Items!$B1104="","",Items!$B1104)</f>
        <v>Tomco Baked Beans 410g</v>
      </c>
      <c r="C1105" s="32">
        <f>IF($B1105="","",Items!$G1104+SUMIFS(PurQty,PurItem,$B1105,PurDate,"&lt;="&amp;$D$2)-SUMIFS(SalQty,SalItem,$B1105,SalDate,"&lt;="&amp;$D$2)-SUMIFS(WoQty,WoItem,$B1105,WoDate,"&lt;="&amp;$D$2)+SUMIFS(AdjQty,AdjItem,$B1105,AdjDate,"&lt;="&amp;$D$2)+SUMIFS(LinVarQty,LinItem,$B1105,LinPosted,"YES",LinDate,"&lt;="&amp;$D$2,LinID,"&lt;&gt;"&amp;$B$2))</f>
        <v>8</v>
      </c>
      <c r="D1105" s="84"/>
      <c r="E1105" s="32" t="str">
        <f t="shared" si="34"/>
        <v/>
      </c>
      <c r="F1105" s="33">
        <f>IF($B1105="","",Items!$I1104)</f>
        <v>13.0425</v>
      </c>
      <c r="G1105" s="33" t="str">
        <f t="shared" si="35"/>
        <v/>
      </c>
      <c r="H1105" s="85"/>
    </row>
    <row r="1106" spans="1:8" hidden="1" x14ac:dyDescent="0.25">
      <c r="A1106" s="28" t="str">
        <f>IF(Items!$B1105="","",Items!$A1105)</f>
        <v>5449000044808</v>
      </c>
      <c r="B1106" s="28" t="str">
        <f>IF(Items!$B1105="","",Items!$B1105)</f>
        <v>Tonic Water 1L</v>
      </c>
      <c r="C1106" s="32">
        <f>IF($B1106="","",Items!$G1105+SUMIFS(PurQty,PurItem,$B1106,PurDate,"&lt;="&amp;$D$2)-SUMIFS(SalQty,SalItem,$B1106,SalDate,"&lt;="&amp;$D$2)-SUMIFS(WoQty,WoItem,$B1106,WoDate,"&lt;="&amp;$D$2)+SUMIFS(AdjQty,AdjItem,$B1106,AdjDate,"&lt;="&amp;$D$2)+SUMIFS(LinVarQty,LinItem,$B1106,LinPosted,"YES",LinDate,"&lt;="&amp;$D$2,LinID,"&lt;&gt;"&amp;$B$2))</f>
        <v>0</v>
      </c>
      <c r="D1106" s="84"/>
      <c r="E1106" s="32" t="str">
        <f t="shared" si="34"/>
        <v/>
      </c>
      <c r="F1106" s="33">
        <f>IF($B1106="","",Items!$I1105)</f>
        <v>19.567499999999999</v>
      </c>
      <c r="G1106" s="33" t="str">
        <f t="shared" si="35"/>
        <v/>
      </c>
      <c r="H1106" s="85"/>
    </row>
    <row r="1107" spans="1:8" hidden="1" x14ac:dyDescent="0.25">
      <c r="A1107" s="28" t="str">
        <f>IF(Items!$B1106="","",Items!$A1106)</f>
        <v>5449000096111</v>
      </c>
      <c r="B1107" s="28" t="str">
        <f>IF(Items!$B1106="","",Items!$B1106)</f>
        <v>Tonic Water 200ml</v>
      </c>
      <c r="C1107" s="32">
        <f>IF($B1107="","",Items!$G1106+SUMIFS(PurQty,PurItem,$B1107,PurDate,"&lt;="&amp;$D$2)-SUMIFS(SalQty,SalItem,$B1107,SalDate,"&lt;="&amp;$D$2)-SUMIFS(WoQty,WoItem,$B1107,WoDate,"&lt;="&amp;$D$2)+SUMIFS(AdjQty,AdjItem,$B1107,AdjDate,"&lt;="&amp;$D$2)+SUMIFS(LinVarQty,LinItem,$B1107,LinPosted,"YES",LinDate,"&lt;="&amp;$D$2,LinID,"&lt;&gt;"&amp;$B$2))</f>
        <v>0</v>
      </c>
      <c r="D1107" s="84"/>
      <c r="E1107" s="32" t="str">
        <f t="shared" si="34"/>
        <v/>
      </c>
      <c r="F1107" s="33">
        <f>IF($B1107="","",Items!$I1106)</f>
        <v>9.7799999999999994</v>
      </c>
      <c r="G1107" s="33" t="str">
        <f t="shared" si="35"/>
        <v/>
      </c>
      <c r="H1107" s="85"/>
    </row>
    <row r="1108" spans="1:8" hidden="1" x14ac:dyDescent="0.25">
      <c r="A1108" s="28" t="str">
        <f>IF(Items!$B1107="","",Items!$A1107)</f>
        <v>5449000046390</v>
      </c>
      <c r="B1108" s="28" t="str">
        <f>IF(Items!$B1107="","",Items!$B1107)</f>
        <v>Tonic Water 330ml</v>
      </c>
      <c r="C1108" s="32">
        <f>IF($B1108="","",Items!$G1107+SUMIFS(PurQty,PurItem,$B1108,PurDate,"&lt;="&amp;$D$2)-SUMIFS(SalQty,SalItem,$B1108,SalDate,"&lt;="&amp;$D$2)-SUMIFS(WoQty,WoItem,$B1108,WoDate,"&lt;="&amp;$D$2)+SUMIFS(AdjQty,AdjItem,$B1108,AdjDate,"&lt;="&amp;$D$2)+SUMIFS(LinVarQty,LinItem,$B1108,LinPosted,"YES",LinDate,"&lt;="&amp;$D$2,LinID,"&lt;&gt;"&amp;$B$2))</f>
        <v>0</v>
      </c>
      <c r="D1108" s="84"/>
      <c r="E1108" s="32" t="str">
        <f t="shared" si="34"/>
        <v/>
      </c>
      <c r="F1108" s="33">
        <f>IF($B1108="","",Items!$I1107)</f>
        <v>16.305</v>
      </c>
      <c r="G1108" s="33" t="str">
        <f t="shared" si="35"/>
        <v/>
      </c>
      <c r="H1108" s="85"/>
    </row>
    <row r="1109" spans="1:8" hidden="1" x14ac:dyDescent="0.25">
      <c r="A1109" s="28" t="str">
        <f>IF(Items!$B1108="","",Items!$A1108)</f>
        <v>6007497100873</v>
      </c>
      <c r="B1109" s="28" t="str">
        <f>IF(Items!$B1108="","",Items!$B1108)</f>
        <v>Top Jam 400g</v>
      </c>
      <c r="C1109" s="32">
        <f>IF($B1109="","",Items!$G1108+SUMIFS(PurQty,PurItem,$B1109,PurDate,"&lt;="&amp;$D$2)-SUMIFS(SalQty,SalItem,$B1109,SalDate,"&lt;="&amp;$D$2)-SUMIFS(WoQty,WoItem,$B1109,WoDate,"&lt;="&amp;$D$2)+SUMIFS(AdjQty,AdjItem,$B1109,AdjDate,"&lt;="&amp;$D$2)+SUMIFS(LinVarQty,LinItem,$B1109,LinPosted,"YES",LinDate,"&lt;="&amp;$D$2,LinID,"&lt;&gt;"&amp;$B$2))</f>
        <v>0</v>
      </c>
      <c r="D1109" s="84"/>
      <c r="E1109" s="32" t="str">
        <f t="shared" si="34"/>
        <v/>
      </c>
      <c r="F1109" s="33">
        <f>IF($B1109="","",Items!$I1108)</f>
        <v>13.0425</v>
      </c>
      <c r="G1109" s="33" t="str">
        <f t="shared" si="35"/>
        <v/>
      </c>
      <c r="H1109" s="85"/>
    </row>
    <row r="1110" spans="1:8" hidden="1" x14ac:dyDescent="0.25">
      <c r="A1110" s="28" t="str">
        <f>IF(Items!$B1109="","",Items!$A1109)</f>
        <v>6007497100934</v>
      </c>
      <c r="B1110" s="28" t="str">
        <f>IF(Items!$B1109="","",Items!$B1109)</f>
        <v>Top Mixed Jam 900g</v>
      </c>
      <c r="C1110" s="32">
        <f>IF($B1110="","",Items!$G1109+SUMIFS(PurQty,PurItem,$B1110,PurDate,"&lt;="&amp;$D$2)-SUMIFS(SalQty,SalItem,$B1110,SalDate,"&lt;="&amp;$D$2)-SUMIFS(WoQty,WoItem,$B1110,WoDate,"&lt;="&amp;$D$2)+SUMIFS(AdjQty,AdjItem,$B1110,AdjDate,"&lt;="&amp;$D$2)+SUMIFS(LinVarQty,LinItem,$B1110,LinPosted,"YES",LinDate,"&lt;="&amp;$D$2,LinID,"&lt;&gt;"&amp;$B$2))</f>
        <v>0</v>
      </c>
      <c r="D1110" s="84"/>
      <c r="E1110" s="32" t="str">
        <f t="shared" si="34"/>
        <v/>
      </c>
      <c r="F1110" s="33">
        <f>IF($B1110="","",Items!$I1109)</f>
        <v>39.127499999999998</v>
      </c>
      <c r="G1110" s="33" t="str">
        <f t="shared" si="35"/>
        <v/>
      </c>
      <c r="H1110" s="85"/>
    </row>
    <row r="1111" spans="1:8" hidden="1" x14ac:dyDescent="0.25">
      <c r="A1111" s="28" t="str">
        <f>IF(Items!$B1110="","",Items!$A1110)</f>
        <v>5017857050190</v>
      </c>
      <c r="B1111" s="28" t="str">
        <f>IF(Items!$B1110="","",Items!$B1110)</f>
        <v>Top Society Exotic Spice Lotion 350ml</v>
      </c>
      <c r="C1111" s="32">
        <f>IF($B1111="","",Items!$G1110+SUMIFS(PurQty,PurItem,$B1111,PurDate,"&lt;="&amp;$D$2)-SUMIFS(SalQty,SalItem,$B1111,SalDate,"&lt;="&amp;$D$2)-SUMIFS(WoQty,WoItem,$B1111,WoDate,"&lt;="&amp;$D$2)+SUMIFS(AdjQty,AdjItem,$B1111,AdjDate,"&lt;="&amp;$D$2)+SUMIFS(LinVarQty,LinItem,$B1111,LinPosted,"YES",LinDate,"&lt;="&amp;$D$2,LinID,"&lt;&gt;"&amp;$B$2))</f>
        <v>0</v>
      </c>
      <c r="D1111" s="84"/>
      <c r="E1111" s="32" t="str">
        <f t="shared" si="34"/>
        <v/>
      </c>
      <c r="F1111" s="33">
        <f>IF($B1111="","",Items!$I1110)</f>
        <v>16.305</v>
      </c>
      <c r="G1111" s="33" t="str">
        <f t="shared" si="35"/>
        <v/>
      </c>
      <c r="H1111" s="85"/>
    </row>
    <row r="1112" spans="1:8" hidden="1" x14ac:dyDescent="0.25">
      <c r="A1112" s="28" t="str">
        <f>IF(Items!$B1111="","",Items!$A1111)</f>
        <v>5017857050169</v>
      </c>
      <c r="B1112" s="28" t="str">
        <f>IF(Items!$B1111="","",Items!$B1111)</f>
        <v>Top Society Floral Essence 350ml</v>
      </c>
      <c r="C1112" s="32">
        <f>IF($B1112="","",Items!$G1111+SUMIFS(PurQty,PurItem,$B1112,PurDate,"&lt;="&amp;$D$2)-SUMIFS(SalQty,SalItem,$B1112,SalDate,"&lt;="&amp;$D$2)-SUMIFS(WoQty,WoItem,$B1112,WoDate,"&lt;="&amp;$D$2)+SUMIFS(AdjQty,AdjItem,$B1112,AdjDate,"&lt;="&amp;$D$2)+SUMIFS(LinVarQty,LinItem,$B1112,LinPosted,"YES",LinDate,"&lt;="&amp;$D$2,LinID,"&lt;&gt;"&amp;$B$2))</f>
        <v>0</v>
      </c>
      <c r="D1112" s="84"/>
      <c r="E1112" s="32" t="str">
        <f t="shared" si="34"/>
        <v/>
      </c>
      <c r="F1112" s="33">
        <f>IF($B1112="","",Items!$I1111)</f>
        <v>9.1274999999999995</v>
      </c>
      <c r="G1112" s="33" t="str">
        <f t="shared" si="35"/>
        <v/>
      </c>
      <c r="H1112" s="85"/>
    </row>
    <row r="1113" spans="1:8" hidden="1" x14ac:dyDescent="0.25">
      <c r="A1113" s="28" t="str">
        <f>IF(Items!$B1112="","",Items!$A1112)</f>
        <v>616762150022</v>
      </c>
      <c r="B1113" s="28" t="str">
        <f>IF(Items!$B1112="","",Items!$B1112)</f>
        <v>Top Society Forever Red 350ml</v>
      </c>
      <c r="C1113" s="32">
        <f>IF($B1113="","",Items!$G1112+SUMIFS(PurQty,PurItem,$B1113,PurDate,"&lt;="&amp;$D$2)-SUMIFS(SalQty,SalItem,$B1113,SalDate,"&lt;="&amp;$D$2)-SUMIFS(WoQty,WoItem,$B1113,WoDate,"&lt;="&amp;$D$2)+SUMIFS(AdjQty,AdjItem,$B1113,AdjDate,"&lt;="&amp;$D$2)+SUMIFS(LinVarQty,LinItem,$B1113,LinPosted,"YES",LinDate,"&lt;="&amp;$D$2,LinID,"&lt;&gt;"&amp;$B$2))</f>
        <v>0</v>
      </c>
      <c r="D1113" s="84"/>
      <c r="E1113" s="32" t="str">
        <f t="shared" si="34"/>
        <v/>
      </c>
      <c r="F1113" s="33">
        <f>IF($B1113="","",Items!$I1112)</f>
        <v>16.305</v>
      </c>
      <c r="G1113" s="33" t="str">
        <f t="shared" si="35"/>
        <v/>
      </c>
      <c r="H1113" s="85"/>
    </row>
    <row r="1114" spans="1:8" hidden="1" x14ac:dyDescent="0.25">
      <c r="A1114" s="28" t="str">
        <f>IF(Items!$B1113="","",Items!$A1113)</f>
        <v>616762146926</v>
      </c>
      <c r="B1114" s="28" t="str">
        <f>IF(Items!$B1113="","",Items!$B1113)</f>
        <v>Top Society Mystique Lotion 350ml</v>
      </c>
      <c r="C1114" s="32">
        <f>IF($B1114="","",Items!$G1113+SUMIFS(PurQty,PurItem,$B1114,PurDate,"&lt;="&amp;$D$2)-SUMIFS(SalQty,SalItem,$B1114,SalDate,"&lt;="&amp;$D$2)-SUMIFS(WoQty,WoItem,$B1114,WoDate,"&lt;="&amp;$D$2)+SUMIFS(AdjQty,AdjItem,$B1114,AdjDate,"&lt;="&amp;$D$2)+SUMIFS(LinVarQty,LinItem,$B1114,LinPosted,"YES",LinDate,"&lt;="&amp;$D$2,LinID,"&lt;&gt;"&amp;$B$2))</f>
        <v>0</v>
      </c>
      <c r="D1114" s="84"/>
      <c r="E1114" s="32" t="str">
        <f t="shared" si="34"/>
        <v/>
      </c>
      <c r="F1114" s="33">
        <f>IF($B1114="","",Items!$I1113)</f>
        <v>9.1274999999999995</v>
      </c>
      <c r="G1114" s="33" t="str">
        <f t="shared" si="35"/>
        <v/>
      </c>
      <c r="H1114" s="85"/>
    </row>
    <row r="1115" spans="1:8" hidden="1" x14ac:dyDescent="0.25">
      <c r="A1115" s="28" t="str">
        <f>IF(Items!$B1114="","",Items!$A1114)</f>
        <v>6001374027901</v>
      </c>
      <c r="B1115" s="28" t="str">
        <f>IF(Items!$B1114="","",Items!$B1114)</f>
        <v>Top Society Rich Cocoa Lotion 350ml</v>
      </c>
      <c r="C1115" s="32">
        <f>IF($B1115="","",Items!$G1114+SUMIFS(PurQty,PurItem,$B1115,PurDate,"&lt;="&amp;$D$2)-SUMIFS(SalQty,SalItem,$B1115,SalDate,"&lt;="&amp;$D$2)-SUMIFS(WoQty,WoItem,$B1115,WoDate,"&lt;="&amp;$D$2)+SUMIFS(AdjQty,AdjItem,$B1115,AdjDate,"&lt;="&amp;$D$2)+SUMIFS(LinVarQty,LinItem,$B1115,LinPosted,"YES",LinDate,"&lt;="&amp;$D$2,LinID,"&lt;&gt;"&amp;$B$2))</f>
        <v>0</v>
      </c>
      <c r="D1115" s="84"/>
      <c r="E1115" s="32" t="str">
        <f t="shared" si="34"/>
        <v/>
      </c>
      <c r="F1115" s="33">
        <f>IF($B1115="","",Items!$I1114)</f>
        <v>16.305</v>
      </c>
      <c r="G1115" s="33" t="str">
        <f t="shared" si="35"/>
        <v/>
      </c>
      <c r="H1115" s="85"/>
    </row>
    <row r="1116" spans="1:8" hidden="1" x14ac:dyDescent="0.25">
      <c r="A1116" s="28" t="str">
        <f>IF(Items!$B1115="","",Items!$A1115)</f>
        <v>5017857050176</v>
      </c>
      <c r="B1116" s="28" t="str">
        <f>IF(Items!$B1115="","",Items!$B1115)</f>
        <v>Top Society Sensual Musk Lotion 350ml</v>
      </c>
      <c r="C1116" s="32">
        <f>IF($B1116="","",Items!$G1115+SUMIFS(PurQty,PurItem,$B1116,PurDate,"&lt;="&amp;$D$2)-SUMIFS(SalQty,SalItem,$B1116,SalDate,"&lt;="&amp;$D$2)-SUMIFS(WoQty,WoItem,$B1116,WoDate,"&lt;="&amp;$D$2)+SUMIFS(AdjQty,AdjItem,$B1116,AdjDate,"&lt;="&amp;$D$2)+SUMIFS(LinVarQty,LinItem,$B1116,LinPosted,"YES",LinDate,"&lt;="&amp;$D$2,LinID,"&lt;&gt;"&amp;$B$2))</f>
        <v>0</v>
      </c>
      <c r="D1116" s="84"/>
      <c r="E1116" s="32" t="str">
        <f t="shared" si="34"/>
        <v/>
      </c>
      <c r="F1116" s="33">
        <f>IF($B1116="","",Items!$I1115)</f>
        <v>16.305</v>
      </c>
      <c r="G1116" s="33" t="str">
        <f t="shared" si="35"/>
        <v/>
      </c>
      <c r="H1116" s="85"/>
    </row>
    <row r="1117" spans="1:8" hidden="1" x14ac:dyDescent="0.25">
      <c r="A1117" s="28" t="str">
        <f>IF(Items!$B1116="","",Items!$A1116)</f>
        <v>6005964101279</v>
      </c>
      <c r="B1117" s="28" t="str">
        <f>IF(Items!$B1116="","",Items!$B1116)</f>
        <v>Top Ten Ass 250g</v>
      </c>
      <c r="C1117" s="32">
        <f>IF($B1117="","",Items!$G1116+SUMIFS(PurQty,PurItem,$B1117,PurDate,"&lt;="&amp;$D$2)-SUMIFS(SalQty,SalItem,$B1117,SalDate,"&lt;="&amp;$D$2)-SUMIFS(WoQty,WoItem,$B1117,WoDate,"&lt;="&amp;$D$2)+SUMIFS(AdjQty,AdjItem,$B1117,AdjDate,"&lt;="&amp;$D$2)+SUMIFS(LinVarQty,LinItem,$B1117,LinPosted,"YES",LinDate,"&lt;="&amp;$D$2,LinID,"&lt;&gt;"&amp;$B$2))</f>
        <v>0</v>
      </c>
      <c r="D1117" s="84"/>
      <c r="E1117" s="32" t="str">
        <f t="shared" si="34"/>
        <v/>
      </c>
      <c r="F1117" s="33">
        <f>IF($B1117="","",Items!$I1116)</f>
        <v>19.567499999999999</v>
      </c>
      <c r="G1117" s="33" t="str">
        <f t="shared" si="35"/>
        <v/>
      </c>
      <c r="H1117" s="85"/>
    </row>
    <row r="1118" spans="1:8" hidden="1" x14ac:dyDescent="0.25">
      <c r="A1118" s="28" t="str">
        <f>IF(Items!$B1117="","",Items!$A1117)</f>
        <v>6007053022281</v>
      </c>
      <c r="B1118" s="28" t="str">
        <f>IF(Items!$B1117="","",Items!$B1117)</f>
        <v>Total Coolelf Auto Supra -37c</v>
      </c>
      <c r="C1118" s="32">
        <f>IF($B1118="","",Items!$G1117+SUMIFS(PurQty,PurItem,$B1118,PurDate,"&lt;="&amp;$D$2)-SUMIFS(SalQty,SalItem,$B1118,SalDate,"&lt;="&amp;$D$2)-SUMIFS(WoQty,WoItem,$B1118,WoDate,"&lt;="&amp;$D$2)+SUMIFS(AdjQty,AdjItem,$B1118,AdjDate,"&lt;="&amp;$D$2)+SUMIFS(LinVarQty,LinItem,$B1118,LinPosted,"YES",LinDate,"&lt;="&amp;$D$2,LinID,"&lt;&gt;"&amp;$B$2))</f>
        <v>0</v>
      </c>
      <c r="D1118" s="84"/>
      <c r="E1118" s="32" t="str">
        <f t="shared" si="34"/>
        <v/>
      </c>
      <c r="F1118" s="33">
        <f>IF($B1118="","",Items!$I1117)</f>
        <v>22.822500000000002</v>
      </c>
      <c r="G1118" s="33" t="str">
        <f t="shared" si="35"/>
        <v/>
      </c>
      <c r="H1118" s="85"/>
    </row>
    <row r="1119" spans="1:8" hidden="1" x14ac:dyDescent="0.25">
      <c r="A1119" s="28" t="str">
        <f>IF(Items!$B1118="","",Items!$A1118)</f>
        <v>6007053002238</v>
      </c>
      <c r="B1119" s="28" t="str">
        <f>IF(Items!$B1118="","",Items!$B1118)</f>
        <v>Total Quartz 5000 SAE 20W 50 5lt</v>
      </c>
      <c r="C1119" s="32">
        <f>IF($B1119="","",Items!$G1118+SUMIFS(PurQty,PurItem,$B1119,PurDate,"&lt;="&amp;$D$2)-SUMIFS(SalQty,SalItem,$B1119,SalDate,"&lt;="&amp;$D$2)-SUMIFS(WoQty,WoItem,$B1119,WoDate,"&lt;="&amp;$D$2)+SUMIFS(AdjQty,AdjItem,$B1119,AdjDate,"&lt;="&amp;$D$2)+SUMIFS(LinVarQty,LinItem,$B1119,LinPosted,"YES",LinDate,"&lt;="&amp;$D$2,LinID,"&lt;&gt;"&amp;$B$2))</f>
        <v>0</v>
      </c>
      <c r="D1119" s="84"/>
      <c r="E1119" s="32" t="str">
        <f t="shared" si="34"/>
        <v/>
      </c>
      <c r="F1119" s="33">
        <f>IF($B1119="","",Items!$I1118)</f>
        <v>105</v>
      </c>
      <c r="G1119" s="33" t="str">
        <f t="shared" si="35"/>
        <v/>
      </c>
      <c r="H1119" s="85"/>
    </row>
    <row r="1120" spans="1:8" hidden="1" x14ac:dyDescent="0.25">
      <c r="A1120" s="28" t="str">
        <f>IF(Items!$B1119="","",Items!$A1119)</f>
        <v>6007053000340</v>
      </c>
      <c r="B1120" s="28" t="str">
        <f>IF(Items!$B1119="","",Items!$B1119)</f>
        <v>Total Quartz 7000 15W 50 500ml</v>
      </c>
      <c r="C1120" s="32">
        <f>IF($B1120="","",Items!$G1119+SUMIFS(PurQty,PurItem,$B1120,PurDate,"&lt;="&amp;$D$2)-SUMIFS(SalQty,SalItem,$B1120,SalDate,"&lt;="&amp;$D$2)-SUMIFS(WoQty,WoItem,$B1120,WoDate,"&lt;="&amp;$D$2)+SUMIFS(AdjQty,AdjItem,$B1120,AdjDate,"&lt;="&amp;$D$2)+SUMIFS(LinVarQty,LinItem,$B1120,LinPosted,"YES",LinDate,"&lt;="&amp;$D$2,LinID,"&lt;&gt;"&amp;$B$2))</f>
        <v>0</v>
      </c>
      <c r="D1120" s="84"/>
      <c r="E1120" s="32" t="str">
        <f t="shared" si="34"/>
        <v/>
      </c>
      <c r="F1120" s="33">
        <f>IF($B1120="","",Items!$I1119)</f>
        <v>18.262499999999999</v>
      </c>
      <c r="G1120" s="33" t="str">
        <f t="shared" si="35"/>
        <v/>
      </c>
      <c r="H1120" s="85"/>
    </row>
    <row r="1121" spans="1:8" hidden="1" x14ac:dyDescent="0.25">
      <c r="A1121" s="28" t="str">
        <f>IF(Items!$B1120="","",Items!$A1120)</f>
        <v>6007053003280</v>
      </c>
      <c r="B1121" s="28" t="str">
        <f>IF(Items!$B1120="","",Items!$B1120)</f>
        <v>Total Quartz 7000 15W40 5Lt</v>
      </c>
      <c r="C1121" s="32">
        <f>IF($B1121="","",Items!$G1120+SUMIFS(PurQty,PurItem,$B1121,PurDate,"&lt;="&amp;$D$2)-SUMIFS(SalQty,SalItem,$B1121,SalDate,"&lt;="&amp;$D$2)-SUMIFS(WoQty,WoItem,$B1121,WoDate,"&lt;="&amp;$D$2)+SUMIFS(AdjQty,AdjItem,$B1121,AdjDate,"&lt;="&amp;$D$2)+SUMIFS(LinVarQty,LinItem,$B1121,LinPosted,"YES",LinDate,"&lt;="&amp;$D$2,LinID,"&lt;&gt;"&amp;$B$2))</f>
        <v>0</v>
      </c>
      <c r="D1121" s="84"/>
      <c r="E1121" s="32" t="str">
        <f t="shared" si="34"/>
        <v/>
      </c>
      <c r="F1121" s="33">
        <f>IF($B1121="","",Items!$I1120)</f>
        <v>127.82250000000001</v>
      </c>
      <c r="G1121" s="33" t="str">
        <f t="shared" si="35"/>
        <v/>
      </c>
      <c r="H1121" s="85"/>
    </row>
    <row r="1122" spans="1:8" hidden="1" x14ac:dyDescent="0.25">
      <c r="A1122" s="28" t="str">
        <f>IF(Items!$B1121="","",Items!$A1121)</f>
        <v>6007053003549</v>
      </c>
      <c r="B1122" s="28" t="str">
        <f>IF(Items!$B1121="","",Items!$B1121)</f>
        <v>Total Quartz 9000 5W 40 500ml</v>
      </c>
      <c r="C1122" s="32">
        <f>IF($B1122="","",Items!$G1121+SUMIFS(PurQty,PurItem,$B1122,PurDate,"&lt;="&amp;$D$2)-SUMIFS(SalQty,SalItem,$B1122,SalDate,"&lt;="&amp;$D$2)-SUMIFS(WoQty,WoItem,$B1122,WoDate,"&lt;="&amp;$D$2)+SUMIFS(AdjQty,AdjItem,$B1122,AdjDate,"&lt;="&amp;$D$2)+SUMIFS(LinVarQty,LinItem,$B1122,LinPosted,"YES",LinDate,"&lt;="&amp;$D$2,LinID,"&lt;&gt;"&amp;$B$2))</f>
        <v>0</v>
      </c>
      <c r="D1122" s="84"/>
      <c r="E1122" s="32" t="str">
        <f t="shared" si="34"/>
        <v/>
      </c>
      <c r="F1122" s="33">
        <f>IF($B1122="","",Items!$I1121)</f>
        <v>22.822500000000002</v>
      </c>
      <c r="G1122" s="33" t="str">
        <f t="shared" si="35"/>
        <v/>
      </c>
      <c r="H1122" s="85"/>
    </row>
    <row r="1123" spans="1:8" hidden="1" x14ac:dyDescent="0.25">
      <c r="A1123" s="28" t="str">
        <f>IF(Items!$B1122="","",Items!$A1122)</f>
        <v>6007053002429</v>
      </c>
      <c r="B1123" s="28" t="str">
        <f>IF(Items!$B1122="","",Items!$B1122)</f>
        <v>Total Rubia TIR 7400 15W 40 5Lt</v>
      </c>
      <c r="C1123" s="32">
        <f>IF($B1123="","",Items!$G1122+SUMIFS(PurQty,PurItem,$B1123,PurDate,"&lt;="&amp;$D$2)-SUMIFS(SalQty,SalItem,$B1123,SalDate,"&lt;="&amp;$D$2)-SUMIFS(WoQty,WoItem,$B1123,WoDate,"&lt;="&amp;$D$2)+SUMIFS(AdjQty,AdjItem,$B1123,AdjDate,"&lt;="&amp;$D$2)+SUMIFS(LinVarQty,LinItem,$B1123,LinPosted,"YES",LinDate,"&lt;="&amp;$D$2,LinID,"&lt;&gt;"&amp;$B$2))</f>
        <v>0</v>
      </c>
      <c r="D1123" s="84"/>
      <c r="E1123" s="32" t="str">
        <f t="shared" si="34"/>
        <v/>
      </c>
      <c r="F1123" s="33">
        <f>IF($B1123="","",Items!$I1122)</f>
        <v>109.5675</v>
      </c>
      <c r="G1123" s="33" t="str">
        <f t="shared" si="35"/>
        <v/>
      </c>
      <c r="H1123" s="85"/>
    </row>
    <row r="1124" spans="1:8" hidden="1" x14ac:dyDescent="0.25">
      <c r="A1124" s="28" t="str">
        <f>IF(Items!$B1123="","",Items!$A1123)</f>
        <v>6007053000388</v>
      </c>
      <c r="B1124" s="28" t="str">
        <f>IF(Items!$B1123="","",Items!$B1123)</f>
        <v>Total SAE 40 Motor Oil 500ml</v>
      </c>
      <c r="C1124" s="32">
        <f>IF($B1124="","",Items!$G1123+SUMIFS(PurQty,PurItem,$B1124,PurDate,"&lt;="&amp;$D$2)-SUMIFS(SalQty,SalItem,$B1124,SalDate,"&lt;="&amp;$D$2)-SUMIFS(WoQty,WoItem,$B1124,WoDate,"&lt;="&amp;$D$2)+SUMIFS(AdjQty,AdjItem,$B1124,AdjDate,"&lt;="&amp;$D$2)+SUMIFS(LinVarQty,LinItem,$B1124,LinPosted,"YES",LinDate,"&lt;="&amp;$D$2,LinID,"&lt;&gt;"&amp;$B$2))</f>
        <v>0</v>
      </c>
      <c r="D1124" s="84"/>
      <c r="E1124" s="32" t="str">
        <f t="shared" si="34"/>
        <v/>
      </c>
      <c r="F1124" s="33">
        <f>IF($B1124="","",Items!$I1123)</f>
        <v>11.414999999999999</v>
      </c>
      <c r="G1124" s="33" t="str">
        <f t="shared" si="35"/>
        <v/>
      </c>
      <c r="H1124" s="85"/>
    </row>
    <row r="1125" spans="1:8" hidden="1" x14ac:dyDescent="0.25">
      <c r="A1125" s="28" t="str">
        <f>IF(Items!$B1124="","",Items!$A1124)</f>
        <v>6007053000371</v>
      </c>
      <c r="B1125" s="28" t="str">
        <f>IF(Items!$B1124="","",Items!$B1124)</f>
        <v>Total SAE 40 Motor Oil 5lt</v>
      </c>
      <c r="C1125" s="32">
        <f>IF($B1125="","",Items!$G1124+SUMIFS(PurQty,PurItem,$B1125,PurDate,"&lt;="&amp;$D$2)-SUMIFS(SalQty,SalItem,$B1125,SalDate,"&lt;="&amp;$D$2)-SUMIFS(WoQty,WoItem,$B1125,WoDate,"&lt;="&amp;$D$2)+SUMIFS(AdjQty,AdjItem,$B1125,AdjDate,"&lt;="&amp;$D$2)+SUMIFS(LinVarQty,LinItem,$B1125,LinPosted,"YES",LinDate,"&lt;="&amp;$D$2,LinID,"&lt;&gt;"&amp;$B$2))</f>
        <v>0</v>
      </c>
      <c r="D1125" s="84"/>
      <c r="E1125" s="32" t="str">
        <f t="shared" si="34"/>
        <v/>
      </c>
      <c r="F1125" s="33">
        <f>IF($B1125="","",Items!$I1124)</f>
        <v>86.737499999999997</v>
      </c>
      <c r="G1125" s="33" t="str">
        <f t="shared" si="35"/>
        <v/>
      </c>
      <c r="H1125" s="85"/>
    </row>
    <row r="1126" spans="1:8" hidden="1" x14ac:dyDescent="0.25">
      <c r="A1126" s="28" t="str">
        <f>IF(Items!$B1125="","",Items!$A1125)</f>
        <v>6007053003341</v>
      </c>
      <c r="B1126" s="28" t="str">
        <f>IF(Items!$B1125="","",Items!$B1125)</f>
        <v>Total Transmission TM SAE80W90 5Lt</v>
      </c>
      <c r="C1126" s="32">
        <f>IF($B1126="","",Items!$G1125+SUMIFS(PurQty,PurItem,$B1126,PurDate,"&lt;="&amp;$D$2)-SUMIFS(SalQty,SalItem,$B1126,SalDate,"&lt;="&amp;$D$2)-SUMIFS(WoQty,WoItem,$B1126,WoDate,"&lt;="&amp;$D$2)+SUMIFS(AdjQty,AdjItem,$B1126,AdjDate,"&lt;="&amp;$D$2)+SUMIFS(LinVarQty,LinItem,$B1126,LinPosted,"YES",LinDate,"&lt;="&amp;$D$2,LinID,"&lt;&gt;"&amp;$B$2))</f>
        <v>0</v>
      </c>
      <c r="D1126" s="84"/>
      <c r="E1126" s="32" t="str">
        <f t="shared" si="34"/>
        <v/>
      </c>
      <c r="F1126" s="33">
        <f>IF($B1126="","",Items!$I1125)</f>
        <v>109.5675</v>
      </c>
      <c r="G1126" s="33" t="str">
        <f t="shared" si="35"/>
        <v/>
      </c>
      <c r="H1126" s="85"/>
    </row>
    <row r="1127" spans="1:8" hidden="1" x14ac:dyDescent="0.25">
      <c r="A1127" s="28" t="str">
        <f>IF(Items!$B1126="","",Items!$A1126)</f>
        <v>6001156745375</v>
      </c>
      <c r="B1127" s="28" t="str">
        <f>IF(Items!$B1126="","",Items!$B1126)</f>
        <v>Trekker Coffe 60g</v>
      </c>
      <c r="C1127" s="32">
        <f>IF($B1127="","",Items!$G1126+SUMIFS(PurQty,PurItem,$B1127,PurDate,"&lt;="&amp;$D$2)-SUMIFS(SalQty,SalItem,$B1127,SalDate,"&lt;="&amp;$D$2)-SUMIFS(WoQty,WoItem,$B1127,WoDate,"&lt;="&amp;$D$2)+SUMIFS(AdjQty,AdjItem,$B1127,AdjDate,"&lt;="&amp;$D$2)+SUMIFS(LinVarQty,LinItem,$B1127,LinPosted,"YES",LinDate,"&lt;="&amp;$D$2,LinID,"&lt;&gt;"&amp;$B$2))</f>
        <v>9</v>
      </c>
      <c r="D1127" s="84"/>
      <c r="E1127" s="32" t="str">
        <f t="shared" si="34"/>
        <v/>
      </c>
      <c r="F1127" s="33">
        <f>IF($B1127="","",Items!$I1126)</f>
        <v>16.305</v>
      </c>
      <c r="G1127" s="33" t="str">
        <f t="shared" si="35"/>
        <v/>
      </c>
      <c r="H1127" s="85"/>
    </row>
    <row r="1128" spans="1:8" hidden="1" x14ac:dyDescent="0.25">
      <c r="A1128" s="28" t="str">
        <f>IF(Items!$B1127="","",Items!$A1127)</f>
        <v>6001156745429</v>
      </c>
      <c r="B1128" s="28" t="str">
        <f>IF(Items!$B1127="","",Items!$B1127)</f>
        <v>Trekker Mixture 250g</v>
      </c>
      <c r="C1128" s="32">
        <f>IF($B1128="","",Items!$G1127+SUMIFS(PurQty,PurItem,$B1128,PurDate,"&lt;="&amp;$D$2)-SUMIFS(SalQty,SalItem,$B1128,SalDate,"&lt;="&amp;$D$2)-SUMIFS(WoQty,WoItem,$B1128,WoDate,"&lt;="&amp;$D$2)+SUMIFS(AdjQty,AdjItem,$B1128,AdjDate,"&lt;="&amp;$D$2)+SUMIFS(LinVarQty,LinItem,$B1128,LinPosted,"YES",LinDate,"&lt;="&amp;$D$2,LinID,"&lt;&gt;"&amp;$B$2))</f>
        <v>0</v>
      </c>
      <c r="D1128" s="84"/>
      <c r="E1128" s="32" t="str">
        <f t="shared" si="34"/>
        <v/>
      </c>
      <c r="F1128" s="33">
        <f>IF($B1128="","",Items!$I1127)</f>
        <v>29.3475</v>
      </c>
      <c r="G1128" s="33" t="str">
        <f t="shared" si="35"/>
        <v/>
      </c>
      <c r="H1128" s="85"/>
    </row>
    <row r="1129" spans="1:8" hidden="1" x14ac:dyDescent="0.25">
      <c r="A1129" s="28" t="str">
        <f>IF(Items!$B1128="","",Items!$A1128)</f>
        <v>6001156589764</v>
      </c>
      <c r="B1129" s="28" t="str">
        <f>IF(Items!$B1128="","",Items!$B1128)</f>
        <v>Trinco Black Tea 130g</v>
      </c>
      <c r="C1129" s="32">
        <f>IF($B1129="","",Items!$G1128+SUMIFS(PurQty,PurItem,$B1129,PurDate,"&lt;="&amp;$D$2)-SUMIFS(SalQty,SalItem,$B1129,SalDate,"&lt;="&amp;$D$2)-SUMIFS(WoQty,WoItem,$B1129,WoDate,"&lt;="&amp;$D$2)+SUMIFS(AdjQty,AdjItem,$B1129,AdjDate,"&lt;="&amp;$D$2)+SUMIFS(LinVarQty,LinItem,$B1129,LinPosted,"YES",LinDate,"&lt;="&amp;$D$2,LinID,"&lt;&gt;"&amp;$B$2))</f>
        <v>0</v>
      </c>
      <c r="D1129" s="84"/>
      <c r="E1129" s="32" t="str">
        <f t="shared" si="34"/>
        <v/>
      </c>
      <c r="F1129" s="33">
        <f>IF($B1129="","",Items!$I1128)</f>
        <v>22.822500000000002</v>
      </c>
      <c r="G1129" s="33" t="str">
        <f t="shared" si="35"/>
        <v/>
      </c>
      <c r="H1129" s="85"/>
    </row>
    <row r="1130" spans="1:8" hidden="1" x14ac:dyDescent="0.25">
      <c r="A1130" s="28" t="str">
        <f>IF(Items!$B1129="","",Items!$A1129)</f>
        <v>6001156232257</v>
      </c>
      <c r="B1130" s="28" t="str">
        <f>IF(Items!$B1129="","",Items!$B1129)</f>
        <v>Trinco Black Tea 250g</v>
      </c>
      <c r="C1130" s="32">
        <f>IF($B1130="","",Items!$G1129+SUMIFS(PurQty,PurItem,$B1130,PurDate,"&lt;="&amp;$D$2)-SUMIFS(SalQty,SalItem,$B1130,SalDate,"&lt;="&amp;$D$2)-SUMIFS(WoQty,WoItem,$B1130,WoDate,"&lt;="&amp;$D$2)+SUMIFS(AdjQty,AdjItem,$B1130,AdjDate,"&lt;="&amp;$D$2)+SUMIFS(LinVarQty,LinItem,$B1130,LinPosted,"YES",LinDate,"&lt;="&amp;$D$2,LinID,"&lt;&gt;"&amp;$B$2))</f>
        <v>0</v>
      </c>
      <c r="D1130" s="84"/>
      <c r="E1130" s="32" t="str">
        <f t="shared" si="34"/>
        <v/>
      </c>
      <c r="F1130" s="33">
        <f>IF($B1130="","",Items!$I1129)</f>
        <v>26.085000000000001</v>
      </c>
      <c r="G1130" s="33" t="str">
        <f t="shared" si="35"/>
        <v/>
      </c>
      <c r="H1130" s="85"/>
    </row>
    <row r="1131" spans="1:8" hidden="1" x14ac:dyDescent="0.25">
      <c r="A1131" s="28" t="str">
        <f>IF(Items!$B1130="","",Items!$A1130)</f>
        <v>6001156232066</v>
      </c>
      <c r="B1131" s="28" t="str">
        <f>IF(Items!$B1130="","",Items!$B1130)</f>
        <v>Trinco Black Tea 62.5g</v>
      </c>
      <c r="C1131" s="32">
        <f>IF($B1131="","",Items!$G1130+SUMIFS(PurQty,PurItem,$B1131,PurDate,"&lt;="&amp;$D$2)-SUMIFS(SalQty,SalItem,$B1131,SalDate,"&lt;="&amp;$D$2)-SUMIFS(WoQty,WoItem,$B1131,WoDate,"&lt;="&amp;$D$2)+SUMIFS(AdjQty,AdjItem,$B1131,AdjDate,"&lt;="&amp;$D$2)+SUMIFS(LinVarQty,LinItem,$B1131,LinPosted,"YES",LinDate,"&lt;="&amp;$D$2,LinID,"&lt;&gt;"&amp;$B$2))</f>
        <v>0</v>
      </c>
      <c r="D1131" s="84"/>
      <c r="E1131" s="32" t="str">
        <f t="shared" si="34"/>
        <v/>
      </c>
      <c r="F1131" s="33">
        <f>IF($B1131="","",Items!$I1130)</f>
        <v>9.7799999999999994</v>
      </c>
      <c r="G1131" s="33" t="str">
        <f t="shared" si="35"/>
        <v/>
      </c>
      <c r="H1131" s="85"/>
    </row>
    <row r="1132" spans="1:8" hidden="1" x14ac:dyDescent="0.25">
      <c r="A1132" s="28" t="str">
        <f>IF(Items!$B1131="","",Items!$A1131)</f>
        <v>6007013000267</v>
      </c>
      <c r="B1132" s="28" t="str">
        <f>IF(Items!$B1131="","",Items!$B1131)</f>
        <v>Trust  Extra Thin Condom</v>
      </c>
      <c r="C1132" s="32">
        <f>IF($B1132="","",Items!$G1131+SUMIFS(PurQty,PurItem,$B1132,PurDate,"&lt;="&amp;$D$2)-SUMIFS(SalQty,SalItem,$B1132,SalDate,"&lt;="&amp;$D$2)-SUMIFS(WoQty,WoItem,$B1132,WoDate,"&lt;="&amp;$D$2)+SUMIFS(AdjQty,AdjItem,$B1132,AdjDate,"&lt;="&amp;$D$2)+SUMIFS(LinVarQty,LinItem,$B1132,LinPosted,"YES",LinDate,"&lt;="&amp;$D$2,LinID,"&lt;&gt;"&amp;$B$2))</f>
        <v>0</v>
      </c>
      <c r="D1132" s="84"/>
      <c r="E1132" s="32" t="str">
        <f t="shared" si="34"/>
        <v/>
      </c>
      <c r="F1132" s="33">
        <f>IF($B1132="","",Items!$I1131)</f>
        <v>13.0425</v>
      </c>
      <c r="G1132" s="33" t="str">
        <f t="shared" si="35"/>
        <v/>
      </c>
      <c r="H1132" s="85"/>
    </row>
    <row r="1133" spans="1:8" hidden="1" x14ac:dyDescent="0.25">
      <c r="A1133" s="28" t="str">
        <f>IF(Items!$B1132="","",Items!$A1132)</f>
        <v>6007013000304</v>
      </c>
      <c r="B1133" s="28" t="str">
        <f>IF(Items!$B1132="","",Items!$B1132)</f>
        <v>Trust  Smooth Condom</v>
      </c>
      <c r="C1133" s="32">
        <f>IF($B1133="","",Items!$G1132+SUMIFS(PurQty,PurItem,$B1133,PurDate,"&lt;="&amp;$D$2)-SUMIFS(SalQty,SalItem,$B1133,SalDate,"&lt;="&amp;$D$2)-SUMIFS(WoQty,WoItem,$B1133,WoDate,"&lt;="&amp;$D$2)+SUMIFS(AdjQty,AdjItem,$B1133,AdjDate,"&lt;="&amp;$D$2)+SUMIFS(LinVarQty,LinItem,$B1133,LinPosted,"YES",LinDate,"&lt;="&amp;$D$2,LinID,"&lt;&gt;"&amp;$B$2))</f>
        <v>0</v>
      </c>
      <c r="D1133" s="84"/>
      <c r="E1133" s="32" t="str">
        <f t="shared" si="34"/>
        <v/>
      </c>
      <c r="F1133" s="33">
        <f>IF($B1133="","",Items!$I1132)</f>
        <v>13.0425</v>
      </c>
      <c r="G1133" s="33" t="str">
        <f t="shared" si="35"/>
        <v/>
      </c>
      <c r="H1133" s="85"/>
    </row>
    <row r="1134" spans="1:8" hidden="1" x14ac:dyDescent="0.25">
      <c r="A1134" s="28" t="str">
        <f>IF(Items!$B1133="","",Items!$A1133)</f>
        <v>6007013000359</v>
      </c>
      <c r="B1134" s="28" t="str">
        <f>IF(Items!$B1133="","",Items!$B1133)</f>
        <v>Trust  Studded Condom</v>
      </c>
      <c r="C1134" s="32">
        <f>IF($B1134="","",Items!$G1133+SUMIFS(PurQty,PurItem,$B1134,PurDate,"&lt;="&amp;$D$2)-SUMIFS(SalQty,SalItem,$B1134,SalDate,"&lt;="&amp;$D$2)-SUMIFS(WoQty,WoItem,$B1134,WoDate,"&lt;="&amp;$D$2)+SUMIFS(AdjQty,AdjItem,$B1134,AdjDate,"&lt;="&amp;$D$2)+SUMIFS(LinVarQty,LinItem,$B1134,LinPosted,"YES",LinDate,"&lt;="&amp;$D$2,LinID,"&lt;&gt;"&amp;$B$2))</f>
        <v>0</v>
      </c>
      <c r="D1134" s="84"/>
      <c r="E1134" s="32" t="str">
        <f t="shared" si="34"/>
        <v/>
      </c>
      <c r="F1134" s="33">
        <f>IF($B1134="","",Items!$I1133)</f>
        <v>13.0425</v>
      </c>
      <c r="G1134" s="33" t="str">
        <f t="shared" si="35"/>
        <v/>
      </c>
      <c r="H1134" s="85"/>
    </row>
    <row r="1135" spans="1:8" hidden="1" x14ac:dyDescent="0.25">
      <c r="A1135" s="28" t="str">
        <f>IF(Items!$B1134="","",Items!$A1134)</f>
        <v>A100</v>
      </c>
      <c r="B1135" s="28" t="str">
        <f>IF(Items!$B1134="","",Items!$B1134)</f>
        <v>Twinsaver Lux Tissue</v>
      </c>
      <c r="C1135" s="32">
        <f>IF($B1135="","",Items!$G1134+SUMIFS(PurQty,PurItem,$B1135,PurDate,"&lt;="&amp;$D$2)-SUMIFS(SalQty,SalItem,$B1135,SalDate,"&lt;="&amp;$D$2)-SUMIFS(WoQty,WoItem,$B1135,WoDate,"&lt;="&amp;$D$2)+SUMIFS(AdjQty,AdjItem,$B1135,AdjDate,"&lt;="&amp;$D$2)+SUMIFS(LinVarQty,LinItem,$B1135,LinPosted,"YES",LinDate,"&lt;="&amp;$D$2,LinID,"&lt;&gt;"&amp;$B$2))</f>
        <v>0</v>
      </c>
      <c r="D1135" s="84"/>
      <c r="E1135" s="32" t="str">
        <f t="shared" si="34"/>
        <v/>
      </c>
      <c r="F1135" s="33">
        <f>IF($B1135="","",Items!$I1134)</f>
        <v>13.0425</v>
      </c>
      <c r="G1135" s="33" t="str">
        <f t="shared" si="35"/>
        <v/>
      </c>
      <c r="H1135" s="85"/>
    </row>
    <row r="1136" spans="1:8" hidden="1" x14ac:dyDescent="0.25">
      <c r="A1136" s="28" t="str">
        <f>IF(Items!$B1135="","",Items!$A1135)</f>
        <v>724376231416</v>
      </c>
      <c r="B1136" s="28" t="str">
        <f>IF(Items!$B1135="","",Items!$B1135)</f>
        <v>U-Fresh Apple 375ml</v>
      </c>
      <c r="C1136" s="32">
        <f>IF($B1136="","",Items!$G1135+SUMIFS(PurQty,PurItem,$B1136,PurDate,"&lt;="&amp;$D$2)-SUMIFS(SalQty,SalItem,$B1136,SalDate,"&lt;="&amp;$D$2)-SUMIFS(WoQty,WoItem,$B1136,WoDate,"&lt;="&amp;$D$2)+SUMIFS(AdjQty,AdjItem,$B1136,AdjDate,"&lt;="&amp;$D$2)+SUMIFS(LinVarQty,LinItem,$B1136,LinPosted,"YES",LinDate,"&lt;="&amp;$D$2,LinID,"&lt;&gt;"&amp;$B$2))</f>
        <v>0</v>
      </c>
      <c r="D1136" s="84"/>
      <c r="E1136" s="32" t="str">
        <f t="shared" si="34"/>
        <v/>
      </c>
      <c r="F1136" s="33">
        <f>IF($B1136="","",Items!$I1135)</f>
        <v>6.4950000000000001</v>
      </c>
      <c r="G1136" s="33" t="str">
        <f t="shared" si="35"/>
        <v/>
      </c>
      <c r="H1136" s="85"/>
    </row>
    <row r="1137" spans="1:8" hidden="1" x14ac:dyDescent="0.25">
      <c r="A1137" s="28" t="str">
        <f>IF(Items!$B1136="","",Items!$A1136)</f>
        <v>6009713102455</v>
      </c>
      <c r="B1137" s="28" t="str">
        <f>IF(Items!$B1136="","",Items!$B1136)</f>
        <v>UFRESH ASS 375ML</v>
      </c>
      <c r="C1137" s="32">
        <f>IF($B1137="","",Items!$G1136+SUMIFS(PurQty,PurItem,$B1137,PurDate,"&lt;="&amp;$D$2)-SUMIFS(SalQty,SalItem,$B1137,SalDate,"&lt;="&amp;$D$2)-SUMIFS(WoQty,WoItem,$B1137,WoDate,"&lt;="&amp;$D$2)+SUMIFS(AdjQty,AdjItem,$B1137,AdjDate,"&lt;="&amp;$D$2)+SUMIFS(LinVarQty,LinItem,$B1137,LinPosted,"YES",LinDate,"&lt;="&amp;$D$2,LinID,"&lt;&gt;"&amp;$B$2))</f>
        <v>0</v>
      </c>
      <c r="D1137" s="84"/>
      <c r="E1137" s="32" t="str">
        <f t="shared" si="34"/>
        <v/>
      </c>
      <c r="F1137" s="33">
        <f>IF($B1137="","",Items!$I1136)</f>
        <v>6.4950000000000001</v>
      </c>
      <c r="G1137" s="33" t="str">
        <f t="shared" si="35"/>
        <v/>
      </c>
      <c r="H1137" s="85"/>
    </row>
    <row r="1138" spans="1:8" hidden="1" x14ac:dyDescent="0.25">
      <c r="A1138" s="28" t="str">
        <f>IF(Items!$B1137="","",Items!$A1137)</f>
        <v>724376231423</v>
      </c>
      <c r="B1138" s="28" t="str">
        <f>IF(Items!$B1137="","",Items!$B1137)</f>
        <v>U-Fresh Honey Peach 375ml</v>
      </c>
      <c r="C1138" s="32">
        <f>IF($B1138="","",Items!$G1137+SUMIFS(PurQty,PurItem,$B1138,PurDate,"&lt;="&amp;$D$2)-SUMIFS(SalQty,SalItem,$B1138,SalDate,"&lt;="&amp;$D$2)-SUMIFS(WoQty,WoItem,$B1138,WoDate,"&lt;="&amp;$D$2)+SUMIFS(AdjQty,AdjItem,$B1138,AdjDate,"&lt;="&amp;$D$2)+SUMIFS(LinVarQty,LinItem,$B1138,LinPosted,"YES",LinDate,"&lt;="&amp;$D$2,LinID,"&lt;&gt;"&amp;$B$2))</f>
        <v>0</v>
      </c>
      <c r="D1138" s="84"/>
      <c r="E1138" s="32" t="str">
        <f t="shared" si="34"/>
        <v/>
      </c>
      <c r="F1138" s="33">
        <f>IF($B1138="","",Items!$I1137)</f>
        <v>6.4950000000000001</v>
      </c>
      <c r="G1138" s="33" t="str">
        <f t="shared" si="35"/>
        <v/>
      </c>
      <c r="H1138" s="85"/>
    </row>
    <row r="1139" spans="1:8" hidden="1" x14ac:dyDescent="0.25">
      <c r="A1139" s="28" t="str">
        <f>IF(Items!$B1138="","",Items!$A1138)</f>
        <v>724376231430</v>
      </c>
      <c r="B1139" s="28" t="str">
        <f>IF(Items!$B1138="","",Items!$B1138)</f>
        <v>U-Fresh Passion 375ml</v>
      </c>
      <c r="C1139" s="32">
        <f>IF($B1139="","",Items!$G1138+SUMIFS(PurQty,PurItem,$B1139,PurDate,"&lt;="&amp;$D$2)-SUMIFS(SalQty,SalItem,$B1139,SalDate,"&lt;="&amp;$D$2)-SUMIFS(WoQty,WoItem,$B1139,WoDate,"&lt;="&amp;$D$2)+SUMIFS(AdjQty,AdjItem,$B1139,AdjDate,"&lt;="&amp;$D$2)+SUMIFS(LinVarQty,LinItem,$B1139,LinPosted,"YES",LinDate,"&lt;="&amp;$D$2,LinID,"&lt;&gt;"&amp;$B$2))</f>
        <v>0</v>
      </c>
      <c r="D1139" s="84"/>
      <c r="E1139" s="32" t="str">
        <f t="shared" si="34"/>
        <v/>
      </c>
      <c r="F1139" s="33">
        <f>IF($B1139="","",Items!$I1138)</f>
        <v>6.4950000000000001</v>
      </c>
      <c r="G1139" s="33" t="str">
        <f t="shared" si="35"/>
        <v/>
      </c>
      <c r="H1139" s="85"/>
    </row>
    <row r="1140" spans="1:8" hidden="1" x14ac:dyDescent="0.25">
      <c r="A1140" s="28" t="str">
        <f>IF(Items!$B1139="","",Items!$A1139)</f>
        <v>6009708463616</v>
      </c>
      <c r="B1140" s="28" t="str">
        <f>IF(Items!$B1139="","",Items!$B1139)</f>
        <v>Ultra Mel 125ml</v>
      </c>
      <c r="C1140" s="32">
        <f>IF($B1140="","",Items!$G1139+SUMIFS(PurQty,PurItem,$B1140,PurDate,"&lt;="&amp;$D$2)-SUMIFS(SalQty,SalItem,$B1140,SalDate,"&lt;="&amp;$D$2)-SUMIFS(WoQty,WoItem,$B1140,WoDate,"&lt;="&amp;$D$2)+SUMIFS(AdjQty,AdjItem,$B1140,AdjDate,"&lt;="&amp;$D$2)+SUMIFS(LinVarQty,LinItem,$B1140,LinPosted,"YES",LinDate,"&lt;="&amp;$D$2,LinID,"&lt;&gt;"&amp;$B$2))</f>
        <v>0</v>
      </c>
      <c r="D1140" s="84"/>
      <c r="E1140" s="32" t="str">
        <f t="shared" si="34"/>
        <v/>
      </c>
      <c r="F1140" s="33">
        <f>IF($B1140="","",Items!$I1139)</f>
        <v>29.3475</v>
      </c>
      <c r="G1140" s="33" t="str">
        <f t="shared" si="35"/>
        <v/>
      </c>
      <c r="H1140" s="85"/>
    </row>
    <row r="1141" spans="1:8" hidden="1" x14ac:dyDescent="0.25">
      <c r="A1141" s="28" t="str">
        <f>IF(Items!$B1140="","",Items!$A1140)</f>
        <v>6009900396545</v>
      </c>
      <c r="B1141" s="28" t="str">
        <f>IF(Items!$B1140="","",Items!$B1140)</f>
        <v>Umoja Powder 750g</v>
      </c>
      <c r="C1141" s="32">
        <f>IF($B1141="","",Items!$G1140+SUMIFS(PurQty,PurItem,$B1141,PurDate,"&lt;="&amp;$D$2)-SUMIFS(SalQty,SalItem,$B1141,SalDate,"&lt;="&amp;$D$2)-SUMIFS(WoQty,WoItem,$B1141,WoDate,"&lt;="&amp;$D$2)+SUMIFS(AdjQty,AdjItem,$B1141,AdjDate,"&lt;="&amp;$D$2)+SUMIFS(LinVarQty,LinItem,$B1141,LinPosted,"YES",LinDate,"&lt;="&amp;$D$2,LinID,"&lt;&gt;"&amp;$B$2))</f>
        <v>0</v>
      </c>
      <c r="D1141" s="84"/>
      <c r="E1141" s="32" t="str">
        <f t="shared" si="34"/>
        <v/>
      </c>
      <c r="F1141" s="33">
        <f>IF($B1141="","",Items!$I1140)</f>
        <v>26.085000000000001</v>
      </c>
      <c r="G1141" s="33" t="str">
        <f t="shared" si="35"/>
        <v/>
      </c>
      <c r="H1141" s="85"/>
    </row>
    <row r="1142" spans="1:8" hidden="1" x14ac:dyDescent="0.25">
      <c r="A1142" s="28" t="str">
        <f>IF(Items!$B1141="","",Items!$A1141)</f>
        <v>0700371562649</v>
      </c>
      <c r="B1142" s="28" t="str">
        <f>IF(Items!$B1141="","",Items!$B1141)</f>
        <v>Valley Fresh Sauce 375ml</v>
      </c>
      <c r="C1142" s="32">
        <f>IF($B1142="","",Items!$G1141+SUMIFS(PurQty,PurItem,$B1142,PurDate,"&lt;="&amp;$D$2)-SUMIFS(SalQty,SalItem,$B1142,SalDate,"&lt;="&amp;$D$2)-SUMIFS(WoQty,WoItem,$B1142,WoDate,"&lt;="&amp;$D$2)+SUMIFS(AdjQty,AdjItem,$B1142,AdjDate,"&lt;="&amp;$D$2)+SUMIFS(LinVarQty,LinItem,$B1142,LinPosted,"YES",LinDate,"&lt;="&amp;$D$2,LinID,"&lt;&gt;"&amp;$B$2))</f>
        <v>0</v>
      </c>
      <c r="D1142" s="84"/>
      <c r="E1142" s="32" t="str">
        <f t="shared" si="34"/>
        <v/>
      </c>
      <c r="F1142" s="33">
        <f>IF($B1142="","",Items!$I1141)</f>
        <v>16.305</v>
      </c>
      <c r="G1142" s="33" t="str">
        <f t="shared" si="35"/>
        <v/>
      </c>
      <c r="H1142" s="85"/>
    </row>
    <row r="1143" spans="1:8" hidden="1" x14ac:dyDescent="0.25">
      <c r="A1143" s="28" t="str">
        <f>IF(Items!$B1142="","",Items!$A1142)</f>
        <v>60019066</v>
      </c>
      <c r="B1143" s="28" t="str">
        <f>IF(Items!$B1142="","",Items!$B1142)</f>
        <v>Vaseline 100ml</v>
      </c>
      <c r="C1143" s="32">
        <f>IF($B1143="","",Items!$G1142+SUMIFS(PurQty,PurItem,$B1143,PurDate,"&lt;="&amp;$D$2)-SUMIFS(SalQty,SalItem,$B1143,SalDate,"&lt;="&amp;$D$2)-SUMIFS(WoQty,WoItem,$B1143,WoDate,"&lt;="&amp;$D$2)+SUMIFS(AdjQty,AdjItem,$B1143,AdjDate,"&lt;="&amp;$D$2)+SUMIFS(LinVarQty,LinItem,$B1143,LinPosted,"YES",LinDate,"&lt;="&amp;$D$2,LinID,"&lt;&gt;"&amp;$B$2))</f>
        <v>0</v>
      </c>
      <c r="D1143" s="84"/>
      <c r="E1143" s="32" t="str">
        <f t="shared" si="34"/>
        <v/>
      </c>
      <c r="F1143" s="33">
        <f>IF($B1143="","",Items!$I1142)</f>
        <v>16.305</v>
      </c>
      <c r="G1143" s="33" t="str">
        <f t="shared" si="35"/>
        <v/>
      </c>
      <c r="H1143" s="85"/>
    </row>
    <row r="1144" spans="1:8" hidden="1" x14ac:dyDescent="0.25">
      <c r="A1144" s="28" t="str">
        <f>IF(Items!$B1143="","",Items!$A1143)</f>
        <v>6001087005661</v>
      </c>
      <c r="B1144" s="28" t="str">
        <f>IF(Items!$B1143="","",Items!$B1143)</f>
        <v>Vaseline 250ml</v>
      </c>
      <c r="C1144" s="32">
        <f>IF($B1144="","",Items!$G1143+SUMIFS(PurQty,PurItem,$B1144,PurDate,"&lt;="&amp;$D$2)-SUMIFS(SalQty,SalItem,$B1144,SalDate,"&lt;="&amp;$D$2)-SUMIFS(WoQty,WoItem,$B1144,WoDate,"&lt;="&amp;$D$2)+SUMIFS(AdjQty,AdjItem,$B1144,AdjDate,"&lt;="&amp;$D$2)+SUMIFS(LinVarQty,LinItem,$B1144,LinPosted,"YES",LinDate,"&lt;="&amp;$D$2,LinID,"&lt;&gt;"&amp;$B$2))</f>
        <v>0</v>
      </c>
      <c r="D1144" s="84"/>
      <c r="E1144" s="32" t="str">
        <f t="shared" si="34"/>
        <v/>
      </c>
      <c r="F1144" s="33">
        <f>IF($B1144="","",Items!$I1143)</f>
        <v>32.61</v>
      </c>
      <c r="G1144" s="33" t="str">
        <f t="shared" si="35"/>
        <v/>
      </c>
      <c r="H1144" s="85"/>
    </row>
    <row r="1145" spans="1:8" hidden="1" x14ac:dyDescent="0.25">
      <c r="A1145" s="28" t="str">
        <f>IF(Items!$B1144="","",Items!$A1144)</f>
        <v>6001085120946</v>
      </c>
      <c r="B1145" s="28" t="str">
        <f>IF(Items!$B1144="","",Items!$B1144)</f>
        <v>Vaseline Blue Seal 100ml</v>
      </c>
      <c r="C1145" s="32">
        <f>IF($B1145="","",Items!$G1144+SUMIFS(PurQty,PurItem,$B1145,PurDate,"&lt;="&amp;$D$2)-SUMIFS(SalQty,SalItem,$B1145,SalDate,"&lt;="&amp;$D$2)-SUMIFS(WoQty,WoItem,$B1145,WoDate,"&lt;="&amp;$D$2)+SUMIFS(AdjQty,AdjItem,$B1145,AdjDate,"&lt;="&amp;$D$2)+SUMIFS(LinVarQty,LinItem,$B1145,LinPosted,"YES",LinDate,"&lt;="&amp;$D$2,LinID,"&lt;&gt;"&amp;$B$2))</f>
        <v>20</v>
      </c>
      <c r="D1145" s="84"/>
      <c r="E1145" s="32" t="str">
        <f t="shared" si="34"/>
        <v/>
      </c>
      <c r="F1145" s="33">
        <f>IF($B1145="","",Items!$I1144)</f>
        <v>16.305</v>
      </c>
      <c r="G1145" s="33" t="str">
        <f t="shared" si="35"/>
        <v/>
      </c>
      <c r="H1145" s="85"/>
    </row>
    <row r="1146" spans="1:8" hidden="1" x14ac:dyDescent="0.25">
      <c r="A1146" s="28" t="str">
        <f>IF(Items!$B1145="","",Items!$A1145)</f>
        <v>60014399</v>
      </c>
      <c r="B1146" s="28" t="str">
        <f>IF(Items!$B1145="","",Items!$B1145)</f>
        <v>Vaseline Blue Seal 50ml</v>
      </c>
      <c r="C1146" s="32">
        <f>IF($B1146="","",Items!$G1145+SUMIFS(PurQty,PurItem,$B1146,PurDate,"&lt;="&amp;$D$2)-SUMIFS(SalQty,SalItem,$B1146,SalDate,"&lt;="&amp;$D$2)-SUMIFS(WoQty,WoItem,$B1146,WoDate,"&lt;="&amp;$D$2)+SUMIFS(AdjQty,AdjItem,$B1146,AdjDate,"&lt;="&amp;$D$2)+SUMIFS(LinVarQty,LinItem,$B1146,LinPosted,"YES",LinDate,"&lt;="&amp;$D$2,LinID,"&lt;&gt;"&amp;$B$2))</f>
        <v>15</v>
      </c>
      <c r="D1146" s="84"/>
      <c r="E1146" s="32" t="str">
        <f t="shared" si="34"/>
        <v/>
      </c>
      <c r="F1146" s="33">
        <f>IF($B1146="","",Items!$I1145)</f>
        <v>13.0425</v>
      </c>
      <c r="G1146" s="33" t="str">
        <f t="shared" si="35"/>
        <v/>
      </c>
      <c r="H1146" s="85"/>
    </row>
    <row r="1147" spans="1:8" hidden="1" x14ac:dyDescent="0.25">
      <c r="A1147" s="28" t="str">
        <f>IF(Items!$B1146="","",Items!$A1146)</f>
        <v>6009602766318</v>
      </c>
      <c r="B1147" s="28" t="str">
        <f>IF(Items!$B1146="","",Items!$B1146)</f>
        <v>Veerox Bubble Bath 2l</v>
      </c>
      <c r="C1147" s="32">
        <f>IF($B1147="","",Items!$G1146+SUMIFS(PurQty,PurItem,$B1147,PurDate,"&lt;="&amp;$D$2)-SUMIFS(SalQty,SalItem,$B1147,SalDate,"&lt;="&amp;$D$2)-SUMIFS(WoQty,WoItem,$B1147,WoDate,"&lt;="&amp;$D$2)+SUMIFS(AdjQty,AdjItem,$B1147,AdjDate,"&lt;="&amp;$D$2)+SUMIFS(LinVarQty,LinItem,$B1147,LinPosted,"YES",LinDate,"&lt;="&amp;$D$2,LinID,"&lt;&gt;"&amp;$B$2))</f>
        <v>0</v>
      </c>
      <c r="D1147" s="84"/>
      <c r="E1147" s="32" t="str">
        <f t="shared" si="34"/>
        <v/>
      </c>
      <c r="F1147" s="33">
        <f>IF($B1147="","",Items!$I1146)</f>
        <v>42.39</v>
      </c>
      <c r="G1147" s="33" t="str">
        <f t="shared" si="35"/>
        <v/>
      </c>
      <c r="H1147" s="85"/>
    </row>
    <row r="1148" spans="1:8" hidden="1" x14ac:dyDescent="0.25">
      <c r="A1148" s="28" t="str">
        <f>IF(Items!$B1147="","",Items!$A1147)</f>
        <v>6009602766271</v>
      </c>
      <c r="B1148" s="28" t="str">
        <f>IF(Items!$B1147="","",Items!$B1147)</f>
        <v>Veerox Flower 2l</v>
      </c>
      <c r="C1148" s="32">
        <f>IF($B1148="","",Items!$G1147+SUMIFS(PurQty,PurItem,$B1148,PurDate,"&lt;="&amp;$D$2)-SUMIFS(SalQty,SalItem,$B1148,SalDate,"&lt;="&amp;$D$2)-SUMIFS(WoQty,WoItem,$B1148,WoDate,"&lt;="&amp;$D$2)+SUMIFS(AdjQty,AdjItem,$B1148,AdjDate,"&lt;="&amp;$D$2)+SUMIFS(LinVarQty,LinItem,$B1148,LinPosted,"YES",LinDate,"&lt;="&amp;$D$2,LinID,"&lt;&gt;"&amp;$B$2))</f>
        <v>0</v>
      </c>
      <c r="D1148" s="84"/>
      <c r="E1148" s="32" t="str">
        <f t="shared" si="34"/>
        <v/>
      </c>
      <c r="F1148" s="33">
        <f>IF($B1148="","",Items!$I1147)</f>
        <v>42.39</v>
      </c>
      <c r="G1148" s="33" t="str">
        <f t="shared" si="35"/>
        <v/>
      </c>
      <c r="H1148" s="85"/>
    </row>
    <row r="1149" spans="1:8" hidden="1" x14ac:dyDescent="0.25">
      <c r="A1149" s="28" t="str">
        <f>IF(Items!$B1148="","",Items!$A1148)</f>
        <v>6009602766257</v>
      </c>
      <c r="B1149" s="28" t="str">
        <f>IF(Items!$B1148="","",Items!$B1148)</f>
        <v>Veerox Mountain Bubble Bath 2l</v>
      </c>
      <c r="C1149" s="32">
        <f>IF($B1149="","",Items!$G1148+SUMIFS(PurQty,PurItem,$B1149,PurDate,"&lt;="&amp;$D$2)-SUMIFS(SalQty,SalItem,$B1149,SalDate,"&lt;="&amp;$D$2)-SUMIFS(WoQty,WoItem,$B1149,WoDate,"&lt;="&amp;$D$2)+SUMIFS(AdjQty,AdjItem,$B1149,AdjDate,"&lt;="&amp;$D$2)+SUMIFS(LinVarQty,LinItem,$B1149,LinPosted,"YES",LinDate,"&lt;="&amp;$D$2,LinID,"&lt;&gt;"&amp;$B$2))</f>
        <v>0</v>
      </c>
      <c r="D1149" s="84"/>
      <c r="E1149" s="32" t="str">
        <f t="shared" si="34"/>
        <v/>
      </c>
      <c r="F1149" s="33">
        <f>IF($B1149="","",Items!$I1148)</f>
        <v>42.39</v>
      </c>
      <c r="G1149" s="33" t="str">
        <f t="shared" si="35"/>
        <v/>
      </c>
      <c r="H1149" s="85"/>
    </row>
    <row r="1150" spans="1:8" hidden="1" x14ac:dyDescent="0.25">
      <c r="A1150" s="28" t="str">
        <f>IF(Items!$B1149="","",Items!$A1149)</f>
        <v>42</v>
      </c>
      <c r="B1150" s="28" t="str">
        <f>IF(Items!$B1149="","",Items!$B1149)</f>
        <v>Vest Reflector</v>
      </c>
      <c r="C1150" s="32">
        <f>IF($B1150="","",Items!$G1149+SUMIFS(PurQty,PurItem,$B1150,PurDate,"&lt;="&amp;$D$2)-SUMIFS(SalQty,SalItem,$B1150,SalDate,"&lt;="&amp;$D$2)-SUMIFS(WoQty,WoItem,$B1150,WoDate,"&lt;="&amp;$D$2)+SUMIFS(AdjQty,AdjItem,$B1150,AdjDate,"&lt;="&amp;$D$2)+SUMIFS(LinVarQty,LinItem,$B1150,LinPosted,"YES",LinDate,"&lt;="&amp;$D$2,LinID,"&lt;&gt;"&amp;$B$2))</f>
        <v>0</v>
      </c>
      <c r="D1150" s="84"/>
      <c r="E1150" s="32" t="str">
        <f t="shared" si="34"/>
        <v/>
      </c>
      <c r="F1150" s="33">
        <f>IF($B1150="","",Items!$I1149)</f>
        <v>45.652500000000003</v>
      </c>
      <c r="G1150" s="33" t="str">
        <f t="shared" si="35"/>
        <v/>
      </c>
      <c r="H1150" s="85"/>
    </row>
    <row r="1151" spans="1:8" hidden="1" x14ac:dyDescent="0.25">
      <c r="A1151" s="28" t="str">
        <f>IF(Items!$B1150="","",Items!$A1150)</f>
        <v>8006540339206</v>
      </c>
      <c r="B1151" s="28" t="str">
        <f>IF(Items!$B1150="","",Items!$B1150)</f>
        <v>Vicks Acta 100ml</v>
      </c>
      <c r="C1151" s="32">
        <f>IF($B1151="","",Items!$G1150+SUMIFS(PurQty,PurItem,$B1151,PurDate,"&lt;="&amp;$D$2)-SUMIFS(SalQty,SalItem,$B1151,SalDate,"&lt;="&amp;$D$2)-SUMIFS(WoQty,WoItem,$B1151,WoDate,"&lt;="&amp;$D$2)+SUMIFS(AdjQty,AdjItem,$B1151,AdjDate,"&lt;="&amp;$D$2)+SUMIFS(LinVarQty,LinItem,$B1151,LinPosted,"YES",LinDate,"&lt;="&amp;$D$2,LinID,"&lt;&gt;"&amp;$B$2))</f>
        <v>0</v>
      </c>
      <c r="D1151" s="84"/>
      <c r="E1151" s="32" t="str">
        <f t="shared" si="34"/>
        <v/>
      </c>
      <c r="F1151" s="33">
        <f>IF($B1151="","",Items!$I1150)</f>
        <v>32.61</v>
      </c>
      <c r="G1151" s="33" t="str">
        <f t="shared" si="35"/>
        <v/>
      </c>
      <c r="H1151" s="85"/>
    </row>
    <row r="1152" spans="1:8" hidden="1" x14ac:dyDescent="0.25">
      <c r="A1152" s="28" t="str">
        <f>IF(Items!$B1151="","",Items!$A1151)</f>
        <v>8006540339244</v>
      </c>
      <c r="B1152" s="28" t="str">
        <f>IF(Items!$B1151="","",Items!$B1151)</f>
        <v>Vicks Cough Syrup 50ml</v>
      </c>
      <c r="C1152" s="32">
        <f>IF($B1152="","",Items!$G1151+SUMIFS(PurQty,PurItem,$B1152,PurDate,"&lt;="&amp;$D$2)-SUMIFS(SalQty,SalItem,$B1152,SalDate,"&lt;="&amp;$D$2)-SUMIFS(WoQty,WoItem,$B1152,WoDate,"&lt;="&amp;$D$2)+SUMIFS(AdjQty,AdjItem,$B1152,AdjDate,"&lt;="&amp;$D$2)+SUMIFS(LinVarQty,LinItem,$B1152,LinPosted,"YES",LinDate,"&lt;="&amp;$D$2,LinID,"&lt;&gt;"&amp;$B$2))</f>
        <v>0</v>
      </c>
      <c r="D1152" s="84"/>
      <c r="E1152" s="32" t="str">
        <f t="shared" si="34"/>
        <v/>
      </c>
      <c r="F1152" s="33">
        <f>IF($B1152="","",Items!$I1151)</f>
        <v>29.3475</v>
      </c>
      <c r="G1152" s="33" t="str">
        <f t="shared" si="35"/>
        <v/>
      </c>
      <c r="H1152" s="85"/>
    </row>
    <row r="1153" spans="1:8" hidden="1" x14ac:dyDescent="0.25">
      <c r="A1153" s="28" t="str">
        <f>IF(Items!$B1152="","",Items!$A1152)</f>
        <v>61600416</v>
      </c>
      <c r="B1153" s="28" t="str">
        <f>IF(Items!$B1152="","",Items!$B1152)</f>
        <v>Vicks Vaporub 10g</v>
      </c>
      <c r="C1153" s="32">
        <f>IF($B1153="","",Items!$G1152+SUMIFS(PurQty,PurItem,$B1153,PurDate,"&lt;="&amp;$D$2)-SUMIFS(SalQty,SalItem,$B1153,SalDate,"&lt;="&amp;$D$2)-SUMIFS(WoQty,WoItem,$B1153,WoDate,"&lt;="&amp;$D$2)+SUMIFS(AdjQty,AdjItem,$B1153,AdjDate,"&lt;="&amp;$D$2)+SUMIFS(LinVarQty,LinItem,$B1153,LinPosted,"YES",LinDate,"&lt;="&amp;$D$2,LinID,"&lt;&gt;"&amp;$B$2))</f>
        <v>30</v>
      </c>
      <c r="D1153" s="84"/>
      <c r="E1153" s="32" t="str">
        <f t="shared" si="34"/>
        <v/>
      </c>
      <c r="F1153" s="33">
        <f>IF($B1153="","",Items!$I1152)</f>
        <v>9.7799999999999994</v>
      </c>
      <c r="G1153" s="33" t="str">
        <f t="shared" si="35"/>
        <v/>
      </c>
      <c r="H1153" s="85"/>
    </row>
    <row r="1154" spans="1:8" hidden="1" x14ac:dyDescent="0.25">
      <c r="A1154" s="28" t="str">
        <f>IF(Items!$B1153="","",Items!$A1153)</f>
        <v>VICTRORIA1LASS</v>
      </c>
      <c r="B1154" s="28" t="str">
        <f>IF(Items!$B1153="","",Items!$B1153)</f>
        <v>VICTORIA ASS 1L</v>
      </c>
      <c r="C1154" s="32">
        <f>IF($B1154="","",Items!$G1153+SUMIFS(PurQty,PurItem,$B1154,PurDate,"&lt;="&amp;$D$2)-SUMIFS(SalQty,SalItem,$B1154,SalDate,"&lt;="&amp;$D$2)-SUMIFS(WoQty,WoItem,$B1154,WoDate,"&lt;="&amp;$D$2)+SUMIFS(AdjQty,AdjItem,$B1154,AdjDate,"&lt;="&amp;$D$2)+SUMIFS(LinVarQty,LinItem,$B1154,LinPosted,"YES",LinDate,"&lt;="&amp;$D$2,LinID,"&lt;&gt;"&amp;$B$2))</f>
        <v>0</v>
      </c>
      <c r="D1154" s="84"/>
      <c r="E1154" s="32" t="str">
        <f t="shared" si="34"/>
        <v/>
      </c>
      <c r="F1154" s="33">
        <f>IF($B1154="","",Items!$I1153)</f>
        <v>32.61</v>
      </c>
      <c r="G1154" s="33" t="str">
        <f t="shared" si="35"/>
        <v/>
      </c>
      <c r="H1154" s="85"/>
    </row>
    <row r="1155" spans="1:8" hidden="1" x14ac:dyDescent="0.25">
      <c r="A1155" s="28" t="str">
        <f>IF(Items!$B1154="","",Items!$A1154)</f>
        <v>6009698813521</v>
      </c>
      <c r="B1155" s="28" t="str">
        <f>IF(Items!$B1154="","",Items!$B1154)</f>
        <v>Victoria Fruit  Orange 1L</v>
      </c>
      <c r="C1155" s="32">
        <f>IF($B1155="","",Items!$G1154+SUMIFS(PurQty,PurItem,$B1155,PurDate,"&lt;="&amp;$D$2)-SUMIFS(SalQty,SalItem,$B1155,SalDate,"&lt;="&amp;$D$2)-SUMIFS(WoQty,WoItem,$B1155,WoDate,"&lt;="&amp;$D$2)+SUMIFS(AdjQty,AdjItem,$B1155,AdjDate,"&lt;="&amp;$D$2)+SUMIFS(LinVarQty,LinItem,$B1155,LinPosted,"YES",LinDate,"&lt;="&amp;$D$2,LinID,"&lt;&gt;"&amp;$B$2))</f>
        <v>0</v>
      </c>
      <c r="D1155" s="84"/>
      <c r="E1155" s="32" t="str">
        <f t="shared" si="34"/>
        <v/>
      </c>
      <c r="F1155" s="33">
        <f>IF($B1155="","",Items!$I1154)</f>
        <v>22.822500000000002</v>
      </c>
      <c r="G1155" s="33" t="str">
        <f t="shared" si="35"/>
        <v/>
      </c>
      <c r="H1155" s="85"/>
    </row>
    <row r="1156" spans="1:8" hidden="1" x14ac:dyDescent="0.25">
      <c r="A1156" s="28" t="str">
        <f>IF(Items!$B1155="","",Items!$A1155)</f>
        <v>6009698813576</v>
      </c>
      <c r="B1156" s="28" t="str">
        <f>IF(Items!$B1155="","",Items!$B1155)</f>
        <v>Victoria Fruit Apple 1L</v>
      </c>
      <c r="C1156" s="32">
        <f>IF($B1156="","",Items!$G1155+SUMIFS(PurQty,PurItem,$B1156,PurDate,"&lt;="&amp;$D$2)-SUMIFS(SalQty,SalItem,$B1156,SalDate,"&lt;="&amp;$D$2)-SUMIFS(WoQty,WoItem,$B1156,WoDate,"&lt;="&amp;$D$2)+SUMIFS(AdjQty,AdjItem,$B1156,AdjDate,"&lt;="&amp;$D$2)+SUMIFS(LinVarQty,LinItem,$B1156,LinPosted,"YES",LinDate,"&lt;="&amp;$D$2,LinID,"&lt;&gt;"&amp;$B$2))</f>
        <v>2</v>
      </c>
      <c r="D1156" s="84"/>
      <c r="E1156" s="32" t="str">
        <f t="shared" si="34"/>
        <v/>
      </c>
      <c r="F1156" s="33">
        <f>IF($B1156="","",Items!$I1155)</f>
        <v>24.266666666666666</v>
      </c>
      <c r="G1156" s="33" t="str">
        <f t="shared" si="35"/>
        <v/>
      </c>
      <c r="H1156" s="85"/>
    </row>
    <row r="1157" spans="1:8" hidden="1" x14ac:dyDescent="0.25">
      <c r="A1157" s="28" t="str">
        <f>IF(Items!$B1156="","",Items!$A1156)</f>
        <v>548787</v>
      </c>
      <c r="B1157" s="28" t="str">
        <f>IF(Items!$B1156="","",Items!$B1156)</f>
        <v>Victoria Fruit Assorted 1L</v>
      </c>
      <c r="C1157" s="32">
        <f>IF($B1157="","",Items!$G1156+SUMIFS(PurQty,PurItem,$B1157,PurDate,"&lt;="&amp;$D$2)-SUMIFS(SalQty,SalItem,$B1157,SalDate,"&lt;="&amp;$D$2)-SUMIFS(WoQty,WoItem,$B1157,WoDate,"&lt;="&amp;$D$2)+SUMIFS(AdjQty,AdjItem,$B1157,AdjDate,"&lt;="&amp;$D$2)+SUMIFS(LinVarQty,LinItem,$B1157,LinPosted,"YES",LinDate,"&lt;="&amp;$D$2,LinID,"&lt;&gt;"&amp;$B$2))</f>
        <v>0</v>
      </c>
      <c r="D1157" s="84"/>
      <c r="E1157" s="32" t="str">
        <f t="shared" si="34"/>
        <v/>
      </c>
      <c r="F1157" s="33">
        <f>IF($B1157="","",Items!$I1156)</f>
        <v>32.61</v>
      </c>
      <c r="G1157" s="33" t="str">
        <f t="shared" si="35"/>
        <v/>
      </c>
      <c r="H1157" s="85"/>
    </row>
    <row r="1158" spans="1:8" hidden="1" x14ac:dyDescent="0.25">
      <c r="A1158" s="28" t="str">
        <f>IF(Items!$B1157="","",Items!$A1157)</f>
        <v>6009698813552</v>
      </c>
      <c r="B1158" s="28" t="str">
        <f>IF(Items!$B1157="","",Items!$B1157)</f>
        <v>Victoria Fruit Berry Burst</v>
      </c>
      <c r="C1158" s="32">
        <f>IF($B1158="","",Items!$G1157+SUMIFS(PurQty,PurItem,$B1158,PurDate,"&lt;="&amp;$D$2)-SUMIFS(SalQty,SalItem,$B1158,SalDate,"&lt;="&amp;$D$2)-SUMIFS(WoQty,WoItem,$B1158,WoDate,"&lt;="&amp;$D$2)+SUMIFS(AdjQty,AdjItem,$B1158,AdjDate,"&lt;="&amp;$D$2)+SUMIFS(LinVarQty,LinItem,$B1158,LinPosted,"YES",LinDate,"&lt;="&amp;$D$2,LinID,"&lt;&gt;"&amp;$B$2))</f>
        <v>0</v>
      </c>
      <c r="D1158" s="84"/>
      <c r="E1158" s="32" t="str">
        <f t="shared" ref="E1158:E1221" si="36">IF(OR($B1158="",$D1158=""),"",$D1158-$C1158)</f>
        <v/>
      </c>
      <c r="F1158" s="33">
        <f>IF($B1158="","",Items!$I1157)</f>
        <v>32.61</v>
      </c>
      <c r="G1158" s="33" t="str">
        <f t="shared" ref="G1158:G1221" si="37">IF($E1158="","",$E1158*$F1158)</f>
        <v/>
      </c>
      <c r="H1158" s="85"/>
    </row>
    <row r="1159" spans="1:8" hidden="1" x14ac:dyDescent="0.25">
      <c r="A1159" s="28" t="str">
        <f>IF(Items!$B1158="","",Items!$A1158)</f>
        <v>6009698813569</v>
      </c>
      <c r="B1159" s="28" t="str">
        <f>IF(Items!$B1158="","",Items!$B1158)</f>
        <v>Victoria Fruit Litchi 1L</v>
      </c>
      <c r="C1159" s="32">
        <f>IF($B1159="","",Items!$G1158+SUMIFS(PurQty,PurItem,$B1159,PurDate,"&lt;="&amp;$D$2)-SUMIFS(SalQty,SalItem,$B1159,SalDate,"&lt;="&amp;$D$2)-SUMIFS(WoQty,WoItem,$B1159,WoDate,"&lt;="&amp;$D$2)+SUMIFS(AdjQty,AdjItem,$B1159,AdjDate,"&lt;="&amp;$D$2)+SUMIFS(LinVarQty,LinItem,$B1159,LinPosted,"YES",LinDate,"&lt;="&amp;$D$2,LinID,"&lt;&gt;"&amp;$B$2))</f>
        <v>0</v>
      </c>
      <c r="D1159" s="84"/>
      <c r="E1159" s="32" t="str">
        <f t="shared" si="36"/>
        <v/>
      </c>
      <c r="F1159" s="33">
        <f>IF($B1159="","",Items!$I1158)</f>
        <v>22.822500000000002</v>
      </c>
      <c r="G1159" s="33" t="str">
        <f t="shared" si="37"/>
        <v/>
      </c>
      <c r="H1159" s="85"/>
    </row>
    <row r="1160" spans="1:8" hidden="1" x14ac:dyDescent="0.25">
      <c r="A1160" s="28" t="str">
        <f>IF(Items!$B1159="","",Items!$A1159)</f>
        <v>6009698813545</v>
      </c>
      <c r="B1160" s="28" t="str">
        <f>IF(Items!$B1159="","",Items!$B1159)</f>
        <v>Victoria Fruit Mango Orange</v>
      </c>
      <c r="C1160" s="32">
        <f>IF($B1160="","",Items!$G1159+SUMIFS(PurQty,PurItem,$B1160,PurDate,"&lt;="&amp;$D$2)-SUMIFS(SalQty,SalItem,$B1160,SalDate,"&lt;="&amp;$D$2)-SUMIFS(WoQty,WoItem,$B1160,WoDate,"&lt;="&amp;$D$2)+SUMIFS(AdjQty,AdjItem,$B1160,AdjDate,"&lt;="&amp;$D$2)+SUMIFS(LinVarQty,LinItem,$B1160,LinPosted,"YES",LinDate,"&lt;="&amp;$D$2,LinID,"&lt;&gt;"&amp;$B$2))</f>
        <v>8</v>
      </c>
      <c r="D1160" s="84"/>
      <c r="E1160" s="32" t="str">
        <f t="shared" si="36"/>
        <v/>
      </c>
      <c r="F1160" s="33">
        <f>IF($B1160="","",Items!$I1159)</f>
        <v>24.320000000000004</v>
      </c>
      <c r="G1160" s="33" t="str">
        <f t="shared" si="37"/>
        <v/>
      </c>
      <c r="H1160" s="85"/>
    </row>
    <row r="1161" spans="1:8" hidden="1" x14ac:dyDescent="0.25">
      <c r="A1161" s="28" t="str">
        <f>IF(Items!$B1160="","",Items!$A1160)</f>
        <v>6009698813583</v>
      </c>
      <c r="B1161" s="28" t="str">
        <f>IF(Items!$B1160="","",Items!$B1160)</f>
        <v>Victoria Fruit Tropical 1L</v>
      </c>
      <c r="C1161" s="32">
        <f>IF($B1161="","",Items!$G1160+SUMIFS(PurQty,PurItem,$B1161,PurDate,"&lt;="&amp;$D$2)-SUMIFS(SalQty,SalItem,$B1161,SalDate,"&lt;="&amp;$D$2)-SUMIFS(WoQty,WoItem,$B1161,WoDate,"&lt;="&amp;$D$2)+SUMIFS(AdjQty,AdjItem,$B1161,AdjDate,"&lt;="&amp;$D$2)+SUMIFS(LinVarQty,LinItem,$B1161,LinPosted,"YES",LinDate,"&lt;="&amp;$D$2,LinID,"&lt;&gt;"&amp;$B$2))</f>
        <v>12</v>
      </c>
      <c r="D1161" s="84"/>
      <c r="E1161" s="32" t="str">
        <f t="shared" si="36"/>
        <v/>
      </c>
      <c r="F1161" s="33">
        <f>IF($B1161="","",Items!$I1160)</f>
        <v>24.320000000000004</v>
      </c>
      <c r="G1161" s="33" t="str">
        <f t="shared" si="37"/>
        <v/>
      </c>
      <c r="H1161" s="85"/>
    </row>
    <row r="1162" spans="1:8" hidden="1" x14ac:dyDescent="0.25">
      <c r="A1162" s="28" t="str">
        <f>IF(Items!$B1161="","",Items!$A1161)</f>
        <v>6009698813538</v>
      </c>
      <c r="B1162" s="28" t="str">
        <f>IF(Items!$B1161="","",Items!$B1161)</f>
        <v>VICTORIA RED GRAPE 1L</v>
      </c>
      <c r="C1162" s="32">
        <f>IF($B1162="","",Items!$G1161+SUMIFS(PurQty,PurItem,$B1162,PurDate,"&lt;="&amp;$D$2)-SUMIFS(SalQty,SalItem,$B1162,SalDate,"&lt;="&amp;$D$2)-SUMIFS(WoQty,WoItem,$B1162,WoDate,"&lt;="&amp;$D$2)+SUMIFS(AdjQty,AdjItem,$B1162,AdjDate,"&lt;="&amp;$D$2)+SUMIFS(LinVarQty,LinItem,$B1162,LinPosted,"YES",LinDate,"&lt;="&amp;$D$2,LinID,"&lt;&gt;"&amp;$B$2))</f>
        <v>0</v>
      </c>
      <c r="D1162" s="84"/>
      <c r="E1162" s="32" t="str">
        <f t="shared" si="36"/>
        <v/>
      </c>
      <c r="F1162" s="33">
        <f>IF($B1162="","",Items!$I1161)</f>
        <v>32.61</v>
      </c>
      <c r="G1162" s="33" t="str">
        <f t="shared" si="37"/>
        <v/>
      </c>
      <c r="H1162" s="85"/>
    </row>
    <row r="1163" spans="1:8" hidden="1" x14ac:dyDescent="0.25">
      <c r="A1163" s="28" t="str">
        <f>IF(Items!$B1162="","",Items!$A1162)</f>
        <v>6001085061317</v>
      </c>
      <c r="B1163" s="28" t="str">
        <f>IF(Items!$B1162="","",Items!$B1162)</f>
        <v>Vim Lemon Fresh 500g</v>
      </c>
      <c r="C1163" s="32">
        <f>IF($B1163="","",Items!$G1162+SUMIFS(PurQty,PurItem,$B1163,PurDate,"&lt;="&amp;$D$2)-SUMIFS(SalQty,SalItem,$B1163,SalDate,"&lt;="&amp;$D$2)-SUMIFS(WoQty,WoItem,$B1163,WoDate,"&lt;="&amp;$D$2)+SUMIFS(AdjQty,AdjItem,$B1163,AdjDate,"&lt;="&amp;$D$2)+SUMIFS(LinVarQty,LinItem,$B1163,LinPosted,"YES",LinDate,"&lt;="&amp;$D$2,LinID,"&lt;&gt;"&amp;$B$2))</f>
        <v>0</v>
      </c>
      <c r="D1163" s="84"/>
      <c r="E1163" s="32" t="str">
        <f t="shared" si="36"/>
        <v/>
      </c>
      <c r="F1163" s="33">
        <f>IF($B1163="","",Items!$I1162)</f>
        <v>19.567499999999999</v>
      </c>
      <c r="G1163" s="33" t="str">
        <f t="shared" si="37"/>
        <v/>
      </c>
      <c r="H1163" s="85"/>
    </row>
    <row r="1164" spans="1:8" hidden="1" x14ac:dyDescent="0.25">
      <c r="A1164" s="28" t="str">
        <f>IF(Items!$B1163="","",Items!$A1163)</f>
        <v>6009803982531</v>
      </c>
      <c r="B1164" s="28" t="str">
        <f>IF(Items!$B1163="","",Items!$B1163)</f>
        <v>VitaC  Zinc Energy Drink 500ml</v>
      </c>
      <c r="C1164" s="32">
        <f>IF($B1164="","",Items!$G1163+SUMIFS(PurQty,PurItem,$B1164,PurDate,"&lt;="&amp;$D$2)-SUMIFS(SalQty,SalItem,$B1164,SalDate,"&lt;="&amp;$D$2)-SUMIFS(WoQty,WoItem,$B1164,WoDate,"&lt;="&amp;$D$2)+SUMIFS(AdjQty,AdjItem,$B1164,AdjDate,"&lt;="&amp;$D$2)+SUMIFS(LinVarQty,LinItem,$B1164,LinPosted,"YES",LinDate,"&lt;="&amp;$D$2,LinID,"&lt;&gt;"&amp;$B$2))</f>
        <v>0</v>
      </c>
      <c r="D1164" s="84"/>
      <c r="E1164" s="32" t="str">
        <f t="shared" si="36"/>
        <v/>
      </c>
      <c r="F1164" s="33">
        <f>IF($B1164="","",Items!$I1163)</f>
        <v>9.7799999999999994</v>
      </c>
      <c r="G1164" s="33" t="str">
        <f t="shared" si="37"/>
        <v/>
      </c>
      <c r="H1164" s="85"/>
    </row>
    <row r="1165" spans="1:8" hidden="1" x14ac:dyDescent="0.25">
      <c r="A1165" s="28" t="str">
        <f>IF(Items!$B1164="","",Items!$A1164)</f>
        <v>6009803982562</v>
      </c>
      <c r="B1165" s="28" t="str">
        <f>IF(Items!$B1164="","",Items!$B1164)</f>
        <v>VitaC  Zinc Lemon Energy Drink 500ml</v>
      </c>
      <c r="C1165" s="32">
        <f>IF($B1165="","",Items!$G1164+SUMIFS(PurQty,PurItem,$B1165,PurDate,"&lt;="&amp;$D$2)-SUMIFS(SalQty,SalItem,$B1165,SalDate,"&lt;="&amp;$D$2)-SUMIFS(WoQty,WoItem,$B1165,WoDate,"&lt;="&amp;$D$2)+SUMIFS(AdjQty,AdjItem,$B1165,AdjDate,"&lt;="&amp;$D$2)+SUMIFS(LinVarQty,LinItem,$B1165,LinPosted,"YES",LinDate,"&lt;="&amp;$D$2,LinID,"&lt;&gt;"&amp;$B$2))</f>
        <v>0</v>
      </c>
      <c r="D1165" s="84"/>
      <c r="E1165" s="32" t="str">
        <f t="shared" si="36"/>
        <v/>
      </c>
      <c r="F1165" s="33">
        <f>IF($B1165="","",Items!$I1164)</f>
        <v>9.7799999999999994</v>
      </c>
      <c r="G1165" s="33" t="str">
        <f t="shared" si="37"/>
        <v/>
      </c>
      <c r="H1165" s="85"/>
    </row>
    <row r="1166" spans="1:8" hidden="1" x14ac:dyDescent="0.25">
      <c r="A1166" s="28" t="str">
        <f>IF(Items!$B1165="","",Items!$A1165)</f>
        <v>6918235678366</v>
      </c>
      <c r="B1166" s="28" t="str">
        <f>IF(Items!$B1165="","",Items!$B1165)</f>
        <v>Vivon  500ml</v>
      </c>
      <c r="C1166" s="32">
        <f>IF($B1166="","",Items!$G1165+SUMIFS(PurQty,PurItem,$B1166,PurDate,"&lt;="&amp;$D$2)-SUMIFS(SalQty,SalItem,$B1166,SalDate,"&lt;="&amp;$D$2)-SUMIFS(WoQty,WoItem,$B1166,WoDate,"&lt;="&amp;$D$2)+SUMIFS(AdjQty,AdjItem,$B1166,AdjDate,"&lt;="&amp;$D$2)+SUMIFS(LinVarQty,LinItem,$B1166,LinPosted,"YES",LinDate,"&lt;="&amp;$D$2,LinID,"&lt;&gt;"&amp;$B$2))</f>
        <v>120</v>
      </c>
      <c r="D1166" s="84"/>
      <c r="E1166" s="32" t="str">
        <f t="shared" si="36"/>
        <v/>
      </c>
      <c r="F1166" s="33">
        <f>IF($B1166="","",Items!$I1165)</f>
        <v>2.4666666666666668</v>
      </c>
      <c r="G1166" s="33" t="str">
        <f t="shared" si="37"/>
        <v/>
      </c>
      <c r="H1166" s="85"/>
    </row>
    <row r="1167" spans="1:8" hidden="1" x14ac:dyDescent="0.25">
      <c r="A1167" s="28" t="str">
        <f>IF(Items!$B1166="","",Items!$A1166)</f>
        <v>6918235688969</v>
      </c>
      <c r="B1167" s="28" t="str">
        <f>IF(Items!$B1166="","",Items!$B1166)</f>
        <v>Vivon 2L</v>
      </c>
      <c r="C1167" s="32">
        <f>IF($B1167="","",Items!$G1166+SUMIFS(PurQty,PurItem,$B1167,PurDate,"&lt;="&amp;$D$2)-SUMIFS(SalQty,SalItem,$B1167,SalDate,"&lt;="&amp;$D$2)-SUMIFS(WoQty,WoItem,$B1167,WoDate,"&lt;="&amp;$D$2)+SUMIFS(AdjQty,AdjItem,$B1167,AdjDate,"&lt;="&amp;$D$2)+SUMIFS(LinVarQty,LinItem,$B1167,LinPosted,"YES",LinDate,"&lt;="&amp;$D$2,LinID,"&lt;&gt;"&amp;$B$2))</f>
        <v>0</v>
      </c>
      <c r="D1167" s="84"/>
      <c r="E1167" s="32" t="str">
        <f t="shared" si="36"/>
        <v/>
      </c>
      <c r="F1167" s="33">
        <f>IF($B1167="","",Items!$I1166)</f>
        <v>13.0425</v>
      </c>
      <c r="G1167" s="33" t="str">
        <f t="shared" si="37"/>
        <v/>
      </c>
      <c r="H1167" s="85"/>
    </row>
    <row r="1168" spans="1:8" hidden="1" x14ac:dyDescent="0.25">
      <c r="A1168" s="28" t="str">
        <f>IF(Items!$B1167="","",Items!$A1167)</f>
        <v>6918235683339</v>
      </c>
      <c r="B1168" s="28" t="str">
        <f>IF(Items!$B1167="","",Items!$B1167)</f>
        <v>Vivon Water 5lt</v>
      </c>
      <c r="C1168" s="32">
        <f>IF($B1168="","",Items!$G1167+SUMIFS(PurQty,PurItem,$B1168,PurDate,"&lt;="&amp;$D$2)-SUMIFS(SalQty,SalItem,$B1168,SalDate,"&lt;="&amp;$D$2)-SUMIFS(WoQty,WoItem,$B1168,WoDate,"&lt;="&amp;$D$2)+SUMIFS(AdjQty,AdjItem,$B1168,AdjDate,"&lt;="&amp;$D$2)+SUMIFS(LinVarQty,LinItem,$B1168,LinPosted,"YES",LinDate,"&lt;="&amp;$D$2,LinID,"&lt;&gt;"&amp;$B$2))</f>
        <v>2</v>
      </c>
      <c r="D1168" s="84"/>
      <c r="E1168" s="32" t="str">
        <f t="shared" si="36"/>
        <v/>
      </c>
      <c r="F1168" s="33">
        <f>IF($B1168="","",Items!$I1167)</f>
        <v>16</v>
      </c>
      <c r="G1168" s="33" t="str">
        <f t="shared" si="37"/>
        <v/>
      </c>
      <c r="H1168" s="85"/>
    </row>
    <row r="1169" spans="1:8" hidden="1" x14ac:dyDescent="0.25">
      <c r="A1169" s="28" t="str">
        <f>IF(Items!$B1168="","",Items!$A1168)</f>
        <v>6001030003553</v>
      </c>
      <c r="B1169" s="28" t="str">
        <f>IF(Items!$B1168="","",Items!$B1168)</f>
        <v>Wellington Tomato Sauce 700ml</v>
      </c>
      <c r="C1169" s="32">
        <f>IF($B1169="","",Items!$G1168+SUMIFS(PurQty,PurItem,$B1169,PurDate,"&lt;="&amp;$D$2)-SUMIFS(SalQty,SalItem,$B1169,SalDate,"&lt;="&amp;$D$2)-SUMIFS(WoQty,WoItem,$B1169,WoDate,"&lt;="&amp;$D$2)+SUMIFS(AdjQty,AdjItem,$B1169,AdjDate,"&lt;="&amp;$D$2)+SUMIFS(LinVarQty,LinItem,$B1169,LinPosted,"YES",LinDate,"&lt;="&amp;$D$2,LinID,"&lt;&gt;"&amp;$B$2))</f>
        <v>0</v>
      </c>
      <c r="D1169" s="84"/>
      <c r="E1169" s="32" t="str">
        <f t="shared" si="36"/>
        <v/>
      </c>
      <c r="F1169" s="33">
        <f>IF($B1169="","",Items!$I1168)</f>
        <v>13.0425</v>
      </c>
      <c r="G1169" s="33" t="str">
        <f t="shared" si="37"/>
        <v/>
      </c>
      <c r="H1169" s="85"/>
    </row>
    <row r="1170" spans="1:8" x14ac:dyDescent="0.25">
      <c r="A1170" s="28" t="str">
        <f>IF(Items!$B1169="","",Items!$A1169)</f>
        <v>J1002</v>
      </c>
      <c r="B1170" s="28" t="str">
        <f>IF(Items!$B1169="","",Items!$B1169)</f>
        <v>White Tissue 2ply</v>
      </c>
      <c r="C1170" s="32">
        <f>IF($B1170="","",Items!$G1169+SUMIFS(PurQty,PurItem,$B1170,PurDate,"&lt;="&amp;$D$2)-SUMIFS(SalQty,SalItem,$B1170,SalDate,"&lt;="&amp;$D$2)-SUMIFS(WoQty,WoItem,$B1170,WoDate,"&lt;="&amp;$D$2)+SUMIFS(AdjQty,AdjItem,$B1170,AdjDate,"&lt;="&amp;$D$2)+SUMIFS(LinVarQty,LinItem,$B1170,LinPosted,"YES",LinDate,"&lt;="&amp;$D$2,LinID,"&lt;&gt;"&amp;$B$2))</f>
        <v>184</v>
      </c>
      <c r="D1170" s="84">
        <v>26</v>
      </c>
      <c r="E1170" s="32">
        <f t="shared" si="36"/>
        <v>-158</v>
      </c>
      <c r="F1170" s="33">
        <f>IF($B1170="","",Items!$I1169)</f>
        <v>8.3553333333333324</v>
      </c>
      <c r="G1170" s="33">
        <f t="shared" si="37"/>
        <v>-1320.1426666666666</v>
      </c>
      <c r="H1170" s="85"/>
    </row>
    <row r="1171" spans="1:8" hidden="1" x14ac:dyDescent="0.25">
      <c r="A1171" s="28" t="str">
        <f>IF(Items!$B1170="","",Items!$A1170)</f>
        <v>100A</v>
      </c>
      <c r="B1171" s="28" t="str">
        <f>IF(Items!$B1170="","",Items!$B1170)</f>
        <v>White Tissue Each</v>
      </c>
      <c r="C1171" s="32">
        <f>IF($B1171="","",Items!$G1170+SUMIFS(PurQty,PurItem,$B1171,PurDate,"&lt;="&amp;$D$2)-SUMIFS(SalQty,SalItem,$B1171,SalDate,"&lt;="&amp;$D$2)-SUMIFS(WoQty,WoItem,$B1171,WoDate,"&lt;="&amp;$D$2)+SUMIFS(AdjQty,AdjItem,$B1171,AdjDate,"&lt;="&amp;$D$2)+SUMIFS(LinVarQty,LinItem,$B1171,LinPosted,"YES",LinDate,"&lt;="&amp;$D$2,LinID,"&lt;&gt;"&amp;$B$2))</f>
        <v>0</v>
      </c>
      <c r="D1171" s="84"/>
      <c r="E1171" s="32" t="str">
        <f t="shared" si="36"/>
        <v/>
      </c>
      <c r="F1171" s="33">
        <f>IF($B1171="","",Items!$I1170)</f>
        <v>6.5250000000000004</v>
      </c>
      <c r="G1171" s="33" t="str">
        <f t="shared" si="37"/>
        <v/>
      </c>
      <c r="H1171" s="85"/>
    </row>
    <row r="1172" spans="1:8" hidden="1" x14ac:dyDescent="0.25">
      <c r="A1172" s="28" t="str">
        <f>IF(Items!$B1171="","",Items!$A1171)</f>
        <v>6001237005305</v>
      </c>
      <c r="B1172" s="28" t="str">
        <f>IF(Items!$B1171="","",Items!$B1171)</f>
        <v>Wild Fusion Luckystrike 20s</v>
      </c>
      <c r="C1172" s="32">
        <f>IF($B1172="","",Items!$G1171+SUMIFS(PurQty,PurItem,$B1172,PurDate,"&lt;="&amp;$D$2)-SUMIFS(SalQty,SalItem,$B1172,SalDate,"&lt;="&amp;$D$2)-SUMIFS(WoQty,WoItem,$B1172,WoDate,"&lt;="&amp;$D$2)+SUMIFS(AdjQty,AdjItem,$B1172,AdjDate,"&lt;="&amp;$D$2)+SUMIFS(LinVarQty,LinItem,$B1172,LinPosted,"YES",LinDate,"&lt;="&amp;$D$2,LinID,"&lt;&gt;"&amp;$B$2))</f>
        <v>0</v>
      </c>
      <c r="D1172" s="84"/>
      <c r="E1172" s="32" t="str">
        <f t="shared" si="36"/>
        <v/>
      </c>
      <c r="F1172" s="33">
        <f>IF($B1172="","",Items!$I1171)</f>
        <v>19.567499999999999</v>
      </c>
      <c r="G1172" s="33" t="str">
        <f t="shared" si="37"/>
        <v/>
      </c>
      <c r="H1172" s="85"/>
    </row>
    <row r="1173" spans="1:8" hidden="1" x14ac:dyDescent="0.25">
      <c r="A1173" s="28" t="str">
        <f>IF(Items!$B1172="","",Items!$A1172)</f>
        <v>6007497001019</v>
      </c>
      <c r="B1173" s="28" t="str">
        <f>IF(Items!$B1172="","",Items!$B1172)</f>
        <v>Willards Cheezies 150g</v>
      </c>
      <c r="C1173" s="32">
        <f>IF($B1173="","",Items!$G1172+SUMIFS(PurQty,PurItem,$B1173,PurDate,"&lt;="&amp;$D$2)-SUMIFS(SalQty,SalItem,$B1173,SalDate,"&lt;="&amp;$D$2)-SUMIFS(WoQty,WoItem,$B1173,WoDate,"&lt;="&amp;$D$2)+SUMIFS(AdjQty,AdjItem,$B1173,AdjDate,"&lt;="&amp;$D$2)+SUMIFS(LinVarQty,LinItem,$B1173,LinPosted,"YES",LinDate,"&lt;="&amp;$D$2,LinID,"&lt;&gt;"&amp;$B$2))</f>
        <v>0</v>
      </c>
      <c r="D1173" s="84"/>
      <c r="E1173" s="32" t="str">
        <f t="shared" si="36"/>
        <v/>
      </c>
      <c r="F1173" s="33">
        <f>IF($B1173="","",Items!$I1172)</f>
        <v>9.7799999999999994</v>
      </c>
      <c r="G1173" s="33" t="str">
        <f t="shared" si="37"/>
        <v/>
      </c>
      <c r="H1173" s="85"/>
    </row>
    <row r="1174" spans="1:8" hidden="1" x14ac:dyDescent="0.25">
      <c r="A1174" s="28" t="str">
        <f>IF(Items!$B1173="","",Items!$A1173)</f>
        <v>6007497001033</v>
      </c>
      <c r="B1174" s="28" t="str">
        <f>IF(Items!$B1173="","",Items!$B1173)</f>
        <v>Willards Cheezies 75g</v>
      </c>
      <c r="C1174" s="32">
        <f>IF($B1174="","",Items!$G1173+SUMIFS(PurQty,PurItem,$B1174,PurDate,"&lt;="&amp;$D$2)-SUMIFS(SalQty,SalItem,$B1174,SalDate,"&lt;="&amp;$D$2)-SUMIFS(WoQty,WoItem,$B1174,WoDate,"&lt;="&amp;$D$2)+SUMIFS(AdjQty,AdjItem,$B1174,AdjDate,"&lt;="&amp;$D$2)+SUMIFS(LinVarQty,LinItem,$B1174,LinPosted,"YES",LinDate,"&lt;="&amp;$D$2,LinID,"&lt;&gt;"&amp;$B$2))</f>
        <v>0</v>
      </c>
      <c r="D1174" s="84"/>
      <c r="E1174" s="32" t="str">
        <f t="shared" si="36"/>
        <v/>
      </c>
      <c r="F1174" s="33">
        <f>IF($B1174="","",Items!$I1173)</f>
        <v>6.5250000000000004</v>
      </c>
      <c r="G1174" s="33" t="str">
        <f t="shared" si="37"/>
        <v/>
      </c>
      <c r="H1174" s="85"/>
    </row>
    <row r="1175" spans="1:8" hidden="1" x14ac:dyDescent="0.25">
      <c r="A1175" s="28" t="str">
        <f>IF(Items!$B1174="","",Items!$A1174)</f>
        <v>6007497001118</v>
      </c>
      <c r="B1175" s="28" t="str">
        <f>IF(Items!$B1174="","",Items!$B1174)</f>
        <v>Willards Corn Curls 150g</v>
      </c>
      <c r="C1175" s="32">
        <f>IF($B1175="","",Items!$G1174+SUMIFS(PurQty,PurItem,$B1175,PurDate,"&lt;="&amp;$D$2)-SUMIFS(SalQty,SalItem,$B1175,SalDate,"&lt;="&amp;$D$2)-SUMIFS(WoQty,WoItem,$B1175,WoDate,"&lt;="&amp;$D$2)+SUMIFS(AdjQty,AdjItem,$B1175,AdjDate,"&lt;="&amp;$D$2)+SUMIFS(LinVarQty,LinItem,$B1175,LinPosted,"YES",LinDate,"&lt;="&amp;$D$2,LinID,"&lt;&gt;"&amp;$B$2))</f>
        <v>0</v>
      </c>
      <c r="D1175" s="84"/>
      <c r="E1175" s="32" t="str">
        <f t="shared" si="36"/>
        <v/>
      </c>
      <c r="F1175" s="33">
        <f>IF($B1175="","",Items!$I1174)</f>
        <v>7.8224999999999998</v>
      </c>
      <c r="G1175" s="33" t="str">
        <f t="shared" si="37"/>
        <v/>
      </c>
      <c r="H1175" s="85"/>
    </row>
    <row r="1176" spans="1:8" hidden="1" x14ac:dyDescent="0.25">
      <c r="A1176" s="28" t="str">
        <f>IF(Items!$B1175="","",Items!$A1175)</f>
        <v>6007497020157</v>
      </c>
      <c r="B1176" s="28" t="str">
        <f>IF(Items!$B1175="","",Items!$B1175)</f>
        <v>Willards Cornflakes 500g</v>
      </c>
      <c r="C1176" s="32">
        <f>IF($B1176="","",Items!$G1175+SUMIFS(PurQty,PurItem,$B1176,PurDate,"&lt;="&amp;$D$2)-SUMIFS(SalQty,SalItem,$B1176,SalDate,"&lt;="&amp;$D$2)-SUMIFS(WoQty,WoItem,$B1176,WoDate,"&lt;="&amp;$D$2)+SUMIFS(AdjQty,AdjItem,$B1176,AdjDate,"&lt;="&amp;$D$2)+SUMIFS(LinVarQty,LinItem,$B1176,LinPosted,"YES",LinDate,"&lt;="&amp;$D$2,LinID,"&lt;&gt;"&amp;$B$2))</f>
        <v>0</v>
      </c>
      <c r="D1176" s="84"/>
      <c r="E1176" s="32" t="str">
        <f t="shared" si="36"/>
        <v/>
      </c>
      <c r="F1176" s="33">
        <f>IF($B1176="","",Items!$I1175)</f>
        <v>32.61</v>
      </c>
      <c r="G1176" s="33" t="str">
        <f t="shared" si="37"/>
        <v/>
      </c>
      <c r="H1176" s="85"/>
    </row>
    <row r="1177" spans="1:8" hidden="1" x14ac:dyDescent="0.25">
      <c r="A1177" s="28" t="str">
        <f>IF(Items!$B1176="","",Items!$A1176)</f>
        <v>6007497001064</v>
      </c>
      <c r="B1177" s="28" t="str">
        <f>IF(Items!$B1176="","",Items!$B1176)</f>
        <v>WILLARDS JUPITER 150G</v>
      </c>
      <c r="C1177" s="32">
        <f>IF($B1177="","",Items!$G1176+SUMIFS(PurQty,PurItem,$B1177,PurDate,"&lt;="&amp;$D$2)-SUMIFS(SalQty,SalItem,$B1177,SalDate,"&lt;="&amp;$D$2)-SUMIFS(WoQty,WoItem,$B1177,WoDate,"&lt;="&amp;$D$2)+SUMIFS(AdjQty,AdjItem,$B1177,AdjDate,"&lt;="&amp;$D$2)+SUMIFS(LinVarQty,LinItem,$B1177,LinPosted,"YES",LinDate,"&lt;="&amp;$D$2,LinID,"&lt;&gt;"&amp;$B$2))</f>
        <v>0</v>
      </c>
      <c r="D1177" s="84"/>
      <c r="E1177" s="32" t="str">
        <f t="shared" si="36"/>
        <v/>
      </c>
      <c r="F1177" s="33">
        <f>IF($B1177="","",Items!$I1176)</f>
        <v>9.7799999999999994</v>
      </c>
      <c r="G1177" s="33" t="str">
        <f t="shared" si="37"/>
        <v/>
      </c>
      <c r="H1177" s="85"/>
    </row>
    <row r="1178" spans="1:8" hidden="1" x14ac:dyDescent="0.25">
      <c r="A1178" s="28" t="str">
        <f>IF(Items!$B1177="","",Items!$A1177)</f>
        <v>6007497001088</v>
      </c>
      <c r="B1178" s="28" t="str">
        <f>IF(Items!$B1177="","",Items!$B1177)</f>
        <v>Willards Jupiters 75g</v>
      </c>
      <c r="C1178" s="32">
        <f>IF($B1178="","",Items!$G1177+SUMIFS(PurQty,PurItem,$B1178,PurDate,"&lt;="&amp;$D$2)-SUMIFS(SalQty,SalItem,$B1178,SalDate,"&lt;="&amp;$D$2)-SUMIFS(WoQty,WoItem,$B1178,WoDate,"&lt;="&amp;$D$2)+SUMIFS(AdjQty,AdjItem,$B1178,AdjDate,"&lt;="&amp;$D$2)+SUMIFS(LinVarQty,LinItem,$B1178,LinPosted,"YES",LinDate,"&lt;="&amp;$D$2,LinID,"&lt;&gt;"&amp;$B$2))</f>
        <v>0</v>
      </c>
      <c r="D1178" s="84"/>
      <c r="E1178" s="32" t="str">
        <f t="shared" si="36"/>
        <v/>
      </c>
      <c r="F1178" s="33">
        <f>IF($B1178="","",Items!$I1177)</f>
        <v>7.8224999999999998</v>
      </c>
      <c r="G1178" s="33" t="str">
        <f t="shared" si="37"/>
        <v/>
      </c>
      <c r="H1178" s="85"/>
    </row>
    <row r="1179" spans="1:8" hidden="1" x14ac:dyDescent="0.25">
      <c r="A1179" s="28" t="str">
        <f>IF(Items!$B1178="","",Items!$A1178)</f>
        <v>6007497000869</v>
      </c>
      <c r="B1179" s="28" t="str">
        <f>IF(Items!$B1178="","",Items!$B1178)</f>
        <v>WILLARDS THINGZ 150G</v>
      </c>
      <c r="C1179" s="32">
        <f>IF($B1179="","",Items!$G1178+SUMIFS(PurQty,PurItem,$B1179,PurDate,"&lt;="&amp;$D$2)-SUMIFS(SalQty,SalItem,$B1179,SalDate,"&lt;="&amp;$D$2)-SUMIFS(WoQty,WoItem,$B1179,WoDate,"&lt;="&amp;$D$2)+SUMIFS(AdjQty,AdjItem,$B1179,AdjDate,"&lt;="&amp;$D$2)+SUMIFS(LinVarQty,LinItem,$B1179,LinPosted,"YES",LinDate,"&lt;="&amp;$D$2,LinID,"&lt;&gt;"&amp;$B$2))</f>
        <v>0</v>
      </c>
      <c r="D1179" s="84"/>
      <c r="E1179" s="32" t="str">
        <f t="shared" si="36"/>
        <v/>
      </c>
      <c r="F1179" s="33">
        <f>IF($B1179="","",Items!$I1178)</f>
        <v>11.085000000000001</v>
      </c>
      <c r="G1179" s="33" t="str">
        <f t="shared" si="37"/>
        <v/>
      </c>
      <c r="H1179" s="85"/>
    </row>
    <row r="1180" spans="1:8" hidden="1" x14ac:dyDescent="0.25">
      <c r="A1180" s="28" t="str">
        <f>IF(Items!$B1179="","",Items!$A1179)</f>
        <v>6007497000883</v>
      </c>
      <c r="B1180" s="28" t="str">
        <f>IF(Items!$B1179="","",Items!$B1179)</f>
        <v>Willards Thingz 75g</v>
      </c>
      <c r="C1180" s="32">
        <f>IF($B1180="","",Items!$G1179+SUMIFS(PurQty,PurItem,$B1180,PurDate,"&lt;="&amp;$D$2)-SUMIFS(SalQty,SalItem,$B1180,SalDate,"&lt;="&amp;$D$2)-SUMIFS(WoQty,WoItem,$B1180,WoDate,"&lt;="&amp;$D$2)+SUMIFS(AdjQty,AdjItem,$B1180,AdjDate,"&lt;="&amp;$D$2)+SUMIFS(LinVarQty,LinItem,$B1180,LinPosted,"YES",LinDate,"&lt;="&amp;$D$2,LinID,"&lt;&gt;"&amp;$B$2))</f>
        <v>89</v>
      </c>
      <c r="D1180" s="84"/>
      <c r="E1180" s="32" t="str">
        <f t="shared" si="36"/>
        <v/>
      </c>
      <c r="F1180" s="33">
        <f>IF($B1180="","",Items!$I1179)</f>
        <v>7.8224999999999998</v>
      </c>
      <c r="G1180" s="33" t="str">
        <f t="shared" si="37"/>
        <v/>
      </c>
      <c r="H1180" s="85"/>
    </row>
    <row r="1181" spans="1:8" hidden="1" x14ac:dyDescent="0.25">
      <c r="A1181" s="28" t="str">
        <f>IF(Items!$B1180="","",Items!$A1180)</f>
        <v>6009711324256</v>
      </c>
      <c r="B1181" s="28" t="str">
        <f>IF(Items!$B1180="","",Items!$B1180)</f>
        <v>Windmill Finger Lemon</v>
      </c>
      <c r="C1181" s="32">
        <f>IF($B1181="","",Items!$G1180+SUMIFS(PurQty,PurItem,$B1181,PurDate,"&lt;="&amp;$D$2)-SUMIFS(SalQty,SalItem,$B1181,SalDate,"&lt;="&amp;$D$2)-SUMIFS(WoQty,WoItem,$B1181,WoDate,"&lt;="&amp;$D$2)+SUMIFS(AdjQty,AdjItem,$B1181,AdjDate,"&lt;="&amp;$D$2)+SUMIFS(LinVarQty,LinItem,$B1181,LinPosted,"YES",LinDate,"&lt;="&amp;$D$2,LinID,"&lt;&gt;"&amp;$B$2))</f>
        <v>12</v>
      </c>
      <c r="D1181" s="84"/>
      <c r="E1181" s="32" t="str">
        <f t="shared" si="36"/>
        <v/>
      </c>
      <c r="F1181" s="33">
        <f>IF($B1181="","",Items!$I1180)</f>
        <v>6.3999999999999995</v>
      </c>
      <c r="G1181" s="33" t="str">
        <f t="shared" si="37"/>
        <v/>
      </c>
      <c r="H1181" s="85"/>
    </row>
    <row r="1182" spans="1:8" hidden="1" x14ac:dyDescent="0.25">
      <c r="A1182" s="28" t="str">
        <f>IF(Items!$B1181="","",Items!$A1181)</f>
        <v>6009537014218</v>
      </c>
      <c r="B1182" s="28" t="str">
        <f>IF(Items!$B1181="","",Items!$B1181)</f>
        <v>Wish Creams Cappucino 200g</v>
      </c>
      <c r="C1182" s="32">
        <f>IF($B1182="","",Items!$G1181+SUMIFS(PurQty,PurItem,$B1182,PurDate,"&lt;="&amp;$D$2)-SUMIFS(SalQty,SalItem,$B1182,SalDate,"&lt;="&amp;$D$2)-SUMIFS(WoQty,WoItem,$B1182,WoDate,"&lt;="&amp;$D$2)+SUMIFS(AdjQty,AdjItem,$B1182,AdjDate,"&lt;="&amp;$D$2)+SUMIFS(LinVarQty,LinItem,$B1182,LinPosted,"YES",LinDate,"&lt;="&amp;$D$2,LinID,"&lt;&gt;"&amp;$B$2))</f>
        <v>0</v>
      </c>
      <c r="D1182" s="84"/>
      <c r="E1182" s="32" t="str">
        <f t="shared" si="36"/>
        <v/>
      </c>
      <c r="F1182" s="33">
        <f>IF($B1182="","",Items!$I1181)</f>
        <v>12.99</v>
      </c>
      <c r="G1182" s="33" t="str">
        <f t="shared" si="37"/>
        <v/>
      </c>
      <c r="H1182" s="85"/>
    </row>
    <row r="1183" spans="1:8" hidden="1" x14ac:dyDescent="0.25">
      <c r="A1183" s="28" t="str">
        <f>IF(Items!$B1182="","",Items!$A1182)</f>
        <v>6009537014201</v>
      </c>
      <c r="B1183" s="28" t="str">
        <f>IF(Items!$B1182="","",Items!$B1182)</f>
        <v>Wish Creams Classic  200g</v>
      </c>
      <c r="C1183" s="32">
        <f>IF($B1183="","",Items!$G1182+SUMIFS(PurQty,PurItem,$B1183,PurDate,"&lt;="&amp;$D$2)-SUMIFS(SalQty,SalItem,$B1183,SalDate,"&lt;="&amp;$D$2)-SUMIFS(WoQty,WoItem,$B1183,WoDate,"&lt;="&amp;$D$2)+SUMIFS(AdjQty,AdjItem,$B1183,AdjDate,"&lt;="&amp;$D$2)+SUMIFS(LinVarQty,LinItem,$B1183,LinPosted,"YES",LinDate,"&lt;="&amp;$D$2,LinID,"&lt;&gt;"&amp;$B$2))</f>
        <v>0</v>
      </c>
      <c r="D1183" s="84"/>
      <c r="E1183" s="32" t="str">
        <f t="shared" si="36"/>
        <v/>
      </c>
      <c r="F1183" s="33">
        <f>IF($B1183="","",Items!$I1182)</f>
        <v>12.99</v>
      </c>
      <c r="G1183" s="33" t="str">
        <f t="shared" si="37"/>
        <v/>
      </c>
      <c r="H1183" s="85"/>
    </row>
    <row r="1184" spans="1:8" hidden="1" x14ac:dyDescent="0.25">
      <c r="A1184" s="28" t="str">
        <f>IF(Items!$B1183="","",Items!$A1183)</f>
        <v>6009537014225</v>
      </c>
      <c r="B1184" s="28" t="str">
        <f>IF(Items!$B1183="","",Items!$B1183)</f>
        <v>Wish Creams Mint 200g</v>
      </c>
      <c r="C1184" s="32">
        <f>IF($B1184="","",Items!$G1183+SUMIFS(PurQty,PurItem,$B1184,PurDate,"&lt;="&amp;$D$2)-SUMIFS(SalQty,SalItem,$B1184,SalDate,"&lt;="&amp;$D$2)-SUMIFS(WoQty,WoItem,$B1184,WoDate,"&lt;="&amp;$D$2)+SUMIFS(AdjQty,AdjItem,$B1184,AdjDate,"&lt;="&amp;$D$2)+SUMIFS(LinVarQty,LinItem,$B1184,LinPosted,"YES",LinDate,"&lt;="&amp;$D$2,LinID,"&lt;&gt;"&amp;$B$2))</f>
        <v>0</v>
      </c>
      <c r="D1184" s="84"/>
      <c r="E1184" s="32" t="str">
        <f t="shared" si="36"/>
        <v/>
      </c>
      <c r="F1184" s="33">
        <f>IF($B1184="","",Items!$I1183)</f>
        <v>12.99</v>
      </c>
      <c r="G1184" s="33" t="str">
        <f t="shared" si="37"/>
        <v/>
      </c>
      <c r="H1184" s="85"/>
    </row>
    <row r="1185" spans="1:8" hidden="1" x14ac:dyDescent="0.25">
      <c r="A1185" s="28" t="str">
        <f>IF(Items!$B1184="","",Items!$A1184)</f>
        <v>9315525059268</v>
      </c>
      <c r="B1185" s="28" t="str">
        <f>IF(Items!$B1184="","",Items!$B1184)</f>
        <v>WOODS COUGH SYRUP 50ML</v>
      </c>
      <c r="C1185" s="32">
        <f>IF($B1185="","",Items!$G1184+SUMIFS(PurQty,PurItem,$B1185,PurDate,"&lt;="&amp;$D$2)-SUMIFS(SalQty,SalItem,$B1185,SalDate,"&lt;="&amp;$D$2)-SUMIFS(WoQty,WoItem,$B1185,WoDate,"&lt;="&amp;$D$2)+SUMIFS(AdjQty,AdjItem,$B1185,AdjDate,"&lt;="&amp;$D$2)+SUMIFS(LinVarQty,LinItem,$B1185,LinPosted,"YES",LinDate,"&lt;="&amp;$D$2,LinID,"&lt;&gt;"&amp;$B$2))</f>
        <v>0</v>
      </c>
      <c r="D1185" s="84"/>
      <c r="E1185" s="32" t="str">
        <f t="shared" si="36"/>
        <v/>
      </c>
      <c r="F1185" s="33">
        <f>IF($B1185="","",Items!$I1184)</f>
        <v>29.3475</v>
      </c>
      <c r="G1185" s="33" t="str">
        <f t="shared" si="37"/>
        <v/>
      </c>
      <c r="H1185" s="85"/>
    </row>
    <row r="1186" spans="1:8" hidden="1" x14ac:dyDescent="0.25">
      <c r="A1186" s="28" t="str">
        <f>IF(Items!$B1185="","",Items!$A1185)</f>
        <v>W21</v>
      </c>
      <c r="B1186" s="28" t="str">
        <f>IF(Items!$B1185="","",Items!$B1185)</f>
        <v>WWE Thirst Coolers 5g</v>
      </c>
      <c r="C1186" s="32">
        <f>IF($B1186="","",Items!$G1185+SUMIFS(PurQty,PurItem,$B1186,PurDate,"&lt;="&amp;$D$2)-SUMIFS(SalQty,SalItem,$B1186,SalDate,"&lt;="&amp;$D$2)-SUMIFS(WoQty,WoItem,$B1186,WoDate,"&lt;="&amp;$D$2)+SUMIFS(AdjQty,AdjItem,$B1186,AdjDate,"&lt;="&amp;$D$2)+SUMIFS(LinVarQty,LinItem,$B1186,LinPosted,"YES",LinDate,"&lt;="&amp;$D$2,LinID,"&lt;&gt;"&amp;$B$2))</f>
        <v>0</v>
      </c>
      <c r="D1186" s="84"/>
      <c r="E1186" s="32" t="str">
        <f t="shared" si="36"/>
        <v/>
      </c>
      <c r="F1186" s="33">
        <f>IF($B1186="","",Items!$I1185)</f>
        <v>1.3049999999999999</v>
      </c>
      <c r="G1186" s="33" t="str">
        <f t="shared" si="37"/>
        <v/>
      </c>
      <c r="H1186" s="85"/>
    </row>
    <row r="1187" spans="1:8" hidden="1" x14ac:dyDescent="0.25">
      <c r="A1187" s="28" t="str">
        <f>IF(Items!$B1186="","",Items!$A1186)</f>
        <v>12000</v>
      </c>
      <c r="B1187" s="28" t="str">
        <f>IF(Items!$B1186="","",Items!$B1186)</f>
        <v>YOGHURT ASS 150ml</v>
      </c>
      <c r="C1187" s="32">
        <f>IF($B1187="","",Items!$G1186+SUMIFS(PurQty,PurItem,$B1187,PurDate,"&lt;="&amp;$D$2)-SUMIFS(SalQty,SalItem,$B1187,SalDate,"&lt;="&amp;$D$2)-SUMIFS(WoQty,WoItem,$B1187,WoDate,"&lt;="&amp;$D$2)+SUMIFS(AdjQty,AdjItem,$B1187,AdjDate,"&lt;="&amp;$D$2)+SUMIFS(LinVarQty,LinItem,$B1187,LinPosted,"YES",LinDate,"&lt;="&amp;$D$2,LinID,"&lt;&gt;"&amp;$B$2))</f>
        <v>0</v>
      </c>
      <c r="D1187" s="84"/>
      <c r="E1187" s="32" t="str">
        <f t="shared" si="36"/>
        <v/>
      </c>
      <c r="F1187" s="33">
        <f>IF($B1187="","",Items!$I1186)</f>
        <v>9.7424999999999997</v>
      </c>
      <c r="G1187" s="33" t="str">
        <f t="shared" si="37"/>
        <v/>
      </c>
      <c r="H1187" s="85"/>
    </row>
    <row r="1188" spans="1:8" hidden="1" x14ac:dyDescent="0.25">
      <c r="A1188" s="28" t="str">
        <f>IF(Items!$B1187="","",Items!$A1187)</f>
        <v>A7767</v>
      </c>
      <c r="B1188" s="28" t="str">
        <f>IF(Items!$B1187="","",Items!$B1187)</f>
        <v>Yogueta Assorted</v>
      </c>
      <c r="C1188" s="32">
        <f>IF($B1188="","",Items!$G1187+SUMIFS(PurQty,PurItem,$B1188,PurDate,"&lt;="&amp;$D$2)-SUMIFS(SalQty,SalItem,$B1188,SalDate,"&lt;="&amp;$D$2)-SUMIFS(WoQty,WoItem,$B1188,WoDate,"&lt;="&amp;$D$2)+SUMIFS(AdjQty,AdjItem,$B1188,AdjDate,"&lt;="&amp;$D$2)+SUMIFS(LinVarQty,LinItem,$B1188,LinPosted,"YES",LinDate,"&lt;="&amp;$D$2,LinID,"&lt;&gt;"&amp;$B$2))</f>
        <v>0</v>
      </c>
      <c r="D1188" s="84"/>
      <c r="E1188" s="32" t="str">
        <f t="shared" si="36"/>
        <v/>
      </c>
      <c r="F1188" s="33">
        <f>IF($B1188="","",Items!$I1187)</f>
        <v>1.9575</v>
      </c>
      <c r="G1188" s="33" t="str">
        <f t="shared" si="37"/>
        <v/>
      </c>
      <c r="H1188" s="85"/>
    </row>
    <row r="1189" spans="1:8" hidden="1" x14ac:dyDescent="0.25">
      <c r="A1189" s="28" t="str">
        <f>IF(Items!$B1188="","",Items!$A1188)</f>
        <v>0703625803871</v>
      </c>
      <c r="B1189" s="28" t="str">
        <f>IF(Items!$B1188="","",Items!$B1188)</f>
        <v>Zapnax 100g</v>
      </c>
      <c r="C1189" s="32">
        <f>IF($B1189="","",Items!$G1188+SUMIFS(PurQty,PurItem,$B1189,PurDate,"&lt;="&amp;$D$2)-SUMIFS(SalQty,SalItem,$B1189,SalDate,"&lt;="&amp;$D$2)-SUMIFS(WoQty,WoItem,$B1189,WoDate,"&lt;="&amp;$D$2)+SUMIFS(AdjQty,AdjItem,$B1189,AdjDate,"&lt;="&amp;$D$2)+SUMIFS(LinVarQty,LinItem,$B1189,LinPosted,"YES",LinDate,"&lt;="&amp;$D$2,LinID,"&lt;&gt;"&amp;$B$2))</f>
        <v>0</v>
      </c>
      <c r="D1189" s="84"/>
      <c r="E1189" s="32" t="str">
        <f t="shared" si="36"/>
        <v/>
      </c>
      <c r="F1189" s="33">
        <f>IF($B1189="","",Items!$I1188)</f>
        <v>6.4950000000000001</v>
      </c>
      <c r="G1189" s="33" t="str">
        <f t="shared" si="37"/>
        <v/>
      </c>
      <c r="H1189" s="85"/>
    </row>
    <row r="1190" spans="1:8" hidden="1" x14ac:dyDescent="0.25">
      <c r="A1190" s="28" t="str">
        <f>IF(Items!$B1189="","",Items!$A1189)</f>
        <v>703625807343</v>
      </c>
      <c r="B1190" s="28" t="str">
        <f>IF(Items!$B1189="","",Items!$B1189)</f>
        <v>Zapnax Gunanzi 100g</v>
      </c>
      <c r="C1190" s="32">
        <f>IF($B1190="","",Items!$G1189+SUMIFS(PurQty,PurItem,$B1190,PurDate,"&lt;="&amp;$D$2)-SUMIFS(SalQty,SalItem,$B1190,SalDate,"&lt;="&amp;$D$2)-SUMIFS(WoQty,WoItem,$B1190,WoDate,"&lt;="&amp;$D$2)+SUMIFS(AdjQty,AdjItem,$B1190,AdjDate,"&lt;="&amp;$D$2)+SUMIFS(LinVarQty,LinItem,$B1190,LinPosted,"YES",LinDate,"&lt;="&amp;$D$2,LinID,"&lt;&gt;"&amp;$B$2))</f>
        <v>0</v>
      </c>
      <c r="D1190" s="84"/>
      <c r="E1190" s="32" t="str">
        <f t="shared" si="36"/>
        <v/>
      </c>
      <c r="F1190" s="33">
        <f>IF($B1190="","",Items!$I1189)</f>
        <v>6.4950000000000001</v>
      </c>
      <c r="G1190" s="33" t="str">
        <f t="shared" si="37"/>
        <v/>
      </c>
      <c r="H1190" s="85"/>
    </row>
    <row r="1191" spans="1:8" hidden="1" x14ac:dyDescent="0.25">
      <c r="A1191" s="28" t="str">
        <f>IF(Items!$B1190="","",Items!$A1190)</f>
        <v>7007411009762</v>
      </c>
      <c r="B1191" s="28" t="str">
        <f>IF(Items!$B1190="","",Items!$B1190)</f>
        <v>Zimgold 375ml</v>
      </c>
      <c r="C1191" s="32">
        <f>IF($B1191="","",Items!$G1190+SUMIFS(PurQty,PurItem,$B1191,PurDate,"&lt;="&amp;$D$2)-SUMIFS(SalQty,SalItem,$B1191,SalDate,"&lt;="&amp;$D$2)-SUMIFS(WoQty,WoItem,$B1191,WoDate,"&lt;="&amp;$D$2)+SUMIFS(AdjQty,AdjItem,$B1191,AdjDate,"&lt;="&amp;$D$2)+SUMIFS(LinVarQty,LinItem,$B1191,LinPosted,"YES",LinDate,"&lt;="&amp;$D$2,LinID,"&lt;&gt;"&amp;$B$2))</f>
        <v>0</v>
      </c>
      <c r="D1191" s="84"/>
      <c r="E1191" s="32" t="str">
        <f t="shared" si="36"/>
        <v/>
      </c>
      <c r="F1191" s="33">
        <f>IF($B1191="","",Items!$I1190)</f>
        <v>22.725000000000001</v>
      </c>
      <c r="G1191" s="33" t="str">
        <f t="shared" si="37"/>
        <v/>
      </c>
      <c r="H1191" s="85"/>
    </row>
    <row r="1192" spans="1:8" hidden="1" x14ac:dyDescent="0.25">
      <c r="A1192" s="28" t="str">
        <f>IF(Items!$B1191="","",Items!$A1191)</f>
        <v>7009111113121</v>
      </c>
      <c r="B1192" s="28" t="str">
        <f>IF(Items!$B1191="","",Items!$B1191)</f>
        <v>Zimpure Water 5L</v>
      </c>
      <c r="C1192" s="32">
        <f>IF($B1192="","",Items!$G1191+SUMIFS(PurQty,PurItem,$B1192,PurDate,"&lt;="&amp;$D$2)-SUMIFS(SalQty,SalItem,$B1192,SalDate,"&lt;="&amp;$D$2)-SUMIFS(WoQty,WoItem,$B1192,WoDate,"&lt;="&amp;$D$2)+SUMIFS(AdjQty,AdjItem,$B1192,AdjDate,"&lt;="&amp;$D$2)+SUMIFS(LinVarQty,LinItem,$B1192,LinPosted,"YES",LinDate,"&lt;="&amp;$D$2,LinID,"&lt;&gt;"&amp;$B$2))</f>
        <v>0</v>
      </c>
      <c r="D1192" s="84"/>
      <c r="E1192" s="32" t="str">
        <f t="shared" si="36"/>
        <v/>
      </c>
      <c r="F1192" s="33">
        <f>IF($B1192="","",Items!$I1191)</f>
        <v>25.9725</v>
      </c>
      <c r="G1192" s="33" t="str">
        <f t="shared" si="37"/>
        <v/>
      </c>
      <c r="H1192" s="85"/>
    </row>
    <row r="1193" spans="1:8" hidden="1" x14ac:dyDescent="0.25">
      <c r="A1193" s="28" t="str">
        <f>IF(Items!$B1192="","",Items!$A1192)</f>
        <v>60012998097448</v>
      </c>
      <c r="B1193" s="28" t="str">
        <f>IF(Items!$B1192="","",Items!$B1192)</f>
        <v>Glade strawberry 180ml</v>
      </c>
      <c r="C1193" s="32">
        <f>IF($B1193="","",Items!$G1192+SUMIFS(PurQty,PurItem,$B1193,PurDate,"&lt;="&amp;$D$2)-SUMIFS(SalQty,SalItem,$B1193,SalDate,"&lt;="&amp;$D$2)-SUMIFS(WoQty,WoItem,$B1193,WoDate,"&lt;="&amp;$D$2)+SUMIFS(AdjQty,AdjItem,$B1193,AdjDate,"&lt;="&amp;$D$2)+SUMIFS(LinVarQty,LinItem,$B1193,LinPosted,"YES",LinDate,"&lt;="&amp;$D$2,LinID,"&lt;&gt;"&amp;$B$2))</f>
        <v>5</v>
      </c>
      <c r="D1193" s="84">
        <v>5</v>
      </c>
      <c r="E1193" s="32">
        <f t="shared" si="36"/>
        <v>0</v>
      </c>
      <c r="F1193" s="33">
        <f>IF($B1193="","",Items!$I1192)</f>
        <v>22.82</v>
      </c>
      <c r="G1193" s="33">
        <f t="shared" si="37"/>
        <v>0</v>
      </c>
      <c r="H1193" s="85"/>
    </row>
    <row r="1194" spans="1:8" hidden="1" x14ac:dyDescent="0.25">
      <c r="A1194" s="28" t="str">
        <f>IF(Items!$B1193="","",Items!$A1193)</f>
        <v>6001298005443</v>
      </c>
      <c r="B1194" s="28" t="str">
        <f>IF(Items!$B1193="","",Items!$B1193)</f>
        <v>Glade power 180ml</v>
      </c>
      <c r="C1194" s="32">
        <f>IF($B1194="","",Items!$G1193+SUMIFS(PurQty,PurItem,$B1194,PurDate,"&lt;="&amp;$D$2)-SUMIFS(SalQty,SalItem,$B1194,SalDate,"&lt;="&amp;$D$2)-SUMIFS(WoQty,WoItem,$B1194,WoDate,"&lt;="&amp;$D$2)+SUMIFS(AdjQty,AdjItem,$B1194,AdjDate,"&lt;="&amp;$D$2)+SUMIFS(LinVarQty,LinItem,$B1194,LinPosted,"YES",LinDate,"&lt;="&amp;$D$2,LinID,"&lt;&gt;"&amp;$B$2))</f>
        <v>4</v>
      </c>
      <c r="D1194" s="84">
        <v>4</v>
      </c>
      <c r="E1194" s="32">
        <f t="shared" si="36"/>
        <v>0</v>
      </c>
      <c r="F1194" s="33">
        <f>IF($B1194="","",Items!$I1193)</f>
        <v>22.82</v>
      </c>
      <c r="G1194" s="33">
        <f t="shared" si="37"/>
        <v>0</v>
      </c>
      <c r="H1194" s="85"/>
    </row>
    <row r="1195" spans="1:8" hidden="1" x14ac:dyDescent="0.25">
      <c r="A1195" s="28" t="str">
        <f>IF(Items!$B1194="","",Items!$A1194)</f>
        <v>6001206438691</v>
      </c>
      <c r="B1195" s="28" t="str">
        <f>IF(Items!$B1194="","",Items!$B1194)</f>
        <v>Dyroach 180ml</v>
      </c>
      <c r="C1195" s="32">
        <f>IF($B1195="","",Items!$G1194+SUMIFS(PurQty,PurItem,$B1195,PurDate,"&lt;="&amp;$D$2)-SUMIFS(SalQty,SalItem,$B1195,SalDate,"&lt;="&amp;$D$2)-SUMIFS(WoQty,WoItem,$B1195,WoDate,"&lt;="&amp;$D$2)+SUMIFS(AdjQty,AdjItem,$B1195,AdjDate,"&lt;="&amp;$D$2)+SUMIFS(LinVarQty,LinItem,$B1195,LinPosted,"YES",LinDate,"&lt;="&amp;$D$2,LinID,"&lt;&gt;"&amp;$B$2))</f>
        <v>2</v>
      </c>
      <c r="D1195" s="84">
        <v>2</v>
      </c>
      <c r="E1195" s="32">
        <f t="shared" si="36"/>
        <v>0</v>
      </c>
      <c r="F1195" s="33">
        <f>IF($B1195="","",Items!$I1194)</f>
        <v>12</v>
      </c>
      <c r="G1195" s="33">
        <f t="shared" si="37"/>
        <v>0</v>
      </c>
      <c r="H1195" s="85"/>
    </row>
    <row r="1196" spans="1:8" x14ac:dyDescent="0.25">
      <c r="A1196" s="28" t="str">
        <f>IF(Items!$B1195="","",Items!$A1195)</f>
        <v>6001087392419</v>
      </c>
      <c r="B1196" s="28" t="str">
        <f>IF(Items!$B1195="","",Items!$B1195)</f>
        <v>Handy andy 800ml</v>
      </c>
      <c r="C1196" s="32">
        <f>IF($B1196="","",Items!$G1195+SUMIFS(PurQty,PurItem,$B1196,PurDate,"&lt;="&amp;$D$2)-SUMIFS(SalQty,SalItem,$B1196,SalDate,"&lt;="&amp;$D$2)-SUMIFS(WoQty,WoItem,$B1196,WoDate,"&lt;="&amp;$D$2)+SUMIFS(AdjQty,AdjItem,$B1196,AdjDate,"&lt;="&amp;$D$2)+SUMIFS(LinVarQty,LinItem,$B1196,LinPosted,"YES",LinDate,"&lt;="&amp;$D$2,LinID,"&lt;&gt;"&amp;$B$2))</f>
        <v>6</v>
      </c>
      <c r="D1196" s="84">
        <v>5</v>
      </c>
      <c r="E1196" s="32">
        <f t="shared" si="36"/>
        <v>-1</v>
      </c>
      <c r="F1196" s="33">
        <f>IF($B1196="","",Items!$I1195)</f>
        <v>32</v>
      </c>
      <c r="G1196" s="33">
        <f t="shared" si="37"/>
        <v>-32</v>
      </c>
      <c r="H1196" s="85"/>
    </row>
    <row r="1197" spans="1:8" hidden="1" x14ac:dyDescent="0.25">
      <c r="A1197" s="28" t="str">
        <f>IF(Items!$B1196="","",Items!$A1196)</f>
        <v>6007552004009</v>
      </c>
      <c r="B1197" s="28" t="str">
        <f>IF(Items!$B1196="","",Items!$B1196)</f>
        <v>Imperial mints picodilly strawberry</v>
      </c>
      <c r="C1197" s="32">
        <f>IF($B1197="","",Items!$G1196+SUMIFS(PurQty,PurItem,$B1197,PurDate,"&lt;="&amp;$D$2)-SUMIFS(SalQty,SalItem,$B1197,SalDate,"&lt;="&amp;$D$2)-SUMIFS(WoQty,WoItem,$B1197,WoDate,"&lt;="&amp;$D$2)+SUMIFS(AdjQty,AdjItem,$B1197,AdjDate,"&lt;="&amp;$D$2)+SUMIFS(LinVarQty,LinItem,$B1197,LinPosted,"YES",LinDate,"&lt;="&amp;$D$2,LinID,"&lt;&gt;"&amp;$B$2))</f>
        <v>8</v>
      </c>
      <c r="D1197" s="84"/>
      <c r="E1197" s="32" t="str">
        <f t="shared" si="36"/>
        <v/>
      </c>
      <c r="F1197" s="33">
        <f>IF($B1197="","",Items!$I1196)</f>
        <v>10</v>
      </c>
      <c r="G1197" s="33" t="str">
        <f t="shared" si="37"/>
        <v/>
      </c>
      <c r="H1197" s="85"/>
    </row>
    <row r="1198" spans="1:8" hidden="1" x14ac:dyDescent="0.25">
      <c r="A1198" s="28" t="str">
        <f>IF(Items!$B1197="","",Items!$A1197)</f>
        <v>6009822380042</v>
      </c>
      <c r="B1198" s="28" t="str">
        <f>IF(Items!$B1197="","",Items!$B1197)</f>
        <v>Rhino red 50ml</v>
      </c>
      <c r="C1198" s="32">
        <f>IF($B1198="","",Items!$G1197+SUMIFS(PurQty,PurItem,$B1198,PurDate,"&lt;="&amp;$D$2)-SUMIFS(SalQty,SalItem,$B1198,SalDate,"&lt;="&amp;$D$2)-SUMIFS(WoQty,WoItem,$B1198,WoDate,"&lt;="&amp;$D$2)+SUMIFS(AdjQty,AdjItem,$B1198,AdjDate,"&lt;="&amp;$D$2)+SUMIFS(LinVarQty,LinItem,$B1198,LinPosted,"YES",LinDate,"&lt;="&amp;$D$2,LinID,"&lt;&gt;"&amp;$B$2))</f>
        <v>11</v>
      </c>
      <c r="D1198" s="84"/>
      <c r="E1198" s="32" t="str">
        <f t="shared" si="36"/>
        <v/>
      </c>
      <c r="F1198" s="33">
        <f>IF($B1198="","",Items!$I1197)</f>
        <v>0</v>
      </c>
      <c r="G1198" s="33" t="str">
        <f t="shared" si="37"/>
        <v/>
      </c>
      <c r="H1198" s="85"/>
    </row>
    <row r="1199" spans="1:8" hidden="1" x14ac:dyDescent="0.25">
      <c r="A1199" s="28" t="str">
        <f>IF(Items!$B1198="","",Items!$A1198)</f>
        <v>6009822380400</v>
      </c>
      <c r="B1199" s="28" t="str">
        <f>IF(Items!$B1198="","",Items!$B1198)</f>
        <v>Rhino black 100ml</v>
      </c>
      <c r="C1199" s="32">
        <f>IF($B1199="","",Items!$G1198+SUMIFS(PurQty,PurItem,$B1199,PurDate,"&lt;="&amp;$D$2)-SUMIFS(SalQty,SalItem,$B1199,SalDate,"&lt;="&amp;$D$2)-SUMIFS(WoQty,WoItem,$B1199,WoDate,"&lt;="&amp;$D$2)+SUMIFS(AdjQty,AdjItem,$B1199,AdjDate,"&lt;="&amp;$D$2)+SUMIFS(LinVarQty,LinItem,$B1199,LinPosted,"YES",LinDate,"&lt;="&amp;$D$2,LinID,"&lt;&gt;"&amp;$B$2))</f>
        <v>7</v>
      </c>
      <c r="D1199" s="84"/>
      <c r="E1199" s="32" t="str">
        <f t="shared" si="36"/>
        <v/>
      </c>
      <c r="F1199" s="33">
        <f>IF($B1199="","",Items!$I1198)</f>
        <v>0</v>
      </c>
      <c r="G1199" s="33" t="str">
        <f t="shared" si="37"/>
        <v/>
      </c>
      <c r="H1199" s="85"/>
    </row>
    <row r="1200" spans="1:8" hidden="1" x14ac:dyDescent="0.25">
      <c r="A1200" s="28" t="str">
        <f>IF(Items!$B1199="","",Items!$A1199)</f>
        <v>0788364283993</v>
      </c>
      <c r="B1200" s="28" t="str">
        <f>IF(Items!$B1199="","",Items!$B1199)</f>
        <v>Reign Menthol</v>
      </c>
      <c r="C1200" s="32">
        <f>IF($B1200="","",Items!$G1199+SUMIFS(PurQty,PurItem,$B1200,PurDate,"&lt;="&amp;$D$2)-SUMIFS(SalQty,SalItem,$B1200,SalDate,"&lt;="&amp;$D$2)-SUMIFS(WoQty,WoItem,$B1200,WoDate,"&lt;="&amp;$D$2)+SUMIFS(AdjQty,AdjItem,$B1200,AdjDate,"&lt;="&amp;$D$2)+SUMIFS(LinVarQty,LinItem,$B1200,LinPosted,"YES",LinDate,"&lt;="&amp;$D$2,LinID,"&lt;&gt;"&amp;$B$2))</f>
        <v>8</v>
      </c>
      <c r="D1200" s="84"/>
      <c r="E1200" s="32" t="str">
        <f t="shared" si="36"/>
        <v/>
      </c>
      <c r="F1200" s="33">
        <f>IF($B1200="","",Items!$I1199)</f>
        <v>0</v>
      </c>
      <c r="G1200" s="33" t="str">
        <f t="shared" si="37"/>
        <v/>
      </c>
      <c r="H1200" s="85"/>
    </row>
    <row r="1201" spans="1:8" hidden="1" x14ac:dyDescent="0.25">
      <c r="A1201" s="28" t="str">
        <f>IF(Items!$B1200="","",Items!$A1200)</f>
        <v>0788364283986</v>
      </c>
      <c r="B1201" s="28" t="str">
        <f>IF(Items!$B1200="","",Items!$B1200)</f>
        <v>Reign Menthol (2)</v>
      </c>
      <c r="C1201" s="32">
        <f>IF($B1201="","",Items!$G1200+SUMIFS(PurQty,PurItem,$B1201,PurDate,"&lt;="&amp;$D$2)-SUMIFS(SalQty,SalItem,$B1201,SalDate,"&lt;="&amp;$D$2)-SUMIFS(WoQty,WoItem,$B1201,WoDate,"&lt;="&amp;$D$2)+SUMIFS(AdjQty,AdjItem,$B1201,AdjDate,"&lt;="&amp;$D$2)+SUMIFS(LinVarQty,LinItem,$B1201,LinPosted,"YES",LinDate,"&lt;="&amp;$D$2,LinID,"&lt;&gt;"&amp;$B$2))</f>
        <v>0</v>
      </c>
      <c r="D1201" s="84"/>
      <c r="E1201" s="32" t="str">
        <f t="shared" si="36"/>
        <v/>
      </c>
      <c r="F1201" s="33">
        <f>IF($B1201="","",Items!$I1200)</f>
        <v>0</v>
      </c>
      <c r="G1201" s="33" t="str">
        <f t="shared" si="37"/>
        <v/>
      </c>
      <c r="H1201" s="85"/>
    </row>
    <row r="1202" spans="1:8" hidden="1" x14ac:dyDescent="0.25">
      <c r="A1202" s="28" t="str">
        <f>IF(Items!$B1201="","",Items!$A1201)</f>
        <v>LOBBREAD</v>
      </c>
      <c r="B1202" s="28" t="str">
        <f>IF(Items!$B1201="","",Items!$B1201)</f>
        <v>Lobels Bread</v>
      </c>
      <c r="C1202" s="32">
        <f>IF($B1202="","",Items!$G1201+SUMIFS(PurQty,PurItem,$B1202,PurDate,"&lt;="&amp;$D$2)-SUMIFS(SalQty,SalItem,$B1202,SalDate,"&lt;="&amp;$D$2)-SUMIFS(WoQty,WoItem,$B1202,WoDate,"&lt;="&amp;$D$2)+SUMIFS(AdjQty,AdjItem,$B1202,AdjDate,"&lt;="&amp;$D$2)+SUMIFS(LinVarQty,LinItem,$B1202,LinPosted,"YES",LinDate,"&lt;="&amp;$D$2,LinID,"&lt;&gt;"&amp;$B$2))</f>
        <v>-173</v>
      </c>
      <c r="D1202" s="84"/>
      <c r="E1202" s="32" t="str">
        <f t="shared" si="36"/>
        <v/>
      </c>
      <c r="F1202" s="33">
        <f>IF($B1202="","",Items!$I1201)</f>
        <v>12.836571428571428</v>
      </c>
      <c r="G1202" s="33" t="str">
        <f t="shared" si="37"/>
        <v/>
      </c>
      <c r="H1202" s="85"/>
    </row>
    <row r="1203" spans="1:8" hidden="1" x14ac:dyDescent="0.25">
      <c r="A1203" s="28" t="str">
        <f>IF(Items!$B1202="","",Items!$A1202)</f>
        <v>MRSINKWA</v>
      </c>
      <c r="B1203" s="28" t="str">
        <f>IF(Items!$B1202="","",Items!$B1202)</f>
        <v>Mr Sinkwa Bread</v>
      </c>
      <c r="C1203" s="32">
        <f>IF($B1203="","",Items!$G1202+SUMIFS(PurQty,PurItem,$B1203,PurDate,"&lt;="&amp;$D$2)-SUMIFS(SalQty,SalItem,$B1203,SalDate,"&lt;="&amp;$D$2)-SUMIFS(WoQty,WoItem,$B1203,WoDate,"&lt;="&amp;$D$2)+SUMIFS(AdjQty,AdjItem,$B1203,AdjDate,"&lt;="&amp;$D$2)+SUMIFS(LinVarQty,LinItem,$B1203,LinPosted,"YES",LinDate,"&lt;="&amp;$D$2,LinID,"&lt;&gt;"&amp;$B$2))</f>
        <v>56</v>
      </c>
      <c r="D1203" s="84"/>
      <c r="E1203" s="32" t="str">
        <f t="shared" si="36"/>
        <v/>
      </c>
      <c r="F1203" s="33">
        <f>IF($B1203="","",Items!$I1202)</f>
        <v>15.2</v>
      </c>
      <c r="G1203" s="33" t="str">
        <f t="shared" si="37"/>
        <v/>
      </c>
      <c r="H1203" s="85"/>
    </row>
    <row r="1204" spans="1:8" hidden="1" x14ac:dyDescent="0.25">
      <c r="A1204" s="28" t="str">
        <f>IF(Items!$B1203="","",Items!$A1203)</f>
        <v>SPARBREAD</v>
      </c>
      <c r="B1204" s="28" t="str">
        <f>IF(Items!$B1203="","",Items!$B1203)</f>
        <v>Spar Bread</v>
      </c>
      <c r="C1204" s="32">
        <f>IF($B1204="","",Items!$G1203+SUMIFS(PurQty,PurItem,$B1204,PurDate,"&lt;="&amp;$D$2)-SUMIFS(SalQty,SalItem,$B1204,SalDate,"&lt;="&amp;$D$2)-SUMIFS(WoQty,WoItem,$B1204,WoDate,"&lt;="&amp;$D$2)+SUMIFS(AdjQty,AdjItem,$B1204,AdjDate,"&lt;="&amp;$D$2)+SUMIFS(LinVarQty,LinItem,$B1204,LinPosted,"YES",LinDate,"&lt;="&amp;$D$2,LinID,"&lt;&gt;"&amp;$B$2))</f>
        <v>12</v>
      </c>
      <c r="D1204" s="84"/>
      <c r="E1204" s="32" t="str">
        <f t="shared" si="36"/>
        <v/>
      </c>
      <c r="F1204" s="33">
        <f>IF($B1204="","",Items!$I1203)</f>
        <v>12</v>
      </c>
      <c r="G1204" s="33" t="str">
        <f t="shared" si="37"/>
        <v/>
      </c>
      <c r="H1204" s="85"/>
    </row>
    <row r="1205" spans="1:8" hidden="1" x14ac:dyDescent="0.25">
      <c r="A1205" s="28" t="str">
        <f>IF(Items!$B1204="","",Items!$A1204)</f>
        <v>BUNS</v>
      </c>
      <c r="B1205" s="28" t="str">
        <f>IF(Items!$B1204="","",Items!$B1204)</f>
        <v>Lobels Sugar Buns</v>
      </c>
      <c r="C1205" s="32">
        <f>IF($B1205="","",Items!$G1204+SUMIFS(PurQty,PurItem,$B1205,PurDate,"&lt;="&amp;$D$2)-SUMIFS(SalQty,SalItem,$B1205,SalDate,"&lt;="&amp;$D$2)-SUMIFS(WoQty,WoItem,$B1205,WoDate,"&lt;="&amp;$D$2)+SUMIFS(AdjQty,AdjItem,$B1205,AdjDate,"&lt;="&amp;$D$2)+SUMIFS(LinVarQty,LinItem,$B1205,LinPosted,"YES",LinDate,"&lt;="&amp;$D$2,LinID,"&lt;&gt;"&amp;$B$2))</f>
        <v>126</v>
      </c>
      <c r="D1205" s="84"/>
      <c r="E1205" s="32" t="str">
        <f t="shared" si="36"/>
        <v/>
      </c>
      <c r="F1205" s="33">
        <f>IF($B1205="","",Items!$I1204)</f>
        <v>4.8108270676691731</v>
      </c>
      <c r="G1205" s="33" t="str">
        <f t="shared" si="37"/>
        <v/>
      </c>
      <c r="H1205" s="85"/>
    </row>
    <row r="1206" spans="1:8" hidden="1" x14ac:dyDescent="0.25">
      <c r="A1206" s="28" t="str">
        <f>IF(Items!$B1205="","",Items!$A1205)</f>
        <v>TEALOAF</v>
      </c>
      <c r="B1206" s="28" t="str">
        <f>IF(Items!$B1205="","",Items!$B1205)</f>
        <v>Lobels Tea Loaf</v>
      </c>
      <c r="C1206" s="32">
        <f>IF($B1206="","",Items!$G1205+SUMIFS(PurQty,PurItem,$B1206,PurDate,"&lt;="&amp;$D$2)-SUMIFS(SalQty,SalItem,$B1206,SalDate,"&lt;="&amp;$D$2)-SUMIFS(WoQty,WoItem,$B1206,WoDate,"&lt;="&amp;$D$2)+SUMIFS(AdjQty,AdjItem,$B1206,AdjDate,"&lt;="&amp;$D$2)+SUMIFS(LinVarQty,LinItem,$B1206,LinPosted,"YES",LinDate,"&lt;="&amp;$D$2,LinID,"&lt;&gt;"&amp;$B$2))</f>
        <v>-10</v>
      </c>
      <c r="D1206" s="84"/>
      <c r="E1206" s="32" t="str">
        <f t="shared" si="36"/>
        <v/>
      </c>
      <c r="F1206" s="33">
        <f>IF($B1206="","",Items!$I1205)</f>
        <v>8.9600000000000009</v>
      </c>
      <c r="G1206" s="33" t="str">
        <f t="shared" si="37"/>
        <v/>
      </c>
      <c r="H1206" s="85"/>
    </row>
    <row r="1207" spans="1:8" hidden="1" x14ac:dyDescent="0.25">
      <c r="A1207" s="28" t="str">
        <f>IF(Items!$B1206="","",Items!$A1206)</f>
        <v>SPARBUNS</v>
      </c>
      <c r="B1207" s="28" t="str">
        <f>IF(Items!$B1206="","",Items!$B1206)</f>
        <v>Spar plain buns</v>
      </c>
      <c r="C1207" s="32">
        <f>IF($B1207="","",Items!$G1206+SUMIFS(PurQty,PurItem,$B1207,PurDate,"&lt;="&amp;$D$2)-SUMIFS(SalQty,SalItem,$B1207,SalDate,"&lt;="&amp;$D$2)-SUMIFS(WoQty,WoItem,$B1207,WoDate,"&lt;="&amp;$D$2)+SUMIFS(AdjQty,AdjItem,$B1207,AdjDate,"&lt;="&amp;$D$2)+SUMIFS(LinVarQty,LinItem,$B1207,LinPosted,"YES",LinDate,"&lt;="&amp;$D$2,LinID,"&lt;&gt;"&amp;$B$2))</f>
        <v>-111</v>
      </c>
      <c r="D1207" s="84"/>
      <c r="E1207" s="32" t="str">
        <f t="shared" si="36"/>
        <v/>
      </c>
      <c r="F1207" s="33">
        <f>IF($B1207="","",Items!$I1206)</f>
        <v>4.375</v>
      </c>
      <c r="G1207" s="33" t="str">
        <f t="shared" si="37"/>
        <v/>
      </c>
      <c r="H1207" s="85"/>
    </row>
    <row r="1208" spans="1:8" hidden="1" x14ac:dyDescent="0.25">
      <c r="A1208" s="28" t="str">
        <f>IF(Items!$B1207="","",Items!$A1207)</f>
        <v>6001059946411</v>
      </c>
      <c r="B1208" s="28" t="str">
        <f>IF(Items!$B1207="","",Items!$B1207)</f>
        <v>Koo Chakalaka Hot 210g</v>
      </c>
      <c r="C1208" s="32">
        <f>IF($B1208="","",Items!$G1207+SUMIFS(PurQty,PurItem,$B1208,PurDate,"&lt;="&amp;$D$2)-SUMIFS(SalQty,SalItem,$B1208,SalDate,"&lt;="&amp;$D$2)-SUMIFS(WoQty,WoItem,$B1208,WoDate,"&lt;="&amp;$D$2)+SUMIFS(AdjQty,AdjItem,$B1208,AdjDate,"&lt;="&amp;$D$2)+SUMIFS(LinVarQty,LinItem,$B1208,LinPosted,"YES",LinDate,"&lt;="&amp;$D$2,LinID,"&lt;&gt;"&amp;$B$2))</f>
        <v>20</v>
      </c>
      <c r="D1208" s="84"/>
      <c r="E1208" s="32" t="str">
        <f t="shared" si="36"/>
        <v/>
      </c>
      <c r="F1208" s="33">
        <f>IF($B1208="","",Items!$I1207)</f>
        <v>0</v>
      </c>
      <c r="G1208" s="33" t="str">
        <f t="shared" si="37"/>
        <v/>
      </c>
      <c r="H1208" s="85"/>
    </row>
    <row r="1209" spans="1:8" hidden="1" x14ac:dyDescent="0.25">
      <c r="A1209" s="28" t="str">
        <f>IF(Items!$B1208="","",Items!$A1208)</f>
        <v>6007421003546</v>
      </c>
      <c r="B1209" s="28" t="str">
        <f>IF(Items!$B1208="","",Items!$B1208)</f>
        <v>Red Seal Course Salt 2kg</v>
      </c>
      <c r="C1209" s="32">
        <f>IF($B1209="","",Items!$G1208+SUMIFS(PurQty,PurItem,$B1209,PurDate,"&lt;="&amp;$D$2)-SUMIFS(SalQty,SalItem,$B1209,SalDate,"&lt;="&amp;$D$2)-SUMIFS(WoQty,WoItem,$B1209,WoDate,"&lt;="&amp;$D$2)+SUMIFS(AdjQty,AdjItem,$B1209,AdjDate,"&lt;="&amp;$D$2)+SUMIFS(LinVarQty,LinItem,$B1209,LinPosted,"YES",LinDate,"&lt;="&amp;$D$2,LinID,"&lt;&gt;"&amp;$B$2))</f>
        <v>3</v>
      </c>
      <c r="D1209" s="84"/>
      <c r="E1209" s="32" t="str">
        <f t="shared" si="36"/>
        <v/>
      </c>
      <c r="F1209" s="33">
        <f>IF($B1209="","",Items!$I1208)</f>
        <v>0</v>
      </c>
      <c r="G1209" s="33" t="str">
        <f t="shared" si="37"/>
        <v/>
      </c>
      <c r="H1209" s="85"/>
    </row>
    <row r="1210" spans="1:8" hidden="1" x14ac:dyDescent="0.25">
      <c r="A1210" s="28" t="str">
        <f>IF(Items!$B1209="","",Items!$A1209)</f>
        <v>6007497105212</v>
      </c>
      <c r="B1210" s="28" t="str">
        <f>IF(Items!$B1209="","",Items!$B1209)</f>
        <v>Tomango Tomato 375ml</v>
      </c>
      <c r="C1210" s="32">
        <f>IF($B1210="","",Items!$G1209+SUMIFS(PurQty,PurItem,$B1210,PurDate,"&lt;="&amp;$D$2)-SUMIFS(SalQty,SalItem,$B1210,SalDate,"&lt;="&amp;$D$2)-SUMIFS(WoQty,WoItem,$B1210,WoDate,"&lt;="&amp;$D$2)+SUMIFS(AdjQty,AdjItem,$B1210,AdjDate,"&lt;="&amp;$D$2)+SUMIFS(LinVarQty,LinItem,$B1210,LinPosted,"YES",LinDate,"&lt;="&amp;$D$2,LinID,"&lt;&gt;"&amp;$B$2))</f>
        <v>7</v>
      </c>
      <c r="D1210" s="84"/>
      <c r="E1210" s="32" t="str">
        <f t="shared" si="36"/>
        <v/>
      </c>
      <c r="F1210" s="33">
        <f>IF($B1210="","",Items!$I1209)</f>
        <v>0</v>
      </c>
      <c r="G1210" s="33" t="str">
        <f t="shared" si="37"/>
        <v/>
      </c>
      <c r="H1210" s="85"/>
    </row>
    <row r="1211" spans="1:8" hidden="1" x14ac:dyDescent="0.25">
      <c r="A1211" s="28" t="str">
        <f>IF(Items!$B1210="","",Items!$A1210)</f>
        <v>6009801382005</v>
      </c>
      <c r="B1211" s="28" t="str">
        <f>IF(Items!$B1210="","",Items!$B1210)</f>
        <v>Supa Fry 375ml</v>
      </c>
      <c r="C1211" s="32">
        <f>IF($B1211="","",Items!$G1210+SUMIFS(PurQty,PurItem,$B1211,PurDate,"&lt;="&amp;$D$2)-SUMIFS(SalQty,SalItem,$B1211,SalDate,"&lt;="&amp;$D$2)-SUMIFS(WoQty,WoItem,$B1211,WoDate,"&lt;="&amp;$D$2)+SUMIFS(AdjQty,AdjItem,$B1211,AdjDate,"&lt;="&amp;$D$2)+SUMIFS(LinVarQty,LinItem,$B1211,LinPosted,"YES",LinDate,"&lt;="&amp;$D$2,LinID,"&lt;&gt;"&amp;$B$2))</f>
        <v>0</v>
      </c>
      <c r="D1211" s="84"/>
      <c r="E1211" s="32" t="str">
        <f t="shared" si="36"/>
        <v/>
      </c>
      <c r="F1211" s="33">
        <f>IF($B1211="","",Items!$I1210)</f>
        <v>0</v>
      </c>
      <c r="G1211" s="33" t="str">
        <f t="shared" si="37"/>
        <v/>
      </c>
      <c r="H1211" s="85"/>
    </row>
    <row r="1212" spans="1:8" hidden="1" x14ac:dyDescent="0.25">
      <c r="A1212" s="28" t="str">
        <f>IF(Items!$B1211="","",Items!$A1211)</f>
        <v>6007497004225</v>
      </c>
      <c r="B1212" s="28" t="str">
        <f>IF(Items!$B1211="","",Items!$B1211)</f>
        <v>Spuds Tomato Ketchup 23g</v>
      </c>
      <c r="C1212" s="32">
        <f>IF($B1212="","",Items!$G1211+SUMIFS(PurQty,PurItem,$B1212,PurDate,"&lt;="&amp;$D$2)-SUMIFS(SalQty,SalItem,$B1212,SalDate,"&lt;="&amp;$D$2)-SUMIFS(WoQty,WoItem,$B1212,WoDate,"&lt;="&amp;$D$2)+SUMIFS(AdjQty,AdjItem,$B1212,AdjDate,"&lt;="&amp;$D$2)+SUMIFS(LinVarQty,LinItem,$B1212,LinPosted,"YES",LinDate,"&lt;="&amp;$D$2,LinID,"&lt;&gt;"&amp;$B$2))</f>
        <v>46</v>
      </c>
      <c r="D1212" s="84"/>
      <c r="E1212" s="32" t="str">
        <f t="shared" si="36"/>
        <v/>
      </c>
      <c r="F1212" s="33">
        <f>IF($B1212="","",Items!$I1211)</f>
        <v>0</v>
      </c>
      <c r="G1212" s="33" t="str">
        <f t="shared" si="37"/>
        <v/>
      </c>
      <c r="H1212" s="85"/>
    </row>
    <row r="1213" spans="1:8" hidden="1" x14ac:dyDescent="0.25">
      <c r="A1213" s="28" t="str">
        <f>IF(Items!$B1212="","",Items!$A1212)</f>
        <v>6009644925483</v>
      </c>
      <c r="B1213" s="28" t="str">
        <f>IF(Items!$B1212="","",Items!$B1212)</f>
        <v>Crinkle Fruit chutney</v>
      </c>
      <c r="C1213" s="32">
        <f>IF($B1213="","",Items!$G1212+SUMIFS(PurQty,PurItem,$B1213,PurDate,"&lt;="&amp;$D$2)-SUMIFS(SalQty,SalItem,$B1213,SalDate,"&lt;="&amp;$D$2)-SUMIFS(WoQty,WoItem,$B1213,WoDate,"&lt;="&amp;$D$2)+SUMIFS(AdjQty,AdjItem,$B1213,AdjDate,"&lt;="&amp;$D$2)+SUMIFS(LinVarQty,LinItem,$B1213,LinPosted,"YES",LinDate,"&lt;="&amp;$D$2,LinID,"&lt;&gt;"&amp;$B$2))</f>
        <v>21</v>
      </c>
      <c r="D1213" s="84"/>
      <c r="E1213" s="32" t="str">
        <f t="shared" si="36"/>
        <v/>
      </c>
      <c r="F1213" s="33">
        <f>IF($B1213="","",Items!$I1212)</f>
        <v>0</v>
      </c>
      <c r="G1213" s="33" t="str">
        <f t="shared" si="37"/>
        <v/>
      </c>
      <c r="H1213" s="85"/>
    </row>
    <row r="1214" spans="1:8" hidden="1" x14ac:dyDescent="0.25">
      <c r="A1214" s="28" t="str">
        <f>IF(Items!$B1213="","",Items!$A1213)</f>
        <v>6007497004249</v>
      </c>
      <c r="B1214" s="28" t="str">
        <f>IF(Items!$B1213="","",Items!$B1213)</f>
        <v>Spuds Sea Salt 23g</v>
      </c>
      <c r="C1214" s="32">
        <f>IF($B1214="","",Items!$G1213+SUMIFS(PurQty,PurItem,$B1214,PurDate,"&lt;="&amp;$D$2)-SUMIFS(SalQty,SalItem,$B1214,SalDate,"&lt;="&amp;$D$2)-SUMIFS(WoQty,WoItem,$B1214,WoDate,"&lt;="&amp;$D$2)+SUMIFS(AdjQty,AdjItem,$B1214,AdjDate,"&lt;="&amp;$D$2)+SUMIFS(LinVarQty,LinItem,$B1214,LinPosted,"YES",LinDate,"&lt;="&amp;$D$2,LinID,"&lt;&gt;"&amp;$B$2))</f>
        <v>16</v>
      </c>
      <c r="D1214" s="84"/>
      <c r="E1214" s="32" t="str">
        <f t="shared" si="36"/>
        <v/>
      </c>
      <c r="F1214" s="33">
        <f>IF($B1214="","",Items!$I1213)</f>
        <v>0</v>
      </c>
      <c r="G1214" s="33" t="str">
        <f t="shared" si="37"/>
        <v/>
      </c>
      <c r="H1214" s="85"/>
    </row>
    <row r="1215" spans="1:8" hidden="1" x14ac:dyDescent="0.25">
      <c r="A1215" s="28" t="str">
        <f>IF(Items!$B1214="","",Items!$A1214)</f>
        <v>6001087012393</v>
      </c>
      <c r="B1215" s="28" t="str">
        <f>IF(Items!$B1214="","",Items!$B1214)</f>
        <v>Dawn Lotion Firming 400ml</v>
      </c>
      <c r="C1215" s="32">
        <f>IF($B1215="","",Items!$G1214+SUMIFS(PurQty,PurItem,$B1215,PurDate,"&lt;="&amp;$D$2)-SUMIFS(SalQty,SalItem,$B1215,SalDate,"&lt;="&amp;$D$2)-SUMIFS(WoQty,WoItem,$B1215,WoDate,"&lt;="&amp;$D$2)+SUMIFS(AdjQty,AdjItem,$B1215,AdjDate,"&lt;="&amp;$D$2)+SUMIFS(LinVarQty,LinItem,$B1215,LinPosted,"YES",LinDate,"&lt;="&amp;$D$2,LinID,"&lt;&gt;"&amp;$B$2))</f>
        <v>8</v>
      </c>
      <c r="D1215" s="84"/>
      <c r="E1215" s="32" t="str">
        <f t="shared" si="36"/>
        <v/>
      </c>
      <c r="F1215" s="33">
        <f>IF($B1215="","",Items!$I1214)</f>
        <v>0</v>
      </c>
      <c r="G1215" s="33" t="str">
        <f t="shared" si="37"/>
        <v/>
      </c>
      <c r="H1215" s="85"/>
    </row>
    <row r="1216" spans="1:8" hidden="1" x14ac:dyDescent="0.25">
      <c r="A1216" s="28" t="str">
        <f>IF(Items!$B1215="","",Items!$A1215)</f>
        <v>600015327</v>
      </c>
      <c r="B1216" s="28" t="str">
        <f>IF(Items!$B1215="","",Items!$B1215)</f>
        <v>Baby Crez 125ml</v>
      </c>
      <c r="C1216" s="32">
        <f>IF($B1216="","",Items!$G1215+SUMIFS(PurQty,PurItem,$B1216,PurDate,"&lt;="&amp;$D$2)-SUMIFS(SalQty,SalItem,$B1216,SalDate,"&lt;="&amp;$D$2)-SUMIFS(WoQty,WoItem,$B1216,WoDate,"&lt;="&amp;$D$2)+SUMIFS(AdjQty,AdjItem,$B1216,AdjDate,"&lt;="&amp;$D$2)+SUMIFS(LinVarQty,LinItem,$B1216,LinPosted,"YES",LinDate,"&lt;="&amp;$D$2,LinID,"&lt;&gt;"&amp;$B$2))</f>
        <v>11</v>
      </c>
      <c r="D1216" s="84"/>
      <c r="E1216" s="32" t="str">
        <f t="shared" si="36"/>
        <v/>
      </c>
      <c r="F1216" s="33">
        <f>IF($B1216="","",Items!$I1215)</f>
        <v>0</v>
      </c>
      <c r="G1216" s="33" t="str">
        <f t="shared" si="37"/>
        <v/>
      </c>
      <c r="H1216" s="85"/>
    </row>
    <row r="1217" spans="1:8" hidden="1" x14ac:dyDescent="0.25">
      <c r="A1217" s="28" t="str">
        <f>IF(Items!$B1216="","",Items!$A1216)</f>
        <v>600960276033011</v>
      </c>
      <c r="B1217" s="28" t="str">
        <f>IF(Items!$B1216="","",Items!$B1216)</f>
        <v>Baby Crez 500ml</v>
      </c>
      <c r="C1217" s="32">
        <f>IF($B1217="","",Items!$G1216+SUMIFS(PurQty,PurItem,$B1217,PurDate,"&lt;="&amp;$D$2)-SUMIFS(SalQty,SalItem,$B1217,SalDate,"&lt;="&amp;$D$2)-SUMIFS(WoQty,WoItem,$B1217,WoDate,"&lt;="&amp;$D$2)+SUMIFS(AdjQty,AdjItem,$B1217,AdjDate,"&lt;="&amp;$D$2)+SUMIFS(LinVarQty,LinItem,$B1217,LinPosted,"YES",LinDate,"&lt;="&amp;$D$2,LinID,"&lt;&gt;"&amp;$B$2))</f>
        <v>1</v>
      </c>
      <c r="D1217" s="84"/>
      <c r="E1217" s="32" t="str">
        <f t="shared" si="36"/>
        <v/>
      </c>
      <c r="F1217" s="33">
        <f>IF($B1217="","",Items!$I1216)</f>
        <v>0</v>
      </c>
      <c r="G1217" s="33" t="str">
        <f t="shared" si="37"/>
        <v/>
      </c>
      <c r="H1217" s="85"/>
    </row>
    <row r="1218" spans="1:8" hidden="1" x14ac:dyDescent="0.25">
      <c r="A1218" s="28" t="str">
        <f>IF(Items!$B1217="","",Items!$A1217)</f>
        <v>07931503054</v>
      </c>
      <c r="B1218" s="28" t="str">
        <f>IF(Items!$B1217="","",Items!$B1217)</f>
        <v>Avefora Bubble Bath 2l</v>
      </c>
      <c r="C1218" s="32">
        <f>IF($B1218="","",Items!$G1217+SUMIFS(PurQty,PurItem,$B1218,PurDate,"&lt;="&amp;$D$2)-SUMIFS(SalQty,SalItem,$B1218,SalDate,"&lt;="&amp;$D$2)-SUMIFS(WoQty,WoItem,$B1218,WoDate,"&lt;="&amp;$D$2)+SUMIFS(AdjQty,AdjItem,$B1218,AdjDate,"&lt;="&amp;$D$2)+SUMIFS(LinVarQty,LinItem,$B1218,LinPosted,"YES",LinDate,"&lt;="&amp;$D$2,LinID,"&lt;&gt;"&amp;$B$2))</f>
        <v>3</v>
      </c>
      <c r="D1218" s="84"/>
      <c r="E1218" s="32" t="str">
        <f t="shared" si="36"/>
        <v/>
      </c>
      <c r="F1218" s="33">
        <f>IF($B1218="","",Items!$I1217)</f>
        <v>0</v>
      </c>
      <c r="G1218" s="33" t="str">
        <f t="shared" si="37"/>
        <v/>
      </c>
      <c r="H1218" s="85"/>
    </row>
    <row r="1219" spans="1:8" hidden="1" x14ac:dyDescent="0.25">
      <c r="A1219" s="28" t="str">
        <f>IF(Items!$B1218="","",Items!$A1218)</f>
        <v>600108504120</v>
      </c>
      <c r="B1219" s="28" t="str">
        <f>IF(Items!$B1218="","",Items!$B1218)</f>
        <v>Sunlight Original Soap 500g</v>
      </c>
      <c r="C1219" s="32">
        <f>IF($B1219="","",Items!$G1218+SUMIFS(PurQty,PurItem,$B1219,PurDate,"&lt;="&amp;$D$2)-SUMIFS(SalQty,SalItem,$B1219,SalDate,"&lt;="&amp;$D$2)-SUMIFS(WoQty,WoItem,$B1219,WoDate,"&lt;="&amp;$D$2)+SUMIFS(AdjQty,AdjItem,$B1219,AdjDate,"&lt;="&amp;$D$2)+SUMIFS(LinVarQty,LinItem,$B1219,LinPosted,"YES",LinDate,"&lt;="&amp;$D$2,LinID,"&lt;&gt;"&amp;$B$2))</f>
        <v>41</v>
      </c>
      <c r="D1219" s="84"/>
      <c r="E1219" s="32" t="str">
        <f t="shared" si="36"/>
        <v/>
      </c>
      <c r="F1219" s="33">
        <f>IF($B1219="","",Items!$I1218)</f>
        <v>0</v>
      </c>
      <c r="G1219" s="33" t="str">
        <f t="shared" si="37"/>
        <v/>
      </c>
      <c r="H1219" s="85"/>
    </row>
    <row r="1220" spans="1:8" hidden="1" x14ac:dyDescent="0.25">
      <c r="A1220" s="28" t="str">
        <f>IF(Items!$B1219="","",Items!$A1219)</f>
        <v>7007315900066</v>
      </c>
      <c r="B1220" s="28" t="str">
        <f>IF(Items!$B1219="","",Items!$B1219)</f>
        <v>Aura Lemon &amp; Milk</v>
      </c>
      <c r="C1220" s="32">
        <f>IF($B1220="","",Items!$G1219+SUMIFS(PurQty,PurItem,$B1220,PurDate,"&lt;="&amp;$D$2)-SUMIFS(SalQty,SalItem,$B1220,SalDate,"&lt;="&amp;$D$2)-SUMIFS(WoQty,WoItem,$B1220,WoDate,"&lt;="&amp;$D$2)+SUMIFS(AdjQty,AdjItem,$B1220,AdjDate,"&lt;="&amp;$D$2)+SUMIFS(LinVarQty,LinItem,$B1220,LinPosted,"YES",LinDate,"&lt;="&amp;$D$2,LinID,"&lt;&gt;"&amp;$B$2))</f>
        <v>0</v>
      </c>
      <c r="D1220" s="84"/>
      <c r="E1220" s="32" t="str">
        <f t="shared" si="36"/>
        <v/>
      </c>
      <c r="F1220" s="33">
        <f>IF($B1220="","",Items!$I1219)</f>
        <v>0</v>
      </c>
      <c r="G1220" s="33" t="str">
        <f t="shared" si="37"/>
        <v/>
      </c>
      <c r="H1220" s="85"/>
    </row>
    <row r="1221" spans="1:8" hidden="1" x14ac:dyDescent="0.25">
      <c r="A1221" s="28" t="str">
        <f>IF(Items!$B1220="","",Items!$A1220)</f>
        <v>6007497001323</v>
      </c>
      <c r="B1221" s="28" t="str">
        <f>IF(Items!$B1220="","",Items!$B1220)</f>
        <v>Lakker Nax 23g</v>
      </c>
      <c r="C1221" s="32">
        <f>IF($B1221="","",Items!$G1220+SUMIFS(PurQty,PurItem,$B1221,PurDate,"&lt;="&amp;$D$2)-SUMIFS(SalQty,SalItem,$B1221,SalDate,"&lt;="&amp;$D$2)-SUMIFS(WoQty,WoItem,$B1221,WoDate,"&lt;="&amp;$D$2)+SUMIFS(AdjQty,AdjItem,$B1221,AdjDate,"&lt;="&amp;$D$2)+SUMIFS(LinVarQty,LinItem,$B1221,LinPosted,"YES",LinDate,"&lt;="&amp;$D$2,LinID,"&lt;&gt;"&amp;$B$2))</f>
        <v>387</v>
      </c>
      <c r="D1221" s="84"/>
      <c r="E1221" s="32" t="str">
        <f t="shared" si="36"/>
        <v/>
      </c>
      <c r="F1221" s="33">
        <f>IF($B1221="","",Items!$I1220)</f>
        <v>0</v>
      </c>
      <c r="G1221" s="33" t="str">
        <f t="shared" si="37"/>
        <v/>
      </c>
      <c r="H1221" s="85"/>
    </row>
    <row r="1222" spans="1:8" hidden="1" x14ac:dyDescent="0.25">
      <c r="A1222" s="28" t="str">
        <f>IF(Items!$B1221="","",Items!$A1221)</f>
        <v>QUEENCAKE</v>
      </c>
      <c r="B1222" s="28" t="str">
        <f>IF(Items!$B1221="","",Items!$B1221)</f>
        <v>Spar Queen Cake</v>
      </c>
      <c r="C1222" s="32">
        <f>IF($B1222="","",Items!$G1221+SUMIFS(PurQty,PurItem,$B1222,PurDate,"&lt;="&amp;$D$2)-SUMIFS(SalQty,SalItem,$B1222,SalDate,"&lt;="&amp;$D$2)-SUMIFS(WoQty,WoItem,$B1222,WoDate,"&lt;="&amp;$D$2)+SUMIFS(AdjQty,AdjItem,$B1222,AdjDate,"&lt;="&amp;$D$2)+SUMIFS(LinVarQty,LinItem,$B1222,LinPosted,"YES",LinDate,"&lt;="&amp;$D$2,LinID,"&lt;&gt;"&amp;$B$2))</f>
        <v>22</v>
      </c>
      <c r="D1222" s="84"/>
      <c r="E1222" s="32" t="str">
        <f t="shared" ref="E1222:E1285" si="38">IF(OR($B1222="",$D1222=""),"",$D1222-$C1222)</f>
        <v/>
      </c>
      <c r="F1222" s="33">
        <f>IF($B1222="","",Items!$I1221)</f>
        <v>4.666666666666667</v>
      </c>
      <c r="G1222" s="33" t="str">
        <f t="shared" ref="G1222:G1285" si="39">IF($E1222="","",$E1222*$F1222)</f>
        <v/>
      </c>
      <c r="H1222" s="85"/>
    </row>
    <row r="1223" spans="1:8" hidden="1" x14ac:dyDescent="0.25">
      <c r="A1223" s="28" t="str">
        <f>IF(Items!$B1222="","",Items!$A1222)</f>
        <v>6009711324263</v>
      </c>
      <c r="B1223" s="28" t="str">
        <f>IF(Items!$B1222="","",Items!$B1222)</f>
        <v>Windmill Finger Vanilla</v>
      </c>
      <c r="C1223" s="32">
        <f>IF($B1223="","",Items!$G1222+SUMIFS(PurQty,PurItem,$B1223,PurDate,"&lt;="&amp;$D$2)-SUMIFS(SalQty,SalItem,$B1223,SalDate,"&lt;="&amp;$D$2)-SUMIFS(WoQty,WoItem,$B1223,WoDate,"&lt;="&amp;$D$2)+SUMIFS(AdjQty,AdjItem,$B1223,AdjDate,"&lt;="&amp;$D$2)+SUMIFS(LinVarQty,LinItem,$B1223,LinPosted,"YES",LinDate,"&lt;="&amp;$D$2,LinID,"&lt;&gt;"&amp;$B$2))</f>
        <v>12</v>
      </c>
      <c r="D1223" s="84"/>
      <c r="E1223" s="32" t="str">
        <f t="shared" si="38"/>
        <v/>
      </c>
      <c r="F1223" s="33">
        <f>IF($B1223="","",Items!$I1222)</f>
        <v>6.3999999999999995</v>
      </c>
      <c r="G1223" s="33" t="str">
        <f t="shared" si="39"/>
        <v/>
      </c>
      <c r="H1223" s="85"/>
    </row>
    <row r="1224" spans="1:8" hidden="1" x14ac:dyDescent="0.25">
      <c r="A1224" s="28" t="str">
        <f>IF(Items!$B1223="","",Items!$A1223)</f>
        <v>6009711324249</v>
      </c>
      <c r="B1224" s="28" t="str">
        <f>IF(Items!$B1223="","",Items!$B1223)</f>
        <v>Windmill Finger Chocolate</v>
      </c>
      <c r="C1224" s="32">
        <f>IF($B1224="","",Items!$G1223+SUMIFS(PurQty,PurItem,$B1224,PurDate,"&lt;="&amp;$D$2)-SUMIFS(SalQty,SalItem,$B1224,SalDate,"&lt;="&amp;$D$2)-SUMIFS(WoQty,WoItem,$B1224,WoDate,"&lt;="&amp;$D$2)+SUMIFS(AdjQty,AdjItem,$B1224,AdjDate,"&lt;="&amp;$D$2)+SUMIFS(LinVarQty,LinItem,$B1224,LinPosted,"YES",LinDate,"&lt;="&amp;$D$2,LinID,"&lt;&gt;"&amp;$B$2))</f>
        <v>12</v>
      </c>
      <c r="D1224" s="84"/>
      <c r="E1224" s="32" t="str">
        <f t="shared" si="38"/>
        <v/>
      </c>
      <c r="F1224" s="33">
        <f>IF($B1224="","",Items!$I1223)</f>
        <v>6.3999999999999995</v>
      </c>
      <c r="G1224" s="33" t="str">
        <f t="shared" si="39"/>
        <v/>
      </c>
      <c r="H1224" s="85"/>
    </row>
    <row r="1225" spans="1:8" hidden="1" x14ac:dyDescent="0.25">
      <c r="A1225" s="28" t="str">
        <f>IF(Items!$B1224="","",Items!$A1224)</f>
        <v>MILKITPOP</v>
      </c>
      <c r="B1225" s="28" t="str">
        <f>IF(Items!$B1224="","",Items!$B1224)</f>
        <v>Milkit Lolipop</v>
      </c>
      <c r="C1225" s="32">
        <f>IF($B1225="","",Items!$G1224+SUMIFS(PurQty,PurItem,$B1225,PurDate,"&lt;="&amp;$D$2)-SUMIFS(SalQty,SalItem,$B1225,SalDate,"&lt;="&amp;$D$2)-SUMIFS(WoQty,WoItem,$B1225,WoDate,"&lt;="&amp;$D$2)+SUMIFS(AdjQty,AdjItem,$B1225,AdjDate,"&lt;="&amp;$D$2)+SUMIFS(LinVarQty,LinItem,$B1225,LinPosted,"YES",LinDate,"&lt;="&amp;$D$2,LinID,"&lt;&gt;"&amp;$B$2))</f>
        <v>-19</v>
      </c>
      <c r="D1225" s="84"/>
      <c r="E1225" s="32" t="str">
        <f t="shared" si="38"/>
        <v/>
      </c>
      <c r="F1225" s="33">
        <f>IF($B1225="","",Items!$I1224)</f>
        <v>0</v>
      </c>
      <c r="G1225" s="33" t="str">
        <f t="shared" si="39"/>
        <v/>
      </c>
      <c r="H1225" s="85"/>
    </row>
    <row r="1226" spans="1:8" hidden="1" x14ac:dyDescent="0.25">
      <c r="A1226" s="28" t="str">
        <f>IF(Items!$B1225="","",Items!$A1225)</f>
        <v>6009678261465</v>
      </c>
      <c r="B1226" s="28" t="str">
        <f>IF(Items!$B1225="","",Items!$B1225)</f>
        <v>Maq Washing Powder 1kg</v>
      </c>
      <c r="C1226" s="32">
        <f>IF($B1226="","",Items!$G1225+SUMIFS(PurQty,PurItem,$B1226,PurDate,"&lt;="&amp;$D$2)-SUMIFS(SalQty,SalItem,$B1226,SalDate,"&lt;="&amp;$D$2)-SUMIFS(WoQty,WoItem,$B1226,WoDate,"&lt;="&amp;$D$2)+SUMIFS(AdjQty,AdjItem,$B1226,AdjDate,"&lt;="&amp;$D$2)+SUMIFS(LinVarQty,LinItem,$B1226,LinPosted,"YES",LinDate,"&lt;="&amp;$D$2,LinID,"&lt;&gt;"&amp;$B$2))</f>
        <v>1</v>
      </c>
      <c r="D1226" s="84">
        <v>1</v>
      </c>
      <c r="E1226" s="32">
        <f t="shared" si="38"/>
        <v>0</v>
      </c>
      <c r="F1226" s="33">
        <f>IF($B1226="","",Items!$I1225)</f>
        <v>0</v>
      </c>
      <c r="G1226" s="33">
        <f t="shared" si="39"/>
        <v>0</v>
      </c>
      <c r="H1226" s="85"/>
    </row>
    <row r="1227" spans="1:8" hidden="1" x14ac:dyDescent="0.25">
      <c r="A1227" s="28" t="str">
        <f>IF(Items!$B1226="","",Items!$A1226)</f>
        <v>6009537020264</v>
      </c>
      <c r="B1227" s="28" t="str">
        <f>IF(Items!$B1226="","",Items!$B1226)</f>
        <v>Boom Buble Plus 1kg</v>
      </c>
      <c r="C1227" s="32">
        <f>IF($B1227="","",Items!$G1226+SUMIFS(PurQty,PurItem,$B1227,PurDate,"&lt;="&amp;$D$2)-SUMIFS(SalQty,SalItem,$B1227,SalDate,"&lt;="&amp;$D$2)-SUMIFS(WoQty,WoItem,$B1227,WoDate,"&lt;="&amp;$D$2)+SUMIFS(AdjQty,AdjItem,$B1227,AdjDate,"&lt;="&amp;$D$2)+SUMIFS(LinVarQty,LinItem,$B1227,LinPosted,"YES",LinDate,"&lt;="&amp;$D$2,LinID,"&lt;&gt;"&amp;$B$2))</f>
        <v>6</v>
      </c>
      <c r="D1227" s="84">
        <v>6</v>
      </c>
      <c r="E1227" s="32">
        <f t="shared" si="38"/>
        <v>0</v>
      </c>
      <c r="F1227" s="33">
        <f>IF($B1227="","",Items!$I1226)</f>
        <v>0</v>
      </c>
      <c r="G1227" s="33">
        <f t="shared" si="39"/>
        <v>0</v>
      </c>
      <c r="H1227" s="85"/>
    </row>
    <row r="1228" spans="1:8" x14ac:dyDescent="0.25">
      <c r="A1228" s="28" t="str">
        <f>IF(Items!$B1227="","",Items!$A1227)</f>
        <v>6928064368123</v>
      </c>
      <c r="B1228" s="28" t="str">
        <f>IF(Items!$B1227="","",Items!$B1227)</f>
        <v>Anytime pads</v>
      </c>
      <c r="C1228" s="32">
        <f>IF($B1228="","",Items!$G1227+SUMIFS(PurQty,PurItem,$B1228,PurDate,"&lt;="&amp;$D$2)-SUMIFS(SalQty,SalItem,$B1228,SalDate,"&lt;="&amp;$D$2)-SUMIFS(WoQty,WoItem,$B1228,WoDate,"&lt;="&amp;$D$2)+SUMIFS(AdjQty,AdjItem,$B1228,AdjDate,"&lt;="&amp;$D$2)+SUMIFS(LinVarQty,LinItem,$B1228,LinPosted,"YES",LinDate,"&lt;="&amp;$D$2,LinID,"&lt;&gt;"&amp;$B$2))</f>
        <v>41</v>
      </c>
      <c r="D1228" s="84">
        <v>40</v>
      </c>
      <c r="E1228" s="32">
        <f t="shared" si="38"/>
        <v>-1</v>
      </c>
      <c r="F1228" s="33">
        <f>IF($B1228="","",Items!$I1227)</f>
        <v>0</v>
      </c>
      <c r="G1228" s="33">
        <f t="shared" si="39"/>
        <v>0</v>
      </c>
      <c r="H1228" s="85"/>
    </row>
    <row r="1229" spans="1:8" hidden="1" x14ac:dyDescent="0.25">
      <c r="A1229" s="28" t="str">
        <f>IF(Items!$B1228="","",Items!$A1228)</f>
        <v>0608037370808</v>
      </c>
      <c r="B1229" s="28" t="str">
        <f>IF(Items!$B1228="","",Items!$B1228)</f>
        <v>Vivon Water 1L</v>
      </c>
      <c r="C1229" s="32">
        <f>IF($B1229="","",Items!$G1228+SUMIFS(PurQty,PurItem,$B1229,PurDate,"&lt;="&amp;$D$2)-SUMIFS(SalQty,SalItem,$B1229,SalDate,"&lt;="&amp;$D$2)-SUMIFS(WoQty,WoItem,$B1229,WoDate,"&lt;="&amp;$D$2)+SUMIFS(AdjQty,AdjItem,$B1229,AdjDate,"&lt;="&amp;$D$2)+SUMIFS(LinVarQty,LinItem,$B1229,LinPosted,"YES",LinDate,"&lt;="&amp;$D$2,LinID,"&lt;&gt;"&amp;$B$2))</f>
        <v>120</v>
      </c>
      <c r="D1229" s="84"/>
      <c r="E1229" s="32" t="str">
        <f t="shared" si="38"/>
        <v/>
      </c>
      <c r="F1229" s="33">
        <f>IF($B1229="","",Items!$I1228)</f>
        <v>3.0666666666666669</v>
      </c>
      <c r="G1229" s="33" t="str">
        <f t="shared" si="39"/>
        <v/>
      </c>
      <c r="H1229" s="85"/>
    </row>
    <row r="1230" spans="1:8" hidden="1" x14ac:dyDescent="0.25">
      <c r="A1230" s="28" t="str">
        <f>IF(Items!$B1229="","",Items!$A1229)</f>
        <v/>
      </c>
      <c r="B1230" s="28" t="str">
        <f>IF(Items!$B1229="","",Items!$B1229)</f>
        <v/>
      </c>
      <c r="C1230" s="32" t="str">
        <f>IF($B1230="","",Items!$G1229+SUMIFS(PurQty,PurItem,$B1230,PurDate,"&lt;="&amp;$D$2)-SUMIFS(SalQty,SalItem,$B1230,SalDate,"&lt;="&amp;$D$2)-SUMIFS(WoQty,WoItem,$B1230,WoDate,"&lt;="&amp;$D$2)+SUMIFS(AdjQty,AdjItem,$B1230,AdjDate,"&lt;="&amp;$D$2)+SUMIFS(LinVarQty,LinItem,$B1230,LinPosted,"YES",LinDate,"&lt;="&amp;$D$2,LinID,"&lt;&gt;"&amp;$B$2))</f>
        <v/>
      </c>
      <c r="D1230" s="84"/>
      <c r="E1230" s="32" t="str">
        <f t="shared" si="38"/>
        <v/>
      </c>
      <c r="F1230" s="33" t="str">
        <f>IF($B1230="","",Items!$I1229)</f>
        <v/>
      </c>
      <c r="G1230" s="33" t="str">
        <f t="shared" si="39"/>
        <v/>
      </c>
      <c r="H1230" s="85"/>
    </row>
    <row r="1231" spans="1:8" hidden="1" x14ac:dyDescent="0.25">
      <c r="A1231" s="28" t="str">
        <f>IF(Items!$B1230="","",Items!$A1230)</f>
        <v/>
      </c>
      <c r="B1231" s="28" t="str">
        <f>IF(Items!$B1230="","",Items!$B1230)</f>
        <v/>
      </c>
      <c r="C1231" s="32" t="str">
        <f>IF($B1231="","",Items!$G1230+SUMIFS(PurQty,PurItem,$B1231,PurDate,"&lt;="&amp;$D$2)-SUMIFS(SalQty,SalItem,$B1231,SalDate,"&lt;="&amp;$D$2)-SUMIFS(WoQty,WoItem,$B1231,WoDate,"&lt;="&amp;$D$2)+SUMIFS(AdjQty,AdjItem,$B1231,AdjDate,"&lt;="&amp;$D$2)+SUMIFS(LinVarQty,LinItem,$B1231,LinPosted,"YES",LinDate,"&lt;="&amp;$D$2,LinID,"&lt;&gt;"&amp;$B$2))</f>
        <v/>
      </c>
      <c r="D1231" s="84"/>
      <c r="E1231" s="32" t="str">
        <f t="shared" si="38"/>
        <v/>
      </c>
      <c r="F1231" s="33" t="str">
        <f>IF($B1231="","",Items!$I1230)</f>
        <v/>
      </c>
      <c r="G1231" s="33" t="str">
        <f t="shared" si="39"/>
        <v/>
      </c>
      <c r="H1231" s="85"/>
    </row>
    <row r="1232" spans="1:8" hidden="1" x14ac:dyDescent="0.25">
      <c r="A1232" s="28" t="str">
        <f>IF(Items!$B1231="","",Items!$A1231)</f>
        <v/>
      </c>
      <c r="B1232" s="28" t="str">
        <f>IF(Items!$B1231="","",Items!$B1231)</f>
        <v/>
      </c>
      <c r="C1232" s="32" t="str">
        <f>IF($B1232="","",Items!$G1231+SUMIFS(PurQty,PurItem,$B1232,PurDate,"&lt;="&amp;$D$2)-SUMIFS(SalQty,SalItem,$B1232,SalDate,"&lt;="&amp;$D$2)-SUMIFS(WoQty,WoItem,$B1232,WoDate,"&lt;="&amp;$D$2)+SUMIFS(AdjQty,AdjItem,$B1232,AdjDate,"&lt;="&amp;$D$2)+SUMIFS(LinVarQty,LinItem,$B1232,LinPosted,"YES",LinDate,"&lt;="&amp;$D$2,LinID,"&lt;&gt;"&amp;$B$2))</f>
        <v/>
      </c>
      <c r="D1232" s="84"/>
      <c r="E1232" s="32" t="str">
        <f t="shared" si="38"/>
        <v/>
      </c>
      <c r="F1232" s="33" t="str">
        <f>IF($B1232="","",Items!$I1231)</f>
        <v/>
      </c>
      <c r="G1232" s="33" t="str">
        <f t="shared" si="39"/>
        <v/>
      </c>
      <c r="H1232" s="85"/>
    </row>
    <row r="1233" spans="1:8" hidden="1" x14ac:dyDescent="0.25">
      <c r="A1233" s="28" t="str">
        <f>IF(Items!$B1232="","",Items!$A1232)</f>
        <v/>
      </c>
      <c r="B1233" s="28" t="str">
        <f>IF(Items!$B1232="","",Items!$B1232)</f>
        <v/>
      </c>
      <c r="C1233" s="32" t="str">
        <f>IF($B1233="","",Items!$G1232+SUMIFS(PurQty,PurItem,$B1233,PurDate,"&lt;="&amp;$D$2)-SUMIFS(SalQty,SalItem,$B1233,SalDate,"&lt;="&amp;$D$2)-SUMIFS(WoQty,WoItem,$B1233,WoDate,"&lt;="&amp;$D$2)+SUMIFS(AdjQty,AdjItem,$B1233,AdjDate,"&lt;="&amp;$D$2)+SUMIFS(LinVarQty,LinItem,$B1233,LinPosted,"YES",LinDate,"&lt;="&amp;$D$2,LinID,"&lt;&gt;"&amp;$B$2))</f>
        <v/>
      </c>
      <c r="D1233" s="84"/>
      <c r="E1233" s="32" t="str">
        <f t="shared" si="38"/>
        <v/>
      </c>
      <c r="F1233" s="33" t="str">
        <f>IF($B1233="","",Items!$I1232)</f>
        <v/>
      </c>
      <c r="G1233" s="33" t="str">
        <f t="shared" si="39"/>
        <v/>
      </c>
      <c r="H1233" s="85"/>
    </row>
    <row r="1234" spans="1:8" hidden="1" x14ac:dyDescent="0.25">
      <c r="A1234" s="28" t="str">
        <f>IF(Items!$B1233="","",Items!$A1233)</f>
        <v/>
      </c>
      <c r="B1234" s="28" t="str">
        <f>IF(Items!$B1233="","",Items!$B1233)</f>
        <v/>
      </c>
      <c r="C1234" s="32" t="str">
        <f>IF($B1234="","",Items!$G1233+SUMIFS(PurQty,PurItem,$B1234,PurDate,"&lt;="&amp;$D$2)-SUMIFS(SalQty,SalItem,$B1234,SalDate,"&lt;="&amp;$D$2)-SUMIFS(WoQty,WoItem,$B1234,WoDate,"&lt;="&amp;$D$2)+SUMIFS(AdjQty,AdjItem,$B1234,AdjDate,"&lt;="&amp;$D$2)+SUMIFS(LinVarQty,LinItem,$B1234,LinPosted,"YES",LinDate,"&lt;="&amp;$D$2,LinID,"&lt;&gt;"&amp;$B$2))</f>
        <v/>
      </c>
      <c r="D1234" s="84"/>
      <c r="E1234" s="32" t="str">
        <f t="shared" si="38"/>
        <v/>
      </c>
      <c r="F1234" s="33" t="str">
        <f>IF($B1234="","",Items!$I1233)</f>
        <v/>
      </c>
      <c r="G1234" s="33" t="str">
        <f t="shared" si="39"/>
        <v/>
      </c>
      <c r="H1234" s="85"/>
    </row>
    <row r="1235" spans="1:8" hidden="1" x14ac:dyDescent="0.25">
      <c r="A1235" s="28" t="str">
        <f>IF(Items!$B1234="","",Items!$A1234)</f>
        <v/>
      </c>
      <c r="B1235" s="28" t="str">
        <f>IF(Items!$B1234="","",Items!$B1234)</f>
        <v/>
      </c>
      <c r="C1235" s="32" t="str">
        <f>IF($B1235="","",Items!$G1234+SUMIFS(PurQty,PurItem,$B1235,PurDate,"&lt;="&amp;$D$2)-SUMIFS(SalQty,SalItem,$B1235,SalDate,"&lt;="&amp;$D$2)-SUMIFS(WoQty,WoItem,$B1235,WoDate,"&lt;="&amp;$D$2)+SUMIFS(AdjQty,AdjItem,$B1235,AdjDate,"&lt;="&amp;$D$2)+SUMIFS(LinVarQty,LinItem,$B1235,LinPosted,"YES",LinDate,"&lt;="&amp;$D$2,LinID,"&lt;&gt;"&amp;$B$2))</f>
        <v/>
      </c>
      <c r="D1235" s="84"/>
      <c r="E1235" s="32" t="str">
        <f t="shared" si="38"/>
        <v/>
      </c>
      <c r="F1235" s="33" t="str">
        <f>IF($B1235="","",Items!$I1234)</f>
        <v/>
      </c>
      <c r="G1235" s="33" t="str">
        <f t="shared" si="39"/>
        <v/>
      </c>
      <c r="H1235" s="85"/>
    </row>
    <row r="1236" spans="1:8" hidden="1" x14ac:dyDescent="0.25">
      <c r="A1236" s="28" t="str">
        <f>IF(Items!$B1235="","",Items!$A1235)</f>
        <v/>
      </c>
      <c r="B1236" s="28" t="str">
        <f>IF(Items!$B1235="","",Items!$B1235)</f>
        <v/>
      </c>
      <c r="C1236" s="32" t="str">
        <f>IF($B1236="","",Items!$G1235+SUMIFS(PurQty,PurItem,$B1236,PurDate,"&lt;="&amp;$D$2)-SUMIFS(SalQty,SalItem,$B1236,SalDate,"&lt;="&amp;$D$2)-SUMIFS(WoQty,WoItem,$B1236,WoDate,"&lt;="&amp;$D$2)+SUMIFS(AdjQty,AdjItem,$B1236,AdjDate,"&lt;="&amp;$D$2)+SUMIFS(LinVarQty,LinItem,$B1236,LinPosted,"YES",LinDate,"&lt;="&amp;$D$2,LinID,"&lt;&gt;"&amp;$B$2))</f>
        <v/>
      </c>
      <c r="D1236" s="84"/>
      <c r="E1236" s="32" t="str">
        <f t="shared" si="38"/>
        <v/>
      </c>
      <c r="F1236" s="33" t="str">
        <f>IF($B1236="","",Items!$I1235)</f>
        <v/>
      </c>
      <c r="G1236" s="33" t="str">
        <f t="shared" si="39"/>
        <v/>
      </c>
      <c r="H1236" s="85"/>
    </row>
    <row r="1237" spans="1:8" hidden="1" x14ac:dyDescent="0.25">
      <c r="A1237" s="28" t="str">
        <f>IF(Items!$B1236="","",Items!$A1236)</f>
        <v/>
      </c>
      <c r="B1237" s="28" t="str">
        <f>IF(Items!$B1236="","",Items!$B1236)</f>
        <v/>
      </c>
      <c r="C1237" s="32" t="str">
        <f>IF($B1237="","",Items!$G1236+SUMIFS(PurQty,PurItem,$B1237,PurDate,"&lt;="&amp;$D$2)-SUMIFS(SalQty,SalItem,$B1237,SalDate,"&lt;="&amp;$D$2)-SUMIFS(WoQty,WoItem,$B1237,WoDate,"&lt;="&amp;$D$2)+SUMIFS(AdjQty,AdjItem,$B1237,AdjDate,"&lt;="&amp;$D$2)+SUMIFS(LinVarQty,LinItem,$B1237,LinPosted,"YES",LinDate,"&lt;="&amp;$D$2,LinID,"&lt;&gt;"&amp;$B$2))</f>
        <v/>
      </c>
      <c r="D1237" s="84"/>
      <c r="E1237" s="32" t="str">
        <f t="shared" si="38"/>
        <v/>
      </c>
      <c r="F1237" s="33" t="str">
        <f>IF($B1237="","",Items!$I1236)</f>
        <v/>
      </c>
      <c r="G1237" s="33" t="str">
        <f t="shared" si="39"/>
        <v/>
      </c>
      <c r="H1237" s="85"/>
    </row>
    <row r="1238" spans="1:8" hidden="1" x14ac:dyDescent="0.25">
      <c r="A1238" s="28" t="str">
        <f>IF(Items!$B1237="","",Items!$A1237)</f>
        <v/>
      </c>
      <c r="B1238" s="28" t="str">
        <f>IF(Items!$B1237="","",Items!$B1237)</f>
        <v/>
      </c>
      <c r="C1238" s="32" t="str">
        <f>IF($B1238="","",Items!$G1237+SUMIFS(PurQty,PurItem,$B1238,PurDate,"&lt;="&amp;$D$2)-SUMIFS(SalQty,SalItem,$B1238,SalDate,"&lt;="&amp;$D$2)-SUMIFS(WoQty,WoItem,$B1238,WoDate,"&lt;="&amp;$D$2)+SUMIFS(AdjQty,AdjItem,$B1238,AdjDate,"&lt;="&amp;$D$2)+SUMIFS(LinVarQty,LinItem,$B1238,LinPosted,"YES",LinDate,"&lt;="&amp;$D$2,LinID,"&lt;&gt;"&amp;$B$2))</f>
        <v/>
      </c>
      <c r="D1238" s="84"/>
      <c r="E1238" s="32" t="str">
        <f t="shared" si="38"/>
        <v/>
      </c>
      <c r="F1238" s="33" t="str">
        <f>IF($B1238="","",Items!$I1237)</f>
        <v/>
      </c>
      <c r="G1238" s="33" t="str">
        <f t="shared" si="39"/>
        <v/>
      </c>
      <c r="H1238" s="85"/>
    </row>
    <row r="1239" spans="1:8" hidden="1" x14ac:dyDescent="0.25">
      <c r="A1239" s="28" t="str">
        <f>IF(Items!$B1238="","",Items!$A1238)</f>
        <v/>
      </c>
      <c r="B1239" s="28" t="str">
        <f>IF(Items!$B1238="","",Items!$B1238)</f>
        <v/>
      </c>
      <c r="C1239" s="32" t="str">
        <f>IF($B1239="","",Items!$G1238+SUMIFS(PurQty,PurItem,$B1239,PurDate,"&lt;="&amp;$D$2)-SUMIFS(SalQty,SalItem,$B1239,SalDate,"&lt;="&amp;$D$2)-SUMIFS(WoQty,WoItem,$B1239,WoDate,"&lt;="&amp;$D$2)+SUMIFS(AdjQty,AdjItem,$B1239,AdjDate,"&lt;="&amp;$D$2)+SUMIFS(LinVarQty,LinItem,$B1239,LinPosted,"YES",LinDate,"&lt;="&amp;$D$2,LinID,"&lt;&gt;"&amp;$B$2))</f>
        <v/>
      </c>
      <c r="D1239" s="84"/>
      <c r="E1239" s="32" t="str">
        <f t="shared" si="38"/>
        <v/>
      </c>
      <c r="F1239" s="33" t="str">
        <f>IF($B1239="","",Items!$I1238)</f>
        <v/>
      </c>
      <c r="G1239" s="33" t="str">
        <f t="shared" si="39"/>
        <v/>
      </c>
      <c r="H1239" s="85"/>
    </row>
    <row r="1240" spans="1:8" hidden="1" x14ac:dyDescent="0.25">
      <c r="A1240" s="28" t="str">
        <f>IF(Items!$B1239="","",Items!$A1239)</f>
        <v/>
      </c>
      <c r="B1240" s="28" t="str">
        <f>IF(Items!$B1239="","",Items!$B1239)</f>
        <v/>
      </c>
      <c r="C1240" s="32" t="str">
        <f>IF($B1240="","",Items!$G1239+SUMIFS(PurQty,PurItem,$B1240,PurDate,"&lt;="&amp;$D$2)-SUMIFS(SalQty,SalItem,$B1240,SalDate,"&lt;="&amp;$D$2)-SUMIFS(WoQty,WoItem,$B1240,WoDate,"&lt;="&amp;$D$2)+SUMIFS(AdjQty,AdjItem,$B1240,AdjDate,"&lt;="&amp;$D$2)+SUMIFS(LinVarQty,LinItem,$B1240,LinPosted,"YES",LinDate,"&lt;="&amp;$D$2,LinID,"&lt;&gt;"&amp;$B$2))</f>
        <v/>
      </c>
      <c r="D1240" s="84"/>
      <c r="E1240" s="32" t="str">
        <f t="shared" si="38"/>
        <v/>
      </c>
      <c r="F1240" s="33" t="str">
        <f>IF($B1240="","",Items!$I1239)</f>
        <v/>
      </c>
      <c r="G1240" s="33" t="str">
        <f t="shared" si="39"/>
        <v/>
      </c>
      <c r="H1240" s="85"/>
    </row>
    <row r="1241" spans="1:8" hidden="1" x14ac:dyDescent="0.25">
      <c r="A1241" s="28" t="str">
        <f>IF(Items!$B1240="","",Items!$A1240)</f>
        <v/>
      </c>
      <c r="B1241" s="28" t="str">
        <f>IF(Items!$B1240="","",Items!$B1240)</f>
        <v/>
      </c>
      <c r="C1241" s="32" t="str">
        <f>IF($B1241="","",Items!$G1240+SUMIFS(PurQty,PurItem,$B1241,PurDate,"&lt;="&amp;$D$2)-SUMIFS(SalQty,SalItem,$B1241,SalDate,"&lt;="&amp;$D$2)-SUMIFS(WoQty,WoItem,$B1241,WoDate,"&lt;="&amp;$D$2)+SUMIFS(AdjQty,AdjItem,$B1241,AdjDate,"&lt;="&amp;$D$2)+SUMIFS(LinVarQty,LinItem,$B1241,LinPosted,"YES",LinDate,"&lt;="&amp;$D$2,LinID,"&lt;&gt;"&amp;$B$2))</f>
        <v/>
      </c>
      <c r="D1241" s="84"/>
      <c r="E1241" s="32" t="str">
        <f t="shared" si="38"/>
        <v/>
      </c>
      <c r="F1241" s="33" t="str">
        <f>IF($B1241="","",Items!$I1240)</f>
        <v/>
      </c>
      <c r="G1241" s="33" t="str">
        <f t="shared" si="39"/>
        <v/>
      </c>
      <c r="H1241" s="85"/>
    </row>
    <row r="1242" spans="1:8" hidden="1" x14ac:dyDescent="0.25">
      <c r="A1242" s="28" t="str">
        <f>IF(Items!$B1241="","",Items!$A1241)</f>
        <v/>
      </c>
      <c r="B1242" s="28" t="str">
        <f>IF(Items!$B1241="","",Items!$B1241)</f>
        <v/>
      </c>
      <c r="C1242" s="32" t="str">
        <f>IF($B1242="","",Items!$G1241+SUMIFS(PurQty,PurItem,$B1242,PurDate,"&lt;="&amp;$D$2)-SUMIFS(SalQty,SalItem,$B1242,SalDate,"&lt;="&amp;$D$2)-SUMIFS(WoQty,WoItem,$B1242,WoDate,"&lt;="&amp;$D$2)+SUMIFS(AdjQty,AdjItem,$B1242,AdjDate,"&lt;="&amp;$D$2)+SUMIFS(LinVarQty,LinItem,$B1242,LinPosted,"YES",LinDate,"&lt;="&amp;$D$2,LinID,"&lt;&gt;"&amp;$B$2))</f>
        <v/>
      </c>
      <c r="D1242" s="84"/>
      <c r="E1242" s="32" t="str">
        <f t="shared" si="38"/>
        <v/>
      </c>
      <c r="F1242" s="33" t="str">
        <f>IF($B1242="","",Items!$I1241)</f>
        <v/>
      </c>
      <c r="G1242" s="33" t="str">
        <f t="shared" si="39"/>
        <v/>
      </c>
      <c r="H1242" s="85"/>
    </row>
    <row r="1243" spans="1:8" hidden="1" x14ac:dyDescent="0.25">
      <c r="A1243" s="28" t="str">
        <f>IF(Items!$B1242="","",Items!$A1242)</f>
        <v/>
      </c>
      <c r="B1243" s="28" t="str">
        <f>IF(Items!$B1242="","",Items!$B1242)</f>
        <v/>
      </c>
      <c r="C1243" s="32" t="str">
        <f>IF($B1243="","",Items!$G1242+SUMIFS(PurQty,PurItem,$B1243,PurDate,"&lt;="&amp;$D$2)-SUMIFS(SalQty,SalItem,$B1243,SalDate,"&lt;="&amp;$D$2)-SUMIFS(WoQty,WoItem,$B1243,WoDate,"&lt;="&amp;$D$2)+SUMIFS(AdjQty,AdjItem,$B1243,AdjDate,"&lt;="&amp;$D$2)+SUMIFS(LinVarQty,LinItem,$B1243,LinPosted,"YES",LinDate,"&lt;="&amp;$D$2,LinID,"&lt;&gt;"&amp;$B$2))</f>
        <v/>
      </c>
      <c r="D1243" s="84"/>
      <c r="E1243" s="32" t="str">
        <f t="shared" si="38"/>
        <v/>
      </c>
      <c r="F1243" s="33" t="str">
        <f>IF($B1243="","",Items!$I1242)</f>
        <v/>
      </c>
      <c r="G1243" s="33" t="str">
        <f t="shared" si="39"/>
        <v/>
      </c>
      <c r="H1243" s="85"/>
    </row>
    <row r="1244" spans="1:8" hidden="1" x14ac:dyDescent="0.25">
      <c r="A1244" s="28" t="str">
        <f>IF(Items!$B1243="","",Items!$A1243)</f>
        <v/>
      </c>
      <c r="B1244" s="28" t="str">
        <f>IF(Items!$B1243="","",Items!$B1243)</f>
        <v/>
      </c>
      <c r="C1244" s="32" t="str">
        <f>IF($B1244="","",Items!$G1243+SUMIFS(PurQty,PurItem,$B1244,PurDate,"&lt;="&amp;$D$2)-SUMIFS(SalQty,SalItem,$B1244,SalDate,"&lt;="&amp;$D$2)-SUMIFS(WoQty,WoItem,$B1244,WoDate,"&lt;="&amp;$D$2)+SUMIFS(AdjQty,AdjItem,$B1244,AdjDate,"&lt;="&amp;$D$2)+SUMIFS(LinVarQty,LinItem,$B1244,LinPosted,"YES",LinDate,"&lt;="&amp;$D$2,LinID,"&lt;&gt;"&amp;$B$2))</f>
        <v/>
      </c>
      <c r="D1244" s="84"/>
      <c r="E1244" s="32" t="str">
        <f t="shared" si="38"/>
        <v/>
      </c>
      <c r="F1244" s="33" t="str">
        <f>IF($B1244="","",Items!$I1243)</f>
        <v/>
      </c>
      <c r="G1244" s="33" t="str">
        <f t="shared" si="39"/>
        <v/>
      </c>
      <c r="H1244" s="85"/>
    </row>
    <row r="1245" spans="1:8" hidden="1" x14ac:dyDescent="0.25">
      <c r="A1245" s="28" t="str">
        <f>IF(Items!$B1244="","",Items!$A1244)</f>
        <v/>
      </c>
      <c r="B1245" s="28" t="str">
        <f>IF(Items!$B1244="","",Items!$B1244)</f>
        <v/>
      </c>
      <c r="C1245" s="32" t="str">
        <f>IF($B1245="","",Items!$G1244+SUMIFS(PurQty,PurItem,$B1245,PurDate,"&lt;="&amp;$D$2)-SUMIFS(SalQty,SalItem,$B1245,SalDate,"&lt;="&amp;$D$2)-SUMIFS(WoQty,WoItem,$B1245,WoDate,"&lt;="&amp;$D$2)+SUMIFS(AdjQty,AdjItem,$B1245,AdjDate,"&lt;="&amp;$D$2)+SUMIFS(LinVarQty,LinItem,$B1245,LinPosted,"YES",LinDate,"&lt;="&amp;$D$2,LinID,"&lt;&gt;"&amp;$B$2))</f>
        <v/>
      </c>
      <c r="D1245" s="84"/>
      <c r="E1245" s="32" t="str">
        <f t="shared" si="38"/>
        <v/>
      </c>
      <c r="F1245" s="33" t="str">
        <f>IF($B1245="","",Items!$I1244)</f>
        <v/>
      </c>
      <c r="G1245" s="33" t="str">
        <f t="shared" si="39"/>
        <v/>
      </c>
      <c r="H1245" s="85"/>
    </row>
    <row r="1246" spans="1:8" hidden="1" x14ac:dyDescent="0.25">
      <c r="A1246" s="28" t="str">
        <f>IF(Items!$B1245="","",Items!$A1245)</f>
        <v/>
      </c>
      <c r="B1246" s="28" t="str">
        <f>IF(Items!$B1245="","",Items!$B1245)</f>
        <v/>
      </c>
      <c r="C1246" s="32" t="str">
        <f>IF($B1246="","",Items!$G1245+SUMIFS(PurQty,PurItem,$B1246,PurDate,"&lt;="&amp;$D$2)-SUMIFS(SalQty,SalItem,$B1246,SalDate,"&lt;="&amp;$D$2)-SUMIFS(WoQty,WoItem,$B1246,WoDate,"&lt;="&amp;$D$2)+SUMIFS(AdjQty,AdjItem,$B1246,AdjDate,"&lt;="&amp;$D$2)+SUMIFS(LinVarQty,LinItem,$B1246,LinPosted,"YES",LinDate,"&lt;="&amp;$D$2,LinID,"&lt;&gt;"&amp;$B$2))</f>
        <v/>
      </c>
      <c r="D1246" s="84"/>
      <c r="E1246" s="32" t="str">
        <f t="shared" si="38"/>
        <v/>
      </c>
      <c r="F1246" s="33" t="str">
        <f>IF($B1246="","",Items!$I1245)</f>
        <v/>
      </c>
      <c r="G1246" s="33" t="str">
        <f t="shared" si="39"/>
        <v/>
      </c>
      <c r="H1246" s="85"/>
    </row>
    <row r="1247" spans="1:8" hidden="1" x14ac:dyDescent="0.25">
      <c r="A1247" s="28" t="str">
        <f>IF(Items!$B1246="","",Items!$A1246)</f>
        <v/>
      </c>
      <c r="B1247" s="28" t="str">
        <f>IF(Items!$B1246="","",Items!$B1246)</f>
        <v/>
      </c>
      <c r="C1247" s="32" t="str">
        <f>IF($B1247="","",Items!$G1246+SUMIFS(PurQty,PurItem,$B1247,PurDate,"&lt;="&amp;$D$2)-SUMIFS(SalQty,SalItem,$B1247,SalDate,"&lt;="&amp;$D$2)-SUMIFS(WoQty,WoItem,$B1247,WoDate,"&lt;="&amp;$D$2)+SUMIFS(AdjQty,AdjItem,$B1247,AdjDate,"&lt;="&amp;$D$2)+SUMIFS(LinVarQty,LinItem,$B1247,LinPosted,"YES",LinDate,"&lt;="&amp;$D$2,LinID,"&lt;&gt;"&amp;$B$2))</f>
        <v/>
      </c>
      <c r="D1247" s="84"/>
      <c r="E1247" s="32" t="str">
        <f t="shared" si="38"/>
        <v/>
      </c>
      <c r="F1247" s="33" t="str">
        <f>IF($B1247="","",Items!$I1246)</f>
        <v/>
      </c>
      <c r="G1247" s="33" t="str">
        <f t="shared" si="39"/>
        <v/>
      </c>
      <c r="H1247" s="85"/>
    </row>
    <row r="1248" spans="1:8" hidden="1" x14ac:dyDescent="0.25">
      <c r="A1248" s="28" t="str">
        <f>IF(Items!$B1247="","",Items!$A1247)</f>
        <v/>
      </c>
      <c r="B1248" s="28" t="str">
        <f>IF(Items!$B1247="","",Items!$B1247)</f>
        <v/>
      </c>
      <c r="C1248" s="32" t="str">
        <f>IF($B1248="","",Items!$G1247+SUMIFS(PurQty,PurItem,$B1248,PurDate,"&lt;="&amp;$D$2)-SUMIFS(SalQty,SalItem,$B1248,SalDate,"&lt;="&amp;$D$2)-SUMIFS(WoQty,WoItem,$B1248,WoDate,"&lt;="&amp;$D$2)+SUMIFS(AdjQty,AdjItem,$B1248,AdjDate,"&lt;="&amp;$D$2)+SUMIFS(LinVarQty,LinItem,$B1248,LinPosted,"YES",LinDate,"&lt;="&amp;$D$2,LinID,"&lt;&gt;"&amp;$B$2))</f>
        <v/>
      </c>
      <c r="D1248" s="84"/>
      <c r="E1248" s="32" t="str">
        <f t="shared" si="38"/>
        <v/>
      </c>
      <c r="F1248" s="33" t="str">
        <f>IF($B1248="","",Items!$I1247)</f>
        <v/>
      </c>
      <c r="G1248" s="33" t="str">
        <f t="shared" si="39"/>
        <v/>
      </c>
      <c r="H1248" s="85"/>
    </row>
    <row r="1249" spans="1:8" hidden="1" x14ac:dyDescent="0.25">
      <c r="A1249" s="28" t="str">
        <f>IF(Items!$B1248="","",Items!$A1248)</f>
        <v/>
      </c>
      <c r="B1249" s="28" t="str">
        <f>IF(Items!$B1248="","",Items!$B1248)</f>
        <v/>
      </c>
      <c r="C1249" s="32" t="str">
        <f>IF($B1249="","",Items!$G1248+SUMIFS(PurQty,PurItem,$B1249,PurDate,"&lt;="&amp;$D$2)-SUMIFS(SalQty,SalItem,$B1249,SalDate,"&lt;="&amp;$D$2)-SUMIFS(WoQty,WoItem,$B1249,WoDate,"&lt;="&amp;$D$2)+SUMIFS(AdjQty,AdjItem,$B1249,AdjDate,"&lt;="&amp;$D$2)+SUMIFS(LinVarQty,LinItem,$B1249,LinPosted,"YES",LinDate,"&lt;="&amp;$D$2,LinID,"&lt;&gt;"&amp;$B$2))</f>
        <v/>
      </c>
      <c r="D1249" s="84"/>
      <c r="E1249" s="32" t="str">
        <f t="shared" si="38"/>
        <v/>
      </c>
      <c r="F1249" s="33" t="str">
        <f>IF($B1249="","",Items!$I1248)</f>
        <v/>
      </c>
      <c r="G1249" s="33" t="str">
        <f t="shared" si="39"/>
        <v/>
      </c>
      <c r="H1249" s="85"/>
    </row>
    <row r="1250" spans="1:8" hidden="1" x14ac:dyDescent="0.25">
      <c r="A1250" s="28" t="str">
        <f>IF(Items!$B1249="","",Items!$A1249)</f>
        <v/>
      </c>
      <c r="B1250" s="28" t="str">
        <f>IF(Items!$B1249="","",Items!$B1249)</f>
        <v/>
      </c>
      <c r="C1250" s="32" t="str">
        <f>IF($B1250="","",Items!$G1249+SUMIFS(PurQty,PurItem,$B1250,PurDate,"&lt;="&amp;$D$2)-SUMIFS(SalQty,SalItem,$B1250,SalDate,"&lt;="&amp;$D$2)-SUMIFS(WoQty,WoItem,$B1250,WoDate,"&lt;="&amp;$D$2)+SUMIFS(AdjQty,AdjItem,$B1250,AdjDate,"&lt;="&amp;$D$2)+SUMIFS(LinVarQty,LinItem,$B1250,LinPosted,"YES",LinDate,"&lt;="&amp;$D$2,LinID,"&lt;&gt;"&amp;$B$2))</f>
        <v/>
      </c>
      <c r="D1250" s="84"/>
      <c r="E1250" s="32" t="str">
        <f t="shared" si="38"/>
        <v/>
      </c>
      <c r="F1250" s="33" t="str">
        <f>IF($B1250="","",Items!$I1249)</f>
        <v/>
      </c>
      <c r="G1250" s="33" t="str">
        <f t="shared" si="39"/>
        <v/>
      </c>
      <c r="H1250" s="85"/>
    </row>
    <row r="1251" spans="1:8" hidden="1" x14ac:dyDescent="0.25">
      <c r="A1251" s="28" t="str">
        <f>IF(Items!$B1250="","",Items!$A1250)</f>
        <v/>
      </c>
      <c r="B1251" s="28" t="str">
        <f>IF(Items!$B1250="","",Items!$B1250)</f>
        <v/>
      </c>
      <c r="C1251" s="32" t="str">
        <f>IF($B1251="","",Items!$G1250+SUMIFS(PurQty,PurItem,$B1251,PurDate,"&lt;="&amp;$D$2)-SUMIFS(SalQty,SalItem,$B1251,SalDate,"&lt;="&amp;$D$2)-SUMIFS(WoQty,WoItem,$B1251,WoDate,"&lt;="&amp;$D$2)+SUMIFS(AdjQty,AdjItem,$B1251,AdjDate,"&lt;="&amp;$D$2)+SUMIFS(LinVarQty,LinItem,$B1251,LinPosted,"YES",LinDate,"&lt;="&amp;$D$2,LinID,"&lt;&gt;"&amp;$B$2))</f>
        <v/>
      </c>
      <c r="D1251" s="84"/>
      <c r="E1251" s="32" t="str">
        <f t="shared" si="38"/>
        <v/>
      </c>
      <c r="F1251" s="33" t="str">
        <f>IF($B1251="","",Items!$I1250)</f>
        <v/>
      </c>
      <c r="G1251" s="33" t="str">
        <f t="shared" si="39"/>
        <v/>
      </c>
      <c r="H1251" s="85"/>
    </row>
    <row r="1252" spans="1:8" hidden="1" x14ac:dyDescent="0.25">
      <c r="A1252" s="28" t="str">
        <f>IF(Items!$B1251="","",Items!$A1251)</f>
        <v/>
      </c>
      <c r="B1252" s="28" t="str">
        <f>IF(Items!$B1251="","",Items!$B1251)</f>
        <v/>
      </c>
      <c r="C1252" s="32" t="str">
        <f>IF($B1252="","",Items!$G1251+SUMIFS(PurQty,PurItem,$B1252,PurDate,"&lt;="&amp;$D$2)-SUMIFS(SalQty,SalItem,$B1252,SalDate,"&lt;="&amp;$D$2)-SUMIFS(WoQty,WoItem,$B1252,WoDate,"&lt;="&amp;$D$2)+SUMIFS(AdjQty,AdjItem,$B1252,AdjDate,"&lt;="&amp;$D$2)+SUMIFS(LinVarQty,LinItem,$B1252,LinPosted,"YES",LinDate,"&lt;="&amp;$D$2,LinID,"&lt;&gt;"&amp;$B$2))</f>
        <v/>
      </c>
      <c r="D1252" s="84"/>
      <c r="E1252" s="32" t="str">
        <f t="shared" si="38"/>
        <v/>
      </c>
      <c r="F1252" s="33" t="str">
        <f>IF($B1252="","",Items!$I1251)</f>
        <v/>
      </c>
      <c r="G1252" s="33" t="str">
        <f t="shared" si="39"/>
        <v/>
      </c>
      <c r="H1252" s="85"/>
    </row>
    <row r="1253" spans="1:8" hidden="1" x14ac:dyDescent="0.25">
      <c r="A1253" s="28" t="str">
        <f>IF(Items!$B1252="","",Items!$A1252)</f>
        <v/>
      </c>
      <c r="B1253" s="28" t="str">
        <f>IF(Items!$B1252="","",Items!$B1252)</f>
        <v/>
      </c>
      <c r="C1253" s="32" t="str">
        <f>IF($B1253="","",Items!$G1252+SUMIFS(PurQty,PurItem,$B1253,PurDate,"&lt;="&amp;$D$2)-SUMIFS(SalQty,SalItem,$B1253,SalDate,"&lt;="&amp;$D$2)-SUMIFS(WoQty,WoItem,$B1253,WoDate,"&lt;="&amp;$D$2)+SUMIFS(AdjQty,AdjItem,$B1253,AdjDate,"&lt;="&amp;$D$2)+SUMIFS(LinVarQty,LinItem,$B1253,LinPosted,"YES",LinDate,"&lt;="&amp;$D$2,LinID,"&lt;&gt;"&amp;$B$2))</f>
        <v/>
      </c>
      <c r="D1253" s="84"/>
      <c r="E1253" s="32" t="str">
        <f t="shared" si="38"/>
        <v/>
      </c>
      <c r="F1253" s="33" t="str">
        <f>IF($B1253="","",Items!$I1252)</f>
        <v/>
      </c>
      <c r="G1253" s="33" t="str">
        <f t="shared" si="39"/>
        <v/>
      </c>
      <c r="H1253" s="85"/>
    </row>
    <row r="1254" spans="1:8" hidden="1" x14ac:dyDescent="0.25">
      <c r="A1254" s="28" t="str">
        <f>IF(Items!$B1253="","",Items!$A1253)</f>
        <v/>
      </c>
      <c r="B1254" s="28" t="str">
        <f>IF(Items!$B1253="","",Items!$B1253)</f>
        <v/>
      </c>
      <c r="C1254" s="32" t="str">
        <f>IF($B1254="","",Items!$G1253+SUMIFS(PurQty,PurItem,$B1254,PurDate,"&lt;="&amp;$D$2)-SUMIFS(SalQty,SalItem,$B1254,SalDate,"&lt;="&amp;$D$2)-SUMIFS(WoQty,WoItem,$B1254,WoDate,"&lt;="&amp;$D$2)+SUMIFS(AdjQty,AdjItem,$B1254,AdjDate,"&lt;="&amp;$D$2)+SUMIFS(LinVarQty,LinItem,$B1254,LinPosted,"YES",LinDate,"&lt;="&amp;$D$2,LinID,"&lt;&gt;"&amp;$B$2))</f>
        <v/>
      </c>
      <c r="D1254" s="84"/>
      <c r="E1254" s="32" t="str">
        <f t="shared" si="38"/>
        <v/>
      </c>
      <c r="F1254" s="33" t="str">
        <f>IF($B1254="","",Items!$I1253)</f>
        <v/>
      </c>
      <c r="G1254" s="33" t="str">
        <f t="shared" si="39"/>
        <v/>
      </c>
      <c r="H1254" s="85"/>
    </row>
    <row r="1255" spans="1:8" hidden="1" x14ac:dyDescent="0.25">
      <c r="A1255" s="28" t="str">
        <f>IF(Items!$B1254="","",Items!$A1254)</f>
        <v/>
      </c>
      <c r="B1255" s="28" t="str">
        <f>IF(Items!$B1254="","",Items!$B1254)</f>
        <v/>
      </c>
      <c r="C1255" s="32" t="str">
        <f>IF($B1255="","",Items!$G1254+SUMIFS(PurQty,PurItem,$B1255,PurDate,"&lt;="&amp;$D$2)-SUMIFS(SalQty,SalItem,$B1255,SalDate,"&lt;="&amp;$D$2)-SUMIFS(WoQty,WoItem,$B1255,WoDate,"&lt;="&amp;$D$2)+SUMIFS(AdjQty,AdjItem,$B1255,AdjDate,"&lt;="&amp;$D$2)+SUMIFS(LinVarQty,LinItem,$B1255,LinPosted,"YES",LinDate,"&lt;="&amp;$D$2,LinID,"&lt;&gt;"&amp;$B$2))</f>
        <v/>
      </c>
      <c r="D1255" s="84"/>
      <c r="E1255" s="32" t="str">
        <f t="shared" si="38"/>
        <v/>
      </c>
      <c r="F1255" s="33" t="str">
        <f>IF($B1255="","",Items!$I1254)</f>
        <v/>
      </c>
      <c r="G1255" s="33" t="str">
        <f t="shared" si="39"/>
        <v/>
      </c>
      <c r="H1255" s="85"/>
    </row>
    <row r="1256" spans="1:8" hidden="1" x14ac:dyDescent="0.25">
      <c r="A1256" s="28" t="str">
        <f>IF(Items!$B1255="","",Items!$A1255)</f>
        <v/>
      </c>
      <c r="B1256" s="28" t="str">
        <f>IF(Items!$B1255="","",Items!$B1255)</f>
        <v/>
      </c>
      <c r="C1256" s="32" t="str">
        <f>IF($B1256="","",Items!$G1255+SUMIFS(PurQty,PurItem,$B1256,PurDate,"&lt;="&amp;$D$2)-SUMIFS(SalQty,SalItem,$B1256,SalDate,"&lt;="&amp;$D$2)-SUMIFS(WoQty,WoItem,$B1256,WoDate,"&lt;="&amp;$D$2)+SUMIFS(AdjQty,AdjItem,$B1256,AdjDate,"&lt;="&amp;$D$2)+SUMIFS(LinVarQty,LinItem,$B1256,LinPosted,"YES",LinDate,"&lt;="&amp;$D$2,LinID,"&lt;&gt;"&amp;$B$2))</f>
        <v/>
      </c>
      <c r="D1256" s="84"/>
      <c r="E1256" s="32" t="str">
        <f t="shared" si="38"/>
        <v/>
      </c>
      <c r="F1256" s="33" t="str">
        <f>IF($B1256="","",Items!$I1255)</f>
        <v/>
      </c>
      <c r="G1256" s="33" t="str">
        <f t="shared" si="39"/>
        <v/>
      </c>
      <c r="H1256" s="85"/>
    </row>
    <row r="1257" spans="1:8" hidden="1" x14ac:dyDescent="0.25">
      <c r="A1257" s="28" t="str">
        <f>IF(Items!$B1256="","",Items!$A1256)</f>
        <v/>
      </c>
      <c r="B1257" s="28" t="str">
        <f>IF(Items!$B1256="","",Items!$B1256)</f>
        <v/>
      </c>
      <c r="C1257" s="32" t="str">
        <f>IF($B1257="","",Items!$G1256+SUMIFS(PurQty,PurItem,$B1257,PurDate,"&lt;="&amp;$D$2)-SUMIFS(SalQty,SalItem,$B1257,SalDate,"&lt;="&amp;$D$2)-SUMIFS(WoQty,WoItem,$B1257,WoDate,"&lt;="&amp;$D$2)+SUMIFS(AdjQty,AdjItem,$B1257,AdjDate,"&lt;="&amp;$D$2)+SUMIFS(LinVarQty,LinItem,$B1257,LinPosted,"YES",LinDate,"&lt;="&amp;$D$2,LinID,"&lt;&gt;"&amp;$B$2))</f>
        <v/>
      </c>
      <c r="D1257" s="84"/>
      <c r="E1257" s="32" t="str">
        <f t="shared" si="38"/>
        <v/>
      </c>
      <c r="F1257" s="33" t="str">
        <f>IF($B1257="","",Items!$I1256)</f>
        <v/>
      </c>
      <c r="G1257" s="33" t="str">
        <f t="shared" si="39"/>
        <v/>
      </c>
      <c r="H1257" s="85"/>
    </row>
    <row r="1258" spans="1:8" hidden="1" x14ac:dyDescent="0.25">
      <c r="A1258" s="28" t="str">
        <f>IF(Items!$B1257="","",Items!$A1257)</f>
        <v/>
      </c>
      <c r="B1258" s="28" t="str">
        <f>IF(Items!$B1257="","",Items!$B1257)</f>
        <v/>
      </c>
      <c r="C1258" s="32" t="str">
        <f>IF($B1258="","",Items!$G1257+SUMIFS(PurQty,PurItem,$B1258,PurDate,"&lt;="&amp;$D$2)-SUMIFS(SalQty,SalItem,$B1258,SalDate,"&lt;="&amp;$D$2)-SUMIFS(WoQty,WoItem,$B1258,WoDate,"&lt;="&amp;$D$2)+SUMIFS(AdjQty,AdjItem,$B1258,AdjDate,"&lt;="&amp;$D$2)+SUMIFS(LinVarQty,LinItem,$B1258,LinPosted,"YES",LinDate,"&lt;="&amp;$D$2,LinID,"&lt;&gt;"&amp;$B$2))</f>
        <v/>
      </c>
      <c r="D1258" s="84"/>
      <c r="E1258" s="32" t="str">
        <f t="shared" si="38"/>
        <v/>
      </c>
      <c r="F1258" s="33" t="str">
        <f>IF($B1258="","",Items!$I1257)</f>
        <v/>
      </c>
      <c r="G1258" s="33" t="str">
        <f t="shared" si="39"/>
        <v/>
      </c>
      <c r="H1258" s="85"/>
    </row>
    <row r="1259" spans="1:8" hidden="1" x14ac:dyDescent="0.25">
      <c r="A1259" s="28" t="str">
        <f>IF(Items!$B1258="","",Items!$A1258)</f>
        <v/>
      </c>
      <c r="B1259" s="28" t="str">
        <f>IF(Items!$B1258="","",Items!$B1258)</f>
        <v/>
      </c>
      <c r="C1259" s="32" t="str">
        <f>IF($B1259="","",Items!$G1258+SUMIFS(PurQty,PurItem,$B1259,PurDate,"&lt;="&amp;$D$2)-SUMIFS(SalQty,SalItem,$B1259,SalDate,"&lt;="&amp;$D$2)-SUMIFS(WoQty,WoItem,$B1259,WoDate,"&lt;="&amp;$D$2)+SUMIFS(AdjQty,AdjItem,$B1259,AdjDate,"&lt;="&amp;$D$2)+SUMIFS(LinVarQty,LinItem,$B1259,LinPosted,"YES",LinDate,"&lt;="&amp;$D$2,LinID,"&lt;&gt;"&amp;$B$2))</f>
        <v/>
      </c>
      <c r="D1259" s="84"/>
      <c r="E1259" s="32" t="str">
        <f t="shared" si="38"/>
        <v/>
      </c>
      <c r="F1259" s="33" t="str">
        <f>IF($B1259="","",Items!$I1258)</f>
        <v/>
      </c>
      <c r="G1259" s="33" t="str">
        <f t="shared" si="39"/>
        <v/>
      </c>
      <c r="H1259" s="85"/>
    </row>
    <row r="1260" spans="1:8" hidden="1" x14ac:dyDescent="0.25">
      <c r="A1260" s="28" t="str">
        <f>IF(Items!$B1259="","",Items!$A1259)</f>
        <v/>
      </c>
      <c r="B1260" s="28" t="str">
        <f>IF(Items!$B1259="","",Items!$B1259)</f>
        <v/>
      </c>
      <c r="C1260" s="32" t="str">
        <f>IF($B1260="","",Items!$G1259+SUMIFS(PurQty,PurItem,$B1260,PurDate,"&lt;="&amp;$D$2)-SUMIFS(SalQty,SalItem,$B1260,SalDate,"&lt;="&amp;$D$2)-SUMIFS(WoQty,WoItem,$B1260,WoDate,"&lt;="&amp;$D$2)+SUMIFS(AdjQty,AdjItem,$B1260,AdjDate,"&lt;="&amp;$D$2)+SUMIFS(LinVarQty,LinItem,$B1260,LinPosted,"YES",LinDate,"&lt;="&amp;$D$2,LinID,"&lt;&gt;"&amp;$B$2))</f>
        <v/>
      </c>
      <c r="D1260" s="84"/>
      <c r="E1260" s="32" t="str">
        <f t="shared" si="38"/>
        <v/>
      </c>
      <c r="F1260" s="33" t="str">
        <f>IF($B1260="","",Items!$I1259)</f>
        <v/>
      </c>
      <c r="G1260" s="33" t="str">
        <f t="shared" si="39"/>
        <v/>
      </c>
      <c r="H1260" s="85"/>
    </row>
    <row r="1261" spans="1:8" hidden="1" x14ac:dyDescent="0.25">
      <c r="A1261" s="28" t="str">
        <f>IF(Items!$B1260="","",Items!$A1260)</f>
        <v/>
      </c>
      <c r="B1261" s="28" t="str">
        <f>IF(Items!$B1260="","",Items!$B1260)</f>
        <v/>
      </c>
      <c r="C1261" s="32" t="str">
        <f>IF($B1261="","",Items!$G1260+SUMIFS(PurQty,PurItem,$B1261,PurDate,"&lt;="&amp;$D$2)-SUMIFS(SalQty,SalItem,$B1261,SalDate,"&lt;="&amp;$D$2)-SUMIFS(WoQty,WoItem,$B1261,WoDate,"&lt;="&amp;$D$2)+SUMIFS(AdjQty,AdjItem,$B1261,AdjDate,"&lt;="&amp;$D$2)+SUMIFS(LinVarQty,LinItem,$B1261,LinPosted,"YES",LinDate,"&lt;="&amp;$D$2,LinID,"&lt;&gt;"&amp;$B$2))</f>
        <v/>
      </c>
      <c r="D1261" s="84"/>
      <c r="E1261" s="32" t="str">
        <f t="shared" si="38"/>
        <v/>
      </c>
      <c r="F1261" s="33" t="str">
        <f>IF($B1261="","",Items!$I1260)</f>
        <v/>
      </c>
      <c r="G1261" s="33" t="str">
        <f t="shared" si="39"/>
        <v/>
      </c>
      <c r="H1261" s="85"/>
    </row>
    <row r="1262" spans="1:8" hidden="1" x14ac:dyDescent="0.25">
      <c r="A1262" s="28" t="str">
        <f>IF(Items!$B1261="","",Items!$A1261)</f>
        <v/>
      </c>
      <c r="B1262" s="28" t="str">
        <f>IF(Items!$B1261="","",Items!$B1261)</f>
        <v/>
      </c>
      <c r="C1262" s="32" t="str">
        <f>IF($B1262="","",Items!$G1261+SUMIFS(PurQty,PurItem,$B1262,PurDate,"&lt;="&amp;$D$2)-SUMIFS(SalQty,SalItem,$B1262,SalDate,"&lt;="&amp;$D$2)-SUMIFS(WoQty,WoItem,$B1262,WoDate,"&lt;="&amp;$D$2)+SUMIFS(AdjQty,AdjItem,$B1262,AdjDate,"&lt;="&amp;$D$2)+SUMIFS(LinVarQty,LinItem,$B1262,LinPosted,"YES",LinDate,"&lt;="&amp;$D$2,LinID,"&lt;&gt;"&amp;$B$2))</f>
        <v/>
      </c>
      <c r="D1262" s="84"/>
      <c r="E1262" s="32" t="str">
        <f t="shared" si="38"/>
        <v/>
      </c>
      <c r="F1262" s="33" t="str">
        <f>IF($B1262="","",Items!$I1261)</f>
        <v/>
      </c>
      <c r="G1262" s="33" t="str">
        <f t="shared" si="39"/>
        <v/>
      </c>
      <c r="H1262" s="85"/>
    </row>
    <row r="1263" spans="1:8" hidden="1" x14ac:dyDescent="0.25">
      <c r="A1263" s="28" t="str">
        <f>IF(Items!$B1262="","",Items!$A1262)</f>
        <v/>
      </c>
      <c r="B1263" s="28" t="str">
        <f>IF(Items!$B1262="","",Items!$B1262)</f>
        <v/>
      </c>
      <c r="C1263" s="32" t="str">
        <f>IF($B1263="","",Items!$G1262+SUMIFS(PurQty,PurItem,$B1263,PurDate,"&lt;="&amp;$D$2)-SUMIFS(SalQty,SalItem,$B1263,SalDate,"&lt;="&amp;$D$2)-SUMIFS(WoQty,WoItem,$B1263,WoDate,"&lt;="&amp;$D$2)+SUMIFS(AdjQty,AdjItem,$B1263,AdjDate,"&lt;="&amp;$D$2)+SUMIFS(LinVarQty,LinItem,$B1263,LinPosted,"YES",LinDate,"&lt;="&amp;$D$2,LinID,"&lt;&gt;"&amp;$B$2))</f>
        <v/>
      </c>
      <c r="D1263" s="84"/>
      <c r="E1263" s="32" t="str">
        <f t="shared" si="38"/>
        <v/>
      </c>
      <c r="F1263" s="33" t="str">
        <f>IF($B1263="","",Items!$I1262)</f>
        <v/>
      </c>
      <c r="G1263" s="33" t="str">
        <f t="shared" si="39"/>
        <v/>
      </c>
      <c r="H1263" s="85"/>
    </row>
    <row r="1264" spans="1:8" hidden="1" x14ac:dyDescent="0.25">
      <c r="A1264" s="28" t="str">
        <f>IF(Items!$B1263="","",Items!$A1263)</f>
        <v/>
      </c>
      <c r="B1264" s="28" t="str">
        <f>IF(Items!$B1263="","",Items!$B1263)</f>
        <v/>
      </c>
      <c r="C1264" s="32" t="str">
        <f>IF($B1264="","",Items!$G1263+SUMIFS(PurQty,PurItem,$B1264,PurDate,"&lt;="&amp;$D$2)-SUMIFS(SalQty,SalItem,$B1264,SalDate,"&lt;="&amp;$D$2)-SUMIFS(WoQty,WoItem,$B1264,WoDate,"&lt;="&amp;$D$2)+SUMIFS(AdjQty,AdjItem,$B1264,AdjDate,"&lt;="&amp;$D$2)+SUMIFS(LinVarQty,LinItem,$B1264,LinPosted,"YES",LinDate,"&lt;="&amp;$D$2,LinID,"&lt;&gt;"&amp;$B$2))</f>
        <v/>
      </c>
      <c r="D1264" s="84"/>
      <c r="E1264" s="32" t="str">
        <f t="shared" si="38"/>
        <v/>
      </c>
      <c r="F1264" s="33" t="str">
        <f>IF($B1264="","",Items!$I1263)</f>
        <v/>
      </c>
      <c r="G1264" s="33" t="str">
        <f t="shared" si="39"/>
        <v/>
      </c>
      <c r="H1264" s="85"/>
    </row>
    <row r="1265" spans="1:8" hidden="1" x14ac:dyDescent="0.25">
      <c r="A1265" s="28" t="str">
        <f>IF(Items!$B1264="","",Items!$A1264)</f>
        <v/>
      </c>
      <c r="B1265" s="28" t="str">
        <f>IF(Items!$B1264="","",Items!$B1264)</f>
        <v/>
      </c>
      <c r="C1265" s="32" t="str">
        <f>IF($B1265="","",Items!$G1264+SUMIFS(PurQty,PurItem,$B1265,PurDate,"&lt;="&amp;$D$2)-SUMIFS(SalQty,SalItem,$B1265,SalDate,"&lt;="&amp;$D$2)-SUMIFS(WoQty,WoItem,$B1265,WoDate,"&lt;="&amp;$D$2)+SUMIFS(AdjQty,AdjItem,$B1265,AdjDate,"&lt;="&amp;$D$2)+SUMIFS(LinVarQty,LinItem,$B1265,LinPosted,"YES",LinDate,"&lt;="&amp;$D$2,LinID,"&lt;&gt;"&amp;$B$2))</f>
        <v/>
      </c>
      <c r="D1265" s="84"/>
      <c r="E1265" s="32" t="str">
        <f t="shared" si="38"/>
        <v/>
      </c>
      <c r="F1265" s="33" t="str">
        <f>IF($B1265="","",Items!$I1264)</f>
        <v/>
      </c>
      <c r="G1265" s="33" t="str">
        <f t="shared" si="39"/>
        <v/>
      </c>
      <c r="H1265" s="85"/>
    </row>
    <row r="1266" spans="1:8" hidden="1" x14ac:dyDescent="0.25">
      <c r="A1266" s="28" t="str">
        <f>IF(Items!$B1265="","",Items!$A1265)</f>
        <v/>
      </c>
      <c r="B1266" s="28" t="str">
        <f>IF(Items!$B1265="","",Items!$B1265)</f>
        <v/>
      </c>
      <c r="C1266" s="32" t="str">
        <f>IF($B1266="","",Items!$G1265+SUMIFS(PurQty,PurItem,$B1266,PurDate,"&lt;="&amp;$D$2)-SUMIFS(SalQty,SalItem,$B1266,SalDate,"&lt;="&amp;$D$2)-SUMIFS(WoQty,WoItem,$B1266,WoDate,"&lt;="&amp;$D$2)+SUMIFS(AdjQty,AdjItem,$B1266,AdjDate,"&lt;="&amp;$D$2)+SUMIFS(LinVarQty,LinItem,$B1266,LinPosted,"YES",LinDate,"&lt;="&amp;$D$2,LinID,"&lt;&gt;"&amp;$B$2))</f>
        <v/>
      </c>
      <c r="D1266" s="84"/>
      <c r="E1266" s="32" t="str">
        <f t="shared" si="38"/>
        <v/>
      </c>
      <c r="F1266" s="33" t="str">
        <f>IF($B1266="","",Items!$I1265)</f>
        <v/>
      </c>
      <c r="G1266" s="33" t="str">
        <f t="shared" si="39"/>
        <v/>
      </c>
      <c r="H1266" s="85"/>
    </row>
    <row r="1267" spans="1:8" hidden="1" x14ac:dyDescent="0.25">
      <c r="A1267" s="28" t="str">
        <f>IF(Items!$B1266="","",Items!$A1266)</f>
        <v/>
      </c>
      <c r="B1267" s="28" t="str">
        <f>IF(Items!$B1266="","",Items!$B1266)</f>
        <v/>
      </c>
      <c r="C1267" s="32" t="str">
        <f>IF($B1267="","",Items!$G1266+SUMIFS(PurQty,PurItem,$B1267,PurDate,"&lt;="&amp;$D$2)-SUMIFS(SalQty,SalItem,$B1267,SalDate,"&lt;="&amp;$D$2)-SUMIFS(WoQty,WoItem,$B1267,WoDate,"&lt;="&amp;$D$2)+SUMIFS(AdjQty,AdjItem,$B1267,AdjDate,"&lt;="&amp;$D$2)+SUMIFS(LinVarQty,LinItem,$B1267,LinPosted,"YES",LinDate,"&lt;="&amp;$D$2,LinID,"&lt;&gt;"&amp;$B$2))</f>
        <v/>
      </c>
      <c r="D1267" s="84"/>
      <c r="E1267" s="32" t="str">
        <f t="shared" si="38"/>
        <v/>
      </c>
      <c r="F1267" s="33" t="str">
        <f>IF($B1267="","",Items!$I1266)</f>
        <v/>
      </c>
      <c r="G1267" s="33" t="str">
        <f t="shared" si="39"/>
        <v/>
      </c>
      <c r="H1267" s="85"/>
    </row>
    <row r="1268" spans="1:8" hidden="1" x14ac:dyDescent="0.25">
      <c r="A1268" s="28" t="str">
        <f>IF(Items!$B1267="","",Items!$A1267)</f>
        <v/>
      </c>
      <c r="B1268" s="28" t="str">
        <f>IF(Items!$B1267="","",Items!$B1267)</f>
        <v/>
      </c>
      <c r="C1268" s="32" t="str">
        <f>IF($B1268="","",Items!$G1267+SUMIFS(PurQty,PurItem,$B1268,PurDate,"&lt;="&amp;$D$2)-SUMIFS(SalQty,SalItem,$B1268,SalDate,"&lt;="&amp;$D$2)-SUMIFS(WoQty,WoItem,$B1268,WoDate,"&lt;="&amp;$D$2)+SUMIFS(AdjQty,AdjItem,$B1268,AdjDate,"&lt;="&amp;$D$2)+SUMIFS(LinVarQty,LinItem,$B1268,LinPosted,"YES",LinDate,"&lt;="&amp;$D$2,LinID,"&lt;&gt;"&amp;$B$2))</f>
        <v/>
      </c>
      <c r="D1268" s="84"/>
      <c r="E1268" s="32" t="str">
        <f t="shared" si="38"/>
        <v/>
      </c>
      <c r="F1268" s="33" t="str">
        <f>IF($B1268="","",Items!$I1267)</f>
        <v/>
      </c>
      <c r="G1268" s="33" t="str">
        <f t="shared" si="39"/>
        <v/>
      </c>
      <c r="H1268" s="85"/>
    </row>
    <row r="1269" spans="1:8" hidden="1" x14ac:dyDescent="0.25">
      <c r="A1269" s="28" t="str">
        <f>IF(Items!$B1268="","",Items!$A1268)</f>
        <v/>
      </c>
      <c r="B1269" s="28" t="str">
        <f>IF(Items!$B1268="","",Items!$B1268)</f>
        <v/>
      </c>
      <c r="C1269" s="32" t="str">
        <f>IF($B1269="","",Items!$G1268+SUMIFS(PurQty,PurItem,$B1269,PurDate,"&lt;="&amp;$D$2)-SUMIFS(SalQty,SalItem,$B1269,SalDate,"&lt;="&amp;$D$2)-SUMIFS(WoQty,WoItem,$B1269,WoDate,"&lt;="&amp;$D$2)+SUMIFS(AdjQty,AdjItem,$B1269,AdjDate,"&lt;="&amp;$D$2)+SUMIFS(LinVarQty,LinItem,$B1269,LinPosted,"YES",LinDate,"&lt;="&amp;$D$2,LinID,"&lt;&gt;"&amp;$B$2))</f>
        <v/>
      </c>
      <c r="D1269" s="84"/>
      <c r="E1269" s="32" t="str">
        <f t="shared" si="38"/>
        <v/>
      </c>
      <c r="F1269" s="33" t="str">
        <f>IF($B1269="","",Items!$I1268)</f>
        <v/>
      </c>
      <c r="G1269" s="33" t="str">
        <f t="shared" si="39"/>
        <v/>
      </c>
      <c r="H1269" s="85"/>
    </row>
    <row r="1270" spans="1:8" hidden="1" x14ac:dyDescent="0.25">
      <c r="A1270" s="28" t="str">
        <f>IF(Items!$B1269="","",Items!$A1269)</f>
        <v/>
      </c>
      <c r="B1270" s="28" t="str">
        <f>IF(Items!$B1269="","",Items!$B1269)</f>
        <v/>
      </c>
      <c r="C1270" s="32" t="str">
        <f>IF($B1270="","",Items!$G1269+SUMIFS(PurQty,PurItem,$B1270,PurDate,"&lt;="&amp;$D$2)-SUMIFS(SalQty,SalItem,$B1270,SalDate,"&lt;="&amp;$D$2)-SUMIFS(WoQty,WoItem,$B1270,WoDate,"&lt;="&amp;$D$2)+SUMIFS(AdjQty,AdjItem,$B1270,AdjDate,"&lt;="&amp;$D$2)+SUMIFS(LinVarQty,LinItem,$B1270,LinPosted,"YES",LinDate,"&lt;="&amp;$D$2,LinID,"&lt;&gt;"&amp;$B$2))</f>
        <v/>
      </c>
      <c r="D1270" s="84"/>
      <c r="E1270" s="32" t="str">
        <f t="shared" si="38"/>
        <v/>
      </c>
      <c r="F1270" s="33" t="str">
        <f>IF($B1270="","",Items!$I1269)</f>
        <v/>
      </c>
      <c r="G1270" s="33" t="str">
        <f t="shared" si="39"/>
        <v/>
      </c>
      <c r="H1270" s="85"/>
    </row>
    <row r="1271" spans="1:8" hidden="1" x14ac:dyDescent="0.25">
      <c r="A1271" s="28" t="str">
        <f>IF(Items!$B1270="","",Items!$A1270)</f>
        <v/>
      </c>
      <c r="B1271" s="28" t="str">
        <f>IF(Items!$B1270="","",Items!$B1270)</f>
        <v/>
      </c>
      <c r="C1271" s="32" t="str">
        <f>IF($B1271="","",Items!$G1270+SUMIFS(PurQty,PurItem,$B1271,PurDate,"&lt;="&amp;$D$2)-SUMIFS(SalQty,SalItem,$B1271,SalDate,"&lt;="&amp;$D$2)-SUMIFS(WoQty,WoItem,$B1271,WoDate,"&lt;="&amp;$D$2)+SUMIFS(AdjQty,AdjItem,$B1271,AdjDate,"&lt;="&amp;$D$2)+SUMIFS(LinVarQty,LinItem,$B1271,LinPosted,"YES",LinDate,"&lt;="&amp;$D$2,LinID,"&lt;&gt;"&amp;$B$2))</f>
        <v/>
      </c>
      <c r="D1271" s="84"/>
      <c r="E1271" s="32" t="str">
        <f t="shared" si="38"/>
        <v/>
      </c>
      <c r="F1271" s="33" t="str">
        <f>IF($B1271="","",Items!$I1270)</f>
        <v/>
      </c>
      <c r="G1271" s="33" t="str">
        <f t="shared" si="39"/>
        <v/>
      </c>
      <c r="H1271" s="85"/>
    </row>
    <row r="1272" spans="1:8" hidden="1" x14ac:dyDescent="0.25">
      <c r="A1272" s="28" t="str">
        <f>IF(Items!$B1271="","",Items!$A1271)</f>
        <v/>
      </c>
      <c r="B1272" s="28" t="str">
        <f>IF(Items!$B1271="","",Items!$B1271)</f>
        <v/>
      </c>
      <c r="C1272" s="32" t="str">
        <f>IF($B1272="","",Items!$G1271+SUMIFS(PurQty,PurItem,$B1272,PurDate,"&lt;="&amp;$D$2)-SUMIFS(SalQty,SalItem,$B1272,SalDate,"&lt;="&amp;$D$2)-SUMIFS(WoQty,WoItem,$B1272,WoDate,"&lt;="&amp;$D$2)+SUMIFS(AdjQty,AdjItem,$B1272,AdjDate,"&lt;="&amp;$D$2)+SUMIFS(LinVarQty,LinItem,$B1272,LinPosted,"YES",LinDate,"&lt;="&amp;$D$2,LinID,"&lt;&gt;"&amp;$B$2))</f>
        <v/>
      </c>
      <c r="D1272" s="84"/>
      <c r="E1272" s="32" t="str">
        <f t="shared" si="38"/>
        <v/>
      </c>
      <c r="F1272" s="33" t="str">
        <f>IF($B1272="","",Items!$I1271)</f>
        <v/>
      </c>
      <c r="G1272" s="33" t="str">
        <f t="shared" si="39"/>
        <v/>
      </c>
      <c r="H1272" s="85"/>
    </row>
    <row r="1273" spans="1:8" hidden="1" x14ac:dyDescent="0.25">
      <c r="A1273" s="28" t="str">
        <f>IF(Items!$B1272="","",Items!$A1272)</f>
        <v/>
      </c>
      <c r="B1273" s="28" t="str">
        <f>IF(Items!$B1272="","",Items!$B1272)</f>
        <v/>
      </c>
      <c r="C1273" s="32" t="str">
        <f>IF($B1273="","",Items!$G1272+SUMIFS(PurQty,PurItem,$B1273,PurDate,"&lt;="&amp;$D$2)-SUMIFS(SalQty,SalItem,$B1273,SalDate,"&lt;="&amp;$D$2)-SUMIFS(WoQty,WoItem,$B1273,WoDate,"&lt;="&amp;$D$2)+SUMIFS(AdjQty,AdjItem,$B1273,AdjDate,"&lt;="&amp;$D$2)+SUMIFS(LinVarQty,LinItem,$B1273,LinPosted,"YES",LinDate,"&lt;="&amp;$D$2,LinID,"&lt;&gt;"&amp;$B$2))</f>
        <v/>
      </c>
      <c r="D1273" s="84"/>
      <c r="E1273" s="32" t="str">
        <f t="shared" si="38"/>
        <v/>
      </c>
      <c r="F1273" s="33" t="str">
        <f>IF($B1273="","",Items!$I1272)</f>
        <v/>
      </c>
      <c r="G1273" s="33" t="str">
        <f t="shared" si="39"/>
        <v/>
      </c>
      <c r="H1273" s="85"/>
    </row>
    <row r="1274" spans="1:8" hidden="1" x14ac:dyDescent="0.25">
      <c r="A1274" s="28" t="str">
        <f>IF(Items!$B1273="","",Items!$A1273)</f>
        <v/>
      </c>
      <c r="B1274" s="28" t="str">
        <f>IF(Items!$B1273="","",Items!$B1273)</f>
        <v/>
      </c>
      <c r="C1274" s="32" t="str">
        <f>IF($B1274="","",Items!$G1273+SUMIFS(PurQty,PurItem,$B1274,PurDate,"&lt;="&amp;$D$2)-SUMIFS(SalQty,SalItem,$B1274,SalDate,"&lt;="&amp;$D$2)-SUMIFS(WoQty,WoItem,$B1274,WoDate,"&lt;="&amp;$D$2)+SUMIFS(AdjQty,AdjItem,$B1274,AdjDate,"&lt;="&amp;$D$2)+SUMIFS(LinVarQty,LinItem,$B1274,LinPosted,"YES",LinDate,"&lt;="&amp;$D$2,LinID,"&lt;&gt;"&amp;$B$2))</f>
        <v/>
      </c>
      <c r="D1274" s="84"/>
      <c r="E1274" s="32" t="str">
        <f t="shared" si="38"/>
        <v/>
      </c>
      <c r="F1274" s="33" t="str">
        <f>IF($B1274="","",Items!$I1273)</f>
        <v/>
      </c>
      <c r="G1274" s="33" t="str">
        <f t="shared" si="39"/>
        <v/>
      </c>
      <c r="H1274" s="85"/>
    </row>
    <row r="1275" spans="1:8" hidden="1" x14ac:dyDescent="0.25">
      <c r="A1275" s="28" t="str">
        <f>IF(Items!$B1274="","",Items!$A1274)</f>
        <v/>
      </c>
      <c r="B1275" s="28" t="str">
        <f>IF(Items!$B1274="","",Items!$B1274)</f>
        <v/>
      </c>
      <c r="C1275" s="32" t="str">
        <f>IF($B1275="","",Items!$G1274+SUMIFS(PurQty,PurItem,$B1275,PurDate,"&lt;="&amp;$D$2)-SUMIFS(SalQty,SalItem,$B1275,SalDate,"&lt;="&amp;$D$2)-SUMIFS(WoQty,WoItem,$B1275,WoDate,"&lt;="&amp;$D$2)+SUMIFS(AdjQty,AdjItem,$B1275,AdjDate,"&lt;="&amp;$D$2)+SUMIFS(LinVarQty,LinItem,$B1275,LinPosted,"YES",LinDate,"&lt;="&amp;$D$2,LinID,"&lt;&gt;"&amp;$B$2))</f>
        <v/>
      </c>
      <c r="D1275" s="84"/>
      <c r="E1275" s="32" t="str">
        <f t="shared" si="38"/>
        <v/>
      </c>
      <c r="F1275" s="33" t="str">
        <f>IF($B1275="","",Items!$I1274)</f>
        <v/>
      </c>
      <c r="G1275" s="33" t="str">
        <f t="shared" si="39"/>
        <v/>
      </c>
      <c r="H1275" s="85"/>
    </row>
    <row r="1276" spans="1:8" hidden="1" x14ac:dyDescent="0.25">
      <c r="A1276" s="28" t="str">
        <f>IF(Items!$B1275="","",Items!$A1275)</f>
        <v/>
      </c>
      <c r="B1276" s="28" t="str">
        <f>IF(Items!$B1275="","",Items!$B1275)</f>
        <v/>
      </c>
      <c r="C1276" s="32" t="str">
        <f>IF($B1276="","",Items!$G1275+SUMIFS(PurQty,PurItem,$B1276,PurDate,"&lt;="&amp;$D$2)-SUMIFS(SalQty,SalItem,$B1276,SalDate,"&lt;="&amp;$D$2)-SUMIFS(WoQty,WoItem,$B1276,WoDate,"&lt;="&amp;$D$2)+SUMIFS(AdjQty,AdjItem,$B1276,AdjDate,"&lt;="&amp;$D$2)+SUMIFS(LinVarQty,LinItem,$B1276,LinPosted,"YES",LinDate,"&lt;="&amp;$D$2,LinID,"&lt;&gt;"&amp;$B$2))</f>
        <v/>
      </c>
      <c r="D1276" s="84"/>
      <c r="E1276" s="32" t="str">
        <f t="shared" si="38"/>
        <v/>
      </c>
      <c r="F1276" s="33" t="str">
        <f>IF($B1276="","",Items!$I1275)</f>
        <v/>
      </c>
      <c r="G1276" s="33" t="str">
        <f t="shared" si="39"/>
        <v/>
      </c>
      <c r="H1276" s="85"/>
    </row>
    <row r="1277" spans="1:8" hidden="1" x14ac:dyDescent="0.25">
      <c r="A1277" s="28" t="str">
        <f>IF(Items!$B1276="","",Items!$A1276)</f>
        <v/>
      </c>
      <c r="B1277" s="28" t="str">
        <f>IF(Items!$B1276="","",Items!$B1276)</f>
        <v/>
      </c>
      <c r="C1277" s="32" t="str">
        <f>IF($B1277="","",Items!$G1276+SUMIFS(PurQty,PurItem,$B1277,PurDate,"&lt;="&amp;$D$2)-SUMIFS(SalQty,SalItem,$B1277,SalDate,"&lt;="&amp;$D$2)-SUMIFS(WoQty,WoItem,$B1277,WoDate,"&lt;="&amp;$D$2)+SUMIFS(AdjQty,AdjItem,$B1277,AdjDate,"&lt;="&amp;$D$2)+SUMIFS(LinVarQty,LinItem,$B1277,LinPosted,"YES",LinDate,"&lt;="&amp;$D$2,LinID,"&lt;&gt;"&amp;$B$2))</f>
        <v/>
      </c>
      <c r="D1277" s="84"/>
      <c r="E1277" s="32" t="str">
        <f t="shared" si="38"/>
        <v/>
      </c>
      <c r="F1277" s="33" t="str">
        <f>IF($B1277="","",Items!$I1276)</f>
        <v/>
      </c>
      <c r="G1277" s="33" t="str">
        <f t="shared" si="39"/>
        <v/>
      </c>
      <c r="H1277" s="85"/>
    </row>
    <row r="1278" spans="1:8" hidden="1" x14ac:dyDescent="0.25">
      <c r="A1278" s="28" t="str">
        <f>IF(Items!$B1277="","",Items!$A1277)</f>
        <v/>
      </c>
      <c r="B1278" s="28" t="str">
        <f>IF(Items!$B1277="","",Items!$B1277)</f>
        <v/>
      </c>
      <c r="C1278" s="32" t="str">
        <f>IF($B1278="","",Items!$G1277+SUMIFS(PurQty,PurItem,$B1278,PurDate,"&lt;="&amp;$D$2)-SUMIFS(SalQty,SalItem,$B1278,SalDate,"&lt;="&amp;$D$2)-SUMIFS(WoQty,WoItem,$B1278,WoDate,"&lt;="&amp;$D$2)+SUMIFS(AdjQty,AdjItem,$B1278,AdjDate,"&lt;="&amp;$D$2)+SUMIFS(LinVarQty,LinItem,$B1278,LinPosted,"YES",LinDate,"&lt;="&amp;$D$2,LinID,"&lt;&gt;"&amp;$B$2))</f>
        <v/>
      </c>
      <c r="D1278" s="84"/>
      <c r="E1278" s="32" t="str">
        <f t="shared" si="38"/>
        <v/>
      </c>
      <c r="F1278" s="33" t="str">
        <f>IF($B1278="","",Items!$I1277)</f>
        <v/>
      </c>
      <c r="G1278" s="33" t="str">
        <f t="shared" si="39"/>
        <v/>
      </c>
      <c r="H1278" s="85"/>
    </row>
    <row r="1279" spans="1:8" hidden="1" x14ac:dyDescent="0.25">
      <c r="A1279" s="28" t="str">
        <f>IF(Items!$B1278="","",Items!$A1278)</f>
        <v/>
      </c>
      <c r="B1279" s="28" t="str">
        <f>IF(Items!$B1278="","",Items!$B1278)</f>
        <v/>
      </c>
      <c r="C1279" s="32" t="str">
        <f>IF($B1279="","",Items!$G1278+SUMIFS(PurQty,PurItem,$B1279,PurDate,"&lt;="&amp;$D$2)-SUMIFS(SalQty,SalItem,$B1279,SalDate,"&lt;="&amp;$D$2)-SUMIFS(WoQty,WoItem,$B1279,WoDate,"&lt;="&amp;$D$2)+SUMIFS(AdjQty,AdjItem,$B1279,AdjDate,"&lt;="&amp;$D$2)+SUMIFS(LinVarQty,LinItem,$B1279,LinPosted,"YES",LinDate,"&lt;="&amp;$D$2,LinID,"&lt;&gt;"&amp;$B$2))</f>
        <v/>
      </c>
      <c r="D1279" s="84"/>
      <c r="E1279" s="32" t="str">
        <f t="shared" si="38"/>
        <v/>
      </c>
      <c r="F1279" s="33" t="str">
        <f>IF($B1279="","",Items!$I1278)</f>
        <v/>
      </c>
      <c r="G1279" s="33" t="str">
        <f t="shared" si="39"/>
        <v/>
      </c>
      <c r="H1279" s="85"/>
    </row>
    <row r="1280" spans="1:8" hidden="1" x14ac:dyDescent="0.25">
      <c r="A1280" s="28" t="str">
        <f>IF(Items!$B1279="","",Items!$A1279)</f>
        <v/>
      </c>
      <c r="B1280" s="28" t="str">
        <f>IF(Items!$B1279="","",Items!$B1279)</f>
        <v/>
      </c>
      <c r="C1280" s="32" t="str">
        <f>IF($B1280="","",Items!$G1279+SUMIFS(PurQty,PurItem,$B1280,PurDate,"&lt;="&amp;$D$2)-SUMIFS(SalQty,SalItem,$B1280,SalDate,"&lt;="&amp;$D$2)-SUMIFS(WoQty,WoItem,$B1280,WoDate,"&lt;="&amp;$D$2)+SUMIFS(AdjQty,AdjItem,$B1280,AdjDate,"&lt;="&amp;$D$2)+SUMIFS(LinVarQty,LinItem,$B1280,LinPosted,"YES",LinDate,"&lt;="&amp;$D$2,LinID,"&lt;&gt;"&amp;$B$2))</f>
        <v/>
      </c>
      <c r="D1280" s="84"/>
      <c r="E1280" s="32" t="str">
        <f t="shared" si="38"/>
        <v/>
      </c>
      <c r="F1280" s="33" t="str">
        <f>IF($B1280="","",Items!$I1279)</f>
        <v/>
      </c>
      <c r="G1280" s="33" t="str">
        <f t="shared" si="39"/>
        <v/>
      </c>
      <c r="H1280" s="85"/>
    </row>
    <row r="1281" spans="1:8" hidden="1" x14ac:dyDescent="0.25">
      <c r="A1281" s="28" t="str">
        <f>IF(Items!$B1280="","",Items!$A1280)</f>
        <v/>
      </c>
      <c r="B1281" s="28" t="str">
        <f>IF(Items!$B1280="","",Items!$B1280)</f>
        <v/>
      </c>
      <c r="C1281" s="32" t="str">
        <f>IF($B1281="","",Items!$G1280+SUMIFS(PurQty,PurItem,$B1281,PurDate,"&lt;="&amp;$D$2)-SUMIFS(SalQty,SalItem,$B1281,SalDate,"&lt;="&amp;$D$2)-SUMIFS(WoQty,WoItem,$B1281,WoDate,"&lt;="&amp;$D$2)+SUMIFS(AdjQty,AdjItem,$B1281,AdjDate,"&lt;="&amp;$D$2)+SUMIFS(LinVarQty,LinItem,$B1281,LinPosted,"YES",LinDate,"&lt;="&amp;$D$2,LinID,"&lt;&gt;"&amp;$B$2))</f>
        <v/>
      </c>
      <c r="D1281" s="84"/>
      <c r="E1281" s="32" t="str">
        <f t="shared" si="38"/>
        <v/>
      </c>
      <c r="F1281" s="33" t="str">
        <f>IF($B1281="","",Items!$I1280)</f>
        <v/>
      </c>
      <c r="G1281" s="33" t="str">
        <f t="shared" si="39"/>
        <v/>
      </c>
      <c r="H1281" s="85"/>
    </row>
    <row r="1282" spans="1:8" hidden="1" x14ac:dyDescent="0.25">
      <c r="A1282" s="28" t="str">
        <f>IF(Items!$B1281="","",Items!$A1281)</f>
        <v/>
      </c>
      <c r="B1282" s="28" t="str">
        <f>IF(Items!$B1281="","",Items!$B1281)</f>
        <v/>
      </c>
      <c r="C1282" s="32" t="str">
        <f>IF($B1282="","",Items!$G1281+SUMIFS(PurQty,PurItem,$B1282,PurDate,"&lt;="&amp;$D$2)-SUMIFS(SalQty,SalItem,$B1282,SalDate,"&lt;="&amp;$D$2)-SUMIFS(WoQty,WoItem,$B1282,WoDate,"&lt;="&amp;$D$2)+SUMIFS(AdjQty,AdjItem,$B1282,AdjDate,"&lt;="&amp;$D$2)+SUMIFS(LinVarQty,LinItem,$B1282,LinPosted,"YES",LinDate,"&lt;="&amp;$D$2,LinID,"&lt;&gt;"&amp;$B$2))</f>
        <v/>
      </c>
      <c r="D1282" s="84"/>
      <c r="E1282" s="32" t="str">
        <f t="shared" si="38"/>
        <v/>
      </c>
      <c r="F1282" s="33" t="str">
        <f>IF($B1282="","",Items!$I1281)</f>
        <v/>
      </c>
      <c r="G1282" s="33" t="str">
        <f t="shared" si="39"/>
        <v/>
      </c>
      <c r="H1282" s="85"/>
    </row>
    <row r="1283" spans="1:8" hidden="1" x14ac:dyDescent="0.25">
      <c r="A1283" s="28" t="str">
        <f>IF(Items!$B1282="","",Items!$A1282)</f>
        <v/>
      </c>
      <c r="B1283" s="28" t="str">
        <f>IF(Items!$B1282="","",Items!$B1282)</f>
        <v/>
      </c>
      <c r="C1283" s="32" t="str">
        <f>IF($B1283="","",Items!$G1282+SUMIFS(PurQty,PurItem,$B1283,PurDate,"&lt;="&amp;$D$2)-SUMIFS(SalQty,SalItem,$B1283,SalDate,"&lt;="&amp;$D$2)-SUMIFS(WoQty,WoItem,$B1283,WoDate,"&lt;="&amp;$D$2)+SUMIFS(AdjQty,AdjItem,$B1283,AdjDate,"&lt;="&amp;$D$2)+SUMIFS(LinVarQty,LinItem,$B1283,LinPosted,"YES",LinDate,"&lt;="&amp;$D$2,LinID,"&lt;&gt;"&amp;$B$2))</f>
        <v/>
      </c>
      <c r="D1283" s="84"/>
      <c r="E1283" s="32" t="str">
        <f t="shared" si="38"/>
        <v/>
      </c>
      <c r="F1283" s="33" t="str">
        <f>IF($B1283="","",Items!$I1282)</f>
        <v/>
      </c>
      <c r="G1283" s="33" t="str">
        <f t="shared" si="39"/>
        <v/>
      </c>
      <c r="H1283" s="85"/>
    </row>
    <row r="1284" spans="1:8" hidden="1" x14ac:dyDescent="0.25">
      <c r="A1284" s="28" t="str">
        <f>IF(Items!$B1283="","",Items!$A1283)</f>
        <v/>
      </c>
      <c r="B1284" s="28" t="str">
        <f>IF(Items!$B1283="","",Items!$B1283)</f>
        <v/>
      </c>
      <c r="C1284" s="32" t="str">
        <f>IF($B1284="","",Items!$G1283+SUMIFS(PurQty,PurItem,$B1284,PurDate,"&lt;="&amp;$D$2)-SUMIFS(SalQty,SalItem,$B1284,SalDate,"&lt;="&amp;$D$2)-SUMIFS(WoQty,WoItem,$B1284,WoDate,"&lt;="&amp;$D$2)+SUMIFS(AdjQty,AdjItem,$B1284,AdjDate,"&lt;="&amp;$D$2)+SUMIFS(LinVarQty,LinItem,$B1284,LinPosted,"YES",LinDate,"&lt;="&amp;$D$2,LinID,"&lt;&gt;"&amp;$B$2))</f>
        <v/>
      </c>
      <c r="D1284" s="84"/>
      <c r="E1284" s="32" t="str">
        <f t="shared" si="38"/>
        <v/>
      </c>
      <c r="F1284" s="33" t="str">
        <f>IF($B1284="","",Items!$I1283)</f>
        <v/>
      </c>
      <c r="G1284" s="33" t="str">
        <f t="shared" si="39"/>
        <v/>
      </c>
      <c r="H1284" s="85"/>
    </row>
    <row r="1285" spans="1:8" hidden="1" x14ac:dyDescent="0.25">
      <c r="A1285" s="28" t="str">
        <f>IF(Items!$B1284="","",Items!$A1284)</f>
        <v/>
      </c>
      <c r="B1285" s="28" t="str">
        <f>IF(Items!$B1284="","",Items!$B1284)</f>
        <v/>
      </c>
      <c r="C1285" s="32" t="str">
        <f>IF($B1285="","",Items!$G1284+SUMIFS(PurQty,PurItem,$B1285,PurDate,"&lt;="&amp;$D$2)-SUMIFS(SalQty,SalItem,$B1285,SalDate,"&lt;="&amp;$D$2)-SUMIFS(WoQty,WoItem,$B1285,WoDate,"&lt;="&amp;$D$2)+SUMIFS(AdjQty,AdjItem,$B1285,AdjDate,"&lt;="&amp;$D$2)+SUMIFS(LinVarQty,LinItem,$B1285,LinPosted,"YES",LinDate,"&lt;="&amp;$D$2,LinID,"&lt;&gt;"&amp;$B$2))</f>
        <v/>
      </c>
      <c r="D1285" s="84"/>
      <c r="E1285" s="32" t="str">
        <f t="shared" si="38"/>
        <v/>
      </c>
      <c r="F1285" s="33" t="str">
        <f>IF($B1285="","",Items!$I1284)</f>
        <v/>
      </c>
      <c r="G1285" s="33" t="str">
        <f t="shared" si="39"/>
        <v/>
      </c>
      <c r="H1285" s="85"/>
    </row>
    <row r="1286" spans="1:8" hidden="1" x14ac:dyDescent="0.25">
      <c r="A1286" s="28" t="str">
        <f>IF(Items!$B1285="","",Items!$A1285)</f>
        <v/>
      </c>
      <c r="B1286" s="28" t="str">
        <f>IF(Items!$B1285="","",Items!$B1285)</f>
        <v/>
      </c>
      <c r="C1286" s="32" t="str">
        <f>IF($B1286="","",Items!$G1285+SUMIFS(PurQty,PurItem,$B1286,PurDate,"&lt;="&amp;$D$2)-SUMIFS(SalQty,SalItem,$B1286,SalDate,"&lt;="&amp;$D$2)-SUMIFS(WoQty,WoItem,$B1286,WoDate,"&lt;="&amp;$D$2)+SUMIFS(AdjQty,AdjItem,$B1286,AdjDate,"&lt;="&amp;$D$2)+SUMIFS(LinVarQty,LinItem,$B1286,LinPosted,"YES",LinDate,"&lt;="&amp;$D$2,LinID,"&lt;&gt;"&amp;$B$2))</f>
        <v/>
      </c>
      <c r="D1286" s="84"/>
      <c r="E1286" s="32" t="str">
        <f t="shared" ref="E1286:E1349" si="40">IF(OR($B1286="",$D1286=""),"",$D1286-$C1286)</f>
        <v/>
      </c>
      <c r="F1286" s="33" t="str">
        <f>IF($B1286="","",Items!$I1285)</f>
        <v/>
      </c>
      <c r="G1286" s="33" t="str">
        <f t="shared" ref="G1286:G1349" si="41">IF($E1286="","",$E1286*$F1286)</f>
        <v/>
      </c>
      <c r="H1286" s="85"/>
    </row>
    <row r="1287" spans="1:8" hidden="1" x14ac:dyDescent="0.25">
      <c r="A1287" s="28" t="str">
        <f>IF(Items!$B1286="","",Items!$A1286)</f>
        <v/>
      </c>
      <c r="B1287" s="28" t="str">
        <f>IF(Items!$B1286="","",Items!$B1286)</f>
        <v/>
      </c>
      <c r="C1287" s="32" t="str">
        <f>IF($B1287="","",Items!$G1286+SUMIFS(PurQty,PurItem,$B1287,PurDate,"&lt;="&amp;$D$2)-SUMIFS(SalQty,SalItem,$B1287,SalDate,"&lt;="&amp;$D$2)-SUMIFS(WoQty,WoItem,$B1287,WoDate,"&lt;="&amp;$D$2)+SUMIFS(AdjQty,AdjItem,$B1287,AdjDate,"&lt;="&amp;$D$2)+SUMIFS(LinVarQty,LinItem,$B1287,LinPosted,"YES",LinDate,"&lt;="&amp;$D$2,LinID,"&lt;&gt;"&amp;$B$2))</f>
        <v/>
      </c>
      <c r="D1287" s="84"/>
      <c r="E1287" s="32" t="str">
        <f t="shared" si="40"/>
        <v/>
      </c>
      <c r="F1287" s="33" t="str">
        <f>IF($B1287="","",Items!$I1286)</f>
        <v/>
      </c>
      <c r="G1287" s="33" t="str">
        <f t="shared" si="41"/>
        <v/>
      </c>
      <c r="H1287" s="85"/>
    </row>
    <row r="1288" spans="1:8" hidden="1" x14ac:dyDescent="0.25">
      <c r="A1288" s="28" t="str">
        <f>IF(Items!$B1287="","",Items!$A1287)</f>
        <v/>
      </c>
      <c r="B1288" s="28" t="str">
        <f>IF(Items!$B1287="","",Items!$B1287)</f>
        <v/>
      </c>
      <c r="C1288" s="32" t="str">
        <f>IF($B1288="","",Items!$G1287+SUMIFS(PurQty,PurItem,$B1288,PurDate,"&lt;="&amp;$D$2)-SUMIFS(SalQty,SalItem,$B1288,SalDate,"&lt;="&amp;$D$2)-SUMIFS(WoQty,WoItem,$B1288,WoDate,"&lt;="&amp;$D$2)+SUMIFS(AdjQty,AdjItem,$B1288,AdjDate,"&lt;="&amp;$D$2)+SUMIFS(LinVarQty,LinItem,$B1288,LinPosted,"YES",LinDate,"&lt;="&amp;$D$2,LinID,"&lt;&gt;"&amp;$B$2))</f>
        <v/>
      </c>
      <c r="D1288" s="84"/>
      <c r="E1288" s="32" t="str">
        <f t="shared" si="40"/>
        <v/>
      </c>
      <c r="F1288" s="33" t="str">
        <f>IF($B1288="","",Items!$I1287)</f>
        <v/>
      </c>
      <c r="G1288" s="33" t="str">
        <f t="shared" si="41"/>
        <v/>
      </c>
      <c r="H1288" s="85"/>
    </row>
    <row r="1289" spans="1:8" hidden="1" x14ac:dyDescent="0.25">
      <c r="A1289" s="28" t="str">
        <f>IF(Items!$B1288="","",Items!$A1288)</f>
        <v/>
      </c>
      <c r="B1289" s="28" t="str">
        <f>IF(Items!$B1288="","",Items!$B1288)</f>
        <v/>
      </c>
      <c r="C1289" s="32" t="str">
        <f>IF($B1289="","",Items!$G1288+SUMIFS(PurQty,PurItem,$B1289,PurDate,"&lt;="&amp;$D$2)-SUMIFS(SalQty,SalItem,$B1289,SalDate,"&lt;="&amp;$D$2)-SUMIFS(WoQty,WoItem,$B1289,WoDate,"&lt;="&amp;$D$2)+SUMIFS(AdjQty,AdjItem,$B1289,AdjDate,"&lt;="&amp;$D$2)+SUMIFS(LinVarQty,LinItem,$B1289,LinPosted,"YES",LinDate,"&lt;="&amp;$D$2,LinID,"&lt;&gt;"&amp;$B$2))</f>
        <v/>
      </c>
      <c r="D1289" s="84"/>
      <c r="E1289" s="32" t="str">
        <f t="shared" si="40"/>
        <v/>
      </c>
      <c r="F1289" s="33" t="str">
        <f>IF($B1289="","",Items!$I1288)</f>
        <v/>
      </c>
      <c r="G1289" s="33" t="str">
        <f t="shared" si="41"/>
        <v/>
      </c>
      <c r="H1289" s="85"/>
    </row>
    <row r="1290" spans="1:8" hidden="1" x14ac:dyDescent="0.25">
      <c r="A1290" s="28" t="str">
        <f>IF(Items!$B1289="","",Items!$A1289)</f>
        <v/>
      </c>
      <c r="B1290" s="28" t="str">
        <f>IF(Items!$B1289="","",Items!$B1289)</f>
        <v/>
      </c>
      <c r="C1290" s="32" t="str">
        <f>IF($B1290="","",Items!$G1289+SUMIFS(PurQty,PurItem,$B1290,PurDate,"&lt;="&amp;$D$2)-SUMIFS(SalQty,SalItem,$B1290,SalDate,"&lt;="&amp;$D$2)-SUMIFS(WoQty,WoItem,$B1290,WoDate,"&lt;="&amp;$D$2)+SUMIFS(AdjQty,AdjItem,$B1290,AdjDate,"&lt;="&amp;$D$2)+SUMIFS(LinVarQty,LinItem,$B1290,LinPosted,"YES",LinDate,"&lt;="&amp;$D$2,LinID,"&lt;&gt;"&amp;$B$2))</f>
        <v/>
      </c>
      <c r="D1290" s="84"/>
      <c r="E1290" s="32" t="str">
        <f t="shared" si="40"/>
        <v/>
      </c>
      <c r="F1290" s="33" t="str">
        <f>IF($B1290="","",Items!$I1289)</f>
        <v/>
      </c>
      <c r="G1290" s="33" t="str">
        <f t="shared" si="41"/>
        <v/>
      </c>
      <c r="H1290" s="85"/>
    </row>
    <row r="1291" spans="1:8" hidden="1" x14ac:dyDescent="0.25">
      <c r="A1291" s="28" t="str">
        <f>IF(Items!$B1290="","",Items!$A1290)</f>
        <v/>
      </c>
      <c r="B1291" s="28" t="str">
        <f>IF(Items!$B1290="","",Items!$B1290)</f>
        <v/>
      </c>
      <c r="C1291" s="32" t="str">
        <f>IF($B1291="","",Items!$G1290+SUMIFS(PurQty,PurItem,$B1291,PurDate,"&lt;="&amp;$D$2)-SUMIFS(SalQty,SalItem,$B1291,SalDate,"&lt;="&amp;$D$2)-SUMIFS(WoQty,WoItem,$B1291,WoDate,"&lt;="&amp;$D$2)+SUMIFS(AdjQty,AdjItem,$B1291,AdjDate,"&lt;="&amp;$D$2)+SUMIFS(LinVarQty,LinItem,$B1291,LinPosted,"YES",LinDate,"&lt;="&amp;$D$2,LinID,"&lt;&gt;"&amp;$B$2))</f>
        <v/>
      </c>
      <c r="D1291" s="84"/>
      <c r="E1291" s="32" t="str">
        <f t="shared" si="40"/>
        <v/>
      </c>
      <c r="F1291" s="33" t="str">
        <f>IF($B1291="","",Items!$I1290)</f>
        <v/>
      </c>
      <c r="G1291" s="33" t="str">
        <f t="shared" si="41"/>
        <v/>
      </c>
      <c r="H1291" s="85"/>
    </row>
    <row r="1292" spans="1:8" hidden="1" x14ac:dyDescent="0.25">
      <c r="A1292" s="28" t="str">
        <f>IF(Items!$B1291="","",Items!$A1291)</f>
        <v/>
      </c>
      <c r="B1292" s="28" t="str">
        <f>IF(Items!$B1291="","",Items!$B1291)</f>
        <v/>
      </c>
      <c r="C1292" s="32" t="str">
        <f>IF($B1292="","",Items!$G1291+SUMIFS(PurQty,PurItem,$B1292,PurDate,"&lt;="&amp;$D$2)-SUMIFS(SalQty,SalItem,$B1292,SalDate,"&lt;="&amp;$D$2)-SUMIFS(WoQty,WoItem,$B1292,WoDate,"&lt;="&amp;$D$2)+SUMIFS(AdjQty,AdjItem,$B1292,AdjDate,"&lt;="&amp;$D$2)+SUMIFS(LinVarQty,LinItem,$B1292,LinPosted,"YES",LinDate,"&lt;="&amp;$D$2,LinID,"&lt;&gt;"&amp;$B$2))</f>
        <v/>
      </c>
      <c r="D1292" s="84"/>
      <c r="E1292" s="32" t="str">
        <f t="shared" si="40"/>
        <v/>
      </c>
      <c r="F1292" s="33" t="str">
        <f>IF($B1292="","",Items!$I1291)</f>
        <v/>
      </c>
      <c r="G1292" s="33" t="str">
        <f t="shared" si="41"/>
        <v/>
      </c>
      <c r="H1292" s="85"/>
    </row>
    <row r="1293" spans="1:8" hidden="1" x14ac:dyDescent="0.25">
      <c r="A1293" s="28" t="str">
        <f>IF(Items!$B1292="","",Items!$A1292)</f>
        <v/>
      </c>
      <c r="B1293" s="28" t="str">
        <f>IF(Items!$B1292="","",Items!$B1292)</f>
        <v/>
      </c>
      <c r="C1293" s="32" t="str">
        <f>IF($B1293="","",Items!$G1292+SUMIFS(PurQty,PurItem,$B1293,PurDate,"&lt;="&amp;$D$2)-SUMIFS(SalQty,SalItem,$B1293,SalDate,"&lt;="&amp;$D$2)-SUMIFS(WoQty,WoItem,$B1293,WoDate,"&lt;="&amp;$D$2)+SUMIFS(AdjQty,AdjItem,$B1293,AdjDate,"&lt;="&amp;$D$2)+SUMIFS(LinVarQty,LinItem,$B1293,LinPosted,"YES",LinDate,"&lt;="&amp;$D$2,LinID,"&lt;&gt;"&amp;$B$2))</f>
        <v/>
      </c>
      <c r="D1293" s="84"/>
      <c r="E1293" s="32" t="str">
        <f t="shared" si="40"/>
        <v/>
      </c>
      <c r="F1293" s="33" t="str">
        <f>IF($B1293="","",Items!$I1292)</f>
        <v/>
      </c>
      <c r="G1293" s="33" t="str">
        <f t="shared" si="41"/>
        <v/>
      </c>
      <c r="H1293" s="85"/>
    </row>
    <row r="1294" spans="1:8" hidden="1" x14ac:dyDescent="0.25">
      <c r="A1294" s="28" t="str">
        <f>IF(Items!$B1293="","",Items!$A1293)</f>
        <v/>
      </c>
      <c r="B1294" s="28" t="str">
        <f>IF(Items!$B1293="","",Items!$B1293)</f>
        <v/>
      </c>
      <c r="C1294" s="32" t="str">
        <f>IF($B1294="","",Items!$G1293+SUMIFS(PurQty,PurItem,$B1294,PurDate,"&lt;="&amp;$D$2)-SUMIFS(SalQty,SalItem,$B1294,SalDate,"&lt;="&amp;$D$2)-SUMIFS(WoQty,WoItem,$B1294,WoDate,"&lt;="&amp;$D$2)+SUMIFS(AdjQty,AdjItem,$B1294,AdjDate,"&lt;="&amp;$D$2)+SUMIFS(LinVarQty,LinItem,$B1294,LinPosted,"YES",LinDate,"&lt;="&amp;$D$2,LinID,"&lt;&gt;"&amp;$B$2))</f>
        <v/>
      </c>
      <c r="D1294" s="84"/>
      <c r="E1294" s="32" t="str">
        <f t="shared" si="40"/>
        <v/>
      </c>
      <c r="F1294" s="33" t="str">
        <f>IF($B1294="","",Items!$I1293)</f>
        <v/>
      </c>
      <c r="G1294" s="33" t="str">
        <f t="shared" si="41"/>
        <v/>
      </c>
      <c r="H1294" s="85"/>
    </row>
    <row r="1295" spans="1:8" hidden="1" x14ac:dyDescent="0.25">
      <c r="A1295" s="28" t="str">
        <f>IF(Items!$B1294="","",Items!$A1294)</f>
        <v/>
      </c>
      <c r="B1295" s="28" t="str">
        <f>IF(Items!$B1294="","",Items!$B1294)</f>
        <v/>
      </c>
      <c r="C1295" s="32" t="str">
        <f>IF($B1295="","",Items!$G1294+SUMIFS(PurQty,PurItem,$B1295,PurDate,"&lt;="&amp;$D$2)-SUMIFS(SalQty,SalItem,$B1295,SalDate,"&lt;="&amp;$D$2)-SUMIFS(WoQty,WoItem,$B1295,WoDate,"&lt;="&amp;$D$2)+SUMIFS(AdjQty,AdjItem,$B1295,AdjDate,"&lt;="&amp;$D$2)+SUMIFS(LinVarQty,LinItem,$B1295,LinPosted,"YES",LinDate,"&lt;="&amp;$D$2,LinID,"&lt;&gt;"&amp;$B$2))</f>
        <v/>
      </c>
      <c r="D1295" s="84"/>
      <c r="E1295" s="32" t="str">
        <f t="shared" si="40"/>
        <v/>
      </c>
      <c r="F1295" s="33" t="str">
        <f>IF($B1295="","",Items!$I1294)</f>
        <v/>
      </c>
      <c r="G1295" s="33" t="str">
        <f t="shared" si="41"/>
        <v/>
      </c>
      <c r="H1295" s="85"/>
    </row>
    <row r="1296" spans="1:8" hidden="1" x14ac:dyDescent="0.25">
      <c r="A1296" s="28" t="str">
        <f>IF(Items!$B1295="","",Items!$A1295)</f>
        <v/>
      </c>
      <c r="B1296" s="28" t="str">
        <f>IF(Items!$B1295="","",Items!$B1295)</f>
        <v/>
      </c>
      <c r="C1296" s="32" t="str">
        <f>IF($B1296="","",Items!$G1295+SUMIFS(PurQty,PurItem,$B1296,PurDate,"&lt;="&amp;$D$2)-SUMIFS(SalQty,SalItem,$B1296,SalDate,"&lt;="&amp;$D$2)-SUMIFS(WoQty,WoItem,$B1296,WoDate,"&lt;="&amp;$D$2)+SUMIFS(AdjQty,AdjItem,$B1296,AdjDate,"&lt;="&amp;$D$2)+SUMIFS(LinVarQty,LinItem,$B1296,LinPosted,"YES",LinDate,"&lt;="&amp;$D$2,LinID,"&lt;&gt;"&amp;$B$2))</f>
        <v/>
      </c>
      <c r="D1296" s="84"/>
      <c r="E1296" s="32" t="str">
        <f t="shared" si="40"/>
        <v/>
      </c>
      <c r="F1296" s="33" t="str">
        <f>IF($B1296="","",Items!$I1295)</f>
        <v/>
      </c>
      <c r="G1296" s="33" t="str">
        <f t="shared" si="41"/>
        <v/>
      </c>
      <c r="H1296" s="85"/>
    </row>
    <row r="1297" spans="1:8" hidden="1" x14ac:dyDescent="0.25">
      <c r="A1297" s="28" t="str">
        <f>IF(Items!$B1296="","",Items!$A1296)</f>
        <v/>
      </c>
      <c r="B1297" s="28" t="str">
        <f>IF(Items!$B1296="","",Items!$B1296)</f>
        <v/>
      </c>
      <c r="C1297" s="32" t="str">
        <f>IF($B1297="","",Items!$G1296+SUMIFS(PurQty,PurItem,$B1297,PurDate,"&lt;="&amp;$D$2)-SUMIFS(SalQty,SalItem,$B1297,SalDate,"&lt;="&amp;$D$2)-SUMIFS(WoQty,WoItem,$B1297,WoDate,"&lt;="&amp;$D$2)+SUMIFS(AdjQty,AdjItem,$B1297,AdjDate,"&lt;="&amp;$D$2)+SUMIFS(LinVarQty,LinItem,$B1297,LinPosted,"YES",LinDate,"&lt;="&amp;$D$2,LinID,"&lt;&gt;"&amp;$B$2))</f>
        <v/>
      </c>
      <c r="D1297" s="84"/>
      <c r="E1297" s="32" t="str">
        <f t="shared" si="40"/>
        <v/>
      </c>
      <c r="F1297" s="33" t="str">
        <f>IF($B1297="","",Items!$I1296)</f>
        <v/>
      </c>
      <c r="G1297" s="33" t="str">
        <f t="shared" si="41"/>
        <v/>
      </c>
      <c r="H1297" s="85"/>
    </row>
    <row r="1298" spans="1:8" hidden="1" x14ac:dyDescent="0.25">
      <c r="A1298" s="28" t="str">
        <f>IF(Items!$B1297="","",Items!$A1297)</f>
        <v/>
      </c>
      <c r="B1298" s="28" t="str">
        <f>IF(Items!$B1297="","",Items!$B1297)</f>
        <v/>
      </c>
      <c r="C1298" s="32" t="str">
        <f>IF($B1298="","",Items!$G1297+SUMIFS(PurQty,PurItem,$B1298,PurDate,"&lt;="&amp;$D$2)-SUMIFS(SalQty,SalItem,$B1298,SalDate,"&lt;="&amp;$D$2)-SUMIFS(WoQty,WoItem,$B1298,WoDate,"&lt;="&amp;$D$2)+SUMIFS(AdjQty,AdjItem,$B1298,AdjDate,"&lt;="&amp;$D$2)+SUMIFS(LinVarQty,LinItem,$B1298,LinPosted,"YES",LinDate,"&lt;="&amp;$D$2,LinID,"&lt;&gt;"&amp;$B$2))</f>
        <v/>
      </c>
      <c r="D1298" s="84"/>
      <c r="E1298" s="32" t="str">
        <f t="shared" si="40"/>
        <v/>
      </c>
      <c r="F1298" s="33" t="str">
        <f>IF($B1298="","",Items!$I1297)</f>
        <v/>
      </c>
      <c r="G1298" s="33" t="str">
        <f t="shared" si="41"/>
        <v/>
      </c>
      <c r="H1298" s="85"/>
    </row>
    <row r="1299" spans="1:8" hidden="1" x14ac:dyDescent="0.25">
      <c r="A1299" s="28" t="str">
        <f>IF(Items!$B1298="","",Items!$A1298)</f>
        <v/>
      </c>
      <c r="B1299" s="28" t="str">
        <f>IF(Items!$B1298="","",Items!$B1298)</f>
        <v/>
      </c>
      <c r="C1299" s="32" t="str">
        <f>IF($B1299="","",Items!$G1298+SUMIFS(PurQty,PurItem,$B1299,PurDate,"&lt;="&amp;$D$2)-SUMIFS(SalQty,SalItem,$B1299,SalDate,"&lt;="&amp;$D$2)-SUMIFS(WoQty,WoItem,$B1299,WoDate,"&lt;="&amp;$D$2)+SUMIFS(AdjQty,AdjItem,$B1299,AdjDate,"&lt;="&amp;$D$2)+SUMIFS(LinVarQty,LinItem,$B1299,LinPosted,"YES",LinDate,"&lt;="&amp;$D$2,LinID,"&lt;&gt;"&amp;$B$2))</f>
        <v/>
      </c>
      <c r="D1299" s="84"/>
      <c r="E1299" s="32" t="str">
        <f t="shared" si="40"/>
        <v/>
      </c>
      <c r="F1299" s="33" t="str">
        <f>IF($B1299="","",Items!$I1298)</f>
        <v/>
      </c>
      <c r="G1299" s="33" t="str">
        <f t="shared" si="41"/>
        <v/>
      </c>
      <c r="H1299" s="85"/>
    </row>
    <row r="1300" spans="1:8" hidden="1" x14ac:dyDescent="0.25">
      <c r="A1300" s="28" t="str">
        <f>IF(Items!$B1299="","",Items!$A1299)</f>
        <v/>
      </c>
      <c r="B1300" s="28" t="str">
        <f>IF(Items!$B1299="","",Items!$B1299)</f>
        <v/>
      </c>
      <c r="C1300" s="32" t="str">
        <f>IF($B1300="","",Items!$G1299+SUMIFS(PurQty,PurItem,$B1300,PurDate,"&lt;="&amp;$D$2)-SUMIFS(SalQty,SalItem,$B1300,SalDate,"&lt;="&amp;$D$2)-SUMIFS(WoQty,WoItem,$B1300,WoDate,"&lt;="&amp;$D$2)+SUMIFS(AdjQty,AdjItem,$B1300,AdjDate,"&lt;="&amp;$D$2)+SUMIFS(LinVarQty,LinItem,$B1300,LinPosted,"YES",LinDate,"&lt;="&amp;$D$2,LinID,"&lt;&gt;"&amp;$B$2))</f>
        <v/>
      </c>
      <c r="D1300" s="84"/>
      <c r="E1300" s="32" t="str">
        <f t="shared" si="40"/>
        <v/>
      </c>
      <c r="F1300" s="33" t="str">
        <f>IF($B1300="","",Items!$I1299)</f>
        <v/>
      </c>
      <c r="G1300" s="33" t="str">
        <f t="shared" si="41"/>
        <v/>
      </c>
      <c r="H1300" s="85"/>
    </row>
    <row r="1301" spans="1:8" hidden="1" x14ac:dyDescent="0.25">
      <c r="A1301" s="28" t="str">
        <f>IF(Items!$B1300="","",Items!$A1300)</f>
        <v/>
      </c>
      <c r="B1301" s="28" t="str">
        <f>IF(Items!$B1300="","",Items!$B1300)</f>
        <v/>
      </c>
      <c r="C1301" s="32" t="str">
        <f>IF($B1301="","",Items!$G1300+SUMIFS(PurQty,PurItem,$B1301,PurDate,"&lt;="&amp;$D$2)-SUMIFS(SalQty,SalItem,$B1301,SalDate,"&lt;="&amp;$D$2)-SUMIFS(WoQty,WoItem,$B1301,WoDate,"&lt;="&amp;$D$2)+SUMIFS(AdjQty,AdjItem,$B1301,AdjDate,"&lt;="&amp;$D$2)+SUMIFS(LinVarQty,LinItem,$B1301,LinPosted,"YES",LinDate,"&lt;="&amp;$D$2,LinID,"&lt;&gt;"&amp;$B$2))</f>
        <v/>
      </c>
      <c r="D1301" s="84"/>
      <c r="E1301" s="32" t="str">
        <f t="shared" si="40"/>
        <v/>
      </c>
      <c r="F1301" s="33" t="str">
        <f>IF($B1301="","",Items!$I1300)</f>
        <v/>
      </c>
      <c r="G1301" s="33" t="str">
        <f t="shared" si="41"/>
        <v/>
      </c>
      <c r="H1301" s="85"/>
    </row>
    <row r="1302" spans="1:8" hidden="1" x14ac:dyDescent="0.25">
      <c r="A1302" s="28" t="str">
        <f>IF(Items!$B1301="","",Items!$A1301)</f>
        <v/>
      </c>
      <c r="B1302" s="28" t="str">
        <f>IF(Items!$B1301="","",Items!$B1301)</f>
        <v/>
      </c>
      <c r="C1302" s="32" t="str">
        <f>IF($B1302="","",Items!$G1301+SUMIFS(PurQty,PurItem,$B1302,PurDate,"&lt;="&amp;$D$2)-SUMIFS(SalQty,SalItem,$B1302,SalDate,"&lt;="&amp;$D$2)-SUMIFS(WoQty,WoItem,$B1302,WoDate,"&lt;="&amp;$D$2)+SUMIFS(AdjQty,AdjItem,$B1302,AdjDate,"&lt;="&amp;$D$2)+SUMIFS(LinVarQty,LinItem,$B1302,LinPosted,"YES",LinDate,"&lt;="&amp;$D$2,LinID,"&lt;&gt;"&amp;$B$2))</f>
        <v/>
      </c>
      <c r="D1302" s="84"/>
      <c r="E1302" s="32" t="str">
        <f t="shared" si="40"/>
        <v/>
      </c>
      <c r="F1302" s="33" t="str">
        <f>IF($B1302="","",Items!$I1301)</f>
        <v/>
      </c>
      <c r="G1302" s="33" t="str">
        <f t="shared" si="41"/>
        <v/>
      </c>
      <c r="H1302" s="85"/>
    </row>
    <row r="1303" spans="1:8" hidden="1" x14ac:dyDescent="0.25">
      <c r="A1303" s="28" t="str">
        <f>IF(Items!$B1302="","",Items!$A1302)</f>
        <v/>
      </c>
      <c r="B1303" s="28" t="str">
        <f>IF(Items!$B1302="","",Items!$B1302)</f>
        <v/>
      </c>
      <c r="C1303" s="32" t="str">
        <f>IF($B1303="","",Items!$G1302+SUMIFS(PurQty,PurItem,$B1303,PurDate,"&lt;="&amp;$D$2)-SUMIFS(SalQty,SalItem,$B1303,SalDate,"&lt;="&amp;$D$2)-SUMIFS(WoQty,WoItem,$B1303,WoDate,"&lt;="&amp;$D$2)+SUMIFS(AdjQty,AdjItem,$B1303,AdjDate,"&lt;="&amp;$D$2)+SUMIFS(LinVarQty,LinItem,$B1303,LinPosted,"YES",LinDate,"&lt;="&amp;$D$2,LinID,"&lt;&gt;"&amp;$B$2))</f>
        <v/>
      </c>
      <c r="D1303" s="84"/>
      <c r="E1303" s="32" t="str">
        <f t="shared" si="40"/>
        <v/>
      </c>
      <c r="F1303" s="33" t="str">
        <f>IF($B1303="","",Items!$I1302)</f>
        <v/>
      </c>
      <c r="G1303" s="33" t="str">
        <f t="shared" si="41"/>
        <v/>
      </c>
      <c r="H1303" s="85"/>
    </row>
    <row r="1304" spans="1:8" hidden="1" x14ac:dyDescent="0.25">
      <c r="A1304" s="28" t="str">
        <f>IF(Items!$B1303="","",Items!$A1303)</f>
        <v/>
      </c>
      <c r="B1304" s="28" t="str">
        <f>IF(Items!$B1303="","",Items!$B1303)</f>
        <v/>
      </c>
      <c r="C1304" s="32" t="str">
        <f>IF($B1304="","",Items!$G1303+SUMIFS(PurQty,PurItem,$B1304,PurDate,"&lt;="&amp;$D$2)-SUMIFS(SalQty,SalItem,$B1304,SalDate,"&lt;="&amp;$D$2)-SUMIFS(WoQty,WoItem,$B1304,WoDate,"&lt;="&amp;$D$2)+SUMIFS(AdjQty,AdjItem,$B1304,AdjDate,"&lt;="&amp;$D$2)+SUMIFS(LinVarQty,LinItem,$B1304,LinPosted,"YES",LinDate,"&lt;="&amp;$D$2,LinID,"&lt;&gt;"&amp;$B$2))</f>
        <v/>
      </c>
      <c r="D1304" s="84"/>
      <c r="E1304" s="32" t="str">
        <f t="shared" si="40"/>
        <v/>
      </c>
      <c r="F1304" s="33" t="str">
        <f>IF($B1304="","",Items!$I1303)</f>
        <v/>
      </c>
      <c r="G1304" s="33" t="str">
        <f t="shared" si="41"/>
        <v/>
      </c>
      <c r="H1304" s="85"/>
    </row>
    <row r="1305" spans="1:8" hidden="1" x14ac:dyDescent="0.25">
      <c r="A1305" s="28" t="str">
        <f>IF(Items!$B1304="","",Items!$A1304)</f>
        <v/>
      </c>
      <c r="B1305" s="28" t="str">
        <f>IF(Items!$B1304="","",Items!$B1304)</f>
        <v/>
      </c>
      <c r="C1305" s="32" t="str">
        <f>IF($B1305="","",Items!$G1304+SUMIFS(PurQty,PurItem,$B1305,PurDate,"&lt;="&amp;$D$2)-SUMIFS(SalQty,SalItem,$B1305,SalDate,"&lt;="&amp;$D$2)-SUMIFS(WoQty,WoItem,$B1305,WoDate,"&lt;="&amp;$D$2)+SUMIFS(AdjQty,AdjItem,$B1305,AdjDate,"&lt;="&amp;$D$2)+SUMIFS(LinVarQty,LinItem,$B1305,LinPosted,"YES",LinDate,"&lt;="&amp;$D$2,LinID,"&lt;&gt;"&amp;$B$2))</f>
        <v/>
      </c>
      <c r="D1305" s="84"/>
      <c r="E1305" s="32" t="str">
        <f t="shared" si="40"/>
        <v/>
      </c>
      <c r="F1305" s="33" t="str">
        <f>IF($B1305="","",Items!$I1304)</f>
        <v/>
      </c>
      <c r="G1305" s="33" t="str">
        <f t="shared" si="41"/>
        <v/>
      </c>
      <c r="H1305" s="85"/>
    </row>
    <row r="1306" spans="1:8" hidden="1" x14ac:dyDescent="0.25">
      <c r="A1306" s="28" t="str">
        <f>IF(Items!$B1305="","",Items!$A1305)</f>
        <v/>
      </c>
      <c r="B1306" s="28" t="str">
        <f>IF(Items!$B1305="","",Items!$B1305)</f>
        <v/>
      </c>
      <c r="C1306" s="32" t="str">
        <f>IF($B1306="","",Items!$G1305+SUMIFS(PurQty,PurItem,$B1306,PurDate,"&lt;="&amp;$D$2)-SUMIFS(SalQty,SalItem,$B1306,SalDate,"&lt;="&amp;$D$2)-SUMIFS(WoQty,WoItem,$B1306,WoDate,"&lt;="&amp;$D$2)+SUMIFS(AdjQty,AdjItem,$B1306,AdjDate,"&lt;="&amp;$D$2)+SUMIFS(LinVarQty,LinItem,$B1306,LinPosted,"YES",LinDate,"&lt;="&amp;$D$2,LinID,"&lt;&gt;"&amp;$B$2))</f>
        <v/>
      </c>
      <c r="D1306" s="84"/>
      <c r="E1306" s="32" t="str">
        <f t="shared" si="40"/>
        <v/>
      </c>
      <c r="F1306" s="33" t="str">
        <f>IF($B1306="","",Items!$I1305)</f>
        <v/>
      </c>
      <c r="G1306" s="33" t="str">
        <f t="shared" si="41"/>
        <v/>
      </c>
      <c r="H1306" s="85"/>
    </row>
    <row r="1307" spans="1:8" hidden="1" x14ac:dyDescent="0.25">
      <c r="A1307" s="28" t="str">
        <f>IF(Items!$B1306="","",Items!$A1306)</f>
        <v/>
      </c>
      <c r="B1307" s="28" t="str">
        <f>IF(Items!$B1306="","",Items!$B1306)</f>
        <v/>
      </c>
      <c r="C1307" s="32" t="str">
        <f>IF($B1307="","",Items!$G1306+SUMIFS(PurQty,PurItem,$B1307,PurDate,"&lt;="&amp;$D$2)-SUMIFS(SalQty,SalItem,$B1307,SalDate,"&lt;="&amp;$D$2)-SUMIFS(WoQty,WoItem,$B1307,WoDate,"&lt;="&amp;$D$2)+SUMIFS(AdjQty,AdjItem,$B1307,AdjDate,"&lt;="&amp;$D$2)+SUMIFS(LinVarQty,LinItem,$B1307,LinPosted,"YES",LinDate,"&lt;="&amp;$D$2,LinID,"&lt;&gt;"&amp;$B$2))</f>
        <v/>
      </c>
      <c r="D1307" s="84"/>
      <c r="E1307" s="32" t="str">
        <f t="shared" si="40"/>
        <v/>
      </c>
      <c r="F1307" s="33" t="str">
        <f>IF($B1307="","",Items!$I1306)</f>
        <v/>
      </c>
      <c r="G1307" s="33" t="str">
        <f t="shared" si="41"/>
        <v/>
      </c>
      <c r="H1307" s="85"/>
    </row>
    <row r="1308" spans="1:8" hidden="1" x14ac:dyDescent="0.25">
      <c r="A1308" s="28" t="str">
        <f>IF(Items!$B1307="","",Items!$A1307)</f>
        <v/>
      </c>
      <c r="B1308" s="28" t="str">
        <f>IF(Items!$B1307="","",Items!$B1307)</f>
        <v/>
      </c>
      <c r="C1308" s="32" t="str">
        <f>IF($B1308="","",Items!$G1307+SUMIFS(PurQty,PurItem,$B1308,PurDate,"&lt;="&amp;$D$2)-SUMIFS(SalQty,SalItem,$B1308,SalDate,"&lt;="&amp;$D$2)-SUMIFS(WoQty,WoItem,$B1308,WoDate,"&lt;="&amp;$D$2)+SUMIFS(AdjQty,AdjItem,$B1308,AdjDate,"&lt;="&amp;$D$2)+SUMIFS(LinVarQty,LinItem,$B1308,LinPosted,"YES",LinDate,"&lt;="&amp;$D$2,LinID,"&lt;&gt;"&amp;$B$2))</f>
        <v/>
      </c>
      <c r="D1308" s="84"/>
      <c r="E1308" s="32" t="str">
        <f t="shared" si="40"/>
        <v/>
      </c>
      <c r="F1308" s="33" t="str">
        <f>IF($B1308="","",Items!$I1307)</f>
        <v/>
      </c>
      <c r="G1308" s="33" t="str">
        <f t="shared" si="41"/>
        <v/>
      </c>
      <c r="H1308" s="85"/>
    </row>
    <row r="1309" spans="1:8" hidden="1" x14ac:dyDescent="0.25">
      <c r="A1309" s="28" t="str">
        <f>IF(Items!$B1308="","",Items!$A1308)</f>
        <v/>
      </c>
      <c r="B1309" s="28" t="str">
        <f>IF(Items!$B1308="","",Items!$B1308)</f>
        <v/>
      </c>
      <c r="C1309" s="32" t="str">
        <f>IF($B1309="","",Items!$G1308+SUMIFS(PurQty,PurItem,$B1309,PurDate,"&lt;="&amp;$D$2)-SUMIFS(SalQty,SalItem,$B1309,SalDate,"&lt;="&amp;$D$2)-SUMIFS(WoQty,WoItem,$B1309,WoDate,"&lt;="&amp;$D$2)+SUMIFS(AdjQty,AdjItem,$B1309,AdjDate,"&lt;="&amp;$D$2)+SUMIFS(LinVarQty,LinItem,$B1309,LinPosted,"YES",LinDate,"&lt;="&amp;$D$2,LinID,"&lt;&gt;"&amp;$B$2))</f>
        <v/>
      </c>
      <c r="D1309" s="84"/>
      <c r="E1309" s="32" t="str">
        <f t="shared" si="40"/>
        <v/>
      </c>
      <c r="F1309" s="33" t="str">
        <f>IF($B1309="","",Items!$I1308)</f>
        <v/>
      </c>
      <c r="G1309" s="33" t="str">
        <f t="shared" si="41"/>
        <v/>
      </c>
      <c r="H1309" s="85"/>
    </row>
    <row r="1310" spans="1:8" hidden="1" x14ac:dyDescent="0.25">
      <c r="A1310" s="28" t="str">
        <f>IF(Items!$B1309="","",Items!$A1309)</f>
        <v/>
      </c>
      <c r="B1310" s="28" t="str">
        <f>IF(Items!$B1309="","",Items!$B1309)</f>
        <v/>
      </c>
      <c r="C1310" s="32" t="str">
        <f>IF($B1310="","",Items!$G1309+SUMIFS(PurQty,PurItem,$B1310,PurDate,"&lt;="&amp;$D$2)-SUMIFS(SalQty,SalItem,$B1310,SalDate,"&lt;="&amp;$D$2)-SUMIFS(WoQty,WoItem,$B1310,WoDate,"&lt;="&amp;$D$2)+SUMIFS(AdjQty,AdjItem,$B1310,AdjDate,"&lt;="&amp;$D$2)+SUMIFS(LinVarQty,LinItem,$B1310,LinPosted,"YES",LinDate,"&lt;="&amp;$D$2,LinID,"&lt;&gt;"&amp;$B$2))</f>
        <v/>
      </c>
      <c r="D1310" s="84"/>
      <c r="E1310" s="32" t="str">
        <f t="shared" si="40"/>
        <v/>
      </c>
      <c r="F1310" s="33" t="str">
        <f>IF($B1310="","",Items!$I1309)</f>
        <v/>
      </c>
      <c r="G1310" s="33" t="str">
        <f t="shared" si="41"/>
        <v/>
      </c>
      <c r="H1310" s="85"/>
    </row>
    <row r="1311" spans="1:8" hidden="1" x14ac:dyDescent="0.25">
      <c r="A1311" s="28" t="str">
        <f>IF(Items!$B1310="","",Items!$A1310)</f>
        <v/>
      </c>
      <c r="B1311" s="28" t="str">
        <f>IF(Items!$B1310="","",Items!$B1310)</f>
        <v/>
      </c>
      <c r="C1311" s="32" t="str">
        <f>IF($B1311="","",Items!$G1310+SUMIFS(PurQty,PurItem,$B1311,PurDate,"&lt;="&amp;$D$2)-SUMIFS(SalQty,SalItem,$B1311,SalDate,"&lt;="&amp;$D$2)-SUMIFS(WoQty,WoItem,$B1311,WoDate,"&lt;="&amp;$D$2)+SUMIFS(AdjQty,AdjItem,$B1311,AdjDate,"&lt;="&amp;$D$2)+SUMIFS(LinVarQty,LinItem,$B1311,LinPosted,"YES",LinDate,"&lt;="&amp;$D$2,LinID,"&lt;&gt;"&amp;$B$2))</f>
        <v/>
      </c>
      <c r="D1311" s="84"/>
      <c r="E1311" s="32" t="str">
        <f t="shared" si="40"/>
        <v/>
      </c>
      <c r="F1311" s="33" t="str">
        <f>IF($B1311="","",Items!$I1310)</f>
        <v/>
      </c>
      <c r="G1311" s="33" t="str">
        <f t="shared" si="41"/>
        <v/>
      </c>
      <c r="H1311" s="85"/>
    </row>
    <row r="1312" spans="1:8" hidden="1" x14ac:dyDescent="0.25">
      <c r="A1312" s="28" t="str">
        <f>IF(Items!$B1311="","",Items!$A1311)</f>
        <v/>
      </c>
      <c r="B1312" s="28" t="str">
        <f>IF(Items!$B1311="","",Items!$B1311)</f>
        <v/>
      </c>
      <c r="C1312" s="32" t="str">
        <f>IF($B1312="","",Items!$G1311+SUMIFS(PurQty,PurItem,$B1312,PurDate,"&lt;="&amp;$D$2)-SUMIFS(SalQty,SalItem,$B1312,SalDate,"&lt;="&amp;$D$2)-SUMIFS(WoQty,WoItem,$B1312,WoDate,"&lt;="&amp;$D$2)+SUMIFS(AdjQty,AdjItem,$B1312,AdjDate,"&lt;="&amp;$D$2)+SUMIFS(LinVarQty,LinItem,$B1312,LinPosted,"YES",LinDate,"&lt;="&amp;$D$2,LinID,"&lt;&gt;"&amp;$B$2))</f>
        <v/>
      </c>
      <c r="D1312" s="84"/>
      <c r="E1312" s="32" t="str">
        <f t="shared" si="40"/>
        <v/>
      </c>
      <c r="F1312" s="33" t="str">
        <f>IF($B1312="","",Items!$I1311)</f>
        <v/>
      </c>
      <c r="G1312" s="33" t="str">
        <f t="shared" si="41"/>
        <v/>
      </c>
      <c r="H1312" s="85"/>
    </row>
    <row r="1313" spans="1:8" hidden="1" x14ac:dyDescent="0.25">
      <c r="A1313" s="28" t="str">
        <f>IF(Items!$B1312="","",Items!$A1312)</f>
        <v/>
      </c>
      <c r="B1313" s="28" t="str">
        <f>IF(Items!$B1312="","",Items!$B1312)</f>
        <v/>
      </c>
      <c r="C1313" s="32" t="str">
        <f>IF($B1313="","",Items!$G1312+SUMIFS(PurQty,PurItem,$B1313,PurDate,"&lt;="&amp;$D$2)-SUMIFS(SalQty,SalItem,$B1313,SalDate,"&lt;="&amp;$D$2)-SUMIFS(WoQty,WoItem,$B1313,WoDate,"&lt;="&amp;$D$2)+SUMIFS(AdjQty,AdjItem,$B1313,AdjDate,"&lt;="&amp;$D$2)+SUMIFS(LinVarQty,LinItem,$B1313,LinPosted,"YES",LinDate,"&lt;="&amp;$D$2,LinID,"&lt;&gt;"&amp;$B$2))</f>
        <v/>
      </c>
      <c r="D1313" s="84"/>
      <c r="E1313" s="32" t="str">
        <f t="shared" si="40"/>
        <v/>
      </c>
      <c r="F1313" s="33" t="str">
        <f>IF($B1313="","",Items!$I1312)</f>
        <v/>
      </c>
      <c r="G1313" s="33" t="str">
        <f t="shared" si="41"/>
        <v/>
      </c>
      <c r="H1313" s="85"/>
    </row>
    <row r="1314" spans="1:8" hidden="1" x14ac:dyDescent="0.25">
      <c r="A1314" s="28" t="str">
        <f>IF(Items!$B1313="","",Items!$A1313)</f>
        <v/>
      </c>
      <c r="B1314" s="28" t="str">
        <f>IF(Items!$B1313="","",Items!$B1313)</f>
        <v/>
      </c>
      <c r="C1314" s="32" t="str">
        <f>IF($B1314="","",Items!$G1313+SUMIFS(PurQty,PurItem,$B1314,PurDate,"&lt;="&amp;$D$2)-SUMIFS(SalQty,SalItem,$B1314,SalDate,"&lt;="&amp;$D$2)-SUMIFS(WoQty,WoItem,$B1314,WoDate,"&lt;="&amp;$D$2)+SUMIFS(AdjQty,AdjItem,$B1314,AdjDate,"&lt;="&amp;$D$2)+SUMIFS(LinVarQty,LinItem,$B1314,LinPosted,"YES",LinDate,"&lt;="&amp;$D$2,LinID,"&lt;&gt;"&amp;$B$2))</f>
        <v/>
      </c>
      <c r="D1314" s="84"/>
      <c r="E1314" s="32" t="str">
        <f t="shared" si="40"/>
        <v/>
      </c>
      <c r="F1314" s="33" t="str">
        <f>IF($B1314="","",Items!$I1313)</f>
        <v/>
      </c>
      <c r="G1314" s="33" t="str">
        <f t="shared" si="41"/>
        <v/>
      </c>
      <c r="H1314" s="85"/>
    </row>
    <row r="1315" spans="1:8" hidden="1" x14ac:dyDescent="0.25">
      <c r="A1315" s="28" t="str">
        <f>IF(Items!$B1314="","",Items!$A1314)</f>
        <v/>
      </c>
      <c r="B1315" s="28" t="str">
        <f>IF(Items!$B1314="","",Items!$B1314)</f>
        <v/>
      </c>
      <c r="C1315" s="32" t="str">
        <f>IF($B1315="","",Items!$G1314+SUMIFS(PurQty,PurItem,$B1315,PurDate,"&lt;="&amp;$D$2)-SUMIFS(SalQty,SalItem,$B1315,SalDate,"&lt;="&amp;$D$2)-SUMIFS(WoQty,WoItem,$B1315,WoDate,"&lt;="&amp;$D$2)+SUMIFS(AdjQty,AdjItem,$B1315,AdjDate,"&lt;="&amp;$D$2)+SUMIFS(LinVarQty,LinItem,$B1315,LinPosted,"YES",LinDate,"&lt;="&amp;$D$2,LinID,"&lt;&gt;"&amp;$B$2))</f>
        <v/>
      </c>
      <c r="D1315" s="84"/>
      <c r="E1315" s="32" t="str">
        <f t="shared" si="40"/>
        <v/>
      </c>
      <c r="F1315" s="33" t="str">
        <f>IF($B1315="","",Items!$I1314)</f>
        <v/>
      </c>
      <c r="G1315" s="33" t="str">
        <f t="shared" si="41"/>
        <v/>
      </c>
      <c r="H1315" s="85"/>
    </row>
    <row r="1316" spans="1:8" hidden="1" x14ac:dyDescent="0.25">
      <c r="A1316" s="28" t="str">
        <f>IF(Items!$B1315="","",Items!$A1315)</f>
        <v/>
      </c>
      <c r="B1316" s="28" t="str">
        <f>IF(Items!$B1315="","",Items!$B1315)</f>
        <v/>
      </c>
      <c r="C1316" s="32" t="str">
        <f>IF($B1316="","",Items!$G1315+SUMIFS(PurQty,PurItem,$B1316,PurDate,"&lt;="&amp;$D$2)-SUMIFS(SalQty,SalItem,$B1316,SalDate,"&lt;="&amp;$D$2)-SUMIFS(WoQty,WoItem,$B1316,WoDate,"&lt;="&amp;$D$2)+SUMIFS(AdjQty,AdjItem,$B1316,AdjDate,"&lt;="&amp;$D$2)+SUMIFS(LinVarQty,LinItem,$B1316,LinPosted,"YES",LinDate,"&lt;="&amp;$D$2,LinID,"&lt;&gt;"&amp;$B$2))</f>
        <v/>
      </c>
      <c r="D1316" s="84"/>
      <c r="E1316" s="32" t="str">
        <f t="shared" si="40"/>
        <v/>
      </c>
      <c r="F1316" s="33" t="str">
        <f>IF($B1316="","",Items!$I1315)</f>
        <v/>
      </c>
      <c r="G1316" s="33" t="str">
        <f t="shared" si="41"/>
        <v/>
      </c>
      <c r="H1316" s="85"/>
    </row>
    <row r="1317" spans="1:8" hidden="1" x14ac:dyDescent="0.25">
      <c r="A1317" s="28" t="str">
        <f>IF(Items!$B1316="","",Items!$A1316)</f>
        <v/>
      </c>
      <c r="B1317" s="28" t="str">
        <f>IF(Items!$B1316="","",Items!$B1316)</f>
        <v/>
      </c>
      <c r="C1317" s="32" t="str">
        <f>IF($B1317="","",Items!$G1316+SUMIFS(PurQty,PurItem,$B1317,PurDate,"&lt;="&amp;$D$2)-SUMIFS(SalQty,SalItem,$B1317,SalDate,"&lt;="&amp;$D$2)-SUMIFS(WoQty,WoItem,$B1317,WoDate,"&lt;="&amp;$D$2)+SUMIFS(AdjQty,AdjItem,$B1317,AdjDate,"&lt;="&amp;$D$2)+SUMIFS(LinVarQty,LinItem,$B1317,LinPosted,"YES",LinDate,"&lt;="&amp;$D$2,LinID,"&lt;&gt;"&amp;$B$2))</f>
        <v/>
      </c>
      <c r="D1317" s="84"/>
      <c r="E1317" s="32" t="str">
        <f t="shared" si="40"/>
        <v/>
      </c>
      <c r="F1317" s="33" t="str">
        <f>IF($B1317="","",Items!$I1316)</f>
        <v/>
      </c>
      <c r="G1317" s="33" t="str">
        <f t="shared" si="41"/>
        <v/>
      </c>
      <c r="H1317" s="85"/>
    </row>
    <row r="1318" spans="1:8" hidden="1" x14ac:dyDescent="0.25">
      <c r="A1318" s="28" t="str">
        <f>IF(Items!$B1317="","",Items!$A1317)</f>
        <v/>
      </c>
      <c r="B1318" s="28" t="str">
        <f>IF(Items!$B1317="","",Items!$B1317)</f>
        <v/>
      </c>
      <c r="C1318" s="32" t="str">
        <f>IF($B1318="","",Items!$G1317+SUMIFS(PurQty,PurItem,$B1318,PurDate,"&lt;="&amp;$D$2)-SUMIFS(SalQty,SalItem,$B1318,SalDate,"&lt;="&amp;$D$2)-SUMIFS(WoQty,WoItem,$B1318,WoDate,"&lt;="&amp;$D$2)+SUMIFS(AdjQty,AdjItem,$B1318,AdjDate,"&lt;="&amp;$D$2)+SUMIFS(LinVarQty,LinItem,$B1318,LinPosted,"YES",LinDate,"&lt;="&amp;$D$2,LinID,"&lt;&gt;"&amp;$B$2))</f>
        <v/>
      </c>
      <c r="D1318" s="84"/>
      <c r="E1318" s="32" t="str">
        <f t="shared" si="40"/>
        <v/>
      </c>
      <c r="F1318" s="33" t="str">
        <f>IF($B1318="","",Items!$I1317)</f>
        <v/>
      </c>
      <c r="G1318" s="33" t="str">
        <f t="shared" si="41"/>
        <v/>
      </c>
      <c r="H1318" s="85"/>
    </row>
    <row r="1319" spans="1:8" hidden="1" x14ac:dyDescent="0.25">
      <c r="A1319" s="28" t="str">
        <f>IF(Items!$B1318="","",Items!$A1318)</f>
        <v/>
      </c>
      <c r="B1319" s="28" t="str">
        <f>IF(Items!$B1318="","",Items!$B1318)</f>
        <v/>
      </c>
      <c r="C1319" s="32" t="str">
        <f>IF($B1319="","",Items!$G1318+SUMIFS(PurQty,PurItem,$B1319,PurDate,"&lt;="&amp;$D$2)-SUMIFS(SalQty,SalItem,$B1319,SalDate,"&lt;="&amp;$D$2)-SUMIFS(WoQty,WoItem,$B1319,WoDate,"&lt;="&amp;$D$2)+SUMIFS(AdjQty,AdjItem,$B1319,AdjDate,"&lt;="&amp;$D$2)+SUMIFS(LinVarQty,LinItem,$B1319,LinPosted,"YES",LinDate,"&lt;="&amp;$D$2,LinID,"&lt;&gt;"&amp;$B$2))</f>
        <v/>
      </c>
      <c r="D1319" s="84"/>
      <c r="E1319" s="32" t="str">
        <f t="shared" si="40"/>
        <v/>
      </c>
      <c r="F1319" s="33" t="str">
        <f>IF($B1319="","",Items!$I1318)</f>
        <v/>
      </c>
      <c r="G1319" s="33" t="str">
        <f t="shared" si="41"/>
        <v/>
      </c>
      <c r="H1319" s="85"/>
    </row>
    <row r="1320" spans="1:8" hidden="1" x14ac:dyDescent="0.25">
      <c r="A1320" s="28" t="str">
        <f>IF(Items!$B1319="","",Items!$A1319)</f>
        <v/>
      </c>
      <c r="B1320" s="28" t="str">
        <f>IF(Items!$B1319="","",Items!$B1319)</f>
        <v/>
      </c>
      <c r="C1320" s="32" t="str">
        <f>IF($B1320="","",Items!$G1319+SUMIFS(PurQty,PurItem,$B1320,PurDate,"&lt;="&amp;$D$2)-SUMIFS(SalQty,SalItem,$B1320,SalDate,"&lt;="&amp;$D$2)-SUMIFS(WoQty,WoItem,$B1320,WoDate,"&lt;="&amp;$D$2)+SUMIFS(AdjQty,AdjItem,$B1320,AdjDate,"&lt;="&amp;$D$2)+SUMIFS(LinVarQty,LinItem,$B1320,LinPosted,"YES",LinDate,"&lt;="&amp;$D$2,LinID,"&lt;&gt;"&amp;$B$2))</f>
        <v/>
      </c>
      <c r="D1320" s="84"/>
      <c r="E1320" s="32" t="str">
        <f t="shared" si="40"/>
        <v/>
      </c>
      <c r="F1320" s="33" t="str">
        <f>IF($B1320="","",Items!$I1319)</f>
        <v/>
      </c>
      <c r="G1320" s="33" t="str">
        <f t="shared" si="41"/>
        <v/>
      </c>
      <c r="H1320" s="85"/>
    </row>
    <row r="1321" spans="1:8" hidden="1" x14ac:dyDescent="0.25">
      <c r="A1321" s="28" t="str">
        <f>IF(Items!$B1320="","",Items!$A1320)</f>
        <v/>
      </c>
      <c r="B1321" s="28" t="str">
        <f>IF(Items!$B1320="","",Items!$B1320)</f>
        <v/>
      </c>
      <c r="C1321" s="32" t="str">
        <f>IF($B1321="","",Items!$G1320+SUMIFS(PurQty,PurItem,$B1321,PurDate,"&lt;="&amp;$D$2)-SUMIFS(SalQty,SalItem,$B1321,SalDate,"&lt;="&amp;$D$2)-SUMIFS(WoQty,WoItem,$B1321,WoDate,"&lt;="&amp;$D$2)+SUMIFS(AdjQty,AdjItem,$B1321,AdjDate,"&lt;="&amp;$D$2)+SUMIFS(LinVarQty,LinItem,$B1321,LinPosted,"YES",LinDate,"&lt;="&amp;$D$2,LinID,"&lt;&gt;"&amp;$B$2))</f>
        <v/>
      </c>
      <c r="D1321" s="84"/>
      <c r="E1321" s="32" t="str">
        <f t="shared" si="40"/>
        <v/>
      </c>
      <c r="F1321" s="33" t="str">
        <f>IF($B1321="","",Items!$I1320)</f>
        <v/>
      </c>
      <c r="G1321" s="33" t="str">
        <f t="shared" si="41"/>
        <v/>
      </c>
      <c r="H1321" s="85"/>
    </row>
    <row r="1322" spans="1:8" hidden="1" x14ac:dyDescent="0.25">
      <c r="A1322" s="28" t="str">
        <f>IF(Items!$B1321="","",Items!$A1321)</f>
        <v/>
      </c>
      <c r="B1322" s="28" t="str">
        <f>IF(Items!$B1321="","",Items!$B1321)</f>
        <v/>
      </c>
      <c r="C1322" s="32" t="str">
        <f>IF($B1322="","",Items!$G1321+SUMIFS(PurQty,PurItem,$B1322,PurDate,"&lt;="&amp;$D$2)-SUMIFS(SalQty,SalItem,$B1322,SalDate,"&lt;="&amp;$D$2)-SUMIFS(WoQty,WoItem,$B1322,WoDate,"&lt;="&amp;$D$2)+SUMIFS(AdjQty,AdjItem,$B1322,AdjDate,"&lt;="&amp;$D$2)+SUMIFS(LinVarQty,LinItem,$B1322,LinPosted,"YES",LinDate,"&lt;="&amp;$D$2,LinID,"&lt;&gt;"&amp;$B$2))</f>
        <v/>
      </c>
      <c r="D1322" s="84"/>
      <c r="E1322" s="32" t="str">
        <f t="shared" si="40"/>
        <v/>
      </c>
      <c r="F1322" s="33" t="str">
        <f>IF($B1322="","",Items!$I1321)</f>
        <v/>
      </c>
      <c r="G1322" s="33" t="str">
        <f t="shared" si="41"/>
        <v/>
      </c>
      <c r="H1322" s="85"/>
    </row>
    <row r="1323" spans="1:8" hidden="1" x14ac:dyDescent="0.25">
      <c r="A1323" s="28" t="str">
        <f>IF(Items!$B1322="","",Items!$A1322)</f>
        <v/>
      </c>
      <c r="B1323" s="28" t="str">
        <f>IF(Items!$B1322="","",Items!$B1322)</f>
        <v/>
      </c>
      <c r="C1323" s="32" t="str">
        <f>IF($B1323="","",Items!$G1322+SUMIFS(PurQty,PurItem,$B1323,PurDate,"&lt;="&amp;$D$2)-SUMIFS(SalQty,SalItem,$B1323,SalDate,"&lt;="&amp;$D$2)-SUMIFS(WoQty,WoItem,$B1323,WoDate,"&lt;="&amp;$D$2)+SUMIFS(AdjQty,AdjItem,$B1323,AdjDate,"&lt;="&amp;$D$2)+SUMIFS(LinVarQty,LinItem,$B1323,LinPosted,"YES",LinDate,"&lt;="&amp;$D$2,LinID,"&lt;&gt;"&amp;$B$2))</f>
        <v/>
      </c>
      <c r="D1323" s="84"/>
      <c r="E1323" s="32" t="str">
        <f t="shared" si="40"/>
        <v/>
      </c>
      <c r="F1323" s="33" t="str">
        <f>IF($B1323="","",Items!$I1322)</f>
        <v/>
      </c>
      <c r="G1323" s="33" t="str">
        <f t="shared" si="41"/>
        <v/>
      </c>
      <c r="H1323" s="85"/>
    </row>
    <row r="1324" spans="1:8" hidden="1" x14ac:dyDescent="0.25">
      <c r="A1324" s="28" t="str">
        <f>IF(Items!$B1323="","",Items!$A1323)</f>
        <v/>
      </c>
      <c r="B1324" s="28" t="str">
        <f>IF(Items!$B1323="","",Items!$B1323)</f>
        <v/>
      </c>
      <c r="C1324" s="32" t="str">
        <f>IF($B1324="","",Items!$G1323+SUMIFS(PurQty,PurItem,$B1324,PurDate,"&lt;="&amp;$D$2)-SUMIFS(SalQty,SalItem,$B1324,SalDate,"&lt;="&amp;$D$2)-SUMIFS(WoQty,WoItem,$B1324,WoDate,"&lt;="&amp;$D$2)+SUMIFS(AdjQty,AdjItem,$B1324,AdjDate,"&lt;="&amp;$D$2)+SUMIFS(LinVarQty,LinItem,$B1324,LinPosted,"YES",LinDate,"&lt;="&amp;$D$2,LinID,"&lt;&gt;"&amp;$B$2))</f>
        <v/>
      </c>
      <c r="D1324" s="84"/>
      <c r="E1324" s="32" t="str">
        <f t="shared" si="40"/>
        <v/>
      </c>
      <c r="F1324" s="33" t="str">
        <f>IF($B1324="","",Items!$I1323)</f>
        <v/>
      </c>
      <c r="G1324" s="33" t="str">
        <f t="shared" si="41"/>
        <v/>
      </c>
      <c r="H1324" s="85"/>
    </row>
    <row r="1325" spans="1:8" hidden="1" x14ac:dyDescent="0.25">
      <c r="A1325" s="28" t="str">
        <f>IF(Items!$B1324="","",Items!$A1324)</f>
        <v/>
      </c>
      <c r="B1325" s="28" t="str">
        <f>IF(Items!$B1324="","",Items!$B1324)</f>
        <v/>
      </c>
      <c r="C1325" s="32" t="str">
        <f>IF($B1325="","",Items!$G1324+SUMIFS(PurQty,PurItem,$B1325,PurDate,"&lt;="&amp;$D$2)-SUMIFS(SalQty,SalItem,$B1325,SalDate,"&lt;="&amp;$D$2)-SUMIFS(WoQty,WoItem,$B1325,WoDate,"&lt;="&amp;$D$2)+SUMIFS(AdjQty,AdjItem,$B1325,AdjDate,"&lt;="&amp;$D$2)+SUMIFS(LinVarQty,LinItem,$B1325,LinPosted,"YES",LinDate,"&lt;="&amp;$D$2,LinID,"&lt;&gt;"&amp;$B$2))</f>
        <v/>
      </c>
      <c r="D1325" s="84"/>
      <c r="E1325" s="32" t="str">
        <f t="shared" si="40"/>
        <v/>
      </c>
      <c r="F1325" s="33" t="str">
        <f>IF($B1325="","",Items!$I1324)</f>
        <v/>
      </c>
      <c r="G1325" s="33" t="str">
        <f t="shared" si="41"/>
        <v/>
      </c>
      <c r="H1325" s="85"/>
    </row>
    <row r="1326" spans="1:8" hidden="1" x14ac:dyDescent="0.25">
      <c r="A1326" s="28" t="str">
        <f>IF(Items!$B1325="","",Items!$A1325)</f>
        <v/>
      </c>
      <c r="B1326" s="28" t="str">
        <f>IF(Items!$B1325="","",Items!$B1325)</f>
        <v/>
      </c>
      <c r="C1326" s="32" t="str">
        <f>IF($B1326="","",Items!$G1325+SUMIFS(PurQty,PurItem,$B1326,PurDate,"&lt;="&amp;$D$2)-SUMIFS(SalQty,SalItem,$B1326,SalDate,"&lt;="&amp;$D$2)-SUMIFS(WoQty,WoItem,$B1326,WoDate,"&lt;="&amp;$D$2)+SUMIFS(AdjQty,AdjItem,$B1326,AdjDate,"&lt;="&amp;$D$2)+SUMIFS(LinVarQty,LinItem,$B1326,LinPosted,"YES",LinDate,"&lt;="&amp;$D$2,LinID,"&lt;&gt;"&amp;$B$2))</f>
        <v/>
      </c>
      <c r="D1326" s="84"/>
      <c r="E1326" s="32" t="str">
        <f t="shared" si="40"/>
        <v/>
      </c>
      <c r="F1326" s="33" t="str">
        <f>IF($B1326="","",Items!$I1325)</f>
        <v/>
      </c>
      <c r="G1326" s="33" t="str">
        <f t="shared" si="41"/>
        <v/>
      </c>
      <c r="H1326" s="85"/>
    </row>
    <row r="1327" spans="1:8" hidden="1" x14ac:dyDescent="0.25">
      <c r="A1327" s="28" t="str">
        <f>IF(Items!$B1326="","",Items!$A1326)</f>
        <v/>
      </c>
      <c r="B1327" s="28" t="str">
        <f>IF(Items!$B1326="","",Items!$B1326)</f>
        <v/>
      </c>
      <c r="C1327" s="32" t="str">
        <f>IF($B1327="","",Items!$G1326+SUMIFS(PurQty,PurItem,$B1327,PurDate,"&lt;="&amp;$D$2)-SUMIFS(SalQty,SalItem,$B1327,SalDate,"&lt;="&amp;$D$2)-SUMIFS(WoQty,WoItem,$B1327,WoDate,"&lt;="&amp;$D$2)+SUMIFS(AdjQty,AdjItem,$B1327,AdjDate,"&lt;="&amp;$D$2)+SUMIFS(LinVarQty,LinItem,$B1327,LinPosted,"YES",LinDate,"&lt;="&amp;$D$2,LinID,"&lt;&gt;"&amp;$B$2))</f>
        <v/>
      </c>
      <c r="D1327" s="84"/>
      <c r="E1327" s="32" t="str">
        <f t="shared" si="40"/>
        <v/>
      </c>
      <c r="F1327" s="33" t="str">
        <f>IF($B1327="","",Items!$I1326)</f>
        <v/>
      </c>
      <c r="G1327" s="33" t="str">
        <f t="shared" si="41"/>
        <v/>
      </c>
      <c r="H1327" s="85"/>
    </row>
    <row r="1328" spans="1:8" hidden="1" x14ac:dyDescent="0.25">
      <c r="A1328" s="28" t="str">
        <f>IF(Items!$B1327="","",Items!$A1327)</f>
        <v/>
      </c>
      <c r="B1328" s="28" t="str">
        <f>IF(Items!$B1327="","",Items!$B1327)</f>
        <v/>
      </c>
      <c r="C1328" s="32" t="str">
        <f>IF($B1328="","",Items!$G1327+SUMIFS(PurQty,PurItem,$B1328,PurDate,"&lt;="&amp;$D$2)-SUMIFS(SalQty,SalItem,$B1328,SalDate,"&lt;="&amp;$D$2)-SUMIFS(WoQty,WoItem,$B1328,WoDate,"&lt;="&amp;$D$2)+SUMIFS(AdjQty,AdjItem,$B1328,AdjDate,"&lt;="&amp;$D$2)+SUMIFS(LinVarQty,LinItem,$B1328,LinPosted,"YES",LinDate,"&lt;="&amp;$D$2,LinID,"&lt;&gt;"&amp;$B$2))</f>
        <v/>
      </c>
      <c r="D1328" s="84"/>
      <c r="E1328" s="32" t="str">
        <f t="shared" si="40"/>
        <v/>
      </c>
      <c r="F1328" s="33" t="str">
        <f>IF($B1328="","",Items!$I1327)</f>
        <v/>
      </c>
      <c r="G1328" s="33" t="str">
        <f t="shared" si="41"/>
        <v/>
      </c>
      <c r="H1328" s="85"/>
    </row>
    <row r="1329" spans="1:8" hidden="1" x14ac:dyDescent="0.25">
      <c r="A1329" s="28" t="str">
        <f>IF(Items!$B1328="","",Items!$A1328)</f>
        <v/>
      </c>
      <c r="B1329" s="28" t="str">
        <f>IF(Items!$B1328="","",Items!$B1328)</f>
        <v/>
      </c>
      <c r="C1329" s="32" t="str">
        <f>IF($B1329="","",Items!$G1328+SUMIFS(PurQty,PurItem,$B1329,PurDate,"&lt;="&amp;$D$2)-SUMIFS(SalQty,SalItem,$B1329,SalDate,"&lt;="&amp;$D$2)-SUMIFS(WoQty,WoItem,$B1329,WoDate,"&lt;="&amp;$D$2)+SUMIFS(AdjQty,AdjItem,$B1329,AdjDate,"&lt;="&amp;$D$2)+SUMIFS(LinVarQty,LinItem,$B1329,LinPosted,"YES",LinDate,"&lt;="&amp;$D$2,LinID,"&lt;&gt;"&amp;$B$2))</f>
        <v/>
      </c>
      <c r="D1329" s="84"/>
      <c r="E1329" s="32" t="str">
        <f t="shared" si="40"/>
        <v/>
      </c>
      <c r="F1329" s="33" t="str">
        <f>IF($B1329="","",Items!$I1328)</f>
        <v/>
      </c>
      <c r="G1329" s="33" t="str">
        <f t="shared" si="41"/>
        <v/>
      </c>
      <c r="H1329" s="85"/>
    </row>
    <row r="1330" spans="1:8" hidden="1" x14ac:dyDescent="0.25">
      <c r="A1330" s="28" t="str">
        <f>IF(Items!$B1329="","",Items!$A1329)</f>
        <v/>
      </c>
      <c r="B1330" s="28" t="str">
        <f>IF(Items!$B1329="","",Items!$B1329)</f>
        <v/>
      </c>
      <c r="C1330" s="32" t="str">
        <f>IF($B1330="","",Items!$G1329+SUMIFS(PurQty,PurItem,$B1330,PurDate,"&lt;="&amp;$D$2)-SUMIFS(SalQty,SalItem,$B1330,SalDate,"&lt;="&amp;$D$2)-SUMIFS(WoQty,WoItem,$B1330,WoDate,"&lt;="&amp;$D$2)+SUMIFS(AdjQty,AdjItem,$B1330,AdjDate,"&lt;="&amp;$D$2)+SUMIFS(LinVarQty,LinItem,$B1330,LinPosted,"YES",LinDate,"&lt;="&amp;$D$2,LinID,"&lt;&gt;"&amp;$B$2))</f>
        <v/>
      </c>
      <c r="D1330" s="84"/>
      <c r="E1330" s="32" t="str">
        <f t="shared" si="40"/>
        <v/>
      </c>
      <c r="F1330" s="33" t="str">
        <f>IF($B1330="","",Items!$I1329)</f>
        <v/>
      </c>
      <c r="G1330" s="33" t="str">
        <f t="shared" si="41"/>
        <v/>
      </c>
      <c r="H1330" s="85"/>
    </row>
    <row r="1331" spans="1:8" hidden="1" x14ac:dyDescent="0.25">
      <c r="A1331" s="28" t="str">
        <f>IF(Items!$B1330="","",Items!$A1330)</f>
        <v/>
      </c>
      <c r="B1331" s="28" t="str">
        <f>IF(Items!$B1330="","",Items!$B1330)</f>
        <v/>
      </c>
      <c r="C1331" s="32" t="str">
        <f>IF($B1331="","",Items!$G1330+SUMIFS(PurQty,PurItem,$B1331,PurDate,"&lt;="&amp;$D$2)-SUMIFS(SalQty,SalItem,$B1331,SalDate,"&lt;="&amp;$D$2)-SUMIFS(WoQty,WoItem,$B1331,WoDate,"&lt;="&amp;$D$2)+SUMIFS(AdjQty,AdjItem,$B1331,AdjDate,"&lt;="&amp;$D$2)+SUMIFS(LinVarQty,LinItem,$B1331,LinPosted,"YES",LinDate,"&lt;="&amp;$D$2,LinID,"&lt;&gt;"&amp;$B$2))</f>
        <v/>
      </c>
      <c r="D1331" s="84"/>
      <c r="E1331" s="32" t="str">
        <f t="shared" si="40"/>
        <v/>
      </c>
      <c r="F1331" s="33" t="str">
        <f>IF($B1331="","",Items!$I1330)</f>
        <v/>
      </c>
      <c r="G1331" s="33" t="str">
        <f t="shared" si="41"/>
        <v/>
      </c>
      <c r="H1331" s="85"/>
    </row>
    <row r="1332" spans="1:8" hidden="1" x14ac:dyDescent="0.25">
      <c r="A1332" s="28" t="str">
        <f>IF(Items!$B1331="","",Items!$A1331)</f>
        <v/>
      </c>
      <c r="B1332" s="28" t="str">
        <f>IF(Items!$B1331="","",Items!$B1331)</f>
        <v/>
      </c>
      <c r="C1332" s="32" t="str">
        <f>IF($B1332="","",Items!$G1331+SUMIFS(PurQty,PurItem,$B1332,PurDate,"&lt;="&amp;$D$2)-SUMIFS(SalQty,SalItem,$B1332,SalDate,"&lt;="&amp;$D$2)-SUMIFS(WoQty,WoItem,$B1332,WoDate,"&lt;="&amp;$D$2)+SUMIFS(AdjQty,AdjItem,$B1332,AdjDate,"&lt;="&amp;$D$2)+SUMIFS(LinVarQty,LinItem,$B1332,LinPosted,"YES",LinDate,"&lt;="&amp;$D$2,LinID,"&lt;&gt;"&amp;$B$2))</f>
        <v/>
      </c>
      <c r="D1332" s="84"/>
      <c r="E1332" s="32" t="str">
        <f t="shared" si="40"/>
        <v/>
      </c>
      <c r="F1332" s="33" t="str">
        <f>IF($B1332="","",Items!$I1331)</f>
        <v/>
      </c>
      <c r="G1332" s="33" t="str">
        <f t="shared" si="41"/>
        <v/>
      </c>
      <c r="H1332" s="85"/>
    </row>
    <row r="1333" spans="1:8" hidden="1" x14ac:dyDescent="0.25">
      <c r="A1333" s="28" t="str">
        <f>IF(Items!$B1332="","",Items!$A1332)</f>
        <v/>
      </c>
      <c r="B1333" s="28" t="str">
        <f>IF(Items!$B1332="","",Items!$B1332)</f>
        <v/>
      </c>
      <c r="C1333" s="32" t="str">
        <f>IF($B1333="","",Items!$G1332+SUMIFS(PurQty,PurItem,$B1333,PurDate,"&lt;="&amp;$D$2)-SUMIFS(SalQty,SalItem,$B1333,SalDate,"&lt;="&amp;$D$2)-SUMIFS(WoQty,WoItem,$B1333,WoDate,"&lt;="&amp;$D$2)+SUMIFS(AdjQty,AdjItem,$B1333,AdjDate,"&lt;="&amp;$D$2)+SUMIFS(LinVarQty,LinItem,$B1333,LinPosted,"YES",LinDate,"&lt;="&amp;$D$2,LinID,"&lt;&gt;"&amp;$B$2))</f>
        <v/>
      </c>
      <c r="D1333" s="84"/>
      <c r="E1333" s="32" t="str">
        <f t="shared" si="40"/>
        <v/>
      </c>
      <c r="F1333" s="33" t="str">
        <f>IF($B1333="","",Items!$I1332)</f>
        <v/>
      </c>
      <c r="G1333" s="33" t="str">
        <f t="shared" si="41"/>
        <v/>
      </c>
      <c r="H1333" s="85"/>
    </row>
    <row r="1334" spans="1:8" hidden="1" x14ac:dyDescent="0.25">
      <c r="A1334" s="28" t="str">
        <f>IF(Items!$B1333="","",Items!$A1333)</f>
        <v/>
      </c>
      <c r="B1334" s="28" t="str">
        <f>IF(Items!$B1333="","",Items!$B1333)</f>
        <v/>
      </c>
      <c r="C1334" s="32" t="str">
        <f>IF($B1334="","",Items!$G1333+SUMIFS(PurQty,PurItem,$B1334,PurDate,"&lt;="&amp;$D$2)-SUMIFS(SalQty,SalItem,$B1334,SalDate,"&lt;="&amp;$D$2)-SUMIFS(WoQty,WoItem,$B1334,WoDate,"&lt;="&amp;$D$2)+SUMIFS(AdjQty,AdjItem,$B1334,AdjDate,"&lt;="&amp;$D$2)+SUMIFS(LinVarQty,LinItem,$B1334,LinPosted,"YES",LinDate,"&lt;="&amp;$D$2,LinID,"&lt;&gt;"&amp;$B$2))</f>
        <v/>
      </c>
      <c r="D1334" s="84"/>
      <c r="E1334" s="32" t="str">
        <f t="shared" si="40"/>
        <v/>
      </c>
      <c r="F1334" s="33" t="str">
        <f>IF($B1334="","",Items!$I1333)</f>
        <v/>
      </c>
      <c r="G1334" s="33" t="str">
        <f t="shared" si="41"/>
        <v/>
      </c>
      <c r="H1334" s="85"/>
    </row>
    <row r="1335" spans="1:8" hidden="1" x14ac:dyDescent="0.25">
      <c r="A1335" s="28" t="str">
        <f>IF(Items!$B1334="","",Items!$A1334)</f>
        <v/>
      </c>
      <c r="B1335" s="28" t="str">
        <f>IF(Items!$B1334="","",Items!$B1334)</f>
        <v/>
      </c>
      <c r="C1335" s="32" t="str">
        <f>IF($B1335="","",Items!$G1334+SUMIFS(PurQty,PurItem,$B1335,PurDate,"&lt;="&amp;$D$2)-SUMIFS(SalQty,SalItem,$B1335,SalDate,"&lt;="&amp;$D$2)-SUMIFS(WoQty,WoItem,$B1335,WoDate,"&lt;="&amp;$D$2)+SUMIFS(AdjQty,AdjItem,$B1335,AdjDate,"&lt;="&amp;$D$2)+SUMIFS(LinVarQty,LinItem,$B1335,LinPosted,"YES",LinDate,"&lt;="&amp;$D$2,LinID,"&lt;&gt;"&amp;$B$2))</f>
        <v/>
      </c>
      <c r="D1335" s="84"/>
      <c r="E1335" s="32" t="str">
        <f t="shared" si="40"/>
        <v/>
      </c>
      <c r="F1335" s="33" t="str">
        <f>IF($B1335="","",Items!$I1334)</f>
        <v/>
      </c>
      <c r="G1335" s="33" t="str">
        <f t="shared" si="41"/>
        <v/>
      </c>
      <c r="H1335" s="85"/>
    </row>
    <row r="1336" spans="1:8" hidden="1" x14ac:dyDescent="0.25">
      <c r="A1336" s="28" t="str">
        <f>IF(Items!$B1335="","",Items!$A1335)</f>
        <v/>
      </c>
      <c r="B1336" s="28" t="str">
        <f>IF(Items!$B1335="","",Items!$B1335)</f>
        <v/>
      </c>
      <c r="C1336" s="32" t="str">
        <f>IF($B1336="","",Items!$G1335+SUMIFS(PurQty,PurItem,$B1336,PurDate,"&lt;="&amp;$D$2)-SUMIFS(SalQty,SalItem,$B1336,SalDate,"&lt;="&amp;$D$2)-SUMIFS(WoQty,WoItem,$B1336,WoDate,"&lt;="&amp;$D$2)+SUMIFS(AdjQty,AdjItem,$B1336,AdjDate,"&lt;="&amp;$D$2)+SUMIFS(LinVarQty,LinItem,$B1336,LinPosted,"YES",LinDate,"&lt;="&amp;$D$2,LinID,"&lt;&gt;"&amp;$B$2))</f>
        <v/>
      </c>
      <c r="D1336" s="84"/>
      <c r="E1336" s="32" t="str">
        <f t="shared" si="40"/>
        <v/>
      </c>
      <c r="F1336" s="33" t="str">
        <f>IF($B1336="","",Items!$I1335)</f>
        <v/>
      </c>
      <c r="G1336" s="33" t="str">
        <f t="shared" si="41"/>
        <v/>
      </c>
      <c r="H1336" s="85"/>
    </row>
    <row r="1337" spans="1:8" hidden="1" x14ac:dyDescent="0.25">
      <c r="A1337" s="28" t="str">
        <f>IF(Items!$B1336="","",Items!$A1336)</f>
        <v/>
      </c>
      <c r="B1337" s="28" t="str">
        <f>IF(Items!$B1336="","",Items!$B1336)</f>
        <v/>
      </c>
      <c r="C1337" s="32" t="str">
        <f>IF($B1337="","",Items!$G1336+SUMIFS(PurQty,PurItem,$B1337,PurDate,"&lt;="&amp;$D$2)-SUMIFS(SalQty,SalItem,$B1337,SalDate,"&lt;="&amp;$D$2)-SUMIFS(WoQty,WoItem,$B1337,WoDate,"&lt;="&amp;$D$2)+SUMIFS(AdjQty,AdjItem,$B1337,AdjDate,"&lt;="&amp;$D$2)+SUMIFS(LinVarQty,LinItem,$B1337,LinPosted,"YES",LinDate,"&lt;="&amp;$D$2,LinID,"&lt;&gt;"&amp;$B$2))</f>
        <v/>
      </c>
      <c r="D1337" s="84"/>
      <c r="E1337" s="32" t="str">
        <f t="shared" si="40"/>
        <v/>
      </c>
      <c r="F1337" s="33" t="str">
        <f>IF($B1337="","",Items!$I1336)</f>
        <v/>
      </c>
      <c r="G1337" s="33" t="str">
        <f t="shared" si="41"/>
        <v/>
      </c>
      <c r="H1337" s="85"/>
    </row>
    <row r="1338" spans="1:8" hidden="1" x14ac:dyDescent="0.25">
      <c r="A1338" s="28" t="str">
        <f>IF(Items!$B1337="","",Items!$A1337)</f>
        <v/>
      </c>
      <c r="B1338" s="28" t="str">
        <f>IF(Items!$B1337="","",Items!$B1337)</f>
        <v/>
      </c>
      <c r="C1338" s="32" t="str">
        <f>IF($B1338="","",Items!$G1337+SUMIFS(PurQty,PurItem,$B1338,PurDate,"&lt;="&amp;$D$2)-SUMIFS(SalQty,SalItem,$B1338,SalDate,"&lt;="&amp;$D$2)-SUMIFS(WoQty,WoItem,$B1338,WoDate,"&lt;="&amp;$D$2)+SUMIFS(AdjQty,AdjItem,$B1338,AdjDate,"&lt;="&amp;$D$2)+SUMIFS(LinVarQty,LinItem,$B1338,LinPosted,"YES",LinDate,"&lt;="&amp;$D$2,LinID,"&lt;&gt;"&amp;$B$2))</f>
        <v/>
      </c>
      <c r="D1338" s="84"/>
      <c r="E1338" s="32" t="str">
        <f t="shared" si="40"/>
        <v/>
      </c>
      <c r="F1338" s="33" t="str">
        <f>IF($B1338="","",Items!$I1337)</f>
        <v/>
      </c>
      <c r="G1338" s="33" t="str">
        <f t="shared" si="41"/>
        <v/>
      </c>
      <c r="H1338" s="85"/>
    </row>
    <row r="1339" spans="1:8" hidden="1" x14ac:dyDescent="0.25">
      <c r="A1339" s="28" t="str">
        <f>IF(Items!$B1338="","",Items!$A1338)</f>
        <v/>
      </c>
      <c r="B1339" s="28" t="str">
        <f>IF(Items!$B1338="","",Items!$B1338)</f>
        <v/>
      </c>
      <c r="C1339" s="32" t="str">
        <f>IF($B1339="","",Items!$G1338+SUMIFS(PurQty,PurItem,$B1339,PurDate,"&lt;="&amp;$D$2)-SUMIFS(SalQty,SalItem,$B1339,SalDate,"&lt;="&amp;$D$2)-SUMIFS(WoQty,WoItem,$B1339,WoDate,"&lt;="&amp;$D$2)+SUMIFS(AdjQty,AdjItem,$B1339,AdjDate,"&lt;="&amp;$D$2)+SUMIFS(LinVarQty,LinItem,$B1339,LinPosted,"YES",LinDate,"&lt;="&amp;$D$2,LinID,"&lt;&gt;"&amp;$B$2))</f>
        <v/>
      </c>
      <c r="D1339" s="84"/>
      <c r="E1339" s="32" t="str">
        <f t="shared" si="40"/>
        <v/>
      </c>
      <c r="F1339" s="33" t="str">
        <f>IF($B1339="","",Items!$I1338)</f>
        <v/>
      </c>
      <c r="G1339" s="33" t="str">
        <f t="shared" si="41"/>
        <v/>
      </c>
      <c r="H1339" s="85"/>
    </row>
    <row r="1340" spans="1:8" hidden="1" x14ac:dyDescent="0.25">
      <c r="A1340" s="28" t="str">
        <f>IF(Items!$B1339="","",Items!$A1339)</f>
        <v/>
      </c>
      <c r="B1340" s="28" t="str">
        <f>IF(Items!$B1339="","",Items!$B1339)</f>
        <v/>
      </c>
      <c r="C1340" s="32" t="str">
        <f>IF($B1340="","",Items!$G1339+SUMIFS(PurQty,PurItem,$B1340,PurDate,"&lt;="&amp;$D$2)-SUMIFS(SalQty,SalItem,$B1340,SalDate,"&lt;="&amp;$D$2)-SUMIFS(WoQty,WoItem,$B1340,WoDate,"&lt;="&amp;$D$2)+SUMIFS(AdjQty,AdjItem,$B1340,AdjDate,"&lt;="&amp;$D$2)+SUMIFS(LinVarQty,LinItem,$B1340,LinPosted,"YES",LinDate,"&lt;="&amp;$D$2,LinID,"&lt;&gt;"&amp;$B$2))</f>
        <v/>
      </c>
      <c r="D1340" s="84"/>
      <c r="E1340" s="32" t="str">
        <f t="shared" si="40"/>
        <v/>
      </c>
      <c r="F1340" s="33" t="str">
        <f>IF($B1340="","",Items!$I1339)</f>
        <v/>
      </c>
      <c r="G1340" s="33" t="str">
        <f t="shared" si="41"/>
        <v/>
      </c>
      <c r="H1340" s="85"/>
    </row>
    <row r="1341" spans="1:8" hidden="1" x14ac:dyDescent="0.25">
      <c r="A1341" s="28" t="str">
        <f>IF(Items!$B1340="","",Items!$A1340)</f>
        <v/>
      </c>
      <c r="B1341" s="28" t="str">
        <f>IF(Items!$B1340="","",Items!$B1340)</f>
        <v/>
      </c>
      <c r="C1341" s="32" t="str">
        <f>IF($B1341="","",Items!$G1340+SUMIFS(PurQty,PurItem,$B1341,PurDate,"&lt;="&amp;$D$2)-SUMIFS(SalQty,SalItem,$B1341,SalDate,"&lt;="&amp;$D$2)-SUMIFS(WoQty,WoItem,$B1341,WoDate,"&lt;="&amp;$D$2)+SUMIFS(AdjQty,AdjItem,$B1341,AdjDate,"&lt;="&amp;$D$2)+SUMIFS(LinVarQty,LinItem,$B1341,LinPosted,"YES",LinDate,"&lt;="&amp;$D$2,LinID,"&lt;&gt;"&amp;$B$2))</f>
        <v/>
      </c>
      <c r="D1341" s="84"/>
      <c r="E1341" s="32" t="str">
        <f t="shared" si="40"/>
        <v/>
      </c>
      <c r="F1341" s="33" t="str">
        <f>IF($B1341="","",Items!$I1340)</f>
        <v/>
      </c>
      <c r="G1341" s="33" t="str">
        <f t="shared" si="41"/>
        <v/>
      </c>
      <c r="H1341" s="85"/>
    </row>
    <row r="1342" spans="1:8" hidden="1" x14ac:dyDescent="0.25">
      <c r="A1342" s="28" t="str">
        <f>IF(Items!$B1341="","",Items!$A1341)</f>
        <v/>
      </c>
      <c r="B1342" s="28" t="str">
        <f>IF(Items!$B1341="","",Items!$B1341)</f>
        <v/>
      </c>
      <c r="C1342" s="32" t="str">
        <f>IF($B1342="","",Items!$G1341+SUMIFS(PurQty,PurItem,$B1342,PurDate,"&lt;="&amp;$D$2)-SUMIFS(SalQty,SalItem,$B1342,SalDate,"&lt;="&amp;$D$2)-SUMIFS(WoQty,WoItem,$B1342,WoDate,"&lt;="&amp;$D$2)+SUMIFS(AdjQty,AdjItem,$B1342,AdjDate,"&lt;="&amp;$D$2)+SUMIFS(LinVarQty,LinItem,$B1342,LinPosted,"YES",LinDate,"&lt;="&amp;$D$2,LinID,"&lt;&gt;"&amp;$B$2))</f>
        <v/>
      </c>
      <c r="D1342" s="84"/>
      <c r="E1342" s="32" t="str">
        <f t="shared" si="40"/>
        <v/>
      </c>
      <c r="F1342" s="33" t="str">
        <f>IF($B1342="","",Items!$I1341)</f>
        <v/>
      </c>
      <c r="G1342" s="33" t="str">
        <f t="shared" si="41"/>
        <v/>
      </c>
      <c r="H1342" s="85"/>
    </row>
    <row r="1343" spans="1:8" hidden="1" x14ac:dyDescent="0.25">
      <c r="A1343" s="28" t="str">
        <f>IF(Items!$B1342="","",Items!$A1342)</f>
        <v/>
      </c>
      <c r="B1343" s="28" t="str">
        <f>IF(Items!$B1342="","",Items!$B1342)</f>
        <v/>
      </c>
      <c r="C1343" s="32" t="str">
        <f>IF($B1343="","",Items!$G1342+SUMIFS(PurQty,PurItem,$B1343,PurDate,"&lt;="&amp;$D$2)-SUMIFS(SalQty,SalItem,$B1343,SalDate,"&lt;="&amp;$D$2)-SUMIFS(WoQty,WoItem,$B1343,WoDate,"&lt;="&amp;$D$2)+SUMIFS(AdjQty,AdjItem,$B1343,AdjDate,"&lt;="&amp;$D$2)+SUMIFS(LinVarQty,LinItem,$B1343,LinPosted,"YES",LinDate,"&lt;="&amp;$D$2,LinID,"&lt;&gt;"&amp;$B$2))</f>
        <v/>
      </c>
      <c r="D1343" s="84"/>
      <c r="E1343" s="32" t="str">
        <f t="shared" si="40"/>
        <v/>
      </c>
      <c r="F1343" s="33" t="str">
        <f>IF($B1343="","",Items!$I1342)</f>
        <v/>
      </c>
      <c r="G1343" s="33" t="str">
        <f t="shared" si="41"/>
        <v/>
      </c>
      <c r="H1343" s="85"/>
    </row>
    <row r="1344" spans="1:8" hidden="1" x14ac:dyDescent="0.25">
      <c r="A1344" s="28" t="str">
        <f>IF(Items!$B1343="","",Items!$A1343)</f>
        <v/>
      </c>
      <c r="B1344" s="28" t="str">
        <f>IF(Items!$B1343="","",Items!$B1343)</f>
        <v/>
      </c>
      <c r="C1344" s="32" t="str">
        <f>IF($B1344="","",Items!$G1343+SUMIFS(PurQty,PurItem,$B1344,PurDate,"&lt;="&amp;$D$2)-SUMIFS(SalQty,SalItem,$B1344,SalDate,"&lt;="&amp;$D$2)-SUMIFS(WoQty,WoItem,$B1344,WoDate,"&lt;="&amp;$D$2)+SUMIFS(AdjQty,AdjItem,$B1344,AdjDate,"&lt;="&amp;$D$2)+SUMIFS(LinVarQty,LinItem,$B1344,LinPosted,"YES",LinDate,"&lt;="&amp;$D$2,LinID,"&lt;&gt;"&amp;$B$2))</f>
        <v/>
      </c>
      <c r="D1344" s="84"/>
      <c r="E1344" s="32" t="str">
        <f t="shared" si="40"/>
        <v/>
      </c>
      <c r="F1344" s="33" t="str">
        <f>IF($B1344="","",Items!$I1343)</f>
        <v/>
      </c>
      <c r="G1344" s="33" t="str">
        <f t="shared" si="41"/>
        <v/>
      </c>
      <c r="H1344" s="85"/>
    </row>
    <row r="1345" spans="1:8" hidden="1" x14ac:dyDescent="0.25">
      <c r="A1345" s="28" t="str">
        <f>IF(Items!$B1344="","",Items!$A1344)</f>
        <v/>
      </c>
      <c r="B1345" s="28" t="str">
        <f>IF(Items!$B1344="","",Items!$B1344)</f>
        <v/>
      </c>
      <c r="C1345" s="32" t="str">
        <f>IF($B1345="","",Items!$G1344+SUMIFS(PurQty,PurItem,$B1345,PurDate,"&lt;="&amp;$D$2)-SUMIFS(SalQty,SalItem,$B1345,SalDate,"&lt;="&amp;$D$2)-SUMIFS(WoQty,WoItem,$B1345,WoDate,"&lt;="&amp;$D$2)+SUMIFS(AdjQty,AdjItem,$B1345,AdjDate,"&lt;="&amp;$D$2)+SUMIFS(LinVarQty,LinItem,$B1345,LinPosted,"YES",LinDate,"&lt;="&amp;$D$2,LinID,"&lt;&gt;"&amp;$B$2))</f>
        <v/>
      </c>
      <c r="D1345" s="84"/>
      <c r="E1345" s="32" t="str">
        <f t="shared" si="40"/>
        <v/>
      </c>
      <c r="F1345" s="33" t="str">
        <f>IF($B1345="","",Items!$I1344)</f>
        <v/>
      </c>
      <c r="G1345" s="33" t="str">
        <f t="shared" si="41"/>
        <v/>
      </c>
      <c r="H1345" s="85"/>
    </row>
    <row r="1346" spans="1:8" hidden="1" x14ac:dyDescent="0.25">
      <c r="A1346" s="28" t="str">
        <f>IF(Items!$B1345="","",Items!$A1345)</f>
        <v/>
      </c>
      <c r="B1346" s="28" t="str">
        <f>IF(Items!$B1345="","",Items!$B1345)</f>
        <v/>
      </c>
      <c r="C1346" s="32" t="str">
        <f>IF($B1346="","",Items!$G1345+SUMIFS(PurQty,PurItem,$B1346,PurDate,"&lt;="&amp;$D$2)-SUMIFS(SalQty,SalItem,$B1346,SalDate,"&lt;="&amp;$D$2)-SUMIFS(WoQty,WoItem,$B1346,WoDate,"&lt;="&amp;$D$2)+SUMIFS(AdjQty,AdjItem,$B1346,AdjDate,"&lt;="&amp;$D$2)+SUMIFS(LinVarQty,LinItem,$B1346,LinPosted,"YES",LinDate,"&lt;="&amp;$D$2,LinID,"&lt;&gt;"&amp;$B$2))</f>
        <v/>
      </c>
      <c r="D1346" s="84"/>
      <c r="E1346" s="32" t="str">
        <f t="shared" si="40"/>
        <v/>
      </c>
      <c r="F1346" s="33" t="str">
        <f>IF($B1346="","",Items!$I1345)</f>
        <v/>
      </c>
      <c r="G1346" s="33" t="str">
        <f t="shared" si="41"/>
        <v/>
      </c>
      <c r="H1346" s="85"/>
    </row>
    <row r="1347" spans="1:8" hidden="1" x14ac:dyDescent="0.25">
      <c r="A1347" s="28" t="str">
        <f>IF(Items!$B1346="","",Items!$A1346)</f>
        <v/>
      </c>
      <c r="B1347" s="28" t="str">
        <f>IF(Items!$B1346="","",Items!$B1346)</f>
        <v/>
      </c>
      <c r="C1347" s="32" t="str">
        <f>IF($B1347="","",Items!$G1346+SUMIFS(PurQty,PurItem,$B1347,PurDate,"&lt;="&amp;$D$2)-SUMIFS(SalQty,SalItem,$B1347,SalDate,"&lt;="&amp;$D$2)-SUMIFS(WoQty,WoItem,$B1347,WoDate,"&lt;="&amp;$D$2)+SUMIFS(AdjQty,AdjItem,$B1347,AdjDate,"&lt;="&amp;$D$2)+SUMIFS(LinVarQty,LinItem,$B1347,LinPosted,"YES",LinDate,"&lt;="&amp;$D$2,LinID,"&lt;&gt;"&amp;$B$2))</f>
        <v/>
      </c>
      <c r="D1347" s="84"/>
      <c r="E1347" s="32" t="str">
        <f t="shared" si="40"/>
        <v/>
      </c>
      <c r="F1347" s="33" t="str">
        <f>IF($B1347="","",Items!$I1346)</f>
        <v/>
      </c>
      <c r="G1347" s="33" t="str">
        <f t="shared" si="41"/>
        <v/>
      </c>
      <c r="H1347" s="85"/>
    </row>
    <row r="1348" spans="1:8" hidden="1" x14ac:dyDescent="0.25">
      <c r="A1348" s="28" t="str">
        <f>IF(Items!$B1347="","",Items!$A1347)</f>
        <v/>
      </c>
      <c r="B1348" s="28" t="str">
        <f>IF(Items!$B1347="","",Items!$B1347)</f>
        <v/>
      </c>
      <c r="C1348" s="32" t="str">
        <f>IF($B1348="","",Items!$G1347+SUMIFS(PurQty,PurItem,$B1348,PurDate,"&lt;="&amp;$D$2)-SUMIFS(SalQty,SalItem,$B1348,SalDate,"&lt;="&amp;$D$2)-SUMIFS(WoQty,WoItem,$B1348,WoDate,"&lt;="&amp;$D$2)+SUMIFS(AdjQty,AdjItem,$B1348,AdjDate,"&lt;="&amp;$D$2)+SUMIFS(LinVarQty,LinItem,$B1348,LinPosted,"YES",LinDate,"&lt;="&amp;$D$2,LinID,"&lt;&gt;"&amp;$B$2))</f>
        <v/>
      </c>
      <c r="D1348" s="84"/>
      <c r="E1348" s="32" t="str">
        <f t="shared" si="40"/>
        <v/>
      </c>
      <c r="F1348" s="33" t="str">
        <f>IF($B1348="","",Items!$I1347)</f>
        <v/>
      </c>
      <c r="G1348" s="33" t="str">
        <f t="shared" si="41"/>
        <v/>
      </c>
      <c r="H1348" s="85"/>
    </row>
    <row r="1349" spans="1:8" hidden="1" x14ac:dyDescent="0.25">
      <c r="A1349" s="28" t="str">
        <f>IF(Items!$B1348="","",Items!$A1348)</f>
        <v/>
      </c>
      <c r="B1349" s="28" t="str">
        <f>IF(Items!$B1348="","",Items!$B1348)</f>
        <v/>
      </c>
      <c r="C1349" s="32" t="str">
        <f>IF($B1349="","",Items!$G1348+SUMIFS(PurQty,PurItem,$B1349,PurDate,"&lt;="&amp;$D$2)-SUMIFS(SalQty,SalItem,$B1349,SalDate,"&lt;="&amp;$D$2)-SUMIFS(WoQty,WoItem,$B1349,WoDate,"&lt;="&amp;$D$2)+SUMIFS(AdjQty,AdjItem,$B1349,AdjDate,"&lt;="&amp;$D$2)+SUMIFS(LinVarQty,LinItem,$B1349,LinPosted,"YES",LinDate,"&lt;="&amp;$D$2,LinID,"&lt;&gt;"&amp;$B$2))</f>
        <v/>
      </c>
      <c r="D1349" s="84"/>
      <c r="E1349" s="32" t="str">
        <f t="shared" si="40"/>
        <v/>
      </c>
      <c r="F1349" s="33" t="str">
        <f>IF($B1349="","",Items!$I1348)</f>
        <v/>
      </c>
      <c r="G1349" s="33" t="str">
        <f t="shared" si="41"/>
        <v/>
      </c>
      <c r="H1349" s="85"/>
    </row>
    <row r="1350" spans="1:8" hidden="1" x14ac:dyDescent="0.25">
      <c r="A1350" s="28" t="str">
        <f>IF(Items!$B1349="","",Items!$A1349)</f>
        <v/>
      </c>
      <c r="B1350" s="28" t="str">
        <f>IF(Items!$B1349="","",Items!$B1349)</f>
        <v/>
      </c>
      <c r="C1350" s="32" t="str">
        <f>IF($B1350="","",Items!$G1349+SUMIFS(PurQty,PurItem,$B1350,PurDate,"&lt;="&amp;$D$2)-SUMIFS(SalQty,SalItem,$B1350,SalDate,"&lt;="&amp;$D$2)-SUMIFS(WoQty,WoItem,$B1350,WoDate,"&lt;="&amp;$D$2)+SUMIFS(AdjQty,AdjItem,$B1350,AdjDate,"&lt;="&amp;$D$2)+SUMIFS(LinVarQty,LinItem,$B1350,LinPosted,"YES",LinDate,"&lt;="&amp;$D$2,LinID,"&lt;&gt;"&amp;$B$2))</f>
        <v/>
      </c>
      <c r="D1350" s="84"/>
      <c r="E1350" s="32" t="str">
        <f t="shared" ref="E1350:E1413" si="42">IF(OR($B1350="",$D1350=""),"",$D1350-$C1350)</f>
        <v/>
      </c>
      <c r="F1350" s="33" t="str">
        <f>IF($B1350="","",Items!$I1349)</f>
        <v/>
      </c>
      <c r="G1350" s="33" t="str">
        <f t="shared" ref="G1350:G1413" si="43">IF($E1350="","",$E1350*$F1350)</f>
        <v/>
      </c>
      <c r="H1350" s="85"/>
    </row>
    <row r="1351" spans="1:8" hidden="1" x14ac:dyDescent="0.25">
      <c r="A1351" s="28" t="str">
        <f>IF(Items!$B1350="","",Items!$A1350)</f>
        <v/>
      </c>
      <c r="B1351" s="28" t="str">
        <f>IF(Items!$B1350="","",Items!$B1350)</f>
        <v/>
      </c>
      <c r="C1351" s="32" t="str">
        <f>IF($B1351="","",Items!$G1350+SUMIFS(PurQty,PurItem,$B1351,PurDate,"&lt;="&amp;$D$2)-SUMIFS(SalQty,SalItem,$B1351,SalDate,"&lt;="&amp;$D$2)-SUMIFS(WoQty,WoItem,$B1351,WoDate,"&lt;="&amp;$D$2)+SUMIFS(AdjQty,AdjItem,$B1351,AdjDate,"&lt;="&amp;$D$2)+SUMIFS(LinVarQty,LinItem,$B1351,LinPosted,"YES",LinDate,"&lt;="&amp;$D$2,LinID,"&lt;&gt;"&amp;$B$2))</f>
        <v/>
      </c>
      <c r="D1351" s="84"/>
      <c r="E1351" s="32" t="str">
        <f t="shared" si="42"/>
        <v/>
      </c>
      <c r="F1351" s="33" t="str">
        <f>IF($B1351="","",Items!$I1350)</f>
        <v/>
      </c>
      <c r="G1351" s="33" t="str">
        <f t="shared" si="43"/>
        <v/>
      </c>
      <c r="H1351" s="85"/>
    </row>
    <row r="1352" spans="1:8" hidden="1" x14ac:dyDescent="0.25">
      <c r="A1352" s="28" t="str">
        <f>IF(Items!$B1351="","",Items!$A1351)</f>
        <v/>
      </c>
      <c r="B1352" s="28" t="str">
        <f>IF(Items!$B1351="","",Items!$B1351)</f>
        <v/>
      </c>
      <c r="C1352" s="32" t="str">
        <f>IF($B1352="","",Items!$G1351+SUMIFS(PurQty,PurItem,$B1352,PurDate,"&lt;="&amp;$D$2)-SUMIFS(SalQty,SalItem,$B1352,SalDate,"&lt;="&amp;$D$2)-SUMIFS(WoQty,WoItem,$B1352,WoDate,"&lt;="&amp;$D$2)+SUMIFS(AdjQty,AdjItem,$B1352,AdjDate,"&lt;="&amp;$D$2)+SUMIFS(LinVarQty,LinItem,$B1352,LinPosted,"YES",LinDate,"&lt;="&amp;$D$2,LinID,"&lt;&gt;"&amp;$B$2))</f>
        <v/>
      </c>
      <c r="D1352" s="84"/>
      <c r="E1352" s="32" t="str">
        <f t="shared" si="42"/>
        <v/>
      </c>
      <c r="F1352" s="33" t="str">
        <f>IF($B1352="","",Items!$I1351)</f>
        <v/>
      </c>
      <c r="G1352" s="33" t="str">
        <f t="shared" si="43"/>
        <v/>
      </c>
      <c r="H1352" s="85"/>
    </row>
    <row r="1353" spans="1:8" hidden="1" x14ac:dyDescent="0.25">
      <c r="A1353" s="28" t="str">
        <f>IF(Items!$B1352="","",Items!$A1352)</f>
        <v/>
      </c>
      <c r="B1353" s="28" t="str">
        <f>IF(Items!$B1352="","",Items!$B1352)</f>
        <v/>
      </c>
      <c r="C1353" s="32" t="str">
        <f>IF($B1353="","",Items!$G1352+SUMIFS(PurQty,PurItem,$B1353,PurDate,"&lt;="&amp;$D$2)-SUMIFS(SalQty,SalItem,$B1353,SalDate,"&lt;="&amp;$D$2)-SUMIFS(WoQty,WoItem,$B1353,WoDate,"&lt;="&amp;$D$2)+SUMIFS(AdjQty,AdjItem,$B1353,AdjDate,"&lt;="&amp;$D$2)+SUMIFS(LinVarQty,LinItem,$B1353,LinPosted,"YES",LinDate,"&lt;="&amp;$D$2,LinID,"&lt;&gt;"&amp;$B$2))</f>
        <v/>
      </c>
      <c r="D1353" s="84"/>
      <c r="E1353" s="32" t="str">
        <f t="shared" si="42"/>
        <v/>
      </c>
      <c r="F1353" s="33" t="str">
        <f>IF($B1353="","",Items!$I1352)</f>
        <v/>
      </c>
      <c r="G1353" s="33" t="str">
        <f t="shared" si="43"/>
        <v/>
      </c>
      <c r="H1353" s="85"/>
    </row>
    <row r="1354" spans="1:8" hidden="1" x14ac:dyDescent="0.25">
      <c r="A1354" s="28" t="str">
        <f>IF(Items!$B1353="","",Items!$A1353)</f>
        <v/>
      </c>
      <c r="B1354" s="28" t="str">
        <f>IF(Items!$B1353="","",Items!$B1353)</f>
        <v/>
      </c>
      <c r="C1354" s="32" t="str">
        <f>IF($B1354="","",Items!$G1353+SUMIFS(PurQty,PurItem,$B1354,PurDate,"&lt;="&amp;$D$2)-SUMIFS(SalQty,SalItem,$B1354,SalDate,"&lt;="&amp;$D$2)-SUMIFS(WoQty,WoItem,$B1354,WoDate,"&lt;="&amp;$D$2)+SUMIFS(AdjQty,AdjItem,$B1354,AdjDate,"&lt;="&amp;$D$2)+SUMIFS(LinVarQty,LinItem,$B1354,LinPosted,"YES",LinDate,"&lt;="&amp;$D$2,LinID,"&lt;&gt;"&amp;$B$2))</f>
        <v/>
      </c>
      <c r="D1354" s="84"/>
      <c r="E1354" s="32" t="str">
        <f t="shared" si="42"/>
        <v/>
      </c>
      <c r="F1354" s="33" t="str">
        <f>IF($B1354="","",Items!$I1353)</f>
        <v/>
      </c>
      <c r="G1354" s="33" t="str">
        <f t="shared" si="43"/>
        <v/>
      </c>
      <c r="H1354" s="85"/>
    </row>
    <row r="1355" spans="1:8" hidden="1" x14ac:dyDescent="0.25">
      <c r="A1355" s="28" t="str">
        <f>IF(Items!$B1354="","",Items!$A1354)</f>
        <v/>
      </c>
      <c r="B1355" s="28" t="str">
        <f>IF(Items!$B1354="","",Items!$B1354)</f>
        <v/>
      </c>
      <c r="C1355" s="32" t="str">
        <f>IF($B1355="","",Items!$G1354+SUMIFS(PurQty,PurItem,$B1355,PurDate,"&lt;="&amp;$D$2)-SUMIFS(SalQty,SalItem,$B1355,SalDate,"&lt;="&amp;$D$2)-SUMIFS(WoQty,WoItem,$B1355,WoDate,"&lt;="&amp;$D$2)+SUMIFS(AdjQty,AdjItem,$B1355,AdjDate,"&lt;="&amp;$D$2)+SUMIFS(LinVarQty,LinItem,$B1355,LinPosted,"YES",LinDate,"&lt;="&amp;$D$2,LinID,"&lt;&gt;"&amp;$B$2))</f>
        <v/>
      </c>
      <c r="D1355" s="84"/>
      <c r="E1355" s="32" t="str">
        <f t="shared" si="42"/>
        <v/>
      </c>
      <c r="F1355" s="33" t="str">
        <f>IF($B1355="","",Items!$I1354)</f>
        <v/>
      </c>
      <c r="G1355" s="33" t="str">
        <f t="shared" si="43"/>
        <v/>
      </c>
      <c r="H1355" s="85"/>
    </row>
    <row r="1356" spans="1:8" hidden="1" x14ac:dyDescent="0.25">
      <c r="A1356" s="28" t="str">
        <f>IF(Items!$B1355="","",Items!$A1355)</f>
        <v/>
      </c>
      <c r="B1356" s="28" t="str">
        <f>IF(Items!$B1355="","",Items!$B1355)</f>
        <v/>
      </c>
      <c r="C1356" s="32" t="str">
        <f>IF($B1356="","",Items!$G1355+SUMIFS(PurQty,PurItem,$B1356,PurDate,"&lt;="&amp;$D$2)-SUMIFS(SalQty,SalItem,$B1356,SalDate,"&lt;="&amp;$D$2)-SUMIFS(WoQty,WoItem,$B1356,WoDate,"&lt;="&amp;$D$2)+SUMIFS(AdjQty,AdjItem,$B1356,AdjDate,"&lt;="&amp;$D$2)+SUMIFS(LinVarQty,LinItem,$B1356,LinPosted,"YES",LinDate,"&lt;="&amp;$D$2,LinID,"&lt;&gt;"&amp;$B$2))</f>
        <v/>
      </c>
      <c r="D1356" s="84"/>
      <c r="E1356" s="32" t="str">
        <f t="shared" si="42"/>
        <v/>
      </c>
      <c r="F1356" s="33" t="str">
        <f>IF($B1356="","",Items!$I1355)</f>
        <v/>
      </c>
      <c r="G1356" s="33" t="str">
        <f t="shared" si="43"/>
        <v/>
      </c>
      <c r="H1356" s="85"/>
    </row>
    <row r="1357" spans="1:8" hidden="1" x14ac:dyDescent="0.25">
      <c r="A1357" s="28" t="str">
        <f>IF(Items!$B1356="","",Items!$A1356)</f>
        <v/>
      </c>
      <c r="B1357" s="28" t="str">
        <f>IF(Items!$B1356="","",Items!$B1356)</f>
        <v/>
      </c>
      <c r="C1357" s="32" t="str">
        <f>IF($B1357="","",Items!$G1356+SUMIFS(PurQty,PurItem,$B1357,PurDate,"&lt;="&amp;$D$2)-SUMIFS(SalQty,SalItem,$B1357,SalDate,"&lt;="&amp;$D$2)-SUMIFS(WoQty,WoItem,$B1357,WoDate,"&lt;="&amp;$D$2)+SUMIFS(AdjQty,AdjItem,$B1357,AdjDate,"&lt;="&amp;$D$2)+SUMIFS(LinVarQty,LinItem,$B1357,LinPosted,"YES",LinDate,"&lt;="&amp;$D$2,LinID,"&lt;&gt;"&amp;$B$2))</f>
        <v/>
      </c>
      <c r="D1357" s="84"/>
      <c r="E1357" s="32" t="str">
        <f t="shared" si="42"/>
        <v/>
      </c>
      <c r="F1357" s="33" t="str">
        <f>IF($B1357="","",Items!$I1356)</f>
        <v/>
      </c>
      <c r="G1357" s="33" t="str">
        <f t="shared" si="43"/>
        <v/>
      </c>
      <c r="H1357" s="85"/>
    </row>
    <row r="1358" spans="1:8" hidden="1" x14ac:dyDescent="0.25">
      <c r="A1358" s="28" t="str">
        <f>IF(Items!$B1357="","",Items!$A1357)</f>
        <v/>
      </c>
      <c r="B1358" s="28" t="str">
        <f>IF(Items!$B1357="","",Items!$B1357)</f>
        <v/>
      </c>
      <c r="C1358" s="32" t="str">
        <f>IF($B1358="","",Items!$G1357+SUMIFS(PurQty,PurItem,$B1358,PurDate,"&lt;="&amp;$D$2)-SUMIFS(SalQty,SalItem,$B1358,SalDate,"&lt;="&amp;$D$2)-SUMIFS(WoQty,WoItem,$B1358,WoDate,"&lt;="&amp;$D$2)+SUMIFS(AdjQty,AdjItem,$B1358,AdjDate,"&lt;="&amp;$D$2)+SUMIFS(LinVarQty,LinItem,$B1358,LinPosted,"YES",LinDate,"&lt;="&amp;$D$2,LinID,"&lt;&gt;"&amp;$B$2))</f>
        <v/>
      </c>
      <c r="D1358" s="84"/>
      <c r="E1358" s="32" t="str">
        <f t="shared" si="42"/>
        <v/>
      </c>
      <c r="F1358" s="33" t="str">
        <f>IF($B1358="","",Items!$I1357)</f>
        <v/>
      </c>
      <c r="G1358" s="33" t="str">
        <f t="shared" si="43"/>
        <v/>
      </c>
      <c r="H1358" s="85"/>
    </row>
    <row r="1359" spans="1:8" hidden="1" x14ac:dyDescent="0.25">
      <c r="A1359" s="28" t="str">
        <f>IF(Items!$B1358="","",Items!$A1358)</f>
        <v/>
      </c>
      <c r="B1359" s="28" t="str">
        <f>IF(Items!$B1358="","",Items!$B1358)</f>
        <v/>
      </c>
      <c r="C1359" s="32" t="str">
        <f>IF($B1359="","",Items!$G1358+SUMIFS(PurQty,PurItem,$B1359,PurDate,"&lt;="&amp;$D$2)-SUMIFS(SalQty,SalItem,$B1359,SalDate,"&lt;="&amp;$D$2)-SUMIFS(WoQty,WoItem,$B1359,WoDate,"&lt;="&amp;$D$2)+SUMIFS(AdjQty,AdjItem,$B1359,AdjDate,"&lt;="&amp;$D$2)+SUMIFS(LinVarQty,LinItem,$B1359,LinPosted,"YES",LinDate,"&lt;="&amp;$D$2,LinID,"&lt;&gt;"&amp;$B$2))</f>
        <v/>
      </c>
      <c r="D1359" s="84"/>
      <c r="E1359" s="32" t="str">
        <f t="shared" si="42"/>
        <v/>
      </c>
      <c r="F1359" s="33" t="str">
        <f>IF($B1359="","",Items!$I1358)</f>
        <v/>
      </c>
      <c r="G1359" s="33" t="str">
        <f t="shared" si="43"/>
        <v/>
      </c>
      <c r="H1359" s="85"/>
    </row>
    <row r="1360" spans="1:8" hidden="1" x14ac:dyDescent="0.25">
      <c r="A1360" s="28" t="str">
        <f>IF(Items!$B1359="","",Items!$A1359)</f>
        <v/>
      </c>
      <c r="B1360" s="28" t="str">
        <f>IF(Items!$B1359="","",Items!$B1359)</f>
        <v/>
      </c>
      <c r="C1360" s="32" t="str">
        <f>IF($B1360="","",Items!$G1359+SUMIFS(PurQty,PurItem,$B1360,PurDate,"&lt;="&amp;$D$2)-SUMIFS(SalQty,SalItem,$B1360,SalDate,"&lt;="&amp;$D$2)-SUMIFS(WoQty,WoItem,$B1360,WoDate,"&lt;="&amp;$D$2)+SUMIFS(AdjQty,AdjItem,$B1360,AdjDate,"&lt;="&amp;$D$2)+SUMIFS(LinVarQty,LinItem,$B1360,LinPosted,"YES",LinDate,"&lt;="&amp;$D$2,LinID,"&lt;&gt;"&amp;$B$2))</f>
        <v/>
      </c>
      <c r="D1360" s="84"/>
      <c r="E1360" s="32" t="str">
        <f t="shared" si="42"/>
        <v/>
      </c>
      <c r="F1360" s="33" t="str">
        <f>IF($B1360="","",Items!$I1359)</f>
        <v/>
      </c>
      <c r="G1360" s="33" t="str">
        <f t="shared" si="43"/>
        <v/>
      </c>
      <c r="H1360" s="85"/>
    </row>
    <row r="1361" spans="1:8" hidden="1" x14ac:dyDescent="0.25">
      <c r="A1361" s="28" t="str">
        <f>IF(Items!$B1360="","",Items!$A1360)</f>
        <v/>
      </c>
      <c r="B1361" s="28" t="str">
        <f>IF(Items!$B1360="","",Items!$B1360)</f>
        <v/>
      </c>
      <c r="C1361" s="32" t="str">
        <f>IF($B1361="","",Items!$G1360+SUMIFS(PurQty,PurItem,$B1361,PurDate,"&lt;="&amp;$D$2)-SUMIFS(SalQty,SalItem,$B1361,SalDate,"&lt;="&amp;$D$2)-SUMIFS(WoQty,WoItem,$B1361,WoDate,"&lt;="&amp;$D$2)+SUMIFS(AdjQty,AdjItem,$B1361,AdjDate,"&lt;="&amp;$D$2)+SUMIFS(LinVarQty,LinItem,$B1361,LinPosted,"YES",LinDate,"&lt;="&amp;$D$2,LinID,"&lt;&gt;"&amp;$B$2))</f>
        <v/>
      </c>
      <c r="D1361" s="84"/>
      <c r="E1361" s="32" t="str">
        <f t="shared" si="42"/>
        <v/>
      </c>
      <c r="F1361" s="33" t="str">
        <f>IF($B1361="","",Items!$I1360)</f>
        <v/>
      </c>
      <c r="G1361" s="33" t="str">
        <f t="shared" si="43"/>
        <v/>
      </c>
      <c r="H1361" s="85"/>
    </row>
    <row r="1362" spans="1:8" hidden="1" x14ac:dyDescent="0.25">
      <c r="A1362" s="28" t="str">
        <f>IF(Items!$B1361="","",Items!$A1361)</f>
        <v/>
      </c>
      <c r="B1362" s="28" t="str">
        <f>IF(Items!$B1361="","",Items!$B1361)</f>
        <v/>
      </c>
      <c r="C1362" s="32" t="str">
        <f>IF($B1362="","",Items!$G1361+SUMIFS(PurQty,PurItem,$B1362,PurDate,"&lt;="&amp;$D$2)-SUMIFS(SalQty,SalItem,$B1362,SalDate,"&lt;="&amp;$D$2)-SUMIFS(WoQty,WoItem,$B1362,WoDate,"&lt;="&amp;$D$2)+SUMIFS(AdjQty,AdjItem,$B1362,AdjDate,"&lt;="&amp;$D$2)+SUMIFS(LinVarQty,LinItem,$B1362,LinPosted,"YES",LinDate,"&lt;="&amp;$D$2,LinID,"&lt;&gt;"&amp;$B$2))</f>
        <v/>
      </c>
      <c r="D1362" s="84"/>
      <c r="E1362" s="32" t="str">
        <f t="shared" si="42"/>
        <v/>
      </c>
      <c r="F1362" s="33" t="str">
        <f>IF($B1362="","",Items!$I1361)</f>
        <v/>
      </c>
      <c r="G1362" s="33" t="str">
        <f t="shared" si="43"/>
        <v/>
      </c>
      <c r="H1362" s="85"/>
    </row>
    <row r="1363" spans="1:8" hidden="1" x14ac:dyDescent="0.25">
      <c r="A1363" s="28" t="str">
        <f>IF(Items!$B1362="","",Items!$A1362)</f>
        <v/>
      </c>
      <c r="B1363" s="28" t="str">
        <f>IF(Items!$B1362="","",Items!$B1362)</f>
        <v/>
      </c>
      <c r="C1363" s="32" t="str">
        <f>IF($B1363="","",Items!$G1362+SUMIFS(PurQty,PurItem,$B1363,PurDate,"&lt;="&amp;$D$2)-SUMIFS(SalQty,SalItem,$B1363,SalDate,"&lt;="&amp;$D$2)-SUMIFS(WoQty,WoItem,$B1363,WoDate,"&lt;="&amp;$D$2)+SUMIFS(AdjQty,AdjItem,$B1363,AdjDate,"&lt;="&amp;$D$2)+SUMIFS(LinVarQty,LinItem,$B1363,LinPosted,"YES",LinDate,"&lt;="&amp;$D$2,LinID,"&lt;&gt;"&amp;$B$2))</f>
        <v/>
      </c>
      <c r="D1363" s="84"/>
      <c r="E1363" s="32" t="str">
        <f t="shared" si="42"/>
        <v/>
      </c>
      <c r="F1363" s="33" t="str">
        <f>IF($B1363="","",Items!$I1362)</f>
        <v/>
      </c>
      <c r="G1363" s="33" t="str">
        <f t="shared" si="43"/>
        <v/>
      </c>
      <c r="H1363" s="85"/>
    </row>
    <row r="1364" spans="1:8" hidden="1" x14ac:dyDescent="0.25">
      <c r="A1364" s="28" t="str">
        <f>IF(Items!$B1363="","",Items!$A1363)</f>
        <v/>
      </c>
      <c r="B1364" s="28" t="str">
        <f>IF(Items!$B1363="","",Items!$B1363)</f>
        <v/>
      </c>
      <c r="C1364" s="32" t="str">
        <f>IF($B1364="","",Items!$G1363+SUMIFS(PurQty,PurItem,$B1364,PurDate,"&lt;="&amp;$D$2)-SUMIFS(SalQty,SalItem,$B1364,SalDate,"&lt;="&amp;$D$2)-SUMIFS(WoQty,WoItem,$B1364,WoDate,"&lt;="&amp;$D$2)+SUMIFS(AdjQty,AdjItem,$B1364,AdjDate,"&lt;="&amp;$D$2)+SUMIFS(LinVarQty,LinItem,$B1364,LinPosted,"YES",LinDate,"&lt;="&amp;$D$2,LinID,"&lt;&gt;"&amp;$B$2))</f>
        <v/>
      </c>
      <c r="D1364" s="84"/>
      <c r="E1364" s="32" t="str">
        <f t="shared" si="42"/>
        <v/>
      </c>
      <c r="F1364" s="33" t="str">
        <f>IF($B1364="","",Items!$I1363)</f>
        <v/>
      </c>
      <c r="G1364" s="33" t="str">
        <f t="shared" si="43"/>
        <v/>
      </c>
      <c r="H1364" s="85"/>
    </row>
    <row r="1365" spans="1:8" hidden="1" x14ac:dyDescent="0.25">
      <c r="A1365" s="28" t="str">
        <f>IF(Items!$B1364="","",Items!$A1364)</f>
        <v/>
      </c>
      <c r="B1365" s="28" t="str">
        <f>IF(Items!$B1364="","",Items!$B1364)</f>
        <v/>
      </c>
      <c r="C1365" s="32" t="str">
        <f>IF($B1365="","",Items!$G1364+SUMIFS(PurQty,PurItem,$B1365,PurDate,"&lt;="&amp;$D$2)-SUMIFS(SalQty,SalItem,$B1365,SalDate,"&lt;="&amp;$D$2)-SUMIFS(WoQty,WoItem,$B1365,WoDate,"&lt;="&amp;$D$2)+SUMIFS(AdjQty,AdjItem,$B1365,AdjDate,"&lt;="&amp;$D$2)+SUMIFS(LinVarQty,LinItem,$B1365,LinPosted,"YES",LinDate,"&lt;="&amp;$D$2,LinID,"&lt;&gt;"&amp;$B$2))</f>
        <v/>
      </c>
      <c r="D1365" s="84"/>
      <c r="E1365" s="32" t="str">
        <f t="shared" si="42"/>
        <v/>
      </c>
      <c r="F1365" s="33" t="str">
        <f>IF($B1365="","",Items!$I1364)</f>
        <v/>
      </c>
      <c r="G1365" s="33" t="str">
        <f t="shared" si="43"/>
        <v/>
      </c>
      <c r="H1365" s="85"/>
    </row>
    <row r="1366" spans="1:8" hidden="1" x14ac:dyDescent="0.25">
      <c r="A1366" s="28" t="str">
        <f>IF(Items!$B1365="","",Items!$A1365)</f>
        <v/>
      </c>
      <c r="B1366" s="28" t="str">
        <f>IF(Items!$B1365="","",Items!$B1365)</f>
        <v/>
      </c>
      <c r="C1366" s="32" t="str">
        <f>IF($B1366="","",Items!$G1365+SUMIFS(PurQty,PurItem,$B1366,PurDate,"&lt;="&amp;$D$2)-SUMIFS(SalQty,SalItem,$B1366,SalDate,"&lt;="&amp;$D$2)-SUMIFS(WoQty,WoItem,$B1366,WoDate,"&lt;="&amp;$D$2)+SUMIFS(AdjQty,AdjItem,$B1366,AdjDate,"&lt;="&amp;$D$2)+SUMIFS(LinVarQty,LinItem,$B1366,LinPosted,"YES",LinDate,"&lt;="&amp;$D$2,LinID,"&lt;&gt;"&amp;$B$2))</f>
        <v/>
      </c>
      <c r="D1366" s="84"/>
      <c r="E1366" s="32" t="str">
        <f t="shared" si="42"/>
        <v/>
      </c>
      <c r="F1366" s="33" t="str">
        <f>IF($B1366="","",Items!$I1365)</f>
        <v/>
      </c>
      <c r="G1366" s="33" t="str">
        <f t="shared" si="43"/>
        <v/>
      </c>
      <c r="H1366" s="85"/>
    </row>
    <row r="1367" spans="1:8" hidden="1" x14ac:dyDescent="0.25">
      <c r="A1367" s="28" t="str">
        <f>IF(Items!$B1366="","",Items!$A1366)</f>
        <v/>
      </c>
      <c r="B1367" s="28" t="str">
        <f>IF(Items!$B1366="","",Items!$B1366)</f>
        <v/>
      </c>
      <c r="C1367" s="32" t="str">
        <f>IF($B1367="","",Items!$G1366+SUMIFS(PurQty,PurItem,$B1367,PurDate,"&lt;="&amp;$D$2)-SUMIFS(SalQty,SalItem,$B1367,SalDate,"&lt;="&amp;$D$2)-SUMIFS(WoQty,WoItem,$B1367,WoDate,"&lt;="&amp;$D$2)+SUMIFS(AdjQty,AdjItem,$B1367,AdjDate,"&lt;="&amp;$D$2)+SUMIFS(LinVarQty,LinItem,$B1367,LinPosted,"YES",LinDate,"&lt;="&amp;$D$2,LinID,"&lt;&gt;"&amp;$B$2))</f>
        <v/>
      </c>
      <c r="D1367" s="84"/>
      <c r="E1367" s="32" t="str">
        <f t="shared" si="42"/>
        <v/>
      </c>
      <c r="F1367" s="33" t="str">
        <f>IF($B1367="","",Items!$I1366)</f>
        <v/>
      </c>
      <c r="G1367" s="33" t="str">
        <f t="shared" si="43"/>
        <v/>
      </c>
      <c r="H1367" s="85"/>
    </row>
    <row r="1368" spans="1:8" hidden="1" x14ac:dyDescent="0.25">
      <c r="A1368" s="28" t="str">
        <f>IF(Items!$B1367="","",Items!$A1367)</f>
        <v/>
      </c>
      <c r="B1368" s="28" t="str">
        <f>IF(Items!$B1367="","",Items!$B1367)</f>
        <v/>
      </c>
      <c r="C1368" s="32" t="str">
        <f>IF($B1368="","",Items!$G1367+SUMIFS(PurQty,PurItem,$B1368,PurDate,"&lt;="&amp;$D$2)-SUMIFS(SalQty,SalItem,$B1368,SalDate,"&lt;="&amp;$D$2)-SUMIFS(WoQty,WoItem,$B1368,WoDate,"&lt;="&amp;$D$2)+SUMIFS(AdjQty,AdjItem,$B1368,AdjDate,"&lt;="&amp;$D$2)+SUMIFS(LinVarQty,LinItem,$B1368,LinPosted,"YES",LinDate,"&lt;="&amp;$D$2,LinID,"&lt;&gt;"&amp;$B$2))</f>
        <v/>
      </c>
      <c r="D1368" s="84"/>
      <c r="E1368" s="32" t="str">
        <f t="shared" si="42"/>
        <v/>
      </c>
      <c r="F1368" s="33" t="str">
        <f>IF($B1368="","",Items!$I1367)</f>
        <v/>
      </c>
      <c r="G1368" s="33" t="str">
        <f t="shared" si="43"/>
        <v/>
      </c>
      <c r="H1368" s="85"/>
    </row>
    <row r="1369" spans="1:8" hidden="1" x14ac:dyDescent="0.25">
      <c r="A1369" s="28" t="str">
        <f>IF(Items!$B1368="","",Items!$A1368)</f>
        <v/>
      </c>
      <c r="B1369" s="28" t="str">
        <f>IF(Items!$B1368="","",Items!$B1368)</f>
        <v/>
      </c>
      <c r="C1369" s="32" t="str">
        <f>IF($B1369="","",Items!$G1368+SUMIFS(PurQty,PurItem,$B1369,PurDate,"&lt;="&amp;$D$2)-SUMIFS(SalQty,SalItem,$B1369,SalDate,"&lt;="&amp;$D$2)-SUMIFS(WoQty,WoItem,$B1369,WoDate,"&lt;="&amp;$D$2)+SUMIFS(AdjQty,AdjItem,$B1369,AdjDate,"&lt;="&amp;$D$2)+SUMIFS(LinVarQty,LinItem,$B1369,LinPosted,"YES",LinDate,"&lt;="&amp;$D$2,LinID,"&lt;&gt;"&amp;$B$2))</f>
        <v/>
      </c>
      <c r="D1369" s="84"/>
      <c r="E1369" s="32" t="str">
        <f t="shared" si="42"/>
        <v/>
      </c>
      <c r="F1369" s="33" t="str">
        <f>IF($B1369="","",Items!$I1368)</f>
        <v/>
      </c>
      <c r="G1369" s="33" t="str">
        <f t="shared" si="43"/>
        <v/>
      </c>
      <c r="H1369" s="85"/>
    </row>
    <row r="1370" spans="1:8" hidden="1" x14ac:dyDescent="0.25">
      <c r="A1370" s="28" t="str">
        <f>IF(Items!$B1369="","",Items!$A1369)</f>
        <v/>
      </c>
      <c r="B1370" s="28" t="str">
        <f>IF(Items!$B1369="","",Items!$B1369)</f>
        <v/>
      </c>
      <c r="C1370" s="32" t="str">
        <f>IF($B1370="","",Items!$G1369+SUMIFS(PurQty,PurItem,$B1370,PurDate,"&lt;="&amp;$D$2)-SUMIFS(SalQty,SalItem,$B1370,SalDate,"&lt;="&amp;$D$2)-SUMIFS(WoQty,WoItem,$B1370,WoDate,"&lt;="&amp;$D$2)+SUMIFS(AdjQty,AdjItem,$B1370,AdjDate,"&lt;="&amp;$D$2)+SUMIFS(LinVarQty,LinItem,$B1370,LinPosted,"YES",LinDate,"&lt;="&amp;$D$2,LinID,"&lt;&gt;"&amp;$B$2))</f>
        <v/>
      </c>
      <c r="D1370" s="84"/>
      <c r="E1370" s="32" t="str">
        <f t="shared" si="42"/>
        <v/>
      </c>
      <c r="F1370" s="33" t="str">
        <f>IF($B1370="","",Items!$I1369)</f>
        <v/>
      </c>
      <c r="G1370" s="33" t="str">
        <f t="shared" si="43"/>
        <v/>
      </c>
      <c r="H1370" s="85"/>
    </row>
    <row r="1371" spans="1:8" hidden="1" x14ac:dyDescent="0.25">
      <c r="A1371" s="28" t="str">
        <f>IF(Items!$B1370="","",Items!$A1370)</f>
        <v/>
      </c>
      <c r="B1371" s="28" t="str">
        <f>IF(Items!$B1370="","",Items!$B1370)</f>
        <v/>
      </c>
      <c r="C1371" s="32" t="str">
        <f>IF($B1371="","",Items!$G1370+SUMIFS(PurQty,PurItem,$B1371,PurDate,"&lt;="&amp;$D$2)-SUMIFS(SalQty,SalItem,$B1371,SalDate,"&lt;="&amp;$D$2)-SUMIFS(WoQty,WoItem,$B1371,WoDate,"&lt;="&amp;$D$2)+SUMIFS(AdjQty,AdjItem,$B1371,AdjDate,"&lt;="&amp;$D$2)+SUMIFS(LinVarQty,LinItem,$B1371,LinPosted,"YES",LinDate,"&lt;="&amp;$D$2,LinID,"&lt;&gt;"&amp;$B$2))</f>
        <v/>
      </c>
      <c r="D1371" s="84"/>
      <c r="E1371" s="32" t="str">
        <f t="shared" si="42"/>
        <v/>
      </c>
      <c r="F1371" s="33" t="str">
        <f>IF($B1371="","",Items!$I1370)</f>
        <v/>
      </c>
      <c r="G1371" s="33" t="str">
        <f t="shared" si="43"/>
        <v/>
      </c>
      <c r="H1371" s="85"/>
    </row>
    <row r="1372" spans="1:8" hidden="1" x14ac:dyDescent="0.25">
      <c r="A1372" s="28" t="str">
        <f>IF(Items!$B1371="","",Items!$A1371)</f>
        <v/>
      </c>
      <c r="B1372" s="28" t="str">
        <f>IF(Items!$B1371="","",Items!$B1371)</f>
        <v/>
      </c>
      <c r="C1372" s="32" t="str">
        <f>IF($B1372="","",Items!$G1371+SUMIFS(PurQty,PurItem,$B1372,PurDate,"&lt;="&amp;$D$2)-SUMIFS(SalQty,SalItem,$B1372,SalDate,"&lt;="&amp;$D$2)-SUMIFS(WoQty,WoItem,$B1372,WoDate,"&lt;="&amp;$D$2)+SUMIFS(AdjQty,AdjItem,$B1372,AdjDate,"&lt;="&amp;$D$2)+SUMIFS(LinVarQty,LinItem,$B1372,LinPosted,"YES",LinDate,"&lt;="&amp;$D$2,LinID,"&lt;&gt;"&amp;$B$2))</f>
        <v/>
      </c>
      <c r="D1372" s="84"/>
      <c r="E1372" s="32" t="str">
        <f t="shared" si="42"/>
        <v/>
      </c>
      <c r="F1372" s="33" t="str">
        <f>IF($B1372="","",Items!$I1371)</f>
        <v/>
      </c>
      <c r="G1372" s="33" t="str">
        <f t="shared" si="43"/>
        <v/>
      </c>
      <c r="H1372" s="85"/>
    </row>
    <row r="1373" spans="1:8" hidden="1" x14ac:dyDescent="0.25">
      <c r="A1373" s="28" t="str">
        <f>IF(Items!$B1372="","",Items!$A1372)</f>
        <v/>
      </c>
      <c r="B1373" s="28" t="str">
        <f>IF(Items!$B1372="","",Items!$B1372)</f>
        <v/>
      </c>
      <c r="C1373" s="32" t="str">
        <f>IF($B1373="","",Items!$G1372+SUMIFS(PurQty,PurItem,$B1373,PurDate,"&lt;="&amp;$D$2)-SUMIFS(SalQty,SalItem,$B1373,SalDate,"&lt;="&amp;$D$2)-SUMIFS(WoQty,WoItem,$B1373,WoDate,"&lt;="&amp;$D$2)+SUMIFS(AdjQty,AdjItem,$B1373,AdjDate,"&lt;="&amp;$D$2)+SUMIFS(LinVarQty,LinItem,$B1373,LinPosted,"YES",LinDate,"&lt;="&amp;$D$2,LinID,"&lt;&gt;"&amp;$B$2))</f>
        <v/>
      </c>
      <c r="D1373" s="84"/>
      <c r="E1373" s="32" t="str">
        <f t="shared" si="42"/>
        <v/>
      </c>
      <c r="F1373" s="33" t="str">
        <f>IF($B1373="","",Items!$I1372)</f>
        <v/>
      </c>
      <c r="G1373" s="33" t="str">
        <f t="shared" si="43"/>
        <v/>
      </c>
      <c r="H1373" s="85"/>
    </row>
    <row r="1374" spans="1:8" hidden="1" x14ac:dyDescent="0.25">
      <c r="A1374" s="28" t="str">
        <f>IF(Items!$B1373="","",Items!$A1373)</f>
        <v/>
      </c>
      <c r="B1374" s="28" t="str">
        <f>IF(Items!$B1373="","",Items!$B1373)</f>
        <v/>
      </c>
      <c r="C1374" s="32" t="str">
        <f>IF($B1374="","",Items!$G1373+SUMIFS(PurQty,PurItem,$B1374,PurDate,"&lt;="&amp;$D$2)-SUMIFS(SalQty,SalItem,$B1374,SalDate,"&lt;="&amp;$D$2)-SUMIFS(WoQty,WoItem,$B1374,WoDate,"&lt;="&amp;$D$2)+SUMIFS(AdjQty,AdjItem,$B1374,AdjDate,"&lt;="&amp;$D$2)+SUMIFS(LinVarQty,LinItem,$B1374,LinPosted,"YES",LinDate,"&lt;="&amp;$D$2,LinID,"&lt;&gt;"&amp;$B$2))</f>
        <v/>
      </c>
      <c r="D1374" s="84"/>
      <c r="E1374" s="32" t="str">
        <f t="shared" si="42"/>
        <v/>
      </c>
      <c r="F1374" s="33" t="str">
        <f>IF($B1374="","",Items!$I1373)</f>
        <v/>
      </c>
      <c r="G1374" s="33" t="str">
        <f t="shared" si="43"/>
        <v/>
      </c>
      <c r="H1374" s="85"/>
    </row>
    <row r="1375" spans="1:8" hidden="1" x14ac:dyDescent="0.25">
      <c r="A1375" s="28" t="str">
        <f>IF(Items!$B1374="","",Items!$A1374)</f>
        <v/>
      </c>
      <c r="B1375" s="28" t="str">
        <f>IF(Items!$B1374="","",Items!$B1374)</f>
        <v/>
      </c>
      <c r="C1375" s="32" t="str">
        <f>IF($B1375="","",Items!$G1374+SUMIFS(PurQty,PurItem,$B1375,PurDate,"&lt;="&amp;$D$2)-SUMIFS(SalQty,SalItem,$B1375,SalDate,"&lt;="&amp;$D$2)-SUMIFS(WoQty,WoItem,$B1375,WoDate,"&lt;="&amp;$D$2)+SUMIFS(AdjQty,AdjItem,$B1375,AdjDate,"&lt;="&amp;$D$2)+SUMIFS(LinVarQty,LinItem,$B1375,LinPosted,"YES",LinDate,"&lt;="&amp;$D$2,LinID,"&lt;&gt;"&amp;$B$2))</f>
        <v/>
      </c>
      <c r="D1375" s="84"/>
      <c r="E1375" s="32" t="str">
        <f t="shared" si="42"/>
        <v/>
      </c>
      <c r="F1375" s="33" t="str">
        <f>IF($B1375="","",Items!$I1374)</f>
        <v/>
      </c>
      <c r="G1375" s="33" t="str">
        <f t="shared" si="43"/>
        <v/>
      </c>
      <c r="H1375" s="85"/>
    </row>
    <row r="1376" spans="1:8" hidden="1" x14ac:dyDescent="0.25">
      <c r="A1376" s="28" t="str">
        <f>IF(Items!$B1375="","",Items!$A1375)</f>
        <v/>
      </c>
      <c r="B1376" s="28" t="str">
        <f>IF(Items!$B1375="","",Items!$B1375)</f>
        <v/>
      </c>
      <c r="C1376" s="32" t="str">
        <f>IF($B1376="","",Items!$G1375+SUMIFS(PurQty,PurItem,$B1376,PurDate,"&lt;="&amp;$D$2)-SUMIFS(SalQty,SalItem,$B1376,SalDate,"&lt;="&amp;$D$2)-SUMIFS(WoQty,WoItem,$B1376,WoDate,"&lt;="&amp;$D$2)+SUMIFS(AdjQty,AdjItem,$B1376,AdjDate,"&lt;="&amp;$D$2)+SUMIFS(LinVarQty,LinItem,$B1376,LinPosted,"YES",LinDate,"&lt;="&amp;$D$2,LinID,"&lt;&gt;"&amp;$B$2))</f>
        <v/>
      </c>
      <c r="D1376" s="84"/>
      <c r="E1376" s="32" t="str">
        <f t="shared" si="42"/>
        <v/>
      </c>
      <c r="F1376" s="33" t="str">
        <f>IF($B1376="","",Items!$I1375)</f>
        <v/>
      </c>
      <c r="G1376" s="33" t="str">
        <f t="shared" si="43"/>
        <v/>
      </c>
      <c r="H1376" s="85"/>
    </row>
    <row r="1377" spans="1:8" hidden="1" x14ac:dyDescent="0.25">
      <c r="A1377" s="28" t="str">
        <f>IF(Items!$B1376="","",Items!$A1376)</f>
        <v/>
      </c>
      <c r="B1377" s="28" t="str">
        <f>IF(Items!$B1376="","",Items!$B1376)</f>
        <v/>
      </c>
      <c r="C1377" s="32" t="str">
        <f>IF($B1377="","",Items!$G1376+SUMIFS(PurQty,PurItem,$B1377,PurDate,"&lt;="&amp;$D$2)-SUMIFS(SalQty,SalItem,$B1377,SalDate,"&lt;="&amp;$D$2)-SUMIFS(WoQty,WoItem,$B1377,WoDate,"&lt;="&amp;$D$2)+SUMIFS(AdjQty,AdjItem,$B1377,AdjDate,"&lt;="&amp;$D$2)+SUMIFS(LinVarQty,LinItem,$B1377,LinPosted,"YES",LinDate,"&lt;="&amp;$D$2,LinID,"&lt;&gt;"&amp;$B$2))</f>
        <v/>
      </c>
      <c r="D1377" s="84"/>
      <c r="E1377" s="32" t="str">
        <f t="shared" si="42"/>
        <v/>
      </c>
      <c r="F1377" s="33" t="str">
        <f>IF($B1377="","",Items!$I1376)</f>
        <v/>
      </c>
      <c r="G1377" s="33" t="str">
        <f t="shared" si="43"/>
        <v/>
      </c>
      <c r="H1377" s="85"/>
    </row>
    <row r="1378" spans="1:8" hidden="1" x14ac:dyDescent="0.25">
      <c r="A1378" s="28" t="str">
        <f>IF(Items!$B1377="","",Items!$A1377)</f>
        <v/>
      </c>
      <c r="B1378" s="28" t="str">
        <f>IF(Items!$B1377="","",Items!$B1377)</f>
        <v/>
      </c>
      <c r="C1378" s="32" t="str">
        <f>IF($B1378="","",Items!$G1377+SUMIFS(PurQty,PurItem,$B1378,PurDate,"&lt;="&amp;$D$2)-SUMIFS(SalQty,SalItem,$B1378,SalDate,"&lt;="&amp;$D$2)-SUMIFS(WoQty,WoItem,$B1378,WoDate,"&lt;="&amp;$D$2)+SUMIFS(AdjQty,AdjItem,$B1378,AdjDate,"&lt;="&amp;$D$2)+SUMIFS(LinVarQty,LinItem,$B1378,LinPosted,"YES",LinDate,"&lt;="&amp;$D$2,LinID,"&lt;&gt;"&amp;$B$2))</f>
        <v/>
      </c>
      <c r="D1378" s="84"/>
      <c r="E1378" s="32" t="str">
        <f t="shared" si="42"/>
        <v/>
      </c>
      <c r="F1378" s="33" t="str">
        <f>IF($B1378="","",Items!$I1377)</f>
        <v/>
      </c>
      <c r="G1378" s="33" t="str">
        <f t="shared" si="43"/>
        <v/>
      </c>
      <c r="H1378" s="85"/>
    </row>
    <row r="1379" spans="1:8" hidden="1" x14ac:dyDescent="0.25">
      <c r="A1379" s="28" t="str">
        <f>IF(Items!$B1378="","",Items!$A1378)</f>
        <v/>
      </c>
      <c r="B1379" s="28" t="str">
        <f>IF(Items!$B1378="","",Items!$B1378)</f>
        <v/>
      </c>
      <c r="C1379" s="32" t="str">
        <f>IF($B1379="","",Items!$G1378+SUMIFS(PurQty,PurItem,$B1379,PurDate,"&lt;="&amp;$D$2)-SUMIFS(SalQty,SalItem,$B1379,SalDate,"&lt;="&amp;$D$2)-SUMIFS(WoQty,WoItem,$B1379,WoDate,"&lt;="&amp;$D$2)+SUMIFS(AdjQty,AdjItem,$B1379,AdjDate,"&lt;="&amp;$D$2)+SUMIFS(LinVarQty,LinItem,$B1379,LinPosted,"YES",LinDate,"&lt;="&amp;$D$2,LinID,"&lt;&gt;"&amp;$B$2))</f>
        <v/>
      </c>
      <c r="D1379" s="84"/>
      <c r="E1379" s="32" t="str">
        <f t="shared" si="42"/>
        <v/>
      </c>
      <c r="F1379" s="33" t="str">
        <f>IF($B1379="","",Items!$I1378)</f>
        <v/>
      </c>
      <c r="G1379" s="33" t="str">
        <f t="shared" si="43"/>
        <v/>
      </c>
      <c r="H1379" s="85"/>
    </row>
    <row r="1380" spans="1:8" hidden="1" x14ac:dyDescent="0.25">
      <c r="A1380" s="28" t="str">
        <f>IF(Items!$B1379="","",Items!$A1379)</f>
        <v/>
      </c>
      <c r="B1380" s="28" t="str">
        <f>IF(Items!$B1379="","",Items!$B1379)</f>
        <v/>
      </c>
      <c r="C1380" s="32" t="str">
        <f>IF($B1380="","",Items!$G1379+SUMIFS(PurQty,PurItem,$B1380,PurDate,"&lt;="&amp;$D$2)-SUMIFS(SalQty,SalItem,$B1380,SalDate,"&lt;="&amp;$D$2)-SUMIFS(WoQty,WoItem,$B1380,WoDate,"&lt;="&amp;$D$2)+SUMIFS(AdjQty,AdjItem,$B1380,AdjDate,"&lt;="&amp;$D$2)+SUMIFS(LinVarQty,LinItem,$B1380,LinPosted,"YES",LinDate,"&lt;="&amp;$D$2,LinID,"&lt;&gt;"&amp;$B$2))</f>
        <v/>
      </c>
      <c r="D1380" s="84"/>
      <c r="E1380" s="32" t="str">
        <f t="shared" si="42"/>
        <v/>
      </c>
      <c r="F1380" s="33" t="str">
        <f>IF($B1380="","",Items!$I1379)</f>
        <v/>
      </c>
      <c r="G1380" s="33" t="str">
        <f t="shared" si="43"/>
        <v/>
      </c>
      <c r="H1380" s="85"/>
    </row>
    <row r="1381" spans="1:8" hidden="1" x14ac:dyDescent="0.25">
      <c r="A1381" s="28" t="str">
        <f>IF(Items!$B1380="","",Items!$A1380)</f>
        <v/>
      </c>
      <c r="B1381" s="28" t="str">
        <f>IF(Items!$B1380="","",Items!$B1380)</f>
        <v/>
      </c>
      <c r="C1381" s="32" t="str">
        <f>IF($B1381="","",Items!$G1380+SUMIFS(PurQty,PurItem,$B1381,PurDate,"&lt;="&amp;$D$2)-SUMIFS(SalQty,SalItem,$B1381,SalDate,"&lt;="&amp;$D$2)-SUMIFS(WoQty,WoItem,$B1381,WoDate,"&lt;="&amp;$D$2)+SUMIFS(AdjQty,AdjItem,$B1381,AdjDate,"&lt;="&amp;$D$2)+SUMIFS(LinVarQty,LinItem,$B1381,LinPosted,"YES",LinDate,"&lt;="&amp;$D$2,LinID,"&lt;&gt;"&amp;$B$2))</f>
        <v/>
      </c>
      <c r="D1381" s="84"/>
      <c r="E1381" s="32" t="str">
        <f t="shared" si="42"/>
        <v/>
      </c>
      <c r="F1381" s="33" t="str">
        <f>IF($B1381="","",Items!$I1380)</f>
        <v/>
      </c>
      <c r="G1381" s="33" t="str">
        <f t="shared" si="43"/>
        <v/>
      </c>
      <c r="H1381" s="85"/>
    </row>
    <row r="1382" spans="1:8" hidden="1" x14ac:dyDescent="0.25">
      <c r="A1382" s="28" t="str">
        <f>IF(Items!$B1381="","",Items!$A1381)</f>
        <v/>
      </c>
      <c r="B1382" s="28" t="str">
        <f>IF(Items!$B1381="","",Items!$B1381)</f>
        <v/>
      </c>
      <c r="C1382" s="32" t="str">
        <f>IF($B1382="","",Items!$G1381+SUMIFS(PurQty,PurItem,$B1382,PurDate,"&lt;="&amp;$D$2)-SUMIFS(SalQty,SalItem,$B1382,SalDate,"&lt;="&amp;$D$2)-SUMIFS(WoQty,WoItem,$B1382,WoDate,"&lt;="&amp;$D$2)+SUMIFS(AdjQty,AdjItem,$B1382,AdjDate,"&lt;="&amp;$D$2)+SUMIFS(LinVarQty,LinItem,$B1382,LinPosted,"YES",LinDate,"&lt;="&amp;$D$2,LinID,"&lt;&gt;"&amp;$B$2))</f>
        <v/>
      </c>
      <c r="D1382" s="84"/>
      <c r="E1382" s="32" t="str">
        <f t="shared" si="42"/>
        <v/>
      </c>
      <c r="F1382" s="33" t="str">
        <f>IF($B1382="","",Items!$I1381)</f>
        <v/>
      </c>
      <c r="G1382" s="33" t="str">
        <f t="shared" si="43"/>
        <v/>
      </c>
      <c r="H1382" s="85"/>
    </row>
    <row r="1383" spans="1:8" hidden="1" x14ac:dyDescent="0.25">
      <c r="A1383" s="28" t="str">
        <f>IF(Items!$B1382="","",Items!$A1382)</f>
        <v/>
      </c>
      <c r="B1383" s="28" t="str">
        <f>IF(Items!$B1382="","",Items!$B1382)</f>
        <v/>
      </c>
      <c r="C1383" s="32" t="str">
        <f>IF($B1383="","",Items!$G1382+SUMIFS(PurQty,PurItem,$B1383,PurDate,"&lt;="&amp;$D$2)-SUMIFS(SalQty,SalItem,$B1383,SalDate,"&lt;="&amp;$D$2)-SUMIFS(WoQty,WoItem,$B1383,WoDate,"&lt;="&amp;$D$2)+SUMIFS(AdjQty,AdjItem,$B1383,AdjDate,"&lt;="&amp;$D$2)+SUMIFS(LinVarQty,LinItem,$B1383,LinPosted,"YES",LinDate,"&lt;="&amp;$D$2,LinID,"&lt;&gt;"&amp;$B$2))</f>
        <v/>
      </c>
      <c r="D1383" s="84"/>
      <c r="E1383" s="32" t="str">
        <f t="shared" si="42"/>
        <v/>
      </c>
      <c r="F1383" s="33" t="str">
        <f>IF($B1383="","",Items!$I1382)</f>
        <v/>
      </c>
      <c r="G1383" s="33" t="str">
        <f t="shared" si="43"/>
        <v/>
      </c>
      <c r="H1383" s="85"/>
    </row>
    <row r="1384" spans="1:8" hidden="1" x14ac:dyDescent="0.25">
      <c r="A1384" s="28" t="str">
        <f>IF(Items!$B1383="","",Items!$A1383)</f>
        <v/>
      </c>
      <c r="B1384" s="28" t="str">
        <f>IF(Items!$B1383="","",Items!$B1383)</f>
        <v/>
      </c>
      <c r="C1384" s="32" t="str">
        <f>IF($B1384="","",Items!$G1383+SUMIFS(PurQty,PurItem,$B1384,PurDate,"&lt;="&amp;$D$2)-SUMIFS(SalQty,SalItem,$B1384,SalDate,"&lt;="&amp;$D$2)-SUMIFS(WoQty,WoItem,$B1384,WoDate,"&lt;="&amp;$D$2)+SUMIFS(AdjQty,AdjItem,$B1384,AdjDate,"&lt;="&amp;$D$2)+SUMIFS(LinVarQty,LinItem,$B1384,LinPosted,"YES",LinDate,"&lt;="&amp;$D$2,LinID,"&lt;&gt;"&amp;$B$2))</f>
        <v/>
      </c>
      <c r="D1384" s="84"/>
      <c r="E1384" s="32" t="str">
        <f t="shared" si="42"/>
        <v/>
      </c>
      <c r="F1384" s="33" t="str">
        <f>IF($B1384="","",Items!$I1383)</f>
        <v/>
      </c>
      <c r="G1384" s="33" t="str">
        <f t="shared" si="43"/>
        <v/>
      </c>
      <c r="H1384" s="85"/>
    </row>
    <row r="1385" spans="1:8" hidden="1" x14ac:dyDescent="0.25">
      <c r="A1385" s="28" t="str">
        <f>IF(Items!$B1384="","",Items!$A1384)</f>
        <v/>
      </c>
      <c r="B1385" s="28" t="str">
        <f>IF(Items!$B1384="","",Items!$B1384)</f>
        <v/>
      </c>
      <c r="C1385" s="32" t="str">
        <f>IF($B1385="","",Items!$G1384+SUMIFS(PurQty,PurItem,$B1385,PurDate,"&lt;="&amp;$D$2)-SUMIFS(SalQty,SalItem,$B1385,SalDate,"&lt;="&amp;$D$2)-SUMIFS(WoQty,WoItem,$B1385,WoDate,"&lt;="&amp;$D$2)+SUMIFS(AdjQty,AdjItem,$B1385,AdjDate,"&lt;="&amp;$D$2)+SUMIFS(LinVarQty,LinItem,$B1385,LinPosted,"YES",LinDate,"&lt;="&amp;$D$2,LinID,"&lt;&gt;"&amp;$B$2))</f>
        <v/>
      </c>
      <c r="D1385" s="84"/>
      <c r="E1385" s="32" t="str">
        <f t="shared" si="42"/>
        <v/>
      </c>
      <c r="F1385" s="33" t="str">
        <f>IF($B1385="","",Items!$I1384)</f>
        <v/>
      </c>
      <c r="G1385" s="33" t="str">
        <f t="shared" si="43"/>
        <v/>
      </c>
      <c r="H1385" s="85"/>
    </row>
    <row r="1386" spans="1:8" hidden="1" x14ac:dyDescent="0.25">
      <c r="A1386" s="28" t="str">
        <f>IF(Items!$B1385="","",Items!$A1385)</f>
        <v/>
      </c>
      <c r="B1386" s="28" t="str">
        <f>IF(Items!$B1385="","",Items!$B1385)</f>
        <v/>
      </c>
      <c r="C1386" s="32" t="str">
        <f>IF($B1386="","",Items!$G1385+SUMIFS(PurQty,PurItem,$B1386,PurDate,"&lt;="&amp;$D$2)-SUMIFS(SalQty,SalItem,$B1386,SalDate,"&lt;="&amp;$D$2)-SUMIFS(WoQty,WoItem,$B1386,WoDate,"&lt;="&amp;$D$2)+SUMIFS(AdjQty,AdjItem,$B1386,AdjDate,"&lt;="&amp;$D$2)+SUMIFS(LinVarQty,LinItem,$B1386,LinPosted,"YES",LinDate,"&lt;="&amp;$D$2,LinID,"&lt;&gt;"&amp;$B$2))</f>
        <v/>
      </c>
      <c r="D1386" s="84"/>
      <c r="E1386" s="32" t="str">
        <f t="shared" si="42"/>
        <v/>
      </c>
      <c r="F1386" s="33" t="str">
        <f>IF($B1386="","",Items!$I1385)</f>
        <v/>
      </c>
      <c r="G1386" s="33" t="str">
        <f t="shared" si="43"/>
        <v/>
      </c>
      <c r="H1386" s="85"/>
    </row>
    <row r="1387" spans="1:8" hidden="1" x14ac:dyDescent="0.25">
      <c r="A1387" s="28" t="str">
        <f>IF(Items!$B1386="","",Items!$A1386)</f>
        <v/>
      </c>
      <c r="B1387" s="28" t="str">
        <f>IF(Items!$B1386="","",Items!$B1386)</f>
        <v/>
      </c>
      <c r="C1387" s="32" t="str">
        <f>IF($B1387="","",Items!$G1386+SUMIFS(PurQty,PurItem,$B1387,PurDate,"&lt;="&amp;$D$2)-SUMIFS(SalQty,SalItem,$B1387,SalDate,"&lt;="&amp;$D$2)-SUMIFS(WoQty,WoItem,$B1387,WoDate,"&lt;="&amp;$D$2)+SUMIFS(AdjQty,AdjItem,$B1387,AdjDate,"&lt;="&amp;$D$2)+SUMIFS(LinVarQty,LinItem,$B1387,LinPosted,"YES",LinDate,"&lt;="&amp;$D$2,LinID,"&lt;&gt;"&amp;$B$2))</f>
        <v/>
      </c>
      <c r="D1387" s="84"/>
      <c r="E1387" s="32" t="str">
        <f t="shared" si="42"/>
        <v/>
      </c>
      <c r="F1387" s="33" t="str">
        <f>IF($B1387="","",Items!$I1386)</f>
        <v/>
      </c>
      <c r="G1387" s="33" t="str">
        <f t="shared" si="43"/>
        <v/>
      </c>
      <c r="H1387" s="85"/>
    </row>
    <row r="1388" spans="1:8" hidden="1" x14ac:dyDescent="0.25">
      <c r="A1388" s="28" t="str">
        <f>IF(Items!$B1387="","",Items!$A1387)</f>
        <v/>
      </c>
      <c r="B1388" s="28" t="str">
        <f>IF(Items!$B1387="","",Items!$B1387)</f>
        <v/>
      </c>
      <c r="C1388" s="32" t="str">
        <f>IF($B1388="","",Items!$G1387+SUMIFS(PurQty,PurItem,$B1388,PurDate,"&lt;="&amp;$D$2)-SUMIFS(SalQty,SalItem,$B1388,SalDate,"&lt;="&amp;$D$2)-SUMIFS(WoQty,WoItem,$B1388,WoDate,"&lt;="&amp;$D$2)+SUMIFS(AdjQty,AdjItem,$B1388,AdjDate,"&lt;="&amp;$D$2)+SUMIFS(LinVarQty,LinItem,$B1388,LinPosted,"YES",LinDate,"&lt;="&amp;$D$2,LinID,"&lt;&gt;"&amp;$B$2))</f>
        <v/>
      </c>
      <c r="D1388" s="84"/>
      <c r="E1388" s="32" t="str">
        <f t="shared" si="42"/>
        <v/>
      </c>
      <c r="F1388" s="33" t="str">
        <f>IF($B1388="","",Items!$I1387)</f>
        <v/>
      </c>
      <c r="G1388" s="33" t="str">
        <f t="shared" si="43"/>
        <v/>
      </c>
      <c r="H1388" s="85"/>
    </row>
    <row r="1389" spans="1:8" hidden="1" x14ac:dyDescent="0.25">
      <c r="A1389" s="28" t="str">
        <f>IF(Items!$B1388="","",Items!$A1388)</f>
        <v/>
      </c>
      <c r="B1389" s="28" t="str">
        <f>IF(Items!$B1388="","",Items!$B1388)</f>
        <v/>
      </c>
      <c r="C1389" s="32" t="str">
        <f>IF($B1389="","",Items!$G1388+SUMIFS(PurQty,PurItem,$B1389,PurDate,"&lt;="&amp;$D$2)-SUMIFS(SalQty,SalItem,$B1389,SalDate,"&lt;="&amp;$D$2)-SUMIFS(WoQty,WoItem,$B1389,WoDate,"&lt;="&amp;$D$2)+SUMIFS(AdjQty,AdjItem,$B1389,AdjDate,"&lt;="&amp;$D$2)+SUMIFS(LinVarQty,LinItem,$B1389,LinPosted,"YES",LinDate,"&lt;="&amp;$D$2,LinID,"&lt;&gt;"&amp;$B$2))</f>
        <v/>
      </c>
      <c r="D1389" s="84"/>
      <c r="E1389" s="32" t="str">
        <f t="shared" si="42"/>
        <v/>
      </c>
      <c r="F1389" s="33" t="str">
        <f>IF($B1389="","",Items!$I1388)</f>
        <v/>
      </c>
      <c r="G1389" s="33" t="str">
        <f t="shared" si="43"/>
        <v/>
      </c>
      <c r="H1389" s="85"/>
    </row>
    <row r="1390" spans="1:8" hidden="1" x14ac:dyDescent="0.25">
      <c r="A1390" s="28" t="str">
        <f>IF(Items!$B1389="","",Items!$A1389)</f>
        <v/>
      </c>
      <c r="B1390" s="28" t="str">
        <f>IF(Items!$B1389="","",Items!$B1389)</f>
        <v/>
      </c>
      <c r="C1390" s="32" t="str">
        <f>IF($B1390="","",Items!$G1389+SUMIFS(PurQty,PurItem,$B1390,PurDate,"&lt;="&amp;$D$2)-SUMIFS(SalQty,SalItem,$B1390,SalDate,"&lt;="&amp;$D$2)-SUMIFS(WoQty,WoItem,$B1390,WoDate,"&lt;="&amp;$D$2)+SUMIFS(AdjQty,AdjItem,$B1390,AdjDate,"&lt;="&amp;$D$2)+SUMIFS(LinVarQty,LinItem,$B1390,LinPosted,"YES",LinDate,"&lt;="&amp;$D$2,LinID,"&lt;&gt;"&amp;$B$2))</f>
        <v/>
      </c>
      <c r="D1390" s="84"/>
      <c r="E1390" s="32" t="str">
        <f t="shared" si="42"/>
        <v/>
      </c>
      <c r="F1390" s="33" t="str">
        <f>IF($B1390="","",Items!$I1389)</f>
        <v/>
      </c>
      <c r="G1390" s="33" t="str">
        <f t="shared" si="43"/>
        <v/>
      </c>
      <c r="H1390" s="85"/>
    </row>
    <row r="1391" spans="1:8" hidden="1" x14ac:dyDescent="0.25">
      <c r="A1391" s="28" t="str">
        <f>IF(Items!$B1390="","",Items!$A1390)</f>
        <v/>
      </c>
      <c r="B1391" s="28" t="str">
        <f>IF(Items!$B1390="","",Items!$B1390)</f>
        <v/>
      </c>
      <c r="C1391" s="32" t="str">
        <f>IF($B1391="","",Items!$G1390+SUMIFS(PurQty,PurItem,$B1391,PurDate,"&lt;="&amp;$D$2)-SUMIFS(SalQty,SalItem,$B1391,SalDate,"&lt;="&amp;$D$2)-SUMIFS(WoQty,WoItem,$B1391,WoDate,"&lt;="&amp;$D$2)+SUMIFS(AdjQty,AdjItem,$B1391,AdjDate,"&lt;="&amp;$D$2)+SUMIFS(LinVarQty,LinItem,$B1391,LinPosted,"YES",LinDate,"&lt;="&amp;$D$2,LinID,"&lt;&gt;"&amp;$B$2))</f>
        <v/>
      </c>
      <c r="D1391" s="84"/>
      <c r="E1391" s="32" t="str">
        <f t="shared" si="42"/>
        <v/>
      </c>
      <c r="F1391" s="33" t="str">
        <f>IF($B1391="","",Items!$I1390)</f>
        <v/>
      </c>
      <c r="G1391" s="33" t="str">
        <f t="shared" si="43"/>
        <v/>
      </c>
      <c r="H1391" s="85"/>
    </row>
    <row r="1392" spans="1:8" hidden="1" x14ac:dyDescent="0.25">
      <c r="A1392" s="28" t="str">
        <f>IF(Items!$B1391="","",Items!$A1391)</f>
        <v/>
      </c>
      <c r="B1392" s="28" t="str">
        <f>IF(Items!$B1391="","",Items!$B1391)</f>
        <v/>
      </c>
      <c r="C1392" s="32" t="str">
        <f>IF($B1392="","",Items!$G1391+SUMIFS(PurQty,PurItem,$B1392,PurDate,"&lt;="&amp;$D$2)-SUMIFS(SalQty,SalItem,$B1392,SalDate,"&lt;="&amp;$D$2)-SUMIFS(WoQty,WoItem,$B1392,WoDate,"&lt;="&amp;$D$2)+SUMIFS(AdjQty,AdjItem,$B1392,AdjDate,"&lt;="&amp;$D$2)+SUMIFS(LinVarQty,LinItem,$B1392,LinPosted,"YES",LinDate,"&lt;="&amp;$D$2,LinID,"&lt;&gt;"&amp;$B$2))</f>
        <v/>
      </c>
      <c r="D1392" s="84"/>
      <c r="E1392" s="32" t="str">
        <f t="shared" si="42"/>
        <v/>
      </c>
      <c r="F1392" s="33" t="str">
        <f>IF($B1392="","",Items!$I1391)</f>
        <v/>
      </c>
      <c r="G1392" s="33" t="str">
        <f t="shared" si="43"/>
        <v/>
      </c>
      <c r="H1392" s="85"/>
    </row>
    <row r="1393" spans="1:8" hidden="1" x14ac:dyDescent="0.25">
      <c r="A1393" s="28" t="str">
        <f>IF(Items!$B1392="","",Items!$A1392)</f>
        <v/>
      </c>
      <c r="B1393" s="28" t="str">
        <f>IF(Items!$B1392="","",Items!$B1392)</f>
        <v/>
      </c>
      <c r="C1393" s="32" t="str">
        <f>IF($B1393="","",Items!$G1392+SUMIFS(PurQty,PurItem,$B1393,PurDate,"&lt;="&amp;$D$2)-SUMIFS(SalQty,SalItem,$B1393,SalDate,"&lt;="&amp;$D$2)-SUMIFS(WoQty,WoItem,$B1393,WoDate,"&lt;="&amp;$D$2)+SUMIFS(AdjQty,AdjItem,$B1393,AdjDate,"&lt;="&amp;$D$2)+SUMIFS(LinVarQty,LinItem,$B1393,LinPosted,"YES",LinDate,"&lt;="&amp;$D$2,LinID,"&lt;&gt;"&amp;$B$2))</f>
        <v/>
      </c>
      <c r="D1393" s="84"/>
      <c r="E1393" s="32" t="str">
        <f t="shared" si="42"/>
        <v/>
      </c>
      <c r="F1393" s="33" t="str">
        <f>IF($B1393="","",Items!$I1392)</f>
        <v/>
      </c>
      <c r="G1393" s="33" t="str">
        <f t="shared" si="43"/>
        <v/>
      </c>
      <c r="H1393" s="85"/>
    </row>
    <row r="1394" spans="1:8" hidden="1" x14ac:dyDescent="0.25">
      <c r="A1394" s="28" t="str">
        <f>IF(Items!$B1393="","",Items!$A1393)</f>
        <v/>
      </c>
      <c r="B1394" s="28" t="str">
        <f>IF(Items!$B1393="","",Items!$B1393)</f>
        <v/>
      </c>
      <c r="C1394" s="32" t="str">
        <f>IF($B1394="","",Items!$G1393+SUMIFS(PurQty,PurItem,$B1394,PurDate,"&lt;="&amp;$D$2)-SUMIFS(SalQty,SalItem,$B1394,SalDate,"&lt;="&amp;$D$2)-SUMIFS(WoQty,WoItem,$B1394,WoDate,"&lt;="&amp;$D$2)+SUMIFS(AdjQty,AdjItem,$B1394,AdjDate,"&lt;="&amp;$D$2)+SUMIFS(LinVarQty,LinItem,$B1394,LinPosted,"YES",LinDate,"&lt;="&amp;$D$2,LinID,"&lt;&gt;"&amp;$B$2))</f>
        <v/>
      </c>
      <c r="D1394" s="84"/>
      <c r="E1394" s="32" t="str">
        <f t="shared" si="42"/>
        <v/>
      </c>
      <c r="F1394" s="33" t="str">
        <f>IF($B1394="","",Items!$I1393)</f>
        <v/>
      </c>
      <c r="G1394" s="33" t="str">
        <f t="shared" si="43"/>
        <v/>
      </c>
      <c r="H1394" s="85"/>
    </row>
    <row r="1395" spans="1:8" hidden="1" x14ac:dyDescent="0.25">
      <c r="A1395" s="28" t="str">
        <f>IF(Items!$B1394="","",Items!$A1394)</f>
        <v/>
      </c>
      <c r="B1395" s="28" t="str">
        <f>IF(Items!$B1394="","",Items!$B1394)</f>
        <v/>
      </c>
      <c r="C1395" s="32" t="str">
        <f>IF($B1395="","",Items!$G1394+SUMIFS(PurQty,PurItem,$B1395,PurDate,"&lt;="&amp;$D$2)-SUMIFS(SalQty,SalItem,$B1395,SalDate,"&lt;="&amp;$D$2)-SUMIFS(WoQty,WoItem,$B1395,WoDate,"&lt;="&amp;$D$2)+SUMIFS(AdjQty,AdjItem,$B1395,AdjDate,"&lt;="&amp;$D$2)+SUMIFS(LinVarQty,LinItem,$B1395,LinPosted,"YES",LinDate,"&lt;="&amp;$D$2,LinID,"&lt;&gt;"&amp;$B$2))</f>
        <v/>
      </c>
      <c r="D1395" s="84"/>
      <c r="E1395" s="32" t="str">
        <f t="shared" si="42"/>
        <v/>
      </c>
      <c r="F1395" s="33" t="str">
        <f>IF($B1395="","",Items!$I1394)</f>
        <v/>
      </c>
      <c r="G1395" s="33" t="str">
        <f t="shared" si="43"/>
        <v/>
      </c>
      <c r="H1395" s="85"/>
    </row>
    <row r="1396" spans="1:8" hidden="1" x14ac:dyDescent="0.25">
      <c r="A1396" s="28" t="str">
        <f>IF(Items!$B1395="","",Items!$A1395)</f>
        <v/>
      </c>
      <c r="B1396" s="28" t="str">
        <f>IF(Items!$B1395="","",Items!$B1395)</f>
        <v/>
      </c>
      <c r="C1396" s="32" t="str">
        <f>IF($B1396="","",Items!$G1395+SUMIFS(PurQty,PurItem,$B1396,PurDate,"&lt;="&amp;$D$2)-SUMIFS(SalQty,SalItem,$B1396,SalDate,"&lt;="&amp;$D$2)-SUMIFS(WoQty,WoItem,$B1396,WoDate,"&lt;="&amp;$D$2)+SUMIFS(AdjQty,AdjItem,$B1396,AdjDate,"&lt;="&amp;$D$2)+SUMIFS(LinVarQty,LinItem,$B1396,LinPosted,"YES",LinDate,"&lt;="&amp;$D$2,LinID,"&lt;&gt;"&amp;$B$2))</f>
        <v/>
      </c>
      <c r="D1396" s="84"/>
      <c r="E1396" s="32" t="str">
        <f t="shared" si="42"/>
        <v/>
      </c>
      <c r="F1396" s="33" t="str">
        <f>IF($B1396="","",Items!$I1395)</f>
        <v/>
      </c>
      <c r="G1396" s="33" t="str">
        <f t="shared" si="43"/>
        <v/>
      </c>
      <c r="H1396" s="85"/>
    </row>
    <row r="1397" spans="1:8" hidden="1" x14ac:dyDescent="0.25">
      <c r="A1397" s="28" t="str">
        <f>IF(Items!$B1396="","",Items!$A1396)</f>
        <v/>
      </c>
      <c r="B1397" s="28" t="str">
        <f>IF(Items!$B1396="","",Items!$B1396)</f>
        <v/>
      </c>
      <c r="C1397" s="32" t="str">
        <f>IF($B1397="","",Items!$G1396+SUMIFS(PurQty,PurItem,$B1397,PurDate,"&lt;="&amp;$D$2)-SUMIFS(SalQty,SalItem,$B1397,SalDate,"&lt;="&amp;$D$2)-SUMIFS(WoQty,WoItem,$B1397,WoDate,"&lt;="&amp;$D$2)+SUMIFS(AdjQty,AdjItem,$B1397,AdjDate,"&lt;="&amp;$D$2)+SUMIFS(LinVarQty,LinItem,$B1397,LinPosted,"YES",LinDate,"&lt;="&amp;$D$2,LinID,"&lt;&gt;"&amp;$B$2))</f>
        <v/>
      </c>
      <c r="D1397" s="84"/>
      <c r="E1397" s="32" t="str">
        <f t="shared" si="42"/>
        <v/>
      </c>
      <c r="F1397" s="33" t="str">
        <f>IF($B1397="","",Items!$I1396)</f>
        <v/>
      </c>
      <c r="G1397" s="33" t="str">
        <f t="shared" si="43"/>
        <v/>
      </c>
      <c r="H1397" s="85"/>
    </row>
    <row r="1398" spans="1:8" hidden="1" x14ac:dyDescent="0.25">
      <c r="A1398" s="28" t="str">
        <f>IF(Items!$B1397="","",Items!$A1397)</f>
        <v/>
      </c>
      <c r="B1398" s="28" t="str">
        <f>IF(Items!$B1397="","",Items!$B1397)</f>
        <v/>
      </c>
      <c r="C1398" s="32" t="str">
        <f>IF($B1398="","",Items!$G1397+SUMIFS(PurQty,PurItem,$B1398,PurDate,"&lt;="&amp;$D$2)-SUMIFS(SalQty,SalItem,$B1398,SalDate,"&lt;="&amp;$D$2)-SUMIFS(WoQty,WoItem,$B1398,WoDate,"&lt;="&amp;$D$2)+SUMIFS(AdjQty,AdjItem,$B1398,AdjDate,"&lt;="&amp;$D$2)+SUMIFS(LinVarQty,LinItem,$B1398,LinPosted,"YES",LinDate,"&lt;="&amp;$D$2,LinID,"&lt;&gt;"&amp;$B$2))</f>
        <v/>
      </c>
      <c r="D1398" s="84"/>
      <c r="E1398" s="32" t="str">
        <f t="shared" si="42"/>
        <v/>
      </c>
      <c r="F1398" s="33" t="str">
        <f>IF($B1398="","",Items!$I1397)</f>
        <v/>
      </c>
      <c r="G1398" s="33" t="str">
        <f t="shared" si="43"/>
        <v/>
      </c>
      <c r="H1398" s="85"/>
    </row>
    <row r="1399" spans="1:8" hidden="1" x14ac:dyDescent="0.25">
      <c r="A1399" s="28" t="str">
        <f>IF(Items!$B1398="","",Items!$A1398)</f>
        <v/>
      </c>
      <c r="B1399" s="28" t="str">
        <f>IF(Items!$B1398="","",Items!$B1398)</f>
        <v/>
      </c>
      <c r="C1399" s="32" t="str">
        <f>IF($B1399="","",Items!$G1398+SUMIFS(PurQty,PurItem,$B1399,PurDate,"&lt;="&amp;$D$2)-SUMIFS(SalQty,SalItem,$B1399,SalDate,"&lt;="&amp;$D$2)-SUMIFS(WoQty,WoItem,$B1399,WoDate,"&lt;="&amp;$D$2)+SUMIFS(AdjQty,AdjItem,$B1399,AdjDate,"&lt;="&amp;$D$2)+SUMIFS(LinVarQty,LinItem,$B1399,LinPosted,"YES",LinDate,"&lt;="&amp;$D$2,LinID,"&lt;&gt;"&amp;$B$2))</f>
        <v/>
      </c>
      <c r="D1399" s="84"/>
      <c r="E1399" s="32" t="str">
        <f t="shared" si="42"/>
        <v/>
      </c>
      <c r="F1399" s="33" t="str">
        <f>IF($B1399="","",Items!$I1398)</f>
        <v/>
      </c>
      <c r="G1399" s="33" t="str">
        <f t="shared" si="43"/>
        <v/>
      </c>
      <c r="H1399" s="85"/>
    </row>
    <row r="1400" spans="1:8" hidden="1" x14ac:dyDescent="0.25">
      <c r="A1400" s="28" t="str">
        <f>IF(Items!$B1399="","",Items!$A1399)</f>
        <v/>
      </c>
      <c r="B1400" s="28" t="str">
        <f>IF(Items!$B1399="","",Items!$B1399)</f>
        <v/>
      </c>
      <c r="C1400" s="32" t="str">
        <f>IF($B1400="","",Items!$G1399+SUMIFS(PurQty,PurItem,$B1400,PurDate,"&lt;="&amp;$D$2)-SUMIFS(SalQty,SalItem,$B1400,SalDate,"&lt;="&amp;$D$2)-SUMIFS(WoQty,WoItem,$B1400,WoDate,"&lt;="&amp;$D$2)+SUMIFS(AdjQty,AdjItem,$B1400,AdjDate,"&lt;="&amp;$D$2)+SUMIFS(LinVarQty,LinItem,$B1400,LinPosted,"YES",LinDate,"&lt;="&amp;$D$2,LinID,"&lt;&gt;"&amp;$B$2))</f>
        <v/>
      </c>
      <c r="D1400" s="84"/>
      <c r="E1400" s="32" t="str">
        <f t="shared" si="42"/>
        <v/>
      </c>
      <c r="F1400" s="33" t="str">
        <f>IF($B1400="","",Items!$I1399)</f>
        <v/>
      </c>
      <c r="G1400" s="33" t="str">
        <f t="shared" si="43"/>
        <v/>
      </c>
      <c r="H1400" s="85"/>
    </row>
    <row r="1401" spans="1:8" hidden="1" x14ac:dyDescent="0.25">
      <c r="A1401" s="28" t="str">
        <f>IF(Items!$B1400="","",Items!$A1400)</f>
        <v/>
      </c>
      <c r="B1401" s="28" t="str">
        <f>IF(Items!$B1400="","",Items!$B1400)</f>
        <v/>
      </c>
      <c r="C1401" s="32" t="str">
        <f>IF($B1401="","",Items!$G1400+SUMIFS(PurQty,PurItem,$B1401,PurDate,"&lt;="&amp;$D$2)-SUMIFS(SalQty,SalItem,$B1401,SalDate,"&lt;="&amp;$D$2)-SUMIFS(WoQty,WoItem,$B1401,WoDate,"&lt;="&amp;$D$2)+SUMIFS(AdjQty,AdjItem,$B1401,AdjDate,"&lt;="&amp;$D$2)+SUMIFS(LinVarQty,LinItem,$B1401,LinPosted,"YES",LinDate,"&lt;="&amp;$D$2,LinID,"&lt;&gt;"&amp;$B$2))</f>
        <v/>
      </c>
      <c r="D1401" s="84"/>
      <c r="E1401" s="32" t="str">
        <f t="shared" si="42"/>
        <v/>
      </c>
      <c r="F1401" s="33" t="str">
        <f>IF($B1401="","",Items!$I1400)</f>
        <v/>
      </c>
      <c r="G1401" s="33" t="str">
        <f t="shared" si="43"/>
        <v/>
      </c>
      <c r="H1401" s="85"/>
    </row>
    <row r="1402" spans="1:8" hidden="1" x14ac:dyDescent="0.25">
      <c r="A1402" s="28" t="str">
        <f>IF(Items!$B1401="","",Items!$A1401)</f>
        <v/>
      </c>
      <c r="B1402" s="28" t="str">
        <f>IF(Items!$B1401="","",Items!$B1401)</f>
        <v/>
      </c>
      <c r="C1402" s="32" t="str">
        <f>IF($B1402="","",Items!$G1401+SUMIFS(PurQty,PurItem,$B1402,PurDate,"&lt;="&amp;$D$2)-SUMIFS(SalQty,SalItem,$B1402,SalDate,"&lt;="&amp;$D$2)-SUMIFS(WoQty,WoItem,$B1402,WoDate,"&lt;="&amp;$D$2)+SUMIFS(AdjQty,AdjItem,$B1402,AdjDate,"&lt;="&amp;$D$2)+SUMIFS(LinVarQty,LinItem,$B1402,LinPosted,"YES",LinDate,"&lt;="&amp;$D$2,LinID,"&lt;&gt;"&amp;$B$2))</f>
        <v/>
      </c>
      <c r="D1402" s="84"/>
      <c r="E1402" s="32" t="str">
        <f t="shared" si="42"/>
        <v/>
      </c>
      <c r="F1402" s="33" t="str">
        <f>IF($B1402="","",Items!$I1401)</f>
        <v/>
      </c>
      <c r="G1402" s="33" t="str">
        <f t="shared" si="43"/>
        <v/>
      </c>
      <c r="H1402" s="85"/>
    </row>
    <row r="1403" spans="1:8" hidden="1" x14ac:dyDescent="0.25">
      <c r="A1403" s="28" t="str">
        <f>IF(Items!$B1402="","",Items!$A1402)</f>
        <v/>
      </c>
      <c r="B1403" s="28" t="str">
        <f>IF(Items!$B1402="","",Items!$B1402)</f>
        <v/>
      </c>
      <c r="C1403" s="32" t="str">
        <f>IF($B1403="","",Items!$G1402+SUMIFS(PurQty,PurItem,$B1403,PurDate,"&lt;="&amp;$D$2)-SUMIFS(SalQty,SalItem,$B1403,SalDate,"&lt;="&amp;$D$2)-SUMIFS(WoQty,WoItem,$B1403,WoDate,"&lt;="&amp;$D$2)+SUMIFS(AdjQty,AdjItem,$B1403,AdjDate,"&lt;="&amp;$D$2)+SUMIFS(LinVarQty,LinItem,$B1403,LinPosted,"YES",LinDate,"&lt;="&amp;$D$2,LinID,"&lt;&gt;"&amp;$B$2))</f>
        <v/>
      </c>
      <c r="D1403" s="84"/>
      <c r="E1403" s="32" t="str">
        <f t="shared" si="42"/>
        <v/>
      </c>
      <c r="F1403" s="33" t="str">
        <f>IF($B1403="","",Items!$I1402)</f>
        <v/>
      </c>
      <c r="G1403" s="33" t="str">
        <f t="shared" si="43"/>
        <v/>
      </c>
      <c r="H1403" s="85"/>
    </row>
    <row r="1404" spans="1:8" hidden="1" x14ac:dyDescent="0.25">
      <c r="A1404" s="28" t="str">
        <f>IF(Items!$B1403="","",Items!$A1403)</f>
        <v/>
      </c>
      <c r="B1404" s="28" t="str">
        <f>IF(Items!$B1403="","",Items!$B1403)</f>
        <v/>
      </c>
      <c r="C1404" s="32" t="str">
        <f>IF($B1404="","",Items!$G1403+SUMIFS(PurQty,PurItem,$B1404,PurDate,"&lt;="&amp;$D$2)-SUMIFS(SalQty,SalItem,$B1404,SalDate,"&lt;="&amp;$D$2)-SUMIFS(WoQty,WoItem,$B1404,WoDate,"&lt;="&amp;$D$2)+SUMIFS(AdjQty,AdjItem,$B1404,AdjDate,"&lt;="&amp;$D$2)+SUMIFS(LinVarQty,LinItem,$B1404,LinPosted,"YES",LinDate,"&lt;="&amp;$D$2,LinID,"&lt;&gt;"&amp;$B$2))</f>
        <v/>
      </c>
      <c r="D1404" s="84"/>
      <c r="E1404" s="32" t="str">
        <f t="shared" si="42"/>
        <v/>
      </c>
      <c r="F1404" s="33" t="str">
        <f>IF($B1404="","",Items!$I1403)</f>
        <v/>
      </c>
      <c r="G1404" s="33" t="str">
        <f t="shared" si="43"/>
        <v/>
      </c>
      <c r="H1404" s="85"/>
    </row>
    <row r="1405" spans="1:8" hidden="1" x14ac:dyDescent="0.25">
      <c r="A1405" s="28" t="str">
        <f>IF(Items!$B1404="","",Items!$A1404)</f>
        <v/>
      </c>
      <c r="B1405" s="28" t="str">
        <f>IF(Items!$B1404="","",Items!$B1404)</f>
        <v/>
      </c>
      <c r="C1405" s="32" t="str">
        <f>IF($B1405="","",Items!$G1404+SUMIFS(PurQty,PurItem,$B1405,PurDate,"&lt;="&amp;$D$2)-SUMIFS(SalQty,SalItem,$B1405,SalDate,"&lt;="&amp;$D$2)-SUMIFS(WoQty,WoItem,$B1405,WoDate,"&lt;="&amp;$D$2)+SUMIFS(AdjQty,AdjItem,$B1405,AdjDate,"&lt;="&amp;$D$2)+SUMIFS(LinVarQty,LinItem,$B1405,LinPosted,"YES",LinDate,"&lt;="&amp;$D$2,LinID,"&lt;&gt;"&amp;$B$2))</f>
        <v/>
      </c>
      <c r="D1405" s="84"/>
      <c r="E1405" s="32" t="str">
        <f t="shared" si="42"/>
        <v/>
      </c>
      <c r="F1405" s="33" t="str">
        <f>IF($B1405="","",Items!$I1404)</f>
        <v/>
      </c>
      <c r="G1405" s="33" t="str">
        <f t="shared" si="43"/>
        <v/>
      </c>
      <c r="H1405" s="85"/>
    </row>
    <row r="1406" spans="1:8" hidden="1" x14ac:dyDescent="0.25">
      <c r="A1406" s="28" t="str">
        <f>IF(Items!$B1405="","",Items!$A1405)</f>
        <v/>
      </c>
      <c r="B1406" s="28" t="str">
        <f>IF(Items!$B1405="","",Items!$B1405)</f>
        <v/>
      </c>
      <c r="C1406" s="32" t="str">
        <f>IF($B1406="","",Items!$G1405+SUMIFS(PurQty,PurItem,$B1406,PurDate,"&lt;="&amp;$D$2)-SUMIFS(SalQty,SalItem,$B1406,SalDate,"&lt;="&amp;$D$2)-SUMIFS(WoQty,WoItem,$B1406,WoDate,"&lt;="&amp;$D$2)+SUMIFS(AdjQty,AdjItem,$B1406,AdjDate,"&lt;="&amp;$D$2)+SUMIFS(LinVarQty,LinItem,$B1406,LinPosted,"YES",LinDate,"&lt;="&amp;$D$2,LinID,"&lt;&gt;"&amp;$B$2))</f>
        <v/>
      </c>
      <c r="D1406" s="84"/>
      <c r="E1406" s="32" t="str">
        <f t="shared" si="42"/>
        <v/>
      </c>
      <c r="F1406" s="33" t="str">
        <f>IF($B1406="","",Items!$I1405)</f>
        <v/>
      </c>
      <c r="G1406" s="33" t="str">
        <f t="shared" si="43"/>
        <v/>
      </c>
      <c r="H1406" s="85"/>
    </row>
    <row r="1407" spans="1:8" hidden="1" x14ac:dyDescent="0.25">
      <c r="A1407" s="28" t="str">
        <f>IF(Items!$B1406="","",Items!$A1406)</f>
        <v/>
      </c>
      <c r="B1407" s="28" t="str">
        <f>IF(Items!$B1406="","",Items!$B1406)</f>
        <v/>
      </c>
      <c r="C1407" s="32" t="str">
        <f>IF($B1407="","",Items!$G1406+SUMIFS(PurQty,PurItem,$B1407,PurDate,"&lt;="&amp;$D$2)-SUMIFS(SalQty,SalItem,$B1407,SalDate,"&lt;="&amp;$D$2)-SUMIFS(WoQty,WoItem,$B1407,WoDate,"&lt;="&amp;$D$2)+SUMIFS(AdjQty,AdjItem,$B1407,AdjDate,"&lt;="&amp;$D$2)+SUMIFS(LinVarQty,LinItem,$B1407,LinPosted,"YES",LinDate,"&lt;="&amp;$D$2,LinID,"&lt;&gt;"&amp;$B$2))</f>
        <v/>
      </c>
      <c r="D1407" s="84"/>
      <c r="E1407" s="32" t="str">
        <f t="shared" si="42"/>
        <v/>
      </c>
      <c r="F1407" s="33" t="str">
        <f>IF($B1407="","",Items!$I1406)</f>
        <v/>
      </c>
      <c r="G1407" s="33" t="str">
        <f t="shared" si="43"/>
        <v/>
      </c>
      <c r="H1407" s="85"/>
    </row>
    <row r="1408" spans="1:8" hidden="1" x14ac:dyDescent="0.25">
      <c r="A1408" s="28" t="str">
        <f>IF(Items!$B1407="","",Items!$A1407)</f>
        <v/>
      </c>
      <c r="B1408" s="28" t="str">
        <f>IF(Items!$B1407="","",Items!$B1407)</f>
        <v/>
      </c>
      <c r="C1408" s="32" t="str">
        <f>IF($B1408="","",Items!$G1407+SUMIFS(PurQty,PurItem,$B1408,PurDate,"&lt;="&amp;$D$2)-SUMIFS(SalQty,SalItem,$B1408,SalDate,"&lt;="&amp;$D$2)-SUMIFS(WoQty,WoItem,$B1408,WoDate,"&lt;="&amp;$D$2)+SUMIFS(AdjQty,AdjItem,$B1408,AdjDate,"&lt;="&amp;$D$2)+SUMIFS(LinVarQty,LinItem,$B1408,LinPosted,"YES",LinDate,"&lt;="&amp;$D$2,LinID,"&lt;&gt;"&amp;$B$2))</f>
        <v/>
      </c>
      <c r="D1408" s="84"/>
      <c r="E1408" s="32" t="str">
        <f t="shared" si="42"/>
        <v/>
      </c>
      <c r="F1408" s="33" t="str">
        <f>IF($B1408="","",Items!$I1407)</f>
        <v/>
      </c>
      <c r="G1408" s="33" t="str">
        <f t="shared" si="43"/>
        <v/>
      </c>
      <c r="H1408" s="85"/>
    </row>
    <row r="1409" spans="1:8" hidden="1" x14ac:dyDescent="0.25">
      <c r="A1409" s="28" t="str">
        <f>IF(Items!$B1408="","",Items!$A1408)</f>
        <v/>
      </c>
      <c r="B1409" s="28" t="str">
        <f>IF(Items!$B1408="","",Items!$B1408)</f>
        <v/>
      </c>
      <c r="C1409" s="32" t="str">
        <f>IF($B1409="","",Items!$G1408+SUMIFS(PurQty,PurItem,$B1409,PurDate,"&lt;="&amp;$D$2)-SUMIFS(SalQty,SalItem,$B1409,SalDate,"&lt;="&amp;$D$2)-SUMIFS(WoQty,WoItem,$B1409,WoDate,"&lt;="&amp;$D$2)+SUMIFS(AdjQty,AdjItem,$B1409,AdjDate,"&lt;="&amp;$D$2)+SUMIFS(LinVarQty,LinItem,$B1409,LinPosted,"YES",LinDate,"&lt;="&amp;$D$2,LinID,"&lt;&gt;"&amp;$B$2))</f>
        <v/>
      </c>
      <c r="D1409" s="84"/>
      <c r="E1409" s="32" t="str">
        <f t="shared" si="42"/>
        <v/>
      </c>
      <c r="F1409" s="33" t="str">
        <f>IF($B1409="","",Items!$I1408)</f>
        <v/>
      </c>
      <c r="G1409" s="33" t="str">
        <f t="shared" si="43"/>
        <v/>
      </c>
      <c r="H1409" s="85"/>
    </row>
    <row r="1410" spans="1:8" hidden="1" x14ac:dyDescent="0.25">
      <c r="A1410" s="28" t="str">
        <f>IF(Items!$B1409="","",Items!$A1409)</f>
        <v/>
      </c>
      <c r="B1410" s="28" t="str">
        <f>IF(Items!$B1409="","",Items!$B1409)</f>
        <v/>
      </c>
      <c r="C1410" s="32" t="str">
        <f>IF($B1410="","",Items!$G1409+SUMIFS(PurQty,PurItem,$B1410,PurDate,"&lt;="&amp;$D$2)-SUMIFS(SalQty,SalItem,$B1410,SalDate,"&lt;="&amp;$D$2)-SUMIFS(WoQty,WoItem,$B1410,WoDate,"&lt;="&amp;$D$2)+SUMIFS(AdjQty,AdjItem,$B1410,AdjDate,"&lt;="&amp;$D$2)+SUMIFS(LinVarQty,LinItem,$B1410,LinPosted,"YES",LinDate,"&lt;="&amp;$D$2,LinID,"&lt;&gt;"&amp;$B$2))</f>
        <v/>
      </c>
      <c r="D1410" s="84"/>
      <c r="E1410" s="32" t="str">
        <f t="shared" si="42"/>
        <v/>
      </c>
      <c r="F1410" s="33" t="str">
        <f>IF($B1410="","",Items!$I1409)</f>
        <v/>
      </c>
      <c r="G1410" s="33" t="str">
        <f t="shared" si="43"/>
        <v/>
      </c>
      <c r="H1410" s="85"/>
    </row>
    <row r="1411" spans="1:8" hidden="1" x14ac:dyDescent="0.25">
      <c r="A1411" s="28" t="str">
        <f>IF(Items!$B1410="","",Items!$A1410)</f>
        <v/>
      </c>
      <c r="B1411" s="28" t="str">
        <f>IF(Items!$B1410="","",Items!$B1410)</f>
        <v/>
      </c>
      <c r="C1411" s="32" t="str">
        <f>IF($B1411="","",Items!$G1410+SUMIFS(PurQty,PurItem,$B1411,PurDate,"&lt;="&amp;$D$2)-SUMIFS(SalQty,SalItem,$B1411,SalDate,"&lt;="&amp;$D$2)-SUMIFS(WoQty,WoItem,$B1411,WoDate,"&lt;="&amp;$D$2)+SUMIFS(AdjQty,AdjItem,$B1411,AdjDate,"&lt;="&amp;$D$2)+SUMIFS(LinVarQty,LinItem,$B1411,LinPosted,"YES",LinDate,"&lt;="&amp;$D$2,LinID,"&lt;&gt;"&amp;$B$2))</f>
        <v/>
      </c>
      <c r="D1411" s="84"/>
      <c r="E1411" s="32" t="str">
        <f t="shared" si="42"/>
        <v/>
      </c>
      <c r="F1411" s="33" t="str">
        <f>IF($B1411="","",Items!$I1410)</f>
        <v/>
      </c>
      <c r="G1411" s="33" t="str">
        <f t="shared" si="43"/>
        <v/>
      </c>
      <c r="H1411" s="85"/>
    </row>
    <row r="1412" spans="1:8" hidden="1" x14ac:dyDescent="0.25">
      <c r="A1412" s="28" t="str">
        <f>IF(Items!$B1411="","",Items!$A1411)</f>
        <v/>
      </c>
      <c r="B1412" s="28" t="str">
        <f>IF(Items!$B1411="","",Items!$B1411)</f>
        <v/>
      </c>
      <c r="C1412" s="32" t="str">
        <f>IF($B1412="","",Items!$G1411+SUMIFS(PurQty,PurItem,$B1412,PurDate,"&lt;="&amp;$D$2)-SUMIFS(SalQty,SalItem,$B1412,SalDate,"&lt;="&amp;$D$2)-SUMIFS(WoQty,WoItem,$B1412,WoDate,"&lt;="&amp;$D$2)+SUMIFS(AdjQty,AdjItem,$B1412,AdjDate,"&lt;="&amp;$D$2)+SUMIFS(LinVarQty,LinItem,$B1412,LinPosted,"YES",LinDate,"&lt;="&amp;$D$2,LinID,"&lt;&gt;"&amp;$B$2))</f>
        <v/>
      </c>
      <c r="D1412" s="84"/>
      <c r="E1412" s="32" t="str">
        <f t="shared" si="42"/>
        <v/>
      </c>
      <c r="F1412" s="33" t="str">
        <f>IF($B1412="","",Items!$I1411)</f>
        <v/>
      </c>
      <c r="G1412" s="33" t="str">
        <f t="shared" si="43"/>
        <v/>
      </c>
      <c r="H1412" s="85"/>
    </row>
    <row r="1413" spans="1:8" hidden="1" x14ac:dyDescent="0.25">
      <c r="A1413" s="28" t="str">
        <f>IF(Items!$B1412="","",Items!$A1412)</f>
        <v/>
      </c>
      <c r="B1413" s="28" t="str">
        <f>IF(Items!$B1412="","",Items!$B1412)</f>
        <v/>
      </c>
      <c r="C1413" s="32" t="str">
        <f>IF($B1413="","",Items!$G1412+SUMIFS(PurQty,PurItem,$B1413,PurDate,"&lt;="&amp;$D$2)-SUMIFS(SalQty,SalItem,$B1413,SalDate,"&lt;="&amp;$D$2)-SUMIFS(WoQty,WoItem,$B1413,WoDate,"&lt;="&amp;$D$2)+SUMIFS(AdjQty,AdjItem,$B1413,AdjDate,"&lt;="&amp;$D$2)+SUMIFS(LinVarQty,LinItem,$B1413,LinPosted,"YES",LinDate,"&lt;="&amp;$D$2,LinID,"&lt;&gt;"&amp;$B$2))</f>
        <v/>
      </c>
      <c r="D1413" s="84"/>
      <c r="E1413" s="32" t="str">
        <f t="shared" si="42"/>
        <v/>
      </c>
      <c r="F1413" s="33" t="str">
        <f>IF($B1413="","",Items!$I1412)</f>
        <v/>
      </c>
      <c r="G1413" s="33" t="str">
        <f t="shared" si="43"/>
        <v/>
      </c>
      <c r="H1413" s="85"/>
    </row>
    <row r="1414" spans="1:8" hidden="1" x14ac:dyDescent="0.25">
      <c r="A1414" s="28" t="str">
        <f>IF(Items!$B1413="","",Items!$A1413)</f>
        <v/>
      </c>
      <c r="B1414" s="28" t="str">
        <f>IF(Items!$B1413="","",Items!$B1413)</f>
        <v/>
      </c>
      <c r="C1414" s="32" t="str">
        <f>IF($B1414="","",Items!$G1413+SUMIFS(PurQty,PurItem,$B1414,PurDate,"&lt;="&amp;$D$2)-SUMIFS(SalQty,SalItem,$B1414,SalDate,"&lt;="&amp;$D$2)-SUMIFS(WoQty,WoItem,$B1414,WoDate,"&lt;="&amp;$D$2)+SUMIFS(AdjQty,AdjItem,$B1414,AdjDate,"&lt;="&amp;$D$2)+SUMIFS(LinVarQty,LinItem,$B1414,LinPosted,"YES",LinDate,"&lt;="&amp;$D$2,LinID,"&lt;&gt;"&amp;$B$2))</f>
        <v/>
      </c>
      <c r="D1414" s="84"/>
      <c r="E1414" s="32" t="str">
        <f t="shared" ref="E1414:E1477" si="44">IF(OR($B1414="",$D1414=""),"",$D1414-$C1414)</f>
        <v/>
      </c>
      <c r="F1414" s="33" t="str">
        <f>IF($B1414="","",Items!$I1413)</f>
        <v/>
      </c>
      <c r="G1414" s="33" t="str">
        <f t="shared" ref="G1414:G1477" si="45">IF($E1414="","",$E1414*$F1414)</f>
        <v/>
      </c>
      <c r="H1414" s="85"/>
    </row>
    <row r="1415" spans="1:8" hidden="1" x14ac:dyDescent="0.25">
      <c r="A1415" s="28" t="str">
        <f>IF(Items!$B1414="","",Items!$A1414)</f>
        <v/>
      </c>
      <c r="B1415" s="28" t="str">
        <f>IF(Items!$B1414="","",Items!$B1414)</f>
        <v/>
      </c>
      <c r="C1415" s="32" t="str">
        <f>IF($B1415="","",Items!$G1414+SUMIFS(PurQty,PurItem,$B1415,PurDate,"&lt;="&amp;$D$2)-SUMIFS(SalQty,SalItem,$B1415,SalDate,"&lt;="&amp;$D$2)-SUMIFS(WoQty,WoItem,$B1415,WoDate,"&lt;="&amp;$D$2)+SUMIFS(AdjQty,AdjItem,$B1415,AdjDate,"&lt;="&amp;$D$2)+SUMIFS(LinVarQty,LinItem,$B1415,LinPosted,"YES",LinDate,"&lt;="&amp;$D$2,LinID,"&lt;&gt;"&amp;$B$2))</f>
        <v/>
      </c>
      <c r="D1415" s="84"/>
      <c r="E1415" s="32" t="str">
        <f t="shared" si="44"/>
        <v/>
      </c>
      <c r="F1415" s="33" t="str">
        <f>IF($B1415="","",Items!$I1414)</f>
        <v/>
      </c>
      <c r="G1415" s="33" t="str">
        <f t="shared" si="45"/>
        <v/>
      </c>
      <c r="H1415" s="85"/>
    </row>
    <row r="1416" spans="1:8" hidden="1" x14ac:dyDescent="0.25">
      <c r="A1416" s="28" t="str">
        <f>IF(Items!$B1415="","",Items!$A1415)</f>
        <v/>
      </c>
      <c r="B1416" s="28" t="str">
        <f>IF(Items!$B1415="","",Items!$B1415)</f>
        <v/>
      </c>
      <c r="C1416" s="32" t="str">
        <f>IF($B1416="","",Items!$G1415+SUMIFS(PurQty,PurItem,$B1416,PurDate,"&lt;="&amp;$D$2)-SUMIFS(SalQty,SalItem,$B1416,SalDate,"&lt;="&amp;$D$2)-SUMIFS(WoQty,WoItem,$B1416,WoDate,"&lt;="&amp;$D$2)+SUMIFS(AdjQty,AdjItem,$B1416,AdjDate,"&lt;="&amp;$D$2)+SUMIFS(LinVarQty,LinItem,$B1416,LinPosted,"YES",LinDate,"&lt;="&amp;$D$2,LinID,"&lt;&gt;"&amp;$B$2))</f>
        <v/>
      </c>
      <c r="D1416" s="84"/>
      <c r="E1416" s="32" t="str">
        <f t="shared" si="44"/>
        <v/>
      </c>
      <c r="F1416" s="33" t="str">
        <f>IF($B1416="","",Items!$I1415)</f>
        <v/>
      </c>
      <c r="G1416" s="33" t="str">
        <f t="shared" si="45"/>
        <v/>
      </c>
      <c r="H1416" s="85"/>
    </row>
    <row r="1417" spans="1:8" hidden="1" x14ac:dyDescent="0.25">
      <c r="A1417" s="28" t="str">
        <f>IF(Items!$B1416="","",Items!$A1416)</f>
        <v/>
      </c>
      <c r="B1417" s="28" t="str">
        <f>IF(Items!$B1416="","",Items!$B1416)</f>
        <v/>
      </c>
      <c r="C1417" s="32" t="str">
        <f>IF($B1417="","",Items!$G1416+SUMIFS(PurQty,PurItem,$B1417,PurDate,"&lt;="&amp;$D$2)-SUMIFS(SalQty,SalItem,$B1417,SalDate,"&lt;="&amp;$D$2)-SUMIFS(WoQty,WoItem,$B1417,WoDate,"&lt;="&amp;$D$2)+SUMIFS(AdjQty,AdjItem,$B1417,AdjDate,"&lt;="&amp;$D$2)+SUMIFS(LinVarQty,LinItem,$B1417,LinPosted,"YES",LinDate,"&lt;="&amp;$D$2,LinID,"&lt;&gt;"&amp;$B$2))</f>
        <v/>
      </c>
      <c r="D1417" s="84"/>
      <c r="E1417" s="32" t="str">
        <f t="shared" si="44"/>
        <v/>
      </c>
      <c r="F1417" s="33" t="str">
        <f>IF($B1417="","",Items!$I1416)</f>
        <v/>
      </c>
      <c r="G1417" s="33" t="str">
        <f t="shared" si="45"/>
        <v/>
      </c>
      <c r="H1417" s="85"/>
    </row>
    <row r="1418" spans="1:8" hidden="1" x14ac:dyDescent="0.25">
      <c r="A1418" s="28" t="str">
        <f>IF(Items!$B1417="","",Items!$A1417)</f>
        <v/>
      </c>
      <c r="B1418" s="28" t="str">
        <f>IF(Items!$B1417="","",Items!$B1417)</f>
        <v/>
      </c>
      <c r="C1418" s="32" t="str">
        <f>IF($B1418="","",Items!$G1417+SUMIFS(PurQty,PurItem,$B1418,PurDate,"&lt;="&amp;$D$2)-SUMIFS(SalQty,SalItem,$B1418,SalDate,"&lt;="&amp;$D$2)-SUMIFS(WoQty,WoItem,$B1418,WoDate,"&lt;="&amp;$D$2)+SUMIFS(AdjQty,AdjItem,$B1418,AdjDate,"&lt;="&amp;$D$2)+SUMIFS(LinVarQty,LinItem,$B1418,LinPosted,"YES",LinDate,"&lt;="&amp;$D$2,LinID,"&lt;&gt;"&amp;$B$2))</f>
        <v/>
      </c>
      <c r="D1418" s="84"/>
      <c r="E1418" s="32" t="str">
        <f t="shared" si="44"/>
        <v/>
      </c>
      <c r="F1418" s="33" t="str">
        <f>IF($B1418="","",Items!$I1417)</f>
        <v/>
      </c>
      <c r="G1418" s="33" t="str">
        <f t="shared" si="45"/>
        <v/>
      </c>
      <c r="H1418" s="85"/>
    </row>
    <row r="1419" spans="1:8" hidden="1" x14ac:dyDescent="0.25">
      <c r="A1419" s="28" t="str">
        <f>IF(Items!$B1418="","",Items!$A1418)</f>
        <v/>
      </c>
      <c r="B1419" s="28" t="str">
        <f>IF(Items!$B1418="","",Items!$B1418)</f>
        <v/>
      </c>
      <c r="C1419" s="32" t="str">
        <f>IF($B1419="","",Items!$G1418+SUMIFS(PurQty,PurItem,$B1419,PurDate,"&lt;="&amp;$D$2)-SUMIFS(SalQty,SalItem,$B1419,SalDate,"&lt;="&amp;$D$2)-SUMIFS(WoQty,WoItem,$B1419,WoDate,"&lt;="&amp;$D$2)+SUMIFS(AdjQty,AdjItem,$B1419,AdjDate,"&lt;="&amp;$D$2)+SUMIFS(LinVarQty,LinItem,$B1419,LinPosted,"YES",LinDate,"&lt;="&amp;$D$2,LinID,"&lt;&gt;"&amp;$B$2))</f>
        <v/>
      </c>
      <c r="D1419" s="84"/>
      <c r="E1419" s="32" t="str">
        <f t="shared" si="44"/>
        <v/>
      </c>
      <c r="F1419" s="33" t="str">
        <f>IF($B1419="","",Items!$I1418)</f>
        <v/>
      </c>
      <c r="G1419" s="33" t="str">
        <f t="shared" si="45"/>
        <v/>
      </c>
      <c r="H1419" s="85"/>
    </row>
    <row r="1420" spans="1:8" hidden="1" x14ac:dyDescent="0.25">
      <c r="A1420" s="28" t="str">
        <f>IF(Items!$B1419="","",Items!$A1419)</f>
        <v/>
      </c>
      <c r="B1420" s="28" t="str">
        <f>IF(Items!$B1419="","",Items!$B1419)</f>
        <v/>
      </c>
      <c r="C1420" s="32" t="str">
        <f>IF($B1420="","",Items!$G1419+SUMIFS(PurQty,PurItem,$B1420,PurDate,"&lt;="&amp;$D$2)-SUMIFS(SalQty,SalItem,$B1420,SalDate,"&lt;="&amp;$D$2)-SUMIFS(WoQty,WoItem,$B1420,WoDate,"&lt;="&amp;$D$2)+SUMIFS(AdjQty,AdjItem,$B1420,AdjDate,"&lt;="&amp;$D$2)+SUMIFS(LinVarQty,LinItem,$B1420,LinPosted,"YES",LinDate,"&lt;="&amp;$D$2,LinID,"&lt;&gt;"&amp;$B$2))</f>
        <v/>
      </c>
      <c r="D1420" s="84"/>
      <c r="E1420" s="32" t="str">
        <f t="shared" si="44"/>
        <v/>
      </c>
      <c r="F1420" s="33" t="str">
        <f>IF($B1420="","",Items!$I1419)</f>
        <v/>
      </c>
      <c r="G1420" s="33" t="str">
        <f t="shared" si="45"/>
        <v/>
      </c>
      <c r="H1420" s="85"/>
    </row>
    <row r="1421" spans="1:8" hidden="1" x14ac:dyDescent="0.25">
      <c r="A1421" s="28" t="str">
        <f>IF(Items!$B1420="","",Items!$A1420)</f>
        <v/>
      </c>
      <c r="B1421" s="28" t="str">
        <f>IF(Items!$B1420="","",Items!$B1420)</f>
        <v/>
      </c>
      <c r="C1421" s="32" t="str">
        <f>IF($B1421="","",Items!$G1420+SUMIFS(PurQty,PurItem,$B1421,PurDate,"&lt;="&amp;$D$2)-SUMIFS(SalQty,SalItem,$B1421,SalDate,"&lt;="&amp;$D$2)-SUMIFS(WoQty,WoItem,$B1421,WoDate,"&lt;="&amp;$D$2)+SUMIFS(AdjQty,AdjItem,$B1421,AdjDate,"&lt;="&amp;$D$2)+SUMIFS(LinVarQty,LinItem,$B1421,LinPosted,"YES",LinDate,"&lt;="&amp;$D$2,LinID,"&lt;&gt;"&amp;$B$2))</f>
        <v/>
      </c>
      <c r="D1421" s="84"/>
      <c r="E1421" s="32" t="str">
        <f t="shared" si="44"/>
        <v/>
      </c>
      <c r="F1421" s="33" t="str">
        <f>IF($B1421="","",Items!$I1420)</f>
        <v/>
      </c>
      <c r="G1421" s="33" t="str">
        <f t="shared" si="45"/>
        <v/>
      </c>
      <c r="H1421" s="85"/>
    </row>
    <row r="1422" spans="1:8" hidden="1" x14ac:dyDescent="0.25">
      <c r="A1422" s="28" t="str">
        <f>IF(Items!$B1421="","",Items!$A1421)</f>
        <v/>
      </c>
      <c r="B1422" s="28" t="str">
        <f>IF(Items!$B1421="","",Items!$B1421)</f>
        <v/>
      </c>
      <c r="C1422" s="32" t="str">
        <f>IF($B1422="","",Items!$G1421+SUMIFS(PurQty,PurItem,$B1422,PurDate,"&lt;="&amp;$D$2)-SUMIFS(SalQty,SalItem,$B1422,SalDate,"&lt;="&amp;$D$2)-SUMIFS(WoQty,WoItem,$B1422,WoDate,"&lt;="&amp;$D$2)+SUMIFS(AdjQty,AdjItem,$B1422,AdjDate,"&lt;="&amp;$D$2)+SUMIFS(LinVarQty,LinItem,$B1422,LinPosted,"YES",LinDate,"&lt;="&amp;$D$2,LinID,"&lt;&gt;"&amp;$B$2))</f>
        <v/>
      </c>
      <c r="D1422" s="84"/>
      <c r="E1422" s="32" t="str">
        <f t="shared" si="44"/>
        <v/>
      </c>
      <c r="F1422" s="33" t="str">
        <f>IF($B1422="","",Items!$I1421)</f>
        <v/>
      </c>
      <c r="G1422" s="33" t="str">
        <f t="shared" si="45"/>
        <v/>
      </c>
      <c r="H1422" s="85"/>
    </row>
    <row r="1423" spans="1:8" hidden="1" x14ac:dyDescent="0.25">
      <c r="A1423" s="28" t="str">
        <f>IF(Items!$B1422="","",Items!$A1422)</f>
        <v/>
      </c>
      <c r="B1423" s="28" t="str">
        <f>IF(Items!$B1422="","",Items!$B1422)</f>
        <v/>
      </c>
      <c r="C1423" s="32" t="str">
        <f>IF($B1423="","",Items!$G1422+SUMIFS(PurQty,PurItem,$B1423,PurDate,"&lt;="&amp;$D$2)-SUMIFS(SalQty,SalItem,$B1423,SalDate,"&lt;="&amp;$D$2)-SUMIFS(WoQty,WoItem,$B1423,WoDate,"&lt;="&amp;$D$2)+SUMIFS(AdjQty,AdjItem,$B1423,AdjDate,"&lt;="&amp;$D$2)+SUMIFS(LinVarQty,LinItem,$B1423,LinPosted,"YES",LinDate,"&lt;="&amp;$D$2,LinID,"&lt;&gt;"&amp;$B$2))</f>
        <v/>
      </c>
      <c r="D1423" s="84"/>
      <c r="E1423" s="32" t="str">
        <f t="shared" si="44"/>
        <v/>
      </c>
      <c r="F1423" s="33" t="str">
        <f>IF($B1423="","",Items!$I1422)</f>
        <v/>
      </c>
      <c r="G1423" s="33" t="str">
        <f t="shared" si="45"/>
        <v/>
      </c>
      <c r="H1423" s="85"/>
    </row>
    <row r="1424" spans="1:8" hidden="1" x14ac:dyDescent="0.25">
      <c r="A1424" s="28" t="str">
        <f>IF(Items!$B1423="","",Items!$A1423)</f>
        <v/>
      </c>
      <c r="B1424" s="28" t="str">
        <f>IF(Items!$B1423="","",Items!$B1423)</f>
        <v/>
      </c>
      <c r="C1424" s="32" t="str">
        <f>IF($B1424="","",Items!$G1423+SUMIFS(PurQty,PurItem,$B1424,PurDate,"&lt;="&amp;$D$2)-SUMIFS(SalQty,SalItem,$B1424,SalDate,"&lt;="&amp;$D$2)-SUMIFS(WoQty,WoItem,$B1424,WoDate,"&lt;="&amp;$D$2)+SUMIFS(AdjQty,AdjItem,$B1424,AdjDate,"&lt;="&amp;$D$2)+SUMIFS(LinVarQty,LinItem,$B1424,LinPosted,"YES",LinDate,"&lt;="&amp;$D$2,LinID,"&lt;&gt;"&amp;$B$2))</f>
        <v/>
      </c>
      <c r="D1424" s="84"/>
      <c r="E1424" s="32" t="str">
        <f t="shared" si="44"/>
        <v/>
      </c>
      <c r="F1424" s="33" t="str">
        <f>IF($B1424="","",Items!$I1423)</f>
        <v/>
      </c>
      <c r="G1424" s="33" t="str">
        <f t="shared" si="45"/>
        <v/>
      </c>
      <c r="H1424" s="85"/>
    </row>
    <row r="1425" spans="1:8" hidden="1" x14ac:dyDescent="0.25">
      <c r="A1425" s="28" t="str">
        <f>IF(Items!$B1424="","",Items!$A1424)</f>
        <v/>
      </c>
      <c r="B1425" s="28" t="str">
        <f>IF(Items!$B1424="","",Items!$B1424)</f>
        <v/>
      </c>
      <c r="C1425" s="32" t="str">
        <f>IF($B1425="","",Items!$G1424+SUMIFS(PurQty,PurItem,$B1425,PurDate,"&lt;="&amp;$D$2)-SUMIFS(SalQty,SalItem,$B1425,SalDate,"&lt;="&amp;$D$2)-SUMIFS(WoQty,WoItem,$B1425,WoDate,"&lt;="&amp;$D$2)+SUMIFS(AdjQty,AdjItem,$B1425,AdjDate,"&lt;="&amp;$D$2)+SUMIFS(LinVarQty,LinItem,$B1425,LinPosted,"YES",LinDate,"&lt;="&amp;$D$2,LinID,"&lt;&gt;"&amp;$B$2))</f>
        <v/>
      </c>
      <c r="D1425" s="84"/>
      <c r="E1425" s="32" t="str">
        <f t="shared" si="44"/>
        <v/>
      </c>
      <c r="F1425" s="33" t="str">
        <f>IF($B1425="","",Items!$I1424)</f>
        <v/>
      </c>
      <c r="G1425" s="33" t="str">
        <f t="shared" si="45"/>
        <v/>
      </c>
      <c r="H1425" s="85"/>
    </row>
    <row r="1426" spans="1:8" hidden="1" x14ac:dyDescent="0.25">
      <c r="A1426" s="28" t="str">
        <f>IF(Items!$B1425="","",Items!$A1425)</f>
        <v/>
      </c>
      <c r="B1426" s="28" t="str">
        <f>IF(Items!$B1425="","",Items!$B1425)</f>
        <v/>
      </c>
      <c r="C1426" s="32" t="str">
        <f>IF($B1426="","",Items!$G1425+SUMIFS(PurQty,PurItem,$B1426,PurDate,"&lt;="&amp;$D$2)-SUMIFS(SalQty,SalItem,$B1426,SalDate,"&lt;="&amp;$D$2)-SUMIFS(WoQty,WoItem,$B1426,WoDate,"&lt;="&amp;$D$2)+SUMIFS(AdjQty,AdjItem,$B1426,AdjDate,"&lt;="&amp;$D$2)+SUMIFS(LinVarQty,LinItem,$B1426,LinPosted,"YES",LinDate,"&lt;="&amp;$D$2,LinID,"&lt;&gt;"&amp;$B$2))</f>
        <v/>
      </c>
      <c r="D1426" s="84"/>
      <c r="E1426" s="32" t="str">
        <f t="shared" si="44"/>
        <v/>
      </c>
      <c r="F1426" s="33" t="str">
        <f>IF($B1426="","",Items!$I1425)</f>
        <v/>
      </c>
      <c r="G1426" s="33" t="str">
        <f t="shared" si="45"/>
        <v/>
      </c>
      <c r="H1426" s="85"/>
    </row>
    <row r="1427" spans="1:8" hidden="1" x14ac:dyDescent="0.25">
      <c r="A1427" s="28" t="str">
        <f>IF(Items!$B1426="","",Items!$A1426)</f>
        <v/>
      </c>
      <c r="B1427" s="28" t="str">
        <f>IF(Items!$B1426="","",Items!$B1426)</f>
        <v/>
      </c>
      <c r="C1427" s="32" t="str">
        <f>IF($B1427="","",Items!$G1426+SUMIFS(PurQty,PurItem,$B1427,PurDate,"&lt;="&amp;$D$2)-SUMIFS(SalQty,SalItem,$B1427,SalDate,"&lt;="&amp;$D$2)-SUMIFS(WoQty,WoItem,$B1427,WoDate,"&lt;="&amp;$D$2)+SUMIFS(AdjQty,AdjItem,$B1427,AdjDate,"&lt;="&amp;$D$2)+SUMIFS(LinVarQty,LinItem,$B1427,LinPosted,"YES",LinDate,"&lt;="&amp;$D$2,LinID,"&lt;&gt;"&amp;$B$2))</f>
        <v/>
      </c>
      <c r="D1427" s="84"/>
      <c r="E1427" s="32" t="str">
        <f t="shared" si="44"/>
        <v/>
      </c>
      <c r="F1427" s="33" t="str">
        <f>IF($B1427="","",Items!$I1426)</f>
        <v/>
      </c>
      <c r="G1427" s="33" t="str">
        <f t="shared" si="45"/>
        <v/>
      </c>
      <c r="H1427" s="85"/>
    </row>
    <row r="1428" spans="1:8" hidden="1" x14ac:dyDescent="0.25">
      <c r="A1428" s="28" t="str">
        <f>IF(Items!$B1427="","",Items!$A1427)</f>
        <v/>
      </c>
      <c r="B1428" s="28" t="str">
        <f>IF(Items!$B1427="","",Items!$B1427)</f>
        <v/>
      </c>
      <c r="C1428" s="32" t="str">
        <f>IF($B1428="","",Items!$G1427+SUMIFS(PurQty,PurItem,$B1428,PurDate,"&lt;="&amp;$D$2)-SUMIFS(SalQty,SalItem,$B1428,SalDate,"&lt;="&amp;$D$2)-SUMIFS(WoQty,WoItem,$B1428,WoDate,"&lt;="&amp;$D$2)+SUMIFS(AdjQty,AdjItem,$B1428,AdjDate,"&lt;="&amp;$D$2)+SUMIFS(LinVarQty,LinItem,$B1428,LinPosted,"YES",LinDate,"&lt;="&amp;$D$2,LinID,"&lt;&gt;"&amp;$B$2))</f>
        <v/>
      </c>
      <c r="D1428" s="84"/>
      <c r="E1428" s="32" t="str">
        <f t="shared" si="44"/>
        <v/>
      </c>
      <c r="F1428" s="33" t="str">
        <f>IF($B1428="","",Items!$I1427)</f>
        <v/>
      </c>
      <c r="G1428" s="33" t="str">
        <f t="shared" si="45"/>
        <v/>
      </c>
      <c r="H1428" s="85"/>
    </row>
    <row r="1429" spans="1:8" hidden="1" x14ac:dyDescent="0.25">
      <c r="A1429" s="28" t="str">
        <f>IF(Items!$B1428="","",Items!$A1428)</f>
        <v/>
      </c>
      <c r="B1429" s="28" t="str">
        <f>IF(Items!$B1428="","",Items!$B1428)</f>
        <v/>
      </c>
      <c r="C1429" s="32" t="str">
        <f>IF($B1429="","",Items!$G1428+SUMIFS(PurQty,PurItem,$B1429,PurDate,"&lt;="&amp;$D$2)-SUMIFS(SalQty,SalItem,$B1429,SalDate,"&lt;="&amp;$D$2)-SUMIFS(WoQty,WoItem,$B1429,WoDate,"&lt;="&amp;$D$2)+SUMIFS(AdjQty,AdjItem,$B1429,AdjDate,"&lt;="&amp;$D$2)+SUMIFS(LinVarQty,LinItem,$B1429,LinPosted,"YES",LinDate,"&lt;="&amp;$D$2,LinID,"&lt;&gt;"&amp;$B$2))</f>
        <v/>
      </c>
      <c r="D1429" s="84"/>
      <c r="E1429" s="32" t="str">
        <f t="shared" si="44"/>
        <v/>
      </c>
      <c r="F1429" s="33" t="str">
        <f>IF($B1429="","",Items!$I1428)</f>
        <v/>
      </c>
      <c r="G1429" s="33" t="str">
        <f t="shared" si="45"/>
        <v/>
      </c>
      <c r="H1429" s="85"/>
    </row>
    <row r="1430" spans="1:8" hidden="1" x14ac:dyDescent="0.25">
      <c r="A1430" s="28" t="str">
        <f>IF(Items!$B1429="","",Items!$A1429)</f>
        <v/>
      </c>
      <c r="B1430" s="28" t="str">
        <f>IF(Items!$B1429="","",Items!$B1429)</f>
        <v/>
      </c>
      <c r="C1430" s="32" t="str">
        <f>IF($B1430="","",Items!$G1429+SUMIFS(PurQty,PurItem,$B1430,PurDate,"&lt;="&amp;$D$2)-SUMIFS(SalQty,SalItem,$B1430,SalDate,"&lt;="&amp;$D$2)-SUMIFS(WoQty,WoItem,$B1430,WoDate,"&lt;="&amp;$D$2)+SUMIFS(AdjQty,AdjItem,$B1430,AdjDate,"&lt;="&amp;$D$2)+SUMIFS(LinVarQty,LinItem,$B1430,LinPosted,"YES",LinDate,"&lt;="&amp;$D$2,LinID,"&lt;&gt;"&amp;$B$2))</f>
        <v/>
      </c>
      <c r="D1430" s="84"/>
      <c r="E1430" s="32" t="str">
        <f t="shared" si="44"/>
        <v/>
      </c>
      <c r="F1430" s="33" t="str">
        <f>IF($B1430="","",Items!$I1429)</f>
        <v/>
      </c>
      <c r="G1430" s="33" t="str">
        <f t="shared" si="45"/>
        <v/>
      </c>
      <c r="H1430" s="85"/>
    </row>
    <row r="1431" spans="1:8" hidden="1" x14ac:dyDescent="0.25">
      <c r="A1431" s="28" t="str">
        <f>IF(Items!$B1430="","",Items!$A1430)</f>
        <v/>
      </c>
      <c r="B1431" s="28" t="str">
        <f>IF(Items!$B1430="","",Items!$B1430)</f>
        <v/>
      </c>
      <c r="C1431" s="32" t="str">
        <f>IF($B1431="","",Items!$G1430+SUMIFS(PurQty,PurItem,$B1431,PurDate,"&lt;="&amp;$D$2)-SUMIFS(SalQty,SalItem,$B1431,SalDate,"&lt;="&amp;$D$2)-SUMIFS(WoQty,WoItem,$B1431,WoDate,"&lt;="&amp;$D$2)+SUMIFS(AdjQty,AdjItem,$B1431,AdjDate,"&lt;="&amp;$D$2)+SUMIFS(LinVarQty,LinItem,$B1431,LinPosted,"YES",LinDate,"&lt;="&amp;$D$2,LinID,"&lt;&gt;"&amp;$B$2))</f>
        <v/>
      </c>
      <c r="D1431" s="84"/>
      <c r="E1431" s="32" t="str">
        <f t="shared" si="44"/>
        <v/>
      </c>
      <c r="F1431" s="33" t="str">
        <f>IF($B1431="","",Items!$I1430)</f>
        <v/>
      </c>
      <c r="G1431" s="33" t="str">
        <f t="shared" si="45"/>
        <v/>
      </c>
      <c r="H1431" s="85"/>
    </row>
    <row r="1432" spans="1:8" hidden="1" x14ac:dyDescent="0.25">
      <c r="A1432" s="28" t="str">
        <f>IF(Items!$B1431="","",Items!$A1431)</f>
        <v/>
      </c>
      <c r="B1432" s="28" t="str">
        <f>IF(Items!$B1431="","",Items!$B1431)</f>
        <v/>
      </c>
      <c r="C1432" s="32" t="str">
        <f>IF($B1432="","",Items!$G1431+SUMIFS(PurQty,PurItem,$B1432,PurDate,"&lt;="&amp;$D$2)-SUMIFS(SalQty,SalItem,$B1432,SalDate,"&lt;="&amp;$D$2)-SUMIFS(WoQty,WoItem,$B1432,WoDate,"&lt;="&amp;$D$2)+SUMIFS(AdjQty,AdjItem,$B1432,AdjDate,"&lt;="&amp;$D$2)+SUMIFS(LinVarQty,LinItem,$B1432,LinPosted,"YES",LinDate,"&lt;="&amp;$D$2,LinID,"&lt;&gt;"&amp;$B$2))</f>
        <v/>
      </c>
      <c r="D1432" s="84"/>
      <c r="E1432" s="32" t="str">
        <f t="shared" si="44"/>
        <v/>
      </c>
      <c r="F1432" s="33" t="str">
        <f>IF($B1432="","",Items!$I1431)</f>
        <v/>
      </c>
      <c r="G1432" s="33" t="str">
        <f t="shared" si="45"/>
        <v/>
      </c>
      <c r="H1432" s="85"/>
    </row>
    <row r="1433" spans="1:8" hidden="1" x14ac:dyDescent="0.25">
      <c r="A1433" s="28" t="str">
        <f>IF(Items!$B1432="","",Items!$A1432)</f>
        <v/>
      </c>
      <c r="B1433" s="28" t="str">
        <f>IF(Items!$B1432="","",Items!$B1432)</f>
        <v/>
      </c>
      <c r="C1433" s="32" t="str">
        <f>IF($B1433="","",Items!$G1432+SUMIFS(PurQty,PurItem,$B1433,PurDate,"&lt;="&amp;$D$2)-SUMIFS(SalQty,SalItem,$B1433,SalDate,"&lt;="&amp;$D$2)-SUMIFS(WoQty,WoItem,$B1433,WoDate,"&lt;="&amp;$D$2)+SUMIFS(AdjQty,AdjItem,$B1433,AdjDate,"&lt;="&amp;$D$2)+SUMIFS(LinVarQty,LinItem,$B1433,LinPosted,"YES",LinDate,"&lt;="&amp;$D$2,LinID,"&lt;&gt;"&amp;$B$2))</f>
        <v/>
      </c>
      <c r="D1433" s="84"/>
      <c r="E1433" s="32" t="str">
        <f t="shared" si="44"/>
        <v/>
      </c>
      <c r="F1433" s="33" t="str">
        <f>IF($B1433="","",Items!$I1432)</f>
        <v/>
      </c>
      <c r="G1433" s="33" t="str">
        <f t="shared" si="45"/>
        <v/>
      </c>
      <c r="H1433" s="85"/>
    </row>
    <row r="1434" spans="1:8" hidden="1" x14ac:dyDescent="0.25">
      <c r="A1434" s="28" t="str">
        <f>IF(Items!$B1433="","",Items!$A1433)</f>
        <v/>
      </c>
      <c r="B1434" s="28" t="str">
        <f>IF(Items!$B1433="","",Items!$B1433)</f>
        <v/>
      </c>
      <c r="C1434" s="32" t="str">
        <f>IF($B1434="","",Items!$G1433+SUMIFS(PurQty,PurItem,$B1434,PurDate,"&lt;="&amp;$D$2)-SUMIFS(SalQty,SalItem,$B1434,SalDate,"&lt;="&amp;$D$2)-SUMIFS(WoQty,WoItem,$B1434,WoDate,"&lt;="&amp;$D$2)+SUMIFS(AdjQty,AdjItem,$B1434,AdjDate,"&lt;="&amp;$D$2)+SUMIFS(LinVarQty,LinItem,$B1434,LinPosted,"YES",LinDate,"&lt;="&amp;$D$2,LinID,"&lt;&gt;"&amp;$B$2))</f>
        <v/>
      </c>
      <c r="D1434" s="84"/>
      <c r="E1434" s="32" t="str">
        <f t="shared" si="44"/>
        <v/>
      </c>
      <c r="F1434" s="33" t="str">
        <f>IF($B1434="","",Items!$I1433)</f>
        <v/>
      </c>
      <c r="G1434" s="33" t="str">
        <f t="shared" si="45"/>
        <v/>
      </c>
      <c r="H1434" s="85"/>
    </row>
    <row r="1435" spans="1:8" hidden="1" x14ac:dyDescent="0.25">
      <c r="A1435" s="28" t="str">
        <f>IF(Items!$B1434="","",Items!$A1434)</f>
        <v/>
      </c>
      <c r="B1435" s="28" t="str">
        <f>IF(Items!$B1434="","",Items!$B1434)</f>
        <v/>
      </c>
      <c r="C1435" s="32" t="str">
        <f>IF($B1435="","",Items!$G1434+SUMIFS(PurQty,PurItem,$B1435,PurDate,"&lt;="&amp;$D$2)-SUMIFS(SalQty,SalItem,$B1435,SalDate,"&lt;="&amp;$D$2)-SUMIFS(WoQty,WoItem,$B1435,WoDate,"&lt;="&amp;$D$2)+SUMIFS(AdjQty,AdjItem,$B1435,AdjDate,"&lt;="&amp;$D$2)+SUMIFS(LinVarQty,LinItem,$B1435,LinPosted,"YES",LinDate,"&lt;="&amp;$D$2,LinID,"&lt;&gt;"&amp;$B$2))</f>
        <v/>
      </c>
      <c r="D1435" s="84"/>
      <c r="E1435" s="32" t="str">
        <f t="shared" si="44"/>
        <v/>
      </c>
      <c r="F1435" s="33" t="str">
        <f>IF($B1435="","",Items!$I1434)</f>
        <v/>
      </c>
      <c r="G1435" s="33" t="str">
        <f t="shared" si="45"/>
        <v/>
      </c>
      <c r="H1435" s="85"/>
    </row>
    <row r="1436" spans="1:8" hidden="1" x14ac:dyDescent="0.25">
      <c r="A1436" s="28" t="str">
        <f>IF(Items!$B1435="","",Items!$A1435)</f>
        <v/>
      </c>
      <c r="B1436" s="28" t="str">
        <f>IF(Items!$B1435="","",Items!$B1435)</f>
        <v/>
      </c>
      <c r="C1436" s="32" t="str">
        <f>IF($B1436="","",Items!$G1435+SUMIFS(PurQty,PurItem,$B1436,PurDate,"&lt;="&amp;$D$2)-SUMIFS(SalQty,SalItem,$B1436,SalDate,"&lt;="&amp;$D$2)-SUMIFS(WoQty,WoItem,$B1436,WoDate,"&lt;="&amp;$D$2)+SUMIFS(AdjQty,AdjItem,$B1436,AdjDate,"&lt;="&amp;$D$2)+SUMIFS(LinVarQty,LinItem,$B1436,LinPosted,"YES",LinDate,"&lt;="&amp;$D$2,LinID,"&lt;&gt;"&amp;$B$2))</f>
        <v/>
      </c>
      <c r="D1436" s="84"/>
      <c r="E1436" s="32" t="str">
        <f t="shared" si="44"/>
        <v/>
      </c>
      <c r="F1436" s="33" t="str">
        <f>IF($B1436="","",Items!$I1435)</f>
        <v/>
      </c>
      <c r="G1436" s="33" t="str">
        <f t="shared" si="45"/>
        <v/>
      </c>
      <c r="H1436" s="85"/>
    </row>
    <row r="1437" spans="1:8" hidden="1" x14ac:dyDescent="0.25">
      <c r="A1437" s="28" t="str">
        <f>IF(Items!$B1436="","",Items!$A1436)</f>
        <v/>
      </c>
      <c r="B1437" s="28" t="str">
        <f>IF(Items!$B1436="","",Items!$B1436)</f>
        <v/>
      </c>
      <c r="C1437" s="32" t="str">
        <f>IF($B1437="","",Items!$G1436+SUMIFS(PurQty,PurItem,$B1437,PurDate,"&lt;="&amp;$D$2)-SUMIFS(SalQty,SalItem,$B1437,SalDate,"&lt;="&amp;$D$2)-SUMIFS(WoQty,WoItem,$B1437,WoDate,"&lt;="&amp;$D$2)+SUMIFS(AdjQty,AdjItem,$B1437,AdjDate,"&lt;="&amp;$D$2)+SUMIFS(LinVarQty,LinItem,$B1437,LinPosted,"YES",LinDate,"&lt;="&amp;$D$2,LinID,"&lt;&gt;"&amp;$B$2))</f>
        <v/>
      </c>
      <c r="D1437" s="84"/>
      <c r="E1437" s="32" t="str">
        <f t="shared" si="44"/>
        <v/>
      </c>
      <c r="F1437" s="33" t="str">
        <f>IF($B1437="","",Items!$I1436)</f>
        <v/>
      </c>
      <c r="G1437" s="33" t="str">
        <f t="shared" si="45"/>
        <v/>
      </c>
      <c r="H1437" s="85"/>
    </row>
    <row r="1438" spans="1:8" hidden="1" x14ac:dyDescent="0.25">
      <c r="A1438" s="28" t="str">
        <f>IF(Items!$B1437="","",Items!$A1437)</f>
        <v/>
      </c>
      <c r="B1438" s="28" t="str">
        <f>IF(Items!$B1437="","",Items!$B1437)</f>
        <v/>
      </c>
      <c r="C1438" s="32" t="str">
        <f>IF($B1438="","",Items!$G1437+SUMIFS(PurQty,PurItem,$B1438,PurDate,"&lt;="&amp;$D$2)-SUMIFS(SalQty,SalItem,$B1438,SalDate,"&lt;="&amp;$D$2)-SUMIFS(WoQty,WoItem,$B1438,WoDate,"&lt;="&amp;$D$2)+SUMIFS(AdjQty,AdjItem,$B1438,AdjDate,"&lt;="&amp;$D$2)+SUMIFS(LinVarQty,LinItem,$B1438,LinPosted,"YES",LinDate,"&lt;="&amp;$D$2,LinID,"&lt;&gt;"&amp;$B$2))</f>
        <v/>
      </c>
      <c r="D1438" s="84"/>
      <c r="E1438" s="32" t="str">
        <f t="shared" si="44"/>
        <v/>
      </c>
      <c r="F1438" s="33" t="str">
        <f>IF($B1438="","",Items!$I1437)</f>
        <v/>
      </c>
      <c r="G1438" s="33" t="str">
        <f t="shared" si="45"/>
        <v/>
      </c>
      <c r="H1438" s="85"/>
    </row>
    <row r="1439" spans="1:8" hidden="1" x14ac:dyDescent="0.25">
      <c r="A1439" s="28" t="str">
        <f>IF(Items!$B1438="","",Items!$A1438)</f>
        <v/>
      </c>
      <c r="B1439" s="28" t="str">
        <f>IF(Items!$B1438="","",Items!$B1438)</f>
        <v/>
      </c>
      <c r="C1439" s="32" t="str">
        <f>IF($B1439="","",Items!$G1438+SUMIFS(PurQty,PurItem,$B1439,PurDate,"&lt;="&amp;$D$2)-SUMIFS(SalQty,SalItem,$B1439,SalDate,"&lt;="&amp;$D$2)-SUMIFS(WoQty,WoItem,$B1439,WoDate,"&lt;="&amp;$D$2)+SUMIFS(AdjQty,AdjItem,$B1439,AdjDate,"&lt;="&amp;$D$2)+SUMIFS(LinVarQty,LinItem,$B1439,LinPosted,"YES",LinDate,"&lt;="&amp;$D$2,LinID,"&lt;&gt;"&amp;$B$2))</f>
        <v/>
      </c>
      <c r="D1439" s="84"/>
      <c r="E1439" s="32" t="str">
        <f t="shared" si="44"/>
        <v/>
      </c>
      <c r="F1439" s="33" t="str">
        <f>IF($B1439="","",Items!$I1438)</f>
        <v/>
      </c>
      <c r="G1439" s="33" t="str">
        <f t="shared" si="45"/>
        <v/>
      </c>
      <c r="H1439" s="85"/>
    </row>
    <row r="1440" spans="1:8" hidden="1" x14ac:dyDescent="0.25">
      <c r="A1440" s="28" t="str">
        <f>IF(Items!$B1439="","",Items!$A1439)</f>
        <v/>
      </c>
      <c r="B1440" s="28" t="str">
        <f>IF(Items!$B1439="","",Items!$B1439)</f>
        <v/>
      </c>
      <c r="C1440" s="32" t="str">
        <f>IF($B1440="","",Items!$G1439+SUMIFS(PurQty,PurItem,$B1440,PurDate,"&lt;="&amp;$D$2)-SUMIFS(SalQty,SalItem,$B1440,SalDate,"&lt;="&amp;$D$2)-SUMIFS(WoQty,WoItem,$B1440,WoDate,"&lt;="&amp;$D$2)+SUMIFS(AdjQty,AdjItem,$B1440,AdjDate,"&lt;="&amp;$D$2)+SUMIFS(LinVarQty,LinItem,$B1440,LinPosted,"YES",LinDate,"&lt;="&amp;$D$2,LinID,"&lt;&gt;"&amp;$B$2))</f>
        <v/>
      </c>
      <c r="D1440" s="84"/>
      <c r="E1440" s="32" t="str">
        <f t="shared" si="44"/>
        <v/>
      </c>
      <c r="F1440" s="33" t="str">
        <f>IF($B1440="","",Items!$I1439)</f>
        <v/>
      </c>
      <c r="G1440" s="33" t="str">
        <f t="shared" si="45"/>
        <v/>
      </c>
      <c r="H1440" s="85"/>
    </row>
    <row r="1441" spans="1:8" hidden="1" x14ac:dyDescent="0.25">
      <c r="A1441" s="28" t="str">
        <f>IF(Items!$B1440="","",Items!$A1440)</f>
        <v/>
      </c>
      <c r="B1441" s="28" t="str">
        <f>IF(Items!$B1440="","",Items!$B1440)</f>
        <v/>
      </c>
      <c r="C1441" s="32" t="str">
        <f>IF($B1441="","",Items!$G1440+SUMIFS(PurQty,PurItem,$B1441,PurDate,"&lt;="&amp;$D$2)-SUMIFS(SalQty,SalItem,$B1441,SalDate,"&lt;="&amp;$D$2)-SUMIFS(WoQty,WoItem,$B1441,WoDate,"&lt;="&amp;$D$2)+SUMIFS(AdjQty,AdjItem,$B1441,AdjDate,"&lt;="&amp;$D$2)+SUMIFS(LinVarQty,LinItem,$B1441,LinPosted,"YES",LinDate,"&lt;="&amp;$D$2,LinID,"&lt;&gt;"&amp;$B$2))</f>
        <v/>
      </c>
      <c r="D1441" s="84"/>
      <c r="E1441" s="32" t="str">
        <f t="shared" si="44"/>
        <v/>
      </c>
      <c r="F1441" s="33" t="str">
        <f>IF($B1441="","",Items!$I1440)</f>
        <v/>
      </c>
      <c r="G1441" s="33" t="str">
        <f t="shared" si="45"/>
        <v/>
      </c>
      <c r="H1441" s="85"/>
    </row>
    <row r="1442" spans="1:8" hidden="1" x14ac:dyDescent="0.25">
      <c r="A1442" s="28" t="str">
        <f>IF(Items!$B1441="","",Items!$A1441)</f>
        <v/>
      </c>
      <c r="B1442" s="28" t="str">
        <f>IF(Items!$B1441="","",Items!$B1441)</f>
        <v/>
      </c>
      <c r="C1442" s="32" t="str">
        <f>IF($B1442="","",Items!$G1441+SUMIFS(PurQty,PurItem,$B1442,PurDate,"&lt;="&amp;$D$2)-SUMIFS(SalQty,SalItem,$B1442,SalDate,"&lt;="&amp;$D$2)-SUMIFS(WoQty,WoItem,$B1442,WoDate,"&lt;="&amp;$D$2)+SUMIFS(AdjQty,AdjItem,$B1442,AdjDate,"&lt;="&amp;$D$2)+SUMIFS(LinVarQty,LinItem,$B1442,LinPosted,"YES",LinDate,"&lt;="&amp;$D$2,LinID,"&lt;&gt;"&amp;$B$2))</f>
        <v/>
      </c>
      <c r="D1442" s="84"/>
      <c r="E1442" s="32" t="str">
        <f t="shared" si="44"/>
        <v/>
      </c>
      <c r="F1442" s="33" t="str">
        <f>IF($B1442="","",Items!$I1441)</f>
        <v/>
      </c>
      <c r="G1442" s="33" t="str">
        <f t="shared" si="45"/>
        <v/>
      </c>
      <c r="H1442" s="85"/>
    </row>
    <row r="1443" spans="1:8" hidden="1" x14ac:dyDescent="0.25">
      <c r="A1443" s="28" t="str">
        <f>IF(Items!$B1442="","",Items!$A1442)</f>
        <v/>
      </c>
      <c r="B1443" s="28" t="str">
        <f>IF(Items!$B1442="","",Items!$B1442)</f>
        <v/>
      </c>
      <c r="C1443" s="32" t="str">
        <f>IF($B1443="","",Items!$G1442+SUMIFS(PurQty,PurItem,$B1443,PurDate,"&lt;="&amp;$D$2)-SUMIFS(SalQty,SalItem,$B1443,SalDate,"&lt;="&amp;$D$2)-SUMIFS(WoQty,WoItem,$B1443,WoDate,"&lt;="&amp;$D$2)+SUMIFS(AdjQty,AdjItem,$B1443,AdjDate,"&lt;="&amp;$D$2)+SUMIFS(LinVarQty,LinItem,$B1443,LinPosted,"YES",LinDate,"&lt;="&amp;$D$2,LinID,"&lt;&gt;"&amp;$B$2))</f>
        <v/>
      </c>
      <c r="D1443" s="84"/>
      <c r="E1443" s="32" t="str">
        <f t="shared" si="44"/>
        <v/>
      </c>
      <c r="F1443" s="33" t="str">
        <f>IF($B1443="","",Items!$I1442)</f>
        <v/>
      </c>
      <c r="G1443" s="33" t="str">
        <f t="shared" si="45"/>
        <v/>
      </c>
      <c r="H1443" s="85"/>
    </row>
    <row r="1444" spans="1:8" hidden="1" x14ac:dyDescent="0.25">
      <c r="A1444" s="28" t="str">
        <f>IF(Items!$B1443="","",Items!$A1443)</f>
        <v/>
      </c>
      <c r="B1444" s="28" t="str">
        <f>IF(Items!$B1443="","",Items!$B1443)</f>
        <v/>
      </c>
      <c r="C1444" s="32" t="str">
        <f>IF($B1444="","",Items!$G1443+SUMIFS(PurQty,PurItem,$B1444,PurDate,"&lt;="&amp;$D$2)-SUMIFS(SalQty,SalItem,$B1444,SalDate,"&lt;="&amp;$D$2)-SUMIFS(WoQty,WoItem,$B1444,WoDate,"&lt;="&amp;$D$2)+SUMIFS(AdjQty,AdjItem,$B1444,AdjDate,"&lt;="&amp;$D$2)+SUMIFS(LinVarQty,LinItem,$B1444,LinPosted,"YES",LinDate,"&lt;="&amp;$D$2,LinID,"&lt;&gt;"&amp;$B$2))</f>
        <v/>
      </c>
      <c r="D1444" s="84"/>
      <c r="E1444" s="32" t="str">
        <f t="shared" si="44"/>
        <v/>
      </c>
      <c r="F1444" s="33" t="str">
        <f>IF($B1444="","",Items!$I1443)</f>
        <v/>
      </c>
      <c r="G1444" s="33" t="str">
        <f t="shared" si="45"/>
        <v/>
      </c>
      <c r="H1444" s="85"/>
    </row>
    <row r="1445" spans="1:8" hidden="1" x14ac:dyDescent="0.25">
      <c r="A1445" s="28" t="str">
        <f>IF(Items!$B1444="","",Items!$A1444)</f>
        <v/>
      </c>
      <c r="B1445" s="28" t="str">
        <f>IF(Items!$B1444="","",Items!$B1444)</f>
        <v/>
      </c>
      <c r="C1445" s="32" t="str">
        <f>IF($B1445="","",Items!$G1444+SUMIFS(PurQty,PurItem,$B1445,PurDate,"&lt;="&amp;$D$2)-SUMIFS(SalQty,SalItem,$B1445,SalDate,"&lt;="&amp;$D$2)-SUMIFS(WoQty,WoItem,$B1445,WoDate,"&lt;="&amp;$D$2)+SUMIFS(AdjQty,AdjItem,$B1445,AdjDate,"&lt;="&amp;$D$2)+SUMIFS(LinVarQty,LinItem,$B1445,LinPosted,"YES",LinDate,"&lt;="&amp;$D$2,LinID,"&lt;&gt;"&amp;$B$2))</f>
        <v/>
      </c>
      <c r="D1445" s="84"/>
      <c r="E1445" s="32" t="str">
        <f t="shared" si="44"/>
        <v/>
      </c>
      <c r="F1445" s="33" t="str">
        <f>IF($B1445="","",Items!$I1444)</f>
        <v/>
      </c>
      <c r="G1445" s="33" t="str">
        <f t="shared" si="45"/>
        <v/>
      </c>
      <c r="H1445" s="85"/>
    </row>
    <row r="1446" spans="1:8" hidden="1" x14ac:dyDescent="0.25">
      <c r="A1446" s="28" t="str">
        <f>IF(Items!$B1445="","",Items!$A1445)</f>
        <v/>
      </c>
      <c r="B1446" s="28" t="str">
        <f>IF(Items!$B1445="","",Items!$B1445)</f>
        <v/>
      </c>
      <c r="C1446" s="32" t="str">
        <f>IF($B1446="","",Items!$G1445+SUMIFS(PurQty,PurItem,$B1446,PurDate,"&lt;="&amp;$D$2)-SUMIFS(SalQty,SalItem,$B1446,SalDate,"&lt;="&amp;$D$2)-SUMIFS(WoQty,WoItem,$B1446,WoDate,"&lt;="&amp;$D$2)+SUMIFS(AdjQty,AdjItem,$B1446,AdjDate,"&lt;="&amp;$D$2)+SUMIFS(LinVarQty,LinItem,$B1446,LinPosted,"YES",LinDate,"&lt;="&amp;$D$2,LinID,"&lt;&gt;"&amp;$B$2))</f>
        <v/>
      </c>
      <c r="D1446" s="84"/>
      <c r="E1446" s="32" t="str">
        <f t="shared" si="44"/>
        <v/>
      </c>
      <c r="F1446" s="33" t="str">
        <f>IF($B1446="","",Items!$I1445)</f>
        <v/>
      </c>
      <c r="G1446" s="33" t="str">
        <f t="shared" si="45"/>
        <v/>
      </c>
      <c r="H1446" s="85"/>
    </row>
    <row r="1447" spans="1:8" hidden="1" x14ac:dyDescent="0.25">
      <c r="A1447" s="28" t="str">
        <f>IF(Items!$B1446="","",Items!$A1446)</f>
        <v/>
      </c>
      <c r="B1447" s="28" t="str">
        <f>IF(Items!$B1446="","",Items!$B1446)</f>
        <v/>
      </c>
      <c r="C1447" s="32" t="str">
        <f>IF($B1447="","",Items!$G1446+SUMIFS(PurQty,PurItem,$B1447,PurDate,"&lt;="&amp;$D$2)-SUMIFS(SalQty,SalItem,$B1447,SalDate,"&lt;="&amp;$D$2)-SUMIFS(WoQty,WoItem,$B1447,WoDate,"&lt;="&amp;$D$2)+SUMIFS(AdjQty,AdjItem,$B1447,AdjDate,"&lt;="&amp;$D$2)+SUMIFS(LinVarQty,LinItem,$B1447,LinPosted,"YES",LinDate,"&lt;="&amp;$D$2,LinID,"&lt;&gt;"&amp;$B$2))</f>
        <v/>
      </c>
      <c r="D1447" s="84"/>
      <c r="E1447" s="32" t="str">
        <f t="shared" si="44"/>
        <v/>
      </c>
      <c r="F1447" s="33" t="str">
        <f>IF($B1447="","",Items!$I1446)</f>
        <v/>
      </c>
      <c r="G1447" s="33" t="str">
        <f t="shared" si="45"/>
        <v/>
      </c>
      <c r="H1447" s="85"/>
    </row>
    <row r="1448" spans="1:8" hidden="1" x14ac:dyDescent="0.25">
      <c r="A1448" s="28" t="str">
        <f>IF(Items!$B1447="","",Items!$A1447)</f>
        <v/>
      </c>
      <c r="B1448" s="28" t="str">
        <f>IF(Items!$B1447="","",Items!$B1447)</f>
        <v/>
      </c>
      <c r="C1448" s="32" t="str">
        <f>IF($B1448="","",Items!$G1447+SUMIFS(PurQty,PurItem,$B1448,PurDate,"&lt;="&amp;$D$2)-SUMIFS(SalQty,SalItem,$B1448,SalDate,"&lt;="&amp;$D$2)-SUMIFS(WoQty,WoItem,$B1448,WoDate,"&lt;="&amp;$D$2)+SUMIFS(AdjQty,AdjItem,$B1448,AdjDate,"&lt;="&amp;$D$2)+SUMIFS(LinVarQty,LinItem,$B1448,LinPosted,"YES",LinDate,"&lt;="&amp;$D$2,LinID,"&lt;&gt;"&amp;$B$2))</f>
        <v/>
      </c>
      <c r="D1448" s="84"/>
      <c r="E1448" s="32" t="str">
        <f t="shared" si="44"/>
        <v/>
      </c>
      <c r="F1448" s="33" t="str">
        <f>IF($B1448="","",Items!$I1447)</f>
        <v/>
      </c>
      <c r="G1448" s="33" t="str">
        <f t="shared" si="45"/>
        <v/>
      </c>
      <c r="H1448" s="85"/>
    </row>
    <row r="1449" spans="1:8" hidden="1" x14ac:dyDescent="0.25">
      <c r="A1449" s="28" t="str">
        <f>IF(Items!$B1448="","",Items!$A1448)</f>
        <v/>
      </c>
      <c r="B1449" s="28" t="str">
        <f>IF(Items!$B1448="","",Items!$B1448)</f>
        <v/>
      </c>
      <c r="C1449" s="32" t="str">
        <f>IF($B1449="","",Items!$G1448+SUMIFS(PurQty,PurItem,$B1449,PurDate,"&lt;="&amp;$D$2)-SUMIFS(SalQty,SalItem,$B1449,SalDate,"&lt;="&amp;$D$2)-SUMIFS(WoQty,WoItem,$B1449,WoDate,"&lt;="&amp;$D$2)+SUMIFS(AdjQty,AdjItem,$B1449,AdjDate,"&lt;="&amp;$D$2)+SUMIFS(LinVarQty,LinItem,$B1449,LinPosted,"YES",LinDate,"&lt;="&amp;$D$2,LinID,"&lt;&gt;"&amp;$B$2))</f>
        <v/>
      </c>
      <c r="D1449" s="84"/>
      <c r="E1449" s="32" t="str">
        <f t="shared" si="44"/>
        <v/>
      </c>
      <c r="F1449" s="33" t="str">
        <f>IF($B1449="","",Items!$I1448)</f>
        <v/>
      </c>
      <c r="G1449" s="33" t="str">
        <f t="shared" si="45"/>
        <v/>
      </c>
      <c r="H1449" s="85"/>
    </row>
    <row r="1450" spans="1:8" hidden="1" x14ac:dyDescent="0.25">
      <c r="A1450" s="28" t="str">
        <f>IF(Items!$B1449="","",Items!$A1449)</f>
        <v/>
      </c>
      <c r="B1450" s="28" t="str">
        <f>IF(Items!$B1449="","",Items!$B1449)</f>
        <v/>
      </c>
      <c r="C1450" s="32" t="str">
        <f>IF($B1450="","",Items!$G1449+SUMIFS(PurQty,PurItem,$B1450,PurDate,"&lt;="&amp;$D$2)-SUMIFS(SalQty,SalItem,$B1450,SalDate,"&lt;="&amp;$D$2)-SUMIFS(WoQty,WoItem,$B1450,WoDate,"&lt;="&amp;$D$2)+SUMIFS(AdjQty,AdjItem,$B1450,AdjDate,"&lt;="&amp;$D$2)+SUMIFS(LinVarQty,LinItem,$B1450,LinPosted,"YES",LinDate,"&lt;="&amp;$D$2,LinID,"&lt;&gt;"&amp;$B$2))</f>
        <v/>
      </c>
      <c r="D1450" s="84"/>
      <c r="E1450" s="32" t="str">
        <f t="shared" si="44"/>
        <v/>
      </c>
      <c r="F1450" s="33" t="str">
        <f>IF($B1450="","",Items!$I1449)</f>
        <v/>
      </c>
      <c r="G1450" s="33" t="str">
        <f t="shared" si="45"/>
        <v/>
      </c>
      <c r="H1450" s="85"/>
    </row>
    <row r="1451" spans="1:8" hidden="1" x14ac:dyDescent="0.25">
      <c r="A1451" s="28" t="str">
        <f>IF(Items!$B1450="","",Items!$A1450)</f>
        <v/>
      </c>
      <c r="B1451" s="28" t="str">
        <f>IF(Items!$B1450="","",Items!$B1450)</f>
        <v/>
      </c>
      <c r="C1451" s="32" t="str">
        <f>IF($B1451="","",Items!$G1450+SUMIFS(PurQty,PurItem,$B1451,PurDate,"&lt;="&amp;$D$2)-SUMIFS(SalQty,SalItem,$B1451,SalDate,"&lt;="&amp;$D$2)-SUMIFS(WoQty,WoItem,$B1451,WoDate,"&lt;="&amp;$D$2)+SUMIFS(AdjQty,AdjItem,$B1451,AdjDate,"&lt;="&amp;$D$2)+SUMIFS(LinVarQty,LinItem,$B1451,LinPosted,"YES",LinDate,"&lt;="&amp;$D$2,LinID,"&lt;&gt;"&amp;$B$2))</f>
        <v/>
      </c>
      <c r="D1451" s="84"/>
      <c r="E1451" s="32" t="str">
        <f t="shared" si="44"/>
        <v/>
      </c>
      <c r="F1451" s="33" t="str">
        <f>IF($B1451="","",Items!$I1450)</f>
        <v/>
      </c>
      <c r="G1451" s="33" t="str">
        <f t="shared" si="45"/>
        <v/>
      </c>
      <c r="H1451" s="85"/>
    </row>
    <row r="1452" spans="1:8" hidden="1" x14ac:dyDescent="0.25">
      <c r="A1452" s="28" t="str">
        <f>IF(Items!$B1451="","",Items!$A1451)</f>
        <v/>
      </c>
      <c r="B1452" s="28" t="str">
        <f>IF(Items!$B1451="","",Items!$B1451)</f>
        <v/>
      </c>
      <c r="C1452" s="32" t="str">
        <f>IF($B1452="","",Items!$G1451+SUMIFS(PurQty,PurItem,$B1452,PurDate,"&lt;="&amp;$D$2)-SUMIFS(SalQty,SalItem,$B1452,SalDate,"&lt;="&amp;$D$2)-SUMIFS(WoQty,WoItem,$B1452,WoDate,"&lt;="&amp;$D$2)+SUMIFS(AdjQty,AdjItem,$B1452,AdjDate,"&lt;="&amp;$D$2)+SUMIFS(LinVarQty,LinItem,$B1452,LinPosted,"YES",LinDate,"&lt;="&amp;$D$2,LinID,"&lt;&gt;"&amp;$B$2))</f>
        <v/>
      </c>
      <c r="D1452" s="84"/>
      <c r="E1452" s="32" t="str">
        <f t="shared" si="44"/>
        <v/>
      </c>
      <c r="F1452" s="33" t="str">
        <f>IF($B1452="","",Items!$I1451)</f>
        <v/>
      </c>
      <c r="G1452" s="33" t="str">
        <f t="shared" si="45"/>
        <v/>
      </c>
      <c r="H1452" s="85"/>
    </row>
    <row r="1453" spans="1:8" hidden="1" x14ac:dyDescent="0.25">
      <c r="A1453" s="28" t="str">
        <f>IF(Items!$B1452="","",Items!$A1452)</f>
        <v/>
      </c>
      <c r="B1453" s="28" t="str">
        <f>IF(Items!$B1452="","",Items!$B1452)</f>
        <v/>
      </c>
      <c r="C1453" s="32" t="str">
        <f>IF($B1453="","",Items!$G1452+SUMIFS(PurQty,PurItem,$B1453,PurDate,"&lt;="&amp;$D$2)-SUMIFS(SalQty,SalItem,$B1453,SalDate,"&lt;="&amp;$D$2)-SUMIFS(WoQty,WoItem,$B1453,WoDate,"&lt;="&amp;$D$2)+SUMIFS(AdjQty,AdjItem,$B1453,AdjDate,"&lt;="&amp;$D$2)+SUMIFS(LinVarQty,LinItem,$B1453,LinPosted,"YES",LinDate,"&lt;="&amp;$D$2,LinID,"&lt;&gt;"&amp;$B$2))</f>
        <v/>
      </c>
      <c r="D1453" s="84"/>
      <c r="E1453" s="32" t="str">
        <f t="shared" si="44"/>
        <v/>
      </c>
      <c r="F1453" s="33" t="str">
        <f>IF($B1453="","",Items!$I1452)</f>
        <v/>
      </c>
      <c r="G1453" s="33" t="str">
        <f t="shared" si="45"/>
        <v/>
      </c>
      <c r="H1453" s="85"/>
    </row>
    <row r="1454" spans="1:8" hidden="1" x14ac:dyDescent="0.25">
      <c r="A1454" s="28" t="str">
        <f>IF(Items!$B1453="","",Items!$A1453)</f>
        <v/>
      </c>
      <c r="B1454" s="28" t="str">
        <f>IF(Items!$B1453="","",Items!$B1453)</f>
        <v/>
      </c>
      <c r="C1454" s="32" t="str">
        <f>IF($B1454="","",Items!$G1453+SUMIFS(PurQty,PurItem,$B1454,PurDate,"&lt;="&amp;$D$2)-SUMIFS(SalQty,SalItem,$B1454,SalDate,"&lt;="&amp;$D$2)-SUMIFS(WoQty,WoItem,$B1454,WoDate,"&lt;="&amp;$D$2)+SUMIFS(AdjQty,AdjItem,$B1454,AdjDate,"&lt;="&amp;$D$2)+SUMIFS(LinVarQty,LinItem,$B1454,LinPosted,"YES",LinDate,"&lt;="&amp;$D$2,LinID,"&lt;&gt;"&amp;$B$2))</f>
        <v/>
      </c>
      <c r="D1454" s="84"/>
      <c r="E1454" s="32" t="str">
        <f t="shared" si="44"/>
        <v/>
      </c>
      <c r="F1454" s="33" t="str">
        <f>IF($B1454="","",Items!$I1453)</f>
        <v/>
      </c>
      <c r="G1454" s="33" t="str">
        <f t="shared" si="45"/>
        <v/>
      </c>
      <c r="H1454" s="85"/>
    </row>
    <row r="1455" spans="1:8" hidden="1" x14ac:dyDescent="0.25">
      <c r="A1455" s="28" t="str">
        <f>IF(Items!$B1454="","",Items!$A1454)</f>
        <v/>
      </c>
      <c r="B1455" s="28" t="str">
        <f>IF(Items!$B1454="","",Items!$B1454)</f>
        <v/>
      </c>
      <c r="C1455" s="32" t="str">
        <f>IF($B1455="","",Items!$G1454+SUMIFS(PurQty,PurItem,$B1455,PurDate,"&lt;="&amp;$D$2)-SUMIFS(SalQty,SalItem,$B1455,SalDate,"&lt;="&amp;$D$2)-SUMIFS(WoQty,WoItem,$B1455,WoDate,"&lt;="&amp;$D$2)+SUMIFS(AdjQty,AdjItem,$B1455,AdjDate,"&lt;="&amp;$D$2)+SUMIFS(LinVarQty,LinItem,$B1455,LinPosted,"YES",LinDate,"&lt;="&amp;$D$2,LinID,"&lt;&gt;"&amp;$B$2))</f>
        <v/>
      </c>
      <c r="D1455" s="84"/>
      <c r="E1455" s="32" t="str">
        <f t="shared" si="44"/>
        <v/>
      </c>
      <c r="F1455" s="33" t="str">
        <f>IF($B1455="","",Items!$I1454)</f>
        <v/>
      </c>
      <c r="G1455" s="33" t="str">
        <f t="shared" si="45"/>
        <v/>
      </c>
      <c r="H1455" s="85"/>
    </row>
    <row r="1456" spans="1:8" hidden="1" x14ac:dyDescent="0.25">
      <c r="A1456" s="28" t="str">
        <f>IF(Items!$B1455="","",Items!$A1455)</f>
        <v/>
      </c>
      <c r="B1456" s="28" t="str">
        <f>IF(Items!$B1455="","",Items!$B1455)</f>
        <v/>
      </c>
      <c r="C1456" s="32" t="str">
        <f>IF($B1456="","",Items!$G1455+SUMIFS(PurQty,PurItem,$B1456,PurDate,"&lt;="&amp;$D$2)-SUMIFS(SalQty,SalItem,$B1456,SalDate,"&lt;="&amp;$D$2)-SUMIFS(WoQty,WoItem,$B1456,WoDate,"&lt;="&amp;$D$2)+SUMIFS(AdjQty,AdjItem,$B1456,AdjDate,"&lt;="&amp;$D$2)+SUMIFS(LinVarQty,LinItem,$B1456,LinPosted,"YES",LinDate,"&lt;="&amp;$D$2,LinID,"&lt;&gt;"&amp;$B$2))</f>
        <v/>
      </c>
      <c r="D1456" s="84"/>
      <c r="E1456" s="32" t="str">
        <f t="shared" si="44"/>
        <v/>
      </c>
      <c r="F1456" s="33" t="str">
        <f>IF($B1456="","",Items!$I1455)</f>
        <v/>
      </c>
      <c r="G1456" s="33" t="str">
        <f t="shared" si="45"/>
        <v/>
      </c>
      <c r="H1456" s="85"/>
    </row>
    <row r="1457" spans="1:8" hidden="1" x14ac:dyDescent="0.25">
      <c r="A1457" s="28" t="str">
        <f>IF(Items!$B1456="","",Items!$A1456)</f>
        <v/>
      </c>
      <c r="B1457" s="28" t="str">
        <f>IF(Items!$B1456="","",Items!$B1456)</f>
        <v/>
      </c>
      <c r="C1457" s="32" t="str">
        <f>IF($B1457="","",Items!$G1456+SUMIFS(PurQty,PurItem,$B1457,PurDate,"&lt;="&amp;$D$2)-SUMIFS(SalQty,SalItem,$B1457,SalDate,"&lt;="&amp;$D$2)-SUMIFS(WoQty,WoItem,$B1457,WoDate,"&lt;="&amp;$D$2)+SUMIFS(AdjQty,AdjItem,$B1457,AdjDate,"&lt;="&amp;$D$2)+SUMIFS(LinVarQty,LinItem,$B1457,LinPosted,"YES",LinDate,"&lt;="&amp;$D$2,LinID,"&lt;&gt;"&amp;$B$2))</f>
        <v/>
      </c>
      <c r="D1457" s="84"/>
      <c r="E1457" s="32" t="str">
        <f t="shared" si="44"/>
        <v/>
      </c>
      <c r="F1457" s="33" t="str">
        <f>IF($B1457="","",Items!$I1456)</f>
        <v/>
      </c>
      <c r="G1457" s="33" t="str">
        <f t="shared" si="45"/>
        <v/>
      </c>
      <c r="H1457" s="85"/>
    </row>
    <row r="1458" spans="1:8" hidden="1" x14ac:dyDescent="0.25">
      <c r="A1458" s="28" t="str">
        <f>IF(Items!$B1457="","",Items!$A1457)</f>
        <v/>
      </c>
      <c r="B1458" s="28" t="str">
        <f>IF(Items!$B1457="","",Items!$B1457)</f>
        <v/>
      </c>
      <c r="C1458" s="32" t="str">
        <f>IF($B1458="","",Items!$G1457+SUMIFS(PurQty,PurItem,$B1458,PurDate,"&lt;="&amp;$D$2)-SUMIFS(SalQty,SalItem,$B1458,SalDate,"&lt;="&amp;$D$2)-SUMIFS(WoQty,WoItem,$B1458,WoDate,"&lt;="&amp;$D$2)+SUMIFS(AdjQty,AdjItem,$B1458,AdjDate,"&lt;="&amp;$D$2)+SUMIFS(LinVarQty,LinItem,$B1458,LinPosted,"YES",LinDate,"&lt;="&amp;$D$2,LinID,"&lt;&gt;"&amp;$B$2))</f>
        <v/>
      </c>
      <c r="D1458" s="84"/>
      <c r="E1458" s="32" t="str">
        <f t="shared" si="44"/>
        <v/>
      </c>
      <c r="F1458" s="33" t="str">
        <f>IF($B1458="","",Items!$I1457)</f>
        <v/>
      </c>
      <c r="G1458" s="33" t="str">
        <f t="shared" si="45"/>
        <v/>
      </c>
      <c r="H1458" s="85"/>
    </row>
    <row r="1459" spans="1:8" hidden="1" x14ac:dyDescent="0.25">
      <c r="A1459" s="28" t="str">
        <f>IF(Items!$B1458="","",Items!$A1458)</f>
        <v/>
      </c>
      <c r="B1459" s="28" t="str">
        <f>IF(Items!$B1458="","",Items!$B1458)</f>
        <v/>
      </c>
      <c r="C1459" s="32" t="str">
        <f>IF($B1459="","",Items!$G1458+SUMIFS(PurQty,PurItem,$B1459,PurDate,"&lt;="&amp;$D$2)-SUMIFS(SalQty,SalItem,$B1459,SalDate,"&lt;="&amp;$D$2)-SUMIFS(WoQty,WoItem,$B1459,WoDate,"&lt;="&amp;$D$2)+SUMIFS(AdjQty,AdjItem,$B1459,AdjDate,"&lt;="&amp;$D$2)+SUMIFS(LinVarQty,LinItem,$B1459,LinPosted,"YES",LinDate,"&lt;="&amp;$D$2,LinID,"&lt;&gt;"&amp;$B$2))</f>
        <v/>
      </c>
      <c r="D1459" s="84"/>
      <c r="E1459" s="32" t="str">
        <f t="shared" si="44"/>
        <v/>
      </c>
      <c r="F1459" s="33" t="str">
        <f>IF($B1459="","",Items!$I1458)</f>
        <v/>
      </c>
      <c r="G1459" s="33" t="str">
        <f t="shared" si="45"/>
        <v/>
      </c>
      <c r="H1459" s="85"/>
    </row>
    <row r="1460" spans="1:8" hidden="1" x14ac:dyDescent="0.25">
      <c r="A1460" s="28" t="str">
        <f>IF(Items!$B1459="","",Items!$A1459)</f>
        <v/>
      </c>
      <c r="B1460" s="28" t="str">
        <f>IF(Items!$B1459="","",Items!$B1459)</f>
        <v/>
      </c>
      <c r="C1460" s="32" t="str">
        <f>IF($B1460="","",Items!$G1459+SUMIFS(PurQty,PurItem,$B1460,PurDate,"&lt;="&amp;$D$2)-SUMIFS(SalQty,SalItem,$B1460,SalDate,"&lt;="&amp;$D$2)-SUMIFS(WoQty,WoItem,$B1460,WoDate,"&lt;="&amp;$D$2)+SUMIFS(AdjQty,AdjItem,$B1460,AdjDate,"&lt;="&amp;$D$2)+SUMIFS(LinVarQty,LinItem,$B1460,LinPosted,"YES",LinDate,"&lt;="&amp;$D$2,LinID,"&lt;&gt;"&amp;$B$2))</f>
        <v/>
      </c>
      <c r="D1460" s="84"/>
      <c r="E1460" s="32" t="str">
        <f t="shared" si="44"/>
        <v/>
      </c>
      <c r="F1460" s="33" t="str">
        <f>IF($B1460="","",Items!$I1459)</f>
        <v/>
      </c>
      <c r="G1460" s="33" t="str">
        <f t="shared" si="45"/>
        <v/>
      </c>
      <c r="H1460" s="85"/>
    </row>
    <row r="1461" spans="1:8" hidden="1" x14ac:dyDescent="0.25">
      <c r="A1461" s="28" t="str">
        <f>IF(Items!$B1460="","",Items!$A1460)</f>
        <v/>
      </c>
      <c r="B1461" s="28" t="str">
        <f>IF(Items!$B1460="","",Items!$B1460)</f>
        <v/>
      </c>
      <c r="C1461" s="32" t="str">
        <f>IF($B1461="","",Items!$G1460+SUMIFS(PurQty,PurItem,$B1461,PurDate,"&lt;="&amp;$D$2)-SUMIFS(SalQty,SalItem,$B1461,SalDate,"&lt;="&amp;$D$2)-SUMIFS(WoQty,WoItem,$B1461,WoDate,"&lt;="&amp;$D$2)+SUMIFS(AdjQty,AdjItem,$B1461,AdjDate,"&lt;="&amp;$D$2)+SUMIFS(LinVarQty,LinItem,$B1461,LinPosted,"YES",LinDate,"&lt;="&amp;$D$2,LinID,"&lt;&gt;"&amp;$B$2))</f>
        <v/>
      </c>
      <c r="D1461" s="84"/>
      <c r="E1461" s="32" t="str">
        <f t="shared" si="44"/>
        <v/>
      </c>
      <c r="F1461" s="33" t="str">
        <f>IF($B1461="","",Items!$I1460)</f>
        <v/>
      </c>
      <c r="G1461" s="33" t="str">
        <f t="shared" si="45"/>
        <v/>
      </c>
      <c r="H1461" s="85"/>
    </row>
    <row r="1462" spans="1:8" hidden="1" x14ac:dyDescent="0.25">
      <c r="A1462" s="28" t="str">
        <f>IF(Items!$B1461="","",Items!$A1461)</f>
        <v/>
      </c>
      <c r="B1462" s="28" t="str">
        <f>IF(Items!$B1461="","",Items!$B1461)</f>
        <v/>
      </c>
      <c r="C1462" s="32" t="str">
        <f>IF($B1462="","",Items!$G1461+SUMIFS(PurQty,PurItem,$B1462,PurDate,"&lt;="&amp;$D$2)-SUMIFS(SalQty,SalItem,$B1462,SalDate,"&lt;="&amp;$D$2)-SUMIFS(WoQty,WoItem,$B1462,WoDate,"&lt;="&amp;$D$2)+SUMIFS(AdjQty,AdjItem,$B1462,AdjDate,"&lt;="&amp;$D$2)+SUMIFS(LinVarQty,LinItem,$B1462,LinPosted,"YES",LinDate,"&lt;="&amp;$D$2,LinID,"&lt;&gt;"&amp;$B$2))</f>
        <v/>
      </c>
      <c r="D1462" s="84"/>
      <c r="E1462" s="32" t="str">
        <f t="shared" si="44"/>
        <v/>
      </c>
      <c r="F1462" s="33" t="str">
        <f>IF($B1462="","",Items!$I1461)</f>
        <v/>
      </c>
      <c r="G1462" s="33" t="str">
        <f t="shared" si="45"/>
        <v/>
      </c>
      <c r="H1462" s="85"/>
    </row>
    <row r="1463" spans="1:8" hidden="1" x14ac:dyDescent="0.25">
      <c r="A1463" s="28" t="str">
        <f>IF(Items!$B1462="","",Items!$A1462)</f>
        <v/>
      </c>
      <c r="B1463" s="28" t="str">
        <f>IF(Items!$B1462="","",Items!$B1462)</f>
        <v/>
      </c>
      <c r="C1463" s="32" t="str">
        <f>IF($B1463="","",Items!$G1462+SUMIFS(PurQty,PurItem,$B1463,PurDate,"&lt;="&amp;$D$2)-SUMIFS(SalQty,SalItem,$B1463,SalDate,"&lt;="&amp;$D$2)-SUMIFS(WoQty,WoItem,$B1463,WoDate,"&lt;="&amp;$D$2)+SUMIFS(AdjQty,AdjItem,$B1463,AdjDate,"&lt;="&amp;$D$2)+SUMIFS(LinVarQty,LinItem,$B1463,LinPosted,"YES",LinDate,"&lt;="&amp;$D$2,LinID,"&lt;&gt;"&amp;$B$2))</f>
        <v/>
      </c>
      <c r="D1463" s="84"/>
      <c r="E1463" s="32" t="str">
        <f t="shared" si="44"/>
        <v/>
      </c>
      <c r="F1463" s="33" t="str">
        <f>IF($B1463="","",Items!$I1462)</f>
        <v/>
      </c>
      <c r="G1463" s="33" t="str">
        <f t="shared" si="45"/>
        <v/>
      </c>
      <c r="H1463" s="85"/>
    </row>
    <row r="1464" spans="1:8" hidden="1" x14ac:dyDescent="0.25">
      <c r="A1464" s="28" t="str">
        <f>IF(Items!$B1463="","",Items!$A1463)</f>
        <v/>
      </c>
      <c r="B1464" s="28" t="str">
        <f>IF(Items!$B1463="","",Items!$B1463)</f>
        <v/>
      </c>
      <c r="C1464" s="32" t="str">
        <f>IF($B1464="","",Items!$G1463+SUMIFS(PurQty,PurItem,$B1464,PurDate,"&lt;="&amp;$D$2)-SUMIFS(SalQty,SalItem,$B1464,SalDate,"&lt;="&amp;$D$2)-SUMIFS(WoQty,WoItem,$B1464,WoDate,"&lt;="&amp;$D$2)+SUMIFS(AdjQty,AdjItem,$B1464,AdjDate,"&lt;="&amp;$D$2)+SUMIFS(LinVarQty,LinItem,$B1464,LinPosted,"YES",LinDate,"&lt;="&amp;$D$2,LinID,"&lt;&gt;"&amp;$B$2))</f>
        <v/>
      </c>
      <c r="D1464" s="84"/>
      <c r="E1464" s="32" t="str">
        <f t="shared" si="44"/>
        <v/>
      </c>
      <c r="F1464" s="33" t="str">
        <f>IF($B1464="","",Items!$I1463)</f>
        <v/>
      </c>
      <c r="G1464" s="33" t="str">
        <f t="shared" si="45"/>
        <v/>
      </c>
      <c r="H1464" s="85"/>
    </row>
    <row r="1465" spans="1:8" hidden="1" x14ac:dyDescent="0.25">
      <c r="A1465" s="28" t="str">
        <f>IF(Items!$B1464="","",Items!$A1464)</f>
        <v/>
      </c>
      <c r="B1465" s="28" t="str">
        <f>IF(Items!$B1464="","",Items!$B1464)</f>
        <v/>
      </c>
      <c r="C1465" s="32" t="str">
        <f>IF($B1465="","",Items!$G1464+SUMIFS(PurQty,PurItem,$B1465,PurDate,"&lt;="&amp;$D$2)-SUMIFS(SalQty,SalItem,$B1465,SalDate,"&lt;="&amp;$D$2)-SUMIFS(WoQty,WoItem,$B1465,WoDate,"&lt;="&amp;$D$2)+SUMIFS(AdjQty,AdjItem,$B1465,AdjDate,"&lt;="&amp;$D$2)+SUMIFS(LinVarQty,LinItem,$B1465,LinPosted,"YES",LinDate,"&lt;="&amp;$D$2,LinID,"&lt;&gt;"&amp;$B$2))</f>
        <v/>
      </c>
      <c r="D1465" s="84"/>
      <c r="E1465" s="32" t="str">
        <f t="shared" si="44"/>
        <v/>
      </c>
      <c r="F1465" s="33" t="str">
        <f>IF($B1465="","",Items!$I1464)</f>
        <v/>
      </c>
      <c r="G1465" s="33" t="str">
        <f t="shared" si="45"/>
        <v/>
      </c>
      <c r="H1465" s="85"/>
    </row>
    <row r="1466" spans="1:8" hidden="1" x14ac:dyDescent="0.25">
      <c r="A1466" s="28" t="str">
        <f>IF(Items!$B1465="","",Items!$A1465)</f>
        <v/>
      </c>
      <c r="B1466" s="28" t="str">
        <f>IF(Items!$B1465="","",Items!$B1465)</f>
        <v/>
      </c>
      <c r="C1466" s="32" t="str">
        <f>IF($B1466="","",Items!$G1465+SUMIFS(PurQty,PurItem,$B1466,PurDate,"&lt;="&amp;$D$2)-SUMIFS(SalQty,SalItem,$B1466,SalDate,"&lt;="&amp;$D$2)-SUMIFS(WoQty,WoItem,$B1466,WoDate,"&lt;="&amp;$D$2)+SUMIFS(AdjQty,AdjItem,$B1466,AdjDate,"&lt;="&amp;$D$2)+SUMIFS(LinVarQty,LinItem,$B1466,LinPosted,"YES",LinDate,"&lt;="&amp;$D$2,LinID,"&lt;&gt;"&amp;$B$2))</f>
        <v/>
      </c>
      <c r="D1466" s="84"/>
      <c r="E1466" s="32" t="str">
        <f t="shared" si="44"/>
        <v/>
      </c>
      <c r="F1466" s="33" t="str">
        <f>IF($B1466="","",Items!$I1465)</f>
        <v/>
      </c>
      <c r="G1466" s="33" t="str">
        <f t="shared" si="45"/>
        <v/>
      </c>
      <c r="H1466" s="85"/>
    </row>
    <row r="1467" spans="1:8" hidden="1" x14ac:dyDescent="0.25">
      <c r="A1467" s="28" t="str">
        <f>IF(Items!$B1466="","",Items!$A1466)</f>
        <v/>
      </c>
      <c r="B1467" s="28" t="str">
        <f>IF(Items!$B1466="","",Items!$B1466)</f>
        <v/>
      </c>
      <c r="C1467" s="32" t="str">
        <f>IF($B1467="","",Items!$G1466+SUMIFS(PurQty,PurItem,$B1467,PurDate,"&lt;="&amp;$D$2)-SUMIFS(SalQty,SalItem,$B1467,SalDate,"&lt;="&amp;$D$2)-SUMIFS(WoQty,WoItem,$B1467,WoDate,"&lt;="&amp;$D$2)+SUMIFS(AdjQty,AdjItem,$B1467,AdjDate,"&lt;="&amp;$D$2)+SUMIFS(LinVarQty,LinItem,$B1467,LinPosted,"YES",LinDate,"&lt;="&amp;$D$2,LinID,"&lt;&gt;"&amp;$B$2))</f>
        <v/>
      </c>
      <c r="D1467" s="84"/>
      <c r="E1467" s="32" t="str">
        <f t="shared" si="44"/>
        <v/>
      </c>
      <c r="F1467" s="33" t="str">
        <f>IF($B1467="","",Items!$I1466)</f>
        <v/>
      </c>
      <c r="G1467" s="33" t="str">
        <f t="shared" si="45"/>
        <v/>
      </c>
      <c r="H1467" s="85"/>
    </row>
    <row r="1468" spans="1:8" hidden="1" x14ac:dyDescent="0.25">
      <c r="A1468" s="28" t="str">
        <f>IF(Items!$B1467="","",Items!$A1467)</f>
        <v/>
      </c>
      <c r="B1468" s="28" t="str">
        <f>IF(Items!$B1467="","",Items!$B1467)</f>
        <v/>
      </c>
      <c r="C1468" s="32" t="str">
        <f>IF($B1468="","",Items!$G1467+SUMIFS(PurQty,PurItem,$B1468,PurDate,"&lt;="&amp;$D$2)-SUMIFS(SalQty,SalItem,$B1468,SalDate,"&lt;="&amp;$D$2)-SUMIFS(WoQty,WoItem,$B1468,WoDate,"&lt;="&amp;$D$2)+SUMIFS(AdjQty,AdjItem,$B1468,AdjDate,"&lt;="&amp;$D$2)+SUMIFS(LinVarQty,LinItem,$B1468,LinPosted,"YES",LinDate,"&lt;="&amp;$D$2,LinID,"&lt;&gt;"&amp;$B$2))</f>
        <v/>
      </c>
      <c r="D1468" s="84"/>
      <c r="E1468" s="32" t="str">
        <f t="shared" si="44"/>
        <v/>
      </c>
      <c r="F1468" s="33" t="str">
        <f>IF($B1468="","",Items!$I1467)</f>
        <v/>
      </c>
      <c r="G1468" s="33" t="str">
        <f t="shared" si="45"/>
        <v/>
      </c>
      <c r="H1468" s="85"/>
    </row>
    <row r="1469" spans="1:8" hidden="1" x14ac:dyDescent="0.25">
      <c r="A1469" s="28" t="str">
        <f>IF(Items!$B1468="","",Items!$A1468)</f>
        <v/>
      </c>
      <c r="B1469" s="28" t="str">
        <f>IF(Items!$B1468="","",Items!$B1468)</f>
        <v/>
      </c>
      <c r="C1469" s="32" t="str">
        <f>IF($B1469="","",Items!$G1468+SUMIFS(PurQty,PurItem,$B1469,PurDate,"&lt;="&amp;$D$2)-SUMIFS(SalQty,SalItem,$B1469,SalDate,"&lt;="&amp;$D$2)-SUMIFS(WoQty,WoItem,$B1469,WoDate,"&lt;="&amp;$D$2)+SUMIFS(AdjQty,AdjItem,$B1469,AdjDate,"&lt;="&amp;$D$2)+SUMIFS(LinVarQty,LinItem,$B1469,LinPosted,"YES",LinDate,"&lt;="&amp;$D$2,LinID,"&lt;&gt;"&amp;$B$2))</f>
        <v/>
      </c>
      <c r="D1469" s="84"/>
      <c r="E1469" s="32" t="str">
        <f t="shared" si="44"/>
        <v/>
      </c>
      <c r="F1469" s="33" t="str">
        <f>IF($B1469="","",Items!$I1468)</f>
        <v/>
      </c>
      <c r="G1469" s="33" t="str">
        <f t="shared" si="45"/>
        <v/>
      </c>
      <c r="H1469" s="85"/>
    </row>
    <row r="1470" spans="1:8" hidden="1" x14ac:dyDescent="0.25">
      <c r="A1470" s="28" t="str">
        <f>IF(Items!$B1469="","",Items!$A1469)</f>
        <v/>
      </c>
      <c r="B1470" s="28" t="str">
        <f>IF(Items!$B1469="","",Items!$B1469)</f>
        <v/>
      </c>
      <c r="C1470" s="32" t="str">
        <f>IF($B1470="","",Items!$G1469+SUMIFS(PurQty,PurItem,$B1470,PurDate,"&lt;="&amp;$D$2)-SUMIFS(SalQty,SalItem,$B1470,SalDate,"&lt;="&amp;$D$2)-SUMIFS(WoQty,WoItem,$B1470,WoDate,"&lt;="&amp;$D$2)+SUMIFS(AdjQty,AdjItem,$B1470,AdjDate,"&lt;="&amp;$D$2)+SUMIFS(LinVarQty,LinItem,$B1470,LinPosted,"YES",LinDate,"&lt;="&amp;$D$2,LinID,"&lt;&gt;"&amp;$B$2))</f>
        <v/>
      </c>
      <c r="D1470" s="84"/>
      <c r="E1470" s="32" t="str">
        <f t="shared" si="44"/>
        <v/>
      </c>
      <c r="F1470" s="33" t="str">
        <f>IF($B1470="","",Items!$I1469)</f>
        <v/>
      </c>
      <c r="G1470" s="33" t="str">
        <f t="shared" si="45"/>
        <v/>
      </c>
      <c r="H1470" s="85"/>
    </row>
    <row r="1471" spans="1:8" hidden="1" x14ac:dyDescent="0.25">
      <c r="A1471" s="28" t="str">
        <f>IF(Items!$B1470="","",Items!$A1470)</f>
        <v/>
      </c>
      <c r="B1471" s="28" t="str">
        <f>IF(Items!$B1470="","",Items!$B1470)</f>
        <v/>
      </c>
      <c r="C1471" s="32" t="str">
        <f>IF($B1471="","",Items!$G1470+SUMIFS(PurQty,PurItem,$B1471,PurDate,"&lt;="&amp;$D$2)-SUMIFS(SalQty,SalItem,$B1471,SalDate,"&lt;="&amp;$D$2)-SUMIFS(WoQty,WoItem,$B1471,WoDate,"&lt;="&amp;$D$2)+SUMIFS(AdjQty,AdjItem,$B1471,AdjDate,"&lt;="&amp;$D$2)+SUMIFS(LinVarQty,LinItem,$B1471,LinPosted,"YES",LinDate,"&lt;="&amp;$D$2,LinID,"&lt;&gt;"&amp;$B$2))</f>
        <v/>
      </c>
      <c r="D1471" s="84"/>
      <c r="E1471" s="32" t="str">
        <f t="shared" si="44"/>
        <v/>
      </c>
      <c r="F1471" s="33" t="str">
        <f>IF($B1471="","",Items!$I1470)</f>
        <v/>
      </c>
      <c r="G1471" s="33" t="str">
        <f t="shared" si="45"/>
        <v/>
      </c>
      <c r="H1471" s="85"/>
    </row>
    <row r="1472" spans="1:8" hidden="1" x14ac:dyDescent="0.25">
      <c r="A1472" s="28" t="str">
        <f>IF(Items!$B1471="","",Items!$A1471)</f>
        <v/>
      </c>
      <c r="B1472" s="28" t="str">
        <f>IF(Items!$B1471="","",Items!$B1471)</f>
        <v/>
      </c>
      <c r="C1472" s="32" t="str">
        <f>IF($B1472="","",Items!$G1471+SUMIFS(PurQty,PurItem,$B1472,PurDate,"&lt;="&amp;$D$2)-SUMIFS(SalQty,SalItem,$B1472,SalDate,"&lt;="&amp;$D$2)-SUMIFS(WoQty,WoItem,$B1472,WoDate,"&lt;="&amp;$D$2)+SUMIFS(AdjQty,AdjItem,$B1472,AdjDate,"&lt;="&amp;$D$2)+SUMIFS(LinVarQty,LinItem,$B1472,LinPosted,"YES",LinDate,"&lt;="&amp;$D$2,LinID,"&lt;&gt;"&amp;$B$2))</f>
        <v/>
      </c>
      <c r="D1472" s="84"/>
      <c r="E1472" s="32" t="str">
        <f t="shared" si="44"/>
        <v/>
      </c>
      <c r="F1472" s="33" t="str">
        <f>IF($B1472="","",Items!$I1471)</f>
        <v/>
      </c>
      <c r="G1472" s="33" t="str">
        <f t="shared" si="45"/>
        <v/>
      </c>
      <c r="H1472" s="85"/>
    </row>
    <row r="1473" spans="1:8" hidden="1" x14ac:dyDescent="0.25">
      <c r="A1473" s="28" t="str">
        <f>IF(Items!$B1472="","",Items!$A1472)</f>
        <v/>
      </c>
      <c r="B1473" s="28" t="str">
        <f>IF(Items!$B1472="","",Items!$B1472)</f>
        <v/>
      </c>
      <c r="C1473" s="32" t="str">
        <f>IF($B1473="","",Items!$G1472+SUMIFS(PurQty,PurItem,$B1473,PurDate,"&lt;="&amp;$D$2)-SUMIFS(SalQty,SalItem,$B1473,SalDate,"&lt;="&amp;$D$2)-SUMIFS(WoQty,WoItem,$B1473,WoDate,"&lt;="&amp;$D$2)+SUMIFS(AdjQty,AdjItem,$B1473,AdjDate,"&lt;="&amp;$D$2)+SUMIFS(LinVarQty,LinItem,$B1473,LinPosted,"YES",LinDate,"&lt;="&amp;$D$2,LinID,"&lt;&gt;"&amp;$B$2))</f>
        <v/>
      </c>
      <c r="D1473" s="84"/>
      <c r="E1473" s="32" t="str">
        <f t="shared" si="44"/>
        <v/>
      </c>
      <c r="F1473" s="33" t="str">
        <f>IF($B1473="","",Items!$I1472)</f>
        <v/>
      </c>
      <c r="G1473" s="33" t="str">
        <f t="shared" si="45"/>
        <v/>
      </c>
      <c r="H1473" s="85"/>
    </row>
    <row r="1474" spans="1:8" hidden="1" x14ac:dyDescent="0.25">
      <c r="A1474" s="28" t="str">
        <f>IF(Items!$B1473="","",Items!$A1473)</f>
        <v/>
      </c>
      <c r="B1474" s="28" t="str">
        <f>IF(Items!$B1473="","",Items!$B1473)</f>
        <v/>
      </c>
      <c r="C1474" s="32" t="str">
        <f>IF($B1474="","",Items!$G1473+SUMIFS(PurQty,PurItem,$B1474,PurDate,"&lt;="&amp;$D$2)-SUMIFS(SalQty,SalItem,$B1474,SalDate,"&lt;="&amp;$D$2)-SUMIFS(WoQty,WoItem,$B1474,WoDate,"&lt;="&amp;$D$2)+SUMIFS(AdjQty,AdjItem,$B1474,AdjDate,"&lt;="&amp;$D$2)+SUMIFS(LinVarQty,LinItem,$B1474,LinPosted,"YES",LinDate,"&lt;="&amp;$D$2,LinID,"&lt;&gt;"&amp;$B$2))</f>
        <v/>
      </c>
      <c r="D1474" s="84"/>
      <c r="E1474" s="32" t="str">
        <f t="shared" si="44"/>
        <v/>
      </c>
      <c r="F1474" s="33" t="str">
        <f>IF($B1474="","",Items!$I1473)</f>
        <v/>
      </c>
      <c r="G1474" s="33" t="str">
        <f t="shared" si="45"/>
        <v/>
      </c>
      <c r="H1474" s="85"/>
    </row>
    <row r="1475" spans="1:8" hidden="1" x14ac:dyDescent="0.25">
      <c r="A1475" s="28" t="str">
        <f>IF(Items!$B1474="","",Items!$A1474)</f>
        <v/>
      </c>
      <c r="B1475" s="28" t="str">
        <f>IF(Items!$B1474="","",Items!$B1474)</f>
        <v/>
      </c>
      <c r="C1475" s="32" t="str">
        <f>IF($B1475="","",Items!$G1474+SUMIFS(PurQty,PurItem,$B1475,PurDate,"&lt;="&amp;$D$2)-SUMIFS(SalQty,SalItem,$B1475,SalDate,"&lt;="&amp;$D$2)-SUMIFS(WoQty,WoItem,$B1475,WoDate,"&lt;="&amp;$D$2)+SUMIFS(AdjQty,AdjItem,$B1475,AdjDate,"&lt;="&amp;$D$2)+SUMIFS(LinVarQty,LinItem,$B1475,LinPosted,"YES",LinDate,"&lt;="&amp;$D$2,LinID,"&lt;&gt;"&amp;$B$2))</f>
        <v/>
      </c>
      <c r="D1475" s="84"/>
      <c r="E1475" s="32" t="str">
        <f t="shared" si="44"/>
        <v/>
      </c>
      <c r="F1475" s="33" t="str">
        <f>IF($B1475="","",Items!$I1474)</f>
        <v/>
      </c>
      <c r="G1475" s="33" t="str">
        <f t="shared" si="45"/>
        <v/>
      </c>
      <c r="H1475" s="85"/>
    </row>
    <row r="1476" spans="1:8" hidden="1" x14ac:dyDescent="0.25">
      <c r="A1476" s="28" t="str">
        <f>IF(Items!$B1475="","",Items!$A1475)</f>
        <v/>
      </c>
      <c r="B1476" s="28" t="str">
        <f>IF(Items!$B1475="","",Items!$B1475)</f>
        <v/>
      </c>
      <c r="C1476" s="32" t="str">
        <f>IF($B1476="","",Items!$G1475+SUMIFS(PurQty,PurItem,$B1476,PurDate,"&lt;="&amp;$D$2)-SUMIFS(SalQty,SalItem,$B1476,SalDate,"&lt;="&amp;$D$2)-SUMIFS(WoQty,WoItem,$B1476,WoDate,"&lt;="&amp;$D$2)+SUMIFS(AdjQty,AdjItem,$B1476,AdjDate,"&lt;="&amp;$D$2)+SUMIFS(LinVarQty,LinItem,$B1476,LinPosted,"YES",LinDate,"&lt;="&amp;$D$2,LinID,"&lt;&gt;"&amp;$B$2))</f>
        <v/>
      </c>
      <c r="D1476" s="84"/>
      <c r="E1476" s="32" t="str">
        <f t="shared" si="44"/>
        <v/>
      </c>
      <c r="F1476" s="33" t="str">
        <f>IF($B1476="","",Items!$I1475)</f>
        <v/>
      </c>
      <c r="G1476" s="33" t="str">
        <f t="shared" si="45"/>
        <v/>
      </c>
      <c r="H1476" s="85"/>
    </row>
    <row r="1477" spans="1:8" hidden="1" x14ac:dyDescent="0.25">
      <c r="A1477" s="28" t="str">
        <f>IF(Items!$B1476="","",Items!$A1476)</f>
        <v/>
      </c>
      <c r="B1477" s="28" t="str">
        <f>IF(Items!$B1476="","",Items!$B1476)</f>
        <v/>
      </c>
      <c r="C1477" s="32" t="str">
        <f>IF($B1477="","",Items!$G1476+SUMIFS(PurQty,PurItem,$B1477,PurDate,"&lt;="&amp;$D$2)-SUMIFS(SalQty,SalItem,$B1477,SalDate,"&lt;="&amp;$D$2)-SUMIFS(WoQty,WoItem,$B1477,WoDate,"&lt;="&amp;$D$2)+SUMIFS(AdjQty,AdjItem,$B1477,AdjDate,"&lt;="&amp;$D$2)+SUMIFS(LinVarQty,LinItem,$B1477,LinPosted,"YES",LinDate,"&lt;="&amp;$D$2,LinID,"&lt;&gt;"&amp;$B$2))</f>
        <v/>
      </c>
      <c r="D1477" s="84"/>
      <c r="E1477" s="32" t="str">
        <f t="shared" si="44"/>
        <v/>
      </c>
      <c r="F1477" s="33" t="str">
        <f>IF($B1477="","",Items!$I1476)</f>
        <v/>
      </c>
      <c r="G1477" s="33" t="str">
        <f t="shared" si="45"/>
        <v/>
      </c>
      <c r="H1477" s="85"/>
    </row>
    <row r="1478" spans="1:8" hidden="1" x14ac:dyDescent="0.25">
      <c r="A1478" s="28" t="str">
        <f>IF(Items!$B1477="","",Items!$A1477)</f>
        <v/>
      </c>
      <c r="B1478" s="28" t="str">
        <f>IF(Items!$B1477="","",Items!$B1477)</f>
        <v/>
      </c>
      <c r="C1478" s="32" t="str">
        <f>IF($B1478="","",Items!$G1477+SUMIFS(PurQty,PurItem,$B1478,PurDate,"&lt;="&amp;$D$2)-SUMIFS(SalQty,SalItem,$B1478,SalDate,"&lt;="&amp;$D$2)-SUMIFS(WoQty,WoItem,$B1478,WoDate,"&lt;="&amp;$D$2)+SUMIFS(AdjQty,AdjItem,$B1478,AdjDate,"&lt;="&amp;$D$2)+SUMIFS(LinVarQty,LinItem,$B1478,LinPosted,"YES",LinDate,"&lt;="&amp;$D$2,LinID,"&lt;&gt;"&amp;$B$2))</f>
        <v/>
      </c>
      <c r="D1478" s="84"/>
      <c r="E1478" s="32" t="str">
        <f t="shared" ref="E1478:E1541" si="46">IF(OR($B1478="",$D1478=""),"",$D1478-$C1478)</f>
        <v/>
      </c>
      <c r="F1478" s="33" t="str">
        <f>IF($B1478="","",Items!$I1477)</f>
        <v/>
      </c>
      <c r="G1478" s="33" t="str">
        <f t="shared" ref="G1478:G1541" si="47">IF($E1478="","",$E1478*$F1478)</f>
        <v/>
      </c>
      <c r="H1478" s="85"/>
    </row>
    <row r="1479" spans="1:8" hidden="1" x14ac:dyDescent="0.25">
      <c r="A1479" s="28" t="str">
        <f>IF(Items!$B1478="","",Items!$A1478)</f>
        <v/>
      </c>
      <c r="B1479" s="28" t="str">
        <f>IF(Items!$B1478="","",Items!$B1478)</f>
        <v/>
      </c>
      <c r="C1479" s="32" t="str">
        <f>IF($B1479="","",Items!$G1478+SUMIFS(PurQty,PurItem,$B1479,PurDate,"&lt;="&amp;$D$2)-SUMIFS(SalQty,SalItem,$B1479,SalDate,"&lt;="&amp;$D$2)-SUMIFS(WoQty,WoItem,$B1479,WoDate,"&lt;="&amp;$D$2)+SUMIFS(AdjQty,AdjItem,$B1479,AdjDate,"&lt;="&amp;$D$2)+SUMIFS(LinVarQty,LinItem,$B1479,LinPosted,"YES",LinDate,"&lt;="&amp;$D$2,LinID,"&lt;&gt;"&amp;$B$2))</f>
        <v/>
      </c>
      <c r="D1479" s="84"/>
      <c r="E1479" s="32" t="str">
        <f t="shared" si="46"/>
        <v/>
      </c>
      <c r="F1479" s="33" t="str">
        <f>IF($B1479="","",Items!$I1478)</f>
        <v/>
      </c>
      <c r="G1479" s="33" t="str">
        <f t="shared" si="47"/>
        <v/>
      </c>
      <c r="H1479" s="85"/>
    </row>
    <row r="1480" spans="1:8" hidden="1" x14ac:dyDescent="0.25">
      <c r="A1480" s="28" t="str">
        <f>IF(Items!$B1479="","",Items!$A1479)</f>
        <v/>
      </c>
      <c r="B1480" s="28" t="str">
        <f>IF(Items!$B1479="","",Items!$B1479)</f>
        <v/>
      </c>
      <c r="C1480" s="32" t="str">
        <f>IF($B1480="","",Items!$G1479+SUMIFS(PurQty,PurItem,$B1480,PurDate,"&lt;="&amp;$D$2)-SUMIFS(SalQty,SalItem,$B1480,SalDate,"&lt;="&amp;$D$2)-SUMIFS(WoQty,WoItem,$B1480,WoDate,"&lt;="&amp;$D$2)+SUMIFS(AdjQty,AdjItem,$B1480,AdjDate,"&lt;="&amp;$D$2)+SUMIFS(LinVarQty,LinItem,$B1480,LinPosted,"YES",LinDate,"&lt;="&amp;$D$2,LinID,"&lt;&gt;"&amp;$B$2))</f>
        <v/>
      </c>
      <c r="D1480" s="84"/>
      <c r="E1480" s="32" t="str">
        <f t="shared" si="46"/>
        <v/>
      </c>
      <c r="F1480" s="33" t="str">
        <f>IF($B1480="","",Items!$I1479)</f>
        <v/>
      </c>
      <c r="G1480" s="33" t="str">
        <f t="shared" si="47"/>
        <v/>
      </c>
      <c r="H1480" s="85"/>
    </row>
    <row r="1481" spans="1:8" hidden="1" x14ac:dyDescent="0.25">
      <c r="A1481" s="28" t="str">
        <f>IF(Items!$B1480="","",Items!$A1480)</f>
        <v/>
      </c>
      <c r="B1481" s="28" t="str">
        <f>IF(Items!$B1480="","",Items!$B1480)</f>
        <v/>
      </c>
      <c r="C1481" s="32" t="str">
        <f>IF($B1481="","",Items!$G1480+SUMIFS(PurQty,PurItem,$B1481,PurDate,"&lt;="&amp;$D$2)-SUMIFS(SalQty,SalItem,$B1481,SalDate,"&lt;="&amp;$D$2)-SUMIFS(WoQty,WoItem,$B1481,WoDate,"&lt;="&amp;$D$2)+SUMIFS(AdjQty,AdjItem,$B1481,AdjDate,"&lt;="&amp;$D$2)+SUMIFS(LinVarQty,LinItem,$B1481,LinPosted,"YES",LinDate,"&lt;="&amp;$D$2,LinID,"&lt;&gt;"&amp;$B$2))</f>
        <v/>
      </c>
      <c r="D1481" s="84"/>
      <c r="E1481" s="32" t="str">
        <f t="shared" si="46"/>
        <v/>
      </c>
      <c r="F1481" s="33" t="str">
        <f>IF($B1481="","",Items!$I1480)</f>
        <v/>
      </c>
      <c r="G1481" s="33" t="str">
        <f t="shared" si="47"/>
        <v/>
      </c>
      <c r="H1481" s="85"/>
    </row>
    <row r="1482" spans="1:8" hidden="1" x14ac:dyDescent="0.25">
      <c r="A1482" s="28" t="str">
        <f>IF(Items!$B1481="","",Items!$A1481)</f>
        <v/>
      </c>
      <c r="B1482" s="28" t="str">
        <f>IF(Items!$B1481="","",Items!$B1481)</f>
        <v/>
      </c>
      <c r="C1482" s="32" t="str">
        <f>IF($B1482="","",Items!$G1481+SUMIFS(PurQty,PurItem,$B1482,PurDate,"&lt;="&amp;$D$2)-SUMIFS(SalQty,SalItem,$B1482,SalDate,"&lt;="&amp;$D$2)-SUMIFS(WoQty,WoItem,$B1482,WoDate,"&lt;="&amp;$D$2)+SUMIFS(AdjQty,AdjItem,$B1482,AdjDate,"&lt;="&amp;$D$2)+SUMIFS(LinVarQty,LinItem,$B1482,LinPosted,"YES",LinDate,"&lt;="&amp;$D$2,LinID,"&lt;&gt;"&amp;$B$2))</f>
        <v/>
      </c>
      <c r="D1482" s="84"/>
      <c r="E1482" s="32" t="str">
        <f t="shared" si="46"/>
        <v/>
      </c>
      <c r="F1482" s="33" t="str">
        <f>IF($B1482="","",Items!$I1481)</f>
        <v/>
      </c>
      <c r="G1482" s="33" t="str">
        <f t="shared" si="47"/>
        <v/>
      </c>
      <c r="H1482" s="85"/>
    </row>
    <row r="1483" spans="1:8" hidden="1" x14ac:dyDescent="0.25">
      <c r="A1483" s="28" t="str">
        <f>IF(Items!$B1482="","",Items!$A1482)</f>
        <v/>
      </c>
      <c r="B1483" s="28" t="str">
        <f>IF(Items!$B1482="","",Items!$B1482)</f>
        <v/>
      </c>
      <c r="C1483" s="32" t="str">
        <f>IF($B1483="","",Items!$G1482+SUMIFS(PurQty,PurItem,$B1483,PurDate,"&lt;="&amp;$D$2)-SUMIFS(SalQty,SalItem,$B1483,SalDate,"&lt;="&amp;$D$2)-SUMIFS(WoQty,WoItem,$B1483,WoDate,"&lt;="&amp;$D$2)+SUMIFS(AdjQty,AdjItem,$B1483,AdjDate,"&lt;="&amp;$D$2)+SUMIFS(LinVarQty,LinItem,$B1483,LinPosted,"YES",LinDate,"&lt;="&amp;$D$2,LinID,"&lt;&gt;"&amp;$B$2))</f>
        <v/>
      </c>
      <c r="D1483" s="84"/>
      <c r="E1483" s="32" t="str">
        <f t="shared" si="46"/>
        <v/>
      </c>
      <c r="F1483" s="33" t="str">
        <f>IF($B1483="","",Items!$I1482)</f>
        <v/>
      </c>
      <c r="G1483" s="33" t="str">
        <f t="shared" si="47"/>
        <v/>
      </c>
      <c r="H1483" s="85"/>
    </row>
    <row r="1484" spans="1:8" hidden="1" x14ac:dyDescent="0.25">
      <c r="A1484" s="28" t="str">
        <f>IF(Items!$B1483="","",Items!$A1483)</f>
        <v/>
      </c>
      <c r="B1484" s="28" t="str">
        <f>IF(Items!$B1483="","",Items!$B1483)</f>
        <v/>
      </c>
      <c r="C1484" s="32" t="str">
        <f>IF($B1484="","",Items!$G1483+SUMIFS(PurQty,PurItem,$B1484,PurDate,"&lt;="&amp;$D$2)-SUMIFS(SalQty,SalItem,$B1484,SalDate,"&lt;="&amp;$D$2)-SUMIFS(WoQty,WoItem,$B1484,WoDate,"&lt;="&amp;$D$2)+SUMIFS(AdjQty,AdjItem,$B1484,AdjDate,"&lt;="&amp;$D$2)+SUMIFS(LinVarQty,LinItem,$B1484,LinPosted,"YES",LinDate,"&lt;="&amp;$D$2,LinID,"&lt;&gt;"&amp;$B$2))</f>
        <v/>
      </c>
      <c r="D1484" s="84"/>
      <c r="E1484" s="32" t="str">
        <f t="shared" si="46"/>
        <v/>
      </c>
      <c r="F1484" s="33" t="str">
        <f>IF($B1484="","",Items!$I1483)</f>
        <v/>
      </c>
      <c r="G1484" s="33" t="str">
        <f t="shared" si="47"/>
        <v/>
      </c>
      <c r="H1484" s="85"/>
    </row>
    <row r="1485" spans="1:8" hidden="1" x14ac:dyDescent="0.25">
      <c r="A1485" s="28" t="str">
        <f>IF(Items!$B1484="","",Items!$A1484)</f>
        <v/>
      </c>
      <c r="B1485" s="28" t="str">
        <f>IF(Items!$B1484="","",Items!$B1484)</f>
        <v/>
      </c>
      <c r="C1485" s="32" t="str">
        <f>IF($B1485="","",Items!$G1484+SUMIFS(PurQty,PurItem,$B1485,PurDate,"&lt;="&amp;$D$2)-SUMIFS(SalQty,SalItem,$B1485,SalDate,"&lt;="&amp;$D$2)-SUMIFS(WoQty,WoItem,$B1485,WoDate,"&lt;="&amp;$D$2)+SUMIFS(AdjQty,AdjItem,$B1485,AdjDate,"&lt;="&amp;$D$2)+SUMIFS(LinVarQty,LinItem,$B1485,LinPosted,"YES",LinDate,"&lt;="&amp;$D$2,LinID,"&lt;&gt;"&amp;$B$2))</f>
        <v/>
      </c>
      <c r="D1485" s="84"/>
      <c r="E1485" s="32" t="str">
        <f t="shared" si="46"/>
        <v/>
      </c>
      <c r="F1485" s="33" t="str">
        <f>IF($B1485="","",Items!$I1484)</f>
        <v/>
      </c>
      <c r="G1485" s="33" t="str">
        <f t="shared" si="47"/>
        <v/>
      </c>
      <c r="H1485" s="85"/>
    </row>
    <row r="1486" spans="1:8" hidden="1" x14ac:dyDescent="0.25">
      <c r="A1486" s="28" t="str">
        <f>IF(Items!$B1485="","",Items!$A1485)</f>
        <v/>
      </c>
      <c r="B1486" s="28" t="str">
        <f>IF(Items!$B1485="","",Items!$B1485)</f>
        <v/>
      </c>
      <c r="C1486" s="32" t="str">
        <f>IF($B1486="","",Items!$G1485+SUMIFS(PurQty,PurItem,$B1486,PurDate,"&lt;="&amp;$D$2)-SUMIFS(SalQty,SalItem,$B1486,SalDate,"&lt;="&amp;$D$2)-SUMIFS(WoQty,WoItem,$B1486,WoDate,"&lt;="&amp;$D$2)+SUMIFS(AdjQty,AdjItem,$B1486,AdjDate,"&lt;="&amp;$D$2)+SUMIFS(LinVarQty,LinItem,$B1486,LinPosted,"YES",LinDate,"&lt;="&amp;$D$2,LinID,"&lt;&gt;"&amp;$B$2))</f>
        <v/>
      </c>
      <c r="D1486" s="84"/>
      <c r="E1486" s="32" t="str">
        <f t="shared" si="46"/>
        <v/>
      </c>
      <c r="F1486" s="33" t="str">
        <f>IF($B1486="","",Items!$I1485)</f>
        <v/>
      </c>
      <c r="G1486" s="33" t="str">
        <f t="shared" si="47"/>
        <v/>
      </c>
      <c r="H1486" s="85"/>
    </row>
    <row r="1487" spans="1:8" hidden="1" x14ac:dyDescent="0.25">
      <c r="A1487" s="28" t="str">
        <f>IF(Items!$B1486="","",Items!$A1486)</f>
        <v/>
      </c>
      <c r="B1487" s="28" t="str">
        <f>IF(Items!$B1486="","",Items!$B1486)</f>
        <v/>
      </c>
      <c r="C1487" s="32" t="str">
        <f>IF($B1487="","",Items!$G1486+SUMIFS(PurQty,PurItem,$B1487,PurDate,"&lt;="&amp;$D$2)-SUMIFS(SalQty,SalItem,$B1487,SalDate,"&lt;="&amp;$D$2)-SUMIFS(WoQty,WoItem,$B1487,WoDate,"&lt;="&amp;$D$2)+SUMIFS(AdjQty,AdjItem,$B1487,AdjDate,"&lt;="&amp;$D$2)+SUMIFS(LinVarQty,LinItem,$B1487,LinPosted,"YES",LinDate,"&lt;="&amp;$D$2,LinID,"&lt;&gt;"&amp;$B$2))</f>
        <v/>
      </c>
      <c r="D1487" s="84"/>
      <c r="E1487" s="32" t="str">
        <f t="shared" si="46"/>
        <v/>
      </c>
      <c r="F1487" s="33" t="str">
        <f>IF($B1487="","",Items!$I1486)</f>
        <v/>
      </c>
      <c r="G1487" s="33" t="str">
        <f t="shared" si="47"/>
        <v/>
      </c>
      <c r="H1487" s="85"/>
    </row>
    <row r="1488" spans="1:8" hidden="1" x14ac:dyDescent="0.25">
      <c r="A1488" s="28" t="str">
        <f>IF(Items!$B1487="","",Items!$A1487)</f>
        <v/>
      </c>
      <c r="B1488" s="28" t="str">
        <f>IF(Items!$B1487="","",Items!$B1487)</f>
        <v/>
      </c>
      <c r="C1488" s="32" t="str">
        <f>IF($B1488="","",Items!$G1487+SUMIFS(PurQty,PurItem,$B1488,PurDate,"&lt;="&amp;$D$2)-SUMIFS(SalQty,SalItem,$B1488,SalDate,"&lt;="&amp;$D$2)-SUMIFS(WoQty,WoItem,$B1488,WoDate,"&lt;="&amp;$D$2)+SUMIFS(AdjQty,AdjItem,$B1488,AdjDate,"&lt;="&amp;$D$2)+SUMIFS(LinVarQty,LinItem,$B1488,LinPosted,"YES",LinDate,"&lt;="&amp;$D$2,LinID,"&lt;&gt;"&amp;$B$2))</f>
        <v/>
      </c>
      <c r="D1488" s="84"/>
      <c r="E1488" s="32" t="str">
        <f t="shared" si="46"/>
        <v/>
      </c>
      <c r="F1488" s="33" t="str">
        <f>IF($B1488="","",Items!$I1487)</f>
        <v/>
      </c>
      <c r="G1488" s="33" t="str">
        <f t="shared" si="47"/>
        <v/>
      </c>
      <c r="H1488" s="85"/>
    </row>
    <row r="1489" spans="1:8" hidden="1" x14ac:dyDescent="0.25">
      <c r="A1489" s="28" t="str">
        <f>IF(Items!$B1488="","",Items!$A1488)</f>
        <v/>
      </c>
      <c r="B1489" s="28" t="str">
        <f>IF(Items!$B1488="","",Items!$B1488)</f>
        <v/>
      </c>
      <c r="C1489" s="32" t="str">
        <f>IF($B1489="","",Items!$G1488+SUMIFS(PurQty,PurItem,$B1489,PurDate,"&lt;="&amp;$D$2)-SUMIFS(SalQty,SalItem,$B1489,SalDate,"&lt;="&amp;$D$2)-SUMIFS(WoQty,WoItem,$B1489,WoDate,"&lt;="&amp;$D$2)+SUMIFS(AdjQty,AdjItem,$B1489,AdjDate,"&lt;="&amp;$D$2)+SUMIFS(LinVarQty,LinItem,$B1489,LinPosted,"YES",LinDate,"&lt;="&amp;$D$2,LinID,"&lt;&gt;"&amp;$B$2))</f>
        <v/>
      </c>
      <c r="D1489" s="84"/>
      <c r="E1489" s="32" t="str">
        <f t="shared" si="46"/>
        <v/>
      </c>
      <c r="F1489" s="33" t="str">
        <f>IF($B1489="","",Items!$I1488)</f>
        <v/>
      </c>
      <c r="G1489" s="33" t="str">
        <f t="shared" si="47"/>
        <v/>
      </c>
      <c r="H1489" s="85"/>
    </row>
    <row r="1490" spans="1:8" hidden="1" x14ac:dyDescent="0.25">
      <c r="A1490" s="28" t="str">
        <f>IF(Items!$B1489="","",Items!$A1489)</f>
        <v/>
      </c>
      <c r="B1490" s="28" t="str">
        <f>IF(Items!$B1489="","",Items!$B1489)</f>
        <v/>
      </c>
      <c r="C1490" s="32" t="str">
        <f>IF($B1490="","",Items!$G1489+SUMIFS(PurQty,PurItem,$B1490,PurDate,"&lt;="&amp;$D$2)-SUMIFS(SalQty,SalItem,$B1490,SalDate,"&lt;="&amp;$D$2)-SUMIFS(WoQty,WoItem,$B1490,WoDate,"&lt;="&amp;$D$2)+SUMIFS(AdjQty,AdjItem,$B1490,AdjDate,"&lt;="&amp;$D$2)+SUMIFS(LinVarQty,LinItem,$B1490,LinPosted,"YES",LinDate,"&lt;="&amp;$D$2,LinID,"&lt;&gt;"&amp;$B$2))</f>
        <v/>
      </c>
      <c r="D1490" s="84"/>
      <c r="E1490" s="32" t="str">
        <f t="shared" si="46"/>
        <v/>
      </c>
      <c r="F1490" s="33" t="str">
        <f>IF($B1490="","",Items!$I1489)</f>
        <v/>
      </c>
      <c r="G1490" s="33" t="str">
        <f t="shared" si="47"/>
        <v/>
      </c>
      <c r="H1490" s="85"/>
    </row>
    <row r="1491" spans="1:8" hidden="1" x14ac:dyDescent="0.25">
      <c r="A1491" s="28" t="str">
        <f>IF(Items!$B1490="","",Items!$A1490)</f>
        <v/>
      </c>
      <c r="B1491" s="28" t="str">
        <f>IF(Items!$B1490="","",Items!$B1490)</f>
        <v/>
      </c>
      <c r="C1491" s="32" t="str">
        <f>IF($B1491="","",Items!$G1490+SUMIFS(PurQty,PurItem,$B1491,PurDate,"&lt;="&amp;$D$2)-SUMIFS(SalQty,SalItem,$B1491,SalDate,"&lt;="&amp;$D$2)-SUMIFS(WoQty,WoItem,$B1491,WoDate,"&lt;="&amp;$D$2)+SUMIFS(AdjQty,AdjItem,$B1491,AdjDate,"&lt;="&amp;$D$2)+SUMIFS(LinVarQty,LinItem,$B1491,LinPosted,"YES",LinDate,"&lt;="&amp;$D$2,LinID,"&lt;&gt;"&amp;$B$2))</f>
        <v/>
      </c>
      <c r="D1491" s="84"/>
      <c r="E1491" s="32" t="str">
        <f t="shared" si="46"/>
        <v/>
      </c>
      <c r="F1491" s="33" t="str">
        <f>IF($B1491="","",Items!$I1490)</f>
        <v/>
      </c>
      <c r="G1491" s="33" t="str">
        <f t="shared" si="47"/>
        <v/>
      </c>
      <c r="H1491" s="85"/>
    </row>
    <row r="1492" spans="1:8" hidden="1" x14ac:dyDescent="0.25">
      <c r="A1492" s="28" t="str">
        <f>IF(Items!$B1491="","",Items!$A1491)</f>
        <v/>
      </c>
      <c r="B1492" s="28" t="str">
        <f>IF(Items!$B1491="","",Items!$B1491)</f>
        <v/>
      </c>
      <c r="C1492" s="32" t="str">
        <f>IF($B1492="","",Items!$G1491+SUMIFS(PurQty,PurItem,$B1492,PurDate,"&lt;="&amp;$D$2)-SUMIFS(SalQty,SalItem,$B1492,SalDate,"&lt;="&amp;$D$2)-SUMIFS(WoQty,WoItem,$B1492,WoDate,"&lt;="&amp;$D$2)+SUMIFS(AdjQty,AdjItem,$B1492,AdjDate,"&lt;="&amp;$D$2)+SUMIFS(LinVarQty,LinItem,$B1492,LinPosted,"YES",LinDate,"&lt;="&amp;$D$2,LinID,"&lt;&gt;"&amp;$B$2))</f>
        <v/>
      </c>
      <c r="D1492" s="84"/>
      <c r="E1492" s="32" t="str">
        <f t="shared" si="46"/>
        <v/>
      </c>
      <c r="F1492" s="33" t="str">
        <f>IF($B1492="","",Items!$I1491)</f>
        <v/>
      </c>
      <c r="G1492" s="33" t="str">
        <f t="shared" si="47"/>
        <v/>
      </c>
      <c r="H1492" s="85"/>
    </row>
    <row r="1493" spans="1:8" hidden="1" x14ac:dyDescent="0.25">
      <c r="A1493" s="28" t="str">
        <f>IF(Items!$B1492="","",Items!$A1492)</f>
        <v/>
      </c>
      <c r="B1493" s="28" t="str">
        <f>IF(Items!$B1492="","",Items!$B1492)</f>
        <v/>
      </c>
      <c r="C1493" s="32" t="str">
        <f>IF($B1493="","",Items!$G1492+SUMIFS(PurQty,PurItem,$B1493,PurDate,"&lt;="&amp;$D$2)-SUMIFS(SalQty,SalItem,$B1493,SalDate,"&lt;="&amp;$D$2)-SUMIFS(WoQty,WoItem,$B1493,WoDate,"&lt;="&amp;$D$2)+SUMIFS(AdjQty,AdjItem,$B1493,AdjDate,"&lt;="&amp;$D$2)+SUMIFS(LinVarQty,LinItem,$B1493,LinPosted,"YES",LinDate,"&lt;="&amp;$D$2,LinID,"&lt;&gt;"&amp;$B$2))</f>
        <v/>
      </c>
      <c r="D1493" s="84"/>
      <c r="E1493" s="32" t="str">
        <f t="shared" si="46"/>
        <v/>
      </c>
      <c r="F1493" s="33" t="str">
        <f>IF($B1493="","",Items!$I1492)</f>
        <v/>
      </c>
      <c r="G1493" s="33" t="str">
        <f t="shared" si="47"/>
        <v/>
      </c>
      <c r="H1493" s="85"/>
    </row>
    <row r="1494" spans="1:8" hidden="1" x14ac:dyDescent="0.25">
      <c r="A1494" s="28" t="str">
        <f>IF(Items!$B1493="","",Items!$A1493)</f>
        <v/>
      </c>
      <c r="B1494" s="28" t="str">
        <f>IF(Items!$B1493="","",Items!$B1493)</f>
        <v/>
      </c>
      <c r="C1494" s="32" t="str">
        <f>IF($B1494="","",Items!$G1493+SUMIFS(PurQty,PurItem,$B1494,PurDate,"&lt;="&amp;$D$2)-SUMIFS(SalQty,SalItem,$B1494,SalDate,"&lt;="&amp;$D$2)-SUMIFS(WoQty,WoItem,$B1494,WoDate,"&lt;="&amp;$D$2)+SUMIFS(AdjQty,AdjItem,$B1494,AdjDate,"&lt;="&amp;$D$2)+SUMIFS(LinVarQty,LinItem,$B1494,LinPosted,"YES",LinDate,"&lt;="&amp;$D$2,LinID,"&lt;&gt;"&amp;$B$2))</f>
        <v/>
      </c>
      <c r="D1494" s="84"/>
      <c r="E1494" s="32" t="str">
        <f t="shared" si="46"/>
        <v/>
      </c>
      <c r="F1494" s="33" t="str">
        <f>IF($B1494="","",Items!$I1493)</f>
        <v/>
      </c>
      <c r="G1494" s="33" t="str">
        <f t="shared" si="47"/>
        <v/>
      </c>
      <c r="H1494" s="85"/>
    </row>
    <row r="1495" spans="1:8" hidden="1" x14ac:dyDescent="0.25">
      <c r="A1495" s="28" t="str">
        <f>IF(Items!$B1494="","",Items!$A1494)</f>
        <v/>
      </c>
      <c r="B1495" s="28" t="str">
        <f>IF(Items!$B1494="","",Items!$B1494)</f>
        <v/>
      </c>
      <c r="C1495" s="32" t="str">
        <f>IF($B1495="","",Items!$G1494+SUMIFS(PurQty,PurItem,$B1495,PurDate,"&lt;="&amp;$D$2)-SUMIFS(SalQty,SalItem,$B1495,SalDate,"&lt;="&amp;$D$2)-SUMIFS(WoQty,WoItem,$B1495,WoDate,"&lt;="&amp;$D$2)+SUMIFS(AdjQty,AdjItem,$B1495,AdjDate,"&lt;="&amp;$D$2)+SUMIFS(LinVarQty,LinItem,$B1495,LinPosted,"YES",LinDate,"&lt;="&amp;$D$2,LinID,"&lt;&gt;"&amp;$B$2))</f>
        <v/>
      </c>
      <c r="D1495" s="84"/>
      <c r="E1495" s="32" t="str">
        <f t="shared" si="46"/>
        <v/>
      </c>
      <c r="F1495" s="33" t="str">
        <f>IF($B1495="","",Items!$I1494)</f>
        <v/>
      </c>
      <c r="G1495" s="33" t="str">
        <f t="shared" si="47"/>
        <v/>
      </c>
      <c r="H1495" s="85"/>
    </row>
    <row r="1496" spans="1:8" hidden="1" x14ac:dyDescent="0.25">
      <c r="A1496" s="28" t="str">
        <f>IF(Items!$B1495="","",Items!$A1495)</f>
        <v/>
      </c>
      <c r="B1496" s="28" t="str">
        <f>IF(Items!$B1495="","",Items!$B1495)</f>
        <v/>
      </c>
      <c r="C1496" s="32" t="str">
        <f>IF($B1496="","",Items!$G1495+SUMIFS(PurQty,PurItem,$B1496,PurDate,"&lt;="&amp;$D$2)-SUMIFS(SalQty,SalItem,$B1496,SalDate,"&lt;="&amp;$D$2)-SUMIFS(WoQty,WoItem,$B1496,WoDate,"&lt;="&amp;$D$2)+SUMIFS(AdjQty,AdjItem,$B1496,AdjDate,"&lt;="&amp;$D$2)+SUMIFS(LinVarQty,LinItem,$B1496,LinPosted,"YES",LinDate,"&lt;="&amp;$D$2,LinID,"&lt;&gt;"&amp;$B$2))</f>
        <v/>
      </c>
      <c r="D1496" s="84"/>
      <c r="E1496" s="32" t="str">
        <f t="shared" si="46"/>
        <v/>
      </c>
      <c r="F1496" s="33" t="str">
        <f>IF($B1496="","",Items!$I1495)</f>
        <v/>
      </c>
      <c r="G1496" s="33" t="str">
        <f t="shared" si="47"/>
        <v/>
      </c>
      <c r="H1496" s="85"/>
    </row>
    <row r="1497" spans="1:8" hidden="1" x14ac:dyDescent="0.25">
      <c r="A1497" s="28" t="str">
        <f>IF(Items!$B1496="","",Items!$A1496)</f>
        <v/>
      </c>
      <c r="B1497" s="28" t="str">
        <f>IF(Items!$B1496="","",Items!$B1496)</f>
        <v/>
      </c>
      <c r="C1497" s="32" t="str">
        <f>IF($B1497="","",Items!$G1496+SUMIFS(PurQty,PurItem,$B1497,PurDate,"&lt;="&amp;$D$2)-SUMIFS(SalQty,SalItem,$B1497,SalDate,"&lt;="&amp;$D$2)-SUMIFS(WoQty,WoItem,$B1497,WoDate,"&lt;="&amp;$D$2)+SUMIFS(AdjQty,AdjItem,$B1497,AdjDate,"&lt;="&amp;$D$2)+SUMIFS(LinVarQty,LinItem,$B1497,LinPosted,"YES",LinDate,"&lt;="&amp;$D$2,LinID,"&lt;&gt;"&amp;$B$2))</f>
        <v/>
      </c>
      <c r="D1497" s="84"/>
      <c r="E1497" s="32" t="str">
        <f t="shared" si="46"/>
        <v/>
      </c>
      <c r="F1497" s="33" t="str">
        <f>IF($B1497="","",Items!$I1496)</f>
        <v/>
      </c>
      <c r="G1497" s="33" t="str">
        <f t="shared" si="47"/>
        <v/>
      </c>
      <c r="H1497" s="85"/>
    </row>
    <row r="1498" spans="1:8" hidden="1" x14ac:dyDescent="0.25">
      <c r="A1498" s="28" t="str">
        <f>IF(Items!$B1497="","",Items!$A1497)</f>
        <v/>
      </c>
      <c r="B1498" s="28" t="str">
        <f>IF(Items!$B1497="","",Items!$B1497)</f>
        <v/>
      </c>
      <c r="C1498" s="32" t="str">
        <f>IF($B1498="","",Items!$G1497+SUMIFS(PurQty,PurItem,$B1498,PurDate,"&lt;="&amp;$D$2)-SUMIFS(SalQty,SalItem,$B1498,SalDate,"&lt;="&amp;$D$2)-SUMIFS(WoQty,WoItem,$B1498,WoDate,"&lt;="&amp;$D$2)+SUMIFS(AdjQty,AdjItem,$B1498,AdjDate,"&lt;="&amp;$D$2)+SUMIFS(LinVarQty,LinItem,$B1498,LinPosted,"YES",LinDate,"&lt;="&amp;$D$2,LinID,"&lt;&gt;"&amp;$B$2))</f>
        <v/>
      </c>
      <c r="D1498" s="84"/>
      <c r="E1498" s="32" t="str">
        <f t="shared" si="46"/>
        <v/>
      </c>
      <c r="F1498" s="33" t="str">
        <f>IF($B1498="","",Items!$I1497)</f>
        <v/>
      </c>
      <c r="G1498" s="33" t="str">
        <f t="shared" si="47"/>
        <v/>
      </c>
      <c r="H1498" s="85"/>
    </row>
    <row r="1499" spans="1:8" hidden="1" x14ac:dyDescent="0.25">
      <c r="A1499" s="28" t="str">
        <f>IF(Items!$B1498="","",Items!$A1498)</f>
        <v/>
      </c>
      <c r="B1499" s="28" t="str">
        <f>IF(Items!$B1498="","",Items!$B1498)</f>
        <v/>
      </c>
      <c r="C1499" s="32" t="str">
        <f>IF($B1499="","",Items!$G1498+SUMIFS(PurQty,PurItem,$B1499,PurDate,"&lt;="&amp;$D$2)-SUMIFS(SalQty,SalItem,$B1499,SalDate,"&lt;="&amp;$D$2)-SUMIFS(WoQty,WoItem,$B1499,WoDate,"&lt;="&amp;$D$2)+SUMIFS(AdjQty,AdjItem,$B1499,AdjDate,"&lt;="&amp;$D$2)+SUMIFS(LinVarQty,LinItem,$B1499,LinPosted,"YES",LinDate,"&lt;="&amp;$D$2,LinID,"&lt;&gt;"&amp;$B$2))</f>
        <v/>
      </c>
      <c r="D1499" s="84"/>
      <c r="E1499" s="32" t="str">
        <f t="shared" si="46"/>
        <v/>
      </c>
      <c r="F1499" s="33" t="str">
        <f>IF($B1499="","",Items!$I1498)</f>
        <v/>
      </c>
      <c r="G1499" s="33" t="str">
        <f t="shared" si="47"/>
        <v/>
      </c>
      <c r="H1499" s="85"/>
    </row>
    <row r="1500" spans="1:8" hidden="1" x14ac:dyDescent="0.25">
      <c r="A1500" s="28" t="str">
        <f>IF(Items!$B1499="","",Items!$A1499)</f>
        <v/>
      </c>
      <c r="B1500" s="28" t="str">
        <f>IF(Items!$B1499="","",Items!$B1499)</f>
        <v/>
      </c>
      <c r="C1500" s="32" t="str">
        <f>IF($B1500="","",Items!$G1499+SUMIFS(PurQty,PurItem,$B1500,PurDate,"&lt;="&amp;$D$2)-SUMIFS(SalQty,SalItem,$B1500,SalDate,"&lt;="&amp;$D$2)-SUMIFS(WoQty,WoItem,$B1500,WoDate,"&lt;="&amp;$D$2)+SUMIFS(AdjQty,AdjItem,$B1500,AdjDate,"&lt;="&amp;$D$2)+SUMIFS(LinVarQty,LinItem,$B1500,LinPosted,"YES",LinDate,"&lt;="&amp;$D$2,LinID,"&lt;&gt;"&amp;$B$2))</f>
        <v/>
      </c>
      <c r="D1500" s="84"/>
      <c r="E1500" s="32" t="str">
        <f t="shared" si="46"/>
        <v/>
      </c>
      <c r="F1500" s="33" t="str">
        <f>IF($B1500="","",Items!$I1499)</f>
        <v/>
      </c>
      <c r="G1500" s="33" t="str">
        <f t="shared" si="47"/>
        <v/>
      </c>
      <c r="H1500" s="85"/>
    </row>
    <row r="1501" spans="1:8" hidden="1" x14ac:dyDescent="0.25">
      <c r="A1501" s="28" t="str">
        <f>IF(Items!$B1500="","",Items!$A1500)</f>
        <v/>
      </c>
      <c r="B1501" s="28" t="str">
        <f>IF(Items!$B1500="","",Items!$B1500)</f>
        <v/>
      </c>
      <c r="C1501" s="32" t="str">
        <f>IF($B1501="","",Items!$G1500+SUMIFS(PurQty,PurItem,$B1501,PurDate,"&lt;="&amp;$D$2)-SUMIFS(SalQty,SalItem,$B1501,SalDate,"&lt;="&amp;$D$2)-SUMIFS(WoQty,WoItem,$B1501,WoDate,"&lt;="&amp;$D$2)+SUMIFS(AdjQty,AdjItem,$B1501,AdjDate,"&lt;="&amp;$D$2)+SUMIFS(LinVarQty,LinItem,$B1501,LinPosted,"YES",LinDate,"&lt;="&amp;$D$2,LinID,"&lt;&gt;"&amp;$B$2))</f>
        <v/>
      </c>
      <c r="D1501" s="84"/>
      <c r="E1501" s="32" t="str">
        <f t="shared" si="46"/>
        <v/>
      </c>
      <c r="F1501" s="33" t="str">
        <f>IF($B1501="","",Items!$I1500)</f>
        <v/>
      </c>
      <c r="G1501" s="33" t="str">
        <f t="shared" si="47"/>
        <v/>
      </c>
      <c r="H1501" s="85"/>
    </row>
    <row r="1502" spans="1:8" hidden="1" x14ac:dyDescent="0.25">
      <c r="A1502" s="28" t="str">
        <f>IF(Items!$B1501="","",Items!$A1501)</f>
        <v/>
      </c>
      <c r="B1502" s="28" t="str">
        <f>IF(Items!$B1501="","",Items!$B1501)</f>
        <v/>
      </c>
      <c r="C1502" s="32" t="str">
        <f>IF($B1502="","",Items!$G1501+SUMIFS(PurQty,PurItem,$B1502,PurDate,"&lt;="&amp;$D$2)-SUMIFS(SalQty,SalItem,$B1502,SalDate,"&lt;="&amp;$D$2)-SUMIFS(WoQty,WoItem,$B1502,WoDate,"&lt;="&amp;$D$2)+SUMIFS(AdjQty,AdjItem,$B1502,AdjDate,"&lt;="&amp;$D$2)+SUMIFS(LinVarQty,LinItem,$B1502,LinPosted,"YES",LinDate,"&lt;="&amp;$D$2,LinID,"&lt;&gt;"&amp;$B$2))</f>
        <v/>
      </c>
      <c r="D1502" s="84"/>
      <c r="E1502" s="32" t="str">
        <f t="shared" si="46"/>
        <v/>
      </c>
      <c r="F1502" s="33" t="str">
        <f>IF($B1502="","",Items!$I1501)</f>
        <v/>
      </c>
      <c r="G1502" s="33" t="str">
        <f t="shared" si="47"/>
        <v/>
      </c>
      <c r="H1502" s="85"/>
    </row>
    <row r="1503" spans="1:8" hidden="1" x14ac:dyDescent="0.25">
      <c r="A1503" s="28" t="str">
        <f>IF(Items!$B1502="","",Items!$A1502)</f>
        <v/>
      </c>
      <c r="B1503" s="28" t="str">
        <f>IF(Items!$B1502="","",Items!$B1502)</f>
        <v/>
      </c>
      <c r="C1503" s="32" t="str">
        <f>IF($B1503="","",Items!$G1502+SUMIFS(PurQty,PurItem,$B1503,PurDate,"&lt;="&amp;$D$2)-SUMIFS(SalQty,SalItem,$B1503,SalDate,"&lt;="&amp;$D$2)-SUMIFS(WoQty,WoItem,$B1503,WoDate,"&lt;="&amp;$D$2)+SUMIFS(AdjQty,AdjItem,$B1503,AdjDate,"&lt;="&amp;$D$2)+SUMIFS(LinVarQty,LinItem,$B1503,LinPosted,"YES",LinDate,"&lt;="&amp;$D$2,LinID,"&lt;&gt;"&amp;$B$2))</f>
        <v/>
      </c>
      <c r="D1503" s="84"/>
      <c r="E1503" s="32" t="str">
        <f t="shared" si="46"/>
        <v/>
      </c>
      <c r="F1503" s="33" t="str">
        <f>IF($B1503="","",Items!$I1502)</f>
        <v/>
      </c>
      <c r="G1503" s="33" t="str">
        <f t="shared" si="47"/>
        <v/>
      </c>
      <c r="H1503" s="85"/>
    </row>
    <row r="1504" spans="1:8" hidden="1" x14ac:dyDescent="0.25">
      <c r="A1504" s="28" t="str">
        <f>IF(Items!$B1503="","",Items!$A1503)</f>
        <v/>
      </c>
      <c r="B1504" s="28" t="str">
        <f>IF(Items!$B1503="","",Items!$B1503)</f>
        <v/>
      </c>
      <c r="C1504" s="32" t="str">
        <f>IF($B1504="","",Items!$G1503+SUMIFS(PurQty,PurItem,$B1504,PurDate,"&lt;="&amp;$D$2)-SUMIFS(SalQty,SalItem,$B1504,SalDate,"&lt;="&amp;$D$2)-SUMIFS(WoQty,WoItem,$B1504,WoDate,"&lt;="&amp;$D$2)+SUMIFS(AdjQty,AdjItem,$B1504,AdjDate,"&lt;="&amp;$D$2)+SUMIFS(LinVarQty,LinItem,$B1504,LinPosted,"YES",LinDate,"&lt;="&amp;$D$2,LinID,"&lt;&gt;"&amp;$B$2))</f>
        <v/>
      </c>
      <c r="D1504" s="84"/>
      <c r="E1504" s="32" t="str">
        <f t="shared" si="46"/>
        <v/>
      </c>
      <c r="F1504" s="33" t="str">
        <f>IF($B1504="","",Items!$I1503)</f>
        <v/>
      </c>
      <c r="G1504" s="33" t="str">
        <f t="shared" si="47"/>
        <v/>
      </c>
      <c r="H1504" s="85"/>
    </row>
    <row r="1505" spans="1:8" hidden="1" x14ac:dyDescent="0.25">
      <c r="A1505" s="28" t="str">
        <f>IF(Items!$B1504="","",Items!$A1504)</f>
        <v/>
      </c>
      <c r="B1505" s="28" t="str">
        <f>IF(Items!$B1504="","",Items!$B1504)</f>
        <v/>
      </c>
      <c r="C1505" s="32" t="str">
        <f>IF($B1505="","",Items!$G1504+SUMIFS(PurQty,PurItem,$B1505,PurDate,"&lt;="&amp;$D$2)-SUMIFS(SalQty,SalItem,$B1505,SalDate,"&lt;="&amp;$D$2)-SUMIFS(WoQty,WoItem,$B1505,WoDate,"&lt;="&amp;$D$2)+SUMIFS(AdjQty,AdjItem,$B1505,AdjDate,"&lt;="&amp;$D$2)+SUMIFS(LinVarQty,LinItem,$B1505,LinPosted,"YES",LinDate,"&lt;="&amp;$D$2,LinID,"&lt;&gt;"&amp;$B$2))</f>
        <v/>
      </c>
      <c r="D1505" s="84"/>
      <c r="E1505" s="32" t="str">
        <f t="shared" si="46"/>
        <v/>
      </c>
      <c r="F1505" s="33" t="str">
        <f>IF($B1505="","",Items!$I1504)</f>
        <v/>
      </c>
      <c r="G1505" s="33" t="str">
        <f t="shared" si="47"/>
        <v/>
      </c>
      <c r="H1505" s="85"/>
    </row>
    <row r="1506" spans="1:8" hidden="1" x14ac:dyDescent="0.25">
      <c r="A1506" s="28" t="str">
        <f>IF(Items!$B1505="","",Items!$A1505)</f>
        <v/>
      </c>
      <c r="B1506" s="28" t="str">
        <f>IF(Items!$B1505="","",Items!$B1505)</f>
        <v/>
      </c>
      <c r="C1506" s="32" t="str">
        <f>IF($B1506="","",Items!$G1505+SUMIFS(PurQty,PurItem,$B1506,PurDate,"&lt;="&amp;$D$2)-SUMIFS(SalQty,SalItem,$B1506,SalDate,"&lt;="&amp;$D$2)-SUMIFS(WoQty,WoItem,$B1506,WoDate,"&lt;="&amp;$D$2)+SUMIFS(AdjQty,AdjItem,$B1506,AdjDate,"&lt;="&amp;$D$2)+SUMIFS(LinVarQty,LinItem,$B1506,LinPosted,"YES",LinDate,"&lt;="&amp;$D$2,LinID,"&lt;&gt;"&amp;$B$2))</f>
        <v/>
      </c>
      <c r="D1506" s="84"/>
      <c r="E1506" s="32" t="str">
        <f t="shared" si="46"/>
        <v/>
      </c>
      <c r="F1506" s="33" t="str">
        <f>IF($B1506="","",Items!$I1505)</f>
        <v/>
      </c>
      <c r="G1506" s="33" t="str">
        <f t="shared" si="47"/>
        <v/>
      </c>
      <c r="H1506" s="85"/>
    </row>
    <row r="1507" spans="1:8" hidden="1" x14ac:dyDescent="0.25">
      <c r="A1507" s="28" t="str">
        <f>IF(Items!$B1506="","",Items!$A1506)</f>
        <v/>
      </c>
      <c r="B1507" s="28" t="str">
        <f>IF(Items!$B1506="","",Items!$B1506)</f>
        <v/>
      </c>
      <c r="C1507" s="32" t="str">
        <f>IF($B1507="","",Items!$G1506+SUMIFS(PurQty,PurItem,$B1507,PurDate,"&lt;="&amp;$D$2)-SUMIFS(SalQty,SalItem,$B1507,SalDate,"&lt;="&amp;$D$2)-SUMIFS(WoQty,WoItem,$B1507,WoDate,"&lt;="&amp;$D$2)+SUMIFS(AdjQty,AdjItem,$B1507,AdjDate,"&lt;="&amp;$D$2)+SUMIFS(LinVarQty,LinItem,$B1507,LinPosted,"YES",LinDate,"&lt;="&amp;$D$2,LinID,"&lt;&gt;"&amp;$B$2))</f>
        <v/>
      </c>
      <c r="D1507" s="84"/>
      <c r="E1507" s="32" t="str">
        <f t="shared" si="46"/>
        <v/>
      </c>
      <c r="F1507" s="33" t="str">
        <f>IF($B1507="","",Items!$I1506)</f>
        <v/>
      </c>
      <c r="G1507" s="33" t="str">
        <f t="shared" si="47"/>
        <v/>
      </c>
      <c r="H1507" s="85"/>
    </row>
    <row r="1508" spans="1:8" hidden="1" x14ac:dyDescent="0.25">
      <c r="A1508" s="28" t="str">
        <f>IF(Items!$B1507="","",Items!$A1507)</f>
        <v/>
      </c>
      <c r="B1508" s="28" t="str">
        <f>IF(Items!$B1507="","",Items!$B1507)</f>
        <v/>
      </c>
      <c r="C1508" s="32" t="str">
        <f>IF($B1508="","",Items!$G1507+SUMIFS(PurQty,PurItem,$B1508,PurDate,"&lt;="&amp;$D$2)-SUMIFS(SalQty,SalItem,$B1508,SalDate,"&lt;="&amp;$D$2)-SUMIFS(WoQty,WoItem,$B1508,WoDate,"&lt;="&amp;$D$2)+SUMIFS(AdjQty,AdjItem,$B1508,AdjDate,"&lt;="&amp;$D$2)+SUMIFS(LinVarQty,LinItem,$B1508,LinPosted,"YES",LinDate,"&lt;="&amp;$D$2,LinID,"&lt;&gt;"&amp;$B$2))</f>
        <v/>
      </c>
      <c r="D1508" s="84"/>
      <c r="E1508" s="32" t="str">
        <f t="shared" si="46"/>
        <v/>
      </c>
      <c r="F1508" s="33" t="str">
        <f>IF($B1508="","",Items!$I1507)</f>
        <v/>
      </c>
      <c r="G1508" s="33" t="str">
        <f t="shared" si="47"/>
        <v/>
      </c>
      <c r="H1508" s="85"/>
    </row>
    <row r="1509" spans="1:8" hidden="1" x14ac:dyDescent="0.25">
      <c r="A1509" s="28" t="str">
        <f>IF(Items!$B1508="","",Items!$A1508)</f>
        <v/>
      </c>
      <c r="B1509" s="28" t="str">
        <f>IF(Items!$B1508="","",Items!$B1508)</f>
        <v/>
      </c>
      <c r="C1509" s="32" t="str">
        <f>IF($B1509="","",Items!$G1508+SUMIFS(PurQty,PurItem,$B1509,PurDate,"&lt;="&amp;$D$2)-SUMIFS(SalQty,SalItem,$B1509,SalDate,"&lt;="&amp;$D$2)-SUMIFS(WoQty,WoItem,$B1509,WoDate,"&lt;="&amp;$D$2)+SUMIFS(AdjQty,AdjItem,$B1509,AdjDate,"&lt;="&amp;$D$2)+SUMIFS(LinVarQty,LinItem,$B1509,LinPosted,"YES",LinDate,"&lt;="&amp;$D$2,LinID,"&lt;&gt;"&amp;$B$2))</f>
        <v/>
      </c>
      <c r="D1509" s="84"/>
      <c r="E1509" s="32" t="str">
        <f t="shared" si="46"/>
        <v/>
      </c>
      <c r="F1509" s="33" t="str">
        <f>IF($B1509="","",Items!$I1508)</f>
        <v/>
      </c>
      <c r="G1509" s="33" t="str">
        <f t="shared" si="47"/>
        <v/>
      </c>
      <c r="H1509" s="85"/>
    </row>
    <row r="1510" spans="1:8" hidden="1" x14ac:dyDescent="0.25">
      <c r="A1510" s="28" t="str">
        <f>IF(Items!$B1509="","",Items!$A1509)</f>
        <v/>
      </c>
      <c r="B1510" s="28" t="str">
        <f>IF(Items!$B1509="","",Items!$B1509)</f>
        <v/>
      </c>
      <c r="C1510" s="32" t="str">
        <f>IF($B1510="","",Items!$G1509+SUMIFS(PurQty,PurItem,$B1510,PurDate,"&lt;="&amp;$D$2)-SUMIFS(SalQty,SalItem,$B1510,SalDate,"&lt;="&amp;$D$2)-SUMIFS(WoQty,WoItem,$B1510,WoDate,"&lt;="&amp;$D$2)+SUMIFS(AdjQty,AdjItem,$B1510,AdjDate,"&lt;="&amp;$D$2)+SUMIFS(LinVarQty,LinItem,$B1510,LinPosted,"YES",LinDate,"&lt;="&amp;$D$2,LinID,"&lt;&gt;"&amp;$B$2))</f>
        <v/>
      </c>
      <c r="D1510" s="84"/>
      <c r="E1510" s="32" t="str">
        <f t="shared" si="46"/>
        <v/>
      </c>
      <c r="F1510" s="33" t="str">
        <f>IF($B1510="","",Items!$I1509)</f>
        <v/>
      </c>
      <c r="G1510" s="33" t="str">
        <f t="shared" si="47"/>
        <v/>
      </c>
      <c r="H1510" s="85"/>
    </row>
    <row r="1511" spans="1:8" hidden="1" x14ac:dyDescent="0.25">
      <c r="A1511" s="28" t="str">
        <f>IF(Items!$B1510="","",Items!$A1510)</f>
        <v/>
      </c>
      <c r="B1511" s="28" t="str">
        <f>IF(Items!$B1510="","",Items!$B1510)</f>
        <v/>
      </c>
      <c r="C1511" s="32" t="str">
        <f>IF($B1511="","",Items!$G1510+SUMIFS(PurQty,PurItem,$B1511,PurDate,"&lt;="&amp;$D$2)-SUMIFS(SalQty,SalItem,$B1511,SalDate,"&lt;="&amp;$D$2)-SUMIFS(WoQty,WoItem,$B1511,WoDate,"&lt;="&amp;$D$2)+SUMIFS(AdjQty,AdjItem,$B1511,AdjDate,"&lt;="&amp;$D$2)+SUMIFS(LinVarQty,LinItem,$B1511,LinPosted,"YES",LinDate,"&lt;="&amp;$D$2,LinID,"&lt;&gt;"&amp;$B$2))</f>
        <v/>
      </c>
      <c r="D1511" s="84"/>
      <c r="E1511" s="32" t="str">
        <f t="shared" si="46"/>
        <v/>
      </c>
      <c r="F1511" s="33" t="str">
        <f>IF($B1511="","",Items!$I1510)</f>
        <v/>
      </c>
      <c r="G1511" s="33" t="str">
        <f t="shared" si="47"/>
        <v/>
      </c>
      <c r="H1511" s="85"/>
    </row>
    <row r="1512" spans="1:8" hidden="1" x14ac:dyDescent="0.25">
      <c r="A1512" s="28" t="str">
        <f>IF(Items!$B1511="","",Items!$A1511)</f>
        <v/>
      </c>
      <c r="B1512" s="28" t="str">
        <f>IF(Items!$B1511="","",Items!$B1511)</f>
        <v/>
      </c>
      <c r="C1512" s="32" t="str">
        <f>IF($B1512="","",Items!$G1511+SUMIFS(PurQty,PurItem,$B1512,PurDate,"&lt;="&amp;$D$2)-SUMIFS(SalQty,SalItem,$B1512,SalDate,"&lt;="&amp;$D$2)-SUMIFS(WoQty,WoItem,$B1512,WoDate,"&lt;="&amp;$D$2)+SUMIFS(AdjQty,AdjItem,$B1512,AdjDate,"&lt;="&amp;$D$2)+SUMIFS(LinVarQty,LinItem,$B1512,LinPosted,"YES",LinDate,"&lt;="&amp;$D$2,LinID,"&lt;&gt;"&amp;$B$2))</f>
        <v/>
      </c>
      <c r="D1512" s="84"/>
      <c r="E1512" s="32" t="str">
        <f t="shared" si="46"/>
        <v/>
      </c>
      <c r="F1512" s="33" t="str">
        <f>IF($B1512="","",Items!$I1511)</f>
        <v/>
      </c>
      <c r="G1512" s="33" t="str">
        <f t="shared" si="47"/>
        <v/>
      </c>
      <c r="H1512" s="85"/>
    </row>
    <row r="1513" spans="1:8" hidden="1" x14ac:dyDescent="0.25">
      <c r="A1513" s="28" t="str">
        <f>IF(Items!$B1512="","",Items!$A1512)</f>
        <v/>
      </c>
      <c r="B1513" s="28" t="str">
        <f>IF(Items!$B1512="","",Items!$B1512)</f>
        <v/>
      </c>
      <c r="C1513" s="32" t="str">
        <f>IF($B1513="","",Items!$G1512+SUMIFS(PurQty,PurItem,$B1513,PurDate,"&lt;="&amp;$D$2)-SUMIFS(SalQty,SalItem,$B1513,SalDate,"&lt;="&amp;$D$2)-SUMIFS(WoQty,WoItem,$B1513,WoDate,"&lt;="&amp;$D$2)+SUMIFS(AdjQty,AdjItem,$B1513,AdjDate,"&lt;="&amp;$D$2)+SUMIFS(LinVarQty,LinItem,$B1513,LinPosted,"YES",LinDate,"&lt;="&amp;$D$2,LinID,"&lt;&gt;"&amp;$B$2))</f>
        <v/>
      </c>
      <c r="D1513" s="84"/>
      <c r="E1513" s="32" t="str">
        <f t="shared" si="46"/>
        <v/>
      </c>
      <c r="F1513" s="33" t="str">
        <f>IF($B1513="","",Items!$I1512)</f>
        <v/>
      </c>
      <c r="G1513" s="33" t="str">
        <f t="shared" si="47"/>
        <v/>
      </c>
      <c r="H1513" s="85"/>
    </row>
    <row r="1514" spans="1:8" hidden="1" x14ac:dyDescent="0.25">
      <c r="A1514" s="28" t="str">
        <f>IF(Items!$B1513="","",Items!$A1513)</f>
        <v/>
      </c>
      <c r="B1514" s="28" t="str">
        <f>IF(Items!$B1513="","",Items!$B1513)</f>
        <v/>
      </c>
      <c r="C1514" s="32" t="str">
        <f>IF($B1514="","",Items!$G1513+SUMIFS(PurQty,PurItem,$B1514,PurDate,"&lt;="&amp;$D$2)-SUMIFS(SalQty,SalItem,$B1514,SalDate,"&lt;="&amp;$D$2)-SUMIFS(WoQty,WoItem,$B1514,WoDate,"&lt;="&amp;$D$2)+SUMIFS(AdjQty,AdjItem,$B1514,AdjDate,"&lt;="&amp;$D$2)+SUMIFS(LinVarQty,LinItem,$B1514,LinPosted,"YES",LinDate,"&lt;="&amp;$D$2,LinID,"&lt;&gt;"&amp;$B$2))</f>
        <v/>
      </c>
      <c r="D1514" s="84"/>
      <c r="E1514" s="32" t="str">
        <f t="shared" si="46"/>
        <v/>
      </c>
      <c r="F1514" s="33" t="str">
        <f>IF($B1514="","",Items!$I1513)</f>
        <v/>
      </c>
      <c r="G1514" s="33" t="str">
        <f t="shared" si="47"/>
        <v/>
      </c>
      <c r="H1514" s="85"/>
    </row>
    <row r="1515" spans="1:8" hidden="1" x14ac:dyDescent="0.25">
      <c r="A1515" s="28" t="str">
        <f>IF(Items!$B1514="","",Items!$A1514)</f>
        <v/>
      </c>
      <c r="B1515" s="28" t="str">
        <f>IF(Items!$B1514="","",Items!$B1514)</f>
        <v/>
      </c>
      <c r="C1515" s="32" t="str">
        <f>IF($B1515="","",Items!$G1514+SUMIFS(PurQty,PurItem,$B1515,PurDate,"&lt;="&amp;$D$2)-SUMIFS(SalQty,SalItem,$B1515,SalDate,"&lt;="&amp;$D$2)-SUMIFS(WoQty,WoItem,$B1515,WoDate,"&lt;="&amp;$D$2)+SUMIFS(AdjQty,AdjItem,$B1515,AdjDate,"&lt;="&amp;$D$2)+SUMIFS(LinVarQty,LinItem,$B1515,LinPosted,"YES",LinDate,"&lt;="&amp;$D$2,LinID,"&lt;&gt;"&amp;$B$2))</f>
        <v/>
      </c>
      <c r="D1515" s="84"/>
      <c r="E1515" s="32" t="str">
        <f t="shared" si="46"/>
        <v/>
      </c>
      <c r="F1515" s="33" t="str">
        <f>IF($B1515="","",Items!$I1514)</f>
        <v/>
      </c>
      <c r="G1515" s="33" t="str">
        <f t="shared" si="47"/>
        <v/>
      </c>
      <c r="H1515" s="85"/>
    </row>
    <row r="1516" spans="1:8" hidden="1" x14ac:dyDescent="0.25">
      <c r="A1516" s="28" t="str">
        <f>IF(Items!$B1515="","",Items!$A1515)</f>
        <v/>
      </c>
      <c r="B1516" s="28" t="str">
        <f>IF(Items!$B1515="","",Items!$B1515)</f>
        <v/>
      </c>
      <c r="C1516" s="32" t="str">
        <f>IF($B1516="","",Items!$G1515+SUMIFS(PurQty,PurItem,$B1516,PurDate,"&lt;="&amp;$D$2)-SUMIFS(SalQty,SalItem,$B1516,SalDate,"&lt;="&amp;$D$2)-SUMIFS(WoQty,WoItem,$B1516,WoDate,"&lt;="&amp;$D$2)+SUMIFS(AdjQty,AdjItem,$B1516,AdjDate,"&lt;="&amp;$D$2)+SUMIFS(LinVarQty,LinItem,$B1516,LinPosted,"YES",LinDate,"&lt;="&amp;$D$2,LinID,"&lt;&gt;"&amp;$B$2))</f>
        <v/>
      </c>
      <c r="D1516" s="84"/>
      <c r="E1516" s="32" t="str">
        <f t="shared" si="46"/>
        <v/>
      </c>
      <c r="F1516" s="33" t="str">
        <f>IF($B1516="","",Items!$I1515)</f>
        <v/>
      </c>
      <c r="G1516" s="33" t="str">
        <f t="shared" si="47"/>
        <v/>
      </c>
      <c r="H1516" s="85"/>
    </row>
    <row r="1517" spans="1:8" hidden="1" x14ac:dyDescent="0.25">
      <c r="A1517" s="28" t="str">
        <f>IF(Items!$B1516="","",Items!$A1516)</f>
        <v/>
      </c>
      <c r="B1517" s="28" t="str">
        <f>IF(Items!$B1516="","",Items!$B1516)</f>
        <v/>
      </c>
      <c r="C1517" s="32" t="str">
        <f>IF($B1517="","",Items!$G1516+SUMIFS(PurQty,PurItem,$B1517,PurDate,"&lt;="&amp;$D$2)-SUMIFS(SalQty,SalItem,$B1517,SalDate,"&lt;="&amp;$D$2)-SUMIFS(WoQty,WoItem,$B1517,WoDate,"&lt;="&amp;$D$2)+SUMIFS(AdjQty,AdjItem,$B1517,AdjDate,"&lt;="&amp;$D$2)+SUMIFS(LinVarQty,LinItem,$B1517,LinPosted,"YES",LinDate,"&lt;="&amp;$D$2,LinID,"&lt;&gt;"&amp;$B$2))</f>
        <v/>
      </c>
      <c r="D1517" s="84"/>
      <c r="E1517" s="32" t="str">
        <f t="shared" si="46"/>
        <v/>
      </c>
      <c r="F1517" s="33" t="str">
        <f>IF($B1517="","",Items!$I1516)</f>
        <v/>
      </c>
      <c r="G1517" s="33" t="str">
        <f t="shared" si="47"/>
        <v/>
      </c>
      <c r="H1517" s="85"/>
    </row>
    <row r="1518" spans="1:8" hidden="1" x14ac:dyDescent="0.25">
      <c r="A1518" s="28" t="str">
        <f>IF(Items!$B1517="","",Items!$A1517)</f>
        <v/>
      </c>
      <c r="B1518" s="28" t="str">
        <f>IF(Items!$B1517="","",Items!$B1517)</f>
        <v/>
      </c>
      <c r="C1518" s="32" t="str">
        <f>IF($B1518="","",Items!$G1517+SUMIFS(PurQty,PurItem,$B1518,PurDate,"&lt;="&amp;$D$2)-SUMIFS(SalQty,SalItem,$B1518,SalDate,"&lt;="&amp;$D$2)-SUMIFS(WoQty,WoItem,$B1518,WoDate,"&lt;="&amp;$D$2)+SUMIFS(AdjQty,AdjItem,$B1518,AdjDate,"&lt;="&amp;$D$2)+SUMIFS(LinVarQty,LinItem,$B1518,LinPosted,"YES",LinDate,"&lt;="&amp;$D$2,LinID,"&lt;&gt;"&amp;$B$2))</f>
        <v/>
      </c>
      <c r="D1518" s="84"/>
      <c r="E1518" s="32" t="str">
        <f t="shared" si="46"/>
        <v/>
      </c>
      <c r="F1518" s="33" t="str">
        <f>IF($B1518="","",Items!$I1517)</f>
        <v/>
      </c>
      <c r="G1518" s="33" t="str">
        <f t="shared" si="47"/>
        <v/>
      </c>
      <c r="H1518" s="85"/>
    </row>
    <row r="1519" spans="1:8" hidden="1" x14ac:dyDescent="0.25">
      <c r="A1519" s="28" t="str">
        <f>IF(Items!$B1518="","",Items!$A1518)</f>
        <v/>
      </c>
      <c r="B1519" s="28" t="str">
        <f>IF(Items!$B1518="","",Items!$B1518)</f>
        <v/>
      </c>
      <c r="C1519" s="32" t="str">
        <f>IF($B1519="","",Items!$G1518+SUMIFS(PurQty,PurItem,$B1519,PurDate,"&lt;="&amp;$D$2)-SUMIFS(SalQty,SalItem,$B1519,SalDate,"&lt;="&amp;$D$2)-SUMIFS(WoQty,WoItem,$B1519,WoDate,"&lt;="&amp;$D$2)+SUMIFS(AdjQty,AdjItem,$B1519,AdjDate,"&lt;="&amp;$D$2)+SUMIFS(LinVarQty,LinItem,$B1519,LinPosted,"YES",LinDate,"&lt;="&amp;$D$2,LinID,"&lt;&gt;"&amp;$B$2))</f>
        <v/>
      </c>
      <c r="D1519" s="84"/>
      <c r="E1519" s="32" t="str">
        <f t="shared" si="46"/>
        <v/>
      </c>
      <c r="F1519" s="33" t="str">
        <f>IF($B1519="","",Items!$I1518)</f>
        <v/>
      </c>
      <c r="G1519" s="33" t="str">
        <f t="shared" si="47"/>
        <v/>
      </c>
      <c r="H1519" s="85"/>
    </row>
    <row r="1520" spans="1:8" hidden="1" x14ac:dyDescent="0.25">
      <c r="A1520" s="28" t="str">
        <f>IF(Items!$B1519="","",Items!$A1519)</f>
        <v/>
      </c>
      <c r="B1520" s="28" t="str">
        <f>IF(Items!$B1519="","",Items!$B1519)</f>
        <v/>
      </c>
      <c r="C1520" s="32" t="str">
        <f>IF($B1520="","",Items!$G1519+SUMIFS(PurQty,PurItem,$B1520,PurDate,"&lt;="&amp;$D$2)-SUMIFS(SalQty,SalItem,$B1520,SalDate,"&lt;="&amp;$D$2)-SUMIFS(WoQty,WoItem,$B1520,WoDate,"&lt;="&amp;$D$2)+SUMIFS(AdjQty,AdjItem,$B1520,AdjDate,"&lt;="&amp;$D$2)+SUMIFS(LinVarQty,LinItem,$B1520,LinPosted,"YES",LinDate,"&lt;="&amp;$D$2,LinID,"&lt;&gt;"&amp;$B$2))</f>
        <v/>
      </c>
      <c r="D1520" s="84"/>
      <c r="E1520" s="32" t="str">
        <f t="shared" si="46"/>
        <v/>
      </c>
      <c r="F1520" s="33" t="str">
        <f>IF($B1520="","",Items!$I1519)</f>
        <v/>
      </c>
      <c r="G1520" s="33" t="str">
        <f t="shared" si="47"/>
        <v/>
      </c>
      <c r="H1520" s="85"/>
    </row>
    <row r="1521" spans="1:8" hidden="1" x14ac:dyDescent="0.25">
      <c r="A1521" s="28" t="str">
        <f>IF(Items!$B1520="","",Items!$A1520)</f>
        <v/>
      </c>
      <c r="B1521" s="28" t="str">
        <f>IF(Items!$B1520="","",Items!$B1520)</f>
        <v/>
      </c>
      <c r="C1521" s="32" t="str">
        <f>IF($B1521="","",Items!$G1520+SUMIFS(PurQty,PurItem,$B1521,PurDate,"&lt;="&amp;$D$2)-SUMIFS(SalQty,SalItem,$B1521,SalDate,"&lt;="&amp;$D$2)-SUMIFS(WoQty,WoItem,$B1521,WoDate,"&lt;="&amp;$D$2)+SUMIFS(AdjQty,AdjItem,$B1521,AdjDate,"&lt;="&amp;$D$2)+SUMIFS(LinVarQty,LinItem,$B1521,LinPosted,"YES",LinDate,"&lt;="&amp;$D$2,LinID,"&lt;&gt;"&amp;$B$2))</f>
        <v/>
      </c>
      <c r="D1521" s="84"/>
      <c r="E1521" s="32" t="str">
        <f t="shared" si="46"/>
        <v/>
      </c>
      <c r="F1521" s="33" t="str">
        <f>IF($B1521="","",Items!$I1520)</f>
        <v/>
      </c>
      <c r="G1521" s="33" t="str">
        <f t="shared" si="47"/>
        <v/>
      </c>
      <c r="H1521" s="85"/>
    </row>
    <row r="1522" spans="1:8" hidden="1" x14ac:dyDescent="0.25">
      <c r="A1522" s="28" t="str">
        <f>IF(Items!$B1521="","",Items!$A1521)</f>
        <v/>
      </c>
      <c r="B1522" s="28" t="str">
        <f>IF(Items!$B1521="","",Items!$B1521)</f>
        <v/>
      </c>
      <c r="C1522" s="32" t="str">
        <f>IF($B1522="","",Items!$G1521+SUMIFS(PurQty,PurItem,$B1522,PurDate,"&lt;="&amp;$D$2)-SUMIFS(SalQty,SalItem,$B1522,SalDate,"&lt;="&amp;$D$2)-SUMIFS(WoQty,WoItem,$B1522,WoDate,"&lt;="&amp;$D$2)+SUMIFS(AdjQty,AdjItem,$B1522,AdjDate,"&lt;="&amp;$D$2)+SUMIFS(LinVarQty,LinItem,$B1522,LinPosted,"YES",LinDate,"&lt;="&amp;$D$2,LinID,"&lt;&gt;"&amp;$B$2))</f>
        <v/>
      </c>
      <c r="D1522" s="84"/>
      <c r="E1522" s="32" t="str">
        <f t="shared" si="46"/>
        <v/>
      </c>
      <c r="F1522" s="33" t="str">
        <f>IF($B1522="","",Items!$I1521)</f>
        <v/>
      </c>
      <c r="G1522" s="33" t="str">
        <f t="shared" si="47"/>
        <v/>
      </c>
      <c r="H1522" s="85"/>
    </row>
    <row r="1523" spans="1:8" hidden="1" x14ac:dyDescent="0.25">
      <c r="A1523" s="28" t="str">
        <f>IF(Items!$B1522="","",Items!$A1522)</f>
        <v/>
      </c>
      <c r="B1523" s="28" t="str">
        <f>IF(Items!$B1522="","",Items!$B1522)</f>
        <v/>
      </c>
      <c r="C1523" s="32" t="str">
        <f>IF($B1523="","",Items!$G1522+SUMIFS(PurQty,PurItem,$B1523,PurDate,"&lt;="&amp;$D$2)-SUMIFS(SalQty,SalItem,$B1523,SalDate,"&lt;="&amp;$D$2)-SUMIFS(WoQty,WoItem,$B1523,WoDate,"&lt;="&amp;$D$2)+SUMIFS(AdjQty,AdjItem,$B1523,AdjDate,"&lt;="&amp;$D$2)+SUMIFS(LinVarQty,LinItem,$B1523,LinPosted,"YES",LinDate,"&lt;="&amp;$D$2,LinID,"&lt;&gt;"&amp;$B$2))</f>
        <v/>
      </c>
      <c r="D1523" s="84"/>
      <c r="E1523" s="32" t="str">
        <f t="shared" si="46"/>
        <v/>
      </c>
      <c r="F1523" s="33" t="str">
        <f>IF($B1523="","",Items!$I1522)</f>
        <v/>
      </c>
      <c r="G1523" s="33" t="str">
        <f t="shared" si="47"/>
        <v/>
      </c>
      <c r="H1523" s="85"/>
    </row>
    <row r="1524" spans="1:8" hidden="1" x14ac:dyDescent="0.25">
      <c r="A1524" s="28" t="str">
        <f>IF(Items!$B1523="","",Items!$A1523)</f>
        <v/>
      </c>
      <c r="B1524" s="28" t="str">
        <f>IF(Items!$B1523="","",Items!$B1523)</f>
        <v/>
      </c>
      <c r="C1524" s="32" t="str">
        <f>IF($B1524="","",Items!$G1523+SUMIFS(PurQty,PurItem,$B1524,PurDate,"&lt;="&amp;$D$2)-SUMIFS(SalQty,SalItem,$B1524,SalDate,"&lt;="&amp;$D$2)-SUMIFS(WoQty,WoItem,$B1524,WoDate,"&lt;="&amp;$D$2)+SUMIFS(AdjQty,AdjItem,$B1524,AdjDate,"&lt;="&amp;$D$2)+SUMIFS(LinVarQty,LinItem,$B1524,LinPosted,"YES",LinDate,"&lt;="&amp;$D$2,LinID,"&lt;&gt;"&amp;$B$2))</f>
        <v/>
      </c>
      <c r="D1524" s="84"/>
      <c r="E1524" s="32" t="str">
        <f t="shared" si="46"/>
        <v/>
      </c>
      <c r="F1524" s="33" t="str">
        <f>IF($B1524="","",Items!$I1523)</f>
        <v/>
      </c>
      <c r="G1524" s="33" t="str">
        <f t="shared" si="47"/>
        <v/>
      </c>
      <c r="H1524" s="85"/>
    </row>
    <row r="1525" spans="1:8" hidden="1" x14ac:dyDescent="0.25">
      <c r="A1525" s="28" t="str">
        <f>IF(Items!$B1524="","",Items!$A1524)</f>
        <v/>
      </c>
      <c r="B1525" s="28" t="str">
        <f>IF(Items!$B1524="","",Items!$B1524)</f>
        <v/>
      </c>
      <c r="C1525" s="32" t="str">
        <f>IF($B1525="","",Items!$G1524+SUMIFS(PurQty,PurItem,$B1525,PurDate,"&lt;="&amp;$D$2)-SUMIFS(SalQty,SalItem,$B1525,SalDate,"&lt;="&amp;$D$2)-SUMIFS(WoQty,WoItem,$B1525,WoDate,"&lt;="&amp;$D$2)+SUMIFS(AdjQty,AdjItem,$B1525,AdjDate,"&lt;="&amp;$D$2)+SUMIFS(LinVarQty,LinItem,$B1525,LinPosted,"YES",LinDate,"&lt;="&amp;$D$2,LinID,"&lt;&gt;"&amp;$B$2))</f>
        <v/>
      </c>
      <c r="D1525" s="84"/>
      <c r="E1525" s="32" t="str">
        <f t="shared" si="46"/>
        <v/>
      </c>
      <c r="F1525" s="33" t="str">
        <f>IF($B1525="","",Items!$I1524)</f>
        <v/>
      </c>
      <c r="G1525" s="33" t="str">
        <f t="shared" si="47"/>
        <v/>
      </c>
      <c r="H1525" s="85"/>
    </row>
    <row r="1526" spans="1:8" hidden="1" x14ac:dyDescent="0.25">
      <c r="A1526" s="28" t="str">
        <f>IF(Items!$B1525="","",Items!$A1525)</f>
        <v/>
      </c>
      <c r="B1526" s="28" t="str">
        <f>IF(Items!$B1525="","",Items!$B1525)</f>
        <v/>
      </c>
      <c r="C1526" s="32" t="str">
        <f>IF($B1526="","",Items!$G1525+SUMIFS(PurQty,PurItem,$B1526,PurDate,"&lt;="&amp;$D$2)-SUMIFS(SalQty,SalItem,$B1526,SalDate,"&lt;="&amp;$D$2)-SUMIFS(WoQty,WoItem,$B1526,WoDate,"&lt;="&amp;$D$2)+SUMIFS(AdjQty,AdjItem,$B1526,AdjDate,"&lt;="&amp;$D$2)+SUMIFS(LinVarQty,LinItem,$B1526,LinPosted,"YES",LinDate,"&lt;="&amp;$D$2,LinID,"&lt;&gt;"&amp;$B$2))</f>
        <v/>
      </c>
      <c r="D1526" s="84"/>
      <c r="E1526" s="32" t="str">
        <f t="shared" si="46"/>
        <v/>
      </c>
      <c r="F1526" s="33" t="str">
        <f>IF($B1526="","",Items!$I1525)</f>
        <v/>
      </c>
      <c r="G1526" s="33" t="str">
        <f t="shared" si="47"/>
        <v/>
      </c>
      <c r="H1526" s="85"/>
    </row>
    <row r="1527" spans="1:8" hidden="1" x14ac:dyDescent="0.25">
      <c r="A1527" s="28" t="str">
        <f>IF(Items!$B1526="","",Items!$A1526)</f>
        <v/>
      </c>
      <c r="B1527" s="28" t="str">
        <f>IF(Items!$B1526="","",Items!$B1526)</f>
        <v/>
      </c>
      <c r="C1527" s="32" t="str">
        <f>IF($B1527="","",Items!$G1526+SUMIFS(PurQty,PurItem,$B1527,PurDate,"&lt;="&amp;$D$2)-SUMIFS(SalQty,SalItem,$B1527,SalDate,"&lt;="&amp;$D$2)-SUMIFS(WoQty,WoItem,$B1527,WoDate,"&lt;="&amp;$D$2)+SUMIFS(AdjQty,AdjItem,$B1527,AdjDate,"&lt;="&amp;$D$2)+SUMIFS(LinVarQty,LinItem,$B1527,LinPosted,"YES",LinDate,"&lt;="&amp;$D$2,LinID,"&lt;&gt;"&amp;$B$2))</f>
        <v/>
      </c>
      <c r="D1527" s="84"/>
      <c r="E1527" s="32" t="str">
        <f t="shared" si="46"/>
        <v/>
      </c>
      <c r="F1527" s="33" t="str">
        <f>IF($B1527="","",Items!$I1526)</f>
        <v/>
      </c>
      <c r="G1527" s="33" t="str">
        <f t="shared" si="47"/>
        <v/>
      </c>
      <c r="H1527" s="85"/>
    </row>
    <row r="1528" spans="1:8" hidden="1" x14ac:dyDescent="0.25">
      <c r="A1528" s="28" t="str">
        <f>IF(Items!$B1527="","",Items!$A1527)</f>
        <v/>
      </c>
      <c r="B1528" s="28" t="str">
        <f>IF(Items!$B1527="","",Items!$B1527)</f>
        <v/>
      </c>
      <c r="C1528" s="32" t="str">
        <f>IF($B1528="","",Items!$G1527+SUMIFS(PurQty,PurItem,$B1528,PurDate,"&lt;="&amp;$D$2)-SUMIFS(SalQty,SalItem,$B1528,SalDate,"&lt;="&amp;$D$2)-SUMIFS(WoQty,WoItem,$B1528,WoDate,"&lt;="&amp;$D$2)+SUMIFS(AdjQty,AdjItem,$B1528,AdjDate,"&lt;="&amp;$D$2)+SUMIFS(LinVarQty,LinItem,$B1528,LinPosted,"YES",LinDate,"&lt;="&amp;$D$2,LinID,"&lt;&gt;"&amp;$B$2))</f>
        <v/>
      </c>
      <c r="D1528" s="84"/>
      <c r="E1528" s="32" t="str">
        <f t="shared" si="46"/>
        <v/>
      </c>
      <c r="F1528" s="33" t="str">
        <f>IF($B1528="","",Items!$I1527)</f>
        <v/>
      </c>
      <c r="G1528" s="33" t="str">
        <f t="shared" si="47"/>
        <v/>
      </c>
      <c r="H1528" s="85"/>
    </row>
    <row r="1529" spans="1:8" hidden="1" x14ac:dyDescent="0.25">
      <c r="A1529" s="28" t="str">
        <f>IF(Items!$B1528="","",Items!$A1528)</f>
        <v/>
      </c>
      <c r="B1529" s="28" t="str">
        <f>IF(Items!$B1528="","",Items!$B1528)</f>
        <v/>
      </c>
      <c r="C1529" s="32" t="str">
        <f>IF($B1529="","",Items!$G1528+SUMIFS(PurQty,PurItem,$B1529,PurDate,"&lt;="&amp;$D$2)-SUMIFS(SalQty,SalItem,$B1529,SalDate,"&lt;="&amp;$D$2)-SUMIFS(WoQty,WoItem,$B1529,WoDate,"&lt;="&amp;$D$2)+SUMIFS(AdjQty,AdjItem,$B1529,AdjDate,"&lt;="&amp;$D$2)+SUMIFS(LinVarQty,LinItem,$B1529,LinPosted,"YES",LinDate,"&lt;="&amp;$D$2,LinID,"&lt;&gt;"&amp;$B$2))</f>
        <v/>
      </c>
      <c r="D1529" s="84"/>
      <c r="E1529" s="32" t="str">
        <f t="shared" si="46"/>
        <v/>
      </c>
      <c r="F1529" s="33" t="str">
        <f>IF($B1529="","",Items!$I1528)</f>
        <v/>
      </c>
      <c r="G1529" s="33" t="str">
        <f t="shared" si="47"/>
        <v/>
      </c>
      <c r="H1529" s="85"/>
    </row>
    <row r="1530" spans="1:8" hidden="1" x14ac:dyDescent="0.25">
      <c r="A1530" s="28" t="str">
        <f>IF(Items!$B1529="","",Items!$A1529)</f>
        <v/>
      </c>
      <c r="B1530" s="28" t="str">
        <f>IF(Items!$B1529="","",Items!$B1529)</f>
        <v/>
      </c>
      <c r="C1530" s="32" t="str">
        <f>IF($B1530="","",Items!$G1529+SUMIFS(PurQty,PurItem,$B1530,PurDate,"&lt;="&amp;$D$2)-SUMIFS(SalQty,SalItem,$B1530,SalDate,"&lt;="&amp;$D$2)-SUMIFS(WoQty,WoItem,$B1530,WoDate,"&lt;="&amp;$D$2)+SUMIFS(AdjQty,AdjItem,$B1530,AdjDate,"&lt;="&amp;$D$2)+SUMIFS(LinVarQty,LinItem,$B1530,LinPosted,"YES",LinDate,"&lt;="&amp;$D$2,LinID,"&lt;&gt;"&amp;$B$2))</f>
        <v/>
      </c>
      <c r="D1530" s="84"/>
      <c r="E1530" s="32" t="str">
        <f t="shared" si="46"/>
        <v/>
      </c>
      <c r="F1530" s="33" t="str">
        <f>IF($B1530="","",Items!$I1529)</f>
        <v/>
      </c>
      <c r="G1530" s="33" t="str">
        <f t="shared" si="47"/>
        <v/>
      </c>
      <c r="H1530" s="85"/>
    </row>
    <row r="1531" spans="1:8" hidden="1" x14ac:dyDescent="0.25">
      <c r="A1531" s="28" t="str">
        <f>IF(Items!$B1530="","",Items!$A1530)</f>
        <v/>
      </c>
      <c r="B1531" s="28" t="str">
        <f>IF(Items!$B1530="","",Items!$B1530)</f>
        <v/>
      </c>
      <c r="C1531" s="32" t="str">
        <f>IF($B1531="","",Items!$G1530+SUMIFS(PurQty,PurItem,$B1531,PurDate,"&lt;="&amp;$D$2)-SUMIFS(SalQty,SalItem,$B1531,SalDate,"&lt;="&amp;$D$2)-SUMIFS(WoQty,WoItem,$B1531,WoDate,"&lt;="&amp;$D$2)+SUMIFS(AdjQty,AdjItem,$B1531,AdjDate,"&lt;="&amp;$D$2)+SUMIFS(LinVarQty,LinItem,$B1531,LinPosted,"YES",LinDate,"&lt;="&amp;$D$2,LinID,"&lt;&gt;"&amp;$B$2))</f>
        <v/>
      </c>
      <c r="D1531" s="84"/>
      <c r="E1531" s="32" t="str">
        <f t="shared" si="46"/>
        <v/>
      </c>
      <c r="F1531" s="33" t="str">
        <f>IF($B1531="","",Items!$I1530)</f>
        <v/>
      </c>
      <c r="G1531" s="33" t="str">
        <f t="shared" si="47"/>
        <v/>
      </c>
      <c r="H1531" s="85"/>
    </row>
    <row r="1532" spans="1:8" hidden="1" x14ac:dyDescent="0.25">
      <c r="A1532" s="28" t="str">
        <f>IF(Items!$B1531="","",Items!$A1531)</f>
        <v/>
      </c>
      <c r="B1532" s="28" t="str">
        <f>IF(Items!$B1531="","",Items!$B1531)</f>
        <v/>
      </c>
      <c r="C1532" s="32" t="str">
        <f>IF($B1532="","",Items!$G1531+SUMIFS(PurQty,PurItem,$B1532,PurDate,"&lt;="&amp;$D$2)-SUMIFS(SalQty,SalItem,$B1532,SalDate,"&lt;="&amp;$D$2)-SUMIFS(WoQty,WoItem,$B1532,WoDate,"&lt;="&amp;$D$2)+SUMIFS(AdjQty,AdjItem,$B1532,AdjDate,"&lt;="&amp;$D$2)+SUMIFS(LinVarQty,LinItem,$B1532,LinPosted,"YES",LinDate,"&lt;="&amp;$D$2,LinID,"&lt;&gt;"&amp;$B$2))</f>
        <v/>
      </c>
      <c r="D1532" s="84"/>
      <c r="E1532" s="32" t="str">
        <f t="shared" si="46"/>
        <v/>
      </c>
      <c r="F1532" s="33" t="str">
        <f>IF($B1532="","",Items!$I1531)</f>
        <v/>
      </c>
      <c r="G1532" s="33" t="str">
        <f t="shared" si="47"/>
        <v/>
      </c>
      <c r="H1532" s="85"/>
    </row>
    <row r="1533" spans="1:8" hidden="1" x14ac:dyDescent="0.25">
      <c r="A1533" s="28" t="str">
        <f>IF(Items!$B1532="","",Items!$A1532)</f>
        <v/>
      </c>
      <c r="B1533" s="28" t="str">
        <f>IF(Items!$B1532="","",Items!$B1532)</f>
        <v/>
      </c>
      <c r="C1533" s="32" t="str">
        <f>IF($B1533="","",Items!$G1532+SUMIFS(PurQty,PurItem,$B1533,PurDate,"&lt;="&amp;$D$2)-SUMIFS(SalQty,SalItem,$B1533,SalDate,"&lt;="&amp;$D$2)-SUMIFS(WoQty,WoItem,$B1533,WoDate,"&lt;="&amp;$D$2)+SUMIFS(AdjQty,AdjItem,$B1533,AdjDate,"&lt;="&amp;$D$2)+SUMIFS(LinVarQty,LinItem,$B1533,LinPosted,"YES",LinDate,"&lt;="&amp;$D$2,LinID,"&lt;&gt;"&amp;$B$2))</f>
        <v/>
      </c>
      <c r="D1533" s="84"/>
      <c r="E1533" s="32" t="str">
        <f t="shared" si="46"/>
        <v/>
      </c>
      <c r="F1533" s="33" t="str">
        <f>IF($B1533="","",Items!$I1532)</f>
        <v/>
      </c>
      <c r="G1533" s="33" t="str">
        <f t="shared" si="47"/>
        <v/>
      </c>
      <c r="H1533" s="85"/>
    </row>
    <row r="1534" spans="1:8" hidden="1" x14ac:dyDescent="0.25">
      <c r="A1534" s="28" t="str">
        <f>IF(Items!$B1533="","",Items!$A1533)</f>
        <v/>
      </c>
      <c r="B1534" s="28" t="str">
        <f>IF(Items!$B1533="","",Items!$B1533)</f>
        <v/>
      </c>
      <c r="C1534" s="32" t="str">
        <f>IF($B1534="","",Items!$G1533+SUMIFS(PurQty,PurItem,$B1534,PurDate,"&lt;="&amp;$D$2)-SUMIFS(SalQty,SalItem,$B1534,SalDate,"&lt;="&amp;$D$2)-SUMIFS(WoQty,WoItem,$B1534,WoDate,"&lt;="&amp;$D$2)+SUMIFS(AdjQty,AdjItem,$B1534,AdjDate,"&lt;="&amp;$D$2)+SUMIFS(LinVarQty,LinItem,$B1534,LinPosted,"YES",LinDate,"&lt;="&amp;$D$2,LinID,"&lt;&gt;"&amp;$B$2))</f>
        <v/>
      </c>
      <c r="D1534" s="84"/>
      <c r="E1534" s="32" t="str">
        <f t="shared" si="46"/>
        <v/>
      </c>
      <c r="F1534" s="33" t="str">
        <f>IF($B1534="","",Items!$I1533)</f>
        <v/>
      </c>
      <c r="G1534" s="33" t="str">
        <f t="shared" si="47"/>
        <v/>
      </c>
      <c r="H1534" s="85"/>
    </row>
    <row r="1535" spans="1:8" hidden="1" x14ac:dyDescent="0.25">
      <c r="A1535" s="28" t="str">
        <f>IF(Items!$B1534="","",Items!$A1534)</f>
        <v/>
      </c>
      <c r="B1535" s="28" t="str">
        <f>IF(Items!$B1534="","",Items!$B1534)</f>
        <v/>
      </c>
      <c r="C1535" s="32" t="str">
        <f>IF($B1535="","",Items!$G1534+SUMIFS(PurQty,PurItem,$B1535,PurDate,"&lt;="&amp;$D$2)-SUMIFS(SalQty,SalItem,$B1535,SalDate,"&lt;="&amp;$D$2)-SUMIFS(WoQty,WoItem,$B1535,WoDate,"&lt;="&amp;$D$2)+SUMIFS(AdjQty,AdjItem,$B1535,AdjDate,"&lt;="&amp;$D$2)+SUMIFS(LinVarQty,LinItem,$B1535,LinPosted,"YES",LinDate,"&lt;="&amp;$D$2,LinID,"&lt;&gt;"&amp;$B$2))</f>
        <v/>
      </c>
      <c r="D1535" s="84"/>
      <c r="E1535" s="32" t="str">
        <f t="shared" si="46"/>
        <v/>
      </c>
      <c r="F1535" s="33" t="str">
        <f>IF($B1535="","",Items!$I1534)</f>
        <v/>
      </c>
      <c r="G1535" s="33" t="str">
        <f t="shared" si="47"/>
        <v/>
      </c>
      <c r="H1535" s="85"/>
    </row>
    <row r="1536" spans="1:8" hidden="1" x14ac:dyDescent="0.25">
      <c r="A1536" s="28" t="str">
        <f>IF(Items!$B1535="","",Items!$A1535)</f>
        <v/>
      </c>
      <c r="B1536" s="28" t="str">
        <f>IF(Items!$B1535="","",Items!$B1535)</f>
        <v/>
      </c>
      <c r="C1536" s="32" t="str">
        <f>IF($B1536="","",Items!$G1535+SUMIFS(PurQty,PurItem,$B1536,PurDate,"&lt;="&amp;$D$2)-SUMIFS(SalQty,SalItem,$B1536,SalDate,"&lt;="&amp;$D$2)-SUMIFS(WoQty,WoItem,$B1536,WoDate,"&lt;="&amp;$D$2)+SUMIFS(AdjQty,AdjItem,$B1536,AdjDate,"&lt;="&amp;$D$2)+SUMIFS(LinVarQty,LinItem,$B1536,LinPosted,"YES",LinDate,"&lt;="&amp;$D$2,LinID,"&lt;&gt;"&amp;$B$2))</f>
        <v/>
      </c>
      <c r="D1536" s="84"/>
      <c r="E1536" s="32" t="str">
        <f t="shared" si="46"/>
        <v/>
      </c>
      <c r="F1536" s="33" t="str">
        <f>IF($B1536="","",Items!$I1535)</f>
        <v/>
      </c>
      <c r="G1536" s="33" t="str">
        <f t="shared" si="47"/>
        <v/>
      </c>
      <c r="H1536" s="85"/>
    </row>
    <row r="1537" spans="1:8" hidden="1" x14ac:dyDescent="0.25">
      <c r="A1537" s="28" t="str">
        <f>IF(Items!$B1536="","",Items!$A1536)</f>
        <v/>
      </c>
      <c r="B1537" s="28" t="str">
        <f>IF(Items!$B1536="","",Items!$B1536)</f>
        <v/>
      </c>
      <c r="C1537" s="32" t="str">
        <f>IF($B1537="","",Items!$G1536+SUMIFS(PurQty,PurItem,$B1537,PurDate,"&lt;="&amp;$D$2)-SUMIFS(SalQty,SalItem,$B1537,SalDate,"&lt;="&amp;$D$2)-SUMIFS(WoQty,WoItem,$B1537,WoDate,"&lt;="&amp;$D$2)+SUMIFS(AdjQty,AdjItem,$B1537,AdjDate,"&lt;="&amp;$D$2)+SUMIFS(LinVarQty,LinItem,$B1537,LinPosted,"YES",LinDate,"&lt;="&amp;$D$2,LinID,"&lt;&gt;"&amp;$B$2))</f>
        <v/>
      </c>
      <c r="D1537" s="84"/>
      <c r="E1537" s="32" t="str">
        <f t="shared" si="46"/>
        <v/>
      </c>
      <c r="F1537" s="33" t="str">
        <f>IF($B1537="","",Items!$I1536)</f>
        <v/>
      </c>
      <c r="G1537" s="33" t="str">
        <f t="shared" si="47"/>
        <v/>
      </c>
      <c r="H1537" s="85"/>
    </row>
    <row r="1538" spans="1:8" hidden="1" x14ac:dyDescent="0.25">
      <c r="A1538" s="28" t="str">
        <f>IF(Items!$B1537="","",Items!$A1537)</f>
        <v/>
      </c>
      <c r="B1538" s="28" t="str">
        <f>IF(Items!$B1537="","",Items!$B1537)</f>
        <v/>
      </c>
      <c r="C1538" s="32" t="str">
        <f>IF($B1538="","",Items!$G1537+SUMIFS(PurQty,PurItem,$B1538,PurDate,"&lt;="&amp;$D$2)-SUMIFS(SalQty,SalItem,$B1538,SalDate,"&lt;="&amp;$D$2)-SUMIFS(WoQty,WoItem,$B1538,WoDate,"&lt;="&amp;$D$2)+SUMIFS(AdjQty,AdjItem,$B1538,AdjDate,"&lt;="&amp;$D$2)+SUMIFS(LinVarQty,LinItem,$B1538,LinPosted,"YES",LinDate,"&lt;="&amp;$D$2,LinID,"&lt;&gt;"&amp;$B$2))</f>
        <v/>
      </c>
      <c r="D1538" s="84"/>
      <c r="E1538" s="32" t="str">
        <f t="shared" si="46"/>
        <v/>
      </c>
      <c r="F1538" s="33" t="str">
        <f>IF($B1538="","",Items!$I1537)</f>
        <v/>
      </c>
      <c r="G1538" s="33" t="str">
        <f t="shared" si="47"/>
        <v/>
      </c>
      <c r="H1538" s="85"/>
    </row>
    <row r="1539" spans="1:8" hidden="1" x14ac:dyDescent="0.25">
      <c r="A1539" s="28" t="str">
        <f>IF(Items!$B1538="","",Items!$A1538)</f>
        <v/>
      </c>
      <c r="B1539" s="28" t="str">
        <f>IF(Items!$B1538="","",Items!$B1538)</f>
        <v/>
      </c>
      <c r="C1539" s="32" t="str">
        <f>IF($B1539="","",Items!$G1538+SUMIFS(PurQty,PurItem,$B1539,PurDate,"&lt;="&amp;$D$2)-SUMIFS(SalQty,SalItem,$B1539,SalDate,"&lt;="&amp;$D$2)-SUMIFS(WoQty,WoItem,$B1539,WoDate,"&lt;="&amp;$D$2)+SUMIFS(AdjQty,AdjItem,$B1539,AdjDate,"&lt;="&amp;$D$2)+SUMIFS(LinVarQty,LinItem,$B1539,LinPosted,"YES",LinDate,"&lt;="&amp;$D$2,LinID,"&lt;&gt;"&amp;$B$2))</f>
        <v/>
      </c>
      <c r="D1539" s="84"/>
      <c r="E1539" s="32" t="str">
        <f t="shared" si="46"/>
        <v/>
      </c>
      <c r="F1539" s="33" t="str">
        <f>IF($B1539="","",Items!$I1538)</f>
        <v/>
      </c>
      <c r="G1539" s="33" t="str">
        <f t="shared" si="47"/>
        <v/>
      </c>
      <c r="H1539" s="85"/>
    </row>
    <row r="1540" spans="1:8" hidden="1" x14ac:dyDescent="0.25">
      <c r="A1540" s="28" t="str">
        <f>IF(Items!$B1539="","",Items!$A1539)</f>
        <v/>
      </c>
      <c r="B1540" s="28" t="str">
        <f>IF(Items!$B1539="","",Items!$B1539)</f>
        <v/>
      </c>
      <c r="C1540" s="32" t="str">
        <f>IF($B1540="","",Items!$G1539+SUMIFS(PurQty,PurItem,$B1540,PurDate,"&lt;="&amp;$D$2)-SUMIFS(SalQty,SalItem,$B1540,SalDate,"&lt;="&amp;$D$2)-SUMIFS(WoQty,WoItem,$B1540,WoDate,"&lt;="&amp;$D$2)+SUMIFS(AdjQty,AdjItem,$B1540,AdjDate,"&lt;="&amp;$D$2)+SUMIFS(LinVarQty,LinItem,$B1540,LinPosted,"YES",LinDate,"&lt;="&amp;$D$2,LinID,"&lt;&gt;"&amp;$B$2))</f>
        <v/>
      </c>
      <c r="D1540" s="84"/>
      <c r="E1540" s="32" t="str">
        <f t="shared" si="46"/>
        <v/>
      </c>
      <c r="F1540" s="33" t="str">
        <f>IF($B1540="","",Items!$I1539)</f>
        <v/>
      </c>
      <c r="G1540" s="33" t="str">
        <f t="shared" si="47"/>
        <v/>
      </c>
      <c r="H1540" s="85"/>
    </row>
    <row r="1541" spans="1:8" hidden="1" x14ac:dyDescent="0.25">
      <c r="A1541" s="28" t="str">
        <f>IF(Items!$B1540="","",Items!$A1540)</f>
        <v/>
      </c>
      <c r="B1541" s="28" t="str">
        <f>IF(Items!$B1540="","",Items!$B1540)</f>
        <v/>
      </c>
      <c r="C1541" s="32" t="str">
        <f>IF($B1541="","",Items!$G1540+SUMIFS(PurQty,PurItem,$B1541,PurDate,"&lt;="&amp;$D$2)-SUMIFS(SalQty,SalItem,$B1541,SalDate,"&lt;="&amp;$D$2)-SUMIFS(WoQty,WoItem,$B1541,WoDate,"&lt;="&amp;$D$2)+SUMIFS(AdjQty,AdjItem,$B1541,AdjDate,"&lt;="&amp;$D$2)+SUMIFS(LinVarQty,LinItem,$B1541,LinPosted,"YES",LinDate,"&lt;="&amp;$D$2,LinID,"&lt;&gt;"&amp;$B$2))</f>
        <v/>
      </c>
      <c r="D1541" s="84"/>
      <c r="E1541" s="32" t="str">
        <f t="shared" si="46"/>
        <v/>
      </c>
      <c r="F1541" s="33" t="str">
        <f>IF($B1541="","",Items!$I1540)</f>
        <v/>
      </c>
      <c r="G1541" s="33" t="str">
        <f t="shared" si="47"/>
        <v/>
      </c>
      <c r="H1541" s="85"/>
    </row>
    <row r="1542" spans="1:8" hidden="1" x14ac:dyDescent="0.25">
      <c r="A1542" s="28" t="str">
        <f>IF(Items!$B1541="","",Items!$A1541)</f>
        <v/>
      </c>
      <c r="B1542" s="28" t="str">
        <f>IF(Items!$B1541="","",Items!$B1541)</f>
        <v/>
      </c>
      <c r="C1542" s="32" t="str">
        <f>IF($B1542="","",Items!$G1541+SUMIFS(PurQty,PurItem,$B1542,PurDate,"&lt;="&amp;$D$2)-SUMIFS(SalQty,SalItem,$B1542,SalDate,"&lt;="&amp;$D$2)-SUMIFS(WoQty,WoItem,$B1542,WoDate,"&lt;="&amp;$D$2)+SUMIFS(AdjQty,AdjItem,$B1542,AdjDate,"&lt;="&amp;$D$2)+SUMIFS(LinVarQty,LinItem,$B1542,LinPosted,"YES",LinDate,"&lt;="&amp;$D$2,LinID,"&lt;&gt;"&amp;$B$2))</f>
        <v/>
      </c>
      <c r="D1542" s="84"/>
      <c r="E1542" s="32" t="str">
        <f t="shared" ref="E1542:E1605" si="48">IF(OR($B1542="",$D1542=""),"",$D1542-$C1542)</f>
        <v/>
      </c>
      <c r="F1542" s="33" t="str">
        <f>IF($B1542="","",Items!$I1541)</f>
        <v/>
      </c>
      <c r="G1542" s="33" t="str">
        <f t="shared" ref="G1542:G1605" si="49">IF($E1542="","",$E1542*$F1542)</f>
        <v/>
      </c>
      <c r="H1542" s="85"/>
    </row>
    <row r="1543" spans="1:8" hidden="1" x14ac:dyDescent="0.25">
      <c r="A1543" s="28" t="str">
        <f>IF(Items!$B1542="","",Items!$A1542)</f>
        <v/>
      </c>
      <c r="B1543" s="28" t="str">
        <f>IF(Items!$B1542="","",Items!$B1542)</f>
        <v/>
      </c>
      <c r="C1543" s="32" t="str">
        <f>IF($B1543="","",Items!$G1542+SUMIFS(PurQty,PurItem,$B1543,PurDate,"&lt;="&amp;$D$2)-SUMIFS(SalQty,SalItem,$B1543,SalDate,"&lt;="&amp;$D$2)-SUMIFS(WoQty,WoItem,$B1543,WoDate,"&lt;="&amp;$D$2)+SUMIFS(AdjQty,AdjItem,$B1543,AdjDate,"&lt;="&amp;$D$2)+SUMIFS(LinVarQty,LinItem,$B1543,LinPosted,"YES",LinDate,"&lt;="&amp;$D$2,LinID,"&lt;&gt;"&amp;$B$2))</f>
        <v/>
      </c>
      <c r="D1543" s="84"/>
      <c r="E1543" s="32" t="str">
        <f t="shared" si="48"/>
        <v/>
      </c>
      <c r="F1543" s="33" t="str">
        <f>IF($B1543="","",Items!$I1542)</f>
        <v/>
      </c>
      <c r="G1543" s="33" t="str">
        <f t="shared" si="49"/>
        <v/>
      </c>
      <c r="H1543" s="85"/>
    </row>
    <row r="1544" spans="1:8" hidden="1" x14ac:dyDescent="0.25">
      <c r="A1544" s="28" t="str">
        <f>IF(Items!$B1543="","",Items!$A1543)</f>
        <v/>
      </c>
      <c r="B1544" s="28" t="str">
        <f>IF(Items!$B1543="","",Items!$B1543)</f>
        <v/>
      </c>
      <c r="C1544" s="32" t="str">
        <f>IF($B1544="","",Items!$G1543+SUMIFS(PurQty,PurItem,$B1544,PurDate,"&lt;="&amp;$D$2)-SUMIFS(SalQty,SalItem,$B1544,SalDate,"&lt;="&amp;$D$2)-SUMIFS(WoQty,WoItem,$B1544,WoDate,"&lt;="&amp;$D$2)+SUMIFS(AdjQty,AdjItem,$B1544,AdjDate,"&lt;="&amp;$D$2)+SUMIFS(LinVarQty,LinItem,$B1544,LinPosted,"YES",LinDate,"&lt;="&amp;$D$2,LinID,"&lt;&gt;"&amp;$B$2))</f>
        <v/>
      </c>
      <c r="D1544" s="84"/>
      <c r="E1544" s="32" t="str">
        <f t="shared" si="48"/>
        <v/>
      </c>
      <c r="F1544" s="33" t="str">
        <f>IF($B1544="","",Items!$I1543)</f>
        <v/>
      </c>
      <c r="G1544" s="33" t="str">
        <f t="shared" si="49"/>
        <v/>
      </c>
      <c r="H1544" s="85"/>
    </row>
    <row r="1545" spans="1:8" hidden="1" x14ac:dyDescent="0.25">
      <c r="A1545" s="28" t="str">
        <f>IF(Items!$B1544="","",Items!$A1544)</f>
        <v/>
      </c>
      <c r="B1545" s="28" t="str">
        <f>IF(Items!$B1544="","",Items!$B1544)</f>
        <v/>
      </c>
      <c r="C1545" s="32" t="str">
        <f>IF($B1545="","",Items!$G1544+SUMIFS(PurQty,PurItem,$B1545,PurDate,"&lt;="&amp;$D$2)-SUMIFS(SalQty,SalItem,$B1545,SalDate,"&lt;="&amp;$D$2)-SUMIFS(WoQty,WoItem,$B1545,WoDate,"&lt;="&amp;$D$2)+SUMIFS(AdjQty,AdjItem,$B1545,AdjDate,"&lt;="&amp;$D$2)+SUMIFS(LinVarQty,LinItem,$B1545,LinPosted,"YES",LinDate,"&lt;="&amp;$D$2,LinID,"&lt;&gt;"&amp;$B$2))</f>
        <v/>
      </c>
      <c r="D1545" s="84"/>
      <c r="E1545" s="32" t="str">
        <f t="shared" si="48"/>
        <v/>
      </c>
      <c r="F1545" s="33" t="str">
        <f>IF($B1545="","",Items!$I1544)</f>
        <v/>
      </c>
      <c r="G1545" s="33" t="str">
        <f t="shared" si="49"/>
        <v/>
      </c>
      <c r="H1545" s="85"/>
    </row>
    <row r="1546" spans="1:8" hidden="1" x14ac:dyDescent="0.25">
      <c r="A1546" s="28" t="str">
        <f>IF(Items!$B1545="","",Items!$A1545)</f>
        <v/>
      </c>
      <c r="B1546" s="28" t="str">
        <f>IF(Items!$B1545="","",Items!$B1545)</f>
        <v/>
      </c>
      <c r="C1546" s="32" t="str">
        <f>IF($B1546="","",Items!$G1545+SUMIFS(PurQty,PurItem,$B1546,PurDate,"&lt;="&amp;$D$2)-SUMIFS(SalQty,SalItem,$B1546,SalDate,"&lt;="&amp;$D$2)-SUMIFS(WoQty,WoItem,$B1546,WoDate,"&lt;="&amp;$D$2)+SUMIFS(AdjQty,AdjItem,$B1546,AdjDate,"&lt;="&amp;$D$2)+SUMIFS(LinVarQty,LinItem,$B1546,LinPosted,"YES",LinDate,"&lt;="&amp;$D$2,LinID,"&lt;&gt;"&amp;$B$2))</f>
        <v/>
      </c>
      <c r="D1546" s="84"/>
      <c r="E1546" s="32" t="str">
        <f t="shared" si="48"/>
        <v/>
      </c>
      <c r="F1546" s="33" t="str">
        <f>IF($B1546="","",Items!$I1545)</f>
        <v/>
      </c>
      <c r="G1546" s="33" t="str">
        <f t="shared" si="49"/>
        <v/>
      </c>
      <c r="H1546" s="85"/>
    </row>
    <row r="1547" spans="1:8" hidden="1" x14ac:dyDescent="0.25">
      <c r="A1547" s="28" t="str">
        <f>IF(Items!$B1546="","",Items!$A1546)</f>
        <v/>
      </c>
      <c r="B1547" s="28" t="str">
        <f>IF(Items!$B1546="","",Items!$B1546)</f>
        <v/>
      </c>
      <c r="C1547" s="32" t="str">
        <f>IF($B1547="","",Items!$G1546+SUMIFS(PurQty,PurItem,$B1547,PurDate,"&lt;="&amp;$D$2)-SUMIFS(SalQty,SalItem,$B1547,SalDate,"&lt;="&amp;$D$2)-SUMIFS(WoQty,WoItem,$B1547,WoDate,"&lt;="&amp;$D$2)+SUMIFS(AdjQty,AdjItem,$B1547,AdjDate,"&lt;="&amp;$D$2)+SUMIFS(LinVarQty,LinItem,$B1547,LinPosted,"YES",LinDate,"&lt;="&amp;$D$2,LinID,"&lt;&gt;"&amp;$B$2))</f>
        <v/>
      </c>
      <c r="D1547" s="84"/>
      <c r="E1547" s="32" t="str">
        <f t="shared" si="48"/>
        <v/>
      </c>
      <c r="F1547" s="33" t="str">
        <f>IF($B1547="","",Items!$I1546)</f>
        <v/>
      </c>
      <c r="G1547" s="33" t="str">
        <f t="shared" si="49"/>
        <v/>
      </c>
      <c r="H1547" s="85"/>
    </row>
    <row r="1548" spans="1:8" hidden="1" x14ac:dyDescent="0.25">
      <c r="A1548" s="28" t="str">
        <f>IF(Items!$B1547="","",Items!$A1547)</f>
        <v/>
      </c>
      <c r="B1548" s="28" t="str">
        <f>IF(Items!$B1547="","",Items!$B1547)</f>
        <v/>
      </c>
      <c r="C1548" s="32" t="str">
        <f>IF($B1548="","",Items!$G1547+SUMIFS(PurQty,PurItem,$B1548,PurDate,"&lt;="&amp;$D$2)-SUMIFS(SalQty,SalItem,$B1548,SalDate,"&lt;="&amp;$D$2)-SUMIFS(WoQty,WoItem,$B1548,WoDate,"&lt;="&amp;$D$2)+SUMIFS(AdjQty,AdjItem,$B1548,AdjDate,"&lt;="&amp;$D$2)+SUMIFS(LinVarQty,LinItem,$B1548,LinPosted,"YES",LinDate,"&lt;="&amp;$D$2,LinID,"&lt;&gt;"&amp;$B$2))</f>
        <v/>
      </c>
      <c r="D1548" s="84"/>
      <c r="E1548" s="32" t="str">
        <f t="shared" si="48"/>
        <v/>
      </c>
      <c r="F1548" s="33" t="str">
        <f>IF($B1548="","",Items!$I1547)</f>
        <v/>
      </c>
      <c r="G1548" s="33" t="str">
        <f t="shared" si="49"/>
        <v/>
      </c>
      <c r="H1548" s="85"/>
    </row>
    <row r="1549" spans="1:8" hidden="1" x14ac:dyDescent="0.25">
      <c r="A1549" s="28" t="str">
        <f>IF(Items!$B1548="","",Items!$A1548)</f>
        <v/>
      </c>
      <c r="B1549" s="28" t="str">
        <f>IF(Items!$B1548="","",Items!$B1548)</f>
        <v/>
      </c>
      <c r="C1549" s="32" t="str">
        <f>IF($B1549="","",Items!$G1548+SUMIFS(PurQty,PurItem,$B1549,PurDate,"&lt;="&amp;$D$2)-SUMIFS(SalQty,SalItem,$B1549,SalDate,"&lt;="&amp;$D$2)-SUMIFS(WoQty,WoItem,$B1549,WoDate,"&lt;="&amp;$D$2)+SUMIFS(AdjQty,AdjItem,$B1549,AdjDate,"&lt;="&amp;$D$2)+SUMIFS(LinVarQty,LinItem,$B1549,LinPosted,"YES",LinDate,"&lt;="&amp;$D$2,LinID,"&lt;&gt;"&amp;$B$2))</f>
        <v/>
      </c>
      <c r="D1549" s="84"/>
      <c r="E1549" s="32" t="str">
        <f t="shared" si="48"/>
        <v/>
      </c>
      <c r="F1549" s="33" t="str">
        <f>IF($B1549="","",Items!$I1548)</f>
        <v/>
      </c>
      <c r="G1549" s="33" t="str">
        <f t="shared" si="49"/>
        <v/>
      </c>
      <c r="H1549" s="85"/>
    </row>
    <row r="1550" spans="1:8" hidden="1" x14ac:dyDescent="0.25">
      <c r="A1550" s="28" t="str">
        <f>IF(Items!$B1549="","",Items!$A1549)</f>
        <v/>
      </c>
      <c r="B1550" s="28" t="str">
        <f>IF(Items!$B1549="","",Items!$B1549)</f>
        <v/>
      </c>
      <c r="C1550" s="32" t="str">
        <f>IF($B1550="","",Items!$G1549+SUMIFS(PurQty,PurItem,$B1550,PurDate,"&lt;="&amp;$D$2)-SUMIFS(SalQty,SalItem,$B1550,SalDate,"&lt;="&amp;$D$2)-SUMIFS(WoQty,WoItem,$B1550,WoDate,"&lt;="&amp;$D$2)+SUMIFS(AdjQty,AdjItem,$B1550,AdjDate,"&lt;="&amp;$D$2)+SUMIFS(LinVarQty,LinItem,$B1550,LinPosted,"YES",LinDate,"&lt;="&amp;$D$2,LinID,"&lt;&gt;"&amp;$B$2))</f>
        <v/>
      </c>
      <c r="D1550" s="84"/>
      <c r="E1550" s="32" t="str">
        <f t="shared" si="48"/>
        <v/>
      </c>
      <c r="F1550" s="33" t="str">
        <f>IF($B1550="","",Items!$I1549)</f>
        <v/>
      </c>
      <c r="G1550" s="33" t="str">
        <f t="shared" si="49"/>
        <v/>
      </c>
      <c r="H1550" s="85"/>
    </row>
    <row r="1551" spans="1:8" hidden="1" x14ac:dyDescent="0.25">
      <c r="A1551" s="28" t="str">
        <f>IF(Items!$B1550="","",Items!$A1550)</f>
        <v/>
      </c>
      <c r="B1551" s="28" t="str">
        <f>IF(Items!$B1550="","",Items!$B1550)</f>
        <v/>
      </c>
      <c r="C1551" s="32" t="str">
        <f>IF($B1551="","",Items!$G1550+SUMIFS(PurQty,PurItem,$B1551,PurDate,"&lt;="&amp;$D$2)-SUMIFS(SalQty,SalItem,$B1551,SalDate,"&lt;="&amp;$D$2)-SUMIFS(WoQty,WoItem,$B1551,WoDate,"&lt;="&amp;$D$2)+SUMIFS(AdjQty,AdjItem,$B1551,AdjDate,"&lt;="&amp;$D$2)+SUMIFS(LinVarQty,LinItem,$B1551,LinPosted,"YES",LinDate,"&lt;="&amp;$D$2,LinID,"&lt;&gt;"&amp;$B$2))</f>
        <v/>
      </c>
      <c r="D1551" s="84"/>
      <c r="E1551" s="32" t="str">
        <f t="shared" si="48"/>
        <v/>
      </c>
      <c r="F1551" s="33" t="str">
        <f>IF($B1551="","",Items!$I1550)</f>
        <v/>
      </c>
      <c r="G1551" s="33" t="str">
        <f t="shared" si="49"/>
        <v/>
      </c>
      <c r="H1551" s="85"/>
    </row>
    <row r="1552" spans="1:8" hidden="1" x14ac:dyDescent="0.25">
      <c r="A1552" s="28" t="str">
        <f>IF(Items!$B1551="","",Items!$A1551)</f>
        <v/>
      </c>
      <c r="B1552" s="28" t="str">
        <f>IF(Items!$B1551="","",Items!$B1551)</f>
        <v/>
      </c>
      <c r="C1552" s="32" t="str">
        <f>IF($B1552="","",Items!$G1551+SUMIFS(PurQty,PurItem,$B1552,PurDate,"&lt;="&amp;$D$2)-SUMIFS(SalQty,SalItem,$B1552,SalDate,"&lt;="&amp;$D$2)-SUMIFS(WoQty,WoItem,$B1552,WoDate,"&lt;="&amp;$D$2)+SUMIFS(AdjQty,AdjItem,$B1552,AdjDate,"&lt;="&amp;$D$2)+SUMIFS(LinVarQty,LinItem,$B1552,LinPosted,"YES",LinDate,"&lt;="&amp;$D$2,LinID,"&lt;&gt;"&amp;$B$2))</f>
        <v/>
      </c>
      <c r="D1552" s="84"/>
      <c r="E1552" s="32" t="str">
        <f t="shared" si="48"/>
        <v/>
      </c>
      <c r="F1552" s="33" t="str">
        <f>IF($B1552="","",Items!$I1551)</f>
        <v/>
      </c>
      <c r="G1552" s="33" t="str">
        <f t="shared" si="49"/>
        <v/>
      </c>
      <c r="H1552" s="85"/>
    </row>
    <row r="1553" spans="1:8" hidden="1" x14ac:dyDescent="0.25">
      <c r="A1553" s="28" t="str">
        <f>IF(Items!$B1552="","",Items!$A1552)</f>
        <v/>
      </c>
      <c r="B1553" s="28" t="str">
        <f>IF(Items!$B1552="","",Items!$B1552)</f>
        <v/>
      </c>
      <c r="C1553" s="32" t="str">
        <f>IF($B1553="","",Items!$G1552+SUMIFS(PurQty,PurItem,$B1553,PurDate,"&lt;="&amp;$D$2)-SUMIFS(SalQty,SalItem,$B1553,SalDate,"&lt;="&amp;$D$2)-SUMIFS(WoQty,WoItem,$B1553,WoDate,"&lt;="&amp;$D$2)+SUMIFS(AdjQty,AdjItem,$B1553,AdjDate,"&lt;="&amp;$D$2)+SUMIFS(LinVarQty,LinItem,$B1553,LinPosted,"YES",LinDate,"&lt;="&amp;$D$2,LinID,"&lt;&gt;"&amp;$B$2))</f>
        <v/>
      </c>
      <c r="D1553" s="84"/>
      <c r="E1553" s="32" t="str">
        <f t="shared" si="48"/>
        <v/>
      </c>
      <c r="F1553" s="33" t="str">
        <f>IF($B1553="","",Items!$I1552)</f>
        <v/>
      </c>
      <c r="G1553" s="33" t="str">
        <f t="shared" si="49"/>
        <v/>
      </c>
      <c r="H1553" s="85"/>
    </row>
    <row r="1554" spans="1:8" hidden="1" x14ac:dyDescent="0.25">
      <c r="A1554" s="28" t="str">
        <f>IF(Items!$B1553="","",Items!$A1553)</f>
        <v/>
      </c>
      <c r="B1554" s="28" t="str">
        <f>IF(Items!$B1553="","",Items!$B1553)</f>
        <v/>
      </c>
      <c r="C1554" s="32" t="str">
        <f>IF($B1554="","",Items!$G1553+SUMIFS(PurQty,PurItem,$B1554,PurDate,"&lt;="&amp;$D$2)-SUMIFS(SalQty,SalItem,$B1554,SalDate,"&lt;="&amp;$D$2)-SUMIFS(WoQty,WoItem,$B1554,WoDate,"&lt;="&amp;$D$2)+SUMIFS(AdjQty,AdjItem,$B1554,AdjDate,"&lt;="&amp;$D$2)+SUMIFS(LinVarQty,LinItem,$B1554,LinPosted,"YES",LinDate,"&lt;="&amp;$D$2,LinID,"&lt;&gt;"&amp;$B$2))</f>
        <v/>
      </c>
      <c r="D1554" s="84"/>
      <c r="E1554" s="32" t="str">
        <f t="shared" si="48"/>
        <v/>
      </c>
      <c r="F1554" s="33" t="str">
        <f>IF($B1554="","",Items!$I1553)</f>
        <v/>
      </c>
      <c r="G1554" s="33" t="str">
        <f t="shared" si="49"/>
        <v/>
      </c>
      <c r="H1554" s="85"/>
    </row>
    <row r="1555" spans="1:8" hidden="1" x14ac:dyDescent="0.25">
      <c r="A1555" s="28" t="str">
        <f>IF(Items!$B1554="","",Items!$A1554)</f>
        <v/>
      </c>
      <c r="B1555" s="28" t="str">
        <f>IF(Items!$B1554="","",Items!$B1554)</f>
        <v/>
      </c>
      <c r="C1555" s="32" t="str">
        <f>IF($B1555="","",Items!$G1554+SUMIFS(PurQty,PurItem,$B1555,PurDate,"&lt;="&amp;$D$2)-SUMIFS(SalQty,SalItem,$B1555,SalDate,"&lt;="&amp;$D$2)-SUMIFS(WoQty,WoItem,$B1555,WoDate,"&lt;="&amp;$D$2)+SUMIFS(AdjQty,AdjItem,$B1555,AdjDate,"&lt;="&amp;$D$2)+SUMIFS(LinVarQty,LinItem,$B1555,LinPosted,"YES",LinDate,"&lt;="&amp;$D$2,LinID,"&lt;&gt;"&amp;$B$2))</f>
        <v/>
      </c>
      <c r="D1555" s="84"/>
      <c r="E1555" s="32" t="str">
        <f t="shared" si="48"/>
        <v/>
      </c>
      <c r="F1555" s="33" t="str">
        <f>IF($B1555="","",Items!$I1554)</f>
        <v/>
      </c>
      <c r="G1555" s="33" t="str">
        <f t="shared" si="49"/>
        <v/>
      </c>
      <c r="H1555" s="85"/>
    </row>
    <row r="1556" spans="1:8" hidden="1" x14ac:dyDescent="0.25">
      <c r="A1556" s="28" t="str">
        <f>IF(Items!$B1555="","",Items!$A1555)</f>
        <v/>
      </c>
      <c r="B1556" s="28" t="str">
        <f>IF(Items!$B1555="","",Items!$B1555)</f>
        <v/>
      </c>
      <c r="C1556" s="32" t="str">
        <f>IF($B1556="","",Items!$G1555+SUMIFS(PurQty,PurItem,$B1556,PurDate,"&lt;="&amp;$D$2)-SUMIFS(SalQty,SalItem,$B1556,SalDate,"&lt;="&amp;$D$2)-SUMIFS(WoQty,WoItem,$B1556,WoDate,"&lt;="&amp;$D$2)+SUMIFS(AdjQty,AdjItem,$B1556,AdjDate,"&lt;="&amp;$D$2)+SUMIFS(LinVarQty,LinItem,$B1556,LinPosted,"YES",LinDate,"&lt;="&amp;$D$2,LinID,"&lt;&gt;"&amp;$B$2))</f>
        <v/>
      </c>
      <c r="D1556" s="84"/>
      <c r="E1556" s="32" t="str">
        <f t="shared" si="48"/>
        <v/>
      </c>
      <c r="F1556" s="33" t="str">
        <f>IF($B1556="","",Items!$I1555)</f>
        <v/>
      </c>
      <c r="G1556" s="33" t="str">
        <f t="shared" si="49"/>
        <v/>
      </c>
      <c r="H1556" s="85"/>
    </row>
    <row r="1557" spans="1:8" hidden="1" x14ac:dyDescent="0.25">
      <c r="A1557" s="28" t="str">
        <f>IF(Items!$B1556="","",Items!$A1556)</f>
        <v/>
      </c>
      <c r="B1557" s="28" t="str">
        <f>IF(Items!$B1556="","",Items!$B1556)</f>
        <v/>
      </c>
      <c r="C1557" s="32" t="str">
        <f>IF($B1557="","",Items!$G1556+SUMIFS(PurQty,PurItem,$B1557,PurDate,"&lt;="&amp;$D$2)-SUMIFS(SalQty,SalItem,$B1557,SalDate,"&lt;="&amp;$D$2)-SUMIFS(WoQty,WoItem,$B1557,WoDate,"&lt;="&amp;$D$2)+SUMIFS(AdjQty,AdjItem,$B1557,AdjDate,"&lt;="&amp;$D$2)+SUMIFS(LinVarQty,LinItem,$B1557,LinPosted,"YES",LinDate,"&lt;="&amp;$D$2,LinID,"&lt;&gt;"&amp;$B$2))</f>
        <v/>
      </c>
      <c r="D1557" s="84"/>
      <c r="E1557" s="32" t="str">
        <f t="shared" si="48"/>
        <v/>
      </c>
      <c r="F1557" s="33" t="str">
        <f>IF($B1557="","",Items!$I1556)</f>
        <v/>
      </c>
      <c r="G1557" s="33" t="str">
        <f t="shared" si="49"/>
        <v/>
      </c>
      <c r="H1557" s="85"/>
    </row>
    <row r="1558" spans="1:8" hidden="1" x14ac:dyDescent="0.25">
      <c r="A1558" s="28" t="str">
        <f>IF(Items!$B1557="","",Items!$A1557)</f>
        <v/>
      </c>
      <c r="B1558" s="28" t="str">
        <f>IF(Items!$B1557="","",Items!$B1557)</f>
        <v/>
      </c>
      <c r="C1558" s="32" t="str">
        <f>IF($B1558="","",Items!$G1557+SUMIFS(PurQty,PurItem,$B1558,PurDate,"&lt;="&amp;$D$2)-SUMIFS(SalQty,SalItem,$B1558,SalDate,"&lt;="&amp;$D$2)-SUMIFS(WoQty,WoItem,$B1558,WoDate,"&lt;="&amp;$D$2)+SUMIFS(AdjQty,AdjItem,$B1558,AdjDate,"&lt;="&amp;$D$2)+SUMIFS(LinVarQty,LinItem,$B1558,LinPosted,"YES",LinDate,"&lt;="&amp;$D$2,LinID,"&lt;&gt;"&amp;$B$2))</f>
        <v/>
      </c>
      <c r="D1558" s="84"/>
      <c r="E1558" s="32" t="str">
        <f t="shared" si="48"/>
        <v/>
      </c>
      <c r="F1558" s="33" t="str">
        <f>IF($B1558="","",Items!$I1557)</f>
        <v/>
      </c>
      <c r="G1558" s="33" t="str">
        <f t="shared" si="49"/>
        <v/>
      </c>
      <c r="H1558" s="85"/>
    </row>
    <row r="1559" spans="1:8" hidden="1" x14ac:dyDescent="0.25">
      <c r="A1559" s="28" t="str">
        <f>IF(Items!$B1558="","",Items!$A1558)</f>
        <v/>
      </c>
      <c r="B1559" s="28" t="str">
        <f>IF(Items!$B1558="","",Items!$B1558)</f>
        <v/>
      </c>
      <c r="C1559" s="32" t="str">
        <f>IF($B1559="","",Items!$G1558+SUMIFS(PurQty,PurItem,$B1559,PurDate,"&lt;="&amp;$D$2)-SUMIFS(SalQty,SalItem,$B1559,SalDate,"&lt;="&amp;$D$2)-SUMIFS(WoQty,WoItem,$B1559,WoDate,"&lt;="&amp;$D$2)+SUMIFS(AdjQty,AdjItem,$B1559,AdjDate,"&lt;="&amp;$D$2)+SUMIFS(LinVarQty,LinItem,$B1559,LinPosted,"YES",LinDate,"&lt;="&amp;$D$2,LinID,"&lt;&gt;"&amp;$B$2))</f>
        <v/>
      </c>
      <c r="D1559" s="84"/>
      <c r="E1559" s="32" t="str">
        <f t="shared" si="48"/>
        <v/>
      </c>
      <c r="F1559" s="33" t="str">
        <f>IF($B1559="","",Items!$I1558)</f>
        <v/>
      </c>
      <c r="G1559" s="33" t="str">
        <f t="shared" si="49"/>
        <v/>
      </c>
      <c r="H1559" s="85"/>
    </row>
    <row r="1560" spans="1:8" hidden="1" x14ac:dyDescent="0.25">
      <c r="A1560" s="28" t="str">
        <f>IF(Items!$B1559="","",Items!$A1559)</f>
        <v/>
      </c>
      <c r="B1560" s="28" t="str">
        <f>IF(Items!$B1559="","",Items!$B1559)</f>
        <v/>
      </c>
      <c r="C1560" s="32" t="str">
        <f>IF($B1560="","",Items!$G1559+SUMIFS(PurQty,PurItem,$B1560,PurDate,"&lt;="&amp;$D$2)-SUMIFS(SalQty,SalItem,$B1560,SalDate,"&lt;="&amp;$D$2)-SUMIFS(WoQty,WoItem,$B1560,WoDate,"&lt;="&amp;$D$2)+SUMIFS(AdjQty,AdjItem,$B1560,AdjDate,"&lt;="&amp;$D$2)+SUMIFS(LinVarQty,LinItem,$B1560,LinPosted,"YES",LinDate,"&lt;="&amp;$D$2,LinID,"&lt;&gt;"&amp;$B$2))</f>
        <v/>
      </c>
      <c r="D1560" s="84"/>
      <c r="E1560" s="32" t="str">
        <f t="shared" si="48"/>
        <v/>
      </c>
      <c r="F1560" s="33" t="str">
        <f>IF($B1560="","",Items!$I1559)</f>
        <v/>
      </c>
      <c r="G1560" s="33" t="str">
        <f t="shared" si="49"/>
        <v/>
      </c>
      <c r="H1560" s="85"/>
    </row>
    <row r="1561" spans="1:8" hidden="1" x14ac:dyDescent="0.25">
      <c r="A1561" s="28" t="str">
        <f>IF(Items!$B1560="","",Items!$A1560)</f>
        <v/>
      </c>
      <c r="B1561" s="28" t="str">
        <f>IF(Items!$B1560="","",Items!$B1560)</f>
        <v/>
      </c>
      <c r="C1561" s="32" t="str">
        <f>IF($B1561="","",Items!$G1560+SUMIFS(PurQty,PurItem,$B1561,PurDate,"&lt;="&amp;$D$2)-SUMIFS(SalQty,SalItem,$B1561,SalDate,"&lt;="&amp;$D$2)-SUMIFS(WoQty,WoItem,$B1561,WoDate,"&lt;="&amp;$D$2)+SUMIFS(AdjQty,AdjItem,$B1561,AdjDate,"&lt;="&amp;$D$2)+SUMIFS(LinVarQty,LinItem,$B1561,LinPosted,"YES",LinDate,"&lt;="&amp;$D$2,LinID,"&lt;&gt;"&amp;$B$2))</f>
        <v/>
      </c>
      <c r="D1561" s="84"/>
      <c r="E1561" s="32" t="str">
        <f t="shared" si="48"/>
        <v/>
      </c>
      <c r="F1561" s="33" t="str">
        <f>IF($B1561="","",Items!$I1560)</f>
        <v/>
      </c>
      <c r="G1561" s="33" t="str">
        <f t="shared" si="49"/>
        <v/>
      </c>
      <c r="H1561" s="85"/>
    </row>
    <row r="1562" spans="1:8" hidden="1" x14ac:dyDescent="0.25">
      <c r="A1562" s="28" t="str">
        <f>IF(Items!$B1561="","",Items!$A1561)</f>
        <v/>
      </c>
      <c r="B1562" s="28" t="str">
        <f>IF(Items!$B1561="","",Items!$B1561)</f>
        <v/>
      </c>
      <c r="C1562" s="32" t="str">
        <f>IF($B1562="","",Items!$G1561+SUMIFS(PurQty,PurItem,$B1562,PurDate,"&lt;="&amp;$D$2)-SUMIFS(SalQty,SalItem,$B1562,SalDate,"&lt;="&amp;$D$2)-SUMIFS(WoQty,WoItem,$B1562,WoDate,"&lt;="&amp;$D$2)+SUMIFS(AdjQty,AdjItem,$B1562,AdjDate,"&lt;="&amp;$D$2)+SUMIFS(LinVarQty,LinItem,$B1562,LinPosted,"YES",LinDate,"&lt;="&amp;$D$2,LinID,"&lt;&gt;"&amp;$B$2))</f>
        <v/>
      </c>
      <c r="D1562" s="84"/>
      <c r="E1562" s="32" t="str">
        <f t="shared" si="48"/>
        <v/>
      </c>
      <c r="F1562" s="33" t="str">
        <f>IF($B1562="","",Items!$I1561)</f>
        <v/>
      </c>
      <c r="G1562" s="33" t="str">
        <f t="shared" si="49"/>
        <v/>
      </c>
      <c r="H1562" s="85"/>
    </row>
    <row r="1563" spans="1:8" hidden="1" x14ac:dyDescent="0.25">
      <c r="A1563" s="28" t="str">
        <f>IF(Items!$B1562="","",Items!$A1562)</f>
        <v/>
      </c>
      <c r="B1563" s="28" t="str">
        <f>IF(Items!$B1562="","",Items!$B1562)</f>
        <v/>
      </c>
      <c r="C1563" s="32" t="str">
        <f>IF($B1563="","",Items!$G1562+SUMIFS(PurQty,PurItem,$B1563,PurDate,"&lt;="&amp;$D$2)-SUMIFS(SalQty,SalItem,$B1563,SalDate,"&lt;="&amp;$D$2)-SUMIFS(WoQty,WoItem,$B1563,WoDate,"&lt;="&amp;$D$2)+SUMIFS(AdjQty,AdjItem,$B1563,AdjDate,"&lt;="&amp;$D$2)+SUMIFS(LinVarQty,LinItem,$B1563,LinPosted,"YES",LinDate,"&lt;="&amp;$D$2,LinID,"&lt;&gt;"&amp;$B$2))</f>
        <v/>
      </c>
      <c r="D1563" s="84"/>
      <c r="E1563" s="32" t="str">
        <f t="shared" si="48"/>
        <v/>
      </c>
      <c r="F1563" s="33" t="str">
        <f>IF($B1563="","",Items!$I1562)</f>
        <v/>
      </c>
      <c r="G1563" s="33" t="str">
        <f t="shared" si="49"/>
        <v/>
      </c>
      <c r="H1563" s="85"/>
    </row>
    <row r="1564" spans="1:8" hidden="1" x14ac:dyDescent="0.25">
      <c r="A1564" s="28" t="str">
        <f>IF(Items!$B1563="","",Items!$A1563)</f>
        <v/>
      </c>
      <c r="B1564" s="28" t="str">
        <f>IF(Items!$B1563="","",Items!$B1563)</f>
        <v/>
      </c>
      <c r="C1564" s="32" t="str">
        <f>IF($B1564="","",Items!$G1563+SUMIFS(PurQty,PurItem,$B1564,PurDate,"&lt;="&amp;$D$2)-SUMIFS(SalQty,SalItem,$B1564,SalDate,"&lt;="&amp;$D$2)-SUMIFS(WoQty,WoItem,$B1564,WoDate,"&lt;="&amp;$D$2)+SUMIFS(AdjQty,AdjItem,$B1564,AdjDate,"&lt;="&amp;$D$2)+SUMIFS(LinVarQty,LinItem,$B1564,LinPosted,"YES",LinDate,"&lt;="&amp;$D$2,LinID,"&lt;&gt;"&amp;$B$2))</f>
        <v/>
      </c>
      <c r="D1564" s="84"/>
      <c r="E1564" s="32" t="str">
        <f t="shared" si="48"/>
        <v/>
      </c>
      <c r="F1564" s="33" t="str">
        <f>IF($B1564="","",Items!$I1563)</f>
        <v/>
      </c>
      <c r="G1564" s="33" t="str">
        <f t="shared" si="49"/>
        <v/>
      </c>
      <c r="H1564" s="85"/>
    </row>
    <row r="1565" spans="1:8" hidden="1" x14ac:dyDescent="0.25">
      <c r="A1565" s="28" t="str">
        <f>IF(Items!$B1564="","",Items!$A1564)</f>
        <v/>
      </c>
      <c r="B1565" s="28" t="str">
        <f>IF(Items!$B1564="","",Items!$B1564)</f>
        <v/>
      </c>
      <c r="C1565" s="32" t="str">
        <f>IF($B1565="","",Items!$G1564+SUMIFS(PurQty,PurItem,$B1565,PurDate,"&lt;="&amp;$D$2)-SUMIFS(SalQty,SalItem,$B1565,SalDate,"&lt;="&amp;$D$2)-SUMIFS(WoQty,WoItem,$B1565,WoDate,"&lt;="&amp;$D$2)+SUMIFS(AdjQty,AdjItem,$B1565,AdjDate,"&lt;="&amp;$D$2)+SUMIFS(LinVarQty,LinItem,$B1565,LinPosted,"YES",LinDate,"&lt;="&amp;$D$2,LinID,"&lt;&gt;"&amp;$B$2))</f>
        <v/>
      </c>
      <c r="D1565" s="84"/>
      <c r="E1565" s="32" t="str">
        <f t="shared" si="48"/>
        <v/>
      </c>
      <c r="F1565" s="33" t="str">
        <f>IF($B1565="","",Items!$I1564)</f>
        <v/>
      </c>
      <c r="G1565" s="33" t="str">
        <f t="shared" si="49"/>
        <v/>
      </c>
      <c r="H1565" s="85"/>
    </row>
    <row r="1566" spans="1:8" hidden="1" x14ac:dyDescent="0.25">
      <c r="A1566" s="28" t="str">
        <f>IF(Items!$B1565="","",Items!$A1565)</f>
        <v/>
      </c>
      <c r="B1566" s="28" t="str">
        <f>IF(Items!$B1565="","",Items!$B1565)</f>
        <v/>
      </c>
      <c r="C1566" s="32" t="str">
        <f>IF($B1566="","",Items!$G1565+SUMIFS(PurQty,PurItem,$B1566,PurDate,"&lt;="&amp;$D$2)-SUMIFS(SalQty,SalItem,$B1566,SalDate,"&lt;="&amp;$D$2)-SUMIFS(WoQty,WoItem,$B1566,WoDate,"&lt;="&amp;$D$2)+SUMIFS(AdjQty,AdjItem,$B1566,AdjDate,"&lt;="&amp;$D$2)+SUMIFS(LinVarQty,LinItem,$B1566,LinPosted,"YES",LinDate,"&lt;="&amp;$D$2,LinID,"&lt;&gt;"&amp;$B$2))</f>
        <v/>
      </c>
      <c r="D1566" s="84"/>
      <c r="E1566" s="32" t="str">
        <f t="shared" si="48"/>
        <v/>
      </c>
      <c r="F1566" s="33" t="str">
        <f>IF($B1566="","",Items!$I1565)</f>
        <v/>
      </c>
      <c r="G1566" s="33" t="str">
        <f t="shared" si="49"/>
        <v/>
      </c>
      <c r="H1566" s="85"/>
    </row>
    <row r="1567" spans="1:8" hidden="1" x14ac:dyDescent="0.25">
      <c r="A1567" s="28" t="str">
        <f>IF(Items!$B1566="","",Items!$A1566)</f>
        <v/>
      </c>
      <c r="B1567" s="28" t="str">
        <f>IF(Items!$B1566="","",Items!$B1566)</f>
        <v/>
      </c>
      <c r="C1567" s="32" t="str">
        <f>IF($B1567="","",Items!$G1566+SUMIFS(PurQty,PurItem,$B1567,PurDate,"&lt;="&amp;$D$2)-SUMIFS(SalQty,SalItem,$B1567,SalDate,"&lt;="&amp;$D$2)-SUMIFS(WoQty,WoItem,$B1567,WoDate,"&lt;="&amp;$D$2)+SUMIFS(AdjQty,AdjItem,$B1567,AdjDate,"&lt;="&amp;$D$2)+SUMIFS(LinVarQty,LinItem,$B1567,LinPosted,"YES",LinDate,"&lt;="&amp;$D$2,LinID,"&lt;&gt;"&amp;$B$2))</f>
        <v/>
      </c>
      <c r="D1567" s="84"/>
      <c r="E1567" s="32" t="str">
        <f t="shared" si="48"/>
        <v/>
      </c>
      <c r="F1567" s="33" t="str">
        <f>IF($B1567="","",Items!$I1566)</f>
        <v/>
      </c>
      <c r="G1567" s="33" t="str">
        <f t="shared" si="49"/>
        <v/>
      </c>
      <c r="H1567" s="85"/>
    </row>
    <row r="1568" spans="1:8" hidden="1" x14ac:dyDescent="0.25">
      <c r="A1568" s="28" t="str">
        <f>IF(Items!$B1567="","",Items!$A1567)</f>
        <v/>
      </c>
      <c r="B1568" s="28" t="str">
        <f>IF(Items!$B1567="","",Items!$B1567)</f>
        <v/>
      </c>
      <c r="C1568" s="32" t="str">
        <f>IF($B1568="","",Items!$G1567+SUMIFS(PurQty,PurItem,$B1568,PurDate,"&lt;="&amp;$D$2)-SUMIFS(SalQty,SalItem,$B1568,SalDate,"&lt;="&amp;$D$2)-SUMIFS(WoQty,WoItem,$B1568,WoDate,"&lt;="&amp;$D$2)+SUMIFS(AdjQty,AdjItem,$B1568,AdjDate,"&lt;="&amp;$D$2)+SUMIFS(LinVarQty,LinItem,$B1568,LinPosted,"YES",LinDate,"&lt;="&amp;$D$2,LinID,"&lt;&gt;"&amp;$B$2))</f>
        <v/>
      </c>
      <c r="D1568" s="84"/>
      <c r="E1568" s="32" t="str">
        <f t="shared" si="48"/>
        <v/>
      </c>
      <c r="F1568" s="33" t="str">
        <f>IF($B1568="","",Items!$I1567)</f>
        <v/>
      </c>
      <c r="G1568" s="33" t="str">
        <f t="shared" si="49"/>
        <v/>
      </c>
      <c r="H1568" s="85"/>
    </row>
    <row r="1569" spans="1:8" hidden="1" x14ac:dyDescent="0.25">
      <c r="A1569" s="28" t="str">
        <f>IF(Items!$B1568="","",Items!$A1568)</f>
        <v/>
      </c>
      <c r="B1569" s="28" t="str">
        <f>IF(Items!$B1568="","",Items!$B1568)</f>
        <v/>
      </c>
      <c r="C1569" s="32" t="str">
        <f>IF($B1569="","",Items!$G1568+SUMIFS(PurQty,PurItem,$B1569,PurDate,"&lt;="&amp;$D$2)-SUMIFS(SalQty,SalItem,$B1569,SalDate,"&lt;="&amp;$D$2)-SUMIFS(WoQty,WoItem,$B1569,WoDate,"&lt;="&amp;$D$2)+SUMIFS(AdjQty,AdjItem,$B1569,AdjDate,"&lt;="&amp;$D$2)+SUMIFS(LinVarQty,LinItem,$B1569,LinPosted,"YES",LinDate,"&lt;="&amp;$D$2,LinID,"&lt;&gt;"&amp;$B$2))</f>
        <v/>
      </c>
      <c r="D1569" s="84"/>
      <c r="E1569" s="32" t="str">
        <f t="shared" si="48"/>
        <v/>
      </c>
      <c r="F1569" s="33" t="str">
        <f>IF($B1569="","",Items!$I1568)</f>
        <v/>
      </c>
      <c r="G1569" s="33" t="str">
        <f t="shared" si="49"/>
        <v/>
      </c>
      <c r="H1569" s="85"/>
    </row>
    <row r="1570" spans="1:8" hidden="1" x14ac:dyDescent="0.25">
      <c r="A1570" s="28" t="str">
        <f>IF(Items!$B1569="","",Items!$A1569)</f>
        <v/>
      </c>
      <c r="B1570" s="28" t="str">
        <f>IF(Items!$B1569="","",Items!$B1569)</f>
        <v/>
      </c>
      <c r="C1570" s="32" t="str">
        <f>IF($B1570="","",Items!$G1569+SUMIFS(PurQty,PurItem,$B1570,PurDate,"&lt;="&amp;$D$2)-SUMIFS(SalQty,SalItem,$B1570,SalDate,"&lt;="&amp;$D$2)-SUMIFS(WoQty,WoItem,$B1570,WoDate,"&lt;="&amp;$D$2)+SUMIFS(AdjQty,AdjItem,$B1570,AdjDate,"&lt;="&amp;$D$2)+SUMIFS(LinVarQty,LinItem,$B1570,LinPosted,"YES",LinDate,"&lt;="&amp;$D$2,LinID,"&lt;&gt;"&amp;$B$2))</f>
        <v/>
      </c>
      <c r="D1570" s="84"/>
      <c r="E1570" s="32" t="str">
        <f t="shared" si="48"/>
        <v/>
      </c>
      <c r="F1570" s="33" t="str">
        <f>IF($B1570="","",Items!$I1569)</f>
        <v/>
      </c>
      <c r="G1570" s="33" t="str">
        <f t="shared" si="49"/>
        <v/>
      </c>
      <c r="H1570" s="85"/>
    </row>
    <row r="1571" spans="1:8" hidden="1" x14ac:dyDescent="0.25">
      <c r="A1571" s="28" t="str">
        <f>IF(Items!$B1570="","",Items!$A1570)</f>
        <v/>
      </c>
      <c r="B1571" s="28" t="str">
        <f>IF(Items!$B1570="","",Items!$B1570)</f>
        <v/>
      </c>
      <c r="C1571" s="32" t="str">
        <f>IF($B1571="","",Items!$G1570+SUMIFS(PurQty,PurItem,$B1571,PurDate,"&lt;="&amp;$D$2)-SUMIFS(SalQty,SalItem,$B1571,SalDate,"&lt;="&amp;$D$2)-SUMIFS(WoQty,WoItem,$B1571,WoDate,"&lt;="&amp;$D$2)+SUMIFS(AdjQty,AdjItem,$B1571,AdjDate,"&lt;="&amp;$D$2)+SUMIFS(LinVarQty,LinItem,$B1571,LinPosted,"YES",LinDate,"&lt;="&amp;$D$2,LinID,"&lt;&gt;"&amp;$B$2))</f>
        <v/>
      </c>
      <c r="D1571" s="84"/>
      <c r="E1571" s="32" t="str">
        <f t="shared" si="48"/>
        <v/>
      </c>
      <c r="F1571" s="33" t="str">
        <f>IF($B1571="","",Items!$I1570)</f>
        <v/>
      </c>
      <c r="G1571" s="33" t="str">
        <f t="shared" si="49"/>
        <v/>
      </c>
      <c r="H1571" s="85"/>
    </row>
    <row r="1572" spans="1:8" hidden="1" x14ac:dyDescent="0.25">
      <c r="A1572" s="28" t="str">
        <f>IF(Items!$B1571="","",Items!$A1571)</f>
        <v/>
      </c>
      <c r="B1572" s="28" t="str">
        <f>IF(Items!$B1571="","",Items!$B1571)</f>
        <v/>
      </c>
      <c r="C1572" s="32" t="str">
        <f>IF($B1572="","",Items!$G1571+SUMIFS(PurQty,PurItem,$B1572,PurDate,"&lt;="&amp;$D$2)-SUMIFS(SalQty,SalItem,$B1572,SalDate,"&lt;="&amp;$D$2)-SUMIFS(WoQty,WoItem,$B1572,WoDate,"&lt;="&amp;$D$2)+SUMIFS(AdjQty,AdjItem,$B1572,AdjDate,"&lt;="&amp;$D$2)+SUMIFS(LinVarQty,LinItem,$B1572,LinPosted,"YES",LinDate,"&lt;="&amp;$D$2,LinID,"&lt;&gt;"&amp;$B$2))</f>
        <v/>
      </c>
      <c r="D1572" s="84"/>
      <c r="E1572" s="32" t="str">
        <f t="shared" si="48"/>
        <v/>
      </c>
      <c r="F1572" s="33" t="str">
        <f>IF($B1572="","",Items!$I1571)</f>
        <v/>
      </c>
      <c r="G1572" s="33" t="str">
        <f t="shared" si="49"/>
        <v/>
      </c>
      <c r="H1572" s="85"/>
    </row>
    <row r="1573" spans="1:8" hidden="1" x14ac:dyDescent="0.25">
      <c r="A1573" s="28" t="str">
        <f>IF(Items!$B1572="","",Items!$A1572)</f>
        <v/>
      </c>
      <c r="B1573" s="28" t="str">
        <f>IF(Items!$B1572="","",Items!$B1572)</f>
        <v/>
      </c>
      <c r="C1573" s="32" t="str">
        <f>IF($B1573="","",Items!$G1572+SUMIFS(PurQty,PurItem,$B1573,PurDate,"&lt;="&amp;$D$2)-SUMIFS(SalQty,SalItem,$B1573,SalDate,"&lt;="&amp;$D$2)-SUMIFS(WoQty,WoItem,$B1573,WoDate,"&lt;="&amp;$D$2)+SUMIFS(AdjQty,AdjItem,$B1573,AdjDate,"&lt;="&amp;$D$2)+SUMIFS(LinVarQty,LinItem,$B1573,LinPosted,"YES",LinDate,"&lt;="&amp;$D$2,LinID,"&lt;&gt;"&amp;$B$2))</f>
        <v/>
      </c>
      <c r="D1573" s="84"/>
      <c r="E1573" s="32" t="str">
        <f t="shared" si="48"/>
        <v/>
      </c>
      <c r="F1573" s="33" t="str">
        <f>IF($B1573="","",Items!$I1572)</f>
        <v/>
      </c>
      <c r="G1573" s="33" t="str">
        <f t="shared" si="49"/>
        <v/>
      </c>
      <c r="H1573" s="85"/>
    </row>
    <row r="1574" spans="1:8" hidden="1" x14ac:dyDescent="0.25">
      <c r="A1574" s="28" t="str">
        <f>IF(Items!$B1573="","",Items!$A1573)</f>
        <v/>
      </c>
      <c r="B1574" s="28" t="str">
        <f>IF(Items!$B1573="","",Items!$B1573)</f>
        <v/>
      </c>
      <c r="C1574" s="32" t="str">
        <f>IF($B1574="","",Items!$G1573+SUMIFS(PurQty,PurItem,$B1574,PurDate,"&lt;="&amp;$D$2)-SUMIFS(SalQty,SalItem,$B1574,SalDate,"&lt;="&amp;$D$2)-SUMIFS(WoQty,WoItem,$B1574,WoDate,"&lt;="&amp;$D$2)+SUMIFS(AdjQty,AdjItem,$B1574,AdjDate,"&lt;="&amp;$D$2)+SUMIFS(LinVarQty,LinItem,$B1574,LinPosted,"YES",LinDate,"&lt;="&amp;$D$2,LinID,"&lt;&gt;"&amp;$B$2))</f>
        <v/>
      </c>
      <c r="D1574" s="84"/>
      <c r="E1574" s="32" t="str">
        <f t="shared" si="48"/>
        <v/>
      </c>
      <c r="F1574" s="33" t="str">
        <f>IF($B1574="","",Items!$I1573)</f>
        <v/>
      </c>
      <c r="G1574" s="33" t="str">
        <f t="shared" si="49"/>
        <v/>
      </c>
      <c r="H1574" s="85"/>
    </row>
    <row r="1575" spans="1:8" hidden="1" x14ac:dyDescent="0.25">
      <c r="A1575" s="28" t="str">
        <f>IF(Items!$B1574="","",Items!$A1574)</f>
        <v/>
      </c>
      <c r="B1575" s="28" t="str">
        <f>IF(Items!$B1574="","",Items!$B1574)</f>
        <v/>
      </c>
      <c r="C1575" s="32" t="str">
        <f>IF($B1575="","",Items!$G1574+SUMIFS(PurQty,PurItem,$B1575,PurDate,"&lt;="&amp;$D$2)-SUMIFS(SalQty,SalItem,$B1575,SalDate,"&lt;="&amp;$D$2)-SUMIFS(WoQty,WoItem,$B1575,WoDate,"&lt;="&amp;$D$2)+SUMIFS(AdjQty,AdjItem,$B1575,AdjDate,"&lt;="&amp;$D$2)+SUMIFS(LinVarQty,LinItem,$B1575,LinPosted,"YES",LinDate,"&lt;="&amp;$D$2,LinID,"&lt;&gt;"&amp;$B$2))</f>
        <v/>
      </c>
      <c r="D1575" s="84"/>
      <c r="E1575" s="32" t="str">
        <f t="shared" si="48"/>
        <v/>
      </c>
      <c r="F1575" s="33" t="str">
        <f>IF($B1575="","",Items!$I1574)</f>
        <v/>
      </c>
      <c r="G1575" s="33" t="str">
        <f t="shared" si="49"/>
        <v/>
      </c>
      <c r="H1575" s="85"/>
    </row>
    <row r="1576" spans="1:8" hidden="1" x14ac:dyDescent="0.25">
      <c r="A1576" s="28" t="str">
        <f>IF(Items!$B1575="","",Items!$A1575)</f>
        <v/>
      </c>
      <c r="B1576" s="28" t="str">
        <f>IF(Items!$B1575="","",Items!$B1575)</f>
        <v/>
      </c>
      <c r="C1576" s="32" t="str">
        <f>IF($B1576="","",Items!$G1575+SUMIFS(PurQty,PurItem,$B1576,PurDate,"&lt;="&amp;$D$2)-SUMIFS(SalQty,SalItem,$B1576,SalDate,"&lt;="&amp;$D$2)-SUMIFS(WoQty,WoItem,$B1576,WoDate,"&lt;="&amp;$D$2)+SUMIFS(AdjQty,AdjItem,$B1576,AdjDate,"&lt;="&amp;$D$2)+SUMIFS(LinVarQty,LinItem,$B1576,LinPosted,"YES",LinDate,"&lt;="&amp;$D$2,LinID,"&lt;&gt;"&amp;$B$2))</f>
        <v/>
      </c>
      <c r="D1576" s="84"/>
      <c r="E1576" s="32" t="str">
        <f t="shared" si="48"/>
        <v/>
      </c>
      <c r="F1576" s="33" t="str">
        <f>IF($B1576="","",Items!$I1575)</f>
        <v/>
      </c>
      <c r="G1576" s="33" t="str">
        <f t="shared" si="49"/>
        <v/>
      </c>
      <c r="H1576" s="85"/>
    </row>
    <row r="1577" spans="1:8" hidden="1" x14ac:dyDescent="0.25">
      <c r="A1577" s="28" t="str">
        <f>IF(Items!$B1576="","",Items!$A1576)</f>
        <v/>
      </c>
      <c r="B1577" s="28" t="str">
        <f>IF(Items!$B1576="","",Items!$B1576)</f>
        <v/>
      </c>
      <c r="C1577" s="32" t="str">
        <f>IF($B1577="","",Items!$G1576+SUMIFS(PurQty,PurItem,$B1577,PurDate,"&lt;="&amp;$D$2)-SUMIFS(SalQty,SalItem,$B1577,SalDate,"&lt;="&amp;$D$2)-SUMIFS(WoQty,WoItem,$B1577,WoDate,"&lt;="&amp;$D$2)+SUMIFS(AdjQty,AdjItem,$B1577,AdjDate,"&lt;="&amp;$D$2)+SUMIFS(LinVarQty,LinItem,$B1577,LinPosted,"YES",LinDate,"&lt;="&amp;$D$2,LinID,"&lt;&gt;"&amp;$B$2))</f>
        <v/>
      </c>
      <c r="D1577" s="84"/>
      <c r="E1577" s="32" t="str">
        <f t="shared" si="48"/>
        <v/>
      </c>
      <c r="F1577" s="33" t="str">
        <f>IF($B1577="","",Items!$I1576)</f>
        <v/>
      </c>
      <c r="G1577" s="33" t="str">
        <f t="shared" si="49"/>
        <v/>
      </c>
      <c r="H1577" s="85"/>
    </row>
    <row r="1578" spans="1:8" hidden="1" x14ac:dyDescent="0.25">
      <c r="A1578" s="28" t="str">
        <f>IF(Items!$B1577="","",Items!$A1577)</f>
        <v/>
      </c>
      <c r="B1578" s="28" t="str">
        <f>IF(Items!$B1577="","",Items!$B1577)</f>
        <v/>
      </c>
      <c r="C1578" s="32" t="str">
        <f>IF($B1578="","",Items!$G1577+SUMIFS(PurQty,PurItem,$B1578,PurDate,"&lt;="&amp;$D$2)-SUMIFS(SalQty,SalItem,$B1578,SalDate,"&lt;="&amp;$D$2)-SUMIFS(WoQty,WoItem,$B1578,WoDate,"&lt;="&amp;$D$2)+SUMIFS(AdjQty,AdjItem,$B1578,AdjDate,"&lt;="&amp;$D$2)+SUMIFS(LinVarQty,LinItem,$B1578,LinPosted,"YES",LinDate,"&lt;="&amp;$D$2,LinID,"&lt;&gt;"&amp;$B$2))</f>
        <v/>
      </c>
      <c r="D1578" s="84"/>
      <c r="E1578" s="32" t="str">
        <f t="shared" si="48"/>
        <v/>
      </c>
      <c r="F1578" s="33" t="str">
        <f>IF($B1578="","",Items!$I1577)</f>
        <v/>
      </c>
      <c r="G1578" s="33" t="str">
        <f t="shared" si="49"/>
        <v/>
      </c>
      <c r="H1578" s="85"/>
    </row>
    <row r="1579" spans="1:8" hidden="1" x14ac:dyDescent="0.25">
      <c r="A1579" s="28" t="str">
        <f>IF(Items!$B1578="","",Items!$A1578)</f>
        <v/>
      </c>
      <c r="B1579" s="28" t="str">
        <f>IF(Items!$B1578="","",Items!$B1578)</f>
        <v/>
      </c>
      <c r="C1579" s="32" t="str">
        <f>IF($B1579="","",Items!$G1578+SUMIFS(PurQty,PurItem,$B1579,PurDate,"&lt;="&amp;$D$2)-SUMIFS(SalQty,SalItem,$B1579,SalDate,"&lt;="&amp;$D$2)-SUMIFS(WoQty,WoItem,$B1579,WoDate,"&lt;="&amp;$D$2)+SUMIFS(AdjQty,AdjItem,$B1579,AdjDate,"&lt;="&amp;$D$2)+SUMIFS(LinVarQty,LinItem,$B1579,LinPosted,"YES",LinDate,"&lt;="&amp;$D$2,LinID,"&lt;&gt;"&amp;$B$2))</f>
        <v/>
      </c>
      <c r="D1579" s="84"/>
      <c r="E1579" s="32" t="str">
        <f t="shared" si="48"/>
        <v/>
      </c>
      <c r="F1579" s="33" t="str">
        <f>IF($B1579="","",Items!$I1578)</f>
        <v/>
      </c>
      <c r="G1579" s="33" t="str">
        <f t="shared" si="49"/>
        <v/>
      </c>
      <c r="H1579" s="85"/>
    </row>
    <row r="1580" spans="1:8" hidden="1" x14ac:dyDescent="0.25">
      <c r="A1580" s="28" t="str">
        <f>IF(Items!$B1579="","",Items!$A1579)</f>
        <v/>
      </c>
      <c r="B1580" s="28" t="str">
        <f>IF(Items!$B1579="","",Items!$B1579)</f>
        <v/>
      </c>
      <c r="C1580" s="32" t="str">
        <f>IF($B1580="","",Items!$G1579+SUMIFS(PurQty,PurItem,$B1580,PurDate,"&lt;="&amp;$D$2)-SUMIFS(SalQty,SalItem,$B1580,SalDate,"&lt;="&amp;$D$2)-SUMIFS(WoQty,WoItem,$B1580,WoDate,"&lt;="&amp;$D$2)+SUMIFS(AdjQty,AdjItem,$B1580,AdjDate,"&lt;="&amp;$D$2)+SUMIFS(LinVarQty,LinItem,$B1580,LinPosted,"YES",LinDate,"&lt;="&amp;$D$2,LinID,"&lt;&gt;"&amp;$B$2))</f>
        <v/>
      </c>
      <c r="D1580" s="84"/>
      <c r="E1580" s="32" t="str">
        <f t="shared" si="48"/>
        <v/>
      </c>
      <c r="F1580" s="33" t="str">
        <f>IF($B1580="","",Items!$I1579)</f>
        <v/>
      </c>
      <c r="G1580" s="33" t="str">
        <f t="shared" si="49"/>
        <v/>
      </c>
      <c r="H1580" s="85"/>
    </row>
    <row r="1581" spans="1:8" hidden="1" x14ac:dyDescent="0.25">
      <c r="A1581" s="28" t="str">
        <f>IF(Items!$B1580="","",Items!$A1580)</f>
        <v/>
      </c>
      <c r="B1581" s="28" t="str">
        <f>IF(Items!$B1580="","",Items!$B1580)</f>
        <v/>
      </c>
      <c r="C1581" s="32" t="str">
        <f>IF($B1581="","",Items!$G1580+SUMIFS(PurQty,PurItem,$B1581,PurDate,"&lt;="&amp;$D$2)-SUMIFS(SalQty,SalItem,$B1581,SalDate,"&lt;="&amp;$D$2)-SUMIFS(WoQty,WoItem,$B1581,WoDate,"&lt;="&amp;$D$2)+SUMIFS(AdjQty,AdjItem,$B1581,AdjDate,"&lt;="&amp;$D$2)+SUMIFS(LinVarQty,LinItem,$B1581,LinPosted,"YES",LinDate,"&lt;="&amp;$D$2,LinID,"&lt;&gt;"&amp;$B$2))</f>
        <v/>
      </c>
      <c r="D1581" s="84"/>
      <c r="E1581" s="32" t="str">
        <f t="shared" si="48"/>
        <v/>
      </c>
      <c r="F1581" s="33" t="str">
        <f>IF($B1581="","",Items!$I1580)</f>
        <v/>
      </c>
      <c r="G1581" s="33" t="str">
        <f t="shared" si="49"/>
        <v/>
      </c>
      <c r="H1581" s="85"/>
    </row>
    <row r="1582" spans="1:8" hidden="1" x14ac:dyDescent="0.25">
      <c r="A1582" s="28" t="str">
        <f>IF(Items!$B1581="","",Items!$A1581)</f>
        <v/>
      </c>
      <c r="B1582" s="28" t="str">
        <f>IF(Items!$B1581="","",Items!$B1581)</f>
        <v/>
      </c>
      <c r="C1582" s="32" t="str">
        <f>IF($B1582="","",Items!$G1581+SUMIFS(PurQty,PurItem,$B1582,PurDate,"&lt;="&amp;$D$2)-SUMIFS(SalQty,SalItem,$B1582,SalDate,"&lt;="&amp;$D$2)-SUMIFS(WoQty,WoItem,$B1582,WoDate,"&lt;="&amp;$D$2)+SUMIFS(AdjQty,AdjItem,$B1582,AdjDate,"&lt;="&amp;$D$2)+SUMIFS(LinVarQty,LinItem,$B1582,LinPosted,"YES",LinDate,"&lt;="&amp;$D$2,LinID,"&lt;&gt;"&amp;$B$2))</f>
        <v/>
      </c>
      <c r="D1582" s="84"/>
      <c r="E1582" s="32" t="str">
        <f t="shared" si="48"/>
        <v/>
      </c>
      <c r="F1582" s="33" t="str">
        <f>IF($B1582="","",Items!$I1581)</f>
        <v/>
      </c>
      <c r="G1582" s="33" t="str">
        <f t="shared" si="49"/>
        <v/>
      </c>
      <c r="H1582" s="85"/>
    </row>
    <row r="1583" spans="1:8" hidden="1" x14ac:dyDescent="0.25">
      <c r="A1583" s="28" t="str">
        <f>IF(Items!$B1582="","",Items!$A1582)</f>
        <v/>
      </c>
      <c r="B1583" s="28" t="str">
        <f>IF(Items!$B1582="","",Items!$B1582)</f>
        <v/>
      </c>
      <c r="C1583" s="32" t="str">
        <f>IF($B1583="","",Items!$G1582+SUMIFS(PurQty,PurItem,$B1583,PurDate,"&lt;="&amp;$D$2)-SUMIFS(SalQty,SalItem,$B1583,SalDate,"&lt;="&amp;$D$2)-SUMIFS(WoQty,WoItem,$B1583,WoDate,"&lt;="&amp;$D$2)+SUMIFS(AdjQty,AdjItem,$B1583,AdjDate,"&lt;="&amp;$D$2)+SUMIFS(LinVarQty,LinItem,$B1583,LinPosted,"YES",LinDate,"&lt;="&amp;$D$2,LinID,"&lt;&gt;"&amp;$B$2))</f>
        <v/>
      </c>
      <c r="D1583" s="84"/>
      <c r="E1583" s="32" t="str">
        <f t="shared" si="48"/>
        <v/>
      </c>
      <c r="F1583" s="33" t="str">
        <f>IF($B1583="","",Items!$I1582)</f>
        <v/>
      </c>
      <c r="G1583" s="33" t="str">
        <f t="shared" si="49"/>
        <v/>
      </c>
      <c r="H1583" s="85"/>
    </row>
    <row r="1584" spans="1:8" hidden="1" x14ac:dyDescent="0.25">
      <c r="A1584" s="28" t="str">
        <f>IF(Items!$B1583="","",Items!$A1583)</f>
        <v/>
      </c>
      <c r="B1584" s="28" t="str">
        <f>IF(Items!$B1583="","",Items!$B1583)</f>
        <v/>
      </c>
      <c r="C1584" s="32" t="str">
        <f>IF($B1584="","",Items!$G1583+SUMIFS(PurQty,PurItem,$B1584,PurDate,"&lt;="&amp;$D$2)-SUMIFS(SalQty,SalItem,$B1584,SalDate,"&lt;="&amp;$D$2)-SUMIFS(WoQty,WoItem,$B1584,WoDate,"&lt;="&amp;$D$2)+SUMIFS(AdjQty,AdjItem,$B1584,AdjDate,"&lt;="&amp;$D$2)+SUMIFS(LinVarQty,LinItem,$B1584,LinPosted,"YES",LinDate,"&lt;="&amp;$D$2,LinID,"&lt;&gt;"&amp;$B$2))</f>
        <v/>
      </c>
      <c r="D1584" s="84"/>
      <c r="E1584" s="32" t="str">
        <f t="shared" si="48"/>
        <v/>
      </c>
      <c r="F1584" s="33" t="str">
        <f>IF($B1584="","",Items!$I1583)</f>
        <v/>
      </c>
      <c r="G1584" s="33" t="str">
        <f t="shared" si="49"/>
        <v/>
      </c>
      <c r="H1584" s="85"/>
    </row>
    <row r="1585" spans="1:8" hidden="1" x14ac:dyDescent="0.25">
      <c r="A1585" s="28" t="str">
        <f>IF(Items!$B1584="","",Items!$A1584)</f>
        <v/>
      </c>
      <c r="B1585" s="28" t="str">
        <f>IF(Items!$B1584="","",Items!$B1584)</f>
        <v/>
      </c>
      <c r="C1585" s="32" t="str">
        <f>IF($B1585="","",Items!$G1584+SUMIFS(PurQty,PurItem,$B1585,PurDate,"&lt;="&amp;$D$2)-SUMIFS(SalQty,SalItem,$B1585,SalDate,"&lt;="&amp;$D$2)-SUMIFS(WoQty,WoItem,$B1585,WoDate,"&lt;="&amp;$D$2)+SUMIFS(AdjQty,AdjItem,$B1585,AdjDate,"&lt;="&amp;$D$2)+SUMIFS(LinVarQty,LinItem,$B1585,LinPosted,"YES",LinDate,"&lt;="&amp;$D$2,LinID,"&lt;&gt;"&amp;$B$2))</f>
        <v/>
      </c>
      <c r="D1585" s="84"/>
      <c r="E1585" s="32" t="str">
        <f t="shared" si="48"/>
        <v/>
      </c>
      <c r="F1585" s="33" t="str">
        <f>IF($B1585="","",Items!$I1584)</f>
        <v/>
      </c>
      <c r="G1585" s="33" t="str">
        <f t="shared" si="49"/>
        <v/>
      </c>
      <c r="H1585" s="85"/>
    </row>
    <row r="1586" spans="1:8" hidden="1" x14ac:dyDescent="0.25">
      <c r="A1586" s="28" t="str">
        <f>IF(Items!$B1585="","",Items!$A1585)</f>
        <v/>
      </c>
      <c r="B1586" s="28" t="str">
        <f>IF(Items!$B1585="","",Items!$B1585)</f>
        <v/>
      </c>
      <c r="C1586" s="32" t="str">
        <f>IF($B1586="","",Items!$G1585+SUMIFS(PurQty,PurItem,$B1586,PurDate,"&lt;="&amp;$D$2)-SUMIFS(SalQty,SalItem,$B1586,SalDate,"&lt;="&amp;$D$2)-SUMIFS(WoQty,WoItem,$B1586,WoDate,"&lt;="&amp;$D$2)+SUMIFS(AdjQty,AdjItem,$B1586,AdjDate,"&lt;="&amp;$D$2)+SUMIFS(LinVarQty,LinItem,$B1586,LinPosted,"YES",LinDate,"&lt;="&amp;$D$2,LinID,"&lt;&gt;"&amp;$B$2))</f>
        <v/>
      </c>
      <c r="D1586" s="84"/>
      <c r="E1586" s="32" t="str">
        <f t="shared" si="48"/>
        <v/>
      </c>
      <c r="F1586" s="33" t="str">
        <f>IF($B1586="","",Items!$I1585)</f>
        <v/>
      </c>
      <c r="G1586" s="33" t="str">
        <f t="shared" si="49"/>
        <v/>
      </c>
      <c r="H1586" s="85"/>
    </row>
    <row r="1587" spans="1:8" hidden="1" x14ac:dyDescent="0.25">
      <c r="A1587" s="28" t="str">
        <f>IF(Items!$B1586="","",Items!$A1586)</f>
        <v/>
      </c>
      <c r="B1587" s="28" t="str">
        <f>IF(Items!$B1586="","",Items!$B1586)</f>
        <v/>
      </c>
      <c r="C1587" s="32" t="str">
        <f>IF($B1587="","",Items!$G1586+SUMIFS(PurQty,PurItem,$B1587,PurDate,"&lt;="&amp;$D$2)-SUMIFS(SalQty,SalItem,$B1587,SalDate,"&lt;="&amp;$D$2)-SUMIFS(WoQty,WoItem,$B1587,WoDate,"&lt;="&amp;$D$2)+SUMIFS(AdjQty,AdjItem,$B1587,AdjDate,"&lt;="&amp;$D$2)+SUMIFS(LinVarQty,LinItem,$B1587,LinPosted,"YES",LinDate,"&lt;="&amp;$D$2,LinID,"&lt;&gt;"&amp;$B$2))</f>
        <v/>
      </c>
      <c r="D1587" s="84"/>
      <c r="E1587" s="32" t="str">
        <f t="shared" si="48"/>
        <v/>
      </c>
      <c r="F1587" s="33" t="str">
        <f>IF($B1587="","",Items!$I1586)</f>
        <v/>
      </c>
      <c r="G1587" s="33" t="str">
        <f t="shared" si="49"/>
        <v/>
      </c>
      <c r="H1587" s="85"/>
    </row>
    <row r="1588" spans="1:8" hidden="1" x14ac:dyDescent="0.25">
      <c r="A1588" s="28" t="str">
        <f>IF(Items!$B1587="","",Items!$A1587)</f>
        <v/>
      </c>
      <c r="B1588" s="28" t="str">
        <f>IF(Items!$B1587="","",Items!$B1587)</f>
        <v/>
      </c>
      <c r="C1588" s="32" t="str">
        <f>IF($B1588="","",Items!$G1587+SUMIFS(PurQty,PurItem,$B1588,PurDate,"&lt;="&amp;$D$2)-SUMIFS(SalQty,SalItem,$B1588,SalDate,"&lt;="&amp;$D$2)-SUMIFS(WoQty,WoItem,$B1588,WoDate,"&lt;="&amp;$D$2)+SUMIFS(AdjQty,AdjItem,$B1588,AdjDate,"&lt;="&amp;$D$2)+SUMIFS(LinVarQty,LinItem,$B1588,LinPosted,"YES",LinDate,"&lt;="&amp;$D$2,LinID,"&lt;&gt;"&amp;$B$2))</f>
        <v/>
      </c>
      <c r="D1588" s="84"/>
      <c r="E1588" s="32" t="str">
        <f t="shared" si="48"/>
        <v/>
      </c>
      <c r="F1588" s="33" t="str">
        <f>IF($B1588="","",Items!$I1587)</f>
        <v/>
      </c>
      <c r="G1588" s="33" t="str">
        <f t="shared" si="49"/>
        <v/>
      </c>
      <c r="H1588" s="85"/>
    </row>
    <row r="1589" spans="1:8" hidden="1" x14ac:dyDescent="0.25">
      <c r="A1589" s="28" t="str">
        <f>IF(Items!$B1588="","",Items!$A1588)</f>
        <v/>
      </c>
      <c r="B1589" s="28" t="str">
        <f>IF(Items!$B1588="","",Items!$B1588)</f>
        <v/>
      </c>
      <c r="C1589" s="32" t="str">
        <f>IF($B1589="","",Items!$G1588+SUMIFS(PurQty,PurItem,$B1589,PurDate,"&lt;="&amp;$D$2)-SUMIFS(SalQty,SalItem,$B1589,SalDate,"&lt;="&amp;$D$2)-SUMIFS(WoQty,WoItem,$B1589,WoDate,"&lt;="&amp;$D$2)+SUMIFS(AdjQty,AdjItem,$B1589,AdjDate,"&lt;="&amp;$D$2)+SUMIFS(LinVarQty,LinItem,$B1589,LinPosted,"YES",LinDate,"&lt;="&amp;$D$2,LinID,"&lt;&gt;"&amp;$B$2))</f>
        <v/>
      </c>
      <c r="D1589" s="84"/>
      <c r="E1589" s="32" t="str">
        <f t="shared" si="48"/>
        <v/>
      </c>
      <c r="F1589" s="33" t="str">
        <f>IF($B1589="","",Items!$I1588)</f>
        <v/>
      </c>
      <c r="G1589" s="33" t="str">
        <f t="shared" si="49"/>
        <v/>
      </c>
      <c r="H1589" s="85"/>
    </row>
    <row r="1590" spans="1:8" hidden="1" x14ac:dyDescent="0.25">
      <c r="A1590" s="28" t="str">
        <f>IF(Items!$B1589="","",Items!$A1589)</f>
        <v/>
      </c>
      <c r="B1590" s="28" t="str">
        <f>IF(Items!$B1589="","",Items!$B1589)</f>
        <v/>
      </c>
      <c r="C1590" s="32" t="str">
        <f>IF($B1590="","",Items!$G1589+SUMIFS(PurQty,PurItem,$B1590,PurDate,"&lt;="&amp;$D$2)-SUMIFS(SalQty,SalItem,$B1590,SalDate,"&lt;="&amp;$D$2)-SUMIFS(WoQty,WoItem,$B1590,WoDate,"&lt;="&amp;$D$2)+SUMIFS(AdjQty,AdjItem,$B1590,AdjDate,"&lt;="&amp;$D$2)+SUMIFS(LinVarQty,LinItem,$B1590,LinPosted,"YES",LinDate,"&lt;="&amp;$D$2,LinID,"&lt;&gt;"&amp;$B$2))</f>
        <v/>
      </c>
      <c r="D1590" s="84"/>
      <c r="E1590" s="32" t="str">
        <f t="shared" si="48"/>
        <v/>
      </c>
      <c r="F1590" s="33" t="str">
        <f>IF($B1590="","",Items!$I1589)</f>
        <v/>
      </c>
      <c r="G1590" s="33" t="str">
        <f t="shared" si="49"/>
        <v/>
      </c>
      <c r="H1590" s="85"/>
    </row>
    <row r="1591" spans="1:8" hidden="1" x14ac:dyDescent="0.25">
      <c r="A1591" s="28" t="str">
        <f>IF(Items!$B1590="","",Items!$A1590)</f>
        <v/>
      </c>
      <c r="B1591" s="28" t="str">
        <f>IF(Items!$B1590="","",Items!$B1590)</f>
        <v/>
      </c>
      <c r="C1591" s="32" t="str">
        <f>IF($B1591="","",Items!$G1590+SUMIFS(PurQty,PurItem,$B1591,PurDate,"&lt;="&amp;$D$2)-SUMIFS(SalQty,SalItem,$B1591,SalDate,"&lt;="&amp;$D$2)-SUMIFS(WoQty,WoItem,$B1591,WoDate,"&lt;="&amp;$D$2)+SUMIFS(AdjQty,AdjItem,$B1591,AdjDate,"&lt;="&amp;$D$2)+SUMIFS(LinVarQty,LinItem,$B1591,LinPosted,"YES",LinDate,"&lt;="&amp;$D$2,LinID,"&lt;&gt;"&amp;$B$2))</f>
        <v/>
      </c>
      <c r="D1591" s="84"/>
      <c r="E1591" s="32" t="str">
        <f t="shared" si="48"/>
        <v/>
      </c>
      <c r="F1591" s="33" t="str">
        <f>IF($B1591="","",Items!$I1590)</f>
        <v/>
      </c>
      <c r="G1591" s="33" t="str">
        <f t="shared" si="49"/>
        <v/>
      </c>
      <c r="H1591" s="85"/>
    </row>
    <row r="1592" spans="1:8" hidden="1" x14ac:dyDescent="0.25">
      <c r="A1592" s="28" t="str">
        <f>IF(Items!$B1591="","",Items!$A1591)</f>
        <v/>
      </c>
      <c r="B1592" s="28" t="str">
        <f>IF(Items!$B1591="","",Items!$B1591)</f>
        <v/>
      </c>
      <c r="C1592" s="32" t="str">
        <f>IF($B1592="","",Items!$G1591+SUMIFS(PurQty,PurItem,$B1592,PurDate,"&lt;="&amp;$D$2)-SUMIFS(SalQty,SalItem,$B1592,SalDate,"&lt;="&amp;$D$2)-SUMIFS(WoQty,WoItem,$B1592,WoDate,"&lt;="&amp;$D$2)+SUMIFS(AdjQty,AdjItem,$B1592,AdjDate,"&lt;="&amp;$D$2)+SUMIFS(LinVarQty,LinItem,$B1592,LinPosted,"YES",LinDate,"&lt;="&amp;$D$2,LinID,"&lt;&gt;"&amp;$B$2))</f>
        <v/>
      </c>
      <c r="D1592" s="84"/>
      <c r="E1592" s="32" t="str">
        <f t="shared" si="48"/>
        <v/>
      </c>
      <c r="F1592" s="33" t="str">
        <f>IF($B1592="","",Items!$I1591)</f>
        <v/>
      </c>
      <c r="G1592" s="33" t="str">
        <f t="shared" si="49"/>
        <v/>
      </c>
      <c r="H1592" s="85"/>
    </row>
    <row r="1593" spans="1:8" hidden="1" x14ac:dyDescent="0.25">
      <c r="A1593" s="28" t="str">
        <f>IF(Items!$B1592="","",Items!$A1592)</f>
        <v/>
      </c>
      <c r="B1593" s="28" t="str">
        <f>IF(Items!$B1592="","",Items!$B1592)</f>
        <v/>
      </c>
      <c r="C1593" s="32" t="str">
        <f>IF($B1593="","",Items!$G1592+SUMIFS(PurQty,PurItem,$B1593,PurDate,"&lt;="&amp;$D$2)-SUMIFS(SalQty,SalItem,$B1593,SalDate,"&lt;="&amp;$D$2)-SUMIFS(WoQty,WoItem,$B1593,WoDate,"&lt;="&amp;$D$2)+SUMIFS(AdjQty,AdjItem,$B1593,AdjDate,"&lt;="&amp;$D$2)+SUMIFS(LinVarQty,LinItem,$B1593,LinPosted,"YES",LinDate,"&lt;="&amp;$D$2,LinID,"&lt;&gt;"&amp;$B$2))</f>
        <v/>
      </c>
      <c r="D1593" s="84"/>
      <c r="E1593" s="32" t="str">
        <f t="shared" si="48"/>
        <v/>
      </c>
      <c r="F1593" s="33" t="str">
        <f>IF($B1593="","",Items!$I1592)</f>
        <v/>
      </c>
      <c r="G1593" s="33" t="str">
        <f t="shared" si="49"/>
        <v/>
      </c>
      <c r="H1593" s="85"/>
    </row>
    <row r="1594" spans="1:8" hidden="1" x14ac:dyDescent="0.25">
      <c r="A1594" s="28" t="str">
        <f>IF(Items!$B1593="","",Items!$A1593)</f>
        <v/>
      </c>
      <c r="B1594" s="28" t="str">
        <f>IF(Items!$B1593="","",Items!$B1593)</f>
        <v/>
      </c>
      <c r="C1594" s="32" t="str">
        <f>IF($B1594="","",Items!$G1593+SUMIFS(PurQty,PurItem,$B1594,PurDate,"&lt;="&amp;$D$2)-SUMIFS(SalQty,SalItem,$B1594,SalDate,"&lt;="&amp;$D$2)-SUMIFS(WoQty,WoItem,$B1594,WoDate,"&lt;="&amp;$D$2)+SUMIFS(AdjQty,AdjItem,$B1594,AdjDate,"&lt;="&amp;$D$2)+SUMIFS(LinVarQty,LinItem,$B1594,LinPosted,"YES",LinDate,"&lt;="&amp;$D$2,LinID,"&lt;&gt;"&amp;$B$2))</f>
        <v/>
      </c>
      <c r="D1594" s="84"/>
      <c r="E1594" s="32" t="str">
        <f t="shared" si="48"/>
        <v/>
      </c>
      <c r="F1594" s="33" t="str">
        <f>IF($B1594="","",Items!$I1593)</f>
        <v/>
      </c>
      <c r="G1594" s="33" t="str">
        <f t="shared" si="49"/>
        <v/>
      </c>
      <c r="H1594" s="85"/>
    </row>
    <row r="1595" spans="1:8" hidden="1" x14ac:dyDescent="0.25">
      <c r="A1595" s="28" t="str">
        <f>IF(Items!$B1594="","",Items!$A1594)</f>
        <v/>
      </c>
      <c r="B1595" s="28" t="str">
        <f>IF(Items!$B1594="","",Items!$B1594)</f>
        <v/>
      </c>
      <c r="C1595" s="32" t="str">
        <f>IF($B1595="","",Items!$G1594+SUMIFS(PurQty,PurItem,$B1595,PurDate,"&lt;="&amp;$D$2)-SUMIFS(SalQty,SalItem,$B1595,SalDate,"&lt;="&amp;$D$2)-SUMIFS(WoQty,WoItem,$B1595,WoDate,"&lt;="&amp;$D$2)+SUMIFS(AdjQty,AdjItem,$B1595,AdjDate,"&lt;="&amp;$D$2)+SUMIFS(LinVarQty,LinItem,$B1595,LinPosted,"YES",LinDate,"&lt;="&amp;$D$2,LinID,"&lt;&gt;"&amp;$B$2))</f>
        <v/>
      </c>
      <c r="D1595" s="84"/>
      <c r="E1595" s="32" t="str">
        <f t="shared" si="48"/>
        <v/>
      </c>
      <c r="F1595" s="33" t="str">
        <f>IF($B1595="","",Items!$I1594)</f>
        <v/>
      </c>
      <c r="G1595" s="33" t="str">
        <f t="shared" si="49"/>
        <v/>
      </c>
      <c r="H1595" s="85"/>
    </row>
    <row r="1596" spans="1:8" hidden="1" x14ac:dyDescent="0.25">
      <c r="A1596" s="28" t="str">
        <f>IF(Items!$B1595="","",Items!$A1595)</f>
        <v/>
      </c>
      <c r="B1596" s="28" t="str">
        <f>IF(Items!$B1595="","",Items!$B1595)</f>
        <v/>
      </c>
      <c r="C1596" s="32" t="str">
        <f>IF($B1596="","",Items!$G1595+SUMIFS(PurQty,PurItem,$B1596,PurDate,"&lt;="&amp;$D$2)-SUMIFS(SalQty,SalItem,$B1596,SalDate,"&lt;="&amp;$D$2)-SUMIFS(WoQty,WoItem,$B1596,WoDate,"&lt;="&amp;$D$2)+SUMIFS(AdjQty,AdjItem,$B1596,AdjDate,"&lt;="&amp;$D$2)+SUMIFS(LinVarQty,LinItem,$B1596,LinPosted,"YES",LinDate,"&lt;="&amp;$D$2,LinID,"&lt;&gt;"&amp;$B$2))</f>
        <v/>
      </c>
      <c r="D1596" s="84"/>
      <c r="E1596" s="32" t="str">
        <f t="shared" si="48"/>
        <v/>
      </c>
      <c r="F1596" s="33" t="str">
        <f>IF($B1596="","",Items!$I1595)</f>
        <v/>
      </c>
      <c r="G1596" s="33" t="str">
        <f t="shared" si="49"/>
        <v/>
      </c>
      <c r="H1596" s="85"/>
    </row>
    <row r="1597" spans="1:8" hidden="1" x14ac:dyDescent="0.25">
      <c r="A1597" s="28" t="str">
        <f>IF(Items!$B1596="","",Items!$A1596)</f>
        <v/>
      </c>
      <c r="B1597" s="28" t="str">
        <f>IF(Items!$B1596="","",Items!$B1596)</f>
        <v/>
      </c>
      <c r="C1597" s="32" t="str">
        <f>IF($B1597="","",Items!$G1596+SUMIFS(PurQty,PurItem,$B1597,PurDate,"&lt;="&amp;$D$2)-SUMIFS(SalQty,SalItem,$B1597,SalDate,"&lt;="&amp;$D$2)-SUMIFS(WoQty,WoItem,$B1597,WoDate,"&lt;="&amp;$D$2)+SUMIFS(AdjQty,AdjItem,$B1597,AdjDate,"&lt;="&amp;$D$2)+SUMIFS(LinVarQty,LinItem,$B1597,LinPosted,"YES",LinDate,"&lt;="&amp;$D$2,LinID,"&lt;&gt;"&amp;$B$2))</f>
        <v/>
      </c>
      <c r="D1597" s="84"/>
      <c r="E1597" s="32" t="str">
        <f t="shared" si="48"/>
        <v/>
      </c>
      <c r="F1597" s="33" t="str">
        <f>IF($B1597="","",Items!$I1596)</f>
        <v/>
      </c>
      <c r="G1597" s="33" t="str">
        <f t="shared" si="49"/>
        <v/>
      </c>
      <c r="H1597" s="85"/>
    </row>
    <row r="1598" spans="1:8" hidden="1" x14ac:dyDescent="0.25">
      <c r="A1598" s="28" t="str">
        <f>IF(Items!$B1597="","",Items!$A1597)</f>
        <v/>
      </c>
      <c r="B1598" s="28" t="str">
        <f>IF(Items!$B1597="","",Items!$B1597)</f>
        <v/>
      </c>
      <c r="C1598" s="32" t="str">
        <f>IF($B1598="","",Items!$G1597+SUMIFS(PurQty,PurItem,$B1598,PurDate,"&lt;="&amp;$D$2)-SUMIFS(SalQty,SalItem,$B1598,SalDate,"&lt;="&amp;$D$2)-SUMIFS(WoQty,WoItem,$B1598,WoDate,"&lt;="&amp;$D$2)+SUMIFS(AdjQty,AdjItem,$B1598,AdjDate,"&lt;="&amp;$D$2)+SUMIFS(LinVarQty,LinItem,$B1598,LinPosted,"YES",LinDate,"&lt;="&amp;$D$2,LinID,"&lt;&gt;"&amp;$B$2))</f>
        <v/>
      </c>
      <c r="D1598" s="84"/>
      <c r="E1598" s="32" t="str">
        <f t="shared" si="48"/>
        <v/>
      </c>
      <c r="F1598" s="33" t="str">
        <f>IF($B1598="","",Items!$I1597)</f>
        <v/>
      </c>
      <c r="G1598" s="33" t="str">
        <f t="shared" si="49"/>
        <v/>
      </c>
      <c r="H1598" s="85"/>
    </row>
    <row r="1599" spans="1:8" hidden="1" x14ac:dyDescent="0.25">
      <c r="A1599" s="28" t="str">
        <f>IF(Items!$B1598="","",Items!$A1598)</f>
        <v/>
      </c>
      <c r="B1599" s="28" t="str">
        <f>IF(Items!$B1598="","",Items!$B1598)</f>
        <v/>
      </c>
      <c r="C1599" s="32" t="str">
        <f>IF($B1599="","",Items!$G1598+SUMIFS(PurQty,PurItem,$B1599,PurDate,"&lt;="&amp;$D$2)-SUMIFS(SalQty,SalItem,$B1599,SalDate,"&lt;="&amp;$D$2)-SUMIFS(WoQty,WoItem,$B1599,WoDate,"&lt;="&amp;$D$2)+SUMIFS(AdjQty,AdjItem,$B1599,AdjDate,"&lt;="&amp;$D$2)+SUMIFS(LinVarQty,LinItem,$B1599,LinPosted,"YES",LinDate,"&lt;="&amp;$D$2,LinID,"&lt;&gt;"&amp;$B$2))</f>
        <v/>
      </c>
      <c r="D1599" s="84"/>
      <c r="E1599" s="32" t="str">
        <f t="shared" si="48"/>
        <v/>
      </c>
      <c r="F1599" s="33" t="str">
        <f>IF($B1599="","",Items!$I1598)</f>
        <v/>
      </c>
      <c r="G1599" s="33" t="str">
        <f t="shared" si="49"/>
        <v/>
      </c>
      <c r="H1599" s="85"/>
    </row>
    <row r="1600" spans="1:8" hidden="1" x14ac:dyDescent="0.25">
      <c r="A1600" s="28" t="str">
        <f>IF(Items!$B1599="","",Items!$A1599)</f>
        <v/>
      </c>
      <c r="B1600" s="28" t="str">
        <f>IF(Items!$B1599="","",Items!$B1599)</f>
        <v/>
      </c>
      <c r="C1600" s="32" t="str">
        <f>IF($B1600="","",Items!$G1599+SUMIFS(PurQty,PurItem,$B1600,PurDate,"&lt;="&amp;$D$2)-SUMIFS(SalQty,SalItem,$B1600,SalDate,"&lt;="&amp;$D$2)-SUMIFS(WoQty,WoItem,$B1600,WoDate,"&lt;="&amp;$D$2)+SUMIFS(AdjQty,AdjItem,$B1600,AdjDate,"&lt;="&amp;$D$2)+SUMIFS(LinVarQty,LinItem,$B1600,LinPosted,"YES",LinDate,"&lt;="&amp;$D$2,LinID,"&lt;&gt;"&amp;$B$2))</f>
        <v/>
      </c>
      <c r="D1600" s="84"/>
      <c r="E1600" s="32" t="str">
        <f t="shared" si="48"/>
        <v/>
      </c>
      <c r="F1600" s="33" t="str">
        <f>IF($B1600="","",Items!$I1599)</f>
        <v/>
      </c>
      <c r="G1600" s="33" t="str">
        <f t="shared" si="49"/>
        <v/>
      </c>
      <c r="H1600" s="85"/>
    </row>
    <row r="1601" spans="1:8" hidden="1" x14ac:dyDescent="0.25">
      <c r="A1601" s="28" t="str">
        <f>IF(Items!$B1600="","",Items!$A1600)</f>
        <v/>
      </c>
      <c r="B1601" s="28" t="str">
        <f>IF(Items!$B1600="","",Items!$B1600)</f>
        <v/>
      </c>
      <c r="C1601" s="32" t="str">
        <f>IF($B1601="","",Items!$G1600+SUMIFS(PurQty,PurItem,$B1601,PurDate,"&lt;="&amp;$D$2)-SUMIFS(SalQty,SalItem,$B1601,SalDate,"&lt;="&amp;$D$2)-SUMIFS(WoQty,WoItem,$B1601,WoDate,"&lt;="&amp;$D$2)+SUMIFS(AdjQty,AdjItem,$B1601,AdjDate,"&lt;="&amp;$D$2)+SUMIFS(LinVarQty,LinItem,$B1601,LinPosted,"YES",LinDate,"&lt;="&amp;$D$2,LinID,"&lt;&gt;"&amp;$B$2))</f>
        <v/>
      </c>
      <c r="D1601" s="84"/>
      <c r="E1601" s="32" t="str">
        <f t="shared" si="48"/>
        <v/>
      </c>
      <c r="F1601" s="33" t="str">
        <f>IF($B1601="","",Items!$I1600)</f>
        <v/>
      </c>
      <c r="G1601" s="33" t="str">
        <f t="shared" si="49"/>
        <v/>
      </c>
      <c r="H1601" s="85"/>
    </row>
    <row r="1602" spans="1:8" hidden="1" x14ac:dyDescent="0.25">
      <c r="A1602" s="28" t="str">
        <f>IF(Items!$B1601="","",Items!$A1601)</f>
        <v/>
      </c>
      <c r="B1602" s="28" t="str">
        <f>IF(Items!$B1601="","",Items!$B1601)</f>
        <v/>
      </c>
      <c r="C1602" s="32" t="str">
        <f>IF($B1602="","",Items!$G1601+SUMIFS(PurQty,PurItem,$B1602,PurDate,"&lt;="&amp;$D$2)-SUMIFS(SalQty,SalItem,$B1602,SalDate,"&lt;="&amp;$D$2)-SUMIFS(WoQty,WoItem,$B1602,WoDate,"&lt;="&amp;$D$2)+SUMIFS(AdjQty,AdjItem,$B1602,AdjDate,"&lt;="&amp;$D$2)+SUMIFS(LinVarQty,LinItem,$B1602,LinPosted,"YES",LinDate,"&lt;="&amp;$D$2,LinID,"&lt;&gt;"&amp;$B$2))</f>
        <v/>
      </c>
      <c r="D1602" s="84"/>
      <c r="E1602" s="32" t="str">
        <f t="shared" si="48"/>
        <v/>
      </c>
      <c r="F1602" s="33" t="str">
        <f>IF($B1602="","",Items!$I1601)</f>
        <v/>
      </c>
      <c r="G1602" s="33" t="str">
        <f t="shared" si="49"/>
        <v/>
      </c>
      <c r="H1602" s="85"/>
    </row>
    <row r="1603" spans="1:8" hidden="1" x14ac:dyDescent="0.25">
      <c r="A1603" s="28" t="str">
        <f>IF(Items!$B1602="","",Items!$A1602)</f>
        <v/>
      </c>
      <c r="B1603" s="28" t="str">
        <f>IF(Items!$B1602="","",Items!$B1602)</f>
        <v/>
      </c>
      <c r="C1603" s="32" t="str">
        <f>IF($B1603="","",Items!$G1602+SUMIFS(PurQty,PurItem,$B1603,PurDate,"&lt;="&amp;$D$2)-SUMIFS(SalQty,SalItem,$B1603,SalDate,"&lt;="&amp;$D$2)-SUMIFS(WoQty,WoItem,$B1603,WoDate,"&lt;="&amp;$D$2)+SUMIFS(AdjQty,AdjItem,$B1603,AdjDate,"&lt;="&amp;$D$2)+SUMIFS(LinVarQty,LinItem,$B1603,LinPosted,"YES",LinDate,"&lt;="&amp;$D$2,LinID,"&lt;&gt;"&amp;$B$2))</f>
        <v/>
      </c>
      <c r="D1603" s="84"/>
      <c r="E1603" s="32" t="str">
        <f t="shared" si="48"/>
        <v/>
      </c>
      <c r="F1603" s="33" t="str">
        <f>IF($B1603="","",Items!$I1602)</f>
        <v/>
      </c>
      <c r="G1603" s="33" t="str">
        <f t="shared" si="49"/>
        <v/>
      </c>
      <c r="H1603" s="85"/>
    </row>
    <row r="1604" spans="1:8" hidden="1" x14ac:dyDescent="0.25">
      <c r="A1604" s="28" t="str">
        <f>IF(Items!$B1603="","",Items!$A1603)</f>
        <v/>
      </c>
      <c r="B1604" s="28" t="str">
        <f>IF(Items!$B1603="","",Items!$B1603)</f>
        <v/>
      </c>
      <c r="C1604" s="32" t="str">
        <f>IF($B1604="","",Items!$G1603+SUMIFS(PurQty,PurItem,$B1604,PurDate,"&lt;="&amp;$D$2)-SUMIFS(SalQty,SalItem,$B1604,SalDate,"&lt;="&amp;$D$2)-SUMIFS(WoQty,WoItem,$B1604,WoDate,"&lt;="&amp;$D$2)+SUMIFS(AdjQty,AdjItem,$B1604,AdjDate,"&lt;="&amp;$D$2)+SUMIFS(LinVarQty,LinItem,$B1604,LinPosted,"YES",LinDate,"&lt;="&amp;$D$2,LinID,"&lt;&gt;"&amp;$B$2))</f>
        <v/>
      </c>
      <c r="D1604" s="84"/>
      <c r="E1604" s="32" t="str">
        <f t="shared" si="48"/>
        <v/>
      </c>
      <c r="F1604" s="33" t="str">
        <f>IF($B1604="","",Items!$I1603)</f>
        <v/>
      </c>
      <c r="G1604" s="33" t="str">
        <f t="shared" si="49"/>
        <v/>
      </c>
      <c r="H1604" s="85"/>
    </row>
    <row r="1605" spans="1:8" hidden="1" x14ac:dyDescent="0.25">
      <c r="A1605" s="28" t="str">
        <f>IF(Items!$B1604="","",Items!$A1604)</f>
        <v/>
      </c>
      <c r="B1605" s="28" t="str">
        <f>IF(Items!$B1604="","",Items!$B1604)</f>
        <v/>
      </c>
      <c r="C1605" s="32" t="str">
        <f>IF($B1605="","",Items!$G1604+SUMIFS(PurQty,PurItem,$B1605,PurDate,"&lt;="&amp;$D$2)-SUMIFS(SalQty,SalItem,$B1605,SalDate,"&lt;="&amp;$D$2)-SUMIFS(WoQty,WoItem,$B1605,WoDate,"&lt;="&amp;$D$2)+SUMIFS(AdjQty,AdjItem,$B1605,AdjDate,"&lt;="&amp;$D$2)+SUMIFS(LinVarQty,LinItem,$B1605,LinPosted,"YES",LinDate,"&lt;="&amp;$D$2,LinID,"&lt;&gt;"&amp;$B$2))</f>
        <v/>
      </c>
      <c r="D1605" s="84"/>
      <c r="E1605" s="32" t="str">
        <f t="shared" si="48"/>
        <v/>
      </c>
      <c r="F1605" s="33" t="str">
        <f>IF($B1605="","",Items!$I1604)</f>
        <v/>
      </c>
      <c r="G1605" s="33" t="str">
        <f t="shared" si="49"/>
        <v/>
      </c>
      <c r="H1605" s="85"/>
    </row>
    <row r="1606" spans="1:8" hidden="1" x14ac:dyDescent="0.25">
      <c r="A1606" s="28" t="str">
        <f>IF(Items!$B1605="","",Items!$A1605)</f>
        <v/>
      </c>
      <c r="B1606" s="28" t="str">
        <f>IF(Items!$B1605="","",Items!$B1605)</f>
        <v/>
      </c>
      <c r="C1606" s="32" t="str">
        <f>IF($B1606="","",Items!$G1605+SUMIFS(PurQty,PurItem,$B1606,PurDate,"&lt;="&amp;$D$2)-SUMIFS(SalQty,SalItem,$B1606,SalDate,"&lt;="&amp;$D$2)-SUMIFS(WoQty,WoItem,$B1606,WoDate,"&lt;="&amp;$D$2)+SUMIFS(AdjQty,AdjItem,$B1606,AdjDate,"&lt;="&amp;$D$2)+SUMIFS(LinVarQty,LinItem,$B1606,LinPosted,"YES",LinDate,"&lt;="&amp;$D$2,LinID,"&lt;&gt;"&amp;$B$2))</f>
        <v/>
      </c>
      <c r="D1606" s="84"/>
      <c r="E1606" s="32" t="str">
        <f t="shared" ref="E1606:E1669" si="50">IF(OR($B1606="",$D1606=""),"",$D1606-$C1606)</f>
        <v/>
      </c>
      <c r="F1606" s="33" t="str">
        <f>IF($B1606="","",Items!$I1605)</f>
        <v/>
      </c>
      <c r="G1606" s="33" t="str">
        <f t="shared" ref="G1606:G1669" si="51">IF($E1606="","",$E1606*$F1606)</f>
        <v/>
      </c>
      <c r="H1606" s="85"/>
    </row>
    <row r="1607" spans="1:8" hidden="1" x14ac:dyDescent="0.25">
      <c r="A1607" s="28" t="str">
        <f>IF(Items!$B1606="","",Items!$A1606)</f>
        <v/>
      </c>
      <c r="B1607" s="28" t="str">
        <f>IF(Items!$B1606="","",Items!$B1606)</f>
        <v/>
      </c>
      <c r="C1607" s="32" t="str">
        <f>IF($B1607="","",Items!$G1606+SUMIFS(PurQty,PurItem,$B1607,PurDate,"&lt;="&amp;$D$2)-SUMIFS(SalQty,SalItem,$B1607,SalDate,"&lt;="&amp;$D$2)-SUMIFS(WoQty,WoItem,$B1607,WoDate,"&lt;="&amp;$D$2)+SUMIFS(AdjQty,AdjItem,$B1607,AdjDate,"&lt;="&amp;$D$2)+SUMIFS(LinVarQty,LinItem,$B1607,LinPosted,"YES",LinDate,"&lt;="&amp;$D$2,LinID,"&lt;&gt;"&amp;$B$2))</f>
        <v/>
      </c>
      <c r="D1607" s="84"/>
      <c r="E1607" s="32" t="str">
        <f t="shared" si="50"/>
        <v/>
      </c>
      <c r="F1607" s="33" t="str">
        <f>IF($B1607="","",Items!$I1606)</f>
        <v/>
      </c>
      <c r="G1607" s="33" t="str">
        <f t="shared" si="51"/>
        <v/>
      </c>
      <c r="H1607" s="85"/>
    </row>
    <row r="1608" spans="1:8" hidden="1" x14ac:dyDescent="0.25">
      <c r="A1608" s="28" t="str">
        <f>IF(Items!$B1607="","",Items!$A1607)</f>
        <v/>
      </c>
      <c r="B1608" s="28" t="str">
        <f>IF(Items!$B1607="","",Items!$B1607)</f>
        <v/>
      </c>
      <c r="C1608" s="32" t="str">
        <f>IF($B1608="","",Items!$G1607+SUMIFS(PurQty,PurItem,$B1608,PurDate,"&lt;="&amp;$D$2)-SUMIFS(SalQty,SalItem,$B1608,SalDate,"&lt;="&amp;$D$2)-SUMIFS(WoQty,WoItem,$B1608,WoDate,"&lt;="&amp;$D$2)+SUMIFS(AdjQty,AdjItem,$B1608,AdjDate,"&lt;="&amp;$D$2)+SUMIFS(LinVarQty,LinItem,$B1608,LinPosted,"YES",LinDate,"&lt;="&amp;$D$2,LinID,"&lt;&gt;"&amp;$B$2))</f>
        <v/>
      </c>
      <c r="D1608" s="84"/>
      <c r="E1608" s="32" t="str">
        <f t="shared" si="50"/>
        <v/>
      </c>
      <c r="F1608" s="33" t="str">
        <f>IF($B1608="","",Items!$I1607)</f>
        <v/>
      </c>
      <c r="G1608" s="33" t="str">
        <f t="shared" si="51"/>
        <v/>
      </c>
      <c r="H1608" s="85"/>
    </row>
    <row r="1609" spans="1:8" hidden="1" x14ac:dyDescent="0.25">
      <c r="A1609" s="28" t="str">
        <f>IF(Items!$B1608="","",Items!$A1608)</f>
        <v/>
      </c>
      <c r="B1609" s="28" t="str">
        <f>IF(Items!$B1608="","",Items!$B1608)</f>
        <v/>
      </c>
      <c r="C1609" s="32" t="str">
        <f>IF($B1609="","",Items!$G1608+SUMIFS(PurQty,PurItem,$B1609,PurDate,"&lt;="&amp;$D$2)-SUMIFS(SalQty,SalItem,$B1609,SalDate,"&lt;="&amp;$D$2)-SUMIFS(WoQty,WoItem,$B1609,WoDate,"&lt;="&amp;$D$2)+SUMIFS(AdjQty,AdjItem,$B1609,AdjDate,"&lt;="&amp;$D$2)+SUMIFS(LinVarQty,LinItem,$B1609,LinPosted,"YES",LinDate,"&lt;="&amp;$D$2,LinID,"&lt;&gt;"&amp;$B$2))</f>
        <v/>
      </c>
      <c r="D1609" s="84"/>
      <c r="E1609" s="32" t="str">
        <f t="shared" si="50"/>
        <v/>
      </c>
      <c r="F1609" s="33" t="str">
        <f>IF($B1609="","",Items!$I1608)</f>
        <v/>
      </c>
      <c r="G1609" s="33" t="str">
        <f t="shared" si="51"/>
        <v/>
      </c>
      <c r="H1609" s="85"/>
    </row>
    <row r="1610" spans="1:8" hidden="1" x14ac:dyDescent="0.25">
      <c r="A1610" s="28" t="str">
        <f>IF(Items!$B1609="","",Items!$A1609)</f>
        <v/>
      </c>
      <c r="B1610" s="28" t="str">
        <f>IF(Items!$B1609="","",Items!$B1609)</f>
        <v/>
      </c>
      <c r="C1610" s="32" t="str">
        <f>IF($B1610="","",Items!$G1609+SUMIFS(PurQty,PurItem,$B1610,PurDate,"&lt;="&amp;$D$2)-SUMIFS(SalQty,SalItem,$B1610,SalDate,"&lt;="&amp;$D$2)-SUMIFS(WoQty,WoItem,$B1610,WoDate,"&lt;="&amp;$D$2)+SUMIFS(AdjQty,AdjItem,$B1610,AdjDate,"&lt;="&amp;$D$2)+SUMIFS(LinVarQty,LinItem,$B1610,LinPosted,"YES",LinDate,"&lt;="&amp;$D$2,LinID,"&lt;&gt;"&amp;$B$2))</f>
        <v/>
      </c>
      <c r="D1610" s="84"/>
      <c r="E1610" s="32" t="str">
        <f t="shared" si="50"/>
        <v/>
      </c>
      <c r="F1610" s="33" t="str">
        <f>IF($B1610="","",Items!$I1609)</f>
        <v/>
      </c>
      <c r="G1610" s="33" t="str">
        <f t="shared" si="51"/>
        <v/>
      </c>
      <c r="H1610" s="85"/>
    </row>
    <row r="1611" spans="1:8" hidden="1" x14ac:dyDescent="0.25">
      <c r="A1611" s="28" t="str">
        <f>IF(Items!$B1610="","",Items!$A1610)</f>
        <v/>
      </c>
      <c r="B1611" s="28" t="str">
        <f>IF(Items!$B1610="","",Items!$B1610)</f>
        <v/>
      </c>
      <c r="C1611" s="32" t="str">
        <f>IF($B1611="","",Items!$G1610+SUMIFS(PurQty,PurItem,$B1611,PurDate,"&lt;="&amp;$D$2)-SUMIFS(SalQty,SalItem,$B1611,SalDate,"&lt;="&amp;$D$2)-SUMIFS(WoQty,WoItem,$B1611,WoDate,"&lt;="&amp;$D$2)+SUMIFS(AdjQty,AdjItem,$B1611,AdjDate,"&lt;="&amp;$D$2)+SUMIFS(LinVarQty,LinItem,$B1611,LinPosted,"YES",LinDate,"&lt;="&amp;$D$2,LinID,"&lt;&gt;"&amp;$B$2))</f>
        <v/>
      </c>
      <c r="D1611" s="84"/>
      <c r="E1611" s="32" t="str">
        <f t="shared" si="50"/>
        <v/>
      </c>
      <c r="F1611" s="33" t="str">
        <f>IF($B1611="","",Items!$I1610)</f>
        <v/>
      </c>
      <c r="G1611" s="33" t="str">
        <f t="shared" si="51"/>
        <v/>
      </c>
      <c r="H1611" s="85"/>
    </row>
    <row r="1612" spans="1:8" hidden="1" x14ac:dyDescent="0.25">
      <c r="A1612" s="28" t="str">
        <f>IF(Items!$B1611="","",Items!$A1611)</f>
        <v/>
      </c>
      <c r="B1612" s="28" t="str">
        <f>IF(Items!$B1611="","",Items!$B1611)</f>
        <v/>
      </c>
      <c r="C1612" s="32" t="str">
        <f>IF($B1612="","",Items!$G1611+SUMIFS(PurQty,PurItem,$B1612,PurDate,"&lt;="&amp;$D$2)-SUMIFS(SalQty,SalItem,$B1612,SalDate,"&lt;="&amp;$D$2)-SUMIFS(WoQty,WoItem,$B1612,WoDate,"&lt;="&amp;$D$2)+SUMIFS(AdjQty,AdjItem,$B1612,AdjDate,"&lt;="&amp;$D$2)+SUMIFS(LinVarQty,LinItem,$B1612,LinPosted,"YES",LinDate,"&lt;="&amp;$D$2,LinID,"&lt;&gt;"&amp;$B$2))</f>
        <v/>
      </c>
      <c r="D1612" s="84"/>
      <c r="E1612" s="32" t="str">
        <f t="shared" si="50"/>
        <v/>
      </c>
      <c r="F1612" s="33" t="str">
        <f>IF($B1612="","",Items!$I1611)</f>
        <v/>
      </c>
      <c r="G1612" s="33" t="str">
        <f t="shared" si="51"/>
        <v/>
      </c>
      <c r="H1612" s="85"/>
    </row>
    <row r="1613" spans="1:8" hidden="1" x14ac:dyDescent="0.25">
      <c r="A1613" s="28" t="str">
        <f>IF(Items!$B1612="","",Items!$A1612)</f>
        <v/>
      </c>
      <c r="B1613" s="28" t="str">
        <f>IF(Items!$B1612="","",Items!$B1612)</f>
        <v/>
      </c>
      <c r="C1613" s="32" t="str">
        <f>IF($B1613="","",Items!$G1612+SUMIFS(PurQty,PurItem,$B1613,PurDate,"&lt;="&amp;$D$2)-SUMIFS(SalQty,SalItem,$B1613,SalDate,"&lt;="&amp;$D$2)-SUMIFS(WoQty,WoItem,$B1613,WoDate,"&lt;="&amp;$D$2)+SUMIFS(AdjQty,AdjItem,$B1613,AdjDate,"&lt;="&amp;$D$2)+SUMIFS(LinVarQty,LinItem,$B1613,LinPosted,"YES",LinDate,"&lt;="&amp;$D$2,LinID,"&lt;&gt;"&amp;$B$2))</f>
        <v/>
      </c>
      <c r="D1613" s="84"/>
      <c r="E1613" s="32" t="str">
        <f t="shared" si="50"/>
        <v/>
      </c>
      <c r="F1613" s="33" t="str">
        <f>IF($B1613="","",Items!$I1612)</f>
        <v/>
      </c>
      <c r="G1613" s="33" t="str">
        <f t="shared" si="51"/>
        <v/>
      </c>
      <c r="H1613" s="85"/>
    </row>
    <row r="1614" spans="1:8" hidden="1" x14ac:dyDescent="0.25">
      <c r="A1614" s="28" t="str">
        <f>IF(Items!$B1613="","",Items!$A1613)</f>
        <v/>
      </c>
      <c r="B1614" s="28" t="str">
        <f>IF(Items!$B1613="","",Items!$B1613)</f>
        <v/>
      </c>
      <c r="C1614" s="32" t="str">
        <f>IF($B1614="","",Items!$G1613+SUMIFS(PurQty,PurItem,$B1614,PurDate,"&lt;="&amp;$D$2)-SUMIFS(SalQty,SalItem,$B1614,SalDate,"&lt;="&amp;$D$2)-SUMIFS(WoQty,WoItem,$B1614,WoDate,"&lt;="&amp;$D$2)+SUMIFS(AdjQty,AdjItem,$B1614,AdjDate,"&lt;="&amp;$D$2)+SUMIFS(LinVarQty,LinItem,$B1614,LinPosted,"YES",LinDate,"&lt;="&amp;$D$2,LinID,"&lt;&gt;"&amp;$B$2))</f>
        <v/>
      </c>
      <c r="D1614" s="84"/>
      <c r="E1614" s="32" t="str">
        <f t="shared" si="50"/>
        <v/>
      </c>
      <c r="F1614" s="33" t="str">
        <f>IF($B1614="","",Items!$I1613)</f>
        <v/>
      </c>
      <c r="G1614" s="33" t="str">
        <f t="shared" si="51"/>
        <v/>
      </c>
      <c r="H1614" s="85"/>
    </row>
    <row r="1615" spans="1:8" hidden="1" x14ac:dyDescent="0.25">
      <c r="A1615" s="28" t="str">
        <f>IF(Items!$B1614="","",Items!$A1614)</f>
        <v/>
      </c>
      <c r="B1615" s="28" t="str">
        <f>IF(Items!$B1614="","",Items!$B1614)</f>
        <v/>
      </c>
      <c r="C1615" s="32" t="str">
        <f>IF($B1615="","",Items!$G1614+SUMIFS(PurQty,PurItem,$B1615,PurDate,"&lt;="&amp;$D$2)-SUMIFS(SalQty,SalItem,$B1615,SalDate,"&lt;="&amp;$D$2)-SUMIFS(WoQty,WoItem,$B1615,WoDate,"&lt;="&amp;$D$2)+SUMIFS(AdjQty,AdjItem,$B1615,AdjDate,"&lt;="&amp;$D$2)+SUMIFS(LinVarQty,LinItem,$B1615,LinPosted,"YES",LinDate,"&lt;="&amp;$D$2,LinID,"&lt;&gt;"&amp;$B$2))</f>
        <v/>
      </c>
      <c r="D1615" s="84"/>
      <c r="E1615" s="32" t="str">
        <f t="shared" si="50"/>
        <v/>
      </c>
      <c r="F1615" s="33" t="str">
        <f>IF($B1615="","",Items!$I1614)</f>
        <v/>
      </c>
      <c r="G1615" s="33" t="str">
        <f t="shared" si="51"/>
        <v/>
      </c>
      <c r="H1615" s="85"/>
    </row>
    <row r="1616" spans="1:8" hidden="1" x14ac:dyDescent="0.25">
      <c r="A1616" s="28" t="str">
        <f>IF(Items!$B1615="","",Items!$A1615)</f>
        <v/>
      </c>
      <c r="B1616" s="28" t="str">
        <f>IF(Items!$B1615="","",Items!$B1615)</f>
        <v/>
      </c>
      <c r="C1616" s="32" t="str">
        <f>IF($B1616="","",Items!$G1615+SUMIFS(PurQty,PurItem,$B1616,PurDate,"&lt;="&amp;$D$2)-SUMIFS(SalQty,SalItem,$B1616,SalDate,"&lt;="&amp;$D$2)-SUMIFS(WoQty,WoItem,$B1616,WoDate,"&lt;="&amp;$D$2)+SUMIFS(AdjQty,AdjItem,$B1616,AdjDate,"&lt;="&amp;$D$2)+SUMIFS(LinVarQty,LinItem,$B1616,LinPosted,"YES",LinDate,"&lt;="&amp;$D$2,LinID,"&lt;&gt;"&amp;$B$2))</f>
        <v/>
      </c>
      <c r="D1616" s="84"/>
      <c r="E1616" s="32" t="str">
        <f t="shared" si="50"/>
        <v/>
      </c>
      <c r="F1616" s="33" t="str">
        <f>IF($B1616="","",Items!$I1615)</f>
        <v/>
      </c>
      <c r="G1616" s="33" t="str">
        <f t="shared" si="51"/>
        <v/>
      </c>
      <c r="H1616" s="85"/>
    </row>
    <row r="1617" spans="1:8" hidden="1" x14ac:dyDescent="0.25">
      <c r="A1617" s="28" t="str">
        <f>IF(Items!$B1616="","",Items!$A1616)</f>
        <v/>
      </c>
      <c r="B1617" s="28" t="str">
        <f>IF(Items!$B1616="","",Items!$B1616)</f>
        <v/>
      </c>
      <c r="C1617" s="32" t="str">
        <f>IF($B1617="","",Items!$G1616+SUMIFS(PurQty,PurItem,$B1617,PurDate,"&lt;="&amp;$D$2)-SUMIFS(SalQty,SalItem,$B1617,SalDate,"&lt;="&amp;$D$2)-SUMIFS(WoQty,WoItem,$B1617,WoDate,"&lt;="&amp;$D$2)+SUMIFS(AdjQty,AdjItem,$B1617,AdjDate,"&lt;="&amp;$D$2)+SUMIFS(LinVarQty,LinItem,$B1617,LinPosted,"YES",LinDate,"&lt;="&amp;$D$2,LinID,"&lt;&gt;"&amp;$B$2))</f>
        <v/>
      </c>
      <c r="D1617" s="84"/>
      <c r="E1617" s="32" t="str">
        <f t="shared" si="50"/>
        <v/>
      </c>
      <c r="F1617" s="33" t="str">
        <f>IF($B1617="","",Items!$I1616)</f>
        <v/>
      </c>
      <c r="G1617" s="33" t="str">
        <f t="shared" si="51"/>
        <v/>
      </c>
      <c r="H1617" s="85"/>
    </row>
    <row r="1618" spans="1:8" hidden="1" x14ac:dyDescent="0.25">
      <c r="A1618" s="28" t="str">
        <f>IF(Items!$B1617="","",Items!$A1617)</f>
        <v/>
      </c>
      <c r="B1618" s="28" t="str">
        <f>IF(Items!$B1617="","",Items!$B1617)</f>
        <v/>
      </c>
      <c r="C1618" s="32" t="str">
        <f>IF($B1618="","",Items!$G1617+SUMIFS(PurQty,PurItem,$B1618,PurDate,"&lt;="&amp;$D$2)-SUMIFS(SalQty,SalItem,$B1618,SalDate,"&lt;="&amp;$D$2)-SUMIFS(WoQty,WoItem,$B1618,WoDate,"&lt;="&amp;$D$2)+SUMIFS(AdjQty,AdjItem,$B1618,AdjDate,"&lt;="&amp;$D$2)+SUMIFS(LinVarQty,LinItem,$B1618,LinPosted,"YES",LinDate,"&lt;="&amp;$D$2,LinID,"&lt;&gt;"&amp;$B$2))</f>
        <v/>
      </c>
      <c r="D1618" s="84"/>
      <c r="E1618" s="32" t="str">
        <f t="shared" si="50"/>
        <v/>
      </c>
      <c r="F1618" s="33" t="str">
        <f>IF($B1618="","",Items!$I1617)</f>
        <v/>
      </c>
      <c r="G1618" s="33" t="str">
        <f t="shared" si="51"/>
        <v/>
      </c>
      <c r="H1618" s="85"/>
    </row>
    <row r="1619" spans="1:8" hidden="1" x14ac:dyDescent="0.25">
      <c r="A1619" s="28" t="str">
        <f>IF(Items!$B1618="","",Items!$A1618)</f>
        <v/>
      </c>
      <c r="B1619" s="28" t="str">
        <f>IF(Items!$B1618="","",Items!$B1618)</f>
        <v/>
      </c>
      <c r="C1619" s="32" t="str">
        <f>IF($B1619="","",Items!$G1618+SUMIFS(PurQty,PurItem,$B1619,PurDate,"&lt;="&amp;$D$2)-SUMIFS(SalQty,SalItem,$B1619,SalDate,"&lt;="&amp;$D$2)-SUMIFS(WoQty,WoItem,$B1619,WoDate,"&lt;="&amp;$D$2)+SUMIFS(AdjQty,AdjItem,$B1619,AdjDate,"&lt;="&amp;$D$2)+SUMIFS(LinVarQty,LinItem,$B1619,LinPosted,"YES",LinDate,"&lt;="&amp;$D$2,LinID,"&lt;&gt;"&amp;$B$2))</f>
        <v/>
      </c>
      <c r="D1619" s="84"/>
      <c r="E1619" s="32" t="str">
        <f t="shared" si="50"/>
        <v/>
      </c>
      <c r="F1619" s="33" t="str">
        <f>IF($B1619="","",Items!$I1618)</f>
        <v/>
      </c>
      <c r="G1619" s="33" t="str">
        <f t="shared" si="51"/>
        <v/>
      </c>
      <c r="H1619" s="85"/>
    </row>
    <row r="1620" spans="1:8" hidden="1" x14ac:dyDescent="0.25">
      <c r="A1620" s="28" t="str">
        <f>IF(Items!$B1619="","",Items!$A1619)</f>
        <v/>
      </c>
      <c r="B1620" s="28" t="str">
        <f>IF(Items!$B1619="","",Items!$B1619)</f>
        <v/>
      </c>
      <c r="C1620" s="32" t="str">
        <f>IF($B1620="","",Items!$G1619+SUMIFS(PurQty,PurItem,$B1620,PurDate,"&lt;="&amp;$D$2)-SUMIFS(SalQty,SalItem,$B1620,SalDate,"&lt;="&amp;$D$2)-SUMIFS(WoQty,WoItem,$B1620,WoDate,"&lt;="&amp;$D$2)+SUMIFS(AdjQty,AdjItem,$B1620,AdjDate,"&lt;="&amp;$D$2)+SUMIFS(LinVarQty,LinItem,$B1620,LinPosted,"YES",LinDate,"&lt;="&amp;$D$2,LinID,"&lt;&gt;"&amp;$B$2))</f>
        <v/>
      </c>
      <c r="D1620" s="84"/>
      <c r="E1620" s="32" t="str">
        <f t="shared" si="50"/>
        <v/>
      </c>
      <c r="F1620" s="33" t="str">
        <f>IF($B1620="","",Items!$I1619)</f>
        <v/>
      </c>
      <c r="G1620" s="33" t="str">
        <f t="shared" si="51"/>
        <v/>
      </c>
      <c r="H1620" s="85"/>
    </row>
    <row r="1621" spans="1:8" hidden="1" x14ac:dyDescent="0.25">
      <c r="A1621" s="28" t="str">
        <f>IF(Items!$B1620="","",Items!$A1620)</f>
        <v/>
      </c>
      <c r="B1621" s="28" t="str">
        <f>IF(Items!$B1620="","",Items!$B1620)</f>
        <v/>
      </c>
      <c r="C1621" s="32" t="str">
        <f>IF($B1621="","",Items!$G1620+SUMIFS(PurQty,PurItem,$B1621,PurDate,"&lt;="&amp;$D$2)-SUMIFS(SalQty,SalItem,$B1621,SalDate,"&lt;="&amp;$D$2)-SUMIFS(WoQty,WoItem,$B1621,WoDate,"&lt;="&amp;$D$2)+SUMIFS(AdjQty,AdjItem,$B1621,AdjDate,"&lt;="&amp;$D$2)+SUMIFS(LinVarQty,LinItem,$B1621,LinPosted,"YES",LinDate,"&lt;="&amp;$D$2,LinID,"&lt;&gt;"&amp;$B$2))</f>
        <v/>
      </c>
      <c r="D1621" s="84"/>
      <c r="E1621" s="32" t="str">
        <f t="shared" si="50"/>
        <v/>
      </c>
      <c r="F1621" s="33" t="str">
        <f>IF($B1621="","",Items!$I1620)</f>
        <v/>
      </c>
      <c r="G1621" s="33" t="str">
        <f t="shared" si="51"/>
        <v/>
      </c>
      <c r="H1621" s="85"/>
    </row>
    <row r="1622" spans="1:8" hidden="1" x14ac:dyDescent="0.25">
      <c r="A1622" s="28" t="str">
        <f>IF(Items!$B1621="","",Items!$A1621)</f>
        <v/>
      </c>
      <c r="B1622" s="28" t="str">
        <f>IF(Items!$B1621="","",Items!$B1621)</f>
        <v/>
      </c>
      <c r="C1622" s="32" t="str">
        <f>IF($B1622="","",Items!$G1621+SUMIFS(PurQty,PurItem,$B1622,PurDate,"&lt;="&amp;$D$2)-SUMIFS(SalQty,SalItem,$B1622,SalDate,"&lt;="&amp;$D$2)-SUMIFS(WoQty,WoItem,$B1622,WoDate,"&lt;="&amp;$D$2)+SUMIFS(AdjQty,AdjItem,$B1622,AdjDate,"&lt;="&amp;$D$2)+SUMIFS(LinVarQty,LinItem,$B1622,LinPosted,"YES",LinDate,"&lt;="&amp;$D$2,LinID,"&lt;&gt;"&amp;$B$2))</f>
        <v/>
      </c>
      <c r="D1622" s="84"/>
      <c r="E1622" s="32" t="str">
        <f t="shared" si="50"/>
        <v/>
      </c>
      <c r="F1622" s="33" t="str">
        <f>IF($B1622="","",Items!$I1621)</f>
        <v/>
      </c>
      <c r="G1622" s="33" t="str">
        <f t="shared" si="51"/>
        <v/>
      </c>
      <c r="H1622" s="85"/>
    </row>
    <row r="1623" spans="1:8" hidden="1" x14ac:dyDescent="0.25">
      <c r="A1623" s="28" t="str">
        <f>IF(Items!$B1622="","",Items!$A1622)</f>
        <v/>
      </c>
      <c r="B1623" s="28" t="str">
        <f>IF(Items!$B1622="","",Items!$B1622)</f>
        <v/>
      </c>
      <c r="C1623" s="32" t="str">
        <f>IF($B1623="","",Items!$G1622+SUMIFS(PurQty,PurItem,$B1623,PurDate,"&lt;="&amp;$D$2)-SUMIFS(SalQty,SalItem,$B1623,SalDate,"&lt;="&amp;$D$2)-SUMIFS(WoQty,WoItem,$B1623,WoDate,"&lt;="&amp;$D$2)+SUMIFS(AdjQty,AdjItem,$B1623,AdjDate,"&lt;="&amp;$D$2)+SUMIFS(LinVarQty,LinItem,$B1623,LinPosted,"YES",LinDate,"&lt;="&amp;$D$2,LinID,"&lt;&gt;"&amp;$B$2))</f>
        <v/>
      </c>
      <c r="D1623" s="84"/>
      <c r="E1623" s="32" t="str">
        <f t="shared" si="50"/>
        <v/>
      </c>
      <c r="F1623" s="33" t="str">
        <f>IF($B1623="","",Items!$I1622)</f>
        <v/>
      </c>
      <c r="G1623" s="33" t="str">
        <f t="shared" si="51"/>
        <v/>
      </c>
      <c r="H1623" s="85"/>
    </row>
    <row r="1624" spans="1:8" hidden="1" x14ac:dyDescent="0.25">
      <c r="A1624" s="28" t="str">
        <f>IF(Items!$B1623="","",Items!$A1623)</f>
        <v/>
      </c>
      <c r="B1624" s="28" t="str">
        <f>IF(Items!$B1623="","",Items!$B1623)</f>
        <v/>
      </c>
      <c r="C1624" s="32" t="str">
        <f>IF($B1624="","",Items!$G1623+SUMIFS(PurQty,PurItem,$B1624,PurDate,"&lt;="&amp;$D$2)-SUMIFS(SalQty,SalItem,$B1624,SalDate,"&lt;="&amp;$D$2)-SUMIFS(WoQty,WoItem,$B1624,WoDate,"&lt;="&amp;$D$2)+SUMIFS(AdjQty,AdjItem,$B1624,AdjDate,"&lt;="&amp;$D$2)+SUMIFS(LinVarQty,LinItem,$B1624,LinPosted,"YES",LinDate,"&lt;="&amp;$D$2,LinID,"&lt;&gt;"&amp;$B$2))</f>
        <v/>
      </c>
      <c r="D1624" s="84"/>
      <c r="E1624" s="32" t="str">
        <f t="shared" si="50"/>
        <v/>
      </c>
      <c r="F1624" s="33" t="str">
        <f>IF($B1624="","",Items!$I1623)</f>
        <v/>
      </c>
      <c r="G1624" s="33" t="str">
        <f t="shared" si="51"/>
        <v/>
      </c>
      <c r="H1624" s="85"/>
    </row>
    <row r="1625" spans="1:8" hidden="1" x14ac:dyDescent="0.25">
      <c r="A1625" s="28" t="str">
        <f>IF(Items!$B1624="","",Items!$A1624)</f>
        <v/>
      </c>
      <c r="B1625" s="28" t="str">
        <f>IF(Items!$B1624="","",Items!$B1624)</f>
        <v/>
      </c>
      <c r="C1625" s="32" t="str">
        <f>IF($B1625="","",Items!$G1624+SUMIFS(PurQty,PurItem,$B1625,PurDate,"&lt;="&amp;$D$2)-SUMIFS(SalQty,SalItem,$B1625,SalDate,"&lt;="&amp;$D$2)-SUMIFS(WoQty,WoItem,$B1625,WoDate,"&lt;="&amp;$D$2)+SUMIFS(AdjQty,AdjItem,$B1625,AdjDate,"&lt;="&amp;$D$2)+SUMIFS(LinVarQty,LinItem,$B1625,LinPosted,"YES",LinDate,"&lt;="&amp;$D$2,LinID,"&lt;&gt;"&amp;$B$2))</f>
        <v/>
      </c>
      <c r="D1625" s="84"/>
      <c r="E1625" s="32" t="str">
        <f t="shared" si="50"/>
        <v/>
      </c>
      <c r="F1625" s="33" t="str">
        <f>IF($B1625="","",Items!$I1624)</f>
        <v/>
      </c>
      <c r="G1625" s="33" t="str">
        <f t="shared" si="51"/>
        <v/>
      </c>
      <c r="H1625" s="85"/>
    </row>
    <row r="1626" spans="1:8" hidden="1" x14ac:dyDescent="0.25">
      <c r="A1626" s="28" t="str">
        <f>IF(Items!$B1625="","",Items!$A1625)</f>
        <v/>
      </c>
      <c r="B1626" s="28" t="str">
        <f>IF(Items!$B1625="","",Items!$B1625)</f>
        <v/>
      </c>
      <c r="C1626" s="32" t="str">
        <f>IF($B1626="","",Items!$G1625+SUMIFS(PurQty,PurItem,$B1626,PurDate,"&lt;="&amp;$D$2)-SUMIFS(SalQty,SalItem,$B1626,SalDate,"&lt;="&amp;$D$2)-SUMIFS(WoQty,WoItem,$B1626,WoDate,"&lt;="&amp;$D$2)+SUMIFS(AdjQty,AdjItem,$B1626,AdjDate,"&lt;="&amp;$D$2)+SUMIFS(LinVarQty,LinItem,$B1626,LinPosted,"YES",LinDate,"&lt;="&amp;$D$2,LinID,"&lt;&gt;"&amp;$B$2))</f>
        <v/>
      </c>
      <c r="D1626" s="84"/>
      <c r="E1626" s="32" t="str">
        <f t="shared" si="50"/>
        <v/>
      </c>
      <c r="F1626" s="33" t="str">
        <f>IF($B1626="","",Items!$I1625)</f>
        <v/>
      </c>
      <c r="G1626" s="33" t="str">
        <f t="shared" si="51"/>
        <v/>
      </c>
      <c r="H1626" s="85"/>
    </row>
    <row r="1627" spans="1:8" hidden="1" x14ac:dyDescent="0.25">
      <c r="A1627" s="28" t="str">
        <f>IF(Items!$B1626="","",Items!$A1626)</f>
        <v/>
      </c>
      <c r="B1627" s="28" t="str">
        <f>IF(Items!$B1626="","",Items!$B1626)</f>
        <v/>
      </c>
      <c r="C1627" s="32" t="str">
        <f>IF($B1627="","",Items!$G1626+SUMIFS(PurQty,PurItem,$B1627,PurDate,"&lt;="&amp;$D$2)-SUMIFS(SalQty,SalItem,$B1627,SalDate,"&lt;="&amp;$D$2)-SUMIFS(WoQty,WoItem,$B1627,WoDate,"&lt;="&amp;$D$2)+SUMIFS(AdjQty,AdjItem,$B1627,AdjDate,"&lt;="&amp;$D$2)+SUMIFS(LinVarQty,LinItem,$B1627,LinPosted,"YES",LinDate,"&lt;="&amp;$D$2,LinID,"&lt;&gt;"&amp;$B$2))</f>
        <v/>
      </c>
      <c r="D1627" s="84"/>
      <c r="E1627" s="32" t="str">
        <f t="shared" si="50"/>
        <v/>
      </c>
      <c r="F1627" s="33" t="str">
        <f>IF($B1627="","",Items!$I1626)</f>
        <v/>
      </c>
      <c r="G1627" s="33" t="str">
        <f t="shared" si="51"/>
        <v/>
      </c>
      <c r="H1627" s="85"/>
    </row>
    <row r="1628" spans="1:8" hidden="1" x14ac:dyDescent="0.25">
      <c r="A1628" s="28" t="str">
        <f>IF(Items!$B1627="","",Items!$A1627)</f>
        <v/>
      </c>
      <c r="B1628" s="28" t="str">
        <f>IF(Items!$B1627="","",Items!$B1627)</f>
        <v/>
      </c>
      <c r="C1628" s="32" t="str">
        <f>IF($B1628="","",Items!$G1627+SUMIFS(PurQty,PurItem,$B1628,PurDate,"&lt;="&amp;$D$2)-SUMIFS(SalQty,SalItem,$B1628,SalDate,"&lt;="&amp;$D$2)-SUMIFS(WoQty,WoItem,$B1628,WoDate,"&lt;="&amp;$D$2)+SUMIFS(AdjQty,AdjItem,$B1628,AdjDate,"&lt;="&amp;$D$2)+SUMIFS(LinVarQty,LinItem,$B1628,LinPosted,"YES",LinDate,"&lt;="&amp;$D$2,LinID,"&lt;&gt;"&amp;$B$2))</f>
        <v/>
      </c>
      <c r="D1628" s="84"/>
      <c r="E1628" s="32" t="str">
        <f t="shared" si="50"/>
        <v/>
      </c>
      <c r="F1628" s="33" t="str">
        <f>IF($B1628="","",Items!$I1627)</f>
        <v/>
      </c>
      <c r="G1628" s="33" t="str">
        <f t="shared" si="51"/>
        <v/>
      </c>
      <c r="H1628" s="85"/>
    </row>
    <row r="1629" spans="1:8" hidden="1" x14ac:dyDescent="0.25">
      <c r="A1629" s="28" t="str">
        <f>IF(Items!$B1628="","",Items!$A1628)</f>
        <v/>
      </c>
      <c r="B1629" s="28" t="str">
        <f>IF(Items!$B1628="","",Items!$B1628)</f>
        <v/>
      </c>
      <c r="C1629" s="32" t="str">
        <f>IF($B1629="","",Items!$G1628+SUMIFS(PurQty,PurItem,$B1629,PurDate,"&lt;="&amp;$D$2)-SUMIFS(SalQty,SalItem,$B1629,SalDate,"&lt;="&amp;$D$2)-SUMIFS(WoQty,WoItem,$B1629,WoDate,"&lt;="&amp;$D$2)+SUMIFS(AdjQty,AdjItem,$B1629,AdjDate,"&lt;="&amp;$D$2)+SUMIFS(LinVarQty,LinItem,$B1629,LinPosted,"YES",LinDate,"&lt;="&amp;$D$2,LinID,"&lt;&gt;"&amp;$B$2))</f>
        <v/>
      </c>
      <c r="D1629" s="84"/>
      <c r="E1629" s="32" t="str">
        <f t="shared" si="50"/>
        <v/>
      </c>
      <c r="F1629" s="33" t="str">
        <f>IF($B1629="","",Items!$I1628)</f>
        <v/>
      </c>
      <c r="G1629" s="33" t="str">
        <f t="shared" si="51"/>
        <v/>
      </c>
      <c r="H1629" s="85"/>
    </row>
    <row r="1630" spans="1:8" hidden="1" x14ac:dyDescent="0.25">
      <c r="A1630" s="28" t="str">
        <f>IF(Items!$B1629="","",Items!$A1629)</f>
        <v/>
      </c>
      <c r="B1630" s="28" t="str">
        <f>IF(Items!$B1629="","",Items!$B1629)</f>
        <v/>
      </c>
      <c r="C1630" s="32" t="str">
        <f>IF($B1630="","",Items!$G1629+SUMIFS(PurQty,PurItem,$B1630,PurDate,"&lt;="&amp;$D$2)-SUMIFS(SalQty,SalItem,$B1630,SalDate,"&lt;="&amp;$D$2)-SUMIFS(WoQty,WoItem,$B1630,WoDate,"&lt;="&amp;$D$2)+SUMIFS(AdjQty,AdjItem,$B1630,AdjDate,"&lt;="&amp;$D$2)+SUMIFS(LinVarQty,LinItem,$B1630,LinPosted,"YES",LinDate,"&lt;="&amp;$D$2,LinID,"&lt;&gt;"&amp;$B$2))</f>
        <v/>
      </c>
      <c r="D1630" s="84"/>
      <c r="E1630" s="32" t="str">
        <f t="shared" si="50"/>
        <v/>
      </c>
      <c r="F1630" s="33" t="str">
        <f>IF($B1630="","",Items!$I1629)</f>
        <v/>
      </c>
      <c r="G1630" s="33" t="str">
        <f t="shared" si="51"/>
        <v/>
      </c>
      <c r="H1630" s="85"/>
    </row>
    <row r="1631" spans="1:8" hidden="1" x14ac:dyDescent="0.25">
      <c r="A1631" s="28" t="str">
        <f>IF(Items!$B1630="","",Items!$A1630)</f>
        <v/>
      </c>
      <c r="B1631" s="28" t="str">
        <f>IF(Items!$B1630="","",Items!$B1630)</f>
        <v/>
      </c>
      <c r="C1631" s="32" t="str">
        <f>IF($B1631="","",Items!$G1630+SUMIFS(PurQty,PurItem,$B1631,PurDate,"&lt;="&amp;$D$2)-SUMIFS(SalQty,SalItem,$B1631,SalDate,"&lt;="&amp;$D$2)-SUMIFS(WoQty,WoItem,$B1631,WoDate,"&lt;="&amp;$D$2)+SUMIFS(AdjQty,AdjItem,$B1631,AdjDate,"&lt;="&amp;$D$2)+SUMIFS(LinVarQty,LinItem,$B1631,LinPosted,"YES",LinDate,"&lt;="&amp;$D$2,LinID,"&lt;&gt;"&amp;$B$2))</f>
        <v/>
      </c>
      <c r="D1631" s="84"/>
      <c r="E1631" s="32" t="str">
        <f t="shared" si="50"/>
        <v/>
      </c>
      <c r="F1631" s="33" t="str">
        <f>IF($B1631="","",Items!$I1630)</f>
        <v/>
      </c>
      <c r="G1631" s="33" t="str">
        <f t="shared" si="51"/>
        <v/>
      </c>
      <c r="H1631" s="85"/>
    </row>
    <row r="1632" spans="1:8" hidden="1" x14ac:dyDescent="0.25">
      <c r="A1632" s="28" t="str">
        <f>IF(Items!$B1631="","",Items!$A1631)</f>
        <v/>
      </c>
      <c r="B1632" s="28" t="str">
        <f>IF(Items!$B1631="","",Items!$B1631)</f>
        <v/>
      </c>
      <c r="C1632" s="32" t="str">
        <f>IF($B1632="","",Items!$G1631+SUMIFS(PurQty,PurItem,$B1632,PurDate,"&lt;="&amp;$D$2)-SUMIFS(SalQty,SalItem,$B1632,SalDate,"&lt;="&amp;$D$2)-SUMIFS(WoQty,WoItem,$B1632,WoDate,"&lt;="&amp;$D$2)+SUMIFS(AdjQty,AdjItem,$B1632,AdjDate,"&lt;="&amp;$D$2)+SUMIFS(LinVarQty,LinItem,$B1632,LinPosted,"YES",LinDate,"&lt;="&amp;$D$2,LinID,"&lt;&gt;"&amp;$B$2))</f>
        <v/>
      </c>
      <c r="D1632" s="84"/>
      <c r="E1632" s="32" t="str">
        <f t="shared" si="50"/>
        <v/>
      </c>
      <c r="F1632" s="33" t="str">
        <f>IF($B1632="","",Items!$I1631)</f>
        <v/>
      </c>
      <c r="G1632" s="33" t="str">
        <f t="shared" si="51"/>
        <v/>
      </c>
      <c r="H1632" s="85"/>
    </row>
    <row r="1633" spans="1:8" hidden="1" x14ac:dyDescent="0.25">
      <c r="A1633" s="28" t="str">
        <f>IF(Items!$B1632="","",Items!$A1632)</f>
        <v/>
      </c>
      <c r="B1633" s="28" t="str">
        <f>IF(Items!$B1632="","",Items!$B1632)</f>
        <v/>
      </c>
      <c r="C1633" s="32" t="str">
        <f>IF($B1633="","",Items!$G1632+SUMIFS(PurQty,PurItem,$B1633,PurDate,"&lt;="&amp;$D$2)-SUMIFS(SalQty,SalItem,$B1633,SalDate,"&lt;="&amp;$D$2)-SUMIFS(WoQty,WoItem,$B1633,WoDate,"&lt;="&amp;$D$2)+SUMIFS(AdjQty,AdjItem,$B1633,AdjDate,"&lt;="&amp;$D$2)+SUMIFS(LinVarQty,LinItem,$B1633,LinPosted,"YES",LinDate,"&lt;="&amp;$D$2,LinID,"&lt;&gt;"&amp;$B$2))</f>
        <v/>
      </c>
      <c r="D1633" s="84"/>
      <c r="E1633" s="32" t="str">
        <f t="shared" si="50"/>
        <v/>
      </c>
      <c r="F1633" s="33" t="str">
        <f>IF($B1633="","",Items!$I1632)</f>
        <v/>
      </c>
      <c r="G1633" s="33" t="str">
        <f t="shared" si="51"/>
        <v/>
      </c>
      <c r="H1633" s="85"/>
    </row>
    <row r="1634" spans="1:8" hidden="1" x14ac:dyDescent="0.25">
      <c r="A1634" s="28" t="str">
        <f>IF(Items!$B1633="","",Items!$A1633)</f>
        <v/>
      </c>
      <c r="B1634" s="28" t="str">
        <f>IF(Items!$B1633="","",Items!$B1633)</f>
        <v/>
      </c>
      <c r="C1634" s="32" t="str">
        <f>IF($B1634="","",Items!$G1633+SUMIFS(PurQty,PurItem,$B1634,PurDate,"&lt;="&amp;$D$2)-SUMIFS(SalQty,SalItem,$B1634,SalDate,"&lt;="&amp;$D$2)-SUMIFS(WoQty,WoItem,$B1634,WoDate,"&lt;="&amp;$D$2)+SUMIFS(AdjQty,AdjItem,$B1634,AdjDate,"&lt;="&amp;$D$2)+SUMIFS(LinVarQty,LinItem,$B1634,LinPosted,"YES",LinDate,"&lt;="&amp;$D$2,LinID,"&lt;&gt;"&amp;$B$2))</f>
        <v/>
      </c>
      <c r="D1634" s="84"/>
      <c r="E1634" s="32" t="str">
        <f t="shared" si="50"/>
        <v/>
      </c>
      <c r="F1634" s="33" t="str">
        <f>IF($B1634="","",Items!$I1633)</f>
        <v/>
      </c>
      <c r="G1634" s="33" t="str">
        <f t="shared" si="51"/>
        <v/>
      </c>
      <c r="H1634" s="85"/>
    </row>
    <row r="1635" spans="1:8" hidden="1" x14ac:dyDescent="0.25">
      <c r="A1635" s="28" t="str">
        <f>IF(Items!$B1634="","",Items!$A1634)</f>
        <v/>
      </c>
      <c r="B1635" s="28" t="str">
        <f>IF(Items!$B1634="","",Items!$B1634)</f>
        <v/>
      </c>
      <c r="C1635" s="32" t="str">
        <f>IF($B1635="","",Items!$G1634+SUMIFS(PurQty,PurItem,$B1635,PurDate,"&lt;="&amp;$D$2)-SUMIFS(SalQty,SalItem,$B1635,SalDate,"&lt;="&amp;$D$2)-SUMIFS(WoQty,WoItem,$B1635,WoDate,"&lt;="&amp;$D$2)+SUMIFS(AdjQty,AdjItem,$B1635,AdjDate,"&lt;="&amp;$D$2)+SUMIFS(LinVarQty,LinItem,$B1635,LinPosted,"YES",LinDate,"&lt;="&amp;$D$2,LinID,"&lt;&gt;"&amp;$B$2))</f>
        <v/>
      </c>
      <c r="D1635" s="84"/>
      <c r="E1635" s="32" t="str">
        <f t="shared" si="50"/>
        <v/>
      </c>
      <c r="F1635" s="33" t="str">
        <f>IF($B1635="","",Items!$I1634)</f>
        <v/>
      </c>
      <c r="G1635" s="33" t="str">
        <f t="shared" si="51"/>
        <v/>
      </c>
      <c r="H1635" s="85"/>
    </row>
    <row r="1636" spans="1:8" hidden="1" x14ac:dyDescent="0.25">
      <c r="A1636" s="28" t="str">
        <f>IF(Items!$B1635="","",Items!$A1635)</f>
        <v/>
      </c>
      <c r="B1636" s="28" t="str">
        <f>IF(Items!$B1635="","",Items!$B1635)</f>
        <v/>
      </c>
      <c r="C1636" s="32" t="str">
        <f>IF($B1636="","",Items!$G1635+SUMIFS(PurQty,PurItem,$B1636,PurDate,"&lt;="&amp;$D$2)-SUMIFS(SalQty,SalItem,$B1636,SalDate,"&lt;="&amp;$D$2)-SUMIFS(WoQty,WoItem,$B1636,WoDate,"&lt;="&amp;$D$2)+SUMIFS(AdjQty,AdjItem,$B1636,AdjDate,"&lt;="&amp;$D$2)+SUMIFS(LinVarQty,LinItem,$B1636,LinPosted,"YES",LinDate,"&lt;="&amp;$D$2,LinID,"&lt;&gt;"&amp;$B$2))</f>
        <v/>
      </c>
      <c r="D1636" s="84"/>
      <c r="E1636" s="32" t="str">
        <f t="shared" si="50"/>
        <v/>
      </c>
      <c r="F1636" s="33" t="str">
        <f>IF($B1636="","",Items!$I1635)</f>
        <v/>
      </c>
      <c r="G1636" s="33" t="str">
        <f t="shared" si="51"/>
        <v/>
      </c>
      <c r="H1636" s="85"/>
    </row>
    <row r="1637" spans="1:8" hidden="1" x14ac:dyDescent="0.25">
      <c r="A1637" s="28" t="str">
        <f>IF(Items!$B1636="","",Items!$A1636)</f>
        <v/>
      </c>
      <c r="B1637" s="28" t="str">
        <f>IF(Items!$B1636="","",Items!$B1636)</f>
        <v/>
      </c>
      <c r="C1637" s="32" t="str">
        <f>IF($B1637="","",Items!$G1636+SUMIFS(PurQty,PurItem,$B1637,PurDate,"&lt;="&amp;$D$2)-SUMIFS(SalQty,SalItem,$B1637,SalDate,"&lt;="&amp;$D$2)-SUMIFS(WoQty,WoItem,$B1637,WoDate,"&lt;="&amp;$D$2)+SUMIFS(AdjQty,AdjItem,$B1637,AdjDate,"&lt;="&amp;$D$2)+SUMIFS(LinVarQty,LinItem,$B1637,LinPosted,"YES",LinDate,"&lt;="&amp;$D$2,LinID,"&lt;&gt;"&amp;$B$2))</f>
        <v/>
      </c>
      <c r="D1637" s="84"/>
      <c r="E1637" s="32" t="str">
        <f t="shared" si="50"/>
        <v/>
      </c>
      <c r="F1637" s="33" t="str">
        <f>IF($B1637="","",Items!$I1636)</f>
        <v/>
      </c>
      <c r="G1637" s="33" t="str">
        <f t="shared" si="51"/>
        <v/>
      </c>
      <c r="H1637" s="85"/>
    </row>
    <row r="1638" spans="1:8" hidden="1" x14ac:dyDescent="0.25">
      <c r="A1638" s="28" t="str">
        <f>IF(Items!$B1637="","",Items!$A1637)</f>
        <v/>
      </c>
      <c r="B1638" s="28" t="str">
        <f>IF(Items!$B1637="","",Items!$B1637)</f>
        <v/>
      </c>
      <c r="C1638" s="32" t="str">
        <f>IF($B1638="","",Items!$G1637+SUMIFS(PurQty,PurItem,$B1638,PurDate,"&lt;="&amp;$D$2)-SUMIFS(SalQty,SalItem,$B1638,SalDate,"&lt;="&amp;$D$2)-SUMIFS(WoQty,WoItem,$B1638,WoDate,"&lt;="&amp;$D$2)+SUMIFS(AdjQty,AdjItem,$B1638,AdjDate,"&lt;="&amp;$D$2)+SUMIFS(LinVarQty,LinItem,$B1638,LinPosted,"YES",LinDate,"&lt;="&amp;$D$2,LinID,"&lt;&gt;"&amp;$B$2))</f>
        <v/>
      </c>
      <c r="D1638" s="84"/>
      <c r="E1638" s="32" t="str">
        <f t="shared" si="50"/>
        <v/>
      </c>
      <c r="F1638" s="33" t="str">
        <f>IF($B1638="","",Items!$I1637)</f>
        <v/>
      </c>
      <c r="G1638" s="33" t="str">
        <f t="shared" si="51"/>
        <v/>
      </c>
      <c r="H1638" s="85"/>
    </row>
    <row r="1639" spans="1:8" hidden="1" x14ac:dyDescent="0.25">
      <c r="A1639" s="28" t="str">
        <f>IF(Items!$B1638="","",Items!$A1638)</f>
        <v/>
      </c>
      <c r="B1639" s="28" t="str">
        <f>IF(Items!$B1638="","",Items!$B1638)</f>
        <v/>
      </c>
      <c r="C1639" s="32" t="str">
        <f>IF($B1639="","",Items!$G1638+SUMIFS(PurQty,PurItem,$B1639,PurDate,"&lt;="&amp;$D$2)-SUMIFS(SalQty,SalItem,$B1639,SalDate,"&lt;="&amp;$D$2)-SUMIFS(WoQty,WoItem,$B1639,WoDate,"&lt;="&amp;$D$2)+SUMIFS(AdjQty,AdjItem,$B1639,AdjDate,"&lt;="&amp;$D$2)+SUMIFS(LinVarQty,LinItem,$B1639,LinPosted,"YES",LinDate,"&lt;="&amp;$D$2,LinID,"&lt;&gt;"&amp;$B$2))</f>
        <v/>
      </c>
      <c r="D1639" s="84"/>
      <c r="E1639" s="32" t="str">
        <f t="shared" si="50"/>
        <v/>
      </c>
      <c r="F1639" s="33" t="str">
        <f>IF($B1639="","",Items!$I1638)</f>
        <v/>
      </c>
      <c r="G1639" s="33" t="str">
        <f t="shared" si="51"/>
        <v/>
      </c>
      <c r="H1639" s="85"/>
    </row>
    <row r="1640" spans="1:8" hidden="1" x14ac:dyDescent="0.25">
      <c r="A1640" s="28" t="str">
        <f>IF(Items!$B1639="","",Items!$A1639)</f>
        <v/>
      </c>
      <c r="B1640" s="28" t="str">
        <f>IF(Items!$B1639="","",Items!$B1639)</f>
        <v/>
      </c>
      <c r="C1640" s="32" t="str">
        <f>IF($B1640="","",Items!$G1639+SUMIFS(PurQty,PurItem,$B1640,PurDate,"&lt;="&amp;$D$2)-SUMIFS(SalQty,SalItem,$B1640,SalDate,"&lt;="&amp;$D$2)-SUMIFS(WoQty,WoItem,$B1640,WoDate,"&lt;="&amp;$D$2)+SUMIFS(AdjQty,AdjItem,$B1640,AdjDate,"&lt;="&amp;$D$2)+SUMIFS(LinVarQty,LinItem,$B1640,LinPosted,"YES",LinDate,"&lt;="&amp;$D$2,LinID,"&lt;&gt;"&amp;$B$2))</f>
        <v/>
      </c>
      <c r="D1640" s="84"/>
      <c r="E1640" s="32" t="str">
        <f t="shared" si="50"/>
        <v/>
      </c>
      <c r="F1640" s="33" t="str">
        <f>IF($B1640="","",Items!$I1639)</f>
        <v/>
      </c>
      <c r="G1640" s="33" t="str">
        <f t="shared" si="51"/>
        <v/>
      </c>
      <c r="H1640" s="85"/>
    </row>
    <row r="1641" spans="1:8" hidden="1" x14ac:dyDescent="0.25">
      <c r="A1641" s="28" t="str">
        <f>IF(Items!$B1640="","",Items!$A1640)</f>
        <v/>
      </c>
      <c r="B1641" s="28" t="str">
        <f>IF(Items!$B1640="","",Items!$B1640)</f>
        <v/>
      </c>
      <c r="C1641" s="32" t="str">
        <f>IF($B1641="","",Items!$G1640+SUMIFS(PurQty,PurItem,$B1641,PurDate,"&lt;="&amp;$D$2)-SUMIFS(SalQty,SalItem,$B1641,SalDate,"&lt;="&amp;$D$2)-SUMIFS(WoQty,WoItem,$B1641,WoDate,"&lt;="&amp;$D$2)+SUMIFS(AdjQty,AdjItem,$B1641,AdjDate,"&lt;="&amp;$D$2)+SUMIFS(LinVarQty,LinItem,$B1641,LinPosted,"YES",LinDate,"&lt;="&amp;$D$2,LinID,"&lt;&gt;"&amp;$B$2))</f>
        <v/>
      </c>
      <c r="D1641" s="84"/>
      <c r="E1641" s="32" t="str">
        <f t="shared" si="50"/>
        <v/>
      </c>
      <c r="F1641" s="33" t="str">
        <f>IF($B1641="","",Items!$I1640)</f>
        <v/>
      </c>
      <c r="G1641" s="33" t="str">
        <f t="shared" si="51"/>
        <v/>
      </c>
      <c r="H1641" s="85"/>
    </row>
    <row r="1642" spans="1:8" hidden="1" x14ac:dyDescent="0.25">
      <c r="A1642" s="28" t="str">
        <f>IF(Items!$B1641="","",Items!$A1641)</f>
        <v/>
      </c>
      <c r="B1642" s="28" t="str">
        <f>IF(Items!$B1641="","",Items!$B1641)</f>
        <v/>
      </c>
      <c r="C1642" s="32" t="str">
        <f>IF($B1642="","",Items!$G1641+SUMIFS(PurQty,PurItem,$B1642,PurDate,"&lt;="&amp;$D$2)-SUMIFS(SalQty,SalItem,$B1642,SalDate,"&lt;="&amp;$D$2)-SUMIFS(WoQty,WoItem,$B1642,WoDate,"&lt;="&amp;$D$2)+SUMIFS(AdjQty,AdjItem,$B1642,AdjDate,"&lt;="&amp;$D$2)+SUMIFS(LinVarQty,LinItem,$B1642,LinPosted,"YES",LinDate,"&lt;="&amp;$D$2,LinID,"&lt;&gt;"&amp;$B$2))</f>
        <v/>
      </c>
      <c r="D1642" s="84"/>
      <c r="E1642" s="32" t="str">
        <f t="shared" si="50"/>
        <v/>
      </c>
      <c r="F1642" s="33" t="str">
        <f>IF($B1642="","",Items!$I1641)</f>
        <v/>
      </c>
      <c r="G1642" s="33" t="str">
        <f t="shared" si="51"/>
        <v/>
      </c>
      <c r="H1642" s="85"/>
    </row>
    <row r="1643" spans="1:8" hidden="1" x14ac:dyDescent="0.25">
      <c r="A1643" s="28" t="str">
        <f>IF(Items!$B1642="","",Items!$A1642)</f>
        <v/>
      </c>
      <c r="B1643" s="28" t="str">
        <f>IF(Items!$B1642="","",Items!$B1642)</f>
        <v/>
      </c>
      <c r="C1643" s="32" t="str">
        <f>IF($B1643="","",Items!$G1642+SUMIFS(PurQty,PurItem,$B1643,PurDate,"&lt;="&amp;$D$2)-SUMIFS(SalQty,SalItem,$B1643,SalDate,"&lt;="&amp;$D$2)-SUMIFS(WoQty,WoItem,$B1643,WoDate,"&lt;="&amp;$D$2)+SUMIFS(AdjQty,AdjItem,$B1643,AdjDate,"&lt;="&amp;$D$2)+SUMIFS(LinVarQty,LinItem,$B1643,LinPosted,"YES",LinDate,"&lt;="&amp;$D$2,LinID,"&lt;&gt;"&amp;$B$2))</f>
        <v/>
      </c>
      <c r="D1643" s="84"/>
      <c r="E1643" s="32" t="str">
        <f t="shared" si="50"/>
        <v/>
      </c>
      <c r="F1643" s="33" t="str">
        <f>IF($B1643="","",Items!$I1642)</f>
        <v/>
      </c>
      <c r="G1643" s="33" t="str">
        <f t="shared" si="51"/>
        <v/>
      </c>
      <c r="H1643" s="85"/>
    </row>
    <row r="1644" spans="1:8" hidden="1" x14ac:dyDescent="0.25">
      <c r="A1644" s="28" t="str">
        <f>IF(Items!$B1643="","",Items!$A1643)</f>
        <v/>
      </c>
      <c r="B1644" s="28" t="str">
        <f>IF(Items!$B1643="","",Items!$B1643)</f>
        <v/>
      </c>
      <c r="C1644" s="32" t="str">
        <f>IF($B1644="","",Items!$G1643+SUMIFS(PurQty,PurItem,$B1644,PurDate,"&lt;="&amp;$D$2)-SUMIFS(SalQty,SalItem,$B1644,SalDate,"&lt;="&amp;$D$2)-SUMIFS(WoQty,WoItem,$B1644,WoDate,"&lt;="&amp;$D$2)+SUMIFS(AdjQty,AdjItem,$B1644,AdjDate,"&lt;="&amp;$D$2)+SUMIFS(LinVarQty,LinItem,$B1644,LinPosted,"YES",LinDate,"&lt;="&amp;$D$2,LinID,"&lt;&gt;"&amp;$B$2))</f>
        <v/>
      </c>
      <c r="D1644" s="84"/>
      <c r="E1644" s="32" t="str">
        <f t="shared" si="50"/>
        <v/>
      </c>
      <c r="F1644" s="33" t="str">
        <f>IF($B1644="","",Items!$I1643)</f>
        <v/>
      </c>
      <c r="G1644" s="33" t="str">
        <f t="shared" si="51"/>
        <v/>
      </c>
      <c r="H1644" s="85"/>
    </row>
    <row r="1645" spans="1:8" hidden="1" x14ac:dyDescent="0.25">
      <c r="A1645" s="28" t="str">
        <f>IF(Items!$B1644="","",Items!$A1644)</f>
        <v/>
      </c>
      <c r="B1645" s="28" t="str">
        <f>IF(Items!$B1644="","",Items!$B1644)</f>
        <v/>
      </c>
      <c r="C1645" s="32" t="str">
        <f>IF($B1645="","",Items!$G1644+SUMIFS(PurQty,PurItem,$B1645,PurDate,"&lt;="&amp;$D$2)-SUMIFS(SalQty,SalItem,$B1645,SalDate,"&lt;="&amp;$D$2)-SUMIFS(WoQty,WoItem,$B1645,WoDate,"&lt;="&amp;$D$2)+SUMIFS(AdjQty,AdjItem,$B1645,AdjDate,"&lt;="&amp;$D$2)+SUMIFS(LinVarQty,LinItem,$B1645,LinPosted,"YES",LinDate,"&lt;="&amp;$D$2,LinID,"&lt;&gt;"&amp;$B$2))</f>
        <v/>
      </c>
      <c r="D1645" s="84"/>
      <c r="E1645" s="32" t="str">
        <f t="shared" si="50"/>
        <v/>
      </c>
      <c r="F1645" s="33" t="str">
        <f>IF($B1645="","",Items!$I1644)</f>
        <v/>
      </c>
      <c r="G1645" s="33" t="str">
        <f t="shared" si="51"/>
        <v/>
      </c>
      <c r="H1645" s="85"/>
    </row>
    <row r="1646" spans="1:8" hidden="1" x14ac:dyDescent="0.25">
      <c r="A1646" s="28" t="str">
        <f>IF(Items!$B1645="","",Items!$A1645)</f>
        <v/>
      </c>
      <c r="B1646" s="28" t="str">
        <f>IF(Items!$B1645="","",Items!$B1645)</f>
        <v/>
      </c>
      <c r="C1646" s="32" t="str">
        <f>IF($B1646="","",Items!$G1645+SUMIFS(PurQty,PurItem,$B1646,PurDate,"&lt;="&amp;$D$2)-SUMIFS(SalQty,SalItem,$B1646,SalDate,"&lt;="&amp;$D$2)-SUMIFS(WoQty,WoItem,$B1646,WoDate,"&lt;="&amp;$D$2)+SUMIFS(AdjQty,AdjItem,$B1646,AdjDate,"&lt;="&amp;$D$2)+SUMIFS(LinVarQty,LinItem,$B1646,LinPosted,"YES",LinDate,"&lt;="&amp;$D$2,LinID,"&lt;&gt;"&amp;$B$2))</f>
        <v/>
      </c>
      <c r="D1646" s="84"/>
      <c r="E1646" s="32" t="str">
        <f t="shared" si="50"/>
        <v/>
      </c>
      <c r="F1646" s="33" t="str">
        <f>IF($B1646="","",Items!$I1645)</f>
        <v/>
      </c>
      <c r="G1646" s="33" t="str">
        <f t="shared" si="51"/>
        <v/>
      </c>
      <c r="H1646" s="85"/>
    </row>
    <row r="1647" spans="1:8" hidden="1" x14ac:dyDescent="0.25">
      <c r="A1647" s="28" t="str">
        <f>IF(Items!$B1646="","",Items!$A1646)</f>
        <v/>
      </c>
      <c r="B1647" s="28" t="str">
        <f>IF(Items!$B1646="","",Items!$B1646)</f>
        <v/>
      </c>
      <c r="C1647" s="32" t="str">
        <f>IF($B1647="","",Items!$G1646+SUMIFS(PurQty,PurItem,$B1647,PurDate,"&lt;="&amp;$D$2)-SUMIFS(SalQty,SalItem,$B1647,SalDate,"&lt;="&amp;$D$2)-SUMIFS(WoQty,WoItem,$B1647,WoDate,"&lt;="&amp;$D$2)+SUMIFS(AdjQty,AdjItem,$B1647,AdjDate,"&lt;="&amp;$D$2)+SUMIFS(LinVarQty,LinItem,$B1647,LinPosted,"YES",LinDate,"&lt;="&amp;$D$2,LinID,"&lt;&gt;"&amp;$B$2))</f>
        <v/>
      </c>
      <c r="D1647" s="84"/>
      <c r="E1647" s="32" t="str">
        <f t="shared" si="50"/>
        <v/>
      </c>
      <c r="F1647" s="33" t="str">
        <f>IF($B1647="","",Items!$I1646)</f>
        <v/>
      </c>
      <c r="G1647" s="33" t="str">
        <f t="shared" si="51"/>
        <v/>
      </c>
      <c r="H1647" s="85"/>
    </row>
    <row r="1648" spans="1:8" hidden="1" x14ac:dyDescent="0.25">
      <c r="A1648" s="28" t="str">
        <f>IF(Items!$B1647="","",Items!$A1647)</f>
        <v/>
      </c>
      <c r="B1648" s="28" t="str">
        <f>IF(Items!$B1647="","",Items!$B1647)</f>
        <v/>
      </c>
      <c r="C1648" s="32" t="str">
        <f>IF($B1648="","",Items!$G1647+SUMIFS(PurQty,PurItem,$B1648,PurDate,"&lt;="&amp;$D$2)-SUMIFS(SalQty,SalItem,$B1648,SalDate,"&lt;="&amp;$D$2)-SUMIFS(WoQty,WoItem,$B1648,WoDate,"&lt;="&amp;$D$2)+SUMIFS(AdjQty,AdjItem,$B1648,AdjDate,"&lt;="&amp;$D$2)+SUMIFS(LinVarQty,LinItem,$B1648,LinPosted,"YES",LinDate,"&lt;="&amp;$D$2,LinID,"&lt;&gt;"&amp;$B$2))</f>
        <v/>
      </c>
      <c r="D1648" s="84"/>
      <c r="E1648" s="32" t="str">
        <f t="shared" si="50"/>
        <v/>
      </c>
      <c r="F1648" s="33" t="str">
        <f>IF($B1648="","",Items!$I1647)</f>
        <v/>
      </c>
      <c r="G1648" s="33" t="str">
        <f t="shared" si="51"/>
        <v/>
      </c>
      <c r="H1648" s="85"/>
    </row>
    <row r="1649" spans="1:8" hidden="1" x14ac:dyDescent="0.25">
      <c r="A1649" s="28" t="str">
        <f>IF(Items!$B1648="","",Items!$A1648)</f>
        <v/>
      </c>
      <c r="B1649" s="28" t="str">
        <f>IF(Items!$B1648="","",Items!$B1648)</f>
        <v/>
      </c>
      <c r="C1649" s="32" t="str">
        <f>IF($B1649="","",Items!$G1648+SUMIFS(PurQty,PurItem,$B1649,PurDate,"&lt;="&amp;$D$2)-SUMIFS(SalQty,SalItem,$B1649,SalDate,"&lt;="&amp;$D$2)-SUMIFS(WoQty,WoItem,$B1649,WoDate,"&lt;="&amp;$D$2)+SUMIFS(AdjQty,AdjItem,$B1649,AdjDate,"&lt;="&amp;$D$2)+SUMIFS(LinVarQty,LinItem,$B1649,LinPosted,"YES",LinDate,"&lt;="&amp;$D$2,LinID,"&lt;&gt;"&amp;$B$2))</f>
        <v/>
      </c>
      <c r="D1649" s="84"/>
      <c r="E1649" s="32" t="str">
        <f t="shared" si="50"/>
        <v/>
      </c>
      <c r="F1649" s="33" t="str">
        <f>IF($B1649="","",Items!$I1648)</f>
        <v/>
      </c>
      <c r="G1649" s="33" t="str">
        <f t="shared" si="51"/>
        <v/>
      </c>
      <c r="H1649" s="85"/>
    </row>
    <row r="1650" spans="1:8" hidden="1" x14ac:dyDescent="0.25">
      <c r="A1650" s="28" t="str">
        <f>IF(Items!$B1649="","",Items!$A1649)</f>
        <v/>
      </c>
      <c r="B1650" s="28" t="str">
        <f>IF(Items!$B1649="","",Items!$B1649)</f>
        <v/>
      </c>
      <c r="C1650" s="32" t="str">
        <f>IF($B1650="","",Items!$G1649+SUMIFS(PurQty,PurItem,$B1650,PurDate,"&lt;="&amp;$D$2)-SUMIFS(SalQty,SalItem,$B1650,SalDate,"&lt;="&amp;$D$2)-SUMIFS(WoQty,WoItem,$B1650,WoDate,"&lt;="&amp;$D$2)+SUMIFS(AdjQty,AdjItem,$B1650,AdjDate,"&lt;="&amp;$D$2)+SUMIFS(LinVarQty,LinItem,$B1650,LinPosted,"YES",LinDate,"&lt;="&amp;$D$2,LinID,"&lt;&gt;"&amp;$B$2))</f>
        <v/>
      </c>
      <c r="D1650" s="84"/>
      <c r="E1650" s="32" t="str">
        <f t="shared" si="50"/>
        <v/>
      </c>
      <c r="F1650" s="33" t="str">
        <f>IF($B1650="","",Items!$I1649)</f>
        <v/>
      </c>
      <c r="G1650" s="33" t="str">
        <f t="shared" si="51"/>
        <v/>
      </c>
      <c r="H1650" s="85"/>
    </row>
    <row r="1651" spans="1:8" hidden="1" x14ac:dyDescent="0.25">
      <c r="A1651" s="28" t="str">
        <f>IF(Items!$B1650="","",Items!$A1650)</f>
        <v/>
      </c>
      <c r="B1651" s="28" t="str">
        <f>IF(Items!$B1650="","",Items!$B1650)</f>
        <v/>
      </c>
      <c r="C1651" s="32" t="str">
        <f>IF($B1651="","",Items!$G1650+SUMIFS(PurQty,PurItem,$B1651,PurDate,"&lt;="&amp;$D$2)-SUMIFS(SalQty,SalItem,$B1651,SalDate,"&lt;="&amp;$D$2)-SUMIFS(WoQty,WoItem,$B1651,WoDate,"&lt;="&amp;$D$2)+SUMIFS(AdjQty,AdjItem,$B1651,AdjDate,"&lt;="&amp;$D$2)+SUMIFS(LinVarQty,LinItem,$B1651,LinPosted,"YES",LinDate,"&lt;="&amp;$D$2,LinID,"&lt;&gt;"&amp;$B$2))</f>
        <v/>
      </c>
      <c r="D1651" s="84"/>
      <c r="E1651" s="32" t="str">
        <f t="shared" si="50"/>
        <v/>
      </c>
      <c r="F1651" s="33" t="str">
        <f>IF($B1651="","",Items!$I1650)</f>
        <v/>
      </c>
      <c r="G1651" s="33" t="str">
        <f t="shared" si="51"/>
        <v/>
      </c>
      <c r="H1651" s="85"/>
    </row>
    <row r="1652" spans="1:8" hidden="1" x14ac:dyDescent="0.25">
      <c r="A1652" s="28" t="str">
        <f>IF(Items!$B1651="","",Items!$A1651)</f>
        <v/>
      </c>
      <c r="B1652" s="28" t="str">
        <f>IF(Items!$B1651="","",Items!$B1651)</f>
        <v/>
      </c>
      <c r="C1652" s="32" t="str">
        <f>IF($B1652="","",Items!$G1651+SUMIFS(PurQty,PurItem,$B1652,PurDate,"&lt;="&amp;$D$2)-SUMIFS(SalQty,SalItem,$B1652,SalDate,"&lt;="&amp;$D$2)-SUMIFS(WoQty,WoItem,$B1652,WoDate,"&lt;="&amp;$D$2)+SUMIFS(AdjQty,AdjItem,$B1652,AdjDate,"&lt;="&amp;$D$2)+SUMIFS(LinVarQty,LinItem,$B1652,LinPosted,"YES",LinDate,"&lt;="&amp;$D$2,LinID,"&lt;&gt;"&amp;$B$2))</f>
        <v/>
      </c>
      <c r="D1652" s="84"/>
      <c r="E1652" s="32" t="str">
        <f t="shared" si="50"/>
        <v/>
      </c>
      <c r="F1652" s="33" t="str">
        <f>IF($B1652="","",Items!$I1651)</f>
        <v/>
      </c>
      <c r="G1652" s="33" t="str">
        <f t="shared" si="51"/>
        <v/>
      </c>
      <c r="H1652" s="85"/>
    </row>
    <row r="1653" spans="1:8" hidden="1" x14ac:dyDescent="0.25">
      <c r="A1653" s="28" t="str">
        <f>IF(Items!$B1652="","",Items!$A1652)</f>
        <v/>
      </c>
      <c r="B1653" s="28" t="str">
        <f>IF(Items!$B1652="","",Items!$B1652)</f>
        <v/>
      </c>
      <c r="C1653" s="32" t="str">
        <f>IF($B1653="","",Items!$G1652+SUMIFS(PurQty,PurItem,$B1653,PurDate,"&lt;="&amp;$D$2)-SUMIFS(SalQty,SalItem,$B1653,SalDate,"&lt;="&amp;$D$2)-SUMIFS(WoQty,WoItem,$B1653,WoDate,"&lt;="&amp;$D$2)+SUMIFS(AdjQty,AdjItem,$B1653,AdjDate,"&lt;="&amp;$D$2)+SUMIFS(LinVarQty,LinItem,$B1653,LinPosted,"YES",LinDate,"&lt;="&amp;$D$2,LinID,"&lt;&gt;"&amp;$B$2))</f>
        <v/>
      </c>
      <c r="D1653" s="84"/>
      <c r="E1653" s="32" t="str">
        <f t="shared" si="50"/>
        <v/>
      </c>
      <c r="F1653" s="33" t="str">
        <f>IF($B1653="","",Items!$I1652)</f>
        <v/>
      </c>
      <c r="G1653" s="33" t="str">
        <f t="shared" si="51"/>
        <v/>
      </c>
      <c r="H1653" s="85"/>
    </row>
    <row r="1654" spans="1:8" hidden="1" x14ac:dyDescent="0.25">
      <c r="A1654" s="28" t="str">
        <f>IF(Items!$B1653="","",Items!$A1653)</f>
        <v/>
      </c>
      <c r="B1654" s="28" t="str">
        <f>IF(Items!$B1653="","",Items!$B1653)</f>
        <v/>
      </c>
      <c r="C1654" s="32" t="str">
        <f>IF($B1654="","",Items!$G1653+SUMIFS(PurQty,PurItem,$B1654,PurDate,"&lt;="&amp;$D$2)-SUMIFS(SalQty,SalItem,$B1654,SalDate,"&lt;="&amp;$D$2)-SUMIFS(WoQty,WoItem,$B1654,WoDate,"&lt;="&amp;$D$2)+SUMIFS(AdjQty,AdjItem,$B1654,AdjDate,"&lt;="&amp;$D$2)+SUMIFS(LinVarQty,LinItem,$B1654,LinPosted,"YES",LinDate,"&lt;="&amp;$D$2,LinID,"&lt;&gt;"&amp;$B$2))</f>
        <v/>
      </c>
      <c r="D1654" s="84"/>
      <c r="E1654" s="32" t="str">
        <f t="shared" si="50"/>
        <v/>
      </c>
      <c r="F1654" s="33" t="str">
        <f>IF($B1654="","",Items!$I1653)</f>
        <v/>
      </c>
      <c r="G1654" s="33" t="str">
        <f t="shared" si="51"/>
        <v/>
      </c>
      <c r="H1654" s="85"/>
    </row>
    <row r="1655" spans="1:8" hidden="1" x14ac:dyDescent="0.25">
      <c r="A1655" s="28" t="str">
        <f>IF(Items!$B1654="","",Items!$A1654)</f>
        <v/>
      </c>
      <c r="B1655" s="28" t="str">
        <f>IF(Items!$B1654="","",Items!$B1654)</f>
        <v/>
      </c>
      <c r="C1655" s="32" t="str">
        <f>IF($B1655="","",Items!$G1654+SUMIFS(PurQty,PurItem,$B1655,PurDate,"&lt;="&amp;$D$2)-SUMIFS(SalQty,SalItem,$B1655,SalDate,"&lt;="&amp;$D$2)-SUMIFS(WoQty,WoItem,$B1655,WoDate,"&lt;="&amp;$D$2)+SUMIFS(AdjQty,AdjItem,$B1655,AdjDate,"&lt;="&amp;$D$2)+SUMIFS(LinVarQty,LinItem,$B1655,LinPosted,"YES",LinDate,"&lt;="&amp;$D$2,LinID,"&lt;&gt;"&amp;$B$2))</f>
        <v/>
      </c>
      <c r="D1655" s="84"/>
      <c r="E1655" s="32" t="str">
        <f t="shared" si="50"/>
        <v/>
      </c>
      <c r="F1655" s="33" t="str">
        <f>IF($B1655="","",Items!$I1654)</f>
        <v/>
      </c>
      <c r="G1655" s="33" t="str">
        <f t="shared" si="51"/>
        <v/>
      </c>
      <c r="H1655" s="85"/>
    </row>
    <row r="1656" spans="1:8" hidden="1" x14ac:dyDescent="0.25">
      <c r="A1656" s="28" t="str">
        <f>IF(Items!$B1655="","",Items!$A1655)</f>
        <v/>
      </c>
      <c r="B1656" s="28" t="str">
        <f>IF(Items!$B1655="","",Items!$B1655)</f>
        <v/>
      </c>
      <c r="C1656" s="32" t="str">
        <f>IF($B1656="","",Items!$G1655+SUMIFS(PurQty,PurItem,$B1656,PurDate,"&lt;="&amp;$D$2)-SUMIFS(SalQty,SalItem,$B1656,SalDate,"&lt;="&amp;$D$2)-SUMIFS(WoQty,WoItem,$B1656,WoDate,"&lt;="&amp;$D$2)+SUMIFS(AdjQty,AdjItem,$B1656,AdjDate,"&lt;="&amp;$D$2)+SUMIFS(LinVarQty,LinItem,$B1656,LinPosted,"YES",LinDate,"&lt;="&amp;$D$2,LinID,"&lt;&gt;"&amp;$B$2))</f>
        <v/>
      </c>
      <c r="D1656" s="84"/>
      <c r="E1656" s="32" t="str">
        <f t="shared" si="50"/>
        <v/>
      </c>
      <c r="F1656" s="33" t="str">
        <f>IF($B1656="","",Items!$I1655)</f>
        <v/>
      </c>
      <c r="G1656" s="33" t="str">
        <f t="shared" si="51"/>
        <v/>
      </c>
      <c r="H1656" s="85"/>
    </row>
    <row r="1657" spans="1:8" hidden="1" x14ac:dyDescent="0.25">
      <c r="A1657" s="28" t="str">
        <f>IF(Items!$B1656="","",Items!$A1656)</f>
        <v/>
      </c>
      <c r="B1657" s="28" t="str">
        <f>IF(Items!$B1656="","",Items!$B1656)</f>
        <v/>
      </c>
      <c r="C1657" s="32" t="str">
        <f>IF($B1657="","",Items!$G1656+SUMIFS(PurQty,PurItem,$B1657,PurDate,"&lt;="&amp;$D$2)-SUMIFS(SalQty,SalItem,$B1657,SalDate,"&lt;="&amp;$D$2)-SUMIFS(WoQty,WoItem,$B1657,WoDate,"&lt;="&amp;$D$2)+SUMIFS(AdjQty,AdjItem,$B1657,AdjDate,"&lt;="&amp;$D$2)+SUMIFS(LinVarQty,LinItem,$B1657,LinPosted,"YES",LinDate,"&lt;="&amp;$D$2,LinID,"&lt;&gt;"&amp;$B$2))</f>
        <v/>
      </c>
      <c r="D1657" s="84"/>
      <c r="E1657" s="32" t="str">
        <f t="shared" si="50"/>
        <v/>
      </c>
      <c r="F1657" s="33" t="str">
        <f>IF($B1657="","",Items!$I1656)</f>
        <v/>
      </c>
      <c r="G1657" s="33" t="str">
        <f t="shared" si="51"/>
        <v/>
      </c>
      <c r="H1657" s="85"/>
    </row>
    <row r="1658" spans="1:8" hidden="1" x14ac:dyDescent="0.25">
      <c r="A1658" s="28" t="str">
        <f>IF(Items!$B1657="","",Items!$A1657)</f>
        <v/>
      </c>
      <c r="B1658" s="28" t="str">
        <f>IF(Items!$B1657="","",Items!$B1657)</f>
        <v/>
      </c>
      <c r="C1658" s="32" t="str">
        <f>IF($B1658="","",Items!$G1657+SUMIFS(PurQty,PurItem,$B1658,PurDate,"&lt;="&amp;$D$2)-SUMIFS(SalQty,SalItem,$B1658,SalDate,"&lt;="&amp;$D$2)-SUMIFS(WoQty,WoItem,$B1658,WoDate,"&lt;="&amp;$D$2)+SUMIFS(AdjQty,AdjItem,$B1658,AdjDate,"&lt;="&amp;$D$2)+SUMIFS(LinVarQty,LinItem,$B1658,LinPosted,"YES",LinDate,"&lt;="&amp;$D$2,LinID,"&lt;&gt;"&amp;$B$2))</f>
        <v/>
      </c>
      <c r="D1658" s="84"/>
      <c r="E1658" s="32" t="str">
        <f t="shared" si="50"/>
        <v/>
      </c>
      <c r="F1658" s="33" t="str">
        <f>IF($B1658="","",Items!$I1657)</f>
        <v/>
      </c>
      <c r="G1658" s="33" t="str">
        <f t="shared" si="51"/>
        <v/>
      </c>
      <c r="H1658" s="85"/>
    </row>
    <row r="1659" spans="1:8" hidden="1" x14ac:dyDescent="0.25">
      <c r="A1659" s="28" t="str">
        <f>IF(Items!$B1658="","",Items!$A1658)</f>
        <v/>
      </c>
      <c r="B1659" s="28" t="str">
        <f>IF(Items!$B1658="","",Items!$B1658)</f>
        <v/>
      </c>
      <c r="C1659" s="32" t="str">
        <f>IF($B1659="","",Items!$G1658+SUMIFS(PurQty,PurItem,$B1659,PurDate,"&lt;="&amp;$D$2)-SUMIFS(SalQty,SalItem,$B1659,SalDate,"&lt;="&amp;$D$2)-SUMIFS(WoQty,WoItem,$B1659,WoDate,"&lt;="&amp;$D$2)+SUMIFS(AdjQty,AdjItem,$B1659,AdjDate,"&lt;="&amp;$D$2)+SUMIFS(LinVarQty,LinItem,$B1659,LinPosted,"YES",LinDate,"&lt;="&amp;$D$2,LinID,"&lt;&gt;"&amp;$B$2))</f>
        <v/>
      </c>
      <c r="D1659" s="84"/>
      <c r="E1659" s="32" t="str">
        <f t="shared" si="50"/>
        <v/>
      </c>
      <c r="F1659" s="33" t="str">
        <f>IF($B1659="","",Items!$I1658)</f>
        <v/>
      </c>
      <c r="G1659" s="33" t="str">
        <f t="shared" si="51"/>
        <v/>
      </c>
      <c r="H1659" s="85"/>
    </row>
    <row r="1660" spans="1:8" hidden="1" x14ac:dyDescent="0.25">
      <c r="A1660" s="28" t="str">
        <f>IF(Items!$B1659="","",Items!$A1659)</f>
        <v/>
      </c>
      <c r="B1660" s="28" t="str">
        <f>IF(Items!$B1659="","",Items!$B1659)</f>
        <v/>
      </c>
      <c r="C1660" s="32" t="str">
        <f>IF($B1660="","",Items!$G1659+SUMIFS(PurQty,PurItem,$B1660,PurDate,"&lt;="&amp;$D$2)-SUMIFS(SalQty,SalItem,$B1660,SalDate,"&lt;="&amp;$D$2)-SUMIFS(WoQty,WoItem,$B1660,WoDate,"&lt;="&amp;$D$2)+SUMIFS(AdjQty,AdjItem,$B1660,AdjDate,"&lt;="&amp;$D$2)+SUMIFS(LinVarQty,LinItem,$B1660,LinPosted,"YES",LinDate,"&lt;="&amp;$D$2,LinID,"&lt;&gt;"&amp;$B$2))</f>
        <v/>
      </c>
      <c r="D1660" s="84"/>
      <c r="E1660" s="32" t="str">
        <f t="shared" si="50"/>
        <v/>
      </c>
      <c r="F1660" s="33" t="str">
        <f>IF($B1660="","",Items!$I1659)</f>
        <v/>
      </c>
      <c r="G1660" s="33" t="str">
        <f t="shared" si="51"/>
        <v/>
      </c>
      <c r="H1660" s="85"/>
    </row>
    <row r="1661" spans="1:8" hidden="1" x14ac:dyDescent="0.25">
      <c r="A1661" s="28" t="str">
        <f>IF(Items!$B1660="","",Items!$A1660)</f>
        <v/>
      </c>
      <c r="B1661" s="28" t="str">
        <f>IF(Items!$B1660="","",Items!$B1660)</f>
        <v/>
      </c>
      <c r="C1661" s="32" t="str">
        <f>IF($B1661="","",Items!$G1660+SUMIFS(PurQty,PurItem,$B1661,PurDate,"&lt;="&amp;$D$2)-SUMIFS(SalQty,SalItem,$B1661,SalDate,"&lt;="&amp;$D$2)-SUMIFS(WoQty,WoItem,$B1661,WoDate,"&lt;="&amp;$D$2)+SUMIFS(AdjQty,AdjItem,$B1661,AdjDate,"&lt;="&amp;$D$2)+SUMIFS(LinVarQty,LinItem,$B1661,LinPosted,"YES",LinDate,"&lt;="&amp;$D$2,LinID,"&lt;&gt;"&amp;$B$2))</f>
        <v/>
      </c>
      <c r="D1661" s="84"/>
      <c r="E1661" s="32" t="str">
        <f t="shared" si="50"/>
        <v/>
      </c>
      <c r="F1661" s="33" t="str">
        <f>IF($B1661="","",Items!$I1660)</f>
        <v/>
      </c>
      <c r="G1661" s="33" t="str">
        <f t="shared" si="51"/>
        <v/>
      </c>
      <c r="H1661" s="85"/>
    </row>
    <row r="1662" spans="1:8" hidden="1" x14ac:dyDescent="0.25">
      <c r="A1662" s="28" t="str">
        <f>IF(Items!$B1661="","",Items!$A1661)</f>
        <v/>
      </c>
      <c r="B1662" s="28" t="str">
        <f>IF(Items!$B1661="","",Items!$B1661)</f>
        <v/>
      </c>
      <c r="C1662" s="32" t="str">
        <f>IF($B1662="","",Items!$G1661+SUMIFS(PurQty,PurItem,$B1662,PurDate,"&lt;="&amp;$D$2)-SUMIFS(SalQty,SalItem,$B1662,SalDate,"&lt;="&amp;$D$2)-SUMIFS(WoQty,WoItem,$B1662,WoDate,"&lt;="&amp;$D$2)+SUMIFS(AdjQty,AdjItem,$B1662,AdjDate,"&lt;="&amp;$D$2)+SUMIFS(LinVarQty,LinItem,$B1662,LinPosted,"YES",LinDate,"&lt;="&amp;$D$2,LinID,"&lt;&gt;"&amp;$B$2))</f>
        <v/>
      </c>
      <c r="D1662" s="84"/>
      <c r="E1662" s="32" t="str">
        <f t="shared" si="50"/>
        <v/>
      </c>
      <c r="F1662" s="33" t="str">
        <f>IF($B1662="","",Items!$I1661)</f>
        <v/>
      </c>
      <c r="G1662" s="33" t="str">
        <f t="shared" si="51"/>
        <v/>
      </c>
      <c r="H1662" s="85"/>
    </row>
    <row r="1663" spans="1:8" hidden="1" x14ac:dyDescent="0.25">
      <c r="A1663" s="28" t="str">
        <f>IF(Items!$B1662="","",Items!$A1662)</f>
        <v/>
      </c>
      <c r="B1663" s="28" t="str">
        <f>IF(Items!$B1662="","",Items!$B1662)</f>
        <v/>
      </c>
      <c r="C1663" s="32" t="str">
        <f>IF($B1663="","",Items!$G1662+SUMIFS(PurQty,PurItem,$B1663,PurDate,"&lt;="&amp;$D$2)-SUMIFS(SalQty,SalItem,$B1663,SalDate,"&lt;="&amp;$D$2)-SUMIFS(WoQty,WoItem,$B1663,WoDate,"&lt;="&amp;$D$2)+SUMIFS(AdjQty,AdjItem,$B1663,AdjDate,"&lt;="&amp;$D$2)+SUMIFS(LinVarQty,LinItem,$B1663,LinPosted,"YES",LinDate,"&lt;="&amp;$D$2,LinID,"&lt;&gt;"&amp;$B$2))</f>
        <v/>
      </c>
      <c r="D1663" s="84"/>
      <c r="E1663" s="32" t="str">
        <f t="shared" si="50"/>
        <v/>
      </c>
      <c r="F1663" s="33" t="str">
        <f>IF($B1663="","",Items!$I1662)</f>
        <v/>
      </c>
      <c r="G1663" s="33" t="str">
        <f t="shared" si="51"/>
        <v/>
      </c>
      <c r="H1663" s="85"/>
    </row>
    <row r="1664" spans="1:8" hidden="1" x14ac:dyDescent="0.25">
      <c r="A1664" s="28" t="str">
        <f>IF(Items!$B1663="","",Items!$A1663)</f>
        <v/>
      </c>
      <c r="B1664" s="28" t="str">
        <f>IF(Items!$B1663="","",Items!$B1663)</f>
        <v/>
      </c>
      <c r="C1664" s="32" t="str">
        <f>IF($B1664="","",Items!$G1663+SUMIFS(PurQty,PurItem,$B1664,PurDate,"&lt;="&amp;$D$2)-SUMIFS(SalQty,SalItem,$B1664,SalDate,"&lt;="&amp;$D$2)-SUMIFS(WoQty,WoItem,$B1664,WoDate,"&lt;="&amp;$D$2)+SUMIFS(AdjQty,AdjItem,$B1664,AdjDate,"&lt;="&amp;$D$2)+SUMIFS(LinVarQty,LinItem,$B1664,LinPosted,"YES",LinDate,"&lt;="&amp;$D$2,LinID,"&lt;&gt;"&amp;$B$2))</f>
        <v/>
      </c>
      <c r="D1664" s="84"/>
      <c r="E1664" s="32" t="str">
        <f t="shared" si="50"/>
        <v/>
      </c>
      <c r="F1664" s="33" t="str">
        <f>IF($B1664="","",Items!$I1663)</f>
        <v/>
      </c>
      <c r="G1664" s="33" t="str">
        <f t="shared" si="51"/>
        <v/>
      </c>
      <c r="H1664" s="85"/>
    </row>
    <row r="1665" spans="1:8" hidden="1" x14ac:dyDescent="0.25">
      <c r="A1665" s="28" t="str">
        <f>IF(Items!$B1664="","",Items!$A1664)</f>
        <v/>
      </c>
      <c r="B1665" s="28" t="str">
        <f>IF(Items!$B1664="","",Items!$B1664)</f>
        <v/>
      </c>
      <c r="C1665" s="32" t="str">
        <f>IF($B1665="","",Items!$G1664+SUMIFS(PurQty,PurItem,$B1665,PurDate,"&lt;="&amp;$D$2)-SUMIFS(SalQty,SalItem,$B1665,SalDate,"&lt;="&amp;$D$2)-SUMIFS(WoQty,WoItem,$B1665,WoDate,"&lt;="&amp;$D$2)+SUMIFS(AdjQty,AdjItem,$B1665,AdjDate,"&lt;="&amp;$D$2)+SUMIFS(LinVarQty,LinItem,$B1665,LinPosted,"YES",LinDate,"&lt;="&amp;$D$2,LinID,"&lt;&gt;"&amp;$B$2))</f>
        <v/>
      </c>
      <c r="D1665" s="84"/>
      <c r="E1665" s="32" t="str">
        <f t="shared" si="50"/>
        <v/>
      </c>
      <c r="F1665" s="33" t="str">
        <f>IF($B1665="","",Items!$I1664)</f>
        <v/>
      </c>
      <c r="G1665" s="33" t="str">
        <f t="shared" si="51"/>
        <v/>
      </c>
      <c r="H1665" s="85"/>
    </row>
    <row r="1666" spans="1:8" hidden="1" x14ac:dyDescent="0.25">
      <c r="A1666" s="28" t="str">
        <f>IF(Items!$B1665="","",Items!$A1665)</f>
        <v/>
      </c>
      <c r="B1666" s="28" t="str">
        <f>IF(Items!$B1665="","",Items!$B1665)</f>
        <v/>
      </c>
      <c r="C1666" s="32" t="str">
        <f>IF($B1666="","",Items!$G1665+SUMIFS(PurQty,PurItem,$B1666,PurDate,"&lt;="&amp;$D$2)-SUMIFS(SalQty,SalItem,$B1666,SalDate,"&lt;="&amp;$D$2)-SUMIFS(WoQty,WoItem,$B1666,WoDate,"&lt;="&amp;$D$2)+SUMIFS(AdjQty,AdjItem,$B1666,AdjDate,"&lt;="&amp;$D$2)+SUMIFS(LinVarQty,LinItem,$B1666,LinPosted,"YES",LinDate,"&lt;="&amp;$D$2,LinID,"&lt;&gt;"&amp;$B$2))</f>
        <v/>
      </c>
      <c r="D1666" s="84"/>
      <c r="E1666" s="32" t="str">
        <f t="shared" si="50"/>
        <v/>
      </c>
      <c r="F1666" s="33" t="str">
        <f>IF($B1666="","",Items!$I1665)</f>
        <v/>
      </c>
      <c r="G1666" s="33" t="str">
        <f t="shared" si="51"/>
        <v/>
      </c>
      <c r="H1666" s="85"/>
    </row>
    <row r="1667" spans="1:8" hidden="1" x14ac:dyDescent="0.25">
      <c r="A1667" s="28" t="str">
        <f>IF(Items!$B1666="","",Items!$A1666)</f>
        <v/>
      </c>
      <c r="B1667" s="28" t="str">
        <f>IF(Items!$B1666="","",Items!$B1666)</f>
        <v/>
      </c>
      <c r="C1667" s="32" t="str">
        <f>IF($B1667="","",Items!$G1666+SUMIFS(PurQty,PurItem,$B1667,PurDate,"&lt;="&amp;$D$2)-SUMIFS(SalQty,SalItem,$B1667,SalDate,"&lt;="&amp;$D$2)-SUMIFS(WoQty,WoItem,$B1667,WoDate,"&lt;="&amp;$D$2)+SUMIFS(AdjQty,AdjItem,$B1667,AdjDate,"&lt;="&amp;$D$2)+SUMIFS(LinVarQty,LinItem,$B1667,LinPosted,"YES",LinDate,"&lt;="&amp;$D$2,LinID,"&lt;&gt;"&amp;$B$2))</f>
        <v/>
      </c>
      <c r="D1667" s="84"/>
      <c r="E1667" s="32" t="str">
        <f t="shared" si="50"/>
        <v/>
      </c>
      <c r="F1667" s="33" t="str">
        <f>IF($B1667="","",Items!$I1666)</f>
        <v/>
      </c>
      <c r="G1667" s="33" t="str">
        <f t="shared" si="51"/>
        <v/>
      </c>
      <c r="H1667" s="85"/>
    </row>
    <row r="1668" spans="1:8" hidden="1" x14ac:dyDescent="0.25">
      <c r="A1668" s="28" t="str">
        <f>IF(Items!$B1667="","",Items!$A1667)</f>
        <v/>
      </c>
      <c r="B1668" s="28" t="str">
        <f>IF(Items!$B1667="","",Items!$B1667)</f>
        <v/>
      </c>
      <c r="C1668" s="32" t="str">
        <f>IF($B1668="","",Items!$G1667+SUMIFS(PurQty,PurItem,$B1668,PurDate,"&lt;="&amp;$D$2)-SUMIFS(SalQty,SalItem,$B1668,SalDate,"&lt;="&amp;$D$2)-SUMIFS(WoQty,WoItem,$B1668,WoDate,"&lt;="&amp;$D$2)+SUMIFS(AdjQty,AdjItem,$B1668,AdjDate,"&lt;="&amp;$D$2)+SUMIFS(LinVarQty,LinItem,$B1668,LinPosted,"YES",LinDate,"&lt;="&amp;$D$2,LinID,"&lt;&gt;"&amp;$B$2))</f>
        <v/>
      </c>
      <c r="D1668" s="84"/>
      <c r="E1668" s="32" t="str">
        <f t="shared" si="50"/>
        <v/>
      </c>
      <c r="F1668" s="33" t="str">
        <f>IF($B1668="","",Items!$I1667)</f>
        <v/>
      </c>
      <c r="G1668" s="33" t="str">
        <f t="shared" si="51"/>
        <v/>
      </c>
      <c r="H1668" s="85"/>
    </row>
    <row r="1669" spans="1:8" hidden="1" x14ac:dyDescent="0.25">
      <c r="A1669" s="28" t="str">
        <f>IF(Items!$B1668="","",Items!$A1668)</f>
        <v/>
      </c>
      <c r="B1669" s="28" t="str">
        <f>IF(Items!$B1668="","",Items!$B1668)</f>
        <v/>
      </c>
      <c r="C1669" s="32" t="str">
        <f>IF($B1669="","",Items!$G1668+SUMIFS(PurQty,PurItem,$B1669,PurDate,"&lt;="&amp;$D$2)-SUMIFS(SalQty,SalItem,$B1669,SalDate,"&lt;="&amp;$D$2)-SUMIFS(WoQty,WoItem,$B1669,WoDate,"&lt;="&amp;$D$2)+SUMIFS(AdjQty,AdjItem,$B1669,AdjDate,"&lt;="&amp;$D$2)+SUMIFS(LinVarQty,LinItem,$B1669,LinPosted,"YES",LinDate,"&lt;="&amp;$D$2,LinID,"&lt;&gt;"&amp;$B$2))</f>
        <v/>
      </c>
      <c r="D1669" s="84"/>
      <c r="E1669" s="32" t="str">
        <f t="shared" si="50"/>
        <v/>
      </c>
      <c r="F1669" s="33" t="str">
        <f>IF($B1669="","",Items!$I1668)</f>
        <v/>
      </c>
      <c r="G1669" s="33" t="str">
        <f t="shared" si="51"/>
        <v/>
      </c>
      <c r="H1669" s="85"/>
    </row>
    <row r="1670" spans="1:8" hidden="1" x14ac:dyDescent="0.25">
      <c r="A1670" s="28" t="str">
        <f>IF(Items!$B1669="","",Items!$A1669)</f>
        <v/>
      </c>
      <c r="B1670" s="28" t="str">
        <f>IF(Items!$B1669="","",Items!$B1669)</f>
        <v/>
      </c>
      <c r="C1670" s="32" t="str">
        <f>IF($B1670="","",Items!$G1669+SUMIFS(PurQty,PurItem,$B1670,PurDate,"&lt;="&amp;$D$2)-SUMIFS(SalQty,SalItem,$B1670,SalDate,"&lt;="&amp;$D$2)-SUMIFS(WoQty,WoItem,$B1670,WoDate,"&lt;="&amp;$D$2)+SUMIFS(AdjQty,AdjItem,$B1670,AdjDate,"&lt;="&amp;$D$2)+SUMIFS(LinVarQty,LinItem,$B1670,LinPosted,"YES",LinDate,"&lt;="&amp;$D$2,LinID,"&lt;&gt;"&amp;$B$2))</f>
        <v/>
      </c>
      <c r="D1670" s="84"/>
      <c r="E1670" s="32" t="str">
        <f t="shared" ref="E1670:E1733" si="52">IF(OR($B1670="",$D1670=""),"",$D1670-$C1670)</f>
        <v/>
      </c>
      <c r="F1670" s="33" t="str">
        <f>IF($B1670="","",Items!$I1669)</f>
        <v/>
      </c>
      <c r="G1670" s="33" t="str">
        <f t="shared" ref="G1670:G1733" si="53">IF($E1670="","",$E1670*$F1670)</f>
        <v/>
      </c>
      <c r="H1670" s="85"/>
    </row>
    <row r="1671" spans="1:8" hidden="1" x14ac:dyDescent="0.25">
      <c r="A1671" s="28" t="str">
        <f>IF(Items!$B1670="","",Items!$A1670)</f>
        <v/>
      </c>
      <c r="B1671" s="28" t="str">
        <f>IF(Items!$B1670="","",Items!$B1670)</f>
        <v/>
      </c>
      <c r="C1671" s="32" t="str">
        <f>IF($B1671="","",Items!$G1670+SUMIFS(PurQty,PurItem,$B1671,PurDate,"&lt;="&amp;$D$2)-SUMIFS(SalQty,SalItem,$B1671,SalDate,"&lt;="&amp;$D$2)-SUMIFS(WoQty,WoItem,$B1671,WoDate,"&lt;="&amp;$D$2)+SUMIFS(AdjQty,AdjItem,$B1671,AdjDate,"&lt;="&amp;$D$2)+SUMIFS(LinVarQty,LinItem,$B1671,LinPosted,"YES",LinDate,"&lt;="&amp;$D$2,LinID,"&lt;&gt;"&amp;$B$2))</f>
        <v/>
      </c>
      <c r="D1671" s="84"/>
      <c r="E1671" s="32" t="str">
        <f t="shared" si="52"/>
        <v/>
      </c>
      <c r="F1671" s="33" t="str">
        <f>IF($B1671="","",Items!$I1670)</f>
        <v/>
      </c>
      <c r="G1671" s="33" t="str">
        <f t="shared" si="53"/>
        <v/>
      </c>
      <c r="H1671" s="85"/>
    </row>
    <row r="1672" spans="1:8" hidden="1" x14ac:dyDescent="0.25">
      <c r="A1672" s="28" t="str">
        <f>IF(Items!$B1671="","",Items!$A1671)</f>
        <v/>
      </c>
      <c r="B1672" s="28" t="str">
        <f>IF(Items!$B1671="","",Items!$B1671)</f>
        <v/>
      </c>
      <c r="C1672" s="32" t="str">
        <f>IF($B1672="","",Items!$G1671+SUMIFS(PurQty,PurItem,$B1672,PurDate,"&lt;="&amp;$D$2)-SUMIFS(SalQty,SalItem,$B1672,SalDate,"&lt;="&amp;$D$2)-SUMIFS(WoQty,WoItem,$B1672,WoDate,"&lt;="&amp;$D$2)+SUMIFS(AdjQty,AdjItem,$B1672,AdjDate,"&lt;="&amp;$D$2)+SUMIFS(LinVarQty,LinItem,$B1672,LinPosted,"YES",LinDate,"&lt;="&amp;$D$2,LinID,"&lt;&gt;"&amp;$B$2))</f>
        <v/>
      </c>
      <c r="D1672" s="84"/>
      <c r="E1672" s="32" t="str">
        <f t="shared" si="52"/>
        <v/>
      </c>
      <c r="F1672" s="33" t="str">
        <f>IF($B1672="","",Items!$I1671)</f>
        <v/>
      </c>
      <c r="G1672" s="33" t="str">
        <f t="shared" si="53"/>
        <v/>
      </c>
      <c r="H1672" s="85"/>
    </row>
    <row r="1673" spans="1:8" hidden="1" x14ac:dyDescent="0.25">
      <c r="A1673" s="28" t="str">
        <f>IF(Items!$B1672="","",Items!$A1672)</f>
        <v/>
      </c>
      <c r="B1673" s="28" t="str">
        <f>IF(Items!$B1672="","",Items!$B1672)</f>
        <v/>
      </c>
      <c r="C1673" s="32" t="str">
        <f>IF($B1673="","",Items!$G1672+SUMIFS(PurQty,PurItem,$B1673,PurDate,"&lt;="&amp;$D$2)-SUMIFS(SalQty,SalItem,$B1673,SalDate,"&lt;="&amp;$D$2)-SUMIFS(WoQty,WoItem,$B1673,WoDate,"&lt;="&amp;$D$2)+SUMIFS(AdjQty,AdjItem,$B1673,AdjDate,"&lt;="&amp;$D$2)+SUMIFS(LinVarQty,LinItem,$B1673,LinPosted,"YES",LinDate,"&lt;="&amp;$D$2,LinID,"&lt;&gt;"&amp;$B$2))</f>
        <v/>
      </c>
      <c r="D1673" s="84"/>
      <c r="E1673" s="32" t="str">
        <f t="shared" si="52"/>
        <v/>
      </c>
      <c r="F1673" s="33" t="str">
        <f>IF($B1673="","",Items!$I1672)</f>
        <v/>
      </c>
      <c r="G1673" s="33" t="str">
        <f t="shared" si="53"/>
        <v/>
      </c>
      <c r="H1673" s="85"/>
    </row>
    <row r="1674" spans="1:8" hidden="1" x14ac:dyDescent="0.25">
      <c r="A1674" s="28" t="str">
        <f>IF(Items!$B1673="","",Items!$A1673)</f>
        <v/>
      </c>
      <c r="B1674" s="28" t="str">
        <f>IF(Items!$B1673="","",Items!$B1673)</f>
        <v/>
      </c>
      <c r="C1674" s="32" t="str">
        <f>IF($B1674="","",Items!$G1673+SUMIFS(PurQty,PurItem,$B1674,PurDate,"&lt;="&amp;$D$2)-SUMIFS(SalQty,SalItem,$B1674,SalDate,"&lt;="&amp;$D$2)-SUMIFS(WoQty,WoItem,$B1674,WoDate,"&lt;="&amp;$D$2)+SUMIFS(AdjQty,AdjItem,$B1674,AdjDate,"&lt;="&amp;$D$2)+SUMIFS(LinVarQty,LinItem,$B1674,LinPosted,"YES",LinDate,"&lt;="&amp;$D$2,LinID,"&lt;&gt;"&amp;$B$2))</f>
        <v/>
      </c>
      <c r="D1674" s="84"/>
      <c r="E1674" s="32" t="str">
        <f t="shared" si="52"/>
        <v/>
      </c>
      <c r="F1674" s="33" t="str">
        <f>IF($B1674="","",Items!$I1673)</f>
        <v/>
      </c>
      <c r="G1674" s="33" t="str">
        <f t="shared" si="53"/>
        <v/>
      </c>
      <c r="H1674" s="85"/>
    </row>
    <row r="1675" spans="1:8" hidden="1" x14ac:dyDescent="0.25">
      <c r="A1675" s="28" t="str">
        <f>IF(Items!$B1674="","",Items!$A1674)</f>
        <v/>
      </c>
      <c r="B1675" s="28" t="str">
        <f>IF(Items!$B1674="","",Items!$B1674)</f>
        <v/>
      </c>
      <c r="C1675" s="32" t="str">
        <f>IF($B1675="","",Items!$G1674+SUMIFS(PurQty,PurItem,$B1675,PurDate,"&lt;="&amp;$D$2)-SUMIFS(SalQty,SalItem,$B1675,SalDate,"&lt;="&amp;$D$2)-SUMIFS(WoQty,WoItem,$B1675,WoDate,"&lt;="&amp;$D$2)+SUMIFS(AdjQty,AdjItem,$B1675,AdjDate,"&lt;="&amp;$D$2)+SUMIFS(LinVarQty,LinItem,$B1675,LinPosted,"YES",LinDate,"&lt;="&amp;$D$2,LinID,"&lt;&gt;"&amp;$B$2))</f>
        <v/>
      </c>
      <c r="D1675" s="84"/>
      <c r="E1675" s="32" t="str">
        <f t="shared" si="52"/>
        <v/>
      </c>
      <c r="F1675" s="33" t="str">
        <f>IF($B1675="","",Items!$I1674)</f>
        <v/>
      </c>
      <c r="G1675" s="33" t="str">
        <f t="shared" si="53"/>
        <v/>
      </c>
      <c r="H1675" s="85"/>
    </row>
    <row r="1676" spans="1:8" hidden="1" x14ac:dyDescent="0.25">
      <c r="A1676" s="28" t="str">
        <f>IF(Items!$B1675="","",Items!$A1675)</f>
        <v/>
      </c>
      <c r="B1676" s="28" t="str">
        <f>IF(Items!$B1675="","",Items!$B1675)</f>
        <v/>
      </c>
      <c r="C1676" s="32" t="str">
        <f>IF($B1676="","",Items!$G1675+SUMIFS(PurQty,PurItem,$B1676,PurDate,"&lt;="&amp;$D$2)-SUMIFS(SalQty,SalItem,$B1676,SalDate,"&lt;="&amp;$D$2)-SUMIFS(WoQty,WoItem,$B1676,WoDate,"&lt;="&amp;$D$2)+SUMIFS(AdjQty,AdjItem,$B1676,AdjDate,"&lt;="&amp;$D$2)+SUMIFS(LinVarQty,LinItem,$B1676,LinPosted,"YES",LinDate,"&lt;="&amp;$D$2,LinID,"&lt;&gt;"&amp;$B$2))</f>
        <v/>
      </c>
      <c r="D1676" s="84"/>
      <c r="E1676" s="32" t="str">
        <f t="shared" si="52"/>
        <v/>
      </c>
      <c r="F1676" s="33" t="str">
        <f>IF($B1676="","",Items!$I1675)</f>
        <v/>
      </c>
      <c r="G1676" s="33" t="str">
        <f t="shared" si="53"/>
        <v/>
      </c>
      <c r="H1676" s="85"/>
    </row>
    <row r="1677" spans="1:8" hidden="1" x14ac:dyDescent="0.25">
      <c r="A1677" s="28" t="str">
        <f>IF(Items!$B1676="","",Items!$A1676)</f>
        <v/>
      </c>
      <c r="B1677" s="28" t="str">
        <f>IF(Items!$B1676="","",Items!$B1676)</f>
        <v/>
      </c>
      <c r="C1677" s="32" t="str">
        <f>IF($B1677="","",Items!$G1676+SUMIFS(PurQty,PurItem,$B1677,PurDate,"&lt;="&amp;$D$2)-SUMIFS(SalQty,SalItem,$B1677,SalDate,"&lt;="&amp;$D$2)-SUMIFS(WoQty,WoItem,$B1677,WoDate,"&lt;="&amp;$D$2)+SUMIFS(AdjQty,AdjItem,$B1677,AdjDate,"&lt;="&amp;$D$2)+SUMIFS(LinVarQty,LinItem,$B1677,LinPosted,"YES",LinDate,"&lt;="&amp;$D$2,LinID,"&lt;&gt;"&amp;$B$2))</f>
        <v/>
      </c>
      <c r="D1677" s="84"/>
      <c r="E1677" s="32" t="str">
        <f t="shared" si="52"/>
        <v/>
      </c>
      <c r="F1677" s="33" t="str">
        <f>IF($B1677="","",Items!$I1676)</f>
        <v/>
      </c>
      <c r="G1677" s="33" t="str">
        <f t="shared" si="53"/>
        <v/>
      </c>
      <c r="H1677" s="85"/>
    </row>
    <row r="1678" spans="1:8" hidden="1" x14ac:dyDescent="0.25">
      <c r="A1678" s="28" t="str">
        <f>IF(Items!$B1677="","",Items!$A1677)</f>
        <v/>
      </c>
      <c r="B1678" s="28" t="str">
        <f>IF(Items!$B1677="","",Items!$B1677)</f>
        <v/>
      </c>
      <c r="C1678" s="32" t="str">
        <f>IF($B1678="","",Items!$G1677+SUMIFS(PurQty,PurItem,$B1678,PurDate,"&lt;="&amp;$D$2)-SUMIFS(SalQty,SalItem,$B1678,SalDate,"&lt;="&amp;$D$2)-SUMIFS(WoQty,WoItem,$B1678,WoDate,"&lt;="&amp;$D$2)+SUMIFS(AdjQty,AdjItem,$B1678,AdjDate,"&lt;="&amp;$D$2)+SUMIFS(LinVarQty,LinItem,$B1678,LinPosted,"YES",LinDate,"&lt;="&amp;$D$2,LinID,"&lt;&gt;"&amp;$B$2))</f>
        <v/>
      </c>
      <c r="D1678" s="84"/>
      <c r="E1678" s="32" t="str">
        <f t="shared" si="52"/>
        <v/>
      </c>
      <c r="F1678" s="33" t="str">
        <f>IF($B1678="","",Items!$I1677)</f>
        <v/>
      </c>
      <c r="G1678" s="33" t="str">
        <f t="shared" si="53"/>
        <v/>
      </c>
      <c r="H1678" s="85"/>
    </row>
    <row r="1679" spans="1:8" hidden="1" x14ac:dyDescent="0.25">
      <c r="A1679" s="28" t="str">
        <f>IF(Items!$B1678="","",Items!$A1678)</f>
        <v/>
      </c>
      <c r="B1679" s="28" t="str">
        <f>IF(Items!$B1678="","",Items!$B1678)</f>
        <v/>
      </c>
      <c r="C1679" s="32" t="str">
        <f>IF($B1679="","",Items!$G1678+SUMIFS(PurQty,PurItem,$B1679,PurDate,"&lt;="&amp;$D$2)-SUMIFS(SalQty,SalItem,$B1679,SalDate,"&lt;="&amp;$D$2)-SUMIFS(WoQty,WoItem,$B1679,WoDate,"&lt;="&amp;$D$2)+SUMIFS(AdjQty,AdjItem,$B1679,AdjDate,"&lt;="&amp;$D$2)+SUMIFS(LinVarQty,LinItem,$B1679,LinPosted,"YES",LinDate,"&lt;="&amp;$D$2,LinID,"&lt;&gt;"&amp;$B$2))</f>
        <v/>
      </c>
      <c r="D1679" s="84"/>
      <c r="E1679" s="32" t="str">
        <f t="shared" si="52"/>
        <v/>
      </c>
      <c r="F1679" s="33" t="str">
        <f>IF($B1679="","",Items!$I1678)</f>
        <v/>
      </c>
      <c r="G1679" s="33" t="str">
        <f t="shared" si="53"/>
        <v/>
      </c>
      <c r="H1679" s="85"/>
    </row>
    <row r="1680" spans="1:8" hidden="1" x14ac:dyDescent="0.25">
      <c r="A1680" s="28" t="str">
        <f>IF(Items!$B1679="","",Items!$A1679)</f>
        <v/>
      </c>
      <c r="B1680" s="28" t="str">
        <f>IF(Items!$B1679="","",Items!$B1679)</f>
        <v/>
      </c>
      <c r="C1680" s="32" t="str">
        <f>IF($B1680="","",Items!$G1679+SUMIFS(PurQty,PurItem,$B1680,PurDate,"&lt;="&amp;$D$2)-SUMIFS(SalQty,SalItem,$B1680,SalDate,"&lt;="&amp;$D$2)-SUMIFS(WoQty,WoItem,$B1680,WoDate,"&lt;="&amp;$D$2)+SUMIFS(AdjQty,AdjItem,$B1680,AdjDate,"&lt;="&amp;$D$2)+SUMIFS(LinVarQty,LinItem,$B1680,LinPosted,"YES",LinDate,"&lt;="&amp;$D$2,LinID,"&lt;&gt;"&amp;$B$2))</f>
        <v/>
      </c>
      <c r="D1680" s="84"/>
      <c r="E1680" s="32" t="str">
        <f t="shared" si="52"/>
        <v/>
      </c>
      <c r="F1680" s="33" t="str">
        <f>IF($B1680="","",Items!$I1679)</f>
        <v/>
      </c>
      <c r="G1680" s="33" t="str">
        <f t="shared" si="53"/>
        <v/>
      </c>
      <c r="H1680" s="85"/>
    </row>
    <row r="1681" spans="1:8" hidden="1" x14ac:dyDescent="0.25">
      <c r="A1681" s="28" t="str">
        <f>IF(Items!$B1680="","",Items!$A1680)</f>
        <v/>
      </c>
      <c r="B1681" s="28" t="str">
        <f>IF(Items!$B1680="","",Items!$B1680)</f>
        <v/>
      </c>
      <c r="C1681" s="32" t="str">
        <f>IF($B1681="","",Items!$G1680+SUMIFS(PurQty,PurItem,$B1681,PurDate,"&lt;="&amp;$D$2)-SUMIFS(SalQty,SalItem,$B1681,SalDate,"&lt;="&amp;$D$2)-SUMIFS(WoQty,WoItem,$B1681,WoDate,"&lt;="&amp;$D$2)+SUMIFS(AdjQty,AdjItem,$B1681,AdjDate,"&lt;="&amp;$D$2)+SUMIFS(LinVarQty,LinItem,$B1681,LinPosted,"YES",LinDate,"&lt;="&amp;$D$2,LinID,"&lt;&gt;"&amp;$B$2))</f>
        <v/>
      </c>
      <c r="D1681" s="84"/>
      <c r="E1681" s="32" t="str">
        <f t="shared" si="52"/>
        <v/>
      </c>
      <c r="F1681" s="33" t="str">
        <f>IF($B1681="","",Items!$I1680)</f>
        <v/>
      </c>
      <c r="G1681" s="33" t="str">
        <f t="shared" si="53"/>
        <v/>
      </c>
      <c r="H1681" s="85"/>
    </row>
    <row r="1682" spans="1:8" hidden="1" x14ac:dyDescent="0.25">
      <c r="A1682" s="28" t="str">
        <f>IF(Items!$B1681="","",Items!$A1681)</f>
        <v/>
      </c>
      <c r="B1682" s="28" t="str">
        <f>IF(Items!$B1681="","",Items!$B1681)</f>
        <v/>
      </c>
      <c r="C1682" s="32" t="str">
        <f>IF($B1682="","",Items!$G1681+SUMIFS(PurQty,PurItem,$B1682,PurDate,"&lt;="&amp;$D$2)-SUMIFS(SalQty,SalItem,$B1682,SalDate,"&lt;="&amp;$D$2)-SUMIFS(WoQty,WoItem,$B1682,WoDate,"&lt;="&amp;$D$2)+SUMIFS(AdjQty,AdjItem,$B1682,AdjDate,"&lt;="&amp;$D$2)+SUMIFS(LinVarQty,LinItem,$B1682,LinPosted,"YES",LinDate,"&lt;="&amp;$D$2,LinID,"&lt;&gt;"&amp;$B$2))</f>
        <v/>
      </c>
      <c r="D1682" s="84"/>
      <c r="E1682" s="32" t="str">
        <f t="shared" si="52"/>
        <v/>
      </c>
      <c r="F1682" s="33" t="str">
        <f>IF($B1682="","",Items!$I1681)</f>
        <v/>
      </c>
      <c r="G1682" s="33" t="str">
        <f t="shared" si="53"/>
        <v/>
      </c>
      <c r="H1682" s="85"/>
    </row>
    <row r="1683" spans="1:8" hidden="1" x14ac:dyDescent="0.25">
      <c r="A1683" s="28" t="str">
        <f>IF(Items!$B1682="","",Items!$A1682)</f>
        <v/>
      </c>
      <c r="B1683" s="28" t="str">
        <f>IF(Items!$B1682="","",Items!$B1682)</f>
        <v/>
      </c>
      <c r="C1683" s="32" t="str">
        <f>IF($B1683="","",Items!$G1682+SUMIFS(PurQty,PurItem,$B1683,PurDate,"&lt;="&amp;$D$2)-SUMIFS(SalQty,SalItem,$B1683,SalDate,"&lt;="&amp;$D$2)-SUMIFS(WoQty,WoItem,$B1683,WoDate,"&lt;="&amp;$D$2)+SUMIFS(AdjQty,AdjItem,$B1683,AdjDate,"&lt;="&amp;$D$2)+SUMIFS(LinVarQty,LinItem,$B1683,LinPosted,"YES",LinDate,"&lt;="&amp;$D$2,LinID,"&lt;&gt;"&amp;$B$2))</f>
        <v/>
      </c>
      <c r="D1683" s="84"/>
      <c r="E1683" s="32" t="str">
        <f t="shared" si="52"/>
        <v/>
      </c>
      <c r="F1683" s="33" t="str">
        <f>IF($B1683="","",Items!$I1682)</f>
        <v/>
      </c>
      <c r="G1683" s="33" t="str">
        <f t="shared" si="53"/>
        <v/>
      </c>
      <c r="H1683" s="85"/>
    </row>
    <row r="1684" spans="1:8" hidden="1" x14ac:dyDescent="0.25">
      <c r="A1684" s="28" t="str">
        <f>IF(Items!$B1683="","",Items!$A1683)</f>
        <v/>
      </c>
      <c r="B1684" s="28" t="str">
        <f>IF(Items!$B1683="","",Items!$B1683)</f>
        <v/>
      </c>
      <c r="C1684" s="32" t="str">
        <f>IF($B1684="","",Items!$G1683+SUMIFS(PurQty,PurItem,$B1684,PurDate,"&lt;="&amp;$D$2)-SUMIFS(SalQty,SalItem,$B1684,SalDate,"&lt;="&amp;$D$2)-SUMIFS(WoQty,WoItem,$B1684,WoDate,"&lt;="&amp;$D$2)+SUMIFS(AdjQty,AdjItem,$B1684,AdjDate,"&lt;="&amp;$D$2)+SUMIFS(LinVarQty,LinItem,$B1684,LinPosted,"YES",LinDate,"&lt;="&amp;$D$2,LinID,"&lt;&gt;"&amp;$B$2))</f>
        <v/>
      </c>
      <c r="D1684" s="84"/>
      <c r="E1684" s="32" t="str">
        <f t="shared" si="52"/>
        <v/>
      </c>
      <c r="F1684" s="33" t="str">
        <f>IF($B1684="","",Items!$I1683)</f>
        <v/>
      </c>
      <c r="G1684" s="33" t="str">
        <f t="shared" si="53"/>
        <v/>
      </c>
      <c r="H1684" s="85"/>
    </row>
    <row r="1685" spans="1:8" hidden="1" x14ac:dyDescent="0.25">
      <c r="A1685" s="28" t="str">
        <f>IF(Items!$B1684="","",Items!$A1684)</f>
        <v/>
      </c>
      <c r="B1685" s="28" t="str">
        <f>IF(Items!$B1684="","",Items!$B1684)</f>
        <v/>
      </c>
      <c r="C1685" s="32" t="str">
        <f>IF($B1685="","",Items!$G1684+SUMIFS(PurQty,PurItem,$B1685,PurDate,"&lt;="&amp;$D$2)-SUMIFS(SalQty,SalItem,$B1685,SalDate,"&lt;="&amp;$D$2)-SUMIFS(WoQty,WoItem,$B1685,WoDate,"&lt;="&amp;$D$2)+SUMIFS(AdjQty,AdjItem,$B1685,AdjDate,"&lt;="&amp;$D$2)+SUMIFS(LinVarQty,LinItem,$B1685,LinPosted,"YES",LinDate,"&lt;="&amp;$D$2,LinID,"&lt;&gt;"&amp;$B$2))</f>
        <v/>
      </c>
      <c r="D1685" s="84"/>
      <c r="E1685" s="32" t="str">
        <f t="shared" si="52"/>
        <v/>
      </c>
      <c r="F1685" s="33" t="str">
        <f>IF($B1685="","",Items!$I1684)</f>
        <v/>
      </c>
      <c r="G1685" s="33" t="str">
        <f t="shared" si="53"/>
        <v/>
      </c>
      <c r="H1685" s="85"/>
    </row>
    <row r="1686" spans="1:8" hidden="1" x14ac:dyDescent="0.25">
      <c r="A1686" s="28" t="str">
        <f>IF(Items!$B1685="","",Items!$A1685)</f>
        <v/>
      </c>
      <c r="B1686" s="28" t="str">
        <f>IF(Items!$B1685="","",Items!$B1685)</f>
        <v/>
      </c>
      <c r="C1686" s="32" t="str">
        <f>IF($B1686="","",Items!$G1685+SUMIFS(PurQty,PurItem,$B1686,PurDate,"&lt;="&amp;$D$2)-SUMIFS(SalQty,SalItem,$B1686,SalDate,"&lt;="&amp;$D$2)-SUMIFS(WoQty,WoItem,$B1686,WoDate,"&lt;="&amp;$D$2)+SUMIFS(AdjQty,AdjItem,$B1686,AdjDate,"&lt;="&amp;$D$2)+SUMIFS(LinVarQty,LinItem,$B1686,LinPosted,"YES",LinDate,"&lt;="&amp;$D$2,LinID,"&lt;&gt;"&amp;$B$2))</f>
        <v/>
      </c>
      <c r="D1686" s="84"/>
      <c r="E1686" s="32" t="str">
        <f t="shared" si="52"/>
        <v/>
      </c>
      <c r="F1686" s="33" t="str">
        <f>IF($B1686="","",Items!$I1685)</f>
        <v/>
      </c>
      <c r="G1686" s="33" t="str">
        <f t="shared" si="53"/>
        <v/>
      </c>
      <c r="H1686" s="85"/>
    </row>
    <row r="1687" spans="1:8" hidden="1" x14ac:dyDescent="0.25">
      <c r="A1687" s="28" t="str">
        <f>IF(Items!$B1686="","",Items!$A1686)</f>
        <v/>
      </c>
      <c r="B1687" s="28" t="str">
        <f>IF(Items!$B1686="","",Items!$B1686)</f>
        <v/>
      </c>
      <c r="C1687" s="32" t="str">
        <f>IF($B1687="","",Items!$G1686+SUMIFS(PurQty,PurItem,$B1687,PurDate,"&lt;="&amp;$D$2)-SUMIFS(SalQty,SalItem,$B1687,SalDate,"&lt;="&amp;$D$2)-SUMIFS(WoQty,WoItem,$B1687,WoDate,"&lt;="&amp;$D$2)+SUMIFS(AdjQty,AdjItem,$B1687,AdjDate,"&lt;="&amp;$D$2)+SUMIFS(LinVarQty,LinItem,$B1687,LinPosted,"YES",LinDate,"&lt;="&amp;$D$2,LinID,"&lt;&gt;"&amp;$B$2))</f>
        <v/>
      </c>
      <c r="D1687" s="84"/>
      <c r="E1687" s="32" t="str">
        <f t="shared" si="52"/>
        <v/>
      </c>
      <c r="F1687" s="33" t="str">
        <f>IF($B1687="","",Items!$I1686)</f>
        <v/>
      </c>
      <c r="G1687" s="33" t="str">
        <f t="shared" si="53"/>
        <v/>
      </c>
      <c r="H1687" s="85"/>
    </row>
    <row r="1688" spans="1:8" hidden="1" x14ac:dyDescent="0.25">
      <c r="A1688" s="28" t="str">
        <f>IF(Items!$B1687="","",Items!$A1687)</f>
        <v/>
      </c>
      <c r="B1688" s="28" t="str">
        <f>IF(Items!$B1687="","",Items!$B1687)</f>
        <v/>
      </c>
      <c r="C1688" s="32" t="str">
        <f>IF($B1688="","",Items!$G1687+SUMIFS(PurQty,PurItem,$B1688,PurDate,"&lt;="&amp;$D$2)-SUMIFS(SalQty,SalItem,$B1688,SalDate,"&lt;="&amp;$D$2)-SUMIFS(WoQty,WoItem,$B1688,WoDate,"&lt;="&amp;$D$2)+SUMIFS(AdjQty,AdjItem,$B1688,AdjDate,"&lt;="&amp;$D$2)+SUMIFS(LinVarQty,LinItem,$B1688,LinPosted,"YES",LinDate,"&lt;="&amp;$D$2,LinID,"&lt;&gt;"&amp;$B$2))</f>
        <v/>
      </c>
      <c r="D1688" s="84"/>
      <c r="E1688" s="32" t="str">
        <f t="shared" si="52"/>
        <v/>
      </c>
      <c r="F1688" s="33" t="str">
        <f>IF($B1688="","",Items!$I1687)</f>
        <v/>
      </c>
      <c r="G1688" s="33" t="str">
        <f t="shared" si="53"/>
        <v/>
      </c>
      <c r="H1688" s="85"/>
    </row>
    <row r="1689" spans="1:8" hidden="1" x14ac:dyDescent="0.25">
      <c r="A1689" s="28" t="str">
        <f>IF(Items!$B1688="","",Items!$A1688)</f>
        <v/>
      </c>
      <c r="B1689" s="28" t="str">
        <f>IF(Items!$B1688="","",Items!$B1688)</f>
        <v/>
      </c>
      <c r="C1689" s="32" t="str">
        <f>IF($B1689="","",Items!$G1688+SUMIFS(PurQty,PurItem,$B1689,PurDate,"&lt;="&amp;$D$2)-SUMIFS(SalQty,SalItem,$B1689,SalDate,"&lt;="&amp;$D$2)-SUMIFS(WoQty,WoItem,$B1689,WoDate,"&lt;="&amp;$D$2)+SUMIFS(AdjQty,AdjItem,$B1689,AdjDate,"&lt;="&amp;$D$2)+SUMIFS(LinVarQty,LinItem,$B1689,LinPosted,"YES",LinDate,"&lt;="&amp;$D$2,LinID,"&lt;&gt;"&amp;$B$2))</f>
        <v/>
      </c>
      <c r="D1689" s="84"/>
      <c r="E1689" s="32" t="str">
        <f t="shared" si="52"/>
        <v/>
      </c>
      <c r="F1689" s="33" t="str">
        <f>IF($B1689="","",Items!$I1688)</f>
        <v/>
      </c>
      <c r="G1689" s="33" t="str">
        <f t="shared" si="53"/>
        <v/>
      </c>
      <c r="H1689" s="85"/>
    </row>
    <row r="1690" spans="1:8" hidden="1" x14ac:dyDescent="0.25">
      <c r="A1690" s="28" t="str">
        <f>IF(Items!$B1689="","",Items!$A1689)</f>
        <v/>
      </c>
      <c r="B1690" s="28" t="str">
        <f>IF(Items!$B1689="","",Items!$B1689)</f>
        <v/>
      </c>
      <c r="C1690" s="32" t="str">
        <f>IF($B1690="","",Items!$G1689+SUMIFS(PurQty,PurItem,$B1690,PurDate,"&lt;="&amp;$D$2)-SUMIFS(SalQty,SalItem,$B1690,SalDate,"&lt;="&amp;$D$2)-SUMIFS(WoQty,WoItem,$B1690,WoDate,"&lt;="&amp;$D$2)+SUMIFS(AdjQty,AdjItem,$B1690,AdjDate,"&lt;="&amp;$D$2)+SUMIFS(LinVarQty,LinItem,$B1690,LinPosted,"YES",LinDate,"&lt;="&amp;$D$2,LinID,"&lt;&gt;"&amp;$B$2))</f>
        <v/>
      </c>
      <c r="D1690" s="84"/>
      <c r="E1690" s="32" t="str">
        <f t="shared" si="52"/>
        <v/>
      </c>
      <c r="F1690" s="33" t="str">
        <f>IF($B1690="","",Items!$I1689)</f>
        <v/>
      </c>
      <c r="G1690" s="33" t="str">
        <f t="shared" si="53"/>
        <v/>
      </c>
      <c r="H1690" s="85"/>
    </row>
    <row r="1691" spans="1:8" hidden="1" x14ac:dyDescent="0.25">
      <c r="A1691" s="28" t="str">
        <f>IF(Items!$B1690="","",Items!$A1690)</f>
        <v/>
      </c>
      <c r="B1691" s="28" t="str">
        <f>IF(Items!$B1690="","",Items!$B1690)</f>
        <v/>
      </c>
      <c r="C1691" s="32" t="str">
        <f>IF($B1691="","",Items!$G1690+SUMIFS(PurQty,PurItem,$B1691,PurDate,"&lt;="&amp;$D$2)-SUMIFS(SalQty,SalItem,$B1691,SalDate,"&lt;="&amp;$D$2)-SUMIFS(WoQty,WoItem,$B1691,WoDate,"&lt;="&amp;$D$2)+SUMIFS(AdjQty,AdjItem,$B1691,AdjDate,"&lt;="&amp;$D$2)+SUMIFS(LinVarQty,LinItem,$B1691,LinPosted,"YES",LinDate,"&lt;="&amp;$D$2,LinID,"&lt;&gt;"&amp;$B$2))</f>
        <v/>
      </c>
      <c r="D1691" s="84"/>
      <c r="E1691" s="32" t="str">
        <f t="shared" si="52"/>
        <v/>
      </c>
      <c r="F1691" s="33" t="str">
        <f>IF($B1691="","",Items!$I1690)</f>
        <v/>
      </c>
      <c r="G1691" s="33" t="str">
        <f t="shared" si="53"/>
        <v/>
      </c>
      <c r="H1691" s="85"/>
    </row>
    <row r="1692" spans="1:8" hidden="1" x14ac:dyDescent="0.25">
      <c r="A1692" s="28" t="str">
        <f>IF(Items!$B1691="","",Items!$A1691)</f>
        <v/>
      </c>
      <c r="B1692" s="28" t="str">
        <f>IF(Items!$B1691="","",Items!$B1691)</f>
        <v/>
      </c>
      <c r="C1692" s="32" t="str">
        <f>IF($B1692="","",Items!$G1691+SUMIFS(PurQty,PurItem,$B1692,PurDate,"&lt;="&amp;$D$2)-SUMIFS(SalQty,SalItem,$B1692,SalDate,"&lt;="&amp;$D$2)-SUMIFS(WoQty,WoItem,$B1692,WoDate,"&lt;="&amp;$D$2)+SUMIFS(AdjQty,AdjItem,$B1692,AdjDate,"&lt;="&amp;$D$2)+SUMIFS(LinVarQty,LinItem,$B1692,LinPosted,"YES",LinDate,"&lt;="&amp;$D$2,LinID,"&lt;&gt;"&amp;$B$2))</f>
        <v/>
      </c>
      <c r="D1692" s="84"/>
      <c r="E1692" s="32" t="str">
        <f t="shared" si="52"/>
        <v/>
      </c>
      <c r="F1692" s="33" t="str">
        <f>IF($B1692="","",Items!$I1691)</f>
        <v/>
      </c>
      <c r="G1692" s="33" t="str">
        <f t="shared" si="53"/>
        <v/>
      </c>
      <c r="H1692" s="85"/>
    </row>
    <row r="1693" spans="1:8" hidden="1" x14ac:dyDescent="0.25">
      <c r="A1693" s="28" t="str">
        <f>IF(Items!$B1692="","",Items!$A1692)</f>
        <v/>
      </c>
      <c r="B1693" s="28" t="str">
        <f>IF(Items!$B1692="","",Items!$B1692)</f>
        <v/>
      </c>
      <c r="C1693" s="32" t="str">
        <f>IF($B1693="","",Items!$G1692+SUMIFS(PurQty,PurItem,$B1693,PurDate,"&lt;="&amp;$D$2)-SUMIFS(SalQty,SalItem,$B1693,SalDate,"&lt;="&amp;$D$2)-SUMIFS(WoQty,WoItem,$B1693,WoDate,"&lt;="&amp;$D$2)+SUMIFS(AdjQty,AdjItem,$B1693,AdjDate,"&lt;="&amp;$D$2)+SUMIFS(LinVarQty,LinItem,$B1693,LinPosted,"YES",LinDate,"&lt;="&amp;$D$2,LinID,"&lt;&gt;"&amp;$B$2))</f>
        <v/>
      </c>
      <c r="D1693" s="84"/>
      <c r="E1693" s="32" t="str">
        <f t="shared" si="52"/>
        <v/>
      </c>
      <c r="F1693" s="33" t="str">
        <f>IF($B1693="","",Items!$I1692)</f>
        <v/>
      </c>
      <c r="G1693" s="33" t="str">
        <f t="shared" si="53"/>
        <v/>
      </c>
      <c r="H1693" s="85"/>
    </row>
    <row r="1694" spans="1:8" hidden="1" x14ac:dyDescent="0.25">
      <c r="A1694" s="28" t="str">
        <f>IF(Items!$B1693="","",Items!$A1693)</f>
        <v/>
      </c>
      <c r="B1694" s="28" t="str">
        <f>IF(Items!$B1693="","",Items!$B1693)</f>
        <v/>
      </c>
      <c r="C1694" s="32" t="str">
        <f>IF($B1694="","",Items!$G1693+SUMIFS(PurQty,PurItem,$B1694,PurDate,"&lt;="&amp;$D$2)-SUMIFS(SalQty,SalItem,$B1694,SalDate,"&lt;="&amp;$D$2)-SUMIFS(WoQty,WoItem,$B1694,WoDate,"&lt;="&amp;$D$2)+SUMIFS(AdjQty,AdjItem,$B1694,AdjDate,"&lt;="&amp;$D$2)+SUMIFS(LinVarQty,LinItem,$B1694,LinPosted,"YES",LinDate,"&lt;="&amp;$D$2,LinID,"&lt;&gt;"&amp;$B$2))</f>
        <v/>
      </c>
      <c r="D1694" s="84"/>
      <c r="E1694" s="32" t="str">
        <f t="shared" si="52"/>
        <v/>
      </c>
      <c r="F1694" s="33" t="str">
        <f>IF($B1694="","",Items!$I1693)</f>
        <v/>
      </c>
      <c r="G1694" s="33" t="str">
        <f t="shared" si="53"/>
        <v/>
      </c>
      <c r="H1694" s="85"/>
    </row>
    <row r="1695" spans="1:8" hidden="1" x14ac:dyDescent="0.25">
      <c r="A1695" s="28" t="str">
        <f>IF(Items!$B1694="","",Items!$A1694)</f>
        <v/>
      </c>
      <c r="B1695" s="28" t="str">
        <f>IF(Items!$B1694="","",Items!$B1694)</f>
        <v/>
      </c>
      <c r="C1695" s="32" t="str">
        <f>IF($B1695="","",Items!$G1694+SUMIFS(PurQty,PurItem,$B1695,PurDate,"&lt;="&amp;$D$2)-SUMIFS(SalQty,SalItem,$B1695,SalDate,"&lt;="&amp;$D$2)-SUMIFS(WoQty,WoItem,$B1695,WoDate,"&lt;="&amp;$D$2)+SUMIFS(AdjQty,AdjItem,$B1695,AdjDate,"&lt;="&amp;$D$2)+SUMIFS(LinVarQty,LinItem,$B1695,LinPosted,"YES",LinDate,"&lt;="&amp;$D$2,LinID,"&lt;&gt;"&amp;$B$2))</f>
        <v/>
      </c>
      <c r="D1695" s="84"/>
      <c r="E1695" s="32" t="str">
        <f t="shared" si="52"/>
        <v/>
      </c>
      <c r="F1695" s="33" t="str">
        <f>IF($B1695="","",Items!$I1694)</f>
        <v/>
      </c>
      <c r="G1695" s="33" t="str">
        <f t="shared" si="53"/>
        <v/>
      </c>
      <c r="H1695" s="85"/>
    </row>
    <row r="1696" spans="1:8" hidden="1" x14ac:dyDescent="0.25">
      <c r="A1696" s="28" t="str">
        <f>IF(Items!$B1695="","",Items!$A1695)</f>
        <v/>
      </c>
      <c r="B1696" s="28" t="str">
        <f>IF(Items!$B1695="","",Items!$B1695)</f>
        <v/>
      </c>
      <c r="C1696" s="32" t="str">
        <f>IF($B1696="","",Items!$G1695+SUMIFS(PurQty,PurItem,$B1696,PurDate,"&lt;="&amp;$D$2)-SUMIFS(SalQty,SalItem,$B1696,SalDate,"&lt;="&amp;$D$2)-SUMIFS(WoQty,WoItem,$B1696,WoDate,"&lt;="&amp;$D$2)+SUMIFS(AdjQty,AdjItem,$B1696,AdjDate,"&lt;="&amp;$D$2)+SUMIFS(LinVarQty,LinItem,$B1696,LinPosted,"YES",LinDate,"&lt;="&amp;$D$2,LinID,"&lt;&gt;"&amp;$B$2))</f>
        <v/>
      </c>
      <c r="D1696" s="84"/>
      <c r="E1696" s="32" t="str">
        <f t="shared" si="52"/>
        <v/>
      </c>
      <c r="F1696" s="33" t="str">
        <f>IF($B1696="","",Items!$I1695)</f>
        <v/>
      </c>
      <c r="G1696" s="33" t="str">
        <f t="shared" si="53"/>
        <v/>
      </c>
      <c r="H1696" s="85"/>
    </row>
    <row r="1697" spans="1:8" hidden="1" x14ac:dyDescent="0.25">
      <c r="A1697" s="28" t="str">
        <f>IF(Items!$B1696="","",Items!$A1696)</f>
        <v/>
      </c>
      <c r="B1697" s="28" t="str">
        <f>IF(Items!$B1696="","",Items!$B1696)</f>
        <v/>
      </c>
      <c r="C1697" s="32" t="str">
        <f>IF($B1697="","",Items!$G1696+SUMIFS(PurQty,PurItem,$B1697,PurDate,"&lt;="&amp;$D$2)-SUMIFS(SalQty,SalItem,$B1697,SalDate,"&lt;="&amp;$D$2)-SUMIFS(WoQty,WoItem,$B1697,WoDate,"&lt;="&amp;$D$2)+SUMIFS(AdjQty,AdjItem,$B1697,AdjDate,"&lt;="&amp;$D$2)+SUMIFS(LinVarQty,LinItem,$B1697,LinPosted,"YES",LinDate,"&lt;="&amp;$D$2,LinID,"&lt;&gt;"&amp;$B$2))</f>
        <v/>
      </c>
      <c r="D1697" s="84"/>
      <c r="E1697" s="32" t="str">
        <f t="shared" si="52"/>
        <v/>
      </c>
      <c r="F1697" s="33" t="str">
        <f>IF($B1697="","",Items!$I1696)</f>
        <v/>
      </c>
      <c r="G1697" s="33" t="str">
        <f t="shared" si="53"/>
        <v/>
      </c>
      <c r="H1697" s="85"/>
    </row>
    <row r="1698" spans="1:8" hidden="1" x14ac:dyDescent="0.25">
      <c r="A1698" s="28" t="str">
        <f>IF(Items!$B1697="","",Items!$A1697)</f>
        <v/>
      </c>
      <c r="B1698" s="28" t="str">
        <f>IF(Items!$B1697="","",Items!$B1697)</f>
        <v/>
      </c>
      <c r="C1698" s="32" t="str">
        <f>IF($B1698="","",Items!$G1697+SUMIFS(PurQty,PurItem,$B1698,PurDate,"&lt;="&amp;$D$2)-SUMIFS(SalQty,SalItem,$B1698,SalDate,"&lt;="&amp;$D$2)-SUMIFS(WoQty,WoItem,$B1698,WoDate,"&lt;="&amp;$D$2)+SUMIFS(AdjQty,AdjItem,$B1698,AdjDate,"&lt;="&amp;$D$2)+SUMIFS(LinVarQty,LinItem,$B1698,LinPosted,"YES",LinDate,"&lt;="&amp;$D$2,LinID,"&lt;&gt;"&amp;$B$2))</f>
        <v/>
      </c>
      <c r="D1698" s="84"/>
      <c r="E1698" s="32" t="str">
        <f t="shared" si="52"/>
        <v/>
      </c>
      <c r="F1698" s="33" t="str">
        <f>IF($B1698="","",Items!$I1697)</f>
        <v/>
      </c>
      <c r="G1698" s="33" t="str">
        <f t="shared" si="53"/>
        <v/>
      </c>
      <c r="H1698" s="85"/>
    </row>
    <row r="1699" spans="1:8" hidden="1" x14ac:dyDescent="0.25">
      <c r="A1699" s="28" t="str">
        <f>IF(Items!$B1698="","",Items!$A1698)</f>
        <v/>
      </c>
      <c r="B1699" s="28" t="str">
        <f>IF(Items!$B1698="","",Items!$B1698)</f>
        <v/>
      </c>
      <c r="C1699" s="32" t="str">
        <f>IF($B1699="","",Items!$G1698+SUMIFS(PurQty,PurItem,$B1699,PurDate,"&lt;="&amp;$D$2)-SUMIFS(SalQty,SalItem,$B1699,SalDate,"&lt;="&amp;$D$2)-SUMIFS(WoQty,WoItem,$B1699,WoDate,"&lt;="&amp;$D$2)+SUMIFS(AdjQty,AdjItem,$B1699,AdjDate,"&lt;="&amp;$D$2)+SUMIFS(LinVarQty,LinItem,$B1699,LinPosted,"YES",LinDate,"&lt;="&amp;$D$2,LinID,"&lt;&gt;"&amp;$B$2))</f>
        <v/>
      </c>
      <c r="D1699" s="84"/>
      <c r="E1699" s="32" t="str">
        <f t="shared" si="52"/>
        <v/>
      </c>
      <c r="F1699" s="33" t="str">
        <f>IF($B1699="","",Items!$I1698)</f>
        <v/>
      </c>
      <c r="G1699" s="33" t="str">
        <f t="shared" si="53"/>
        <v/>
      </c>
      <c r="H1699" s="85"/>
    </row>
    <row r="1700" spans="1:8" hidden="1" x14ac:dyDescent="0.25">
      <c r="A1700" s="28" t="str">
        <f>IF(Items!$B1699="","",Items!$A1699)</f>
        <v/>
      </c>
      <c r="B1700" s="28" t="str">
        <f>IF(Items!$B1699="","",Items!$B1699)</f>
        <v/>
      </c>
      <c r="C1700" s="32" t="str">
        <f>IF($B1700="","",Items!$G1699+SUMIFS(PurQty,PurItem,$B1700,PurDate,"&lt;="&amp;$D$2)-SUMIFS(SalQty,SalItem,$B1700,SalDate,"&lt;="&amp;$D$2)-SUMIFS(WoQty,WoItem,$B1700,WoDate,"&lt;="&amp;$D$2)+SUMIFS(AdjQty,AdjItem,$B1700,AdjDate,"&lt;="&amp;$D$2)+SUMIFS(LinVarQty,LinItem,$B1700,LinPosted,"YES",LinDate,"&lt;="&amp;$D$2,LinID,"&lt;&gt;"&amp;$B$2))</f>
        <v/>
      </c>
      <c r="D1700" s="84"/>
      <c r="E1700" s="32" t="str">
        <f t="shared" si="52"/>
        <v/>
      </c>
      <c r="F1700" s="33" t="str">
        <f>IF($B1700="","",Items!$I1699)</f>
        <v/>
      </c>
      <c r="G1700" s="33" t="str">
        <f t="shared" si="53"/>
        <v/>
      </c>
      <c r="H1700" s="85"/>
    </row>
    <row r="1701" spans="1:8" hidden="1" x14ac:dyDescent="0.25">
      <c r="A1701" s="28" t="str">
        <f>IF(Items!$B1700="","",Items!$A1700)</f>
        <v/>
      </c>
      <c r="B1701" s="28" t="str">
        <f>IF(Items!$B1700="","",Items!$B1700)</f>
        <v/>
      </c>
      <c r="C1701" s="32" t="str">
        <f>IF($B1701="","",Items!$G1700+SUMIFS(PurQty,PurItem,$B1701,PurDate,"&lt;="&amp;$D$2)-SUMIFS(SalQty,SalItem,$B1701,SalDate,"&lt;="&amp;$D$2)-SUMIFS(WoQty,WoItem,$B1701,WoDate,"&lt;="&amp;$D$2)+SUMIFS(AdjQty,AdjItem,$B1701,AdjDate,"&lt;="&amp;$D$2)+SUMIFS(LinVarQty,LinItem,$B1701,LinPosted,"YES",LinDate,"&lt;="&amp;$D$2,LinID,"&lt;&gt;"&amp;$B$2))</f>
        <v/>
      </c>
      <c r="D1701" s="84"/>
      <c r="E1701" s="32" t="str">
        <f t="shared" si="52"/>
        <v/>
      </c>
      <c r="F1701" s="33" t="str">
        <f>IF($B1701="","",Items!$I1700)</f>
        <v/>
      </c>
      <c r="G1701" s="33" t="str">
        <f t="shared" si="53"/>
        <v/>
      </c>
      <c r="H1701" s="85"/>
    </row>
    <row r="1702" spans="1:8" hidden="1" x14ac:dyDescent="0.25">
      <c r="A1702" s="28" t="str">
        <f>IF(Items!$B1701="","",Items!$A1701)</f>
        <v/>
      </c>
      <c r="B1702" s="28" t="str">
        <f>IF(Items!$B1701="","",Items!$B1701)</f>
        <v/>
      </c>
      <c r="C1702" s="32" t="str">
        <f>IF($B1702="","",Items!$G1701+SUMIFS(PurQty,PurItem,$B1702,PurDate,"&lt;="&amp;$D$2)-SUMIFS(SalQty,SalItem,$B1702,SalDate,"&lt;="&amp;$D$2)-SUMIFS(WoQty,WoItem,$B1702,WoDate,"&lt;="&amp;$D$2)+SUMIFS(AdjQty,AdjItem,$B1702,AdjDate,"&lt;="&amp;$D$2)+SUMIFS(LinVarQty,LinItem,$B1702,LinPosted,"YES",LinDate,"&lt;="&amp;$D$2,LinID,"&lt;&gt;"&amp;$B$2))</f>
        <v/>
      </c>
      <c r="D1702" s="84"/>
      <c r="E1702" s="32" t="str">
        <f t="shared" si="52"/>
        <v/>
      </c>
      <c r="F1702" s="33" t="str">
        <f>IF($B1702="","",Items!$I1701)</f>
        <v/>
      </c>
      <c r="G1702" s="33" t="str">
        <f t="shared" si="53"/>
        <v/>
      </c>
      <c r="H1702" s="85"/>
    </row>
    <row r="1703" spans="1:8" hidden="1" x14ac:dyDescent="0.25">
      <c r="A1703" s="28" t="str">
        <f>IF(Items!$B1702="","",Items!$A1702)</f>
        <v/>
      </c>
      <c r="B1703" s="28" t="str">
        <f>IF(Items!$B1702="","",Items!$B1702)</f>
        <v/>
      </c>
      <c r="C1703" s="32" t="str">
        <f>IF($B1703="","",Items!$G1702+SUMIFS(PurQty,PurItem,$B1703,PurDate,"&lt;="&amp;$D$2)-SUMIFS(SalQty,SalItem,$B1703,SalDate,"&lt;="&amp;$D$2)-SUMIFS(WoQty,WoItem,$B1703,WoDate,"&lt;="&amp;$D$2)+SUMIFS(AdjQty,AdjItem,$B1703,AdjDate,"&lt;="&amp;$D$2)+SUMIFS(LinVarQty,LinItem,$B1703,LinPosted,"YES",LinDate,"&lt;="&amp;$D$2,LinID,"&lt;&gt;"&amp;$B$2))</f>
        <v/>
      </c>
      <c r="D1703" s="84"/>
      <c r="E1703" s="32" t="str">
        <f t="shared" si="52"/>
        <v/>
      </c>
      <c r="F1703" s="33" t="str">
        <f>IF($B1703="","",Items!$I1702)</f>
        <v/>
      </c>
      <c r="G1703" s="33" t="str">
        <f t="shared" si="53"/>
        <v/>
      </c>
      <c r="H1703" s="85"/>
    </row>
    <row r="1704" spans="1:8" hidden="1" x14ac:dyDescent="0.25">
      <c r="A1704" s="28" t="str">
        <f>IF(Items!$B1703="","",Items!$A1703)</f>
        <v/>
      </c>
      <c r="B1704" s="28" t="str">
        <f>IF(Items!$B1703="","",Items!$B1703)</f>
        <v/>
      </c>
      <c r="C1704" s="32" t="str">
        <f>IF($B1704="","",Items!$G1703+SUMIFS(PurQty,PurItem,$B1704,PurDate,"&lt;="&amp;$D$2)-SUMIFS(SalQty,SalItem,$B1704,SalDate,"&lt;="&amp;$D$2)-SUMIFS(WoQty,WoItem,$B1704,WoDate,"&lt;="&amp;$D$2)+SUMIFS(AdjQty,AdjItem,$B1704,AdjDate,"&lt;="&amp;$D$2)+SUMIFS(LinVarQty,LinItem,$B1704,LinPosted,"YES",LinDate,"&lt;="&amp;$D$2,LinID,"&lt;&gt;"&amp;$B$2))</f>
        <v/>
      </c>
      <c r="D1704" s="84"/>
      <c r="E1704" s="32" t="str">
        <f t="shared" si="52"/>
        <v/>
      </c>
      <c r="F1704" s="33" t="str">
        <f>IF($B1704="","",Items!$I1703)</f>
        <v/>
      </c>
      <c r="G1704" s="33" t="str">
        <f t="shared" si="53"/>
        <v/>
      </c>
      <c r="H1704" s="85"/>
    </row>
    <row r="1705" spans="1:8" hidden="1" x14ac:dyDescent="0.25">
      <c r="A1705" s="28" t="str">
        <f>IF(Items!$B1704="","",Items!$A1704)</f>
        <v/>
      </c>
      <c r="B1705" s="28" t="str">
        <f>IF(Items!$B1704="","",Items!$B1704)</f>
        <v/>
      </c>
      <c r="C1705" s="32" t="str">
        <f>IF($B1705="","",Items!$G1704+SUMIFS(PurQty,PurItem,$B1705,PurDate,"&lt;="&amp;$D$2)-SUMIFS(SalQty,SalItem,$B1705,SalDate,"&lt;="&amp;$D$2)-SUMIFS(WoQty,WoItem,$B1705,WoDate,"&lt;="&amp;$D$2)+SUMIFS(AdjQty,AdjItem,$B1705,AdjDate,"&lt;="&amp;$D$2)+SUMIFS(LinVarQty,LinItem,$B1705,LinPosted,"YES",LinDate,"&lt;="&amp;$D$2,LinID,"&lt;&gt;"&amp;$B$2))</f>
        <v/>
      </c>
      <c r="D1705" s="84"/>
      <c r="E1705" s="32" t="str">
        <f t="shared" si="52"/>
        <v/>
      </c>
      <c r="F1705" s="33" t="str">
        <f>IF($B1705="","",Items!$I1704)</f>
        <v/>
      </c>
      <c r="G1705" s="33" t="str">
        <f t="shared" si="53"/>
        <v/>
      </c>
      <c r="H1705" s="85"/>
    </row>
    <row r="1706" spans="1:8" hidden="1" x14ac:dyDescent="0.25">
      <c r="A1706" s="28" t="str">
        <f>IF(Items!$B1705="","",Items!$A1705)</f>
        <v/>
      </c>
      <c r="B1706" s="28" t="str">
        <f>IF(Items!$B1705="","",Items!$B1705)</f>
        <v/>
      </c>
      <c r="C1706" s="32" t="str">
        <f>IF($B1706="","",Items!$G1705+SUMIFS(PurQty,PurItem,$B1706,PurDate,"&lt;="&amp;$D$2)-SUMIFS(SalQty,SalItem,$B1706,SalDate,"&lt;="&amp;$D$2)-SUMIFS(WoQty,WoItem,$B1706,WoDate,"&lt;="&amp;$D$2)+SUMIFS(AdjQty,AdjItem,$B1706,AdjDate,"&lt;="&amp;$D$2)+SUMIFS(LinVarQty,LinItem,$B1706,LinPosted,"YES",LinDate,"&lt;="&amp;$D$2,LinID,"&lt;&gt;"&amp;$B$2))</f>
        <v/>
      </c>
      <c r="D1706" s="84"/>
      <c r="E1706" s="32" t="str">
        <f t="shared" si="52"/>
        <v/>
      </c>
      <c r="F1706" s="33" t="str">
        <f>IF($B1706="","",Items!$I1705)</f>
        <v/>
      </c>
      <c r="G1706" s="33" t="str">
        <f t="shared" si="53"/>
        <v/>
      </c>
      <c r="H1706" s="85"/>
    </row>
    <row r="1707" spans="1:8" hidden="1" x14ac:dyDescent="0.25">
      <c r="A1707" s="28" t="str">
        <f>IF(Items!$B1706="","",Items!$A1706)</f>
        <v/>
      </c>
      <c r="B1707" s="28" t="str">
        <f>IF(Items!$B1706="","",Items!$B1706)</f>
        <v/>
      </c>
      <c r="C1707" s="32" t="str">
        <f>IF($B1707="","",Items!$G1706+SUMIFS(PurQty,PurItem,$B1707,PurDate,"&lt;="&amp;$D$2)-SUMIFS(SalQty,SalItem,$B1707,SalDate,"&lt;="&amp;$D$2)-SUMIFS(WoQty,WoItem,$B1707,WoDate,"&lt;="&amp;$D$2)+SUMIFS(AdjQty,AdjItem,$B1707,AdjDate,"&lt;="&amp;$D$2)+SUMIFS(LinVarQty,LinItem,$B1707,LinPosted,"YES",LinDate,"&lt;="&amp;$D$2,LinID,"&lt;&gt;"&amp;$B$2))</f>
        <v/>
      </c>
      <c r="D1707" s="84"/>
      <c r="E1707" s="32" t="str">
        <f t="shared" si="52"/>
        <v/>
      </c>
      <c r="F1707" s="33" t="str">
        <f>IF($B1707="","",Items!$I1706)</f>
        <v/>
      </c>
      <c r="G1707" s="33" t="str">
        <f t="shared" si="53"/>
        <v/>
      </c>
      <c r="H1707" s="85"/>
    </row>
    <row r="1708" spans="1:8" hidden="1" x14ac:dyDescent="0.25">
      <c r="A1708" s="28" t="str">
        <f>IF(Items!$B1707="","",Items!$A1707)</f>
        <v/>
      </c>
      <c r="B1708" s="28" t="str">
        <f>IF(Items!$B1707="","",Items!$B1707)</f>
        <v/>
      </c>
      <c r="C1708" s="32" t="str">
        <f>IF($B1708="","",Items!$G1707+SUMIFS(PurQty,PurItem,$B1708,PurDate,"&lt;="&amp;$D$2)-SUMIFS(SalQty,SalItem,$B1708,SalDate,"&lt;="&amp;$D$2)-SUMIFS(WoQty,WoItem,$B1708,WoDate,"&lt;="&amp;$D$2)+SUMIFS(AdjQty,AdjItem,$B1708,AdjDate,"&lt;="&amp;$D$2)+SUMIFS(LinVarQty,LinItem,$B1708,LinPosted,"YES",LinDate,"&lt;="&amp;$D$2,LinID,"&lt;&gt;"&amp;$B$2))</f>
        <v/>
      </c>
      <c r="D1708" s="84"/>
      <c r="E1708" s="32" t="str">
        <f t="shared" si="52"/>
        <v/>
      </c>
      <c r="F1708" s="33" t="str">
        <f>IF($B1708="","",Items!$I1707)</f>
        <v/>
      </c>
      <c r="G1708" s="33" t="str">
        <f t="shared" si="53"/>
        <v/>
      </c>
      <c r="H1708" s="85"/>
    </row>
    <row r="1709" spans="1:8" hidden="1" x14ac:dyDescent="0.25">
      <c r="A1709" s="28" t="str">
        <f>IF(Items!$B1708="","",Items!$A1708)</f>
        <v/>
      </c>
      <c r="B1709" s="28" t="str">
        <f>IF(Items!$B1708="","",Items!$B1708)</f>
        <v/>
      </c>
      <c r="C1709" s="32" t="str">
        <f>IF($B1709="","",Items!$G1708+SUMIFS(PurQty,PurItem,$B1709,PurDate,"&lt;="&amp;$D$2)-SUMIFS(SalQty,SalItem,$B1709,SalDate,"&lt;="&amp;$D$2)-SUMIFS(WoQty,WoItem,$B1709,WoDate,"&lt;="&amp;$D$2)+SUMIFS(AdjQty,AdjItem,$B1709,AdjDate,"&lt;="&amp;$D$2)+SUMIFS(LinVarQty,LinItem,$B1709,LinPosted,"YES",LinDate,"&lt;="&amp;$D$2,LinID,"&lt;&gt;"&amp;$B$2))</f>
        <v/>
      </c>
      <c r="D1709" s="84"/>
      <c r="E1709" s="32" t="str">
        <f t="shared" si="52"/>
        <v/>
      </c>
      <c r="F1709" s="33" t="str">
        <f>IF($B1709="","",Items!$I1708)</f>
        <v/>
      </c>
      <c r="G1709" s="33" t="str">
        <f t="shared" si="53"/>
        <v/>
      </c>
      <c r="H1709" s="85"/>
    </row>
    <row r="1710" spans="1:8" hidden="1" x14ac:dyDescent="0.25">
      <c r="A1710" s="28" t="str">
        <f>IF(Items!$B1709="","",Items!$A1709)</f>
        <v/>
      </c>
      <c r="B1710" s="28" t="str">
        <f>IF(Items!$B1709="","",Items!$B1709)</f>
        <v/>
      </c>
      <c r="C1710" s="32" t="str">
        <f>IF($B1710="","",Items!$G1709+SUMIFS(PurQty,PurItem,$B1710,PurDate,"&lt;="&amp;$D$2)-SUMIFS(SalQty,SalItem,$B1710,SalDate,"&lt;="&amp;$D$2)-SUMIFS(WoQty,WoItem,$B1710,WoDate,"&lt;="&amp;$D$2)+SUMIFS(AdjQty,AdjItem,$B1710,AdjDate,"&lt;="&amp;$D$2)+SUMIFS(LinVarQty,LinItem,$B1710,LinPosted,"YES",LinDate,"&lt;="&amp;$D$2,LinID,"&lt;&gt;"&amp;$B$2))</f>
        <v/>
      </c>
      <c r="D1710" s="84"/>
      <c r="E1710" s="32" t="str">
        <f t="shared" si="52"/>
        <v/>
      </c>
      <c r="F1710" s="33" t="str">
        <f>IF($B1710="","",Items!$I1709)</f>
        <v/>
      </c>
      <c r="G1710" s="33" t="str">
        <f t="shared" si="53"/>
        <v/>
      </c>
      <c r="H1710" s="85"/>
    </row>
    <row r="1711" spans="1:8" hidden="1" x14ac:dyDescent="0.25">
      <c r="A1711" s="28" t="str">
        <f>IF(Items!$B1710="","",Items!$A1710)</f>
        <v/>
      </c>
      <c r="B1711" s="28" t="str">
        <f>IF(Items!$B1710="","",Items!$B1710)</f>
        <v/>
      </c>
      <c r="C1711" s="32" t="str">
        <f>IF($B1711="","",Items!$G1710+SUMIFS(PurQty,PurItem,$B1711,PurDate,"&lt;="&amp;$D$2)-SUMIFS(SalQty,SalItem,$B1711,SalDate,"&lt;="&amp;$D$2)-SUMIFS(WoQty,WoItem,$B1711,WoDate,"&lt;="&amp;$D$2)+SUMIFS(AdjQty,AdjItem,$B1711,AdjDate,"&lt;="&amp;$D$2)+SUMIFS(LinVarQty,LinItem,$B1711,LinPosted,"YES",LinDate,"&lt;="&amp;$D$2,LinID,"&lt;&gt;"&amp;$B$2))</f>
        <v/>
      </c>
      <c r="D1711" s="84"/>
      <c r="E1711" s="32" t="str">
        <f t="shared" si="52"/>
        <v/>
      </c>
      <c r="F1711" s="33" t="str">
        <f>IF($B1711="","",Items!$I1710)</f>
        <v/>
      </c>
      <c r="G1711" s="33" t="str">
        <f t="shared" si="53"/>
        <v/>
      </c>
      <c r="H1711" s="85"/>
    </row>
    <row r="1712" spans="1:8" hidden="1" x14ac:dyDescent="0.25">
      <c r="A1712" s="28" t="str">
        <f>IF(Items!$B1711="","",Items!$A1711)</f>
        <v/>
      </c>
      <c r="B1712" s="28" t="str">
        <f>IF(Items!$B1711="","",Items!$B1711)</f>
        <v/>
      </c>
      <c r="C1712" s="32" t="str">
        <f>IF($B1712="","",Items!$G1711+SUMIFS(PurQty,PurItem,$B1712,PurDate,"&lt;="&amp;$D$2)-SUMIFS(SalQty,SalItem,$B1712,SalDate,"&lt;="&amp;$D$2)-SUMIFS(WoQty,WoItem,$B1712,WoDate,"&lt;="&amp;$D$2)+SUMIFS(AdjQty,AdjItem,$B1712,AdjDate,"&lt;="&amp;$D$2)+SUMIFS(LinVarQty,LinItem,$B1712,LinPosted,"YES",LinDate,"&lt;="&amp;$D$2,LinID,"&lt;&gt;"&amp;$B$2))</f>
        <v/>
      </c>
      <c r="D1712" s="84"/>
      <c r="E1712" s="32" t="str">
        <f t="shared" si="52"/>
        <v/>
      </c>
      <c r="F1712" s="33" t="str">
        <f>IF($B1712="","",Items!$I1711)</f>
        <v/>
      </c>
      <c r="G1712" s="33" t="str">
        <f t="shared" si="53"/>
        <v/>
      </c>
      <c r="H1712" s="85"/>
    </row>
    <row r="1713" spans="1:8" hidden="1" x14ac:dyDescent="0.25">
      <c r="A1713" s="28" t="str">
        <f>IF(Items!$B1712="","",Items!$A1712)</f>
        <v/>
      </c>
      <c r="B1713" s="28" t="str">
        <f>IF(Items!$B1712="","",Items!$B1712)</f>
        <v/>
      </c>
      <c r="C1713" s="32" t="str">
        <f>IF($B1713="","",Items!$G1712+SUMIFS(PurQty,PurItem,$B1713,PurDate,"&lt;="&amp;$D$2)-SUMIFS(SalQty,SalItem,$B1713,SalDate,"&lt;="&amp;$D$2)-SUMIFS(WoQty,WoItem,$B1713,WoDate,"&lt;="&amp;$D$2)+SUMIFS(AdjQty,AdjItem,$B1713,AdjDate,"&lt;="&amp;$D$2)+SUMIFS(LinVarQty,LinItem,$B1713,LinPosted,"YES",LinDate,"&lt;="&amp;$D$2,LinID,"&lt;&gt;"&amp;$B$2))</f>
        <v/>
      </c>
      <c r="D1713" s="84"/>
      <c r="E1713" s="32" t="str">
        <f t="shared" si="52"/>
        <v/>
      </c>
      <c r="F1713" s="33" t="str">
        <f>IF($B1713="","",Items!$I1712)</f>
        <v/>
      </c>
      <c r="G1713" s="33" t="str">
        <f t="shared" si="53"/>
        <v/>
      </c>
      <c r="H1713" s="85"/>
    </row>
    <row r="1714" spans="1:8" hidden="1" x14ac:dyDescent="0.25">
      <c r="A1714" s="28" t="str">
        <f>IF(Items!$B1713="","",Items!$A1713)</f>
        <v/>
      </c>
      <c r="B1714" s="28" t="str">
        <f>IF(Items!$B1713="","",Items!$B1713)</f>
        <v/>
      </c>
      <c r="C1714" s="32" t="str">
        <f>IF($B1714="","",Items!$G1713+SUMIFS(PurQty,PurItem,$B1714,PurDate,"&lt;="&amp;$D$2)-SUMIFS(SalQty,SalItem,$B1714,SalDate,"&lt;="&amp;$D$2)-SUMIFS(WoQty,WoItem,$B1714,WoDate,"&lt;="&amp;$D$2)+SUMIFS(AdjQty,AdjItem,$B1714,AdjDate,"&lt;="&amp;$D$2)+SUMIFS(LinVarQty,LinItem,$B1714,LinPosted,"YES",LinDate,"&lt;="&amp;$D$2,LinID,"&lt;&gt;"&amp;$B$2))</f>
        <v/>
      </c>
      <c r="D1714" s="84"/>
      <c r="E1714" s="32" t="str">
        <f t="shared" si="52"/>
        <v/>
      </c>
      <c r="F1714" s="33" t="str">
        <f>IF($B1714="","",Items!$I1713)</f>
        <v/>
      </c>
      <c r="G1714" s="33" t="str">
        <f t="shared" si="53"/>
        <v/>
      </c>
      <c r="H1714" s="85"/>
    </row>
    <row r="1715" spans="1:8" hidden="1" x14ac:dyDescent="0.25">
      <c r="A1715" s="28" t="str">
        <f>IF(Items!$B1714="","",Items!$A1714)</f>
        <v/>
      </c>
      <c r="B1715" s="28" t="str">
        <f>IF(Items!$B1714="","",Items!$B1714)</f>
        <v/>
      </c>
      <c r="C1715" s="32" t="str">
        <f>IF($B1715="","",Items!$G1714+SUMIFS(PurQty,PurItem,$B1715,PurDate,"&lt;="&amp;$D$2)-SUMIFS(SalQty,SalItem,$B1715,SalDate,"&lt;="&amp;$D$2)-SUMIFS(WoQty,WoItem,$B1715,WoDate,"&lt;="&amp;$D$2)+SUMIFS(AdjQty,AdjItem,$B1715,AdjDate,"&lt;="&amp;$D$2)+SUMIFS(LinVarQty,LinItem,$B1715,LinPosted,"YES",LinDate,"&lt;="&amp;$D$2,LinID,"&lt;&gt;"&amp;$B$2))</f>
        <v/>
      </c>
      <c r="D1715" s="84"/>
      <c r="E1715" s="32" t="str">
        <f t="shared" si="52"/>
        <v/>
      </c>
      <c r="F1715" s="33" t="str">
        <f>IF($B1715="","",Items!$I1714)</f>
        <v/>
      </c>
      <c r="G1715" s="33" t="str">
        <f t="shared" si="53"/>
        <v/>
      </c>
      <c r="H1715" s="85"/>
    </row>
    <row r="1716" spans="1:8" hidden="1" x14ac:dyDescent="0.25">
      <c r="A1716" s="28" t="str">
        <f>IF(Items!$B1715="","",Items!$A1715)</f>
        <v/>
      </c>
      <c r="B1716" s="28" t="str">
        <f>IF(Items!$B1715="","",Items!$B1715)</f>
        <v/>
      </c>
      <c r="C1716" s="32" t="str">
        <f>IF($B1716="","",Items!$G1715+SUMIFS(PurQty,PurItem,$B1716,PurDate,"&lt;="&amp;$D$2)-SUMIFS(SalQty,SalItem,$B1716,SalDate,"&lt;="&amp;$D$2)-SUMIFS(WoQty,WoItem,$B1716,WoDate,"&lt;="&amp;$D$2)+SUMIFS(AdjQty,AdjItem,$B1716,AdjDate,"&lt;="&amp;$D$2)+SUMIFS(LinVarQty,LinItem,$B1716,LinPosted,"YES",LinDate,"&lt;="&amp;$D$2,LinID,"&lt;&gt;"&amp;$B$2))</f>
        <v/>
      </c>
      <c r="D1716" s="84"/>
      <c r="E1716" s="32" t="str">
        <f t="shared" si="52"/>
        <v/>
      </c>
      <c r="F1716" s="33" t="str">
        <f>IF($B1716="","",Items!$I1715)</f>
        <v/>
      </c>
      <c r="G1716" s="33" t="str">
        <f t="shared" si="53"/>
        <v/>
      </c>
      <c r="H1716" s="85"/>
    </row>
    <row r="1717" spans="1:8" hidden="1" x14ac:dyDescent="0.25">
      <c r="A1717" s="28" t="str">
        <f>IF(Items!$B1716="","",Items!$A1716)</f>
        <v/>
      </c>
      <c r="B1717" s="28" t="str">
        <f>IF(Items!$B1716="","",Items!$B1716)</f>
        <v/>
      </c>
      <c r="C1717" s="32" t="str">
        <f>IF($B1717="","",Items!$G1716+SUMIFS(PurQty,PurItem,$B1717,PurDate,"&lt;="&amp;$D$2)-SUMIFS(SalQty,SalItem,$B1717,SalDate,"&lt;="&amp;$D$2)-SUMIFS(WoQty,WoItem,$B1717,WoDate,"&lt;="&amp;$D$2)+SUMIFS(AdjQty,AdjItem,$B1717,AdjDate,"&lt;="&amp;$D$2)+SUMIFS(LinVarQty,LinItem,$B1717,LinPosted,"YES",LinDate,"&lt;="&amp;$D$2,LinID,"&lt;&gt;"&amp;$B$2))</f>
        <v/>
      </c>
      <c r="D1717" s="84"/>
      <c r="E1717" s="32" t="str">
        <f t="shared" si="52"/>
        <v/>
      </c>
      <c r="F1717" s="33" t="str">
        <f>IF($B1717="","",Items!$I1716)</f>
        <v/>
      </c>
      <c r="G1717" s="33" t="str">
        <f t="shared" si="53"/>
        <v/>
      </c>
      <c r="H1717" s="85"/>
    </row>
    <row r="1718" spans="1:8" hidden="1" x14ac:dyDescent="0.25">
      <c r="A1718" s="28" t="str">
        <f>IF(Items!$B1717="","",Items!$A1717)</f>
        <v/>
      </c>
      <c r="B1718" s="28" t="str">
        <f>IF(Items!$B1717="","",Items!$B1717)</f>
        <v/>
      </c>
      <c r="C1718" s="32" t="str">
        <f>IF($B1718="","",Items!$G1717+SUMIFS(PurQty,PurItem,$B1718,PurDate,"&lt;="&amp;$D$2)-SUMIFS(SalQty,SalItem,$B1718,SalDate,"&lt;="&amp;$D$2)-SUMIFS(WoQty,WoItem,$B1718,WoDate,"&lt;="&amp;$D$2)+SUMIFS(AdjQty,AdjItem,$B1718,AdjDate,"&lt;="&amp;$D$2)+SUMIFS(LinVarQty,LinItem,$B1718,LinPosted,"YES",LinDate,"&lt;="&amp;$D$2,LinID,"&lt;&gt;"&amp;$B$2))</f>
        <v/>
      </c>
      <c r="D1718" s="84"/>
      <c r="E1718" s="32" t="str">
        <f t="shared" si="52"/>
        <v/>
      </c>
      <c r="F1718" s="33" t="str">
        <f>IF($B1718="","",Items!$I1717)</f>
        <v/>
      </c>
      <c r="G1718" s="33" t="str">
        <f t="shared" si="53"/>
        <v/>
      </c>
      <c r="H1718" s="85"/>
    </row>
    <row r="1719" spans="1:8" hidden="1" x14ac:dyDescent="0.25">
      <c r="A1719" s="28" t="str">
        <f>IF(Items!$B1718="","",Items!$A1718)</f>
        <v/>
      </c>
      <c r="B1719" s="28" t="str">
        <f>IF(Items!$B1718="","",Items!$B1718)</f>
        <v/>
      </c>
      <c r="C1719" s="32" t="str">
        <f>IF($B1719="","",Items!$G1718+SUMIFS(PurQty,PurItem,$B1719,PurDate,"&lt;="&amp;$D$2)-SUMIFS(SalQty,SalItem,$B1719,SalDate,"&lt;="&amp;$D$2)-SUMIFS(WoQty,WoItem,$B1719,WoDate,"&lt;="&amp;$D$2)+SUMIFS(AdjQty,AdjItem,$B1719,AdjDate,"&lt;="&amp;$D$2)+SUMIFS(LinVarQty,LinItem,$B1719,LinPosted,"YES",LinDate,"&lt;="&amp;$D$2,LinID,"&lt;&gt;"&amp;$B$2))</f>
        <v/>
      </c>
      <c r="D1719" s="84"/>
      <c r="E1719" s="32" t="str">
        <f t="shared" si="52"/>
        <v/>
      </c>
      <c r="F1719" s="33" t="str">
        <f>IF($B1719="","",Items!$I1718)</f>
        <v/>
      </c>
      <c r="G1719" s="33" t="str">
        <f t="shared" si="53"/>
        <v/>
      </c>
      <c r="H1719" s="85"/>
    </row>
    <row r="1720" spans="1:8" hidden="1" x14ac:dyDescent="0.25">
      <c r="A1720" s="28" t="str">
        <f>IF(Items!$B1719="","",Items!$A1719)</f>
        <v/>
      </c>
      <c r="B1720" s="28" t="str">
        <f>IF(Items!$B1719="","",Items!$B1719)</f>
        <v/>
      </c>
      <c r="C1720" s="32" t="str">
        <f>IF($B1720="","",Items!$G1719+SUMIFS(PurQty,PurItem,$B1720,PurDate,"&lt;="&amp;$D$2)-SUMIFS(SalQty,SalItem,$B1720,SalDate,"&lt;="&amp;$D$2)-SUMIFS(WoQty,WoItem,$B1720,WoDate,"&lt;="&amp;$D$2)+SUMIFS(AdjQty,AdjItem,$B1720,AdjDate,"&lt;="&amp;$D$2)+SUMIFS(LinVarQty,LinItem,$B1720,LinPosted,"YES",LinDate,"&lt;="&amp;$D$2,LinID,"&lt;&gt;"&amp;$B$2))</f>
        <v/>
      </c>
      <c r="D1720" s="84"/>
      <c r="E1720" s="32" t="str">
        <f t="shared" si="52"/>
        <v/>
      </c>
      <c r="F1720" s="33" t="str">
        <f>IF($B1720="","",Items!$I1719)</f>
        <v/>
      </c>
      <c r="G1720" s="33" t="str">
        <f t="shared" si="53"/>
        <v/>
      </c>
      <c r="H1720" s="85"/>
    </row>
    <row r="1721" spans="1:8" hidden="1" x14ac:dyDescent="0.25">
      <c r="A1721" s="28" t="str">
        <f>IF(Items!$B1720="","",Items!$A1720)</f>
        <v/>
      </c>
      <c r="B1721" s="28" t="str">
        <f>IF(Items!$B1720="","",Items!$B1720)</f>
        <v/>
      </c>
      <c r="C1721" s="32" t="str">
        <f>IF($B1721="","",Items!$G1720+SUMIFS(PurQty,PurItem,$B1721,PurDate,"&lt;="&amp;$D$2)-SUMIFS(SalQty,SalItem,$B1721,SalDate,"&lt;="&amp;$D$2)-SUMIFS(WoQty,WoItem,$B1721,WoDate,"&lt;="&amp;$D$2)+SUMIFS(AdjQty,AdjItem,$B1721,AdjDate,"&lt;="&amp;$D$2)+SUMIFS(LinVarQty,LinItem,$B1721,LinPosted,"YES",LinDate,"&lt;="&amp;$D$2,LinID,"&lt;&gt;"&amp;$B$2))</f>
        <v/>
      </c>
      <c r="D1721" s="84"/>
      <c r="E1721" s="32" t="str">
        <f t="shared" si="52"/>
        <v/>
      </c>
      <c r="F1721" s="33" t="str">
        <f>IF($B1721="","",Items!$I1720)</f>
        <v/>
      </c>
      <c r="G1721" s="33" t="str">
        <f t="shared" si="53"/>
        <v/>
      </c>
      <c r="H1721" s="85"/>
    </row>
    <row r="1722" spans="1:8" hidden="1" x14ac:dyDescent="0.25">
      <c r="A1722" s="28" t="str">
        <f>IF(Items!$B1721="","",Items!$A1721)</f>
        <v/>
      </c>
      <c r="B1722" s="28" t="str">
        <f>IF(Items!$B1721="","",Items!$B1721)</f>
        <v/>
      </c>
      <c r="C1722" s="32" t="str">
        <f>IF($B1722="","",Items!$G1721+SUMIFS(PurQty,PurItem,$B1722,PurDate,"&lt;="&amp;$D$2)-SUMIFS(SalQty,SalItem,$B1722,SalDate,"&lt;="&amp;$D$2)-SUMIFS(WoQty,WoItem,$B1722,WoDate,"&lt;="&amp;$D$2)+SUMIFS(AdjQty,AdjItem,$B1722,AdjDate,"&lt;="&amp;$D$2)+SUMIFS(LinVarQty,LinItem,$B1722,LinPosted,"YES",LinDate,"&lt;="&amp;$D$2,LinID,"&lt;&gt;"&amp;$B$2))</f>
        <v/>
      </c>
      <c r="D1722" s="84"/>
      <c r="E1722" s="32" t="str">
        <f t="shared" si="52"/>
        <v/>
      </c>
      <c r="F1722" s="33" t="str">
        <f>IF($B1722="","",Items!$I1721)</f>
        <v/>
      </c>
      <c r="G1722" s="33" t="str">
        <f t="shared" si="53"/>
        <v/>
      </c>
      <c r="H1722" s="85"/>
    </row>
    <row r="1723" spans="1:8" hidden="1" x14ac:dyDescent="0.25">
      <c r="A1723" s="28" t="str">
        <f>IF(Items!$B1722="","",Items!$A1722)</f>
        <v/>
      </c>
      <c r="B1723" s="28" t="str">
        <f>IF(Items!$B1722="","",Items!$B1722)</f>
        <v/>
      </c>
      <c r="C1723" s="32" t="str">
        <f>IF($B1723="","",Items!$G1722+SUMIFS(PurQty,PurItem,$B1723,PurDate,"&lt;="&amp;$D$2)-SUMIFS(SalQty,SalItem,$B1723,SalDate,"&lt;="&amp;$D$2)-SUMIFS(WoQty,WoItem,$B1723,WoDate,"&lt;="&amp;$D$2)+SUMIFS(AdjQty,AdjItem,$B1723,AdjDate,"&lt;="&amp;$D$2)+SUMIFS(LinVarQty,LinItem,$B1723,LinPosted,"YES",LinDate,"&lt;="&amp;$D$2,LinID,"&lt;&gt;"&amp;$B$2))</f>
        <v/>
      </c>
      <c r="D1723" s="84"/>
      <c r="E1723" s="32" t="str">
        <f t="shared" si="52"/>
        <v/>
      </c>
      <c r="F1723" s="33" t="str">
        <f>IF($B1723="","",Items!$I1722)</f>
        <v/>
      </c>
      <c r="G1723" s="33" t="str">
        <f t="shared" si="53"/>
        <v/>
      </c>
      <c r="H1723" s="85"/>
    </row>
    <row r="1724" spans="1:8" hidden="1" x14ac:dyDescent="0.25">
      <c r="A1724" s="28" t="str">
        <f>IF(Items!$B1723="","",Items!$A1723)</f>
        <v/>
      </c>
      <c r="B1724" s="28" t="str">
        <f>IF(Items!$B1723="","",Items!$B1723)</f>
        <v/>
      </c>
      <c r="C1724" s="32" t="str">
        <f>IF($B1724="","",Items!$G1723+SUMIFS(PurQty,PurItem,$B1724,PurDate,"&lt;="&amp;$D$2)-SUMIFS(SalQty,SalItem,$B1724,SalDate,"&lt;="&amp;$D$2)-SUMIFS(WoQty,WoItem,$B1724,WoDate,"&lt;="&amp;$D$2)+SUMIFS(AdjQty,AdjItem,$B1724,AdjDate,"&lt;="&amp;$D$2)+SUMIFS(LinVarQty,LinItem,$B1724,LinPosted,"YES",LinDate,"&lt;="&amp;$D$2,LinID,"&lt;&gt;"&amp;$B$2))</f>
        <v/>
      </c>
      <c r="D1724" s="84"/>
      <c r="E1724" s="32" t="str">
        <f t="shared" si="52"/>
        <v/>
      </c>
      <c r="F1724" s="33" t="str">
        <f>IF($B1724="","",Items!$I1723)</f>
        <v/>
      </c>
      <c r="G1724" s="33" t="str">
        <f t="shared" si="53"/>
        <v/>
      </c>
      <c r="H1724" s="85"/>
    </row>
    <row r="1725" spans="1:8" hidden="1" x14ac:dyDescent="0.25">
      <c r="A1725" s="28" t="str">
        <f>IF(Items!$B1724="","",Items!$A1724)</f>
        <v/>
      </c>
      <c r="B1725" s="28" t="str">
        <f>IF(Items!$B1724="","",Items!$B1724)</f>
        <v/>
      </c>
      <c r="C1725" s="32" t="str">
        <f>IF($B1725="","",Items!$G1724+SUMIFS(PurQty,PurItem,$B1725,PurDate,"&lt;="&amp;$D$2)-SUMIFS(SalQty,SalItem,$B1725,SalDate,"&lt;="&amp;$D$2)-SUMIFS(WoQty,WoItem,$B1725,WoDate,"&lt;="&amp;$D$2)+SUMIFS(AdjQty,AdjItem,$B1725,AdjDate,"&lt;="&amp;$D$2)+SUMIFS(LinVarQty,LinItem,$B1725,LinPosted,"YES",LinDate,"&lt;="&amp;$D$2,LinID,"&lt;&gt;"&amp;$B$2))</f>
        <v/>
      </c>
      <c r="D1725" s="84"/>
      <c r="E1725" s="32" t="str">
        <f t="shared" si="52"/>
        <v/>
      </c>
      <c r="F1725" s="33" t="str">
        <f>IF($B1725="","",Items!$I1724)</f>
        <v/>
      </c>
      <c r="G1725" s="33" t="str">
        <f t="shared" si="53"/>
        <v/>
      </c>
      <c r="H1725" s="85"/>
    </row>
    <row r="1726" spans="1:8" hidden="1" x14ac:dyDescent="0.25">
      <c r="A1726" s="28" t="str">
        <f>IF(Items!$B1725="","",Items!$A1725)</f>
        <v/>
      </c>
      <c r="B1726" s="28" t="str">
        <f>IF(Items!$B1725="","",Items!$B1725)</f>
        <v/>
      </c>
      <c r="C1726" s="32" t="str">
        <f>IF($B1726="","",Items!$G1725+SUMIFS(PurQty,PurItem,$B1726,PurDate,"&lt;="&amp;$D$2)-SUMIFS(SalQty,SalItem,$B1726,SalDate,"&lt;="&amp;$D$2)-SUMIFS(WoQty,WoItem,$B1726,WoDate,"&lt;="&amp;$D$2)+SUMIFS(AdjQty,AdjItem,$B1726,AdjDate,"&lt;="&amp;$D$2)+SUMIFS(LinVarQty,LinItem,$B1726,LinPosted,"YES",LinDate,"&lt;="&amp;$D$2,LinID,"&lt;&gt;"&amp;$B$2))</f>
        <v/>
      </c>
      <c r="D1726" s="84"/>
      <c r="E1726" s="32" t="str">
        <f t="shared" si="52"/>
        <v/>
      </c>
      <c r="F1726" s="33" t="str">
        <f>IF($B1726="","",Items!$I1725)</f>
        <v/>
      </c>
      <c r="G1726" s="33" t="str">
        <f t="shared" si="53"/>
        <v/>
      </c>
      <c r="H1726" s="85"/>
    </row>
    <row r="1727" spans="1:8" hidden="1" x14ac:dyDescent="0.25">
      <c r="A1727" s="28" t="str">
        <f>IF(Items!$B1726="","",Items!$A1726)</f>
        <v/>
      </c>
      <c r="B1727" s="28" t="str">
        <f>IF(Items!$B1726="","",Items!$B1726)</f>
        <v/>
      </c>
      <c r="C1727" s="32" t="str">
        <f>IF($B1727="","",Items!$G1726+SUMIFS(PurQty,PurItem,$B1727,PurDate,"&lt;="&amp;$D$2)-SUMIFS(SalQty,SalItem,$B1727,SalDate,"&lt;="&amp;$D$2)-SUMIFS(WoQty,WoItem,$B1727,WoDate,"&lt;="&amp;$D$2)+SUMIFS(AdjQty,AdjItem,$B1727,AdjDate,"&lt;="&amp;$D$2)+SUMIFS(LinVarQty,LinItem,$B1727,LinPosted,"YES",LinDate,"&lt;="&amp;$D$2,LinID,"&lt;&gt;"&amp;$B$2))</f>
        <v/>
      </c>
      <c r="D1727" s="84"/>
      <c r="E1727" s="32" t="str">
        <f t="shared" si="52"/>
        <v/>
      </c>
      <c r="F1727" s="33" t="str">
        <f>IF($B1727="","",Items!$I1726)</f>
        <v/>
      </c>
      <c r="G1727" s="33" t="str">
        <f t="shared" si="53"/>
        <v/>
      </c>
      <c r="H1727" s="85"/>
    </row>
    <row r="1728" spans="1:8" hidden="1" x14ac:dyDescent="0.25">
      <c r="A1728" s="28" t="str">
        <f>IF(Items!$B1727="","",Items!$A1727)</f>
        <v/>
      </c>
      <c r="B1728" s="28" t="str">
        <f>IF(Items!$B1727="","",Items!$B1727)</f>
        <v/>
      </c>
      <c r="C1728" s="32" t="str">
        <f>IF($B1728="","",Items!$G1727+SUMIFS(PurQty,PurItem,$B1728,PurDate,"&lt;="&amp;$D$2)-SUMIFS(SalQty,SalItem,$B1728,SalDate,"&lt;="&amp;$D$2)-SUMIFS(WoQty,WoItem,$B1728,WoDate,"&lt;="&amp;$D$2)+SUMIFS(AdjQty,AdjItem,$B1728,AdjDate,"&lt;="&amp;$D$2)+SUMIFS(LinVarQty,LinItem,$B1728,LinPosted,"YES",LinDate,"&lt;="&amp;$D$2,LinID,"&lt;&gt;"&amp;$B$2))</f>
        <v/>
      </c>
      <c r="D1728" s="84"/>
      <c r="E1728" s="32" t="str">
        <f t="shared" si="52"/>
        <v/>
      </c>
      <c r="F1728" s="33" t="str">
        <f>IF($B1728="","",Items!$I1727)</f>
        <v/>
      </c>
      <c r="G1728" s="33" t="str">
        <f t="shared" si="53"/>
        <v/>
      </c>
      <c r="H1728" s="85"/>
    </row>
    <row r="1729" spans="1:8" hidden="1" x14ac:dyDescent="0.25">
      <c r="A1729" s="28" t="str">
        <f>IF(Items!$B1728="","",Items!$A1728)</f>
        <v/>
      </c>
      <c r="B1729" s="28" t="str">
        <f>IF(Items!$B1728="","",Items!$B1728)</f>
        <v/>
      </c>
      <c r="C1729" s="32" t="str">
        <f>IF($B1729="","",Items!$G1728+SUMIFS(PurQty,PurItem,$B1729,PurDate,"&lt;="&amp;$D$2)-SUMIFS(SalQty,SalItem,$B1729,SalDate,"&lt;="&amp;$D$2)-SUMIFS(WoQty,WoItem,$B1729,WoDate,"&lt;="&amp;$D$2)+SUMIFS(AdjQty,AdjItem,$B1729,AdjDate,"&lt;="&amp;$D$2)+SUMIFS(LinVarQty,LinItem,$B1729,LinPosted,"YES",LinDate,"&lt;="&amp;$D$2,LinID,"&lt;&gt;"&amp;$B$2))</f>
        <v/>
      </c>
      <c r="D1729" s="84"/>
      <c r="E1729" s="32" t="str">
        <f t="shared" si="52"/>
        <v/>
      </c>
      <c r="F1729" s="33" t="str">
        <f>IF($B1729="","",Items!$I1728)</f>
        <v/>
      </c>
      <c r="G1729" s="33" t="str">
        <f t="shared" si="53"/>
        <v/>
      </c>
      <c r="H1729" s="85"/>
    </row>
    <row r="1730" spans="1:8" hidden="1" x14ac:dyDescent="0.25">
      <c r="A1730" s="28" t="str">
        <f>IF(Items!$B1729="","",Items!$A1729)</f>
        <v/>
      </c>
      <c r="B1730" s="28" t="str">
        <f>IF(Items!$B1729="","",Items!$B1729)</f>
        <v/>
      </c>
      <c r="C1730" s="32" t="str">
        <f>IF($B1730="","",Items!$G1729+SUMIFS(PurQty,PurItem,$B1730,PurDate,"&lt;="&amp;$D$2)-SUMIFS(SalQty,SalItem,$B1730,SalDate,"&lt;="&amp;$D$2)-SUMIFS(WoQty,WoItem,$B1730,WoDate,"&lt;="&amp;$D$2)+SUMIFS(AdjQty,AdjItem,$B1730,AdjDate,"&lt;="&amp;$D$2)+SUMIFS(LinVarQty,LinItem,$B1730,LinPosted,"YES",LinDate,"&lt;="&amp;$D$2,LinID,"&lt;&gt;"&amp;$B$2))</f>
        <v/>
      </c>
      <c r="D1730" s="84"/>
      <c r="E1730" s="32" t="str">
        <f t="shared" si="52"/>
        <v/>
      </c>
      <c r="F1730" s="33" t="str">
        <f>IF($B1730="","",Items!$I1729)</f>
        <v/>
      </c>
      <c r="G1730" s="33" t="str">
        <f t="shared" si="53"/>
        <v/>
      </c>
      <c r="H1730" s="85"/>
    </row>
    <row r="1731" spans="1:8" hidden="1" x14ac:dyDescent="0.25">
      <c r="A1731" s="28" t="str">
        <f>IF(Items!$B1730="","",Items!$A1730)</f>
        <v/>
      </c>
      <c r="B1731" s="28" t="str">
        <f>IF(Items!$B1730="","",Items!$B1730)</f>
        <v/>
      </c>
      <c r="C1731" s="32" t="str">
        <f>IF($B1731="","",Items!$G1730+SUMIFS(PurQty,PurItem,$B1731,PurDate,"&lt;="&amp;$D$2)-SUMIFS(SalQty,SalItem,$B1731,SalDate,"&lt;="&amp;$D$2)-SUMIFS(WoQty,WoItem,$B1731,WoDate,"&lt;="&amp;$D$2)+SUMIFS(AdjQty,AdjItem,$B1731,AdjDate,"&lt;="&amp;$D$2)+SUMIFS(LinVarQty,LinItem,$B1731,LinPosted,"YES",LinDate,"&lt;="&amp;$D$2,LinID,"&lt;&gt;"&amp;$B$2))</f>
        <v/>
      </c>
      <c r="D1731" s="84"/>
      <c r="E1731" s="32" t="str">
        <f t="shared" si="52"/>
        <v/>
      </c>
      <c r="F1731" s="33" t="str">
        <f>IF($B1731="","",Items!$I1730)</f>
        <v/>
      </c>
      <c r="G1731" s="33" t="str">
        <f t="shared" si="53"/>
        <v/>
      </c>
      <c r="H1731" s="85"/>
    </row>
    <row r="1732" spans="1:8" hidden="1" x14ac:dyDescent="0.25">
      <c r="A1732" s="28" t="str">
        <f>IF(Items!$B1731="","",Items!$A1731)</f>
        <v/>
      </c>
      <c r="B1732" s="28" t="str">
        <f>IF(Items!$B1731="","",Items!$B1731)</f>
        <v/>
      </c>
      <c r="C1732" s="32" t="str">
        <f>IF($B1732="","",Items!$G1731+SUMIFS(PurQty,PurItem,$B1732,PurDate,"&lt;="&amp;$D$2)-SUMIFS(SalQty,SalItem,$B1732,SalDate,"&lt;="&amp;$D$2)-SUMIFS(WoQty,WoItem,$B1732,WoDate,"&lt;="&amp;$D$2)+SUMIFS(AdjQty,AdjItem,$B1732,AdjDate,"&lt;="&amp;$D$2)+SUMIFS(LinVarQty,LinItem,$B1732,LinPosted,"YES",LinDate,"&lt;="&amp;$D$2,LinID,"&lt;&gt;"&amp;$B$2))</f>
        <v/>
      </c>
      <c r="D1732" s="84"/>
      <c r="E1732" s="32" t="str">
        <f t="shared" si="52"/>
        <v/>
      </c>
      <c r="F1732" s="33" t="str">
        <f>IF($B1732="","",Items!$I1731)</f>
        <v/>
      </c>
      <c r="G1732" s="33" t="str">
        <f t="shared" si="53"/>
        <v/>
      </c>
      <c r="H1732" s="85"/>
    </row>
    <row r="1733" spans="1:8" hidden="1" x14ac:dyDescent="0.25">
      <c r="A1733" s="28" t="str">
        <f>IF(Items!$B1732="","",Items!$A1732)</f>
        <v/>
      </c>
      <c r="B1733" s="28" t="str">
        <f>IF(Items!$B1732="","",Items!$B1732)</f>
        <v/>
      </c>
      <c r="C1733" s="32" t="str">
        <f>IF($B1733="","",Items!$G1732+SUMIFS(PurQty,PurItem,$B1733,PurDate,"&lt;="&amp;$D$2)-SUMIFS(SalQty,SalItem,$B1733,SalDate,"&lt;="&amp;$D$2)-SUMIFS(WoQty,WoItem,$B1733,WoDate,"&lt;="&amp;$D$2)+SUMIFS(AdjQty,AdjItem,$B1733,AdjDate,"&lt;="&amp;$D$2)+SUMIFS(LinVarQty,LinItem,$B1733,LinPosted,"YES",LinDate,"&lt;="&amp;$D$2,LinID,"&lt;&gt;"&amp;$B$2))</f>
        <v/>
      </c>
      <c r="D1733" s="84"/>
      <c r="E1733" s="32" t="str">
        <f t="shared" si="52"/>
        <v/>
      </c>
      <c r="F1733" s="33" t="str">
        <f>IF($B1733="","",Items!$I1732)</f>
        <v/>
      </c>
      <c r="G1733" s="33" t="str">
        <f t="shared" si="53"/>
        <v/>
      </c>
      <c r="H1733" s="85"/>
    </row>
    <row r="1734" spans="1:8" hidden="1" x14ac:dyDescent="0.25">
      <c r="A1734" s="28" t="str">
        <f>IF(Items!$B1733="","",Items!$A1733)</f>
        <v/>
      </c>
      <c r="B1734" s="28" t="str">
        <f>IF(Items!$B1733="","",Items!$B1733)</f>
        <v/>
      </c>
      <c r="C1734" s="32" t="str">
        <f>IF($B1734="","",Items!$G1733+SUMIFS(PurQty,PurItem,$B1734,PurDate,"&lt;="&amp;$D$2)-SUMIFS(SalQty,SalItem,$B1734,SalDate,"&lt;="&amp;$D$2)-SUMIFS(WoQty,WoItem,$B1734,WoDate,"&lt;="&amp;$D$2)+SUMIFS(AdjQty,AdjItem,$B1734,AdjDate,"&lt;="&amp;$D$2)+SUMIFS(LinVarQty,LinItem,$B1734,LinPosted,"YES",LinDate,"&lt;="&amp;$D$2,LinID,"&lt;&gt;"&amp;$B$2))</f>
        <v/>
      </c>
      <c r="D1734" s="84"/>
      <c r="E1734" s="32" t="str">
        <f t="shared" ref="E1734:E1797" si="54">IF(OR($B1734="",$D1734=""),"",$D1734-$C1734)</f>
        <v/>
      </c>
      <c r="F1734" s="33" t="str">
        <f>IF($B1734="","",Items!$I1733)</f>
        <v/>
      </c>
      <c r="G1734" s="33" t="str">
        <f t="shared" ref="G1734:G1797" si="55">IF($E1734="","",$E1734*$F1734)</f>
        <v/>
      </c>
      <c r="H1734" s="85"/>
    </row>
    <row r="1735" spans="1:8" hidden="1" x14ac:dyDescent="0.25">
      <c r="A1735" s="28" t="str">
        <f>IF(Items!$B1734="","",Items!$A1734)</f>
        <v/>
      </c>
      <c r="B1735" s="28" t="str">
        <f>IF(Items!$B1734="","",Items!$B1734)</f>
        <v/>
      </c>
      <c r="C1735" s="32" t="str">
        <f>IF($B1735="","",Items!$G1734+SUMIFS(PurQty,PurItem,$B1735,PurDate,"&lt;="&amp;$D$2)-SUMIFS(SalQty,SalItem,$B1735,SalDate,"&lt;="&amp;$D$2)-SUMIFS(WoQty,WoItem,$B1735,WoDate,"&lt;="&amp;$D$2)+SUMIFS(AdjQty,AdjItem,$B1735,AdjDate,"&lt;="&amp;$D$2)+SUMIFS(LinVarQty,LinItem,$B1735,LinPosted,"YES",LinDate,"&lt;="&amp;$D$2,LinID,"&lt;&gt;"&amp;$B$2))</f>
        <v/>
      </c>
      <c r="D1735" s="84"/>
      <c r="E1735" s="32" t="str">
        <f t="shared" si="54"/>
        <v/>
      </c>
      <c r="F1735" s="33" t="str">
        <f>IF($B1735="","",Items!$I1734)</f>
        <v/>
      </c>
      <c r="G1735" s="33" t="str">
        <f t="shared" si="55"/>
        <v/>
      </c>
      <c r="H1735" s="85"/>
    </row>
    <row r="1736" spans="1:8" hidden="1" x14ac:dyDescent="0.25">
      <c r="A1736" s="28" t="str">
        <f>IF(Items!$B1735="","",Items!$A1735)</f>
        <v/>
      </c>
      <c r="B1736" s="28" t="str">
        <f>IF(Items!$B1735="","",Items!$B1735)</f>
        <v/>
      </c>
      <c r="C1736" s="32" t="str">
        <f>IF($B1736="","",Items!$G1735+SUMIFS(PurQty,PurItem,$B1736,PurDate,"&lt;="&amp;$D$2)-SUMIFS(SalQty,SalItem,$B1736,SalDate,"&lt;="&amp;$D$2)-SUMIFS(WoQty,WoItem,$B1736,WoDate,"&lt;="&amp;$D$2)+SUMIFS(AdjQty,AdjItem,$B1736,AdjDate,"&lt;="&amp;$D$2)+SUMIFS(LinVarQty,LinItem,$B1736,LinPosted,"YES",LinDate,"&lt;="&amp;$D$2,LinID,"&lt;&gt;"&amp;$B$2))</f>
        <v/>
      </c>
      <c r="D1736" s="84"/>
      <c r="E1736" s="32" t="str">
        <f t="shared" si="54"/>
        <v/>
      </c>
      <c r="F1736" s="33" t="str">
        <f>IF($B1736="","",Items!$I1735)</f>
        <v/>
      </c>
      <c r="G1736" s="33" t="str">
        <f t="shared" si="55"/>
        <v/>
      </c>
      <c r="H1736" s="85"/>
    </row>
    <row r="1737" spans="1:8" hidden="1" x14ac:dyDescent="0.25">
      <c r="A1737" s="28" t="str">
        <f>IF(Items!$B1736="","",Items!$A1736)</f>
        <v/>
      </c>
      <c r="B1737" s="28" t="str">
        <f>IF(Items!$B1736="","",Items!$B1736)</f>
        <v/>
      </c>
      <c r="C1737" s="32" t="str">
        <f>IF($B1737="","",Items!$G1736+SUMIFS(PurQty,PurItem,$B1737,PurDate,"&lt;="&amp;$D$2)-SUMIFS(SalQty,SalItem,$B1737,SalDate,"&lt;="&amp;$D$2)-SUMIFS(WoQty,WoItem,$B1737,WoDate,"&lt;="&amp;$D$2)+SUMIFS(AdjQty,AdjItem,$B1737,AdjDate,"&lt;="&amp;$D$2)+SUMIFS(LinVarQty,LinItem,$B1737,LinPosted,"YES",LinDate,"&lt;="&amp;$D$2,LinID,"&lt;&gt;"&amp;$B$2))</f>
        <v/>
      </c>
      <c r="D1737" s="84"/>
      <c r="E1737" s="32" t="str">
        <f t="shared" si="54"/>
        <v/>
      </c>
      <c r="F1737" s="33" t="str">
        <f>IF($B1737="","",Items!$I1736)</f>
        <v/>
      </c>
      <c r="G1737" s="33" t="str">
        <f t="shared" si="55"/>
        <v/>
      </c>
      <c r="H1737" s="85"/>
    </row>
    <row r="1738" spans="1:8" hidden="1" x14ac:dyDescent="0.25">
      <c r="A1738" s="28" t="str">
        <f>IF(Items!$B1737="","",Items!$A1737)</f>
        <v/>
      </c>
      <c r="B1738" s="28" t="str">
        <f>IF(Items!$B1737="","",Items!$B1737)</f>
        <v/>
      </c>
      <c r="C1738" s="32" t="str">
        <f>IF($B1738="","",Items!$G1737+SUMIFS(PurQty,PurItem,$B1738,PurDate,"&lt;="&amp;$D$2)-SUMIFS(SalQty,SalItem,$B1738,SalDate,"&lt;="&amp;$D$2)-SUMIFS(WoQty,WoItem,$B1738,WoDate,"&lt;="&amp;$D$2)+SUMIFS(AdjQty,AdjItem,$B1738,AdjDate,"&lt;="&amp;$D$2)+SUMIFS(LinVarQty,LinItem,$B1738,LinPosted,"YES",LinDate,"&lt;="&amp;$D$2,LinID,"&lt;&gt;"&amp;$B$2))</f>
        <v/>
      </c>
      <c r="D1738" s="84"/>
      <c r="E1738" s="32" t="str">
        <f t="shared" si="54"/>
        <v/>
      </c>
      <c r="F1738" s="33" t="str">
        <f>IF($B1738="","",Items!$I1737)</f>
        <v/>
      </c>
      <c r="G1738" s="33" t="str">
        <f t="shared" si="55"/>
        <v/>
      </c>
      <c r="H1738" s="85"/>
    </row>
    <row r="1739" spans="1:8" hidden="1" x14ac:dyDescent="0.25">
      <c r="A1739" s="28" t="str">
        <f>IF(Items!$B1738="","",Items!$A1738)</f>
        <v/>
      </c>
      <c r="B1739" s="28" t="str">
        <f>IF(Items!$B1738="","",Items!$B1738)</f>
        <v/>
      </c>
      <c r="C1739" s="32" t="str">
        <f>IF($B1739="","",Items!$G1738+SUMIFS(PurQty,PurItem,$B1739,PurDate,"&lt;="&amp;$D$2)-SUMIFS(SalQty,SalItem,$B1739,SalDate,"&lt;="&amp;$D$2)-SUMIFS(WoQty,WoItem,$B1739,WoDate,"&lt;="&amp;$D$2)+SUMIFS(AdjQty,AdjItem,$B1739,AdjDate,"&lt;="&amp;$D$2)+SUMIFS(LinVarQty,LinItem,$B1739,LinPosted,"YES",LinDate,"&lt;="&amp;$D$2,LinID,"&lt;&gt;"&amp;$B$2))</f>
        <v/>
      </c>
      <c r="D1739" s="84"/>
      <c r="E1739" s="32" t="str">
        <f t="shared" si="54"/>
        <v/>
      </c>
      <c r="F1739" s="33" t="str">
        <f>IF($B1739="","",Items!$I1738)</f>
        <v/>
      </c>
      <c r="G1739" s="33" t="str">
        <f t="shared" si="55"/>
        <v/>
      </c>
      <c r="H1739" s="85"/>
    </row>
    <row r="1740" spans="1:8" hidden="1" x14ac:dyDescent="0.25">
      <c r="A1740" s="28" t="str">
        <f>IF(Items!$B1739="","",Items!$A1739)</f>
        <v/>
      </c>
      <c r="B1740" s="28" t="str">
        <f>IF(Items!$B1739="","",Items!$B1739)</f>
        <v/>
      </c>
      <c r="C1740" s="32" t="str">
        <f>IF($B1740="","",Items!$G1739+SUMIFS(PurQty,PurItem,$B1740,PurDate,"&lt;="&amp;$D$2)-SUMIFS(SalQty,SalItem,$B1740,SalDate,"&lt;="&amp;$D$2)-SUMIFS(WoQty,WoItem,$B1740,WoDate,"&lt;="&amp;$D$2)+SUMIFS(AdjQty,AdjItem,$B1740,AdjDate,"&lt;="&amp;$D$2)+SUMIFS(LinVarQty,LinItem,$B1740,LinPosted,"YES",LinDate,"&lt;="&amp;$D$2,LinID,"&lt;&gt;"&amp;$B$2))</f>
        <v/>
      </c>
      <c r="D1740" s="84"/>
      <c r="E1740" s="32" t="str">
        <f t="shared" si="54"/>
        <v/>
      </c>
      <c r="F1740" s="33" t="str">
        <f>IF($B1740="","",Items!$I1739)</f>
        <v/>
      </c>
      <c r="G1740" s="33" t="str">
        <f t="shared" si="55"/>
        <v/>
      </c>
      <c r="H1740" s="85"/>
    </row>
    <row r="1741" spans="1:8" hidden="1" x14ac:dyDescent="0.25">
      <c r="A1741" s="28" t="str">
        <f>IF(Items!$B1740="","",Items!$A1740)</f>
        <v/>
      </c>
      <c r="B1741" s="28" t="str">
        <f>IF(Items!$B1740="","",Items!$B1740)</f>
        <v/>
      </c>
      <c r="C1741" s="32" t="str">
        <f>IF($B1741="","",Items!$G1740+SUMIFS(PurQty,PurItem,$B1741,PurDate,"&lt;="&amp;$D$2)-SUMIFS(SalQty,SalItem,$B1741,SalDate,"&lt;="&amp;$D$2)-SUMIFS(WoQty,WoItem,$B1741,WoDate,"&lt;="&amp;$D$2)+SUMIFS(AdjQty,AdjItem,$B1741,AdjDate,"&lt;="&amp;$D$2)+SUMIFS(LinVarQty,LinItem,$B1741,LinPosted,"YES",LinDate,"&lt;="&amp;$D$2,LinID,"&lt;&gt;"&amp;$B$2))</f>
        <v/>
      </c>
      <c r="D1741" s="84"/>
      <c r="E1741" s="32" t="str">
        <f t="shared" si="54"/>
        <v/>
      </c>
      <c r="F1741" s="33" t="str">
        <f>IF($B1741="","",Items!$I1740)</f>
        <v/>
      </c>
      <c r="G1741" s="33" t="str">
        <f t="shared" si="55"/>
        <v/>
      </c>
      <c r="H1741" s="85"/>
    </row>
    <row r="1742" spans="1:8" hidden="1" x14ac:dyDescent="0.25">
      <c r="A1742" s="28" t="str">
        <f>IF(Items!$B1741="","",Items!$A1741)</f>
        <v/>
      </c>
      <c r="B1742" s="28" t="str">
        <f>IF(Items!$B1741="","",Items!$B1741)</f>
        <v/>
      </c>
      <c r="C1742" s="32" t="str">
        <f>IF($B1742="","",Items!$G1741+SUMIFS(PurQty,PurItem,$B1742,PurDate,"&lt;="&amp;$D$2)-SUMIFS(SalQty,SalItem,$B1742,SalDate,"&lt;="&amp;$D$2)-SUMIFS(WoQty,WoItem,$B1742,WoDate,"&lt;="&amp;$D$2)+SUMIFS(AdjQty,AdjItem,$B1742,AdjDate,"&lt;="&amp;$D$2)+SUMIFS(LinVarQty,LinItem,$B1742,LinPosted,"YES",LinDate,"&lt;="&amp;$D$2,LinID,"&lt;&gt;"&amp;$B$2))</f>
        <v/>
      </c>
      <c r="D1742" s="84"/>
      <c r="E1742" s="32" t="str">
        <f t="shared" si="54"/>
        <v/>
      </c>
      <c r="F1742" s="33" t="str">
        <f>IF($B1742="","",Items!$I1741)</f>
        <v/>
      </c>
      <c r="G1742" s="33" t="str">
        <f t="shared" si="55"/>
        <v/>
      </c>
      <c r="H1742" s="85"/>
    </row>
    <row r="1743" spans="1:8" hidden="1" x14ac:dyDescent="0.25">
      <c r="A1743" s="28" t="str">
        <f>IF(Items!$B1742="","",Items!$A1742)</f>
        <v/>
      </c>
      <c r="B1743" s="28" t="str">
        <f>IF(Items!$B1742="","",Items!$B1742)</f>
        <v/>
      </c>
      <c r="C1743" s="32" t="str">
        <f>IF($B1743="","",Items!$G1742+SUMIFS(PurQty,PurItem,$B1743,PurDate,"&lt;="&amp;$D$2)-SUMIFS(SalQty,SalItem,$B1743,SalDate,"&lt;="&amp;$D$2)-SUMIFS(WoQty,WoItem,$B1743,WoDate,"&lt;="&amp;$D$2)+SUMIFS(AdjQty,AdjItem,$B1743,AdjDate,"&lt;="&amp;$D$2)+SUMIFS(LinVarQty,LinItem,$B1743,LinPosted,"YES",LinDate,"&lt;="&amp;$D$2,LinID,"&lt;&gt;"&amp;$B$2))</f>
        <v/>
      </c>
      <c r="D1743" s="84"/>
      <c r="E1743" s="32" t="str">
        <f t="shared" si="54"/>
        <v/>
      </c>
      <c r="F1743" s="33" t="str">
        <f>IF($B1743="","",Items!$I1742)</f>
        <v/>
      </c>
      <c r="G1743" s="33" t="str">
        <f t="shared" si="55"/>
        <v/>
      </c>
      <c r="H1743" s="85"/>
    </row>
    <row r="1744" spans="1:8" hidden="1" x14ac:dyDescent="0.25">
      <c r="A1744" s="28" t="str">
        <f>IF(Items!$B1743="","",Items!$A1743)</f>
        <v/>
      </c>
      <c r="B1744" s="28" t="str">
        <f>IF(Items!$B1743="","",Items!$B1743)</f>
        <v/>
      </c>
      <c r="C1744" s="32" t="str">
        <f>IF($B1744="","",Items!$G1743+SUMIFS(PurQty,PurItem,$B1744,PurDate,"&lt;="&amp;$D$2)-SUMIFS(SalQty,SalItem,$B1744,SalDate,"&lt;="&amp;$D$2)-SUMIFS(WoQty,WoItem,$B1744,WoDate,"&lt;="&amp;$D$2)+SUMIFS(AdjQty,AdjItem,$B1744,AdjDate,"&lt;="&amp;$D$2)+SUMIFS(LinVarQty,LinItem,$B1744,LinPosted,"YES",LinDate,"&lt;="&amp;$D$2,LinID,"&lt;&gt;"&amp;$B$2))</f>
        <v/>
      </c>
      <c r="D1744" s="84"/>
      <c r="E1744" s="32" t="str">
        <f t="shared" si="54"/>
        <v/>
      </c>
      <c r="F1744" s="33" t="str">
        <f>IF($B1744="","",Items!$I1743)</f>
        <v/>
      </c>
      <c r="G1744" s="33" t="str">
        <f t="shared" si="55"/>
        <v/>
      </c>
      <c r="H1744" s="85"/>
    </row>
    <row r="1745" spans="1:8" hidden="1" x14ac:dyDescent="0.25">
      <c r="A1745" s="28" t="str">
        <f>IF(Items!$B1744="","",Items!$A1744)</f>
        <v/>
      </c>
      <c r="B1745" s="28" t="str">
        <f>IF(Items!$B1744="","",Items!$B1744)</f>
        <v/>
      </c>
      <c r="C1745" s="32" t="str">
        <f>IF($B1745="","",Items!$G1744+SUMIFS(PurQty,PurItem,$B1745,PurDate,"&lt;="&amp;$D$2)-SUMIFS(SalQty,SalItem,$B1745,SalDate,"&lt;="&amp;$D$2)-SUMIFS(WoQty,WoItem,$B1745,WoDate,"&lt;="&amp;$D$2)+SUMIFS(AdjQty,AdjItem,$B1745,AdjDate,"&lt;="&amp;$D$2)+SUMIFS(LinVarQty,LinItem,$B1745,LinPosted,"YES",LinDate,"&lt;="&amp;$D$2,LinID,"&lt;&gt;"&amp;$B$2))</f>
        <v/>
      </c>
      <c r="D1745" s="84"/>
      <c r="E1745" s="32" t="str">
        <f t="shared" si="54"/>
        <v/>
      </c>
      <c r="F1745" s="33" t="str">
        <f>IF($B1745="","",Items!$I1744)</f>
        <v/>
      </c>
      <c r="G1745" s="33" t="str">
        <f t="shared" si="55"/>
        <v/>
      </c>
      <c r="H1745" s="85"/>
    </row>
    <row r="1746" spans="1:8" hidden="1" x14ac:dyDescent="0.25">
      <c r="A1746" s="28" t="str">
        <f>IF(Items!$B1745="","",Items!$A1745)</f>
        <v/>
      </c>
      <c r="B1746" s="28" t="str">
        <f>IF(Items!$B1745="","",Items!$B1745)</f>
        <v/>
      </c>
      <c r="C1746" s="32" t="str">
        <f>IF($B1746="","",Items!$G1745+SUMIFS(PurQty,PurItem,$B1746,PurDate,"&lt;="&amp;$D$2)-SUMIFS(SalQty,SalItem,$B1746,SalDate,"&lt;="&amp;$D$2)-SUMIFS(WoQty,WoItem,$B1746,WoDate,"&lt;="&amp;$D$2)+SUMIFS(AdjQty,AdjItem,$B1746,AdjDate,"&lt;="&amp;$D$2)+SUMIFS(LinVarQty,LinItem,$B1746,LinPosted,"YES",LinDate,"&lt;="&amp;$D$2,LinID,"&lt;&gt;"&amp;$B$2))</f>
        <v/>
      </c>
      <c r="D1746" s="84"/>
      <c r="E1746" s="32" t="str">
        <f t="shared" si="54"/>
        <v/>
      </c>
      <c r="F1746" s="33" t="str">
        <f>IF($B1746="","",Items!$I1745)</f>
        <v/>
      </c>
      <c r="G1746" s="33" t="str">
        <f t="shared" si="55"/>
        <v/>
      </c>
      <c r="H1746" s="85"/>
    </row>
    <row r="1747" spans="1:8" hidden="1" x14ac:dyDescent="0.25">
      <c r="A1747" s="28" t="str">
        <f>IF(Items!$B1746="","",Items!$A1746)</f>
        <v/>
      </c>
      <c r="B1747" s="28" t="str">
        <f>IF(Items!$B1746="","",Items!$B1746)</f>
        <v/>
      </c>
      <c r="C1747" s="32" t="str">
        <f>IF($B1747="","",Items!$G1746+SUMIFS(PurQty,PurItem,$B1747,PurDate,"&lt;="&amp;$D$2)-SUMIFS(SalQty,SalItem,$B1747,SalDate,"&lt;="&amp;$D$2)-SUMIFS(WoQty,WoItem,$B1747,WoDate,"&lt;="&amp;$D$2)+SUMIFS(AdjQty,AdjItem,$B1747,AdjDate,"&lt;="&amp;$D$2)+SUMIFS(LinVarQty,LinItem,$B1747,LinPosted,"YES",LinDate,"&lt;="&amp;$D$2,LinID,"&lt;&gt;"&amp;$B$2))</f>
        <v/>
      </c>
      <c r="D1747" s="84"/>
      <c r="E1747" s="32" t="str">
        <f t="shared" si="54"/>
        <v/>
      </c>
      <c r="F1747" s="33" t="str">
        <f>IF($B1747="","",Items!$I1746)</f>
        <v/>
      </c>
      <c r="G1747" s="33" t="str">
        <f t="shared" si="55"/>
        <v/>
      </c>
      <c r="H1747" s="85"/>
    </row>
    <row r="1748" spans="1:8" hidden="1" x14ac:dyDescent="0.25">
      <c r="A1748" s="28" t="str">
        <f>IF(Items!$B1747="","",Items!$A1747)</f>
        <v/>
      </c>
      <c r="B1748" s="28" t="str">
        <f>IF(Items!$B1747="","",Items!$B1747)</f>
        <v/>
      </c>
      <c r="C1748" s="32" t="str">
        <f>IF($B1748="","",Items!$G1747+SUMIFS(PurQty,PurItem,$B1748,PurDate,"&lt;="&amp;$D$2)-SUMIFS(SalQty,SalItem,$B1748,SalDate,"&lt;="&amp;$D$2)-SUMIFS(WoQty,WoItem,$B1748,WoDate,"&lt;="&amp;$D$2)+SUMIFS(AdjQty,AdjItem,$B1748,AdjDate,"&lt;="&amp;$D$2)+SUMIFS(LinVarQty,LinItem,$B1748,LinPosted,"YES",LinDate,"&lt;="&amp;$D$2,LinID,"&lt;&gt;"&amp;$B$2))</f>
        <v/>
      </c>
      <c r="D1748" s="84"/>
      <c r="E1748" s="32" t="str">
        <f t="shared" si="54"/>
        <v/>
      </c>
      <c r="F1748" s="33" t="str">
        <f>IF($B1748="","",Items!$I1747)</f>
        <v/>
      </c>
      <c r="G1748" s="33" t="str">
        <f t="shared" si="55"/>
        <v/>
      </c>
      <c r="H1748" s="85"/>
    </row>
    <row r="1749" spans="1:8" hidden="1" x14ac:dyDescent="0.25">
      <c r="A1749" s="28" t="str">
        <f>IF(Items!$B1748="","",Items!$A1748)</f>
        <v/>
      </c>
      <c r="B1749" s="28" t="str">
        <f>IF(Items!$B1748="","",Items!$B1748)</f>
        <v/>
      </c>
      <c r="C1749" s="32" t="str">
        <f>IF($B1749="","",Items!$G1748+SUMIFS(PurQty,PurItem,$B1749,PurDate,"&lt;="&amp;$D$2)-SUMIFS(SalQty,SalItem,$B1749,SalDate,"&lt;="&amp;$D$2)-SUMIFS(WoQty,WoItem,$B1749,WoDate,"&lt;="&amp;$D$2)+SUMIFS(AdjQty,AdjItem,$B1749,AdjDate,"&lt;="&amp;$D$2)+SUMIFS(LinVarQty,LinItem,$B1749,LinPosted,"YES",LinDate,"&lt;="&amp;$D$2,LinID,"&lt;&gt;"&amp;$B$2))</f>
        <v/>
      </c>
      <c r="D1749" s="84"/>
      <c r="E1749" s="32" t="str">
        <f t="shared" si="54"/>
        <v/>
      </c>
      <c r="F1749" s="33" t="str">
        <f>IF($B1749="","",Items!$I1748)</f>
        <v/>
      </c>
      <c r="G1749" s="33" t="str">
        <f t="shared" si="55"/>
        <v/>
      </c>
      <c r="H1749" s="85"/>
    </row>
    <row r="1750" spans="1:8" hidden="1" x14ac:dyDescent="0.25">
      <c r="A1750" s="28" t="str">
        <f>IF(Items!$B1749="","",Items!$A1749)</f>
        <v/>
      </c>
      <c r="B1750" s="28" t="str">
        <f>IF(Items!$B1749="","",Items!$B1749)</f>
        <v/>
      </c>
      <c r="C1750" s="32" t="str">
        <f>IF($B1750="","",Items!$G1749+SUMIFS(PurQty,PurItem,$B1750,PurDate,"&lt;="&amp;$D$2)-SUMIFS(SalQty,SalItem,$B1750,SalDate,"&lt;="&amp;$D$2)-SUMIFS(WoQty,WoItem,$B1750,WoDate,"&lt;="&amp;$D$2)+SUMIFS(AdjQty,AdjItem,$B1750,AdjDate,"&lt;="&amp;$D$2)+SUMIFS(LinVarQty,LinItem,$B1750,LinPosted,"YES",LinDate,"&lt;="&amp;$D$2,LinID,"&lt;&gt;"&amp;$B$2))</f>
        <v/>
      </c>
      <c r="D1750" s="84"/>
      <c r="E1750" s="32" t="str">
        <f t="shared" si="54"/>
        <v/>
      </c>
      <c r="F1750" s="33" t="str">
        <f>IF($B1750="","",Items!$I1749)</f>
        <v/>
      </c>
      <c r="G1750" s="33" t="str">
        <f t="shared" si="55"/>
        <v/>
      </c>
      <c r="H1750" s="85"/>
    </row>
    <row r="1751" spans="1:8" hidden="1" x14ac:dyDescent="0.25">
      <c r="A1751" s="28" t="str">
        <f>IF(Items!$B1750="","",Items!$A1750)</f>
        <v/>
      </c>
      <c r="B1751" s="28" t="str">
        <f>IF(Items!$B1750="","",Items!$B1750)</f>
        <v/>
      </c>
      <c r="C1751" s="32" t="str">
        <f>IF($B1751="","",Items!$G1750+SUMIFS(PurQty,PurItem,$B1751,PurDate,"&lt;="&amp;$D$2)-SUMIFS(SalQty,SalItem,$B1751,SalDate,"&lt;="&amp;$D$2)-SUMIFS(WoQty,WoItem,$B1751,WoDate,"&lt;="&amp;$D$2)+SUMIFS(AdjQty,AdjItem,$B1751,AdjDate,"&lt;="&amp;$D$2)+SUMIFS(LinVarQty,LinItem,$B1751,LinPosted,"YES",LinDate,"&lt;="&amp;$D$2,LinID,"&lt;&gt;"&amp;$B$2))</f>
        <v/>
      </c>
      <c r="D1751" s="84"/>
      <c r="E1751" s="32" t="str">
        <f t="shared" si="54"/>
        <v/>
      </c>
      <c r="F1751" s="33" t="str">
        <f>IF($B1751="","",Items!$I1750)</f>
        <v/>
      </c>
      <c r="G1751" s="33" t="str">
        <f t="shared" si="55"/>
        <v/>
      </c>
      <c r="H1751" s="85"/>
    </row>
    <row r="1752" spans="1:8" hidden="1" x14ac:dyDescent="0.25">
      <c r="A1752" s="28" t="str">
        <f>IF(Items!$B1751="","",Items!$A1751)</f>
        <v/>
      </c>
      <c r="B1752" s="28" t="str">
        <f>IF(Items!$B1751="","",Items!$B1751)</f>
        <v/>
      </c>
      <c r="C1752" s="32" t="str">
        <f>IF($B1752="","",Items!$G1751+SUMIFS(PurQty,PurItem,$B1752,PurDate,"&lt;="&amp;$D$2)-SUMIFS(SalQty,SalItem,$B1752,SalDate,"&lt;="&amp;$D$2)-SUMIFS(WoQty,WoItem,$B1752,WoDate,"&lt;="&amp;$D$2)+SUMIFS(AdjQty,AdjItem,$B1752,AdjDate,"&lt;="&amp;$D$2)+SUMIFS(LinVarQty,LinItem,$B1752,LinPosted,"YES",LinDate,"&lt;="&amp;$D$2,LinID,"&lt;&gt;"&amp;$B$2))</f>
        <v/>
      </c>
      <c r="D1752" s="84"/>
      <c r="E1752" s="32" t="str">
        <f t="shared" si="54"/>
        <v/>
      </c>
      <c r="F1752" s="33" t="str">
        <f>IF($B1752="","",Items!$I1751)</f>
        <v/>
      </c>
      <c r="G1752" s="33" t="str">
        <f t="shared" si="55"/>
        <v/>
      </c>
      <c r="H1752" s="85"/>
    </row>
    <row r="1753" spans="1:8" hidden="1" x14ac:dyDescent="0.25">
      <c r="A1753" s="28" t="str">
        <f>IF(Items!$B1752="","",Items!$A1752)</f>
        <v/>
      </c>
      <c r="B1753" s="28" t="str">
        <f>IF(Items!$B1752="","",Items!$B1752)</f>
        <v/>
      </c>
      <c r="C1753" s="32" t="str">
        <f>IF($B1753="","",Items!$G1752+SUMIFS(PurQty,PurItem,$B1753,PurDate,"&lt;="&amp;$D$2)-SUMIFS(SalQty,SalItem,$B1753,SalDate,"&lt;="&amp;$D$2)-SUMIFS(WoQty,WoItem,$B1753,WoDate,"&lt;="&amp;$D$2)+SUMIFS(AdjQty,AdjItem,$B1753,AdjDate,"&lt;="&amp;$D$2)+SUMIFS(LinVarQty,LinItem,$B1753,LinPosted,"YES",LinDate,"&lt;="&amp;$D$2,LinID,"&lt;&gt;"&amp;$B$2))</f>
        <v/>
      </c>
      <c r="D1753" s="84"/>
      <c r="E1753" s="32" t="str">
        <f t="shared" si="54"/>
        <v/>
      </c>
      <c r="F1753" s="33" t="str">
        <f>IF($B1753="","",Items!$I1752)</f>
        <v/>
      </c>
      <c r="G1753" s="33" t="str">
        <f t="shared" si="55"/>
        <v/>
      </c>
      <c r="H1753" s="85"/>
    </row>
    <row r="1754" spans="1:8" hidden="1" x14ac:dyDescent="0.25">
      <c r="A1754" s="28" t="str">
        <f>IF(Items!$B1753="","",Items!$A1753)</f>
        <v/>
      </c>
      <c r="B1754" s="28" t="str">
        <f>IF(Items!$B1753="","",Items!$B1753)</f>
        <v/>
      </c>
      <c r="C1754" s="32" t="str">
        <f>IF($B1754="","",Items!$G1753+SUMIFS(PurQty,PurItem,$B1754,PurDate,"&lt;="&amp;$D$2)-SUMIFS(SalQty,SalItem,$B1754,SalDate,"&lt;="&amp;$D$2)-SUMIFS(WoQty,WoItem,$B1754,WoDate,"&lt;="&amp;$D$2)+SUMIFS(AdjQty,AdjItem,$B1754,AdjDate,"&lt;="&amp;$D$2)+SUMIFS(LinVarQty,LinItem,$B1754,LinPosted,"YES",LinDate,"&lt;="&amp;$D$2,LinID,"&lt;&gt;"&amp;$B$2))</f>
        <v/>
      </c>
      <c r="D1754" s="84"/>
      <c r="E1754" s="32" t="str">
        <f t="shared" si="54"/>
        <v/>
      </c>
      <c r="F1754" s="33" t="str">
        <f>IF($B1754="","",Items!$I1753)</f>
        <v/>
      </c>
      <c r="G1754" s="33" t="str">
        <f t="shared" si="55"/>
        <v/>
      </c>
      <c r="H1754" s="85"/>
    </row>
    <row r="1755" spans="1:8" hidden="1" x14ac:dyDescent="0.25">
      <c r="A1755" s="28" t="str">
        <f>IF(Items!$B1754="","",Items!$A1754)</f>
        <v/>
      </c>
      <c r="B1755" s="28" t="str">
        <f>IF(Items!$B1754="","",Items!$B1754)</f>
        <v/>
      </c>
      <c r="C1755" s="32" t="str">
        <f>IF($B1755="","",Items!$G1754+SUMIFS(PurQty,PurItem,$B1755,PurDate,"&lt;="&amp;$D$2)-SUMIFS(SalQty,SalItem,$B1755,SalDate,"&lt;="&amp;$D$2)-SUMIFS(WoQty,WoItem,$B1755,WoDate,"&lt;="&amp;$D$2)+SUMIFS(AdjQty,AdjItem,$B1755,AdjDate,"&lt;="&amp;$D$2)+SUMIFS(LinVarQty,LinItem,$B1755,LinPosted,"YES",LinDate,"&lt;="&amp;$D$2,LinID,"&lt;&gt;"&amp;$B$2))</f>
        <v/>
      </c>
      <c r="D1755" s="84"/>
      <c r="E1755" s="32" t="str">
        <f t="shared" si="54"/>
        <v/>
      </c>
      <c r="F1755" s="33" t="str">
        <f>IF($B1755="","",Items!$I1754)</f>
        <v/>
      </c>
      <c r="G1755" s="33" t="str">
        <f t="shared" si="55"/>
        <v/>
      </c>
      <c r="H1755" s="85"/>
    </row>
    <row r="1756" spans="1:8" hidden="1" x14ac:dyDescent="0.25">
      <c r="A1756" s="28" t="str">
        <f>IF(Items!$B1755="","",Items!$A1755)</f>
        <v/>
      </c>
      <c r="B1756" s="28" t="str">
        <f>IF(Items!$B1755="","",Items!$B1755)</f>
        <v/>
      </c>
      <c r="C1756" s="32" t="str">
        <f>IF($B1756="","",Items!$G1755+SUMIFS(PurQty,PurItem,$B1756,PurDate,"&lt;="&amp;$D$2)-SUMIFS(SalQty,SalItem,$B1756,SalDate,"&lt;="&amp;$D$2)-SUMIFS(WoQty,WoItem,$B1756,WoDate,"&lt;="&amp;$D$2)+SUMIFS(AdjQty,AdjItem,$B1756,AdjDate,"&lt;="&amp;$D$2)+SUMIFS(LinVarQty,LinItem,$B1756,LinPosted,"YES",LinDate,"&lt;="&amp;$D$2,LinID,"&lt;&gt;"&amp;$B$2))</f>
        <v/>
      </c>
      <c r="D1756" s="84"/>
      <c r="E1756" s="32" t="str">
        <f t="shared" si="54"/>
        <v/>
      </c>
      <c r="F1756" s="33" t="str">
        <f>IF($B1756="","",Items!$I1755)</f>
        <v/>
      </c>
      <c r="G1756" s="33" t="str">
        <f t="shared" si="55"/>
        <v/>
      </c>
      <c r="H1756" s="85"/>
    </row>
    <row r="1757" spans="1:8" hidden="1" x14ac:dyDescent="0.25">
      <c r="A1757" s="28" t="str">
        <f>IF(Items!$B1756="","",Items!$A1756)</f>
        <v/>
      </c>
      <c r="B1757" s="28" t="str">
        <f>IF(Items!$B1756="","",Items!$B1756)</f>
        <v/>
      </c>
      <c r="C1757" s="32" t="str">
        <f>IF($B1757="","",Items!$G1756+SUMIFS(PurQty,PurItem,$B1757,PurDate,"&lt;="&amp;$D$2)-SUMIFS(SalQty,SalItem,$B1757,SalDate,"&lt;="&amp;$D$2)-SUMIFS(WoQty,WoItem,$B1757,WoDate,"&lt;="&amp;$D$2)+SUMIFS(AdjQty,AdjItem,$B1757,AdjDate,"&lt;="&amp;$D$2)+SUMIFS(LinVarQty,LinItem,$B1757,LinPosted,"YES",LinDate,"&lt;="&amp;$D$2,LinID,"&lt;&gt;"&amp;$B$2))</f>
        <v/>
      </c>
      <c r="D1757" s="84"/>
      <c r="E1757" s="32" t="str">
        <f t="shared" si="54"/>
        <v/>
      </c>
      <c r="F1757" s="33" t="str">
        <f>IF($B1757="","",Items!$I1756)</f>
        <v/>
      </c>
      <c r="G1757" s="33" t="str">
        <f t="shared" si="55"/>
        <v/>
      </c>
      <c r="H1757" s="85"/>
    </row>
    <row r="1758" spans="1:8" hidden="1" x14ac:dyDescent="0.25">
      <c r="A1758" s="28" t="str">
        <f>IF(Items!$B1757="","",Items!$A1757)</f>
        <v/>
      </c>
      <c r="B1758" s="28" t="str">
        <f>IF(Items!$B1757="","",Items!$B1757)</f>
        <v/>
      </c>
      <c r="C1758" s="32" t="str">
        <f>IF($B1758="","",Items!$G1757+SUMIFS(PurQty,PurItem,$B1758,PurDate,"&lt;="&amp;$D$2)-SUMIFS(SalQty,SalItem,$B1758,SalDate,"&lt;="&amp;$D$2)-SUMIFS(WoQty,WoItem,$B1758,WoDate,"&lt;="&amp;$D$2)+SUMIFS(AdjQty,AdjItem,$B1758,AdjDate,"&lt;="&amp;$D$2)+SUMIFS(LinVarQty,LinItem,$B1758,LinPosted,"YES",LinDate,"&lt;="&amp;$D$2,LinID,"&lt;&gt;"&amp;$B$2))</f>
        <v/>
      </c>
      <c r="D1758" s="84"/>
      <c r="E1758" s="32" t="str">
        <f t="shared" si="54"/>
        <v/>
      </c>
      <c r="F1758" s="33" t="str">
        <f>IF($B1758="","",Items!$I1757)</f>
        <v/>
      </c>
      <c r="G1758" s="33" t="str">
        <f t="shared" si="55"/>
        <v/>
      </c>
      <c r="H1758" s="85"/>
    </row>
    <row r="1759" spans="1:8" hidden="1" x14ac:dyDescent="0.25">
      <c r="A1759" s="28" t="str">
        <f>IF(Items!$B1758="","",Items!$A1758)</f>
        <v/>
      </c>
      <c r="B1759" s="28" t="str">
        <f>IF(Items!$B1758="","",Items!$B1758)</f>
        <v/>
      </c>
      <c r="C1759" s="32" t="str">
        <f>IF($B1759="","",Items!$G1758+SUMIFS(PurQty,PurItem,$B1759,PurDate,"&lt;="&amp;$D$2)-SUMIFS(SalQty,SalItem,$B1759,SalDate,"&lt;="&amp;$D$2)-SUMIFS(WoQty,WoItem,$B1759,WoDate,"&lt;="&amp;$D$2)+SUMIFS(AdjQty,AdjItem,$B1759,AdjDate,"&lt;="&amp;$D$2)+SUMIFS(LinVarQty,LinItem,$B1759,LinPosted,"YES",LinDate,"&lt;="&amp;$D$2,LinID,"&lt;&gt;"&amp;$B$2))</f>
        <v/>
      </c>
      <c r="D1759" s="84"/>
      <c r="E1759" s="32" t="str">
        <f t="shared" si="54"/>
        <v/>
      </c>
      <c r="F1759" s="33" t="str">
        <f>IF($B1759="","",Items!$I1758)</f>
        <v/>
      </c>
      <c r="G1759" s="33" t="str">
        <f t="shared" si="55"/>
        <v/>
      </c>
      <c r="H1759" s="85"/>
    </row>
    <row r="1760" spans="1:8" hidden="1" x14ac:dyDescent="0.25">
      <c r="A1760" s="28" t="str">
        <f>IF(Items!$B1759="","",Items!$A1759)</f>
        <v/>
      </c>
      <c r="B1760" s="28" t="str">
        <f>IF(Items!$B1759="","",Items!$B1759)</f>
        <v/>
      </c>
      <c r="C1760" s="32" t="str">
        <f>IF($B1760="","",Items!$G1759+SUMIFS(PurQty,PurItem,$B1760,PurDate,"&lt;="&amp;$D$2)-SUMIFS(SalQty,SalItem,$B1760,SalDate,"&lt;="&amp;$D$2)-SUMIFS(WoQty,WoItem,$B1760,WoDate,"&lt;="&amp;$D$2)+SUMIFS(AdjQty,AdjItem,$B1760,AdjDate,"&lt;="&amp;$D$2)+SUMIFS(LinVarQty,LinItem,$B1760,LinPosted,"YES",LinDate,"&lt;="&amp;$D$2,LinID,"&lt;&gt;"&amp;$B$2))</f>
        <v/>
      </c>
      <c r="D1760" s="84"/>
      <c r="E1760" s="32" t="str">
        <f t="shared" si="54"/>
        <v/>
      </c>
      <c r="F1760" s="33" t="str">
        <f>IF($B1760="","",Items!$I1759)</f>
        <v/>
      </c>
      <c r="G1760" s="33" t="str">
        <f t="shared" si="55"/>
        <v/>
      </c>
      <c r="H1760" s="85"/>
    </row>
    <row r="1761" spans="1:8" hidden="1" x14ac:dyDescent="0.25">
      <c r="A1761" s="28" t="str">
        <f>IF(Items!$B1760="","",Items!$A1760)</f>
        <v/>
      </c>
      <c r="B1761" s="28" t="str">
        <f>IF(Items!$B1760="","",Items!$B1760)</f>
        <v/>
      </c>
      <c r="C1761" s="32" t="str">
        <f>IF($B1761="","",Items!$G1760+SUMIFS(PurQty,PurItem,$B1761,PurDate,"&lt;="&amp;$D$2)-SUMIFS(SalQty,SalItem,$B1761,SalDate,"&lt;="&amp;$D$2)-SUMIFS(WoQty,WoItem,$B1761,WoDate,"&lt;="&amp;$D$2)+SUMIFS(AdjQty,AdjItem,$B1761,AdjDate,"&lt;="&amp;$D$2)+SUMIFS(LinVarQty,LinItem,$B1761,LinPosted,"YES",LinDate,"&lt;="&amp;$D$2,LinID,"&lt;&gt;"&amp;$B$2))</f>
        <v/>
      </c>
      <c r="D1761" s="84"/>
      <c r="E1761" s="32" t="str">
        <f t="shared" si="54"/>
        <v/>
      </c>
      <c r="F1761" s="33" t="str">
        <f>IF($B1761="","",Items!$I1760)</f>
        <v/>
      </c>
      <c r="G1761" s="33" t="str">
        <f t="shared" si="55"/>
        <v/>
      </c>
      <c r="H1761" s="85"/>
    </row>
    <row r="1762" spans="1:8" hidden="1" x14ac:dyDescent="0.25">
      <c r="A1762" s="28" t="str">
        <f>IF(Items!$B1761="","",Items!$A1761)</f>
        <v/>
      </c>
      <c r="B1762" s="28" t="str">
        <f>IF(Items!$B1761="","",Items!$B1761)</f>
        <v/>
      </c>
      <c r="C1762" s="32" t="str">
        <f>IF($B1762="","",Items!$G1761+SUMIFS(PurQty,PurItem,$B1762,PurDate,"&lt;="&amp;$D$2)-SUMIFS(SalQty,SalItem,$B1762,SalDate,"&lt;="&amp;$D$2)-SUMIFS(WoQty,WoItem,$B1762,WoDate,"&lt;="&amp;$D$2)+SUMIFS(AdjQty,AdjItem,$B1762,AdjDate,"&lt;="&amp;$D$2)+SUMIFS(LinVarQty,LinItem,$B1762,LinPosted,"YES",LinDate,"&lt;="&amp;$D$2,LinID,"&lt;&gt;"&amp;$B$2))</f>
        <v/>
      </c>
      <c r="D1762" s="84"/>
      <c r="E1762" s="32" t="str">
        <f t="shared" si="54"/>
        <v/>
      </c>
      <c r="F1762" s="33" t="str">
        <f>IF($B1762="","",Items!$I1761)</f>
        <v/>
      </c>
      <c r="G1762" s="33" t="str">
        <f t="shared" si="55"/>
        <v/>
      </c>
      <c r="H1762" s="85"/>
    </row>
    <row r="1763" spans="1:8" hidden="1" x14ac:dyDescent="0.25">
      <c r="A1763" s="28" t="str">
        <f>IF(Items!$B1762="","",Items!$A1762)</f>
        <v/>
      </c>
      <c r="B1763" s="28" t="str">
        <f>IF(Items!$B1762="","",Items!$B1762)</f>
        <v/>
      </c>
      <c r="C1763" s="32" t="str">
        <f>IF($B1763="","",Items!$G1762+SUMIFS(PurQty,PurItem,$B1763,PurDate,"&lt;="&amp;$D$2)-SUMIFS(SalQty,SalItem,$B1763,SalDate,"&lt;="&amp;$D$2)-SUMIFS(WoQty,WoItem,$B1763,WoDate,"&lt;="&amp;$D$2)+SUMIFS(AdjQty,AdjItem,$B1763,AdjDate,"&lt;="&amp;$D$2)+SUMIFS(LinVarQty,LinItem,$B1763,LinPosted,"YES",LinDate,"&lt;="&amp;$D$2,LinID,"&lt;&gt;"&amp;$B$2))</f>
        <v/>
      </c>
      <c r="D1763" s="84"/>
      <c r="E1763" s="32" t="str">
        <f t="shared" si="54"/>
        <v/>
      </c>
      <c r="F1763" s="33" t="str">
        <f>IF($B1763="","",Items!$I1762)</f>
        <v/>
      </c>
      <c r="G1763" s="33" t="str">
        <f t="shared" si="55"/>
        <v/>
      </c>
      <c r="H1763" s="85"/>
    </row>
    <row r="1764" spans="1:8" hidden="1" x14ac:dyDescent="0.25">
      <c r="A1764" s="28" t="str">
        <f>IF(Items!$B1763="","",Items!$A1763)</f>
        <v/>
      </c>
      <c r="B1764" s="28" t="str">
        <f>IF(Items!$B1763="","",Items!$B1763)</f>
        <v/>
      </c>
      <c r="C1764" s="32" t="str">
        <f>IF($B1764="","",Items!$G1763+SUMIFS(PurQty,PurItem,$B1764,PurDate,"&lt;="&amp;$D$2)-SUMIFS(SalQty,SalItem,$B1764,SalDate,"&lt;="&amp;$D$2)-SUMIFS(WoQty,WoItem,$B1764,WoDate,"&lt;="&amp;$D$2)+SUMIFS(AdjQty,AdjItem,$B1764,AdjDate,"&lt;="&amp;$D$2)+SUMIFS(LinVarQty,LinItem,$B1764,LinPosted,"YES",LinDate,"&lt;="&amp;$D$2,LinID,"&lt;&gt;"&amp;$B$2))</f>
        <v/>
      </c>
      <c r="D1764" s="84"/>
      <c r="E1764" s="32" t="str">
        <f t="shared" si="54"/>
        <v/>
      </c>
      <c r="F1764" s="33" t="str">
        <f>IF($B1764="","",Items!$I1763)</f>
        <v/>
      </c>
      <c r="G1764" s="33" t="str">
        <f t="shared" si="55"/>
        <v/>
      </c>
      <c r="H1764" s="85"/>
    </row>
    <row r="1765" spans="1:8" hidden="1" x14ac:dyDescent="0.25">
      <c r="A1765" s="28" t="str">
        <f>IF(Items!$B1764="","",Items!$A1764)</f>
        <v/>
      </c>
      <c r="B1765" s="28" t="str">
        <f>IF(Items!$B1764="","",Items!$B1764)</f>
        <v/>
      </c>
      <c r="C1765" s="32" t="str">
        <f>IF($B1765="","",Items!$G1764+SUMIFS(PurQty,PurItem,$B1765,PurDate,"&lt;="&amp;$D$2)-SUMIFS(SalQty,SalItem,$B1765,SalDate,"&lt;="&amp;$D$2)-SUMIFS(WoQty,WoItem,$B1765,WoDate,"&lt;="&amp;$D$2)+SUMIFS(AdjQty,AdjItem,$B1765,AdjDate,"&lt;="&amp;$D$2)+SUMIFS(LinVarQty,LinItem,$B1765,LinPosted,"YES",LinDate,"&lt;="&amp;$D$2,LinID,"&lt;&gt;"&amp;$B$2))</f>
        <v/>
      </c>
      <c r="D1765" s="84"/>
      <c r="E1765" s="32" t="str">
        <f t="shared" si="54"/>
        <v/>
      </c>
      <c r="F1765" s="33" t="str">
        <f>IF($B1765="","",Items!$I1764)</f>
        <v/>
      </c>
      <c r="G1765" s="33" t="str">
        <f t="shared" si="55"/>
        <v/>
      </c>
      <c r="H1765" s="85"/>
    </row>
    <row r="1766" spans="1:8" hidden="1" x14ac:dyDescent="0.25">
      <c r="A1766" s="28" t="str">
        <f>IF(Items!$B1765="","",Items!$A1765)</f>
        <v/>
      </c>
      <c r="B1766" s="28" t="str">
        <f>IF(Items!$B1765="","",Items!$B1765)</f>
        <v/>
      </c>
      <c r="C1766" s="32" t="str">
        <f>IF($B1766="","",Items!$G1765+SUMIFS(PurQty,PurItem,$B1766,PurDate,"&lt;="&amp;$D$2)-SUMIFS(SalQty,SalItem,$B1766,SalDate,"&lt;="&amp;$D$2)-SUMIFS(WoQty,WoItem,$B1766,WoDate,"&lt;="&amp;$D$2)+SUMIFS(AdjQty,AdjItem,$B1766,AdjDate,"&lt;="&amp;$D$2)+SUMIFS(LinVarQty,LinItem,$B1766,LinPosted,"YES",LinDate,"&lt;="&amp;$D$2,LinID,"&lt;&gt;"&amp;$B$2))</f>
        <v/>
      </c>
      <c r="D1766" s="84"/>
      <c r="E1766" s="32" t="str">
        <f t="shared" si="54"/>
        <v/>
      </c>
      <c r="F1766" s="33" t="str">
        <f>IF($B1766="","",Items!$I1765)</f>
        <v/>
      </c>
      <c r="G1766" s="33" t="str">
        <f t="shared" si="55"/>
        <v/>
      </c>
      <c r="H1766" s="85"/>
    </row>
    <row r="1767" spans="1:8" hidden="1" x14ac:dyDescent="0.25">
      <c r="A1767" s="28" t="str">
        <f>IF(Items!$B1766="","",Items!$A1766)</f>
        <v/>
      </c>
      <c r="B1767" s="28" t="str">
        <f>IF(Items!$B1766="","",Items!$B1766)</f>
        <v/>
      </c>
      <c r="C1767" s="32" t="str">
        <f>IF($B1767="","",Items!$G1766+SUMIFS(PurQty,PurItem,$B1767,PurDate,"&lt;="&amp;$D$2)-SUMIFS(SalQty,SalItem,$B1767,SalDate,"&lt;="&amp;$D$2)-SUMIFS(WoQty,WoItem,$B1767,WoDate,"&lt;="&amp;$D$2)+SUMIFS(AdjQty,AdjItem,$B1767,AdjDate,"&lt;="&amp;$D$2)+SUMIFS(LinVarQty,LinItem,$B1767,LinPosted,"YES",LinDate,"&lt;="&amp;$D$2,LinID,"&lt;&gt;"&amp;$B$2))</f>
        <v/>
      </c>
      <c r="D1767" s="84"/>
      <c r="E1767" s="32" t="str">
        <f t="shared" si="54"/>
        <v/>
      </c>
      <c r="F1767" s="33" t="str">
        <f>IF($B1767="","",Items!$I1766)</f>
        <v/>
      </c>
      <c r="G1767" s="33" t="str">
        <f t="shared" si="55"/>
        <v/>
      </c>
      <c r="H1767" s="85"/>
    </row>
    <row r="1768" spans="1:8" hidden="1" x14ac:dyDescent="0.25">
      <c r="A1768" s="28" t="str">
        <f>IF(Items!$B1767="","",Items!$A1767)</f>
        <v/>
      </c>
      <c r="B1768" s="28" t="str">
        <f>IF(Items!$B1767="","",Items!$B1767)</f>
        <v/>
      </c>
      <c r="C1768" s="32" t="str">
        <f>IF($B1768="","",Items!$G1767+SUMIFS(PurQty,PurItem,$B1768,PurDate,"&lt;="&amp;$D$2)-SUMIFS(SalQty,SalItem,$B1768,SalDate,"&lt;="&amp;$D$2)-SUMIFS(WoQty,WoItem,$B1768,WoDate,"&lt;="&amp;$D$2)+SUMIFS(AdjQty,AdjItem,$B1768,AdjDate,"&lt;="&amp;$D$2)+SUMIFS(LinVarQty,LinItem,$B1768,LinPosted,"YES",LinDate,"&lt;="&amp;$D$2,LinID,"&lt;&gt;"&amp;$B$2))</f>
        <v/>
      </c>
      <c r="D1768" s="84"/>
      <c r="E1768" s="32" t="str">
        <f t="shared" si="54"/>
        <v/>
      </c>
      <c r="F1768" s="33" t="str">
        <f>IF($B1768="","",Items!$I1767)</f>
        <v/>
      </c>
      <c r="G1768" s="33" t="str">
        <f t="shared" si="55"/>
        <v/>
      </c>
      <c r="H1768" s="85"/>
    </row>
    <row r="1769" spans="1:8" hidden="1" x14ac:dyDescent="0.25">
      <c r="A1769" s="28" t="str">
        <f>IF(Items!$B1768="","",Items!$A1768)</f>
        <v/>
      </c>
      <c r="B1769" s="28" t="str">
        <f>IF(Items!$B1768="","",Items!$B1768)</f>
        <v/>
      </c>
      <c r="C1769" s="32" t="str">
        <f>IF($B1769="","",Items!$G1768+SUMIFS(PurQty,PurItem,$B1769,PurDate,"&lt;="&amp;$D$2)-SUMIFS(SalQty,SalItem,$B1769,SalDate,"&lt;="&amp;$D$2)-SUMIFS(WoQty,WoItem,$B1769,WoDate,"&lt;="&amp;$D$2)+SUMIFS(AdjQty,AdjItem,$B1769,AdjDate,"&lt;="&amp;$D$2)+SUMIFS(LinVarQty,LinItem,$B1769,LinPosted,"YES",LinDate,"&lt;="&amp;$D$2,LinID,"&lt;&gt;"&amp;$B$2))</f>
        <v/>
      </c>
      <c r="D1769" s="84"/>
      <c r="E1769" s="32" t="str">
        <f t="shared" si="54"/>
        <v/>
      </c>
      <c r="F1769" s="33" t="str">
        <f>IF($B1769="","",Items!$I1768)</f>
        <v/>
      </c>
      <c r="G1769" s="33" t="str">
        <f t="shared" si="55"/>
        <v/>
      </c>
      <c r="H1769" s="85"/>
    </row>
    <row r="1770" spans="1:8" hidden="1" x14ac:dyDescent="0.25">
      <c r="A1770" s="28" t="str">
        <f>IF(Items!$B1769="","",Items!$A1769)</f>
        <v/>
      </c>
      <c r="B1770" s="28" t="str">
        <f>IF(Items!$B1769="","",Items!$B1769)</f>
        <v/>
      </c>
      <c r="C1770" s="32" t="str">
        <f>IF($B1770="","",Items!$G1769+SUMIFS(PurQty,PurItem,$B1770,PurDate,"&lt;="&amp;$D$2)-SUMIFS(SalQty,SalItem,$B1770,SalDate,"&lt;="&amp;$D$2)-SUMIFS(WoQty,WoItem,$B1770,WoDate,"&lt;="&amp;$D$2)+SUMIFS(AdjQty,AdjItem,$B1770,AdjDate,"&lt;="&amp;$D$2)+SUMIFS(LinVarQty,LinItem,$B1770,LinPosted,"YES",LinDate,"&lt;="&amp;$D$2,LinID,"&lt;&gt;"&amp;$B$2))</f>
        <v/>
      </c>
      <c r="D1770" s="84"/>
      <c r="E1770" s="32" t="str">
        <f t="shared" si="54"/>
        <v/>
      </c>
      <c r="F1770" s="33" t="str">
        <f>IF($B1770="","",Items!$I1769)</f>
        <v/>
      </c>
      <c r="G1770" s="33" t="str">
        <f t="shared" si="55"/>
        <v/>
      </c>
      <c r="H1770" s="85"/>
    </row>
    <row r="1771" spans="1:8" hidden="1" x14ac:dyDescent="0.25">
      <c r="A1771" s="28" t="str">
        <f>IF(Items!$B1770="","",Items!$A1770)</f>
        <v/>
      </c>
      <c r="B1771" s="28" t="str">
        <f>IF(Items!$B1770="","",Items!$B1770)</f>
        <v/>
      </c>
      <c r="C1771" s="32" t="str">
        <f>IF($B1771="","",Items!$G1770+SUMIFS(PurQty,PurItem,$B1771,PurDate,"&lt;="&amp;$D$2)-SUMIFS(SalQty,SalItem,$B1771,SalDate,"&lt;="&amp;$D$2)-SUMIFS(WoQty,WoItem,$B1771,WoDate,"&lt;="&amp;$D$2)+SUMIFS(AdjQty,AdjItem,$B1771,AdjDate,"&lt;="&amp;$D$2)+SUMIFS(LinVarQty,LinItem,$B1771,LinPosted,"YES",LinDate,"&lt;="&amp;$D$2,LinID,"&lt;&gt;"&amp;$B$2))</f>
        <v/>
      </c>
      <c r="D1771" s="84"/>
      <c r="E1771" s="32" t="str">
        <f t="shared" si="54"/>
        <v/>
      </c>
      <c r="F1771" s="33" t="str">
        <f>IF($B1771="","",Items!$I1770)</f>
        <v/>
      </c>
      <c r="G1771" s="33" t="str">
        <f t="shared" si="55"/>
        <v/>
      </c>
      <c r="H1771" s="85"/>
    </row>
    <row r="1772" spans="1:8" hidden="1" x14ac:dyDescent="0.25">
      <c r="A1772" s="28" t="str">
        <f>IF(Items!$B1771="","",Items!$A1771)</f>
        <v/>
      </c>
      <c r="B1772" s="28" t="str">
        <f>IF(Items!$B1771="","",Items!$B1771)</f>
        <v/>
      </c>
      <c r="C1772" s="32" t="str">
        <f>IF($B1772="","",Items!$G1771+SUMIFS(PurQty,PurItem,$B1772,PurDate,"&lt;="&amp;$D$2)-SUMIFS(SalQty,SalItem,$B1772,SalDate,"&lt;="&amp;$D$2)-SUMIFS(WoQty,WoItem,$B1772,WoDate,"&lt;="&amp;$D$2)+SUMIFS(AdjQty,AdjItem,$B1772,AdjDate,"&lt;="&amp;$D$2)+SUMIFS(LinVarQty,LinItem,$B1772,LinPosted,"YES",LinDate,"&lt;="&amp;$D$2,LinID,"&lt;&gt;"&amp;$B$2))</f>
        <v/>
      </c>
      <c r="D1772" s="84"/>
      <c r="E1772" s="32" t="str">
        <f t="shared" si="54"/>
        <v/>
      </c>
      <c r="F1772" s="33" t="str">
        <f>IF($B1772="","",Items!$I1771)</f>
        <v/>
      </c>
      <c r="G1772" s="33" t="str">
        <f t="shared" si="55"/>
        <v/>
      </c>
      <c r="H1772" s="85"/>
    </row>
    <row r="1773" spans="1:8" hidden="1" x14ac:dyDescent="0.25">
      <c r="A1773" s="28" t="str">
        <f>IF(Items!$B1772="","",Items!$A1772)</f>
        <v/>
      </c>
      <c r="B1773" s="28" t="str">
        <f>IF(Items!$B1772="","",Items!$B1772)</f>
        <v/>
      </c>
      <c r="C1773" s="32" t="str">
        <f>IF($B1773="","",Items!$G1772+SUMIFS(PurQty,PurItem,$B1773,PurDate,"&lt;="&amp;$D$2)-SUMIFS(SalQty,SalItem,$B1773,SalDate,"&lt;="&amp;$D$2)-SUMIFS(WoQty,WoItem,$B1773,WoDate,"&lt;="&amp;$D$2)+SUMIFS(AdjQty,AdjItem,$B1773,AdjDate,"&lt;="&amp;$D$2)+SUMIFS(LinVarQty,LinItem,$B1773,LinPosted,"YES",LinDate,"&lt;="&amp;$D$2,LinID,"&lt;&gt;"&amp;$B$2))</f>
        <v/>
      </c>
      <c r="D1773" s="84"/>
      <c r="E1773" s="32" t="str">
        <f t="shared" si="54"/>
        <v/>
      </c>
      <c r="F1773" s="33" t="str">
        <f>IF($B1773="","",Items!$I1772)</f>
        <v/>
      </c>
      <c r="G1773" s="33" t="str">
        <f t="shared" si="55"/>
        <v/>
      </c>
      <c r="H1773" s="85"/>
    </row>
    <row r="1774" spans="1:8" hidden="1" x14ac:dyDescent="0.25">
      <c r="A1774" s="28" t="str">
        <f>IF(Items!$B1773="","",Items!$A1773)</f>
        <v/>
      </c>
      <c r="B1774" s="28" t="str">
        <f>IF(Items!$B1773="","",Items!$B1773)</f>
        <v/>
      </c>
      <c r="C1774" s="32" t="str">
        <f>IF($B1774="","",Items!$G1773+SUMIFS(PurQty,PurItem,$B1774,PurDate,"&lt;="&amp;$D$2)-SUMIFS(SalQty,SalItem,$B1774,SalDate,"&lt;="&amp;$D$2)-SUMIFS(WoQty,WoItem,$B1774,WoDate,"&lt;="&amp;$D$2)+SUMIFS(AdjQty,AdjItem,$B1774,AdjDate,"&lt;="&amp;$D$2)+SUMIFS(LinVarQty,LinItem,$B1774,LinPosted,"YES",LinDate,"&lt;="&amp;$D$2,LinID,"&lt;&gt;"&amp;$B$2))</f>
        <v/>
      </c>
      <c r="D1774" s="84"/>
      <c r="E1774" s="32" t="str">
        <f t="shared" si="54"/>
        <v/>
      </c>
      <c r="F1774" s="33" t="str">
        <f>IF($B1774="","",Items!$I1773)</f>
        <v/>
      </c>
      <c r="G1774" s="33" t="str">
        <f t="shared" si="55"/>
        <v/>
      </c>
      <c r="H1774" s="85"/>
    </row>
    <row r="1775" spans="1:8" hidden="1" x14ac:dyDescent="0.25">
      <c r="A1775" s="28" t="str">
        <f>IF(Items!$B1774="","",Items!$A1774)</f>
        <v/>
      </c>
      <c r="B1775" s="28" t="str">
        <f>IF(Items!$B1774="","",Items!$B1774)</f>
        <v/>
      </c>
      <c r="C1775" s="32" t="str">
        <f>IF($B1775="","",Items!$G1774+SUMIFS(PurQty,PurItem,$B1775,PurDate,"&lt;="&amp;$D$2)-SUMIFS(SalQty,SalItem,$B1775,SalDate,"&lt;="&amp;$D$2)-SUMIFS(WoQty,WoItem,$B1775,WoDate,"&lt;="&amp;$D$2)+SUMIFS(AdjQty,AdjItem,$B1775,AdjDate,"&lt;="&amp;$D$2)+SUMIFS(LinVarQty,LinItem,$B1775,LinPosted,"YES",LinDate,"&lt;="&amp;$D$2,LinID,"&lt;&gt;"&amp;$B$2))</f>
        <v/>
      </c>
      <c r="D1775" s="84"/>
      <c r="E1775" s="32" t="str">
        <f t="shared" si="54"/>
        <v/>
      </c>
      <c r="F1775" s="33" t="str">
        <f>IF($B1775="","",Items!$I1774)</f>
        <v/>
      </c>
      <c r="G1775" s="33" t="str">
        <f t="shared" si="55"/>
        <v/>
      </c>
      <c r="H1775" s="85"/>
    </row>
    <row r="1776" spans="1:8" hidden="1" x14ac:dyDescent="0.25">
      <c r="A1776" s="28" t="str">
        <f>IF(Items!$B1775="","",Items!$A1775)</f>
        <v/>
      </c>
      <c r="B1776" s="28" t="str">
        <f>IF(Items!$B1775="","",Items!$B1775)</f>
        <v/>
      </c>
      <c r="C1776" s="32" t="str">
        <f>IF($B1776="","",Items!$G1775+SUMIFS(PurQty,PurItem,$B1776,PurDate,"&lt;="&amp;$D$2)-SUMIFS(SalQty,SalItem,$B1776,SalDate,"&lt;="&amp;$D$2)-SUMIFS(WoQty,WoItem,$B1776,WoDate,"&lt;="&amp;$D$2)+SUMIFS(AdjQty,AdjItem,$B1776,AdjDate,"&lt;="&amp;$D$2)+SUMIFS(LinVarQty,LinItem,$B1776,LinPosted,"YES",LinDate,"&lt;="&amp;$D$2,LinID,"&lt;&gt;"&amp;$B$2))</f>
        <v/>
      </c>
      <c r="D1776" s="84"/>
      <c r="E1776" s="32" t="str">
        <f t="shared" si="54"/>
        <v/>
      </c>
      <c r="F1776" s="33" t="str">
        <f>IF($B1776="","",Items!$I1775)</f>
        <v/>
      </c>
      <c r="G1776" s="33" t="str">
        <f t="shared" si="55"/>
        <v/>
      </c>
      <c r="H1776" s="85"/>
    </row>
    <row r="1777" spans="1:8" hidden="1" x14ac:dyDescent="0.25">
      <c r="A1777" s="28" t="str">
        <f>IF(Items!$B1776="","",Items!$A1776)</f>
        <v/>
      </c>
      <c r="B1777" s="28" t="str">
        <f>IF(Items!$B1776="","",Items!$B1776)</f>
        <v/>
      </c>
      <c r="C1777" s="32" t="str">
        <f>IF($B1777="","",Items!$G1776+SUMIFS(PurQty,PurItem,$B1777,PurDate,"&lt;="&amp;$D$2)-SUMIFS(SalQty,SalItem,$B1777,SalDate,"&lt;="&amp;$D$2)-SUMIFS(WoQty,WoItem,$B1777,WoDate,"&lt;="&amp;$D$2)+SUMIFS(AdjQty,AdjItem,$B1777,AdjDate,"&lt;="&amp;$D$2)+SUMIFS(LinVarQty,LinItem,$B1777,LinPosted,"YES",LinDate,"&lt;="&amp;$D$2,LinID,"&lt;&gt;"&amp;$B$2))</f>
        <v/>
      </c>
      <c r="D1777" s="84"/>
      <c r="E1777" s="32" t="str">
        <f t="shared" si="54"/>
        <v/>
      </c>
      <c r="F1777" s="33" t="str">
        <f>IF($B1777="","",Items!$I1776)</f>
        <v/>
      </c>
      <c r="G1777" s="33" t="str">
        <f t="shared" si="55"/>
        <v/>
      </c>
      <c r="H1777" s="85"/>
    </row>
    <row r="1778" spans="1:8" hidden="1" x14ac:dyDescent="0.25">
      <c r="A1778" s="28" t="str">
        <f>IF(Items!$B1777="","",Items!$A1777)</f>
        <v/>
      </c>
      <c r="B1778" s="28" t="str">
        <f>IF(Items!$B1777="","",Items!$B1777)</f>
        <v/>
      </c>
      <c r="C1778" s="32" t="str">
        <f>IF($B1778="","",Items!$G1777+SUMIFS(PurQty,PurItem,$B1778,PurDate,"&lt;="&amp;$D$2)-SUMIFS(SalQty,SalItem,$B1778,SalDate,"&lt;="&amp;$D$2)-SUMIFS(WoQty,WoItem,$B1778,WoDate,"&lt;="&amp;$D$2)+SUMIFS(AdjQty,AdjItem,$B1778,AdjDate,"&lt;="&amp;$D$2)+SUMIFS(LinVarQty,LinItem,$B1778,LinPosted,"YES",LinDate,"&lt;="&amp;$D$2,LinID,"&lt;&gt;"&amp;$B$2))</f>
        <v/>
      </c>
      <c r="D1778" s="84"/>
      <c r="E1778" s="32" t="str">
        <f t="shared" si="54"/>
        <v/>
      </c>
      <c r="F1778" s="33" t="str">
        <f>IF($B1778="","",Items!$I1777)</f>
        <v/>
      </c>
      <c r="G1778" s="33" t="str">
        <f t="shared" si="55"/>
        <v/>
      </c>
      <c r="H1778" s="85"/>
    </row>
    <row r="1779" spans="1:8" hidden="1" x14ac:dyDescent="0.25">
      <c r="A1779" s="28" t="str">
        <f>IF(Items!$B1778="","",Items!$A1778)</f>
        <v/>
      </c>
      <c r="B1779" s="28" t="str">
        <f>IF(Items!$B1778="","",Items!$B1778)</f>
        <v/>
      </c>
      <c r="C1779" s="32" t="str">
        <f>IF($B1779="","",Items!$G1778+SUMIFS(PurQty,PurItem,$B1779,PurDate,"&lt;="&amp;$D$2)-SUMIFS(SalQty,SalItem,$B1779,SalDate,"&lt;="&amp;$D$2)-SUMIFS(WoQty,WoItem,$B1779,WoDate,"&lt;="&amp;$D$2)+SUMIFS(AdjQty,AdjItem,$B1779,AdjDate,"&lt;="&amp;$D$2)+SUMIFS(LinVarQty,LinItem,$B1779,LinPosted,"YES",LinDate,"&lt;="&amp;$D$2,LinID,"&lt;&gt;"&amp;$B$2))</f>
        <v/>
      </c>
      <c r="D1779" s="84"/>
      <c r="E1779" s="32" t="str">
        <f t="shared" si="54"/>
        <v/>
      </c>
      <c r="F1779" s="33" t="str">
        <f>IF($B1779="","",Items!$I1778)</f>
        <v/>
      </c>
      <c r="G1779" s="33" t="str">
        <f t="shared" si="55"/>
        <v/>
      </c>
      <c r="H1779" s="85"/>
    </row>
    <row r="1780" spans="1:8" hidden="1" x14ac:dyDescent="0.25">
      <c r="A1780" s="28" t="str">
        <f>IF(Items!$B1779="","",Items!$A1779)</f>
        <v/>
      </c>
      <c r="B1780" s="28" t="str">
        <f>IF(Items!$B1779="","",Items!$B1779)</f>
        <v/>
      </c>
      <c r="C1780" s="32" t="str">
        <f>IF($B1780="","",Items!$G1779+SUMIFS(PurQty,PurItem,$B1780,PurDate,"&lt;="&amp;$D$2)-SUMIFS(SalQty,SalItem,$B1780,SalDate,"&lt;="&amp;$D$2)-SUMIFS(WoQty,WoItem,$B1780,WoDate,"&lt;="&amp;$D$2)+SUMIFS(AdjQty,AdjItem,$B1780,AdjDate,"&lt;="&amp;$D$2)+SUMIFS(LinVarQty,LinItem,$B1780,LinPosted,"YES",LinDate,"&lt;="&amp;$D$2,LinID,"&lt;&gt;"&amp;$B$2))</f>
        <v/>
      </c>
      <c r="D1780" s="84"/>
      <c r="E1780" s="32" t="str">
        <f t="shared" si="54"/>
        <v/>
      </c>
      <c r="F1780" s="33" t="str">
        <f>IF($B1780="","",Items!$I1779)</f>
        <v/>
      </c>
      <c r="G1780" s="33" t="str">
        <f t="shared" si="55"/>
        <v/>
      </c>
      <c r="H1780" s="85"/>
    </row>
    <row r="1781" spans="1:8" hidden="1" x14ac:dyDescent="0.25">
      <c r="A1781" s="28" t="str">
        <f>IF(Items!$B1780="","",Items!$A1780)</f>
        <v/>
      </c>
      <c r="B1781" s="28" t="str">
        <f>IF(Items!$B1780="","",Items!$B1780)</f>
        <v/>
      </c>
      <c r="C1781" s="32" t="str">
        <f>IF($B1781="","",Items!$G1780+SUMIFS(PurQty,PurItem,$B1781,PurDate,"&lt;="&amp;$D$2)-SUMIFS(SalQty,SalItem,$B1781,SalDate,"&lt;="&amp;$D$2)-SUMIFS(WoQty,WoItem,$B1781,WoDate,"&lt;="&amp;$D$2)+SUMIFS(AdjQty,AdjItem,$B1781,AdjDate,"&lt;="&amp;$D$2)+SUMIFS(LinVarQty,LinItem,$B1781,LinPosted,"YES",LinDate,"&lt;="&amp;$D$2,LinID,"&lt;&gt;"&amp;$B$2))</f>
        <v/>
      </c>
      <c r="D1781" s="84"/>
      <c r="E1781" s="32" t="str">
        <f t="shared" si="54"/>
        <v/>
      </c>
      <c r="F1781" s="33" t="str">
        <f>IF($B1781="","",Items!$I1780)</f>
        <v/>
      </c>
      <c r="G1781" s="33" t="str">
        <f t="shared" si="55"/>
        <v/>
      </c>
      <c r="H1781" s="85"/>
    </row>
    <row r="1782" spans="1:8" hidden="1" x14ac:dyDescent="0.25">
      <c r="A1782" s="28" t="str">
        <f>IF(Items!$B1781="","",Items!$A1781)</f>
        <v/>
      </c>
      <c r="B1782" s="28" t="str">
        <f>IF(Items!$B1781="","",Items!$B1781)</f>
        <v/>
      </c>
      <c r="C1782" s="32" t="str">
        <f>IF($B1782="","",Items!$G1781+SUMIFS(PurQty,PurItem,$B1782,PurDate,"&lt;="&amp;$D$2)-SUMIFS(SalQty,SalItem,$B1782,SalDate,"&lt;="&amp;$D$2)-SUMIFS(WoQty,WoItem,$B1782,WoDate,"&lt;="&amp;$D$2)+SUMIFS(AdjQty,AdjItem,$B1782,AdjDate,"&lt;="&amp;$D$2)+SUMIFS(LinVarQty,LinItem,$B1782,LinPosted,"YES",LinDate,"&lt;="&amp;$D$2,LinID,"&lt;&gt;"&amp;$B$2))</f>
        <v/>
      </c>
      <c r="D1782" s="84"/>
      <c r="E1782" s="32" t="str">
        <f t="shared" si="54"/>
        <v/>
      </c>
      <c r="F1782" s="33" t="str">
        <f>IF($B1782="","",Items!$I1781)</f>
        <v/>
      </c>
      <c r="G1782" s="33" t="str">
        <f t="shared" si="55"/>
        <v/>
      </c>
      <c r="H1782" s="85"/>
    </row>
    <row r="1783" spans="1:8" hidden="1" x14ac:dyDescent="0.25">
      <c r="A1783" s="28" t="str">
        <f>IF(Items!$B1782="","",Items!$A1782)</f>
        <v/>
      </c>
      <c r="B1783" s="28" t="str">
        <f>IF(Items!$B1782="","",Items!$B1782)</f>
        <v/>
      </c>
      <c r="C1783" s="32" t="str">
        <f>IF($B1783="","",Items!$G1782+SUMIFS(PurQty,PurItem,$B1783,PurDate,"&lt;="&amp;$D$2)-SUMIFS(SalQty,SalItem,$B1783,SalDate,"&lt;="&amp;$D$2)-SUMIFS(WoQty,WoItem,$B1783,WoDate,"&lt;="&amp;$D$2)+SUMIFS(AdjQty,AdjItem,$B1783,AdjDate,"&lt;="&amp;$D$2)+SUMIFS(LinVarQty,LinItem,$B1783,LinPosted,"YES",LinDate,"&lt;="&amp;$D$2,LinID,"&lt;&gt;"&amp;$B$2))</f>
        <v/>
      </c>
      <c r="D1783" s="84"/>
      <c r="E1783" s="32" t="str">
        <f t="shared" si="54"/>
        <v/>
      </c>
      <c r="F1783" s="33" t="str">
        <f>IF($B1783="","",Items!$I1782)</f>
        <v/>
      </c>
      <c r="G1783" s="33" t="str">
        <f t="shared" si="55"/>
        <v/>
      </c>
      <c r="H1783" s="85"/>
    </row>
    <row r="1784" spans="1:8" hidden="1" x14ac:dyDescent="0.25">
      <c r="A1784" s="28" t="str">
        <f>IF(Items!$B1783="","",Items!$A1783)</f>
        <v/>
      </c>
      <c r="B1784" s="28" t="str">
        <f>IF(Items!$B1783="","",Items!$B1783)</f>
        <v/>
      </c>
      <c r="C1784" s="32" t="str">
        <f>IF($B1784="","",Items!$G1783+SUMIFS(PurQty,PurItem,$B1784,PurDate,"&lt;="&amp;$D$2)-SUMIFS(SalQty,SalItem,$B1784,SalDate,"&lt;="&amp;$D$2)-SUMIFS(WoQty,WoItem,$B1784,WoDate,"&lt;="&amp;$D$2)+SUMIFS(AdjQty,AdjItem,$B1784,AdjDate,"&lt;="&amp;$D$2)+SUMIFS(LinVarQty,LinItem,$B1784,LinPosted,"YES",LinDate,"&lt;="&amp;$D$2,LinID,"&lt;&gt;"&amp;$B$2))</f>
        <v/>
      </c>
      <c r="D1784" s="84"/>
      <c r="E1784" s="32" t="str">
        <f t="shared" si="54"/>
        <v/>
      </c>
      <c r="F1784" s="33" t="str">
        <f>IF($B1784="","",Items!$I1783)</f>
        <v/>
      </c>
      <c r="G1784" s="33" t="str">
        <f t="shared" si="55"/>
        <v/>
      </c>
      <c r="H1784" s="85"/>
    </row>
    <row r="1785" spans="1:8" hidden="1" x14ac:dyDescent="0.25">
      <c r="A1785" s="28" t="str">
        <f>IF(Items!$B1784="","",Items!$A1784)</f>
        <v/>
      </c>
      <c r="B1785" s="28" t="str">
        <f>IF(Items!$B1784="","",Items!$B1784)</f>
        <v/>
      </c>
      <c r="C1785" s="32" t="str">
        <f>IF($B1785="","",Items!$G1784+SUMIFS(PurQty,PurItem,$B1785,PurDate,"&lt;="&amp;$D$2)-SUMIFS(SalQty,SalItem,$B1785,SalDate,"&lt;="&amp;$D$2)-SUMIFS(WoQty,WoItem,$B1785,WoDate,"&lt;="&amp;$D$2)+SUMIFS(AdjQty,AdjItem,$B1785,AdjDate,"&lt;="&amp;$D$2)+SUMIFS(LinVarQty,LinItem,$B1785,LinPosted,"YES",LinDate,"&lt;="&amp;$D$2,LinID,"&lt;&gt;"&amp;$B$2))</f>
        <v/>
      </c>
      <c r="D1785" s="84"/>
      <c r="E1785" s="32" t="str">
        <f t="shared" si="54"/>
        <v/>
      </c>
      <c r="F1785" s="33" t="str">
        <f>IF($B1785="","",Items!$I1784)</f>
        <v/>
      </c>
      <c r="G1785" s="33" t="str">
        <f t="shared" si="55"/>
        <v/>
      </c>
      <c r="H1785" s="85"/>
    </row>
    <row r="1786" spans="1:8" hidden="1" x14ac:dyDescent="0.25">
      <c r="A1786" s="28" t="str">
        <f>IF(Items!$B1785="","",Items!$A1785)</f>
        <v/>
      </c>
      <c r="B1786" s="28" t="str">
        <f>IF(Items!$B1785="","",Items!$B1785)</f>
        <v/>
      </c>
      <c r="C1786" s="32" t="str">
        <f>IF($B1786="","",Items!$G1785+SUMIFS(PurQty,PurItem,$B1786,PurDate,"&lt;="&amp;$D$2)-SUMIFS(SalQty,SalItem,$B1786,SalDate,"&lt;="&amp;$D$2)-SUMIFS(WoQty,WoItem,$B1786,WoDate,"&lt;="&amp;$D$2)+SUMIFS(AdjQty,AdjItem,$B1786,AdjDate,"&lt;="&amp;$D$2)+SUMIFS(LinVarQty,LinItem,$B1786,LinPosted,"YES",LinDate,"&lt;="&amp;$D$2,LinID,"&lt;&gt;"&amp;$B$2))</f>
        <v/>
      </c>
      <c r="D1786" s="84"/>
      <c r="E1786" s="32" t="str">
        <f t="shared" si="54"/>
        <v/>
      </c>
      <c r="F1786" s="33" t="str">
        <f>IF($B1786="","",Items!$I1785)</f>
        <v/>
      </c>
      <c r="G1786" s="33" t="str">
        <f t="shared" si="55"/>
        <v/>
      </c>
      <c r="H1786" s="85"/>
    </row>
    <row r="1787" spans="1:8" hidden="1" x14ac:dyDescent="0.25">
      <c r="A1787" s="28" t="str">
        <f>IF(Items!$B1786="","",Items!$A1786)</f>
        <v/>
      </c>
      <c r="B1787" s="28" t="str">
        <f>IF(Items!$B1786="","",Items!$B1786)</f>
        <v/>
      </c>
      <c r="C1787" s="32" t="str">
        <f>IF($B1787="","",Items!$G1786+SUMIFS(PurQty,PurItem,$B1787,PurDate,"&lt;="&amp;$D$2)-SUMIFS(SalQty,SalItem,$B1787,SalDate,"&lt;="&amp;$D$2)-SUMIFS(WoQty,WoItem,$B1787,WoDate,"&lt;="&amp;$D$2)+SUMIFS(AdjQty,AdjItem,$B1787,AdjDate,"&lt;="&amp;$D$2)+SUMIFS(LinVarQty,LinItem,$B1787,LinPosted,"YES",LinDate,"&lt;="&amp;$D$2,LinID,"&lt;&gt;"&amp;$B$2))</f>
        <v/>
      </c>
      <c r="D1787" s="84"/>
      <c r="E1787" s="32" t="str">
        <f t="shared" si="54"/>
        <v/>
      </c>
      <c r="F1787" s="33" t="str">
        <f>IF($B1787="","",Items!$I1786)</f>
        <v/>
      </c>
      <c r="G1787" s="33" t="str">
        <f t="shared" si="55"/>
        <v/>
      </c>
      <c r="H1787" s="85"/>
    </row>
    <row r="1788" spans="1:8" hidden="1" x14ac:dyDescent="0.25">
      <c r="A1788" s="28" t="str">
        <f>IF(Items!$B1787="","",Items!$A1787)</f>
        <v/>
      </c>
      <c r="B1788" s="28" t="str">
        <f>IF(Items!$B1787="","",Items!$B1787)</f>
        <v/>
      </c>
      <c r="C1788" s="32" t="str">
        <f>IF($B1788="","",Items!$G1787+SUMIFS(PurQty,PurItem,$B1788,PurDate,"&lt;="&amp;$D$2)-SUMIFS(SalQty,SalItem,$B1788,SalDate,"&lt;="&amp;$D$2)-SUMIFS(WoQty,WoItem,$B1788,WoDate,"&lt;="&amp;$D$2)+SUMIFS(AdjQty,AdjItem,$B1788,AdjDate,"&lt;="&amp;$D$2)+SUMIFS(LinVarQty,LinItem,$B1788,LinPosted,"YES",LinDate,"&lt;="&amp;$D$2,LinID,"&lt;&gt;"&amp;$B$2))</f>
        <v/>
      </c>
      <c r="D1788" s="84"/>
      <c r="E1788" s="32" t="str">
        <f t="shared" si="54"/>
        <v/>
      </c>
      <c r="F1788" s="33" t="str">
        <f>IF($B1788="","",Items!$I1787)</f>
        <v/>
      </c>
      <c r="G1788" s="33" t="str">
        <f t="shared" si="55"/>
        <v/>
      </c>
      <c r="H1788" s="85"/>
    </row>
    <row r="1789" spans="1:8" hidden="1" x14ac:dyDescent="0.25">
      <c r="A1789" s="28" t="str">
        <f>IF(Items!$B1788="","",Items!$A1788)</f>
        <v/>
      </c>
      <c r="B1789" s="28" t="str">
        <f>IF(Items!$B1788="","",Items!$B1788)</f>
        <v/>
      </c>
      <c r="C1789" s="32" t="str">
        <f>IF($B1789="","",Items!$G1788+SUMIFS(PurQty,PurItem,$B1789,PurDate,"&lt;="&amp;$D$2)-SUMIFS(SalQty,SalItem,$B1789,SalDate,"&lt;="&amp;$D$2)-SUMIFS(WoQty,WoItem,$B1789,WoDate,"&lt;="&amp;$D$2)+SUMIFS(AdjQty,AdjItem,$B1789,AdjDate,"&lt;="&amp;$D$2)+SUMIFS(LinVarQty,LinItem,$B1789,LinPosted,"YES",LinDate,"&lt;="&amp;$D$2,LinID,"&lt;&gt;"&amp;$B$2))</f>
        <v/>
      </c>
      <c r="D1789" s="84"/>
      <c r="E1789" s="32" t="str">
        <f t="shared" si="54"/>
        <v/>
      </c>
      <c r="F1789" s="33" t="str">
        <f>IF($B1789="","",Items!$I1788)</f>
        <v/>
      </c>
      <c r="G1789" s="33" t="str">
        <f t="shared" si="55"/>
        <v/>
      </c>
      <c r="H1789" s="85"/>
    </row>
    <row r="1790" spans="1:8" hidden="1" x14ac:dyDescent="0.25">
      <c r="A1790" s="28" t="str">
        <f>IF(Items!$B1789="","",Items!$A1789)</f>
        <v/>
      </c>
      <c r="B1790" s="28" t="str">
        <f>IF(Items!$B1789="","",Items!$B1789)</f>
        <v/>
      </c>
      <c r="C1790" s="32" t="str">
        <f>IF($B1790="","",Items!$G1789+SUMIFS(PurQty,PurItem,$B1790,PurDate,"&lt;="&amp;$D$2)-SUMIFS(SalQty,SalItem,$B1790,SalDate,"&lt;="&amp;$D$2)-SUMIFS(WoQty,WoItem,$B1790,WoDate,"&lt;="&amp;$D$2)+SUMIFS(AdjQty,AdjItem,$B1790,AdjDate,"&lt;="&amp;$D$2)+SUMIFS(LinVarQty,LinItem,$B1790,LinPosted,"YES",LinDate,"&lt;="&amp;$D$2,LinID,"&lt;&gt;"&amp;$B$2))</f>
        <v/>
      </c>
      <c r="D1790" s="84"/>
      <c r="E1790" s="32" t="str">
        <f t="shared" si="54"/>
        <v/>
      </c>
      <c r="F1790" s="33" t="str">
        <f>IF($B1790="","",Items!$I1789)</f>
        <v/>
      </c>
      <c r="G1790" s="33" t="str">
        <f t="shared" si="55"/>
        <v/>
      </c>
      <c r="H1790" s="85"/>
    </row>
    <row r="1791" spans="1:8" hidden="1" x14ac:dyDescent="0.25">
      <c r="A1791" s="28" t="str">
        <f>IF(Items!$B1790="","",Items!$A1790)</f>
        <v/>
      </c>
      <c r="B1791" s="28" t="str">
        <f>IF(Items!$B1790="","",Items!$B1790)</f>
        <v/>
      </c>
      <c r="C1791" s="32" t="str">
        <f>IF($B1791="","",Items!$G1790+SUMIFS(PurQty,PurItem,$B1791,PurDate,"&lt;="&amp;$D$2)-SUMIFS(SalQty,SalItem,$B1791,SalDate,"&lt;="&amp;$D$2)-SUMIFS(WoQty,WoItem,$B1791,WoDate,"&lt;="&amp;$D$2)+SUMIFS(AdjQty,AdjItem,$B1791,AdjDate,"&lt;="&amp;$D$2)+SUMIFS(LinVarQty,LinItem,$B1791,LinPosted,"YES",LinDate,"&lt;="&amp;$D$2,LinID,"&lt;&gt;"&amp;$B$2))</f>
        <v/>
      </c>
      <c r="D1791" s="84"/>
      <c r="E1791" s="32" t="str">
        <f t="shared" si="54"/>
        <v/>
      </c>
      <c r="F1791" s="33" t="str">
        <f>IF($B1791="","",Items!$I1790)</f>
        <v/>
      </c>
      <c r="G1791" s="33" t="str">
        <f t="shared" si="55"/>
        <v/>
      </c>
      <c r="H1791" s="85"/>
    </row>
    <row r="1792" spans="1:8" hidden="1" x14ac:dyDescent="0.25">
      <c r="A1792" s="28" t="str">
        <f>IF(Items!$B1791="","",Items!$A1791)</f>
        <v/>
      </c>
      <c r="B1792" s="28" t="str">
        <f>IF(Items!$B1791="","",Items!$B1791)</f>
        <v/>
      </c>
      <c r="C1792" s="32" t="str">
        <f>IF($B1792="","",Items!$G1791+SUMIFS(PurQty,PurItem,$B1792,PurDate,"&lt;="&amp;$D$2)-SUMIFS(SalQty,SalItem,$B1792,SalDate,"&lt;="&amp;$D$2)-SUMIFS(WoQty,WoItem,$B1792,WoDate,"&lt;="&amp;$D$2)+SUMIFS(AdjQty,AdjItem,$B1792,AdjDate,"&lt;="&amp;$D$2)+SUMIFS(LinVarQty,LinItem,$B1792,LinPosted,"YES",LinDate,"&lt;="&amp;$D$2,LinID,"&lt;&gt;"&amp;$B$2))</f>
        <v/>
      </c>
      <c r="D1792" s="84"/>
      <c r="E1792" s="32" t="str">
        <f t="shared" si="54"/>
        <v/>
      </c>
      <c r="F1792" s="33" t="str">
        <f>IF($B1792="","",Items!$I1791)</f>
        <v/>
      </c>
      <c r="G1792" s="33" t="str">
        <f t="shared" si="55"/>
        <v/>
      </c>
      <c r="H1792" s="85"/>
    </row>
    <row r="1793" spans="1:8" hidden="1" x14ac:dyDescent="0.25">
      <c r="A1793" s="28" t="str">
        <f>IF(Items!$B1792="","",Items!$A1792)</f>
        <v/>
      </c>
      <c r="B1793" s="28" t="str">
        <f>IF(Items!$B1792="","",Items!$B1792)</f>
        <v/>
      </c>
      <c r="C1793" s="32" t="str">
        <f>IF($B1793="","",Items!$G1792+SUMIFS(PurQty,PurItem,$B1793,PurDate,"&lt;="&amp;$D$2)-SUMIFS(SalQty,SalItem,$B1793,SalDate,"&lt;="&amp;$D$2)-SUMIFS(WoQty,WoItem,$B1793,WoDate,"&lt;="&amp;$D$2)+SUMIFS(AdjQty,AdjItem,$B1793,AdjDate,"&lt;="&amp;$D$2)+SUMIFS(LinVarQty,LinItem,$B1793,LinPosted,"YES",LinDate,"&lt;="&amp;$D$2,LinID,"&lt;&gt;"&amp;$B$2))</f>
        <v/>
      </c>
      <c r="D1793" s="84"/>
      <c r="E1793" s="32" t="str">
        <f t="shared" si="54"/>
        <v/>
      </c>
      <c r="F1793" s="33" t="str">
        <f>IF($B1793="","",Items!$I1792)</f>
        <v/>
      </c>
      <c r="G1793" s="33" t="str">
        <f t="shared" si="55"/>
        <v/>
      </c>
      <c r="H1793" s="85"/>
    </row>
    <row r="1794" spans="1:8" hidden="1" x14ac:dyDescent="0.25">
      <c r="A1794" s="28" t="str">
        <f>IF(Items!$B1793="","",Items!$A1793)</f>
        <v/>
      </c>
      <c r="B1794" s="28" t="str">
        <f>IF(Items!$B1793="","",Items!$B1793)</f>
        <v/>
      </c>
      <c r="C1794" s="32" t="str">
        <f>IF($B1794="","",Items!$G1793+SUMIFS(PurQty,PurItem,$B1794,PurDate,"&lt;="&amp;$D$2)-SUMIFS(SalQty,SalItem,$B1794,SalDate,"&lt;="&amp;$D$2)-SUMIFS(WoQty,WoItem,$B1794,WoDate,"&lt;="&amp;$D$2)+SUMIFS(AdjQty,AdjItem,$B1794,AdjDate,"&lt;="&amp;$D$2)+SUMIFS(LinVarQty,LinItem,$B1794,LinPosted,"YES",LinDate,"&lt;="&amp;$D$2,LinID,"&lt;&gt;"&amp;$B$2))</f>
        <v/>
      </c>
      <c r="D1794" s="84"/>
      <c r="E1794" s="32" t="str">
        <f t="shared" si="54"/>
        <v/>
      </c>
      <c r="F1794" s="33" t="str">
        <f>IF($B1794="","",Items!$I1793)</f>
        <v/>
      </c>
      <c r="G1794" s="33" t="str">
        <f t="shared" si="55"/>
        <v/>
      </c>
      <c r="H1794" s="85"/>
    </row>
    <row r="1795" spans="1:8" hidden="1" x14ac:dyDescent="0.25">
      <c r="A1795" s="28" t="str">
        <f>IF(Items!$B1794="","",Items!$A1794)</f>
        <v/>
      </c>
      <c r="B1795" s="28" t="str">
        <f>IF(Items!$B1794="","",Items!$B1794)</f>
        <v/>
      </c>
      <c r="C1795" s="32" t="str">
        <f>IF($B1795="","",Items!$G1794+SUMIFS(PurQty,PurItem,$B1795,PurDate,"&lt;="&amp;$D$2)-SUMIFS(SalQty,SalItem,$B1795,SalDate,"&lt;="&amp;$D$2)-SUMIFS(WoQty,WoItem,$B1795,WoDate,"&lt;="&amp;$D$2)+SUMIFS(AdjQty,AdjItem,$B1795,AdjDate,"&lt;="&amp;$D$2)+SUMIFS(LinVarQty,LinItem,$B1795,LinPosted,"YES",LinDate,"&lt;="&amp;$D$2,LinID,"&lt;&gt;"&amp;$B$2))</f>
        <v/>
      </c>
      <c r="D1795" s="84"/>
      <c r="E1795" s="32" t="str">
        <f t="shared" si="54"/>
        <v/>
      </c>
      <c r="F1795" s="33" t="str">
        <f>IF($B1795="","",Items!$I1794)</f>
        <v/>
      </c>
      <c r="G1795" s="33" t="str">
        <f t="shared" si="55"/>
        <v/>
      </c>
      <c r="H1795" s="85"/>
    </row>
    <row r="1796" spans="1:8" hidden="1" x14ac:dyDescent="0.25">
      <c r="A1796" s="28" t="str">
        <f>IF(Items!$B1795="","",Items!$A1795)</f>
        <v/>
      </c>
      <c r="B1796" s="28" t="str">
        <f>IF(Items!$B1795="","",Items!$B1795)</f>
        <v/>
      </c>
      <c r="C1796" s="32" t="str">
        <f>IF($B1796="","",Items!$G1795+SUMIFS(PurQty,PurItem,$B1796,PurDate,"&lt;="&amp;$D$2)-SUMIFS(SalQty,SalItem,$B1796,SalDate,"&lt;="&amp;$D$2)-SUMIFS(WoQty,WoItem,$B1796,WoDate,"&lt;="&amp;$D$2)+SUMIFS(AdjQty,AdjItem,$B1796,AdjDate,"&lt;="&amp;$D$2)+SUMIFS(LinVarQty,LinItem,$B1796,LinPosted,"YES",LinDate,"&lt;="&amp;$D$2,LinID,"&lt;&gt;"&amp;$B$2))</f>
        <v/>
      </c>
      <c r="D1796" s="84"/>
      <c r="E1796" s="32" t="str">
        <f t="shared" si="54"/>
        <v/>
      </c>
      <c r="F1796" s="33" t="str">
        <f>IF($B1796="","",Items!$I1795)</f>
        <v/>
      </c>
      <c r="G1796" s="33" t="str">
        <f t="shared" si="55"/>
        <v/>
      </c>
      <c r="H1796" s="85"/>
    </row>
    <row r="1797" spans="1:8" hidden="1" x14ac:dyDescent="0.25">
      <c r="A1797" s="28" t="str">
        <f>IF(Items!$B1796="","",Items!$A1796)</f>
        <v/>
      </c>
      <c r="B1797" s="28" t="str">
        <f>IF(Items!$B1796="","",Items!$B1796)</f>
        <v/>
      </c>
      <c r="C1797" s="32" t="str">
        <f>IF($B1797="","",Items!$G1796+SUMIFS(PurQty,PurItem,$B1797,PurDate,"&lt;="&amp;$D$2)-SUMIFS(SalQty,SalItem,$B1797,SalDate,"&lt;="&amp;$D$2)-SUMIFS(WoQty,WoItem,$B1797,WoDate,"&lt;="&amp;$D$2)+SUMIFS(AdjQty,AdjItem,$B1797,AdjDate,"&lt;="&amp;$D$2)+SUMIFS(LinVarQty,LinItem,$B1797,LinPosted,"YES",LinDate,"&lt;="&amp;$D$2,LinID,"&lt;&gt;"&amp;$B$2))</f>
        <v/>
      </c>
      <c r="D1797" s="84"/>
      <c r="E1797" s="32" t="str">
        <f t="shared" si="54"/>
        <v/>
      </c>
      <c r="F1797" s="33" t="str">
        <f>IF($B1797="","",Items!$I1796)</f>
        <v/>
      </c>
      <c r="G1797" s="33" t="str">
        <f t="shared" si="55"/>
        <v/>
      </c>
      <c r="H1797" s="85"/>
    </row>
    <row r="1798" spans="1:8" hidden="1" x14ac:dyDescent="0.25">
      <c r="A1798" s="28" t="str">
        <f>IF(Items!$B1797="","",Items!$A1797)</f>
        <v/>
      </c>
      <c r="B1798" s="28" t="str">
        <f>IF(Items!$B1797="","",Items!$B1797)</f>
        <v/>
      </c>
      <c r="C1798" s="32" t="str">
        <f>IF($B1798="","",Items!$G1797+SUMIFS(PurQty,PurItem,$B1798,PurDate,"&lt;="&amp;$D$2)-SUMIFS(SalQty,SalItem,$B1798,SalDate,"&lt;="&amp;$D$2)-SUMIFS(WoQty,WoItem,$B1798,WoDate,"&lt;="&amp;$D$2)+SUMIFS(AdjQty,AdjItem,$B1798,AdjDate,"&lt;="&amp;$D$2)+SUMIFS(LinVarQty,LinItem,$B1798,LinPosted,"YES",LinDate,"&lt;="&amp;$D$2,LinID,"&lt;&gt;"&amp;$B$2))</f>
        <v/>
      </c>
      <c r="D1798" s="84"/>
      <c r="E1798" s="32" t="str">
        <f t="shared" ref="E1798:E1861" si="56">IF(OR($B1798="",$D1798=""),"",$D1798-$C1798)</f>
        <v/>
      </c>
      <c r="F1798" s="33" t="str">
        <f>IF($B1798="","",Items!$I1797)</f>
        <v/>
      </c>
      <c r="G1798" s="33" t="str">
        <f t="shared" ref="G1798:G1861" si="57">IF($E1798="","",$E1798*$F1798)</f>
        <v/>
      </c>
      <c r="H1798" s="85"/>
    </row>
    <row r="1799" spans="1:8" hidden="1" x14ac:dyDescent="0.25">
      <c r="A1799" s="28" t="str">
        <f>IF(Items!$B1798="","",Items!$A1798)</f>
        <v/>
      </c>
      <c r="B1799" s="28" t="str">
        <f>IF(Items!$B1798="","",Items!$B1798)</f>
        <v/>
      </c>
      <c r="C1799" s="32" t="str">
        <f>IF($B1799="","",Items!$G1798+SUMIFS(PurQty,PurItem,$B1799,PurDate,"&lt;="&amp;$D$2)-SUMIFS(SalQty,SalItem,$B1799,SalDate,"&lt;="&amp;$D$2)-SUMIFS(WoQty,WoItem,$B1799,WoDate,"&lt;="&amp;$D$2)+SUMIFS(AdjQty,AdjItem,$B1799,AdjDate,"&lt;="&amp;$D$2)+SUMIFS(LinVarQty,LinItem,$B1799,LinPosted,"YES",LinDate,"&lt;="&amp;$D$2,LinID,"&lt;&gt;"&amp;$B$2))</f>
        <v/>
      </c>
      <c r="D1799" s="84"/>
      <c r="E1799" s="32" t="str">
        <f t="shared" si="56"/>
        <v/>
      </c>
      <c r="F1799" s="33" t="str">
        <f>IF($B1799="","",Items!$I1798)</f>
        <v/>
      </c>
      <c r="G1799" s="33" t="str">
        <f t="shared" si="57"/>
        <v/>
      </c>
      <c r="H1799" s="85"/>
    </row>
    <row r="1800" spans="1:8" hidden="1" x14ac:dyDescent="0.25">
      <c r="A1800" s="28" t="str">
        <f>IF(Items!$B1799="","",Items!$A1799)</f>
        <v/>
      </c>
      <c r="B1800" s="28" t="str">
        <f>IF(Items!$B1799="","",Items!$B1799)</f>
        <v/>
      </c>
      <c r="C1800" s="32" t="str">
        <f>IF($B1800="","",Items!$G1799+SUMIFS(PurQty,PurItem,$B1800,PurDate,"&lt;="&amp;$D$2)-SUMIFS(SalQty,SalItem,$B1800,SalDate,"&lt;="&amp;$D$2)-SUMIFS(WoQty,WoItem,$B1800,WoDate,"&lt;="&amp;$D$2)+SUMIFS(AdjQty,AdjItem,$B1800,AdjDate,"&lt;="&amp;$D$2)+SUMIFS(LinVarQty,LinItem,$B1800,LinPosted,"YES",LinDate,"&lt;="&amp;$D$2,LinID,"&lt;&gt;"&amp;$B$2))</f>
        <v/>
      </c>
      <c r="D1800" s="84"/>
      <c r="E1800" s="32" t="str">
        <f t="shared" si="56"/>
        <v/>
      </c>
      <c r="F1800" s="33" t="str">
        <f>IF($B1800="","",Items!$I1799)</f>
        <v/>
      </c>
      <c r="G1800" s="33" t="str">
        <f t="shared" si="57"/>
        <v/>
      </c>
      <c r="H1800" s="85"/>
    </row>
    <row r="1801" spans="1:8" hidden="1" x14ac:dyDescent="0.25">
      <c r="A1801" s="28" t="str">
        <f>IF(Items!$B1800="","",Items!$A1800)</f>
        <v/>
      </c>
      <c r="B1801" s="28" t="str">
        <f>IF(Items!$B1800="","",Items!$B1800)</f>
        <v/>
      </c>
      <c r="C1801" s="32" t="str">
        <f>IF($B1801="","",Items!$G1800+SUMIFS(PurQty,PurItem,$B1801,PurDate,"&lt;="&amp;$D$2)-SUMIFS(SalQty,SalItem,$B1801,SalDate,"&lt;="&amp;$D$2)-SUMIFS(WoQty,WoItem,$B1801,WoDate,"&lt;="&amp;$D$2)+SUMIFS(AdjQty,AdjItem,$B1801,AdjDate,"&lt;="&amp;$D$2)+SUMIFS(LinVarQty,LinItem,$B1801,LinPosted,"YES",LinDate,"&lt;="&amp;$D$2,LinID,"&lt;&gt;"&amp;$B$2))</f>
        <v/>
      </c>
      <c r="D1801" s="84"/>
      <c r="E1801" s="32" t="str">
        <f t="shared" si="56"/>
        <v/>
      </c>
      <c r="F1801" s="33" t="str">
        <f>IF($B1801="","",Items!$I1800)</f>
        <v/>
      </c>
      <c r="G1801" s="33" t="str">
        <f t="shared" si="57"/>
        <v/>
      </c>
      <c r="H1801" s="85"/>
    </row>
    <row r="1802" spans="1:8" hidden="1" x14ac:dyDescent="0.25">
      <c r="A1802" s="28" t="str">
        <f>IF(Items!$B1801="","",Items!$A1801)</f>
        <v/>
      </c>
      <c r="B1802" s="28" t="str">
        <f>IF(Items!$B1801="","",Items!$B1801)</f>
        <v/>
      </c>
      <c r="C1802" s="32" t="str">
        <f>IF($B1802="","",Items!$G1801+SUMIFS(PurQty,PurItem,$B1802,PurDate,"&lt;="&amp;$D$2)-SUMIFS(SalQty,SalItem,$B1802,SalDate,"&lt;="&amp;$D$2)-SUMIFS(WoQty,WoItem,$B1802,WoDate,"&lt;="&amp;$D$2)+SUMIFS(AdjQty,AdjItem,$B1802,AdjDate,"&lt;="&amp;$D$2)+SUMIFS(LinVarQty,LinItem,$B1802,LinPosted,"YES",LinDate,"&lt;="&amp;$D$2,LinID,"&lt;&gt;"&amp;$B$2))</f>
        <v/>
      </c>
      <c r="D1802" s="84"/>
      <c r="E1802" s="32" t="str">
        <f t="shared" si="56"/>
        <v/>
      </c>
      <c r="F1802" s="33" t="str">
        <f>IF($B1802="","",Items!$I1801)</f>
        <v/>
      </c>
      <c r="G1802" s="33" t="str">
        <f t="shared" si="57"/>
        <v/>
      </c>
      <c r="H1802" s="85"/>
    </row>
    <row r="1803" spans="1:8" hidden="1" x14ac:dyDescent="0.25">
      <c r="A1803" s="28" t="str">
        <f>IF(Items!$B1802="","",Items!$A1802)</f>
        <v/>
      </c>
      <c r="B1803" s="28" t="str">
        <f>IF(Items!$B1802="","",Items!$B1802)</f>
        <v/>
      </c>
      <c r="C1803" s="32" t="str">
        <f>IF($B1803="","",Items!$G1802+SUMIFS(PurQty,PurItem,$B1803,PurDate,"&lt;="&amp;$D$2)-SUMIFS(SalQty,SalItem,$B1803,SalDate,"&lt;="&amp;$D$2)-SUMIFS(WoQty,WoItem,$B1803,WoDate,"&lt;="&amp;$D$2)+SUMIFS(AdjQty,AdjItem,$B1803,AdjDate,"&lt;="&amp;$D$2)+SUMIFS(LinVarQty,LinItem,$B1803,LinPosted,"YES",LinDate,"&lt;="&amp;$D$2,LinID,"&lt;&gt;"&amp;$B$2))</f>
        <v/>
      </c>
      <c r="D1803" s="84"/>
      <c r="E1803" s="32" t="str">
        <f t="shared" si="56"/>
        <v/>
      </c>
      <c r="F1803" s="33" t="str">
        <f>IF($B1803="","",Items!$I1802)</f>
        <v/>
      </c>
      <c r="G1803" s="33" t="str">
        <f t="shared" si="57"/>
        <v/>
      </c>
      <c r="H1803" s="85"/>
    </row>
    <row r="1804" spans="1:8" hidden="1" x14ac:dyDescent="0.25">
      <c r="A1804" s="28" t="str">
        <f>IF(Items!$B1803="","",Items!$A1803)</f>
        <v/>
      </c>
      <c r="B1804" s="28" t="str">
        <f>IF(Items!$B1803="","",Items!$B1803)</f>
        <v/>
      </c>
      <c r="C1804" s="32" t="str">
        <f>IF($B1804="","",Items!$G1803+SUMIFS(PurQty,PurItem,$B1804,PurDate,"&lt;="&amp;$D$2)-SUMIFS(SalQty,SalItem,$B1804,SalDate,"&lt;="&amp;$D$2)-SUMIFS(WoQty,WoItem,$B1804,WoDate,"&lt;="&amp;$D$2)+SUMIFS(AdjQty,AdjItem,$B1804,AdjDate,"&lt;="&amp;$D$2)+SUMIFS(LinVarQty,LinItem,$B1804,LinPosted,"YES",LinDate,"&lt;="&amp;$D$2,LinID,"&lt;&gt;"&amp;$B$2))</f>
        <v/>
      </c>
      <c r="D1804" s="84"/>
      <c r="E1804" s="32" t="str">
        <f t="shared" si="56"/>
        <v/>
      </c>
      <c r="F1804" s="33" t="str">
        <f>IF($B1804="","",Items!$I1803)</f>
        <v/>
      </c>
      <c r="G1804" s="33" t="str">
        <f t="shared" si="57"/>
        <v/>
      </c>
      <c r="H1804" s="85"/>
    </row>
    <row r="1805" spans="1:8" hidden="1" x14ac:dyDescent="0.25">
      <c r="A1805" s="28" t="str">
        <f>IF(Items!$B1804="","",Items!$A1804)</f>
        <v/>
      </c>
      <c r="B1805" s="28" t="str">
        <f>IF(Items!$B1804="","",Items!$B1804)</f>
        <v/>
      </c>
      <c r="C1805" s="32" t="str">
        <f>IF($B1805="","",Items!$G1804+SUMIFS(PurQty,PurItem,$B1805,PurDate,"&lt;="&amp;$D$2)-SUMIFS(SalQty,SalItem,$B1805,SalDate,"&lt;="&amp;$D$2)-SUMIFS(WoQty,WoItem,$B1805,WoDate,"&lt;="&amp;$D$2)+SUMIFS(AdjQty,AdjItem,$B1805,AdjDate,"&lt;="&amp;$D$2)+SUMIFS(LinVarQty,LinItem,$B1805,LinPosted,"YES",LinDate,"&lt;="&amp;$D$2,LinID,"&lt;&gt;"&amp;$B$2))</f>
        <v/>
      </c>
      <c r="D1805" s="84"/>
      <c r="E1805" s="32" t="str">
        <f t="shared" si="56"/>
        <v/>
      </c>
      <c r="F1805" s="33" t="str">
        <f>IF($B1805="","",Items!$I1804)</f>
        <v/>
      </c>
      <c r="G1805" s="33" t="str">
        <f t="shared" si="57"/>
        <v/>
      </c>
      <c r="H1805" s="85"/>
    </row>
    <row r="1806" spans="1:8" hidden="1" x14ac:dyDescent="0.25">
      <c r="A1806" s="28" t="str">
        <f>IF(Items!$B1805="","",Items!$A1805)</f>
        <v/>
      </c>
      <c r="B1806" s="28" t="str">
        <f>IF(Items!$B1805="","",Items!$B1805)</f>
        <v/>
      </c>
      <c r="C1806" s="32" t="str">
        <f>IF($B1806="","",Items!$G1805+SUMIFS(PurQty,PurItem,$B1806,PurDate,"&lt;="&amp;$D$2)-SUMIFS(SalQty,SalItem,$B1806,SalDate,"&lt;="&amp;$D$2)-SUMIFS(WoQty,WoItem,$B1806,WoDate,"&lt;="&amp;$D$2)+SUMIFS(AdjQty,AdjItem,$B1806,AdjDate,"&lt;="&amp;$D$2)+SUMIFS(LinVarQty,LinItem,$B1806,LinPosted,"YES",LinDate,"&lt;="&amp;$D$2,LinID,"&lt;&gt;"&amp;$B$2))</f>
        <v/>
      </c>
      <c r="D1806" s="84"/>
      <c r="E1806" s="32" t="str">
        <f t="shared" si="56"/>
        <v/>
      </c>
      <c r="F1806" s="33" t="str">
        <f>IF($B1806="","",Items!$I1805)</f>
        <v/>
      </c>
      <c r="G1806" s="33" t="str">
        <f t="shared" si="57"/>
        <v/>
      </c>
      <c r="H1806" s="85"/>
    </row>
    <row r="1807" spans="1:8" hidden="1" x14ac:dyDescent="0.25">
      <c r="A1807" s="28" t="str">
        <f>IF(Items!$B1806="","",Items!$A1806)</f>
        <v/>
      </c>
      <c r="B1807" s="28" t="str">
        <f>IF(Items!$B1806="","",Items!$B1806)</f>
        <v/>
      </c>
      <c r="C1807" s="32" t="str">
        <f>IF($B1807="","",Items!$G1806+SUMIFS(PurQty,PurItem,$B1807,PurDate,"&lt;="&amp;$D$2)-SUMIFS(SalQty,SalItem,$B1807,SalDate,"&lt;="&amp;$D$2)-SUMIFS(WoQty,WoItem,$B1807,WoDate,"&lt;="&amp;$D$2)+SUMIFS(AdjQty,AdjItem,$B1807,AdjDate,"&lt;="&amp;$D$2)+SUMIFS(LinVarQty,LinItem,$B1807,LinPosted,"YES",LinDate,"&lt;="&amp;$D$2,LinID,"&lt;&gt;"&amp;$B$2))</f>
        <v/>
      </c>
      <c r="D1807" s="84"/>
      <c r="E1807" s="32" t="str">
        <f t="shared" si="56"/>
        <v/>
      </c>
      <c r="F1807" s="33" t="str">
        <f>IF($B1807="","",Items!$I1806)</f>
        <v/>
      </c>
      <c r="G1807" s="33" t="str">
        <f t="shared" si="57"/>
        <v/>
      </c>
      <c r="H1807" s="85"/>
    </row>
    <row r="1808" spans="1:8" hidden="1" x14ac:dyDescent="0.25">
      <c r="A1808" s="28" t="str">
        <f>IF(Items!$B1807="","",Items!$A1807)</f>
        <v/>
      </c>
      <c r="B1808" s="28" t="str">
        <f>IF(Items!$B1807="","",Items!$B1807)</f>
        <v/>
      </c>
      <c r="C1808" s="32" t="str">
        <f>IF($B1808="","",Items!$G1807+SUMIFS(PurQty,PurItem,$B1808,PurDate,"&lt;="&amp;$D$2)-SUMIFS(SalQty,SalItem,$B1808,SalDate,"&lt;="&amp;$D$2)-SUMIFS(WoQty,WoItem,$B1808,WoDate,"&lt;="&amp;$D$2)+SUMIFS(AdjQty,AdjItem,$B1808,AdjDate,"&lt;="&amp;$D$2)+SUMIFS(LinVarQty,LinItem,$B1808,LinPosted,"YES",LinDate,"&lt;="&amp;$D$2,LinID,"&lt;&gt;"&amp;$B$2))</f>
        <v/>
      </c>
      <c r="D1808" s="84"/>
      <c r="E1808" s="32" t="str">
        <f t="shared" si="56"/>
        <v/>
      </c>
      <c r="F1808" s="33" t="str">
        <f>IF($B1808="","",Items!$I1807)</f>
        <v/>
      </c>
      <c r="G1808" s="33" t="str">
        <f t="shared" si="57"/>
        <v/>
      </c>
      <c r="H1808" s="85"/>
    </row>
    <row r="1809" spans="1:8" hidden="1" x14ac:dyDescent="0.25">
      <c r="A1809" s="28" t="str">
        <f>IF(Items!$B1808="","",Items!$A1808)</f>
        <v/>
      </c>
      <c r="B1809" s="28" t="str">
        <f>IF(Items!$B1808="","",Items!$B1808)</f>
        <v/>
      </c>
      <c r="C1809" s="32" t="str">
        <f>IF($B1809="","",Items!$G1808+SUMIFS(PurQty,PurItem,$B1809,PurDate,"&lt;="&amp;$D$2)-SUMIFS(SalQty,SalItem,$B1809,SalDate,"&lt;="&amp;$D$2)-SUMIFS(WoQty,WoItem,$B1809,WoDate,"&lt;="&amp;$D$2)+SUMIFS(AdjQty,AdjItem,$B1809,AdjDate,"&lt;="&amp;$D$2)+SUMIFS(LinVarQty,LinItem,$B1809,LinPosted,"YES",LinDate,"&lt;="&amp;$D$2,LinID,"&lt;&gt;"&amp;$B$2))</f>
        <v/>
      </c>
      <c r="D1809" s="84"/>
      <c r="E1809" s="32" t="str">
        <f t="shared" si="56"/>
        <v/>
      </c>
      <c r="F1809" s="33" t="str">
        <f>IF($B1809="","",Items!$I1808)</f>
        <v/>
      </c>
      <c r="G1809" s="33" t="str">
        <f t="shared" si="57"/>
        <v/>
      </c>
      <c r="H1809" s="85"/>
    </row>
    <row r="1810" spans="1:8" hidden="1" x14ac:dyDescent="0.25">
      <c r="A1810" s="28" t="str">
        <f>IF(Items!$B1809="","",Items!$A1809)</f>
        <v/>
      </c>
      <c r="B1810" s="28" t="str">
        <f>IF(Items!$B1809="","",Items!$B1809)</f>
        <v/>
      </c>
      <c r="C1810" s="32" t="str">
        <f>IF($B1810="","",Items!$G1809+SUMIFS(PurQty,PurItem,$B1810,PurDate,"&lt;="&amp;$D$2)-SUMIFS(SalQty,SalItem,$B1810,SalDate,"&lt;="&amp;$D$2)-SUMIFS(WoQty,WoItem,$B1810,WoDate,"&lt;="&amp;$D$2)+SUMIFS(AdjQty,AdjItem,$B1810,AdjDate,"&lt;="&amp;$D$2)+SUMIFS(LinVarQty,LinItem,$B1810,LinPosted,"YES",LinDate,"&lt;="&amp;$D$2,LinID,"&lt;&gt;"&amp;$B$2))</f>
        <v/>
      </c>
      <c r="D1810" s="84"/>
      <c r="E1810" s="32" t="str">
        <f t="shared" si="56"/>
        <v/>
      </c>
      <c r="F1810" s="33" t="str">
        <f>IF($B1810="","",Items!$I1809)</f>
        <v/>
      </c>
      <c r="G1810" s="33" t="str">
        <f t="shared" si="57"/>
        <v/>
      </c>
      <c r="H1810" s="85"/>
    </row>
    <row r="1811" spans="1:8" hidden="1" x14ac:dyDescent="0.25">
      <c r="A1811" s="28" t="str">
        <f>IF(Items!$B1810="","",Items!$A1810)</f>
        <v/>
      </c>
      <c r="B1811" s="28" t="str">
        <f>IF(Items!$B1810="","",Items!$B1810)</f>
        <v/>
      </c>
      <c r="C1811" s="32" t="str">
        <f>IF($B1811="","",Items!$G1810+SUMIFS(PurQty,PurItem,$B1811,PurDate,"&lt;="&amp;$D$2)-SUMIFS(SalQty,SalItem,$B1811,SalDate,"&lt;="&amp;$D$2)-SUMIFS(WoQty,WoItem,$B1811,WoDate,"&lt;="&amp;$D$2)+SUMIFS(AdjQty,AdjItem,$B1811,AdjDate,"&lt;="&amp;$D$2)+SUMIFS(LinVarQty,LinItem,$B1811,LinPosted,"YES",LinDate,"&lt;="&amp;$D$2,LinID,"&lt;&gt;"&amp;$B$2))</f>
        <v/>
      </c>
      <c r="D1811" s="84"/>
      <c r="E1811" s="32" t="str">
        <f t="shared" si="56"/>
        <v/>
      </c>
      <c r="F1811" s="33" t="str">
        <f>IF($B1811="","",Items!$I1810)</f>
        <v/>
      </c>
      <c r="G1811" s="33" t="str">
        <f t="shared" si="57"/>
        <v/>
      </c>
      <c r="H1811" s="85"/>
    </row>
    <row r="1812" spans="1:8" hidden="1" x14ac:dyDescent="0.25">
      <c r="A1812" s="28" t="str">
        <f>IF(Items!$B1811="","",Items!$A1811)</f>
        <v/>
      </c>
      <c r="B1812" s="28" t="str">
        <f>IF(Items!$B1811="","",Items!$B1811)</f>
        <v/>
      </c>
      <c r="C1812" s="32" t="str">
        <f>IF($B1812="","",Items!$G1811+SUMIFS(PurQty,PurItem,$B1812,PurDate,"&lt;="&amp;$D$2)-SUMIFS(SalQty,SalItem,$B1812,SalDate,"&lt;="&amp;$D$2)-SUMIFS(WoQty,WoItem,$B1812,WoDate,"&lt;="&amp;$D$2)+SUMIFS(AdjQty,AdjItem,$B1812,AdjDate,"&lt;="&amp;$D$2)+SUMIFS(LinVarQty,LinItem,$B1812,LinPosted,"YES",LinDate,"&lt;="&amp;$D$2,LinID,"&lt;&gt;"&amp;$B$2))</f>
        <v/>
      </c>
      <c r="D1812" s="84"/>
      <c r="E1812" s="32" t="str">
        <f t="shared" si="56"/>
        <v/>
      </c>
      <c r="F1812" s="33" t="str">
        <f>IF($B1812="","",Items!$I1811)</f>
        <v/>
      </c>
      <c r="G1812" s="33" t="str">
        <f t="shared" si="57"/>
        <v/>
      </c>
      <c r="H1812" s="85"/>
    </row>
    <row r="1813" spans="1:8" hidden="1" x14ac:dyDescent="0.25">
      <c r="A1813" s="28" t="str">
        <f>IF(Items!$B1812="","",Items!$A1812)</f>
        <v/>
      </c>
      <c r="B1813" s="28" t="str">
        <f>IF(Items!$B1812="","",Items!$B1812)</f>
        <v/>
      </c>
      <c r="C1813" s="32" t="str">
        <f>IF($B1813="","",Items!$G1812+SUMIFS(PurQty,PurItem,$B1813,PurDate,"&lt;="&amp;$D$2)-SUMIFS(SalQty,SalItem,$B1813,SalDate,"&lt;="&amp;$D$2)-SUMIFS(WoQty,WoItem,$B1813,WoDate,"&lt;="&amp;$D$2)+SUMIFS(AdjQty,AdjItem,$B1813,AdjDate,"&lt;="&amp;$D$2)+SUMIFS(LinVarQty,LinItem,$B1813,LinPosted,"YES",LinDate,"&lt;="&amp;$D$2,LinID,"&lt;&gt;"&amp;$B$2))</f>
        <v/>
      </c>
      <c r="D1813" s="84"/>
      <c r="E1813" s="32" t="str">
        <f t="shared" si="56"/>
        <v/>
      </c>
      <c r="F1813" s="33" t="str">
        <f>IF($B1813="","",Items!$I1812)</f>
        <v/>
      </c>
      <c r="G1813" s="33" t="str">
        <f t="shared" si="57"/>
        <v/>
      </c>
      <c r="H1813" s="85"/>
    </row>
    <row r="1814" spans="1:8" hidden="1" x14ac:dyDescent="0.25">
      <c r="A1814" s="28" t="str">
        <f>IF(Items!$B1813="","",Items!$A1813)</f>
        <v/>
      </c>
      <c r="B1814" s="28" t="str">
        <f>IF(Items!$B1813="","",Items!$B1813)</f>
        <v/>
      </c>
      <c r="C1814" s="32" t="str">
        <f>IF($B1814="","",Items!$G1813+SUMIFS(PurQty,PurItem,$B1814,PurDate,"&lt;="&amp;$D$2)-SUMIFS(SalQty,SalItem,$B1814,SalDate,"&lt;="&amp;$D$2)-SUMIFS(WoQty,WoItem,$B1814,WoDate,"&lt;="&amp;$D$2)+SUMIFS(AdjQty,AdjItem,$B1814,AdjDate,"&lt;="&amp;$D$2)+SUMIFS(LinVarQty,LinItem,$B1814,LinPosted,"YES",LinDate,"&lt;="&amp;$D$2,LinID,"&lt;&gt;"&amp;$B$2))</f>
        <v/>
      </c>
      <c r="D1814" s="84"/>
      <c r="E1814" s="32" t="str">
        <f t="shared" si="56"/>
        <v/>
      </c>
      <c r="F1814" s="33" t="str">
        <f>IF($B1814="","",Items!$I1813)</f>
        <v/>
      </c>
      <c r="G1814" s="33" t="str">
        <f t="shared" si="57"/>
        <v/>
      </c>
      <c r="H1814" s="85"/>
    </row>
    <row r="1815" spans="1:8" hidden="1" x14ac:dyDescent="0.25">
      <c r="A1815" s="28" t="str">
        <f>IF(Items!$B1814="","",Items!$A1814)</f>
        <v/>
      </c>
      <c r="B1815" s="28" t="str">
        <f>IF(Items!$B1814="","",Items!$B1814)</f>
        <v/>
      </c>
      <c r="C1815" s="32" t="str">
        <f>IF($B1815="","",Items!$G1814+SUMIFS(PurQty,PurItem,$B1815,PurDate,"&lt;="&amp;$D$2)-SUMIFS(SalQty,SalItem,$B1815,SalDate,"&lt;="&amp;$D$2)-SUMIFS(WoQty,WoItem,$B1815,WoDate,"&lt;="&amp;$D$2)+SUMIFS(AdjQty,AdjItem,$B1815,AdjDate,"&lt;="&amp;$D$2)+SUMIFS(LinVarQty,LinItem,$B1815,LinPosted,"YES",LinDate,"&lt;="&amp;$D$2,LinID,"&lt;&gt;"&amp;$B$2))</f>
        <v/>
      </c>
      <c r="D1815" s="84"/>
      <c r="E1815" s="32" t="str">
        <f t="shared" si="56"/>
        <v/>
      </c>
      <c r="F1815" s="33" t="str">
        <f>IF($B1815="","",Items!$I1814)</f>
        <v/>
      </c>
      <c r="G1815" s="33" t="str">
        <f t="shared" si="57"/>
        <v/>
      </c>
      <c r="H1815" s="85"/>
    </row>
    <row r="1816" spans="1:8" hidden="1" x14ac:dyDescent="0.25">
      <c r="A1816" s="28" t="str">
        <f>IF(Items!$B1815="","",Items!$A1815)</f>
        <v/>
      </c>
      <c r="B1816" s="28" t="str">
        <f>IF(Items!$B1815="","",Items!$B1815)</f>
        <v/>
      </c>
      <c r="C1816" s="32" t="str">
        <f>IF($B1816="","",Items!$G1815+SUMIFS(PurQty,PurItem,$B1816,PurDate,"&lt;="&amp;$D$2)-SUMIFS(SalQty,SalItem,$B1816,SalDate,"&lt;="&amp;$D$2)-SUMIFS(WoQty,WoItem,$B1816,WoDate,"&lt;="&amp;$D$2)+SUMIFS(AdjQty,AdjItem,$B1816,AdjDate,"&lt;="&amp;$D$2)+SUMIFS(LinVarQty,LinItem,$B1816,LinPosted,"YES",LinDate,"&lt;="&amp;$D$2,LinID,"&lt;&gt;"&amp;$B$2))</f>
        <v/>
      </c>
      <c r="D1816" s="84"/>
      <c r="E1816" s="32" t="str">
        <f t="shared" si="56"/>
        <v/>
      </c>
      <c r="F1816" s="33" t="str">
        <f>IF($B1816="","",Items!$I1815)</f>
        <v/>
      </c>
      <c r="G1816" s="33" t="str">
        <f t="shared" si="57"/>
        <v/>
      </c>
      <c r="H1816" s="85"/>
    </row>
    <row r="1817" spans="1:8" hidden="1" x14ac:dyDescent="0.25">
      <c r="A1817" s="28" t="str">
        <f>IF(Items!$B1816="","",Items!$A1816)</f>
        <v/>
      </c>
      <c r="B1817" s="28" t="str">
        <f>IF(Items!$B1816="","",Items!$B1816)</f>
        <v/>
      </c>
      <c r="C1817" s="32" t="str">
        <f>IF($B1817="","",Items!$G1816+SUMIFS(PurQty,PurItem,$B1817,PurDate,"&lt;="&amp;$D$2)-SUMIFS(SalQty,SalItem,$B1817,SalDate,"&lt;="&amp;$D$2)-SUMIFS(WoQty,WoItem,$B1817,WoDate,"&lt;="&amp;$D$2)+SUMIFS(AdjQty,AdjItem,$B1817,AdjDate,"&lt;="&amp;$D$2)+SUMIFS(LinVarQty,LinItem,$B1817,LinPosted,"YES",LinDate,"&lt;="&amp;$D$2,LinID,"&lt;&gt;"&amp;$B$2))</f>
        <v/>
      </c>
      <c r="D1817" s="84"/>
      <c r="E1817" s="32" t="str">
        <f t="shared" si="56"/>
        <v/>
      </c>
      <c r="F1817" s="33" t="str">
        <f>IF($B1817="","",Items!$I1816)</f>
        <v/>
      </c>
      <c r="G1817" s="33" t="str">
        <f t="shared" si="57"/>
        <v/>
      </c>
      <c r="H1817" s="85"/>
    </row>
    <row r="1818" spans="1:8" hidden="1" x14ac:dyDescent="0.25">
      <c r="A1818" s="28" t="str">
        <f>IF(Items!$B1817="","",Items!$A1817)</f>
        <v/>
      </c>
      <c r="B1818" s="28" t="str">
        <f>IF(Items!$B1817="","",Items!$B1817)</f>
        <v/>
      </c>
      <c r="C1818" s="32" t="str">
        <f>IF($B1818="","",Items!$G1817+SUMIFS(PurQty,PurItem,$B1818,PurDate,"&lt;="&amp;$D$2)-SUMIFS(SalQty,SalItem,$B1818,SalDate,"&lt;="&amp;$D$2)-SUMIFS(WoQty,WoItem,$B1818,WoDate,"&lt;="&amp;$D$2)+SUMIFS(AdjQty,AdjItem,$B1818,AdjDate,"&lt;="&amp;$D$2)+SUMIFS(LinVarQty,LinItem,$B1818,LinPosted,"YES",LinDate,"&lt;="&amp;$D$2,LinID,"&lt;&gt;"&amp;$B$2))</f>
        <v/>
      </c>
      <c r="D1818" s="84"/>
      <c r="E1818" s="32" t="str">
        <f t="shared" si="56"/>
        <v/>
      </c>
      <c r="F1818" s="33" t="str">
        <f>IF($B1818="","",Items!$I1817)</f>
        <v/>
      </c>
      <c r="G1818" s="33" t="str">
        <f t="shared" si="57"/>
        <v/>
      </c>
      <c r="H1818" s="85"/>
    </row>
    <row r="1819" spans="1:8" hidden="1" x14ac:dyDescent="0.25">
      <c r="A1819" s="28" t="str">
        <f>IF(Items!$B1818="","",Items!$A1818)</f>
        <v/>
      </c>
      <c r="B1819" s="28" t="str">
        <f>IF(Items!$B1818="","",Items!$B1818)</f>
        <v/>
      </c>
      <c r="C1819" s="32" t="str">
        <f>IF($B1819="","",Items!$G1818+SUMIFS(PurQty,PurItem,$B1819,PurDate,"&lt;="&amp;$D$2)-SUMIFS(SalQty,SalItem,$B1819,SalDate,"&lt;="&amp;$D$2)-SUMIFS(WoQty,WoItem,$B1819,WoDate,"&lt;="&amp;$D$2)+SUMIFS(AdjQty,AdjItem,$B1819,AdjDate,"&lt;="&amp;$D$2)+SUMIFS(LinVarQty,LinItem,$B1819,LinPosted,"YES",LinDate,"&lt;="&amp;$D$2,LinID,"&lt;&gt;"&amp;$B$2))</f>
        <v/>
      </c>
      <c r="D1819" s="84"/>
      <c r="E1819" s="32" t="str">
        <f t="shared" si="56"/>
        <v/>
      </c>
      <c r="F1819" s="33" t="str">
        <f>IF($B1819="","",Items!$I1818)</f>
        <v/>
      </c>
      <c r="G1819" s="33" t="str">
        <f t="shared" si="57"/>
        <v/>
      </c>
      <c r="H1819" s="85"/>
    </row>
    <row r="1820" spans="1:8" hidden="1" x14ac:dyDescent="0.25">
      <c r="A1820" s="28" t="str">
        <f>IF(Items!$B1819="","",Items!$A1819)</f>
        <v/>
      </c>
      <c r="B1820" s="28" t="str">
        <f>IF(Items!$B1819="","",Items!$B1819)</f>
        <v/>
      </c>
      <c r="C1820" s="32" t="str">
        <f>IF($B1820="","",Items!$G1819+SUMIFS(PurQty,PurItem,$B1820,PurDate,"&lt;="&amp;$D$2)-SUMIFS(SalQty,SalItem,$B1820,SalDate,"&lt;="&amp;$D$2)-SUMIFS(WoQty,WoItem,$B1820,WoDate,"&lt;="&amp;$D$2)+SUMIFS(AdjQty,AdjItem,$B1820,AdjDate,"&lt;="&amp;$D$2)+SUMIFS(LinVarQty,LinItem,$B1820,LinPosted,"YES",LinDate,"&lt;="&amp;$D$2,LinID,"&lt;&gt;"&amp;$B$2))</f>
        <v/>
      </c>
      <c r="D1820" s="84"/>
      <c r="E1820" s="32" t="str">
        <f t="shared" si="56"/>
        <v/>
      </c>
      <c r="F1820" s="33" t="str">
        <f>IF($B1820="","",Items!$I1819)</f>
        <v/>
      </c>
      <c r="G1820" s="33" t="str">
        <f t="shared" si="57"/>
        <v/>
      </c>
      <c r="H1820" s="85"/>
    </row>
    <row r="1821" spans="1:8" hidden="1" x14ac:dyDescent="0.25">
      <c r="A1821" s="28" t="str">
        <f>IF(Items!$B1820="","",Items!$A1820)</f>
        <v/>
      </c>
      <c r="B1821" s="28" t="str">
        <f>IF(Items!$B1820="","",Items!$B1820)</f>
        <v/>
      </c>
      <c r="C1821" s="32" t="str">
        <f>IF($B1821="","",Items!$G1820+SUMIFS(PurQty,PurItem,$B1821,PurDate,"&lt;="&amp;$D$2)-SUMIFS(SalQty,SalItem,$B1821,SalDate,"&lt;="&amp;$D$2)-SUMIFS(WoQty,WoItem,$B1821,WoDate,"&lt;="&amp;$D$2)+SUMIFS(AdjQty,AdjItem,$B1821,AdjDate,"&lt;="&amp;$D$2)+SUMIFS(LinVarQty,LinItem,$B1821,LinPosted,"YES",LinDate,"&lt;="&amp;$D$2,LinID,"&lt;&gt;"&amp;$B$2))</f>
        <v/>
      </c>
      <c r="D1821" s="84"/>
      <c r="E1821" s="32" t="str">
        <f t="shared" si="56"/>
        <v/>
      </c>
      <c r="F1821" s="33" t="str">
        <f>IF($B1821="","",Items!$I1820)</f>
        <v/>
      </c>
      <c r="G1821" s="33" t="str">
        <f t="shared" si="57"/>
        <v/>
      </c>
      <c r="H1821" s="85"/>
    </row>
    <row r="1822" spans="1:8" hidden="1" x14ac:dyDescent="0.25">
      <c r="A1822" s="28" t="str">
        <f>IF(Items!$B1821="","",Items!$A1821)</f>
        <v/>
      </c>
      <c r="B1822" s="28" t="str">
        <f>IF(Items!$B1821="","",Items!$B1821)</f>
        <v/>
      </c>
      <c r="C1822" s="32" t="str">
        <f>IF($B1822="","",Items!$G1821+SUMIFS(PurQty,PurItem,$B1822,PurDate,"&lt;="&amp;$D$2)-SUMIFS(SalQty,SalItem,$B1822,SalDate,"&lt;="&amp;$D$2)-SUMIFS(WoQty,WoItem,$B1822,WoDate,"&lt;="&amp;$D$2)+SUMIFS(AdjQty,AdjItem,$B1822,AdjDate,"&lt;="&amp;$D$2)+SUMIFS(LinVarQty,LinItem,$B1822,LinPosted,"YES",LinDate,"&lt;="&amp;$D$2,LinID,"&lt;&gt;"&amp;$B$2))</f>
        <v/>
      </c>
      <c r="D1822" s="84"/>
      <c r="E1822" s="32" t="str">
        <f t="shared" si="56"/>
        <v/>
      </c>
      <c r="F1822" s="33" t="str">
        <f>IF($B1822="","",Items!$I1821)</f>
        <v/>
      </c>
      <c r="G1822" s="33" t="str">
        <f t="shared" si="57"/>
        <v/>
      </c>
      <c r="H1822" s="85"/>
    </row>
    <row r="1823" spans="1:8" hidden="1" x14ac:dyDescent="0.25">
      <c r="A1823" s="28" t="str">
        <f>IF(Items!$B1822="","",Items!$A1822)</f>
        <v/>
      </c>
      <c r="B1823" s="28" t="str">
        <f>IF(Items!$B1822="","",Items!$B1822)</f>
        <v/>
      </c>
      <c r="C1823" s="32" t="str">
        <f>IF($B1823="","",Items!$G1822+SUMIFS(PurQty,PurItem,$B1823,PurDate,"&lt;="&amp;$D$2)-SUMIFS(SalQty,SalItem,$B1823,SalDate,"&lt;="&amp;$D$2)-SUMIFS(WoQty,WoItem,$B1823,WoDate,"&lt;="&amp;$D$2)+SUMIFS(AdjQty,AdjItem,$B1823,AdjDate,"&lt;="&amp;$D$2)+SUMIFS(LinVarQty,LinItem,$B1823,LinPosted,"YES",LinDate,"&lt;="&amp;$D$2,LinID,"&lt;&gt;"&amp;$B$2))</f>
        <v/>
      </c>
      <c r="D1823" s="84"/>
      <c r="E1823" s="32" t="str">
        <f t="shared" si="56"/>
        <v/>
      </c>
      <c r="F1823" s="33" t="str">
        <f>IF($B1823="","",Items!$I1822)</f>
        <v/>
      </c>
      <c r="G1823" s="33" t="str">
        <f t="shared" si="57"/>
        <v/>
      </c>
      <c r="H1823" s="85"/>
    </row>
    <row r="1824" spans="1:8" hidden="1" x14ac:dyDescent="0.25">
      <c r="A1824" s="28" t="str">
        <f>IF(Items!$B1823="","",Items!$A1823)</f>
        <v/>
      </c>
      <c r="B1824" s="28" t="str">
        <f>IF(Items!$B1823="","",Items!$B1823)</f>
        <v/>
      </c>
      <c r="C1824" s="32" t="str">
        <f>IF($B1824="","",Items!$G1823+SUMIFS(PurQty,PurItem,$B1824,PurDate,"&lt;="&amp;$D$2)-SUMIFS(SalQty,SalItem,$B1824,SalDate,"&lt;="&amp;$D$2)-SUMIFS(WoQty,WoItem,$B1824,WoDate,"&lt;="&amp;$D$2)+SUMIFS(AdjQty,AdjItem,$B1824,AdjDate,"&lt;="&amp;$D$2)+SUMIFS(LinVarQty,LinItem,$B1824,LinPosted,"YES",LinDate,"&lt;="&amp;$D$2,LinID,"&lt;&gt;"&amp;$B$2))</f>
        <v/>
      </c>
      <c r="D1824" s="84"/>
      <c r="E1824" s="32" t="str">
        <f t="shared" si="56"/>
        <v/>
      </c>
      <c r="F1824" s="33" t="str">
        <f>IF($B1824="","",Items!$I1823)</f>
        <v/>
      </c>
      <c r="G1824" s="33" t="str">
        <f t="shared" si="57"/>
        <v/>
      </c>
      <c r="H1824" s="85"/>
    </row>
    <row r="1825" spans="1:8" hidden="1" x14ac:dyDescent="0.25">
      <c r="A1825" s="28" t="str">
        <f>IF(Items!$B1824="","",Items!$A1824)</f>
        <v/>
      </c>
      <c r="B1825" s="28" t="str">
        <f>IF(Items!$B1824="","",Items!$B1824)</f>
        <v/>
      </c>
      <c r="C1825" s="32" t="str">
        <f>IF($B1825="","",Items!$G1824+SUMIFS(PurQty,PurItem,$B1825,PurDate,"&lt;="&amp;$D$2)-SUMIFS(SalQty,SalItem,$B1825,SalDate,"&lt;="&amp;$D$2)-SUMIFS(WoQty,WoItem,$B1825,WoDate,"&lt;="&amp;$D$2)+SUMIFS(AdjQty,AdjItem,$B1825,AdjDate,"&lt;="&amp;$D$2)+SUMIFS(LinVarQty,LinItem,$B1825,LinPosted,"YES",LinDate,"&lt;="&amp;$D$2,LinID,"&lt;&gt;"&amp;$B$2))</f>
        <v/>
      </c>
      <c r="D1825" s="84"/>
      <c r="E1825" s="32" t="str">
        <f t="shared" si="56"/>
        <v/>
      </c>
      <c r="F1825" s="33" t="str">
        <f>IF($B1825="","",Items!$I1824)</f>
        <v/>
      </c>
      <c r="G1825" s="33" t="str">
        <f t="shared" si="57"/>
        <v/>
      </c>
      <c r="H1825" s="85"/>
    </row>
    <row r="1826" spans="1:8" hidden="1" x14ac:dyDescent="0.25">
      <c r="A1826" s="28" t="str">
        <f>IF(Items!$B1825="","",Items!$A1825)</f>
        <v/>
      </c>
      <c r="B1826" s="28" t="str">
        <f>IF(Items!$B1825="","",Items!$B1825)</f>
        <v/>
      </c>
      <c r="C1826" s="32" t="str">
        <f>IF($B1826="","",Items!$G1825+SUMIFS(PurQty,PurItem,$B1826,PurDate,"&lt;="&amp;$D$2)-SUMIFS(SalQty,SalItem,$B1826,SalDate,"&lt;="&amp;$D$2)-SUMIFS(WoQty,WoItem,$B1826,WoDate,"&lt;="&amp;$D$2)+SUMIFS(AdjQty,AdjItem,$B1826,AdjDate,"&lt;="&amp;$D$2)+SUMIFS(LinVarQty,LinItem,$B1826,LinPosted,"YES",LinDate,"&lt;="&amp;$D$2,LinID,"&lt;&gt;"&amp;$B$2))</f>
        <v/>
      </c>
      <c r="D1826" s="84"/>
      <c r="E1826" s="32" t="str">
        <f t="shared" si="56"/>
        <v/>
      </c>
      <c r="F1826" s="33" t="str">
        <f>IF($B1826="","",Items!$I1825)</f>
        <v/>
      </c>
      <c r="G1826" s="33" t="str">
        <f t="shared" si="57"/>
        <v/>
      </c>
      <c r="H1826" s="85"/>
    </row>
    <row r="1827" spans="1:8" hidden="1" x14ac:dyDescent="0.25">
      <c r="A1827" s="28" t="str">
        <f>IF(Items!$B1826="","",Items!$A1826)</f>
        <v/>
      </c>
      <c r="B1827" s="28" t="str">
        <f>IF(Items!$B1826="","",Items!$B1826)</f>
        <v/>
      </c>
      <c r="C1827" s="32" t="str">
        <f>IF($B1827="","",Items!$G1826+SUMIFS(PurQty,PurItem,$B1827,PurDate,"&lt;="&amp;$D$2)-SUMIFS(SalQty,SalItem,$B1827,SalDate,"&lt;="&amp;$D$2)-SUMIFS(WoQty,WoItem,$B1827,WoDate,"&lt;="&amp;$D$2)+SUMIFS(AdjQty,AdjItem,$B1827,AdjDate,"&lt;="&amp;$D$2)+SUMIFS(LinVarQty,LinItem,$B1827,LinPosted,"YES",LinDate,"&lt;="&amp;$D$2,LinID,"&lt;&gt;"&amp;$B$2))</f>
        <v/>
      </c>
      <c r="D1827" s="84"/>
      <c r="E1827" s="32" t="str">
        <f t="shared" si="56"/>
        <v/>
      </c>
      <c r="F1827" s="33" t="str">
        <f>IF($B1827="","",Items!$I1826)</f>
        <v/>
      </c>
      <c r="G1827" s="33" t="str">
        <f t="shared" si="57"/>
        <v/>
      </c>
      <c r="H1827" s="85"/>
    </row>
    <row r="1828" spans="1:8" hidden="1" x14ac:dyDescent="0.25">
      <c r="A1828" s="28" t="str">
        <f>IF(Items!$B1827="","",Items!$A1827)</f>
        <v/>
      </c>
      <c r="B1828" s="28" t="str">
        <f>IF(Items!$B1827="","",Items!$B1827)</f>
        <v/>
      </c>
      <c r="C1828" s="32" t="str">
        <f>IF($B1828="","",Items!$G1827+SUMIFS(PurQty,PurItem,$B1828,PurDate,"&lt;="&amp;$D$2)-SUMIFS(SalQty,SalItem,$B1828,SalDate,"&lt;="&amp;$D$2)-SUMIFS(WoQty,WoItem,$B1828,WoDate,"&lt;="&amp;$D$2)+SUMIFS(AdjQty,AdjItem,$B1828,AdjDate,"&lt;="&amp;$D$2)+SUMIFS(LinVarQty,LinItem,$B1828,LinPosted,"YES",LinDate,"&lt;="&amp;$D$2,LinID,"&lt;&gt;"&amp;$B$2))</f>
        <v/>
      </c>
      <c r="D1828" s="84"/>
      <c r="E1828" s="32" t="str">
        <f t="shared" si="56"/>
        <v/>
      </c>
      <c r="F1828" s="33" t="str">
        <f>IF($B1828="","",Items!$I1827)</f>
        <v/>
      </c>
      <c r="G1828" s="33" t="str">
        <f t="shared" si="57"/>
        <v/>
      </c>
      <c r="H1828" s="85"/>
    </row>
    <row r="1829" spans="1:8" hidden="1" x14ac:dyDescent="0.25">
      <c r="A1829" s="28" t="str">
        <f>IF(Items!$B1828="","",Items!$A1828)</f>
        <v/>
      </c>
      <c r="B1829" s="28" t="str">
        <f>IF(Items!$B1828="","",Items!$B1828)</f>
        <v/>
      </c>
      <c r="C1829" s="32" t="str">
        <f>IF($B1829="","",Items!$G1828+SUMIFS(PurQty,PurItem,$B1829,PurDate,"&lt;="&amp;$D$2)-SUMIFS(SalQty,SalItem,$B1829,SalDate,"&lt;="&amp;$D$2)-SUMIFS(WoQty,WoItem,$B1829,WoDate,"&lt;="&amp;$D$2)+SUMIFS(AdjQty,AdjItem,$B1829,AdjDate,"&lt;="&amp;$D$2)+SUMIFS(LinVarQty,LinItem,$B1829,LinPosted,"YES",LinDate,"&lt;="&amp;$D$2,LinID,"&lt;&gt;"&amp;$B$2))</f>
        <v/>
      </c>
      <c r="D1829" s="84"/>
      <c r="E1829" s="32" t="str">
        <f t="shared" si="56"/>
        <v/>
      </c>
      <c r="F1829" s="33" t="str">
        <f>IF($B1829="","",Items!$I1828)</f>
        <v/>
      </c>
      <c r="G1829" s="33" t="str">
        <f t="shared" si="57"/>
        <v/>
      </c>
      <c r="H1829" s="85"/>
    </row>
    <row r="1830" spans="1:8" hidden="1" x14ac:dyDescent="0.25">
      <c r="A1830" s="28" t="str">
        <f>IF(Items!$B1829="","",Items!$A1829)</f>
        <v/>
      </c>
      <c r="B1830" s="28" t="str">
        <f>IF(Items!$B1829="","",Items!$B1829)</f>
        <v/>
      </c>
      <c r="C1830" s="32" t="str">
        <f>IF($B1830="","",Items!$G1829+SUMIFS(PurQty,PurItem,$B1830,PurDate,"&lt;="&amp;$D$2)-SUMIFS(SalQty,SalItem,$B1830,SalDate,"&lt;="&amp;$D$2)-SUMIFS(WoQty,WoItem,$B1830,WoDate,"&lt;="&amp;$D$2)+SUMIFS(AdjQty,AdjItem,$B1830,AdjDate,"&lt;="&amp;$D$2)+SUMIFS(LinVarQty,LinItem,$B1830,LinPosted,"YES",LinDate,"&lt;="&amp;$D$2,LinID,"&lt;&gt;"&amp;$B$2))</f>
        <v/>
      </c>
      <c r="D1830" s="84"/>
      <c r="E1830" s="32" t="str">
        <f t="shared" si="56"/>
        <v/>
      </c>
      <c r="F1830" s="33" t="str">
        <f>IF($B1830="","",Items!$I1829)</f>
        <v/>
      </c>
      <c r="G1830" s="33" t="str">
        <f t="shared" si="57"/>
        <v/>
      </c>
      <c r="H1830" s="85"/>
    </row>
    <row r="1831" spans="1:8" hidden="1" x14ac:dyDescent="0.25">
      <c r="A1831" s="28" t="str">
        <f>IF(Items!$B1830="","",Items!$A1830)</f>
        <v/>
      </c>
      <c r="B1831" s="28" t="str">
        <f>IF(Items!$B1830="","",Items!$B1830)</f>
        <v/>
      </c>
      <c r="C1831" s="32" t="str">
        <f>IF($B1831="","",Items!$G1830+SUMIFS(PurQty,PurItem,$B1831,PurDate,"&lt;="&amp;$D$2)-SUMIFS(SalQty,SalItem,$B1831,SalDate,"&lt;="&amp;$D$2)-SUMIFS(WoQty,WoItem,$B1831,WoDate,"&lt;="&amp;$D$2)+SUMIFS(AdjQty,AdjItem,$B1831,AdjDate,"&lt;="&amp;$D$2)+SUMIFS(LinVarQty,LinItem,$B1831,LinPosted,"YES",LinDate,"&lt;="&amp;$D$2,LinID,"&lt;&gt;"&amp;$B$2))</f>
        <v/>
      </c>
      <c r="D1831" s="84"/>
      <c r="E1831" s="32" t="str">
        <f t="shared" si="56"/>
        <v/>
      </c>
      <c r="F1831" s="33" t="str">
        <f>IF($B1831="","",Items!$I1830)</f>
        <v/>
      </c>
      <c r="G1831" s="33" t="str">
        <f t="shared" si="57"/>
        <v/>
      </c>
      <c r="H1831" s="85"/>
    </row>
    <row r="1832" spans="1:8" hidden="1" x14ac:dyDescent="0.25">
      <c r="A1832" s="28" t="str">
        <f>IF(Items!$B1831="","",Items!$A1831)</f>
        <v/>
      </c>
      <c r="B1832" s="28" t="str">
        <f>IF(Items!$B1831="","",Items!$B1831)</f>
        <v/>
      </c>
      <c r="C1832" s="32" t="str">
        <f>IF($B1832="","",Items!$G1831+SUMIFS(PurQty,PurItem,$B1832,PurDate,"&lt;="&amp;$D$2)-SUMIFS(SalQty,SalItem,$B1832,SalDate,"&lt;="&amp;$D$2)-SUMIFS(WoQty,WoItem,$B1832,WoDate,"&lt;="&amp;$D$2)+SUMIFS(AdjQty,AdjItem,$B1832,AdjDate,"&lt;="&amp;$D$2)+SUMIFS(LinVarQty,LinItem,$B1832,LinPosted,"YES",LinDate,"&lt;="&amp;$D$2,LinID,"&lt;&gt;"&amp;$B$2))</f>
        <v/>
      </c>
      <c r="D1832" s="84"/>
      <c r="E1832" s="32" t="str">
        <f t="shared" si="56"/>
        <v/>
      </c>
      <c r="F1832" s="33" t="str">
        <f>IF($B1832="","",Items!$I1831)</f>
        <v/>
      </c>
      <c r="G1832" s="33" t="str">
        <f t="shared" si="57"/>
        <v/>
      </c>
      <c r="H1832" s="85"/>
    </row>
    <row r="1833" spans="1:8" hidden="1" x14ac:dyDescent="0.25">
      <c r="A1833" s="28" t="str">
        <f>IF(Items!$B1832="","",Items!$A1832)</f>
        <v/>
      </c>
      <c r="B1833" s="28" t="str">
        <f>IF(Items!$B1832="","",Items!$B1832)</f>
        <v/>
      </c>
      <c r="C1833" s="32" t="str">
        <f>IF($B1833="","",Items!$G1832+SUMIFS(PurQty,PurItem,$B1833,PurDate,"&lt;="&amp;$D$2)-SUMIFS(SalQty,SalItem,$B1833,SalDate,"&lt;="&amp;$D$2)-SUMIFS(WoQty,WoItem,$B1833,WoDate,"&lt;="&amp;$D$2)+SUMIFS(AdjQty,AdjItem,$B1833,AdjDate,"&lt;="&amp;$D$2)+SUMIFS(LinVarQty,LinItem,$B1833,LinPosted,"YES",LinDate,"&lt;="&amp;$D$2,LinID,"&lt;&gt;"&amp;$B$2))</f>
        <v/>
      </c>
      <c r="D1833" s="84"/>
      <c r="E1833" s="32" t="str">
        <f t="shared" si="56"/>
        <v/>
      </c>
      <c r="F1833" s="33" t="str">
        <f>IF($B1833="","",Items!$I1832)</f>
        <v/>
      </c>
      <c r="G1833" s="33" t="str">
        <f t="shared" si="57"/>
        <v/>
      </c>
      <c r="H1833" s="85"/>
    </row>
    <row r="1834" spans="1:8" hidden="1" x14ac:dyDescent="0.25">
      <c r="A1834" s="28" t="str">
        <f>IF(Items!$B1833="","",Items!$A1833)</f>
        <v/>
      </c>
      <c r="B1834" s="28" t="str">
        <f>IF(Items!$B1833="","",Items!$B1833)</f>
        <v/>
      </c>
      <c r="C1834" s="32" t="str">
        <f>IF($B1834="","",Items!$G1833+SUMIFS(PurQty,PurItem,$B1834,PurDate,"&lt;="&amp;$D$2)-SUMIFS(SalQty,SalItem,$B1834,SalDate,"&lt;="&amp;$D$2)-SUMIFS(WoQty,WoItem,$B1834,WoDate,"&lt;="&amp;$D$2)+SUMIFS(AdjQty,AdjItem,$B1834,AdjDate,"&lt;="&amp;$D$2)+SUMIFS(LinVarQty,LinItem,$B1834,LinPosted,"YES",LinDate,"&lt;="&amp;$D$2,LinID,"&lt;&gt;"&amp;$B$2))</f>
        <v/>
      </c>
      <c r="D1834" s="84"/>
      <c r="E1834" s="32" t="str">
        <f t="shared" si="56"/>
        <v/>
      </c>
      <c r="F1834" s="33" t="str">
        <f>IF($B1834="","",Items!$I1833)</f>
        <v/>
      </c>
      <c r="G1834" s="33" t="str">
        <f t="shared" si="57"/>
        <v/>
      </c>
      <c r="H1834" s="85"/>
    </row>
    <row r="1835" spans="1:8" hidden="1" x14ac:dyDescent="0.25">
      <c r="A1835" s="28" t="str">
        <f>IF(Items!$B1834="","",Items!$A1834)</f>
        <v/>
      </c>
      <c r="B1835" s="28" t="str">
        <f>IF(Items!$B1834="","",Items!$B1834)</f>
        <v/>
      </c>
      <c r="C1835" s="32" t="str">
        <f>IF($B1835="","",Items!$G1834+SUMIFS(PurQty,PurItem,$B1835,PurDate,"&lt;="&amp;$D$2)-SUMIFS(SalQty,SalItem,$B1835,SalDate,"&lt;="&amp;$D$2)-SUMIFS(WoQty,WoItem,$B1835,WoDate,"&lt;="&amp;$D$2)+SUMIFS(AdjQty,AdjItem,$B1835,AdjDate,"&lt;="&amp;$D$2)+SUMIFS(LinVarQty,LinItem,$B1835,LinPosted,"YES",LinDate,"&lt;="&amp;$D$2,LinID,"&lt;&gt;"&amp;$B$2))</f>
        <v/>
      </c>
      <c r="D1835" s="84"/>
      <c r="E1835" s="32" t="str">
        <f t="shared" si="56"/>
        <v/>
      </c>
      <c r="F1835" s="33" t="str">
        <f>IF($B1835="","",Items!$I1834)</f>
        <v/>
      </c>
      <c r="G1835" s="33" t="str">
        <f t="shared" si="57"/>
        <v/>
      </c>
      <c r="H1835" s="85"/>
    </row>
    <row r="1836" spans="1:8" hidden="1" x14ac:dyDescent="0.25">
      <c r="A1836" s="28" t="str">
        <f>IF(Items!$B1835="","",Items!$A1835)</f>
        <v/>
      </c>
      <c r="B1836" s="28" t="str">
        <f>IF(Items!$B1835="","",Items!$B1835)</f>
        <v/>
      </c>
      <c r="C1836" s="32" t="str">
        <f>IF($B1836="","",Items!$G1835+SUMIFS(PurQty,PurItem,$B1836,PurDate,"&lt;="&amp;$D$2)-SUMIFS(SalQty,SalItem,$B1836,SalDate,"&lt;="&amp;$D$2)-SUMIFS(WoQty,WoItem,$B1836,WoDate,"&lt;="&amp;$D$2)+SUMIFS(AdjQty,AdjItem,$B1836,AdjDate,"&lt;="&amp;$D$2)+SUMIFS(LinVarQty,LinItem,$B1836,LinPosted,"YES",LinDate,"&lt;="&amp;$D$2,LinID,"&lt;&gt;"&amp;$B$2))</f>
        <v/>
      </c>
      <c r="D1836" s="84"/>
      <c r="E1836" s="32" t="str">
        <f t="shared" si="56"/>
        <v/>
      </c>
      <c r="F1836" s="33" t="str">
        <f>IF($B1836="","",Items!$I1835)</f>
        <v/>
      </c>
      <c r="G1836" s="33" t="str">
        <f t="shared" si="57"/>
        <v/>
      </c>
      <c r="H1836" s="85"/>
    </row>
    <row r="1837" spans="1:8" hidden="1" x14ac:dyDescent="0.25">
      <c r="A1837" s="28" t="str">
        <f>IF(Items!$B1836="","",Items!$A1836)</f>
        <v/>
      </c>
      <c r="B1837" s="28" t="str">
        <f>IF(Items!$B1836="","",Items!$B1836)</f>
        <v/>
      </c>
      <c r="C1837" s="32" t="str">
        <f>IF($B1837="","",Items!$G1836+SUMIFS(PurQty,PurItem,$B1837,PurDate,"&lt;="&amp;$D$2)-SUMIFS(SalQty,SalItem,$B1837,SalDate,"&lt;="&amp;$D$2)-SUMIFS(WoQty,WoItem,$B1837,WoDate,"&lt;="&amp;$D$2)+SUMIFS(AdjQty,AdjItem,$B1837,AdjDate,"&lt;="&amp;$D$2)+SUMIFS(LinVarQty,LinItem,$B1837,LinPosted,"YES",LinDate,"&lt;="&amp;$D$2,LinID,"&lt;&gt;"&amp;$B$2))</f>
        <v/>
      </c>
      <c r="D1837" s="84"/>
      <c r="E1837" s="32" t="str">
        <f t="shared" si="56"/>
        <v/>
      </c>
      <c r="F1837" s="33" t="str">
        <f>IF($B1837="","",Items!$I1836)</f>
        <v/>
      </c>
      <c r="G1837" s="33" t="str">
        <f t="shared" si="57"/>
        <v/>
      </c>
      <c r="H1837" s="85"/>
    </row>
    <row r="1838" spans="1:8" hidden="1" x14ac:dyDescent="0.25">
      <c r="A1838" s="28" t="str">
        <f>IF(Items!$B1837="","",Items!$A1837)</f>
        <v/>
      </c>
      <c r="B1838" s="28" t="str">
        <f>IF(Items!$B1837="","",Items!$B1837)</f>
        <v/>
      </c>
      <c r="C1838" s="32" t="str">
        <f>IF($B1838="","",Items!$G1837+SUMIFS(PurQty,PurItem,$B1838,PurDate,"&lt;="&amp;$D$2)-SUMIFS(SalQty,SalItem,$B1838,SalDate,"&lt;="&amp;$D$2)-SUMIFS(WoQty,WoItem,$B1838,WoDate,"&lt;="&amp;$D$2)+SUMIFS(AdjQty,AdjItem,$B1838,AdjDate,"&lt;="&amp;$D$2)+SUMIFS(LinVarQty,LinItem,$B1838,LinPosted,"YES",LinDate,"&lt;="&amp;$D$2,LinID,"&lt;&gt;"&amp;$B$2))</f>
        <v/>
      </c>
      <c r="D1838" s="84"/>
      <c r="E1838" s="32" t="str">
        <f t="shared" si="56"/>
        <v/>
      </c>
      <c r="F1838" s="33" t="str">
        <f>IF($B1838="","",Items!$I1837)</f>
        <v/>
      </c>
      <c r="G1838" s="33" t="str">
        <f t="shared" si="57"/>
        <v/>
      </c>
      <c r="H1838" s="85"/>
    </row>
    <row r="1839" spans="1:8" hidden="1" x14ac:dyDescent="0.25">
      <c r="A1839" s="28" t="str">
        <f>IF(Items!$B1838="","",Items!$A1838)</f>
        <v/>
      </c>
      <c r="B1839" s="28" t="str">
        <f>IF(Items!$B1838="","",Items!$B1838)</f>
        <v/>
      </c>
      <c r="C1839" s="32" t="str">
        <f>IF($B1839="","",Items!$G1838+SUMIFS(PurQty,PurItem,$B1839,PurDate,"&lt;="&amp;$D$2)-SUMIFS(SalQty,SalItem,$B1839,SalDate,"&lt;="&amp;$D$2)-SUMIFS(WoQty,WoItem,$B1839,WoDate,"&lt;="&amp;$D$2)+SUMIFS(AdjQty,AdjItem,$B1839,AdjDate,"&lt;="&amp;$D$2)+SUMIFS(LinVarQty,LinItem,$B1839,LinPosted,"YES",LinDate,"&lt;="&amp;$D$2,LinID,"&lt;&gt;"&amp;$B$2))</f>
        <v/>
      </c>
      <c r="D1839" s="84"/>
      <c r="E1839" s="32" t="str">
        <f t="shared" si="56"/>
        <v/>
      </c>
      <c r="F1839" s="33" t="str">
        <f>IF($B1839="","",Items!$I1838)</f>
        <v/>
      </c>
      <c r="G1839" s="33" t="str">
        <f t="shared" si="57"/>
        <v/>
      </c>
      <c r="H1839" s="85"/>
    </row>
    <row r="1840" spans="1:8" hidden="1" x14ac:dyDescent="0.25">
      <c r="A1840" s="28" t="str">
        <f>IF(Items!$B1839="","",Items!$A1839)</f>
        <v/>
      </c>
      <c r="B1840" s="28" t="str">
        <f>IF(Items!$B1839="","",Items!$B1839)</f>
        <v/>
      </c>
      <c r="C1840" s="32" t="str">
        <f>IF($B1840="","",Items!$G1839+SUMIFS(PurQty,PurItem,$B1840,PurDate,"&lt;="&amp;$D$2)-SUMIFS(SalQty,SalItem,$B1840,SalDate,"&lt;="&amp;$D$2)-SUMIFS(WoQty,WoItem,$B1840,WoDate,"&lt;="&amp;$D$2)+SUMIFS(AdjQty,AdjItem,$B1840,AdjDate,"&lt;="&amp;$D$2)+SUMIFS(LinVarQty,LinItem,$B1840,LinPosted,"YES",LinDate,"&lt;="&amp;$D$2,LinID,"&lt;&gt;"&amp;$B$2))</f>
        <v/>
      </c>
      <c r="D1840" s="84"/>
      <c r="E1840" s="32" t="str">
        <f t="shared" si="56"/>
        <v/>
      </c>
      <c r="F1840" s="33" t="str">
        <f>IF($B1840="","",Items!$I1839)</f>
        <v/>
      </c>
      <c r="G1840" s="33" t="str">
        <f t="shared" si="57"/>
        <v/>
      </c>
      <c r="H1840" s="85"/>
    </row>
    <row r="1841" spans="1:8" hidden="1" x14ac:dyDescent="0.25">
      <c r="A1841" s="28" t="str">
        <f>IF(Items!$B1840="","",Items!$A1840)</f>
        <v/>
      </c>
      <c r="B1841" s="28" t="str">
        <f>IF(Items!$B1840="","",Items!$B1840)</f>
        <v/>
      </c>
      <c r="C1841" s="32" t="str">
        <f>IF($B1841="","",Items!$G1840+SUMIFS(PurQty,PurItem,$B1841,PurDate,"&lt;="&amp;$D$2)-SUMIFS(SalQty,SalItem,$B1841,SalDate,"&lt;="&amp;$D$2)-SUMIFS(WoQty,WoItem,$B1841,WoDate,"&lt;="&amp;$D$2)+SUMIFS(AdjQty,AdjItem,$B1841,AdjDate,"&lt;="&amp;$D$2)+SUMIFS(LinVarQty,LinItem,$B1841,LinPosted,"YES",LinDate,"&lt;="&amp;$D$2,LinID,"&lt;&gt;"&amp;$B$2))</f>
        <v/>
      </c>
      <c r="D1841" s="84"/>
      <c r="E1841" s="32" t="str">
        <f t="shared" si="56"/>
        <v/>
      </c>
      <c r="F1841" s="33" t="str">
        <f>IF($B1841="","",Items!$I1840)</f>
        <v/>
      </c>
      <c r="G1841" s="33" t="str">
        <f t="shared" si="57"/>
        <v/>
      </c>
      <c r="H1841" s="85"/>
    </row>
    <row r="1842" spans="1:8" hidden="1" x14ac:dyDescent="0.25">
      <c r="A1842" s="28" t="str">
        <f>IF(Items!$B1841="","",Items!$A1841)</f>
        <v/>
      </c>
      <c r="B1842" s="28" t="str">
        <f>IF(Items!$B1841="","",Items!$B1841)</f>
        <v/>
      </c>
      <c r="C1842" s="32" t="str">
        <f>IF($B1842="","",Items!$G1841+SUMIFS(PurQty,PurItem,$B1842,PurDate,"&lt;="&amp;$D$2)-SUMIFS(SalQty,SalItem,$B1842,SalDate,"&lt;="&amp;$D$2)-SUMIFS(WoQty,WoItem,$B1842,WoDate,"&lt;="&amp;$D$2)+SUMIFS(AdjQty,AdjItem,$B1842,AdjDate,"&lt;="&amp;$D$2)+SUMIFS(LinVarQty,LinItem,$B1842,LinPosted,"YES",LinDate,"&lt;="&amp;$D$2,LinID,"&lt;&gt;"&amp;$B$2))</f>
        <v/>
      </c>
      <c r="D1842" s="84"/>
      <c r="E1842" s="32" t="str">
        <f t="shared" si="56"/>
        <v/>
      </c>
      <c r="F1842" s="33" t="str">
        <f>IF($B1842="","",Items!$I1841)</f>
        <v/>
      </c>
      <c r="G1842" s="33" t="str">
        <f t="shared" si="57"/>
        <v/>
      </c>
      <c r="H1842" s="85"/>
    </row>
    <row r="1843" spans="1:8" hidden="1" x14ac:dyDescent="0.25">
      <c r="A1843" s="28" t="str">
        <f>IF(Items!$B1842="","",Items!$A1842)</f>
        <v/>
      </c>
      <c r="B1843" s="28" t="str">
        <f>IF(Items!$B1842="","",Items!$B1842)</f>
        <v/>
      </c>
      <c r="C1843" s="32" t="str">
        <f>IF($B1843="","",Items!$G1842+SUMIFS(PurQty,PurItem,$B1843,PurDate,"&lt;="&amp;$D$2)-SUMIFS(SalQty,SalItem,$B1843,SalDate,"&lt;="&amp;$D$2)-SUMIFS(WoQty,WoItem,$B1843,WoDate,"&lt;="&amp;$D$2)+SUMIFS(AdjQty,AdjItem,$B1843,AdjDate,"&lt;="&amp;$D$2)+SUMIFS(LinVarQty,LinItem,$B1843,LinPosted,"YES",LinDate,"&lt;="&amp;$D$2,LinID,"&lt;&gt;"&amp;$B$2))</f>
        <v/>
      </c>
      <c r="D1843" s="84"/>
      <c r="E1843" s="32" t="str">
        <f t="shared" si="56"/>
        <v/>
      </c>
      <c r="F1843" s="33" t="str">
        <f>IF($B1843="","",Items!$I1842)</f>
        <v/>
      </c>
      <c r="G1843" s="33" t="str">
        <f t="shared" si="57"/>
        <v/>
      </c>
      <c r="H1843" s="85"/>
    </row>
    <row r="1844" spans="1:8" hidden="1" x14ac:dyDescent="0.25">
      <c r="A1844" s="28" t="str">
        <f>IF(Items!$B1843="","",Items!$A1843)</f>
        <v/>
      </c>
      <c r="B1844" s="28" t="str">
        <f>IF(Items!$B1843="","",Items!$B1843)</f>
        <v/>
      </c>
      <c r="C1844" s="32" t="str">
        <f>IF($B1844="","",Items!$G1843+SUMIFS(PurQty,PurItem,$B1844,PurDate,"&lt;="&amp;$D$2)-SUMIFS(SalQty,SalItem,$B1844,SalDate,"&lt;="&amp;$D$2)-SUMIFS(WoQty,WoItem,$B1844,WoDate,"&lt;="&amp;$D$2)+SUMIFS(AdjQty,AdjItem,$B1844,AdjDate,"&lt;="&amp;$D$2)+SUMIFS(LinVarQty,LinItem,$B1844,LinPosted,"YES",LinDate,"&lt;="&amp;$D$2,LinID,"&lt;&gt;"&amp;$B$2))</f>
        <v/>
      </c>
      <c r="D1844" s="84"/>
      <c r="E1844" s="32" t="str">
        <f t="shared" si="56"/>
        <v/>
      </c>
      <c r="F1844" s="33" t="str">
        <f>IF($B1844="","",Items!$I1843)</f>
        <v/>
      </c>
      <c r="G1844" s="33" t="str">
        <f t="shared" si="57"/>
        <v/>
      </c>
      <c r="H1844" s="85"/>
    </row>
    <row r="1845" spans="1:8" hidden="1" x14ac:dyDescent="0.25">
      <c r="A1845" s="28" t="str">
        <f>IF(Items!$B1844="","",Items!$A1844)</f>
        <v/>
      </c>
      <c r="B1845" s="28" t="str">
        <f>IF(Items!$B1844="","",Items!$B1844)</f>
        <v/>
      </c>
      <c r="C1845" s="32" t="str">
        <f>IF($B1845="","",Items!$G1844+SUMIFS(PurQty,PurItem,$B1845,PurDate,"&lt;="&amp;$D$2)-SUMIFS(SalQty,SalItem,$B1845,SalDate,"&lt;="&amp;$D$2)-SUMIFS(WoQty,WoItem,$B1845,WoDate,"&lt;="&amp;$D$2)+SUMIFS(AdjQty,AdjItem,$B1845,AdjDate,"&lt;="&amp;$D$2)+SUMIFS(LinVarQty,LinItem,$B1845,LinPosted,"YES",LinDate,"&lt;="&amp;$D$2,LinID,"&lt;&gt;"&amp;$B$2))</f>
        <v/>
      </c>
      <c r="D1845" s="84"/>
      <c r="E1845" s="32" t="str">
        <f t="shared" si="56"/>
        <v/>
      </c>
      <c r="F1845" s="33" t="str">
        <f>IF($B1845="","",Items!$I1844)</f>
        <v/>
      </c>
      <c r="G1845" s="33" t="str">
        <f t="shared" si="57"/>
        <v/>
      </c>
      <c r="H1845" s="85"/>
    </row>
    <row r="1846" spans="1:8" hidden="1" x14ac:dyDescent="0.25">
      <c r="A1846" s="28" t="str">
        <f>IF(Items!$B1845="","",Items!$A1845)</f>
        <v/>
      </c>
      <c r="B1846" s="28" t="str">
        <f>IF(Items!$B1845="","",Items!$B1845)</f>
        <v/>
      </c>
      <c r="C1846" s="32" t="str">
        <f>IF($B1846="","",Items!$G1845+SUMIFS(PurQty,PurItem,$B1846,PurDate,"&lt;="&amp;$D$2)-SUMIFS(SalQty,SalItem,$B1846,SalDate,"&lt;="&amp;$D$2)-SUMIFS(WoQty,WoItem,$B1846,WoDate,"&lt;="&amp;$D$2)+SUMIFS(AdjQty,AdjItem,$B1846,AdjDate,"&lt;="&amp;$D$2)+SUMIFS(LinVarQty,LinItem,$B1846,LinPosted,"YES",LinDate,"&lt;="&amp;$D$2,LinID,"&lt;&gt;"&amp;$B$2))</f>
        <v/>
      </c>
      <c r="D1846" s="84"/>
      <c r="E1846" s="32" t="str">
        <f t="shared" si="56"/>
        <v/>
      </c>
      <c r="F1846" s="33" t="str">
        <f>IF($B1846="","",Items!$I1845)</f>
        <v/>
      </c>
      <c r="G1846" s="33" t="str">
        <f t="shared" si="57"/>
        <v/>
      </c>
      <c r="H1846" s="85"/>
    </row>
    <row r="1847" spans="1:8" hidden="1" x14ac:dyDescent="0.25">
      <c r="A1847" s="28" t="str">
        <f>IF(Items!$B1846="","",Items!$A1846)</f>
        <v/>
      </c>
      <c r="B1847" s="28" t="str">
        <f>IF(Items!$B1846="","",Items!$B1846)</f>
        <v/>
      </c>
      <c r="C1847" s="32" t="str">
        <f>IF($B1847="","",Items!$G1846+SUMIFS(PurQty,PurItem,$B1847,PurDate,"&lt;="&amp;$D$2)-SUMIFS(SalQty,SalItem,$B1847,SalDate,"&lt;="&amp;$D$2)-SUMIFS(WoQty,WoItem,$B1847,WoDate,"&lt;="&amp;$D$2)+SUMIFS(AdjQty,AdjItem,$B1847,AdjDate,"&lt;="&amp;$D$2)+SUMIFS(LinVarQty,LinItem,$B1847,LinPosted,"YES",LinDate,"&lt;="&amp;$D$2,LinID,"&lt;&gt;"&amp;$B$2))</f>
        <v/>
      </c>
      <c r="D1847" s="84"/>
      <c r="E1847" s="32" t="str">
        <f t="shared" si="56"/>
        <v/>
      </c>
      <c r="F1847" s="33" t="str">
        <f>IF($B1847="","",Items!$I1846)</f>
        <v/>
      </c>
      <c r="G1847" s="33" t="str">
        <f t="shared" si="57"/>
        <v/>
      </c>
      <c r="H1847" s="85"/>
    </row>
    <row r="1848" spans="1:8" hidden="1" x14ac:dyDescent="0.25">
      <c r="A1848" s="28" t="str">
        <f>IF(Items!$B1847="","",Items!$A1847)</f>
        <v/>
      </c>
      <c r="B1848" s="28" t="str">
        <f>IF(Items!$B1847="","",Items!$B1847)</f>
        <v/>
      </c>
      <c r="C1848" s="32" t="str">
        <f>IF($B1848="","",Items!$G1847+SUMIFS(PurQty,PurItem,$B1848,PurDate,"&lt;="&amp;$D$2)-SUMIFS(SalQty,SalItem,$B1848,SalDate,"&lt;="&amp;$D$2)-SUMIFS(WoQty,WoItem,$B1848,WoDate,"&lt;="&amp;$D$2)+SUMIFS(AdjQty,AdjItem,$B1848,AdjDate,"&lt;="&amp;$D$2)+SUMIFS(LinVarQty,LinItem,$B1848,LinPosted,"YES",LinDate,"&lt;="&amp;$D$2,LinID,"&lt;&gt;"&amp;$B$2))</f>
        <v/>
      </c>
      <c r="D1848" s="84"/>
      <c r="E1848" s="32" t="str">
        <f t="shared" si="56"/>
        <v/>
      </c>
      <c r="F1848" s="33" t="str">
        <f>IF($B1848="","",Items!$I1847)</f>
        <v/>
      </c>
      <c r="G1848" s="33" t="str">
        <f t="shared" si="57"/>
        <v/>
      </c>
      <c r="H1848" s="85"/>
    </row>
    <row r="1849" spans="1:8" hidden="1" x14ac:dyDescent="0.25">
      <c r="A1849" s="28" t="str">
        <f>IF(Items!$B1848="","",Items!$A1848)</f>
        <v/>
      </c>
      <c r="B1849" s="28" t="str">
        <f>IF(Items!$B1848="","",Items!$B1848)</f>
        <v/>
      </c>
      <c r="C1849" s="32" t="str">
        <f>IF($B1849="","",Items!$G1848+SUMIFS(PurQty,PurItem,$B1849,PurDate,"&lt;="&amp;$D$2)-SUMIFS(SalQty,SalItem,$B1849,SalDate,"&lt;="&amp;$D$2)-SUMIFS(WoQty,WoItem,$B1849,WoDate,"&lt;="&amp;$D$2)+SUMIFS(AdjQty,AdjItem,$B1849,AdjDate,"&lt;="&amp;$D$2)+SUMIFS(LinVarQty,LinItem,$B1849,LinPosted,"YES",LinDate,"&lt;="&amp;$D$2,LinID,"&lt;&gt;"&amp;$B$2))</f>
        <v/>
      </c>
      <c r="D1849" s="84"/>
      <c r="E1849" s="32" t="str">
        <f t="shared" si="56"/>
        <v/>
      </c>
      <c r="F1849" s="33" t="str">
        <f>IF($B1849="","",Items!$I1848)</f>
        <v/>
      </c>
      <c r="G1849" s="33" t="str">
        <f t="shared" si="57"/>
        <v/>
      </c>
      <c r="H1849" s="85"/>
    </row>
    <row r="1850" spans="1:8" hidden="1" x14ac:dyDescent="0.25">
      <c r="A1850" s="28" t="str">
        <f>IF(Items!$B1849="","",Items!$A1849)</f>
        <v/>
      </c>
      <c r="B1850" s="28" t="str">
        <f>IF(Items!$B1849="","",Items!$B1849)</f>
        <v/>
      </c>
      <c r="C1850" s="32" t="str">
        <f>IF($B1850="","",Items!$G1849+SUMIFS(PurQty,PurItem,$B1850,PurDate,"&lt;="&amp;$D$2)-SUMIFS(SalQty,SalItem,$B1850,SalDate,"&lt;="&amp;$D$2)-SUMIFS(WoQty,WoItem,$B1850,WoDate,"&lt;="&amp;$D$2)+SUMIFS(AdjQty,AdjItem,$B1850,AdjDate,"&lt;="&amp;$D$2)+SUMIFS(LinVarQty,LinItem,$B1850,LinPosted,"YES",LinDate,"&lt;="&amp;$D$2,LinID,"&lt;&gt;"&amp;$B$2))</f>
        <v/>
      </c>
      <c r="D1850" s="84"/>
      <c r="E1850" s="32" t="str">
        <f t="shared" si="56"/>
        <v/>
      </c>
      <c r="F1850" s="33" t="str">
        <f>IF($B1850="","",Items!$I1849)</f>
        <v/>
      </c>
      <c r="G1850" s="33" t="str">
        <f t="shared" si="57"/>
        <v/>
      </c>
      <c r="H1850" s="85"/>
    </row>
    <row r="1851" spans="1:8" hidden="1" x14ac:dyDescent="0.25">
      <c r="A1851" s="28" t="str">
        <f>IF(Items!$B1850="","",Items!$A1850)</f>
        <v/>
      </c>
      <c r="B1851" s="28" t="str">
        <f>IF(Items!$B1850="","",Items!$B1850)</f>
        <v/>
      </c>
      <c r="C1851" s="32" t="str">
        <f>IF($B1851="","",Items!$G1850+SUMIFS(PurQty,PurItem,$B1851,PurDate,"&lt;="&amp;$D$2)-SUMIFS(SalQty,SalItem,$B1851,SalDate,"&lt;="&amp;$D$2)-SUMIFS(WoQty,WoItem,$B1851,WoDate,"&lt;="&amp;$D$2)+SUMIFS(AdjQty,AdjItem,$B1851,AdjDate,"&lt;="&amp;$D$2)+SUMIFS(LinVarQty,LinItem,$B1851,LinPosted,"YES",LinDate,"&lt;="&amp;$D$2,LinID,"&lt;&gt;"&amp;$B$2))</f>
        <v/>
      </c>
      <c r="D1851" s="84"/>
      <c r="E1851" s="32" t="str">
        <f t="shared" si="56"/>
        <v/>
      </c>
      <c r="F1851" s="33" t="str">
        <f>IF($B1851="","",Items!$I1850)</f>
        <v/>
      </c>
      <c r="G1851" s="33" t="str">
        <f t="shared" si="57"/>
        <v/>
      </c>
      <c r="H1851" s="85"/>
    </row>
    <row r="1852" spans="1:8" hidden="1" x14ac:dyDescent="0.25">
      <c r="A1852" s="28" t="str">
        <f>IF(Items!$B1851="","",Items!$A1851)</f>
        <v/>
      </c>
      <c r="B1852" s="28" t="str">
        <f>IF(Items!$B1851="","",Items!$B1851)</f>
        <v/>
      </c>
      <c r="C1852" s="32" t="str">
        <f>IF($B1852="","",Items!$G1851+SUMIFS(PurQty,PurItem,$B1852,PurDate,"&lt;="&amp;$D$2)-SUMIFS(SalQty,SalItem,$B1852,SalDate,"&lt;="&amp;$D$2)-SUMIFS(WoQty,WoItem,$B1852,WoDate,"&lt;="&amp;$D$2)+SUMIFS(AdjQty,AdjItem,$B1852,AdjDate,"&lt;="&amp;$D$2)+SUMIFS(LinVarQty,LinItem,$B1852,LinPosted,"YES",LinDate,"&lt;="&amp;$D$2,LinID,"&lt;&gt;"&amp;$B$2))</f>
        <v/>
      </c>
      <c r="D1852" s="84"/>
      <c r="E1852" s="32" t="str">
        <f t="shared" si="56"/>
        <v/>
      </c>
      <c r="F1852" s="33" t="str">
        <f>IF($B1852="","",Items!$I1851)</f>
        <v/>
      </c>
      <c r="G1852" s="33" t="str">
        <f t="shared" si="57"/>
        <v/>
      </c>
      <c r="H1852" s="85"/>
    </row>
    <row r="1853" spans="1:8" hidden="1" x14ac:dyDescent="0.25">
      <c r="A1853" s="28" t="str">
        <f>IF(Items!$B1852="","",Items!$A1852)</f>
        <v/>
      </c>
      <c r="B1853" s="28" t="str">
        <f>IF(Items!$B1852="","",Items!$B1852)</f>
        <v/>
      </c>
      <c r="C1853" s="32" t="str">
        <f>IF($B1853="","",Items!$G1852+SUMIFS(PurQty,PurItem,$B1853,PurDate,"&lt;="&amp;$D$2)-SUMIFS(SalQty,SalItem,$B1853,SalDate,"&lt;="&amp;$D$2)-SUMIFS(WoQty,WoItem,$B1853,WoDate,"&lt;="&amp;$D$2)+SUMIFS(AdjQty,AdjItem,$B1853,AdjDate,"&lt;="&amp;$D$2)+SUMIFS(LinVarQty,LinItem,$B1853,LinPosted,"YES",LinDate,"&lt;="&amp;$D$2,LinID,"&lt;&gt;"&amp;$B$2))</f>
        <v/>
      </c>
      <c r="D1853" s="84"/>
      <c r="E1853" s="32" t="str">
        <f t="shared" si="56"/>
        <v/>
      </c>
      <c r="F1853" s="33" t="str">
        <f>IF($B1853="","",Items!$I1852)</f>
        <v/>
      </c>
      <c r="G1853" s="33" t="str">
        <f t="shared" si="57"/>
        <v/>
      </c>
      <c r="H1853" s="85"/>
    </row>
    <row r="1854" spans="1:8" hidden="1" x14ac:dyDescent="0.25">
      <c r="A1854" s="28" t="str">
        <f>IF(Items!$B1853="","",Items!$A1853)</f>
        <v/>
      </c>
      <c r="B1854" s="28" t="str">
        <f>IF(Items!$B1853="","",Items!$B1853)</f>
        <v/>
      </c>
      <c r="C1854" s="32" t="str">
        <f>IF($B1854="","",Items!$G1853+SUMIFS(PurQty,PurItem,$B1854,PurDate,"&lt;="&amp;$D$2)-SUMIFS(SalQty,SalItem,$B1854,SalDate,"&lt;="&amp;$D$2)-SUMIFS(WoQty,WoItem,$B1854,WoDate,"&lt;="&amp;$D$2)+SUMIFS(AdjQty,AdjItem,$B1854,AdjDate,"&lt;="&amp;$D$2)+SUMIFS(LinVarQty,LinItem,$B1854,LinPosted,"YES",LinDate,"&lt;="&amp;$D$2,LinID,"&lt;&gt;"&amp;$B$2))</f>
        <v/>
      </c>
      <c r="D1854" s="84"/>
      <c r="E1854" s="32" t="str">
        <f t="shared" si="56"/>
        <v/>
      </c>
      <c r="F1854" s="33" t="str">
        <f>IF($B1854="","",Items!$I1853)</f>
        <v/>
      </c>
      <c r="G1854" s="33" t="str">
        <f t="shared" si="57"/>
        <v/>
      </c>
      <c r="H1854" s="85"/>
    </row>
    <row r="1855" spans="1:8" hidden="1" x14ac:dyDescent="0.25">
      <c r="A1855" s="28" t="str">
        <f>IF(Items!$B1854="","",Items!$A1854)</f>
        <v/>
      </c>
      <c r="B1855" s="28" t="str">
        <f>IF(Items!$B1854="","",Items!$B1854)</f>
        <v/>
      </c>
      <c r="C1855" s="32" t="str">
        <f>IF($B1855="","",Items!$G1854+SUMIFS(PurQty,PurItem,$B1855,PurDate,"&lt;="&amp;$D$2)-SUMIFS(SalQty,SalItem,$B1855,SalDate,"&lt;="&amp;$D$2)-SUMIFS(WoQty,WoItem,$B1855,WoDate,"&lt;="&amp;$D$2)+SUMIFS(AdjQty,AdjItem,$B1855,AdjDate,"&lt;="&amp;$D$2)+SUMIFS(LinVarQty,LinItem,$B1855,LinPosted,"YES",LinDate,"&lt;="&amp;$D$2,LinID,"&lt;&gt;"&amp;$B$2))</f>
        <v/>
      </c>
      <c r="D1855" s="84"/>
      <c r="E1855" s="32" t="str">
        <f t="shared" si="56"/>
        <v/>
      </c>
      <c r="F1855" s="33" t="str">
        <f>IF($B1855="","",Items!$I1854)</f>
        <v/>
      </c>
      <c r="G1855" s="33" t="str">
        <f t="shared" si="57"/>
        <v/>
      </c>
      <c r="H1855" s="85"/>
    </row>
    <row r="1856" spans="1:8" hidden="1" x14ac:dyDescent="0.25">
      <c r="A1856" s="28" t="str">
        <f>IF(Items!$B1855="","",Items!$A1855)</f>
        <v/>
      </c>
      <c r="B1856" s="28" t="str">
        <f>IF(Items!$B1855="","",Items!$B1855)</f>
        <v/>
      </c>
      <c r="C1856" s="32" t="str">
        <f>IF($B1856="","",Items!$G1855+SUMIFS(PurQty,PurItem,$B1856,PurDate,"&lt;="&amp;$D$2)-SUMIFS(SalQty,SalItem,$B1856,SalDate,"&lt;="&amp;$D$2)-SUMIFS(WoQty,WoItem,$B1856,WoDate,"&lt;="&amp;$D$2)+SUMIFS(AdjQty,AdjItem,$B1856,AdjDate,"&lt;="&amp;$D$2)+SUMIFS(LinVarQty,LinItem,$B1856,LinPosted,"YES",LinDate,"&lt;="&amp;$D$2,LinID,"&lt;&gt;"&amp;$B$2))</f>
        <v/>
      </c>
      <c r="D1856" s="84"/>
      <c r="E1856" s="32" t="str">
        <f t="shared" si="56"/>
        <v/>
      </c>
      <c r="F1856" s="33" t="str">
        <f>IF($B1856="","",Items!$I1855)</f>
        <v/>
      </c>
      <c r="G1856" s="33" t="str">
        <f t="shared" si="57"/>
        <v/>
      </c>
      <c r="H1856" s="85"/>
    </row>
    <row r="1857" spans="1:8" hidden="1" x14ac:dyDescent="0.25">
      <c r="A1857" s="28" t="str">
        <f>IF(Items!$B1856="","",Items!$A1856)</f>
        <v/>
      </c>
      <c r="B1857" s="28" t="str">
        <f>IF(Items!$B1856="","",Items!$B1856)</f>
        <v/>
      </c>
      <c r="C1857" s="32" t="str">
        <f>IF($B1857="","",Items!$G1856+SUMIFS(PurQty,PurItem,$B1857,PurDate,"&lt;="&amp;$D$2)-SUMIFS(SalQty,SalItem,$B1857,SalDate,"&lt;="&amp;$D$2)-SUMIFS(WoQty,WoItem,$B1857,WoDate,"&lt;="&amp;$D$2)+SUMIFS(AdjQty,AdjItem,$B1857,AdjDate,"&lt;="&amp;$D$2)+SUMIFS(LinVarQty,LinItem,$B1857,LinPosted,"YES",LinDate,"&lt;="&amp;$D$2,LinID,"&lt;&gt;"&amp;$B$2))</f>
        <v/>
      </c>
      <c r="D1857" s="84"/>
      <c r="E1857" s="32" t="str">
        <f t="shared" si="56"/>
        <v/>
      </c>
      <c r="F1857" s="33" t="str">
        <f>IF($B1857="","",Items!$I1856)</f>
        <v/>
      </c>
      <c r="G1857" s="33" t="str">
        <f t="shared" si="57"/>
        <v/>
      </c>
      <c r="H1857" s="85"/>
    </row>
    <row r="1858" spans="1:8" hidden="1" x14ac:dyDescent="0.25">
      <c r="A1858" s="28" t="str">
        <f>IF(Items!$B1857="","",Items!$A1857)</f>
        <v/>
      </c>
      <c r="B1858" s="28" t="str">
        <f>IF(Items!$B1857="","",Items!$B1857)</f>
        <v/>
      </c>
      <c r="C1858" s="32" t="str">
        <f>IF($B1858="","",Items!$G1857+SUMIFS(PurQty,PurItem,$B1858,PurDate,"&lt;="&amp;$D$2)-SUMIFS(SalQty,SalItem,$B1858,SalDate,"&lt;="&amp;$D$2)-SUMIFS(WoQty,WoItem,$B1858,WoDate,"&lt;="&amp;$D$2)+SUMIFS(AdjQty,AdjItem,$B1858,AdjDate,"&lt;="&amp;$D$2)+SUMIFS(LinVarQty,LinItem,$B1858,LinPosted,"YES",LinDate,"&lt;="&amp;$D$2,LinID,"&lt;&gt;"&amp;$B$2))</f>
        <v/>
      </c>
      <c r="D1858" s="84"/>
      <c r="E1858" s="32" t="str">
        <f t="shared" si="56"/>
        <v/>
      </c>
      <c r="F1858" s="33" t="str">
        <f>IF($B1858="","",Items!$I1857)</f>
        <v/>
      </c>
      <c r="G1858" s="33" t="str">
        <f t="shared" si="57"/>
        <v/>
      </c>
      <c r="H1858" s="85"/>
    </row>
    <row r="1859" spans="1:8" hidden="1" x14ac:dyDescent="0.25">
      <c r="A1859" s="28" t="str">
        <f>IF(Items!$B1858="","",Items!$A1858)</f>
        <v/>
      </c>
      <c r="B1859" s="28" t="str">
        <f>IF(Items!$B1858="","",Items!$B1858)</f>
        <v/>
      </c>
      <c r="C1859" s="32" t="str">
        <f>IF($B1859="","",Items!$G1858+SUMIFS(PurQty,PurItem,$B1859,PurDate,"&lt;="&amp;$D$2)-SUMIFS(SalQty,SalItem,$B1859,SalDate,"&lt;="&amp;$D$2)-SUMIFS(WoQty,WoItem,$B1859,WoDate,"&lt;="&amp;$D$2)+SUMIFS(AdjQty,AdjItem,$B1859,AdjDate,"&lt;="&amp;$D$2)+SUMIFS(LinVarQty,LinItem,$B1859,LinPosted,"YES",LinDate,"&lt;="&amp;$D$2,LinID,"&lt;&gt;"&amp;$B$2))</f>
        <v/>
      </c>
      <c r="D1859" s="84"/>
      <c r="E1859" s="32" t="str">
        <f t="shared" si="56"/>
        <v/>
      </c>
      <c r="F1859" s="33" t="str">
        <f>IF($B1859="","",Items!$I1858)</f>
        <v/>
      </c>
      <c r="G1859" s="33" t="str">
        <f t="shared" si="57"/>
        <v/>
      </c>
      <c r="H1859" s="85"/>
    </row>
    <row r="1860" spans="1:8" hidden="1" x14ac:dyDescent="0.25">
      <c r="A1860" s="28" t="str">
        <f>IF(Items!$B1859="","",Items!$A1859)</f>
        <v/>
      </c>
      <c r="B1860" s="28" t="str">
        <f>IF(Items!$B1859="","",Items!$B1859)</f>
        <v/>
      </c>
      <c r="C1860" s="32" t="str">
        <f>IF($B1860="","",Items!$G1859+SUMIFS(PurQty,PurItem,$B1860,PurDate,"&lt;="&amp;$D$2)-SUMIFS(SalQty,SalItem,$B1860,SalDate,"&lt;="&amp;$D$2)-SUMIFS(WoQty,WoItem,$B1860,WoDate,"&lt;="&amp;$D$2)+SUMIFS(AdjQty,AdjItem,$B1860,AdjDate,"&lt;="&amp;$D$2)+SUMIFS(LinVarQty,LinItem,$B1860,LinPosted,"YES",LinDate,"&lt;="&amp;$D$2,LinID,"&lt;&gt;"&amp;$B$2))</f>
        <v/>
      </c>
      <c r="D1860" s="84"/>
      <c r="E1860" s="32" t="str">
        <f t="shared" si="56"/>
        <v/>
      </c>
      <c r="F1860" s="33" t="str">
        <f>IF($B1860="","",Items!$I1859)</f>
        <v/>
      </c>
      <c r="G1860" s="33" t="str">
        <f t="shared" si="57"/>
        <v/>
      </c>
      <c r="H1860" s="85"/>
    </row>
    <row r="1861" spans="1:8" hidden="1" x14ac:dyDescent="0.25">
      <c r="A1861" s="28" t="str">
        <f>IF(Items!$B1860="","",Items!$A1860)</f>
        <v/>
      </c>
      <c r="B1861" s="28" t="str">
        <f>IF(Items!$B1860="","",Items!$B1860)</f>
        <v/>
      </c>
      <c r="C1861" s="32" t="str">
        <f>IF($B1861="","",Items!$G1860+SUMIFS(PurQty,PurItem,$B1861,PurDate,"&lt;="&amp;$D$2)-SUMIFS(SalQty,SalItem,$B1861,SalDate,"&lt;="&amp;$D$2)-SUMIFS(WoQty,WoItem,$B1861,WoDate,"&lt;="&amp;$D$2)+SUMIFS(AdjQty,AdjItem,$B1861,AdjDate,"&lt;="&amp;$D$2)+SUMIFS(LinVarQty,LinItem,$B1861,LinPosted,"YES",LinDate,"&lt;="&amp;$D$2,LinID,"&lt;&gt;"&amp;$B$2))</f>
        <v/>
      </c>
      <c r="D1861" s="84"/>
      <c r="E1861" s="32" t="str">
        <f t="shared" si="56"/>
        <v/>
      </c>
      <c r="F1861" s="33" t="str">
        <f>IF($B1861="","",Items!$I1860)</f>
        <v/>
      </c>
      <c r="G1861" s="33" t="str">
        <f t="shared" si="57"/>
        <v/>
      </c>
      <c r="H1861" s="85"/>
    </row>
    <row r="1862" spans="1:8" hidden="1" x14ac:dyDescent="0.25">
      <c r="A1862" s="28" t="str">
        <f>IF(Items!$B1861="","",Items!$A1861)</f>
        <v/>
      </c>
      <c r="B1862" s="28" t="str">
        <f>IF(Items!$B1861="","",Items!$B1861)</f>
        <v/>
      </c>
      <c r="C1862" s="32" t="str">
        <f>IF($B1862="","",Items!$G1861+SUMIFS(PurQty,PurItem,$B1862,PurDate,"&lt;="&amp;$D$2)-SUMIFS(SalQty,SalItem,$B1862,SalDate,"&lt;="&amp;$D$2)-SUMIFS(WoQty,WoItem,$B1862,WoDate,"&lt;="&amp;$D$2)+SUMIFS(AdjQty,AdjItem,$B1862,AdjDate,"&lt;="&amp;$D$2)+SUMIFS(LinVarQty,LinItem,$B1862,LinPosted,"YES",LinDate,"&lt;="&amp;$D$2,LinID,"&lt;&gt;"&amp;$B$2))</f>
        <v/>
      </c>
      <c r="D1862" s="84"/>
      <c r="E1862" s="32" t="str">
        <f t="shared" ref="E1862:E1925" si="58">IF(OR($B1862="",$D1862=""),"",$D1862-$C1862)</f>
        <v/>
      </c>
      <c r="F1862" s="33" t="str">
        <f>IF($B1862="","",Items!$I1861)</f>
        <v/>
      </c>
      <c r="G1862" s="33" t="str">
        <f t="shared" ref="G1862:G1925" si="59">IF($E1862="","",$E1862*$F1862)</f>
        <v/>
      </c>
      <c r="H1862" s="85"/>
    </row>
    <row r="1863" spans="1:8" hidden="1" x14ac:dyDescent="0.25">
      <c r="A1863" s="28" t="str">
        <f>IF(Items!$B1862="","",Items!$A1862)</f>
        <v/>
      </c>
      <c r="B1863" s="28" t="str">
        <f>IF(Items!$B1862="","",Items!$B1862)</f>
        <v/>
      </c>
      <c r="C1863" s="32" t="str">
        <f>IF($B1863="","",Items!$G1862+SUMIFS(PurQty,PurItem,$B1863,PurDate,"&lt;="&amp;$D$2)-SUMIFS(SalQty,SalItem,$B1863,SalDate,"&lt;="&amp;$D$2)-SUMIFS(WoQty,WoItem,$B1863,WoDate,"&lt;="&amp;$D$2)+SUMIFS(AdjQty,AdjItem,$B1863,AdjDate,"&lt;="&amp;$D$2)+SUMIFS(LinVarQty,LinItem,$B1863,LinPosted,"YES",LinDate,"&lt;="&amp;$D$2,LinID,"&lt;&gt;"&amp;$B$2))</f>
        <v/>
      </c>
      <c r="D1863" s="84"/>
      <c r="E1863" s="32" t="str">
        <f t="shared" si="58"/>
        <v/>
      </c>
      <c r="F1863" s="33" t="str">
        <f>IF($B1863="","",Items!$I1862)</f>
        <v/>
      </c>
      <c r="G1863" s="33" t="str">
        <f t="shared" si="59"/>
        <v/>
      </c>
      <c r="H1863" s="85"/>
    </row>
    <row r="1864" spans="1:8" hidden="1" x14ac:dyDescent="0.25">
      <c r="A1864" s="28" t="str">
        <f>IF(Items!$B1863="","",Items!$A1863)</f>
        <v/>
      </c>
      <c r="B1864" s="28" t="str">
        <f>IF(Items!$B1863="","",Items!$B1863)</f>
        <v/>
      </c>
      <c r="C1864" s="32" t="str">
        <f>IF($B1864="","",Items!$G1863+SUMIFS(PurQty,PurItem,$B1864,PurDate,"&lt;="&amp;$D$2)-SUMIFS(SalQty,SalItem,$B1864,SalDate,"&lt;="&amp;$D$2)-SUMIFS(WoQty,WoItem,$B1864,WoDate,"&lt;="&amp;$D$2)+SUMIFS(AdjQty,AdjItem,$B1864,AdjDate,"&lt;="&amp;$D$2)+SUMIFS(LinVarQty,LinItem,$B1864,LinPosted,"YES",LinDate,"&lt;="&amp;$D$2,LinID,"&lt;&gt;"&amp;$B$2))</f>
        <v/>
      </c>
      <c r="D1864" s="84"/>
      <c r="E1864" s="32" t="str">
        <f t="shared" si="58"/>
        <v/>
      </c>
      <c r="F1864" s="33" t="str">
        <f>IF($B1864="","",Items!$I1863)</f>
        <v/>
      </c>
      <c r="G1864" s="33" t="str">
        <f t="shared" si="59"/>
        <v/>
      </c>
      <c r="H1864" s="85"/>
    </row>
    <row r="1865" spans="1:8" hidden="1" x14ac:dyDescent="0.25">
      <c r="A1865" s="28" t="str">
        <f>IF(Items!$B1864="","",Items!$A1864)</f>
        <v/>
      </c>
      <c r="B1865" s="28" t="str">
        <f>IF(Items!$B1864="","",Items!$B1864)</f>
        <v/>
      </c>
      <c r="C1865" s="32" t="str">
        <f>IF($B1865="","",Items!$G1864+SUMIFS(PurQty,PurItem,$B1865,PurDate,"&lt;="&amp;$D$2)-SUMIFS(SalQty,SalItem,$B1865,SalDate,"&lt;="&amp;$D$2)-SUMIFS(WoQty,WoItem,$B1865,WoDate,"&lt;="&amp;$D$2)+SUMIFS(AdjQty,AdjItem,$B1865,AdjDate,"&lt;="&amp;$D$2)+SUMIFS(LinVarQty,LinItem,$B1865,LinPosted,"YES",LinDate,"&lt;="&amp;$D$2,LinID,"&lt;&gt;"&amp;$B$2))</f>
        <v/>
      </c>
      <c r="D1865" s="84"/>
      <c r="E1865" s="32" t="str">
        <f t="shared" si="58"/>
        <v/>
      </c>
      <c r="F1865" s="33" t="str">
        <f>IF($B1865="","",Items!$I1864)</f>
        <v/>
      </c>
      <c r="G1865" s="33" t="str">
        <f t="shared" si="59"/>
        <v/>
      </c>
      <c r="H1865" s="85"/>
    </row>
    <row r="1866" spans="1:8" hidden="1" x14ac:dyDescent="0.25">
      <c r="A1866" s="28" t="str">
        <f>IF(Items!$B1865="","",Items!$A1865)</f>
        <v/>
      </c>
      <c r="B1866" s="28" t="str">
        <f>IF(Items!$B1865="","",Items!$B1865)</f>
        <v/>
      </c>
      <c r="C1866" s="32" t="str">
        <f>IF($B1866="","",Items!$G1865+SUMIFS(PurQty,PurItem,$B1866,PurDate,"&lt;="&amp;$D$2)-SUMIFS(SalQty,SalItem,$B1866,SalDate,"&lt;="&amp;$D$2)-SUMIFS(WoQty,WoItem,$B1866,WoDate,"&lt;="&amp;$D$2)+SUMIFS(AdjQty,AdjItem,$B1866,AdjDate,"&lt;="&amp;$D$2)+SUMIFS(LinVarQty,LinItem,$B1866,LinPosted,"YES",LinDate,"&lt;="&amp;$D$2,LinID,"&lt;&gt;"&amp;$B$2))</f>
        <v/>
      </c>
      <c r="D1866" s="84"/>
      <c r="E1866" s="32" t="str">
        <f t="shared" si="58"/>
        <v/>
      </c>
      <c r="F1866" s="33" t="str">
        <f>IF($B1866="","",Items!$I1865)</f>
        <v/>
      </c>
      <c r="G1866" s="33" t="str">
        <f t="shared" si="59"/>
        <v/>
      </c>
      <c r="H1866" s="85"/>
    </row>
    <row r="1867" spans="1:8" hidden="1" x14ac:dyDescent="0.25">
      <c r="A1867" s="28" t="str">
        <f>IF(Items!$B1866="","",Items!$A1866)</f>
        <v/>
      </c>
      <c r="B1867" s="28" t="str">
        <f>IF(Items!$B1866="","",Items!$B1866)</f>
        <v/>
      </c>
      <c r="C1867" s="32" t="str">
        <f>IF($B1867="","",Items!$G1866+SUMIFS(PurQty,PurItem,$B1867,PurDate,"&lt;="&amp;$D$2)-SUMIFS(SalQty,SalItem,$B1867,SalDate,"&lt;="&amp;$D$2)-SUMIFS(WoQty,WoItem,$B1867,WoDate,"&lt;="&amp;$D$2)+SUMIFS(AdjQty,AdjItem,$B1867,AdjDate,"&lt;="&amp;$D$2)+SUMIFS(LinVarQty,LinItem,$B1867,LinPosted,"YES",LinDate,"&lt;="&amp;$D$2,LinID,"&lt;&gt;"&amp;$B$2))</f>
        <v/>
      </c>
      <c r="D1867" s="84"/>
      <c r="E1867" s="32" t="str">
        <f t="shared" si="58"/>
        <v/>
      </c>
      <c r="F1867" s="33" t="str">
        <f>IF($B1867="","",Items!$I1866)</f>
        <v/>
      </c>
      <c r="G1867" s="33" t="str">
        <f t="shared" si="59"/>
        <v/>
      </c>
      <c r="H1867" s="85"/>
    </row>
    <row r="1868" spans="1:8" hidden="1" x14ac:dyDescent="0.25">
      <c r="A1868" s="28" t="str">
        <f>IF(Items!$B1867="","",Items!$A1867)</f>
        <v/>
      </c>
      <c r="B1868" s="28" t="str">
        <f>IF(Items!$B1867="","",Items!$B1867)</f>
        <v/>
      </c>
      <c r="C1868" s="32" t="str">
        <f>IF($B1868="","",Items!$G1867+SUMIFS(PurQty,PurItem,$B1868,PurDate,"&lt;="&amp;$D$2)-SUMIFS(SalQty,SalItem,$B1868,SalDate,"&lt;="&amp;$D$2)-SUMIFS(WoQty,WoItem,$B1868,WoDate,"&lt;="&amp;$D$2)+SUMIFS(AdjQty,AdjItem,$B1868,AdjDate,"&lt;="&amp;$D$2)+SUMIFS(LinVarQty,LinItem,$B1868,LinPosted,"YES",LinDate,"&lt;="&amp;$D$2,LinID,"&lt;&gt;"&amp;$B$2))</f>
        <v/>
      </c>
      <c r="D1868" s="84"/>
      <c r="E1868" s="32" t="str">
        <f t="shared" si="58"/>
        <v/>
      </c>
      <c r="F1868" s="33" t="str">
        <f>IF($B1868="","",Items!$I1867)</f>
        <v/>
      </c>
      <c r="G1868" s="33" t="str">
        <f t="shared" si="59"/>
        <v/>
      </c>
      <c r="H1868" s="85"/>
    </row>
    <row r="1869" spans="1:8" hidden="1" x14ac:dyDescent="0.25">
      <c r="A1869" s="28" t="str">
        <f>IF(Items!$B1868="","",Items!$A1868)</f>
        <v/>
      </c>
      <c r="B1869" s="28" t="str">
        <f>IF(Items!$B1868="","",Items!$B1868)</f>
        <v/>
      </c>
      <c r="C1869" s="32" t="str">
        <f>IF($B1869="","",Items!$G1868+SUMIFS(PurQty,PurItem,$B1869,PurDate,"&lt;="&amp;$D$2)-SUMIFS(SalQty,SalItem,$B1869,SalDate,"&lt;="&amp;$D$2)-SUMIFS(WoQty,WoItem,$B1869,WoDate,"&lt;="&amp;$D$2)+SUMIFS(AdjQty,AdjItem,$B1869,AdjDate,"&lt;="&amp;$D$2)+SUMIFS(LinVarQty,LinItem,$B1869,LinPosted,"YES",LinDate,"&lt;="&amp;$D$2,LinID,"&lt;&gt;"&amp;$B$2))</f>
        <v/>
      </c>
      <c r="D1869" s="84"/>
      <c r="E1869" s="32" t="str">
        <f t="shared" si="58"/>
        <v/>
      </c>
      <c r="F1869" s="33" t="str">
        <f>IF($B1869="","",Items!$I1868)</f>
        <v/>
      </c>
      <c r="G1869" s="33" t="str">
        <f t="shared" si="59"/>
        <v/>
      </c>
      <c r="H1869" s="85"/>
    </row>
    <row r="1870" spans="1:8" hidden="1" x14ac:dyDescent="0.25">
      <c r="A1870" s="28" t="str">
        <f>IF(Items!$B1869="","",Items!$A1869)</f>
        <v/>
      </c>
      <c r="B1870" s="28" t="str">
        <f>IF(Items!$B1869="","",Items!$B1869)</f>
        <v/>
      </c>
      <c r="C1870" s="32" t="str">
        <f>IF($B1870="","",Items!$G1869+SUMIFS(PurQty,PurItem,$B1870,PurDate,"&lt;="&amp;$D$2)-SUMIFS(SalQty,SalItem,$B1870,SalDate,"&lt;="&amp;$D$2)-SUMIFS(WoQty,WoItem,$B1870,WoDate,"&lt;="&amp;$D$2)+SUMIFS(AdjQty,AdjItem,$B1870,AdjDate,"&lt;="&amp;$D$2)+SUMIFS(LinVarQty,LinItem,$B1870,LinPosted,"YES",LinDate,"&lt;="&amp;$D$2,LinID,"&lt;&gt;"&amp;$B$2))</f>
        <v/>
      </c>
      <c r="D1870" s="84"/>
      <c r="E1870" s="32" t="str">
        <f t="shared" si="58"/>
        <v/>
      </c>
      <c r="F1870" s="33" t="str">
        <f>IF($B1870="","",Items!$I1869)</f>
        <v/>
      </c>
      <c r="G1870" s="33" t="str">
        <f t="shared" si="59"/>
        <v/>
      </c>
      <c r="H1870" s="85"/>
    </row>
    <row r="1871" spans="1:8" hidden="1" x14ac:dyDescent="0.25">
      <c r="A1871" s="28" t="str">
        <f>IF(Items!$B1870="","",Items!$A1870)</f>
        <v/>
      </c>
      <c r="B1871" s="28" t="str">
        <f>IF(Items!$B1870="","",Items!$B1870)</f>
        <v/>
      </c>
      <c r="C1871" s="32" t="str">
        <f>IF($B1871="","",Items!$G1870+SUMIFS(PurQty,PurItem,$B1871,PurDate,"&lt;="&amp;$D$2)-SUMIFS(SalQty,SalItem,$B1871,SalDate,"&lt;="&amp;$D$2)-SUMIFS(WoQty,WoItem,$B1871,WoDate,"&lt;="&amp;$D$2)+SUMIFS(AdjQty,AdjItem,$B1871,AdjDate,"&lt;="&amp;$D$2)+SUMIFS(LinVarQty,LinItem,$B1871,LinPosted,"YES",LinDate,"&lt;="&amp;$D$2,LinID,"&lt;&gt;"&amp;$B$2))</f>
        <v/>
      </c>
      <c r="D1871" s="84"/>
      <c r="E1871" s="32" t="str">
        <f t="shared" si="58"/>
        <v/>
      </c>
      <c r="F1871" s="33" t="str">
        <f>IF($B1871="","",Items!$I1870)</f>
        <v/>
      </c>
      <c r="G1871" s="33" t="str">
        <f t="shared" si="59"/>
        <v/>
      </c>
      <c r="H1871" s="85"/>
    </row>
    <row r="1872" spans="1:8" hidden="1" x14ac:dyDescent="0.25">
      <c r="A1872" s="28" t="str">
        <f>IF(Items!$B1871="","",Items!$A1871)</f>
        <v/>
      </c>
      <c r="B1872" s="28" t="str">
        <f>IF(Items!$B1871="","",Items!$B1871)</f>
        <v/>
      </c>
      <c r="C1872" s="32" t="str">
        <f>IF($B1872="","",Items!$G1871+SUMIFS(PurQty,PurItem,$B1872,PurDate,"&lt;="&amp;$D$2)-SUMIFS(SalQty,SalItem,$B1872,SalDate,"&lt;="&amp;$D$2)-SUMIFS(WoQty,WoItem,$B1872,WoDate,"&lt;="&amp;$D$2)+SUMIFS(AdjQty,AdjItem,$B1872,AdjDate,"&lt;="&amp;$D$2)+SUMIFS(LinVarQty,LinItem,$B1872,LinPosted,"YES",LinDate,"&lt;="&amp;$D$2,LinID,"&lt;&gt;"&amp;$B$2))</f>
        <v/>
      </c>
      <c r="D1872" s="84"/>
      <c r="E1872" s="32" t="str">
        <f t="shared" si="58"/>
        <v/>
      </c>
      <c r="F1872" s="33" t="str">
        <f>IF($B1872="","",Items!$I1871)</f>
        <v/>
      </c>
      <c r="G1872" s="33" t="str">
        <f t="shared" si="59"/>
        <v/>
      </c>
      <c r="H1872" s="85"/>
    </row>
    <row r="1873" spans="1:8" hidden="1" x14ac:dyDescent="0.25">
      <c r="A1873" s="28" t="str">
        <f>IF(Items!$B1872="","",Items!$A1872)</f>
        <v/>
      </c>
      <c r="B1873" s="28" t="str">
        <f>IF(Items!$B1872="","",Items!$B1872)</f>
        <v/>
      </c>
      <c r="C1873" s="32" t="str">
        <f>IF($B1873="","",Items!$G1872+SUMIFS(PurQty,PurItem,$B1873,PurDate,"&lt;="&amp;$D$2)-SUMIFS(SalQty,SalItem,$B1873,SalDate,"&lt;="&amp;$D$2)-SUMIFS(WoQty,WoItem,$B1873,WoDate,"&lt;="&amp;$D$2)+SUMIFS(AdjQty,AdjItem,$B1873,AdjDate,"&lt;="&amp;$D$2)+SUMIFS(LinVarQty,LinItem,$B1873,LinPosted,"YES",LinDate,"&lt;="&amp;$D$2,LinID,"&lt;&gt;"&amp;$B$2))</f>
        <v/>
      </c>
      <c r="D1873" s="84"/>
      <c r="E1873" s="32" t="str">
        <f t="shared" si="58"/>
        <v/>
      </c>
      <c r="F1873" s="33" t="str">
        <f>IF($B1873="","",Items!$I1872)</f>
        <v/>
      </c>
      <c r="G1873" s="33" t="str">
        <f t="shared" si="59"/>
        <v/>
      </c>
      <c r="H1873" s="85"/>
    </row>
    <row r="1874" spans="1:8" hidden="1" x14ac:dyDescent="0.25">
      <c r="A1874" s="28" t="str">
        <f>IF(Items!$B1873="","",Items!$A1873)</f>
        <v/>
      </c>
      <c r="B1874" s="28" t="str">
        <f>IF(Items!$B1873="","",Items!$B1873)</f>
        <v/>
      </c>
      <c r="C1874" s="32" t="str">
        <f>IF($B1874="","",Items!$G1873+SUMIFS(PurQty,PurItem,$B1874,PurDate,"&lt;="&amp;$D$2)-SUMIFS(SalQty,SalItem,$B1874,SalDate,"&lt;="&amp;$D$2)-SUMIFS(WoQty,WoItem,$B1874,WoDate,"&lt;="&amp;$D$2)+SUMIFS(AdjQty,AdjItem,$B1874,AdjDate,"&lt;="&amp;$D$2)+SUMIFS(LinVarQty,LinItem,$B1874,LinPosted,"YES",LinDate,"&lt;="&amp;$D$2,LinID,"&lt;&gt;"&amp;$B$2))</f>
        <v/>
      </c>
      <c r="D1874" s="84"/>
      <c r="E1874" s="32" t="str">
        <f t="shared" si="58"/>
        <v/>
      </c>
      <c r="F1874" s="33" t="str">
        <f>IF($B1874="","",Items!$I1873)</f>
        <v/>
      </c>
      <c r="G1874" s="33" t="str">
        <f t="shared" si="59"/>
        <v/>
      </c>
      <c r="H1874" s="85"/>
    </row>
    <row r="1875" spans="1:8" hidden="1" x14ac:dyDescent="0.25">
      <c r="A1875" s="28" t="str">
        <f>IF(Items!$B1874="","",Items!$A1874)</f>
        <v/>
      </c>
      <c r="B1875" s="28" t="str">
        <f>IF(Items!$B1874="","",Items!$B1874)</f>
        <v/>
      </c>
      <c r="C1875" s="32" t="str">
        <f>IF($B1875="","",Items!$G1874+SUMIFS(PurQty,PurItem,$B1875,PurDate,"&lt;="&amp;$D$2)-SUMIFS(SalQty,SalItem,$B1875,SalDate,"&lt;="&amp;$D$2)-SUMIFS(WoQty,WoItem,$B1875,WoDate,"&lt;="&amp;$D$2)+SUMIFS(AdjQty,AdjItem,$B1875,AdjDate,"&lt;="&amp;$D$2)+SUMIFS(LinVarQty,LinItem,$B1875,LinPosted,"YES",LinDate,"&lt;="&amp;$D$2,LinID,"&lt;&gt;"&amp;$B$2))</f>
        <v/>
      </c>
      <c r="D1875" s="84"/>
      <c r="E1875" s="32" t="str">
        <f t="shared" si="58"/>
        <v/>
      </c>
      <c r="F1875" s="33" t="str">
        <f>IF($B1875="","",Items!$I1874)</f>
        <v/>
      </c>
      <c r="G1875" s="33" t="str">
        <f t="shared" si="59"/>
        <v/>
      </c>
      <c r="H1875" s="85"/>
    </row>
    <row r="1876" spans="1:8" hidden="1" x14ac:dyDescent="0.25">
      <c r="A1876" s="28" t="str">
        <f>IF(Items!$B1875="","",Items!$A1875)</f>
        <v/>
      </c>
      <c r="B1876" s="28" t="str">
        <f>IF(Items!$B1875="","",Items!$B1875)</f>
        <v/>
      </c>
      <c r="C1876" s="32" t="str">
        <f>IF($B1876="","",Items!$G1875+SUMIFS(PurQty,PurItem,$B1876,PurDate,"&lt;="&amp;$D$2)-SUMIFS(SalQty,SalItem,$B1876,SalDate,"&lt;="&amp;$D$2)-SUMIFS(WoQty,WoItem,$B1876,WoDate,"&lt;="&amp;$D$2)+SUMIFS(AdjQty,AdjItem,$B1876,AdjDate,"&lt;="&amp;$D$2)+SUMIFS(LinVarQty,LinItem,$B1876,LinPosted,"YES",LinDate,"&lt;="&amp;$D$2,LinID,"&lt;&gt;"&amp;$B$2))</f>
        <v/>
      </c>
      <c r="D1876" s="84"/>
      <c r="E1876" s="32" t="str">
        <f t="shared" si="58"/>
        <v/>
      </c>
      <c r="F1876" s="33" t="str">
        <f>IF($B1876="","",Items!$I1875)</f>
        <v/>
      </c>
      <c r="G1876" s="33" t="str">
        <f t="shared" si="59"/>
        <v/>
      </c>
      <c r="H1876" s="85"/>
    </row>
    <row r="1877" spans="1:8" hidden="1" x14ac:dyDescent="0.25">
      <c r="A1877" s="28" t="str">
        <f>IF(Items!$B1876="","",Items!$A1876)</f>
        <v/>
      </c>
      <c r="B1877" s="28" t="str">
        <f>IF(Items!$B1876="","",Items!$B1876)</f>
        <v/>
      </c>
      <c r="C1877" s="32" t="str">
        <f>IF($B1877="","",Items!$G1876+SUMIFS(PurQty,PurItem,$B1877,PurDate,"&lt;="&amp;$D$2)-SUMIFS(SalQty,SalItem,$B1877,SalDate,"&lt;="&amp;$D$2)-SUMIFS(WoQty,WoItem,$B1877,WoDate,"&lt;="&amp;$D$2)+SUMIFS(AdjQty,AdjItem,$B1877,AdjDate,"&lt;="&amp;$D$2)+SUMIFS(LinVarQty,LinItem,$B1877,LinPosted,"YES",LinDate,"&lt;="&amp;$D$2,LinID,"&lt;&gt;"&amp;$B$2))</f>
        <v/>
      </c>
      <c r="D1877" s="84"/>
      <c r="E1877" s="32" t="str">
        <f t="shared" si="58"/>
        <v/>
      </c>
      <c r="F1877" s="33" t="str">
        <f>IF($B1877="","",Items!$I1876)</f>
        <v/>
      </c>
      <c r="G1877" s="33" t="str">
        <f t="shared" si="59"/>
        <v/>
      </c>
      <c r="H1877" s="85"/>
    </row>
    <row r="1878" spans="1:8" hidden="1" x14ac:dyDescent="0.25">
      <c r="A1878" s="28" t="str">
        <f>IF(Items!$B1877="","",Items!$A1877)</f>
        <v/>
      </c>
      <c r="B1878" s="28" t="str">
        <f>IF(Items!$B1877="","",Items!$B1877)</f>
        <v/>
      </c>
      <c r="C1878" s="32" t="str">
        <f>IF($B1878="","",Items!$G1877+SUMIFS(PurQty,PurItem,$B1878,PurDate,"&lt;="&amp;$D$2)-SUMIFS(SalQty,SalItem,$B1878,SalDate,"&lt;="&amp;$D$2)-SUMIFS(WoQty,WoItem,$B1878,WoDate,"&lt;="&amp;$D$2)+SUMIFS(AdjQty,AdjItem,$B1878,AdjDate,"&lt;="&amp;$D$2)+SUMIFS(LinVarQty,LinItem,$B1878,LinPosted,"YES",LinDate,"&lt;="&amp;$D$2,LinID,"&lt;&gt;"&amp;$B$2))</f>
        <v/>
      </c>
      <c r="D1878" s="84"/>
      <c r="E1878" s="32" t="str">
        <f t="shared" si="58"/>
        <v/>
      </c>
      <c r="F1878" s="33" t="str">
        <f>IF($B1878="","",Items!$I1877)</f>
        <v/>
      </c>
      <c r="G1878" s="33" t="str">
        <f t="shared" si="59"/>
        <v/>
      </c>
      <c r="H1878" s="85"/>
    </row>
    <row r="1879" spans="1:8" hidden="1" x14ac:dyDescent="0.25">
      <c r="A1879" s="28" t="str">
        <f>IF(Items!$B1878="","",Items!$A1878)</f>
        <v/>
      </c>
      <c r="B1879" s="28" t="str">
        <f>IF(Items!$B1878="","",Items!$B1878)</f>
        <v/>
      </c>
      <c r="C1879" s="32" t="str">
        <f>IF($B1879="","",Items!$G1878+SUMIFS(PurQty,PurItem,$B1879,PurDate,"&lt;="&amp;$D$2)-SUMIFS(SalQty,SalItem,$B1879,SalDate,"&lt;="&amp;$D$2)-SUMIFS(WoQty,WoItem,$B1879,WoDate,"&lt;="&amp;$D$2)+SUMIFS(AdjQty,AdjItem,$B1879,AdjDate,"&lt;="&amp;$D$2)+SUMIFS(LinVarQty,LinItem,$B1879,LinPosted,"YES",LinDate,"&lt;="&amp;$D$2,LinID,"&lt;&gt;"&amp;$B$2))</f>
        <v/>
      </c>
      <c r="D1879" s="84"/>
      <c r="E1879" s="32" t="str">
        <f t="shared" si="58"/>
        <v/>
      </c>
      <c r="F1879" s="33" t="str">
        <f>IF($B1879="","",Items!$I1878)</f>
        <v/>
      </c>
      <c r="G1879" s="33" t="str">
        <f t="shared" si="59"/>
        <v/>
      </c>
      <c r="H1879" s="85"/>
    </row>
    <row r="1880" spans="1:8" hidden="1" x14ac:dyDescent="0.25">
      <c r="A1880" s="28" t="str">
        <f>IF(Items!$B1879="","",Items!$A1879)</f>
        <v/>
      </c>
      <c r="B1880" s="28" t="str">
        <f>IF(Items!$B1879="","",Items!$B1879)</f>
        <v/>
      </c>
      <c r="C1880" s="32" t="str">
        <f>IF($B1880="","",Items!$G1879+SUMIFS(PurQty,PurItem,$B1880,PurDate,"&lt;="&amp;$D$2)-SUMIFS(SalQty,SalItem,$B1880,SalDate,"&lt;="&amp;$D$2)-SUMIFS(WoQty,WoItem,$B1880,WoDate,"&lt;="&amp;$D$2)+SUMIFS(AdjQty,AdjItem,$B1880,AdjDate,"&lt;="&amp;$D$2)+SUMIFS(LinVarQty,LinItem,$B1880,LinPosted,"YES",LinDate,"&lt;="&amp;$D$2,LinID,"&lt;&gt;"&amp;$B$2))</f>
        <v/>
      </c>
      <c r="D1880" s="84"/>
      <c r="E1880" s="32" t="str">
        <f t="shared" si="58"/>
        <v/>
      </c>
      <c r="F1880" s="33" t="str">
        <f>IF($B1880="","",Items!$I1879)</f>
        <v/>
      </c>
      <c r="G1880" s="33" t="str">
        <f t="shared" si="59"/>
        <v/>
      </c>
      <c r="H1880" s="85"/>
    </row>
    <row r="1881" spans="1:8" hidden="1" x14ac:dyDescent="0.25">
      <c r="A1881" s="28" t="str">
        <f>IF(Items!$B1880="","",Items!$A1880)</f>
        <v/>
      </c>
      <c r="B1881" s="28" t="str">
        <f>IF(Items!$B1880="","",Items!$B1880)</f>
        <v/>
      </c>
      <c r="C1881" s="32" t="str">
        <f>IF($B1881="","",Items!$G1880+SUMIFS(PurQty,PurItem,$B1881,PurDate,"&lt;="&amp;$D$2)-SUMIFS(SalQty,SalItem,$B1881,SalDate,"&lt;="&amp;$D$2)-SUMIFS(WoQty,WoItem,$B1881,WoDate,"&lt;="&amp;$D$2)+SUMIFS(AdjQty,AdjItem,$B1881,AdjDate,"&lt;="&amp;$D$2)+SUMIFS(LinVarQty,LinItem,$B1881,LinPosted,"YES",LinDate,"&lt;="&amp;$D$2,LinID,"&lt;&gt;"&amp;$B$2))</f>
        <v/>
      </c>
      <c r="D1881" s="84"/>
      <c r="E1881" s="32" t="str">
        <f t="shared" si="58"/>
        <v/>
      </c>
      <c r="F1881" s="33" t="str">
        <f>IF($B1881="","",Items!$I1880)</f>
        <v/>
      </c>
      <c r="G1881" s="33" t="str">
        <f t="shared" si="59"/>
        <v/>
      </c>
      <c r="H1881" s="85"/>
    </row>
    <row r="1882" spans="1:8" hidden="1" x14ac:dyDescent="0.25">
      <c r="A1882" s="28" t="str">
        <f>IF(Items!$B1881="","",Items!$A1881)</f>
        <v/>
      </c>
      <c r="B1882" s="28" t="str">
        <f>IF(Items!$B1881="","",Items!$B1881)</f>
        <v/>
      </c>
      <c r="C1882" s="32" t="str">
        <f>IF($B1882="","",Items!$G1881+SUMIFS(PurQty,PurItem,$B1882,PurDate,"&lt;="&amp;$D$2)-SUMIFS(SalQty,SalItem,$B1882,SalDate,"&lt;="&amp;$D$2)-SUMIFS(WoQty,WoItem,$B1882,WoDate,"&lt;="&amp;$D$2)+SUMIFS(AdjQty,AdjItem,$B1882,AdjDate,"&lt;="&amp;$D$2)+SUMIFS(LinVarQty,LinItem,$B1882,LinPosted,"YES",LinDate,"&lt;="&amp;$D$2,LinID,"&lt;&gt;"&amp;$B$2))</f>
        <v/>
      </c>
      <c r="D1882" s="84"/>
      <c r="E1882" s="32" t="str">
        <f t="shared" si="58"/>
        <v/>
      </c>
      <c r="F1882" s="33" t="str">
        <f>IF($B1882="","",Items!$I1881)</f>
        <v/>
      </c>
      <c r="G1882" s="33" t="str">
        <f t="shared" si="59"/>
        <v/>
      </c>
      <c r="H1882" s="85"/>
    </row>
    <row r="1883" spans="1:8" hidden="1" x14ac:dyDescent="0.25">
      <c r="A1883" s="28" t="str">
        <f>IF(Items!$B1882="","",Items!$A1882)</f>
        <v/>
      </c>
      <c r="B1883" s="28" t="str">
        <f>IF(Items!$B1882="","",Items!$B1882)</f>
        <v/>
      </c>
      <c r="C1883" s="32" t="str">
        <f>IF($B1883="","",Items!$G1882+SUMIFS(PurQty,PurItem,$B1883,PurDate,"&lt;="&amp;$D$2)-SUMIFS(SalQty,SalItem,$B1883,SalDate,"&lt;="&amp;$D$2)-SUMIFS(WoQty,WoItem,$B1883,WoDate,"&lt;="&amp;$D$2)+SUMIFS(AdjQty,AdjItem,$B1883,AdjDate,"&lt;="&amp;$D$2)+SUMIFS(LinVarQty,LinItem,$B1883,LinPosted,"YES",LinDate,"&lt;="&amp;$D$2,LinID,"&lt;&gt;"&amp;$B$2))</f>
        <v/>
      </c>
      <c r="D1883" s="84"/>
      <c r="E1883" s="32" t="str">
        <f t="shared" si="58"/>
        <v/>
      </c>
      <c r="F1883" s="33" t="str">
        <f>IF($B1883="","",Items!$I1882)</f>
        <v/>
      </c>
      <c r="G1883" s="33" t="str">
        <f t="shared" si="59"/>
        <v/>
      </c>
      <c r="H1883" s="85"/>
    </row>
    <row r="1884" spans="1:8" hidden="1" x14ac:dyDescent="0.25">
      <c r="A1884" s="28" t="str">
        <f>IF(Items!$B1883="","",Items!$A1883)</f>
        <v/>
      </c>
      <c r="B1884" s="28" t="str">
        <f>IF(Items!$B1883="","",Items!$B1883)</f>
        <v/>
      </c>
      <c r="C1884" s="32" t="str">
        <f>IF($B1884="","",Items!$G1883+SUMIFS(PurQty,PurItem,$B1884,PurDate,"&lt;="&amp;$D$2)-SUMIFS(SalQty,SalItem,$B1884,SalDate,"&lt;="&amp;$D$2)-SUMIFS(WoQty,WoItem,$B1884,WoDate,"&lt;="&amp;$D$2)+SUMIFS(AdjQty,AdjItem,$B1884,AdjDate,"&lt;="&amp;$D$2)+SUMIFS(LinVarQty,LinItem,$B1884,LinPosted,"YES",LinDate,"&lt;="&amp;$D$2,LinID,"&lt;&gt;"&amp;$B$2))</f>
        <v/>
      </c>
      <c r="D1884" s="84"/>
      <c r="E1884" s="32" t="str">
        <f t="shared" si="58"/>
        <v/>
      </c>
      <c r="F1884" s="33" t="str">
        <f>IF($B1884="","",Items!$I1883)</f>
        <v/>
      </c>
      <c r="G1884" s="33" t="str">
        <f t="shared" si="59"/>
        <v/>
      </c>
      <c r="H1884" s="85"/>
    </row>
    <row r="1885" spans="1:8" hidden="1" x14ac:dyDescent="0.25">
      <c r="A1885" s="28" t="str">
        <f>IF(Items!$B1884="","",Items!$A1884)</f>
        <v/>
      </c>
      <c r="B1885" s="28" t="str">
        <f>IF(Items!$B1884="","",Items!$B1884)</f>
        <v/>
      </c>
      <c r="C1885" s="32" t="str">
        <f>IF($B1885="","",Items!$G1884+SUMIFS(PurQty,PurItem,$B1885,PurDate,"&lt;="&amp;$D$2)-SUMIFS(SalQty,SalItem,$B1885,SalDate,"&lt;="&amp;$D$2)-SUMIFS(WoQty,WoItem,$B1885,WoDate,"&lt;="&amp;$D$2)+SUMIFS(AdjQty,AdjItem,$B1885,AdjDate,"&lt;="&amp;$D$2)+SUMIFS(LinVarQty,LinItem,$B1885,LinPosted,"YES",LinDate,"&lt;="&amp;$D$2,LinID,"&lt;&gt;"&amp;$B$2))</f>
        <v/>
      </c>
      <c r="D1885" s="84"/>
      <c r="E1885" s="32" t="str">
        <f t="shared" si="58"/>
        <v/>
      </c>
      <c r="F1885" s="33" t="str">
        <f>IF($B1885="","",Items!$I1884)</f>
        <v/>
      </c>
      <c r="G1885" s="33" t="str">
        <f t="shared" si="59"/>
        <v/>
      </c>
      <c r="H1885" s="85"/>
    </row>
    <row r="1886" spans="1:8" hidden="1" x14ac:dyDescent="0.25">
      <c r="A1886" s="28" t="str">
        <f>IF(Items!$B1885="","",Items!$A1885)</f>
        <v/>
      </c>
      <c r="B1886" s="28" t="str">
        <f>IF(Items!$B1885="","",Items!$B1885)</f>
        <v/>
      </c>
      <c r="C1886" s="32" t="str">
        <f>IF($B1886="","",Items!$G1885+SUMIFS(PurQty,PurItem,$B1886,PurDate,"&lt;="&amp;$D$2)-SUMIFS(SalQty,SalItem,$B1886,SalDate,"&lt;="&amp;$D$2)-SUMIFS(WoQty,WoItem,$B1886,WoDate,"&lt;="&amp;$D$2)+SUMIFS(AdjQty,AdjItem,$B1886,AdjDate,"&lt;="&amp;$D$2)+SUMIFS(LinVarQty,LinItem,$B1886,LinPosted,"YES",LinDate,"&lt;="&amp;$D$2,LinID,"&lt;&gt;"&amp;$B$2))</f>
        <v/>
      </c>
      <c r="D1886" s="84"/>
      <c r="E1886" s="32" t="str">
        <f t="shared" si="58"/>
        <v/>
      </c>
      <c r="F1886" s="33" t="str">
        <f>IF($B1886="","",Items!$I1885)</f>
        <v/>
      </c>
      <c r="G1886" s="33" t="str">
        <f t="shared" si="59"/>
        <v/>
      </c>
      <c r="H1886" s="85"/>
    </row>
    <row r="1887" spans="1:8" hidden="1" x14ac:dyDescent="0.25">
      <c r="A1887" s="28" t="str">
        <f>IF(Items!$B1886="","",Items!$A1886)</f>
        <v/>
      </c>
      <c r="B1887" s="28" t="str">
        <f>IF(Items!$B1886="","",Items!$B1886)</f>
        <v/>
      </c>
      <c r="C1887" s="32" t="str">
        <f>IF($B1887="","",Items!$G1886+SUMIFS(PurQty,PurItem,$B1887,PurDate,"&lt;="&amp;$D$2)-SUMIFS(SalQty,SalItem,$B1887,SalDate,"&lt;="&amp;$D$2)-SUMIFS(WoQty,WoItem,$B1887,WoDate,"&lt;="&amp;$D$2)+SUMIFS(AdjQty,AdjItem,$B1887,AdjDate,"&lt;="&amp;$D$2)+SUMIFS(LinVarQty,LinItem,$B1887,LinPosted,"YES",LinDate,"&lt;="&amp;$D$2,LinID,"&lt;&gt;"&amp;$B$2))</f>
        <v/>
      </c>
      <c r="D1887" s="84"/>
      <c r="E1887" s="32" t="str">
        <f t="shared" si="58"/>
        <v/>
      </c>
      <c r="F1887" s="33" t="str">
        <f>IF($B1887="","",Items!$I1886)</f>
        <v/>
      </c>
      <c r="G1887" s="33" t="str">
        <f t="shared" si="59"/>
        <v/>
      </c>
      <c r="H1887" s="85"/>
    </row>
    <row r="1888" spans="1:8" hidden="1" x14ac:dyDescent="0.25">
      <c r="A1888" s="28" t="str">
        <f>IF(Items!$B1887="","",Items!$A1887)</f>
        <v/>
      </c>
      <c r="B1888" s="28" t="str">
        <f>IF(Items!$B1887="","",Items!$B1887)</f>
        <v/>
      </c>
      <c r="C1888" s="32" t="str">
        <f>IF($B1888="","",Items!$G1887+SUMIFS(PurQty,PurItem,$B1888,PurDate,"&lt;="&amp;$D$2)-SUMIFS(SalQty,SalItem,$B1888,SalDate,"&lt;="&amp;$D$2)-SUMIFS(WoQty,WoItem,$B1888,WoDate,"&lt;="&amp;$D$2)+SUMIFS(AdjQty,AdjItem,$B1888,AdjDate,"&lt;="&amp;$D$2)+SUMIFS(LinVarQty,LinItem,$B1888,LinPosted,"YES",LinDate,"&lt;="&amp;$D$2,LinID,"&lt;&gt;"&amp;$B$2))</f>
        <v/>
      </c>
      <c r="D1888" s="84"/>
      <c r="E1888" s="32" t="str">
        <f t="shared" si="58"/>
        <v/>
      </c>
      <c r="F1888" s="33" t="str">
        <f>IF($B1888="","",Items!$I1887)</f>
        <v/>
      </c>
      <c r="G1888" s="33" t="str">
        <f t="shared" si="59"/>
        <v/>
      </c>
      <c r="H1888" s="85"/>
    </row>
    <row r="1889" spans="1:8" hidden="1" x14ac:dyDescent="0.25">
      <c r="A1889" s="28" t="str">
        <f>IF(Items!$B1888="","",Items!$A1888)</f>
        <v/>
      </c>
      <c r="B1889" s="28" t="str">
        <f>IF(Items!$B1888="","",Items!$B1888)</f>
        <v/>
      </c>
      <c r="C1889" s="32" t="str">
        <f>IF($B1889="","",Items!$G1888+SUMIFS(PurQty,PurItem,$B1889,PurDate,"&lt;="&amp;$D$2)-SUMIFS(SalQty,SalItem,$B1889,SalDate,"&lt;="&amp;$D$2)-SUMIFS(WoQty,WoItem,$B1889,WoDate,"&lt;="&amp;$D$2)+SUMIFS(AdjQty,AdjItem,$B1889,AdjDate,"&lt;="&amp;$D$2)+SUMIFS(LinVarQty,LinItem,$B1889,LinPosted,"YES",LinDate,"&lt;="&amp;$D$2,LinID,"&lt;&gt;"&amp;$B$2))</f>
        <v/>
      </c>
      <c r="D1889" s="84"/>
      <c r="E1889" s="32" t="str">
        <f t="shared" si="58"/>
        <v/>
      </c>
      <c r="F1889" s="33" t="str">
        <f>IF($B1889="","",Items!$I1888)</f>
        <v/>
      </c>
      <c r="G1889" s="33" t="str">
        <f t="shared" si="59"/>
        <v/>
      </c>
      <c r="H1889" s="85"/>
    </row>
    <row r="1890" spans="1:8" hidden="1" x14ac:dyDescent="0.25">
      <c r="A1890" s="28" t="str">
        <f>IF(Items!$B1889="","",Items!$A1889)</f>
        <v/>
      </c>
      <c r="B1890" s="28" t="str">
        <f>IF(Items!$B1889="","",Items!$B1889)</f>
        <v/>
      </c>
      <c r="C1890" s="32" t="str">
        <f>IF($B1890="","",Items!$G1889+SUMIFS(PurQty,PurItem,$B1890,PurDate,"&lt;="&amp;$D$2)-SUMIFS(SalQty,SalItem,$B1890,SalDate,"&lt;="&amp;$D$2)-SUMIFS(WoQty,WoItem,$B1890,WoDate,"&lt;="&amp;$D$2)+SUMIFS(AdjQty,AdjItem,$B1890,AdjDate,"&lt;="&amp;$D$2)+SUMIFS(LinVarQty,LinItem,$B1890,LinPosted,"YES",LinDate,"&lt;="&amp;$D$2,LinID,"&lt;&gt;"&amp;$B$2))</f>
        <v/>
      </c>
      <c r="D1890" s="84"/>
      <c r="E1890" s="32" t="str">
        <f t="shared" si="58"/>
        <v/>
      </c>
      <c r="F1890" s="33" t="str">
        <f>IF($B1890="","",Items!$I1889)</f>
        <v/>
      </c>
      <c r="G1890" s="33" t="str">
        <f t="shared" si="59"/>
        <v/>
      </c>
      <c r="H1890" s="85"/>
    </row>
    <row r="1891" spans="1:8" hidden="1" x14ac:dyDescent="0.25">
      <c r="A1891" s="28" t="str">
        <f>IF(Items!$B1890="","",Items!$A1890)</f>
        <v/>
      </c>
      <c r="B1891" s="28" t="str">
        <f>IF(Items!$B1890="","",Items!$B1890)</f>
        <v/>
      </c>
      <c r="C1891" s="32" t="str">
        <f>IF($B1891="","",Items!$G1890+SUMIFS(PurQty,PurItem,$B1891,PurDate,"&lt;="&amp;$D$2)-SUMIFS(SalQty,SalItem,$B1891,SalDate,"&lt;="&amp;$D$2)-SUMIFS(WoQty,WoItem,$B1891,WoDate,"&lt;="&amp;$D$2)+SUMIFS(AdjQty,AdjItem,$B1891,AdjDate,"&lt;="&amp;$D$2)+SUMIFS(LinVarQty,LinItem,$B1891,LinPosted,"YES",LinDate,"&lt;="&amp;$D$2,LinID,"&lt;&gt;"&amp;$B$2))</f>
        <v/>
      </c>
      <c r="D1891" s="84"/>
      <c r="E1891" s="32" t="str">
        <f t="shared" si="58"/>
        <v/>
      </c>
      <c r="F1891" s="33" t="str">
        <f>IF($B1891="","",Items!$I1890)</f>
        <v/>
      </c>
      <c r="G1891" s="33" t="str">
        <f t="shared" si="59"/>
        <v/>
      </c>
      <c r="H1891" s="85"/>
    </row>
    <row r="1892" spans="1:8" hidden="1" x14ac:dyDescent="0.25">
      <c r="A1892" s="28" t="str">
        <f>IF(Items!$B1891="","",Items!$A1891)</f>
        <v/>
      </c>
      <c r="B1892" s="28" t="str">
        <f>IF(Items!$B1891="","",Items!$B1891)</f>
        <v/>
      </c>
      <c r="C1892" s="32" t="str">
        <f>IF($B1892="","",Items!$G1891+SUMIFS(PurQty,PurItem,$B1892,PurDate,"&lt;="&amp;$D$2)-SUMIFS(SalQty,SalItem,$B1892,SalDate,"&lt;="&amp;$D$2)-SUMIFS(WoQty,WoItem,$B1892,WoDate,"&lt;="&amp;$D$2)+SUMIFS(AdjQty,AdjItem,$B1892,AdjDate,"&lt;="&amp;$D$2)+SUMIFS(LinVarQty,LinItem,$B1892,LinPosted,"YES",LinDate,"&lt;="&amp;$D$2,LinID,"&lt;&gt;"&amp;$B$2))</f>
        <v/>
      </c>
      <c r="D1892" s="84"/>
      <c r="E1892" s="32" t="str">
        <f t="shared" si="58"/>
        <v/>
      </c>
      <c r="F1892" s="33" t="str">
        <f>IF($B1892="","",Items!$I1891)</f>
        <v/>
      </c>
      <c r="G1892" s="33" t="str">
        <f t="shared" si="59"/>
        <v/>
      </c>
      <c r="H1892" s="85"/>
    </row>
    <row r="1893" spans="1:8" hidden="1" x14ac:dyDescent="0.25">
      <c r="A1893" s="28" t="str">
        <f>IF(Items!$B1892="","",Items!$A1892)</f>
        <v/>
      </c>
      <c r="B1893" s="28" t="str">
        <f>IF(Items!$B1892="","",Items!$B1892)</f>
        <v/>
      </c>
      <c r="C1893" s="32" t="str">
        <f>IF($B1893="","",Items!$G1892+SUMIFS(PurQty,PurItem,$B1893,PurDate,"&lt;="&amp;$D$2)-SUMIFS(SalQty,SalItem,$B1893,SalDate,"&lt;="&amp;$D$2)-SUMIFS(WoQty,WoItem,$B1893,WoDate,"&lt;="&amp;$D$2)+SUMIFS(AdjQty,AdjItem,$B1893,AdjDate,"&lt;="&amp;$D$2)+SUMIFS(LinVarQty,LinItem,$B1893,LinPosted,"YES",LinDate,"&lt;="&amp;$D$2,LinID,"&lt;&gt;"&amp;$B$2))</f>
        <v/>
      </c>
      <c r="D1893" s="84"/>
      <c r="E1893" s="32" t="str">
        <f t="shared" si="58"/>
        <v/>
      </c>
      <c r="F1893" s="33" t="str">
        <f>IF($B1893="","",Items!$I1892)</f>
        <v/>
      </c>
      <c r="G1893" s="33" t="str">
        <f t="shared" si="59"/>
        <v/>
      </c>
      <c r="H1893" s="85"/>
    </row>
    <row r="1894" spans="1:8" hidden="1" x14ac:dyDescent="0.25">
      <c r="A1894" s="28" t="str">
        <f>IF(Items!$B1893="","",Items!$A1893)</f>
        <v/>
      </c>
      <c r="B1894" s="28" t="str">
        <f>IF(Items!$B1893="","",Items!$B1893)</f>
        <v/>
      </c>
      <c r="C1894" s="32" t="str">
        <f>IF($B1894="","",Items!$G1893+SUMIFS(PurQty,PurItem,$B1894,PurDate,"&lt;="&amp;$D$2)-SUMIFS(SalQty,SalItem,$B1894,SalDate,"&lt;="&amp;$D$2)-SUMIFS(WoQty,WoItem,$B1894,WoDate,"&lt;="&amp;$D$2)+SUMIFS(AdjQty,AdjItem,$B1894,AdjDate,"&lt;="&amp;$D$2)+SUMIFS(LinVarQty,LinItem,$B1894,LinPosted,"YES",LinDate,"&lt;="&amp;$D$2,LinID,"&lt;&gt;"&amp;$B$2))</f>
        <v/>
      </c>
      <c r="D1894" s="84"/>
      <c r="E1894" s="32" t="str">
        <f t="shared" si="58"/>
        <v/>
      </c>
      <c r="F1894" s="33" t="str">
        <f>IF($B1894="","",Items!$I1893)</f>
        <v/>
      </c>
      <c r="G1894" s="33" t="str">
        <f t="shared" si="59"/>
        <v/>
      </c>
      <c r="H1894" s="85"/>
    </row>
    <row r="1895" spans="1:8" hidden="1" x14ac:dyDescent="0.25">
      <c r="A1895" s="28" t="str">
        <f>IF(Items!$B1894="","",Items!$A1894)</f>
        <v/>
      </c>
      <c r="B1895" s="28" t="str">
        <f>IF(Items!$B1894="","",Items!$B1894)</f>
        <v/>
      </c>
      <c r="C1895" s="32" t="str">
        <f>IF($B1895="","",Items!$G1894+SUMIFS(PurQty,PurItem,$B1895,PurDate,"&lt;="&amp;$D$2)-SUMIFS(SalQty,SalItem,$B1895,SalDate,"&lt;="&amp;$D$2)-SUMIFS(WoQty,WoItem,$B1895,WoDate,"&lt;="&amp;$D$2)+SUMIFS(AdjQty,AdjItem,$B1895,AdjDate,"&lt;="&amp;$D$2)+SUMIFS(LinVarQty,LinItem,$B1895,LinPosted,"YES",LinDate,"&lt;="&amp;$D$2,LinID,"&lt;&gt;"&amp;$B$2))</f>
        <v/>
      </c>
      <c r="D1895" s="84"/>
      <c r="E1895" s="32" t="str">
        <f t="shared" si="58"/>
        <v/>
      </c>
      <c r="F1895" s="33" t="str">
        <f>IF($B1895="","",Items!$I1894)</f>
        <v/>
      </c>
      <c r="G1895" s="33" t="str">
        <f t="shared" si="59"/>
        <v/>
      </c>
      <c r="H1895" s="85"/>
    </row>
    <row r="1896" spans="1:8" hidden="1" x14ac:dyDescent="0.25">
      <c r="A1896" s="28" t="str">
        <f>IF(Items!$B1895="","",Items!$A1895)</f>
        <v/>
      </c>
      <c r="B1896" s="28" t="str">
        <f>IF(Items!$B1895="","",Items!$B1895)</f>
        <v/>
      </c>
      <c r="C1896" s="32" t="str">
        <f>IF($B1896="","",Items!$G1895+SUMIFS(PurQty,PurItem,$B1896,PurDate,"&lt;="&amp;$D$2)-SUMIFS(SalQty,SalItem,$B1896,SalDate,"&lt;="&amp;$D$2)-SUMIFS(WoQty,WoItem,$B1896,WoDate,"&lt;="&amp;$D$2)+SUMIFS(AdjQty,AdjItem,$B1896,AdjDate,"&lt;="&amp;$D$2)+SUMIFS(LinVarQty,LinItem,$B1896,LinPosted,"YES",LinDate,"&lt;="&amp;$D$2,LinID,"&lt;&gt;"&amp;$B$2))</f>
        <v/>
      </c>
      <c r="D1896" s="84"/>
      <c r="E1896" s="32" t="str">
        <f t="shared" si="58"/>
        <v/>
      </c>
      <c r="F1896" s="33" t="str">
        <f>IF($B1896="","",Items!$I1895)</f>
        <v/>
      </c>
      <c r="G1896" s="33" t="str">
        <f t="shared" si="59"/>
        <v/>
      </c>
      <c r="H1896" s="85"/>
    </row>
    <row r="1897" spans="1:8" hidden="1" x14ac:dyDescent="0.25">
      <c r="A1897" s="28" t="str">
        <f>IF(Items!$B1896="","",Items!$A1896)</f>
        <v/>
      </c>
      <c r="B1897" s="28" t="str">
        <f>IF(Items!$B1896="","",Items!$B1896)</f>
        <v/>
      </c>
      <c r="C1897" s="32" t="str">
        <f>IF($B1897="","",Items!$G1896+SUMIFS(PurQty,PurItem,$B1897,PurDate,"&lt;="&amp;$D$2)-SUMIFS(SalQty,SalItem,$B1897,SalDate,"&lt;="&amp;$D$2)-SUMIFS(WoQty,WoItem,$B1897,WoDate,"&lt;="&amp;$D$2)+SUMIFS(AdjQty,AdjItem,$B1897,AdjDate,"&lt;="&amp;$D$2)+SUMIFS(LinVarQty,LinItem,$B1897,LinPosted,"YES",LinDate,"&lt;="&amp;$D$2,LinID,"&lt;&gt;"&amp;$B$2))</f>
        <v/>
      </c>
      <c r="D1897" s="84"/>
      <c r="E1897" s="32" t="str">
        <f t="shared" si="58"/>
        <v/>
      </c>
      <c r="F1897" s="33" t="str">
        <f>IF($B1897="","",Items!$I1896)</f>
        <v/>
      </c>
      <c r="G1897" s="33" t="str">
        <f t="shared" si="59"/>
        <v/>
      </c>
      <c r="H1897" s="85"/>
    </row>
    <row r="1898" spans="1:8" hidden="1" x14ac:dyDescent="0.25">
      <c r="A1898" s="28" t="str">
        <f>IF(Items!$B1897="","",Items!$A1897)</f>
        <v/>
      </c>
      <c r="B1898" s="28" t="str">
        <f>IF(Items!$B1897="","",Items!$B1897)</f>
        <v/>
      </c>
      <c r="C1898" s="32" t="str">
        <f>IF($B1898="","",Items!$G1897+SUMIFS(PurQty,PurItem,$B1898,PurDate,"&lt;="&amp;$D$2)-SUMIFS(SalQty,SalItem,$B1898,SalDate,"&lt;="&amp;$D$2)-SUMIFS(WoQty,WoItem,$B1898,WoDate,"&lt;="&amp;$D$2)+SUMIFS(AdjQty,AdjItem,$B1898,AdjDate,"&lt;="&amp;$D$2)+SUMIFS(LinVarQty,LinItem,$B1898,LinPosted,"YES",LinDate,"&lt;="&amp;$D$2,LinID,"&lt;&gt;"&amp;$B$2))</f>
        <v/>
      </c>
      <c r="D1898" s="84"/>
      <c r="E1898" s="32" t="str">
        <f t="shared" si="58"/>
        <v/>
      </c>
      <c r="F1898" s="33" t="str">
        <f>IF($B1898="","",Items!$I1897)</f>
        <v/>
      </c>
      <c r="G1898" s="33" t="str">
        <f t="shared" si="59"/>
        <v/>
      </c>
      <c r="H1898" s="85"/>
    </row>
    <row r="1899" spans="1:8" hidden="1" x14ac:dyDescent="0.25">
      <c r="A1899" s="28" t="str">
        <f>IF(Items!$B1898="","",Items!$A1898)</f>
        <v/>
      </c>
      <c r="B1899" s="28" t="str">
        <f>IF(Items!$B1898="","",Items!$B1898)</f>
        <v/>
      </c>
      <c r="C1899" s="32" t="str">
        <f>IF($B1899="","",Items!$G1898+SUMIFS(PurQty,PurItem,$B1899,PurDate,"&lt;="&amp;$D$2)-SUMIFS(SalQty,SalItem,$B1899,SalDate,"&lt;="&amp;$D$2)-SUMIFS(WoQty,WoItem,$B1899,WoDate,"&lt;="&amp;$D$2)+SUMIFS(AdjQty,AdjItem,$B1899,AdjDate,"&lt;="&amp;$D$2)+SUMIFS(LinVarQty,LinItem,$B1899,LinPosted,"YES",LinDate,"&lt;="&amp;$D$2,LinID,"&lt;&gt;"&amp;$B$2))</f>
        <v/>
      </c>
      <c r="D1899" s="84"/>
      <c r="E1899" s="32" t="str">
        <f t="shared" si="58"/>
        <v/>
      </c>
      <c r="F1899" s="33" t="str">
        <f>IF($B1899="","",Items!$I1898)</f>
        <v/>
      </c>
      <c r="G1899" s="33" t="str">
        <f t="shared" si="59"/>
        <v/>
      </c>
      <c r="H1899" s="85"/>
    </row>
    <row r="1900" spans="1:8" hidden="1" x14ac:dyDescent="0.25">
      <c r="A1900" s="28" t="str">
        <f>IF(Items!$B1899="","",Items!$A1899)</f>
        <v/>
      </c>
      <c r="B1900" s="28" t="str">
        <f>IF(Items!$B1899="","",Items!$B1899)</f>
        <v/>
      </c>
      <c r="C1900" s="32" t="str">
        <f>IF($B1900="","",Items!$G1899+SUMIFS(PurQty,PurItem,$B1900,PurDate,"&lt;="&amp;$D$2)-SUMIFS(SalQty,SalItem,$B1900,SalDate,"&lt;="&amp;$D$2)-SUMIFS(WoQty,WoItem,$B1900,WoDate,"&lt;="&amp;$D$2)+SUMIFS(AdjQty,AdjItem,$B1900,AdjDate,"&lt;="&amp;$D$2)+SUMIFS(LinVarQty,LinItem,$B1900,LinPosted,"YES",LinDate,"&lt;="&amp;$D$2,LinID,"&lt;&gt;"&amp;$B$2))</f>
        <v/>
      </c>
      <c r="D1900" s="84"/>
      <c r="E1900" s="32" t="str">
        <f t="shared" si="58"/>
        <v/>
      </c>
      <c r="F1900" s="33" t="str">
        <f>IF($B1900="","",Items!$I1899)</f>
        <v/>
      </c>
      <c r="G1900" s="33" t="str">
        <f t="shared" si="59"/>
        <v/>
      </c>
      <c r="H1900" s="85"/>
    </row>
    <row r="1901" spans="1:8" hidden="1" x14ac:dyDescent="0.25">
      <c r="A1901" s="28" t="str">
        <f>IF(Items!$B1900="","",Items!$A1900)</f>
        <v/>
      </c>
      <c r="B1901" s="28" t="str">
        <f>IF(Items!$B1900="","",Items!$B1900)</f>
        <v/>
      </c>
      <c r="C1901" s="32" t="str">
        <f>IF($B1901="","",Items!$G1900+SUMIFS(PurQty,PurItem,$B1901,PurDate,"&lt;="&amp;$D$2)-SUMIFS(SalQty,SalItem,$B1901,SalDate,"&lt;="&amp;$D$2)-SUMIFS(WoQty,WoItem,$B1901,WoDate,"&lt;="&amp;$D$2)+SUMIFS(AdjQty,AdjItem,$B1901,AdjDate,"&lt;="&amp;$D$2)+SUMIFS(LinVarQty,LinItem,$B1901,LinPosted,"YES",LinDate,"&lt;="&amp;$D$2,LinID,"&lt;&gt;"&amp;$B$2))</f>
        <v/>
      </c>
      <c r="D1901" s="84"/>
      <c r="E1901" s="32" t="str">
        <f t="shared" si="58"/>
        <v/>
      </c>
      <c r="F1901" s="33" t="str">
        <f>IF($B1901="","",Items!$I1900)</f>
        <v/>
      </c>
      <c r="G1901" s="33" t="str">
        <f t="shared" si="59"/>
        <v/>
      </c>
      <c r="H1901" s="85"/>
    </row>
    <row r="1902" spans="1:8" hidden="1" x14ac:dyDescent="0.25">
      <c r="A1902" s="28" t="str">
        <f>IF(Items!$B1901="","",Items!$A1901)</f>
        <v/>
      </c>
      <c r="B1902" s="28" t="str">
        <f>IF(Items!$B1901="","",Items!$B1901)</f>
        <v/>
      </c>
      <c r="C1902" s="32" t="str">
        <f>IF($B1902="","",Items!$G1901+SUMIFS(PurQty,PurItem,$B1902,PurDate,"&lt;="&amp;$D$2)-SUMIFS(SalQty,SalItem,$B1902,SalDate,"&lt;="&amp;$D$2)-SUMIFS(WoQty,WoItem,$B1902,WoDate,"&lt;="&amp;$D$2)+SUMIFS(AdjQty,AdjItem,$B1902,AdjDate,"&lt;="&amp;$D$2)+SUMIFS(LinVarQty,LinItem,$B1902,LinPosted,"YES",LinDate,"&lt;="&amp;$D$2,LinID,"&lt;&gt;"&amp;$B$2))</f>
        <v/>
      </c>
      <c r="D1902" s="84"/>
      <c r="E1902" s="32" t="str">
        <f t="shared" si="58"/>
        <v/>
      </c>
      <c r="F1902" s="33" t="str">
        <f>IF($B1902="","",Items!$I1901)</f>
        <v/>
      </c>
      <c r="G1902" s="33" t="str">
        <f t="shared" si="59"/>
        <v/>
      </c>
      <c r="H1902" s="85"/>
    </row>
    <row r="1903" spans="1:8" hidden="1" x14ac:dyDescent="0.25">
      <c r="A1903" s="28" t="str">
        <f>IF(Items!$B1902="","",Items!$A1902)</f>
        <v/>
      </c>
      <c r="B1903" s="28" t="str">
        <f>IF(Items!$B1902="","",Items!$B1902)</f>
        <v/>
      </c>
      <c r="C1903" s="32" t="str">
        <f>IF($B1903="","",Items!$G1902+SUMIFS(PurQty,PurItem,$B1903,PurDate,"&lt;="&amp;$D$2)-SUMIFS(SalQty,SalItem,$B1903,SalDate,"&lt;="&amp;$D$2)-SUMIFS(WoQty,WoItem,$B1903,WoDate,"&lt;="&amp;$D$2)+SUMIFS(AdjQty,AdjItem,$B1903,AdjDate,"&lt;="&amp;$D$2)+SUMIFS(LinVarQty,LinItem,$B1903,LinPosted,"YES",LinDate,"&lt;="&amp;$D$2,LinID,"&lt;&gt;"&amp;$B$2))</f>
        <v/>
      </c>
      <c r="D1903" s="84"/>
      <c r="E1903" s="32" t="str">
        <f t="shared" si="58"/>
        <v/>
      </c>
      <c r="F1903" s="33" t="str">
        <f>IF($B1903="","",Items!$I1902)</f>
        <v/>
      </c>
      <c r="G1903" s="33" t="str">
        <f t="shared" si="59"/>
        <v/>
      </c>
      <c r="H1903" s="85"/>
    </row>
    <row r="1904" spans="1:8" hidden="1" x14ac:dyDescent="0.25">
      <c r="A1904" s="28" t="str">
        <f>IF(Items!$B1903="","",Items!$A1903)</f>
        <v/>
      </c>
      <c r="B1904" s="28" t="str">
        <f>IF(Items!$B1903="","",Items!$B1903)</f>
        <v/>
      </c>
      <c r="C1904" s="32" t="str">
        <f>IF($B1904="","",Items!$G1903+SUMIFS(PurQty,PurItem,$B1904,PurDate,"&lt;="&amp;$D$2)-SUMIFS(SalQty,SalItem,$B1904,SalDate,"&lt;="&amp;$D$2)-SUMIFS(WoQty,WoItem,$B1904,WoDate,"&lt;="&amp;$D$2)+SUMIFS(AdjQty,AdjItem,$B1904,AdjDate,"&lt;="&amp;$D$2)+SUMIFS(LinVarQty,LinItem,$B1904,LinPosted,"YES",LinDate,"&lt;="&amp;$D$2,LinID,"&lt;&gt;"&amp;$B$2))</f>
        <v/>
      </c>
      <c r="D1904" s="84"/>
      <c r="E1904" s="32" t="str">
        <f t="shared" si="58"/>
        <v/>
      </c>
      <c r="F1904" s="33" t="str">
        <f>IF($B1904="","",Items!$I1903)</f>
        <v/>
      </c>
      <c r="G1904" s="33" t="str">
        <f t="shared" si="59"/>
        <v/>
      </c>
      <c r="H1904" s="85"/>
    </row>
    <row r="1905" spans="1:8" hidden="1" x14ac:dyDescent="0.25">
      <c r="A1905" s="28" t="str">
        <f>IF(Items!$B1904="","",Items!$A1904)</f>
        <v/>
      </c>
      <c r="B1905" s="28" t="str">
        <f>IF(Items!$B1904="","",Items!$B1904)</f>
        <v/>
      </c>
      <c r="C1905" s="32" t="str">
        <f>IF($B1905="","",Items!$G1904+SUMIFS(PurQty,PurItem,$B1905,PurDate,"&lt;="&amp;$D$2)-SUMIFS(SalQty,SalItem,$B1905,SalDate,"&lt;="&amp;$D$2)-SUMIFS(WoQty,WoItem,$B1905,WoDate,"&lt;="&amp;$D$2)+SUMIFS(AdjQty,AdjItem,$B1905,AdjDate,"&lt;="&amp;$D$2)+SUMIFS(LinVarQty,LinItem,$B1905,LinPosted,"YES",LinDate,"&lt;="&amp;$D$2,LinID,"&lt;&gt;"&amp;$B$2))</f>
        <v/>
      </c>
      <c r="D1905" s="84"/>
      <c r="E1905" s="32" t="str">
        <f t="shared" si="58"/>
        <v/>
      </c>
      <c r="F1905" s="33" t="str">
        <f>IF($B1905="","",Items!$I1904)</f>
        <v/>
      </c>
      <c r="G1905" s="33" t="str">
        <f t="shared" si="59"/>
        <v/>
      </c>
      <c r="H1905" s="85"/>
    </row>
    <row r="1906" spans="1:8" hidden="1" x14ac:dyDescent="0.25">
      <c r="A1906" s="28" t="str">
        <f>IF(Items!$B1905="","",Items!$A1905)</f>
        <v/>
      </c>
      <c r="B1906" s="28" t="str">
        <f>IF(Items!$B1905="","",Items!$B1905)</f>
        <v/>
      </c>
      <c r="C1906" s="32" t="str">
        <f>IF($B1906="","",Items!$G1905+SUMIFS(PurQty,PurItem,$B1906,PurDate,"&lt;="&amp;$D$2)-SUMIFS(SalQty,SalItem,$B1906,SalDate,"&lt;="&amp;$D$2)-SUMIFS(WoQty,WoItem,$B1906,WoDate,"&lt;="&amp;$D$2)+SUMIFS(AdjQty,AdjItem,$B1906,AdjDate,"&lt;="&amp;$D$2)+SUMIFS(LinVarQty,LinItem,$B1906,LinPosted,"YES",LinDate,"&lt;="&amp;$D$2,LinID,"&lt;&gt;"&amp;$B$2))</f>
        <v/>
      </c>
      <c r="D1906" s="84"/>
      <c r="E1906" s="32" t="str">
        <f t="shared" si="58"/>
        <v/>
      </c>
      <c r="F1906" s="33" t="str">
        <f>IF($B1906="","",Items!$I1905)</f>
        <v/>
      </c>
      <c r="G1906" s="33" t="str">
        <f t="shared" si="59"/>
        <v/>
      </c>
      <c r="H1906" s="85"/>
    </row>
    <row r="1907" spans="1:8" hidden="1" x14ac:dyDescent="0.25">
      <c r="A1907" s="28" t="str">
        <f>IF(Items!$B1906="","",Items!$A1906)</f>
        <v/>
      </c>
      <c r="B1907" s="28" t="str">
        <f>IF(Items!$B1906="","",Items!$B1906)</f>
        <v/>
      </c>
      <c r="C1907" s="32" t="str">
        <f>IF($B1907="","",Items!$G1906+SUMIFS(PurQty,PurItem,$B1907,PurDate,"&lt;="&amp;$D$2)-SUMIFS(SalQty,SalItem,$B1907,SalDate,"&lt;="&amp;$D$2)-SUMIFS(WoQty,WoItem,$B1907,WoDate,"&lt;="&amp;$D$2)+SUMIFS(AdjQty,AdjItem,$B1907,AdjDate,"&lt;="&amp;$D$2)+SUMIFS(LinVarQty,LinItem,$B1907,LinPosted,"YES",LinDate,"&lt;="&amp;$D$2,LinID,"&lt;&gt;"&amp;$B$2))</f>
        <v/>
      </c>
      <c r="D1907" s="84"/>
      <c r="E1907" s="32" t="str">
        <f t="shared" si="58"/>
        <v/>
      </c>
      <c r="F1907" s="33" t="str">
        <f>IF($B1907="","",Items!$I1906)</f>
        <v/>
      </c>
      <c r="G1907" s="33" t="str">
        <f t="shared" si="59"/>
        <v/>
      </c>
      <c r="H1907" s="85"/>
    </row>
    <row r="1908" spans="1:8" hidden="1" x14ac:dyDescent="0.25">
      <c r="A1908" s="28" t="str">
        <f>IF(Items!$B1907="","",Items!$A1907)</f>
        <v/>
      </c>
      <c r="B1908" s="28" t="str">
        <f>IF(Items!$B1907="","",Items!$B1907)</f>
        <v/>
      </c>
      <c r="C1908" s="32" t="str">
        <f>IF($B1908="","",Items!$G1907+SUMIFS(PurQty,PurItem,$B1908,PurDate,"&lt;="&amp;$D$2)-SUMIFS(SalQty,SalItem,$B1908,SalDate,"&lt;="&amp;$D$2)-SUMIFS(WoQty,WoItem,$B1908,WoDate,"&lt;="&amp;$D$2)+SUMIFS(AdjQty,AdjItem,$B1908,AdjDate,"&lt;="&amp;$D$2)+SUMIFS(LinVarQty,LinItem,$B1908,LinPosted,"YES",LinDate,"&lt;="&amp;$D$2,LinID,"&lt;&gt;"&amp;$B$2))</f>
        <v/>
      </c>
      <c r="D1908" s="84"/>
      <c r="E1908" s="32" t="str">
        <f t="shared" si="58"/>
        <v/>
      </c>
      <c r="F1908" s="33" t="str">
        <f>IF($B1908="","",Items!$I1907)</f>
        <v/>
      </c>
      <c r="G1908" s="33" t="str">
        <f t="shared" si="59"/>
        <v/>
      </c>
      <c r="H1908" s="85"/>
    </row>
    <row r="1909" spans="1:8" hidden="1" x14ac:dyDescent="0.25">
      <c r="A1909" s="28" t="str">
        <f>IF(Items!$B1908="","",Items!$A1908)</f>
        <v/>
      </c>
      <c r="B1909" s="28" t="str">
        <f>IF(Items!$B1908="","",Items!$B1908)</f>
        <v/>
      </c>
      <c r="C1909" s="32" t="str">
        <f>IF($B1909="","",Items!$G1908+SUMIFS(PurQty,PurItem,$B1909,PurDate,"&lt;="&amp;$D$2)-SUMIFS(SalQty,SalItem,$B1909,SalDate,"&lt;="&amp;$D$2)-SUMIFS(WoQty,WoItem,$B1909,WoDate,"&lt;="&amp;$D$2)+SUMIFS(AdjQty,AdjItem,$B1909,AdjDate,"&lt;="&amp;$D$2)+SUMIFS(LinVarQty,LinItem,$B1909,LinPosted,"YES",LinDate,"&lt;="&amp;$D$2,LinID,"&lt;&gt;"&amp;$B$2))</f>
        <v/>
      </c>
      <c r="D1909" s="84"/>
      <c r="E1909" s="32" t="str">
        <f t="shared" si="58"/>
        <v/>
      </c>
      <c r="F1909" s="33" t="str">
        <f>IF($B1909="","",Items!$I1908)</f>
        <v/>
      </c>
      <c r="G1909" s="33" t="str">
        <f t="shared" si="59"/>
        <v/>
      </c>
      <c r="H1909" s="85"/>
    </row>
    <row r="1910" spans="1:8" hidden="1" x14ac:dyDescent="0.25">
      <c r="A1910" s="28" t="str">
        <f>IF(Items!$B1909="","",Items!$A1909)</f>
        <v/>
      </c>
      <c r="B1910" s="28" t="str">
        <f>IF(Items!$B1909="","",Items!$B1909)</f>
        <v/>
      </c>
      <c r="C1910" s="32" t="str">
        <f>IF($B1910="","",Items!$G1909+SUMIFS(PurQty,PurItem,$B1910,PurDate,"&lt;="&amp;$D$2)-SUMIFS(SalQty,SalItem,$B1910,SalDate,"&lt;="&amp;$D$2)-SUMIFS(WoQty,WoItem,$B1910,WoDate,"&lt;="&amp;$D$2)+SUMIFS(AdjQty,AdjItem,$B1910,AdjDate,"&lt;="&amp;$D$2)+SUMIFS(LinVarQty,LinItem,$B1910,LinPosted,"YES",LinDate,"&lt;="&amp;$D$2,LinID,"&lt;&gt;"&amp;$B$2))</f>
        <v/>
      </c>
      <c r="D1910" s="84"/>
      <c r="E1910" s="32" t="str">
        <f t="shared" si="58"/>
        <v/>
      </c>
      <c r="F1910" s="33" t="str">
        <f>IF($B1910="","",Items!$I1909)</f>
        <v/>
      </c>
      <c r="G1910" s="33" t="str">
        <f t="shared" si="59"/>
        <v/>
      </c>
      <c r="H1910" s="85"/>
    </row>
    <row r="1911" spans="1:8" hidden="1" x14ac:dyDescent="0.25">
      <c r="A1911" s="28" t="str">
        <f>IF(Items!$B1910="","",Items!$A1910)</f>
        <v/>
      </c>
      <c r="B1911" s="28" t="str">
        <f>IF(Items!$B1910="","",Items!$B1910)</f>
        <v/>
      </c>
      <c r="C1911" s="32" t="str">
        <f>IF($B1911="","",Items!$G1910+SUMIFS(PurQty,PurItem,$B1911,PurDate,"&lt;="&amp;$D$2)-SUMIFS(SalQty,SalItem,$B1911,SalDate,"&lt;="&amp;$D$2)-SUMIFS(WoQty,WoItem,$B1911,WoDate,"&lt;="&amp;$D$2)+SUMIFS(AdjQty,AdjItem,$B1911,AdjDate,"&lt;="&amp;$D$2)+SUMIFS(LinVarQty,LinItem,$B1911,LinPosted,"YES",LinDate,"&lt;="&amp;$D$2,LinID,"&lt;&gt;"&amp;$B$2))</f>
        <v/>
      </c>
      <c r="D1911" s="84"/>
      <c r="E1911" s="32" t="str">
        <f t="shared" si="58"/>
        <v/>
      </c>
      <c r="F1911" s="33" t="str">
        <f>IF($B1911="","",Items!$I1910)</f>
        <v/>
      </c>
      <c r="G1911" s="33" t="str">
        <f t="shared" si="59"/>
        <v/>
      </c>
      <c r="H1911" s="85"/>
    </row>
    <row r="1912" spans="1:8" hidden="1" x14ac:dyDescent="0.25">
      <c r="A1912" s="28" t="str">
        <f>IF(Items!$B1911="","",Items!$A1911)</f>
        <v/>
      </c>
      <c r="B1912" s="28" t="str">
        <f>IF(Items!$B1911="","",Items!$B1911)</f>
        <v/>
      </c>
      <c r="C1912" s="32" t="str">
        <f>IF($B1912="","",Items!$G1911+SUMIFS(PurQty,PurItem,$B1912,PurDate,"&lt;="&amp;$D$2)-SUMIFS(SalQty,SalItem,$B1912,SalDate,"&lt;="&amp;$D$2)-SUMIFS(WoQty,WoItem,$B1912,WoDate,"&lt;="&amp;$D$2)+SUMIFS(AdjQty,AdjItem,$B1912,AdjDate,"&lt;="&amp;$D$2)+SUMIFS(LinVarQty,LinItem,$B1912,LinPosted,"YES",LinDate,"&lt;="&amp;$D$2,LinID,"&lt;&gt;"&amp;$B$2))</f>
        <v/>
      </c>
      <c r="D1912" s="84"/>
      <c r="E1912" s="32" t="str">
        <f t="shared" si="58"/>
        <v/>
      </c>
      <c r="F1912" s="33" t="str">
        <f>IF($B1912="","",Items!$I1911)</f>
        <v/>
      </c>
      <c r="G1912" s="33" t="str">
        <f t="shared" si="59"/>
        <v/>
      </c>
      <c r="H1912" s="85"/>
    </row>
    <row r="1913" spans="1:8" hidden="1" x14ac:dyDescent="0.25">
      <c r="A1913" s="28" t="str">
        <f>IF(Items!$B1912="","",Items!$A1912)</f>
        <v/>
      </c>
      <c r="B1913" s="28" t="str">
        <f>IF(Items!$B1912="","",Items!$B1912)</f>
        <v/>
      </c>
      <c r="C1913" s="32" t="str">
        <f>IF($B1913="","",Items!$G1912+SUMIFS(PurQty,PurItem,$B1913,PurDate,"&lt;="&amp;$D$2)-SUMIFS(SalQty,SalItem,$B1913,SalDate,"&lt;="&amp;$D$2)-SUMIFS(WoQty,WoItem,$B1913,WoDate,"&lt;="&amp;$D$2)+SUMIFS(AdjQty,AdjItem,$B1913,AdjDate,"&lt;="&amp;$D$2)+SUMIFS(LinVarQty,LinItem,$B1913,LinPosted,"YES",LinDate,"&lt;="&amp;$D$2,LinID,"&lt;&gt;"&amp;$B$2))</f>
        <v/>
      </c>
      <c r="D1913" s="84"/>
      <c r="E1913" s="32" t="str">
        <f t="shared" si="58"/>
        <v/>
      </c>
      <c r="F1913" s="33" t="str">
        <f>IF($B1913="","",Items!$I1912)</f>
        <v/>
      </c>
      <c r="G1913" s="33" t="str">
        <f t="shared" si="59"/>
        <v/>
      </c>
      <c r="H1913" s="85"/>
    </row>
    <row r="1914" spans="1:8" hidden="1" x14ac:dyDescent="0.25">
      <c r="A1914" s="28" t="str">
        <f>IF(Items!$B1913="","",Items!$A1913)</f>
        <v/>
      </c>
      <c r="B1914" s="28" t="str">
        <f>IF(Items!$B1913="","",Items!$B1913)</f>
        <v/>
      </c>
      <c r="C1914" s="32" t="str">
        <f>IF($B1914="","",Items!$G1913+SUMIFS(PurQty,PurItem,$B1914,PurDate,"&lt;="&amp;$D$2)-SUMIFS(SalQty,SalItem,$B1914,SalDate,"&lt;="&amp;$D$2)-SUMIFS(WoQty,WoItem,$B1914,WoDate,"&lt;="&amp;$D$2)+SUMIFS(AdjQty,AdjItem,$B1914,AdjDate,"&lt;="&amp;$D$2)+SUMIFS(LinVarQty,LinItem,$B1914,LinPosted,"YES",LinDate,"&lt;="&amp;$D$2,LinID,"&lt;&gt;"&amp;$B$2))</f>
        <v/>
      </c>
      <c r="D1914" s="84"/>
      <c r="E1914" s="32" t="str">
        <f t="shared" si="58"/>
        <v/>
      </c>
      <c r="F1914" s="33" t="str">
        <f>IF($B1914="","",Items!$I1913)</f>
        <v/>
      </c>
      <c r="G1914" s="33" t="str">
        <f t="shared" si="59"/>
        <v/>
      </c>
      <c r="H1914" s="85"/>
    </row>
    <row r="1915" spans="1:8" hidden="1" x14ac:dyDescent="0.25">
      <c r="A1915" s="28" t="str">
        <f>IF(Items!$B1914="","",Items!$A1914)</f>
        <v/>
      </c>
      <c r="B1915" s="28" t="str">
        <f>IF(Items!$B1914="","",Items!$B1914)</f>
        <v/>
      </c>
      <c r="C1915" s="32" t="str">
        <f>IF($B1915="","",Items!$G1914+SUMIFS(PurQty,PurItem,$B1915,PurDate,"&lt;="&amp;$D$2)-SUMIFS(SalQty,SalItem,$B1915,SalDate,"&lt;="&amp;$D$2)-SUMIFS(WoQty,WoItem,$B1915,WoDate,"&lt;="&amp;$D$2)+SUMIFS(AdjQty,AdjItem,$B1915,AdjDate,"&lt;="&amp;$D$2)+SUMIFS(LinVarQty,LinItem,$B1915,LinPosted,"YES",LinDate,"&lt;="&amp;$D$2,LinID,"&lt;&gt;"&amp;$B$2))</f>
        <v/>
      </c>
      <c r="D1915" s="84"/>
      <c r="E1915" s="32" t="str">
        <f t="shared" si="58"/>
        <v/>
      </c>
      <c r="F1915" s="33" t="str">
        <f>IF($B1915="","",Items!$I1914)</f>
        <v/>
      </c>
      <c r="G1915" s="33" t="str">
        <f t="shared" si="59"/>
        <v/>
      </c>
      <c r="H1915" s="85"/>
    </row>
    <row r="1916" spans="1:8" hidden="1" x14ac:dyDescent="0.25">
      <c r="A1916" s="28" t="str">
        <f>IF(Items!$B1915="","",Items!$A1915)</f>
        <v/>
      </c>
      <c r="B1916" s="28" t="str">
        <f>IF(Items!$B1915="","",Items!$B1915)</f>
        <v/>
      </c>
      <c r="C1916" s="32" t="str">
        <f>IF($B1916="","",Items!$G1915+SUMIFS(PurQty,PurItem,$B1916,PurDate,"&lt;="&amp;$D$2)-SUMIFS(SalQty,SalItem,$B1916,SalDate,"&lt;="&amp;$D$2)-SUMIFS(WoQty,WoItem,$B1916,WoDate,"&lt;="&amp;$D$2)+SUMIFS(AdjQty,AdjItem,$B1916,AdjDate,"&lt;="&amp;$D$2)+SUMIFS(LinVarQty,LinItem,$B1916,LinPosted,"YES",LinDate,"&lt;="&amp;$D$2,LinID,"&lt;&gt;"&amp;$B$2))</f>
        <v/>
      </c>
      <c r="D1916" s="84"/>
      <c r="E1916" s="32" t="str">
        <f t="shared" si="58"/>
        <v/>
      </c>
      <c r="F1916" s="33" t="str">
        <f>IF($B1916="","",Items!$I1915)</f>
        <v/>
      </c>
      <c r="G1916" s="33" t="str">
        <f t="shared" si="59"/>
        <v/>
      </c>
      <c r="H1916" s="85"/>
    </row>
    <row r="1917" spans="1:8" hidden="1" x14ac:dyDescent="0.25">
      <c r="A1917" s="28" t="str">
        <f>IF(Items!$B1916="","",Items!$A1916)</f>
        <v/>
      </c>
      <c r="B1917" s="28" t="str">
        <f>IF(Items!$B1916="","",Items!$B1916)</f>
        <v/>
      </c>
      <c r="C1917" s="32" t="str">
        <f>IF($B1917="","",Items!$G1916+SUMIFS(PurQty,PurItem,$B1917,PurDate,"&lt;="&amp;$D$2)-SUMIFS(SalQty,SalItem,$B1917,SalDate,"&lt;="&amp;$D$2)-SUMIFS(WoQty,WoItem,$B1917,WoDate,"&lt;="&amp;$D$2)+SUMIFS(AdjQty,AdjItem,$B1917,AdjDate,"&lt;="&amp;$D$2)+SUMIFS(LinVarQty,LinItem,$B1917,LinPosted,"YES",LinDate,"&lt;="&amp;$D$2,LinID,"&lt;&gt;"&amp;$B$2))</f>
        <v/>
      </c>
      <c r="D1917" s="84"/>
      <c r="E1917" s="32" t="str">
        <f t="shared" si="58"/>
        <v/>
      </c>
      <c r="F1917" s="33" t="str">
        <f>IF($B1917="","",Items!$I1916)</f>
        <v/>
      </c>
      <c r="G1917" s="33" t="str">
        <f t="shared" si="59"/>
        <v/>
      </c>
      <c r="H1917" s="85"/>
    </row>
    <row r="1918" spans="1:8" hidden="1" x14ac:dyDescent="0.25">
      <c r="A1918" s="28" t="str">
        <f>IF(Items!$B1917="","",Items!$A1917)</f>
        <v/>
      </c>
      <c r="B1918" s="28" t="str">
        <f>IF(Items!$B1917="","",Items!$B1917)</f>
        <v/>
      </c>
      <c r="C1918" s="32" t="str">
        <f>IF($B1918="","",Items!$G1917+SUMIFS(PurQty,PurItem,$B1918,PurDate,"&lt;="&amp;$D$2)-SUMIFS(SalQty,SalItem,$B1918,SalDate,"&lt;="&amp;$D$2)-SUMIFS(WoQty,WoItem,$B1918,WoDate,"&lt;="&amp;$D$2)+SUMIFS(AdjQty,AdjItem,$B1918,AdjDate,"&lt;="&amp;$D$2)+SUMIFS(LinVarQty,LinItem,$B1918,LinPosted,"YES",LinDate,"&lt;="&amp;$D$2,LinID,"&lt;&gt;"&amp;$B$2))</f>
        <v/>
      </c>
      <c r="D1918" s="84"/>
      <c r="E1918" s="32" t="str">
        <f t="shared" si="58"/>
        <v/>
      </c>
      <c r="F1918" s="33" t="str">
        <f>IF($B1918="","",Items!$I1917)</f>
        <v/>
      </c>
      <c r="G1918" s="33" t="str">
        <f t="shared" si="59"/>
        <v/>
      </c>
      <c r="H1918" s="85"/>
    </row>
    <row r="1919" spans="1:8" hidden="1" x14ac:dyDescent="0.25">
      <c r="A1919" s="28" t="str">
        <f>IF(Items!$B1918="","",Items!$A1918)</f>
        <v/>
      </c>
      <c r="B1919" s="28" t="str">
        <f>IF(Items!$B1918="","",Items!$B1918)</f>
        <v/>
      </c>
      <c r="C1919" s="32" t="str">
        <f>IF($B1919="","",Items!$G1918+SUMIFS(PurQty,PurItem,$B1919,PurDate,"&lt;="&amp;$D$2)-SUMIFS(SalQty,SalItem,$B1919,SalDate,"&lt;="&amp;$D$2)-SUMIFS(WoQty,WoItem,$B1919,WoDate,"&lt;="&amp;$D$2)+SUMIFS(AdjQty,AdjItem,$B1919,AdjDate,"&lt;="&amp;$D$2)+SUMIFS(LinVarQty,LinItem,$B1919,LinPosted,"YES",LinDate,"&lt;="&amp;$D$2,LinID,"&lt;&gt;"&amp;$B$2))</f>
        <v/>
      </c>
      <c r="D1919" s="84"/>
      <c r="E1919" s="32" t="str">
        <f t="shared" si="58"/>
        <v/>
      </c>
      <c r="F1919" s="33" t="str">
        <f>IF($B1919="","",Items!$I1918)</f>
        <v/>
      </c>
      <c r="G1919" s="33" t="str">
        <f t="shared" si="59"/>
        <v/>
      </c>
      <c r="H1919" s="85"/>
    </row>
    <row r="1920" spans="1:8" hidden="1" x14ac:dyDescent="0.25">
      <c r="A1920" s="28" t="str">
        <f>IF(Items!$B1919="","",Items!$A1919)</f>
        <v/>
      </c>
      <c r="B1920" s="28" t="str">
        <f>IF(Items!$B1919="","",Items!$B1919)</f>
        <v/>
      </c>
      <c r="C1920" s="32" t="str">
        <f>IF($B1920="","",Items!$G1919+SUMIFS(PurQty,PurItem,$B1920,PurDate,"&lt;="&amp;$D$2)-SUMIFS(SalQty,SalItem,$B1920,SalDate,"&lt;="&amp;$D$2)-SUMIFS(WoQty,WoItem,$B1920,WoDate,"&lt;="&amp;$D$2)+SUMIFS(AdjQty,AdjItem,$B1920,AdjDate,"&lt;="&amp;$D$2)+SUMIFS(LinVarQty,LinItem,$B1920,LinPosted,"YES",LinDate,"&lt;="&amp;$D$2,LinID,"&lt;&gt;"&amp;$B$2))</f>
        <v/>
      </c>
      <c r="D1920" s="84"/>
      <c r="E1920" s="32" t="str">
        <f t="shared" si="58"/>
        <v/>
      </c>
      <c r="F1920" s="33" t="str">
        <f>IF($B1920="","",Items!$I1919)</f>
        <v/>
      </c>
      <c r="G1920" s="33" t="str">
        <f t="shared" si="59"/>
        <v/>
      </c>
      <c r="H1920" s="85"/>
    </row>
    <row r="1921" spans="1:8" hidden="1" x14ac:dyDescent="0.25">
      <c r="A1921" s="28" t="str">
        <f>IF(Items!$B1920="","",Items!$A1920)</f>
        <v/>
      </c>
      <c r="B1921" s="28" t="str">
        <f>IF(Items!$B1920="","",Items!$B1920)</f>
        <v/>
      </c>
      <c r="C1921" s="32" t="str">
        <f>IF($B1921="","",Items!$G1920+SUMIFS(PurQty,PurItem,$B1921,PurDate,"&lt;="&amp;$D$2)-SUMIFS(SalQty,SalItem,$B1921,SalDate,"&lt;="&amp;$D$2)-SUMIFS(WoQty,WoItem,$B1921,WoDate,"&lt;="&amp;$D$2)+SUMIFS(AdjQty,AdjItem,$B1921,AdjDate,"&lt;="&amp;$D$2)+SUMIFS(LinVarQty,LinItem,$B1921,LinPosted,"YES",LinDate,"&lt;="&amp;$D$2,LinID,"&lt;&gt;"&amp;$B$2))</f>
        <v/>
      </c>
      <c r="D1921" s="84"/>
      <c r="E1921" s="32" t="str">
        <f t="shared" si="58"/>
        <v/>
      </c>
      <c r="F1921" s="33" t="str">
        <f>IF($B1921="","",Items!$I1920)</f>
        <v/>
      </c>
      <c r="G1921" s="33" t="str">
        <f t="shared" si="59"/>
        <v/>
      </c>
      <c r="H1921" s="85"/>
    </row>
    <row r="1922" spans="1:8" hidden="1" x14ac:dyDescent="0.25">
      <c r="A1922" s="28" t="str">
        <f>IF(Items!$B1921="","",Items!$A1921)</f>
        <v/>
      </c>
      <c r="B1922" s="28" t="str">
        <f>IF(Items!$B1921="","",Items!$B1921)</f>
        <v/>
      </c>
      <c r="C1922" s="32" t="str">
        <f>IF($B1922="","",Items!$G1921+SUMIFS(PurQty,PurItem,$B1922,PurDate,"&lt;="&amp;$D$2)-SUMIFS(SalQty,SalItem,$B1922,SalDate,"&lt;="&amp;$D$2)-SUMIFS(WoQty,WoItem,$B1922,WoDate,"&lt;="&amp;$D$2)+SUMIFS(AdjQty,AdjItem,$B1922,AdjDate,"&lt;="&amp;$D$2)+SUMIFS(LinVarQty,LinItem,$B1922,LinPosted,"YES",LinDate,"&lt;="&amp;$D$2,LinID,"&lt;&gt;"&amp;$B$2))</f>
        <v/>
      </c>
      <c r="D1922" s="84"/>
      <c r="E1922" s="32" t="str">
        <f t="shared" si="58"/>
        <v/>
      </c>
      <c r="F1922" s="33" t="str">
        <f>IF($B1922="","",Items!$I1921)</f>
        <v/>
      </c>
      <c r="G1922" s="33" t="str">
        <f t="shared" si="59"/>
        <v/>
      </c>
      <c r="H1922" s="85"/>
    </row>
    <row r="1923" spans="1:8" hidden="1" x14ac:dyDescent="0.25">
      <c r="A1923" s="28" t="str">
        <f>IF(Items!$B1922="","",Items!$A1922)</f>
        <v/>
      </c>
      <c r="B1923" s="28" t="str">
        <f>IF(Items!$B1922="","",Items!$B1922)</f>
        <v/>
      </c>
      <c r="C1923" s="32" t="str">
        <f>IF($B1923="","",Items!$G1922+SUMIFS(PurQty,PurItem,$B1923,PurDate,"&lt;="&amp;$D$2)-SUMIFS(SalQty,SalItem,$B1923,SalDate,"&lt;="&amp;$D$2)-SUMIFS(WoQty,WoItem,$B1923,WoDate,"&lt;="&amp;$D$2)+SUMIFS(AdjQty,AdjItem,$B1923,AdjDate,"&lt;="&amp;$D$2)+SUMIFS(LinVarQty,LinItem,$B1923,LinPosted,"YES",LinDate,"&lt;="&amp;$D$2,LinID,"&lt;&gt;"&amp;$B$2))</f>
        <v/>
      </c>
      <c r="D1923" s="84"/>
      <c r="E1923" s="32" t="str">
        <f t="shared" si="58"/>
        <v/>
      </c>
      <c r="F1923" s="33" t="str">
        <f>IF($B1923="","",Items!$I1922)</f>
        <v/>
      </c>
      <c r="G1923" s="33" t="str">
        <f t="shared" si="59"/>
        <v/>
      </c>
      <c r="H1923" s="85"/>
    </row>
    <row r="1924" spans="1:8" hidden="1" x14ac:dyDescent="0.25">
      <c r="A1924" s="28" t="str">
        <f>IF(Items!$B1923="","",Items!$A1923)</f>
        <v/>
      </c>
      <c r="B1924" s="28" t="str">
        <f>IF(Items!$B1923="","",Items!$B1923)</f>
        <v/>
      </c>
      <c r="C1924" s="32" t="str">
        <f>IF($B1924="","",Items!$G1923+SUMIFS(PurQty,PurItem,$B1924,PurDate,"&lt;="&amp;$D$2)-SUMIFS(SalQty,SalItem,$B1924,SalDate,"&lt;="&amp;$D$2)-SUMIFS(WoQty,WoItem,$B1924,WoDate,"&lt;="&amp;$D$2)+SUMIFS(AdjQty,AdjItem,$B1924,AdjDate,"&lt;="&amp;$D$2)+SUMIFS(LinVarQty,LinItem,$B1924,LinPosted,"YES",LinDate,"&lt;="&amp;$D$2,LinID,"&lt;&gt;"&amp;$B$2))</f>
        <v/>
      </c>
      <c r="D1924" s="84"/>
      <c r="E1924" s="32" t="str">
        <f t="shared" si="58"/>
        <v/>
      </c>
      <c r="F1924" s="33" t="str">
        <f>IF($B1924="","",Items!$I1923)</f>
        <v/>
      </c>
      <c r="G1924" s="33" t="str">
        <f t="shared" si="59"/>
        <v/>
      </c>
      <c r="H1924" s="85"/>
    </row>
    <row r="1925" spans="1:8" hidden="1" x14ac:dyDescent="0.25">
      <c r="A1925" s="28" t="str">
        <f>IF(Items!$B1924="","",Items!$A1924)</f>
        <v/>
      </c>
      <c r="B1925" s="28" t="str">
        <f>IF(Items!$B1924="","",Items!$B1924)</f>
        <v/>
      </c>
      <c r="C1925" s="32" t="str">
        <f>IF($B1925="","",Items!$G1924+SUMIFS(PurQty,PurItem,$B1925,PurDate,"&lt;="&amp;$D$2)-SUMIFS(SalQty,SalItem,$B1925,SalDate,"&lt;="&amp;$D$2)-SUMIFS(WoQty,WoItem,$B1925,WoDate,"&lt;="&amp;$D$2)+SUMIFS(AdjQty,AdjItem,$B1925,AdjDate,"&lt;="&amp;$D$2)+SUMIFS(LinVarQty,LinItem,$B1925,LinPosted,"YES",LinDate,"&lt;="&amp;$D$2,LinID,"&lt;&gt;"&amp;$B$2))</f>
        <v/>
      </c>
      <c r="D1925" s="84"/>
      <c r="E1925" s="32" t="str">
        <f t="shared" si="58"/>
        <v/>
      </c>
      <c r="F1925" s="33" t="str">
        <f>IF($B1925="","",Items!$I1924)</f>
        <v/>
      </c>
      <c r="G1925" s="33" t="str">
        <f t="shared" si="59"/>
        <v/>
      </c>
      <c r="H1925" s="85"/>
    </row>
    <row r="1926" spans="1:8" hidden="1" x14ac:dyDescent="0.25">
      <c r="A1926" s="28" t="str">
        <f>IF(Items!$B1925="","",Items!$A1925)</f>
        <v/>
      </c>
      <c r="B1926" s="28" t="str">
        <f>IF(Items!$B1925="","",Items!$B1925)</f>
        <v/>
      </c>
      <c r="C1926" s="32" t="str">
        <f>IF($B1926="","",Items!$G1925+SUMIFS(PurQty,PurItem,$B1926,PurDate,"&lt;="&amp;$D$2)-SUMIFS(SalQty,SalItem,$B1926,SalDate,"&lt;="&amp;$D$2)-SUMIFS(WoQty,WoItem,$B1926,WoDate,"&lt;="&amp;$D$2)+SUMIFS(AdjQty,AdjItem,$B1926,AdjDate,"&lt;="&amp;$D$2)+SUMIFS(LinVarQty,LinItem,$B1926,LinPosted,"YES",LinDate,"&lt;="&amp;$D$2,LinID,"&lt;&gt;"&amp;$B$2))</f>
        <v/>
      </c>
      <c r="D1926" s="84"/>
      <c r="E1926" s="32" t="str">
        <f t="shared" ref="E1926:E1989" si="60">IF(OR($B1926="",$D1926=""),"",$D1926-$C1926)</f>
        <v/>
      </c>
      <c r="F1926" s="33" t="str">
        <f>IF($B1926="","",Items!$I1925)</f>
        <v/>
      </c>
      <c r="G1926" s="33" t="str">
        <f t="shared" ref="G1926:G1989" si="61">IF($E1926="","",$E1926*$F1926)</f>
        <v/>
      </c>
      <c r="H1926" s="85"/>
    </row>
    <row r="1927" spans="1:8" hidden="1" x14ac:dyDescent="0.25">
      <c r="A1927" s="28" t="str">
        <f>IF(Items!$B1926="","",Items!$A1926)</f>
        <v/>
      </c>
      <c r="B1927" s="28" t="str">
        <f>IF(Items!$B1926="","",Items!$B1926)</f>
        <v/>
      </c>
      <c r="C1927" s="32" t="str">
        <f>IF($B1927="","",Items!$G1926+SUMIFS(PurQty,PurItem,$B1927,PurDate,"&lt;="&amp;$D$2)-SUMIFS(SalQty,SalItem,$B1927,SalDate,"&lt;="&amp;$D$2)-SUMIFS(WoQty,WoItem,$B1927,WoDate,"&lt;="&amp;$D$2)+SUMIFS(AdjQty,AdjItem,$B1927,AdjDate,"&lt;="&amp;$D$2)+SUMIFS(LinVarQty,LinItem,$B1927,LinPosted,"YES",LinDate,"&lt;="&amp;$D$2,LinID,"&lt;&gt;"&amp;$B$2))</f>
        <v/>
      </c>
      <c r="D1927" s="84"/>
      <c r="E1927" s="32" t="str">
        <f t="shared" si="60"/>
        <v/>
      </c>
      <c r="F1927" s="33" t="str">
        <f>IF($B1927="","",Items!$I1926)</f>
        <v/>
      </c>
      <c r="G1927" s="33" t="str">
        <f t="shared" si="61"/>
        <v/>
      </c>
      <c r="H1927" s="85"/>
    </row>
    <row r="1928" spans="1:8" hidden="1" x14ac:dyDescent="0.25">
      <c r="A1928" s="28" t="str">
        <f>IF(Items!$B1927="","",Items!$A1927)</f>
        <v/>
      </c>
      <c r="B1928" s="28" t="str">
        <f>IF(Items!$B1927="","",Items!$B1927)</f>
        <v/>
      </c>
      <c r="C1928" s="32" t="str">
        <f>IF($B1928="","",Items!$G1927+SUMIFS(PurQty,PurItem,$B1928,PurDate,"&lt;="&amp;$D$2)-SUMIFS(SalQty,SalItem,$B1928,SalDate,"&lt;="&amp;$D$2)-SUMIFS(WoQty,WoItem,$B1928,WoDate,"&lt;="&amp;$D$2)+SUMIFS(AdjQty,AdjItem,$B1928,AdjDate,"&lt;="&amp;$D$2)+SUMIFS(LinVarQty,LinItem,$B1928,LinPosted,"YES",LinDate,"&lt;="&amp;$D$2,LinID,"&lt;&gt;"&amp;$B$2))</f>
        <v/>
      </c>
      <c r="D1928" s="84"/>
      <c r="E1928" s="32" t="str">
        <f t="shared" si="60"/>
        <v/>
      </c>
      <c r="F1928" s="33" t="str">
        <f>IF($B1928="","",Items!$I1927)</f>
        <v/>
      </c>
      <c r="G1928" s="33" t="str">
        <f t="shared" si="61"/>
        <v/>
      </c>
      <c r="H1928" s="85"/>
    </row>
    <row r="1929" spans="1:8" hidden="1" x14ac:dyDescent="0.25">
      <c r="A1929" s="28" t="str">
        <f>IF(Items!$B1928="","",Items!$A1928)</f>
        <v/>
      </c>
      <c r="B1929" s="28" t="str">
        <f>IF(Items!$B1928="","",Items!$B1928)</f>
        <v/>
      </c>
      <c r="C1929" s="32" t="str">
        <f>IF($B1929="","",Items!$G1928+SUMIFS(PurQty,PurItem,$B1929,PurDate,"&lt;="&amp;$D$2)-SUMIFS(SalQty,SalItem,$B1929,SalDate,"&lt;="&amp;$D$2)-SUMIFS(WoQty,WoItem,$B1929,WoDate,"&lt;="&amp;$D$2)+SUMIFS(AdjQty,AdjItem,$B1929,AdjDate,"&lt;="&amp;$D$2)+SUMIFS(LinVarQty,LinItem,$B1929,LinPosted,"YES",LinDate,"&lt;="&amp;$D$2,LinID,"&lt;&gt;"&amp;$B$2))</f>
        <v/>
      </c>
      <c r="D1929" s="84"/>
      <c r="E1929" s="32" t="str">
        <f t="shared" si="60"/>
        <v/>
      </c>
      <c r="F1929" s="33" t="str">
        <f>IF($B1929="","",Items!$I1928)</f>
        <v/>
      </c>
      <c r="G1929" s="33" t="str">
        <f t="shared" si="61"/>
        <v/>
      </c>
      <c r="H1929" s="85"/>
    </row>
    <row r="1930" spans="1:8" hidden="1" x14ac:dyDescent="0.25">
      <c r="A1930" s="28" t="str">
        <f>IF(Items!$B1929="","",Items!$A1929)</f>
        <v/>
      </c>
      <c r="B1930" s="28" t="str">
        <f>IF(Items!$B1929="","",Items!$B1929)</f>
        <v/>
      </c>
      <c r="C1930" s="32" t="str">
        <f>IF($B1930="","",Items!$G1929+SUMIFS(PurQty,PurItem,$B1930,PurDate,"&lt;="&amp;$D$2)-SUMIFS(SalQty,SalItem,$B1930,SalDate,"&lt;="&amp;$D$2)-SUMIFS(WoQty,WoItem,$B1930,WoDate,"&lt;="&amp;$D$2)+SUMIFS(AdjQty,AdjItem,$B1930,AdjDate,"&lt;="&amp;$D$2)+SUMIFS(LinVarQty,LinItem,$B1930,LinPosted,"YES",LinDate,"&lt;="&amp;$D$2,LinID,"&lt;&gt;"&amp;$B$2))</f>
        <v/>
      </c>
      <c r="D1930" s="84"/>
      <c r="E1930" s="32" t="str">
        <f t="shared" si="60"/>
        <v/>
      </c>
      <c r="F1930" s="33" t="str">
        <f>IF($B1930="","",Items!$I1929)</f>
        <v/>
      </c>
      <c r="G1930" s="33" t="str">
        <f t="shared" si="61"/>
        <v/>
      </c>
      <c r="H1930" s="85"/>
    </row>
    <row r="1931" spans="1:8" hidden="1" x14ac:dyDescent="0.25">
      <c r="A1931" s="28" t="str">
        <f>IF(Items!$B1930="","",Items!$A1930)</f>
        <v/>
      </c>
      <c r="B1931" s="28" t="str">
        <f>IF(Items!$B1930="","",Items!$B1930)</f>
        <v/>
      </c>
      <c r="C1931" s="32" t="str">
        <f>IF($B1931="","",Items!$G1930+SUMIFS(PurQty,PurItem,$B1931,PurDate,"&lt;="&amp;$D$2)-SUMIFS(SalQty,SalItem,$B1931,SalDate,"&lt;="&amp;$D$2)-SUMIFS(WoQty,WoItem,$B1931,WoDate,"&lt;="&amp;$D$2)+SUMIFS(AdjQty,AdjItem,$B1931,AdjDate,"&lt;="&amp;$D$2)+SUMIFS(LinVarQty,LinItem,$B1931,LinPosted,"YES",LinDate,"&lt;="&amp;$D$2,LinID,"&lt;&gt;"&amp;$B$2))</f>
        <v/>
      </c>
      <c r="D1931" s="84"/>
      <c r="E1931" s="32" t="str">
        <f t="shared" si="60"/>
        <v/>
      </c>
      <c r="F1931" s="33" t="str">
        <f>IF($B1931="","",Items!$I1930)</f>
        <v/>
      </c>
      <c r="G1931" s="33" t="str">
        <f t="shared" si="61"/>
        <v/>
      </c>
      <c r="H1931" s="85"/>
    </row>
    <row r="1932" spans="1:8" hidden="1" x14ac:dyDescent="0.25">
      <c r="A1932" s="28" t="str">
        <f>IF(Items!$B1931="","",Items!$A1931)</f>
        <v/>
      </c>
      <c r="B1932" s="28" t="str">
        <f>IF(Items!$B1931="","",Items!$B1931)</f>
        <v/>
      </c>
      <c r="C1932" s="32" t="str">
        <f>IF($B1932="","",Items!$G1931+SUMIFS(PurQty,PurItem,$B1932,PurDate,"&lt;="&amp;$D$2)-SUMIFS(SalQty,SalItem,$B1932,SalDate,"&lt;="&amp;$D$2)-SUMIFS(WoQty,WoItem,$B1932,WoDate,"&lt;="&amp;$D$2)+SUMIFS(AdjQty,AdjItem,$B1932,AdjDate,"&lt;="&amp;$D$2)+SUMIFS(LinVarQty,LinItem,$B1932,LinPosted,"YES",LinDate,"&lt;="&amp;$D$2,LinID,"&lt;&gt;"&amp;$B$2))</f>
        <v/>
      </c>
      <c r="D1932" s="84"/>
      <c r="E1932" s="32" t="str">
        <f t="shared" si="60"/>
        <v/>
      </c>
      <c r="F1932" s="33" t="str">
        <f>IF($B1932="","",Items!$I1931)</f>
        <v/>
      </c>
      <c r="G1932" s="33" t="str">
        <f t="shared" si="61"/>
        <v/>
      </c>
      <c r="H1932" s="85"/>
    </row>
    <row r="1933" spans="1:8" hidden="1" x14ac:dyDescent="0.25">
      <c r="A1933" s="28" t="str">
        <f>IF(Items!$B1932="","",Items!$A1932)</f>
        <v/>
      </c>
      <c r="B1933" s="28" t="str">
        <f>IF(Items!$B1932="","",Items!$B1932)</f>
        <v/>
      </c>
      <c r="C1933" s="32" t="str">
        <f>IF($B1933="","",Items!$G1932+SUMIFS(PurQty,PurItem,$B1933,PurDate,"&lt;="&amp;$D$2)-SUMIFS(SalQty,SalItem,$B1933,SalDate,"&lt;="&amp;$D$2)-SUMIFS(WoQty,WoItem,$B1933,WoDate,"&lt;="&amp;$D$2)+SUMIFS(AdjQty,AdjItem,$B1933,AdjDate,"&lt;="&amp;$D$2)+SUMIFS(LinVarQty,LinItem,$B1933,LinPosted,"YES",LinDate,"&lt;="&amp;$D$2,LinID,"&lt;&gt;"&amp;$B$2))</f>
        <v/>
      </c>
      <c r="D1933" s="84"/>
      <c r="E1933" s="32" t="str">
        <f t="shared" si="60"/>
        <v/>
      </c>
      <c r="F1933" s="33" t="str">
        <f>IF($B1933="","",Items!$I1932)</f>
        <v/>
      </c>
      <c r="G1933" s="33" t="str">
        <f t="shared" si="61"/>
        <v/>
      </c>
      <c r="H1933" s="85"/>
    </row>
    <row r="1934" spans="1:8" hidden="1" x14ac:dyDescent="0.25">
      <c r="A1934" s="28" t="str">
        <f>IF(Items!$B1933="","",Items!$A1933)</f>
        <v/>
      </c>
      <c r="B1934" s="28" t="str">
        <f>IF(Items!$B1933="","",Items!$B1933)</f>
        <v/>
      </c>
      <c r="C1934" s="32" t="str">
        <f>IF($B1934="","",Items!$G1933+SUMIFS(PurQty,PurItem,$B1934,PurDate,"&lt;="&amp;$D$2)-SUMIFS(SalQty,SalItem,$B1934,SalDate,"&lt;="&amp;$D$2)-SUMIFS(WoQty,WoItem,$B1934,WoDate,"&lt;="&amp;$D$2)+SUMIFS(AdjQty,AdjItem,$B1934,AdjDate,"&lt;="&amp;$D$2)+SUMIFS(LinVarQty,LinItem,$B1934,LinPosted,"YES",LinDate,"&lt;="&amp;$D$2,LinID,"&lt;&gt;"&amp;$B$2))</f>
        <v/>
      </c>
      <c r="D1934" s="84"/>
      <c r="E1934" s="32" t="str">
        <f t="shared" si="60"/>
        <v/>
      </c>
      <c r="F1934" s="33" t="str">
        <f>IF($B1934="","",Items!$I1933)</f>
        <v/>
      </c>
      <c r="G1934" s="33" t="str">
        <f t="shared" si="61"/>
        <v/>
      </c>
      <c r="H1934" s="85"/>
    </row>
    <row r="1935" spans="1:8" hidden="1" x14ac:dyDescent="0.25">
      <c r="A1935" s="28" t="str">
        <f>IF(Items!$B1934="","",Items!$A1934)</f>
        <v/>
      </c>
      <c r="B1935" s="28" t="str">
        <f>IF(Items!$B1934="","",Items!$B1934)</f>
        <v/>
      </c>
      <c r="C1935" s="32" t="str">
        <f>IF($B1935="","",Items!$G1934+SUMIFS(PurQty,PurItem,$B1935,PurDate,"&lt;="&amp;$D$2)-SUMIFS(SalQty,SalItem,$B1935,SalDate,"&lt;="&amp;$D$2)-SUMIFS(WoQty,WoItem,$B1935,WoDate,"&lt;="&amp;$D$2)+SUMIFS(AdjQty,AdjItem,$B1935,AdjDate,"&lt;="&amp;$D$2)+SUMIFS(LinVarQty,LinItem,$B1935,LinPosted,"YES",LinDate,"&lt;="&amp;$D$2,LinID,"&lt;&gt;"&amp;$B$2))</f>
        <v/>
      </c>
      <c r="D1935" s="84"/>
      <c r="E1935" s="32" t="str">
        <f t="shared" si="60"/>
        <v/>
      </c>
      <c r="F1935" s="33" t="str">
        <f>IF($B1935="","",Items!$I1934)</f>
        <v/>
      </c>
      <c r="G1935" s="33" t="str">
        <f t="shared" si="61"/>
        <v/>
      </c>
      <c r="H1935" s="85"/>
    </row>
    <row r="1936" spans="1:8" hidden="1" x14ac:dyDescent="0.25">
      <c r="A1936" s="28" t="str">
        <f>IF(Items!$B1935="","",Items!$A1935)</f>
        <v/>
      </c>
      <c r="B1936" s="28" t="str">
        <f>IF(Items!$B1935="","",Items!$B1935)</f>
        <v/>
      </c>
      <c r="C1936" s="32" t="str">
        <f>IF($B1936="","",Items!$G1935+SUMIFS(PurQty,PurItem,$B1936,PurDate,"&lt;="&amp;$D$2)-SUMIFS(SalQty,SalItem,$B1936,SalDate,"&lt;="&amp;$D$2)-SUMIFS(WoQty,WoItem,$B1936,WoDate,"&lt;="&amp;$D$2)+SUMIFS(AdjQty,AdjItem,$B1936,AdjDate,"&lt;="&amp;$D$2)+SUMIFS(LinVarQty,LinItem,$B1936,LinPosted,"YES",LinDate,"&lt;="&amp;$D$2,LinID,"&lt;&gt;"&amp;$B$2))</f>
        <v/>
      </c>
      <c r="D1936" s="84"/>
      <c r="E1936" s="32" t="str">
        <f t="shared" si="60"/>
        <v/>
      </c>
      <c r="F1936" s="33" t="str">
        <f>IF($B1936="","",Items!$I1935)</f>
        <v/>
      </c>
      <c r="G1936" s="33" t="str">
        <f t="shared" si="61"/>
        <v/>
      </c>
      <c r="H1936" s="85"/>
    </row>
    <row r="1937" spans="1:8" hidden="1" x14ac:dyDescent="0.25">
      <c r="A1937" s="28" t="str">
        <f>IF(Items!$B1936="","",Items!$A1936)</f>
        <v/>
      </c>
      <c r="B1937" s="28" t="str">
        <f>IF(Items!$B1936="","",Items!$B1936)</f>
        <v/>
      </c>
      <c r="C1937" s="32" t="str">
        <f>IF($B1937="","",Items!$G1936+SUMIFS(PurQty,PurItem,$B1937,PurDate,"&lt;="&amp;$D$2)-SUMIFS(SalQty,SalItem,$B1937,SalDate,"&lt;="&amp;$D$2)-SUMIFS(WoQty,WoItem,$B1937,WoDate,"&lt;="&amp;$D$2)+SUMIFS(AdjQty,AdjItem,$B1937,AdjDate,"&lt;="&amp;$D$2)+SUMIFS(LinVarQty,LinItem,$B1937,LinPosted,"YES",LinDate,"&lt;="&amp;$D$2,LinID,"&lt;&gt;"&amp;$B$2))</f>
        <v/>
      </c>
      <c r="D1937" s="84"/>
      <c r="E1937" s="32" t="str">
        <f t="shared" si="60"/>
        <v/>
      </c>
      <c r="F1937" s="33" t="str">
        <f>IF($B1937="","",Items!$I1936)</f>
        <v/>
      </c>
      <c r="G1937" s="33" t="str">
        <f t="shared" si="61"/>
        <v/>
      </c>
      <c r="H1937" s="85"/>
    </row>
    <row r="1938" spans="1:8" hidden="1" x14ac:dyDescent="0.25">
      <c r="A1938" s="28" t="str">
        <f>IF(Items!$B1937="","",Items!$A1937)</f>
        <v/>
      </c>
      <c r="B1938" s="28" t="str">
        <f>IF(Items!$B1937="","",Items!$B1937)</f>
        <v/>
      </c>
      <c r="C1938" s="32" t="str">
        <f>IF($B1938="","",Items!$G1937+SUMIFS(PurQty,PurItem,$B1938,PurDate,"&lt;="&amp;$D$2)-SUMIFS(SalQty,SalItem,$B1938,SalDate,"&lt;="&amp;$D$2)-SUMIFS(WoQty,WoItem,$B1938,WoDate,"&lt;="&amp;$D$2)+SUMIFS(AdjQty,AdjItem,$B1938,AdjDate,"&lt;="&amp;$D$2)+SUMIFS(LinVarQty,LinItem,$B1938,LinPosted,"YES",LinDate,"&lt;="&amp;$D$2,LinID,"&lt;&gt;"&amp;$B$2))</f>
        <v/>
      </c>
      <c r="D1938" s="84"/>
      <c r="E1938" s="32" t="str">
        <f t="shared" si="60"/>
        <v/>
      </c>
      <c r="F1938" s="33" t="str">
        <f>IF($B1938="","",Items!$I1937)</f>
        <v/>
      </c>
      <c r="G1938" s="33" t="str">
        <f t="shared" si="61"/>
        <v/>
      </c>
      <c r="H1938" s="85"/>
    </row>
    <row r="1939" spans="1:8" hidden="1" x14ac:dyDescent="0.25">
      <c r="A1939" s="28" t="str">
        <f>IF(Items!$B1938="","",Items!$A1938)</f>
        <v/>
      </c>
      <c r="B1939" s="28" t="str">
        <f>IF(Items!$B1938="","",Items!$B1938)</f>
        <v/>
      </c>
      <c r="C1939" s="32" t="str">
        <f>IF($B1939="","",Items!$G1938+SUMIFS(PurQty,PurItem,$B1939,PurDate,"&lt;="&amp;$D$2)-SUMIFS(SalQty,SalItem,$B1939,SalDate,"&lt;="&amp;$D$2)-SUMIFS(WoQty,WoItem,$B1939,WoDate,"&lt;="&amp;$D$2)+SUMIFS(AdjQty,AdjItem,$B1939,AdjDate,"&lt;="&amp;$D$2)+SUMIFS(LinVarQty,LinItem,$B1939,LinPosted,"YES",LinDate,"&lt;="&amp;$D$2,LinID,"&lt;&gt;"&amp;$B$2))</f>
        <v/>
      </c>
      <c r="D1939" s="84"/>
      <c r="E1939" s="32" t="str">
        <f t="shared" si="60"/>
        <v/>
      </c>
      <c r="F1939" s="33" t="str">
        <f>IF($B1939="","",Items!$I1938)</f>
        <v/>
      </c>
      <c r="G1939" s="33" t="str">
        <f t="shared" si="61"/>
        <v/>
      </c>
      <c r="H1939" s="85"/>
    </row>
    <row r="1940" spans="1:8" hidden="1" x14ac:dyDescent="0.25">
      <c r="A1940" s="28" t="str">
        <f>IF(Items!$B1939="","",Items!$A1939)</f>
        <v/>
      </c>
      <c r="B1940" s="28" t="str">
        <f>IF(Items!$B1939="","",Items!$B1939)</f>
        <v/>
      </c>
      <c r="C1940" s="32" t="str">
        <f>IF($B1940="","",Items!$G1939+SUMIFS(PurQty,PurItem,$B1940,PurDate,"&lt;="&amp;$D$2)-SUMIFS(SalQty,SalItem,$B1940,SalDate,"&lt;="&amp;$D$2)-SUMIFS(WoQty,WoItem,$B1940,WoDate,"&lt;="&amp;$D$2)+SUMIFS(AdjQty,AdjItem,$B1940,AdjDate,"&lt;="&amp;$D$2)+SUMIFS(LinVarQty,LinItem,$B1940,LinPosted,"YES",LinDate,"&lt;="&amp;$D$2,LinID,"&lt;&gt;"&amp;$B$2))</f>
        <v/>
      </c>
      <c r="D1940" s="84"/>
      <c r="E1940" s="32" t="str">
        <f t="shared" si="60"/>
        <v/>
      </c>
      <c r="F1940" s="33" t="str">
        <f>IF($B1940="","",Items!$I1939)</f>
        <v/>
      </c>
      <c r="G1940" s="33" t="str">
        <f t="shared" si="61"/>
        <v/>
      </c>
      <c r="H1940" s="85"/>
    </row>
    <row r="1941" spans="1:8" hidden="1" x14ac:dyDescent="0.25">
      <c r="A1941" s="28" t="str">
        <f>IF(Items!$B1940="","",Items!$A1940)</f>
        <v/>
      </c>
      <c r="B1941" s="28" t="str">
        <f>IF(Items!$B1940="","",Items!$B1940)</f>
        <v/>
      </c>
      <c r="C1941" s="32" t="str">
        <f>IF($B1941="","",Items!$G1940+SUMIFS(PurQty,PurItem,$B1941,PurDate,"&lt;="&amp;$D$2)-SUMIFS(SalQty,SalItem,$B1941,SalDate,"&lt;="&amp;$D$2)-SUMIFS(WoQty,WoItem,$B1941,WoDate,"&lt;="&amp;$D$2)+SUMIFS(AdjQty,AdjItem,$B1941,AdjDate,"&lt;="&amp;$D$2)+SUMIFS(LinVarQty,LinItem,$B1941,LinPosted,"YES",LinDate,"&lt;="&amp;$D$2,LinID,"&lt;&gt;"&amp;$B$2))</f>
        <v/>
      </c>
      <c r="D1941" s="84"/>
      <c r="E1941" s="32" t="str">
        <f t="shared" si="60"/>
        <v/>
      </c>
      <c r="F1941" s="33" t="str">
        <f>IF($B1941="","",Items!$I1940)</f>
        <v/>
      </c>
      <c r="G1941" s="33" t="str">
        <f t="shared" si="61"/>
        <v/>
      </c>
      <c r="H1941" s="85"/>
    </row>
    <row r="1942" spans="1:8" hidden="1" x14ac:dyDescent="0.25">
      <c r="A1942" s="28" t="str">
        <f>IF(Items!$B1941="","",Items!$A1941)</f>
        <v/>
      </c>
      <c r="B1942" s="28" t="str">
        <f>IF(Items!$B1941="","",Items!$B1941)</f>
        <v/>
      </c>
      <c r="C1942" s="32" t="str">
        <f>IF($B1942="","",Items!$G1941+SUMIFS(PurQty,PurItem,$B1942,PurDate,"&lt;="&amp;$D$2)-SUMIFS(SalQty,SalItem,$B1942,SalDate,"&lt;="&amp;$D$2)-SUMIFS(WoQty,WoItem,$B1942,WoDate,"&lt;="&amp;$D$2)+SUMIFS(AdjQty,AdjItem,$B1942,AdjDate,"&lt;="&amp;$D$2)+SUMIFS(LinVarQty,LinItem,$B1942,LinPosted,"YES",LinDate,"&lt;="&amp;$D$2,LinID,"&lt;&gt;"&amp;$B$2))</f>
        <v/>
      </c>
      <c r="D1942" s="84"/>
      <c r="E1942" s="32" t="str">
        <f t="shared" si="60"/>
        <v/>
      </c>
      <c r="F1942" s="33" t="str">
        <f>IF($B1942="","",Items!$I1941)</f>
        <v/>
      </c>
      <c r="G1942" s="33" t="str">
        <f t="shared" si="61"/>
        <v/>
      </c>
      <c r="H1942" s="85"/>
    </row>
    <row r="1943" spans="1:8" hidden="1" x14ac:dyDescent="0.25">
      <c r="A1943" s="28" t="str">
        <f>IF(Items!$B1942="","",Items!$A1942)</f>
        <v/>
      </c>
      <c r="B1943" s="28" t="str">
        <f>IF(Items!$B1942="","",Items!$B1942)</f>
        <v/>
      </c>
      <c r="C1943" s="32" t="str">
        <f>IF($B1943="","",Items!$G1942+SUMIFS(PurQty,PurItem,$B1943,PurDate,"&lt;="&amp;$D$2)-SUMIFS(SalQty,SalItem,$B1943,SalDate,"&lt;="&amp;$D$2)-SUMIFS(WoQty,WoItem,$B1943,WoDate,"&lt;="&amp;$D$2)+SUMIFS(AdjQty,AdjItem,$B1943,AdjDate,"&lt;="&amp;$D$2)+SUMIFS(LinVarQty,LinItem,$B1943,LinPosted,"YES",LinDate,"&lt;="&amp;$D$2,LinID,"&lt;&gt;"&amp;$B$2))</f>
        <v/>
      </c>
      <c r="D1943" s="84"/>
      <c r="E1943" s="32" t="str">
        <f t="shared" si="60"/>
        <v/>
      </c>
      <c r="F1943" s="33" t="str">
        <f>IF($B1943="","",Items!$I1942)</f>
        <v/>
      </c>
      <c r="G1943" s="33" t="str">
        <f t="shared" si="61"/>
        <v/>
      </c>
      <c r="H1943" s="85"/>
    </row>
    <row r="1944" spans="1:8" hidden="1" x14ac:dyDescent="0.25">
      <c r="A1944" s="28" t="str">
        <f>IF(Items!$B1943="","",Items!$A1943)</f>
        <v/>
      </c>
      <c r="B1944" s="28" t="str">
        <f>IF(Items!$B1943="","",Items!$B1943)</f>
        <v/>
      </c>
      <c r="C1944" s="32" t="str">
        <f>IF($B1944="","",Items!$G1943+SUMIFS(PurQty,PurItem,$B1944,PurDate,"&lt;="&amp;$D$2)-SUMIFS(SalQty,SalItem,$B1944,SalDate,"&lt;="&amp;$D$2)-SUMIFS(WoQty,WoItem,$B1944,WoDate,"&lt;="&amp;$D$2)+SUMIFS(AdjQty,AdjItem,$B1944,AdjDate,"&lt;="&amp;$D$2)+SUMIFS(LinVarQty,LinItem,$B1944,LinPosted,"YES",LinDate,"&lt;="&amp;$D$2,LinID,"&lt;&gt;"&amp;$B$2))</f>
        <v/>
      </c>
      <c r="D1944" s="84"/>
      <c r="E1944" s="32" t="str">
        <f t="shared" si="60"/>
        <v/>
      </c>
      <c r="F1944" s="33" t="str">
        <f>IF($B1944="","",Items!$I1943)</f>
        <v/>
      </c>
      <c r="G1944" s="33" t="str">
        <f t="shared" si="61"/>
        <v/>
      </c>
      <c r="H1944" s="85"/>
    </row>
    <row r="1945" spans="1:8" hidden="1" x14ac:dyDescent="0.25">
      <c r="A1945" s="28" t="str">
        <f>IF(Items!$B1944="","",Items!$A1944)</f>
        <v/>
      </c>
      <c r="B1945" s="28" t="str">
        <f>IF(Items!$B1944="","",Items!$B1944)</f>
        <v/>
      </c>
      <c r="C1945" s="32" t="str">
        <f>IF($B1945="","",Items!$G1944+SUMIFS(PurQty,PurItem,$B1945,PurDate,"&lt;="&amp;$D$2)-SUMIFS(SalQty,SalItem,$B1945,SalDate,"&lt;="&amp;$D$2)-SUMIFS(WoQty,WoItem,$B1945,WoDate,"&lt;="&amp;$D$2)+SUMIFS(AdjQty,AdjItem,$B1945,AdjDate,"&lt;="&amp;$D$2)+SUMIFS(LinVarQty,LinItem,$B1945,LinPosted,"YES",LinDate,"&lt;="&amp;$D$2,LinID,"&lt;&gt;"&amp;$B$2))</f>
        <v/>
      </c>
      <c r="D1945" s="84"/>
      <c r="E1945" s="32" t="str">
        <f t="shared" si="60"/>
        <v/>
      </c>
      <c r="F1945" s="33" t="str">
        <f>IF($B1945="","",Items!$I1944)</f>
        <v/>
      </c>
      <c r="G1945" s="33" t="str">
        <f t="shared" si="61"/>
        <v/>
      </c>
      <c r="H1945" s="85"/>
    </row>
    <row r="1946" spans="1:8" hidden="1" x14ac:dyDescent="0.25">
      <c r="A1946" s="28" t="str">
        <f>IF(Items!$B1945="","",Items!$A1945)</f>
        <v/>
      </c>
      <c r="B1946" s="28" t="str">
        <f>IF(Items!$B1945="","",Items!$B1945)</f>
        <v/>
      </c>
      <c r="C1946" s="32" t="str">
        <f>IF($B1946="","",Items!$G1945+SUMIFS(PurQty,PurItem,$B1946,PurDate,"&lt;="&amp;$D$2)-SUMIFS(SalQty,SalItem,$B1946,SalDate,"&lt;="&amp;$D$2)-SUMIFS(WoQty,WoItem,$B1946,WoDate,"&lt;="&amp;$D$2)+SUMIFS(AdjQty,AdjItem,$B1946,AdjDate,"&lt;="&amp;$D$2)+SUMIFS(LinVarQty,LinItem,$B1946,LinPosted,"YES",LinDate,"&lt;="&amp;$D$2,LinID,"&lt;&gt;"&amp;$B$2))</f>
        <v/>
      </c>
      <c r="D1946" s="84"/>
      <c r="E1946" s="32" t="str">
        <f t="shared" si="60"/>
        <v/>
      </c>
      <c r="F1946" s="33" t="str">
        <f>IF($B1946="","",Items!$I1945)</f>
        <v/>
      </c>
      <c r="G1946" s="33" t="str">
        <f t="shared" si="61"/>
        <v/>
      </c>
      <c r="H1946" s="85"/>
    </row>
    <row r="1947" spans="1:8" hidden="1" x14ac:dyDescent="0.25">
      <c r="A1947" s="28" t="str">
        <f>IF(Items!$B1946="","",Items!$A1946)</f>
        <v/>
      </c>
      <c r="B1947" s="28" t="str">
        <f>IF(Items!$B1946="","",Items!$B1946)</f>
        <v/>
      </c>
      <c r="C1947" s="32" t="str">
        <f>IF($B1947="","",Items!$G1946+SUMIFS(PurQty,PurItem,$B1947,PurDate,"&lt;="&amp;$D$2)-SUMIFS(SalQty,SalItem,$B1947,SalDate,"&lt;="&amp;$D$2)-SUMIFS(WoQty,WoItem,$B1947,WoDate,"&lt;="&amp;$D$2)+SUMIFS(AdjQty,AdjItem,$B1947,AdjDate,"&lt;="&amp;$D$2)+SUMIFS(LinVarQty,LinItem,$B1947,LinPosted,"YES",LinDate,"&lt;="&amp;$D$2,LinID,"&lt;&gt;"&amp;$B$2))</f>
        <v/>
      </c>
      <c r="D1947" s="84"/>
      <c r="E1947" s="32" t="str">
        <f t="shared" si="60"/>
        <v/>
      </c>
      <c r="F1947" s="33" t="str">
        <f>IF($B1947="","",Items!$I1946)</f>
        <v/>
      </c>
      <c r="G1947" s="33" t="str">
        <f t="shared" si="61"/>
        <v/>
      </c>
      <c r="H1947" s="85"/>
    </row>
    <row r="1948" spans="1:8" hidden="1" x14ac:dyDescent="0.25">
      <c r="A1948" s="28" t="str">
        <f>IF(Items!$B1947="","",Items!$A1947)</f>
        <v/>
      </c>
      <c r="B1948" s="28" t="str">
        <f>IF(Items!$B1947="","",Items!$B1947)</f>
        <v/>
      </c>
      <c r="C1948" s="32" t="str">
        <f>IF($B1948="","",Items!$G1947+SUMIFS(PurQty,PurItem,$B1948,PurDate,"&lt;="&amp;$D$2)-SUMIFS(SalQty,SalItem,$B1948,SalDate,"&lt;="&amp;$D$2)-SUMIFS(WoQty,WoItem,$B1948,WoDate,"&lt;="&amp;$D$2)+SUMIFS(AdjQty,AdjItem,$B1948,AdjDate,"&lt;="&amp;$D$2)+SUMIFS(LinVarQty,LinItem,$B1948,LinPosted,"YES",LinDate,"&lt;="&amp;$D$2,LinID,"&lt;&gt;"&amp;$B$2))</f>
        <v/>
      </c>
      <c r="D1948" s="84"/>
      <c r="E1948" s="32" t="str">
        <f t="shared" si="60"/>
        <v/>
      </c>
      <c r="F1948" s="33" t="str">
        <f>IF($B1948="","",Items!$I1947)</f>
        <v/>
      </c>
      <c r="G1948" s="33" t="str">
        <f t="shared" si="61"/>
        <v/>
      </c>
      <c r="H1948" s="85"/>
    </row>
    <row r="1949" spans="1:8" hidden="1" x14ac:dyDescent="0.25">
      <c r="A1949" s="28" t="str">
        <f>IF(Items!$B1948="","",Items!$A1948)</f>
        <v/>
      </c>
      <c r="B1949" s="28" t="str">
        <f>IF(Items!$B1948="","",Items!$B1948)</f>
        <v/>
      </c>
      <c r="C1949" s="32" t="str">
        <f>IF($B1949="","",Items!$G1948+SUMIFS(PurQty,PurItem,$B1949,PurDate,"&lt;="&amp;$D$2)-SUMIFS(SalQty,SalItem,$B1949,SalDate,"&lt;="&amp;$D$2)-SUMIFS(WoQty,WoItem,$B1949,WoDate,"&lt;="&amp;$D$2)+SUMIFS(AdjQty,AdjItem,$B1949,AdjDate,"&lt;="&amp;$D$2)+SUMIFS(LinVarQty,LinItem,$B1949,LinPosted,"YES",LinDate,"&lt;="&amp;$D$2,LinID,"&lt;&gt;"&amp;$B$2))</f>
        <v/>
      </c>
      <c r="D1949" s="84"/>
      <c r="E1949" s="32" t="str">
        <f t="shared" si="60"/>
        <v/>
      </c>
      <c r="F1949" s="33" t="str">
        <f>IF($B1949="","",Items!$I1948)</f>
        <v/>
      </c>
      <c r="G1949" s="33" t="str">
        <f t="shared" si="61"/>
        <v/>
      </c>
      <c r="H1949" s="85"/>
    </row>
    <row r="1950" spans="1:8" hidden="1" x14ac:dyDescent="0.25">
      <c r="A1950" s="28" t="str">
        <f>IF(Items!$B1949="","",Items!$A1949)</f>
        <v/>
      </c>
      <c r="B1950" s="28" t="str">
        <f>IF(Items!$B1949="","",Items!$B1949)</f>
        <v/>
      </c>
      <c r="C1950" s="32" t="str">
        <f>IF($B1950="","",Items!$G1949+SUMIFS(PurQty,PurItem,$B1950,PurDate,"&lt;="&amp;$D$2)-SUMIFS(SalQty,SalItem,$B1950,SalDate,"&lt;="&amp;$D$2)-SUMIFS(WoQty,WoItem,$B1950,WoDate,"&lt;="&amp;$D$2)+SUMIFS(AdjQty,AdjItem,$B1950,AdjDate,"&lt;="&amp;$D$2)+SUMIFS(LinVarQty,LinItem,$B1950,LinPosted,"YES",LinDate,"&lt;="&amp;$D$2,LinID,"&lt;&gt;"&amp;$B$2))</f>
        <v/>
      </c>
      <c r="D1950" s="84"/>
      <c r="E1950" s="32" t="str">
        <f t="shared" si="60"/>
        <v/>
      </c>
      <c r="F1950" s="33" t="str">
        <f>IF($B1950="","",Items!$I1949)</f>
        <v/>
      </c>
      <c r="G1950" s="33" t="str">
        <f t="shared" si="61"/>
        <v/>
      </c>
      <c r="H1950" s="85"/>
    </row>
    <row r="1951" spans="1:8" hidden="1" x14ac:dyDescent="0.25">
      <c r="A1951" s="28" t="str">
        <f>IF(Items!$B1950="","",Items!$A1950)</f>
        <v/>
      </c>
      <c r="B1951" s="28" t="str">
        <f>IF(Items!$B1950="","",Items!$B1950)</f>
        <v/>
      </c>
      <c r="C1951" s="32" t="str">
        <f>IF($B1951="","",Items!$G1950+SUMIFS(PurQty,PurItem,$B1951,PurDate,"&lt;="&amp;$D$2)-SUMIFS(SalQty,SalItem,$B1951,SalDate,"&lt;="&amp;$D$2)-SUMIFS(WoQty,WoItem,$B1951,WoDate,"&lt;="&amp;$D$2)+SUMIFS(AdjQty,AdjItem,$B1951,AdjDate,"&lt;="&amp;$D$2)+SUMIFS(LinVarQty,LinItem,$B1951,LinPosted,"YES",LinDate,"&lt;="&amp;$D$2,LinID,"&lt;&gt;"&amp;$B$2))</f>
        <v/>
      </c>
      <c r="D1951" s="84"/>
      <c r="E1951" s="32" t="str">
        <f t="shared" si="60"/>
        <v/>
      </c>
      <c r="F1951" s="33" t="str">
        <f>IF($B1951="","",Items!$I1950)</f>
        <v/>
      </c>
      <c r="G1951" s="33" t="str">
        <f t="shared" si="61"/>
        <v/>
      </c>
      <c r="H1951" s="85"/>
    </row>
    <row r="1952" spans="1:8" hidden="1" x14ac:dyDescent="0.25">
      <c r="A1952" s="28" t="str">
        <f>IF(Items!$B1951="","",Items!$A1951)</f>
        <v/>
      </c>
      <c r="B1952" s="28" t="str">
        <f>IF(Items!$B1951="","",Items!$B1951)</f>
        <v/>
      </c>
      <c r="C1952" s="32" t="str">
        <f>IF($B1952="","",Items!$G1951+SUMIFS(PurQty,PurItem,$B1952,PurDate,"&lt;="&amp;$D$2)-SUMIFS(SalQty,SalItem,$B1952,SalDate,"&lt;="&amp;$D$2)-SUMIFS(WoQty,WoItem,$B1952,WoDate,"&lt;="&amp;$D$2)+SUMIFS(AdjQty,AdjItem,$B1952,AdjDate,"&lt;="&amp;$D$2)+SUMIFS(LinVarQty,LinItem,$B1952,LinPosted,"YES",LinDate,"&lt;="&amp;$D$2,LinID,"&lt;&gt;"&amp;$B$2))</f>
        <v/>
      </c>
      <c r="D1952" s="84"/>
      <c r="E1952" s="32" t="str">
        <f t="shared" si="60"/>
        <v/>
      </c>
      <c r="F1952" s="33" t="str">
        <f>IF($B1952="","",Items!$I1951)</f>
        <v/>
      </c>
      <c r="G1952" s="33" t="str">
        <f t="shared" si="61"/>
        <v/>
      </c>
      <c r="H1952" s="85"/>
    </row>
    <row r="1953" spans="1:8" hidden="1" x14ac:dyDescent="0.25">
      <c r="A1953" s="28" t="str">
        <f>IF(Items!$B1952="","",Items!$A1952)</f>
        <v/>
      </c>
      <c r="B1953" s="28" t="str">
        <f>IF(Items!$B1952="","",Items!$B1952)</f>
        <v/>
      </c>
      <c r="C1953" s="32" t="str">
        <f>IF($B1953="","",Items!$G1952+SUMIFS(PurQty,PurItem,$B1953,PurDate,"&lt;="&amp;$D$2)-SUMIFS(SalQty,SalItem,$B1953,SalDate,"&lt;="&amp;$D$2)-SUMIFS(WoQty,WoItem,$B1953,WoDate,"&lt;="&amp;$D$2)+SUMIFS(AdjQty,AdjItem,$B1953,AdjDate,"&lt;="&amp;$D$2)+SUMIFS(LinVarQty,LinItem,$B1953,LinPosted,"YES",LinDate,"&lt;="&amp;$D$2,LinID,"&lt;&gt;"&amp;$B$2))</f>
        <v/>
      </c>
      <c r="D1953" s="84"/>
      <c r="E1953" s="32" t="str">
        <f t="shared" si="60"/>
        <v/>
      </c>
      <c r="F1953" s="33" t="str">
        <f>IF($B1953="","",Items!$I1952)</f>
        <v/>
      </c>
      <c r="G1953" s="33" t="str">
        <f t="shared" si="61"/>
        <v/>
      </c>
      <c r="H1953" s="85"/>
    </row>
    <row r="1954" spans="1:8" hidden="1" x14ac:dyDescent="0.25">
      <c r="A1954" s="28" t="str">
        <f>IF(Items!$B1953="","",Items!$A1953)</f>
        <v/>
      </c>
      <c r="B1954" s="28" t="str">
        <f>IF(Items!$B1953="","",Items!$B1953)</f>
        <v/>
      </c>
      <c r="C1954" s="32" t="str">
        <f>IF($B1954="","",Items!$G1953+SUMIFS(PurQty,PurItem,$B1954,PurDate,"&lt;="&amp;$D$2)-SUMIFS(SalQty,SalItem,$B1954,SalDate,"&lt;="&amp;$D$2)-SUMIFS(WoQty,WoItem,$B1954,WoDate,"&lt;="&amp;$D$2)+SUMIFS(AdjQty,AdjItem,$B1954,AdjDate,"&lt;="&amp;$D$2)+SUMIFS(LinVarQty,LinItem,$B1954,LinPosted,"YES",LinDate,"&lt;="&amp;$D$2,LinID,"&lt;&gt;"&amp;$B$2))</f>
        <v/>
      </c>
      <c r="D1954" s="84"/>
      <c r="E1954" s="32" t="str">
        <f t="shared" si="60"/>
        <v/>
      </c>
      <c r="F1954" s="33" t="str">
        <f>IF($B1954="","",Items!$I1953)</f>
        <v/>
      </c>
      <c r="G1954" s="33" t="str">
        <f t="shared" si="61"/>
        <v/>
      </c>
      <c r="H1954" s="85"/>
    </row>
    <row r="1955" spans="1:8" hidden="1" x14ac:dyDescent="0.25">
      <c r="A1955" s="28" t="str">
        <f>IF(Items!$B1954="","",Items!$A1954)</f>
        <v/>
      </c>
      <c r="B1955" s="28" t="str">
        <f>IF(Items!$B1954="","",Items!$B1954)</f>
        <v/>
      </c>
      <c r="C1955" s="32" t="str">
        <f>IF($B1955="","",Items!$G1954+SUMIFS(PurQty,PurItem,$B1955,PurDate,"&lt;="&amp;$D$2)-SUMIFS(SalQty,SalItem,$B1955,SalDate,"&lt;="&amp;$D$2)-SUMIFS(WoQty,WoItem,$B1955,WoDate,"&lt;="&amp;$D$2)+SUMIFS(AdjQty,AdjItem,$B1955,AdjDate,"&lt;="&amp;$D$2)+SUMIFS(LinVarQty,LinItem,$B1955,LinPosted,"YES",LinDate,"&lt;="&amp;$D$2,LinID,"&lt;&gt;"&amp;$B$2))</f>
        <v/>
      </c>
      <c r="D1955" s="84"/>
      <c r="E1955" s="32" t="str">
        <f t="shared" si="60"/>
        <v/>
      </c>
      <c r="F1955" s="33" t="str">
        <f>IF($B1955="","",Items!$I1954)</f>
        <v/>
      </c>
      <c r="G1955" s="33" t="str">
        <f t="shared" si="61"/>
        <v/>
      </c>
      <c r="H1955" s="85"/>
    </row>
    <row r="1956" spans="1:8" hidden="1" x14ac:dyDescent="0.25">
      <c r="A1956" s="28" t="str">
        <f>IF(Items!$B1955="","",Items!$A1955)</f>
        <v/>
      </c>
      <c r="B1956" s="28" t="str">
        <f>IF(Items!$B1955="","",Items!$B1955)</f>
        <v/>
      </c>
      <c r="C1956" s="32" t="str">
        <f>IF($B1956="","",Items!$G1955+SUMIFS(PurQty,PurItem,$B1956,PurDate,"&lt;="&amp;$D$2)-SUMIFS(SalQty,SalItem,$B1956,SalDate,"&lt;="&amp;$D$2)-SUMIFS(WoQty,WoItem,$B1956,WoDate,"&lt;="&amp;$D$2)+SUMIFS(AdjQty,AdjItem,$B1956,AdjDate,"&lt;="&amp;$D$2)+SUMIFS(LinVarQty,LinItem,$B1956,LinPosted,"YES",LinDate,"&lt;="&amp;$D$2,LinID,"&lt;&gt;"&amp;$B$2))</f>
        <v/>
      </c>
      <c r="D1956" s="84"/>
      <c r="E1956" s="32" t="str">
        <f t="shared" si="60"/>
        <v/>
      </c>
      <c r="F1956" s="33" t="str">
        <f>IF($B1956="","",Items!$I1955)</f>
        <v/>
      </c>
      <c r="G1956" s="33" t="str">
        <f t="shared" si="61"/>
        <v/>
      </c>
      <c r="H1956" s="85"/>
    </row>
    <row r="1957" spans="1:8" hidden="1" x14ac:dyDescent="0.25">
      <c r="A1957" s="28" t="str">
        <f>IF(Items!$B1956="","",Items!$A1956)</f>
        <v/>
      </c>
      <c r="B1957" s="28" t="str">
        <f>IF(Items!$B1956="","",Items!$B1956)</f>
        <v/>
      </c>
      <c r="C1957" s="32" t="str">
        <f>IF($B1957="","",Items!$G1956+SUMIFS(PurQty,PurItem,$B1957,PurDate,"&lt;="&amp;$D$2)-SUMIFS(SalQty,SalItem,$B1957,SalDate,"&lt;="&amp;$D$2)-SUMIFS(WoQty,WoItem,$B1957,WoDate,"&lt;="&amp;$D$2)+SUMIFS(AdjQty,AdjItem,$B1957,AdjDate,"&lt;="&amp;$D$2)+SUMIFS(LinVarQty,LinItem,$B1957,LinPosted,"YES",LinDate,"&lt;="&amp;$D$2,LinID,"&lt;&gt;"&amp;$B$2))</f>
        <v/>
      </c>
      <c r="D1957" s="84"/>
      <c r="E1957" s="32" t="str">
        <f t="shared" si="60"/>
        <v/>
      </c>
      <c r="F1957" s="33" t="str">
        <f>IF($B1957="","",Items!$I1956)</f>
        <v/>
      </c>
      <c r="G1957" s="33" t="str">
        <f t="shared" si="61"/>
        <v/>
      </c>
      <c r="H1957" s="85"/>
    </row>
    <row r="1958" spans="1:8" hidden="1" x14ac:dyDescent="0.25">
      <c r="A1958" s="28" t="str">
        <f>IF(Items!$B1957="","",Items!$A1957)</f>
        <v/>
      </c>
      <c r="B1958" s="28" t="str">
        <f>IF(Items!$B1957="","",Items!$B1957)</f>
        <v/>
      </c>
      <c r="C1958" s="32" t="str">
        <f>IF($B1958="","",Items!$G1957+SUMIFS(PurQty,PurItem,$B1958,PurDate,"&lt;="&amp;$D$2)-SUMIFS(SalQty,SalItem,$B1958,SalDate,"&lt;="&amp;$D$2)-SUMIFS(WoQty,WoItem,$B1958,WoDate,"&lt;="&amp;$D$2)+SUMIFS(AdjQty,AdjItem,$B1958,AdjDate,"&lt;="&amp;$D$2)+SUMIFS(LinVarQty,LinItem,$B1958,LinPosted,"YES",LinDate,"&lt;="&amp;$D$2,LinID,"&lt;&gt;"&amp;$B$2))</f>
        <v/>
      </c>
      <c r="D1958" s="84"/>
      <c r="E1958" s="32" t="str">
        <f t="shared" si="60"/>
        <v/>
      </c>
      <c r="F1958" s="33" t="str">
        <f>IF($B1958="","",Items!$I1957)</f>
        <v/>
      </c>
      <c r="G1958" s="33" t="str">
        <f t="shared" si="61"/>
        <v/>
      </c>
      <c r="H1958" s="85"/>
    </row>
    <row r="1959" spans="1:8" hidden="1" x14ac:dyDescent="0.25">
      <c r="A1959" s="28" t="str">
        <f>IF(Items!$B1958="","",Items!$A1958)</f>
        <v/>
      </c>
      <c r="B1959" s="28" t="str">
        <f>IF(Items!$B1958="","",Items!$B1958)</f>
        <v/>
      </c>
      <c r="C1959" s="32" t="str">
        <f>IF($B1959="","",Items!$G1958+SUMIFS(PurQty,PurItem,$B1959,PurDate,"&lt;="&amp;$D$2)-SUMIFS(SalQty,SalItem,$B1959,SalDate,"&lt;="&amp;$D$2)-SUMIFS(WoQty,WoItem,$B1959,WoDate,"&lt;="&amp;$D$2)+SUMIFS(AdjQty,AdjItem,$B1959,AdjDate,"&lt;="&amp;$D$2)+SUMIFS(LinVarQty,LinItem,$B1959,LinPosted,"YES",LinDate,"&lt;="&amp;$D$2,LinID,"&lt;&gt;"&amp;$B$2))</f>
        <v/>
      </c>
      <c r="D1959" s="84"/>
      <c r="E1959" s="32" t="str">
        <f t="shared" si="60"/>
        <v/>
      </c>
      <c r="F1959" s="33" t="str">
        <f>IF($B1959="","",Items!$I1958)</f>
        <v/>
      </c>
      <c r="G1959" s="33" t="str">
        <f t="shared" si="61"/>
        <v/>
      </c>
      <c r="H1959" s="85"/>
    </row>
    <row r="1960" spans="1:8" hidden="1" x14ac:dyDescent="0.25">
      <c r="A1960" s="28" t="str">
        <f>IF(Items!$B1959="","",Items!$A1959)</f>
        <v/>
      </c>
      <c r="B1960" s="28" t="str">
        <f>IF(Items!$B1959="","",Items!$B1959)</f>
        <v/>
      </c>
      <c r="C1960" s="32" t="str">
        <f>IF($B1960="","",Items!$G1959+SUMIFS(PurQty,PurItem,$B1960,PurDate,"&lt;="&amp;$D$2)-SUMIFS(SalQty,SalItem,$B1960,SalDate,"&lt;="&amp;$D$2)-SUMIFS(WoQty,WoItem,$B1960,WoDate,"&lt;="&amp;$D$2)+SUMIFS(AdjQty,AdjItem,$B1960,AdjDate,"&lt;="&amp;$D$2)+SUMIFS(LinVarQty,LinItem,$B1960,LinPosted,"YES",LinDate,"&lt;="&amp;$D$2,LinID,"&lt;&gt;"&amp;$B$2))</f>
        <v/>
      </c>
      <c r="D1960" s="84"/>
      <c r="E1960" s="32" t="str">
        <f t="shared" si="60"/>
        <v/>
      </c>
      <c r="F1960" s="33" t="str">
        <f>IF($B1960="","",Items!$I1959)</f>
        <v/>
      </c>
      <c r="G1960" s="33" t="str">
        <f t="shared" si="61"/>
        <v/>
      </c>
      <c r="H1960" s="85"/>
    </row>
    <row r="1961" spans="1:8" hidden="1" x14ac:dyDescent="0.25">
      <c r="A1961" s="28" t="str">
        <f>IF(Items!$B1960="","",Items!$A1960)</f>
        <v/>
      </c>
      <c r="B1961" s="28" t="str">
        <f>IF(Items!$B1960="","",Items!$B1960)</f>
        <v/>
      </c>
      <c r="C1961" s="32" t="str">
        <f>IF($B1961="","",Items!$G1960+SUMIFS(PurQty,PurItem,$B1961,PurDate,"&lt;="&amp;$D$2)-SUMIFS(SalQty,SalItem,$B1961,SalDate,"&lt;="&amp;$D$2)-SUMIFS(WoQty,WoItem,$B1961,WoDate,"&lt;="&amp;$D$2)+SUMIFS(AdjQty,AdjItem,$B1961,AdjDate,"&lt;="&amp;$D$2)+SUMIFS(LinVarQty,LinItem,$B1961,LinPosted,"YES",LinDate,"&lt;="&amp;$D$2,LinID,"&lt;&gt;"&amp;$B$2))</f>
        <v/>
      </c>
      <c r="D1961" s="84"/>
      <c r="E1961" s="32" t="str">
        <f t="shared" si="60"/>
        <v/>
      </c>
      <c r="F1961" s="33" t="str">
        <f>IF($B1961="","",Items!$I1960)</f>
        <v/>
      </c>
      <c r="G1961" s="33" t="str">
        <f t="shared" si="61"/>
        <v/>
      </c>
      <c r="H1961" s="85"/>
    </row>
    <row r="1962" spans="1:8" hidden="1" x14ac:dyDescent="0.25">
      <c r="A1962" s="28" t="str">
        <f>IF(Items!$B1961="","",Items!$A1961)</f>
        <v/>
      </c>
      <c r="B1962" s="28" t="str">
        <f>IF(Items!$B1961="","",Items!$B1961)</f>
        <v/>
      </c>
      <c r="C1962" s="32" t="str">
        <f>IF($B1962="","",Items!$G1961+SUMIFS(PurQty,PurItem,$B1962,PurDate,"&lt;="&amp;$D$2)-SUMIFS(SalQty,SalItem,$B1962,SalDate,"&lt;="&amp;$D$2)-SUMIFS(WoQty,WoItem,$B1962,WoDate,"&lt;="&amp;$D$2)+SUMIFS(AdjQty,AdjItem,$B1962,AdjDate,"&lt;="&amp;$D$2)+SUMIFS(LinVarQty,LinItem,$B1962,LinPosted,"YES",LinDate,"&lt;="&amp;$D$2,LinID,"&lt;&gt;"&amp;$B$2))</f>
        <v/>
      </c>
      <c r="D1962" s="84"/>
      <c r="E1962" s="32" t="str">
        <f t="shared" si="60"/>
        <v/>
      </c>
      <c r="F1962" s="33" t="str">
        <f>IF($B1962="","",Items!$I1961)</f>
        <v/>
      </c>
      <c r="G1962" s="33" t="str">
        <f t="shared" si="61"/>
        <v/>
      </c>
      <c r="H1962" s="85"/>
    </row>
    <row r="1963" spans="1:8" hidden="1" x14ac:dyDescent="0.25">
      <c r="A1963" s="28" t="str">
        <f>IF(Items!$B1962="","",Items!$A1962)</f>
        <v/>
      </c>
      <c r="B1963" s="28" t="str">
        <f>IF(Items!$B1962="","",Items!$B1962)</f>
        <v/>
      </c>
      <c r="C1963" s="32" t="str">
        <f>IF($B1963="","",Items!$G1962+SUMIFS(PurQty,PurItem,$B1963,PurDate,"&lt;="&amp;$D$2)-SUMIFS(SalQty,SalItem,$B1963,SalDate,"&lt;="&amp;$D$2)-SUMIFS(WoQty,WoItem,$B1963,WoDate,"&lt;="&amp;$D$2)+SUMIFS(AdjQty,AdjItem,$B1963,AdjDate,"&lt;="&amp;$D$2)+SUMIFS(LinVarQty,LinItem,$B1963,LinPosted,"YES",LinDate,"&lt;="&amp;$D$2,LinID,"&lt;&gt;"&amp;$B$2))</f>
        <v/>
      </c>
      <c r="D1963" s="84"/>
      <c r="E1963" s="32" t="str">
        <f t="shared" si="60"/>
        <v/>
      </c>
      <c r="F1963" s="33" t="str">
        <f>IF($B1963="","",Items!$I1962)</f>
        <v/>
      </c>
      <c r="G1963" s="33" t="str">
        <f t="shared" si="61"/>
        <v/>
      </c>
      <c r="H1963" s="85"/>
    </row>
    <row r="1964" spans="1:8" hidden="1" x14ac:dyDescent="0.25">
      <c r="A1964" s="28" t="str">
        <f>IF(Items!$B1963="","",Items!$A1963)</f>
        <v/>
      </c>
      <c r="B1964" s="28" t="str">
        <f>IF(Items!$B1963="","",Items!$B1963)</f>
        <v/>
      </c>
      <c r="C1964" s="32" t="str">
        <f>IF($B1964="","",Items!$G1963+SUMIFS(PurQty,PurItem,$B1964,PurDate,"&lt;="&amp;$D$2)-SUMIFS(SalQty,SalItem,$B1964,SalDate,"&lt;="&amp;$D$2)-SUMIFS(WoQty,WoItem,$B1964,WoDate,"&lt;="&amp;$D$2)+SUMIFS(AdjQty,AdjItem,$B1964,AdjDate,"&lt;="&amp;$D$2)+SUMIFS(LinVarQty,LinItem,$B1964,LinPosted,"YES",LinDate,"&lt;="&amp;$D$2,LinID,"&lt;&gt;"&amp;$B$2))</f>
        <v/>
      </c>
      <c r="D1964" s="84"/>
      <c r="E1964" s="32" t="str">
        <f t="shared" si="60"/>
        <v/>
      </c>
      <c r="F1964" s="33" t="str">
        <f>IF($B1964="","",Items!$I1963)</f>
        <v/>
      </c>
      <c r="G1964" s="33" t="str">
        <f t="shared" si="61"/>
        <v/>
      </c>
      <c r="H1964" s="85"/>
    </row>
    <row r="1965" spans="1:8" hidden="1" x14ac:dyDescent="0.25">
      <c r="A1965" s="28" t="str">
        <f>IF(Items!$B1964="","",Items!$A1964)</f>
        <v/>
      </c>
      <c r="B1965" s="28" t="str">
        <f>IF(Items!$B1964="","",Items!$B1964)</f>
        <v/>
      </c>
      <c r="C1965" s="32" t="str">
        <f>IF($B1965="","",Items!$G1964+SUMIFS(PurQty,PurItem,$B1965,PurDate,"&lt;="&amp;$D$2)-SUMIFS(SalQty,SalItem,$B1965,SalDate,"&lt;="&amp;$D$2)-SUMIFS(WoQty,WoItem,$B1965,WoDate,"&lt;="&amp;$D$2)+SUMIFS(AdjQty,AdjItem,$B1965,AdjDate,"&lt;="&amp;$D$2)+SUMIFS(LinVarQty,LinItem,$B1965,LinPosted,"YES",LinDate,"&lt;="&amp;$D$2,LinID,"&lt;&gt;"&amp;$B$2))</f>
        <v/>
      </c>
      <c r="D1965" s="84"/>
      <c r="E1965" s="32" t="str">
        <f t="shared" si="60"/>
        <v/>
      </c>
      <c r="F1965" s="33" t="str">
        <f>IF($B1965="","",Items!$I1964)</f>
        <v/>
      </c>
      <c r="G1965" s="33" t="str">
        <f t="shared" si="61"/>
        <v/>
      </c>
      <c r="H1965" s="85"/>
    </row>
    <row r="1966" spans="1:8" hidden="1" x14ac:dyDescent="0.25">
      <c r="A1966" s="28" t="str">
        <f>IF(Items!$B1965="","",Items!$A1965)</f>
        <v/>
      </c>
      <c r="B1966" s="28" t="str">
        <f>IF(Items!$B1965="","",Items!$B1965)</f>
        <v/>
      </c>
      <c r="C1966" s="32" t="str">
        <f>IF($B1966="","",Items!$G1965+SUMIFS(PurQty,PurItem,$B1966,PurDate,"&lt;="&amp;$D$2)-SUMIFS(SalQty,SalItem,$B1966,SalDate,"&lt;="&amp;$D$2)-SUMIFS(WoQty,WoItem,$B1966,WoDate,"&lt;="&amp;$D$2)+SUMIFS(AdjQty,AdjItem,$B1966,AdjDate,"&lt;="&amp;$D$2)+SUMIFS(LinVarQty,LinItem,$B1966,LinPosted,"YES",LinDate,"&lt;="&amp;$D$2,LinID,"&lt;&gt;"&amp;$B$2))</f>
        <v/>
      </c>
      <c r="D1966" s="84"/>
      <c r="E1966" s="32" t="str">
        <f t="shared" si="60"/>
        <v/>
      </c>
      <c r="F1966" s="33" t="str">
        <f>IF($B1966="","",Items!$I1965)</f>
        <v/>
      </c>
      <c r="G1966" s="33" t="str">
        <f t="shared" si="61"/>
        <v/>
      </c>
      <c r="H1966" s="85"/>
    </row>
    <row r="1967" spans="1:8" hidden="1" x14ac:dyDescent="0.25">
      <c r="A1967" s="28" t="str">
        <f>IF(Items!$B1966="","",Items!$A1966)</f>
        <v/>
      </c>
      <c r="B1967" s="28" t="str">
        <f>IF(Items!$B1966="","",Items!$B1966)</f>
        <v/>
      </c>
      <c r="C1967" s="32" t="str">
        <f>IF($B1967="","",Items!$G1966+SUMIFS(PurQty,PurItem,$B1967,PurDate,"&lt;="&amp;$D$2)-SUMIFS(SalQty,SalItem,$B1967,SalDate,"&lt;="&amp;$D$2)-SUMIFS(WoQty,WoItem,$B1967,WoDate,"&lt;="&amp;$D$2)+SUMIFS(AdjQty,AdjItem,$B1967,AdjDate,"&lt;="&amp;$D$2)+SUMIFS(LinVarQty,LinItem,$B1967,LinPosted,"YES",LinDate,"&lt;="&amp;$D$2,LinID,"&lt;&gt;"&amp;$B$2))</f>
        <v/>
      </c>
      <c r="D1967" s="84"/>
      <c r="E1967" s="32" t="str">
        <f t="shared" si="60"/>
        <v/>
      </c>
      <c r="F1967" s="33" t="str">
        <f>IF($B1967="","",Items!$I1966)</f>
        <v/>
      </c>
      <c r="G1967" s="33" t="str">
        <f t="shared" si="61"/>
        <v/>
      </c>
      <c r="H1967" s="85"/>
    </row>
    <row r="1968" spans="1:8" hidden="1" x14ac:dyDescent="0.25">
      <c r="A1968" s="28" t="str">
        <f>IF(Items!$B1967="","",Items!$A1967)</f>
        <v/>
      </c>
      <c r="B1968" s="28" t="str">
        <f>IF(Items!$B1967="","",Items!$B1967)</f>
        <v/>
      </c>
      <c r="C1968" s="32" t="str">
        <f>IF($B1968="","",Items!$G1967+SUMIFS(PurQty,PurItem,$B1968,PurDate,"&lt;="&amp;$D$2)-SUMIFS(SalQty,SalItem,$B1968,SalDate,"&lt;="&amp;$D$2)-SUMIFS(WoQty,WoItem,$B1968,WoDate,"&lt;="&amp;$D$2)+SUMIFS(AdjQty,AdjItem,$B1968,AdjDate,"&lt;="&amp;$D$2)+SUMIFS(LinVarQty,LinItem,$B1968,LinPosted,"YES",LinDate,"&lt;="&amp;$D$2,LinID,"&lt;&gt;"&amp;$B$2))</f>
        <v/>
      </c>
      <c r="D1968" s="84"/>
      <c r="E1968" s="32" t="str">
        <f t="shared" si="60"/>
        <v/>
      </c>
      <c r="F1968" s="33" t="str">
        <f>IF($B1968="","",Items!$I1967)</f>
        <v/>
      </c>
      <c r="G1968" s="33" t="str">
        <f t="shared" si="61"/>
        <v/>
      </c>
      <c r="H1968" s="85"/>
    </row>
    <row r="1969" spans="1:8" hidden="1" x14ac:dyDescent="0.25">
      <c r="A1969" s="28" t="str">
        <f>IF(Items!$B1968="","",Items!$A1968)</f>
        <v/>
      </c>
      <c r="B1969" s="28" t="str">
        <f>IF(Items!$B1968="","",Items!$B1968)</f>
        <v/>
      </c>
      <c r="C1969" s="32" t="str">
        <f>IF($B1969="","",Items!$G1968+SUMIFS(PurQty,PurItem,$B1969,PurDate,"&lt;="&amp;$D$2)-SUMIFS(SalQty,SalItem,$B1969,SalDate,"&lt;="&amp;$D$2)-SUMIFS(WoQty,WoItem,$B1969,WoDate,"&lt;="&amp;$D$2)+SUMIFS(AdjQty,AdjItem,$B1969,AdjDate,"&lt;="&amp;$D$2)+SUMIFS(LinVarQty,LinItem,$B1969,LinPosted,"YES",LinDate,"&lt;="&amp;$D$2,LinID,"&lt;&gt;"&amp;$B$2))</f>
        <v/>
      </c>
      <c r="D1969" s="84"/>
      <c r="E1969" s="32" t="str">
        <f t="shared" si="60"/>
        <v/>
      </c>
      <c r="F1969" s="33" t="str">
        <f>IF($B1969="","",Items!$I1968)</f>
        <v/>
      </c>
      <c r="G1969" s="33" t="str">
        <f t="shared" si="61"/>
        <v/>
      </c>
      <c r="H1969" s="85"/>
    </row>
    <row r="1970" spans="1:8" hidden="1" x14ac:dyDescent="0.25">
      <c r="A1970" s="28" t="str">
        <f>IF(Items!$B1969="","",Items!$A1969)</f>
        <v/>
      </c>
      <c r="B1970" s="28" t="str">
        <f>IF(Items!$B1969="","",Items!$B1969)</f>
        <v/>
      </c>
      <c r="C1970" s="32" t="str">
        <f>IF($B1970="","",Items!$G1969+SUMIFS(PurQty,PurItem,$B1970,PurDate,"&lt;="&amp;$D$2)-SUMIFS(SalQty,SalItem,$B1970,SalDate,"&lt;="&amp;$D$2)-SUMIFS(WoQty,WoItem,$B1970,WoDate,"&lt;="&amp;$D$2)+SUMIFS(AdjQty,AdjItem,$B1970,AdjDate,"&lt;="&amp;$D$2)+SUMIFS(LinVarQty,LinItem,$B1970,LinPosted,"YES",LinDate,"&lt;="&amp;$D$2,LinID,"&lt;&gt;"&amp;$B$2))</f>
        <v/>
      </c>
      <c r="D1970" s="84"/>
      <c r="E1970" s="32" t="str">
        <f t="shared" si="60"/>
        <v/>
      </c>
      <c r="F1970" s="33" t="str">
        <f>IF($B1970="","",Items!$I1969)</f>
        <v/>
      </c>
      <c r="G1970" s="33" t="str">
        <f t="shared" si="61"/>
        <v/>
      </c>
      <c r="H1970" s="85"/>
    </row>
    <row r="1971" spans="1:8" hidden="1" x14ac:dyDescent="0.25">
      <c r="A1971" s="28" t="str">
        <f>IF(Items!$B1970="","",Items!$A1970)</f>
        <v/>
      </c>
      <c r="B1971" s="28" t="str">
        <f>IF(Items!$B1970="","",Items!$B1970)</f>
        <v/>
      </c>
      <c r="C1971" s="32" t="str">
        <f>IF($B1971="","",Items!$G1970+SUMIFS(PurQty,PurItem,$B1971,PurDate,"&lt;="&amp;$D$2)-SUMIFS(SalQty,SalItem,$B1971,SalDate,"&lt;="&amp;$D$2)-SUMIFS(WoQty,WoItem,$B1971,WoDate,"&lt;="&amp;$D$2)+SUMIFS(AdjQty,AdjItem,$B1971,AdjDate,"&lt;="&amp;$D$2)+SUMIFS(LinVarQty,LinItem,$B1971,LinPosted,"YES",LinDate,"&lt;="&amp;$D$2,LinID,"&lt;&gt;"&amp;$B$2))</f>
        <v/>
      </c>
      <c r="D1971" s="84"/>
      <c r="E1971" s="32" t="str">
        <f t="shared" si="60"/>
        <v/>
      </c>
      <c r="F1971" s="33" t="str">
        <f>IF($B1971="","",Items!$I1970)</f>
        <v/>
      </c>
      <c r="G1971" s="33" t="str">
        <f t="shared" si="61"/>
        <v/>
      </c>
      <c r="H1971" s="85"/>
    </row>
    <row r="1972" spans="1:8" hidden="1" x14ac:dyDescent="0.25">
      <c r="A1972" s="28" t="str">
        <f>IF(Items!$B1971="","",Items!$A1971)</f>
        <v/>
      </c>
      <c r="B1972" s="28" t="str">
        <f>IF(Items!$B1971="","",Items!$B1971)</f>
        <v/>
      </c>
      <c r="C1972" s="32" t="str">
        <f>IF($B1972="","",Items!$G1971+SUMIFS(PurQty,PurItem,$B1972,PurDate,"&lt;="&amp;$D$2)-SUMIFS(SalQty,SalItem,$B1972,SalDate,"&lt;="&amp;$D$2)-SUMIFS(WoQty,WoItem,$B1972,WoDate,"&lt;="&amp;$D$2)+SUMIFS(AdjQty,AdjItem,$B1972,AdjDate,"&lt;="&amp;$D$2)+SUMIFS(LinVarQty,LinItem,$B1972,LinPosted,"YES",LinDate,"&lt;="&amp;$D$2,LinID,"&lt;&gt;"&amp;$B$2))</f>
        <v/>
      </c>
      <c r="D1972" s="84"/>
      <c r="E1972" s="32" t="str">
        <f t="shared" si="60"/>
        <v/>
      </c>
      <c r="F1972" s="33" t="str">
        <f>IF($B1972="","",Items!$I1971)</f>
        <v/>
      </c>
      <c r="G1972" s="33" t="str">
        <f t="shared" si="61"/>
        <v/>
      </c>
      <c r="H1972" s="85"/>
    </row>
    <row r="1973" spans="1:8" hidden="1" x14ac:dyDescent="0.25">
      <c r="A1973" s="28" t="str">
        <f>IF(Items!$B1972="","",Items!$A1972)</f>
        <v/>
      </c>
      <c r="B1973" s="28" t="str">
        <f>IF(Items!$B1972="","",Items!$B1972)</f>
        <v/>
      </c>
      <c r="C1973" s="32" t="str">
        <f>IF($B1973="","",Items!$G1972+SUMIFS(PurQty,PurItem,$B1973,PurDate,"&lt;="&amp;$D$2)-SUMIFS(SalQty,SalItem,$B1973,SalDate,"&lt;="&amp;$D$2)-SUMIFS(WoQty,WoItem,$B1973,WoDate,"&lt;="&amp;$D$2)+SUMIFS(AdjQty,AdjItem,$B1973,AdjDate,"&lt;="&amp;$D$2)+SUMIFS(LinVarQty,LinItem,$B1973,LinPosted,"YES",LinDate,"&lt;="&amp;$D$2,LinID,"&lt;&gt;"&amp;$B$2))</f>
        <v/>
      </c>
      <c r="D1973" s="84"/>
      <c r="E1973" s="32" t="str">
        <f t="shared" si="60"/>
        <v/>
      </c>
      <c r="F1973" s="33" t="str">
        <f>IF($B1973="","",Items!$I1972)</f>
        <v/>
      </c>
      <c r="G1973" s="33" t="str">
        <f t="shared" si="61"/>
        <v/>
      </c>
      <c r="H1973" s="85"/>
    </row>
    <row r="1974" spans="1:8" hidden="1" x14ac:dyDescent="0.25">
      <c r="A1974" s="28" t="str">
        <f>IF(Items!$B1973="","",Items!$A1973)</f>
        <v/>
      </c>
      <c r="B1974" s="28" t="str">
        <f>IF(Items!$B1973="","",Items!$B1973)</f>
        <v/>
      </c>
      <c r="C1974" s="32" t="str">
        <f>IF($B1974="","",Items!$G1973+SUMIFS(PurQty,PurItem,$B1974,PurDate,"&lt;="&amp;$D$2)-SUMIFS(SalQty,SalItem,$B1974,SalDate,"&lt;="&amp;$D$2)-SUMIFS(WoQty,WoItem,$B1974,WoDate,"&lt;="&amp;$D$2)+SUMIFS(AdjQty,AdjItem,$B1974,AdjDate,"&lt;="&amp;$D$2)+SUMIFS(LinVarQty,LinItem,$B1974,LinPosted,"YES",LinDate,"&lt;="&amp;$D$2,LinID,"&lt;&gt;"&amp;$B$2))</f>
        <v/>
      </c>
      <c r="D1974" s="84"/>
      <c r="E1974" s="32" t="str">
        <f t="shared" si="60"/>
        <v/>
      </c>
      <c r="F1974" s="33" t="str">
        <f>IF($B1974="","",Items!$I1973)</f>
        <v/>
      </c>
      <c r="G1974" s="33" t="str">
        <f t="shared" si="61"/>
        <v/>
      </c>
      <c r="H1974" s="85"/>
    </row>
    <row r="1975" spans="1:8" hidden="1" x14ac:dyDescent="0.25">
      <c r="A1975" s="28" t="str">
        <f>IF(Items!$B1974="","",Items!$A1974)</f>
        <v/>
      </c>
      <c r="B1975" s="28" t="str">
        <f>IF(Items!$B1974="","",Items!$B1974)</f>
        <v/>
      </c>
      <c r="C1975" s="32" t="str">
        <f>IF($B1975="","",Items!$G1974+SUMIFS(PurQty,PurItem,$B1975,PurDate,"&lt;="&amp;$D$2)-SUMIFS(SalQty,SalItem,$B1975,SalDate,"&lt;="&amp;$D$2)-SUMIFS(WoQty,WoItem,$B1975,WoDate,"&lt;="&amp;$D$2)+SUMIFS(AdjQty,AdjItem,$B1975,AdjDate,"&lt;="&amp;$D$2)+SUMIFS(LinVarQty,LinItem,$B1975,LinPosted,"YES",LinDate,"&lt;="&amp;$D$2,LinID,"&lt;&gt;"&amp;$B$2))</f>
        <v/>
      </c>
      <c r="D1975" s="84"/>
      <c r="E1975" s="32" t="str">
        <f t="shared" si="60"/>
        <v/>
      </c>
      <c r="F1975" s="33" t="str">
        <f>IF($B1975="","",Items!$I1974)</f>
        <v/>
      </c>
      <c r="G1975" s="33" t="str">
        <f t="shared" si="61"/>
        <v/>
      </c>
      <c r="H1975" s="85"/>
    </row>
    <row r="1976" spans="1:8" hidden="1" x14ac:dyDescent="0.25">
      <c r="A1976" s="28" t="str">
        <f>IF(Items!$B1975="","",Items!$A1975)</f>
        <v/>
      </c>
      <c r="B1976" s="28" t="str">
        <f>IF(Items!$B1975="","",Items!$B1975)</f>
        <v/>
      </c>
      <c r="C1976" s="32" t="str">
        <f>IF($B1976="","",Items!$G1975+SUMIFS(PurQty,PurItem,$B1976,PurDate,"&lt;="&amp;$D$2)-SUMIFS(SalQty,SalItem,$B1976,SalDate,"&lt;="&amp;$D$2)-SUMIFS(WoQty,WoItem,$B1976,WoDate,"&lt;="&amp;$D$2)+SUMIFS(AdjQty,AdjItem,$B1976,AdjDate,"&lt;="&amp;$D$2)+SUMIFS(LinVarQty,LinItem,$B1976,LinPosted,"YES",LinDate,"&lt;="&amp;$D$2,LinID,"&lt;&gt;"&amp;$B$2))</f>
        <v/>
      </c>
      <c r="D1976" s="84"/>
      <c r="E1976" s="32" t="str">
        <f t="shared" si="60"/>
        <v/>
      </c>
      <c r="F1976" s="33" t="str">
        <f>IF($B1976="","",Items!$I1975)</f>
        <v/>
      </c>
      <c r="G1976" s="33" t="str">
        <f t="shared" si="61"/>
        <v/>
      </c>
      <c r="H1976" s="85"/>
    </row>
    <row r="1977" spans="1:8" hidden="1" x14ac:dyDescent="0.25">
      <c r="A1977" s="28" t="str">
        <f>IF(Items!$B1976="","",Items!$A1976)</f>
        <v/>
      </c>
      <c r="B1977" s="28" t="str">
        <f>IF(Items!$B1976="","",Items!$B1976)</f>
        <v/>
      </c>
      <c r="C1977" s="32" t="str">
        <f>IF($B1977="","",Items!$G1976+SUMIFS(PurQty,PurItem,$B1977,PurDate,"&lt;="&amp;$D$2)-SUMIFS(SalQty,SalItem,$B1977,SalDate,"&lt;="&amp;$D$2)-SUMIFS(WoQty,WoItem,$B1977,WoDate,"&lt;="&amp;$D$2)+SUMIFS(AdjQty,AdjItem,$B1977,AdjDate,"&lt;="&amp;$D$2)+SUMIFS(LinVarQty,LinItem,$B1977,LinPosted,"YES",LinDate,"&lt;="&amp;$D$2,LinID,"&lt;&gt;"&amp;$B$2))</f>
        <v/>
      </c>
      <c r="D1977" s="84"/>
      <c r="E1977" s="32" t="str">
        <f t="shared" si="60"/>
        <v/>
      </c>
      <c r="F1977" s="33" t="str">
        <f>IF($B1977="","",Items!$I1976)</f>
        <v/>
      </c>
      <c r="G1977" s="33" t="str">
        <f t="shared" si="61"/>
        <v/>
      </c>
      <c r="H1977" s="85"/>
    </row>
    <row r="1978" spans="1:8" hidden="1" x14ac:dyDescent="0.25">
      <c r="A1978" s="28" t="str">
        <f>IF(Items!$B1977="","",Items!$A1977)</f>
        <v/>
      </c>
      <c r="B1978" s="28" t="str">
        <f>IF(Items!$B1977="","",Items!$B1977)</f>
        <v/>
      </c>
      <c r="C1978" s="32" t="str">
        <f>IF($B1978="","",Items!$G1977+SUMIFS(PurQty,PurItem,$B1978,PurDate,"&lt;="&amp;$D$2)-SUMIFS(SalQty,SalItem,$B1978,SalDate,"&lt;="&amp;$D$2)-SUMIFS(WoQty,WoItem,$B1978,WoDate,"&lt;="&amp;$D$2)+SUMIFS(AdjQty,AdjItem,$B1978,AdjDate,"&lt;="&amp;$D$2)+SUMIFS(LinVarQty,LinItem,$B1978,LinPosted,"YES",LinDate,"&lt;="&amp;$D$2,LinID,"&lt;&gt;"&amp;$B$2))</f>
        <v/>
      </c>
      <c r="D1978" s="84"/>
      <c r="E1978" s="32" t="str">
        <f t="shared" si="60"/>
        <v/>
      </c>
      <c r="F1978" s="33" t="str">
        <f>IF($B1978="","",Items!$I1977)</f>
        <v/>
      </c>
      <c r="G1978" s="33" t="str">
        <f t="shared" si="61"/>
        <v/>
      </c>
      <c r="H1978" s="85"/>
    </row>
    <row r="1979" spans="1:8" hidden="1" x14ac:dyDescent="0.25">
      <c r="A1979" s="28" t="str">
        <f>IF(Items!$B1978="","",Items!$A1978)</f>
        <v/>
      </c>
      <c r="B1979" s="28" t="str">
        <f>IF(Items!$B1978="","",Items!$B1978)</f>
        <v/>
      </c>
      <c r="C1979" s="32" t="str">
        <f>IF($B1979="","",Items!$G1978+SUMIFS(PurQty,PurItem,$B1979,PurDate,"&lt;="&amp;$D$2)-SUMIFS(SalQty,SalItem,$B1979,SalDate,"&lt;="&amp;$D$2)-SUMIFS(WoQty,WoItem,$B1979,WoDate,"&lt;="&amp;$D$2)+SUMIFS(AdjQty,AdjItem,$B1979,AdjDate,"&lt;="&amp;$D$2)+SUMIFS(LinVarQty,LinItem,$B1979,LinPosted,"YES",LinDate,"&lt;="&amp;$D$2,LinID,"&lt;&gt;"&amp;$B$2))</f>
        <v/>
      </c>
      <c r="D1979" s="84"/>
      <c r="E1979" s="32" t="str">
        <f t="shared" si="60"/>
        <v/>
      </c>
      <c r="F1979" s="33" t="str">
        <f>IF($B1979="","",Items!$I1978)</f>
        <v/>
      </c>
      <c r="G1979" s="33" t="str">
        <f t="shared" si="61"/>
        <v/>
      </c>
      <c r="H1979" s="85"/>
    </row>
    <row r="1980" spans="1:8" hidden="1" x14ac:dyDescent="0.25">
      <c r="A1980" s="28" t="str">
        <f>IF(Items!$B1979="","",Items!$A1979)</f>
        <v/>
      </c>
      <c r="B1980" s="28" t="str">
        <f>IF(Items!$B1979="","",Items!$B1979)</f>
        <v/>
      </c>
      <c r="C1980" s="32" t="str">
        <f>IF($B1980="","",Items!$G1979+SUMIFS(PurQty,PurItem,$B1980,PurDate,"&lt;="&amp;$D$2)-SUMIFS(SalQty,SalItem,$B1980,SalDate,"&lt;="&amp;$D$2)-SUMIFS(WoQty,WoItem,$B1980,WoDate,"&lt;="&amp;$D$2)+SUMIFS(AdjQty,AdjItem,$B1980,AdjDate,"&lt;="&amp;$D$2)+SUMIFS(LinVarQty,LinItem,$B1980,LinPosted,"YES",LinDate,"&lt;="&amp;$D$2,LinID,"&lt;&gt;"&amp;$B$2))</f>
        <v/>
      </c>
      <c r="D1980" s="84"/>
      <c r="E1980" s="32" t="str">
        <f t="shared" si="60"/>
        <v/>
      </c>
      <c r="F1980" s="33" t="str">
        <f>IF($B1980="","",Items!$I1979)</f>
        <v/>
      </c>
      <c r="G1980" s="33" t="str">
        <f t="shared" si="61"/>
        <v/>
      </c>
      <c r="H1980" s="85"/>
    </row>
    <row r="1981" spans="1:8" hidden="1" x14ac:dyDescent="0.25">
      <c r="A1981" s="28" t="str">
        <f>IF(Items!$B1980="","",Items!$A1980)</f>
        <v/>
      </c>
      <c r="B1981" s="28" t="str">
        <f>IF(Items!$B1980="","",Items!$B1980)</f>
        <v/>
      </c>
      <c r="C1981" s="32" t="str">
        <f>IF($B1981="","",Items!$G1980+SUMIFS(PurQty,PurItem,$B1981,PurDate,"&lt;="&amp;$D$2)-SUMIFS(SalQty,SalItem,$B1981,SalDate,"&lt;="&amp;$D$2)-SUMIFS(WoQty,WoItem,$B1981,WoDate,"&lt;="&amp;$D$2)+SUMIFS(AdjQty,AdjItem,$B1981,AdjDate,"&lt;="&amp;$D$2)+SUMIFS(LinVarQty,LinItem,$B1981,LinPosted,"YES",LinDate,"&lt;="&amp;$D$2,LinID,"&lt;&gt;"&amp;$B$2))</f>
        <v/>
      </c>
      <c r="D1981" s="84"/>
      <c r="E1981" s="32" t="str">
        <f t="shared" si="60"/>
        <v/>
      </c>
      <c r="F1981" s="33" t="str">
        <f>IF($B1981="","",Items!$I1980)</f>
        <v/>
      </c>
      <c r="G1981" s="33" t="str">
        <f t="shared" si="61"/>
        <v/>
      </c>
      <c r="H1981" s="85"/>
    </row>
    <row r="1982" spans="1:8" hidden="1" x14ac:dyDescent="0.25">
      <c r="A1982" s="28" t="str">
        <f>IF(Items!$B1981="","",Items!$A1981)</f>
        <v/>
      </c>
      <c r="B1982" s="28" t="str">
        <f>IF(Items!$B1981="","",Items!$B1981)</f>
        <v/>
      </c>
      <c r="C1982" s="32" t="str">
        <f>IF($B1982="","",Items!$G1981+SUMIFS(PurQty,PurItem,$B1982,PurDate,"&lt;="&amp;$D$2)-SUMIFS(SalQty,SalItem,$B1982,SalDate,"&lt;="&amp;$D$2)-SUMIFS(WoQty,WoItem,$B1982,WoDate,"&lt;="&amp;$D$2)+SUMIFS(AdjQty,AdjItem,$B1982,AdjDate,"&lt;="&amp;$D$2)+SUMIFS(LinVarQty,LinItem,$B1982,LinPosted,"YES",LinDate,"&lt;="&amp;$D$2,LinID,"&lt;&gt;"&amp;$B$2))</f>
        <v/>
      </c>
      <c r="D1982" s="84"/>
      <c r="E1982" s="32" t="str">
        <f t="shared" si="60"/>
        <v/>
      </c>
      <c r="F1982" s="33" t="str">
        <f>IF($B1982="","",Items!$I1981)</f>
        <v/>
      </c>
      <c r="G1982" s="33" t="str">
        <f t="shared" si="61"/>
        <v/>
      </c>
      <c r="H1982" s="85"/>
    </row>
    <row r="1983" spans="1:8" hidden="1" x14ac:dyDescent="0.25">
      <c r="A1983" s="28" t="str">
        <f>IF(Items!$B1982="","",Items!$A1982)</f>
        <v/>
      </c>
      <c r="B1983" s="28" t="str">
        <f>IF(Items!$B1982="","",Items!$B1982)</f>
        <v/>
      </c>
      <c r="C1983" s="32" t="str">
        <f>IF($B1983="","",Items!$G1982+SUMIFS(PurQty,PurItem,$B1983,PurDate,"&lt;="&amp;$D$2)-SUMIFS(SalQty,SalItem,$B1983,SalDate,"&lt;="&amp;$D$2)-SUMIFS(WoQty,WoItem,$B1983,WoDate,"&lt;="&amp;$D$2)+SUMIFS(AdjQty,AdjItem,$B1983,AdjDate,"&lt;="&amp;$D$2)+SUMIFS(LinVarQty,LinItem,$B1983,LinPosted,"YES",LinDate,"&lt;="&amp;$D$2,LinID,"&lt;&gt;"&amp;$B$2))</f>
        <v/>
      </c>
      <c r="D1983" s="84"/>
      <c r="E1983" s="32" t="str">
        <f t="shared" si="60"/>
        <v/>
      </c>
      <c r="F1983" s="33" t="str">
        <f>IF($B1983="","",Items!$I1982)</f>
        <v/>
      </c>
      <c r="G1983" s="33" t="str">
        <f t="shared" si="61"/>
        <v/>
      </c>
      <c r="H1983" s="85"/>
    </row>
    <row r="1984" spans="1:8" hidden="1" x14ac:dyDescent="0.25">
      <c r="A1984" s="28" t="str">
        <f>IF(Items!$B1983="","",Items!$A1983)</f>
        <v/>
      </c>
      <c r="B1984" s="28" t="str">
        <f>IF(Items!$B1983="","",Items!$B1983)</f>
        <v/>
      </c>
      <c r="C1984" s="32" t="str">
        <f>IF($B1984="","",Items!$G1983+SUMIFS(PurQty,PurItem,$B1984,PurDate,"&lt;="&amp;$D$2)-SUMIFS(SalQty,SalItem,$B1984,SalDate,"&lt;="&amp;$D$2)-SUMIFS(WoQty,WoItem,$B1984,WoDate,"&lt;="&amp;$D$2)+SUMIFS(AdjQty,AdjItem,$B1984,AdjDate,"&lt;="&amp;$D$2)+SUMIFS(LinVarQty,LinItem,$B1984,LinPosted,"YES",LinDate,"&lt;="&amp;$D$2,LinID,"&lt;&gt;"&amp;$B$2))</f>
        <v/>
      </c>
      <c r="D1984" s="84"/>
      <c r="E1984" s="32" t="str">
        <f t="shared" si="60"/>
        <v/>
      </c>
      <c r="F1984" s="33" t="str">
        <f>IF($B1984="","",Items!$I1983)</f>
        <v/>
      </c>
      <c r="G1984" s="33" t="str">
        <f t="shared" si="61"/>
        <v/>
      </c>
      <c r="H1984" s="85"/>
    </row>
    <row r="1985" spans="1:8" hidden="1" x14ac:dyDescent="0.25">
      <c r="A1985" s="28" t="str">
        <f>IF(Items!$B1984="","",Items!$A1984)</f>
        <v/>
      </c>
      <c r="B1985" s="28" t="str">
        <f>IF(Items!$B1984="","",Items!$B1984)</f>
        <v/>
      </c>
      <c r="C1985" s="32" t="str">
        <f>IF($B1985="","",Items!$G1984+SUMIFS(PurQty,PurItem,$B1985,PurDate,"&lt;="&amp;$D$2)-SUMIFS(SalQty,SalItem,$B1985,SalDate,"&lt;="&amp;$D$2)-SUMIFS(WoQty,WoItem,$B1985,WoDate,"&lt;="&amp;$D$2)+SUMIFS(AdjQty,AdjItem,$B1985,AdjDate,"&lt;="&amp;$D$2)+SUMIFS(LinVarQty,LinItem,$B1985,LinPosted,"YES",LinDate,"&lt;="&amp;$D$2,LinID,"&lt;&gt;"&amp;$B$2))</f>
        <v/>
      </c>
      <c r="D1985" s="84"/>
      <c r="E1985" s="32" t="str">
        <f t="shared" si="60"/>
        <v/>
      </c>
      <c r="F1985" s="33" t="str">
        <f>IF($B1985="","",Items!$I1984)</f>
        <v/>
      </c>
      <c r="G1985" s="33" t="str">
        <f t="shared" si="61"/>
        <v/>
      </c>
      <c r="H1985" s="85"/>
    </row>
    <row r="1986" spans="1:8" hidden="1" x14ac:dyDescent="0.25">
      <c r="A1986" s="28" t="str">
        <f>IF(Items!$B1985="","",Items!$A1985)</f>
        <v/>
      </c>
      <c r="B1986" s="28" t="str">
        <f>IF(Items!$B1985="","",Items!$B1985)</f>
        <v/>
      </c>
      <c r="C1986" s="32" t="str">
        <f>IF($B1986="","",Items!$G1985+SUMIFS(PurQty,PurItem,$B1986,PurDate,"&lt;="&amp;$D$2)-SUMIFS(SalQty,SalItem,$B1986,SalDate,"&lt;="&amp;$D$2)-SUMIFS(WoQty,WoItem,$B1986,WoDate,"&lt;="&amp;$D$2)+SUMIFS(AdjQty,AdjItem,$B1986,AdjDate,"&lt;="&amp;$D$2)+SUMIFS(LinVarQty,LinItem,$B1986,LinPosted,"YES",LinDate,"&lt;="&amp;$D$2,LinID,"&lt;&gt;"&amp;$B$2))</f>
        <v/>
      </c>
      <c r="D1986" s="84"/>
      <c r="E1986" s="32" t="str">
        <f t="shared" si="60"/>
        <v/>
      </c>
      <c r="F1986" s="33" t="str">
        <f>IF($B1986="","",Items!$I1985)</f>
        <v/>
      </c>
      <c r="G1986" s="33" t="str">
        <f t="shared" si="61"/>
        <v/>
      </c>
      <c r="H1986" s="85"/>
    </row>
    <row r="1987" spans="1:8" hidden="1" x14ac:dyDescent="0.25">
      <c r="A1987" s="28" t="str">
        <f>IF(Items!$B1986="","",Items!$A1986)</f>
        <v/>
      </c>
      <c r="B1987" s="28" t="str">
        <f>IF(Items!$B1986="","",Items!$B1986)</f>
        <v/>
      </c>
      <c r="C1987" s="32" t="str">
        <f>IF($B1987="","",Items!$G1986+SUMIFS(PurQty,PurItem,$B1987,PurDate,"&lt;="&amp;$D$2)-SUMIFS(SalQty,SalItem,$B1987,SalDate,"&lt;="&amp;$D$2)-SUMIFS(WoQty,WoItem,$B1987,WoDate,"&lt;="&amp;$D$2)+SUMIFS(AdjQty,AdjItem,$B1987,AdjDate,"&lt;="&amp;$D$2)+SUMIFS(LinVarQty,LinItem,$B1987,LinPosted,"YES",LinDate,"&lt;="&amp;$D$2,LinID,"&lt;&gt;"&amp;$B$2))</f>
        <v/>
      </c>
      <c r="D1987" s="84"/>
      <c r="E1987" s="32" t="str">
        <f t="shared" si="60"/>
        <v/>
      </c>
      <c r="F1987" s="33" t="str">
        <f>IF($B1987="","",Items!$I1986)</f>
        <v/>
      </c>
      <c r="G1987" s="33" t="str">
        <f t="shared" si="61"/>
        <v/>
      </c>
      <c r="H1987" s="85"/>
    </row>
    <row r="1988" spans="1:8" hidden="1" x14ac:dyDescent="0.25">
      <c r="A1988" s="28" t="str">
        <f>IF(Items!$B1987="","",Items!$A1987)</f>
        <v/>
      </c>
      <c r="B1988" s="28" t="str">
        <f>IF(Items!$B1987="","",Items!$B1987)</f>
        <v/>
      </c>
      <c r="C1988" s="32" t="str">
        <f>IF($B1988="","",Items!$G1987+SUMIFS(PurQty,PurItem,$B1988,PurDate,"&lt;="&amp;$D$2)-SUMIFS(SalQty,SalItem,$B1988,SalDate,"&lt;="&amp;$D$2)-SUMIFS(WoQty,WoItem,$B1988,WoDate,"&lt;="&amp;$D$2)+SUMIFS(AdjQty,AdjItem,$B1988,AdjDate,"&lt;="&amp;$D$2)+SUMIFS(LinVarQty,LinItem,$B1988,LinPosted,"YES",LinDate,"&lt;="&amp;$D$2,LinID,"&lt;&gt;"&amp;$B$2))</f>
        <v/>
      </c>
      <c r="D1988" s="84"/>
      <c r="E1988" s="32" t="str">
        <f t="shared" si="60"/>
        <v/>
      </c>
      <c r="F1988" s="33" t="str">
        <f>IF($B1988="","",Items!$I1987)</f>
        <v/>
      </c>
      <c r="G1988" s="33" t="str">
        <f t="shared" si="61"/>
        <v/>
      </c>
      <c r="H1988" s="85"/>
    </row>
    <row r="1989" spans="1:8" hidden="1" x14ac:dyDescent="0.25">
      <c r="A1989" s="28" t="str">
        <f>IF(Items!$B1988="","",Items!$A1988)</f>
        <v/>
      </c>
      <c r="B1989" s="28" t="str">
        <f>IF(Items!$B1988="","",Items!$B1988)</f>
        <v/>
      </c>
      <c r="C1989" s="32" t="str">
        <f>IF($B1989="","",Items!$G1988+SUMIFS(PurQty,PurItem,$B1989,PurDate,"&lt;="&amp;$D$2)-SUMIFS(SalQty,SalItem,$B1989,SalDate,"&lt;="&amp;$D$2)-SUMIFS(WoQty,WoItem,$B1989,WoDate,"&lt;="&amp;$D$2)+SUMIFS(AdjQty,AdjItem,$B1989,AdjDate,"&lt;="&amp;$D$2)+SUMIFS(LinVarQty,LinItem,$B1989,LinPosted,"YES",LinDate,"&lt;="&amp;$D$2,LinID,"&lt;&gt;"&amp;$B$2))</f>
        <v/>
      </c>
      <c r="D1989" s="84"/>
      <c r="E1989" s="32" t="str">
        <f t="shared" si="60"/>
        <v/>
      </c>
      <c r="F1989" s="33" t="str">
        <f>IF($B1989="","",Items!$I1988)</f>
        <v/>
      </c>
      <c r="G1989" s="33" t="str">
        <f t="shared" si="61"/>
        <v/>
      </c>
      <c r="H1989" s="85"/>
    </row>
    <row r="1990" spans="1:8" hidden="1" x14ac:dyDescent="0.25">
      <c r="A1990" s="28" t="str">
        <f>IF(Items!$B1989="","",Items!$A1989)</f>
        <v/>
      </c>
      <c r="B1990" s="28" t="str">
        <f>IF(Items!$B1989="","",Items!$B1989)</f>
        <v/>
      </c>
      <c r="C1990" s="32" t="str">
        <f>IF($B1990="","",Items!$G1989+SUMIFS(PurQty,PurItem,$B1990,PurDate,"&lt;="&amp;$D$2)-SUMIFS(SalQty,SalItem,$B1990,SalDate,"&lt;="&amp;$D$2)-SUMIFS(WoQty,WoItem,$B1990,WoDate,"&lt;="&amp;$D$2)+SUMIFS(AdjQty,AdjItem,$B1990,AdjDate,"&lt;="&amp;$D$2)+SUMIFS(LinVarQty,LinItem,$B1990,LinPosted,"YES",LinDate,"&lt;="&amp;$D$2,LinID,"&lt;&gt;"&amp;$B$2))</f>
        <v/>
      </c>
      <c r="D1990" s="84"/>
      <c r="E1990" s="32" t="str">
        <f t="shared" ref="E1990:E2005" si="62">IF(OR($B1990="",$D1990=""),"",$D1990-$C1990)</f>
        <v/>
      </c>
      <c r="F1990" s="33" t="str">
        <f>IF($B1990="","",Items!$I1989)</f>
        <v/>
      </c>
      <c r="G1990" s="33" t="str">
        <f t="shared" ref="G1990:G2005" si="63">IF($E1990="","",$E1990*$F1990)</f>
        <v/>
      </c>
      <c r="H1990" s="85"/>
    </row>
    <row r="1991" spans="1:8" hidden="1" x14ac:dyDescent="0.25">
      <c r="A1991" s="28" t="str">
        <f>IF(Items!$B1990="","",Items!$A1990)</f>
        <v/>
      </c>
      <c r="B1991" s="28" t="str">
        <f>IF(Items!$B1990="","",Items!$B1990)</f>
        <v/>
      </c>
      <c r="C1991" s="32" t="str">
        <f>IF($B1991="","",Items!$G1990+SUMIFS(PurQty,PurItem,$B1991,PurDate,"&lt;="&amp;$D$2)-SUMIFS(SalQty,SalItem,$B1991,SalDate,"&lt;="&amp;$D$2)-SUMIFS(WoQty,WoItem,$B1991,WoDate,"&lt;="&amp;$D$2)+SUMIFS(AdjQty,AdjItem,$B1991,AdjDate,"&lt;="&amp;$D$2)+SUMIFS(LinVarQty,LinItem,$B1991,LinPosted,"YES",LinDate,"&lt;="&amp;$D$2,LinID,"&lt;&gt;"&amp;$B$2))</f>
        <v/>
      </c>
      <c r="D1991" s="84"/>
      <c r="E1991" s="32" t="str">
        <f t="shared" si="62"/>
        <v/>
      </c>
      <c r="F1991" s="33" t="str">
        <f>IF($B1991="","",Items!$I1990)</f>
        <v/>
      </c>
      <c r="G1991" s="33" t="str">
        <f t="shared" si="63"/>
        <v/>
      </c>
      <c r="H1991" s="85"/>
    </row>
    <row r="1992" spans="1:8" hidden="1" x14ac:dyDescent="0.25">
      <c r="A1992" s="28" t="str">
        <f>IF(Items!$B1991="","",Items!$A1991)</f>
        <v/>
      </c>
      <c r="B1992" s="28" t="str">
        <f>IF(Items!$B1991="","",Items!$B1991)</f>
        <v/>
      </c>
      <c r="C1992" s="32" t="str">
        <f>IF($B1992="","",Items!$G1991+SUMIFS(PurQty,PurItem,$B1992,PurDate,"&lt;="&amp;$D$2)-SUMIFS(SalQty,SalItem,$B1992,SalDate,"&lt;="&amp;$D$2)-SUMIFS(WoQty,WoItem,$B1992,WoDate,"&lt;="&amp;$D$2)+SUMIFS(AdjQty,AdjItem,$B1992,AdjDate,"&lt;="&amp;$D$2)+SUMIFS(LinVarQty,LinItem,$B1992,LinPosted,"YES",LinDate,"&lt;="&amp;$D$2,LinID,"&lt;&gt;"&amp;$B$2))</f>
        <v/>
      </c>
      <c r="D1992" s="84"/>
      <c r="E1992" s="32" t="str">
        <f t="shared" si="62"/>
        <v/>
      </c>
      <c r="F1992" s="33" t="str">
        <f>IF($B1992="","",Items!$I1991)</f>
        <v/>
      </c>
      <c r="G1992" s="33" t="str">
        <f t="shared" si="63"/>
        <v/>
      </c>
      <c r="H1992" s="85"/>
    </row>
    <row r="1993" spans="1:8" hidden="1" x14ac:dyDescent="0.25">
      <c r="A1993" s="28" t="str">
        <f>IF(Items!$B1992="","",Items!$A1992)</f>
        <v/>
      </c>
      <c r="B1993" s="28" t="str">
        <f>IF(Items!$B1992="","",Items!$B1992)</f>
        <v/>
      </c>
      <c r="C1993" s="32" t="str">
        <f>IF($B1993="","",Items!$G1992+SUMIFS(PurQty,PurItem,$B1993,PurDate,"&lt;="&amp;$D$2)-SUMIFS(SalQty,SalItem,$B1993,SalDate,"&lt;="&amp;$D$2)-SUMIFS(WoQty,WoItem,$B1993,WoDate,"&lt;="&amp;$D$2)+SUMIFS(AdjQty,AdjItem,$B1993,AdjDate,"&lt;="&amp;$D$2)+SUMIFS(LinVarQty,LinItem,$B1993,LinPosted,"YES",LinDate,"&lt;="&amp;$D$2,LinID,"&lt;&gt;"&amp;$B$2))</f>
        <v/>
      </c>
      <c r="D1993" s="84"/>
      <c r="E1993" s="32" t="str">
        <f t="shared" si="62"/>
        <v/>
      </c>
      <c r="F1993" s="33" t="str">
        <f>IF($B1993="","",Items!$I1992)</f>
        <v/>
      </c>
      <c r="G1993" s="33" t="str">
        <f t="shared" si="63"/>
        <v/>
      </c>
      <c r="H1993" s="85"/>
    </row>
    <row r="1994" spans="1:8" hidden="1" x14ac:dyDescent="0.25">
      <c r="A1994" s="28" t="str">
        <f>IF(Items!$B1993="","",Items!$A1993)</f>
        <v/>
      </c>
      <c r="B1994" s="28" t="str">
        <f>IF(Items!$B1993="","",Items!$B1993)</f>
        <v/>
      </c>
      <c r="C1994" s="32" t="str">
        <f>IF($B1994="","",Items!$G1993+SUMIFS(PurQty,PurItem,$B1994,PurDate,"&lt;="&amp;$D$2)-SUMIFS(SalQty,SalItem,$B1994,SalDate,"&lt;="&amp;$D$2)-SUMIFS(WoQty,WoItem,$B1994,WoDate,"&lt;="&amp;$D$2)+SUMIFS(AdjQty,AdjItem,$B1994,AdjDate,"&lt;="&amp;$D$2)+SUMIFS(LinVarQty,LinItem,$B1994,LinPosted,"YES",LinDate,"&lt;="&amp;$D$2,LinID,"&lt;&gt;"&amp;$B$2))</f>
        <v/>
      </c>
      <c r="D1994" s="84"/>
      <c r="E1994" s="32" t="str">
        <f t="shared" si="62"/>
        <v/>
      </c>
      <c r="F1994" s="33" t="str">
        <f>IF($B1994="","",Items!$I1993)</f>
        <v/>
      </c>
      <c r="G1994" s="33" t="str">
        <f t="shared" si="63"/>
        <v/>
      </c>
      <c r="H1994" s="85"/>
    </row>
    <row r="1995" spans="1:8" hidden="1" x14ac:dyDescent="0.25">
      <c r="A1995" s="28" t="str">
        <f>IF(Items!$B1994="","",Items!$A1994)</f>
        <v/>
      </c>
      <c r="B1995" s="28" t="str">
        <f>IF(Items!$B1994="","",Items!$B1994)</f>
        <v/>
      </c>
      <c r="C1995" s="32" t="str">
        <f>IF($B1995="","",Items!$G1994+SUMIFS(PurQty,PurItem,$B1995,PurDate,"&lt;="&amp;$D$2)-SUMIFS(SalQty,SalItem,$B1995,SalDate,"&lt;="&amp;$D$2)-SUMIFS(WoQty,WoItem,$B1995,WoDate,"&lt;="&amp;$D$2)+SUMIFS(AdjQty,AdjItem,$B1995,AdjDate,"&lt;="&amp;$D$2)+SUMIFS(LinVarQty,LinItem,$B1995,LinPosted,"YES",LinDate,"&lt;="&amp;$D$2,LinID,"&lt;&gt;"&amp;$B$2))</f>
        <v/>
      </c>
      <c r="D1995" s="84"/>
      <c r="E1995" s="32" t="str">
        <f t="shared" si="62"/>
        <v/>
      </c>
      <c r="F1995" s="33" t="str">
        <f>IF($B1995="","",Items!$I1994)</f>
        <v/>
      </c>
      <c r="G1995" s="33" t="str">
        <f t="shared" si="63"/>
        <v/>
      </c>
      <c r="H1995" s="85"/>
    </row>
    <row r="1996" spans="1:8" hidden="1" x14ac:dyDescent="0.25">
      <c r="A1996" s="28" t="str">
        <f>IF(Items!$B1995="","",Items!$A1995)</f>
        <v/>
      </c>
      <c r="B1996" s="28" t="str">
        <f>IF(Items!$B1995="","",Items!$B1995)</f>
        <v/>
      </c>
      <c r="C1996" s="32" t="str">
        <f>IF($B1996="","",Items!$G1995+SUMIFS(PurQty,PurItem,$B1996,PurDate,"&lt;="&amp;$D$2)-SUMIFS(SalQty,SalItem,$B1996,SalDate,"&lt;="&amp;$D$2)-SUMIFS(WoQty,WoItem,$B1996,WoDate,"&lt;="&amp;$D$2)+SUMIFS(AdjQty,AdjItem,$B1996,AdjDate,"&lt;="&amp;$D$2)+SUMIFS(LinVarQty,LinItem,$B1996,LinPosted,"YES",LinDate,"&lt;="&amp;$D$2,LinID,"&lt;&gt;"&amp;$B$2))</f>
        <v/>
      </c>
      <c r="D1996" s="84"/>
      <c r="E1996" s="32" t="str">
        <f t="shared" si="62"/>
        <v/>
      </c>
      <c r="F1996" s="33" t="str">
        <f>IF($B1996="","",Items!$I1995)</f>
        <v/>
      </c>
      <c r="G1996" s="33" t="str">
        <f t="shared" si="63"/>
        <v/>
      </c>
      <c r="H1996" s="85"/>
    </row>
    <row r="1997" spans="1:8" hidden="1" x14ac:dyDescent="0.25">
      <c r="A1997" s="28" t="str">
        <f>IF(Items!$B1996="","",Items!$A1996)</f>
        <v/>
      </c>
      <c r="B1997" s="28" t="str">
        <f>IF(Items!$B1996="","",Items!$B1996)</f>
        <v/>
      </c>
      <c r="C1997" s="32" t="str">
        <f>IF($B1997="","",Items!$G1996+SUMIFS(PurQty,PurItem,$B1997,PurDate,"&lt;="&amp;$D$2)-SUMIFS(SalQty,SalItem,$B1997,SalDate,"&lt;="&amp;$D$2)-SUMIFS(WoQty,WoItem,$B1997,WoDate,"&lt;="&amp;$D$2)+SUMIFS(AdjQty,AdjItem,$B1997,AdjDate,"&lt;="&amp;$D$2)+SUMIFS(LinVarQty,LinItem,$B1997,LinPosted,"YES",LinDate,"&lt;="&amp;$D$2,LinID,"&lt;&gt;"&amp;$B$2))</f>
        <v/>
      </c>
      <c r="D1997" s="84"/>
      <c r="E1997" s="32" t="str">
        <f t="shared" si="62"/>
        <v/>
      </c>
      <c r="F1997" s="33" t="str">
        <f>IF($B1997="","",Items!$I1996)</f>
        <v/>
      </c>
      <c r="G1997" s="33" t="str">
        <f t="shared" si="63"/>
        <v/>
      </c>
      <c r="H1997" s="85"/>
    </row>
    <row r="1998" spans="1:8" hidden="1" x14ac:dyDescent="0.25">
      <c r="A1998" s="28" t="str">
        <f>IF(Items!$B1997="","",Items!$A1997)</f>
        <v/>
      </c>
      <c r="B1998" s="28" t="str">
        <f>IF(Items!$B1997="","",Items!$B1997)</f>
        <v/>
      </c>
      <c r="C1998" s="32" t="str">
        <f>IF($B1998="","",Items!$G1997+SUMIFS(PurQty,PurItem,$B1998,PurDate,"&lt;="&amp;$D$2)-SUMIFS(SalQty,SalItem,$B1998,SalDate,"&lt;="&amp;$D$2)-SUMIFS(WoQty,WoItem,$B1998,WoDate,"&lt;="&amp;$D$2)+SUMIFS(AdjQty,AdjItem,$B1998,AdjDate,"&lt;="&amp;$D$2)+SUMIFS(LinVarQty,LinItem,$B1998,LinPosted,"YES",LinDate,"&lt;="&amp;$D$2,LinID,"&lt;&gt;"&amp;$B$2))</f>
        <v/>
      </c>
      <c r="D1998" s="84"/>
      <c r="E1998" s="32" t="str">
        <f t="shared" si="62"/>
        <v/>
      </c>
      <c r="F1998" s="33" t="str">
        <f>IF($B1998="","",Items!$I1997)</f>
        <v/>
      </c>
      <c r="G1998" s="33" t="str">
        <f t="shared" si="63"/>
        <v/>
      </c>
      <c r="H1998" s="85"/>
    </row>
    <row r="1999" spans="1:8" hidden="1" x14ac:dyDescent="0.25">
      <c r="A1999" s="28" t="str">
        <f>IF(Items!$B1998="","",Items!$A1998)</f>
        <v/>
      </c>
      <c r="B1999" s="28" t="str">
        <f>IF(Items!$B1998="","",Items!$B1998)</f>
        <v/>
      </c>
      <c r="C1999" s="32" t="str">
        <f>IF($B1999="","",Items!$G1998+SUMIFS(PurQty,PurItem,$B1999,PurDate,"&lt;="&amp;$D$2)-SUMIFS(SalQty,SalItem,$B1999,SalDate,"&lt;="&amp;$D$2)-SUMIFS(WoQty,WoItem,$B1999,WoDate,"&lt;="&amp;$D$2)+SUMIFS(AdjQty,AdjItem,$B1999,AdjDate,"&lt;="&amp;$D$2)+SUMIFS(LinVarQty,LinItem,$B1999,LinPosted,"YES",LinDate,"&lt;="&amp;$D$2,LinID,"&lt;&gt;"&amp;$B$2))</f>
        <v/>
      </c>
      <c r="D1999" s="84"/>
      <c r="E1999" s="32" t="str">
        <f t="shared" si="62"/>
        <v/>
      </c>
      <c r="F1999" s="33" t="str">
        <f>IF($B1999="","",Items!$I1998)</f>
        <v/>
      </c>
      <c r="G1999" s="33" t="str">
        <f t="shared" si="63"/>
        <v/>
      </c>
      <c r="H1999" s="85"/>
    </row>
    <row r="2000" spans="1:8" hidden="1" x14ac:dyDescent="0.25">
      <c r="A2000" s="28" t="str">
        <f>IF(Items!$B1999="","",Items!$A1999)</f>
        <v/>
      </c>
      <c r="B2000" s="28" t="str">
        <f>IF(Items!$B1999="","",Items!$B1999)</f>
        <v/>
      </c>
      <c r="C2000" s="32" t="str">
        <f>IF($B2000="","",Items!$G1999+SUMIFS(PurQty,PurItem,$B2000,PurDate,"&lt;="&amp;$D$2)-SUMIFS(SalQty,SalItem,$B2000,SalDate,"&lt;="&amp;$D$2)-SUMIFS(WoQty,WoItem,$B2000,WoDate,"&lt;="&amp;$D$2)+SUMIFS(AdjQty,AdjItem,$B2000,AdjDate,"&lt;="&amp;$D$2)+SUMIFS(LinVarQty,LinItem,$B2000,LinPosted,"YES",LinDate,"&lt;="&amp;$D$2,LinID,"&lt;&gt;"&amp;$B$2))</f>
        <v/>
      </c>
      <c r="D2000" s="84"/>
      <c r="E2000" s="32" t="str">
        <f t="shared" si="62"/>
        <v/>
      </c>
      <c r="F2000" s="33" t="str">
        <f>IF($B2000="","",Items!$I1999)</f>
        <v/>
      </c>
      <c r="G2000" s="33" t="str">
        <f t="shared" si="63"/>
        <v/>
      </c>
      <c r="H2000" s="85"/>
    </row>
    <row r="2001" spans="1:8" hidden="1" x14ac:dyDescent="0.25">
      <c r="A2001" s="28" t="str">
        <f>IF(Items!$B2000="","",Items!$A2000)</f>
        <v/>
      </c>
      <c r="B2001" s="28" t="str">
        <f>IF(Items!$B2000="","",Items!$B2000)</f>
        <v/>
      </c>
      <c r="C2001" s="32" t="str">
        <f>IF($B2001="","",Items!$G2000+SUMIFS(PurQty,PurItem,$B2001,PurDate,"&lt;="&amp;$D$2)-SUMIFS(SalQty,SalItem,$B2001,SalDate,"&lt;="&amp;$D$2)-SUMIFS(WoQty,WoItem,$B2001,WoDate,"&lt;="&amp;$D$2)+SUMIFS(AdjQty,AdjItem,$B2001,AdjDate,"&lt;="&amp;$D$2)+SUMIFS(LinVarQty,LinItem,$B2001,LinPosted,"YES",LinDate,"&lt;="&amp;$D$2,LinID,"&lt;&gt;"&amp;$B$2))</f>
        <v/>
      </c>
      <c r="D2001" s="84"/>
      <c r="E2001" s="32" t="str">
        <f t="shared" si="62"/>
        <v/>
      </c>
      <c r="F2001" s="33" t="str">
        <f>IF($B2001="","",Items!$I2000)</f>
        <v/>
      </c>
      <c r="G2001" s="33" t="str">
        <f t="shared" si="63"/>
        <v/>
      </c>
      <c r="H2001" s="85"/>
    </row>
    <row r="2002" spans="1:8" hidden="1" x14ac:dyDescent="0.25">
      <c r="A2002" s="28" t="str">
        <f>IF(Items!$B2001="","",Items!$A2001)</f>
        <v/>
      </c>
      <c r="B2002" s="28" t="str">
        <f>IF(Items!$B2001="","",Items!$B2001)</f>
        <v/>
      </c>
      <c r="C2002" s="32" t="str">
        <f>IF($B2002="","",Items!$G2001+SUMIFS(PurQty,PurItem,$B2002,PurDate,"&lt;="&amp;$D$2)-SUMIFS(SalQty,SalItem,$B2002,SalDate,"&lt;="&amp;$D$2)-SUMIFS(WoQty,WoItem,$B2002,WoDate,"&lt;="&amp;$D$2)+SUMIFS(AdjQty,AdjItem,$B2002,AdjDate,"&lt;="&amp;$D$2)+SUMIFS(LinVarQty,LinItem,$B2002,LinPosted,"YES",LinDate,"&lt;="&amp;$D$2,LinID,"&lt;&gt;"&amp;$B$2))</f>
        <v/>
      </c>
      <c r="D2002" s="84"/>
      <c r="E2002" s="32" t="str">
        <f t="shared" si="62"/>
        <v/>
      </c>
      <c r="F2002" s="33" t="str">
        <f>IF($B2002="","",Items!$I2001)</f>
        <v/>
      </c>
      <c r="G2002" s="33" t="str">
        <f t="shared" si="63"/>
        <v/>
      </c>
      <c r="H2002" s="85"/>
    </row>
    <row r="2003" spans="1:8" hidden="1" x14ac:dyDescent="0.25">
      <c r="A2003" s="28" t="str">
        <f>IF(Items!$B2002="","",Items!$A2002)</f>
        <v/>
      </c>
      <c r="B2003" s="28" t="str">
        <f>IF(Items!$B2002="","",Items!$B2002)</f>
        <v/>
      </c>
      <c r="C2003" s="32" t="str">
        <f>IF($B2003="","",Items!$G2002+SUMIFS(PurQty,PurItem,$B2003,PurDate,"&lt;="&amp;$D$2)-SUMIFS(SalQty,SalItem,$B2003,SalDate,"&lt;="&amp;$D$2)-SUMIFS(WoQty,WoItem,$B2003,WoDate,"&lt;="&amp;$D$2)+SUMIFS(AdjQty,AdjItem,$B2003,AdjDate,"&lt;="&amp;$D$2)+SUMIFS(LinVarQty,LinItem,$B2003,LinPosted,"YES",LinDate,"&lt;="&amp;$D$2,LinID,"&lt;&gt;"&amp;$B$2))</f>
        <v/>
      </c>
      <c r="D2003" s="84"/>
      <c r="E2003" s="32" t="str">
        <f t="shared" si="62"/>
        <v/>
      </c>
      <c r="F2003" s="33" t="str">
        <f>IF($B2003="","",Items!$I2002)</f>
        <v/>
      </c>
      <c r="G2003" s="33" t="str">
        <f t="shared" si="63"/>
        <v/>
      </c>
      <c r="H2003" s="85"/>
    </row>
    <row r="2004" spans="1:8" hidden="1" x14ac:dyDescent="0.25">
      <c r="A2004" s="28" t="str">
        <f>IF(Items!$B2003="","",Items!$A2003)</f>
        <v/>
      </c>
      <c r="B2004" s="28" t="str">
        <f>IF(Items!$B2003="","",Items!$B2003)</f>
        <v/>
      </c>
      <c r="C2004" s="32" t="str">
        <f>IF($B2004="","",Items!$G2003+SUMIFS(PurQty,PurItem,$B2004,PurDate,"&lt;="&amp;$D$2)-SUMIFS(SalQty,SalItem,$B2004,SalDate,"&lt;="&amp;$D$2)-SUMIFS(WoQty,WoItem,$B2004,WoDate,"&lt;="&amp;$D$2)+SUMIFS(AdjQty,AdjItem,$B2004,AdjDate,"&lt;="&amp;$D$2)+SUMIFS(LinVarQty,LinItem,$B2004,LinPosted,"YES",LinDate,"&lt;="&amp;$D$2,LinID,"&lt;&gt;"&amp;$B$2))</f>
        <v/>
      </c>
      <c r="D2004" s="84"/>
      <c r="E2004" s="32" t="str">
        <f t="shared" si="62"/>
        <v/>
      </c>
      <c r="F2004" s="33" t="str">
        <f>IF($B2004="","",Items!$I2003)</f>
        <v/>
      </c>
      <c r="G2004" s="33" t="str">
        <f t="shared" si="63"/>
        <v/>
      </c>
      <c r="H2004" s="85"/>
    </row>
    <row r="2005" spans="1:8" hidden="1" x14ac:dyDescent="0.25">
      <c r="A2005" s="28" t="str">
        <f>IF(Items!$B2004="","",Items!$A2004)</f>
        <v/>
      </c>
      <c r="B2005" s="28" t="str">
        <f>IF(Items!$B2004="","",Items!$B2004)</f>
        <v/>
      </c>
      <c r="C2005" s="32" t="str">
        <f>IF($B2005="","",Items!$G2004+SUMIFS(PurQty,PurItem,$B2005,PurDate,"&lt;="&amp;$D$2)-SUMIFS(SalQty,SalItem,$B2005,SalDate,"&lt;="&amp;$D$2)-SUMIFS(WoQty,WoItem,$B2005,WoDate,"&lt;="&amp;$D$2)+SUMIFS(AdjQty,AdjItem,$B2005,AdjDate,"&lt;="&amp;$D$2)+SUMIFS(LinVarQty,LinItem,$B2005,LinPosted,"YES",LinDate,"&lt;="&amp;$D$2,LinID,"&lt;&gt;"&amp;$B$2))</f>
        <v/>
      </c>
      <c r="D2005" s="84"/>
      <c r="E2005" s="32" t="str">
        <f t="shared" si="62"/>
        <v/>
      </c>
      <c r="F2005" s="33" t="str">
        <f>IF($B2005="","",Items!$I2004)</f>
        <v/>
      </c>
      <c r="G2005" s="33" t="str">
        <f t="shared" si="63"/>
        <v/>
      </c>
      <c r="H2005" s="85"/>
    </row>
  </sheetData>
  <autoFilter ref="A5:H2005">
    <filterColumn colId="4">
      <customFilters and="1">
        <customFilter operator="notEqual" val="0"/>
        <customFilter operator="notEqual" val=" "/>
      </customFilters>
    </filterColumn>
  </autoFilter>
  <mergeCells count="1">
    <mergeCell ref="A1:H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6003"/>
  <sheetViews>
    <sheetView zoomScaleNormal="100" workbookViewId="0">
      <pane ySplit="3" topLeftCell="A99" activePane="bottomLeft" state="frozen"/>
      <selection activeCell="B120" sqref="B120"/>
      <selection pane="bottomLeft" activeCell="D107" sqref="D107"/>
    </sheetView>
  </sheetViews>
  <sheetFormatPr defaultColWidth="8.7109375" defaultRowHeight="15" x14ac:dyDescent="0.25"/>
  <cols>
    <col min="1" max="1" width="13" style="25" customWidth="1"/>
    <col min="2" max="2" width="15" style="15" customWidth="1"/>
    <col min="3" max="3" width="18" style="15" customWidth="1"/>
    <col min="4" max="4" width="34.140625" style="15" customWidth="1"/>
    <col min="5" max="5" width="9" style="27" customWidth="1"/>
    <col min="6" max="6" width="7" style="15" customWidth="1"/>
    <col min="7" max="7" width="12" style="17" customWidth="1"/>
    <col min="8" max="8" width="13" style="18" customWidth="1"/>
    <col min="9" max="9" width="11" style="26" customWidth="1"/>
    <col min="10" max="10" width="11" style="18" customWidth="1"/>
    <col min="11" max="11" width="13" style="18" customWidth="1"/>
    <col min="12" max="12" width="13" style="69" customWidth="1"/>
    <col min="13" max="13" width="20" style="15" customWidth="1"/>
    <col min="14" max="14" width="11" style="23" hidden="1" customWidth="1"/>
  </cols>
  <sheetData>
    <row r="1" spans="1:14" ht="27.75" customHeight="1" x14ac:dyDescent="0.25">
      <c r="A1" s="91" t="s">
        <v>2541</v>
      </c>
      <c r="B1" s="91"/>
      <c r="C1" s="91"/>
      <c r="D1" s="91"/>
      <c r="E1" s="91"/>
      <c r="F1" s="91"/>
      <c r="G1" s="91"/>
      <c r="H1" s="91"/>
      <c r="I1" s="91"/>
      <c r="J1" s="91"/>
      <c r="K1" s="91"/>
      <c r="L1" s="91"/>
      <c r="M1" s="91"/>
      <c r="N1" s="91"/>
    </row>
    <row r="2" spans="1:14" ht="15.75" customHeight="1" x14ac:dyDescent="0.25">
      <c r="A2" s="95" t="s">
        <v>2542</v>
      </c>
      <c r="B2" s="95"/>
      <c r="C2" s="95"/>
      <c r="D2" s="95"/>
      <c r="E2" s="95"/>
      <c r="F2" s="95"/>
      <c r="G2" s="95"/>
      <c r="H2" s="95"/>
      <c r="I2" s="95"/>
      <c r="J2" s="95"/>
      <c r="K2" s="95"/>
      <c r="L2" s="95"/>
      <c r="M2" s="95"/>
      <c r="N2" s="95"/>
    </row>
    <row r="3" spans="1:14" ht="33.75" customHeight="1" x14ac:dyDescent="0.25">
      <c r="A3" s="11" t="s">
        <v>2521</v>
      </c>
      <c r="B3" s="11" t="s">
        <v>2543</v>
      </c>
      <c r="C3" s="11" t="s">
        <v>2544</v>
      </c>
      <c r="D3" s="11" t="s">
        <v>78</v>
      </c>
      <c r="E3" s="40" t="s">
        <v>2545</v>
      </c>
      <c r="F3" s="11" t="s">
        <v>2546</v>
      </c>
      <c r="G3" s="11" t="s">
        <v>2547</v>
      </c>
      <c r="H3" s="11" t="s">
        <v>2548</v>
      </c>
      <c r="I3" s="11" t="s">
        <v>68</v>
      </c>
      <c r="J3" s="11" t="str">
        <f>"Unit Cost ("&amp;BaseCur&amp;")"</f>
        <v>Unit Cost (ZAR)</v>
      </c>
      <c r="K3" s="11" t="str">
        <f>"Total Cost ("&amp;BaseCur&amp;")"</f>
        <v>Total Cost (ZAR)</v>
      </c>
      <c r="L3" s="68" t="s">
        <v>2627</v>
      </c>
      <c r="M3" s="11" t="s">
        <v>2528</v>
      </c>
      <c r="N3" s="11" t="s">
        <v>2549</v>
      </c>
    </row>
    <row r="4" spans="1:14" x14ac:dyDescent="0.25">
      <c r="A4" s="25">
        <v>46281</v>
      </c>
      <c r="D4" s="15" t="s">
        <v>816</v>
      </c>
      <c r="E4" s="27">
        <v>150</v>
      </c>
      <c r="H4" s="18" t="str">
        <f t="shared" ref="H4:H67" si="0">IF(OR($E4="",$G4=""),"",$E4*$G4)</f>
        <v/>
      </c>
      <c r="I4" s="26" t="str">
        <f t="shared" ref="I4:I67" si="1">IF($F4="","",IFERROR(INDEX(CurRate,MATCH($F4,CurCode,0)),""))</f>
        <v/>
      </c>
      <c r="J4" s="18" t="str">
        <f t="shared" ref="J4:J67" si="2">IF(OR($G4="",$I4="",$I4=0),"",$G4/$I4)</f>
        <v/>
      </c>
      <c r="K4" s="18" t="str">
        <f t="shared" ref="K4:K67" si="3">IF(OR($E4="",$J4=""),"",$E4*$J4)</f>
        <v/>
      </c>
      <c r="L4" s="69" t="str">
        <f t="shared" ref="L4:L67" si="4">IF(D4="","",IF(ISNUMBER(MATCH(D4,ItemName,0)),IF(AND(D4&lt;&gt;"",A4=""),"NO DATE","OK"),"NOT IN ITEMS LIST"))</f>
        <v>OK</v>
      </c>
      <c r="N4" s="23">
        <f t="shared" ref="N4:N67" si="5">IF($A4="","",$A4*100000+ROW())</f>
        <v>4628100004</v>
      </c>
    </row>
    <row r="5" spans="1:14" x14ac:dyDescent="0.25">
      <c r="A5" s="25">
        <v>46281</v>
      </c>
      <c r="C5" s="34" t="s">
        <v>2572</v>
      </c>
      <c r="D5" s="15" t="s">
        <v>2494</v>
      </c>
      <c r="E5" s="27">
        <v>10</v>
      </c>
      <c r="H5" s="18" t="str">
        <f t="shared" si="0"/>
        <v/>
      </c>
      <c r="I5" s="26" t="str">
        <f t="shared" si="1"/>
        <v/>
      </c>
      <c r="J5" s="18" t="str">
        <f t="shared" si="2"/>
        <v/>
      </c>
      <c r="K5" s="18" t="str">
        <f t="shared" si="3"/>
        <v/>
      </c>
      <c r="L5" s="69" t="str">
        <f t="shared" si="4"/>
        <v>OK</v>
      </c>
      <c r="N5" s="23">
        <f t="shared" si="5"/>
        <v>4628100005</v>
      </c>
    </row>
    <row r="6" spans="1:14" x14ac:dyDescent="0.25">
      <c r="A6" s="25">
        <v>46281</v>
      </c>
      <c r="D6" s="15" t="s">
        <v>1865</v>
      </c>
      <c r="E6" s="27">
        <v>96</v>
      </c>
      <c r="F6" s="15" t="s">
        <v>71</v>
      </c>
      <c r="G6" s="17">
        <f>420/24</f>
        <v>17.5</v>
      </c>
      <c r="H6" s="18">
        <f t="shared" si="0"/>
        <v>1680</v>
      </c>
      <c r="I6" s="26">
        <f t="shared" si="1"/>
        <v>1</v>
      </c>
      <c r="J6" s="18">
        <f t="shared" si="2"/>
        <v>17.5</v>
      </c>
      <c r="K6" s="18">
        <f t="shared" si="3"/>
        <v>1680</v>
      </c>
      <c r="L6" s="69" t="str">
        <f t="shared" si="4"/>
        <v>OK</v>
      </c>
      <c r="N6" s="23">
        <f t="shared" si="5"/>
        <v>4628100006</v>
      </c>
    </row>
    <row r="7" spans="1:14" x14ac:dyDescent="0.25">
      <c r="A7" s="25">
        <v>46282</v>
      </c>
      <c r="C7" s="34" t="s">
        <v>2573</v>
      </c>
      <c r="D7" s="15" t="s">
        <v>2484</v>
      </c>
      <c r="E7" s="27">
        <v>50</v>
      </c>
      <c r="H7" s="18" t="str">
        <f t="shared" si="0"/>
        <v/>
      </c>
      <c r="I7" s="26" t="str">
        <f t="shared" si="1"/>
        <v/>
      </c>
      <c r="J7" s="18" t="str">
        <f t="shared" si="2"/>
        <v/>
      </c>
      <c r="K7" s="18" t="str">
        <f t="shared" si="3"/>
        <v/>
      </c>
      <c r="L7" s="69" t="str">
        <f t="shared" si="4"/>
        <v>OK</v>
      </c>
      <c r="N7" s="23">
        <f t="shared" si="5"/>
        <v>4628200007</v>
      </c>
    </row>
    <row r="8" spans="1:14" x14ac:dyDescent="0.25">
      <c r="A8" s="25">
        <v>46282</v>
      </c>
      <c r="C8" s="34" t="s">
        <v>2573</v>
      </c>
      <c r="D8" s="15" t="s">
        <v>2492</v>
      </c>
      <c r="E8" s="27">
        <v>20</v>
      </c>
      <c r="H8" s="18" t="str">
        <f t="shared" si="0"/>
        <v/>
      </c>
      <c r="I8" s="26" t="str">
        <f t="shared" si="1"/>
        <v/>
      </c>
      <c r="J8" s="18" t="str">
        <f t="shared" si="2"/>
        <v/>
      </c>
      <c r="K8" s="18" t="str">
        <f t="shared" si="3"/>
        <v/>
      </c>
      <c r="L8" s="69" t="str">
        <f t="shared" si="4"/>
        <v>OK</v>
      </c>
      <c r="N8" s="23">
        <f t="shared" si="5"/>
        <v>4628200008</v>
      </c>
    </row>
    <row r="9" spans="1:14" x14ac:dyDescent="0.25">
      <c r="A9" s="25">
        <v>46282</v>
      </c>
      <c r="C9" s="34" t="s">
        <v>2573</v>
      </c>
      <c r="D9" s="15" t="s">
        <v>2490</v>
      </c>
      <c r="E9" s="27">
        <v>40</v>
      </c>
      <c r="H9" s="18" t="str">
        <f t="shared" si="0"/>
        <v/>
      </c>
      <c r="I9" s="26" t="str">
        <f t="shared" si="1"/>
        <v/>
      </c>
      <c r="J9" s="18" t="str">
        <f t="shared" si="2"/>
        <v/>
      </c>
      <c r="K9" s="18" t="str">
        <f t="shared" si="3"/>
        <v/>
      </c>
      <c r="L9" s="69" t="str">
        <f t="shared" si="4"/>
        <v>OK</v>
      </c>
      <c r="N9" s="23">
        <f t="shared" si="5"/>
        <v>4628200009</v>
      </c>
    </row>
    <row r="10" spans="1:14" x14ac:dyDescent="0.25">
      <c r="A10" s="25">
        <v>46282</v>
      </c>
      <c r="B10" s="15" t="s">
        <v>2579</v>
      </c>
      <c r="C10" s="34" t="s">
        <v>2572</v>
      </c>
      <c r="D10" s="15" t="s">
        <v>2488</v>
      </c>
      <c r="E10" s="27">
        <v>10</v>
      </c>
      <c r="H10" s="18" t="str">
        <f t="shared" si="0"/>
        <v/>
      </c>
      <c r="I10" s="26" t="str">
        <f t="shared" si="1"/>
        <v/>
      </c>
      <c r="J10" s="18" t="str">
        <f t="shared" si="2"/>
        <v/>
      </c>
      <c r="K10" s="18" t="str">
        <f t="shared" si="3"/>
        <v/>
      </c>
      <c r="L10" s="69" t="str">
        <f t="shared" si="4"/>
        <v>OK</v>
      </c>
      <c r="N10" s="23">
        <f t="shared" si="5"/>
        <v>4628200010</v>
      </c>
    </row>
    <row r="11" spans="1:14" x14ac:dyDescent="0.25">
      <c r="A11" s="25">
        <v>46282</v>
      </c>
      <c r="B11" s="15" t="s">
        <v>2579</v>
      </c>
      <c r="C11" s="34" t="s">
        <v>2572</v>
      </c>
      <c r="D11" s="34" t="s">
        <v>2494</v>
      </c>
      <c r="E11" s="27">
        <v>10</v>
      </c>
      <c r="H11" s="18" t="str">
        <f t="shared" si="0"/>
        <v/>
      </c>
      <c r="I11" s="26" t="str">
        <f t="shared" si="1"/>
        <v/>
      </c>
      <c r="J11" s="18" t="str">
        <f t="shared" si="2"/>
        <v/>
      </c>
      <c r="K11" s="18" t="str">
        <f t="shared" si="3"/>
        <v/>
      </c>
      <c r="L11" s="69" t="str">
        <f t="shared" si="4"/>
        <v>OK</v>
      </c>
      <c r="N11" s="23">
        <f t="shared" si="5"/>
        <v>4628200011</v>
      </c>
    </row>
    <row r="12" spans="1:14" x14ac:dyDescent="0.25">
      <c r="A12" s="25">
        <v>46283</v>
      </c>
      <c r="B12" s="15" t="s">
        <v>2578</v>
      </c>
      <c r="C12" s="15" t="s">
        <v>2572</v>
      </c>
      <c r="D12" s="15" t="s">
        <v>2494</v>
      </c>
      <c r="E12" s="27">
        <v>10</v>
      </c>
      <c r="H12" s="18" t="str">
        <f t="shared" si="0"/>
        <v/>
      </c>
      <c r="I12" s="26" t="str">
        <f t="shared" si="1"/>
        <v/>
      </c>
      <c r="J12" s="18" t="str">
        <f t="shared" si="2"/>
        <v/>
      </c>
      <c r="K12" s="18" t="str">
        <f t="shared" si="3"/>
        <v/>
      </c>
      <c r="L12" s="69" t="str">
        <f t="shared" si="4"/>
        <v>OK</v>
      </c>
      <c r="N12" s="23">
        <f t="shared" si="5"/>
        <v>4628300012</v>
      </c>
    </row>
    <row r="13" spans="1:14" x14ac:dyDescent="0.25">
      <c r="A13" s="25">
        <v>46283</v>
      </c>
      <c r="B13" s="15" t="s">
        <v>2578</v>
      </c>
      <c r="C13" s="15" t="s">
        <v>2572</v>
      </c>
      <c r="D13" s="15" t="s">
        <v>2575</v>
      </c>
      <c r="E13" s="27">
        <v>10</v>
      </c>
      <c r="H13" s="18" t="str">
        <f t="shared" si="0"/>
        <v/>
      </c>
      <c r="I13" s="26" t="str">
        <f t="shared" si="1"/>
        <v/>
      </c>
      <c r="J13" s="18" t="str">
        <f t="shared" si="2"/>
        <v/>
      </c>
      <c r="K13" s="18" t="str">
        <f t="shared" si="3"/>
        <v/>
      </c>
      <c r="L13" s="69" t="str">
        <f t="shared" si="4"/>
        <v>OK</v>
      </c>
      <c r="N13" s="23">
        <f t="shared" si="5"/>
        <v>4628300013</v>
      </c>
    </row>
    <row r="14" spans="1:14" x14ac:dyDescent="0.25">
      <c r="A14" s="25">
        <v>46283</v>
      </c>
      <c r="B14" s="15" t="s">
        <v>2577</v>
      </c>
      <c r="C14" s="15" t="s">
        <v>2576</v>
      </c>
      <c r="D14" s="15" t="s">
        <v>2486</v>
      </c>
      <c r="E14" s="27">
        <v>30</v>
      </c>
      <c r="F14" s="15" t="s">
        <v>58</v>
      </c>
      <c r="G14" s="17">
        <v>0.95</v>
      </c>
      <c r="H14" s="18">
        <f>IF(OR($E14="",$G14=""),"",$E14*$G14)</f>
        <v>28.5</v>
      </c>
      <c r="I14" s="26">
        <f>IF($F14="","",IFERROR(INDEX(CurRate,MATCH($F14,CurCode,0)),""))</f>
        <v>6.25E-2</v>
      </c>
      <c r="J14" s="18">
        <f>IF(OR($G14="",$I14="",$I14=0),"",$G14/$I14)</f>
        <v>15.2</v>
      </c>
      <c r="K14" s="18">
        <f t="shared" si="3"/>
        <v>456</v>
      </c>
      <c r="L14" s="69" t="str">
        <f t="shared" si="4"/>
        <v>OK</v>
      </c>
      <c r="N14" s="23">
        <f t="shared" si="5"/>
        <v>4628300014</v>
      </c>
    </row>
    <row r="15" spans="1:14" x14ac:dyDescent="0.25">
      <c r="A15" s="25">
        <v>46283</v>
      </c>
      <c r="B15" s="15" t="s">
        <v>2581</v>
      </c>
      <c r="C15" s="15" t="s">
        <v>2580</v>
      </c>
      <c r="D15" s="15" t="s">
        <v>1551</v>
      </c>
      <c r="E15" s="27">
        <v>60</v>
      </c>
      <c r="F15" s="15" t="s">
        <v>58</v>
      </c>
      <c r="G15" s="17">
        <f>9.68/6</f>
        <v>1.6133333333333333</v>
      </c>
      <c r="H15" s="18">
        <f t="shared" si="0"/>
        <v>96.8</v>
      </c>
      <c r="I15" s="26">
        <f t="shared" si="1"/>
        <v>6.25E-2</v>
      </c>
      <c r="J15" s="18">
        <f t="shared" si="2"/>
        <v>25.813333333333333</v>
      </c>
      <c r="K15" s="18">
        <f t="shared" si="3"/>
        <v>1548.8</v>
      </c>
      <c r="L15" s="69" t="str">
        <f t="shared" si="4"/>
        <v>OK</v>
      </c>
      <c r="N15" s="23">
        <f t="shared" si="5"/>
        <v>4628300015</v>
      </c>
    </row>
    <row r="16" spans="1:14" x14ac:dyDescent="0.25">
      <c r="A16" s="25">
        <v>46283</v>
      </c>
      <c r="B16" s="15" t="s">
        <v>2691</v>
      </c>
      <c r="C16" s="15" t="s">
        <v>2580</v>
      </c>
      <c r="D16" s="15" t="s">
        <v>1553</v>
      </c>
      <c r="E16" s="37">
        <f>15*12</f>
        <v>180</v>
      </c>
      <c r="F16" s="15" t="s">
        <v>58</v>
      </c>
      <c r="G16" s="17">
        <f>9.83/12</f>
        <v>0.81916666666666671</v>
      </c>
      <c r="H16" s="18">
        <f t="shared" si="0"/>
        <v>147.45000000000002</v>
      </c>
      <c r="I16" s="26">
        <f t="shared" si="1"/>
        <v>6.25E-2</v>
      </c>
      <c r="J16" s="18">
        <f t="shared" si="2"/>
        <v>13.106666666666667</v>
      </c>
      <c r="K16" s="18">
        <f t="shared" si="3"/>
        <v>2359.2000000000003</v>
      </c>
      <c r="L16" s="69" t="str">
        <f t="shared" si="4"/>
        <v>OK</v>
      </c>
      <c r="N16" s="23">
        <f t="shared" si="5"/>
        <v>4628300016</v>
      </c>
    </row>
    <row r="17" spans="1:14" x14ac:dyDescent="0.25">
      <c r="A17" s="25">
        <v>46283</v>
      </c>
      <c r="B17" s="15" t="s">
        <v>2692</v>
      </c>
      <c r="C17" s="15" t="s">
        <v>2580</v>
      </c>
      <c r="D17" s="15" t="s">
        <v>1561</v>
      </c>
      <c r="E17" s="27">
        <v>180</v>
      </c>
      <c r="F17" s="15" t="s">
        <v>58</v>
      </c>
      <c r="G17" s="17">
        <f>9.83/12</f>
        <v>0.81916666666666671</v>
      </c>
      <c r="H17" s="18">
        <f t="shared" si="0"/>
        <v>147.45000000000002</v>
      </c>
      <c r="I17" s="26">
        <f t="shared" si="1"/>
        <v>6.25E-2</v>
      </c>
      <c r="J17" s="18">
        <f t="shared" si="2"/>
        <v>13.106666666666667</v>
      </c>
      <c r="K17" s="18">
        <f t="shared" si="3"/>
        <v>2359.2000000000003</v>
      </c>
      <c r="L17" s="69" t="str">
        <f t="shared" si="4"/>
        <v>OK</v>
      </c>
      <c r="N17" s="23">
        <f t="shared" si="5"/>
        <v>4628300017</v>
      </c>
    </row>
    <row r="18" spans="1:14" x14ac:dyDescent="0.25">
      <c r="A18" s="25">
        <v>46283</v>
      </c>
      <c r="B18" s="15" t="s">
        <v>2693</v>
      </c>
      <c r="C18" s="15" t="s">
        <v>2580</v>
      </c>
      <c r="D18" s="15" t="s">
        <v>1569</v>
      </c>
      <c r="E18" s="27">
        <v>180</v>
      </c>
      <c r="F18" s="15" t="s">
        <v>58</v>
      </c>
      <c r="G18" s="17">
        <f>9.83/12</f>
        <v>0.81916666666666671</v>
      </c>
      <c r="H18" s="18">
        <f t="shared" si="0"/>
        <v>147.45000000000002</v>
      </c>
      <c r="I18" s="26">
        <f t="shared" si="1"/>
        <v>6.25E-2</v>
      </c>
      <c r="J18" s="18">
        <f t="shared" si="2"/>
        <v>13.106666666666667</v>
      </c>
      <c r="K18" s="18">
        <f t="shared" si="3"/>
        <v>2359.2000000000003</v>
      </c>
      <c r="L18" s="69" t="str">
        <f t="shared" si="4"/>
        <v>OK</v>
      </c>
      <c r="N18" s="23">
        <f t="shared" si="5"/>
        <v>4628300018</v>
      </c>
    </row>
    <row r="19" spans="1:14" x14ac:dyDescent="0.25">
      <c r="A19" s="25">
        <v>46283</v>
      </c>
      <c r="B19" s="15" t="s">
        <v>2582</v>
      </c>
      <c r="C19" s="15" t="s">
        <v>2580</v>
      </c>
      <c r="D19" s="15" t="s">
        <v>239</v>
      </c>
      <c r="E19" s="27">
        <f>50*12</f>
        <v>600</v>
      </c>
      <c r="F19" s="15" t="s">
        <v>58</v>
      </c>
      <c r="G19" s="17">
        <f>2.33/12</f>
        <v>0.19416666666666668</v>
      </c>
      <c r="H19" s="18">
        <f t="shared" si="0"/>
        <v>116.50000000000001</v>
      </c>
      <c r="I19" s="26">
        <f>IF($F19="","",IFERROR(INDEX(CurRate,MATCH($F19,CurCode,0)),""))</f>
        <v>6.25E-2</v>
      </c>
      <c r="J19" s="18">
        <f t="shared" si="2"/>
        <v>3.1066666666666669</v>
      </c>
      <c r="K19" s="18">
        <f t="shared" si="3"/>
        <v>1864.0000000000002</v>
      </c>
      <c r="L19" s="69" t="str">
        <f t="shared" si="4"/>
        <v>OK</v>
      </c>
      <c r="N19" s="23">
        <f t="shared" si="5"/>
        <v>4628300019</v>
      </c>
    </row>
    <row r="20" spans="1:14" x14ac:dyDescent="0.25">
      <c r="A20" s="25">
        <v>46283</v>
      </c>
      <c r="B20" s="15" t="s">
        <v>2694</v>
      </c>
      <c r="C20" s="15" t="s">
        <v>2580</v>
      </c>
      <c r="D20" s="15" t="s">
        <v>2420</v>
      </c>
      <c r="E20" s="27">
        <f>12*4*2</f>
        <v>96</v>
      </c>
      <c r="F20" s="15" t="s">
        <v>58</v>
      </c>
      <c r="G20" s="17">
        <f>30.49/(12*4)</f>
        <v>0.63520833333333326</v>
      </c>
      <c r="H20" s="18">
        <f t="shared" si="0"/>
        <v>60.97999999999999</v>
      </c>
      <c r="I20" s="26">
        <f t="shared" si="1"/>
        <v>6.25E-2</v>
      </c>
      <c r="J20" s="18">
        <f t="shared" si="2"/>
        <v>10.163333333333332</v>
      </c>
      <c r="K20" s="18">
        <f t="shared" si="3"/>
        <v>975.67999999999984</v>
      </c>
      <c r="L20" s="69" t="str">
        <f t="shared" si="4"/>
        <v>OK</v>
      </c>
      <c r="N20" s="23">
        <f t="shared" si="5"/>
        <v>4628300020</v>
      </c>
    </row>
    <row r="21" spans="1:14" x14ac:dyDescent="0.25">
      <c r="A21" s="25">
        <v>46283</v>
      </c>
      <c r="B21" s="15" t="s">
        <v>2695</v>
      </c>
      <c r="C21" s="15" t="s">
        <v>2580</v>
      </c>
      <c r="D21" s="15" t="s">
        <v>683</v>
      </c>
      <c r="E21" s="27">
        <f>6*5</f>
        <v>30</v>
      </c>
      <c r="F21" s="15" t="s">
        <v>58</v>
      </c>
      <c r="G21" s="17">
        <f>9.24/6</f>
        <v>1.54</v>
      </c>
      <c r="H21" s="18">
        <f t="shared" si="0"/>
        <v>46.2</v>
      </c>
      <c r="I21" s="26">
        <f t="shared" si="1"/>
        <v>6.25E-2</v>
      </c>
      <c r="J21" s="18">
        <f t="shared" si="2"/>
        <v>24.64</v>
      </c>
      <c r="K21" s="18">
        <f t="shared" si="3"/>
        <v>739.2</v>
      </c>
      <c r="L21" s="69" t="str">
        <f t="shared" si="4"/>
        <v>OK</v>
      </c>
      <c r="N21" s="23">
        <f t="shared" si="5"/>
        <v>4628300021</v>
      </c>
    </row>
    <row r="22" spans="1:14" x14ac:dyDescent="0.25">
      <c r="A22" s="25">
        <v>46283</v>
      </c>
      <c r="B22" s="15" t="s">
        <v>2696</v>
      </c>
      <c r="C22" s="15" t="s">
        <v>2580</v>
      </c>
      <c r="D22" s="15" t="s">
        <v>635</v>
      </c>
      <c r="E22" s="27">
        <f>12*5</f>
        <v>60</v>
      </c>
      <c r="F22" s="15" t="s">
        <v>58</v>
      </c>
      <c r="G22" s="17">
        <f>8.65/12</f>
        <v>0.72083333333333333</v>
      </c>
      <c r="H22" s="18">
        <f t="shared" si="0"/>
        <v>43.25</v>
      </c>
      <c r="I22" s="26">
        <f t="shared" si="1"/>
        <v>6.25E-2</v>
      </c>
      <c r="J22" s="18">
        <f t="shared" si="2"/>
        <v>11.533333333333333</v>
      </c>
      <c r="K22" s="18">
        <f t="shared" si="3"/>
        <v>692</v>
      </c>
      <c r="L22" s="69" t="str">
        <f t="shared" si="4"/>
        <v>OK</v>
      </c>
      <c r="N22" s="23">
        <f t="shared" si="5"/>
        <v>4628300022</v>
      </c>
    </row>
    <row r="23" spans="1:14" x14ac:dyDescent="0.25">
      <c r="A23" s="25">
        <v>46283</v>
      </c>
      <c r="B23" s="15" t="s">
        <v>2697</v>
      </c>
      <c r="C23" s="15" t="s">
        <v>2580</v>
      </c>
      <c r="D23" s="15" t="s">
        <v>1395</v>
      </c>
      <c r="E23" s="27">
        <f>12*5</f>
        <v>60</v>
      </c>
      <c r="F23" s="15" t="s">
        <v>58</v>
      </c>
      <c r="G23" s="17">
        <f>6.02/12</f>
        <v>0.50166666666666659</v>
      </c>
      <c r="H23" s="18">
        <f t="shared" si="0"/>
        <v>30.099999999999994</v>
      </c>
      <c r="I23" s="26">
        <f t="shared" si="1"/>
        <v>6.25E-2</v>
      </c>
      <c r="J23" s="18">
        <f t="shared" si="2"/>
        <v>8.0266666666666655</v>
      </c>
      <c r="K23" s="18">
        <f t="shared" si="3"/>
        <v>481.59999999999991</v>
      </c>
      <c r="L23" s="69" t="str">
        <f t="shared" si="4"/>
        <v>OK</v>
      </c>
      <c r="N23" s="23">
        <f t="shared" si="5"/>
        <v>4628300023</v>
      </c>
    </row>
    <row r="24" spans="1:14" x14ac:dyDescent="0.25">
      <c r="A24" s="25">
        <v>46283</v>
      </c>
      <c r="B24" s="15" t="s">
        <v>2698</v>
      </c>
      <c r="C24" s="15" t="s">
        <v>2580</v>
      </c>
      <c r="D24" s="15" t="s">
        <v>395</v>
      </c>
      <c r="E24" s="27">
        <f>5*3</f>
        <v>15</v>
      </c>
      <c r="F24" s="15" t="s">
        <v>58</v>
      </c>
      <c r="G24" s="17">
        <f>13.73/5</f>
        <v>2.746</v>
      </c>
      <c r="H24" s="18">
        <f t="shared" si="0"/>
        <v>41.19</v>
      </c>
      <c r="I24" s="26">
        <f t="shared" si="1"/>
        <v>6.25E-2</v>
      </c>
      <c r="J24" s="18">
        <f t="shared" si="2"/>
        <v>43.936</v>
      </c>
      <c r="K24" s="18">
        <f t="shared" si="3"/>
        <v>659.04</v>
      </c>
      <c r="L24" s="69" t="str">
        <f t="shared" si="4"/>
        <v>OK</v>
      </c>
      <c r="N24" s="23">
        <f t="shared" si="5"/>
        <v>4628300024</v>
      </c>
    </row>
    <row r="25" spans="1:14" x14ac:dyDescent="0.25">
      <c r="A25" s="25">
        <v>46283</v>
      </c>
      <c r="B25" s="15" t="s">
        <v>2699</v>
      </c>
      <c r="C25" s="15" t="s">
        <v>2580</v>
      </c>
      <c r="D25" s="15" t="s">
        <v>2416</v>
      </c>
      <c r="E25" s="27">
        <v>20</v>
      </c>
      <c r="F25" s="15" t="s">
        <v>58</v>
      </c>
      <c r="G25" s="17">
        <f>1</f>
        <v>1</v>
      </c>
      <c r="H25" s="18">
        <f t="shared" si="0"/>
        <v>20</v>
      </c>
      <c r="I25" s="26">
        <f t="shared" si="1"/>
        <v>6.25E-2</v>
      </c>
      <c r="J25" s="18">
        <f>IF(OR($G25="",$I25="",$I25=0),"",$G25/$I25)</f>
        <v>16</v>
      </c>
      <c r="K25" s="18">
        <f t="shared" si="3"/>
        <v>320</v>
      </c>
      <c r="L25" s="69" t="str">
        <f t="shared" si="4"/>
        <v>OK</v>
      </c>
      <c r="N25" s="23">
        <f t="shared" si="5"/>
        <v>4628300025</v>
      </c>
    </row>
    <row r="26" spans="1:14" x14ac:dyDescent="0.25">
      <c r="A26" s="25">
        <v>46283</v>
      </c>
      <c r="B26" s="15" t="s">
        <v>2700</v>
      </c>
      <c r="C26" s="15" t="s">
        <v>2580</v>
      </c>
      <c r="D26" s="34" t="s">
        <v>840</v>
      </c>
      <c r="E26" s="27">
        <f>10*5</f>
        <v>50</v>
      </c>
      <c r="F26" s="15" t="s">
        <v>58</v>
      </c>
      <c r="G26" s="17">
        <f>52.45/50</f>
        <v>1.0490000000000002</v>
      </c>
      <c r="H26" s="18">
        <f t="shared" si="0"/>
        <v>52.45000000000001</v>
      </c>
      <c r="I26" s="26">
        <f t="shared" si="1"/>
        <v>6.25E-2</v>
      </c>
      <c r="J26" s="18">
        <f t="shared" si="2"/>
        <v>16.784000000000002</v>
      </c>
      <c r="K26" s="18">
        <f t="shared" si="3"/>
        <v>839.20000000000016</v>
      </c>
      <c r="L26" s="69" t="str">
        <f t="shared" si="4"/>
        <v>OK</v>
      </c>
      <c r="N26" s="23">
        <f t="shared" si="5"/>
        <v>4628300026</v>
      </c>
    </row>
    <row r="27" spans="1:14" x14ac:dyDescent="0.25">
      <c r="A27" s="25">
        <v>46283</v>
      </c>
      <c r="B27" s="15" t="s">
        <v>2582</v>
      </c>
      <c r="C27" s="15" t="s">
        <v>2580</v>
      </c>
      <c r="D27" s="15" t="s">
        <v>237</v>
      </c>
      <c r="E27" s="27">
        <v>100</v>
      </c>
      <c r="F27" s="15" t="s">
        <v>58</v>
      </c>
      <c r="G27" s="17">
        <f>3.02/2</f>
        <v>1.51</v>
      </c>
      <c r="H27" s="18">
        <f t="shared" si="0"/>
        <v>151</v>
      </c>
      <c r="I27" s="26">
        <f t="shared" si="1"/>
        <v>6.25E-2</v>
      </c>
      <c r="J27" s="18">
        <f t="shared" si="2"/>
        <v>24.16</v>
      </c>
      <c r="K27" s="18">
        <f t="shared" si="3"/>
        <v>2416</v>
      </c>
      <c r="L27" s="69" t="str">
        <f t="shared" si="4"/>
        <v>OK</v>
      </c>
      <c r="N27" s="23">
        <f t="shared" si="5"/>
        <v>4628300027</v>
      </c>
    </row>
    <row r="28" spans="1:14" x14ac:dyDescent="0.25">
      <c r="A28" s="25">
        <v>46283</v>
      </c>
      <c r="D28" s="15" t="s">
        <v>235</v>
      </c>
      <c r="E28" s="27">
        <f>6*50</f>
        <v>300</v>
      </c>
      <c r="F28" s="15" t="s">
        <v>58</v>
      </c>
      <c r="G28" s="17">
        <f>3.43/6</f>
        <v>0.57166666666666666</v>
      </c>
      <c r="H28" s="18">
        <f t="shared" si="0"/>
        <v>171.5</v>
      </c>
      <c r="I28" s="26">
        <f t="shared" si="1"/>
        <v>6.25E-2</v>
      </c>
      <c r="J28" s="18">
        <f t="shared" si="2"/>
        <v>9.1466666666666665</v>
      </c>
      <c r="K28" s="18">
        <f t="shared" si="3"/>
        <v>2744</v>
      </c>
      <c r="L28" s="69" t="str">
        <f t="shared" si="4"/>
        <v>OK</v>
      </c>
      <c r="N28" s="23">
        <f t="shared" si="5"/>
        <v>4628300028</v>
      </c>
    </row>
    <row r="29" spans="1:14" x14ac:dyDescent="0.25">
      <c r="A29" s="25">
        <v>46284</v>
      </c>
      <c r="B29" s="34" t="s">
        <v>2586</v>
      </c>
      <c r="C29" s="34" t="s">
        <v>2585</v>
      </c>
      <c r="D29" s="15" t="s">
        <v>2088</v>
      </c>
      <c r="E29" s="27">
        <f>15*24</f>
        <v>360</v>
      </c>
      <c r="F29" s="15" t="s">
        <v>58</v>
      </c>
      <c r="G29" s="17">
        <f>98.93/360</f>
        <v>0.27480555555555558</v>
      </c>
      <c r="H29" s="18">
        <f t="shared" si="0"/>
        <v>98.93</v>
      </c>
      <c r="I29" s="26">
        <f t="shared" si="1"/>
        <v>6.25E-2</v>
      </c>
      <c r="J29" s="18">
        <f t="shared" si="2"/>
        <v>4.3968888888888893</v>
      </c>
      <c r="K29" s="18">
        <f t="shared" si="3"/>
        <v>1582.88</v>
      </c>
      <c r="L29" s="69" t="str">
        <f t="shared" si="4"/>
        <v>OK</v>
      </c>
      <c r="N29" s="23">
        <f t="shared" si="5"/>
        <v>4628400029</v>
      </c>
    </row>
    <row r="30" spans="1:14" x14ac:dyDescent="0.25">
      <c r="A30" s="25">
        <v>46284</v>
      </c>
      <c r="B30" s="34" t="s">
        <v>2588</v>
      </c>
      <c r="C30" s="34" t="s">
        <v>2587</v>
      </c>
      <c r="D30" s="34" t="s">
        <v>1411</v>
      </c>
      <c r="E30" s="27">
        <f>3*12</f>
        <v>36</v>
      </c>
      <c r="F30" s="15" t="s">
        <v>58</v>
      </c>
      <c r="G30" s="17">
        <f>53.7/E30</f>
        <v>1.4916666666666667</v>
      </c>
      <c r="H30" s="18">
        <f t="shared" si="0"/>
        <v>53.7</v>
      </c>
      <c r="I30" s="26">
        <f t="shared" si="1"/>
        <v>6.25E-2</v>
      </c>
      <c r="J30" s="18">
        <f t="shared" si="2"/>
        <v>23.866666666666667</v>
      </c>
      <c r="K30" s="18">
        <f t="shared" si="3"/>
        <v>859.2</v>
      </c>
      <c r="L30" s="69" t="str">
        <f t="shared" si="4"/>
        <v>OK</v>
      </c>
      <c r="N30" s="23">
        <f t="shared" si="5"/>
        <v>4628400030</v>
      </c>
    </row>
    <row r="31" spans="1:14" x14ac:dyDescent="0.25">
      <c r="A31" s="25">
        <v>46284</v>
      </c>
      <c r="D31" s="15" t="s">
        <v>1421</v>
      </c>
      <c r="E31" s="27">
        <f>5*12</f>
        <v>60</v>
      </c>
      <c r="F31" s="15" t="s">
        <v>58</v>
      </c>
      <c r="G31" s="17">
        <f>69/60</f>
        <v>1.1499999999999999</v>
      </c>
      <c r="H31" s="18">
        <f t="shared" si="0"/>
        <v>69</v>
      </c>
      <c r="I31" s="26">
        <f t="shared" si="1"/>
        <v>6.25E-2</v>
      </c>
      <c r="J31" s="18">
        <f t="shared" si="2"/>
        <v>18.399999999999999</v>
      </c>
      <c r="K31" s="18">
        <f t="shared" si="3"/>
        <v>1104</v>
      </c>
      <c r="L31" s="69" t="str">
        <f t="shared" si="4"/>
        <v>OK</v>
      </c>
      <c r="N31" s="23">
        <f t="shared" si="5"/>
        <v>4628400031</v>
      </c>
    </row>
    <row r="32" spans="1:14" x14ac:dyDescent="0.25">
      <c r="A32" s="25">
        <v>46284</v>
      </c>
      <c r="D32" s="15" t="s">
        <v>1413</v>
      </c>
      <c r="E32" s="27">
        <f>5*12</f>
        <v>60</v>
      </c>
      <c r="F32" s="15" t="s">
        <v>58</v>
      </c>
      <c r="G32" s="17">
        <f>69/60</f>
        <v>1.1499999999999999</v>
      </c>
      <c r="H32" s="18">
        <f t="shared" si="0"/>
        <v>69</v>
      </c>
      <c r="I32" s="26">
        <f t="shared" si="1"/>
        <v>6.25E-2</v>
      </c>
      <c r="J32" s="18">
        <f t="shared" si="2"/>
        <v>18.399999999999999</v>
      </c>
      <c r="K32" s="18">
        <f t="shared" si="3"/>
        <v>1104</v>
      </c>
      <c r="L32" s="69" t="str">
        <f t="shared" si="4"/>
        <v>OK</v>
      </c>
      <c r="N32" s="23">
        <f t="shared" si="5"/>
        <v>4628400032</v>
      </c>
    </row>
    <row r="33" spans="1:15" x14ac:dyDescent="0.25">
      <c r="A33" s="25">
        <v>46284</v>
      </c>
      <c r="D33" s="15" t="s">
        <v>1389</v>
      </c>
      <c r="E33" s="27">
        <f>4*12</f>
        <v>48</v>
      </c>
      <c r="F33" s="15" t="s">
        <v>58</v>
      </c>
      <c r="G33" s="17">
        <f>51.8/48</f>
        <v>1.0791666666666666</v>
      </c>
      <c r="H33" s="18">
        <f t="shared" si="0"/>
        <v>51.8</v>
      </c>
      <c r="I33" s="26">
        <f t="shared" si="1"/>
        <v>6.25E-2</v>
      </c>
      <c r="J33" s="18">
        <f t="shared" si="2"/>
        <v>17.266666666666666</v>
      </c>
      <c r="K33" s="18">
        <f t="shared" si="3"/>
        <v>828.8</v>
      </c>
      <c r="L33" s="69" t="str">
        <f t="shared" si="4"/>
        <v>OK</v>
      </c>
      <c r="N33" s="23">
        <f t="shared" si="5"/>
        <v>4628400033</v>
      </c>
      <c r="O33">
        <f>12*3</f>
        <v>36</v>
      </c>
    </row>
    <row r="34" spans="1:15" x14ac:dyDescent="0.25">
      <c r="A34" s="25">
        <v>46284</v>
      </c>
      <c r="D34" s="15" t="s">
        <v>1395</v>
      </c>
      <c r="E34" s="27">
        <f>3*12</f>
        <v>36</v>
      </c>
      <c r="F34" s="15" t="s">
        <v>58</v>
      </c>
      <c r="G34" s="17">
        <f>17.4/36</f>
        <v>0.48333333333333328</v>
      </c>
      <c r="H34" s="18">
        <f t="shared" si="0"/>
        <v>17.399999999999999</v>
      </c>
      <c r="I34" s="26">
        <f t="shared" si="1"/>
        <v>6.25E-2</v>
      </c>
      <c r="J34" s="18">
        <f t="shared" si="2"/>
        <v>7.7333333333333325</v>
      </c>
      <c r="K34" s="18">
        <f t="shared" si="3"/>
        <v>278.39999999999998</v>
      </c>
      <c r="L34" s="69" t="str">
        <f t="shared" si="4"/>
        <v>OK</v>
      </c>
      <c r="N34" s="23">
        <f t="shared" si="5"/>
        <v>4628400034</v>
      </c>
    </row>
    <row r="35" spans="1:15" x14ac:dyDescent="0.25">
      <c r="A35" s="25">
        <v>46284</v>
      </c>
      <c r="D35" s="15" t="s">
        <v>1759</v>
      </c>
      <c r="E35" s="27">
        <f>5*12</f>
        <v>60</v>
      </c>
      <c r="F35" s="15" t="s">
        <v>58</v>
      </c>
      <c r="G35" s="17">
        <f>25.5/60</f>
        <v>0.42499999999999999</v>
      </c>
      <c r="H35" s="18">
        <f t="shared" si="0"/>
        <v>25.5</v>
      </c>
      <c r="I35" s="26">
        <f t="shared" si="1"/>
        <v>6.25E-2</v>
      </c>
      <c r="J35" s="18">
        <f t="shared" si="2"/>
        <v>6.8</v>
      </c>
      <c r="K35" s="18">
        <f t="shared" si="3"/>
        <v>408</v>
      </c>
      <c r="L35" s="69" t="str">
        <f t="shared" si="4"/>
        <v>OK</v>
      </c>
      <c r="M35" s="34"/>
      <c r="N35" s="23">
        <f t="shared" si="5"/>
        <v>4628400035</v>
      </c>
    </row>
    <row r="36" spans="1:15" x14ac:dyDescent="0.25">
      <c r="A36" s="25">
        <v>46284</v>
      </c>
      <c r="D36" s="15" t="s">
        <v>2442</v>
      </c>
      <c r="E36" s="27">
        <v>12</v>
      </c>
      <c r="F36" s="15" t="s">
        <v>58</v>
      </c>
      <c r="G36" s="17">
        <f>4.8/E36</f>
        <v>0.39999999999999997</v>
      </c>
      <c r="H36" s="18">
        <f t="shared" si="0"/>
        <v>4.8</v>
      </c>
      <c r="I36" s="26">
        <f t="shared" si="1"/>
        <v>6.25E-2</v>
      </c>
      <c r="J36" s="18">
        <f t="shared" si="2"/>
        <v>6.3999999999999995</v>
      </c>
      <c r="K36" s="18">
        <f t="shared" si="3"/>
        <v>76.8</v>
      </c>
      <c r="L36" s="69" t="str">
        <f t="shared" si="4"/>
        <v>OK</v>
      </c>
      <c r="N36" s="23">
        <f t="shared" si="5"/>
        <v>4628400036</v>
      </c>
    </row>
    <row r="37" spans="1:15" x14ac:dyDescent="0.25">
      <c r="A37" s="25">
        <v>46284</v>
      </c>
      <c r="D37" s="34" t="s">
        <v>2589</v>
      </c>
      <c r="E37" s="27">
        <v>12</v>
      </c>
      <c r="F37" s="15" t="s">
        <v>58</v>
      </c>
      <c r="G37" s="17">
        <f t="shared" ref="G37:G38" si="6">4.8/E37</f>
        <v>0.39999999999999997</v>
      </c>
      <c r="H37" s="18">
        <f t="shared" si="0"/>
        <v>4.8</v>
      </c>
      <c r="I37" s="26">
        <f t="shared" si="1"/>
        <v>6.25E-2</v>
      </c>
      <c r="J37" s="18">
        <f t="shared" si="2"/>
        <v>6.3999999999999995</v>
      </c>
      <c r="K37" s="18">
        <f t="shared" si="3"/>
        <v>76.8</v>
      </c>
      <c r="L37" s="69" t="str">
        <f t="shared" si="4"/>
        <v>OK</v>
      </c>
      <c r="N37" s="23">
        <f t="shared" si="5"/>
        <v>4628400037</v>
      </c>
    </row>
    <row r="38" spans="1:15" x14ac:dyDescent="0.25">
      <c r="A38" s="25">
        <v>46284</v>
      </c>
      <c r="D38" s="34" t="s">
        <v>2592</v>
      </c>
      <c r="E38" s="27">
        <v>12</v>
      </c>
      <c r="F38" s="15" t="s">
        <v>58</v>
      </c>
      <c r="G38" s="17">
        <f t="shared" si="6"/>
        <v>0.39999999999999997</v>
      </c>
      <c r="H38" s="18">
        <f t="shared" si="0"/>
        <v>4.8</v>
      </c>
      <c r="I38" s="26">
        <f t="shared" si="1"/>
        <v>6.25E-2</v>
      </c>
      <c r="J38" s="18">
        <f t="shared" si="2"/>
        <v>6.3999999999999995</v>
      </c>
      <c r="K38" s="18">
        <f t="shared" si="3"/>
        <v>76.8</v>
      </c>
      <c r="L38" s="69" t="str">
        <f t="shared" si="4"/>
        <v>OK</v>
      </c>
      <c r="N38" s="23">
        <f t="shared" si="5"/>
        <v>4628400038</v>
      </c>
    </row>
    <row r="39" spans="1:15" x14ac:dyDescent="0.25">
      <c r="A39" s="25">
        <v>46284</v>
      </c>
      <c r="C39" s="15" t="s">
        <v>2637</v>
      </c>
      <c r="D39" s="34" t="s">
        <v>1865</v>
      </c>
      <c r="E39" s="27">
        <f>5*24</f>
        <v>120</v>
      </c>
      <c r="F39" s="15" t="s">
        <v>71</v>
      </c>
      <c r="G39" s="17">
        <f>420/24</f>
        <v>17.5</v>
      </c>
      <c r="H39" s="18">
        <f t="shared" si="0"/>
        <v>2100</v>
      </c>
      <c r="I39" s="26">
        <f t="shared" si="1"/>
        <v>1</v>
      </c>
      <c r="J39" s="18">
        <f t="shared" si="2"/>
        <v>17.5</v>
      </c>
      <c r="K39" s="18">
        <f t="shared" si="3"/>
        <v>2100</v>
      </c>
      <c r="L39" s="69" t="str">
        <f t="shared" si="4"/>
        <v>OK</v>
      </c>
    </row>
    <row r="40" spans="1:15" x14ac:dyDescent="0.25">
      <c r="A40" s="25">
        <v>46284</v>
      </c>
      <c r="D40" s="15" t="s">
        <v>781</v>
      </c>
      <c r="E40" s="27">
        <f>5*24</f>
        <v>120</v>
      </c>
      <c r="F40" s="15" t="s">
        <v>71</v>
      </c>
      <c r="G40" s="17">
        <f>210/24</f>
        <v>8.75</v>
      </c>
      <c r="H40" s="18">
        <f t="shared" si="0"/>
        <v>1050</v>
      </c>
      <c r="I40" s="26">
        <f t="shared" si="1"/>
        <v>1</v>
      </c>
      <c r="J40" s="18">
        <f t="shared" si="2"/>
        <v>8.75</v>
      </c>
      <c r="K40" s="18">
        <f t="shared" si="3"/>
        <v>1050</v>
      </c>
      <c r="L40" s="69" t="str">
        <f t="shared" si="4"/>
        <v>OK</v>
      </c>
    </row>
    <row r="41" spans="1:15" x14ac:dyDescent="0.25">
      <c r="A41" s="25">
        <v>46285</v>
      </c>
      <c r="B41" s="15" t="s">
        <v>2601</v>
      </c>
      <c r="C41" s="15" t="s">
        <v>2600</v>
      </c>
      <c r="D41" s="15" t="s">
        <v>1974</v>
      </c>
      <c r="E41" s="41">
        <v>40</v>
      </c>
      <c r="F41" s="15" t="s">
        <v>58</v>
      </c>
      <c r="G41" s="17">
        <f>27.36/40</f>
        <v>0.68399999999999994</v>
      </c>
      <c r="H41" s="18">
        <f t="shared" si="0"/>
        <v>27.36</v>
      </c>
      <c r="I41" s="26">
        <f t="shared" si="1"/>
        <v>6.25E-2</v>
      </c>
      <c r="J41" s="18">
        <f t="shared" si="2"/>
        <v>10.943999999999999</v>
      </c>
      <c r="K41" s="18">
        <f t="shared" si="3"/>
        <v>437.76</v>
      </c>
      <c r="L41" s="69" t="str">
        <f t="shared" si="4"/>
        <v>OK</v>
      </c>
      <c r="N41" s="23">
        <f t="shared" si="5"/>
        <v>4628500041</v>
      </c>
    </row>
    <row r="42" spans="1:15" x14ac:dyDescent="0.25">
      <c r="A42" s="25">
        <v>46285</v>
      </c>
      <c r="D42" s="75" t="s">
        <v>195</v>
      </c>
      <c r="E42" s="102">
        <v>100</v>
      </c>
      <c r="F42" s="15" t="s">
        <v>58</v>
      </c>
      <c r="G42" s="17">
        <f>44/100</f>
        <v>0.44</v>
      </c>
      <c r="H42" s="18">
        <f t="shared" si="0"/>
        <v>44</v>
      </c>
      <c r="I42" s="26">
        <f t="shared" si="1"/>
        <v>6.25E-2</v>
      </c>
      <c r="J42" s="18">
        <f t="shared" si="2"/>
        <v>7.04</v>
      </c>
      <c r="K42" s="18">
        <f t="shared" si="3"/>
        <v>704</v>
      </c>
      <c r="L42" s="69" t="str">
        <f t="shared" si="4"/>
        <v>OK</v>
      </c>
      <c r="N42" s="23">
        <f t="shared" si="5"/>
        <v>4628500042</v>
      </c>
    </row>
    <row r="43" spans="1:15" x14ac:dyDescent="0.25">
      <c r="A43" s="25">
        <v>46285</v>
      </c>
      <c r="D43" s="75" t="s">
        <v>1777</v>
      </c>
      <c r="E43" s="102">
        <v>100</v>
      </c>
      <c r="F43" s="15" t="s">
        <v>58</v>
      </c>
      <c r="G43" s="17">
        <v>0.44</v>
      </c>
      <c r="H43" s="18">
        <f t="shared" si="0"/>
        <v>44</v>
      </c>
      <c r="I43" s="26">
        <f t="shared" si="1"/>
        <v>6.25E-2</v>
      </c>
      <c r="J43" s="18">
        <f t="shared" si="2"/>
        <v>7.04</v>
      </c>
      <c r="K43" s="18">
        <f t="shared" si="3"/>
        <v>704</v>
      </c>
      <c r="L43" s="69" t="str">
        <f t="shared" si="4"/>
        <v>OK</v>
      </c>
      <c r="N43" s="23">
        <f t="shared" si="5"/>
        <v>4628500043</v>
      </c>
    </row>
    <row r="44" spans="1:15" x14ac:dyDescent="0.25">
      <c r="A44" s="25">
        <v>46285</v>
      </c>
      <c r="B44" s="15" t="s">
        <v>2602</v>
      </c>
      <c r="C44" s="15" t="s">
        <v>2600</v>
      </c>
      <c r="D44" s="15" t="s">
        <v>681</v>
      </c>
      <c r="E44" s="27">
        <f>5*6</f>
        <v>30</v>
      </c>
      <c r="F44" s="15" t="s">
        <v>58</v>
      </c>
      <c r="G44" s="17">
        <f>42/5/6</f>
        <v>1.4000000000000001</v>
      </c>
      <c r="H44" s="18">
        <f t="shared" si="0"/>
        <v>42.000000000000007</v>
      </c>
      <c r="I44" s="26">
        <f t="shared" si="1"/>
        <v>6.25E-2</v>
      </c>
      <c r="J44" s="18">
        <f t="shared" si="2"/>
        <v>22.400000000000002</v>
      </c>
      <c r="K44" s="18">
        <f t="shared" si="3"/>
        <v>672.00000000000011</v>
      </c>
      <c r="L44" s="69" t="str">
        <f t="shared" si="4"/>
        <v>OK</v>
      </c>
      <c r="N44" s="23">
        <f t="shared" si="5"/>
        <v>4628500044</v>
      </c>
    </row>
    <row r="45" spans="1:15" x14ac:dyDescent="0.25">
      <c r="A45" s="25">
        <v>46285</v>
      </c>
      <c r="D45" s="15" t="s">
        <v>2392</v>
      </c>
      <c r="E45" s="27">
        <v>6</v>
      </c>
      <c r="F45" s="15" t="s">
        <v>58</v>
      </c>
      <c r="G45" s="17">
        <f>9.1/6</f>
        <v>1.5166666666666666</v>
      </c>
      <c r="H45" s="18">
        <f t="shared" si="0"/>
        <v>9.1</v>
      </c>
      <c r="I45" s="26">
        <f t="shared" si="1"/>
        <v>6.25E-2</v>
      </c>
      <c r="J45" s="18">
        <f t="shared" si="2"/>
        <v>24.266666666666666</v>
      </c>
      <c r="K45" s="18">
        <f t="shared" si="3"/>
        <v>145.6</v>
      </c>
      <c r="L45" s="69" t="str">
        <f t="shared" si="4"/>
        <v>OK</v>
      </c>
      <c r="N45" s="23">
        <f t="shared" si="5"/>
        <v>4628500045</v>
      </c>
    </row>
    <row r="46" spans="1:15" x14ac:dyDescent="0.25">
      <c r="A46" s="25">
        <v>46285</v>
      </c>
      <c r="D46" s="15" t="s">
        <v>2400</v>
      </c>
      <c r="E46" s="27">
        <v>6</v>
      </c>
      <c r="F46" s="15" t="s">
        <v>58</v>
      </c>
      <c r="G46" s="17">
        <v>1.52</v>
      </c>
      <c r="H46" s="18">
        <f t="shared" si="0"/>
        <v>9.120000000000001</v>
      </c>
      <c r="I46" s="26">
        <f t="shared" si="1"/>
        <v>6.25E-2</v>
      </c>
      <c r="J46" s="18">
        <f t="shared" si="2"/>
        <v>24.32</v>
      </c>
      <c r="K46" s="18">
        <f t="shared" si="3"/>
        <v>145.92000000000002</v>
      </c>
      <c r="L46" s="69" t="str">
        <f t="shared" si="4"/>
        <v>OK</v>
      </c>
      <c r="N46" s="23">
        <f t="shared" si="5"/>
        <v>4628500046</v>
      </c>
    </row>
    <row r="47" spans="1:15" x14ac:dyDescent="0.25">
      <c r="A47" s="25">
        <v>46285</v>
      </c>
      <c r="D47" s="15" t="s">
        <v>2402</v>
      </c>
      <c r="E47" s="27">
        <v>6</v>
      </c>
      <c r="F47" s="15" t="s">
        <v>58</v>
      </c>
      <c r="G47" s="17">
        <v>1.52</v>
      </c>
      <c r="H47" s="18">
        <f t="shared" si="0"/>
        <v>9.120000000000001</v>
      </c>
      <c r="I47" s="26">
        <f t="shared" si="1"/>
        <v>6.25E-2</v>
      </c>
      <c r="J47" s="18">
        <f t="shared" si="2"/>
        <v>24.32</v>
      </c>
      <c r="K47" s="18">
        <f t="shared" si="3"/>
        <v>145.92000000000002</v>
      </c>
      <c r="L47" s="69" t="str">
        <f t="shared" si="4"/>
        <v>OK</v>
      </c>
      <c r="N47" s="23">
        <f t="shared" si="5"/>
        <v>4628500047</v>
      </c>
    </row>
    <row r="48" spans="1:15" x14ac:dyDescent="0.25">
      <c r="A48" s="25">
        <v>46285</v>
      </c>
      <c r="D48" s="15" t="s">
        <v>689</v>
      </c>
      <c r="E48" s="27">
        <v>50</v>
      </c>
      <c r="F48" s="15" t="s">
        <v>58</v>
      </c>
      <c r="G48" s="17">
        <f>27.75/50</f>
        <v>0.55500000000000005</v>
      </c>
      <c r="H48" s="18">
        <f t="shared" si="0"/>
        <v>27.750000000000004</v>
      </c>
      <c r="I48" s="26">
        <f t="shared" si="1"/>
        <v>6.25E-2</v>
      </c>
      <c r="J48" s="18">
        <f t="shared" si="2"/>
        <v>8.8800000000000008</v>
      </c>
      <c r="K48" s="18">
        <f t="shared" si="3"/>
        <v>444.00000000000006</v>
      </c>
      <c r="L48" s="69" t="str">
        <f t="shared" si="4"/>
        <v>OK</v>
      </c>
      <c r="N48" s="23">
        <f t="shared" si="5"/>
        <v>4628500048</v>
      </c>
    </row>
    <row r="49" spans="1:14" x14ac:dyDescent="0.25">
      <c r="A49" s="25">
        <v>46286</v>
      </c>
      <c r="B49" s="15" t="s">
        <v>2603</v>
      </c>
      <c r="C49" s="15" t="s">
        <v>2573</v>
      </c>
      <c r="D49" s="15" t="s">
        <v>2484</v>
      </c>
      <c r="E49" s="27">
        <v>50</v>
      </c>
      <c r="F49" s="15" t="s">
        <v>58</v>
      </c>
      <c r="G49" s="17">
        <v>0.93</v>
      </c>
      <c r="H49" s="18">
        <f t="shared" si="0"/>
        <v>46.5</v>
      </c>
      <c r="I49" s="26">
        <f t="shared" si="1"/>
        <v>6.25E-2</v>
      </c>
      <c r="J49" s="18">
        <f t="shared" si="2"/>
        <v>14.88</v>
      </c>
      <c r="K49" s="18">
        <f t="shared" si="3"/>
        <v>744</v>
      </c>
      <c r="L49" s="69" t="str">
        <f t="shared" si="4"/>
        <v>OK</v>
      </c>
      <c r="N49" s="23">
        <f t="shared" si="5"/>
        <v>4628600049</v>
      </c>
    </row>
    <row r="50" spans="1:14" x14ac:dyDescent="0.25">
      <c r="A50" s="25">
        <v>46286</v>
      </c>
      <c r="D50" s="15" t="s">
        <v>2492</v>
      </c>
      <c r="E50" s="27">
        <v>20</v>
      </c>
      <c r="F50" s="15" t="s">
        <v>58</v>
      </c>
      <c r="G50" s="17">
        <v>0.7</v>
      </c>
      <c r="H50" s="18">
        <f t="shared" si="0"/>
        <v>14</v>
      </c>
      <c r="I50" s="26">
        <f t="shared" si="1"/>
        <v>6.25E-2</v>
      </c>
      <c r="J50" s="18">
        <f t="shared" si="2"/>
        <v>11.2</v>
      </c>
      <c r="K50" s="18">
        <f t="shared" si="3"/>
        <v>224</v>
      </c>
      <c r="L50" s="69" t="str">
        <f t="shared" si="4"/>
        <v>OK</v>
      </c>
      <c r="N50" s="23">
        <f t="shared" si="5"/>
        <v>4628600050</v>
      </c>
    </row>
    <row r="51" spans="1:14" x14ac:dyDescent="0.25">
      <c r="A51" s="25">
        <v>46286</v>
      </c>
      <c r="B51" s="15" t="s">
        <v>2604</v>
      </c>
      <c r="C51" s="15" t="s">
        <v>2605</v>
      </c>
      <c r="D51" s="15" t="s">
        <v>800</v>
      </c>
      <c r="E51" s="27">
        <v>80</v>
      </c>
      <c r="F51" s="15" t="s">
        <v>58</v>
      </c>
      <c r="G51" s="17">
        <f>15/40</f>
        <v>0.375</v>
      </c>
      <c r="H51" s="18">
        <f t="shared" si="0"/>
        <v>30</v>
      </c>
      <c r="I51" s="26">
        <f t="shared" si="1"/>
        <v>6.25E-2</v>
      </c>
      <c r="J51" s="18">
        <f t="shared" si="2"/>
        <v>6</v>
      </c>
      <c r="K51" s="18">
        <f t="shared" si="3"/>
        <v>480</v>
      </c>
      <c r="L51" s="69" t="str">
        <f t="shared" si="4"/>
        <v>OK</v>
      </c>
      <c r="N51" s="23">
        <f t="shared" si="5"/>
        <v>4628600051</v>
      </c>
    </row>
    <row r="52" spans="1:14" x14ac:dyDescent="0.25">
      <c r="A52" s="25">
        <v>46286</v>
      </c>
      <c r="D52" s="15" t="s">
        <v>806</v>
      </c>
      <c r="E52" s="27">
        <v>25</v>
      </c>
      <c r="F52" s="15" t="s">
        <v>58</v>
      </c>
      <c r="G52" s="17">
        <f>9/25</f>
        <v>0.36</v>
      </c>
      <c r="H52" s="18">
        <f t="shared" si="0"/>
        <v>9</v>
      </c>
      <c r="I52" s="26">
        <f t="shared" si="1"/>
        <v>6.25E-2</v>
      </c>
      <c r="J52" s="18">
        <f t="shared" si="2"/>
        <v>5.76</v>
      </c>
      <c r="K52" s="18">
        <f t="shared" si="3"/>
        <v>144</v>
      </c>
      <c r="L52" s="69" t="str">
        <f t="shared" si="4"/>
        <v>OK</v>
      </c>
      <c r="N52" s="23">
        <f t="shared" si="5"/>
        <v>4628600052</v>
      </c>
    </row>
    <row r="53" spans="1:14" x14ac:dyDescent="0.25">
      <c r="A53" s="25">
        <v>46286</v>
      </c>
      <c r="D53" s="15" t="s">
        <v>798</v>
      </c>
      <c r="E53" s="27">
        <v>25</v>
      </c>
      <c r="F53" s="15" t="s">
        <v>58</v>
      </c>
      <c r="G53" s="17">
        <f>9/25</f>
        <v>0.36</v>
      </c>
      <c r="H53" s="18">
        <f t="shared" si="0"/>
        <v>9</v>
      </c>
      <c r="I53" s="26">
        <f t="shared" si="1"/>
        <v>6.25E-2</v>
      </c>
      <c r="J53" s="18">
        <f t="shared" si="2"/>
        <v>5.76</v>
      </c>
      <c r="K53" s="18">
        <f t="shared" si="3"/>
        <v>144</v>
      </c>
      <c r="L53" s="69" t="str">
        <f t="shared" si="4"/>
        <v>OK</v>
      </c>
      <c r="N53" s="23">
        <f t="shared" si="5"/>
        <v>4628600053</v>
      </c>
    </row>
    <row r="54" spans="1:14" x14ac:dyDescent="0.25">
      <c r="A54" s="25">
        <v>46286</v>
      </c>
      <c r="D54" s="15" t="s">
        <v>804</v>
      </c>
      <c r="E54" s="27">
        <v>20</v>
      </c>
      <c r="F54" s="15" t="s">
        <v>58</v>
      </c>
      <c r="G54" s="17">
        <f>8/20</f>
        <v>0.4</v>
      </c>
      <c r="H54" s="18">
        <f t="shared" si="0"/>
        <v>8</v>
      </c>
      <c r="I54" s="26">
        <f t="shared" si="1"/>
        <v>6.25E-2</v>
      </c>
      <c r="J54" s="18">
        <f t="shared" si="2"/>
        <v>6.4</v>
      </c>
      <c r="K54" s="18">
        <v>8</v>
      </c>
      <c r="L54" s="69" t="str">
        <f t="shared" si="4"/>
        <v>OK</v>
      </c>
      <c r="N54" s="23">
        <f t="shared" si="5"/>
        <v>4628600054</v>
      </c>
    </row>
    <row r="55" spans="1:14" x14ac:dyDescent="0.25">
      <c r="A55" s="25">
        <v>46286</v>
      </c>
      <c r="D55" s="15" t="s">
        <v>1055</v>
      </c>
      <c r="E55" s="27">
        <v>20</v>
      </c>
      <c r="F55" s="15" t="s">
        <v>58</v>
      </c>
      <c r="G55" s="17">
        <f>16/20</f>
        <v>0.8</v>
      </c>
      <c r="H55" s="18">
        <f t="shared" si="0"/>
        <v>16</v>
      </c>
      <c r="I55" s="26">
        <f t="shared" si="1"/>
        <v>6.25E-2</v>
      </c>
      <c r="J55" s="18">
        <f t="shared" si="2"/>
        <v>12.8</v>
      </c>
      <c r="K55" s="18">
        <v>8</v>
      </c>
      <c r="L55" s="69" t="str">
        <f t="shared" si="4"/>
        <v>OK</v>
      </c>
      <c r="N55" s="23">
        <f t="shared" si="5"/>
        <v>4628600055</v>
      </c>
    </row>
    <row r="56" spans="1:14" x14ac:dyDescent="0.25">
      <c r="A56" s="25">
        <v>46286</v>
      </c>
      <c r="D56" s="15" t="s">
        <v>1053</v>
      </c>
      <c r="E56" s="27">
        <v>20</v>
      </c>
      <c r="F56" s="15" t="s">
        <v>58</v>
      </c>
      <c r="G56" s="17">
        <f>16/20</f>
        <v>0.8</v>
      </c>
      <c r="H56" s="18">
        <f t="shared" si="0"/>
        <v>16</v>
      </c>
      <c r="I56" s="26">
        <f t="shared" si="1"/>
        <v>6.25E-2</v>
      </c>
      <c r="J56" s="18">
        <f t="shared" si="2"/>
        <v>12.8</v>
      </c>
      <c r="K56" s="18">
        <f t="shared" si="3"/>
        <v>256</v>
      </c>
      <c r="L56" s="69" t="str">
        <f t="shared" si="4"/>
        <v>OK</v>
      </c>
      <c r="N56" s="23">
        <f t="shared" si="5"/>
        <v>4628600056</v>
      </c>
    </row>
    <row r="57" spans="1:14" x14ac:dyDescent="0.25">
      <c r="A57" s="25">
        <v>46286</v>
      </c>
      <c r="C57" s="15" t="s">
        <v>2572</v>
      </c>
      <c r="D57" s="15" t="s">
        <v>2488</v>
      </c>
      <c r="E57" s="27">
        <v>10</v>
      </c>
      <c r="F57" s="15" t="s">
        <v>71</v>
      </c>
      <c r="G57" s="17">
        <v>16</v>
      </c>
      <c r="H57" s="18">
        <f t="shared" si="0"/>
        <v>160</v>
      </c>
      <c r="I57" s="26">
        <f t="shared" si="1"/>
        <v>1</v>
      </c>
      <c r="J57" s="18">
        <f t="shared" si="2"/>
        <v>16</v>
      </c>
      <c r="K57" s="18">
        <f t="shared" si="3"/>
        <v>160</v>
      </c>
      <c r="L57" s="69" t="str">
        <f t="shared" si="4"/>
        <v>OK</v>
      </c>
      <c r="N57" s="23">
        <f t="shared" si="5"/>
        <v>4628600057</v>
      </c>
    </row>
    <row r="58" spans="1:14" x14ac:dyDescent="0.25">
      <c r="A58" s="25">
        <v>46286</v>
      </c>
      <c r="C58" s="15" t="s">
        <v>2576</v>
      </c>
      <c r="D58" s="15" t="s">
        <v>2484</v>
      </c>
      <c r="E58" s="27">
        <v>30</v>
      </c>
      <c r="F58" s="15" t="s">
        <v>58</v>
      </c>
      <c r="G58" s="17">
        <f>28.5/30</f>
        <v>0.95</v>
      </c>
      <c r="H58" s="18">
        <f t="shared" si="0"/>
        <v>28.5</v>
      </c>
      <c r="I58" s="26">
        <f t="shared" si="1"/>
        <v>6.25E-2</v>
      </c>
      <c r="J58" s="18">
        <f t="shared" si="2"/>
        <v>15.2</v>
      </c>
      <c r="K58" s="18">
        <f t="shared" si="3"/>
        <v>456</v>
      </c>
      <c r="L58" s="69" t="str">
        <f t="shared" si="4"/>
        <v>OK</v>
      </c>
      <c r="N58" s="23">
        <f t="shared" si="5"/>
        <v>4628600058</v>
      </c>
    </row>
    <row r="59" spans="1:14" x14ac:dyDescent="0.25">
      <c r="A59" s="25">
        <v>46287</v>
      </c>
      <c r="C59" s="15" t="s">
        <v>2572</v>
      </c>
      <c r="D59" s="15" t="s">
        <v>2494</v>
      </c>
      <c r="E59" s="27">
        <f>120/6</f>
        <v>20</v>
      </c>
      <c r="F59" s="15" t="s">
        <v>71</v>
      </c>
      <c r="G59" s="17">
        <f>140/(120/6)</f>
        <v>7</v>
      </c>
      <c r="H59" s="18">
        <f t="shared" si="0"/>
        <v>140</v>
      </c>
      <c r="I59" s="26">
        <f t="shared" si="1"/>
        <v>1</v>
      </c>
      <c r="J59" s="18">
        <f t="shared" si="2"/>
        <v>7</v>
      </c>
      <c r="K59" s="18">
        <f t="shared" si="3"/>
        <v>140</v>
      </c>
      <c r="L59" s="69" t="str">
        <f t="shared" si="4"/>
        <v>OK</v>
      </c>
      <c r="N59" s="23">
        <f t="shared" si="5"/>
        <v>4628700059</v>
      </c>
    </row>
    <row r="60" spans="1:14" x14ac:dyDescent="0.25">
      <c r="A60" s="25">
        <v>46287</v>
      </c>
      <c r="D60" s="15" t="s">
        <v>2575</v>
      </c>
      <c r="E60" s="27">
        <v>15</v>
      </c>
      <c r="F60" s="15" t="s">
        <v>71</v>
      </c>
      <c r="G60" s="17">
        <f>90/15</f>
        <v>6</v>
      </c>
      <c r="H60" s="18">
        <f t="shared" si="0"/>
        <v>90</v>
      </c>
      <c r="I60" s="26">
        <f t="shared" si="1"/>
        <v>1</v>
      </c>
      <c r="J60" s="18">
        <f t="shared" si="2"/>
        <v>6</v>
      </c>
      <c r="K60" s="18">
        <f t="shared" si="3"/>
        <v>90</v>
      </c>
      <c r="L60" s="69" t="str">
        <f t="shared" si="4"/>
        <v>OK</v>
      </c>
      <c r="N60" s="23">
        <f t="shared" si="5"/>
        <v>4628700060</v>
      </c>
    </row>
    <row r="61" spans="1:14" x14ac:dyDescent="0.25">
      <c r="A61" s="25">
        <v>46288</v>
      </c>
      <c r="C61" s="15" t="s">
        <v>2573</v>
      </c>
      <c r="D61" s="15" t="s">
        <v>2484</v>
      </c>
      <c r="E61" s="27">
        <v>20</v>
      </c>
      <c r="F61" s="15" t="s">
        <v>58</v>
      </c>
      <c r="G61" s="17">
        <f>18.6/20</f>
        <v>0.93</v>
      </c>
      <c r="H61" s="18">
        <f t="shared" si="0"/>
        <v>18.600000000000001</v>
      </c>
      <c r="I61" s="26">
        <f t="shared" si="1"/>
        <v>6.25E-2</v>
      </c>
      <c r="J61" s="18">
        <f t="shared" si="2"/>
        <v>14.88</v>
      </c>
      <c r="K61" s="18">
        <f t="shared" si="3"/>
        <v>297.60000000000002</v>
      </c>
      <c r="L61" s="69" t="str">
        <f t="shared" si="4"/>
        <v>OK</v>
      </c>
      <c r="N61" s="23">
        <f t="shared" si="5"/>
        <v>4628800061</v>
      </c>
    </row>
    <row r="62" spans="1:14" x14ac:dyDescent="0.25">
      <c r="A62" s="25">
        <v>46288</v>
      </c>
      <c r="D62" s="15" t="s">
        <v>2484</v>
      </c>
      <c r="E62" s="27">
        <v>20</v>
      </c>
      <c r="F62" s="15" t="s">
        <v>58</v>
      </c>
      <c r="G62" s="17">
        <v>0.93</v>
      </c>
      <c r="H62" s="18">
        <f t="shared" si="0"/>
        <v>18.600000000000001</v>
      </c>
      <c r="I62" s="26">
        <f t="shared" si="1"/>
        <v>6.25E-2</v>
      </c>
      <c r="J62" s="18">
        <f t="shared" si="2"/>
        <v>14.88</v>
      </c>
      <c r="K62" s="18">
        <f t="shared" si="3"/>
        <v>297.60000000000002</v>
      </c>
      <c r="L62" s="69" t="str">
        <f t="shared" si="4"/>
        <v>OK</v>
      </c>
      <c r="N62" s="23">
        <f t="shared" si="5"/>
        <v>4628800062</v>
      </c>
    </row>
    <row r="63" spans="1:14" x14ac:dyDescent="0.25">
      <c r="A63" s="25">
        <v>46288</v>
      </c>
      <c r="D63" s="15" t="s">
        <v>2490</v>
      </c>
      <c r="E63" s="27">
        <v>35</v>
      </c>
      <c r="F63" s="15" t="s">
        <v>58</v>
      </c>
      <c r="G63" s="17">
        <f>15.05/35</f>
        <v>0.43</v>
      </c>
      <c r="H63" s="18">
        <f t="shared" si="0"/>
        <v>15.049999999999999</v>
      </c>
      <c r="I63" s="26">
        <f t="shared" si="1"/>
        <v>6.25E-2</v>
      </c>
      <c r="J63" s="18">
        <f t="shared" si="2"/>
        <v>6.88</v>
      </c>
      <c r="K63" s="18">
        <f t="shared" si="3"/>
        <v>240.79999999999998</v>
      </c>
      <c r="L63" s="69" t="str">
        <f t="shared" si="4"/>
        <v>OK</v>
      </c>
      <c r="N63" s="23">
        <f t="shared" si="5"/>
        <v>4628800063</v>
      </c>
    </row>
    <row r="64" spans="1:14" x14ac:dyDescent="0.25">
      <c r="A64" s="25">
        <v>46288</v>
      </c>
      <c r="D64" s="15" t="s">
        <v>2492</v>
      </c>
      <c r="E64" s="27">
        <v>10</v>
      </c>
      <c r="F64" s="15" t="s">
        <v>58</v>
      </c>
      <c r="G64" s="17">
        <f>7/10</f>
        <v>0.7</v>
      </c>
      <c r="H64" s="18">
        <f t="shared" si="0"/>
        <v>7</v>
      </c>
      <c r="I64" s="26">
        <f t="shared" si="1"/>
        <v>6.25E-2</v>
      </c>
      <c r="J64" s="18">
        <f t="shared" si="2"/>
        <v>11.2</v>
      </c>
      <c r="K64" s="18">
        <f t="shared" si="3"/>
        <v>112</v>
      </c>
      <c r="L64" s="69" t="str">
        <f t="shared" si="4"/>
        <v>OK</v>
      </c>
      <c r="N64" s="23">
        <f t="shared" si="5"/>
        <v>4628800064</v>
      </c>
    </row>
    <row r="65" spans="1:14" x14ac:dyDescent="0.25">
      <c r="A65" s="25">
        <v>46290</v>
      </c>
      <c r="B65" s="15" t="s">
        <v>2638</v>
      </c>
      <c r="C65" s="15" t="s">
        <v>2587</v>
      </c>
      <c r="D65" s="15" t="s">
        <v>1255</v>
      </c>
      <c r="E65" s="27">
        <v>20</v>
      </c>
      <c r="F65" s="15" t="s">
        <v>58</v>
      </c>
      <c r="G65" s="17">
        <f>33.35/20</f>
        <v>1.6675</v>
      </c>
      <c r="H65" s="18">
        <f t="shared" si="0"/>
        <v>33.35</v>
      </c>
      <c r="I65" s="26">
        <f t="shared" si="1"/>
        <v>6.25E-2</v>
      </c>
      <c r="J65" s="18">
        <f t="shared" si="2"/>
        <v>26.68</v>
      </c>
      <c r="K65" s="18">
        <f t="shared" si="3"/>
        <v>533.6</v>
      </c>
      <c r="L65" s="69" t="str">
        <f t="shared" si="4"/>
        <v>OK</v>
      </c>
      <c r="N65" s="23">
        <f t="shared" si="5"/>
        <v>4629000065</v>
      </c>
    </row>
    <row r="66" spans="1:14" x14ac:dyDescent="0.25">
      <c r="A66" s="25">
        <v>46290</v>
      </c>
      <c r="D66" s="15" t="s">
        <v>1309</v>
      </c>
      <c r="E66" s="27">
        <v>20</v>
      </c>
      <c r="F66" s="15" t="s">
        <v>58</v>
      </c>
      <c r="G66" s="17">
        <f t="shared" ref="G66:G68" si="7">33.35/20</f>
        <v>1.6675</v>
      </c>
      <c r="H66" s="18">
        <f t="shared" si="0"/>
        <v>33.35</v>
      </c>
      <c r="I66" s="26">
        <f t="shared" si="1"/>
        <v>6.25E-2</v>
      </c>
      <c r="J66" s="18">
        <f t="shared" si="2"/>
        <v>26.68</v>
      </c>
      <c r="K66" s="18">
        <f t="shared" si="3"/>
        <v>533.6</v>
      </c>
      <c r="L66" s="69" t="str">
        <f t="shared" si="4"/>
        <v>OK</v>
      </c>
      <c r="N66" s="23">
        <f t="shared" si="5"/>
        <v>4629000066</v>
      </c>
    </row>
    <row r="67" spans="1:14" x14ac:dyDescent="0.25">
      <c r="A67" s="25">
        <v>46290</v>
      </c>
      <c r="D67" s="15" t="s">
        <v>1311</v>
      </c>
      <c r="E67" s="27">
        <v>40</v>
      </c>
      <c r="F67" s="15" t="s">
        <v>58</v>
      </c>
      <c r="G67" s="17">
        <f t="shared" si="7"/>
        <v>1.6675</v>
      </c>
      <c r="H67" s="18">
        <f t="shared" si="0"/>
        <v>66.7</v>
      </c>
      <c r="I67" s="26">
        <f t="shared" si="1"/>
        <v>6.25E-2</v>
      </c>
      <c r="J67" s="18">
        <f t="shared" si="2"/>
        <v>26.68</v>
      </c>
      <c r="K67" s="18">
        <f t="shared" si="3"/>
        <v>1067.2</v>
      </c>
      <c r="L67" s="69" t="str">
        <f t="shared" si="4"/>
        <v>OK</v>
      </c>
      <c r="N67" s="23">
        <f t="shared" si="5"/>
        <v>4629000067</v>
      </c>
    </row>
    <row r="68" spans="1:14" x14ac:dyDescent="0.25">
      <c r="A68" s="25">
        <v>46290</v>
      </c>
      <c r="D68" s="15" t="s">
        <v>1295</v>
      </c>
      <c r="E68" s="27">
        <v>20</v>
      </c>
      <c r="F68" s="15" t="s">
        <v>58</v>
      </c>
      <c r="G68" s="17">
        <f t="shared" si="7"/>
        <v>1.6675</v>
      </c>
      <c r="H68" s="18">
        <f t="shared" ref="H68:H131" si="8">IF(OR($E68="",$G68=""),"",$E68*$G68)</f>
        <v>33.35</v>
      </c>
      <c r="I68" s="26">
        <f t="shared" ref="I68:I131" si="9">IF($F68="","",IFERROR(INDEX(CurRate,MATCH($F68,CurCode,0)),""))</f>
        <v>6.25E-2</v>
      </c>
      <c r="J68" s="18">
        <f t="shared" ref="J68:J131" si="10">IF(OR($G68="",$I68="",$I68=0),"",$G68/$I68)</f>
        <v>26.68</v>
      </c>
      <c r="K68" s="18">
        <f t="shared" ref="K68:K131" si="11">IF(OR($E68="",$J68=""),"",$E68*$J68)</f>
        <v>533.6</v>
      </c>
      <c r="L68" s="69" t="str">
        <f t="shared" ref="L68:L131" si="12">IF(D68="","",IF(ISNUMBER(MATCH(D68,ItemName,0)),IF(AND(D68&lt;&gt;"",A68=""),"NO DATE","OK"),"NOT IN ITEMS LIST"))</f>
        <v>OK</v>
      </c>
      <c r="N68" s="23">
        <f t="shared" ref="N68:N131" si="13">IF($A68="","",$A68*100000+ROW())</f>
        <v>4629000068</v>
      </c>
    </row>
    <row r="69" spans="1:14" x14ac:dyDescent="0.25">
      <c r="A69" s="25">
        <v>46292</v>
      </c>
      <c r="B69" s="15" t="s">
        <v>2639</v>
      </c>
      <c r="C69" s="15" t="s">
        <v>2573</v>
      </c>
      <c r="D69" s="15" t="s">
        <v>2484</v>
      </c>
      <c r="E69" s="27">
        <v>50</v>
      </c>
      <c r="F69" s="15" t="s">
        <v>58</v>
      </c>
      <c r="G69" s="17">
        <f>46.5/50</f>
        <v>0.93</v>
      </c>
      <c r="H69" s="18">
        <f t="shared" si="8"/>
        <v>46.5</v>
      </c>
      <c r="I69" s="26">
        <f t="shared" si="9"/>
        <v>6.25E-2</v>
      </c>
      <c r="J69" s="18">
        <f t="shared" si="10"/>
        <v>14.88</v>
      </c>
      <c r="K69" s="18">
        <f t="shared" si="11"/>
        <v>744</v>
      </c>
      <c r="L69" s="69" t="str">
        <f t="shared" si="12"/>
        <v>OK</v>
      </c>
      <c r="N69" s="23">
        <f t="shared" si="13"/>
        <v>4629200069</v>
      </c>
    </row>
    <row r="70" spans="1:14" x14ac:dyDescent="0.25">
      <c r="A70" s="25">
        <v>46292</v>
      </c>
      <c r="D70" s="15" t="s">
        <v>2492</v>
      </c>
      <c r="E70" s="27">
        <v>20</v>
      </c>
      <c r="F70" s="15" t="s">
        <v>58</v>
      </c>
      <c r="G70" s="17">
        <f>14/20</f>
        <v>0.7</v>
      </c>
      <c r="H70" s="18">
        <f t="shared" si="8"/>
        <v>14</v>
      </c>
      <c r="I70" s="26">
        <f t="shared" si="9"/>
        <v>6.25E-2</v>
      </c>
      <c r="J70" s="18">
        <f t="shared" si="10"/>
        <v>11.2</v>
      </c>
      <c r="K70" s="18">
        <f t="shared" si="11"/>
        <v>224</v>
      </c>
      <c r="L70" s="69" t="str">
        <f t="shared" si="12"/>
        <v>OK</v>
      </c>
      <c r="N70" s="23">
        <f t="shared" si="13"/>
        <v>4629200070</v>
      </c>
    </row>
    <row r="71" spans="1:14" x14ac:dyDescent="0.25">
      <c r="A71" s="25">
        <v>46289</v>
      </c>
      <c r="B71" s="15" t="s">
        <v>2640</v>
      </c>
      <c r="C71" s="15" t="s">
        <v>2572</v>
      </c>
      <c r="D71" s="15" t="s">
        <v>2575</v>
      </c>
      <c r="E71" s="27">
        <v>10</v>
      </c>
      <c r="F71" s="15" t="s">
        <v>71</v>
      </c>
      <c r="G71" s="17">
        <f>60/10</f>
        <v>6</v>
      </c>
      <c r="H71" s="18">
        <f t="shared" si="8"/>
        <v>60</v>
      </c>
      <c r="I71" s="26">
        <f t="shared" si="9"/>
        <v>1</v>
      </c>
      <c r="J71" s="18">
        <f t="shared" si="10"/>
        <v>6</v>
      </c>
      <c r="K71" s="18">
        <f t="shared" si="11"/>
        <v>60</v>
      </c>
      <c r="L71" s="69" t="str">
        <f t="shared" si="12"/>
        <v>OK</v>
      </c>
      <c r="N71" s="23">
        <f t="shared" si="13"/>
        <v>4628900071</v>
      </c>
    </row>
    <row r="72" spans="1:14" x14ac:dyDescent="0.25">
      <c r="A72" s="25">
        <v>46289</v>
      </c>
      <c r="D72" s="15" t="s">
        <v>2494</v>
      </c>
      <c r="E72" s="27">
        <f>120/6</f>
        <v>20</v>
      </c>
      <c r="F72" s="15" t="s">
        <v>71</v>
      </c>
      <c r="G72" s="17">
        <f>140/20</f>
        <v>7</v>
      </c>
      <c r="H72" s="18">
        <f t="shared" si="8"/>
        <v>140</v>
      </c>
      <c r="I72" s="26">
        <f t="shared" si="9"/>
        <v>1</v>
      </c>
      <c r="J72" s="18">
        <f t="shared" si="10"/>
        <v>7</v>
      </c>
      <c r="K72" s="18">
        <f t="shared" si="11"/>
        <v>140</v>
      </c>
      <c r="L72" s="69" t="str">
        <f t="shared" si="12"/>
        <v>OK</v>
      </c>
      <c r="N72" s="23">
        <f t="shared" si="13"/>
        <v>4628900072</v>
      </c>
    </row>
    <row r="73" spans="1:14" x14ac:dyDescent="0.25">
      <c r="A73" s="25">
        <v>46289</v>
      </c>
      <c r="D73" s="15" t="s">
        <v>2488</v>
      </c>
      <c r="E73" s="27">
        <v>10</v>
      </c>
      <c r="F73" s="15" t="s">
        <v>71</v>
      </c>
      <c r="G73" s="17">
        <f>160/10</f>
        <v>16</v>
      </c>
      <c r="H73" s="18">
        <f t="shared" si="8"/>
        <v>160</v>
      </c>
      <c r="I73" s="26">
        <f t="shared" si="9"/>
        <v>1</v>
      </c>
      <c r="J73" s="18">
        <f t="shared" si="10"/>
        <v>16</v>
      </c>
      <c r="K73" s="18">
        <f t="shared" si="11"/>
        <v>160</v>
      </c>
      <c r="L73" s="69" t="str">
        <f t="shared" si="12"/>
        <v>OK</v>
      </c>
      <c r="N73" s="23">
        <f t="shared" si="13"/>
        <v>4628900073</v>
      </c>
    </row>
    <row r="74" spans="1:14" x14ac:dyDescent="0.25">
      <c r="A74" s="25">
        <v>46291</v>
      </c>
      <c r="B74" s="15" t="s">
        <v>2641</v>
      </c>
      <c r="C74" s="15" t="s">
        <v>2572</v>
      </c>
      <c r="D74" s="15" t="s">
        <v>2488</v>
      </c>
      <c r="E74" s="27">
        <v>10</v>
      </c>
      <c r="F74" s="15" t="s">
        <v>71</v>
      </c>
      <c r="G74" s="17">
        <v>16</v>
      </c>
      <c r="H74" s="18">
        <f t="shared" si="8"/>
        <v>160</v>
      </c>
      <c r="I74" s="26">
        <f t="shared" si="9"/>
        <v>1</v>
      </c>
      <c r="J74" s="18">
        <f t="shared" si="10"/>
        <v>16</v>
      </c>
      <c r="K74" s="18">
        <f t="shared" si="11"/>
        <v>160</v>
      </c>
      <c r="L74" s="69" t="str">
        <f t="shared" si="12"/>
        <v>OK</v>
      </c>
      <c r="N74" s="23">
        <f t="shared" si="13"/>
        <v>4629100074</v>
      </c>
    </row>
    <row r="75" spans="1:14" x14ac:dyDescent="0.25">
      <c r="A75" s="25">
        <v>46291</v>
      </c>
      <c r="D75" s="15" t="s">
        <v>2494</v>
      </c>
      <c r="E75" s="27">
        <v>10</v>
      </c>
      <c r="F75" s="15" t="s">
        <v>71</v>
      </c>
      <c r="G75" s="17">
        <f>70/10</f>
        <v>7</v>
      </c>
      <c r="H75" s="18">
        <f t="shared" si="8"/>
        <v>70</v>
      </c>
      <c r="I75" s="26">
        <f t="shared" si="9"/>
        <v>1</v>
      </c>
      <c r="J75" s="18">
        <f t="shared" si="10"/>
        <v>7</v>
      </c>
      <c r="K75" s="18">
        <f t="shared" si="11"/>
        <v>70</v>
      </c>
      <c r="L75" s="69" t="str">
        <f t="shared" si="12"/>
        <v>OK</v>
      </c>
      <c r="N75" s="23">
        <f t="shared" si="13"/>
        <v>4629100075</v>
      </c>
    </row>
    <row r="76" spans="1:14" x14ac:dyDescent="0.25">
      <c r="A76" s="25">
        <v>46290</v>
      </c>
      <c r="B76" s="15" t="s">
        <v>2643</v>
      </c>
      <c r="C76" s="15" t="s">
        <v>2642</v>
      </c>
      <c r="D76" s="15" t="s">
        <v>331</v>
      </c>
      <c r="E76" s="27">
        <v>24</v>
      </c>
      <c r="F76" s="15" t="s">
        <v>58</v>
      </c>
      <c r="G76" s="17">
        <f>27.84/24</f>
        <v>1.1599999999999999</v>
      </c>
      <c r="H76" s="18">
        <f t="shared" si="8"/>
        <v>27.839999999999996</v>
      </c>
      <c r="I76" s="26">
        <f t="shared" si="9"/>
        <v>6.25E-2</v>
      </c>
      <c r="J76" s="18">
        <f t="shared" si="10"/>
        <v>18.559999999999999</v>
      </c>
      <c r="K76" s="18">
        <f t="shared" si="11"/>
        <v>445.43999999999994</v>
      </c>
      <c r="L76" s="69" t="str">
        <f t="shared" si="12"/>
        <v>OK</v>
      </c>
      <c r="N76" s="23">
        <f t="shared" si="13"/>
        <v>4629000076</v>
      </c>
    </row>
    <row r="77" spans="1:14" x14ac:dyDescent="0.25">
      <c r="A77" s="25">
        <v>46290</v>
      </c>
      <c r="D77" s="15" t="s">
        <v>319</v>
      </c>
      <c r="E77" s="27">
        <v>24</v>
      </c>
      <c r="F77" s="15" t="s">
        <v>58</v>
      </c>
      <c r="G77" s="17">
        <f>27.84/24</f>
        <v>1.1599999999999999</v>
      </c>
      <c r="H77" s="18">
        <f t="shared" si="8"/>
        <v>27.839999999999996</v>
      </c>
      <c r="I77" s="26">
        <f t="shared" si="9"/>
        <v>6.25E-2</v>
      </c>
      <c r="J77" s="18">
        <f t="shared" si="10"/>
        <v>18.559999999999999</v>
      </c>
      <c r="K77" s="18">
        <f t="shared" si="11"/>
        <v>445.43999999999994</v>
      </c>
      <c r="L77" s="69" t="str">
        <f t="shared" si="12"/>
        <v>OK</v>
      </c>
      <c r="N77" s="23">
        <f t="shared" si="13"/>
        <v>4629000077</v>
      </c>
    </row>
    <row r="78" spans="1:14" x14ac:dyDescent="0.25">
      <c r="A78" s="25">
        <v>46290</v>
      </c>
      <c r="D78" s="15" t="s">
        <v>325</v>
      </c>
      <c r="E78" s="27">
        <v>12</v>
      </c>
      <c r="F78" s="15" t="s">
        <v>58</v>
      </c>
      <c r="G78" s="17">
        <f>13.92/12</f>
        <v>1.1599999999999999</v>
      </c>
      <c r="H78" s="18">
        <f t="shared" si="8"/>
        <v>13.919999999999998</v>
      </c>
      <c r="I78" s="26">
        <f t="shared" si="9"/>
        <v>6.25E-2</v>
      </c>
      <c r="J78" s="18">
        <f t="shared" si="10"/>
        <v>18.559999999999999</v>
      </c>
      <c r="K78" s="18">
        <f t="shared" si="11"/>
        <v>222.71999999999997</v>
      </c>
      <c r="L78" s="69" t="str">
        <f t="shared" si="12"/>
        <v>OK</v>
      </c>
      <c r="N78" s="23">
        <f t="shared" si="13"/>
        <v>4629000078</v>
      </c>
    </row>
    <row r="79" spans="1:14" x14ac:dyDescent="0.25">
      <c r="A79" s="25">
        <v>46290</v>
      </c>
      <c r="D79" s="15" t="s">
        <v>323</v>
      </c>
      <c r="E79" s="27">
        <v>24</v>
      </c>
      <c r="F79" s="15" t="s">
        <v>58</v>
      </c>
      <c r="G79" s="17">
        <f t="shared" ref="G79:G81" si="14">13.92/12</f>
        <v>1.1599999999999999</v>
      </c>
      <c r="H79" s="18">
        <f t="shared" si="8"/>
        <v>27.839999999999996</v>
      </c>
      <c r="I79" s="26">
        <f t="shared" si="9"/>
        <v>6.25E-2</v>
      </c>
      <c r="J79" s="18">
        <f t="shared" si="10"/>
        <v>18.559999999999999</v>
      </c>
      <c r="K79" s="18">
        <f t="shared" si="11"/>
        <v>445.43999999999994</v>
      </c>
      <c r="L79" s="69" t="str">
        <f t="shared" si="12"/>
        <v>OK</v>
      </c>
      <c r="N79" s="23">
        <f t="shared" si="13"/>
        <v>4629000079</v>
      </c>
    </row>
    <row r="80" spans="1:14" x14ac:dyDescent="0.25">
      <c r="A80" s="25">
        <v>46290</v>
      </c>
      <c r="D80" s="15" t="s">
        <v>327</v>
      </c>
      <c r="E80" s="27">
        <v>12</v>
      </c>
      <c r="F80" s="15" t="s">
        <v>58</v>
      </c>
      <c r="G80" s="17">
        <f t="shared" si="14"/>
        <v>1.1599999999999999</v>
      </c>
      <c r="H80" s="18">
        <f t="shared" si="8"/>
        <v>13.919999999999998</v>
      </c>
      <c r="I80" s="26">
        <f t="shared" si="9"/>
        <v>6.25E-2</v>
      </c>
      <c r="J80" s="18">
        <f t="shared" si="10"/>
        <v>18.559999999999999</v>
      </c>
      <c r="K80" s="18">
        <f t="shared" si="11"/>
        <v>222.71999999999997</v>
      </c>
      <c r="L80" s="69" t="str">
        <f t="shared" si="12"/>
        <v>OK</v>
      </c>
      <c r="N80" s="23">
        <f t="shared" si="13"/>
        <v>4629000080</v>
      </c>
    </row>
    <row r="81" spans="1:14" x14ac:dyDescent="0.25">
      <c r="A81" s="25">
        <v>46290</v>
      </c>
      <c r="D81" s="15" t="s">
        <v>321</v>
      </c>
      <c r="E81" s="27">
        <v>12</v>
      </c>
      <c r="F81" s="15" t="s">
        <v>58</v>
      </c>
      <c r="G81" s="17">
        <f t="shared" si="14"/>
        <v>1.1599999999999999</v>
      </c>
      <c r="H81" s="18">
        <f t="shared" si="8"/>
        <v>13.919999999999998</v>
      </c>
      <c r="I81" s="26">
        <f t="shared" si="9"/>
        <v>6.25E-2</v>
      </c>
      <c r="J81" s="18">
        <f t="shared" si="10"/>
        <v>18.559999999999999</v>
      </c>
      <c r="K81" s="18">
        <f t="shared" si="11"/>
        <v>222.71999999999997</v>
      </c>
      <c r="L81" s="69" t="str">
        <f t="shared" si="12"/>
        <v>OK</v>
      </c>
      <c r="N81" s="23">
        <f t="shared" si="13"/>
        <v>4629000081</v>
      </c>
    </row>
    <row r="82" spans="1:14" x14ac:dyDescent="0.25">
      <c r="A82" s="25">
        <v>46290</v>
      </c>
      <c r="D82" s="15" t="s">
        <v>887</v>
      </c>
      <c r="E82" s="27">
        <v>96</v>
      </c>
      <c r="F82" s="15" t="s">
        <v>58</v>
      </c>
      <c r="G82" s="17">
        <f>52.8/96</f>
        <v>0.54999999999999993</v>
      </c>
      <c r="H82" s="18">
        <f t="shared" si="8"/>
        <v>52.8</v>
      </c>
      <c r="I82" s="26">
        <f t="shared" si="9"/>
        <v>6.25E-2</v>
      </c>
      <c r="J82" s="18">
        <f t="shared" si="10"/>
        <v>8.7999999999999989</v>
      </c>
      <c r="K82" s="18">
        <f t="shared" si="11"/>
        <v>844.8</v>
      </c>
      <c r="L82" s="69" t="str">
        <f t="shared" si="12"/>
        <v>OK</v>
      </c>
      <c r="N82" s="23">
        <f t="shared" si="13"/>
        <v>4629000082</v>
      </c>
    </row>
    <row r="83" spans="1:14" x14ac:dyDescent="0.25">
      <c r="A83" s="25">
        <v>46290</v>
      </c>
      <c r="D83" s="15" t="s">
        <v>329</v>
      </c>
      <c r="E83" s="27">
        <v>12</v>
      </c>
      <c r="F83" s="15" t="s">
        <v>58</v>
      </c>
      <c r="G83" s="17">
        <f>13.92/12</f>
        <v>1.1599999999999999</v>
      </c>
      <c r="H83" s="18">
        <f t="shared" si="8"/>
        <v>13.919999999999998</v>
      </c>
      <c r="I83" s="26">
        <f t="shared" si="9"/>
        <v>6.25E-2</v>
      </c>
      <c r="J83" s="18">
        <f t="shared" si="10"/>
        <v>18.559999999999999</v>
      </c>
      <c r="K83" s="18">
        <f t="shared" si="11"/>
        <v>222.71999999999997</v>
      </c>
      <c r="L83" s="69" t="str">
        <f t="shared" si="12"/>
        <v>OK</v>
      </c>
      <c r="N83" s="23">
        <f t="shared" si="13"/>
        <v>4629000083</v>
      </c>
    </row>
    <row r="84" spans="1:14" x14ac:dyDescent="0.25">
      <c r="A84" s="25">
        <v>46291</v>
      </c>
      <c r="B84" s="15" t="s">
        <v>2676</v>
      </c>
      <c r="C84" s="15" t="s">
        <v>2676</v>
      </c>
      <c r="D84" s="15" t="s">
        <v>816</v>
      </c>
      <c r="E84" s="27">
        <f>6*30</f>
        <v>180</v>
      </c>
      <c r="F84" s="15" t="s">
        <v>71</v>
      </c>
      <c r="G84" s="17">
        <f>390/180</f>
        <v>2.1666666666666665</v>
      </c>
      <c r="H84" s="18">
        <f t="shared" si="8"/>
        <v>390</v>
      </c>
      <c r="I84" s="26">
        <f t="shared" si="9"/>
        <v>1</v>
      </c>
      <c r="J84" s="18">
        <f t="shared" si="10"/>
        <v>2.1666666666666665</v>
      </c>
      <c r="K84" s="18">
        <f t="shared" si="11"/>
        <v>390</v>
      </c>
      <c r="L84" s="69" t="str">
        <f t="shared" si="12"/>
        <v>OK</v>
      </c>
      <c r="N84" s="23">
        <f t="shared" si="13"/>
        <v>4629100084</v>
      </c>
    </row>
    <row r="85" spans="1:14" x14ac:dyDescent="0.25">
      <c r="A85" s="25">
        <v>46293</v>
      </c>
      <c r="C85" s="15" t="s">
        <v>2572</v>
      </c>
      <c r="D85" s="15" t="s">
        <v>2575</v>
      </c>
      <c r="E85" s="27">
        <v>10</v>
      </c>
      <c r="F85" s="15" t="s">
        <v>71</v>
      </c>
      <c r="G85" s="17">
        <f>60/10</f>
        <v>6</v>
      </c>
      <c r="H85" s="18">
        <f t="shared" si="8"/>
        <v>60</v>
      </c>
      <c r="I85" s="26">
        <f t="shared" si="9"/>
        <v>1</v>
      </c>
      <c r="J85" s="18">
        <f t="shared" si="10"/>
        <v>6</v>
      </c>
      <c r="K85" s="18">
        <f t="shared" si="11"/>
        <v>60</v>
      </c>
      <c r="L85" s="69" t="str">
        <f t="shared" si="12"/>
        <v>OK</v>
      </c>
      <c r="N85" s="23">
        <f t="shared" si="13"/>
        <v>4629300085</v>
      </c>
    </row>
    <row r="86" spans="1:14" x14ac:dyDescent="0.25">
      <c r="A86" s="25">
        <v>46294</v>
      </c>
      <c r="D86" s="15" t="s">
        <v>2220</v>
      </c>
      <c r="E86" s="27">
        <f>5*5</f>
        <v>25</v>
      </c>
      <c r="F86" s="15" t="s">
        <v>71</v>
      </c>
      <c r="G86" s="17">
        <f>700/25</f>
        <v>28</v>
      </c>
      <c r="H86" s="18">
        <f t="shared" si="8"/>
        <v>700</v>
      </c>
      <c r="I86" s="26">
        <f t="shared" si="9"/>
        <v>1</v>
      </c>
      <c r="J86" s="18">
        <f t="shared" si="10"/>
        <v>28</v>
      </c>
      <c r="K86" s="18">
        <f t="shared" si="11"/>
        <v>700</v>
      </c>
      <c r="L86" s="69" t="str">
        <f t="shared" si="12"/>
        <v>OK</v>
      </c>
      <c r="N86" s="23">
        <f t="shared" si="13"/>
        <v>4629400086</v>
      </c>
    </row>
    <row r="87" spans="1:14" x14ac:dyDescent="0.25">
      <c r="A87" s="25">
        <v>46294</v>
      </c>
      <c r="C87" s="15" t="s">
        <v>2573</v>
      </c>
      <c r="D87" s="15" t="s">
        <v>2490</v>
      </c>
      <c r="E87" s="27">
        <v>40</v>
      </c>
      <c r="F87" s="15" t="s">
        <v>58</v>
      </c>
      <c r="G87" s="17">
        <f>17.2/40</f>
        <v>0.43</v>
      </c>
      <c r="H87" s="18">
        <f t="shared" si="8"/>
        <v>17.2</v>
      </c>
      <c r="I87" s="26">
        <f t="shared" si="9"/>
        <v>6.25E-2</v>
      </c>
      <c r="J87" s="18">
        <f t="shared" si="10"/>
        <v>6.88</v>
      </c>
      <c r="K87" s="18">
        <f t="shared" si="11"/>
        <v>275.2</v>
      </c>
      <c r="L87" s="69" t="str">
        <f t="shared" si="12"/>
        <v>OK</v>
      </c>
      <c r="N87" s="23">
        <f t="shared" si="13"/>
        <v>4629400087</v>
      </c>
    </row>
    <row r="88" spans="1:14" x14ac:dyDescent="0.25">
      <c r="A88" s="25">
        <v>46294</v>
      </c>
      <c r="D88" s="15" t="s">
        <v>2492</v>
      </c>
      <c r="E88" s="27">
        <v>20</v>
      </c>
      <c r="F88" s="15" t="s">
        <v>58</v>
      </c>
      <c r="G88" s="17">
        <f>14/20</f>
        <v>0.7</v>
      </c>
      <c r="H88" s="18">
        <f t="shared" si="8"/>
        <v>14</v>
      </c>
      <c r="I88" s="26">
        <f t="shared" si="9"/>
        <v>6.25E-2</v>
      </c>
      <c r="J88" s="18">
        <f t="shared" si="10"/>
        <v>11.2</v>
      </c>
      <c r="K88" s="18">
        <f t="shared" si="11"/>
        <v>224</v>
      </c>
      <c r="L88" s="69" t="str">
        <f t="shared" si="12"/>
        <v>OK</v>
      </c>
      <c r="N88" s="23">
        <f t="shared" si="13"/>
        <v>4629400088</v>
      </c>
    </row>
    <row r="89" spans="1:14" x14ac:dyDescent="0.25">
      <c r="A89" s="25">
        <v>46294</v>
      </c>
      <c r="D89" s="15" t="s">
        <v>2484</v>
      </c>
      <c r="E89" s="27">
        <v>30</v>
      </c>
      <c r="F89" s="15" t="s">
        <v>58</v>
      </c>
      <c r="G89" s="17">
        <f>27.9/30</f>
        <v>0.92999999999999994</v>
      </c>
      <c r="H89" s="18">
        <f t="shared" si="8"/>
        <v>27.9</v>
      </c>
      <c r="I89" s="26">
        <f t="shared" si="9"/>
        <v>6.25E-2</v>
      </c>
      <c r="J89" s="18">
        <f t="shared" si="10"/>
        <v>14.879999999999999</v>
      </c>
      <c r="K89" s="18">
        <f t="shared" si="11"/>
        <v>446.4</v>
      </c>
      <c r="L89" s="69" t="str">
        <f t="shared" si="12"/>
        <v>OK</v>
      </c>
      <c r="N89" s="23">
        <f t="shared" si="13"/>
        <v>4629400089</v>
      </c>
    </row>
    <row r="90" spans="1:14" x14ac:dyDescent="0.25">
      <c r="A90" s="25">
        <v>46294</v>
      </c>
      <c r="C90" s="15" t="s">
        <v>2580</v>
      </c>
      <c r="D90" s="15" t="s">
        <v>2420</v>
      </c>
      <c r="E90" s="27">
        <f>3*12*4</f>
        <v>144</v>
      </c>
      <c r="F90" s="15" t="s">
        <v>58</v>
      </c>
      <c r="G90" s="17">
        <f>64.35/144</f>
        <v>0.44687499999999997</v>
      </c>
      <c r="H90" s="18">
        <f t="shared" si="8"/>
        <v>64.349999999999994</v>
      </c>
      <c r="I90" s="26">
        <f t="shared" si="9"/>
        <v>6.25E-2</v>
      </c>
      <c r="J90" s="18">
        <f t="shared" si="10"/>
        <v>7.1499999999999995</v>
      </c>
      <c r="K90" s="18">
        <f t="shared" si="11"/>
        <v>1029.5999999999999</v>
      </c>
      <c r="L90" s="69" t="str">
        <f t="shared" si="12"/>
        <v>OK</v>
      </c>
      <c r="N90" s="23">
        <f t="shared" si="13"/>
        <v>4629400090</v>
      </c>
    </row>
    <row r="91" spans="1:14" x14ac:dyDescent="0.25">
      <c r="A91" s="25">
        <v>46294</v>
      </c>
      <c r="D91" s="15" t="s">
        <v>635</v>
      </c>
      <c r="E91" s="27">
        <v>120</v>
      </c>
      <c r="F91" s="15" t="s">
        <v>58</v>
      </c>
      <c r="G91" s="17">
        <f>86.5/120</f>
        <v>0.72083333333333333</v>
      </c>
      <c r="H91" s="18">
        <f t="shared" si="8"/>
        <v>86.5</v>
      </c>
      <c r="I91" s="26">
        <f t="shared" si="9"/>
        <v>6.25E-2</v>
      </c>
      <c r="J91" s="18">
        <f t="shared" si="10"/>
        <v>11.533333333333333</v>
      </c>
      <c r="K91" s="18">
        <f t="shared" si="11"/>
        <v>1384</v>
      </c>
      <c r="L91" s="69" t="str">
        <f t="shared" si="12"/>
        <v>OK</v>
      </c>
      <c r="N91" s="23">
        <f t="shared" si="13"/>
        <v>4629400091</v>
      </c>
    </row>
    <row r="92" spans="1:14" x14ac:dyDescent="0.25">
      <c r="A92" s="25">
        <v>46294</v>
      </c>
      <c r="D92" s="15" t="s">
        <v>341</v>
      </c>
      <c r="E92" s="27">
        <f>5*20</f>
        <v>100</v>
      </c>
      <c r="F92" s="15" t="s">
        <v>58</v>
      </c>
      <c r="G92" s="17">
        <f>49.55/100</f>
        <v>0.4955</v>
      </c>
      <c r="H92" s="18">
        <f t="shared" si="8"/>
        <v>49.55</v>
      </c>
      <c r="I92" s="26">
        <f t="shared" si="9"/>
        <v>6.25E-2</v>
      </c>
      <c r="J92" s="18">
        <f t="shared" si="10"/>
        <v>7.9279999999999999</v>
      </c>
      <c r="K92" s="18">
        <f t="shared" si="11"/>
        <v>792.8</v>
      </c>
      <c r="L92" s="69" t="str">
        <f t="shared" si="12"/>
        <v>OK</v>
      </c>
      <c r="N92" s="23">
        <f t="shared" si="13"/>
        <v>4629400092</v>
      </c>
    </row>
    <row r="93" spans="1:14" x14ac:dyDescent="0.25">
      <c r="A93" s="25">
        <v>46294</v>
      </c>
      <c r="D93" s="15" t="s">
        <v>335</v>
      </c>
      <c r="E93" s="27">
        <f>6*2</f>
        <v>12</v>
      </c>
      <c r="F93" s="15" t="s">
        <v>58</v>
      </c>
      <c r="G93" s="17">
        <f>11.66/12</f>
        <v>0.97166666666666668</v>
      </c>
      <c r="H93" s="18">
        <f t="shared" si="8"/>
        <v>11.66</v>
      </c>
      <c r="I93" s="26">
        <f t="shared" si="9"/>
        <v>6.25E-2</v>
      </c>
      <c r="J93" s="18">
        <f t="shared" si="10"/>
        <v>15.546666666666667</v>
      </c>
      <c r="K93" s="18">
        <f t="shared" si="11"/>
        <v>186.56</v>
      </c>
      <c r="L93" s="69" t="str">
        <f t="shared" si="12"/>
        <v>OK</v>
      </c>
      <c r="N93" s="23">
        <f t="shared" si="13"/>
        <v>4629400093</v>
      </c>
    </row>
    <row r="94" spans="1:14" x14ac:dyDescent="0.25">
      <c r="A94" s="25">
        <v>46294</v>
      </c>
      <c r="D94" s="15" t="s">
        <v>339</v>
      </c>
      <c r="E94" s="27">
        <v>18</v>
      </c>
      <c r="F94" s="15" t="s">
        <v>58</v>
      </c>
      <c r="G94" s="17">
        <f>17.52/18</f>
        <v>0.97333333333333327</v>
      </c>
      <c r="H94" s="18">
        <f t="shared" si="8"/>
        <v>17.52</v>
      </c>
      <c r="I94" s="26">
        <f t="shared" si="9"/>
        <v>6.25E-2</v>
      </c>
      <c r="J94" s="18">
        <f t="shared" si="10"/>
        <v>15.573333333333332</v>
      </c>
      <c r="K94" s="18">
        <f t="shared" si="11"/>
        <v>280.32</v>
      </c>
      <c r="L94" s="69" t="str">
        <f t="shared" si="12"/>
        <v>OK</v>
      </c>
      <c r="N94" s="23">
        <f t="shared" si="13"/>
        <v>4629400094</v>
      </c>
    </row>
    <row r="95" spans="1:14" x14ac:dyDescent="0.25">
      <c r="A95" s="25">
        <v>46294</v>
      </c>
      <c r="D95" s="15" t="s">
        <v>1888</v>
      </c>
      <c r="E95" s="27">
        <f>12*6</f>
        <v>72</v>
      </c>
      <c r="F95" s="15" t="s">
        <v>58</v>
      </c>
      <c r="G95" s="17">
        <f>31.2/72</f>
        <v>0.43333333333333335</v>
      </c>
      <c r="H95" s="18">
        <f t="shared" si="8"/>
        <v>31.200000000000003</v>
      </c>
      <c r="I95" s="26">
        <f t="shared" si="9"/>
        <v>6.25E-2</v>
      </c>
      <c r="J95" s="18">
        <f t="shared" si="10"/>
        <v>6.9333333333333336</v>
      </c>
      <c r="K95" s="18">
        <f t="shared" si="11"/>
        <v>499.20000000000005</v>
      </c>
      <c r="L95" s="69" t="str">
        <f t="shared" si="12"/>
        <v>OK</v>
      </c>
      <c r="N95" s="23">
        <f t="shared" si="13"/>
        <v>4629400095</v>
      </c>
    </row>
    <row r="96" spans="1:14" x14ac:dyDescent="0.25">
      <c r="A96" s="25">
        <v>46294</v>
      </c>
      <c r="D96" s="15" t="s">
        <v>973</v>
      </c>
      <c r="E96" s="27">
        <v>30</v>
      </c>
      <c r="F96" s="15" t="s">
        <v>58</v>
      </c>
      <c r="G96" s="17">
        <f>32.7/30</f>
        <v>1.0900000000000001</v>
      </c>
      <c r="H96" s="18">
        <f t="shared" si="8"/>
        <v>32.700000000000003</v>
      </c>
      <c r="I96" s="26">
        <f t="shared" si="9"/>
        <v>6.25E-2</v>
      </c>
      <c r="J96" s="18">
        <f t="shared" si="10"/>
        <v>17.440000000000001</v>
      </c>
      <c r="K96" s="18">
        <f t="shared" si="11"/>
        <v>523.20000000000005</v>
      </c>
      <c r="L96" s="69" t="str">
        <f t="shared" si="12"/>
        <v>OK</v>
      </c>
      <c r="N96" s="23">
        <f t="shared" si="13"/>
        <v>4629400096</v>
      </c>
    </row>
    <row r="97" spans="1:14" x14ac:dyDescent="0.25">
      <c r="A97" s="25">
        <v>46294</v>
      </c>
      <c r="D97" s="15" t="s">
        <v>427</v>
      </c>
      <c r="E97" s="27">
        <f>12*6</f>
        <v>72</v>
      </c>
      <c r="F97" s="15" t="s">
        <v>58</v>
      </c>
      <c r="G97" s="17">
        <f>77.88/72</f>
        <v>1.0816666666666666</v>
      </c>
      <c r="H97" s="18">
        <f t="shared" si="8"/>
        <v>77.88</v>
      </c>
      <c r="I97" s="26">
        <f t="shared" si="9"/>
        <v>6.25E-2</v>
      </c>
      <c r="J97" s="18">
        <f t="shared" si="10"/>
        <v>17.306666666666665</v>
      </c>
      <c r="K97" s="18">
        <f t="shared" si="11"/>
        <v>1246.08</v>
      </c>
      <c r="L97" s="69" t="str">
        <f t="shared" si="12"/>
        <v>OK</v>
      </c>
      <c r="N97" s="23">
        <f t="shared" si="13"/>
        <v>4629400097</v>
      </c>
    </row>
    <row r="98" spans="1:14" x14ac:dyDescent="0.25">
      <c r="A98" s="25">
        <v>46294</v>
      </c>
      <c r="D98" s="15" t="s">
        <v>1537</v>
      </c>
      <c r="E98" s="27">
        <f>6*5</f>
        <v>30</v>
      </c>
      <c r="F98" s="15" t="s">
        <v>58</v>
      </c>
      <c r="G98" s="17">
        <f>100.75/30</f>
        <v>3.3583333333333334</v>
      </c>
      <c r="H98" s="18">
        <v>8</v>
      </c>
      <c r="I98" s="26">
        <f t="shared" si="9"/>
        <v>6.25E-2</v>
      </c>
      <c r="J98" s="18">
        <f t="shared" si="10"/>
        <v>53.733333333333334</v>
      </c>
      <c r="K98" s="18">
        <f t="shared" si="11"/>
        <v>1612</v>
      </c>
      <c r="L98" s="69" t="str">
        <f t="shared" si="12"/>
        <v>OK</v>
      </c>
      <c r="N98" s="23">
        <f t="shared" si="13"/>
        <v>4629400098</v>
      </c>
    </row>
    <row r="99" spans="1:14" x14ac:dyDescent="0.25">
      <c r="A99" s="25">
        <v>46294</v>
      </c>
      <c r="D99" s="15" t="s">
        <v>1531</v>
      </c>
      <c r="E99" s="27">
        <f>6*3</f>
        <v>18</v>
      </c>
      <c r="F99" s="15" t="s">
        <v>58</v>
      </c>
      <c r="G99" s="17">
        <f>54/18</f>
        <v>3</v>
      </c>
      <c r="H99" s="18">
        <f t="shared" si="8"/>
        <v>54</v>
      </c>
      <c r="I99" s="26">
        <f t="shared" si="9"/>
        <v>6.25E-2</v>
      </c>
      <c r="J99" s="18">
        <f t="shared" si="10"/>
        <v>48</v>
      </c>
      <c r="K99" s="18">
        <f t="shared" si="11"/>
        <v>864</v>
      </c>
      <c r="L99" s="69" t="str">
        <f t="shared" si="12"/>
        <v>OK</v>
      </c>
      <c r="N99" s="23">
        <f t="shared" si="13"/>
        <v>4629400099</v>
      </c>
    </row>
    <row r="100" spans="1:14" x14ac:dyDescent="0.25">
      <c r="A100" s="25">
        <v>46294</v>
      </c>
      <c r="D100" s="15" t="s">
        <v>1541</v>
      </c>
      <c r="E100" s="27">
        <f>6*2</f>
        <v>12</v>
      </c>
      <c r="F100" s="15" t="s">
        <v>58</v>
      </c>
      <c r="G100" s="17">
        <f>30.2/12</f>
        <v>2.5166666666666666</v>
      </c>
      <c r="H100" s="18">
        <f t="shared" si="8"/>
        <v>30.2</v>
      </c>
      <c r="I100" s="26">
        <f t="shared" si="9"/>
        <v>6.25E-2</v>
      </c>
      <c r="J100" s="18">
        <f t="shared" si="10"/>
        <v>40.266666666666666</v>
      </c>
      <c r="K100" s="18">
        <f t="shared" si="11"/>
        <v>483.2</v>
      </c>
      <c r="L100" s="69" t="str">
        <f t="shared" si="12"/>
        <v>OK</v>
      </c>
      <c r="N100" s="23">
        <f t="shared" si="13"/>
        <v>4629400100</v>
      </c>
    </row>
    <row r="101" spans="1:14" x14ac:dyDescent="0.25">
      <c r="A101" s="25">
        <v>46294</v>
      </c>
      <c r="D101" s="15" t="s">
        <v>1533</v>
      </c>
      <c r="E101" s="27">
        <v>12</v>
      </c>
      <c r="F101" s="15" t="s">
        <v>58</v>
      </c>
      <c r="G101" s="17">
        <f>30.2/12</f>
        <v>2.5166666666666666</v>
      </c>
      <c r="H101" s="18">
        <f t="shared" si="8"/>
        <v>30.2</v>
      </c>
      <c r="I101" s="26">
        <f t="shared" si="9"/>
        <v>6.25E-2</v>
      </c>
      <c r="J101" s="18">
        <f t="shared" si="10"/>
        <v>40.266666666666666</v>
      </c>
      <c r="K101" s="18">
        <f t="shared" si="11"/>
        <v>483.2</v>
      </c>
      <c r="L101" s="69" t="str">
        <f t="shared" si="12"/>
        <v>OK</v>
      </c>
      <c r="N101" s="23">
        <f t="shared" si="13"/>
        <v>4629400101</v>
      </c>
    </row>
    <row r="102" spans="1:14" x14ac:dyDescent="0.25">
      <c r="A102" s="25">
        <v>46294</v>
      </c>
      <c r="D102" s="15" t="s">
        <v>2669</v>
      </c>
      <c r="E102" s="27">
        <v>120</v>
      </c>
      <c r="F102" s="15" t="s">
        <v>58</v>
      </c>
      <c r="G102" s="17">
        <f>23/120</f>
        <v>0.19166666666666668</v>
      </c>
      <c r="H102" s="18">
        <f t="shared" si="8"/>
        <v>23</v>
      </c>
      <c r="I102" s="26">
        <f t="shared" si="9"/>
        <v>6.25E-2</v>
      </c>
      <c r="J102" s="18">
        <f t="shared" si="10"/>
        <v>3.0666666666666669</v>
      </c>
      <c r="K102" s="18">
        <f t="shared" si="11"/>
        <v>368</v>
      </c>
      <c r="L102" s="69" t="str">
        <f t="shared" si="12"/>
        <v>OK</v>
      </c>
      <c r="N102" s="23">
        <f t="shared" si="13"/>
        <v>4629400102</v>
      </c>
    </row>
    <row r="103" spans="1:14" x14ac:dyDescent="0.25">
      <c r="A103" s="25">
        <v>46294</v>
      </c>
      <c r="D103" s="15" t="s">
        <v>2412</v>
      </c>
      <c r="E103" s="27">
        <v>120</v>
      </c>
      <c r="F103" s="15" t="s">
        <v>58</v>
      </c>
      <c r="G103" s="17">
        <f>18.5/120</f>
        <v>0.15416666666666667</v>
      </c>
      <c r="H103" s="18">
        <f t="shared" si="8"/>
        <v>18.5</v>
      </c>
      <c r="I103" s="26">
        <f t="shared" si="9"/>
        <v>6.25E-2</v>
      </c>
      <c r="J103" s="18">
        <f t="shared" si="10"/>
        <v>2.4666666666666668</v>
      </c>
      <c r="K103" s="18">
        <f t="shared" si="11"/>
        <v>296</v>
      </c>
      <c r="L103" s="69" t="str">
        <f t="shared" si="12"/>
        <v>OK</v>
      </c>
      <c r="N103" s="23">
        <f t="shared" si="13"/>
        <v>4629400103</v>
      </c>
    </row>
    <row r="104" spans="1:14" x14ac:dyDescent="0.25">
      <c r="A104" s="25">
        <v>46294</v>
      </c>
      <c r="D104" s="15" t="s">
        <v>586</v>
      </c>
      <c r="E104" s="27">
        <v>12</v>
      </c>
      <c r="F104" s="15" t="s">
        <v>58</v>
      </c>
      <c r="G104" s="17">
        <f>14.03/12</f>
        <v>1.1691666666666667</v>
      </c>
      <c r="H104" s="18">
        <f t="shared" si="8"/>
        <v>14.030000000000001</v>
      </c>
      <c r="I104" s="26">
        <f t="shared" si="9"/>
        <v>6.25E-2</v>
      </c>
      <c r="J104" s="18">
        <f t="shared" si="10"/>
        <v>18.706666666666667</v>
      </c>
      <c r="K104" s="18">
        <f t="shared" si="11"/>
        <v>224.48000000000002</v>
      </c>
      <c r="L104" s="69" t="str">
        <f t="shared" si="12"/>
        <v>OK</v>
      </c>
      <c r="N104" s="23">
        <f t="shared" si="13"/>
        <v>4629400104</v>
      </c>
    </row>
    <row r="105" spans="1:14" x14ac:dyDescent="0.25">
      <c r="A105" s="25">
        <v>46294</v>
      </c>
      <c r="D105" s="15" t="s">
        <v>588</v>
      </c>
      <c r="E105" s="27">
        <v>12</v>
      </c>
      <c r="F105" s="15" t="s">
        <v>58</v>
      </c>
      <c r="G105" s="17">
        <f>14.03/12</f>
        <v>1.1691666666666667</v>
      </c>
      <c r="H105" s="18">
        <f t="shared" si="8"/>
        <v>14.030000000000001</v>
      </c>
      <c r="I105" s="26">
        <f t="shared" si="9"/>
        <v>6.25E-2</v>
      </c>
      <c r="J105" s="18">
        <f t="shared" si="10"/>
        <v>18.706666666666667</v>
      </c>
      <c r="K105" s="18">
        <f t="shared" si="11"/>
        <v>224.48000000000002</v>
      </c>
      <c r="L105" s="69" t="str">
        <f t="shared" si="12"/>
        <v>OK</v>
      </c>
      <c r="N105" s="23">
        <f t="shared" si="13"/>
        <v>4629400105</v>
      </c>
    </row>
    <row r="106" spans="1:14" x14ac:dyDescent="0.25">
      <c r="A106" s="25">
        <v>46291</v>
      </c>
      <c r="D106" s="15" t="s">
        <v>1865</v>
      </c>
      <c r="E106" s="27">
        <f>5*24</f>
        <v>120</v>
      </c>
      <c r="F106" s="15" t="s">
        <v>71</v>
      </c>
      <c r="G106" s="17">
        <f>410/24</f>
        <v>17.083333333333332</v>
      </c>
      <c r="H106" s="18">
        <f t="shared" si="8"/>
        <v>2050</v>
      </c>
      <c r="I106" s="26">
        <f t="shared" si="9"/>
        <v>1</v>
      </c>
      <c r="J106" s="18">
        <f t="shared" si="10"/>
        <v>17.083333333333332</v>
      </c>
      <c r="K106" s="18">
        <f t="shared" si="11"/>
        <v>2050</v>
      </c>
      <c r="L106" s="69" t="str">
        <f t="shared" si="12"/>
        <v>OK</v>
      </c>
      <c r="N106" s="23">
        <f t="shared" si="13"/>
        <v>4629100106</v>
      </c>
    </row>
    <row r="107" spans="1:14" x14ac:dyDescent="0.25">
      <c r="A107" s="25">
        <v>46295</v>
      </c>
      <c r="B107" s="15" t="s">
        <v>2685</v>
      </c>
      <c r="C107" s="15" t="s">
        <v>2580</v>
      </c>
      <c r="D107" s="15" t="s">
        <v>239</v>
      </c>
      <c r="E107" s="27">
        <f>12*30</f>
        <v>360</v>
      </c>
      <c r="F107" s="15" t="s">
        <v>58</v>
      </c>
      <c r="G107" s="17">
        <f>69.9/360</f>
        <v>0.19416666666666668</v>
      </c>
      <c r="H107" s="18">
        <f t="shared" si="8"/>
        <v>69.900000000000006</v>
      </c>
      <c r="I107" s="26">
        <f t="shared" si="9"/>
        <v>6.25E-2</v>
      </c>
      <c r="J107" s="18">
        <f t="shared" si="10"/>
        <v>3.1066666666666669</v>
      </c>
      <c r="K107" s="18">
        <f t="shared" si="11"/>
        <v>1118.4000000000001</v>
      </c>
      <c r="L107" s="69" t="str">
        <f t="shared" si="12"/>
        <v>OK</v>
      </c>
      <c r="N107" s="23">
        <f t="shared" si="13"/>
        <v>4629500107</v>
      </c>
    </row>
    <row r="108" spans="1:14" x14ac:dyDescent="0.25">
      <c r="A108" s="25">
        <v>46295</v>
      </c>
      <c r="B108" s="15" t="s">
        <v>2686</v>
      </c>
      <c r="C108" s="15" t="s">
        <v>2580</v>
      </c>
      <c r="D108" s="15" t="s">
        <v>237</v>
      </c>
      <c r="E108" s="27">
        <f>50*2</f>
        <v>100</v>
      </c>
      <c r="F108" s="15" t="s">
        <v>58</v>
      </c>
      <c r="G108" s="17">
        <f>151/100</f>
        <v>1.51</v>
      </c>
      <c r="H108" s="18">
        <f t="shared" si="8"/>
        <v>151</v>
      </c>
      <c r="I108" s="26">
        <f t="shared" si="9"/>
        <v>6.25E-2</v>
      </c>
      <c r="J108" s="18">
        <f t="shared" si="10"/>
        <v>24.16</v>
      </c>
      <c r="K108" s="18">
        <f t="shared" si="11"/>
        <v>2416</v>
      </c>
      <c r="L108" s="69" t="str">
        <f t="shared" si="12"/>
        <v>OK</v>
      </c>
      <c r="N108" s="23">
        <f t="shared" si="13"/>
        <v>4629500108</v>
      </c>
    </row>
    <row r="109" spans="1:14" x14ac:dyDescent="0.25">
      <c r="A109" s="25">
        <v>46295</v>
      </c>
      <c r="B109" s="15" t="s">
        <v>2687</v>
      </c>
      <c r="C109" s="15" t="s">
        <v>2580</v>
      </c>
      <c r="D109" s="15" t="s">
        <v>235</v>
      </c>
      <c r="E109" s="27">
        <f>30*6</f>
        <v>180</v>
      </c>
      <c r="F109" s="15" t="s">
        <v>58</v>
      </c>
      <c r="G109" s="17">
        <f>102.9/180</f>
        <v>0.57166666666666666</v>
      </c>
      <c r="H109" s="18">
        <f t="shared" si="8"/>
        <v>102.89999999999999</v>
      </c>
      <c r="I109" s="26">
        <f t="shared" si="9"/>
        <v>6.25E-2</v>
      </c>
      <c r="J109" s="18">
        <f t="shared" si="10"/>
        <v>9.1466666666666665</v>
      </c>
      <c r="K109" s="18">
        <f t="shared" si="11"/>
        <v>1646.3999999999999</v>
      </c>
      <c r="L109" s="69" t="str">
        <f t="shared" si="12"/>
        <v>OK</v>
      </c>
      <c r="N109" s="23">
        <f t="shared" si="13"/>
        <v>4629500109</v>
      </c>
    </row>
    <row r="110" spans="1:14" x14ac:dyDescent="0.25">
      <c r="A110" s="25">
        <v>46295</v>
      </c>
      <c r="B110" s="15" t="s">
        <v>2688</v>
      </c>
      <c r="C110" s="15" t="s">
        <v>2580</v>
      </c>
      <c r="D110" s="15" t="s">
        <v>1553</v>
      </c>
      <c r="E110" s="27">
        <f>12*5</f>
        <v>60</v>
      </c>
      <c r="F110" s="15" t="s">
        <v>58</v>
      </c>
      <c r="G110" s="17">
        <f>49.15/60</f>
        <v>0.8191666666666666</v>
      </c>
      <c r="H110" s="18">
        <f t="shared" si="8"/>
        <v>49.15</v>
      </c>
      <c r="I110" s="26">
        <f t="shared" si="9"/>
        <v>6.25E-2</v>
      </c>
      <c r="J110" s="18">
        <f t="shared" si="10"/>
        <v>13.106666666666666</v>
      </c>
      <c r="K110" s="18">
        <f t="shared" si="11"/>
        <v>786.4</v>
      </c>
      <c r="L110" s="69" t="str">
        <f t="shared" si="12"/>
        <v>OK</v>
      </c>
      <c r="N110" s="23">
        <f t="shared" si="13"/>
        <v>4629500110</v>
      </c>
    </row>
    <row r="111" spans="1:14" x14ac:dyDescent="0.25">
      <c r="A111" s="25">
        <v>46295</v>
      </c>
      <c r="B111" s="15" t="s">
        <v>2689</v>
      </c>
      <c r="C111" s="15" t="s">
        <v>2580</v>
      </c>
      <c r="D111" s="15" t="s">
        <v>1551</v>
      </c>
      <c r="E111" s="27">
        <f>6*3</f>
        <v>18</v>
      </c>
      <c r="F111" s="15" t="s">
        <v>58</v>
      </c>
      <c r="G111" s="17">
        <f>29.04/18</f>
        <v>1.6133333333333333</v>
      </c>
      <c r="H111" s="18">
        <f t="shared" si="8"/>
        <v>29.04</v>
      </c>
      <c r="I111" s="26">
        <f t="shared" si="9"/>
        <v>6.25E-2</v>
      </c>
      <c r="J111" s="18">
        <f t="shared" si="10"/>
        <v>25.813333333333333</v>
      </c>
      <c r="K111" s="18">
        <f t="shared" si="11"/>
        <v>464.64</v>
      </c>
      <c r="L111" s="69" t="str">
        <f t="shared" si="12"/>
        <v>OK</v>
      </c>
      <c r="N111" s="23">
        <f t="shared" si="13"/>
        <v>4629500111</v>
      </c>
    </row>
    <row r="112" spans="1:14" x14ac:dyDescent="0.25">
      <c r="A112" s="25">
        <v>46295</v>
      </c>
      <c r="B112" s="15" t="s">
        <v>2690</v>
      </c>
      <c r="C112" s="15" t="s">
        <v>2580</v>
      </c>
      <c r="D112" s="15" t="s">
        <v>1567</v>
      </c>
      <c r="E112" s="27">
        <f>6*2</f>
        <v>12</v>
      </c>
      <c r="F112" s="15" t="s">
        <v>58</v>
      </c>
      <c r="G112" s="17">
        <f>19.36/12</f>
        <v>1.6133333333333333</v>
      </c>
      <c r="H112" s="18">
        <f t="shared" si="8"/>
        <v>19.36</v>
      </c>
      <c r="I112" s="26">
        <f t="shared" si="9"/>
        <v>6.25E-2</v>
      </c>
      <c r="J112" s="18">
        <f t="shared" si="10"/>
        <v>25.813333333333333</v>
      </c>
      <c r="K112" s="18">
        <f t="shared" si="11"/>
        <v>309.76</v>
      </c>
      <c r="L112" s="69" t="str">
        <f t="shared" si="12"/>
        <v>OK</v>
      </c>
      <c r="N112" s="23">
        <f t="shared" si="13"/>
        <v>4629500112</v>
      </c>
    </row>
    <row r="113" spans="1:14" x14ac:dyDescent="0.25">
      <c r="A113" s="25">
        <v>46295</v>
      </c>
      <c r="B113" s="15" t="s">
        <v>2701</v>
      </c>
      <c r="C113" s="15" t="s">
        <v>2702</v>
      </c>
      <c r="D113" s="15" t="s">
        <v>2484</v>
      </c>
      <c r="E113" s="27">
        <v>40</v>
      </c>
      <c r="F113" s="15" t="s">
        <v>58</v>
      </c>
      <c r="G113" s="17">
        <f>37.2/40</f>
        <v>0.93</v>
      </c>
      <c r="H113" s="18">
        <f t="shared" si="8"/>
        <v>37.200000000000003</v>
      </c>
      <c r="I113" s="26">
        <f t="shared" si="9"/>
        <v>6.25E-2</v>
      </c>
      <c r="J113" s="18">
        <f t="shared" si="10"/>
        <v>14.88</v>
      </c>
      <c r="K113" s="18">
        <f t="shared" si="11"/>
        <v>595.20000000000005</v>
      </c>
      <c r="L113" s="69" t="str">
        <f t="shared" si="12"/>
        <v>OK</v>
      </c>
      <c r="N113" s="23">
        <f t="shared" si="13"/>
        <v>4629500113</v>
      </c>
    </row>
    <row r="114" spans="1:14" x14ac:dyDescent="0.25">
      <c r="A114" s="25">
        <v>46295</v>
      </c>
      <c r="B114" s="15" t="s">
        <v>2703</v>
      </c>
      <c r="C114" s="15" t="s">
        <v>2702</v>
      </c>
      <c r="D114" s="15" t="s">
        <v>2492</v>
      </c>
      <c r="E114" s="27">
        <v>10</v>
      </c>
      <c r="F114" s="15" t="s">
        <v>58</v>
      </c>
      <c r="G114" s="17">
        <f>7/10</f>
        <v>0.7</v>
      </c>
      <c r="H114" s="18">
        <f t="shared" si="8"/>
        <v>7</v>
      </c>
      <c r="I114" s="26">
        <f t="shared" si="9"/>
        <v>6.25E-2</v>
      </c>
      <c r="J114" s="18">
        <f t="shared" si="10"/>
        <v>11.2</v>
      </c>
      <c r="K114" s="18">
        <f t="shared" si="11"/>
        <v>112</v>
      </c>
      <c r="L114" s="69" t="str">
        <f t="shared" si="12"/>
        <v>OK</v>
      </c>
      <c r="N114" s="23">
        <f t="shared" si="13"/>
        <v>4629500114</v>
      </c>
    </row>
    <row r="115" spans="1:14" x14ac:dyDescent="0.25">
      <c r="A115" s="25">
        <v>46295</v>
      </c>
      <c r="B115" s="15" t="s">
        <v>2704</v>
      </c>
      <c r="C115" s="15" t="s">
        <v>2702</v>
      </c>
      <c r="D115" s="15" t="s">
        <v>2490</v>
      </c>
      <c r="E115" s="27">
        <v>18</v>
      </c>
      <c r="F115" s="15" t="s">
        <v>58</v>
      </c>
      <c r="G115" s="17">
        <f>7.74/18</f>
        <v>0.43</v>
      </c>
      <c r="H115" s="18">
        <f t="shared" si="8"/>
        <v>7.74</v>
      </c>
      <c r="I115" s="26">
        <f t="shared" si="9"/>
        <v>6.25E-2</v>
      </c>
      <c r="J115" s="18">
        <f t="shared" si="10"/>
        <v>6.88</v>
      </c>
      <c r="K115" s="18">
        <f t="shared" si="11"/>
        <v>123.84</v>
      </c>
      <c r="L115" s="69" t="str">
        <f t="shared" si="12"/>
        <v>OK</v>
      </c>
      <c r="N115" s="23">
        <f t="shared" si="13"/>
        <v>4629500115</v>
      </c>
    </row>
    <row r="116" spans="1:14" x14ac:dyDescent="0.25">
      <c r="A116" s="25">
        <v>46296</v>
      </c>
      <c r="C116" s="15" t="s">
        <v>2576</v>
      </c>
      <c r="D116" s="15" t="s">
        <v>2484</v>
      </c>
      <c r="E116" s="27">
        <v>60</v>
      </c>
      <c r="F116" s="15" t="s">
        <v>58</v>
      </c>
      <c r="G116" s="17">
        <f>57/60</f>
        <v>0.95</v>
      </c>
      <c r="H116" s="18">
        <f t="shared" si="8"/>
        <v>57</v>
      </c>
      <c r="I116" s="26">
        <f t="shared" si="9"/>
        <v>6.25E-2</v>
      </c>
      <c r="J116" s="18">
        <f t="shared" si="10"/>
        <v>15.2</v>
      </c>
      <c r="K116" s="18">
        <f t="shared" si="11"/>
        <v>912</v>
      </c>
      <c r="L116" s="69" t="str">
        <f t="shared" si="12"/>
        <v>OK</v>
      </c>
      <c r="N116" s="23">
        <f t="shared" si="13"/>
        <v>4629600116</v>
      </c>
    </row>
    <row r="117" spans="1:14" x14ac:dyDescent="0.25">
      <c r="H117" s="18" t="str">
        <f t="shared" si="8"/>
        <v/>
      </c>
      <c r="I117" s="26" t="str">
        <f t="shared" si="9"/>
        <v/>
      </c>
      <c r="J117" s="18" t="str">
        <f t="shared" si="10"/>
        <v/>
      </c>
      <c r="K117" s="18" t="str">
        <f t="shared" si="11"/>
        <v/>
      </c>
      <c r="L117" s="69" t="str">
        <f t="shared" si="12"/>
        <v/>
      </c>
      <c r="N117" s="23" t="str">
        <f t="shared" si="13"/>
        <v/>
      </c>
    </row>
    <row r="118" spans="1:14" x14ac:dyDescent="0.25">
      <c r="H118" s="18" t="str">
        <f t="shared" si="8"/>
        <v/>
      </c>
      <c r="I118" s="26" t="str">
        <f t="shared" si="9"/>
        <v/>
      </c>
      <c r="J118" s="18" t="str">
        <f t="shared" si="10"/>
        <v/>
      </c>
      <c r="K118" s="18" t="str">
        <f t="shared" si="11"/>
        <v/>
      </c>
      <c r="L118" s="69" t="str">
        <f t="shared" si="12"/>
        <v/>
      </c>
      <c r="N118" s="23" t="str">
        <f t="shared" si="13"/>
        <v/>
      </c>
    </row>
    <row r="119" spans="1:14" x14ac:dyDescent="0.25">
      <c r="H119" s="18" t="str">
        <f t="shared" si="8"/>
        <v/>
      </c>
      <c r="I119" s="26" t="str">
        <f t="shared" si="9"/>
        <v/>
      </c>
      <c r="J119" s="18" t="str">
        <f t="shared" si="10"/>
        <v/>
      </c>
      <c r="K119" s="18" t="str">
        <f t="shared" si="11"/>
        <v/>
      </c>
      <c r="L119" s="69" t="str">
        <f t="shared" si="12"/>
        <v/>
      </c>
      <c r="N119" s="23" t="str">
        <f t="shared" si="13"/>
        <v/>
      </c>
    </row>
    <row r="120" spans="1:14" x14ac:dyDescent="0.25">
      <c r="H120" s="18" t="str">
        <f t="shared" si="8"/>
        <v/>
      </c>
      <c r="I120" s="26" t="str">
        <f t="shared" si="9"/>
        <v/>
      </c>
      <c r="J120" s="18" t="str">
        <f t="shared" si="10"/>
        <v/>
      </c>
      <c r="K120" s="18" t="str">
        <f t="shared" si="11"/>
        <v/>
      </c>
      <c r="L120" s="69" t="str">
        <f t="shared" si="12"/>
        <v/>
      </c>
      <c r="N120" s="23" t="str">
        <f t="shared" si="13"/>
        <v/>
      </c>
    </row>
    <row r="121" spans="1:14" x14ac:dyDescent="0.25">
      <c r="H121" s="18" t="str">
        <f t="shared" si="8"/>
        <v/>
      </c>
      <c r="I121" s="26" t="str">
        <f t="shared" si="9"/>
        <v/>
      </c>
      <c r="J121" s="18" t="str">
        <f t="shared" si="10"/>
        <v/>
      </c>
      <c r="K121" s="18" t="str">
        <f t="shared" si="11"/>
        <v/>
      </c>
      <c r="L121" s="69" t="str">
        <f t="shared" si="12"/>
        <v/>
      </c>
      <c r="N121" s="23" t="str">
        <f t="shared" si="13"/>
        <v/>
      </c>
    </row>
    <row r="122" spans="1:14" x14ac:dyDescent="0.25">
      <c r="H122" s="18" t="str">
        <f t="shared" si="8"/>
        <v/>
      </c>
      <c r="I122" s="26" t="str">
        <f t="shared" si="9"/>
        <v/>
      </c>
      <c r="J122" s="18" t="str">
        <f t="shared" si="10"/>
        <v/>
      </c>
      <c r="K122" s="18" t="str">
        <f t="shared" si="11"/>
        <v/>
      </c>
      <c r="L122" s="69" t="str">
        <f t="shared" si="12"/>
        <v/>
      </c>
      <c r="N122" s="23" t="str">
        <f t="shared" si="13"/>
        <v/>
      </c>
    </row>
    <row r="123" spans="1:14" x14ac:dyDescent="0.25">
      <c r="H123" s="18" t="str">
        <f t="shared" si="8"/>
        <v/>
      </c>
      <c r="I123" s="26" t="str">
        <f t="shared" si="9"/>
        <v/>
      </c>
      <c r="J123" s="18" t="str">
        <f t="shared" si="10"/>
        <v/>
      </c>
      <c r="K123" s="18" t="str">
        <f t="shared" si="11"/>
        <v/>
      </c>
      <c r="L123" s="69" t="str">
        <f t="shared" si="12"/>
        <v/>
      </c>
      <c r="N123" s="23" t="str">
        <f t="shared" si="13"/>
        <v/>
      </c>
    </row>
    <row r="124" spans="1:14" x14ac:dyDescent="0.25">
      <c r="H124" s="18" t="str">
        <f t="shared" si="8"/>
        <v/>
      </c>
      <c r="I124" s="26" t="str">
        <f t="shared" si="9"/>
        <v/>
      </c>
      <c r="J124" s="18" t="str">
        <f t="shared" si="10"/>
        <v/>
      </c>
      <c r="K124" s="18" t="str">
        <f t="shared" si="11"/>
        <v/>
      </c>
      <c r="L124" s="69" t="str">
        <f t="shared" si="12"/>
        <v/>
      </c>
      <c r="N124" s="23" t="str">
        <f t="shared" si="13"/>
        <v/>
      </c>
    </row>
    <row r="125" spans="1:14" x14ac:dyDescent="0.25">
      <c r="H125" s="18" t="str">
        <f t="shared" si="8"/>
        <v/>
      </c>
      <c r="I125" s="26" t="str">
        <f t="shared" si="9"/>
        <v/>
      </c>
      <c r="J125" s="18" t="str">
        <f t="shared" si="10"/>
        <v/>
      </c>
      <c r="K125" s="18" t="str">
        <f t="shared" si="11"/>
        <v/>
      </c>
      <c r="L125" s="69" t="str">
        <f t="shared" si="12"/>
        <v/>
      </c>
      <c r="N125" s="23" t="str">
        <f t="shared" si="13"/>
        <v/>
      </c>
    </row>
    <row r="126" spans="1:14" x14ac:dyDescent="0.25">
      <c r="H126" s="18" t="str">
        <f t="shared" si="8"/>
        <v/>
      </c>
      <c r="I126" s="26" t="str">
        <f t="shared" si="9"/>
        <v/>
      </c>
      <c r="J126" s="18" t="str">
        <f t="shared" si="10"/>
        <v/>
      </c>
      <c r="K126" s="18" t="str">
        <f t="shared" si="11"/>
        <v/>
      </c>
      <c r="L126" s="69" t="str">
        <f t="shared" si="12"/>
        <v/>
      </c>
      <c r="N126" s="23" t="str">
        <f t="shared" si="13"/>
        <v/>
      </c>
    </row>
    <row r="127" spans="1:14" x14ac:dyDescent="0.25">
      <c r="H127" s="18" t="str">
        <f t="shared" si="8"/>
        <v/>
      </c>
      <c r="I127" s="26" t="str">
        <f t="shared" si="9"/>
        <v/>
      </c>
      <c r="J127" s="18" t="str">
        <f t="shared" si="10"/>
        <v/>
      </c>
      <c r="K127" s="18" t="str">
        <f t="shared" si="11"/>
        <v/>
      </c>
      <c r="L127" s="69" t="str">
        <f t="shared" si="12"/>
        <v/>
      </c>
      <c r="N127" s="23" t="str">
        <f t="shared" si="13"/>
        <v/>
      </c>
    </row>
    <row r="128" spans="1:14" x14ac:dyDescent="0.25">
      <c r="H128" s="18" t="str">
        <f t="shared" si="8"/>
        <v/>
      </c>
      <c r="I128" s="26" t="str">
        <f t="shared" si="9"/>
        <v/>
      </c>
      <c r="J128" s="18" t="str">
        <f t="shared" si="10"/>
        <v/>
      </c>
      <c r="K128" s="18" t="str">
        <f t="shared" si="11"/>
        <v/>
      </c>
      <c r="L128" s="69" t="str">
        <f t="shared" si="12"/>
        <v/>
      </c>
      <c r="N128" s="23" t="str">
        <f t="shared" si="13"/>
        <v/>
      </c>
    </row>
    <row r="129" spans="8:14" x14ac:dyDescent="0.25">
      <c r="H129" s="18" t="str">
        <f t="shared" si="8"/>
        <v/>
      </c>
      <c r="I129" s="26" t="str">
        <f t="shared" si="9"/>
        <v/>
      </c>
      <c r="J129" s="18" t="str">
        <f t="shared" si="10"/>
        <v/>
      </c>
      <c r="K129" s="18" t="str">
        <f t="shared" si="11"/>
        <v/>
      </c>
      <c r="L129" s="69" t="str">
        <f t="shared" si="12"/>
        <v/>
      </c>
      <c r="N129" s="23" t="str">
        <f t="shared" si="13"/>
        <v/>
      </c>
    </row>
    <row r="130" spans="8:14" x14ac:dyDescent="0.25">
      <c r="H130" s="18" t="str">
        <f t="shared" si="8"/>
        <v/>
      </c>
      <c r="I130" s="26" t="str">
        <f t="shared" si="9"/>
        <v/>
      </c>
      <c r="J130" s="18" t="str">
        <f t="shared" si="10"/>
        <v/>
      </c>
      <c r="K130" s="18" t="str">
        <f t="shared" si="11"/>
        <v/>
      </c>
      <c r="L130" s="69" t="str">
        <f t="shared" si="12"/>
        <v/>
      </c>
      <c r="N130" s="23" t="str">
        <f t="shared" si="13"/>
        <v/>
      </c>
    </row>
    <row r="131" spans="8:14" x14ac:dyDescent="0.25">
      <c r="H131" s="18" t="str">
        <f t="shared" si="8"/>
        <v/>
      </c>
      <c r="I131" s="26" t="str">
        <f t="shared" si="9"/>
        <v/>
      </c>
      <c r="J131" s="18" t="str">
        <f t="shared" si="10"/>
        <v/>
      </c>
      <c r="K131" s="18" t="str">
        <f t="shared" si="11"/>
        <v/>
      </c>
      <c r="L131" s="69" t="str">
        <f t="shared" si="12"/>
        <v/>
      </c>
      <c r="N131" s="23" t="str">
        <f t="shared" si="13"/>
        <v/>
      </c>
    </row>
    <row r="132" spans="8:14" x14ac:dyDescent="0.25">
      <c r="H132" s="18" t="str">
        <f t="shared" ref="H132:H195" si="15">IF(OR($E132="",$G132=""),"",$E132*$G132)</f>
        <v/>
      </c>
      <c r="I132" s="26" t="str">
        <f t="shared" ref="I132:I195" si="16">IF($F132="","",IFERROR(INDEX(CurRate,MATCH($F132,CurCode,0)),""))</f>
        <v/>
      </c>
      <c r="J132" s="18" t="str">
        <f t="shared" ref="J132:J195" si="17">IF(OR($G132="",$I132="",$I132=0),"",$G132/$I132)</f>
        <v/>
      </c>
      <c r="K132" s="18" t="str">
        <f t="shared" ref="K132:K195" si="18">IF(OR($E132="",$J132=""),"",$E132*$J132)</f>
        <v/>
      </c>
      <c r="L132" s="69" t="str">
        <f t="shared" ref="L132:L195" si="19">IF(D132="","",IF(ISNUMBER(MATCH(D132,ItemName,0)),IF(AND(D132&lt;&gt;"",A132=""),"NO DATE","OK"),"NOT IN ITEMS LIST"))</f>
        <v/>
      </c>
      <c r="N132" s="23" t="str">
        <f t="shared" ref="N132:N195" si="20">IF($A132="","",$A132*100000+ROW())</f>
        <v/>
      </c>
    </row>
    <row r="133" spans="8:14" x14ac:dyDescent="0.25">
      <c r="H133" s="18" t="str">
        <f t="shared" si="15"/>
        <v/>
      </c>
      <c r="I133" s="26" t="str">
        <f t="shared" si="16"/>
        <v/>
      </c>
      <c r="J133" s="18" t="str">
        <f t="shared" si="17"/>
        <v/>
      </c>
      <c r="K133" s="18" t="str">
        <f t="shared" si="18"/>
        <v/>
      </c>
      <c r="L133" s="69" t="str">
        <f t="shared" si="19"/>
        <v/>
      </c>
      <c r="N133" s="23" t="str">
        <f t="shared" si="20"/>
        <v/>
      </c>
    </row>
    <row r="134" spans="8:14" x14ac:dyDescent="0.25">
      <c r="H134" s="18" t="str">
        <f t="shared" si="15"/>
        <v/>
      </c>
      <c r="I134" s="26" t="str">
        <f t="shared" si="16"/>
        <v/>
      </c>
      <c r="J134" s="18" t="str">
        <f t="shared" si="17"/>
        <v/>
      </c>
      <c r="K134" s="18" t="str">
        <f t="shared" si="18"/>
        <v/>
      </c>
      <c r="L134" s="69" t="str">
        <f t="shared" si="19"/>
        <v/>
      </c>
      <c r="N134" s="23" t="str">
        <f t="shared" si="20"/>
        <v/>
      </c>
    </row>
    <row r="135" spans="8:14" x14ac:dyDescent="0.25">
      <c r="H135" s="18" t="str">
        <f t="shared" si="15"/>
        <v/>
      </c>
      <c r="I135" s="26" t="str">
        <f t="shared" si="16"/>
        <v/>
      </c>
      <c r="J135" s="18" t="str">
        <f t="shared" si="17"/>
        <v/>
      </c>
      <c r="K135" s="18" t="str">
        <f t="shared" si="18"/>
        <v/>
      </c>
      <c r="L135" s="69" t="str">
        <f t="shared" si="19"/>
        <v/>
      </c>
      <c r="N135" s="23" t="str">
        <f t="shared" si="20"/>
        <v/>
      </c>
    </row>
    <row r="136" spans="8:14" x14ac:dyDescent="0.25">
      <c r="H136" s="18" t="str">
        <f t="shared" si="15"/>
        <v/>
      </c>
      <c r="I136" s="26" t="str">
        <f t="shared" si="16"/>
        <v/>
      </c>
      <c r="J136" s="18" t="str">
        <f t="shared" si="17"/>
        <v/>
      </c>
      <c r="K136" s="18" t="str">
        <f t="shared" si="18"/>
        <v/>
      </c>
      <c r="L136" s="69" t="str">
        <f t="shared" si="19"/>
        <v/>
      </c>
      <c r="N136" s="23" t="str">
        <f t="shared" si="20"/>
        <v/>
      </c>
    </row>
    <row r="137" spans="8:14" x14ac:dyDescent="0.25">
      <c r="H137" s="18" t="str">
        <f t="shared" si="15"/>
        <v/>
      </c>
      <c r="I137" s="26" t="str">
        <f t="shared" si="16"/>
        <v/>
      </c>
      <c r="J137" s="18" t="str">
        <f t="shared" si="17"/>
        <v/>
      </c>
      <c r="K137" s="18" t="str">
        <f t="shared" si="18"/>
        <v/>
      </c>
      <c r="L137" s="69" t="str">
        <f t="shared" si="19"/>
        <v/>
      </c>
      <c r="N137" s="23" t="str">
        <f t="shared" si="20"/>
        <v/>
      </c>
    </row>
    <row r="138" spans="8:14" x14ac:dyDescent="0.25">
      <c r="H138" s="18" t="str">
        <f t="shared" si="15"/>
        <v/>
      </c>
      <c r="I138" s="26" t="str">
        <f t="shared" si="16"/>
        <v/>
      </c>
      <c r="J138" s="18" t="str">
        <f t="shared" si="17"/>
        <v/>
      </c>
      <c r="K138" s="18" t="str">
        <f t="shared" si="18"/>
        <v/>
      </c>
      <c r="L138" s="69" t="str">
        <f t="shared" si="19"/>
        <v/>
      </c>
      <c r="N138" s="23" t="str">
        <f t="shared" si="20"/>
        <v/>
      </c>
    </row>
    <row r="139" spans="8:14" x14ac:dyDescent="0.25">
      <c r="H139" s="18" t="str">
        <f t="shared" si="15"/>
        <v/>
      </c>
      <c r="I139" s="26" t="str">
        <f t="shared" si="16"/>
        <v/>
      </c>
      <c r="J139" s="18" t="str">
        <f t="shared" si="17"/>
        <v/>
      </c>
      <c r="K139" s="18" t="str">
        <f t="shared" si="18"/>
        <v/>
      </c>
      <c r="L139" s="69" t="str">
        <f t="shared" si="19"/>
        <v/>
      </c>
      <c r="N139" s="23" t="str">
        <f t="shared" si="20"/>
        <v/>
      </c>
    </row>
    <row r="140" spans="8:14" x14ac:dyDescent="0.25">
      <c r="H140" s="18" t="str">
        <f t="shared" si="15"/>
        <v/>
      </c>
      <c r="I140" s="26" t="str">
        <f t="shared" si="16"/>
        <v/>
      </c>
      <c r="J140" s="18" t="str">
        <f t="shared" si="17"/>
        <v/>
      </c>
      <c r="K140" s="18" t="str">
        <f t="shared" si="18"/>
        <v/>
      </c>
      <c r="L140" s="69" t="str">
        <f t="shared" si="19"/>
        <v/>
      </c>
      <c r="N140" s="23" t="str">
        <f t="shared" si="20"/>
        <v/>
      </c>
    </row>
    <row r="141" spans="8:14" x14ac:dyDescent="0.25">
      <c r="H141" s="18" t="str">
        <f t="shared" si="15"/>
        <v/>
      </c>
      <c r="I141" s="26" t="str">
        <f t="shared" si="16"/>
        <v/>
      </c>
      <c r="J141" s="18" t="str">
        <f t="shared" si="17"/>
        <v/>
      </c>
      <c r="K141" s="18" t="str">
        <f t="shared" si="18"/>
        <v/>
      </c>
      <c r="L141" s="69" t="str">
        <f t="shared" si="19"/>
        <v/>
      </c>
      <c r="N141" s="23" t="str">
        <f t="shared" si="20"/>
        <v/>
      </c>
    </row>
    <row r="142" spans="8:14" x14ac:dyDescent="0.25">
      <c r="H142" s="18" t="str">
        <f t="shared" si="15"/>
        <v/>
      </c>
      <c r="I142" s="26" t="str">
        <f t="shared" si="16"/>
        <v/>
      </c>
      <c r="J142" s="18" t="str">
        <f t="shared" si="17"/>
        <v/>
      </c>
      <c r="K142" s="18" t="str">
        <f t="shared" si="18"/>
        <v/>
      </c>
      <c r="L142" s="69" t="str">
        <f t="shared" si="19"/>
        <v/>
      </c>
      <c r="N142" s="23" t="str">
        <f t="shared" si="20"/>
        <v/>
      </c>
    </row>
    <row r="143" spans="8:14" x14ac:dyDescent="0.25">
      <c r="H143" s="18" t="str">
        <f t="shared" si="15"/>
        <v/>
      </c>
      <c r="I143" s="26" t="str">
        <f t="shared" si="16"/>
        <v/>
      </c>
      <c r="J143" s="18" t="str">
        <f t="shared" si="17"/>
        <v/>
      </c>
      <c r="K143" s="18" t="str">
        <f t="shared" si="18"/>
        <v/>
      </c>
      <c r="L143" s="69" t="str">
        <f t="shared" si="19"/>
        <v/>
      </c>
      <c r="N143" s="23" t="str">
        <f t="shared" si="20"/>
        <v/>
      </c>
    </row>
    <row r="144" spans="8:14" x14ac:dyDescent="0.25">
      <c r="H144" s="18" t="str">
        <f t="shared" si="15"/>
        <v/>
      </c>
      <c r="I144" s="26" t="str">
        <f t="shared" si="16"/>
        <v/>
      </c>
      <c r="J144" s="18" t="str">
        <f t="shared" si="17"/>
        <v/>
      </c>
      <c r="K144" s="18" t="str">
        <f t="shared" si="18"/>
        <v/>
      </c>
      <c r="L144" s="69" t="str">
        <f t="shared" si="19"/>
        <v/>
      </c>
      <c r="N144" s="23" t="str">
        <f t="shared" si="20"/>
        <v/>
      </c>
    </row>
    <row r="145" spans="8:14" x14ac:dyDescent="0.25">
      <c r="H145" s="18" t="str">
        <f t="shared" si="15"/>
        <v/>
      </c>
      <c r="I145" s="26" t="str">
        <f t="shared" si="16"/>
        <v/>
      </c>
      <c r="J145" s="18" t="str">
        <f t="shared" si="17"/>
        <v/>
      </c>
      <c r="K145" s="18" t="str">
        <f t="shared" si="18"/>
        <v/>
      </c>
      <c r="L145" s="69" t="str">
        <f t="shared" si="19"/>
        <v/>
      </c>
      <c r="N145" s="23" t="str">
        <f t="shared" si="20"/>
        <v/>
      </c>
    </row>
    <row r="146" spans="8:14" x14ac:dyDescent="0.25">
      <c r="H146" s="18" t="str">
        <f t="shared" si="15"/>
        <v/>
      </c>
      <c r="I146" s="26" t="str">
        <f t="shared" si="16"/>
        <v/>
      </c>
      <c r="J146" s="18" t="str">
        <f t="shared" si="17"/>
        <v/>
      </c>
      <c r="K146" s="18" t="str">
        <f t="shared" si="18"/>
        <v/>
      </c>
      <c r="L146" s="69" t="str">
        <f t="shared" si="19"/>
        <v/>
      </c>
      <c r="N146" s="23" t="str">
        <f t="shared" si="20"/>
        <v/>
      </c>
    </row>
    <row r="147" spans="8:14" x14ac:dyDescent="0.25">
      <c r="H147" s="18" t="str">
        <f t="shared" si="15"/>
        <v/>
      </c>
      <c r="I147" s="26" t="str">
        <f t="shared" si="16"/>
        <v/>
      </c>
      <c r="J147" s="18" t="str">
        <f t="shared" si="17"/>
        <v/>
      </c>
      <c r="K147" s="18" t="str">
        <f t="shared" si="18"/>
        <v/>
      </c>
      <c r="L147" s="69" t="str">
        <f t="shared" si="19"/>
        <v/>
      </c>
      <c r="N147" s="23" t="str">
        <f t="shared" si="20"/>
        <v/>
      </c>
    </row>
    <row r="148" spans="8:14" x14ac:dyDescent="0.25">
      <c r="H148" s="18" t="str">
        <f t="shared" si="15"/>
        <v/>
      </c>
      <c r="I148" s="26" t="str">
        <f t="shared" si="16"/>
        <v/>
      </c>
      <c r="J148" s="18" t="str">
        <f t="shared" si="17"/>
        <v/>
      </c>
      <c r="K148" s="18" t="str">
        <f t="shared" si="18"/>
        <v/>
      </c>
      <c r="L148" s="69" t="str">
        <f t="shared" si="19"/>
        <v/>
      </c>
      <c r="N148" s="23" t="str">
        <f t="shared" si="20"/>
        <v/>
      </c>
    </row>
    <row r="149" spans="8:14" x14ac:dyDescent="0.25">
      <c r="H149" s="18" t="str">
        <f t="shared" si="15"/>
        <v/>
      </c>
      <c r="I149" s="26" t="str">
        <f t="shared" si="16"/>
        <v/>
      </c>
      <c r="J149" s="18" t="str">
        <f t="shared" si="17"/>
        <v/>
      </c>
      <c r="K149" s="18" t="str">
        <f t="shared" si="18"/>
        <v/>
      </c>
      <c r="L149" s="69" t="str">
        <f t="shared" si="19"/>
        <v/>
      </c>
      <c r="N149" s="23" t="str">
        <f t="shared" si="20"/>
        <v/>
      </c>
    </row>
    <row r="150" spans="8:14" x14ac:dyDescent="0.25">
      <c r="H150" s="18" t="str">
        <f t="shared" si="15"/>
        <v/>
      </c>
      <c r="I150" s="26" t="str">
        <f t="shared" si="16"/>
        <v/>
      </c>
      <c r="J150" s="18" t="str">
        <f t="shared" si="17"/>
        <v/>
      </c>
      <c r="K150" s="18" t="str">
        <f t="shared" si="18"/>
        <v/>
      </c>
      <c r="L150" s="69" t="str">
        <f t="shared" si="19"/>
        <v/>
      </c>
      <c r="N150" s="23" t="str">
        <f t="shared" si="20"/>
        <v/>
      </c>
    </row>
    <row r="151" spans="8:14" x14ac:dyDescent="0.25">
      <c r="H151" s="18" t="str">
        <f t="shared" si="15"/>
        <v/>
      </c>
      <c r="I151" s="26" t="str">
        <f t="shared" si="16"/>
        <v/>
      </c>
      <c r="J151" s="18" t="str">
        <f t="shared" si="17"/>
        <v/>
      </c>
      <c r="K151" s="18" t="str">
        <f t="shared" si="18"/>
        <v/>
      </c>
      <c r="L151" s="69" t="str">
        <f t="shared" si="19"/>
        <v/>
      </c>
      <c r="N151" s="23" t="str">
        <f t="shared" si="20"/>
        <v/>
      </c>
    </row>
    <row r="152" spans="8:14" x14ac:dyDescent="0.25">
      <c r="H152" s="18" t="str">
        <f t="shared" si="15"/>
        <v/>
      </c>
      <c r="I152" s="26" t="str">
        <f t="shared" si="16"/>
        <v/>
      </c>
      <c r="J152" s="18" t="str">
        <f t="shared" si="17"/>
        <v/>
      </c>
      <c r="K152" s="18" t="str">
        <f t="shared" si="18"/>
        <v/>
      </c>
      <c r="L152" s="69" t="str">
        <f t="shared" si="19"/>
        <v/>
      </c>
      <c r="N152" s="23" t="str">
        <f t="shared" si="20"/>
        <v/>
      </c>
    </row>
    <row r="153" spans="8:14" x14ac:dyDescent="0.25">
      <c r="H153" s="18" t="str">
        <f t="shared" si="15"/>
        <v/>
      </c>
      <c r="I153" s="26" t="str">
        <f t="shared" si="16"/>
        <v/>
      </c>
      <c r="J153" s="18" t="str">
        <f t="shared" si="17"/>
        <v/>
      </c>
      <c r="K153" s="18" t="str">
        <f t="shared" si="18"/>
        <v/>
      </c>
      <c r="L153" s="69" t="str">
        <f t="shared" si="19"/>
        <v/>
      </c>
      <c r="N153" s="23" t="str">
        <f t="shared" si="20"/>
        <v/>
      </c>
    </row>
    <row r="154" spans="8:14" x14ac:dyDescent="0.25">
      <c r="H154" s="18" t="str">
        <f t="shared" si="15"/>
        <v/>
      </c>
      <c r="I154" s="26" t="str">
        <f t="shared" si="16"/>
        <v/>
      </c>
      <c r="J154" s="18" t="str">
        <f t="shared" si="17"/>
        <v/>
      </c>
      <c r="K154" s="18" t="str">
        <f t="shared" si="18"/>
        <v/>
      </c>
      <c r="L154" s="69" t="str">
        <f t="shared" si="19"/>
        <v/>
      </c>
      <c r="N154" s="23" t="str">
        <f t="shared" si="20"/>
        <v/>
      </c>
    </row>
    <row r="155" spans="8:14" x14ac:dyDescent="0.25">
      <c r="H155" s="18" t="str">
        <f t="shared" si="15"/>
        <v/>
      </c>
      <c r="I155" s="26" t="str">
        <f t="shared" si="16"/>
        <v/>
      </c>
      <c r="J155" s="18" t="str">
        <f t="shared" si="17"/>
        <v/>
      </c>
      <c r="K155" s="18" t="str">
        <f t="shared" si="18"/>
        <v/>
      </c>
      <c r="L155" s="69" t="str">
        <f t="shared" si="19"/>
        <v/>
      </c>
      <c r="N155" s="23" t="str">
        <f t="shared" si="20"/>
        <v/>
      </c>
    </row>
    <row r="156" spans="8:14" x14ac:dyDescent="0.25">
      <c r="H156" s="18" t="str">
        <f t="shared" si="15"/>
        <v/>
      </c>
      <c r="I156" s="26" t="str">
        <f t="shared" si="16"/>
        <v/>
      </c>
      <c r="J156" s="18" t="str">
        <f t="shared" si="17"/>
        <v/>
      </c>
      <c r="K156" s="18" t="str">
        <f t="shared" si="18"/>
        <v/>
      </c>
      <c r="L156" s="69" t="str">
        <f t="shared" si="19"/>
        <v/>
      </c>
      <c r="N156" s="23" t="str">
        <f t="shared" si="20"/>
        <v/>
      </c>
    </row>
    <row r="157" spans="8:14" x14ac:dyDescent="0.25">
      <c r="H157" s="18" t="str">
        <f t="shared" si="15"/>
        <v/>
      </c>
      <c r="I157" s="26" t="str">
        <f t="shared" si="16"/>
        <v/>
      </c>
      <c r="J157" s="18" t="str">
        <f t="shared" si="17"/>
        <v/>
      </c>
      <c r="K157" s="18" t="str">
        <f t="shared" si="18"/>
        <v/>
      </c>
      <c r="L157" s="69" t="str">
        <f t="shared" si="19"/>
        <v/>
      </c>
      <c r="N157" s="23" t="str">
        <f t="shared" si="20"/>
        <v/>
      </c>
    </row>
    <row r="158" spans="8:14" x14ac:dyDescent="0.25">
      <c r="H158" s="18" t="str">
        <f t="shared" si="15"/>
        <v/>
      </c>
      <c r="I158" s="26" t="str">
        <f t="shared" si="16"/>
        <v/>
      </c>
      <c r="J158" s="18" t="str">
        <f t="shared" si="17"/>
        <v/>
      </c>
      <c r="K158" s="18" t="str">
        <f t="shared" si="18"/>
        <v/>
      </c>
      <c r="L158" s="69" t="str">
        <f t="shared" si="19"/>
        <v/>
      </c>
      <c r="N158" s="23" t="str">
        <f t="shared" si="20"/>
        <v/>
      </c>
    </row>
    <row r="159" spans="8:14" x14ac:dyDescent="0.25">
      <c r="H159" s="18" t="str">
        <f t="shared" si="15"/>
        <v/>
      </c>
      <c r="I159" s="26" t="str">
        <f t="shared" si="16"/>
        <v/>
      </c>
      <c r="J159" s="18" t="str">
        <f t="shared" si="17"/>
        <v/>
      </c>
      <c r="K159" s="18" t="str">
        <f t="shared" si="18"/>
        <v/>
      </c>
      <c r="L159" s="69" t="str">
        <f t="shared" si="19"/>
        <v/>
      </c>
      <c r="N159" s="23" t="str">
        <f t="shared" si="20"/>
        <v/>
      </c>
    </row>
    <row r="160" spans="8:14" x14ac:dyDescent="0.25">
      <c r="H160" s="18" t="str">
        <f t="shared" si="15"/>
        <v/>
      </c>
      <c r="I160" s="26" t="str">
        <f t="shared" si="16"/>
        <v/>
      </c>
      <c r="J160" s="18" t="str">
        <f t="shared" si="17"/>
        <v/>
      </c>
      <c r="K160" s="18" t="str">
        <f t="shared" si="18"/>
        <v/>
      </c>
      <c r="L160" s="69" t="str">
        <f t="shared" si="19"/>
        <v/>
      </c>
      <c r="N160" s="23" t="str">
        <f t="shared" si="20"/>
        <v/>
      </c>
    </row>
    <row r="161" spans="8:14" x14ac:dyDescent="0.25">
      <c r="H161" s="18" t="str">
        <f t="shared" si="15"/>
        <v/>
      </c>
      <c r="I161" s="26" t="str">
        <f t="shared" si="16"/>
        <v/>
      </c>
      <c r="J161" s="18" t="str">
        <f t="shared" si="17"/>
        <v/>
      </c>
      <c r="K161" s="18" t="str">
        <f t="shared" si="18"/>
        <v/>
      </c>
      <c r="L161" s="69" t="str">
        <f t="shared" si="19"/>
        <v/>
      </c>
      <c r="N161" s="23" t="str">
        <f t="shared" si="20"/>
        <v/>
      </c>
    </row>
    <row r="162" spans="8:14" x14ac:dyDescent="0.25">
      <c r="H162" s="18" t="str">
        <f t="shared" si="15"/>
        <v/>
      </c>
      <c r="I162" s="26" t="str">
        <f t="shared" si="16"/>
        <v/>
      </c>
      <c r="J162" s="18" t="str">
        <f t="shared" si="17"/>
        <v/>
      </c>
      <c r="K162" s="18" t="str">
        <f t="shared" si="18"/>
        <v/>
      </c>
      <c r="L162" s="69" t="str">
        <f t="shared" si="19"/>
        <v/>
      </c>
      <c r="N162" s="23" t="str">
        <f t="shared" si="20"/>
        <v/>
      </c>
    </row>
    <row r="163" spans="8:14" x14ac:dyDescent="0.25">
      <c r="H163" s="18" t="str">
        <f t="shared" si="15"/>
        <v/>
      </c>
      <c r="I163" s="26" t="str">
        <f t="shared" si="16"/>
        <v/>
      </c>
      <c r="J163" s="18" t="str">
        <f t="shared" si="17"/>
        <v/>
      </c>
      <c r="K163" s="18" t="str">
        <f t="shared" si="18"/>
        <v/>
      </c>
      <c r="L163" s="69" t="str">
        <f t="shared" si="19"/>
        <v/>
      </c>
      <c r="N163" s="23" t="str">
        <f t="shared" si="20"/>
        <v/>
      </c>
    </row>
    <row r="164" spans="8:14" x14ac:dyDescent="0.25">
      <c r="H164" s="18" t="str">
        <f t="shared" si="15"/>
        <v/>
      </c>
      <c r="I164" s="26" t="str">
        <f t="shared" si="16"/>
        <v/>
      </c>
      <c r="J164" s="18" t="str">
        <f t="shared" si="17"/>
        <v/>
      </c>
      <c r="K164" s="18" t="str">
        <f t="shared" si="18"/>
        <v/>
      </c>
      <c r="L164" s="69" t="str">
        <f t="shared" si="19"/>
        <v/>
      </c>
      <c r="N164" s="23" t="str">
        <f t="shared" si="20"/>
        <v/>
      </c>
    </row>
    <row r="165" spans="8:14" x14ac:dyDescent="0.25">
      <c r="H165" s="18" t="str">
        <f t="shared" si="15"/>
        <v/>
      </c>
      <c r="I165" s="26" t="str">
        <f t="shared" si="16"/>
        <v/>
      </c>
      <c r="J165" s="18" t="str">
        <f t="shared" si="17"/>
        <v/>
      </c>
      <c r="K165" s="18" t="str">
        <f t="shared" si="18"/>
        <v/>
      </c>
      <c r="L165" s="69" t="str">
        <f t="shared" si="19"/>
        <v/>
      </c>
      <c r="N165" s="23" t="str">
        <f t="shared" si="20"/>
        <v/>
      </c>
    </row>
    <row r="166" spans="8:14" x14ac:dyDescent="0.25">
      <c r="H166" s="18" t="str">
        <f t="shared" si="15"/>
        <v/>
      </c>
      <c r="I166" s="26" t="str">
        <f t="shared" si="16"/>
        <v/>
      </c>
      <c r="J166" s="18" t="str">
        <f t="shared" si="17"/>
        <v/>
      </c>
      <c r="K166" s="18" t="str">
        <f t="shared" si="18"/>
        <v/>
      </c>
      <c r="L166" s="69" t="str">
        <f t="shared" si="19"/>
        <v/>
      </c>
      <c r="N166" s="23" t="str">
        <f t="shared" si="20"/>
        <v/>
      </c>
    </row>
    <row r="167" spans="8:14" x14ac:dyDescent="0.25">
      <c r="H167" s="18" t="str">
        <f t="shared" si="15"/>
        <v/>
      </c>
      <c r="I167" s="26" t="str">
        <f t="shared" si="16"/>
        <v/>
      </c>
      <c r="J167" s="18" t="str">
        <f t="shared" si="17"/>
        <v/>
      </c>
      <c r="K167" s="18" t="str">
        <f t="shared" si="18"/>
        <v/>
      </c>
      <c r="L167" s="69" t="str">
        <f t="shared" si="19"/>
        <v/>
      </c>
      <c r="N167" s="23" t="str">
        <f t="shared" si="20"/>
        <v/>
      </c>
    </row>
    <row r="168" spans="8:14" x14ac:dyDescent="0.25">
      <c r="H168" s="18" t="str">
        <f t="shared" si="15"/>
        <v/>
      </c>
      <c r="I168" s="26" t="str">
        <f t="shared" si="16"/>
        <v/>
      </c>
      <c r="J168" s="18" t="str">
        <f t="shared" si="17"/>
        <v/>
      </c>
      <c r="K168" s="18" t="str">
        <f t="shared" si="18"/>
        <v/>
      </c>
      <c r="L168" s="69" t="str">
        <f t="shared" si="19"/>
        <v/>
      </c>
      <c r="N168" s="23" t="str">
        <f t="shared" si="20"/>
        <v/>
      </c>
    </row>
    <row r="169" spans="8:14" x14ac:dyDescent="0.25">
      <c r="H169" s="18" t="str">
        <f t="shared" si="15"/>
        <v/>
      </c>
      <c r="I169" s="26" t="str">
        <f t="shared" si="16"/>
        <v/>
      </c>
      <c r="J169" s="18" t="str">
        <f t="shared" si="17"/>
        <v/>
      </c>
      <c r="K169" s="18" t="str">
        <f t="shared" si="18"/>
        <v/>
      </c>
      <c r="L169" s="69" t="str">
        <f t="shared" si="19"/>
        <v/>
      </c>
      <c r="N169" s="23" t="str">
        <f t="shared" si="20"/>
        <v/>
      </c>
    </row>
    <row r="170" spans="8:14" x14ac:dyDescent="0.25">
      <c r="H170" s="18" t="str">
        <f t="shared" si="15"/>
        <v/>
      </c>
      <c r="I170" s="26" t="str">
        <f t="shared" si="16"/>
        <v/>
      </c>
      <c r="J170" s="18" t="str">
        <f t="shared" si="17"/>
        <v/>
      </c>
      <c r="K170" s="18" t="str">
        <f t="shared" si="18"/>
        <v/>
      </c>
      <c r="L170" s="69" t="str">
        <f t="shared" si="19"/>
        <v/>
      </c>
      <c r="N170" s="23" t="str">
        <f t="shared" si="20"/>
        <v/>
      </c>
    </row>
    <row r="171" spans="8:14" x14ac:dyDescent="0.25">
      <c r="H171" s="18" t="str">
        <f t="shared" si="15"/>
        <v/>
      </c>
      <c r="I171" s="26" t="str">
        <f t="shared" si="16"/>
        <v/>
      </c>
      <c r="J171" s="18" t="str">
        <f t="shared" si="17"/>
        <v/>
      </c>
      <c r="K171" s="18" t="str">
        <f t="shared" si="18"/>
        <v/>
      </c>
      <c r="L171" s="69" t="str">
        <f t="shared" si="19"/>
        <v/>
      </c>
      <c r="N171" s="23" t="str">
        <f t="shared" si="20"/>
        <v/>
      </c>
    </row>
    <row r="172" spans="8:14" x14ac:dyDescent="0.25">
      <c r="H172" s="18" t="str">
        <f t="shared" si="15"/>
        <v/>
      </c>
      <c r="I172" s="26" t="str">
        <f t="shared" si="16"/>
        <v/>
      </c>
      <c r="J172" s="18" t="str">
        <f t="shared" si="17"/>
        <v/>
      </c>
      <c r="K172" s="18" t="str">
        <f t="shared" si="18"/>
        <v/>
      </c>
      <c r="L172" s="69" t="str">
        <f t="shared" si="19"/>
        <v/>
      </c>
      <c r="N172" s="23" t="str">
        <f t="shared" si="20"/>
        <v/>
      </c>
    </row>
    <row r="173" spans="8:14" x14ac:dyDescent="0.25">
      <c r="H173" s="18" t="str">
        <f t="shared" si="15"/>
        <v/>
      </c>
      <c r="I173" s="26" t="str">
        <f t="shared" si="16"/>
        <v/>
      </c>
      <c r="J173" s="18" t="str">
        <f t="shared" si="17"/>
        <v/>
      </c>
      <c r="K173" s="18" t="str">
        <f t="shared" si="18"/>
        <v/>
      </c>
      <c r="L173" s="69" t="str">
        <f t="shared" si="19"/>
        <v/>
      </c>
      <c r="N173" s="23" t="str">
        <f t="shared" si="20"/>
        <v/>
      </c>
    </row>
    <row r="174" spans="8:14" x14ac:dyDescent="0.25">
      <c r="H174" s="18" t="str">
        <f t="shared" si="15"/>
        <v/>
      </c>
      <c r="I174" s="26" t="str">
        <f t="shared" si="16"/>
        <v/>
      </c>
      <c r="J174" s="18" t="str">
        <f t="shared" si="17"/>
        <v/>
      </c>
      <c r="K174" s="18" t="str">
        <f t="shared" si="18"/>
        <v/>
      </c>
      <c r="L174" s="69" t="str">
        <f t="shared" si="19"/>
        <v/>
      </c>
      <c r="N174" s="23" t="str">
        <f t="shared" si="20"/>
        <v/>
      </c>
    </row>
    <row r="175" spans="8:14" x14ac:dyDescent="0.25">
      <c r="H175" s="18" t="str">
        <f t="shared" si="15"/>
        <v/>
      </c>
      <c r="I175" s="26" t="str">
        <f t="shared" si="16"/>
        <v/>
      </c>
      <c r="J175" s="18" t="str">
        <f t="shared" si="17"/>
        <v/>
      </c>
      <c r="K175" s="18" t="str">
        <f t="shared" si="18"/>
        <v/>
      </c>
      <c r="L175" s="69" t="str">
        <f t="shared" si="19"/>
        <v/>
      </c>
      <c r="N175" s="23" t="str">
        <f t="shared" si="20"/>
        <v/>
      </c>
    </row>
    <row r="176" spans="8:14" x14ac:dyDescent="0.25">
      <c r="H176" s="18" t="str">
        <f t="shared" si="15"/>
        <v/>
      </c>
      <c r="I176" s="26" t="str">
        <f t="shared" si="16"/>
        <v/>
      </c>
      <c r="J176" s="18" t="str">
        <f t="shared" si="17"/>
        <v/>
      </c>
      <c r="K176" s="18" t="str">
        <f t="shared" si="18"/>
        <v/>
      </c>
      <c r="L176" s="69" t="str">
        <f t="shared" si="19"/>
        <v/>
      </c>
      <c r="N176" s="23" t="str">
        <f t="shared" si="20"/>
        <v/>
      </c>
    </row>
    <row r="177" spans="8:14" x14ac:dyDescent="0.25">
      <c r="H177" s="18" t="str">
        <f t="shared" si="15"/>
        <v/>
      </c>
      <c r="I177" s="26" t="str">
        <f t="shared" si="16"/>
        <v/>
      </c>
      <c r="J177" s="18" t="str">
        <f t="shared" si="17"/>
        <v/>
      </c>
      <c r="K177" s="18" t="str">
        <f t="shared" si="18"/>
        <v/>
      </c>
      <c r="L177" s="69" t="str">
        <f t="shared" si="19"/>
        <v/>
      </c>
      <c r="N177" s="23" t="str">
        <f t="shared" si="20"/>
        <v/>
      </c>
    </row>
    <row r="178" spans="8:14" x14ac:dyDescent="0.25">
      <c r="H178" s="18" t="str">
        <f t="shared" si="15"/>
        <v/>
      </c>
      <c r="I178" s="26" t="str">
        <f t="shared" si="16"/>
        <v/>
      </c>
      <c r="J178" s="18" t="str">
        <f t="shared" si="17"/>
        <v/>
      </c>
      <c r="K178" s="18" t="str">
        <f t="shared" si="18"/>
        <v/>
      </c>
      <c r="L178" s="69" t="str">
        <f t="shared" si="19"/>
        <v/>
      </c>
      <c r="N178" s="23" t="str">
        <f t="shared" si="20"/>
        <v/>
      </c>
    </row>
    <row r="179" spans="8:14" x14ac:dyDescent="0.25">
      <c r="H179" s="18" t="str">
        <f t="shared" si="15"/>
        <v/>
      </c>
      <c r="I179" s="26" t="str">
        <f t="shared" si="16"/>
        <v/>
      </c>
      <c r="J179" s="18" t="str">
        <f t="shared" si="17"/>
        <v/>
      </c>
      <c r="K179" s="18" t="str">
        <f t="shared" si="18"/>
        <v/>
      </c>
      <c r="L179" s="69" t="str">
        <f t="shared" si="19"/>
        <v/>
      </c>
      <c r="N179" s="23" t="str">
        <f t="shared" si="20"/>
        <v/>
      </c>
    </row>
    <row r="180" spans="8:14" x14ac:dyDescent="0.25">
      <c r="H180" s="18" t="str">
        <f t="shared" si="15"/>
        <v/>
      </c>
      <c r="I180" s="26" t="str">
        <f t="shared" si="16"/>
        <v/>
      </c>
      <c r="J180" s="18" t="str">
        <f t="shared" si="17"/>
        <v/>
      </c>
      <c r="K180" s="18" t="str">
        <f t="shared" si="18"/>
        <v/>
      </c>
      <c r="L180" s="69" t="str">
        <f t="shared" si="19"/>
        <v/>
      </c>
      <c r="N180" s="23" t="str">
        <f t="shared" si="20"/>
        <v/>
      </c>
    </row>
    <row r="181" spans="8:14" x14ac:dyDescent="0.25">
      <c r="H181" s="18" t="str">
        <f t="shared" si="15"/>
        <v/>
      </c>
      <c r="I181" s="26" t="str">
        <f t="shared" si="16"/>
        <v/>
      </c>
      <c r="J181" s="18" t="str">
        <f t="shared" si="17"/>
        <v/>
      </c>
      <c r="K181" s="18" t="str">
        <f t="shared" si="18"/>
        <v/>
      </c>
      <c r="L181" s="69" t="str">
        <f t="shared" si="19"/>
        <v/>
      </c>
      <c r="N181" s="23" t="str">
        <f t="shared" si="20"/>
        <v/>
      </c>
    </row>
    <row r="182" spans="8:14" x14ac:dyDescent="0.25">
      <c r="H182" s="18" t="str">
        <f t="shared" si="15"/>
        <v/>
      </c>
      <c r="I182" s="26" t="str">
        <f t="shared" si="16"/>
        <v/>
      </c>
      <c r="J182" s="18" t="str">
        <f t="shared" si="17"/>
        <v/>
      </c>
      <c r="K182" s="18" t="str">
        <f t="shared" si="18"/>
        <v/>
      </c>
      <c r="L182" s="69" t="str">
        <f t="shared" si="19"/>
        <v/>
      </c>
      <c r="N182" s="23" t="str">
        <f t="shared" si="20"/>
        <v/>
      </c>
    </row>
    <row r="183" spans="8:14" x14ac:dyDescent="0.25">
      <c r="H183" s="18" t="str">
        <f t="shared" si="15"/>
        <v/>
      </c>
      <c r="I183" s="26" t="str">
        <f t="shared" si="16"/>
        <v/>
      </c>
      <c r="J183" s="18" t="str">
        <f t="shared" si="17"/>
        <v/>
      </c>
      <c r="K183" s="18" t="str">
        <f t="shared" si="18"/>
        <v/>
      </c>
      <c r="L183" s="69" t="str">
        <f t="shared" si="19"/>
        <v/>
      </c>
      <c r="N183" s="23" t="str">
        <f t="shared" si="20"/>
        <v/>
      </c>
    </row>
    <row r="184" spans="8:14" x14ac:dyDescent="0.25">
      <c r="H184" s="18" t="str">
        <f t="shared" si="15"/>
        <v/>
      </c>
      <c r="I184" s="26" t="str">
        <f t="shared" si="16"/>
        <v/>
      </c>
      <c r="J184" s="18" t="str">
        <f t="shared" si="17"/>
        <v/>
      </c>
      <c r="K184" s="18" t="str">
        <f t="shared" si="18"/>
        <v/>
      </c>
      <c r="L184" s="69" t="str">
        <f t="shared" si="19"/>
        <v/>
      </c>
      <c r="N184" s="23" t="str">
        <f t="shared" si="20"/>
        <v/>
      </c>
    </row>
    <row r="185" spans="8:14" x14ac:dyDescent="0.25">
      <c r="H185" s="18" t="str">
        <f t="shared" si="15"/>
        <v/>
      </c>
      <c r="I185" s="26" t="str">
        <f t="shared" si="16"/>
        <v/>
      </c>
      <c r="J185" s="18" t="str">
        <f t="shared" si="17"/>
        <v/>
      </c>
      <c r="K185" s="18" t="str">
        <f t="shared" si="18"/>
        <v/>
      </c>
      <c r="L185" s="69" t="str">
        <f t="shared" si="19"/>
        <v/>
      </c>
      <c r="N185" s="23" t="str">
        <f t="shared" si="20"/>
        <v/>
      </c>
    </row>
    <row r="186" spans="8:14" x14ac:dyDescent="0.25">
      <c r="H186" s="18" t="str">
        <f t="shared" si="15"/>
        <v/>
      </c>
      <c r="I186" s="26" t="str">
        <f t="shared" si="16"/>
        <v/>
      </c>
      <c r="J186" s="18" t="str">
        <f t="shared" si="17"/>
        <v/>
      </c>
      <c r="K186" s="18" t="str">
        <f t="shared" si="18"/>
        <v/>
      </c>
      <c r="L186" s="69" t="str">
        <f t="shared" si="19"/>
        <v/>
      </c>
      <c r="N186" s="23" t="str">
        <f t="shared" si="20"/>
        <v/>
      </c>
    </row>
    <row r="187" spans="8:14" x14ac:dyDescent="0.25">
      <c r="H187" s="18" t="str">
        <f t="shared" si="15"/>
        <v/>
      </c>
      <c r="I187" s="26" t="str">
        <f t="shared" si="16"/>
        <v/>
      </c>
      <c r="J187" s="18" t="str">
        <f t="shared" si="17"/>
        <v/>
      </c>
      <c r="K187" s="18" t="str">
        <f t="shared" si="18"/>
        <v/>
      </c>
      <c r="L187" s="69" t="str">
        <f t="shared" si="19"/>
        <v/>
      </c>
      <c r="N187" s="23" t="str">
        <f t="shared" si="20"/>
        <v/>
      </c>
    </row>
    <row r="188" spans="8:14" x14ac:dyDescent="0.25">
      <c r="H188" s="18" t="str">
        <f t="shared" si="15"/>
        <v/>
      </c>
      <c r="I188" s="26" t="str">
        <f t="shared" si="16"/>
        <v/>
      </c>
      <c r="J188" s="18" t="str">
        <f t="shared" si="17"/>
        <v/>
      </c>
      <c r="K188" s="18" t="str">
        <f t="shared" si="18"/>
        <v/>
      </c>
      <c r="L188" s="69" t="str">
        <f t="shared" si="19"/>
        <v/>
      </c>
      <c r="N188" s="23" t="str">
        <f t="shared" si="20"/>
        <v/>
      </c>
    </row>
    <row r="189" spans="8:14" x14ac:dyDescent="0.25">
      <c r="H189" s="18" t="str">
        <f t="shared" si="15"/>
        <v/>
      </c>
      <c r="I189" s="26" t="str">
        <f t="shared" si="16"/>
        <v/>
      </c>
      <c r="J189" s="18" t="str">
        <f t="shared" si="17"/>
        <v/>
      </c>
      <c r="K189" s="18" t="str">
        <f t="shared" si="18"/>
        <v/>
      </c>
      <c r="L189" s="69" t="str">
        <f t="shared" si="19"/>
        <v/>
      </c>
      <c r="N189" s="23" t="str">
        <f t="shared" si="20"/>
        <v/>
      </c>
    </row>
    <row r="190" spans="8:14" x14ac:dyDescent="0.25">
      <c r="H190" s="18" t="str">
        <f t="shared" si="15"/>
        <v/>
      </c>
      <c r="I190" s="26" t="str">
        <f t="shared" si="16"/>
        <v/>
      </c>
      <c r="J190" s="18" t="str">
        <f t="shared" si="17"/>
        <v/>
      </c>
      <c r="K190" s="18" t="str">
        <f t="shared" si="18"/>
        <v/>
      </c>
      <c r="L190" s="69" t="str">
        <f t="shared" si="19"/>
        <v/>
      </c>
      <c r="N190" s="23" t="str">
        <f t="shared" si="20"/>
        <v/>
      </c>
    </row>
    <row r="191" spans="8:14" x14ac:dyDescent="0.25">
      <c r="H191" s="18" t="str">
        <f t="shared" si="15"/>
        <v/>
      </c>
      <c r="I191" s="26" t="str">
        <f t="shared" si="16"/>
        <v/>
      </c>
      <c r="J191" s="18" t="str">
        <f t="shared" si="17"/>
        <v/>
      </c>
      <c r="K191" s="18" t="str">
        <f t="shared" si="18"/>
        <v/>
      </c>
      <c r="L191" s="69" t="str">
        <f t="shared" si="19"/>
        <v/>
      </c>
      <c r="N191" s="23" t="str">
        <f t="shared" si="20"/>
        <v/>
      </c>
    </row>
    <row r="192" spans="8:14" x14ac:dyDescent="0.25">
      <c r="H192" s="18" t="str">
        <f t="shared" si="15"/>
        <v/>
      </c>
      <c r="I192" s="26" t="str">
        <f t="shared" si="16"/>
        <v/>
      </c>
      <c r="J192" s="18" t="str">
        <f t="shared" si="17"/>
        <v/>
      </c>
      <c r="K192" s="18" t="str">
        <f t="shared" si="18"/>
        <v/>
      </c>
      <c r="L192" s="69" t="str">
        <f t="shared" si="19"/>
        <v/>
      </c>
      <c r="N192" s="23" t="str">
        <f t="shared" si="20"/>
        <v/>
      </c>
    </row>
    <row r="193" spans="8:14" x14ac:dyDescent="0.25">
      <c r="H193" s="18" t="str">
        <f t="shared" si="15"/>
        <v/>
      </c>
      <c r="I193" s="26" t="str">
        <f t="shared" si="16"/>
        <v/>
      </c>
      <c r="J193" s="18" t="str">
        <f t="shared" si="17"/>
        <v/>
      </c>
      <c r="K193" s="18" t="str">
        <f t="shared" si="18"/>
        <v/>
      </c>
      <c r="L193" s="69" t="str">
        <f t="shared" si="19"/>
        <v/>
      </c>
      <c r="N193" s="23" t="str">
        <f t="shared" si="20"/>
        <v/>
      </c>
    </row>
    <row r="194" spans="8:14" x14ac:dyDescent="0.25">
      <c r="H194" s="18" t="str">
        <f t="shared" si="15"/>
        <v/>
      </c>
      <c r="I194" s="26" t="str">
        <f t="shared" si="16"/>
        <v/>
      </c>
      <c r="J194" s="18" t="str">
        <f t="shared" si="17"/>
        <v/>
      </c>
      <c r="K194" s="18" t="str">
        <f t="shared" si="18"/>
        <v/>
      </c>
      <c r="L194" s="69" t="str">
        <f t="shared" si="19"/>
        <v/>
      </c>
      <c r="N194" s="23" t="str">
        <f t="shared" si="20"/>
        <v/>
      </c>
    </row>
    <row r="195" spans="8:14" x14ac:dyDescent="0.25">
      <c r="H195" s="18" t="str">
        <f t="shared" si="15"/>
        <v/>
      </c>
      <c r="I195" s="26" t="str">
        <f t="shared" si="16"/>
        <v/>
      </c>
      <c r="J195" s="18" t="str">
        <f t="shared" si="17"/>
        <v/>
      </c>
      <c r="K195" s="18" t="str">
        <f t="shared" si="18"/>
        <v/>
      </c>
      <c r="L195" s="69" t="str">
        <f t="shared" si="19"/>
        <v/>
      </c>
      <c r="N195" s="23" t="str">
        <f t="shared" si="20"/>
        <v/>
      </c>
    </row>
    <row r="196" spans="8:14" x14ac:dyDescent="0.25">
      <c r="H196" s="18" t="str">
        <f t="shared" ref="H196:H259" si="21">IF(OR($E196="",$G196=""),"",$E196*$G196)</f>
        <v/>
      </c>
      <c r="I196" s="26" t="str">
        <f t="shared" ref="I196:I259" si="22">IF($F196="","",IFERROR(INDEX(CurRate,MATCH($F196,CurCode,0)),""))</f>
        <v/>
      </c>
      <c r="J196" s="18" t="str">
        <f t="shared" ref="J196:J259" si="23">IF(OR($G196="",$I196="",$I196=0),"",$G196/$I196)</f>
        <v/>
      </c>
      <c r="K196" s="18" t="str">
        <f t="shared" ref="K196:K259" si="24">IF(OR($E196="",$J196=""),"",$E196*$J196)</f>
        <v/>
      </c>
      <c r="L196" s="69" t="str">
        <f t="shared" ref="L196:L259" si="25">IF(D196="","",IF(ISNUMBER(MATCH(D196,ItemName,0)),IF(AND(D196&lt;&gt;"",A196=""),"NO DATE","OK"),"NOT IN ITEMS LIST"))</f>
        <v/>
      </c>
      <c r="N196" s="23" t="str">
        <f t="shared" ref="N196:N259" si="26">IF($A196="","",$A196*100000+ROW())</f>
        <v/>
      </c>
    </row>
    <row r="197" spans="8:14" x14ac:dyDescent="0.25">
      <c r="H197" s="18" t="str">
        <f t="shared" si="21"/>
        <v/>
      </c>
      <c r="I197" s="26" t="str">
        <f t="shared" si="22"/>
        <v/>
      </c>
      <c r="J197" s="18" t="str">
        <f t="shared" si="23"/>
        <v/>
      </c>
      <c r="K197" s="18" t="str">
        <f t="shared" si="24"/>
        <v/>
      </c>
      <c r="L197" s="69" t="str">
        <f t="shared" si="25"/>
        <v/>
      </c>
      <c r="N197" s="23" t="str">
        <f t="shared" si="26"/>
        <v/>
      </c>
    </row>
    <row r="198" spans="8:14" x14ac:dyDescent="0.25">
      <c r="H198" s="18" t="str">
        <f t="shared" si="21"/>
        <v/>
      </c>
      <c r="I198" s="26" t="str">
        <f t="shared" si="22"/>
        <v/>
      </c>
      <c r="J198" s="18" t="str">
        <f t="shared" si="23"/>
        <v/>
      </c>
      <c r="K198" s="18" t="str">
        <f t="shared" si="24"/>
        <v/>
      </c>
      <c r="L198" s="69" t="str">
        <f t="shared" si="25"/>
        <v/>
      </c>
      <c r="N198" s="23" t="str">
        <f t="shared" si="26"/>
        <v/>
      </c>
    </row>
    <row r="199" spans="8:14" x14ac:dyDescent="0.25">
      <c r="H199" s="18" t="str">
        <f t="shared" si="21"/>
        <v/>
      </c>
      <c r="I199" s="26" t="str">
        <f t="shared" si="22"/>
        <v/>
      </c>
      <c r="J199" s="18" t="str">
        <f t="shared" si="23"/>
        <v/>
      </c>
      <c r="K199" s="18" t="str">
        <f t="shared" si="24"/>
        <v/>
      </c>
      <c r="L199" s="69" t="str">
        <f t="shared" si="25"/>
        <v/>
      </c>
      <c r="N199" s="23" t="str">
        <f t="shared" si="26"/>
        <v/>
      </c>
    </row>
    <row r="200" spans="8:14" x14ac:dyDescent="0.25">
      <c r="H200" s="18" t="str">
        <f t="shared" si="21"/>
        <v/>
      </c>
      <c r="I200" s="26" t="str">
        <f t="shared" si="22"/>
        <v/>
      </c>
      <c r="J200" s="18" t="str">
        <f t="shared" si="23"/>
        <v/>
      </c>
      <c r="K200" s="18" t="str">
        <f t="shared" si="24"/>
        <v/>
      </c>
      <c r="L200" s="69" t="str">
        <f t="shared" si="25"/>
        <v/>
      </c>
      <c r="N200" s="23" t="str">
        <f t="shared" si="26"/>
        <v/>
      </c>
    </row>
    <row r="201" spans="8:14" x14ac:dyDescent="0.25">
      <c r="H201" s="18" t="str">
        <f t="shared" si="21"/>
        <v/>
      </c>
      <c r="I201" s="26" t="str">
        <f t="shared" si="22"/>
        <v/>
      </c>
      <c r="J201" s="18" t="str">
        <f t="shared" si="23"/>
        <v/>
      </c>
      <c r="K201" s="18" t="str">
        <f t="shared" si="24"/>
        <v/>
      </c>
      <c r="L201" s="69" t="str">
        <f t="shared" si="25"/>
        <v/>
      </c>
      <c r="N201" s="23" t="str">
        <f t="shared" si="26"/>
        <v/>
      </c>
    </row>
    <row r="202" spans="8:14" x14ac:dyDescent="0.25">
      <c r="H202" s="18" t="str">
        <f t="shared" si="21"/>
        <v/>
      </c>
      <c r="I202" s="26" t="str">
        <f t="shared" si="22"/>
        <v/>
      </c>
      <c r="J202" s="18" t="str">
        <f t="shared" si="23"/>
        <v/>
      </c>
      <c r="K202" s="18" t="str">
        <f t="shared" si="24"/>
        <v/>
      </c>
      <c r="L202" s="69" t="str">
        <f t="shared" si="25"/>
        <v/>
      </c>
      <c r="N202" s="23" t="str">
        <f t="shared" si="26"/>
        <v/>
      </c>
    </row>
    <row r="203" spans="8:14" x14ac:dyDescent="0.25">
      <c r="H203" s="18" t="str">
        <f t="shared" si="21"/>
        <v/>
      </c>
      <c r="I203" s="26" t="str">
        <f t="shared" si="22"/>
        <v/>
      </c>
      <c r="J203" s="18" t="str">
        <f t="shared" si="23"/>
        <v/>
      </c>
      <c r="K203" s="18" t="str">
        <f t="shared" si="24"/>
        <v/>
      </c>
      <c r="L203" s="69" t="str">
        <f t="shared" si="25"/>
        <v/>
      </c>
      <c r="N203" s="23" t="str">
        <f t="shared" si="26"/>
        <v/>
      </c>
    </row>
    <row r="204" spans="8:14" x14ac:dyDescent="0.25">
      <c r="H204" s="18" t="str">
        <f t="shared" si="21"/>
        <v/>
      </c>
      <c r="I204" s="26" t="str">
        <f t="shared" si="22"/>
        <v/>
      </c>
      <c r="J204" s="18" t="str">
        <f t="shared" si="23"/>
        <v/>
      </c>
      <c r="K204" s="18" t="str">
        <f t="shared" si="24"/>
        <v/>
      </c>
      <c r="L204" s="69" t="str">
        <f t="shared" si="25"/>
        <v/>
      </c>
      <c r="N204" s="23" t="str">
        <f t="shared" si="26"/>
        <v/>
      </c>
    </row>
    <row r="205" spans="8:14" x14ac:dyDescent="0.25">
      <c r="H205" s="18" t="str">
        <f t="shared" si="21"/>
        <v/>
      </c>
      <c r="I205" s="26" t="str">
        <f t="shared" si="22"/>
        <v/>
      </c>
      <c r="J205" s="18" t="str">
        <f t="shared" si="23"/>
        <v/>
      </c>
      <c r="K205" s="18" t="str">
        <f t="shared" si="24"/>
        <v/>
      </c>
      <c r="L205" s="69" t="str">
        <f t="shared" si="25"/>
        <v/>
      </c>
      <c r="N205" s="23" t="str">
        <f t="shared" si="26"/>
        <v/>
      </c>
    </row>
    <row r="206" spans="8:14" x14ac:dyDescent="0.25">
      <c r="H206" s="18" t="str">
        <f t="shared" si="21"/>
        <v/>
      </c>
      <c r="I206" s="26" t="str">
        <f t="shared" si="22"/>
        <v/>
      </c>
      <c r="J206" s="18" t="str">
        <f t="shared" si="23"/>
        <v/>
      </c>
      <c r="K206" s="18" t="str">
        <f t="shared" si="24"/>
        <v/>
      </c>
      <c r="L206" s="69" t="str">
        <f t="shared" si="25"/>
        <v/>
      </c>
      <c r="N206" s="23" t="str">
        <f t="shared" si="26"/>
        <v/>
      </c>
    </row>
    <row r="207" spans="8:14" x14ac:dyDescent="0.25">
      <c r="H207" s="18" t="str">
        <f t="shared" si="21"/>
        <v/>
      </c>
      <c r="I207" s="26" t="str">
        <f t="shared" si="22"/>
        <v/>
      </c>
      <c r="J207" s="18" t="str">
        <f t="shared" si="23"/>
        <v/>
      </c>
      <c r="K207" s="18" t="str">
        <f t="shared" si="24"/>
        <v/>
      </c>
      <c r="L207" s="69" t="str">
        <f t="shared" si="25"/>
        <v/>
      </c>
      <c r="N207" s="23" t="str">
        <f t="shared" si="26"/>
        <v/>
      </c>
    </row>
    <row r="208" spans="8:14" x14ac:dyDescent="0.25">
      <c r="H208" s="18" t="str">
        <f t="shared" si="21"/>
        <v/>
      </c>
      <c r="I208" s="26" t="str">
        <f t="shared" si="22"/>
        <v/>
      </c>
      <c r="J208" s="18" t="str">
        <f t="shared" si="23"/>
        <v/>
      </c>
      <c r="K208" s="18" t="str">
        <f t="shared" si="24"/>
        <v/>
      </c>
      <c r="L208" s="69" t="str">
        <f t="shared" si="25"/>
        <v/>
      </c>
      <c r="N208" s="23" t="str">
        <f t="shared" si="26"/>
        <v/>
      </c>
    </row>
    <row r="209" spans="8:14" x14ac:dyDescent="0.25">
      <c r="H209" s="18" t="str">
        <f t="shared" si="21"/>
        <v/>
      </c>
      <c r="I209" s="26" t="str">
        <f t="shared" si="22"/>
        <v/>
      </c>
      <c r="J209" s="18" t="str">
        <f t="shared" si="23"/>
        <v/>
      </c>
      <c r="K209" s="18" t="str">
        <f t="shared" si="24"/>
        <v/>
      </c>
      <c r="L209" s="69" t="str">
        <f t="shared" si="25"/>
        <v/>
      </c>
      <c r="N209" s="23" t="str">
        <f t="shared" si="26"/>
        <v/>
      </c>
    </row>
    <row r="210" spans="8:14" x14ac:dyDescent="0.25">
      <c r="H210" s="18" t="str">
        <f t="shared" si="21"/>
        <v/>
      </c>
      <c r="I210" s="26" t="str">
        <f t="shared" si="22"/>
        <v/>
      </c>
      <c r="J210" s="18" t="str">
        <f t="shared" si="23"/>
        <v/>
      </c>
      <c r="K210" s="18" t="str">
        <f t="shared" si="24"/>
        <v/>
      </c>
      <c r="L210" s="69" t="str">
        <f t="shared" si="25"/>
        <v/>
      </c>
      <c r="N210" s="23" t="str">
        <f t="shared" si="26"/>
        <v/>
      </c>
    </row>
    <row r="211" spans="8:14" x14ac:dyDescent="0.25">
      <c r="H211" s="18" t="str">
        <f t="shared" si="21"/>
        <v/>
      </c>
      <c r="I211" s="26" t="str">
        <f t="shared" si="22"/>
        <v/>
      </c>
      <c r="J211" s="18" t="str">
        <f t="shared" si="23"/>
        <v/>
      </c>
      <c r="K211" s="18" t="str">
        <f t="shared" si="24"/>
        <v/>
      </c>
      <c r="L211" s="69" t="str">
        <f t="shared" si="25"/>
        <v/>
      </c>
      <c r="N211" s="23" t="str">
        <f t="shared" si="26"/>
        <v/>
      </c>
    </row>
    <row r="212" spans="8:14" x14ac:dyDescent="0.25">
      <c r="H212" s="18" t="str">
        <f t="shared" si="21"/>
        <v/>
      </c>
      <c r="I212" s="26" t="str">
        <f t="shared" si="22"/>
        <v/>
      </c>
      <c r="J212" s="18" t="str">
        <f t="shared" si="23"/>
        <v/>
      </c>
      <c r="K212" s="18" t="str">
        <f t="shared" si="24"/>
        <v/>
      </c>
      <c r="L212" s="69" t="str">
        <f t="shared" si="25"/>
        <v/>
      </c>
      <c r="N212" s="23" t="str">
        <f t="shared" si="26"/>
        <v/>
      </c>
    </row>
    <row r="213" spans="8:14" x14ac:dyDescent="0.25">
      <c r="H213" s="18" t="str">
        <f t="shared" si="21"/>
        <v/>
      </c>
      <c r="I213" s="26" t="str">
        <f t="shared" si="22"/>
        <v/>
      </c>
      <c r="J213" s="18" t="str">
        <f t="shared" si="23"/>
        <v/>
      </c>
      <c r="K213" s="18" t="str">
        <f t="shared" si="24"/>
        <v/>
      </c>
      <c r="L213" s="69" t="str">
        <f t="shared" si="25"/>
        <v/>
      </c>
      <c r="N213" s="23" t="str">
        <f t="shared" si="26"/>
        <v/>
      </c>
    </row>
    <row r="214" spans="8:14" x14ac:dyDescent="0.25">
      <c r="H214" s="18" t="str">
        <f t="shared" si="21"/>
        <v/>
      </c>
      <c r="I214" s="26" t="str">
        <f t="shared" si="22"/>
        <v/>
      </c>
      <c r="J214" s="18" t="str">
        <f t="shared" si="23"/>
        <v/>
      </c>
      <c r="K214" s="18" t="str">
        <f t="shared" si="24"/>
        <v/>
      </c>
      <c r="L214" s="69" t="str">
        <f t="shared" si="25"/>
        <v/>
      </c>
      <c r="N214" s="23" t="str">
        <f t="shared" si="26"/>
        <v/>
      </c>
    </row>
    <row r="215" spans="8:14" x14ac:dyDescent="0.25">
      <c r="H215" s="18" t="str">
        <f t="shared" si="21"/>
        <v/>
      </c>
      <c r="I215" s="26" t="str">
        <f t="shared" si="22"/>
        <v/>
      </c>
      <c r="J215" s="18" t="str">
        <f t="shared" si="23"/>
        <v/>
      </c>
      <c r="K215" s="18" t="str">
        <f t="shared" si="24"/>
        <v/>
      </c>
      <c r="L215" s="69" t="str">
        <f t="shared" si="25"/>
        <v/>
      </c>
      <c r="N215" s="23" t="str">
        <f t="shared" si="26"/>
        <v/>
      </c>
    </row>
    <row r="216" spans="8:14" x14ac:dyDescent="0.25">
      <c r="H216" s="18" t="str">
        <f t="shared" si="21"/>
        <v/>
      </c>
      <c r="I216" s="26" t="str">
        <f t="shared" si="22"/>
        <v/>
      </c>
      <c r="J216" s="18" t="str">
        <f t="shared" si="23"/>
        <v/>
      </c>
      <c r="K216" s="18" t="str">
        <f t="shared" si="24"/>
        <v/>
      </c>
      <c r="L216" s="69" t="str">
        <f t="shared" si="25"/>
        <v/>
      </c>
      <c r="N216" s="23" t="str">
        <f t="shared" si="26"/>
        <v/>
      </c>
    </row>
    <row r="217" spans="8:14" x14ac:dyDescent="0.25">
      <c r="H217" s="18" t="str">
        <f t="shared" si="21"/>
        <v/>
      </c>
      <c r="I217" s="26" t="str">
        <f t="shared" si="22"/>
        <v/>
      </c>
      <c r="J217" s="18" t="str">
        <f t="shared" si="23"/>
        <v/>
      </c>
      <c r="K217" s="18" t="str">
        <f t="shared" si="24"/>
        <v/>
      </c>
      <c r="L217" s="69" t="str">
        <f t="shared" si="25"/>
        <v/>
      </c>
      <c r="N217" s="23" t="str">
        <f t="shared" si="26"/>
        <v/>
      </c>
    </row>
    <row r="218" spans="8:14" x14ac:dyDescent="0.25">
      <c r="H218" s="18" t="str">
        <f t="shared" si="21"/>
        <v/>
      </c>
      <c r="I218" s="26" t="str">
        <f t="shared" si="22"/>
        <v/>
      </c>
      <c r="J218" s="18" t="str">
        <f t="shared" si="23"/>
        <v/>
      </c>
      <c r="K218" s="18" t="str">
        <f t="shared" si="24"/>
        <v/>
      </c>
      <c r="L218" s="69" t="str">
        <f t="shared" si="25"/>
        <v/>
      </c>
      <c r="N218" s="23" t="str">
        <f t="shared" si="26"/>
        <v/>
      </c>
    </row>
    <row r="219" spans="8:14" x14ac:dyDescent="0.25">
      <c r="H219" s="18" t="str">
        <f t="shared" si="21"/>
        <v/>
      </c>
      <c r="I219" s="26" t="str">
        <f t="shared" si="22"/>
        <v/>
      </c>
      <c r="J219" s="18" t="str">
        <f t="shared" si="23"/>
        <v/>
      </c>
      <c r="K219" s="18" t="str">
        <f t="shared" si="24"/>
        <v/>
      </c>
      <c r="L219" s="69" t="str">
        <f t="shared" si="25"/>
        <v/>
      </c>
      <c r="N219" s="23" t="str">
        <f t="shared" si="26"/>
        <v/>
      </c>
    </row>
    <row r="220" spans="8:14" x14ac:dyDescent="0.25">
      <c r="H220" s="18" t="str">
        <f t="shared" si="21"/>
        <v/>
      </c>
      <c r="I220" s="26" t="str">
        <f t="shared" si="22"/>
        <v/>
      </c>
      <c r="J220" s="18" t="str">
        <f t="shared" si="23"/>
        <v/>
      </c>
      <c r="K220" s="18" t="str">
        <f t="shared" si="24"/>
        <v/>
      </c>
      <c r="L220" s="69" t="str">
        <f t="shared" si="25"/>
        <v/>
      </c>
      <c r="N220" s="23" t="str">
        <f t="shared" si="26"/>
        <v/>
      </c>
    </row>
    <row r="221" spans="8:14" x14ac:dyDescent="0.25">
      <c r="H221" s="18" t="str">
        <f t="shared" si="21"/>
        <v/>
      </c>
      <c r="I221" s="26" t="str">
        <f t="shared" si="22"/>
        <v/>
      </c>
      <c r="J221" s="18" t="str">
        <f t="shared" si="23"/>
        <v/>
      </c>
      <c r="K221" s="18" t="str">
        <f t="shared" si="24"/>
        <v/>
      </c>
      <c r="L221" s="69" t="str">
        <f t="shared" si="25"/>
        <v/>
      </c>
      <c r="N221" s="23" t="str">
        <f t="shared" si="26"/>
        <v/>
      </c>
    </row>
    <row r="222" spans="8:14" x14ac:dyDescent="0.25">
      <c r="H222" s="18" t="str">
        <f t="shared" si="21"/>
        <v/>
      </c>
      <c r="I222" s="26" t="str">
        <f t="shared" si="22"/>
        <v/>
      </c>
      <c r="J222" s="18" t="str">
        <f t="shared" si="23"/>
        <v/>
      </c>
      <c r="K222" s="18" t="str">
        <f t="shared" si="24"/>
        <v/>
      </c>
      <c r="L222" s="69" t="str">
        <f t="shared" si="25"/>
        <v/>
      </c>
      <c r="N222" s="23" t="str">
        <f t="shared" si="26"/>
        <v/>
      </c>
    </row>
    <row r="223" spans="8:14" x14ac:dyDescent="0.25">
      <c r="H223" s="18" t="str">
        <f t="shared" si="21"/>
        <v/>
      </c>
      <c r="I223" s="26" t="str">
        <f t="shared" si="22"/>
        <v/>
      </c>
      <c r="J223" s="18" t="str">
        <f t="shared" si="23"/>
        <v/>
      </c>
      <c r="K223" s="18" t="str">
        <f t="shared" si="24"/>
        <v/>
      </c>
      <c r="L223" s="69" t="str">
        <f t="shared" si="25"/>
        <v/>
      </c>
      <c r="N223" s="23" t="str">
        <f t="shared" si="26"/>
        <v/>
      </c>
    </row>
    <row r="224" spans="8:14" x14ac:dyDescent="0.25">
      <c r="H224" s="18" t="str">
        <f t="shared" si="21"/>
        <v/>
      </c>
      <c r="I224" s="26" t="str">
        <f t="shared" si="22"/>
        <v/>
      </c>
      <c r="J224" s="18" t="str">
        <f t="shared" si="23"/>
        <v/>
      </c>
      <c r="K224" s="18" t="str">
        <f t="shared" si="24"/>
        <v/>
      </c>
      <c r="L224" s="69" t="str">
        <f t="shared" si="25"/>
        <v/>
      </c>
      <c r="N224" s="23" t="str">
        <f t="shared" si="26"/>
        <v/>
      </c>
    </row>
    <row r="225" spans="8:14" x14ac:dyDescent="0.25">
      <c r="H225" s="18" t="str">
        <f t="shared" si="21"/>
        <v/>
      </c>
      <c r="I225" s="26" t="str">
        <f t="shared" si="22"/>
        <v/>
      </c>
      <c r="J225" s="18" t="str">
        <f t="shared" si="23"/>
        <v/>
      </c>
      <c r="K225" s="18" t="str">
        <f t="shared" si="24"/>
        <v/>
      </c>
      <c r="L225" s="69" t="str">
        <f t="shared" si="25"/>
        <v/>
      </c>
      <c r="N225" s="23" t="str">
        <f t="shared" si="26"/>
        <v/>
      </c>
    </row>
    <row r="226" spans="8:14" x14ac:dyDescent="0.25">
      <c r="H226" s="18" t="str">
        <f t="shared" si="21"/>
        <v/>
      </c>
      <c r="I226" s="26" t="str">
        <f t="shared" si="22"/>
        <v/>
      </c>
      <c r="J226" s="18" t="str">
        <f t="shared" si="23"/>
        <v/>
      </c>
      <c r="K226" s="18" t="str">
        <f t="shared" si="24"/>
        <v/>
      </c>
      <c r="L226" s="69" t="str">
        <f t="shared" si="25"/>
        <v/>
      </c>
      <c r="N226" s="23" t="str">
        <f t="shared" si="26"/>
        <v/>
      </c>
    </row>
    <row r="227" spans="8:14" x14ac:dyDescent="0.25">
      <c r="H227" s="18" t="str">
        <f t="shared" si="21"/>
        <v/>
      </c>
      <c r="I227" s="26" t="str">
        <f t="shared" si="22"/>
        <v/>
      </c>
      <c r="J227" s="18" t="str">
        <f t="shared" si="23"/>
        <v/>
      </c>
      <c r="K227" s="18" t="str">
        <f t="shared" si="24"/>
        <v/>
      </c>
      <c r="L227" s="69" t="str">
        <f t="shared" si="25"/>
        <v/>
      </c>
      <c r="N227" s="23" t="str">
        <f t="shared" si="26"/>
        <v/>
      </c>
    </row>
    <row r="228" spans="8:14" x14ac:dyDescent="0.25">
      <c r="H228" s="18" t="str">
        <f t="shared" si="21"/>
        <v/>
      </c>
      <c r="I228" s="26" t="str">
        <f t="shared" si="22"/>
        <v/>
      </c>
      <c r="J228" s="18" t="str">
        <f t="shared" si="23"/>
        <v/>
      </c>
      <c r="K228" s="18" t="str">
        <f t="shared" si="24"/>
        <v/>
      </c>
      <c r="L228" s="69" t="str">
        <f t="shared" si="25"/>
        <v/>
      </c>
      <c r="N228" s="23" t="str">
        <f t="shared" si="26"/>
        <v/>
      </c>
    </row>
    <row r="229" spans="8:14" x14ac:dyDescent="0.25">
      <c r="H229" s="18" t="str">
        <f t="shared" si="21"/>
        <v/>
      </c>
      <c r="I229" s="26" t="str">
        <f t="shared" si="22"/>
        <v/>
      </c>
      <c r="J229" s="18" t="str">
        <f t="shared" si="23"/>
        <v/>
      </c>
      <c r="K229" s="18" t="str">
        <f t="shared" si="24"/>
        <v/>
      </c>
      <c r="L229" s="69" t="str">
        <f t="shared" si="25"/>
        <v/>
      </c>
      <c r="N229" s="23" t="str">
        <f t="shared" si="26"/>
        <v/>
      </c>
    </row>
    <row r="230" spans="8:14" x14ac:dyDescent="0.25">
      <c r="H230" s="18" t="str">
        <f t="shared" si="21"/>
        <v/>
      </c>
      <c r="I230" s="26" t="str">
        <f t="shared" si="22"/>
        <v/>
      </c>
      <c r="J230" s="18" t="str">
        <f t="shared" si="23"/>
        <v/>
      </c>
      <c r="K230" s="18" t="str">
        <f t="shared" si="24"/>
        <v/>
      </c>
      <c r="L230" s="69" t="str">
        <f t="shared" si="25"/>
        <v/>
      </c>
      <c r="N230" s="23" t="str">
        <f t="shared" si="26"/>
        <v/>
      </c>
    </row>
    <row r="231" spans="8:14" x14ac:dyDescent="0.25">
      <c r="H231" s="18" t="str">
        <f t="shared" si="21"/>
        <v/>
      </c>
      <c r="I231" s="26" t="str">
        <f t="shared" si="22"/>
        <v/>
      </c>
      <c r="J231" s="18" t="str">
        <f t="shared" si="23"/>
        <v/>
      </c>
      <c r="K231" s="18" t="str">
        <f t="shared" si="24"/>
        <v/>
      </c>
      <c r="L231" s="69" t="str">
        <f t="shared" si="25"/>
        <v/>
      </c>
      <c r="N231" s="23" t="str">
        <f t="shared" si="26"/>
        <v/>
      </c>
    </row>
    <row r="232" spans="8:14" x14ac:dyDescent="0.25">
      <c r="H232" s="18" t="str">
        <f t="shared" si="21"/>
        <v/>
      </c>
      <c r="I232" s="26" t="str">
        <f t="shared" si="22"/>
        <v/>
      </c>
      <c r="J232" s="18" t="str">
        <f t="shared" si="23"/>
        <v/>
      </c>
      <c r="K232" s="18" t="str">
        <f t="shared" si="24"/>
        <v/>
      </c>
      <c r="L232" s="69" t="str">
        <f t="shared" si="25"/>
        <v/>
      </c>
      <c r="N232" s="23" t="str">
        <f t="shared" si="26"/>
        <v/>
      </c>
    </row>
    <row r="233" spans="8:14" x14ac:dyDescent="0.25">
      <c r="H233" s="18" t="str">
        <f t="shared" si="21"/>
        <v/>
      </c>
      <c r="I233" s="26" t="str">
        <f t="shared" si="22"/>
        <v/>
      </c>
      <c r="J233" s="18" t="str">
        <f t="shared" si="23"/>
        <v/>
      </c>
      <c r="K233" s="18" t="str">
        <f t="shared" si="24"/>
        <v/>
      </c>
      <c r="L233" s="69" t="str">
        <f t="shared" si="25"/>
        <v/>
      </c>
      <c r="N233" s="23" t="str">
        <f t="shared" si="26"/>
        <v/>
      </c>
    </row>
    <row r="234" spans="8:14" x14ac:dyDescent="0.25">
      <c r="H234" s="18" t="str">
        <f t="shared" si="21"/>
        <v/>
      </c>
      <c r="I234" s="26" t="str">
        <f t="shared" si="22"/>
        <v/>
      </c>
      <c r="J234" s="18" t="str">
        <f t="shared" si="23"/>
        <v/>
      </c>
      <c r="K234" s="18" t="str">
        <f t="shared" si="24"/>
        <v/>
      </c>
      <c r="L234" s="69" t="str">
        <f t="shared" si="25"/>
        <v/>
      </c>
      <c r="N234" s="23" t="str">
        <f t="shared" si="26"/>
        <v/>
      </c>
    </row>
    <row r="235" spans="8:14" x14ac:dyDescent="0.25">
      <c r="H235" s="18" t="str">
        <f t="shared" si="21"/>
        <v/>
      </c>
      <c r="I235" s="26" t="str">
        <f t="shared" si="22"/>
        <v/>
      </c>
      <c r="J235" s="18" t="str">
        <f t="shared" si="23"/>
        <v/>
      </c>
      <c r="K235" s="18" t="str">
        <f t="shared" si="24"/>
        <v/>
      </c>
      <c r="L235" s="69" t="str">
        <f t="shared" si="25"/>
        <v/>
      </c>
      <c r="N235" s="23" t="str">
        <f t="shared" si="26"/>
        <v/>
      </c>
    </row>
    <row r="236" spans="8:14" x14ac:dyDescent="0.25">
      <c r="H236" s="18" t="str">
        <f t="shared" si="21"/>
        <v/>
      </c>
      <c r="I236" s="26" t="str">
        <f t="shared" si="22"/>
        <v/>
      </c>
      <c r="J236" s="18" t="str">
        <f t="shared" si="23"/>
        <v/>
      </c>
      <c r="K236" s="18" t="str">
        <f t="shared" si="24"/>
        <v/>
      </c>
      <c r="L236" s="69" t="str">
        <f t="shared" si="25"/>
        <v/>
      </c>
      <c r="N236" s="23" t="str">
        <f t="shared" si="26"/>
        <v/>
      </c>
    </row>
    <row r="237" spans="8:14" x14ac:dyDescent="0.25">
      <c r="H237" s="18" t="str">
        <f t="shared" si="21"/>
        <v/>
      </c>
      <c r="I237" s="26" t="str">
        <f t="shared" si="22"/>
        <v/>
      </c>
      <c r="J237" s="18" t="str">
        <f t="shared" si="23"/>
        <v/>
      </c>
      <c r="K237" s="18" t="str">
        <f t="shared" si="24"/>
        <v/>
      </c>
      <c r="L237" s="69" t="str">
        <f t="shared" si="25"/>
        <v/>
      </c>
      <c r="N237" s="23" t="str">
        <f t="shared" si="26"/>
        <v/>
      </c>
    </row>
    <row r="238" spans="8:14" x14ac:dyDescent="0.25">
      <c r="H238" s="18" t="str">
        <f t="shared" si="21"/>
        <v/>
      </c>
      <c r="I238" s="26" t="str">
        <f t="shared" si="22"/>
        <v/>
      </c>
      <c r="J238" s="18" t="str">
        <f t="shared" si="23"/>
        <v/>
      </c>
      <c r="K238" s="18" t="str">
        <f t="shared" si="24"/>
        <v/>
      </c>
      <c r="L238" s="69" t="str">
        <f t="shared" si="25"/>
        <v/>
      </c>
      <c r="N238" s="23" t="str">
        <f t="shared" si="26"/>
        <v/>
      </c>
    </row>
    <row r="239" spans="8:14" x14ac:dyDescent="0.25">
      <c r="H239" s="18" t="str">
        <f t="shared" si="21"/>
        <v/>
      </c>
      <c r="I239" s="26" t="str">
        <f t="shared" si="22"/>
        <v/>
      </c>
      <c r="J239" s="18" t="str">
        <f t="shared" si="23"/>
        <v/>
      </c>
      <c r="K239" s="18" t="str">
        <f t="shared" si="24"/>
        <v/>
      </c>
      <c r="L239" s="69" t="str">
        <f t="shared" si="25"/>
        <v/>
      </c>
      <c r="N239" s="23" t="str">
        <f t="shared" si="26"/>
        <v/>
      </c>
    </row>
    <row r="240" spans="8:14" x14ac:dyDescent="0.25">
      <c r="H240" s="18" t="str">
        <f t="shared" si="21"/>
        <v/>
      </c>
      <c r="I240" s="26" t="str">
        <f t="shared" si="22"/>
        <v/>
      </c>
      <c r="J240" s="18" t="str">
        <f t="shared" si="23"/>
        <v/>
      </c>
      <c r="K240" s="18" t="str">
        <f t="shared" si="24"/>
        <v/>
      </c>
      <c r="L240" s="69" t="str">
        <f t="shared" si="25"/>
        <v/>
      </c>
      <c r="N240" s="23" t="str">
        <f t="shared" si="26"/>
        <v/>
      </c>
    </row>
    <row r="241" spans="8:14" x14ac:dyDescent="0.25">
      <c r="H241" s="18" t="str">
        <f t="shared" si="21"/>
        <v/>
      </c>
      <c r="I241" s="26" t="str">
        <f t="shared" si="22"/>
        <v/>
      </c>
      <c r="J241" s="18" t="str">
        <f t="shared" si="23"/>
        <v/>
      </c>
      <c r="K241" s="18" t="str">
        <f t="shared" si="24"/>
        <v/>
      </c>
      <c r="L241" s="69" t="str">
        <f t="shared" si="25"/>
        <v/>
      </c>
      <c r="N241" s="23" t="str">
        <f t="shared" si="26"/>
        <v/>
      </c>
    </row>
    <row r="242" spans="8:14" x14ac:dyDescent="0.25">
      <c r="H242" s="18" t="str">
        <f t="shared" si="21"/>
        <v/>
      </c>
      <c r="I242" s="26" t="str">
        <f t="shared" si="22"/>
        <v/>
      </c>
      <c r="J242" s="18" t="str">
        <f t="shared" si="23"/>
        <v/>
      </c>
      <c r="K242" s="18" t="str">
        <f t="shared" si="24"/>
        <v/>
      </c>
      <c r="L242" s="69" t="str">
        <f t="shared" si="25"/>
        <v/>
      </c>
      <c r="N242" s="23" t="str">
        <f t="shared" si="26"/>
        <v/>
      </c>
    </row>
    <row r="243" spans="8:14" x14ac:dyDescent="0.25">
      <c r="H243" s="18" t="str">
        <f t="shared" si="21"/>
        <v/>
      </c>
      <c r="I243" s="26" t="str">
        <f t="shared" si="22"/>
        <v/>
      </c>
      <c r="J243" s="18" t="str">
        <f t="shared" si="23"/>
        <v/>
      </c>
      <c r="K243" s="18" t="str">
        <f t="shared" si="24"/>
        <v/>
      </c>
      <c r="L243" s="69" t="str">
        <f t="shared" si="25"/>
        <v/>
      </c>
      <c r="N243" s="23" t="str">
        <f t="shared" si="26"/>
        <v/>
      </c>
    </row>
    <row r="244" spans="8:14" x14ac:dyDescent="0.25">
      <c r="H244" s="18" t="str">
        <f t="shared" si="21"/>
        <v/>
      </c>
      <c r="I244" s="26" t="str">
        <f t="shared" si="22"/>
        <v/>
      </c>
      <c r="J244" s="18" t="str">
        <f t="shared" si="23"/>
        <v/>
      </c>
      <c r="K244" s="18" t="str">
        <f t="shared" si="24"/>
        <v/>
      </c>
      <c r="L244" s="69" t="str">
        <f t="shared" si="25"/>
        <v/>
      </c>
      <c r="N244" s="23" t="str">
        <f t="shared" si="26"/>
        <v/>
      </c>
    </row>
    <row r="245" spans="8:14" x14ac:dyDescent="0.25">
      <c r="H245" s="18" t="str">
        <f t="shared" si="21"/>
        <v/>
      </c>
      <c r="I245" s="26" t="str">
        <f t="shared" si="22"/>
        <v/>
      </c>
      <c r="J245" s="18" t="str">
        <f t="shared" si="23"/>
        <v/>
      </c>
      <c r="K245" s="18" t="str">
        <f t="shared" si="24"/>
        <v/>
      </c>
      <c r="L245" s="69" t="str">
        <f t="shared" si="25"/>
        <v/>
      </c>
      <c r="N245" s="23" t="str">
        <f t="shared" si="26"/>
        <v/>
      </c>
    </row>
    <row r="246" spans="8:14" x14ac:dyDescent="0.25">
      <c r="H246" s="18" t="str">
        <f t="shared" si="21"/>
        <v/>
      </c>
      <c r="I246" s="26" t="str">
        <f t="shared" si="22"/>
        <v/>
      </c>
      <c r="J246" s="18" t="str">
        <f t="shared" si="23"/>
        <v/>
      </c>
      <c r="K246" s="18" t="str">
        <f t="shared" si="24"/>
        <v/>
      </c>
      <c r="L246" s="69" t="str">
        <f t="shared" si="25"/>
        <v/>
      </c>
      <c r="N246" s="23" t="str">
        <f t="shared" si="26"/>
        <v/>
      </c>
    </row>
    <row r="247" spans="8:14" x14ac:dyDescent="0.25">
      <c r="H247" s="18" t="str">
        <f t="shared" si="21"/>
        <v/>
      </c>
      <c r="I247" s="26" t="str">
        <f t="shared" si="22"/>
        <v/>
      </c>
      <c r="J247" s="18" t="str">
        <f t="shared" si="23"/>
        <v/>
      </c>
      <c r="K247" s="18" t="str">
        <f t="shared" si="24"/>
        <v/>
      </c>
      <c r="L247" s="69" t="str">
        <f t="shared" si="25"/>
        <v/>
      </c>
      <c r="N247" s="23" t="str">
        <f t="shared" si="26"/>
        <v/>
      </c>
    </row>
    <row r="248" spans="8:14" x14ac:dyDescent="0.25">
      <c r="H248" s="18" t="str">
        <f t="shared" si="21"/>
        <v/>
      </c>
      <c r="I248" s="26" t="str">
        <f t="shared" si="22"/>
        <v/>
      </c>
      <c r="J248" s="18" t="str">
        <f t="shared" si="23"/>
        <v/>
      </c>
      <c r="K248" s="18" t="str">
        <f t="shared" si="24"/>
        <v/>
      </c>
      <c r="L248" s="69" t="str">
        <f t="shared" si="25"/>
        <v/>
      </c>
      <c r="N248" s="23" t="str">
        <f t="shared" si="26"/>
        <v/>
      </c>
    </row>
    <row r="249" spans="8:14" x14ac:dyDescent="0.25">
      <c r="H249" s="18" t="str">
        <f t="shared" si="21"/>
        <v/>
      </c>
      <c r="I249" s="26" t="str">
        <f t="shared" si="22"/>
        <v/>
      </c>
      <c r="J249" s="18" t="str">
        <f t="shared" si="23"/>
        <v/>
      </c>
      <c r="K249" s="18" t="str">
        <f t="shared" si="24"/>
        <v/>
      </c>
      <c r="L249" s="69" t="str">
        <f t="shared" si="25"/>
        <v/>
      </c>
      <c r="N249" s="23" t="str">
        <f t="shared" si="26"/>
        <v/>
      </c>
    </row>
    <row r="250" spans="8:14" x14ac:dyDescent="0.25">
      <c r="H250" s="18" t="str">
        <f t="shared" si="21"/>
        <v/>
      </c>
      <c r="I250" s="26" t="str">
        <f t="shared" si="22"/>
        <v/>
      </c>
      <c r="J250" s="18" t="str">
        <f t="shared" si="23"/>
        <v/>
      </c>
      <c r="K250" s="18" t="str">
        <f t="shared" si="24"/>
        <v/>
      </c>
      <c r="L250" s="69" t="str">
        <f t="shared" si="25"/>
        <v/>
      </c>
      <c r="N250" s="23" t="str">
        <f t="shared" si="26"/>
        <v/>
      </c>
    </row>
    <row r="251" spans="8:14" x14ac:dyDescent="0.25">
      <c r="H251" s="18" t="str">
        <f t="shared" si="21"/>
        <v/>
      </c>
      <c r="I251" s="26" t="str">
        <f t="shared" si="22"/>
        <v/>
      </c>
      <c r="J251" s="18" t="str">
        <f t="shared" si="23"/>
        <v/>
      </c>
      <c r="K251" s="18" t="str">
        <f t="shared" si="24"/>
        <v/>
      </c>
      <c r="L251" s="69" t="str">
        <f t="shared" si="25"/>
        <v/>
      </c>
      <c r="N251" s="23" t="str">
        <f t="shared" si="26"/>
        <v/>
      </c>
    </row>
    <row r="252" spans="8:14" x14ac:dyDescent="0.25">
      <c r="H252" s="18" t="str">
        <f t="shared" si="21"/>
        <v/>
      </c>
      <c r="I252" s="26" t="str">
        <f t="shared" si="22"/>
        <v/>
      </c>
      <c r="J252" s="18" t="str">
        <f t="shared" si="23"/>
        <v/>
      </c>
      <c r="K252" s="18" t="str">
        <f t="shared" si="24"/>
        <v/>
      </c>
      <c r="L252" s="69" t="str">
        <f t="shared" si="25"/>
        <v/>
      </c>
      <c r="N252" s="23" t="str">
        <f t="shared" si="26"/>
        <v/>
      </c>
    </row>
    <row r="253" spans="8:14" x14ac:dyDescent="0.25">
      <c r="H253" s="18" t="str">
        <f t="shared" si="21"/>
        <v/>
      </c>
      <c r="I253" s="26" t="str">
        <f t="shared" si="22"/>
        <v/>
      </c>
      <c r="J253" s="18" t="str">
        <f t="shared" si="23"/>
        <v/>
      </c>
      <c r="K253" s="18" t="str">
        <f t="shared" si="24"/>
        <v/>
      </c>
      <c r="L253" s="69" t="str">
        <f t="shared" si="25"/>
        <v/>
      </c>
      <c r="N253" s="23" t="str">
        <f t="shared" si="26"/>
        <v/>
      </c>
    </row>
    <row r="254" spans="8:14" x14ac:dyDescent="0.25">
      <c r="H254" s="18" t="str">
        <f t="shared" si="21"/>
        <v/>
      </c>
      <c r="I254" s="26" t="str">
        <f t="shared" si="22"/>
        <v/>
      </c>
      <c r="J254" s="18" t="str">
        <f t="shared" si="23"/>
        <v/>
      </c>
      <c r="K254" s="18" t="str">
        <f t="shared" si="24"/>
        <v/>
      </c>
      <c r="L254" s="69" t="str">
        <f t="shared" si="25"/>
        <v/>
      </c>
      <c r="N254" s="23" t="str">
        <f t="shared" si="26"/>
        <v/>
      </c>
    </row>
    <row r="255" spans="8:14" x14ac:dyDescent="0.25">
      <c r="H255" s="18" t="str">
        <f t="shared" si="21"/>
        <v/>
      </c>
      <c r="I255" s="26" t="str">
        <f t="shared" si="22"/>
        <v/>
      </c>
      <c r="J255" s="18" t="str">
        <f t="shared" si="23"/>
        <v/>
      </c>
      <c r="K255" s="18" t="str">
        <f t="shared" si="24"/>
        <v/>
      </c>
      <c r="L255" s="69" t="str">
        <f t="shared" si="25"/>
        <v/>
      </c>
      <c r="N255" s="23" t="str">
        <f t="shared" si="26"/>
        <v/>
      </c>
    </row>
    <row r="256" spans="8:14" x14ac:dyDescent="0.25">
      <c r="H256" s="18" t="str">
        <f t="shared" si="21"/>
        <v/>
      </c>
      <c r="I256" s="26" t="str">
        <f t="shared" si="22"/>
        <v/>
      </c>
      <c r="J256" s="18" t="str">
        <f t="shared" si="23"/>
        <v/>
      </c>
      <c r="K256" s="18" t="str">
        <f t="shared" si="24"/>
        <v/>
      </c>
      <c r="L256" s="69" t="str">
        <f t="shared" si="25"/>
        <v/>
      </c>
      <c r="N256" s="23" t="str">
        <f t="shared" si="26"/>
        <v/>
      </c>
    </row>
    <row r="257" spans="8:14" x14ac:dyDescent="0.25">
      <c r="H257" s="18" t="str">
        <f t="shared" si="21"/>
        <v/>
      </c>
      <c r="I257" s="26" t="str">
        <f t="shared" si="22"/>
        <v/>
      </c>
      <c r="J257" s="18" t="str">
        <f t="shared" si="23"/>
        <v/>
      </c>
      <c r="K257" s="18" t="str">
        <f t="shared" si="24"/>
        <v/>
      </c>
      <c r="L257" s="69" t="str">
        <f t="shared" si="25"/>
        <v/>
      </c>
      <c r="N257" s="23" t="str">
        <f t="shared" si="26"/>
        <v/>
      </c>
    </row>
    <row r="258" spans="8:14" x14ac:dyDescent="0.25">
      <c r="H258" s="18" t="str">
        <f t="shared" si="21"/>
        <v/>
      </c>
      <c r="I258" s="26" t="str">
        <f t="shared" si="22"/>
        <v/>
      </c>
      <c r="J258" s="18" t="str">
        <f t="shared" si="23"/>
        <v/>
      </c>
      <c r="K258" s="18" t="str">
        <f t="shared" si="24"/>
        <v/>
      </c>
      <c r="L258" s="69" t="str">
        <f t="shared" si="25"/>
        <v/>
      </c>
      <c r="N258" s="23" t="str">
        <f t="shared" si="26"/>
        <v/>
      </c>
    </row>
    <row r="259" spans="8:14" x14ac:dyDescent="0.25">
      <c r="H259" s="18" t="str">
        <f t="shared" si="21"/>
        <v/>
      </c>
      <c r="I259" s="26" t="str">
        <f t="shared" si="22"/>
        <v/>
      </c>
      <c r="J259" s="18" t="str">
        <f t="shared" si="23"/>
        <v/>
      </c>
      <c r="K259" s="18" t="str">
        <f t="shared" si="24"/>
        <v/>
      </c>
      <c r="L259" s="69" t="str">
        <f t="shared" si="25"/>
        <v/>
      </c>
      <c r="N259" s="23" t="str">
        <f t="shared" si="26"/>
        <v/>
      </c>
    </row>
    <row r="260" spans="8:14" x14ac:dyDescent="0.25">
      <c r="H260" s="18" t="str">
        <f t="shared" ref="H260:H323" si="27">IF(OR($E260="",$G260=""),"",$E260*$G260)</f>
        <v/>
      </c>
      <c r="I260" s="26" t="str">
        <f t="shared" ref="I260:I323" si="28">IF($F260="","",IFERROR(INDEX(CurRate,MATCH($F260,CurCode,0)),""))</f>
        <v/>
      </c>
      <c r="J260" s="18" t="str">
        <f t="shared" ref="J260:J323" si="29">IF(OR($G260="",$I260="",$I260=0),"",$G260/$I260)</f>
        <v/>
      </c>
      <c r="K260" s="18" t="str">
        <f t="shared" ref="K260:K323" si="30">IF(OR($E260="",$J260=""),"",$E260*$J260)</f>
        <v/>
      </c>
      <c r="L260" s="69" t="str">
        <f t="shared" ref="L260:L323" si="31">IF(D260="","",IF(ISNUMBER(MATCH(D260,ItemName,0)),IF(AND(D260&lt;&gt;"",A260=""),"NO DATE","OK"),"NOT IN ITEMS LIST"))</f>
        <v/>
      </c>
      <c r="N260" s="23" t="str">
        <f t="shared" ref="N260:N323" si="32">IF($A260="","",$A260*100000+ROW())</f>
        <v/>
      </c>
    </row>
    <row r="261" spans="8:14" x14ac:dyDescent="0.25">
      <c r="H261" s="18" t="str">
        <f t="shared" si="27"/>
        <v/>
      </c>
      <c r="I261" s="26" t="str">
        <f t="shared" si="28"/>
        <v/>
      </c>
      <c r="J261" s="18" t="str">
        <f t="shared" si="29"/>
        <v/>
      </c>
      <c r="K261" s="18" t="str">
        <f t="shared" si="30"/>
        <v/>
      </c>
      <c r="L261" s="69" t="str">
        <f t="shared" si="31"/>
        <v/>
      </c>
      <c r="N261" s="23" t="str">
        <f t="shared" si="32"/>
        <v/>
      </c>
    </row>
    <row r="262" spans="8:14" x14ac:dyDescent="0.25">
      <c r="H262" s="18" t="str">
        <f t="shared" si="27"/>
        <v/>
      </c>
      <c r="I262" s="26" t="str">
        <f t="shared" si="28"/>
        <v/>
      </c>
      <c r="J262" s="18" t="str">
        <f t="shared" si="29"/>
        <v/>
      </c>
      <c r="K262" s="18" t="str">
        <f t="shared" si="30"/>
        <v/>
      </c>
      <c r="L262" s="69" t="str">
        <f t="shared" si="31"/>
        <v/>
      </c>
      <c r="N262" s="23" t="str">
        <f t="shared" si="32"/>
        <v/>
      </c>
    </row>
    <row r="263" spans="8:14" x14ac:dyDescent="0.25">
      <c r="H263" s="18" t="str">
        <f t="shared" si="27"/>
        <v/>
      </c>
      <c r="I263" s="26" t="str">
        <f t="shared" si="28"/>
        <v/>
      </c>
      <c r="J263" s="18" t="str">
        <f t="shared" si="29"/>
        <v/>
      </c>
      <c r="K263" s="18" t="str">
        <f t="shared" si="30"/>
        <v/>
      </c>
      <c r="L263" s="69" t="str">
        <f t="shared" si="31"/>
        <v/>
      </c>
      <c r="N263" s="23" t="str">
        <f t="shared" si="32"/>
        <v/>
      </c>
    </row>
    <row r="264" spans="8:14" x14ac:dyDescent="0.25">
      <c r="H264" s="18" t="str">
        <f t="shared" si="27"/>
        <v/>
      </c>
      <c r="I264" s="26" t="str">
        <f t="shared" si="28"/>
        <v/>
      </c>
      <c r="J264" s="18" t="str">
        <f t="shared" si="29"/>
        <v/>
      </c>
      <c r="K264" s="18" t="str">
        <f t="shared" si="30"/>
        <v/>
      </c>
      <c r="L264" s="69" t="str">
        <f t="shared" si="31"/>
        <v/>
      </c>
      <c r="N264" s="23" t="str">
        <f t="shared" si="32"/>
        <v/>
      </c>
    </row>
    <row r="265" spans="8:14" x14ac:dyDescent="0.25">
      <c r="H265" s="18" t="str">
        <f t="shared" si="27"/>
        <v/>
      </c>
      <c r="I265" s="26" t="str">
        <f t="shared" si="28"/>
        <v/>
      </c>
      <c r="J265" s="18" t="str">
        <f t="shared" si="29"/>
        <v/>
      </c>
      <c r="K265" s="18" t="str">
        <f t="shared" si="30"/>
        <v/>
      </c>
      <c r="L265" s="69" t="str">
        <f t="shared" si="31"/>
        <v/>
      </c>
      <c r="N265" s="23" t="str">
        <f t="shared" si="32"/>
        <v/>
      </c>
    </row>
    <row r="266" spans="8:14" x14ac:dyDescent="0.25">
      <c r="H266" s="18" t="str">
        <f t="shared" si="27"/>
        <v/>
      </c>
      <c r="I266" s="26" t="str">
        <f t="shared" si="28"/>
        <v/>
      </c>
      <c r="J266" s="18" t="str">
        <f t="shared" si="29"/>
        <v/>
      </c>
      <c r="K266" s="18" t="str">
        <f t="shared" si="30"/>
        <v/>
      </c>
      <c r="L266" s="69" t="str">
        <f t="shared" si="31"/>
        <v/>
      </c>
      <c r="N266" s="23" t="str">
        <f t="shared" si="32"/>
        <v/>
      </c>
    </row>
    <row r="267" spans="8:14" x14ac:dyDescent="0.25">
      <c r="H267" s="18" t="str">
        <f t="shared" si="27"/>
        <v/>
      </c>
      <c r="I267" s="26" t="str">
        <f t="shared" si="28"/>
        <v/>
      </c>
      <c r="J267" s="18" t="str">
        <f t="shared" si="29"/>
        <v/>
      </c>
      <c r="K267" s="18" t="str">
        <f t="shared" si="30"/>
        <v/>
      </c>
      <c r="L267" s="69" t="str">
        <f t="shared" si="31"/>
        <v/>
      </c>
      <c r="N267" s="23" t="str">
        <f t="shared" si="32"/>
        <v/>
      </c>
    </row>
    <row r="268" spans="8:14" x14ac:dyDescent="0.25">
      <c r="H268" s="18" t="str">
        <f t="shared" si="27"/>
        <v/>
      </c>
      <c r="I268" s="26" t="str">
        <f t="shared" si="28"/>
        <v/>
      </c>
      <c r="J268" s="18" t="str">
        <f t="shared" si="29"/>
        <v/>
      </c>
      <c r="K268" s="18" t="str">
        <f t="shared" si="30"/>
        <v/>
      </c>
      <c r="L268" s="69" t="str">
        <f t="shared" si="31"/>
        <v/>
      </c>
      <c r="N268" s="23" t="str">
        <f t="shared" si="32"/>
        <v/>
      </c>
    </row>
    <row r="269" spans="8:14" x14ac:dyDescent="0.25">
      <c r="H269" s="18" t="str">
        <f t="shared" si="27"/>
        <v/>
      </c>
      <c r="I269" s="26" t="str">
        <f t="shared" si="28"/>
        <v/>
      </c>
      <c r="J269" s="18" t="str">
        <f t="shared" si="29"/>
        <v/>
      </c>
      <c r="K269" s="18" t="str">
        <f t="shared" si="30"/>
        <v/>
      </c>
      <c r="L269" s="69" t="str">
        <f t="shared" si="31"/>
        <v/>
      </c>
      <c r="N269" s="23" t="str">
        <f t="shared" si="32"/>
        <v/>
      </c>
    </row>
    <row r="270" spans="8:14" x14ac:dyDescent="0.25">
      <c r="H270" s="18" t="str">
        <f t="shared" si="27"/>
        <v/>
      </c>
      <c r="I270" s="26" t="str">
        <f t="shared" si="28"/>
        <v/>
      </c>
      <c r="J270" s="18" t="str">
        <f t="shared" si="29"/>
        <v/>
      </c>
      <c r="K270" s="18" t="str">
        <f t="shared" si="30"/>
        <v/>
      </c>
      <c r="L270" s="69" t="str">
        <f t="shared" si="31"/>
        <v/>
      </c>
      <c r="N270" s="23" t="str">
        <f t="shared" si="32"/>
        <v/>
      </c>
    </row>
    <row r="271" spans="8:14" x14ac:dyDescent="0.25">
      <c r="H271" s="18" t="str">
        <f t="shared" si="27"/>
        <v/>
      </c>
      <c r="I271" s="26" t="str">
        <f t="shared" si="28"/>
        <v/>
      </c>
      <c r="J271" s="18" t="str">
        <f t="shared" si="29"/>
        <v/>
      </c>
      <c r="K271" s="18" t="str">
        <f t="shared" si="30"/>
        <v/>
      </c>
      <c r="L271" s="69" t="str">
        <f t="shared" si="31"/>
        <v/>
      </c>
      <c r="N271" s="23" t="str">
        <f t="shared" si="32"/>
        <v/>
      </c>
    </row>
    <row r="272" spans="8:14" x14ac:dyDescent="0.25">
      <c r="H272" s="18" t="str">
        <f t="shared" si="27"/>
        <v/>
      </c>
      <c r="I272" s="26" t="str">
        <f t="shared" si="28"/>
        <v/>
      </c>
      <c r="J272" s="18" t="str">
        <f t="shared" si="29"/>
        <v/>
      </c>
      <c r="K272" s="18" t="str">
        <f t="shared" si="30"/>
        <v/>
      </c>
      <c r="L272" s="69" t="str">
        <f t="shared" si="31"/>
        <v/>
      </c>
      <c r="N272" s="23" t="str">
        <f t="shared" si="32"/>
        <v/>
      </c>
    </row>
    <row r="273" spans="8:14" x14ac:dyDescent="0.25">
      <c r="H273" s="18" t="str">
        <f t="shared" si="27"/>
        <v/>
      </c>
      <c r="I273" s="26" t="str">
        <f t="shared" si="28"/>
        <v/>
      </c>
      <c r="J273" s="18" t="str">
        <f t="shared" si="29"/>
        <v/>
      </c>
      <c r="K273" s="18" t="str">
        <f t="shared" si="30"/>
        <v/>
      </c>
      <c r="L273" s="69" t="str">
        <f t="shared" si="31"/>
        <v/>
      </c>
      <c r="N273" s="23" t="str">
        <f t="shared" si="32"/>
        <v/>
      </c>
    </row>
    <row r="274" spans="8:14" x14ac:dyDescent="0.25">
      <c r="H274" s="18" t="str">
        <f t="shared" si="27"/>
        <v/>
      </c>
      <c r="I274" s="26" t="str">
        <f t="shared" si="28"/>
        <v/>
      </c>
      <c r="J274" s="18" t="str">
        <f t="shared" si="29"/>
        <v/>
      </c>
      <c r="K274" s="18" t="str">
        <f t="shared" si="30"/>
        <v/>
      </c>
      <c r="L274" s="69" t="str">
        <f t="shared" si="31"/>
        <v/>
      </c>
      <c r="N274" s="23" t="str">
        <f t="shared" si="32"/>
        <v/>
      </c>
    </row>
    <row r="275" spans="8:14" x14ac:dyDescent="0.25">
      <c r="H275" s="18" t="str">
        <f t="shared" si="27"/>
        <v/>
      </c>
      <c r="I275" s="26" t="str">
        <f t="shared" si="28"/>
        <v/>
      </c>
      <c r="J275" s="18" t="str">
        <f t="shared" si="29"/>
        <v/>
      </c>
      <c r="K275" s="18" t="str">
        <f t="shared" si="30"/>
        <v/>
      </c>
      <c r="L275" s="69" t="str">
        <f t="shared" si="31"/>
        <v/>
      </c>
      <c r="N275" s="23" t="str">
        <f t="shared" si="32"/>
        <v/>
      </c>
    </row>
    <row r="276" spans="8:14" x14ac:dyDescent="0.25">
      <c r="H276" s="18" t="str">
        <f t="shared" si="27"/>
        <v/>
      </c>
      <c r="I276" s="26" t="str">
        <f t="shared" si="28"/>
        <v/>
      </c>
      <c r="J276" s="18" t="str">
        <f t="shared" si="29"/>
        <v/>
      </c>
      <c r="K276" s="18" t="str">
        <f t="shared" si="30"/>
        <v/>
      </c>
      <c r="L276" s="69" t="str">
        <f t="shared" si="31"/>
        <v/>
      </c>
      <c r="N276" s="23" t="str">
        <f t="shared" si="32"/>
        <v/>
      </c>
    </row>
    <row r="277" spans="8:14" x14ac:dyDescent="0.25">
      <c r="H277" s="18" t="str">
        <f t="shared" si="27"/>
        <v/>
      </c>
      <c r="I277" s="26" t="str">
        <f t="shared" si="28"/>
        <v/>
      </c>
      <c r="J277" s="18" t="str">
        <f t="shared" si="29"/>
        <v/>
      </c>
      <c r="K277" s="18" t="str">
        <f t="shared" si="30"/>
        <v/>
      </c>
      <c r="L277" s="69" t="str">
        <f t="shared" si="31"/>
        <v/>
      </c>
      <c r="N277" s="23" t="str">
        <f t="shared" si="32"/>
        <v/>
      </c>
    </row>
    <row r="278" spans="8:14" x14ac:dyDescent="0.25">
      <c r="H278" s="18" t="str">
        <f t="shared" si="27"/>
        <v/>
      </c>
      <c r="I278" s="26" t="str">
        <f t="shared" si="28"/>
        <v/>
      </c>
      <c r="J278" s="18" t="str">
        <f t="shared" si="29"/>
        <v/>
      </c>
      <c r="K278" s="18" t="str">
        <f t="shared" si="30"/>
        <v/>
      </c>
      <c r="L278" s="69" t="str">
        <f t="shared" si="31"/>
        <v/>
      </c>
      <c r="N278" s="23" t="str">
        <f t="shared" si="32"/>
        <v/>
      </c>
    </row>
    <row r="279" spans="8:14" x14ac:dyDescent="0.25">
      <c r="H279" s="18" t="str">
        <f t="shared" si="27"/>
        <v/>
      </c>
      <c r="I279" s="26" t="str">
        <f t="shared" si="28"/>
        <v/>
      </c>
      <c r="J279" s="18" t="str">
        <f t="shared" si="29"/>
        <v/>
      </c>
      <c r="K279" s="18" t="str">
        <f t="shared" si="30"/>
        <v/>
      </c>
      <c r="L279" s="69" t="str">
        <f t="shared" si="31"/>
        <v/>
      </c>
      <c r="N279" s="23" t="str">
        <f t="shared" si="32"/>
        <v/>
      </c>
    </row>
    <row r="280" spans="8:14" x14ac:dyDescent="0.25">
      <c r="H280" s="18" t="str">
        <f t="shared" si="27"/>
        <v/>
      </c>
      <c r="I280" s="26" t="str">
        <f t="shared" si="28"/>
        <v/>
      </c>
      <c r="J280" s="18" t="str">
        <f t="shared" si="29"/>
        <v/>
      </c>
      <c r="K280" s="18" t="str">
        <f t="shared" si="30"/>
        <v/>
      </c>
      <c r="L280" s="69" t="str">
        <f t="shared" si="31"/>
        <v/>
      </c>
      <c r="N280" s="23" t="str">
        <f t="shared" si="32"/>
        <v/>
      </c>
    </row>
    <row r="281" spans="8:14" x14ac:dyDescent="0.25">
      <c r="H281" s="18" t="str">
        <f t="shared" si="27"/>
        <v/>
      </c>
      <c r="I281" s="26" t="str">
        <f t="shared" si="28"/>
        <v/>
      </c>
      <c r="J281" s="18" t="str">
        <f t="shared" si="29"/>
        <v/>
      </c>
      <c r="K281" s="18" t="str">
        <f t="shared" si="30"/>
        <v/>
      </c>
      <c r="L281" s="69" t="str">
        <f t="shared" si="31"/>
        <v/>
      </c>
      <c r="N281" s="23" t="str">
        <f t="shared" si="32"/>
        <v/>
      </c>
    </row>
    <row r="282" spans="8:14" x14ac:dyDescent="0.25">
      <c r="H282" s="18" t="str">
        <f t="shared" si="27"/>
        <v/>
      </c>
      <c r="I282" s="26" t="str">
        <f t="shared" si="28"/>
        <v/>
      </c>
      <c r="J282" s="18" t="str">
        <f t="shared" si="29"/>
        <v/>
      </c>
      <c r="K282" s="18" t="str">
        <f t="shared" si="30"/>
        <v/>
      </c>
      <c r="L282" s="69" t="str">
        <f t="shared" si="31"/>
        <v/>
      </c>
      <c r="N282" s="23" t="str">
        <f t="shared" si="32"/>
        <v/>
      </c>
    </row>
    <row r="283" spans="8:14" x14ac:dyDescent="0.25">
      <c r="H283" s="18" t="str">
        <f t="shared" si="27"/>
        <v/>
      </c>
      <c r="I283" s="26" t="str">
        <f t="shared" si="28"/>
        <v/>
      </c>
      <c r="J283" s="18" t="str">
        <f t="shared" si="29"/>
        <v/>
      </c>
      <c r="K283" s="18" t="str">
        <f t="shared" si="30"/>
        <v/>
      </c>
      <c r="L283" s="69" t="str">
        <f t="shared" si="31"/>
        <v/>
      </c>
      <c r="N283" s="23" t="str">
        <f t="shared" si="32"/>
        <v/>
      </c>
    </row>
    <row r="284" spans="8:14" x14ac:dyDescent="0.25">
      <c r="H284" s="18" t="str">
        <f t="shared" si="27"/>
        <v/>
      </c>
      <c r="I284" s="26" t="str">
        <f t="shared" si="28"/>
        <v/>
      </c>
      <c r="J284" s="18" t="str">
        <f t="shared" si="29"/>
        <v/>
      </c>
      <c r="K284" s="18" t="str">
        <f t="shared" si="30"/>
        <v/>
      </c>
      <c r="L284" s="69" t="str">
        <f t="shared" si="31"/>
        <v/>
      </c>
      <c r="N284" s="23" t="str">
        <f t="shared" si="32"/>
        <v/>
      </c>
    </row>
    <row r="285" spans="8:14" x14ac:dyDescent="0.25">
      <c r="H285" s="18" t="str">
        <f t="shared" si="27"/>
        <v/>
      </c>
      <c r="I285" s="26" t="str">
        <f t="shared" si="28"/>
        <v/>
      </c>
      <c r="J285" s="18" t="str">
        <f t="shared" si="29"/>
        <v/>
      </c>
      <c r="K285" s="18" t="str">
        <f t="shared" si="30"/>
        <v/>
      </c>
      <c r="L285" s="69" t="str">
        <f t="shared" si="31"/>
        <v/>
      </c>
      <c r="N285" s="23" t="str">
        <f t="shared" si="32"/>
        <v/>
      </c>
    </row>
    <row r="286" spans="8:14" x14ac:dyDescent="0.25">
      <c r="H286" s="18" t="str">
        <f t="shared" si="27"/>
        <v/>
      </c>
      <c r="I286" s="26" t="str">
        <f t="shared" si="28"/>
        <v/>
      </c>
      <c r="J286" s="18" t="str">
        <f t="shared" si="29"/>
        <v/>
      </c>
      <c r="K286" s="18" t="str">
        <f t="shared" si="30"/>
        <v/>
      </c>
      <c r="L286" s="69" t="str">
        <f t="shared" si="31"/>
        <v/>
      </c>
      <c r="N286" s="23" t="str">
        <f t="shared" si="32"/>
        <v/>
      </c>
    </row>
    <row r="287" spans="8:14" x14ac:dyDescent="0.25">
      <c r="H287" s="18" t="str">
        <f t="shared" si="27"/>
        <v/>
      </c>
      <c r="I287" s="26" t="str">
        <f t="shared" si="28"/>
        <v/>
      </c>
      <c r="J287" s="18" t="str">
        <f t="shared" si="29"/>
        <v/>
      </c>
      <c r="K287" s="18" t="str">
        <f t="shared" si="30"/>
        <v/>
      </c>
      <c r="L287" s="69" t="str">
        <f t="shared" si="31"/>
        <v/>
      </c>
      <c r="N287" s="23" t="str">
        <f t="shared" si="32"/>
        <v/>
      </c>
    </row>
    <row r="288" spans="8:14" x14ac:dyDescent="0.25">
      <c r="H288" s="18" t="str">
        <f t="shared" si="27"/>
        <v/>
      </c>
      <c r="I288" s="26" t="str">
        <f t="shared" si="28"/>
        <v/>
      </c>
      <c r="J288" s="18" t="str">
        <f t="shared" si="29"/>
        <v/>
      </c>
      <c r="K288" s="18" t="str">
        <f t="shared" si="30"/>
        <v/>
      </c>
      <c r="L288" s="69" t="str">
        <f t="shared" si="31"/>
        <v/>
      </c>
      <c r="N288" s="23" t="str">
        <f t="shared" si="32"/>
        <v/>
      </c>
    </row>
    <row r="289" spans="8:14" x14ac:dyDescent="0.25">
      <c r="H289" s="18" t="str">
        <f t="shared" si="27"/>
        <v/>
      </c>
      <c r="I289" s="26" t="str">
        <f t="shared" si="28"/>
        <v/>
      </c>
      <c r="J289" s="18" t="str">
        <f t="shared" si="29"/>
        <v/>
      </c>
      <c r="K289" s="18" t="str">
        <f t="shared" si="30"/>
        <v/>
      </c>
      <c r="L289" s="69" t="str">
        <f t="shared" si="31"/>
        <v/>
      </c>
      <c r="N289" s="23" t="str">
        <f t="shared" si="32"/>
        <v/>
      </c>
    </row>
    <row r="290" spans="8:14" x14ac:dyDescent="0.25">
      <c r="H290" s="18" t="str">
        <f t="shared" si="27"/>
        <v/>
      </c>
      <c r="I290" s="26" t="str">
        <f t="shared" si="28"/>
        <v/>
      </c>
      <c r="J290" s="18" t="str">
        <f t="shared" si="29"/>
        <v/>
      </c>
      <c r="K290" s="18" t="str">
        <f t="shared" si="30"/>
        <v/>
      </c>
      <c r="L290" s="69" t="str">
        <f t="shared" si="31"/>
        <v/>
      </c>
      <c r="N290" s="23" t="str">
        <f t="shared" si="32"/>
        <v/>
      </c>
    </row>
    <row r="291" spans="8:14" x14ac:dyDescent="0.25">
      <c r="H291" s="18" t="str">
        <f t="shared" si="27"/>
        <v/>
      </c>
      <c r="I291" s="26" t="str">
        <f t="shared" si="28"/>
        <v/>
      </c>
      <c r="J291" s="18" t="str">
        <f t="shared" si="29"/>
        <v/>
      </c>
      <c r="K291" s="18" t="str">
        <f t="shared" si="30"/>
        <v/>
      </c>
      <c r="L291" s="69" t="str">
        <f t="shared" si="31"/>
        <v/>
      </c>
      <c r="N291" s="23" t="str">
        <f t="shared" si="32"/>
        <v/>
      </c>
    </row>
    <row r="292" spans="8:14" x14ac:dyDescent="0.25">
      <c r="H292" s="18" t="str">
        <f t="shared" si="27"/>
        <v/>
      </c>
      <c r="I292" s="26" t="str">
        <f t="shared" si="28"/>
        <v/>
      </c>
      <c r="J292" s="18" t="str">
        <f t="shared" si="29"/>
        <v/>
      </c>
      <c r="K292" s="18" t="str">
        <f t="shared" si="30"/>
        <v/>
      </c>
      <c r="L292" s="69" t="str">
        <f t="shared" si="31"/>
        <v/>
      </c>
      <c r="N292" s="23" t="str">
        <f t="shared" si="32"/>
        <v/>
      </c>
    </row>
    <row r="293" spans="8:14" x14ac:dyDescent="0.25">
      <c r="H293" s="18" t="str">
        <f t="shared" si="27"/>
        <v/>
      </c>
      <c r="I293" s="26" t="str">
        <f t="shared" si="28"/>
        <v/>
      </c>
      <c r="J293" s="18" t="str">
        <f t="shared" si="29"/>
        <v/>
      </c>
      <c r="K293" s="18" t="str">
        <f t="shared" si="30"/>
        <v/>
      </c>
      <c r="L293" s="69" t="str">
        <f t="shared" si="31"/>
        <v/>
      </c>
      <c r="N293" s="23" t="str">
        <f t="shared" si="32"/>
        <v/>
      </c>
    </row>
    <row r="294" spans="8:14" x14ac:dyDescent="0.25">
      <c r="H294" s="18" t="str">
        <f t="shared" si="27"/>
        <v/>
      </c>
      <c r="I294" s="26" t="str">
        <f t="shared" si="28"/>
        <v/>
      </c>
      <c r="J294" s="18" t="str">
        <f t="shared" si="29"/>
        <v/>
      </c>
      <c r="K294" s="18" t="str">
        <f t="shared" si="30"/>
        <v/>
      </c>
      <c r="L294" s="69" t="str">
        <f t="shared" si="31"/>
        <v/>
      </c>
      <c r="N294" s="23" t="str">
        <f t="shared" si="32"/>
        <v/>
      </c>
    </row>
    <row r="295" spans="8:14" x14ac:dyDescent="0.25">
      <c r="H295" s="18" t="str">
        <f t="shared" si="27"/>
        <v/>
      </c>
      <c r="I295" s="26" t="str">
        <f t="shared" si="28"/>
        <v/>
      </c>
      <c r="J295" s="18" t="str">
        <f t="shared" si="29"/>
        <v/>
      </c>
      <c r="K295" s="18" t="str">
        <f t="shared" si="30"/>
        <v/>
      </c>
      <c r="L295" s="69" t="str">
        <f t="shared" si="31"/>
        <v/>
      </c>
      <c r="N295" s="23" t="str">
        <f t="shared" si="32"/>
        <v/>
      </c>
    </row>
    <row r="296" spans="8:14" x14ac:dyDescent="0.25">
      <c r="H296" s="18" t="str">
        <f t="shared" si="27"/>
        <v/>
      </c>
      <c r="I296" s="26" t="str">
        <f t="shared" si="28"/>
        <v/>
      </c>
      <c r="J296" s="18" t="str">
        <f t="shared" si="29"/>
        <v/>
      </c>
      <c r="K296" s="18" t="str">
        <f t="shared" si="30"/>
        <v/>
      </c>
      <c r="L296" s="69" t="str">
        <f t="shared" si="31"/>
        <v/>
      </c>
      <c r="N296" s="23" t="str">
        <f t="shared" si="32"/>
        <v/>
      </c>
    </row>
    <row r="297" spans="8:14" x14ac:dyDescent="0.25">
      <c r="H297" s="18" t="str">
        <f t="shared" si="27"/>
        <v/>
      </c>
      <c r="I297" s="26" t="str">
        <f t="shared" si="28"/>
        <v/>
      </c>
      <c r="J297" s="18" t="str">
        <f t="shared" si="29"/>
        <v/>
      </c>
      <c r="K297" s="18" t="str">
        <f t="shared" si="30"/>
        <v/>
      </c>
      <c r="L297" s="69" t="str">
        <f t="shared" si="31"/>
        <v/>
      </c>
      <c r="N297" s="23" t="str">
        <f t="shared" si="32"/>
        <v/>
      </c>
    </row>
    <row r="298" spans="8:14" x14ac:dyDescent="0.25">
      <c r="H298" s="18" t="str">
        <f t="shared" si="27"/>
        <v/>
      </c>
      <c r="I298" s="26" t="str">
        <f t="shared" si="28"/>
        <v/>
      </c>
      <c r="J298" s="18" t="str">
        <f t="shared" si="29"/>
        <v/>
      </c>
      <c r="K298" s="18" t="str">
        <f t="shared" si="30"/>
        <v/>
      </c>
      <c r="L298" s="69" t="str">
        <f t="shared" si="31"/>
        <v/>
      </c>
      <c r="N298" s="23" t="str">
        <f t="shared" si="32"/>
        <v/>
      </c>
    </row>
    <row r="299" spans="8:14" x14ac:dyDescent="0.25">
      <c r="H299" s="18" t="str">
        <f t="shared" si="27"/>
        <v/>
      </c>
      <c r="I299" s="26" t="str">
        <f t="shared" si="28"/>
        <v/>
      </c>
      <c r="J299" s="18" t="str">
        <f t="shared" si="29"/>
        <v/>
      </c>
      <c r="K299" s="18" t="str">
        <f t="shared" si="30"/>
        <v/>
      </c>
      <c r="L299" s="69" t="str">
        <f t="shared" si="31"/>
        <v/>
      </c>
      <c r="N299" s="23" t="str">
        <f t="shared" si="32"/>
        <v/>
      </c>
    </row>
    <row r="300" spans="8:14" x14ac:dyDescent="0.25">
      <c r="H300" s="18" t="str">
        <f t="shared" si="27"/>
        <v/>
      </c>
      <c r="I300" s="26" t="str">
        <f t="shared" si="28"/>
        <v/>
      </c>
      <c r="J300" s="18" t="str">
        <f t="shared" si="29"/>
        <v/>
      </c>
      <c r="K300" s="18" t="str">
        <f t="shared" si="30"/>
        <v/>
      </c>
      <c r="L300" s="69" t="str">
        <f t="shared" si="31"/>
        <v/>
      </c>
      <c r="N300" s="23" t="str">
        <f t="shared" si="32"/>
        <v/>
      </c>
    </row>
    <row r="301" spans="8:14" x14ac:dyDescent="0.25">
      <c r="H301" s="18" t="str">
        <f t="shared" si="27"/>
        <v/>
      </c>
      <c r="I301" s="26" t="str">
        <f t="shared" si="28"/>
        <v/>
      </c>
      <c r="J301" s="18" t="str">
        <f t="shared" si="29"/>
        <v/>
      </c>
      <c r="K301" s="18" t="str">
        <f t="shared" si="30"/>
        <v/>
      </c>
      <c r="L301" s="69" t="str">
        <f t="shared" si="31"/>
        <v/>
      </c>
      <c r="N301" s="23" t="str">
        <f t="shared" si="32"/>
        <v/>
      </c>
    </row>
    <row r="302" spans="8:14" x14ac:dyDescent="0.25">
      <c r="H302" s="18" t="str">
        <f t="shared" si="27"/>
        <v/>
      </c>
      <c r="I302" s="26" t="str">
        <f t="shared" si="28"/>
        <v/>
      </c>
      <c r="J302" s="18" t="str">
        <f t="shared" si="29"/>
        <v/>
      </c>
      <c r="K302" s="18" t="str">
        <f t="shared" si="30"/>
        <v/>
      </c>
      <c r="L302" s="69" t="str">
        <f t="shared" si="31"/>
        <v/>
      </c>
      <c r="N302" s="23" t="str">
        <f t="shared" si="32"/>
        <v/>
      </c>
    </row>
    <row r="303" spans="8:14" x14ac:dyDescent="0.25">
      <c r="H303" s="18" t="str">
        <f t="shared" si="27"/>
        <v/>
      </c>
      <c r="I303" s="26" t="str">
        <f t="shared" si="28"/>
        <v/>
      </c>
      <c r="J303" s="18" t="str">
        <f t="shared" si="29"/>
        <v/>
      </c>
      <c r="K303" s="18" t="str">
        <f t="shared" si="30"/>
        <v/>
      </c>
      <c r="L303" s="69" t="str">
        <f t="shared" si="31"/>
        <v/>
      </c>
      <c r="N303" s="23" t="str">
        <f t="shared" si="32"/>
        <v/>
      </c>
    </row>
    <row r="304" spans="8:14" x14ac:dyDescent="0.25">
      <c r="H304" s="18" t="str">
        <f t="shared" si="27"/>
        <v/>
      </c>
      <c r="I304" s="26" t="str">
        <f t="shared" si="28"/>
        <v/>
      </c>
      <c r="J304" s="18" t="str">
        <f t="shared" si="29"/>
        <v/>
      </c>
      <c r="K304" s="18" t="str">
        <f t="shared" si="30"/>
        <v/>
      </c>
      <c r="L304" s="69" t="str">
        <f t="shared" si="31"/>
        <v/>
      </c>
      <c r="N304" s="23" t="str">
        <f t="shared" si="32"/>
        <v/>
      </c>
    </row>
    <row r="305" spans="8:14" x14ac:dyDescent="0.25">
      <c r="H305" s="18" t="str">
        <f t="shared" si="27"/>
        <v/>
      </c>
      <c r="I305" s="26" t="str">
        <f t="shared" si="28"/>
        <v/>
      </c>
      <c r="J305" s="18" t="str">
        <f t="shared" si="29"/>
        <v/>
      </c>
      <c r="K305" s="18" t="str">
        <f t="shared" si="30"/>
        <v/>
      </c>
      <c r="L305" s="69" t="str">
        <f t="shared" si="31"/>
        <v/>
      </c>
      <c r="N305" s="23" t="str">
        <f t="shared" si="32"/>
        <v/>
      </c>
    </row>
    <row r="306" spans="8:14" x14ac:dyDescent="0.25">
      <c r="H306" s="18" t="str">
        <f t="shared" si="27"/>
        <v/>
      </c>
      <c r="I306" s="26" t="str">
        <f t="shared" si="28"/>
        <v/>
      </c>
      <c r="J306" s="18" t="str">
        <f t="shared" si="29"/>
        <v/>
      </c>
      <c r="K306" s="18" t="str">
        <f t="shared" si="30"/>
        <v/>
      </c>
      <c r="L306" s="69" t="str">
        <f t="shared" si="31"/>
        <v/>
      </c>
      <c r="N306" s="23" t="str">
        <f t="shared" si="32"/>
        <v/>
      </c>
    </row>
    <row r="307" spans="8:14" x14ac:dyDescent="0.25">
      <c r="H307" s="18" t="str">
        <f t="shared" si="27"/>
        <v/>
      </c>
      <c r="I307" s="26" t="str">
        <f t="shared" si="28"/>
        <v/>
      </c>
      <c r="J307" s="18" t="str">
        <f t="shared" si="29"/>
        <v/>
      </c>
      <c r="K307" s="18" t="str">
        <f t="shared" si="30"/>
        <v/>
      </c>
      <c r="L307" s="69" t="str">
        <f t="shared" si="31"/>
        <v/>
      </c>
      <c r="N307" s="23" t="str">
        <f t="shared" si="32"/>
        <v/>
      </c>
    </row>
    <row r="308" spans="8:14" x14ac:dyDescent="0.25">
      <c r="H308" s="18" t="str">
        <f t="shared" si="27"/>
        <v/>
      </c>
      <c r="I308" s="26" t="str">
        <f t="shared" si="28"/>
        <v/>
      </c>
      <c r="J308" s="18" t="str">
        <f t="shared" si="29"/>
        <v/>
      </c>
      <c r="K308" s="18" t="str">
        <f t="shared" si="30"/>
        <v/>
      </c>
      <c r="L308" s="69" t="str">
        <f t="shared" si="31"/>
        <v/>
      </c>
      <c r="N308" s="23" t="str">
        <f t="shared" si="32"/>
        <v/>
      </c>
    </row>
    <row r="309" spans="8:14" x14ac:dyDescent="0.25">
      <c r="H309" s="18" t="str">
        <f t="shared" si="27"/>
        <v/>
      </c>
      <c r="I309" s="26" t="str">
        <f t="shared" si="28"/>
        <v/>
      </c>
      <c r="J309" s="18" t="str">
        <f t="shared" si="29"/>
        <v/>
      </c>
      <c r="K309" s="18" t="str">
        <f t="shared" si="30"/>
        <v/>
      </c>
      <c r="L309" s="69" t="str">
        <f t="shared" si="31"/>
        <v/>
      </c>
      <c r="N309" s="23" t="str">
        <f t="shared" si="32"/>
        <v/>
      </c>
    </row>
    <row r="310" spans="8:14" x14ac:dyDescent="0.25">
      <c r="H310" s="18" t="str">
        <f t="shared" si="27"/>
        <v/>
      </c>
      <c r="I310" s="26" t="str">
        <f t="shared" si="28"/>
        <v/>
      </c>
      <c r="J310" s="18" t="str">
        <f t="shared" si="29"/>
        <v/>
      </c>
      <c r="K310" s="18" t="str">
        <f t="shared" si="30"/>
        <v/>
      </c>
      <c r="L310" s="69" t="str">
        <f t="shared" si="31"/>
        <v/>
      </c>
      <c r="N310" s="23" t="str">
        <f t="shared" si="32"/>
        <v/>
      </c>
    </row>
    <row r="311" spans="8:14" x14ac:dyDescent="0.25">
      <c r="H311" s="18" t="str">
        <f t="shared" si="27"/>
        <v/>
      </c>
      <c r="I311" s="26" t="str">
        <f t="shared" si="28"/>
        <v/>
      </c>
      <c r="J311" s="18" t="str">
        <f t="shared" si="29"/>
        <v/>
      </c>
      <c r="K311" s="18" t="str">
        <f t="shared" si="30"/>
        <v/>
      </c>
      <c r="L311" s="69" t="str">
        <f t="shared" si="31"/>
        <v/>
      </c>
      <c r="N311" s="23" t="str">
        <f t="shared" si="32"/>
        <v/>
      </c>
    </row>
    <row r="312" spans="8:14" x14ac:dyDescent="0.25">
      <c r="H312" s="18" t="str">
        <f t="shared" si="27"/>
        <v/>
      </c>
      <c r="I312" s="26" t="str">
        <f t="shared" si="28"/>
        <v/>
      </c>
      <c r="J312" s="18" t="str">
        <f t="shared" si="29"/>
        <v/>
      </c>
      <c r="K312" s="18" t="str">
        <f t="shared" si="30"/>
        <v/>
      </c>
      <c r="L312" s="69" t="str">
        <f t="shared" si="31"/>
        <v/>
      </c>
      <c r="N312" s="23" t="str">
        <f t="shared" si="32"/>
        <v/>
      </c>
    </row>
    <row r="313" spans="8:14" x14ac:dyDescent="0.25">
      <c r="H313" s="18" t="str">
        <f t="shared" si="27"/>
        <v/>
      </c>
      <c r="I313" s="26" t="str">
        <f t="shared" si="28"/>
        <v/>
      </c>
      <c r="J313" s="18" t="str">
        <f t="shared" si="29"/>
        <v/>
      </c>
      <c r="K313" s="18" t="str">
        <f t="shared" si="30"/>
        <v/>
      </c>
      <c r="L313" s="69" t="str">
        <f t="shared" si="31"/>
        <v/>
      </c>
      <c r="N313" s="23" t="str">
        <f t="shared" si="32"/>
        <v/>
      </c>
    </row>
    <row r="314" spans="8:14" x14ac:dyDescent="0.25">
      <c r="H314" s="18" t="str">
        <f t="shared" si="27"/>
        <v/>
      </c>
      <c r="I314" s="26" t="str">
        <f t="shared" si="28"/>
        <v/>
      </c>
      <c r="J314" s="18" t="str">
        <f t="shared" si="29"/>
        <v/>
      </c>
      <c r="K314" s="18" t="str">
        <f t="shared" si="30"/>
        <v/>
      </c>
      <c r="L314" s="69" t="str">
        <f t="shared" si="31"/>
        <v/>
      </c>
      <c r="N314" s="23" t="str">
        <f t="shared" si="32"/>
        <v/>
      </c>
    </row>
    <row r="315" spans="8:14" x14ac:dyDescent="0.25">
      <c r="H315" s="18" t="str">
        <f t="shared" si="27"/>
        <v/>
      </c>
      <c r="I315" s="26" t="str">
        <f t="shared" si="28"/>
        <v/>
      </c>
      <c r="J315" s="18" t="str">
        <f t="shared" si="29"/>
        <v/>
      </c>
      <c r="K315" s="18" t="str">
        <f t="shared" si="30"/>
        <v/>
      </c>
      <c r="L315" s="69" t="str">
        <f t="shared" si="31"/>
        <v/>
      </c>
      <c r="N315" s="23" t="str">
        <f t="shared" si="32"/>
        <v/>
      </c>
    </row>
    <row r="316" spans="8:14" x14ac:dyDescent="0.25">
      <c r="H316" s="18" t="str">
        <f t="shared" si="27"/>
        <v/>
      </c>
      <c r="I316" s="26" t="str">
        <f t="shared" si="28"/>
        <v/>
      </c>
      <c r="J316" s="18" t="str">
        <f t="shared" si="29"/>
        <v/>
      </c>
      <c r="K316" s="18" t="str">
        <f t="shared" si="30"/>
        <v/>
      </c>
      <c r="L316" s="69" t="str">
        <f t="shared" si="31"/>
        <v/>
      </c>
      <c r="N316" s="23" t="str">
        <f t="shared" si="32"/>
        <v/>
      </c>
    </row>
    <row r="317" spans="8:14" x14ac:dyDescent="0.25">
      <c r="H317" s="18" t="str">
        <f t="shared" si="27"/>
        <v/>
      </c>
      <c r="I317" s="26" t="str">
        <f t="shared" si="28"/>
        <v/>
      </c>
      <c r="J317" s="18" t="str">
        <f t="shared" si="29"/>
        <v/>
      </c>
      <c r="K317" s="18" t="str">
        <f t="shared" si="30"/>
        <v/>
      </c>
      <c r="L317" s="69" t="str">
        <f t="shared" si="31"/>
        <v/>
      </c>
      <c r="N317" s="23" t="str">
        <f t="shared" si="32"/>
        <v/>
      </c>
    </row>
    <row r="318" spans="8:14" x14ac:dyDescent="0.25">
      <c r="H318" s="18" t="str">
        <f t="shared" si="27"/>
        <v/>
      </c>
      <c r="I318" s="26" t="str">
        <f t="shared" si="28"/>
        <v/>
      </c>
      <c r="J318" s="18" t="str">
        <f t="shared" si="29"/>
        <v/>
      </c>
      <c r="K318" s="18" t="str">
        <f t="shared" si="30"/>
        <v/>
      </c>
      <c r="L318" s="69" t="str">
        <f t="shared" si="31"/>
        <v/>
      </c>
      <c r="N318" s="23" t="str">
        <f t="shared" si="32"/>
        <v/>
      </c>
    </row>
    <row r="319" spans="8:14" x14ac:dyDescent="0.25">
      <c r="H319" s="18" t="str">
        <f t="shared" si="27"/>
        <v/>
      </c>
      <c r="I319" s="26" t="str">
        <f t="shared" si="28"/>
        <v/>
      </c>
      <c r="J319" s="18" t="str">
        <f t="shared" si="29"/>
        <v/>
      </c>
      <c r="K319" s="18" t="str">
        <f t="shared" si="30"/>
        <v/>
      </c>
      <c r="L319" s="69" t="str">
        <f t="shared" si="31"/>
        <v/>
      </c>
      <c r="N319" s="23" t="str">
        <f t="shared" si="32"/>
        <v/>
      </c>
    </row>
    <row r="320" spans="8:14" x14ac:dyDescent="0.25">
      <c r="H320" s="18" t="str">
        <f t="shared" si="27"/>
        <v/>
      </c>
      <c r="I320" s="26" t="str">
        <f t="shared" si="28"/>
        <v/>
      </c>
      <c r="J320" s="18" t="str">
        <f t="shared" si="29"/>
        <v/>
      </c>
      <c r="K320" s="18" t="str">
        <f t="shared" si="30"/>
        <v/>
      </c>
      <c r="L320" s="69" t="str">
        <f t="shared" si="31"/>
        <v/>
      </c>
      <c r="N320" s="23" t="str">
        <f t="shared" si="32"/>
        <v/>
      </c>
    </row>
    <row r="321" spans="8:14" x14ac:dyDescent="0.25">
      <c r="H321" s="18" t="str">
        <f t="shared" si="27"/>
        <v/>
      </c>
      <c r="I321" s="26" t="str">
        <f t="shared" si="28"/>
        <v/>
      </c>
      <c r="J321" s="18" t="str">
        <f t="shared" si="29"/>
        <v/>
      </c>
      <c r="K321" s="18" t="str">
        <f t="shared" si="30"/>
        <v/>
      </c>
      <c r="L321" s="69" t="str">
        <f t="shared" si="31"/>
        <v/>
      </c>
      <c r="N321" s="23" t="str">
        <f t="shared" si="32"/>
        <v/>
      </c>
    </row>
    <row r="322" spans="8:14" x14ac:dyDescent="0.25">
      <c r="H322" s="18" t="str">
        <f t="shared" si="27"/>
        <v/>
      </c>
      <c r="I322" s="26" t="str">
        <f t="shared" si="28"/>
        <v/>
      </c>
      <c r="J322" s="18" t="str">
        <f t="shared" si="29"/>
        <v/>
      </c>
      <c r="K322" s="18" t="str">
        <f t="shared" si="30"/>
        <v/>
      </c>
      <c r="L322" s="69" t="str">
        <f t="shared" si="31"/>
        <v/>
      </c>
      <c r="N322" s="23" t="str">
        <f t="shared" si="32"/>
        <v/>
      </c>
    </row>
    <row r="323" spans="8:14" x14ac:dyDescent="0.25">
      <c r="H323" s="18" t="str">
        <f t="shared" si="27"/>
        <v/>
      </c>
      <c r="I323" s="26" t="str">
        <f t="shared" si="28"/>
        <v/>
      </c>
      <c r="J323" s="18" t="str">
        <f t="shared" si="29"/>
        <v/>
      </c>
      <c r="K323" s="18" t="str">
        <f t="shared" si="30"/>
        <v/>
      </c>
      <c r="L323" s="69" t="str">
        <f t="shared" si="31"/>
        <v/>
      </c>
      <c r="N323" s="23" t="str">
        <f t="shared" si="32"/>
        <v/>
      </c>
    </row>
    <row r="324" spans="8:14" x14ac:dyDescent="0.25">
      <c r="H324" s="18" t="str">
        <f t="shared" ref="H324:H387" si="33">IF(OR($E324="",$G324=""),"",$E324*$G324)</f>
        <v/>
      </c>
      <c r="I324" s="26" t="str">
        <f t="shared" ref="I324:I387" si="34">IF($F324="","",IFERROR(INDEX(CurRate,MATCH($F324,CurCode,0)),""))</f>
        <v/>
      </c>
      <c r="J324" s="18" t="str">
        <f t="shared" ref="J324:J387" si="35">IF(OR($G324="",$I324="",$I324=0),"",$G324/$I324)</f>
        <v/>
      </c>
      <c r="K324" s="18" t="str">
        <f t="shared" ref="K324:K387" si="36">IF(OR($E324="",$J324=""),"",$E324*$J324)</f>
        <v/>
      </c>
      <c r="L324" s="69" t="str">
        <f t="shared" ref="L324:L387" si="37">IF(D324="","",IF(ISNUMBER(MATCH(D324,ItemName,0)),IF(AND(D324&lt;&gt;"",A324=""),"NO DATE","OK"),"NOT IN ITEMS LIST"))</f>
        <v/>
      </c>
      <c r="N324" s="23" t="str">
        <f t="shared" ref="N324:N387" si="38">IF($A324="","",$A324*100000+ROW())</f>
        <v/>
      </c>
    </row>
    <row r="325" spans="8:14" x14ac:dyDescent="0.25">
      <c r="H325" s="18" t="str">
        <f t="shared" si="33"/>
        <v/>
      </c>
      <c r="I325" s="26" t="str">
        <f t="shared" si="34"/>
        <v/>
      </c>
      <c r="J325" s="18" t="str">
        <f t="shared" si="35"/>
        <v/>
      </c>
      <c r="K325" s="18" t="str">
        <f t="shared" si="36"/>
        <v/>
      </c>
      <c r="L325" s="69" t="str">
        <f t="shared" si="37"/>
        <v/>
      </c>
      <c r="N325" s="23" t="str">
        <f t="shared" si="38"/>
        <v/>
      </c>
    </row>
    <row r="326" spans="8:14" x14ac:dyDescent="0.25">
      <c r="H326" s="18" t="str">
        <f t="shared" si="33"/>
        <v/>
      </c>
      <c r="I326" s="26" t="str">
        <f t="shared" si="34"/>
        <v/>
      </c>
      <c r="J326" s="18" t="str">
        <f t="shared" si="35"/>
        <v/>
      </c>
      <c r="K326" s="18" t="str">
        <f t="shared" si="36"/>
        <v/>
      </c>
      <c r="L326" s="69" t="str">
        <f t="shared" si="37"/>
        <v/>
      </c>
      <c r="N326" s="23" t="str">
        <f t="shared" si="38"/>
        <v/>
      </c>
    </row>
    <row r="327" spans="8:14" x14ac:dyDescent="0.25">
      <c r="H327" s="18" t="str">
        <f t="shared" si="33"/>
        <v/>
      </c>
      <c r="I327" s="26" t="str">
        <f t="shared" si="34"/>
        <v/>
      </c>
      <c r="J327" s="18" t="str">
        <f t="shared" si="35"/>
        <v/>
      </c>
      <c r="K327" s="18" t="str">
        <f t="shared" si="36"/>
        <v/>
      </c>
      <c r="L327" s="69" t="str">
        <f t="shared" si="37"/>
        <v/>
      </c>
      <c r="N327" s="23" t="str">
        <f t="shared" si="38"/>
        <v/>
      </c>
    </row>
    <row r="328" spans="8:14" x14ac:dyDescent="0.25">
      <c r="H328" s="18" t="str">
        <f t="shared" si="33"/>
        <v/>
      </c>
      <c r="I328" s="26" t="str">
        <f t="shared" si="34"/>
        <v/>
      </c>
      <c r="J328" s="18" t="str">
        <f t="shared" si="35"/>
        <v/>
      </c>
      <c r="K328" s="18" t="str">
        <f t="shared" si="36"/>
        <v/>
      </c>
      <c r="L328" s="69" t="str">
        <f t="shared" si="37"/>
        <v/>
      </c>
      <c r="N328" s="23" t="str">
        <f t="shared" si="38"/>
        <v/>
      </c>
    </row>
    <row r="329" spans="8:14" x14ac:dyDescent="0.25">
      <c r="H329" s="18" t="str">
        <f t="shared" si="33"/>
        <v/>
      </c>
      <c r="I329" s="26" t="str">
        <f t="shared" si="34"/>
        <v/>
      </c>
      <c r="J329" s="18" t="str">
        <f t="shared" si="35"/>
        <v/>
      </c>
      <c r="K329" s="18" t="str">
        <f t="shared" si="36"/>
        <v/>
      </c>
      <c r="L329" s="69" t="str">
        <f t="shared" si="37"/>
        <v/>
      </c>
      <c r="N329" s="23" t="str">
        <f t="shared" si="38"/>
        <v/>
      </c>
    </row>
    <row r="330" spans="8:14" x14ac:dyDescent="0.25">
      <c r="H330" s="18" t="str">
        <f t="shared" si="33"/>
        <v/>
      </c>
      <c r="I330" s="26" t="str">
        <f t="shared" si="34"/>
        <v/>
      </c>
      <c r="J330" s="18" t="str">
        <f t="shared" si="35"/>
        <v/>
      </c>
      <c r="K330" s="18" t="str">
        <f t="shared" si="36"/>
        <v/>
      </c>
      <c r="L330" s="69" t="str">
        <f t="shared" si="37"/>
        <v/>
      </c>
      <c r="N330" s="23" t="str">
        <f t="shared" si="38"/>
        <v/>
      </c>
    </row>
    <row r="331" spans="8:14" x14ac:dyDescent="0.25">
      <c r="H331" s="18" t="str">
        <f t="shared" si="33"/>
        <v/>
      </c>
      <c r="I331" s="26" t="str">
        <f t="shared" si="34"/>
        <v/>
      </c>
      <c r="J331" s="18" t="str">
        <f t="shared" si="35"/>
        <v/>
      </c>
      <c r="K331" s="18" t="str">
        <f t="shared" si="36"/>
        <v/>
      </c>
      <c r="L331" s="69" t="str">
        <f t="shared" si="37"/>
        <v/>
      </c>
      <c r="N331" s="23" t="str">
        <f t="shared" si="38"/>
        <v/>
      </c>
    </row>
    <row r="332" spans="8:14" x14ac:dyDescent="0.25">
      <c r="H332" s="18" t="str">
        <f t="shared" si="33"/>
        <v/>
      </c>
      <c r="I332" s="26" t="str">
        <f t="shared" si="34"/>
        <v/>
      </c>
      <c r="J332" s="18" t="str">
        <f t="shared" si="35"/>
        <v/>
      </c>
      <c r="K332" s="18" t="str">
        <f t="shared" si="36"/>
        <v/>
      </c>
      <c r="L332" s="69" t="str">
        <f t="shared" si="37"/>
        <v/>
      </c>
      <c r="N332" s="23" t="str">
        <f t="shared" si="38"/>
        <v/>
      </c>
    </row>
    <row r="333" spans="8:14" x14ac:dyDescent="0.25">
      <c r="H333" s="18" t="str">
        <f t="shared" si="33"/>
        <v/>
      </c>
      <c r="I333" s="26" t="str">
        <f t="shared" si="34"/>
        <v/>
      </c>
      <c r="J333" s="18" t="str">
        <f t="shared" si="35"/>
        <v/>
      </c>
      <c r="K333" s="18" t="str">
        <f t="shared" si="36"/>
        <v/>
      </c>
      <c r="L333" s="69" t="str">
        <f t="shared" si="37"/>
        <v/>
      </c>
      <c r="N333" s="23" t="str">
        <f t="shared" si="38"/>
        <v/>
      </c>
    </row>
    <row r="334" spans="8:14" x14ac:dyDescent="0.25">
      <c r="H334" s="18" t="str">
        <f t="shared" si="33"/>
        <v/>
      </c>
      <c r="I334" s="26" t="str">
        <f t="shared" si="34"/>
        <v/>
      </c>
      <c r="J334" s="18" t="str">
        <f t="shared" si="35"/>
        <v/>
      </c>
      <c r="K334" s="18" t="str">
        <f t="shared" si="36"/>
        <v/>
      </c>
      <c r="L334" s="69" t="str">
        <f t="shared" si="37"/>
        <v/>
      </c>
      <c r="N334" s="23" t="str">
        <f t="shared" si="38"/>
        <v/>
      </c>
    </row>
    <row r="335" spans="8:14" x14ac:dyDescent="0.25">
      <c r="H335" s="18" t="str">
        <f t="shared" si="33"/>
        <v/>
      </c>
      <c r="I335" s="26" t="str">
        <f t="shared" si="34"/>
        <v/>
      </c>
      <c r="J335" s="18" t="str">
        <f t="shared" si="35"/>
        <v/>
      </c>
      <c r="K335" s="18" t="str">
        <f t="shared" si="36"/>
        <v/>
      </c>
      <c r="L335" s="69" t="str">
        <f t="shared" si="37"/>
        <v/>
      </c>
      <c r="N335" s="23" t="str">
        <f t="shared" si="38"/>
        <v/>
      </c>
    </row>
    <row r="336" spans="8:14" x14ac:dyDescent="0.25">
      <c r="H336" s="18" t="str">
        <f t="shared" si="33"/>
        <v/>
      </c>
      <c r="I336" s="26" t="str">
        <f t="shared" si="34"/>
        <v/>
      </c>
      <c r="J336" s="18" t="str">
        <f t="shared" si="35"/>
        <v/>
      </c>
      <c r="K336" s="18" t="str">
        <f t="shared" si="36"/>
        <v/>
      </c>
      <c r="L336" s="69" t="str">
        <f t="shared" si="37"/>
        <v/>
      </c>
      <c r="N336" s="23" t="str">
        <f t="shared" si="38"/>
        <v/>
      </c>
    </row>
    <row r="337" spans="8:14" x14ac:dyDescent="0.25">
      <c r="H337" s="18" t="str">
        <f t="shared" si="33"/>
        <v/>
      </c>
      <c r="I337" s="26" t="str">
        <f t="shared" si="34"/>
        <v/>
      </c>
      <c r="J337" s="18" t="str">
        <f t="shared" si="35"/>
        <v/>
      </c>
      <c r="K337" s="18" t="str">
        <f t="shared" si="36"/>
        <v/>
      </c>
      <c r="L337" s="69" t="str">
        <f t="shared" si="37"/>
        <v/>
      </c>
      <c r="N337" s="23" t="str">
        <f t="shared" si="38"/>
        <v/>
      </c>
    </row>
    <row r="338" spans="8:14" x14ac:dyDescent="0.25">
      <c r="H338" s="18" t="str">
        <f t="shared" si="33"/>
        <v/>
      </c>
      <c r="I338" s="26" t="str">
        <f t="shared" si="34"/>
        <v/>
      </c>
      <c r="J338" s="18" t="str">
        <f t="shared" si="35"/>
        <v/>
      </c>
      <c r="K338" s="18" t="str">
        <f t="shared" si="36"/>
        <v/>
      </c>
      <c r="L338" s="69" t="str">
        <f t="shared" si="37"/>
        <v/>
      </c>
      <c r="N338" s="23" t="str">
        <f t="shared" si="38"/>
        <v/>
      </c>
    </row>
    <row r="339" spans="8:14" x14ac:dyDescent="0.25">
      <c r="H339" s="18" t="str">
        <f t="shared" si="33"/>
        <v/>
      </c>
      <c r="I339" s="26" t="str">
        <f t="shared" si="34"/>
        <v/>
      </c>
      <c r="J339" s="18" t="str">
        <f t="shared" si="35"/>
        <v/>
      </c>
      <c r="K339" s="18" t="str">
        <f t="shared" si="36"/>
        <v/>
      </c>
      <c r="L339" s="69" t="str">
        <f t="shared" si="37"/>
        <v/>
      </c>
      <c r="N339" s="23" t="str">
        <f t="shared" si="38"/>
        <v/>
      </c>
    </row>
    <row r="340" spans="8:14" x14ac:dyDescent="0.25">
      <c r="H340" s="18" t="str">
        <f t="shared" si="33"/>
        <v/>
      </c>
      <c r="I340" s="26" t="str">
        <f t="shared" si="34"/>
        <v/>
      </c>
      <c r="J340" s="18" t="str">
        <f t="shared" si="35"/>
        <v/>
      </c>
      <c r="K340" s="18" t="str">
        <f t="shared" si="36"/>
        <v/>
      </c>
      <c r="L340" s="69" t="str">
        <f t="shared" si="37"/>
        <v/>
      </c>
      <c r="N340" s="23" t="str">
        <f t="shared" si="38"/>
        <v/>
      </c>
    </row>
    <row r="341" spans="8:14" x14ac:dyDescent="0.25">
      <c r="H341" s="18" t="str">
        <f t="shared" si="33"/>
        <v/>
      </c>
      <c r="I341" s="26" t="str">
        <f t="shared" si="34"/>
        <v/>
      </c>
      <c r="J341" s="18" t="str">
        <f t="shared" si="35"/>
        <v/>
      </c>
      <c r="K341" s="18" t="str">
        <f t="shared" si="36"/>
        <v/>
      </c>
      <c r="L341" s="69" t="str">
        <f t="shared" si="37"/>
        <v/>
      </c>
      <c r="N341" s="23" t="str">
        <f t="shared" si="38"/>
        <v/>
      </c>
    </row>
    <row r="342" spans="8:14" x14ac:dyDescent="0.25">
      <c r="H342" s="18" t="str">
        <f t="shared" si="33"/>
        <v/>
      </c>
      <c r="I342" s="26" t="str">
        <f t="shared" si="34"/>
        <v/>
      </c>
      <c r="J342" s="18" t="str">
        <f t="shared" si="35"/>
        <v/>
      </c>
      <c r="K342" s="18" t="str">
        <f t="shared" si="36"/>
        <v/>
      </c>
      <c r="L342" s="69" t="str">
        <f t="shared" si="37"/>
        <v/>
      </c>
      <c r="N342" s="23" t="str">
        <f t="shared" si="38"/>
        <v/>
      </c>
    </row>
    <row r="343" spans="8:14" x14ac:dyDescent="0.25">
      <c r="H343" s="18" t="str">
        <f t="shared" si="33"/>
        <v/>
      </c>
      <c r="I343" s="26" t="str">
        <f t="shared" si="34"/>
        <v/>
      </c>
      <c r="J343" s="18" t="str">
        <f t="shared" si="35"/>
        <v/>
      </c>
      <c r="K343" s="18" t="str">
        <f t="shared" si="36"/>
        <v/>
      </c>
      <c r="L343" s="69" t="str">
        <f t="shared" si="37"/>
        <v/>
      </c>
      <c r="N343" s="23" t="str">
        <f t="shared" si="38"/>
        <v/>
      </c>
    </row>
    <row r="344" spans="8:14" x14ac:dyDescent="0.25">
      <c r="H344" s="18" t="str">
        <f t="shared" si="33"/>
        <v/>
      </c>
      <c r="I344" s="26" t="str">
        <f t="shared" si="34"/>
        <v/>
      </c>
      <c r="J344" s="18" t="str">
        <f t="shared" si="35"/>
        <v/>
      </c>
      <c r="K344" s="18" t="str">
        <f t="shared" si="36"/>
        <v/>
      </c>
      <c r="L344" s="69" t="str">
        <f t="shared" si="37"/>
        <v/>
      </c>
      <c r="N344" s="23" t="str">
        <f t="shared" si="38"/>
        <v/>
      </c>
    </row>
    <row r="345" spans="8:14" x14ac:dyDescent="0.25">
      <c r="H345" s="18" t="str">
        <f t="shared" si="33"/>
        <v/>
      </c>
      <c r="I345" s="26" t="str">
        <f t="shared" si="34"/>
        <v/>
      </c>
      <c r="J345" s="18" t="str">
        <f t="shared" si="35"/>
        <v/>
      </c>
      <c r="K345" s="18" t="str">
        <f t="shared" si="36"/>
        <v/>
      </c>
      <c r="L345" s="69" t="str">
        <f t="shared" si="37"/>
        <v/>
      </c>
      <c r="N345" s="23" t="str">
        <f t="shared" si="38"/>
        <v/>
      </c>
    </row>
    <row r="346" spans="8:14" x14ac:dyDescent="0.25">
      <c r="H346" s="18" t="str">
        <f t="shared" si="33"/>
        <v/>
      </c>
      <c r="I346" s="26" t="str">
        <f t="shared" si="34"/>
        <v/>
      </c>
      <c r="J346" s="18" t="str">
        <f t="shared" si="35"/>
        <v/>
      </c>
      <c r="K346" s="18" t="str">
        <f t="shared" si="36"/>
        <v/>
      </c>
      <c r="L346" s="69" t="str">
        <f t="shared" si="37"/>
        <v/>
      </c>
      <c r="N346" s="23" t="str">
        <f t="shared" si="38"/>
        <v/>
      </c>
    </row>
    <row r="347" spans="8:14" x14ac:dyDescent="0.25">
      <c r="H347" s="18" t="str">
        <f t="shared" si="33"/>
        <v/>
      </c>
      <c r="I347" s="26" t="str">
        <f t="shared" si="34"/>
        <v/>
      </c>
      <c r="J347" s="18" t="str">
        <f t="shared" si="35"/>
        <v/>
      </c>
      <c r="K347" s="18" t="str">
        <f t="shared" si="36"/>
        <v/>
      </c>
      <c r="L347" s="69" t="str">
        <f t="shared" si="37"/>
        <v/>
      </c>
      <c r="N347" s="23" t="str">
        <f t="shared" si="38"/>
        <v/>
      </c>
    </row>
    <row r="348" spans="8:14" x14ac:dyDescent="0.25">
      <c r="H348" s="18" t="str">
        <f t="shared" si="33"/>
        <v/>
      </c>
      <c r="I348" s="26" t="str">
        <f t="shared" si="34"/>
        <v/>
      </c>
      <c r="J348" s="18" t="str">
        <f t="shared" si="35"/>
        <v/>
      </c>
      <c r="K348" s="18" t="str">
        <f t="shared" si="36"/>
        <v/>
      </c>
      <c r="L348" s="69" t="str">
        <f t="shared" si="37"/>
        <v/>
      </c>
      <c r="N348" s="23" t="str">
        <f t="shared" si="38"/>
        <v/>
      </c>
    </row>
    <row r="349" spans="8:14" x14ac:dyDescent="0.25">
      <c r="H349" s="18" t="str">
        <f t="shared" si="33"/>
        <v/>
      </c>
      <c r="I349" s="26" t="str">
        <f t="shared" si="34"/>
        <v/>
      </c>
      <c r="J349" s="18" t="str">
        <f t="shared" si="35"/>
        <v/>
      </c>
      <c r="K349" s="18" t="str">
        <f t="shared" si="36"/>
        <v/>
      </c>
      <c r="L349" s="69" t="str">
        <f t="shared" si="37"/>
        <v/>
      </c>
      <c r="N349" s="23" t="str">
        <f t="shared" si="38"/>
        <v/>
      </c>
    </row>
    <row r="350" spans="8:14" x14ac:dyDescent="0.25">
      <c r="H350" s="18" t="str">
        <f t="shared" si="33"/>
        <v/>
      </c>
      <c r="I350" s="26" t="str">
        <f t="shared" si="34"/>
        <v/>
      </c>
      <c r="J350" s="18" t="str">
        <f t="shared" si="35"/>
        <v/>
      </c>
      <c r="K350" s="18" t="str">
        <f t="shared" si="36"/>
        <v/>
      </c>
      <c r="L350" s="69" t="str">
        <f t="shared" si="37"/>
        <v/>
      </c>
      <c r="N350" s="23" t="str">
        <f t="shared" si="38"/>
        <v/>
      </c>
    </row>
    <row r="351" spans="8:14" x14ac:dyDescent="0.25">
      <c r="H351" s="18" t="str">
        <f t="shared" si="33"/>
        <v/>
      </c>
      <c r="I351" s="26" t="str">
        <f t="shared" si="34"/>
        <v/>
      </c>
      <c r="J351" s="18" t="str">
        <f t="shared" si="35"/>
        <v/>
      </c>
      <c r="K351" s="18" t="str">
        <f t="shared" si="36"/>
        <v/>
      </c>
      <c r="L351" s="69" t="str">
        <f t="shared" si="37"/>
        <v/>
      </c>
      <c r="N351" s="23" t="str">
        <f t="shared" si="38"/>
        <v/>
      </c>
    </row>
    <row r="352" spans="8:14" x14ac:dyDescent="0.25">
      <c r="H352" s="18" t="str">
        <f t="shared" si="33"/>
        <v/>
      </c>
      <c r="I352" s="26" t="str">
        <f t="shared" si="34"/>
        <v/>
      </c>
      <c r="J352" s="18" t="str">
        <f t="shared" si="35"/>
        <v/>
      </c>
      <c r="K352" s="18" t="str">
        <f t="shared" si="36"/>
        <v/>
      </c>
      <c r="L352" s="69" t="str">
        <f t="shared" si="37"/>
        <v/>
      </c>
      <c r="N352" s="23" t="str">
        <f t="shared" si="38"/>
        <v/>
      </c>
    </row>
    <row r="353" spans="8:14" x14ac:dyDescent="0.25">
      <c r="H353" s="18" t="str">
        <f t="shared" si="33"/>
        <v/>
      </c>
      <c r="I353" s="26" t="str">
        <f t="shared" si="34"/>
        <v/>
      </c>
      <c r="J353" s="18" t="str">
        <f t="shared" si="35"/>
        <v/>
      </c>
      <c r="K353" s="18" t="str">
        <f t="shared" si="36"/>
        <v/>
      </c>
      <c r="L353" s="69" t="str">
        <f t="shared" si="37"/>
        <v/>
      </c>
      <c r="N353" s="23" t="str">
        <f t="shared" si="38"/>
        <v/>
      </c>
    </row>
    <row r="354" spans="8:14" x14ac:dyDescent="0.25">
      <c r="H354" s="18" t="str">
        <f t="shared" si="33"/>
        <v/>
      </c>
      <c r="I354" s="26" t="str">
        <f t="shared" si="34"/>
        <v/>
      </c>
      <c r="J354" s="18" t="str">
        <f t="shared" si="35"/>
        <v/>
      </c>
      <c r="K354" s="18" t="str">
        <f t="shared" si="36"/>
        <v/>
      </c>
      <c r="L354" s="69" t="str">
        <f t="shared" si="37"/>
        <v/>
      </c>
      <c r="N354" s="23" t="str">
        <f t="shared" si="38"/>
        <v/>
      </c>
    </row>
    <row r="355" spans="8:14" x14ac:dyDescent="0.25">
      <c r="H355" s="18" t="str">
        <f t="shared" si="33"/>
        <v/>
      </c>
      <c r="I355" s="26" t="str">
        <f t="shared" si="34"/>
        <v/>
      </c>
      <c r="J355" s="18" t="str">
        <f t="shared" si="35"/>
        <v/>
      </c>
      <c r="K355" s="18" t="str">
        <f t="shared" si="36"/>
        <v/>
      </c>
      <c r="L355" s="69" t="str">
        <f t="shared" si="37"/>
        <v/>
      </c>
      <c r="N355" s="23" t="str">
        <f t="shared" si="38"/>
        <v/>
      </c>
    </row>
    <row r="356" spans="8:14" x14ac:dyDescent="0.25">
      <c r="H356" s="18" t="str">
        <f t="shared" si="33"/>
        <v/>
      </c>
      <c r="I356" s="26" t="str">
        <f t="shared" si="34"/>
        <v/>
      </c>
      <c r="J356" s="18" t="str">
        <f t="shared" si="35"/>
        <v/>
      </c>
      <c r="K356" s="18" t="str">
        <f t="shared" si="36"/>
        <v/>
      </c>
      <c r="L356" s="69" t="str">
        <f t="shared" si="37"/>
        <v/>
      </c>
      <c r="N356" s="23" t="str">
        <f t="shared" si="38"/>
        <v/>
      </c>
    </row>
    <row r="357" spans="8:14" x14ac:dyDescent="0.25">
      <c r="H357" s="18" t="str">
        <f t="shared" si="33"/>
        <v/>
      </c>
      <c r="I357" s="26" t="str">
        <f t="shared" si="34"/>
        <v/>
      </c>
      <c r="J357" s="18" t="str">
        <f t="shared" si="35"/>
        <v/>
      </c>
      <c r="K357" s="18" t="str">
        <f t="shared" si="36"/>
        <v/>
      </c>
      <c r="L357" s="69" t="str">
        <f t="shared" si="37"/>
        <v/>
      </c>
      <c r="N357" s="23" t="str">
        <f t="shared" si="38"/>
        <v/>
      </c>
    </row>
    <row r="358" spans="8:14" x14ac:dyDescent="0.25">
      <c r="H358" s="18" t="str">
        <f t="shared" si="33"/>
        <v/>
      </c>
      <c r="I358" s="26" t="str">
        <f t="shared" si="34"/>
        <v/>
      </c>
      <c r="J358" s="18" t="str">
        <f t="shared" si="35"/>
        <v/>
      </c>
      <c r="K358" s="18" t="str">
        <f t="shared" si="36"/>
        <v/>
      </c>
      <c r="L358" s="69" t="str">
        <f t="shared" si="37"/>
        <v/>
      </c>
      <c r="N358" s="23" t="str">
        <f t="shared" si="38"/>
        <v/>
      </c>
    </row>
    <row r="359" spans="8:14" x14ac:dyDescent="0.25">
      <c r="H359" s="18" t="str">
        <f t="shared" si="33"/>
        <v/>
      </c>
      <c r="I359" s="26" t="str">
        <f t="shared" si="34"/>
        <v/>
      </c>
      <c r="J359" s="18" t="str">
        <f t="shared" si="35"/>
        <v/>
      </c>
      <c r="K359" s="18" t="str">
        <f t="shared" si="36"/>
        <v/>
      </c>
      <c r="L359" s="69" t="str">
        <f t="shared" si="37"/>
        <v/>
      </c>
      <c r="N359" s="23" t="str">
        <f t="shared" si="38"/>
        <v/>
      </c>
    </row>
    <row r="360" spans="8:14" x14ac:dyDescent="0.25">
      <c r="H360" s="18" t="str">
        <f t="shared" si="33"/>
        <v/>
      </c>
      <c r="I360" s="26" t="str">
        <f t="shared" si="34"/>
        <v/>
      </c>
      <c r="J360" s="18" t="str">
        <f t="shared" si="35"/>
        <v/>
      </c>
      <c r="K360" s="18" t="str">
        <f t="shared" si="36"/>
        <v/>
      </c>
      <c r="L360" s="69" t="str">
        <f t="shared" si="37"/>
        <v/>
      </c>
      <c r="N360" s="23" t="str">
        <f t="shared" si="38"/>
        <v/>
      </c>
    </row>
    <row r="361" spans="8:14" x14ac:dyDescent="0.25">
      <c r="H361" s="18" t="str">
        <f t="shared" si="33"/>
        <v/>
      </c>
      <c r="I361" s="26" t="str">
        <f t="shared" si="34"/>
        <v/>
      </c>
      <c r="J361" s="18" t="str">
        <f t="shared" si="35"/>
        <v/>
      </c>
      <c r="K361" s="18" t="str">
        <f t="shared" si="36"/>
        <v/>
      </c>
      <c r="L361" s="69" t="str">
        <f t="shared" si="37"/>
        <v/>
      </c>
      <c r="N361" s="23" t="str">
        <f t="shared" si="38"/>
        <v/>
      </c>
    </row>
    <row r="362" spans="8:14" x14ac:dyDescent="0.25">
      <c r="H362" s="18" t="str">
        <f t="shared" si="33"/>
        <v/>
      </c>
      <c r="I362" s="26" t="str">
        <f t="shared" si="34"/>
        <v/>
      </c>
      <c r="J362" s="18" t="str">
        <f t="shared" si="35"/>
        <v/>
      </c>
      <c r="K362" s="18" t="str">
        <f t="shared" si="36"/>
        <v/>
      </c>
      <c r="L362" s="69" t="str">
        <f t="shared" si="37"/>
        <v/>
      </c>
      <c r="N362" s="23" t="str">
        <f t="shared" si="38"/>
        <v/>
      </c>
    </row>
    <row r="363" spans="8:14" x14ac:dyDescent="0.25">
      <c r="H363" s="18" t="str">
        <f t="shared" si="33"/>
        <v/>
      </c>
      <c r="I363" s="26" t="str">
        <f t="shared" si="34"/>
        <v/>
      </c>
      <c r="J363" s="18" t="str">
        <f t="shared" si="35"/>
        <v/>
      </c>
      <c r="K363" s="18" t="str">
        <f t="shared" si="36"/>
        <v/>
      </c>
      <c r="L363" s="69" t="str">
        <f t="shared" si="37"/>
        <v/>
      </c>
      <c r="N363" s="23" t="str">
        <f t="shared" si="38"/>
        <v/>
      </c>
    </row>
    <row r="364" spans="8:14" x14ac:dyDescent="0.25">
      <c r="H364" s="18" t="str">
        <f t="shared" si="33"/>
        <v/>
      </c>
      <c r="I364" s="26" t="str">
        <f t="shared" si="34"/>
        <v/>
      </c>
      <c r="J364" s="18" t="str">
        <f t="shared" si="35"/>
        <v/>
      </c>
      <c r="K364" s="18" t="str">
        <f t="shared" si="36"/>
        <v/>
      </c>
      <c r="L364" s="69" t="str">
        <f t="shared" si="37"/>
        <v/>
      </c>
      <c r="N364" s="23" t="str">
        <f t="shared" si="38"/>
        <v/>
      </c>
    </row>
    <row r="365" spans="8:14" x14ac:dyDescent="0.25">
      <c r="H365" s="18" t="str">
        <f t="shared" si="33"/>
        <v/>
      </c>
      <c r="I365" s="26" t="str">
        <f t="shared" si="34"/>
        <v/>
      </c>
      <c r="J365" s="18" t="str">
        <f t="shared" si="35"/>
        <v/>
      </c>
      <c r="K365" s="18" t="str">
        <f t="shared" si="36"/>
        <v/>
      </c>
      <c r="L365" s="69" t="str">
        <f t="shared" si="37"/>
        <v/>
      </c>
      <c r="N365" s="23" t="str">
        <f t="shared" si="38"/>
        <v/>
      </c>
    </row>
    <row r="366" spans="8:14" x14ac:dyDescent="0.25">
      <c r="H366" s="18" t="str">
        <f t="shared" si="33"/>
        <v/>
      </c>
      <c r="I366" s="26" t="str">
        <f t="shared" si="34"/>
        <v/>
      </c>
      <c r="J366" s="18" t="str">
        <f t="shared" si="35"/>
        <v/>
      </c>
      <c r="K366" s="18" t="str">
        <f t="shared" si="36"/>
        <v/>
      </c>
      <c r="L366" s="69" t="str">
        <f t="shared" si="37"/>
        <v/>
      </c>
      <c r="N366" s="23" t="str">
        <f t="shared" si="38"/>
        <v/>
      </c>
    </row>
    <row r="367" spans="8:14" x14ac:dyDescent="0.25">
      <c r="H367" s="18" t="str">
        <f t="shared" si="33"/>
        <v/>
      </c>
      <c r="I367" s="26" t="str">
        <f t="shared" si="34"/>
        <v/>
      </c>
      <c r="J367" s="18" t="str">
        <f t="shared" si="35"/>
        <v/>
      </c>
      <c r="K367" s="18" t="str">
        <f t="shared" si="36"/>
        <v/>
      </c>
      <c r="L367" s="69" t="str">
        <f t="shared" si="37"/>
        <v/>
      </c>
      <c r="N367" s="23" t="str">
        <f t="shared" si="38"/>
        <v/>
      </c>
    </row>
    <row r="368" spans="8:14" x14ac:dyDescent="0.25">
      <c r="H368" s="18" t="str">
        <f t="shared" si="33"/>
        <v/>
      </c>
      <c r="I368" s="26" t="str">
        <f t="shared" si="34"/>
        <v/>
      </c>
      <c r="J368" s="18" t="str">
        <f t="shared" si="35"/>
        <v/>
      </c>
      <c r="K368" s="18" t="str">
        <f t="shared" si="36"/>
        <v/>
      </c>
      <c r="L368" s="69" t="str">
        <f t="shared" si="37"/>
        <v/>
      </c>
      <c r="N368" s="23" t="str">
        <f t="shared" si="38"/>
        <v/>
      </c>
    </row>
    <row r="369" spans="8:14" x14ac:dyDescent="0.25">
      <c r="H369" s="18" t="str">
        <f t="shared" si="33"/>
        <v/>
      </c>
      <c r="I369" s="26" t="str">
        <f t="shared" si="34"/>
        <v/>
      </c>
      <c r="J369" s="18" t="str">
        <f t="shared" si="35"/>
        <v/>
      </c>
      <c r="K369" s="18" t="str">
        <f t="shared" si="36"/>
        <v/>
      </c>
      <c r="L369" s="69" t="str">
        <f t="shared" si="37"/>
        <v/>
      </c>
      <c r="N369" s="23" t="str">
        <f t="shared" si="38"/>
        <v/>
      </c>
    </row>
    <row r="370" spans="8:14" x14ac:dyDescent="0.25">
      <c r="H370" s="18" t="str">
        <f t="shared" si="33"/>
        <v/>
      </c>
      <c r="I370" s="26" t="str">
        <f t="shared" si="34"/>
        <v/>
      </c>
      <c r="J370" s="18" t="str">
        <f t="shared" si="35"/>
        <v/>
      </c>
      <c r="K370" s="18" t="str">
        <f t="shared" si="36"/>
        <v/>
      </c>
      <c r="L370" s="69" t="str">
        <f t="shared" si="37"/>
        <v/>
      </c>
      <c r="N370" s="23" t="str">
        <f t="shared" si="38"/>
        <v/>
      </c>
    </row>
    <row r="371" spans="8:14" x14ac:dyDescent="0.25">
      <c r="H371" s="18" t="str">
        <f t="shared" si="33"/>
        <v/>
      </c>
      <c r="I371" s="26" t="str">
        <f t="shared" si="34"/>
        <v/>
      </c>
      <c r="J371" s="18" t="str">
        <f t="shared" si="35"/>
        <v/>
      </c>
      <c r="K371" s="18" t="str">
        <f t="shared" si="36"/>
        <v/>
      </c>
      <c r="L371" s="69" t="str">
        <f t="shared" si="37"/>
        <v/>
      </c>
      <c r="N371" s="23" t="str">
        <f t="shared" si="38"/>
        <v/>
      </c>
    </row>
    <row r="372" spans="8:14" x14ac:dyDescent="0.25">
      <c r="H372" s="18" t="str">
        <f t="shared" si="33"/>
        <v/>
      </c>
      <c r="I372" s="26" t="str">
        <f t="shared" si="34"/>
        <v/>
      </c>
      <c r="J372" s="18" t="str">
        <f t="shared" si="35"/>
        <v/>
      </c>
      <c r="K372" s="18" t="str">
        <f t="shared" si="36"/>
        <v/>
      </c>
      <c r="L372" s="69" t="str">
        <f t="shared" si="37"/>
        <v/>
      </c>
      <c r="N372" s="23" t="str">
        <f t="shared" si="38"/>
        <v/>
      </c>
    </row>
    <row r="373" spans="8:14" x14ac:dyDescent="0.25">
      <c r="H373" s="18" t="str">
        <f t="shared" si="33"/>
        <v/>
      </c>
      <c r="I373" s="26" t="str">
        <f t="shared" si="34"/>
        <v/>
      </c>
      <c r="J373" s="18" t="str">
        <f t="shared" si="35"/>
        <v/>
      </c>
      <c r="K373" s="18" t="str">
        <f t="shared" si="36"/>
        <v/>
      </c>
      <c r="L373" s="69" t="str">
        <f t="shared" si="37"/>
        <v/>
      </c>
      <c r="N373" s="23" t="str">
        <f t="shared" si="38"/>
        <v/>
      </c>
    </row>
    <row r="374" spans="8:14" x14ac:dyDescent="0.25">
      <c r="H374" s="18" t="str">
        <f t="shared" si="33"/>
        <v/>
      </c>
      <c r="I374" s="26" t="str">
        <f t="shared" si="34"/>
        <v/>
      </c>
      <c r="J374" s="18" t="str">
        <f t="shared" si="35"/>
        <v/>
      </c>
      <c r="K374" s="18" t="str">
        <f t="shared" si="36"/>
        <v/>
      </c>
      <c r="L374" s="69" t="str">
        <f t="shared" si="37"/>
        <v/>
      </c>
      <c r="N374" s="23" t="str">
        <f t="shared" si="38"/>
        <v/>
      </c>
    </row>
    <row r="375" spans="8:14" x14ac:dyDescent="0.25">
      <c r="H375" s="18" t="str">
        <f t="shared" si="33"/>
        <v/>
      </c>
      <c r="I375" s="26" t="str">
        <f t="shared" si="34"/>
        <v/>
      </c>
      <c r="J375" s="18" t="str">
        <f t="shared" si="35"/>
        <v/>
      </c>
      <c r="K375" s="18" t="str">
        <f t="shared" si="36"/>
        <v/>
      </c>
      <c r="L375" s="69" t="str">
        <f t="shared" si="37"/>
        <v/>
      </c>
      <c r="N375" s="23" t="str">
        <f t="shared" si="38"/>
        <v/>
      </c>
    </row>
    <row r="376" spans="8:14" x14ac:dyDescent="0.25">
      <c r="H376" s="18" t="str">
        <f t="shared" si="33"/>
        <v/>
      </c>
      <c r="I376" s="26" t="str">
        <f t="shared" si="34"/>
        <v/>
      </c>
      <c r="J376" s="18" t="str">
        <f t="shared" si="35"/>
        <v/>
      </c>
      <c r="K376" s="18" t="str">
        <f t="shared" si="36"/>
        <v/>
      </c>
      <c r="L376" s="69" t="str">
        <f t="shared" si="37"/>
        <v/>
      </c>
      <c r="N376" s="23" t="str">
        <f t="shared" si="38"/>
        <v/>
      </c>
    </row>
    <row r="377" spans="8:14" x14ac:dyDescent="0.25">
      <c r="H377" s="18" t="str">
        <f t="shared" si="33"/>
        <v/>
      </c>
      <c r="I377" s="26" t="str">
        <f t="shared" si="34"/>
        <v/>
      </c>
      <c r="J377" s="18" t="str">
        <f t="shared" si="35"/>
        <v/>
      </c>
      <c r="K377" s="18" t="str">
        <f t="shared" si="36"/>
        <v/>
      </c>
      <c r="L377" s="69" t="str">
        <f t="shared" si="37"/>
        <v/>
      </c>
      <c r="N377" s="23" t="str">
        <f t="shared" si="38"/>
        <v/>
      </c>
    </row>
    <row r="378" spans="8:14" x14ac:dyDescent="0.25">
      <c r="H378" s="18" t="str">
        <f t="shared" si="33"/>
        <v/>
      </c>
      <c r="I378" s="26" t="str">
        <f t="shared" si="34"/>
        <v/>
      </c>
      <c r="J378" s="18" t="str">
        <f t="shared" si="35"/>
        <v/>
      </c>
      <c r="K378" s="18" t="str">
        <f t="shared" si="36"/>
        <v/>
      </c>
      <c r="L378" s="69" t="str">
        <f t="shared" si="37"/>
        <v/>
      </c>
      <c r="N378" s="23" t="str">
        <f t="shared" si="38"/>
        <v/>
      </c>
    </row>
    <row r="379" spans="8:14" x14ac:dyDescent="0.25">
      <c r="H379" s="18" t="str">
        <f t="shared" si="33"/>
        <v/>
      </c>
      <c r="I379" s="26" t="str">
        <f t="shared" si="34"/>
        <v/>
      </c>
      <c r="J379" s="18" t="str">
        <f t="shared" si="35"/>
        <v/>
      </c>
      <c r="K379" s="18" t="str">
        <f t="shared" si="36"/>
        <v/>
      </c>
      <c r="L379" s="69" t="str">
        <f t="shared" si="37"/>
        <v/>
      </c>
      <c r="N379" s="23" t="str">
        <f t="shared" si="38"/>
        <v/>
      </c>
    </row>
    <row r="380" spans="8:14" x14ac:dyDescent="0.25">
      <c r="H380" s="18" t="str">
        <f t="shared" si="33"/>
        <v/>
      </c>
      <c r="I380" s="26" t="str">
        <f t="shared" si="34"/>
        <v/>
      </c>
      <c r="J380" s="18" t="str">
        <f t="shared" si="35"/>
        <v/>
      </c>
      <c r="K380" s="18" t="str">
        <f t="shared" si="36"/>
        <v/>
      </c>
      <c r="L380" s="69" t="str">
        <f t="shared" si="37"/>
        <v/>
      </c>
      <c r="N380" s="23" t="str">
        <f t="shared" si="38"/>
        <v/>
      </c>
    </row>
    <row r="381" spans="8:14" x14ac:dyDescent="0.25">
      <c r="H381" s="18" t="str">
        <f t="shared" si="33"/>
        <v/>
      </c>
      <c r="I381" s="26" t="str">
        <f t="shared" si="34"/>
        <v/>
      </c>
      <c r="J381" s="18" t="str">
        <f t="shared" si="35"/>
        <v/>
      </c>
      <c r="K381" s="18" t="str">
        <f t="shared" si="36"/>
        <v/>
      </c>
      <c r="L381" s="69" t="str">
        <f t="shared" si="37"/>
        <v/>
      </c>
      <c r="N381" s="23" t="str">
        <f t="shared" si="38"/>
        <v/>
      </c>
    </row>
    <row r="382" spans="8:14" x14ac:dyDescent="0.25">
      <c r="H382" s="18" t="str">
        <f t="shared" si="33"/>
        <v/>
      </c>
      <c r="I382" s="26" t="str">
        <f t="shared" si="34"/>
        <v/>
      </c>
      <c r="J382" s="18" t="str">
        <f t="shared" si="35"/>
        <v/>
      </c>
      <c r="K382" s="18" t="str">
        <f t="shared" si="36"/>
        <v/>
      </c>
      <c r="L382" s="69" t="str">
        <f t="shared" si="37"/>
        <v/>
      </c>
      <c r="N382" s="23" t="str">
        <f t="shared" si="38"/>
        <v/>
      </c>
    </row>
    <row r="383" spans="8:14" x14ac:dyDescent="0.25">
      <c r="H383" s="18" t="str">
        <f t="shared" si="33"/>
        <v/>
      </c>
      <c r="I383" s="26" t="str">
        <f t="shared" si="34"/>
        <v/>
      </c>
      <c r="J383" s="18" t="str">
        <f t="shared" si="35"/>
        <v/>
      </c>
      <c r="K383" s="18" t="str">
        <f t="shared" si="36"/>
        <v/>
      </c>
      <c r="L383" s="69" t="str">
        <f t="shared" si="37"/>
        <v/>
      </c>
      <c r="N383" s="23" t="str">
        <f t="shared" si="38"/>
        <v/>
      </c>
    </row>
    <row r="384" spans="8:14" x14ac:dyDescent="0.25">
      <c r="H384" s="18" t="str">
        <f t="shared" si="33"/>
        <v/>
      </c>
      <c r="I384" s="26" t="str">
        <f t="shared" si="34"/>
        <v/>
      </c>
      <c r="J384" s="18" t="str">
        <f t="shared" si="35"/>
        <v/>
      </c>
      <c r="K384" s="18" t="str">
        <f t="shared" si="36"/>
        <v/>
      </c>
      <c r="L384" s="69" t="str">
        <f t="shared" si="37"/>
        <v/>
      </c>
      <c r="N384" s="23" t="str">
        <f t="shared" si="38"/>
        <v/>
      </c>
    </row>
    <row r="385" spans="8:14" x14ac:dyDescent="0.25">
      <c r="H385" s="18" t="str">
        <f t="shared" si="33"/>
        <v/>
      </c>
      <c r="I385" s="26" t="str">
        <f t="shared" si="34"/>
        <v/>
      </c>
      <c r="J385" s="18" t="str">
        <f t="shared" si="35"/>
        <v/>
      </c>
      <c r="K385" s="18" t="str">
        <f t="shared" si="36"/>
        <v/>
      </c>
      <c r="L385" s="69" t="str">
        <f t="shared" si="37"/>
        <v/>
      </c>
      <c r="N385" s="23" t="str">
        <f t="shared" si="38"/>
        <v/>
      </c>
    </row>
    <row r="386" spans="8:14" x14ac:dyDescent="0.25">
      <c r="H386" s="18" t="str">
        <f t="shared" si="33"/>
        <v/>
      </c>
      <c r="I386" s="26" t="str">
        <f t="shared" si="34"/>
        <v/>
      </c>
      <c r="J386" s="18" t="str">
        <f t="shared" si="35"/>
        <v/>
      </c>
      <c r="K386" s="18" t="str">
        <f t="shared" si="36"/>
        <v/>
      </c>
      <c r="L386" s="69" t="str">
        <f t="shared" si="37"/>
        <v/>
      </c>
      <c r="N386" s="23" t="str">
        <f t="shared" si="38"/>
        <v/>
      </c>
    </row>
    <row r="387" spans="8:14" x14ac:dyDescent="0.25">
      <c r="H387" s="18" t="str">
        <f t="shared" si="33"/>
        <v/>
      </c>
      <c r="I387" s="26" t="str">
        <f t="shared" si="34"/>
        <v/>
      </c>
      <c r="J387" s="18" t="str">
        <f t="shared" si="35"/>
        <v/>
      </c>
      <c r="K387" s="18" t="str">
        <f t="shared" si="36"/>
        <v/>
      </c>
      <c r="L387" s="69" t="str">
        <f t="shared" si="37"/>
        <v/>
      </c>
      <c r="N387" s="23" t="str">
        <f t="shared" si="38"/>
        <v/>
      </c>
    </row>
    <row r="388" spans="8:14" x14ac:dyDescent="0.25">
      <c r="H388" s="18" t="str">
        <f t="shared" ref="H388:H451" si="39">IF(OR($E388="",$G388=""),"",$E388*$G388)</f>
        <v/>
      </c>
      <c r="I388" s="26" t="str">
        <f t="shared" ref="I388:I451" si="40">IF($F388="","",IFERROR(INDEX(CurRate,MATCH($F388,CurCode,0)),""))</f>
        <v/>
      </c>
      <c r="J388" s="18" t="str">
        <f t="shared" ref="J388:J451" si="41">IF(OR($G388="",$I388="",$I388=0),"",$G388/$I388)</f>
        <v/>
      </c>
      <c r="K388" s="18" t="str">
        <f t="shared" ref="K388:K451" si="42">IF(OR($E388="",$J388=""),"",$E388*$J388)</f>
        <v/>
      </c>
      <c r="L388" s="69" t="str">
        <f t="shared" ref="L388:L434" si="43">IF(D388="","",IF(ISNUMBER(MATCH(D388,ItemName,0)),IF(AND(D388&lt;&gt;"",A388=""),"NO DATE","OK"),"NOT IN ITEMS LIST"))</f>
        <v/>
      </c>
      <c r="N388" s="23" t="str">
        <f t="shared" ref="N388:N451" si="44">IF($A388="","",$A388*100000+ROW())</f>
        <v/>
      </c>
    </row>
    <row r="389" spans="8:14" x14ac:dyDescent="0.25">
      <c r="H389" s="18" t="str">
        <f t="shared" si="39"/>
        <v/>
      </c>
      <c r="I389" s="26" t="str">
        <f t="shared" si="40"/>
        <v/>
      </c>
      <c r="J389" s="18" t="str">
        <f t="shared" si="41"/>
        <v/>
      </c>
      <c r="K389" s="18" t="str">
        <f t="shared" si="42"/>
        <v/>
      </c>
      <c r="L389" s="69" t="str">
        <f t="shared" si="43"/>
        <v/>
      </c>
      <c r="N389" s="23" t="str">
        <f t="shared" si="44"/>
        <v/>
      </c>
    </row>
    <row r="390" spans="8:14" x14ac:dyDescent="0.25">
      <c r="H390" s="18" t="str">
        <f t="shared" si="39"/>
        <v/>
      </c>
      <c r="I390" s="26" t="str">
        <f t="shared" si="40"/>
        <v/>
      </c>
      <c r="J390" s="18" t="str">
        <f t="shared" si="41"/>
        <v/>
      </c>
      <c r="K390" s="18" t="str">
        <f t="shared" si="42"/>
        <v/>
      </c>
      <c r="L390" s="69" t="str">
        <f t="shared" si="43"/>
        <v/>
      </c>
      <c r="N390" s="23" t="str">
        <f t="shared" si="44"/>
        <v/>
      </c>
    </row>
    <row r="391" spans="8:14" x14ac:dyDescent="0.25">
      <c r="H391" s="18" t="str">
        <f t="shared" si="39"/>
        <v/>
      </c>
      <c r="I391" s="26" t="str">
        <f t="shared" si="40"/>
        <v/>
      </c>
      <c r="J391" s="18" t="str">
        <f t="shared" si="41"/>
        <v/>
      </c>
      <c r="K391" s="18" t="str">
        <f t="shared" si="42"/>
        <v/>
      </c>
      <c r="L391" s="69" t="str">
        <f t="shared" si="43"/>
        <v/>
      </c>
      <c r="N391" s="23" t="str">
        <f t="shared" si="44"/>
        <v/>
      </c>
    </row>
    <row r="392" spans="8:14" x14ac:dyDescent="0.25">
      <c r="H392" s="18" t="str">
        <f t="shared" si="39"/>
        <v/>
      </c>
      <c r="I392" s="26" t="str">
        <f t="shared" si="40"/>
        <v/>
      </c>
      <c r="J392" s="18" t="str">
        <f t="shared" si="41"/>
        <v/>
      </c>
      <c r="K392" s="18" t="str">
        <f t="shared" si="42"/>
        <v/>
      </c>
      <c r="L392" s="69" t="str">
        <f t="shared" si="43"/>
        <v/>
      </c>
      <c r="N392" s="23" t="str">
        <f t="shared" si="44"/>
        <v/>
      </c>
    </row>
    <row r="393" spans="8:14" x14ac:dyDescent="0.25">
      <c r="H393" s="18" t="str">
        <f t="shared" si="39"/>
        <v/>
      </c>
      <c r="I393" s="26" t="str">
        <f t="shared" si="40"/>
        <v/>
      </c>
      <c r="J393" s="18" t="str">
        <f t="shared" si="41"/>
        <v/>
      </c>
      <c r="K393" s="18" t="str">
        <f t="shared" si="42"/>
        <v/>
      </c>
      <c r="L393" s="69" t="str">
        <f t="shared" si="43"/>
        <v/>
      </c>
      <c r="N393" s="23" t="str">
        <f t="shared" si="44"/>
        <v/>
      </c>
    </row>
    <row r="394" spans="8:14" x14ac:dyDescent="0.25">
      <c r="H394" s="18" t="str">
        <f t="shared" si="39"/>
        <v/>
      </c>
      <c r="I394" s="26" t="str">
        <f t="shared" si="40"/>
        <v/>
      </c>
      <c r="J394" s="18" t="str">
        <f t="shared" si="41"/>
        <v/>
      </c>
      <c r="K394" s="18" t="str">
        <f t="shared" si="42"/>
        <v/>
      </c>
      <c r="L394" s="69" t="str">
        <f t="shared" si="43"/>
        <v/>
      </c>
      <c r="N394" s="23" t="str">
        <f t="shared" si="44"/>
        <v/>
      </c>
    </row>
    <row r="395" spans="8:14" x14ac:dyDescent="0.25">
      <c r="H395" s="18" t="str">
        <f t="shared" si="39"/>
        <v/>
      </c>
      <c r="I395" s="26" t="str">
        <f t="shared" si="40"/>
        <v/>
      </c>
      <c r="J395" s="18" t="str">
        <f t="shared" si="41"/>
        <v/>
      </c>
      <c r="K395" s="18" t="str">
        <f t="shared" si="42"/>
        <v/>
      </c>
      <c r="L395" s="69" t="str">
        <f t="shared" si="43"/>
        <v/>
      </c>
      <c r="N395" s="23" t="str">
        <f t="shared" si="44"/>
        <v/>
      </c>
    </row>
    <row r="396" spans="8:14" x14ac:dyDescent="0.25">
      <c r="H396" s="18" t="str">
        <f t="shared" si="39"/>
        <v/>
      </c>
      <c r="I396" s="26" t="str">
        <f t="shared" si="40"/>
        <v/>
      </c>
      <c r="J396" s="18" t="str">
        <f t="shared" si="41"/>
        <v/>
      </c>
      <c r="K396" s="18" t="str">
        <f t="shared" si="42"/>
        <v/>
      </c>
      <c r="L396" s="69" t="str">
        <f t="shared" si="43"/>
        <v/>
      </c>
      <c r="N396" s="23" t="str">
        <f t="shared" si="44"/>
        <v/>
      </c>
    </row>
    <row r="397" spans="8:14" x14ac:dyDescent="0.25">
      <c r="H397" s="18" t="str">
        <f t="shared" si="39"/>
        <v/>
      </c>
      <c r="I397" s="26" t="str">
        <f t="shared" si="40"/>
        <v/>
      </c>
      <c r="J397" s="18" t="str">
        <f t="shared" si="41"/>
        <v/>
      </c>
      <c r="K397" s="18" t="str">
        <f t="shared" si="42"/>
        <v/>
      </c>
      <c r="L397" s="69" t="str">
        <f t="shared" si="43"/>
        <v/>
      </c>
      <c r="N397" s="23" t="str">
        <f t="shared" si="44"/>
        <v/>
      </c>
    </row>
    <row r="398" spans="8:14" x14ac:dyDescent="0.25">
      <c r="H398" s="18" t="str">
        <f t="shared" si="39"/>
        <v/>
      </c>
      <c r="I398" s="26" t="str">
        <f t="shared" si="40"/>
        <v/>
      </c>
      <c r="J398" s="18" t="str">
        <f t="shared" si="41"/>
        <v/>
      </c>
      <c r="K398" s="18" t="str">
        <f t="shared" si="42"/>
        <v/>
      </c>
      <c r="L398" s="69" t="str">
        <f t="shared" si="43"/>
        <v/>
      </c>
      <c r="N398" s="23" t="str">
        <f t="shared" si="44"/>
        <v/>
      </c>
    </row>
    <row r="399" spans="8:14" x14ac:dyDescent="0.25">
      <c r="H399" s="18" t="str">
        <f t="shared" si="39"/>
        <v/>
      </c>
      <c r="I399" s="26" t="str">
        <f t="shared" si="40"/>
        <v/>
      </c>
      <c r="J399" s="18" t="str">
        <f t="shared" si="41"/>
        <v/>
      </c>
      <c r="K399" s="18" t="str">
        <f t="shared" si="42"/>
        <v/>
      </c>
      <c r="L399" s="69" t="str">
        <f t="shared" si="43"/>
        <v/>
      </c>
      <c r="N399" s="23" t="str">
        <f t="shared" si="44"/>
        <v/>
      </c>
    </row>
    <row r="400" spans="8:14" x14ac:dyDescent="0.25">
      <c r="H400" s="18" t="str">
        <f t="shared" si="39"/>
        <v/>
      </c>
      <c r="I400" s="26" t="str">
        <f t="shared" si="40"/>
        <v/>
      </c>
      <c r="J400" s="18" t="str">
        <f t="shared" si="41"/>
        <v/>
      </c>
      <c r="K400" s="18" t="str">
        <f t="shared" si="42"/>
        <v/>
      </c>
      <c r="L400" s="69" t="str">
        <f t="shared" si="43"/>
        <v/>
      </c>
      <c r="N400" s="23" t="str">
        <f t="shared" si="44"/>
        <v/>
      </c>
    </row>
    <row r="401" spans="8:14" x14ac:dyDescent="0.25">
      <c r="H401" s="18" t="str">
        <f t="shared" si="39"/>
        <v/>
      </c>
      <c r="I401" s="26" t="str">
        <f t="shared" si="40"/>
        <v/>
      </c>
      <c r="J401" s="18" t="str">
        <f t="shared" si="41"/>
        <v/>
      </c>
      <c r="K401" s="18" t="str">
        <f t="shared" si="42"/>
        <v/>
      </c>
      <c r="L401" s="69" t="str">
        <f t="shared" si="43"/>
        <v/>
      </c>
      <c r="N401" s="23" t="str">
        <f t="shared" si="44"/>
        <v/>
      </c>
    </row>
    <row r="402" spans="8:14" x14ac:dyDescent="0.25">
      <c r="H402" s="18" t="str">
        <f t="shared" si="39"/>
        <v/>
      </c>
      <c r="I402" s="26" t="str">
        <f t="shared" si="40"/>
        <v/>
      </c>
      <c r="J402" s="18" t="str">
        <f t="shared" si="41"/>
        <v/>
      </c>
      <c r="K402" s="18" t="str">
        <f t="shared" si="42"/>
        <v/>
      </c>
      <c r="L402" s="69" t="str">
        <f t="shared" si="43"/>
        <v/>
      </c>
      <c r="N402" s="23" t="str">
        <f t="shared" si="44"/>
        <v/>
      </c>
    </row>
    <row r="403" spans="8:14" x14ac:dyDescent="0.25">
      <c r="H403" s="18" t="str">
        <f t="shared" si="39"/>
        <v/>
      </c>
      <c r="I403" s="26" t="str">
        <f t="shared" si="40"/>
        <v/>
      </c>
      <c r="J403" s="18" t="str">
        <f t="shared" si="41"/>
        <v/>
      </c>
      <c r="K403" s="18" t="str">
        <f t="shared" si="42"/>
        <v/>
      </c>
      <c r="L403" s="69" t="str">
        <f t="shared" si="43"/>
        <v/>
      </c>
      <c r="N403" s="23" t="str">
        <f t="shared" si="44"/>
        <v/>
      </c>
    </row>
    <row r="404" spans="8:14" x14ac:dyDescent="0.25">
      <c r="H404" s="18" t="str">
        <f t="shared" si="39"/>
        <v/>
      </c>
      <c r="I404" s="26" t="str">
        <f t="shared" si="40"/>
        <v/>
      </c>
      <c r="J404" s="18" t="str">
        <f t="shared" si="41"/>
        <v/>
      </c>
      <c r="K404" s="18" t="str">
        <f t="shared" si="42"/>
        <v/>
      </c>
      <c r="L404" s="69" t="str">
        <f t="shared" si="43"/>
        <v/>
      </c>
      <c r="N404" s="23" t="str">
        <f t="shared" si="44"/>
        <v/>
      </c>
    </row>
    <row r="405" spans="8:14" x14ac:dyDescent="0.25">
      <c r="H405" s="18" t="str">
        <f t="shared" si="39"/>
        <v/>
      </c>
      <c r="I405" s="26" t="str">
        <f t="shared" si="40"/>
        <v/>
      </c>
      <c r="J405" s="18" t="str">
        <f t="shared" si="41"/>
        <v/>
      </c>
      <c r="K405" s="18" t="str">
        <f t="shared" si="42"/>
        <v/>
      </c>
      <c r="L405" s="69" t="str">
        <f t="shared" si="43"/>
        <v/>
      </c>
      <c r="N405" s="23" t="str">
        <f t="shared" si="44"/>
        <v/>
      </c>
    </row>
    <row r="406" spans="8:14" x14ac:dyDescent="0.25">
      <c r="H406" s="18" t="str">
        <f t="shared" si="39"/>
        <v/>
      </c>
      <c r="I406" s="26" t="str">
        <f t="shared" si="40"/>
        <v/>
      </c>
      <c r="J406" s="18" t="str">
        <f t="shared" si="41"/>
        <v/>
      </c>
      <c r="K406" s="18" t="str">
        <f t="shared" si="42"/>
        <v/>
      </c>
      <c r="L406" s="69" t="str">
        <f t="shared" si="43"/>
        <v/>
      </c>
      <c r="N406" s="23" t="str">
        <f t="shared" si="44"/>
        <v/>
      </c>
    </row>
    <row r="407" spans="8:14" x14ac:dyDescent="0.25">
      <c r="H407" s="18" t="str">
        <f t="shared" si="39"/>
        <v/>
      </c>
      <c r="I407" s="26" t="str">
        <f t="shared" si="40"/>
        <v/>
      </c>
      <c r="J407" s="18" t="str">
        <f t="shared" si="41"/>
        <v/>
      </c>
      <c r="K407" s="18" t="str">
        <f t="shared" si="42"/>
        <v/>
      </c>
      <c r="L407" s="69" t="str">
        <f t="shared" si="43"/>
        <v/>
      </c>
      <c r="N407" s="23" t="str">
        <f t="shared" si="44"/>
        <v/>
      </c>
    </row>
    <row r="408" spans="8:14" x14ac:dyDescent="0.25">
      <c r="H408" s="18" t="str">
        <f t="shared" si="39"/>
        <v/>
      </c>
      <c r="I408" s="26" t="str">
        <f t="shared" si="40"/>
        <v/>
      </c>
      <c r="J408" s="18" t="str">
        <f t="shared" si="41"/>
        <v/>
      </c>
      <c r="K408" s="18" t="str">
        <f t="shared" si="42"/>
        <v/>
      </c>
      <c r="L408" s="69" t="str">
        <f t="shared" si="43"/>
        <v/>
      </c>
      <c r="N408" s="23" t="str">
        <f t="shared" si="44"/>
        <v/>
      </c>
    </row>
    <row r="409" spans="8:14" x14ac:dyDescent="0.25">
      <c r="H409" s="18" t="str">
        <f t="shared" si="39"/>
        <v/>
      </c>
      <c r="I409" s="26" t="str">
        <f t="shared" si="40"/>
        <v/>
      </c>
      <c r="J409" s="18" t="str">
        <f t="shared" si="41"/>
        <v/>
      </c>
      <c r="K409" s="18" t="str">
        <f t="shared" si="42"/>
        <v/>
      </c>
      <c r="L409" s="69" t="str">
        <f t="shared" si="43"/>
        <v/>
      </c>
      <c r="N409" s="23" t="str">
        <f t="shared" si="44"/>
        <v/>
      </c>
    </row>
    <row r="410" spans="8:14" x14ac:dyDescent="0.25">
      <c r="H410" s="18" t="str">
        <f t="shared" si="39"/>
        <v/>
      </c>
      <c r="I410" s="26" t="str">
        <f t="shared" si="40"/>
        <v/>
      </c>
      <c r="J410" s="18" t="str">
        <f t="shared" si="41"/>
        <v/>
      </c>
      <c r="K410" s="18" t="str">
        <f t="shared" si="42"/>
        <v/>
      </c>
      <c r="L410" s="69" t="str">
        <f t="shared" si="43"/>
        <v/>
      </c>
      <c r="N410" s="23" t="str">
        <f t="shared" si="44"/>
        <v/>
      </c>
    </row>
    <row r="411" spans="8:14" x14ac:dyDescent="0.25">
      <c r="H411" s="18" t="str">
        <f t="shared" si="39"/>
        <v/>
      </c>
      <c r="I411" s="26" t="str">
        <f t="shared" si="40"/>
        <v/>
      </c>
      <c r="J411" s="18" t="str">
        <f t="shared" si="41"/>
        <v/>
      </c>
      <c r="K411" s="18" t="str">
        <f t="shared" si="42"/>
        <v/>
      </c>
      <c r="L411" s="69" t="str">
        <f t="shared" si="43"/>
        <v/>
      </c>
      <c r="N411" s="23" t="str">
        <f t="shared" si="44"/>
        <v/>
      </c>
    </row>
    <row r="412" spans="8:14" x14ac:dyDescent="0.25">
      <c r="H412" s="18" t="str">
        <f t="shared" si="39"/>
        <v/>
      </c>
      <c r="I412" s="26" t="str">
        <f t="shared" si="40"/>
        <v/>
      </c>
      <c r="J412" s="18" t="str">
        <f t="shared" si="41"/>
        <v/>
      </c>
      <c r="K412" s="18" t="str">
        <f t="shared" si="42"/>
        <v/>
      </c>
      <c r="L412" s="69" t="str">
        <f t="shared" si="43"/>
        <v/>
      </c>
      <c r="N412" s="23" t="str">
        <f t="shared" si="44"/>
        <v/>
      </c>
    </row>
    <row r="413" spans="8:14" x14ac:dyDescent="0.25">
      <c r="H413" s="18" t="str">
        <f t="shared" si="39"/>
        <v/>
      </c>
      <c r="I413" s="26" t="str">
        <f t="shared" si="40"/>
        <v/>
      </c>
      <c r="J413" s="18" t="str">
        <f t="shared" si="41"/>
        <v/>
      </c>
      <c r="K413" s="18" t="str">
        <f t="shared" si="42"/>
        <v/>
      </c>
      <c r="L413" s="69" t="str">
        <f t="shared" si="43"/>
        <v/>
      </c>
      <c r="N413" s="23" t="str">
        <f t="shared" si="44"/>
        <v/>
      </c>
    </row>
    <row r="414" spans="8:14" x14ac:dyDescent="0.25">
      <c r="H414" s="18" t="str">
        <f t="shared" si="39"/>
        <v/>
      </c>
      <c r="I414" s="26" t="str">
        <f t="shared" si="40"/>
        <v/>
      </c>
      <c r="J414" s="18" t="str">
        <f t="shared" si="41"/>
        <v/>
      </c>
      <c r="K414" s="18" t="str">
        <f t="shared" si="42"/>
        <v/>
      </c>
      <c r="L414" s="69" t="str">
        <f t="shared" si="43"/>
        <v/>
      </c>
      <c r="N414" s="23" t="str">
        <f t="shared" si="44"/>
        <v/>
      </c>
    </row>
    <row r="415" spans="8:14" x14ac:dyDescent="0.25">
      <c r="H415" s="18" t="str">
        <f t="shared" si="39"/>
        <v/>
      </c>
      <c r="I415" s="26" t="str">
        <f t="shared" si="40"/>
        <v/>
      </c>
      <c r="J415" s="18" t="str">
        <f t="shared" si="41"/>
        <v/>
      </c>
      <c r="K415" s="18" t="str">
        <f t="shared" si="42"/>
        <v/>
      </c>
      <c r="L415" s="69" t="str">
        <f t="shared" si="43"/>
        <v/>
      </c>
      <c r="N415" s="23" t="str">
        <f t="shared" si="44"/>
        <v/>
      </c>
    </row>
    <row r="416" spans="8:14" x14ac:dyDescent="0.25">
      <c r="H416" s="18" t="str">
        <f t="shared" si="39"/>
        <v/>
      </c>
      <c r="I416" s="26" t="str">
        <f t="shared" si="40"/>
        <v/>
      </c>
      <c r="J416" s="18" t="str">
        <f t="shared" si="41"/>
        <v/>
      </c>
      <c r="K416" s="18" t="str">
        <f t="shared" si="42"/>
        <v/>
      </c>
      <c r="L416" s="69" t="str">
        <f t="shared" si="43"/>
        <v/>
      </c>
      <c r="N416" s="23" t="str">
        <f t="shared" si="44"/>
        <v/>
      </c>
    </row>
    <row r="417" spans="8:14" x14ac:dyDescent="0.25">
      <c r="H417" s="18" t="str">
        <f t="shared" si="39"/>
        <v/>
      </c>
      <c r="I417" s="26" t="str">
        <f t="shared" si="40"/>
        <v/>
      </c>
      <c r="J417" s="18" t="str">
        <f t="shared" si="41"/>
        <v/>
      </c>
      <c r="K417" s="18" t="str">
        <f t="shared" si="42"/>
        <v/>
      </c>
      <c r="L417" s="69" t="str">
        <f t="shared" si="43"/>
        <v/>
      </c>
      <c r="N417" s="23" t="str">
        <f t="shared" si="44"/>
        <v/>
      </c>
    </row>
    <row r="418" spans="8:14" x14ac:dyDescent="0.25">
      <c r="H418" s="18" t="str">
        <f t="shared" si="39"/>
        <v/>
      </c>
      <c r="I418" s="26" t="str">
        <f t="shared" si="40"/>
        <v/>
      </c>
      <c r="J418" s="18" t="str">
        <f t="shared" si="41"/>
        <v/>
      </c>
      <c r="K418" s="18" t="str">
        <f t="shared" si="42"/>
        <v/>
      </c>
      <c r="L418" s="69" t="str">
        <f t="shared" si="43"/>
        <v/>
      </c>
      <c r="N418" s="23" t="str">
        <f t="shared" si="44"/>
        <v/>
      </c>
    </row>
    <row r="419" spans="8:14" x14ac:dyDescent="0.25">
      <c r="H419" s="18" t="str">
        <f t="shared" si="39"/>
        <v/>
      </c>
      <c r="I419" s="26" t="str">
        <f t="shared" si="40"/>
        <v/>
      </c>
      <c r="J419" s="18" t="str">
        <f t="shared" si="41"/>
        <v/>
      </c>
      <c r="K419" s="18" t="str">
        <f t="shared" si="42"/>
        <v/>
      </c>
      <c r="L419" s="69" t="str">
        <f t="shared" si="43"/>
        <v/>
      </c>
      <c r="N419" s="23" t="str">
        <f t="shared" si="44"/>
        <v/>
      </c>
    </row>
    <row r="420" spans="8:14" x14ac:dyDescent="0.25">
      <c r="H420" s="18" t="str">
        <f t="shared" si="39"/>
        <v/>
      </c>
      <c r="I420" s="26" t="str">
        <f t="shared" si="40"/>
        <v/>
      </c>
      <c r="J420" s="18" t="str">
        <f t="shared" si="41"/>
        <v/>
      </c>
      <c r="K420" s="18" t="str">
        <f t="shared" si="42"/>
        <v/>
      </c>
      <c r="L420" s="69" t="str">
        <f t="shared" si="43"/>
        <v/>
      </c>
      <c r="N420" s="23" t="str">
        <f t="shared" si="44"/>
        <v/>
      </c>
    </row>
    <row r="421" spans="8:14" x14ac:dyDescent="0.25">
      <c r="H421" s="18" t="str">
        <f t="shared" si="39"/>
        <v/>
      </c>
      <c r="I421" s="26" t="str">
        <f t="shared" si="40"/>
        <v/>
      </c>
      <c r="J421" s="18" t="str">
        <f t="shared" si="41"/>
        <v/>
      </c>
      <c r="K421" s="18" t="str">
        <f t="shared" si="42"/>
        <v/>
      </c>
      <c r="L421" s="69" t="str">
        <f t="shared" si="43"/>
        <v/>
      </c>
      <c r="N421" s="23" t="str">
        <f t="shared" si="44"/>
        <v/>
      </c>
    </row>
    <row r="422" spans="8:14" x14ac:dyDescent="0.25">
      <c r="H422" s="18" t="str">
        <f t="shared" si="39"/>
        <v/>
      </c>
      <c r="I422" s="26" t="str">
        <f t="shared" si="40"/>
        <v/>
      </c>
      <c r="J422" s="18" t="str">
        <f t="shared" si="41"/>
        <v/>
      </c>
      <c r="K422" s="18" t="str">
        <f t="shared" si="42"/>
        <v/>
      </c>
      <c r="L422" s="69" t="str">
        <f t="shared" si="43"/>
        <v/>
      </c>
      <c r="N422" s="23" t="str">
        <f t="shared" si="44"/>
        <v/>
      </c>
    </row>
    <row r="423" spans="8:14" x14ac:dyDescent="0.25">
      <c r="H423" s="18" t="str">
        <f t="shared" si="39"/>
        <v/>
      </c>
      <c r="I423" s="26" t="str">
        <f t="shared" si="40"/>
        <v/>
      </c>
      <c r="J423" s="18" t="str">
        <f t="shared" si="41"/>
        <v/>
      </c>
      <c r="K423" s="18" t="str">
        <f t="shared" si="42"/>
        <v/>
      </c>
      <c r="L423" s="69" t="str">
        <f t="shared" si="43"/>
        <v/>
      </c>
      <c r="N423" s="23" t="str">
        <f t="shared" si="44"/>
        <v/>
      </c>
    </row>
    <row r="424" spans="8:14" x14ac:dyDescent="0.25">
      <c r="H424" s="18" t="str">
        <f t="shared" si="39"/>
        <v/>
      </c>
      <c r="I424" s="26" t="str">
        <f t="shared" si="40"/>
        <v/>
      </c>
      <c r="J424" s="18" t="str">
        <f t="shared" si="41"/>
        <v/>
      </c>
      <c r="K424" s="18" t="str">
        <f t="shared" si="42"/>
        <v/>
      </c>
      <c r="L424" s="69" t="str">
        <f t="shared" si="43"/>
        <v/>
      </c>
      <c r="N424" s="23" t="str">
        <f t="shared" si="44"/>
        <v/>
      </c>
    </row>
    <row r="425" spans="8:14" x14ac:dyDescent="0.25">
      <c r="H425" s="18" t="str">
        <f t="shared" si="39"/>
        <v/>
      </c>
      <c r="I425" s="26" t="str">
        <f t="shared" si="40"/>
        <v/>
      </c>
      <c r="J425" s="18" t="str">
        <f t="shared" si="41"/>
        <v/>
      </c>
      <c r="K425" s="18" t="str">
        <f t="shared" si="42"/>
        <v/>
      </c>
      <c r="L425" s="69" t="str">
        <f t="shared" si="43"/>
        <v/>
      </c>
      <c r="N425" s="23" t="str">
        <f t="shared" si="44"/>
        <v/>
      </c>
    </row>
    <row r="426" spans="8:14" x14ac:dyDescent="0.25">
      <c r="H426" s="18" t="str">
        <f t="shared" si="39"/>
        <v/>
      </c>
      <c r="I426" s="26" t="str">
        <f t="shared" si="40"/>
        <v/>
      </c>
      <c r="J426" s="18" t="str">
        <f t="shared" si="41"/>
        <v/>
      </c>
      <c r="K426" s="18" t="str">
        <f t="shared" si="42"/>
        <v/>
      </c>
      <c r="L426" s="69" t="str">
        <f t="shared" si="43"/>
        <v/>
      </c>
      <c r="N426" s="23" t="str">
        <f t="shared" si="44"/>
        <v/>
      </c>
    </row>
    <row r="427" spans="8:14" x14ac:dyDescent="0.25">
      <c r="H427" s="18" t="str">
        <f t="shared" si="39"/>
        <v/>
      </c>
      <c r="I427" s="26" t="str">
        <f t="shared" si="40"/>
        <v/>
      </c>
      <c r="J427" s="18" t="str">
        <f t="shared" si="41"/>
        <v/>
      </c>
      <c r="K427" s="18" t="str">
        <f t="shared" si="42"/>
        <v/>
      </c>
      <c r="L427" s="69" t="str">
        <f t="shared" si="43"/>
        <v/>
      </c>
      <c r="N427" s="23" t="str">
        <f t="shared" si="44"/>
        <v/>
      </c>
    </row>
    <row r="428" spans="8:14" x14ac:dyDescent="0.25">
      <c r="H428" s="18" t="str">
        <f t="shared" si="39"/>
        <v/>
      </c>
      <c r="I428" s="26" t="str">
        <f t="shared" si="40"/>
        <v/>
      </c>
      <c r="J428" s="18" t="str">
        <f t="shared" si="41"/>
        <v/>
      </c>
      <c r="K428" s="18" t="str">
        <f t="shared" si="42"/>
        <v/>
      </c>
      <c r="L428" s="69" t="str">
        <f t="shared" si="43"/>
        <v/>
      </c>
      <c r="N428" s="23" t="str">
        <f t="shared" si="44"/>
        <v/>
      </c>
    </row>
    <row r="429" spans="8:14" x14ac:dyDescent="0.25">
      <c r="H429" s="18" t="str">
        <f t="shared" si="39"/>
        <v/>
      </c>
      <c r="I429" s="26" t="str">
        <f t="shared" si="40"/>
        <v/>
      </c>
      <c r="J429" s="18" t="str">
        <f t="shared" si="41"/>
        <v/>
      </c>
      <c r="K429" s="18" t="str">
        <f t="shared" si="42"/>
        <v/>
      </c>
      <c r="L429" s="69" t="str">
        <f t="shared" si="43"/>
        <v/>
      </c>
      <c r="N429" s="23" t="str">
        <f t="shared" si="44"/>
        <v/>
      </c>
    </row>
    <row r="430" spans="8:14" x14ac:dyDescent="0.25">
      <c r="H430" s="18" t="str">
        <f t="shared" si="39"/>
        <v/>
      </c>
      <c r="I430" s="26" t="str">
        <f t="shared" si="40"/>
        <v/>
      </c>
      <c r="J430" s="18" t="str">
        <f t="shared" si="41"/>
        <v/>
      </c>
      <c r="K430" s="18" t="str">
        <f t="shared" si="42"/>
        <v/>
      </c>
      <c r="L430" s="69" t="str">
        <f t="shared" si="43"/>
        <v/>
      </c>
      <c r="N430" s="23" t="str">
        <f t="shared" si="44"/>
        <v/>
      </c>
    </row>
    <row r="431" spans="8:14" x14ac:dyDescent="0.25">
      <c r="H431" s="18" t="str">
        <f t="shared" si="39"/>
        <v/>
      </c>
      <c r="I431" s="26" t="str">
        <f t="shared" si="40"/>
        <v/>
      </c>
      <c r="J431" s="18" t="str">
        <f t="shared" si="41"/>
        <v/>
      </c>
      <c r="K431" s="18" t="str">
        <f t="shared" si="42"/>
        <v/>
      </c>
      <c r="L431" s="69" t="str">
        <f t="shared" si="43"/>
        <v/>
      </c>
      <c r="N431" s="23" t="str">
        <f t="shared" si="44"/>
        <v/>
      </c>
    </row>
    <row r="432" spans="8:14" x14ac:dyDescent="0.25">
      <c r="H432" s="18" t="str">
        <f t="shared" si="39"/>
        <v/>
      </c>
      <c r="I432" s="26" t="str">
        <f t="shared" si="40"/>
        <v/>
      </c>
      <c r="J432" s="18" t="str">
        <f t="shared" si="41"/>
        <v/>
      </c>
      <c r="K432" s="18" t="str">
        <f t="shared" si="42"/>
        <v/>
      </c>
      <c r="L432" s="69" t="str">
        <f t="shared" si="43"/>
        <v/>
      </c>
      <c r="N432" s="23" t="str">
        <f t="shared" si="44"/>
        <v/>
      </c>
    </row>
    <row r="433" spans="8:14" x14ac:dyDescent="0.25">
      <c r="H433" s="18" t="str">
        <f t="shared" si="39"/>
        <v/>
      </c>
      <c r="I433" s="26" t="str">
        <f t="shared" si="40"/>
        <v/>
      </c>
      <c r="J433" s="18" t="str">
        <f t="shared" si="41"/>
        <v/>
      </c>
      <c r="K433" s="18" t="str">
        <f t="shared" si="42"/>
        <v/>
      </c>
      <c r="L433" s="69" t="str">
        <f t="shared" si="43"/>
        <v/>
      </c>
      <c r="N433" s="23" t="str">
        <f t="shared" si="44"/>
        <v/>
      </c>
    </row>
    <row r="434" spans="8:14" x14ac:dyDescent="0.25">
      <c r="H434" s="18" t="str">
        <f t="shared" si="39"/>
        <v/>
      </c>
      <c r="I434" s="26" t="str">
        <f t="shared" si="40"/>
        <v/>
      </c>
      <c r="J434" s="18" t="str">
        <f t="shared" si="41"/>
        <v/>
      </c>
      <c r="K434" s="18" t="str">
        <f t="shared" si="42"/>
        <v/>
      </c>
      <c r="L434" s="69" t="str">
        <f t="shared" si="43"/>
        <v/>
      </c>
      <c r="N434" s="23" t="str">
        <f t="shared" si="44"/>
        <v/>
      </c>
    </row>
    <row r="435" spans="8:14" x14ac:dyDescent="0.25">
      <c r="H435" s="18" t="str">
        <f t="shared" si="39"/>
        <v/>
      </c>
      <c r="I435" s="26" t="str">
        <f t="shared" si="40"/>
        <v/>
      </c>
      <c r="J435" s="18" t="str">
        <f t="shared" si="41"/>
        <v/>
      </c>
      <c r="K435" s="18" t="str">
        <f t="shared" si="42"/>
        <v/>
      </c>
      <c r="L435" s="69" t="str">
        <f t="shared" ref="L435:L452" si="45">IF(D435="","",IF(ISNUMBER(MATCH(D435,ItemName,0)),"OK","NOT IN ITEMS LIST"))</f>
        <v/>
      </c>
      <c r="N435" s="23" t="str">
        <f t="shared" si="44"/>
        <v/>
      </c>
    </row>
    <row r="436" spans="8:14" x14ac:dyDescent="0.25">
      <c r="H436" s="18" t="str">
        <f t="shared" si="39"/>
        <v/>
      </c>
      <c r="I436" s="26" t="str">
        <f t="shared" si="40"/>
        <v/>
      </c>
      <c r="J436" s="18" t="str">
        <f t="shared" si="41"/>
        <v/>
      </c>
      <c r="K436" s="18" t="str">
        <f t="shared" si="42"/>
        <v/>
      </c>
      <c r="L436" s="69" t="str">
        <f t="shared" si="45"/>
        <v/>
      </c>
      <c r="N436" s="23" t="str">
        <f t="shared" si="44"/>
        <v/>
      </c>
    </row>
    <row r="437" spans="8:14" x14ac:dyDescent="0.25">
      <c r="H437" s="18" t="str">
        <f t="shared" si="39"/>
        <v/>
      </c>
      <c r="I437" s="26" t="str">
        <f t="shared" si="40"/>
        <v/>
      </c>
      <c r="J437" s="18" t="str">
        <f t="shared" si="41"/>
        <v/>
      </c>
      <c r="K437" s="18" t="str">
        <f t="shared" si="42"/>
        <v/>
      </c>
      <c r="L437" s="69" t="str">
        <f t="shared" si="45"/>
        <v/>
      </c>
      <c r="N437" s="23" t="str">
        <f t="shared" si="44"/>
        <v/>
      </c>
    </row>
    <row r="438" spans="8:14" x14ac:dyDescent="0.25">
      <c r="H438" s="18" t="str">
        <f t="shared" si="39"/>
        <v/>
      </c>
      <c r="I438" s="26" t="str">
        <f t="shared" si="40"/>
        <v/>
      </c>
      <c r="J438" s="18" t="str">
        <f t="shared" si="41"/>
        <v/>
      </c>
      <c r="K438" s="18" t="str">
        <f t="shared" si="42"/>
        <v/>
      </c>
      <c r="L438" s="69" t="str">
        <f t="shared" si="45"/>
        <v/>
      </c>
      <c r="N438" s="23" t="str">
        <f t="shared" si="44"/>
        <v/>
      </c>
    </row>
    <row r="439" spans="8:14" x14ac:dyDescent="0.25">
      <c r="H439" s="18" t="str">
        <f t="shared" si="39"/>
        <v/>
      </c>
      <c r="I439" s="26" t="str">
        <f t="shared" si="40"/>
        <v/>
      </c>
      <c r="J439" s="18" t="str">
        <f t="shared" si="41"/>
        <v/>
      </c>
      <c r="K439" s="18" t="str">
        <f t="shared" si="42"/>
        <v/>
      </c>
      <c r="L439" s="69" t="str">
        <f t="shared" si="45"/>
        <v/>
      </c>
      <c r="N439" s="23" t="str">
        <f t="shared" si="44"/>
        <v/>
      </c>
    </row>
    <row r="440" spans="8:14" x14ac:dyDescent="0.25">
      <c r="H440" s="18" t="str">
        <f t="shared" si="39"/>
        <v/>
      </c>
      <c r="I440" s="26" t="str">
        <f t="shared" si="40"/>
        <v/>
      </c>
      <c r="J440" s="18" t="str">
        <f t="shared" si="41"/>
        <v/>
      </c>
      <c r="K440" s="18" t="str">
        <f t="shared" si="42"/>
        <v/>
      </c>
      <c r="L440" s="69" t="str">
        <f t="shared" si="45"/>
        <v/>
      </c>
      <c r="N440" s="23" t="str">
        <f t="shared" si="44"/>
        <v/>
      </c>
    </row>
    <row r="441" spans="8:14" x14ac:dyDescent="0.25">
      <c r="H441" s="18" t="str">
        <f t="shared" si="39"/>
        <v/>
      </c>
      <c r="I441" s="26" t="str">
        <f t="shared" si="40"/>
        <v/>
      </c>
      <c r="J441" s="18" t="str">
        <f t="shared" si="41"/>
        <v/>
      </c>
      <c r="K441" s="18" t="str">
        <f t="shared" si="42"/>
        <v/>
      </c>
      <c r="L441" s="69" t="str">
        <f t="shared" si="45"/>
        <v/>
      </c>
      <c r="N441" s="23" t="str">
        <f t="shared" si="44"/>
        <v/>
      </c>
    </row>
    <row r="442" spans="8:14" x14ac:dyDescent="0.25">
      <c r="H442" s="18" t="str">
        <f t="shared" si="39"/>
        <v/>
      </c>
      <c r="I442" s="26" t="str">
        <f t="shared" si="40"/>
        <v/>
      </c>
      <c r="J442" s="18" t="str">
        <f t="shared" si="41"/>
        <v/>
      </c>
      <c r="K442" s="18" t="str">
        <f t="shared" si="42"/>
        <v/>
      </c>
      <c r="L442" s="69" t="str">
        <f t="shared" si="45"/>
        <v/>
      </c>
      <c r="N442" s="23" t="str">
        <f t="shared" si="44"/>
        <v/>
      </c>
    </row>
    <row r="443" spans="8:14" x14ac:dyDescent="0.25">
      <c r="H443" s="18" t="str">
        <f t="shared" si="39"/>
        <v/>
      </c>
      <c r="I443" s="26" t="str">
        <f t="shared" si="40"/>
        <v/>
      </c>
      <c r="J443" s="18" t="str">
        <f t="shared" si="41"/>
        <v/>
      </c>
      <c r="K443" s="18" t="str">
        <f t="shared" si="42"/>
        <v/>
      </c>
      <c r="L443" s="69" t="str">
        <f t="shared" si="45"/>
        <v/>
      </c>
      <c r="N443" s="23" t="str">
        <f t="shared" si="44"/>
        <v/>
      </c>
    </row>
    <row r="444" spans="8:14" x14ac:dyDescent="0.25">
      <c r="H444" s="18" t="str">
        <f t="shared" si="39"/>
        <v/>
      </c>
      <c r="I444" s="26" t="str">
        <f t="shared" si="40"/>
        <v/>
      </c>
      <c r="J444" s="18" t="str">
        <f t="shared" si="41"/>
        <v/>
      </c>
      <c r="K444" s="18" t="str">
        <f t="shared" si="42"/>
        <v/>
      </c>
      <c r="L444" s="69" t="str">
        <f t="shared" si="45"/>
        <v/>
      </c>
      <c r="N444" s="23" t="str">
        <f t="shared" si="44"/>
        <v/>
      </c>
    </row>
    <row r="445" spans="8:14" x14ac:dyDescent="0.25">
      <c r="H445" s="18" t="str">
        <f t="shared" si="39"/>
        <v/>
      </c>
      <c r="I445" s="26" t="str">
        <f t="shared" si="40"/>
        <v/>
      </c>
      <c r="J445" s="18" t="str">
        <f t="shared" si="41"/>
        <v/>
      </c>
      <c r="K445" s="18" t="str">
        <f t="shared" si="42"/>
        <v/>
      </c>
      <c r="L445" s="69" t="str">
        <f t="shared" si="45"/>
        <v/>
      </c>
      <c r="N445" s="23" t="str">
        <f t="shared" si="44"/>
        <v/>
      </c>
    </row>
    <row r="446" spans="8:14" x14ac:dyDescent="0.25">
      <c r="H446" s="18" t="str">
        <f t="shared" si="39"/>
        <v/>
      </c>
      <c r="I446" s="26" t="str">
        <f t="shared" si="40"/>
        <v/>
      </c>
      <c r="J446" s="18" t="str">
        <f t="shared" si="41"/>
        <v/>
      </c>
      <c r="K446" s="18" t="str">
        <f t="shared" si="42"/>
        <v/>
      </c>
      <c r="L446" s="69" t="str">
        <f t="shared" si="45"/>
        <v/>
      </c>
      <c r="N446" s="23" t="str">
        <f t="shared" si="44"/>
        <v/>
      </c>
    </row>
    <row r="447" spans="8:14" x14ac:dyDescent="0.25">
      <c r="H447" s="18" t="str">
        <f t="shared" si="39"/>
        <v/>
      </c>
      <c r="I447" s="26" t="str">
        <f t="shared" si="40"/>
        <v/>
      </c>
      <c r="J447" s="18" t="str">
        <f t="shared" si="41"/>
        <v/>
      </c>
      <c r="K447" s="18" t="str">
        <f t="shared" si="42"/>
        <v/>
      </c>
      <c r="L447" s="69" t="str">
        <f t="shared" si="45"/>
        <v/>
      </c>
      <c r="N447" s="23" t="str">
        <f t="shared" si="44"/>
        <v/>
      </c>
    </row>
    <row r="448" spans="8:14" x14ac:dyDescent="0.25">
      <c r="H448" s="18" t="str">
        <f t="shared" si="39"/>
        <v/>
      </c>
      <c r="I448" s="26" t="str">
        <f t="shared" si="40"/>
        <v/>
      </c>
      <c r="J448" s="18" t="str">
        <f t="shared" si="41"/>
        <v/>
      </c>
      <c r="K448" s="18" t="str">
        <f t="shared" si="42"/>
        <v/>
      </c>
      <c r="L448" s="69" t="str">
        <f t="shared" si="45"/>
        <v/>
      </c>
      <c r="N448" s="23" t="str">
        <f t="shared" si="44"/>
        <v/>
      </c>
    </row>
    <row r="449" spans="8:14" x14ac:dyDescent="0.25">
      <c r="H449" s="18" t="str">
        <f t="shared" si="39"/>
        <v/>
      </c>
      <c r="I449" s="26" t="str">
        <f t="shared" si="40"/>
        <v/>
      </c>
      <c r="J449" s="18" t="str">
        <f t="shared" si="41"/>
        <v/>
      </c>
      <c r="K449" s="18" t="str">
        <f t="shared" si="42"/>
        <v/>
      </c>
      <c r="L449" s="69" t="str">
        <f t="shared" si="45"/>
        <v/>
      </c>
      <c r="N449" s="23" t="str">
        <f t="shared" si="44"/>
        <v/>
      </c>
    </row>
    <row r="450" spans="8:14" x14ac:dyDescent="0.25">
      <c r="H450" s="18" t="str">
        <f t="shared" si="39"/>
        <v/>
      </c>
      <c r="I450" s="26" t="str">
        <f t="shared" si="40"/>
        <v/>
      </c>
      <c r="J450" s="18" t="str">
        <f t="shared" si="41"/>
        <v/>
      </c>
      <c r="K450" s="18" t="str">
        <f t="shared" si="42"/>
        <v/>
      </c>
      <c r="L450" s="69" t="str">
        <f t="shared" si="45"/>
        <v/>
      </c>
      <c r="N450" s="23" t="str">
        <f t="shared" si="44"/>
        <v/>
      </c>
    </row>
    <row r="451" spans="8:14" x14ac:dyDescent="0.25">
      <c r="H451" s="18" t="str">
        <f t="shared" si="39"/>
        <v/>
      </c>
      <c r="I451" s="26" t="str">
        <f t="shared" si="40"/>
        <v/>
      </c>
      <c r="J451" s="18" t="str">
        <f t="shared" si="41"/>
        <v/>
      </c>
      <c r="K451" s="18" t="str">
        <f t="shared" si="42"/>
        <v/>
      </c>
      <c r="L451" s="69" t="str">
        <f t="shared" si="45"/>
        <v/>
      </c>
      <c r="N451" s="23" t="str">
        <f t="shared" si="44"/>
        <v/>
      </c>
    </row>
    <row r="452" spans="8:14" x14ac:dyDescent="0.25">
      <c r="H452" s="18" t="str">
        <f t="shared" ref="H452:H515" si="46">IF(OR($E452="",$G452=""),"",$E452*$G452)</f>
        <v/>
      </c>
      <c r="I452" s="26" t="str">
        <f t="shared" ref="I452:I515" si="47">IF($F452="","",IFERROR(INDEX(CurRate,MATCH($F452,CurCode,0)),""))</f>
        <v/>
      </c>
      <c r="J452" s="18" t="str">
        <f t="shared" ref="J452:J515" si="48">IF(OR($G452="",$I452="",$I452=0),"",$G452/$I452)</f>
        <v/>
      </c>
      <c r="K452" s="18" t="str">
        <f t="shared" ref="K452:K515" si="49">IF(OR($E452="",$J452=""),"",$E452*$J452)</f>
        <v/>
      </c>
      <c r="L452" s="69" t="str">
        <f t="shared" si="45"/>
        <v/>
      </c>
      <c r="N452" s="23" t="str">
        <f t="shared" ref="N452:N515" si="50">IF($A452="","",$A452*100000+ROW())</f>
        <v/>
      </c>
    </row>
    <row r="453" spans="8:14" x14ac:dyDescent="0.25">
      <c r="H453" s="18" t="str">
        <f t="shared" si="46"/>
        <v/>
      </c>
      <c r="I453" s="26" t="str">
        <f t="shared" si="47"/>
        <v/>
      </c>
      <c r="J453" s="18" t="str">
        <f t="shared" si="48"/>
        <v/>
      </c>
      <c r="K453" s="18" t="str">
        <f t="shared" si="49"/>
        <v/>
      </c>
      <c r="L453" s="69" t="str">
        <f t="shared" ref="L453:L516" si="51">IF(D453="","",IF(ISNUMBER(MATCH(D453,ItemName,0)),"OK","NOT IN ITEMS LIST"))</f>
        <v/>
      </c>
      <c r="N453" s="23" t="str">
        <f t="shared" si="50"/>
        <v/>
      </c>
    </row>
    <row r="454" spans="8:14" x14ac:dyDescent="0.25">
      <c r="H454" s="18" t="str">
        <f t="shared" si="46"/>
        <v/>
      </c>
      <c r="I454" s="26" t="str">
        <f t="shared" si="47"/>
        <v/>
      </c>
      <c r="J454" s="18" t="str">
        <f t="shared" si="48"/>
        <v/>
      </c>
      <c r="K454" s="18" t="str">
        <f t="shared" si="49"/>
        <v/>
      </c>
      <c r="L454" s="69" t="str">
        <f t="shared" si="51"/>
        <v/>
      </c>
      <c r="N454" s="23" t="str">
        <f t="shared" si="50"/>
        <v/>
      </c>
    </row>
    <row r="455" spans="8:14" x14ac:dyDescent="0.25">
      <c r="H455" s="18" t="str">
        <f t="shared" si="46"/>
        <v/>
      </c>
      <c r="I455" s="26" t="str">
        <f t="shared" si="47"/>
        <v/>
      </c>
      <c r="J455" s="18" t="str">
        <f t="shared" si="48"/>
        <v/>
      </c>
      <c r="K455" s="18" t="str">
        <f t="shared" si="49"/>
        <v/>
      </c>
      <c r="L455" s="69" t="str">
        <f t="shared" si="51"/>
        <v/>
      </c>
      <c r="N455" s="23" t="str">
        <f t="shared" si="50"/>
        <v/>
      </c>
    </row>
    <row r="456" spans="8:14" x14ac:dyDescent="0.25">
      <c r="H456" s="18" t="str">
        <f t="shared" si="46"/>
        <v/>
      </c>
      <c r="I456" s="26" t="str">
        <f t="shared" si="47"/>
        <v/>
      </c>
      <c r="J456" s="18" t="str">
        <f t="shared" si="48"/>
        <v/>
      </c>
      <c r="K456" s="18" t="str">
        <f t="shared" si="49"/>
        <v/>
      </c>
      <c r="L456" s="69" t="str">
        <f t="shared" si="51"/>
        <v/>
      </c>
      <c r="N456" s="23" t="str">
        <f t="shared" si="50"/>
        <v/>
      </c>
    </row>
    <row r="457" spans="8:14" x14ac:dyDescent="0.25">
      <c r="H457" s="18" t="str">
        <f t="shared" si="46"/>
        <v/>
      </c>
      <c r="I457" s="26" t="str">
        <f t="shared" si="47"/>
        <v/>
      </c>
      <c r="J457" s="18" t="str">
        <f t="shared" si="48"/>
        <v/>
      </c>
      <c r="K457" s="18" t="str">
        <f t="shared" si="49"/>
        <v/>
      </c>
      <c r="L457" s="69" t="str">
        <f t="shared" si="51"/>
        <v/>
      </c>
      <c r="N457" s="23" t="str">
        <f t="shared" si="50"/>
        <v/>
      </c>
    </row>
    <row r="458" spans="8:14" x14ac:dyDescent="0.25">
      <c r="H458" s="18" t="str">
        <f t="shared" si="46"/>
        <v/>
      </c>
      <c r="I458" s="26" t="str">
        <f t="shared" si="47"/>
        <v/>
      </c>
      <c r="J458" s="18" t="str">
        <f t="shared" si="48"/>
        <v/>
      </c>
      <c r="K458" s="18" t="str">
        <f t="shared" si="49"/>
        <v/>
      </c>
      <c r="L458" s="69" t="str">
        <f t="shared" si="51"/>
        <v/>
      </c>
      <c r="N458" s="23" t="str">
        <f t="shared" si="50"/>
        <v/>
      </c>
    </row>
    <row r="459" spans="8:14" x14ac:dyDescent="0.25">
      <c r="H459" s="18" t="str">
        <f t="shared" si="46"/>
        <v/>
      </c>
      <c r="I459" s="26" t="str">
        <f t="shared" si="47"/>
        <v/>
      </c>
      <c r="J459" s="18" t="str">
        <f t="shared" si="48"/>
        <v/>
      </c>
      <c r="K459" s="18" t="str">
        <f t="shared" si="49"/>
        <v/>
      </c>
      <c r="L459" s="69" t="str">
        <f t="shared" si="51"/>
        <v/>
      </c>
      <c r="N459" s="23" t="str">
        <f t="shared" si="50"/>
        <v/>
      </c>
    </row>
    <row r="460" spans="8:14" x14ac:dyDescent="0.25">
      <c r="H460" s="18" t="str">
        <f t="shared" si="46"/>
        <v/>
      </c>
      <c r="I460" s="26" t="str">
        <f t="shared" si="47"/>
        <v/>
      </c>
      <c r="J460" s="18" t="str">
        <f t="shared" si="48"/>
        <v/>
      </c>
      <c r="K460" s="18" t="str">
        <f t="shared" si="49"/>
        <v/>
      </c>
      <c r="L460" s="69" t="str">
        <f t="shared" si="51"/>
        <v/>
      </c>
      <c r="N460" s="23" t="str">
        <f t="shared" si="50"/>
        <v/>
      </c>
    </row>
    <row r="461" spans="8:14" x14ac:dyDescent="0.25">
      <c r="H461" s="18" t="str">
        <f t="shared" si="46"/>
        <v/>
      </c>
      <c r="I461" s="26" t="str">
        <f t="shared" si="47"/>
        <v/>
      </c>
      <c r="J461" s="18" t="str">
        <f t="shared" si="48"/>
        <v/>
      </c>
      <c r="K461" s="18" t="str">
        <f t="shared" si="49"/>
        <v/>
      </c>
      <c r="L461" s="69" t="str">
        <f t="shared" si="51"/>
        <v/>
      </c>
      <c r="N461" s="23" t="str">
        <f t="shared" si="50"/>
        <v/>
      </c>
    </row>
    <row r="462" spans="8:14" x14ac:dyDescent="0.25">
      <c r="H462" s="18" t="str">
        <f t="shared" si="46"/>
        <v/>
      </c>
      <c r="I462" s="26" t="str">
        <f t="shared" si="47"/>
        <v/>
      </c>
      <c r="J462" s="18" t="str">
        <f t="shared" si="48"/>
        <v/>
      </c>
      <c r="K462" s="18" t="str">
        <f t="shared" si="49"/>
        <v/>
      </c>
      <c r="L462" s="69" t="str">
        <f t="shared" si="51"/>
        <v/>
      </c>
      <c r="N462" s="23" t="str">
        <f t="shared" si="50"/>
        <v/>
      </c>
    </row>
    <row r="463" spans="8:14" x14ac:dyDescent="0.25">
      <c r="H463" s="18" t="str">
        <f t="shared" si="46"/>
        <v/>
      </c>
      <c r="I463" s="26" t="str">
        <f t="shared" si="47"/>
        <v/>
      </c>
      <c r="J463" s="18" t="str">
        <f t="shared" si="48"/>
        <v/>
      </c>
      <c r="K463" s="18" t="str">
        <f t="shared" si="49"/>
        <v/>
      </c>
      <c r="L463" s="69" t="str">
        <f t="shared" si="51"/>
        <v/>
      </c>
      <c r="N463" s="23" t="str">
        <f t="shared" si="50"/>
        <v/>
      </c>
    </row>
    <row r="464" spans="8:14" x14ac:dyDescent="0.25">
      <c r="H464" s="18" t="str">
        <f t="shared" si="46"/>
        <v/>
      </c>
      <c r="I464" s="26" t="str">
        <f t="shared" si="47"/>
        <v/>
      </c>
      <c r="J464" s="18" t="str">
        <f t="shared" si="48"/>
        <v/>
      </c>
      <c r="K464" s="18" t="str">
        <f t="shared" si="49"/>
        <v/>
      </c>
      <c r="L464" s="69" t="str">
        <f t="shared" si="51"/>
        <v/>
      </c>
      <c r="N464" s="23" t="str">
        <f t="shared" si="50"/>
        <v/>
      </c>
    </row>
    <row r="465" spans="8:14" x14ac:dyDescent="0.25">
      <c r="H465" s="18" t="str">
        <f t="shared" si="46"/>
        <v/>
      </c>
      <c r="I465" s="26" t="str">
        <f t="shared" si="47"/>
        <v/>
      </c>
      <c r="J465" s="18" t="str">
        <f t="shared" si="48"/>
        <v/>
      </c>
      <c r="K465" s="18" t="str">
        <f t="shared" si="49"/>
        <v/>
      </c>
      <c r="L465" s="69" t="str">
        <f t="shared" si="51"/>
        <v/>
      </c>
      <c r="N465" s="23" t="str">
        <f t="shared" si="50"/>
        <v/>
      </c>
    </row>
    <row r="466" spans="8:14" x14ac:dyDescent="0.25">
      <c r="H466" s="18" t="str">
        <f t="shared" si="46"/>
        <v/>
      </c>
      <c r="I466" s="26" t="str">
        <f t="shared" si="47"/>
        <v/>
      </c>
      <c r="J466" s="18" t="str">
        <f t="shared" si="48"/>
        <v/>
      </c>
      <c r="K466" s="18" t="str">
        <f t="shared" si="49"/>
        <v/>
      </c>
      <c r="L466" s="69" t="str">
        <f t="shared" si="51"/>
        <v/>
      </c>
      <c r="N466" s="23" t="str">
        <f t="shared" si="50"/>
        <v/>
      </c>
    </row>
    <row r="467" spans="8:14" x14ac:dyDescent="0.25">
      <c r="H467" s="18" t="str">
        <f t="shared" si="46"/>
        <v/>
      </c>
      <c r="I467" s="26" t="str">
        <f t="shared" si="47"/>
        <v/>
      </c>
      <c r="J467" s="18" t="str">
        <f t="shared" si="48"/>
        <v/>
      </c>
      <c r="K467" s="18" t="str">
        <f t="shared" si="49"/>
        <v/>
      </c>
      <c r="L467" s="69" t="str">
        <f t="shared" si="51"/>
        <v/>
      </c>
      <c r="N467" s="23" t="str">
        <f t="shared" si="50"/>
        <v/>
      </c>
    </row>
    <row r="468" spans="8:14" x14ac:dyDescent="0.25">
      <c r="H468" s="18" t="str">
        <f t="shared" si="46"/>
        <v/>
      </c>
      <c r="I468" s="26" t="str">
        <f t="shared" si="47"/>
        <v/>
      </c>
      <c r="J468" s="18" t="str">
        <f t="shared" si="48"/>
        <v/>
      </c>
      <c r="K468" s="18" t="str">
        <f t="shared" si="49"/>
        <v/>
      </c>
      <c r="L468" s="69" t="str">
        <f t="shared" si="51"/>
        <v/>
      </c>
      <c r="N468" s="23" t="str">
        <f t="shared" si="50"/>
        <v/>
      </c>
    </row>
    <row r="469" spans="8:14" x14ac:dyDescent="0.25">
      <c r="H469" s="18" t="str">
        <f t="shared" si="46"/>
        <v/>
      </c>
      <c r="I469" s="26" t="str">
        <f t="shared" si="47"/>
        <v/>
      </c>
      <c r="J469" s="18" t="str">
        <f t="shared" si="48"/>
        <v/>
      </c>
      <c r="K469" s="18" t="str">
        <f t="shared" si="49"/>
        <v/>
      </c>
      <c r="L469" s="69" t="str">
        <f t="shared" si="51"/>
        <v/>
      </c>
      <c r="N469" s="23" t="str">
        <f t="shared" si="50"/>
        <v/>
      </c>
    </row>
    <row r="470" spans="8:14" x14ac:dyDescent="0.25">
      <c r="H470" s="18" t="str">
        <f t="shared" si="46"/>
        <v/>
      </c>
      <c r="I470" s="26" t="str">
        <f t="shared" si="47"/>
        <v/>
      </c>
      <c r="J470" s="18" t="str">
        <f t="shared" si="48"/>
        <v/>
      </c>
      <c r="K470" s="18" t="str">
        <f t="shared" si="49"/>
        <v/>
      </c>
      <c r="L470" s="69" t="str">
        <f t="shared" si="51"/>
        <v/>
      </c>
      <c r="N470" s="23" t="str">
        <f t="shared" si="50"/>
        <v/>
      </c>
    </row>
    <row r="471" spans="8:14" x14ac:dyDescent="0.25">
      <c r="H471" s="18" t="str">
        <f t="shared" si="46"/>
        <v/>
      </c>
      <c r="I471" s="26" t="str">
        <f t="shared" si="47"/>
        <v/>
      </c>
      <c r="J471" s="18" t="str">
        <f t="shared" si="48"/>
        <v/>
      </c>
      <c r="K471" s="18" t="str">
        <f t="shared" si="49"/>
        <v/>
      </c>
      <c r="L471" s="69" t="str">
        <f t="shared" si="51"/>
        <v/>
      </c>
      <c r="N471" s="23" t="str">
        <f t="shared" si="50"/>
        <v/>
      </c>
    </row>
    <row r="472" spans="8:14" x14ac:dyDescent="0.25">
      <c r="H472" s="18" t="str">
        <f t="shared" si="46"/>
        <v/>
      </c>
      <c r="I472" s="26" t="str">
        <f t="shared" si="47"/>
        <v/>
      </c>
      <c r="J472" s="18" t="str">
        <f t="shared" si="48"/>
        <v/>
      </c>
      <c r="K472" s="18" t="str">
        <f t="shared" si="49"/>
        <v/>
      </c>
      <c r="L472" s="69" t="str">
        <f t="shared" si="51"/>
        <v/>
      </c>
      <c r="N472" s="23" t="str">
        <f t="shared" si="50"/>
        <v/>
      </c>
    </row>
    <row r="473" spans="8:14" x14ac:dyDescent="0.25">
      <c r="H473" s="18" t="str">
        <f t="shared" si="46"/>
        <v/>
      </c>
      <c r="I473" s="26" t="str">
        <f t="shared" si="47"/>
        <v/>
      </c>
      <c r="J473" s="18" t="str">
        <f t="shared" si="48"/>
        <v/>
      </c>
      <c r="K473" s="18" t="str">
        <f t="shared" si="49"/>
        <v/>
      </c>
      <c r="L473" s="69" t="str">
        <f t="shared" si="51"/>
        <v/>
      </c>
      <c r="N473" s="23" t="str">
        <f t="shared" si="50"/>
        <v/>
      </c>
    </row>
    <row r="474" spans="8:14" x14ac:dyDescent="0.25">
      <c r="H474" s="18" t="str">
        <f t="shared" si="46"/>
        <v/>
      </c>
      <c r="I474" s="26" t="str">
        <f t="shared" si="47"/>
        <v/>
      </c>
      <c r="J474" s="18" t="str">
        <f t="shared" si="48"/>
        <v/>
      </c>
      <c r="K474" s="18" t="str">
        <f t="shared" si="49"/>
        <v/>
      </c>
      <c r="L474" s="69" t="str">
        <f t="shared" si="51"/>
        <v/>
      </c>
      <c r="N474" s="23" t="str">
        <f t="shared" si="50"/>
        <v/>
      </c>
    </row>
    <row r="475" spans="8:14" x14ac:dyDescent="0.25">
      <c r="H475" s="18" t="str">
        <f t="shared" si="46"/>
        <v/>
      </c>
      <c r="I475" s="26" t="str">
        <f t="shared" si="47"/>
        <v/>
      </c>
      <c r="J475" s="18" t="str">
        <f t="shared" si="48"/>
        <v/>
      </c>
      <c r="K475" s="18" t="str">
        <f t="shared" si="49"/>
        <v/>
      </c>
      <c r="L475" s="69" t="str">
        <f t="shared" si="51"/>
        <v/>
      </c>
      <c r="N475" s="23" t="str">
        <f t="shared" si="50"/>
        <v/>
      </c>
    </row>
    <row r="476" spans="8:14" x14ac:dyDescent="0.25">
      <c r="H476" s="18" t="str">
        <f t="shared" si="46"/>
        <v/>
      </c>
      <c r="I476" s="26" t="str">
        <f t="shared" si="47"/>
        <v/>
      </c>
      <c r="J476" s="18" t="str">
        <f t="shared" si="48"/>
        <v/>
      </c>
      <c r="K476" s="18" t="str">
        <f t="shared" si="49"/>
        <v/>
      </c>
      <c r="L476" s="69" t="str">
        <f t="shared" si="51"/>
        <v/>
      </c>
      <c r="N476" s="23" t="str">
        <f t="shared" si="50"/>
        <v/>
      </c>
    </row>
    <row r="477" spans="8:14" x14ac:dyDescent="0.25">
      <c r="H477" s="18" t="str">
        <f t="shared" si="46"/>
        <v/>
      </c>
      <c r="I477" s="26" t="str">
        <f t="shared" si="47"/>
        <v/>
      </c>
      <c r="J477" s="18" t="str">
        <f t="shared" si="48"/>
        <v/>
      </c>
      <c r="K477" s="18" t="str">
        <f t="shared" si="49"/>
        <v/>
      </c>
      <c r="L477" s="69" t="str">
        <f t="shared" si="51"/>
        <v/>
      </c>
      <c r="N477" s="23" t="str">
        <f t="shared" si="50"/>
        <v/>
      </c>
    </row>
    <row r="478" spans="8:14" x14ac:dyDescent="0.25">
      <c r="H478" s="18" t="str">
        <f t="shared" si="46"/>
        <v/>
      </c>
      <c r="I478" s="26" t="str">
        <f t="shared" si="47"/>
        <v/>
      </c>
      <c r="J478" s="18" t="str">
        <f t="shared" si="48"/>
        <v/>
      </c>
      <c r="K478" s="18" t="str">
        <f t="shared" si="49"/>
        <v/>
      </c>
      <c r="L478" s="69" t="str">
        <f t="shared" si="51"/>
        <v/>
      </c>
      <c r="N478" s="23" t="str">
        <f t="shared" si="50"/>
        <v/>
      </c>
    </row>
    <row r="479" spans="8:14" x14ac:dyDescent="0.25">
      <c r="H479" s="18" t="str">
        <f t="shared" si="46"/>
        <v/>
      </c>
      <c r="I479" s="26" t="str">
        <f t="shared" si="47"/>
        <v/>
      </c>
      <c r="J479" s="18" t="str">
        <f t="shared" si="48"/>
        <v/>
      </c>
      <c r="K479" s="18" t="str">
        <f t="shared" si="49"/>
        <v/>
      </c>
      <c r="L479" s="69" t="str">
        <f t="shared" si="51"/>
        <v/>
      </c>
      <c r="N479" s="23" t="str">
        <f t="shared" si="50"/>
        <v/>
      </c>
    </row>
    <row r="480" spans="8:14" x14ac:dyDescent="0.25">
      <c r="H480" s="18" t="str">
        <f t="shared" si="46"/>
        <v/>
      </c>
      <c r="I480" s="26" t="str">
        <f t="shared" si="47"/>
        <v/>
      </c>
      <c r="J480" s="18" t="str">
        <f t="shared" si="48"/>
        <v/>
      </c>
      <c r="K480" s="18" t="str">
        <f t="shared" si="49"/>
        <v/>
      </c>
      <c r="L480" s="69" t="str">
        <f t="shared" si="51"/>
        <v/>
      </c>
      <c r="N480" s="23" t="str">
        <f t="shared" si="50"/>
        <v/>
      </c>
    </row>
    <row r="481" spans="8:14" x14ac:dyDescent="0.25">
      <c r="H481" s="18" t="str">
        <f t="shared" si="46"/>
        <v/>
      </c>
      <c r="I481" s="26" t="str">
        <f t="shared" si="47"/>
        <v/>
      </c>
      <c r="J481" s="18" t="str">
        <f t="shared" si="48"/>
        <v/>
      </c>
      <c r="K481" s="18" t="str">
        <f t="shared" si="49"/>
        <v/>
      </c>
      <c r="L481" s="69" t="str">
        <f t="shared" si="51"/>
        <v/>
      </c>
      <c r="N481" s="23" t="str">
        <f t="shared" si="50"/>
        <v/>
      </c>
    </row>
    <row r="482" spans="8:14" x14ac:dyDescent="0.25">
      <c r="H482" s="18" t="str">
        <f t="shared" si="46"/>
        <v/>
      </c>
      <c r="I482" s="26" t="str">
        <f t="shared" si="47"/>
        <v/>
      </c>
      <c r="J482" s="18" t="str">
        <f t="shared" si="48"/>
        <v/>
      </c>
      <c r="K482" s="18" t="str">
        <f t="shared" si="49"/>
        <v/>
      </c>
      <c r="L482" s="69" t="str">
        <f t="shared" si="51"/>
        <v/>
      </c>
      <c r="N482" s="23" t="str">
        <f t="shared" si="50"/>
        <v/>
      </c>
    </row>
    <row r="483" spans="8:14" x14ac:dyDescent="0.25">
      <c r="H483" s="18" t="str">
        <f t="shared" si="46"/>
        <v/>
      </c>
      <c r="I483" s="26" t="str">
        <f t="shared" si="47"/>
        <v/>
      </c>
      <c r="J483" s="18" t="str">
        <f t="shared" si="48"/>
        <v/>
      </c>
      <c r="K483" s="18" t="str">
        <f t="shared" si="49"/>
        <v/>
      </c>
      <c r="L483" s="69" t="str">
        <f t="shared" si="51"/>
        <v/>
      </c>
      <c r="N483" s="23" t="str">
        <f t="shared" si="50"/>
        <v/>
      </c>
    </row>
    <row r="484" spans="8:14" x14ac:dyDescent="0.25">
      <c r="H484" s="18" t="str">
        <f t="shared" si="46"/>
        <v/>
      </c>
      <c r="I484" s="26" t="str">
        <f t="shared" si="47"/>
        <v/>
      </c>
      <c r="J484" s="18" t="str">
        <f t="shared" si="48"/>
        <v/>
      </c>
      <c r="K484" s="18" t="str">
        <f t="shared" si="49"/>
        <v/>
      </c>
      <c r="L484" s="69" t="str">
        <f t="shared" si="51"/>
        <v/>
      </c>
      <c r="N484" s="23" t="str">
        <f t="shared" si="50"/>
        <v/>
      </c>
    </row>
    <row r="485" spans="8:14" x14ac:dyDescent="0.25">
      <c r="H485" s="18" t="str">
        <f t="shared" si="46"/>
        <v/>
      </c>
      <c r="I485" s="26" t="str">
        <f t="shared" si="47"/>
        <v/>
      </c>
      <c r="J485" s="18" t="str">
        <f t="shared" si="48"/>
        <v/>
      </c>
      <c r="K485" s="18" t="str">
        <f t="shared" si="49"/>
        <v/>
      </c>
      <c r="L485" s="69" t="str">
        <f t="shared" si="51"/>
        <v/>
      </c>
      <c r="N485" s="23" t="str">
        <f t="shared" si="50"/>
        <v/>
      </c>
    </row>
    <row r="486" spans="8:14" x14ac:dyDescent="0.25">
      <c r="H486" s="18" t="str">
        <f t="shared" si="46"/>
        <v/>
      </c>
      <c r="I486" s="26" t="str">
        <f t="shared" si="47"/>
        <v/>
      </c>
      <c r="J486" s="18" t="str">
        <f t="shared" si="48"/>
        <v/>
      </c>
      <c r="K486" s="18" t="str">
        <f t="shared" si="49"/>
        <v/>
      </c>
      <c r="L486" s="69" t="str">
        <f t="shared" si="51"/>
        <v/>
      </c>
      <c r="N486" s="23" t="str">
        <f t="shared" si="50"/>
        <v/>
      </c>
    </row>
    <row r="487" spans="8:14" x14ac:dyDescent="0.25">
      <c r="H487" s="18" t="str">
        <f t="shared" si="46"/>
        <v/>
      </c>
      <c r="I487" s="26" t="str">
        <f t="shared" si="47"/>
        <v/>
      </c>
      <c r="J487" s="18" t="str">
        <f t="shared" si="48"/>
        <v/>
      </c>
      <c r="K487" s="18" t="str">
        <f t="shared" si="49"/>
        <v/>
      </c>
      <c r="L487" s="69" t="str">
        <f t="shared" si="51"/>
        <v/>
      </c>
      <c r="N487" s="23" t="str">
        <f t="shared" si="50"/>
        <v/>
      </c>
    </row>
    <row r="488" spans="8:14" x14ac:dyDescent="0.25">
      <c r="H488" s="18" t="str">
        <f t="shared" si="46"/>
        <v/>
      </c>
      <c r="I488" s="26" t="str">
        <f t="shared" si="47"/>
        <v/>
      </c>
      <c r="J488" s="18" t="str">
        <f t="shared" si="48"/>
        <v/>
      </c>
      <c r="K488" s="18" t="str">
        <f t="shared" si="49"/>
        <v/>
      </c>
      <c r="L488" s="69" t="str">
        <f t="shared" si="51"/>
        <v/>
      </c>
      <c r="N488" s="23" t="str">
        <f t="shared" si="50"/>
        <v/>
      </c>
    </row>
    <row r="489" spans="8:14" x14ac:dyDescent="0.25">
      <c r="H489" s="18" t="str">
        <f t="shared" si="46"/>
        <v/>
      </c>
      <c r="I489" s="26" t="str">
        <f t="shared" si="47"/>
        <v/>
      </c>
      <c r="J489" s="18" t="str">
        <f t="shared" si="48"/>
        <v/>
      </c>
      <c r="K489" s="18" t="str">
        <f t="shared" si="49"/>
        <v/>
      </c>
      <c r="L489" s="69" t="str">
        <f t="shared" si="51"/>
        <v/>
      </c>
      <c r="N489" s="23" t="str">
        <f t="shared" si="50"/>
        <v/>
      </c>
    </row>
    <row r="490" spans="8:14" x14ac:dyDescent="0.25">
      <c r="H490" s="18" t="str">
        <f t="shared" si="46"/>
        <v/>
      </c>
      <c r="I490" s="26" t="str">
        <f t="shared" si="47"/>
        <v/>
      </c>
      <c r="J490" s="18" t="str">
        <f t="shared" si="48"/>
        <v/>
      </c>
      <c r="K490" s="18" t="str">
        <f t="shared" si="49"/>
        <v/>
      </c>
      <c r="L490" s="69" t="str">
        <f t="shared" si="51"/>
        <v/>
      </c>
      <c r="N490" s="23" t="str">
        <f t="shared" si="50"/>
        <v/>
      </c>
    </row>
    <row r="491" spans="8:14" x14ac:dyDescent="0.25">
      <c r="H491" s="18" t="str">
        <f t="shared" si="46"/>
        <v/>
      </c>
      <c r="I491" s="26" t="str">
        <f t="shared" si="47"/>
        <v/>
      </c>
      <c r="J491" s="18" t="str">
        <f t="shared" si="48"/>
        <v/>
      </c>
      <c r="K491" s="18" t="str">
        <f t="shared" si="49"/>
        <v/>
      </c>
      <c r="L491" s="69" t="str">
        <f t="shared" si="51"/>
        <v/>
      </c>
      <c r="N491" s="23" t="str">
        <f t="shared" si="50"/>
        <v/>
      </c>
    </row>
    <row r="492" spans="8:14" x14ac:dyDescent="0.25">
      <c r="H492" s="18" t="str">
        <f t="shared" si="46"/>
        <v/>
      </c>
      <c r="I492" s="26" t="str">
        <f t="shared" si="47"/>
        <v/>
      </c>
      <c r="J492" s="18" t="str">
        <f t="shared" si="48"/>
        <v/>
      </c>
      <c r="K492" s="18" t="str">
        <f t="shared" si="49"/>
        <v/>
      </c>
      <c r="L492" s="69" t="str">
        <f t="shared" si="51"/>
        <v/>
      </c>
      <c r="N492" s="23" t="str">
        <f t="shared" si="50"/>
        <v/>
      </c>
    </row>
    <row r="493" spans="8:14" x14ac:dyDescent="0.25">
      <c r="H493" s="18" t="str">
        <f t="shared" si="46"/>
        <v/>
      </c>
      <c r="I493" s="26" t="str">
        <f t="shared" si="47"/>
        <v/>
      </c>
      <c r="J493" s="18" t="str">
        <f t="shared" si="48"/>
        <v/>
      </c>
      <c r="K493" s="18" t="str">
        <f t="shared" si="49"/>
        <v/>
      </c>
      <c r="L493" s="69" t="str">
        <f t="shared" si="51"/>
        <v/>
      </c>
      <c r="N493" s="23" t="str">
        <f t="shared" si="50"/>
        <v/>
      </c>
    </row>
    <row r="494" spans="8:14" x14ac:dyDescent="0.25">
      <c r="H494" s="18" t="str">
        <f t="shared" si="46"/>
        <v/>
      </c>
      <c r="I494" s="26" t="str">
        <f t="shared" si="47"/>
        <v/>
      </c>
      <c r="J494" s="18" t="str">
        <f t="shared" si="48"/>
        <v/>
      </c>
      <c r="K494" s="18" t="str">
        <f t="shared" si="49"/>
        <v/>
      </c>
      <c r="L494" s="69" t="str">
        <f t="shared" si="51"/>
        <v/>
      </c>
      <c r="N494" s="23" t="str">
        <f t="shared" si="50"/>
        <v/>
      </c>
    </row>
    <row r="495" spans="8:14" x14ac:dyDescent="0.25">
      <c r="H495" s="18" t="str">
        <f t="shared" si="46"/>
        <v/>
      </c>
      <c r="I495" s="26" t="str">
        <f t="shared" si="47"/>
        <v/>
      </c>
      <c r="J495" s="18" t="str">
        <f t="shared" si="48"/>
        <v/>
      </c>
      <c r="K495" s="18" t="str">
        <f t="shared" si="49"/>
        <v/>
      </c>
      <c r="L495" s="69" t="str">
        <f t="shared" si="51"/>
        <v/>
      </c>
      <c r="N495" s="23" t="str">
        <f t="shared" si="50"/>
        <v/>
      </c>
    </row>
    <row r="496" spans="8:14" x14ac:dyDescent="0.25">
      <c r="H496" s="18" t="str">
        <f t="shared" si="46"/>
        <v/>
      </c>
      <c r="I496" s="26" t="str">
        <f t="shared" si="47"/>
        <v/>
      </c>
      <c r="J496" s="18" t="str">
        <f t="shared" si="48"/>
        <v/>
      </c>
      <c r="K496" s="18" t="str">
        <f t="shared" si="49"/>
        <v/>
      </c>
      <c r="L496" s="69" t="str">
        <f t="shared" si="51"/>
        <v/>
      </c>
      <c r="N496" s="23" t="str">
        <f t="shared" si="50"/>
        <v/>
      </c>
    </row>
    <row r="497" spans="8:14" x14ac:dyDescent="0.25">
      <c r="H497" s="18" t="str">
        <f t="shared" si="46"/>
        <v/>
      </c>
      <c r="I497" s="26" t="str">
        <f t="shared" si="47"/>
        <v/>
      </c>
      <c r="J497" s="18" t="str">
        <f t="shared" si="48"/>
        <v/>
      </c>
      <c r="K497" s="18" t="str">
        <f t="shared" si="49"/>
        <v/>
      </c>
      <c r="L497" s="69" t="str">
        <f t="shared" si="51"/>
        <v/>
      </c>
      <c r="N497" s="23" t="str">
        <f t="shared" si="50"/>
        <v/>
      </c>
    </row>
    <row r="498" spans="8:14" x14ac:dyDescent="0.25">
      <c r="H498" s="18" t="str">
        <f t="shared" si="46"/>
        <v/>
      </c>
      <c r="I498" s="26" t="str">
        <f t="shared" si="47"/>
        <v/>
      </c>
      <c r="J498" s="18" t="str">
        <f t="shared" si="48"/>
        <v/>
      </c>
      <c r="K498" s="18" t="str">
        <f t="shared" si="49"/>
        <v/>
      </c>
      <c r="L498" s="69" t="str">
        <f t="shared" si="51"/>
        <v/>
      </c>
      <c r="N498" s="23" t="str">
        <f t="shared" si="50"/>
        <v/>
      </c>
    </row>
    <row r="499" spans="8:14" x14ac:dyDescent="0.25">
      <c r="H499" s="18" t="str">
        <f t="shared" si="46"/>
        <v/>
      </c>
      <c r="I499" s="26" t="str">
        <f t="shared" si="47"/>
        <v/>
      </c>
      <c r="J499" s="18" t="str">
        <f t="shared" si="48"/>
        <v/>
      </c>
      <c r="K499" s="18" t="str">
        <f t="shared" si="49"/>
        <v/>
      </c>
      <c r="L499" s="69" t="str">
        <f t="shared" si="51"/>
        <v/>
      </c>
      <c r="N499" s="23" t="str">
        <f t="shared" si="50"/>
        <v/>
      </c>
    </row>
    <row r="500" spans="8:14" x14ac:dyDescent="0.25">
      <c r="H500" s="18" t="str">
        <f t="shared" si="46"/>
        <v/>
      </c>
      <c r="I500" s="26" t="str">
        <f t="shared" si="47"/>
        <v/>
      </c>
      <c r="J500" s="18" t="str">
        <f t="shared" si="48"/>
        <v/>
      </c>
      <c r="K500" s="18" t="str">
        <f t="shared" si="49"/>
        <v/>
      </c>
      <c r="L500" s="69" t="str">
        <f t="shared" si="51"/>
        <v/>
      </c>
      <c r="N500" s="23" t="str">
        <f t="shared" si="50"/>
        <v/>
      </c>
    </row>
    <row r="501" spans="8:14" x14ac:dyDescent="0.25">
      <c r="H501" s="18" t="str">
        <f t="shared" si="46"/>
        <v/>
      </c>
      <c r="I501" s="26" t="str">
        <f t="shared" si="47"/>
        <v/>
      </c>
      <c r="J501" s="18" t="str">
        <f t="shared" si="48"/>
        <v/>
      </c>
      <c r="K501" s="18" t="str">
        <f t="shared" si="49"/>
        <v/>
      </c>
      <c r="L501" s="69" t="str">
        <f t="shared" si="51"/>
        <v/>
      </c>
      <c r="N501" s="23" t="str">
        <f t="shared" si="50"/>
        <v/>
      </c>
    </row>
    <row r="502" spans="8:14" x14ac:dyDescent="0.25">
      <c r="H502" s="18" t="str">
        <f t="shared" si="46"/>
        <v/>
      </c>
      <c r="I502" s="26" t="str">
        <f t="shared" si="47"/>
        <v/>
      </c>
      <c r="J502" s="18" t="str">
        <f t="shared" si="48"/>
        <v/>
      </c>
      <c r="K502" s="18" t="str">
        <f t="shared" si="49"/>
        <v/>
      </c>
      <c r="L502" s="69" t="str">
        <f t="shared" si="51"/>
        <v/>
      </c>
      <c r="N502" s="23" t="str">
        <f t="shared" si="50"/>
        <v/>
      </c>
    </row>
    <row r="503" spans="8:14" x14ac:dyDescent="0.25">
      <c r="H503" s="18" t="str">
        <f t="shared" si="46"/>
        <v/>
      </c>
      <c r="I503" s="26" t="str">
        <f t="shared" si="47"/>
        <v/>
      </c>
      <c r="J503" s="18" t="str">
        <f t="shared" si="48"/>
        <v/>
      </c>
      <c r="K503" s="18" t="str">
        <f t="shared" si="49"/>
        <v/>
      </c>
      <c r="L503" s="69" t="str">
        <f t="shared" si="51"/>
        <v/>
      </c>
      <c r="N503" s="23" t="str">
        <f t="shared" si="50"/>
        <v/>
      </c>
    </row>
    <row r="504" spans="8:14" x14ac:dyDescent="0.25">
      <c r="H504" s="18" t="str">
        <f t="shared" si="46"/>
        <v/>
      </c>
      <c r="I504" s="26" t="str">
        <f t="shared" si="47"/>
        <v/>
      </c>
      <c r="J504" s="18" t="str">
        <f t="shared" si="48"/>
        <v/>
      </c>
      <c r="K504" s="18" t="str">
        <f t="shared" si="49"/>
        <v/>
      </c>
      <c r="L504" s="69" t="str">
        <f t="shared" si="51"/>
        <v/>
      </c>
      <c r="N504" s="23" t="str">
        <f t="shared" si="50"/>
        <v/>
      </c>
    </row>
    <row r="505" spans="8:14" x14ac:dyDescent="0.25">
      <c r="H505" s="18" t="str">
        <f t="shared" si="46"/>
        <v/>
      </c>
      <c r="I505" s="26" t="str">
        <f t="shared" si="47"/>
        <v/>
      </c>
      <c r="J505" s="18" t="str">
        <f t="shared" si="48"/>
        <v/>
      </c>
      <c r="K505" s="18" t="str">
        <f t="shared" si="49"/>
        <v/>
      </c>
      <c r="L505" s="69" t="str">
        <f t="shared" si="51"/>
        <v/>
      </c>
      <c r="N505" s="23" t="str">
        <f t="shared" si="50"/>
        <v/>
      </c>
    </row>
    <row r="506" spans="8:14" x14ac:dyDescent="0.25">
      <c r="H506" s="18" t="str">
        <f t="shared" si="46"/>
        <v/>
      </c>
      <c r="I506" s="26" t="str">
        <f t="shared" si="47"/>
        <v/>
      </c>
      <c r="J506" s="18" t="str">
        <f t="shared" si="48"/>
        <v/>
      </c>
      <c r="K506" s="18" t="str">
        <f t="shared" si="49"/>
        <v/>
      </c>
      <c r="L506" s="69" t="str">
        <f t="shared" si="51"/>
        <v/>
      </c>
      <c r="N506" s="23" t="str">
        <f t="shared" si="50"/>
        <v/>
      </c>
    </row>
    <row r="507" spans="8:14" x14ac:dyDescent="0.25">
      <c r="H507" s="18" t="str">
        <f t="shared" si="46"/>
        <v/>
      </c>
      <c r="I507" s="26" t="str">
        <f t="shared" si="47"/>
        <v/>
      </c>
      <c r="J507" s="18" t="str">
        <f t="shared" si="48"/>
        <v/>
      </c>
      <c r="K507" s="18" t="str">
        <f t="shared" si="49"/>
        <v/>
      </c>
      <c r="L507" s="69" t="str">
        <f t="shared" si="51"/>
        <v/>
      </c>
      <c r="N507" s="23" t="str">
        <f t="shared" si="50"/>
        <v/>
      </c>
    </row>
    <row r="508" spans="8:14" x14ac:dyDescent="0.25">
      <c r="H508" s="18" t="str">
        <f t="shared" si="46"/>
        <v/>
      </c>
      <c r="I508" s="26" t="str">
        <f t="shared" si="47"/>
        <v/>
      </c>
      <c r="J508" s="18" t="str">
        <f t="shared" si="48"/>
        <v/>
      </c>
      <c r="K508" s="18" t="str">
        <f t="shared" si="49"/>
        <v/>
      </c>
      <c r="L508" s="69" t="str">
        <f t="shared" si="51"/>
        <v/>
      </c>
      <c r="N508" s="23" t="str">
        <f t="shared" si="50"/>
        <v/>
      </c>
    </row>
    <row r="509" spans="8:14" x14ac:dyDescent="0.25">
      <c r="H509" s="18" t="str">
        <f t="shared" si="46"/>
        <v/>
      </c>
      <c r="I509" s="26" t="str">
        <f t="shared" si="47"/>
        <v/>
      </c>
      <c r="J509" s="18" t="str">
        <f t="shared" si="48"/>
        <v/>
      </c>
      <c r="K509" s="18" t="str">
        <f t="shared" si="49"/>
        <v/>
      </c>
      <c r="L509" s="69" t="str">
        <f t="shared" si="51"/>
        <v/>
      </c>
      <c r="N509" s="23" t="str">
        <f t="shared" si="50"/>
        <v/>
      </c>
    </row>
    <row r="510" spans="8:14" x14ac:dyDescent="0.25">
      <c r="H510" s="18" t="str">
        <f t="shared" si="46"/>
        <v/>
      </c>
      <c r="I510" s="26" t="str">
        <f t="shared" si="47"/>
        <v/>
      </c>
      <c r="J510" s="18" t="str">
        <f t="shared" si="48"/>
        <v/>
      </c>
      <c r="K510" s="18" t="str">
        <f t="shared" si="49"/>
        <v/>
      </c>
      <c r="L510" s="69" t="str">
        <f t="shared" si="51"/>
        <v/>
      </c>
      <c r="N510" s="23" t="str">
        <f t="shared" si="50"/>
        <v/>
      </c>
    </row>
    <row r="511" spans="8:14" x14ac:dyDescent="0.25">
      <c r="H511" s="18" t="str">
        <f t="shared" si="46"/>
        <v/>
      </c>
      <c r="I511" s="26" t="str">
        <f t="shared" si="47"/>
        <v/>
      </c>
      <c r="J511" s="18" t="str">
        <f t="shared" si="48"/>
        <v/>
      </c>
      <c r="K511" s="18" t="str">
        <f t="shared" si="49"/>
        <v/>
      </c>
      <c r="L511" s="69" t="str">
        <f t="shared" si="51"/>
        <v/>
      </c>
      <c r="N511" s="23" t="str">
        <f t="shared" si="50"/>
        <v/>
      </c>
    </row>
    <row r="512" spans="8:14" x14ac:dyDescent="0.25">
      <c r="H512" s="18" t="str">
        <f t="shared" si="46"/>
        <v/>
      </c>
      <c r="I512" s="26" t="str">
        <f t="shared" si="47"/>
        <v/>
      </c>
      <c r="J512" s="18" t="str">
        <f t="shared" si="48"/>
        <v/>
      </c>
      <c r="K512" s="18" t="str">
        <f t="shared" si="49"/>
        <v/>
      </c>
      <c r="L512" s="69" t="str">
        <f t="shared" si="51"/>
        <v/>
      </c>
      <c r="N512" s="23" t="str">
        <f t="shared" si="50"/>
        <v/>
      </c>
    </row>
    <row r="513" spans="8:14" x14ac:dyDescent="0.25">
      <c r="H513" s="18" t="str">
        <f t="shared" si="46"/>
        <v/>
      </c>
      <c r="I513" s="26" t="str">
        <f t="shared" si="47"/>
        <v/>
      </c>
      <c r="J513" s="18" t="str">
        <f t="shared" si="48"/>
        <v/>
      </c>
      <c r="K513" s="18" t="str">
        <f t="shared" si="49"/>
        <v/>
      </c>
      <c r="L513" s="69" t="str">
        <f t="shared" si="51"/>
        <v/>
      </c>
      <c r="N513" s="23" t="str">
        <f t="shared" si="50"/>
        <v/>
      </c>
    </row>
    <row r="514" spans="8:14" x14ac:dyDescent="0.25">
      <c r="H514" s="18" t="str">
        <f t="shared" si="46"/>
        <v/>
      </c>
      <c r="I514" s="26" t="str">
        <f t="shared" si="47"/>
        <v/>
      </c>
      <c r="J514" s="18" t="str">
        <f t="shared" si="48"/>
        <v/>
      </c>
      <c r="K514" s="18" t="str">
        <f t="shared" si="49"/>
        <v/>
      </c>
      <c r="L514" s="69" t="str">
        <f t="shared" si="51"/>
        <v/>
      </c>
      <c r="N514" s="23" t="str">
        <f t="shared" si="50"/>
        <v/>
      </c>
    </row>
    <row r="515" spans="8:14" x14ac:dyDescent="0.25">
      <c r="H515" s="18" t="str">
        <f t="shared" si="46"/>
        <v/>
      </c>
      <c r="I515" s="26" t="str">
        <f t="shared" si="47"/>
        <v/>
      </c>
      <c r="J515" s="18" t="str">
        <f t="shared" si="48"/>
        <v/>
      </c>
      <c r="K515" s="18" t="str">
        <f t="shared" si="49"/>
        <v/>
      </c>
      <c r="L515" s="69" t="str">
        <f t="shared" si="51"/>
        <v/>
      </c>
      <c r="N515" s="23" t="str">
        <f t="shared" si="50"/>
        <v/>
      </c>
    </row>
    <row r="516" spans="8:14" x14ac:dyDescent="0.25">
      <c r="H516" s="18" t="str">
        <f t="shared" ref="H516:H579" si="52">IF(OR($E516="",$G516=""),"",$E516*$G516)</f>
        <v/>
      </c>
      <c r="I516" s="26" t="str">
        <f t="shared" ref="I516:I579" si="53">IF($F516="","",IFERROR(INDEX(CurRate,MATCH($F516,CurCode,0)),""))</f>
        <v/>
      </c>
      <c r="J516" s="18" t="str">
        <f t="shared" ref="J516:J579" si="54">IF(OR($G516="",$I516="",$I516=0),"",$G516/$I516)</f>
        <v/>
      </c>
      <c r="K516" s="18" t="str">
        <f t="shared" ref="K516:K579" si="55">IF(OR($E516="",$J516=""),"",$E516*$J516)</f>
        <v/>
      </c>
      <c r="L516" s="69" t="str">
        <f t="shared" si="51"/>
        <v/>
      </c>
      <c r="N516" s="23" t="str">
        <f t="shared" ref="N516:N579" si="56">IF($A516="","",$A516*100000+ROW())</f>
        <v/>
      </c>
    </row>
    <row r="517" spans="8:14" x14ac:dyDescent="0.25">
      <c r="H517" s="18" t="str">
        <f t="shared" si="52"/>
        <v/>
      </c>
      <c r="I517" s="26" t="str">
        <f t="shared" si="53"/>
        <v/>
      </c>
      <c r="J517" s="18" t="str">
        <f t="shared" si="54"/>
        <v/>
      </c>
      <c r="K517" s="18" t="str">
        <f t="shared" si="55"/>
        <v/>
      </c>
      <c r="L517" s="69" t="str">
        <f t="shared" ref="L517:L580" si="57">IF(D517="","",IF(ISNUMBER(MATCH(D517,ItemName,0)),"OK","NOT IN ITEMS LIST"))</f>
        <v/>
      </c>
      <c r="N517" s="23" t="str">
        <f t="shared" si="56"/>
        <v/>
      </c>
    </row>
    <row r="518" spans="8:14" x14ac:dyDescent="0.25">
      <c r="H518" s="18" t="str">
        <f t="shared" si="52"/>
        <v/>
      </c>
      <c r="I518" s="26" t="str">
        <f t="shared" si="53"/>
        <v/>
      </c>
      <c r="J518" s="18" t="str">
        <f t="shared" si="54"/>
        <v/>
      </c>
      <c r="K518" s="18" t="str">
        <f t="shared" si="55"/>
        <v/>
      </c>
      <c r="L518" s="69" t="str">
        <f t="shared" si="57"/>
        <v/>
      </c>
      <c r="N518" s="23" t="str">
        <f t="shared" si="56"/>
        <v/>
      </c>
    </row>
    <row r="519" spans="8:14" x14ac:dyDescent="0.25">
      <c r="H519" s="18" t="str">
        <f t="shared" si="52"/>
        <v/>
      </c>
      <c r="I519" s="26" t="str">
        <f t="shared" si="53"/>
        <v/>
      </c>
      <c r="J519" s="18" t="str">
        <f t="shared" si="54"/>
        <v/>
      </c>
      <c r="K519" s="18" t="str">
        <f t="shared" si="55"/>
        <v/>
      </c>
      <c r="L519" s="69" t="str">
        <f t="shared" si="57"/>
        <v/>
      </c>
      <c r="N519" s="23" t="str">
        <f t="shared" si="56"/>
        <v/>
      </c>
    </row>
    <row r="520" spans="8:14" x14ac:dyDescent="0.25">
      <c r="H520" s="18" t="str">
        <f t="shared" si="52"/>
        <v/>
      </c>
      <c r="I520" s="26" t="str">
        <f t="shared" si="53"/>
        <v/>
      </c>
      <c r="J520" s="18" t="str">
        <f t="shared" si="54"/>
        <v/>
      </c>
      <c r="K520" s="18" t="str">
        <f t="shared" si="55"/>
        <v/>
      </c>
      <c r="L520" s="69" t="str">
        <f t="shared" si="57"/>
        <v/>
      </c>
      <c r="N520" s="23" t="str">
        <f t="shared" si="56"/>
        <v/>
      </c>
    </row>
    <row r="521" spans="8:14" x14ac:dyDescent="0.25">
      <c r="H521" s="18" t="str">
        <f t="shared" si="52"/>
        <v/>
      </c>
      <c r="I521" s="26" t="str">
        <f t="shared" si="53"/>
        <v/>
      </c>
      <c r="J521" s="18" t="str">
        <f t="shared" si="54"/>
        <v/>
      </c>
      <c r="K521" s="18" t="str">
        <f t="shared" si="55"/>
        <v/>
      </c>
      <c r="L521" s="69" t="str">
        <f t="shared" si="57"/>
        <v/>
      </c>
      <c r="N521" s="23" t="str">
        <f t="shared" si="56"/>
        <v/>
      </c>
    </row>
    <row r="522" spans="8:14" x14ac:dyDescent="0.25">
      <c r="H522" s="18" t="str">
        <f t="shared" si="52"/>
        <v/>
      </c>
      <c r="I522" s="26" t="str">
        <f t="shared" si="53"/>
        <v/>
      </c>
      <c r="J522" s="18" t="str">
        <f t="shared" si="54"/>
        <v/>
      </c>
      <c r="K522" s="18" t="str">
        <f t="shared" si="55"/>
        <v/>
      </c>
      <c r="L522" s="69" t="str">
        <f t="shared" si="57"/>
        <v/>
      </c>
      <c r="N522" s="23" t="str">
        <f t="shared" si="56"/>
        <v/>
      </c>
    </row>
    <row r="523" spans="8:14" x14ac:dyDescent="0.25">
      <c r="H523" s="18" t="str">
        <f t="shared" si="52"/>
        <v/>
      </c>
      <c r="I523" s="26" t="str">
        <f t="shared" si="53"/>
        <v/>
      </c>
      <c r="J523" s="18" t="str">
        <f t="shared" si="54"/>
        <v/>
      </c>
      <c r="K523" s="18" t="str">
        <f t="shared" si="55"/>
        <v/>
      </c>
      <c r="L523" s="69" t="str">
        <f t="shared" si="57"/>
        <v/>
      </c>
      <c r="N523" s="23" t="str">
        <f t="shared" si="56"/>
        <v/>
      </c>
    </row>
    <row r="524" spans="8:14" x14ac:dyDescent="0.25">
      <c r="H524" s="18" t="str">
        <f t="shared" si="52"/>
        <v/>
      </c>
      <c r="I524" s="26" t="str">
        <f t="shared" si="53"/>
        <v/>
      </c>
      <c r="J524" s="18" t="str">
        <f t="shared" si="54"/>
        <v/>
      </c>
      <c r="K524" s="18" t="str">
        <f t="shared" si="55"/>
        <v/>
      </c>
      <c r="L524" s="69" t="str">
        <f t="shared" si="57"/>
        <v/>
      </c>
      <c r="N524" s="23" t="str">
        <f t="shared" si="56"/>
        <v/>
      </c>
    </row>
    <row r="525" spans="8:14" x14ac:dyDescent="0.25">
      <c r="H525" s="18" t="str">
        <f t="shared" si="52"/>
        <v/>
      </c>
      <c r="I525" s="26" t="str">
        <f t="shared" si="53"/>
        <v/>
      </c>
      <c r="J525" s="18" t="str">
        <f t="shared" si="54"/>
        <v/>
      </c>
      <c r="K525" s="18" t="str">
        <f t="shared" si="55"/>
        <v/>
      </c>
      <c r="L525" s="69" t="str">
        <f t="shared" si="57"/>
        <v/>
      </c>
      <c r="N525" s="23" t="str">
        <f t="shared" si="56"/>
        <v/>
      </c>
    </row>
    <row r="526" spans="8:14" x14ac:dyDescent="0.25">
      <c r="H526" s="18" t="str">
        <f t="shared" si="52"/>
        <v/>
      </c>
      <c r="I526" s="26" t="str">
        <f t="shared" si="53"/>
        <v/>
      </c>
      <c r="J526" s="18" t="str">
        <f t="shared" si="54"/>
        <v/>
      </c>
      <c r="K526" s="18" t="str">
        <f t="shared" si="55"/>
        <v/>
      </c>
      <c r="L526" s="69" t="str">
        <f t="shared" si="57"/>
        <v/>
      </c>
      <c r="N526" s="23" t="str">
        <f t="shared" si="56"/>
        <v/>
      </c>
    </row>
    <row r="527" spans="8:14" x14ac:dyDescent="0.25">
      <c r="H527" s="18" t="str">
        <f t="shared" si="52"/>
        <v/>
      </c>
      <c r="I527" s="26" t="str">
        <f t="shared" si="53"/>
        <v/>
      </c>
      <c r="J527" s="18" t="str">
        <f t="shared" si="54"/>
        <v/>
      </c>
      <c r="K527" s="18" t="str">
        <f t="shared" si="55"/>
        <v/>
      </c>
      <c r="L527" s="69" t="str">
        <f t="shared" si="57"/>
        <v/>
      </c>
      <c r="N527" s="23" t="str">
        <f t="shared" si="56"/>
        <v/>
      </c>
    </row>
    <row r="528" spans="8:14" x14ac:dyDescent="0.25">
      <c r="H528" s="18" t="str">
        <f t="shared" si="52"/>
        <v/>
      </c>
      <c r="I528" s="26" t="str">
        <f t="shared" si="53"/>
        <v/>
      </c>
      <c r="J528" s="18" t="str">
        <f t="shared" si="54"/>
        <v/>
      </c>
      <c r="K528" s="18" t="str">
        <f t="shared" si="55"/>
        <v/>
      </c>
      <c r="L528" s="69" t="str">
        <f t="shared" si="57"/>
        <v/>
      </c>
      <c r="N528" s="23" t="str">
        <f t="shared" si="56"/>
        <v/>
      </c>
    </row>
    <row r="529" spans="8:14" x14ac:dyDescent="0.25">
      <c r="H529" s="18" t="str">
        <f t="shared" si="52"/>
        <v/>
      </c>
      <c r="I529" s="26" t="str">
        <f t="shared" si="53"/>
        <v/>
      </c>
      <c r="J529" s="18" t="str">
        <f t="shared" si="54"/>
        <v/>
      </c>
      <c r="K529" s="18" t="str">
        <f t="shared" si="55"/>
        <v/>
      </c>
      <c r="L529" s="69" t="str">
        <f t="shared" si="57"/>
        <v/>
      </c>
      <c r="N529" s="23" t="str">
        <f t="shared" si="56"/>
        <v/>
      </c>
    </row>
    <row r="530" spans="8:14" x14ac:dyDescent="0.25">
      <c r="H530" s="18" t="str">
        <f t="shared" si="52"/>
        <v/>
      </c>
      <c r="I530" s="26" t="str">
        <f t="shared" si="53"/>
        <v/>
      </c>
      <c r="J530" s="18" t="str">
        <f t="shared" si="54"/>
        <v/>
      </c>
      <c r="K530" s="18" t="str">
        <f t="shared" si="55"/>
        <v/>
      </c>
      <c r="L530" s="69" t="str">
        <f t="shared" si="57"/>
        <v/>
      </c>
      <c r="N530" s="23" t="str">
        <f t="shared" si="56"/>
        <v/>
      </c>
    </row>
    <row r="531" spans="8:14" x14ac:dyDescent="0.25">
      <c r="H531" s="18" t="str">
        <f t="shared" si="52"/>
        <v/>
      </c>
      <c r="I531" s="26" t="str">
        <f t="shared" si="53"/>
        <v/>
      </c>
      <c r="J531" s="18" t="str">
        <f t="shared" si="54"/>
        <v/>
      </c>
      <c r="K531" s="18" t="str">
        <f t="shared" si="55"/>
        <v/>
      </c>
      <c r="L531" s="69" t="str">
        <f t="shared" si="57"/>
        <v/>
      </c>
      <c r="N531" s="23" t="str">
        <f t="shared" si="56"/>
        <v/>
      </c>
    </row>
    <row r="532" spans="8:14" x14ac:dyDescent="0.25">
      <c r="H532" s="18" t="str">
        <f t="shared" si="52"/>
        <v/>
      </c>
      <c r="I532" s="26" t="str">
        <f t="shared" si="53"/>
        <v/>
      </c>
      <c r="J532" s="18" t="str">
        <f t="shared" si="54"/>
        <v/>
      </c>
      <c r="K532" s="18" t="str">
        <f t="shared" si="55"/>
        <v/>
      </c>
      <c r="L532" s="69" t="str">
        <f t="shared" si="57"/>
        <v/>
      </c>
      <c r="N532" s="23" t="str">
        <f t="shared" si="56"/>
        <v/>
      </c>
    </row>
    <row r="533" spans="8:14" x14ac:dyDescent="0.25">
      <c r="H533" s="18" t="str">
        <f t="shared" si="52"/>
        <v/>
      </c>
      <c r="I533" s="26" t="str">
        <f t="shared" si="53"/>
        <v/>
      </c>
      <c r="J533" s="18" t="str">
        <f t="shared" si="54"/>
        <v/>
      </c>
      <c r="K533" s="18" t="str">
        <f t="shared" si="55"/>
        <v/>
      </c>
      <c r="L533" s="69" t="str">
        <f t="shared" si="57"/>
        <v/>
      </c>
      <c r="N533" s="23" t="str">
        <f t="shared" si="56"/>
        <v/>
      </c>
    </row>
    <row r="534" spans="8:14" x14ac:dyDescent="0.25">
      <c r="H534" s="18" t="str">
        <f t="shared" si="52"/>
        <v/>
      </c>
      <c r="I534" s="26" t="str">
        <f t="shared" si="53"/>
        <v/>
      </c>
      <c r="J534" s="18" t="str">
        <f t="shared" si="54"/>
        <v/>
      </c>
      <c r="K534" s="18" t="str">
        <f t="shared" si="55"/>
        <v/>
      </c>
      <c r="L534" s="69" t="str">
        <f t="shared" si="57"/>
        <v/>
      </c>
      <c r="N534" s="23" t="str">
        <f t="shared" si="56"/>
        <v/>
      </c>
    </row>
    <row r="535" spans="8:14" x14ac:dyDescent="0.25">
      <c r="H535" s="18" t="str">
        <f t="shared" si="52"/>
        <v/>
      </c>
      <c r="I535" s="26" t="str">
        <f t="shared" si="53"/>
        <v/>
      </c>
      <c r="J535" s="18" t="str">
        <f t="shared" si="54"/>
        <v/>
      </c>
      <c r="K535" s="18" t="str">
        <f t="shared" si="55"/>
        <v/>
      </c>
      <c r="L535" s="69" t="str">
        <f t="shared" si="57"/>
        <v/>
      </c>
      <c r="N535" s="23" t="str">
        <f t="shared" si="56"/>
        <v/>
      </c>
    </row>
    <row r="536" spans="8:14" x14ac:dyDescent="0.25">
      <c r="H536" s="18" t="str">
        <f t="shared" si="52"/>
        <v/>
      </c>
      <c r="I536" s="26" t="str">
        <f t="shared" si="53"/>
        <v/>
      </c>
      <c r="J536" s="18" t="str">
        <f t="shared" si="54"/>
        <v/>
      </c>
      <c r="K536" s="18" t="str">
        <f t="shared" si="55"/>
        <v/>
      </c>
      <c r="L536" s="69" t="str">
        <f t="shared" si="57"/>
        <v/>
      </c>
      <c r="N536" s="23" t="str">
        <f t="shared" si="56"/>
        <v/>
      </c>
    </row>
    <row r="537" spans="8:14" x14ac:dyDescent="0.25">
      <c r="H537" s="18" t="str">
        <f t="shared" si="52"/>
        <v/>
      </c>
      <c r="I537" s="26" t="str">
        <f t="shared" si="53"/>
        <v/>
      </c>
      <c r="J537" s="18" t="str">
        <f t="shared" si="54"/>
        <v/>
      </c>
      <c r="K537" s="18" t="str">
        <f t="shared" si="55"/>
        <v/>
      </c>
      <c r="L537" s="69" t="str">
        <f t="shared" si="57"/>
        <v/>
      </c>
      <c r="N537" s="23" t="str">
        <f t="shared" si="56"/>
        <v/>
      </c>
    </row>
    <row r="538" spans="8:14" x14ac:dyDescent="0.25">
      <c r="H538" s="18" t="str">
        <f t="shared" si="52"/>
        <v/>
      </c>
      <c r="I538" s="26" t="str">
        <f t="shared" si="53"/>
        <v/>
      </c>
      <c r="J538" s="18" t="str">
        <f t="shared" si="54"/>
        <v/>
      </c>
      <c r="K538" s="18" t="str">
        <f t="shared" si="55"/>
        <v/>
      </c>
      <c r="L538" s="69" t="str">
        <f t="shared" si="57"/>
        <v/>
      </c>
      <c r="N538" s="23" t="str">
        <f t="shared" si="56"/>
        <v/>
      </c>
    </row>
    <row r="539" spans="8:14" x14ac:dyDescent="0.25">
      <c r="H539" s="18" t="str">
        <f t="shared" si="52"/>
        <v/>
      </c>
      <c r="I539" s="26" t="str">
        <f t="shared" si="53"/>
        <v/>
      </c>
      <c r="J539" s="18" t="str">
        <f t="shared" si="54"/>
        <v/>
      </c>
      <c r="K539" s="18" t="str">
        <f t="shared" si="55"/>
        <v/>
      </c>
      <c r="L539" s="69" t="str">
        <f t="shared" si="57"/>
        <v/>
      </c>
      <c r="N539" s="23" t="str">
        <f t="shared" si="56"/>
        <v/>
      </c>
    </row>
    <row r="540" spans="8:14" x14ac:dyDescent="0.25">
      <c r="H540" s="18" t="str">
        <f t="shared" si="52"/>
        <v/>
      </c>
      <c r="I540" s="26" t="str">
        <f t="shared" si="53"/>
        <v/>
      </c>
      <c r="J540" s="18" t="str">
        <f t="shared" si="54"/>
        <v/>
      </c>
      <c r="K540" s="18" t="str">
        <f t="shared" si="55"/>
        <v/>
      </c>
      <c r="L540" s="69" t="str">
        <f t="shared" si="57"/>
        <v/>
      </c>
      <c r="N540" s="23" t="str">
        <f t="shared" si="56"/>
        <v/>
      </c>
    </row>
    <row r="541" spans="8:14" x14ac:dyDescent="0.25">
      <c r="H541" s="18" t="str">
        <f t="shared" si="52"/>
        <v/>
      </c>
      <c r="I541" s="26" t="str">
        <f t="shared" si="53"/>
        <v/>
      </c>
      <c r="J541" s="18" t="str">
        <f t="shared" si="54"/>
        <v/>
      </c>
      <c r="K541" s="18" t="str">
        <f t="shared" si="55"/>
        <v/>
      </c>
      <c r="L541" s="69" t="str">
        <f t="shared" si="57"/>
        <v/>
      </c>
      <c r="N541" s="23" t="str">
        <f t="shared" si="56"/>
        <v/>
      </c>
    </row>
    <row r="542" spans="8:14" x14ac:dyDescent="0.25">
      <c r="H542" s="18" t="str">
        <f t="shared" si="52"/>
        <v/>
      </c>
      <c r="I542" s="26" t="str">
        <f t="shared" si="53"/>
        <v/>
      </c>
      <c r="J542" s="18" t="str">
        <f t="shared" si="54"/>
        <v/>
      </c>
      <c r="K542" s="18" t="str">
        <f t="shared" si="55"/>
        <v/>
      </c>
      <c r="L542" s="69" t="str">
        <f t="shared" si="57"/>
        <v/>
      </c>
      <c r="N542" s="23" t="str">
        <f t="shared" si="56"/>
        <v/>
      </c>
    </row>
    <row r="543" spans="8:14" x14ac:dyDescent="0.25">
      <c r="H543" s="18" t="str">
        <f t="shared" si="52"/>
        <v/>
      </c>
      <c r="I543" s="26" t="str">
        <f t="shared" si="53"/>
        <v/>
      </c>
      <c r="J543" s="18" t="str">
        <f t="shared" si="54"/>
        <v/>
      </c>
      <c r="K543" s="18" t="str">
        <f t="shared" si="55"/>
        <v/>
      </c>
      <c r="L543" s="69" t="str">
        <f t="shared" si="57"/>
        <v/>
      </c>
      <c r="N543" s="23" t="str">
        <f t="shared" si="56"/>
        <v/>
      </c>
    </row>
    <row r="544" spans="8:14" x14ac:dyDescent="0.25">
      <c r="H544" s="18" t="str">
        <f t="shared" si="52"/>
        <v/>
      </c>
      <c r="I544" s="26" t="str">
        <f t="shared" si="53"/>
        <v/>
      </c>
      <c r="J544" s="18" t="str">
        <f t="shared" si="54"/>
        <v/>
      </c>
      <c r="K544" s="18" t="str">
        <f t="shared" si="55"/>
        <v/>
      </c>
      <c r="L544" s="69" t="str">
        <f t="shared" si="57"/>
        <v/>
      </c>
      <c r="N544" s="23" t="str">
        <f t="shared" si="56"/>
        <v/>
      </c>
    </row>
    <row r="545" spans="8:14" x14ac:dyDescent="0.25">
      <c r="H545" s="18" t="str">
        <f t="shared" si="52"/>
        <v/>
      </c>
      <c r="I545" s="26" t="str">
        <f t="shared" si="53"/>
        <v/>
      </c>
      <c r="J545" s="18" t="str">
        <f t="shared" si="54"/>
        <v/>
      </c>
      <c r="K545" s="18" t="str">
        <f t="shared" si="55"/>
        <v/>
      </c>
      <c r="L545" s="69" t="str">
        <f t="shared" si="57"/>
        <v/>
      </c>
      <c r="N545" s="23" t="str">
        <f t="shared" si="56"/>
        <v/>
      </c>
    </row>
    <row r="546" spans="8:14" x14ac:dyDescent="0.25">
      <c r="H546" s="18" t="str">
        <f t="shared" si="52"/>
        <v/>
      </c>
      <c r="I546" s="26" t="str">
        <f t="shared" si="53"/>
        <v/>
      </c>
      <c r="J546" s="18" t="str">
        <f t="shared" si="54"/>
        <v/>
      </c>
      <c r="K546" s="18" t="str">
        <f t="shared" si="55"/>
        <v/>
      </c>
      <c r="L546" s="69" t="str">
        <f t="shared" si="57"/>
        <v/>
      </c>
      <c r="N546" s="23" t="str">
        <f t="shared" si="56"/>
        <v/>
      </c>
    </row>
    <row r="547" spans="8:14" x14ac:dyDescent="0.25">
      <c r="H547" s="18" t="str">
        <f t="shared" si="52"/>
        <v/>
      </c>
      <c r="I547" s="26" t="str">
        <f t="shared" si="53"/>
        <v/>
      </c>
      <c r="J547" s="18" t="str">
        <f t="shared" si="54"/>
        <v/>
      </c>
      <c r="K547" s="18" t="str">
        <f t="shared" si="55"/>
        <v/>
      </c>
      <c r="L547" s="69" t="str">
        <f t="shared" si="57"/>
        <v/>
      </c>
      <c r="N547" s="23" t="str">
        <f t="shared" si="56"/>
        <v/>
      </c>
    </row>
    <row r="548" spans="8:14" x14ac:dyDescent="0.25">
      <c r="H548" s="18" t="str">
        <f t="shared" si="52"/>
        <v/>
      </c>
      <c r="I548" s="26" t="str">
        <f t="shared" si="53"/>
        <v/>
      </c>
      <c r="J548" s="18" t="str">
        <f t="shared" si="54"/>
        <v/>
      </c>
      <c r="K548" s="18" t="str">
        <f t="shared" si="55"/>
        <v/>
      </c>
      <c r="L548" s="69" t="str">
        <f t="shared" si="57"/>
        <v/>
      </c>
      <c r="N548" s="23" t="str">
        <f t="shared" si="56"/>
        <v/>
      </c>
    </row>
    <row r="549" spans="8:14" x14ac:dyDescent="0.25">
      <c r="H549" s="18" t="str">
        <f t="shared" si="52"/>
        <v/>
      </c>
      <c r="I549" s="26" t="str">
        <f t="shared" si="53"/>
        <v/>
      </c>
      <c r="J549" s="18" t="str">
        <f t="shared" si="54"/>
        <v/>
      </c>
      <c r="K549" s="18" t="str">
        <f t="shared" si="55"/>
        <v/>
      </c>
      <c r="L549" s="69" t="str">
        <f t="shared" si="57"/>
        <v/>
      </c>
      <c r="N549" s="23" t="str">
        <f t="shared" si="56"/>
        <v/>
      </c>
    </row>
    <row r="550" spans="8:14" x14ac:dyDescent="0.25">
      <c r="H550" s="18" t="str">
        <f t="shared" si="52"/>
        <v/>
      </c>
      <c r="I550" s="26" t="str">
        <f t="shared" si="53"/>
        <v/>
      </c>
      <c r="J550" s="18" t="str">
        <f t="shared" si="54"/>
        <v/>
      </c>
      <c r="K550" s="18" t="str">
        <f t="shared" si="55"/>
        <v/>
      </c>
      <c r="L550" s="69" t="str">
        <f t="shared" si="57"/>
        <v/>
      </c>
      <c r="N550" s="23" t="str">
        <f t="shared" si="56"/>
        <v/>
      </c>
    </row>
    <row r="551" spans="8:14" x14ac:dyDescent="0.25">
      <c r="H551" s="18" t="str">
        <f t="shared" si="52"/>
        <v/>
      </c>
      <c r="I551" s="26" t="str">
        <f t="shared" si="53"/>
        <v/>
      </c>
      <c r="J551" s="18" t="str">
        <f t="shared" si="54"/>
        <v/>
      </c>
      <c r="K551" s="18" t="str">
        <f t="shared" si="55"/>
        <v/>
      </c>
      <c r="L551" s="69" t="str">
        <f t="shared" si="57"/>
        <v/>
      </c>
      <c r="N551" s="23" t="str">
        <f t="shared" si="56"/>
        <v/>
      </c>
    </row>
    <row r="552" spans="8:14" x14ac:dyDescent="0.25">
      <c r="H552" s="18" t="str">
        <f t="shared" si="52"/>
        <v/>
      </c>
      <c r="I552" s="26" t="str">
        <f t="shared" si="53"/>
        <v/>
      </c>
      <c r="J552" s="18" t="str">
        <f t="shared" si="54"/>
        <v/>
      </c>
      <c r="K552" s="18" t="str">
        <f t="shared" si="55"/>
        <v/>
      </c>
      <c r="L552" s="69" t="str">
        <f t="shared" si="57"/>
        <v/>
      </c>
      <c r="N552" s="23" t="str">
        <f t="shared" si="56"/>
        <v/>
      </c>
    </row>
    <row r="553" spans="8:14" x14ac:dyDescent="0.25">
      <c r="H553" s="18" t="str">
        <f t="shared" si="52"/>
        <v/>
      </c>
      <c r="I553" s="26" t="str">
        <f t="shared" si="53"/>
        <v/>
      </c>
      <c r="J553" s="18" t="str">
        <f t="shared" si="54"/>
        <v/>
      </c>
      <c r="K553" s="18" t="str">
        <f t="shared" si="55"/>
        <v/>
      </c>
      <c r="L553" s="69" t="str">
        <f t="shared" si="57"/>
        <v/>
      </c>
      <c r="N553" s="23" t="str">
        <f t="shared" si="56"/>
        <v/>
      </c>
    </row>
    <row r="554" spans="8:14" x14ac:dyDescent="0.25">
      <c r="H554" s="18" t="str">
        <f t="shared" si="52"/>
        <v/>
      </c>
      <c r="I554" s="26" t="str">
        <f t="shared" si="53"/>
        <v/>
      </c>
      <c r="J554" s="18" t="str">
        <f t="shared" si="54"/>
        <v/>
      </c>
      <c r="K554" s="18" t="str">
        <f t="shared" si="55"/>
        <v/>
      </c>
      <c r="L554" s="69" t="str">
        <f t="shared" si="57"/>
        <v/>
      </c>
      <c r="N554" s="23" t="str">
        <f t="shared" si="56"/>
        <v/>
      </c>
    </row>
    <row r="555" spans="8:14" x14ac:dyDescent="0.25">
      <c r="H555" s="18" t="str">
        <f t="shared" si="52"/>
        <v/>
      </c>
      <c r="I555" s="26" t="str">
        <f t="shared" si="53"/>
        <v/>
      </c>
      <c r="J555" s="18" t="str">
        <f t="shared" si="54"/>
        <v/>
      </c>
      <c r="K555" s="18" t="str">
        <f t="shared" si="55"/>
        <v/>
      </c>
      <c r="L555" s="69" t="str">
        <f t="shared" si="57"/>
        <v/>
      </c>
      <c r="N555" s="23" t="str">
        <f t="shared" si="56"/>
        <v/>
      </c>
    </row>
    <row r="556" spans="8:14" x14ac:dyDescent="0.25">
      <c r="H556" s="18" t="str">
        <f t="shared" si="52"/>
        <v/>
      </c>
      <c r="I556" s="26" t="str">
        <f t="shared" si="53"/>
        <v/>
      </c>
      <c r="J556" s="18" t="str">
        <f t="shared" si="54"/>
        <v/>
      </c>
      <c r="K556" s="18" t="str">
        <f t="shared" si="55"/>
        <v/>
      </c>
      <c r="L556" s="69" t="str">
        <f t="shared" si="57"/>
        <v/>
      </c>
      <c r="N556" s="23" t="str">
        <f t="shared" si="56"/>
        <v/>
      </c>
    </row>
    <row r="557" spans="8:14" x14ac:dyDescent="0.25">
      <c r="H557" s="18" t="str">
        <f t="shared" si="52"/>
        <v/>
      </c>
      <c r="I557" s="26" t="str">
        <f t="shared" si="53"/>
        <v/>
      </c>
      <c r="J557" s="18" t="str">
        <f t="shared" si="54"/>
        <v/>
      </c>
      <c r="K557" s="18" t="str">
        <f t="shared" si="55"/>
        <v/>
      </c>
      <c r="L557" s="69" t="str">
        <f t="shared" si="57"/>
        <v/>
      </c>
      <c r="N557" s="23" t="str">
        <f t="shared" si="56"/>
        <v/>
      </c>
    </row>
    <row r="558" spans="8:14" x14ac:dyDescent="0.25">
      <c r="H558" s="18" t="str">
        <f t="shared" si="52"/>
        <v/>
      </c>
      <c r="I558" s="26" t="str">
        <f t="shared" si="53"/>
        <v/>
      </c>
      <c r="J558" s="18" t="str">
        <f t="shared" si="54"/>
        <v/>
      </c>
      <c r="K558" s="18" t="str">
        <f t="shared" si="55"/>
        <v/>
      </c>
      <c r="L558" s="69" t="str">
        <f t="shared" si="57"/>
        <v/>
      </c>
      <c r="N558" s="23" t="str">
        <f t="shared" si="56"/>
        <v/>
      </c>
    </row>
    <row r="559" spans="8:14" x14ac:dyDescent="0.25">
      <c r="H559" s="18" t="str">
        <f t="shared" si="52"/>
        <v/>
      </c>
      <c r="I559" s="26" t="str">
        <f t="shared" si="53"/>
        <v/>
      </c>
      <c r="J559" s="18" t="str">
        <f t="shared" si="54"/>
        <v/>
      </c>
      <c r="K559" s="18" t="str">
        <f t="shared" si="55"/>
        <v/>
      </c>
      <c r="L559" s="69" t="str">
        <f t="shared" si="57"/>
        <v/>
      </c>
      <c r="N559" s="23" t="str">
        <f t="shared" si="56"/>
        <v/>
      </c>
    </row>
    <row r="560" spans="8:14" x14ac:dyDescent="0.25">
      <c r="H560" s="18" t="str">
        <f t="shared" si="52"/>
        <v/>
      </c>
      <c r="I560" s="26" t="str">
        <f t="shared" si="53"/>
        <v/>
      </c>
      <c r="J560" s="18" t="str">
        <f t="shared" si="54"/>
        <v/>
      </c>
      <c r="K560" s="18" t="str">
        <f t="shared" si="55"/>
        <v/>
      </c>
      <c r="L560" s="69" t="str">
        <f t="shared" si="57"/>
        <v/>
      </c>
      <c r="N560" s="23" t="str">
        <f t="shared" si="56"/>
        <v/>
      </c>
    </row>
    <row r="561" spans="8:14" x14ac:dyDescent="0.25">
      <c r="H561" s="18" t="str">
        <f t="shared" si="52"/>
        <v/>
      </c>
      <c r="I561" s="26" t="str">
        <f t="shared" si="53"/>
        <v/>
      </c>
      <c r="J561" s="18" t="str">
        <f t="shared" si="54"/>
        <v/>
      </c>
      <c r="K561" s="18" t="str">
        <f t="shared" si="55"/>
        <v/>
      </c>
      <c r="L561" s="69" t="str">
        <f t="shared" si="57"/>
        <v/>
      </c>
      <c r="N561" s="23" t="str">
        <f t="shared" si="56"/>
        <v/>
      </c>
    </row>
    <row r="562" spans="8:14" x14ac:dyDescent="0.25">
      <c r="H562" s="18" t="str">
        <f t="shared" si="52"/>
        <v/>
      </c>
      <c r="I562" s="26" t="str">
        <f t="shared" si="53"/>
        <v/>
      </c>
      <c r="J562" s="18" t="str">
        <f t="shared" si="54"/>
        <v/>
      </c>
      <c r="K562" s="18" t="str">
        <f t="shared" si="55"/>
        <v/>
      </c>
      <c r="L562" s="69" t="str">
        <f t="shared" si="57"/>
        <v/>
      </c>
      <c r="N562" s="23" t="str">
        <f t="shared" si="56"/>
        <v/>
      </c>
    </row>
    <row r="563" spans="8:14" x14ac:dyDescent="0.25">
      <c r="H563" s="18" t="str">
        <f t="shared" si="52"/>
        <v/>
      </c>
      <c r="I563" s="26" t="str">
        <f t="shared" si="53"/>
        <v/>
      </c>
      <c r="J563" s="18" t="str">
        <f t="shared" si="54"/>
        <v/>
      </c>
      <c r="K563" s="18" t="str">
        <f t="shared" si="55"/>
        <v/>
      </c>
      <c r="L563" s="69" t="str">
        <f t="shared" si="57"/>
        <v/>
      </c>
      <c r="N563" s="23" t="str">
        <f t="shared" si="56"/>
        <v/>
      </c>
    </row>
    <row r="564" spans="8:14" x14ac:dyDescent="0.25">
      <c r="H564" s="18" t="str">
        <f t="shared" si="52"/>
        <v/>
      </c>
      <c r="I564" s="26" t="str">
        <f t="shared" si="53"/>
        <v/>
      </c>
      <c r="J564" s="18" t="str">
        <f t="shared" si="54"/>
        <v/>
      </c>
      <c r="K564" s="18" t="str">
        <f t="shared" si="55"/>
        <v/>
      </c>
      <c r="L564" s="69" t="str">
        <f t="shared" si="57"/>
        <v/>
      </c>
      <c r="N564" s="23" t="str">
        <f t="shared" si="56"/>
        <v/>
      </c>
    </row>
    <row r="565" spans="8:14" x14ac:dyDescent="0.25">
      <c r="H565" s="18" t="str">
        <f t="shared" si="52"/>
        <v/>
      </c>
      <c r="I565" s="26" t="str">
        <f t="shared" si="53"/>
        <v/>
      </c>
      <c r="J565" s="18" t="str">
        <f t="shared" si="54"/>
        <v/>
      </c>
      <c r="K565" s="18" t="str">
        <f t="shared" si="55"/>
        <v/>
      </c>
      <c r="L565" s="69" t="str">
        <f t="shared" si="57"/>
        <v/>
      </c>
      <c r="N565" s="23" t="str">
        <f t="shared" si="56"/>
        <v/>
      </c>
    </row>
    <row r="566" spans="8:14" x14ac:dyDescent="0.25">
      <c r="H566" s="18" t="str">
        <f t="shared" si="52"/>
        <v/>
      </c>
      <c r="I566" s="26" t="str">
        <f t="shared" si="53"/>
        <v/>
      </c>
      <c r="J566" s="18" t="str">
        <f t="shared" si="54"/>
        <v/>
      </c>
      <c r="K566" s="18" t="str">
        <f t="shared" si="55"/>
        <v/>
      </c>
      <c r="L566" s="69" t="str">
        <f t="shared" si="57"/>
        <v/>
      </c>
      <c r="N566" s="23" t="str">
        <f t="shared" si="56"/>
        <v/>
      </c>
    </row>
    <row r="567" spans="8:14" x14ac:dyDescent="0.25">
      <c r="H567" s="18" t="str">
        <f t="shared" si="52"/>
        <v/>
      </c>
      <c r="I567" s="26" t="str">
        <f t="shared" si="53"/>
        <v/>
      </c>
      <c r="J567" s="18" t="str">
        <f t="shared" si="54"/>
        <v/>
      </c>
      <c r="K567" s="18" t="str">
        <f t="shared" si="55"/>
        <v/>
      </c>
      <c r="L567" s="69" t="str">
        <f t="shared" si="57"/>
        <v/>
      </c>
      <c r="N567" s="23" t="str">
        <f t="shared" si="56"/>
        <v/>
      </c>
    </row>
    <row r="568" spans="8:14" x14ac:dyDescent="0.25">
      <c r="H568" s="18" t="str">
        <f t="shared" si="52"/>
        <v/>
      </c>
      <c r="I568" s="26" t="str">
        <f t="shared" si="53"/>
        <v/>
      </c>
      <c r="J568" s="18" t="str">
        <f t="shared" si="54"/>
        <v/>
      </c>
      <c r="K568" s="18" t="str">
        <f t="shared" si="55"/>
        <v/>
      </c>
      <c r="L568" s="69" t="str">
        <f t="shared" si="57"/>
        <v/>
      </c>
      <c r="N568" s="23" t="str">
        <f t="shared" si="56"/>
        <v/>
      </c>
    </row>
    <row r="569" spans="8:14" x14ac:dyDescent="0.25">
      <c r="H569" s="18" t="str">
        <f t="shared" si="52"/>
        <v/>
      </c>
      <c r="I569" s="26" t="str">
        <f t="shared" si="53"/>
        <v/>
      </c>
      <c r="J569" s="18" t="str">
        <f t="shared" si="54"/>
        <v/>
      </c>
      <c r="K569" s="18" t="str">
        <f t="shared" si="55"/>
        <v/>
      </c>
      <c r="L569" s="69" t="str">
        <f t="shared" si="57"/>
        <v/>
      </c>
      <c r="N569" s="23" t="str">
        <f t="shared" si="56"/>
        <v/>
      </c>
    </row>
    <row r="570" spans="8:14" x14ac:dyDescent="0.25">
      <c r="H570" s="18" t="str">
        <f t="shared" si="52"/>
        <v/>
      </c>
      <c r="I570" s="26" t="str">
        <f t="shared" si="53"/>
        <v/>
      </c>
      <c r="J570" s="18" t="str">
        <f t="shared" si="54"/>
        <v/>
      </c>
      <c r="K570" s="18" t="str">
        <f t="shared" si="55"/>
        <v/>
      </c>
      <c r="L570" s="69" t="str">
        <f t="shared" si="57"/>
        <v/>
      </c>
      <c r="N570" s="23" t="str">
        <f t="shared" si="56"/>
        <v/>
      </c>
    </row>
    <row r="571" spans="8:14" x14ac:dyDescent="0.25">
      <c r="H571" s="18" t="str">
        <f t="shared" si="52"/>
        <v/>
      </c>
      <c r="I571" s="26" t="str">
        <f t="shared" si="53"/>
        <v/>
      </c>
      <c r="J571" s="18" t="str">
        <f t="shared" si="54"/>
        <v/>
      </c>
      <c r="K571" s="18" t="str">
        <f t="shared" si="55"/>
        <v/>
      </c>
      <c r="L571" s="69" t="str">
        <f t="shared" si="57"/>
        <v/>
      </c>
      <c r="N571" s="23" t="str">
        <f t="shared" si="56"/>
        <v/>
      </c>
    </row>
    <row r="572" spans="8:14" x14ac:dyDescent="0.25">
      <c r="H572" s="18" t="str">
        <f t="shared" si="52"/>
        <v/>
      </c>
      <c r="I572" s="26" t="str">
        <f t="shared" si="53"/>
        <v/>
      </c>
      <c r="J572" s="18" t="str">
        <f t="shared" si="54"/>
        <v/>
      </c>
      <c r="K572" s="18" t="str">
        <f t="shared" si="55"/>
        <v/>
      </c>
      <c r="L572" s="69" t="str">
        <f t="shared" si="57"/>
        <v/>
      </c>
      <c r="N572" s="23" t="str">
        <f t="shared" si="56"/>
        <v/>
      </c>
    </row>
    <row r="573" spans="8:14" x14ac:dyDescent="0.25">
      <c r="H573" s="18" t="str">
        <f t="shared" si="52"/>
        <v/>
      </c>
      <c r="I573" s="26" t="str">
        <f t="shared" si="53"/>
        <v/>
      </c>
      <c r="J573" s="18" t="str">
        <f t="shared" si="54"/>
        <v/>
      </c>
      <c r="K573" s="18" t="str">
        <f t="shared" si="55"/>
        <v/>
      </c>
      <c r="L573" s="69" t="str">
        <f t="shared" si="57"/>
        <v/>
      </c>
      <c r="N573" s="23" t="str">
        <f t="shared" si="56"/>
        <v/>
      </c>
    </row>
    <row r="574" spans="8:14" x14ac:dyDescent="0.25">
      <c r="H574" s="18" t="str">
        <f t="shared" si="52"/>
        <v/>
      </c>
      <c r="I574" s="26" t="str">
        <f t="shared" si="53"/>
        <v/>
      </c>
      <c r="J574" s="18" t="str">
        <f t="shared" si="54"/>
        <v/>
      </c>
      <c r="K574" s="18" t="str">
        <f t="shared" si="55"/>
        <v/>
      </c>
      <c r="L574" s="69" t="str">
        <f t="shared" si="57"/>
        <v/>
      </c>
      <c r="N574" s="23" t="str">
        <f t="shared" si="56"/>
        <v/>
      </c>
    </row>
    <row r="575" spans="8:14" x14ac:dyDescent="0.25">
      <c r="H575" s="18" t="str">
        <f t="shared" si="52"/>
        <v/>
      </c>
      <c r="I575" s="26" t="str">
        <f t="shared" si="53"/>
        <v/>
      </c>
      <c r="J575" s="18" t="str">
        <f t="shared" si="54"/>
        <v/>
      </c>
      <c r="K575" s="18" t="str">
        <f t="shared" si="55"/>
        <v/>
      </c>
      <c r="L575" s="69" t="str">
        <f t="shared" si="57"/>
        <v/>
      </c>
      <c r="N575" s="23" t="str">
        <f t="shared" si="56"/>
        <v/>
      </c>
    </row>
    <row r="576" spans="8:14" x14ac:dyDescent="0.25">
      <c r="H576" s="18" t="str">
        <f t="shared" si="52"/>
        <v/>
      </c>
      <c r="I576" s="26" t="str">
        <f t="shared" si="53"/>
        <v/>
      </c>
      <c r="J576" s="18" t="str">
        <f t="shared" si="54"/>
        <v/>
      </c>
      <c r="K576" s="18" t="str">
        <f t="shared" si="55"/>
        <v/>
      </c>
      <c r="L576" s="69" t="str">
        <f t="shared" si="57"/>
        <v/>
      </c>
      <c r="N576" s="23" t="str">
        <f t="shared" si="56"/>
        <v/>
      </c>
    </row>
    <row r="577" spans="8:14" x14ac:dyDescent="0.25">
      <c r="H577" s="18" t="str">
        <f t="shared" si="52"/>
        <v/>
      </c>
      <c r="I577" s="26" t="str">
        <f t="shared" si="53"/>
        <v/>
      </c>
      <c r="J577" s="18" t="str">
        <f t="shared" si="54"/>
        <v/>
      </c>
      <c r="K577" s="18" t="str">
        <f t="shared" si="55"/>
        <v/>
      </c>
      <c r="L577" s="69" t="str">
        <f t="shared" si="57"/>
        <v/>
      </c>
      <c r="N577" s="23" t="str">
        <f t="shared" si="56"/>
        <v/>
      </c>
    </row>
    <row r="578" spans="8:14" x14ac:dyDescent="0.25">
      <c r="H578" s="18" t="str">
        <f t="shared" si="52"/>
        <v/>
      </c>
      <c r="I578" s="26" t="str">
        <f t="shared" si="53"/>
        <v/>
      </c>
      <c r="J578" s="18" t="str">
        <f t="shared" si="54"/>
        <v/>
      </c>
      <c r="K578" s="18" t="str">
        <f t="shared" si="55"/>
        <v/>
      </c>
      <c r="L578" s="69" t="str">
        <f t="shared" si="57"/>
        <v/>
      </c>
      <c r="N578" s="23" t="str">
        <f t="shared" si="56"/>
        <v/>
      </c>
    </row>
    <row r="579" spans="8:14" x14ac:dyDescent="0.25">
      <c r="H579" s="18" t="str">
        <f t="shared" si="52"/>
        <v/>
      </c>
      <c r="I579" s="26" t="str">
        <f t="shared" si="53"/>
        <v/>
      </c>
      <c r="J579" s="18" t="str">
        <f t="shared" si="54"/>
        <v/>
      </c>
      <c r="K579" s="18" t="str">
        <f t="shared" si="55"/>
        <v/>
      </c>
      <c r="L579" s="69" t="str">
        <f t="shared" si="57"/>
        <v/>
      </c>
      <c r="N579" s="23" t="str">
        <f t="shared" si="56"/>
        <v/>
      </c>
    </row>
    <row r="580" spans="8:14" x14ac:dyDescent="0.25">
      <c r="H580" s="18" t="str">
        <f t="shared" ref="H580:H643" si="58">IF(OR($E580="",$G580=""),"",$E580*$G580)</f>
        <v/>
      </c>
      <c r="I580" s="26" t="str">
        <f t="shared" ref="I580:I643" si="59">IF($F580="","",IFERROR(INDEX(CurRate,MATCH($F580,CurCode,0)),""))</f>
        <v/>
      </c>
      <c r="J580" s="18" t="str">
        <f t="shared" ref="J580:J643" si="60">IF(OR($G580="",$I580="",$I580=0),"",$G580/$I580)</f>
        <v/>
      </c>
      <c r="K580" s="18" t="str">
        <f t="shared" ref="K580:K643" si="61">IF(OR($E580="",$J580=""),"",$E580*$J580)</f>
        <v/>
      </c>
      <c r="L580" s="69" t="str">
        <f t="shared" si="57"/>
        <v/>
      </c>
      <c r="N580" s="23" t="str">
        <f t="shared" ref="N580:N643" si="62">IF($A580="","",$A580*100000+ROW())</f>
        <v/>
      </c>
    </row>
    <row r="581" spans="8:14" x14ac:dyDescent="0.25">
      <c r="H581" s="18" t="str">
        <f t="shared" si="58"/>
        <v/>
      </c>
      <c r="I581" s="26" t="str">
        <f t="shared" si="59"/>
        <v/>
      </c>
      <c r="J581" s="18" t="str">
        <f t="shared" si="60"/>
        <v/>
      </c>
      <c r="K581" s="18" t="str">
        <f t="shared" si="61"/>
        <v/>
      </c>
      <c r="L581" s="69" t="str">
        <f t="shared" ref="L581:L644" si="63">IF(D581="","",IF(ISNUMBER(MATCH(D581,ItemName,0)),"OK","NOT IN ITEMS LIST"))</f>
        <v/>
      </c>
      <c r="N581" s="23" t="str">
        <f t="shared" si="62"/>
        <v/>
      </c>
    </row>
    <row r="582" spans="8:14" x14ac:dyDescent="0.25">
      <c r="H582" s="18" t="str">
        <f t="shared" si="58"/>
        <v/>
      </c>
      <c r="I582" s="26" t="str">
        <f t="shared" si="59"/>
        <v/>
      </c>
      <c r="J582" s="18" t="str">
        <f t="shared" si="60"/>
        <v/>
      </c>
      <c r="K582" s="18" t="str">
        <f t="shared" si="61"/>
        <v/>
      </c>
      <c r="L582" s="69" t="str">
        <f t="shared" si="63"/>
        <v/>
      </c>
      <c r="N582" s="23" t="str">
        <f t="shared" si="62"/>
        <v/>
      </c>
    </row>
    <row r="583" spans="8:14" x14ac:dyDescent="0.25">
      <c r="H583" s="18" t="str">
        <f t="shared" si="58"/>
        <v/>
      </c>
      <c r="I583" s="26" t="str">
        <f t="shared" si="59"/>
        <v/>
      </c>
      <c r="J583" s="18" t="str">
        <f t="shared" si="60"/>
        <v/>
      </c>
      <c r="K583" s="18" t="str">
        <f t="shared" si="61"/>
        <v/>
      </c>
      <c r="L583" s="69" t="str">
        <f t="shared" si="63"/>
        <v/>
      </c>
      <c r="N583" s="23" t="str">
        <f t="shared" si="62"/>
        <v/>
      </c>
    </row>
    <row r="584" spans="8:14" x14ac:dyDescent="0.25">
      <c r="H584" s="18" t="str">
        <f t="shared" si="58"/>
        <v/>
      </c>
      <c r="I584" s="26" t="str">
        <f t="shared" si="59"/>
        <v/>
      </c>
      <c r="J584" s="18" t="str">
        <f t="shared" si="60"/>
        <v/>
      </c>
      <c r="K584" s="18" t="str">
        <f t="shared" si="61"/>
        <v/>
      </c>
      <c r="L584" s="69" t="str">
        <f t="shared" si="63"/>
        <v/>
      </c>
      <c r="N584" s="23" t="str">
        <f t="shared" si="62"/>
        <v/>
      </c>
    </row>
    <row r="585" spans="8:14" x14ac:dyDescent="0.25">
      <c r="H585" s="18" t="str">
        <f t="shared" si="58"/>
        <v/>
      </c>
      <c r="I585" s="26" t="str">
        <f t="shared" si="59"/>
        <v/>
      </c>
      <c r="J585" s="18" t="str">
        <f t="shared" si="60"/>
        <v/>
      </c>
      <c r="K585" s="18" t="str">
        <f t="shared" si="61"/>
        <v/>
      </c>
      <c r="L585" s="69" t="str">
        <f t="shared" si="63"/>
        <v/>
      </c>
      <c r="N585" s="23" t="str">
        <f t="shared" si="62"/>
        <v/>
      </c>
    </row>
    <row r="586" spans="8:14" x14ac:dyDescent="0.25">
      <c r="H586" s="18" t="str">
        <f t="shared" si="58"/>
        <v/>
      </c>
      <c r="I586" s="26" t="str">
        <f t="shared" si="59"/>
        <v/>
      </c>
      <c r="J586" s="18" t="str">
        <f t="shared" si="60"/>
        <v/>
      </c>
      <c r="K586" s="18" t="str">
        <f t="shared" si="61"/>
        <v/>
      </c>
      <c r="L586" s="69" t="str">
        <f t="shared" si="63"/>
        <v/>
      </c>
      <c r="N586" s="23" t="str">
        <f t="shared" si="62"/>
        <v/>
      </c>
    </row>
    <row r="587" spans="8:14" x14ac:dyDescent="0.25">
      <c r="H587" s="18" t="str">
        <f t="shared" si="58"/>
        <v/>
      </c>
      <c r="I587" s="26" t="str">
        <f t="shared" si="59"/>
        <v/>
      </c>
      <c r="J587" s="18" t="str">
        <f t="shared" si="60"/>
        <v/>
      </c>
      <c r="K587" s="18" t="str">
        <f t="shared" si="61"/>
        <v/>
      </c>
      <c r="L587" s="69" t="str">
        <f t="shared" si="63"/>
        <v/>
      </c>
      <c r="N587" s="23" t="str">
        <f t="shared" si="62"/>
        <v/>
      </c>
    </row>
    <row r="588" spans="8:14" x14ac:dyDescent="0.25">
      <c r="H588" s="18" t="str">
        <f t="shared" si="58"/>
        <v/>
      </c>
      <c r="I588" s="26" t="str">
        <f t="shared" si="59"/>
        <v/>
      </c>
      <c r="J588" s="18" t="str">
        <f t="shared" si="60"/>
        <v/>
      </c>
      <c r="K588" s="18" t="str">
        <f t="shared" si="61"/>
        <v/>
      </c>
      <c r="L588" s="69" t="str">
        <f t="shared" si="63"/>
        <v/>
      </c>
      <c r="N588" s="23" t="str">
        <f t="shared" si="62"/>
        <v/>
      </c>
    </row>
    <row r="589" spans="8:14" x14ac:dyDescent="0.25">
      <c r="H589" s="18" t="str">
        <f t="shared" si="58"/>
        <v/>
      </c>
      <c r="I589" s="26" t="str">
        <f t="shared" si="59"/>
        <v/>
      </c>
      <c r="J589" s="18" t="str">
        <f t="shared" si="60"/>
        <v/>
      </c>
      <c r="K589" s="18" t="str">
        <f t="shared" si="61"/>
        <v/>
      </c>
      <c r="L589" s="69" t="str">
        <f t="shared" si="63"/>
        <v/>
      </c>
      <c r="N589" s="23" t="str">
        <f t="shared" si="62"/>
        <v/>
      </c>
    </row>
    <row r="590" spans="8:14" x14ac:dyDescent="0.25">
      <c r="H590" s="18" t="str">
        <f t="shared" si="58"/>
        <v/>
      </c>
      <c r="I590" s="26" t="str">
        <f t="shared" si="59"/>
        <v/>
      </c>
      <c r="J590" s="18" t="str">
        <f t="shared" si="60"/>
        <v/>
      </c>
      <c r="K590" s="18" t="str">
        <f t="shared" si="61"/>
        <v/>
      </c>
      <c r="L590" s="69" t="str">
        <f t="shared" si="63"/>
        <v/>
      </c>
      <c r="N590" s="23" t="str">
        <f t="shared" si="62"/>
        <v/>
      </c>
    </row>
    <row r="591" spans="8:14" x14ac:dyDescent="0.25">
      <c r="H591" s="18" t="str">
        <f t="shared" si="58"/>
        <v/>
      </c>
      <c r="I591" s="26" t="str">
        <f t="shared" si="59"/>
        <v/>
      </c>
      <c r="J591" s="18" t="str">
        <f t="shared" si="60"/>
        <v/>
      </c>
      <c r="K591" s="18" t="str">
        <f t="shared" si="61"/>
        <v/>
      </c>
      <c r="L591" s="69" t="str">
        <f t="shared" si="63"/>
        <v/>
      </c>
      <c r="N591" s="23" t="str">
        <f t="shared" si="62"/>
        <v/>
      </c>
    </row>
    <row r="592" spans="8:14" x14ac:dyDescent="0.25">
      <c r="H592" s="18" t="str">
        <f t="shared" si="58"/>
        <v/>
      </c>
      <c r="I592" s="26" t="str">
        <f t="shared" si="59"/>
        <v/>
      </c>
      <c r="J592" s="18" t="str">
        <f t="shared" si="60"/>
        <v/>
      </c>
      <c r="K592" s="18" t="str">
        <f t="shared" si="61"/>
        <v/>
      </c>
      <c r="L592" s="69" t="str">
        <f t="shared" si="63"/>
        <v/>
      </c>
      <c r="N592" s="23" t="str">
        <f t="shared" si="62"/>
        <v/>
      </c>
    </row>
    <row r="593" spans="8:14" x14ac:dyDescent="0.25">
      <c r="H593" s="18" t="str">
        <f t="shared" si="58"/>
        <v/>
      </c>
      <c r="I593" s="26" t="str">
        <f t="shared" si="59"/>
        <v/>
      </c>
      <c r="J593" s="18" t="str">
        <f t="shared" si="60"/>
        <v/>
      </c>
      <c r="K593" s="18" t="str">
        <f t="shared" si="61"/>
        <v/>
      </c>
      <c r="L593" s="69" t="str">
        <f t="shared" si="63"/>
        <v/>
      </c>
      <c r="N593" s="23" t="str">
        <f t="shared" si="62"/>
        <v/>
      </c>
    </row>
    <row r="594" spans="8:14" x14ac:dyDescent="0.25">
      <c r="H594" s="18" t="str">
        <f t="shared" si="58"/>
        <v/>
      </c>
      <c r="I594" s="26" t="str">
        <f t="shared" si="59"/>
        <v/>
      </c>
      <c r="J594" s="18" t="str">
        <f t="shared" si="60"/>
        <v/>
      </c>
      <c r="K594" s="18" t="str">
        <f t="shared" si="61"/>
        <v/>
      </c>
      <c r="L594" s="69" t="str">
        <f t="shared" si="63"/>
        <v/>
      </c>
      <c r="N594" s="23" t="str">
        <f t="shared" si="62"/>
        <v/>
      </c>
    </row>
    <row r="595" spans="8:14" x14ac:dyDescent="0.25">
      <c r="H595" s="18" t="str">
        <f t="shared" si="58"/>
        <v/>
      </c>
      <c r="I595" s="26" t="str">
        <f t="shared" si="59"/>
        <v/>
      </c>
      <c r="J595" s="18" t="str">
        <f t="shared" si="60"/>
        <v/>
      </c>
      <c r="K595" s="18" t="str">
        <f t="shared" si="61"/>
        <v/>
      </c>
      <c r="L595" s="69" t="str">
        <f t="shared" si="63"/>
        <v/>
      </c>
      <c r="N595" s="23" t="str">
        <f t="shared" si="62"/>
        <v/>
      </c>
    </row>
    <row r="596" spans="8:14" x14ac:dyDescent="0.25">
      <c r="H596" s="18" t="str">
        <f t="shared" si="58"/>
        <v/>
      </c>
      <c r="I596" s="26" t="str">
        <f t="shared" si="59"/>
        <v/>
      </c>
      <c r="J596" s="18" t="str">
        <f t="shared" si="60"/>
        <v/>
      </c>
      <c r="K596" s="18" t="str">
        <f t="shared" si="61"/>
        <v/>
      </c>
      <c r="L596" s="69" t="str">
        <f t="shared" si="63"/>
        <v/>
      </c>
      <c r="N596" s="23" t="str">
        <f t="shared" si="62"/>
        <v/>
      </c>
    </row>
    <row r="597" spans="8:14" x14ac:dyDescent="0.25">
      <c r="H597" s="18" t="str">
        <f t="shared" si="58"/>
        <v/>
      </c>
      <c r="I597" s="26" t="str">
        <f t="shared" si="59"/>
        <v/>
      </c>
      <c r="J597" s="18" t="str">
        <f t="shared" si="60"/>
        <v/>
      </c>
      <c r="K597" s="18" t="str">
        <f t="shared" si="61"/>
        <v/>
      </c>
      <c r="L597" s="69" t="str">
        <f t="shared" si="63"/>
        <v/>
      </c>
      <c r="N597" s="23" t="str">
        <f t="shared" si="62"/>
        <v/>
      </c>
    </row>
    <row r="598" spans="8:14" x14ac:dyDescent="0.25">
      <c r="H598" s="18" t="str">
        <f t="shared" si="58"/>
        <v/>
      </c>
      <c r="I598" s="26" t="str">
        <f t="shared" si="59"/>
        <v/>
      </c>
      <c r="J598" s="18" t="str">
        <f t="shared" si="60"/>
        <v/>
      </c>
      <c r="K598" s="18" t="str">
        <f t="shared" si="61"/>
        <v/>
      </c>
      <c r="L598" s="69" t="str">
        <f t="shared" si="63"/>
        <v/>
      </c>
      <c r="N598" s="23" t="str">
        <f t="shared" si="62"/>
        <v/>
      </c>
    </row>
    <row r="599" spans="8:14" x14ac:dyDescent="0.25">
      <c r="H599" s="18" t="str">
        <f t="shared" si="58"/>
        <v/>
      </c>
      <c r="I599" s="26" t="str">
        <f t="shared" si="59"/>
        <v/>
      </c>
      <c r="J599" s="18" t="str">
        <f t="shared" si="60"/>
        <v/>
      </c>
      <c r="K599" s="18" t="str">
        <f t="shared" si="61"/>
        <v/>
      </c>
      <c r="L599" s="69" t="str">
        <f t="shared" si="63"/>
        <v/>
      </c>
      <c r="N599" s="23" t="str">
        <f t="shared" si="62"/>
        <v/>
      </c>
    </row>
    <row r="600" spans="8:14" x14ac:dyDescent="0.25">
      <c r="H600" s="18" t="str">
        <f t="shared" si="58"/>
        <v/>
      </c>
      <c r="I600" s="26" t="str">
        <f t="shared" si="59"/>
        <v/>
      </c>
      <c r="J600" s="18" t="str">
        <f t="shared" si="60"/>
        <v/>
      </c>
      <c r="K600" s="18" t="str">
        <f t="shared" si="61"/>
        <v/>
      </c>
      <c r="L600" s="69" t="str">
        <f t="shared" si="63"/>
        <v/>
      </c>
      <c r="N600" s="23" t="str">
        <f t="shared" si="62"/>
        <v/>
      </c>
    </row>
    <row r="601" spans="8:14" x14ac:dyDescent="0.25">
      <c r="H601" s="18" t="str">
        <f t="shared" si="58"/>
        <v/>
      </c>
      <c r="I601" s="26" t="str">
        <f t="shared" si="59"/>
        <v/>
      </c>
      <c r="J601" s="18" t="str">
        <f t="shared" si="60"/>
        <v/>
      </c>
      <c r="K601" s="18" t="str">
        <f t="shared" si="61"/>
        <v/>
      </c>
      <c r="L601" s="69" t="str">
        <f t="shared" si="63"/>
        <v/>
      </c>
      <c r="N601" s="23" t="str">
        <f t="shared" si="62"/>
        <v/>
      </c>
    </row>
    <row r="602" spans="8:14" x14ac:dyDescent="0.25">
      <c r="H602" s="18" t="str">
        <f t="shared" si="58"/>
        <v/>
      </c>
      <c r="I602" s="26" t="str">
        <f t="shared" si="59"/>
        <v/>
      </c>
      <c r="J602" s="18" t="str">
        <f t="shared" si="60"/>
        <v/>
      </c>
      <c r="K602" s="18" t="str">
        <f t="shared" si="61"/>
        <v/>
      </c>
      <c r="L602" s="69" t="str">
        <f t="shared" si="63"/>
        <v/>
      </c>
      <c r="N602" s="23" t="str">
        <f t="shared" si="62"/>
        <v/>
      </c>
    </row>
    <row r="603" spans="8:14" x14ac:dyDescent="0.25">
      <c r="H603" s="18" t="str">
        <f t="shared" si="58"/>
        <v/>
      </c>
      <c r="I603" s="26" t="str">
        <f t="shared" si="59"/>
        <v/>
      </c>
      <c r="J603" s="18" t="str">
        <f t="shared" si="60"/>
        <v/>
      </c>
      <c r="K603" s="18" t="str">
        <f t="shared" si="61"/>
        <v/>
      </c>
      <c r="L603" s="69" t="str">
        <f t="shared" si="63"/>
        <v/>
      </c>
      <c r="N603" s="23" t="str">
        <f t="shared" si="62"/>
        <v/>
      </c>
    </row>
    <row r="604" spans="8:14" x14ac:dyDescent="0.25">
      <c r="H604" s="18" t="str">
        <f t="shared" si="58"/>
        <v/>
      </c>
      <c r="I604" s="26" t="str">
        <f t="shared" si="59"/>
        <v/>
      </c>
      <c r="J604" s="18" t="str">
        <f t="shared" si="60"/>
        <v/>
      </c>
      <c r="K604" s="18" t="str">
        <f t="shared" si="61"/>
        <v/>
      </c>
      <c r="L604" s="69" t="str">
        <f t="shared" si="63"/>
        <v/>
      </c>
      <c r="N604" s="23" t="str">
        <f t="shared" si="62"/>
        <v/>
      </c>
    </row>
    <row r="605" spans="8:14" x14ac:dyDescent="0.25">
      <c r="H605" s="18" t="str">
        <f t="shared" si="58"/>
        <v/>
      </c>
      <c r="I605" s="26" t="str">
        <f t="shared" si="59"/>
        <v/>
      </c>
      <c r="J605" s="18" t="str">
        <f t="shared" si="60"/>
        <v/>
      </c>
      <c r="K605" s="18" t="str">
        <f t="shared" si="61"/>
        <v/>
      </c>
      <c r="L605" s="69" t="str">
        <f t="shared" si="63"/>
        <v/>
      </c>
      <c r="N605" s="23" t="str">
        <f t="shared" si="62"/>
        <v/>
      </c>
    </row>
    <row r="606" spans="8:14" x14ac:dyDescent="0.25">
      <c r="H606" s="18" t="str">
        <f t="shared" si="58"/>
        <v/>
      </c>
      <c r="I606" s="26" t="str">
        <f t="shared" si="59"/>
        <v/>
      </c>
      <c r="J606" s="18" t="str">
        <f t="shared" si="60"/>
        <v/>
      </c>
      <c r="K606" s="18" t="str">
        <f t="shared" si="61"/>
        <v/>
      </c>
      <c r="L606" s="69" t="str">
        <f t="shared" si="63"/>
        <v/>
      </c>
      <c r="N606" s="23" t="str">
        <f t="shared" si="62"/>
        <v/>
      </c>
    </row>
    <row r="607" spans="8:14" x14ac:dyDescent="0.25">
      <c r="H607" s="18" t="str">
        <f t="shared" si="58"/>
        <v/>
      </c>
      <c r="I607" s="26" t="str">
        <f t="shared" si="59"/>
        <v/>
      </c>
      <c r="J607" s="18" t="str">
        <f t="shared" si="60"/>
        <v/>
      </c>
      <c r="K607" s="18" t="str">
        <f t="shared" si="61"/>
        <v/>
      </c>
      <c r="L607" s="69" t="str">
        <f t="shared" si="63"/>
        <v/>
      </c>
      <c r="N607" s="23" t="str">
        <f t="shared" si="62"/>
        <v/>
      </c>
    </row>
    <row r="608" spans="8:14" x14ac:dyDescent="0.25">
      <c r="H608" s="18" t="str">
        <f t="shared" si="58"/>
        <v/>
      </c>
      <c r="I608" s="26" t="str">
        <f t="shared" si="59"/>
        <v/>
      </c>
      <c r="J608" s="18" t="str">
        <f t="shared" si="60"/>
        <v/>
      </c>
      <c r="K608" s="18" t="str">
        <f t="shared" si="61"/>
        <v/>
      </c>
      <c r="L608" s="69" t="str">
        <f t="shared" si="63"/>
        <v/>
      </c>
      <c r="N608" s="23" t="str">
        <f t="shared" si="62"/>
        <v/>
      </c>
    </row>
    <row r="609" spans="8:14" x14ac:dyDescent="0.25">
      <c r="H609" s="18" t="str">
        <f t="shared" si="58"/>
        <v/>
      </c>
      <c r="I609" s="26" t="str">
        <f t="shared" si="59"/>
        <v/>
      </c>
      <c r="J609" s="18" t="str">
        <f t="shared" si="60"/>
        <v/>
      </c>
      <c r="K609" s="18" t="str">
        <f t="shared" si="61"/>
        <v/>
      </c>
      <c r="L609" s="69" t="str">
        <f t="shared" si="63"/>
        <v/>
      </c>
      <c r="N609" s="23" t="str">
        <f t="shared" si="62"/>
        <v/>
      </c>
    </row>
    <row r="610" spans="8:14" x14ac:dyDescent="0.25">
      <c r="H610" s="18" t="str">
        <f t="shared" si="58"/>
        <v/>
      </c>
      <c r="I610" s="26" t="str">
        <f t="shared" si="59"/>
        <v/>
      </c>
      <c r="J610" s="18" t="str">
        <f t="shared" si="60"/>
        <v/>
      </c>
      <c r="K610" s="18" t="str">
        <f t="shared" si="61"/>
        <v/>
      </c>
      <c r="L610" s="69" t="str">
        <f t="shared" si="63"/>
        <v/>
      </c>
      <c r="N610" s="23" t="str">
        <f t="shared" si="62"/>
        <v/>
      </c>
    </row>
    <row r="611" spans="8:14" x14ac:dyDescent="0.25">
      <c r="H611" s="18" t="str">
        <f t="shared" si="58"/>
        <v/>
      </c>
      <c r="I611" s="26" t="str">
        <f t="shared" si="59"/>
        <v/>
      </c>
      <c r="J611" s="18" t="str">
        <f t="shared" si="60"/>
        <v/>
      </c>
      <c r="K611" s="18" t="str">
        <f t="shared" si="61"/>
        <v/>
      </c>
      <c r="L611" s="69" t="str">
        <f t="shared" si="63"/>
        <v/>
      </c>
      <c r="N611" s="23" t="str">
        <f t="shared" si="62"/>
        <v/>
      </c>
    </row>
    <row r="612" spans="8:14" x14ac:dyDescent="0.25">
      <c r="H612" s="18" t="str">
        <f t="shared" si="58"/>
        <v/>
      </c>
      <c r="I612" s="26" t="str">
        <f t="shared" si="59"/>
        <v/>
      </c>
      <c r="J612" s="18" t="str">
        <f t="shared" si="60"/>
        <v/>
      </c>
      <c r="K612" s="18" t="str">
        <f t="shared" si="61"/>
        <v/>
      </c>
      <c r="L612" s="69" t="str">
        <f t="shared" si="63"/>
        <v/>
      </c>
      <c r="N612" s="23" t="str">
        <f t="shared" si="62"/>
        <v/>
      </c>
    </row>
    <row r="613" spans="8:14" x14ac:dyDescent="0.25">
      <c r="H613" s="18" t="str">
        <f t="shared" si="58"/>
        <v/>
      </c>
      <c r="I613" s="26" t="str">
        <f t="shared" si="59"/>
        <v/>
      </c>
      <c r="J613" s="18" t="str">
        <f t="shared" si="60"/>
        <v/>
      </c>
      <c r="K613" s="18" t="str">
        <f t="shared" si="61"/>
        <v/>
      </c>
      <c r="L613" s="69" t="str">
        <f t="shared" si="63"/>
        <v/>
      </c>
      <c r="N613" s="23" t="str">
        <f t="shared" si="62"/>
        <v/>
      </c>
    </row>
    <row r="614" spans="8:14" x14ac:dyDescent="0.25">
      <c r="H614" s="18" t="str">
        <f t="shared" si="58"/>
        <v/>
      </c>
      <c r="I614" s="26" t="str">
        <f t="shared" si="59"/>
        <v/>
      </c>
      <c r="J614" s="18" t="str">
        <f t="shared" si="60"/>
        <v/>
      </c>
      <c r="K614" s="18" t="str">
        <f t="shared" si="61"/>
        <v/>
      </c>
      <c r="L614" s="69" t="str">
        <f t="shared" si="63"/>
        <v/>
      </c>
      <c r="N614" s="23" t="str">
        <f t="shared" si="62"/>
        <v/>
      </c>
    </row>
    <row r="615" spans="8:14" x14ac:dyDescent="0.25">
      <c r="H615" s="18" t="str">
        <f t="shared" si="58"/>
        <v/>
      </c>
      <c r="I615" s="26" t="str">
        <f t="shared" si="59"/>
        <v/>
      </c>
      <c r="J615" s="18" t="str">
        <f t="shared" si="60"/>
        <v/>
      </c>
      <c r="K615" s="18" t="str">
        <f t="shared" si="61"/>
        <v/>
      </c>
      <c r="L615" s="69" t="str">
        <f t="shared" si="63"/>
        <v/>
      </c>
      <c r="N615" s="23" t="str">
        <f t="shared" si="62"/>
        <v/>
      </c>
    </row>
    <row r="616" spans="8:14" x14ac:dyDescent="0.25">
      <c r="H616" s="18" t="str">
        <f t="shared" si="58"/>
        <v/>
      </c>
      <c r="I616" s="26" t="str">
        <f t="shared" si="59"/>
        <v/>
      </c>
      <c r="J616" s="18" t="str">
        <f t="shared" si="60"/>
        <v/>
      </c>
      <c r="K616" s="18" t="str">
        <f t="shared" si="61"/>
        <v/>
      </c>
      <c r="L616" s="69" t="str">
        <f t="shared" si="63"/>
        <v/>
      </c>
      <c r="N616" s="23" t="str">
        <f t="shared" si="62"/>
        <v/>
      </c>
    </row>
    <row r="617" spans="8:14" x14ac:dyDescent="0.25">
      <c r="H617" s="18" t="str">
        <f t="shared" si="58"/>
        <v/>
      </c>
      <c r="I617" s="26" t="str">
        <f t="shared" si="59"/>
        <v/>
      </c>
      <c r="J617" s="18" t="str">
        <f t="shared" si="60"/>
        <v/>
      </c>
      <c r="K617" s="18" t="str">
        <f t="shared" si="61"/>
        <v/>
      </c>
      <c r="L617" s="69" t="str">
        <f t="shared" si="63"/>
        <v/>
      </c>
      <c r="N617" s="23" t="str">
        <f t="shared" si="62"/>
        <v/>
      </c>
    </row>
    <row r="618" spans="8:14" x14ac:dyDescent="0.25">
      <c r="H618" s="18" t="str">
        <f t="shared" si="58"/>
        <v/>
      </c>
      <c r="I618" s="26" t="str">
        <f t="shared" si="59"/>
        <v/>
      </c>
      <c r="J618" s="18" t="str">
        <f t="shared" si="60"/>
        <v/>
      </c>
      <c r="K618" s="18" t="str">
        <f t="shared" si="61"/>
        <v/>
      </c>
      <c r="L618" s="69" t="str">
        <f t="shared" si="63"/>
        <v/>
      </c>
      <c r="N618" s="23" t="str">
        <f t="shared" si="62"/>
        <v/>
      </c>
    </row>
    <row r="619" spans="8:14" x14ac:dyDescent="0.25">
      <c r="H619" s="18" t="str">
        <f t="shared" si="58"/>
        <v/>
      </c>
      <c r="I619" s="26" t="str">
        <f t="shared" si="59"/>
        <v/>
      </c>
      <c r="J619" s="18" t="str">
        <f t="shared" si="60"/>
        <v/>
      </c>
      <c r="K619" s="18" t="str">
        <f t="shared" si="61"/>
        <v/>
      </c>
      <c r="L619" s="69" t="str">
        <f t="shared" si="63"/>
        <v/>
      </c>
      <c r="N619" s="23" t="str">
        <f t="shared" si="62"/>
        <v/>
      </c>
    </row>
    <row r="620" spans="8:14" x14ac:dyDescent="0.25">
      <c r="H620" s="18" t="str">
        <f t="shared" si="58"/>
        <v/>
      </c>
      <c r="I620" s="26" t="str">
        <f t="shared" si="59"/>
        <v/>
      </c>
      <c r="J620" s="18" t="str">
        <f t="shared" si="60"/>
        <v/>
      </c>
      <c r="K620" s="18" t="str">
        <f t="shared" si="61"/>
        <v/>
      </c>
      <c r="L620" s="69" t="str">
        <f t="shared" si="63"/>
        <v/>
      </c>
      <c r="N620" s="23" t="str">
        <f t="shared" si="62"/>
        <v/>
      </c>
    </row>
    <row r="621" spans="8:14" x14ac:dyDescent="0.25">
      <c r="H621" s="18" t="str">
        <f t="shared" si="58"/>
        <v/>
      </c>
      <c r="I621" s="26" t="str">
        <f t="shared" si="59"/>
        <v/>
      </c>
      <c r="J621" s="18" t="str">
        <f t="shared" si="60"/>
        <v/>
      </c>
      <c r="K621" s="18" t="str">
        <f t="shared" si="61"/>
        <v/>
      </c>
      <c r="L621" s="69" t="str">
        <f t="shared" si="63"/>
        <v/>
      </c>
      <c r="N621" s="23" t="str">
        <f t="shared" si="62"/>
        <v/>
      </c>
    </row>
    <row r="622" spans="8:14" x14ac:dyDescent="0.25">
      <c r="H622" s="18" t="str">
        <f t="shared" si="58"/>
        <v/>
      </c>
      <c r="I622" s="26" t="str">
        <f t="shared" si="59"/>
        <v/>
      </c>
      <c r="J622" s="18" t="str">
        <f t="shared" si="60"/>
        <v/>
      </c>
      <c r="K622" s="18" t="str">
        <f t="shared" si="61"/>
        <v/>
      </c>
      <c r="L622" s="69" t="str">
        <f t="shared" si="63"/>
        <v/>
      </c>
      <c r="N622" s="23" t="str">
        <f t="shared" si="62"/>
        <v/>
      </c>
    </row>
    <row r="623" spans="8:14" x14ac:dyDescent="0.25">
      <c r="H623" s="18" t="str">
        <f t="shared" si="58"/>
        <v/>
      </c>
      <c r="I623" s="26" t="str">
        <f t="shared" si="59"/>
        <v/>
      </c>
      <c r="J623" s="18" t="str">
        <f t="shared" si="60"/>
        <v/>
      </c>
      <c r="K623" s="18" t="str">
        <f t="shared" si="61"/>
        <v/>
      </c>
      <c r="L623" s="69" t="str">
        <f t="shared" si="63"/>
        <v/>
      </c>
      <c r="N623" s="23" t="str">
        <f t="shared" si="62"/>
        <v/>
      </c>
    </row>
    <row r="624" spans="8:14" x14ac:dyDescent="0.25">
      <c r="H624" s="18" t="str">
        <f t="shared" si="58"/>
        <v/>
      </c>
      <c r="I624" s="26" t="str">
        <f t="shared" si="59"/>
        <v/>
      </c>
      <c r="J624" s="18" t="str">
        <f t="shared" si="60"/>
        <v/>
      </c>
      <c r="K624" s="18" t="str">
        <f t="shared" si="61"/>
        <v/>
      </c>
      <c r="L624" s="69" t="str">
        <f t="shared" si="63"/>
        <v/>
      </c>
      <c r="N624" s="23" t="str">
        <f t="shared" si="62"/>
        <v/>
      </c>
    </row>
    <row r="625" spans="8:14" x14ac:dyDescent="0.25">
      <c r="H625" s="18" t="str">
        <f t="shared" si="58"/>
        <v/>
      </c>
      <c r="I625" s="26" t="str">
        <f t="shared" si="59"/>
        <v/>
      </c>
      <c r="J625" s="18" t="str">
        <f t="shared" si="60"/>
        <v/>
      </c>
      <c r="K625" s="18" t="str">
        <f t="shared" si="61"/>
        <v/>
      </c>
      <c r="L625" s="69" t="str">
        <f t="shared" si="63"/>
        <v/>
      </c>
      <c r="N625" s="23" t="str">
        <f t="shared" si="62"/>
        <v/>
      </c>
    </row>
    <row r="626" spans="8:14" x14ac:dyDescent="0.25">
      <c r="H626" s="18" t="str">
        <f t="shared" si="58"/>
        <v/>
      </c>
      <c r="I626" s="26" t="str">
        <f t="shared" si="59"/>
        <v/>
      </c>
      <c r="J626" s="18" t="str">
        <f t="shared" si="60"/>
        <v/>
      </c>
      <c r="K626" s="18" t="str">
        <f t="shared" si="61"/>
        <v/>
      </c>
      <c r="L626" s="69" t="str">
        <f t="shared" si="63"/>
        <v/>
      </c>
      <c r="N626" s="23" t="str">
        <f t="shared" si="62"/>
        <v/>
      </c>
    </row>
    <row r="627" spans="8:14" x14ac:dyDescent="0.25">
      <c r="H627" s="18" t="str">
        <f t="shared" si="58"/>
        <v/>
      </c>
      <c r="I627" s="26" t="str">
        <f t="shared" si="59"/>
        <v/>
      </c>
      <c r="J627" s="18" t="str">
        <f t="shared" si="60"/>
        <v/>
      </c>
      <c r="K627" s="18" t="str">
        <f t="shared" si="61"/>
        <v/>
      </c>
      <c r="L627" s="69" t="str">
        <f t="shared" si="63"/>
        <v/>
      </c>
      <c r="N627" s="23" t="str">
        <f t="shared" si="62"/>
        <v/>
      </c>
    </row>
    <row r="628" spans="8:14" x14ac:dyDescent="0.25">
      <c r="H628" s="18" t="str">
        <f t="shared" si="58"/>
        <v/>
      </c>
      <c r="I628" s="26" t="str">
        <f t="shared" si="59"/>
        <v/>
      </c>
      <c r="J628" s="18" t="str">
        <f t="shared" si="60"/>
        <v/>
      </c>
      <c r="K628" s="18" t="str">
        <f t="shared" si="61"/>
        <v/>
      </c>
      <c r="L628" s="69" t="str">
        <f t="shared" si="63"/>
        <v/>
      </c>
      <c r="N628" s="23" t="str">
        <f t="shared" si="62"/>
        <v/>
      </c>
    </row>
    <row r="629" spans="8:14" x14ac:dyDescent="0.25">
      <c r="H629" s="18" t="str">
        <f t="shared" si="58"/>
        <v/>
      </c>
      <c r="I629" s="26" t="str">
        <f t="shared" si="59"/>
        <v/>
      </c>
      <c r="J629" s="18" t="str">
        <f t="shared" si="60"/>
        <v/>
      </c>
      <c r="K629" s="18" t="str">
        <f t="shared" si="61"/>
        <v/>
      </c>
      <c r="L629" s="69" t="str">
        <f t="shared" si="63"/>
        <v/>
      </c>
      <c r="N629" s="23" t="str">
        <f t="shared" si="62"/>
        <v/>
      </c>
    </row>
    <row r="630" spans="8:14" x14ac:dyDescent="0.25">
      <c r="H630" s="18" t="str">
        <f t="shared" si="58"/>
        <v/>
      </c>
      <c r="I630" s="26" t="str">
        <f t="shared" si="59"/>
        <v/>
      </c>
      <c r="J630" s="18" t="str">
        <f t="shared" si="60"/>
        <v/>
      </c>
      <c r="K630" s="18" t="str">
        <f t="shared" si="61"/>
        <v/>
      </c>
      <c r="L630" s="69" t="str">
        <f t="shared" si="63"/>
        <v/>
      </c>
      <c r="N630" s="23" t="str">
        <f t="shared" si="62"/>
        <v/>
      </c>
    </row>
    <row r="631" spans="8:14" x14ac:dyDescent="0.25">
      <c r="H631" s="18" t="str">
        <f t="shared" si="58"/>
        <v/>
      </c>
      <c r="I631" s="26" t="str">
        <f t="shared" si="59"/>
        <v/>
      </c>
      <c r="J631" s="18" t="str">
        <f t="shared" si="60"/>
        <v/>
      </c>
      <c r="K631" s="18" t="str">
        <f t="shared" si="61"/>
        <v/>
      </c>
      <c r="L631" s="69" t="str">
        <f t="shared" si="63"/>
        <v/>
      </c>
      <c r="N631" s="23" t="str">
        <f t="shared" si="62"/>
        <v/>
      </c>
    </row>
    <row r="632" spans="8:14" x14ac:dyDescent="0.25">
      <c r="H632" s="18" t="str">
        <f t="shared" si="58"/>
        <v/>
      </c>
      <c r="I632" s="26" t="str">
        <f t="shared" si="59"/>
        <v/>
      </c>
      <c r="J632" s="18" t="str">
        <f t="shared" si="60"/>
        <v/>
      </c>
      <c r="K632" s="18" t="str">
        <f t="shared" si="61"/>
        <v/>
      </c>
      <c r="L632" s="69" t="str">
        <f t="shared" si="63"/>
        <v/>
      </c>
      <c r="N632" s="23" t="str">
        <f t="shared" si="62"/>
        <v/>
      </c>
    </row>
    <row r="633" spans="8:14" x14ac:dyDescent="0.25">
      <c r="H633" s="18" t="str">
        <f t="shared" si="58"/>
        <v/>
      </c>
      <c r="I633" s="26" t="str">
        <f t="shared" si="59"/>
        <v/>
      </c>
      <c r="J633" s="18" t="str">
        <f t="shared" si="60"/>
        <v/>
      </c>
      <c r="K633" s="18" t="str">
        <f t="shared" si="61"/>
        <v/>
      </c>
      <c r="L633" s="69" t="str">
        <f t="shared" si="63"/>
        <v/>
      </c>
      <c r="N633" s="23" t="str">
        <f t="shared" si="62"/>
        <v/>
      </c>
    </row>
    <row r="634" spans="8:14" x14ac:dyDescent="0.25">
      <c r="H634" s="18" t="str">
        <f t="shared" si="58"/>
        <v/>
      </c>
      <c r="I634" s="26" t="str">
        <f t="shared" si="59"/>
        <v/>
      </c>
      <c r="J634" s="18" t="str">
        <f t="shared" si="60"/>
        <v/>
      </c>
      <c r="K634" s="18" t="str">
        <f t="shared" si="61"/>
        <v/>
      </c>
      <c r="L634" s="69" t="str">
        <f t="shared" si="63"/>
        <v/>
      </c>
      <c r="N634" s="23" t="str">
        <f t="shared" si="62"/>
        <v/>
      </c>
    </row>
    <row r="635" spans="8:14" x14ac:dyDescent="0.25">
      <c r="H635" s="18" t="str">
        <f t="shared" si="58"/>
        <v/>
      </c>
      <c r="I635" s="26" t="str">
        <f t="shared" si="59"/>
        <v/>
      </c>
      <c r="J635" s="18" t="str">
        <f t="shared" si="60"/>
        <v/>
      </c>
      <c r="K635" s="18" t="str">
        <f t="shared" si="61"/>
        <v/>
      </c>
      <c r="L635" s="69" t="str">
        <f t="shared" si="63"/>
        <v/>
      </c>
      <c r="N635" s="23" t="str">
        <f t="shared" si="62"/>
        <v/>
      </c>
    </row>
    <row r="636" spans="8:14" x14ac:dyDescent="0.25">
      <c r="H636" s="18" t="str">
        <f t="shared" si="58"/>
        <v/>
      </c>
      <c r="I636" s="26" t="str">
        <f t="shared" si="59"/>
        <v/>
      </c>
      <c r="J636" s="18" t="str">
        <f t="shared" si="60"/>
        <v/>
      </c>
      <c r="K636" s="18" t="str">
        <f t="shared" si="61"/>
        <v/>
      </c>
      <c r="L636" s="69" t="str">
        <f t="shared" si="63"/>
        <v/>
      </c>
      <c r="N636" s="23" t="str">
        <f t="shared" si="62"/>
        <v/>
      </c>
    </row>
    <row r="637" spans="8:14" x14ac:dyDescent="0.25">
      <c r="H637" s="18" t="str">
        <f t="shared" si="58"/>
        <v/>
      </c>
      <c r="I637" s="26" t="str">
        <f t="shared" si="59"/>
        <v/>
      </c>
      <c r="J637" s="18" t="str">
        <f t="shared" si="60"/>
        <v/>
      </c>
      <c r="K637" s="18" t="str">
        <f t="shared" si="61"/>
        <v/>
      </c>
      <c r="L637" s="69" t="str">
        <f t="shared" si="63"/>
        <v/>
      </c>
      <c r="N637" s="23" t="str">
        <f t="shared" si="62"/>
        <v/>
      </c>
    </row>
    <row r="638" spans="8:14" x14ac:dyDescent="0.25">
      <c r="H638" s="18" t="str">
        <f t="shared" si="58"/>
        <v/>
      </c>
      <c r="I638" s="26" t="str">
        <f t="shared" si="59"/>
        <v/>
      </c>
      <c r="J638" s="18" t="str">
        <f t="shared" si="60"/>
        <v/>
      </c>
      <c r="K638" s="18" t="str">
        <f t="shared" si="61"/>
        <v/>
      </c>
      <c r="L638" s="69" t="str">
        <f t="shared" si="63"/>
        <v/>
      </c>
      <c r="N638" s="23" t="str">
        <f t="shared" si="62"/>
        <v/>
      </c>
    </row>
    <row r="639" spans="8:14" x14ac:dyDescent="0.25">
      <c r="H639" s="18" t="str">
        <f t="shared" si="58"/>
        <v/>
      </c>
      <c r="I639" s="26" t="str">
        <f t="shared" si="59"/>
        <v/>
      </c>
      <c r="J639" s="18" t="str">
        <f t="shared" si="60"/>
        <v/>
      </c>
      <c r="K639" s="18" t="str">
        <f t="shared" si="61"/>
        <v/>
      </c>
      <c r="L639" s="69" t="str">
        <f t="shared" si="63"/>
        <v/>
      </c>
      <c r="N639" s="23" t="str">
        <f t="shared" si="62"/>
        <v/>
      </c>
    </row>
    <row r="640" spans="8:14" x14ac:dyDescent="0.25">
      <c r="H640" s="18" t="str">
        <f t="shared" si="58"/>
        <v/>
      </c>
      <c r="I640" s="26" t="str">
        <f t="shared" si="59"/>
        <v/>
      </c>
      <c r="J640" s="18" t="str">
        <f t="shared" si="60"/>
        <v/>
      </c>
      <c r="K640" s="18" t="str">
        <f t="shared" si="61"/>
        <v/>
      </c>
      <c r="L640" s="69" t="str">
        <f t="shared" si="63"/>
        <v/>
      </c>
      <c r="N640" s="23" t="str">
        <f t="shared" si="62"/>
        <v/>
      </c>
    </row>
    <row r="641" spans="8:14" x14ac:dyDescent="0.25">
      <c r="H641" s="18" t="str">
        <f t="shared" si="58"/>
        <v/>
      </c>
      <c r="I641" s="26" t="str">
        <f t="shared" si="59"/>
        <v/>
      </c>
      <c r="J641" s="18" t="str">
        <f t="shared" si="60"/>
        <v/>
      </c>
      <c r="K641" s="18" t="str">
        <f t="shared" si="61"/>
        <v/>
      </c>
      <c r="L641" s="69" t="str">
        <f t="shared" si="63"/>
        <v/>
      </c>
      <c r="N641" s="23" t="str">
        <f t="shared" si="62"/>
        <v/>
      </c>
    </row>
    <row r="642" spans="8:14" x14ac:dyDescent="0.25">
      <c r="H642" s="18" t="str">
        <f t="shared" si="58"/>
        <v/>
      </c>
      <c r="I642" s="26" t="str">
        <f t="shared" si="59"/>
        <v/>
      </c>
      <c r="J642" s="18" t="str">
        <f t="shared" si="60"/>
        <v/>
      </c>
      <c r="K642" s="18" t="str">
        <f t="shared" si="61"/>
        <v/>
      </c>
      <c r="L642" s="69" t="str">
        <f t="shared" si="63"/>
        <v/>
      </c>
      <c r="N642" s="23" t="str">
        <f t="shared" si="62"/>
        <v/>
      </c>
    </row>
    <row r="643" spans="8:14" x14ac:dyDescent="0.25">
      <c r="H643" s="18" t="str">
        <f t="shared" si="58"/>
        <v/>
      </c>
      <c r="I643" s="26" t="str">
        <f t="shared" si="59"/>
        <v/>
      </c>
      <c r="J643" s="18" t="str">
        <f t="shared" si="60"/>
        <v/>
      </c>
      <c r="K643" s="18" t="str">
        <f t="shared" si="61"/>
        <v/>
      </c>
      <c r="L643" s="69" t="str">
        <f t="shared" si="63"/>
        <v/>
      </c>
      <c r="N643" s="23" t="str">
        <f t="shared" si="62"/>
        <v/>
      </c>
    </row>
    <row r="644" spans="8:14" x14ac:dyDescent="0.25">
      <c r="H644" s="18" t="str">
        <f t="shared" ref="H644:H707" si="64">IF(OR($E644="",$G644=""),"",$E644*$G644)</f>
        <v/>
      </c>
      <c r="I644" s="26" t="str">
        <f t="shared" ref="I644:I707" si="65">IF($F644="","",IFERROR(INDEX(CurRate,MATCH($F644,CurCode,0)),""))</f>
        <v/>
      </c>
      <c r="J644" s="18" t="str">
        <f t="shared" ref="J644:J707" si="66">IF(OR($G644="",$I644="",$I644=0),"",$G644/$I644)</f>
        <v/>
      </c>
      <c r="K644" s="18" t="str">
        <f t="shared" ref="K644:K707" si="67">IF(OR($E644="",$J644=""),"",$E644*$J644)</f>
        <v/>
      </c>
      <c r="L644" s="69" t="str">
        <f t="shared" si="63"/>
        <v/>
      </c>
      <c r="N644" s="23" t="str">
        <f t="shared" ref="N644:N707" si="68">IF($A644="","",$A644*100000+ROW())</f>
        <v/>
      </c>
    </row>
    <row r="645" spans="8:14" x14ac:dyDescent="0.25">
      <c r="H645" s="18" t="str">
        <f t="shared" si="64"/>
        <v/>
      </c>
      <c r="I645" s="26" t="str">
        <f t="shared" si="65"/>
        <v/>
      </c>
      <c r="J645" s="18" t="str">
        <f t="shared" si="66"/>
        <v/>
      </c>
      <c r="K645" s="18" t="str">
        <f t="shared" si="67"/>
        <v/>
      </c>
      <c r="L645" s="69" t="str">
        <f t="shared" ref="L645:L708" si="69">IF(D645="","",IF(ISNUMBER(MATCH(D645,ItemName,0)),"OK","NOT IN ITEMS LIST"))</f>
        <v/>
      </c>
      <c r="N645" s="23" t="str">
        <f t="shared" si="68"/>
        <v/>
      </c>
    </row>
    <row r="646" spans="8:14" x14ac:dyDescent="0.25">
      <c r="H646" s="18" t="str">
        <f t="shared" si="64"/>
        <v/>
      </c>
      <c r="I646" s="26" t="str">
        <f t="shared" si="65"/>
        <v/>
      </c>
      <c r="J646" s="18" t="str">
        <f t="shared" si="66"/>
        <v/>
      </c>
      <c r="K646" s="18" t="str">
        <f t="shared" si="67"/>
        <v/>
      </c>
      <c r="L646" s="69" t="str">
        <f t="shared" si="69"/>
        <v/>
      </c>
      <c r="N646" s="23" t="str">
        <f t="shared" si="68"/>
        <v/>
      </c>
    </row>
    <row r="647" spans="8:14" x14ac:dyDescent="0.25">
      <c r="H647" s="18" t="str">
        <f t="shared" si="64"/>
        <v/>
      </c>
      <c r="I647" s="26" t="str">
        <f t="shared" si="65"/>
        <v/>
      </c>
      <c r="J647" s="18" t="str">
        <f t="shared" si="66"/>
        <v/>
      </c>
      <c r="K647" s="18" t="str">
        <f t="shared" si="67"/>
        <v/>
      </c>
      <c r="L647" s="69" t="str">
        <f t="shared" si="69"/>
        <v/>
      </c>
      <c r="N647" s="23" t="str">
        <f t="shared" si="68"/>
        <v/>
      </c>
    </row>
    <row r="648" spans="8:14" x14ac:dyDescent="0.25">
      <c r="H648" s="18" t="str">
        <f t="shared" si="64"/>
        <v/>
      </c>
      <c r="I648" s="26" t="str">
        <f t="shared" si="65"/>
        <v/>
      </c>
      <c r="J648" s="18" t="str">
        <f t="shared" si="66"/>
        <v/>
      </c>
      <c r="K648" s="18" t="str">
        <f t="shared" si="67"/>
        <v/>
      </c>
      <c r="L648" s="69" t="str">
        <f t="shared" si="69"/>
        <v/>
      </c>
      <c r="N648" s="23" t="str">
        <f t="shared" si="68"/>
        <v/>
      </c>
    </row>
    <row r="649" spans="8:14" x14ac:dyDescent="0.25">
      <c r="H649" s="18" t="str">
        <f t="shared" si="64"/>
        <v/>
      </c>
      <c r="I649" s="26" t="str">
        <f t="shared" si="65"/>
        <v/>
      </c>
      <c r="J649" s="18" t="str">
        <f t="shared" si="66"/>
        <v/>
      </c>
      <c r="K649" s="18" t="str">
        <f t="shared" si="67"/>
        <v/>
      </c>
      <c r="L649" s="69" t="str">
        <f t="shared" si="69"/>
        <v/>
      </c>
      <c r="N649" s="23" t="str">
        <f t="shared" si="68"/>
        <v/>
      </c>
    </row>
    <row r="650" spans="8:14" x14ac:dyDescent="0.25">
      <c r="H650" s="18" t="str">
        <f t="shared" si="64"/>
        <v/>
      </c>
      <c r="I650" s="26" t="str">
        <f t="shared" si="65"/>
        <v/>
      </c>
      <c r="J650" s="18" t="str">
        <f t="shared" si="66"/>
        <v/>
      </c>
      <c r="K650" s="18" t="str">
        <f t="shared" si="67"/>
        <v/>
      </c>
      <c r="L650" s="69" t="str">
        <f t="shared" si="69"/>
        <v/>
      </c>
      <c r="N650" s="23" t="str">
        <f t="shared" si="68"/>
        <v/>
      </c>
    </row>
    <row r="651" spans="8:14" x14ac:dyDescent="0.25">
      <c r="H651" s="18" t="str">
        <f t="shared" si="64"/>
        <v/>
      </c>
      <c r="I651" s="26" t="str">
        <f t="shared" si="65"/>
        <v/>
      </c>
      <c r="J651" s="18" t="str">
        <f t="shared" si="66"/>
        <v/>
      </c>
      <c r="K651" s="18" t="str">
        <f t="shared" si="67"/>
        <v/>
      </c>
      <c r="L651" s="69" t="str">
        <f t="shared" si="69"/>
        <v/>
      </c>
      <c r="N651" s="23" t="str">
        <f t="shared" si="68"/>
        <v/>
      </c>
    </row>
    <row r="652" spans="8:14" x14ac:dyDescent="0.25">
      <c r="H652" s="18" t="str">
        <f t="shared" si="64"/>
        <v/>
      </c>
      <c r="I652" s="26" t="str">
        <f t="shared" si="65"/>
        <v/>
      </c>
      <c r="J652" s="18" t="str">
        <f t="shared" si="66"/>
        <v/>
      </c>
      <c r="K652" s="18" t="str">
        <f t="shared" si="67"/>
        <v/>
      </c>
      <c r="L652" s="69" t="str">
        <f t="shared" si="69"/>
        <v/>
      </c>
      <c r="N652" s="23" t="str">
        <f t="shared" si="68"/>
        <v/>
      </c>
    </row>
    <row r="653" spans="8:14" x14ac:dyDescent="0.25">
      <c r="H653" s="18" t="str">
        <f t="shared" si="64"/>
        <v/>
      </c>
      <c r="I653" s="26" t="str">
        <f t="shared" si="65"/>
        <v/>
      </c>
      <c r="J653" s="18" t="str">
        <f t="shared" si="66"/>
        <v/>
      </c>
      <c r="K653" s="18" t="str">
        <f t="shared" si="67"/>
        <v/>
      </c>
      <c r="L653" s="69" t="str">
        <f t="shared" si="69"/>
        <v/>
      </c>
      <c r="N653" s="23" t="str">
        <f t="shared" si="68"/>
        <v/>
      </c>
    </row>
    <row r="654" spans="8:14" x14ac:dyDescent="0.25">
      <c r="H654" s="18" t="str">
        <f t="shared" si="64"/>
        <v/>
      </c>
      <c r="I654" s="26" t="str">
        <f t="shared" si="65"/>
        <v/>
      </c>
      <c r="J654" s="18" t="str">
        <f t="shared" si="66"/>
        <v/>
      </c>
      <c r="K654" s="18" t="str">
        <f t="shared" si="67"/>
        <v/>
      </c>
      <c r="L654" s="69" t="str">
        <f t="shared" si="69"/>
        <v/>
      </c>
      <c r="N654" s="23" t="str">
        <f t="shared" si="68"/>
        <v/>
      </c>
    </row>
    <row r="655" spans="8:14" x14ac:dyDescent="0.25">
      <c r="H655" s="18" t="str">
        <f t="shared" si="64"/>
        <v/>
      </c>
      <c r="I655" s="26" t="str">
        <f t="shared" si="65"/>
        <v/>
      </c>
      <c r="J655" s="18" t="str">
        <f t="shared" si="66"/>
        <v/>
      </c>
      <c r="K655" s="18" t="str">
        <f t="shared" si="67"/>
        <v/>
      </c>
      <c r="L655" s="69" t="str">
        <f t="shared" si="69"/>
        <v/>
      </c>
      <c r="N655" s="23" t="str">
        <f t="shared" si="68"/>
        <v/>
      </c>
    </row>
    <row r="656" spans="8:14" x14ac:dyDescent="0.25">
      <c r="H656" s="18" t="str">
        <f t="shared" si="64"/>
        <v/>
      </c>
      <c r="I656" s="26" t="str">
        <f t="shared" si="65"/>
        <v/>
      </c>
      <c r="J656" s="18" t="str">
        <f t="shared" si="66"/>
        <v/>
      </c>
      <c r="K656" s="18" t="str">
        <f t="shared" si="67"/>
        <v/>
      </c>
      <c r="L656" s="69" t="str">
        <f t="shared" si="69"/>
        <v/>
      </c>
      <c r="N656" s="23" t="str">
        <f t="shared" si="68"/>
        <v/>
      </c>
    </row>
    <row r="657" spans="8:14" x14ac:dyDescent="0.25">
      <c r="H657" s="18" t="str">
        <f t="shared" si="64"/>
        <v/>
      </c>
      <c r="I657" s="26" t="str">
        <f t="shared" si="65"/>
        <v/>
      </c>
      <c r="J657" s="18" t="str">
        <f t="shared" si="66"/>
        <v/>
      </c>
      <c r="K657" s="18" t="str">
        <f t="shared" si="67"/>
        <v/>
      </c>
      <c r="L657" s="69" t="str">
        <f t="shared" si="69"/>
        <v/>
      </c>
      <c r="N657" s="23" t="str">
        <f t="shared" si="68"/>
        <v/>
      </c>
    </row>
    <row r="658" spans="8:14" x14ac:dyDescent="0.25">
      <c r="H658" s="18" t="str">
        <f t="shared" si="64"/>
        <v/>
      </c>
      <c r="I658" s="26" t="str">
        <f t="shared" si="65"/>
        <v/>
      </c>
      <c r="J658" s="18" t="str">
        <f t="shared" si="66"/>
        <v/>
      </c>
      <c r="K658" s="18" t="str">
        <f t="shared" si="67"/>
        <v/>
      </c>
      <c r="L658" s="69" t="str">
        <f t="shared" si="69"/>
        <v/>
      </c>
      <c r="N658" s="23" t="str">
        <f t="shared" si="68"/>
        <v/>
      </c>
    </row>
    <row r="659" spans="8:14" x14ac:dyDescent="0.25">
      <c r="H659" s="18" t="str">
        <f t="shared" si="64"/>
        <v/>
      </c>
      <c r="I659" s="26" t="str">
        <f t="shared" si="65"/>
        <v/>
      </c>
      <c r="J659" s="18" t="str">
        <f t="shared" si="66"/>
        <v/>
      </c>
      <c r="K659" s="18" t="str">
        <f t="shared" si="67"/>
        <v/>
      </c>
      <c r="L659" s="69" t="str">
        <f t="shared" si="69"/>
        <v/>
      </c>
      <c r="N659" s="23" t="str">
        <f t="shared" si="68"/>
        <v/>
      </c>
    </row>
    <row r="660" spans="8:14" x14ac:dyDescent="0.25">
      <c r="H660" s="18" t="str">
        <f t="shared" si="64"/>
        <v/>
      </c>
      <c r="I660" s="26" t="str">
        <f t="shared" si="65"/>
        <v/>
      </c>
      <c r="J660" s="18" t="str">
        <f t="shared" si="66"/>
        <v/>
      </c>
      <c r="K660" s="18" t="str">
        <f t="shared" si="67"/>
        <v/>
      </c>
      <c r="L660" s="69" t="str">
        <f t="shared" si="69"/>
        <v/>
      </c>
      <c r="N660" s="23" t="str">
        <f t="shared" si="68"/>
        <v/>
      </c>
    </row>
    <row r="661" spans="8:14" x14ac:dyDescent="0.25">
      <c r="H661" s="18" t="str">
        <f t="shared" si="64"/>
        <v/>
      </c>
      <c r="I661" s="26" t="str">
        <f t="shared" si="65"/>
        <v/>
      </c>
      <c r="J661" s="18" t="str">
        <f t="shared" si="66"/>
        <v/>
      </c>
      <c r="K661" s="18" t="str">
        <f t="shared" si="67"/>
        <v/>
      </c>
      <c r="L661" s="69" t="str">
        <f t="shared" si="69"/>
        <v/>
      </c>
      <c r="N661" s="23" t="str">
        <f t="shared" si="68"/>
        <v/>
      </c>
    </row>
    <row r="662" spans="8:14" x14ac:dyDescent="0.25">
      <c r="H662" s="18" t="str">
        <f t="shared" si="64"/>
        <v/>
      </c>
      <c r="I662" s="26" t="str">
        <f t="shared" si="65"/>
        <v/>
      </c>
      <c r="J662" s="18" t="str">
        <f t="shared" si="66"/>
        <v/>
      </c>
      <c r="K662" s="18" t="str">
        <f t="shared" si="67"/>
        <v/>
      </c>
      <c r="L662" s="69" t="str">
        <f t="shared" si="69"/>
        <v/>
      </c>
      <c r="N662" s="23" t="str">
        <f t="shared" si="68"/>
        <v/>
      </c>
    </row>
    <row r="663" spans="8:14" x14ac:dyDescent="0.25">
      <c r="H663" s="18" t="str">
        <f t="shared" si="64"/>
        <v/>
      </c>
      <c r="I663" s="26" t="str">
        <f t="shared" si="65"/>
        <v/>
      </c>
      <c r="J663" s="18" t="str">
        <f t="shared" si="66"/>
        <v/>
      </c>
      <c r="K663" s="18" t="str">
        <f t="shared" si="67"/>
        <v/>
      </c>
      <c r="L663" s="69" t="str">
        <f t="shared" si="69"/>
        <v/>
      </c>
      <c r="N663" s="23" t="str">
        <f t="shared" si="68"/>
        <v/>
      </c>
    </row>
    <row r="664" spans="8:14" x14ac:dyDescent="0.25">
      <c r="H664" s="18" t="str">
        <f t="shared" si="64"/>
        <v/>
      </c>
      <c r="I664" s="26" t="str">
        <f t="shared" si="65"/>
        <v/>
      </c>
      <c r="J664" s="18" t="str">
        <f t="shared" si="66"/>
        <v/>
      </c>
      <c r="K664" s="18" t="str">
        <f t="shared" si="67"/>
        <v/>
      </c>
      <c r="L664" s="69" t="str">
        <f t="shared" si="69"/>
        <v/>
      </c>
      <c r="N664" s="23" t="str">
        <f t="shared" si="68"/>
        <v/>
      </c>
    </row>
    <row r="665" spans="8:14" x14ac:dyDescent="0.25">
      <c r="H665" s="18" t="str">
        <f t="shared" si="64"/>
        <v/>
      </c>
      <c r="I665" s="26" t="str">
        <f t="shared" si="65"/>
        <v/>
      </c>
      <c r="J665" s="18" t="str">
        <f t="shared" si="66"/>
        <v/>
      </c>
      <c r="K665" s="18" t="str">
        <f t="shared" si="67"/>
        <v/>
      </c>
      <c r="L665" s="69" t="str">
        <f t="shared" si="69"/>
        <v/>
      </c>
      <c r="N665" s="23" t="str">
        <f t="shared" si="68"/>
        <v/>
      </c>
    </row>
    <row r="666" spans="8:14" x14ac:dyDescent="0.25">
      <c r="H666" s="18" t="str">
        <f t="shared" si="64"/>
        <v/>
      </c>
      <c r="I666" s="26" t="str">
        <f t="shared" si="65"/>
        <v/>
      </c>
      <c r="J666" s="18" t="str">
        <f t="shared" si="66"/>
        <v/>
      </c>
      <c r="K666" s="18" t="str">
        <f t="shared" si="67"/>
        <v/>
      </c>
      <c r="L666" s="69" t="str">
        <f t="shared" si="69"/>
        <v/>
      </c>
      <c r="N666" s="23" t="str">
        <f t="shared" si="68"/>
        <v/>
      </c>
    </row>
    <row r="667" spans="8:14" x14ac:dyDescent="0.25">
      <c r="H667" s="18" t="str">
        <f t="shared" si="64"/>
        <v/>
      </c>
      <c r="I667" s="26" t="str">
        <f t="shared" si="65"/>
        <v/>
      </c>
      <c r="J667" s="18" t="str">
        <f t="shared" si="66"/>
        <v/>
      </c>
      <c r="K667" s="18" t="str">
        <f t="shared" si="67"/>
        <v/>
      </c>
      <c r="L667" s="69" t="str">
        <f t="shared" si="69"/>
        <v/>
      </c>
      <c r="N667" s="23" t="str">
        <f t="shared" si="68"/>
        <v/>
      </c>
    </row>
    <row r="668" spans="8:14" x14ac:dyDescent="0.25">
      <c r="H668" s="18" t="str">
        <f t="shared" si="64"/>
        <v/>
      </c>
      <c r="I668" s="26" t="str">
        <f t="shared" si="65"/>
        <v/>
      </c>
      <c r="J668" s="18" t="str">
        <f t="shared" si="66"/>
        <v/>
      </c>
      <c r="K668" s="18" t="str">
        <f t="shared" si="67"/>
        <v/>
      </c>
      <c r="L668" s="69" t="str">
        <f t="shared" si="69"/>
        <v/>
      </c>
      <c r="N668" s="23" t="str">
        <f t="shared" si="68"/>
        <v/>
      </c>
    </row>
    <row r="669" spans="8:14" x14ac:dyDescent="0.25">
      <c r="H669" s="18" t="str">
        <f t="shared" si="64"/>
        <v/>
      </c>
      <c r="I669" s="26" t="str">
        <f t="shared" si="65"/>
        <v/>
      </c>
      <c r="J669" s="18" t="str">
        <f t="shared" si="66"/>
        <v/>
      </c>
      <c r="K669" s="18" t="str">
        <f t="shared" si="67"/>
        <v/>
      </c>
      <c r="L669" s="69" t="str">
        <f t="shared" si="69"/>
        <v/>
      </c>
      <c r="N669" s="23" t="str">
        <f t="shared" si="68"/>
        <v/>
      </c>
    </row>
    <row r="670" spans="8:14" x14ac:dyDescent="0.25">
      <c r="H670" s="18" t="str">
        <f t="shared" si="64"/>
        <v/>
      </c>
      <c r="I670" s="26" t="str">
        <f t="shared" si="65"/>
        <v/>
      </c>
      <c r="J670" s="18" t="str">
        <f t="shared" si="66"/>
        <v/>
      </c>
      <c r="K670" s="18" t="str">
        <f t="shared" si="67"/>
        <v/>
      </c>
      <c r="L670" s="69" t="str">
        <f t="shared" si="69"/>
        <v/>
      </c>
      <c r="N670" s="23" t="str">
        <f t="shared" si="68"/>
        <v/>
      </c>
    </row>
    <row r="671" spans="8:14" x14ac:dyDescent="0.25">
      <c r="H671" s="18" t="str">
        <f t="shared" si="64"/>
        <v/>
      </c>
      <c r="I671" s="26" t="str">
        <f t="shared" si="65"/>
        <v/>
      </c>
      <c r="J671" s="18" t="str">
        <f t="shared" si="66"/>
        <v/>
      </c>
      <c r="K671" s="18" t="str">
        <f t="shared" si="67"/>
        <v/>
      </c>
      <c r="L671" s="69" t="str">
        <f t="shared" si="69"/>
        <v/>
      </c>
      <c r="N671" s="23" t="str">
        <f t="shared" si="68"/>
        <v/>
      </c>
    </row>
    <row r="672" spans="8:14" x14ac:dyDescent="0.25">
      <c r="H672" s="18" t="str">
        <f t="shared" si="64"/>
        <v/>
      </c>
      <c r="I672" s="26" t="str">
        <f t="shared" si="65"/>
        <v/>
      </c>
      <c r="J672" s="18" t="str">
        <f t="shared" si="66"/>
        <v/>
      </c>
      <c r="K672" s="18" t="str">
        <f t="shared" si="67"/>
        <v/>
      </c>
      <c r="L672" s="69" t="str">
        <f t="shared" si="69"/>
        <v/>
      </c>
      <c r="N672" s="23" t="str">
        <f t="shared" si="68"/>
        <v/>
      </c>
    </row>
    <row r="673" spans="8:14" x14ac:dyDescent="0.25">
      <c r="H673" s="18" t="str">
        <f t="shared" si="64"/>
        <v/>
      </c>
      <c r="I673" s="26" t="str">
        <f t="shared" si="65"/>
        <v/>
      </c>
      <c r="J673" s="18" t="str">
        <f t="shared" si="66"/>
        <v/>
      </c>
      <c r="K673" s="18" t="str">
        <f t="shared" si="67"/>
        <v/>
      </c>
      <c r="L673" s="69" t="str">
        <f t="shared" si="69"/>
        <v/>
      </c>
      <c r="N673" s="23" t="str">
        <f t="shared" si="68"/>
        <v/>
      </c>
    </row>
    <row r="674" spans="8:14" x14ac:dyDescent="0.25">
      <c r="H674" s="18" t="str">
        <f t="shared" si="64"/>
        <v/>
      </c>
      <c r="I674" s="26" t="str">
        <f t="shared" si="65"/>
        <v/>
      </c>
      <c r="J674" s="18" t="str">
        <f t="shared" si="66"/>
        <v/>
      </c>
      <c r="K674" s="18" t="str">
        <f t="shared" si="67"/>
        <v/>
      </c>
      <c r="L674" s="69" t="str">
        <f t="shared" si="69"/>
        <v/>
      </c>
      <c r="N674" s="23" t="str">
        <f t="shared" si="68"/>
        <v/>
      </c>
    </row>
    <row r="675" spans="8:14" x14ac:dyDescent="0.25">
      <c r="H675" s="18" t="str">
        <f t="shared" si="64"/>
        <v/>
      </c>
      <c r="I675" s="26" t="str">
        <f t="shared" si="65"/>
        <v/>
      </c>
      <c r="J675" s="18" t="str">
        <f t="shared" si="66"/>
        <v/>
      </c>
      <c r="K675" s="18" t="str">
        <f t="shared" si="67"/>
        <v/>
      </c>
      <c r="L675" s="69" t="str">
        <f t="shared" si="69"/>
        <v/>
      </c>
      <c r="N675" s="23" t="str">
        <f t="shared" si="68"/>
        <v/>
      </c>
    </row>
    <row r="676" spans="8:14" x14ac:dyDescent="0.25">
      <c r="H676" s="18" t="str">
        <f t="shared" si="64"/>
        <v/>
      </c>
      <c r="I676" s="26" t="str">
        <f t="shared" si="65"/>
        <v/>
      </c>
      <c r="J676" s="18" t="str">
        <f t="shared" si="66"/>
        <v/>
      </c>
      <c r="K676" s="18" t="str">
        <f t="shared" si="67"/>
        <v/>
      </c>
      <c r="L676" s="69" t="str">
        <f t="shared" si="69"/>
        <v/>
      </c>
      <c r="N676" s="23" t="str">
        <f t="shared" si="68"/>
        <v/>
      </c>
    </row>
    <row r="677" spans="8:14" x14ac:dyDescent="0.25">
      <c r="H677" s="18" t="str">
        <f t="shared" si="64"/>
        <v/>
      </c>
      <c r="I677" s="26" t="str">
        <f t="shared" si="65"/>
        <v/>
      </c>
      <c r="J677" s="18" t="str">
        <f t="shared" si="66"/>
        <v/>
      </c>
      <c r="K677" s="18" t="str">
        <f t="shared" si="67"/>
        <v/>
      </c>
      <c r="L677" s="69" t="str">
        <f t="shared" si="69"/>
        <v/>
      </c>
      <c r="N677" s="23" t="str">
        <f t="shared" si="68"/>
        <v/>
      </c>
    </row>
    <row r="678" spans="8:14" x14ac:dyDescent="0.25">
      <c r="H678" s="18" t="str">
        <f t="shared" si="64"/>
        <v/>
      </c>
      <c r="I678" s="26" t="str">
        <f t="shared" si="65"/>
        <v/>
      </c>
      <c r="J678" s="18" t="str">
        <f t="shared" si="66"/>
        <v/>
      </c>
      <c r="K678" s="18" t="str">
        <f t="shared" si="67"/>
        <v/>
      </c>
      <c r="L678" s="69" t="str">
        <f t="shared" si="69"/>
        <v/>
      </c>
      <c r="N678" s="23" t="str">
        <f t="shared" si="68"/>
        <v/>
      </c>
    </row>
    <row r="679" spans="8:14" x14ac:dyDescent="0.25">
      <c r="H679" s="18" t="str">
        <f t="shared" si="64"/>
        <v/>
      </c>
      <c r="I679" s="26" t="str">
        <f t="shared" si="65"/>
        <v/>
      </c>
      <c r="J679" s="18" t="str">
        <f t="shared" si="66"/>
        <v/>
      </c>
      <c r="K679" s="18" t="str">
        <f t="shared" si="67"/>
        <v/>
      </c>
      <c r="L679" s="69" t="str">
        <f t="shared" si="69"/>
        <v/>
      </c>
      <c r="N679" s="23" t="str">
        <f t="shared" si="68"/>
        <v/>
      </c>
    </row>
    <row r="680" spans="8:14" x14ac:dyDescent="0.25">
      <c r="H680" s="18" t="str">
        <f t="shared" si="64"/>
        <v/>
      </c>
      <c r="I680" s="26" t="str">
        <f t="shared" si="65"/>
        <v/>
      </c>
      <c r="J680" s="18" t="str">
        <f t="shared" si="66"/>
        <v/>
      </c>
      <c r="K680" s="18" t="str">
        <f t="shared" si="67"/>
        <v/>
      </c>
      <c r="L680" s="69" t="str">
        <f t="shared" si="69"/>
        <v/>
      </c>
      <c r="N680" s="23" t="str">
        <f t="shared" si="68"/>
        <v/>
      </c>
    </row>
    <row r="681" spans="8:14" x14ac:dyDescent="0.25">
      <c r="H681" s="18" t="str">
        <f t="shared" si="64"/>
        <v/>
      </c>
      <c r="I681" s="26" t="str">
        <f t="shared" si="65"/>
        <v/>
      </c>
      <c r="J681" s="18" t="str">
        <f t="shared" si="66"/>
        <v/>
      </c>
      <c r="K681" s="18" t="str">
        <f t="shared" si="67"/>
        <v/>
      </c>
      <c r="L681" s="69" t="str">
        <f t="shared" si="69"/>
        <v/>
      </c>
      <c r="N681" s="23" t="str">
        <f t="shared" si="68"/>
        <v/>
      </c>
    </row>
    <row r="682" spans="8:14" x14ac:dyDescent="0.25">
      <c r="H682" s="18" t="str">
        <f t="shared" si="64"/>
        <v/>
      </c>
      <c r="I682" s="26" t="str">
        <f t="shared" si="65"/>
        <v/>
      </c>
      <c r="J682" s="18" t="str">
        <f t="shared" si="66"/>
        <v/>
      </c>
      <c r="K682" s="18" t="str">
        <f t="shared" si="67"/>
        <v/>
      </c>
      <c r="L682" s="69" t="str">
        <f t="shared" si="69"/>
        <v/>
      </c>
      <c r="N682" s="23" t="str">
        <f t="shared" si="68"/>
        <v/>
      </c>
    </row>
    <row r="683" spans="8:14" x14ac:dyDescent="0.25">
      <c r="H683" s="18" t="str">
        <f t="shared" si="64"/>
        <v/>
      </c>
      <c r="I683" s="26" t="str">
        <f t="shared" si="65"/>
        <v/>
      </c>
      <c r="J683" s="18" t="str">
        <f t="shared" si="66"/>
        <v/>
      </c>
      <c r="K683" s="18" t="str">
        <f t="shared" si="67"/>
        <v/>
      </c>
      <c r="L683" s="69" t="str">
        <f t="shared" si="69"/>
        <v/>
      </c>
      <c r="N683" s="23" t="str">
        <f t="shared" si="68"/>
        <v/>
      </c>
    </row>
    <row r="684" spans="8:14" x14ac:dyDescent="0.25">
      <c r="H684" s="18" t="str">
        <f t="shared" si="64"/>
        <v/>
      </c>
      <c r="I684" s="26" t="str">
        <f t="shared" si="65"/>
        <v/>
      </c>
      <c r="J684" s="18" t="str">
        <f t="shared" si="66"/>
        <v/>
      </c>
      <c r="K684" s="18" t="str">
        <f t="shared" si="67"/>
        <v/>
      </c>
      <c r="L684" s="69" t="str">
        <f t="shared" si="69"/>
        <v/>
      </c>
      <c r="N684" s="23" t="str">
        <f t="shared" si="68"/>
        <v/>
      </c>
    </row>
    <row r="685" spans="8:14" x14ac:dyDescent="0.25">
      <c r="H685" s="18" t="str">
        <f t="shared" si="64"/>
        <v/>
      </c>
      <c r="I685" s="26" t="str">
        <f t="shared" si="65"/>
        <v/>
      </c>
      <c r="J685" s="18" t="str">
        <f t="shared" si="66"/>
        <v/>
      </c>
      <c r="K685" s="18" t="str">
        <f t="shared" si="67"/>
        <v/>
      </c>
      <c r="L685" s="69" t="str">
        <f t="shared" si="69"/>
        <v/>
      </c>
      <c r="N685" s="23" t="str">
        <f t="shared" si="68"/>
        <v/>
      </c>
    </row>
    <row r="686" spans="8:14" x14ac:dyDescent="0.25">
      <c r="H686" s="18" t="str">
        <f t="shared" si="64"/>
        <v/>
      </c>
      <c r="I686" s="26" t="str">
        <f t="shared" si="65"/>
        <v/>
      </c>
      <c r="J686" s="18" t="str">
        <f t="shared" si="66"/>
        <v/>
      </c>
      <c r="K686" s="18" t="str">
        <f t="shared" si="67"/>
        <v/>
      </c>
      <c r="L686" s="69" t="str">
        <f t="shared" si="69"/>
        <v/>
      </c>
      <c r="N686" s="23" t="str">
        <f t="shared" si="68"/>
        <v/>
      </c>
    </row>
    <row r="687" spans="8:14" x14ac:dyDescent="0.25">
      <c r="H687" s="18" t="str">
        <f t="shared" si="64"/>
        <v/>
      </c>
      <c r="I687" s="26" t="str">
        <f t="shared" si="65"/>
        <v/>
      </c>
      <c r="J687" s="18" t="str">
        <f t="shared" si="66"/>
        <v/>
      </c>
      <c r="K687" s="18" t="str">
        <f t="shared" si="67"/>
        <v/>
      </c>
      <c r="L687" s="69" t="str">
        <f t="shared" si="69"/>
        <v/>
      </c>
      <c r="N687" s="23" t="str">
        <f t="shared" si="68"/>
        <v/>
      </c>
    </row>
    <row r="688" spans="8:14" x14ac:dyDescent="0.25">
      <c r="H688" s="18" t="str">
        <f t="shared" si="64"/>
        <v/>
      </c>
      <c r="I688" s="26" t="str">
        <f t="shared" si="65"/>
        <v/>
      </c>
      <c r="J688" s="18" t="str">
        <f t="shared" si="66"/>
        <v/>
      </c>
      <c r="K688" s="18" t="str">
        <f t="shared" si="67"/>
        <v/>
      </c>
      <c r="L688" s="69" t="str">
        <f t="shared" si="69"/>
        <v/>
      </c>
      <c r="N688" s="23" t="str">
        <f t="shared" si="68"/>
        <v/>
      </c>
    </row>
    <row r="689" spans="8:14" x14ac:dyDescent="0.25">
      <c r="H689" s="18" t="str">
        <f t="shared" si="64"/>
        <v/>
      </c>
      <c r="I689" s="26" t="str">
        <f t="shared" si="65"/>
        <v/>
      </c>
      <c r="J689" s="18" t="str">
        <f t="shared" si="66"/>
        <v/>
      </c>
      <c r="K689" s="18" t="str">
        <f t="shared" si="67"/>
        <v/>
      </c>
      <c r="L689" s="69" t="str">
        <f t="shared" si="69"/>
        <v/>
      </c>
      <c r="N689" s="23" t="str">
        <f t="shared" si="68"/>
        <v/>
      </c>
    </row>
    <row r="690" spans="8:14" x14ac:dyDescent="0.25">
      <c r="H690" s="18" t="str">
        <f t="shared" si="64"/>
        <v/>
      </c>
      <c r="I690" s="26" t="str">
        <f t="shared" si="65"/>
        <v/>
      </c>
      <c r="J690" s="18" t="str">
        <f t="shared" si="66"/>
        <v/>
      </c>
      <c r="K690" s="18" t="str">
        <f t="shared" si="67"/>
        <v/>
      </c>
      <c r="L690" s="69" t="str">
        <f t="shared" si="69"/>
        <v/>
      </c>
      <c r="N690" s="23" t="str">
        <f t="shared" si="68"/>
        <v/>
      </c>
    </row>
    <row r="691" spans="8:14" x14ac:dyDescent="0.25">
      <c r="H691" s="18" t="str">
        <f t="shared" si="64"/>
        <v/>
      </c>
      <c r="I691" s="26" t="str">
        <f t="shared" si="65"/>
        <v/>
      </c>
      <c r="J691" s="18" t="str">
        <f t="shared" si="66"/>
        <v/>
      </c>
      <c r="K691" s="18" t="str">
        <f t="shared" si="67"/>
        <v/>
      </c>
      <c r="L691" s="69" t="str">
        <f t="shared" si="69"/>
        <v/>
      </c>
      <c r="N691" s="23" t="str">
        <f t="shared" si="68"/>
        <v/>
      </c>
    </row>
    <row r="692" spans="8:14" x14ac:dyDescent="0.25">
      <c r="H692" s="18" t="str">
        <f t="shared" si="64"/>
        <v/>
      </c>
      <c r="I692" s="26" t="str">
        <f t="shared" si="65"/>
        <v/>
      </c>
      <c r="J692" s="18" t="str">
        <f t="shared" si="66"/>
        <v/>
      </c>
      <c r="K692" s="18" t="str">
        <f t="shared" si="67"/>
        <v/>
      </c>
      <c r="L692" s="69" t="str">
        <f t="shared" si="69"/>
        <v/>
      </c>
      <c r="N692" s="23" t="str">
        <f t="shared" si="68"/>
        <v/>
      </c>
    </row>
    <row r="693" spans="8:14" x14ac:dyDescent="0.25">
      <c r="H693" s="18" t="str">
        <f t="shared" si="64"/>
        <v/>
      </c>
      <c r="I693" s="26" t="str">
        <f t="shared" si="65"/>
        <v/>
      </c>
      <c r="J693" s="18" t="str">
        <f t="shared" si="66"/>
        <v/>
      </c>
      <c r="K693" s="18" t="str">
        <f t="shared" si="67"/>
        <v/>
      </c>
      <c r="L693" s="69" t="str">
        <f t="shared" si="69"/>
        <v/>
      </c>
      <c r="N693" s="23" t="str">
        <f t="shared" si="68"/>
        <v/>
      </c>
    </row>
    <row r="694" spans="8:14" x14ac:dyDescent="0.25">
      <c r="H694" s="18" t="str">
        <f t="shared" si="64"/>
        <v/>
      </c>
      <c r="I694" s="26" t="str">
        <f t="shared" si="65"/>
        <v/>
      </c>
      <c r="J694" s="18" t="str">
        <f t="shared" si="66"/>
        <v/>
      </c>
      <c r="K694" s="18" t="str">
        <f t="shared" si="67"/>
        <v/>
      </c>
      <c r="L694" s="69" t="str">
        <f t="shared" si="69"/>
        <v/>
      </c>
      <c r="N694" s="23" t="str">
        <f t="shared" si="68"/>
        <v/>
      </c>
    </row>
    <row r="695" spans="8:14" x14ac:dyDescent="0.25">
      <c r="H695" s="18" t="str">
        <f t="shared" si="64"/>
        <v/>
      </c>
      <c r="I695" s="26" t="str">
        <f t="shared" si="65"/>
        <v/>
      </c>
      <c r="J695" s="18" t="str">
        <f t="shared" si="66"/>
        <v/>
      </c>
      <c r="K695" s="18" t="str">
        <f t="shared" si="67"/>
        <v/>
      </c>
      <c r="L695" s="69" t="str">
        <f t="shared" si="69"/>
        <v/>
      </c>
      <c r="N695" s="23" t="str">
        <f t="shared" si="68"/>
        <v/>
      </c>
    </row>
    <row r="696" spans="8:14" x14ac:dyDescent="0.25">
      <c r="H696" s="18" t="str">
        <f t="shared" si="64"/>
        <v/>
      </c>
      <c r="I696" s="26" t="str">
        <f t="shared" si="65"/>
        <v/>
      </c>
      <c r="J696" s="18" t="str">
        <f t="shared" si="66"/>
        <v/>
      </c>
      <c r="K696" s="18" t="str">
        <f t="shared" si="67"/>
        <v/>
      </c>
      <c r="L696" s="69" t="str">
        <f t="shared" si="69"/>
        <v/>
      </c>
      <c r="N696" s="23" t="str">
        <f t="shared" si="68"/>
        <v/>
      </c>
    </row>
    <row r="697" spans="8:14" x14ac:dyDescent="0.25">
      <c r="H697" s="18" t="str">
        <f t="shared" si="64"/>
        <v/>
      </c>
      <c r="I697" s="26" t="str">
        <f t="shared" si="65"/>
        <v/>
      </c>
      <c r="J697" s="18" t="str">
        <f t="shared" si="66"/>
        <v/>
      </c>
      <c r="K697" s="18" t="str">
        <f t="shared" si="67"/>
        <v/>
      </c>
      <c r="L697" s="69" t="str">
        <f t="shared" si="69"/>
        <v/>
      </c>
      <c r="N697" s="23" t="str">
        <f t="shared" si="68"/>
        <v/>
      </c>
    </row>
    <row r="698" spans="8:14" x14ac:dyDescent="0.25">
      <c r="H698" s="18" t="str">
        <f t="shared" si="64"/>
        <v/>
      </c>
      <c r="I698" s="26" t="str">
        <f t="shared" si="65"/>
        <v/>
      </c>
      <c r="J698" s="18" t="str">
        <f t="shared" si="66"/>
        <v/>
      </c>
      <c r="K698" s="18" t="str">
        <f t="shared" si="67"/>
        <v/>
      </c>
      <c r="L698" s="69" t="str">
        <f t="shared" si="69"/>
        <v/>
      </c>
      <c r="N698" s="23" t="str">
        <f t="shared" si="68"/>
        <v/>
      </c>
    </row>
    <row r="699" spans="8:14" x14ac:dyDescent="0.25">
      <c r="H699" s="18" t="str">
        <f t="shared" si="64"/>
        <v/>
      </c>
      <c r="I699" s="26" t="str">
        <f t="shared" si="65"/>
        <v/>
      </c>
      <c r="J699" s="18" t="str">
        <f t="shared" si="66"/>
        <v/>
      </c>
      <c r="K699" s="18" t="str">
        <f t="shared" si="67"/>
        <v/>
      </c>
      <c r="L699" s="69" t="str">
        <f t="shared" si="69"/>
        <v/>
      </c>
      <c r="N699" s="23" t="str">
        <f t="shared" si="68"/>
        <v/>
      </c>
    </row>
    <row r="700" spans="8:14" x14ac:dyDescent="0.25">
      <c r="H700" s="18" t="str">
        <f t="shared" si="64"/>
        <v/>
      </c>
      <c r="I700" s="26" t="str">
        <f t="shared" si="65"/>
        <v/>
      </c>
      <c r="J700" s="18" t="str">
        <f t="shared" si="66"/>
        <v/>
      </c>
      <c r="K700" s="18" t="str">
        <f t="shared" si="67"/>
        <v/>
      </c>
      <c r="L700" s="69" t="str">
        <f t="shared" si="69"/>
        <v/>
      </c>
      <c r="N700" s="23" t="str">
        <f t="shared" si="68"/>
        <v/>
      </c>
    </row>
    <row r="701" spans="8:14" x14ac:dyDescent="0.25">
      <c r="H701" s="18" t="str">
        <f t="shared" si="64"/>
        <v/>
      </c>
      <c r="I701" s="26" t="str">
        <f t="shared" si="65"/>
        <v/>
      </c>
      <c r="J701" s="18" t="str">
        <f t="shared" si="66"/>
        <v/>
      </c>
      <c r="K701" s="18" t="str">
        <f t="shared" si="67"/>
        <v/>
      </c>
      <c r="L701" s="69" t="str">
        <f t="shared" si="69"/>
        <v/>
      </c>
      <c r="N701" s="23" t="str">
        <f t="shared" si="68"/>
        <v/>
      </c>
    </row>
    <row r="702" spans="8:14" x14ac:dyDescent="0.25">
      <c r="H702" s="18" t="str">
        <f t="shared" si="64"/>
        <v/>
      </c>
      <c r="I702" s="26" t="str">
        <f t="shared" si="65"/>
        <v/>
      </c>
      <c r="J702" s="18" t="str">
        <f t="shared" si="66"/>
        <v/>
      </c>
      <c r="K702" s="18" t="str">
        <f t="shared" si="67"/>
        <v/>
      </c>
      <c r="L702" s="69" t="str">
        <f t="shared" si="69"/>
        <v/>
      </c>
      <c r="N702" s="23" t="str">
        <f t="shared" si="68"/>
        <v/>
      </c>
    </row>
    <row r="703" spans="8:14" x14ac:dyDescent="0.25">
      <c r="H703" s="18" t="str">
        <f t="shared" si="64"/>
        <v/>
      </c>
      <c r="I703" s="26" t="str">
        <f t="shared" si="65"/>
        <v/>
      </c>
      <c r="J703" s="18" t="str">
        <f t="shared" si="66"/>
        <v/>
      </c>
      <c r="K703" s="18" t="str">
        <f t="shared" si="67"/>
        <v/>
      </c>
      <c r="L703" s="69" t="str">
        <f t="shared" si="69"/>
        <v/>
      </c>
      <c r="N703" s="23" t="str">
        <f t="shared" si="68"/>
        <v/>
      </c>
    </row>
    <row r="704" spans="8:14" x14ac:dyDescent="0.25">
      <c r="H704" s="18" t="str">
        <f t="shared" si="64"/>
        <v/>
      </c>
      <c r="I704" s="26" t="str">
        <f t="shared" si="65"/>
        <v/>
      </c>
      <c r="J704" s="18" t="str">
        <f t="shared" si="66"/>
        <v/>
      </c>
      <c r="K704" s="18" t="str">
        <f t="shared" si="67"/>
        <v/>
      </c>
      <c r="L704" s="69" t="str">
        <f t="shared" si="69"/>
        <v/>
      </c>
      <c r="N704" s="23" t="str">
        <f t="shared" si="68"/>
        <v/>
      </c>
    </row>
    <row r="705" spans="8:14" x14ac:dyDescent="0.25">
      <c r="H705" s="18" t="str">
        <f t="shared" si="64"/>
        <v/>
      </c>
      <c r="I705" s="26" t="str">
        <f t="shared" si="65"/>
        <v/>
      </c>
      <c r="J705" s="18" t="str">
        <f t="shared" si="66"/>
        <v/>
      </c>
      <c r="K705" s="18" t="str">
        <f t="shared" si="67"/>
        <v/>
      </c>
      <c r="L705" s="69" t="str">
        <f t="shared" si="69"/>
        <v/>
      </c>
      <c r="N705" s="23" t="str">
        <f t="shared" si="68"/>
        <v/>
      </c>
    </row>
    <row r="706" spans="8:14" x14ac:dyDescent="0.25">
      <c r="H706" s="18" t="str">
        <f t="shared" si="64"/>
        <v/>
      </c>
      <c r="I706" s="26" t="str">
        <f t="shared" si="65"/>
        <v/>
      </c>
      <c r="J706" s="18" t="str">
        <f t="shared" si="66"/>
        <v/>
      </c>
      <c r="K706" s="18" t="str">
        <f t="shared" si="67"/>
        <v/>
      </c>
      <c r="L706" s="69" t="str">
        <f t="shared" si="69"/>
        <v/>
      </c>
      <c r="N706" s="23" t="str">
        <f t="shared" si="68"/>
        <v/>
      </c>
    </row>
    <row r="707" spans="8:14" x14ac:dyDescent="0.25">
      <c r="H707" s="18" t="str">
        <f t="shared" si="64"/>
        <v/>
      </c>
      <c r="I707" s="26" t="str">
        <f t="shared" si="65"/>
        <v/>
      </c>
      <c r="J707" s="18" t="str">
        <f t="shared" si="66"/>
        <v/>
      </c>
      <c r="K707" s="18" t="str">
        <f t="shared" si="67"/>
        <v/>
      </c>
      <c r="L707" s="69" t="str">
        <f t="shared" si="69"/>
        <v/>
      </c>
      <c r="N707" s="23" t="str">
        <f t="shared" si="68"/>
        <v/>
      </c>
    </row>
    <row r="708" spans="8:14" x14ac:dyDescent="0.25">
      <c r="H708" s="18" t="str">
        <f t="shared" ref="H708:H771" si="70">IF(OR($E708="",$G708=""),"",$E708*$G708)</f>
        <v/>
      </c>
      <c r="I708" s="26" t="str">
        <f t="shared" ref="I708:I771" si="71">IF($F708="","",IFERROR(INDEX(CurRate,MATCH($F708,CurCode,0)),""))</f>
        <v/>
      </c>
      <c r="J708" s="18" t="str">
        <f t="shared" ref="J708:J771" si="72">IF(OR($G708="",$I708="",$I708=0),"",$G708/$I708)</f>
        <v/>
      </c>
      <c r="K708" s="18" t="str">
        <f t="shared" ref="K708:K771" si="73">IF(OR($E708="",$J708=""),"",$E708*$J708)</f>
        <v/>
      </c>
      <c r="L708" s="69" t="str">
        <f t="shared" si="69"/>
        <v/>
      </c>
      <c r="N708" s="23" t="str">
        <f t="shared" ref="N708:N771" si="74">IF($A708="","",$A708*100000+ROW())</f>
        <v/>
      </c>
    </row>
    <row r="709" spans="8:14" x14ac:dyDescent="0.25">
      <c r="H709" s="18" t="str">
        <f t="shared" si="70"/>
        <v/>
      </c>
      <c r="I709" s="26" t="str">
        <f t="shared" si="71"/>
        <v/>
      </c>
      <c r="J709" s="18" t="str">
        <f t="shared" si="72"/>
        <v/>
      </c>
      <c r="K709" s="18" t="str">
        <f t="shared" si="73"/>
        <v/>
      </c>
      <c r="L709" s="69" t="str">
        <f t="shared" ref="L709:L772" si="75">IF(D709="","",IF(ISNUMBER(MATCH(D709,ItemName,0)),"OK","NOT IN ITEMS LIST"))</f>
        <v/>
      </c>
      <c r="N709" s="23" t="str">
        <f t="shared" si="74"/>
        <v/>
      </c>
    </row>
    <row r="710" spans="8:14" x14ac:dyDescent="0.25">
      <c r="H710" s="18" t="str">
        <f t="shared" si="70"/>
        <v/>
      </c>
      <c r="I710" s="26" t="str">
        <f t="shared" si="71"/>
        <v/>
      </c>
      <c r="J710" s="18" t="str">
        <f t="shared" si="72"/>
        <v/>
      </c>
      <c r="K710" s="18" t="str">
        <f t="shared" si="73"/>
        <v/>
      </c>
      <c r="L710" s="69" t="str">
        <f t="shared" si="75"/>
        <v/>
      </c>
      <c r="N710" s="23" t="str">
        <f t="shared" si="74"/>
        <v/>
      </c>
    </row>
    <row r="711" spans="8:14" x14ac:dyDescent="0.25">
      <c r="H711" s="18" t="str">
        <f t="shared" si="70"/>
        <v/>
      </c>
      <c r="I711" s="26" t="str">
        <f t="shared" si="71"/>
        <v/>
      </c>
      <c r="J711" s="18" t="str">
        <f t="shared" si="72"/>
        <v/>
      </c>
      <c r="K711" s="18" t="str">
        <f t="shared" si="73"/>
        <v/>
      </c>
      <c r="L711" s="69" t="str">
        <f t="shared" si="75"/>
        <v/>
      </c>
      <c r="N711" s="23" t="str">
        <f t="shared" si="74"/>
        <v/>
      </c>
    </row>
    <row r="712" spans="8:14" x14ac:dyDescent="0.25">
      <c r="H712" s="18" t="str">
        <f t="shared" si="70"/>
        <v/>
      </c>
      <c r="I712" s="26" t="str">
        <f t="shared" si="71"/>
        <v/>
      </c>
      <c r="J712" s="18" t="str">
        <f t="shared" si="72"/>
        <v/>
      </c>
      <c r="K712" s="18" t="str">
        <f t="shared" si="73"/>
        <v/>
      </c>
      <c r="L712" s="69" t="str">
        <f t="shared" si="75"/>
        <v/>
      </c>
      <c r="N712" s="23" t="str">
        <f t="shared" si="74"/>
        <v/>
      </c>
    </row>
    <row r="713" spans="8:14" x14ac:dyDescent="0.25">
      <c r="H713" s="18" t="str">
        <f t="shared" si="70"/>
        <v/>
      </c>
      <c r="I713" s="26" t="str">
        <f t="shared" si="71"/>
        <v/>
      </c>
      <c r="J713" s="18" t="str">
        <f t="shared" si="72"/>
        <v/>
      </c>
      <c r="K713" s="18" t="str">
        <f t="shared" si="73"/>
        <v/>
      </c>
      <c r="L713" s="69" t="str">
        <f t="shared" si="75"/>
        <v/>
      </c>
      <c r="N713" s="23" t="str">
        <f t="shared" si="74"/>
        <v/>
      </c>
    </row>
    <row r="714" spans="8:14" x14ac:dyDescent="0.25">
      <c r="H714" s="18" t="str">
        <f t="shared" si="70"/>
        <v/>
      </c>
      <c r="I714" s="26" t="str">
        <f t="shared" si="71"/>
        <v/>
      </c>
      <c r="J714" s="18" t="str">
        <f t="shared" si="72"/>
        <v/>
      </c>
      <c r="K714" s="18" t="str">
        <f t="shared" si="73"/>
        <v/>
      </c>
      <c r="L714" s="69" t="str">
        <f t="shared" si="75"/>
        <v/>
      </c>
      <c r="N714" s="23" t="str">
        <f t="shared" si="74"/>
        <v/>
      </c>
    </row>
    <row r="715" spans="8:14" x14ac:dyDescent="0.25">
      <c r="H715" s="18" t="str">
        <f t="shared" si="70"/>
        <v/>
      </c>
      <c r="I715" s="26" t="str">
        <f t="shared" si="71"/>
        <v/>
      </c>
      <c r="J715" s="18" t="str">
        <f t="shared" si="72"/>
        <v/>
      </c>
      <c r="K715" s="18" t="str">
        <f t="shared" si="73"/>
        <v/>
      </c>
      <c r="L715" s="69" t="str">
        <f t="shared" si="75"/>
        <v/>
      </c>
      <c r="N715" s="23" t="str">
        <f t="shared" si="74"/>
        <v/>
      </c>
    </row>
    <row r="716" spans="8:14" x14ac:dyDescent="0.25">
      <c r="H716" s="18" t="str">
        <f t="shared" si="70"/>
        <v/>
      </c>
      <c r="I716" s="26" t="str">
        <f t="shared" si="71"/>
        <v/>
      </c>
      <c r="J716" s="18" t="str">
        <f t="shared" si="72"/>
        <v/>
      </c>
      <c r="K716" s="18" t="str">
        <f t="shared" si="73"/>
        <v/>
      </c>
      <c r="L716" s="69" t="str">
        <f t="shared" si="75"/>
        <v/>
      </c>
      <c r="N716" s="23" t="str">
        <f t="shared" si="74"/>
        <v/>
      </c>
    </row>
    <row r="717" spans="8:14" x14ac:dyDescent="0.25">
      <c r="H717" s="18" t="str">
        <f t="shared" si="70"/>
        <v/>
      </c>
      <c r="I717" s="26" t="str">
        <f t="shared" si="71"/>
        <v/>
      </c>
      <c r="J717" s="18" t="str">
        <f t="shared" si="72"/>
        <v/>
      </c>
      <c r="K717" s="18" t="str">
        <f t="shared" si="73"/>
        <v/>
      </c>
      <c r="L717" s="69" t="str">
        <f t="shared" si="75"/>
        <v/>
      </c>
      <c r="N717" s="23" t="str">
        <f t="shared" si="74"/>
        <v/>
      </c>
    </row>
    <row r="718" spans="8:14" x14ac:dyDescent="0.25">
      <c r="H718" s="18" t="str">
        <f t="shared" si="70"/>
        <v/>
      </c>
      <c r="I718" s="26" t="str">
        <f t="shared" si="71"/>
        <v/>
      </c>
      <c r="J718" s="18" t="str">
        <f t="shared" si="72"/>
        <v/>
      </c>
      <c r="K718" s="18" t="str">
        <f t="shared" si="73"/>
        <v/>
      </c>
      <c r="L718" s="69" t="str">
        <f t="shared" si="75"/>
        <v/>
      </c>
      <c r="N718" s="23" t="str">
        <f t="shared" si="74"/>
        <v/>
      </c>
    </row>
    <row r="719" spans="8:14" x14ac:dyDescent="0.25">
      <c r="H719" s="18" t="str">
        <f t="shared" si="70"/>
        <v/>
      </c>
      <c r="I719" s="26" t="str">
        <f t="shared" si="71"/>
        <v/>
      </c>
      <c r="J719" s="18" t="str">
        <f t="shared" si="72"/>
        <v/>
      </c>
      <c r="K719" s="18" t="str">
        <f t="shared" si="73"/>
        <v/>
      </c>
      <c r="L719" s="69" t="str">
        <f t="shared" si="75"/>
        <v/>
      </c>
      <c r="N719" s="23" t="str">
        <f t="shared" si="74"/>
        <v/>
      </c>
    </row>
    <row r="720" spans="8:14" x14ac:dyDescent="0.25">
      <c r="H720" s="18" t="str">
        <f t="shared" si="70"/>
        <v/>
      </c>
      <c r="I720" s="26" t="str">
        <f t="shared" si="71"/>
        <v/>
      </c>
      <c r="J720" s="18" t="str">
        <f t="shared" si="72"/>
        <v/>
      </c>
      <c r="K720" s="18" t="str">
        <f t="shared" si="73"/>
        <v/>
      </c>
      <c r="L720" s="69" t="str">
        <f t="shared" si="75"/>
        <v/>
      </c>
      <c r="N720" s="23" t="str">
        <f t="shared" si="74"/>
        <v/>
      </c>
    </row>
    <row r="721" spans="8:14" x14ac:dyDescent="0.25">
      <c r="H721" s="18" t="str">
        <f t="shared" si="70"/>
        <v/>
      </c>
      <c r="I721" s="26" t="str">
        <f t="shared" si="71"/>
        <v/>
      </c>
      <c r="J721" s="18" t="str">
        <f t="shared" si="72"/>
        <v/>
      </c>
      <c r="K721" s="18" t="str">
        <f t="shared" si="73"/>
        <v/>
      </c>
      <c r="L721" s="69" t="str">
        <f t="shared" si="75"/>
        <v/>
      </c>
      <c r="N721" s="23" t="str">
        <f t="shared" si="74"/>
        <v/>
      </c>
    </row>
    <row r="722" spans="8:14" x14ac:dyDescent="0.25">
      <c r="H722" s="18" t="str">
        <f t="shared" si="70"/>
        <v/>
      </c>
      <c r="I722" s="26" t="str">
        <f t="shared" si="71"/>
        <v/>
      </c>
      <c r="J722" s="18" t="str">
        <f t="shared" si="72"/>
        <v/>
      </c>
      <c r="K722" s="18" t="str">
        <f t="shared" si="73"/>
        <v/>
      </c>
      <c r="L722" s="69" t="str">
        <f t="shared" si="75"/>
        <v/>
      </c>
      <c r="N722" s="23" t="str">
        <f t="shared" si="74"/>
        <v/>
      </c>
    </row>
    <row r="723" spans="8:14" x14ac:dyDescent="0.25">
      <c r="H723" s="18" t="str">
        <f t="shared" si="70"/>
        <v/>
      </c>
      <c r="I723" s="26" t="str">
        <f t="shared" si="71"/>
        <v/>
      </c>
      <c r="J723" s="18" t="str">
        <f t="shared" si="72"/>
        <v/>
      </c>
      <c r="K723" s="18" t="str">
        <f t="shared" si="73"/>
        <v/>
      </c>
      <c r="L723" s="69" t="str">
        <f t="shared" si="75"/>
        <v/>
      </c>
      <c r="N723" s="23" t="str">
        <f t="shared" si="74"/>
        <v/>
      </c>
    </row>
    <row r="724" spans="8:14" x14ac:dyDescent="0.25">
      <c r="H724" s="18" t="str">
        <f t="shared" si="70"/>
        <v/>
      </c>
      <c r="I724" s="26" t="str">
        <f t="shared" si="71"/>
        <v/>
      </c>
      <c r="J724" s="18" t="str">
        <f t="shared" si="72"/>
        <v/>
      </c>
      <c r="K724" s="18" t="str">
        <f t="shared" si="73"/>
        <v/>
      </c>
      <c r="L724" s="69" t="str">
        <f t="shared" si="75"/>
        <v/>
      </c>
      <c r="N724" s="23" t="str">
        <f t="shared" si="74"/>
        <v/>
      </c>
    </row>
    <row r="725" spans="8:14" x14ac:dyDescent="0.25">
      <c r="H725" s="18" t="str">
        <f t="shared" si="70"/>
        <v/>
      </c>
      <c r="I725" s="26" t="str">
        <f t="shared" si="71"/>
        <v/>
      </c>
      <c r="J725" s="18" t="str">
        <f t="shared" si="72"/>
        <v/>
      </c>
      <c r="K725" s="18" t="str">
        <f t="shared" si="73"/>
        <v/>
      </c>
      <c r="L725" s="69" t="str">
        <f t="shared" si="75"/>
        <v/>
      </c>
      <c r="N725" s="23" t="str">
        <f t="shared" si="74"/>
        <v/>
      </c>
    </row>
    <row r="726" spans="8:14" x14ac:dyDescent="0.25">
      <c r="H726" s="18" t="str">
        <f t="shared" si="70"/>
        <v/>
      </c>
      <c r="I726" s="26" t="str">
        <f t="shared" si="71"/>
        <v/>
      </c>
      <c r="J726" s="18" t="str">
        <f t="shared" si="72"/>
        <v/>
      </c>
      <c r="K726" s="18" t="str">
        <f t="shared" si="73"/>
        <v/>
      </c>
      <c r="L726" s="69" t="str">
        <f t="shared" si="75"/>
        <v/>
      </c>
      <c r="N726" s="23" t="str">
        <f t="shared" si="74"/>
        <v/>
      </c>
    </row>
    <row r="727" spans="8:14" x14ac:dyDescent="0.25">
      <c r="H727" s="18" t="str">
        <f t="shared" si="70"/>
        <v/>
      </c>
      <c r="I727" s="26" t="str">
        <f t="shared" si="71"/>
        <v/>
      </c>
      <c r="J727" s="18" t="str">
        <f t="shared" si="72"/>
        <v/>
      </c>
      <c r="K727" s="18" t="str">
        <f t="shared" si="73"/>
        <v/>
      </c>
      <c r="L727" s="69" t="str">
        <f t="shared" si="75"/>
        <v/>
      </c>
      <c r="N727" s="23" t="str">
        <f t="shared" si="74"/>
        <v/>
      </c>
    </row>
    <row r="728" spans="8:14" x14ac:dyDescent="0.25">
      <c r="H728" s="18" t="str">
        <f t="shared" si="70"/>
        <v/>
      </c>
      <c r="I728" s="26" t="str">
        <f t="shared" si="71"/>
        <v/>
      </c>
      <c r="J728" s="18" t="str">
        <f t="shared" si="72"/>
        <v/>
      </c>
      <c r="K728" s="18" t="str">
        <f t="shared" si="73"/>
        <v/>
      </c>
      <c r="L728" s="69" t="str">
        <f t="shared" si="75"/>
        <v/>
      </c>
      <c r="N728" s="23" t="str">
        <f t="shared" si="74"/>
        <v/>
      </c>
    </row>
    <row r="729" spans="8:14" x14ac:dyDescent="0.25">
      <c r="H729" s="18" t="str">
        <f t="shared" si="70"/>
        <v/>
      </c>
      <c r="I729" s="26" t="str">
        <f t="shared" si="71"/>
        <v/>
      </c>
      <c r="J729" s="18" t="str">
        <f t="shared" si="72"/>
        <v/>
      </c>
      <c r="K729" s="18" t="str">
        <f t="shared" si="73"/>
        <v/>
      </c>
      <c r="L729" s="69" t="str">
        <f t="shared" si="75"/>
        <v/>
      </c>
      <c r="N729" s="23" t="str">
        <f t="shared" si="74"/>
        <v/>
      </c>
    </row>
    <row r="730" spans="8:14" x14ac:dyDescent="0.25">
      <c r="H730" s="18" t="str">
        <f t="shared" si="70"/>
        <v/>
      </c>
      <c r="I730" s="26" t="str">
        <f t="shared" si="71"/>
        <v/>
      </c>
      <c r="J730" s="18" t="str">
        <f t="shared" si="72"/>
        <v/>
      </c>
      <c r="K730" s="18" t="str">
        <f t="shared" si="73"/>
        <v/>
      </c>
      <c r="L730" s="69" t="str">
        <f t="shared" si="75"/>
        <v/>
      </c>
      <c r="N730" s="23" t="str">
        <f t="shared" si="74"/>
        <v/>
      </c>
    </row>
    <row r="731" spans="8:14" x14ac:dyDescent="0.25">
      <c r="H731" s="18" t="str">
        <f t="shared" si="70"/>
        <v/>
      </c>
      <c r="I731" s="26" t="str">
        <f t="shared" si="71"/>
        <v/>
      </c>
      <c r="J731" s="18" t="str">
        <f t="shared" si="72"/>
        <v/>
      </c>
      <c r="K731" s="18" t="str">
        <f t="shared" si="73"/>
        <v/>
      </c>
      <c r="L731" s="69" t="str">
        <f t="shared" si="75"/>
        <v/>
      </c>
      <c r="N731" s="23" t="str">
        <f t="shared" si="74"/>
        <v/>
      </c>
    </row>
    <row r="732" spans="8:14" x14ac:dyDescent="0.25">
      <c r="H732" s="18" t="str">
        <f t="shared" si="70"/>
        <v/>
      </c>
      <c r="I732" s="26" t="str">
        <f t="shared" si="71"/>
        <v/>
      </c>
      <c r="J732" s="18" t="str">
        <f t="shared" si="72"/>
        <v/>
      </c>
      <c r="K732" s="18" t="str">
        <f t="shared" si="73"/>
        <v/>
      </c>
      <c r="L732" s="69" t="str">
        <f t="shared" si="75"/>
        <v/>
      </c>
      <c r="N732" s="23" t="str">
        <f t="shared" si="74"/>
        <v/>
      </c>
    </row>
    <row r="733" spans="8:14" x14ac:dyDescent="0.25">
      <c r="H733" s="18" t="str">
        <f t="shared" si="70"/>
        <v/>
      </c>
      <c r="I733" s="26" t="str">
        <f t="shared" si="71"/>
        <v/>
      </c>
      <c r="J733" s="18" t="str">
        <f t="shared" si="72"/>
        <v/>
      </c>
      <c r="K733" s="18" t="str">
        <f t="shared" si="73"/>
        <v/>
      </c>
      <c r="L733" s="69" t="str">
        <f t="shared" si="75"/>
        <v/>
      </c>
      <c r="N733" s="23" t="str">
        <f t="shared" si="74"/>
        <v/>
      </c>
    </row>
    <row r="734" spans="8:14" x14ac:dyDescent="0.25">
      <c r="H734" s="18" t="str">
        <f t="shared" si="70"/>
        <v/>
      </c>
      <c r="I734" s="26" t="str">
        <f t="shared" si="71"/>
        <v/>
      </c>
      <c r="J734" s="18" t="str">
        <f t="shared" si="72"/>
        <v/>
      </c>
      <c r="K734" s="18" t="str">
        <f t="shared" si="73"/>
        <v/>
      </c>
      <c r="L734" s="69" t="str">
        <f t="shared" si="75"/>
        <v/>
      </c>
      <c r="N734" s="23" t="str">
        <f t="shared" si="74"/>
        <v/>
      </c>
    </row>
    <row r="735" spans="8:14" x14ac:dyDescent="0.25">
      <c r="H735" s="18" t="str">
        <f t="shared" si="70"/>
        <v/>
      </c>
      <c r="I735" s="26" t="str">
        <f t="shared" si="71"/>
        <v/>
      </c>
      <c r="J735" s="18" t="str">
        <f t="shared" si="72"/>
        <v/>
      </c>
      <c r="K735" s="18" t="str">
        <f t="shared" si="73"/>
        <v/>
      </c>
      <c r="L735" s="69" t="str">
        <f t="shared" si="75"/>
        <v/>
      </c>
      <c r="N735" s="23" t="str">
        <f t="shared" si="74"/>
        <v/>
      </c>
    </row>
    <row r="736" spans="8:14" x14ac:dyDescent="0.25">
      <c r="H736" s="18" t="str">
        <f t="shared" si="70"/>
        <v/>
      </c>
      <c r="I736" s="26" t="str">
        <f t="shared" si="71"/>
        <v/>
      </c>
      <c r="J736" s="18" t="str">
        <f t="shared" si="72"/>
        <v/>
      </c>
      <c r="K736" s="18" t="str">
        <f t="shared" si="73"/>
        <v/>
      </c>
      <c r="L736" s="69" t="str">
        <f t="shared" si="75"/>
        <v/>
      </c>
      <c r="N736" s="23" t="str">
        <f t="shared" si="74"/>
        <v/>
      </c>
    </row>
    <row r="737" spans="8:14" x14ac:dyDescent="0.25">
      <c r="H737" s="18" t="str">
        <f t="shared" si="70"/>
        <v/>
      </c>
      <c r="I737" s="26" t="str">
        <f t="shared" si="71"/>
        <v/>
      </c>
      <c r="J737" s="18" t="str">
        <f t="shared" si="72"/>
        <v/>
      </c>
      <c r="K737" s="18" t="str">
        <f t="shared" si="73"/>
        <v/>
      </c>
      <c r="L737" s="69" t="str">
        <f t="shared" si="75"/>
        <v/>
      </c>
      <c r="N737" s="23" t="str">
        <f t="shared" si="74"/>
        <v/>
      </c>
    </row>
    <row r="738" spans="8:14" x14ac:dyDescent="0.25">
      <c r="H738" s="18" t="str">
        <f t="shared" si="70"/>
        <v/>
      </c>
      <c r="I738" s="26" t="str">
        <f t="shared" si="71"/>
        <v/>
      </c>
      <c r="J738" s="18" t="str">
        <f t="shared" si="72"/>
        <v/>
      </c>
      <c r="K738" s="18" t="str">
        <f t="shared" si="73"/>
        <v/>
      </c>
      <c r="L738" s="69" t="str">
        <f t="shared" si="75"/>
        <v/>
      </c>
      <c r="N738" s="23" t="str">
        <f t="shared" si="74"/>
        <v/>
      </c>
    </row>
    <row r="739" spans="8:14" x14ac:dyDescent="0.25">
      <c r="H739" s="18" t="str">
        <f t="shared" si="70"/>
        <v/>
      </c>
      <c r="I739" s="26" t="str">
        <f t="shared" si="71"/>
        <v/>
      </c>
      <c r="J739" s="18" t="str">
        <f t="shared" si="72"/>
        <v/>
      </c>
      <c r="K739" s="18" t="str">
        <f t="shared" si="73"/>
        <v/>
      </c>
      <c r="L739" s="69" t="str">
        <f t="shared" si="75"/>
        <v/>
      </c>
      <c r="N739" s="23" t="str">
        <f t="shared" si="74"/>
        <v/>
      </c>
    </row>
    <row r="740" spans="8:14" x14ac:dyDescent="0.25">
      <c r="H740" s="18" t="str">
        <f t="shared" si="70"/>
        <v/>
      </c>
      <c r="I740" s="26" t="str">
        <f t="shared" si="71"/>
        <v/>
      </c>
      <c r="J740" s="18" t="str">
        <f t="shared" si="72"/>
        <v/>
      </c>
      <c r="K740" s="18" t="str">
        <f t="shared" si="73"/>
        <v/>
      </c>
      <c r="L740" s="69" t="str">
        <f t="shared" si="75"/>
        <v/>
      </c>
      <c r="N740" s="23" t="str">
        <f t="shared" si="74"/>
        <v/>
      </c>
    </row>
    <row r="741" spans="8:14" x14ac:dyDescent="0.25">
      <c r="H741" s="18" t="str">
        <f t="shared" si="70"/>
        <v/>
      </c>
      <c r="I741" s="26" t="str">
        <f t="shared" si="71"/>
        <v/>
      </c>
      <c r="J741" s="18" t="str">
        <f t="shared" si="72"/>
        <v/>
      </c>
      <c r="K741" s="18" t="str">
        <f t="shared" si="73"/>
        <v/>
      </c>
      <c r="L741" s="69" t="str">
        <f t="shared" si="75"/>
        <v/>
      </c>
      <c r="N741" s="23" t="str">
        <f t="shared" si="74"/>
        <v/>
      </c>
    </row>
    <row r="742" spans="8:14" x14ac:dyDescent="0.25">
      <c r="H742" s="18" t="str">
        <f t="shared" si="70"/>
        <v/>
      </c>
      <c r="I742" s="26" t="str">
        <f t="shared" si="71"/>
        <v/>
      </c>
      <c r="J742" s="18" t="str">
        <f t="shared" si="72"/>
        <v/>
      </c>
      <c r="K742" s="18" t="str">
        <f t="shared" si="73"/>
        <v/>
      </c>
      <c r="L742" s="69" t="str">
        <f t="shared" si="75"/>
        <v/>
      </c>
      <c r="N742" s="23" t="str">
        <f t="shared" si="74"/>
        <v/>
      </c>
    </row>
    <row r="743" spans="8:14" x14ac:dyDescent="0.25">
      <c r="H743" s="18" t="str">
        <f t="shared" si="70"/>
        <v/>
      </c>
      <c r="I743" s="26" t="str">
        <f t="shared" si="71"/>
        <v/>
      </c>
      <c r="J743" s="18" t="str">
        <f t="shared" si="72"/>
        <v/>
      </c>
      <c r="K743" s="18" t="str">
        <f t="shared" si="73"/>
        <v/>
      </c>
      <c r="L743" s="69" t="str">
        <f t="shared" si="75"/>
        <v/>
      </c>
      <c r="N743" s="23" t="str">
        <f t="shared" si="74"/>
        <v/>
      </c>
    </row>
    <row r="744" spans="8:14" x14ac:dyDescent="0.25">
      <c r="H744" s="18" t="str">
        <f t="shared" si="70"/>
        <v/>
      </c>
      <c r="I744" s="26" t="str">
        <f t="shared" si="71"/>
        <v/>
      </c>
      <c r="J744" s="18" t="str">
        <f t="shared" si="72"/>
        <v/>
      </c>
      <c r="K744" s="18" t="str">
        <f t="shared" si="73"/>
        <v/>
      </c>
      <c r="L744" s="69" t="str">
        <f t="shared" si="75"/>
        <v/>
      </c>
      <c r="N744" s="23" t="str">
        <f t="shared" si="74"/>
        <v/>
      </c>
    </row>
    <row r="745" spans="8:14" x14ac:dyDescent="0.25">
      <c r="H745" s="18" t="str">
        <f t="shared" si="70"/>
        <v/>
      </c>
      <c r="I745" s="26" t="str">
        <f t="shared" si="71"/>
        <v/>
      </c>
      <c r="J745" s="18" t="str">
        <f t="shared" si="72"/>
        <v/>
      </c>
      <c r="K745" s="18" t="str">
        <f t="shared" si="73"/>
        <v/>
      </c>
      <c r="L745" s="69" t="str">
        <f t="shared" si="75"/>
        <v/>
      </c>
      <c r="N745" s="23" t="str">
        <f t="shared" si="74"/>
        <v/>
      </c>
    </row>
    <row r="746" spans="8:14" x14ac:dyDescent="0.25">
      <c r="H746" s="18" t="str">
        <f t="shared" si="70"/>
        <v/>
      </c>
      <c r="I746" s="26" t="str">
        <f t="shared" si="71"/>
        <v/>
      </c>
      <c r="J746" s="18" t="str">
        <f t="shared" si="72"/>
        <v/>
      </c>
      <c r="K746" s="18" t="str">
        <f t="shared" si="73"/>
        <v/>
      </c>
      <c r="L746" s="69" t="str">
        <f t="shared" si="75"/>
        <v/>
      </c>
      <c r="N746" s="23" t="str">
        <f t="shared" si="74"/>
        <v/>
      </c>
    </row>
    <row r="747" spans="8:14" x14ac:dyDescent="0.25">
      <c r="H747" s="18" t="str">
        <f t="shared" si="70"/>
        <v/>
      </c>
      <c r="I747" s="26" t="str">
        <f t="shared" si="71"/>
        <v/>
      </c>
      <c r="J747" s="18" t="str">
        <f t="shared" si="72"/>
        <v/>
      </c>
      <c r="K747" s="18" t="str">
        <f t="shared" si="73"/>
        <v/>
      </c>
      <c r="L747" s="69" t="str">
        <f t="shared" si="75"/>
        <v/>
      </c>
      <c r="N747" s="23" t="str">
        <f t="shared" si="74"/>
        <v/>
      </c>
    </row>
    <row r="748" spans="8:14" x14ac:dyDescent="0.25">
      <c r="H748" s="18" t="str">
        <f t="shared" si="70"/>
        <v/>
      </c>
      <c r="I748" s="26" t="str">
        <f t="shared" si="71"/>
        <v/>
      </c>
      <c r="J748" s="18" t="str">
        <f t="shared" si="72"/>
        <v/>
      </c>
      <c r="K748" s="18" t="str">
        <f t="shared" si="73"/>
        <v/>
      </c>
      <c r="L748" s="69" t="str">
        <f t="shared" si="75"/>
        <v/>
      </c>
      <c r="N748" s="23" t="str">
        <f t="shared" si="74"/>
        <v/>
      </c>
    </row>
    <row r="749" spans="8:14" x14ac:dyDescent="0.25">
      <c r="H749" s="18" t="str">
        <f t="shared" si="70"/>
        <v/>
      </c>
      <c r="I749" s="26" t="str">
        <f t="shared" si="71"/>
        <v/>
      </c>
      <c r="J749" s="18" t="str">
        <f t="shared" si="72"/>
        <v/>
      </c>
      <c r="K749" s="18" t="str">
        <f t="shared" si="73"/>
        <v/>
      </c>
      <c r="L749" s="69" t="str">
        <f t="shared" si="75"/>
        <v/>
      </c>
      <c r="N749" s="23" t="str">
        <f t="shared" si="74"/>
        <v/>
      </c>
    </row>
    <row r="750" spans="8:14" x14ac:dyDescent="0.25">
      <c r="H750" s="18" t="str">
        <f t="shared" si="70"/>
        <v/>
      </c>
      <c r="I750" s="26" t="str">
        <f t="shared" si="71"/>
        <v/>
      </c>
      <c r="J750" s="18" t="str">
        <f t="shared" si="72"/>
        <v/>
      </c>
      <c r="K750" s="18" t="str">
        <f t="shared" si="73"/>
        <v/>
      </c>
      <c r="L750" s="69" t="str">
        <f t="shared" si="75"/>
        <v/>
      </c>
      <c r="N750" s="23" t="str">
        <f t="shared" si="74"/>
        <v/>
      </c>
    </row>
    <row r="751" spans="8:14" x14ac:dyDescent="0.25">
      <c r="H751" s="18" t="str">
        <f t="shared" si="70"/>
        <v/>
      </c>
      <c r="I751" s="26" t="str">
        <f t="shared" si="71"/>
        <v/>
      </c>
      <c r="J751" s="18" t="str">
        <f t="shared" si="72"/>
        <v/>
      </c>
      <c r="K751" s="18" t="str">
        <f t="shared" si="73"/>
        <v/>
      </c>
      <c r="L751" s="69" t="str">
        <f t="shared" si="75"/>
        <v/>
      </c>
      <c r="N751" s="23" t="str">
        <f t="shared" si="74"/>
        <v/>
      </c>
    </row>
    <row r="752" spans="8:14" x14ac:dyDescent="0.25">
      <c r="H752" s="18" t="str">
        <f t="shared" si="70"/>
        <v/>
      </c>
      <c r="I752" s="26" t="str">
        <f t="shared" si="71"/>
        <v/>
      </c>
      <c r="J752" s="18" t="str">
        <f t="shared" si="72"/>
        <v/>
      </c>
      <c r="K752" s="18" t="str">
        <f t="shared" si="73"/>
        <v/>
      </c>
      <c r="L752" s="69" t="str">
        <f t="shared" si="75"/>
        <v/>
      </c>
      <c r="N752" s="23" t="str">
        <f t="shared" si="74"/>
        <v/>
      </c>
    </row>
    <row r="753" spans="8:14" x14ac:dyDescent="0.25">
      <c r="H753" s="18" t="str">
        <f t="shared" si="70"/>
        <v/>
      </c>
      <c r="I753" s="26" t="str">
        <f t="shared" si="71"/>
        <v/>
      </c>
      <c r="J753" s="18" t="str">
        <f t="shared" si="72"/>
        <v/>
      </c>
      <c r="K753" s="18" t="str">
        <f t="shared" si="73"/>
        <v/>
      </c>
      <c r="L753" s="69" t="str">
        <f t="shared" si="75"/>
        <v/>
      </c>
      <c r="N753" s="23" t="str">
        <f t="shared" si="74"/>
        <v/>
      </c>
    </row>
    <row r="754" spans="8:14" x14ac:dyDescent="0.25">
      <c r="H754" s="18" t="str">
        <f t="shared" si="70"/>
        <v/>
      </c>
      <c r="I754" s="26" t="str">
        <f t="shared" si="71"/>
        <v/>
      </c>
      <c r="J754" s="18" t="str">
        <f t="shared" si="72"/>
        <v/>
      </c>
      <c r="K754" s="18" t="str">
        <f t="shared" si="73"/>
        <v/>
      </c>
      <c r="L754" s="69" t="str">
        <f t="shared" si="75"/>
        <v/>
      </c>
      <c r="N754" s="23" t="str">
        <f t="shared" si="74"/>
        <v/>
      </c>
    </row>
    <row r="755" spans="8:14" x14ac:dyDescent="0.25">
      <c r="H755" s="18" t="str">
        <f t="shared" si="70"/>
        <v/>
      </c>
      <c r="I755" s="26" t="str">
        <f t="shared" si="71"/>
        <v/>
      </c>
      <c r="J755" s="18" t="str">
        <f t="shared" si="72"/>
        <v/>
      </c>
      <c r="K755" s="18" t="str">
        <f t="shared" si="73"/>
        <v/>
      </c>
      <c r="L755" s="69" t="str">
        <f t="shared" si="75"/>
        <v/>
      </c>
      <c r="N755" s="23" t="str">
        <f t="shared" si="74"/>
        <v/>
      </c>
    </row>
    <row r="756" spans="8:14" x14ac:dyDescent="0.25">
      <c r="H756" s="18" t="str">
        <f t="shared" si="70"/>
        <v/>
      </c>
      <c r="I756" s="26" t="str">
        <f t="shared" si="71"/>
        <v/>
      </c>
      <c r="J756" s="18" t="str">
        <f t="shared" si="72"/>
        <v/>
      </c>
      <c r="K756" s="18" t="str">
        <f t="shared" si="73"/>
        <v/>
      </c>
      <c r="L756" s="69" t="str">
        <f t="shared" si="75"/>
        <v/>
      </c>
      <c r="N756" s="23" t="str">
        <f t="shared" si="74"/>
        <v/>
      </c>
    </row>
    <row r="757" spans="8:14" x14ac:dyDescent="0.25">
      <c r="H757" s="18" t="str">
        <f t="shared" si="70"/>
        <v/>
      </c>
      <c r="I757" s="26" t="str">
        <f t="shared" si="71"/>
        <v/>
      </c>
      <c r="J757" s="18" t="str">
        <f t="shared" si="72"/>
        <v/>
      </c>
      <c r="K757" s="18" t="str">
        <f t="shared" si="73"/>
        <v/>
      </c>
      <c r="L757" s="69" t="str">
        <f t="shared" si="75"/>
        <v/>
      </c>
      <c r="N757" s="23" t="str">
        <f t="shared" si="74"/>
        <v/>
      </c>
    </row>
    <row r="758" spans="8:14" x14ac:dyDescent="0.25">
      <c r="H758" s="18" t="str">
        <f t="shared" si="70"/>
        <v/>
      </c>
      <c r="I758" s="26" t="str">
        <f t="shared" si="71"/>
        <v/>
      </c>
      <c r="J758" s="18" t="str">
        <f t="shared" si="72"/>
        <v/>
      </c>
      <c r="K758" s="18" t="str">
        <f t="shared" si="73"/>
        <v/>
      </c>
      <c r="L758" s="69" t="str">
        <f t="shared" si="75"/>
        <v/>
      </c>
      <c r="N758" s="23" t="str">
        <f t="shared" si="74"/>
        <v/>
      </c>
    </row>
    <row r="759" spans="8:14" x14ac:dyDescent="0.25">
      <c r="H759" s="18" t="str">
        <f t="shared" si="70"/>
        <v/>
      </c>
      <c r="I759" s="26" t="str">
        <f t="shared" si="71"/>
        <v/>
      </c>
      <c r="J759" s="18" t="str">
        <f t="shared" si="72"/>
        <v/>
      </c>
      <c r="K759" s="18" t="str">
        <f t="shared" si="73"/>
        <v/>
      </c>
      <c r="L759" s="69" t="str">
        <f t="shared" si="75"/>
        <v/>
      </c>
      <c r="N759" s="23" t="str">
        <f t="shared" si="74"/>
        <v/>
      </c>
    </row>
    <row r="760" spans="8:14" x14ac:dyDescent="0.25">
      <c r="H760" s="18" t="str">
        <f t="shared" si="70"/>
        <v/>
      </c>
      <c r="I760" s="26" t="str">
        <f t="shared" si="71"/>
        <v/>
      </c>
      <c r="J760" s="18" t="str">
        <f t="shared" si="72"/>
        <v/>
      </c>
      <c r="K760" s="18" t="str">
        <f t="shared" si="73"/>
        <v/>
      </c>
      <c r="L760" s="69" t="str">
        <f t="shared" si="75"/>
        <v/>
      </c>
      <c r="N760" s="23" t="str">
        <f t="shared" si="74"/>
        <v/>
      </c>
    </row>
    <row r="761" spans="8:14" x14ac:dyDescent="0.25">
      <c r="H761" s="18" t="str">
        <f t="shared" si="70"/>
        <v/>
      </c>
      <c r="I761" s="26" t="str">
        <f t="shared" si="71"/>
        <v/>
      </c>
      <c r="J761" s="18" t="str">
        <f t="shared" si="72"/>
        <v/>
      </c>
      <c r="K761" s="18" t="str">
        <f t="shared" si="73"/>
        <v/>
      </c>
      <c r="L761" s="69" t="str">
        <f t="shared" si="75"/>
        <v/>
      </c>
      <c r="N761" s="23" t="str">
        <f t="shared" si="74"/>
        <v/>
      </c>
    </row>
    <row r="762" spans="8:14" x14ac:dyDescent="0.25">
      <c r="H762" s="18" t="str">
        <f t="shared" si="70"/>
        <v/>
      </c>
      <c r="I762" s="26" t="str">
        <f t="shared" si="71"/>
        <v/>
      </c>
      <c r="J762" s="18" t="str">
        <f t="shared" si="72"/>
        <v/>
      </c>
      <c r="K762" s="18" t="str">
        <f t="shared" si="73"/>
        <v/>
      </c>
      <c r="L762" s="69" t="str">
        <f t="shared" si="75"/>
        <v/>
      </c>
      <c r="N762" s="23" t="str">
        <f t="shared" si="74"/>
        <v/>
      </c>
    </row>
    <row r="763" spans="8:14" x14ac:dyDescent="0.25">
      <c r="H763" s="18" t="str">
        <f t="shared" si="70"/>
        <v/>
      </c>
      <c r="I763" s="26" t="str">
        <f t="shared" si="71"/>
        <v/>
      </c>
      <c r="J763" s="18" t="str">
        <f t="shared" si="72"/>
        <v/>
      </c>
      <c r="K763" s="18" t="str">
        <f t="shared" si="73"/>
        <v/>
      </c>
      <c r="L763" s="69" t="str">
        <f t="shared" si="75"/>
        <v/>
      </c>
      <c r="N763" s="23" t="str">
        <f t="shared" si="74"/>
        <v/>
      </c>
    </row>
    <row r="764" spans="8:14" x14ac:dyDescent="0.25">
      <c r="H764" s="18" t="str">
        <f t="shared" si="70"/>
        <v/>
      </c>
      <c r="I764" s="26" t="str">
        <f t="shared" si="71"/>
        <v/>
      </c>
      <c r="J764" s="18" t="str">
        <f t="shared" si="72"/>
        <v/>
      </c>
      <c r="K764" s="18" t="str">
        <f t="shared" si="73"/>
        <v/>
      </c>
      <c r="L764" s="69" t="str">
        <f t="shared" si="75"/>
        <v/>
      </c>
      <c r="N764" s="23" t="str">
        <f t="shared" si="74"/>
        <v/>
      </c>
    </row>
    <row r="765" spans="8:14" x14ac:dyDescent="0.25">
      <c r="H765" s="18" t="str">
        <f t="shared" si="70"/>
        <v/>
      </c>
      <c r="I765" s="26" t="str">
        <f t="shared" si="71"/>
        <v/>
      </c>
      <c r="J765" s="18" t="str">
        <f t="shared" si="72"/>
        <v/>
      </c>
      <c r="K765" s="18" t="str">
        <f t="shared" si="73"/>
        <v/>
      </c>
      <c r="L765" s="69" t="str">
        <f t="shared" si="75"/>
        <v/>
      </c>
      <c r="N765" s="23" t="str">
        <f t="shared" si="74"/>
        <v/>
      </c>
    </row>
    <row r="766" spans="8:14" x14ac:dyDescent="0.25">
      <c r="H766" s="18" t="str">
        <f t="shared" si="70"/>
        <v/>
      </c>
      <c r="I766" s="26" t="str">
        <f t="shared" si="71"/>
        <v/>
      </c>
      <c r="J766" s="18" t="str">
        <f t="shared" si="72"/>
        <v/>
      </c>
      <c r="K766" s="18" t="str">
        <f t="shared" si="73"/>
        <v/>
      </c>
      <c r="L766" s="69" t="str">
        <f t="shared" si="75"/>
        <v/>
      </c>
      <c r="N766" s="23" t="str">
        <f t="shared" si="74"/>
        <v/>
      </c>
    </row>
    <row r="767" spans="8:14" x14ac:dyDescent="0.25">
      <c r="H767" s="18" t="str">
        <f t="shared" si="70"/>
        <v/>
      </c>
      <c r="I767" s="26" t="str">
        <f t="shared" si="71"/>
        <v/>
      </c>
      <c r="J767" s="18" t="str">
        <f t="shared" si="72"/>
        <v/>
      </c>
      <c r="K767" s="18" t="str">
        <f t="shared" si="73"/>
        <v/>
      </c>
      <c r="L767" s="69" t="str">
        <f t="shared" si="75"/>
        <v/>
      </c>
      <c r="N767" s="23" t="str">
        <f t="shared" si="74"/>
        <v/>
      </c>
    </row>
    <row r="768" spans="8:14" x14ac:dyDescent="0.25">
      <c r="H768" s="18" t="str">
        <f t="shared" si="70"/>
        <v/>
      </c>
      <c r="I768" s="26" t="str">
        <f t="shared" si="71"/>
        <v/>
      </c>
      <c r="J768" s="18" t="str">
        <f t="shared" si="72"/>
        <v/>
      </c>
      <c r="K768" s="18" t="str">
        <f t="shared" si="73"/>
        <v/>
      </c>
      <c r="L768" s="69" t="str">
        <f t="shared" si="75"/>
        <v/>
      </c>
      <c r="N768" s="23" t="str">
        <f t="shared" si="74"/>
        <v/>
      </c>
    </row>
    <row r="769" spans="8:14" x14ac:dyDescent="0.25">
      <c r="H769" s="18" t="str">
        <f t="shared" si="70"/>
        <v/>
      </c>
      <c r="I769" s="26" t="str">
        <f t="shared" si="71"/>
        <v/>
      </c>
      <c r="J769" s="18" t="str">
        <f t="shared" si="72"/>
        <v/>
      </c>
      <c r="K769" s="18" t="str">
        <f t="shared" si="73"/>
        <v/>
      </c>
      <c r="L769" s="69" t="str">
        <f t="shared" si="75"/>
        <v/>
      </c>
      <c r="N769" s="23" t="str">
        <f t="shared" si="74"/>
        <v/>
      </c>
    </row>
    <row r="770" spans="8:14" x14ac:dyDescent="0.25">
      <c r="H770" s="18" t="str">
        <f t="shared" si="70"/>
        <v/>
      </c>
      <c r="I770" s="26" t="str">
        <f t="shared" si="71"/>
        <v/>
      </c>
      <c r="J770" s="18" t="str">
        <f t="shared" si="72"/>
        <v/>
      </c>
      <c r="K770" s="18" t="str">
        <f t="shared" si="73"/>
        <v/>
      </c>
      <c r="L770" s="69" t="str">
        <f t="shared" si="75"/>
        <v/>
      </c>
      <c r="N770" s="23" t="str">
        <f t="shared" si="74"/>
        <v/>
      </c>
    </row>
    <row r="771" spans="8:14" x14ac:dyDescent="0.25">
      <c r="H771" s="18" t="str">
        <f t="shared" si="70"/>
        <v/>
      </c>
      <c r="I771" s="26" t="str">
        <f t="shared" si="71"/>
        <v/>
      </c>
      <c r="J771" s="18" t="str">
        <f t="shared" si="72"/>
        <v/>
      </c>
      <c r="K771" s="18" t="str">
        <f t="shared" si="73"/>
        <v/>
      </c>
      <c r="L771" s="69" t="str">
        <f t="shared" si="75"/>
        <v/>
      </c>
      <c r="N771" s="23" t="str">
        <f t="shared" si="74"/>
        <v/>
      </c>
    </row>
    <row r="772" spans="8:14" x14ac:dyDescent="0.25">
      <c r="H772" s="18" t="str">
        <f t="shared" ref="H772:H835" si="76">IF(OR($E772="",$G772=""),"",$E772*$G772)</f>
        <v/>
      </c>
      <c r="I772" s="26" t="str">
        <f t="shared" ref="I772:I835" si="77">IF($F772="","",IFERROR(INDEX(CurRate,MATCH($F772,CurCode,0)),""))</f>
        <v/>
      </c>
      <c r="J772" s="18" t="str">
        <f t="shared" ref="J772:J835" si="78">IF(OR($G772="",$I772="",$I772=0),"",$G772/$I772)</f>
        <v/>
      </c>
      <c r="K772" s="18" t="str">
        <f t="shared" ref="K772:K835" si="79">IF(OR($E772="",$J772=""),"",$E772*$J772)</f>
        <v/>
      </c>
      <c r="L772" s="69" t="str">
        <f t="shared" si="75"/>
        <v/>
      </c>
      <c r="N772" s="23" t="str">
        <f t="shared" ref="N772:N835" si="80">IF($A772="","",$A772*100000+ROW())</f>
        <v/>
      </c>
    </row>
    <row r="773" spans="8:14" x14ac:dyDescent="0.25">
      <c r="H773" s="18" t="str">
        <f t="shared" si="76"/>
        <v/>
      </c>
      <c r="I773" s="26" t="str">
        <f t="shared" si="77"/>
        <v/>
      </c>
      <c r="J773" s="18" t="str">
        <f t="shared" si="78"/>
        <v/>
      </c>
      <c r="K773" s="18" t="str">
        <f t="shared" si="79"/>
        <v/>
      </c>
      <c r="L773" s="69" t="str">
        <f t="shared" ref="L773:L836" si="81">IF(D773="","",IF(ISNUMBER(MATCH(D773,ItemName,0)),"OK","NOT IN ITEMS LIST"))</f>
        <v/>
      </c>
      <c r="N773" s="23" t="str">
        <f t="shared" si="80"/>
        <v/>
      </c>
    </row>
    <row r="774" spans="8:14" x14ac:dyDescent="0.25">
      <c r="H774" s="18" t="str">
        <f t="shared" si="76"/>
        <v/>
      </c>
      <c r="I774" s="26" t="str">
        <f t="shared" si="77"/>
        <v/>
      </c>
      <c r="J774" s="18" t="str">
        <f t="shared" si="78"/>
        <v/>
      </c>
      <c r="K774" s="18" t="str">
        <f t="shared" si="79"/>
        <v/>
      </c>
      <c r="L774" s="69" t="str">
        <f t="shared" si="81"/>
        <v/>
      </c>
      <c r="N774" s="23" t="str">
        <f t="shared" si="80"/>
        <v/>
      </c>
    </row>
    <row r="775" spans="8:14" x14ac:dyDescent="0.25">
      <c r="H775" s="18" t="str">
        <f t="shared" si="76"/>
        <v/>
      </c>
      <c r="I775" s="26" t="str">
        <f t="shared" si="77"/>
        <v/>
      </c>
      <c r="J775" s="18" t="str">
        <f t="shared" si="78"/>
        <v/>
      </c>
      <c r="K775" s="18" t="str">
        <f t="shared" si="79"/>
        <v/>
      </c>
      <c r="L775" s="69" t="str">
        <f t="shared" si="81"/>
        <v/>
      </c>
      <c r="N775" s="23" t="str">
        <f t="shared" si="80"/>
        <v/>
      </c>
    </row>
    <row r="776" spans="8:14" x14ac:dyDescent="0.25">
      <c r="H776" s="18" t="str">
        <f t="shared" si="76"/>
        <v/>
      </c>
      <c r="I776" s="26" t="str">
        <f t="shared" si="77"/>
        <v/>
      </c>
      <c r="J776" s="18" t="str">
        <f t="shared" si="78"/>
        <v/>
      </c>
      <c r="K776" s="18" t="str">
        <f t="shared" si="79"/>
        <v/>
      </c>
      <c r="L776" s="69" t="str">
        <f t="shared" si="81"/>
        <v/>
      </c>
      <c r="N776" s="23" t="str">
        <f t="shared" si="80"/>
        <v/>
      </c>
    </row>
    <row r="777" spans="8:14" x14ac:dyDescent="0.25">
      <c r="H777" s="18" t="str">
        <f t="shared" si="76"/>
        <v/>
      </c>
      <c r="I777" s="26" t="str">
        <f t="shared" si="77"/>
        <v/>
      </c>
      <c r="J777" s="18" t="str">
        <f t="shared" si="78"/>
        <v/>
      </c>
      <c r="K777" s="18" t="str">
        <f t="shared" si="79"/>
        <v/>
      </c>
      <c r="L777" s="69" t="str">
        <f t="shared" si="81"/>
        <v/>
      </c>
      <c r="N777" s="23" t="str">
        <f t="shared" si="80"/>
        <v/>
      </c>
    </row>
    <row r="778" spans="8:14" x14ac:dyDescent="0.25">
      <c r="H778" s="18" t="str">
        <f t="shared" si="76"/>
        <v/>
      </c>
      <c r="I778" s="26" t="str">
        <f t="shared" si="77"/>
        <v/>
      </c>
      <c r="J778" s="18" t="str">
        <f t="shared" si="78"/>
        <v/>
      </c>
      <c r="K778" s="18" t="str">
        <f t="shared" si="79"/>
        <v/>
      </c>
      <c r="L778" s="69" t="str">
        <f t="shared" si="81"/>
        <v/>
      </c>
      <c r="N778" s="23" t="str">
        <f t="shared" si="80"/>
        <v/>
      </c>
    </row>
    <row r="779" spans="8:14" x14ac:dyDescent="0.25">
      <c r="H779" s="18" t="str">
        <f t="shared" si="76"/>
        <v/>
      </c>
      <c r="I779" s="26" t="str">
        <f t="shared" si="77"/>
        <v/>
      </c>
      <c r="J779" s="18" t="str">
        <f t="shared" si="78"/>
        <v/>
      </c>
      <c r="K779" s="18" t="str">
        <f t="shared" si="79"/>
        <v/>
      </c>
      <c r="L779" s="69" t="str">
        <f t="shared" si="81"/>
        <v/>
      </c>
      <c r="N779" s="23" t="str">
        <f t="shared" si="80"/>
        <v/>
      </c>
    </row>
    <row r="780" spans="8:14" x14ac:dyDescent="0.25">
      <c r="H780" s="18" t="str">
        <f t="shared" si="76"/>
        <v/>
      </c>
      <c r="I780" s="26" t="str">
        <f t="shared" si="77"/>
        <v/>
      </c>
      <c r="J780" s="18" t="str">
        <f t="shared" si="78"/>
        <v/>
      </c>
      <c r="K780" s="18" t="str">
        <f t="shared" si="79"/>
        <v/>
      </c>
      <c r="L780" s="69" t="str">
        <f t="shared" si="81"/>
        <v/>
      </c>
      <c r="N780" s="23" t="str">
        <f t="shared" si="80"/>
        <v/>
      </c>
    </row>
    <row r="781" spans="8:14" x14ac:dyDescent="0.25">
      <c r="H781" s="18" t="str">
        <f t="shared" si="76"/>
        <v/>
      </c>
      <c r="I781" s="26" t="str">
        <f t="shared" si="77"/>
        <v/>
      </c>
      <c r="J781" s="18" t="str">
        <f t="shared" si="78"/>
        <v/>
      </c>
      <c r="K781" s="18" t="str">
        <f t="shared" si="79"/>
        <v/>
      </c>
      <c r="L781" s="69" t="str">
        <f t="shared" si="81"/>
        <v/>
      </c>
      <c r="N781" s="23" t="str">
        <f t="shared" si="80"/>
        <v/>
      </c>
    </row>
    <row r="782" spans="8:14" x14ac:dyDescent="0.25">
      <c r="H782" s="18" t="str">
        <f t="shared" si="76"/>
        <v/>
      </c>
      <c r="I782" s="26" t="str">
        <f t="shared" si="77"/>
        <v/>
      </c>
      <c r="J782" s="18" t="str">
        <f t="shared" si="78"/>
        <v/>
      </c>
      <c r="K782" s="18" t="str">
        <f t="shared" si="79"/>
        <v/>
      </c>
      <c r="L782" s="69" t="str">
        <f t="shared" si="81"/>
        <v/>
      </c>
      <c r="N782" s="23" t="str">
        <f t="shared" si="80"/>
        <v/>
      </c>
    </row>
    <row r="783" spans="8:14" x14ac:dyDescent="0.25">
      <c r="H783" s="18" t="str">
        <f t="shared" si="76"/>
        <v/>
      </c>
      <c r="I783" s="26" t="str">
        <f t="shared" si="77"/>
        <v/>
      </c>
      <c r="J783" s="18" t="str">
        <f t="shared" si="78"/>
        <v/>
      </c>
      <c r="K783" s="18" t="str">
        <f t="shared" si="79"/>
        <v/>
      </c>
      <c r="L783" s="69" t="str">
        <f t="shared" si="81"/>
        <v/>
      </c>
      <c r="N783" s="23" t="str">
        <f t="shared" si="80"/>
        <v/>
      </c>
    </row>
    <row r="784" spans="8:14" x14ac:dyDescent="0.25">
      <c r="H784" s="18" t="str">
        <f t="shared" si="76"/>
        <v/>
      </c>
      <c r="I784" s="26" t="str">
        <f t="shared" si="77"/>
        <v/>
      </c>
      <c r="J784" s="18" t="str">
        <f t="shared" si="78"/>
        <v/>
      </c>
      <c r="K784" s="18" t="str">
        <f t="shared" si="79"/>
        <v/>
      </c>
      <c r="L784" s="69" t="str">
        <f t="shared" si="81"/>
        <v/>
      </c>
      <c r="N784" s="23" t="str">
        <f t="shared" si="80"/>
        <v/>
      </c>
    </row>
    <row r="785" spans="8:14" x14ac:dyDescent="0.25">
      <c r="H785" s="18" t="str">
        <f t="shared" si="76"/>
        <v/>
      </c>
      <c r="I785" s="26" t="str">
        <f t="shared" si="77"/>
        <v/>
      </c>
      <c r="J785" s="18" t="str">
        <f t="shared" si="78"/>
        <v/>
      </c>
      <c r="K785" s="18" t="str">
        <f t="shared" si="79"/>
        <v/>
      </c>
      <c r="L785" s="69" t="str">
        <f t="shared" si="81"/>
        <v/>
      </c>
      <c r="N785" s="23" t="str">
        <f t="shared" si="80"/>
        <v/>
      </c>
    </row>
    <row r="786" spans="8:14" x14ac:dyDescent="0.25">
      <c r="H786" s="18" t="str">
        <f t="shared" si="76"/>
        <v/>
      </c>
      <c r="I786" s="26" t="str">
        <f t="shared" si="77"/>
        <v/>
      </c>
      <c r="J786" s="18" t="str">
        <f t="shared" si="78"/>
        <v/>
      </c>
      <c r="K786" s="18" t="str">
        <f t="shared" si="79"/>
        <v/>
      </c>
      <c r="L786" s="69" t="str">
        <f t="shared" si="81"/>
        <v/>
      </c>
      <c r="N786" s="23" t="str">
        <f t="shared" si="80"/>
        <v/>
      </c>
    </row>
    <row r="787" spans="8:14" x14ac:dyDescent="0.25">
      <c r="H787" s="18" t="str">
        <f t="shared" si="76"/>
        <v/>
      </c>
      <c r="I787" s="26" t="str">
        <f t="shared" si="77"/>
        <v/>
      </c>
      <c r="J787" s="18" t="str">
        <f t="shared" si="78"/>
        <v/>
      </c>
      <c r="K787" s="18" t="str">
        <f t="shared" si="79"/>
        <v/>
      </c>
      <c r="L787" s="69" t="str">
        <f t="shared" si="81"/>
        <v/>
      </c>
      <c r="N787" s="23" t="str">
        <f t="shared" si="80"/>
        <v/>
      </c>
    </row>
    <row r="788" spans="8:14" x14ac:dyDescent="0.25">
      <c r="H788" s="18" t="str">
        <f t="shared" si="76"/>
        <v/>
      </c>
      <c r="I788" s="26" t="str">
        <f t="shared" si="77"/>
        <v/>
      </c>
      <c r="J788" s="18" t="str">
        <f t="shared" si="78"/>
        <v/>
      </c>
      <c r="K788" s="18" t="str">
        <f t="shared" si="79"/>
        <v/>
      </c>
      <c r="L788" s="69" t="str">
        <f t="shared" si="81"/>
        <v/>
      </c>
      <c r="N788" s="23" t="str">
        <f t="shared" si="80"/>
        <v/>
      </c>
    </row>
    <row r="789" spans="8:14" x14ac:dyDescent="0.25">
      <c r="H789" s="18" t="str">
        <f t="shared" si="76"/>
        <v/>
      </c>
      <c r="I789" s="26" t="str">
        <f t="shared" si="77"/>
        <v/>
      </c>
      <c r="J789" s="18" t="str">
        <f t="shared" si="78"/>
        <v/>
      </c>
      <c r="K789" s="18" t="str">
        <f t="shared" si="79"/>
        <v/>
      </c>
      <c r="L789" s="69" t="str">
        <f t="shared" si="81"/>
        <v/>
      </c>
      <c r="N789" s="23" t="str">
        <f t="shared" si="80"/>
        <v/>
      </c>
    </row>
    <row r="790" spans="8:14" x14ac:dyDescent="0.25">
      <c r="H790" s="18" t="str">
        <f t="shared" si="76"/>
        <v/>
      </c>
      <c r="I790" s="26" t="str">
        <f t="shared" si="77"/>
        <v/>
      </c>
      <c r="J790" s="18" t="str">
        <f t="shared" si="78"/>
        <v/>
      </c>
      <c r="K790" s="18" t="str">
        <f t="shared" si="79"/>
        <v/>
      </c>
      <c r="L790" s="69" t="str">
        <f t="shared" si="81"/>
        <v/>
      </c>
      <c r="N790" s="23" t="str">
        <f t="shared" si="80"/>
        <v/>
      </c>
    </row>
    <row r="791" spans="8:14" x14ac:dyDescent="0.25">
      <c r="H791" s="18" t="str">
        <f t="shared" si="76"/>
        <v/>
      </c>
      <c r="I791" s="26" t="str">
        <f t="shared" si="77"/>
        <v/>
      </c>
      <c r="J791" s="18" t="str">
        <f t="shared" si="78"/>
        <v/>
      </c>
      <c r="K791" s="18" t="str">
        <f t="shared" si="79"/>
        <v/>
      </c>
      <c r="L791" s="69" t="str">
        <f t="shared" si="81"/>
        <v/>
      </c>
      <c r="N791" s="23" t="str">
        <f t="shared" si="80"/>
        <v/>
      </c>
    </row>
    <row r="792" spans="8:14" x14ac:dyDescent="0.25">
      <c r="H792" s="18" t="str">
        <f t="shared" si="76"/>
        <v/>
      </c>
      <c r="I792" s="26" t="str">
        <f t="shared" si="77"/>
        <v/>
      </c>
      <c r="J792" s="18" t="str">
        <f t="shared" si="78"/>
        <v/>
      </c>
      <c r="K792" s="18" t="str">
        <f t="shared" si="79"/>
        <v/>
      </c>
      <c r="L792" s="69" t="str">
        <f t="shared" si="81"/>
        <v/>
      </c>
      <c r="N792" s="23" t="str">
        <f t="shared" si="80"/>
        <v/>
      </c>
    </row>
    <row r="793" spans="8:14" x14ac:dyDescent="0.25">
      <c r="H793" s="18" t="str">
        <f t="shared" si="76"/>
        <v/>
      </c>
      <c r="I793" s="26" t="str">
        <f t="shared" si="77"/>
        <v/>
      </c>
      <c r="J793" s="18" t="str">
        <f t="shared" si="78"/>
        <v/>
      </c>
      <c r="K793" s="18" t="str">
        <f t="shared" si="79"/>
        <v/>
      </c>
      <c r="L793" s="69" t="str">
        <f t="shared" si="81"/>
        <v/>
      </c>
      <c r="N793" s="23" t="str">
        <f t="shared" si="80"/>
        <v/>
      </c>
    </row>
    <row r="794" spans="8:14" x14ac:dyDescent="0.25">
      <c r="H794" s="18" t="str">
        <f t="shared" si="76"/>
        <v/>
      </c>
      <c r="I794" s="26" t="str">
        <f t="shared" si="77"/>
        <v/>
      </c>
      <c r="J794" s="18" t="str">
        <f t="shared" si="78"/>
        <v/>
      </c>
      <c r="K794" s="18" t="str">
        <f t="shared" si="79"/>
        <v/>
      </c>
      <c r="L794" s="69" t="str">
        <f t="shared" si="81"/>
        <v/>
      </c>
      <c r="N794" s="23" t="str">
        <f t="shared" si="80"/>
        <v/>
      </c>
    </row>
    <row r="795" spans="8:14" x14ac:dyDescent="0.25">
      <c r="H795" s="18" t="str">
        <f t="shared" si="76"/>
        <v/>
      </c>
      <c r="I795" s="26" t="str">
        <f t="shared" si="77"/>
        <v/>
      </c>
      <c r="J795" s="18" t="str">
        <f t="shared" si="78"/>
        <v/>
      </c>
      <c r="K795" s="18" t="str">
        <f t="shared" si="79"/>
        <v/>
      </c>
      <c r="L795" s="69" t="str">
        <f t="shared" si="81"/>
        <v/>
      </c>
      <c r="N795" s="23" t="str">
        <f t="shared" si="80"/>
        <v/>
      </c>
    </row>
    <row r="796" spans="8:14" x14ac:dyDescent="0.25">
      <c r="H796" s="18" t="str">
        <f t="shared" si="76"/>
        <v/>
      </c>
      <c r="I796" s="26" t="str">
        <f t="shared" si="77"/>
        <v/>
      </c>
      <c r="J796" s="18" t="str">
        <f t="shared" si="78"/>
        <v/>
      </c>
      <c r="K796" s="18" t="str">
        <f t="shared" si="79"/>
        <v/>
      </c>
      <c r="L796" s="69" t="str">
        <f t="shared" si="81"/>
        <v/>
      </c>
      <c r="N796" s="23" t="str">
        <f t="shared" si="80"/>
        <v/>
      </c>
    </row>
    <row r="797" spans="8:14" x14ac:dyDescent="0.25">
      <c r="H797" s="18" t="str">
        <f t="shared" si="76"/>
        <v/>
      </c>
      <c r="I797" s="26" t="str">
        <f t="shared" si="77"/>
        <v/>
      </c>
      <c r="J797" s="18" t="str">
        <f t="shared" si="78"/>
        <v/>
      </c>
      <c r="K797" s="18" t="str">
        <f t="shared" si="79"/>
        <v/>
      </c>
      <c r="L797" s="69" t="str">
        <f t="shared" si="81"/>
        <v/>
      </c>
      <c r="N797" s="23" t="str">
        <f t="shared" si="80"/>
        <v/>
      </c>
    </row>
    <row r="798" spans="8:14" x14ac:dyDescent="0.25">
      <c r="H798" s="18" t="str">
        <f t="shared" si="76"/>
        <v/>
      </c>
      <c r="I798" s="26" t="str">
        <f t="shared" si="77"/>
        <v/>
      </c>
      <c r="J798" s="18" t="str">
        <f t="shared" si="78"/>
        <v/>
      </c>
      <c r="K798" s="18" t="str">
        <f t="shared" si="79"/>
        <v/>
      </c>
      <c r="L798" s="69" t="str">
        <f t="shared" si="81"/>
        <v/>
      </c>
      <c r="N798" s="23" t="str">
        <f t="shared" si="80"/>
        <v/>
      </c>
    </row>
    <row r="799" spans="8:14" x14ac:dyDescent="0.25">
      <c r="H799" s="18" t="str">
        <f t="shared" si="76"/>
        <v/>
      </c>
      <c r="I799" s="26" t="str">
        <f t="shared" si="77"/>
        <v/>
      </c>
      <c r="J799" s="18" t="str">
        <f t="shared" si="78"/>
        <v/>
      </c>
      <c r="K799" s="18" t="str">
        <f t="shared" si="79"/>
        <v/>
      </c>
      <c r="L799" s="69" t="str">
        <f t="shared" si="81"/>
        <v/>
      </c>
      <c r="N799" s="23" t="str">
        <f t="shared" si="80"/>
        <v/>
      </c>
    </row>
    <row r="800" spans="8:14" x14ac:dyDescent="0.25">
      <c r="H800" s="18" t="str">
        <f t="shared" si="76"/>
        <v/>
      </c>
      <c r="I800" s="26" t="str">
        <f t="shared" si="77"/>
        <v/>
      </c>
      <c r="J800" s="18" t="str">
        <f t="shared" si="78"/>
        <v/>
      </c>
      <c r="K800" s="18" t="str">
        <f t="shared" si="79"/>
        <v/>
      </c>
      <c r="L800" s="69" t="str">
        <f t="shared" si="81"/>
        <v/>
      </c>
      <c r="N800" s="23" t="str">
        <f t="shared" si="80"/>
        <v/>
      </c>
    </row>
    <row r="801" spans="8:14" x14ac:dyDescent="0.25">
      <c r="H801" s="18" t="str">
        <f t="shared" si="76"/>
        <v/>
      </c>
      <c r="I801" s="26" t="str">
        <f t="shared" si="77"/>
        <v/>
      </c>
      <c r="J801" s="18" t="str">
        <f t="shared" si="78"/>
        <v/>
      </c>
      <c r="K801" s="18" t="str">
        <f t="shared" si="79"/>
        <v/>
      </c>
      <c r="L801" s="69" t="str">
        <f t="shared" si="81"/>
        <v/>
      </c>
      <c r="N801" s="23" t="str">
        <f t="shared" si="80"/>
        <v/>
      </c>
    </row>
    <row r="802" spans="8:14" x14ac:dyDescent="0.25">
      <c r="H802" s="18" t="str">
        <f t="shared" si="76"/>
        <v/>
      </c>
      <c r="I802" s="26" t="str">
        <f t="shared" si="77"/>
        <v/>
      </c>
      <c r="J802" s="18" t="str">
        <f t="shared" si="78"/>
        <v/>
      </c>
      <c r="K802" s="18" t="str">
        <f t="shared" si="79"/>
        <v/>
      </c>
      <c r="L802" s="69" t="str">
        <f t="shared" si="81"/>
        <v/>
      </c>
      <c r="N802" s="23" t="str">
        <f t="shared" si="80"/>
        <v/>
      </c>
    </row>
    <row r="803" spans="8:14" x14ac:dyDescent="0.25">
      <c r="H803" s="18" t="str">
        <f t="shared" si="76"/>
        <v/>
      </c>
      <c r="I803" s="26" t="str">
        <f t="shared" si="77"/>
        <v/>
      </c>
      <c r="J803" s="18" t="str">
        <f t="shared" si="78"/>
        <v/>
      </c>
      <c r="K803" s="18" t="str">
        <f t="shared" si="79"/>
        <v/>
      </c>
      <c r="L803" s="69" t="str">
        <f t="shared" si="81"/>
        <v/>
      </c>
      <c r="N803" s="23" t="str">
        <f t="shared" si="80"/>
        <v/>
      </c>
    </row>
    <row r="804" spans="8:14" x14ac:dyDescent="0.25">
      <c r="H804" s="18" t="str">
        <f t="shared" si="76"/>
        <v/>
      </c>
      <c r="I804" s="26" t="str">
        <f t="shared" si="77"/>
        <v/>
      </c>
      <c r="J804" s="18" t="str">
        <f t="shared" si="78"/>
        <v/>
      </c>
      <c r="K804" s="18" t="str">
        <f t="shared" si="79"/>
        <v/>
      </c>
      <c r="L804" s="69" t="str">
        <f t="shared" si="81"/>
        <v/>
      </c>
      <c r="N804" s="23" t="str">
        <f t="shared" si="80"/>
        <v/>
      </c>
    </row>
    <row r="805" spans="8:14" x14ac:dyDescent="0.25">
      <c r="H805" s="18" t="str">
        <f t="shared" si="76"/>
        <v/>
      </c>
      <c r="I805" s="26" t="str">
        <f t="shared" si="77"/>
        <v/>
      </c>
      <c r="J805" s="18" t="str">
        <f t="shared" si="78"/>
        <v/>
      </c>
      <c r="K805" s="18" t="str">
        <f t="shared" si="79"/>
        <v/>
      </c>
      <c r="L805" s="69" t="str">
        <f t="shared" si="81"/>
        <v/>
      </c>
      <c r="N805" s="23" t="str">
        <f t="shared" si="80"/>
        <v/>
      </c>
    </row>
    <row r="806" spans="8:14" x14ac:dyDescent="0.25">
      <c r="H806" s="18" t="str">
        <f t="shared" si="76"/>
        <v/>
      </c>
      <c r="I806" s="26" t="str">
        <f t="shared" si="77"/>
        <v/>
      </c>
      <c r="J806" s="18" t="str">
        <f t="shared" si="78"/>
        <v/>
      </c>
      <c r="K806" s="18" t="str">
        <f t="shared" si="79"/>
        <v/>
      </c>
      <c r="L806" s="69" t="str">
        <f t="shared" si="81"/>
        <v/>
      </c>
      <c r="N806" s="23" t="str">
        <f t="shared" si="80"/>
        <v/>
      </c>
    </row>
    <row r="807" spans="8:14" x14ac:dyDescent="0.25">
      <c r="H807" s="18" t="str">
        <f t="shared" si="76"/>
        <v/>
      </c>
      <c r="I807" s="26" t="str">
        <f t="shared" si="77"/>
        <v/>
      </c>
      <c r="J807" s="18" t="str">
        <f t="shared" si="78"/>
        <v/>
      </c>
      <c r="K807" s="18" t="str">
        <f t="shared" si="79"/>
        <v/>
      </c>
      <c r="L807" s="69" t="str">
        <f t="shared" si="81"/>
        <v/>
      </c>
      <c r="N807" s="23" t="str">
        <f t="shared" si="80"/>
        <v/>
      </c>
    </row>
    <row r="808" spans="8:14" x14ac:dyDescent="0.25">
      <c r="H808" s="18" t="str">
        <f t="shared" si="76"/>
        <v/>
      </c>
      <c r="I808" s="26" t="str">
        <f t="shared" si="77"/>
        <v/>
      </c>
      <c r="J808" s="18" t="str">
        <f t="shared" si="78"/>
        <v/>
      </c>
      <c r="K808" s="18" t="str">
        <f t="shared" si="79"/>
        <v/>
      </c>
      <c r="L808" s="69" t="str">
        <f t="shared" si="81"/>
        <v/>
      </c>
      <c r="N808" s="23" t="str">
        <f t="shared" si="80"/>
        <v/>
      </c>
    </row>
    <row r="809" spans="8:14" x14ac:dyDescent="0.25">
      <c r="H809" s="18" t="str">
        <f t="shared" si="76"/>
        <v/>
      </c>
      <c r="I809" s="26" t="str">
        <f t="shared" si="77"/>
        <v/>
      </c>
      <c r="J809" s="18" t="str">
        <f t="shared" si="78"/>
        <v/>
      </c>
      <c r="K809" s="18" t="str">
        <f t="shared" si="79"/>
        <v/>
      </c>
      <c r="L809" s="69" t="str">
        <f t="shared" si="81"/>
        <v/>
      </c>
      <c r="N809" s="23" t="str">
        <f t="shared" si="80"/>
        <v/>
      </c>
    </row>
    <row r="810" spans="8:14" x14ac:dyDescent="0.25">
      <c r="H810" s="18" t="str">
        <f t="shared" si="76"/>
        <v/>
      </c>
      <c r="I810" s="26" t="str">
        <f t="shared" si="77"/>
        <v/>
      </c>
      <c r="J810" s="18" t="str">
        <f t="shared" si="78"/>
        <v/>
      </c>
      <c r="K810" s="18" t="str">
        <f t="shared" si="79"/>
        <v/>
      </c>
      <c r="L810" s="69" t="str">
        <f t="shared" si="81"/>
        <v/>
      </c>
      <c r="N810" s="23" t="str">
        <f t="shared" si="80"/>
        <v/>
      </c>
    </row>
    <row r="811" spans="8:14" x14ac:dyDescent="0.25">
      <c r="H811" s="18" t="str">
        <f t="shared" si="76"/>
        <v/>
      </c>
      <c r="I811" s="26" t="str">
        <f t="shared" si="77"/>
        <v/>
      </c>
      <c r="J811" s="18" t="str">
        <f t="shared" si="78"/>
        <v/>
      </c>
      <c r="K811" s="18" t="str">
        <f t="shared" si="79"/>
        <v/>
      </c>
      <c r="L811" s="69" t="str">
        <f t="shared" si="81"/>
        <v/>
      </c>
      <c r="N811" s="23" t="str">
        <f t="shared" si="80"/>
        <v/>
      </c>
    </row>
    <row r="812" spans="8:14" x14ac:dyDescent="0.25">
      <c r="H812" s="18" t="str">
        <f t="shared" si="76"/>
        <v/>
      </c>
      <c r="I812" s="26" t="str">
        <f t="shared" si="77"/>
        <v/>
      </c>
      <c r="J812" s="18" t="str">
        <f t="shared" si="78"/>
        <v/>
      </c>
      <c r="K812" s="18" t="str">
        <f t="shared" si="79"/>
        <v/>
      </c>
      <c r="L812" s="69" t="str">
        <f t="shared" si="81"/>
        <v/>
      </c>
      <c r="N812" s="23" t="str">
        <f t="shared" si="80"/>
        <v/>
      </c>
    </row>
    <row r="813" spans="8:14" x14ac:dyDescent="0.25">
      <c r="H813" s="18" t="str">
        <f t="shared" si="76"/>
        <v/>
      </c>
      <c r="I813" s="26" t="str">
        <f t="shared" si="77"/>
        <v/>
      </c>
      <c r="J813" s="18" t="str">
        <f t="shared" si="78"/>
        <v/>
      </c>
      <c r="K813" s="18" t="str">
        <f t="shared" si="79"/>
        <v/>
      </c>
      <c r="L813" s="69" t="str">
        <f t="shared" si="81"/>
        <v/>
      </c>
      <c r="N813" s="23" t="str">
        <f t="shared" si="80"/>
        <v/>
      </c>
    </row>
    <row r="814" spans="8:14" x14ac:dyDescent="0.25">
      <c r="H814" s="18" t="str">
        <f t="shared" si="76"/>
        <v/>
      </c>
      <c r="I814" s="26" t="str">
        <f t="shared" si="77"/>
        <v/>
      </c>
      <c r="J814" s="18" t="str">
        <f t="shared" si="78"/>
        <v/>
      </c>
      <c r="K814" s="18" t="str">
        <f t="shared" si="79"/>
        <v/>
      </c>
      <c r="L814" s="69" t="str">
        <f t="shared" si="81"/>
        <v/>
      </c>
      <c r="N814" s="23" t="str">
        <f t="shared" si="80"/>
        <v/>
      </c>
    </row>
    <row r="815" spans="8:14" x14ac:dyDescent="0.25">
      <c r="H815" s="18" t="str">
        <f t="shared" si="76"/>
        <v/>
      </c>
      <c r="I815" s="26" t="str">
        <f t="shared" si="77"/>
        <v/>
      </c>
      <c r="J815" s="18" t="str">
        <f t="shared" si="78"/>
        <v/>
      </c>
      <c r="K815" s="18" t="str">
        <f t="shared" si="79"/>
        <v/>
      </c>
      <c r="L815" s="69" t="str">
        <f t="shared" si="81"/>
        <v/>
      </c>
      <c r="N815" s="23" t="str">
        <f t="shared" si="80"/>
        <v/>
      </c>
    </row>
    <row r="816" spans="8:14" x14ac:dyDescent="0.25">
      <c r="H816" s="18" t="str">
        <f t="shared" si="76"/>
        <v/>
      </c>
      <c r="I816" s="26" t="str">
        <f t="shared" si="77"/>
        <v/>
      </c>
      <c r="J816" s="18" t="str">
        <f t="shared" si="78"/>
        <v/>
      </c>
      <c r="K816" s="18" t="str">
        <f t="shared" si="79"/>
        <v/>
      </c>
      <c r="L816" s="69" t="str">
        <f t="shared" si="81"/>
        <v/>
      </c>
      <c r="N816" s="23" t="str">
        <f t="shared" si="80"/>
        <v/>
      </c>
    </row>
    <row r="817" spans="8:14" x14ac:dyDescent="0.25">
      <c r="H817" s="18" t="str">
        <f t="shared" si="76"/>
        <v/>
      </c>
      <c r="I817" s="26" t="str">
        <f t="shared" si="77"/>
        <v/>
      </c>
      <c r="J817" s="18" t="str">
        <f t="shared" si="78"/>
        <v/>
      </c>
      <c r="K817" s="18" t="str">
        <f t="shared" si="79"/>
        <v/>
      </c>
      <c r="L817" s="69" t="str">
        <f t="shared" si="81"/>
        <v/>
      </c>
      <c r="N817" s="23" t="str">
        <f t="shared" si="80"/>
        <v/>
      </c>
    </row>
    <row r="818" spans="8:14" x14ac:dyDescent="0.25">
      <c r="H818" s="18" t="str">
        <f t="shared" si="76"/>
        <v/>
      </c>
      <c r="I818" s="26" t="str">
        <f t="shared" si="77"/>
        <v/>
      </c>
      <c r="J818" s="18" t="str">
        <f t="shared" si="78"/>
        <v/>
      </c>
      <c r="K818" s="18" t="str">
        <f t="shared" si="79"/>
        <v/>
      </c>
      <c r="L818" s="69" t="str">
        <f t="shared" si="81"/>
        <v/>
      </c>
      <c r="N818" s="23" t="str">
        <f t="shared" si="80"/>
        <v/>
      </c>
    </row>
    <row r="819" spans="8:14" x14ac:dyDescent="0.25">
      <c r="H819" s="18" t="str">
        <f t="shared" si="76"/>
        <v/>
      </c>
      <c r="I819" s="26" t="str">
        <f t="shared" si="77"/>
        <v/>
      </c>
      <c r="J819" s="18" t="str">
        <f t="shared" si="78"/>
        <v/>
      </c>
      <c r="K819" s="18" t="str">
        <f t="shared" si="79"/>
        <v/>
      </c>
      <c r="L819" s="69" t="str">
        <f t="shared" si="81"/>
        <v/>
      </c>
      <c r="N819" s="23" t="str">
        <f t="shared" si="80"/>
        <v/>
      </c>
    </row>
    <row r="820" spans="8:14" x14ac:dyDescent="0.25">
      <c r="H820" s="18" t="str">
        <f t="shared" si="76"/>
        <v/>
      </c>
      <c r="I820" s="26" t="str">
        <f t="shared" si="77"/>
        <v/>
      </c>
      <c r="J820" s="18" t="str">
        <f t="shared" si="78"/>
        <v/>
      </c>
      <c r="K820" s="18" t="str">
        <f t="shared" si="79"/>
        <v/>
      </c>
      <c r="L820" s="69" t="str">
        <f t="shared" si="81"/>
        <v/>
      </c>
      <c r="N820" s="23" t="str">
        <f t="shared" si="80"/>
        <v/>
      </c>
    </row>
    <row r="821" spans="8:14" x14ac:dyDescent="0.25">
      <c r="H821" s="18" t="str">
        <f t="shared" si="76"/>
        <v/>
      </c>
      <c r="I821" s="26" t="str">
        <f t="shared" si="77"/>
        <v/>
      </c>
      <c r="J821" s="18" t="str">
        <f t="shared" si="78"/>
        <v/>
      </c>
      <c r="K821" s="18" t="str">
        <f t="shared" si="79"/>
        <v/>
      </c>
      <c r="L821" s="69" t="str">
        <f t="shared" si="81"/>
        <v/>
      </c>
      <c r="N821" s="23" t="str">
        <f t="shared" si="80"/>
        <v/>
      </c>
    </row>
    <row r="822" spans="8:14" x14ac:dyDescent="0.25">
      <c r="H822" s="18" t="str">
        <f t="shared" si="76"/>
        <v/>
      </c>
      <c r="I822" s="26" t="str">
        <f t="shared" si="77"/>
        <v/>
      </c>
      <c r="J822" s="18" t="str">
        <f t="shared" si="78"/>
        <v/>
      </c>
      <c r="K822" s="18" t="str">
        <f t="shared" si="79"/>
        <v/>
      </c>
      <c r="L822" s="69" t="str">
        <f t="shared" si="81"/>
        <v/>
      </c>
      <c r="N822" s="23" t="str">
        <f t="shared" si="80"/>
        <v/>
      </c>
    </row>
    <row r="823" spans="8:14" x14ac:dyDescent="0.25">
      <c r="H823" s="18" t="str">
        <f t="shared" si="76"/>
        <v/>
      </c>
      <c r="I823" s="26" t="str">
        <f t="shared" si="77"/>
        <v/>
      </c>
      <c r="J823" s="18" t="str">
        <f t="shared" si="78"/>
        <v/>
      </c>
      <c r="K823" s="18" t="str">
        <f t="shared" si="79"/>
        <v/>
      </c>
      <c r="L823" s="69" t="str">
        <f t="shared" si="81"/>
        <v/>
      </c>
      <c r="N823" s="23" t="str">
        <f t="shared" si="80"/>
        <v/>
      </c>
    </row>
    <row r="824" spans="8:14" x14ac:dyDescent="0.25">
      <c r="H824" s="18" t="str">
        <f t="shared" si="76"/>
        <v/>
      </c>
      <c r="I824" s="26" t="str">
        <f t="shared" si="77"/>
        <v/>
      </c>
      <c r="J824" s="18" t="str">
        <f t="shared" si="78"/>
        <v/>
      </c>
      <c r="K824" s="18" t="str">
        <f t="shared" si="79"/>
        <v/>
      </c>
      <c r="L824" s="69" t="str">
        <f t="shared" si="81"/>
        <v/>
      </c>
      <c r="N824" s="23" t="str">
        <f t="shared" si="80"/>
        <v/>
      </c>
    </row>
    <row r="825" spans="8:14" x14ac:dyDescent="0.25">
      <c r="H825" s="18" t="str">
        <f t="shared" si="76"/>
        <v/>
      </c>
      <c r="I825" s="26" t="str">
        <f t="shared" si="77"/>
        <v/>
      </c>
      <c r="J825" s="18" t="str">
        <f t="shared" si="78"/>
        <v/>
      </c>
      <c r="K825" s="18" t="str">
        <f t="shared" si="79"/>
        <v/>
      </c>
      <c r="L825" s="69" t="str">
        <f t="shared" si="81"/>
        <v/>
      </c>
      <c r="N825" s="23" t="str">
        <f t="shared" si="80"/>
        <v/>
      </c>
    </row>
    <row r="826" spans="8:14" x14ac:dyDescent="0.25">
      <c r="H826" s="18" t="str">
        <f t="shared" si="76"/>
        <v/>
      </c>
      <c r="I826" s="26" t="str">
        <f t="shared" si="77"/>
        <v/>
      </c>
      <c r="J826" s="18" t="str">
        <f t="shared" si="78"/>
        <v/>
      </c>
      <c r="K826" s="18" t="str">
        <f t="shared" si="79"/>
        <v/>
      </c>
      <c r="L826" s="69" t="str">
        <f t="shared" si="81"/>
        <v/>
      </c>
      <c r="N826" s="23" t="str">
        <f t="shared" si="80"/>
        <v/>
      </c>
    </row>
    <row r="827" spans="8:14" x14ac:dyDescent="0.25">
      <c r="H827" s="18" t="str">
        <f t="shared" si="76"/>
        <v/>
      </c>
      <c r="I827" s="26" t="str">
        <f t="shared" si="77"/>
        <v/>
      </c>
      <c r="J827" s="18" t="str">
        <f t="shared" si="78"/>
        <v/>
      </c>
      <c r="K827" s="18" t="str">
        <f t="shared" si="79"/>
        <v/>
      </c>
      <c r="L827" s="69" t="str">
        <f t="shared" si="81"/>
        <v/>
      </c>
      <c r="N827" s="23" t="str">
        <f t="shared" si="80"/>
        <v/>
      </c>
    </row>
    <row r="828" spans="8:14" x14ac:dyDescent="0.25">
      <c r="H828" s="18" t="str">
        <f t="shared" si="76"/>
        <v/>
      </c>
      <c r="I828" s="26" t="str">
        <f t="shared" si="77"/>
        <v/>
      </c>
      <c r="J828" s="18" t="str">
        <f t="shared" si="78"/>
        <v/>
      </c>
      <c r="K828" s="18" t="str">
        <f t="shared" si="79"/>
        <v/>
      </c>
      <c r="L828" s="69" t="str">
        <f t="shared" si="81"/>
        <v/>
      </c>
      <c r="N828" s="23" t="str">
        <f t="shared" si="80"/>
        <v/>
      </c>
    </row>
    <row r="829" spans="8:14" x14ac:dyDescent="0.25">
      <c r="H829" s="18" t="str">
        <f t="shared" si="76"/>
        <v/>
      </c>
      <c r="I829" s="26" t="str">
        <f t="shared" si="77"/>
        <v/>
      </c>
      <c r="J829" s="18" t="str">
        <f t="shared" si="78"/>
        <v/>
      </c>
      <c r="K829" s="18" t="str">
        <f t="shared" si="79"/>
        <v/>
      </c>
      <c r="L829" s="69" t="str">
        <f t="shared" si="81"/>
        <v/>
      </c>
      <c r="N829" s="23" t="str">
        <f t="shared" si="80"/>
        <v/>
      </c>
    </row>
    <row r="830" spans="8:14" x14ac:dyDescent="0.25">
      <c r="H830" s="18" t="str">
        <f t="shared" si="76"/>
        <v/>
      </c>
      <c r="I830" s="26" t="str">
        <f t="shared" si="77"/>
        <v/>
      </c>
      <c r="J830" s="18" t="str">
        <f t="shared" si="78"/>
        <v/>
      </c>
      <c r="K830" s="18" t="str">
        <f t="shared" si="79"/>
        <v/>
      </c>
      <c r="L830" s="69" t="str">
        <f t="shared" si="81"/>
        <v/>
      </c>
      <c r="N830" s="23" t="str">
        <f t="shared" si="80"/>
        <v/>
      </c>
    </row>
    <row r="831" spans="8:14" x14ac:dyDescent="0.25">
      <c r="H831" s="18" t="str">
        <f t="shared" si="76"/>
        <v/>
      </c>
      <c r="I831" s="26" t="str">
        <f t="shared" si="77"/>
        <v/>
      </c>
      <c r="J831" s="18" t="str">
        <f t="shared" si="78"/>
        <v/>
      </c>
      <c r="K831" s="18" t="str">
        <f t="shared" si="79"/>
        <v/>
      </c>
      <c r="L831" s="69" t="str">
        <f t="shared" si="81"/>
        <v/>
      </c>
      <c r="N831" s="23" t="str">
        <f t="shared" si="80"/>
        <v/>
      </c>
    </row>
    <row r="832" spans="8:14" x14ac:dyDescent="0.25">
      <c r="H832" s="18" t="str">
        <f t="shared" si="76"/>
        <v/>
      </c>
      <c r="I832" s="26" t="str">
        <f t="shared" si="77"/>
        <v/>
      </c>
      <c r="J832" s="18" t="str">
        <f t="shared" si="78"/>
        <v/>
      </c>
      <c r="K832" s="18" t="str">
        <f t="shared" si="79"/>
        <v/>
      </c>
      <c r="L832" s="69" t="str">
        <f t="shared" si="81"/>
        <v/>
      </c>
      <c r="N832" s="23" t="str">
        <f t="shared" si="80"/>
        <v/>
      </c>
    </row>
    <row r="833" spans="8:14" x14ac:dyDescent="0.25">
      <c r="H833" s="18" t="str">
        <f t="shared" si="76"/>
        <v/>
      </c>
      <c r="I833" s="26" t="str">
        <f t="shared" si="77"/>
        <v/>
      </c>
      <c r="J833" s="18" t="str">
        <f t="shared" si="78"/>
        <v/>
      </c>
      <c r="K833" s="18" t="str">
        <f t="shared" si="79"/>
        <v/>
      </c>
      <c r="L833" s="69" t="str">
        <f t="shared" si="81"/>
        <v/>
      </c>
      <c r="N833" s="23" t="str">
        <f t="shared" si="80"/>
        <v/>
      </c>
    </row>
    <row r="834" spans="8:14" x14ac:dyDescent="0.25">
      <c r="H834" s="18" t="str">
        <f t="shared" si="76"/>
        <v/>
      </c>
      <c r="I834" s="26" t="str">
        <f t="shared" si="77"/>
        <v/>
      </c>
      <c r="J834" s="18" t="str">
        <f t="shared" si="78"/>
        <v/>
      </c>
      <c r="K834" s="18" t="str">
        <f t="shared" si="79"/>
        <v/>
      </c>
      <c r="L834" s="69" t="str">
        <f t="shared" si="81"/>
        <v/>
      </c>
      <c r="N834" s="23" t="str">
        <f t="shared" si="80"/>
        <v/>
      </c>
    </row>
    <row r="835" spans="8:14" x14ac:dyDescent="0.25">
      <c r="H835" s="18" t="str">
        <f t="shared" si="76"/>
        <v/>
      </c>
      <c r="I835" s="26" t="str">
        <f t="shared" si="77"/>
        <v/>
      </c>
      <c r="J835" s="18" t="str">
        <f t="shared" si="78"/>
        <v/>
      </c>
      <c r="K835" s="18" t="str">
        <f t="shared" si="79"/>
        <v/>
      </c>
      <c r="L835" s="69" t="str">
        <f t="shared" si="81"/>
        <v/>
      </c>
      <c r="N835" s="23" t="str">
        <f t="shared" si="80"/>
        <v/>
      </c>
    </row>
    <row r="836" spans="8:14" x14ac:dyDescent="0.25">
      <c r="H836" s="18" t="str">
        <f t="shared" ref="H836:H899" si="82">IF(OR($E836="",$G836=""),"",$E836*$G836)</f>
        <v/>
      </c>
      <c r="I836" s="26" t="str">
        <f t="shared" ref="I836:I899" si="83">IF($F836="","",IFERROR(INDEX(CurRate,MATCH($F836,CurCode,0)),""))</f>
        <v/>
      </c>
      <c r="J836" s="18" t="str">
        <f t="shared" ref="J836:J899" si="84">IF(OR($G836="",$I836="",$I836=0),"",$G836/$I836)</f>
        <v/>
      </c>
      <c r="K836" s="18" t="str">
        <f t="shared" ref="K836:K899" si="85">IF(OR($E836="",$J836=""),"",$E836*$J836)</f>
        <v/>
      </c>
      <c r="L836" s="69" t="str">
        <f t="shared" si="81"/>
        <v/>
      </c>
      <c r="N836" s="23" t="str">
        <f t="shared" ref="N836:N899" si="86">IF($A836="","",$A836*100000+ROW())</f>
        <v/>
      </c>
    </row>
    <row r="837" spans="8:14" x14ac:dyDescent="0.25">
      <c r="H837" s="18" t="str">
        <f t="shared" si="82"/>
        <v/>
      </c>
      <c r="I837" s="26" t="str">
        <f t="shared" si="83"/>
        <v/>
      </c>
      <c r="J837" s="18" t="str">
        <f t="shared" si="84"/>
        <v/>
      </c>
      <c r="K837" s="18" t="str">
        <f t="shared" si="85"/>
        <v/>
      </c>
      <c r="L837" s="69" t="str">
        <f t="shared" ref="L837:L900" si="87">IF(D837="","",IF(ISNUMBER(MATCH(D837,ItemName,0)),"OK","NOT IN ITEMS LIST"))</f>
        <v/>
      </c>
      <c r="N837" s="23" t="str">
        <f t="shared" si="86"/>
        <v/>
      </c>
    </row>
    <row r="838" spans="8:14" x14ac:dyDescent="0.25">
      <c r="H838" s="18" t="str">
        <f t="shared" si="82"/>
        <v/>
      </c>
      <c r="I838" s="26" t="str">
        <f t="shared" si="83"/>
        <v/>
      </c>
      <c r="J838" s="18" t="str">
        <f t="shared" si="84"/>
        <v/>
      </c>
      <c r="K838" s="18" t="str">
        <f t="shared" si="85"/>
        <v/>
      </c>
      <c r="L838" s="69" t="str">
        <f t="shared" si="87"/>
        <v/>
      </c>
      <c r="N838" s="23" t="str">
        <f t="shared" si="86"/>
        <v/>
      </c>
    </row>
    <row r="839" spans="8:14" x14ac:dyDescent="0.25">
      <c r="H839" s="18" t="str">
        <f t="shared" si="82"/>
        <v/>
      </c>
      <c r="I839" s="26" t="str">
        <f t="shared" si="83"/>
        <v/>
      </c>
      <c r="J839" s="18" t="str">
        <f t="shared" si="84"/>
        <v/>
      </c>
      <c r="K839" s="18" t="str">
        <f t="shared" si="85"/>
        <v/>
      </c>
      <c r="L839" s="69" t="str">
        <f t="shared" si="87"/>
        <v/>
      </c>
      <c r="N839" s="23" t="str">
        <f t="shared" si="86"/>
        <v/>
      </c>
    </row>
    <row r="840" spans="8:14" x14ac:dyDescent="0.25">
      <c r="H840" s="18" t="str">
        <f t="shared" si="82"/>
        <v/>
      </c>
      <c r="I840" s="26" t="str">
        <f t="shared" si="83"/>
        <v/>
      </c>
      <c r="J840" s="18" t="str">
        <f t="shared" si="84"/>
        <v/>
      </c>
      <c r="K840" s="18" t="str">
        <f t="shared" si="85"/>
        <v/>
      </c>
      <c r="L840" s="69" t="str">
        <f t="shared" si="87"/>
        <v/>
      </c>
      <c r="N840" s="23" t="str">
        <f t="shared" si="86"/>
        <v/>
      </c>
    </row>
    <row r="841" spans="8:14" x14ac:dyDescent="0.25">
      <c r="H841" s="18" t="str">
        <f t="shared" si="82"/>
        <v/>
      </c>
      <c r="I841" s="26" t="str">
        <f t="shared" si="83"/>
        <v/>
      </c>
      <c r="J841" s="18" t="str">
        <f t="shared" si="84"/>
        <v/>
      </c>
      <c r="K841" s="18" t="str">
        <f t="shared" si="85"/>
        <v/>
      </c>
      <c r="L841" s="69" t="str">
        <f t="shared" si="87"/>
        <v/>
      </c>
      <c r="N841" s="23" t="str">
        <f t="shared" si="86"/>
        <v/>
      </c>
    </row>
    <row r="842" spans="8:14" x14ac:dyDescent="0.25">
      <c r="H842" s="18" t="str">
        <f t="shared" si="82"/>
        <v/>
      </c>
      <c r="I842" s="26" t="str">
        <f t="shared" si="83"/>
        <v/>
      </c>
      <c r="J842" s="18" t="str">
        <f t="shared" si="84"/>
        <v/>
      </c>
      <c r="K842" s="18" t="str">
        <f t="shared" si="85"/>
        <v/>
      </c>
      <c r="L842" s="69" t="str">
        <f t="shared" si="87"/>
        <v/>
      </c>
      <c r="N842" s="23" t="str">
        <f t="shared" si="86"/>
        <v/>
      </c>
    </row>
    <row r="843" spans="8:14" x14ac:dyDescent="0.25">
      <c r="H843" s="18" t="str">
        <f t="shared" si="82"/>
        <v/>
      </c>
      <c r="I843" s="26" t="str">
        <f t="shared" si="83"/>
        <v/>
      </c>
      <c r="J843" s="18" t="str">
        <f t="shared" si="84"/>
        <v/>
      </c>
      <c r="K843" s="18" t="str">
        <f t="shared" si="85"/>
        <v/>
      </c>
      <c r="L843" s="69" t="str">
        <f t="shared" si="87"/>
        <v/>
      </c>
      <c r="N843" s="23" t="str">
        <f t="shared" si="86"/>
        <v/>
      </c>
    </row>
    <row r="844" spans="8:14" x14ac:dyDescent="0.25">
      <c r="H844" s="18" t="str">
        <f t="shared" si="82"/>
        <v/>
      </c>
      <c r="I844" s="26" t="str">
        <f t="shared" si="83"/>
        <v/>
      </c>
      <c r="J844" s="18" t="str">
        <f t="shared" si="84"/>
        <v/>
      </c>
      <c r="K844" s="18" t="str">
        <f t="shared" si="85"/>
        <v/>
      </c>
      <c r="L844" s="69" t="str">
        <f t="shared" si="87"/>
        <v/>
      </c>
      <c r="N844" s="23" t="str">
        <f t="shared" si="86"/>
        <v/>
      </c>
    </row>
    <row r="845" spans="8:14" x14ac:dyDescent="0.25">
      <c r="H845" s="18" t="str">
        <f t="shared" si="82"/>
        <v/>
      </c>
      <c r="I845" s="26" t="str">
        <f t="shared" si="83"/>
        <v/>
      </c>
      <c r="J845" s="18" t="str">
        <f t="shared" si="84"/>
        <v/>
      </c>
      <c r="K845" s="18" t="str">
        <f t="shared" si="85"/>
        <v/>
      </c>
      <c r="L845" s="69" t="str">
        <f t="shared" si="87"/>
        <v/>
      </c>
      <c r="N845" s="23" t="str">
        <f t="shared" si="86"/>
        <v/>
      </c>
    </row>
    <row r="846" spans="8:14" x14ac:dyDescent="0.25">
      <c r="H846" s="18" t="str">
        <f t="shared" si="82"/>
        <v/>
      </c>
      <c r="I846" s="26" t="str">
        <f t="shared" si="83"/>
        <v/>
      </c>
      <c r="J846" s="18" t="str">
        <f t="shared" si="84"/>
        <v/>
      </c>
      <c r="K846" s="18" t="str">
        <f t="shared" si="85"/>
        <v/>
      </c>
      <c r="L846" s="69" t="str">
        <f t="shared" si="87"/>
        <v/>
      </c>
      <c r="N846" s="23" t="str">
        <f t="shared" si="86"/>
        <v/>
      </c>
    </row>
    <row r="847" spans="8:14" x14ac:dyDescent="0.25">
      <c r="H847" s="18" t="str">
        <f t="shared" si="82"/>
        <v/>
      </c>
      <c r="I847" s="26" t="str">
        <f t="shared" si="83"/>
        <v/>
      </c>
      <c r="J847" s="18" t="str">
        <f t="shared" si="84"/>
        <v/>
      </c>
      <c r="K847" s="18" t="str">
        <f t="shared" si="85"/>
        <v/>
      </c>
      <c r="L847" s="69" t="str">
        <f t="shared" si="87"/>
        <v/>
      </c>
      <c r="N847" s="23" t="str">
        <f t="shared" si="86"/>
        <v/>
      </c>
    </row>
    <row r="848" spans="8:14" x14ac:dyDescent="0.25">
      <c r="H848" s="18" t="str">
        <f t="shared" si="82"/>
        <v/>
      </c>
      <c r="I848" s="26" t="str">
        <f t="shared" si="83"/>
        <v/>
      </c>
      <c r="J848" s="18" t="str">
        <f t="shared" si="84"/>
        <v/>
      </c>
      <c r="K848" s="18" t="str">
        <f t="shared" si="85"/>
        <v/>
      </c>
      <c r="L848" s="69" t="str">
        <f t="shared" si="87"/>
        <v/>
      </c>
      <c r="N848" s="23" t="str">
        <f t="shared" si="86"/>
        <v/>
      </c>
    </row>
    <row r="849" spans="8:14" x14ac:dyDescent="0.25">
      <c r="H849" s="18" t="str">
        <f t="shared" si="82"/>
        <v/>
      </c>
      <c r="I849" s="26" t="str">
        <f t="shared" si="83"/>
        <v/>
      </c>
      <c r="J849" s="18" t="str">
        <f t="shared" si="84"/>
        <v/>
      </c>
      <c r="K849" s="18" t="str">
        <f t="shared" si="85"/>
        <v/>
      </c>
      <c r="L849" s="69" t="str">
        <f t="shared" si="87"/>
        <v/>
      </c>
      <c r="N849" s="23" t="str">
        <f t="shared" si="86"/>
        <v/>
      </c>
    </row>
    <row r="850" spans="8:14" x14ac:dyDescent="0.25">
      <c r="H850" s="18" t="str">
        <f t="shared" si="82"/>
        <v/>
      </c>
      <c r="I850" s="26" t="str">
        <f t="shared" si="83"/>
        <v/>
      </c>
      <c r="J850" s="18" t="str">
        <f t="shared" si="84"/>
        <v/>
      </c>
      <c r="K850" s="18" t="str">
        <f t="shared" si="85"/>
        <v/>
      </c>
      <c r="L850" s="69" t="str">
        <f t="shared" si="87"/>
        <v/>
      </c>
      <c r="N850" s="23" t="str">
        <f t="shared" si="86"/>
        <v/>
      </c>
    </row>
    <row r="851" spans="8:14" x14ac:dyDescent="0.25">
      <c r="H851" s="18" t="str">
        <f t="shared" si="82"/>
        <v/>
      </c>
      <c r="I851" s="26" t="str">
        <f t="shared" si="83"/>
        <v/>
      </c>
      <c r="J851" s="18" t="str">
        <f t="shared" si="84"/>
        <v/>
      </c>
      <c r="K851" s="18" t="str">
        <f t="shared" si="85"/>
        <v/>
      </c>
      <c r="L851" s="69" t="str">
        <f t="shared" si="87"/>
        <v/>
      </c>
      <c r="N851" s="23" t="str">
        <f t="shared" si="86"/>
        <v/>
      </c>
    </row>
    <row r="852" spans="8:14" x14ac:dyDescent="0.25">
      <c r="H852" s="18" t="str">
        <f t="shared" si="82"/>
        <v/>
      </c>
      <c r="I852" s="26" t="str">
        <f t="shared" si="83"/>
        <v/>
      </c>
      <c r="J852" s="18" t="str">
        <f t="shared" si="84"/>
        <v/>
      </c>
      <c r="K852" s="18" t="str">
        <f t="shared" si="85"/>
        <v/>
      </c>
      <c r="L852" s="69" t="str">
        <f t="shared" si="87"/>
        <v/>
      </c>
      <c r="N852" s="23" t="str">
        <f t="shared" si="86"/>
        <v/>
      </c>
    </row>
    <row r="853" spans="8:14" x14ac:dyDescent="0.25">
      <c r="H853" s="18" t="str">
        <f t="shared" si="82"/>
        <v/>
      </c>
      <c r="I853" s="26" t="str">
        <f t="shared" si="83"/>
        <v/>
      </c>
      <c r="J853" s="18" t="str">
        <f t="shared" si="84"/>
        <v/>
      </c>
      <c r="K853" s="18" t="str">
        <f t="shared" si="85"/>
        <v/>
      </c>
      <c r="L853" s="69" t="str">
        <f t="shared" si="87"/>
        <v/>
      </c>
      <c r="N853" s="23" t="str">
        <f t="shared" si="86"/>
        <v/>
      </c>
    </row>
    <row r="854" spans="8:14" x14ac:dyDescent="0.25">
      <c r="H854" s="18" t="str">
        <f t="shared" si="82"/>
        <v/>
      </c>
      <c r="I854" s="26" t="str">
        <f t="shared" si="83"/>
        <v/>
      </c>
      <c r="J854" s="18" t="str">
        <f t="shared" si="84"/>
        <v/>
      </c>
      <c r="K854" s="18" t="str">
        <f t="shared" si="85"/>
        <v/>
      </c>
      <c r="L854" s="69" t="str">
        <f t="shared" si="87"/>
        <v/>
      </c>
      <c r="N854" s="23" t="str">
        <f t="shared" si="86"/>
        <v/>
      </c>
    </row>
    <row r="855" spans="8:14" x14ac:dyDescent="0.25">
      <c r="H855" s="18" t="str">
        <f t="shared" si="82"/>
        <v/>
      </c>
      <c r="I855" s="26" t="str">
        <f t="shared" si="83"/>
        <v/>
      </c>
      <c r="J855" s="18" t="str">
        <f t="shared" si="84"/>
        <v/>
      </c>
      <c r="K855" s="18" t="str">
        <f t="shared" si="85"/>
        <v/>
      </c>
      <c r="L855" s="69" t="str">
        <f t="shared" si="87"/>
        <v/>
      </c>
      <c r="N855" s="23" t="str">
        <f t="shared" si="86"/>
        <v/>
      </c>
    </row>
    <row r="856" spans="8:14" x14ac:dyDescent="0.25">
      <c r="H856" s="18" t="str">
        <f t="shared" si="82"/>
        <v/>
      </c>
      <c r="I856" s="26" t="str">
        <f t="shared" si="83"/>
        <v/>
      </c>
      <c r="J856" s="18" t="str">
        <f t="shared" si="84"/>
        <v/>
      </c>
      <c r="K856" s="18" t="str">
        <f t="shared" si="85"/>
        <v/>
      </c>
      <c r="L856" s="69" t="str">
        <f t="shared" si="87"/>
        <v/>
      </c>
      <c r="N856" s="23" t="str">
        <f t="shared" si="86"/>
        <v/>
      </c>
    </row>
    <row r="857" spans="8:14" x14ac:dyDescent="0.25">
      <c r="H857" s="18" t="str">
        <f t="shared" si="82"/>
        <v/>
      </c>
      <c r="I857" s="26" t="str">
        <f t="shared" si="83"/>
        <v/>
      </c>
      <c r="J857" s="18" t="str">
        <f t="shared" si="84"/>
        <v/>
      </c>
      <c r="K857" s="18" t="str">
        <f t="shared" si="85"/>
        <v/>
      </c>
      <c r="L857" s="69" t="str">
        <f t="shared" si="87"/>
        <v/>
      </c>
      <c r="N857" s="23" t="str">
        <f t="shared" si="86"/>
        <v/>
      </c>
    </row>
    <row r="858" spans="8:14" x14ac:dyDescent="0.25">
      <c r="H858" s="18" t="str">
        <f t="shared" si="82"/>
        <v/>
      </c>
      <c r="I858" s="26" t="str">
        <f t="shared" si="83"/>
        <v/>
      </c>
      <c r="J858" s="18" t="str">
        <f t="shared" si="84"/>
        <v/>
      </c>
      <c r="K858" s="18" t="str">
        <f t="shared" si="85"/>
        <v/>
      </c>
      <c r="L858" s="69" t="str">
        <f t="shared" si="87"/>
        <v/>
      </c>
      <c r="N858" s="23" t="str">
        <f t="shared" si="86"/>
        <v/>
      </c>
    </row>
    <row r="859" spans="8:14" x14ac:dyDescent="0.25">
      <c r="H859" s="18" t="str">
        <f t="shared" si="82"/>
        <v/>
      </c>
      <c r="I859" s="26" t="str">
        <f t="shared" si="83"/>
        <v/>
      </c>
      <c r="J859" s="18" t="str">
        <f t="shared" si="84"/>
        <v/>
      </c>
      <c r="K859" s="18" t="str">
        <f t="shared" si="85"/>
        <v/>
      </c>
      <c r="L859" s="69" t="str">
        <f t="shared" si="87"/>
        <v/>
      </c>
      <c r="N859" s="23" t="str">
        <f t="shared" si="86"/>
        <v/>
      </c>
    </row>
    <row r="860" spans="8:14" x14ac:dyDescent="0.25">
      <c r="H860" s="18" t="str">
        <f t="shared" si="82"/>
        <v/>
      </c>
      <c r="I860" s="26" t="str">
        <f t="shared" si="83"/>
        <v/>
      </c>
      <c r="J860" s="18" t="str">
        <f t="shared" si="84"/>
        <v/>
      </c>
      <c r="K860" s="18" t="str">
        <f t="shared" si="85"/>
        <v/>
      </c>
      <c r="L860" s="69" t="str">
        <f t="shared" si="87"/>
        <v/>
      </c>
      <c r="N860" s="23" t="str">
        <f t="shared" si="86"/>
        <v/>
      </c>
    </row>
    <row r="861" spans="8:14" x14ac:dyDescent="0.25">
      <c r="H861" s="18" t="str">
        <f t="shared" si="82"/>
        <v/>
      </c>
      <c r="I861" s="26" t="str">
        <f t="shared" si="83"/>
        <v/>
      </c>
      <c r="J861" s="18" t="str">
        <f t="shared" si="84"/>
        <v/>
      </c>
      <c r="K861" s="18" t="str">
        <f t="shared" si="85"/>
        <v/>
      </c>
      <c r="L861" s="69" t="str">
        <f t="shared" si="87"/>
        <v/>
      </c>
      <c r="N861" s="23" t="str">
        <f t="shared" si="86"/>
        <v/>
      </c>
    </row>
    <row r="862" spans="8:14" x14ac:dyDescent="0.25">
      <c r="H862" s="18" t="str">
        <f t="shared" si="82"/>
        <v/>
      </c>
      <c r="I862" s="26" t="str">
        <f t="shared" si="83"/>
        <v/>
      </c>
      <c r="J862" s="18" t="str">
        <f t="shared" si="84"/>
        <v/>
      </c>
      <c r="K862" s="18" t="str">
        <f t="shared" si="85"/>
        <v/>
      </c>
      <c r="L862" s="69" t="str">
        <f t="shared" si="87"/>
        <v/>
      </c>
      <c r="N862" s="23" t="str">
        <f t="shared" si="86"/>
        <v/>
      </c>
    </row>
    <row r="863" spans="8:14" x14ac:dyDescent="0.25">
      <c r="H863" s="18" t="str">
        <f t="shared" si="82"/>
        <v/>
      </c>
      <c r="I863" s="26" t="str">
        <f t="shared" si="83"/>
        <v/>
      </c>
      <c r="J863" s="18" t="str">
        <f t="shared" si="84"/>
        <v/>
      </c>
      <c r="K863" s="18" t="str">
        <f t="shared" si="85"/>
        <v/>
      </c>
      <c r="L863" s="69" t="str">
        <f t="shared" si="87"/>
        <v/>
      </c>
      <c r="N863" s="23" t="str">
        <f t="shared" si="86"/>
        <v/>
      </c>
    </row>
    <row r="864" spans="8:14" x14ac:dyDescent="0.25">
      <c r="H864" s="18" t="str">
        <f t="shared" si="82"/>
        <v/>
      </c>
      <c r="I864" s="26" t="str">
        <f t="shared" si="83"/>
        <v/>
      </c>
      <c r="J864" s="18" t="str">
        <f t="shared" si="84"/>
        <v/>
      </c>
      <c r="K864" s="18" t="str">
        <f t="shared" si="85"/>
        <v/>
      </c>
      <c r="L864" s="69" t="str">
        <f t="shared" si="87"/>
        <v/>
      </c>
      <c r="N864" s="23" t="str">
        <f t="shared" si="86"/>
        <v/>
      </c>
    </row>
    <row r="865" spans="8:14" x14ac:dyDescent="0.25">
      <c r="H865" s="18" t="str">
        <f t="shared" si="82"/>
        <v/>
      </c>
      <c r="I865" s="26" t="str">
        <f t="shared" si="83"/>
        <v/>
      </c>
      <c r="J865" s="18" t="str">
        <f t="shared" si="84"/>
        <v/>
      </c>
      <c r="K865" s="18" t="str">
        <f t="shared" si="85"/>
        <v/>
      </c>
      <c r="L865" s="69" t="str">
        <f t="shared" si="87"/>
        <v/>
      </c>
      <c r="N865" s="23" t="str">
        <f t="shared" si="86"/>
        <v/>
      </c>
    </row>
    <row r="866" spans="8:14" x14ac:dyDescent="0.25">
      <c r="H866" s="18" t="str">
        <f t="shared" si="82"/>
        <v/>
      </c>
      <c r="I866" s="26" t="str">
        <f t="shared" si="83"/>
        <v/>
      </c>
      <c r="J866" s="18" t="str">
        <f t="shared" si="84"/>
        <v/>
      </c>
      <c r="K866" s="18" t="str">
        <f t="shared" si="85"/>
        <v/>
      </c>
      <c r="L866" s="69" t="str">
        <f t="shared" si="87"/>
        <v/>
      </c>
      <c r="N866" s="23" t="str">
        <f t="shared" si="86"/>
        <v/>
      </c>
    </row>
    <row r="867" spans="8:14" x14ac:dyDescent="0.25">
      <c r="H867" s="18" t="str">
        <f t="shared" si="82"/>
        <v/>
      </c>
      <c r="I867" s="26" t="str">
        <f t="shared" si="83"/>
        <v/>
      </c>
      <c r="J867" s="18" t="str">
        <f t="shared" si="84"/>
        <v/>
      </c>
      <c r="K867" s="18" t="str">
        <f t="shared" si="85"/>
        <v/>
      </c>
      <c r="L867" s="69" t="str">
        <f t="shared" si="87"/>
        <v/>
      </c>
      <c r="N867" s="23" t="str">
        <f t="shared" si="86"/>
        <v/>
      </c>
    </row>
    <row r="868" spans="8:14" x14ac:dyDescent="0.25">
      <c r="H868" s="18" t="str">
        <f t="shared" si="82"/>
        <v/>
      </c>
      <c r="I868" s="26" t="str">
        <f t="shared" si="83"/>
        <v/>
      </c>
      <c r="J868" s="18" t="str">
        <f t="shared" si="84"/>
        <v/>
      </c>
      <c r="K868" s="18" t="str">
        <f t="shared" si="85"/>
        <v/>
      </c>
      <c r="L868" s="69" t="str">
        <f t="shared" si="87"/>
        <v/>
      </c>
      <c r="N868" s="23" t="str">
        <f t="shared" si="86"/>
        <v/>
      </c>
    </row>
    <row r="869" spans="8:14" x14ac:dyDescent="0.25">
      <c r="H869" s="18" t="str">
        <f t="shared" si="82"/>
        <v/>
      </c>
      <c r="I869" s="26" t="str">
        <f t="shared" si="83"/>
        <v/>
      </c>
      <c r="J869" s="18" t="str">
        <f t="shared" si="84"/>
        <v/>
      </c>
      <c r="K869" s="18" t="str">
        <f t="shared" si="85"/>
        <v/>
      </c>
      <c r="L869" s="69" t="str">
        <f t="shared" si="87"/>
        <v/>
      </c>
      <c r="N869" s="23" t="str">
        <f t="shared" si="86"/>
        <v/>
      </c>
    </row>
    <row r="870" spans="8:14" x14ac:dyDescent="0.25">
      <c r="H870" s="18" t="str">
        <f t="shared" si="82"/>
        <v/>
      </c>
      <c r="I870" s="26" t="str">
        <f t="shared" si="83"/>
        <v/>
      </c>
      <c r="J870" s="18" t="str">
        <f t="shared" si="84"/>
        <v/>
      </c>
      <c r="K870" s="18" t="str">
        <f t="shared" si="85"/>
        <v/>
      </c>
      <c r="L870" s="69" t="str">
        <f t="shared" si="87"/>
        <v/>
      </c>
      <c r="N870" s="23" t="str">
        <f t="shared" si="86"/>
        <v/>
      </c>
    </row>
    <row r="871" spans="8:14" x14ac:dyDescent="0.25">
      <c r="H871" s="18" t="str">
        <f t="shared" si="82"/>
        <v/>
      </c>
      <c r="I871" s="26" t="str">
        <f t="shared" si="83"/>
        <v/>
      </c>
      <c r="J871" s="18" t="str">
        <f t="shared" si="84"/>
        <v/>
      </c>
      <c r="K871" s="18" t="str">
        <f t="shared" si="85"/>
        <v/>
      </c>
      <c r="L871" s="69" t="str">
        <f t="shared" si="87"/>
        <v/>
      </c>
      <c r="N871" s="23" t="str">
        <f t="shared" si="86"/>
        <v/>
      </c>
    </row>
    <row r="872" spans="8:14" x14ac:dyDescent="0.25">
      <c r="H872" s="18" t="str">
        <f t="shared" si="82"/>
        <v/>
      </c>
      <c r="I872" s="26" t="str">
        <f t="shared" si="83"/>
        <v/>
      </c>
      <c r="J872" s="18" t="str">
        <f t="shared" si="84"/>
        <v/>
      </c>
      <c r="K872" s="18" t="str">
        <f t="shared" si="85"/>
        <v/>
      </c>
      <c r="L872" s="69" t="str">
        <f t="shared" si="87"/>
        <v/>
      </c>
      <c r="N872" s="23" t="str">
        <f t="shared" si="86"/>
        <v/>
      </c>
    </row>
    <row r="873" spans="8:14" x14ac:dyDescent="0.25">
      <c r="H873" s="18" t="str">
        <f t="shared" si="82"/>
        <v/>
      </c>
      <c r="I873" s="26" t="str">
        <f t="shared" si="83"/>
        <v/>
      </c>
      <c r="J873" s="18" t="str">
        <f t="shared" si="84"/>
        <v/>
      </c>
      <c r="K873" s="18" t="str">
        <f t="shared" si="85"/>
        <v/>
      </c>
      <c r="L873" s="69" t="str">
        <f t="shared" si="87"/>
        <v/>
      </c>
      <c r="N873" s="23" t="str">
        <f t="shared" si="86"/>
        <v/>
      </c>
    </row>
    <row r="874" spans="8:14" x14ac:dyDescent="0.25">
      <c r="H874" s="18" t="str">
        <f t="shared" si="82"/>
        <v/>
      </c>
      <c r="I874" s="26" t="str">
        <f t="shared" si="83"/>
        <v/>
      </c>
      <c r="J874" s="18" t="str">
        <f t="shared" si="84"/>
        <v/>
      </c>
      <c r="K874" s="18" t="str">
        <f t="shared" si="85"/>
        <v/>
      </c>
      <c r="L874" s="69" t="str">
        <f t="shared" si="87"/>
        <v/>
      </c>
      <c r="N874" s="23" t="str">
        <f t="shared" si="86"/>
        <v/>
      </c>
    </row>
    <row r="875" spans="8:14" x14ac:dyDescent="0.25">
      <c r="H875" s="18" t="str">
        <f t="shared" si="82"/>
        <v/>
      </c>
      <c r="I875" s="26" t="str">
        <f t="shared" si="83"/>
        <v/>
      </c>
      <c r="J875" s="18" t="str">
        <f t="shared" si="84"/>
        <v/>
      </c>
      <c r="K875" s="18" t="str">
        <f t="shared" si="85"/>
        <v/>
      </c>
      <c r="L875" s="69" t="str">
        <f t="shared" si="87"/>
        <v/>
      </c>
      <c r="N875" s="23" t="str">
        <f t="shared" si="86"/>
        <v/>
      </c>
    </row>
    <row r="876" spans="8:14" x14ac:dyDescent="0.25">
      <c r="H876" s="18" t="str">
        <f t="shared" si="82"/>
        <v/>
      </c>
      <c r="I876" s="26" t="str">
        <f t="shared" si="83"/>
        <v/>
      </c>
      <c r="J876" s="18" t="str">
        <f t="shared" si="84"/>
        <v/>
      </c>
      <c r="K876" s="18" t="str">
        <f t="shared" si="85"/>
        <v/>
      </c>
      <c r="L876" s="69" t="str">
        <f t="shared" si="87"/>
        <v/>
      </c>
      <c r="N876" s="23" t="str">
        <f t="shared" si="86"/>
        <v/>
      </c>
    </row>
    <row r="877" spans="8:14" x14ac:dyDescent="0.25">
      <c r="H877" s="18" t="str">
        <f t="shared" si="82"/>
        <v/>
      </c>
      <c r="I877" s="26" t="str">
        <f t="shared" si="83"/>
        <v/>
      </c>
      <c r="J877" s="18" t="str">
        <f t="shared" si="84"/>
        <v/>
      </c>
      <c r="K877" s="18" t="str">
        <f t="shared" si="85"/>
        <v/>
      </c>
      <c r="L877" s="69" t="str">
        <f t="shared" si="87"/>
        <v/>
      </c>
      <c r="N877" s="23" t="str">
        <f t="shared" si="86"/>
        <v/>
      </c>
    </row>
    <row r="878" spans="8:14" x14ac:dyDescent="0.25">
      <c r="H878" s="18" t="str">
        <f t="shared" si="82"/>
        <v/>
      </c>
      <c r="I878" s="26" t="str">
        <f t="shared" si="83"/>
        <v/>
      </c>
      <c r="J878" s="18" t="str">
        <f t="shared" si="84"/>
        <v/>
      </c>
      <c r="K878" s="18" t="str">
        <f t="shared" si="85"/>
        <v/>
      </c>
      <c r="L878" s="69" t="str">
        <f t="shared" si="87"/>
        <v/>
      </c>
      <c r="N878" s="23" t="str">
        <f t="shared" si="86"/>
        <v/>
      </c>
    </row>
    <row r="879" spans="8:14" x14ac:dyDescent="0.25">
      <c r="H879" s="18" t="str">
        <f t="shared" si="82"/>
        <v/>
      </c>
      <c r="I879" s="26" t="str">
        <f t="shared" si="83"/>
        <v/>
      </c>
      <c r="J879" s="18" t="str">
        <f t="shared" si="84"/>
        <v/>
      </c>
      <c r="K879" s="18" t="str">
        <f t="shared" si="85"/>
        <v/>
      </c>
      <c r="L879" s="69" t="str">
        <f t="shared" si="87"/>
        <v/>
      </c>
      <c r="N879" s="23" t="str">
        <f t="shared" si="86"/>
        <v/>
      </c>
    </row>
    <row r="880" spans="8:14" x14ac:dyDescent="0.25">
      <c r="H880" s="18" t="str">
        <f t="shared" si="82"/>
        <v/>
      </c>
      <c r="I880" s="26" t="str">
        <f t="shared" si="83"/>
        <v/>
      </c>
      <c r="J880" s="18" t="str">
        <f t="shared" si="84"/>
        <v/>
      </c>
      <c r="K880" s="18" t="str">
        <f t="shared" si="85"/>
        <v/>
      </c>
      <c r="L880" s="69" t="str">
        <f t="shared" si="87"/>
        <v/>
      </c>
      <c r="N880" s="23" t="str">
        <f t="shared" si="86"/>
        <v/>
      </c>
    </row>
    <row r="881" spans="8:14" x14ac:dyDescent="0.25">
      <c r="H881" s="18" t="str">
        <f t="shared" si="82"/>
        <v/>
      </c>
      <c r="I881" s="26" t="str">
        <f t="shared" si="83"/>
        <v/>
      </c>
      <c r="J881" s="18" t="str">
        <f t="shared" si="84"/>
        <v/>
      </c>
      <c r="K881" s="18" t="str">
        <f t="shared" si="85"/>
        <v/>
      </c>
      <c r="L881" s="69" t="str">
        <f t="shared" si="87"/>
        <v/>
      </c>
      <c r="N881" s="23" t="str">
        <f t="shared" si="86"/>
        <v/>
      </c>
    </row>
    <row r="882" spans="8:14" x14ac:dyDescent="0.25">
      <c r="H882" s="18" t="str">
        <f t="shared" si="82"/>
        <v/>
      </c>
      <c r="I882" s="26" t="str">
        <f t="shared" si="83"/>
        <v/>
      </c>
      <c r="J882" s="18" t="str">
        <f t="shared" si="84"/>
        <v/>
      </c>
      <c r="K882" s="18" t="str">
        <f t="shared" si="85"/>
        <v/>
      </c>
      <c r="L882" s="69" t="str">
        <f t="shared" si="87"/>
        <v/>
      </c>
      <c r="N882" s="23" t="str">
        <f t="shared" si="86"/>
        <v/>
      </c>
    </row>
    <row r="883" spans="8:14" x14ac:dyDescent="0.25">
      <c r="H883" s="18" t="str">
        <f t="shared" si="82"/>
        <v/>
      </c>
      <c r="I883" s="26" t="str">
        <f t="shared" si="83"/>
        <v/>
      </c>
      <c r="J883" s="18" t="str">
        <f t="shared" si="84"/>
        <v/>
      </c>
      <c r="K883" s="18" t="str">
        <f t="shared" si="85"/>
        <v/>
      </c>
      <c r="L883" s="69" t="str">
        <f t="shared" si="87"/>
        <v/>
      </c>
      <c r="N883" s="23" t="str">
        <f t="shared" si="86"/>
        <v/>
      </c>
    </row>
    <row r="884" spans="8:14" x14ac:dyDescent="0.25">
      <c r="H884" s="18" t="str">
        <f t="shared" si="82"/>
        <v/>
      </c>
      <c r="I884" s="26" t="str">
        <f t="shared" si="83"/>
        <v/>
      </c>
      <c r="J884" s="18" t="str">
        <f t="shared" si="84"/>
        <v/>
      </c>
      <c r="K884" s="18" t="str">
        <f t="shared" si="85"/>
        <v/>
      </c>
      <c r="L884" s="69" t="str">
        <f t="shared" si="87"/>
        <v/>
      </c>
      <c r="N884" s="23" t="str">
        <f t="shared" si="86"/>
        <v/>
      </c>
    </row>
    <row r="885" spans="8:14" x14ac:dyDescent="0.25">
      <c r="H885" s="18" t="str">
        <f t="shared" si="82"/>
        <v/>
      </c>
      <c r="I885" s="26" t="str">
        <f t="shared" si="83"/>
        <v/>
      </c>
      <c r="J885" s="18" t="str">
        <f t="shared" si="84"/>
        <v/>
      </c>
      <c r="K885" s="18" t="str">
        <f t="shared" si="85"/>
        <v/>
      </c>
      <c r="L885" s="69" t="str">
        <f t="shared" si="87"/>
        <v/>
      </c>
      <c r="N885" s="23" t="str">
        <f t="shared" si="86"/>
        <v/>
      </c>
    </row>
    <row r="886" spans="8:14" x14ac:dyDescent="0.25">
      <c r="H886" s="18" t="str">
        <f t="shared" si="82"/>
        <v/>
      </c>
      <c r="I886" s="26" t="str">
        <f t="shared" si="83"/>
        <v/>
      </c>
      <c r="J886" s="18" t="str">
        <f t="shared" si="84"/>
        <v/>
      </c>
      <c r="K886" s="18" t="str">
        <f t="shared" si="85"/>
        <v/>
      </c>
      <c r="L886" s="69" t="str">
        <f t="shared" si="87"/>
        <v/>
      </c>
      <c r="N886" s="23" t="str">
        <f t="shared" si="86"/>
        <v/>
      </c>
    </row>
    <row r="887" spans="8:14" x14ac:dyDescent="0.25">
      <c r="H887" s="18" t="str">
        <f t="shared" si="82"/>
        <v/>
      </c>
      <c r="I887" s="26" t="str">
        <f t="shared" si="83"/>
        <v/>
      </c>
      <c r="J887" s="18" t="str">
        <f t="shared" si="84"/>
        <v/>
      </c>
      <c r="K887" s="18" t="str">
        <f t="shared" si="85"/>
        <v/>
      </c>
      <c r="L887" s="69" t="str">
        <f t="shared" si="87"/>
        <v/>
      </c>
      <c r="N887" s="23" t="str">
        <f t="shared" si="86"/>
        <v/>
      </c>
    </row>
    <row r="888" spans="8:14" x14ac:dyDescent="0.25">
      <c r="H888" s="18" t="str">
        <f t="shared" si="82"/>
        <v/>
      </c>
      <c r="I888" s="26" t="str">
        <f t="shared" si="83"/>
        <v/>
      </c>
      <c r="J888" s="18" t="str">
        <f t="shared" si="84"/>
        <v/>
      </c>
      <c r="K888" s="18" t="str">
        <f t="shared" si="85"/>
        <v/>
      </c>
      <c r="L888" s="69" t="str">
        <f t="shared" si="87"/>
        <v/>
      </c>
      <c r="N888" s="23" t="str">
        <f t="shared" si="86"/>
        <v/>
      </c>
    </row>
    <row r="889" spans="8:14" x14ac:dyDescent="0.25">
      <c r="H889" s="18" t="str">
        <f t="shared" si="82"/>
        <v/>
      </c>
      <c r="I889" s="26" t="str">
        <f t="shared" si="83"/>
        <v/>
      </c>
      <c r="J889" s="18" t="str">
        <f t="shared" si="84"/>
        <v/>
      </c>
      <c r="K889" s="18" t="str">
        <f t="shared" si="85"/>
        <v/>
      </c>
      <c r="L889" s="69" t="str">
        <f t="shared" si="87"/>
        <v/>
      </c>
      <c r="N889" s="23" t="str">
        <f t="shared" si="86"/>
        <v/>
      </c>
    </row>
    <row r="890" spans="8:14" x14ac:dyDescent="0.25">
      <c r="H890" s="18" t="str">
        <f t="shared" si="82"/>
        <v/>
      </c>
      <c r="I890" s="26" t="str">
        <f t="shared" si="83"/>
        <v/>
      </c>
      <c r="J890" s="18" t="str">
        <f t="shared" si="84"/>
        <v/>
      </c>
      <c r="K890" s="18" t="str">
        <f t="shared" si="85"/>
        <v/>
      </c>
      <c r="L890" s="69" t="str">
        <f t="shared" si="87"/>
        <v/>
      </c>
      <c r="N890" s="23" t="str">
        <f t="shared" si="86"/>
        <v/>
      </c>
    </row>
    <row r="891" spans="8:14" x14ac:dyDescent="0.25">
      <c r="H891" s="18" t="str">
        <f t="shared" si="82"/>
        <v/>
      </c>
      <c r="I891" s="26" t="str">
        <f t="shared" si="83"/>
        <v/>
      </c>
      <c r="J891" s="18" t="str">
        <f t="shared" si="84"/>
        <v/>
      </c>
      <c r="K891" s="18" t="str">
        <f t="shared" si="85"/>
        <v/>
      </c>
      <c r="L891" s="69" t="str">
        <f t="shared" si="87"/>
        <v/>
      </c>
      <c r="N891" s="23" t="str">
        <f t="shared" si="86"/>
        <v/>
      </c>
    </row>
    <row r="892" spans="8:14" x14ac:dyDescent="0.25">
      <c r="H892" s="18" t="str">
        <f t="shared" si="82"/>
        <v/>
      </c>
      <c r="I892" s="26" t="str">
        <f t="shared" si="83"/>
        <v/>
      </c>
      <c r="J892" s="18" t="str">
        <f t="shared" si="84"/>
        <v/>
      </c>
      <c r="K892" s="18" t="str">
        <f t="shared" si="85"/>
        <v/>
      </c>
      <c r="L892" s="69" t="str">
        <f t="shared" si="87"/>
        <v/>
      </c>
      <c r="N892" s="23" t="str">
        <f t="shared" si="86"/>
        <v/>
      </c>
    </row>
    <row r="893" spans="8:14" x14ac:dyDescent="0.25">
      <c r="H893" s="18" t="str">
        <f t="shared" si="82"/>
        <v/>
      </c>
      <c r="I893" s="26" t="str">
        <f t="shared" si="83"/>
        <v/>
      </c>
      <c r="J893" s="18" t="str">
        <f t="shared" si="84"/>
        <v/>
      </c>
      <c r="K893" s="18" t="str">
        <f t="shared" si="85"/>
        <v/>
      </c>
      <c r="L893" s="69" t="str">
        <f t="shared" si="87"/>
        <v/>
      </c>
      <c r="N893" s="23" t="str">
        <f t="shared" si="86"/>
        <v/>
      </c>
    </row>
    <row r="894" spans="8:14" x14ac:dyDescent="0.25">
      <c r="H894" s="18" t="str">
        <f t="shared" si="82"/>
        <v/>
      </c>
      <c r="I894" s="26" t="str">
        <f t="shared" si="83"/>
        <v/>
      </c>
      <c r="J894" s="18" t="str">
        <f t="shared" si="84"/>
        <v/>
      </c>
      <c r="K894" s="18" t="str">
        <f t="shared" si="85"/>
        <v/>
      </c>
      <c r="L894" s="69" t="str">
        <f t="shared" si="87"/>
        <v/>
      </c>
      <c r="N894" s="23" t="str">
        <f t="shared" si="86"/>
        <v/>
      </c>
    </row>
    <row r="895" spans="8:14" x14ac:dyDescent="0.25">
      <c r="H895" s="18" t="str">
        <f t="shared" si="82"/>
        <v/>
      </c>
      <c r="I895" s="26" t="str">
        <f t="shared" si="83"/>
        <v/>
      </c>
      <c r="J895" s="18" t="str">
        <f t="shared" si="84"/>
        <v/>
      </c>
      <c r="K895" s="18" t="str">
        <f t="shared" si="85"/>
        <v/>
      </c>
      <c r="L895" s="69" t="str">
        <f t="shared" si="87"/>
        <v/>
      </c>
      <c r="N895" s="23" t="str">
        <f t="shared" si="86"/>
        <v/>
      </c>
    </row>
    <row r="896" spans="8:14" x14ac:dyDescent="0.25">
      <c r="H896" s="18" t="str">
        <f t="shared" si="82"/>
        <v/>
      </c>
      <c r="I896" s="26" t="str">
        <f t="shared" si="83"/>
        <v/>
      </c>
      <c r="J896" s="18" t="str">
        <f t="shared" si="84"/>
        <v/>
      </c>
      <c r="K896" s="18" t="str">
        <f t="shared" si="85"/>
        <v/>
      </c>
      <c r="L896" s="69" t="str">
        <f t="shared" si="87"/>
        <v/>
      </c>
      <c r="N896" s="23" t="str">
        <f t="shared" si="86"/>
        <v/>
      </c>
    </row>
    <row r="897" spans="8:14" x14ac:dyDescent="0.25">
      <c r="H897" s="18" t="str">
        <f t="shared" si="82"/>
        <v/>
      </c>
      <c r="I897" s="26" t="str">
        <f t="shared" si="83"/>
        <v/>
      </c>
      <c r="J897" s="18" t="str">
        <f t="shared" si="84"/>
        <v/>
      </c>
      <c r="K897" s="18" t="str">
        <f t="shared" si="85"/>
        <v/>
      </c>
      <c r="L897" s="69" t="str">
        <f t="shared" si="87"/>
        <v/>
      </c>
      <c r="N897" s="23" t="str">
        <f t="shared" si="86"/>
        <v/>
      </c>
    </row>
    <row r="898" spans="8:14" x14ac:dyDescent="0.25">
      <c r="H898" s="18" t="str">
        <f t="shared" si="82"/>
        <v/>
      </c>
      <c r="I898" s="26" t="str">
        <f t="shared" si="83"/>
        <v/>
      </c>
      <c r="J898" s="18" t="str">
        <f t="shared" si="84"/>
        <v/>
      </c>
      <c r="K898" s="18" t="str">
        <f t="shared" si="85"/>
        <v/>
      </c>
      <c r="L898" s="69" t="str">
        <f t="shared" si="87"/>
        <v/>
      </c>
      <c r="N898" s="23" t="str">
        <f t="shared" si="86"/>
        <v/>
      </c>
    </row>
    <row r="899" spans="8:14" x14ac:dyDescent="0.25">
      <c r="H899" s="18" t="str">
        <f t="shared" si="82"/>
        <v/>
      </c>
      <c r="I899" s="26" t="str">
        <f t="shared" si="83"/>
        <v/>
      </c>
      <c r="J899" s="18" t="str">
        <f t="shared" si="84"/>
        <v/>
      </c>
      <c r="K899" s="18" t="str">
        <f t="shared" si="85"/>
        <v/>
      </c>
      <c r="L899" s="69" t="str">
        <f t="shared" si="87"/>
        <v/>
      </c>
      <c r="N899" s="23" t="str">
        <f t="shared" si="86"/>
        <v/>
      </c>
    </row>
    <row r="900" spans="8:14" x14ac:dyDescent="0.25">
      <c r="H900" s="18" t="str">
        <f t="shared" ref="H900:H963" si="88">IF(OR($E900="",$G900=""),"",$E900*$G900)</f>
        <v/>
      </c>
      <c r="I900" s="26" t="str">
        <f t="shared" ref="I900:I963" si="89">IF($F900="","",IFERROR(INDEX(CurRate,MATCH($F900,CurCode,0)),""))</f>
        <v/>
      </c>
      <c r="J900" s="18" t="str">
        <f t="shared" ref="J900:J963" si="90">IF(OR($G900="",$I900="",$I900=0),"",$G900/$I900)</f>
        <v/>
      </c>
      <c r="K900" s="18" t="str">
        <f t="shared" ref="K900:K963" si="91">IF(OR($E900="",$J900=""),"",$E900*$J900)</f>
        <v/>
      </c>
      <c r="L900" s="69" t="str">
        <f t="shared" si="87"/>
        <v/>
      </c>
      <c r="N900" s="23" t="str">
        <f t="shared" ref="N900:N963" si="92">IF($A900="","",$A900*100000+ROW())</f>
        <v/>
      </c>
    </row>
    <row r="901" spans="8:14" x14ac:dyDescent="0.25">
      <c r="H901" s="18" t="str">
        <f t="shared" si="88"/>
        <v/>
      </c>
      <c r="I901" s="26" t="str">
        <f t="shared" si="89"/>
        <v/>
      </c>
      <c r="J901" s="18" t="str">
        <f t="shared" si="90"/>
        <v/>
      </c>
      <c r="K901" s="18" t="str">
        <f t="shared" si="91"/>
        <v/>
      </c>
      <c r="L901" s="69" t="str">
        <f t="shared" ref="L901:L964" si="93">IF(D901="","",IF(ISNUMBER(MATCH(D901,ItemName,0)),"OK","NOT IN ITEMS LIST"))</f>
        <v/>
      </c>
      <c r="N901" s="23" t="str">
        <f t="shared" si="92"/>
        <v/>
      </c>
    </row>
    <row r="902" spans="8:14" x14ac:dyDescent="0.25">
      <c r="H902" s="18" t="str">
        <f t="shared" si="88"/>
        <v/>
      </c>
      <c r="I902" s="26" t="str">
        <f t="shared" si="89"/>
        <v/>
      </c>
      <c r="J902" s="18" t="str">
        <f t="shared" si="90"/>
        <v/>
      </c>
      <c r="K902" s="18" t="str">
        <f t="shared" si="91"/>
        <v/>
      </c>
      <c r="L902" s="69" t="str">
        <f t="shared" si="93"/>
        <v/>
      </c>
      <c r="N902" s="23" t="str">
        <f t="shared" si="92"/>
        <v/>
      </c>
    </row>
    <row r="903" spans="8:14" x14ac:dyDescent="0.25">
      <c r="H903" s="18" t="str">
        <f t="shared" si="88"/>
        <v/>
      </c>
      <c r="I903" s="26" t="str">
        <f t="shared" si="89"/>
        <v/>
      </c>
      <c r="J903" s="18" t="str">
        <f t="shared" si="90"/>
        <v/>
      </c>
      <c r="K903" s="18" t="str">
        <f t="shared" si="91"/>
        <v/>
      </c>
      <c r="L903" s="69" t="str">
        <f t="shared" si="93"/>
        <v/>
      </c>
      <c r="N903" s="23" t="str">
        <f t="shared" si="92"/>
        <v/>
      </c>
    </row>
    <row r="904" spans="8:14" x14ac:dyDescent="0.25">
      <c r="H904" s="18" t="str">
        <f t="shared" si="88"/>
        <v/>
      </c>
      <c r="I904" s="26" t="str">
        <f t="shared" si="89"/>
        <v/>
      </c>
      <c r="J904" s="18" t="str">
        <f t="shared" si="90"/>
        <v/>
      </c>
      <c r="K904" s="18" t="str">
        <f t="shared" si="91"/>
        <v/>
      </c>
      <c r="L904" s="69" t="str">
        <f t="shared" si="93"/>
        <v/>
      </c>
      <c r="N904" s="23" t="str">
        <f t="shared" si="92"/>
        <v/>
      </c>
    </row>
    <row r="905" spans="8:14" x14ac:dyDescent="0.25">
      <c r="H905" s="18" t="str">
        <f t="shared" si="88"/>
        <v/>
      </c>
      <c r="I905" s="26" t="str">
        <f t="shared" si="89"/>
        <v/>
      </c>
      <c r="J905" s="18" t="str">
        <f t="shared" si="90"/>
        <v/>
      </c>
      <c r="K905" s="18" t="str">
        <f t="shared" si="91"/>
        <v/>
      </c>
      <c r="L905" s="69" t="str">
        <f t="shared" si="93"/>
        <v/>
      </c>
      <c r="N905" s="23" t="str">
        <f t="shared" si="92"/>
        <v/>
      </c>
    </row>
    <row r="906" spans="8:14" x14ac:dyDescent="0.25">
      <c r="H906" s="18" t="str">
        <f t="shared" si="88"/>
        <v/>
      </c>
      <c r="I906" s="26" t="str">
        <f t="shared" si="89"/>
        <v/>
      </c>
      <c r="J906" s="18" t="str">
        <f t="shared" si="90"/>
        <v/>
      </c>
      <c r="K906" s="18" t="str">
        <f t="shared" si="91"/>
        <v/>
      </c>
      <c r="L906" s="69" t="str">
        <f t="shared" si="93"/>
        <v/>
      </c>
      <c r="N906" s="23" t="str">
        <f t="shared" si="92"/>
        <v/>
      </c>
    </row>
    <row r="907" spans="8:14" x14ac:dyDescent="0.25">
      <c r="H907" s="18" t="str">
        <f t="shared" si="88"/>
        <v/>
      </c>
      <c r="I907" s="26" t="str">
        <f t="shared" si="89"/>
        <v/>
      </c>
      <c r="J907" s="18" t="str">
        <f t="shared" si="90"/>
        <v/>
      </c>
      <c r="K907" s="18" t="str">
        <f t="shared" si="91"/>
        <v/>
      </c>
      <c r="L907" s="69" t="str">
        <f t="shared" si="93"/>
        <v/>
      </c>
      <c r="N907" s="23" t="str">
        <f t="shared" si="92"/>
        <v/>
      </c>
    </row>
    <row r="908" spans="8:14" x14ac:dyDescent="0.25">
      <c r="H908" s="18" t="str">
        <f t="shared" si="88"/>
        <v/>
      </c>
      <c r="I908" s="26" t="str">
        <f t="shared" si="89"/>
        <v/>
      </c>
      <c r="J908" s="18" t="str">
        <f t="shared" si="90"/>
        <v/>
      </c>
      <c r="K908" s="18" t="str">
        <f t="shared" si="91"/>
        <v/>
      </c>
      <c r="L908" s="69" t="str">
        <f t="shared" si="93"/>
        <v/>
      </c>
      <c r="N908" s="23" t="str">
        <f t="shared" si="92"/>
        <v/>
      </c>
    </row>
    <row r="909" spans="8:14" x14ac:dyDescent="0.25">
      <c r="H909" s="18" t="str">
        <f t="shared" si="88"/>
        <v/>
      </c>
      <c r="I909" s="26" t="str">
        <f t="shared" si="89"/>
        <v/>
      </c>
      <c r="J909" s="18" t="str">
        <f t="shared" si="90"/>
        <v/>
      </c>
      <c r="K909" s="18" t="str">
        <f t="shared" si="91"/>
        <v/>
      </c>
      <c r="L909" s="69" t="str">
        <f t="shared" si="93"/>
        <v/>
      </c>
      <c r="N909" s="23" t="str">
        <f t="shared" si="92"/>
        <v/>
      </c>
    </row>
    <row r="910" spans="8:14" x14ac:dyDescent="0.25">
      <c r="H910" s="18" t="str">
        <f t="shared" si="88"/>
        <v/>
      </c>
      <c r="I910" s="26" t="str">
        <f t="shared" si="89"/>
        <v/>
      </c>
      <c r="J910" s="18" t="str">
        <f t="shared" si="90"/>
        <v/>
      </c>
      <c r="K910" s="18" t="str">
        <f t="shared" si="91"/>
        <v/>
      </c>
      <c r="L910" s="69" t="str">
        <f t="shared" si="93"/>
        <v/>
      </c>
      <c r="N910" s="23" t="str">
        <f t="shared" si="92"/>
        <v/>
      </c>
    </row>
    <row r="911" spans="8:14" x14ac:dyDescent="0.25">
      <c r="H911" s="18" t="str">
        <f t="shared" si="88"/>
        <v/>
      </c>
      <c r="I911" s="26" t="str">
        <f t="shared" si="89"/>
        <v/>
      </c>
      <c r="J911" s="18" t="str">
        <f t="shared" si="90"/>
        <v/>
      </c>
      <c r="K911" s="18" t="str">
        <f t="shared" si="91"/>
        <v/>
      </c>
      <c r="L911" s="69" t="str">
        <f t="shared" si="93"/>
        <v/>
      </c>
      <c r="N911" s="23" t="str">
        <f t="shared" si="92"/>
        <v/>
      </c>
    </row>
    <row r="912" spans="8:14" x14ac:dyDescent="0.25">
      <c r="H912" s="18" t="str">
        <f t="shared" si="88"/>
        <v/>
      </c>
      <c r="I912" s="26" t="str">
        <f t="shared" si="89"/>
        <v/>
      </c>
      <c r="J912" s="18" t="str">
        <f t="shared" si="90"/>
        <v/>
      </c>
      <c r="K912" s="18" t="str">
        <f t="shared" si="91"/>
        <v/>
      </c>
      <c r="L912" s="69" t="str">
        <f t="shared" si="93"/>
        <v/>
      </c>
      <c r="N912" s="23" t="str">
        <f t="shared" si="92"/>
        <v/>
      </c>
    </row>
    <row r="913" spans="8:14" x14ac:dyDescent="0.25">
      <c r="H913" s="18" t="str">
        <f t="shared" si="88"/>
        <v/>
      </c>
      <c r="I913" s="26" t="str">
        <f t="shared" si="89"/>
        <v/>
      </c>
      <c r="J913" s="18" t="str">
        <f t="shared" si="90"/>
        <v/>
      </c>
      <c r="K913" s="18" t="str">
        <f t="shared" si="91"/>
        <v/>
      </c>
      <c r="L913" s="69" t="str">
        <f t="shared" si="93"/>
        <v/>
      </c>
      <c r="N913" s="23" t="str">
        <f t="shared" si="92"/>
        <v/>
      </c>
    </row>
    <row r="914" spans="8:14" x14ac:dyDescent="0.25">
      <c r="H914" s="18" t="str">
        <f t="shared" si="88"/>
        <v/>
      </c>
      <c r="I914" s="26" t="str">
        <f t="shared" si="89"/>
        <v/>
      </c>
      <c r="J914" s="18" t="str">
        <f t="shared" si="90"/>
        <v/>
      </c>
      <c r="K914" s="18" t="str">
        <f t="shared" si="91"/>
        <v/>
      </c>
      <c r="L914" s="69" t="str">
        <f t="shared" si="93"/>
        <v/>
      </c>
      <c r="N914" s="23" t="str">
        <f t="shared" si="92"/>
        <v/>
      </c>
    </row>
    <row r="915" spans="8:14" x14ac:dyDescent="0.25">
      <c r="H915" s="18" t="str">
        <f t="shared" si="88"/>
        <v/>
      </c>
      <c r="I915" s="26" t="str">
        <f t="shared" si="89"/>
        <v/>
      </c>
      <c r="J915" s="18" t="str">
        <f t="shared" si="90"/>
        <v/>
      </c>
      <c r="K915" s="18" t="str">
        <f t="shared" si="91"/>
        <v/>
      </c>
      <c r="L915" s="69" t="str">
        <f t="shared" si="93"/>
        <v/>
      </c>
      <c r="N915" s="23" t="str">
        <f t="shared" si="92"/>
        <v/>
      </c>
    </row>
    <row r="916" spans="8:14" x14ac:dyDescent="0.25">
      <c r="H916" s="18" t="str">
        <f t="shared" si="88"/>
        <v/>
      </c>
      <c r="I916" s="26" t="str">
        <f t="shared" si="89"/>
        <v/>
      </c>
      <c r="J916" s="18" t="str">
        <f t="shared" si="90"/>
        <v/>
      </c>
      <c r="K916" s="18" t="str">
        <f t="shared" si="91"/>
        <v/>
      </c>
      <c r="L916" s="69" t="str">
        <f t="shared" si="93"/>
        <v/>
      </c>
      <c r="N916" s="23" t="str">
        <f t="shared" si="92"/>
        <v/>
      </c>
    </row>
    <row r="917" spans="8:14" x14ac:dyDescent="0.25">
      <c r="H917" s="18" t="str">
        <f t="shared" si="88"/>
        <v/>
      </c>
      <c r="I917" s="26" t="str">
        <f t="shared" si="89"/>
        <v/>
      </c>
      <c r="J917" s="18" t="str">
        <f t="shared" si="90"/>
        <v/>
      </c>
      <c r="K917" s="18" t="str">
        <f t="shared" si="91"/>
        <v/>
      </c>
      <c r="L917" s="69" t="str">
        <f t="shared" si="93"/>
        <v/>
      </c>
      <c r="N917" s="23" t="str">
        <f t="shared" si="92"/>
        <v/>
      </c>
    </row>
    <row r="918" spans="8:14" x14ac:dyDescent="0.25">
      <c r="H918" s="18" t="str">
        <f t="shared" si="88"/>
        <v/>
      </c>
      <c r="I918" s="26" t="str">
        <f t="shared" si="89"/>
        <v/>
      </c>
      <c r="J918" s="18" t="str">
        <f t="shared" si="90"/>
        <v/>
      </c>
      <c r="K918" s="18" t="str">
        <f t="shared" si="91"/>
        <v/>
      </c>
      <c r="L918" s="69" t="str">
        <f t="shared" si="93"/>
        <v/>
      </c>
      <c r="N918" s="23" t="str">
        <f t="shared" si="92"/>
        <v/>
      </c>
    </row>
    <row r="919" spans="8:14" x14ac:dyDescent="0.25">
      <c r="H919" s="18" t="str">
        <f t="shared" si="88"/>
        <v/>
      </c>
      <c r="I919" s="26" t="str">
        <f t="shared" si="89"/>
        <v/>
      </c>
      <c r="J919" s="18" t="str">
        <f t="shared" si="90"/>
        <v/>
      </c>
      <c r="K919" s="18" t="str">
        <f t="shared" si="91"/>
        <v/>
      </c>
      <c r="L919" s="69" t="str">
        <f t="shared" si="93"/>
        <v/>
      </c>
      <c r="N919" s="23" t="str">
        <f t="shared" si="92"/>
        <v/>
      </c>
    </row>
    <row r="920" spans="8:14" x14ac:dyDescent="0.25">
      <c r="H920" s="18" t="str">
        <f t="shared" si="88"/>
        <v/>
      </c>
      <c r="I920" s="26" t="str">
        <f t="shared" si="89"/>
        <v/>
      </c>
      <c r="J920" s="18" t="str">
        <f t="shared" si="90"/>
        <v/>
      </c>
      <c r="K920" s="18" t="str">
        <f t="shared" si="91"/>
        <v/>
      </c>
      <c r="L920" s="69" t="str">
        <f t="shared" si="93"/>
        <v/>
      </c>
      <c r="N920" s="23" t="str">
        <f t="shared" si="92"/>
        <v/>
      </c>
    </row>
    <row r="921" spans="8:14" x14ac:dyDescent="0.25">
      <c r="H921" s="18" t="str">
        <f t="shared" si="88"/>
        <v/>
      </c>
      <c r="I921" s="26" t="str">
        <f t="shared" si="89"/>
        <v/>
      </c>
      <c r="J921" s="18" t="str">
        <f t="shared" si="90"/>
        <v/>
      </c>
      <c r="K921" s="18" t="str">
        <f t="shared" si="91"/>
        <v/>
      </c>
      <c r="L921" s="69" t="str">
        <f t="shared" si="93"/>
        <v/>
      </c>
      <c r="N921" s="23" t="str">
        <f t="shared" si="92"/>
        <v/>
      </c>
    </row>
    <row r="922" spans="8:14" x14ac:dyDescent="0.25">
      <c r="H922" s="18" t="str">
        <f t="shared" si="88"/>
        <v/>
      </c>
      <c r="I922" s="26" t="str">
        <f t="shared" si="89"/>
        <v/>
      </c>
      <c r="J922" s="18" t="str">
        <f t="shared" si="90"/>
        <v/>
      </c>
      <c r="K922" s="18" t="str">
        <f t="shared" si="91"/>
        <v/>
      </c>
      <c r="L922" s="69" t="str">
        <f t="shared" si="93"/>
        <v/>
      </c>
      <c r="N922" s="23" t="str">
        <f t="shared" si="92"/>
        <v/>
      </c>
    </row>
    <row r="923" spans="8:14" x14ac:dyDescent="0.25">
      <c r="H923" s="18" t="str">
        <f t="shared" si="88"/>
        <v/>
      </c>
      <c r="I923" s="26" t="str">
        <f t="shared" si="89"/>
        <v/>
      </c>
      <c r="J923" s="18" t="str">
        <f t="shared" si="90"/>
        <v/>
      </c>
      <c r="K923" s="18" t="str">
        <f t="shared" si="91"/>
        <v/>
      </c>
      <c r="L923" s="69" t="str">
        <f t="shared" si="93"/>
        <v/>
      </c>
      <c r="N923" s="23" t="str">
        <f t="shared" si="92"/>
        <v/>
      </c>
    </row>
    <row r="924" spans="8:14" x14ac:dyDescent="0.25">
      <c r="H924" s="18" t="str">
        <f t="shared" si="88"/>
        <v/>
      </c>
      <c r="I924" s="26" t="str">
        <f t="shared" si="89"/>
        <v/>
      </c>
      <c r="J924" s="18" t="str">
        <f t="shared" si="90"/>
        <v/>
      </c>
      <c r="K924" s="18" t="str">
        <f t="shared" si="91"/>
        <v/>
      </c>
      <c r="L924" s="69" t="str">
        <f t="shared" si="93"/>
        <v/>
      </c>
      <c r="N924" s="23" t="str">
        <f t="shared" si="92"/>
        <v/>
      </c>
    </row>
    <row r="925" spans="8:14" x14ac:dyDescent="0.25">
      <c r="H925" s="18" t="str">
        <f t="shared" si="88"/>
        <v/>
      </c>
      <c r="I925" s="26" t="str">
        <f t="shared" si="89"/>
        <v/>
      </c>
      <c r="J925" s="18" t="str">
        <f t="shared" si="90"/>
        <v/>
      </c>
      <c r="K925" s="18" t="str">
        <f t="shared" si="91"/>
        <v/>
      </c>
      <c r="L925" s="69" t="str">
        <f t="shared" si="93"/>
        <v/>
      </c>
      <c r="N925" s="23" t="str">
        <f t="shared" si="92"/>
        <v/>
      </c>
    </row>
    <row r="926" spans="8:14" x14ac:dyDescent="0.25">
      <c r="H926" s="18" t="str">
        <f t="shared" si="88"/>
        <v/>
      </c>
      <c r="I926" s="26" t="str">
        <f t="shared" si="89"/>
        <v/>
      </c>
      <c r="J926" s="18" t="str">
        <f t="shared" si="90"/>
        <v/>
      </c>
      <c r="K926" s="18" t="str">
        <f t="shared" si="91"/>
        <v/>
      </c>
      <c r="L926" s="69" t="str">
        <f t="shared" si="93"/>
        <v/>
      </c>
      <c r="N926" s="23" t="str">
        <f t="shared" si="92"/>
        <v/>
      </c>
    </row>
    <row r="927" spans="8:14" x14ac:dyDescent="0.25">
      <c r="H927" s="18" t="str">
        <f t="shared" si="88"/>
        <v/>
      </c>
      <c r="I927" s="26" t="str">
        <f t="shared" si="89"/>
        <v/>
      </c>
      <c r="J927" s="18" t="str">
        <f t="shared" si="90"/>
        <v/>
      </c>
      <c r="K927" s="18" t="str">
        <f t="shared" si="91"/>
        <v/>
      </c>
      <c r="L927" s="69" t="str">
        <f t="shared" si="93"/>
        <v/>
      </c>
      <c r="N927" s="23" t="str">
        <f t="shared" si="92"/>
        <v/>
      </c>
    </row>
    <row r="928" spans="8:14" x14ac:dyDescent="0.25">
      <c r="H928" s="18" t="str">
        <f t="shared" si="88"/>
        <v/>
      </c>
      <c r="I928" s="26" t="str">
        <f t="shared" si="89"/>
        <v/>
      </c>
      <c r="J928" s="18" t="str">
        <f t="shared" si="90"/>
        <v/>
      </c>
      <c r="K928" s="18" t="str">
        <f t="shared" si="91"/>
        <v/>
      </c>
      <c r="L928" s="69" t="str">
        <f t="shared" si="93"/>
        <v/>
      </c>
      <c r="N928" s="23" t="str">
        <f t="shared" si="92"/>
        <v/>
      </c>
    </row>
    <row r="929" spans="8:14" x14ac:dyDescent="0.25">
      <c r="H929" s="18" t="str">
        <f t="shared" si="88"/>
        <v/>
      </c>
      <c r="I929" s="26" t="str">
        <f t="shared" si="89"/>
        <v/>
      </c>
      <c r="J929" s="18" t="str">
        <f t="shared" si="90"/>
        <v/>
      </c>
      <c r="K929" s="18" t="str">
        <f t="shared" si="91"/>
        <v/>
      </c>
      <c r="L929" s="69" t="str">
        <f t="shared" si="93"/>
        <v/>
      </c>
      <c r="N929" s="23" t="str">
        <f t="shared" si="92"/>
        <v/>
      </c>
    </row>
    <row r="930" spans="8:14" x14ac:dyDescent="0.25">
      <c r="H930" s="18" t="str">
        <f t="shared" si="88"/>
        <v/>
      </c>
      <c r="I930" s="26" t="str">
        <f t="shared" si="89"/>
        <v/>
      </c>
      <c r="J930" s="18" t="str">
        <f t="shared" si="90"/>
        <v/>
      </c>
      <c r="K930" s="18" t="str">
        <f t="shared" si="91"/>
        <v/>
      </c>
      <c r="L930" s="69" t="str">
        <f t="shared" si="93"/>
        <v/>
      </c>
      <c r="N930" s="23" t="str">
        <f t="shared" si="92"/>
        <v/>
      </c>
    </row>
    <row r="931" spans="8:14" x14ac:dyDescent="0.25">
      <c r="H931" s="18" t="str">
        <f t="shared" si="88"/>
        <v/>
      </c>
      <c r="I931" s="26" t="str">
        <f t="shared" si="89"/>
        <v/>
      </c>
      <c r="J931" s="18" t="str">
        <f t="shared" si="90"/>
        <v/>
      </c>
      <c r="K931" s="18" t="str">
        <f t="shared" si="91"/>
        <v/>
      </c>
      <c r="L931" s="69" t="str">
        <f t="shared" si="93"/>
        <v/>
      </c>
      <c r="N931" s="23" t="str">
        <f t="shared" si="92"/>
        <v/>
      </c>
    </row>
    <row r="932" spans="8:14" x14ac:dyDescent="0.25">
      <c r="H932" s="18" t="str">
        <f t="shared" si="88"/>
        <v/>
      </c>
      <c r="I932" s="26" t="str">
        <f t="shared" si="89"/>
        <v/>
      </c>
      <c r="J932" s="18" t="str">
        <f t="shared" si="90"/>
        <v/>
      </c>
      <c r="K932" s="18" t="str">
        <f t="shared" si="91"/>
        <v/>
      </c>
      <c r="L932" s="69" t="str">
        <f t="shared" si="93"/>
        <v/>
      </c>
      <c r="N932" s="23" t="str">
        <f t="shared" si="92"/>
        <v/>
      </c>
    </row>
    <row r="933" spans="8:14" x14ac:dyDescent="0.25">
      <c r="H933" s="18" t="str">
        <f t="shared" si="88"/>
        <v/>
      </c>
      <c r="I933" s="26" t="str">
        <f t="shared" si="89"/>
        <v/>
      </c>
      <c r="J933" s="18" t="str">
        <f t="shared" si="90"/>
        <v/>
      </c>
      <c r="K933" s="18" t="str">
        <f t="shared" si="91"/>
        <v/>
      </c>
      <c r="L933" s="69" t="str">
        <f t="shared" si="93"/>
        <v/>
      </c>
      <c r="N933" s="23" t="str">
        <f t="shared" si="92"/>
        <v/>
      </c>
    </row>
    <row r="934" spans="8:14" x14ac:dyDescent="0.25">
      <c r="H934" s="18" t="str">
        <f t="shared" si="88"/>
        <v/>
      </c>
      <c r="I934" s="26" t="str">
        <f t="shared" si="89"/>
        <v/>
      </c>
      <c r="J934" s="18" t="str">
        <f t="shared" si="90"/>
        <v/>
      </c>
      <c r="K934" s="18" t="str">
        <f t="shared" si="91"/>
        <v/>
      </c>
      <c r="L934" s="69" t="str">
        <f t="shared" si="93"/>
        <v/>
      </c>
      <c r="N934" s="23" t="str">
        <f t="shared" si="92"/>
        <v/>
      </c>
    </row>
    <row r="935" spans="8:14" x14ac:dyDescent="0.25">
      <c r="H935" s="18" t="str">
        <f t="shared" si="88"/>
        <v/>
      </c>
      <c r="I935" s="26" t="str">
        <f t="shared" si="89"/>
        <v/>
      </c>
      <c r="J935" s="18" t="str">
        <f t="shared" si="90"/>
        <v/>
      </c>
      <c r="K935" s="18" t="str">
        <f t="shared" si="91"/>
        <v/>
      </c>
      <c r="L935" s="69" t="str">
        <f t="shared" si="93"/>
        <v/>
      </c>
      <c r="N935" s="23" t="str">
        <f t="shared" si="92"/>
        <v/>
      </c>
    </row>
    <row r="936" spans="8:14" x14ac:dyDescent="0.25">
      <c r="H936" s="18" t="str">
        <f t="shared" si="88"/>
        <v/>
      </c>
      <c r="I936" s="26" t="str">
        <f t="shared" si="89"/>
        <v/>
      </c>
      <c r="J936" s="18" t="str">
        <f t="shared" si="90"/>
        <v/>
      </c>
      <c r="K936" s="18" t="str">
        <f t="shared" si="91"/>
        <v/>
      </c>
      <c r="L936" s="69" t="str">
        <f t="shared" si="93"/>
        <v/>
      </c>
      <c r="N936" s="23" t="str">
        <f t="shared" si="92"/>
        <v/>
      </c>
    </row>
    <row r="937" spans="8:14" x14ac:dyDescent="0.25">
      <c r="H937" s="18" t="str">
        <f t="shared" si="88"/>
        <v/>
      </c>
      <c r="I937" s="26" t="str">
        <f t="shared" si="89"/>
        <v/>
      </c>
      <c r="J937" s="18" t="str">
        <f t="shared" si="90"/>
        <v/>
      </c>
      <c r="K937" s="18" t="str">
        <f t="shared" si="91"/>
        <v/>
      </c>
      <c r="L937" s="69" t="str">
        <f t="shared" si="93"/>
        <v/>
      </c>
      <c r="N937" s="23" t="str">
        <f t="shared" si="92"/>
        <v/>
      </c>
    </row>
    <row r="938" spans="8:14" x14ac:dyDescent="0.25">
      <c r="H938" s="18" t="str">
        <f t="shared" si="88"/>
        <v/>
      </c>
      <c r="I938" s="26" t="str">
        <f t="shared" si="89"/>
        <v/>
      </c>
      <c r="J938" s="18" t="str">
        <f t="shared" si="90"/>
        <v/>
      </c>
      <c r="K938" s="18" t="str">
        <f t="shared" si="91"/>
        <v/>
      </c>
      <c r="L938" s="69" t="str">
        <f t="shared" si="93"/>
        <v/>
      </c>
      <c r="N938" s="23" t="str">
        <f t="shared" si="92"/>
        <v/>
      </c>
    </row>
    <row r="939" spans="8:14" x14ac:dyDescent="0.25">
      <c r="H939" s="18" t="str">
        <f t="shared" si="88"/>
        <v/>
      </c>
      <c r="I939" s="26" t="str">
        <f t="shared" si="89"/>
        <v/>
      </c>
      <c r="J939" s="18" t="str">
        <f t="shared" si="90"/>
        <v/>
      </c>
      <c r="K939" s="18" t="str">
        <f t="shared" si="91"/>
        <v/>
      </c>
      <c r="L939" s="69" t="str">
        <f t="shared" si="93"/>
        <v/>
      </c>
      <c r="N939" s="23" t="str">
        <f t="shared" si="92"/>
        <v/>
      </c>
    </row>
    <row r="940" spans="8:14" x14ac:dyDescent="0.25">
      <c r="H940" s="18" t="str">
        <f t="shared" si="88"/>
        <v/>
      </c>
      <c r="I940" s="26" t="str">
        <f t="shared" si="89"/>
        <v/>
      </c>
      <c r="J940" s="18" t="str">
        <f t="shared" si="90"/>
        <v/>
      </c>
      <c r="K940" s="18" t="str">
        <f t="shared" si="91"/>
        <v/>
      </c>
      <c r="L940" s="69" t="str">
        <f t="shared" si="93"/>
        <v/>
      </c>
      <c r="N940" s="23" t="str">
        <f t="shared" si="92"/>
        <v/>
      </c>
    </row>
    <row r="941" spans="8:14" x14ac:dyDescent="0.25">
      <c r="H941" s="18" t="str">
        <f t="shared" si="88"/>
        <v/>
      </c>
      <c r="I941" s="26" t="str">
        <f t="shared" si="89"/>
        <v/>
      </c>
      <c r="J941" s="18" t="str">
        <f t="shared" si="90"/>
        <v/>
      </c>
      <c r="K941" s="18" t="str">
        <f t="shared" si="91"/>
        <v/>
      </c>
      <c r="L941" s="69" t="str">
        <f t="shared" si="93"/>
        <v/>
      </c>
      <c r="N941" s="23" t="str">
        <f t="shared" si="92"/>
        <v/>
      </c>
    </row>
    <row r="942" spans="8:14" x14ac:dyDescent="0.25">
      <c r="H942" s="18" t="str">
        <f t="shared" si="88"/>
        <v/>
      </c>
      <c r="I942" s="26" t="str">
        <f t="shared" si="89"/>
        <v/>
      </c>
      <c r="J942" s="18" t="str">
        <f t="shared" si="90"/>
        <v/>
      </c>
      <c r="K942" s="18" t="str">
        <f t="shared" si="91"/>
        <v/>
      </c>
      <c r="L942" s="69" t="str">
        <f t="shared" si="93"/>
        <v/>
      </c>
      <c r="N942" s="23" t="str">
        <f t="shared" si="92"/>
        <v/>
      </c>
    </row>
    <row r="943" spans="8:14" x14ac:dyDescent="0.25">
      <c r="H943" s="18" t="str">
        <f t="shared" si="88"/>
        <v/>
      </c>
      <c r="I943" s="26" t="str">
        <f t="shared" si="89"/>
        <v/>
      </c>
      <c r="J943" s="18" t="str">
        <f t="shared" si="90"/>
        <v/>
      </c>
      <c r="K943" s="18" t="str">
        <f t="shared" si="91"/>
        <v/>
      </c>
      <c r="L943" s="69" t="str">
        <f t="shared" si="93"/>
        <v/>
      </c>
      <c r="N943" s="23" t="str">
        <f t="shared" si="92"/>
        <v/>
      </c>
    </row>
    <row r="944" spans="8:14" x14ac:dyDescent="0.25">
      <c r="H944" s="18" t="str">
        <f t="shared" si="88"/>
        <v/>
      </c>
      <c r="I944" s="26" t="str">
        <f t="shared" si="89"/>
        <v/>
      </c>
      <c r="J944" s="18" t="str">
        <f t="shared" si="90"/>
        <v/>
      </c>
      <c r="K944" s="18" t="str">
        <f t="shared" si="91"/>
        <v/>
      </c>
      <c r="L944" s="69" t="str">
        <f t="shared" si="93"/>
        <v/>
      </c>
      <c r="N944" s="23" t="str">
        <f t="shared" si="92"/>
        <v/>
      </c>
    </row>
    <row r="945" spans="8:14" x14ac:dyDescent="0.25">
      <c r="H945" s="18" t="str">
        <f t="shared" si="88"/>
        <v/>
      </c>
      <c r="I945" s="26" t="str">
        <f t="shared" si="89"/>
        <v/>
      </c>
      <c r="J945" s="18" t="str">
        <f t="shared" si="90"/>
        <v/>
      </c>
      <c r="K945" s="18" t="str">
        <f t="shared" si="91"/>
        <v/>
      </c>
      <c r="L945" s="69" t="str">
        <f t="shared" si="93"/>
        <v/>
      </c>
      <c r="N945" s="23" t="str">
        <f t="shared" si="92"/>
        <v/>
      </c>
    </row>
    <row r="946" spans="8:14" x14ac:dyDescent="0.25">
      <c r="H946" s="18" t="str">
        <f t="shared" si="88"/>
        <v/>
      </c>
      <c r="I946" s="26" t="str">
        <f t="shared" si="89"/>
        <v/>
      </c>
      <c r="J946" s="18" t="str">
        <f t="shared" si="90"/>
        <v/>
      </c>
      <c r="K946" s="18" t="str">
        <f t="shared" si="91"/>
        <v/>
      </c>
      <c r="L946" s="69" t="str">
        <f t="shared" si="93"/>
        <v/>
      </c>
      <c r="N946" s="23" t="str">
        <f t="shared" si="92"/>
        <v/>
      </c>
    </row>
    <row r="947" spans="8:14" x14ac:dyDescent="0.25">
      <c r="H947" s="18" t="str">
        <f t="shared" si="88"/>
        <v/>
      </c>
      <c r="I947" s="26" t="str">
        <f t="shared" si="89"/>
        <v/>
      </c>
      <c r="J947" s="18" t="str">
        <f t="shared" si="90"/>
        <v/>
      </c>
      <c r="K947" s="18" t="str">
        <f t="shared" si="91"/>
        <v/>
      </c>
      <c r="L947" s="69" t="str">
        <f t="shared" si="93"/>
        <v/>
      </c>
      <c r="N947" s="23" t="str">
        <f t="shared" si="92"/>
        <v/>
      </c>
    </row>
    <row r="948" spans="8:14" x14ac:dyDescent="0.25">
      <c r="H948" s="18" t="str">
        <f t="shared" si="88"/>
        <v/>
      </c>
      <c r="I948" s="26" t="str">
        <f t="shared" si="89"/>
        <v/>
      </c>
      <c r="J948" s="18" t="str">
        <f t="shared" si="90"/>
        <v/>
      </c>
      <c r="K948" s="18" t="str">
        <f t="shared" si="91"/>
        <v/>
      </c>
      <c r="L948" s="69" t="str">
        <f t="shared" si="93"/>
        <v/>
      </c>
      <c r="N948" s="23" t="str">
        <f t="shared" si="92"/>
        <v/>
      </c>
    </row>
    <row r="949" spans="8:14" x14ac:dyDescent="0.25">
      <c r="H949" s="18" t="str">
        <f t="shared" si="88"/>
        <v/>
      </c>
      <c r="I949" s="26" t="str">
        <f t="shared" si="89"/>
        <v/>
      </c>
      <c r="J949" s="18" t="str">
        <f t="shared" si="90"/>
        <v/>
      </c>
      <c r="K949" s="18" t="str">
        <f t="shared" si="91"/>
        <v/>
      </c>
      <c r="L949" s="69" t="str">
        <f t="shared" si="93"/>
        <v/>
      </c>
      <c r="N949" s="23" t="str">
        <f t="shared" si="92"/>
        <v/>
      </c>
    </row>
    <row r="950" spans="8:14" x14ac:dyDescent="0.25">
      <c r="H950" s="18" t="str">
        <f t="shared" si="88"/>
        <v/>
      </c>
      <c r="I950" s="26" t="str">
        <f t="shared" si="89"/>
        <v/>
      </c>
      <c r="J950" s="18" t="str">
        <f t="shared" si="90"/>
        <v/>
      </c>
      <c r="K950" s="18" t="str">
        <f t="shared" si="91"/>
        <v/>
      </c>
      <c r="L950" s="69" t="str">
        <f t="shared" si="93"/>
        <v/>
      </c>
      <c r="N950" s="23" t="str">
        <f t="shared" si="92"/>
        <v/>
      </c>
    </row>
    <row r="951" spans="8:14" x14ac:dyDescent="0.25">
      <c r="H951" s="18" t="str">
        <f t="shared" si="88"/>
        <v/>
      </c>
      <c r="I951" s="26" t="str">
        <f t="shared" si="89"/>
        <v/>
      </c>
      <c r="J951" s="18" t="str">
        <f t="shared" si="90"/>
        <v/>
      </c>
      <c r="K951" s="18" t="str">
        <f t="shared" si="91"/>
        <v/>
      </c>
      <c r="L951" s="69" t="str">
        <f t="shared" si="93"/>
        <v/>
      </c>
      <c r="N951" s="23" t="str">
        <f t="shared" si="92"/>
        <v/>
      </c>
    </row>
    <row r="952" spans="8:14" x14ac:dyDescent="0.25">
      <c r="H952" s="18" t="str">
        <f t="shared" si="88"/>
        <v/>
      </c>
      <c r="I952" s="26" t="str">
        <f t="shared" si="89"/>
        <v/>
      </c>
      <c r="J952" s="18" t="str">
        <f t="shared" si="90"/>
        <v/>
      </c>
      <c r="K952" s="18" t="str">
        <f t="shared" si="91"/>
        <v/>
      </c>
      <c r="L952" s="69" t="str">
        <f t="shared" si="93"/>
        <v/>
      </c>
      <c r="N952" s="23" t="str">
        <f t="shared" si="92"/>
        <v/>
      </c>
    </row>
    <row r="953" spans="8:14" x14ac:dyDescent="0.25">
      <c r="H953" s="18" t="str">
        <f t="shared" si="88"/>
        <v/>
      </c>
      <c r="I953" s="26" t="str">
        <f t="shared" si="89"/>
        <v/>
      </c>
      <c r="J953" s="18" t="str">
        <f t="shared" si="90"/>
        <v/>
      </c>
      <c r="K953" s="18" t="str">
        <f t="shared" si="91"/>
        <v/>
      </c>
      <c r="L953" s="69" t="str">
        <f t="shared" si="93"/>
        <v/>
      </c>
      <c r="N953" s="23" t="str">
        <f t="shared" si="92"/>
        <v/>
      </c>
    </row>
    <row r="954" spans="8:14" x14ac:dyDescent="0.25">
      <c r="H954" s="18" t="str">
        <f t="shared" si="88"/>
        <v/>
      </c>
      <c r="I954" s="26" t="str">
        <f t="shared" si="89"/>
        <v/>
      </c>
      <c r="J954" s="18" t="str">
        <f t="shared" si="90"/>
        <v/>
      </c>
      <c r="K954" s="18" t="str">
        <f t="shared" si="91"/>
        <v/>
      </c>
      <c r="L954" s="69" t="str">
        <f t="shared" si="93"/>
        <v/>
      </c>
      <c r="N954" s="23" t="str">
        <f t="shared" si="92"/>
        <v/>
      </c>
    </row>
    <row r="955" spans="8:14" x14ac:dyDescent="0.25">
      <c r="H955" s="18" t="str">
        <f t="shared" si="88"/>
        <v/>
      </c>
      <c r="I955" s="26" t="str">
        <f t="shared" si="89"/>
        <v/>
      </c>
      <c r="J955" s="18" t="str">
        <f t="shared" si="90"/>
        <v/>
      </c>
      <c r="K955" s="18" t="str">
        <f t="shared" si="91"/>
        <v/>
      </c>
      <c r="L955" s="69" t="str">
        <f t="shared" si="93"/>
        <v/>
      </c>
      <c r="N955" s="23" t="str">
        <f t="shared" si="92"/>
        <v/>
      </c>
    </row>
    <row r="956" spans="8:14" x14ac:dyDescent="0.25">
      <c r="H956" s="18" t="str">
        <f t="shared" si="88"/>
        <v/>
      </c>
      <c r="I956" s="26" t="str">
        <f t="shared" si="89"/>
        <v/>
      </c>
      <c r="J956" s="18" t="str">
        <f t="shared" si="90"/>
        <v/>
      </c>
      <c r="K956" s="18" t="str">
        <f t="shared" si="91"/>
        <v/>
      </c>
      <c r="L956" s="69" t="str">
        <f t="shared" si="93"/>
        <v/>
      </c>
      <c r="N956" s="23" t="str">
        <f t="shared" si="92"/>
        <v/>
      </c>
    </row>
    <row r="957" spans="8:14" x14ac:dyDescent="0.25">
      <c r="H957" s="18" t="str">
        <f t="shared" si="88"/>
        <v/>
      </c>
      <c r="I957" s="26" t="str">
        <f t="shared" si="89"/>
        <v/>
      </c>
      <c r="J957" s="18" t="str">
        <f t="shared" si="90"/>
        <v/>
      </c>
      <c r="K957" s="18" t="str">
        <f t="shared" si="91"/>
        <v/>
      </c>
      <c r="L957" s="69" t="str">
        <f t="shared" si="93"/>
        <v/>
      </c>
      <c r="N957" s="23" t="str">
        <f t="shared" si="92"/>
        <v/>
      </c>
    </row>
    <row r="958" spans="8:14" x14ac:dyDescent="0.25">
      <c r="H958" s="18" t="str">
        <f t="shared" si="88"/>
        <v/>
      </c>
      <c r="I958" s="26" t="str">
        <f t="shared" si="89"/>
        <v/>
      </c>
      <c r="J958" s="18" t="str">
        <f t="shared" si="90"/>
        <v/>
      </c>
      <c r="K958" s="18" t="str">
        <f t="shared" si="91"/>
        <v/>
      </c>
      <c r="L958" s="69" t="str">
        <f t="shared" si="93"/>
        <v/>
      </c>
      <c r="N958" s="23" t="str">
        <f t="shared" si="92"/>
        <v/>
      </c>
    </row>
    <row r="959" spans="8:14" x14ac:dyDescent="0.25">
      <c r="H959" s="18" t="str">
        <f t="shared" si="88"/>
        <v/>
      </c>
      <c r="I959" s="26" t="str">
        <f t="shared" si="89"/>
        <v/>
      </c>
      <c r="J959" s="18" t="str">
        <f t="shared" si="90"/>
        <v/>
      </c>
      <c r="K959" s="18" t="str">
        <f t="shared" si="91"/>
        <v/>
      </c>
      <c r="L959" s="69" t="str">
        <f t="shared" si="93"/>
        <v/>
      </c>
      <c r="N959" s="23" t="str">
        <f t="shared" si="92"/>
        <v/>
      </c>
    </row>
    <row r="960" spans="8:14" x14ac:dyDescent="0.25">
      <c r="H960" s="18" t="str">
        <f t="shared" si="88"/>
        <v/>
      </c>
      <c r="I960" s="26" t="str">
        <f t="shared" si="89"/>
        <v/>
      </c>
      <c r="J960" s="18" t="str">
        <f t="shared" si="90"/>
        <v/>
      </c>
      <c r="K960" s="18" t="str">
        <f t="shared" si="91"/>
        <v/>
      </c>
      <c r="L960" s="69" t="str">
        <f t="shared" si="93"/>
        <v/>
      </c>
      <c r="N960" s="23" t="str">
        <f t="shared" si="92"/>
        <v/>
      </c>
    </row>
    <row r="961" spans="8:14" x14ac:dyDescent="0.25">
      <c r="H961" s="18" t="str">
        <f t="shared" si="88"/>
        <v/>
      </c>
      <c r="I961" s="26" t="str">
        <f t="shared" si="89"/>
        <v/>
      </c>
      <c r="J961" s="18" t="str">
        <f t="shared" si="90"/>
        <v/>
      </c>
      <c r="K961" s="18" t="str">
        <f t="shared" si="91"/>
        <v/>
      </c>
      <c r="L961" s="69" t="str">
        <f t="shared" si="93"/>
        <v/>
      </c>
      <c r="N961" s="23" t="str">
        <f t="shared" si="92"/>
        <v/>
      </c>
    </row>
    <row r="962" spans="8:14" x14ac:dyDescent="0.25">
      <c r="H962" s="18" t="str">
        <f t="shared" si="88"/>
        <v/>
      </c>
      <c r="I962" s="26" t="str">
        <f t="shared" si="89"/>
        <v/>
      </c>
      <c r="J962" s="18" t="str">
        <f t="shared" si="90"/>
        <v/>
      </c>
      <c r="K962" s="18" t="str">
        <f t="shared" si="91"/>
        <v/>
      </c>
      <c r="L962" s="69" t="str">
        <f t="shared" si="93"/>
        <v/>
      </c>
      <c r="N962" s="23" t="str">
        <f t="shared" si="92"/>
        <v/>
      </c>
    </row>
    <row r="963" spans="8:14" x14ac:dyDescent="0.25">
      <c r="H963" s="18" t="str">
        <f t="shared" si="88"/>
        <v/>
      </c>
      <c r="I963" s="26" t="str">
        <f t="shared" si="89"/>
        <v/>
      </c>
      <c r="J963" s="18" t="str">
        <f t="shared" si="90"/>
        <v/>
      </c>
      <c r="K963" s="18" t="str">
        <f t="shared" si="91"/>
        <v/>
      </c>
      <c r="L963" s="69" t="str">
        <f t="shared" si="93"/>
        <v/>
      </c>
      <c r="N963" s="23" t="str">
        <f t="shared" si="92"/>
        <v/>
      </c>
    </row>
    <row r="964" spans="8:14" x14ac:dyDescent="0.25">
      <c r="H964" s="18" t="str">
        <f t="shared" ref="H964:H1027" si="94">IF(OR($E964="",$G964=""),"",$E964*$G964)</f>
        <v/>
      </c>
      <c r="I964" s="26" t="str">
        <f t="shared" ref="I964:I1027" si="95">IF($F964="","",IFERROR(INDEX(CurRate,MATCH($F964,CurCode,0)),""))</f>
        <v/>
      </c>
      <c r="J964" s="18" t="str">
        <f t="shared" ref="J964:J1027" si="96">IF(OR($G964="",$I964="",$I964=0),"",$G964/$I964)</f>
        <v/>
      </c>
      <c r="K964" s="18" t="str">
        <f t="shared" ref="K964:K1027" si="97">IF(OR($E964="",$J964=""),"",$E964*$J964)</f>
        <v/>
      </c>
      <c r="L964" s="69" t="str">
        <f t="shared" si="93"/>
        <v/>
      </c>
      <c r="N964" s="23" t="str">
        <f t="shared" ref="N964:N1027" si="98">IF($A964="","",$A964*100000+ROW())</f>
        <v/>
      </c>
    </row>
    <row r="965" spans="8:14" x14ac:dyDescent="0.25">
      <c r="H965" s="18" t="str">
        <f t="shared" si="94"/>
        <v/>
      </c>
      <c r="I965" s="26" t="str">
        <f t="shared" si="95"/>
        <v/>
      </c>
      <c r="J965" s="18" t="str">
        <f t="shared" si="96"/>
        <v/>
      </c>
      <c r="K965" s="18" t="str">
        <f t="shared" si="97"/>
        <v/>
      </c>
      <c r="L965" s="69" t="str">
        <f t="shared" ref="L965:L1028" si="99">IF(D965="","",IF(ISNUMBER(MATCH(D965,ItemName,0)),"OK","NOT IN ITEMS LIST"))</f>
        <v/>
      </c>
      <c r="N965" s="23" t="str">
        <f t="shared" si="98"/>
        <v/>
      </c>
    </row>
    <row r="966" spans="8:14" x14ac:dyDescent="0.25">
      <c r="H966" s="18" t="str">
        <f t="shared" si="94"/>
        <v/>
      </c>
      <c r="I966" s="26" t="str">
        <f t="shared" si="95"/>
        <v/>
      </c>
      <c r="J966" s="18" t="str">
        <f t="shared" si="96"/>
        <v/>
      </c>
      <c r="K966" s="18" t="str">
        <f t="shared" si="97"/>
        <v/>
      </c>
      <c r="L966" s="69" t="str">
        <f t="shared" si="99"/>
        <v/>
      </c>
      <c r="N966" s="23" t="str">
        <f t="shared" si="98"/>
        <v/>
      </c>
    </row>
    <row r="967" spans="8:14" x14ac:dyDescent="0.25">
      <c r="H967" s="18" t="str">
        <f t="shared" si="94"/>
        <v/>
      </c>
      <c r="I967" s="26" t="str">
        <f t="shared" si="95"/>
        <v/>
      </c>
      <c r="J967" s="18" t="str">
        <f t="shared" si="96"/>
        <v/>
      </c>
      <c r="K967" s="18" t="str">
        <f t="shared" si="97"/>
        <v/>
      </c>
      <c r="L967" s="69" t="str">
        <f t="shared" si="99"/>
        <v/>
      </c>
      <c r="N967" s="23" t="str">
        <f t="shared" si="98"/>
        <v/>
      </c>
    </row>
    <row r="968" spans="8:14" x14ac:dyDescent="0.25">
      <c r="H968" s="18" t="str">
        <f t="shared" si="94"/>
        <v/>
      </c>
      <c r="I968" s="26" t="str">
        <f t="shared" si="95"/>
        <v/>
      </c>
      <c r="J968" s="18" t="str">
        <f t="shared" si="96"/>
        <v/>
      </c>
      <c r="K968" s="18" t="str">
        <f t="shared" si="97"/>
        <v/>
      </c>
      <c r="L968" s="69" t="str">
        <f t="shared" si="99"/>
        <v/>
      </c>
      <c r="N968" s="23" t="str">
        <f t="shared" si="98"/>
        <v/>
      </c>
    </row>
    <row r="969" spans="8:14" x14ac:dyDescent="0.25">
      <c r="H969" s="18" t="str">
        <f t="shared" si="94"/>
        <v/>
      </c>
      <c r="I969" s="26" t="str">
        <f t="shared" si="95"/>
        <v/>
      </c>
      <c r="J969" s="18" t="str">
        <f t="shared" si="96"/>
        <v/>
      </c>
      <c r="K969" s="18" t="str">
        <f t="shared" si="97"/>
        <v/>
      </c>
      <c r="L969" s="69" t="str">
        <f t="shared" si="99"/>
        <v/>
      </c>
      <c r="N969" s="23" t="str">
        <f t="shared" si="98"/>
        <v/>
      </c>
    </row>
    <row r="970" spans="8:14" x14ac:dyDescent="0.25">
      <c r="H970" s="18" t="str">
        <f t="shared" si="94"/>
        <v/>
      </c>
      <c r="I970" s="26" t="str">
        <f t="shared" si="95"/>
        <v/>
      </c>
      <c r="J970" s="18" t="str">
        <f t="shared" si="96"/>
        <v/>
      </c>
      <c r="K970" s="18" t="str">
        <f t="shared" si="97"/>
        <v/>
      </c>
      <c r="L970" s="69" t="str">
        <f t="shared" si="99"/>
        <v/>
      </c>
      <c r="N970" s="23" t="str">
        <f t="shared" si="98"/>
        <v/>
      </c>
    </row>
    <row r="971" spans="8:14" x14ac:dyDescent="0.25">
      <c r="H971" s="18" t="str">
        <f t="shared" si="94"/>
        <v/>
      </c>
      <c r="I971" s="26" t="str">
        <f t="shared" si="95"/>
        <v/>
      </c>
      <c r="J971" s="18" t="str">
        <f t="shared" si="96"/>
        <v/>
      </c>
      <c r="K971" s="18" t="str">
        <f t="shared" si="97"/>
        <v/>
      </c>
      <c r="L971" s="69" t="str">
        <f t="shared" si="99"/>
        <v/>
      </c>
      <c r="N971" s="23" t="str">
        <f t="shared" si="98"/>
        <v/>
      </c>
    </row>
    <row r="972" spans="8:14" x14ac:dyDescent="0.25">
      <c r="H972" s="18" t="str">
        <f t="shared" si="94"/>
        <v/>
      </c>
      <c r="I972" s="26" t="str">
        <f t="shared" si="95"/>
        <v/>
      </c>
      <c r="J972" s="18" t="str">
        <f t="shared" si="96"/>
        <v/>
      </c>
      <c r="K972" s="18" t="str">
        <f t="shared" si="97"/>
        <v/>
      </c>
      <c r="L972" s="69" t="str">
        <f t="shared" si="99"/>
        <v/>
      </c>
      <c r="N972" s="23" t="str">
        <f t="shared" si="98"/>
        <v/>
      </c>
    </row>
    <row r="973" spans="8:14" x14ac:dyDescent="0.25">
      <c r="H973" s="18" t="str">
        <f t="shared" si="94"/>
        <v/>
      </c>
      <c r="I973" s="26" t="str">
        <f t="shared" si="95"/>
        <v/>
      </c>
      <c r="J973" s="18" t="str">
        <f t="shared" si="96"/>
        <v/>
      </c>
      <c r="K973" s="18" t="str">
        <f t="shared" si="97"/>
        <v/>
      </c>
      <c r="L973" s="69" t="str">
        <f t="shared" si="99"/>
        <v/>
      </c>
      <c r="N973" s="23" t="str">
        <f t="shared" si="98"/>
        <v/>
      </c>
    </row>
    <row r="974" spans="8:14" x14ac:dyDescent="0.25">
      <c r="H974" s="18" t="str">
        <f t="shared" si="94"/>
        <v/>
      </c>
      <c r="I974" s="26" t="str">
        <f t="shared" si="95"/>
        <v/>
      </c>
      <c r="J974" s="18" t="str">
        <f t="shared" si="96"/>
        <v/>
      </c>
      <c r="K974" s="18" t="str">
        <f t="shared" si="97"/>
        <v/>
      </c>
      <c r="L974" s="69" t="str">
        <f t="shared" si="99"/>
        <v/>
      </c>
      <c r="N974" s="23" t="str">
        <f t="shared" si="98"/>
        <v/>
      </c>
    </row>
    <row r="975" spans="8:14" x14ac:dyDescent="0.25">
      <c r="H975" s="18" t="str">
        <f t="shared" si="94"/>
        <v/>
      </c>
      <c r="I975" s="26" t="str">
        <f t="shared" si="95"/>
        <v/>
      </c>
      <c r="J975" s="18" t="str">
        <f t="shared" si="96"/>
        <v/>
      </c>
      <c r="K975" s="18" t="str">
        <f t="shared" si="97"/>
        <v/>
      </c>
      <c r="L975" s="69" t="str">
        <f t="shared" si="99"/>
        <v/>
      </c>
      <c r="N975" s="23" t="str">
        <f t="shared" si="98"/>
        <v/>
      </c>
    </row>
    <row r="976" spans="8:14" x14ac:dyDescent="0.25">
      <c r="H976" s="18" t="str">
        <f t="shared" si="94"/>
        <v/>
      </c>
      <c r="I976" s="26" t="str">
        <f t="shared" si="95"/>
        <v/>
      </c>
      <c r="J976" s="18" t="str">
        <f t="shared" si="96"/>
        <v/>
      </c>
      <c r="K976" s="18" t="str">
        <f t="shared" si="97"/>
        <v/>
      </c>
      <c r="L976" s="69" t="str">
        <f t="shared" si="99"/>
        <v/>
      </c>
      <c r="N976" s="23" t="str">
        <f t="shared" si="98"/>
        <v/>
      </c>
    </row>
    <row r="977" spans="8:14" x14ac:dyDescent="0.25">
      <c r="H977" s="18" t="str">
        <f t="shared" si="94"/>
        <v/>
      </c>
      <c r="I977" s="26" t="str">
        <f t="shared" si="95"/>
        <v/>
      </c>
      <c r="J977" s="18" t="str">
        <f t="shared" si="96"/>
        <v/>
      </c>
      <c r="K977" s="18" t="str">
        <f t="shared" si="97"/>
        <v/>
      </c>
      <c r="L977" s="69" t="str">
        <f t="shared" si="99"/>
        <v/>
      </c>
      <c r="N977" s="23" t="str">
        <f t="shared" si="98"/>
        <v/>
      </c>
    </row>
    <row r="978" spans="8:14" x14ac:dyDescent="0.25">
      <c r="H978" s="18" t="str">
        <f t="shared" si="94"/>
        <v/>
      </c>
      <c r="I978" s="26" t="str">
        <f t="shared" si="95"/>
        <v/>
      </c>
      <c r="J978" s="18" t="str">
        <f t="shared" si="96"/>
        <v/>
      </c>
      <c r="K978" s="18" t="str">
        <f t="shared" si="97"/>
        <v/>
      </c>
      <c r="L978" s="69" t="str">
        <f t="shared" si="99"/>
        <v/>
      </c>
      <c r="N978" s="23" t="str">
        <f t="shared" si="98"/>
        <v/>
      </c>
    </row>
    <row r="979" spans="8:14" x14ac:dyDescent="0.25">
      <c r="H979" s="18" t="str">
        <f t="shared" si="94"/>
        <v/>
      </c>
      <c r="I979" s="26" t="str">
        <f t="shared" si="95"/>
        <v/>
      </c>
      <c r="J979" s="18" t="str">
        <f t="shared" si="96"/>
        <v/>
      </c>
      <c r="K979" s="18" t="str">
        <f t="shared" si="97"/>
        <v/>
      </c>
      <c r="L979" s="69" t="str">
        <f t="shared" si="99"/>
        <v/>
      </c>
      <c r="N979" s="23" t="str">
        <f t="shared" si="98"/>
        <v/>
      </c>
    </row>
    <row r="980" spans="8:14" x14ac:dyDescent="0.25">
      <c r="H980" s="18" t="str">
        <f t="shared" si="94"/>
        <v/>
      </c>
      <c r="I980" s="26" t="str">
        <f t="shared" si="95"/>
        <v/>
      </c>
      <c r="J980" s="18" t="str">
        <f t="shared" si="96"/>
        <v/>
      </c>
      <c r="K980" s="18" t="str">
        <f t="shared" si="97"/>
        <v/>
      </c>
      <c r="L980" s="69" t="str">
        <f t="shared" si="99"/>
        <v/>
      </c>
      <c r="N980" s="23" t="str">
        <f t="shared" si="98"/>
        <v/>
      </c>
    </row>
    <row r="981" spans="8:14" x14ac:dyDescent="0.25">
      <c r="H981" s="18" t="str">
        <f t="shared" si="94"/>
        <v/>
      </c>
      <c r="I981" s="26" t="str">
        <f t="shared" si="95"/>
        <v/>
      </c>
      <c r="J981" s="18" t="str">
        <f t="shared" si="96"/>
        <v/>
      </c>
      <c r="K981" s="18" t="str">
        <f t="shared" si="97"/>
        <v/>
      </c>
      <c r="L981" s="69" t="str">
        <f t="shared" si="99"/>
        <v/>
      </c>
      <c r="N981" s="23" t="str">
        <f t="shared" si="98"/>
        <v/>
      </c>
    </row>
    <row r="982" spans="8:14" x14ac:dyDescent="0.25">
      <c r="H982" s="18" t="str">
        <f t="shared" si="94"/>
        <v/>
      </c>
      <c r="I982" s="26" t="str">
        <f t="shared" si="95"/>
        <v/>
      </c>
      <c r="J982" s="18" t="str">
        <f t="shared" si="96"/>
        <v/>
      </c>
      <c r="K982" s="18" t="str">
        <f t="shared" si="97"/>
        <v/>
      </c>
      <c r="L982" s="69" t="str">
        <f t="shared" si="99"/>
        <v/>
      </c>
      <c r="N982" s="23" t="str">
        <f t="shared" si="98"/>
        <v/>
      </c>
    </row>
    <row r="983" spans="8:14" x14ac:dyDescent="0.25">
      <c r="H983" s="18" t="str">
        <f t="shared" si="94"/>
        <v/>
      </c>
      <c r="I983" s="26" t="str">
        <f t="shared" si="95"/>
        <v/>
      </c>
      <c r="J983" s="18" t="str">
        <f t="shared" si="96"/>
        <v/>
      </c>
      <c r="K983" s="18" t="str">
        <f t="shared" si="97"/>
        <v/>
      </c>
      <c r="L983" s="69" t="str">
        <f t="shared" si="99"/>
        <v/>
      </c>
      <c r="N983" s="23" t="str">
        <f t="shared" si="98"/>
        <v/>
      </c>
    </row>
    <row r="984" spans="8:14" x14ac:dyDescent="0.25">
      <c r="H984" s="18" t="str">
        <f t="shared" si="94"/>
        <v/>
      </c>
      <c r="I984" s="26" t="str">
        <f t="shared" si="95"/>
        <v/>
      </c>
      <c r="J984" s="18" t="str">
        <f t="shared" si="96"/>
        <v/>
      </c>
      <c r="K984" s="18" t="str">
        <f t="shared" si="97"/>
        <v/>
      </c>
      <c r="L984" s="69" t="str">
        <f t="shared" si="99"/>
        <v/>
      </c>
      <c r="N984" s="23" t="str">
        <f t="shared" si="98"/>
        <v/>
      </c>
    </row>
    <row r="985" spans="8:14" x14ac:dyDescent="0.25">
      <c r="H985" s="18" t="str">
        <f t="shared" si="94"/>
        <v/>
      </c>
      <c r="I985" s="26" t="str">
        <f t="shared" si="95"/>
        <v/>
      </c>
      <c r="J985" s="18" t="str">
        <f t="shared" si="96"/>
        <v/>
      </c>
      <c r="K985" s="18" t="str">
        <f t="shared" si="97"/>
        <v/>
      </c>
      <c r="L985" s="69" t="str">
        <f t="shared" si="99"/>
        <v/>
      </c>
      <c r="N985" s="23" t="str">
        <f t="shared" si="98"/>
        <v/>
      </c>
    </row>
    <row r="986" spans="8:14" x14ac:dyDescent="0.25">
      <c r="H986" s="18" t="str">
        <f t="shared" si="94"/>
        <v/>
      </c>
      <c r="I986" s="26" t="str">
        <f t="shared" si="95"/>
        <v/>
      </c>
      <c r="J986" s="18" t="str">
        <f t="shared" si="96"/>
        <v/>
      </c>
      <c r="K986" s="18" t="str">
        <f t="shared" si="97"/>
        <v/>
      </c>
      <c r="L986" s="69" t="str">
        <f t="shared" si="99"/>
        <v/>
      </c>
      <c r="N986" s="23" t="str">
        <f t="shared" si="98"/>
        <v/>
      </c>
    </row>
    <row r="987" spans="8:14" x14ac:dyDescent="0.25">
      <c r="H987" s="18" t="str">
        <f t="shared" si="94"/>
        <v/>
      </c>
      <c r="I987" s="26" t="str">
        <f t="shared" si="95"/>
        <v/>
      </c>
      <c r="J987" s="18" t="str">
        <f t="shared" si="96"/>
        <v/>
      </c>
      <c r="K987" s="18" t="str">
        <f t="shared" si="97"/>
        <v/>
      </c>
      <c r="L987" s="69" t="str">
        <f t="shared" si="99"/>
        <v/>
      </c>
      <c r="N987" s="23" t="str">
        <f t="shared" si="98"/>
        <v/>
      </c>
    </row>
    <row r="988" spans="8:14" x14ac:dyDescent="0.25">
      <c r="H988" s="18" t="str">
        <f t="shared" si="94"/>
        <v/>
      </c>
      <c r="I988" s="26" t="str">
        <f t="shared" si="95"/>
        <v/>
      </c>
      <c r="J988" s="18" t="str">
        <f t="shared" si="96"/>
        <v/>
      </c>
      <c r="K988" s="18" t="str">
        <f t="shared" si="97"/>
        <v/>
      </c>
      <c r="L988" s="69" t="str">
        <f t="shared" si="99"/>
        <v/>
      </c>
      <c r="N988" s="23" t="str">
        <f t="shared" si="98"/>
        <v/>
      </c>
    </row>
    <row r="989" spans="8:14" x14ac:dyDescent="0.25">
      <c r="H989" s="18" t="str">
        <f t="shared" si="94"/>
        <v/>
      </c>
      <c r="I989" s="26" t="str">
        <f t="shared" si="95"/>
        <v/>
      </c>
      <c r="J989" s="18" t="str">
        <f t="shared" si="96"/>
        <v/>
      </c>
      <c r="K989" s="18" t="str">
        <f t="shared" si="97"/>
        <v/>
      </c>
      <c r="L989" s="69" t="str">
        <f t="shared" si="99"/>
        <v/>
      </c>
      <c r="N989" s="23" t="str">
        <f t="shared" si="98"/>
        <v/>
      </c>
    </row>
    <row r="990" spans="8:14" x14ac:dyDescent="0.25">
      <c r="H990" s="18" t="str">
        <f t="shared" si="94"/>
        <v/>
      </c>
      <c r="I990" s="26" t="str">
        <f t="shared" si="95"/>
        <v/>
      </c>
      <c r="J990" s="18" t="str">
        <f t="shared" si="96"/>
        <v/>
      </c>
      <c r="K990" s="18" t="str">
        <f t="shared" si="97"/>
        <v/>
      </c>
      <c r="L990" s="69" t="str">
        <f t="shared" si="99"/>
        <v/>
      </c>
      <c r="N990" s="23" t="str">
        <f t="shared" si="98"/>
        <v/>
      </c>
    </row>
    <row r="991" spans="8:14" x14ac:dyDescent="0.25">
      <c r="H991" s="18" t="str">
        <f t="shared" si="94"/>
        <v/>
      </c>
      <c r="I991" s="26" t="str">
        <f t="shared" si="95"/>
        <v/>
      </c>
      <c r="J991" s="18" t="str">
        <f t="shared" si="96"/>
        <v/>
      </c>
      <c r="K991" s="18" t="str">
        <f t="shared" si="97"/>
        <v/>
      </c>
      <c r="L991" s="69" t="str">
        <f t="shared" si="99"/>
        <v/>
      </c>
      <c r="N991" s="23" t="str">
        <f t="shared" si="98"/>
        <v/>
      </c>
    </row>
    <row r="992" spans="8:14" x14ac:dyDescent="0.25">
      <c r="H992" s="18" t="str">
        <f t="shared" si="94"/>
        <v/>
      </c>
      <c r="I992" s="26" t="str">
        <f t="shared" si="95"/>
        <v/>
      </c>
      <c r="J992" s="18" t="str">
        <f t="shared" si="96"/>
        <v/>
      </c>
      <c r="K992" s="18" t="str">
        <f t="shared" si="97"/>
        <v/>
      </c>
      <c r="L992" s="69" t="str">
        <f t="shared" si="99"/>
        <v/>
      </c>
      <c r="N992" s="23" t="str">
        <f t="shared" si="98"/>
        <v/>
      </c>
    </row>
    <row r="993" spans="8:14" x14ac:dyDescent="0.25">
      <c r="H993" s="18" t="str">
        <f t="shared" si="94"/>
        <v/>
      </c>
      <c r="I993" s="26" t="str">
        <f t="shared" si="95"/>
        <v/>
      </c>
      <c r="J993" s="18" t="str">
        <f t="shared" si="96"/>
        <v/>
      </c>
      <c r="K993" s="18" t="str">
        <f t="shared" si="97"/>
        <v/>
      </c>
      <c r="L993" s="69" t="str">
        <f t="shared" si="99"/>
        <v/>
      </c>
      <c r="N993" s="23" t="str">
        <f t="shared" si="98"/>
        <v/>
      </c>
    </row>
    <row r="994" spans="8:14" x14ac:dyDescent="0.25">
      <c r="H994" s="18" t="str">
        <f t="shared" si="94"/>
        <v/>
      </c>
      <c r="I994" s="26" t="str">
        <f t="shared" si="95"/>
        <v/>
      </c>
      <c r="J994" s="18" t="str">
        <f t="shared" si="96"/>
        <v/>
      </c>
      <c r="K994" s="18" t="str">
        <f t="shared" si="97"/>
        <v/>
      </c>
      <c r="L994" s="69" t="str">
        <f t="shared" si="99"/>
        <v/>
      </c>
      <c r="N994" s="23" t="str">
        <f t="shared" si="98"/>
        <v/>
      </c>
    </row>
    <row r="995" spans="8:14" x14ac:dyDescent="0.25">
      <c r="H995" s="18" t="str">
        <f t="shared" si="94"/>
        <v/>
      </c>
      <c r="I995" s="26" t="str">
        <f t="shared" si="95"/>
        <v/>
      </c>
      <c r="J995" s="18" t="str">
        <f t="shared" si="96"/>
        <v/>
      </c>
      <c r="K995" s="18" t="str">
        <f t="shared" si="97"/>
        <v/>
      </c>
      <c r="L995" s="69" t="str">
        <f t="shared" si="99"/>
        <v/>
      </c>
      <c r="N995" s="23" t="str">
        <f t="shared" si="98"/>
        <v/>
      </c>
    </row>
    <row r="996" spans="8:14" x14ac:dyDescent="0.25">
      <c r="H996" s="18" t="str">
        <f t="shared" si="94"/>
        <v/>
      </c>
      <c r="I996" s="26" t="str">
        <f t="shared" si="95"/>
        <v/>
      </c>
      <c r="J996" s="18" t="str">
        <f t="shared" si="96"/>
        <v/>
      </c>
      <c r="K996" s="18" t="str">
        <f t="shared" si="97"/>
        <v/>
      </c>
      <c r="L996" s="69" t="str">
        <f t="shared" si="99"/>
        <v/>
      </c>
      <c r="N996" s="23" t="str">
        <f t="shared" si="98"/>
        <v/>
      </c>
    </row>
    <row r="997" spans="8:14" x14ac:dyDescent="0.25">
      <c r="H997" s="18" t="str">
        <f t="shared" si="94"/>
        <v/>
      </c>
      <c r="I997" s="26" t="str">
        <f t="shared" si="95"/>
        <v/>
      </c>
      <c r="J997" s="18" t="str">
        <f t="shared" si="96"/>
        <v/>
      </c>
      <c r="K997" s="18" t="str">
        <f t="shared" si="97"/>
        <v/>
      </c>
      <c r="L997" s="69" t="str">
        <f t="shared" si="99"/>
        <v/>
      </c>
      <c r="N997" s="23" t="str">
        <f t="shared" si="98"/>
        <v/>
      </c>
    </row>
    <row r="998" spans="8:14" x14ac:dyDescent="0.25">
      <c r="H998" s="18" t="str">
        <f t="shared" si="94"/>
        <v/>
      </c>
      <c r="I998" s="26" t="str">
        <f t="shared" si="95"/>
        <v/>
      </c>
      <c r="J998" s="18" t="str">
        <f t="shared" si="96"/>
        <v/>
      </c>
      <c r="K998" s="18" t="str">
        <f t="shared" si="97"/>
        <v/>
      </c>
      <c r="L998" s="69" t="str">
        <f t="shared" si="99"/>
        <v/>
      </c>
      <c r="N998" s="23" t="str">
        <f t="shared" si="98"/>
        <v/>
      </c>
    </row>
    <row r="999" spans="8:14" x14ac:dyDescent="0.25">
      <c r="H999" s="18" t="str">
        <f t="shared" si="94"/>
        <v/>
      </c>
      <c r="I999" s="26" t="str">
        <f t="shared" si="95"/>
        <v/>
      </c>
      <c r="J999" s="18" t="str">
        <f t="shared" si="96"/>
        <v/>
      </c>
      <c r="K999" s="18" t="str">
        <f t="shared" si="97"/>
        <v/>
      </c>
      <c r="L999" s="69" t="str">
        <f t="shared" si="99"/>
        <v/>
      </c>
      <c r="N999" s="23" t="str">
        <f t="shared" si="98"/>
        <v/>
      </c>
    </row>
    <row r="1000" spans="8:14" x14ac:dyDescent="0.25">
      <c r="H1000" s="18" t="str">
        <f t="shared" si="94"/>
        <v/>
      </c>
      <c r="I1000" s="26" t="str">
        <f t="shared" si="95"/>
        <v/>
      </c>
      <c r="J1000" s="18" t="str">
        <f t="shared" si="96"/>
        <v/>
      </c>
      <c r="K1000" s="18" t="str">
        <f t="shared" si="97"/>
        <v/>
      </c>
      <c r="L1000" s="69" t="str">
        <f t="shared" si="99"/>
        <v/>
      </c>
      <c r="N1000" s="23" t="str">
        <f t="shared" si="98"/>
        <v/>
      </c>
    </row>
    <row r="1001" spans="8:14" x14ac:dyDescent="0.25">
      <c r="H1001" s="18" t="str">
        <f t="shared" si="94"/>
        <v/>
      </c>
      <c r="I1001" s="26" t="str">
        <f t="shared" si="95"/>
        <v/>
      </c>
      <c r="J1001" s="18" t="str">
        <f t="shared" si="96"/>
        <v/>
      </c>
      <c r="K1001" s="18" t="str">
        <f t="shared" si="97"/>
        <v/>
      </c>
      <c r="L1001" s="69" t="str">
        <f t="shared" si="99"/>
        <v/>
      </c>
      <c r="N1001" s="23" t="str">
        <f t="shared" si="98"/>
        <v/>
      </c>
    </row>
    <row r="1002" spans="8:14" x14ac:dyDescent="0.25">
      <c r="H1002" s="18" t="str">
        <f t="shared" si="94"/>
        <v/>
      </c>
      <c r="I1002" s="26" t="str">
        <f t="shared" si="95"/>
        <v/>
      </c>
      <c r="J1002" s="18" t="str">
        <f t="shared" si="96"/>
        <v/>
      </c>
      <c r="K1002" s="18" t="str">
        <f t="shared" si="97"/>
        <v/>
      </c>
      <c r="L1002" s="69" t="str">
        <f t="shared" si="99"/>
        <v/>
      </c>
      <c r="N1002" s="23" t="str">
        <f t="shared" si="98"/>
        <v/>
      </c>
    </row>
    <row r="1003" spans="8:14" x14ac:dyDescent="0.25">
      <c r="H1003" s="18" t="str">
        <f t="shared" si="94"/>
        <v/>
      </c>
      <c r="I1003" s="26" t="str">
        <f t="shared" si="95"/>
        <v/>
      </c>
      <c r="J1003" s="18" t="str">
        <f t="shared" si="96"/>
        <v/>
      </c>
      <c r="K1003" s="18" t="str">
        <f t="shared" si="97"/>
        <v/>
      </c>
      <c r="L1003" s="69" t="str">
        <f t="shared" si="99"/>
        <v/>
      </c>
      <c r="N1003" s="23" t="str">
        <f t="shared" si="98"/>
        <v/>
      </c>
    </row>
    <row r="1004" spans="8:14" x14ac:dyDescent="0.25">
      <c r="H1004" s="18" t="str">
        <f t="shared" si="94"/>
        <v/>
      </c>
      <c r="I1004" s="26" t="str">
        <f t="shared" si="95"/>
        <v/>
      </c>
      <c r="J1004" s="18" t="str">
        <f t="shared" si="96"/>
        <v/>
      </c>
      <c r="K1004" s="18" t="str">
        <f t="shared" si="97"/>
        <v/>
      </c>
      <c r="L1004" s="69" t="str">
        <f t="shared" si="99"/>
        <v/>
      </c>
      <c r="N1004" s="23" t="str">
        <f t="shared" si="98"/>
        <v/>
      </c>
    </row>
    <row r="1005" spans="8:14" x14ac:dyDescent="0.25">
      <c r="H1005" s="18" t="str">
        <f t="shared" si="94"/>
        <v/>
      </c>
      <c r="I1005" s="26" t="str">
        <f t="shared" si="95"/>
        <v/>
      </c>
      <c r="J1005" s="18" t="str">
        <f t="shared" si="96"/>
        <v/>
      </c>
      <c r="K1005" s="18" t="str">
        <f t="shared" si="97"/>
        <v/>
      </c>
      <c r="L1005" s="69" t="str">
        <f t="shared" si="99"/>
        <v/>
      </c>
      <c r="N1005" s="23" t="str">
        <f t="shared" si="98"/>
        <v/>
      </c>
    </row>
    <row r="1006" spans="8:14" x14ac:dyDescent="0.25">
      <c r="H1006" s="18" t="str">
        <f t="shared" si="94"/>
        <v/>
      </c>
      <c r="I1006" s="26" t="str">
        <f t="shared" si="95"/>
        <v/>
      </c>
      <c r="J1006" s="18" t="str">
        <f t="shared" si="96"/>
        <v/>
      </c>
      <c r="K1006" s="18" t="str">
        <f t="shared" si="97"/>
        <v/>
      </c>
      <c r="L1006" s="69" t="str">
        <f t="shared" si="99"/>
        <v/>
      </c>
      <c r="N1006" s="23" t="str">
        <f t="shared" si="98"/>
        <v/>
      </c>
    </row>
    <row r="1007" spans="8:14" x14ac:dyDescent="0.25">
      <c r="H1007" s="18" t="str">
        <f t="shared" si="94"/>
        <v/>
      </c>
      <c r="I1007" s="26" t="str">
        <f t="shared" si="95"/>
        <v/>
      </c>
      <c r="J1007" s="18" t="str">
        <f t="shared" si="96"/>
        <v/>
      </c>
      <c r="K1007" s="18" t="str">
        <f t="shared" si="97"/>
        <v/>
      </c>
      <c r="L1007" s="69" t="str">
        <f t="shared" si="99"/>
        <v/>
      </c>
      <c r="N1007" s="23" t="str">
        <f t="shared" si="98"/>
        <v/>
      </c>
    </row>
    <row r="1008" spans="8:14" x14ac:dyDescent="0.25">
      <c r="H1008" s="18" t="str">
        <f t="shared" si="94"/>
        <v/>
      </c>
      <c r="I1008" s="26" t="str">
        <f t="shared" si="95"/>
        <v/>
      </c>
      <c r="J1008" s="18" t="str">
        <f t="shared" si="96"/>
        <v/>
      </c>
      <c r="K1008" s="18" t="str">
        <f t="shared" si="97"/>
        <v/>
      </c>
      <c r="L1008" s="69" t="str">
        <f t="shared" si="99"/>
        <v/>
      </c>
      <c r="N1008" s="23" t="str">
        <f t="shared" si="98"/>
        <v/>
      </c>
    </row>
    <row r="1009" spans="8:14" x14ac:dyDescent="0.25">
      <c r="H1009" s="18" t="str">
        <f t="shared" si="94"/>
        <v/>
      </c>
      <c r="I1009" s="26" t="str">
        <f t="shared" si="95"/>
        <v/>
      </c>
      <c r="J1009" s="18" t="str">
        <f t="shared" si="96"/>
        <v/>
      </c>
      <c r="K1009" s="18" t="str">
        <f t="shared" si="97"/>
        <v/>
      </c>
      <c r="L1009" s="69" t="str">
        <f t="shared" si="99"/>
        <v/>
      </c>
      <c r="N1009" s="23" t="str">
        <f t="shared" si="98"/>
        <v/>
      </c>
    </row>
    <row r="1010" spans="8:14" x14ac:dyDescent="0.25">
      <c r="H1010" s="18" t="str">
        <f t="shared" si="94"/>
        <v/>
      </c>
      <c r="I1010" s="26" t="str">
        <f t="shared" si="95"/>
        <v/>
      </c>
      <c r="J1010" s="18" t="str">
        <f t="shared" si="96"/>
        <v/>
      </c>
      <c r="K1010" s="18" t="str">
        <f t="shared" si="97"/>
        <v/>
      </c>
      <c r="L1010" s="69" t="str">
        <f t="shared" si="99"/>
        <v/>
      </c>
      <c r="N1010" s="23" t="str">
        <f t="shared" si="98"/>
        <v/>
      </c>
    </row>
    <row r="1011" spans="8:14" x14ac:dyDescent="0.25">
      <c r="H1011" s="18" t="str">
        <f t="shared" si="94"/>
        <v/>
      </c>
      <c r="I1011" s="26" t="str">
        <f t="shared" si="95"/>
        <v/>
      </c>
      <c r="J1011" s="18" t="str">
        <f t="shared" si="96"/>
        <v/>
      </c>
      <c r="K1011" s="18" t="str">
        <f t="shared" si="97"/>
        <v/>
      </c>
      <c r="L1011" s="69" t="str">
        <f t="shared" si="99"/>
        <v/>
      </c>
      <c r="N1011" s="23" t="str">
        <f t="shared" si="98"/>
        <v/>
      </c>
    </row>
    <row r="1012" spans="8:14" x14ac:dyDescent="0.25">
      <c r="H1012" s="18" t="str">
        <f t="shared" si="94"/>
        <v/>
      </c>
      <c r="I1012" s="26" t="str">
        <f t="shared" si="95"/>
        <v/>
      </c>
      <c r="J1012" s="18" t="str">
        <f t="shared" si="96"/>
        <v/>
      </c>
      <c r="K1012" s="18" t="str">
        <f t="shared" si="97"/>
        <v/>
      </c>
      <c r="L1012" s="69" t="str">
        <f t="shared" si="99"/>
        <v/>
      </c>
      <c r="N1012" s="23" t="str">
        <f t="shared" si="98"/>
        <v/>
      </c>
    </row>
    <row r="1013" spans="8:14" x14ac:dyDescent="0.25">
      <c r="H1013" s="18" t="str">
        <f t="shared" si="94"/>
        <v/>
      </c>
      <c r="I1013" s="26" t="str">
        <f t="shared" si="95"/>
        <v/>
      </c>
      <c r="J1013" s="18" t="str">
        <f t="shared" si="96"/>
        <v/>
      </c>
      <c r="K1013" s="18" t="str">
        <f t="shared" si="97"/>
        <v/>
      </c>
      <c r="L1013" s="69" t="str">
        <f t="shared" si="99"/>
        <v/>
      </c>
      <c r="N1013" s="23" t="str">
        <f t="shared" si="98"/>
        <v/>
      </c>
    </row>
    <row r="1014" spans="8:14" x14ac:dyDescent="0.25">
      <c r="H1014" s="18" t="str">
        <f t="shared" si="94"/>
        <v/>
      </c>
      <c r="I1014" s="26" t="str">
        <f t="shared" si="95"/>
        <v/>
      </c>
      <c r="J1014" s="18" t="str">
        <f t="shared" si="96"/>
        <v/>
      </c>
      <c r="K1014" s="18" t="str">
        <f t="shared" si="97"/>
        <v/>
      </c>
      <c r="L1014" s="69" t="str">
        <f t="shared" si="99"/>
        <v/>
      </c>
      <c r="N1014" s="23" t="str">
        <f t="shared" si="98"/>
        <v/>
      </c>
    </row>
    <row r="1015" spans="8:14" x14ac:dyDescent="0.25">
      <c r="H1015" s="18" t="str">
        <f t="shared" si="94"/>
        <v/>
      </c>
      <c r="I1015" s="26" t="str">
        <f t="shared" si="95"/>
        <v/>
      </c>
      <c r="J1015" s="18" t="str">
        <f t="shared" si="96"/>
        <v/>
      </c>
      <c r="K1015" s="18" t="str">
        <f t="shared" si="97"/>
        <v/>
      </c>
      <c r="L1015" s="69" t="str">
        <f t="shared" si="99"/>
        <v/>
      </c>
      <c r="N1015" s="23" t="str">
        <f t="shared" si="98"/>
        <v/>
      </c>
    </row>
    <row r="1016" spans="8:14" x14ac:dyDescent="0.25">
      <c r="H1016" s="18" t="str">
        <f t="shared" si="94"/>
        <v/>
      </c>
      <c r="I1016" s="26" t="str">
        <f t="shared" si="95"/>
        <v/>
      </c>
      <c r="J1016" s="18" t="str">
        <f t="shared" si="96"/>
        <v/>
      </c>
      <c r="K1016" s="18" t="str">
        <f t="shared" si="97"/>
        <v/>
      </c>
      <c r="L1016" s="69" t="str">
        <f t="shared" si="99"/>
        <v/>
      </c>
      <c r="N1016" s="23" t="str">
        <f t="shared" si="98"/>
        <v/>
      </c>
    </row>
    <row r="1017" spans="8:14" x14ac:dyDescent="0.25">
      <c r="H1017" s="18" t="str">
        <f t="shared" si="94"/>
        <v/>
      </c>
      <c r="I1017" s="26" t="str">
        <f t="shared" si="95"/>
        <v/>
      </c>
      <c r="J1017" s="18" t="str">
        <f t="shared" si="96"/>
        <v/>
      </c>
      <c r="K1017" s="18" t="str">
        <f t="shared" si="97"/>
        <v/>
      </c>
      <c r="L1017" s="69" t="str">
        <f t="shared" si="99"/>
        <v/>
      </c>
      <c r="N1017" s="23" t="str">
        <f t="shared" si="98"/>
        <v/>
      </c>
    </row>
    <row r="1018" spans="8:14" x14ac:dyDescent="0.25">
      <c r="H1018" s="18" t="str">
        <f t="shared" si="94"/>
        <v/>
      </c>
      <c r="I1018" s="26" t="str">
        <f t="shared" si="95"/>
        <v/>
      </c>
      <c r="J1018" s="18" t="str">
        <f t="shared" si="96"/>
        <v/>
      </c>
      <c r="K1018" s="18" t="str">
        <f t="shared" si="97"/>
        <v/>
      </c>
      <c r="L1018" s="69" t="str">
        <f t="shared" si="99"/>
        <v/>
      </c>
      <c r="N1018" s="23" t="str">
        <f t="shared" si="98"/>
        <v/>
      </c>
    </row>
    <row r="1019" spans="8:14" x14ac:dyDescent="0.25">
      <c r="H1019" s="18" t="str">
        <f t="shared" si="94"/>
        <v/>
      </c>
      <c r="I1019" s="26" t="str">
        <f t="shared" si="95"/>
        <v/>
      </c>
      <c r="J1019" s="18" t="str">
        <f t="shared" si="96"/>
        <v/>
      </c>
      <c r="K1019" s="18" t="str">
        <f t="shared" si="97"/>
        <v/>
      </c>
      <c r="L1019" s="69" t="str">
        <f t="shared" si="99"/>
        <v/>
      </c>
      <c r="N1019" s="23" t="str">
        <f t="shared" si="98"/>
        <v/>
      </c>
    </row>
    <row r="1020" spans="8:14" x14ac:dyDescent="0.25">
      <c r="H1020" s="18" t="str">
        <f t="shared" si="94"/>
        <v/>
      </c>
      <c r="I1020" s="26" t="str">
        <f t="shared" si="95"/>
        <v/>
      </c>
      <c r="J1020" s="18" t="str">
        <f t="shared" si="96"/>
        <v/>
      </c>
      <c r="K1020" s="18" t="str">
        <f t="shared" si="97"/>
        <v/>
      </c>
      <c r="L1020" s="69" t="str">
        <f t="shared" si="99"/>
        <v/>
      </c>
      <c r="N1020" s="23" t="str">
        <f t="shared" si="98"/>
        <v/>
      </c>
    </row>
    <row r="1021" spans="8:14" x14ac:dyDescent="0.25">
      <c r="H1021" s="18" t="str">
        <f t="shared" si="94"/>
        <v/>
      </c>
      <c r="I1021" s="26" t="str">
        <f t="shared" si="95"/>
        <v/>
      </c>
      <c r="J1021" s="18" t="str">
        <f t="shared" si="96"/>
        <v/>
      </c>
      <c r="K1021" s="18" t="str">
        <f t="shared" si="97"/>
        <v/>
      </c>
      <c r="L1021" s="69" t="str">
        <f t="shared" si="99"/>
        <v/>
      </c>
      <c r="N1021" s="23" t="str">
        <f t="shared" si="98"/>
        <v/>
      </c>
    </row>
    <row r="1022" spans="8:14" x14ac:dyDescent="0.25">
      <c r="H1022" s="18" t="str">
        <f t="shared" si="94"/>
        <v/>
      </c>
      <c r="I1022" s="26" t="str">
        <f t="shared" si="95"/>
        <v/>
      </c>
      <c r="J1022" s="18" t="str">
        <f t="shared" si="96"/>
        <v/>
      </c>
      <c r="K1022" s="18" t="str">
        <f t="shared" si="97"/>
        <v/>
      </c>
      <c r="L1022" s="69" t="str">
        <f t="shared" si="99"/>
        <v/>
      </c>
      <c r="N1022" s="23" t="str">
        <f t="shared" si="98"/>
        <v/>
      </c>
    </row>
    <row r="1023" spans="8:14" x14ac:dyDescent="0.25">
      <c r="H1023" s="18" t="str">
        <f t="shared" si="94"/>
        <v/>
      </c>
      <c r="I1023" s="26" t="str">
        <f t="shared" si="95"/>
        <v/>
      </c>
      <c r="J1023" s="18" t="str">
        <f t="shared" si="96"/>
        <v/>
      </c>
      <c r="K1023" s="18" t="str">
        <f t="shared" si="97"/>
        <v/>
      </c>
      <c r="L1023" s="69" t="str">
        <f t="shared" si="99"/>
        <v/>
      </c>
      <c r="N1023" s="23" t="str">
        <f t="shared" si="98"/>
        <v/>
      </c>
    </row>
    <row r="1024" spans="8:14" x14ac:dyDescent="0.25">
      <c r="H1024" s="18" t="str">
        <f t="shared" si="94"/>
        <v/>
      </c>
      <c r="I1024" s="26" t="str">
        <f t="shared" si="95"/>
        <v/>
      </c>
      <c r="J1024" s="18" t="str">
        <f t="shared" si="96"/>
        <v/>
      </c>
      <c r="K1024" s="18" t="str">
        <f t="shared" si="97"/>
        <v/>
      </c>
      <c r="L1024" s="69" t="str">
        <f t="shared" si="99"/>
        <v/>
      </c>
      <c r="N1024" s="23" t="str">
        <f t="shared" si="98"/>
        <v/>
      </c>
    </row>
    <row r="1025" spans="8:14" x14ac:dyDescent="0.25">
      <c r="H1025" s="18" t="str">
        <f t="shared" si="94"/>
        <v/>
      </c>
      <c r="I1025" s="26" t="str">
        <f t="shared" si="95"/>
        <v/>
      </c>
      <c r="J1025" s="18" t="str">
        <f t="shared" si="96"/>
        <v/>
      </c>
      <c r="K1025" s="18" t="str">
        <f t="shared" si="97"/>
        <v/>
      </c>
      <c r="L1025" s="69" t="str">
        <f t="shared" si="99"/>
        <v/>
      </c>
      <c r="N1025" s="23" t="str">
        <f t="shared" si="98"/>
        <v/>
      </c>
    </row>
    <row r="1026" spans="8:14" x14ac:dyDescent="0.25">
      <c r="H1026" s="18" t="str">
        <f t="shared" si="94"/>
        <v/>
      </c>
      <c r="I1026" s="26" t="str">
        <f t="shared" si="95"/>
        <v/>
      </c>
      <c r="J1026" s="18" t="str">
        <f t="shared" si="96"/>
        <v/>
      </c>
      <c r="K1026" s="18" t="str">
        <f t="shared" si="97"/>
        <v/>
      </c>
      <c r="L1026" s="69" t="str">
        <f t="shared" si="99"/>
        <v/>
      </c>
      <c r="N1026" s="23" t="str">
        <f t="shared" si="98"/>
        <v/>
      </c>
    </row>
    <row r="1027" spans="8:14" x14ac:dyDescent="0.25">
      <c r="H1027" s="18" t="str">
        <f t="shared" si="94"/>
        <v/>
      </c>
      <c r="I1027" s="26" t="str">
        <f t="shared" si="95"/>
        <v/>
      </c>
      <c r="J1027" s="18" t="str">
        <f t="shared" si="96"/>
        <v/>
      </c>
      <c r="K1027" s="18" t="str">
        <f t="shared" si="97"/>
        <v/>
      </c>
      <c r="L1027" s="69" t="str">
        <f t="shared" si="99"/>
        <v/>
      </c>
      <c r="N1027" s="23" t="str">
        <f t="shared" si="98"/>
        <v/>
      </c>
    </row>
    <row r="1028" spans="8:14" x14ac:dyDescent="0.25">
      <c r="H1028" s="18" t="str">
        <f t="shared" ref="H1028:H1091" si="100">IF(OR($E1028="",$G1028=""),"",$E1028*$G1028)</f>
        <v/>
      </c>
      <c r="I1028" s="26" t="str">
        <f t="shared" ref="I1028:I1091" si="101">IF($F1028="","",IFERROR(INDEX(CurRate,MATCH($F1028,CurCode,0)),""))</f>
        <v/>
      </c>
      <c r="J1028" s="18" t="str">
        <f t="shared" ref="J1028:J1091" si="102">IF(OR($G1028="",$I1028="",$I1028=0),"",$G1028/$I1028)</f>
        <v/>
      </c>
      <c r="K1028" s="18" t="str">
        <f t="shared" ref="K1028:K1091" si="103">IF(OR($E1028="",$J1028=""),"",$E1028*$J1028)</f>
        <v/>
      </c>
      <c r="L1028" s="69" t="str">
        <f t="shared" si="99"/>
        <v/>
      </c>
      <c r="N1028" s="23" t="str">
        <f t="shared" ref="N1028:N1091" si="104">IF($A1028="","",$A1028*100000+ROW())</f>
        <v/>
      </c>
    </row>
    <row r="1029" spans="8:14" x14ac:dyDescent="0.25">
      <c r="H1029" s="18" t="str">
        <f t="shared" si="100"/>
        <v/>
      </c>
      <c r="I1029" s="26" t="str">
        <f t="shared" si="101"/>
        <v/>
      </c>
      <c r="J1029" s="18" t="str">
        <f t="shared" si="102"/>
        <v/>
      </c>
      <c r="K1029" s="18" t="str">
        <f t="shared" si="103"/>
        <v/>
      </c>
      <c r="L1029" s="69" t="str">
        <f t="shared" ref="L1029:L1092" si="105">IF(D1029="","",IF(ISNUMBER(MATCH(D1029,ItemName,0)),"OK","NOT IN ITEMS LIST"))</f>
        <v/>
      </c>
      <c r="N1029" s="23" t="str">
        <f t="shared" si="104"/>
        <v/>
      </c>
    </row>
    <row r="1030" spans="8:14" x14ac:dyDescent="0.25">
      <c r="H1030" s="18" t="str">
        <f t="shared" si="100"/>
        <v/>
      </c>
      <c r="I1030" s="26" t="str">
        <f t="shared" si="101"/>
        <v/>
      </c>
      <c r="J1030" s="18" t="str">
        <f t="shared" si="102"/>
        <v/>
      </c>
      <c r="K1030" s="18" t="str">
        <f t="shared" si="103"/>
        <v/>
      </c>
      <c r="L1030" s="69" t="str">
        <f t="shared" si="105"/>
        <v/>
      </c>
      <c r="N1030" s="23" t="str">
        <f t="shared" si="104"/>
        <v/>
      </c>
    </row>
    <row r="1031" spans="8:14" x14ac:dyDescent="0.25">
      <c r="H1031" s="18" t="str">
        <f t="shared" si="100"/>
        <v/>
      </c>
      <c r="I1031" s="26" t="str">
        <f t="shared" si="101"/>
        <v/>
      </c>
      <c r="J1031" s="18" t="str">
        <f t="shared" si="102"/>
        <v/>
      </c>
      <c r="K1031" s="18" t="str">
        <f t="shared" si="103"/>
        <v/>
      </c>
      <c r="L1031" s="69" t="str">
        <f t="shared" si="105"/>
        <v/>
      </c>
      <c r="N1031" s="23" t="str">
        <f t="shared" si="104"/>
        <v/>
      </c>
    </row>
    <row r="1032" spans="8:14" x14ac:dyDescent="0.25">
      <c r="H1032" s="18" t="str">
        <f t="shared" si="100"/>
        <v/>
      </c>
      <c r="I1032" s="26" t="str">
        <f t="shared" si="101"/>
        <v/>
      </c>
      <c r="J1032" s="18" t="str">
        <f t="shared" si="102"/>
        <v/>
      </c>
      <c r="K1032" s="18" t="str">
        <f t="shared" si="103"/>
        <v/>
      </c>
      <c r="L1032" s="69" t="str">
        <f t="shared" si="105"/>
        <v/>
      </c>
      <c r="N1032" s="23" t="str">
        <f t="shared" si="104"/>
        <v/>
      </c>
    </row>
    <row r="1033" spans="8:14" x14ac:dyDescent="0.25">
      <c r="H1033" s="18" t="str">
        <f t="shared" si="100"/>
        <v/>
      </c>
      <c r="I1033" s="26" t="str">
        <f t="shared" si="101"/>
        <v/>
      </c>
      <c r="J1033" s="18" t="str">
        <f t="shared" si="102"/>
        <v/>
      </c>
      <c r="K1033" s="18" t="str">
        <f t="shared" si="103"/>
        <v/>
      </c>
      <c r="L1033" s="69" t="str">
        <f t="shared" si="105"/>
        <v/>
      </c>
      <c r="N1033" s="23" t="str">
        <f t="shared" si="104"/>
        <v/>
      </c>
    </row>
    <row r="1034" spans="8:14" x14ac:dyDescent="0.25">
      <c r="H1034" s="18" t="str">
        <f t="shared" si="100"/>
        <v/>
      </c>
      <c r="I1034" s="26" t="str">
        <f t="shared" si="101"/>
        <v/>
      </c>
      <c r="J1034" s="18" t="str">
        <f t="shared" si="102"/>
        <v/>
      </c>
      <c r="K1034" s="18" t="str">
        <f t="shared" si="103"/>
        <v/>
      </c>
      <c r="L1034" s="69" t="str">
        <f t="shared" si="105"/>
        <v/>
      </c>
      <c r="N1034" s="23" t="str">
        <f t="shared" si="104"/>
        <v/>
      </c>
    </row>
    <row r="1035" spans="8:14" x14ac:dyDescent="0.25">
      <c r="H1035" s="18" t="str">
        <f t="shared" si="100"/>
        <v/>
      </c>
      <c r="I1035" s="26" t="str">
        <f t="shared" si="101"/>
        <v/>
      </c>
      <c r="J1035" s="18" t="str">
        <f t="shared" si="102"/>
        <v/>
      </c>
      <c r="K1035" s="18" t="str">
        <f t="shared" si="103"/>
        <v/>
      </c>
      <c r="L1035" s="69" t="str">
        <f t="shared" si="105"/>
        <v/>
      </c>
      <c r="N1035" s="23" t="str">
        <f t="shared" si="104"/>
        <v/>
      </c>
    </row>
    <row r="1036" spans="8:14" x14ac:dyDescent="0.25">
      <c r="H1036" s="18" t="str">
        <f t="shared" si="100"/>
        <v/>
      </c>
      <c r="I1036" s="26" t="str">
        <f t="shared" si="101"/>
        <v/>
      </c>
      <c r="J1036" s="18" t="str">
        <f t="shared" si="102"/>
        <v/>
      </c>
      <c r="K1036" s="18" t="str">
        <f t="shared" si="103"/>
        <v/>
      </c>
      <c r="L1036" s="69" t="str">
        <f t="shared" si="105"/>
        <v/>
      </c>
      <c r="N1036" s="23" t="str">
        <f t="shared" si="104"/>
        <v/>
      </c>
    </row>
    <row r="1037" spans="8:14" x14ac:dyDescent="0.25">
      <c r="H1037" s="18" t="str">
        <f t="shared" si="100"/>
        <v/>
      </c>
      <c r="I1037" s="26" t="str">
        <f t="shared" si="101"/>
        <v/>
      </c>
      <c r="J1037" s="18" t="str">
        <f t="shared" si="102"/>
        <v/>
      </c>
      <c r="K1037" s="18" t="str">
        <f t="shared" si="103"/>
        <v/>
      </c>
      <c r="L1037" s="69" t="str">
        <f t="shared" si="105"/>
        <v/>
      </c>
      <c r="N1037" s="23" t="str">
        <f t="shared" si="104"/>
        <v/>
      </c>
    </row>
    <row r="1038" spans="8:14" x14ac:dyDescent="0.25">
      <c r="H1038" s="18" t="str">
        <f t="shared" si="100"/>
        <v/>
      </c>
      <c r="I1038" s="26" t="str">
        <f t="shared" si="101"/>
        <v/>
      </c>
      <c r="J1038" s="18" t="str">
        <f t="shared" si="102"/>
        <v/>
      </c>
      <c r="K1038" s="18" t="str">
        <f t="shared" si="103"/>
        <v/>
      </c>
      <c r="L1038" s="69" t="str">
        <f t="shared" si="105"/>
        <v/>
      </c>
      <c r="N1038" s="23" t="str">
        <f t="shared" si="104"/>
        <v/>
      </c>
    </row>
    <row r="1039" spans="8:14" x14ac:dyDescent="0.25">
      <c r="H1039" s="18" t="str">
        <f t="shared" si="100"/>
        <v/>
      </c>
      <c r="I1039" s="26" t="str">
        <f t="shared" si="101"/>
        <v/>
      </c>
      <c r="J1039" s="18" t="str">
        <f t="shared" si="102"/>
        <v/>
      </c>
      <c r="K1039" s="18" t="str">
        <f t="shared" si="103"/>
        <v/>
      </c>
      <c r="L1039" s="69" t="str">
        <f t="shared" si="105"/>
        <v/>
      </c>
      <c r="N1039" s="23" t="str">
        <f t="shared" si="104"/>
        <v/>
      </c>
    </row>
    <row r="1040" spans="8:14" x14ac:dyDescent="0.25">
      <c r="H1040" s="18" t="str">
        <f t="shared" si="100"/>
        <v/>
      </c>
      <c r="I1040" s="26" t="str">
        <f t="shared" si="101"/>
        <v/>
      </c>
      <c r="J1040" s="18" t="str">
        <f t="shared" si="102"/>
        <v/>
      </c>
      <c r="K1040" s="18" t="str">
        <f t="shared" si="103"/>
        <v/>
      </c>
      <c r="L1040" s="69" t="str">
        <f t="shared" si="105"/>
        <v/>
      </c>
      <c r="N1040" s="23" t="str">
        <f t="shared" si="104"/>
        <v/>
      </c>
    </row>
    <row r="1041" spans="8:14" x14ac:dyDescent="0.25">
      <c r="H1041" s="18" t="str">
        <f t="shared" si="100"/>
        <v/>
      </c>
      <c r="I1041" s="26" t="str">
        <f t="shared" si="101"/>
        <v/>
      </c>
      <c r="J1041" s="18" t="str">
        <f t="shared" si="102"/>
        <v/>
      </c>
      <c r="K1041" s="18" t="str">
        <f t="shared" si="103"/>
        <v/>
      </c>
      <c r="L1041" s="69" t="str">
        <f t="shared" si="105"/>
        <v/>
      </c>
      <c r="N1041" s="23" t="str">
        <f t="shared" si="104"/>
        <v/>
      </c>
    </row>
    <row r="1042" spans="8:14" x14ac:dyDescent="0.25">
      <c r="H1042" s="18" t="str">
        <f t="shared" si="100"/>
        <v/>
      </c>
      <c r="I1042" s="26" t="str">
        <f t="shared" si="101"/>
        <v/>
      </c>
      <c r="J1042" s="18" t="str">
        <f t="shared" si="102"/>
        <v/>
      </c>
      <c r="K1042" s="18" t="str">
        <f t="shared" si="103"/>
        <v/>
      </c>
      <c r="L1042" s="69" t="str">
        <f t="shared" si="105"/>
        <v/>
      </c>
      <c r="N1042" s="23" t="str">
        <f t="shared" si="104"/>
        <v/>
      </c>
    </row>
    <row r="1043" spans="8:14" x14ac:dyDescent="0.25">
      <c r="H1043" s="18" t="str">
        <f t="shared" si="100"/>
        <v/>
      </c>
      <c r="I1043" s="26" t="str">
        <f t="shared" si="101"/>
        <v/>
      </c>
      <c r="J1043" s="18" t="str">
        <f t="shared" si="102"/>
        <v/>
      </c>
      <c r="K1043" s="18" t="str">
        <f t="shared" si="103"/>
        <v/>
      </c>
      <c r="L1043" s="69" t="str">
        <f t="shared" si="105"/>
        <v/>
      </c>
      <c r="N1043" s="23" t="str">
        <f t="shared" si="104"/>
        <v/>
      </c>
    </row>
    <row r="1044" spans="8:14" x14ac:dyDescent="0.25">
      <c r="H1044" s="18" t="str">
        <f t="shared" si="100"/>
        <v/>
      </c>
      <c r="I1044" s="26" t="str">
        <f t="shared" si="101"/>
        <v/>
      </c>
      <c r="J1044" s="18" t="str">
        <f t="shared" si="102"/>
        <v/>
      </c>
      <c r="K1044" s="18" t="str">
        <f t="shared" si="103"/>
        <v/>
      </c>
      <c r="L1044" s="69" t="str">
        <f t="shared" si="105"/>
        <v/>
      </c>
      <c r="N1044" s="23" t="str">
        <f t="shared" si="104"/>
        <v/>
      </c>
    </row>
    <row r="1045" spans="8:14" x14ac:dyDescent="0.25">
      <c r="H1045" s="18" t="str">
        <f t="shared" si="100"/>
        <v/>
      </c>
      <c r="I1045" s="26" t="str">
        <f t="shared" si="101"/>
        <v/>
      </c>
      <c r="J1045" s="18" t="str">
        <f t="shared" si="102"/>
        <v/>
      </c>
      <c r="K1045" s="18" t="str">
        <f t="shared" si="103"/>
        <v/>
      </c>
      <c r="L1045" s="69" t="str">
        <f t="shared" si="105"/>
        <v/>
      </c>
      <c r="N1045" s="23" t="str">
        <f t="shared" si="104"/>
        <v/>
      </c>
    </row>
    <row r="1046" spans="8:14" x14ac:dyDescent="0.25">
      <c r="H1046" s="18" t="str">
        <f t="shared" si="100"/>
        <v/>
      </c>
      <c r="I1046" s="26" t="str">
        <f t="shared" si="101"/>
        <v/>
      </c>
      <c r="J1046" s="18" t="str">
        <f t="shared" si="102"/>
        <v/>
      </c>
      <c r="K1046" s="18" t="str">
        <f t="shared" si="103"/>
        <v/>
      </c>
      <c r="L1046" s="69" t="str">
        <f t="shared" si="105"/>
        <v/>
      </c>
      <c r="N1046" s="23" t="str">
        <f t="shared" si="104"/>
        <v/>
      </c>
    </row>
    <row r="1047" spans="8:14" x14ac:dyDescent="0.25">
      <c r="H1047" s="18" t="str">
        <f t="shared" si="100"/>
        <v/>
      </c>
      <c r="I1047" s="26" t="str">
        <f t="shared" si="101"/>
        <v/>
      </c>
      <c r="J1047" s="18" t="str">
        <f t="shared" si="102"/>
        <v/>
      </c>
      <c r="K1047" s="18" t="str">
        <f t="shared" si="103"/>
        <v/>
      </c>
      <c r="L1047" s="69" t="str">
        <f t="shared" si="105"/>
        <v/>
      </c>
      <c r="N1047" s="23" t="str">
        <f t="shared" si="104"/>
        <v/>
      </c>
    </row>
    <row r="1048" spans="8:14" x14ac:dyDescent="0.25">
      <c r="H1048" s="18" t="str">
        <f t="shared" si="100"/>
        <v/>
      </c>
      <c r="I1048" s="26" t="str">
        <f t="shared" si="101"/>
        <v/>
      </c>
      <c r="J1048" s="18" t="str">
        <f t="shared" si="102"/>
        <v/>
      </c>
      <c r="K1048" s="18" t="str">
        <f t="shared" si="103"/>
        <v/>
      </c>
      <c r="L1048" s="69" t="str">
        <f t="shared" si="105"/>
        <v/>
      </c>
      <c r="N1048" s="23" t="str">
        <f t="shared" si="104"/>
        <v/>
      </c>
    </row>
    <row r="1049" spans="8:14" x14ac:dyDescent="0.25">
      <c r="H1049" s="18" t="str">
        <f t="shared" si="100"/>
        <v/>
      </c>
      <c r="I1049" s="26" t="str">
        <f t="shared" si="101"/>
        <v/>
      </c>
      <c r="J1049" s="18" t="str">
        <f t="shared" si="102"/>
        <v/>
      </c>
      <c r="K1049" s="18" t="str">
        <f t="shared" si="103"/>
        <v/>
      </c>
      <c r="L1049" s="69" t="str">
        <f t="shared" si="105"/>
        <v/>
      </c>
      <c r="N1049" s="23" t="str">
        <f t="shared" si="104"/>
        <v/>
      </c>
    </row>
    <row r="1050" spans="8:14" x14ac:dyDescent="0.25">
      <c r="H1050" s="18" t="str">
        <f t="shared" si="100"/>
        <v/>
      </c>
      <c r="I1050" s="26" t="str">
        <f t="shared" si="101"/>
        <v/>
      </c>
      <c r="J1050" s="18" t="str">
        <f t="shared" si="102"/>
        <v/>
      </c>
      <c r="K1050" s="18" t="str">
        <f t="shared" si="103"/>
        <v/>
      </c>
      <c r="L1050" s="69" t="str">
        <f t="shared" si="105"/>
        <v/>
      </c>
      <c r="N1050" s="23" t="str">
        <f t="shared" si="104"/>
        <v/>
      </c>
    </row>
    <row r="1051" spans="8:14" x14ac:dyDescent="0.25">
      <c r="H1051" s="18" t="str">
        <f t="shared" si="100"/>
        <v/>
      </c>
      <c r="I1051" s="26" t="str">
        <f t="shared" si="101"/>
        <v/>
      </c>
      <c r="J1051" s="18" t="str">
        <f t="shared" si="102"/>
        <v/>
      </c>
      <c r="K1051" s="18" t="str">
        <f t="shared" si="103"/>
        <v/>
      </c>
      <c r="L1051" s="69" t="str">
        <f t="shared" si="105"/>
        <v/>
      </c>
      <c r="N1051" s="23" t="str">
        <f t="shared" si="104"/>
        <v/>
      </c>
    </row>
    <row r="1052" spans="8:14" x14ac:dyDescent="0.25">
      <c r="H1052" s="18" t="str">
        <f t="shared" si="100"/>
        <v/>
      </c>
      <c r="I1052" s="26" t="str">
        <f t="shared" si="101"/>
        <v/>
      </c>
      <c r="J1052" s="18" t="str">
        <f t="shared" si="102"/>
        <v/>
      </c>
      <c r="K1052" s="18" t="str">
        <f t="shared" si="103"/>
        <v/>
      </c>
      <c r="L1052" s="69" t="str">
        <f t="shared" si="105"/>
        <v/>
      </c>
      <c r="N1052" s="23" t="str">
        <f t="shared" si="104"/>
        <v/>
      </c>
    </row>
    <row r="1053" spans="8:14" x14ac:dyDescent="0.25">
      <c r="H1053" s="18" t="str">
        <f t="shared" si="100"/>
        <v/>
      </c>
      <c r="I1053" s="26" t="str">
        <f t="shared" si="101"/>
        <v/>
      </c>
      <c r="J1053" s="18" t="str">
        <f t="shared" si="102"/>
        <v/>
      </c>
      <c r="K1053" s="18" t="str">
        <f t="shared" si="103"/>
        <v/>
      </c>
      <c r="L1053" s="69" t="str">
        <f t="shared" si="105"/>
        <v/>
      </c>
      <c r="N1053" s="23" t="str">
        <f t="shared" si="104"/>
        <v/>
      </c>
    </row>
    <row r="1054" spans="8:14" x14ac:dyDescent="0.25">
      <c r="H1054" s="18" t="str">
        <f t="shared" si="100"/>
        <v/>
      </c>
      <c r="I1054" s="26" t="str">
        <f t="shared" si="101"/>
        <v/>
      </c>
      <c r="J1054" s="18" t="str">
        <f t="shared" si="102"/>
        <v/>
      </c>
      <c r="K1054" s="18" t="str">
        <f t="shared" si="103"/>
        <v/>
      </c>
      <c r="L1054" s="69" t="str">
        <f t="shared" si="105"/>
        <v/>
      </c>
      <c r="N1054" s="23" t="str">
        <f t="shared" si="104"/>
        <v/>
      </c>
    </row>
    <row r="1055" spans="8:14" x14ac:dyDescent="0.25">
      <c r="H1055" s="18" t="str">
        <f t="shared" si="100"/>
        <v/>
      </c>
      <c r="I1055" s="26" t="str">
        <f t="shared" si="101"/>
        <v/>
      </c>
      <c r="J1055" s="18" t="str">
        <f t="shared" si="102"/>
        <v/>
      </c>
      <c r="K1055" s="18" t="str">
        <f t="shared" si="103"/>
        <v/>
      </c>
      <c r="L1055" s="69" t="str">
        <f t="shared" si="105"/>
        <v/>
      </c>
      <c r="N1055" s="23" t="str">
        <f t="shared" si="104"/>
        <v/>
      </c>
    </row>
    <row r="1056" spans="8:14" x14ac:dyDescent="0.25">
      <c r="H1056" s="18" t="str">
        <f t="shared" si="100"/>
        <v/>
      </c>
      <c r="I1056" s="26" t="str">
        <f t="shared" si="101"/>
        <v/>
      </c>
      <c r="J1056" s="18" t="str">
        <f t="shared" si="102"/>
        <v/>
      </c>
      <c r="K1056" s="18" t="str">
        <f t="shared" si="103"/>
        <v/>
      </c>
      <c r="L1056" s="69" t="str">
        <f t="shared" si="105"/>
        <v/>
      </c>
      <c r="N1056" s="23" t="str">
        <f t="shared" si="104"/>
        <v/>
      </c>
    </row>
    <row r="1057" spans="8:14" x14ac:dyDescent="0.25">
      <c r="H1057" s="18" t="str">
        <f t="shared" si="100"/>
        <v/>
      </c>
      <c r="I1057" s="26" t="str">
        <f t="shared" si="101"/>
        <v/>
      </c>
      <c r="J1057" s="18" t="str">
        <f t="shared" si="102"/>
        <v/>
      </c>
      <c r="K1057" s="18" t="str">
        <f t="shared" si="103"/>
        <v/>
      </c>
      <c r="L1057" s="69" t="str">
        <f t="shared" si="105"/>
        <v/>
      </c>
      <c r="N1057" s="23" t="str">
        <f t="shared" si="104"/>
        <v/>
      </c>
    </row>
    <row r="1058" spans="8:14" x14ac:dyDescent="0.25">
      <c r="H1058" s="18" t="str">
        <f t="shared" si="100"/>
        <v/>
      </c>
      <c r="I1058" s="26" t="str">
        <f t="shared" si="101"/>
        <v/>
      </c>
      <c r="J1058" s="18" t="str">
        <f t="shared" si="102"/>
        <v/>
      </c>
      <c r="K1058" s="18" t="str">
        <f t="shared" si="103"/>
        <v/>
      </c>
      <c r="L1058" s="69" t="str">
        <f t="shared" si="105"/>
        <v/>
      </c>
      <c r="N1058" s="23" t="str">
        <f t="shared" si="104"/>
        <v/>
      </c>
    </row>
    <row r="1059" spans="8:14" x14ac:dyDescent="0.25">
      <c r="H1059" s="18" t="str">
        <f t="shared" si="100"/>
        <v/>
      </c>
      <c r="I1059" s="26" t="str">
        <f t="shared" si="101"/>
        <v/>
      </c>
      <c r="J1059" s="18" t="str">
        <f t="shared" si="102"/>
        <v/>
      </c>
      <c r="K1059" s="18" t="str">
        <f t="shared" si="103"/>
        <v/>
      </c>
      <c r="L1059" s="69" t="str">
        <f t="shared" si="105"/>
        <v/>
      </c>
      <c r="N1059" s="23" t="str">
        <f t="shared" si="104"/>
        <v/>
      </c>
    </row>
    <row r="1060" spans="8:14" x14ac:dyDescent="0.25">
      <c r="H1060" s="18" t="str">
        <f t="shared" si="100"/>
        <v/>
      </c>
      <c r="I1060" s="26" t="str">
        <f t="shared" si="101"/>
        <v/>
      </c>
      <c r="J1060" s="18" t="str">
        <f t="shared" si="102"/>
        <v/>
      </c>
      <c r="K1060" s="18" t="str">
        <f t="shared" si="103"/>
        <v/>
      </c>
      <c r="L1060" s="69" t="str">
        <f t="shared" si="105"/>
        <v/>
      </c>
      <c r="N1060" s="23" t="str">
        <f t="shared" si="104"/>
        <v/>
      </c>
    </row>
    <row r="1061" spans="8:14" x14ac:dyDescent="0.25">
      <c r="H1061" s="18" t="str">
        <f t="shared" si="100"/>
        <v/>
      </c>
      <c r="I1061" s="26" t="str">
        <f t="shared" si="101"/>
        <v/>
      </c>
      <c r="J1061" s="18" t="str">
        <f t="shared" si="102"/>
        <v/>
      </c>
      <c r="K1061" s="18" t="str">
        <f t="shared" si="103"/>
        <v/>
      </c>
      <c r="L1061" s="69" t="str">
        <f t="shared" si="105"/>
        <v/>
      </c>
      <c r="N1061" s="23" t="str">
        <f t="shared" si="104"/>
        <v/>
      </c>
    </row>
    <row r="1062" spans="8:14" x14ac:dyDescent="0.25">
      <c r="H1062" s="18" t="str">
        <f t="shared" si="100"/>
        <v/>
      </c>
      <c r="I1062" s="26" t="str">
        <f t="shared" si="101"/>
        <v/>
      </c>
      <c r="J1062" s="18" t="str">
        <f t="shared" si="102"/>
        <v/>
      </c>
      <c r="K1062" s="18" t="str">
        <f t="shared" si="103"/>
        <v/>
      </c>
      <c r="L1062" s="69" t="str">
        <f t="shared" si="105"/>
        <v/>
      </c>
      <c r="N1062" s="23" t="str">
        <f t="shared" si="104"/>
        <v/>
      </c>
    </row>
    <row r="1063" spans="8:14" x14ac:dyDescent="0.25">
      <c r="H1063" s="18" t="str">
        <f t="shared" si="100"/>
        <v/>
      </c>
      <c r="I1063" s="26" t="str">
        <f t="shared" si="101"/>
        <v/>
      </c>
      <c r="J1063" s="18" t="str">
        <f t="shared" si="102"/>
        <v/>
      </c>
      <c r="K1063" s="18" t="str">
        <f t="shared" si="103"/>
        <v/>
      </c>
      <c r="L1063" s="69" t="str">
        <f t="shared" si="105"/>
        <v/>
      </c>
      <c r="N1063" s="23" t="str">
        <f t="shared" si="104"/>
        <v/>
      </c>
    </row>
    <row r="1064" spans="8:14" x14ac:dyDescent="0.25">
      <c r="H1064" s="18" t="str">
        <f t="shared" si="100"/>
        <v/>
      </c>
      <c r="I1064" s="26" t="str">
        <f t="shared" si="101"/>
        <v/>
      </c>
      <c r="J1064" s="18" t="str">
        <f t="shared" si="102"/>
        <v/>
      </c>
      <c r="K1064" s="18" t="str">
        <f t="shared" si="103"/>
        <v/>
      </c>
      <c r="L1064" s="69" t="str">
        <f t="shared" si="105"/>
        <v/>
      </c>
      <c r="N1064" s="23" t="str">
        <f t="shared" si="104"/>
        <v/>
      </c>
    </row>
    <row r="1065" spans="8:14" x14ac:dyDescent="0.25">
      <c r="H1065" s="18" t="str">
        <f t="shared" si="100"/>
        <v/>
      </c>
      <c r="I1065" s="26" t="str">
        <f t="shared" si="101"/>
        <v/>
      </c>
      <c r="J1065" s="18" t="str">
        <f t="shared" si="102"/>
        <v/>
      </c>
      <c r="K1065" s="18" t="str">
        <f t="shared" si="103"/>
        <v/>
      </c>
      <c r="L1065" s="69" t="str">
        <f t="shared" si="105"/>
        <v/>
      </c>
      <c r="N1065" s="23" t="str">
        <f t="shared" si="104"/>
        <v/>
      </c>
    </row>
    <row r="1066" spans="8:14" x14ac:dyDescent="0.25">
      <c r="H1066" s="18" t="str">
        <f t="shared" si="100"/>
        <v/>
      </c>
      <c r="I1066" s="26" t="str">
        <f t="shared" si="101"/>
        <v/>
      </c>
      <c r="J1066" s="18" t="str">
        <f t="shared" si="102"/>
        <v/>
      </c>
      <c r="K1066" s="18" t="str">
        <f t="shared" si="103"/>
        <v/>
      </c>
      <c r="L1066" s="69" t="str">
        <f t="shared" si="105"/>
        <v/>
      </c>
      <c r="N1066" s="23" t="str">
        <f t="shared" si="104"/>
        <v/>
      </c>
    </row>
    <row r="1067" spans="8:14" x14ac:dyDescent="0.25">
      <c r="H1067" s="18" t="str">
        <f t="shared" si="100"/>
        <v/>
      </c>
      <c r="I1067" s="26" t="str">
        <f t="shared" si="101"/>
        <v/>
      </c>
      <c r="J1067" s="18" t="str">
        <f t="shared" si="102"/>
        <v/>
      </c>
      <c r="K1067" s="18" t="str">
        <f t="shared" si="103"/>
        <v/>
      </c>
      <c r="L1067" s="69" t="str">
        <f t="shared" si="105"/>
        <v/>
      </c>
      <c r="N1067" s="23" t="str">
        <f t="shared" si="104"/>
        <v/>
      </c>
    </row>
    <row r="1068" spans="8:14" x14ac:dyDescent="0.25">
      <c r="H1068" s="18" t="str">
        <f t="shared" si="100"/>
        <v/>
      </c>
      <c r="I1068" s="26" t="str">
        <f t="shared" si="101"/>
        <v/>
      </c>
      <c r="J1068" s="18" t="str">
        <f t="shared" si="102"/>
        <v/>
      </c>
      <c r="K1068" s="18" t="str">
        <f t="shared" si="103"/>
        <v/>
      </c>
      <c r="L1068" s="69" t="str">
        <f t="shared" si="105"/>
        <v/>
      </c>
      <c r="N1068" s="23" t="str">
        <f t="shared" si="104"/>
        <v/>
      </c>
    </row>
    <row r="1069" spans="8:14" x14ac:dyDescent="0.25">
      <c r="H1069" s="18" t="str">
        <f t="shared" si="100"/>
        <v/>
      </c>
      <c r="I1069" s="26" t="str">
        <f t="shared" si="101"/>
        <v/>
      </c>
      <c r="J1069" s="18" t="str">
        <f t="shared" si="102"/>
        <v/>
      </c>
      <c r="K1069" s="18" t="str">
        <f t="shared" si="103"/>
        <v/>
      </c>
      <c r="L1069" s="69" t="str">
        <f t="shared" si="105"/>
        <v/>
      </c>
      <c r="N1069" s="23" t="str">
        <f t="shared" si="104"/>
        <v/>
      </c>
    </row>
    <row r="1070" spans="8:14" x14ac:dyDescent="0.25">
      <c r="H1070" s="18" t="str">
        <f t="shared" si="100"/>
        <v/>
      </c>
      <c r="I1070" s="26" t="str">
        <f t="shared" si="101"/>
        <v/>
      </c>
      <c r="J1070" s="18" t="str">
        <f t="shared" si="102"/>
        <v/>
      </c>
      <c r="K1070" s="18" t="str">
        <f t="shared" si="103"/>
        <v/>
      </c>
      <c r="L1070" s="69" t="str">
        <f t="shared" si="105"/>
        <v/>
      </c>
      <c r="N1070" s="23" t="str">
        <f t="shared" si="104"/>
        <v/>
      </c>
    </row>
    <row r="1071" spans="8:14" x14ac:dyDescent="0.25">
      <c r="H1071" s="18" t="str">
        <f t="shared" si="100"/>
        <v/>
      </c>
      <c r="I1071" s="26" t="str">
        <f t="shared" si="101"/>
        <v/>
      </c>
      <c r="J1071" s="18" t="str">
        <f t="shared" si="102"/>
        <v/>
      </c>
      <c r="K1071" s="18" t="str">
        <f t="shared" si="103"/>
        <v/>
      </c>
      <c r="L1071" s="69" t="str">
        <f t="shared" si="105"/>
        <v/>
      </c>
      <c r="N1071" s="23" t="str">
        <f t="shared" si="104"/>
        <v/>
      </c>
    </row>
    <row r="1072" spans="8:14" x14ac:dyDescent="0.25">
      <c r="H1072" s="18" t="str">
        <f t="shared" si="100"/>
        <v/>
      </c>
      <c r="I1072" s="26" t="str">
        <f t="shared" si="101"/>
        <v/>
      </c>
      <c r="J1072" s="18" t="str">
        <f t="shared" si="102"/>
        <v/>
      </c>
      <c r="K1072" s="18" t="str">
        <f t="shared" si="103"/>
        <v/>
      </c>
      <c r="L1072" s="69" t="str">
        <f t="shared" si="105"/>
        <v/>
      </c>
      <c r="N1072" s="23" t="str">
        <f t="shared" si="104"/>
        <v/>
      </c>
    </row>
    <row r="1073" spans="8:14" x14ac:dyDescent="0.25">
      <c r="H1073" s="18" t="str">
        <f t="shared" si="100"/>
        <v/>
      </c>
      <c r="I1073" s="26" t="str">
        <f t="shared" si="101"/>
        <v/>
      </c>
      <c r="J1073" s="18" t="str">
        <f t="shared" si="102"/>
        <v/>
      </c>
      <c r="K1073" s="18" t="str">
        <f t="shared" si="103"/>
        <v/>
      </c>
      <c r="L1073" s="69" t="str">
        <f t="shared" si="105"/>
        <v/>
      </c>
      <c r="N1073" s="23" t="str">
        <f t="shared" si="104"/>
        <v/>
      </c>
    </row>
    <row r="1074" spans="8:14" x14ac:dyDescent="0.25">
      <c r="H1074" s="18" t="str">
        <f t="shared" si="100"/>
        <v/>
      </c>
      <c r="I1074" s="26" t="str">
        <f t="shared" si="101"/>
        <v/>
      </c>
      <c r="J1074" s="18" t="str">
        <f t="shared" si="102"/>
        <v/>
      </c>
      <c r="K1074" s="18" t="str">
        <f t="shared" si="103"/>
        <v/>
      </c>
      <c r="L1074" s="69" t="str">
        <f t="shared" si="105"/>
        <v/>
      </c>
      <c r="N1074" s="23" t="str">
        <f t="shared" si="104"/>
        <v/>
      </c>
    </row>
    <row r="1075" spans="8:14" x14ac:dyDescent="0.25">
      <c r="H1075" s="18" t="str">
        <f t="shared" si="100"/>
        <v/>
      </c>
      <c r="I1075" s="26" t="str">
        <f t="shared" si="101"/>
        <v/>
      </c>
      <c r="J1075" s="18" t="str">
        <f t="shared" si="102"/>
        <v/>
      </c>
      <c r="K1075" s="18" t="str">
        <f t="shared" si="103"/>
        <v/>
      </c>
      <c r="L1075" s="69" t="str">
        <f t="shared" si="105"/>
        <v/>
      </c>
      <c r="N1075" s="23" t="str">
        <f t="shared" si="104"/>
        <v/>
      </c>
    </row>
    <row r="1076" spans="8:14" x14ac:dyDescent="0.25">
      <c r="H1076" s="18" t="str">
        <f t="shared" si="100"/>
        <v/>
      </c>
      <c r="I1076" s="26" t="str">
        <f t="shared" si="101"/>
        <v/>
      </c>
      <c r="J1076" s="18" t="str">
        <f t="shared" si="102"/>
        <v/>
      </c>
      <c r="K1076" s="18" t="str">
        <f t="shared" si="103"/>
        <v/>
      </c>
      <c r="L1076" s="69" t="str">
        <f t="shared" si="105"/>
        <v/>
      </c>
      <c r="N1076" s="23" t="str">
        <f t="shared" si="104"/>
        <v/>
      </c>
    </row>
    <row r="1077" spans="8:14" x14ac:dyDescent="0.25">
      <c r="H1077" s="18" t="str">
        <f t="shared" si="100"/>
        <v/>
      </c>
      <c r="I1077" s="26" t="str">
        <f t="shared" si="101"/>
        <v/>
      </c>
      <c r="J1077" s="18" t="str">
        <f t="shared" si="102"/>
        <v/>
      </c>
      <c r="K1077" s="18" t="str">
        <f t="shared" si="103"/>
        <v/>
      </c>
      <c r="L1077" s="69" t="str">
        <f t="shared" si="105"/>
        <v/>
      </c>
      <c r="N1077" s="23" t="str">
        <f t="shared" si="104"/>
        <v/>
      </c>
    </row>
    <row r="1078" spans="8:14" x14ac:dyDescent="0.25">
      <c r="H1078" s="18" t="str">
        <f t="shared" si="100"/>
        <v/>
      </c>
      <c r="I1078" s="26" t="str">
        <f t="shared" si="101"/>
        <v/>
      </c>
      <c r="J1078" s="18" t="str">
        <f t="shared" si="102"/>
        <v/>
      </c>
      <c r="K1078" s="18" t="str">
        <f t="shared" si="103"/>
        <v/>
      </c>
      <c r="L1078" s="69" t="str">
        <f t="shared" si="105"/>
        <v/>
      </c>
      <c r="N1078" s="23" t="str">
        <f t="shared" si="104"/>
        <v/>
      </c>
    </row>
    <row r="1079" spans="8:14" x14ac:dyDescent="0.25">
      <c r="H1079" s="18" t="str">
        <f t="shared" si="100"/>
        <v/>
      </c>
      <c r="I1079" s="26" t="str">
        <f t="shared" si="101"/>
        <v/>
      </c>
      <c r="J1079" s="18" t="str">
        <f t="shared" si="102"/>
        <v/>
      </c>
      <c r="K1079" s="18" t="str">
        <f t="shared" si="103"/>
        <v/>
      </c>
      <c r="L1079" s="69" t="str">
        <f t="shared" si="105"/>
        <v/>
      </c>
      <c r="N1079" s="23" t="str">
        <f t="shared" si="104"/>
        <v/>
      </c>
    </row>
    <row r="1080" spans="8:14" x14ac:dyDescent="0.25">
      <c r="H1080" s="18" t="str">
        <f t="shared" si="100"/>
        <v/>
      </c>
      <c r="I1080" s="26" t="str">
        <f t="shared" si="101"/>
        <v/>
      </c>
      <c r="J1080" s="18" t="str">
        <f t="shared" si="102"/>
        <v/>
      </c>
      <c r="K1080" s="18" t="str">
        <f t="shared" si="103"/>
        <v/>
      </c>
      <c r="L1080" s="69" t="str">
        <f t="shared" si="105"/>
        <v/>
      </c>
      <c r="N1080" s="23" t="str">
        <f t="shared" si="104"/>
        <v/>
      </c>
    </row>
    <row r="1081" spans="8:14" x14ac:dyDescent="0.25">
      <c r="H1081" s="18" t="str">
        <f t="shared" si="100"/>
        <v/>
      </c>
      <c r="I1081" s="26" t="str">
        <f t="shared" si="101"/>
        <v/>
      </c>
      <c r="J1081" s="18" t="str">
        <f t="shared" si="102"/>
        <v/>
      </c>
      <c r="K1081" s="18" t="str">
        <f t="shared" si="103"/>
        <v/>
      </c>
      <c r="L1081" s="69" t="str">
        <f t="shared" si="105"/>
        <v/>
      </c>
      <c r="N1081" s="23" t="str">
        <f t="shared" si="104"/>
        <v/>
      </c>
    </row>
    <row r="1082" spans="8:14" x14ac:dyDescent="0.25">
      <c r="H1082" s="18" t="str">
        <f t="shared" si="100"/>
        <v/>
      </c>
      <c r="I1082" s="26" t="str">
        <f t="shared" si="101"/>
        <v/>
      </c>
      <c r="J1082" s="18" t="str">
        <f t="shared" si="102"/>
        <v/>
      </c>
      <c r="K1082" s="18" t="str">
        <f t="shared" si="103"/>
        <v/>
      </c>
      <c r="L1082" s="69" t="str">
        <f t="shared" si="105"/>
        <v/>
      </c>
      <c r="N1082" s="23" t="str">
        <f t="shared" si="104"/>
        <v/>
      </c>
    </row>
    <row r="1083" spans="8:14" x14ac:dyDescent="0.25">
      <c r="H1083" s="18" t="str">
        <f t="shared" si="100"/>
        <v/>
      </c>
      <c r="I1083" s="26" t="str">
        <f t="shared" si="101"/>
        <v/>
      </c>
      <c r="J1083" s="18" t="str">
        <f t="shared" si="102"/>
        <v/>
      </c>
      <c r="K1083" s="18" t="str">
        <f t="shared" si="103"/>
        <v/>
      </c>
      <c r="L1083" s="69" t="str">
        <f t="shared" si="105"/>
        <v/>
      </c>
      <c r="N1083" s="23" t="str">
        <f t="shared" si="104"/>
        <v/>
      </c>
    </row>
    <row r="1084" spans="8:14" x14ac:dyDescent="0.25">
      <c r="H1084" s="18" t="str">
        <f t="shared" si="100"/>
        <v/>
      </c>
      <c r="I1084" s="26" t="str">
        <f t="shared" si="101"/>
        <v/>
      </c>
      <c r="J1084" s="18" t="str">
        <f t="shared" si="102"/>
        <v/>
      </c>
      <c r="K1084" s="18" t="str">
        <f t="shared" si="103"/>
        <v/>
      </c>
      <c r="L1084" s="69" t="str">
        <f t="shared" si="105"/>
        <v/>
      </c>
      <c r="N1084" s="23" t="str">
        <f t="shared" si="104"/>
        <v/>
      </c>
    </row>
    <row r="1085" spans="8:14" x14ac:dyDescent="0.25">
      <c r="H1085" s="18" t="str">
        <f t="shared" si="100"/>
        <v/>
      </c>
      <c r="I1085" s="26" t="str">
        <f t="shared" si="101"/>
        <v/>
      </c>
      <c r="J1085" s="18" t="str">
        <f t="shared" si="102"/>
        <v/>
      </c>
      <c r="K1085" s="18" t="str">
        <f t="shared" si="103"/>
        <v/>
      </c>
      <c r="L1085" s="69" t="str">
        <f t="shared" si="105"/>
        <v/>
      </c>
      <c r="N1085" s="23" t="str">
        <f t="shared" si="104"/>
        <v/>
      </c>
    </row>
    <row r="1086" spans="8:14" x14ac:dyDescent="0.25">
      <c r="H1086" s="18" t="str">
        <f t="shared" si="100"/>
        <v/>
      </c>
      <c r="I1086" s="26" t="str">
        <f t="shared" si="101"/>
        <v/>
      </c>
      <c r="J1086" s="18" t="str">
        <f t="shared" si="102"/>
        <v/>
      </c>
      <c r="K1086" s="18" t="str">
        <f t="shared" si="103"/>
        <v/>
      </c>
      <c r="L1086" s="69" t="str">
        <f t="shared" si="105"/>
        <v/>
      </c>
      <c r="N1086" s="23" t="str">
        <f t="shared" si="104"/>
        <v/>
      </c>
    </row>
    <row r="1087" spans="8:14" x14ac:dyDescent="0.25">
      <c r="H1087" s="18" t="str">
        <f t="shared" si="100"/>
        <v/>
      </c>
      <c r="I1087" s="26" t="str">
        <f t="shared" si="101"/>
        <v/>
      </c>
      <c r="J1087" s="18" t="str">
        <f t="shared" si="102"/>
        <v/>
      </c>
      <c r="K1087" s="18" t="str">
        <f t="shared" si="103"/>
        <v/>
      </c>
      <c r="L1087" s="69" t="str">
        <f t="shared" si="105"/>
        <v/>
      </c>
      <c r="N1087" s="23" t="str">
        <f t="shared" si="104"/>
        <v/>
      </c>
    </row>
    <row r="1088" spans="8:14" x14ac:dyDescent="0.25">
      <c r="H1088" s="18" t="str">
        <f t="shared" si="100"/>
        <v/>
      </c>
      <c r="I1088" s="26" t="str">
        <f t="shared" si="101"/>
        <v/>
      </c>
      <c r="J1088" s="18" t="str">
        <f t="shared" si="102"/>
        <v/>
      </c>
      <c r="K1088" s="18" t="str">
        <f t="shared" si="103"/>
        <v/>
      </c>
      <c r="L1088" s="69" t="str">
        <f t="shared" si="105"/>
        <v/>
      </c>
      <c r="N1088" s="23" t="str">
        <f t="shared" si="104"/>
        <v/>
      </c>
    </row>
    <row r="1089" spans="8:14" x14ac:dyDescent="0.25">
      <c r="H1089" s="18" t="str">
        <f t="shared" si="100"/>
        <v/>
      </c>
      <c r="I1089" s="26" t="str">
        <f t="shared" si="101"/>
        <v/>
      </c>
      <c r="J1089" s="18" t="str">
        <f t="shared" si="102"/>
        <v/>
      </c>
      <c r="K1089" s="18" t="str">
        <f t="shared" si="103"/>
        <v/>
      </c>
      <c r="L1089" s="69" t="str">
        <f t="shared" si="105"/>
        <v/>
      </c>
      <c r="N1089" s="23" t="str">
        <f t="shared" si="104"/>
        <v/>
      </c>
    </row>
    <row r="1090" spans="8:14" x14ac:dyDescent="0.25">
      <c r="H1090" s="18" t="str">
        <f t="shared" si="100"/>
        <v/>
      </c>
      <c r="I1090" s="26" t="str">
        <f t="shared" si="101"/>
        <v/>
      </c>
      <c r="J1090" s="18" t="str">
        <f t="shared" si="102"/>
        <v/>
      </c>
      <c r="K1090" s="18" t="str">
        <f t="shared" si="103"/>
        <v/>
      </c>
      <c r="L1090" s="69" t="str">
        <f t="shared" si="105"/>
        <v/>
      </c>
      <c r="N1090" s="23" t="str">
        <f t="shared" si="104"/>
        <v/>
      </c>
    </row>
    <row r="1091" spans="8:14" x14ac:dyDescent="0.25">
      <c r="H1091" s="18" t="str">
        <f t="shared" si="100"/>
        <v/>
      </c>
      <c r="I1091" s="26" t="str">
        <f t="shared" si="101"/>
        <v/>
      </c>
      <c r="J1091" s="18" t="str">
        <f t="shared" si="102"/>
        <v/>
      </c>
      <c r="K1091" s="18" t="str">
        <f t="shared" si="103"/>
        <v/>
      </c>
      <c r="L1091" s="69" t="str">
        <f t="shared" si="105"/>
        <v/>
      </c>
      <c r="N1091" s="23" t="str">
        <f t="shared" si="104"/>
        <v/>
      </c>
    </row>
    <row r="1092" spans="8:14" x14ac:dyDescent="0.25">
      <c r="H1092" s="18" t="str">
        <f t="shared" ref="H1092:H1155" si="106">IF(OR($E1092="",$G1092=""),"",$E1092*$G1092)</f>
        <v/>
      </c>
      <c r="I1092" s="26" t="str">
        <f t="shared" ref="I1092:I1155" si="107">IF($F1092="","",IFERROR(INDEX(CurRate,MATCH($F1092,CurCode,0)),""))</f>
        <v/>
      </c>
      <c r="J1092" s="18" t="str">
        <f t="shared" ref="J1092:J1155" si="108">IF(OR($G1092="",$I1092="",$I1092=0),"",$G1092/$I1092)</f>
        <v/>
      </c>
      <c r="K1092" s="18" t="str">
        <f t="shared" ref="K1092:K1155" si="109">IF(OR($E1092="",$J1092=""),"",$E1092*$J1092)</f>
        <v/>
      </c>
      <c r="L1092" s="69" t="str">
        <f t="shared" si="105"/>
        <v/>
      </c>
      <c r="N1092" s="23" t="str">
        <f t="shared" ref="N1092:N1155" si="110">IF($A1092="","",$A1092*100000+ROW())</f>
        <v/>
      </c>
    </row>
    <row r="1093" spans="8:14" x14ac:dyDescent="0.25">
      <c r="H1093" s="18" t="str">
        <f t="shared" si="106"/>
        <v/>
      </c>
      <c r="I1093" s="26" t="str">
        <f t="shared" si="107"/>
        <v/>
      </c>
      <c r="J1093" s="18" t="str">
        <f t="shared" si="108"/>
        <v/>
      </c>
      <c r="K1093" s="18" t="str">
        <f t="shared" si="109"/>
        <v/>
      </c>
      <c r="L1093" s="69" t="str">
        <f t="shared" ref="L1093:L1156" si="111">IF(D1093="","",IF(ISNUMBER(MATCH(D1093,ItemName,0)),"OK","NOT IN ITEMS LIST"))</f>
        <v/>
      </c>
      <c r="N1093" s="23" t="str">
        <f t="shared" si="110"/>
        <v/>
      </c>
    </row>
    <row r="1094" spans="8:14" x14ac:dyDescent="0.25">
      <c r="H1094" s="18" t="str">
        <f t="shared" si="106"/>
        <v/>
      </c>
      <c r="I1094" s="26" t="str">
        <f t="shared" si="107"/>
        <v/>
      </c>
      <c r="J1094" s="18" t="str">
        <f t="shared" si="108"/>
        <v/>
      </c>
      <c r="K1094" s="18" t="str">
        <f t="shared" si="109"/>
        <v/>
      </c>
      <c r="L1094" s="69" t="str">
        <f t="shared" si="111"/>
        <v/>
      </c>
      <c r="N1094" s="23" t="str">
        <f t="shared" si="110"/>
        <v/>
      </c>
    </row>
    <row r="1095" spans="8:14" x14ac:dyDescent="0.25">
      <c r="H1095" s="18" t="str">
        <f t="shared" si="106"/>
        <v/>
      </c>
      <c r="I1095" s="26" t="str">
        <f t="shared" si="107"/>
        <v/>
      </c>
      <c r="J1095" s="18" t="str">
        <f t="shared" si="108"/>
        <v/>
      </c>
      <c r="K1095" s="18" t="str">
        <f t="shared" si="109"/>
        <v/>
      </c>
      <c r="L1095" s="69" t="str">
        <f t="shared" si="111"/>
        <v/>
      </c>
      <c r="N1095" s="23" t="str">
        <f t="shared" si="110"/>
        <v/>
      </c>
    </row>
    <row r="1096" spans="8:14" x14ac:dyDescent="0.25">
      <c r="H1096" s="18" t="str">
        <f t="shared" si="106"/>
        <v/>
      </c>
      <c r="I1096" s="26" t="str">
        <f t="shared" si="107"/>
        <v/>
      </c>
      <c r="J1096" s="18" t="str">
        <f t="shared" si="108"/>
        <v/>
      </c>
      <c r="K1096" s="18" t="str">
        <f t="shared" si="109"/>
        <v/>
      </c>
      <c r="L1096" s="69" t="str">
        <f t="shared" si="111"/>
        <v/>
      </c>
      <c r="N1096" s="23" t="str">
        <f t="shared" si="110"/>
        <v/>
      </c>
    </row>
    <row r="1097" spans="8:14" x14ac:dyDescent="0.25">
      <c r="H1097" s="18" t="str">
        <f t="shared" si="106"/>
        <v/>
      </c>
      <c r="I1097" s="26" t="str">
        <f t="shared" si="107"/>
        <v/>
      </c>
      <c r="J1097" s="18" t="str">
        <f t="shared" si="108"/>
        <v/>
      </c>
      <c r="K1097" s="18" t="str">
        <f t="shared" si="109"/>
        <v/>
      </c>
      <c r="L1097" s="69" t="str">
        <f t="shared" si="111"/>
        <v/>
      </c>
      <c r="N1097" s="23" t="str">
        <f t="shared" si="110"/>
        <v/>
      </c>
    </row>
    <row r="1098" spans="8:14" x14ac:dyDescent="0.25">
      <c r="H1098" s="18" t="str">
        <f t="shared" si="106"/>
        <v/>
      </c>
      <c r="I1098" s="26" t="str">
        <f t="shared" si="107"/>
        <v/>
      </c>
      <c r="J1098" s="18" t="str">
        <f t="shared" si="108"/>
        <v/>
      </c>
      <c r="K1098" s="18" t="str">
        <f t="shared" si="109"/>
        <v/>
      </c>
      <c r="L1098" s="69" t="str">
        <f t="shared" si="111"/>
        <v/>
      </c>
      <c r="N1098" s="23" t="str">
        <f t="shared" si="110"/>
        <v/>
      </c>
    </row>
    <row r="1099" spans="8:14" x14ac:dyDescent="0.25">
      <c r="H1099" s="18" t="str">
        <f t="shared" si="106"/>
        <v/>
      </c>
      <c r="I1099" s="26" t="str">
        <f t="shared" si="107"/>
        <v/>
      </c>
      <c r="J1099" s="18" t="str">
        <f t="shared" si="108"/>
        <v/>
      </c>
      <c r="K1099" s="18" t="str">
        <f t="shared" si="109"/>
        <v/>
      </c>
      <c r="L1099" s="69" t="str">
        <f t="shared" si="111"/>
        <v/>
      </c>
      <c r="N1099" s="23" t="str">
        <f t="shared" si="110"/>
        <v/>
      </c>
    </row>
    <row r="1100" spans="8:14" x14ac:dyDescent="0.25">
      <c r="H1100" s="18" t="str">
        <f t="shared" si="106"/>
        <v/>
      </c>
      <c r="I1100" s="26" t="str">
        <f t="shared" si="107"/>
        <v/>
      </c>
      <c r="J1100" s="18" t="str">
        <f t="shared" si="108"/>
        <v/>
      </c>
      <c r="K1100" s="18" t="str">
        <f t="shared" si="109"/>
        <v/>
      </c>
      <c r="L1100" s="69" t="str">
        <f t="shared" si="111"/>
        <v/>
      </c>
      <c r="N1100" s="23" t="str">
        <f t="shared" si="110"/>
        <v/>
      </c>
    </row>
    <row r="1101" spans="8:14" x14ac:dyDescent="0.25">
      <c r="H1101" s="18" t="str">
        <f t="shared" si="106"/>
        <v/>
      </c>
      <c r="I1101" s="26" t="str">
        <f t="shared" si="107"/>
        <v/>
      </c>
      <c r="J1101" s="18" t="str">
        <f t="shared" si="108"/>
        <v/>
      </c>
      <c r="K1101" s="18" t="str">
        <f t="shared" si="109"/>
        <v/>
      </c>
      <c r="L1101" s="69" t="str">
        <f t="shared" si="111"/>
        <v/>
      </c>
      <c r="N1101" s="23" t="str">
        <f t="shared" si="110"/>
        <v/>
      </c>
    </row>
    <row r="1102" spans="8:14" x14ac:dyDescent="0.25">
      <c r="H1102" s="18" t="str">
        <f t="shared" si="106"/>
        <v/>
      </c>
      <c r="I1102" s="26" t="str">
        <f t="shared" si="107"/>
        <v/>
      </c>
      <c r="J1102" s="18" t="str">
        <f t="shared" si="108"/>
        <v/>
      </c>
      <c r="K1102" s="18" t="str">
        <f t="shared" si="109"/>
        <v/>
      </c>
      <c r="L1102" s="69" t="str">
        <f t="shared" si="111"/>
        <v/>
      </c>
      <c r="N1102" s="23" t="str">
        <f t="shared" si="110"/>
        <v/>
      </c>
    </row>
    <row r="1103" spans="8:14" x14ac:dyDescent="0.25">
      <c r="H1103" s="18" t="str">
        <f t="shared" si="106"/>
        <v/>
      </c>
      <c r="I1103" s="26" t="str">
        <f t="shared" si="107"/>
        <v/>
      </c>
      <c r="J1103" s="18" t="str">
        <f t="shared" si="108"/>
        <v/>
      </c>
      <c r="K1103" s="18" t="str">
        <f t="shared" si="109"/>
        <v/>
      </c>
      <c r="L1103" s="69" t="str">
        <f t="shared" si="111"/>
        <v/>
      </c>
      <c r="N1103" s="23" t="str">
        <f t="shared" si="110"/>
        <v/>
      </c>
    </row>
    <row r="1104" spans="8:14" x14ac:dyDescent="0.25">
      <c r="H1104" s="18" t="str">
        <f t="shared" si="106"/>
        <v/>
      </c>
      <c r="I1104" s="26" t="str">
        <f t="shared" si="107"/>
        <v/>
      </c>
      <c r="J1104" s="18" t="str">
        <f t="shared" si="108"/>
        <v/>
      </c>
      <c r="K1104" s="18" t="str">
        <f t="shared" si="109"/>
        <v/>
      </c>
      <c r="L1104" s="69" t="str">
        <f t="shared" si="111"/>
        <v/>
      </c>
      <c r="N1104" s="23" t="str">
        <f t="shared" si="110"/>
        <v/>
      </c>
    </row>
    <row r="1105" spans="8:14" x14ac:dyDescent="0.25">
      <c r="H1105" s="18" t="str">
        <f t="shared" si="106"/>
        <v/>
      </c>
      <c r="I1105" s="26" t="str">
        <f t="shared" si="107"/>
        <v/>
      </c>
      <c r="J1105" s="18" t="str">
        <f t="shared" si="108"/>
        <v/>
      </c>
      <c r="K1105" s="18" t="str">
        <f t="shared" si="109"/>
        <v/>
      </c>
      <c r="L1105" s="69" t="str">
        <f t="shared" si="111"/>
        <v/>
      </c>
      <c r="N1105" s="23" t="str">
        <f t="shared" si="110"/>
        <v/>
      </c>
    </row>
    <row r="1106" spans="8:14" x14ac:dyDescent="0.25">
      <c r="H1106" s="18" t="str">
        <f t="shared" si="106"/>
        <v/>
      </c>
      <c r="I1106" s="26" t="str">
        <f t="shared" si="107"/>
        <v/>
      </c>
      <c r="J1106" s="18" t="str">
        <f t="shared" si="108"/>
        <v/>
      </c>
      <c r="K1106" s="18" t="str">
        <f t="shared" si="109"/>
        <v/>
      </c>
      <c r="L1106" s="69" t="str">
        <f t="shared" si="111"/>
        <v/>
      </c>
      <c r="N1106" s="23" t="str">
        <f t="shared" si="110"/>
        <v/>
      </c>
    </row>
    <row r="1107" spans="8:14" x14ac:dyDescent="0.25">
      <c r="H1107" s="18" t="str">
        <f t="shared" si="106"/>
        <v/>
      </c>
      <c r="I1107" s="26" t="str">
        <f t="shared" si="107"/>
        <v/>
      </c>
      <c r="J1107" s="18" t="str">
        <f t="shared" si="108"/>
        <v/>
      </c>
      <c r="K1107" s="18" t="str">
        <f t="shared" si="109"/>
        <v/>
      </c>
      <c r="L1107" s="69" t="str">
        <f t="shared" si="111"/>
        <v/>
      </c>
      <c r="N1107" s="23" t="str">
        <f t="shared" si="110"/>
        <v/>
      </c>
    </row>
    <row r="1108" spans="8:14" x14ac:dyDescent="0.25">
      <c r="H1108" s="18" t="str">
        <f t="shared" si="106"/>
        <v/>
      </c>
      <c r="I1108" s="26" t="str">
        <f t="shared" si="107"/>
        <v/>
      </c>
      <c r="J1108" s="18" t="str">
        <f t="shared" si="108"/>
        <v/>
      </c>
      <c r="K1108" s="18" t="str">
        <f t="shared" si="109"/>
        <v/>
      </c>
      <c r="L1108" s="69" t="str">
        <f t="shared" si="111"/>
        <v/>
      </c>
      <c r="N1108" s="23" t="str">
        <f t="shared" si="110"/>
        <v/>
      </c>
    </row>
    <row r="1109" spans="8:14" x14ac:dyDescent="0.25">
      <c r="H1109" s="18" t="str">
        <f t="shared" si="106"/>
        <v/>
      </c>
      <c r="I1109" s="26" t="str">
        <f t="shared" si="107"/>
        <v/>
      </c>
      <c r="J1109" s="18" t="str">
        <f t="shared" si="108"/>
        <v/>
      </c>
      <c r="K1109" s="18" t="str">
        <f t="shared" si="109"/>
        <v/>
      </c>
      <c r="L1109" s="69" t="str">
        <f t="shared" si="111"/>
        <v/>
      </c>
      <c r="N1109" s="23" t="str">
        <f t="shared" si="110"/>
        <v/>
      </c>
    </row>
    <row r="1110" spans="8:14" x14ac:dyDescent="0.25">
      <c r="H1110" s="18" t="str">
        <f t="shared" si="106"/>
        <v/>
      </c>
      <c r="I1110" s="26" t="str">
        <f t="shared" si="107"/>
        <v/>
      </c>
      <c r="J1110" s="18" t="str">
        <f t="shared" si="108"/>
        <v/>
      </c>
      <c r="K1110" s="18" t="str">
        <f t="shared" si="109"/>
        <v/>
      </c>
      <c r="L1110" s="69" t="str">
        <f t="shared" si="111"/>
        <v/>
      </c>
      <c r="N1110" s="23" t="str">
        <f t="shared" si="110"/>
        <v/>
      </c>
    </row>
    <row r="1111" spans="8:14" x14ac:dyDescent="0.25">
      <c r="H1111" s="18" t="str">
        <f t="shared" si="106"/>
        <v/>
      </c>
      <c r="I1111" s="26" t="str">
        <f t="shared" si="107"/>
        <v/>
      </c>
      <c r="J1111" s="18" t="str">
        <f t="shared" si="108"/>
        <v/>
      </c>
      <c r="K1111" s="18" t="str">
        <f t="shared" si="109"/>
        <v/>
      </c>
      <c r="L1111" s="69" t="str">
        <f t="shared" si="111"/>
        <v/>
      </c>
      <c r="N1111" s="23" t="str">
        <f t="shared" si="110"/>
        <v/>
      </c>
    </row>
    <row r="1112" spans="8:14" x14ac:dyDescent="0.25">
      <c r="H1112" s="18" t="str">
        <f t="shared" si="106"/>
        <v/>
      </c>
      <c r="I1112" s="26" t="str">
        <f t="shared" si="107"/>
        <v/>
      </c>
      <c r="J1112" s="18" t="str">
        <f t="shared" si="108"/>
        <v/>
      </c>
      <c r="K1112" s="18" t="str">
        <f t="shared" si="109"/>
        <v/>
      </c>
      <c r="L1112" s="69" t="str">
        <f t="shared" si="111"/>
        <v/>
      </c>
      <c r="N1112" s="23" t="str">
        <f t="shared" si="110"/>
        <v/>
      </c>
    </row>
    <row r="1113" spans="8:14" x14ac:dyDescent="0.25">
      <c r="H1113" s="18" t="str">
        <f t="shared" si="106"/>
        <v/>
      </c>
      <c r="I1113" s="26" t="str">
        <f t="shared" si="107"/>
        <v/>
      </c>
      <c r="J1113" s="18" t="str">
        <f t="shared" si="108"/>
        <v/>
      </c>
      <c r="K1113" s="18" t="str">
        <f t="shared" si="109"/>
        <v/>
      </c>
      <c r="L1113" s="69" t="str">
        <f t="shared" si="111"/>
        <v/>
      </c>
      <c r="N1113" s="23" t="str">
        <f t="shared" si="110"/>
        <v/>
      </c>
    </row>
    <row r="1114" spans="8:14" x14ac:dyDescent="0.25">
      <c r="H1114" s="18" t="str">
        <f t="shared" si="106"/>
        <v/>
      </c>
      <c r="I1114" s="26" t="str">
        <f t="shared" si="107"/>
        <v/>
      </c>
      <c r="J1114" s="18" t="str">
        <f t="shared" si="108"/>
        <v/>
      </c>
      <c r="K1114" s="18" t="str">
        <f t="shared" si="109"/>
        <v/>
      </c>
      <c r="L1114" s="69" t="str">
        <f t="shared" si="111"/>
        <v/>
      </c>
      <c r="N1114" s="23" t="str">
        <f t="shared" si="110"/>
        <v/>
      </c>
    </row>
    <row r="1115" spans="8:14" x14ac:dyDescent="0.25">
      <c r="H1115" s="18" t="str">
        <f t="shared" si="106"/>
        <v/>
      </c>
      <c r="I1115" s="26" t="str">
        <f t="shared" si="107"/>
        <v/>
      </c>
      <c r="J1115" s="18" t="str">
        <f t="shared" si="108"/>
        <v/>
      </c>
      <c r="K1115" s="18" t="str">
        <f t="shared" si="109"/>
        <v/>
      </c>
      <c r="L1115" s="69" t="str">
        <f t="shared" si="111"/>
        <v/>
      </c>
      <c r="N1115" s="23" t="str">
        <f t="shared" si="110"/>
        <v/>
      </c>
    </row>
    <row r="1116" spans="8:14" x14ac:dyDescent="0.25">
      <c r="H1116" s="18" t="str">
        <f t="shared" si="106"/>
        <v/>
      </c>
      <c r="I1116" s="26" t="str">
        <f t="shared" si="107"/>
        <v/>
      </c>
      <c r="J1116" s="18" t="str">
        <f t="shared" si="108"/>
        <v/>
      </c>
      <c r="K1116" s="18" t="str">
        <f t="shared" si="109"/>
        <v/>
      </c>
      <c r="L1116" s="69" t="str">
        <f t="shared" si="111"/>
        <v/>
      </c>
      <c r="N1116" s="23" t="str">
        <f t="shared" si="110"/>
        <v/>
      </c>
    </row>
    <row r="1117" spans="8:14" x14ac:dyDescent="0.25">
      <c r="H1117" s="18" t="str">
        <f t="shared" si="106"/>
        <v/>
      </c>
      <c r="I1117" s="26" t="str">
        <f t="shared" si="107"/>
        <v/>
      </c>
      <c r="J1117" s="18" t="str">
        <f t="shared" si="108"/>
        <v/>
      </c>
      <c r="K1117" s="18" t="str">
        <f t="shared" si="109"/>
        <v/>
      </c>
      <c r="L1117" s="69" t="str">
        <f t="shared" si="111"/>
        <v/>
      </c>
      <c r="N1117" s="23" t="str">
        <f t="shared" si="110"/>
        <v/>
      </c>
    </row>
    <row r="1118" spans="8:14" x14ac:dyDescent="0.25">
      <c r="H1118" s="18" t="str">
        <f t="shared" si="106"/>
        <v/>
      </c>
      <c r="I1118" s="26" t="str">
        <f t="shared" si="107"/>
        <v/>
      </c>
      <c r="J1118" s="18" t="str">
        <f t="shared" si="108"/>
        <v/>
      </c>
      <c r="K1118" s="18" t="str">
        <f t="shared" si="109"/>
        <v/>
      </c>
      <c r="L1118" s="69" t="str">
        <f t="shared" si="111"/>
        <v/>
      </c>
      <c r="N1118" s="23" t="str">
        <f t="shared" si="110"/>
        <v/>
      </c>
    </row>
    <row r="1119" spans="8:14" x14ac:dyDescent="0.25">
      <c r="H1119" s="18" t="str">
        <f t="shared" si="106"/>
        <v/>
      </c>
      <c r="I1119" s="26" t="str">
        <f t="shared" si="107"/>
        <v/>
      </c>
      <c r="J1119" s="18" t="str">
        <f t="shared" si="108"/>
        <v/>
      </c>
      <c r="K1119" s="18" t="str">
        <f t="shared" si="109"/>
        <v/>
      </c>
      <c r="L1119" s="69" t="str">
        <f t="shared" si="111"/>
        <v/>
      </c>
      <c r="N1119" s="23" t="str">
        <f t="shared" si="110"/>
        <v/>
      </c>
    </row>
    <row r="1120" spans="8:14" x14ac:dyDescent="0.25">
      <c r="H1120" s="18" t="str">
        <f t="shared" si="106"/>
        <v/>
      </c>
      <c r="I1120" s="26" t="str">
        <f t="shared" si="107"/>
        <v/>
      </c>
      <c r="J1120" s="18" t="str">
        <f t="shared" si="108"/>
        <v/>
      </c>
      <c r="K1120" s="18" t="str">
        <f t="shared" si="109"/>
        <v/>
      </c>
      <c r="L1120" s="69" t="str">
        <f t="shared" si="111"/>
        <v/>
      </c>
      <c r="N1120" s="23" t="str">
        <f t="shared" si="110"/>
        <v/>
      </c>
    </row>
    <row r="1121" spans="8:14" x14ac:dyDescent="0.25">
      <c r="H1121" s="18" t="str">
        <f t="shared" si="106"/>
        <v/>
      </c>
      <c r="I1121" s="26" t="str">
        <f t="shared" si="107"/>
        <v/>
      </c>
      <c r="J1121" s="18" t="str">
        <f t="shared" si="108"/>
        <v/>
      </c>
      <c r="K1121" s="18" t="str">
        <f t="shared" si="109"/>
        <v/>
      </c>
      <c r="L1121" s="69" t="str">
        <f t="shared" si="111"/>
        <v/>
      </c>
      <c r="N1121" s="23" t="str">
        <f t="shared" si="110"/>
        <v/>
      </c>
    </row>
    <row r="1122" spans="8:14" x14ac:dyDescent="0.25">
      <c r="H1122" s="18" t="str">
        <f t="shared" si="106"/>
        <v/>
      </c>
      <c r="I1122" s="26" t="str">
        <f t="shared" si="107"/>
        <v/>
      </c>
      <c r="J1122" s="18" t="str">
        <f t="shared" si="108"/>
        <v/>
      </c>
      <c r="K1122" s="18" t="str">
        <f t="shared" si="109"/>
        <v/>
      </c>
      <c r="L1122" s="69" t="str">
        <f t="shared" si="111"/>
        <v/>
      </c>
      <c r="N1122" s="23" t="str">
        <f t="shared" si="110"/>
        <v/>
      </c>
    </row>
    <row r="1123" spans="8:14" x14ac:dyDescent="0.25">
      <c r="H1123" s="18" t="str">
        <f t="shared" si="106"/>
        <v/>
      </c>
      <c r="I1123" s="26" t="str">
        <f t="shared" si="107"/>
        <v/>
      </c>
      <c r="J1123" s="18" t="str">
        <f t="shared" si="108"/>
        <v/>
      </c>
      <c r="K1123" s="18" t="str">
        <f t="shared" si="109"/>
        <v/>
      </c>
      <c r="L1123" s="69" t="str">
        <f t="shared" si="111"/>
        <v/>
      </c>
      <c r="N1123" s="23" t="str">
        <f t="shared" si="110"/>
        <v/>
      </c>
    </row>
    <row r="1124" spans="8:14" x14ac:dyDescent="0.25">
      <c r="H1124" s="18" t="str">
        <f t="shared" si="106"/>
        <v/>
      </c>
      <c r="I1124" s="26" t="str">
        <f t="shared" si="107"/>
        <v/>
      </c>
      <c r="J1124" s="18" t="str">
        <f t="shared" si="108"/>
        <v/>
      </c>
      <c r="K1124" s="18" t="str">
        <f t="shared" si="109"/>
        <v/>
      </c>
      <c r="L1124" s="69" t="str">
        <f t="shared" si="111"/>
        <v/>
      </c>
      <c r="N1124" s="23" t="str">
        <f t="shared" si="110"/>
        <v/>
      </c>
    </row>
    <row r="1125" spans="8:14" x14ac:dyDescent="0.25">
      <c r="H1125" s="18" t="str">
        <f t="shared" si="106"/>
        <v/>
      </c>
      <c r="I1125" s="26" t="str">
        <f t="shared" si="107"/>
        <v/>
      </c>
      <c r="J1125" s="18" t="str">
        <f t="shared" si="108"/>
        <v/>
      </c>
      <c r="K1125" s="18" t="str">
        <f t="shared" si="109"/>
        <v/>
      </c>
      <c r="L1125" s="69" t="str">
        <f t="shared" si="111"/>
        <v/>
      </c>
      <c r="N1125" s="23" t="str">
        <f t="shared" si="110"/>
        <v/>
      </c>
    </row>
    <row r="1126" spans="8:14" x14ac:dyDescent="0.25">
      <c r="H1126" s="18" t="str">
        <f t="shared" si="106"/>
        <v/>
      </c>
      <c r="I1126" s="26" t="str">
        <f t="shared" si="107"/>
        <v/>
      </c>
      <c r="J1126" s="18" t="str">
        <f t="shared" si="108"/>
        <v/>
      </c>
      <c r="K1126" s="18" t="str">
        <f t="shared" si="109"/>
        <v/>
      </c>
      <c r="L1126" s="69" t="str">
        <f t="shared" si="111"/>
        <v/>
      </c>
      <c r="N1126" s="23" t="str">
        <f t="shared" si="110"/>
        <v/>
      </c>
    </row>
    <row r="1127" spans="8:14" x14ac:dyDescent="0.25">
      <c r="H1127" s="18" t="str">
        <f t="shared" si="106"/>
        <v/>
      </c>
      <c r="I1127" s="26" t="str">
        <f t="shared" si="107"/>
        <v/>
      </c>
      <c r="J1127" s="18" t="str">
        <f t="shared" si="108"/>
        <v/>
      </c>
      <c r="K1127" s="18" t="str">
        <f t="shared" si="109"/>
        <v/>
      </c>
      <c r="L1127" s="69" t="str">
        <f t="shared" si="111"/>
        <v/>
      </c>
      <c r="N1127" s="23" t="str">
        <f t="shared" si="110"/>
        <v/>
      </c>
    </row>
    <row r="1128" spans="8:14" x14ac:dyDescent="0.25">
      <c r="H1128" s="18" t="str">
        <f t="shared" si="106"/>
        <v/>
      </c>
      <c r="I1128" s="26" t="str">
        <f t="shared" si="107"/>
        <v/>
      </c>
      <c r="J1128" s="18" t="str">
        <f t="shared" si="108"/>
        <v/>
      </c>
      <c r="K1128" s="18" t="str">
        <f t="shared" si="109"/>
        <v/>
      </c>
      <c r="L1128" s="69" t="str">
        <f t="shared" si="111"/>
        <v/>
      </c>
      <c r="N1128" s="23" t="str">
        <f t="shared" si="110"/>
        <v/>
      </c>
    </row>
    <row r="1129" spans="8:14" x14ac:dyDescent="0.25">
      <c r="H1129" s="18" t="str">
        <f t="shared" si="106"/>
        <v/>
      </c>
      <c r="I1129" s="26" t="str">
        <f t="shared" si="107"/>
        <v/>
      </c>
      <c r="J1129" s="18" t="str">
        <f t="shared" si="108"/>
        <v/>
      </c>
      <c r="K1129" s="18" t="str">
        <f t="shared" si="109"/>
        <v/>
      </c>
      <c r="L1129" s="69" t="str">
        <f t="shared" si="111"/>
        <v/>
      </c>
      <c r="N1129" s="23" t="str">
        <f t="shared" si="110"/>
        <v/>
      </c>
    </row>
    <row r="1130" spans="8:14" x14ac:dyDescent="0.25">
      <c r="H1130" s="18" t="str">
        <f t="shared" si="106"/>
        <v/>
      </c>
      <c r="I1130" s="26" t="str">
        <f t="shared" si="107"/>
        <v/>
      </c>
      <c r="J1130" s="18" t="str">
        <f t="shared" si="108"/>
        <v/>
      </c>
      <c r="K1130" s="18" t="str">
        <f t="shared" si="109"/>
        <v/>
      </c>
      <c r="L1130" s="69" t="str">
        <f t="shared" si="111"/>
        <v/>
      </c>
      <c r="N1130" s="23" t="str">
        <f t="shared" si="110"/>
        <v/>
      </c>
    </row>
    <row r="1131" spans="8:14" x14ac:dyDescent="0.25">
      <c r="H1131" s="18" t="str">
        <f t="shared" si="106"/>
        <v/>
      </c>
      <c r="I1131" s="26" t="str">
        <f t="shared" si="107"/>
        <v/>
      </c>
      <c r="J1131" s="18" t="str">
        <f t="shared" si="108"/>
        <v/>
      </c>
      <c r="K1131" s="18" t="str">
        <f t="shared" si="109"/>
        <v/>
      </c>
      <c r="L1131" s="69" t="str">
        <f t="shared" si="111"/>
        <v/>
      </c>
      <c r="N1131" s="23" t="str">
        <f t="shared" si="110"/>
        <v/>
      </c>
    </row>
    <row r="1132" spans="8:14" x14ac:dyDescent="0.25">
      <c r="H1132" s="18" t="str">
        <f t="shared" si="106"/>
        <v/>
      </c>
      <c r="I1132" s="26" t="str">
        <f t="shared" si="107"/>
        <v/>
      </c>
      <c r="J1132" s="18" t="str">
        <f t="shared" si="108"/>
        <v/>
      </c>
      <c r="K1132" s="18" t="str">
        <f t="shared" si="109"/>
        <v/>
      </c>
      <c r="L1132" s="69" t="str">
        <f t="shared" si="111"/>
        <v/>
      </c>
      <c r="N1132" s="23" t="str">
        <f t="shared" si="110"/>
        <v/>
      </c>
    </row>
    <row r="1133" spans="8:14" x14ac:dyDescent="0.25">
      <c r="H1133" s="18" t="str">
        <f t="shared" si="106"/>
        <v/>
      </c>
      <c r="I1133" s="26" t="str">
        <f t="shared" si="107"/>
        <v/>
      </c>
      <c r="J1133" s="18" t="str">
        <f t="shared" si="108"/>
        <v/>
      </c>
      <c r="K1133" s="18" t="str">
        <f t="shared" si="109"/>
        <v/>
      </c>
      <c r="L1133" s="69" t="str">
        <f t="shared" si="111"/>
        <v/>
      </c>
      <c r="N1133" s="23" t="str">
        <f t="shared" si="110"/>
        <v/>
      </c>
    </row>
    <row r="1134" spans="8:14" x14ac:dyDescent="0.25">
      <c r="H1134" s="18" t="str">
        <f t="shared" si="106"/>
        <v/>
      </c>
      <c r="I1134" s="26" t="str">
        <f t="shared" si="107"/>
        <v/>
      </c>
      <c r="J1134" s="18" t="str">
        <f t="shared" si="108"/>
        <v/>
      </c>
      <c r="K1134" s="18" t="str">
        <f t="shared" si="109"/>
        <v/>
      </c>
      <c r="L1134" s="69" t="str">
        <f t="shared" si="111"/>
        <v/>
      </c>
      <c r="N1134" s="23" t="str">
        <f t="shared" si="110"/>
        <v/>
      </c>
    </row>
    <row r="1135" spans="8:14" x14ac:dyDescent="0.25">
      <c r="H1135" s="18" t="str">
        <f t="shared" si="106"/>
        <v/>
      </c>
      <c r="I1135" s="26" t="str">
        <f t="shared" si="107"/>
        <v/>
      </c>
      <c r="J1135" s="18" t="str">
        <f t="shared" si="108"/>
        <v/>
      </c>
      <c r="K1135" s="18" t="str">
        <f t="shared" si="109"/>
        <v/>
      </c>
      <c r="L1135" s="69" t="str">
        <f t="shared" si="111"/>
        <v/>
      </c>
      <c r="N1135" s="23" t="str">
        <f t="shared" si="110"/>
        <v/>
      </c>
    </row>
    <row r="1136" spans="8:14" x14ac:dyDescent="0.25">
      <c r="H1136" s="18" t="str">
        <f t="shared" si="106"/>
        <v/>
      </c>
      <c r="I1136" s="26" t="str">
        <f t="shared" si="107"/>
        <v/>
      </c>
      <c r="J1136" s="18" t="str">
        <f t="shared" si="108"/>
        <v/>
      </c>
      <c r="K1136" s="18" t="str">
        <f t="shared" si="109"/>
        <v/>
      </c>
      <c r="L1136" s="69" t="str">
        <f t="shared" si="111"/>
        <v/>
      </c>
      <c r="N1136" s="23" t="str">
        <f t="shared" si="110"/>
        <v/>
      </c>
    </row>
    <row r="1137" spans="8:14" x14ac:dyDescent="0.25">
      <c r="H1137" s="18" t="str">
        <f t="shared" si="106"/>
        <v/>
      </c>
      <c r="I1137" s="26" t="str">
        <f t="shared" si="107"/>
        <v/>
      </c>
      <c r="J1137" s="18" t="str">
        <f t="shared" si="108"/>
        <v/>
      </c>
      <c r="K1137" s="18" t="str">
        <f t="shared" si="109"/>
        <v/>
      </c>
      <c r="L1137" s="69" t="str">
        <f t="shared" si="111"/>
        <v/>
      </c>
      <c r="N1137" s="23" t="str">
        <f t="shared" si="110"/>
        <v/>
      </c>
    </row>
    <row r="1138" spans="8:14" x14ac:dyDescent="0.25">
      <c r="H1138" s="18" t="str">
        <f t="shared" si="106"/>
        <v/>
      </c>
      <c r="I1138" s="26" t="str">
        <f t="shared" si="107"/>
        <v/>
      </c>
      <c r="J1138" s="18" t="str">
        <f t="shared" si="108"/>
        <v/>
      </c>
      <c r="K1138" s="18" t="str">
        <f t="shared" si="109"/>
        <v/>
      </c>
      <c r="L1138" s="69" t="str">
        <f t="shared" si="111"/>
        <v/>
      </c>
      <c r="N1138" s="23" t="str">
        <f t="shared" si="110"/>
        <v/>
      </c>
    </row>
    <row r="1139" spans="8:14" x14ac:dyDescent="0.25">
      <c r="H1139" s="18" t="str">
        <f t="shared" si="106"/>
        <v/>
      </c>
      <c r="I1139" s="26" t="str">
        <f t="shared" si="107"/>
        <v/>
      </c>
      <c r="J1139" s="18" t="str">
        <f t="shared" si="108"/>
        <v/>
      </c>
      <c r="K1139" s="18" t="str">
        <f t="shared" si="109"/>
        <v/>
      </c>
      <c r="L1139" s="69" t="str">
        <f t="shared" si="111"/>
        <v/>
      </c>
      <c r="N1139" s="23" t="str">
        <f t="shared" si="110"/>
        <v/>
      </c>
    </row>
    <row r="1140" spans="8:14" x14ac:dyDescent="0.25">
      <c r="H1140" s="18" t="str">
        <f t="shared" si="106"/>
        <v/>
      </c>
      <c r="I1140" s="26" t="str">
        <f t="shared" si="107"/>
        <v/>
      </c>
      <c r="J1140" s="18" t="str">
        <f t="shared" si="108"/>
        <v/>
      </c>
      <c r="K1140" s="18" t="str">
        <f t="shared" si="109"/>
        <v/>
      </c>
      <c r="L1140" s="69" t="str">
        <f t="shared" si="111"/>
        <v/>
      </c>
      <c r="N1140" s="23" t="str">
        <f t="shared" si="110"/>
        <v/>
      </c>
    </row>
    <row r="1141" spans="8:14" x14ac:dyDescent="0.25">
      <c r="H1141" s="18" t="str">
        <f t="shared" si="106"/>
        <v/>
      </c>
      <c r="I1141" s="26" t="str">
        <f t="shared" si="107"/>
        <v/>
      </c>
      <c r="J1141" s="18" t="str">
        <f t="shared" si="108"/>
        <v/>
      </c>
      <c r="K1141" s="18" t="str">
        <f t="shared" si="109"/>
        <v/>
      </c>
      <c r="L1141" s="69" t="str">
        <f t="shared" si="111"/>
        <v/>
      </c>
      <c r="N1141" s="23" t="str">
        <f t="shared" si="110"/>
        <v/>
      </c>
    </row>
    <row r="1142" spans="8:14" x14ac:dyDescent="0.25">
      <c r="H1142" s="18" t="str">
        <f t="shared" si="106"/>
        <v/>
      </c>
      <c r="I1142" s="26" t="str">
        <f t="shared" si="107"/>
        <v/>
      </c>
      <c r="J1142" s="18" t="str">
        <f t="shared" si="108"/>
        <v/>
      </c>
      <c r="K1142" s="18" t="str">
        <f t="shared" si="109"/>
        <v/>
      </c>
      <c r="L1142" s="69" t="str">
        <f t="shared" si="111"/>
        <v/>
      </c>
      <c r="N1142" s="23" t="str">
        <f t="shared" si="110"/>
        <v/>
      </c>
    </row>
    <row r="1143" spans="8:14" x14ac:dyDescent="0.25">
      <c r="H1143" s="18" t="str">
        <f t="shared" si="106"/>
        <v/>
      </c>
      <c r="I1143" s="26" t="str">
        <f t="shared" si="107"/>
        <v/>
      </c>
      <c r="J1143" s="18" t="str">
        <f t="shared" si="108"/>
        <v/>
      </c>
      <c r="K1143" s="18" t="str">
        <f t="shared" si="109"/>
        <v/>
      </c>
      <c r="L1143" s="69" t="str">
        <f t="shared" si="111"/>
        <v/>
      </c>
      <c r="N1143" s="23" t="str">
        <f t="shared" si="110"/>
        <v/>
      </c>
    </row>
    <row r="1144" spans="8:14" x14ac:dyDescent="0.25">
      <c r="H1144" s="18" t="str">
        <f t="shared" si="106"/>
        <v/>
      </c>
      <c r="I1144" s="26" t="str">
        <f t="shared" si="107"/>
        <v/>
      </c>
      <c r="J1144" s="18" t="str">
        <f t="shared" si="108"/>
        <v/>
      </c>
      <c r="K1144" s="18" t="str">
        <f t="shared" si="109"/>
        <v/>
      </c>
      <c r="L1144" s="69" t="str">
        <f t="shared" si="111"/>
        <v/>
      </c>
      <c r="N1144" s="23" t="str">
        <f t="shared" si="110"/>
        <v/>
      </c>
    </row>
    <row r="1145" spans="8:14" x14ac:dyDescent="0.25">
      <c r="H1145" s="18" t="str">
        <f t="shared" si="106"/>
        <v/>
      </c>
      <c r="I1145" s="26" t="str">
        <f t="shared" si="107"/>
        <v/>
      </c>
      <c r="J1145" s="18" t="str">
        <f t="shared" si="108"/>
        <v/>
      </c>
      <c r="K1145" s="18" t="str">
        <f t="shared" si="109"/>
        <v/>
      </c>
      <c r="L1145" s="69" t="str">
        <f t="shared" si="111"/>
        <v/>
      </c>
      <c r="N1145" s="23" t="str">
        <f t="shared" si="110"/>
        <v/>
      </c>
    </row>
    <row r="1146" spans="8:14" x14ac:dyDescent="0.25">
      <c r="H1146" s="18" t="str">
        <f t="shared" si="106"/>
        <v/>
      </c>
      <c r="I1146" s="26" t="str">
        <f t="shared" si="107"/>
        <v/>
      </c>
      <c r="J1146" s="18" t="str">
        <f t="shared" si="108"/>
        <v/>
      </c>
      <c r="K1146" s="18" t="str">
        <f t="shared" si="109"/>
        <v/>
      </c>
      <c r="L1146" s="69" t="str">
        <f t="shared" si="111"/>
        <v/>
      </c>
      <c r="N1146" s="23" t="str">
        <f t="shared" si="110"/>
        <v/>
      </c>
    </row>
    <row r="1147" spans="8:14" x14ac:dyDescent="0.25">
      <c r="H1147" s="18" t="str">
        <f t="shared" si="106"/>
        <v/>
      </c>
      <c r="I1147" s="26" t="str">
        <f t="shared" si="107"/>
        <v/>
      </c>
      <c r="J1147" s="18" t="str">
        <f t="shared" si="108"/>
        <v/>
      </c>
      <c r="K1147" s="18" t="str">
        <f t="shared" si="109"/>
        <v/>
      </c>
      <c r="L1147" s="69" t="str">
        <f t="shared" si="111"/>
        <v/>
      </c>
      <c r="N1147" s="23" t="str">
        <f t="shared" si="110"/>
        <v/>
      </c>
    </row>
    <row r="1148" spans="8:14" x14ac:dyDescent="0.25">
      <c r="H1148" s="18" t="str">
        <f t="shared" si="106"/>
        <v/>
      </c>
      <c r="I1148" s="26" t="str">
        <f t="shared" si="107"/>
        <v/>
      </c>
      <c r="J1148" s="18" t="str">
        <f t="shared" si="108"/>
        <v/>
      </c>
      <c r="K1148" s="18" t="str">
        <f t="shared" si="109"/>
        <v/>
      </c>
      <c r="L1148" s="69" t="str">
        <f t="shared" si="111"/>
        <v/>
      </c>
      <c r="N1148" s="23" t="str">
        <f t="shared" si="110"/>
        <v/>
      </c>
    </row>
    <row r="1149" spans="8:14" x14ac:dyDescent="0.25">
      <c r="H1149" s="18" t="str">
        <f t="shared" si="106"/>
        <v/>
      </c>
      <c r="I1149" s="26" t="str">
        <f t="shared" si="107"/>
        <v/>
      </c>
      <c r="J1149" s="18" t="str">
        <f t="shared" si="108"/>
        <v/>
      </c>
      <c r="K1149" s="18" t="str">
        <f t="shared" si="109"/>
        <v/>
      </c>
      <c r="L1149" s="69" t="str">
        <f t="shared" si="111"/>
        <v/>
      </c>
      <c r="N1149" s="23" t="str">
        <f t="shared" si="110"/>
        <v/>
      </c>
    </row>
    <row r="1150" spans="8:14" x14ac:dyDescent="0.25">
      <c r="H1150" s="18" t="str">
        <f t="shared" si="106"/>
        <v/>
      </c>
      <c r="I1150" s="26" t="str">
        <f t="shared" si="107"/>
        <v/>
      </c>
      <c r="J1150" s="18" t="str">
        <f t="shared" si="108"/>
        <v/>
      </c>
      <c r="K1150" s="18" t="str">
        <f t="shared" si="109"/>
        <v/>
      </c>
      <c r="L1150" s="69" t="str">
        <f t="shared" si="111"/>
        <v/>
      </c>
      <c r="N1150" s="23" t="str">
        <f t="shared" si="110"/>
        <v/>
      </c>
    </row>
    <row r="1151" spans="8:14" x14ac:dyDescent="0.25">
      <c r="H1151" s="18" t="str">
        <f t="shared" si="106"/>
        <v/>
      </c>
      <c r="I1151" s="26" t="str">
        <f t="shared" si="107"/>
        <v/>
      </c>
      <c r="J1151" s="18" t="str">
        <f t="shared" si="108"/>
        <v/>
      </c>
      <c r="K1151" s="18" t="str">
        <f t="shared" si="109"/>
        <v/>
      </c>
      <c r="L1151" s="69" t="str">
        <f t="shared" si="111"/>
        <v/>
      </c>
      <c r="N1151" s="23" t="str">
        <f t="shared" si="110"/>
        <v/>
      </c>
    </row>
    <row r="1152" spans="8:14" x14ac:dyDescent="0.25">
      <c r="H1152" s="18" t="str">
        <f t="shared" si="106"/>
        <v/>
      </c>
      <c r="I1152" s="26" t="str">
        <f t="shared" si="107"/>
        <v/>
      </c>
      <c r="J1152" s="18" t="str">
        <f t="shared" si="108"/>
        <v/>
      </c>
      <c r="K1152" s="18" t="str">
        <f t="shared" si="109"/>
        <v/>
      </c>
      <c r="L1152" s="69" t="str">
        <f t="shared" si="111"/>
        <v/>
      </c>
      <c r="N1152" s="23" t="str">
        <f t="shared" si="110"/>
        <v/>
      </c>
    </row>
    <row r="1153" spans="8:14" x14ac:dyDescent="0.25">
      <c r="H1153" s="18" t="str">
        <f t="shared" si="106"/>
        <v/>
      </c>
      <c r="I1153" s="26" t="str">
        <f t="shared" si="107"/>
        <v/>
      </c>
      <c r="J1153" s="18" t="str">
        <f t="shared" si="108"/>
        <v/>
      </c>
      <c r="K1153" s="18" t="str">
        <f t="shared" si="109"/>
        <v/>
      </c>
      <c r="L1153" s="69" t="str">
        <f t="shared" si="111"/>
        <v/>
      </c>
      <c r="N1153" s="23" t="str">
        <f t="shared" si="110"/>
        <v/>
      </c>
    </row>
    <row r="1154" spans="8:14" x14ac:dyDescent="0.25">
      <c r="H1154" s="18" t="str">
        <f t="shared" si="106"/>
        <v/>
      </c>
      <c r="I1154" s="26" t="str">
        <f t="shared" si="107"/>
        <v/>
      </c>
      <c r="J1154" s="18" t="str">
        <f t="shared" si="108"/>
        <v/>
      </c>
      <c r="K1154" s="18" t="str">
        <f t="shared" si="109"/>
        <v/>
      </c>
      <c r="L1154" s="69" t="str">
        <f t="shared" si="111"/>
        <v/>
      </c>
      <c r="N1154" s="23" t="str">
        <f t="shared" si="110"/>
        <v/>
      </c>
    </row>
    <row r="1155" spans="8:14" x14ac:dyDescent="0.25">
      <c r="H1155" s="18" t="str">
        <f t="shared" si="106"/>
        <v/>
      </c>
      <c r="I1155" s="26" t="str">
        <f t="shared" si="107"/>
        <v/>
      </c>
      <c r="J1155" s="18" t="str">
        <f t="shared" si="108"/>
        <v/>
      </c>
      <c r="K1155" s="18" t="str">
        <f t="shared" si="109"/>
        <v/>
      </c>
      <c r="L1155" s="69" t="str">
        <f t="shared" si="111"/>
        <v/>
      </c>
      <c r="N1155" s="23" t="str">
        <f t="shared" si="110"/>
        <v/>
      </c>
    </row>
    <row r="1156" spans="8:14" x14ac:dyDescent="0.25">
      <c r="H1156" s="18" t="str">
        <f t="shared" ref="H1156:H1219" si="112">IF(OR($E1156="",$G1156=""),"",$E1156*$G1156)</f>
        <v/>
      </c>
      <c r="I1156" s="26" t="str">
        <f t="shared" ref="I1156:I1219" si="113">IF($F1156="","",IFERROR(INDEX(CurRate,MATCH($F1156,CurCode,0)),""))</f>
        <v/>
      </c>
      <c r="J1156" s="18" t="str">
        <f t="shared" ref="J1156:J1219" si="114">IF(OR($G1156="",$I1156="",$I1156=0),"",$G1156/$I1156)</f>
        <v/>
      </c>
      <c r="K1156" s="18" t="str">
        <f t="shared" ref="K1156:K1219" si="115">IF(OR($E1156="",$J1156=""),"",$E1156*$J1156)</f>
        <v/>
      </c>
      <c r="L1156" s="69" t="str">
        <f t="shared" si="111"/>
        <v/>
      </c>
      <c r="N1156" s="23" t="str">
        <f t="shared" ref="N1156:N1219" si="116">IF($A1156="","",$A1156*100000+ROW())</f>
        <v/>
      </c>
    </row>
    <row r="1157" spans="8:14" x14ac:dyDescent="0.25">
      <c r="H1157" s="18" t="str">
        <f t="shared" si="112"/>
        <v/>
      </c>
      <c r="I1157" s="26" t="str">
        <f t="shared" si="113"/>
        <v/>
      </c>
      <c r="J1157" s="18" t="str">
        <f t="shared" si="114"/>
        <v/>
      </c>
      <c r="K1157" s="18" t="str">
        <f t="shared" si="115"/>
        <v/>
      </c>
      <c r="L1157" s="69" t="str">
        <f t="shared" ref="L1157:L1220" si="117">IF(D1157="","",IF(ISNUMBER(MATCH(D1157,ItemName,0)),"OK","NOT IN ITEMS LIST"))</f>
        <v/>
      </c>
      <c r="N1157" s="23" t="str">
        <f t="shared" si="116"/>
        <v/>
      </c>
    </row>
    <row r="1158" spans="8:14" x14ac:dyDescent="0.25">
      <c r="H1158" s="18" t="str">
        <f t="shared" si="112"/>
        <v/>
      </c>
      <c r="I1158" s="26" t="str">
        <f t="shared" si="113"/>
        <v/>
      </c>
      <c r="J1158" s="18" t="str">
        <f t="shared" si="114"/>
        <v/>
      </c>
      <c r="K1158" s="18" t="str">
        <f t="shared" si="115"/>
        <v/>
      </c>
      <c r="L1158" s="69" t="str">
        <f t="shared" si="117"/>
        <v/>
      </c>
      <c r="N1158" s="23" t="str">
        <f t="shared" si="116"/>
        <v/>
      </c>
    </row>
    <row r="1159" spans="8:14" x14ac:dyDescent="0.25">
      <c r="H1159" s="18" t="str">
        <f t="shared" si="112"/>
        <v/>
      </c>
      <c r="I1159" s="26" t="str">
        <f t="shared" si="113"/>
        <v/>
      </c>
      <c r="J1159" s="18" t="str">
        <f t="shared" si="114"/>
        <v/>
      </c>
      <c r="K1159" s="18" t="str">
        <f t="shared" si="115"/>
        <v/>
      </c>
      <c r="L1159" s="69" t="str">
        <f t="shared" si="117"/>
        <v/>
      </c>
      <c r="N1159" s="23" t="str">
        <f t="shared" si="116"/>
        <v/>
      </c>
    </row>
    <row r="1160" spans="8:14" x14ac:dyDescent="0.25">
      <c r="H1160" s="18" t="str">
        <f t="shared" si="112"/>
        <v/>
      </c>
      <c r="I1160" s="26" t="str">
        <f t="shared" si="113"/>
        <v/>
      </c>
      <c r="J1160" s="18" t="str">
        <f t="shared" si="114"/>
        <v/>
      </c>
      <c r="K1160" s="18" t="str">
        <f t="shared" si="115"/>
        <v/>
      </c>
      <c r="L1160" s="69" t="str">
        <f t="shared" si="117"/>
        <v/>
      </c>
      <c r="N1160" s="23" t="str">
        <f t="shared" si="116"/>
        <v/>
      </c>
    </row>
    <row r="1161" spans="8:14" x14ac:dyDescent="0.25">
      <c r="H1161" s="18" t="str">
        <f t="shared" si="112"/>
        <v/>
      </c>
      <c r="I1161" s="26" t="str">
        <f t="shared" si="113"/>
        <v/>
      </c>
      <c r="J1161" s="18" t="str">
        <f t="shared" si="114"/>
        <v/>
      </c>
      <c r="K1161" s="18" t="str">
        <f t="shared" si="115"/>
        <v/>
      </c>
      <c r="L1161" s="69" t="str">
        <f t="shared" si="117"/>
        <v/>
      </c>
      <c r="N1161" s="23" t="str">
        <f t="shared" si="116"/>
        <v/>
      </c>
    </row>
    <row r="1162" spans="8:14" x14ac:dyDescent="0.25">
      <c r="H1162" s="18" t="str">
        <f t="shared" si="112"/>
        <v/>
      </c>
      <c r="I1162" s="26" t="str">
        <f t="shared" si="113"/>
        <v/>
      </c>
      <c r="J1162" s="18" t="str">
        <f t="shared" si="114"/>
        <v/>
      </c>
      <c r="K1162" s="18" t="str">
        <f t="shared" si="115"/>
        <v/>
      </c>
      <c r="L1162" s="69" t="str">
        <f t="shared" si="117"/>
        <v/>
      </c>
      <c r="N1162" s="23" t="str">
        <f t="shared" si="116"/>
        <v/>
      </c>
    </row>
    <row r="1163" spans="8:14" x14ac:dyDescent="0.25">
      <c r="H1163" s="18" t="str">
        <f t="shared" si="112"/>
        <v/>
      </c>
      <c r="I1163" s="26" t="str">
        <f t="shared" si="113"/>
        <v/>
      </c>
      <c r="J1163" s="18" t="str">
        <f t="shared" si="114"/>
        <v/>
      </c>
      <c r="K1163" s="18" t="str">
        <f t="shared" si="115"/>
        <v/>
      </c>
      <c r="L1163" s="69" t="str">
        <f t="shared" si="117"/>
        <v/>
      </c>
      <c r="N1163" s="23" t="str">
        <f t="shared" si="116"/>
        <v/>
      </c>
    </row>
    <row r="1164" spans="8:14" x14ac:dyDescent="0.25">
      <c r="H1164" s="18" t="str">
        <f t="shared" si="112"/>
        <v/>
      </c>
      <c r="I1164" s="26" t="str">
        <f t="shared" si="113"/>
        <v/>
      </c>
      <c r="J1164" s="18" t="str">
        <f t="shared" si="114"/>
        <v/>
      </c>
      <c r="K1164" s="18" t="str">
        <f t="shared" si="115"/>
        <v/>
      </c>
      <c r="L1164" s="69" t="str">
        <f t="shared" si="117"/>
        <v/>
      </c>
      <c r="N1164" s="23" t="str">
        <f t="shared" si="116"/>
        <v/>
      </c>
    </row>
    <row r="1165" spans="8:14" x14ac:dyDescent="0.25">
      <c r="H1165" s="18" t="str">
        <f t="shared" si="112"/>
        <v/>
      </c>
      <c r="I1165" s="26" t="str">
        <f t="shared" si="113"/>
        <v/>
      </c>
      <c r="J1165" s="18" t="str">
        <f t="shared" si="114"/>
        <v/>
      </c>
      <c r="K1165" s="18" t="str">
        <f t="shared" si="115"/>
        <v/>
      </c>
      <c r="L1165" s="69" t="str">
        <f t="shared" si="117"/>
        <v/>
      </c>
      <c r="N1165" s="23" t="str">
        <f t="shared" si="116"/>
        <v/>
      </c>
    </row>
    <row r="1166" spans="8:14" x14ac:dyDescent="0.25">
      <c r="H1166" s="18" t="str">
        <f t="shared" si="112"/>
        <v/>
      </c>
      <c r="I1166" s="26" t="str">
        <f t="shared" si="113"/>
        <v/>
      </c>
      <c r="J1166" s="18" t="str">
        <f t="shared" si="114"/>
        <v/>
      </c>
      <c r="K1166" s="18" t="str">
        <f t="shared" si="115"/>
        <v/>
      </c>
      <c r="L1166" s="69" t="str">
        <f t="shared" si="117"/>
        <v/>
      </c>
      <c r="N1166" s="23" t="str">
        <f t="shared" si="116"/>
        <v/>
      </c>
    </row>
    <row r="1167" spans="8:14" x14ac:dyDescent="0.25">
      <c r="H1167" s="18" t="str">
        <f t="shared" si="112"/>
        <v/>
      </c>
      <c r="I1167" s="26" t="str">
        <f t="shared" si="113"/>
        <v/>
      </c>
      <c r="J1167" s="18" t="str">
        <f t="shared" si="114"/>
        <v/>
      </c>
      <c r="K1167" s="18" t="str">
        <f t="shared" si="115"/>
        <v/>
      </c>
      <c r="L1167" s="69" t="str">
        <f t="shared" si="117"/>
        <v/>
      </c>
      <c r="N1167" s="23" t="str">
        <f t="shared" si="116"/>
        <v/>
      </c>
    </row>
    <row r="1168" spans="8:14" x14ac:dyDescent="0.25">
      <c r="H1168" s="18" t="str">
        <f t="shared" si="112"/>
        <v/>
      </c>
      <c r="I1168" s="26" t="str">
        <f t="shared" si="113"/>
        <v/>
      </c>
      <c r="J1168" s="18" t="str">
        <f t="shared" si="114"/>
        <v/>
      </c>
      <c r="K1168" s="18" t="str">
        <f t="shared" si="115"/>
        <v/>
      </c>
      <c r="L1168" s="69" t="str">
        <f t="shared" si="117"/>
        <v/>
      </c>
      <c r="N1168" s="23" t="str">
        <f t="shared" si="116"/>
        <v/>
      </c>
    </row>
    <row r="1169" spans="8:14" x14ac:dyDescent="0.25">
      <c r="H1169" s="18" t="str">
        <f t="shared" si="112"/>
        <v/>
      </c>
      <c r="I1169" s="26" t="str">
        <f t="shared" si="113"/>
        <v/>
      </c>
      <c r="J1169" s="18" t="str">
        <f t="shared" si="114"/>
        <v/>
      </c>
      <c r="K1169" s="18" t="str">
        <f t="shared" si="115"/>
        <v/>
      </c>
      <c r="L1169" s="69" t="str">
        <f t="shared" si="117"/>
        <v/>
      </c>
      <c r="N1169" s="23" t="str">
        <f t="shared" si="116"/>
        <v/>
      </c>
    </row>
    <row r="1170" spans="8:14" x14ac:dyDescent="0.25">
      <c r="H1170" s="18" t="str">
        <f t="shared" si="112"/>
        <v/>
      </c>
      <c r="I1170" s="26" t="str">
        <f t="shared" si="113"/>
        <v/>
      </c>
      <c r="J1170" s="18" t="str">
        <f t="shared" si="114"/>
        <v/>
      </c>
      <c r="K1170" s="18" t="str">
        <f t="shared" si="115"/>
        <v/>
      </c>
      <c r="L1170" s="69" t="str">
        <f t="shared" si="117"/>
        <v/>
      </c>
      <c r="N1170" s="23" t="str">
        <f t="shared" si="116"/>
        <v/>
      </c>
    </row>
    <row r="1171" spans="8:14" x14ac:dyDescent="0.25">
      <c r="H1171" s="18" t="str">
        <f t="shared" si="112"/>
        <v/>
      </c>
      <c r="I1171" s="26" t="str">
        <f t="shared" si="113"/>
        <v/>
      </c>
      <c r="J1171" s="18" t="str">
        <f t="shared" si="114"/>
        <v/>
      </c>
      <c r="K1171" s="18" t="str">
        <f t="shared" si="115"/>
        <v/>
      </c>
      <c r="L1171" s="69" t="str">
        <f t="shared" si="117"/>
        <v/>
      </c>
      <c r="N1171" s="23" t="str">
        <f t="shared" si="116"/>
        <v/>
      </c>
    </row>
    <row r="1172" spans="8:14" x14ac:dyDescent="0.25">
      <c r="H1172" s="18" t="str">
        <f t="shared" si="112"/>
        <v/>
      </c>
      <c r="I1172" s="26" t="str">
        <f t="shared" si="113"/>
        <v/>
      </c>
      <c r="J1172" s="18" t="str">
        <f t="shared" si="114"/>
        <v/>
      </c>
      <c r="K1172" s="18" t="str">
        <f t="shared" si="115"/>
        <v/>
      </c>
      <c r="L1172" s="69" t="str">
        <f t="shared" si="117"/>
        <v/>
      </c>
      <c r="N1172" s="23" t="str">
        <f t="shared" si="116"/>
        <v/>
      </c>
    </row>
    <row r="1173" spans="8:14" x14ac:dyDescent="0.25">
      <c r="H1173" s="18" t="str">
        <f t="shared" si="112"/>
        <v/>
      </c>
      <c r="I1173" s="26" t="str">
        <f t="shared" si="113"/>
        <v/>
      </c>
      <c r="J1173" s="18" t="str">
        <f t="shared" si="114"/>
        <v/>
      </c>
      <c r="K1173" s="18" t="str">
        <f t="shared" si="115"/>
        <v/>
      </c>
      <c r="L1173" s="69" t="str">
        <f t="shared" si="117"/>
        <v/>
      </c>
      <c r="N1173" s="23" t="str">
        <f t="shared" si="116"/>
        <v/>
      </c>
    </row>
    <row r="1174" spans="8:14" x14ac:dyDescent="0.25">
      <c r="H1174" s="18" t="str">
        <f t="shared" si="112"/>
        <v/>
      </c>
      <c r="I1174" s="26" t="str">
        <f t="shared" si="113"/>
        <v/>
      </c>
      <c r="J1174" s="18" t="str">
        <f t="shared" si="114"/>
        <v/>
      </c>
      <c r="K1174" s="18" t="str">
        <f t="shared" si="115"/>
        <v/>
      </c>
      <c r="L1174" s="69" t="str">
        <f t="shared" si="117"/>
        <v/>
      </c>
      <c r="N1174" s="23" t="str">
        <f t="shared" si="116"/>
        <v/>
      </c>
    </row>
    <row r="1175" spans="8:14" x14ac:dyDescent="0.25">
      <c r="H1175" s="18" t="str">
        <f t="shared" si="112"/>
        <v/>
      </c>
      <c r="I1175" s="26" t="str">
        <f t="shared" si="113"/>
        <v/>
      </c>
      <c r="J1175" s="18" t="str">
        <f t="shared" si="114"/>
        <v/>
      </c>
      <c r="K1175" s="18" t="str">
        <f t="shared" si="115"/>
        <v/>
      </c>
      <c r="L1175" s="69" t="str">
        <f t="shared" si="117"/>
        <v/>
      </c>
      <c r="N1175" s="23" t="str">
        <f t="shared" si="116"/>
        <v/>
      </c>
    </row>
    <row r="1176" spans="8:14" x14ac:dyDescent="0.25">
      <c r="H1176" s="18" t="str">
        <f t="shared" si="112"/>
        <v/>
      </c>
      <c r="I1176" s="26" t="str">
        <f t="shared" si="113"/>
        <v/>
      </c>
      <c r="J1176" s="18" t="str">
        <f t="shared" si="114"/>
        <v/>
      </c>
      <c r="K1176" s="18" t="str">
        <f t="shared" si="115"/>
        <v/>
      </c>
      <c r="L1176" s="69" t="str">
        <f t="shared" si="117"/>
        <v/>
      </c>
      <c r="N1176" s="23" t="str">
        <f t="shared" si="116"/>
        <v/>
      </c>
    </row>
    <row r="1177" spans="8:14" x14ac:dyDescent="0.25">
      <c r="H1177" s="18" t="str">
        <f t="shared" si="112"/>
        <v/>
      </c>
      <c r="I1177" s="26" t="str">
        <f t="shared" si="113"/>
        <v/>
      </c>
      <c r="J1177" s="18" t="str">
        <f t="shared" si="114"/>
        <v/>
      </c>
      <c r="K1177" s="18" t="str">
        <f t="shared" si="115"/>
        <v/>
      </c>
      <c r="L1177" s="69" t="str">
        <f t="shared" si="117"/>
        <v/>
      </c>
      <c r="N1177" s="23" t="str">
        <f t="shared" si="116"/>
        <v/>
      </c>
    </row>
    <row r="1178" spans="8:14" x14ac:dyDescent="0.25">
      <c r="H1178" s="18" t="str">
        <f t="shared" si="112"/>
        <v/>
      </c>
      <c r="I1178" s="26" t="str">
        <f t="shared" si="113"/>
        <v/>
      </c>
      <c r="J1178" s="18" t="str">
        <f t="shared" si="114"/>
        <v/>
      </c>
      <c r="K1178" s="18" t="str">
        <f t="shared" si="115"/>
        <v/>
      </c>
      <c r="L1178" s="69" t="str">
        <f t="shared" si="117"/>
        <v/>
      </c>
      <c r="N1178" s="23" t="str">
        <f t="shared" si="116"/>
        <v/>
      </c>
    </row>
    <row r="1179" spans="8:14" x14ac:dyDescent="0.25">
      <c r="H1179" s="18" t="str">
        <f t="shared" si="112"/>
        <v/>
      </c>
      <c r="I1179" s="26" t="str">
        <f t="shared" si="113"/>
        <v/>
      </c>
      <c r="J1179" s="18" t="str">
        <f t="shared" si="114"/>
        <v/>
      </c>
      <c r="K1179" s="18" t="str">
        <f t="shared" si="115"/>
        <v/>
      </c>
      <c r="L1179" s="69" t="str">
        <f t="shared" si="117"/>
        <v/>
      </c>
      <c r="N1179" s="23" t="str">
        <f t="shared" si="116"/>
        <v/>
      </c>
    </row>
    <row r="1180" spans="8:14" x14ac:dyDescent="0.25">
      <c r="H1180" s="18" t="str">
        <f t="shared" si="112"/>
        <v/>
      </c>
      <c r="I1180" s="26" t="str">
        <f t="shared" si="113"/>
        <v/>
      </c>
      <c r="J1180" s="18" t="str">
        <f t="shared" si="114"/>
        <v/>
      </c>
      <c r="K1180" s="18" t="str">
        <f t="shared" si="115"/>
        <v/>
      </c>
      <c r="L1180" s="69" t="str">
        <f t="shared" si="117"/>
        <v/>
      </c>
      <c r="N1180" s="23" t="str">
        <f t="shared" si="116"/>
        <v/>
      </c>
    </row>
    <row r="1181" spans="8:14" x14ac:dyDescent="0.25">
      <c r="H1181" s="18" t="str">
        <f t="shared" si="112"/>
        <v/>
      </c>
      <c r="I1181" s="26" t="str">
        <f t="shared" si="113"/>
        <v/>
      </c>
      <c r="J1181" s="18" t="str">
        <f t="shared" si="114"/>
        <v/>
      </c>
      <c r="K1181" s="18" t="str">
        <f t="shared" si="115"/>
        <v/>
      </c>
      <c r="L1181" s="69" t="str">
        <f t="shared" si="117"/>
        <v/>
      </c>
      <c r="N1181" s="23" t="str">
        <f t="shared" si="116"/>
        <v/>
      </c>
    </row>
    <row r="1182" spans="8:14" x14ac:dyDescent="0.25">
      <c r="H1182" s="18" t="str">
        <f t="shared" si="112"/>
        <v/>
      </c>
      <c r="I1182" s="26" t="str">
        <f t="shared" si="113"/>
        <v/>
      </c>
      <c r="J1182" s="18" t="str">
        <f t="shared" si="114"/>
        <v/>
      </c>
      <c r="K1182" s="18" t="str">
        <f t="shared" si="115"/>
        <v/>
      </c>
      <c r="L1182" s="69" t="str">
        <f t="shared" si="117"/>
        <v/>
      </c>
      <c r="N1182" s="23" t="str">
        <f t="shared" si="116"/>
        <v/>
      </c>
    </row>
    <row r="1183" spans="8:14" x14ac:dyDescent="0.25">
      <c r="H1183" s="18" t="str">
        <f t="shared" si="112"/>
        <v/>
      </c>
      <c r="I1183" s="26" t="str">
        <f t="shared" si="113"/>
        <v/>
      </c>
      <c r="J1183" s="18" t="str">
        <f t="shared" si="114"/>
        <v/>
      </c>
      <c r="K1183" s="18" t="str">
        <f t="shared" si="115"/>
        <v/>
      </c>
      <c r="L1183" s="69" t="str">
        <f t="shared" si="117"/>
        <v/>
      </c>
      <c r="N1183" s="23" t="str">
        <f t="shared" si="116"/>
        <v/>
      </c>
    </row>
    <row r="1184" spans="8:14" x14ac:dyDescent="0.25">
      <c r="H1184" s="18" t="str">
        <f t="shared" si="112"/>
        <v/>
      </c>
      <c r="I1184" s="26" t="str">
        <f t="shared" si="113"/>
        <v/>
      </c>
      <c r="J1184" s="18" t="str">
        <f t="shared" si="114"/>
        <v/>
      </c>
      <c r="K1184" s="18" t="str">
        <f t="shared" si="115"/>
        <v/>
      </c>
      <c r="L1184" s="69" t="str">
        <f t="shared" si="117"/>
        <v/>
      </c>
      <c r="N1184" s="23" t="str">
        <f t="shared" si="116"/>
        <v/>
      </c>
    </row>
    <row r="1185" spans="8:14" x14ac:dyDescent="0.25">
      <c r="H1185" s="18" t="str">
        <f t="shared" si="112"/>
        <v/>
      </c>
      <c r="I1185" s="26" t="str">
        <f t="shared" si="113"/>
        <v/>
      </c>
      <c r="J1185" s="18" t="str">
        <f t="shared" si="114"/>
        <v/>
      </c>
      <c r="K1185" s="18" t="str">
        <f t="shared" si="115"/>
        <v/>
      </c>
      <c r="L1185" s="69" t="str">
        <f t="shared" si="117"/>
        <v/>
      </c>
      <c r="N1185" s="23" t="str">
        <f t="shared" si="116"/>
        <v/>
      </c>
    </row>
    <row r="1186" spans="8:14" x14ac:dyDescent="0.25">
      <c r="H1186" s="18" t="str">
        <f t="shared" si="112"/>
        <v/>
      </c>
      <c r="I1186" s="26" t="str">
        <f t="shared" si="113"/>
        <v/>
      </c>
      <c r="J1186" s="18" t="str">
        <f t="shared" si="114"/>
        <v/>
      </c>
      <c r="K1186" s="18" t="str">
        <f t="shared" si="115"/>
        <v/>
      </c>
      <c r="L1186" s="69" t="str">
        <f t="shared" si="117"/>
        <v/>
      </c>
      <c r="N1186" s="23" t="str">
        <f t="shared" si="116"/>
        <v/>
      </c>
    </row>
    <row r="1187" spans="8:14" x14ac:dyDescent="0.25">
      <c r="H1187" s="18" t="str">
        <f t="shared" si="112"/>
        <v/>
      </c>
      <c r="I1187" s="26" t="str">
        <f t="shared" si="113"/>
        <v/>
      </c>
      <c r="J1187" s="18" t="str">
        <f t="shared" si="114"/>
        <v/>
      </c>
      <c r="K1187" s="18" t="str">
        <f t="shared" si="115"/>
        <v/>
      </c>
      <c r="L1187" s="69" t="str">
        <f t="shared" si="117"/>
        <v/>
      </c>
      <c r="N1187" s="23" t="str">
        <f t="shared" si="116"/>
        <v/>
      </c>
    </row>
    <row r="1188" spans="8:14" x14ac:dyDescent="0.25">
      <c r="H1188" s="18" t="str">
        <f t="shared" si="112"/>
        <v/>
      </c>
      <c r="I1188" s="26" t="str">
        <f t="shared" si="113"/>
        <v/>
      </c>
      <c r="J1188" s="18" t="str">
        <f t="shared" si="114"/>
        <v/>
      </c>
      <c r="K1188" s="18" t="str">
        <f t="shared" si="115"/>
        <v/>
      </c>
      <c r="L1188" s="69" t="str">
        <f t="shared" si="117"/>
        <v/>
      </c>
      <c r="N1188" s="23" t="str">
        <f t="shared" si="116"/>
        <v/>
      </c>
    </row>
    <row r="1189" spans="8:14" x14ac:dyDescent="0.25">
      <c r="H1189" s="18" t="str">
        <f t="shared" si="112"/>
        <v/>
      </c>
      <c r="I1189" s="26" t="str">
        <f t="shared" si="113"/>
        <v/>
      </c>
      <c r="J1189" s="18" t="str">
        <f t="shared" si="114"/>
        <v/>
      </c>
      <c r="K1189" s="18" t="str">
        <f t="shared" si="115"/>
        <v/>
      </c>
      <c r="L1189" s="69" t="str">
        <f t="shared" si="117"/>
        <v/>
      </c>
      <c r="N1189" s="23" t="str">
        <f t="shared" si="116"/>
        <v/>
      </c>
    </row>
    <row r="1190" spans="8:14" x14ac:dyDescent="0.25">
      <c r="H1190" s="18" t="str">
        <f t="shared" si="112"/>
        <v/>
      </c>
      <c r="I1190" s="26" t="str">
        <f t="shared" si="113"/>
        <v/>
      </c>
      <c r="J1190" s="18" t="str">
        <f t="shared" si="114"/>
        <v/>
      </c>
      <c r="K1190" s="18" t="str">
        <f t="shared" si="115"/>
        <v/>
      </c>
      <c r="L1190" s="69" t="str">
        <f t="shared" si="117"/>
        <v/>
      </c>
      <c r="N1190" s="23" t="str">
        <f t="shared" si="116"/>
        <v/>
      </c>
    </row>
    <row r="1191" spans="8:14" x14ac:dyDescent="0.25">
      <c r="H1191" s="18" t="str">
        <f t="shared" si="112"/>
        <v/>
      </c>
      <c r="I1191" s="26" t="str">
        <f t="shared" si="113"/>
        <v/>
      </c>
      <c r="J1191" s="18" t="str">
        <f t="shared" si="114"/>
        <v/>
      </c>
      <c r="K1191" s="18" t="str">
        <f t="shared" si="115"/>
        <v/>
      </c>
      <c r="L1191" s="69" t="str">
        <f t="shared" si="117"/>
        <v/>
      </c>
      <c r="N1191" s="23" t="str">
        <f t="shared" si="116"/>
        <v/>
      </c>
    </row>
    <row r="1192" spans="8:14" x14ac:dyDescent="0.25">
      <c r="H1192" s="18" t="str">
        <f t="shared" si="112"/>
        <v/>
      </c>
      <c r="I1192" s="26" t="str">
        <f t="shared" si="113"/>
        <v/>
      </c>
      <c r="J1192" s="18" t="str">
        <f t="shared" si="114"/>
        <v/>
      </c>
      <c r="K1192" s="18" t="str">
        <f t="shared" si="115"/>
        <v/>
      </c>
      <c r="L1192" s="69" t="str">
        <f t="shared" si="117"/>
        <v/>
      </c>
      <c r="N1192" s="23" t="str">
        <f t="shared" si="116"/>
        <v/>
      </c>
    </row>
    <row r="1193" spans="8:14" x14ac:dyDescent="0.25">
      <c r="H1193" s="18" t="str">
        <f t="shared" si="112"/>
        <v/>
      </c>
      <c r="I1193" s="26" t="str">
        <f t="shared" si="113"/>
        <v/>
      </c>
      <c r="J1193" s="18" t="str">
        <f t="shared" si="114"/>
        <v/>
      </c>
      <c r="K1193" s="18" t="str">
        <f t="shared" si="115"/>
        <v/>
      </c>
      <c r="L1193" s="69" t="str">
        <f t="shared" si="117"/>
        <v/>
      </c>
      <c r="N1193" s="23" t="str">
        <f t="shared" si="116"/>
        <v/>
      </c>
    </row>
    <row r="1194" spans="8:14" x14ac:dyDescent="0.25">
      <c r="H1194" s="18" t="str">
        <f t="shared" si="112"/>
        <v/>
      </c>
      <c r="I1194" s="26" t="str">
        <f t="shared" si="113"/>
        <v/>
      </c>
      <c r="J1194" s="18" t="str">
        <f t="shared" si="114"/>
        <v/>
      </c>
      <c r="K1194" s="18" t="str">
        <f t="shared" si="115"/>
        <v/>
      </c>
      <c r="L1194" s="69" t="str">
        <f t="shared" si="117"/>
        <v/>
      </c>
      <c r="N1194" s="23" t="str">
        <f t="shared" si="116"/>
        <v/>
      </c>
    </row>
    <row r="1195" spans="8:14" x14ac:dyDescent="0.25">
      <c r="H1195" s="18" t="str">
        <f t="shared" si="112"/>
        <v/>
      </c>
      <c r="I1195" s="26" t="str">
        <f t="shared" si="113"/>
        <v/>
      </c>
      <c r="J1195" s="18" t="str">
        <f t="shared" si="114"/>
        <v/>
      </c>
      <c r="K1195" s="18" t="str">
        <f t="shared" si="115"/>
        <v/>
      </c>
      <c r="L1195" s="69" t="str">
        <f t="shared" si="117"/>
        <v/>
      </c>
      <c r="N1195" s="23" t="str">
        <f t="shared" si="116"/>
        <v/>
      </c>
    </row>
    <row r="1196" spans="8:14" x14ac:dyDescent="0.25">
      <c r="H1196" s="18" t="str">
        <f t="shared" si="112"/>
        <v/>
      </c>
      <c r="I1196" s="26" t="str">
        <f t="shared" si="113"/>
        <v/>
      </c>
      <c r="J1196" s="18" t="str">
        <f t="shared" si="114"/>
        <v/>
      </c>
      <c r="K1196" s="18" t="str">
        <f t="shared" si="115"/>
        <v/>
      </c>
      <c r="L1196" s="69" t="str">
        <f t="shared" si="117"/>
        <v/>
      </c>
      <c r="N1196" s="23" t="str">
        <f t="shared" si="116"/>
        <v/>
      </c>
    </row>
    <row r="1197" spans="8:14" x14ac:dyDescent="0.25">
      <c r="H1197" s="18" t="str">
        <f t="shared" si="112"/>
        <v/>
      </c>
      <c r="I1197" s="26" t="str">
        <f t="shared" si="113"/>
        <v/>
      </c>
      <c r="J1197" s="18" t="str">
        <f t="shared" si="114"/>
        <v/>
      </c>
      <c r="K1197" s="18" t="str">
        <f t="shared" si="115"/>
        <v/>
      </c>
      <c r="L1197" s="69" t="str">
        <f t="shared" si="117"/>
        <v/>
      </c>
      <c r="N1197" s="23" t="str">
        <f t="shared" si="116"/>
        <v/>
      </c>
    </row>
    <row r="1198" spans="8:14" x14ac:dyDescent="0.25">
      <c r="H1198" s="18" t="str">
        <f t="shared" si="112"/>
        <v/>
      </c>
      <c r="I1198" s="26" t="str">
        <f t="shared" si="113"/>
        <v/>
      </c>
      <c r="J1198" s="18" t="str">
        <f t="shared" si="114"/>
        <v/>
      </c>
      <c r="K1198" s="18" t="str">
        <f t="shared" si="115"/>
        <v/>
      </c>
      <c r="L1198" s="69" t="str">
        <f t="shared" si="117"/>
        <v/>
      </c>
      <c r="N1198" s="23" t="str">
        <f t="shared" si="116"/>
        <v/>
      </c>
    </row>
    <row r="1199" spans="8:14" x14ac:dyDescent="0.25">
      <c r="H1199" s="18" t="str">
        <f t="shared" si="112"/>
        <v/>
      </c>
      <c r="I1199" s="26" t="str">
        <f t="shared" si="113"/>
        <v/>
      </c>
      <c r="J1199" s="18" t="str">
        <f t="shared" si="114"/>
        <v/>
      </c>
      <c r="K1199" s="18" t="str">
        <f t="shared" si="115"/>
        <v/>
      </c>
      <c r="L1199" s="69" t="str">
        <f t="shared" si="117"/>
        <v/>
      </c>
      <c r="N1199" s="23" t="str">
        <f t="shared" si="116"/>
        <v/>
      </c>
    </row>
    <row r="1200" spans="8:14" x14ac:dyDescent="0.25">
      <c r="H1200" s="18" t="str">
        <f t="shared" si="112"/>
        <v/>
      </c>
      <c r="I1200" s="26" t="str">
        <f t="shared" si="113"/>
        <v/>
      </c>
      <c r="J1200" s="18" t="str">
        <f t="shared" si="114"/>
        <v/>
      </c>
      <c r="K1200" s="18" t="str">
        <f t="shared" si="115"/>
        <v/>
      </c>
      <c r="L1200" s="69" t="str">
        <f t="shared" si="117"/>
        <v/>
      </c>
      <c r="N1200" s="23" t="str">
        <f t="shared" si="116"/>
        <v/>
      </c>
    </row>
    <row r="1201" spans="8:14" x14ac:dyDescent="0.25">
      <c r="H1201" s="18" t="str">
        <f t="shared" si="112"/>
        <v/>
      </c>
      <c r="I1201" s="26" t="str">
        <f t="shared" si="113"/>
        <v/>
      </c>
      <c r="J1201" s="18" t="str">
        <f t="shared" si="114"/>
        <v/>
      </c>
      <c r="K1201" s="18" t="str">
        <f t="shared" si="115"/>
        <v/>
      </c>
      <c r="L1201" s="69" t="str">
        <f t="shared" si="117"/>
        <v/>
      </c>
      <c r="N1201" s="23" t="str">
        <f t="shared" si="116"/>
        <v/>
      </c>
    </row>
    <row r="1202" spans="8:14" x14ac:dyDescent="0.25">
      <c r="H1202" s="18" t="str">
        <f t="shared" si="112"/>
        <v/>
      </c>
      <c r="I1202" s="26" t="str">
        <f t="shared" si="113"/>
        <v/>
      </c>
      <c r="J1202" s="18" t="str">
        <f t="shared" si="114"/>
        <v/>
      </c>
      <c r="K1202" s="18" t="str">
        <f t="shared" si="115"/>
        <v/>
      </c>
      <c r="L1202" s="69" t="str">
        <f t="shared" si="117"/>
        <v/>
      </c>
      <c r="N1202" s="23" t="str">
        <f t="shared" si="116"/>
        <v/>
      </c>
    </row>
    <row r="1203" spans="8:14" x14ac:dyDescent="0.25">
      <c r="H1203" s="18" t="str">
        <f t="shared" si="112"/>
        <v/>
      </c>
      <c r="I1203" s="26" t="str">
        <f t="shared" si="113"/>
        <v/>
      </c>
      <c r="J1203" s="18" t="str">
        <f t="shared" si="114"/>
        <v/>
      </c>
      <c r="K1203" s="18" t="str">
        <f t="shared" si="115"/>
        <v/>
      </c>
      <c r="L1203" s="69" t="str">
        <f t="shared" si="117"/>
        <v/>
      </c>
      <c r="N1203" s="23" t="str">
        <f t="shared" si="116"/>
        <v/>
      </c>
    </row>
    <row r="1204" spans="8:14" x14ac:dyDescent="0.25">
      <c r="H1204" s="18" t="str">
        <f t="shared" si="112"/>
        <v/>
      </c>
      <c r="I1204" s="26" t="str">
        <f t="shared" si="113"/>
        <v/>
      </c>
      <c r="J1204" s="18" t="str">
        <f t="shared" si="114"/>
        <v/>
      </c>
      <c r="K1204" s="18" t="str">
        <f t="shared" si="115"/>
        <v/>
      </c>
      <c r="L1204" s="69" t="str">
        <f t="shared" si="117"/>
        <v/>
      </c>
      <c r="N1204" s="23" t="str">
        <f t="shared" si="116"/>
        <v/>
      </c>
    </row>
    <row r="1205" spans="8:14" x14ac:dyDescent="0.25">
      <c r="H1205" s="18" t="str">
        <f t="shared" si="112"/>
        <v/>
      </c>
      <c r="I1205" s="26" t="str">
        <f t="shared" si="113"/>
        <v/>
      </c>
      <c r="J1205" s="18" t="str">
        <f t="shared" si="114"/>
        <v/>
      </c>
      <c r="K1205" s="18" t="str">
        <f t="shared" si="115"/>
        <v/>
      </c>
      <c r="L1205" s="69" t="str">
        <f t="shared" si="117"/>
        <v/>
      </c>
      <c r="N1205" s="23" t="str">
        <f t="shared" si="116"/>
        <v/>
      </c>
    </row>
    <row r="1206" spans="8:14" x14ac:dyDescent="0.25">
      <c r="H1206" s="18" t="str">
        <f t="shared" si="112"/>
        <v/>
      </c>
      <c r="I1206" s="26" t="str">
        <f t="shared" si="113"/>
        <v/>
      </c>
      <c r="J1206" s="18" t="str">
        <f t="shared" si="114"/>
        <v/>
      </c>
      <c r="K1206" s="18" t="str">
        <f t="shared" si="115"/>
        <v/>
      </c>
      <c r="L1206" s="69" t="str">
        <f t="shared" si="117"/>
        <v/>
      </c>
      <c r="N1206" s="23" t="str">
        <f t="shared" si="116"/>
        <v/>
      </c>
    </row>
    <row r="1207" spans="8:14" x14ac:dyDescent="0.25">
      <c r="H1207" s="18" t="str">
        <f t="shared" si="112"/>
        <v/>
      </c>
      <c r="I1207" s="26" t="str">
        <f t="shared" si="113"/>
        <v/>
      </c>
      <c r="J1207" s="18" t="str">
        <f t="shared" si="114"/>
        <v/>
      </c>
      <c r="K1207" s="18" t="str">
        <f t="shared" si="115"/>
        <v/>
      </c>
      <c r="L1207" s="69" t="str">
        <f t="shared" si="117"/>
        <v/>
      </c>
      <c r="N1207" s="23" t="str">
        <f t="shared" si="116"/>
        <v/>
      </c>
    </row>
    <row r="1208" spans="8:14" x14ac:dyDescent="0.25">
      <c r="H1208" s="18" t="str">
        <f t="shared" si="112"/>
        <v/>
      </c>
      <c r="I1208" s="26" t="str">
        <f t="shared" si="113"/>
        <v/>
      </c>
      <c r="J1208" s="18" t="str">
        <f t="shared" si="114"/>
        <v/>
      </c>
      <c r="K1208" s="18" t="str">
        <f t="shared" si="115"/>
        <v/>
      </c>
      <c r="L1208" s="69" t="str">
        <f t="shared" si="117"/>
        <v/>
      </c>
      <c r="N1208" s="23" t="str">
        <f t="shared" si="116"/>
        <v/>
      </c>
    </row>
    <row r="1209" spans="8:14" x14ac:dyDescent="0.25">
      <c r="H1209" s="18" t="str">
        <f t="shared" si="112"/>
        <v/>
      </c>
      <c r="I1209" s="26" t="str">
        <f t="shared" si="113"/>
        <v/>
      </c>
      <c r="J1209" s="18" t="str">
        <f t="shared" si="114"/>
        <v/>
      </c>
      <c r="K1209" s="18" t="str">
        <f t="shared" si="115"/>
        <v/>
      </c>
      <c r="L1209" s="69" t="str">
        <f t="shared" si="117"/>
        <v/>
      </c>
      <c r="N1209" s="23" t="str">
        <f t="shared" si="116"/>
        <v/>
      </c>
    </row>
    <row r="1210" spans="8:14" x14ac:dyDescent="0.25">
      <c r="H1210" s="18" t="str">
        <f t="shared" si="112"/>
        <v/>
      </c>
      <c r="I1210" s="26" t="str">
        <f t="shared" si="113"/>
        <v/>
      </c>
      <c r="J1210" s="18" t="str">
        <f t="shared" si="114"/>
        <v/>
      </c>
      <c r="K1210" s="18" t="str">
        <f t="shared" si="115"/>
        <v/>
      </c>
      <c r="L1210" s="69" t="str">
        <f t="shared" si="117"/>
        <v/>
      </c>
      <c r="N1210" s="23" t="str">
        <f t="shared" si="116"/>
        <v/>
      </c>
    </row>
    <row r="1211" spans="8:14" x14ac:dyDescent="0.25">
      <c r="H1211" s="18" t="str">
        <f t="shared" si="112"/>
        <v/>
      </c>
      <c r="I1211" s="26" t="str">
        <f t="shared" si="113"/>
        <v/>
      </c>
      <c r="J1211" s="18" t="str">
        <f t="shared" si="114"/>
        <v/>
      </c>
      <c r="K1211" s="18" t="str">
        <f t="shared" si="115"/>
        <v/>
      </c>
      <c r="L1211" s="69" t="str">
        <f t="shared" si="117"/>
        <v/>
      </c>
      <c r="N1211" s="23" t="str">
        <f t="shared" si="116"/>
        <v/>
      </c>
    </row>
    <row r="1212" spans="8:14" x14ac:dyDescent="0.25">
      <c r="H1212" s="18" t="str">
        <f t="shared" si="112"/>
        <v/>
      </c>
      <c r="I1212" s="26" t="str">
        <f t="shared" si="113"/>
        <v/>
      </c>
      <c r="J1212" s="18" t="str">
        <f t="shared" si="114"/>
        <v/>
      </c>
      <c r="K1212" s="18" t="str">
        <f t="shared" si="115"/>
        <v/>
      </c>
      <c r="L1212" s="69" t="str">
        <f t="shared" si="117"/>
        <v/>
      </c>
      <c r="N1212" s="23" t="str">
        <f t="shared" si="116"/>
        <v/>
      </c>
    </row>
    <row r="1213" spans="8:14" x14ac:dyDescent="0.25">
      <c r="H1213" s="18" t="str">
        <f t="shared" si="112"/>
        <v/>
      </c>
      <c r="I1213" s="26" t="str">
        <f t="shared" si="113"/>
        <v/>
      </c>
      <c r="J1213" s="18" t="str">
        <f t="shared" si="114"/>
        <v/>
      </c>
      <c r="K1213" s="18" t="str">
        <f t="shared" si="115"/>
        <v/>
      </c>
      <c r="L1213" s="69" t="str">
        <f t="shared" si="117"/>
        <v/>
      </c>
      <c r="N1213" s="23" t="str">
        <f t="shared" si="116"/>
        <v/>
      </c>
    </row>
    <row r="1214" spans="8:14" x14ac:dyDescent="0.25">
      <c r="H1214" s="18" t="str">
        <f t="shared" si="112"/>
        <v/>
      </c>
      <c r="I1214" s="26" t="str">
        <f t="shared" si="113"/>
        <v/>
      </c>
      <c r="J1214" s="18" t="str">
        <f t="shared" si="114"/>
        <v/>
      </c>
      <c r="K1214" s="18" t="str">
        <f t="shared" si="115"/>
        <v/>
      </c>
      <c r="L1214" s="69" t="str">
        <f t="shared" si="117"/>
        <v/>
      </c>
      <c r="N1214" s="23" t="str">
        <f t="shared" si="116"/>
        <v/>
      </c>
    </row>
    <row r="1215" spans="8:14" x14ac:dyDescent="0.25">
      <c r="H1215" s="18" t="str">
        <f t="shared" si="112"/>
        <v/>
      </c>
      <c r="I1215" s="26" t="str">
        <f t="shared" si="113"/>
        <v/>
      </c>
      <c r="J1215" s="18" t="str">
        <f t="shared" si="114"/>
        <v/>
      </c>
      <c r="K1215" s="18" t="str">
        <f t="shared" si="115"/>
        <v/>
      </c>
      <c r="L1215" s="69" t="str">
        <f t="shared" si="117"/>
        <v/>
      </c>
      <c r="N1215" s="23" t="str">
        <f t="shared" si="116"/>
        <v/>
      </c>
    </row>
    <row r="1216" spans="8:14" x14ac:dyDescent="0.25">
      <c r="H1216" s="18" t="str">
        <f t="shared" si="112"/>
        <v/>
      </c>
      <c r="I1216" s="26" t="str">
        <f t="shared" si="113"/>
        <v/>
      </c>
      <c r="J1216" s="18" t="str">
        <f t="shared" si="114"/>
        <v/>
      </c>
      <c r="K1216" s="18" t="str">
        <f t="shared" si="115"/>
        <v/>
      </c>
      <c r="L1216" s="69" t="str">
        <f t="shared" si="117"/>
        <v/>
      </c>
      <c r="N1216" s="23" t="str">
        <f t="shared" si="116"/>
        <v/>
      </c>
    </row>
    <row r="1217" spans="8:14" x14ac:dyDescent="0.25">
      <c r="H1217" s="18" t="str">
        <f t="shared" si="112"/>
        <v/>
      </c>
      <c r="I1217" s="26" t="str">
        <f t="shared" si="113"/>
        <v/>
      </c>
      <c r="J1217" s="18" t="str">
        <f t="shared" si="114"/>
        <v/>
      </c>
      <c r="K1217" s="18" t="str">
        <f t="shared" si="115"/>
        <v/>
      </c>
      <c r="L1217" s="69" t="str">
        <f t="shared" si="117"/>
        <v/>
      </c>
      <c r="N1217" s="23" t="str">
        <f t="shared" si="116"/>
        <v/>
      </c>
    </row>
    <row r="1218" spans="8:14" x14ac:dyDescent="0.25">
      <c r="H1218" s="18" t="str">
        <f t="shared" si="112"/>
        <v/>
      </c>
      <c r="I1218" s="26" t="str">
        <f t="shared" si="113"/>
        <v/>
      </c>
      <c r="J1218" s="18" t="str">
        <f t="shared" si="114"/>
        <v/>
      </c>
      <c r="K1218" s="18" t="str">
        <f t="shared" si="115"/>
        <v/>
      </c>
      <c r="L1218" s="69" t="str">
        <f t="shared" si="117"/>
        <v/>
      </c>
      <c r="N1218" s="23" t="str">
        <f t="shared" si="116"/>
        <v/>
      </c>
    </row>
    <row r="1219" spans="8:14" x14ac:dyDescent="0.25">
      <c r="H1219" s="18" t="str">
        <f t="shared" si="112"/>
        <v/>
      </c>
      <c r="I1219" s="26" t="str">
        <f t="shared" si="113"/>
        <v/>
      </c>
      <c r="J1219" s="18" t="str">
        <f t="shared" si="114"/>
        <v/>
      </c>
      <c r="K1219" s="18" t="str">
        <f t="shared" si="115"/>
        <v/>
      </c>
      <c r="L1219" s="69" t="str">
        <f t="shared" si="117"/>
        <v/>
      </c>
      <c r="N1219" s="23" t="str">
        <f t="shared" si="116"/>
        <v/>
      </c>
    </row>
    <row r="1220" spans="8:14" x14ac:dyDescent="0.25">
      <c r="H1220" s="18" t="str">
        <f t="shared" ref="H1220:H1283" si="118">IF(OR($E1220="",$G1220=""),"",$E1220*$G1220)</f>
        <v/>
      </c>
      <c r="I1220" s="26" t="str">
        <f t="shared" ref="I1220:I1283" si="119">IF($F1220="","",IFERROR(INDEX(CurRate,MATCH($F1220,CurCode,0)),""))</f>
        <v/>
      </c>
      <c r="J1220" s="18" t="str">
        <f t="shared" ref="J1220:J1283" si="120">IF(OR($G1220="",$I1220="",$I1220=0),"",$G1220/$I1220)</f>
        <v/>
      </c>
      <c r="K1220" s="18" t="str">
        <f t="shared" ref="K1220:K1283" si="121">IF(OR($E1220="",$J1220=""),"",$E1220*$J1220)</f>
        <v/>
      </c>
      <c r="L1220" s="69" t="str">
        <f t="shared" si="117"/>
        <v/>
      </c>
      <c r="N1220" s="23" t="str">
        <f t="shared" ref="N1220:N1283" si="122">IF($A1220="","",$A1220*100000+ROW())</f>
        <v/>
      </c>
    </row>
    <row r="1221" spans="8:14" x14ac:dyDescent="0.25">
      <c r="H1221" s="18" t="str">
        <f t="shared" si="118"/>
        <v/>
      </c>
      <c r="I1221" s="26" t="str">
        <f t="shared" si="119"/>
        <v/>
      </c>
      <c r="J1221" s="18" t="str">
        <f t="shared" si="120"/>
        <v/>
      </c>
      <c r="K1221" s="18" t="str">
        <f t="shared" si="121"/>
        <v/>
      </c>
      <c r="L1221" s="69" t="str">
        <f t="shared" ref="L1221:L1284" si="123">IF(D1221="","",IF(ISNUMBER(MATCH(D1221,ItemName,0)),"OK","NOT IN ITEMS LIST"))</f>
        <v/>
      </c>
      <c r="N1221" s="23" t="str">
        <f t="shared" si="122"/>
        <v/>
      </c>
    </row>
    <row r="1222" spans="8:14" x14ac:dyDescent="0.25">
      <c r="H1222" s="18" t="str">
        <f t="shared" si="118"/>
        <v/>
      </c>
      <c r="I1222" s="26" t="str">
        <f t="shared" si="119"/>
        <v/>
      </c>
      <c r="J1222" s="18" t="str">
        <f t="shared" si="120"/>
        <v/>
      </c>
      <c r="K1222" s="18" t="str">
        <f t="shared" si="121"/>
        <v/>
      </c>
      <c r="L1222" s="69" t="str">
        <f t="shared" si="123"/>
        <v/>
      </c>
      <c r="N1222" s="23" t="str">
        <f t="shared" si="122"/>
        <v/>
      </c>
    </row>
    <row r="1223" spans="8:14" x14ac:dyDescent="0.25">
      <c r="H1223" s="18" t="str">
        <f t="shared" si="118"/>
        <v/>
      </c>
      <c r="I1223" s="26" t="str">
        <f t="shared" si="119"/>
        <v/>
      </c>
      <c r="J1223" s="18" t="str">
        <f t="shared" si="120"/>
        <v/>
      </c>
      <c r="K1223" s="18" t="str">
        <f t="shared" si="121"/>
        <v/>
      </c>
      <c r="L1223" s="69" t="str">
        <f t="shared" si="123"/>
        <v/>
      </c>
      <c r="N1223" s="23" t="str">
        <f t="shared" si="122"/>
        <v/>
      </c>
    </row>
    <row r="1224" spans="8:14" x14ac:dyDescent="0.25">
      <c r="H1224" s="18" t="str">
        <f t="shared" si="118"/>
        <v/>
      </c>
      <c r="I1224" s="26" t="str">
        <f t="shared" si="119"/>
        <v/>
      </c>
      <c r="J1224" s="18" t="str">
        <f t="shared" si="120"/>
        <v/>
      </c>
      <c r="K1224" s="18" t="str">
        <f t="shared" si="121"/>
        <v/>
      </c>
      <c r="L1224" s="69" t="str">
        <f t="shared" si="123"/>
        <v/>
      </c>
      <c r="N1224" s="23" t="str">
        <f t="shared" si="122"/>
        <v/>
      </c>
    </row>
    <row r="1225" spans="8:14" x14ac:dyDescent="0.25">
      <c r="H1225" s="18" t="str">
        <f t="shared" si="118"/>
        <v/>
      </c>
      <c r="I1225" s="26" t="str">
        <f t="shared" si="119"/>
        <v/>
      </c>
      <c r="J1225" s="18" t="str">
        <f t="shared" si="120"/>
        <v/>
      </c>
      <c r="K1225" s="18" t="str">
        <f t="shared" si="121"/>
        <v/>
      </c>
      <c r="L1225" s="69" t="str">
        <f t="shared" si="123"/>
        <v/>
      </c>
      <c r="N1225" s="23" t="str">
        <f t="shared" si="122"/>
        <v/>
      </c>
    </row>
    <row r="1226" spans="8:14" x14ac:dyDescent="0.25">
      <c r="H1226" s="18" t="str">
        <f t="shared" si="118"/>
        <v/>
      </c>
      <c r="I1226" s="26" t="str">
        <f t="shared" si="119"/>
        <v/>
      </c>
      <c r="J1226" s="18" t="str">
        <f t="shared" si="120"/>
        <v/>
      </c>
      <c r="K1226" s="18" t="str">
        <f t="shared" si="121"/>
        <v/>
      </c>
      <c r="L1226" s="69" t="str">
        <f t="shared" si="123"/>
        <v/>
      </c>
      <c r="N1226" s="23" t="str">
        <f t="shared" si="122"/>
        <v/>
      </c>
    </row>
    <row r="1227" spans="8:14" x14ac:dyDescent="0.25">
      <c r="H1227" s="18" t="str">
        <f t="shared" si="118"/>
        <v/>
      </c>
      <c r="I1227" s="26" t="str">
        <f t="shared" si="119"/>
        <v/>
      </c>
      <c r="J1227" s="18" t="str">
        <f t="shared" si="120"/>
        <v/>
      </c>
      <c r="K1227" s="18" t="str">
        <f t="shared" si="121"/>
        <v/>
      </c>
      <c r="L1227" s="69" t="str">
        <f t="shared" si="123"/>
        <v/>
      </c>
      <c r="N1227" s="23" t="str">
        <f t="shared" si="122"/>
        <v/>
      </c>
    </row>
    <row r="1228" spans="8:14" x14ac:dyDescent="0.25">
      <c r="H1228" s="18" t="str">
        <f t="shared" si="118"/>
        <v/>
      </c>
      <c r="I1228" s="26" t="str">
        <f t="shared" si="119"/>
        <v/>
      </c>
      <c r="J1228" s="18" t="str">
        <f t="shared" si="120"/>
        <v/>
      </c>
      <c r="K1228" s="18" t="str">
        <f t="shared" si="121"/>
        <v/>
      </c>
      <c r="L1228" s="69" t="str">
        <f t="shared" si="123"/>
        <v/>
      </c>
      <c r="N1228" s="23" t="str">
        <f t="shared" si="122"/>
        <v/>
      </c>
    </row>
    <row r="1229" spans="8:14" x14ac:dyDescent="0.25">
      <c r="H1229" s="18" t="str">
        <f t="shared" si="118"/>
        <v/>
      </c>
      <c r="I1229" s="26" t="str">
        <f t="shared" si="119"/>
        <v/>
      </c>
      <c r="J1229" s="18" t="str">
        <f t="shared" si="120"/>
        <v/>
      </c>
      <c r="K1229" s="18" t="str">
        <f t="shared" si="121"/>
        <v/>
      </c>
      <c r="L1229" s="69" t="str">
        <f t="shared" si="123"/>
        <v/>
      </c>
      <c r="N1229" s="23" t="str">
        <f t="shared" si="122"/>
        <v/>
      </c>
    </row>
    <row r="1230" spans="8:14" x14ac:dyDescent="0.25">
      <c r="H1230" s="18" t="str">
        <f t="shared" si="118"/>
        <v/>
      </c>
      <c r="I1230" s="26" t="str">
        <f t="shared" si="119"/>
        <v/>
      </c>
      <c r="J1230" s="18" t="str">
        <f t="shared" si="120"/>
        <v/>
      </c>
      <c r="K1230" s="18" t="str">
        <f t="shared" si="121"/>
        <v/>
      </c>
      <c r="L1230" s="69" t="str">
        <f t="shared" si="123"/>
        <v/>
      </c>
      <c r="N1230" s="23" t="str">
        <f t="shared" si="122"/>
        <v/>
      </c>
    </row>
    <row r="1231" spans="8:14" x14ac:dyDescent="0.25">
      <c r="H1231" s="18" t="str">
        <f t="shared" si="118"/>
        <v/>
      </c>
      <c r="I1231" s="26" t="str">
        <f t="shared" si="119"/>
        <v/>
      </c>
      <c r="J1231" s="18" t="str">
        <f t="shared" si="120"/>
        <v/>
      </c>
      <c r="K1231" s="18" t="str">
        <f t="shared" si="121"/>
        <v/>
      </c>
      <c r="L1231" s="69" t="str">
        <f t="shared" si="123"/>
        <v/>
      </c>
      <c r="N1231" s="23" t="str">
        <f t="shared" si="122"/>
        <v/>
      </c>
    </row>
    <row r="1232" spans="8:14" x14ac:dyDescent="0.25">
      <c r="H1232" s="18" t="str">
        <f t="shared" si="118"/>
        <v/>
      </c>
      <c r="I1232" s="26" t="str">
        <f t="shared" si="119"/>
        <v/>
      </c>
      <c r="J1232" s="18" t="str">
        <f t="shared" si="120"/>
        <v/>
      </c>
      <c r="K1232" s="18" t="str">
        <f t="shared" si="121"/>
        <v/>
      </c>
      <c r="L1232" s="69" t="str">
        <f t="shared" si="123"/>
        <v/>
      </c>
      <c r="N1232" s="23" t="str">
        <f t="shared" si="122"/>
        <v/>
      </c>
    </row>
    <row r="1233" spans="8:14" x14ac:dyDescent="0.25">
      <c r="H1233" s="18" t="str">
        <f t="shared" si="118"/>
        <v/>
      </c>
      <c r="I1233" s="26" t="str">
        <f t="shared" si="119"/>
        <v/>
      </c>
      <c r="J1233" s="18" t="str">
        <f t="shared" si="120"/>
        <v/>
      </c>
      <c r="K1233" s="18" t="str">
        <f t="shared" si="121"/>
        <v/>
      </c>
      <c r="L1233" s="69" t="str">
        <f t="shared" si="123"/>
        <v/>
      </c>
      <c r="N1233" s="23" t="str">
        <f t="shared" si="122"/>
        <v/>
      </c>
    </row>
    <row r="1234" spans="8:14" x14ac:dyDescent="0.25">
      <c r="H1234" s="18" t="str">
        <f t="shared" si="118"/>
        <v/>
      </c>
      <c r="I1234" s="26" t="str">
        <f t="shared" si="119"/>
        <v/>
      </c>
      <c r="J1234" s="18" t="str">
        <f t="shared" si="120"/>
        <v/>
      </c>
      <c r="K1234" s="18" t="str">
        <f t="shared" si="121"/>
        <v/>
      </c>
      <c r="L1234" s="69" t="str">
        <f t="shared" si="123"/>
        <v/>
      </c>
      <c r="N1234" s="23" t="str">
        <f t="shared" si="122"/>
        <v/>
      </c>
    </row>
    <row r="1235" spans="8:14" x14ac:dyDescent="0.25">
      <c r="H1235" s="18" t="str">
        <f t="shared" si="118"/>
        <v/>
      </c>
      <c r="I1235" s="26" t="str">
        <f t="shared" si="119"/>
        <v/>
      </c>
      <c r="J1235" s="18" t="str">
        <f t="shared" si="120"/>
        <v/>
      </c>
      <c r="K1235" s="18" t="str">
        <f t="shared" si="121"/>
        <v/>
      </c>
      <c r="L1235" s="69" t="str">
        <f t="shared" si="123"/>
        <v/>
      </c>
      <c r="N1235" s="23" t="str">
        <f t="shared" si="122"/>
        <v/>
      </c>
    </row>
    <row r="1236" spans="8:14" x14ac:dyDescent="0.25">
      <c r="H1236" s="18" t="str">
        <f t="shared" si="118"/>
        <v/>
      </c>
      <c r="I1236" s="26" t="str">
        <f t="shared" si="119"/>
        <v/>
      </c>
      <c r="J1236" s="18" t="str">
        <f t="shared" si="120"/>
        <v/>
      </c>
      <c r="K1236" s="18" t="str">
        <f t="shared" si="121"/>
        <v/>
      </c>
      <c r="L1236" s="69" t="str">
        <f t="shared" si="123"/>
        <v/>
      </c>
      <c r="N1236" s="23" t="str">
        <f t="shared" si="122"/>
        <v/>
      </c>
    </row>
    <row r="1237" spans="8:14" x14ac:dyDescent="0.25">
      <c r="H1237" s="18" t="str">
        <f t="shared" si="118"/>
        <v/>
      </c>
      <c r="I1237" s="26" t="str">
        <f t="shared" si="119"/>
        <v/>
      </c>
      <c r="J1237" s="18" t="str">
        <f t="shared" si="120"/>
        <v/>
      </c>
      <c r="K1237" s="18" t="str">
        <f t="shared" si="121"/>
        <v/>
      </c>
      <c r="L1237" s="69" t="str">
        <f t="shared" si="123"/>
        <v/>
      </c>
      <c r="N1237" s="23" t="str">
        <f t="shared" si="122"/>
        <v/>
      </c>
    </row>
    <row r="1238" spans="8:14" x14ac:dyDescent="0.25">
      <c r="H1238" s="18" t="str">
        <f t="shared" si="118"/>
        <v/>
      </c>
      <c r="I1238" s="26" t="str">
        <f t="shared" si="119"/>
        <v/>
      </c>
      <c r="J1238" s="18" t="str">
        <f t="shared" si="120"/>
        <v/>
      </c>
      <c r="K1238" s="18" t="str">
        <f t="shared" si="121"/>
        <v/>
      </c>
      <c r="L1238" s="69" t="str">
        <f t="shared" si="123"/>
        <v/>
      </c>
      <c r="N1238" s="23" t="str">
        <f t="shared" si="122"/>
        <v/>
      </c>
    </row>
    <row r="1239" spans="8:14" x14ac:dyDescent="0.25">
      <c r="H1239" s="18" t="str">
        <f t="shared" si="118"/>
        <v/>
      </c>
      <c r="I1239" s="26" t="str">
        <f t="shared" si="119"/>
        <v/>
      </c>
      <c r="J1239" s="18" t="str">
        <f t="shared" si="120"/>
        <v/>
      </c>
      <c r="K1239" s="18" t="str">
        <f t="shared" si="121"/>
        <v/>
      </c>
      <c r="L1239" s="69" t="str">
        <f t="shared" si="123"/>
        <v/>
      </c>
      <c r="N1239" s="23" t="str">
        <f t="shared" si="122"/>
        <v/>
      </c>
    </row>
    <row r="1240" spans="8:14" x14ac:dyDescent="0.25">
      <c r="H1240" s="18" t="str">
        <f t="shared" si="118"/>
        <v/>
      </c>
      <c r="I1240" s="26" t="str">
        <f t="shared" si="119"/>
        <v/>
      </c>
      <c r="J1240" s="18" t="str">
        <f t="shared" si="120"/>
        <v/>
      </c>
      <c r="K1240" s="18" t="str">
        <f t="shared" si="121"/>
        <v/>
      </c>
      <c r="L1240" s="69" t="str">
        <f t="shared" si="123"/>
        <v/>
      </c>
      <c r="N1240" s="23" t="str">
        <f t="shared" si="122"/>
        <v/>
      </c>
    </row>
    <row r="1241" spans="8:14" x14ac:dyDescent="0.25">
      <c r="H1241" s="18" t="str">
        <f t="shared" si="118"/>
        <v/>
      </c>
      <c r="I1241" s="26" t="str">
        <f t="shared" si="119"/>
        <v/>
      </c>
      <c r="J1241" s="18" t="str">
        <f t="shared" si="120"/>
        <v/>
      </c>
      <c r="K1241" s="18" t="str">
        <f t="shared" si="121"/>
        <v/>
      </c>
      <c r="L1241" s="69" t="str">
        <f t="shared" si="123"/>
        <v/>
      </c>
      <c r="N1241" s="23" t="str">
        <f t="shared" si="122"/>
        <v/>
      </c>
    </row>
    <row r="1242" spans="8:14" x14ac:dyDescent="0.25">
      <c r="H1242" s="18" t="str">
        <f t="shared" si="118"/>
        <v/>
      </c>
      <c r="I1242" s="26" t="str">
        <f t="shared" si="119"/>
        <v/>
      </c>
      <c r="J1242" s="18" t="str">
        <f t="shared" si="120"/>
        <v/>
      </c>
      <c r="K1242" s="18" t="str">
        <f t="shared" si="121"/>
        <v/>
      </c>
      <c r="L1242" s="69" t="str">
        <f t="shared" si="123"/>
        <v/>
      </c>
      <c r="N1242" s="23" t="str">
        <f t="shared" si="122"/>
        <v/>
      </c>
    </row>
    <row r="1243" spans="8:14" x14ac:dyDescent="0.25">
      <c r="H1243" s="18" t="str">
        <f t="shared" si="118"/>
        <v/>
      </c>
      <c r="I1243" s="26" t="str">
        <f t="shared" si="119"/>
        <v/>
      </c>
      <c r="J1243" s="18" t="str">
        <f t="shared" si="120"/>
        <v/>
      </c>
      <c r="K1243" s="18" t="str">
        <f t="shared" si="121"/>
        <v/>
      </c>
      <c r="L1243" s="69" t="str">
        <f t="shared" si="123"/>
        <v/>
      </c>
      <c r="N1243" s="23" t="str">
        <f t="shared" si="122"/>
        <v/>
      </c>
    </row>
    <row r="1244" spans="8:14" x14ac:dyDescent="0.25">
      <c r="H1244" s="18" t="str">
        <f t="shared" si="118"/>
        <v/>
      </c>
      <c r="I1244" s="26" t="str">
        <f t="shared" si="119"/>
        <v/>
      </c>
      <c r="J1244" s="18" t="str">
        <f t="shared" si="120"/>
        <v/>
      </c>
      <c r="K1244" s="18" t="str">
        <f t="shared" si="121"/>
        <v/>
      </c>
      <c r="L1244" s="69" t="str">
        <f t="shared" si="123"/>
        <v/>
      </c>
      <c r="N1244" s="23" t="str">
        <f t="shared" si="122"/>
        <v/>
      </c>
    </row>
    <row r="1245" spans="8:14" x14ac:dyDescent="0.25">
      <c r="H1245" s="18" t="str">
        <f t="shared" si="118"/>
        <v/>
      </c>
      <c r="I1245" s="26" t="str">
        <f t="shared" si="119"/>
        <v/>
      </c>
      <c r="J1245" s="18" t="str">
        <f t="shared" si="120"/>
        <v/>
      </c>
      <c r="K1245" s="18" t="str">
        <f t="shared" si="121"/>
        <v/>
      </c>
      <c r="L1245" s="69" t="str">
        <f t="shared" si="123"/>
        <v/>
      </c>
      <c r="N1245" s="23" t="str">
        <f t="shared" si="122"/>
        <v/>
      </c>
    </row>
    <row r="1246" spans="8:14" x14ac:dyDescent="0.25">
      <c r="H1246" s="18" t="str">
        <f t="shared" si="118"/>
        <v/>
      </c>
      <c r="I1246" s="26" t="str">
        <f t="shared" si="119"/>
        <v/>
      </c>
      <c r="J1246" s="18" t="str">
        <f t="shared" si="120"/>
        <v/>
      </c>
      <c r="K1246" s="18" t="str">
        <f t="shared" si="121"/>
        <v/>
      </c>
      <c r="L1246" s="69" t="str">
        <f t="shared" si="123"/>
        <v/>
      </c>
      <c r="N1246" s="23" t="str">
        <f t="shared" si="122"/>
        <v/>
      </c>
    </row>
    <row r="1247" spans="8:14" x14ac:dyDescent="0.25">
      <c r="H1247" s="18" t="str">
        <f t="shared" si="118"/>
        <v/>
      </c>
      <c r="I1247" s="26" t="str">
        <f t="shared" si="119"/>
        <v/>
      </c>
      <c r="J1247" s="18" t="str">
        <f t="shared" si="120"/>
        <v/>
      </c>
      <c r="K1247" s="18" t="str">
        <f t="shared" si="121"/>
        <v/>
      </c>
      <c r="L1247" s="69" t="str">
        <f t="shared" si="123"/>
        <v/>
      </c>
      <c r="N1247" s="23" t="str">
        <f t="shared" si="122"/>
        <v/>
      </c>
    </row>
    <row r="1248" spans="8:14" x14ac:dyDescent="0.25">
      <c r="H1248" s="18" t="str">
        <f t="shared" si="118"/>
        <v/>
      </c>
      <c r="I1248" s="26" t="str">
        <f t="shared" si="119"/>
        <v/>
      </c>
      <c r="J1248" s="18" t="str">
        <f t="shared" si="120"/>
        <v/>
      </c>
      <c r="K1248" s="18" t="str">
        <f t="shared" si="121"/>
        <v/>
      </c>
      <c r="L1248" s="69" t="str">
        <f t="shared" si="123"/>
        <v/>
      </c>
      <c r="N1248" s="23" t="str">
        <f t="shared" si="122"/>
        <v/>
      </c>
    </row>
    <row r="1249" spans="8:14" x14ac:dyDescent="0.25">
      <c r="H1249" s="18" t="str">
        <f t="shared" si="118"/>
        <v/>
      </c>
      <c r="I1249" s="26" t="str">
        <f t="shared" si="119"/>
        <v/>
      </c>
      <c r="J1249" s="18" t="str">
        <f t="shared" si="120"/>
        <v/>
      </c>
      <c r="K1249" s="18" t="str">
        <f t="shared" si="121"/>
        <v/>
      </c>
      <c r="L1249" s="69" t="str">
        <f t="shared" si="123"/>
        <v/>
      </c>
      <c r="N1249" s="23" t="str">
        <f t="shared" si="122"/>
        <v/>
      </c>
    </row>
    <row r="1250" spans="8:14" x14ac:dyDescent="0.25">
      <c r="H1250" s="18" t="str">
        <f t="shared" si="118"/>
        <v/>
      </c>
      <c r="I1250" s="26" t="str">
        <f t="shared" si="119"/>
        <v/>
      </c>
      <c r="J1250" s="18" t="str">
        <f t="shared" si="120"/>
        <v/>
      </c>
      <c r="K1250" s="18" t="str">
        <f t="shared" si="121"/>
        <v/>
      </c>
      <c r="L1250" s="69" t="str">
        <f t="shared" si="123"/>
        <v/>
      </c>
      <c r="N1250" s="23" t="str">
        <f t="shared" si="122"/>
        <v/>
      </c>
    </row>
    <row r="1251" spans="8:14" x14ac:dyDescent="0.25">
      <c r="H1251" s="18" t="str">
        <f t="shared" si="118"/>
        <v/>
      </c>
      <c r="I1251" s="26" t="str">
        <f t="shared" si="119"/>
        <v/>
      </c>
      <c r="J1251" s="18" t="str">
        <f t="shared" si="120"/>
        <v/>
      </c>
      <c r="K1251" s="18" t="str">
        <f t="shared" si="121"/>
        <v/>
      </c>
      <c r="L1251" s="69" t="str">
        <f t="shared" si="123"/>
        <v/>
      </c>
      <c r="N1251" s="23" t="str">
        <f t="shared" si="122"/>
        <v/>
      </c>
    </row>
    <row r="1252" spans="8:14" x14ac:dyDescent="0.25">
      <c r="H1252" s="18" t="str">
        <f t="shared" si="118"/>
        <v/>
      </c>
      <c r="I1252" s="26" t="str">
        <f t="shared" si="119"/>
        <v/>
      </c>
      <c r="J1252" s="18" t="str">
        <f t="shared" si="120"/>
        <v/>
      </c>
      <c r="K1252" s="18" t="str">
        <f t="shared" si="121"/>
        <v/>
      </c>
      <c r="L1252" s="69" t="str">
        <f t="shared" si="123"/>
        <v/>
      </c>
      <c r="N1252" s="23" t="str">
        <f t="shared" si="122"/>
        <v/>
      </c>
    </row>
    <row r="1253" spans="8:14" x14ac:dyDescent="0.25">
      <c r="H1253" s="18" t="str">
        <f t="shared" si="118"/>
        <v/>
      </c>
      <c r="I1253" s="26" t="str">
        <f t="shared" si="119"/>
        <v/>
      </c>
      <c r="J1253" s="18" t="str">
        <f t="shared" si="120"/>
        <v/>
      </c>
      <c r="K1253" s="18" t="str">
        <f t="shared" si="121"/>
        <v/>
      </c>
      <c r="L1253" s="69" t="str">
        <f t="shared" si="123"/>
        <v/>
      </c>
      <c r="N1253" s="23" t="str">
        <f t="shared" si="122"/>
        <v/>
      </c>
    </row>
    <row r="1254" spans="8:14" x14ac:dyDescent="0.25">
      <c r="H1254" s="18" t="str">
        <f t="shared" si="118"/>
        <v/>
      </c>
      <c r="I1254" s="26" t="str">
        <f t="shared" si="119"/>
        <v/>
      </c>
      <c r="J1254" s="18" t="str">
        <f t="shared" si="120"/>
        <v/>
      </c>
      <c r="K1254" s="18" t="str">
        <f t="shared" si="121"/>
        <v/>
      </c>
      <c r="L1254" s="69" t="str">
        <f t="shared" si="123"/>
        <v/>
      </c>
      <c r="N1254" s="23" t="str">
        <f t="shared" si="122"/>
        <v/>
      </c>
    </row>
    <row r="1255" spans="8:14" x14ac:dyDescent="0.25">
      <c r="H1255" s="18" t="str">
        <f t="shared" si="118"/>
        <v/>
      </c>
      <c r="I1255" s="26" t="str">
        <f t="shared" si="119"/>
        <v/>
      </c>
      <c r="J1255" s="18" t="str">
        <f t="shared" si="120"/>
        <v/>
      </c>
      <c r="K1255" s="18" t="str">
        <f t="shared" si="121"/>
        <v/>
      </c>
      <c r="L1255" s="69" t="str">
        <f t="shared" si="123"/>
        <v/>
      </c>
      <c r="N1255" s="23" t="str">
        <f t="shared" si="122"/>
        <v/>
      </c>
    </row>
    <row r="1256" spans="8:14" x14ac:dyDescent="0.25">
      <c r="H1256" s="18" t="str">
        <f t="shared" si="118"/>
        <v/>
      </c>
      <c r="I1256" s="26" t="str">
        <f t="shared" si="119"/>
        <v/>
      </c>
      <c r="J1256" s="18" t="str">
        <f t="shared" si="120"/>
        <v/>
      </c>
      <c r="K1256" s="18" t="str">
        <f t="shared" si="121"/>
        <v/>
      </c>
      <c r="L1256" s="69" t="str">
        <f t="shared" si="123"/>
        <v/>
      </c>
      <c r="N1256" s="23" t="str">
        <f t="shared" si="122"/>
        <v/>
      </c>
    </row>
    <row r="1257" spans="8:14" x14ac:dyDescent="0.25">
      <c r="H1257" s="18" t="str">
        <f t="shared" si="118"/>
        <v/>
      </c>
      <c r="I1257" s="26" t="str">
        <f t="shared" si="119"/>
        <v/>
      </c>
      <c r="J1257" s="18" t="str">
        <f t="shared" si="120"/>
        <v/>
      </c>
      <c r="K1257" s="18" t="str">
        <f t="shared" si="121"/>
        <v/>
      </c>
      <c r="L1257" s="69" t="str">
        <f t="shared" si="123"/>
        <v/>
      </c>
      <c r="N1257" s="23" t="str">
        <f t="shared" si="122"/>
        <v/>
      </c>
    </row>
    <row r="1258" spans="8:14" x14ac:dyDescent="0.25">
      <c r="H1258" s="18" t="str">
        <f t="shared" si="118"/>
        <v/>
      </c>
      <c r="I1258" s="26" t="str">
        <f t="shared" si="119"/>
        <v/>
      </c>
      <c r="J1258" s="18" t="str">
        <f t="shared" si="120"/>
        <v/>
      </c>
      <c r="K1258" s="18" t="str">
        <f t="shared" si="121"/>
        <v/>
      </c>
      <c r="L1258" s="69" t="str">
        <f t="shared" si="123"/>
        <v/>
      </c>
      <c r="N1258" s="23" t="str">
        <f t="shared" si="122"/>
        <v/>
      </c>
    </row>
    <row r="1259" spans="8:14" x14ac:dyDescent="0.25">
      <c r="H1259" s="18" t="str">
        <f t="shared" si="118"/>
        <v/>
      </c>
      <c r="I1259" s="26" t="str">
        <f t="shared" si="119"/>
        <v/>
      </c>
      <c r="J1259" s="18" t="str">
        <f t="shared" si="120"/>
        <v/>
      </c>
      <c r="K1259" s="18" t="str">
        <f t="shared" si="121"/>
        <v/>
      </c>
      <c r="L1259" s="69" t="str">
        <f t="shared" si="123"/>
        <v/>
      </c>
      <c r="N1259" s="23" t="str">
        <f t="shared" si="122"/>
        <v/>
      </c>
    </row>
    <row r="1260" spans="8:14" x14ac:dyDescent="0.25">
      <c r="H1260" s="18" t="str">
        <f t="shared" si="118"/>
        <v/>
      </c>
      <c r="I1260" s="26" t="str">
        <f t="shared" si="119"/>
        <v/>
      </c>
      <c r="J1260" s="18" t="str">
        <f t="shared" si="120"/>
        <v/>
      </c>
      <c r="K1260" s="18" t="str">
        <f t="shared" si="121"/>
        <v/>
      </c>
      <c r="L1260" s="69" t="str">
        <f t="shared" si="123"/>
        <v/>
      </c>
      <c r="N1260" s="23" t="str">
        <f t="shared" si="122"/>
        <v/>
      </c>
    </row>
    <row r="1261" spans="8:14" x14ac:dyDescent="0.25">
      <c r="H1261" s="18" t="str">
        <f t="shared" si="118"/>
        <v/>
      </c>
      <c r="I1261" s="26" t="str">
        <f t="shared" si="119"/>
        <v/>
      </c>
      <c r="J1261" s="18" t="str">
        <f t="shared" si="120"/>
        <v/>
      </c>
      <c r="K1261" s="18" t="str">
        <f t="shared" si="121"/>
        <v/>
      </c>
      <c r="L1261" s="69" t="str">
        <f t="shared" si="123"/>
        <v/>
      </c>
      <c r="N1261" s="23" t="str">
        <f t="shared" si="122"/>
        <v/>
      </c>
    </row>
    <row r="1262" spans="8:14" x14ac:dyDescent="0.25">
      <c r="H1262" s="18" t="str">
        <f t="shared" si="118"/>
        <v/>
      </c>
      <c r="I1262" s="26" t="str">
        <f t="shared" si="119"/>
        <v/>
      </c>
      <c r="J1262" s="18" t="str">
        <f t="shared" si="120"/>
        <v/>
      </c>
      <c r="K1262" s="18" t="str">
        <f t="shared" si="121"/>
        <v/>
      </c>
      <c r="L1262" s="69" t="str">
        <f t="shared" si="123"/>
        <v/>
      </c>
      <c r="N1262" s="23" t="str">
        <f t="shared" si="122"/>
        <v/>
      </c>
    </row>
    <row r="1263" spans="8:14" x14ac:dyDescent="0.25">
      <c r="H1263" s="18" t="str">
        <f t="shared" si="118"/>
        <v/>
      </c>
      <c r="I1263" s="26" t="str">
        <f t="shared" si="119"/>
        <v/>
      </c>
      <c r="J1263" s="18" t="str">
        <f t="shared" si="120"/>
        <v/>
      </c>
      <c r="K1263" s="18" t="str">
        <f t="shared" si="121"/>
        <v/>
      </c>
      <c r="L1263" s="69" t="str">
        <f t="shared" si="123"/>
        <v/>
      </c>
      <c r="N1263" s="23" t="str">
        <f t="shared" si="122"/>
        <v/>
      </c>
    </row>
    <row r="1264" spans="8:14" x14ac:dyDescent="0.25">
      <c r="H1264" s="18" t="str">
        <f t="shared" si="118"/>
        <v/>
      </c>
      <c r="I1264" s="26" t="str">
        <f t="shared" si="119"/>
        <v/>
      </c>
      <c r="J1264" s="18" t="str">
        <f t="shared" si="120"/>
        <v/>
      </c>
      <c r="K1264" s="18" t="str">
        <f t="shared" si="121"/>
        <v/>
      </c>
      <c r="L1264" s="69" t="str">
        <f t="shared" si="123"/>
        <v/>
      </c>
      <c r="N1264" s="23" t="str">
        <f t="shared" si="122"/>
        <v/>
      </c>
    </row>
    <row r="1265" spans="8:14" x14ac:dyDescent="0.25">
      <c r="H1265" s="18" t="str">
        <f t="shared" si="118"/>
        <v/>
      </c>
      <c r="I1265" s="26" t="str">
        <f t="shared" si="119"/>
        <v/>
      </c>
      <c r="J1265" s="18" t="str">
        <f t="shared" si="120"/>
        <v/>
      </c>
      <c r="K1265" s="18" t="str">
        <f t="shared" si="121"/>
        <v/>
      </c>
      <c r="L1265" s="69" t="str">
        <f t="shared" si="123"/>
        <v/>
      </c>
      <c r="N1265" s="23" t="str">
        <f t="shared" si="122"/>
        <v/>
      </c>
    </row>
    <row r="1266" spans="8:14" x14ac:dyDescent="0.25">
      <c r="H1266" s="18" t="str">
        <f t="shared" si="118"/>
        <v/>
      </c>
      <c r="I1266" s="26" t="str">
        <f t="shared" si="119"/>
        <v/>
      </c>
      <c r="J1266" s="18" t="str">
        <f t="shared" si="120"/>
        <v/>
      </c>
      <c r="K1266" s="18" t="str">
        <f t="shared" si="121"/>
        <v/>
      </c>
      <c r="L1266" s="69" t="str">
        <f t="shared" si="123"/>
        <v/>
      </c>
      <c r="N1266" s="23" t="str">
        <f t="shared" si="122"/>
        <v/>
      </c>
    </row>
    <row r="1267" spans="8:14" x14ac:dyDescent="0.25">
      <c r="H1267" s="18" t="str">
        <f t="shared" si="118"/>
        <v/>
      </c>
      <c r="I1267" s="26" t="str">
        <f t="shared" si="119"/>
        <v/>
      </c>
      <c r="J1267" s="18" t="str">
        <f t="shared" si="120"/>
        <v/>
      </c>
      <c r="K1267" s="18" t="str">
        <f t="shared" si="121"/>
        <v/>
      </c>
      <c r="L1267" s="69" t="str">
        <f t="shared" si="123"/>
        <v/>
      </c>
      <c r="N1267" s="23" t="str">
        <f t="shared" si="122"/>
        <v/>
      </c>
    </row>
    <row r="1268" spans="8:14" x14ac:dyDescent="0.25">
      <c r="H1268" s="18" t="str">
        <f t="shared" si="118"/>
        <v/>
      </c>
      <c r="I1268" s="26" t="str">
        <f t="shared" si="119"/>
        <v/>
      </c>
      <c r="J1268" s="18" t="str">
        <f t="shared" si="120"/>
        <v/>
      </c>
      <c r="K1268" s="18" t="str">
        <f t="shared" si="121"/>
        <v/>
      </c>
      <c r="L1268" s="69" t="str">
        <f t="shared" si="123"/>
        <v/>
      </c>
      <c r="N1268" s="23" t="str">
        <f t="shared" si="122"/>
        <v/>
      </c>
    </row>
    <row r="1269" spans="8:14" x14ac:dyDescent="0.25">
      <c r="H1269" s="18" t="str">
        <f t="shared" si="118"/>
        <v/>
      </c>
      <c r="I1269" s="26" t="str">
        <f t="shared" si="119"/>
        <v/>
      </c>
      <c r="J1269" s="18" t="str">
        <f t="shared" si="120"/>
        <v/>
      </c>
      <c r="K1269" s="18" t="str">
        <f t="shared" si="121"/>
        <v/>
      </c>
      <c r="L1269" s="69" t="str">
        <f t="shared" si="123"/>
        <v/>
      </c>
      <c r="N1269" s="23" t="str">
        <f t="shared" si="122"/>
        <v/>
      </c>
    </row>
    <row r="1270" spans="8:14" x14ac:dyDescent="0.25">
      <c r="H1270" s="18" t="str">
        <f t="shared" si="118"/>
        <v/>
      </c>
      <c r="I1270" s="26" t="str">
        <f t="shared" si="119"/>
        <v/>
      </c>
      <c r="J1270" s="18" t="str">
        <f t="shared" si="120"/>
        <v/>
      </c>
      <c r="K1270" s="18" t="str">
        <f t="shared" si="121"/>
        <v/>
      </c>
      <c r="L1270" s="69" t="str">
        <f t="shared" si="123"/>
        <v/>
      </c>
      <c r="N1270" s="23" t="str">
        <f t="shared" si="122"/>
        <v/>
      </c>
    </row>
    <row r="1271" spans="8:14" x14ac:dyDescent="0.25">
      <c r="H1271" s="18" t="str">
        <f t="shared" si="118"/>
        <v/>
      </c>
      <c r="I1271" s="26" t="str">
        <f t="shared" si="119"/>
        <v/>
      </c>
      <c r="J1271" s="18" t="str">
        <f t="shared" si="120"/>
        <v/>
      </c>
      <c r="K1271" s="18" t="str">
        <f t="shared" si="121"/>
        <v/>
      </c>
      <c r="L1271" s="69" t="str">
        <f t="shared" si="123"/>
        <v/>
      </c>
      <c r="N1271" s="23" t="str">
        <f t="shared" si="122"/>
        <v/>
      </c>
    </row>
    <row r="1272" spans="8:14" x14ac:dyDescent="0.25">
      <c r="H1272" s="18" t="str">
        <f t="shared" si="118"/>
        <v/>
      </c>
      <c r="I1272" s="26" t="str">
        <f t="shared" si="119"/>
        <v/>
      </c>
      <c r="J1272" s="18" t="str">
        <f t="shared" si="120"/>
        <v/>
      </c>
      <c r="K1272" s="18" t="str">
        <f t="shared" si="121"/>
        <v/>
      </c>
      <c r="L1272" s="69" t="str">
        <f t="shared" si="123"/>
        <v/>
      </c>
      <c r="N1272" s="23" t="str">
        <f t="shared" si="122"/>
        <v/>
      </c>
    </row>
    <row r="1273" spans="8:14" x14ac:dyDescent="0.25">
      <c r="H1273" s="18" t="str">
        <f t="shared" si="118"/>
        <v/>
      </c>
      <c r="I1273" s="26" t="str">
        <f t="shared" si="119"/>
        <v/>
      </c>
      <c r="J1273" s="18" t="str">
        <f t="shared" si="120"/>
        <v/>
      </c>
      <c r="K1273" s="18" t="str">
        <f t="shared" si="121"/>
        <v/>
      </c>
      <c r="L1273" s="69" t="str">
        <f t="shared" si="123"/>
        <v/>
      </c>
      <c r="N1273" s="23" t="str">
        <f t="shared" si="122"/>
        <v/>
      </c>
    </row>
    <row r="1274" spans="8:14" x14ac:dyDescent="0.25">
      <c r="H1274" s="18" t="str">
        <f t="shared" si="118"/>
        <v/>
      </c>
      <c r="I1274" s="26" t="str">
        <f t="shared" si="119"/>
        <v/>
      </c>
      <c r="J1274" s="18" t="str">
        <f t="shared" si="120"/>
        <v/>
      </c>
      <c r="K1274" s="18" t="str">
        <f t="shared" si="121"/>
        <v/>
      </c>
      <c r="L1274" s="69" t="str">
        <f t="shared" si="123"/>
        <v/>
      </c>
      <c r="N1274" s="23" t="str">
        <f t="shared" si="122"/>
        <v/>
      </c>
    </row>
    <row r="1275" spans="8:14" x14ac:dyDescent="0.25">
      <c r="H1275" s="18" t="str">
        <f t="shared" si="118"/>
        <v/>
      </c>
      <c r="I1275" s="26" t="str">
        <f t="shared" si="119"/>
        <v/>
      </c>
      <c r="J1275" s="18" t="str">
        <f t="shared" si="120"/>
        <v/>
      </c>
      <c r="K1275" s="18" t="str">
        <f t="shared" si="121"/>
        <v/>
      </c>
      <c r="L1275" s="69" t="str">
        <f t="shared" si="123"/>
        <v/>
      </c>
      <c r="N1275" s="23" t="str">
        <f t="shared" si="122"/>
        <v/>
      </c>
    </row>
    <row r="1276" spans="8:14" x14ac:dyDescent="0.25">
      <c r="H1276" s="18" t="str">
        <f t="shared" si="118"/>
        <v/>
      </c>
      <c r="I1276" s="26" t="str">
        <f t="shared" si="119"/>
        <v/>
      </c>
      <c r="J1276" s="18" t="str">
        <f t="shared" si="120"/>
        <v/>
      </c>
      <c r="K1276" s="18" t="str">
        <f t="shared" si="121"/>
        <v/>
      </c>
      <c r="L1276" s="69" t="str">
        <f t="shared" si="123"/>
        <v/>
      </c>
      <c r="N1276" s="23" t="str">
        <f t="shared" si="122"/>
        <v/>
      </c>
    </row>
    <row r="1277" spans="8:14" x14ac:dyDescent="0.25">
      <c r="H1277" s="18" t="str">
        <f t="shared" si="118"/>
        <v/>
      </c>
      <c r="I1277" s="26" t="str">
        <f t="shared" si="119"/>
        <v/>
      </c>
      <c r="J1277" s="18" t="str">
        <f t="shared" si="120"/>
        <v/>
      </c>
      <c r="K1277" s="18" t="str">
        <f t="shared" si="121"/>
        <v/>
      </c>
      <c r="L1277" s="69" t="str">
        <f t="shared" si="123"/>
        <v/>
      </c>
      <c r="N1277" s="23" t="str">
        <f t="shared" si="122"/>
        <v/>
      </c>
    </row>
    <row r="1278" spans="8:14" x14ac:dyDescent="0.25">
      <c r="H1278" s="18" t="str">
        <f t="shared" si="118"/>
        <v/>
      </c>
      <c r="I1278" s="26" t="str">
        <f t="shared" si="119"/>
        <v/>
      </c>
      <c r="J1278" s="18" t="str">
        <f t="shared" si="120"/>
        <v/>
      </c>
      <c r="K1278" s="18" t="str">
        <f t="shared" si="121"/>
        <v/>
      </c>
      <c r="L1278" s="69" t="str">
        <f t="shared" si="123"/>
        <v/>
      </c>
      <c r="N1278" s="23" t="str">
        <f t="shared" si="122"/>
        <v/>
      </c>
    </row>
    <row r="1279" spans="8:14" x14ac:dyDescent="0.25">
      <c r="H1279" s="18" t="str">
        <f t="shared" si="118"/>
        <v/>
      </c>
      <c r="I1279" s="26" t="str">
        <f t="shared" si="119"/>
        <v/>
      </c>
      <c r="J1279" s="18" t="str">
        <f t="shared" si="120"/>
        <v/>
      </c>
      <c r="K1279" s="18" t="str">
        <f t="shared" si="121"/>
        <v/>
      </c>
      <c r="L1279" s="69" t="str">
        <f t="shared" si="123"/>
        <v/>
      </c>
      <c r="N1279" s="23" t="str">
        <f t="shared" si="122"/>
        <v/>
      </c>
    </row>
    <row r="1280" spans="8:14" x14ac:dyDescent="0.25">
      <c r="H1280" s="18" t="str">
        <f t="shared" si="118"/>
        <v/>
      </c>
      <c r="I1280" s="26" t="str">
        <f t="shared" si="119"/>
        <v/>
      </c>
      <c r="J1280" s="18" t="str">
        <f t="shared" si="120"/>
        <v/>
      </c>
      <c r="K1280" s="18" t="str">
        <f t="shared" si="121"/>
        <v/>
      </c>
      <c r="L1280" s="69" t="str">
        <f t="shared" si="123"/>
        <v/>
      </c>
      <c r="N1280" s="23" t="str">
        <f t="shared" si="122"/>
        <v/>
      </c>
    </row>
    <row r="1281" spans="8:14" x14ac:dyDescent="0.25">
      <c r="H1281" s="18" t="str">
        <f t="shared" si="118"/>
        <v/>
      </c>
      <c r="I1281" s="26" t="str">
        <f t="shared" si="119"/>
        <v/>
      </c>
      <c r="J1281" s="18" t="str">
        <f t="shared" si="120"/>
        <v/>
      </c>
      <c r="K1281" s="18" t="str">
        <f t="shared" si="121"/>
        <v/>
      </c>
      <c r="L1281" s="69" t="str">
        <f t="shared" si="123"/>
        <v/>
      </c>
      <c r="N1281" s="23" t="str">
        <f t="shared" si="122"/>
        <v/>
      </c>
    </row>
    <row r="1282" spans="8:14" x14ac:dyDescent="0.25">
      <c r="H1282" s="18" t="str">
        <f t="shared" si="118"/>
        <v/>
      </c>
      <c r="I1282" s="26" t="str">
        <f t="shared" si="119"/>
        <v/>
      </c>
      <c r="J1282" s="18" t="str">
        <f t="shared" si="120"/>
        <v/>
      </c>
      <c r="K1282" s="18" t="str">
        <f t="shared" si="121"/>
        <v/>
      </c>
      <c r="L1282" s="69" t="str">
        <f t="shared" si="123"/>
        <v/>
      </c>
      <c r="N1282" s="23" t="str">
        <f t="shared" si="122"/>
        <v/>
      </c>
    </row>
    <row r="1283" spans="8:14" x14ac:dyDescent="0.25">
      <c r="H1283" s="18" t="str">
        <f t="shared" si="118"/>
        <v/>
      </c>
      <c r="I1283" s="26" t="str">
        <f t="shared" si="119"/>
        <v/>
      </c>
      <c r="J1283" s="18" t="str">
        <f t="shared" si="120"/>
        <v/>
      </c>
      <c r="K1283" s="18" t="str">
        <f t="shared" si="121"/>
        <v/>
      </c>
      <c r="L1283" s="69" t="str">
        <f t="shared" si="123"/>
        <v/>
      </c>
      <c r="N1283" s="23" t="str">
        <f t="shared" si="122"/>
        <v/>
      </c>
    </row>
    <row r="1284" spans="8:14" x14ac:dyDescent="0.25">
      <c r="H1284" s="18" t="str">
        <f t="shared" ref="H1284:H1347" si="124">IF(OR($E1284="",$G1284=""),"",$E1284*$G1284)</f>
        <v/>
      </c>
      <c r="I1284" s="26" t="str">
        <f t="shared" ref="I1284:I1347" si="125">IF($F1284="","",IFERROR(INDEX(CurRate,MATCH($F1284,CurCode,0)),""))</f>
        <v/>
      </c>
      <c r="J1284" s="18" t="str">
        <f t="shared" ref="J1284:J1347" si="126">IF(OR($G1284="",$I1284="",$I1284=0),"",$G1284/$I1284)</f>
        <v/>
      </c>
      <c r="K1284" s="18" t="str">
        <f t="shared" ref="K1284:K1347" si="127">IF(OR($E1284="",$J1284=""),"",$E1284*$J1284)</f>
        <v/>
      </c>
      <c r="L1284" s="69" t="str">
        <f t="shared" si="123"/>
        <v/>
      </c>
      <c r="N1284" s="23" t="str">
        <f t="shared" ref="N1284:N1347" si="128">IF($A1284="","",$A1284*100000+ROW())</f>
        <v/>
      </c>
    </row>
    <row r="1285" spans="8:14" x14ac:dyDescent="0.25">
      <c r="H1285" s="18" t="str">
        <f t="shared" si="124"/>
        <v/>
      </c>
      <c r="I1285" s="26" t="str">
        <f t="shared" si="125"/>
        <v/>
      </c>
      <c r="J1285" s="18" t="str">
        <f t="shared" si="126"/>
        <v/>
      </c>
      <c r="K1285" s="18" t="str">
        <f t="shared" si="127"/>
        <v/>
      </c>
      <c r="L1285" s="69" t="str">
        <f t="shared" ref="L1285:L1348" si="129">IF(D1285="","",IF(ISNUMBER(MATCH(D1285,ItemName,0)),"OK","NOT IN ITEMS LIST"))</f>
        <v/>
      </c>
      <c r="N1285" s="23" t="str">
        <f t="shared" si="128"/>
        <v/>
      </c>
    </row>
    <row r="1286" spans="8:14" x14ac:dyDescent="0.25">
      <c r="H1286" s="18" t="str">
        <f t="shared" si="124"/>
        <v/>
      </c>
      <c r="I1286" s="26" t="str">
        <f t="shared" si="125"/>
        <v/>
      </c>
      <c r="J1286" s="18" t="str">
        <f t="shared" si="126"/>
        <v/>
      </c>
      <c r="K1286" s="18" t="str">
        <f t="shared" si="127"/>
        <v/>
      </c>
      <c r="L1286" s="69" t="str">
        <f t="shared" si="129"/>
        <v/>
      </c>
      <c r="N1286" s="23" t="str">
        <f t="shared" si="128"/>
        <v/>
      </c>
    </row>
    <row r="1287" spans="8:14" x14ac:dyDescent="0.25">
      <c r="H1287" s="18" t="str">
        <f t="shared" si="124"/>
        <v/>
      </c>
      <c r="I1287" s="26" t="str">
        <f t="shared" si="125"/>
        <v/>
      </c>
      <c r="J1287" s="18" t="str">
        <f t="shared" si="126"/>
        <v/>
      </c>
      <c r="K1287" s="18" t="str">
        <f t="shared" si="127"/>
        <v/>
      </c>
      <c r="L1287" s="69" t="str">
        <f t="shared" si="129"/>
        <v/>
      </c>
      <c r="N1287" s="23" t="str">
        <f t="shared" si="128"/>
        <v/>
      </c>
    </row>
    <row r="1288" spans="8:14" x14ac:dyDescent="0.25">
      <c r="H1288" s="18" t="str">
        <f t="shared" si="124"/>
        <v/>
      </c>
      <c r="I1288" s="26" t="str">
        <f t="shared" si="125"/>
        <v/>
      </c>
      <c r="J1288" s="18" t="str">
        <f t="shared" si="126"/>
        <v/>
      </c>
      <c r="K1288" s="18" t="str">
        <f t="shared" si="127"/>
        <v/>
      </c>
      <c r="L1288" s="69" t="str">
        <f t="shared" si="129"/>
        <v/>
      </c>
      <c r="N1288" s="23" t="str">
        <f t="shared" si="128"/>
        <v/>
      </c>
    </row>
    <row r="1289" spans="8:14" x14ac:dyDescent="0.25">
      <c r="H1289" s="18" t="str">
        <f t="shared" si="124"/>
        <v/>
      </c>
      <c r="I1289" s="26" t="str">
        <f t="shared" si="125"/>
        <v/>
      </c>
      <c r="J1289" s="18" t="str">
        <f t="shared" si="126"/>
        <v/>
      </c>
      <c r="K1289" s="18" t="str">
        <f t="shared" si="127"/>
        <v/>
      </c>
      <c r="L1289" s="69" t="str">
        <f t="shared" si="129"/>
        <v/>
      </c>
      <c r="N1289" s="23" t="str">
        <f t="shared" si="128"/>
        <v/>
      </c>
    </row>
    <row r="1290" spans="8:14" x14ac:dyDescent="0.25">
      <c r="H1290" s="18" t="str">
        <f t="shared" si="124"/>
        <v/>
      </c>
      <c r="I1290" s="26" t="str">
        <f t="shared" si="125"/>
        <v/>
      </c>
      <c r="J1290" s="18" t="str">
        <f t="shared" si="126"/>
        <v/>
      </c>
      <c r="K1290" s="18" t="str">
        <f t="shared" si="127"/>
        <v/>
      </c>
      <c r="L1290" s="69" t="str">
        <f t="shared" si="129"/>
        <v/>
      </c>
      <c r="N1290" s="23" t="str">
        <f t="shared" si="128"/>
        <v/>
      </c>
    </row>
    <row r="1291" spans="8:14" x14ac:dyDescent="0.25">
      <c r="H1291" s="18" t="str">
        <f t="shared" si="124"/>
        <v/>
      </c>
      <c r="I1291" s="26" t="str">
        <f t="shared" si="125"/>
        <v/>
      </c>
      <c r="J1291" s="18" t="str">
        <f t="shared" si="126"/>
        <v/>
      </c>
      <c r="K1291" s="18" t="str">
        <f t="shared" si="127"/>
        <v/>
      </c>
      <c r="L1291" s="69" t="str">
        <f t="shared" si="129"/>
        <v/>
      </c>
      <c r="N1291" s="23" t="str">
        <f t="shared" si="128"/>
        <v/>
      </c>
    </row>
    <row r="1292" spans="8:14" x14ac:dyDescent="0.25">
      <c r="H1292" s="18" t="str">
        <f t="shared" si="124"/>
        <v/>
      </c>
      <c r="I1292" s="26" t="str">
        <f t="shared" si="125"/>
        <v/>
      </c>
      <c r="J1292" s="18" t="str">
        <f t="shared" si="126"/>
        <v/>
      </c>
      <c r="K1292" s="18" t="str">
        <f t="shared" si="127"/>
        <v/>
      </c>
      <c r="L1292" s="69" t="str">
        <f t="shared" si="129"/>
        <v/>
      </c>
      <c r="N1292" s="23" t="str">
        <f t="shared" si="128"/>
        <v/>
      </c>
    </row>
    <row r="1293" spans="8:14" x14ac:dyDescent="0.25">
      <c r="H1293" s="18" t="str">
        <f t="shared" si="124"/>
        <v/>
      </c>
      <c r="I1293" s="26" t="str">
        <f t="shared" si="125"/>
        <v/>
      </c>
      <c r="J1293" s="18" t="str">
        <f t="shared" si="126"/>
        <v/>
      </c>
      <c r="K1293" s="18" t="str">
        <f t="shared" si="127"/>
        <v/>
      </c>
      <c r="L1293" s="69" t="str">
        <f t="shared" si="129"/>
        <v/>
      </c>
      <c r="N1293" s="23" t="str">
        <f t="shared" si="128"/>
        <v/>
      </c>
    </row>
    <row r="1294" spans="8:14" x14ac:dyDescent="0.25">
      <c r="H1294" s="18" t="str">
        <f t="shared" si="124"/>
        <v/>
      </c>
      <c r="I1294" s="26" t="str">
        <f t="shared" si="125"/>
        <v/>
      </c>
      <c r="J1294" s="18" t="str">
        <f t="shared" si="126"/>
        <v/>
      </c>
      <c r="K1294" s="18" t="str">
        <f t="shared" si="127"/>
        <v/>
      </c>
      <c r="L1294" s="69" t="str">
        <f t="shared" si="129"/>
        <v/>
      </c>
      <c r="N1294" s="23" t="str">
        <f t="shared" si="128"/>
        <v/>
      </c>
    </row>
    <row r="1295" spans="8:14" x14ac:dyDescent="0.25">
      <c r="H1295" s="18" t="str">
        <f t="shared" si="124"/>
        <v/>
      </c>
      <c r="I1295" s="26" t="str">
        <f t="shared" si="125"/>
        <v/>
      </c>
      <c r="J1295" s="18" t="str">
        <f t="shared" si="126"/>
        <v/>
      </c>
      <c r="K1295" s="18" t="str">
        <f t="shared" si="127"/>
        <v/>
      </c>
      <c r="L1295" s="69" t="str">
        <f t="shared" si="129"/>
        <v/>
      </c>
      <c r="N1295" s="23" t="str">
        <f t="shared" si="128"/>
        <v/>
      </c>
    </row>
    <row r="1296" spans="8:14" x14ac:dyDescent="0.25">
      <c r="H1296" s="18" t="str">
        <f t="shared" si="124"/>
        <v/>
      </c>
      <c r="I1296" s="26" t="str">
        <f t="shared" si="125"/>
        <v/>
      </c>
      <c r="J1296" s="18" t="str">
        <f t="shared" si="126"/>
        <v/>
      </c>
      <c r="K1296" s="18" t="str">
        <f t="shared" si="127"/>
        <v/>
      </c>
      <c r="L1296" s="69" t="str">
        <f t="shared" si="129"/>
        <v/>
      </c>
      <c r="N1296" s="23" t="str">
        <f t="shared" si="128"/>
        <v/>
      </c>
    </row>
    <row r="1297" spans="8:14" x14ac:dyDescent="0.25">
      <c r="H1297" s="18" t="str">
        <f t="shared" si="124"/>
        <v/>
      </c>
      <c r="I1297" s="26" t="str">
        <f t="shared" si="125"/>
        <v/>
      </c>
      <c r="J1297" s="18" t="str">
        <f t="shared" si="126"/>
        <v/>
      </c>
      <c r="K1297" s="18" t="str">
        <f t="shared" si="127"/>
        <v/>
      </c>
      <c r="L1297" s="69" t="str">
        <f t="shared" si="129"/>
        <v/>
      </c>
      <c r="N1297" s="23" t="str">
        <f t="shared" si="128"/>
        <v/>
      </c>
    </row>
    <row r="1298" spans="8:14" x14ac:dyDescent="0.25">
      <c r="H1298" s="18" t="str">
        <f t="shared" si="124"/>
        <v/>
      </c>
      <c r="I1298" s="26" t="str">
        <f t="shared" si="125"/>
        <v/>
      </c>
      <c r="J1298" s="18" t="str">
        <f t="shared" si="126"/>
        <v/>
      </c>
      <c r="K1298" s="18" t="str">
        <f t="shared" si="127"/>
        <v/>
      </c>
      <c r="L1298" s="69" t="str">
        <f t="shared" si="129"/>
        <v/>
      </c>
      <c r="N1298" s="23" t="str">
        <f t="shared" si="128"/>
        <v/>
      </c>
    </row>
    <row r="1299" spans="8:14" x14ac:dyDescent="0.25">
      <c r="H1299" s="18" t="str">
        <f t="shared" si="124"/>
        <v/>
      </c>
      <c r="I1299" s="26" t="str">
        <f t="shared" si="125"/>
        <v/>
      </c>
      <c r="J1299" s="18" t="str">
        <f t="shared" si="126"/>
        <v/>
      </c>
      <c r="K1299" s="18" t="str">
        <f t="shared" si="127"/>
        <v/>
      </c>
      <c r="L1299" s="69" t="str">
        <f t="shared" si="129"/>
        <v/>
      </c>
      <c r="N1299" s="23" t="str">
        <f t="shared" si="128"/>
        <v/>
      </c>
    </row>
    <row r="1300" spans="8:14" x14ac:dyDescent="0.25">
      <c r="H1300" s="18" t="str">
        <f t="shared" si="124"/>
        <v/>
      </c>
      <c r="I1300" s="26" t="str">
        <f t="shared" si="125"/>
        <v/>
      </c>
      <c r="J1300" s="18" t="str">
        <f t="shared" si="126"/>
        <v/>
      </c>
      <c r="K1300" s="18" t="str">
        <f t="shared" si="127"/>
        <v/>
      </c>
      <c r="L1300" s="69" t="str">
        <f t="shared" si="129"/>
        <v/>
      </c>
      <c r="N1300" s="23" t="str">
        <f t="shared" si="128"/>
        <v/>
      </c>
    </row>
    <row r="1301" spans="8:14" x14ac:dyDescent="0.25">
      <c r="H1301" s="18" t="str">
        <f t="shared" si="124"/>
        <v/>
      </c>
      <c r="I1301" s="26" t="str">
        <f t="shared" si="125"/>
        <v/>
      </c>
      <c r="J1301" s="18" t="str">
        <f t="shared" si="126"/>
        <v/>
      </c>
      <c r="K1301" s="18" t="str">
        <f t="shared" si="127"/>
        <v/>
      </c>
      <c r="L1301" s="69" t="str">
        <f t="shared" si="129"/>
        <v/>
      </c>
      <c r="N1301" s="23" t="str">
        <f t="shared" si="128"/>
        <v/>
      </c>
    </row>
    <row r="1302" spans="8:14" x14ac:dyDescent="0.25">
      <c r="H1302" s="18" t="str">
        <f t="shared" si="124"/>
        <v/>
      </c>
      <c r="I1302" s="26" t="str">
        <f t="shared" si="125"/>
        <v/>
      </c>
      <c r="J1302" s="18" t="str">
        <f t="shared" si="126"/>
        <v/>
      </c>
      <c r="K1302" s="18" t="str">
        <f t="shared" si="127"/>
        <v/>
      </c>
      <c r="L1302" s="69" t="str">
        <f t="shared" si="129"/>
        <v/>
      </c>
      <c r="N1302" s="23" t="str">
        <f t="shared" si="128"/>
        <v/>
      </c>
    </row>
    <row r="1303" spans="8:14" x14ac:dyDescent="0.25">
      <c r="H1303" s="18" t="str">
        <f t="shared" si="124"/>
        <v/>
      </c>
      <c r="I1303" s="26" t="str">
        <f t="shared" si="125"/>
        <v/>
      </c>
      <c r="J1303" s="18" t="str">
        <f t="shared" si="126"/>
        <v/>
      </c>
      <c r="K1303" s="18" t="str">
        <f t="shared" si="127"/>
        <v/>
      </c>
      <c r="L1303" s="69" t="str">
        <f t="shared" si="129"/>
        <v/>
      </c>
      <c r="N1303" s="23" t="str">
        <f t="shared" si="128"/>
        <v/>
      </c>
    </row>
    <row r="1304" spans="8:14" x14ac:dyDescent="0.25">
      <c r="H1304" s="18" t="str">
        <f t="shared" si="124"/>
        <v/>
      </c>
      <c r="I1304" s="26" t="str">
        <f t="shared" si="125"/>
        <v/>
      </c>
      <c r="J1304" s="18" t="str">
        <f t="shared" si="126"/>
        <v/>
      </c>
      <c r="K1304" s="18" t="str">
        <f t="shared" si="127"/>
        <v/>
      </c>
      <c r="L1304" s="69" t="str">
        <f t="shared" si="129"/>
        <v/>
      </c>
      <c r="N1304" s="23" t="str">
        <f t="shared" si="128"/>
        <v/>
      </c>
    </row>
    <row r="1305" spans="8:14" x14ac:dyDescent="0.25">
      <c r="H1305" s="18" t="str">
        <f t="shared" si="124"/>
        <v/>
      </c>
      <c r="I1305" s="26" t="str">
        <f t="shared" si="125"/>
        <v/>
      </c>
      <c r="J1305" s="18" t="str">
        <f t="shared" si="126"/>
        <v/>
      </c>
      <c r="K1305" s="18" t="str">
        <f t="shared" si="127"/>
        <v/>
      </c>
      <c r="L1305" s="69" t="str">
        <f t="shared" si="129"/>
        <v/>
      </c>
      <c r="N1305" s="23" t="str">
        <f t="shared" si="128"/>
        <v/>
      </c>
    </row>
    <row r="1306" spans="8:14" x14ac:dyDescent="0.25">
      <c r="H1306" s="18" t="str">
        <f t="shared" si="124"/>
        <v/>
      </c>
      <c r="I1306" s="26" t="str">
        <f t="shared" si="125"/>
        <v/>
      </c>
      <c r="J1306" s="18" t="str">
        <f t="shared" si="126"/>
        <v/>
      </c>
      <c r="K1306" s="18" t="str">
        <f t="shared" si="127"/>
        <v/>
      </c>
      <c r="L1306" s="69" t="str">
        <f t="shared" si="129"/>
        <v/>
      </c>
      <c r="N1306" s="23" t="str">
        <f t="shared" si="128"/>
        <v/>
      </c>
    </row>
    <row r="1307" spans="8:14" x14ac:dyDescent="0.25">
      <c r="H1307" s="18" t="str">
        <f t="shared" si="124"/>
        <v/>
      </c>
      <c r="I1307" s="26" t="str">
        <f t="shared" si="125"/>
        <v/>
      </c>
      <c r="J1307" s="18" t="str">
        <f t="shared" si="126"/>
        <v/>
      </c>
      <c r="K1307" s="18" t="str">
        <f t="shared" si="127"/>
        <v/>
      </c>
      <c r="L1307" s="69" t="str">
        <f t="shared" si="129"/>
        <v/>
      </c>
      <c r="N1307" s="23" t="str">
        <f t="shared" si="128"/>
        <v/>
      </c>
    </row>
    <row r="1308" spans="8:14" x14ac:dyDescent="0.25">
      <c r="H1308" s="18" t="str">
        <f t="shared" si="124"/>
        <v/>
      </c>
      <c r="I1308" s="26" t="str">
        <f t="shared" si="125"/>
        <v/>
      </c>
      <c r="J1308" s="18" t="str">
        <f t="shared" si="126"/>
        <v/>
      </c>
      <c r="K1308" s="18" t="str">
        <f t="shared" si="127"/>
        <v/>
      </c>
      <c r="L1308" s="69" t="str">
        <f t="shared" si="129"/>
        <v/>
      </c>
      <c r="N1308" s="23" t="str">
        <f t="shared" si="128"/>
        <v/>
      </c>
    </row>
    <row r="1309" spans="8:14" x14ac:dyDescent="0.25">
      <c r="H1309" s="18" t="str">
        <f t="shared" si="124"/>
        <v/>
      </c>
      <c r="I1309" s="26" t="str">
        <f t="shared" si="125"/>
        <v/>
      </c>
      <c r="J1309" s="18" t="str">
        <f t="shared" si="126"/>
        <v/>
      </c>
      <c r="K1309" s="18" t="str">
        <f t="shared" si="127"/>
        <v/>
      </c>
      <c r="L1309" s="69" t="str">
        <f t="shared" si="129"/>
        <v/>
      </c>
      <c r="N1309" s="23" t="str">
        <f t="shared" si="128"/>
        <v/>
      </c>
    </row>
    <row r="1310" spans="8:14" x14ac:dyDescent="0.25">
      <c r="H1310" s="18" t="str">
        <f t="shared" si="124"/>
        <v/>
      </c>
      <c r="I1310" s="26" t="str">
        <f t="shared" si="125"/>
        <v/>
      </c>
      <c r="J1310" s="18" t="str">
        <f t="shared" si="126"/>
        <v/>
      </c>
      <c r="K1310" s="18" t="str">
        <f t="shared" si="127"/>
        <v/>
      </c>
      <c r="L1310" s="69" t="str">
        <f t="shared" si="129"/>
        <v/>
      </c>
      <c r="N1310" s="23" t="str">
        <f t="shared" si="128"/>
        <v/>
      </c>
    </row>
    <row r="1311" spans="8:14" x14ac:dyDescent="0.25">
      <c r="H1311" s="18" t="str">
        <f t="shared" si="124"/>
        <v/>
      </c>
      <c r="I1311" s="26" t="str">
        <f t="shared" si="125"/>
        <v/>
      </c>
      <c r="J1311" s="18" t="str">
        <f t="shared" si="126"/>
        <v/>
      </c>
      <c r="K1311" s="18" t="str">
        <f t="shared" si="127"/>
        <v/>
      </c>
      <c r="L1311" s="69" t="str">
        <f t="shared" si="129"/>
        <v/>
      </c>
      <c r="N1311" s="23" t="str">
        <f t="shared" si="128"/>
        <v/>
      </c>
    </row>
    <row r="1312" spans="8:14" x14ac:dyDescent="0.25">
      <c r="H1312" s="18" t="str">
        <f t="shared" si="124"/>
        <v/>
      </c>
      <c r="I1312" s="26" t="str">
        <f t="shared" si="125"/>
        <v/>
      </c>
      <c r="J1312" s="18" t="str">
        <f t="shared" si="126"/>
        <v/>
      </c>
      <c r="K1312" s="18" t="str">
        <f t="shared" si="127"/>
        <v/>
      </c>
      <c r="L1312" s="69" t="str">
        <f t="shared" si="129"/>
        <v/>
      </c>
      <c r="N1312" s="23" t="str">
        <f t="shared" si="128"/>
        <v/>
      </c>
    </row>
    <row r="1313" spans="8:14" x14ac:dyDescent="0.25">
      <c r="H1313" s="18" t="str">
        <f t="shared" si="124"/>
        <v/>
      </c>
      <c r="I1313" s="26" t="str">
        <f t="shared" si="125"/>
        <v/>
      </c>
      <c r="J1313" s="18" t="str">
        <f t="shared" si="126"/>
        <v/>
      </c>
      <c r="K1313" s="18" t="str">
        <f t="shared" si="127"/>
        <v/>
      </c>
      <c r="L1313" s="69" t="str">
        <f t="shared" si="129"/>
        <v/>
      </c>
      <c r="N1313" s="23" t="str">
        <f t="shared" si="128"/>
        <v/>
      </c>
    </row>
    <row r="1314" spans="8:14" x14ac:dyDescent="0.25">
      <c r="H1314" s="18" t="str">
        <f t="shared" si="124"/>
        <v/>
      </c>
      <c r="I1314" s="26" t="str">
        <f t="shared" si="125"/>
        <v/>
      </c>
      <c r="J1314" s="18" t="str">
        <f t="shared" si="126"/>
        <v/>
      </c>
      <c r="K1314" s="18" t="str">
        <f t="shared" si="127"/>
        <v/>
      </c>
      <c r="L1314" s="69" t="str">
        <f t="shared" si="129"/>
        <v/>
      </c>
      <c r="N1314" s="23" t="str">
        <f t="shared" si="128"/>
        <v/>
      </c>
    </row>
    <row r="1315" spans="8:14" x14ac:dyDescent="0.25">
      <c r="H1315" s="18" t="str">
        <f t="shared" si="124"/>
        <v/>
      </c>
      <c r="I1315" s="26" t="str">
        <f t="shared" si="125"/>
        <v/>
      </c>
      <c r="J1315" s="18" t="str">
        <f t="shared" si="126"/>
        <v/>
      </c>
      <c r="K1315" s="18" t="str">
        <f t="shared" si="127"/>
        <v/>
      </c>
      <c r="L1315" s="69" t="str">
        <f t="shared" si="129"/>
        <v/>
      </c>
      <c r="N1315" s="23" t="str">
        <f t="shared" si="128"/>
        <v/>
      </c>
    </row>
    <row r="1316" spans="8:14" x14ac:dyDescent="0.25">
      <c r="H1316" s="18" t="str">
        <f t="shared" si="124"/>
        <v/>
      </c>
      <c r="I1316" s="26" t="str">
        <f t="shared" si="125"/>
        <v/>
      </c>
      <c r="J1316" s="18" t="str">
        <f t="shared" si="126"/>
        <v/>
      </c>
      <c r="K1316" s="18" t="str">
        <f t="shared" si="127"/>
        <v/>
      </c>
      <c r="L1316" s="69" t="str">
        <f t="shared" si="129"/>
        <v/>
      </c>
      <c r="N1316" s="23" t="str">
        <f t="shared" si="128"/>
        <v/>
      </c>
    </row>
    <row r="1317" spans="8:14" x14ac:dyDescent="0.25">
      <c r="H1317" s="18" t="str">
        <f t="shared" si="124"/>
        <v/>
      </c>
      <c r="I1317" s="26" t="str">
        <f t="shared" si="125"/>
        <v/>
      </c>
      <c r="J1317" s="18" t="str">
        <f t="shared" si="126"/>
        <v/>
      </c>
      <c r="K1317" s="18" t="str">
        <f t="shared" si="127"/>
        <v/>
      </c>
      <c r="L1317" s="69" t="str">
        <f t="shared" si="129"/>
        <v/>
      </c>
      <c r="N1317" s="23" t="str">
        <f t="shared" si="128"/>
        <v/>
      </c>
    </row>
    <row r="1318" spans="8:14" x14ac:dyDescent="0.25">
      <c r="H1318" s="18" t="str">
        <f t="shared" si="124"/>
        <v/>
      </c>
      <c r="I1318" s="26" t="str">
        <f t="shared" si="125"/>
        <v/>
      </c>
      <c r="J1318" s="18" t="str">
        <f t="shared" si="126"/>
        <v/>
      </c>
      <c r="K1318" s="18" t="str">
        <f t="shared" si="127"/>
        <v/>
      </c>
      <c r="L1318" s="69" t="str">
        <f t="shared" si="129"/>
        <v/>
      </c>
      <c r="N1318" s="23" t="str">
        <f t="shared" si="128"/>
        <v/>
      </c>
    </row>
    <row r="1319" spans="8:14" x14ac:dyDescent="0.25">
      <c r="H1319" s="18" t="str">
        <f t="shared" si="124"/>
        <v/>
      </c>
      <c r="I1319" s="26" t="str">
        <f t="shared" si="125"/>
        <v/>
      </c>
      <c r="J1319" s="18" t="str">
        <f t="shared" si="126"/>
        <v/>
      </c>
      <c r="K1319" s="18" t="str">
        <f t="shared" si="127"/>
        <v/>
      </c>
      <c r="L1319" s="69" t="str">
        <f t="shared" si="129"/>
        <v/>
      </c>
      <c r="N1319" s="23" t="str">
        <f t="shared" si="128"/>
        <v/>
      </c>
    </row>
    <row r="1320" spans="8:14" x14ac:dyDescent="0.25">
      <c r="H1320" s="18" t="str">
        <f t="shared" si="124"/>
        <v/>
      </c>
      <c r="I1320" s="26" t="str">
        <f t="shared" si="125"/>
        <v/>
      </c>
      <c r="J1320" s="18" t="str">
        <f t="shared" si="126"/>
        <v/>
      </c>
      <c r="K1320" s="18" t="str">
        <f t="shared" si="127"/>
        <v/>
      </c>
      <c r="L1320" s="69" t="str">
        <f t="shared" si="129"/>
        <v/>
      </c>
      <c r="N1320" s="23" t="str">
        <f t="shared" si="128"/>
        <v/>
      </c>
    </row>
    <row r="1321" spans="8:14" x14ac:dyDescent="0.25">
      <c r="H1321" s="18" t="str">
        <f t="shared" si="124"/>
        <v/>
      </c>
      <c r="I1321" s="26" t="str">
        <f t="shared" si="125"/>
        <v/>
      </c>
      <c r="J1321" s="18" t="str">
        <f t="shared" si="126"/>
        <v/>
      </c>
      <c r="K1321" s="18" t="str">
        <f t="shared" si="127"/>
        <v/>
      </c>
      <c r="L1321" s="69" t="str">
        <f t="shared" si="129"/>
        <v/>
      </c>
      <c r="N1321" s="23" t="str">
        <f t="shared" si="128"/>
        <v/>
      </c>
    </row>
    <row r="1322" spans="8:14" x14ac:dyDescent="0.25">
      <c r="H1322" s="18" t="str">
        <f t="shared" si="124"/>
        <v/>
      </c>
      <c r="I1322" s="26" t="str">
        <f t="shared" si="125"/>
        <v/>
      </c>
      <c r="J1322" s="18" t="str">
        <f t="shared" si="126"/>
        <v/>
      </c>
      <c r="K1322" s="18" t="str">
        <f t="shared" si="127"/>
        <v/>
      </c>
      <c r="L1322" s="69" t="str">
        <f t="shared" si="129"/>
        <v/>
      </c>
      <c r="N1322" s="23" t="str">
        <f t="shared" si="128"/>
        <v/>
      </c>
    </row>
    <row r="1323" spans="8:14" x14ac:dyDescent="0.25">
      <c r="H1323" s="18" t="str">
        <f t="shared" si="124"/>
        <v/>
      </c>
      <c r="I1323" s="26" t="str">
        <f t="shared" si="125"/>
        <v/>
      </c>
      <c r="J1323" s="18" t="str">
        <f t="shared" si="126"/>
        <v/>
      </c>
      <c r="K1323" s="18" t="str">
        <f t="shared" si="127"/>
        <v/>
      </c>
      <c r="L1323" s="69" t="str">
        <f t="shared" si="129"/>
        <v/>
      </c>
      <c r="N1323" s="23" t="str">
        <f t="shared" si="128"/>
        <v/>
      </c>
    </row>
    <row r="1324" spans="8:14" x14ac:dyDescent="0.25">
      <c r="H1324" s="18" t="str">
        <f t="shared" si="124"/>
        <v/>
      </c>
      <c r="I1324" s="26" t="str">
        <f t="shared" si="125"/>
        <v/>
      </c>
      <c r="J1324" s="18" t="str">
        <f t="shared" si="126"/>
        <v/>
      </c>
      <c r="K1324" s="18" t="str">
        <f t="shared" si="127"/>
        <v/>
      </c>
      <c r="L1324" s="69" t="str">
        <f t="shared" si="129"/>
        <v/>
      </c>
      <c r="N1324" s="23" t="str">
        <f t="shared" si="128"/>
        <v/>
      </c>
    </row>
    <row r="1325" spans="8:14" x14ac:dyDescent="0.25">
      <c r="H1325" s="18" t="str">
        <f t="shared" si="124"/>
        <v/>
      </c>
      <c r="I1325" s="26" t="str">
        <f t="shared" si="125"/>
        <v/>
      </c>
      <c r="J1325" s="18" t="str">
        <f t="shared" si="126"/>
        <v/>
      </c>
      <c r="K1325" s="18" t="str">
        <f t="shared" si="127"/>
        <v/>
      </c>
      <c r="L1325" s="69" t="str">
        <f t="shared" si="129"/>
        <v/>
      </c>
      <c r="N1325" s="23" t="str">
        <f t="shared" si="128"/>
        <v/>
      </c>
    </row>
    <row r="1326" spans="8:14" x14ac:dyDescent="0.25">
      <c r="H1326" s="18" t="str">
        <f t="shared" si="124"/>
        <v/>
      </c>
      <c r="I1326" s="26" t="str">
        <f t="shared" si="125"/>
        <v/>
      </c>
      <c r="J1326" s="18" t="str">
        <f t="shared" si="126"/>
        <v/>
      </c>
      <c r="K1326" s="18" t="str">
        <f t="shared" si="127"/>
        <v/>
      </c>
      <c r="L1326" s="69" t="str">
        <f t="shared" si="129"/>
        <v/>
      </c>
      <c r="N1326" s="23" t="str">
        <f t="shared" si="128"/>
        <v/>
      </c>
    </row>
    <row r="1327" spans="8:14" x14ac:dyDescent="0.25">
      <c r="H1327" s="18" t="str">
        <f t="shared" si="124"/>
        <v/>
      </c>
      <c r="I1327" s="26" t="str">
        <f t="shared" si="125"/>
        <v/>
      </c>
      <c r="J1327" s="18" t="str">
        <f t="shared" si="126"/>
        <v/>
      </c>
      <c r="K1327" s="18" t="str">
        <f t="shared" si="127"/>
        <v/>
      </c>
      <c r="L1327" s="69" t="str">
        <f t="shared" si="129"/>
        <v/>
      </c>
      <c r="N1327" s="23" t="str">
        <f t="shared" si="128"/>
        <v/>
      </c>
    </row>
    <row r="1328" spans="8:14" x14ac:dyDescent="0.25">
      <c r="H1328" s="18" t="str">
        <f t="shared" si="124"/>
        <v/>
      </c>
      <c r="I1328" s="26" t="str">
        <f t="shared" si="125"/>
        <v/>
      </c>
      <c r="J1328" s="18" t="str">
        <f t="shared" si="126"/>
        <v/>
      </c>
      <c r="K1328" s="18" t="str">
        <f t="shared" si="127"/>
        <v/>
      </c>
      <c r="L1328" s="69" t="str">
        <f t="shared" si="129"/>
        <v/>
      </c>
      <c r="N1328" s="23" t="str">
        <f t="shared" si="128"/>
        <v/>
      </c>
    </row>
    <row r="1329" spans="8:14" x14ac:dyDescent="0.25">
      <c r="H1329" s="18" t="str">
        <f t="shared" si="124"/>
        <v/>
      </c>
      <c r="I1329" s="26" t="str">
        <f t="shared" si="125"/>
        <v/>
      </c>
      <c r="J1329" s="18" t="str">
        <f t="shared" si="126"/>
        <v/>
      </c>
      <c r="K1329" s="18" t="str">
        <f t="shared" si="127"/>
        <v/>
      </c>
      <c r="L1329" s="69" t="str">
        <f t="shared" si="129"/>
        <v/>
      </c>
      <c r="N1329" s="23" t="str">
        <f t="shared" si="128"/>
        <v/>
      </c>
    </row>
    <row r="1330" spans="8:14" x14ac:dyDescent="0.25">
      <c r="H1330" s="18" t="str">
        <f t="shared" si="124"/>
        <v/>
      </c>
      <c r="I1330" s="26" t="str">
        <f t="shared" si="125"/>
        <v/>
      </c>
      <c r="J1330" s="18" t="str">
        <f t="shared" si="126"/>
        <v/>
      </c>
      <c r="K1330" s="18" t="str">
        <f t="shared" si="127"/>
        <v/>
      </c>
      <c r="L1330" s="69" t="str">
        <f t="shared" si="129"/>
        <v/>
      </c>
      <c r="N1330" s="23" t="str">
        <f t="shared" si="128"/>
        <v/>
      </c>
    </row>
    <row r="1331" spans="8:14" x14ac:dyDescent="0.25">
      <c r="H1331" s="18" t="str">
        <f t="shared" si="124"/>
        <v/>
      </c>
      <c r="I1331" s="26" t="str">
        <f t="shared" si="125"/>
        <v/>
      </c>
      <c r="J1331" s="18" t="str">
        <f t="shared" si="126"/>
        <v/>
      </c>
      <c r="K1331" s="18" t="str">
        <f t="shared" si="127"/>
        <v/>
      </c>
      <c r="L1331" s="69" t="str">
        <f t="shared" si="129"/>
        <v/>
      </c>
      <c r="N1331" s="23" t="str">
        <f t="shared" si="128"/>
        <v/>
      </c>
    </row>
    <row r="1332" spans="8:14" x14ac:dyDescent="0.25">
      <c r="H1332" s="18" t="str">
        <f t="shared" si="124"/>
        <v/>
      </c>
      <c r="I1332" s="26" t="str">
        <f t="shared" si="125"/>
        <v/>
      </c>
      <c r="J1332" s="18" t="str">
        <f t="shared" si="126"/>
        <v/>
      </c>
      <c r="K1332" s="18" t="str">
        <f t="shared" si="127"/>
        <v/>
      </c>
      <c r="L1332" s="69" t="str">
        <f t="shared" si="129"/>
        <v/>
      </c>
      <c r="N1332" s="23" t="str">
        <f t="shared" si="128"/>
        <v/>
      </c>
    </row>
    <row r="1333" spans="8:14" x14ac:dyDescent="0.25">
      <c r="H1333" s="18" t="str">
        <f t="shared" si="124"/>
        <v/>
      </c>
      <c r="I1333" s="26" t="str">
        <f t="shared" si="125"/>
        <v/>
      </c>
      <c r="J1333" s="18" t="str">
        <f t="shared" si="126"/>
        <v/>
      </c>
      <c r="K1333" s="18" t="str">
        <f t="shared" si="127"/>
        <v/>
      </c>
      <c r="L1333" s="69" t="str">
        <f t="shared" si="129"/>
        <v/>
      </c>
      <c r="N1333" s="23" t="str">
        <f t="shared" si="128"/>
        <v/>
      </c>
    </row>
    <row r="1334" spans="8:14" x14ac:dyDescent="0.25">
      <c r="H1334" s="18" t="str">
        <f t="shared" si="124"/>
        <v/>
      </c>
      <c r="I1334" s="26" t="str">
        <f t="shared" si="125"/>
        <v/>
      </c>
      <c r="J1334" s="18" t="str">
        <f t="shared" si="126"/>
        <v/>
      </c>
      <c r="K1334" s="18" t="str">
        <f t="shared" si="127"/>
        <v/>
      </c>
      <c r="L1334" s="69" t="str">
        <f t="shared" si="129"/>
        <v/>
      </c>
      <c r="N1334" s="23" t="str">
        <f t="shared" si="128"/>
        <v/>
      </c>
    </row>
    <row r="1335" spans="8:14" x14ac:dyDescent="0.25">
      <c r="H1335" s="18" t="str">
        <f t="shared" si="124"/>
        <v/>
      </c>
      <c r="I1335" s="26" t="str">
        <f t="shared" si="125"/>
        <v/>
      </c>
      <c r="J1335" s="18" t="str">
        <f t="shared" si="126"/>
        <v/>
      </c>
      <c r="K1335" s="18" t="str">
        <f t="shared" si="127"/>
        <v/>
      </c>
      <c r="L1335" s="69" t="str">
        <f t="shared" si="129"/>
        <v/>
      </c>
      <c r="N1335" s="23" t="str">
        <f t="shared" si="128"/>
        <v/>
      </c>
    </row>
    <row r="1336" spans="8:14" x14ac:dyDescent="0.25">
      <c r="H1336" s="18" t="str">
        <f t="shared" si="124"/>
        <v/>
      </c>
      <c r="I1336" s="26" t="str">
        <f t="shared" si="125"/>
        <v/>
      </c>
      <c r="J1336" s="18" t="str">
        <f t="shared" si="126"/>
        <v/>
      </c>
      <c r="K1336" s="18" t="str">
        <f t="shared" si="127"/>
        <v/>
      </c>
      <c r="L1336" s="69" t="str">
        <f t="shared" si="129"/>
        <v/>
      </c>
      <c r="N1336" s="23" t="str">
        <f t="shared" si="128"/>
        <v/>
      </c>
    </row>
    <row r="1337" spans="8:14" x14ac:dyDescent="0.25">
      <c r="H1337" s="18" t="str">
        <f t="shared" si="124"/>
        <v/>
      </c>
      <c r="I1337" s="26" t="str">
        <f t="shared" si="125"/>
        <v/>
      </c>
      <c r="J1337" s="18" t="str">
        <f t="shared" si="126"/>
        <v/>
      </c>
      <c r="K1337" s="18" t="str">
        <f t="shared" si="127"/>
        <v/>
      </c>
      <c r="L1337" s="69" t="str">
        <f t="shared" si="129"/>
        <v/>
      </c>
      <c r="N1337" s="23" t="str">
        <f t="shared" si="128"/>
        <v/>
      </c>
    </row>
    <row r="1338" spans="8:14" x14ac:dyDescent="0.25">
      <c r="H1338" s="18" t="str">
        <f t="shared" si="124"/>
        <v/>
      </c>
      <c r="I1338" s="26" t="str">
        <f t="shared" si="125"/>
        <v/>
      </c>
      <c r="J1338" s="18" t="str">
        <f t="shared" si="126"/>
        <v/>
      </c>
      <c r="K1338" s="18" t="str">
        <f t="shared" si="127"/>
        <v/>
      </c>
      <c r="L1338" s="69" t="str">
        <f t="shared" si="129"/>
        <v/>
      </c>
      <c r="N1338" s="23" t="str">
        <f t="shared" si="128"/>
        <v/>
      </c>
    </row>
    <row r="1339" spans="8:14" x14ac:dyDescent="0.25">
      <c r="H1339" s="18" t="str">
        <f t="shared" si="124"/>
        <v/>
      </c>
      <c r="I1339" s="26" t="str">
        <f t="shared" si="125"/>
        <v/>
      </c>
      <c r="J1339" s="18" t="str">
        <f t="shared" si="126"/>
        <v/>
      </c>
      <c r="K1339" s="18" t="str">
        <f t="shared" si="127"/>
        <v/>
      </c>
      <c r="L1339" s="69" t="str">
        <f t="shared" si="129"/>
        <v/>
      </c>
      <c r="N1339" s="23" t="str">
        <f t="shared" si="128"/>
        <v/>
      </c>
    </row>
    <row r="1340" spans="8:14" x14ac:dyDescent="0.25">
      <c r="H1340" s="18" t="str">
        <f t="shared" si="124"/>
        <v/>
      </c>
      <c r="I1340" s="26" t="str">
        <f t="shared" si="125"/>
        <v/>
      </c>
      <c r="J1340" s="18" t="str">
        <f t="shared" si="126"/>
        <v/>
      </c>
      <c r="K1340" s="18" t="str">
        <f t="shared" si="127"/>
        <v/>
      </c>
      <c r="L1340" s="69" t="str">
        <f t="shared" si="129"/>
        <v/>
      </c>
      <c r="N1340" s="23" t="str">
        <f t="shared" si="128"/>
        <v/>
      </c>
    </row>
    <row r="1341" spans="8:14" x14ac:dyDescent="0.25">
      <c r="H1341" s="18" t="str">
        <f t="shared" si="124"/>
        <v/>
      </c>
      <c r="I1341" s="26" t="str">
        <f t="shared" si="125"/>
        <v/>
      </c>
      <c r="J1341" s="18" t="str">
        <f t="shared" si="126"/>
        <v/>
      </c>
      <c r="K1341" s="18" t="str">
        <f t="shared" si="127"/>
        <v/>
      </c>
      <c r="L1341" s="69" t="str">
        <f t="shared" si="129"/>
        <v/>
      </c>
      <c r="N1341" s="23" t="str">
        <f t="shared" si="128"/>
        <v/>
      </c>
    </row>
    <row r="1342" spans="8:14" x14ac:dyDescent="0.25">
      <c r="H1342" s="18" t="str">
        <f t="shared" si="124"/>
        <v/>
      </c>
      <c r="I1342" s="26" t="str">
        <f t="shared" si="125"/>
        <v/>
      </c>
      <c r="J1342" s="18" t="str">
        <f t="shared" si="126"/>
        <v/>
      </c>
      <c r="K1342" s="18" t="str">
        <f t="shared" si="127"/>
        <v/>
      </c>
      <c r="L1342" s="69" t="str">
        <f t="shared" si="129"/>
        <v/>
      </c>
      <c r="N1342" s="23" t="str">
        <f t="shared" si="128"/>
        <v/>
      </c>
    </row>
    <row r="1343" spans="8:14" x14ac:dyDescent="0.25">
      <c r="H1343" s="18" t="str">
        <f t="shared" si="124"/>
        <v/>
      </c>
      <c r="I1343" s="26" t="str">
        <f t="shared" si="125"/>
        <v/>
      </c>
      <c r="J1343" s="18" t="str">
        <f t="shared" si="126"/>
        <v/>
      </c>
      <c r="K1343" s="18" t="str">
        <f t="shared" si="127"/>
        <v/>
      </c>
      <c r="L1343" s="69" t="str">
        <f t="shared" si="129"/>
        <v/>
      </c>
      <c r="N1343" s="23" t="str">
        <f t="shared" si="128"/>
        <v/>
      </c>
    </row>
    <row r="1344" spans="8:14" x14ac:dyDescent="0.25">
      <c r="H1344" s="18" t="str">
        <f t="shared" si="124"/>
        <v/>
      </c>
      <c r="I1344" s="26" t="str">
        <f t="shared" si="125"/>
        <v/>
      </c>
      <c r="J1344" s="18" t="str">
        <f t="shared" si="126"/>
        <v/>
      </c>
      <c r="K1344" s="18" t="str">
        <f t="shared" si="127"/>
        <v/>
      </c>
      <c r="L1344" s="69" t="str">
        <f t="shared" si="129"/>
        <v/>
      </c>
      <c r="N1344" s="23" t="str">
        <f t="shared" si="128"/>
        <v/>
      </c>
    </row>
    <row r="1345" spans="8:14" x14ac:dyDescent="0.25">
      <c r="H1345" s="18" t="str">
        <f t="shared" si="124"/>
        <v/>
      </c>
      <c r="I1345" s="26" t="str">
        <f t="shared" si="125"/>
        <v/>
      </c>
      <c r="J1345" s="18" t="str">
        <f t="shared" si="126"/>
        <v/>
      </c>
      <c r="K1345" s="18" t="str">
        <f t="shared" si="127"/>
        <v/>
      </c>
      <c r="L1345" s="69" t="str">
        <f t="shared" si="129"/>
        <v/>
      </c>
      <c r="N1345" s="23" t="str">
        <f t="shared" si="128"/>
        <v/>
      </c>
    </row>
    <row r="1346" spans="8:14" x14ac:dyDescent="0.25">
      <c r="H1346" s="18" t="str">
        <f t="shared" si="124"/>
        <v/>
      </c>
      <c r="I1346" s="26" t="str">
        <f t="shared" si="125"/>
        <v/>
      </c>
      <c r="J1346" s="18" t="str">
        <f t="shared" si="126"/>
        <v/>
      </c>
      <c r="K1346" s="18" t="str">
        <f t="shared" si="127"/>
        <v/>
      </c>
      <c r="L1346" s="69" t="str">
        <f t="shared" si="129"/>
        <v/>
      </c>
      <c r="N1346" s="23" t="str">
        <f t="shared" si="128"/>
        <v/>
      </c>
    </row>
    <row r="1347" spans="8:14" x14ac:dyDescent="0.25">
      <c r="H1347" s="18" t="str">
        <f t="shared" si="124"/>
        <v/>
      </c>
      <c r="I1347" s="26" t="str">
        <f t="shared" si="125"/>
        <v/>
      </c>
      <c r="J1347" s="18" t="str">
        <f t="shared" si="126"/>
        <v/>
      </c>
      <c r="K1347" s="18" t="str">
        <f t="shared" si="127"/>
        <v/>
      </c>
      <c r="L1347" s="69" t="str">
        <f t="shared" si="129"/>
        <v/>
      </c>
      <c r="N1347" s="23" t="str">
        <f t="shared" si="128"/>
        <v/>
      </c>
    </row>
    <row r="1348" spans="8:14" x14ac:dyDescent="0.25">
      <c r="H1348" s="18" t="str">
        <f t="shared" ref="H1348:H1411" si="130">IF(OR($E1348="",$G1348=""),"",$E1348*$G1348)</f>
        <v/>
      </c>
      <c r="I1348" s="26" t="str">
        <f t="shared" ref="I1348:I1411" si="131">IF($F1348="","",IFERROR(INDEX(CurRate,MATCH($F1348,CurCode,0)),""))</f>
        <v/>
      </c>
      <c r="J1348" s="18" t="str">
        <f t="shared" ref="J1348:J1411" si="132">IF(OR($G1348="",$I1348="",$I1348=0),"",$G1348/$I1348)</f>
        <v/>
      </c>
      <c r="K1348" s="18" t="str">
        <f t="shared" ref="K1348:K1411" si="133">IF(OR($E1348="",$J1348=""),"",$E1348*$J1348)</f>
        <v/>
      </c>
      <c r="L1348" s="69" t="str">
        <f t="shared" si="129"/>
        <v/>
      </c>
      <c r="N1348" s="23" t="str">
        <f t="shared" ref="N1348:N1411" si="134">IF($A1348="","",$A1348*100000+ROW())</f>
        <v/>
      </c>
    </row>
    <row r="1349" spans="8:14" x14ac:dyDescent="0.25">
      <c r="H1349" s="18" t="str">
        <f t="shared" si="130"/>
        <v/>
      </c>
      <c r="I1349" s="26" t="str">
        <f t="shared" si="131"/>
        <v/>
      </c>
      <c r="J1349" s="18" t="str">
        <f t="shared" si="132"/>
        <v/>
      </c>
      <c r="K1349" s="18" t="str">
        <f t="shared" si="133"/>
        <v/>
      </c>
      <c r="L1349" s="69" t="str">
        <f t="shared" ref="L1349:L1412" si="135">IF(D1349="","",IF(ISNUMBER(MATCH(D1349,ItemName,0)),"OK","NOT IN ITEMS LIST"))</f>
        <v/>
      </c>
      <c r="N1349" s="23" t="str">
        <f t="shared" si="134"/>
        <v/>
      </c>
    </row>
    <row r="1350" spans="8:14" x14ac:dyDescent="0.25">
      <c r="H1350" s="18" t="str">
        <f t="shared" si="130"/>
        <v/>
      </c>
      <c r="I1350" s="26" t="str">
        <f t="shared" si="131"/>
        <v/>
      </c>
      <c r="J1350" s="18" t="str">
        <f t="shared" si="132"/>
        <v/>
      </c>
      <c r="K1350" s="18" t="str">
        <f t="shared" si="133"/>
        <v/>
      </c>
      <c r="L1350" s="69" t="str">
        <f t="shared" si="135"/>
        <v/>
      </c>
      <c r="N1350" s="23" t="str">
        <f t="shared" si="134"/>
        <v/>
      </c>
    </row>
    <row r="1351" spans="8:14" x14ac:dyDescent="0.25">
      <c r="H1351" s="18" t="str">
        <f t="shared" si="130"/>
        <v/>
      </c>
      <c r="I1351" s="26" t="str">
        <f t="shared" si="131"/>
        <v/>
      </c>
      <c r="J1351" s="18" t="str">
        <f t="shared" si="132"/>
        <v/>
      </c>
      <c r="K1351" s="18" t="str">
        <f t="shared" si="133"/>
        <v/>
      </c>
      <c r="L1351" s="69" t="str">
        <f t="shared" si="135"/>
        <v/>
      </c>
      <c r="N1351" s="23" t="str">
        <f t="shared" si="134"/>
        <v/>
      </c>
    </row>
    <row r="1352" spans="8:14" x14ac:dyDescent="0.25">
      <c r="H1352" s="18" t="str">
        <f t="shared" si="130"/>
        <v/>
      </c>
      <c r="I1352" s="26" t="str">
        <f t="shared" si="131"/>
        <v/>
      </c>
      <c r="J1352" s="18" t="str">
        <f t="shared" si="132"/>
        <v/>
      </c>
      <c r="K1352" s="18" t="str">
        <f t="shared" si="133"/>
        <v/>
      </c>
      <c r="L1352" s="69" t="str">
        <f t="shared" si="135"/>
        <v/>
      </c>
      <c r="N1352" s="23" t="str">
        <f t="shared" si="134"/>
        <v/>
      </c>
    </row>
    <row r="1353" spans="8:14" x14ac:dyDescent="0.25">
      <c r="H1353" s="18" t="str">
        <f t="shared" si="130"/>
        <v/>
      </c>
      <c r="I1353" s="26" t="str">
        <f t="shared" si="131"/>
        <v/>
      </c>
      <c r="J1353" s="18" t="str">
        <f t="shared" si="132"/>
        <v/>
      </c>
      <c r="K1353" s="18" t="str">
        <f t="shared" si="133"/>
        <v/>
      </c>
      <c r="L1353" s="69" t="str">
        <f t="shared" si="135"/>
        <v/>
      </c>
      <c r="N1353" s="23" t="str">
        <f t="shared" si="134"/>
        <v/>
      </c>
    </row>
    <row r="1354" spans="8:14" x14ac:dyDescent="0.25">
      <c r="H1354" s="18" t="str">
        <f t="shared" si="130"/>
        <v/>
      </c>
      <c r="I1354" s="26" t="str">
        <f t="shared" si="131"/>
        <v/>
      </c>
      <c r="J1354" s="18" t="str">
        <f t="shared" si="132"/>
        <v/>
      </c>
      <c r="K1354" s="18" t="str">
        <f t="shared" si="133"/>
        <v/>
      </c>
      <c r="L1354" s="69" t="str">
        <f t="shared" si="135"/>
        <v/>
      </c>
      <c r="N1354" s="23" t="str">
        <f t="shared" si="134"/>
        <v/>
      </c>
    </row>
    <row r="1355" spans="8:14" x14ac:dyDescent="0.25">
      <c r="H1355" s="18" t="str">
        <f t="shared" si="130"/>
        <v/>
      </c>
      <c r="I1355" s="26" t="str">
        <f t="shared" si="131"/>
        <v/>
      </c>
      <c r="J1355" s="18" t="str">
        <f t="shared" si="132"/>
        <v/>
      </c>
      <c r="K1355" s="18" t="str">
        <f t="shared" si="133"/>
        <v/>
      </c>
      <c r="L1355" s="69" t="str">
        <f t="shared" si="135"/>
        <v/>
      </c>
      <c r="N1355" s="23" t="str">
        <f t="shared" si="134"/>
        <v/>
      </c>
    </row>
    <row r="1356" spans="8:14" x14ac:dyDescent="0.25">
      <c r="H1356" s="18" t="str">
        <f t="shared" si="130"/>
        <v/>
      </c>
      <c r="I1356" s="26" t="str">
        <f t="shared" si="131"/>
        <v/>
      </c>
      <c r="J1356" s="18" t="str">
        <f t="shared" si="132"/>
        <v/>
      </c>
      <c r="K1356" s="18" t="str">
        <f t="shared" si="133"/>
        <v/>
      </c>
      <c r="L1356" s="69" t="str">
        <f t="shared" si="135"/>
        <v/>
      </c>
      <c r="N1356" s="23" t="str">
        <f t="shared" si="134"/>
        <v/>
      </c>
    </row>
    <row r="1357" spans="8:14" x14ac:dyDescent="0.25">
      <c r="H1357" s="18" t="str">
        <f t="shared" si="130"/>
        <v/>
      </c>
      <c r="I1357" s="26" t="str">
        <f t="shared" si="131"/>
        <v/>
      </c>
      <c r="J1357" s="18" t="str">
        <f t="shared" si="132"/>
        <v/>
      </c>
      <c r="K1357" s="18" t="str">
        <f t="shared" si="133"/>
        <v/>
      </c>
      <c r="L1357" s="69" t="str">
        <f t="shared" si="135"/>
        <v/>
      </c>
      <c r="N1357" s="23" t="str">
        <f t="shared" si="134"/>
        <v/>
      </c>
    </row>
    <row r="1358" spans="8:14" x14ac:dyDescent="0.25">
      <c r="H1358" s="18" t="str">
        <f t="shared" si="130"/>
        <v/>
      </c>
      <c r="I1358" s="26" t="str">
        <f t="shared" si="131"/>
        <v/>
      </c>
      <c r="J1358" s="18" t="str">
        <f t="shared" si="132"/>
        <v/>
      </c>
      <c r="K1358" s="18" t="str">
        <f t="shared" si="133"/>
        <v/>
      </c>
      <c r="L1358" s="69" t="str">
        <f t="shared" si="135"/>
        <v/>
      </c>
      <c r="N1358" s="23" t="str">
        <f t="shared" si="134"/>
        <v/>
      </c>
    </row>
    <row r="1359" spans="8:14" x14ac:dyDescent="0.25">
      <c r="H1359" s="18" t="str">
        <f t="shared" si="130"/>
        <v/>
      </c>
      <c r="I1359" s="26" t="str">
        <f t="shared" si="131"/>
        <v/>
      </c>
      <c r="J1359" s="18" t="str">
        <f t="shared" si="132"/>
        <v/>
      </c>
      <c r="K1359" s="18" t="str">
        <f t="shared" si="133"/>
        <v/>
      </c>
      <c r="L1359" s="69" t="str">
        <f t="shared" si="135"/>
        <v/>
      </c>
      <c r="N1359" s="23" t="str">
        <f t="shared" si="134"/>
        <v/>
      </c>
    </row>
    <row r="1360" spans="8:14" x14ac:dyDescent="0.25">
      <c r="H1360" s="18" t="str">
        <f t="shared" si="130"/>
        <v/>
      </c>
      <c r="I1360" s="26" t="str">
        <f t="shared" si="131"/>
        <v/>
      </c>
      <c r="J1360" s="18" t="str">
        <f t="shared" si="132"/>
        <v/>
      </c>
      <c r="K1360" s="18" t="str">
        <f t="shared" si="133"/>
        <v/>
      </c>
      <c r="L1360" s="69" t="str">
        <f t="shared" si="135"/>
        <v/>
      </c>
      <c r="N1360" s="23" t="str">
        <f t="shared" si="134"/>
        <v/>
      </c>
    </row>
    <row r="1361" spans="8:14" x14ac:dyDescent="0.25">
      <c r="H1361" s="18" t="str">
        <f t="shared" si="130"/>
        <v/>
      </c>
      <c r="I1361" s="26" t="str">
        <f t="shared" si="131"/>
        <v/>
      </c>
      <c r="J1361" s="18" t="str">
        <f t="shared" si="132"/>
        <v/>
      </c>
      <c r="K1361" s="18" t="str">
        <f t="shared" si="133"/>
        <v/>
      </c>
      <c r="L1361" s="69" t="str">
        <f t="shared" si="135"/>
        <v/>
      </c>
      <c r="N1361" s="23" t="str">
        <f t="shared" si="134"/>
        <v/>
      </c>
    </row>
    <row r="1362" spans="8:14" x14ac:dyDescent="0.25">
      <c r="H1362" s="18" t="str">
        <f t="shared" si="130"/>
        <v/>
      </c>
      <c r="I1362" s="26" t="str">
        <f t="shared" si="131"/>
        <v/>
      </c>
      <c r="J1362" s="18" t="str">
        <f t="shared" si="132"/>
        <v/>
      </c>
      <c r="K1362" s="18" t="str">
        <f t="shared" si="133"/>
        <v/>
      </c>
      <c r="L1362" s="69" t="str">
        <f t="shared" si="135"/>
        <v/>
      </c>
      <c r="N1362" s="23" t="str">
        <f t="shared" si="134"/>
        <v/>
      </c>
    </row>
    <row r="1363" spans="8:14" x14ac:dyDescent="0.25">
      <c r="H1363" s="18" t="str">
        <f t="shared" si="130"/>
        <v/>
      </c>
      <c r="I1363" s="26" t="str">
        <f t="shared" si="131"/>
        <v/>
      </c>
      <c r="J1363" s="18" t="str">
        <f t="shared" si="132"/>
        <v/>
      </c>
      <c r="K1363" s="18" t="str">
        <f t="shared" si="133"/>
        <v/>
      </c>
      <c r="L1363" s="69" t="str">
        <f t="shared" si="135"/>
        <v/>
      </c>
      <c r="N1363" s="23" t="str">
        <f t="shared" si="134"/>
        <v/>
      </c>
    </row>
    <row r="1364" spans="8:14" x14ac:dyDescent="0.25">
      <c r="H1364" s="18" t="str">
        <f t="shared" si="130"/>
        <v/>
      </c>
      <c r="I1364" s="26" t="str">
        <f t="shared" si="131"/>
        <v/>
      </c>
      <c r="J1364" s="18" t="str">
        <f t="shared" si="132"/>
        <v/>
      </c>
      <c r="K1364" s="18" t="str">
        <f t="shared" si="133"/>
        <v/>
      </c>
      <c r="L1364" s="69" t="str">
        <f t="shared" si="135"/>
        <v/>
      </c>
      <c r="N1364" s="23" t="str">
        <f t="shared" si="134"/>
        <v/>
      </c>
    </row>
    <row r="1365" spans="8:14" x14ac:dyDescent="0.25">
      <c r="H1365" s="18" t="str">
        <f t="shared" si="130"/>
        <v/>
      </c>
      <c r="I1365" s="26" t="str">
        <f t="shared" si="131"/>
        <v/>
      </c>
      <c r="J1365" s="18" t="str">
        <f t="shared" si="132"/>
        <v/>
      </c>
      <c r="K1365" s="18" t="str">
        <f t="shared" si="133"/>
        <v/>
      </c>
      <c r="L1365" s="69" t="str">
        <f t="shared" si="135"/>
        <v/>
      </c>
      <c r="N1365" s="23" t="str">
        <f t="shared" si="134"/>
        <v/>
      </c>
    </row>
    <row r="1366" spans="8:14" x14ac:dyDescent="0.25">
      <c r="H1366" s="18" t="str">
        <f t="shared" si="130"/>
        <v/>
      </c>
      <c r="I1366" s="26" t="str">
        <f t="shared" si="131"/>
        <v/>
      </c>
      <c r="J1366" s="18" t="str">
        <f t="shared" si="132"/>
        <v/>
      </c>
      <c r="K1366" s="18" t="str">
        <f t="shared" si="133"/>
        <v/>
      </c>
      <c r="L1366" s="69" t="str">
        <f t="shared" si="135"/>
        <v/>
      </c>
      <c r="N1366" s="23" t="str">
        <f t="shared" si="134"/>
        <v/>
      </c>
    </row>
    <row r="1367" spans="8:14" x14ac:dyDescent="0.25">
      <c r="H1367" s="18" t="str">
        <f t="shared" si="130"/>
        <v/>
      </c>
      <c r="I1367" s="26" t="str">
        <f t="shared" si="131"/>
        <v/>
      </c>
      <c r="J1367" s="18" t="str">
        <f t="shared" si="132"/>
        <v/>
      </c>
      <c r="K1367" s="18" t="str">
        <f t="shared" si="133"/>
        <v/>
      </c>
      <c r="L1367" s="69" t="str">
        <f t="shared" si="135"/>
        <v/>
      </c>
      <c r="N1367" s="23" t="str">
        <f t="shared" si="134"/>
        <v/>
      </c>
    </row>
    <row r="1368" spans="8:14" x14ac:dyDescent="0.25">
      <c r="H1368" s="18" t="str">
        <f t="shared" si="130"/>
        <v/>
      </c>
      <c r="I1368" s="26" t="str">
        <f t="shared" si="131"/>
        <v/>
      </c>
      <c r="J1368" s="18" t="str">
        <f t="shared" si="132"/>
        <v/>
      </c>
      <c r="K1368" s="18" t="str">
        <f t="shared" si="133"/>
        <v/>
      </c>
      <c r="L1368" s="69" t="str">
        <f t="shared" si="135"/>
        <v/>
      </c>
      <c r="N1368" s="23" t="str">
        <f t="shared" si="134"/>
        <v/>
      </c>
    </row>
    <row r="1369" spans="8:14" x14ac:dyDescent="0.25">
      <c r="H1369" s="18" t="str">
        <f t="shared" si="130"/>
        <v/>
      </c>
      <c r="I1369" s="26" t="str">
        <f t="shared" si="131"/>
        <v/>
      </c>
      <c r="J1369" s="18" t="str">
        <f t="shared" si="132"/>
        <v/>
      </c>
      <c r="K1369" s="18" t="str">
        <f t="shared" si="133"/>
        <v/>
      </c>
      <c r="L1369" s="69" t="str">
        <f t="shared" si="135"/>
        <v/>
      </c>
      <c r="N1369" s="23" t="str">
        <f t="shared" si="134"/>
        <v/>
      </c>
    </row>
    <row r="1370" spans="8:14" x14ac:dyDescent="0.25">
      <c r="H1370" s="18" t="str">
        <f t="shared" si="130"/>
        <v/>
      </c>
      <c r="I1370" s="26" t="str">
        <f t="shared" si="131"/>
        <v/>
      </c>
      <c r="J1370" s="18" t="str">
        <f t="shared" si="132"/>
        <v/>
      </c>
      <c r="K1370" s="18" t="str">
        <f t="shared" si="133"/>
        <v/>
      </c>
      <c r="L1370" s="69" t="str">
        <f t="shared" si="135"/>
        <v/>
      </c>
      <c r="N1370" s="23" t="str">
        <f t="shared" si="134"/>
        <v/>
      </c>
    </row>
    <row r="1371" spans="8:14" x14ac:dyDescent="0.25">
      <c r="H1371" s="18" t="str">
        <f t="shared" si="130"/>
        <v/>
      </c>
      <c r="I1371" s="26" t="str">
        <f t="shared" si="131"/>
        <v/>
      </c>
      <c r="J1371" s="18" t="str">
        <f t="shared" si="132"/>
        <v/>
      </c>
      <c r="K1371" s="18" t="str">
        <f t="shared" si="133"/>
        <v/>
      </c>
      <c r="L1371" s="69" t="str">
        <f t="shared" si="135"/>
        <v/>
      </c>
      <c r="N1371" s="23" t="str">
        <f t="shared" si="134"/>
        <v/>
      </c>
    </row>
    <row r="1372" spans="8:14" x14ac:dyDescent="0.25">
      <c r="H1372" s="18" t="str">
        <f t="shared" si="130"/>
        <v/>
      </c>
      <c r="I1372" s="26" t="str">
        <f t="shared" si="131"/>
        <v/>
      </c>
      <c r="J1372" s="18" t="str">
        <f t="shared" si="132"/>
        <v/>
      </c>
      <c r="K1372" s="18" t="str">
        <f t="shared" si="133"/>
        <v/>
      </c>
      <c r="L1372" s="69" t="str">
        <f t="shared" si="135"/>
        <v/>
      </c>
      <c r="N1372" s="23" t="str">
        <f t="shared" si="134"/>
        <v/>
      </c>
    </row>
    <row r="1373" spans="8:14" x14ac:dyDescent="0.25">
      <c r="H1373" s="18" t="str">
        <f t="shared" si="130"/>
        <v/>
      </c>
      <c r="I1373" s="26" t="str">
        <f t="shared" si="131"/>
        <v/>
      </c>
      <c r="J1373" s="18" t="str">
        <f t="shared" si="132"/>
        <v/>
      </c>
      <c r="K1373" s="18" t="str">
        <f t="shared" si="133"/>
        <v/>
      </c>
      <c r="L1373" s="69" t="str">
        <f t="shared" si="135"/>
        <v/>
      </c>
      <c r="N1373" s="23" t="str">
        <f t="shared" si="134"/>
        <v/>
      </c>
    </row>
    <row r="1374" spans="8:14" x14ac:dyDescent="0.25">
      <c r="H1374" s="18" t="str">
        <f t="shared" si="130"/>
        <v/>
      </c>
      <c r="I1374" s="26" t="str">
        <f t="shared" si="131"/>
        <v/>
      </c>
      <c r="J1374" s="18" t="str">
        <f t="shared" si="132"/>
        <v/>
      </c>
      <c r="K1374" s="18" t="str">
        <f t="shared" si="133"/>
        <v/>
      </c>
      <c r="L1374" s="69" t="str">
        <f t="shared" si="135"/>
        <v/>
      </c>
      <c r="N1374" s="23" t="str">
        <f t="shared" si="134"/>
        <v/>
      </c>
    </row>
    <row r="1375" spans="8:14" x14ac:dyDescent="0.25">
      <c r="H1375" s="18" t="str">
        <f t="shared" si="130"/>
        <v/>
      </c>
      <c r="I1375" s="26" t="str">
        <f t="shared" si="131"/>
        <v/>
      </c>
      <c r="J1375" s="18" t="str">
        <f t="shared" si="132"/>
        <v/>
      </c>
      <c r="K1375" s="18" t="str">
        <f t="shared" si="133"/>
        <v/>
      </c>
      <c r="L1375" s="69" t="str">
        <f t="shared" si="135"/>
        <v/>
      </c>
      <c r="N1375" s="23" t="str">
        <f t="shared" si="134"/>
        <v/>
      </c>
    </row>
    <row r="1376" spans="8:14" x14ac:dyDescent="0.25">
      <c r="H1376" s="18" t="str">
        <f t="shared" si="130"/>
        <v/>
      </c>
      <c r="I1376" s="26" t="str">
        <f t="shared" si="131"/>
        <v/>
      </c>
      <c r="J1376" s="18" t="str">
        <f t="shared" si="132"/>
        <v/>
      </c>
      <c r="K1376" s="18" t="str">
        <f t="shared" si="133"/>
        <v/>
      </c>
      <c r="L1376" s="69" t="str">
        <f t="shared" si="135"/>
        <v/>
      </c>
      <c r="N1376" s="23" t="str">
        <f t="shared" si="134"/>
        <v/>
      </c>
    </row>
    <row r="1377" spans="8:14" x14ac:dyDescent="0.25">
      <c r="H1377" s="18" t="str">
        <f t="shared" si="130"/>
        <v/>
      </c>
      <c r="I1377" s="26" t="str">
        <f t="shared" si="131"/>
        <v/>
      </c>
      <c r="J1377" s="18" t="str">
        <f t="shared" si="132"/>
        <v/>
      </c>
      <c r="K1377" s="18" t="str">
        <f t="shared" si="133"/>
        <v/>
      </c>
      <c r="L1377" s="69" t="str">
        <f t="shared" si="135"/>
        <v/>
      </c>
      <c r="N1377" s="23" t="str">
        <f t="shared" si="134"/>
        <v/>
      </c>
    </row>
    <row r="1378" spans="8:14" x14ac:dyDescent="0.25">
      <c r="H1378" s="18" t="str">
        <f t="shared" si="130"/>
        <v/>
      </c>
      <c r="I1378" s="26" t="str">
        <f t="shared" si="131"/>
        <v/>
      </c>
      <c r="J1378" s="18" t="str">
        <f t="shared" si="132"/>
        <v/>
      </c>
      <c r="K1378" s="18" t="str">
        <f t="shared" si="133"/>
        <v/>
      </c>
      <c r="L1378" s="69" t="str">
        <f t="shared" si="135"/>
        <v/>
      </c>
      <c r="N1378" s="23" t="str">
        <f t="shared" si="134"/>
        <v/>
      </c>
    </row>
    <row r="1379" spans="8:14" x14ac:dyDescent="0.25">
      <c r="H1379" s="18" t="str">
        <f t="shared" si="130"/>
        <v/>
      </c>
      <c r="I1379" s="26" t="str">
        <f t="shared" si="131"/>
        <v/>
      </c>
      <c r="J1379" s="18" t="str">
        <f t="shared" si="132"/>
        <v/>
      </c>
      <c r="K1379" s="18" t="str">
        <f t="shared" si="133"/>
        <v/>
      </c>
      <c r="L1379" s="69" t="str">
        <f t="shared" si="135"/>
        <v/>
      </c>
      <c r="N1379" s="23" t="str">
        <f t="shared" si="134"/>
        <v/>
      </c>
    </row>
    <row r="1380" spans="8:14" x14ac:dyDescent="0.25">
      <c r="H1380" s="18" t="str">
        <f t="shared" si="130"/>
        <v/>
      </c>
      <c r="I1380" s="26" t="str">
        <f t="shared" si="131"/>
        <v/>
      </c>
      <c r="J1380" s="18" t="str">
        <f t="shared" si="132"/>
        <v/>
      </c>
      <c r="K1380" s="18" t="str">
        <f t="shared" si="133"/>
        <v/>
      </c>
      <c r="L1380" s="69" t="str">
        <f t="shared" si="135"/>
        <v/>
      </c>
      <c r="N1380" s="23" t="str">
        <f t="shared" si="134"/>
        <v/>
      </c>
    </row>
    <row r="1381" spans="8:14" x14ac:dyDescent="0.25">
      <c r="H1381" s="18" t="str">
        <f t="shared" si="130"/>
        <v/>
      </c>
      <c r="I1381" s="26" t="str">
        <f t="shared" si="131"/>
        <v/>
      </c>
      <c r="J1381" s="18" t="str">
        <f t="shared" si="132"/>
        <v/>
      </c>
      <c r="K1381" s="18" t="str">
        <f t="shared" si="133"/>
        <v/>
      </c>
      <c r="L1381" s="69" t="str">
        <f t="shared" si="135"/>
        <v/>
      </c>
      <c r="N1381" s="23" t="str">
        <f t="shared" si="134"/>
        <v/>
      </c>
    </row>
    <row r="1382" spans="8:14" x14ac:dyDescent="0.25">
      <c r="H1382" s="18" t="str">
        <f t="shared" si="130"/>
        <v/>
      </c>
      <c r="I1382" s="26" t="str">
        <f t="shared" si="131"/>
        <v/>
      </c>
      <c r="J1382" s="18" t="str">
        <f t="shared" si="132"/>
        <v/>
      </c>
      <c r="K1382" s="18" t="str">
        <f t="shared" si="133"/>
        <v/>
      </c>
      <c r="L1382" s="69" t="str">
        <f t="shared" si="135"/>
        <v/>
      </c>
      <c r="N1382" s="23" t="str">
        <f t="shared" si="134"/>
        <v/>
      </c>
    </row>
    <row r="1383" spans="8:14" x14ac:dyDescent="0.25">
      <c r="H1383" s="18" t="str">
        <f t="shared" si="130"/>
        <v/>
      </c>
      <c r="I1383" s="26" t="str">
        <f t="shared" si="131"/>
        <v/>
      </c>
      <c r="J1383" s="18" t="str">
        <f t="shared" si="132"/>
        <v/>
      </c>
      <c r="K1383" s="18" t="str">
        <f t="shared" si="133"/>
        <v/>
      </c>
      <c r="L1383" s="69" t="str">
        <f t="shared" si="135"/>
        <v/>
      </c>
      <c r="N1383" s="23" t="str">
        <f t="shared" si="134"/>
        <v/>
      </c>
    </row>
    <row r="1384" spans="8:14" x14ac:dyDescent="0.25">
      <c r="H1384" s="18" t="str">
        <f t="shared" si="130"/>
        <v/>
      </c>
      <c r="I1384" s="26" t="str">
        <f t="shared" si="131"/>
        <v/>
      </c>
      <c r="J1384" s="18" t="str">
        <f t="shared" si="132"/>
        <v/>
      </c>
      <c r="K1384" s="18" t="str">
        <f t="shared" si="133"/>
        <v/>
      </c>
      <c r="L1384" s="69" t="str">
        <f t="shared" si="135"/>
        <v/>
      </c>
      <c r="N1384" s="23" t="str">
        <f t="shared" si="134"/>
        <v/>
      </c>
    </row>
    <row r="1385" spans="8:14" x14ac:dyDescent="0.25">
      <c r="H1385" s="18" t="str">
        <f t="shared" si="130"/>
        <v/>
      </c>
      <c r="I1385" s="26" t="str">
        <f t="shared" si="131"/>
        <v/>
      </c>
      <c r="J1385" s="18" t="str">
        <f t="shared" si="132"/>
        <v/>
      </c>
      <c r="K1385" s="18" t="str">
        <f t="shared" si="133"/>
        <v/>
      </c>
      <c r="L1385" s="69" t="str">
        <f t="shared" si="135"/>
        <v/>
      </c>
      <c r="N1385" s="23" t="str">
        <f t="shared" si="134"/>
        <v/>
      </c>
    </row>
    <row r="1386" spans="8:14" x14ac:dyDescent="0.25">
      <c r="H1386" s="18" t="str">
        <f t="shared" si="130"/>
        <v/>
      </c>
      <c r="I1386" s="26" t="str">
        <f t="shared" si="131"/>
        <v/>
      </c>
      <c r="J1386" s="18" t="str">
        <f t="shared" si="132"/>
        <v/>
      </c>
      <c r="K1386" s="18" t="str">
        <f t="shared" si="133"/>
        <v/>
      </c>
      <c r="L1386" s="69" t="str">
        <f t="shared" si="135"/>
        <v/>
      </c>
      <c r="N1386" s="23" t="str">
        <f t="shared" si="134"/>
        <v/>
      </c>
    </row>
    <row r="1387" spans="8:14" x14ac:dyDescent="0.25">
      <c r="H1387" s="18" t="str">
        <f t="shared" si="130"/>
        <v/>
      </c>
      <c r="I1387" s="26" t="str">
        <f t="shared" si="131"/>
        <v/>
      </c>
      <c r="J1387" s="18" t="str">
        <f t="shared" si="132"/>
        <v/>
      </c>
      <c r="K1387" s="18" t="str">
        <f t="shared" si="133"/>
        <v/>
      </c>
      <c r="L1387" s="69" t="str">
        <f t="shared" si="135"/>
        <v/>
      </c>
      <c r="N1387" s="23" t="str">
        <f t="shared" si="134"/>
        <v/>
      </c>
    </row>
    <row r="1388" spans="8:14" x14ac:dyDescent="0.25">
      <c r="H1388" s="18" t="str">
        <f t="shared" si="130"/>
        <v/>
      </c>
      <c r="I1388" s="26" t="str">
        <f t="shared" si="131"/>
        <v/>
      </c>
      <c r="J1388" s="18" t="str">
        <f t="shared" si="132"/>
        <v/>
      </c>
      <c r="K1388" s="18" t="str">
        <f t="shared" si="133"/>
        <v/>
      </c>
      <c r="L1388" s="69" t="str">
        <f t="shared" si="135"/>
        <v/>
      </c>
      <c r="N1388" s="23" t="str">
        <f t="shared" si="134"/>
        <v/>
      </c>
    </row>
    <row r="1389" spans="8:14" x14ac:dyDescent="0.25">
      <c r="H1389" s="18" t="str">
        <f t="shared" si="130"/>
        <v/>
      </c>
      <c r="I1389" s="26" t="str">
        <f t="shared" si="131"/>
        <v/>
      </c>
      <c r="J1389" s="18" t="str">
        <f t="shared" si="132"/>
        <v/>
      </c>
      <c r="K1389" s="18" t="str">
        <f t="shared" si="133"/>
        <v/>
      </c>
      <c r="L1389" s="69" t="str">
        <f t="shared" si="135"/>
        <v/>
      </c>
      <c r="N1389" s="23" t="str">
        <f t="shared" si="134"/>
        <v/>
      </c>
    </row>
    <row r="1390" spans="8:14" x14ac:dyDescent="0.25">
      <c r="H1390" s="18" t="str">
        <f t="shared" si="130"/>
        <v/>
      </c>
      <c r="I1390" s="26" t="str">
        <f t="shared" si="131"/>
        <v/>
      </c>
      <c r="J1390" s="18" t="str">
        <f t="shared" si="132"/>
        <v/>
      </c>
      <c r="K1390" s="18" t="str">
        <f t="shared" si="133"/>
        <v/>
      </c>
      <c r="L1390" s="69" t="str">
        <f t="shared" si="135"/>
        <v/>
      </c>
      <c r="N1390" s="23" t="str">
        <f t="shared" si="134"/>
        <v/>
      </c>
    </row>
    <row r="1391" spans="8:14" x14ac:dyDescent="0.25">
      <c r="H1391" s="18" t="str">
        <f t="shared" si="130"/>
        <v/>
      </c>
      <c r="I1391" s="26" t="str">
        <f t="shared" si="131"/>
        <v/>
      </c>
      <c r="J1391" s="18" t="str">
        <f t="shared" si="132"/>
        <v/>
      </c>
      <c r="K1391" s="18" t="str">
        <f t="shared" si="133"/>
        <v/>
      </c>
      <c r="L1391" s="69" t="str">
        <f t="shared" si="135"/>
        <v/>
      </c>
      <c r="N1391" s="23" t="str">
        <f t="shared" si="134"/>
        <v/>
      </c>
    </row>
    <row r="1392" spans="8:14" x14ac:dyDescent="0.25">
      <c r="H1392" s="18" t="str">
        <f t="shared" si="130"/>
        <v/>
      </c>
      <c r="I1392" s="26" t="str">
        <f t="shared" si="131"/>
        <v/>
      </c>
      <c r="J1392" s="18" t="str">
        <f t="shared" si="132"/>
        <v/>
      </c>
      <c r="K1392" s="18" t="str">
        <f t="shared" si="133"/>
        <v/>
      </c>
      <c r="L1392" s="69" t="str">
        <f t="shared" si="135"/>
        <v/>
      </c>
      <c r="N1392" s="23" t="str">
        <f t="shared" si="134"/>
        <v/>
      </c>
    </row>
    <row r="1393" spans="8:14" x14ac:dyDescent="0.25">
      <c r="H1393" s="18" t="str">
        <f t="shared" si="130"/>
        <v/>
      </c>
      <c r="I1393" s="26" t="str">
        <f t="shared" si="131"/>
        <v/>
      </c>
      <c r="J1393" s="18" t="str">
        <f t="shared" si="132"/>
        <v/>
      </c>
      <c r="K1393" s="18" t="str">
        <f t="shared" si="133"/>
        <v/>
      </c>
      <c r="L1393" s="69" t="str">
        <f t="shared" si="135"/>
        <v/>
      </c>
      <c r="N1393" s="23" t="str">
        <f t="shared" si="134"/>
        <v/>
      </c>
    </row>
    <row r="1394" spans="8:14" x14ac:dyDescent="0.25">
      <c r="H1394" s="18" t="str">
        <f t="shared" si="130"/>
        <v/>
      </c>
      <c r="I1394" s="26" t="str">
        <f t="shared" si="131"/>
        <v/>
      </c>
      <c r="J1394" s="18" t="str">
        <f t="shared" si="132"/>
        <v/>
      </c>
      <c r="K1394" s="18" t="str">
        <f t="shared" si="133"/>
        <v/>
      </c>
      <c r="L1394" s="69" t="str">
        <f t="shared" si="135"/>
        <v/>
      </c>
      <c r="N1394" s="23" t="str">
        <f t="shared" si="134"/>
        <v/>
      </c>
    </row>
    <row r="1395" spans="8:14" x14ac:dyDescent="0.25">
      <c r="H1395" s="18" t="str">
        <f t="shared" si="130"/>
        <v/>
      </c>
      <c r="I1395" s="26" t="str">
        <f t="shared" si="131"/>
        <v/>
      </c>
      <c r="J1395" s="18" t="str">
        <f t="shared" si="132"/>
        <v/>
      </c>
      <c r="K1395" s="18" t="str">
        <f t="shared" si="133"/>
        <v/>
      </c>
      <c r="L1395" s="69" t="str">
        <f t="shared" si="135"/>
        <v/>
      </c>
      <c r="N1395" s="23" t="str">
        <f t="shared" si="134"/>
        <v/>
      </c>
    </row>
    <row r="1396" spans="8:14" x14ac:dyDescent="0.25">
      <c r="H1396" s="18" t="str">
        <f t="shared" si="130"/>
        <v/>
      </c>
      <c r="I1396" s="26" t="str">
        <f t="shared" si="131"/>
        <v/>
      </c>
      <c r="J1396" s="18" t="str">
        <f t="shared" si="132"/>
        <v/>
      </c>
      <c r="K1396" s="18" t="str">
        <f t="shared" si="133"/>
        <v/>
      </c>
      <c r="L1396" s="69" t="str">
        <f t="shared" si="135"/>
        <v/>
      </c>
      <c r="N1396" s="23" t="str">
        <f t="shared" si="134"/>
        <v/>
      </c>
    </row>
    <row r="1397" spans="8:14" x14ac:dyDescent="0.25">
      <c r="H1397" s="18" t="str">
        <f t="shared" si="130"/>
        <v/>
      </c>
      <c r="I1397" s="26" t="str">
        <f t="shared" si="131"/>
        <v/>
      </c>
      <c r="J1397" s="18" t="str">
        <f t="shared" si="132"/>
        <v/>
      </c>
      <c r="K1397" s="18" t="str">
        <f t="shared" si="133"/>
        <v/>
      </c>
      <c r="L1397" s="69" t="str">
        <f t="shared" si="135"/>
        <v/>
      </c>
      <c r="N1397" s="23" t="str">
        <f t="shared" si="134"/>
        <v/>
      </c>
    </row>
    <row r="1398" spans="8:14" x14ac:dyDescent="0.25">
      <c r="H1398" s="18" t="str">
        <f t="shared" si="130"/>
        <v/>
      </c>
      <c r="I1398" s="26" t="str">
        <f t="shared" si="131"/>
        <v/>
      </c>
      <c r="J1398" s="18" t="str">
        <f t="shared" si="132"/>
        <v/>
      </c>
      <c r="K1398" s="18" t="str">
        <f t="shared" si="133"/>
        <v/>
      </c>
      <c r="L1398" s="69" t="str">
        <f t="shared" si="135"/>
        <v/>
      </c>
      <c r="N1398" s="23" t="str">
        <f t="shared" si="134"/>
        <v/>
      </c>
    </row>
    <row r="1399" spans="8:14" x14ac:dyDescent="0.25">
      <c r="H1399" s="18" t="str">
        <f t="shared" si="130"/>
        <v/>
      </c>
      <c r="I1399" s="26" t="str">
        <f t="shared" si="131"/>
        <v/>
      </c>
      <c r="J1399" s="18" t="str">
        <f t="shared" si="132"/>
        <v/>
      </c>
      <c r="K1399" s="18" t="str">
        <f t="shared" si="133"/>
        <v/>
      </c>
      <c r="L1399" s="69" t="str">
        <f t="shared" si="135"/>
        <v/>
      </c>
      <c r="N1399" s="23" t="str">
        <f t="shared" si="134"/>
        <v/>
      </c>
    </row>
    <row r="1400" spans="8:14" x14ac:dyDescent="0.25">
      <c r="H1400" s="18" t="str">
        <f t="shared" si="130"/>
        <v/>
      </c>
      <c r="I1400" s="26" t="str">
        <f t="shared" si="131"/>
        <v/>
      </c>
      <c r="J1400" s="18" t="str">
        <f t="shared" si="132"/>
        <v/>
      </c>
      <c r="K1400" s="18" t="str">
        <f t="shared" si="133"/>
        <v/>
      </c>
      <c r="L1400" s="69" t="str">
        <f t="shared" si="135"/>
        <v/>
      </c>
      <c r="N1400" s="23" t="str">
        <f t="shared" si="134"/>
        <v/>
      </c>
    </row>
    <row r="1401" spans="8:14" x14ac:dyDescent="0.25">
      <c r="H1401" s="18" t="str">
        <f t="shared" si="130"/>
        <v/>
      </c>
      <c r="I1401" s="26" t="str">
        <f t="shared" si="131"/>
        <v/>
      </c>
      <c r="J1401" s="18" t="str">
        <f t="shared" si="132"/>
        <v/>
      </c>
      <c r="K1401" s="18" t="str">
        <f t="shared" si="133"/>
        <v/>
      </c>
      <c r="L1401" s="69" t="str">
        <f t="shared" si="135"/>
        <v/>
      </c>
      <c r="N1401" s="23" t="str">
        <f t="shared" si="134"/>
        <v/>
      </c>
    </row>
    <row r="1402" spans="8:14" x14ac:dyDescent="0.25">
      <c r="H1402" s="18" t="str">
        <f t="shared" si="130"/>
        <v/>
      </c>
      <c r="I1402" s="26" t="str">
        <f t="shared" si="131"/>
        <v/>
      </c>
      <c r="J1402" s="18" t="str">
        <f t="shared" si="132"/>
        <v/>
      </c>
      <c r="K1402" s="18" t="str">
        <f t="shared" si="133"/>
        <v/>
      </c>
      <c r="L1402" s="69" t="str">
        <f t="shared" si="135"/>
        <v/>
      </c>
      <c r="N1402" s="23" t="str">
        <f t="shared" si="134"/>
        <v/>
      </c>
    </row>
    <row r="1403" spans="8:14" x14ac:dyDescent="0.25">
      <c r="H1403" s="18" t="str">
        <f t="shared" si="130"/>
        <v/>
      </c>
      <c r="I1403" s="26" t="str">
        <f t="shared" si="131"/>
        <v/>
      </c>
      <c r="J1403" s="18" t="str">
        <f t="shared" si="132"/>
        <v/>
      </c>
      <c r="K1403" s="18" t="str">
        <f t="shared" si="133"/>
        <v/>
      </c>
      <c r="L1403" s="69" t="str">
        <f t="shared" si="135"/>
        <v/>
      </c>
      <c r="N1403" s="23" t="str">
        <f t="shared" si="134"/>
        <v/>
      </c>
    </row>
    <row r="1404" spans="8:14" x14ac:dyDescent="0.25">
      <c r="H1404" s="18" t="str">
        <f t="shared" si="130"/>
        <v/>
      </c>
      <c r="I1404" s="26" t="str">
        <f t="shared" si="131"/>
        <v/>
      </c>
      <c r="J1404" s="18" t="str">
        <f t="shared" si="132"/>
        <v/>
      </c>
      <c r="K1404" s="18" t="str">
        <f t="shared" si="133"/>
        <v/>
      </c>
      <c r="L1404" s="69" t="str">
        <f t="shared" si="135"/>
        <v/>
      </c>
      <c r="N1404" s="23" t="str">
        <f t="shared" si="134"/>
        <v/>
      </c>
    </row>
    <row r="1405" spans="8:14" x14ac:dyDescent="0.25">
      <c r="H1405" s="18" t="str">
        <f t="shared" si="130"/>
        <v/>
      </c>
      <c r="I1405" s="26" t="str">
        <f t="shared" si="131"/>
        <v/>
      </c>
      <c r="J1405" s="18" t="str">
        <f t="shared" si="132"/>
        <v/>
      </c>
      <c r="K1405" s="18" t="str">
        <f t="shared" si="133"/>
        <v/>
      </c>
      <c r="L1405" s="69" t="str">
        <f t="shared" si="135"/>
        <v/>
      </c>
      <c r="N1405" s="23" t="str">
        <f t="shared" si="134"/>
        <v/>
      </c>
    </row>
    <row r="1406" spans="8:14" x14ac:dyDescent="0.25">
      <c r="H1406" s="18" t="str">
        <f t="shared" si="130"/>
        <v/>
      </c>
      <c r="I1406" s="26" t="str">
        <f t="shared" si="131"/>
        <v/>
      </c>
      <c r="J1406" s="18" t="str">
        <f t="shared" si="132"/>
        <v/>
      </c>
      <c r="K1406" s="18" t="str">
        <f t="shared" si="133"/>
        <v/>
      </c>
      <c r="L1406" s="69" t="str">
        <f t="shared" si="135"/>
        <v/>
      </c>
      <c r="N1406" s="23" t="str">
        <f t="shared" si="134"/>
        <v/>
      </c>
    </row>
    <row r="1407" spans="8:14" x14ac:dyDescent="0.25">
      <c r="H1407" s="18" t="str">
        <f t="shared" si="130"/>
        <v/>
      </c>
      <c r="I1407" s="26" t="str">
        <f t="shared" si="131"/>
        <v/>
      </c>
      <c r="J1407" s="18" t="str">
        <f t="shared" si="132"/>
        <v/>
      </c>
      <c r="K1407" s="18" t="str">
        <f t="shared" si="133"/>
        <v/>
      </c>
      <c r="L1407" s="69" t="str">
        <f t="shared" si="135"/>
        <v/>
      </c>
      <c r="N1407" s="23" t="str">
        <f t="shared" si="134"/>
        <v/>
      </c>
    </row>
    <row r="1408" spans="8:14" x14ac:dyDescent="0.25">
      <c r="H1408" s="18" t="str">
        <f t="shared" si="130"/>
        <v/>
      </c>
      <c r="I1408" s="26" t="str">
        <f t="shared" si="131"/>
        <v/>
      </c>
      <c r="J1408" s="18" t="str">
        <f t="shared" si="132"/>
        <v/>
      </c>
      <c r="K1408" s="18" t="str">
        <f t="shared" si="133"/>
        <v/>
      </c>
      <c r="L1408" s="69" t="str">
        <f t="shared" si="135"/>
        <v/>
      </c>
      <c r="N1408" s="23" t="str">
        <f t="shared" si="134"/>
        <v/>
      </c>
    </row>
    <row r="1409" spans="8:14" x14ac:dyDescent="0.25">
      <c r="H1409" s="18" t="str">
        <f t="shared" si="130"/>
        <v/>
      </c>
      <c r="I1409" s="26" t="str">
        <f t="shared" si="131"/>
        <v/>
      </c>
      <c r="J1409" s="18" t="str">
        <f t="shared" si="132"/>
        <v/>
      </c>
      <c r="K1409" s="18" t="str">
        <f t="shared" si="133"/>
        <v/>
      </c>
      <c r="L1409" s="69" t="str">
        <f t="shared" si="135"/>
        <v/>
      </c>
      <c r="N1409" s="23" t="str">
        <f t="shared" si="134"/>
        <v/>
      </c>
    </row>
    <row r="1410" spans="8:14" x14ac:dyDescent="0.25">
      <c r="H1410" s="18" t="str">
        <f t="shared" si="130"/>
        <v/>
      </c>
      <c r="I1410" s="26" t="str">
        <f t="shared" si="131"/>
        <v/>
      </c>
      <c r="J1410" s="18" t="str">
        <f t="shared" si="132"/>
        <v/>
      </c>
      <c r="K1410" s="18" t="str">
        <f t="shared" si="133"/>
        <v/>
      </c>
      <c r="L1410" s="69" t="str">
        <f t="shared" si="135"/>
        <v/>
      </c>
      <c r="N1410" s="23" t="str">
        <f t="shared" si="134"/>
        <v/>
      </c>
    </row>
    <row r="1411" spans="8:14" x14ac:dyDescent="0.25">
      <c r="H1411" s="18" t="str">
        <f t="shared" si="130"/>
        <v/>
      </c>
      <c r="I1411" s="26" t="str">
        <f t="shared" si="131"/>
        <v/>
      </c>
      <c r="J1411" s="18" t="str">
        <f t="shared" si="132"/>
        <v/>
      </c>
      <c r="K1411" s="18" t="str">
        <f t="shared" si="133"/>
        <v/>
      </c>
      <c r="L1411" s="69" t="str">
        <f t="shared" si="135"/>
        <v/>
      </c>
      <c r="N1411" s="23" t="str">
        <f t="shared" si="134"/>
        <v/>
      </c>
    </row>
    <row r="1412" spans="8:14" x14ac:dyDescent="0.25">
      <c r="H1412" s="18" t="str">
        <f t="shared" ref="H1412:H1475" si="136">IF(OR($E1412="",$G1412=""),"",$E1412*$G1412)</f>
        <v/>
      </c>
      <c r="I1412" s="26" t="str">
        <f t="shared" ref="I1412:I1475" si="137">IF($F1412="","",IFERROR(INDEX(CurRate,MATCH($F1412,CurCode,0)),""))</f>
        <v/>
      </c>
      <c r="J1412" s="18" t="str">
        <f t="shared" ref="J1412:J1475" si="138">IF(OR($G1412="",$I1412="",$I1412=0),"",$G1412/$I1412)</f>
        <v/>
      </c>
      <c r="K1412" s="18" t="str">
        <f t="shared" ref="K1412:K1475" si="139">IF(OR($E1412="",$J1412=""),"",$E1412*$J1412)</f>
        <v/>
      </c>
      <c r="L1412" s="69" t="str">
        <f t="shared" si="135"/>
        <v/>
      </c>
      <c r="N1412" s="23" t="str">
        <f t="shared" ref="N1412:N1475" si="140">IF($A1412="","",$A1412*100000+ROW())</f>
        <v/>
      </c>
    </row>
    <row r="1413" spans="8:14" x14ac:dyDescent="0.25">
      <c r="H1413" s="18" t="str">
        <f t="shared" si="136"/>
        <v/>
      </c>
      <c r="I1413" s="26" t="str">
        <f t="shared" si="137"/>
        <v/>
      </c>
      <c r="J1413" s="18" t="str">
        <f t="shared" si="138"/>
        <v/>
      </c>
      <c r="K1413" s="18" t="str">
        <f t="shared" si="139"/>
        <v/>
      </c>
      <c r="L1413" s="69" t="str">
        <f t="shared" ref="L1413:L1476" si="141">IF(D1413="","",IF(ISNUMBER(MATCH(D1413,ItemName,0)),"OK","NOT IN ITEMS LIST"))</f>
        <v/>
      </c>
      <c r="N1413" s="23" t="str">
        <f t="shared" si="140"/>
        <v/>
      </c>
    </row>
    <row r="1414" spans="8:14" x14ac:dyDescent="0.25">
      <c r="H1414" s="18" t="str">
        <f t="shared" si="136"/>
        <v/>
      </c>
      <c r="I1414" s="26" t="str">
        <f t="shared" si="137"/>
        <v/>
      </c>
      <c r="J1414" s="18" t="str">
        <f t="shared" si="138"/>
        <v/>
      </c>
      <c r="K1414" s="18" t="str">
        <f t="shared" si="139"/>
        <v/>
      </c>
      <c r="L1414" s="69" t="str">
        <f t="shared" si="141"/>
        <v/>
      </c>
      <c r="N1414" s="23" t="str">
        <f t="shared" si="140"/>
        <v/>
      </c>
    </row>
    <row r="1415" spans="8:14" x14ac:dyDescent="0.25">
      <c r="H1415" s="18" t="str">
        <f t="shared" si="136"/>
        <v/>
      </c>
      <c r="I1415" s="26" t="str">
        <f t="shared" si="137"/>
        <v/>
      </c>
      <c r="J1415" s="18" t="str">
        <f t="shared" si="138"/>
        <v/>
      </c>
      <c r="K1415" s="18" t="str">
        <f t="shared" si="139"/>
        <v/>
      </c>
      <c r="L1415" s="69" t="str">
        <f t="shared" si="141"/>
        <v/>
      </c>
      <c r="N1415" s="23" t="str">
        <f t="shared" si="140"/>
        <v/>
      </c>
    </row>
    <row r="1416" spans="8:14" x14ac:dyDescent="0.25">
      <c r="H1416" s="18" t="str">
        <f t="shared" si="136"/>
        <v/>
      </c>
      <c r="I1416" s="26" t="str">
        <f t="shared" si="137"/>
        <v/>
      </c>
      <c r="J1416" s="18" t="str">
        <f t="shared" si="138"/>
        <v/>
      </c>
      <c r="K1416" s="18" t="str">
        <f t="shared" si="139"/>
        <v/>
      </c>
      <c r="L1416" s="69" t="str">
        <f t="shared" si="141"/>
        <v/>
      </c>
      <c r="N1416" s="23" t="str">
        <f t="shared" si="140"/>
        <v/>
      </c>
    </row>
    <row r="1417" spans="8:14" x14ac:dyDescent="0.25">
      <c r="H1417" s="18" t="str">
        <f t="shared" si="136"/>
        <v/>
      </c>
      <c r="I1417" s="26" t="str">
        <f t="shared" si="137"/>
        <v/>
      </c>
      <c r="J1417" s="18" t="str">
        <f t="shared" si="138"/>
        <v/>
      </c>
      <c r="K1417" s="18" t="str">
        <f t="shared" si="139"/>
        <v/>
      </c>
      <c r="L1417" s="69" t="str">
        <f t="shared" si="141"/>
        <v/>
      </c>
      <c r="N1417" s="23" t="str">
        <f t="shared" si="140"/>
        <v/>
      </c>
    </row>
    <row r="1418" spans="8:14" x14ac:dyDescent="0.25">
      <c r="H1418" s="18" t="str">
        <f t="shared" si="136"/>
        <v/>
      </c>
      <c r="I1418" s="26" t="str">
        <f t="shared" si="137"/>
        <v/>
      </c>
      <c r="J1418" s="18" t="str">
        <f t="shared" si="138"/>
        <v/>
      </c>
      <c r="K1418" s="18" t="str">
        <f t="shared" si="139"/>
        <v/>
      </c>
      <c r="L1418" s="69" t="str">
        <f t="shared" si="141"/>
        <v/>
      </c>
      <c r="N1418" s="23" t="str">
        <f t="shared" si="140"/>
        <v/>
      </c>
    </row>
    <row r="1419" spans="8:14" x14ac:dyDescent="0.25">
      <c r="H1419" s="18" t="str">
        <f t="shared" si="136"/>
        <v/>
      </c>
      <c r="I1419" s="26" t="str">
        <f t="shared" si="137"/>
        <v/>
      </c>
      <c r="J1419" s="18" t="str">
        <f t="shared" si="138"/>
        <v/>
      </c>
      <c r="K1419" s="18" t="str">
        <f t="shared" si="139"/>
        <v/>
      </c>
      <c r="L1419" s="69" t="str">
        <f t="shared" si="141"/>
        <v/>
      </c>
      <c r="N1419" s="23" t="str">
        <f t="shared" si="140"/>
        <v/>
      </c>
    </row>
    <row r="1420" spans="8:14" x14ac:dyDescent="0.25">
      <c r="H1420" s="18" t="str">
        <f t="shared" si="136"/>
        <v/>
      </c>
      <c r="I1420" s="26" t="str">
        <f t="shared" si="137"/>
        <v/>
      </c>
      <c r="J1420" s="18" t="str">
        <f t="shared" si="138"/>
        <v/>
      </c>
      <c r="K1420" s="18" t="str">
        <f t="shared" si="139"/>
        <v/>
      </c>
      <c r="L1420" s="69" t="str">
        <f t="shared" si="141"/>
        <v/>
      </c>
      <c r="N1420" s="23" t="str">
        <f t="shared" si="140"/>
        <v/>
      </c>
    </row>
    <row r="1421" spans="8:14" x14ac:dyDescent="0.25">
      <c r="H1421" s="18" t="str">
        <f t="shared" si="136"/>
        <v/>
      </c>
      <c r="I1421" s="26" t="str">
        <f t="shared" si="137"/>
        <v/>
      </c>
      <c r="J1421" s="18" t="str">
        <f t="shared" si="138"/>
        <v/>
      </c>
      <c r="K1421" s="18" t="str">
        <f t="shared" si="139"/>
        <v/>
      </c>
      <c r="L1421" s="69" t="str">
        <f t="shared" si="141"/>
        <v/>
      </c>
      <c r="N1421" s="23" t="str">
        <f t="shared" si="140"/>
        <v/>
      </c>
    </row>
    <row r="1422" spans="8:14" x14ac:dyDescent="0.25">
      <c r="H1422" s="18" t="str">
        <f t="shared" si="136"/>
        <v/>
      </c>
      <c r="I1422" s="26" t="str">
        <f t="shared" si="137"/>
        <v/>
      </c>
      <c r="J1422" s="18" t="str">
        <f t="shared" si="138"/>
        <v/>
      </c>
      <c r="K1422" s="18" t="str">
        <f t="shared" si="139"/>
        <v/>
      </c>
      <c r="L1422" s="69" t="str">
        <f t="shared" si="141"/>
        <v/>
      </c>
      <c r="N1422" s="23" t="str">
        <f t="shared" si="140"/>
        <v/>
      </c>
    </row>
    <row r="1423" spans="8:14" x14ac:dyDescent="0.25">
      <c r="H1423" s="18" t="str">
        <f t="shared" si="136"/>
        <v/>
      </c>
      <c r="I1423" s="26" t="str">
        <f t="shared" si="137"/>
        <v/>
      </c>
      <c r="J1423" s="18" t="str">
        <f t="shared" si="138"/>
        <v/>
      </c>
      <c r="K1423" s="18" t="str">
        <f t="shared" si="139"/>
        <v/>
      </c>
      <c r="L1423" s="69" t="str">
        <f t="shared" si="141"/>
        <v/>
      </c>
      <c r="N1423" s="23" t="str">
        <f t="shared" si="140"/>
        <v/>
      </c>
    </row>
    <row r="1424" spans="8:14" x14ac:dyDescent="0.25">
      <c r="H1424" s="18" t="str">
        <f t="shared" si="136"/>
        <v/>
      </c>
      <c r="I1424" s="26" t="str">
        <f t="shared" si="137"/>
        <v/>
      </c>
      <c r="J1424" s="18" t="str">
        <f t="shared" si="138"/>
        <v/>
      </c>
      <c r="K1424" s="18" t="str">
        <f t="shared" si="139"/>
        <v/>
      </c>
      <c r="L1424" s="69" t="str">
        <f t="shared" si="141"/>
        <v/>
      </c>
      <c r="N1424" s="23" t="str">
        <f t="shared" si="140"/>
        <v/>
      </c>
    </row>
    <row r="1425" spans="8:14" x14ac:dyDescent="0.25">
      <c r="H1425" s="18" t="str">
        <f t="shared" si="136"/>
        <v/>
      </c>
      <c r="I1425" s="26" t="str">
        <f t="shared" si="137"/>
        <v/>
      </c>
      <c r="J1425" s="18" t="str">
        <f t="shared" si="138"/>
        <v/>
      </c>
      <c r="K1425" s="18" t="str">
        <f t="shared" si="139"/>
        <v/>
      </c>
      <c r="L1425" s="69" t="str">
        <f t="shared" si="141"/>
        <v/>
      </c>
      <c r="N1425" s="23" t="str">
        <f t="shared" si="140"/>
        <v/>
      </c>
    </row>
    <row r="1426" spans="8:14" x14ac:dyDescent="0.25">
      <c r="H1426" s="18" t="str">
        <f t="shared" si="136"/>
        <v/>
      </c>
      <c r="I1426" s="26" t="str">
        <f t="shared" si="137"/>
        <v/>
      </c>
      <c r="J1426" s="18" t="str">
        <f t="shared" si="138"/>
        <v/>
      </c>
      <c r="K1426" s="18" t="str">
        <f t="shared" si="139"/>
        <v/>
      </c>
      <c r="L1426" s="69" t="str">
        <f t="shared" si="141"/>
        <v/>
      </c>
      <c r="N1426" s="23" t="str">
        <f t="shared" si="140"/>
        <v/>
      </c>
    </row>
    <row r="1427" spans="8:14" x14ac:dyDescent="0.25">
      <c r="H1427" s="18" t="str">
        <f t="shared" si="136"/>
        <v/>
      </c>
      <c r="I1427" s="26" t="str">
        <f t="shared" si="137"/>
        <v/>
      </c>
      <c r="J1427" s="18" t="str">
        <f t="shared" si="138"/>
        <v/>
      </c>
      <c r="K1427" s="18" t="str">
        <f t="shared" si="139"/>
        <v/>
      </c>
      <c r="L1427" s="69" t="str">
        <f t="shared" si="141"/>
        <v/>
      </c>
      <c r="N1427" s="23" t="str">
        <f t="shared" si="140"/>
        <v/>
      </c>
    </row>
    <row r="1428" spans="8:14" x14ac:dyDescent="0.25">
      <c r="H1428" s="18" t="str">
        <f t="shared" si="136"/>
        <v/>
      </c>
      <c r="I1428" s="26" t="str">
        <f t="shared" si="137"/>
        <v/>
      </c>
      <c r="J1428" s="18" t="str">
        <f t="shared" si="138"/>
        <v/>
      </c>
      <c r="K1428" s="18" t="str">
        <f t="shared" si="139"/>
        <v/>
      </c>
      <c r="L1428" s="69" t="str">
        <f t="shared" si="141"/>
        <v/>
      </c>
      <c r="N1428" s="23" t="str">
        <f t="shared" si="140"/>
        <v/>
      </c>
    </row>
    <row r="1429" spans="8:14" x14ac:dyDescent="0.25">
      <c r="H1429" s="18" t="str">
        <f t="shared" si="136"/>
        <v/>
      </c>
      <c r="I1429" s="26" t="str">
        <f t="shared" si="137"/>
        <v/>
      </c>
      <c r="J1429" s="18" t="str">
        <f t="shared" si="138"/>
        <v/>
      </c>
      <c r="K1429" s="18" t="str">
        <f t="shared" si="139"/>
        <v/>
      </c>
      <c r="L1429" s="69" t="str">
        <f t="shared" si="141"/>
        <v/>
      </c>
      <c r="N1429" s="23" t="str">
        <f t="shared" si="140"/>
        <v/>
      </c>
    </row>
    <row r="1430" spans="8:14" x14ac:dyDescent="0.25">
      <c r="H1430" s="18" t="str">
        <f t="shared" si="136"/>
        <v/>
      </c>
      <c r="I1430" s="26" t="str">
        <f t="shared" si="137"/>
        <v/>
      </c>
      <c r="J1430" s="18" t="str">
        <f t="shared" si="138"/>
        <v/>
      </c>
      <c r="K1430" s="18" t="str">
        <f t="shared" si="139"/>
        <v/>
      </c>
      <c r="L1430" s="69" t="str">
        <f t="shared" si="141"/>
        <v/>
      </c>
      <c r="N1430" s="23" t="str">
        <f t="shared" si="140"/>
        <v/>
      </c>
    </row>
    <row r="1431" spans="8:14" x14ac:dyDescent="0.25">
      <c r="H1431" s="18" t="str">
        <f t="shared" si="136"/>
        <v/>
      </c>
      <c r="I1431" s="26" t="str">
        <f t="shared" si="137"/>
        <v/>
      </c>
      <c r="J1431" s="18" t="str">
        <f t="shared" si="138"/>
        <v/>
      </c>
      <c r="K1431" s="18" t="str">
        <f t="shared" si="139"/>
        <v/>
      </c>
      <c r="L1431" s="69" t="str">
        <f t="shared" si="141"/>
        <v/>
      </c>
      <c r="N1431" s="23" t="str">
        <f t="shared" si="140"/>
        <v/>
      </c>
    </row>
    <row r="1432" spans="8:14" x14ac:dyDescent="0.25">
      <c r="H1432" s="18" t="str">
        <f t="shared" si="136"/>
        <v/>
      </c>
      <c r="I1432" s="26" t="str">
        <f t="shared" si="137"/>
        <v/>
      </c>
      <c r="J1432" s="18" t="str">
        <f t="shared" si="138"/>
        <v/>
      </c>
      <c r="K1432" s="18" t="str">
        <f t="shared" si="139"/>
        <v/>
      </c>
      <c r="L1432" s="69" t="str">
        <f t="shared" si="141"/>
        <v/>
      </c>
      <c r="N1432" s="23" t="str">
        <f t="shared" si="140"/>
        <v/>
      </c>
    </row>
    <row r="1433" spans="8:14" x14ac:dyDescent="0.25">
      <c r="H1433" s="18" t="str">
        <f t="shared" si="136"/>
        <v/>
      </c>
      <c r="I1433" s="26" t="str">
        <f t="shared" si="137"/>
        <v/>
      </c>
      <c r="J1433" s="18" t="str">
        <f t="shared" si="138"/>
        <v/>
      </c>
      <c r="K1433" s="18" t="str">
        <f t="shared" si="139"/>
        <v/>
      </c>
      <c r="L1433" s="69" t="str">
        <f t="shared" si="141"/>
        <v/>
      </c>
      <c r="N1433" s="23" t="str">
        <f t="shared" si="140"/>
        <v/>
      </c>
    </row>
    <row r="1434" spans="8:14" x14ac:dyDescent="0.25">
      <c r="H1434" s="18" t="str">
        <f t="shared" si="136"/>
        <v/>
      </c>
      <c r="I1434" s="26" t="str">
        <f t="shared" si="137"/>
        <v/>
      </c>
      <c r="J1434" s="18" t="str">
        <f t="shared" si="138"/>
        <v/>
      </c>
      <c r="K1434" s="18" t="str">
        <f t="shared" si="139"/>
        <v/>
      </c>
      <c r="L1434" s="69" t="str">
        <f t="shared" si="141"/>
        <v/>
      </c>
      <c r="N1434" s="23" t="str">
        <f t="shared" si="140"/>
        <v/>
      </c>
    </row>
    <row r="1435" spans="8:14" x14ac:dyDescent="0.25">
      <c r="H1435" s="18" t="str">
        <f t="shared" si="136"/>
        <v/>
      </c>
      <c r="I1435" s="26" t="str">
        <f t="shared" si="137"/>
        <v/>
      </c>
      <c r="J1435" s="18" t="str">
        <f t="shared" si="138"/>
        <v/>
      </c>
      <c r="K1435" s="18" t="str">
        <f t="shared" si="139"/>
        <v/>
      </c>
      <c r="L1435" s="69" t="str">
        <f t="shared" si="141"/>
        <v/>
      </c>
      <c r="N1435" s="23" t="str">
        <f t="shared" si="140"/>
        <v/>
      </c>
    </row>
    <row r="1436" spans="8:14" x14ac:dyDescent="0.25">
      <c r="H1436" s="18" t="str">
        <f t="shared" si="136"/>
        <v/>
      </c>
      <c r="I1436" s="26" t="str">
        <f t="shared" si="137"/>
        <v/>
      </c>
      <c r="J1436" s="18" t="str">
        <f t="shared" si="138"/>
        <v/>
      </c>
      <c r="K1436" s="18" t="str">
        <f t="shared" si="139"/>
        <v/>
      </c>
      <c r="L1436" s="69" t="str">
        <f t="shared" si="141"/>
        <v/>
      </c>
      <c r="N1436" s="23" t="str">
        <f t="shared" si="140"/>
        <v/>
      </c>
    </row>
    <row r="1437" spans="8:14" x14ac:dyDescent="0.25">
      <c r="H1437" s="18" t="str">
        <f t="shared" si="136"/>
        <v/>
      </c>
      <c r="I1437" s="26" t="str">
        <f t="shared" si="137"/>
        <v/>
      </c>
      <c r="J1437" s="18" t="str">
        <f t="shared" si="138"/>
        <v/>
      </c>
      <c r="K1437" s="18" t="str">
        <f t="shared" si="139"/>
        <v/>
      </c>
      <c r="L1437" s="69" t="str">
        <f t="shared" si="141"/>
        <v/>
      </c>
      <c r="N1437" s="23" t="str">
        <f t="shared" si="140"/>
        <v/>
      </c>
    </row>
    <row r="1438" spans="8:14" x14ac:dyDescent="0.25">
      <c r="H1438" s="18" t="str">
        <f t="shared" si="136"/>
        <v/>
      </c>
      <c r="I1438" s="26" t="str">
        <f t="shared" si="137"/>
        <v/>
      </c>
      <c r="J1438" s="18" t="str">
        <f t="shared" si="138"/>
        <v/>
      </c>
      <c r="K1438" s="18" t="str">
        <f t="shared" si="139"/>
        <v/>
      </c>
      <c r="L1438" s="69" t="str">
        <f t="shared" si="141"/>
        <v/>
      </c>
      <c r="N1438" s="23" t="str">
        <f t="shared" si="140"/>
        <v/>
      </c>
    </row>
    <row r="1439" spans="8:14" x14ac:dyDescent="0.25">
      <c r="H1439" s="18" t="str">
        <f t="shared" si="136"/>
        <v/>
      </c>
      <c r="I1439" s="26" t="str">
        <f t="shared" si="137"/>
        <v/>
      </c>
      <c r="J1439" s="18" t="str">
        <f t="shared" si="138"/>
        <v/>
      </c>
      <c r="K1439" s="18" t="str">
        <f t="shared" si="139"/>
        <v/>
      </c>
      <c r="L1439" s="69" t="str">
        <f t="shared" si="141"/>
        <v/>
      </c>
      <c r="N1439" s="23" t="str">
        <f t="shared" si="140"/>
        <v/>
      </c>
    </row>
    <row r="1440" spans="8:14" x14ac:dyDescent="0.25">
      <c r="H1440" s="18" t="str">
        <f t="shared" si="136"/>
        <v/>
      </c>
      <c r="I1440" s="26" t="str">
        <f t="shared" si="137"/>
        <v/>
      </c>
      <c r="J1440" s="18" t="str">
        <f t="shared" si="138"/>
        <v/>
      </c>
      <c r="K1440" s="18" t="str">
        <f t="shared" si="139"/>
        <v/>
      </c>
      <c r="L1440" s="69" t="str">
        <f t="shared" si="141"/>
        <v/>
      </c>
      <c r="N1440" s="23" t="str">
        <f t="shared" si="140"/>
        <v/>
      </c>
    </row>
    <row r="1441" spans="8:14" x14ac:dyDescent="0.25">
      <c r="H1441" s="18" t="str">
        <f t="shared" si="136"/>
        <v/>
      </c>
      <c r="I1441" s="26" t="str">
        <f t="shared" si="137"/>
        <v/>
      </c>
      <c r="J1441" s="18" t="str">
        <f t="shared" si="138"/>
        <v/>
      </c>
      <c r="K1441" s="18" t="str">
        <f t="shared" si="139"/>
        <v/>
      </c>
      <c r="L1441" s="69" t="str">
        <f t="shared" si="141"/>
        <v/>
      </c>
      <c r="N1441" s="23" t="str">
        <f t="shared" si="140"/>
        <v/>
      </c>
    </row>
    <row r="1442" spans="8:14" x14ac:dyDescent="0.25">
      <c r="H1442" s="18" t="str">
        <f t="shared" si="136"/>
        <v/>
      </c>
      <c r="I1442" s="26" t="str">
        <f t="shared" si="137"/>
        <v/>
      </c>
      <c r="J1442" s="18" t="str">
        <f t="shared" si="138"/>
        <v/>
      </c>
      <c r="K1442" s="18" t="str">
        <f t="shared" si="139"/>
        <v/>
      </c>
      <c r="L1442" s="69" t="str">
        <f t="shared" si="141"/>
        <v/>
      </c>
      <c r="N1442" s="23" t="str">
        <f t="shared" si="140"/>
        <v/>
      </c>
    </row>
    <row r="1443" spans="8:14" x14ac:dyDescent="0.25">
      <c r="H1443" s="18" t="str">
        <f t="shared" si="136"/>
        <v/>
      </c>
      <c r="I1443" s="26" t="str">
        <f t="shared" si="137"/>
        <v/>
      </c>
      <c r="J1443" s="18" t="str">
        <f t="shared" si="138"/>
        <v/>
      </c>
      <c r="K1443" s="18" t="str">
        <f t="shared" si="139"/>
        <v/>
      </c>
      <c r="L1443" s="69" t="str">
        <f t="shared" si="141"/>
        <v/>
      </c>
      <c r="N1443" s="23" t="str">
        <f t="shared" si="140"/>
        <v/>
      </c>
    </row>
    <row r="1444" spans="8:14" x14ac:dyDescent="0.25">
      <c r="H1444" s="18" t="str">
        <f t="shared" si="136"/>
        <v/>
      </c>
      <c r="I1444" s="26" t="str">
        <f t="shared" si="137"/>
        <v/>
      </c>
      <c r="J1444" s="18" t="str">
        <f t="shared" si="138"/>
        <v/>
      </c>
      <c r="K1444" s="18" t="str">
        <f t="shared" si="139"/>
        <v/>
      </c>
      <c r="L1444" s="69" t="str">
        <f t="shared" si="141"/>
        <v/>
      </c>
      <c r="N1444" s="23" t="str">
        <f t="shared" si="140"/>
        <v/>
      </c>
    </row>
    <row r="1445" spans="8:14" x14ac:dyDescent="0.25">
      <c r="H1445" s="18" t="str">
        <f t="shared" si="136"/>
        <v/>
      </c>
      <c r="I1445" s="26" t="str">
        <f t="shared" si="137"/>
        <v/>
      </c>
      <c r="J1445" s="18" t="str">
        <f t="shared" si="138"/>
        <v/>
      </c>
      <c r="K1445" s="18" t="str">
        <f t="shared" si="139"/>
        <v/>
      </c>
      <c r="L1445" s="69" t="str">
        <f t="shared" si="141"/>
        <v/>
      </c>
      <c r="N1445" s="23" t="str">
        <f t="shared" si="140"/>
        <v/>
      </c>
    </row>
    <row r="1446" spans="8:14" x14ac:dyDescent="0.25">
      <c r="H1446" s="18" t="str">
        <f t="shared" si="136"/>
        <v/>
      </c>
      <c r="I1446" s="26" t="str">
        <f t="shared" si="137"/>
        <v/>
      </c>
      <c r="J1446" s="18" t="str">
        <f t="shared" si="138"/>
        <v/>
      </c>
      <c r="K1446" s="18" t="str">
        <f t="shared" si="139"/>
        <v/>
      </c>
      <c r="L1446" s="69" t="str">
        <f t="shared" si="141"/>
        <v/>
      </c>
      <c r="N1446" s="23" t="str">
        <f t="shared" si="140"/>
        <v/>
      </c>
    </row>
    <row r="1447" spans="8:14" x14ac:dyDescent="0.25">
      <c r="H1447" s="18" t="str">
        <f t="shared" si="136"/>
        <v/>
      </c>
      <c r="I1447" s="26" t="str">
        <f t="shared" si="137"/>
        <v/>
      </c>
      <c r="J1447" s="18" t="str">
        <f t="shared" si="138"/>
        <v/>
      </c>
      <c r="K1447" s="18" t="str">
        <f t="shared" si="139"/>
        <v/>
      </c>
      <c r="L1447" s="69" t="str">
        <f t="shared" si="141"/>
        <v/>
      </c>
      <c r="N1447" s="23" t="str">
        <f t="shared" si="140"/>
        <v/>
      </c>
    </row>
    <row r="1448" spans="8:14" x14ac:dyDescent="0.25">
      <c r="H1448" s="18" t="str">
        <f t="shared" si="136"/>
        <v/>
      </c>
      <c r="I1448" s="26" t="str">
        <f t="shared" si="137"/>
        <v/>
      </c>
      <c r="J1448" s="18" t="str">
        <f t="shared" si="138"/>
        <v/>
      </c>
      <c r="K1448" s="18" t="str">
        <f t="shared" si="139"/>
        <v/>
      </c>
      <c r="L1448" s="69" t="str">
        <f t="shared" si="141"/>
        <v/>
      </c>
      <c r="N1448" s="23" t="str">
        <f t="shared" si="140"/>
        <v/>
      </c>
    </row>
    <row r="1449" spans="8:14" x14ac:dyDescent="0.25">
      <c r="H1449" s="18" t="str">
        <f t="shared" si="136"/>
        <v/>
      </c>
      <c r="I1449" s="26" t="str">
        <f t="shared" si="137"/>
        <v/>
      </c>
      <c r="J1449" s="18" t="str">
        <f t="shared" si="138"/>
        <v/>
      </c>
      <c r="K1449" s="18" t="str">
        <f t="shared" si="139"/>
        <v/>
      </c>
      <c r="L1449" s="69" t="str">
        <f t="shared" si="141"/>
        <v/>
      </c>
      <c r="N1449" s="23" t="str">
        <f t="shared" si="140"/>
        <v/>
      </c>
    </row>
    <row r="1450" spans="8:14" x14ac:dyDescent="0.25">
      <c r="H1450" s="18" t="str">
        <f t="shared" si="136"/>
        <v/>
      </c>
      <c r="I1450" s="26" t="str">
        <f t="shared" si="137"/>
        <v/>
      </c>
      <c r="J1450" s="18" t="str">
        <f t="shared" si="138"/>
        <v/>
      </c>
      <c r="K1450" s="18" t="str">
        <f t="shared" si="139"/>
        <v/>
      </c>
      <c r="L1450" s="69" t="str">
        <f t="shared" si="141"/>
        <v/>
      </c>
      <c r="N1450" s="23" t="str">
        <f t="shared" si="140"/>
        <v/>
      </c>
    </row>
    <row r="1451" spans="8:14" x14ac:dyDescent="0.25">
      <c r="H1451" s="18" t="str">
        <f t="shared" si="136"/>
        <v/>
      </c>
      <c r="I1451" s="26" t="str">
        <f t="shared" si="137"/>
        <v/>
      </c>
      <c r="J1451" s="18" t="str">
        <f t="shared" si="138"/>
        <v/>
      </c>
      <c r="K1451" s="18" t="str">
        <f t="shared" si="139"/>
        <v/>
      </c>
      <c r="L1451" s="69" t="str">
        <f t="shared" si="141"/>
        <v/>
      </c>
      <c r="N1451" s="23" t="str">
        <f t="shared" si="140"/>
        <v/>
      </c>
    </row>
    <row r="1452" spans="8:14" x14ac:dyDescent="0.25">
      <c r="H1452" s="18" t="str">
        <f t="shared" si="136"/>
        <v/>
      </c>
      <c r="I1452" s="26" t="str">
        <f t="shared" si="137"/>
        <v/>
      </c>
      <c r="J1452" s="18" t="str">
        <f t="shared" si="138"/>
        <v/>
      </c>
      <c r="K1452" s="18" t="str">
        <f t="shared" si="139"/>
        <v/>
      </c>
      <c r="L1452" s="69" t="str">
        <f t="shared" si="141"/>
        <v/>
      </c>
      <c r="N1452" s="23" t="str">
        <f t="shared" si="140"/>
        <v/>
      </c>
    </row>
    <row r="1453" spans="8:14" x14ac:dyDescent="0.25">
      <c r="H1453" s="18" t="str">
        <f t="shared" si="136"/>
        <v/>
      </c>
      <c r="I1453" s="26" t="str">
        <f t="shared" si="137"/>
        <v/>
      </c>
      <c r="J1453" s="18" t="str">
        <f t="shared" si="138"/>
        <v/>
      </c>
      <c r="K1453" s="18" t="str">
        <f t="shared" si="139"/>
        <v/>
      </c>
      <c r="L1453" s="69" t="str">
        <f t="shared" si="141"/>
        <v/>
      </c>
      <c r="N1453" s="23" t="str">
        <f t="shared" si="140"/>
        <v/>
      </c>
    </row>
    <row r="1454" spans="8:14" x14ac:dyDescent="0.25">
      <c r="H1454" s="18" t="str">
        <f t="shared" si="136"/>
        <v/>
      </c>
      <c r="I1454" s="26" t="str">
        <f t="shared" si="137"/>
        <v/>
      </c>
      <c r="J1454" s="18" t="str">
        <f t="shared" si="138"/>
        <v/>
      </c>
      <c r="K1454" s="18" t="str">
        <f t="shared" si="139"/>
        <v/>
      </c>
      <c r="L1454" s="69" t="str">
        <f t="shared" si="141"/>
        <v/>
      </c>
      <c r="N1454" s="23" t="str">
        <f t="shared" si="140"/>
        <v/>
      </c>
    </row>
    <row r="1455" spans="8:14" x14ac:dyDescent="0.25">
      <c r="H1455" s="18" t="str">
        <f t="shared" si="136"/>
        <v/>
      </c>
      <c r="I1455" s="26" t="str">
        <f t="shared" si="137"/>
        <v/>
      </c>
      <c r="J1455" s="18" t="str">
        <f t="shared" si="138"/>
        <v/>
      </c>
      <c r="K1455" s="18" t="str">
        <f t="shared" si="139"/>
        <v/>
      </c>
      <c r="L1455" s="69" t="str">
        <f t="shared" si="141"/>
        <v/>
      </c>
      <c r="N1455" s="23" t="str">
        <f t="shared" si="140"/>
        <v/>
      </c>
    </row>
    <row r="1456" spans="8:14" x14ac:dyDescent="0.25">
      <c r="H1456" s="18" t="str">
        <f t="shared" si="136"/>
        <v/>
      </c>
      <c r="I1456" s="26" t="str">
        <f t="shared" si="137"/>
        <v/>
      </c>
      <c r="J1456" s="18" t="str">
        <f t="shared" si="138"/>
        <v/>
      </c>
      <c r="K1456" s="18" t="str">
        <f t="shared" si="139"/>
        <v/>
      </c>
      <c r="L1456" s="69" t="str">
        <f t="shared" si="141"/>
        <v/>
      </c>
      <c r="N1456" s="23" t="str">
        <f t="shared" si="140"/>
        <v/>
      </c>
    </row>
    <row r="1457" spans="8:14" x14ac:dyDescent="0.25">
      <c r="H1457" s="18" t="str">
        <f t="shared" si="136"/>
        <v/>
      </c>
      <c r="I1457" s="26" t="str">
        <f t="shared" si="137"/>
        <v/>
      </c>
      <c r="J1457" s="18" t="str">
        <f t="shared" si="138"/>
        <v/>
      </c>
      <c r="K1457" s="18" t="str">
        <f t="shared" si="139"/>
        <v/>
      </c>
      <c r="L1457" s="69" t="str">
        <f t="shared" si="141"/>
        <v/>
      </c>
      <c r="N1457" s="23" t="str">
        <f t="shared" si="140"/>
        <v/>
      </c>
    </row>
    <row r="1458" spans="8:14" x14ac:dyDescent="0.25">
      <c r="H1458" s="18" t="str">
        <f t="shared" si="136"/>
        <v/>
      </c>
      <c r="I1458" s="26" t="str">
        <f t="shared" si="137"/>
        <v/>
      </c>
      <c r="J1458" s="18" t="str">
        <f t="shared" si="138"/>
        <v/>
      </c>
      <c r="K1458" s="18" t="str">
        <f t="shared" si="139"/>
        <v/>
      </c>
      <c r="L1458" s="69" t="str">
        <f t="shared" si="141"/>
        <v/>
      </c>
      <c r="N1458" s="23" t="str">
        <f t="shared" si="140"/>
        <v/>
      </c>
    </row>
    <row r="1459" spans="8:14" x14ac:dyDescent="0.25">
      <c r="H1459" s="18" t="str">
        <f t="shared" si="136"/>
        <v/>
      </c>
      <c r="I1459" s="26" t="str">
        <f t="shared" si="137"/>
        <v/>
      </c>
      <c r="J1459" s="18" t="str">
        <f t="shared" si="138"/>
        <v/>
      </c>
      <c r="K1459" s="18" t="str">
        <f t="shared" si="139"/>
        <v/>
      </c>
      <c r="L1459" s="69" t="str">
        <f t="shared" si="141"/>
        <v/>
      </c>
      <c r="N1459" s="23" t="str">
        <f t="shared" si="140"/>
        <v/>
      </c>
    </row>
    <row r="1460" spans="8:14" x14ac:dyDescent="0.25">
      <c r="H1460" s="18" t="str">
        <f t="shared" si="136"/>
        <v/>
      </c>
      <c r="I1460" s="26" t="str">
        <f t="shared" si="137"/>
        <v/>
      </c>
      <c r="J1460" s="18" t="str">
        <f t="shared" si="138"/>
        <v/>
      </c>
      <c r="K1460" s="18" t="str">
        <f t="shared" si="139"/>
        <v/>
      </c>
      <c r="L1460" s="69" t="str">
        <f t="shared" si="141"/>
        <v/>
      </c>
      <c r="N1460" s="23" t="str">
        <f t="shared" si="140"/>
        <v/>
      </c>
    </row>
    <row r="1461" spans="8:14" x14ac:dyDescent="0.25">
      <c r="H1461" s="18" t="str">
        <f t="shared" si="136"/>
        <v/>
      </c>
      <c r="I1461" s="26" t="str">
        <f t="shared" si="137"/>
        <v/>
      </c>
      <c r="J1461" s="18" t="str">
        <f t="shared" si="138"/>
        <v/>
      </c>
      <c r="K1461" s="18" t="str">
        <f t="shared" si="139"/>
        <v/>
      </c>
      <c r="L1461" s="69" t="str">
        <f t="shared" si="141"/>
        <v/>
      </c>
      <c r="N1461" s="23" t="str">
        <f t="shared" si="140"/>
        <v/>
      </c>
    </row>
    <row r="1462" spans="8:14" x14ac:dyDescent="0.25">
      <c r="H1462" s="18" t="str">
        <f t="shared" si="136"/>
        <v/>
      </c>
      <c r="I1462" s="26" t="str">
        <f t="shared" si="137"/>
        <v/>
      </c>
      <c r="J1462" s="18" t="str">
        <f t="shared" si="138"/>
        <v/>
      </c>
      <c r="K1462" s="18" t="str">
        <f t="shared" si="139"/>
        <v/>
      </c>
      <c r="L1462" s="69" t="str">
        <f t="shared" si="141"/>
        <v/>
      </c>
      <c r="N1462" s="23" t="str">
        <f t="shared" si="140"/>
        <v/>
      </c>
    </row>
    <row r="1463" spans="8:14" x14ac:dyDescent="0.25">
      <c r="H1463" s="18" t="str">
        <f t="shared" si="136"/>
        <v/>
      </c>
      <c r="I1463" s="26" t="str">
        <f t="shared" si="137"/>
        <v/>
      </c>
      <c r="J1463" s="18" t="str">
        <f t="shared" si="138"/>
        <v/>
      </c>
      <c r="K1463" s="18" t="str">
        <f t="shared" si="139"/>
        <v/>
      </c>
      <c r="L1463" s="69" t="str">
        <f t="shared" si="141"/>
        <v/>
      </c>
      <c r="N1463" s="23" t="str">
        <f t="shared" si="140"/>
        <v/>
      </c>
    </row>
    <row r="1464" spans="8:14" x14ac:dyDescent="0.25">
      <c r="H1464" s="18" t="str">
        <f t="shared" si="136"/>
        <v/>
      </c>
      <c r="I1464" s="26" t="str">
        <f t="shared" si="137"/>
        <v/>
      </c>
      <c r="J1464" s="18" t="str">
        <f t="shared" si="138"/>
        <v/>
      </c>
      <c r="K1464" s="18" t="str">
        <f t="shared" si="139"/>
        <v/>
      </c>
      <c r="L1464" s="69" t="str">
        <f t="shared" si="141"/>
        <v/>
      </c>
      <c r="N1464" s="23" t="str">
        <f t="shared" si="140"/>
        <v/>
      </c>
    </row>
    <row r="1465" spans="8:14" x14ac:dyDescent="0.25">
      <c r="H1465" s="18" t="str">
        <f t="shared" si="136"/>
        <v/>
      </c>
      <c r="I1465" s="26" t="str">
        <f t="shared" si="137"/>
        <v/>
      </c>
      <c r="J1465" s="18" t="str">
        <f t="shared" si="138"/>
        <v/>
      </c>
      <c r="K1465" s="18" t="str">
        <f t="shared" si="139"/>
        <v/>
      </c>
      <c r="L1465" s="69" t="str">
        <f t="shared" si="141"/>
        <v/>
      </c>
      <c r="N1465" s="23" t="str">
        <f t="shared" si="140"/>
        <v/>
      </c>
    </row>
    <row r="1466" spans="8:14" x14ac:dyDescent="0.25">
      <c r="H1466" s="18" t="str">
        <f t="shared" si="136"/>
        <v/>
      </c>
      <c r="I1466" s="26" t="str">
        <f t="shared" si="137"/>
        <v/>
      </c>
      <c r="J1466" s="18" t="str">
        <f t="shared" si="138"/>
        <v/>
      </c>
      <c r="K1466" s="18" t="str">
        <f t="shared" si="139"/>
        <v/>
      </c>
      <c r="L1466" s="69" t="str">
        <f t="shared" si="141"/>
        <v/>
      </c>
      <c r="N1466" s="23" t="str">
        <f t="shared" si="140"/>
        <v/>
      </c>
    </row>
    <row r="1467" spans="8:14" x14ac:dyDescent="0.25">
      <c r="H1467" s="18" t="str">
        <f t="shared" si="136"/>
        <v/>
      </c>
      <c r="I1467" s="26" t="str">
        <f t="shared" si="137"/>
        <v/>
      </c>
      <c r="J1467" s="18" t="str">
        <f t="shared" si="138"/>
        <v/>
      </c>
      <c r="K1467" s="18" t="str">
        <f t="shared" si="139"/>
        <v/>
      </c>
      <c r="L1467" s="69" t="str">
        <f t="shared" si="141"/>
        <v/>
      </c>
      <c r="N1467" s="23" t="str">
        <f t="shared" si="140"/>
        <v/>
      </c>
    </row>
    <row r="1468" spans="8:14" x14ac:dyDescent="0.25">
      <c r="H1468" s="18" t="str">
        <f t="shared" si="136"/>
        <v/>
      </c>
      <c r="I1468" s="26" t="str">
        <f t="shared" si="137"/>
        <v/>
      </c>
      <c r="J1468" s="18" t="str">
        <f t="shared" si="138"/>
        <v/>
      </c>
      <c r="K1468" s="18" t="str">
        <f t="shared" si="139"/>
        <v/>
      </c>
      <c r="L1468" s="69" t="str">
        <f t="shared" si="141"/>
        <v/>
      </c>
      <c r="N1468" s="23" t="str">
        <f t="shared" si="140"/>
        <v/>
      </c>
    </row>
    <row r="1469" spans="8:14" x14ac:dyDescent="0.25">
      <c r="H1469" s="18" t="str">
        <f t="shared" si="136"/>
        <v/>
      </c>
      <c r="I1469" s="26" t="str">
        <f t="shared" si="137"/>
        <v/>
      </c>
      <c r="J1469" s="18" t="str">
        <f t="shared" si="138"/>
        <v/>
      </c>
      <c r="K1469" s="18" t="str">
        <f t="shared" si="139"/>
        <v/>
      </c>
      <c r="L1469" s="69" t="str">
        <f t="shared" si="141"/>
        <v/>
      </c>
      <c r="N1469" s="23" t="str">
        <f t="shared" si="140"/>
        <v/>
      </c>
    </row>
    <row r="1470" spans="8:14" x14ac:dyDescent="0.25">
      <c r="H1470" s="18" t="str">
        <f t="shared" si="136"/>
        <v/>
      </c>
      <c r="I1470" s="26" t="str">
        <f t="shared" si="137"/>
        <v/>
      </c>
      <c r="J1470" s="18" t="str">
        <f t="shared" si="138"/>
        <v/>
      </c>
      <c r="K1470" s="18" t="str">
        <f t="shared" si="139"/>
        <v/>
      </c>
      <c r="L1470" s="69" t="str">
        <f t="shared" si="141"/>
        <v/>
      </c>
      <c r="N1470" s="23" t="str">
        <f t="shared" si="140"/>
        <v/>
      </c>
    </row>
    <row r="1471" spans="8:14" x14ac:dyDescent="0.25">
      <c r="H1471" s="18" t="str">
        <f t="shared" si="136"/>
        <v/>
      </c>
      <c r="I1471" s="26" t="str">
        <f t="shared" si="137"/>
        <v/>
      </c>
      <c r="J1471" s="18" t="str">
        <f t="shared" si="138"/>
        <v/>
      </c>
      <c r="K1471" s="18" t="str">
        <f t="shared" si="139"/>
        <v/>
      </c>
      <c r="L1471" s="69" t="str">
        <f t="shared" si="141"/>
        <v/>
      </c>
      <c r="N1471" s="23" t="str">
        <f t="shared" si="140"/>
        <v/>
      </c>
    </row>
    <row r="1472" spans="8:14" x14ac:dyDescent="0.25">
      <c r="H1472" s="18" t="str">
        <f t="shared" si="136"/>
        <v/>
      </c>
      <c r="I1472" s="26" t="str">
        <f t="shared" si="137"/>
        <v/>
      </c>
      <c r="J1472" s="18" t="str">
        <f t="shared" si="138"/>
        <v/>
      </c>
      <c r="K1472" s="18" t="str">
        <f t="shared" si="139"/>
        <v/>
      </c>
      <c r="L1472" s="69" t="str">
        <f t="shared" si="141"/>
        <v/>
      </c>
      <c r="N1472" s="23" t="str">
        <f t="shared" si="140"/>
        <v/>
      </c>
    </row>
    <row r="1473" spans="8:14" x14ac:dyDescent="0.25">
      <c r="H1473" s="18" t="str">
        <f t="shared" si="136"/>
        <v/>
      </c>
      <c r="I1473" s="26" t="str">
        <f t="shared" si="137"/>
        <v/>
      </c>
      <c r="J1473" s="18" t="str">
        <f t="shared" si="138"/>
        <v/>
      </c>
      <c r="K1473" s="18" t="str">
        <f t="shared" si="139"/>
        <v/>
      </c>
      <c r="L1473" s="69" t="str">
        <f t="shared" si="141"/>
        <v/>
      </c>
      <c r="N1473" s="23" t="str">
        <f t="shared" si="140"/>
        <v/>
      </c>
    </row>
    <row r="1474" spans="8:14" x14ac:dyDescent="0.25">
      <c r="H1474" s="18" t="str">
        <f t="shared" si="136"/>
        <v/>
      </c>
      <c r="I1474" s="26" t="str">
        <f t="shared" si="137"/>
        <v/>
      </c>
      <c r="J1474" s="18" t="str">
        <f t="shared" si="138"/>
        <v/>
      </c>
      <c r="K1474" s="18" t="str">
        <f t="shared" si="139"/>
        <v/>
      </c>
      <c r="L1474" s="69" t="str">
        <f t="shared" si="141"/>
        <v/>
      </c>
      <c r="N1474" s="23" t="str">
        <f t="shared" si="140"/>
        <v/>
      </c>
    </row>
    <row r="1475" spans="8:14" x14ac:dyDescent="0.25">
      <c r="H1475" s="18" t="str">
        <f t="shared" si="136"/>
        <v/>
      </c>
      <c r="I1475" s="26" t="str">
        <f t="shared" si="137"/>
        <v/>
      </c>
      <c r="J1475" s="18" t="str">
        <f t="shared" si="138"/>
        <v/>
      </c>
      <c r="K1475" s="18" t="str">
        <f t="shared" si="139"/>
        <v/>
      </c>
      <c r="L1475" s="69" t="str">
        <f t="shared" si="141"/>
        <v/>
      </c>
      <c r="N1475" s="23" t="str">
        <f t="shared" si="140"/>
        <v/>
      </c>
    </row>
    <row r="1476" spans="8:14" x14ac:dyDescent="0.25">
      <c r="H1476" s="18" t="str">
        <f t="shared" ref="H1476:H1539" si="142">IF(OR($E1476="",$G1476=""),"",$E1476*$G1476)</f>
        <v/>
      </c>
      <c r="I1476" s="26" t="str">
        <f t="shared" ref="I1476:I1539" si="143">IF($F1476="","",IFERROR(INDEX(CurRate,MATCH($F1476,CurCode,0)),""))</f>
        <v/>
      </c>
      <c r="J1476" s="18" t="str">
        <f t="shared" ref="J1476:J1539" si="144">IF(OR($G1476="",$I1476="",$I1476=0),"",$G1476/$I1476)</f>
        <v/>
      </c>
      <c r="K1476" s="18" t="str">
        <f t="shared" ref="K1476:K1539" si="145">IF(OR($E1476="",$J1476=""),"",$E1476*$J1476)</f>
        <v/>
      </c>
      <c r="L1476" s="69" t="str">
        <f t="shared" si="141"/>
        <v/>
      </c>
      <c r="N1476" s="23" t="str">
        <f t="shared" ref="N1476:N1539" si="146">IF($A1476="","",$A1476*100000+ROW())</f>
        <v/>
      </c>
    </row>
    <row r="1477" spans="8:14" x14ac:dyDescent="0.25">
      <c r="H1477" s="18" t="str">
        <f t="shared" si="142"/>
        <v/>
      </c>
      <c r="I1477" s="26" t="str">
        <f t="shared" si="143"/>
        <v/>
      </c>
      <c r="J1477" s="18" t="str">
        <f t="shared" si="144"/>
        <v/>
      </c>
      <c r="K1477" s="18" t="str">
        <f t="shared" si="145"/>
        <v/>
      </c>
      <c r="L1477" s="69" t="str">
        <f t="shared" ref="L1477:L1540" si="147">IF(D1477="","",IF(ISNUMBER(MATCH(D1477,ItemName,0)),"OK","NOT IN ITEMS LIST"))</f>
        <v/>
      </c>
      <c r="N1477" s="23" t="str">
        <f t="shared" si="146"/>
        <v/>
      </c>
    </row>
    <row r="1478" spans="8:14" x14ac:dyDescent="0.25">
      <c r="H1478" s="18" t="str">
        <f t="shared" si="142"/>
        <v/>
      </c>
      <c r="I1478" s="26" t="str">
        <f t="shared" si="143"/>
        <v/>
      </c>
      <c r="J1478" s="18" t="str">
        <f t="shared" si="144"/>
        <v/>
      </c>
      <c r="K1478" s="18" t="str">
        <f t="shared" si="145"/>
        <v/>
      </c>
      <c r="L1478" s="69" t="str">
        <f t="shared" si="147"/>
        <v/>
      </c>
      <c r="N1478" s="23" t="str">
        <f t="shared" si="146"/>
        <v/>
      </c>
    </row>
    <row r="1479" spans="8:14" x14ac:dyDescent="0.25">
      <c r="H1479" s="18" t="str">
        <f t="shared" si="142"/>
        <v/>
      </c>
      <c r="I1479" s="26" t="str">
        <f t="shared" si="143"/>
        <v/>
      </c>
      <c r="J1479" s="18" t="str">
        <f t="shared" si="144"/>
        <v/>
      </c>
      <c r="K1479" s="18" t="str">
        <f t="shared" si="145"/>
        <v/>
      </c>
      <c r="L1479" s="69" t="str">
        <f t="shared" si="147"/>
        <v/>
      </c>
      <c r="N1479" s="23" t="str">
        <f t="shared" si="146"/>
        <v/>
      </c>
    </row>
    <row r="1480" spans="8:14" x14ac:dyDescent="0.25">
      <c r="H1480" s="18" t="str">
        <f t="shared" si="142"/>
        <v/>
      </c>
      <c r="I1480" s="26" t="str">
        <f t="shared" si="143"/>
        <v/>
      </c>
      <c r="J1480" s="18" t="str">
        <f t="shared" si="144"/>
        <v/>
      </c>
      <c r="K1480" s="18" t="str">
        <f t="shared" si="145"/>
        <v/>
      </c>
      <c r="L1480" s="69" t="str">
        <f t="shared" si="147"/>
        <v/>
      </c>
      <c r="N1480" s="23" t="str">
        <f t="shared" si="146"/>
        <v/>
      </c>
    </row>
    <row r="1481" spans="8:14" x14ac:dyDescent="0.25">
      <c r="H1481" s="18" t="str">
        <f t="shared" si="142"/>
        <v/>
      </c>
      <c r="I1481" s="26" t="str">
        <f t="shared" si="143"/>
        <v/>
      </c>
      <c r="J1481" s="18" t="str">
        <f t="shared" si="144"/>
        <v/>
      </c>
      <c r="K1481" s="18" t="str">
        <f t="shared" si="145"/>
        <v/>
      </c>
      <c r="L1481" s="69" t="str">
        <f t="shared" si="147"/>
        <v/>
      </c>
      <c r="N1481" s="23" t="str">
        <f t="shared" si="146"/>
        <v/>
      </c>
    </row>
    <row r="1482" spans="8:14" x14ac:dyDescent="0.25">
      <c r="H1482" s="18" t="str">
        <f t="shared" si="142"/>
        <v/>
      </c>
      <c r="I1482" s="26" t="str">
        <f t="shared" si="143"/>
        <v/>
      </c>
      <c r="J1482" s="18" t="str">
        <f t="shared" si="144"/>
        <v/>
      </c>
      <c r="K1482" s="18" t="str">
        <f t="shared" si="145"/>
        <v/>
      </c>
      <c r="L1482" s="69" t="str">
        <f t="shared" si="147"/>
        <v/>
      </c>
      <c r="N1482" s="23" t="str">
        <f t="shared" si="146"/>
        <v/>
      </c>
    </row>
    <row r="1483" spans="8:14" x14ac:dyDescent="0.25">
      <c r="H1483" s="18" t="str">
        <f t="shared" si="142"/>
        <v/>
      </c>
      <c r="I1483" s="26" t="str">
        <f t="shared" si="143"/>
        <v/>
      </c>
      <c r="J1483" s="18" t="str">
        <f t="shared" si="144"/>
        <v/>
      </c>
      <c r="K1483" s="18" t="str">
        <f t="shared" si="145"/>
        <v/>
      </c>
      <c r="L1483" s="69" t="str">
        <f t="shared" si="147"/>
        <v/>
      </c>
      <c r="N1483" s="23" t="str">
        <f t="shared" si="146"/>
        <v/>
      </c>
    </row>
    <row r="1484" spans="8:14" x14ac:dyDescent="0.25">
      <c r="H1484" s="18" t="str">
        <f t="shared" si="142"/>
        <v/>
      </c>
      <c r="I1484" s="26" t="str">
        <f t="shared" si="143"/>
        <v/>
      </c>
      <c r="J1484" s="18" t="str">
        <f t="shared" si="144"/>
        <v/>
      </c>
      <c r="K1484" s="18" t="str">
        <f t="shared" si="145"/>
        <v/>
      </c>
      <c r="L1484" s="69" t="str">
        <f t="shared" si="147"/>
        <v/>
      </c>
      <c r="N1484" s="23" t="str">
        <f t="shared" si="146"/>
        <v/>
      </c>
    </row>
    <row r="1485" spans="8:14" x14ac:dyDescent="0.25">
      <c r="H1485" s="18" t="str">
        <f t="shared" si="142"/>
        <v/>
      </c>
      <c r="I1485" s="26" t="str">
        <f t="shared" si="143"/>
        <v/>
      </c>
      <c r="J1485" s="18" t="str">
        <f t="shared" si="144"/>
        <v/>
      </c>
      <c r="K1485" s="18" t="str">
        <f t="shared" si="145"/>
        <v/>
      </c>
      <c r="L1485" s="69" t="str">
        <f t="shared" si="147"/>
        <v/>
      </c>
      <c r="N1485" s="23" t="str">
        <f t="shared" si="146"/>
        <v/>
      </c>
    </row>
    <row r="1486" spans="8:14" x14ac:dyDescent="0.25">
      <c r="H1486" s="18" t="str">
        <f t="shared" si="142"/>
        <v/>
      </c>
      <c r="I1486" s="26" t="str">
        <f t="shared" si="143"/>
        <v/>
      </c>
      <c r="J1486" s="18" t="str">
        <f t="shared" si="144"/>
        <v/>
      </c>
      <c r="K1486" s="18" t="str">
        <f t="shared" si="145"/>
        <v/>
      </c>
      <c r="L1486" s="69" t="str">
        <f t="shared" si="147"/>
        <v/>
      </c>
      <c r="N1486" s="23" t="str">
        <f t="shared" si="146"/>
        <v/>
      </c>
    </row>
    <row r="1487" spans="8:14" x14ac:dyDescent="0.25">
      <c r="H1487" s="18" t="str">
        <f t="shared" si="142"/>
        <v/>
      </c>
      <c r="I1487" s="26" t="str">
        <f t="shared" si="143"/>
        <v/>
      </c>
      <c r="J1487" s="18" t="str">
        <f t="shared" si="144"/>
        <v/>
      </c>
      <c r="K1487" s="18" t="str">
        <f t="shared" si="145"/>
        <v/>
      </c>
      <c r="L1487" s="69" t="str">
        <f t="shared" si="147"/>
        <v/>
      </c>
      <c r="N1487" s="23" t="str">
        <f t="shared" si="146"/>
        <v/>
      </c>
    </row>
    <row r="1488" spans="8:14" x14ac:dyDescent="0.25">
      <c r="H1488" s="18" t="str">
        <f t="shared" si="142"/>
        <v/>
      </c>
      <c r="I1488" s="26" t="str">
        <f t="shared" si="143"/>
        <v/>
      </c>
      <c r="J1488" s="18" t="str">
        <f t="shared" si="144"/>
        <v/>
      </c>
      <c r="K1488" s="18" t="str">
        <f t="shared" si="145"/>
        <v/>
      </c>
      <c r="L1488" s="69" t="str">
        <f t="shared" si="147"/>
        <v/>
      </c>
      <c r="N1488" s="23" t="str">
        <f t="shared" si="146"/>
        <v/>
      </c>
    </row>
    <row r="1489" spans="8:14" x14ac:dyDescent="0.25">
      <c r="H1489" s="18" t="str">
        <f t="shared" si="142"/>
        <v/>
      </c>
      <c r="I1489" s="26" t="str">
        <f t="shared" si="143"/>
        <v/>
      </c>
      <c r="J1489" s="18" t="str">
        <f t="shared" si="144"/>
        <v/>
      </c>
      <c r="K1489" s="18" t="str">
        <f t="shared" si="145"/>
        <v/>
      </c>
      <c r="L1489" s="69" t="str">
        <f t="shared" si="147"/>
        <v/>
      </c>
      <c r="N1489" s="23" t="str">
        <f t="shared" si="146"/>
        <v/>
      </c>
    </row>
    <row r="1490" spans="8:14" x14ac:dyDescent="0.25">
      <c r="H1490" s="18" t="str">
        <f t="shared" si="142"/>
        <v/>
      </c>
      <c r="I1490" s="26" t="str">
        <f t="shared" si="143"/>
        <v/>
      </c>
      <c r="J1490" s="18" t="str">
        <f t="shared" si="144"/>
        <v/>
      </c>
      <c r="K1490" s="18" t="str">
        <f t="shared" si="145"/>
        <v/>
      </c>
      <c r="L1490" s="69" t="str">
        <f t="shared" si="147"/>
        <v/>
      </c>
      <c r="N1490" s="23" t="str">
        <f t="shared" si="146"/>
        <v/>
      </c>
    </row>
    <row r="1491" spans="8:14" x14ac:dyDescent="0.25">
      <c r="H1491" s="18" t="str">
        <f t="shared" si="142"/>
        <v/>
      </c>
      <c r="I1491" s="26" t="str">
        <f t="shared" si="143"/>
        <v/>
      </c>
      <c r="J1491" s="18" t="str">
        <f t="shared" si="144"/>
        <v/>
      </c>
      <c r="K1491" s="18" t="str">
        <f t="shared" si="145"/>
        <v/>
      </c>
      <c r="L1491" s="69" t="str">
        <f t="shared" si="147"/>
        <v/>
      </c>
      <c r="N1491" s="23" t="str">
        <f t="shared" si="146"/>
        <v/>
      </c>
    </row>
    <row r="1492" spans="8:14" x14ac:dyDescent="0.25">
      <c r="H1492" s="18" t="str">
        <f t="shared" si="142"/>
        <v/>
      </c>
      <c r="I1492" s="26" t="str">
        <f t="shared" si="143"/>
        <v/>
      </c>
      <c r="J1492" s="18" t="str">
        <f t="shared" si="144"/>
        <v/>
      </c>
      <c r="K1492" s="18" t="str">
        <f t="shared" si="145"/>
        <v/>
      </c>
      <c r="L1492" s="69" t="str">
        <f t="shared" si="147"/>
        <v/>
      </c>
      <c r="N1492" s="23" t="str">
        <f t="shared" si="146"/>
        <v/>
      </c>
    </row>
    <row r="1493" spans="8:14" x14ac:dyDescent="0.25">
      <c r="H1493" s="18" t="str">
        <f t="shared" si="142"/>
        <v/>
      </c>
      <c r="I1493" s="26" t="str">
        <f t="shared" si="143"/>
        <v/>
      </c>
      <c r="J1493" s="18" t="str">
        <f t="shared" si="144"/>
        <v/>
      </c>
      <c r="K1493" s="18" t="str">
        <f t="shared" si="145"/>
        <v/>
      </c>
      <c r="L1493" s="69" t="str">
        <f t="shared" si="147"/>
        <v/>
      </c>
      <c r="N1493" s="23" t="str">
        <f t="shared" si="146"/>
        <v/>
      </c>
    </row>
    <row r="1494" spans="8:14" x14ac:dyDescent="0.25">
      <c r="H1494" s="18" t="str">
        <f t="shared" si="142"/>
        <v/>
      </c>
      <c r="I1494" s="26" t="str">
        <f t="shared" si="143"/>
        <v/>
      </c>
      <c r="J1494" s="18" t="str">
        <f t="shared" si="144"/>
        <v/>
      </c>
      <c r="K1494" s="18" t="str">
        <f t="shared" si="145"/>
        <v/>
      </c>
      <c r="L1494" s="69" t="str">
        <f t="shared" si="147"/>
        <v/>
      </c>
      <c r="N1494" s="23" t="str">
        <f t="shared" si="146"/>
        <v/>
      </c>
    </row>
    <row r="1495" spans="8:14" x14ac:dyDescent="0.25">
      <c r="H1495" s="18" t="str">
        <f t="shared" si="142"/>
        <v/>
      </c>
      <c r="I1495" s="26" t="str">
        <f t="shared" si="143"/>
        <v/>
      </c>
      <c r="J1495" s="18" t="str">
        <f t="shared" si="144"/>
        <v/>
      </c>
      <c r="K1495" s="18" t="str">
        <f t="shared" si="145"/>
        <v/>
      </c>
      <c r="L1495" s="69" t="str">
        <f t="shared" si="147"/>
        <v/>
      </c>
      <c r="N1495" s="23" t="str">
        <f t="shared" si="146"/>
        <v/>
      </c>
    </row>
    <row r="1496" spans="8:14" x14ac:dyDescent="0.25">
      <c r="H1496" s="18" t="str">
        <f t="shared" si="142"/>
        <v/>
      </c>
      <c r="I1496" s="26" t="str">
        <f t="shared" si="143"/>
        <v/>
      </c>
      <c r="J1496" s="18" t="str">
        <f t="shared" si="144"/>
        <v/>
      </c>
      <c r="K1496" s="18" t="str">
        <f t="shared" si="145"/>
        <v/>
      </c>
      <c r="L1496" s="69" t="str">
        <f t="shared" si="147"/>
        <v/>
      </c>
      <c r="N1496" s="23" t="str">
        <f t="shared" si="146"/>
        <v/>
      </c>
    </row>
    <row r="1497" spans="8:14" x14ac:dyDescent="0.25">
      <c r="H1497" s="18" t="str">
        <f t="shared" si="142"/>
        <v/>
      </c>
      <c r="I1497" s="26" t="str">
        <f t="shared" si="143"/>
        <v/>
      </c>
      <c r="J1497" s="18" t="str">
        <f t="shared" si="144"/>
        <v/>
      </c>
      <c r="K1497" s="18" t="str">
        <f t="shared" si="145"/>
        <v/>
      </c>
      <c r="L1497" s="69" t="str">
        <f t="shared" si="147"/>
        <v/>
      </c>
      <c r="N1497" s="23" t="str">
        <f t="shared" si="146"/>
        <v/>
      </c>
    </row>
    <row r="1498" spans="8:14" x14ac:dyDescent="0.25">
      <c r="H1498" s="18" t="str">
        <f t="shared" si="142"/>
        <v/>
      </c>
      <c r="I1498" s="26" t="str">
        <f t="shared" si="143"/>
        <v/>
      </c>
      <c r="J1498" s="18" t="str">
        <f t="shared" si="144"/>
        <v/>
      </c>
      <c r="K1498" s="18" t="str">
        <f t="shared" si="145"/>
        <v/>
      </c>
      <c r="L1498" s="69" t="str">
        <f t="shared" si="147"/>
        <v/>
      </c>
      <c r="N1498" s="23" t="str">
        <f t="shared" si="146"/>
        <v/>
      </c>
    </row>
    <row r="1499" spans="8:14" x14ac:dyDescent="0.25">
      <c r="H1499" s="18" t="str">
        <f t="shared" si="142"/>
        <v/>
      </c>
      <c r="I1499" s="26" t="str">
        <f t="shared" si="143"/>
        <v/>
      </c>
      <c r="J1499" s="18" t="str">
        <f t="shared" si="144"/>
        <v/>
      </c>
      <c r="K1499" s="18" t="str">
        <f t="shared" si="145"/>
        <v/>
      </c>
      <c r="L1499" s="69" t="str">
        <f t="shared" si="147"/>
        <v/>
      </c>
      <c r="N1499" s="23" t="str">
        <f t="shared" si="146"/>
        <v/>
      </c>
    </row>
    <row r="1500" spans="8:14" x14ac:dyDescent="0.25">
      <c r="H1500" s="18" t="str">
        <f t="shared" si="142"/>
        <v/>
      </c>
      <c r="I1500" s="26" t="str">
        <f t="shared" si="143"/>
        <v/>
      </c>
      <c r="J1500" s="18" t="str">
        <f t="shared" si="144"/>
        <v/>
      </c>
      <c r="K1500" s="18" t="str">
        <f t="shared" si="145"/>
        <v/>
      </c>
      <c r="L1500" s="69" t="str">
        <f t="shared" si="147"/>
        <v/>
      </c>
      <c r="N1500" s="23" t="str">
        <f t="shared" si="146"/>
        <v/>
      </c>
    </row>
    <row r="1501" spans="8:14" x14ac:dyDescent="0.25">
      <c r="H1501" s="18" t="str">
        <f t="shared" si="142"/>
        <v/>
      </c>
      <c r="I1501" s="26" t="str">
        <f t="shared" si="143"/>
        <v/>
      </c>
      <c r="J1501" s="18" t="str">
        <f t="shared" si="144"/>
        <v/>
      </c>
      <c r="K1501" s="18" t="str">
        <f t="shared" si="145"/>
        <v/>
      </c>
      <c r="L1501" s="69" t="str">
        <f t="shared" si="147"/>
        <v/>
      </c>
      <c r="N1501" s="23" t="str">
        <f t="shared" si="146"/>
        <v/>
      </c>
    </row>
    <row r="1502" spans="8:14" x14ac:dyDescent="0.25">
      <c r="H1502" s="18" t="str">
        <f t="shared" si="142"/>
        <v/>
      </c>
      <c r="I1502" s="26" t="str">
        <f t="shared" si="143"/>
        <v/>
      </c>
      <c r="J1502" s="18" t="str">
        <f t="shared" si="144"/>
        <v/>
      </c>
      <c r="K1502" s="18" t="str">
        <f t="shared" si="145"/>
        <v/>
      </c>
      <c r="L1502" s="69" t="str">
        <f t="shared" si="147"/>
        <v/>
      </c>
      <c r="N1502" s="23" t="str">
        <f t="shared" si="146"/>
        <v/>
      </c>
    </row>
    <row r="1503" spans="8:14" x14ac:dyDescent="0.25">
      <c r="H1503" s="18" t="str">
        <f t="shared" si="142"/>
        <v/>
      </c>
      <c r="I1503" s="26" t="str">
        <f t="shared" si="143"/>
        <v/>
      </c>
      <c r="J1503" s="18" t="str">
        <f t="shared" si="144"/>
        <v/>
      </c>
      <c r="K1503" s="18" t="str">
        <f t="shared" si="145"/>
        <v/>
      </c>
      <c r="L1503" s="69" t="str">
        <f t="shared" si="147"/>
        <v/>
      </c>
      <c r="N1503" s="23" t="str">
        <f t="shared" si="146"/>
        <v/>
      </c>
    </row>
    <row r="1504" spans="8:14" x14ac:dyDescent="0.25">
      <c r="H1504" s="18" t="str">
        <f t="shared" si="142"/>
        <v/>
      </c>
      <c r="I1504" s="26" t="str">
        <f t="shared" si="143"/>
        <v/>
      </c>
      <c r="J1504" s="18" t="str">
        <f t="shared" si="144"/>
        <v/>
      </c>
      <c r="K1504" s="18" t="str">
        <f t="shared" si="145"/>
        <v/>
      </c>
      <c r="L1504" s="69" t="str">
        <f t="shared" si="147"/>
        <v/>
      </c>
      <c r="N1504" s="23" t="str">
        <f t="shared" si="146"/>
        <v/>
      </c>
    </row>
    <row r="1505" spans="8:14" x14ac:dyDescent="0.25">
      <c r="H1505" s="18" t="str">
        <f t="shared" si="142"/>
        <v/>
      </c>
      <c r="I1505" s="26" t="str">
        <f t="shared" si="143"/>
        <v/>
      </c>
      <c r="J1505" s="18" t="str">
        <f t="shared" si="144"/>
        <v/>
      </c>
      <c r="K1505" s="18" t="str">
        <f t="shared" si="145"/>
        <v/>
      </c>
      <c r="L1505" s="69" t="str">
        <f t="shared" si="147"/>
        <v/>
      </c>
      <c r="N1505" s="23" t="str">
        <f t="shared" si="146"/>
        <v/>
      </c>
    </row>
    <row r="1506" spans="8:14" x14ac:dyDescent="0.25">
      <c r="H1506" s="18" t="str">
        <f t="shared" si="142"/>
        <v/>
      </c>
      <c r="I1506" s="26" t="str">
        <f t="shared" si="143"/>
        <v/>
      </c>
      <c r="J1506" s="18" t="str">
        <f t="shared" si="144"/>
        <v/>
      </c>
      <c r="K1506" s="18" t="str">
        <f t="shared" si="145"/>
        <v/>
      </c>
      <c r="L1506" s="69" t="str">
        <f t="shared" si="147"/>
        <v/>
      </c>
      <c r="N1506" s="23" t="str">
        <f t="shared" si="146"/>
        <v/>
      </c>
    </row>
    <row r="1507" spans="8:14" x14ac:dyDescent="0.25">
      <c r="H1507" s="18" t="str">
        <f t="shared" si="142"/>
        <v/>
      </c>
      <c r="I1507" s="26" t="str">
        <f t="shared" si="143"/>
        <v/>
      </c>
      <c r="J1507" s="18" t="str">
        <f t="shared" si="144"/>
        <v/>
      </c>
      <c r="K1507" s="18" t="str">
        <f t="shared" si="145"/>
        <v/>
      </c>
      <c r="L1507" s="69" t="str">
        <f t="shared" si="147"/>
        <v/>
      </c>
      <c r="N1507" s="23" t="str">
        <f t="shared" si="146"/>
        <v/>
      </c>
    </row>
    <row r="1508" spans="8:14" x14ac:dyDescent="0.25">
      <c r="H1508" s="18" t="str">
        <f t="shared" si="142"/>
        <v/>
      </c>
      <c r="I1508" s="26" t="str">
        <f t="shared" si="143"/>
        <v/>
      </c>
      <c r="J1508" s="18" t="str">
        <f t="shared" si="144"/>
        <v/>
      </c>
      <c r="K1508" s="18" t="str">
        <f t="shared" si="145"/>
        <v/>
      </c>
      <c r="L1508" s="69" t="str">
        <f t="shared" si="147"/>
        <v/>
      </c>
      <c r="N1508" s="23" t="str">
        <f t="shared" si="146"/>
        <v/>
      </c>
    </row>
    <row r="1509" spans="8:14" x14ac:dyDescent="0.25">
      <c r="H1509" s="18" t="str">
        <f t="shared" si="142"/>
        <v/>
      </c>
      <c r="I1509" s="26" t="str">
        <f t="shared" si="143"/>
        <v/>
      </c>
      <c r="J1509" s="18" t="str">
        <f t="shared" si="144"/>
        <v/>
      </c>
      <c r="K1509" s="18" t="str">
        <f t="shared" si="145"/>
        <v/>
      </c>
      <c r="L1509" s="69" t="str">
        <f t="shared" si="147"/>
        <v/>
      </c>
      <c r="N1509" s="23" t="str">
        <f t="shared" si="146"/>
        <v/>
      </c>
    </row>
    <row r="1510" spans="8:14" x14ac:dyDescent="0.25">
      <c r="H1510" s="18" t="str">
        <f t="shared" si="142"/>
        <v/>
      </c>
      <c r="I1510" s="26" t="str">
        <f t="shared" si="143"/>
        <v/>
      </c>
      <c r="J1510" s="18" t="str">
        <f t="shared" si="144"/>
        <v/>
      </c>
      <c r="K1510" s="18" t="str">
        <f t="shared" si="145"/>
        <v/>
      </c>
      <c r="L1510" s="69" t="str">
        <f t="shared" si="147"/>
        <v/>
      </c>
      <c r="N1510" s="23" t="str">
        <f t="shared" si="146"/>
        <v/>
      </c>
    </row>
    <row r="1511" spans="8:14" x14ac:dyDescent="0.25">
      <c r="H1511" s="18" t="str">
        <f t="shared" si="142"/>
        <v/>
      </c>
      <c r="I1511" s="26" t="str">
        <f t="shared" si="143"/>
        <v/>
      </c>
      <c r="J1511" s="18" t="str">
        <f t="shared" si="144"/>
        <v/>
      </c>
      <c r="K1511" s="18" t="str">
        <f t="shared" si="145"/>
        <v/>
      </c>
      <c r="L1511" s="69" t="str">
        <f t="shared" si="147"/>
        <v/>
      </c>
      <c r="N1511" s="23" t="str">
        <f t="shared" si="146"/>
        <v/>
      </c>
    </row>
    <row r="1512" spans="8:14" x14ac:dyDescent="0.25">
      <c r="H1512" s="18" t="str">
        <f t="shared" si="142"/>
        <v/>
      </c>
      <c r="I1512" s="26" t="str">
        <f t="shared" si="143"/>
        <v/>
      </c>
      <c r="J1512" s="18" t="str">
        <f t="shared" si="144"/>
        <v/>
      </c>
      <c r="K1512" s="18" t="str">
        <f t="shared" si="145"/>
        <v/>
      </c>
      <c r="L1512" s="69" t="str">
        <f t="shared" si="147"/>
        <v/>
      </c>
      <c r="N1512" s="23" t="str">
        <f t="shared" si="146"/>
        <v/>
      </c>
    </row>
    <row r="1513" spans="8:14" x14ac:dyDescent="0.25">
      <c r="H1513" s="18" t="str">
        <f t="shared" si="142"/>
        <v/>
      </c>
      <c r="I1513" s="26" t="str">
        <f t="shared" si="143"/>
        <v/>
      </c>
      <c r="J1513" s="18" t="str">
        <f t="shared" si="144"/>
        <v/>
      </c>
      <c r="K1513" s="18" t="str">
        <f t="shared" si="145"/>
        <v/>
      </c>
      <c r="L1513" s="69" t="str">
        <f t="shared" si="147"/>
        <v/>
      </c>
      <c r="N1513" s="23" t="str">
        <f t="shared" si="146"/>
        <v/>
      </c>
    </row>
    <row r="1514" spans="8:14" x14ac:dyDescent="0.25">
      <c r="H1514" s="18" t="str">
        <f t="shared" si="142"/>
        <v/>
      </c>
      <c r="I1514" s="26" t="str">
        <f t="shared" si="143"/>
        <v/>
      </c>
      <c r="J1514" s="18" t="str">
        <f t="shared" si="144"/>
        <v/>
      </c>
      <c r="K1514" s="18" t="str">
        <f t="shared" si="145"/>
        <v/>
      </c>
      <c r="L1514" s="69" t="str">
        <f t="shared" si="147"/>
        <v/>
      </c>
      <c r="N1514" s="23" t="str">
        <f t="shared" si="146"/>
        <v/>
      </c>
    </row>
    <row r="1515" spans="8:14" x14ac:dyDescent="0.25">
      <c r="H1515" s="18" t="str">
        <f t="shared" si="142"/>
        <v/>
      </c>
      <c r="I1515" s="26" t="str">
        <f t="shared" si="143"/>
        <v/>
      </c>
      <c r="J1515" s="18" t="str">
        <f t="shared" si="144"/>
        <v/>
      </c>
      <c r="K1515" s="18" t="str">
        <f t="shared" si="145"/>
        <v/>
      </c>
      <c r="L1515" s="69" t="str">
        <f t="shared" si="147"/>
        <v/>
      </c>
      <c r="N1515" s="23" t="str">
        <f t="shared" si="146"/>
        <v/>
      </c>
    </row>
    <row r="1516" spans="8:14" x14ac:dyDescent="0.25">
      <c r="H1516" s="18" t="str">
        <f t="shared" si="142"/>
        <v/>
      </c>
      <c r="I1516" s="26" t="str">
        <f t="shared" si="143"/>
        <v/>
      </c>
      <c r="J1516" s="18" t="str">
        <f t="shared" si="144"/>
        <v/>
      </c>
      <c r="K1516" s="18" t="str">
        <f t="shared" si="145"/>
        <v/>
      </c>
      <c r="L1516" s="69" t="str">
        <f t="shared" si="147"/>
        <v/>
      </c>
      <c r="N1516" s="23" t="str">
        <f t="shared" si="146"/>
        <v/>
      </c>
    </row>
    <row r="1517" spans="8:14" x14ac:dyDescent="0.25">
      <c r="H1517" s="18" t="str">
        <f t="shared" si="142"/>
        <v/>
      </c>
      <c r="I1517" s="26" t="str">
        <f t="shared" si="143"/>
        <v/>
      </c>
      <c r="J1517" s="18" t="str">
        <f t="shared" si="144"/>
        <v/>
      </c>
      <c r="K1517" s="18" t="str">
        <f t="shared" si="145"/>
        <v/>
      </c>
      <c r="L1517" s="69" t="str">
        <f t="shared" si="147"/>
        <v/>
      </c>
      <c r="N1517" s="23" t="str">
        <f t="shared" si="146"/>
        <v/>
      </c>
    </row>
    <row r="1518" spans="8:14" x14ac:dyDescent="0.25">
      <c r="H1518" s="18" t="str">
        <f t="shared" si="142"/>
        <v/>
      </c>
      <c r="I1518" s="26" t="str">
        <f t="shared" si="143"/>
        <v/>
      </c>
      <c r="J1518" s="18" t="str">
        <f t="shared" si="144"/>
        <v/>
      </c>
      <c r="K1518" s="18" t="str">
        <f t="shared" si="145"/>
        <v/>
      </c>
      <c r="L1518" s="69" t="str">
        <f t="shared" si="147"/>
        <v/>
      </c>
      <c r="N1518" s="23" t="str">
        <f t="shared" si="146"/>
        <v/>
      </c>
    </row>
    <row r="1519" spans="8:14" x14ac:dyDescent="0.25">
      <c r="H1519" s="18" t="str">
        <f t="shared" si="142"/>
        <v/>
      </c>
      <c r="I1519" s="26" t="str">
        <f t="shared" si="143"/>
        <v/>
      </c>
      <c r="J1519" s="18" t="str">
        <f t="shared" si="144"/>
        <v/>
      </c>
      <c r="K1519" s="18" t="str">
        <f t="shared" si="145"/>
        <v/>
      </c>
      <c r="L1519" s="69" t="str">
        <f t="shared" si="147"/>
        <v/>
      </c>
      <c r="N1519" s="23" t="str">
        <f t="shared" si="146"/>
        <v/>
      </c>
    </row>
    <row r="1520" spans="8:14" x14ac:dyDescent="0.25">
      <c r="H1520" s="18" t="str">
        <f t="shared" si="142"/>
        <v/>
      </c>
      <c r="I1520" s="26" t="str">
        <f t="shared" si="143"/>
        <v/>
      </c>
      <c r="J1520" s="18" t="str">
        <f t="shared" si="144"/>
        <v/>
      </c>
      <c r="K1520" s="18" t="str">
        <f t="shared" si="145"/>
        <v/>
      </c>
      <c r="L1520" s="69" t="str">
        <f t="shared" si="147"/>
        <v/>
      </c>
      <c r="N1520" s="23" t="str">
        <f t="shared" si="146"/>
        <v/>
      </c>
    </row>
    <row r="1521" spans="8:14" x14ac:dyDescent="0.25">
      <c r="H1521" s="18" t="str">
        <f t="shared" si="142"/>
        <v/>
      </c>
      <c r="I1521" s="26" t="str">
        <f t="shared" si="143"/>
        <v/>
      </c>
      <c r="J1521" s="18" t="str">
        <f t="shared" si="144"/>
        <v/>
      </c>
      <c r="K1521" s="18" t="str">
        <f t="shared" si="145"/>
        <v/>
      </c>
      <c r="L1521" s="69" t="str">
        <f t="shared" si="147"/>
        <v/>
      </c>
      <c r="N1521" s="23" t="str">
        <f t="shared" si="146"/>
        <v/>
      </c>
    </row>
    <row r="1522" spans="8:14" x14ac:dyDescent="0.25">
      <c r="H1522" s="18" t="str">
        <f t="shared" si="142"/>
        <v/>
      </c>
      <c r="I1522" s="26" t="str">
        <f t="shared" si="143"/>
        <v/>
      </c>
      <c r="J1522" s="18" t="str">
        <f t="shared" si="144"/>
        <v/>
      </c>
      <c r="K1522" s="18" t="str">
        <f t="shared" si="145"/>
        <v/>
      </c>
      <c r="L1522" s="69" t="str">
        <f t="shared" si="147"/>
        <v/>
      </c>
      <c r="N1522" s="23" t="str">
        <f t="shared" si="146"/>
        <v/>
      </c>
    </row>
    <row r="1523" spans="8:14" x14ac:dyDescent="0.25">
      <c r="H1523" s="18" t="str">
        <f t="shared" si="142"/>
        <v/>
      </c>
      <c r="I1523" s="26" t="str">
        <f t="shared" si="143"/>
        <v/>
      </c>
      <c r="J1523" s="18" t="str">
        <f t="shared" si="144"/>
        <v/>
      </c>
      <c r="K1523" s="18" t="str">
        <f t="shared" si="145"/>
        <v/>
      </c>
      <c r="L1523" s="69" t="str">
        <f t="shared" si="147"/>
        <v/>
      </c>
      <c r="N1523" s="23" t="str">
        <f t="shared" si="146"/>
        <v/>
      </c>
    </row>
    <row r="1524" spans="8:14" x14ac:dyDescent="0.25">
      <c r="H1524" s="18" t="str">
        <f t="shared" si="142"/>
        <v/>
      </c>
      <c r="I1524" s="26" t="str">
        <f t="shared" si="143"/>
        <v/>
      </c>
      <c r="J1524" s="18" t="str">
        <f t="shared" si="144"/>
        <v/>
      </c>
      <c r="K1524" s="18" t="str">
        <f t="shared" si="145"/>
        <v/>
      </c>
      <c r="L1524" s="69" t="str">
        <f t="shared" si="147"/>
        <v/>
      </c>
      <c r="N1524" s="23" t="str">
        <f t="shared" si="146"/>
        <v/>
      </c>
    </row>
    <row r="1525" spans="8:14" x14ac:dyDescent="0.25">
      <c r="H1525" s="18" t="str">
        <f t="shared" si="142"/>
        <v/>
      </c>
      <c r="I1525" s="26" t="str">
        <f t="shared" si="143"/>
        <v/>
      </c>
      <c r="J1525" s="18" t="str">
        <f t="shared" si="144"/>
        <v/>
      </c>
      <c r="K1525" s="18" t="str">
        <f t="shared" si="145"/>
        <v/>
      </c>
      <c r="L1525" s="69" t="str">
        <f t="shared" si="147"/>
        <v/>
      </c>
      <c r="N1525" s="23" t="str">
        <f t="shared" si="146"/>
        <v/>
      </c>
    </row>
    <row r="1526" spans="8:14" x14ac:dyDescent="0.25">
      <c r="H1526" s="18" t="str">
        <f t="shared" si="142"/>
        <v/>
      </c>
      <c r="I1526" s="26" t="str">
        <f t="shared" si="143"/>
        <v/>
      </c>
      <c r="J1526" s="18" t="str">
        <f t="shared" si="144"/>
        <v/>
      </c>
      <c r="K1526" s="18" t="str">
        <f t="shared" si="145"/>
        <v/>
      </c>
      <c r="L1526" s="69" t="str">
        <f t="shared" si="147"/>
        <v/>
      </c>
      <c r="N1526" s="23" t="str">
        <f t="shared" si="146"/>
        <v/>
      </c>
    </row>
    <row r="1527" spans="8:14" x14ac:dyDescent="0.25">
      <c r="H1527" s="18" t="str">
        <f t="shared" si="142"/>
        <v/>
      </c>
      <c r="I1527" s="26" t="str">
        <f t="shared" si="143"/>
        <v/>
      </c>
      <c r="J1527" s="18" t="str">
        <f t="shared" si="144"/>
        <v/>
      </c>
      <c r="K1527" s="18" t="str">
        <f t="shared" si="145"/>
        <v/>
      </c>
      <c r="L1527" s="69" t="str">
        <f t="shared" si="147"/>
        <v/>
      </c>
      <c r="N1527" s="23" t="str">
        <f t="shared" si="146"/>
        <v/>
      </c>
    </row>
    <row r="1528" spans="8:14" x14ac:dyDescent="0.25">
      <c r="H1528" s="18" t="str">
        <f t="shared" si="142"/>
        <v/>
      </c>
      <c r="I1528" s="26" t="str">
        <f t="shared" si="143"/>
        <v/>
      </c>
      <c r="J1528" s="18" t="str">
        <f t="shared" si="144"/>
        <v/>
      </c>
      <c r="K1528" s="18" t="str">
        <f t="shared" si="145"/>
        <v/>
      </c>
      <c r="L1528" s="69" t="str">
        <f t="shared" si="147"/>
        <v/>
      </c>
      <c r="N1528" s="23" t="str">
        <f t="shared" si="146"/>
        <v/>
      </c>
    </row>
    <row r="1529" spans="8:14" x14ac:dyDescent="0.25">
      <c r="H1529" s="18" t="str">
        <f t="shared" si="142"/>
        <v/>
      </c>
      <c r="I1529" s="26" t="str">
        <f t="shared" si="143"/>
        <v/>
      </c>
      <c r="J1529" s="18" t="str">
        <f t="shared" si="144"/>
        <v/>
      </c>
      <c r="K1529" s="18" t="str">
        <f t="shared" si="145"/>
        <v/>
      </c>
      <c r="L1529" s="69" t="str">
        <f t="shared" si="147"/>
        <v/>
      </c>
      <c r="N1529" s="23" t="str">
        <f t="shared" si="146"/>
        <v/>
      </c>
    </row>
    <row r="1530" spans="8:14" x14ac:dyDescent="0.25">
      <c r="H1530" s="18" t="str">
        <f t="shared" si="142"/>
        <v/>
      </c>
      <c r="I1530" s="26" t="str">
        <f t="shared" si="143"/>
        <v/>
      </c>
      <c r="J1530" s="18" t="str">
        <f t="shared" si="144"/>
        <v/>
      </c>
      <c r="K1530" s="18" t="str">
        <f t="shared" si="145"/>
        <v/>
      </c>
      <c r="L1530" s="69" t="str">
        <f t="shared" si="147"/>
        <v/>
      </c>
      <c r="N1530" s="23" t="str">
        <f t="shared" si="146"/>
        <v/>
      </c>
    </row>
    <row r="1531" spans="8:14" x14ac:dyDescent="0.25">
      <c r="H1531" s="18" t="str">
        <f t="shared" si="142"/>
        <v/>
      </c>
      <c r="I1531" s="26" t="str">
        <f t="shared" si="143"/>
        <v/>
      </c>
      <c r="J1531" s="18" t="str">
        <f t="shared" si="144"/>
        <v/>
      </c>
      <c r="K1531" s="18" t="str">
        <f t="shared" si="145"/>
        <v/>
      </c>
      <c r="L1531" s="69" t="str">
        <f t="shared" si="147"/>
        <v/>
      </c>
      <c r="N1531" s="23" t="str">
        <f t="shared" si="146"/>
        <v/>
      </c>
    </row>
    <row r="1532" spans="8:14" x14ac:dyDescent="0.25">
      <c r="H1532" s="18" t="str">
        <f t="shared" si="142"/>
        <v/>
      </c>
      <c r="I1532" s="26" t="str">
        <f t="shared" si="143"/>
        <v/>
      </c>
      <c r="J1532" s="18" t="str">
        <f t="shared" si="144"/>
        <v/>
      </c>
      <c r="K1532" s="18" t="str">
        <f t="shared" si="145"/>
        <v/>
      </c>
      <c r="L1532" s="69" t="str">
        <f t="shared" si="147"/>
        <v/>
      </c>
      <c r="N1532" s="23" t="str">
        <f t="shared" si="146"/>
        <v/>
      </c>
    </row>
    <row r="1533" spans="8:14" x14ac:dyDescent="0.25">
      <c r="H1533" s="18" t="str">
        <f t="shared" si="142"/>
        <v/>
      </c>
      <c r="I1533" s="26" t="str">
        <f t="shared" si="143"/>
        <v/>
      </c>
      <c r="J1533" s="18" t="str">
        <f t="shared" si="144"/>
        <v/>
      </c>
      <c r="K1533" s="18" t="str">
        <f t="shared" si="145"/>
        <v/>
      </c>
      <c r="L1533" s="69" t="str">
        <f t="shared" si="147"/>
        <v/>
      </c>
      <c r="N1533" s="23" t="str">
        <f t="shared" si="146"/>
        <v/>
      </c>
    </row>
    <row r="1534" spans="8:14" x14ac:dyDescent="0.25">
      <c r="H1534" s="18" t="str">
        <f t="shared" si="142"/>
        <v/>
      </c>
      <c r="I1534" s="26" t="str">
        <f t="shared" si="143"/>
        <v/>
      </c>
      <c r="J1534" s="18" t="str">
        <f t="shared" si="144"/>
        <v/>
      </c>
      <c r="K1534" s="18" t="str">
        <f t="shared" si="145"/>
        <v/>
      </c>
      <c r="L1534" s="69" t="str">
        <f t="shared" si="147"/>
        <v/>
      </c>
      <c r="N1534" s="23" t="str">
        <f t="shared" si="146"/>
        <v/>
      </c>
    </row>
    <row r="1535" spans="8:14" x14ac:dyDescent="0.25">
      <c r="H1535" s="18" t="str">
        <f t="shared" si="142"/>
        <v/>
      </c>
      <c r="I1535" s="26" t="str">
        <f t="shared" si="143"/>
        <v/>
      </c>
      <c r="J1535" s="18" t="str">
        <f t="shared" si="144"/>
        <v/>
      </c>
      <c r="K1535" s="18" t="str">
        <f t="shared" si="145"/>
        <v/>
      </c>
      <c r="L1535" s="69" t="str">
        <f t="shared" si="147"/>
        <v/>
      </c>
      <c r="N1535" s="23" t="str">
        <f t="shared" si="146"/>
        <v/>
      </c>
    </row>
    <row r="1536" spans="8:14" x14ac:dyDescent="0.25">
      <c r="H1536" s="18" t="str">
        <f t="shared" si="142"/>
        <v/>
      </c>
      <c r="I1536" s="26" t="str">
        <f t="shared" si="143"/>
        <v/>
      </c>
      <c r="J1536" s="18" t="str">
        <f t="shared" si="144"/>
        <v/>
      </c>
      <c r="K1536" s="18" t="str">
        <f t="shared" si="145"/>
        <v/>
      </c>
      <c r="L1536" s="69" t="str">
        <f t="shared" si="147"/>
        <v/>
      </c>
      <c r="N1536" s="23" t="str">
        <f t="shared" si="146"/>
        <v/>
      </c>
    </row>
    <row r="1537" spans="8:14" x14ac:dyDescent="0.25">
      <c r="H1537" s="18" t="str">
        <f t="shared" si="142"/>
        <v/>
      </c>
      <c r="I1537" s="26" t="str">
        <f t="shared" si="143"/>
        <v/>
      </c>
      <c r="J1537" s="18" t="str">
        <f t="shared" si="144"/>
        <v/>
      </c>
      <c r="K1537" s="18" t="str">
        <f t="shared" si="145"/>
        <v/>
      </c>
      <c r="L1537" s="69" t="str">
        <f t="shared" si="147"/>
        <v/>
      </c>
      <c r="N1537" s="23" t="str">
        <f t="shared" si="146"/>
        <v/>
      </c>
    </row>
    <row r="1538" spans="8:14" x14ac:dyDescent="0.25">
      <c r="H1538" s="18" t="str">
        <f t="shared" si="142"/>
        <v/>
      </c>
      <c r="I1538" s="26" t="str">
        <f t="shared" si="143"/>
        <v/>
      </c>
      <c r="J1538" s="18" t="str">
        <f t="shared" si="144"/>
        <v/>
      </c>
      <c r="K1538" s="18" t="str">
        <f t="shared" si="145"/>
        <v/>
      </c>
      <c r="L1538" s="69" t="str">
        <f t="shared" si="147"/>
        <v/>
      </c>
      <c r="N1538" s="23" t="str">
        <f t="shared" si="146"/>
        <v/>
      </c>
    </row>
    <row r="1539" spans="8:14" x14ac:dyDescent="0.25">
      <c r="H1539" s="18" t="str">
        <f t="shared" si="142"/>
        <v/>
      </c>
      <c r="I1539" s="26" t="str">
        <f t="shared" si="143"/>
        <v/>
      </c>
      <c r="J1539" s="18" t="str">
        <f t="shared" si="144"/>
        <v/>
      </c>
      <c r="K1539" s="18" t="str">
        <f t="shared" si="145"/>
        <v/>
      </c>
      <c r="L1539" s="69" t="str">
        <f t="shared" si="147"/>
        <v/>
      </c>
      <c r="N1539" s="23" t="str">
        <f t="shared" si="146"/>
        <v/>
      </c>
    </row>
    <row r="1540" spans="8:14" x14ac:dyDescent="0.25">
      <c r="H1540" s="18" t="str">
        <f t="shared" ref="H1540:H1603" si="148">IF(OR($E1540="",$G1540=""),"",$E1540*$G1540)</f>
        <v/>
      </c>
      <c r="I1540" s="26" t="str">
        <f t="shared" ref="I1540:I1603" si="149">IF($F1540="","",IFERROR(INDEX(CurRate,MATCH($F1540,CurCode,0)),""))</f>
        <v/>
      </c>
      <c r="J1540" s="18" t="str">
        <f t="shared" ref="J1540:J1603" si="150">IF(OR($G1540="",$I1540="",$I1540=0),"",$G1540/$I1540)</f>
        <v/>
      </c>
      <c r="K1540" s="18" t="str">
        <f t="shared" ref="K1540:K1603" si="151">IF(OR($E1540="",$J1540=""),"",$E1540*$J1540)</f>
        <v/>
      </c>
      <c r="L1540" s="69" t="str">
        <f t="shared" si="147"/>
        <v/>
      </c>
      <c r="N1540" s="23" t="str">
        <f t="shared" ref="N1540:N1603" si="152">IF($A1540="","",$A1540*100000+ROW())</f>
        <v/>
      </c>
    </row>
    <row r="1541" spans="8:14" x14ac:dyDescent="0.25">
      <c r="H1541" s="18" t="str">
        <f t="shared" si="148"/>
        <v/>
      </c>
      <c r="I1541" s="26" t="str">
        <f t="shared" si="149"/>
        <v/>
      </c>
      <c r="J1541" s="18" t="str">
        <f t="shared" si="150"/>
        <v/>
      </c>
      <c r="K1541" s="18" t="str">
        <f t="shared" si="151"/>
        <v/>
      </c>
      <c r="L1541" s="69" t="str">
        <f t="shared" ref="L1541:L1604" si="153">IF(D1541="","",IF(ISNUMBER(MATCH(D1541,ItemName,0)),"OK","NOT IN ITEMS LIST"))</f>
        <v/>
      </c>
      <c r="N1541" s="23" t="str">
        <f t="shared" si="152"/>
        <v/>
      </c>
    </row>
    <row r="1542" spans="8:14" x14ac:dyDescent="0.25">
      <c r="H1542" s="18" t="str">
        <f t="shared" si="148"/>
        <v/>
      </c>
      <c r="I1542" s="26" t="str">
        <f t="shared" si="149"/>
        <v/>
      </c>
      <c r="J1542" s="18" t="str">
        <f t="shared" si="150"/>
        <v/>
      </c>
      <c r="K1542" s="18" t="str">
        <f t="shared" si="151"/>
        <v/>
      </c>
      <c r="L1542" s="69" t="str">
        <f t="shared" si="153"/>
        <v/>
      </c>
      <c r="N1542" s="23" t="str">
        <f t="shared" si="152"/>
        <v/>
      </c>
    </row>
    <row r="1543" spans="8:14" x14ac:dyDescent="0.25">
      <c r="H1543" s="18" t="str">
        <f t="shared" si="148"/>
        <v/>
      </c>
      <c r="I1543" s="26" t="str">
        <f t="shared" si="149"/>
        <v/>
      </c>
      <c r="J1543" s="18" t="str">
        <f t="shared" si="150"/>
        <v/>
      </c>
      <c r="K1543" s="18" t="str">
        <f t="shared" si="151"/>
        <v/>
      </c>
      <c r="L1543" s="69" t="str">
        <f t="shared" si="153"/>
        <v/>
      </c>
      <c r="N1543" s="23" t="str">
        <f t="shared" si="152"/>
        <v/>
      </c>
    </row>
    <row r="1544" spans="8:14" x14ac:dyDescent="0.25">
      <c r="H1544" s="18" t="str">
        <f t="shared" si="148"/>
        <v/>
      </c>
      <c r="I1544" s="26" t="str">
        <f t="shared" si="149"/>
        <v/>
      </c>
      <c r="J1544" s="18" t="str">
        <f t="shared" si="150"/>
        <v/>
      </c>
      <c r="K1544" s="18" t="str">
        <f t="shared" si="151"/>
        <v/>
      </c>
      <c r="L1544" s="69" t="str">
        <f t="shared" si="153"/>
        <v/>
      </c>
      <c r="N1544" s="23" t="str">
        <f t="shared" si="152"/>
        <v/>
      </c>
    </row>
    <row r="1545" spans="8:14" x14ac:dyDescent="0.25">
      <c r="H1545" s="18" t="str">
        <f t="shared" si="148"/>
        <v/>
      </c>
      <c r="I1545" s="26" t="str">
        <f t="shared" si="149"/>
        <v/>
      </c>
      <c r="J1545" s="18" t="str">
        <f t="shared" si="150"/>
        <v/>
      </c>
      <c r="K1545" s="18" t="str">
        <f t="shared" si="151"/>
        <v/>
      </c>
      <c r="L1545" s="69" t="str">
        <f t="shared" si="153"/>
        <v/>
      </c>
      <c r="N1545" s="23" t="str">
        <f t="shared" si="152"/>
        <v/>
      </c>
    </row>
    <row r="1546" spans="8:14" x14ac:dyDescent="0.25">
      <c r="H1546" s="18" t="str">
        <f t="shared" si="148"/>
        <v/>
      </c>
      <c r="I1546" s="26" t="str">
        <f t="shared" si="149"/>
        <v/>
      </c>
      <c r="J1546" s="18" t="str">
        <f t="shared" si="150"/>
        <v/>
      </c>
      <c r="K1546" s="18" t="str">
        <f t="shared" si="151"/>
        <v/>
      </c>
      <c r="L1546" s="69" t="str">
        <f t="shared" si="153"/>
        <v/>
      </c>
      <c r="N1546" s="23" t="str">
        <f t="shared" si="152"/>
        <v/>
      </c>
    </row>
    <row r="1547" spans="8:14" x14ac:dyDescent="0.25">
      <c r="H1547" s="18" t="str">
        <f t="shared" si="148"/>
        <v/>
      </c>
      <c r="I1547" s="26" t="str">
        <f t="shared" si="149"/>
        <v/>
      </c>
      <c r="J1547" s="18" t="str">
        <f t="shared" si="150"/>
        <v/>
      </c>
      <c r="K1547" s="18" t="str">
        <f t="shared" si="151"/>
        <v/>
      </c>
      <c r="L1547" s="69" t="str">
        <f t="shared" si="153"/>
        <v/>
      </c>
      <c r="N1547" s="23" t="str">
        <f t="shared" si="152"/>
        <v/>
      </c>
    </row>
    <row r="1548" spans="8:14" x14ac:dyDescent="0.25">
      <c r="H1548" s="18" t="str">
        <f t="shared" si="148"/>
        <v/>
      </c>
      <c r="I1548" s="26" t="str">
        <f t="shared" si="149"/>
        <v/>
      </c>
      <c r="J1548" s="18" t="str">
        <f t="shared" si="150"/>
        <v/>
      </c>
      <c r="K1548" s="18" t="str">
        <f t="shared" si="151"/>
        <v/>
      </c>
      <c r="L1548" s="69" t="str">
        <f t="shared" si="153"/>
        <v/>
      </c>
      <c r="N1548" s="23" t="str">
        <f t="shared" si="152"/>
        <v/>
      </c>
    </row>
    <row r="1549" spans="8:14" x14ac:dyDescent="0.25">
      <c r="H1549" s="18" t="str">
        <f t="shared" si="148"/>
        <v/>
      </c>
      <c r="I1549" s="26" t="str">
        <f t="shared" si="149"/>
        <v/>
      </c>
      <c r="J1549" s="18" t="str">
        <f t="shared" si="150"/>
        <v/>
      </c>
      <c r="K1549" s="18" t="str">
        <f t="shared" si="151"/>
        <v/>
      </c>
      <c r="L1549" s="69" t="str">
        <f t="shared" si="153"/>
        <v/>
      </c>
      <c r="N1549" s="23" t="str">
        <f t="shared" si="152"/>
        <v/>
      </c>
    </row>
    <row r="1550" spans="8:14" x14ac:dyDescent="0.25">
      <c r="H1550" s="18" t="str">
        <f t="shared" si="148"/>
        <v/>
      </c>
      <c r="I1550" s="26" t="str">
        <f t="shared" si="149"/>
        <v/>
      </c>
      <c r="J1550" s="18" t="str">
        <f t="shared" si="150"/>
        <v/>
      </c>
      <c r="K1550" s="18" t="str">
        <f t="shared" si="151"/>
        <v/>
      </c>
      <c r="L1550" s="69" t="str">
        <f t="shared" si="153"/>
        <v/>
      </c>
      <c r="N1550" s="23" t="str">
        <f t="shared" si="152"/>
        <v/>
      </c>
    </row>
    <row r="1551" spans="8:14" x14ac:dyDescent="0.25">
      <c r="H1551" s="18" t="str">
        <f t="shared" si="148"/>
        <v/>
      </c>
      <c r="I1551" s="26" t="str">
        <f t="shared" si="149"/>
        <v/>
      </c>
      <c r="J1551" s="18" t="str">
        <f t="shared" si="150"/>
        <v/>
      </c>
      <c r="K1551" s="18" t="str">
        <f t="shared" si="151"/>
        <v/>
      </c>
      <c r="L1551" s="69" t="str">
        <f t="shared" si="153"/>
        <v/>
      </c>
      <c r="N1551" s="23" t="str">
        <f t="shared" si="152"/>
        <v/>
      </c>
    </row>
    <row r="1552" spans="8:14" x14ac:dyDescent="0.25">
      <c r="H1552" s="18" t="str">
        <f t="shared" si="148"/>
        <v/>
      </c>
      <c r="I1552" s="26" t="str">
        <f t="shared" si="149"/>
        <v/>
      </c>
      <c r="J1552" s="18" t="str">
        <f t="shared" si="150"/>
        <v/>
      </c>
      <c r="K1552" s="18" t="str">
        <f t="shared" si="151"/>
        <v/>
      </c>
      <c r="L1552" s="69" t="str">
        <f t="shared" si="153"/>
        <v/>
      </c>
      <c r="N1552" s="23" t="str">
        <f t="shared" si="152"/>
        <v/>
      </c>
    </row>
    <row r="1553" spans="8:14" x14ac:dyDescent="0.25">
      <c r="H1553" s="18" t="str">
        <f t="shared" si="148"/>
        <v/>
      </c>
      <c r="I1553" s="26" t="str">
        <f t="shared" si="149"/>
        <v/>
      </c>
      <c r="J1553" s="18" t="str">
        <f t="shared" si="150"/>
        <v/>
      </c>
      <c r="K1553" s="18" t="str">
        <f t="shared" si="151"/>
        <v/>
      </c>
      <c r="L1553" s="69" t="str">
        <f t="shared" si="153"/>
        <v/>
      </c>
      <c r="N1553" s="23" t="str">
        <f t="shared" si="152"/>
        <v/>
      </c>
    </row>
    <row r="1554" spans="8:14" x14ac:dyDescent="0.25">
      <c r="H1554" s="18" t="str">
        <f t="shared" si="148"/>
        <v/>
      </c>
      <c r="I1554" s="26" t="str">
        <f t="shared" si="149"/>
        <v/>
      </c>
      <c r="J1554" s="18" t="str">
        <f t="shared" si="150"/>
        <v/>
      </c>
      <c r="K1554" s="18" t="str">
        <f t="shared" si="151"/>
        <v/>
      </c>
      <c r="L1554" s="69" t="str">
        <f t="shared" si="153"/>
        <v/>
      </c>
      <c r="N1554" s="23" t="str">
        <f t="shared" si="152"/>
        <v/>
      </c>
    </row>
    <row r="1555" spans="8:14" x14ac:dyDescent="0.25">
      <c r="H1555" s="18" t="str">
        <f t="shared" si="148"/>
        <v/>
      </c>
      <c r="I1555" s="26" t="str">
        <f t="shared" si="149"/>
        <v/>
      </c>
      <c r="J1555" s="18" t="str">
        <f t="shared" si="150"/>
        <v/>
      </c>
      <c r="K1555" s="18" t="str">
        <f t="shared" si="151"/>
        <v/>
      </c>
      <c r="L1555" s="69" t="str">
        <f t="shared" si="153"/>
        <v/>
      </c>
      <c r="N1555" s="23" t="str">
        <f t="shared" si="152"/>
        <v/>
      </c>
    </row>
    <row r="1556" spans="8:14" x14ac:dyDescent="0.25">
      <c r="H1556" s="18" t="str">
        <f t="shared" si="148"/>
        <v/>
      </c>
      <c r="I1556" s="26" t="str">
        <f t="shared" si="149"/>
        <v/>
      </c>
      <c r="J1556" s="18" t="str">
        <f t="shared" si="150"/>
        <v/>
      </c>
      <c r="K1556" s="18" t="str">
        <f t="shared" si="151"/>
        <v/>
      </c>
      <c r="L1556" s="69" t="str">
        <f t="shared" si="153"/>
        <v/>
      </c>
      <c r="N1556" s="23" t="str">
        <f t="shared" si="152"/>
        <v/>
      </c>
    </row>
    <row r="1557" spans="8:14" x14ac:dyDescent="0.25">
      <c r="H1557" s="18" t="str">
        <f t="shared" si="148"/>
        <v/>
      </c>
      <c r="I1557" s="26" t="str">
        <f t="shared" si="149"/>
        <v/>
      </c>
      <c r="J1557" s="18" t="str">
        <f t="shared" si="150"/>
        <v/>
      </c>
      <c r="K1557" s="18" t="str">
        <f t="shared" si="151"/>
        <v/>
      </c>
      <c r="L1557" s="69" t="str">
        <f t="shared" si="153"/>
        <v/>
      </c>
      <c r="N1557" s="23" t="str">
        <f t="shared" si="152"/>
        <v/>
      </c>
    </row>
    <row r="1558" spans="8:14" x14ac:dyDescent="0.25">
      <c r="H1558" s="18" t="str">
        <f t="shared" si="148"/>
        <v/>
      </c>
      <c r="I1558" s="26" t="str">
        <f t="shared" si="149"/>
        <v/>
      </c>
      <c r="J1558" s="18" t="str">
        <f t="shared" si="150"/>
        <v/>
      </c>
      <c r="K1558" s="18" t="str">
        <f t="shared" si="151"/>
        <v/>
      </c>
      <c r="L1558" s="69" t="str">
        <f t="shared" si="153"/>
        <v/>
      </c>
      <c r="N1558" s="23" t="str">
        <f t="shared" si="152"/>
        <v/>
      </c>
    </row>
    <row r="1559" spans="8:14" x14ac:dyDescent="0.25">
      <c r="H1559" s="18" t="str">
        <f t="shared" si="148"/>
        <v/>
      </c>
      <c r="I1559" s="26" t="str">
        <f t="shared" si="149"/>
        <v/>
      </c>
      <c r="J1559" s="18" t="str">
        <f t="shared" si="150"/>
        <v/>
      </c>
      <c r="K1559" s="18" t="str">
        <f t="shared" si="151"/>
        <v/>
      </c>
      <c r="L1559" s="69" t="str">
        <f t="shared" si="153"/>
        <v/>
      </c>
      <c r="N1559" s="23" t="str">
        <f t="shared" si="152"/>
        <v/>
      </c>
    </row>
    <row r="1560" spans="8:14" x14ac:dyDescent="0.25">
      <c r="H1560" s="18" t="str">
        <f t="shared" si="148"/>
        <v/>
      </c>
      <c r="I1560" s="26" t="str">
        <f t="shared" si="149"/>
        <v/>
      </c>
      <c r="J1560" s="18" t="str">
        <f t="shared" si="150"/>
        <v/>
      </c>
      <c r="K1560" s="18" t="str">
        <f t="shared" si="151"/>
        <v/>
      </c>
      <c r="L1560" s="69" t="str">
        <f t="shared" si="153"/>
        <v/>
      </c>
      <c r="N1560" s="23" t="str">
        <f t="shared" si="152"/>
        <v/>
      </c>
    </row>
    <row r="1561" spans="8:14" x14ac:dyDescent="0.25">
      <c r="H1561" s="18" t="str">
        <f t="shared" si="148"/>
        <v/>
      </c>
      <c r="I1561" s="26" t="str">
        <f t="shared" si="149"/>
        <v/>
      </c>
      <c r="J1561" s="18" t="str">
        <f t="shared" si="150"/>
        <v/>
      </c>
      <c r="K1561" s="18" t="str">
        <f t="shared" si="151"/>
        <v/>
      </c>
      <c r="L1561" s="69" t="str">
        <f t="shared" si="153"/>
        <v/>
      </c>
      <c r="N1561" s="23" t="str">
        <f t="shared" si="152"/>
        <v/>
      </c>
    </row>
    <row r="1562" spans="8:14" x14ac:dyDescent="0.25">
      <c r="H1562" s="18" t="str">
        <f t="shared" si="148"/>
        <v/>
      </c>
      <c r="I1562" s="26" t="str">
        <f t="shared" si="149"/>
        <v/>
      </c>
      <c r="J1562" s="18" t="str">
        <f t="shared" si="150"/>
        <v/>
      </c>
      <c r="K1562" s="18" t="str">
        <f t="shared" si="151"/>
        <v/>
      </c>
      <c r="L1562" s="69" t="str">
        <f t="shared" si="153"/>
        <v/>
      </c>
      <c r="N1562" s="23" t="str">
        <f t="shared" si="152"/>
        <v/>
      </c>
    </row>
    <row r="1563" spans="8:14" x14ac:dyDescent="0.25">
      <c r="H1563" s="18" t="str">
        <f t="shared" si="148"/>
        <v/>
      </c>
      <c r="I1563" s="26" t="str">
        <f t="shared" si="149"/>
        <v/>
      </c>
      <c r="J1563" s="18" t="str">
        <f t="shared" si="150"/>
        <v/>
      </c>
      <c r="K1563" s="18" t="str">
        <f t="shared" si="151"/>
        <v/>
      </c>
      <c r="L1563" s="69" t="str">
        <f t="shared" si="153"/>
        <v/>
      </c>
      <c r="N1563" s="23" t="str">
        <f t="shared" si="152"/>
        <v/>
      </c>
    </row>
    <row r="1564" spans="8:14" x14ac:dyDescent="0.25">
      <c r="H1564" s="18" t="str">
        <f t="shared" si="148"/>
        <v/>
      </c>
      <c r="I1564" s="26" t="str">
        <f t="shared" si="149"/>
        <v/>
      </c>
      <c r="J1564" s="18" t="str">
        <f t="shared" si="150"/>
        <v/>
      </c>
      <c r="K1564" s="18" t="str">
        <f t="shared" si="151"/>
        <v/>
      </c>
      <c r="L1564" s="69" t="str">
        <f t="shared" si="153"/>
        <v/>
      </c>
      <c r="N1564" s="23" t="str">
        <f t="shared" si="152"/>
        <v/>
      </c>
    </row>
    <row r="1565" spans="8:14" x14ac:dyDescent="0.25">
      <c r="H1565" s="18" t="str">
        <f t="shared" si="148"/>
        <v/>
      </c>
      <c r="I1565" s="26" t="str">
        <f t="shared" si="149"/>
        <v/>
      </c>
      <c r="J1565" s="18" t="str">
        <f t="shared" si="150"/>
        <v/>
      </c>
      <c r="K1565" s="18" t="str">
        <f t="shared" si="151"/>
        <v/>
      </c>
      <c r="L1565" s="69" t="str">
        <f t="shared" si="153"/>
        <v/>
      </c>
      <c r="N1565" s="23" t="str">
        <f t="shared" si="152"/>
        <v/>
      </c>
    </row>
    <row r="1566" spans="8:14" x14ac:dyDescent="0.25">
      <c r="H1566" s="18" t="str">
        <f t="shared" si="148"/>
        <v/>
      </c>
      <c r="I1566" s="26" t="str">
        <f t="shared" si="149"/>
        <v/>
      </c>
      <c r="J1566" s="18" t="str">
        <f t="shared" si="150"/>
        <v/>
      </c>
      <c r="K1566" s="18" t="str">
        <f t="shared" si="151"/>
        <v/>
      </c>
      <c r="L1566" s="69" t="str">
        <f t="shared" si="153"/>
        <v/>
      </c>
      <c r="N1566" s="23" t="str">
        <f t="shared" si="152"/>
        <v/>
      </c>
    </row>
    <row r="1567" spans="8:14" x14ac:dyDescent="0.25">
      <c r="H1567" s="18" t="str">
        <f t="shared" si="148"/>
        <v/>
      </c>
      <c r="I1567" s="26" t="str">
        <f t="shared" si="149"/>
        <v/>
      </c>
      <c r="J1567" s="18" t="str">
        <f t="shared" si="150"/>
        <v/>
      </c>
      <c r="K1567" s="18" t="str">
        <f t="shared" si="151"/>
        <v/>
      </c>
      <c r="L1567" s="69" t="str">
        <f t="shared" si="153"/>
        <v/>
      </c>
      <c r="N1567" s="23" t="str">
        <f t="shared" si="152"/>
        <v/>
      </c>
    </row>
    <row r="1568" spans="8:14" x14ac:dyDescent="0.25">
      <c r="H1568" s="18" t="str">
        <f t="shared" si="148"/>
        <v/>
      </c>
      <c r="I1568" s="26" t="str">
        <f t="shared" si="149"/>
        <v/>
      </c>
      <c r="J1568" s="18" t="str">
        <f t="shared" si="150"/>
        <v/>
      </c>
      <c r="K1568" s="18" t="str">
        <f t="shared" si="151"/>
        <v/>
      </c>
      <c r="L1568" s="69" t="str">
        <f t="shared" si="153"/>
        <v/>
      </c>
      <c r="N1568" s="23" t="str">
        <f t="shared" si="152"/>
        <v/>
      </c>
    </row>
    <row r="1569" spans="8:14" x14ac:dyDescent="0.25">
      <c r="H1569" s="18" t="str">
        <f t="shared" si="148"/>
        <v/>
      </c>
      <c r="I1569" s="26" t="str">
        <f t="shared" si="149"/>
        <v/>
      </c>
      <c r="J1569" s="18" t="str">
        <f t="shared" si="150"/>
        <v/>
      </c>
      <c r="K1569" s="18" t="str">
        <f t="shared" si="151"/>
        <v/>
      </c>
      <c r="L1569" s="69" t="str">
        <f t="shared" si="153"/>
        <v/>
      </c>
      <c r="N1569" s="23" t="str">
        <f t="shared" si="152"/>
        <v/>
      </c>
    </row>
    <row r="1570" spans="8:14" x14ac:dyDescent="0.25">
      <c r="H1570" s="18" t="str">
        <f t="shared" si="148"/>
        <v/>
      </c>
      <c r="I1570" s="26" t="str">
        <f t="shared" si="149"/>
        <v/>
      </c>
      <c r="J1570" s="18" t="str">
        <f t="shared" si="150"/>
        <v/>
      </c>
      <c r="K1570" s="18" t="str">
        <f t="shared" si="151"/>
        <v/>
      </c>
      <c r="L1570" s="69" t="str">
        <f t="shared" si="153"/>
        <v/>
      </c>
      <c r="N1570" s="23" t="str">
        <f t="shared" si="152"/>
        <v/>
      </c>
    </row>
    <row r="1571" spans="8:14" x14ac:dyDescent="0.25">
      <c r="H1571" s="18" t="str">
        <f t="shared" si="148"/>
        <v/>
      </c>
      <c r="I1571" s="26" t="str">
        <f t="shared" si="149"/>
        <v/>
      </c>
      <c r="J1571" s="18" t="str">
        <f t="shared" si="150"/>
        <v/>
      </c>
      <c r="K1571" s="18" t="str">
        <f t="shared" si="151"/>
        <v/>
      </c>
      <c r="L1571" s="69" t="str">
        <f t="shared" si="153"/>
        <v/>
      </c>
      <c r="N1571" s="23" t="str">
        <f t="shared" si="152"/>
        <v/>
      </c>
    </row>
    <row r="1572" spans="8:14" x14ac:dyDescent="0.25">
      <c r="H1572" s="18" t="str">
        <f t="shared" si="148"/>
        <v/>
      </c>
      <c r="I1572" s="26" t="str">
        <f t="shared" si="149"/>
        <v/>
      </c>
      <c r="J1572" s="18" t="str">
        <f t="shared" si="150"/>
        <v/>
      </c>
      <c r="K1572" s="18" t="str">
        <f t="shared" si="151"/>
        <v/>
      </c>
      <c r="L1572" s="69" t="str">
        <f t="shared" si="153"/>
        <v/>
      </c>
      <c r="N1572" s="23" t="str">
        <f t="shared" si="152"/>
        <v/>
      </c>
    </row>
    <row r="1573" spans="8:14" x14ac:dyDescent="0.25">
      <c r="H1573" s="18" t="str">
        <f t="shared" si="148"/>
        <v/>
      </c>
      <c r="I1573" s="26" t="str">
        <f t="shared" si="149"/>
        <v/>
      </c>
      <c r="J1573" s="18" t="str">
        <f t="shared" si="150"/>
        <v/>
      </c>
      <c r="K1573" s="18" t="str">
        <f t="shared" si="151"/>
        <v/>
      </c>
      <c r="L1573" s="69" t="str">
        <f t="shared" si="153"/>
        <v/>
      </c>
      <c r="N1573" s="23" t="str">
        <f t="shared" si="152"/>
        <v/>
      </c>
    </row>
    <row r="1574" spans="8:14" x14ac:dyDescent="0.25">
      <c r="H1574" s="18" t="str">
        <f t="shared" si="148"/>
        <v/>
      </c>
      <c r="I1574" s="26" t="str">
        <f t="shared" si="149"/>
        <v/>
      </c>
      <c r="J1574" s="18" t="str">
        <f t="shared" si="150"/>
        <v/>
      </c>
      <c r="K1574" s="18" t="str">
        <f t="shared" si="151"/>
        <v/>
      </c>
      <c r="L1574" s="69" t="str">
        <f t="shared" si="153"/>
        <v/>
      </c>
      <c r="N1574" s="23" t="str">
        <f t="shared" si="152"/>
        <v/>
      </c>
    </row>
    <row r="1575" spans="8:14" x14ac:dyDescent="0.25">
      <c r="H1575" s="18" t="str">
        <f t="shared" si="148"/>
        <v/>
      </c>
      <c r="I1575" s="26" t="str">
        <f t="shared" si="149"/>
        <v/>
      </c>
      <c r="J1575" s="18" t="str">
        <f t="shared" si="150"/>
        <v/>
      </c>
      <c r="K1575" s="18" t="str">
        <f t="shared" si="151"/>
        <v/>
      </c>
      <c r="L1575" s="69" t="str">
        <f t="shared" si="153"/>
        <v/>
      </c>
      <c r="N1575" s="23" t="str">
        <f t="shared" si="152"/>
        <v/>
      </c>
    </row>
    <row r="1576" spans="8:14" x14ac:dyDescent="0.25">
      <c r="H1576" s="18" t="str">
        <f t="shared" si="148"/>
        <v/>
      </c>
      <c r="I1576" s="26" t="str">
        <f t="shared" si="149"/>
        <v/>
      </c>
      <c r="J1576" s="18" t="str">
        <f t="shared" si="150"/>
        <v/>
      </c>
      <c r="K1576" s="18" t="str">
        <f t="shared" si="151"/>
        <v/>
      </c>
      <c r="L1576" s="69" t="str">
        <f t="shared" si="153"/>
        <v/>
      </c>
      <c r="N1576" s="23" t="str">
        <f t="shared" si="152"/>
        <v/>
      </c>
    </row>
    <row r="1577" spans="8:14" x14ac:dyDescent="0.25">
      <c r="H1577" s="18" t="str">
        <f t="shared" si="148"/>
        <v/>
      </c>
      <c r="I1577" s="26" t="str">
        <f t="shared" si="149"/>
        <v/>
      </c>
      <c r="J1577" s="18" t="str">
        <f t="shared" si="150"/>
        <v/>
      </c>
      <c r="K1577" s="18" t="str">
        <f t="shared" si="151"/>
        <v/>
      </c>
      <c r="L1577" s="69" t="str">
        <f t="shared" si="153"/>
        <v/>
      </c>
      <c r="N1577" s="23" t="str">
        <f t="shared" si="152"/>
        <v/>
      </c>
    </row>
    <row r="1578" spans="8:14" x14ac:dyDescent="0.25">
      <c r="H1578" s="18" t="str">
        <f t="shared" si="148"/>
        <v/>
      </c>
      <c r="I1578" s="26" t="str">
        <f t="shared" si="149"/>
        <v/>
      </c>
      <c r="J1578" s="18" t="str">
        <f t="shared" si="150"/>
        <v/>
      </c>
      <c r="K1578" s="18" t="str">
        <f t="shared" si="151"/>
        <v/>
      </c>
      <c r="L1578" s="69" t="str">
        <f t="shared" si="153"/>
        <v/>
      </c>
      <c r="N1578" s="23" t="str">
        <f t="shared" si="152"/>
        <v/>
      </c>
    </row>
    <row r="1579" spans="8:14" x14ac:dyDescent="0.25">
      <c r="H1579" s="18" t="str">
        <f t="shared" si="148"/>
        <v/>
      </c>
      <c r="I1579" s="26" t="str">
        <f t="shared" si="149"/>
        <v/>
      </c>
      <c r="J1579" s="18" t="str">
        <f t="shared" si="150"/>
        <v/>
      </c>
      <c r="K1579" s="18" t="str">
        <f t="shared" si="151"/>
        <v/>
      </c>
      <c r="L1579" s="69" t="str">
        <f t="shared" si="153"/>
        <v/>
      </c>
      <c r="N1579" s="23" t="str">
        <f t="shared" si="152"/>
        <v/>
      </c>
    </row>
    <row r="1580" spans="8:14" x14ac:dyDescent="0.25">
      <c r="H1580" s="18" t="str">
        <f t="shared" si="148"/>
        <v/>
      </c>
      <c r="I1580" s="26" t="str">
        <f t="shared" si="149"/>
        <v/>
      </c>
      <c r="J1580" s="18" t="str">
        <f t="shared" si="150"/>
        <v/>
      </c>
      <c r="K1580" s="18" t="str">
        <f t="shared" si="151"/>
        <v/>
      </c>
      <c r="L1580" s="69" t="str">
        <f t="shared" si="153"/>
        <v/>
      </c>
      <c r="N1580" s="23" t="str">
        <f t="shared" si="152"/>
        <v/>
      </c>
    </row>
    <row r="1581" spans="8:14" x14ac:dyDescent="0.25">
      <c r="H1581" s="18" t="str">
        <f t="shared" si="148"/>
        <v/>
      </c>
      <c r="I1581" s="26" t="str">
        <f t="shared" si="149"/>
        <v/>
      </c>
      <c r="J1581" s="18" t="str">
        <f t="shared" si="150"/>
        <v/>
      </c>
      <c r="K1581" s="18" t="str">
        <f t="shared" si="151"/>
        <v/>
      </c>
      <c r="L1581" s="69" t="str">
        <f t="shared" si="153"/>
        <v/>
      </c>
      <c r="N1581" s="23" t="str">
        <f t="shared" si="152"/>
        <v/>
      </c>
    </row>
    <row r="1582" spans="8:14" x14ac:dyDescent="0.25">
      <c r="H1582" s="18" t="str">
        <f t="shared" si="148"/>
        <v/>
      </c>
      <c r="I1582" s="26" t="str">
        <f t="shared" si="149"/>
        <v/>
      </c>
      <c r="J1582" s="18" t="str">
        <f t="shared" si="150"/>
        <v/>
      </c>
      <c r="K1582" s="18" t="str">
        <f t="shared" si="151"/>
        <v/>
      </c>
      <c r="L1582" s="69" t="str">
        <f t="shared" si="153"/>
        <v/>
      </c>
      <c r="N1582" s="23" t="str">
        <f t="shared" si="152"/>
        <v/>
      </c>
    </row>
    <row r="1583" spans="8:14" x14ac:dyDescent="0.25">
      <c r="H1583" s="18" t="str">
        <f t="shared" si="148"/>
        <v/>
      </c>
      <c r="I1583" s="26" t="str">
        <f t="shared" si="149"/>
        <v/>
      </c>
      <c r="J1583" s="18" t="str">
        <f t="shared" si="150"/>
        <v/>
      </c>
      <c r="K1583" s="18" t="str">
        <f t="shared" si="151"/>
        <v/>
      </c>
      <c r="L1583" s="69" t="str">
        <f t="shared" si="153"/>
        <v/>
      </c>
      <c r="N1583" s="23" t="str">
        <f t="shared" si="152"/>
        <v/>
      </c>
    </row>
    <row r="1584" spans="8:14" x14ac:dyDescent="0.25">
      <c r="H1584" s="18" t="str">
        <f t="shared" si="148"/>
        <v/>
      </c>
      <c r="I1584" s="26" t="str">
        <f t="shared" si="149"/>
        <v/>
      </c>
      <c r="J1584" s="18" t="str">
        <f t="shared" si="150"/>
        <v/>
      </c>
      <c r="K1584" s="18" t="str">
        <f t="shared" si="151"/>
        <v/>
      </c>
      <c r="L1584" s="69" t="str">
        <f t="shared" si="153"/>
        <v/>
      </c>
      <c r="N1584" s="23" t="str">
        <f t="shared" si="152"/>
        <v/>
      </c>
    </row>
    <row r="1585" spans="8:14" x14ac:dyDescent="0.25">
      <c r="H1585" s="18" t="str">
        <f t="shared" si="148"/>
        <v/>
      </c>
      <c r="I1585" s="26" t="str">
        <f t="shared" si="149"/>
        <v/>
      </c>
      <c r="J1585" s="18" t="str">
        <f t="shared" si="150"/>
        <v/>
      </c>
      <c r="K1585" s="18" t="str">
        <f t="shared" si="151"/>
        <v/>
      </c>
      <c r="L1585" s="69" t="str">
        <f t="shared" si="153"/>
        <v/>
      </c>
      <c r="N1585" s="23" t="str">
        <f t="shared" si="152"/>
        <v/>
      </c>
    </row>
    <row r="1586" spans="8:14" x14ac:dyDescent="0.25">
      <c r="H1586" s="18" t="str">
        <f t="shared" si="148"/>
        <v/>
      </c>
      <c r="I1586" s="26" t="str">
        <f t="shared" si="149"/>
        <v/>
      </c>
      <c r="J1586" s="18" t="str">
        <f t="shared" si="150"/>
        <v/>
      </c>
      <c r="K1586" s="18" t="str">
        <f t="shared" si="151"/>
        <v/>
      </c>
      <c r="L1586" s="69" t="str">
        <f t="shared" si="153"/>
        <v/>
      </c>
      <c r="N1586" s="23" t="str">
        <f t="shared" si="152"/>
        <v/>
      </c>
    </row>
    <row r="1587" spans="8:14" x14ac:dyDescent="0.25">
      <c r="H1587" s="18" t="str">
        <f t="shared" si="148"/>
        <v/>
      </c>
      <c r="I1587" s="26" t="str">
        <f t="shared" si="149"/>
        <v/>
      </c>
      <c r="J1587" s="18" t="str">
        <f t="shared" si="150"/>
        <v/>
      </c>
      <c r="K1587" s="18" t="str">
        <f t="shared" si="151"/>
        <v/>
      </c>
      <c r="L1587" s="69" t="str">
        <f t="shared" si="153"/>
        <v/>
      </c>
      <c r="N1587" s="23" t="str">
        <f t="shared" si="152"/>
        <v/>
      </c>
    </row>
    <row r="1588" spans="8:14" x14ac:dyDescent="0.25">
      <c r="H1588" s="18" t="str">
        <f t="shared" si="148"/>
        <v/>
      </c>
      <c r="I1588" s="26" t="str">
        <f t="shared" si="149"/>
        <v/>
      </c>
      <c r="J1588" s="18" t="str">
        <f t="shared" si="150"/>
        <v/>
      </c>
      <c r="K1588" s="18" t="str">
        <f t="shared" si="151"/>
        <v/>
      </c>
      <c r="L1588" s="69" t="str">
        <f t="shared" si="153"/>
        <v/>
      </c>
      <c r="N1588" s="23" t="str">
        <f t="shared" si="152"/>
        <v/>
      </c>
    </row>
    <row r="1589" spans="8:14" x14ac:dyDescent="0.25">
      <c r="H1589" s="18" t="str">
        <f t="shared" si="148"/>
        <v/>
      </c>
      <c r="I1589" s="26" t="str">
        <f t="shared" si="149"/>
        <v/>
      </c>
      <c r="J1589" s="18" t="str">
        <f t="shared" si="150"/>
        <v/>
      </c>
      <c r="K1589" s="18" t="str">
        <f t="shared" si="151"/>
        <v/>
      </c>
      <c r="L1589" s="69" t="str">
        <f t="shared" si="153"/>
        <v/>
      </c>
      <c r="N1589" s="23" t="str">
        <f t="shared" si="152"/>
        <v/>
      </c>
    </row>
    <row r="1590" spans="8:14" x14ac:dyDescent="0.25">
      <c r="H1590" s="18" t="str">
        <f t="shared" si="148"/>
        <v/>
      </c>
      <c r="I1590" s="26" t="str">
        <f t="shared" si="149"/>
        <v/>
      </c>
      <c r="J1590" s="18" t="str">
        <f t="shared" si="150"/>
        <v/>
      </c>
      <c r="K1590" s="18" t="str">
        <f t="shared" si="151"/>
        <v/>
      </c>
      <c r="L1590" s="69" t="str">
        <f t="shared" si="153"/>
        <v/>
      </c>
      <c r="N1590" s="23" t="str">
        <f t="shared" si="152"/>
        <v/>
      </c>
    </row>
    <row r="1591" spans="8:14" x14ac:dyDescent="0.25">
      <c r="H1591" s="18" t="str">
        <f t="shared" si="148"/>
        <v/>
      </c>
      <c r="I1591" s="26" t="str">
        <f t="shared" si="149"/>
        <v/>
      </c>
      <c r="J1591" s="18" t="str">
        <f t="shared" si="150"/>
        <v/>
      </c>
      <c r="K1591" s="18" t="str">
        <f t="shared" si="151"/>
        <v/>
      </c>
      <c r="L1591" s="69" t="str">
        <f t="shared" si="153"/>
        <v/>
      </c>
      <c r="N1591" s="23" t="str">
        <f t="shared" si="152"/>
        <v/>
      </c>
    </row>
    <row r="1592" spans="8:14" x14ac:dyDescent="0.25">
      <c r="H1592" s="18" t="str">
        <f t="shared" si="148"/>
        <v/>
      </c>
      <c r="I1592" s="26" t="str">
        <f t="shared" si="149"/>
        <v/>
      </c>
      <c r="J1592" s="18" t="str">
        <f t="shared" si="150"/>
        <v/>
      </c>
      <c r="K1592" s="18" t="str">
        <f t="shared" si="151"/>
        <v/>
      </c>
      <c r="L1592" s="69" t="str">
        <f t="shared" si="153"/>
        <v/>
      </c>
      <c r="N1592" s="23" t="str">
        <f t="shared" si="152"/>
        <v/>
      </c>
    </row>
    <row r="1593" spans="8:14" x14ac:dyDescent="0.25">
      <c r="H1593" s="18" t="str">
        <f t="shared" si="148"/>
        <v/>
      </c>
      <c r="I1593" s="26" t="str">
        <f t="shared" si="149"/>
        <v/>
      </c>
      <c r="J1593" s="18" t="str">
        <f t="shared" si="150"/>
        <v/>
      </c>
      <c r="K1593" s="18" t="str">
        <f t="shared" si="151"/>
        <v/>
      </c>
      <c r="L1593" s="69" t="str">
        <f t="shared" si="153"/>
        <v/>
      </c>
      <c r="N1593" s="23" t="str">
        <f t="shared" si="152"/>
        <v/>
      </c>
    </row>
    <row r="1594" spans="8:14" x14ac:dyDescent="0.25">
      <c r="H1594" s="18" t="str">
        <f t="shared" si="148"/>
        <v/>
      </c>
      <c r="I1594" s="26" t="str">
        <f t="shared" si="149"/>
        <v/>
      </c>
      <c r="J1594" s="18" t="str">
        <f t="shared" si="150"/>
        <v/>
      </c>
      <c r="K1594" s="18" t="str">
        <f t="shared" si="151"/>
        <v/>
      </c>
      <c r="L1594" s="69" t="str">
        <f t="shared" si="153"/>
        <v/>
      </c>
      <c r="N1594" s="23" t="str">
        <f t="shared" si="152"/>
        <v/>
      </c>
    </row>
    <row r="1595" spans="8:14" x14ac:dyDescent="0.25">
      <c r="H1595" s="18" t="str">
        <f t="shared" si="148"/>
        <v/>
      </c>
      <c r="I1595" s="26" t="str">
        <f t="shared" si="149"/>
        <v/>
      </c>
      <c r="J1595" s="18" t="str">
        <f t="shared" si="150"/>
        <v/>
      </c>
      <c r="K1595" s="18" t="str">
        <f t="shared" si="151"/>
        <v/>
      </c>
      <c r="L1595" s="69" t="str">
        <f t="shared" si="153"/>
        <v/>
      </c>
      <c r="N1595" s="23" t="str">
        <f t="shared" si="152"/>
        <v/>
      </c>
    </row>
    <row r="1596" spans="8:14" x14ac:dyDescent="0.25">
      <c r="H1596" s="18" t="str">
        <f t="shared" si="148"/>
        <v/>
      </c>
      <c r="I1596" s="26" t="str">
        <f t="shared" si="149"/>
        <v/>
      </c>
      <c r="J1596" s="18" t="str">
        <f t="shared" si="150"/>
        <v/>
      </c>
      <c r="K1596" s="18" t="str">
        <f t="shared" si="151"/>
        <v/>
      </c>
      <c r="L1596" s="69" t="str">
        <f t="shared" si="153"/>
        <v/>
      </c>
      <c r="N1596" s="23" t="str">
        <f t="shared" si="152"/>
        <v/>
      </c>
    </row>
    <row r="1597" spans="8:14" x14ac:dyDescent="0.25">
      <c r="H1597" s="18" t="str">
        <f t="shared" si="148"/>
        <v/>
      </c>
      <c r="I1597" s="26" t="str">
        <f t="shared" si="149"/>
        <v/>
      </c>
      <c r="J1597" s="18" t="str">
        <f t="shared" si="150"/>
        <v/>
      </c>
      <c r="K1597" s="18" t="str">
        <f t="shared" si="151"/>
        <v/>
      </c>
      <c r="L1597" s="69" t="str">
        <f t="shared" si="153"/>
        <v/>
      </c>
      <c r="N1597" s="23" t="str">
        <f t="shared" si="152"/>
        <v/>
      </c>
    </row>
    <row r="1598" spans="8:14" x14ac:dyDescent="0.25">
      <c r="H1598" s="18" t="str">
        <f t="shared" si="148"/>
        <v/>
      </c>
      <c r="I1598" s="26" t="str">
        <f t="shared" si="149"/>
        <v/>
      </c>
      <c r="J1598" s="18" t="str">
        <f t="shared" si="150"/>
        <v/>
      </c>
      <c r="K1598" s="18" t="str">
        <f t="shared" si="151"/>
        <v/>
      </c>
      <c r="L1598" s="69" t="str">
        <f t="shared" si="153"/>
        <v/>
      </c>
      <c r="N1598" s="23" t="str">
        <f t="shared" si="152"/>
        <v/>
      </c>
    </row>
    <row r="1599" spans="8:14" x14ac:dyDescent="0.25">
      <c r="H1599" s="18" t="str">
        <f t="shared" si="148"/>
        <v/>
      </c>
      <c r="I1599" s="26" t="str">
        <f t="shared" si="149"/>
        <v/>
      </c>
      <c r="J1599" s="18" t="str">
        <f t="shared" si="150"/>
        <v/>
      </c>
      <c r="K1599" s="18" t="str">
        <f t="shared" si="151"/>
        <v/>
      </c>
      <c r="L1599" s="69" t="str">
        <f t="shared" si="153"/>
        <v/>
      </c>
      <c r="N1599" s="23" t="str">
        <f t="shared" si="152"/>
        <v/>
      </c>
    </row>
    <row r="1600" spans="8:14" x14ac:dyDescent="0.25">
      <c r="H1600" s="18" t="str">
        <f t="shared" si="148"/>
        <v/>
      </c>
      <c r="I1600" s="26" t="str">
        <f t="shared" si="149"/>
        <v/>
      </c>
      <c r="J1600" s="18" t="str">
        <f t="shared" si="150"/>
        <v/>
      </c>
      <c r="K1600" s="18" t="str">
        <f t="shared" si="151"/>
        <v/>
      </c>
      <c r="L1600" s="69" t="str">
        <f t="shared" si="153"/>
        <v/>
      </c>
      <c r="N1600" s="23" t="str">
        <f t="shared" si="152"/>
        <v/>
      </c>
    </row>
    <row r="1601" spans="8:14" x14ac:dyDescent="0.25">
      <c r="H1601" s="18" t="str">
        <f t="shared" si="148"/>
        <v/>
      </c>
      <c r="I1601" s="26" t="str">
        <f t="shared" si="149"/>
        <v/>
      </c>
      <c r="J1601" s="18" t="str">
        <f t="shared" si="150"/>
        <v/>
      </c>
      <c r="K1601" s="18" t="str">
        <f t="shared" si="151"/>
        <v/>
      </c>
      <c r="L1601" s="69" t="str">
        <f t="shared" si="153"/>
        <v/>
      </c>
      <c r="N1601" s="23" t="str">
        <f t="shared" si="152"/>
        <v/>
      </c>
    </row>
    <row r="1602" spans="8:14" x14ac:dyDescent="0.25">
      <c r="H1602" s="18" t="str">
        <f t="shared" si="148"/>
        <v/>
      </c>
      <c r="I1602" s="26" t="str">
        <f t="shared" si="149"/>
        <v/>
      </c>
      <c r="J1602" s="18" t="str">
        <f t="shared" si="150"/>
        <v/>
      </c>
      <c r="K1602" s="18" t="str">
        <f t="shared" si="151"/>
        <v/>
      </c>
      <c r="L1602" s="69" t="str">
        <f t="shared" si="153"/>
        <v/>
      </c>
      <c r="N1602" s="23" t="str">
        <f t="shared" si="152"/>
        <v/>
      </c>
    </row>
    <row r="1603" spans="8:14" x14ac:dyDescent="0.25">
      <c r="H1603" s="18" t="str">
        <f t="shared" si="148"/>
        <v/>
      </c>
      <c r="I1603" s="26" t="str">
        <f t="shared" si="149"/>
        <v/>
      </c>
      <c r="J1603" s="18" t="str">
        <f t="shared" si="150"/>
        <v/>
      </c>
      <c r="K1603" s="18" t="str">
        <f t="shared" si="151"/>
        <v/>
      </c>
      <c r="L1603" s="69" t="str">
        <f t="shared" si="153"/>
        <v/>
      </c>
      <c r="N1603" s="23" t="str">
        <f t="shared" si="152"/>
        <v/>
      </c>
    </row>
    <row r="1604" spans="8:14" x14ac:dyDescent="0.25">
      <c r="H1604" s="18" t="str">
        <f t="shared" ref="H1604:H1667" si="154">IF(OR($E1604="",$G1604=""),"",$E1604*$G1604)</f>
        <v/>
      </c>
      <c r="I1604" s="26" t="str">
        <f t="shared" ref="I1604:I1667" si="155">IF($F1604="","",IFERROR(INDEX(CurRate,MATCH($F1604,CurCode,0)),""))</f>
        <v/>
      </c>
      <c r="J1604" s="18" t="str">
        <f t="shared" ref="J1604:J1667" si="156">IF(OR($G1604="",$I1604="",$I1604=0),"",$G1604/$I1604)</f>
        <v/>
      </c>
      <c r="K1604" s="18" t="str">
        <f t="shared" ref="K1604:K1667" si="157">IF(OR($E1604="",$J1604=""),"",$E1604*$J1604)</f>
        <v/>
      </c>
      <c r="L1604" s="69" t="str">
        <f t="shared" si="153"/>
        <v/>
      </c>
      <c r="N1604" s="23" t="str">
        <f t="shared" ref="N1604:N1667" si="158">IF($A1604="","",$A1604*100000+ROW())</f>
        <v/>
      </c>
    </row>
    <row r="1605" spans="8:14" x14ac:dyDescent="0.25">
      <c r="H1605" s="18" t="str">
        <f t="shared" si="154"/>
        <v/>
      </c>
      <c r="I1605" s="26" t="str">
        <f t="shared" si="155"/>
        <v/>
      </c>
      <c r="J1605" s="18" t="str">
        <f t="shared" si="156"/>
        <v/>
      </c>
      <c r="K1605" s="18" t="str">
        <f t="shared" si="157"/>
        <v/>
      </c>
      <c r="L1605" s="69" t="str">
        <f t="shared" ref="L1605:L1668" si="159">IF(D1605="","",IF(ISNUMBER(MATCH(D1605,ItemName,0)),"OK","NOT IN ITEMS LIST"))</f>
        <v/>
      </c>
      <c r="N1605" s="23" t="str">
        <f t="shared" si="158"/>
        <v/>
      </c>
    </row>
    <row r="1606" spans="8:14" x14ac:dyDescent="0.25">
      <c r="H1606" s="18" t="str">
        <f t="shared" si="154"/>
        <v/>
      </c>
      <c r="I1606" s="26" t="str">
        <f t="shared" si="155"/>
        <v/>
      </c>
      <c r="J1606" s="18" t="str">
        <f t="shared" si="156"/>
        <v/>
      </c>
      <c r="K1606" s="18" t="str">
        <f t="shared" si="157"/>
        <v/>
      </c>
      <c r="L1606" s="69" t="str">
        <f t="shared" si="159"/>
        <v/>
      </c>
      <c r="N1606" s="23" t="str">
        <f t="shared" si="158"/>
        <v/>
      </c>
    </row>
    <row r="1607" spans="8:14" x14ac:dyDescent="0.25">
      <c r="H1607" s="18" t="str">
        <f t="shared" si="154"/>
        <v/>
      </c>
      <c r="I1607" s="26" t="str">
        <f t="shared" si="155"/>
        <v/>
      </c>
      <c r="J1607" s="18" t="str">
        <f t="shared" si="156"/>
        <v/>
      </c>
      <c r="K1607" s="18" t="str">
        <f t="shared" si="157"/>
        <v/>
      </c>
      <c r="L1607" s="69" t="str">
        <f t="shared" si="159"/>
        <v/>
      </c>
      <c r="N1607" s="23" t="str">
        <f t="shared" si="158"/>
        <v/>
      </c>
    </row>
    <row r="1608" spans="8:14" x14ac:dyDescent="0.25">
      <c r="H1608" s="18" t="str">
        <f t="shared" si="154"/>
        <v/>
      </c>
      <c r="I1608" s="26" t="str">
        <f t="shared" si="155"/>
        <v/>
      </c>
      <c r="J1608" s="18" t="str">
        <f t="shared" si="156"/>
        <v/>
      </c>
      <c r="K1608" s="18" t="str">
        <f t="shared" si="157"/>
        <v/>
      </c>
      <c r="L1608" s="69" t="str">
        <f t="shared" si="159"/>
        <v/>
      </c>
      <c r="N1608" s="23" t="str">
        <f t="shared" si="158"/>
        <v/>
      </c>
    </row>
    <row r="1609" spans="8:14" x14ac:dyDescent="0.25">
      <c r="H1609" s="18" t="str">
        <f t="shared" si="154"/>
        <v/>
      </c>
      <c r="I1609" s="26" t="str">
        <f t="shared" si="155"/>
        <v/>
      </c>
      <c r="J1609" s="18" t="str">
        <f t="shared" si="156"/>
        <v/>
      </c>
      <c r="K1609" s="18" t="str">
        <f t="shared" si="157"/>
        <v/>
      </c>
      <c r="L1609" s="69" t="str">
        <f t="shared" si="159"/>
        <v/>
      </c>
      <c r="N1609" s="23" t="str">
        <f t="shared" si="158"/>
        <v/>
      </c>
    </row>
    <row r="1610" spans="8:14" x14ac:dyDescent="0.25">
      <c r="H1610" s="18" t="str">
        <f t="shared" si="154"/>
        <v/>
      </c>
      <c r="I1610" s="26" t="str">
        <f t="shared" si="155"/>
        <v/>
      </c>
      <c r="J1610" s="18" t="str">
        <f t="shared" si="156"/>
        <v/>
      </c>
      <c r="K1610" s="18" t="str">
        <f t="shared" si="157"/>
        <v/>
      </c>
      <c r="L1610" s="69" t="str">
        <f t="shared" si="159"/>
        <v/>
      </c>
      <c r="N1610" s="23" t="str">
        <f t="shared" si="158"/>
        <v/>
      </c>
    </row>
    <row r="1611" spans="8:14" x14ac:dyDescent="0.25">
      <c r="H1611" s="18" t="str">
        <f t="shared" si="154"/>
        <v/>
      </c>
      <c r="I1611" s="26" t="str">
        <f t="shared" si="155"/>
        <v/>
      </c>
      <c r="J1611" s="18" t="str">
        <f t="shared" si="156"/>
        <v/>
      </c>
      <c r="K1611" s="18" t="str">
        <f t="shared" si="157"/>
        <v/>
      </c>
      <c r="L1611" s="69" t="str">
        <f t="shared" si="159"/>
        <v/>
      </c>
      <c r="N1611" s="23" t="str">
        <f t="shared" si="158"/>
        <v/>
      </c>
    </row>
    <row r="1612" spans="8:14" x14ac:dyDescent="0.25">
      <c r="H1612" s="18" t="str">
        <f t="shared" si="154"/>
        <v/>
      </c>
      <c r="I1612" s="26" t="str">
        <f t="shared" si="155"/>
        <v/>
      </c>
      <c r="J1612" s="18" t="str">
        <f t="shared" si="156"/>
        <v/>
      </c>
      <c r="K1612" s="18" t="str">
        <f t="shared" si="157"/>
        <v/>
      </c>
      <c r="L1612" s="69" t="str">
        <f t="shared" si="159"/>
        <v/>
      </c>
      <c r="N1612" s="23" t="str">
        <f t="shared" si="158"/>
        <v/>
      </c>
    </row>
    <row r="1613" spans="8:14" x14ac:dyDescent="0.25">
      <c r="H1613" s="18" t="str">
        <f t="shared" si="154"/>
        <v/>
      </c>
      <c r="I1613" s="26" t="str">
        <f t="shared" si="155"/>
        <v/>
      </c>
      <c r="J1613" s="18" t="str">
        <f t="shared" si="156"/>
        <v/>
      </c>
      <c r="K1613" s="18" t="str">
        <f t="shared" si="157"/>
        <v/>
      </c>
      <c r="L1613" s="69" t="str">
        <f t="shared" si="159"/>
        <v/>
      </c>
      <c r="N1613" s="23" t="str">
        <f t="shared" si="158"/>
        <v/>
      </c>
    </row>
    <row r="1614" spans="8:14" x14ac:dyDescent="0.25">
      <c r="H1614" s="18" t="str">
        <f t="shared" si="154"/>
        <v/>
      </c>
      <c r="I1614" s="26" t="str">
        <f t="shared" si="155"/>
        <v/>
      </c>
      <c r="J1614" s="18" t="str">
        <f t="shared" si="156"/>
        <v/>
      </c>
      <c r="K1614" s="18" t="str">
        <f t="shared" si="157"/>
        <v/>
      </c>
      <c r="L1614" s="69" t="str">
        <f t="shared" si="159"/>
        <v/>
      </c>
      <c r="N1614" s="23" t="str">
        <f t="shared" si="158"/>
        <v/>
      </c>
    </row>
    <row r="1615" spans="8:14" x14ac:dyDescent="0.25">
      <c r="H1615" s="18" t="str">
        <f t="shared" si="154"/>
        <v/>
      </c>
      <c r="I1615" s="26" t="str">
        <f t="shared" si="155"/>
        <v/>
      </c>
      <c r="J1615" s="18" t="str">
        <f t="shared" si="156"/>
        <v/>
      </c>
      <c r="K1615" s="18" t="str">
        <f t="shared" si="157"/>
        <v/>
      </c>
      <c r="L1615" s="69" t="str">
        <f t="shared" si="159"/>
        <v/>
      </c>
      <c r="N1615" s="23" t="str">
        <f t="shared" si="158"/>
        <v/>
      </c>
    </row>
    <row r="1616" spans="8:14" x14ac:dyDescent="0.25">
      <c r="H1616" s="18" t="str">
        <f t="shared" si="154"/>
        <v/>
      </c>
      <c r="I1616" s="26" t="str">
        <f t="shared" si="155"/>
        <v/>
      </c>
      <c r="J1616" s="18" t="str">
        <f t="shared" si="156"/>
        <v/>
      </c>
      <c r="K1616" s="18" t="str">
        <f t="shared" si="157"/>
        <v/>
      </c>
      <c r="L1616" s="69" t="str">
        <f t="shared" si="159"/>
        <v/>
      </c>
      <c r="N1616" s="23" t="str">
        <f t="shared" si="158"/>
        <v/>
      </c>
    </row>
    <row r="1617" spans="8:14" x14ac:dyDescent="0.25">
      <c r="H1617" s="18" t="str">
        <f t="shared" si="154"/>
        <v/>
      </c>
      <c r="I1617" s="26" t="str">
        <f t="shared" si="155"/>
        <v/>
      </c>
      <c r="J1617" s="18" t="str">
        <f t="shared" si="156"/>
        <v/>
      </c>
      <c r="K1617" s="18" t="str">
        <f t="shared" si="157"/>
        <v/>
      </c>
      <c r="L1617" s="69" t="str">
        <f t="shared" si="159"/>
        <v/>
      </c>
      <c r="N1617" s="23" t="str">
        <f t="shared" si="158"/>
        <v/>
      </c>
    </row>
    <row r="1618" spans="8:14" x14ac:dyDescent="0.25">
      <c r="H1618" s="18" t="str">
        <f t="shared" si="154"/>
        <v/>
      </c>
      <c r="I1618" s="26" t="str">
        <f t="shared" si="155"/>
        <v/>
      </c>
      <c r="J1618" s="18" t="str">
        <f t="shared" si="156"/>
        <v/>
      </c>
      <c r="K1618" s="18" t="str">
        <f t="shared" si="157"/>
        <v/>
      </c>
      <c r="L1618" s="69" t="str">
        <f t="shared" si="159"/>
        <v/>
      </c>
      <c r="N1618" s="23" t="str">
        <f t="shared" si="158"/>
        <v/>
      </c>
    </row>
    <row r="1619" spans="8:14" x14ac:dyDescent="0.25">
      <c r="H1619" s="18" t="str">
        <f t="shared" si="154"/>
        <v/>
      </c>
      <c r="I1619" s="26" t="str">
        <f t="shared" si="155"/>
        <v/>
      </c>
      <c r="J1619" s="18" t="str">
        <f t="shared" si="156"/>
        <v/>
      </c>
      <c r="K1619" s="18" t="str">
        <f t="shared" si="157"/>
        <v/>
      </c>
      <c r="L1619" s="69" t="str">
        <f t="shared" si="159"/>
        <v/>
      </c>
      <c r="N1619" s="23" t="str">
        <f t="shared" si="158"/>
        <v/>
      </c>
    </row>
    <row r="1620" spans="8:14" x14ac:dyDescent="0.25">
      <c r="H1620" s="18" t="str">
        <f t="shared" si="154"/>
        <v/>
      </c>
      <c r="I1620" s="26" t="str">
        <f t="shared" si="155"/>
        <v/>
      </c>
      <c r="J1620" s="18" t="str">
        <f t="shared" si="156"/>
        <v/>
      </c>
      <c r="K1620" s="18" t="str">
        <f t="shared" si="157"/>
        <v/>
      </c>
      <c r="L1620" s="69" t="str">
        <f t="shared" si="159"/>
        <v/>
      </c>
      <c r="N1620" s="23" t="str">
        <f t="shared" si="158"/>
        <v/>
      </c>
    </row>
    <row r="1621" spans="8:14" x14ac:dyDescent="0.25">
      <c r="H1621" s="18" t="str">
        <f t="shared" si="154"/>
        <v/>
      </c>
      <c r="I1621" s="26" t="str">
        <f t="shared" si="155"/>
        <v/>
      </c>
      <c r="J1621" s="18" t="str">
        <f t="shared" si="156"/>
        <v/>
      </c>
      <c r="K1621" s="18" t="str">
        <f t="shared" si="157"/>
        <v/>
      </c>
      <c r="L1621" s="69" t="str">
        <f t="shared" si="159"/>
        <v/>
      </c>
      <c r="N1621" s="23" t="str">
        <f t="shared" si="158"/>
        <v/>
      </c>
    </row>
    <row r="1622" spans="8:14" x14ac:dyDescent="0.25">
      <c r="H1622" s="18" t="str">
        <f t="shared" si="154"/>
        <v/>
      </c>
      <c r="I1622" s="26" t="str">
        <f t="shared" si="155"/>
        <v/>
      </c>
      <c r="J1622" s="18" t="str">
        <f t="shared" si="156"/>
        <v/>
      </c>
      <c r="K1622" s="18" t="str">
        <f t="shared" si="157"/>
        <v/>
      </c>
      <c r="L1622" s="69" t="str">
        <f t="shared" si="159"/>
        <v/>
      </c>
      <c r="N1622" s="23" t="str">
        <f t="shared" si="158"/>
        <v/>
      </c>
    </row>
    <row r="1623" spans="8:14" x14ac:dyDescent="0.25">
      <c r="H1623" s="18" t="str">
        <f t="shared" si="154"/>
        <v/>
      </c>
      <c r="I1623" s="26" t="str">
        <f t="shared" si="155"/>
        <v/>
      </c>
      <c r="J1623" s="18" t="str">
        <f t="shared" si="156"/>
        <v/>
      </c>
      <c r="K1623" s="18" t="str">
        <f t="shared" si="157"/>
        <v/>
      </c>
      <c r="L1623" s="69" t="str">
        <f t="shared" si="159"/>
        <v/>
      </c>
      <c r="N1623" s="23" t="str">
        <f t="shared" si="158"/>
        <v/>
      </c>
    </row>
    <row r="1624" spans="8:14" x14ac:dyDescent="0.25">
      <c r="H1624" s="18" t="str">
        <f t="shared" si="154"/>
        <v/>
      </c>
      <c r="I1624" s="26" t="str">
        <f t="shared" si="155"/>
        <v/>
      </c>
      <c r="J1624" s="18" t="str">
        <f t="shared" si="156"/>
        <v/>
      </c>
      <c r="K1624" s="18" t="str">
        <f t="shared" si="157"/>
        <v/>
      </c>
      <c r="L1624" s="69" t="str">
        <f t="shared" si="159"/>
        <v/>
      </c>
      <c r="N1624" s="23" t="str">
        <f t="shared" si="158"/>
        <v/>
      </c>
    </row>
    <row r="1625" spans="8:14" x14ac:dyDescent="0.25">
      <c r="H1625" s="18" t="str">
        <f t="shared" si="154"/>
        <v/>
      </c>
      <c r="I1625" s="26" t="str">
        <f t="shared" si="155"/>
        <v/>
      </c>
      <c r="J1625" s="18" t="str">
        <f t="shared" si="156"/>
        <v/>
      </c>
      <c r="K1625" s="18" t="str">
        <f t="shared" si="157"/>
        <v/>
      </c>
      <c r="L1625" s="69" t="str">
        <f t="shared" si="159"/>
        <v/>
      </c>
      <c r="N1625" s="23" t="str">
        <f t="shared" si="158"/>
        <v/>
      </c>
    </row>
    <row r="1626" spans="8:14" x14ac:dyDescent="0.25">
      <c r="H1626" s="18" t="str">
        <f t="shared" si="154"/>
        <v/>
      </c>
      <c r="I1626" s="26" t="str">
        <f t="shared" si="155"/>
        <v/>
      </c>
      <c r="J1626" s="18" t="str">
        <f t="shared" si="156"/>
        <v/>
      </c>
      <c r="K1626" s="18" t="str">
        <f t="shared" si="157"/>
        <v/>
      </c>
      <c r="L1626" s="69" t="str">
        <f t="shared" si="159"/>
        <v/>
      </c>
      <c r="N1626" s="23" t="str">
        <f t="shared" si="158"/>
        <v/>
      </c>
    </row>
    <row r="1627" spans="8:14" x14ac:dyDescent="0.25">
      <c r="H1627" s="18" t="str">
        <f t="shared" si="154"/>
        <v/>
      </c>
      <c r="I1627" s="26" t="str">
        <f t="shared" si="155"/>
        <v/>
      </c>
      <c r="J1627" s="18" t="str">
        <f t="shared" si="156"/>
        <v/>
      </c>
      <c r="K1627" s="18" t="str">
        <f t="shared" si="157"/>
        <v/>
      </c>
      <c r="L1627" s="69" t="str">
        <f t="shared" si="159"/>
        <v/>
      </c>
      <c r="N1627" s="23" t="str">
        <f t="shared" si="158"/>
        <v/>
      </c>
    </row>
    <row r="1628" spans="8:14" x14ac:dyDescent="0.25">
      <c r="H1628" s="18" t="str">
        <f t="shared" si="154"/>
        <v/>
      </c>
      <c r="I1628" s="26" t="str">
        <f t="shared" si="155"/>
        <v/>
      </c>
      <c r="J1628" s="18" t="str">
        <f t="shared" si="156"/>
        <v/>
      </c>
      <c r="K1628" s="18" t="str">
        <f t="shared" si="157"/>
        <v/>
      </c>
      <c r="L1628" s="69" t="str">
        <f t="shared" si="159"/>
        <v/>
      </c>
      <c r="N1628" s="23" t="str">
        <f t="shared" si="158"/>
        <v/>
      </c>
    </row>
    <row r="1629" spans="8:14" x14ac:dyDescent="0.25">
      <c r="H1629" s="18" t="str">
        <f t="shared" si="154"/>
        <v/>
      </c>
      <c r="I1629" s="26" t="str">
        <f t="shared" si="155"/>
        <v/>
      </c>
      <c r="J1629" s="18" t="str">
        <f t="shared" si="156"/>
        <v/>
      </c>
      <c r="K1629" s="18" t="str">
        <f t="shared" si="157"/>
        <v/>
      </c>
      <c r="L1629" s="69" t="str">
        <f t="shared" si="159"/>
        <v/>
      </c>
      <c r="N1629" s="23" t="str">
        <f t="shared" si="158"/>
        <v/>
      </c>
    </row>
    <row r="1630" spans="8:14" x14ac:dyDescent="0.25">
      <c r="H1630" s="18" t="str">
        <f t="shared" si="154"/>
        <v/>
      </c>
      <c r="I1630" s="26" t="str">
        <f t="shared" si="155"/>
        <v/>
      </c>
      <c r="J1630" s="18" t="str">
        <f t="shared" si="156"/>
        <v/>
      </c>
      <c r="K1630" s="18" t="str">
        <f t="shared" si="157"/>
        <v/>
      </c>
      <c r="L1630" s="69" t="str">
        <f t="shared" si="159"/>
        <v/>
      </c>
      <c r="N1630" s="23" t="str">
        <f t="shared" si="158"/>
        <v/>
      </c>
    </row>
    <row r="1631" spans="8:14" x14ac:dyDescent="0.25">
      <c r="H1631" s="18" t="str">
        <f t="shared" si="154"/>
        <v/>
      </c>
      <c r="I1631" s="26" t="str">
        <f t="shared" si="155"/>
        <v/>
      </c>
      <c r="J1631" s="18" t="str">
        <f t="shared" si="156"/>
        <v/>
      </c>
      <c r="K1631" s="18" t="str">
        <f t="shared" si="157"/>
        <v/>
      </c>
      <c r="L1631" s="69" t="str">
        <f t="shared" si="159"/>
        <v/>
      </c>
      <c r="N1631" s="23" t="str">
        <f t="shared" si="158"/>
        <v/>
      </c>
    </row>
    <row r="1632" spans="8:14" x14ac:dyDescent="0.25">
      <c r="H1632" s="18" t="str">
        <f t="shared" si="154"/>
        <v/>
      </c>
      <c r="I1632" s="26" t="str">
        <f t="shared" si="155"/>
        <v/>
      </c>
      <c r="J1632" s="18" t="str">
        <f t="shared" si="156"/>
        <v/>
      </c>
      <c r="K1632" s="18" t="str">
        <f t="shared" si="157"/>
        <v/>
      </c>
      <c r="L1632" s="69" t="str">
        <f t="shared" si="159"/>
        <v/>
      </c>
      <c r="N1632" s="23" t="str">
        <f t="shared" si="158"/>
        <v/>
      </c>
    </row>
    <row r="1633" spans="8:14" x14ac:dyDescent="0.25">
      <c r="H1633" s="18" t="str">
        <f t="shared" si="154"/>
        <v/>
      </c>
      <c r="I1633" s="26" t="str">
        <f t="shared" si="155"/>
        <v/>
      </c>
      <c r="J1633" s="18" t="str">
        <f t="shared" si="156"/>
        <v/>
      </c>
      <c r="K1633" s="18" t="str">
        <f t="shared" si="157"/>
        <v/>
      </c>
      <c r="L1633" s="69" t="str">
        <f t="shared" si="159"/>
        <v/>
      </c>
      <c r="N1633" s="23" t="str">
        <f t="shared" si="158"/>
        <v/>
      </c>
    </row>
    <row r="1634" spans="8:14" x14ac:dyDescent="0.25">
      <c r="H1634" s="18" t="str">
        <f t="shared" si="154"/>
        <v/>
      </c>
      <c r="I1634" s="26" t="str">
        <f t="shared" si="155"/>
        <v/>
      </c>
      <c r="J1634" s="18" t="str">
        <f t="shared" si="156"/>
        <v/>
      </c>
      <c r="K1634" s="18" t="str">
        <f t="shared" si="157"/>
        <v/>
      </c>
      <c r="L1634" s="69" t="str">
        <f t="shared" si="159"/>
        <v/>
      </c>
      <c r="N1634" s="23" t="str">
        <f t="shared" si="158"/>
        <v/>
      </c>
    </row>
    <row r="1635" spans="8:14" x14ac:dyDescent="0.25">
      <c r="H1635" s="18" t="str">
        <f t="shared" si="154"/>
        <v/>
      </c>
      <c r="I1635" s="26" t="str">
        <f t="shared" si="155"/>
        <v/>
      </c>
      <c r="J1635" s="18" t="str">
        <f t="shared" si="156"/>
        <v/>
      </c>
      <c r="K1635" s="18" t="str">
        <f t="shared" si="157"/>
        <v/>
      </c>
      <c r="L1635" s="69" t="str">
        <f t="shared" si="159"/>
        <v/>
      </c>
      <c r="N1635" s="23" t="str">
        <f t="shared" si="158"/>
        <v/>
      </c>
    </row>
    <row r="1636" spans="8:14" x14ac:dyDescent="0.25">
      <c r="H1636" s="18" t="str">
        <f t="shared" si="154"/>
        <v/>
      </c>
      <c r="I1636" s="26" t="str">
        <f t="shared" si="155"/>
        <v/>
      </c>
      <c r="J1636" s="18" t="str">
        <f t="shared" si="156"/>
        <v/>
      </c>
      <c r="K1636" s="18" t="str">
        <f t="shared" si="157"/>
        <v/>
      </c>
      <c r="L1636" s="69" t="str">
        <f t="shared" si="159"/>
        <v/>
      </c>
      <c r="N1636" s="23" t="str">
        <f t="shared" si="158"/>
        <v/>
      </c>
    </row>
    <row r="1637" spans="8:14" x14ac:dyDescent="0.25">
      <c r="H1637" s="18" t="str">
        <f t="shared" si="154"/>
        <v/>
      </c>
      <c r="I1637" s="26" t="str">
        <f t="shared" si="155"/>
        <v/>
      </c>
      <c r="J1637" s="18" t="str">
        <f t="shared" si="156"/>
        <v/>
      </c>
      <c r="K1637" s="18" t="str">
        <f t="shared" si="157"/>
        <v/>
      </c>
      <c r="L1637" s="69" t="str">
        <f t="shared" si="159"/>
        <v/>
      </c>
      <c r="N1637" s="23" t="str">
        <f t="shared" si="158"/>
        <v/>
      </c>
    </row>
    <row r="1638" spans="8:14" x14ac:dyDescent="0.25">
      <c r="H1638" s="18" t="str">
        <f t="shared" si="154"/>
        <v/>
      </c>
      <c r="I1638" s="26" t="str">
        <f t="shared" si="155"/>
        <v/>
      </c>
      <c r="J1638" s="18" t="str">
        <f t="shared" si="156"/>
        <v/>
      </c>
      <c r="K1638" s="18" t="str">
        <f t="shared" si="157"/>
        <v/>
      </c>
      <c r="L1638" s="69" t="str">
        <f t="shared" si="159"/>
        <v/>
      </c>
      <c r="N1638" s="23" t="str">
        <f t="shared" si="158"/>
        <v/>
      </c>
    </row>
    <row r="1639" spans="8:14" x14ac:dyDescent="0.25">
      <c r="H1639" s="18" t="str">
        <f t="shared" si="154"/>
        <v/>
      </c>
      <c r="I1639" s="26" t="str">
        <f t="shared" si="155"/>
        <v/>
      </c>
      <c r="J1639" s="18" t="str">
        <f t="shared" si="156"/>
        <v/>
      </c>
      <c r="K1639" s="18" t="str">
        <f t="shared" si="157"/>
        <v/>
      </c>
      <c r="L1639" s="69" t="str">
        <f t="shared" si="159"/>
        <v/>
      </c>
      <c r="N1639" s="23" t="str">
        <f t="shared" si="158"/>
        <v/>
      </c>
    </row>
    <row r="1640" spans="8:14" x14ac:dyDescent="0.25">
      <c r="H1640" s="18" t="str">
        <f t="shared" si="154"/>
        <v/>
      </c>
      <c r="I1640" s="26" t="str">
        <f t="shared" si="155"/>
        <v/>
      </c>
      <c r="J1640" s="18" t="str">
        <f t="shared" si="156"/>
        <v/>
      </c>
      <c r="K1640" s="18" t="str">
        <f t="shared" si="157"/>
        <v/>
      </c>
      <c r="L1640" s="69" t="str">
        <f t="shared" si="159"/>
        <v/>
      </c>
      <c r="N1640" s="23" t="str">
        <f t="shared" si="158"/>
        <v/>
      </c>
    </row>
    <row r="1641" spans="8:14" x14ac:dyDescent="0.25">
      <c r="H1641" s="18" t="str">
        <f t="shared" si="154"/>
        <v/>
      </c>
      <c r="I1641" s="26" t="str">
        <f t="shared" si="155"/>
        <v/>
      </c>
      <c r="J1641" s="18" t="str">
        <f t="shared" si="156"/>
        <v/>
      </c>
      <c r="K1641" s="18" t="str">
        <f t="shared" si="157"/>
        <v/>
      </c>
      <c r="L1641" s="69" t="str">
        <f t="shared" si="159"/>
        <v/>
      </c>
      <c r="N1641" s="23" t="str">
        <f t="shared" si="158"/>
        <v/>
      </c>
    </row>
    <row r="1642" spans="8:14" x14ac:dyDescent="0.25">
      <c r="H1642" s="18" t="str">
        <f t="shared" si="154"/>
        <v/>
      </c>
      <c r="I1642" s="26" t="str">
        <f t="shared" si="155"/>
        <v/>
      </c>
      <c r="J1642" s="18" t="str">
        <f t="shared" si="156"/>
        <v/>
      </c>
      <c r="K1642" s="18" t="str">
        <f t="shared" si="157"/>
        <v/>
      </c>
      <c r="L1642" s="69" t="str">
        <f t="shared" si="159"/>
        <v/>
      </c>
      <c r="N1642" s="23" t="str">
        <f t="shared" si="158"/>
        <v/>
      </c>
    </row>
    <row r="1643" spans="8:14" x14ac:dyDescent="0.25">
      <c r="H1643" s="18" t="str">
        <f t="shared" si="154"/>
        <v/>
      </c>
      <c r="I1643" s="26" t="str">
        <f t="shared" si="155"/>
        <v/>
      </c>
      <c r="J1643" s="18" t="str">
        <f t="shared" si="156"/>
        <v/>
      </c>
      <c r="K1643" s="18" t="str">
        <f t="shared" si="157"/>
        <v/>
      </c>
      <c r="L1643" s="69" t="str">
        <f t="shared" si="159"/>
        <v/>
      </c>
      <c r="N1643" s="23" t="str">
        <f t="shared" si="158"/>
        <v/>
      </c>
    </row>
    <row r="1644" spans="8:14" x14ac:dyDescent="0.25">
      <c r="H1644" s="18" t="str">
        <f t="shared" si="154"/>
        <v/>
      </c>
      <c r="I1644" s="26" t="str">
        <f t="shared" si="155"/>
        <v/>
      </c>
      <c r="J1644" s="18" t="str">
        <f t="shared" si="156"/>
        <v/>
      </c>
      <c r="K1644" s="18" t="str">
        <f t="shared" si="157"/>
        <v/>
      </c>
      <c r="L1644" s="69" t="str">
        <f t="shared" si="159"/>
        <v/>
      </c>
      <c r="N1644" s="23" t="str">
        <f t="shared" si="158"/>
        <v/>
      </c>
    </row>
    <row r="1645" spans="8:14" x14ac:dyDescent="0.25">
      <c r="H1645" s="18" t="str">
        <f t="shared" si="154"/>
        <v/>
      </c>
      <c r="I1645" s="26" t="str">
        <f t="shared" si="155"/>
        <v/>
      </c>
      <c r="J1645" s="18" t="str">
        <f t="shared" si="156"/>
        <v/>
      </c>
      <c r="K1645" s="18" t="str">
        <f t="shared" si="157"/>
        <v/>
      </c>
      <c r="L1645" s="69" t="str">
        <f t="shared" si="159"/>
        <v/>
      </c>
      <c r="N1645" s="23" t="str">
        <f t="shared" si="158"/>
        <v/>
      </c>
    </row>
    <row r="1646" spans="8:14" x14ac:dyDescent="0.25">
      <c r="H1646" s="18" t="str">
        <f t="shared" si="154"/>
        <v/>
      </c>
      <c r="I1646" s="26" t="str">
        <f t="shared" si="155"/>
        <v/>
      </c>
      <c r="J1646" s="18" t="str">
        <f t="shared" si="156"/>
        <v/>
      </c>
      <c r="K1646" s="18" t="str">
        <f t="shared" si="157"/>
        <v/>
      </c>
      <c r="L1646" s="69" t="str">
        <f t="shared" si="159"/>
        <v/>
      </c>
      <c r="N1646" s="23" t="str">
        <f t="shared" si="158"/>
        <v/>
      </c>
    </row>
    <row r="1647" spans="8:14" x14ac:dyDescent="0.25">
      <c r="H1647" s="18" t="str">
        <f t="shared" si="154"/>
        <v/>
      </c>
      <c r="I1647" s="26" t="str">
        <f t="shared" si="155"/>
        <v/>
      </c>
      <c r="J1647" s="18" t="str">
        <f t="shared" si="156"/>
        <v/>
      </c>
      <c r="K1647" s="18" t="str">
        <f t="shared" si="157"/>
        <v/>
      </c>
      <c r="L1647" s="69" t="str">
        <f t="shared" si="159"/>
        <v/>
      </c>
      <c r="N1647" s="23" t="str">
        <f t="shared" si="158"/>
        <v/>
      </c>
    </row>
    <row r="1648" spans="8:14" x14ac:dyDescent="0.25">
      <c r="H1648" s="18" t="str">
        <f t="shared" si="154"/>
        <v/>
      </c>
      <c r="I1648" s="26" t="str">
        <f t="shared" si="155"/>
        <v/>
      </c>
      <c r="J1648" s="18" t="str">
        <f t="shared" si="156"/>
        <v/>
      </c>
      <c r="K1648" s="18" t="str">
        <f t="shared" si="157"/>
        <v/>
      </c>
      <c r="L1648" s="69" t="str">
        <f t="shared" si="159"/>
        <v/>
      </c>
      <c r="N1648" s="23" t="str">
        <f t="shared" si="158"/>
        <v/>
      </c>
    </row>
    <row r="1649" spans="8:14" x14ac:dyDescent="0.25">
      <c r="H1649" s="18" t="str">
        <f t="shared" si="154"/>
        <v/>
      </c>
      <c r="I1649" s="26" t="str">
        <f t="shared" si="155"/>
        <v/>
      </c>
      <c r="J1649" s="18" t="str">
        <f t="shared" si="156"/>
        <v/>
      </c>
      <c r="K1649" s="18" t="str">
        <f t="shared" si="157"/>
        <v/>
      </c>
      <c r="L1649" s="69" t="str">
        <f t="shared" si="159"/>
        <v/>
      </c>
      <c r="N1649" s="23" t="str">
        <f t="shared" si="158"/>
        <v/>
      </c>
    </row>
    <row r="1650" spans="8:14" x14ac:dyDescent="0.25">
      <c r="H1650" s="18" t="str">
        <f t="shared" si="154"/>
        <v/>
      </c>
      <c r="I1650" s="26" t="str">
        <f t="shared" si="155"/>
        <v/>
      </c>
      <c r="J1650" s="18" t="str">
        <f t="shared" si="156"/>
        <v/>
      </c>
      <c r="K1650" s="18" t="str">
        <f t="shared" si="157"/>
        <v/>
      </c>
      <c r="L1650" s="69" t="str">
        <f t="shared" si="159"/>
        <v/>
      </c>
      <c r="N1650" s="23" t="str">
        <f t="shared" si="158"/>
        <v/>
      </c>
    </row>
    <row r="1651" spans="8:14" x14ac:dyDescent="0.25">
      <c r="H1651" s="18" t="str">
        <f t="shared" si="154"/>
        <v/>
      </c>
      <c r="I1651" s="26" t="str">
        <f t="shared" si="155"/>
        <v/>
      </c>
      <c r="J1651" s="18" t="str">
        <f t="shared" si="156"/>
        <v/>
      </c>
      <c r="K1651" s="18" t="str">
        <f t="shared" si="157"/>
        <v/>
      </c>
      <c r="L1651" s="69" t="str">
        <f t="shared" si="159"/>
        <v/>
      </c>
      <c r="N1651" s="23" t="str">
        <f t="shared" si="158"/>
        <v/>
      </c>
    </row>
    <row r="1652" spans="8:14" x14ac:dyDescent="0.25">
      <c r="H1652" s="18" t="str">
        <f t="shared" si="154"/>
        <v/>
      </c>
      <c r="I1652" s="26" t="str">
        <f t="shared" si="155"/>
        <v/>
      </c>
      <c r="J1652" s="18" t="str">
        <f t="shared" si="156"/>
        <v/>
      </c>
      <c r="K1652" s="18" t="str">
        <f t="shared" si="157"/>
        <v/>
      </c>
      <c r="L1652" s="69" t="str">
        <f t="shared" si="159"/>
        <v/>
      </c>
      <c r="N1652" s="23" t="str">
        <f t="shared" si="158"/>
        <v/>
      </c>
    </row>
    <row r="1653" spans="8:14" x14ac:dyDescent="0.25">
      <c r="H1653" s="18" t="str">
        <f t="shared" si="154"/>
        <v/>
      </c>
      <c r="I1653" s="26" t="str">
        <f t="shared" si="155"/>
        <v/>
      </c>
      <c r="J1653" s="18" t="str">
        <f t="shared" si="156"/>
        <v/>
      </c>
      <c r="K1653" s="18" t="str">
        <f t="shared" si="157"/>
        <v/>
      </c>
      <c r="L1653" s="69" t="str">
        <f t="shared" si="159"/>
        <v/>
      </c>
      <c r="N1653" s="23" t="str">
        <f t="shared" si="158"/>
        <v/>
      </c>
    </row>
    <row r="1654" spans="8:14" x14ac:dyDescent="0.25">
      <c r="H1654" s="18" t="str">
        <f t="shared" si="154"/>
        <v/>
      </c>
      <c r="I1654" s="26" t="str">
        <f t="shared" si="155"/>
        <v/>
      </c>
      <c r="J1654" s="18" t="str">
        <f t="shared" si="156"/>
        <v/>
      </c>
      <c r="K1654" s="18" t="str">
        <f t="shared" si="157"/>
        <v/>
      </c>
      <c r="L1654" s="69" t="str">
        <f t="shared" si="159"/>
        <v/>
      </c>
      <c r="N1654" s="23" t="str">
        <f t="shared" si="158"/>
        <v/>
      </c>
    </row>
    <row r="1655" spans="8:14" x14ac:dyDescent="0.25">
      <c r="H1655" s="18" t="str">
        <f t="shared" si="154"/>
        <v/>
      </c>
      <c r="I1655" s="26" t="str">
        <f t="shared" si="155"/>
        <v/>
      </c>
      <c r="J1655" s="18" t="str">
        <f t="shared" si="156"/>
        <v/>
      </c>
      <c r="K1655" s="18" t="str">
        <f t="shared" si="157"/>
        <v/>
      </c>
      <c r="L1655" s="69" t="str">
        <f t="shared" si="159"/>
        <v/>
      </c>
      <c r="N1655" s="23" t="str">
        <f t="shared" si="158"/>
        <v/>
      </c>
    </row>
    <row r="1656" spans="8:14" x14ac:dyDescent="0.25">
      <c r="H1656" s="18" t="str">
        <f t="shared" si="154"/>
        <v/>
      </c>
      <c r="I1656" s="26" t="str">
        <f t="shared" si="155"/>
        <v/>
      </c>
      <c r="J1656" s="18" t="str">
        <f t="shared" si="156"/>
        <v/>
      </c>
      <c r="K1656" s="18" t="str">
        <f t="shared" si="157"/>
        <v/>
      </c>
      <c r="L1656" s="69" t="str">
        <f t="shared" si="159"/>
        <v/>
      </c>
      <c r="N1656" s="23" t="str">
        <f t="shared" si="158"/>
        <v/>
      </c>
    </row>
    <row r="1657" spans="8:14" x14ac:dyDescent="0.25">
      <c r="H1657" s="18" t="str">
        <f t="shared" si="154"/>
        <v/>
      </c>
      <c r="I1657" s="26" t="str">
        <f t="shared" si="155"/>
        <v/>
      </c>
      <c r="J1657" s="18" t="str">
        <f t="shared" si="156"/>
        <v/>
      </c>
      <c r="K1657" s="18" t="str">
        <f t="shared" si="157"/>
        <v/>
      </c>
      <c r="L1657" s="69" t="str">
        <f t="shared" si="159"/>
        <v/>
      </c>
      <c r="N1657" s="23" t="str">
        <f t="shared" si="158"/>
        <v/>
      </c>
    </row>
    <row r="1658" spans="8:14" x14ac:dyDescent="0.25">
      <c r="H1658" s="18" t="str">
        <f t="shared" si="154"/>
        <v/>
      </c>
      <c r="I1658" s="26" t="str">
        <f t="shared" si="155"/>
        <v/>
      </c>
      <c r="J1658" s="18" t="str">
        <f t="shared" si="156"/>
        <v/>
      </c>
      <c r="K1658" s="18" t="str">
        <f t="shared" si="157"/>
        <v/>
      </c>
      <c r="L1658" s="69" t="str">
        <f t="shared" si="159"/>
        <v/>
      </c>
      <c r="N1658" s="23" t="str">
        <f t="shared" si="158"/>
        <v/>
      </c>
    </row>
    <row r="1659" spans="8:14" x14ac:dyDescent="0.25">
      <c r="H1659" s="18" t="str">
        <f t="shared" si="154"/>
        <v/>
      </c>
      <c r="I1659" s="26" t="str">
        <f t="shared" si="155"/>
        <v/>
      </c>
      <c r="J1659" s="18" t="str">
        <f t="shared" si="156"/>
        <v/>
      </c>
      <c r="K1659" s="18" t="str">
        <f t="shared" si="157"/>
        <v/>
      </c>
      <c r="L1659" s="69" t="str">
        <f t="shared" si="159"/>
        <v/>
      </c>
      <c r="N1659" s="23" t="str">
        <f t="shared" si="158"/>
        <v/>
      </c>
    </row>
    <row r="1660" spans="8:14" x14ac:dyDescent="0.25">
      <c r="H1660" s="18" t="str">
        <f t="shared" si="154"/>
        <v/>
      </c>
      <c r="I1660" s="26" t="str">
        <f t="shared" si="155"/>
        <v/>
      </c>
      <c r="J1660" s="18" t="str">
        <f t="shared" si="156"/>
        <v/>
      </c>
      <c r="K1660" s="18" t="str">
        <f t="shared" si="157"/>
        <v/>
      </c>
      <c r="L1660" s="69" t="str">
        <f t="shared" si="159"/>
        <v/>
      </c>
      <c r="N1660" s="23" t="str">
        <f t="shared" si="158"/>
        <v/>
      </c>
    </row>
    <row r="1661" spans="8:14" x14ac:dyDescent="0.25">
      <c r="H1661" s="18" t="str">
        <f t="shared" si="154"/>
        <v/>
      </c>
      <c r="I1661" s="26" t="str">
        <f t="shared" si="155"/>
        <v/>
      </c>
      <c r="J1661" s="18" t="str">
        <f t="shared" si="156"/>
        <v/>
      </c>
      <c r="K1661" s="18" t="str">
        <f t="shared" si="157"/>
        <v/>
      </c>
      <c r="L1661" s="69" t="str">
        <f t="shared" si="159"/>
        <v/>
      </c>
      <c r="N1661" s="23" t="str">
        <f t="shared" si="158"/>
        <v/>
      </c>
    </row>
    <row r="1662" spans="8:14" x14ac:dyDescent="0.25">
      <c r="H1662" s="18" t="str">
        <f t="shared" si="154"/>
        <v/>
      </c>
      <c r="I1662" s="26" t="str">
        <f t="shared" si="155"/>
        <v/>
      </c>
      <c r="J1662" s="18" t="str">
        <f t="shared" si="156"/>
        <v/>
      </c>
      <c r="K1662" s="18" t="str">
        <f t="shared" si="157"/>
        <v/>
      </c>
      <c r="L1662" s="69" t="str">
        <f t="shared" si="159"/>
        <v/>
      </c>
      <c r="N1662" s="23" t="str">
        <f t="shared" si="158"/>
        <v/>
      </c>
    </row>
    <row r="1663" spans="8:14" x14ac:dyDescent="0.25">
      <c r="H1663" s="18" t="str">
        <f t="shared" si="154"/>
        <v/>
      </c>
      <c r="I1663" s="26" t="str">
        <f t="shared" si="155"/>
        <v/>
      </c>
      <c r="J1663" s="18" t="str">
        <f t="shared" si="156"/>
        <v/>
      </c>
      <c r="K1663" s="18" t="str">
        <f t="shared" si="157"/>
        <v/>
      </c>
      <c r="L1663" s="69" t="str">
        <f t="shared" si="159"/>
        <v/>
      </c>
      <c r="N1663" s="23" t="str">
        <f t="shared" si="158"/>
        <v/>
      </c>
    </row>
    <row r="1664" spans="8:14" x14ac:dyDescent="0.25">
      <c r="H1664" s="18" t="str">
        <f t="shared" si="154"/>
        <v/>
      </c>
      <c r="I1664" s="26" t="str">
        <f t="shared" si="155"/>
        <v/>
      </c>
      <c r="J1664" s="18" t="str">
        <f t="shared" si="156"/>
        <v/>
      </c>
      <c r="K1664" s="18" t="str">
        <f t="shared" si="157"/>
        <v/>
      </c>
      <c r="L1664" s="69" t="str">
        <f t="shared" si="159"/>
        <v/>
      </c>
      <c r="N1664" s="23" t="str">
        <f t="shared" si="158"/>
        <v/>
      </c>
    </row>
    <row r="1665" spans="8:14" x14ac:dyDescent="0.25">
      <c r="H1665" s="18" t="str">
        <f t="shared" si="154"/>
        <v/>
      </c>
      <c r="I1665" s="26" t="str">
        <f t="shared" si="155"/>
        <v/>
      </c>
      <c r="J1665" s="18" t="str">
        <f t="shared" si="156"/>
        <v/>
      </c>
      <c r="K1665" s="18" t="str">
        <f t="shared" si="157"/>
        <v/>
      </c>
      <c r="L1665" s="69" t="str">
        <f t="shared" si="159"/>
        <v/>
      </c>
      <c r="N1665" s="23" t="str">
        <f t="shared" si="158"/>
        <v/>
      </c>
    </row>
    <row r="1666" spans="8:14" x14ac:dyDescent="0.25">
      <c r="H1666" s="18" t="str">
        <f t="shared" si="154"/>
        <v/>
      </c>
      <c r="I1666" s="26" t="str">
        <f t="shared" si="155"/>
        <v/>
      </c>
      <c r="J1666" s="18" t="str">
        <f t="shared" si="156"/>
        <v/>
      </c>
      <c r="K1666" s="18" t="str">
        <f t="shared" si="157"/>
        <v/>
      </c>
      <c r="L1666" s="69" t="str">
        <f t="shared" si="159"/>
        <v/>
      </c>
      <c r="N1666" s="23" t="str">
        <f t="shared" si="158"/>
        <v/>
      </c>
    </row>
    <row r="1667" spans="8:14" x14ac:dyDescent="0.25">
      <c r="H1667" s="18" t="str">
        <f t="shared" si="154"/>
        <v/>
      </c>
      <c r="I1667" s="26" t="str">
        <f t="shared" si="155"/>
        <v/>
      </c>
      <c r="J1667" s="18" t="str">
        <f t="shared" si="156"/>
        <v/>
      </c>
      <c r="K1667" s="18" t="str">
        <f t="shared" si="157"/>
        <v/>
      </c>
      <c r="L1667" s="69" t="str">
        <f t="shared" si="159"/>
        <v/>
      </c>
      <c r="N1667" s="23" t="str">
        <f t="shared" si="158"/>
        <v/>
      </c>
    </row>
    <row r="1668" spans="8:14" x14ac:dyDescent="0.25">
      <c r="H1668" s="18" t="str">
        <f t="shared" ref="H1668:H1731" si="160">IF(OR($E1668="",$G1668=""),"",$E1668*$G1668)</f>
        <v/>
      </c>
      <c r="I1668" s="26" t="str">
        <f t="shared" ref="I1668:I1731" si="161">IF($F1668="","",IFERROR(INDEX(CurRate,MATCH($F1668,CurCode,0)),""))</f>
        <v/>
      </c>
      <c r="J1668" s="18" t="str">
        <f t="shared" ref="J1668:J1731" si="162">IF(OR($G1668="",$I1668="",$I1668=0),"",$G1668/$I1668)</f>
        <v/>
      </c>
      <c r="K1668" s="18" t="str">
        <f t="shared" ref="K1668:K1731" si="163">IF(OR($E1668="",$J1668=""),"",$E1668*$J1668)</f>
        <v/>
      </c>
      <c r="L1668" s="69" t="str">
        <f t="shared" si="159"/>
        <v/>
      </c>
      <c r="N1668" s="23" t="str">
        <f t="shared" ref="N1668:N1731" si="164">IF($A1668="","",$A1668*100000+ROW())</f>
        <v/>
      </c>
    </row>
    <row r="1669" spans="8:14" x14ac:dyDescent="0.25">
      <c r="H1669" s="18" t="str">
        <f t="shared" si="160"/>
        <v/>
      </c>
      <c r="I1669" s="26" t="str">
        <f t="shared" si="161"/>
        <v/>
      </c>
      <c r="J1669" s="18" t="str">
        <f t="shared" si="162"/>
        <v/>
      </c>
      <c r="K1669" s="18" t="str">
        <f t="shared" si="163"/>
        <v/>
      </c>
      <c r="L1669" s="69" t="str">
        <f t="shared" ref="L1669:L1732" si="165">IF(D1669="","",IF(ISNUMBER(MATCH(D1669,ItemName,0)),"OK","NOT IN ITEMS LIST"))</f>
        <v/>
      </c>
      <c r="N1669" s="23" t="str">
        <f t="shared" si="164"/>
        <v/>
      </c>
    </row>
    <row r="1670" spans="8:14" x14ac:dyDescent="0.25">
      <c r="H1670" s="18" t="str">
        <f t="shared" si="160"/>
        <v/>
      </c>
      <c r="I1670" s="26" t="str">
        <f t="shared" si="161"/>
        <v/>
      </c>
      <c r="J1670" s="18" t="str">
        <f t="shared" si="162"/>
        <v/>
      </c>
      <c r="K1670" s="18" t="str">
        <f t="shared" si="163"/>
        <v/>
      </c>
      <c r="L1670" s="69" t="str">
        <f t="shared" si="165"/>
        <v/>
      </c>
      <c r="N1670" s="23" t="str">
        <f t="shared" si="164"/>
        <v/>
      </c>
    </row>
    <row r="1671" spans="8:14" x14ac:dyDescent="0.25">
      <c r="H1671" s="18" t="str">
        <f t="shared" si="160"/>
        <v/>
      </c>
      <c r="I1671" s="26" t="str">
        <f t="shared" si="161"/>
        <v/>
      </c>
      <c r="J1671" s="18" t="str">
        <f t="shared" si="162"/>
        <v/>
      </c>
      <c r="K1671" s="18" t="str">
        <f t="shared" si="163"/>
        <v/>
      </c>
      <c r="L1671" s="69" t="str">
        <f t="shared" si="165"/>
        <v/>
      </c>
      <c r="N1671" s="23" t="str">
        <f t="shared" si="164"/>
        <v/>
      </c>
    </row>
    <row r="1672" spans="8:14" x14ac:dyDescent="0.25">
      <c r="H1672" s="18" t="str">
        <f t="shared" si="160"/>
        <v/>
      </c>
      <c r="I1672" s="26" t="str">
        <f t="shared" si="161"/>
        <v/>
      </c>
      <c r="J1672" s="18" t="str">
        <f t="shared" si="162"/>
        <v/>
      </c>
      <c r="K1672" s="18" t="str">
        <f t="shared" si="163"/>
        <v/>
      </c>
      <c r="L1672" s="69" t="str">
        <f t="shared" si="165"/>
        <v/>
      </c>
      <c r="N1672" s="23" t="str">
        <f t="shared" si="164"/>
        <v/>
      </c>
    </row>
    <row r="1673" spans="8:14" x14ac:dyDescent="0.25">
      <c r="H1673" s="18" t="str">
        <f t="shared" si="160"/>
        <v/>
      </c>
      <c r="I1673" s="26" t="str">
        <f t="shared" si="161"/>
        <v/>
      </c>
      <c r="J1673" s="18" t="str">
        <f t="shared" si="162"/>
        <v/>
      </c>
      <c r="K1673" s="18" t="str">
        <f t="shared" si="163"/>
        <v/>
      </c>
      <c r="L1673" s="69" t="str">
        <f t="shared" si="165"/>
        <v/>
      </c>
      <c r="N1673" s="23" t="str">
        <f t="shared" si="164"/>
        <v/>
      </c>
    </row>
    <row r="1674" spans="8:14" x14ac:dyDescent="0.25">
      <c r="H1674" s="18" t="str">
        <f t="shared" si="160"/>
        <v/>
      </c>
      <c r="I1674" s="26" t="str">
        <f t="shared" si="161"/>
        <v/>
      </c>
      <c r="J1674" s="18" t="str">
        <f t="shared" si="162"/>
        <v/>
      </c>
      <c r="K1674" s="18" t="str">
        <f t="shared" si="163"/>
        <v/>
      </c>
      <c r="L1674" s="69" t="str">
        <f t="shared" si="165"/>
        <v/>
      </c>
      <c r="N1674" s="23" t="str">
        <f t="shared" si="164"/>
        <v/>
      </c>
    </row>
    <row r="1675" spans="8:14" x14ac:dyDescent="0.25">
      <c r="H1675" s="18" t="str">
        <f t="shared" si="160"/>
        <v/>
      </c>
      <c r="I1675" s="26" t="str">
        <f t="shared" si="161"/>
        <v/>
      </c>
      <c r="J1675" s="18" t="str">
        <f t="shared" si="162"/>
        <v/>
      </c>
      <c r="K1675" s="18" t="str">
        <f t="shared" si="163"/>
        <v/>
      </c>
      <c r="L1675" s="69" t="str">
        <f t="shared" si="165"/>
        <v/>
      </c>
      <c r="N1675" s="23" t="str">
        <f t="shared" si="164"/>
        <v/>
      </c>
    </row>
    <row r="1676" spans="8:14" x14ac:dyDescent="0.25">
      <c r="H1676" s="18" t="str">
        <f t="shared" si="160"/>
        <v/>
      </c>
      <c r="I1676" s="26" t="str">
        <f t="shared" si="161"/>
        <v/>
      </c>
      <c r="J1676" s="18" t="str">
        <f t="shared" si="162"/>
        <v/>
      </c>
      <c r="K1676" s="18" t="str">
        <f t="shared" si="163"/>
        <v/>
      </c>
      <c r="L1676" s="69" t="str">
        <f t="shared" si="165"/>
        <v/>
      </c>
      <c r="N1676" s="23" t="str">
        <f t="shared" si="164"/>
        <v/>
      </c>
    </row>
    <row r="1677" spans="8:14" x14ac:dyDescent="0.25">
      <c r="H1677" s="18" t="str">
        <f t="shared" si="160"/>
        <v/>
      </c>
      <c r="I1677" s="26" t="str">
        <f t="shared" si="161"/>
        <v/>
      </c>
      <c r="J1677" s="18" t="str">
        <f t="shared" si="162"/>
        <v/>
      </c>
      <c r="K1677" s="18" t="str">
        <f t="shared" si="163"/>
        <v/>
      </c>
      <c r="L1677" s="69" t="str">
        <f t="shared" si="165"/>
        <v/>
      </c>
      <c r="N1677" s="23" t="str">
        <f t="shared" si="164"/>
        <v/>
      </c>
    </row>
    <row r="1678" spans="8:14" x14ac:dyDescent="0.25">
      <c r="H1678" s="18" t="str">
        <f t="shared" si="160"/>
        <v/>
      </c>
      <c r="I1678" s="26" t="str">
        <f t="shared" si="161"/>
        <v/>
      </c>
      <c r="J1678" s="18" t="str">
        <f t="shared" si="162"/>
        <v/>
      </c>
      <c r="K1678" s="18" t="str">
        <f t="shared" si="163"/>
        <v/>
      </c>
      <c r="L1678" s="69" t="str">
        <f t="shared" si="165"/>
        <v/>
      </c>
      <c r="N1678" s="23" t="str">
        <f t="shared" si="164"/>
        <v/>
      </c>
    </row>
    <row r="1679" spans="8:14" x14ac:dyDescent="0.25">
      <c r="H1679" s="18" t="str">
        <f t="shared" si="160"/>
        <v/>
      </c>
      <c r="I1679" s="26" t="str">
        <f t="shared" si="161"/>
        <v/>
      </c>
      <c r="J1679" s="18" t="str">
        <f t="shared" si="162"/>
        <v/>
      </c>
      <c r="K1679" s="18" t="str">
        <f t="shared" si="163"/>
        <v/>
      </c>
      <c r="L1679" s="69" t="str">
        <f t="shared" si="165"/>
        <v/>
      </c>
      <c r="N1679" s="23" t="str">
        <f t="shared" si="164"/>
        <v/>
      </c>
    </row>
    <row r="1680" spans="8:14" x14ac:dyDescent="0.25">
      <c r="H1680" s="18" t="str">
        <f t="shared" si="160"/>
        <v/>
      </c>
      <c r="I1680" s="26" t="str">
        <f t="shared" si="161"/>
        <v/>
      </c>
      <c r="J1680" s="18" t="str">
        <f t="shared" si="162"/>
        <v/>
      </c>
      <c r="K1680" s="18" t="str">
        <f t="shared" si="163"/>
        <v/>
      </c>
      <c r="L1680" s="69" t="str">
        <f t="shared" si="165"/>
        <v/>
      </c>
      <c r="N1680" s="23" t="str">
        <f t="shared" si="164"/>
        <v/>
      </c>
    </row>
    <row r="1681" spans="8:14" x14ac:dyDescent="0.25">
      <c r="H1681" s="18" t="str">
        <f t="shared" si="160"/>
        <v/>
      </c>
      <c r="I1681" s="26" t="str">
        <f t="shared" si="161"/>
        <v/>
      </c>
      <c r="J1681" s="18" t="str">
        <f t="shared" si="162"/>
        <v/>
      </c>
      <c r="K1681" s="18" t="str">
        <f t="shared" si="163"/>
        <v/>
      </c>
      <c r="L1681" s="69" t="str">
        <f t="shared" si="165"/>
        <v/>
      </c>
      <c r="N1681" s="23" t="str">
        <f t="shared" si="164"/>
        <v/>
      </c>
    </row>
    <row r="1682" spans="8:14" x14ac:dyDescent="0.25">
      <c r="H1682" s="18" t="str">
        <f t="shared" si="160"/>
        <v/>
      </c>
      <c r="I1682" s="26" t="str">
        <f t="shared" si="161"/>
        <v/>
      </c>
      <c r="J1682" s="18" t="str">
        <f t="shared" si="162"/>
        <v/>
      </c>
      <c r="K1682" s="18" t="str">
        <f t="shared" si="163"/>
        <v/>
      </c>
      <c r="L1682" s="69" t="str">
        <f t="shared" si="165"/>
        <v/>
      </c>
      <c r="N1682" s="23" t="str">
        <f t="shared" si="164"/>
        <v/>
      </c>
    </row>
    <row r="1683" spans="8:14" x14ac:dyDescent="0.25">
      <c r="H1683" s="18" t="str">
        <f t="shared" si="160"/>
        <v/>
      </c>
      <c r="I1683" s="26" t="str">
        <f t="shared" si="161"/>
        <v/>
      </c>
      <c r="J1683" s="18" t="str">
        <f t="shared" si="162"/>
        <v/>
      </c>
      <c r="K1683" s="18" t="str">
        <f t="shared" si="163"/>
        <v/>
      </c>
      <c r="L1683" s="69" t="str">
        <f t="shared" si="165"/>
        <v/>
      </c>
      <c r="N1683" s="23" t="str">
        <f t="shared" si="164"/>
        <v/>
      </c>
    </row>
    <row r="1684" spans="8:14" x14ac:dyDescent="0.25">
      <c r="H1684" s="18" t="str">
        <f t="shared" si="160"/>
        <v/>
      </c>
      <c r="I1684" s="26" t="str">
        <f t="shared" si="161"/>
        <v/>
      </c>
      <c r="J1684" s="18" t="str">
        <f t="shared" si="162"/>
        <v/>
      </c>
      <c r="K1684" s="18" t="str">
        <f t="shared" si="163"/>
        <v/>
      </c>
      <c r="L1684" s="69" t="str">
        <f t="shared" si="165"/>
        <v/>
      </c>
      <c r="N1684" s="23" t="str">
        <f t="shared" si="164"/>
        <v/>
      </c>
    </row>
    <row r="1685" spans="8:14" x14ac:dyDescent="0.25">
      <c r="H1685" s="18" t="str">
        <f t="shared" si="160"/>
        <v/>
      </c>
      <c r="I1685" s="26" t="str">
        <f t="shared" si="161"/>
        <v/>
      </c>
      <c r="J1685" s="18" t="str">
        <f t="shared" si="162"/>
        <v/>
      </c>
      <c r="K1685" s="18" t="str">
        <f t="shared" si="163"/>
        <v/>
      </c>
      <c r="L1685" s="69" t="str">
        <f t="shared" si="165"/>
        <v/>
      </c>
      <c r="N1685" s="23" t="str">
        <f t="shared" si="164"/>
        <v/>
      </c>
    </row>
    <row r="1686" spans="8:14" x14ac:dyDescent="0.25">
      <c r="H1686" s="18" t="str">
        <f t="shared" si="160"/>
        <v/>
      </c>
      <c r="I1686" s="26" t="str">
        <f t="shared" si="161"/>
        <v/>
      </c>
      <c r="J1686" s="18" t="str">
        <f t="shared" si="162"/>
        <v/>
      </c>
      <c r="K1686" s="18" t="str">
        <f t="shared" si="163"/>
        <v/>
      </c>
      <c r="L1686" s="69" t="str">
        <f t="shared" si="165"/>
        <v/>
      </c>
      <c r="N1686" s="23" t="str">
        <f t="shared" si="164"/>
        <v/>
      </c>
    </row>
    <row r="1687" spans="8:14" x14ac:dyDescent="0.25">
      <c r="H1687" s="18" t="str">
        <f t="shared" si="160"/>
        <v/>
      </c>
      <c r="I1687" s="26" t="str">
        <f t="shared" si="161"/>
        <v/>
      </c>
      <c r="J1687" s="18" t="str">
        <f t="shared" si="162"/>
        <v/>
      </c>
      <c r="K1687" s="18" t="str">
        <f t="shared" si="163"/>
        <v/>
      </c>
      <c r="L1687" s="69" t="str">
        <f t="shared" si="165"/>
        <v/>
      </c>
      <c r="N1687" s="23" t="str">
        <f t="shared" si="164"/>
        <v/>
      </c>
    </row>
    <row r="1688" spans="8:14" x14ac:dyDescent="0.25">
      <c r="H1688" s="18" t="str">
        <f t="shared" si="160"/>
        <v/>
      </c>
      <c r="I1688" s="26" t="str">
        <f t="shared" si="161"/>
        <v/>
      </c>
      <c r="J1688" s="18" t="str">
        <f t="shared" si="162"/>
        <v/>
      </c>
      <c r="K1688" s="18" t="str">
        <f t="shared" si="163"/>
        <v/>
      </c>
      <c r="L1688" s="69" t="str">
        <f t="shared" si="165"/>
        <v/>
      </c>
      <c r="N1688" s="23" t="str">
        <f t="shared" si="164"/>
        <v/>
      </c>
    </row>
    <row r="1689" spans="8:14" x14ac:dyDescent="0.25">
      <c r="H1689" s="18" t="str">
        <f t="shared" si="160"/>
        <v/>
      </c>
      <c r="I1689" s="26" t="str">
        <f t="shared" si="161"/>
        <v/>
      </c>
      <c r="J1689" s="18" t="str">
        <f t="shared" si="162"/>
        <v/>
      </c>
      <c r="K1689" s="18" t="str">
        <f t="shared" si="163"/>
        <v/>
      </c>
      <c r="L1689" s="69" t="str">
        <f t="shared" si="165"/>
        <v/>
      </c>
      <c r="N1689" s="23" t="str">
        <f t="shared" si="164"/>
        <v/>
      </c>
    </row>
    <row r="1690" spans="8:14" x14ac:dyDescent="0.25">
      <c r="H1690" s="18" t="str">
        <f t="shared" si="160"/>
        <v/>
      </c>
      <c r="I1690" s="26" t="str">
        <f t="shared" si="161"/>
        <v/>
      </c>
      <c r="J1690" s="18" t="str">
        <f t="shared" si="162"/>
        <v/>
      </c>
      <c r="K1690" s="18" t="str">
        <f t="shared" si="163"/>
        <v/>
      </c>
      <c r="L1690" s="69" t="str">
        <f t="shared" si="165"/>
        <v/>
      </c>
      <c r="N1690" s="23" t="str">
        <f t="shared" si="164"/>
        <v/>
      </c>
    </row>
    <row r="1691" spans="8:14" x14ac:dyDescent="0.25">
      <c r="H1691" s="18" t="str">
        <f t="shared" si="160"/>
        <v/>
      </c>
      <c r="I1691" s="26" t="str">
        <f t="shared" si="161"/>
        <v/>
      </c>
      <c r="J1691" s="18" t="str">
        <f t="shared" si="162"/>
        <v/>
      </c>
      <c r="K1691" s="18" t="str">
        <f t="shared" si="163"/>
        <v/>
      </c>
      <c r="L1691" s="69" t="str">
        <f t="shared" si="165"/>
        <v/>
      </c>
      <c r="N1691" s="23" t="str">
        <f t="shared" si="164"/>
        <v/>
      </c>
    </row>
    <row r="1692" spans="8:14" x14ac:dyDescent="0.25">
      <c r="H1692" s="18" t="str">
        <f t="shared" si="160"/>
        <v/>
      </c>
      <c r="I1692" s="26" t="str">
        <f t="shared" si="161"/>
        <v/>
      </c>
      <c r="J1692" s="18" t="str">
        <f t="shared" si="162"/>
        <v/>
      </c>
      <c r="K1692" s="18" t="str">
        <f t="shared" si="163"/>
        <v/>
      </c>
      <c r="L1692" s="69" t="str">
        <f t="shared" si="165"/>
        <v/>
      </c>
      <c r="N1692" s="23" t="str">
        <f t="shared" si="164"/>
        <v/>
      </c>
    </row>
    <row r="1693" spans="8:14" x14ac:dyDescent="0.25">
      <c r="H1693" s="18" t="str">
        <f t="shared" si="160"/>
        <v/>
      </c>
      <c r="I1693" s="26" t="str">
        <f t="shared" si="161"/>
        <v/>
      </c>
      <c r="J1693" s="18" t="str">
        <f t="shared" si="162"/>
        <v/>
      </c>
      <c r="K1693" s="18" t="str">
        <f t="shared" si="163"/>
        <v/>
      </c>
      <c r="L1693" s="69" t="str">
        <f t="shared" si="165"/>
        <v/>
      </c>
      <c r="N1693" s="23" t="str">
        <f t="shared" si="164"/>
        <v/>
      </c>
    </row>
    <row r="1694" spans="8:14" x14ac:dyDescent="0.25">
      <c r="H1694" s="18" t="str">
        <f t="shared" si="160"/>
        <v/>
      </c>
      <c r="I1694" s="26" t="str">
        <f t="shared" si="161"/>
        <v/>
      </c>
      <c r="J1694" s="18" t="str">
        <f t="shared" si="162"/>
        <v/>
      </c>
      <c r="K1694" s="18" t="str">
        <f t="shared" si="163"/>
        <v/>
      </c>
      <c r="L1694" s="69" t="str">
        <f t="shared" si="165"/>
        <v/>
      </c>
      <c r="N1694" s="23" t="str">
        <f t="shared" si="164"/>
        <v/>
      </c>
    </row>
    <row r="1695" spans="8:14" x14ac:dyDescent="0.25">
      <c r="H1695" s="18" t="str">
        <f t="shared" si="160"/>
        <v/>
      </c>
      <c r="I1695" s="26" t="str">
        <f t="shared" si="161"/>
        <v/>
      </c>
      <c r="J1695" s="18" t="str">
        <f t="shared" si="162"/>
        <v/>
      </c>
      <c r="K1695" s="18" t="str">
        <f t="shared" si="163"/>
        <v/>
      </c>
      <c r="L1695" s="69" t="str">
        <f t="shared" si="165"/>
        <v/>
      </c>
      <c r="N1695" s="23" t="str">
        <f t="shared" si="164"/>
        <v/>
      </c>
    </row>
    <row r="1696" spans="8:14" x14ac:dyDescent="0.25">
      <c r="H1696" s="18" t="str">
        <f t="shared" si="160"/>
        <v/>
      </c>
      <c r="I1696" s="26" t="str">
        <f t="shared" si="161"/>
        <v/>
      </c>
      <c r="J1696" s="18" t="str">
        <f t="shared" si="162"/>
        <v/>
      </c>
      <c r="K1696" s="18" t="str">
        <f t="shared" si="163"/>
        <v/>
      </c>
      <c r="L1696" s="69" t="str">
        <f t="shared" si="165"/>
        <v/>
      </c>
      <c r="N1696" s="23" t="str">
        <f t="shared" si="164"/>
        <v/>
      </c>
    </row>
    <row r="1697" spans="8:14" x14ac:dyDescent="0.25">
      <c r="H1697" s="18" t="str">
        <f t="shared" si="160"/>
        <v/>
      </c>
      <c r="I1697" s="26" t="str">
        <f t="shared" si="161"/>
        <v/>
      </c>
      <c r="J1697" s="18" t="str">
        <f t="shared" si="162"/>
        <v/>
      </c>
      <c r="K1697" s="18" t="str">
        <f t="shared" si="163"/>
        <v/>
      </c>
      <c r="L1697" s="69" t="str">
        <f t="shared" si="165"/>
        <v/>
      </c>
      <c r="N1697" s="23" t="str">
        <f t="shared" si="164"/>
        <v/>
      </c>
    </row>
    <row r="1698" spans="8:14" x14ac:dyDescent="0.25">
      <c r="H1698" s="18" t="str">
        <f t="shared" si="160"/>
        <v/>
      </c>
      <c r="I1698" s="26" t="str">
        <f t="shared" si="161"/>
        <v/>
      </c>
      <c r="J1698" s="18" t="str">
        <f t="shared" si="162"/>
        <v/>
      </c>
      <c r="K1698" s="18" t="str">
        <f t="shared" si="163"/>
        <v/>
      </c>
      <c r="L1698" s="69" t="str">
        <f t="shared" si="165"/>
        <v/>
      </c>
      <c r="N1698" s="23" t="str">
        <f t="shared" si="164"/>
        <v/>
      </c>
    </row>
    <row r="1699" spans="8:14" x14ac:dyDescent="0.25">
      <c r="H1699" s="18" t="str">
        <f t="shared" si="160"/>
        <v/>
      </c>
      <c r="I1699" s="26" t="str">
        <f t="shared" si="161"/>
        <v/>
      </c>
      <c r="J1699" s="18" t="str">
        <f t="shared" si="162"/>
        <v/>
      </c>
      <c r="K1699" s="18" t="str">
        <f t="shared" si="163"/>
        <v/>
      </c>
      <c r="L1699" s="69" t="str">
        <f t="shared" si="165"/>
        <v/>
      </c>
      <c r="N1699" s="23" t="str">
        <f t="shared" si="164"/>
        <v/>
      </c>
    </row>
    <row r="1700" spans="8:14" x14ac:dyDescent="0.25">
      <c r="H1700" s="18" t="str">
        <f t="shared" si="160"/>
        <v/>
      </c>
      <c r="I1700" s="26" t="str">
        <f t="shared" si="161"/>
        <v/>
      </c>
      <c r="J1700" s="18" t="str">
        <f t="shared" si="162"/>
        <v/>
      </c>
      <c r="K1700" s="18" t="str">
        <f t="shared" si="163"/>
        <v/>
      </c>
      <c r="L1700" s="69" t="str">
        <f t="shared" si="165"/>
        <v/>
      </c>
      <c r="N1700" s="23" t="str">
        <f t="shared" si="164"/>
        <v/>
      </c>
    </row>
    <row r="1701" spans="8:14" x14ac:dyDescent="0.25">
      <c r="H1701" s="18" t="str">
        <f t="shared" si="160"/>
        <v/>
      </c>
      <c r="I1701" s="26" t="str">
        <f t="shared" si="161"/>
        <v/>
      </c>
      <c r="J1701" s="18" t="str">
        <f t="shared" si="162"/>
        <v/>
      </c>
      <c r="K1701" s="18" t="str">
        <f t="shared" si="163"/>
        <v/>
      </c>
      <c r="L1701" s="69" t="str">
        <f t="shared" si="165"/>
        <v/>
      </c>
      <c r="N1701" s="23" t="str">
        <f t="shared" si="164"/>
        <v/>
      </c>
    </row>
    <row r="1702" spans="8:14" x14ac:dyDescent="0.25">
      <c r="H1702" s="18" t="str">
        <f t="shared" si="160"/>
        <v/>
      </c>
      <c r="I1702" s="26" t="str">
        <f t="shared" si="161"/>
        <v/>
      </c>
      <c r="J1702" s="18" t="str">
        <f t="shared" si="162"/>
        <v/>
      </c>
      <c r="K1702" s="18" t="str">
        <f t="shared" si="163"/>
        <v/>
      </c>
      <c r="L1702" s="69" t="str">
        <f t="shared" si="165"/>
        <v/>
      </c>
      <c r="N1702" s="23" t="str">
        <f t="shared" si="164"/>
        <v/>
      </c>
    </row>
    <row r="1703" spans="8:14" x14ac:dyDescent="0.25">
      <c r="H1703" s="18" t="str">
        <f t="shared" si="160"/>
        <v/>
      </c>
      <c r="I1703" s="26" t="str">
        <f t="shared" si="161"/>
        <v/>
      </c>
      <c r="J1703" s="18" t="str">
        <f t="shared" si="162"/>
        <v/>
      </c>
      <c r="K1703" s="18" t="str">
        <f t="shared" si="163"/>
        <v/>
      </c>
      <c r="L1703" s="69" t="str">
        <f t="shared" si="165"/>
        <v/>
      </c>
      <c r="N1703" s="23" t="str">
        <f t="shared" si="164"/>
        <v/>
      </c>
    </row>
    <row r="1704" spans="8:14" x14ac:dyDescent="0.25">
      <c r="H1704" s="18" t="str">
        <f t="shared" si="160"/>
        <v/>
      </c>
      <c r="I1704" s="26" t="str">
        <f t="shared" si="161"/>
        <v/>
      </c>
      <c r="J1704" s="18" t="str">
        <f t="shared" si="162"/>
        <v/>
      </c>
      <c r="K1704" s="18" t="str">
        <f t="shared" si="163"/>
        <v/>
      </c>
      <c r="L1704" s="69" t="str">
        <f t="shared" si="165"/>
        <v/>
      </c>
      <c r="N1704" s="23" t="str">
        <f t="shared" si="164"/>
        <v/>
      </c>
    </row>
    <row r="1705" spans="8:14" x14ac:dyDescent="0.25">
      <c r="H1705" s="18" t="str">
        <f t="shared" si="160"/>
        <v/>
      </c>
      <c r="I1705" s="26" t="str">
        <f t="shared" si="161"/>
        <v/>
      </c>
      <c r="J1705" s="18" t="str">
        <f t="shared" si="162"/>
        <v/>
      </c>
      <c r="K1705" s="18" t="str">
        <f t="shared" si="163"/>
        <v/>
      </c>
      <c r="L1705" s="69" t="str">
        <f t="shared" si="165"/>
        <v/>
      </c>
      <c r="N1705" s="23" t="str">
        <f t="shared" si="164"/>
        <v/>
      </c>
    </row>
    <row r="1706" spans="8:14" x14ac:dyDescent="0.25">
      <c r="H1706" s="18" t="str">
        <f t="shared" si="160"/>
        <v/>
      </c>
      <c r="I1706" s="26" t="str">
        <f t="shared" si="161"/>
        <v/>
      </c>
      <c r="J1706" s="18" t="str">
        <f t="shared" si="162"/>
        <v/>
      </c>
      <c r="K1706" s="18" t="str">
        <f t="shared" si="163"/>
        <v/>
      </c>
      <c r="L1706" s="69" t="str">
        <f t="shared" si="165"/>
        <v/>
      </c>
      <c r="N1706" s="23" t="str">
        <f t="shared" si="164"/>
        <v/>
      </c>
    </row>
    <row r="1707" spans="8:14" x14ac:dyDescent="0.25">
      <c r="H1707" s="18" t="str">
        <f t="shared" si="160"/>
        <v/>
      </c>
      <c r="I1707" s="26" t="str">
        <f t="shared" si="161"/>
        <v/>
      </c>
      <c r="J1707" s="18" t="str">
        <f t="shared" si="162"/>
        <v/>
      </c>
      <c r="K1707" s="18" t="str">
        <f t="shared" si="163"/>
        <v/>
      </c>
      <c r="L1707" s="69" t="str">
        <f t="shared" si="165"/>
        <v/>
      </c>
      <c r="N1707" s="23" t="str">
        <f t="shared" si="164"/>
        <v/>
      </c>
    </row>
    <row r="1708" spans="8:14" x14ac:dyDescent="0.25">
      <c r="H1708" s="18" t="str">
        <f t="shared" si="160"/>
        <v/>
      </c>
      <c r="I1708" s="26" t="str">
        <f t="shared" si="161"/>
        <v/>
      </c>
      <c r="J1708" s="18" t="str">
        <f t="shared" si="162"/>
        <v/>
      </c>
      <c r="K1708" s="18" t="str">
        <f t="shared" si="163"/>
        <v/>
      </c>
      <c r="L1708" s="69" t="str">
        <f t="shared" si="165"/>
        <v/>
      </c>
      <c r="N1708" s="23" t="str">
        <f t="shared" si="164"/>
        <v/>
      </c>
    </row>
    <row r="1709" spans="8:14" x14ac:dyDescent="0.25">
      <c r="H1709" s="18" t="str">
        <f t="shared" si="160"/>
        <v/>
      </c>
      <c r="I1709" s="26" t="str">
        <f t="shared" si="161"/>
        <v/>
      </c>
      <c r="J1709" s="18" t="str">
        <f t="shared" si="162"/>
        <v/>
      </c>
      <c r="K1709" s="18" t="str">
        <f t="shared" si="163"/>
        <v/>
      </c>
      <c r="L1709" s="69" t="str">
        <f t="shared" si="165"/>
        <v/>
      </c>
      <c r="N1709" s="23" t="str">
        <f t="shared" si="164"/>
        <v/>
      </c>
    </row>
    <row r="1710" spans="8:14" x14ac:dyDescent="0.25">
      <c r="H1710" s="18" t="str">
        <f t="shared" si="160"/>
        <v/>
      </c>
      <c r="I1710" s="26" t="str">
        <f t="shared" si="161"/>
        <v/>
      </c>
      <c r="J1710" s="18" t="str">
        <f t="shared" si="162"/>
        <v/>
      </c>
      <c r="K1710" s="18" t="str">
        <f t="shared" si="163"/>
        <v/>
      </c>
      <c r="L1710" s="69" t="str">
        <f t="shared" si="165"/>
        <v/>
      </c>
      <c r="N1710" s="23" t="str">
        <f t="shared" si="164"/>
        <v/>
      </c>
    </row>
    <row r="1711" spans="8:14" x14ac:dyDescent="0.25">
      <c r="H1711" s="18" t="str">
        <f t="shared" si="160"/>
        <v/>
      </c>
      <c r="I1711" s="26" t="str">
        <f t="shared" si="161"/>
        <v/>
      </c>
      <c r="J1711" s="18" t="str">
        <f t="shared" si="162"/>
        <v/>
      </c>
      <c r="K1711" s="18" t="str">
        <f t="shared" si="163"/>
        <v/>
      </c>
      <c r="L1711" s="69" t="str">
        <f t="shared" si="165"/>
        <v/>
      </c>
      <c r="N1711" s="23" t="str">
        <f t="shared" si="164"/>
        <v/>
      </c>
    </row>
    <row r="1712" spans="8:14" x14ac:dyDescent="0.25">
      <c r="H1712" s="18" t="str">
        <f t="shared" si="160"/>
        <v/>
      </c>
      <c r="I1712" s="26" t="str">
        <f t="shared" si="161"/>
        <v/>
      </c>
      <c r="J1712" s="18" t="str">
        <f t="shared" si="162"/>
        <v/>
      </c>
      <c r="K1712" s="18" t="str">
        <f t="shared" si="163"/>
        <v/>
      </c>
      <c r="L1712" s="69" t="str">
        <f t="shared" si="165"/>
        <v/>
      </c>
      <c r="N1712" s="23" t="str">
        <f t="shared" si="164"/>
        <v/>
      </c>
    </row>
    <row r="1713" spans="8:14" x14ac:dyDescent="0.25">
      <c r="H1713" s="18" t="str">
        <f t="shared" si="160"/>
        <v/>
      </c>
      <c r="I1713" s="26" t="str">
        <f t="shared" si="161"/>
        <v/>
      </c>
      <c r="J1713" s="18" t="str">
        <f t="shared" si="162"/>
        <v/>
      </c>
      <c r="K1713" s="18" t="str">
        <f t="shared" si="163"/>
        <v/>
      </c>
      <c r="L1713" s="69" t="str">
        <f t="shared" si="165"/>
        <v/>
      </c>
      <c r="N1713" s="23" t="str">
        <f t="shared" si="164"/>
        <v/>
      </c>
    </row>
    <row r="1714" spans="8:14" x14ac:dyDescent="0.25">
      <c r="H1714" s="18" t="str">
        <f t="shared" si="160"/>
        <v/>
      </c>
      <c r="I1714" s="26" t="str">
        <f t="shared" si="161"/>
        <v/>
      </c>
      <c r="J1714" s="18" t="str">
        <f t="shared" si="162"/>
        <v/>
      </c>
      <c r="K1714" s="18" t="str">
        <f t="shared" si="163"/>
        <v/>
      </c>
      <c r="L1714" s="69" t="str">
        <f t="shared" si="165"/>
        <v/>
      </c>
      <c r="N1714" s="23" t="str">
        <f t="shared" si="164"/>
        <v/>
      </c>
    </row>
    <row r="1715" spans="8:14" x14ac:dyDescent="0.25">
      <c r="H1715" s="18" t="str">
        <f t="shared" si="160"/>
        <v/>
      </c>
      <c r="I1715" s="26" t="str">
        <f t="shared" si="161"/>
        <v/>
      </c>
      <c r="J1715" s="18" t="str">
        <f t="shared" si="162"/>
        <v/>
      </c>
      <c r="K1715" s="18" t="str">
        <f t="shared" si="163"/>
        <v/>
      </c>
      <c r="L1715" s="69" t="str">
        <f t="shared" si="165"/>
        <v/>
      </c>
      <c r="N1715" s="23" t="str">
        <f t="shared" si="164"/>
        <v/>
      </c>
    </row>
    <row r="1716" spans="8:14" x14ac:dyDescent="0.25">
      <c r="H1716" s="18" t="str">
        <f t="shared" si="160"/>
        <v/>
      </c>
      <c r="I1716" s="26" t="str">
        <f t="shared" si="161"/>
        <v/>
      </c>
      <c r="J1716" s="18" t="str">
        <f t="shared" si="162"/>
        <v/>
      </c>
      <c r="K1716" s="18" t="str">
        <f t="shared" si="163"/>
        <v/>
      </c>
      <c r="L1716" s="69" t="str">
        <f t="shared" si="165"/>
        <v/>
      </c>
      <c r="N1716" s="23" t="str">
        <f t="shared" si="164"/>
        <v/>
      </c>
    </row>
    <row r="1717" spans="8:14" x14ac:dyDescent="0.25">
      <c r="H1717" s="18" t="str">
        <f t="shared" si="160"/>
        <v/>
      </c>
      <c r="I1717" s="26" t="str">
        <f t="shared" si="161"/>
        <v/>
      </c>
      <c r="J1717" s="18" t="str">
        <f t="shared" si="162"/>
        <v/>
      </c>
      <c r="K1717" s="18" t="str">
        <f t="shared" si="163"/>
        <v/>
      </c>
      <c r="L1717" s="69" t="str">
        <f t="shared" si="165"/>
        <v/>
      </c>
      <c r="N1717" s="23" t="str">
        <f t="shared" si="164"/>
        <v/>
      </c>
    </row>
    <row r="1718" spans="8:14" x14ac:dyDescent="0.25">
      <c r="H1718" s="18" t="str">
        <f t="shared" si="160"/>
        <v/>
      </c>
      <c r="I1718" s="26" t="str">
        <f t="shared" si="161"/>
        <v/>
      </c>
      <c r="J1718" s="18" t="str">
        <f t="shared" si="162"/>
        <v/>
      </c>
      <c r="K1718" s="18" t="str">
        <f t="shared" si="163"/>
        <v/>
      </c>
      <c r="L1718" s="69" t="str">
        <f t="shared" si="165"/>
        <v/>
      </c>
      <c r="N1718" s="23" t="str">
        <f t="shared" si="164"/>
        <v/>
      </c>
    </row>
    <row r="1719" spans="8:14" x14ac:dyDescent="0.25">
      <c r="H1719" s="18" t="str">
        <f t="shared" si="160"/>
        <v/>
      </c>
      <c r="I1719" s="26" t="str">
        <f t="shared" si="161"/>
        <v/>
      </c>
      <c r="J1719" s="18" t="str">
        <f t="shared" si="162"/>
        <v/>
      </c>
      <c r="K1719" s="18" t="str">
        <f t="shared" si="163"/>
        <v/>
      </c>
      <c r="L1719" s="69" t="str">
        <f t="shared" si="165"/>
        <v/>
      </c>
      <c r="N1719" s="23" t="str">
        <f t="shared" si="164"/>
        <v/>
      </c>
    </row>
    <row r="1720" spans="8:14" x14ac:dyDescent="0.25">
      <c r="H1720" s="18" t="str">
        <f t="shared" si="160"/>
        <v/>
      </c>
      <c r="I1720" s="26" t="str">
        <f t="shared" si="161"/>
        <v/>
      </c>
      <c r="J1720" s="18" t="str">
        <f t="shared" si="162"/>
        <v/>
      </c>
      <c r="K1720" s="18" t="str">
        <f t="shared" si="163"/>
        <v/>
      </c>
      <c r="L1720" s="69" t="str">
        <f t="shared" si="165"/>
        <v/>
      </c>
      <c r="N1720" s="23" t="str">
        <f t="shared" si="164"/>
        <v/>
      </c>
    </row>
    <row r="1721" spans="8:14" x14ac:dyDescent="0.25">
      <c r="H1721" s="18" t="str">
        <f t="shared" si="160"/>
        <v/>
      </c>
      <c r="I1721" s="26" t="str">
        <f t="shared" si="161"/>
        <v/>
      </c>
      <c r="J1721" s="18" t="str">
        <f t="shared" si="162"/>
        <v/>
      </c>
      <c r="K1721" s="18" t="str">
        <f t="shared" si="163"/>
        <v/>
      </c>
      <c r="L1721" s="69" t="str">
        <f t="shared" si="165"/>
        <v/>
      </c>
      <c r="N1721" s="23" t="str">
        <f t="shared" si="164"/>
        <v/>
      </c>
    </row>
    <row r="1722" spans="8:14" x14ac:dyDescent="0.25">
      <c r="H1722" s="18" t="str">
        <f t="shared" si="160"/>
        <v/>
      </c>
      <c r="I1722" s="26" t="str">
        <f t="shared" si="161"/>
        <v/>
      </c>
      <c r="J1722" s="18" t="str">
        <f t="shared" si="162"/>
        <v/>
      </c>
      <c r="K1722" s="18" t="str">
        <f t="shared" si="163"/>
        <v/>
      </c>
      <c r="L1722" s="69" t="str">
        <f t="shared" si="165"/>
        <v/>
      </c>
      <c r="N1722" s="23" t="str">
        <f t="shared" si="164"/>
        <v/>
      </c>
    </row>
    <row r="1723" spans="8:14" x14ac:dyDescent="0.25">
      <c r="H1723" s="18" t="str">
        <f t="shared" si="160"/>
        <v/>
      </c>
      <c r="I1723" s="26" t="str">
        <f t="shared" si="161"/>
        <v/>
      </c>
      <c r="J1723" s="18" t="str">
        <f t="shared" si="162"/>
        <v/>
      </c>
      <c r="K1723" s="18" t="str">
        <f t="shared" si="163"/>
        <v/>
      </c>
      <c r="L1723" s="69" t="str">
        <f t="shared" si="165"/>
        <v/>
      </c>
      <c r="N1723" s="23" t="str">
        <f t="shared" si="164"/>
        <v/>
      </c>
    </row>
    <row r="1724" spans="8:14" x14ac:dyDescent="0.25">
      <c r="H1724" s="18" t="str">
        <f t="shared" si="160"/>
        <v/>
      </c>
      <c r="I1724" s="26" t="str">
        <f t="shared" si="161"/>
        <v/>
      </c>
      <c r="J1724" s="18" t="str">
        <f t="shared" si="162"/>
        <v/>
      </c>
      <c r="K1724" s="18" t="str">
        <f t="shared" si="163"/>
        <v/>
      </c>
      <c r="L1724" s="69" t="str">
        <f t="shared" si="165"/>
        <v/>
      </c>
      <c r="N1724" s="23" t="str">
        <f t="shared" si="164"/>
        <v/>
      </c>
    </row>
    <row r="1725" spans="8:14" x14ac:dyDescent="0.25">
      <c r="H1725" s="18" t="str">
        <f t="shared" si="160"/>
        <v/>
      </c>
      <c r="I1725" s="26" t="str">
        <f t="shared" si="161"/>
        <v/>
      </c>
      <c r="J1725" s="18" t="str">
        <f t="shared" si="162"/>
        <v/>
      </c>
      <c r="K1725" s="18" t="str">
        <f t="shared" si="163"/>
        <v/>
      </c>
      <c r="L1725" s="69" t="str">
        <f t="shared" si="165"/>
        <v/>
      </c>
      <c r="N1725" s="23" t="str">
        <f t="shared" si="164"/>
        <v/>
      </c>
    </row>
    <row r="1726" spans="8:14" x14ac:dyDescent="0.25">
      <c r="H1726" s="18" t="str">
        <f t="shared" si="160"/>
        <v/>
      </c>
      <c r="I1726" s="26" t="str">
        <f t="shared" si="161"/>
        <v/>
      </c>
      <c r="J1726" s="18" t="str">
        <f t="shared" si="162"/>
        <v/>
      </c>
      <c r="K1726" s="18" t="str">
        <f t="shared" si="163"/>
        <v/>
      </c>
      <c r="L1726" s="69" t="str">
        <f t="shared" si="165"/>
        <v/>
      </c>
      <c r="N1726" s="23" t="str">
        <f t="shared" si="164"/>
        <v/>
      </c>
    </row>
    <row r="1727" spans="8:14" x14ac:dyDescent="0.25">
      <c r="H1727" s="18" t="str">
        <f t="shared" si="160"/>
        <v/>
      </c>
      <c r="I1727" s="26" t="str">
        <f t="shared" si="161"/>
        <v/>
      </c>
      <c r="J1727" s="18" t="str">
        <f t="shared" si="162"/>
        <v/>
      </c>
      <c r="K1727" s="18" t="str">
        <f t="shared" si="163"/>
        <v/>
      </c>
      <c r="L1727" s="69" t="str">
        <f t="shared" si="165"/>
        <v/>
      </c>
      <c r="N1727" s="23" t="str">
        <f t="shared" si="164"/>
        <v/>
      </c>
    </row>
    <row r="1728" spans="8:14" x14ac:dyDescent="0.25">
      <c r="H1728" s="18" t="str">
        <f t="shared" si="160"/>
        <v/>
      </c>
      <c r="I1728" s="26" t="str">
        <f t="shared" si="161"/>
        <v/>
      </c>
      <c r="J1728" s="18" t="str">
        <f t="shared" si="162"/>
        <v/>
      </c>
      <c r="K1728" s="18" t="str">
        <f t="shared" si="163"/>
        <v/>
      </c>
      <c r="L1728" s="69" t="str">
        <f t="shared" si="165"/>
        <v/>
      </c>
      <c r="N1728" s="23" t="str">
        <f t="shared" si="164"/>
        <v/>
      </c>
    </row>
    <row r="1729" spans="8:14" x14ac:dyDescent="0.25">
      <c r="H1729" s="18" t="str">
        <f t="shared" si="160"/>
        <v/>
      </c>
      <c r="I1729" s="26" t="str">
        <f t="shared" si="161"/>
        <v/>
      </c>
      <c r="J1729" s="18" t="str">
        <f t="shared" si="162"/>
        <v/>
      </c>
      <c r="K1729" s="18" t="str">
        <f t="shared" si="163"/>
        <v/>
      </c>
      <c r="L1729" s="69" t="str">
        <f t="shared" si="165"/>
        <v/>
      </c>
      <c r="N1729" s="23" t="str">
        <f t="shared" si="164"/>
        <v/>
      </c>
    </row>
    <row r="1730" spans="8:14" x14ac:dyDescent="0.25">
      <c r="H1730" s="18" t="str">
        <f t="shared" si="160"/>
        <v/>
      </c>
      <c r="I1730" s="26" t="str">
        <f t="shared" si="161"/>
        <v/>
      </c>
      <c r="J1730" s="18" t="str">
        <f t="shared" si="162"/>
        <v/>
      </c>
      <c r="K1730" s="18" t="str">
        <f t="shared" si="163"/>
        <v/>
      </c>
      <c r="L1730" s="69" t="str">
        <f t="shared" si="165"/>
        <v/>
      </c>
      <c r="N1730" s="23" t="str">
        <f t="shared" si="164"/>
        <v/>
      </c>
    </row>
    <row r="1731" spans="8:14" x14ac:dyDescent="0.25">
      <c r="H1731" s="18" t="str">
        <f t="shared" si="160"/>
        <v/>
      </c>
      <c r="I1731" s="26" t="str">
        <f t="shared" si="161"/>
        <v/>
      </c>
      <c r="J1731" s="18" t="str">
        <f t="shared" si="162"/>
        <v/>
      </c>
      <c r="K1731" s="18" t="str">
        <f t="shared" si="163"/>
        <v/>
      </c>
      <c r="L1731" s="69" t="str">
        <f t="shared" si="165"/>
        <v/>
      </c>
      <c r="N1731" s="23" t="str">
        <f t="shared" si="164"/>
        <v/>
      </c>
    </row>
    <row r="1732" spans="8:14" x14ac:dyDescent="0.25">
      <c r="H1732" s="18" t="str">
        <f t="shared" ref="H1732:H1795" si="166">IF(OR($E1732="",$G1732=""),"",$E1732*$G1732)</f>
        <v/>
      </c>
      <c r="I1732" s="26" t="str">
        <f t="shared" ref="I1732:I1795" si="167">IF($F1732="","",IFERROR(INDEX(CurRate,MATCH($F1732,CurCode,0)),""))</f>
        <v/>
      </c>
      <c r="J1732" s="18" t="str">
        <f t="shared" ref="J1732:J1795" si="168">IF(OR($G1732="",$I1732="",$I1732=0),"",$G1732/$I1732)</f>
        <v/>
      </c>
      <c r="K1732" s="18" t="str">
        <f t="shared" ref="K1732:K1795" si="169">IF(OR($E1732="",$J1732=""),"",$E1732*$J1732)</f>
        <v/>
      </c>
      <c r="L1732" s="69" t="str">
        <f t="shared" si="165"/>
        <v/>
      </c>
      <c r="N1732" s="23" t="str">
        <f t="shared" ref="N1732:N1795" si="170">IF($A1732="","",$A1732*100000+ROW())</f>
        <v/>
      </c>
    </row>
    <row r="1733" spans="8:14" x14ac:dyDescent="0.25">
      <c r="H1733" s="18" t="str">
        <f t="shared" si="166"/>
        <v/>
      </c>
      <c r="I1733" s="26" t="str">
        <f t="shared" si="167"/>
        <v/>
      </c>
      <c r="J1733" s="18" t="str">
        <f t="shared" si="168"/>
        <v/>
      </c>
      <c r="K1733" s="18" t="str">
        <f t="shared" si="169"/>
        <v/>
      </c>
      <c r="L1733" s="69" t="str">
        <f t="shared" ref="L1733:L1796" si="171">IF(D1733="","",IF(ISNUMBER(MATCH(D1733,ItemName,0)),"OK","NOT IN ITEMS LIST"))</f>
        <v/>
      </c>
      <c r="N1733" s="23" t="str">
        <f t="shared" si="170"/>
        <v/>
      </c>
    </row>
    <row r="1734" spans="8:14" x14ac:dyDescent="0.25">
      <c r="H1734" s="18" t="str">
        <f t="shared" si="166"/>
        <v/>
      </c>
      <c r="I1734" s="26" t="str">
        <f t="shared" si="167"/>
        <v/>
      </c>
      <c r="J1734" s="18" t="str">
        <f t="shared" si="168"/>
        <v/>
      </c>
      <c r="K1734" s="18" t="str">
        <f t="shared" si="169"/>
        <v/>
      </c>
      <c r="L1734" s="69" t="str">
        <f t="shared" si="171"/>
        <v/>
      </c>
      <c r="N1734" s="23" t="str">
        <f t="shared" si="170"/>
        <v/>
      </c>
    </row>
    <row r="1735" spans="8:14" x14ac:dyDescent="0.25">
      <c r="H1735" s="18" t="str">
        <f t="shared" si="166"/>
        <v/>
      </c>
      <c r="I1735" s="26" t="str">
        <f t="shared" si="167"/>
        <v/>
      </c>
      <c r="J1735" s="18" t="str">
        <f t="shared" si="168"/>
        <v/>
      </c>
      <c r="K1735" s="18" t="str">
        <f t="shared" si="169"/>
        <v/>
      </c>
      <c r="L1735" s="69" t="str">
        <f t="shared" si="171"/>
        <v/>
      </c>
      <c r="N1735" s="23" t="str">
        <f t="shared" si="170"/>
        <v/>
      </c>
    </row>
    <row r="1736" spans="8:14" x14ac:dyDescent="0.25">
      <c r="H1736" s="18" t="str">
        <f t="shared" si="166"/>
        <v/>
      </c>
      <c r="I1736" s="26" t="str">
        <f t="shared" si="167"/>
        <v/>
      </c>
      <c r="J1736" s="18" t="str">
        <f t="shared" si="168"/>
        <v/>
      </c>
      <c r="K1736" s="18" t="str">
        <f t="shared" si="169"/>
        <v/>
      </c>
      <c r="L1736" s="69" t="str">
        <f t="shared" si="171"/>
        <v/>
      </c>
      <c r="N1736" s="23" t="str">
        <f t="shared" si="170"/>
        <v/>
      </c>
    </row>
    <row r="1737" spans="8:14" x14ac:dyDescent="0.25">
      <c r="H1737" s="18" t="str">
        <f t="shared" si="166"/>
        <v/>
      </c>
      <c r="I1737" s="26" t="str">
        <f t="shared" si="167"/>
        <v/>
      </c>
      <c r="J1737" s="18" t="str">
        <f t="shared" si="168"/>
        <v/>
      </c>
      <c r="K1737" s="18" t="str">
        <f t="shared" si="169"/>
        <v/>
      </c>
      <c r="L1737" s="69" t="str">
        <f t="shared" si="171"/>
        <v/>
      </c>
      <c r="N1737" s="23" t="str">
        <f t="shared" si="170"/>
        <v/>
      </c>
    </row>
    <row r="1738" spans="8:14" x14ac:dyDescent="0.25">
      <c r="H1738" s="18" t="str">
        <f t="shared" si="166"/>
        <v/>
      </c>
      <c r="I1738" s="26" t="str">
        <f t="shared" si="167"/>
        <v/>
      </c>
      <c r="J1738" s="18" t="str">
        <f t="shared" si="168"/>
        <v/>
      </c>
      <c r="K1738" s="18" t="str">
        <f t="shared" si="169"/>
        <v/>
      </c>
      <c r="L1738" s="69" t="str">
        <f t="shared" si="171"/>
        <v/>
      </c>
      <c r="N1738" s="23" t="str">
        <f t="shared" si="170"/>
        <v/>
      </c>
    </row>
    <row r="1739" spans="8:14" x14ac:dyDescent="0.25">
      <c r="H1739" s="18" t="str">
        <f t="shared" si="166"/>
        <v/>
      </c>
      <c r="I1739" s="26" t="str">
        <f t="shared" si="167"/>
        <v/>
      </c>
      <c r="J1739" s="18" t="str">
        <f t="shared" si="168"/>
        <v/>
      </c>
      <c r="K1739" s="18" t="str">
        <f t="shared" si="169"/>
        <v/>
      </c>
      <c r="L1739" s="69" t="str">
        <f t="shared" si="171"/>
        <v/>
      </c>
      <c r="N1739" s="23" t="str">
        <f t="shared" si="170"/>
        <v/>
      </c>
    </row>
    <row r="1740" spans="8:14" x14ac:dyDescent="0.25">
      <c r="H1740" s="18" t="str">
        <f t="shared" si="166"/>
        <v/>
      </c>
      <c r="I1740" s="26" t="str">
        <f t="shared" si="167"/>
        <v/>
      </c>
      <c r="J1740" s="18" t="str">
        <f t="shared" si="168"/>
        <v/>
      </c>
      <c r="K1740" s="18" t="str">
        <f t="shared" si="169"/>
        <v/>
      </c>
      <c r="L1740" s="69" t="str">
        <f t="shared" si="171"/>
        <v/>
      </c>
      <c r="N1740" s="23" t="str">
        <f t="shared" si="170"/>
        <v/>
      </c>
    </row>
    <row r="1741" spans="8:14" x14ac:dyDescent="0.25">
      <c r="H1741" s="18" t="str">
        <f t="shared" si="166"/>
        <v/>
      </c>
      <c r="I1741" s="26" t="str">
        <f t="shared" si="167"/>
        <v/>
      </c>
      <c r="J1741" s="18" t="str">
        <f t="shared" si="168"/>
        <v/>
      </c>
      <c r="K1741" s="18" t="str">
        <f t="shared" si="169"/>
        <v/>
      </c>
      <c r="L1741" s="69" t="str">
        <f t="shared" si="171"/>
        <v/>
      </c>
      <c r="N1741" s="23" t="str">
        <f t="shared" si="170"/>
        <v/>
      </c>
    </row>
    <row r="1742" spans="8:14" x14ac:dyDescent="0.25">
      <c r="H1742" s="18" t="str">
        <f t="shared" si="166"/>
        <v/>
      </c>
      <c r="I1742" s="26" t="str">
        <f t="shared" si="167"/>
        <v/>
      </c>
      <c r="J1742" s="18" t="str">
        <f t="shared" si="168"/>
        <v/>
      </c>
      <c r="K1742" s="18" t="str">
        <f t="shared" si="169"/>
        <v/>
      </c>
      <c r="L1742" s="69" t="str">
        <f t="shared" si="171"/>
        <v/>
      </c>
      <c r="N1742" s="23" t="str">
        <f t="shared" si="170"/>
        <v/>
      </c>
    </row>
    <row r="1743" spans="8:14" x14ac:dyDescent="0.25">
      <c r="H1743" s="18" t="str">
        <f t="shared" si="166"/>
        <v/>
      </c>
      <c r="I1743" s="26" t="str">
        <f t="shared" si="167"/>
        <v/>
      </c>
      <c r="J1743" s="18" t="str">
        <f t="shared" si="168"/>
        <v/>
      </c>
      <c r="K1743" s="18" t="str">
        <f t="shared" si="169"/>
        <v/>
      </c>
      <c r="L1743" s="69" t="str">
        <f t="shared" si="171"/>
        <v/>
      </c>
      <c r="N1743" s="23" t="str">
        <f t="shared" si="170"/>
        <v/>
      </c>
    </row>
    <row r="1744" spans="8:14" x14ac:dyDescent="0.25">
      <c r="H1744" s="18" t="str">
        <f t="shared" si="166"/>
        <v/>
      </c>
      <c r="I1744" s="26" t="str">
        <f t="shared" si="167"/>
        <v/>
      </c>
      <c r="J1744" s="18" t="str">
        <f t="shared" si="168"/>
        <v/>
      </c>
      <c r="K1744" s="18" t="str">
        <f t="shared" si="169"/>
        <v/>
      </c>
      <c r="L1744" s="69" t="str">
        <f t="shared" si="171"/>
        <v/>
      </c>
      <c r="N1744" s="23" t="str">
        <f t="shared" si="170"/>
        <v/>
      </c>
    </row>
    <row r="1745" spans="8:14" x14ac:dyDescent="0.25">
      <c r="H1745" s="18" t="str">
        <f t="shared" si="166"/>
        <v/>
      </c>
      <c r="I1745" s="26" t="str">
        <f t="shared" si="167"/>
        <v/>
      </c>
      <c r="J1745" s="18" t="str">
        <f t="shared" si="168"/>
        <v/>
      </c>
      <c r="K1745" s="18" t="str">
        <f t="shared" si="169"/>
        <v/>
      </c>
      <c r="L1745" s="69" t="str">
        <f t="shared" si="171"/>
        <v/>
      </c>
      <c r="N1745" s="23" t="str">
        <f t="shared" si="170"/>
        <v/>
      </c>
    </row>
    <row r="1746" spans="8:14" x14ac:dyDescent="0.25">
      <c r="H1746" s="18" t="str">
        <f t="shared" si="166"/>
        <v/>
      </c>
      <c r="I1746" s="26" t="str">
        <f t="shared" si="167"/>
        <v/>
      </c>
      <c r="J1746" s="18" t="str">
        <f t="shared" si="168"/>
        <v/>
      </c>
      <c r="K1746" s="18" t="str">
        <f t="shared" si="169"/>
        <v/>
      </c>
      <c r="L1746" s="69" t="str">
        <f t="shared" si="171"/>
        <v/>
      </c>
      <c r="N1746" s="23" t="str">
        <f t="shared" si="170"/>
        <v/>
      </c>
    </row>
    <row r="1747" spans="8:14" x14ac:dyDescent="0.25">
      <c r="H1747" s="18" t="str">
        <f t="shared" si="166"/>
        <v/>
      </c>
      <c r="I1747" s="26" t="str">
        <f t="shared" si="167"/>
        <v/>
      </c>
      <c r="J1747" s="18" t="str">
        <f t="shared" si="168"/>
        <v/>
      </c>
      <c r="K1747" s="18" t="str">
        <f t="shared" si="169"/>
        <v/>
      </c>
      <c r="L1747" s="69" t="str">
        <f t="shared" si="171"/>
        <v/>
      </c>
      <c r="N1747" s="23" t="str">
        <f t="shared" si="170"/>
        <v/>
      </c>
    </row>
    <row r="1748" spans="8:14" x14ac:dyDescent="0.25">
      <c r="H1748" s="18" t="str">
        <f t="shared" si="166"/>
        <v/>
      </c>
      <c r="I1748" s="26" t="str">
        <f t="shared" si="167"/>
        <v/>
      </c>
      <c r="J1748" s="18" t="str">
        <f t="shared" si="168"/>
        <v/>
      </c>
      <c r="K1748" s="18" t="str">
        <f t="shared" si="169"/>
        <v/>
      </c>
      <c r="L1748" s="69" t="str">
        <f t="shared" si="171"/>
        <v/>
      </c>
      <c r="N1748" s="23" t="str">
        <f t="shared" si="170"/>
        <v/>
      </c>
    </row>
    <row r="1749" spans="8:14" x14ac:dyDescent="0.25">
      <c r="H1749" s="18" t="str">
        <f t="shared" si="166"/>
        <v/>
      </c>
      <c r="I1749" s="26" t="str">
        <f t="shared" si="167"/>
        <v/>
      </c>
      <c r="J1749" s="18" t="str">
        <f t="shared" si="168"/>
        <v/>
      </c>
      <c r="K1749" s="18" t="str">
        <f t="shared" si="169"/>
        <v/>
      </c>
      <c r="L1749" s="69" t="str">
        <f t="shared" si="171"/>
        <v/>
      </c>
      <c r="N1749" s="23" t="str">
        <f t="shared" si="170"/>
        <v/>
      </c>
    </row>
    <row r="1750" spans="8:14" x14ac:dyDescent="0.25">
      <c r="H1750" s="18" t="str">
        <f t="shared" si="166"/>
        <v/>
      </c>
      <c r="I1750" s="26" t="str">
        <f t="shared" si="167"/>
        <v/>
      </c>
      <c r="J1750" s="18" t="str">
        <f t="shared" si="168"/>
        <v/>
      </c>
      <c r="K1750" s="18" t="str">
        <f t="shared" si="169"/>
        <v/>
      </c>
      <c r="L1750" s="69" t="str">
        <f t="shared" si="171"/>
        <v/>
      </c>
      <c r="N1750" s="23" t="str">
        <f t="shared" si="170"/>
        <v/>
      </c>
    </row>
    <row r="1751" spans="8:14" x14ac:dyDescent="0.25">
      <c r="H1751" s="18" t="str">
        <f t="shared" si="166"/>
        <v/>
      </c>
      <c r="I1751" s="26" t="str">
        <f t="shared" si="167"/>
        <v/>
      </c>
      <c r="J1751" s="18" t="str">
        <f t="shared" si="168"/>
        <v/>
      </c>
      <c r="K1751" s="18" t="str">
        <f t="shared" si="169"/>
        <v/>
      </c>
      <c r="L1751" s="69" t="str">
        <f t="shared" si="171"/>
        <v/>
      </c>
      <c r="N1751" s="23" t="str">
        <f t="shared" si="170"/>
        <v/>
      </c>
    </row>
    <row r="1752" spans="8:14" x14ac:dyDescent="0.25">
      <c r="H1752" s="18" t="str">
        <f t="shared" si="166"/>
        <v/>
      </c>
      <c r="I1752" s="26" t="str">
        <f t="shared" si="167"/>
        <v/>
      </c>
      <c r="J1752" s="18" t="str">
        <f t="shared" si="168"/>
        <v/>
      </c>
      <c r="K1752" s="18" t="str">
        <f t="shared" si="169"/>
        <v/>
      </c>
      <c r="L1752" s="69" t="str">
        <f t="shared" si="171"/>
        <v/>
      </c>
      <c r="N1752" s="23" t="str">
        <f t="shared" si="170"/>
        <v/>
      </c>
    </row>
    <row r="1753" spans="8:14" x14ac:dyDescent="0.25">
      <c r="H1753" s="18" t="str">
        <f t="shared" si="166"/>
        <v/>
      </c>
      <c r="I1753" s="26" t="str">
        <f t="shared" si="167"/>
        <v/>
      </c>
      <c r="J1753" s="18" t="str">
        <f t="shared" si="168"/>
        <v/>
      </c>
      <c r="K1753" s="18" t="str">
        <f t="shared" si="169"/>
        <v/>
      </c>
      <c r="L1753" s="69" t="str">
        <f t="shared" si="171"/>
        <v/>
      </c>
      <c r="N1753" s="23" t="str">
        <f t="shared" si="170"/>
        <v/>
      </c>
    </row>
    <row r="1754" spans="8:14" x14ac:dyDescent="0.25">
      <c r="H1754" s="18" t="str">
        <f t="shared" si="166"/>
        <v/>
      </c>
      <c r="I1754" s="26" t="str">
        <f t="shared" si="167"/>
        <v/>
      </c>
      <c r="J1754" s="18" t="str">
        <f t="shared" si="168"/>
        <v/>
      </c>
      <c r="K1754" s="18" t="str">
        <f t="shared" si="169"/>
        <v/>
      </c>
      <c r="L1754" s="69" t="str">
        <f t="shared" si="171"/>
        <v/>
      </c>
      <c r="N1754" s="23" t="str">
        <f t="shared" si="170"/>
        <v/>
      </c>
    </row>
    <row r="1755" spans="8:14" x14ac:dyDescent="0.25">
      <c r="H1755" s="18" t="str">
        <f t="shared" si="166"/>
        <v/>
      </c>
      <c r="I1755" s="26" t="str">
        <f t="shared" si="167"/>
        <v/>
      </c>
      <c r="J1755" s="18" t="str">
        <f t="shared" si="168"/>
        <v/>
      </c>
      <c r="K1755" s="18" t="str">
        <f t="shared" si="169"/>
        <v/>
      </c>
      <c r="L1755" s="69" t="str">
        <f t="shared" si="171"/>
        <v/>
      </c>
      <c r="N1755" s="23" t="str">
        <f t="shared" si="170"/>
        <v/>
      </c>
    </row>
    <row r="1756" spans="8:14" x14ac:dyDescent="0.25">
      <c r="H1756" s="18" t="str">
        <f t="shared" si="166"/>
        <v/>
      </c>
      <c r="I1756" s="26" t="str">
        <f t="shared" si="167"/>
        <v/>
      </c>
      <c r="J1756" s="18" t="str">
        <f t="shared" si="168"/>
        <v/>
      </c>
      <c r="K1756" s="18" t="str">
        <f t="shared" si="169"/>
        <v/>
      </c>
      <c r="L1756" s="69" t="str">
        <f t="shared" si="171"/>
        <v/>
      </c>
      <c r="N1756" s="23" t="str">
        <f t="shared" si="170"/>
        <v/>
      </c>
    </row>
    <row r="1757" spans="8:14" x14ac:dyDescent="0.25">
      <c r="H1757" s="18" t="str">
        <f t="shared" si="166"/>
        <v/>
      </c>
      <c r="I1757" s="26" t="str">
        <f t="shared" si="167"/>
        <v/>
      </c>
      <c r="J1757" s="18" t="str">
        <f t="shared" si="168"/>
        <v/>
      </c>
      <c r="K1757" s="18" t="str">
        <f t="shared" si="169"/>
        <v/>
      </c>
      <c r="L1757" s="69" t="str">
        <f t="shared" si="171"/>
        <v/>
      </c>
      <c r="N1757" s="23" t="str">
        <f t="shared" si="170"/>
        <v/>
      </c>
    </row>
    <row r="1758" spans="8:14" x14ac:dyDescent="0.25">
      <c r="H1758" s="18" t="str">
        <f t="shared" si="166"/>
        <v/>
      </c>
      <c r="I1758" s="26" t="str">
        <f t="shared" si="167"/>
        <v/>
      </c>
      <c r="J1758" s="18" t="str">
        <f t="shared" si="168"/>
        <v/>
      </c>
      <c r="K1758" s="18" t="str">
        <f t="shared" si="169"/>
        <v/>
      </c>
      <c r="L1758" s="69" t="str">
        <f t="shared" si="171"/>
        <v/>
      </c>
      <c r="N1758" s="23" t="str">
        <f t="shared" si="170"/>
        <v/>
      </c>
    </row>
    <row r="1759" spans="8:14" x14ac:dyDescent="0.25">
      <c r="H1759" s="18" t="str">
        <f t="shared" si="166"/>
        <v/>
      </c>
      <c r="I1759" s="26" t="str">
        <f t="shared" si="167"/>
        <v/>
      </c>
      <c r="J1759" s="18" t="str">
        <f t="shared" si="168"/>
        <v/>
      </c>
      <c r="K1759" s="18" t="str">
        <f t="shared" si="169"/>
        <v/>
      </c>
      <c r="L1759" s="69" t="str">
        <f t="shared" si="171"/>
        <v/>
      </c>
      <c r="N1759" s="23" t="str">
        <f t="shared" si="170"/>
        <v/>
      </c>
    </row>
    <row r="1760" spans="8:14" x14ac:dyDescent="0.25">
      <c r="H1760" s="18" t="str">
        <f t="shared" si="166"/>
        <v/>
      </c>
      <c r="I1760" s="26" t="str">
        <f t="shared" si="167"/>
        <v/>
      </c>
      <c r="J1760" s="18" t="str">
        <f t="shared" si="168"/>
        <v/>
      </c>
      <c r="K1760" s="18" t="str">
        <f t="shared" si="169"/>
        <v/>
      </c>
      <c r="L1760" s="69" t="str">
        <f t="shared" si="171"/>
        <v/>
      </c>
      <c r="N1760" s="23" t="str">
        <f t="shared" si="170"/>
        <v/>
      </c>
    </row>
    <row r="1761" spans="8:14" x14ac:dyDescent="0.25">
      <c r="H1761" s="18" t="str">
        <f t="shared" si="166"/>
        <v/>
      </c>
      <c r="I1761" s="26" t="str">
        <f t="shared" si="167"/>
        <v/>
      </c>
      <c r="J1761" s="18" t="str">
        <f t="shared" si="168"/>
        <v/>
      </c>
      <c r="K1761" s="18" t="str">
        <f t="shared" si="169"/>
        <v/>
      </c>
      <c r="L1761" s="69" t="str">
        <f t="shared" si="171"/>
        <v/>
      </c>
      <c r="N1761" s="23" t="str">
        <f t="shared" si="170"/>
        <v/>
      </c>
    </row>
    <row r="1762" spans="8:14" x14ac:dyDescent="0.25">
      <c r="H1762" s="18" t="str">
        <f t="shared" si="166"/>
        <v/>
      </c>
      <c r="I1762" s="26" t="str">
        <f t="shared" si="167"/>
        <v/>
      </c>
      <c r="J1762" s="18" t="str">
        <f t="shared" si="168"/>
        <v/>
      </c>
      <c r="K1762" s="18" t="str">
        <f t="shared" si="169"/>
        <v/>
      </c>
      <c r="L1762" s="69" t="str">
        <f t="shared" si="171"/>
        <v/>
      </c>
      <c r="N1762" s="23" t="str">
        <f t="shared" si="170"/>
        <v/>
      </c>
    </row>
    <row r="1763" spans="8:14" x14ac:dyDescent="0.25">
      <c r="H1763" s="18" t="str">
        <f t="shared" si="166"/>
        <v/>
      </c>
      <c r="I1763" s="26" t="str">
        <f t="shared" si="167"/>
        <v/>
      </c>
      <c r="J1763" s="18" t="str">
        <f t="shared" si="168"/>
        <v/>
      </c>
      <c r="K1763" s="18" t="str">
        <f t="shared" si="169"/>
        <v/>
      </c>
      <c r="L1763" s="69" t="str">
        <f t="shared" si="171"/>
        <v/>
      </c>
      <c r="N1763" s="23" t="str">
        <f t="shared" si="170"/>
        <v/>
      </c>
    </row>
    <row r="1764" spans="8:14" x14ac:dyDescent="0.25">
      <c r="H1764" s="18" t="str">
        <f t="shared" si="166"/>
        <v/>
      </c>
      <c r="I1764" s="26" t="str">
        <f t="shared" si="167"/>
        <v/>
      </c>
      <c r="J1764" s="18" t="str">
        <f t="shared" si="168"/>
        <v/>
      </c>
      <c r="K1764" s="18" t="str">
        <f t="shared" si="169"/>
        <v/>
      </c>
      <c r="L1764" s="69" t="str">
        <f t="shared" si="171"/>
        <v/>
      </c>
      <c r="N1764" s="23" t="str">
        <f t="shared" si="170"/>
        <v/>
      </c>
    </row>
    <row r="1765" spans="8:14" x14ac:dyDescent="0.25">
      <c r="H1765" s="18" t="str">
        <f t="shared" si="166"/>
        <v/>
      </c>
      <c r="I1765" s="26" t="str">
        <f t="shared" si="167"/>
        <v/>
      </c>
      <c r="J1765" s="18" t="str">
        <f t="shared" si="168"/>
        <v/>
      </c>
      <c r="K1765" s="18" t="str">
        <f t="shared" si="169"/>
        <v/>
      </c>
      <c r="L1765" s="69" t="str">
        <f t="shared" si="171"/>
        <v/>
      </c>
      <c r="N1765" s="23" t="str">
        <f t="shared" si="170"/>
        <v/>
      </c>
    </row>
    <row r="1766" spans="8:14" x14ac:dyDescent="0.25">
      <c r="H1766" s="18" t="str">
        <f t="shared" si="166"/>
        <v/>
      </c>
      <c r="I1766" s="26" t="str">
        <f t="shared" si="167"/>
        <v/>
      </c>
      <c r="J1766" s="18" t="str">
        <f t="shared" si="168"/>
        <v/>
      </c>
      <c r="K1766" s="18" t="str">
        <f t="shared" si="169"/>
        <v/>
      </c>
      <c r="L1766" s="69" t="str">
        <f t="shared" si="171"/>
        <v/>
      </c>
      <c r="N1766" s="23" t="str">
        <f t="shared" si="170"/>
        <v/>
      </c>
    </row>
    <row r="1767" spans="8:14" x14ac:dyDescent="0.25">
      <c r="H1767" s="18" t="str">
        <f t="shared" si="166"/>
        <v/>
      </c>
      <c r="I1767" s="26" t="str">
        <f t="shared" si="167"/>
        <v/>
      </c>
      <c r="J1767" s="18" t="str">
        <f t="shared" si="168"/>
        <v/>
      </c>
      <c r="K1767" s="18" t="str">
        <f t="shared" si="169"/>
        <v/>
      </c>
      <c r="L1767" s="69" t="str">
        <f t="shared" si="171"/>
        <v/>
      </c>
      <c r="N1767" s="23" t="str">
        <f t="shared" si="170"/>
        <v/>
      </c>
    </row>
    <row r="1768" spans="8:14" x14ac:dyDescent="0.25">
      <c r="H1768" s="18" t="str">
        <f t="shared" si="166"/>
        <v/>
      </c>
      <c r="I1768" s="26" t="str">
        <f t="shared" si="167"/>
        <v/>
      </c>
      <c r="J1768" s="18" t="str">
        <f t="shared" si="168"/>
        <v/>
      </c>
      <c r="K1768" s="18" t="str">
        <f t="shared" si="169"/>
        <v/>
      </c>
      <c r="L1768" s="69" t="str">
        <f t="shared" si="171"/>
        <v/>
      </c>
      <c r="N1768" s="23" t="str">
        <f t="shared" si="170"/>
        <v/>
      </c>
    </row>
    <row r="1769" spans="8:14" x14ac:dyDescent="0.25">
      <c r="H1769" s="18" t="str">
        <f t="shared" si="166"/>
        <v/>
      </c>
      <c r="I1769" s="26" t="str">
        <f t="shared" si="167"/>
        <v/>
      </c>
      <c r="J1769" s="18" t="str">
        <f t="shared" si="168"/>
        <v/>
      </c>
      <c r="K1769" s="18" t="str">
        <f t="shared" si="169"/>
        <v/>
      </c>
      <c r="L1769" s="69" t="str">
        <f t="shared" si="171"/>
        <v/>
      </c>
      <c r="N1769" s="23" t="str">
        <f t="shared" si="170"/>
        <v/>
      </c>
    </row>
    <row r="1770" spans="8:14" x14ac:dyDescent="0.25">
      <c r="H1770" s="18" t="str">
        <f t="shared" si="166"/>
        <v/>
      </c>
      <c r="I1770" s="26" t="str">
        <f t="shared" si="167"/>
        <v/>
      </c>
      <c r="J1770" s="18" t="str">
        <f t="shared" si="168"/>
        <v/>
      </c>
      <c r="K1770" s="18" t="str">
        <f t="shared" si="169"/>
        <v/>
      </c>
      <c r="L1770" s="69" t="str">
        <f t="shared" si="171"/>
        <v/>
      </c>
      <c r="N1770" s="23" t="str">
        <f t="shared" si="170"/>
        <v/>
      </c>
    </row>
    <row r="1771" spans="8:14" x14ac:dyDescent="0.25">
      <c r="H1771" s="18" t="str">
        <f t="shared" si="166"/>
        <v/>
      </c>
      <c r="I1771" s="26" t="str">
        <f t="shared" si="167"/>
        <v/>
      </c>
      <c r="J1771" s="18" t="str">
        <f t="shared" si="168"/>
        <v/>
      </c>
      <c r="K1771" s="18" t="str">
        <f t="shared" si="169"/>
        <v/>
      </c>
      <c r="L1771" s="69" t="str">
        <f t="shared" si="171"/>
        <v/>
      </c>
      <c r="N1771" s="23" t="str">
        <f t="shared" si="170"/>
        <v/>
      </c>
    </row>
    <row r="1772" spans="8:14" x14ac:dyDescent="0.25">
      <c r="H1772" s="18" t="str">
        <f t="shared" si="166"/>
        <v/>
      </c>
      <c r="I1772" s="26" t="str">
        <f t="shared" si="167"/>
        <v/>
      </c>
      <c r="J1772" s="18" t="str">
        <f t="shared" si="168"/>
        <v/>
      </c>
      <c r="K1772" s="18" t="str">
        <f t="shared" si="169"/>
        <v/>
      </c>
      <c r="L1772" s="69" t="str">
        <f t="shared" si="171"/>
        <v/>
      </c>
      <c r="N1772" s="23" t="str">
        <f t="shared" si="170"/>
        <v/>
      </c>
    </row>
    <row r="1773" spans="8:14" x14ac:dyDescent="0.25">
      <c r="H1773" s="18" t="str">
        <f t="shared" si="166"/>
        <v/>
      </c>
      <c r="I1773" s="26" t="str">
        <f t="shared" si="167"/>
        <v/>
      </c>
      <c r="J1773" s="18" t="str">
        <f t="shared" si="168"/>
        <v/>
      </c>
      <c r="K1773" s="18" t="str">
        <f t="shared" si="169"/>
        <v/>
      </c>
      <c r="L1773" s="69" t="str">
        <f t="shared" si="171"/>
        <v/>
      </c>
      <c r="N1773" s="23" t="str">
        <f t="shared" si="170"/>
        <v/>
      </c>
    </row>
    <row r="1774" spans="8:14" x14ac:dyDescent="0.25">
      <c r="H1774" s="18" t="str">
        <f t="shared" si="166"/>
        <v/>
      </c>
      <c r="I1774" s="26" t="str">
        <f t="shared" si="167"/>
        <v/>
      </c>
      <c r="J1774" s="18" t="str">
        <f t="shared" si="168"/>
        <v/>
      </c>
      <c r="K1774" s="18" t="str">
        <f t="shared" si="169"/>
        <v/>
      </c>
      <c r="L1774" s="69" t="str">
        <f t="shared" si="171"/>
        <v/>
      </c>
      <c r="N1774" s="23" t="str">
        <f t="shared" si="170"/>
        <v/>
      </c>
    </row>
    <row r="1775" spans="8:14" x14ac:dyDescent="0.25">
      <c r="H1775" s="18" t="str">
        <f t="shared" si="166"/>
        <v/>
      </c>
      <c r="I1775" s="26" t="str">
        <f t="shared" si="167"/>
        <v/>
      </c>
      <c r="J1775" s="18" t="str">
        <f t="shared" si="168"/>
        <v/>
      </c>
      <c r="K1775" s="18" t="str">
        <f t="shared" si="169"/>
        <v/>
      </c>
      <c r="L1775" s="69" t="str">
        <f t="shared" si="171"/>
        <v/>
      </c>
      <c r="N1775" s="23" t="str">
        <f t="shared" si="170"/>
        <v/>
      </c>
    </row>
    <row r="1776" spans="8:14" x14ac:dyDescent="0.25">
      <c r="H1776" s="18" t="str">
        <f t="shared" si="166"/>
        <v/>
      </c>
      <c r="I1776" s="26" t="str">
        <f t="shared" si="167"/>
        <v/>
      </c>
      <c r="J1776" s="18" t="str">
        <f t="shared" si="168"/>
        <v/>
      </c>
      <c r="K1776" s="18" t="str">
        <f t="shared" si="169"/>
        <v/>
      </c>
      <c r="L1776" s="69" t="str">
        <f t="shared" si="171"/>
        <v/>
      </c>
      <c r="N1776" s="23" t="str">
        <f t="shared" si="170"/>
        <v/>
      </c>
    </row>
    <row r="1777" spans="8:14" x14ac:dyDescent="0.25">
      <c r="H1777" s="18" t="str">
        <f t="shared" si="166"/>
        <v/>
      </c>
      <c r="I1777" s="26" t="str">
        <f t="shared" si="167"/>
        <v/>
      </c>
      <c r="J1777" s="18" t="str">
        <f t="shared" si="168"/>
        <v/>
      </c>
      <c r="K1777" s="18" t="str">
        <f t="shared" si="169"/>
        <v/>
      </c>
      <c r="L1777" s="69" t="str">
        <f t="shared" si="171"/>
        <v/>
      </c>
      <c r="N1777" s="23" t="str">
        <f t="shared" si="170"/>
        <v/>
      </c>
    </row>
    <row r="1778" spans="8:14" x14ac:dyDescent="0.25">
      <c r="H1778" s="18" t="str">
        <f t="shared" si="166"/>
        <v/>
      </c>
      <c r="I1778" s="26" t="str">
        <f t="shared" si="167"/>
        <v/>
      </c>
      <c r="J1778" s="18" t="str">
        <f t="shared" si="168"/>
        <v/>
      </c>
      <c r="K1778" s="18" t="str">
        <f t="shared" si="169"/>
        <v/>
      </c>
      <c r="L1778" s="69" t="str">
        <f t="shared" si="171"/>
        <v/>
      </c>
      <c r="N1778" s="23" t="str">
        <f t="shared" si="170"/>
        <v/>
      </c>
    </row>
    <row r="1779" spans="8:14" x14ac:dyDescent="0.25">
      <c r="H1779" s="18" t="str">
        <f t="shared" si="166"/>
        <v/>
      </c>
      <c r="I1779" s="26" t="str">
        <f t="shared" si="167"/>
        <v/>
      </c>
      <c r="J1779" s="18" t="str">
        <f t="shared" si="168"/>
        <v/>
      </c>
      <c r="K1779" s="18" t="str">
        <f t="shared" si="169"/>
        <v/>
      </c>
      <c r="L1779" s="69" t="str">
        <f t="shared" si="171"/>
        <v/>
      </c>
      <c r="N1779" s="23" t="str">
        <f t="shared" si="170"/>
        <v/>
      </c>
    </row>
    <row r="1780" spans="8:14" x14ac:dyDescent="0.25">
      <c r="H1780" s="18" t="str">
        <f t="shared" si="166"/>
        <v/>
      </c>
      <c r="I1780" s="26" t="str">
        <f t="shared" si="167"/>
        <v/>
      </c>
      <c r="J1780" s="18" t="str">
        <f t="shared" si="168"/>
        <v/>
      </c>
      <c r="K1780" s="18" t="str">
        <f t="shared" si="169"/>
        <v/>
      </c>
      <c r="L1780" s="69" t="str">
        <f t="shared" si="171"/>
        <v/>
      </c>
      <c r="N1780" s="23" t="str">
        <f t="shared" si="170"/>
        <v/>
      </c>
    </row>
    <row r="1781" spans="8:14" x14ac:dyDescent="0.25">
      <c r="H1781" s="18" t="str">
        <f t="shared" si="166"/>
        <v/>
      </c>
      <c r="I1781" s="26" t="str">
        <f t="shared" si="167"/>
        <v/>
      </c>
      <c r="J1781" s="18" t="str">
        <f t="shared" si="168"/>
        <v/>
      </c>
      <c r="K1781" s="18" t="str">
        <f t="shared" si="169"/>
        <v/>
      </c>
      <c r="L1781" s="69" t="str">
        <f t="shared" si="171"/>
        <v/>
      </c>
      <c r="N1781" s="23" t="str">
        <f t="shared" si="170"/>
        <v/>
      </c>
    </row>
    <row r="1782" spans="8:14" x14ac:dyDescent="0.25">
      <c r="H1782" s="18" t="str">
        <f t="shared" si="166"/>
        <v/>
      </c>
      <c r="I1782" s="26" t="str">
        <f t="shared" si="167"/>
        <v/>
      </c>
      <c r="J1782" s="18" t="str">
        <f t="shared" si="168"/>
        <v/>
      </c>
      <c r="K1782" s="18" t="str">
        <f t="shared" si="169"/>
        <v/>
      </c>
      <c r="L1782" s="69" t="str">
        <f t="shared" si="171"/>
        <v/>
      </c>
      <c r="N1782" s="23" t="str">
        <f t="shared" si="170"/>
        <v/>
      </c>
    </row>
    <row r="1783" spans="8:14" x14ac:dyDescent="0.25">
      <c r="H1783" s="18" t="str">
        <f t="shared" si="166"/>
        <v/>
      </c>
      <c r="I1783" s="26" t="str">
        <f t="shared" si="167"/>
        <v/>
      </c>
      <c r="J1783" s="18" t="str">
        <f t="shared" si="168"/>
        <v/>
      </c>
      <c r="K1783" s="18" t="str">
        <f t="shared" si="169"/>
        <v/>
      </c>
      <c r="L1783" s="69" t="str">
        <f t="shared" si="171"/>
        <v/>
      </c>
      <c r="N1783" s="23" t="str">
        <f t="shared" si="170"/>
        <v/>
      </c>
    </row>
    <row r="1784" spans="8:14" x14ac:dyDescent="0.25">
      <c r="H1784" s="18" t="str">
        <f t="shared" si="166"/>
        <v/>
      </c>
      <c r="I1784" s="26" t="str">
        <f t="shared" si="167"/>
        <v/>
      </c>
      <c r="J1784" s="18" t="str">
        <f t="shared" si="168"/>
        <v/>
      </c>
      <c r="K1784" s="18" t="str">
        <f t="shared" si="169"/>
        <v/>
      </c>
      <c r="L1784" s="69" t="str">
        <f t="shared" si="171"/>
        <v/>
      </c>
      <c r="N1784" s="23" t="str">
        <f t="shared" si="170"/>
        <v/>
      </c>
    </row>
    <row r="1785" spans="8:14" x14ac:dyDescent="0.25">
      <c r="H1785" s="18" t="str">
        <f t="shared" si="166"/>
        <v/>
      </c>
      <c r="I1785" s="26" t="str">
        <f t="shared" si="167"/>
        <v/>
      </c>
      <c r="J1785" s="18" t="str">
        <f t="shared" si="168"/>
        <v/>
      </c>
      <c r="K1785" s="18" t="str">
        <f t="shared" si="169"/>
        <v/>
      </c>
      <c r="L1785" s="69" t="str">
        <f t="shared" si="171"/>
        <v/>
      </c>
      <c r="N1785" s="23" t="str">
        <f t="shared" si="170"/>
        <v/>
      </c>
    </row>
    <row r="1786" spans="8:14" x14ac:dyDescent="0.25">
      <c r="H1786" s="18" t="str">
        <f t="shared" si="166"/>
        <v/>
      </c>
      <c r="I1786" s="26" t="str">
        <f t="shared" si="167"/>
        <v/>
      </c>
      <c r="J1786" s="18" t="str">
        <f t="shared" si="168"/>
        <v/>
      </c>
      <c r="K1786" s="18" t="str">
        <f t="shared" si="169"/>
        <v/>
      </c>
      <c r="L1786" s="69" t="str">
        <f t="shared" si="171"/>
        <v/>
      </c>
      <c r="N1786" s="23" t="str">
        <f t="shared" si="170"/>
        <v/>
      </c>
    </row>
    <row r="1787" spans="8:14" x14ac:dyDescent="0.25">
      <c r="H1787" s="18" t="str">
        <f t="shared" si="166"/>
        <v/>
      </c>
      <c r="I1787" s="26" t="str">
        <f t="shared" si="167"/>
        <v/>
      </c>
      <c r="J1787" s="18" t="str">
        <f t="shared" si="168"/>
        <v/>
      </c>
      <c r="K1787" s="18" t="str">
        <f t="shared" si="169"/>
        <v/>
      </c>
      <c r="L1787" s="69" t="str">
        <f t="shared" si="171"/>
        <v/>
      </c>
      <c r="N1787" s="23" t="str">
        <f t="shared" si="170"/>
        <v/>
      </c>
    </row>
    <row r="1788" spans="8:14" x14ac:dyDescent="0.25">
      <c r="H1788" s="18" t="str">
        <f t="shared" si="166"/>
        <v/>
      </c>
      <c r="I1788" s="26" t="str">
        <f t="shared" si="167"/>
        <v/>
      </c>
      <c r="J1788" s="18" t="str">
        <f t="shared" si="168"/>
        <v/>
      </c>
      <c r="K1788" s="18" t="str">
        <f t="shared" si="169"/>
        <v/>
      </c>
      <c r="L1788" s="69" t="str">
        <f t="shared" si="171"/>
        <v/>
      </c>
      <c r="N1788" s="23" t="str">
        <f t="shared" si="170"/>
        <v/>
      </c>
    </row>
    <row r="1789" spans="8:14" x14ac:dyDescent="0.25">
      <c r="H1789" s="18" t="str">
        <f t="shared" si="166"/>
        <v/>
      </c>
      <c r="I1789" s="26" t="str">
        <f t="shared" si="167"/>
        <v/>
      </c>
      <c r="J1789" s="18" t="str">
        <f t="shared" si="168"/>
        <v/>
      </c>
      <c r="K1789" s="18" t="str">
        <f t="shared" si="169"/>
        <v/>
      </c>
      <c r="L1789" s="69" t="str">
        <f t="shared" si="171"/>
        <v/>
      </c>
      <c r="N1789" s="23" t="str">
        <f t="shared" si="170"/>
        <v/>
      </c>
    </row>
    <row r="1790" spans="8:14" x14ac:dyDescent="0.25">
      <c r="H1790" s="18" t="str">
        <f t="shared" si="166"/>
        <v/>
      </c>
      <c r="I1790" s="26" t="str">
        <f t="shared" si="167"/>
        <v/>
      </c>
      <c r="J1790" s="18" t="str">
        <f t="shared" si="168"/>
        <v/>
      </c>
      <c r="K1790" s="18" t="str">
        <f t="shared" si="169"/>
        <v/>
      </c>
      <c r="L1790" s="69" t="str">
        <f t="shared" si="171"/>
        <v/>
      </c>
      <c r="N1790" s="23" t="str">
        <f t="shared" si="170"/>
        <v/>
      </c>
    </row>
    <row r="1791" spans="8:14" x14ac:dyDescent="0.25">
      <c r="H1791" s="18" t="str">
        <f t="shared" si="166"/>
        <v/>
      </c>
      <c r="I1791" s="26" t="str">
        <f t="shared" si="167"/>
        <v/>
      </c>
      <c r="J1791" s="18" t="str">
        <f t="shared" si="168"/>
        <v/>
      </c>
      <c r="K1791" s="18" t="str">
        <f t="shared" si="169"/>
        <v/>
      </c>
      <c r="L1791" s="69" t="str">
        <f t="shared" si="171"/>
        <v/>
      </c>
      <c r="N1791" s="23" t="str">
        <f t="shared" si="170"/>
        <v/>
      </c>
    </row>
    <row r="1792" spans="8:14" x14ac:dyDescent="0.25">
      <c r="H1792" s="18" t="str">
        <f t="shared" si="166"/>
        <v/>
      </c>
      <c r="I1792" s="26" t="str">
        <f t="shared" si="167"/>
        <v/>
      </c>
      <c r="J1792" s="18" t="str">
        <f t="shared" si="168"/>
        <v/>
      </c>
      <c r="K1792" s="18" t="str">
        <f t="shared" si="169"/>
        <v/>
      </c>
      <c r="L1792" s="69" t="str">
        <f t="shared" si="171"/>
        <v/>
      </c>
      <c r="N1792" s="23" t="str">
        <f t="shared" si="170"/>
        <v/>
      </c>
    </row>
    <row r="1793" spans="8:14" x14ac:dyDescent="0.25">
      <c r="H1793" s="18" t="str">
        <f t="shared" si="166"/>
        <v/>
      </c>
      <c r="I1793" s="26" t="str">
        <f t="shared" si="167"/>
        <v/>
      </c>
      <c r="J1793" s="18" t="str">
        <f t="shared" si="168"/>
        <v/>
      </c>
      <c r="K1793" s="18" t="str">
        <f t="shared" si="169"/>
        <v/>
      </c>
      <c r="L1793" s="69" t="str">
        <f t="shared" si="171"/>
        <v/>
      </c>
      <c r="N1793" s="23" t="str">
        <f t="shared" si="170"/>
        <v/>
      </c>
    </row>
    <row r="1794" spans="8:14" x14ac:dyDescent="0.25">
      <c r="H1794" s="18" t="str">
        <f t="shared" si="166"/>
        <v/>
      </c>
      <c r="I1794" s="26" t="str">
        <f t="shared" si="167"/>
        <v/>
      </c>
      <c r="J1794" s="18" t="str">
        <f t="shared" si="168"/>
        <v/>
      </c>
      <c r="K1794" s="18" t="str">
        <f t="shared" si="169"/>
        <v/>
      </c>
      <c r="L1794" s="69" t="str">
        <f t="shared" si="171"/>
        <v/>
      </c>
      <c r="N1794" s="23" t="str">
        <f t="shared" si="170"/>
        <v/>
      </c>
    </row>
    <row r="1795" spans="8:14" x14ac:dyDescent="0.25">
      <c r="H1795" s="18" t="str">
        <f t="shared" si="166"/>
        <v/>
      </c>
      <c r="I1795" s="26" t="str">
        <f t="shared" si="167"/>
        <v/>
      </c>
      <c r="J1795" s="18" t="str">
        <f t="shared" si="168"/>
        <v/>
      </c>
      <c r="K1795" s="18" t="str">
        <f t="shared" si="169"/>
        <v/>
      </c>
      <c r="L1795" s="69" t="str">
        <f t="shared" si="171"/>
        <v/>
      </c>
      <c r="N1795" s="23" t="str">
        <f t="shared" si="170"/>
        <v/>
      </c>
    </row>
    <row r="1796" spans="8:14" x14ac:dyDescent="0.25">
      <c r="H1796" s="18" t="str">
        <f t="shared" ref="H1796:H1859" si="172">IF(OR($E1796="",$G1796=""),"",$E1796*$G1796)</f>
        <v/>
      </c>
      <c r="I1796" s="26" t="str">
        <f t="shared" ref="I1796:I1859" si="173">IF($F1796="","",IFERROR(INDEX(CurRate,MATCH($F1796,CurCode,0)),""))</f>
        <v/>
      </c>
      <c r="J1796" s="18" t="str">
        <f t="shared" ref="J1796:J1859" si="174">IF(OR($G1796="",$I1796="",$I1796=0),"",$G1796/$I1796)</f>
        <v/>
      </c>
      <c r="K1796" s="18" t="str">
        <f t="shared" ref="K1796:K1859" si="175">IF(OR($E1796="",$J1796=""),"",$E1796*$J1796)</f>
        <v/>
      </c>
      <c r="L1796" s="69" t="str">
        <f t="shared" si="171"/>
        <v/>
      </c>
      <c r="N1796" s="23" t="str">
        <f t="shared" ref="N1796:N1859" si="176">IF($A1796="","",$A1796*100000+ROW())</f>
        <v/>
      </c>
    </row>
    <row r="1797" spans="8:14" x14ac:dyDescent="0.25">
      <c r="H1797" s="18" t="str">
        <f t="shared" si="172"/>
        <v/>
      </c>
      <c r="I1797" s="26" t="str">
        <f t="shared" si="173"/>
        <v/>
      </c>
      <c r="J1797" s="18" t="str">
        <f t="shared" si="174"/>
        <v/>
      </c>
      <c r="K1797" s="18" t="str">
        <f t="shared" si="175"/>
        <v/>
      </c>
      <c r="L1797" s="69" t="str">
        <f t="shared" ref="L1797:L1860" si="177">IF(D1797="","",IF(ISNUMBER(MATCH(D1797,ItemName,0)),"OK","NOT IN ITEMS LIST"))</f>
        <v/>
      </c>
      <c r="N1797" s="23" t="str">
        <f t="shared" si="176"/>
        <v/>
      </c>
    </row>
    <row r="1798" spans="8:14" x14ac:dyDescent="0.25">
      <c r="H1798" s="18" t="str">
        <f t="shared" si="172"/>
        <v/>
      </c>
      <c r="I1798" s="26" t="str">
        <f t="shared" si="173"/>
        <v/>
      </c>
      <c r="J1798" s="18" t="str">
        <f t="shared" si="174"/>
        <v/>
      </c>
      <c r="K1798" s="18" t="str">
        <f t="shared" si="175"/>
        <v/>
      </c>
      <c r="L1798" s="69" t="str">
        <f t="shared" si="177"/>
        <v/>
      </c>
      <c r="N1798" s="23" t="str">
        <f t="shared" si="176"/>
        <v/>
      </c>
    </row>
    <row r="1799" spans="8:14" x14ac:dyDescent="0.25">
      <c r="H1799" s="18" t="str">
        <f t="shared" si="172"/>
        <v/>
      </c>
      <c r="I1799" s="26" t="str">
        <f t="shared" si="173"/>
        <v/>
      </c>
      <c r="J1799" s="18" t="str">
        <f t="shared" si="174"/>
        <v/>
      </c>
      <c r="K1799" s="18" t="str">
        <f t="shared" si="175"/>
        <v/>
      </c>
      <c r="L1799" s="69" t="str">
        <f t="shared" si="177"/>
        <v/>
      </c>
      <c r="N1799" s="23" t="str">
        <f t="shared" si="176"/>
        <v/>
      </c>
    </row>
    <row r="1800" spans="8:14" x14ac:dyDescent="0.25">
      <c r="H1800" s="18" t="str">
        <f t="shared" si="172"/>
        <v/>
      </c>
      <c r="I1800" s="26" t="str">
        <f t="shared" si="173"/>
        <v/>
      </c>
      <c r="J1800" s="18" t="str">
        <f t="shared" si="174"/>
        <v/>
      </c>
      <c r="K1800" s="18" t="str">
        <f t="shared" si="175"/>
        <v/>
      </c>
      <c r="L1800" s="69" t="str">
        <f t="shared" si="177"/>
        <v/>
      </c>
      <c r="N1800" s="23" t="str">
        <f t="shared" si="176"/>
        <v/>
      </c>
    </row>
    <row r="1801" spans="8:14" x14ac:dyDescent="0.25">
      <c r="H1801" s="18" t="str">
        <f t="shared" si="172"/>
        <v/>
      </c>
      <c r="I1801" s="26" t="str">
        <f t="shared" si="173"/>
        <v/>
      </c>
      <c r="J1801" s="18" t="str">
        <f t="shared" si="174"/>
        <v/>
      </c>
      <c r="K1801" s="18" t="str">
        <f t="shared" si="175"/>
        <v/>
      </c>
      <c r="L1801" s="69" t="str">
        <f t="shared" si="177"/>
        <v/>
      </c>
      <c r="N1801" s="23" t="str">
        <f t="shared" si="176"/>
        <v/>
      </c>
    </row>
    <row r="1802" spans="8:14" x14ac:dyDescent="0.25">
      <c r="H1802" s="18" t="str">
        <f t="shared" si="172"/>
        <v/>
      </c>
      <c r="I1802" s="26" t="str">
        <f t="shared" si="173"/>
        <v/>
      </c>
      <c r="J1802" s="18" t="str">
        <f t="shared" si="174"/>
        <v/>
      </c>
      <c r="K1802" s="18" t="str">
        <f t="shared" si="175"/>
        <v/>
      </c>
      <c r="L1802" s="69" t="str">
        <f t="shared" si="177"/>
        <v/>
      </c>
      <c r="N1802" s="23" t="str">
        <f t="shared" si="176"/>
        <v/>
      </c>
    </row>
    <row r="1803" spans="8:14" x14ac:dyDescent="0.25">
      <c r="H1803" s="18" t="str">
        <f t="shared" si="172"/>
        <v/>
      </c>
      <c r="I1803" s="26" t="str">
        <f t="shared" si="173"/>
        <v/>
      </c>
      <c r="J1803" s="18" t="str">
        <f t="shared" si="174"/>
        <v/>
      </c>
      <c r="K1803" s="18" t="str">
        <f t="shared" si="175"/>
        <v/>
      </c>
      <c r="L1803" s="69" t="str">
        <f t="shared" si="177"/>
        <v/>
      </c>
      <c r="N1803" s="23" t="str">
        <f t="shared" si="176"/>
        <v/>
      </c>
    </row>
    <row r="1804" spans="8:14" x14ac:dyDescent="0.25">
      <c r="H1804" s="18" t="str">
        <f t="shared" si="172"/>
        <v/>
      </c>
      <c r="I1804" s="26" t="str">
        <f t="shared" si="173"/>
        <v/>
      </c>
      <c r="J1804" s="18" t="str">
        <f t="shared" si="174"/>
        <v/>
      </c>
      <c r="K1804" s="18" t="str">
        <f t="shared" si="175"/>
        <v/>
      </c>
      <c r="L1804" s="69" t="str">
        <f t="shared" si="177"/>
        <v/>
      </c>
      <c r="N1804" s="23" t="str">
        <f t="shared" si="176"/>
        <v/>
      </c>
    </row>
    <row r="1805" spans="8:14" x14ac:dyDescent="0.25">
      <c r="H1805" s="18" t="str">
        <f t="shared" si="172"/>
        <v/>
      </c>
      <c r="I1805" s="26" t="str">
        <f t="shared" si="173"/>
        <v/>
      </c>
      <c r="J1805" s="18" t="str">
        <f t="shared" si="174"/>
        <v/>
      </c>
      <c r="K1805" s="18" t="str">
        <f t="shared" si="175"/>
        <v/>
      </c>
      <c r="L1805" s="69" t="str">
        <f t="shared" si="177"/>
        <v/>
      </c>
      <c r="N1805" s="23" t="str">
        <f t="shared" si="176"/>
        <v/>
      </c>
    </row>
    <row r="1806" spans="8:14" x14ac:dyDescent="0.25">
      <c r="H1806" s="18" t="str">
        <f t="shared" si="172"/>
        <v/>
      </c>
      <c r="I1806" s="26" t="str">
        <f t="shared" si="173"/>
        <v/>
      </c>
      <c r="J1806" s="18" t="str">
        <f t="shared" si="174"/>
        <v/>
      </c>
      <c r="K1806" s="18" t="str">
        <f t="shared" si="175"/>
        <v/>
      </c>
      <c r="L1806" s="69" t="str">
        <f t="shared" si="177"/>
        <v/>
      </c>
      <c r="N1806" s="23" t="str">
        <f t="shared" si="176"/>
        <v/>
      </c>
    </row>
    <row r="1807" spans="8:14" x14ac:dyDescent="0.25">
      <c r="H1807" s="18" t="str">
        <f t="shared" si="172"/>
        <v/>
      </c>
      <c r="I1807" s="26" t="str">
        <f t="shared" si="173"/>
        <v/>
      </c>
      <c r="J1807" s="18" t="str">
        <f t="shared" si="174"/>
        <v/>
      </c>
      <c r="K1807" s="18" t="str">
        <f t="shared" si="175"/>
        <v/>
      </c>
      <c r="L1807" s="69" t="str">
        <f t="shared" si="177"/>
        <v/>
      </c>
      <c r="N1807" s="23" t="str">
        <f t="shared" si="176"/>
        <v/>
      </c>
    </row>
    <row r="1808" spans="8:14" x14ac:dyDescent="0.25">
      <c r="H1808" s="18" t="str">
        <f t="shared" si="172"/>
        <v/>
      </c>
      <c r="I1808" s="26" t="str">
        <f t="shared" si="173"/>
        <v/>
      </c>
      <c r="J1808" s="18" t="str">
        <f t="shared" si="174"/>
        <v/>
      </c>
      <c r="K1808" s="18" t="str">
        <f t="shared" si="175"/>
        <v/>
      </c>
      <c r="L1808" s="69" t="str">
        <f t="shared" si="177"/>
        <v/>
      </c>
      <c r="N1808" s="23" t="str">
        <f t="shared" si="176"/>
        <v/>
      </c>
    </row>
    <row r="1809" spans="8:14" x14ac:dyDescent="0.25">
      <c r="H1809" s="18" t="str">
        <f t="shared" si="172"/>
        <v/>
      </c>
      <c r="I1809" s="26" t="str">
        <f t="shared" si="173"/>
        <v/>
      </c>
      <c r="J1809" s="18" t="str">
        <f t="shared" si="174"/>
        <v/>
      </c>
      <c r="K1809" s="18" t="str">
        <f t="shared" si="175"/>
        <v/>
      </c>
      <c r="L1809" s="69" t="str">
        <f t="shared" si="177"/>
        <v/>
      </c>
      <c r="N1809" s="23" t="str">
        <f t="shared" si="176"/>
        <v/>
      </c>
    </row>
    <row r="1810" spans="8:14" x14ac:dyDescent="0.25">
      <c r="H1810" s="18" t="str">
        <f t="shared" si="172"/>
        <v/>
      </c>
      <c r="I1810" s="26" t="str">
        <f t="shared" si="173"/>
        <v/>
      </c>
      <c r="J1810" s="18" t="str">
        <f t="shared" si="174"/>
        <v/>
      </c>
      <c r="K1810" s="18" t="str">
        <f t="shared" si="175"/>
        <v/>
      </c>
      <c r="L1810" s="69" t="str">
        <f t="shared" si="177"/>
        <v/>
      </c>
      <c r="N1810" s="23" t="str">
        <f t="shared" si="176"/>
        <v/>
      </c>
    </row>
    <row r="1811" spans="8:14" x14ac:dyDescent="0.25">
      <c r="H1811" s="18" t="str">
        <f t="shared" si="172"/>
        <v/>
      </c>
      <c r="I1811" s="26" t="str">
        <f t="shared" si="173"/>
        <v/>
      </c>
      <c r="J1811" s="18" t="str">
        <f t="shared" si="174"/>
        <v/>
      </c>
      <c r="K1811" s="18" t="str">
        <f t="shared" si="175"/>
        <v/>
      </c>
      <c r="L1811" s="69" t="str">
        <f t="shared" si="177"/>
        <v/>
      </c>
      <c r="N1811" s="23" t="str">
        <f t="shared" si="176"/>
        <v/>
      </c>
    </row>
    <row r="1812" spans="8:14" x14ac:dyDescent="0.25">
      <c r="H1812" s="18" t="str">
        <f t="shared" si="172"/>
        <v/>
      </c>
      <c r="I1812" s="26" t="str">
        <f t="shared" si="173"/>
        <v/>
      </c>
      <c r="J1812" s="18" t="str">
        <f t="shared" si="174"/>
        <v/>
      </c>
      <c r="K1812" s="18" t="str">
        <f t="shared" si="175"/>
        <v/>
      </c>
      <c r="L1812" s="69" t="str">
        <f t="shared" si="177"/>
        <v/>
      </c>
      <c r="N1812" s="23" t="str">
        <f t="shared" si="176"/>
        <v/>
      </c>
    </row>
    <row r="1813" spans="8:14" x14ac:dyDescent="0.25">
      <c r="H1813" s="18" t="str">
        <f t="shared" si="172"/>
        <v/>
      </c>
      <c r="I1813" s="26" t="str">
        <f t="shared" si="173"/>
        <v/>
      </c>
      <c r="J1813" s="18" t="str">
        <f t="shared" si="174"/>
        <v/>
      </c>
      <c r="K1813" s="18" t="str">
        <f t="shared" si="175"/>
        <v/>
      </c>
      <c r="L1813" s="69" t="str">
        <f t="shared" si="177"/>
        <v/>
      </c>
      <c r="N1813" s="23" t="str">
        <f t="shared" si="176"/>
        <v/>
      </c>
    </row>
    <row r="1814" spans="8:14" x14ac:dyDescent="0.25">
      <c r="H1814" s="18" t="str">
        <f t="shared" si="172"/>
        <v/>
      </c>
      <c r="I1814" s="26" t="str">
        <f t="shared" si="173"/>
        <v/>
      </c>
      <c r="J1814" s="18" t="str">
        <f t="shared" si="174"/>
        <v/>
      </c>
      <c r="K1814" s="18" t="str">
        <f t="shared" si="175"/>
        <v/>
      </c>
      <c r="L1814" s="69" t="str">
        <f t="shared" si="177"/>
        <v/>
      </c>
      <c r="N1814" s="23" t="str">
        <f t="shared" si="176"/>
        <v/>
      </c>
    </row>
    <row r="1815" spans="8:14" x14ac:dyDescent="0.25">
      <c r="H1815" s="18" t="str">
        <f t="shared" si="172"/>
        <v/>
      </c>
      <c r="I1815" s="26" t="str">
        <f t="shared" si="173"/>
        <v/>
      </c>
      <c r="J1815" s="18" t="str">
        <f t="shared" si="174"/>
        <v/>
      </c>
      <c r="K1815" s="18" t="str">
        <f t="shared" si="175"/>
        <v/>
      </c>
      <c r="L1815" s="69" t="str">
        <f t="shared" si="177"/>
        <v/>
      </c>
      <c r="N1815" s="23" t="str">
        <f t="shared" si="176"/>
        <v/>
      </c>
    </row>
    <row r="1816" spans="8:14" x14ac:dyDescent="0.25">
      <c r="H1816" s="18" t="str">
        <f t="shared" si="172"/>
        <v/>
      </c>
      <c r="I1816" s="26" t="str">
        <f t="shared" si="173"/>
        <v/>
      </c>
      <c r="J1816" s="18" t="str">
        <f t="shared" si="174"/>
        <v/>
      </c>
      <c r="K1816" s="18" t="str">
        <f t="shared" si="175"/>
        <v/>
      </c>
      <c r="L1816" s="69" t="str">
        <f t="shared" si="177"/>
        <v/>
      </c>
      <c r="N1816" s="23" t="str">
        <f t="shared" si="176"/>
        <v/>
      </c>
    </row>
    <row r="1817" spans="8:14" x14ac:dyDescent="0.25">
      <c r="H1817" s="18" t="str">
        <f t="shared" si="172"/>
        <v/>
      </c>
      <c r="I1817" s="26" t="str">
        <f t="shared" si="173"/>
        <v/>
      </c>
      <c r="J1817" s="18" t="str">
        <f t="shared" si="174"/>
        <v/>
      </c>
      <c r="K1817" s="18" t="str">
        <f t="shared" si="175"/>
        <v/>
      </c>
      <c r="L1817" s="69" t="str">
        <f t="shared" si="177"/>
        <v/>
      </c>
      <c r="N1817" s="23" t="str">
        <f t="shared" si="176"/>
        <v/>
      </c>
    </row>
    <row r="1818" spans="8:14" x14ac:dyDescent="0.25">
      <c r="H1818" s="18" t="str">
        <f t="shared" si="172"/>
        <v/>
      </c>
      <c r="I1818" s="26" t="str">
        <f t="shared" si="173"/>
        <v/>
      </c>
      <c r="J1818" s="18" t="str">
        <f t="shared" si="174"/>
        <v/>
      </c>
      <c r="K1818" s="18" t="str">
        <f t="shared" si="175"/>
        <v/>
      </c>
      <c r="L1818" s="69" t="str">
        <f t="shared" si="177"/>
        <v/>
      </c>
      <c r="N1818" s="23" t="str">
        <f t="shared" si="176"/>
        <v/>
      </c>
    </row>
    <row r="1819" spans="8:14" x14ac:dyDescent="0.25">
      <c r="H1819" s="18" t="str">
        <f t="shared" si="172"/>
        <v/>
      </c>
      <c r="I1819" s="26" t="str">
        <f t="shared" si="173"/>
        <v/>
      </c>
      <c r="J1819" s="18" t="str">
        <f t="shared" si="174"/>
        <v/>
      </c>
      <c r="K1819" s="18" t="str">
        <f t="shared" si="175"/>
        <v/>
      </c>
      <c r="L1819" s="69" t="str">
        <f t="shared" si="177"/>
        <v/>
      </c>
      <c r="N1819" s="23" t="str">
        <f t="shared" si="176"/>
        <v/>
      </c>
    </row>
    <row r="1820" spans="8:14" x14ac:dyDescent="0.25">
      <c r="H1820" s="18" t="str">
        <f t="shared" si="172"/>
        <v/>
      </c>
      <c r="I1820" s="26" t="str">
        <f t="shared" si="173"/>
        <v/>
      </c>
      <c r="J1820" s="18" t="str">
        <f t="shared" si="174"/>
        <v/>
      </c>
      <c r="K1820" s="18" t="str">
        <f t="shared" si="175"/>
        <v/>
      </c>
      <c r="L1820" s="69" t="str">
        <f t="shared" si="177"/>
        <v/>
      </c>
      <c r="N1820" s="23" t="str">
        <f t="shared" si="176"/>
        <v/>
      </c>
    </row>
    <row r="1821" spans="8:14" x14ac:dyDescent="0.25">
      <c r="H1821" s="18" t="str">
        <f t="shared" si="172"/>
        <v/>
      </c>
      <c r="I1821" s="26" t="str">
        <f t="shared" si="173"/>
        <v/>
      </c>
      <c r="J1821" s="18" t="str">
        <f t="shared" si="174"/>
        <v/>
      </c>
      <c r="K1821" s="18" t="str">
        <f t="shared" si="175"/>
        <v/>
      </c>
      <c r="L1821" s="69" t="str">
        <f t="shared" si="177"/>
        <v/>
      </c>
      <c r="N1821" s="23" t="str">
        <f t="shared" si="176"/>
        <v/>
      </c>
    </row>
    <row r="1822" spans="8:14" x14ac:dyDescent="0.25">
      <c r="H1822" s="18" t="str">
        <f t="shared" si="172"/>
        <v/>
      </c>
      <c r="I1822" s="26" t="str">
        <f t="shared" si="173"/>
        <v/>
      </c>
      <c r="J1822" s="18" t="str">
        <f t="shared" si="174"/>
        <v/>
      </c>
      <c r="K1822" s="18" t="str">
        <f t="shared" si="175"/>
        <v/>
      </c>
      <c r="L1822" s="69" t="str">
        <f t="shared" si="177"/>
        <v/>
      </c>
      <c r="N1822" s="23" t="str">
        <f t="shared" si="176"/>
        <v/>
      </c>
    </row>
    <row r="1823" spans="8:14" x14ac:dyDescent="0.25">
      <c r="H1823" s="18" t="str">
        <f t="shared" si="172"/>
        <v/>
      </c>
      <c r="I1823" s="26" t="str">
        <f t="shared" si="173"/>
        <v/>
      </c>
      <c r="J1823" s="18" t="str">
        <f t="shared" si="174"/>
        <v/>
      </c>
      <c r="K1823" s="18" t="str">
        <f t="shared" si="175"/>
        <v/>
      </c>
      <c r="L1823" s="69" t="str">
        <f t="shared" si="177"/>
        <v/>
      </c>
      <c r="N1823" s="23" t="str">
        <f t="shared" si="176"/>
        <v/>
      </c>
    </row>
    <row r="1824" spans="8:14" x14ac:dyDescent="0.25">
      <c r="H1824" s="18" t="str">
        <f t="shared" si="172"/>
        <v/>
      </c>
      <c r="I1824" s="26" t="str">
        <f t="shared" si="173"/>
        <v/>
      </c>
      <c r="J1824" s="18" t="str">
        <f t="shared" si="174"/>
        <v/>
      </c>
      <c r="K1824" s="18" t="str">
        <f t="shared" si="175"/>
        <v/>
      </c>
      <c r="L1824" s="69" t="str">
        <f t="shared" si="177"/>
        <v/>
      </c>
      <c r="N1824" s="23" t="str">
        <f t="shared" si="176"/>
        <v/>
      </c>
    </row>
    <row r="1825" spans="8:14" x14ac:dyDescent="0.25">
      <c r="H1825" s="18" t="str">
        <f t="shared" si="172"/>
        <v/>
      </c>
      <c r="I1825" s="26" t="str">
        <f t="shared" si="173"/>
        <v/>
      </c>
      <c r="J1825" s="18" t="str">
        <f t="shared" si="174"/>
        <v/>
      </c>
      <c r="K1825" s="18" t="str">
        <f t="shared" si="175"/>
        <v/>
      </c>
      <c r="L1825" s="69" t="str">
        <f t="shared" si="177"/>
        <v/>
      </c>
      <c r="N1825" s="23" t="str">
        <f t="shared" si="176"/>
        <v/>
      </c>
    </row>
    <row r="1826" spans="8:14" x14ac:dyDescent="0.25">
      <c r="H1826" s="18" t="str">
        <f t="shared" si="172"/>
        <v/>
      </c>
      <c r="I1826" s="26" t="str">
        <f t="shared" si="173"/>
        <v/>
      </c>
      <c r="J1826" s="18" t="str">
        <f t="shared" si="174"/>
        <v/>
      </c>
      <c r="K1826" s="18" t="str">
        <f t="shared" si="175"/>
        <v/>
      </c>
      <c r="L1826" s="69" t="str">
        <f t="shared" si="177"/>
        <v/>
      </c>
      <c r="N1826" s="23" t="str">
        <f t="shared" si="176"/>
        <v/>
      </c>
    </row>
    <row r="1827" spans="8:14" x14ac:dyDescent="0.25">
      <c r="H1827" s="18" t="str">
        <f t="shared" si="172"/>
        <v/>
      </c>
      <c r="I1827" s="26" t="str">
        <f t="shared" si="173"/>
        <v/>
      </c>
      <c r="J1827" s="18" t="str">
        <f t="shared" si="174"/>
        <v/>
      </c>
      <c r="K1827" s="18" t="str">
        <f t="shared" si="175"/>
        <v/>
      </c>
      <c r="L1827" s="69" t="str">
        <f t="shared" si="177"/>
        <v/>
      </c>
      <c r="N1827" s="23" t="str">
        <f t="shared" si="176"/>
        <v/>
      </c>
    </row>
    <row r="1828" spans="8:14" x14ac:dyDescent="0.25">
      <c r="H1828" s="18" t="str">
        <f t="shared" si="172"/>
        <v/>
      </c>
      <c r="I1828" s="26" t="str">
        <f t="shared" si="173"/>
        <v/>
      </c>
      <c r="J1828" s="18" t="str">
        <f t="shared" si="174"/>
        <v/>
      </c>
      <c r="K1828" s="18" t="str">
        <f t="shared" si="175"/>
        <v/>
      </c>
      <c r="L1828" s="69" t="str">
        <f t="shared" si="177"/>
        <v/>
      </c>
      <c r="N1828" s="23" t="str">
        <f t="shared" si="176"/>
        <v/>
      </c>
    </row>
    <row r="1829" spans="8:14" x14ac:dyDescent="0.25">
      <c r="H1829" s="18" t="str">
        <f t="shared" si="172"/>
        <v/>
      </c>
      <c r="I1829" s="26" t="str">
        <f t="shared" si="173"/>
        <v/>
      </c>
      <c r="J1829" s="18" t="str">
        <f t="shared" si="174"/>
        <v/>
      </c>
      <c r="K1829" s="18" t="str">
        <f t="shared" si="175"/>
        <v/>
      </c>
      <c r="L1829" s="69" t="str">
        <f t="shared" si="177"/>
        <v/>
      </c>
      <c r="N1829" s="23" t="str">
        <f t="shared" si="176"/>
        <v/>
      </c>
    </row>
    <row r="1830" spans="8:14" x14ac:dyDescent="0.25">
      <c r="H1830" s="18" t="str">
        <f t="shared" si="172"/>
        <v/>
      </c>
      <c r="I1830" s="26" t="str">
        <f t="shared" si="173"/>
        <v/>
      </c>
      <c r="J1830" s="18" t="str">
        <f t="shared" si="174"/>
        <v/>
      </c>
      <c r="K1830" s="18" t="str">
        <f t="shared" si="175"/>
        <v/>
      </c>
      <c r="L1830" s="69" t="str">
        <f t="shared" si="177"/>
        <v/>
      </c>
      <c r="N1830" s="23" t="str">
        <f t="shared" si="176"/>
        <v/>
      </c>
    </row>
    <row r="1831" spans="8:14" x14ac:dyDescent="0.25">
      <c r="H1831" s="18" t="str">
        <f t="shared" si="172"/>
        <v/>
      </c>
      <c r="I1831" s="26" t="str">
        <f t="shared" si="173"/>
        <v/>
      </c>
      <c r="J1831" s="18" t="str">
        <f t="shared" si="174"/>
        <v/>
      </c>
      <c r="K1831" s="18" t="str">
        <f t="shared" si="175"/>
        <v/>
      </c>
      <c r="L1831" s="69" t="str">
        <f t="shared" si="177"/>
        <v/>
      </c>
      <c r="N1831" s="23" t="str">
        <f t="shared" si="176"/>
        <v/>
      </c>
    </row>
    <row r="1832" spans="8:14" x14ac:dyDescent="0.25">
      <c r="H1832" s="18" t="str">
        <f t="shared" si="172"/>
        <v/>
      </c>
      <c r="I1832" s="26" t="str">
        <f t="shared" si="173"/>
        <v/>
      </c>
      <c r="J1832" s="18" t="str">
        <f t="shared" si="174"/>
        <v/>
      </c>
      <c r="K1832" s="18" t="str">
        <f t="shared" si="175"/>
        <v/>
      </c>
      <c r="L1832" s="69" t="str">
        <f t="shared" si="177"/>
        <v/>
      </c>
      <c r="N1832" s="23" t="str">
        <f t="shared" si="176"/>
        <v/>
      </c>
    </row>
    <row r="1833" spans="8:14" x14ac:dyDescent="0.25">
      <c r="H1833" s="18" t="str">
        <f t="shared" si="172"/>
        <v/>
      </c>
      <c r="I1833" s="26" t="str">
        <f t="shared" si="173"/>
        <v/>
      </c>
      <c r="J1833" s="18" t="str">
        <f t="shared" si="174"/>
        <v/>
      </c>
      <c r="K1833" s="18" t="str">
        <f t="shared" si="175"/>
        <v/>
      </c>
      <c r="L1833" s="69" t="str">
        <f t="shared" si="177"/>
        <v/>
      </c>
      <c r="N1833" s="23" t="str">
        <f t="shared" si="176"/>
        <v/>
      </c>
    </row>
    <row r="1834" spans="8:14" x14ac:dyDescent="0.25">
      <c r="H1834" s="18" t="str">
        <f t="shared" si="172"/>
        <v/>
      </c>
      <c r="I1834" s="26" t="str">
        <f t="shared" si="173"/>
        <v/>
      </c>
      <c r="J1834" s="18" t="str">
        <f t="shared" si="174"/>
        <v/>
      </c>
      <c r="K1834" s="18" t="str">
        <f t="shared" si="175"/>
        <v/>
      </c>
      <c r="L1834" s="69" t="str">
        <f t="shared" si="177"/>
        <v/>
      </c>
      <c r="N1834" s="23" t="str">
        <f t="shared" si="176"/>
        <v/>
      </c>
    </row>
    <row r="1835" spans="8:14" x14ac:dyDescent="0.25">
      <c r="H1835" s="18" t="str">
        <f t="shared" si="172"/>
        <v/>
      </c>
      <c r="I1835" s="26" t="str">
        <f t="shared" si="173"/>
        <v/>
      </c>
      <c r="J1835" s="18" t="str">
        <f t="shared" si="174"/>
        <v/>
      </c>
      <c r="K1835" s="18" t="str">
        <f t="shared" si="175"/>
        <v/>
      </c>
      <c r="L1835" s="69" t="str">
        <f t="shared" si="177"/>
        <v/>
      </c>
      <c r="N1835" s="23" t="str">
        <f t="shared" si="176"/>
        <v/>
      </c>
    </row>
    <row r="1836" spans="8:14" x14ac:dyDescent="0.25">
      <c r="H1836" s="18" t="str">
        <f t="shared" si="172"/>
        <v/>
      </c>
      <c r="I1836" s="26" t="str">
        <f t="shared" si="173"/>
        <v/>
      </c>
      <c r="J1836" s="18" t="str">
        <f t="shared" si="174"/>
        <v/>
      </c>
      <c r="K1836" s="18" t="str">
        <f t="shared" si="175"/>
        <v/>
      </c>
      <c r="L1836" s="69" t="str">
        <f t="shared" si="177"/>
        <v/>
      </c>
      <c r="N1836" s="23" t="str">
        <f t="shared" si="176"/>
        <v/>
      </c>
    </row>
    <row r="1837" spans="8:14" x14ac:dyDescent="0.25">
      <c r="H1837" s="18" t="str">
        <f t="shared" si="172"/>
        <v/>
      </c>
      <c r="I1837" s="26" t="str">
        <f t="shared" si="173"/>
        <v/>
      </c>
      <c r="J1837" s="18" t="str">
        <f t="shared" si="174"/>
        <v/>
      </c>
      <c r="K1837" s="18" t="str">
        <f t="shared" si="175"/>
        <v/>
      </c>
      <c r="L1837" s="69" t="str">
        <f t="shared" si="177"/>
        <v/>
      </c>
      <c r="N1837" s="23" t="str">
        <f t="shared" si="176"/>
        <v/>
      </c>
    </row>
    <row r="1838" spans="8:14" x14ac:dyDescent="0.25">
      <c r="H1838" s="18" t="str">
        <f t="shared" si="172"/>
        <v/>
      </c>
      <c r="I1838" s="26" t="str">
        <f t="shared" si="173"/>
        <v/>
      </c>
      <c r="J1838" s="18" t="str">
        <f t="shared" si="174"/>
        <v/>
      </c>
      <c r="K1838" s="18" t="str">
        <f t="shared" si="175"/>
        <v/>
      </c>
      <c r="L1838" s="69" t="str">
        <f t="shared" si="177"/>
        <v/>
      </c>
      <c r="N1838" s="23" t="str">
        <f t="shared" si="176"/>
        <v/>
      </c>
    </row>
    <row r="1839" spans="8:14" x14ac:dyDescent="0.25">
      <c r="H1839" s="18" t="str">
        <f t="shared" si="172"/>
        <v/>
      </c>
      <c r="I1839" s="26" t="str">
        <f t="shared" si="173"/>
        <v/>
      </c>
      <c r="J1839" s="18" t="str">
        <f t="shared" si="174"/>
        <v/>
      </c>
      <c r="K1839" s="18" t="str">
        <f t="shared" si="175"/>
        <v/>
      </c>
      <c r="L1839" s="69" t="str">
        <f t="shared" si="177"/>
        <v/>
      </c>
      <c r="N1839" s="23" t="str">
        <f t="shared" si="176"/>
        <v/>
      </c>
    </row>
    <row r="1840" spans="8:14" x14ac:dyDescent="0.25">
      <c r="H1840" s="18" t="str">
        <f t="shared" si="172"/>
        <v/>
      </c>
      <c r="I1840" s="26" t="str">
        <f t="shared" si="173"/>
        <v/>
      </c>
      <c r="J1840" s="18" t="str">
        <f t="shared" si="174"/>
        <v/>
      </c>
      <c r="K1840" s="18" t="str">
        <f t="shared" si="175"/>
        <v/>
      </c>
      <c r="L1840" s="69" t="str">
        <f t="shared" si="177"/>
        <v/>
      </c>
      <c r="N1840" s="23" t="str">
        <f t="shared" si="176"/>
        <v/>
      </c>
    </row>
    <row r="1841" spans="8:14" x14ac:dyDescent="0.25">
      <c r="H1841" s="18" t="str">
        <f t="shared" si="172"/>
        <v/>
      </c>
      <c r="I1841" s="26" t="str">
        <f t="shared" si="173"/>
        <v/>
      </c>
      <c r="J1841" s="18" t="str">
        <f t="shared" si="174"/>
        <v/>
      </c>
      <c r="K1841" s="18" t="str">
        <f t="shared" si="175"/>
        <v/>
      </c>
      <c r="L1841" s="69" t="str">
        <f t="shared" si="177"/>
        <v/>
      </c>
      <c r="N1841" s="23" t="str">
        <f t="shared" si="176"/>
        <v/>
      </c>
    </row>
    <row r="1842" spans="8:14" x14ac:dyDescent="0.25">
      <c r="H1842" s="18" t="str">
        <f t="shared" si="172"/>
        <v/>
      </c>
      <c r="I1842" s="26" t="str">
        <f t="shared" si="173"/>
        <v/>
      </c>
      <c r="J1842" s="18" t="str">
        <f t="shared" si="174"/>
        <v/>
      </c>
      <c r="K1842" s="18" t="str">
        <f t="shared" si="175"/>
        <v/>
      </c>
      <c r="L1842" s="69" t="str">
        <f t="shared" si="177"/>
        <v/>
      </c>
      <c r="N1842" s="23" t="str">
        <f t="shared" si="176"/>
        <v/>
      </c>
    </row>
    <row r="1843" spans="8:14" x14ac:dyDescent="0.25">
      <c r="H1843" s="18" t="str">
        <f t="shared" si="172"/>
        <v/>
      </c>
      <c r="I1843" s="26" t="str">
        <f t="shared" si="173"/>
        <v/>
      </c>
      <c r="J1843" s="18" t="str">
        <f t="shared" si="174"/>
        <v/>
      </c>
      <c r="K1843" s="18" t="str">
        <f t="shared" si="175"/>
        <v/>
      </c>
      <c r="L1843" s="69" t="str">
        <f t="shared" si="177"/>
        <v/>
      </c>
      <c r="N1843" s="23" t="str">
        <f t="shared" si="176"/>
        <v/>
      </c>
    </row>
    <row r="1844" spans="8:14" x14ac:dyDescent="0.25">
      <c r="H1844" s="18" t="str">
        <f t="shared" si="172"/>
        <v/>
      </c>
      <c r="I1844" s="26" t="str">
        <f t="shared" si="173"/>
        <v/>
      </c>
      <c r="J1844" s="18" t="str">
        <f t="shared" si="174"/>
        <v/>
      </c>
      <c r="K1844" s="18" t="str">
        <f t="shared" si="175"/>
        <v/>
      </c>
      <c r="L1844" s="69" t="str">
        <f t="shared" si="177"/>
        <v/>
      </c>
      <c r="N1844" s="23" t="str">
        <f t="shared" si="176"/>
        <v/>
      </c>
    </row>
    <row r="1845" spans="8:14" x14ac:dyDescent="0.25">
      <c r="H1845" s="18" t="str">
        <f t="shared" si="172"/>
        <v/>
      </c>
      <c r="I1845" s="26" t="str">
        <f t="shared" si="173"/>
        <v/>
      </c>
      <c r="J1845" s="18" t="str">
        <f t="shared" si="174"/>
        <v/>
      </c>
      <c r="K1845" s="18" t="str">
        <f t="shared" si="175"/>
        <v/>
      </c>
      <c r="L1845" s="69" t="str">
        <f t="shared" si="177"/>
        <v/>
      </c>
      <c r="N1845" s="23" t="str">
        <f t="shared" si="176"/>
        <v/>
      </c>
    </row>
    <row r="1846" spans="8:14" x14ac:dyDescent="0.25">
      <c r="H1846" s="18" t="str">
        <f t="shared" si="172"/>
        <v/>
      </c>
      <c r="I1846" s="26" t="str">
        <f t="shared" si="173"/>
        <v/>
      </c>
      <c r="J1846" s="18" t="str">
        <f t="shared" si="174"/>
        <v/>
      </c>
      <c r="K1846" s="18" t="str">
        <f t="shared" si="175"/>
        <v/>
      </c>
      <c r="L1846" s="69" t="str">
        <f t="shared" si="177"/>
        <v/>
      </c>
      <c r="N1846" s="23" t="str">
        <f t="shared" si="176"/>
        <v/>
      </c>
    </row>
    <row r="1847" spans="8:14" x14ac:dyDescent="0.25">
      <c r="H1847" s="18" t="str">
        <f t="shared" si="172"/>
        <v/>
      </c>
      <c r="I1847" s="26" t="str">
        <f t="shared" si="173"/>
        <v/>
      </c>
      <c r="J1847" s="18" t="str">
        <f t="shared" si="174"/>
        <v/>
      </c>
      <c r="K1847" s="18" t="str">
        <f t="shared" si="175"/>
        <v/>
      </c>
      <c r="L1847" s="69" t="str">
        <f t="shared" si="177"/>
        <v/>
      </c>
      <c r="N1847" s="23" t="str">
        <f t="shared" si="176"/>
        <v/>
      </c>
    </row>
    <row r="1848" spans="8:14" x14ac:dyDescent="0.25">
      <c r="H1848" s="18" t="str">
        <f t="shared" si="172"/>
        <v/>
      </c>
      <c r="I1848" s="26" t="str">
        <f t="shared" si="173"/>
        <v/>
      </c>
      <c r="J1848" s="18" t="str">
        <f t="shared" si="174"/>
        <v/>
      </c>
      <c r="K1848" s="18" t="str">
        <f t="shared" si="175"/>
        <v/>
      </c>
      <c r="L1848" s="69" t="str">
        <f t="shared" si="177"/>
        <v/>
      </c>
      <c r="N1848" s="23" t="str">
        <f t="shared" si="176"/>
        <v/>
      </c>
    </row>
    <row r="1849" spans="8:14" x14ac:dyDescent="0.25">
      <c r="H1849" s="18" t="str">
        <f t="shared" si="172"/>
        <v/>
      </c>
      <c r="I1849" s="26" t="str">
        <f t="shared" si="173"/>
        <v/>
      </c>
      <c r="J1849" s="18" t="str">
        <f t="shared" si="174"/>
        <v/>
      </c>
      <c r="K1849" s="18" t="str">
        <f t="shared" si="175"/>
        <v/>
      </c>
      <c r="L1849" s="69" t="str">
        <f t="shared" si="177"/>
        <v/>
      </c>
      <c r="N1849" s="23" t="str">
        <f t="shared" si="176"/>
        <v/>
      </c>
    </row>
    <row r="1850" spans="8:14" x14ac:dyDescent="0.25">
      <c r="H1850" s="18" t="str">
        <f t="shared" si="172"/>
        <v/>
      </c>
      <c r="I1850" s="26" t="str">
        <f t="shared" si="173"/>
        <v/>
      </c>
      <c r="J1850" s="18" t="str">
        <f t="shared" si="174"/>
        <v/>
      </c>
      <c r="K1850" s="18" t="str">
        <f t="shared" si="175"/>
        <v/>
      </c>
      <c r="L1850" s="69" t="str">
        <f t="shared" si="177"/>
        <v/>
      </c>
      <c r="N1850" s="23" t="str">
        <f t="shared" si="176"/>
        <v/>
      </c>
    </row>
    <row r="1851" spans="8:14" x14ac:dyDescent="0.25">
      <c r="H1851" s="18" t="str">
        <f t="shared" si="172"/>
        <v/>
      </c>
      <c r="I1851" s="26" t="str">
        <f t="shared" si="173"/>
        <v/>
      </c>
      <c r="J1851" s="18" t="str">
        <f t="shared" si="174"/>
        <v/>
      </c>
      <c r="K1851" s="18" t="str">
        <f t="shared" si="175"/>
        <v/>
      </c>
      <c r="L1851" s="69" t="str">
        <f t="shared" si="177"/>
        <v/>
      </c>
      <c r="N1851" s="23" t="str">
        <f t="shared" si="176"/>
        <v/>
      </c>
    </row>
    <row r="1852" spans="8:14" x14ac:dyDescent="0.25">
      <c r="H1852" s="18" t="str">
        <f t="shared" si="172"/>
        <v/>
      </c>
      <c r="I1852" s="26" t="str">
        <f t="shared" si="173"/>
        <v/>
      </c>
      <c r="J1852" s="18" t="str">
        <f t="shared" si="174"/>
        <v/>
      </c>
      <c r="K1852" s="18" t="str">
        <f t="shared" si="175"/>
        <v/>
      </c>
      <c r="L1852" s="69" t="str">
        <f t="shared" si="177"/>
        <v/>
      </c>
      <c r="N1852" s="23" t="str">
        <f t="shared" si="176"/>
        <v/>
      </c>
    </row>
    <row r="1853" spans="8:14" x14ac:dyDescent="0.25">
      <c r="H1853" s="18" t="str">
        <f t="shared" si="172"/>
        <v/>
      </c>
      <c r="I1853" s="26" t="str">
        <f t="shared" si="173"/>
        <v/>
      </c>
      <c r="J1853" s="18" t="str">
        <f t="shared" si="174"/>
        <v/>
      </c>
      <c r="K1853" s="18" t="str">
        <f t="shared" si="175"/>
        <v/>
      </c>
      <c r="L1853" s="69" t="str">
        <f t="shared" si="177"/>
        <v/>
      </c>
      <c r="N1853" s="23" t="str">
        <f t="shared" si="176"/>
        <v/>
      </c>
    </row>
    <row r="1854" spans="8:14" x14ac:dyDescent="0.25">
      <c r="H1854" s="18" t="str">
        <f t="shared" si="172"/>
        <v/>
      </c>
      <c r="I1854" s="26" t="str">
        <f t="shared" si="173"/>
        <v/>
      </c>
      <c r="J1854" s="18" t="str">
        <f t="shared" si="174"/>
        <v/>
      </c>
      <c r="K1854" s="18" t="str">
        <f t="shared" si="175"/>
        <v/>
      </c>
      <c r="L1854" s="69" t="str">
        <f t="shared" si="177"/>
        <v/>
      </c>
      <c r="N1854" s="23" t="str">
        <f t="shared" si="176"/>
        <v/>
      </c>
    </row>
    <row r="1855" spans="8:14" x14ac:dyDescent="0.25">
      <c r="H1855" s="18" t="str">
        <f t="shared" si="172"/>
        <v/>
      </c>
      <c r="I1855" s="26" t="str">
        <f t="shared" si="173"/>
        <v/>
      </c>
      <c r="J1855" s="18" t="str">
        <f t="shared" si="174"/>
        <v/>
      </c>
      <c r="K1855" s="18" t="str">
        <f t="shared" si="175"/>
        <v/>
      </c>
      <c r="L1855" s="69" t="str">
        <f t="shared" si="177"/>
        <v/>
      </c>
      <c r="N1855" s="23" t="str">
        <f t="shared" si="176"/>
        <v/>
      </c>
    </row>
    <row r="1856" spans="8:14" x14ac:dyDescent="0.25">
      <c r="H1856" s="18" t="str">
        <f t="shared" si="172"/>
        <v/>
      </c>
      <c r="I1856" s="26" t="str">
        <f t="shared" si="173"/>
        <v/>
      </c>
      <c r="J1856" s="18" t="str">
        <f t="shared" si="174"/>
        <v/>
      </c>
      <c r="K1856" s="18" t="str">
        <f t="shared" si="175"/>
        <v/>
      </c>
      <c r="L1856" s="69" t="str">
        <f t="shared" si="177"/>
        <v/>
      </c>
      <c r="N1856" s="23" t="str">
        <f t="shared" si="176"/>
        <v/>
      </c>
    </row>
    <row r="1857" spans="8:14" x14ac:dyDescent="0.25">
      <c r="H1857" s="18" t="str">
        <f t="shared" si="172"/>
        <v/>
      </c>
      <c r="I1857" s="26" t="str">
        <f t="shared" si="173"/>
        <v/>
      </c>
      <c r="J1857" s="18" t="str">
        <f t="shared" si="174"/>
        <v/>
      </c>
      <c r="K1857" s="18" t="str">
        <f t="shared" si="175"/>
        <v/>
      </c>
      <c r="L1857" s="69" t="str">
        <f t="shared" si="177"/>
        <v/>
      </c>
      <c r="N1857" s="23" t="str">
        <f t="shared" si="176"/>
        <v/>
      </c>
    </row>
    <row r="1858" spans="8:14" x14ac:dyDescent="0.25">
      <c r="H1858" s="18" t="str">
        <f t="shared" si="172"/>
        <v/>
      </c>
      <c r="I1858" s="26" t="str">
        <f t="shared" si="173"/>
        <v/>
      </c>
      <c r="J1858" s="18" t="str">
        <f t="shared" si="174"/>
        <v/>
      </c>
      <c r="K1858" s="18" t="str">
        <f t="shared" si="175"/>
        <v/>
      </c>
      <c r="L1858" s="69" t="str">
        <f t="shared" si="177"/>
        <v/>
      </c>
      <c r="N1858" s="23" t="str">
        <f t="shared" si="176"/>
        <v/>
      </c>
    </row>
    <row r="1859" spans="8:14" x14ac:dyDescent="0.25">
      <c r="H1859" s="18" t="str">
        <f t="shared" si="172"/>
        <v/>
      </c>
      <c r="I1859" s="26" t="str">
        <f t="shared" si="173"/>
        <v/>
      </c>
      <c r="J1859" s="18" t="str">
        <f t="shared" si="174"/>
        <v/>
      </c>
      <c r="K1859" s="18" t="str">
        <f t="shared" si="175"/>
        <v/>
      </c>
      <c r="L1859" s="69" t="str">
        <f t="shared" si="177"/>
        <v/>
      </c>
      <c r="N1859" s="23" t="str">
        <f t="shared" si="176"/>
        <v/>
      </c>
    </row>
    <row r="1860" spans="8:14" x14ac:dyDescent="0.25">
      <c r="H1860" s="18" t="str">
        <f t="shared" ref="H1860:H1923" si="178">IF(OR($E1860="",$G1860=""),"",$E1860*$G1860)</f>
        <v/>
      </c>
      <c r="I1860" s="26" t="str">
        <f t="shared" ref="I1860:I1923" si="179">IF($F1860="","",IFERROR(INDEX(CurRate,MATCH($F1860,CurCode,0)),""))</f>
        <v/>
      </c>
      <c r="J1860" s="18" t="str">
        <f t="shared" ref="J1860:J1923" si="180">IF(OR($G1860="",$I1860="",$I1860=0),"",$G1860/$I1860)</f>
        <v/>
      </c>
      <c r="K1860" s="18" t="str">
        <f t="shared" ref="K1860:K1923" si="181">IF(OR($E1860="",$J1860=""),"",$E1860*$J1860)</f>
        <v/>
      </c>
      <c r="L1860" s="69" t="str">
        <f t="shared" si="177"/>
        <v/>
      </c>
      <c r="N1860" s="23" t="str">
        <f t="shared" ref="N1860:N1923" si="182">IF($A1860="","",$A1860*100000+ROW())</f>
        <v/>
      </c>
    </row>
    <row r="1861" spans="8:14" x14ac:dyDescent="0.25">
      <c r="H1861" s="18" t="str">
        <f t="shared" si="178"/>
        <v/>
      </c>
      <c r="I1861" s="26" t="str">
        <f t="shared" si="179"/>
        <v/>
      </c>
      <c r="J1861" s="18" t="str">
        <f t="shared" si="180"/>
        <v/>
      </c>
      <c r="K1861" s="18" t="str">
        <f t="shared" si="181"/>
        <v/>
      </c>
      <c r="L1861" s="69" t="str">
        <f t="shared" ref="L1861:L1924" si="183">IF(D1861="","",IF(ISNUMBER(MATCH(D1861,ItemName,0)),"OK","NOT IN ITEMS LIST"))</f>
        <v/>
      </c>
      <c r="N1861" s="23" t="str">
        <f t="shared" si="182"/>
        <v/>
      </c>
    </row>
    <row r="1862" spans="8:14" x14ac:dyDescent="0.25">
      <c r="H1862" s="18" t="str">
        <f t="shared" si="178"/>
        <v/>
      </c>
      <c r="I1862" s="26" t="str">
        <f t="shared" si="179"/>
        <v/>
      </c>
      <c r="J1862" s="18" t="str">
        <f t="shared" si="180"/>
        <v/>
      </c>
      <c r="K1862" s="18" t="str">
        <f t="shared" si="181"/>
        <v/>
      </c>
      <c r="L1862" s="69" t="str">
        <f t="shared" si="183"/>
        <v/>
      </c>
      <c r="N1862" s="23" t="str">
        <f t="shared" si="182"/>
        <v/>
      </c>
    </row>
    <row r="1863" spans="8:14" x14ac:dyDescent="0.25">
      <c r="H1863" s="18" t="str">
        <f t="shared" si="178"/>
        <v/>
      </c>
      <c r="I1863" s="26" t="str">
        <f t="shared" si="179"/>
        <v/>
      </c>
      <c r="J1863" s="18" t="str">
        <f t="shared" si="180"/>
        <v/>
      </c>
      <c r="K1863" s="18" t="str">
        <f t="shared" si="181"/>
        <v/>
      </c>
      <c r="L1863" s="69" t="str">
        <f t="shared" si="183"/>
        <v/>
      </c>
      <c r="N1863" s="23" t="str">
        <f t="shared" si="182"/>
        <v/>
      </c>
    </row>
    <row r="1864" spans="8:14" x14ac:dyDescent="0.25">
      <c r="H1864" s="18" t="str">
        <f t="shared" si="178"/>
        <v/>
      </c>
      <c r="I1864" s="26" t="str">
        <f t="shared" si="179"/>
        <v/>
      </c>
      <c r="J1864" s="18" t="str">
        <f t="shared" si="180"/>
        <v/>
      </c>
      <c r="K1864" s="18" t="str">
        <f t="shared" si="181"/>
        <v/>
      </c>
      <c r="L1864" s="69" t="str">
        <f t="shared" si="183"/>
        <v/>
      </c>
      <c r="N1864" s="23" t="str">
        <f t="shared" si="182"/>
        <v/>
      </c>
    </row>
    <row r="1865" spans="8:14" x14ac:dyDescent="0.25">
      <c r="H1865" s="18" t="str">
        <f t="shared" si="178"/>
        <v/>
      </c>
      <c r="I1865" s="26" t="str">
        <f t="shared" si="179"/>
        <v/>
      </c>
      <c r="J1865" s="18" t="str">
        <f t="shared" si="180"/>
        <v/>
      </c>
      <c r="K1865" s="18" t="str">
        <f t="shared" si="181"/>
        <v/>
      </c>
      <c r="L1865" s="69" t="str">
        <f t="shared" si="183"/>
        <v/>
      </c>
      <c r="N1865" s="23" t="str">
        <f t="shared" si="182"/>
        <v/>
      </c>
    </row>
    <row r="1866" spans="8:14" x14ac:dyDescent="0.25">
      <c r="H1866" s="18" t="str">
        <f t="shared" si="178"/>
        <v/>
      </c>
      <c r="I1866" s="26" t="str">
        <f t="shared" si="179"/>
        <v/>
      </c>
      <c r="J1866" s="18" t="str">
        <f t="shared" si="180"/>
        <v/>
      </c>
      <c r="K1866" s="18" t="str">
        <f t="shared" si="181"/>
        <v/>
      </c>
      <c r="L1866" s="69" t="str">
        <f t="shared" si="183"/>
        <v/>
      </c>
      <c r="N1866" s="23" t="str">
        <f t="shared" si="182"/>
        <v/>
      </c>
    </row>
    <row r="1867" spans="8:14" x14ac:dyDescent="0.25">
      <c r="H1867" s="18" t="str">
        <f t="shared" si="178"/>
        <v/>
      </c>
      <c r="I1867" s="26" t="str">
        <f t="shared" si="179"/>
        <v/>
      </c>
      <c r="J1867" s="18" t="str">
        <f t="shared" si="180"/>
        <v/>
      </c>
      <c r="K1867" s="18" t="str">
        <f t="shared" si="181"/>
        <v/>
      </c>
      <c r="L1867" s="69" t="str">
        <f t="shared" si="183"/>
        <v/>
      </c>
      <c r="N1867" s="23" t="str">
        <f t="shared" si="182"/>
        <v/>
      </c>
    </row>
    <row r="1868" spans="8:14" x14ac:dyDescent="0.25">
      <c r="H1868" s="18" t="str">
        <f t="shared" si="178"/>
        <v/>
      </c>
      <c r="I1868" s="26" t="str">
        <f t="shared" si="179"/>
        <v/>
      </c>
      <c r="J1868" s="18" t="str">
        <f t="shared" si="180"/>
        <v/>
      </c>
      <c r="K1868" s="18" t="str">
        <f t="shared" si="181"/>
        <v/>
      </c>
      <c r="L1868" s="69" t="str">
        <f t="shared" si="183"/>
        <v/>
      </c>
      <c r="N1868" s="23" t="str">
        <f t="shared" si="182"/>
        <v/>
      </c>
    </row>
    <row r="1869" spans="8:14" x14ac:dyDescent="0.25">
      <c r="H1869" s="18" t="str">
        <f t="shared" si="178"/>
        <v/>
      </c>
      <c r="I1869" s="26" t="str">
        <f t="shared" si="179"/>
        <v/>
      </c>
      <c r="J1869" s="18" t="str">
        <f t="shared" si="180"/>
        <v/>
      </c>
      <c r="K1869" s="18" t="str">
        <f t="shared" si="181"/>
        <v/>
      </c>
      <c r="L1869" s="69" t="str">
        <f t="shared" si="183"/>
        <v/>
      </c>
      <c r="N1869" s="23" t="str">
        <f t="shared" si="182"/>
        <v/>
      </c>
    </row>
    <row r="1870" spans="8:14" x14ac:dyDescent="0.25">
      <c r="H1870" s="18" t="str">
        <f t="shared" si="178"/>
        <v/>
      </c>
      <c r="I1870" s="26" t="str">
        <f t="shared" si="179"/>
        <v/>
      </c>
      <c r="J1870" s="18" t="str">
        <f t="shared" si="180"/>
        <v/>
      </c>
      <c r="K1870" s="18" t="str">
        <f t="shared" si="181"/>
        <v/>
      </c>
      <c r="L1870" s="69" t="str">
        <f t="shared" si="183"/>
        <v/>
      </c>
      <c r="N1870" s="23" t="str">
        <f t="shared" si="182"/>
        <v/>
      </c>
    </row>
    <row r="1871" spans="8:14" x14ac:dyDescent="0.25">
      <c r="H1871" s="18" t="str">
        <f t="shared" si="178"/>
        <v/>
      </c>
      <c r="I1871" s="26" t="str">
        <f t="shared" si="179"/>
        <v/>
      </c>
      <c r="J1871" s="18" t="str">
        <f t="shared" si="180"/>
        <v/>
      </c>
      <c r="K1871" s="18" t="str">
        <f t="shared" si="181"/>
        <v/>
      </c>
      <c r="L1871" s="69" t="str">
        <f t="shared" si="183"/>
        <v/>
      </c>
      <c r="N1871" s="23" t="str">
        <f t="shared" si="182"/>
        <v/>
      </c>
    </row>
    <row r="1872" spans="8:14" x14ac:dyDescent="0.25">
      <c r="H1872" s="18" t="str">
        <f t="shared" si="178"/>
        <v/>
      </c>
      <c r="I1872" s="26" t="str">
        <f t="shared" si="179"/>
        <v/>
      </c>
      <c r="J1872" s="18" t="str">
        <f t="shared" si="180"/>
        <v/>
      </c>
      <c r="K1872" s="18" t="str">
        <f t="shared" si="181"/>
        <v/>
      </c>
      <c r="L1872" s="69" t="str">
        <f t="shared" si="183"/>
        <v/>
      </c>
      <c r="N1872" s="23" t="str">
        <f t="shared" si="182"/>
        <v/>
      </c>
    </row>
    <row r="1873" spans="8:14" x14ac:dyDescent="0.25">
      <c r="H1873" s="18" t="str">
        <f t="shared" si="178"/>
        <v/>
      </c>
      <c r="I1873" s="26" t="str">
        <f t="shared" si="179"/>
        <v/>
      </c>
      <c r="J1873" s="18" t="str">
        <f t="shared" si="180"/>
        <v/>
      </c>
      <c r="K1873" s="18" t="str">
        <f t="shared" si="181"/>
        <v/>
      </c>
      <c r="L1873" s="69" t="str">
        <f t="shared" si="183"/>
        <v/>
      </c>
      <c r="N1873" s="23" t="str">
        <f t="shared" si="182"/>
        <v/>
      </c>
    </row>
    <row r="1874" spans="8:14" x14ac:dyDescent="0.25">
      <c r="H1874" s="18" t="str">
        <f t="shared" si="178"/>
        <v/>
      </c>
      <c r="I1874" s="26" t="str">
        <f t="shared" si="179"/>
        <v/>
      </c>
      <c r="J1874" s="18" t="str">
        <f t="shared" si="180"/>
        <v/>
      </c>
      <c r="K1874" s="18" t="str">
        <f t="shared" si="181"/>
        <v/>
      </c>
      <c r="L1874" s="69" t="str">
        <f t="shared" si="183"/>
        <v/>
      </c>
      <c r="N1874" s="23" t="str">
        <f t="shared" si="182"/>
        <v/>
      </c>
    </row>
    <row r="1875" spans="8:14" x14ac:dyDescent="0.25">
      <c r="H1875" s="18" t="str">
        <f t="shared" si="178"/>
        <v/>
      </c>
      <c r="I1875" s="26" t="str">
        <f t="shared" si="179"/>
        <v/>
      </c>
      <c r="J1875" s="18" t="str">
        <f t="shared" si="180"/>
        <v/>
      </c>
      <c r="K1875" s="18" t="str">
        <f t="shared" si="181"/>
        <v/>
      </c>
      <c r="L1875" s="69" t="str">
        <f t="shared" si="183"/>
        <v/>
      </c>
      <c r="N1875" s="23" t="str">
        <f t="shared" si="182"/>
        <v/>
      </c>
    </row>
    <row r="1876" spans="8:14" x14ac:dyDescent="0.25">
      <c r="H1876" s="18" t="str">
        <f t="shared" si="178"/>
        <v/>
      </c>
      <c r="I1876" s="26" t="str">
        <f t="shared" si="179"/>
        <v/>
      </c>
      <c r="J1876" s="18" t="str">
        <f t="shared" si="180"/>
        <v/>
      </c>
      <c r="K1876" s="18" t="str">
        <f t="shared" si="181"/>
        <v/>
      </c>
      <c r="L1876" s="69" t="str">
        <f t="shared" si="183"/>
        <v/>
      </c>
      <c r="N1876" s="23" t="str">
        <f t="shared" si="182"/>
        <v/>
      </c>
    </row>
    <row r="1877" spans="8:14" x14ac:dyDescent="0.25">
      <c r="H1877" s="18" t="str">
        <f t="shared" si="178"/>
        <v/>
      </c>
      <c r="I1877" s="26" t="str">
        <f t="shared" si="179"/>
        <v/>
      </c>
      <c r="J1877" s="18" t="str">
        <f t="shared" si="180"/>
        <v/>
      </c>
      <c r="K1877" s="18" t="str">
        <f t="shared" si="181"/>
        <v/>
      </c>
      <c r="L1877" s="69" t="str">
        <f t="shared" si="183"/>
        <v/>
      </c>
      <c r="N1877" s="23" t="str">
        <f t="shared" si="182"/>
        <v/>
      </c>
    </row>
    <row r="1878" spans="8:14" x14ac:dyDescent="0.25">
      <c r="H1878" s="18" t="str">
        <f t="shared" si="178"/>
        <v/>
      </c>
      <c r="I1878" s="26" t="str">
        <f t="shared" si="179"/>
        <v/>
      </c>
      <c r="J1878" s="18" t="str">
        <f t="shared" si="180"/>
        <v/>
      </c>
      <c r="K1878" s="18" t="str">
        <f t="shared" si="181"/>
        <v/>
      </c>
      <c r="L1878" s="69" t="str">
        <f t="shared" si="183"/>
        <v/>
      </c>
      <c r="N1878" s="23" t="str">
        <f t="shared" si="182"/>
        <v/>
      </c>
    </row>
    <row r="1879" spans="8:14" x14ac:dyDescent="0.25">
      <c r="H1879" s="18" t="str">
        <f t="shared" si="178"/>
        <v/>
      </c>
      <c r="I1879" s="26" t="str">
        <f t="shared" si="179"/>
        <v/>
      </c>
      <c r="J1879" s="18" t="str">
        <f t="shared" si="180"/>
        <v/>
      </c>
      <c r="K1879" s="18" t="str">
        <f t="shared" si="181"/>
        <v/>
      </c>
      <c r="L1879" s="69" t="str">
        <f t="shared" si="183"/>
        <v/>
      </c>
      <c r="N1879" s="23" t="str">
        <f t="shared" si="182"/>
        <v/>
      </c>
    </row>
    <row r="1880" spans="8:14" x14ac:dyDescent="0.25">
      <c r="H1880" s="18" t="str">
        <f t="shared" si="178"/>
        <v/>
      </c>
      <c r="I1880" s="26" t="str">
        <f t="shared" si="179"/>
        <v/>
      </c>
      <c r="J1880" s="18" t="str">
        <f t="shared" si="180"/>
        <v/>
      </c>
      <c r="K1880" s="18" t="str">
        <f t="shared" si="181"/>
        <v/>
      </c>
      <c r="L1880" s="69" t="str">
        <f t="shared" si="183"/>
        <v/>
      </c>
      <c r="N1880" s="23" t="str">
        <f t="shared" si="182"/>
        <v/>
      </c>
    </row>
    <row r="1881" spans="8:14" x14ac:dyDescent="0.25">
      <c r="H1881" s="18" t="str">
        <f t="shared" si="178"/>
        <v/>
      </c>
      <c r="I1881" s="26" t="str">
        <f t="shared" si="179"/>
        <v/>
      </c>
      <c r="J1881" s="18" t="str">
        <f t="shared" si="180"/>
        <v/>
      </c>
      <c r="K1881" s="18" t="str">
        <f t="shared" si="181"/>
        <v/>
      </c>
      <c r="L1881" s="69" t="str">
        <f t="shared" si="183"/>
        <v/>
      </c>
      <c r="N1881" s="23" t="str">
        <f t="shared" si="182"/>
        <v/>
      </c>
    </row>
    <row r="1882" spans="8:14" x14ac:dyDescent="0.25">
      <c r="H1882" s="18" t="str">
        <f t="shared" si="178"/>
        <v/>
      </c>
      <c r="I1882" s="26" t="str">
        <f t="shared" si="179"/>
        <v/>
      </c>
      <c r="J1882" s="18" t="str">
        <f t="shared" si="180"/>
        <v/>
      </c>
      <c r="K1882" s="18" t="str">
        <f t="shared" si="181"/>
        <v/>
      </c>
      <c r="L1882" s="69" t="str">
        <f t="shared" si="183"/>
        <v/>
      </c>
      <c r="N1882" s="23" t="str">
        <f t="shared" si="182"/>
        <v/>
      </c>
    </row>
    <row r="1883" spans="8:14" x14ac:dyDescent="0.25">
      <c r="H1883" s="18" t="str">
        <f t="shared" si="178"/>
        <v/>
      </c>
      <c r="I1883" s="26" t="str">
        <f t="shared" si="179"/>
        <v/>
      </c>
      <c r="J1883" s="18" t="str">
        <f t="shared" si="180"/>
        <v/>
      </c>
      <c r="K1883" s="18" t="str">
        <f t="shared" si="181"/>
        <v/>
      </c>
      <c r="L1883" s="69" t="str">
        <f t="shared" si="183"/>
        <v/>
      </c>
      <c r="N1883" s="23" t="str">
        <f t="shared" si="182"/>
        <v/>
      </c>
    </row>
    <row r="1884" spans="8:14" x14ac:dyDescent="0.25">
      <c r="H1884" s="18" t="str">
        <f t="shared" si="178"/>
        <v/>
      </c>
      <c r="I1884" s="26" t="str">
        <f t="shared" si="179"/>
        <v/>
      </c>
      <c r="J1884" s="18" t="str">
        <f t="shared" si="180"/>
        <v/>
      </c>
      <c r="K1884" s="18" t="str">
        <f t="shared" si="181"/>
        <v/>
      </c>
      <c r="L1884" s="69" t="str">
        <f t="shared" si="183"/>
        <v/>
      </c>
      <c r="N1884" s="23" t="str">
        <f t="shared" si="182"/>
        <v/>
      </c>
    </row>
    <row r="1885" spans="8:14" x14ac:dyDescent="0.25">
      <c r="H1885" s="18" t="str">
        <f t="shared" si="178"/>
        <v/>
      </c>
      <c r="I1885" s="26" t="str">
        <f t="shared" si="179"/>
        <v/>
      </c>
      <c r="J1885" s="18" t="str">
        <f t="shared" si="180"/>
        <v/>
      </c>
      <c r="K1885" s="18" t="str">
        <f t="shared" si="181"/>
        <v/>
      </c>
      <c r="L1885" s="69" t="str">
        <f t="shared" si="183"/>
        <v/>
      </c>
      <c r="N1885" s="23" t="str">
        <f t="shared" si="182"/>
        <v/>
      </c>
    </row>
    <row r="1886" spans="8:14" x14ac:dyDescent="0.25">
      <c r="H1886" s="18" t="str">
        <f t="shared" si="178"/>
        <v/>
      </c>
      <c r="I1886" s="26" t="str">
        <f t="shared" si="179"/>
        <v/>
      </c>
      <c r="J1886" s="18" t="str">
        <f t="shared" si="180"/>
        <v/>
      </c>
      <c r="K1886" s="18" t="str">
        <f t="shared" si="181"/>
        <v/>
      </c>
      <c r="L1886" s="69" t="str">
        <f t="shared" si="183"/>
        <v/>
      </c>
      <c r="N1886" s="23" t="str">
        <f t="shared" si="182"/>
        <v/>
      </c>
    </row>
    <row r="1887" spans="8:14" x14ac:dyDescent="0.25">
      <c r="H1887" s="18" t="str">
        <f t="shared" si="178"/>
        <v/>
      </c>
      <c r="I1887" s="26" t="str">
        <f t="shared" si="179"/>
        <v/>
      </c>
      <c r="J1887" s="18" t="str">
        <f t="shared" si="180"/>
        <v/>
      </c>
      <c r="K1887" s="18" t="str">
        <f t="shared" si="181"/>
        <v/>
      </c>
      <c r="L1887" s="69" t="str">
        <f t="shared" si="183"/>
        <v/>
      </c>
      <c r="N1887" s="23" t="str">
        <f t="shared" si="182"/>
        <v/>
      </c>
    </row>
    <row r="1888" spans="8:14" x14ac:dyDescent="0.25">
      <c r="H1888" s="18" t="str">
        <f t="shared" si="178"/>
        <v/>
      </c>
      <c r="I1888" s="26" t="str">
        <f t="shared" si="179"/>
        <v/>
      </c>
      <c r="J1888" s="18" t="str">
        <f t="shared" si="180"/>
        <v/>
      </c>
      <c r="K1888" s="18" t="str">
        <f t="shared" si="181"/>
        <v/>
      </c>
      <c r="L1888" s="69" t="str">
        <f t="shared" si="183"/>
        <v/>
      </c>
      <c r="N1888" s="23" t="str">
        <f t="shared" si="182"/>
        <v/>
      </c>
    </row>
    <row r="1889" spans="8:14" x14ac:dyDescent="0.25">
      <c r="H1889" s="18" t="str">
        <f t="shared" si="178"/>
        <v/>
      </c>
      <c r="I1889" s="26" t="str">
        <f t="shared" si="179"/>
        <v/>
      </c>
      <c r="J1889" s="18" t="str">
        <f t="shared" si="180"/>
        <v/>
      </c>
      <c r="K1889" s="18" t="str">
        <f t="shared" si="181"/>
        <v/>
      </c>
      <c r="L1889" s="69" t="str">
        <f t="shared" si="183"/>
        <v/>
      </c>
      <c r="N1889" s="23" t="str">
        <f t="shared" si="182"/>
        <v/>
      </c>
    </row>
    <row r="1890" spans="8:14" x14ac:dyDescent="0.25">
      <c r="H1890" s="18" t="str">
        <f t="shared" si="178"/>
        <v/>
      </c>
      <c r="I1890" s="26" t="str">
        <f t="shared" si="179"/>
        <v/>
      </c>
      <c r="J1890" s="18" t="str">
        <f t="shared" si="180"/>
        <v/>
      </c>
      <c r="K1890" s="18" t="str">
        <f t="shared" si="181"/>
        <v/>
      </c>
      <c r="L1890" s="69" t="str">
        <f t="shared" si="183"/>
        <v/>
      </c>
      <c r="N1890" s="23" t="str">
        <f t="shared" si="182"/>
        <v/>
      </c>
    </row>
    <row r="1891" spans="8:14" x14ac:dyDescent="0.25">
      <c r="H1891" s="18" t="str">
        <f t="shared" si="178"/>
        <v/>
      </c>
      <c r="I1891" s="26" t="str">
        <f t="shared" si="179"/>
        <v/>
      </c>
      <c r="J1891" s="18" t="str">
        <f t="shared" si="180"/>
        <v/>
      </c>
      <c r="K1891" s="18" t="str">
        <f t="shared" si="181"/>
        <v/>
      </c>
      <c r="L1891" s="69" t="str">
        <f t="shared" si="183"/>
        <v/>
      </c>
      <c r="N1891" s="23" t="str">
        <f t="shared" si="182"/>
        <v/>
      </c>
    </row>
    <row r="1892" spans="8:14" x14ac:dyDescent="0.25">
      <c r="H1892" s="18" t="str">
        <f t="shared" si="178"/>
        <v/>
      </c>
      <c r="I1892" s="26" t="str">
        <f t="shared" si="179"/>
        <v/>
      </c>
      <c r="J1892" s="18" t="str">
        <f t="shared" si="180"/>
        <v/>
      </c>
      <c r="K1892" s="18" t="str">
        <f t="shared" si="181"/>
        <v/>
      </c>
      <c r="L1892" s="69" t="str">
        <f t="shared" si="183"/>
        <v/>
      </c>
      <c r="N1892" s="23" t="str">
        <f t="shared" si="182"/>
        <v/>
      </c>
    </row>
    <row r="1893" spans="8:14" x14ac:dyDescent="0.25">
      <c r="H1893" s="18" t="str">
        <f t="shared" si="178"/>
        <v/>
      </c>
      <c r="I1893" s="26" t="str">
        <f t="shared" si="179"/>
        <v/>
      </c>
      <c r="J1893" s="18" t="str">
        <f t="shared" si="180"/>
        <v/>
      </c>
      <c r="K1893" s="18" t="str">
        <f t="shared" si="181"/>
        <v/>
      </c>
      <c r="L1893" s="69" t="str">
        <f t="shared" si="183"/>
        <v/>
      </c>
      <c r="N1893" s="23" t="str">
        <f t="shared" si="182"/>
        <v/>
      </c>
    </row>
    <row r="1894" spans="8:14" x14ac:dyDescent="0.25">
      <c r="H1894" s="18" t="str">
        <f t="shared" si="178"/>
        <v/>
      </c>
      <c r="I1894" s="26" t="str">
        <f t="shared" si="179"/>
        <v/>
      </c>
      <c r="J1894" s="18" t="str">
        <f t="shared" si="180"/>
        <v/>
      </c>
      <c r="K1894" s="18" t="str">
        <f t="shared" si="181"/>
        <v/>
      </c>
      <c r="L1894" s="69" t="str">
        <f t="shared" si="183"/>
        <v/>
      </c>
      <c r="N1894" s="23" t="str">
        <f t="shared" si="182"/>
        <v/>
      </c>
    </row>
    <row r="1895" spans="8:14" x14ac:dyDescent="0.25">
      <c r="H1895" s="18" t="str">
        <f t="shared" si="178"/>
        <v/>
      </c>
      <c r="I1895" s="26" t="str">
        <f t="shared" si="179"/>
        <v/>
      </c>
      <c r="J1895" s="18" t="str">
        <f t="shared" si="180"/>
        <v/>
      </c>
      <c r="K1895" s="18" t="str">
        <f t="shared" si="181"/>
        <v/>
      </c>
      <c r="L1895" s="69" t="str">
        <f t="shared" si="183"/>
        <v/>
      </c>
      <c r="N1895" s="23" t="str">
        <f t="shared" si="182"/>
        <v/>
      </c>
    </row>
    <row r="1896" spans="8:14" x14ac:dyDescent="0.25">
      <c r="H1896" s="18" t="str">
        <f t="shared" si="178"/>
        <v/>
      </c>
      <c r="I1896" s="26" t="str">
        <f t="shared" si="179"/>
        <v/>
      </c>
      <c r="J1896" s="18" t="str">
        <f t="shared" si="180"/>
        <v/>
      </c>
      <c r="K1896" s="18" t="str">
        <f t="shared" si="181"/>
        <v/>
      </c>
      <c r="L1896" s="69" t="str">
        <f t="shared" si="183"/>
        <v/>
      </c>
      <c r="N1896" s="23" t="str">
        <f t="shared" si="182"/>
        <v/>
      </c>
    </row>
    <row r="1897" spans="8:14" x14ac:dyDescent="0.25">
      <c r="H1897" s="18" t="str">
        <f t="shared" si="178"/>
        <v/>
      </c>
      <c r="I1897" s="26" t="str">
        <f t="shared" si="179"/>
        <v/>
      </c>
      <c r="J1897" s="18" t="str">
        <f t="shared" si="180"/>
        <v/>
      </c>
      <c r="K1897" s="18" t="str">
        <f t="shared" si="181"/>
        <v/>
      </c>
      <c r="L1897" s="69" t="str">
        <f t="shared" si="183"/>
        <v/>
      </c>
      <c r="N1897" s="23" t="str">
        <f t="shared" si="182"/>
        <v/>
      </c>
    </row>
    <row r="1898" spans="8:14" x14ac:dyDescent="0.25">
      <c r="H1898" s="18" t="str">
        <f t="shared" si="178"/>
        <v/>
      </c>
      <c r="I1898" s="26" t="str">
        <f t="shared" si="179"/>
        <v/>
      </c>
      <c r="J1898" s="18" t="str">
        <f t="shared" si="180"/>
        <v/>
      </c>
      <c r="K1898" s="18" t="str">
        <f t="shared" si="181"/>
        <v/>
      </c>
      <c r="L1898" s="69" t="str">
        <f t="shared" si="183"/>
        <v/>
      </c>
      <c r="N1898" s="23" t="str">
        <f t="shared" si="182"/>
        <v/>
      </c>
    </row>
    <row r="1899" spans="8:14" x14ac:dyDescent="0.25">
      <c r="H1899" s="18" t="str">
        <f t="shared" si="178"/>
        <v/>
      </c>
      <c r="I1899" s="26" t="str">
        <f t="shared" si="179"/>
        <v/>
      </c>
      <c r="J1899" s="18" t="str">
        <f t="shared" si="180"/>
        <v/>
      </c>
      <c r="K1899" s="18" t="str">
        <f t="shared" si="181"/>
        <v/>
      </c>
      <c r="L1899" s="69" t="str">
        <f t="shared" si="183"/>
        <v/>
      </c>
      <c r="N1899" s="23" t="str">
        <f t="shared" si="182"/>
        <v/>
      </c>
    </row>
    <row r="1900" spans="8:14" x14ac:dyDescent="0.25">
      <c r="H1900" s="18" t="str">
        <f t="shared" si="178"/>
        <v/>
      </c>
      <c r="I1900" s="26" t="str">
        <f t="shared" si="179"/>
        <v/>
      </c>
      <c r="J1900" s="18" t="str">
        <f t="shared" si="180"/>
        <v/>
      </c>
      <c r="K1900" s="18" t="str">
        <f t="shared" si="181"/>
        <v/>
      </c>
      <c r="L1900" s="69" t="str">
        <f t="shared" si="183"/>
        <v/>
      </c>
      <c r="N1900" s="23" t="str">
        <f t="shared" si="182"/>
        <v/>
      </c>
    </row>
    <row r="1901" spans="8:14" x14ac:dyDescent="0.25">
      <c r="H1901" s="18" t="str">
        <f t="shared" si="178"/>
        <v/>
      </c>
      <c r="I1901" s="26" t="str">
        <f t="shared" si="179"/>
        <v/>
      </c>
      <c r="J1901" s="18" t="str">
        <f t="shared" si="180"/>
        <v/>
      </c>
      <c r="K1901" s="18" t="str">
        <f t="shared" si="181"/>
        <v/>
      </c>
      <c r="L1901" s="69" t="str">
        <f t="shared" si="183"/>
        <v/>
      </c>
      <c r="N1901" s="23" t="str">
        <f t="shared" si="182"/>
        <v/>
      </c>
    </row>
    <row r="1902" spans="8:14" x14ac:dyDescent="0.25">
      <c r="H1902" s="18" t="str">
        <f t="shared" si="178"/>
        <v/>
      </c>
      <c r="I1902" s="26" t="str">
        <f t="shared" si="179"/>
        <v/>
      </c>
      <c r="J1902" s="18" t="str">
        <f t="shared" si="180"/>
        <v/>
      </c>
      <c r="K1902" s="18" t="str">
        <f t="shared" si="181"/>
        <v/>
      </c>
      <c r="L1902" s="69" t="str">
        <f t="shared" si="183"/>
        <v/>
      </c>
      <c r="N1902" s="23" t="str">
        <f t="shared" si="182"/>
        <v/>
      </c>
    </row>
    <row r="1903" spans="8:14" x14ac:dyDescent="0.25">
      <c r="H1903" s="18" t="str">
        <f t="shared" si="178"/>
        <v/>
      </c>
      <c r="I1903" s="26" t="str">
        <f t="shared" si="179"/>
        <v/>
      </c>
      <c r="J1903" s="18" t="str">
        <f t="shared" si="180"/>
        <v/>
      </c>
      <c r="K1903" s="18" t="str">
        <f t="shared" si="181"/>
        <v/>
      </c>
      <c r="L1903" s="69" t="str">
        <f t="shared" si="183"/>
        <v/>
      </c>
      <c r="N1903" s="23" t="str">
        <f t="shared" si="182"/>
        <v/>
      </c>
    </row>
    <row r="1904" spans="8:14" x14ac:dyDescent="0.25">
      <c r="H1904" s="18" t="str">
        <f t="shared" si="178"/>
        <v/>
      </c>
      <c r="I1904" s="26" t="str">
        <f t="shared" si="179"/>
        <v/>
      </c>
      <c r="J1904" s="18" t="str">
        <f t="shared" si="180"/>
        <v/>
      </c>
      <c r="K1904" s="18" t="str">
        <f t="shared" si="181"/>
        <v/>
      </c>
      <c r="L1904" s="69" t="str">
        <f t="shared" si="183"/>
        <v/>
      </c>
      <c r="N1904" s="23" t="str">
        <f t="shared" si="182"/>
        <v/>
      </c>
    </row>
    <row r="1905" spans="8:14" x14ac:dyDescent="0.25">
      <c r="H1905" s="18" t="str">
        <f t="shared" si="178"/>
        <v/>
      </c>
      <c r="I1905" s="26" t="str">
        <f t="shared" si="179"/>
        <v/>
      </c>
      <c r="J1905" s="18" t="str">
        <f t="shared" si="180"/>
        <v/>
      </c>
      <c r="K1905" s="18" t="str">
        <f t="shared" si="181"/>
        <v/>
      </c>
      <c r="L1905" s="69" t="str">
        <f t="shared" si="183"/>
        <v/>
      </c>
      <c r="N1905" s="23" t="str">
        <f t="shared" si="182"/>
        <v/>
      </c>
    </row>
    <row r="1906" spans="8:14" x14ac:dyDescent="0.25">
      <c r="H1906" s="18" t="str">
        <f t="shared" si="178"/>
        <v/>
      </c>
      <c r="I1906" s="26" t="str">
        <f t="shared" si="179"/>
        <v/>
      </c>
      <c r="J1906" s="18" t="str">
        <f t="shared" si="180"/>
        <v/>
      </c>
      <c r="K1906" s="18" t="str">
        <f t="shared" si="181"/>
        <v/>
      </c>
      <c r="L1906" s="69" t="str">
        <f t="shared" si="183"/>
        <v/>
      </c>
      <c r="N1906" s="23" t="str">
        <f t="shared" si="182"/>
        <v/>
      </c>
    </row>
    <row r="1907" spans="8:14" x14ac:dyDescent="0.25">
      <c r="H1907" s="18" t="str">
        <f t="shared" si="178"/>
        <v/>
      </c>
      <c r="I1907" s="26" t="str">
        <f t="shared" si="179"/>
        <v/>
      </c>
      <c r="J1907" s="18" t="str">
        <f t="shared" si="180"/>
        <v/>
      </c>
      <c r="K1907" s="18" t="str">
        <f t="shared" si="181"/>
        <v/>
      </c>
      <c r="L1907" s="69" t="str">
        <f t="shared" si="183"/>
        <v/>
      </c>
      <c r="N1907" s="23" t="str">
        <f t="shared" si="182"/>
        <v/>
      </c>
    </row>
    <row r="1908" spans="8:14" x14ac:dyDescent="0.25">
      <c r="H1908" s="18" t="str">
        <f t="shared" si="178"/>
        <v/>
      </c>
      <c r="I1908" s="26" t="str">
        <f t="shared" si="179"/>
        <v/>
      </c>
      <c r="J1908" s="18" t="str">
        <f t="shared" si="180"/>
        <v/>
      </c>
      <c r="K1908" s="18" t="str">
        <f t="shared" si="181"/>
        <v/>
      </c>
      <c r="L1908" s="69" t="str">
        <f t="shared" si="183"/>
        <v/>
      </c>
      <c r="N1908" s="23" t="str">
        <f t="shared" si="182"/>
        <v/>
      </c>
    </row>
    <row r="1909" spans="8:14" x14ac:dyDescent="0.25">
      <c r="H1909" s="18" t="str">
        <f t="shared" si="178"/>
        <v/>
      </c>
      <c r="I1909" s="26" t="str">
        <f t="shared" si="179"/>
        <v/>
      </c>
      <c r="J1909" s="18" t="str">
        <f t="shared" si="180"/>
        <v/>
      </c>
      <c r="K1909" s="18" t="str">
        <f t="shared" si="181"/>
        <v/>
      </c>
      <c r="L1909" s="69" t="str">
        <f t="shared" si="183"/>
        <v/>
      </c>
      <c r="N1909" s="23" t="str">
        <f t="shared" si="182"/>
        <v/>
      </c>
    </row>
    <row r="1910" spans="8:14" x14ac:dyDescent="0.25">
      <c r="H1910" s="18" t="str">
        <f t="shared" si="178"/>
        <v/>
      </c>
      <c r="I1910" s="26" t="str">
        <f t="shared" si="179"/>
        <v/>
      </c>
      <c r="J1910" s="18" t="str">
        <f t="shared" si="180"/>
        <v/>
      </c>
      <c r="K1910" s="18" t="str">
        <f t="shared" si="181"/>
        <v/>
      </c>
      <c r="L1910" s="69" t="str">
        <f t="shared" si="183"/>
        <v/>
      </c>
      <c r="N1910" s="23" t="str">
        <f t="shared" si="182"/>
        <v/>
      </c>
    </row>
    <row r="1911" spans="8:14" x14ac:dyDescent="0.25">
      <c r="H1911" s="18" t="str">
        <f t="shared" si="178"/>
        <v/>
      </c>
      <c r="I1911" s="26" t="str">
        <f t="shared" si="179"/>
        <v/>
      </c>
      <c r="J1911" s="18" t="str">
        <f t="shared" si="180"/>
        <v/>
      </c>
      <c r="K1911" s="18" t="str">
        <f t="shared" si="181"/>
        <v/>
      </c>
      <c r="L1911" s="69" t="str">
        <f t="shared" si="183"/>
        <v/>
      </c>
      <c r="N1911" s="23" t="str">
        <f t="shared" si="182"/>
        <v/>
      </c>
    </row>
    <row r="1912" spans="8:14" x14ac:dyDescent="0.25">
      <c r="H1912" s="18" t="str">
        <f t="shared" si="178"/>
        <v/>
      </c>
      <c r="I1912" s="26" t="str">
        <f t="shared" si="179"/>
        <v/>
      </c>
      <c r="J1912" s="18" t="str">
        <f t="shared" si="180"/>
        <v/>
      </c>
      <c r="K1912" s="18" t="str">
        <f t="shared" si="181"/>
        <v/>
      </c>
      <c r="L1912" s="69" t="str">
        <f t="shared" si="183"/>
        <v/>
      </c>
      <c r="N1912" s="23" t="str">
        <f t="shared" si="182"/>
        <v/>
      </c>
    </row>
    <row r="1913" spans="8:14" x14ac:dyDescent="0.25">
      <c r="H1913" s="18" t="str">
        <f t="shared" si="178"/>
        <v/>
      </c>
      <c r="I1913" s="26" t="str">
        <f t="shared" si="179"/>
        <v/>
      </c>
      <c r="J1913" s="18" t="str">
        <f t="shared" si="180"/>
        <v/>
      </c>
      <c r="K1913" s="18" t="str">
        <f t="shared" si="181"/>
        <v/>
      </c>
      <c r="L1913" s="69" t="str">
        <f t="shared" si="183"/>
        <v/>
      </c>
      <c r="N1913" s="23" t="str">
        <f t="shared" si="182"/>
        <v/>
      </c>
    </row>
    <row r="1914" spans="8:14" x14ac:dyDescent="0.25">
      <c r="H1914" s="18" t="str">
        <f t="shared" si="178"/>
        <v/>
      </c>
      <c r="I1914" s="26" t="str">
        <f t="shared" si="179"/>
        <v/>
      </c>
      <c r="J1914" s="18" t="str">
        <f t="shared" si="180"/>
        <v/>
      </c>
      <c r="K1914" s="18" t="str">
        <f t="shared" si="181"/>
        <v/>
      </c>
      <c r="L1914" s="69" t="str">
        <f t="shared" si="183"/>
        <v/>
      </c>
      <c r="N1914" s="23" t="str">
        <f t="shared" si="182"/>
        <v/>
      </c>
    </row>
    <row r="1915" spans="8:14" x14ac:dyDescent="0.25">
      <c r="H1915" s="18" t="str">
        <f t="shared" si="178"/>
        <v/>
      </c>
      <c r="I1915" s="26" t="str">
        <f t="shared" si="179"/>
        <v/>
      </c>
      <c r="J1915" s="18" t="str">
        <f t="shared" si="180"/>
        <v/>
      </c>
      <c r="K1915" s="18" t="str">
        <f t="shared" si="181"/>
        <v/>
      </c>
      <c r="L1915" s="69" t="str">
        <f t="shared" si="183"/>
        <v/>
      </c>
      <c r="N1915" s="23" t="str">
        <f t="shared" si="182"/>
        <v/>
      </c>
    </row>
    <row r="1916" spans="8:14" x14ac:dyDescent="0.25">
      <c r="H1916" s="18" t="str">
        <f t="shared" si="178"/>
        <v/>
      </c>
      <c r="I1916" s="26" t="str">
        <f t="shared" si="179"/>
        <v/>
      </c>
      <c r="J1916" s="18" t="str">
        <f t="shared" si="180"/>
        <v/>
      </c>
      <c r="K1916" s="18" t="str">
        <f t="shared" si="181"/>
        <v/>
      </c>
      <c r="L1916" s="69" t="str">
        <f t="shared" si="183"/>
        <v/>
      </c>
      <c r="N1916" s="23" t="str">
        <f t="shared" si="182"/>
        <v/>
      </c>
    </row>
    <row r="1917" spans="8:14" x14ac:dyDescent="0.25">
      <c r="H1917" s="18" t="str">
        <f t="shared" si="178"/>
        <v/>
      </c>
      <c r="I1917" s="26" t="str">
        <f t="shared" si="179"/>
        <v/>
      </c>
      <c r="J1917" s="18" t="str">
        <f t="shared" si="180"/>
        <v/>
      </c>
      <c r="K1917" s="18" t="str">
        <f t="shared" si="181"/>
        <v/>
      </c>
      <c r="L1917" s="69" t="str">
        <f t="shared" si="183"/>
        <v/>
      </c>
      <c r="N1917" s="23" t="str">
        <f t="shared" si="182"/>
        <v/>
      </c>
    </row>
    <row r="1918" spans="8:14" x14ac:dyDescent="0.25">
      <c r="H1918" s="18" t="str">
        <f t="shared" si="178"/>
        <v/>
      </c>
      <c r="I1918" s="26" t="str">
        <f t="shared" si="179"/>
        <v/>
      </c>
      <c r="J1918" s="18" t="str">
        <f t="shared" si="180"/>
        <v/>
      </c>
      <c r="K1918" s="18" t="str">
        <f t="shared" si="181"/>
        <v/>
      </c>
      <c r="L1918" s="69" t="str">
        <f t="shared" si="183"/>
        <v/>
      </c>
      <c r="N1918" s="23" t="str">
        <f t="shared" si="182"/>
        <v/>
      </c>
    </row>
    <row r="1919" spans="8:14" x14ac:dyDescent="0.25">
      <c r="H1919" s="18" t="str">
        <f t="shared" si="178"/>
        <v/>
      </c>
      <c r="I1919" s="26" t="str">
        <f t="shared" si="179"/>
        <v/>
      </c>
      <c r="J1919" s="18" t="str">
        <f t="shared" si="180"/>
        <v/>
      </c>
      <c r="K1919" s="18" t="str">
        <f t="shared" si="181"/>
        <v/>
      </c>
      <c r="L1919" s="69" t="str">
        <f t="shared" si="183"/>
        <v/>
      </c>
      <c r="N1919" s="23" t="str">
        <f t="shared" si="182"/>
        <v/>
      </c>
    </row>
    <row r="1920" spans="8:14" x14ac:dyDescent="0.25">
      <c r="H1920" s="18" t="str">
        <f t="shared" si="178"/>
        <v/>
      </c>
      <c r="I1920" s="26" t="str">
        <f t="shared" si="179"/>
        <v/>
      </c>
      <c r="J1920" s="18" t="str">
        <f t="shared" si="180"/>
        <v/>
      </c>
      <c r="K1920" s="18" t="str">
        <f t="shared" si="181"/>
        <v/>
      </c>
      <c r="L1920" s="69" t="str">
        <f t="shared" si="183"/>
        <v/>
      </c>
      <c r="N1920" s="23" t="str">
        <f t="shared" si="182"/>
        <v/>
      </c>
    </row>
    <row r="1921" spans="8:14" x14ac:dyDescent="0.25">
      <c r="H1921" s="18" t="str">
        <f t="shared" si="178"/>
        <v/>
      </c>
      <c r="I1921" s="26" t="str">
        <f t="shared" si="179"/>
        <v/>
      </c>
      <c r="J1921" s="18" t="str">
        <f t="shared" si="180"/>
        <v/>
      </c>
      <c r="K1921" s="18" t="str">
        <f t="shared" si="181"/>
        <v/>
      </c>
      <c r="L1921" s="69" t="str">
        <f t="shared" si="183"/>
        <v/>
      </c>
      <c r="N1921" s="23" t="str">
        <f t="shared" si="182"/>
        <v/>
      </c>
    </row>
    <row r="1922" spans="8:14" x14ac:dyDescent="0.25">
      <c r="H1922" s="18" t="str">
        <f t="shared" si="178"/>
        <v/>
      </c>
      <c r="I1922" s="26" t="str">
        <f t="shared" si="179"/>
        <v/>
      </c>
      <c r="J1922" s="18" t="str">
        <f t="shared" si="180"/>
        <v/>
      </c>
      <c r="K1922" s="18" t="str">
        <f t="shared" si="181"/>
        <v/>
      </c>
      <c r="L1922" s="69" t="str">
        <f t="shared" si="183"/>
        <v/>
      </c>
      <c r="N1922" s="23" t="str">
        <f t="shared" si="182"/>
        <v/>
      </c>
    </row>
    <row r="1923" spans="8:14" x14ac:dyDescent="0.25">
      <c r="H1923" s="18" t="str">
        <f t="shared" si="178"/>
        <v/>
      </c>
      <c r="I1923" s="26" t="str">
        <f t="shared" si="179"/>
        <v/>
      </c>
      <c r="J1923" s="18" t="str">
        <f t="shared" si="180"/>
        <v/>
      </c>
      <c r="K1923" s="18" t="str">
        <f t="shared" si="181"/>
        <v/>
      </c>
      <c r="L1923" s="69" t="str">
        <f t="shared" si="183"/>
        <v/>
      </c>
      <c r="N1923" s="23" t="str">
        <f t="shared" si="182"/>
        <v/>
      </c>
    </row>
    <row r="1924" spans="8:14" x14ac:dyDescent="0.25">
      <c r="H1924" s="18" t="str">
        <f t="shared" ref="H1924:H1987" si="184">IF(OR($E1924="",$G1924=""),"",$E1924*$G1924)</f>
        <v/>
      </c>
      <c r="I1924" s="26" t="str">
        <f t="shared" ref="I1924:I1987" si="185">IF($F1924="","",IFERROR(INDEX(CurRate,MATCH($F1924,CurCode,0)),""))</f>
        <v/>
      </c>
      <c r="J1924" s="18" t="str">
        <f t="shared" ref="J1924:J1987" si="186">IF(OR($G1924="",$I1924="",$I1924=0),"",$G1924/$I1924)</f>
        <v/>
      </c>
      <c r="K1924" s="18" t="str">
        <f t="shared" ref="K1924:K1987" si="187">IF(OR($E1924="",$J1924=""),"",$E1924*$J1924)</f>
        <v/>
      </c>
      <c r="L1924" s="69" t="str">
        <f t="shared" si="183"/>
        <v/>
      </c>
      <c r="N1924" s="23" t="str">
        <f t="shared" ref="N1924:N1987" si="188">IF($A1924="","",$A1924*100000+ROW())</f>
        <v/>
      </c>
    </row>
    <row r="1925" spans="8:14" x14ac:dyDescent="0.25">
      <c r="H1925" s="18" t="str">
        <f t="shared" si="184"/>
        <v/>
      </c>
      <c r="I1925" s="26" t="str">
        <f t="shared" si="185"/>
        <v/>
      </c>
      <c r="J1925" s="18" t="str">
        <f t="shared" si="186"/>
        <v/>
      </c>
      <c r="K1925" s="18" t="str">
        <f t="shared" si="187"/>
        <v/>
      </c>
      <c r="L1925" s="69" t="str">
        <f t="shared" ref="L1925:L1988" si="189">IF(D1925="","",IF(ISNUMBER(MATCH(D1925,ItemName,0)),"OK","NOT IN ITEMS LIST"))</f>
        <v/>
      </c>
      <c r="N1925" s="23" t="str">
        <f t="shared" si="188"/>
        <v/>
      </c>
    </row>
    <row r="1926" spans="8:14" x14ac:dyDescent="0.25">
      <c r="H1926" s="18" t="str">
        <f t="shared" si="184"/>
        <v/>
      </c>
      <c r="I1926" s="26" t="str">
        <f t="shared" si="185"/>
        <v/>
      </c>
      <c r="J1926" s="18" t="str">
        <f t="shared" si="186"/>
        <v/>
      </c>
      <c r="K1926" s="18" t="str">
        <f t="shared" si="187"/>
        <v/>
      </c>
      <c r="L1926" s="69" t="str">
        <f t="shared" si="189"/>
        <v/>
      </c>
      <c r="N1926" s="23" t="str">
        <f t="shared" si="188"/>
        <v/>
      </c>
    </row>
    <row r="1927" spans="8:14" x14ac:dyDescent="0.25">
      <c r="H1927" s="18" t="str">
        <f t="shared" si="184"/>
        <v/>
      </c>
      <c r="I1927" s="26" t="str">
        <f t="shared" si="185"/>
        <v/>
      </c>
      <c r="J1927" s="18" t="str">
        <f t="shared" si="186"/>
        <v/>
      </c>
      <c r="K1927" s="18" t="str">
        <f t="shared" si="187"/>
        <v/>
      </c>
      <c r="L1927" s="69" t="str">
        <f t="shared" si="189"/>
        <v/>
      </c>
      <c r="N1927" s="23" t="str">
        <f t="shared" si="188"/>
        <v/>
      </c>
    </row>
    <row r="1928" spans="8:14" x14ac:dyDescent="0.25">
      <c r="H1928" s="18" t="str">
        <f t="shared" si="184"/>
        <v/>
      </c>
      <c r="I1928" s="26" t="str">
        <f t="shared" si="185"/>
        <v/>
      </c>
      <c r="J1928" s="18" t="str">
        <f t="shared" si="186"/>
        <v/>
      </c>
      <c r="K1928" s="18" t="str">
        <f t="shared" si="187"/>
        <v/>
      </c>
      <c r="L1928" s="69" t="str">
        <f t="shared" si="189"/>
        <v/>
      </c>
      <c r="N1928" s="23" t="str">
        <f t="shared" si="188"/>
        <v/>
      </c>
    </row>
    <row r="1929" spans="8:14" x14ac:dyDescent="0.25">
      <c r="H1929" s="18" t="str">
        <f t="shared" si="184"/>
        <v/>
      </c>
      <c r="I1929" s="26" t="str">
        <f t="shared" si="185"/>
        <v/>
      </c>
      <c r="J1929" s="18" t="str">
        <f t="shared" si="186"/>
        <v/>
      </c>
      <c r="K1929" s="18" t="str">
        <f t="shared" si="187"/>
        <v/>
      </c>
      <c r="L1929" s="69" t="str">
        <f t="shared" si="189"/>
        <v/>
      </c>
      <c r="N1929" s="23" t="str">
        <f t="shared" si="188"/>
        <v/>
      </c>
    </row>
    <row r="1930" spans="8:14" x14ac:dyDescent="0.25">
      <c r="H1930" s="18" t="str">
        <f t="shared" si="184"/>
        <v/>
      </c>
      <c r="I1930" s="26" t="str">
        <f t="shared" si="185"/>
        <v/>
      </c>
      <c r="J1930" s="18" t="str">
        <f t="shared" si="186"/>
        <v/>
      </c>
      <c r="K1930" s="18" t="str">
        <f t="shared" si="187"/>
        <v/>
      </c>
      <c r="L1930" s="69" t="str">
        <f t="shared" si="189"/>
        <v/>
      </c>
      <c r="N1930" s="23" t="str">
        <f t="shared" si="188"/>
        <v/>
      </c>
    </row>
    <row r="1931" spans="8:14" x14ac:dyDescent="0.25">
      <c r="H1931" s="18" t="str">
        <f t="shared" si="184"/>
        <v/>
      </c>
      <c r="I1931" s="26" t="str">
        <f t="shared" si="185"/>
        <v/>
      </c>
      <c r="J1931" s="18" t="str">
        <f t="shared" si="186"/>
        <v/>
      </c>
      <c r="K1931" s="18" t="str">
        <f t="shared" si="187"/>
        <v/>
      </c>
      <c r="L1931" s="69" t="str">
        <f t="shared" si="189"/>
        <v/>
      </c>
      <c r="N1931" s="23" t="str">
        <f t="shared" si="188"/>
        <v/>
      </c>
    </row>
    <row r="1932" spans="8:14" x14ac:dyDescent="0.25">
      <c r="H1932" s="18" t="str">
        <f t="shared" si="184"/>
        <v/>
      </c>
      <c r="I1932" s="26" t="str">
        <f t="shared" si="185"/>
        <v/>
      </c>
      <c r="J1932" s="18" t="str">
        <f t="shared" si="186"/>
        <v/>
      </c>
      <c r="K1932" s="18" t="str">
        <f t="shared" si="187"/>
        <v/>
      </c>
      <c r="L1932" s="69" t="str">
        <f t="shared" si="189"/>
        <v/>
      </c>
      <c r="N1932" s="23" t="str">
        <f t="shared" si="188"/>
        <v/>
      </c>
    </row>
    <row r="1933" spans="8:14" x14ac:dyDescent="0.25">
      <c r="H1933" s="18" t="str">
        <f t="shared" si="184"/>
        <v/>
      </c>
      <c r="I1933" s="26" t="str">
        <f t="shared" si="185"/>
        <v/>
      </c>
      <c r="J1933" s="18" t="str">
        <f t="shared" si="186"/>
        <v/>
      </c>
      <c r="K1933" s="18" t="str">
        <f t="shared" si="187"/>
        <v/>
      </c>
      <c r="L1933" s="69" t="str">
        <f t="shared" si="189"/>
        <v/>
      </c>
      <c r="N1933" s="23" t="str">
        <f t="shared" si="188"/>
        <v/>
      </c>
    </row>
    <row r="1934" spans="8:14" x14ac:dyDescent="0.25">
      <c r="H1934" s="18" t="str">
        <f t="shared" si="184"/>
        <v/>
      </c>
      <c r="I1934" s="26" t="str">
        <f t="shared" si="185"/>
        <v/>
      </c>
      <c r="J1934" s="18" t="str">
        <f t="shared" si="186"/>
        <v/>
      </c>
      <c r="K1934" s="18" t="str">
        <f t="shared" si="187"/>
        <v/>
      </c>
      <c r="L1934" s="69" t="str">
        <f t="shared" si="189"/>
        <v/>
      </c>
      <c r="N1934" s="23" t="str">
        <f t="shared" si="188"/>
        <v/>
      </c>
    </row>
    <row r="1935" spans="8:14" x14ac:dyDescent="0.25">
      <c r="H1935" s="18" t="str">
        <f t="shared" si="184"/>
        <v/>
      </c>
      <c r="I1935" s="26" t="str">
        <f t="shared" si="185"/>
        <v/>
      </c>
      <c r="J1935" s="18" t="str">
        <f t="shared" si="186"/>
        <v/>
      </c>
      <c r="K1935" s="18" t="str">
        <f t="shared" si="187"/>
        <v/>
      </c>
      <c r="L1935" s="69" t="str">
        <f t="shared" si="189"/>
        <v/>
      </c>
      <c r="N1935" s="23" t="str">
        <f t="shared" si="188"/>
        <v/>
      </c>
    </row>
    <row r="1936" spans="8:14" x14ac:dyDescent="0.25">
      <c r="H1936" s="18" t="str">
        <f t="shared" si="184"/>
        <v/>
      </c>
      <c r="I1936" s="26" t="str">
        <f t="shared" si="185"/>
        <v/>
      </c>
      <c r="J1936" s="18" t="str">
        <f t="shared" si="186"/>
        <v/>
      </c>
      <c r="K1936" s="18" t="str">
        <f t="shared" si="187"/>
        <v/>
      </c>
      <c r="L1936" s="69" t="str">
        <f t="shared" si="189"/>
        <v/>
      </c>
      <c r="N1936" s="23" t="str">
        <f t="shared" si="188"/>
        <v/>
      </c>
    </row>
    <row r="1937" spans="8:14" x14ac:dyDescent="0.25">
      <c r="H1937" s="18" t="str">
        <f t="shared" si="184"/>
        <v/>
      </c>
      <c r="I1937" s="26" t="str">
        <f t="shared" si="185"/>
        <v/>
      </c>
      <c r="J1937" s="18" t="str">
        <f t="shared" si="186"/>
        <v/>
      </c>
      <c r="K1937" s="18" t="str">
        <f t="shared" si="187"/>
        <v/>
      </c>
      <c r="L1937" s="69" t="str">
        <f t="shared" si="189"/>
        <v/>
      </c>
      <c r="N1937" s="23" t="str">
        <f t="shared" si="188"/>
        <v/>
      </c>
    </row>
    <row r="1938" spans="8:14" x14ac:dyDescent="0.25">
      <c r="H1938" s="18" t="str">
        <f t="shared" si="184"/>
        <v/>
      </c>
      <c r="I1938" s="26" t="str">
        <f t="shared" si="185"/>
        <v/>
      </c>
      <c r="J1938" s="18" t="str">
        <f t="shared" si="186"/>
        <v/>
      </c>
      <c r="K1938" s="18" t="str">
        <f t="shared" si="187"/>
        <v/>
      </c>
      <c r="L1938" s="69" t="str">
        <f t="shared" si="189"/>
        <v/>
      </c>
      <c r="N1938" s="23" t="str">
        <f t="shared" si="188"/>
        <v/>
      </c>
    </row>
    <row r="1939" spans="8:14" x14ac:dyDescent="0.25">
      <c r="H1939" s="18" t="str">
        <f t="shared" si="184"/>
        <v/>
      </c>
      <c r="I1939" s="26" t="str">
        <f t="shared" si="185"/>
        <v/>
      </c>
      <c r="J1939" s="18" t="str">
        <f t="shared" si="186"/>
        <v/>
      </c>
      <c r="K1939" s="18" t="str">
        <f t="shared" si="187"/>
        <v/>
      </c>
      <c r="L1939" s="69" t="str">
        <f t="shared" si="189"/>
        <v/>
      </c>
      <c r="N1939" s="23" t="str">
        <f t="shared" si="188"/>
        <v/>
      </c>
    </row>
    <row r="1940" spans="8:14" x14ac:dyDescent="0.25">
      <c r="H1940" s="18" t="str">
        <f t="shared" si="184"/>
        <v/>
      </c>
      <c r="I1940" s="26" t="str">
        <f t="shared" si="185"/>
        <v/>
      </c>
      <c r="J1940" s="18" t="str">
        <f t="shared" si="186"/>
        <v/>
      </c>
      <c r="K1940" s="18" t="str">
        <f t="shared" si="187"/>
        <v/>
      </c>
      <c r="L1940" s="69" t="str">
        <f t="shared" si="189"/>
        <v/>
      </c>
      <c r="N1940" s="23" t="str">
        <f t="shared" si="188"/>
        <v/>
      </c>
    </row>
    <row r="1941" spans="8:14" x14ac:dyDescent="0.25">
      <c r="H1941" s="18" t="str">
        <f t="shared" si="184"/>
        <v/>
      </c>
      <c r="I1941" s="26" t="str">
        <f t="shared" si="185"/>
        <v/>
      </c>
      <c r="J1941" s="18" t="str">
        <f t="shared" si="186"/>
        <v/>
      </c>
      <c r="K1941" s="18" t="str">
        <f t="shared" si="187"/>
        <v/>
      </c>
      <c r="L1941" s="69" t="str">
        <f t="shared" si="189"/>
        <v/>
      </c>
      <c r="N1941" s="23" t="str">
        <f t="shared" si="188"/>
        <v/>
      </c>
    </row>
    <row r="1942" spans="8:14" x14ac:dyDescent="0.25">
      <c r="H1942" s="18" t="str">
        <f t="shared" si="184"/>
        <v/>
      </c>
      <c r="I1942" s="26" t="str">
        <f t="shared" si="185"/>
        <v/>
      </c>
      <c r="J1942" s="18" t="str">
        <f t="shared" si="186"/>
        <v/>
      </c>
      <c r="K1942" s="18" t="str">
        <f t="shared" si="187"/>
        <v/>
      </c>
      <c r="L1942" s="69" t="str">
        <f t="shared" si="189"/>
        <v/>
      </c>
      <c r="N1942" s="23" t="str">
        <f t="shared" si="188"/>
        <v/>
      </c>
    </row>
    <row r="1943" spans="8:14" x14ac:dyDescent="0.25">
      <c r="H1943" s="18" t="str">
        <f t="shared" si="184"/>
        <v/>
      </c>
      <c r="I1943" s="26" t="str">
        <f t="shared" si="185"/>
        <v/>
      </c>
      <c r="J1943" s="18" t="str">
        <f t="shared" si="186"/>
        <v/>
      </c>
      <c r="K1943" s="18" t="str">
        <f t="shared" si="187"/>
        <v/>
      </c>
      <c r="L1943" s="69" t="str">
        <f t="shared" si="189"/>
        <v/>
      </c>
      <c r="N1943" s="23" t="str">
        <f t="shared" si="188"/>
        <v/>
      </c>
    </row>
    <row r="1944" spans="8:14" x14ac:dyDescent="0.25">
      <c r="H1944" s="18" t="str">
        <f t="shared" si="184"/>
        <v/>
      </c>
      <c r="I1944" s="26" t="str">
        <f t="shared" si="185"/>
        <v/>
      </c>
      <c r="J1944" s="18" t="str">
        <f t="shared" si="186"/>
        <v/>
      </c>
      <c r="K1944" s="18" t="str">
        <f t="shared" si="187"/>
        <v/>
      </c>
      <c r="L1944" s="69" t="str">
        <f t="shared" si="189"/>
        <v/>
      </c>
      <c r="N1944" s="23" t="str">
        <f t="shared" si="188"/>
        <v/>
      </c>
    </row>
    <row r="1945" spans="8:14" x14ac:dyDescent="0.25">
      <c r="H1945" s="18" t="str">
        <f t="shared" si="184"/>
        <v/>
      </c>
      <c r="I1945" s="26" t="str">
        <f t="shared" si="185"/>
        <v/>
      </c>
      <c r="J1945" s="18" t="str">
        <f t="shared" si="186"/>
        <v/>
      </c>
      <c r="K1945" s="18" t="str">
        <f t="shared" si="187"/>
        <v/>
      </c>
      <c r="L1945" s="69" t="str">
        <f t="shared" si="189"/>
        <v/>
      </c>
      <c r="N1945" s="23" t="str">
        <f t="shared" si="188"/>
        <v/>
      </c>
    </row>
    <row r="1946" spans="8:14" x14ac:dyDescent="0.25">
      <c r="H1946" s="18" t="str">
        <f t="shared" si="184"/>
        <v/>
      </c>
      <c r="I1946" s="26" t="str">
        <f t="shared" si="185"/>
        <v/>
      </c>
      <c r="J1946" s="18" t="str">
        <f t="shared" si="186"/>
        <v/>
      </c>
      <c r="K1946" s="18" t="str">
        <f t="shared" si="187"/>
        <v/>
      </c>
      <c r="L1946" s="69" t="str">
        <f t="shared" si="189"/>
        <v/>
      </c>
      <c r="N1946" s="23" t="str">
        <f t="shared" si="188"/>
        <v/>
      </c>
    </row>
    <row r="1947" spans="8:14" x14ac:dyDescent="0.25">
      <c r="H1947" s="18" t="str">
        <f t="shared" si="184"/>
        <v/>
      </c>
      <c r="I1947" s="26" t="str">
        <f t="shared" si="185"/>
        <v/>
      </c>
      <c r="J1947" s="18" t="str">
        <f t="shared" si="186"/>
        <v/>
      </c>
      <c r="K1947" s="18" t="str">
        <f t="shared" si="187"/>
        <v/>
      </c>
      <c r="L1947" s="69" t="str">
        <f t="shared" si="189"/>
        <v/>
      </c>
      <c r="N1947" s="23" t="str">
        <f t="shared" si="188"/>
        <v/>
      </c>
    </row>
    <row r="1948" spans="8:14" x14ac:dyDescent="0.25">
      <c r="H1948" s="18" t="str">
        <f t="shared" si="184"/>
        <v/>
      </c>
      <c r="I1948" s="26" t="str">
        <f t="shared" si="185"/>
        <v/>
      </c>
      <c r="J1948" s="18" t="str">
        <f t="shared" si="186"/>
        <v/>
      </c>
      <c r="K1948" s="18" t="str">
        <f t="shared" si="187"/>
        <v/>
      </c>
      <c r="L1948" s="69" t="str">
        <f t="shared" si="189"/>
        <v/>
      </c>
      <c r="N1948" s="23" t="str">
        <f t="shared" si="188"/>
        <v/>
      </c>
    </row>
    <row r="1949" spans="8:14" x14ac:dyDescent="0.25">
      <c r="H1949" s="18" t="str">
        <f t="shared" si="184"/>
        <v/>
      </c>
      <c r="I1949" s="26" t="str">
        <f t="shared" si="185"/>
        <v/>
      </c>
      <c r="J1949" s="18" t="str">
        <f t="shared" si="186"/>
        <v/>
      </c>
      <c r="K1949" s="18" t="str">
        <f t="shared" si="187"/>
        <v/>
      </c>
      <c r="L1949" s="69" t="str">
        <f t="shared" si="189"/>
        <v/>
      </c>
      <c r="N1949" s="23" t="str">
        <f t="shared" si="188"/>
        <v/>
      </c>
    </row>
    <row r="1950" spans="8:14" x14ac:dyDescent="0.25">
      <c r="H1950" s="18" t="str">
        <f t="shared" si="184"/>
        <v/>
      </c>
      <c r="I1950" s="26" t="str">
        <f t="shared" si="185"/>
        <v/>
      </c>
      <c r="J1950" s="18" t="str">
        <f t="shared" si="186"/>
        <v/>
      </c>
      <c r="K1950" s="18" t="str">
        <f t="shared" si="187"/>
        <v/>
      </c>
      <c r="L1950" s="69" t="str">
        <f t="shared" si="189"/>
        <v/>
      </c>
      <c r="N1950" s="23" t="str">
        <f t="shared" si="188"/>
        <v/>
      </c>
    </row>
    <row r="1951" spans="8:14" x14ac:dyDescent="0.25">
      <c r="H1951" s="18" t="str">
        <f t="shared" si="184"/>
        <v/>
      </c>
      <c r="I1951" s="26" t="str">
        <f t="shared" si="185"/>
        <v/>
      </c>
      <c r="J1951" s="18" t="str">
        <f t="shared" si="186"/>
        <v/>
      </c>
      <c r="K1951" s="18" t="str">
        <f t="shared" si="187"/>
        <v/>
      </c>
      <c r="L1951" s="69" t="str">
        <f t="shared" si="189"/>
        <v/>
      </c>
      <c r="N1951" s="23" t="str">
        <f t="shared" si="188"/>
        <v/>
      </c>
    </row>
    <row r="1952" spans="8:14" x14ac:dyDescent="0.25">
      <c r="H1952" s="18" t="str">
        <f t="shared" si="184"/>
        <v/>
      </c>
      <c r="I1952" s="26" t="str">
        <f t="shared" si="185"/>
        <v/>
      </c>
      <c r="J1952" s="18" t="str">
        <f t="shared" si="186"/>
        <v/>
      </c>
      <c r="K1952" s="18" t="str">
        <f t="shared" si="187"/>
        <v/>
      </c>
      <c r="L1952" s="69" t="str">
        <f t="shared" si="189"/>
        <v/>
      </c>
      <c r="N1952" s="23" t="str">
        <f t="shared" si="188"/>
        <v/>
      </c>
    </row>
    <row r="1953" spans="8:14" x14ac:dyDescent="0.25">
      <c r="H1953" s="18" t="str">
        <f t="shared" si="184"/>
        <v/>
      </c>
      <c r="I1953" s="26" t="str">
        <f t="shared" si="185"/>
        <v/>
      </c>
      <c r="J1953" s="18" t="str">
        <f t="shared" si="186"/>
        <v/>
      </c>
      <c r="K1953" s="18" t="str">
        <f t="shared" si="187"/>
        <v/>
      </c>
      <c r="L1953" s="69" t="str">
        <f t="shared" si="189"/>
        <v/>
      </c>
      <c r="N1953" s="23" t="str">
        <f t="shared" si="188"/>
        <v/>
      </c>
    </row>
    <row r="1954" spans="8:14" x14ac:dyDescent="0.25">
      <c r="H1954" s="18" t="str">
        <f t="shared" si="184"/>
        <v/>
      </c>
      <c r="I1954" s="26" t="str">
        <f t="shared" si="185"/>
        <v/>
      </c>
      <c r="J1954" s="18" t="str">
        <f t="shared" si="186"/>
        <v/>
      </c>
      <c r="K1954" s="18" t="str">
        <f t="shared" si="187"/>
        <v/>
      </c>
      <c r="L1954" s="69" t="str">
        <f t="shared" si="189"/>
        <v/>
      </c>
      <c r="N1954" s="23" t="str">
        <f t="shared" si="188"/>
        <v/>
      </c>
    </row>
    <row r="1955" spans="8:14" x14ac:dyDescent="0.25">
      <c r="H1955" s="18" t="str">
        <f t="shared" si="184"/>
        <v/>
      </c>
      <c r="I1955" s="26" t="str">
        <f t="shared" si="185"/>
        <v/>
      </c>
      <c r="J1955" s="18" t="str">
        <f t="shared" si="186"/>
        <v/>
      </c>
      <c r="K1955" s="18" t="str">
        <f t="shared" si="187"/>
        <v/>
      </c>
      <c r="L1955" s="69" t="str">
        <f t="shared" si="189"/>
        <v/>
      </c>
      <c r="N1955" s="23" t="str">
        <f t="shared" si="188"/>
        <v/>
      </c>
    </row>
    <row r="1956" spans="8:14" x14ac:dyDescent="0.25">
      <c r="H1956" s="18" t="str">
        <f t="shared" si="184"/>
        <v/>
      </c>
      <c r="I1956" s="26" t="str">
        <f t="shared" si="185"/>
        <v/>
      </c>
      <c r="J1956" s="18" t="str">
        <f t="shared" si="186"/>
        <v/>
      </c>
      <c r="K1956" s="18" t="str">
        <f t="shared" si="187"/>
        <v/>
      </c>
      <c r="L1956" s="69" t="str">
        <f t="shared" si="189"/>
        <v/>
      </c>
      <c r="N1956" s="23" t="str">
        <f t="shared" si="188"/>
        <v/>
      </c>
    </row>
    <row r="1957" spans="8:14" x14ac:dyDescent="0.25">
      <c r="H1957" s="18" t="str">
        <f t="shared" si="184"/>
        <v/>
      </c>
      <c r="I1957" s="26" t="str">
        <f t="shared" si="185"/>
        <v/>
      </c>
      <c r="J1957" s="18" t="str">
        <f t="shared" si="186"/>
        <v/>
      </c>
      <c r="K1957" s="18" t="str">
        <f t="shared" si="187"/>
        <v/>
      </c>
      <c r="L1957" s="69" t="str">
        <f t="shared" si="189"/>
        <v/>
      </c>
      <c r="N1957" s="23" t="str">
        <f t="shared" si="188"/>
        <v/>
      </c>
    </row>
    <row r="1958" spans="8:14" x14ac:dyDescent="0.25">
      <c r="H1958" s="18" t="str">
        <f t="shared" si="184"/>
        <v/>
      </c>
      <c r="I1958" s="26" t="str">
        <f t="shared" si="185"/>
        <v/>
      </c>
      <c r="J1958" s="18" t="str">
        <f t="shared" si="186"/>
        <v/>
      </c>
      <c r="K1958" s="18" t="str">
        <f t="shared" si="187"/>
        <v/>
      </c>
      <c r="L1958" s="69" t="str">
        <f t="shared" si="189"/>
        <v/>
      </c>
      <c r="N1958" s="23" t="str">
        <f t="shared" si="188"/>
        <v/>
      </c>
    </row>
    <row r="1959" spans="8:14" x14ac:dyDescent="0.25">
      <c r="H1959" s="18" t="str">
        <f t="shared" si="184"/>
        <v/>
      </c>
      <c r="I1959" s="26" t="str">
        <f t="shared" si="185"/>
        <v/>
      </c>
      <c r="J1959" s="18" t="str">
        <f t="shared" si="186"/>
        <v/>
      </c>
      <c r="K1959" s="18" t="str">
        <f t="shared" si="187"/>
        <v/>
      </c>
      <c r="L1959" s="69" t="str">
        <f t="shared" si="189"/>
        <v/>
      </c>
      <c r="N1959" s="23" t="str">
        <f t="shared" si="188"/>
        <v/>
      </c>
    </row>
    <row r="1960" spans="8:14" x14ac:dyDescent="0.25">
      <c r="H1960" s="18" t="str">
        <f t="shared" si="184"/>
        <v/>
      </c>
      <c r="I1960" s="26" t="str">
        <f t="shared" si="185"/>
        <v/>
      </c>
      <c r="J1960" s="18" t="str">
        <f t="shared" si="186"/>
        <v/>
      </c>
      <c r="K1960" s="18" t="str">
        <f t="shared" si="187"/>
        <v/>
      </c>
      <c r="L1960" s="69" t="str">
        <f t="shared" si="189"/>
        <v/>
      </c>
      <c r="N1960" s="23" t="str">
        <f t="shared" si="188"/>
        <v/>
      </c>
    </row>
    <row r="1961" spans="8:14" x14ac:dyDescent="0.25">
      <c r="H1961" s="18" t="str">
        <f t="shared" si="184"/>
        <v/>
      </c>
      <c r="I1961" s="26" t="str">
        <f t="shared" si="185"/>
        <v/>
      </c>
      <c r="J1961" s="18" t="str">
        <f t="shared" si="186"/>
        <v/>
      </c>
      <c r="K1961" s="18" t="str">
        <f t="shared" si="187"/>
        <v/>
      </c>
      <c r="L1961" s="69" t="str">
        <f t="shared" si="189"/>
        <v/>
      </c>
      <c r="N1961" s="23" t="str">
        <f t="shared" si="188"/>
        <v/>
      </c>
    </row>
    <row r="1962" spans="8:14" x14ac:dyDescent="0.25">
      <c r="H1962" s="18" t="str">
        <f t="shared" si="184"/>
        <v/>
      </c>
      <c r="I1962" s="26" t="str">
        <f t="shared" si="185"/>
        <v/>
      </c>
      <c r="J1962" s="18" t="str">
        <f t="shared" si="186"/>
        <v/>
      </c>
      <c r="K1962" s="18" t="str">
        <f t="shared" si="187"/>
        <v/>
      </c>
      <c r="L1962" s="69" t="str">
        <f t="shared" si="189"/>
        <v/>
      </c>
      <c r="N1962" s="23" t="str">
        <f t="shared" si="188"/>
        <v/>
      </c>
    </row>
    <row r="1963" spans="8:14" x14ac:dyDescent="0.25">
      <c r="H1963" s="18" t="str">
        <f t="shared" si="184"/>
        <v/>
      </c>
      <c r="I1963" s="26" t="str">
        <f t="shared" si="185"/>
        <v/>
      </c>
      <c r="J1963" s="18" t="str">
        <f t="shared" si="186"/>
        <v/>
      </c>
      <c r="K1963" s="18" t="str">
        <f t="shared" si="187"/>
        <v/>
      </c>
      <c r="L1963" s="69" t="str">
        <f t="shared" si="189"/>
        <v/>
      </c>
      <c r="N1963" s="23" t="str">
        <f t="shared" si="188"/>
        <v/>
      </c>
    </row>
    <row r="1964" spans="8:14" x14ac:dyDescent="0.25">
      <c r="H1964" s="18" t="str">
        <f t="shared" si="184"/>
        <v/>
      </c>
      <c r="I1964" s="26" t="str">
        <f t="shared" si="185"/>
        <v/>
      </c>
      <c r="J1964" s="18" t="str">
        <f t="shared" si="186"/>
        <v/>
      </c>
      <c r="K1964" s="18" t="str">
        <f t="shared" si="187"/>
        <v/>
      </c>
      <c r="L1964" s="69" t="str">
        <f t="shared" si="189"/>
        <v/>
      </c>
      <c r="N1964" s="23" t="str">
        <f t="shared" si="188"/>
        <v/>
      </c>
    </row>
    <row r="1965" spans="8:14" x14ac:dyDescent="0.25">
      <c r="H1965" s="18" t="str">
        <f t="shared" si="184"/>
        <v/>
      </c>
      <c r="I1965" s="26" t="str">
        <f t="shared" si="185"/>
        <v/>
      </c>
      <c r="J1965" s="18" t="str">
        <f t="shared" si="186"/>
        <v/>
      </c>
      <c r="K1965" s="18" t="str">
        <f t="shared" si="187"/>
        <v/>
      </c>
      <c r="L1965" s="69" t="str">
        <f t="shared" si="189"/>
        <v/>
      </c>
      <c r="N1965" s="23" t="str">
        <f t="shared" si="188"/>
        <v/>
      </c>
    </row>
    <row r="1966" spans="8:14" x14ac:dyDescent="0.25">
      <c r="H1966" s="18" t="str">
        <f t="shared" si="184"/>
        <v/>
      </c>
      <c r="I1966" s="26" t="str">
        <f t="shared" si="185"/>
        <v/>
      </c>
      <c r="J1966" s="18" t="str">
        <f t="shared" si="186"/>
        <v/>
      </c>
      <c r="K1966" s="18" t="str">
        <f t="shared" si="187"/>
        <v/>
      </c>
      <c r="L1966" s="69" t="str">
        <f t="shared" si="189"/>
        <v/>
      </c>
      <c r="N1966" s="23" t="str">
        <f t="shared" si="188"/>
        <v/>
      </c>
    </row>
    <row r="1967" spans="8:14" x14ac:dyDescent="0.25">
      <c r="H1967" s="18" t="str">
        <f t="shared" si="184"/>
        <v/>
      </c>
      <c r="I1967" s="26" t="str">
        <f t="shared" si="185"/>
        <v/>
      </c>
      <c r="J1967" s="18" t="str">
        <f t="shared" si="186"/>
        <v/>
      </c>
      <c r="K1967" s="18" t="str">
        <f t="shared" si="187"/>
        <v/>
      </c>
      <c r="L1967" s="69" t="str">
        <f t="shared" si="189"/>
        <v/>
      </c>
      <c r="N1967" s="23" t="str">
        <f t="shared" si="188"/>
        <v/>
      </c>
    </row>
    <row r="1968" spans="8:14" x14ac:dyDescent="0.25">
      <c r="H1968" s="18" t="str">
        <f t="shared" si="184"/>
        <v/>
      </c>
      <c r="I1968" s="26" t="str">
        <f t="shared" si="185"/>
        <v/>
      </c>
      <c r="J1968" s="18" t="str">
        <f t="shared" si="186"/>
        <v/>
      </c>
      <c r="K1968" s="18" t="str">
        <f t="shared" si="187"/>
        <v/>
      </c>
      <c r="L1968" s="69" t="str">
        <f t="shared" si="189"/>
        <v/>
      </c>
      <c r="N1968" s="23" t="str">
        <f t="shared" si="188"/>
        <v/>
      </c>
    </row>
    <row r="1969" spans="8:14" x14ac:dyDescent="0.25">
      <c r="H1969" s="18" t="str">
        <f t="shared" si="184"/>
        <v/>
      </c>
      <c r="I1969" s="26" t="str">
        <f t="shared" si="185"/>
        <v/>
      </c>
      <c r="J1969" s="18" t="str">
        <f t="shared" si="186"/>
        <v/>
      </c>
      <c r="K1969" s="18" t="str">
        <f t="shared" si="187"/>
        <v/>
      </c>
      <c r="L1969" s="69" t="str">
        <f t="shared" si="189"/>
        <v/>
      </c>
      <c r="N1969" s="23" t="str">
        <f t="shared" si="188"/>
        <v/>
      </c>
    </row>
    <row r="1970" spans="8:14" x14ac:dyDescent="0.25">
      <c r="H1970" s="18" t="str">
        <f t="shared" si="184"/>
        <v/>
      </c>
      <c r="I1970" s="26" t="str">
        <f t="shared" si="185"/>
        <v/>
      </c>
      <c r="J1970" s="18" t="str">
        <f t="shared" si="186"/>
        <v/>
      </c>
      <c r="K1970" s="18" t="str">
        <f t="shared" si="187"/>
        <v/>
      </c>
      <c r="L1970" s="69" t="str">
        <f t="shared" si="189"/>
        <v/>
      </c>
      <c r="N1970" s="23" t="str">
        <f t="shared" si="188"/>
        <v/>
      </c>
    </row>
    <row r="1971" spans="8:14" x14ac:dyDescent="0.25">
      <c r="H1971" s="18" t="str">
        <f t="shared" si="184"/>
        <v/>
      </c>
      <c r="I1971" s="26" t="str">
        <f t="shared" si="185"/>
        <v/>
      </c>
      <c r="J1971" s="18" t="str">
        <f t="shared" si="186"/>
        <v/>
      </c>
      <c r="K1971" s="18" t="str">
        <f t="shared" si="187"/>
        <v/>
      </c>
      <c r="L1971" s="69" t="str">
        <f t="shared" si="189"/>
        <v/>
      </c>
      <c r="N1971" s="23" t="str">
        <f t="shared" si="188"/>
        <v/>
      </c>
    </row>
    <row r="1972" spans="8:14" x14ac:dyDescent="0.25">
      <c r="H1972" s="18" t="str">
        <f t="shared" si="184"/>
        <v/>
      </c>
      <c r="I1972" s="26" t="str">
        <f t="shared" si="185"/>
        <v/>
      </c>
      <c r="J1972" s="18" t="str">
        <f t="shared" si="186"/>
        <v/>
      </c>
      <c r="K1972" s="18" t="str">
        <f t="shared" si="187"/>
        <v/>
      </c>
      <c r="L1972" s="69" t="str">
        <f t="shared" si="189"/>
        <v/>
      </c>
      <c r="N1972" s="23" t="str">
        <f t="shared" si="188"/>
        <v/>
      </c>
    </row>
    <row r="1973" spans="8:14" x14ac:dyDescent="0.25">
      <c r="H1973" s="18" t="str">
        <f t="shared" si="184"/>
        <v/>
      </c>
      <c r="I1973" s="26" t="str">
        <f t="shared" si="185"/>
        <v/>
      </c>
      <c r="J1973" s="18" t="str">
        <f t="shared" si="186"/>
        <v/>
      </c>
      <c r="K1973" s="18" t="str">
        <f t="shared" si="187"/>
        <v/>
      </c>
      <c r="L1973" s="69" t="str">
        <f t="shared" si="189"/>
        <v/>
      </c>
      <c r="N1973" s="23" t="str">
        <f t="shared" si="188"/>
        <v/>
      </c>
    </row>
    <row r="1974" spans="8:14" x14ac:dyDescent="0.25">
      <c r="H1974" s="18" t="str">
        <f t="shared" si="184"/>
        <v/>
      </c>
      <c r="I1974" s="26" t="str">
        <f t="shared" si="185"/>
        <v/>
      </c>
      <c r="J1974" s="18" t="str">
        <f t="shared" si="186"/>
        <v/>
      </c>
      <c r="K1974" s="18" t="str">
        <f t="shared" si="187"/>
        <v/>
      </c>
      <c r="L1974" s="69" t="str">
        <f t="shared" si="189"/>
        <v/>
      </c>
      <c r="N1974" s="23" t="str">
        <f t="shared" si="188"/>
        <v/>
      </c>
    </row>
    <row r="1975" spans="8:14" x14ac:dyDescent="0.25">
      <c r="H1975" s="18" t="str">
        <f t="shared" si="184"/>
        <v/>
      </c>
      <c r="I1975" s="26" t="str">
        <f t="shared" si="185"/>
        <v/>
      </c>
      <c r="J1975" s="18" t="str">
        <f t="shared" si="186"/>
        <v/>
      </c>
      <c r="K1975" s="18" t="str">
        <f t="shared" si="187"/>
        <v/>
      </c>
      <c r="L1975" s="69" t="str">
        <f t="shared" si="189"/>
        <v/>
      </c>
      <c r="N1975" s="23" t="str">
        <f t="shared" si="188"/>
        <v/>
      </c>
    </row>
    <row r="1976" spans="8:14" x14ac:dyDescent="0.25">
      <c r="H1976" s="18" t="str">
        <f t="shared" si="184"/>
        <v/>
      </c>
      <c r="I1976" s="26" t="str">
        <f t="shared" si="185"/>
        <v/>
      </c>
      <c r="J1976" s="18" t="str">
        <f t="shared" si="186"/>
        <v/>
      </c>
      <c r="K1976" s="18" t="str">
        <f t="shared" si="187"/>
        <v/>
      </c>
      <c r="L1976" s="69" t="str">
        <f t="shared" si="189"/>
        <v/>
      </c>
      <c r="N1976" s="23" t="str">
        <f t="shared" si="188"/>
        <v/>
      </c>
    </row>
    <row r="1977" spans="8:14" x14ac:dyDescent="0.25">
      <c r="H1977" s="18" t="str">
        <f t="shared" si="184"/>
        <v/>
      </c>
      <c r="I1977" s="26" t="str">
        <f t="shared" si="185"/>
        <v/>
      </c>
      <c r="J1977" s="18" t="str">
        <f t="shared" si="186"/>
        <v/>
      </c>
      <c r="K1977" s="18" t="str">
        <f t="shared" si="187"/>
        <v/>
      </c>
      <c r="L1977" s="69" t="str">
        <f t="shared" si="189"/>
        <v/>
      </c>
      <c r="N1977" s="23" t="str">
        <f t="shared" si="188"/>
        <v/>
      </c>
    </row>
    <row r="1978" spans="8:14" x14ac:dyDescent="0.25">
      <c r="H1978" s="18" t="str">
        <f t="shared" si="184"/>
        <v/>
      </c>
      <c r="I1978" s="26" t="str">
        <f t="shared" si="185"/>
        <v/>
      </c>
      <c r="J1978" s="18" t="str">
        <f t="shared" si="186"/>
        <v/>
      </c>
      <c r="K1978" s="18" t="str">
        <f t="shared" si="187"/>
        <v/>
      </c>
      <c r="L1978" s="69" t="str">
        <f t="shared" si="189"/>
        <v/>
      </c>
      <c r="N1978" s="23" t="str">
        <f t="shared" si="188"/>
        <v/>
      </c>
    </row>
    <row r="1979" spans="8:14" x14ac:dyDescent="0.25">
      <c r="H1979" s="18" t="str">
        <f t="shared" si="184"/>
        <v/>
      </c>
      <c r="I1979" s="26" t="str">
        <f t="shared" si="185"/>
        <v/>
      </c>
      <c r="J1979" s="18" t="str">
        <f t="shared" si="186"/>
        <v/>
      </c>
      <c r="K1979" s="18" t="str">
        <f t="shared" si="187"/>
        <v/>
      </c>
      <c r="L1979" s="69" t="str">
        <f t="shared" si="189"/>
        <v/>
      </c>
      <c r="N1979" s="23" t="str">
        <f t="shared" si="188"/>
        <v/>
      </c>
    </row>
    <row r="1980" spans="8:14" x14ac:dyDescent="0.25">
      <c r="H1980" s="18" t="str">
        <f t="shared" si="184"/>
        <v/>
      </c>
      <c r="I1980" s="26" t="str">
        <f t="shared" si="185"/>
        <v/>
      </c>
      <c r="J1980" s="18" t="str">
        <f t="shared" si="186"/>
        <v/>
      </c>
      <c r="K1980" s="18" t="str">
        <f t="shared" si="187"/>
        <v/>
      </c>
      <c r="L1980" s="69" t="str">
        <f t="shared" si="189"/>
        <v/>
      </c>
      <c r="N1980" s="23" t="str">
        <f t="shared" si="188"/>
        <v/>
      </c>
    </row>
    <row r="1981" spans="8:14" x14ac:dyDescent="0.25">
      <c r="H1981" s="18" t="str">
        <f t="shared" si="184"/>
        <v/>
      </c>
      <c r="I1981" s="26" t="str">
        <f t="shared" si="185"/>
        <v/>
      </c>
      <c r="J1981" s="18" t="str">
        <f t="shared" si="186"/>
        <v/>
      </c>
      <c r="K1981" s="18" t="str">
        <f t="shared" si="187"/>
        <v/>
      </c>
      <c r="L1981" s="69" t="str">
        <f t="shared" si="189"/>
        <v/>
      </c>
      <c r="N1981" s="23" t="str">
        <f t="shared" si="188"/>
        <v/>
      </c>
    </row>
    <row r="1982" spans="8:14" x14ac:dyDescent="0.25">
      <c r="H1982" s="18" t="str">
        <f t="shared" si="184"/>
        <v/>
      </c>
      <c r="I1982" s="26" t="str">
        <f t="shared" si="185"/>
        <v/>
      </c>
      <c r="J1982" s="18" t="str">
        <f t="shared" si="186"/>
        <v/>
      </c>
      <c r="K1982" s="18" t="str">
        <f t="shared" si="187"/>
        <v/>
      </c>
      <c r="L1982" s="69" t="str">
        <f t="shared" si="189"/>
        <v/>
      </c>
      <c r="N1982" s="23" t="str">
        <f t="shared" si="188"/>
        <v/>
      </c>
    </row>
    <row r="1983" spans="8:14" x14ac:dyDescent="0.25">
      <c r="H1983" s="18" t="str">
        <f t="shared" si="184"/>
        <v/>
      </c>
      <c r="I1983" s="26" t="str">
        <f t="shared" si="185"/>
        <v/>
      </c>
      <c r="J1983" s="18" t="str">
        <f t="shared" si="186"/>
        <v/>
      </c>
      <c r="K1983" s="18" t="str">
        <f t="shared" si="187"/>
        <v/>
      </c>
      <c r="L1983" s="69" t="str">
        <f t="shared" si="189"/>
        <v/>
      </c>
      <c r="N1983" s="23" t="str">
        <f t="shared" si="188"/>
        <v/>
      </c>
    </row>
    <row r="1984" spans="8:14" x14ac:dyDescent="0.25">
      <c r="H1984" s="18" t="str">
        <f t="shared" si="184"/>
        <v/>
      </c>
      <c r="I1984" s="26" t="str">
        <f t="shared" si="185"/>
        <v/>
      </c>
      <c r="J1984" s="18" t="str">
        <f t="shared" si="186"/>
        <v/>
      </c>
      <c r="K1984" s="18" t="str">
        <f t="shared" si="187"/>
        <v/>
      </c>
      <c r="L1984" s="69" t="str">
        <f t="shared" si="189"/>
        <v/>
      </c>
      <c r="N1984" s="23" t="str">
        <f t="shared" si="188"/>
        <v/>
      </c>
    </row>
    <row r="1985" spans="8:14" x14ac:dyDescent="0.25">
      <c r="H1985" s="18" t="str">
        <f t="shared" si="184"/>
        <v/>
      </c>
      <c r="I1985" s="26" t="str">
        <f t="shared" si="185"/>
        <v/>
      </c>
      <c r="J1985" s="18" t="str">
        <f t="shared" si="186"/>
        <v/>
      </c>
      <c r="K1985" s="18" t="str">
        <f t="shared" si="187"/>
        <v/>
      </c>
      <c r="L1985" s="69" t="str">
        <f t="shared" si="189"/>
        <v/>
      </c>
      <c r="N1985" s="23" t="str">
        <f t="shared" si="188"/>
        <v/>
      </c>
    </row>
    <row r="1986" spans="8:14" x14ac:dyDescent="0.25">
      <c r="H1986" s="18" t="str">
        <f t="shared" si="184"/>
        <v/>
      </c>
      <c r="I1986" s="26" t="str">
        <f t="shared" si="185"/>
        <v/>
      </c>
      <c r="J1986" s="18" t="str">
        <f t="shared" si="186"/>
        <v/>
      </c>
      <c r="K1986" s="18" t="str">
        <f t="shared" si="187"/>
        <v/>
      </c>
      <c r="L1986" s="69" t="str">
        <f t="shared" si="189"/>
        <v/>
      </c>
      <c r="N1986" s="23" t="str">
        <f t="shared" si="188"/>
        <v/>
      </c>
    </row>
    <row r="1987" spans="8:14" x14ac:dyDescent="0.25">
      <c r="H1987" s="18" t="str">
        <f t="shared" si="184"/>
        <v/>
      </c>
      <c r="I1987" s="26" t="str">
        <f t="shared" si="185"/>
        <v/>
      </c>
      <c r="J1987" s="18" t="str">
        <f t="shared" si="186"/>
        <v/>
      </c>
      <c r="K1987" s="18" t="str">
        <f t="shared" si="187"/>
        <v/>
      </c>
      <c r="L1987" s="69" t="str">
        <f t="shared" si="189"/>
        <v/>
      </c>
      <c r="N1987" s="23" t="str">
        <f t="shared" si="188"/>
        <v/>
      </c>
    </row>
    <row r="1988" spans="8:14" x14ac:dyDescent="0.25">
      <c r="H1988" s="18" t="str">
        <f t="shared" ref="H1988:H2051" si="190">IF(OR($E1988="",$G1988=""),"",$E1988*$G1988)</f>
        <v/>
      </c>
      <c r="I1988" s="26" t="str">
        <f t="shared" ref="I1988:I2051" si="191">IF($F1988="","",IFERROR(INDEX(CurRate,MATCH($F1988,CurCode,0)),""))</f>
        <v/>
      </c>
      <c r="J1988" s="18" t="str">
        <f t="shared" ref="J1988:J2051" si="192">IF(OR($G1988="",$I1988="",$I1988=0),"",$G1988/$I1988)</f>
        <v/>
      </c>
      <c r="K1988" s="18" t="str">
        <f t="shared" ref="K1988:K2051" si="193">IF(OR($E1988="",$J1988=""),"",$E1988*$J1988)</f>
        <v/>
      </c>
      <c r="L1988" s="69" t="str">
        <f t="shared" si="189"/>
        <v/>
      </c>
      <c r="N1988" s="23" t="str">
        <f t="shared" ref="N1988:N2051" si="194">IF($A1988="","",$A1988*100000+ROW())</f>
        <v/>
      </c>
    </row>
    <row r="1989" spans="8:14" x14ac:dyDescent="0.25">
      <c r="H1989" s="18" t="str">
        <f t="shared" si="190"/>
        <v/>
      </c>
      <c r="I1989" s="26" t="str">
        <f t="shared" si="191"/>
        <v/>
      </c>
      <c r="J1989" s="18" t="str">
        <f t="shared" si="192"/>
        <v/>
      </c>
      <c r="K1989" s="18" t="str">
        <f t="shared" si="193"/>
        <v/>
      </c>
      <c r="L1989" s="69" t="str">
        <f t="shared" ref="L1989:L2052" si="195">IF(D1989="","",IF(ISNUMBER(MATCH(D1989,ItemName,0)),"OK","NOT IN ITEMS LIST"))</f>
        <v/>
      </c>
      <c r="N1989" s="23" t="str">
        <f t="shared" si="194"/>
        <v/>
      </c>
    </row>
    <row r="1990" spans="8:14" x14ac:dyDescent="0.25">
      <c r="H1990" s="18" t="str">
        <f t="shared" si="190"/>
        <v/>
      </c>
      <c r="I1990" s="26" t="str">
        <f t="shared" si="191"/>
        <v/>
      </c>
      <c r="J1990" s="18" t="str">
        <f t="shared" si="192"/>
        <v/>
      </c>
      <c r="K1990" s="18" t="str">
        <f t="shared" si="193"/>
        <v/>
      </c>
      <c r="L1990" s="69" t="str">
        <f t="shared" si="195"/>
        <v/>
      </c>
      <c r="N1990" s="23" t="str">
        <f t="shared" si="194"/>
        <v/>
      </c>
    </row>
    <row r="1991" spans="8:14" x14ac:dyDescent="0.25">
      <c r="H1991" s="18" t="str">
        <f t="shared" si="190"/>
        <v/>
      </c>
      <c r="I1991" s="26" t="str">
        <f t="shared" si="191"/>
        <v/>
      </c>
      <c r="J1991" s="18" t="str">
        <f t="shared" si="192"/>
        <v/>
      </c>
      <c r="K1991" s="18" t="str">
        <f t="shared" si="193"/>
        <v/>
      </c>
      <c r="L1991" s="69" t="str">
        <f t="shared" si="195"/>
        <v/>
      </c>
      <c r="N1991" s="23" t="str">
        <f t="shared" si="194"/>
        <v/>
      </c>
    </row>
    <row r="1992" spans="8:14" x14ac:dyDescent="0.25">
      <c r="H1992" s="18" t="str">
        <f t="shared" si="190"/>
        <v/>
      </c>
      <c r="I1992" s="26" t="str">
        <f t="shared" si="191"/>
        <v/>
      </c>
      <c r="J1992" s="18" t="str">
        <f t="shared" si="192"/>
        <v/>
      </c>
      <c r="K1992" s="18" t="str">
        <f t="shared" si="193"/>
        <v/>
      </c>
      <c r="L1992" s="69" t="str">
        <f t="shared" si="195"/>
        <v/>
      </c>
      <c r="N1992" s="23" t="str">
        <f t="shared" si="194"/>
        <v/>
      </c>
    </row>
    <row r="1993" spans="8:14" x14ac:dyDescent="0.25">
      <c r="H1993" s="18" t="str">
        <f t="shared" si="190"/>
        <v/>
      </c>
      <c r="I1993" s="26" t="str">
        <f t="shared" si="191"/>
        <v/>
      </c>
      <c r="J1993" s="18" t="str">
        <f t="shared" si="192"/>
        <v/>
      </c>
      <c r="K1993" s="18" t="str">
        <f t="shared" si="193"/>
        <v/>
      </c>
      <c r="L1993" s="69" t="str">
        <f t="shared" si="195"/>
        <v/>
      </c>
      <c r="N1993" s="23" t="str">
        <f t="shared" si="194"/>
        <v/>
      </c>
    </row>
    <row r="1994" spans="8:14" x14ac:dyDescent="0.25">
      <c r="H1994" s="18" t="str">
        <f t="shared" si="190"/>
        <v/>
      </c>
      <c r="I1994" s="26" t="str">
        <f t="shared" si="191"/>
        <v/>
      </c>
      <c r="J1994" s="18" t="str">
        <f t="shared" si="192"/>
        <v/>
      </c>
      <c r="K1994" s="18" t="str">
        <f t="shared" si="193"/>
        <v/>
      </c>
      <c r="L1994" s="69" t="str">
        <f t="shared" si="195"/>
        <v/>
      </c>
      <c r="N1994" s="23" t="str">
        <f t="shared" si="194"/>
        <v/>
      </c>
    </row>
    <row r="1995" spans="8:14" x14ac:dyDescent="0.25">
      <c r="H1995" s="18" t="str">
        <f t="shared" si="190"/>
        <v/>
      </c>
      <c r="I1995" s="26" t="str">
        <f t="shared" si="191"/>
        <v/>
      </c>
      <c r="J1995" s="18" t="str">
        <f t="shared" si="192"/>
        <v/>
      </c>
      <c r="K1995" s="18" t="str">
        <f t="shared" si="193"/>
        <v/>
      </c>
      <c r="L1995" s="69" t="str">
        <f t="shared" si="195"/>
        <v/>
      </c>
      <c r="N1995" s="23" t="str">
        <f t="shared" si="194"/>
        <v/>
      </c>
    </row>
    <row r="1996" spans="8:14" x14ac:dyDescent="0.25">
      <c r="H1996" s="18" t="str">
        <f t="shared" si="190"/>
        <v/>
      </c>
      <c r="I1996" s="26" t="str">
        <f t="shared" si="191"/>
        <v/>
      </c>
      <c r="J1996" s="18" t="str">
        <f t="shared" si="192"/>
        <v/>
      </c>
      <c r="K1996" s="18" t="str">
        <f t="shared" si="193"/>
        <v/>
      </c>
      <c r="L1996" s="69" t="str">
        <f t="shared" si="195"/>
        <v/>
      </c>
      <c r="N1996" s="23" t="str">
        <f t="shared" si="194"/>
        <v/>
      </c>
    </row>
    <row r="1997" spans="8:14" x14ac:dyDescent="0.25">
      <c r="H1997" s="18" t="str">
        <f t="shared" si="190"/>
        <v/>
      </c>
      <c r="I1997" s="26" t="str">
        <f t="shared" si="191"/>
        <v/>
      </c>
      <c r="J1997" s="18" t="str">
        <f t="shared" si="192"/>
        <v/>
      </c>
      <c r="K1997" s="18" t="str">
        <f t="shared" si="193"/>
        <v/>
      </c>
      <c r="L1997" s="69" t="str">
        <f t="shared" si="195"/>
        <v/>
      </c>
      <c r="N1997" s="23" t="str">
        <f t="shared" si="194"/>
        <v/>
      </c>
    </row>
    <row r="1998" spans="8:14" x14ac:dyDescent="0.25">
      <c r="H1998" s="18" t="str">
        <f t="shared" si="190"/>
        <v/>
      </c>
      <c r="I1998" s="26" t="str">
        <f t="shared" si="191"/>
        <v/>
      </c>
      <c r="J1998" s="18" t="str">
        <f t="shared" si="192"/>
        <v/>
      </c>
      <c r="K1998" s="18" t="str">
        <f t="shared" si="193"/>
        <v/>
      </c>
      <c r="L1998" s="69" t="str">
        <f t="shared" si="195"/>
        <v/>
      </c>
      <c r="N1998" s="23" t="str">
        <f t="shared" si="194"/>
        <v/>
      </c>
    </row>
    <row r="1999" spans="8:14" x14ac:dyDescent="0.25">
      <c r="H1999" s="18" t="str">
        <f t="shared" si="190"/>
        <v/>
      </c>
      <c r="I1999" s="26" t="str">
        <f t="shared" si="191"/>
        <v/>
      </c>
      <c r="J1999" s="18" t="str">
        <f t="shared" si="192"/>
        <v/>
      </c>
      <c r="K1999" s="18" t="str">
        <f t="shared" si="193"/>
        <v/>
      </c>
      <c r="L1999" s="69" t="str">
        <f t="shared" si="195"/>
        <v/>
      </c>
      <c r="N1999" s="23" t="str">
        <f t="shared" si="194"/>
        <v/>
      </c>
    </row>
    <row r="2000" spans="8:14" x14ac:dyDescent="0.25">
      <c r="H2000" s="18" t="str">
        <f t="shared" si="190"/>
        <v/>
      </c>
      <c r="I2000" s="26" t="str">
        <f t="shared" si="191"/>
        <v/>
      </c>
      <c r="J2000" s="18" t="str">
        <f t="shared" si="192"/>
        <v/>
      </c>
      <c r="K2000" s="18" t="str">
        <f t="shared" si="193"/>
        <v/>
      </c>
      <c r="L2000" s="69" t="str">
        <f t="shared" si="195"/>
        <v/>
      </c>
      <c r="N2000" s="23" t="str">
        <f t="shared" si="194"/>
        <v/>
      </c>
    </row>
    <row r="2001" spans="8:14" x14ac:dyDescent="0.25">
      <c r="H2001" s="18" t="str">
        <f t="shared" si="190"/>
        <v/>
      </c>
      <c r="I2001" s="26" t="str">
        <f t="shared" si="191"/>
        <v/>
      </c>
      <c r="J2001" s="18" t="str">
        <f t="shared" si="192"/>
        <v/>
      </c>
      <c r="K2001" s="18" t="str">
        <f t="shared" si="193"/>
        <v/>
      </c>
      <c r="L2001" s="69" t="str">
        <f t="shared" si="195"/>
        <v/>
      </c>
      <c r="N2001" s="23" t="str">
        <f t="shared" si="194"/>
        <v/>
      </c>
    </row>
    <row r="2002" spans="8:14" x14ac:dyDescent="0.25">
      <c r="H2002" s="18" t="str">
        <f t="shared" si="190"/>
        <v/>
      </c>
      <c r="I2002" s="26" t="str">
        <f t="shared" si="191"/>
        <v/>
      </c>
      <c r="J2002" s="18" t="str">
        <f t="shared" si="192"/>
        <v/>
      </c>
      <c r="K2002" s="18" t="str">
        <f t="shared" si="193"/>
        <v/>
      </c>
      <c r="L2002" s="69" t="str">
        <f t="shared" si="195"/>
        <v/>
      </c>
      <c r="N2002" s="23" t="str">
        <f t="shared" si="194"/>
        <v/>
      </c>
    </row>
    <row r="2003" spans="8:14" x14ac:dyDescent="0.25">
      <c r="H2003" s="18" t="str">
        <f t="shared" si="190"/>
        <v/>
      </c>
      <c r="I2003" s="26" t="str">
        <f t="shared" si="191"/>
        <v/>
      </c>
      <c r="J2003" s="18" t="str">
        <f t="shared" si="192"/>
        <v/>
      </c>
      <c r="K2003" s="18" t="str">
        <f t="shared" si="193"/>
        <v/>
      </c>
      <c r="L2003" s="69" t="str">
        <f t="shared" si="195"/>
        <v/>
      </c>
      <c r="N2003" s="23" t="str">
        <f t="shared" si="194"/>
        <v/>
      </c>
    </row>
    <row r="2004" spans="8:14" x14ac:dyDescent="0.25">
      <c r="H2004" s="18" t="str">
        <f t="shared" si="190"/>
        <v/>
      </c>
      <c r="I2004" s="26" t="str">
        <f t="shared" si="191"/>
        <v/>
      </c>
      <c r="J2004" s="18" t="str">
        <f t="shared" si="192"/>
        <v/>
      </c>
      <c r="K2004" s="18" t="str">
        <f t="shared" si="193"/>
        <v/>
      </c>
      <c r="L2004" s="69" t="str">
        <f t="shared" si="195"/>
        <v/>
      </c>
      <c r="N2004" s="23" t="str">
        <f t="shared" si="194"/>
        <v/>
      </c>
    </row>
    <row r="2005" spans="8:14" x14ac:dyDescent="0.25">
      <c r="H2005" s="18" t="str">
        <f t="shared" si="190"/>
        <v/>
      </c>
      <c r="I2005" s="26" t="str">
        <f t="shared" si="191"/>
        <v/>
      </c>
      <c r="J2005" s="18" t="str">
        <f t="shared" si="192"/>
        <v/>
      </c>
      <c r="K2005" s="18" t="str">
        <f t="shared" si="193"/>
        <v/>
      </c>
      <c r="L2005" s="69" t="str">
        <f t="shared" si="195"/>
        <v/>
      </c>
      <c r="N2005" s="23" t="str">
        <f t="shared" si="194"/>
        <v/>
      </c>
    </row>
    <row r="2006" spans="8:14" x14ac:dyDescent="0.25">
      <c r="H2006" s="18" t="str">
        <f t="shared" si="190"/>
        <v/>
      </c>
      <c r="I2006" s="26" t="str">
        <f t="shared" si="191"/>
        <v/>
      </c>
      <c r="J2006" s="18" t="str">
        <f t="shared" si="192"/>
        <v/>
      </c>
      <c r="K2006" s="18" t="str">
        <f t="shared" si="193"/>
        <v/>
      </c>
      <c r="L2006" s="69" t="str">
        <f t="shared" si="195"/>
        <v/>
      </c>
      <c r="N2006" s="23" t="str">
        <f t="shared" si="194"/>
        <v/>
      </c>
    </row>
    <row r="2007" spans="8:14" x14ac:dyDescent="0.25">
      <c r="H2007" s="18" t="str">
        <f t="shared" si="190"/>
        <v/>
      </c>
      <c r="I2007" s="26" t="str">
        <f t="shared" si="191"/>
        <v/>
      </c>
      <c r="J2007" s="18" t="str">
        <f t="shared" si="192"/>
        <v/>
      </c>
      <c r="K2007" s="18" t="str">
        <f t="shared" si="193"/>
        <v/>
      </c>
      <c r="L2007" s="69" t="str">
        <f t="shared" si="195"/>
        <v/>
      </c>
      <c r="N2007" s="23" t="str">
        <f t="shared" si="194"/>
        <v/>
      </c>
    </row>
    <row r="2008" spans="8:14" x14ac:dyDescent="0.25">
      <c r="H2008" s="18" t="str">
        <f t="shared" si="190"/>
        <v/>
      </c>
      <c r="I2008" s="26" t="str">
        <f t="shared" si="191"/>
        <v/>
      </c>
      <c r="J2008" s="18" t="str">
        <f t="shared" si="192"/>
        <v/>
      </c>
      <c r="K2008" s="18" t="str">
        <f t="shared" si="193"/>
        <v/>
      </c>
      <c r="L2008" s="69" t="str">
        <f t="shared" si="195"/>
        <v/>
      </c>
      <c r="N2008" s="23" t="str">
        <f t="shared" si="194"/>
        <v/>
      </c>
    </row>
    <row r="2009" spans="8:14" x14ac:dyDescent="0.25">
      <c r="H2009" s="18" t="str">
        <f t="shared" si="190"/>
        <v/>
      </c>
      <c r="I2009" s="26" t="str">
        <f t="shared" si="191"/>
        <v/>
      </c>
      <c r="J2009" s="18" t="str">
        <f t="shared" si="192"/>
        <v/>
      </c>
      <c r="K2009" s="18" t="str">
        <f t="shared" si="193"/>
        <v/>
      </c>
      <c r="L2009" s="69" t="str">
        <f t="shared" si="195"/>
        <v/>
      </c>
      <c r="N2009" s="23" t="str">
        <f t="shared" si="194"/>
        <v/>
      </c>
    </row>
    <row r="2010" spans="8:14" x14ac:dyDescent="0.25">
      <c r="H2010" s="18" t="str">
        <f t="shared" si="190"/>
        <v/>
      </c>
      <c r="I2010" s="26" t="str">
        <f t="shared" si="191"/>
        <v/>
      </c>
      <c r="J2010" s="18" t="str">
        <f t="shared" si="192"/>
        <v/>
      </c>
      <c r="K2010" s="18" t="str">
        <f t="shared" si="193"/>
        <v/>
      </c>
      <c r="L2010" s="69" t="str">
        <f t="shared" si="195"/>
        <v/>
      </c>
      <c r="N2010" s="23" t="str">
        <f t="shared" si="194"/>
        <v/>
      </c>
    </row>
    <row r="2011" spans="8:14" x14ac:dyDescent="0.25">
      <c r="H2011" s="18" t="str">
        <f t="shared" si="190"/>
        <v/>
      </c>
      <c r="I2011" s="26" t="str">
        <f t="shared" si="191"/>
        <v/>
      </c>
      <c r="J2011" s="18" t="str">
        <f t="shared" si="192"/>
        <v/>
      </c>
      <c r="K2011" s="18" t="str">
        <f t="shared" si="193"/>
        <v/>
      </c>
      <c r="L2011" s="69" t="str">
        <f t="shared" si="195"/>
        <v/>
      </c>
      <c r="N2011" s="23" t="str">
        <f t="shared" si="194"/>
        <v/>
      </c>
    </row>
    <row r="2012" spans="8:14" x14ac:dyDescent="0.25">
      <c r="H2012" s="18" t="str">
        <f t="shared" si="190"/>
        <v/>
      </c>
      <c r="I2012" s="26" t="str">
        <f t="shared" si="191"/>
        <v/>
      </c>
      <c r="J2012" s="18" t="str">
        <f t="shared" si="192"/>
        <v/>
      </c>
      <c r="K2012" s="18" t="str">
        <f t="shared" si="193"/>
        <v/>
      </c>
      <c r="L2012" s="69" t="str">
        <f t="shared" si="195"/>
        <v/>
      </c>
      <c r="N2012" s="23" t="str">
        <f t="shared" si="194"/>
        <v/>
      </c>
    </row>
    <row r="2013" spans="8:14" x14ac:dyDescent="0.25">
      <c r="H2013" s="18" t="str">
        <f t="shared" si="190"/>
        <v/>
      </c>
      <c r="I2013" s="26" t="str">
        <f t="shared" si="191"/>
        <v/>
      </c>
      <c r="J2013" s="18" t="str">
        <f t="shared" si="192"/>
        <v/>
      </c>
      <c r="K2013" s="18" t="str">
        <f t="shared" si="193"/>
        <v/>
      </c>
      <c r="L2013" s="69" t="str">
        <f t="shared" si="195"/>
        <v/>
      </c>
      <c r="N2013" s="23" t="str">
        <f t="shared" si="194"/>
        <v/>
      </c>
    </row>
    <row r="2014" spans="8:14" x14ac:dyDescent="0.25">
      <c r="H2014" s="18" t="str">
        <f t="shared" si="190"/>
        <v/>
      </c>
      <c r="I2014" s="26" t="str">
        <f t="shared" si="191"/>
        <v/>
      </c>
      <c r="J2014" s="18" t="str">
        <f t="shared" si="192"/>
        <v/>
      </c>
      <c r="K2014" s="18" t="str">
        <f t="shared" si="193"/>
        <v/>
      </c>
      <c r="L2014" s="69" t="str">
        <f t="shared" si="195"/>
        <v/>
      </c>
      <c r="N2014" s="23" t="str">
        <f t="shared" si="194"/>
        <v/>
      </c>
    </row>
    <row r="2015" spans="8:14" x14ac:dyDescent="0.25">
      <c r="H2015" s="18" t="str">
        <f t="shared" si="190"/>
        <v/>
      </c>
      <c r="I2015" s="26" t="str">
        <f t="shared" si="191"/>
        <v/>
      </c>
      <c r="J2015" s="18" t="str">
        <f t="shared" si="192"/>
        <v/>
      </c>
      <c r="K2015" s="18" t="str">
        <f t="shared" si="193"/>
        <v/>
      </c>
      <c r="L2015" s="69" t="str">
        <f t="shared" si="195"/>
        <v/>
      </c>
      <c r="N2015" s="23" t="str">
        <f t="shared" si="194"/>
        <v/>
      </c>
    </row>
    <row r="2016" spans="8:14" x14ac:dyDescent="0.25">
      <c r="H2016" s="18" t="str">
        <f t="shared" si="190"/>
        <v/>
      </c>
      <c r="I2016" s="26" t="str">
        <f t="shared" si="191"/>
        <v/>
      </c>
      <c r="J2016" s="18" t="str">
        <f t="shared" si="192"/>
        <v/>
      </c>
      <c r="K2016" s="18" t="str">
        <f t="shared" si="193"/>
        <v/>
      </c>
      <c r="L2016" s="69" t="str">
        <f t="shared" si="195"/>
        <v/>
      </c>
      <c r="N2016" s="23" t="str">
        <f t="shared" si="194"/>
        <v/>
      </c>
    </row>
    <row r="2017" spans="8:14" x14ac:dyDescent="0.25">
      <c r="H2017" s="18" t="str">
        <f t="shared" si="190"/>
        <v/>
      </c>
      <c r="I2017" s="26" t="str">
        <f t="shared" si="191"/>
        <v/>
      </c>
      <c r="J2017" s="18" t="str">
        <f t="shared" si="192"/>
        <v/>
      </c>
      <c r="K2017" s="18" t="str">
        <f t="shared" si="193"/>
        <v/>
      </c>
      <c r="L2017" s="69" t="str">
        <f t="shared" si="195"/>
        <v/>
      </c>
      <c r="N2017" s="23" t="str">
        <f t="shared" si="194"/>
        <v/>
      </c>
    </row>
    <row r="2018" spans="8:14" x14ac:dyDescent="0.25">
      <c r="H2018" s="18" t="str">
        <f t="shared" si="190"/>
        <v/>
      </c>
      <c r="I2018" s="26" t="str">
        <f t="shared" si="191"/>
        <v/>
      </c>
      <c r="J2018" s="18" t="str">
        <f t="shared" si="192"/>
        <v/>
      </c>
      <c r="K2018" s="18" t="str">
        <f t="shared" si="193"/>
        <v/>
      </c>
      <c r="L2018" s="69" t="str">
        <f t="shared" si="195"/>
        <v/>
      </c>
      <c r="N2018" s="23" t="str">
        <f t="shared" si="194"/>
        <v/>
      </c>
    </row>
    <row r="2019" spans="8:14" x14ac:dyDescent="0.25">
      <c r="H2019" s="18" t="str">
        <f t="shared" si="190"/>
        <v/>
      </c>
      <c r="I2019" s="26" t="str">
        <f t="shared" si="191"/>
        <v/>
      </c>
      <c r="J2019" s="18" t="str">
        <f t="shared" si="192"/>
        <v/>
      </c>
      <c r="K2019" s="18" t="str">
        <f t="shared" si="193"/>
        <v/>
      </c>
      <c r="L2019" s="69" t="str">
        <f t="shared" si="195"/>
        <v/>
      </c>
      <c r="N2019" s="23" t="str">
        <f t="shared" si="194"/>
        <v/>
      </c>
    </row>
    <row r="2020" spans="8:14" x14ac:dyDescent="0.25">
      <c r="H2020" s="18" t="str">
        <f t="shared" si="190"/>
        <v/>
      </c>
      <c r="I2020" s="26" t="str">
        <f t="shared" si="191"/>
        <v/>
      </c>
      <c r="J2020" s="18" t="str">
        <f t="shared" si="192"/>
        <v/>
      </c>
      <c r="K2020" s="18" t="str">
        <f t="shared" si="193"/>
        <v/>
      </c>
      <c r="L2020" s="69" t="str">
        <f t="shared" si="195"/>
        <v/>
      </c>
      <c r="N2020" s="23" t="str">
        <f t="shared" si="194"/>
        <v/>
      </c>
    </row>
    <row r="2021" spans="8:14" x14ac:dyDescent="0.25">
      <c r="H2021" s="18" t="str">
        <f t="shared" si="190"/>
        <v/>
      </c>
      <c r="I2021" s="26" t="str">
        <f t="shared" si="191"/>
        <v/>
      </c>
      <c r="J2021" s="18" t="str">
        <f t="shared" si="192"/>
        <v/>
      </c>
      <c r="K2021" s="18" t="str">
        <f t="shared" si="193"/>
        <v/>
      </c>
      <c r="L2021" s="69" t="str">
        <f t="shared" si="195"/>
        <v/>
      </c>
      <c r="N2021" s="23" t="str">
        <f t="shared" si="194"/>
        <v/>
      </c>
    </row>
    <row r="2022" spans="8:14" x14ac:dyDescent="0.25">
      <c r="H2022" s="18" t="str">
        <f t="shared" si="190"/>
        <v/>
      </c>
      <c r="I2022" s="26" t="str">
        <f t="shared" si="191"/>
        <v/>
      </c>
      <c r="J2022" s="18" t="str">
        <f t="shared" si="192"/>
        <v/>
      </c>
      <c r="K2022" s="18" t="str">
        <f t="shared" si="193"/>
        <v/>
      </c>
      <c r="L2022" s="69" t="str">
        <f t="shared" si="195"/>
        <v/>
      </c>
      <c r="N2022" s="23" t="str">
        <f t="shared" si="194"/>
        <v/>
      </c>
    </row>
    <row r="2023" spans="8:14" x14ac:dyDescent="0.25">
      <c r="H2023" s="18" t="str">
        <f t="shared" si="190"/>
        <v/>
      </c>
      <c r="I2023" s="26" t="str">
        <f t="shared" si="191"/>
        <v/>
      </c>
      <c r="J2023" s="18" t="str">
        <f t="shared" si="192"/>
        <v/>
      </c>
      <c r="K2023" s="18" t="str">
        <f t="shared" si="193"/>
        <v/>
      </c>
      <c r="L2023" s="69" t="str">
        <f t="shared" si="195"/>
        <v/>
      </c>
      <c r="N2023" s="23" t="str">
        <f t="shared" si="194"/>
        <v/>
      </c>
    </row>
    <row r="2024" spans="8:14" x14ac:dyDescent="0.25">
      <c r="H2024" s="18" t="str">
        <f t="shared" si="190"/>
        <v/>
      </c>
      <c r="I2024" s="26" t="str">
        <f t="shared" si="191"/>
        <v/>
      </c>
      <c r="J2024" s="18" t="str">
        <f t="shared" si="192"/>
        <v/>
      </c>
      <c r="K2024" s="18" t="str">
        <f t="shared" si="193"/>
        <v/>
      </c>
      <c r="L2024" s="69" t="str">
        <f t="shared" si="195"/>
        <v/>
      </c>
      <c r="N2024" s="23" t="str">
        <f t="shared" si="194"/>
        <v/>
      </c>
    </row>
    <row r="2025" spans="8:14" x14ac:dyDescent="0.25">
      <c r="H2025" s="18" t="str">
        <f t="shared" si="190"/>
        <v/>
      </c>
      <c r="I2025" s="26" t="str">
        <f t="shared" si="191"/>
        <v/>
      </c>
      <c r="J2025" s="18" t="str">
        <f t="shared" si="192"/>
        <v/>
      </c>
      <c r="K2025" s="18" t="str">
        <f t="shared" si="193"/>
        <v/>
      </c>
      <c r="L2025" s="69" t="str">
        <f t="shared" si="195"/>
        <v/>
      </c>
      <c r="N2025" s="23" t="str">
        <f t="shared" si="194"/>
        <v/>
      </c>
    </row>
    <row r="2026" spans="8:14" x14ac:dyDescent="0.25">
      <c r="H2026" s="18" t="str">
        <f t="shared" si="190"/>
        <v/>
      </c>
      <c r="I2026" s="26" t="str">
        <f t="shared" si="191"/>
        <v/>
      </c>
      <c r="J2026" s="18" t="str">
        <f t="shared" si="192"/>
        <v/>
      </c>
      <c r="K2026" s="18" t="str">
        <f t="shared" si="193"/>
        <v/>
      </c>
      <c r="L2026" s="69" t="str">
        <f t="shared" si="195"/>
        <v/>
      </c>
      <c r="N2026" s="23" t="str">
        <f t="shared" si="194"/>
        <v/>
      </c>
    </row>
    <row r="2027" spans="8:14" x14ac:dyDescent="0.25">
      <c r="H2027" s="18" t="str">
        <f t="shared" si="190"/>
        <v/>
      </c>
      <c r="I2027" s="26" t="str">
        <f t="shared" si="191"/>
        <v/>
      </c>
      <c r="J2027" s="18" t="str">
        <f t="shared" si="192"/>
        <v/>
      </c>
      <c r="K2027" s="18" t="str">
        <f t="shared" si="193"/>
        <v/>
      </c>
      <c r="L2027" s="69" t="str">
        <f t="shared" si="195"/>
        <v/>
      </c>
      <c r="N2027" s="23" t="str">
        <f t="shared" si="194"/>
        <v/>
      </c>
    </row>
    <row r="2028" spans="8:14" x14ac:dyDescent="0.25">
      <c r="H2028" s="18" t="str">
        <f t="shared" si="190"/>
        <v/>
      </c>
      <c r="I2028" s="26" t="str">
        <f t="shared" si="191"/>
        <v/>
      </c>
      <c r="J2028" s="18" t="str">
        <f t="shared" si="192"/>
        <v/>
      </c>
      <c r="K2028" s="18" t="str">
        <f t="shared" si="193"/>
        <v/>
      </c>
      <c r="L2028" s="69" t="str">
        <f t="shared" si="195"/>
        <v/>
      </c>
      <c r="N2028" s="23" t="str">
        <f t="shared" si="194"/>
        <v/>
      </c>
    </row>
    <row r="2029" spans="8:14" x14ac:dyDescent="0.25">
      <c r="H2029" s="18" t="str">
        <f t="shared" si="190"/>
        <v/>
      </c>
      <c r="I2029" s="26" t="str">
        <f t="shared" si="191"/>
        <v/>
      </c>
      <c r="J2029" s="18" t="str">
        <f t="shared" si="192"/>
        <v/>
      </c>
      <c r="K2029" s="18" t="str">
        <f t="shared" si="193"/>
        <v/>
      </c>
      <c r="L2029" s="69" t="str">
        <f t="shared" si="195"/>
        <v/>
      </c>
      <c r="N2029" s="23" t="str">
        <f t="shared" si="194"/>
        <v/>
      </c>
    </row>
    <row r="2030" spans="8:14" x14ac:dyDescent="0.25">
      <c r="H2030" s="18" t="str">
        <f t="shared" si="190"/>
        <v/>
      </c>
      <c r="I2030" s="26" t="str">
        <f t="shared" si="191"/>
        <v/>
      </c>
      <c r="J2030" s="18" t="str">
        <f t="shared" si="192"/>
        <v/>
      </c>
      <c r="K2030" s="18" t="str">
        <f t="shared" si="193"/>
        <v/>
      </c>
      <c r="L2030" s="69" t="str">
        <f t="shared" si="195"/>
        <v/>
      </c>
      <c r="N2030" s="23" t="str">
        <f t="shared" si="194"/>
        <v/>
      </c>
    </row>
    <row r="2031" spans="8:14" x14ac:dyDescent="0.25">
      <c r="H2031" s="18" t="str">
        <f t="shared" si="190"/>
        <v/>
      </c>
      <c r="I2031" s="26" t="str">
        <f t="shared" si="191"/>
        <v/>
      </c>
      <c r="J2031" s="18" t="str">
        <f t="shared" si="192"/>
        <v/>
      </c>
      <c r="K2031" s="18" t="str">
        <f t="shared" si="193"/>
        <v/>
      </c>
      <c r="L2031" s="69" t="str">
        <f t="shared" si="195"/>
        <v/>
      </c>
      <c r="N2031" s="23" t="str">
        <f t="shared" si="194"/>
        <v/>
      </c>
    </row>
    <row r="2032" spans="8:14" x14ac:dyDescent="0.25">
      <c r="H2032" s="18" t="str">
        <f t="shared" si="190"/>
        <v/>
      </c>
      <c r="I2032" s="26" t="str">
        <f t="shared" si="191"/>
        <v/>
      </c>
      <c r="J2032" s="18" t="str">
        <f t="shared" si="192"/>
        <v/>
      </c>
      <c r="K2032" s="18" t="str">
        <f t="shared" si="193"/>
        <v/>
      </c>
      <c r="L2032" s="69" t="str">
        <f t="shared" si="195"/>
        <v/>
      </c>
      <c r="N2032" s="23" t="str">
        <f t="shared" si="194"/>
        <v/>
      </c>
    </row>
    <row r="2033" spans="8:14" x14ac:dyDescent="0.25">
      <c r="H2033" s="18" t="str">
        <f t="shared" si="190"/>
        <v/>
      </c>
      <c r="I2033" s="26" t="str">
        <f t="shared" si="191"/>
        <v/>
      </c>
      <c r="J2033" s="18" t="str">
        <f t="shared" si="192"/>
        <v/>
      </c>
      <c r="K2033" s="18" t="str">
        <f t="shared" si="193"/>
        <v/>
      </c>
      <c r="L2033" s="69" t="str">
        <f t="shared" si="195"/>
        <v/>
      </c>
      <c r="N2033" s="23" t="str">
        <f t="shared" si="194"/>
        <v/>
      </c>
    </row>
    <row r="2034" spans="8:14" x14ac:dyDescent="0.25">
      <c r="H2034" s="18" t="str">
        <f t="shared" si="190"/>
        <v/>
      </c>
      <c r="I2034" s="26" t="str">
        <f t="shared" si="191"/>
        <v/>
      </c>
      <c r="J2034" s="18" t="str">
        <f t="shared" si="192"/>
        <v/>
      </c>
      <c r="K2034" s="18" t="str">
        <f t="shared" si="193"/>
        <v/>
      </c>
      <c r="L2034" s="69" t="str">
        <f t="shared" si="195"/>
        <v/>
      </c>
      <c r="N2034" s="23" t="str">
        <f t="shared" si="194"/>
        <v/>
      </c>
    </row>
    <row r="2035" spans="8:14" x14ac:dyDescent="0.25">
      <c r="H2035" s="18" t="str">
        <f t="shared" si="190"/>
        <v/>
      </c>
      <c r="I2035" s="26" t="str">
        <f t="shared" si="191"/>
        <v/>
      </c>
      <c r="J2035" s="18" t="str">
        <f t="shared" si="192"/>
        <v/>
      </c>
      <c r="K2035" s="18" t="str">
        <f t="shared" si="193"/>
        <v/>
      </c>
      <c r="L2035" s="69" t="str">
        <f t="shared" si="195"/>
        <v/>
      </c>
      <c r="N2035" s="23" t="str">
        <f t="shared" si="194"/>
        <v/>
      </c>
    </row>
    <row r="2036" spans="8:14" x14ac:dyDescent="0.25">
      <c r="H2036" s="18" t="str">
        <f t="shared" si="190"/>
        <v/>
      </c>
      <c r="I2036" s="26" t="str">
        <f t="shared" si="191"/>
        <v/>
      </c>
      <c r="J2036" s="18" t="str">
        <f t="shared" si="192"/>
        <v/>
      </c>
      <c r="K2036" s="18" t="str">
        <f t="shared" si="193"/>
        <v/>
      </c>
      <c r="L2036" s="69" t="str">
        <f t="shared" si="195"/>
        <v/>
      </c>
      <c r="N2036" s="23" t="str">
        <f t="shared" si="194"/>
        <v/>
      </c>
    </row>
    <row r="2037" spans="8:14" x14ac:dyDescent="0.25">
      <c r="H2037" s="18" t="str">
        <f t="shared" si="190"/>
        <v/>
      </c>
      <c r="I2037" s="26" t="str">
        <f t="shared" si="191"/>
        <v/>
      </c>
      <c r="J2037" s="18" t="str">
        <f t="shared" si="192"/>
        <v/>
      </c>
      <c r="K2037" s="18" t="str">
        <f t="shared" si="193"/>
        <v/>
      </c>
      <c r="L2037" s="69" t="str">
        <f t="shared" si="195"/>
        <v/>
      </c>
      <c r="N2037" s="23" t="str">
        <f t="shared" si="194"/>
        <v/>
      </c>
    </row>
    <row r="2038" spans="8:14" x14ac:dyDescent="0.25">
      <c r="H2038" s="18" t="str">
        <f t="shared" si="190"/>
        <v/>
      </c>
      <c r="I2038" s="26" t="str">
        <f t="shared" si="191"/>
        <v/>
      </c>
      <c r="J2038" s="18" t="str">
        <f t="shared" si="192"/>
        <v/>
      </c>
      <c r="K2038" s="18" t="str">
        <f t="shared" si="193"/>
        <v/>
      </c>
      <c r="L2038" s="69" t="str">
        <f t="shared" si="195"/>
        <v/>
      </c>
      <c r="N2038" s="23" t="str">
        <f t="shared" si="194"/>
        <v/>
      </c>
    </row>
    <row r="2039" spans="8:14" x14ac:dyDescent="0.25">
      <c r="H2039" s="18" t="str">
        <f t="shared" si="190"/>
        <v/>
      </c>
      <c r="I2039" s="26" t="str">
        <f t="shared" si="191"/>
        <v/>
      </c>
      <c r="J2039" s="18" t="str">
        <f t="shared" si="192"/>
        <v/>
      </c>
      <c r="K2039" s="18" t="str">
        <f t="shared" si="193"/>
        <v/>
      </c>
      <c r="L2039" s="69" t="str">
        <f t="shared" si="195"/>
        <v/>
      </c>
      <c r="N2039" s="23" t="str">
        <f t="shared" si="194"/>
        <v/>
      </c>
    </row>
    <row r="2040" spans="8:14" x14ac:dyDescent="0.25">
      <c r="H2040" s="18" t="str">
        <f t="shared" si="190"/>
        <v/>
      </c>
      <c r="I2040" s="26" t="str">
        <f t="shared" si="191"/>
        <v/>
      </c>
      <c r="J2040" s="18" t="str">
        <f t="shared" si="192"/>
        <v/>
      </c>
      <c r="K2040" s="18" t="str">
        <f t="shared" si="193"/>
        <v/>
      </c>
      <c r="L2040" s="69" t="str">
        <f t="shared" si="195"/>
        <v/>
      </c>
      <c r="N2040" s="23" t="str">
        <f t="shared" si="194"/>
        <v/>
      </c>
    </row>
    <row r="2041" spans="8:14" x14ac:dyDescent="0.25">
      <c r="H2041" s="18" t="str">
        <f t="shared" si="190"/>
        <v/>
      </c>
      <c r="I2041" s="26" t="str">
        <f t="shared" si="191"/>
        <v/>
      </c>
      <c r="J2041" s="18" t="str">
        <f t="shared" si="192"/>
        <v/>
      </c>
      <c r="K2041" s="18" t="str">
        <f t="shared" si="193"/>
        <v/>
      </c>
      <c r="L2041" s="69" t="str">
        <f t="shared" si="195"/>
        <v/>
      </c>
      <c r="N2041" s="23" t="str">
        <f t="shared" si="194"/>
        <v/>
      </c>
    </row>
    <row r="2042" spans="8:14" x14ac:dyDescent="0.25">
      <c r="H2042" s="18" t="str">
        <f t="shared" si="190"/>
        <v/>
      </c>
      <c r="I2042" s="26" t="str">
        <f t="shared" si="191"/>
        <v/>
      </c>
      <c r="J2042" s="18" t="str">
        <f t="shared" si="192"/>
        <v/>
      </c>
      <c r="K2042" s="18" t="str">
        <f t="shared" si="193"/>
        <v/>
      </c>
      <c r="L2042" s="69" t="str">
        <f t="shared" si="195"/>
        <v/>
      </c>
      <c r="N2042" s="23" t="str">
        <f t="shared" si="194"/>
        <v/>
      </c>
    </row>
    <row r="2043" spans="8:14" x14ac:dyDescent="0.25">
      <c r="H2043" s="18" t="str">
        <f t="shared" si="190"/>
        <v/>
      </c>
      <c r="I2043" s="26" t="str">
        <f t="shared" si="191"/>
        <v/>
      </c>
      <c r="J2043" s="18" t="str">
        <f t="shared" si="192"/>
        <v/>
      </c>
      <c r="K2043" s="18" t="str">
        <f t="shared" si="193"/>
        <v/>
      </c>
      <c r="L2043" s="69" t="str">
        <f t="shared" si="195"/>
        <v/>
      </c>
      <c r="N2043" s="23" t="str">
        <f t="shared" si="194"/>
        <v/>
      </c>
    </row>
    <row r="2044" spans="8:14" x14ac:dyDescent="0.25">
      <c r="H2044" s="18" t="str">
        <f t="shared" si="190"/>
        <v/>
      </c>
      <c r="I2044" s="26" t="str">
        <f t="shared" si="191"/>
        <v/>
      </c>
      <c r="J2044" s="18" t="str">
        <f t="shared" si="192"/>
        <v/>
      </c>
      <c r="K2044" s="18" t="str">
        <f t="shared" si="193"/>
        <v/>
      </c>
      <c r="L2044" s="69" t="str">
        <f t="shared" si="195"/>
        <v/>
      </c>
      <c r="N2044" s="23" t="str">
        <f t="shared" si="194"/>
        <v/>
      </c>
    </row>
    <row r="2045" spans="8:14" x14ac:dyDescent="0.25">
      <c r="H2045" s="18" t="str">
        <f t="shared" si="190"/>
        <v/>
      </c>
      <c r="I2045" s="26" t="str">
        <f t="shared" si="191"/>
        <v/>
      </c>
      <c r="J2045" s="18" t="str">
        <f t="shared" si="192"/>
        <v/>
      </c>
      <c r="K2045" s="18" t="str">
        <f t="shared" si="193"/>
        <v/>
      </c>
      <c r="L2045" s="69" t="str">
        <f t="shared" si="195"/>
        <v/>
      </c>
      <c r="N2045" s="23" t="str">
        <f t="shared" si="194"/>
        <v/>
      </c>
    </row>
    <row r="2046" spans="8:14" x14ac:dyDescent="0.25">
      <c r="H2046" s="18" t="str">
        <f t="shared" si="190"/>
        <v/>
      </c>
      <c r="I2046" s="26" t="str">
        <f t="shared" si="191"/>
        <v/>
      </c>
      <c r="J2046" s="18" t="str">
        <f t="shared" si="192"/>
        <v/>
      </c>
      <c r="K2046" s="18" t="str">
        <f t="shared" si="193"/>
        <v/>
      </c>
      <c r="L2046" s="69" t="str">
        <f t="shared" si="195"/>
        <v/>
      </c>
      <c r="N2046" s="23" t="str">
        <f t="shared" si="194"/>
        <v/>
      </c>
    </row>
    <row r="2047" spans="8:14" x14ac:dyDescent="0.25">
      <c r="H2047" s="18" t="str">
        <f t="shared" si="190"/>
        <v/>
      </c>
      <c r="I2047" s="26" t="str">
        <f t="shared" si="191"/>
        <v/>
      </c>
      <c r="J2047" s="18" t="str">
        <f t="shared" si="192"/>
        <v/>
      </c>
      <c r="K2047" s="18" t="str">
        <f t="shared" si="193"/>
        <v/>
      </c>
      <c r="L2047" s="69" t="str">
        <f t="shared" si="195"/>
        <v/>
      </c>
      <c r="N2047" s="23" t="str">
        <f t="shared" si="194"/>
        <v/>
      </c>
    </row>
    <row r="2048" spans="8:14" x14ac:dyDescent="0.25">
      <c r="H2048" s="18" t="str">
        <f t="shared" si="190"/>
        <v/>
      </c>
      <c r="I2048" s="26" t="str">
        <f t="shared" si="191"/>
        <v/>
      </c>
      <c r="J2048" s="18" t="str">
        <f t="shared" si="192"/>
        <v/>
      </c>
      <c r="K2048" s="18" t="str">
        <f t="shared" si="193"/>
        <v/>
      </c>
      <c r="L2048" s="69" t="str">
        <f t="shared" si="195"/>
        <v/>
      </c>
      <c r="N2048" s="23" t="str">
        <f t="shared" si="194"/>
        <v/>
      </c>
    </row>
    <row r="2049" spans="8:14" x14ac:dyDescent="0.25">
      <c r="H2049" s="18" t="str">
        <f t="shared" si="190"/>
        <v/>
      </c>
      <c r="I2049" s="26" t="str">
        <f t="shared" si="191"/>
        <v/>
      </c>
      <c r="J2049" s="18" t="str">
        <f t="shared" si="192"/>
        <v/>
      </c>
      <c r="K2049" s="18" t="str">
        <f t="shared" si="193"/>
        <v/>
      </c>
      <c r="L2049" s="69" t="str">
        <f t="shared" si="195"/>
        <v/>
      </c>
      <c r="N2049" s="23" t="str">
        <f t="shared" si="194"/>
        <v/>
      </c>
    </row>
    <row r="2050" spans="8:14" x14ac:dyDescent="0.25">
      <c r="H2050" s="18" t="str">
        <f t="shared" si="190"/>
        <v/>
      </c>
      <c r="I2050" s="26" t="str">
        <f t="shared" si="191"/>
        <v/>
      </c>
      <c r="J2050" s="18" t="str">
        <f t="shared" si="192"/>
        <v/>
      </c>
      <c r="K2050" s="18" t="str">
        <f t="shared" si="193"/>
        <v/>
      </c>
      <c r="L2050" s="69" t="str">
        <f t="shared" si="195"/>
        <v/>
      </c>
      <c r="N2050" s="23" t="str">
        <f t="shared" si="194"/>
        <v/>
      </c>
    </row>
    <row r="2051" spans="8:14" x14ac:dyDescent="0.25">
      <c r="H2051" s="18" t="str">
        <f t="shared" si="190"/>
        <v/>
      </c>
      <c r="I2051" s="26" t="str">
        <f t="shared" si="191"/>
        <v/>
      </c>
      <c r="J2051" s="18" t="str">
        <f t="shared" si="192"/>
        <v/>
      </c>
      <c r="K2051" s="18" t="str">
        <f t="shared" si="193"/>
        <v/>
      </c>
      <c r="L2051" s="69" t="str">
        <f t="shared" si="195"/>
        <v/>
      </c>
      <c r="N2051" s="23" t="str">
        <f t="shared" si="194"/>
        <v/>
      </c>
    </row>
    <row r="2052" spans="8:14" x14ac:dyDescent="0.25">
      <c r="H2052" s="18" t="str">
        <f t="shared" ref="H2052:H2115" si="196">IF(OR($E2052="",$G2052=""),"",$E2052*$G2052)</f>
        <v/>
      </c>
      <c r="I2052" s="26" t="str">
        <f t="shared" ref="I2052:I2115" si="197">IF($F2052="","",IFERROR(INDEX(CurRate,MATCH($F2052,CurCode,0)),""))</f>
        <v/>
      </c>
      <c r="J2052" s="18" t="str">
        <f t="shared" ref="J2052:J2115" si="198">IF(OR($G2052="",$I2052="",$I2052=0),"",$G2052/$I2052)</f>
        <v/>
      </c>
      <c r="K2052" s="18" t="str">
        <f t="shared" ref="K2052:K2115" si="199">IF(OR($E2052="",$J2052=""),"",$E2052*$J2052)</f>
        <v/>
      </c>
      <c r="L2052" s="69" t="str">
        <f t="shared" si="195"/>
        <v/>
      </c>
      <c r="N2052" s="23" t="str">
        <f t="shared" ref="N2052:N2115" si="200">IF($A2052="","",$A2052*100000+ROW())</f>
        <v/>
      </c>
    </row>
    <row r="2053" spans="8:14" x14ac:dyDescent="0.25">
      <c r="H2053" s="18" t="str">
        <f t="shared" si="196"/>
        <v/>
      </c>
      <c r="I2053" s="26" t="str">
        <f t="shared" si="197"/>
        <v/>
      </c>
      <c r="J2053" s="18" t="str">
        <f t="shared" si="198"/>
        <v/>
      </c>
      <c r="K2053" s="18" t="str">
        <f t="shared" si="199"/>
        <v/>
      </c>
      <c r="L2053" s="69" t="str">
        <f t="shared" ref="L2053:L2101" si="201">IF(D2053="","",IF(ISNUMBER(MATCH(D2053,ItemName,0)),"OK","NOT IN ITEMS LIST"))</f>
        <v/>
      </c>
      <c r="N2053" s="23" t="str">
        <f t="shared" si="200"/>
        <v/>
      </c>
    </row>
    <row r="2054" spans="8:14" x14ac:dyDescent="0.25">
      <c r="H2054" s="18" t="str">
        <f t="shared" si="196"/>
        <v/>
      </c>
      <c r="I2054" s="26" t="str">
        <f t="shared" si="197"/>
        <v/>
      </c>
      <c r="J2054" s="18" t="str">
        <f t="shared" si="198"/>
        <v/>
      </c>
      <c r="K2054" s="18" t="str">
        <f t="shared" si="199"/>
        <v/>
      </c>
      <c r="L2054" s="69" t="str">
        <f t="shared" si="201"/>
        <v/>
      </c>
      <c r="N2054" s="23" t="str">
        <f t="shared" si="200"/>
        <v/>
      </c>
    </row>
    <row r="2055" spans="8:14" x14ac:dyDescent="0.25">
      <c r="H2055" s="18" t="str">
        <f t="shared" si="196"/>
        <v/>
      </c>
      <c r="I2055" s="26" t="str">
        <f t="shared" si="197"/>
        <v/>
      </c>
      <c r="J2055" s="18" t="str">
        <f t="shared" si="198"/>
        <v/>
      </c>
      <c r="K2055" s="18" t="str">
        <f t="shared" si="199"/>
        <v/>
      </c>
      <c r="L2055" s="69" t="str">
        <f t="shared" si="201"/>
        <v/>
      </c>
      <c r="N2055" s="23" t="str">
        <f t="shared" si="200"/>
        <v/>
      </c>
    </row>
    <row r="2056" spans="8:14" x14ac:dyDescent="0.25">
      <c r="H2056" s="18" t="str">
        <f t="shared" si="196"/>
        <v/>
      </c>
      <c r="I2056" s="26" t="str">
        <f t="shared" si="197"/>
        <v/>
      </c>
      <c r="J2056" s="18" t="str">
        <f t="shared" si="198"/>
        <v/>
      </c>
      <c r="K2056" s="18" t="str">
        <f t="shared" si="199"/>
        <v/>
      </c>
      <c r="L2056" s="69" t="str">
        <f t="shared" si="201"/>
        <v/>
      </c>
      <c r="N2056" s="23" t="str">
        <f t="shared" si="200"/>
        <v/>
      </c>
    </row>
    <row r="2057" spans="8:14" x14ac:dyDescent="0.25">
      <c r="H2057" s="18" t="str">
        <f t="shared" si="196"/>
        <v/>
      </c>
      <c r="I2057" s="26" t="str">
        <f t="shared" si="197"/>
        <v/>
      </c>
      <c r="J2057" s="18" t="str">
        <f t="shared" si="198"/>
        <v/>
      </c>
      <c r="K2057" s="18" t="str">
        <f t="shared" si="199"/>
        <v/>
      </c>
      <c r="L2057" s="69" t="str">
        <f t="shared" si="201"/>
        <v/>
      </c>
      <c r="N2057" s="23" t="str">
        <f t="shared" si="200"/>
        <v/>
      </c>
    </row>
    <row r="2058" spans="8:14" x14ac:dyDescent="0.25">
      <c r="H2058" s="18" t="str">
        <f t="shared" si="196"/>
        <v/>
      </c>
      <c r="I2058" s="26" t="str">
        <f t="shared" si="197"/>
        <v/>
      </c>
      <c r="J2058" s="18" t="str">
        <f t="shared" si="198"/>
        <v/>
      </c>
      <c r="K2058" s="18" t="str">
        <f t="shared" si="199"/>
        <v/>
      </c>
      <c r="L2058" s="69" t="str">
        <f t="shared" si="201"/>
        <v/>
      </c>
      <c r="N2058" s="23" t="str">
        <f t="shared" si="200"/>
        <v/>
      </c>
    </row>
    <row r="2059" spans="8:14" x14ac:dyDescent="0.25">
      <c r="H2059" s="18" t="str">
        <f t="shared" si="196"/>
        <v/>
      </c>
      <c r="I2059" s="26" t="str">
        <f t="shared" si="197"/>
        <v/>
      </c>
      <c r="J2059" s="18" t="str">
        <f t="shared" si="198"/>
        <v/>
      </c>
      <c r="K2059" s="18" t="str">
        <f t="shared" si="199"/>
        <v/>
      </c>
      <c r="L2059" s="69" t="str">
        <f t="shared" si="201"/>
        <v/>
      </c>
      <c r="N2059" s="23" t="str">
        <f t="shared" si="200"/>
        <v/>
      </c>
    </row>
    <row r="2060" spans="8:14" x14ac:dyDescent="0.25">
      <c r="H2060" s="18" t="str">
        <f t="shared" si="196"/>
        <v/>
      </c>
      <c r="I2060" s="26" t="str">
        <f t="shared" si="197"/>
        <v/>
      </c>
      <c r="J2060" s="18" t="str">
        <f t="shared" si="198"/>
        <v/>
      </c>
      <c r="K2060" s="18" t="str">
        <f t="shared" si="199"/>
        <v/>
      </c>
      <c r="L2060" s="69" t="str">
        <f t="shared" si="201"/>
        <v/>
      </c>
      <c r="N2060" s="23" t="str">
        <f t="shared" si="200"/>
        <v/>
      </c>
    </row>
    <row r="2061" spans="8:14" x14ac:dyDescent="0.25">
      <c r="H2061" s="18" t="str">
        <f t="shared" si="196"/>
        <v/>
      </c>
      <c r="I2061" s="26" t="str">
        <f t="shared" si="197"/>
        <v/>
      </c>
      <c r="J2061" s="18" t="str">
        <f t="shared" si="198"/>
        <v/>
      </c>
      <c r="K2061" s="18" t="str">
        <f t="shared" si="199"/>
        <v/>
      </c>
      <c r="L2061" s="69" t="str">
        <f t="shared" si="201"/>
        <v/>
      </c>
      <c r="N2061" s="23" t="str">
        <f t="shared" si="200"/>
        <v/>
      </c>
    </row>
    <row r="2062" spans="8:14" x14ac:dyDescent="0.25">
      <c r="H2062" s="18" t="str">
        <f t="shared" si="196"/>
        <v/>
      </c>
      <c r="I2062" s="26" t="str">
        <f t="shared" si="197"/>
        <v/>
      </c>
      <c r="J2062" s="18" t="str">
        <f t="shared" si="198"/>
        <v/>
      </c>
      <c r="K2062" s="18" t="str">
        <f t="shared" si="199"/>
        <v/>
      </c>
      <c r="L2062" s="69" t="str">
        <f t="shared" si="201"/>
        <v/>
      </c>
      <c r="N2062" s="23" t="str">
        <f t="shared" si="200"/>
        <v/>
      </c>
    </row>
    <row r="2063" spans="8:14" x14ac:dyDescent="0.25">
      <c r="H2063" s="18" t="str">
        <f t="shared" si="196"/>
        <v/>
      </c>
      <c r="I2063" s="26" t="str">
        <f t="shared" si="197"/>
        <v/>
      </c>
      <c r="J2063" s="18" t="str">
        <f t="shared" si="198"/>
        <v/>
      </c>
      <c r="K2063" s="18" t="str">
        <f t="shared" si="199"/>
        <v/>
      </c>
      <c r="L2063" s="69" t="str">
        <f t="shared" si="201"/>
        <v/>
      </c>
      <c r="N2063" s="23" t="str">
        <f t="shared" si="200"/>
        <v/>
      </c>
    </row>
    <row r="2064" spans="8:14" x14ac:dyDescent="0.25">
      <c r="H2064" s="18" t="str">
        <f t="shared" si="196"/>
        <v/>
      </c>
      <c r="I2064" s="26" t="str">
        <f t="shared" si="197"/>
        <v/>
      </c>
      <c r="J2064" s="18" t="str">
        <f t="shared" si="198"/>
        <v/>
      </c>
      <c r="K2064" s="18" t="str">
        <f t="shared" si="199"/>
        <v/>
      </c>
      <c r="L2064" s="69" t="str">
        <f t="shared" si="201"/>
        <v/>
      </c>
      <c r="N2064" s="23" t="str">
        <f t="shared" si="200"/>
        <v/>
      </c>
    </row>
    <row r="2065" spans="8:14" x14ac:dyDescent="0.25">
      <c r="H2065" s="18" t="str">
        <f t="shared" si="196"/>
        <v/>
      </c>
      <c r="I2065" s="26" t="str">
        <f t="shared" si="197"/>
        <v/>
      </c>
      <c r="J2065" s="18" t="str">
        <f t="shared" si="198"/>
        <v/>
      </c>
      <c r="K2065" s="18" t="str">
        <f t="shared" si="199"/>
        <v/>
      </c>
      <c r="L2065" s="69" t="str">
        <f t="shared" si="201"/>
        <v/>
      </c>
      <c r="N2065" s="23" t="str">
        <f t="shared" si="200"/>
        <v/>
      </c>
    </row>
    <row r="2066" spans="8:14" x14ac:dyDescent="0.25">
      <c r="H2066" s="18" t="str">
        <f t="shared" si="196"/>
        <v/>
      </c>
      <c r="I2066" s="26" t="str">
        <f t="shared" si="197"/>
        <v/>
      </c>
      <c r="J2066" s="18" t="str">
        <f t="shared" si="198"/>
        <v/>
      </c>
      <c r="K2066" s="18" t="str">
        <f t="shared" si="199"/>
        <v/>
      </c>
      <c r="L2066" s="69" t="str">
        <f t="shared" si="201"/>
        <v/>
      </c>
      <c r="N2066" s="23" t="str">
        <f t="shared" si="200"/>
        <v/>
      </c>
    </row>
    <row r="2067" spans="8:14" x14ac:dyDescent="0.25">
      <c r="H2067" s="18" t="str">
        <f t="shared" si="196"/>
        <v/>
      </c>
      <c r="I2067" s="26" t="str">
        <f t="shared" si="197"/>
        <v/>
      </c>
      <c r="J2067" s="18" t="str">
        <f t="shared" si="198"/>
        <v/>
      </c>
      <c r="K2067" s="18" t="str">
        <f t="shared" si="199"/>
        <v/>
      </c>
      <c r="L2067" s="69" t="str">
        <f t="shared" si="201"/>
        <v/>
      </c>
      <c r="N2067" s="23" t="str">
        <f t="shared" si="200"/>
        <v/>
      </c>
    </row>
    <row r="2068" spans="8:14" x14ac:dyDescent="0.25">
      <c r="H2068" s="18" t="str">
        <f t="shared" si="196"/>
        <v/>
      </c>
      <c r="I2068" s="26" t="str">
        <f t="shared" si="197"/>
        <v/>
      </c>
      <c r="J2068" s="18" t="str">
        <f t="shared" si="198"/>
        <v/>
      </c>
      <c r="K2068" s="18" t="str">
        <f t="shared" si="199"/>
        <v/>
      </c>
      <c r="L2068" s="69" t="str">
        <f t="shared" si="201"/>
        <v/>
      </c>
      <c r="N2068" s="23" t="str">
        <f t="shared" si="200"/>
        <v/>
      </c>
    </row>
    <row r="2069" spans="8:14" x14ac:dyDescent="0.25">
      <c r="H2069" s="18" t="str">
        <f t="shared" si="196"/>
        <v/>
      </c>
      <c r="I2069" s="26" t="str">
        <f t="shared" si="197"/>
        <v/>
      </c>
      <c r="J2069" s="18" t="str">
        <f t="shared" si="198"/>
        <v/>
      </c>
      <c r="K2069" s="18" t="str">
        <f t="shared" si="199"/>
        <v/>
      </c>
      <c r="L2069" s="69" t="str">
        <f t="shared" si="201"/>
        <v/>
      </c>
      <c r="N2069" s="23" t="str">
        <f t="shared" si="200"/>
        <v/>
      </c>
    </row>
    <row r="2070" spans="8:14" x14ac:dyDescent="0.25">
      <c r="H2070" s="18" t="str">
        <f t="shared" si="196"/>
        <v/>
      </c>
      <c r="I2070" s="26" t="str">
        <f t="shared" si="197"/>
        <v/>
      </c>
      <c r="J2070" s="18" t="str">
        <f t="shared" si="198"/>
        <v/>
      </c>
      <c r="K2070" s="18" t="str">
        <f t="shared" si="199"/>
        <v/>
      </c>
      <c r="L2070" s="69" t="str">
        <f t="shared" si="201"/>
        <v/>
      </c>
      <c r="N2070" s="23" t="str">
        <f t="shared" si="200"/>
        <v/>
      </c>
    </row>
    <row r="2071" spans="8:14" x14ac:dyDescent="0.25">
      <c r="H2071" s="18" t="str">
        <f t="shared" si="196"/>
        <v/>
      </c>
      <c r="I2071" s="26" t="str">
        <f t="shared" si="197"/>
        <v/>
      </c>
      <c r="J2071" s="18" t="str">
        <f t="shared" si="198"/>
        <v/>
      </c>
      <c r="K2071" s="18" t="str">
        <f t="shared" si="199"/>
        <v/>
      </c>
      <c r="L2071" s="69" t="str">
        <f t="shared" si="201"/>
        <v/>
      </c>
      <c r="N2071" s="23" t="str">
        <f t="shared" si="200"/>
        <v/>
      </c>
    </row>
    <row r="2072" spans="8:14" x14ac:dyDescent="0.25">
      <c r="H2072" s="18" t="str">
        <f t="shared" si="196"/>
        <v/>
      </c>
      <c r="I2072" s="26" t="str">
        <f t="shared" si="197"/>
        <v/>
      </c>
      <c r="J2072" s="18" t="str">
        <f t="shared" si="198"/>
        <v/>
      </c>
      <c r="K2072" s="18" t="str">
        <f t="shared" si="199"/>
        <v/>
      </c>
      <c r="L2072" s="69" t="str">
        <f t="shared" si="201"/>
        <v/>
      </c>
      <c r="N2072" s="23" t="str">
        <f t="shared" si="200"/>
        <v/>
      </c>
    </row>
    <row r="2073" spans="8:14" x14ac:dyDescent="0.25">
      <c r="H2073" s="18" t="str">
        <f t="shared" si="196"/>
        <v/>
      </c>
      <c r="I2073" s="26" t="str">
        <f t="shared" si="197"/>
        <v/>
      </c>
      <c r="J2073" s="18" t="str">
        <f t="shared" si="198"/>
        <v/>
      </c>
      <c r="K2073" s="18" t="str">
        <f t="shared" si="199"/>
        <v/>
      </c>
      <c r="L2073" s="69" t="str">
        <f t="shared" si="201"/>
        <v/>
      </c>
      <c r="N2073" s="23" t="str">
        <f t="shared" si="200"/>
        <v/>
      </c>
    </row>
    <row r="2074" spans="8:14" x14ac:dyDescent="0.25">
      <c r="H2074" s="18" t="str">
        <f t="shared" si="196"/>
        <v/>
      </c>
      <c r="I2074" s="26" t="str">
        <f t="shared" si="197"/>
        <v/>
      </c>
      <c r="J2074" s="18" t="str">
        <f t="shared" si="198"/>
        <v/>
      </c>
      <c r="K2074" s="18" t="str">
        <f t="shared" si="199"/>
        <v/>
      </c>
      <c r="L2074" s="69" t="str">
        <f t="shared" si="201"/>
        <v/>
      </c>
      <c r="N2074" s="23" t="str">
        <f t="shared" si="200"/>
        <v/>
      </c>
    </row>
    <row r="2075" spans="8:14" x14ac:dyDescent="0.25">
      <c r="H2075" s="18" t="str">
        <f t="shared" si="196"/>
        <v/>
      </c>
      <c r="I2075" s="26" t="str">
        <f t="shared" si="197"/>
        <v/>
      </c>
      <c r="J2075" s="18" t="str">
        <f t="shared" si="198"/>
        <v/>
      </c>
      <c r="K2075" s="18" t="str">
        <f t="shared" si="199"/>
        <v/>
      </c>
      <c r="L2075" s="69" t="str">
        <f t="shared" si="201"/>
        <v/>
      </c>
      <c r="N2075" s="23" t="str">
        <f t="shared" si="200"/>
        <v/>
      </c>
    </row>
    <row r="2076" spans="8:14" x14ac:dyDescent="0.25">
      <c r="H2076" s="18" t="str">
        <f t="shared" si="196"/>
        <v/>
      </c>
      <c r="I2076" s="26" t="str">
        <f t="shared" si="197"/>
        <v/>
      </c>
      <c r="J2076" s="18" t="str">
        <f t="shared" si="198"/>
        <v/>
      </c>
      <c r="K2076" s="18" t="str">
        <f t="shared" si="199"/>
        <v/>
      </c>
      <c r="L2076" s="69" t="str">
        <f t="shared" si="201"/>
        <v/>
      </c>
      <c r="N2076" s="23" t="str">
        <f t="shared" si="200"/>
        <v/>
      </c>
    </row>
    <row r="2077" spans="8:14" x14ac:dyDescent="0.25">
      <c r="H2077" s="18" t="str">
        <f t="shared" si="196"/>
        <v/>
      </c>
      <c r="I2077" s="26" t="str">
        <f t="shared" si="197"/>
        <v/>
      </c>
      <c r="J2077" s="18" t="str">
        <f t="shared" si="198"/>
        <v/>
      </c>
      <c r="K2077" s="18" t="str">
        <f t="shared" si="199"/>
        <v/>
      </c>
      <c r="L2077" s="69" t="str">
        <f t="shared" si="201"/>
        <v/>
      </c>
      <c r="N2077" s="23" t="str">
        <f t="shared" si="200"/>
        <v/>
      </c>
    </row>
    <row r="2078" spans="8:14" x14ac:dyDescent="0.25">
      <c r="H2078" s="18" t="str">
        <f t="shared" si="196"/>
        <v/>
      </c>
      <c r="I2078" s="26" t="str">
        <f t="shared" si="197"/>
        <v/>
      </c>
      <c r="J2078" s="18" t="str">
        <f t="shared" si="198"/>
        <v/>
      </c>
      <c r="K2078" s="18" t="str">
        <f t="shared" si="199"/>
        <v/>
      </c>
      <c r="L2078" s="69" t="str">
        <f t="shared" si="201"/>
        <v/>
      </c>
      <c r="N2078" s="23" t="str">
        <f t="shared" si="200"/>
        <v/>
      </c>
    </row>
    <row r="2079" spans="8:14" x14ac:dyDescent="0.25">
      <c r="H2079" s="18" t="str">
        <f t="shared" si="196"/>
        <v/>
      </c>
      <c r="I2079" s="26" t="str">
        <f t="shared" si="197"/>
        <v/>
      </c>
      <c r="J2079" s="18" t="str">
        <f t="shared" si="198"/>
        <v/>
      </c>
      <c r="K2079" s="18" t="str">
        <f t="shared" si="199"/>
        <v/>
      </c>
      <c r="L2079" s="69" t="str">
        <f t="shared" si="201"/>
        <v/>
      </c>
      <c r="N2079" s="23" t="str">
        <f t="shared" si="200"/>
        <v/>
      </c>
    </row>
    <row r="2080" spans="8:14" x14ac:dyDescent="0.25">
      <c r="H2080" s="18" t="str">
        <f t="shared" si="196"/>
        <v/>
      </c>
      <c r="I2080" s="26" t="str">
        <f t="shared" si="197"/>
        <v/>
      </c>
      <c r="J2080" s="18" t="str">
        <f t="shared" si="198"/>
        <v/>
      </c>
      <c r="K2080" s="18" t="str">
        <f t="shared" si="199"/>
        <v/>
      </c>
      <c r="L2080" s="69" t="str">
        <f t="shared" si="201"/>
        <v/>
      </c>
      <c r="N2080" s="23" t="str">
        <f t="shared" si="200"/>
        <v/>
      </c>
    </row>
    <row r="2081" spans="8:14" x14ac:dyDescent="0.25">
      <c r="H2081" s="18" t="str">
        <f t="shared" si="196"/>
        <v/>
      </c>
      <c r="I2081" s="26" t="str">
        <f t="shared" si="197"/>
        <v/>
      </c>
      <c r="J2081" s="18" t="str">
        <f t="shared" si="198"/>
        <v/>
      </c>
      <c r="K2081" s="18" t="str">
        <f t="shared" si="199"/>
        <v/>
      </c>
      <c r="L2081" s="69" t="str">
        <f t="shared" si="201"/>
        <v/>
      </c>
      <c r="N2081" s="23" t="str">
        <f t="shared" si="200"/>
        <v/>
      </c>
    </row>
    <row r="2082" spans="8:14" x14ac:dyDescent="0.25">
      <c r="H2082" s="18" t="str">
        <f t="shared" si="196"/>
        <v/>
      </c>
      <c r="I2082" s="26" t="str">
        <f t="shared" si="197"/>
        <v/>
      </c>
      <c r="J2082" s="18" t="str">
        <f t="shared" si="198"/>
        <v/>
      </c>
      <c r="K2082" s="18" t="str">
        <f t="shared" si="199"/>
        <v/>
      </c>
      <c r="L2082" s="69" t="str">
        <f t="shared" si="201"/>
        <v/>
      </c>
      <c r="N2082" s="23" t="str">
        <f t="shared" si="200"/>
        <v/>
      </c>
    </row>
    <row r="2083" spans="8:14" x14ac:dyDescent="0.25">
      <c r="H2083" s="18" t="str">
        <f t="shared" si="196"/>
        <v/>
      </c>
      <c r="I2083" s="26" t="str">
        <f t="shared" si="197"/>
        <v/>
      </c>
      <c r="J2083" s="18" t="str">
        <f t="shared" si="198"/>
        <v/>
      </c>
      <c r="K2083" s="18" t="str">
        <f t="shared" si="199"/>
        <v/>
      </c>
      <c r="L2083" s="69" t="str">
        <f t="shared" si="201"/>
        <v/>
      </c>
      <c r="N2083" s="23" t="str">
        <f t="shared" si="200"/>
        <v/>
      </c>
    </row>
    <row r="2084" spans="8:14" x14ac:dyDescent="0.25">
      <c r="H2084" s="18" t="str">
        <f t="shared" si="196"/>
        <v/>
      </c>
      <c r="I2084" s="26" t="str">
        <f t="shared" si="197"/>
        <v/>
      </c>
      <c r="J2084" s="18" t="str">
        <f t="shared" si="198"/>
        <v/>
      </c>
      <c r="K2084" s="18" t="str">
        <f t="shared" si="199"/>
        <v/>
      </c>
      <c r="L2084" s="69" t="str">
        <f t="shared" si="201"/>
        <v/>
      </c>
      <c r="N2084" s="23" t="str">
        <f t="shared" si="200"/>
        <v/>
      </c>
    </row>
    <row r="2085" spans="8:14" x14ac:dyDescent="0.25">
      <c r="H2085" s="18" t="str">
        <f t="shared" si="196"/>
        <v/>
      </c>
      <c r="I2085" s="26" t="str">
        <f t="shared" si="197"/>
        <v/>
      </c>
      <c r="J2085" s="18" t="str">
        <f t="shared" si="198"/>
        <v/>
      </c>
      <c r="K2085" s="18" t="str">
        <f t="shared" si="199"/>
        <v/>
      </c>
      <c r="L2085" s="69" t="str">
        <f t="shared" si="201"/>
        <v/>
      </c>
      <c r="N2085" s="23" t="str">
        <f t="shared" si="200"/>
        <v/>
      </c>
    </row>
    <row r="2086" spans="8:14" x14ac:dyDescent="0.25">
      <c r="H2086" s="18" t="str">
        <f t="shared" si="196"/>
        <v/>
      </c>
      <c r="I2086" s="26" t="str">
        <f t="shared" si="197"/>
        <v/>
      </c>
      <c r="J2086" s="18" t="str">
        <f t="shared" si="198"/>
        <v/>
      </c>
      <c r="K2086" s="18" t="str">
        <f t="shared" si="199"/>
        <v/>
      </c>
      <c r="L2086" s="69" t="str">
        <f t="shared" si="201"/>
        <v/>
      </c>
      <c r="N2086" s="23" t="str">
        <f t="shared" si="200"/>
        <v/>
      </c>
    </row>
    <row r="2087" spans="8:14" x14ac:dyDescent="0.25">
      <c r="H2087" s="18" t="str">
        <f t="shared" si="196"/>
        <v/>
      </c>
      <c r="I2087" s="26" t="str">
        <f t="shared" si="197"/>
        <v/>
      </c>
      <c r="J2087" s="18" t="str">
        <f t="shared" si="198"/>
        <v/>
      </c>
      <c r="K2087" s="18" t="str">
        <f t="shared" si="199"/>
        <v/>
      </c>
      <c r="L2087" s="69" t="str">
        <f t="shared" si="201"/>
        <v/>
      </c>
      <c r="N2087" s="23" t="str">
        <f t="shared" si="200"/>
        <v/>
      </c>
    </row>
    <row r="2088" spans="8:14" x14ac:dyDescent="0.25">
      <c r="H2088" s="18" t="str">
        <f t="shared" si="196"/>
        <v/>
      </c>
      <c r="I2088" s="26" t="str">
        <f t="shared" si="197"/>
        <v/>
      </c>
      <c r="J2088" s="18" t="str">
        <f t="shared" si="198"/>
        <v/>
      </c>
      <c r="K2088" s="18" t="str">
        <f t="shared" si="199"/>
        <v/>
      </c>
      <c r="L2088" s="69" t="str">
        <f t="shared" si="201"/>
        <v/>
      </c>
      <c r="N2088" s="23" t="str">
        <f t="shared" si="200"/>
        <v/>
      </c>
    </row>
    <row r="2089" spans="8:14" x14ac:dyDescent="0.25">
      <c r="H2089" s="18" t="str">
        <f t="shared" si="196"/>
        <v/>
      </c>
      <c r="I2089" s="26" t="str">
        <f t="shared" si="197"/>
        <v/>
      </c>
      <c r="J2089" s="18" t="str">
        <f t="shared" si="198"/>
        <v/>
      </c>
      <c r="K2089" s="18" t="str">
        <f t="shared" si="199"/>
        <v/>
      </c>
      <c r="L2089" s="69" t="str">
        <f t="shared" si="201"/>
        <v/>
      </c>
      <c r="N2089" s="23" t="str">
        <f t="shared" si="200"/>
        <v/>
      </c>
    </row>
    <row r="2090" spans="8:14" x14ac:dyDescent="0.25">
      <c r="H2090" s="18" t="str">
        <f t="shared" si="196"/>
        <v/>
      </c>
      <c r="I2090" s="26" t="str">
        <f t="shared" si="197"/>
        <v/>
      </c>
      <c r="J2090" s="18" t="str">
        <f t="shared" si="198"/>
        <v/>
      </c>
      <c r="K2090" s="18" t="str">
        <f t="shared" si="199"/>
        <v/>
      </c>
      <c r="L2090" s="69" t="str">
        <f t="shared" si="201"/>
        <v/>
      </c>
      <c r="N2090" s="23" t="str">
        <f t="shared" si="200"/>
        <v/>
      </c>
    </row>
    <row r="2091" spans="8:14" x14ac:dyDescent="0.25">
      <c r="H2091" s="18" t="str">
        <f t="shared" si="196"/>
        <v/>
      </c>
      <c r="I2091" s="26" t="str">
        <f t="shared" si="197"/>
        <v/>
      </c>
      <c r="J2091" s="18" t="str">
        <f t="shared" si="198"/>
        <v/>
      </c>
      <c r="K2091" s="18" t="str">
        <f t="shared" si="199"/>
        <v/>
      </c>
      <c r="L2091" s="69" t="str">
        <f t="shared" si="201"/>
        <v/>
      </c>
      <c r="N2091" s="23" t="str">
        <f t="shared" si="200"/>
        <v/>
      </c>
    </row>
    <row r="2092" spans="8:14" x14ac:dyDescent="0.25">
      <c r="H2092" s="18" t="str">
        <f t="shared" si="196"/>
        <v/>
      </c>
      <c r="I2092" s="26" t="str">
        <f t="shared" si="197"/>
        <v/>
      </c>
      <c r="J2092" s="18" t="str">
        <f t="shared" si="198"/>
        <v/>
      </c>
      <c r="K2092" s="18" t="str">
        <f t="shared" si="199"/>
        <v/>
      </c>
      <c r="L2092" s="69" t="str">
        <f t="shared" si="201"/>
        <v/>
      </c>
      <c r="N2092" s="23" t="str">
        <f t="shared" si="200"/>
        <v/>
      </c>
    </row>
    <row r="2093" spans="8:14" x14ac:dyDescent="0.25">
      <c r="H2093" s="18" t="str">
        <f t="shared" si="196"/>
        <v/>
      </c>
      <c r="I2093" s="26" t="str">
        <f t="shared" si="197"/>
        <v/>
      </c>
      <c r="J2093" s="18" t="str">
        <f t="shared" si="198"/>
        <v/>
      </c>
      <c r="K2093" s="18" t="str">
        <f t="shared" si="199"/>
        <v/>
      </c>
      <c r="L2093" s="69" t="str">
        <f t="shared" si="201"/>
        <v/>
      </c>
      <c r="N2093" s="23" t="str">
        <f t="shared" si="200"/>
        <v/>
      </c>
    </row>
    <row r="2094" spans="8:14" x14ac:dyDescent="0.25">
      <c r="H2094" s="18" t="str">
        <f t="shared" si="196"/>
        <v/>
      </c>
      <c r="I2094" s="26" t="str">
        <f t="shared" si="197"/>
        <v/>
      </c>
      <c r="J2094" s="18" t="str">
        <f t="shared" si="198"/>
        <v/>
      </c>
      <c r="K2094" s="18" t="str">
        <f t="shared" si="199"/>
        <v/>
      </c>
      <c r="L2094" s="69" t="str">
        <f t="shared" si="201"/>
        <v/>
      </c>
      <c r="N2094" s="23" t="str">
        <f t="shared" si="200"/>
        <v/>
      </c>
    </row>
    <row r="2095" spans="8:14" x14ac:dyDescent="0.25">
      <c r="H2095" s="18" t="str">
        <f t="shared" si="196"/>
        <v/>
      </c>
      <c r="I2095" s="26" t="str">
        <f t="shared" si="197"/>
        <v/>
      </c>
      <c r="J2095" s="18" t="str">
        <f t="shared" si="198"/>
        <v/>
      </c>
      <c r="K2095" s="18" t="str">
        <f t="shared" si="199"/>
        <v/>
      </c>
      <c r="L2095" s="69" t="str">
        <f t="shared" si="201"/>
        <v/>
      </c>
      <c r="N2095" s="23" t="str">
        <f t="shared" si="200"/>
        <v/>
      </c>
    </row>
    <row r="2096" spans="8:14" x14ac:dyDescent="0.25">
      <c r="H2096" s="18" t="str">
        <f t="shared" si="196"/>
        <v/>
      </c>
      <c r="I2096" s="26" t="str">
        <f t="shared" si="197"/>
        <v/>
      </c>
      <c r="J2096" s="18" t="str">
        <f t="shared" si="198"/>
        <v/>
      </c>
      <c r="K2096" s="18" t="str">
        <f t="shared" si="199"/>
        <v/>
      </c>
      <c r="L2096" s="69" t="str">
        <f t="shared" si="201"/>
        <v/>
      </c>
      <c r="N2096" s="23" t="str">
        <f t="shared" si="200"/>
        <v/>
      </c>
    </row>
    <row r="2097" spans="8:14" x14ac:dyDescent="0.25">
      <c r="H2097" s="18" t="str">
        <f t="shared" si="196"/>
        <v/>
      </c>
      <c r="I2097" s="26" t="str">
        <f t="shared" si="197"/>
        <v/>
      </c>
      <c r="J2097" s="18" t="str">
        <f t="shared" si="198"/>
        <v/>
      </c>
      <c r="K2097" s="18" t="str">
        <f t="shared" si="199"/>
        <v/>
      </c>
      <c r="L2097" s="69" t="str">
        <f t="shared" si="201"/>
        <v/>
      </c>
      <c r="N2097" s="23" t="str">
        <f t="shared" si="200"/>
        <v/>
      </c>
    </row>
    <row r="2098" spans="8:14" x14ac:dyDescent="0.25">
      <c r="H2098" s="18" t="str">
        <f t="shared" si="196"/>
        <v/>
      </c>
      <c r="I2098" s="26" t="str">
        <f t="shared" si="197"/>
        <v/>
      </c>
      <c r="J2098" s="18" t="str">
        <f t="shared" si="198"/>
        <v/>
      </c>
      <c r="K2098" s="18" t="str">
        <f t="shared" si="199"/>
        <v/>
      </c>
      <c r="L2098" s="69" t="str">
        <f t="shared" si="201"/>
        <v/>
      </c>
      <c r="N2098" s="23" t="str">
        <f t="shared" si="200"/>
        <v/>
      </c>
    </row>
    <row r="2099" spans="8:14" x14ac:dyDescent="0.25">
      <c r="H2099" s="18" t="str">
        <f t="shared" si="196"/>
        <v/>
      </c>
      <c r="I2099" s="26" t="str">
        <f t="shared" si="197"/>
        <v/>
      </c>
      <c r="J2099" s="18" t="str">
        <f t="shared" si="198"/>
        <v/>
      </c>
      <c r="K2099" s="18" t="str">
        <f t="shared" si="199"/>
        <v/>
      </c>
      <c r="L2099" s="69" t="str">
        <f t="shared" si="201"/>
        <v/>
      </c>
      <c r="N2099" s="23" t="str">
        <f t="shared" si="200"/>
        <v/>
      </c>
    </row>
    <row r="2100" spans="8:14" x14ac:dyDescent="0.25">
      <c r="H2100" s="18" t="str">
        <f t="shared" si="196"/>
        <v/>
      </c>
      <c r="I2100" s="26" t="str">
        <f t="shared" si="197"/>
        <v/>
      </c>
      <c r="J2100" s="18" t="str">
        <f t="shared" si="198"/>
        <v/>
      </c>
      <c r="K2100" s="18" t="str">
        <f t="shared" si="199"/>
        <v/>
      </c>
      <c r="L2100" s="69" t="str">
        <f t="shared" si="201"/>
        <v/>
      </c>
      <c r="N2100" s="23" t="str">
        <f t="shared" si="200"/>
        <v/>
      </c>
    </row>
    <row r="2101" spans="8:14" x14ac:dyDescent="0.25">
      <c r="H2101" s="18" t="str">
        <f t="shared" si="196"/>
        <v/>
      </c>
      <c r="I2101" s="26" t="str">
        <f t="shared" si="197"/>
        <v/>
      </c>
      <c r="J2101" s="18" t="str">
        <f t="shared" si="198"/>
        <v/>
      </c>
      <c r="K2101" s="18" t="str">
        <f t="shared" si="199"/>
        <v/>
      </c>
      <c r="L2101" s="69" t="str">
        <f t="shared" si="201"/>
        <v/>
      </c>
      <c r="N2101" s="23" t="str">
        <f t="shared" si="200"/>
        <v/>
      </c>
    </row>
    <row r="2102" spans="8:14" x14ac:dyDescent="0.25">
      <c r="H2102" s="18" t="str">
        <f t="shared" si="196"/>
        <v/>
      </c>
      <c r="I2102" s="26" t="str">
        <f t="shared" si="197"/>
        <v/>
      </c>
      <c r="J2102" s="18" t="str">
        <f t="shared" si="198"/>
        <v/>
      </c>
      <c r="K2102" s="18" t="str">
        <f t="shared" si="199"/>
        <v/>
      </c>
      <c r="N2102" s="23" t="str">
        <f t="shared" si="200"/>
        <v/>
      </c>
    </row>
    <row r="2103" spans="8:14" x14ac:dyDescent="0.25">
      <c r="H2103" s="18" t="str">
        <f t="shared" si="196"/>
        <v/>
      </c>
      <c r="I2103" s="26" t="str">
        <f t="shared" si="197"/>
        <v/>
      </c>
      <c r="J2103" s="18" t="str">
        <f t="shared" si="198"/>
        <v/>
      </c>
      <c r="K2103" s="18" t="str">
        <f t="shared" si="199"/>
        <v/>
      </c>
      <c r="N2103" s="23" t="str">
        <f t="shared" si="200"/>
        <v/>
      </c>
    </row>
    <row r="2104" spans="8:14" x14ac:dyDescent="0.25">
      <c r="H2104" s="18" t="str">
        <f t="shared" si="196"/>
        <v/>
      </c>
      <c r="I2104" s="26" t="str">
        <f t="shared" si="197"/>
        <v/>
      </c>
      <c r="J2104" s="18" t="str">
        <f t="shared" si="198"/>
        <v/>
      </c>
      <c r="K2104" s="18" t="str">
        <f t="shared" si="199"/>
        <v/>
      </c>
      <c r="N2104" s="23" t="str">
        <f t="shared" si="200"/>
        <v/>
      </c>
    </row>
    <row r="2105" spans="8:14" x14ac:dyDescent="0.25">
      <c r="H2105" s="18" t="str">
        <f t="shared" si="196"/>
        <v/>
      </c>
      <c r="I2105" s="26" t="str">
        <f t="shared" si="197"/>
        <v/>
      </c>
      <c r="J2105" s="18" t="str">
        <f t="shared" si="198"/>
        <v/>
      </c>
      <c r="K2105" s="18" t="str">
        <f t="shared" si="199"/>
        <v/>
      </c>
      <c r="N2105" s="23" t="str">
        <f t="shared" si="200"/>
        <v/>
      </c>
    </row>
    <row r="2106" spans="8:14" x14ac:dyDescent="0.25">
      <c r="H2106" s="18" t="str">
        <f t="shared" si="196"/>
        <v/>
      </c>
      <c r="I2106" s="26" t="str">
        <f t="shared" si="197"/>
        <v/>
      </c>
      <c r="J2106" s="18" t="str">
        <f t="shared" si="198"/>
        <v/>
      </c>
      <c r="K2106" s="18" t="str">
        <f t="shared" si="199"/>
        <v/>
      </c>
      <c r="N2106" s="23" t="str">
        <f t="shared" si="200"/>
        <v/>
      </c>
    </row>
    <row r="2107" spans="8:14" x14ac:dyDescent="0.25">
      <c r="H2107" s="18" t="str">
        <f t="shared" si="196"/>
        <v/>
      </c>
      <c r="I2107" s="26" t="str">
        <f t="shared" si="197"/>
        <v/>
      </c>
      <c r="J2107" s="18" t="str">
        <f t="shared" si="198"/>
        <v/>
      </c>
      <c r="K2107" s="18" t="str">
        <f t="shared" si="199"/>
        <v/>
      </c>
      <c r="N2107" s="23" t="str">
        <f t="shared" si="200"/>
        <v/>
      </c>
    </row>
    <row r="2108" spans="8:14" x14ac:dyDescent="0.25">
      <c r="H2108" s="18" t="str">
        <f t="shared" si="196"/>
        <v/>
      </c>
      <c r="I2108" s="26" t="str">
        <f t="shared" si="197"/>
        <v/>
      </c>
      <c r="J2108" s="18" t="str">
        <f t="shared" si="198"/>
        <v/>
      </c>
      <c r="K2108" s="18" t="str">
        <f t="shared" si="199"/>
        <v/>
      </c>
      <c r="N2108" s="23" t="str">
        <f t="shared" si="200"/>
        <v/>
      </c>
    </row>
    <row r="2109" spans="8:14" x14ac:dyDescent="0.25">
      <c r="H2109" s="18" t="str">
        <f t="shared" si="196"/>
        <v/>
      </c>
      <c r="I2109" s="26" t="str">
        <f t="shared" si="197"/>
        <v/>
      </c>
      <c r="J2109" s="18" t="str">
        <f t="shared" si="198"/>
        <v/>
      </c>
      <c r="K2109" s="18" t="str">
        <f t="shared" si="199"/>
        <v/>
      </c>
      <c r="N2109" s="23" t="str">
        <f t="shared" si="200"/>
        <v/>
      </c>
    </row>
    <row r="2110" spans="8:14" x14ac:dyDescent="0.25">
      <c r="H2110" s="18" t="str">
        <f t="shared" si="196"/>
        <v/>
      </c>
      <c r="I2110" s="26" t="str">
        <f t="shared" si="197"/>
        <v/>
      </c>
      <c r="J2110" s="18" t="str">
        <f t="shared" si="198"/>
        <v/>
      </c>
      <c r="K2110" s="18" t="str">
        <f t="shared" si="199"/>
        <v/>
      </c>
      <c r="N2110" s="23" t="str">
        <f t="shared" si="200"/>
        <v/>
      </c>
    </row>
    <row r="2111" spans="8:14" x14ac:dyDescent="0.25">
      <c r="H2111" s="18" t="str">
        <f t="shared" si="196"/>
        <v/>
      </c>
      <c r="I2111" s="26" t="str">
        <f t="shared" si="197"/>
        <v/>
      </c>
      <c r="J2111" s="18" t="str">
        <f t="shared" si="198"/>
        <v/>
      </c>
      <c r="K2111" s="18" t="str">
        <f t="shared" si="199"/>
        <v/>
      </c>
      <c r="N2111" s="23" t="str">
        <f t="shared" si="200"/>
        <v/>
      </c>
    </row>
    <row r="2112" spans="8:14" x14ac:dyDescent="0.25">
      <c r="H2112" s="18" t="str">
        <f t="shared" si="196"/>
        <v/>
      </c>
      <c r="I2112" s="26" t="str">
        <f t="shared" si="197"/>
        <v/>
      </c>
      <c r="J2112" s="18" t="str">
        <f t="shared" si="198"/>
        <v/>
      </c>
      <c r="K2112" s="18" t="str">
        <f t="shared" si="199"/>
        <v/>
      </c>
      <c r="N2112" s="23" t="str">
        <f t="shared" si="200"/>
        <v/>
      </c>
    </row>
    <row r="2113" spans="8:14" x14ac:dyDescent="0.25">
      <c r="H2113" s="18" t="str">
        <f t="shared" si="196"/>
        <v/>
      </c>
      <c r="I2113" s="26" t="str">
        <f t="shared" si="197"/>
        <v/>
      </c>
      <c r="J2113" s="18" t="str">
        <f t="shared" si="198"/>
        <v/>
      </c>
      <c r="K2113" s="18" t="str">
        <f t="shared" si="199"/>
        <v/>
      </c>
      <c r="N2113" s="23" t="str">
        <f t="shared" si="200"/>
        <v/>
      </c>
    </row>
    <row r="2114" spans="8:14" x14ac:dyDescent="0.25">
      <c r="H2114" s="18" t="str">
        <f t="shared" si="196"/>
        <v/>
      </c>
      <c r="I2114" s="26" t="str">
        <f t="shared" si="197"/>
        <v/>
      </c>
      <c r="J2114" s="18" t="str">
        <f t="shared" si="198"/>
        <v/>
      </c>
      <c r="K2114" s="18" t="str">
        <f t="shared" si="199"/>
        <v/>
      </c>
      <c r="N2114" s="23" t="str">
        <f t="shared" si="200"/>
        <v/>
      </c>
    </row>
    <row r="2115" spans="8:14" x14ac:dyDescent="0.25">
      <c r="H2115" s="18" t="str">
        <f t="shared" si="196"/>
        <v/>
      </c>
      <c r="I2115" s="26" t="str">
        <f t="shared" si="197"/>
        <v/>
      </c>
      <c r="J2115" s="18" t="str">
        <f t="shared" si="198"/>
        <v/>
      </c>
      <c r="K2115" s="18" t="str">
        <f t="shared" si="199"/>
        <v/>
      </c>
      <c r="N2115" s="23" t="str">
        <f t="shared" si="200"/>
        <v/>
      </c>
    </row>
    <row r="2116" spans="8:14" x14ac:dyDescent="0.25">
      <c r="H2116" s="18" t="str">
        <f t="shared" ref="H2116:H2179" si="202">IF(OR($E2116="",$G2116=""),"",$E2116*$G2116)</f>
        <v/>
      </c>
      <c r="I2116" s="26" t="str">
        <f t="shared" ref="I2116:I2179" si="203">IF($F2116="","",IFERROR(INDEX(CurRate,MATCH($F2116,CurCode,0)),""))</f>
        <v/>
      </c>
      <c r="J2116" s="18" t="str">
        <f t="shared" ref="J2116:J2179" si="204">IF(OR($G2116="",$I2116="",$I2116=0),"",$G2116/$I2116)</f>
        <v/>
      </c>
      <c r="K2116" s="18" t="str">
        <f t="shared" ref="K2116:K2179" si="205">IF(OR($E2116="",$J2116=""),"",$E2116*$J2116)</f>
        <v/>
      </c>
      <c r="N2116" s="23" t="str">
        <f t="shared" ref="N2116:N2179" si="206">IF($A2116="","",$A2116*100000+ROW())</f>
        <v/>
      </c>
    </row>
    <row r="2117" spans="8:14" x14ac:dyDescent="0.25">
      <c r="H2117" s="18" t="str">
        <f t="shared" si="202"/>
        <v/>
      </c>
      <c r="I2117" s="26" t="str">
        <f t="shared" si="203"/>
        <v/>
      </c>
      <c r="J2117" s="18" t="str">
        <f t="shared" si="204"/>
        <v/>
      </c>
      <c r="K2117" s="18" t="str">
        <f t="shared" si="205"/>
        <v/>
      </c>
      <c r="N2117" s="23" t="str">
        <f t="shared" si="206"/>
        <v/>
      </c>
    </row>
    <row r="2118" spans="8:14" x14ac:dyDescent="0.25">
      <c r="H2118" s="18" t="str">
        <f t="shared" si="202"/>
        <v/>
      </c>
      <c r="I2118" s="26" t="str">
        <f t="shared" si="203"/>
        <v/>
      </c>
      <c r="J2118" s="18" t="str">
        <f t="shared" si="204"/>
        <v/>
      </c>
      <c r="K2118" s="18" t="str">
        <f t="shared" si="205"/>
        <v/>
      </c>
      <c r="N2118" s="23" t="str">
        <f t="shared" si="206"/>
        <v/>
      </c>
    </row>
    <row r="2119" spans="8:14" x14ac:dyDescent="0.25">
      <c r="H2119" s="18" t="str">
        <f t="shared" si="202"/>
        <v/>
      </c>
      <c r="I2119" s="26" t="str">
        <f t="shared" si="203"/>
        <v/>
      </c>
      <c r="J2119" s="18" t="str">
        <f t="shared" si="204"/>
        <v/>
      </c>
      <c r="K2119" s="18" t="str">
        <f t="shared" si="205"/>
        <v/>
      </c>
      <c r="N2119" s="23" t="str">
        <f t="shared" si="206"/>
        <v/>
      </c>
    </row>
    <row r="2120" spans="8:14" x14ac:dyDescent="0.25">
      <c r="H2120" s="18" t="str">
        <f t="shared" si="202"/>
        <v/>
      </c>
      <c r="I2120" s="26" t="str">
        <f t="shared" si="203"/>
        <v/>
      </c>
      <c r="J2120" s="18" t="str">
        <f t="shared" si="204"/>
        <v/>
      </c>
      <c r="K2120" s="18" t="str">
        <f t="shared" si="205"/>
        <v/>
      </c>
      <c r="N2120" s="23" t="str">
        <f t="shared" si="206"/>
        <v/>
      </c>
    </row>
    <row r="2121" spans="8:14" x14ac:dyDescent="0.25">
      <c r="H2121" s="18" t="str">
        <f t="shared" si="202"/>
        <v/>
      </c>
      <c r="I2121" s="26" t="str">
        <f t="shared" si="203"/>
        <v/>
      </c>
      <c r="J2121" s="18" t="str">
        <f t="shared" si="204"/>
        <v/>
      </c>
      <c r="K2121" s="18" t="str">
        <f t="shared" si="205"/>
        <v/>
      </c>
      <c r="N2121" s="23" t="str">
        <f t="shared" si="206"/>
        <v/>
      </c>
    </row>
    <row r="2122" spans="8:14" x14ac:dyDescent="0.25">
      <c r="H2122" s="18" t="str">
        <f t="shared" si="202"/>
        <v/>
      </c>
      <c r="I2122" s="26" t="str">
        <f t="shared" si="203"/>
        <v/>
      </c>
      <c r="J2122" s="18" t="str">
        <f t="shared" si="204"/>
        <v/>
      </c>
      <c r="K2122" s="18" t="str">
        <f t="shared" si="205"/>
        <v/>
      </c>
      <c r="N2122" s="23" t="str">
        <f t="shared" si="206"/>
        <v/>
      </c>
    </row>
    <row r="2123" spans="8:14" x14ac:dyDescent="0.25">
      <c r="H2123" s="18" t="str">
        <f t="shared" si="202"/>
        <v/>
      </c>
      <c r="I2123" s="26" t="str">
        <f t="shared" si="203"/>
        <v/>
      </c>
      <c r="J2123" s="18" t="str">
        <f t="shared" si="204"/>
        <v/>
      </c>
      <c r="K2123" s="18" t="str">
        <f t="shared" si="205"/>
        <v/>
      </c>
      <c r="N2123" s="23" t="str">
        <f t="shared" si="206"/>
        <v/>
      </c>
    </row>
    <row r="2124" spans="8:14" x14ac:dyDescent="0.25">
      <c r="H2124" s="18" t="str">
        <f t="shared" si="202"/>
        <v/>
      </c>
      <c r="I2124" s="26" t="str">
        <f t="shared" si="203"/>
        <v/>
      </c>
      <c r="J2124" s="18" t="str">
        <f t="shared" si="204"/>
        <v/>
      </c>
      <c r="K2124" s="18" t="str">
        <f t="shared" si="205"/>
        <v/>
      </c>
      <c r="N2124" s="23" t="str">
        <f t="shared" si="206"/>
        <v/>
      </c>
    </row>
    <row r="2125" spans="8:14" x14ac:dyDescent="0.25">
      <c r="H2125" s="18" t="str">
        <f t="shared" si="202"/>
        <v/>
      </c>
      <c r="I2125" s="26" t="str">
        <f t="shared" si="203"/>
        <v/>
      </c>
      <c r="J2125" s="18" t="str">
        <f t="shared" si="204"/>
        <v/>
      </c>
      <c r="K2125" s="18" t="str">
        <f t="shared" si="205"/>
        <v/>
      </c>
      <c r="N2125" s="23" t="str">
        <f t="shared" si="206"/>
        <v/>
      </c>
    </row>
    <row r="2126" spans="8:14" x14ac:dyDescent="0.25">
      <c r="H2126" s="18" t="str">
        <f t="shared" si="202"/>
        <v/>
      </c>
      <c r="I2126" s="26" t="str">
        <f t="shared" si="203"/>
        <v/>
      </c>
      <c r="J2126" s="18" t="str">
        <f t="shared" si="204"/>
        <v/>
      </c>
      <c r="K2126" s="18" t="str">
        <f t="shared" si="205"/>
        <v/>
      </c>
      <c r="N2126" s="23" t="str">
        <f t="shared" si="206"/>
        <v/>
      </c>
    </row>
    <row r="2127" spans="8:14" x14ac:dyDescent="0.25">
      <c r="H2127" s="18" t="str">
        <f t="shared" si="202"/>
        <v/>
      </c>
      <c r="I2127" s="26" t="str">
        <f t="shared" si="203"/>
        <v/>
      </c>
      <c r="J2127" s="18" t="str">
        <f t="shared" si="204"/>
        <v/>
      </c>
      <c r="K2127" s="18" t="str">
        <f t="shared" si="205"/>
        <v/>
      </c>
      <c r="N2127" s="23" t="str">
        <f t="shared" si="206"/>
        <v/>
      </c>
    </row>
    <row r="2128" spans="8:14" x14ac:dyDescent="0.25">
      <c r="H2128" s="18" t="str">
        <f t="shared" si="202"/>
        <v/>
      </c>
      <c r="I2128" s="26" t="str">
        <f t="shared" si="203"/>
        <v/>
      </c>
      <c r="J2128" s="18" t="str">
        <f t="shared" si="204"/>
        <v/>
      </c>
      <c r="K2128" s="18" t="str">
        <f t="shared" si="205"/>
        <v/>
      </c>
      <c r="N2128" s="23" t="str">
        <f t="shared" si="206"/>
        <v/>
      </c>
    </row>
    <row r="2129" spans="8:14" x14ac:dyDescent="0.25">
      <c r="H2129" s="18" t="str">
        <f t="shared" si="202"/>
        <v/>
      </c>
      <c r="I2129" s="26" t="str">
        <f t="shared" si="203"/>
        <v/>
      </c>
      <c r="J2129" s="18" t="str">
        <f t="shared" si="204"/>
        <v/>
      </c>
      <c r="K2129" s="18" t="str">
        <f t="shared" si="205"/>
        <v/>
      </c>
      <c r="N2129" s="23" t="str">
        <f t="shared" si="206"/>
        <v/>
      </c>
    </row>
    <row r="2130" spans="8:14" x14ac:dyDescent="0.25">
      <c r="H2130" s="18" t="str">
        <f t="shared" si="202"/>
        <v/>
      </c>
      <c r="I2130" s="26" t="str">
        <f t="shared" si="203"/>
        <v/>
      </c>
      <c r="J2130" s="18" t="str">
        <f t="shared" si="204"/>
        <v/>
      </c>
      <c r="K2130" s="18" t="str">
        <f t="shared" si="205"/>
        <v/>
      </c>
      <c r="N2130" s="23" t="str">
        <f t="shared" si="206"/>
        <v/>
      </c>
    </row>
    <row r="2131" spans="8:14" x14ac:dyDescent="0.25">
      <c r="H2131" s="18" t="str">
        <f t="shared" si="202"/>
        <v/>
      </c>
      <c r="I2131" s="26" t="str">
        <f t="shared" si="203"/>
        <v/>
      </c>
      <c r="J2131" s="18" t="str">
        <f t="shared" si="204"/>
        <v/>
      </c>
      <c r="K2131" s="18" t="str">
        <f t="shared" si="205"/>
        <v/>
      </c>
      <c r="N2131" s="23" t="str">
        <f t="shared" si="206"/>
        <v/>
      </c>
    </row>
    <row r="2132" spans="8:14" x14ac:dyDescent="0.25">
      <c r="H2132" s="18" t="str">
        <f t="shared" si="202"/>
        <v/>
      </c>
      <c r="I2132" s="26" t="str">
        <f t="shared" si="203"/>
        <v/>
      </c>
      <c r="J2132" s="18" t="str">
        <f t="shared" si="204"/>
        <v/>
      </c>
      <c r="K2132" s="18" t="str">
        <f t="shared" si="205"/>
        <v/>
      </c>
      <c r="N2132" s="23" t="str">
        <f t="shared" si="206"/>
        <v/>
      </c>
    </row>
    <row r="2133" spans="8:14" x14ac:dyDescent="0.25">
      <c r="H2133" s="18" t="str">
        <f t="shared" si="202"/>
        <v/>
      </c>
      <c r="I2133" s="26" t="str">
        <f t="shared" si="203"/>
        <v/>
      </c>
      <c r="J2133" s="18" t="str">
        <f t="shared" si="204"/>
        <v/>
      </c>
      <c r="K2133" s="18" t="str">
        <f t="shared" si="205"/>
        <v/>
      </c>
      <c r="N2133" s="23" t="str">
        <f t="shared" si="206"/>
        <v/>
      </c>
    </row>
    <row r="2134" spans="8:14" x14ac:dyDescent="0.25">
      <c r="H2134" s="18" t="str">
        <f t="shared" si="202"/>
        <v/>
      </c>
      <c r="I2134" s="26" t="str">
        <f t="shared" si="203"/>
        <v/>
      </c>
      <c r="J2134" s="18" t="str">
        <f t="shared" si="204"/>
        <v/>
      </c>
      <c r="K2134" s="18" t="str">
        <f t="shared" si="205"/>
        <v/>
      </c>
      <c r="N2134" s="23" t="str">
        <f t="shared" si="206"/>
        <v/>
      </c>
    </row>
    <row r="2135" spans="8:14" x14ac:dyDescent="0.25">
      <c r="H2135" s="18" t="str">
        <f t="shared" si="202"/>
        <v/>
      </c>
      <c r="I2135" s="26" t="str">
        <f t="shared" si="203"/>
        <v/>
      </c>
      <c r="J2135" s="18" t="str">
        <f t="shared" si="204"/>
        <v/>
      </c>
      <c r="K2135" s="18" t="str">
        <f t="shared" si="205"/>
        <v/>
      </c>
      <c r="N2135" s="23" t="str">
        <f t="shared" si="206"/>
        <v/>
      </c>
    </row>
    <row r="2136" spans="8:14" x14ac:dyDescent="0.25">
      <c r="H2136" s="18" t="str">
        <f t="shared" si="202"/>
        <v/>
      </c>
      <c r="I2136" s="26" t="str">
        <f t="shared" si="203"/>
        <v/>
      </c>
      <c r="J2136" s="18" t="str">
        <f t="shared" si="204"/>
        <v/>
      </c>
      <c r="K2136" s="18" t="str">
        <f t="shared" si="205"/>
        <v/>
      </c>
      <c r="N2136" s="23" t="str">
        <f t="shared" si="206"/>
        <v/>
      </c>
    </row>
    <row r="2137" spans="8:14" x14ac:dyDescent="0.25">
      <c r="H2137" s="18" t="str">
        <f t="shared" si="202"/>
        <v/>
      </c>
      <c r="I2137" s="26" t="str">
        <f t="shared" si="203"/>
        <v/>
      </c>
      <c r="J2137" s="18" t="str">
        <f t="shared" si="204"/>
        <v/>
      </c>
      <c r="K2137" s="18" t="str">
        <f t="shared" si="205"/>
        <v/>
      </c>
      <c r="N2137" s="23" t="str">
        <f t="shared" si="206"/>
        <v/>
      </c>
    </row>
    <row r="2138" spans="8:14" x14ac:dyDescent="0.25">
      <c r="H2138" s="18" t="str">
        <f t="shared" si="202"/>
        <v/>
      </c>
      <c r="I2138" s="26" t="str">
        <f t="shared" si="203"/>
        <v/>
      </c>
      <c r="J2138" s="18" t="str">
        <f t="shared" si="204"/>
        <v/>
      </c>
      <c r="K2138" s="18" t="str">
        <f t="shared" si="205"/>
        <v/>
      </c>
      <c r="N2138" s="23" t="str">
        <f t="shared" si="206"/>
        <v/>
      </c>
    </row>
    <row r="2139" spans="8:14" x14ac:dyDescent="0.25">
      <c r="H2139" s="18" t="str">
        <f t="shared" si="202"/>
        <v/>
      </c>
      <c r="I2139" s="26" t="str">
        <f t="shared" si="203"/>
        <v/>
      </c>
      <c r="J2139" s="18" t="str">
        <f t="shared" si="204"/>
        <v/>
      </c>
      <c r="K2139" s="18" t="str">
        <f t="shared" si="205"/>
        <v/>
      </c>
      <c r="N2139" s="23" t="str">
        <f t="shared" si="206"/>
        <v/>
      </c>
    </row>
    <row r="2140" spans="8:14" x14ac:dyDescent="0.25">
      <c r="H2140" s="18" t="str">
        <f t="shared" si="202"/>
        <v/>
      </c>
      <c r="I2140" s="26" t="str">
        <f t="shared" si="203"/>
        <v/>
      </c>
      <c r="J2140" s="18" t="str">
        <f t="shared" si="204"/>
        <v/>
      </c>
      <c r="K2140" s="18" t="str">
        <f t="shared" si="205"/>
        <v/>
      </c>
      <c r="N2140" s="23" t="str">
        <f t="shared" si="206"/>
        <v/>
      </c>
    </row>
    <row r="2141" spans="8:14" x14ac:dyDescent="0.25">
      <c r="H2141" s="18" t="str">
        <f t="shared" si="202"/>
        <v/>
      </c>
      <c r="I2141" s="26" t="str">
        <f t="shared" si="203"/>
        <v/>
      </c>
      <c r="J2141" s="18" t="str">
        <f t="shared" si="204"/>
        <v/>
      </c>
      <c r="K2141" s="18" t="str">
        <f t="shared" si="205"/>
        <v/>
      </c>
      <c r="N2141" s="23" t="str">
        <f t="shared" si="206"/>
        <v/>
      </c>
    </row>
    <row r="2142" spans="8:14" x14ac:dyDescent="0.25">
      <c r="H2142" s="18" t="str">
        <f t="shared" si="202"/>
        <v/>
      </c>
      <c r="I2142" s="26" t="str">
        <f t="shared" si="203"/>
        <v/>
      </c>
      <c r="J2142" s="18" t="str">
        <f t="shared" si="204"/>
        <v/>
      </c>
      <c r="K2142" s="18" t="str">
        <f t="shared" si="205"/>
        <v/>
      </c>
      <c r="N2142" s="23" t="str">
        <f t="shared" si="206"/>
        <v/>
      </c>
    </row>
    <row r="2143" spans="8:14" x14ac:dyDescent="0.25">
      <c r="H2143" s="18" t="str">
        <f t="shared" si="202"/>
        <v/>
      </c>
      <c r="I2143" s="26" t="str">
        <f t="shared" si="203"/>
        <v/>
      </c>
      <c r="J2143" s="18" t="str">
        <f t="shared" si="204"/>
        <v/>
      </c>
      <c r="K2143" s="18" t="str">
        <f t="shared" si="205"/>
        <v/>
      </c>
      <c r="N2143" s="23" t="str">
        <f t="shared" si="206"/>
        <v/>
      </c>
    </row>
    <row r="2144" spans="8:14" x14ac:dyDescent="0.25">
      <c r="H2144" s="18" t="str">
        <f t="shared" si="202"/>
        <v/>
      </c>
      <c r="I2144" s="26" t="str">
        <f t="shared" si="203"/>
        <v/>
      </c>
      <c r="J2144" s="18" t="str">
        <f t="shared" si="204"/>
        <v/>
      </c>
      <c r="K2144" s="18" t="str">
        <f t="shared" si="205"/>
        <v/>
      </c>
      <c r="N2144" s="23" t="str">
        <f t="shared" si="206"/>
        <v/>
      </c>
    </row>
    <row r="2145" spans="8:14" x14ac:dyDescent="0.25">
      <c r="H2145" s="18" t="str">
        <f t="shared" si="202"/>
        <v/>
      </c>
      <c r="I2145" s="26" t="str">
        <f t="shared" si="203"/>
        <v/>
      </c>
      <c r="J2145" s="18" t="str">
        <f t="shared" si="204"/>
        <v/>
      </c>
      <c r="K2145" s="18" t="str">
        <f t="shared" si="205"/>
        <v/>
      </c>
      <c r="N2145" s="23" t="str">
        <f t="shared" si="206"/>
        <v/>
      </c>
    </row>
    <row r="2146" spans="8:14" x14ac:dyDescent="0.25">
      <c r="H2146" s="18" t="str">
        <f t="shared" si="202"/>
        <v/>
      </c>
      <c r="I2146" s="26" t="str">
        <f t="shared" si="203"/>
        <v/>
      </c>
      <c r="J2146" s="18" t="str">
        <f t="shared" si="204"/>
        <v/>
      </c>
      <c r="K2146" s="18" t="str">
        <f t="shared" si="205"/>
        <v/>
      </c>
      <c r="N2146" s="23" t="str">
        <f t="shared" si="206"/>
        <v/>
      </c>
    </row>
    <row r="2147" spans="8:14" x14ac:dyDescent="0.25">
      <c r="H2147" s="18" t="str">
        <f t="shared" si="202"/>
        <v/>
      </c>
      <c r="I2147" s="26" t="str">
        <f t="shared" si="203"/>
        <v/>
      </c>
      <c r="J2147" s="18" t="str">
        <f t="shared" si="204"/>
        <v/>
      </c>
      <c r="K2147" s="18" t="str">
        <f t="shared" si="205"/>
        <v/>
      </c>
      <c r="N2147" s="23" t="str">
        <f t="shared" si="206"/>
        <v/>
      </c>
    </row>
    <row r="2148" spans="8:14" x14ac:dyDescent="0.25">
      <c r="H2148" s="18" t="str">
        <f t="shared" si="202"/>
        <v/>
      </c>
      <c r="I2148" s="26" t="str">
        <f t="shared" si="203"/>
        <v/>
      </c>
      <c r="J2148" s="18" t="str">
        <f t="shared" si="204"/>
        <v/>
      </c>
      <c r="K2148" s="18" t="str">
        <f t="shared" si="205"/>
        <v/>
      </c>
      <c r="N2148" s="23" t="str">
        <f t="shared" si="206"/>
        <v/>
      </c>
    </row>
    <row r="2149" spans="8:14" x14ac:dyDescent="0.25">
      <c r="H2149" s="18" t="str">
        <f t="shared" si="202"/>
        <v/>
      </c>
      <c r="I2149" s="26" t="str">
        <f t="shared" si="203"/>
        <v/>
      </c>
      <c r="J2149" s="18" t="str">
        <f t="shared" si="204"/>
        <v/>
      </c>
      <c r="K2149" s="18" t="str">
        <f t="shared" si="205"/>
        <v/>
      </c>
      <c r="N2149" s="23" t="str">
        <f t="shared" si="206"/>
        <v/>
      </c>
    </row>
    <row r="2150" spans="8:14" x14ac:dyDescent="0.25">
      <c r="H2150" s="18" t="str">
        <f t="shared" si="202"/>
        <v/>
      </c>
      <c r="I2150" s="26" t="str">
        <f t="shared" si="203"/>
        <v/>
      </c>
      <c r="J2150" s="18" t="str">
        <f t="shared" si="204"/>
        <v/>
      </c>
      <c r="K2150" s="18" t="str">
        <f t="shared" si="205"/>
        <v/>
      </c>
      <c r="N2150" s="23" t="str">
        <f t="shared" si="206"/>
        <v/>
      </c>
    </row>
    <row r="2151" spans="8:14" x14ac:dyDescent="0.25">
      <c r="H2151" s="18" t="str">
        <f t="shared" si="202"/>
        <v/>
      </c>
      <c r="I2151" s="26" t="str">
        <f t="shared" si="203"/>
        <v/>
      </c>
      <c r="J2151" s="18" t="str">
        <f t="shared" si="204"/>
        <v/>
      </c>
      <c r="K2151" s="18" t="str">
        <f t="shared" si="205"/>
        <v/>
      </c>
      <c r="N2151" s="23" t="str">
        <f t="shared" si="206"/>
        <v/>
      </c>
    </row>
    <row r="2152" spans="8:14" x14ac:dyDescent="0.25">
      <c r="H2152" s="18" t="str">
        <f t="shared" si="202"/>
        <v/>
      </c>
      <c r="I2152" s="26" t="str">
        <f t="shared" si="203"/>
        <v/>
      </c>
      <c r="J2152" s="18" t="str">
        <f t="shared" si="204"/>
        <v/>
      </c>
      <c r="K2152" s="18" t="str">
        <f t="shared" si="205"/>
        <v/>
      </c>
      <c r="N2152" s="23" t="str">
        <f t="shared" si="206"/>
        <v/>
      </c>
    </row>
    <row r="2153" spans="8:14" x14ac:dyDescent="0.25">
      <c r="H2153" s="18" t="str">
        <f t="shared" si="202"/>
        <v/>
      </c>
      <c r="I2153" s="26" t="str">
        <f t="shared" si="203"/>
        <v/>
      </c>
      <c r="J2153" s="18" t="str">
        <f t="shared" si="204"/>
        <v/>
      </c>
      <c r="K2153" s="18" t="str">
        <f t="shared" si="205"/>
        <v/>
      </c>
      <c r="N2153" s="23" t="str">
        <f t="shared" si="206"/>
        <v/>
      </c>
    </row>
    <row r="2154" spans="8:14" x14ac:dyDescent="0.25">
      <c r="H2154" s="18" t="str">
        <f t="shared" si="202"/>
        <v/>
      </c>
      <c r="I2154" s="26" t="str">
        <f t="shared" si="203"/>
        <v/>
      </c>
      <c r="J2154" s="18" t="str">
        <f t="shared" si="204"/>
        <v/>
      </c>
      <c r="K2154" s="18" t="str">
        <f t="shared" si="205"/>
        <v/>
      </c>
      <c r="N2154" s="23" t="str">
        <f t="shared" si="206"/>
        <v/>
      </c>
    </row>
    <row r="2155" spans="8:14" x14ac:dyDescent="0.25">
      <c r="H2155" s="18" t="str">
        <f t="shared" si="202"/>
        <v/>
      </c>
      <c r="I2155" s="26" t="str">
        <f t="shared" si="203"/>
        <v/>
      </c>
      <c r="J2155" s="18" t="str">
        <f t="shared" si="204"/>
        <v/>
      </c>
      <c r="K2155" s="18" t="str">
        <f t="shared" si="205"/>
        <v/>
      </c>
      <c r="N2155" s="23" t="str">
        <f t="shared" si="206"/>
        <v/>
      </c>
    </row>
    <row r="2156" spans="8:14" x14ac:dyDescent="0.25">
      <c r="H2156" s="18" t="str">
        <f t="shared" si="202"/>
        <v/>
      </c>
      <c r="I2156" s="26" t="str">
        <f t="shared" si="203"/>
        <v/>
      </c>
      <c r="J2156" s="18" t="str">
        <f t="shared" si="204"/>
        <v/>
      </c>
      <c r="K2156" s="18" t="str">
        <f t="shared" si="205"/>
        <v/>
      </c>
      <c r="N2156" s="23" t="str">
        <f t="shared" si="206"/>
        <v/>
      </c>
    </row>
    <row r="2157" spans="8:14" x14ac:dyDescent="0.25">
      <c r="H2157" s="18" t="str">
        <f t="shared" si="202"/>
        <v/>
      </c>
      <c r="I2157" s="26" t="str">
        <f t="shared" si="203"/>
        <v/>
      </c>
      <c r="J2157" s="18" t="str">
        <f t="shared" si="204"/>
        <v/>
      </c>
      <c r="K2157" s="18" t="str">
        <f t="shared" si="205"/>
        <v/>
      </c>
      <c r="N2157" s="23" t="str">
        <f t="shared" si="206"/>
        <v/>
      </c>
    </row>
    <row r="2158" spans="8:14" x14ac:dyDescent="0.25">
      <c r="H2158" s="18" t="str">
        <f t="shared" si="202"/>
        <v/>
      </c>
      <c r="I2158" s="26" t="str">
        <f t="shared" si="203"/>
        <v/>
      </c>
      <c r="J2158" s="18" t="str">
        <f t="shared" si="204"/>
        <v/>
      </c>
      <c r="K2158" s="18" t="str">
        <f t="shared" si="205"/>
        <v/>
      </c>
      <c r="N2158" s="23" t="str">
        <f t="shared" si="206"/>
        <v/>
      </c>
    </row>
    <row r="2159" spans="8:14" x14ac:dyDescent="0.25">
      <c r="H2159" s="18" t="str">
        <f t="shared" si="202"/>
        <v/>
      </c>
      <c r="I2159" s="26" t="str">
        <f t="shared" si="203"/>
        <v/>
      </c>
      <c r="J2159" s="18" t="str">
        <f t="shared" si="204"/>
        <v/>
      </c>
      <c r="K2159" s="18" t="str">
        <f t="shared" si="205"/>
        <v/>
      </c>
      <c r="N2159" s="23" t="str">
        <f t="shared" si="206"/>
        <v/>
      </c>
    </row>
    <row r="2160" spans="8:14" x14ac:dyDescent="0.25">
      <c r="H2160" s="18" t="str">
        <f t="shared" si="202"/>
        <v/>
      </c>
      <c r="I2160" s="26" t="str">
        <f t="shared" si="203"/>
        <v/>
      </c>
      <c r="J2160" s="18" t="str">
        <f t="shared" si="204"/>
        <v/>
      </c>
      <c r="K2160" s="18" t="str">
        <f t="shared" si="205"/>
        <v/>
      </c>
      <c r="N2160" s="23" t="str">
        <f t="shared" si="206"/>
        <v/>
      </c>
    </row>
    <row r="2161" spans="8:14" x14ac:dyDescent="0.25">
      <c r="H2161" s="18" t="str">
        <f t="shared" si="202"/>
        <v/>
      </c>
      <c r="I2161" s="26" t="str">
        <f t="shared" si="203"/>
        <v/>
      </c>
      <c r="J2161" s="18" t="str">
        <f t="shared" si="204"/>
        <v/>
      </c>
      <c r="K2161" s="18" t="str">
        <f t="shared" si="205"/>
        <v/>
      </c>
      <c r="N2161" s="23" t="str">
        <f t="shared" si="206"/>
        <v/>
      </c>
    </row>
    <row r="2162" spans="8:14" x14ac:dyDescent="0.25">
      <c r="H2162" s="18" t="str">
        <f t="shared" si="202"/>
        <v/>
      </c>
      <c r="I2162" s="26" t="str">
        <f t="shared" si="203"/>
        <v/>
      </c>
      <c r="J2162" s="18" t="str">
        <f t="shared" si="204"/>
        <v/>
      </c>
      <c r="K2162" s="18" t="str">
        <f t="shared" si="205"/>
        <v/>
      </c>
      <c r="N2162" s="23" t="str">
        <f t="shared" si="206"/>
        <v/>
      </c>
    </row>
    <row r="2163" spans="8:14" x14ac:dyDescent="0.25">
      <c r="H2163" s="18" t="str">
        <f t="shared" si="202"/>
        <v/>
      </c>
      <c r="I2163" s="26" t="str">
        <f t="shared" si="203"/>
        <v/>
      </c>
      <c r="J2163" s="18" t="str">
        <f t="shared" si="204"/>
        <v/>
      </c>
      <c r="K2163" s="18" t="str">
        <f t="shared" si="205"/>
        <v/>
      </c>
      <c r="N2163" s="23" t="str">
        <f t="shared" si="206"/>
        <v/>
      </c>
    </row>
    <row r="2164" spans="8:14" x14ac:dyDescent="0.25">
      <c r="H2164" s="18" t="str">
        <f t="shared" si="202"/>
        <v/>
      </c>
      <c r="I2164" s="26" t="str">
        <f t="shared" si="203"/>
        <v/>
      </c>
      <c r="J2164" s="18" t="str">
        <f t="shared" si="204"/>
        <v/>
      </c>
      <c r="K2164" s="18" t="str">
        <f t="shared" si="205"/>
        <v/>
      </c>
      <c r="N2164" s="23" t="str">
        <f t="shared" si="206"/>
        <v/>
      </c>
    </row>
    <row r="2165" spans="8:14" x14ac:dyDescent="0.25">
      <c r="H2165" s="18" t="str">
        <f t="shared" si="202"/>
        <v/>
      </c>
      <c r="I2165" s="26" t="str">
        <f t="shared" si="203"/>
        <v/>
      </c>
      <c r="J2165" s="18" t="str">
        <f t="shared" si="204"/>
        <v/>
      </c>
      <c r="K2165" s="18" t="str">
        <f t="shared" si="205"/>
        <v/>
      </c>
      <c r="N2165" s="23" t="str">
        <f t="shared" si="206"/>
        <v/>
      </c>
    </row>
    <row r="2166" spans="8:14" x14ac:dyDescent="0.25">
      <c r="H2166" s="18" t="str">
        <f t="shared" si="202"/>
        <v/>
      </c>
      <c r="I2166" s="26" t="str">
        <f t="shared" si="203"/>
        <v/>
      </c>
      <c r="J2166" s="18" t="str">
        <f t="shared" si="204"/>
        <v/>
      </c>
      <c r="K2166" s="18" t="str">
        <f t="shared" si="205"/>
        <v/>
      </c>
      <c r="N2166" s="23" t="str">
        <f t="shared" si="206"/>
        <v/>
      </c>
    </row>
    <row r="2167" spans="8:14" x14ac:dyDescent="0.25">
      <c r="H2167" s="18" t="str">
        <f t="shared" si="202"/>
        <v/>
      </c>
      <c r="I2167" s="26" t="str">
        <f t="shared" si="203"/>
        <v/>
      </c>
      <c r="J2167" s="18" t="str">
        <f t="shared" si="204"/>
        <v/>
      </c>
      <c r="K2167" s="18" t="str">
        <f t="shared" si="205"/>
        <v/>
      </c>
      <c r="N2167" s="23" t="str">
        <f t="shared" si="206"/>
        <v/>
      </c>
    </row>
    <row r="2168" spans="8:14" x14ac:dyDescent="0.25">
      <c r="H2168" s="18" t="str">
        <f t="shared" si="202"/>
        <v/>
      </c>
      <c r="I2168" s="26" t="str">
        <f t="shared" si="203"/>
        <v/>
      </c>
      <c r="J2168" s="18" t="str">
        <f t="shared" si="204"/>
        <v/>
      </c>
      <c r="K2168" s="18" t="str">
        <f t="shared" si="205"/>
        <v/>
      </c>
      <c r="N2168" s="23" t="str">
        <f t="shared" si="206"/>
        <v/>
      </c>
    </row>
    <row r="2169" spans="8:14" x14ac:dyDescent="0.25">
      <c r="H2169" s="18" t="str">
        <f t="shared" si="202"/>
        <v/>
      </c>
      <c r="I2169" s="26" t="str">
        <f t="shared" si="203"/>
        <v/>
      </c>
      <c r="J2169" s="18" t="str">
        <f t="shared" si="204"/>
        <v/>
      </c>
      <c r="K2169" s="18" t="str">
        <f t="shared" si="205"/>
        <v/>
      </c>
      <c r="N2169" s="23" t="str">
        <f t="shared" si="206"/>
        <v/>
      </c>
    </row>
    <row r="2170" spans="8:14" x14ac:dyDescent="0.25">
      <c r="H2170" s="18" t="str">
        <f t="shared" si="202"/>
        <v/>
      </c>
      <c r="I2170" s="26" t="str">
        <f t="shared" si="203"/>
        <v/>
      </c>
      <c r="J2170" s="18" t="str">
        <f t="shared" si="204"/>
        <v/>
      </c>
      <c r="K2170" s="18" t="str">
        <f t="shared" si="205"/>
        <v/>
      </c>
      <c r="N2170" s="23" t="str">
        <f t="shared" si="206"/>
        <v/>
      </c>
    </row>
    <row r="2171" spans="8:14" x14ac:dyDescent="0.25">
      <c r="H2171" s="18" t="str">
        <f t="shared" si="202"/>
        <v/>
      </c>
      <c r="I2171" s="26" t="str">
        <f t="shared" si="203"/>
        <v/>
      </c>
      <c r="J2171" s="18" t="str">
        <f t="shared" si="204"/>
        <v/>
      </c>
      <c r="K2171" s="18" t="str">
        <f t="shared" si="205"/>
        <v/>
      </c>
      <c r="N2171" s="23" t="str">
        <f t="shared" si="206"/>
        <v/>
      </c>
    </row>
    <row r="2172" spans="8:14" x14ac:dyDescent="0.25">
      <c r="H2172" s="18" t="str">
        <f t="shared" si="202"/>
        <v/>
      </c>
      <c r="I2172" s="26" t="str">
        <f t="shared" si="203"/>
        <v/>
      </c>
      <c r="J2172" s="18" t="str">
        <f t="shared" si="204"/>
        <v/>
      </c>
      <c r="K2172" s="18" t="str">
        <f t="shared" si="205"/>
        <v/>
      </c>
      <c r="N2172" s="23" t="str">
        <f t="shared" si="206"/>
        <v/>
      </c>
    </row>
    <row r="2173" spans="8:14" x14ac:dyDescent="0.25">
      <c r="H2173" s="18" t="str">
        <f t="shared" si="202"/>
        <v/>
      </c>
      <c r="I2173" s="26" t="str">
        <f t="shared" si="203"/>
        <v/>
      </c>
      <c r="J2173" s="18" t="str">
        <f t="shared" si="204"/>
        <v/>
      </c>
      <c r="K2173" s="18" t="str">
        <f t="shared" si="205"/>
        <v/>
      </c>
      <c r="N2173" s="23" t="str">
        <f t="shared" si="206"/>
        <v/>
      </c>
    </row>
    <row r="2174" spans="8:14" x14ac:dyDescent="0.25">
      <c r="H2174" s="18" t="str">
        <f t="shared" si="202"/>
        <v/>
      </c>
      <c r="I2174" s="26" t="str">
        <f t="shared" si="203"/>
        <v/>
      </c>
      <c r="J2174" s="18" t="str">
        <f t="shared" si="204"/>
        <v/>
      </c>
      <c r="K2174" s="18" t="str">
        <f t="shared" si="205"/>
        <v/>
      </c>
      <c r="N2174" s="23" t="str">
        <f t="shared" si="206"/>
        <v/>
      </c>
    </row>
    <row r="2175" spans="8:14" x14ac:dyDescent="0.25">
      <c r="H2175" s="18" t="str">
        <f t="shared" si="202"/>
        <v/>
      </c>
      <c r="I2175" s="26" t="str">
        <f t="shared" si="203"/>
        <v/>
      </c>
      <c r="J2175" s="18" t="str">
        <f t="shared" si="204"/>
        <v/>
      </c>
      <c r="K2175" s="18" t="str">
        <f t="shared" si="205"/>
        <v/>
      </c>
      <c r="N2175" s="23" t="str">
        <f t="shared" si="206"/>
        <v/>
      </c>
    </row>
    <row r="2176" spans="8:14" x14ac:dyDescent="0.25">
      <c r="H2176" s="18" t="str">
        <f t="shared" si="202"/>
        <v/>
      </c>
      <c r="I2176" s="26" t="str">
        <f t="shared" si="203"/>
        <v/>
      </c>
      <c r="J2176" s="18" t="str">
        <f t="shared" si="204"/>
        <v/>
      </c>
      <c r="K2176" s="18" t="str">
        <f t="shared" si="205"/>
        <v/>
      </c>
      <c r="N2176" s="23" t="str">
        <f t="shared" si="206"/>
        <v/>
      </c>
    </row>
    <row r="2177" spans="8:14" x14ac:dyDescent="0.25">
      <c r="H2177" s="18" t="str">
        <f t="shared" si="202"/>
        <v/>
      </c>
      <c r="I2177" s="26" t="str">
        <f t="shared" si="203"/>
        <v/>
      </c>
      <c r="J2177" s="18" t="str">
        <f t="shared" si="204"/>
        <v/>
      </c>
      <c r="K2177" s="18" t="str">
        <f t="shared" si="205"/>
        <v/>
      </c>
      <c r="N2177" s="23" t="str">
        <f t="shared" si="206"/>
        <v/>
      </c>
    </row>
    <row r="2178" spans="8:14" x14ac:dyDescent="0.25">
      <c r="H2178" s="18" t="str">
        <f t="shared" si="202"/>
        <v/>
      </c>
      <c r="I2178" s="26" t="str">
        <f t="shared" si="203"/>
        <v/>
      </c>
      <c r="J2178" s="18" t="str">
        <f t="shared" si="204"/>
        <v/>
      </c>
      <c r="K2178" s="18" t="str">
        <f t="shared" si="205"/>
        <v/>
      </c>
      <c r="N2178" s="23" t="str">
        <f t="shared" si="206"/>
        <v/>
      </c>
    </row>
    <row r="2179" spans="8:14" x14ac:dyDescent="0.25">
      <c r="H2179" s="18" t="str">
        <f t="shared" si="202"/>
        <v/>
      </c>
      <c r="I2179" s="26" t="str">
        <f t="shared" si="203"/>
        <v/>
      </c>
      <c r="J2179" s="18" t="str">
        <f t="shared" si="204"/>
        <v/>
      </c>
      <c r="K2179" s="18" t="str">
        <f t="shared" si="205"/>
        <v/>
      </c>
      <c r="N2179" s="23" t="str">
        <f t="shared" si="206"/>
        <v/>
      </c>
    </row>
    <row r="2180" spans="8:14" x14ac:dyDescent="0.25">
      <c r="H2180" s="18" t="str">
        <f t="shared" ref="H2180:H2243" si="207">IF(OR($E2180="",$G2180=""),"",$E2180*$G2180)</f>
        <v/>
      </c>
      <c r="I2180" s="26" t="str">
        <f t="shared" ref="I2180:I2243" si="208">IF($F2180="","",IFERROR(INDEX(CurRate,MATCH($F2180,CurCode,0)),""))</f>
        <v/>
      </c>
      <c r="J2180" s="18" t="str">
        <f t="shared" ref="J2180:J2243" si="209">IF(OR($G2180="",$I2180="",$I2180=0),"",$G2180/$I2180)</f>
        <v/>
      </c>
      <c r="K2180" s="18" t="str">
        <f t="shared" ref="K2180:K2243" si="210">IF(OR($E2180="",$J2180=""),"",$E2180*$J2180)</f>
        <v/>
      </c>
      <c r="N2180" s="23" t="str">
        <f t="shared" ref="N2180:N2243" si="211">IF($A2180="","",$A2180*100000+ROW())</f>
        <v/>
      </c>
    </row>
    <row r="2181" spans="8:14" x14ac:dyDescent="0.25">
      <c r="H2181" s="18" t="str">
        <f t="shared" si="207"/>
        <v/>
      </c>
      <c r="I2181" s="26" t="str">
        <f t="shared" si="208"/>
        <v/>
      </c>
      <c r="J2181" s="18" t="str">
        <f t="shared" si="209"/>
        <v/>
      </c>
      <c r="K2181" s="18" t="str">
        <f t="shared" si="210"/>
        <v/>
      </c>
      <c r="N2181" s="23" t="str">
        <f t="shared" si="211"/>
        <v/>
      </c>
    </row>
    <row r="2182" spans="8:14" x14ac:dyDescent="0.25">
      <c r="H2182" s="18" t="str">
        <f t="shared" si="207"/>
        <v/>
      </c>
      <c r="I2182" s="26" t="str">
        <f t="shared" si="208"/>
        <v/>
      </c>
      <c r="J2182" s="18" t="str">
        <f t="shared" si="209"/>
        <v/>
      </c>
      <c r="K2182" s="18" t="str">
        <f t="shared" si="210"/>
        <v/>
      </c>
      <c r="N2182" s="23" t="str">
        <f t="shared" si="211"/>
        <v/>
      </c>
    </row>
    <row r="2183" spans="8:14" x14ac:dyDescent="0.25">
      <c r="H2183" s="18" t="str">
        <f t="shared" si="207"/>
        <v/>
      </c>
      <c r="I2183" s="26" t="str">
        <f t="shared" si="208"/>
        <v/>
      </c>
      <c r="J2183" s="18" t="str">
        <f t="shared" si="209"/>
        <v/>
      </c>
      <c r="K2183" s="18" t="str">
        <f t="shared" si="210"/>
        <v/>
      </c>
      <c r="N2183" s="23" t="str">
        <f t="shared" si="211"/>
        <v/>
      </c>
    </row>
    <row r="2184" spans="8:14" x14ac:dyDescent="0.25">
      <c r="H2184" s="18" t="str">
        <f t="shared" si="207"/>
        <v/>
      </c>
      <c r="I2184" s="26" t="str">
        <f t="shared" si="208"/>
        <v/>
      </c>
      <c r="J2184" s="18" t="str">
        <f t="shared" si="209"/>
        <v/>
      </c>
      <c r="K2184" s="18" t="str">
        <f t="shared" si="210"/>
        <v/>
      </c>
      <c r="N2184" s="23" t="str">
        <f t="shared" si="211"/>
        <v/>
      </c>
    </row>
    <row r="2185" spans="8:14" x14ac:dyDescent="0.25">
      <c r="H2185" s="18" t="str">
        <f t="shared" si="207"/>
        <v/>
      </c>
      <c r="I2185" s="26" t="str">
        <f t="shared" si="208"/>
        <v/>
      </c>
      <c r="J2185" s="18" t="str">
        <f t="shared" si="209"/>
        <v/>
      </c>
      <c r="K2185" s="18" t="str">
        <f t="shared" si="210"/>
        <v/>
      </c>
      <c r="N2185" s="23" t="str">
        <f t="shared" si="211"/>
        <v/>
      </c>
    </row>
    <row r="2186" spans="8:14" x14ac:dyDescent="0.25">
      <c r="H2186" s="18" t="str">
        <f t="shared" si="207"/>
        <v/>
      </c>
      <c r="I2186" s="26" t="str">
        <f t="shared" si="208"/>
        <v/>
      </c>
      <c r="J2186" s="18" t="str">
        <f t="shared" si="209"/>
        <v/>
      </c>
      <c r="K2186" s="18" t="str">
        <f t="shared" si="210"/>
        <v/>
      </c>
      <c r="N2186" s="23" t="str">
        <f t="shared" si="211"/>
        <v/>
      </c>
    </row>
    <row r="2187" spans="8:14" x14ac:dyDescent="0.25">
      <c r="H2187" s="18" t="str">
        <f t="shared" si="207"/>
        <v/>
      </c>
      <c r="I2187" s="26" t="str">
        <f t="shared" si="208"/>
        <v/>
      </c>
      <c r="J2187" s="18" t="str">
        <f t="shared" si="209"/>
        <v/>
      </c>
      <c r="K2187" s="18" t="str">
        <f t="shared" si="210"/>
        <v/>
      </c>
      <c r="N2187" s="23" t="str">
        <f t="shared" si="211"/>
        <v/>
      </c>
    </row>
    <row r="2188" spans="8:14" x14ac:dyDescent="0.25">
      <c r="H2188" s="18" t="str">
        <f t="shared" si="207"/>
        <v/>
      </c>
      <c r="I2188" s="26" t="str">
        <f t="shared" si="208"/>
        <v/>
      </c>
      <c r="J2188" s="18" t="str">
        <f t="shared" si="209"/>
        <v/>
      </c>
      <c r="K2188" s="18" t="str">
        <f t="shared" si="210"/>
        <v/>
      </c>
      <c r="N2188" s="23" t="str">
        <f t="shared" si="211"/>
        <v/>
      </c>
    </row>
    <row r="2189" spans="8:14" x14ac:dyDescent="0.25">
      <c r="H2189" s="18" t="str">
        <f t="shared" si="207"/>
        <v/>
      </c>
      <c r="I2189" s="26" t="str">
        <f t="shared" si="208"/>
        <v/>
      </c>
      <c r="J2189" s="18" t="str">
        <f t="shared" si="209"/>
        <v/>
      </c>
      <c r="K2189" s="18" t="str">
        <f t="shared" si="210"/>
        <v/>
      </c>
      <c r="N2189" s="23" t="str">
        <f t="shared" si="211"/>
        <v/>
      </c>
    </row>
    <row r="2190" spans="8:14" x14ac:dyDescent="0.25">
      <c r="H2190" s="18" t="str">
        <f t="shared" si="207"/>
        <v/>
      </c>
      <c r="I2190" s="26" t="str">
        <f t="shared" si="208"/>
        <v/>
      </c>
      <c r="J2190" s="18" t="str">
        <f t="shared" si="209"/>
        <v/>
      </c>
      <c r="K2190" s="18" t="str">
        <f t="shared" si="210"/>
        <v/>
      </c>
      <c r="N2190" s="23" t="str">
        <f t="shared" si="211"/>
        <v/>
      </c>
    </row>
    <row r="2191" spans="8:14" x14ac:dyDescent="0.25">
      <c r="H2191" s="18" t="str">
        <f t="shared" si="207"/>
        <v/>
      </c>
      <c r="I2191" s="26" t="str">
        <f t="shared" si="208"/>
        <v/>
      </c>
      <c r="J2191" s="18" t="str">
        <f t="shared" si="209"/>
        <v/>
      </c>
      <c r="K2191" s="18" t="str">
        <f t="shared" si="210"/>
        <v/>
      </c>
      <c r="N2191" s="23" t="str">
        <f t="shared" si="211"/>
        <v/>
      </c>
    </row>
    <row r="2192" spans="8:14" x14ac:dyDescent="0.25">
      <c r="H2192" s="18" t="str">
        <f t="shared" si="207"/>
        <v/>
      </c>
      <c r="I2192" s="26" t="str">
        <f t="shared" si="208"/>
        <v/>
      </c>
      <c r="J2192" s="18" t="str">
        <f t="shared" si="209"/>
        <v/>
      </c>
      <c r="K2192" s="18" t="str">
        <f t="shared" si="210"/>
        <v/>
      </c>
      <c r="N2192" s="23" t="str">
        <f t="shared" si="211"/>
        <v/>
      </c>
    </row>
    <row r="2193" spans="8:14" x14ac:dyDescent="0.25">
      <c r="H2193" s="18" t="str">
        <f t="shared" si="207"/>
        <v/>
      </c>
      <c r="I2193" s="26" t="str">
        <f t="shared" si="208"/>
        <v/>
      </c>
      <c r="J2193" s="18" t="str">
        <f t="shared" si="209"/>
        <v/>
      </c>
      <c r="K2193" s="18" t="str">
        <f t="shared" si="210"/>
        <v/>
      </c>
      <c r="N2193" s="23" t="str">
        <f t="shared" si="211"/>
        <v/>
      </c>
    </row>
    <row r="2194" spans="8:14" x14ac:dyDescent="0.25">
      <c r="H2194" s="18" t="str">
        <f t="shared" si="207"/>
        <v/>
      </c>
      <c r="I2194" s="26" t="str">
        <f t="shared" si="208"/>
        <v/>
      </c>
      <c r="J2194" s="18" t="str">
        <f t="shared" si="209"/>
        <v/>
      </c>
      <c r="K2194" s="18" t="str">
        <f t="shared" si="210"/>
        <v/>
      </c>
      <c r="N2194" s="23" t="str">
        <f t="shared" si="211"/>
        <v/>
      </c>
    </row>
    <row r="2195" spans="8:14" x14ac:dyDescent="0.25">
      <c r="H2195" s="18" t="str">
        <f t="shared" si="207"/>
        <v/>
      </c>
      <c r="I2195" s="26" t="str">
        <f t="shared" si="208"/>
        <v/>
      </c>
      <c r="J2195" s="18" t="str">
        <f t="shared" si="209"/>
        <v/>
      </c>
      <c r="K2195" s="18" t="str">
        <f t="shared" si="210"/>
        <v/>
      </c>
      <c r="N2195" s="23" t="str">
        <f t="shared" si="211"/>
        <v/>
      </c>
    </row>
    <row r="2196" spans="8:14" x14ac:dyDescent="0.25">
      <c r="H2196" s="18" t="str">
        <f t="shared" si="207"/>
        <v/>
      </c>
      <c r="I2196" s="26" t="str">
        <f t="shared" si="208"/>
        <v/>
      </c>
      <c r="J2196" s="18" t="str">
        <f t="shared" si="209"/>
        <v/>
      </c>
      <c r="K2196" s="18" t="str">
        <f t="shared" si="210"/>
        <v/>
      </c>
      <c r="N2196" s="23" t="str">
        <f t="shared" si="211"/>
        <v/>
      </c>
    </row>
    <row r="2197" spans="8:14" x14ac:dyDescent="0.25">
      <c r="H2197" s="18" t="str">
        <f t="shared" si="207"/>
        <v/>
      </c>
      <c r="I2197" s="26" t="str">
        <f t="shared" si="208"/>
        <v/>
      </c>
      <c r="J2197" s="18" t="str">
        <f t="shared" si="209"/>
        <v/>
      </c>
      <c r="K2197" s="18" t="str">
        <f t="shared" si="210"/>
        <v/>
      </c>
      <c r="N2197" s="23" t="str">
        <f t="shared" si="211"/>
        <v/>
      </c>
    </row>
    <row r="2198" spans="8:14" x14ac:dyDescent="0.25">
      <c r="H2198" s="18" t="str">
        <f t="shared" si="207"/>
        <v/>
      </c>
      <c r="I2198" s="26" t="str">
        <f t="shared" si="208"/>
        <v/>
      </c>
      <c r="J2198" s="18" t="str">
        <f t="shared" si="209"/>
        <v/>
      </c>
      <c r="K2198" s="18" t="str">
        <f t="shared" si="210"/>
        <v/>
      </c>
      <c r="N2198" s="23" t="str">
        <f t="shared" si="211"/>
        <v/>
      </c>
    </row>
    <row r="2199" spans="8:14" x14ac:dyDescent="0.25">
      <c r="H2199" s="18" t="str">
        <f t="shared" si="207"/>
        <v/>
      </c>
      <c r="I2199" s="26" t="str">
        <f t="shared" si="208"/>
        <v/>
      </c>
      <c r="J2199" s="18" t="str">
        <f t="shared" si="209"/>
        <v/>
      </c>
      <c r="K2199" s="18" t="str">
        <f t="shared" si="210"/>
        <v/>
      </c>
      <c r="N2199" s="23" t="str">
        <f t="shared" si="211"/>
        <v/>
      </c>
    </row>
    <row r="2200" spans="8:14" x14ac:dyDescent="0.25">
      <c r="H2200" s="18" t="str">
        <f t="shared" si="207"/>
        <v/>
      </c>
      <c r="I2200" s="26" t="str">
        <f t="shared" si="208"/>
        <v/>
      </c>
      <c r="J2200" s="18" t="str">
        <f t="shared" si="209"/>
        <v/>
      </c>
      <c r="K2200" s="18" t="str">
        <f t="shared" si="210"/>
        <v/>
      </c>
      <c r="N2200" s="23" t="str">
        <f t="shared" si="211"/>
        <v/>
      </c>
    </row>
    <row r="2201" spans="8:14" x14ac:dyDescent="0.25">
      <c r="H2201" s="18" t="str">
        <f t="shared" si="207"/>
        <v/>
      </c>
      <c r="I2201" s="26" t="str">
        <f t="shared" si="208"/>
        <v/>
      </c>
      <c r="J2201" s="18" t="str">
        <f t="shared" si="209"/>
        <v/>
      </c>
      <c r="K2201" s="18" t="str">
        <f t="shared" si="210"/>
        <v/>
      </c>
      <c r="N2201" s="23" t="str">
        <f t="shared" si="211"/>
        <v/>
      </c>
    </row>
    <row r="2202" spans="8:14" x14ac:dyDescent="0.25">
      <c r="H2202" s="18" t="str">
        <f t="shared" si="207"/>
        <v/>
      </c>
      <c r="I2202" s="26" t="str">
        <f t="shared" si="208"/>
        <v/>
      </c>
      <c r="J2202" s="18" t="str">
        <f t="shared" si="209"/>
        <v/>
      </c>
      <c r="K2202" s="18" t="str">
        <f t="shared" si="210"/>
        <v/>
      </c>
      <c r="N2202" s="23" t="str">
        <f t="shared" si="211"/>
        <v/>
      </c>
    </row>
    <row r="2203" spans="8:14" x14ac:dyDescent="0.25">
      <c r="H2203" s="18" t="str">
        <f t="shared" si="207"/>
        <v/>
      </c>
      <c r="I2203" s="26" t="str">
        <f t="shared" si="208"/>
        <v/>
      </c>
      <c r="J2203" s="18" t="str">
        <f t="shared" si="209"/>
        <v/>
      </c>
      <c r="K2203" s="18" t="str">
        <f t="shared" si="210"/>
        <v/>
      </c>
      <c r="N2203" s="23" t="str">
        <f t="shared" si="211"/>
        <v/>
      </c>
    </row>
    <row r="2204" spans="8:14" x14ac:dyDescent="0.25">
      <c r="H2204" s="18" t="str">
        <f t="shared" si="207"/>
        <v/>
      </c>
      <c r="I2204" s="26" t="str">
        <f t="shared" si="208"/>
        <v/>
      </c>
      <c r="J2204" s="18" t="str">
        <f t="shared" si="209"/>
        <v/>
      </c>
      <c r="K2204" s="18" t="str">
        <f t="shared" si="210"/>
        <v/>
      </c>
      <c r="N2204" s="23" t="str">
        <f t="shared" si="211"/>
        <v/>
      </c>
    </row>
    <row r="2205" spans="8:14" x14ac:dyDescent="0.25">
      <c r="H2205" s="18" t="str">
        <f t="shared" si="207"/>
        <v/>
      </c>
      <c r="I2205" s="26" t="str">
        <f t="shared" si="208"/>
        <v/>
      </c>
      <c r="J2205" s="18" t="str">
        <f t="shared" si="209"/>
        <v/>
      </c>
      <c r="K2205" s="18" t="str">
        <f t="shared" si="210"/>
        <v/>
      </c>
      <c r="N2205" s="23" t="str">
        <f t="shared" si="211"/>
        <v/>
      </c>
    </row>
    <row r="2206" spans="8:14" x14ac:dyDescent="0.25">
      <c r="H2206" s="18" t="str">
        <f t="shared" si="207"/>
        <v/>
      </c>
      <c r="I2206" s="26" t="str">
        <f t="shared" si="208"/>
        <v/>
      </c>
      <c r="J2206" s="18" t="str">
        <f t="shared" si="209"/>
        <v/>
      </c>
      <c r="K2206" s="18" t="str">
        <f t="shared" si="210"/>
        <v/>
      </c>
      <c r="N2206" s="23" t="str">
        <f t="shared" si="211"/>
        <v/>
      </c>
    </row>
    <row r="2207" spans="8:14" x14ac:dyDescent="0.25">
      <c r="H2207" s="18" t="str">
        <f t="shared" si="207"/>
        <v/>
      </c>
      <c r="I2207" s="26" t="str">
        <f t="shared" si="208"/>
        <v/>
      </c>
      <c r="J2207" s="18" t="str">
        <f t="shared" si="209"/>
        <v/>
      </c>
      <c r="K2207" s="18" t="str">
        <f t="shared" si="210"/>
        <v/>
      </c>
      <c r="N2207" s="23" t="str">
        <f t="shared" si="211"/>
        <v/>
      </c>
    </row>
    <row r="2208" spans="8:14" x14ac:dyDescent="0.25">
      <c r="H2208" s="18" t="str">
        <f t="shared" si="207"/>
        <v/>
      </c>
      <c r="I2208" s="26" t="str">
        <f t="shared" si="208"/>
        <v/>
      </c>
      <c r="J2208" s="18" t="str">
        <f t="shared" si="209"/>
        <v/>
      </c>
      <c r="K2208" s="18" t="str">
        <f t="shared" si="210"/>
        <v/>
      </c>
      <c r="N2208" s="23" t="str">
        <f t="shared" si="211"/>
        <v/>
      </c>
    </row>
    <row r="2209" spans="8:14" x14ac:dyDescent="0.25">
      <c r="H2209" s="18" t="str">
        <f t="shared" si="207"/>
        <v/>
      </c>
      <c r="I2209" s="26" t="str">
        <f t="shared" si="208"/>
        <v/>
      </c>
      <c r="J2209" s="18" t="str">
        <f t="shared" si="209"/>
        <v/>
      </c>
      <c r="K2209" s="18" t="str">
        <f t="shared" si="210"/>
        <v/>
      </c>
      <c r="N2209" s="23" t="str">
        <f t="shared" si="211"/>
        <v/>
      </c>
    </row>
    <row r="2210" spans="8:14" x14ac:dyDescent="0.25">
      <c r="H2210" s="18" t="str">
        <f t="shared" si="207"/>
        <v/>
      </c>
      <c r="I2210" s="26" t="str">
        <f t="shared" si="208"/>
        <v/>
      </c>
      <c r="J2210" s="18" t="str">
        <f t="shared" si="209"/>
        <v/>
      </c>
      <c r="K2210" s="18" t="str">
        <f t="shared" si="210"/>
        <v/>
      </c>
      <c r="N2210" s="23" t="str">
        <f t="shared" si="211"/>
        <v/>
      </c>
    </row>
    <row r="2211" spans="8:14" x14ac:dyDescent="0.25">
      <c r="H2211" s="18" t="str">
        <f t="shared" si="207"/>
        <v/>
      </c>
      <c r="I2211" s="26" t="str">
        <f t="shared" si="208"/>
        <v/>
      </c>
      <c r="J2211" s="18" t="str">
        <f t="shared" si="209"/>
        <v/>
      </c>
      <c r="K2211" s="18" t="str">
        <f t="shared" si="210"/>
        <v/>
      </c>
      <c r="N2211" s="23" t="str">
        <f t="shared" si="211"/>
        <v/>
      </c>
    </row>
    <row r="2212" spans="8:14" x14ac:dyDescent="0.25">
      <c r="H2212" s="18" t="str">
        <f t="shared" si="207"/>
        <v/>
      </c>
      <c r="I2212" s="26" t="str">
        <f t="shared" si="208"/>
        <v/>
      </c>
      <c r="J2212" s="18" t="str">
        <f t="shared" si="209"/>
        <v/>
      </c>
      <c r="K2212" s="18" t="str">
        <f t="shared" si="210"/>
        <v/>
      </c>
      <c r="N2212" s="23" t="str">
        <f t="shared" si="211"/>
        <v/>
      </c>
    </row>
    <row r="2213" spans="8:14" x14ac:dyDescent="0.25">
      <c r="H2213" s="18" t="str">
        <f t="shared" si="207"/>
        <v/>
      </c>
      <c r="I2213" s="26" t="str">
        <f t="shared" si="208"/>
        <v/>
      </c>
      <c r="J2213" s="18" t="str">
        <f t="shared" si="209"/>
        <v/>
      </c>
      <c r="K2213" s="18" t="str">
        <f t="shared" si="210"/>
        <v/>
      </c>
      <c r="N2213" s="23" t="str">
        <f t="shared" si="211"/>
        <v/>
      </c>
    </row>
    <row r="2214" spans="8:14" x14ac:dyDescent="0.25">
      <c r="H2214" s="18" t="str">
        <f t="shared" si="207"/>
        <v/>
      </c>
      <c r="I2214" s="26" t="str">
        <f t="shared" si="208"/>
        <v/>
      </c>
      <c r="J2214" s="18" t="str">
        <f t="shared" si="209"/>
        <v/>
      </c>
      <c r="K2214" s="18" t="str">
        <f t="shared" si="210"/>
        <v/>
      </c>
      <c r="N2214" s="23" t="str">
        <f t="shared" si="211"/>
        <v/>
      </c>
    </row>
    <row r="2215" spans="8:14" x14ac:dyDescent="0.25">
      <c r="H2215" s="18" t="str">
        <f t="shared" si="207"/>
        <v/>
      </c>
      <c r="I2215" s="26" t="str">
        <f t="shared" si="208"/>
        <v/>
      </c>
      <c r="J2215" s="18" t="str">
        <f t="shared" si="209"/>
        <v/>
      </c>
      <c r="K2215" s="18" t="str">
        <f t="shared" si="210"/>
        <v/>
      </c>
      <c r="N2215" s="23" t="str">
        <f t="shared" si="211"/>
        <v/>
      </c>
    </row>
    <row r="2216" spans="8:14" x14ac:dyDescent="0.25">
      <c r="H2216" s="18" t="str">
        <f t="shared" si="207"/>
        <v/>
      </c>
      <c r="I2216" s="26" t="str">
        <f t="shared" si="208"/>
        <v/>
      </c>
      <c r="J2216" s="18" t="str">
        <f t="shared" si="209"/>
        <v/>
      </c>
      <c r="K2216" s="18" t="str">
        <f t="shared" si="210"/>
        <v/>
      </c>
      <c r="N2216" s="23" t="str">
        <f t="shared" si="211"/>
        <v/>
      </c>
    </row>
    <row r="2217" spans="8:14" x14ac:dyDescent="0.25">
      <c r="H2217" s="18" t="str">
        <f t="shared" si="207"/>
        <v/>
      </c>
      <c r="I2217" s="26" t="str">
        <f t="shared" si="208"/>
        <v/>
      </c>
      <c r="J2217" s="18" t="str">
        <f t="shared" si="209"/>
        <v/>
      </c>
      <c r="K2217" s="18" t="str">
        <f t="shared" si="210"/>
        <v/>
      </c>
      <c r="N2217" s="23" t="str">
        <f t="shared" si="211"/>
        <v/>
      </c>
    </row>
    <row r="2218" spans="8:14" x14ac:dyDescent="0.25">
      <c r="H2218" s="18" t="str">
        <f t="shared" si="207"/>
        <v/>
      </c>
      <c r="I2218" s="26" t="str">
        <f t="shared" si="208"/>
        <v/>
      </c>
      <c r="J2218" s="18" t="str">
        <f t="shared" si="209"/>
        <v/>
      </c>
      <c r="K2218" s="18" t="str">
        <f t="shared" si="210"/>
        <v/>
      </c>
      <c r="N2218" s="23" t="str">
        <f t="shared" si="211"/>
        <v/>
      </c>
    </row>
    <row r="2219" spans="8:14" x14ac:dyDescent="0.25">
      <c r="H2219" s="18" t="str">
        <f t="shared" si="207"/>
        <v/>
      </c>
      <c r="I2219" s="26" t="str">
        <f t="shared" si="208"/>
        <v/>
      </c>
      <c r="J2219" s="18" t="str">
        <f t="shared" si="209"/>
        <v/>
      </c>
      <c r="K2219" s="18" t="str">
        <f t="shared" si="210"/>
        <v/>
      </c>
      <c r="N2219" s="23" t="str">
        <f t="shared" si="211"/>
        <v/>
      </c>
    </row>
    <row r="2220" spans="8:14" x14ac:dyDescent="0.25">
      <c r="H2220" s="18" t="str">
        <f t="shared" si="207"/>
        <v/>
      </c>
      <c r="I2220" s="26" t="str">
        <f t="shared" si="208"/>
        <v/>
      </c>
      <c r="J2220" s="18" t="str">
        <f t="shared" si="209"/>
        <v/>
      </c>
      <c r="K2220" s="18" t="str">
        <f t="shared" si="210"/>
        <v/>
      </c>
      <c r="N2220" s="23" t="str">
        <f t="shared" si="211"/>
        <v/>
      </c>
    </row>
    <row r="2221" spans="8:14" x14ac:dyDescent="0.25">
      <c r="H2221" s="18" t="str">
        <f t="shared" si="207"/>
        <v/>
      </c>
      <c r="I2221" s="26" t="str">
        <f t="shared" si="208"/>
        <v/>
      </c>
      <c r="J2221" s="18" t="str">
        <f t="shared" si="209"/>
        <v/>
      </c>
      <c r="K2221" s="18" t="str">
        <f t="shared" si="210"/>
        <v/>
      </c>
      <c r="N2221" s="23" t="str">
        <f t="shared" si="211"/>
        <v/>
      </c>
    </row>
    <row r="2222" spans="8:14" x14ac:dyDescent="0.25">
      <c r="H2222" s="18" t="str">
        <f t="shared" si="207"/>
        <v/>
      </c>
      <c r="I2222" s="26" t="str">
        <f t="shared" si="208"/>
        <v/>
      </c>
      <c r="J2222" s="18" t="str">
        <f t="shared" si="209"/>
        <v/>
      </c>
      <c r="K2222" s="18" t="str">
        <f t="shared" si="210"/>
        <v/>
      </c>
      <c r="N2222" s="23" t="str">
        <f t="shared" si="211"/>
        <v/>
      </c>
    </row>
    <row r="2223" spans="8:14" x14ac:dyDescent="0.25">
      <c r="H2223" s="18" t="str">
        <f t="shared" si="207"/>
        <v/>
      </c>
      <c r="I2223" s="26" t="str">
        <f t="shared" si="208"/>
        <v/>
      </c>
      <c r="J2223" s="18" t="str">
        <f t="shared" si="209"/>
        <v/>
      </c>
      <c r="K2223" s="18" t="str">
        <f t="shared" si="210"/>
        <v/>
      </c>
      <c r="N2223" s="23" t="str">
        <f t="shared" si="211"/>
        <v/>
      </c>
    </row>
    <row r="2224" spans="8:14" x14ac:dyDescent="0.25">
      <c r="H2224" s="18" t="str">
        <f t="shared" si="207"/>
        <v/>
      </c>
      <c r="I2224" s="26" t="str">
        <f t="shared" si="208"/>
        <v/>
      </c>
      <c r="J2224" s="18" t="str">
        <f t="shared" si="209"/>
        <v/>
      </c>
      <c r="K2224" s="18" t="str">
        <f t="shared" si="210"/>
        <v/>
      </c>
      <c r="N2224" s="23" t="str">
        <f t="shared" si="211"/>
        <v/>
      </c>
    </row>
    <row r="2225" spans="8:14" x14ac:dyDescent="0.25">
      <c r="H2225" s="18" t="str">
        <f t="shared" si="207"/>
        <v/>
      </c>
      <c r="I2225" s="26" t="str">
        <f t="shared" si="208"/>
        <v/>
      </c>
      <c r="J2225" s="18" t="str">
        <f t="shared" si="209"/>
        <v/>
      </c>
      <c r="K2225" s="18" t="str">
        <f t="shared" si="210"/>
        <v/>
      </c>
      <c r="N2225" s="23" t="str">
        <f t="shared" si="211"/>
        <v/>
      </c>
    </row>
    <row r="2226" spans="8:14" x14ac:dyDescent="0.25">
      <c r="H2226" s="18" t="str">
        <f t="shared" si="207"/>
        <v/>
      </c>
      <c r="I2226" s="26" t="str">
        <f t="shared" si="208"/>
        <v/>
      </c>
      <c r="J2226" s="18" t="str">
        <f t="shared" si="209"/>
        <v/>
      </c>
      <c r="K2226" s="18" t="str">
        <f t="shared" si="210"/>
        <v/>
      </c>
      <c r="N2226" s="23" t="str">
        <f t="shared" si="211"/>
        <v/>
      </c>
    </row>
    <row r="2227" spans="8:14" x14ac:dyDescent="0.25">
      <c r="H2227" s="18" t="str">
        <f t="shared" si="207"/>
        <v/>
      </c>
      <c r="I2227" s="26" t="str">
        <f t="shared" si="208"/>
        <v/>
      </c>
      <c r="J2227" s="18" t="str">
        <f t="shared" si="209"/>
        <v/>
      </c>
      <c r="K2227" s="18" t="str">
        <f t="shared" si="210"/>
        <v/>
      </c>
      <c r="N2227" s="23" t="str">
        <f t="shared" si="211"/>
        <v/>
      </c>
    </row>
    <row r="2228" spans="8:14" x14ac:dyDescent="0.25">
      <c r="H2228" s="18" t="str">
        <f t="shared" si="207"/>
        <v/>
      </c>
      <c r="I2228" s="26" t="str">
        <f t="shared" si="208"/>
        <v/>
      </c>
      <c r="J2228" s="18" t="str">
        <f t="shared" si="209"/>
        <v/>
      </c>
      <c r="K2228" s="18" t="str">
        <f t="shared" si="210"/>
        <v/>
      </c>
      <c r="N2228" s="23" t="str">
        <f t="shared" si="211"/>
        <v/>
      </c>
    </row>
    <row r="2229" spans="8:14" x14ac:dyDescent="0.25">
      <c r="H2229" s="18" t="str">
        <f t="shared" si="207"/>
        <v/>
      </c>
      <c r="I2229" s="26" t="str">
        <f t="shared" si="208"/>
        <v/>
      </c>
      <c r="J2229" s="18" t="str">
        <f t="shared" si="209"/>
        <v/>
      </c>
      <c r="K2229" s="18" t="str">
        <f t="shared" si="210"/>
        <v/>
      </c>
      <c r="N2229" s="23" t="str">
        <f t="shared" si="211"/>
        <v/>
      </c>
    </row>
    <row r="2230" spans="8:14" x14ac:dyDescent="0.25">
      <c r="H2230" s="18" t="str">
        <f t="shared" si="207"/>
        <v/>
      </c>
      <c r="I2230" s="26" t="str">
        <f t="shared" si="208"/>
        <v/>
      </c>
      <c r="J2230" s="18" t="str">
        <f t="shared" si="209"/>
        <v/>
      </c>
      <c r="K2230" s="18" t="str">
        <f t="shared" si="210"/>
        <v/>
      </c>
      <c r="N2230" s="23" t="str">
        <f t="shared" si="211"/>
        <v/>
      </c>
    </row>
    <row r="2231" spans="8:14" x14ac:dyDescent="0.25">
      <c r="H2231" s="18" t="str">
        <f t="shared" si="207"/>
        <v/>
      </c>
      <c r="I2231" s="26" t="str">
        <f t="shared" si="208"/>
        <v/>
      </c>
      <c r="J2231" s="18" t="str">
        <f t="shared" si="209"/>
        <v/>
      </c>
      <c r="K2231" s="18" t="str">
        <f t="shared" si="210"/>
        <v/>
      </c>
      <c r="N2231" s="23" t="str">
        <f t="shared" si="211"/>
        <v/>
      </c>
    </row>
    <row r="2232" spans="8:14" x14ac:dyDescent="0.25">
      <c r="H2232" s="18" t="str">
        <f t="shared" si="207"/>
        <v/>
      </c>
      <c r="I2232" s="26" t="str">
        <f t="shared" si="208"/>
        <v/>
      </c>
      <c r="J2232" s="18" t="str">
        <f t="shared" si="209"/>
        <v/>
      </c>
      <c r="K2232" s="18" t="str">
        <f t="shared" si="210"/>
        <v/>
      </c>
      <c r="N2232" s="23" t="str">
        <f t="shared" si="211"/>
        <v/>
      </c>
    </row>
    <row r="2233" spans="8:14" x14ac:dyDescent="0.25">
      <c r="H2233" s="18" t="str">
        <f t="shared" si="207"/>
        <v/>
      </c>
      <c r="I2233" s="26" t="str">
        <f t="shared" si="208"/>
        <v/>
      </c>
      <c r="J2233" s="18" t="str">
        <f t="shared" si="209"/>
        <v/>
      </c>
      <c r="K2233" s="18" t="str">
        <f t="shared" si="210"/>
        <v/>
      </c>
      <c r="N2233" s="23" t="str">
        <f t="shared" si="211"/>
        <v/>
      </c>
    </row>
    <row r="2234" spans="8:14" x14ac:dyDescent="0.25">
      <c r="H2234" s="18" t="str">
        <f t="shared" si="207"/>
        <v/>
      </c>
      <c r="I2234" s="26" t="str">
        <f t="shared" si="208"/>
        <v/>
      </c>
      <c r="J2234" s="18" t="str">
        <f t="shared" si="209"/>
        <v/>
      </c>
      <c r="K2234" s="18" t="str">
        <f t="shared" si="210"/>
        <v/>
      </c>
      <c r="N2234" s="23" t="str">
        <f t="shared" si="211"/>
        <v/>
      </c>
    </row>
    <row r="2235" spans="8:14" x14ac:dyDescent="0.25">
      <c r="H2235" s="18" t="str">
        <f t="shared" si="207"/>
        <v/>
      </c>
      <c r="I2235" s="26" t="str">
        <f t="shared" si="208"/>
        <v/>
      </c>
      <c r="J2235" s="18" t="str">
        <f t="shared" si="209"/>
        <v/>
      </c>
      <c r="K2235" s="18" t="str">
        <f t="shared" si="210"/>
        <v/>
      </c>
      <c r="N2235" s="23" t="str">
        <f t="shared" si="211"/>
        <v/>
      </c>
    </row>
    <row r="2236" spans="8:14" x14ac:dyDescent="0.25">
      <c r="H2236" s="18" t="str">
        <f t="shared" si="207"/>
        <v/>
      </c>
      <c r="I2236" s="26" t="str">
        <f t="shared" si="208"/>
        <v/>
      </c>
      <c r="J2236" s="18" t="str">
        <f t="shared" si="209"/>
        <v/>
      </c>
      <c r="K2236" s="18" t="str">
        <f t="shared" si="210"/>
        <v/>
      </c>
      <c r="N2236" s="23" t="str">
        <f t="shared" si="211"/>
        <v/>
      </c>
    </row>
    <row r="2237" spans="8:14" x14ac:dyDescent="0.25">
      <c r="H2237" s="18" t="str">
        <f t="shared" si="207"/>
        <v/>
      </c>
      <c r="I2237" s="26" t="str">
        <f t="shared" si="208"/>
        <v/>
      </c>
      <c r="J2237" s="18" t="str">
        <f t="shared" si="209"/>
        <v/>
      </c>
      <c r="K2237" s="18" t="str">
        <f t="shared" si="210"/>
        <v/>
      </c>
      <c r="N2237" s="23" t="str">
        <f t="shared" si="211"/>
        <v/>
      </c>
    </row>
    <row r="2238" spans="8:14" x14ac:dyDescent="0.25">
      <c r="H2238" s="18" t="str">
        <f t="shared" si="207"/>
        <v/>
      </c>
      <c r="I2238" s="26" t="str">
        <f t="shared" si="208"/>
        <v/>
      </c>
      <c r="J2238" s="18" t="str">
        <f t="shared" si="209"/>
        <v/>
      </c>
      <c r="K2238" s="18" t="str">
        <f t="shared" si="210"/>
        <v/>
      </c>
      <c r="N2238" s="23" t="str">
        <f t="shared" si="211"/>
        <v/>
      </c>
    </row>
    <row r="2239" spans="8:14" x14ac:dyDescent="0.25">
      <c r="H2239" s="18" t="str">
        <f t="shared" si="207"/>
        <v/>
      </c>
      <c r="I2239" s="26" t="str">
        <f t="shared" si="208"/>
        <v/>
      </c>
      <c r="J2239" s="18" t="str">
        <f t="shared" si="209"/>
        <v/>
      </c>
      <c r="K2239" s="18" t="str">
        <f t="shared" si="210"/>
        <v/>
      </c>
      <c r="N2239" s="23" t="str">
        <f t="shared" si="211"/>
        <v/>
      </c>
    </row>
    <row r="2240" spans="8:14" x14ac:dyDescent="0.25">
      <c r="H2240" s="18" t="str">
        <f t="shared" si="207"/>
        <v/>
      </c>
      <c r="I2240" s="26" t="str">
        <f t="shared" si="208"/>
        <v/>
      </c>
      <c r="J2240" s="18" t="str">
        <f t="shared" si="209"/>
        <v/>
      </c>
      <c r="K2240" s="18" t="str">
        <f t="shared" si="210"/>
        <v/>
      </c>
      <c r="N2240" s="23" t="str">
        <f t="shared" si="211"/>
        <v/>
      </c>
    </row>
    <row r="2241" spans="8:14" x14ac:dyDescent="0.25">
      <c r="H2241" s="18" t="str">
        <f t="shared" si="207"/>
        <v/>
      </c>
      <c r="I2241" s="26" t="str">
        <f t="shared" si="208"/>
        <v/>
      </c>
      <c r="J2241" s="18" t="str">
        <f t="shared" si="209"/>
        <v/>
      </c>
      <c r="K2241" s="18" t="str">
        <f t="shared" si="210"/>
        <v/>
      </c>
      <c r="N2241" s="23" t="str">
        <f t="shared" si="211"/>
        <v/>
      </c>
    </row>
    <row r="2242" spans="8:14" x14ac:dyDescent="0.25">
      <c r="H2242" s="18" t="str">
        <f t="shared" si="207"/>
        <v/>
      </c>
      <c r="I2242" s="26" t="str">
        <f t="shared" si="208"/>
        <v/>
      </c>
      <c r="J2242" s="18" t="str">
        <f t="shared" si="209"/>
        <v/>
      </c>
      <c r="K2242" s="18" t="str">
        <f t="shared" si="210"/>
        <v/>
      </c>
      <c r="N2242" s="23" t="str">
        <f t="shared" si="211"/>
        <v/>
      </c>
    </row>
    <row r="2243" spans="8:14" x14ac:dyDescent="0.25">
      <c r="H2243" s="18" t="str">
        <f t="shared" si="207"/>
        <v/>
      </c>
      <c r="I2243" s="26" t="str">
        <f t="shared" si="208"/>
        <v/>
      </c>
      <c r="J2243" s="18" t="str">
        <f t="shared" si="209"/>
        <v/>
      </c>
      <c r="K2243" s="18" t="str">
        <f t="shared" si="210"/>
        <v/>
      </c>
      <c r="N2243" s="23" t="str">
        <f t="shared" si="211"/>
        <v/>
      </c>
    </row>
    <row r="2244" spans="8:14" x14ac:dyDescent="0.25">
      <c r="H2244" s="18" t="str">
        <f t="shared" ref="H2244:H2307" si="212">IF(OR($E2244="",$G2244=""),"",$E2244*$G2244)</f>
        <v/>
      </c>
      <c r="I2244" s="26" t="str">
        <f t="shared" ref="I2244:I2307" si="213">IF($F2244="","",IFERROR(INDEX(CurRate,MATCH($F2244,CurCode,0)),""))</f>
        <v/>
      </c>
      <c r="J2244" s="18" t="str">
        <f t="shared" ref="J2244:J2307" si="214">IF(OR($G2244="",$I2244="",$I2244=0),"",$G2244/$I2244)</f>
        <v/>
      </c>
      <c r="K2244" s="18" t="str">
        <f t="shared" ref="K2244:K2307" si="215">IF(OR($E2244="",$J2244=""),"",$E2244*$J2244)</f>
        <v/>
      </c>
      <c r="N2244" s="23" t="str">
        <f t="shared" ref="N2244:N2307" si="216">IF($A2244="","",$A2244*100000+ROW())</f>
        <v/>
      </c>
    </row>
    <row r="2245" spans="8:14" x14ac:dyDescent="0.25">
      <c r="H2245" s="18" t="str">
        <f t="shared" si="212"/>
        <v/>
      </c>
      <c r="I2245" s="26" t="str">
        <f t="shared" si="213"/>
        <v/>
      </c>
      <c r="J2245" s="18" t="str">
        <f t="shared" si="214"/>
        <v/>
      </c>
      <c r="K2245" s="18" t="str">
        <f t="shared" si="215"/>
        <v/>
      </c>
      <c r="N2245" s="23" t="str">
        <f t="shared" si="216"/>
        <v/>
      </c>
    </row>
    <row r="2246" spans="8:14" x14ac:dyDescent="0.25">
      <c r="H2246" s="18" t="str">
        <f t="shared" si="212"/>
        <v/>
      </c>
      <c r="I2246" s="26" t="str">
        <f t="shared" si="213"/>
        <v/>
      </c>
      <c r="J2246" s="18" t="str">
        <f t="shared" si="214"/>
        <v/>
      </c>
      <c r="K2246" s="18" t="str">
        <f t="shared" si="215"/>
        <v/>
      </c>
      <c r="N2246" s="23" t="str">
        <f t="shared" si="216"/>
        <v/>
      </c>
    </row>
    <row r="2247" spans="8:14" x14ac:dyDescent="0.25">
      <c r="H2247" s="18" t="str">
        <f t="shared" si="212"/>
        <v/>
      </c>
      <c r="I2247" s="26" t="str">
        <f t="shared" si="213"/>
        <v/>
      </c>
      <c r="J2247" s="18" t="str">
        <f t="shared" si="214"/>
        <v/>
      </c>
      <c r="K2247" s="18" t="str">
        <f t="shared" si="215"/>
        <v/>
      </c>
      <c r="N2247" s="23" t="str">
        <f t="shared" si="216"/>
        <v/>
      </c>
    </row>
    <row r="2248" spans="8:14" x14ac:dyDescent="0.25">
      <c r="H2248" s="18" t="str">
        <f t="shared" si="212"/>
        <v/>
      </c>
      <c r="I2248" s="26" t="str">
        <f t="shared" si="213"/>
        <v/>
      </c>
      <c r="J2248" s="18" t="str">
        <f t="shared" si="214"/>
        <v/>
      </c>
      <c r="K2248" s="18" t="str">
        <f t="shared" si="215"/>
        <v/>
      </c>
      <c r="N2248" s="23" t="str">
        <f t="shared" si="216"/>
        <v/>
      </c>
    </row>
    <row r="2249" spans="8:14" x14ac:dyDescent="0.25">
      <c r="H2249" s="18" t="str">
        <f t="shared" si="212"/>
        <v/>
      </c>
      <c r="I2249" s="26" t="str">
        <f t="shared" si="213"/>
        <v/>
      </c>
      <c r="J2249" s="18" t="str">
        <f t="shared" si="214"/>
        <v/>
      </c>
      <c r="K2249" s="18" t="str">
        <f t="shared" si="215"/>
        <v/>
      </c>
      <c r="N2249" s="23" t="str">
        <f t="shared" si="216"/>
        <v/>
      </c>
    </row>
    <row r="2250" spans="8:14" x14ac:dyDescent="0.25">
      <c r="H2250" s="18" t="str">
        <f t="shared" si="212"/>
        <v/>
      </c>
      <c r="I2250" s="26" t="str">
        <f t="shared" si="213"/>
        <v/>
      </c>
      <c r="J2250" s="18" t="str">
        <f t="shared" si="214"/>
        <v/>
      </c>
      <c r="K2250" s="18" t="str">
        <f t="shared" si="215"/>
        <v/>
      </c>
      <c r="N2250" s="23" t="str">
        <f t="shared" si="216"/>
        <v/>
      </c>
    </row>
    <row r="2251" spans="8:14" x14ac:dyDescent="0.25">
      <c r="H2251" s="18" t="str">
        <f t="shared" si="212"/>
        <v/>
      </c>
      <c r="I2251" s="26" t="str">
        <f t="shared" si="213"/>
        <v/>
      </c>
      <c r="J2251" s="18" t="str">
        <f t="shared" si="214"/>
        <v/>
      </c>
      <c r="K2251" s="18" t="str">
        <f t="shared" si="215"/>
        <v/>
      </c>
      <c r="N2251" s="23" t="str">
        <f t="shared" si="216"/>
        <v/>
      </c>
    </row>
    <row r="2252" spans="8:14" x14ac:dyDescent="0.25">
      <c r="H2252" s="18" t="str">
        <f t="shared" si="212"/>
        <v/>
      </c>
      <c r="I2252" s="26" t="str">
        <f t="shared" si="213"/>
        <v/>
      </c>
      <c r="J2252" s="18" t="str">
        <f t="shared" si="214"/>
        <v/>
      </c>
      <c r="K2252" s="18" t="str">
        <f t="shared" si="215"/>
        <v/>
      </c>
      <c r="N2252" s="23" t="str">
        <f t="shared" si="216"/>
        <v/>
      </c>
    </row>
    <row r="2253" spans="8:14" x14ac:dyDescent="0.25">
      <c r="H2253" s="18" t="str">
        <f t="shared" si="212"/>
        <v/>
      </c>
      <c r="I2253" s="26" t="str">
        <f t="shared" si="213"/>
        <v/>
      </c>
      <c r="J2253" s="18" t="str">
        <f t="shared" si="214"/>
        <v/>
      </c>
      <c r="K2253" s="18" t="str">
        <f t="shared" si="215"/>
        <v/>
      </c>
      <c r="N2253" s="23" t="str">
        <f t="shared" si="216"/>
        <v/>
      </c>
    </row>
    <row r="2254" spans="8:14" x14ac:dyDescent="0.25">
      <c r="H2254" s="18" t="str">
        <f t="shared" si="212"/>
        <v/>
      </c>
      <c r="I2254" s="26" t="str">
        <f t="shared" si="213"/>
        <v/>
      </c>
      <c r="J2254" s="18" t="str">
        <f t="shared" si="214"/>
        <v/>
      </c>
      <c r="K2254" s="18" t="str">
        <f t="shared" si="215"/>
        <v/>
      </c>
      <c r="N2254" s="23" t="str">
        <f t="shared" si="216"/>
        <v/>
      </c>
    </row>
    <row r="2255" spans="8:14" x14ac:dyDescent="0.25">
      <c r="H2255" s="18" t="str">
        <f t="shared" si="212"/>
        <v/>
      </c>
      <c r="I2255" s="26" t="str">
        <f t="shared" si="213"/>
        <v/>
      </c>
      <c r="J2255" s="18" t="str">
        <f t="shared" si="214"/>
        <v/>
      </c>
      <c r="K2255" s="18" t="str">
        <f t="shared" si="215"/>
        <v/>
      </c>
      <c r="N2255" s="23" t="str">
        <f t="shared" si="216"/>
        <v/>
      </c>
    </row>
    <row r="2256" spans="8:14" x14ac:dyDescent="0.25">
      <c r="H2256" s="18" t="str">
        <f t="shared" si="212"/>
        <v/>
      </c>
      <c r="I2256" s="26" t="str">
        <f t="shared" si="213"/>
        <v/>
      </c>
      <c r="J2256" s="18" t="str">
        <f t="shared" si="214"/>
        <v/>
      </c>
      <c r="K2256" s="18" t="str">
        <f t="shared" si="215"/>
        <v/>
      </c>
      <c r="N2256" s="23" t="str">
        <f t="shared" si="216"/>
        <v/>
      </c>
    </row>
    <row r="2257" spans="8:14" x14ac:dyDescent="0.25">
      <c r="H2257" s="18" t="str">
        <f t="shared" si="212"/>
        <v/>
      </c>
      <c r="I2257" s="26" t="str">
        <f t="shared" si="213"/>
        <v/>
      </c>
      <c r="J2257" s="18" t="str">
        <f t="shared" si="214"/>
        <v/>
      </c>
      <c r="K2257" s="18" t="str">
        <f t="shared" si="215"/>
        <v/>
      </c>
      <c r="N2257" s="23" t="str">
        <f t="shared" si="216"/>
        <v/>
      </c>
    </row>
    <row r="2258" spans="8:14" x14ac:dyDescent="0.25">
      <c r="H2258" s="18" t="str">
        <f t="shared" si="212"/>
        <v/>
      </c>
      <c r="I2258" s="26" t="str">
        <f t="shared" si="213"/>
        <v/>
      </c>
      <c r="J2258" s="18" t="str">
        <f t="shared" si="214"/>
        <v/>
      </c>
      <c r="K2258" s="18" t="str">
        <f t="shared" si="215"/>
        <v/>
      </c>
      <c r="N2258" s="23" t="str">
        <f t="shared" si="216"/>
        <v/>
      </c>
    </row>
    <row r="2259" spans="8:14" x14ac:dyDescent="0.25">
      <c r="H2259" s="18" t="str">
        <f t="shared" si="212"/>
        <v/>
      </c>
      <c r="I2259" s="26" t="str">
        <f t="shared" si="213"/>
        <v/>
      </c>
      <c r="J2259" s="18" t="str">
        <f t="shared" si="214"/>
        <v/>
      </c>
      <c r="K2259" s="18" t="str">
        <f t="shared" si="215"/>
        <v/>
      </c>
      <c r="N2259" s="23" t="str">
        <f t="shared" si="216"/>
        <v/>
      </c>
    </row>
    <row r="2260" spans="8:14" x14ac:dyDescent="0.25">
      <c r="H2260" s="18" t="str">
        <f t="shared" si="212"/>
        <v/>
      </c>
      <c r="I2260" s="26" t="str">
        <f t="shared" si="213"/>
        <v/>
      </c>
      <c r="J2260" s="18" t="str">
        <f t="shared" si="214"/>
        <v/>
      </c>
      <c r="K2260" s="18" t="str">
        <f t="shared" si="215"/>
        <v/>
      </c>
      <c r="N2260" s="23" t="str">
        <f t="shared" si="216"/>
        <v/>
      </c>
    </row>
    <row r="2261" spans="8:14" x14ac:dyDescent="0.25">
      <c r="H2261" s="18" t="str">
        <f t="shared" si="212"/>
        <v/>
      </c>
      <c r="I2261" s="26" t="str">
        <f t="shared" si="213"/>
        <v/>
      </c>
      <c r="J2261" s="18" t="str">
        <f t="shared" si="214"/>
        <v/>
      </c>
      <c r="K2261" s="18" t="str">
        <f t="shared" si="215"/>
        <v/>
      </c>
      <c r="N2261" s="23" t="str">
        <f t="shared" si="216"/>
        <v/>
      </c>
    </row>
    <row r="2262" spans="8:14" x14ac:dyDescent="0.25">
      <c r="H2262" s="18" t="str">
        <f t="shared" si="212"/>
        <v/>
      </c>
      <c r="I2262" s="26" t="str">
        <f t="shared" si="213"/>
        <v/>
      </c>
      <c r="J2262" s="18" t="str">
        <f t="shared" si="214"/>
        <v/>
      </c>
      <c r="K2262" s="18" t="str">
        <f t="shared" si="215"/>
        <v/>
      </c>
      <c r="N2262" s="23" t="str">
        <f t="shared" si="216"/>
        <v/>
      </c>
    </row>
    <row r="2263" spans="8:14" x14ac:dyDescent="0.25">
      <c r="H2263" s="18" t="str">
        <f t="shared" si="212"/>
        <v/>
      </c>
      <c r="I2263" s="26" t="str">
        <f t="shared" si="213"/>
        <v/>
      </c>
      <c r="J2263" s="18" t="str">
        <f t="shared" si="214"/>
        <v/>
      </c>
      <c r="K2263" s="18" t="str">
        <f t="shared" si="215"/>
        <v/>
      </c>
      <c r="N2263" s="23" t="str">
        <f t="shared" si="216"/>
        <v/>
      </c>
    </row>
    <row r="2264" spans="8:14" x14ac:dyDescent="0.25">
      <c r="H2264" s="18" t="str">
        <f t="shared" si="212"/>
        <v/>
      </c>
      <c r="I2264" s="26" t="str">
        <f t="shared" si="213"/>
        <v/>
      </c>
      <c r="J2264" s="18" t="str">
        <f t="shared" si="214"/>
        <v/>
      </c>
      <c r="K2264" s="18" t="str">
        <f t="shared" si="215"/>
        <v/>
      </c>
      <c r="N2264" s="23" t="str">
        <f t="shared" si="216"/>
        <v/>
      </c>
    </row>
    <row r="2265" spans="8:14" x14ac:dyDescent="0.25">
      <c r="H2265" s="18" t="str">
        <f t="shared" si="212"/>
        <v/>
      </c>
      <c r="I2265" s="26" t="str">
        <f t="shared" si="213"/>
        <v/>
      </c>
      <c r="J2265" s="18" t="str">
        <f t="shared" si="214"/>
        <v/>
      </c>
      <c r="K2265" s="18" t="str">
        <f t="shared" si="215"/>
        <v/>
      </c>
      <c r="N2265" s="23" t="str">
        <f t="shared" si="216"/>
        <v/>
      </c>
    </row>
    <row r="2266" spans="8:14" x14ac:dyDescent="0.25">
      <c r="H2266" s="18" t="str">
        <f t="shared" si="212"/>
        <v/>
      </c>
      <c r="I2266" s="26" t="str">
        <f t="shared" si="213"/>
        <v/>
      </c>
      <c r="J2266" s="18" t="str">
        <f t="shared" si="214"/>
        <v/>
      </c>
      <c r="K2266" s="18" t="str">
        <f t="shared" si="215"/>
        <v/>
      </c>
      <c r="N2266" s="23" t="str">
        <f t="shared" si="216"/>
        <v/>
      </c>
    </row>
    <row r="2267" spans="8:14" x14ac:dyDescent="0.25">
      <c r="H2267" s="18" t="str">
        <f t="shared" si="212"/>
        <v/>
      </c>
      <c r="I2267" s="26" t="str">
        <f t="shared" si="213"/>
        <v/>
      </c>
      <c r="J2267" s="18" t="str">
        <f t="shared" si="214"/>
        <v/>
      </c>
      <c r="K2267" s="18" t="str">
        <f t="shared" si="215"/>
        <v/>
      </c>
      <c r="N2267" s="23" t="str">
        <f t="shared" si="216"/>
        <v/>
      </c>
    </row>
    <row r="2268" spans="8:14" x14ac:dyDescent="0.25">
      <c r="H2268" s="18" t="str">
        <f t="shared" si="212"/>
        <v/>
      </c>
      <c r="I2268" s="26" t="str">
        <f t="shared" si="213"/>
        <v/>
      </c>
      <c r="J2268" s="18" t="str">
        <f t="shared" si="214"/>
        <v/>
      </c>
      <c r="K2268" s="18" t="str">
        <f t="shared" si="215"/>
        <v/>
      </c>
      <c r="N2268" s="23" t="str">
        <f t="shared" si="216"/>
        <v/>
      </c>
    </row>
    <row r="2269" spans="8:14" x14ac:dyDescent="0.25">
      <c r="H2269" s="18" t="str">
        <f t="shared" si="212"/>
        <v/>
      </c>
      <c r="I2269" s="26" t="str">
        <f t="shared" si="213"/>
        <v/>
      </c>
      <c r="J2269" s="18" t="str">
        <f t="shared" si="214"/>
        <v/>
      </c>
      <c r="K2269" s="18" t="str">
        <f t="shared" si="215"/>
        <v/>
      </c>
      <c r="N2269" s="23" t="str">
        <f t="shared" si="216"/>
        <v/>
      </c>
    </row>
    <row r="2270" spans="8:14" x14ac:dyDescent="0.25">
      <c r="H2270" s="18" t="str">
        <f t="shared" si="212"/>
        <v/>
      </c>
      <c r="I2270" s="26" t="str">
        <f t="shared" si="213"/>
        <v/>
      </c>
      <c r="J2270" s="18" t="str">
        <f t="shared" si="214"/>
        <v/>
      </c>
      <c r="K2270" s="18" t="str">
        <f t="shared" si="215"/>
        <v/>
      </c>
      <c r="N2270" s="23" t="str">
        <f t="shared" si="216"/>
        <v/>
      </c>
    </row>
    <row r="2271" spans="8:14" x14ac:dyDescent="0.25">
      <c r="H2271" s="18" t="str">
        <f t="shared" si="212"/>
        <v/>
      </c>
      <c r="I2271" s="26" t="str">
        <f t="shared" si="213"/>
        <v/>
      </c>
      <c r="J2271" s="18" t="str">
        <f t="shared" si="214"/>
        <v/>
      </c>
      <c r="K2271" s="18" t="str">
        <f t="shared" si="215"/>
        <v/>
      </c>
      <c r="N2271" s="23" t="str">
        <f t="shared" si="216"/>
        <v/>
      </c>
    </row>
    <row r="2272" spans="8:14" x14ac:dyDescent="0.25">
      <c r="H2272" s="18" t="str">
        <f t="shared" si="212"/>
        <v/>
      </c>
      <c r="I2272" s="26" t="str">
        <f t="shared" si="213"/>
        <v/>
      </c>
      <c r="J2272" s="18" t="str">
        <f t="shared" si="214"/>
        <v/>
      </c>
      <c r="K2272" s="18" t="str">
        <f t="shared" si="215"/>
        <v/>
      </c>
      <c r="N2272" s="23" t="str">
        <f t="shared" si="216"/>
        <v/>
      </c>
    </row>
    <row r="2273" spans="8:14" x14ac:dyDescent="0.25">
      <c r="H2273" s="18" t="str">
        <f t="shared" si="212"/>
        <v/>
      </c>
      <c r="I2273" s="26" t="str">
        <f t="shared" si="213"/>
        <v/>
      </c>
      <c r="J2273" s="18" t="str">
        <f t="shared" si="214"/>
        <v/>
      </c>
      <c r="K2273" s="18" t="str">
        <f t="shared" si="215"/>
        <v/>
      </c>
      <c r="N2273" s="23" t="str">
        <f t="shared" si="216"/>
        <v/>
      </c>
    </row>
    <row r="2274" spans="8:14" x14ac:dyDescent="0.25">
      <c r="H2274" s="18" t="str">
        <f t="shared" si="212"/>
        <v/>
      </c>
      <c r="I2274" s="26" t="str">
        <f t="shared" si="213"/>
        <v/>
      </c>
      <c r="J2274" s="18" t="str">
        <f t="shared" si="214"/>
        <v/>
      </c>
      <c r="K2274" s="18" t="str">
        <f t="shared" si="215"/>
        <v/>
      </c>
      <c r="N2274" s="23" t="str">
        <f t="shared" si="216"/>
        <v/>
      </c>
    </row>
    <row r="2275" spans="8:14" x14ac:dyDescent="0.25">
      <c r="H2275" s="18" t="str">
        <f t="shared" si="212"/>
        <v/>
      </c>
      <c r="I2275" s="26" t="str">
        <f t="shared" si="213"/>
        <v/>
      </c>
      <c r="J2275" s="18" t="str">
        <f t="shared" si="214"/>
        <v/>
      </c>
      <c r="K2275" s="18" t="str">
        <f t="shared" si="215"/>
        <v/>
      </c>
      <c r="N2275" s="23" t="str">
        <f t="shared" si="216"/>
        <v/>
      </c>
    </row>
    <row r="2276" spans="8:14" x14ac:dyDescent="0.25">
      <c r="H2276" s="18" t="str">
        <f t="shared" si="212"/>
        <v/>
      </c>
      <c r="I2276" s="26" t="str">
        <f t="shared" si="213"/>
        <v/>
      </c>
      <c r="J2276" s="18" t="str">
        <f t="shared" si="214"/>
        <v/>
      </c>
      <c r="K2276" s="18" t="str">
        <f t="shared" si="215"/>
        <v/>
      </c>
      <c r="N2276" s="23" t="str">
        <f t="shared" si="216"/>
        <v/>
      </c>
    </row>
    <row r="2277" spans="8:14" x14ac:dyDescent="0.25">
      <c r="H2277" s="18" t="str">
        <f t="shared" si="212"/>
        <v/>
      </c>
      <c r="I2277" s="26" t="str">
        <f t="shared" si="213"/>
        <v/>
      </c>
      <c r="J2277" s="18" t="str">
        <f t="shared" si="214"/>
        <v/>
      </c>
      <c r="K2277" s="18" t="str">
        <f t="shared" si="215"/>
        <v/>
      </c>
      <c r="N2277" s="23" t="str">
        <f t="shared" si="216"/>
        <v/>
      </c>
    </row>
    <row r="2278" spans="8:14" x14ac:dyDescent="0.25">
      <c r="H2278" s="18" t="str">
        <f t="shared" si="212"/>
        <v/>
      </c>
      <c r="I2278" s="26" t="str">
        <f t="shared" si="213"/>
        <v/>
      </c>
      <c r="J2278" s="18" t="str">
        <f t="shared" si="214"/>
        <v/>
      </c>
      <c r="K2278" s="18" t="str">
        <f t="shared" si="215"/>
        <v/>
      </c>
      <c r="N2278" s="23" t="str">
        <f t="shared" si="216"/>
        <v/>
      </c>
    </row>
    <row r="2279" spans="8:14" x14ac:dyDescent="0.25">
      <c r="H2279" s="18" t="str">
        <f t="shared" si="212"/>
        <v/>
      </c>
      <c r="I2279" s="26" t="str">
        <f t="shared" si="213"/>
        <v/>
      </c>
      <c r="J2279" s="18" t="str">
        <f t="shared" si="214"/>
        <v/>
      </c>
      <c r="K2279" s="18" t="str">
        <f t="shared" si="215"/>
        <v/>
      </c>
      <c r="N2279" s="23" t="str">
        <f t="shared" si="216"/>
        <v/>
      </c>
    </row>
    <row r="2280" spans="8:14" x14ac:dyDescent="0.25">
      <c r="H2280" s="18" t="str">
        <f t="shared" si="212"/>
        <v/>
      </c>
      <c r="I2280" s="26" t="str">
        <f t="shared" si="213"/>
        <v/>
      </c>
      <c r="J2280" s="18" t="str">
        <f t="shared" si="214"/>
        <v/>
      </c>
      <c r="K2280" s="18" t="str">
        <f t="shared" si="215"/>
        <v/>
      </c>
      <c r="N2280" s="23" t="str">
        <f t="shared" si="216"/>
        <v/>
      </c>
    </row>
    <row r="2281" spans="8:14" x14ac:dyDescent="0.25">
      <c r="H2281" s="18" t="str">
        <f t="shared" si="212"/>
        <v/>
      </c>
      <c r="I2281" s="26" t="str">
        <f t="shared" si="213"/>
        <v/>
      </c>
      <c r="J2281" s="18" t="str">
        <f t="shared" si="214"/>
        <v/>
      </c>
      <c r="K2281" s="18" t="str">
        <f t="shared" si="215"/>
        <v/>
      </c>
      <c r="N2281" s="23" t="str">
        <f t="shared" si="216"/>
        <v/>
      </c>
    </row>
    <row r="2282" spans="8:14" x14ac:dyDescent="0.25">
      <c r="H2282" s="18" t="str">
        <f t="shared" si="212"/>
        <v/>
      </c>
      <c r="I2282" s="26" t="str">
        <f t="shared" si="213"/>
        <v/>
      </c>
      <c r="J2282" s="18" t="str">
        <f t="shared" si="214"/>
        <v/>
      </c>
      <c r="K2282" s="18" t="str">
        <f t="shared" si="215"/>
        <v/>
      </c>
      <c r="N2282" s="23" t="str">
        <f t="shared" si="216"/>
        <v/>
      </c>
    </row>
    <row r="2283" spans="8:14" x14ac:dyDescent="0.25">
      <c r="H2283" s="18" t="str">
        <f t="shared" si="212"/>
        <v/>
      </c>
      <c r="I2283" s="26" t="str">
        <f t="shared" si="213"/>
        <v/>
      </c>
      <c r="J2283" s="18" t="str">
        <f t="shared" si="214"/>
        <v/>
      </c>
      <c r="K2283" s="18" t="str">
        <f t="shared" si="215"/>
        <v/>
      </c>
      <c r="N2283" s="23" t="str">
        <f t="shared" si="216"/>
        <v/>
      </c>
    </row>
    <row r="2284" spans="8:14" x14ac:dyDescent="0.25">
      <c r="H2284" s="18" t="str">
        <f t="shared" si="212"/>
        <v/>
      </c>
      <c r="I2284" s="26" t="str">
        <f t="shared" si="213"/>
        <v/>
      </c>
      <c r="J2284" s="18" t="str">
        <f t="shared" si="214"/>
        <v/>
      </c>
      <c r="K2284" s="18" t="str">
        <f t="shared" si="215"/>
        <v/>
      </c>
      <c r="N2284" s="23" t="str">
        <f t="shared" si="216"/>
        <v/>
      </c>
    </row>
    <row r="2285" spans="8:14" x14ac:dyDescent="0.25">
      <c r="H2285" s="18" t="str">
        <f t="shared" si="212"/>
        <v/>
      </c>
      <c r="I2285" s="26" t="str">
        <f t="shared" si="213"/>
        <v/>
      </c>
      <c r="J2285" s="18" t="str">
        <f t="shared" si="214"/>
        <v/>
      </c>
      <c r="K2285" s="18" t="str">
        <f t="shared" si="215"/>
        <v/>
      </c>
      <c r="N2285" s="23" t="str">
        <f t="shared" si="216"/>
        <v/>
      </c>
    </row>
    <row r="2286" spans="8:14" x14ac:dyDescent="0.25">
      <c r="H2286" s="18" t="str">
        <f t="shared" si="212"/>
        <v/>
      </c>
      <c r="I2286" s="26" t="str">
        <f t="shared" si="213"/>
        <v/>
      </c>
      <c r="J2286" s="18" t="str">
        <f t="shared" si="214"/>
        <v/>
      </c>
      <c r="K2286" s="18" t="str">
        <f t="shared" si="215"/>
        <v/>
      </c>
      <c r="N2286" s="23" t="str">
        <f t="shared" si="216"/>
        <v/>
      </c>
    </row>
    <row r="2287" spans="8:14" x14ac:dyDescent="0.25">
      <c r="H2287" s="18" t="str">
        <f t="shared" si="212"/>
        <v/>
      </c>
      <c r="I2287" s="26" t="str">
        <f t="shared" si="213"/>
        <v/>
      </c>
      <c r="J2287" s="18" t="str">
        <f t="shared" si="214"/>
        <v/>
      </c>
      <c r="K2287" s="18" t="str">
        <f t="shared" si="215"/>
        <v/>
      </c>
      <c r="N2287" s="23" t="str">
        <f t="shared" si="216"/>
        <v/>
      </c>
    </row>
    <row r="2288" spans="8:14" x14ac:dyDescent="0.25">
      <c r="H2288" s="18" t="str">
        <f t="shared" si="212"/>
        <v/>
      </c>
      <c r="I2288" s="26" t="str">
        <f t="shared" si="213"/>
        <v/>
      </c>
      <c r="J2288" s="18" t="str">
        <f t="shared" si="214"/>
        <v/>
      </c>
      <c r="K2288" s="18" t="str">
        <f t="shared" si="215"/>
        <v/>
      </c>
      <c r="N2288" s="23" t="str">
        <f t="shared" si="216"/>
        <v/>
      </c>
    </row>
    <row r="2289" spans="8:14" x14ac:dyDescent="0.25">
      <c r="H2289" s="18" t="str">
        <f t="shared" si="212"/>
        <v/>
      </c>
      <c r="I2289" s="26" t="str">
        <f t="shared" si="213"/>
        <v/>
      </c>
      <c r="J2289" s="18" t="str">
        <f t="shared" si="214"/>
        <v/>
      </c>
      <c r="K2289" s="18" t="str">
        <f t="shared" si="215"/>
        <v/>
      </c>
      <c r="N2289" s="23" t="str">
        <f t="shared" si="216"/>
        <v/>
      </c>
    </row>
    <row r="2290" spans="8:14" x14ac:dyDescent="0.25">
      <c r="H2290" s="18" t="str">
        <f t="shared" si="212"/>
        <v/>
      </c>
      <c r="I2290" s="26" t="str">
        <f t="shared" si="213"/>
        <v/>
      </c>
      <c r="J2290" s="18" t="str">
        <f t="shared" si="214"/>
        <v/>
      </c>
      <c r="K2290" s="18" t="str">
        <f t="shared" si="215"/>
        <v/>
      </c>
      <c r="N2290" s="23" t="str">
        <f t="shared" si="216"/>
        <v/>
      </c>
    </row>
    <row r="2291" spans="8:14" x14ac:dyDescent="0.25">
      <c r="H2291" s="18" t="str">
        <f t="shared" si="212"/>
        <v/>
      </c>
      <c r="I2291" s="26" t="str">
        <f t="shared" si="213"/>
        <v/>
      </c>
      <c r="J2291" s="18" t="str">
        <f t="shared" si="214"/>
        <v/>
      </c>
      <c r="K2291" s="18" t="str">
        <f t="shared" si="215"/>
        <v/>
      </c>
      <c r="N2291" s="23" t="str">
        <f t="shared" si="216"/>
        <v/>
      </c>
    </row>
    <row r="2292" spans="8:14" x14ac:dyDescent="0.25">
      <c r="H2292" s="18" t="str">
        <f t="shared" si="212"/>
        <v/>
      </c>
      <c r="I2292" s="26" t="str">
        <f t="shared" si="213"/>
        <v/>
      </c>
      <c r="J2292" s="18" t="str">
        <f t="shared" si="214"/>
        <v/>
      </c>
      <c r="K2292" s="18" t="str">
        <f t="shared" si="215"/>
        <v/>
      </c>
      <c r="N2292" s="23" t="str">
        <f t="shared" si="216"/>
        <v/>
      </c>
    </row>
    <row r="2293" spans="8:14" x14ac:dyDescent="0.25">
      <c r="H2293" s="18" t="str">
        <f t="shared" si="212"/>
        <v/>
      </c>
      <c r="I2293" s="26" t="str">
        <f t="shared" si="213"/>
        <v/>
      </c>
      <c r="J2293" s="18" t="str">
        <f t="shared" si="214"/>
        <v/>
      </c>
      <c r="K2293" s="18" t="str">
        <f t="shared" si="215"/>
        <v/>
      </c>
      <c r="N2293" s="23" t="str">
        <f t="shared" si="216"/>
        <v/>
      </c>
    </row>
    <row r="2294" spans="8:14" x14ac:dyDescent="0.25">
      <c r="H2294" s="18" t="str">
        <f t="shared" si="212"/>
        <v/>
      </c>
      <c r="I2294" s="26" t="str">
        <f t="shared" si="213"/>
        <v/>
      </c>
      <c r="J2294" s="18" t="str">
        <f t="shared" si="214"/>
        <v/>
      </c>
      <c r="K2294" s="18" t="str">
        <f t="shared" si="215"/>
        <v/>
      </c>
      <c r="N2294" s="23" t="str">
        <f t="shared" si="216"/>
        <v/>
      </c>
    </row>
    <row r="2295" spans="8:14" x14ac:dyDescent="0.25">
      <c r="H2295" s="18" t="str">
        <f t="shared" si="212"/>
        <v/>
      </c>
      <c r="I2295" s="26" t="str">
        <f t="shared" si="213"/>
        <v/>
      </c>
      <c r="J2295" s="18" t="str">
        <f t="shared" si="214"/>
        <v/>
      </c>
      <c r="K2295" s="18" t="str">
        <f t="shared" si="215"/>
        <v/>
      </c>
      <c r="N2295" s="23" t="str">
        <f t="shared" si="216"/>
        <v/>
      </c>
    </row>
    <row r="2296" spans="8:14" x14ac:dyDescent="0.25">
      <c r="H2296" s="18" t="str">
        <f t="shared" si="212"/>
        <v/>
      </c>
      <c r="I2296" s="26" t="str">
        <f t="shared" si="213"/>
        <v/>
      </c>
      <c r="J2296" s="18" t="str">
        <f t="shared" si="214"/>
        <v/>
      </c>
      <c r="K2296" s="18" t="str">
        <f t="shared" si="215"/>
        <v/>
      </c>
      <c r="N2296" s="23" t="str">
        <f t="shared" si="216"/>
        <v/>
      </c>
    </row>
    <row r="2297" spans="8:14" x14ac:dyDescent="0.25">
      <c r="H2297" s="18" t="str">
        <f t="shared" si="212"/>
        <v/>
      </c>
      <c r="I2297" s="26" t="str">
        <f t="shared" si="213"/>
        <v/>
      </c>
      <c r="J2297" s="18" t="str">
        <f t="shared" si="214"/>
        <v/>
      </c>
      <c r="K2297" s="18" t="str">
        <f t="shared" si="215"/>
        <v/>
      </c>
      <c r="N2297" s="23" t="str">
        <f t="shared" si="216"/>
        <v/>
      </c>
    </row>
    <row r="2298" spans="8:14" x14ac:dyDescent="0.25">
      <c r="H2298" s="18" t="str">
        <f t="shared" si="212"/>
        <v/>
      </c>
      <c r="I2298" s="26" t="str">
        <f t="shared" si="213"/>
        <v/>
      </c>
      <c r="J2298" s="18" t="str">
        <f t="shared" si="214"/>
        <v/>
      </c>
      <c r="K2298" s="18" t="str">
        <f t="shared" si="215"/>
        <v/>
      </c>
      <c r="N2298" s="23" t="str">
        <f t="shared" si="216"/>
        <v/>
      </c>
    </row>
    <row r="2299" spans="8:14" x14ac:dyDescent="0.25">
      <c r="H2299" s="18" t="str">
        <f t="shared" si="212"/>
        <v/>
      </c>
      <c r="I2299" s="26" t="str">
        <f t="shared" si="213"/>
        <v/>
      </c>
      <c r="J2299" s="18" t="str">
        <f t="shared" si="214"/>
        <v/>
      </c>
      <c r="K2299" s="18" t="str">
        <f t="shared" si="215"/>
        <v/>
      </c>
      <c r="N2299" s="23" t="str">
        <f t="shared" si="216"/>
        <v/>
      </c>
    </row>
    <row r="2300" spans="8:14" x14ac:dyDescent="0.25">
      <c r="H2300" s="18" t="str">
        <f t="shared" si="212"/>
        <v/>
      </c>
      <c r="I2300" s="26" t="str">
        <f t="shared" si="213"/>
        <v/>
      </c>
      <c r="J2300" s="18" t="str">
        <f t="shared" si="214"/>
        <v/>
      </c>
      <c r="K2300" s="18" t="str">
        <f t="shared" si="215"/>
        <v/>
      </c>
      <c r="N2300" s="23" t="str">
        <f t="shared" si="216"/>
        <v/>
      </c>
    </row>
    <row r="2301" spans="8:14" x14ac:dyDescent="0.25">
      <c r="H2301" s="18" t="str">
        <f t="shared" si="212"/>
        <v/>
      </c>
      <c r="I2301" s="26" t="str">
        <f t="shared" si="213"/>
        <v/>
      </c>
      <c r="J2301" s="18" t="str">
        <f t="shared" si="214"/>
        <v/>
      </c>
      <c r="K2301" s="18" t="str">
        <f t="shared" si="215"/>
        <v/>
      </c>
      <c r="N2301" s="23" t="str">
        <f t="shared" si="216"/>
        <v/>
      </c>
    </row>
    <row r="2302" spans="8:14" x14ac:dyDescent="0.25">
      <c r="H2302" s="18" t="str">
        <f t="shared" si="212"/>
        <v/>
      </c>
      <c r="I2302" s="26" t="str">
        <f t="shared" si="213"/>
        <v/>
      </c>
      <c r="J2302" s="18" t="str">
        <f t="shared" si="214"/>
        <v/>
      </c>
      <c r="K2302" s="18" t="str">
        <f t="shared" si="215"/>
        <v/>
      </c>
      <c r="N2302" s="23" t="str">
        <f t="shared" si="216"/>
        <v/>
      </c>
    </row>
    <row r="2303" spans="8:14" x14ac:dyDescent="0.25">
      <c r="H2303" s="18" t="str">
        <f t="shared" si="212"/>
        <v/>
      </c>
      <c r="I2303" s="26" t="str">
        <f t="shared" si="213"/>
        <v/>
      </c>
      <c r="J2303" s="18" t="str">
        <f t="shared" si="214"/>
        <v/>
      </c>
      <c r="K2303" s="18" t="str">
        <f t="shared" si="215"/>
        <v/>
      </c>
      <c r="N2303" s="23" t="str">
        <f t="shared" si="216"/>
        <v/>
      </c>
    </row>
    <row r="2304" spans="8:14" x14ac:dyDescent="0.25">
      <c r="H2304" s="18" t="str">
        <f t="shared" si="212"/>
        <v/>
      </c>
      <c r="I2304" s="26" t="str">
        <f t="shared" si="213"/>
        <v/>
      </c>
      <c r="J2304" s="18" t="str">
        <f t="shared" si="214"/>
        <v/>
      </c>
      <c r="K2304" s="18" t="str">
        <f t="shared" si="215"/>
        <v/>
      </c>
      <c r="N2304" s="23" t="str">
        <f t="shared" si="216"/>
        <v/>
      </c>
    </row>
    <row r="2305" spans="8:14" x14ac:dyDescent="0.25">
      <c r="H2305" s="18" t="str">
        <f t="shared" si="212"/>
        <v/>
      </c>
      <c r="I2305" s="26" t="str">
        <f t="shared" si="213"/>
        <v/>
      </c>
      <c r="J2305" s="18" t="str">
        <f t="shared" si="214"/>
        <v/>
      </c>
      <c r="K2305" s="18" t="str">
        <f t="shared" si="215"/>
        <v/>
      </c>
      <c r="N2305" s="23" t="str">
        <f t="shared" si="216"/>
        <v/>
      </c>
    </row>
    <row r="2306" spans="8:14" x14ac:dyDescent="0.25">
      <c r="H2306" s="18" t="str">
        <f t="shared" si="212"/>
        <v/>
      </c>
      <c r="I2306" s="26" t="str">
        <f t="shared" si="213"/>
        <v/>
      </c>
      <c r="J2306" s="18" t="str">
        <f t="shared" si="214"/>
        <v/>
      </c>
      <c r="K2306" s="18" t="str">
        <f t="shared" si="215"/>
        <v/>
      </c>
      <c r="N2306" s="23" t="str">
        <f t="shared" si="216"/>
        <v/>
      </c>
    </row>
    <row r="2307" spans="8:14" x14ac:dyDescent="0.25">
      <c r="H2307" s="18" t="str">
        <f t="shared" si="212"/>
        <v/>
      </c>
      <c r="I2307" s="26" t="str">
        <f t="shared" si="213"/>
        <v/>
      </c>
      <c r="J2307" s="18" t="str">
        <f t="shared" si="214"/>
        <v/>
      </c>
      <c r="K2307" s="18" t="str">
        <f t="shared" si="215"/>
        <v/>
      </c>
      <c r="N2307" s="23" t="str">
        <f t="shared" si="216"/>
        <v/>
      </c>
    </row>
    <row r="2308" spans="8:14" x14ac:dyDescent="0.25">
      <c r="H2308" s="18" t="str">
        <f t="shared" ref="H2308:H2371" si="217">IF(OR($E2308="",$G2308=""),"",$E2308*$G2308)</f>
        <v/>
      </c>
      <c r="I2308" s="26" t="str">
        <f t="shared" ref="I2308:I2371" si="218">IF($F2308="","",IFERROR(INDEX(CurRate,MATCH($F2308,CurCode,0)),""))</f>
        <v/>
      </c>
      <c r="J2308" s="18" t="str">
        <f t="shared" ref="J2308:J2371" si="219">IF(OR($G2308="",$I2308="",$I2308=0),"",$G2308/$I2308)</f>
        <v/>
      </c>
      <c r="K2308" s="18" t="str">
        <f t="shared" ref="K2308:K2371" si="220">IF(OR($E2308="",$J2308=""),"",$E2308*$J2308)</f>
        <v/>
      </c>
      <c r="N2308" s="23" t="str">
        <f t="shared" ref="N2308:N2371" si="221">IF($A2308="","",$A2308*100000+ROW())</f>
        <v/>
      </c>
    </row>
    <row r="2309" spans="8:14" x14ac:dyDescent="0.25">
      <c r="H2309" s="18" t="str">
        <f t="shared" si="217"/>
        <v/>
      </c>
      <c r="I2309" s="26" t="str">
        <f t="shared" si="218"/>
        <v/>
      </c>
      <c r="J2309" s="18" t="str">
        <f t="shared" si="219"/>
        <v/>
      </c>
      <c r="K2309" s="18" t="str">
        <f t="shared" si="220"/>
        <v/>
      </c>
      <c r="N2309" s="23" t="str">
        <f t="shared" si="221"/>
        <v/>
      </c>
    </row>
    <row r="2310" spans="8:14" x14ac:dyDescent="0.25">
      <c r="H2310" s="18" t="str">
        <f t="shared" si="217"/>
        <v/>
      </c>
      <c r="I2310" s="26" t="str">
        <f t="shared" si="218"/>
        <v/>
      </c>
      <c r="J2310" s="18" t="str">
        <f t="shared" si="219"/>
        <v/>
      </c>
      <c r="K2310" s="18" t="str">
        <f t="shared" si="220"/>
        <v/>
      </c>
      <c r="N2310" s="23" t="str">
        <f t="shared" si="221"/>
        <v/>
      </c>
    </row>
    <row r="2311" spans="8:14" x14ac:dyDescent="0.25">
      <c r="H2311" s="18" t="str">
        <f t="shared" si="217"/>
        <v/>
      </c>
      <c r="I2311" s="26" t="str">
        <f t="shared" si="218"/>
        <v/>
      </c>
      <c r="J2311" s="18" t="str">
        <f t="shared" si="219"/>
        <v/>
      </c>
      <c r="K2311" s="18" t="str">
        <f t="shared" si="220"/>
        <v/>
      </c>
      <c r="N2311" s="23" t="str">
        <f t="shared" si="221"/>
        <v/>
      </c>
    </row>
    <row r="2312" spans="8:14" x14ac:dyDescent="0.25">
      <c r="H2312" s="18" t="str">
        <f t="shared" si="217"/>
        <v/>
      </c>
      <c r="I2312" s="26" t="str">
        <f t="shared" si="218"/>
        <v/>
      </c>
      <c r="J2312" s="18" t="str">
        <f t="shared" si="219"/>
        <v/>
      </c>
      <c r="K2312" s="18" t="str">
        <f t="shared" si="220"/>
        <v/>
      </c>
      <c r="N2312" s="23" t="str">
        <f t="shared" si="221"/>
        <v/>
      </c>
    </row>
    <row r="2313" spans="8:14" x14ac:dyDescent="0.25">
      <c r="H2313" s="18" t="str">
        <f t="shared" si="217"/>
        <v/>
      </c>
      <c r="I2313" s="26" t="str">
        <f t="shared" si="218"/>
        <v/>
      </c>
      <c r="J2313" s="18" t="str">
        <f t="shared" si="219"/>
        <v/>
      </c>
      <c r="K2313" s="18" t="str">
        <f t="shared" si="220"/>
        <v/>
      </c>
      <c r="N2313" s="23" t="str">
        <f t="shared" si="221"/>
        <v/>
      </c>
    </row>
    <row r="2314" spans="8:14" x14ac:dyDescent="0.25">
      <c r="H2314" s="18" t="str">
        <f t="shared" si="217"/>
        <v/>
      </c>
      <c r="I2314" s="26" t="str">
        <f t="shared" si="218"/>
        <v/>
      </c>
      <c r="J2314" s="18" t="str">
        <f t="shared" si="219"/>
        <v/>
      </c>
      <c r="K2314" s="18" t="str">
        <f t="shared" si="220"/>
        <v/>
      </c>
      <c r="N2314" s="23" t="str">
        <f t="shared" si="221"/>
        <v/>
      </c>
    </row>
    <row r="2315" spans="8:14" x14ac:dyDescent="0.25">
      <c r="H2315" s="18" t="str">
        <f t="shared" si="217"/>
        <v/>
      </c>
      <c r="I2315" s="26" t="str">
        <f t="shared" si="218"/>
        <v/>
      </c>
      <c r="J2315" s="18" t="str">
        <f t="shared" si="219"/>
        <v/>
      </c>
      <c r="K2315" s="18" t="str">
        <f t="shared" si="220"/>
        <v/>
      </c>
      <c r="N2315" s="23" t="str">
        <f t="shared" si="221"/>
        <v/>
      </c>
    </row>
    <row r="2316" spans="8:14" x14ac:dyDescent="0.25">
      <c r="H2316" s="18" t="str">
        <f t="shared" si="217"/>
        <v/>
      </c>
      <c r="I2316" s="26" t="str">
        <f t="shared" si="218"/>
        <v/>
      </c>
      <c r="J2316" s="18" t="str">
        <f t="shared" si="219"/>
        <v/>
      </c>
      <c r="K2316" s="18" t="str">
        <f t="shared" si="220"/>
        <v/>
      </c>
      <c r="N2316" s="23" t="str">
        <f t="shared" si="221"/>
        <v/>
      </c>
    </row>
    <row r="2317" spans="8:14" x14ac:dyDescent="0.25">
      <c r="H2317" s="18" t="str">
        <f t="shared" si="217"/>
        <v/>
      </c>
      <c r="I2317" s="26" t="str">
        <f t="shared" si="218"/>
        <v/>
      </c>
      <c r="J2317" s="18" t="str">
        <f t="shared" si="219"/>
        <v/>
      </c>
      <c r="K2317" s="18" t="str">
        <f t="shared" si="220"/>
        <v/>
      </c>
      <c r="N2317" s="23" t="str">
        <f t="shared" si="221"/>
        <v/>
      </c>
    </row>
    <row r="2318" spans="8:14" x14ac:dyDescent="0.25">
      <c r="H2318" s="18" t="str">
        <f t="shared" si="217"/>
        <v/>
      </c>
      <c r="I2318" s="26" t="str">
        <f t="shared" si="218"/>
        <v/>
      </c>
      <c r="J2318" s="18" t="str">
        <f t="shared" si="219"/>
        <v/>
      </c>
      <c r="K2318" s="18" t="str">
        <f t="shared" si="220"/>
        <v/>
      </c>
      <c r="N2318" s="23" t="str">
        <f t="shared" si="221"/>
        <v/>
      </c>
    </row>
    <row r="2319" spans="8:14" x14ac:dyDescent="0.25">
      <c r="H2319" s="18" t="str">
        <f t="shared" si="217"/>
        <v/>
      </c>
      <c r="I2319" s="26" t="str">
        <f t="shared" si="218"/>
        <v/>
      </c>
      <c r="J2319" s="18" t="str">
        <f t="shared" si="219"/>
        <v/>
      </c>
      <c r="K2319" s="18" t="str">
        <f t="shared" si="220"/>
        <v/>
      </c>
      <c r="N2319" s="23" t="str">
        <f t="shared" si="221"/>
        <v/>
      </c>
    </row>
    <row r="2320" spans="8:14" x14ac:dyDescent="0.25">
      <c r="H2320" s="18" t="str">
        <f t="shared" si="217"/>
        <v/>
      </c>
      <c r="I2320" s="26" t="str">
        <f t="shared" si="218"/>
        <v/>
      </c>
      <c r="J2320" s="18" t="str">
        <f t="shared" si="219"/>
        <v/>
      </c>
      <c r="K2320" s="18" t="str">
        <f t="shared" si="220"/>
        <v/>
      </c>
      <c r="N2320" s="23" t="str">
        <f t="shared" si="221"/>
        <v/>
      </c>
    </row>
    <row r="2321" spans="8:14" x14ac:dyDescent="0.25">
      <c r="H2321" s="18" t="str">
        <f t="shared" si="217"/>
        <v/>
      </c>
      <c r="I2321" s="26" t="str">
        <f t="shared" si="218"/>
        <v/>
      </c>
      <c r="J2321" s="18" t="str">
        <f t="shared" si="219"/>
        <v/>
      </c>
      <c r="K2321" s="18" t="str">
        <f t="shared" si="220"/>
        <v/>
      </c>
      <c r="N2321" s="23" t="str">
        <f t="shared" si="221"/>
        <v/>
      </c>
    </row>
    <row r="2322" spans="8:14" x14ac:dyDescent="0.25">
      <c r="H2322" s="18" t="str">
        <f t="shared" si="217"/>
        <v/>
      </c>
      <c r="I2322" s="26" t="str">
        <f t="shared" si="218"/>
        <v/>
      </c>
      <c r="J2322" s="18" t="str">
        <f t="shared" si="219"/>
        <v/>
      </c>
      <c r="K2322" s="18" t="str">
        <f t="shared" si="220"/>
        <v/>
      </c>
      <c r="N2322" s="23" t="str">
        <f t="shared" si="221"/>
        <v/>
      </c>
    </row>
    <row r="2323" spans="8:14" x14ac:dyDescent="0.25">
      <c r="H2323" s="18" t="str">
        <f t="shared" si="217"/>
        <v/>
      </c>
      <c r="I2323" s="26" t="str">
        <f t="shared" si="218"/>
        <v/>
      </c>
      <c r="J2323" s="18" t="str">
        <f t="shared" si="219"/>
        <v/>
      </c>
      <c r="K2323" s="18" t="str">
        <f t="shared" si="220"/>
        <v/>
      </c>
      <c r="N2323" s="23" t="str">
        <f t="shared" si="221"/>
        <v/>
      </c>
    </row>
    <row r="2324" spans="8:14" x14ac:dyDescent="0.25">
      <c r="H2324" s="18" t="str">
        <f t="shared" si="217"/>
        <v/>
      </c>
      <c r="I2324" s="26" t="str">
        <f t="shared" si="218"/>
        <v/>
      </c>
      <c r="J2324" s="18" t="str">
        <f t="shared" si="219"/>
        <v/>
      </c>
      <c r="K2324" s="18" t="str">
        <f t="shared" si="220"/>
        <v/>
      </c>
      <c r="N2324" s="23" t="str">
        <f t="shared" si="221"/>
        <v/>
      </c>
    </row>
    <row r="2325" spans="8:14" x14ac:dyDescent="0.25">
      <c r="H2325" s="18" t="str">
        <f t="shared" si="217"/>
        <v/>
      </c>
      <c r="I2325" s="26" t="str">
        <f t="shared" si="218"/>
        <v/>
      </c>
      <c r="J2325" s="18" t="str">
        <f t="shared" si="219"/>
        <v/>
      </c>
      <c r="K2325" s="18" t="str">
        <f t="shared" si="220"/>
        <v/>
      </c>
      <c r="N2325" s="23" t="str">
        <f t="shared" si="221"/>
        <v/>
      </c>
    </row>
    <row r="2326" spans="8:14" x14ac:dyDescent="0.25">
      <c r="H2326" s="18" t="str">
        <f t="shared" si="217"/>
        <v/>
      </c>
      <c r="I2326" s="26" t="str">
        <f t="shared" si="218"/>
        <v/>
      </c>
      <c r="J2326" s="18" t="str">
        <f t="shared" si="219"/>
        <v/>
      </c>
      <c r="K2326" s="18" t="str">
        <f t="shared" si="220"/>
        <v/>
      </c>
      <c r="N2326" s="23" t="str">
        <f t="shared" si="221"/>
        <v/>
      </c>
    </row>
    <row r="2327" spans="8:14" x14ac:dyDescent="0.25">
      <c r="H2327" s="18" t="str">
        <f t="shared" si="217"/>
        <v/>
      </c>
      <c r="I2327" s="26" t="str">
        <f t="shared" si="218"/>
        <v/>
      </c>
      <c r="J2327" s="18" t="str">
        <f t="shared" si="219"/>
        <v/>
      </c>
      <c r="K2327" s="18" t="str">
        <f t="shared" si="220"/>
        <v/>
      </c>
      <c r="N2327" s="23" t="str">
        <f t="shared" si="221"/>
        <v/>
      </c>
    </row>
    <row r="2328" spans="8:14" x14ac:dyDescent="0.25">
      <c r="H2328" s="18" t="str">
        <f t="shared" si="217"/>
        <v/>
      </c>
      <c r="I2328" s="26" t="str">
        <f t="shared" si="218"/>
        <v/>
      </c>
      <c r="J2328" s="18" t="str">
        <f t="shared" si="219"/>
        <v/>
      </c>
      <c r="K2328" s="18" t="str">
        <f t="shared" si="220"/>
        <v/>
      </c>
      <c r="N2328" s="23" t="str">
        <f t="shared" si="221"/>
        <v/>
      </c>
    </row>
    <row r="2329" spans="8:14" x14ac:dyDescent="0.25">
      <c r="H2329" s="18" t="str">
        <f t="shared" si="217"/>
        <v/>
      </c>
      <c r="I2329" s="26" t="str">
        <f t="shared" si="218"/>
        <v/>
      </c>
      <c r="J2329" s="18" t="str">
        <f t="shared" si="219"/>
        <v/>
      </c>
      <c r="K2329" s="18" t="str">
        <f t="shared" si="220"/>
        <v/>
      </c>
      <c r="N2329" s="23" t="str">
        <f t="shared" si="221"/>
        <v/>
      </c>
    </row>
    <row r="2330" spans="8:14" x14ac:dyDescent="0.25">
      <c r="H2330" s="18" t="str">
        <f t="shared" si="217"/>
        <v/>
      </c>
      <c r="I2330" s="26" t="str">
        <f t="shared" si="218"/>
        <v/>
      </c>
      <c r="J2330" s="18" t="str">
        <f t="shared" si="219"/>
        <v/>
      </c>
      <c r="K2330" s="18" t="str">
        <f t="shared" si="220"/>
        <v/>
      </c>
      <c r="N2330" s="23" t="str">
        <f t="shared" si="221"/>
        <v/>
      </c>
    </row>
    <row r="2331" spans="8:14" x14ac:dyDescent="0.25">
      <c r="H2331" s="18" t="str">
        <f t="shared" si="217"/>
        <v/>
      </c>
      <c r="I2331" s="26" t="str">
        <f t="shared" si="218"/>
        <v/>
      </c>
      <c r="J2331" s="18" t="str">
        <f t="shared" si="219"/>
        <v/>
      </c>
      <c r="K2331" s="18" t="str">
        <f t="shared" si="220"/>
        <v/>
      </c>
      <c r="N2331" s="23" t="str">
        <f t="shared" si="221"/>
        <v/>
      </c>
    </row>
    <row r="2332" spans="8:14" x14ac:dyDescent="0.25">
      <c r="H2332" s="18" t="str">
        <f t="shared" si="217"/>
        <v/>
      </c>
      <c r="I2332" s="26" t="str">
        <f t="shared" si="218"/>
        <v/>
      </c>
      <c r="J2332" s="18" t="str">
        <f t="shared" si="219"/>
        <v/>
      </c>
      <c r="K2332" s="18" t="str">
        <f t="shared" si="220"/>
        <v/>
      </c>
      <c r="N2332" s="23" t="str">
        <f t="shared" si="221"/>
        <v/>
      </c>
    </row>
    <row r="2333" spans="8:14" x14ac:dyDescent="0.25">
      <c r="H2333" s="18" t="str">
        <f t="shared" si="217"/>
        <v/>
      </c>
      <c r="I2333" s="26" t="str">
        <f t="shared" si="218"/>
        <v/>
      </c>
      <c r="J2333" s="18" t="str">
        <f t="shared" si="219"/>
        <v/>
      </c>
      <c r="K2333" s="18" t="str">
        <f t="shared" si="220"/>
        <v/>
      </c>
      <c r="N2333" s="23" t="str">
        <f t="shared" si="221"/>
        <v/>
      </c>
    </row>
    <row r="2334" spans="8:14" x14ac:dyDescent="0.25">
      <c r="H2334" s="18" t="str">
        <f t="shared" si="217"/>
        <v/>
      </c>
      <c r="I2334" s="26" t="str">
        <f t="shared" si="218"/>
        <v/>
      </c>
      <c r="J2334" s="18" t="str">
        <f t="shared" si="219"/>
        <v/>
      </c>
      <c r="K2334" s="18" t="str">
        <f t="shared" si="220"/>
        <v/>
      </c>
      <c r="N2334" s="23" t="str">
        <f t="shared" si="221"/>
        <v/>
      </c>
    </row>
    <row r="2335" spans="8:14" x14ac:dyDescent="0.25">
      <c r="H2335" s="18" t="str">
        <f t="shared" si="217"/>
        <v/>
      </c>
      <c r="I2335" s="26" t="str">
        <f t="shared" si="218"/>
        <v/>
      </c>
      <c r="J2335" s="18" t="str">
        <f t="shared" si="219"/>
        <v/>
      </c>
      <c r="K2335" s="18" t="str">
        <f t="shared" si="220"/>
        <v/>
      </c>
      <c r="N2335" s="23" t="str">
        <f t="shared" si="221"/>
        <v/>
      </c>
    </row>
    <row r="2336" spans="8:14" x14ac:dyDescent="0.25">
      <c r="H2336" s="18" t="str">
        <f t="shared" si="217"/>
        <v/>
      </c>
      <c r="I2336" s="26" t="str">
        <f t="shared" si="218"/>
        <v/>
      </c>
      <c r="J2336" s="18" t="str">
        <f t="shared" si="219"/>
        <v/>
      </c>
      <c r="K2336" s="18" t="str">
        <f t="shared" si="220"/>
        <v/>
      </c>
      <c r="N2336" s="23" t="str">
        <f t="shared" si="221"/>
        <v/>
      </c>
    </row>
    <row r="2337" spans="8:14" x14ac:dyDescent="0.25">
      <c r="H2337" s="18" t="str">
        <f t="shared" si="217"/>
        <v/>
      </c>
      <c r="I2337" s="26" t="str">
        <f t="shared" si="218"/>
        <v/>
      </c>
      <c r="J2337" s="18" t="str">
        <f t="shared" si="219"/>
        <v/>
      </c>
      <c r="K2337" s="18" t="str">
        <f t="shared" si="220"/>
        <v/>
      </c>
      <c r="N2337" s="23" t="str">
        <f t="shared" si="221"/>
        <v/>
      </c>
    </row>
    <row r="2338" spans="8:14" x14ac:dyDescent="0.25">
      <c r="H2338" s="18" t="str">
        <f t="shared" si="217"/>
        <v/>
      </c>
      <c r="I2338" s="26" t="str">
        <f t="shared" si="218"/>
        <v/>
      </c>
      <c r="J2338" s="18" t="str">
        <f t="shared" si="219"/>
        <v/>
      </c>
      <c r="K2338" s="18" t="str">
        <f t="shared" si="220"/>
        <v/>
      </c>
      <c r="N2338" s="23" t="str">
        <f t="shared" si="221"/>
        <v/>
      </c>
    </row>
    <row r="2339" spans="8:14" x14ac:dyDescent="0.25">
      <c r="H2339" s="18" t="str">
        <f t="shared" si="217"/>
        <v/>
      </c>
      <c r="I2339" s="26" t="str">
        <f t="shared" si="218"/>
        <v/>
      </c>
      <c r="J2339" s="18" t="str">
        <f t="shared" si="219"/>
        <v/>
      </c>
      <c r="K2339" s="18" t="str">
        <f t="shared" si="220"/>
        <v/>
      </c>
      <c r="N2339" s="23" t="str">
        <f t="shared" si="221"/>
        <v/>
      </c>
    </row>
    <row r="2340" spans="8:14" x14ac:dyDescent="0.25">
      <c r="H2340" s="18" t="str">
        <f t="shared" si="217"/>
        <v/>
      </c>
      <c r="I2340" s="26" t="str">
        <f t="shared" si="218"/>
        <v/>
      </c>
      <c r="J2340" s="18" t="str">
        <f t="shared" si="219"/>
        <v/>
      </c>
      <c r="K2340" s="18" t="str">
        <f t="shared" si="220"/>
        <v/>
      </c>
      <c r="N2340" s="23" t="str">
        <f t="shared" si="221"/>
        <v/>
      </c>
    </row>
    <row r="2341" spans="8:14" x14ac:dyDescent="0.25">
      <c r="H2341" s="18" t="str">
        <f t="shared" si="217"/>
        <v/>
      </c>
      <c r="I2341" s="26" t="str">
        <f t="shared" si="218"/>
        <v/>
      </c>
      <c r="J2341" s="18" t="str">
        <f t="shared" si="219"/>
        <v/>
      </c>
      <c r="K2341" s="18" t="str">
        <f t="shared" si="220"/>
        <v/>
      </c>
      <c r="N2341" s="23" t="str">
        <f t="shared" si="221"/>
        <v/>
      </c>
    </row>
    <row r="2342" spans="8:14" x14ac:dyDescent="0.25">
      <c r="H2342" s="18" t="str">
        <f t="shared" si="217"/>
        <v/>
      </c>
      <c r="I2342" s="26" t="str">
        <f t="shared" si="218"/>
        <v/>
      </c>
      <c r="J2342" s="18" t="str">
        <f t="shared" si="219"/>
        <v/>
      </c>
      <c r="K2342" s="18" t="str">
        <f t="shared" si="220"/>
        <v/>
      </c>
      <c r="N2342" s="23" t="str">
        <f t="shared" si="221"/>
        <v/>
      </c>
    </row>
    <row r="2343" spans="8:14" x14ac:dyDescent="0.25">
      <c r="H2343" s="18" t="str">
        <f t="shared" si="217"/>
        <v/>
      </c>
      <c r="I2343" s="26" t="str">
        <f t="shared" si="218"/>
        <v/>
      </c>
      <c r="J2343" s="18" t="str">
        <f t="shared" si="219"/>
        <v/>
      </c>
      <c r="K2343" s="18" t="str">
        <f t="shared" si="220"/>
        <v/>
      </c>
      <c r="N2343" s="23" t="str">
        <f t="shared" si="221"/>
        <v/>
      </c>
    </row>
    <row r="2344" spans="8:14" x14ac:dyDescent="0.25">
      <c r="H2344" s="18" t="str">
        <f t="shared" si="217"/>
        <v/>
      </c>
      <c r="I2344" s="26" t="str">
        <f t="shared" si="218"/>
        <v/>
      </c>
      <c r="J2344" s="18" t="str">
        <f t="shared" si="219"/>
        <v/>
      </c>
      <c r="K2344" s="18" t="str">
        <f t="shared" si="220"/>
        <v/>
      </c>
      <c r="N2344" s="23" t="str">
        <f t="shared" si="221"/>
        <v/>
      </c>
    </row>
    <row r="2345" spans="8:14" x14ac:dyDescent="0.25">
      <c r="H2345" s="18" t="str">
        <f t="shared" si="217"/>
        <v/>
      </c>
      <c r="I2345" s="26" t="str">
        <f t="shared" si="218"/>
        <v/>
      </c>
      <c r="J2345" s="18" t="str">
        <f t="shared" si="219"/>
        <v/>
      </c>
      <c r="K2345" s="18" t="str">
        <f t="shared" si="220"/>
        <v/>
      </c>
      <c r="N2345" s="23" t="str">
        <f t="shared" si="221"/>
        <v/>
      </c>
    </row>
    <row r="2346" spans="8:14" x14ac:dyDescent="0.25">
      <c r="H2346" s="18" t="str">
        <f t="shared" si="217"/>
        <v/>
      </c>
      <c r="I2346" s="26" t="str">
        <f t="shared" si="218"/>
        <v/>
      </c>
      <c r="J2346" s="18" t="str">
        <f t="shared" si="219"/>
        <v/>
      </c>
      <c r="K2346" s="18" t="str">
        <f t="shared" si="220"/>
        <v/>
      </c>
      <c r="N2346" s="23" t="str">
        <f t="shared" si="221"/>
        <v/>
      </c>
    </row>
    <row r="2347" spans="8:14" x14ac:dyDescent="0.25">
      <c r="H2347" s="18" t="str">
        <f t="shared" si="217"/>
        <v/>
      </c>
      <c r="I2347" s="26" t="str">
        <f t="shared" si="218"/>
        <v/>
      </c>
      <c r="J2347" s="18" t="str">
        <f t="shared" si="219"/>
        <v/>
      </c>
      <c r="K2347" s="18" t="str">
        <f t="shared" si="220"/>
        <v/>
      </c>
      <c r="N2347" s="23" t="str">
        <f t="shared" si="221"/>
        <v/>
      </c>
    </row>
    <row r="2348" spans="8:14" x14ac:dyDescent="0.25">
      <c r="H2348" s="18" t="str">
        <f t="shared" si="217"/>
        <v/>
      </c>
      <c r="I2348" s="26" t="str">
        <f t="shared" si="218"/>
        <v/>
      </c>
      <c r="J2348" s="18" t="str">
        <f t="shared" si="219"/>
        <v/>
      </c>
      <c r="K2348" s="18" t="str">
        <f t="shared" si="220"/>
        <v/>
      </c>
      <c r="N2348" s="23" t="str">
        <f t="shared" si="221"/>
        <v/>
      </c>
    </row>
    <row r="2349" spans="8:14" x14ac:dyDescent="0.25">
      <c r="H2349" s="18" t="str">
        <f t="shared" si="217"/>
        <v/>
      </c>
      <c r="I2349" s="26" t="str">
        <f t="shared" si="218"/>
        <v/>
      </c>
      <c r="J2349" s="18" t="str">
        <f t="shared" si="219"/>
        <v/>
      </c>
      <c r="K2349" s="18" t="str">
        <f t="shared" si="220"/>
        <v/>
      </c>
      <c r="N2349" s="23" t="str">
        <f t="shared" si="221"/>
        <v/>
      </c>
    </row>
    <row r="2350" spans="8:14" x14ac:dyDescent="0.25">
      <c r="H2350" s="18" t="str">
        <f t="shared" si="217"/>
        <v/>
      </c>
      <c r="I2350" s="26" t="str">
        <f t="shared" si="218"/>
        <v/>
      </c>
      <c r="J2350" s="18" t="str">
        <f t="shared" si="219"/>
        <v/>
      </c>
      <c r="K2350" s="18" t="str">
        <f t="shared" si="220"/>
        <v/>
      </c>
      <c r="N2350" s="23" t="str">
        <f t="shared" si="221"/>
        <v/>
      </c>
    </row>
    <row r="2351" spans="8:14" x14ac:dyDescent="0.25">
      <c r="H2351" s="18" t="str">
        <f t="shared" si="217"/>
        <v/>
      </c>
      <c r="I2351" s="26" t="str">
        <f t="shared" si="218"/>
        <v/>
      </c>
      <c r="J2351" s="18" t="str">
        <f t="shared" si="219"/>
        <v/>
      </c>
      <c r="K2351" s="18" t="str">
        <f t="shared" si="220"/>
        <v/>
      </c>
      <c r="N2351" s="23" t="str">
        <f t="shared" si="221"/>
        <v/>
      </c>
    </row>
    <row r="2352" spans="8:14" x14ac:dyDescent="0.25">
      <c r="H2352" s="18" t="str">
        <f t="shared" si="217"/>
        <v/>
      </c>
      <c r="I2352" s="26" t="str">
        <f t="shared" si="218"/>
        <v/>
      </c>
      <c r="J2352" s="18" t="str">
        <f t="shared" si="219"/>
        <v/>
      </c>
      <c r="K2352" s="18" t="str">
        <f t="shared" si="220"/>
        <v/>
      </c>
      <c r="N2352" s="23" t="str">
        <f t="shared" si="221"/>
        <v/>
      </c>
    </row>
    <row r="2353" spans="8:14" x14ac:dyDescent="0.25">
      <c r="H2353" s="18" t="str">
        <f t="shared" si="217"/>
        <v/>
      </c>
      <c r="I2353" s="26" t="str">
        <f t="shared" si="218"/>
        <v/>
      </c>
      <c r="J2353" s="18" t="str">
        <f t="shared" si="219"/>
        <v/>
      </c>
      <c r="K2353" s="18" t="str">
        <f t="shared" si="220"/>
        <v/>
      </c>
      <c r="N2353" s="23" t="str">
        <f t="shared" si="221"/>
        <v/>
      </c>
    </row>
    <row r="2354" spans="8:14" x14ac:dyDescent="0.25">
      <c r="H2354" s="18" t="str">
        <f t="shared" si="217"/>
        <v/>
      </c>
      <c r="I2354" s="26" t="str">
        <f t="shared" si="218"/>
        <v/>
      </c>
      <c r="J2354" s="18" t="str">
        <f t="shared" si="219"/>
        <v/>
      </c>
      <c r="K2354" s="18" t="str">
        <f t="shared" si="220"/>
        <v/>
      </c>
      <c r="N2354" s="23" t="str">
        <f t="shared" si="221"/>
        <v/>
      </c>
    </row>
    <row r="2355" spans="8:14" x14ac:dyDescent="0.25">
      <c r="H2355" s="18" t="str">
        <f t="shared" si="217"/>
        <v/>
      </c>
      <c r="I2355" s="26" t="str">
        <f t="shared" si="218"/>
        <v/>
      </c>
      <c r="J2355" s="18" t="str">
        <f t="shared" si="219"/>
        <v/>
      </c>
      <c r="K2355" s="18" t="str">
        <f t="shared" si="220"/>
        <v/>
      </c>
      <c r="N2355" s="23" t="str">
        <f t="shared" si="221"/>
        <v/>
      </c>
    </row>
    <row r="2356" spans="8:14" x14ac:dyDescent="0.25">
      <c r="H2356" s="18" t="str">
        <f t="shared" si="217"/>
        <v/>
      </c>
      <c r="I2356" s="26" t="str">
        <f t="shared" si="218"/>
        <v/>
      </c>
      <c r="J2356" s="18" t="str">
        <f t="shared" si="219"/>
        <v/>
      </c>
      <c r="K2356" s="18" t="str">
        <f t="shared" si="220"/>
        <v/>
      </c>
      <c r="N2356" s="23" t="str">
        <f t="shared" si="221"/>
        <v/>
      </c>
    </row>
    <row r="2357" spans="8:14" x14ac:dyDescent="0.25">
      <c r="H2357" s="18" t="str">
        <f t="shared" si="217"/>
        <v/>
      </c>
      <c r="I2357" s="26" t="str">
        <f t="shared" si="218"/>
        <v/>
      </c>
      <c r="J2357" s="18" t="str">
        <f t="shared" si="219"/>
        <v/>
      </c>
      <c r="K2357" s="18" t="str">
        <f t="shared" si="220"/>
        <v/>
      </c>
      <c r="N2357" s="23" t="str">
        <f t="shared" si="221"/>
        <v/>
      </c>
    </row>
    <row r="2358" spans="8:14" x14ac:dyDescent="0.25">
      <c r="H2358" s="18" t="str">
        <f t="shared" si="217"/>
        <v/>
      </c>
      <c r="I2358" s="26" t="str">
        <f t="shared" si="218"/>
        <v/>
      </c>
      <c r="J2358" s="18" t="str">
        <f t="shared" si="219"/>
        <v/>
      </c>
      <c r="K2358" s="18" t="str">
        <f t="shared" si="220"/>
        <v/>
      </c>
      <c r="N2358" s="23" t="str">
        <f t="shared" si="221"/>
        <v/>
      </c>
    </row>
    <row r="2359" spans="8:14" x14ac:dyDescent="0.25">
      <c r="H2359" s="18" t="str">
        <f t="shared" si="217"/>
        <v/>
      </c>
      <c r="I2359" s="26" t="str">
        <f t="shared" si="218"/>
        <v/>
      </c>
      <c r="J2359" s="18" t="str">
        <f t="shared" si="219"/>
        <v/>
      </c>
      <c r="K2359" s="18" t="str">
        <f t="shared" si="220"/>
        <v/>
      </c>
      <c r="N2359" s="23" t="str">
        <f t="shared" si="221"/>
        <v/>
      </c>
    </row>
    <row r="2360" spans="8:14" x14ac:dyDescent="0.25">
      <c r="H2360" s="18" t="str">
        <f t="shared" si="217"/>
        <v/>
      </c>
      <c r="I2360" s="26" t="str">
        <f t="shared" si="218"/>
        <v/>
      </c>
      <c r="J2360" s="18" t="str">
        <f t="shared" si="219"/>
        <v/>
      </c>
      <c r="K2360" s="18" t="str">
        <f t="shared" si="220"/>
        <v/>
      </c>
      <c r="N2360" s="23" t="str">
        <f t="shared" si="221"/>
        <v/>
      </c>
    </row>
    <row r="2361" spans="8:14" x14ac:dyDescent="0.25">
      <c r="H2361" s="18" t="str">
        <f t="shared" si="217"/>
        <v/>
      </c>
      <c r="I2361" s="26" t="str">
        <f t="shared" si="218"/>
        <v/>
      </c>
      <c r="J2361" s="18" t="str">
        <f t="shared" si="219"/>
        <v/>
      </c>
      <c r="K2361" s="18" t="str">
        <f t="shared" si="220"/>
        <v/>
      </c>
      <c r="N2361" s="23" t="str">
        <f t="shared" si="221"/>
        <v/>
      </c>
    </row>
    <row r="2362" spans="8:14" x14ac:dyDescent="0.25">
      <c r="H2362" s="18" t="str">
        <f t="shared" si="217"/>
        <v/>
      </c>
      <c r="I2362" s="26" t="str">
        <f t="shared" si="218"/>
        <v/>
      </c>
      <c r="J2362" s="18" t="str">
        <f t="shared" si="219"/>
        <v/>
      </c>
      <c r="K2362" s="18" t="str">
        <f t="shared" si="220"/>
        <v/>
      </c>
      <c r="N2362" s="23" t="str">
        <f t="shared" si="221"/>
        <v/>
      </c>
    </row>
    <row r="2363" spans="8:14" x14ac:dyDescent="0.25">
      <c r="H2363" s="18" t="str">
        <f t="shared" si="217"/>
        <v/>
      </c>
      <c r="I2363" s="26" t="str">
        <f t="shared" si="218"/>
        <v/>
      </c>
      <c r="J2363" s="18" t="str">
        <f t="shared" si="219"/>
        <v/>
      </c>
      <c r="K2363" s="18" t="str">
        <f t="shared" si="220"/>
        <v/>
      </c>
      <c r="N2363" s="23" t="str">
        <f t="shared" si="221"/>
        <v/>
      </c>
    </row>
    <row r="2364" spans="8:14" x14ac:dyDescent="0.25">
      <c r="H2364" s="18" t="str">
        <f t="shared" si="217"/>
        <v/>
      </c>
      <c r="I2364" s="26" t="str">
        <f t="shared" si="218"/>
        <v/>
      </c>
      <c r="J2364" s="18" t="str">
        <f t="shared" si="219"/>
        <v/>
      </c>
      <c r="K2364" s="18" t="str">
        <f t="shared" si="220"/>
        <v/>
      </c>
      <c r="N2364" s="23" t="str">
        <f t="shared" si="221"/>
        <v/>
      </c>
    </row>
    <row r="2365" spans="8:14" x14ac:dyDescent="0.25">
      <c r="H2365" s="18" t="str">
        <f t="shared" si="217"/>
        <v/>
      </c>
      <c r="I2365" s="26" t="str">
        <f t="shared" si="218"/>
        <v/>
      </c>
      <c r="J2365" s="18" t="str">
        <f t="shared" si="219"/>
        <v/>
      </c>
      <c r="K2365" s="18" t="str">
        <f t="shared" si="220"/>
        <v/>
      </c>
      <c r="N2365" s="23" t="str">
        <f t="shared" si="221"/>
        <v/>
      </c>
    </row>
    <row r="2366" spans="8:14" x14ac:dyDescent="0.25">
      <c r="H2366" s="18" t="str">
        <f t="shared" si="217"/>
        <v/>
      </c>
      <c r="I2366" s="26" t="str">
        <f t="shared" si="218"/>
        <v/>
      </c>
      <c r="J2366" s="18" t="str">
        <f t="shared" si="219"/>
        <v/>
      </c>
      <c r="K2366" s="18" t="str">
        <f t="shared" si="220"/>
        <v/>
      </c>
      <c r="N2366" s="23" t="str">
        <f t="shared" si="221"/>
        <v/>
      </c>
    </row>
    <row r="2367" spans="8:14" x14ac:dyDescent="0.25">
      <c r="H2367" s="18" t="str">
        <f t="shared" si="217"/>
        <v/>
      </c>
      <c r="I2367" s="26" t="str">
        <f t="shared" si="218"/>
        <v/>
      </c>
      <c r="J2367" s="18" t="str">
        <f t="shared" si="219"/>
        <v/>
      </c>
      <c r="K2367" s="18" t="str">
        <f t="shared" si="220"/>
        <v/>
      </c>
      <c r="N2367" s="23" t="str">
        <f t="shared" si="221"/>
        <v/>
      </c>
    </row>
    <row r="2368" spans="8:14" x14ac:dyDescent="0.25">
      <c r="H2368" s="18" t="str">
        <f t="shared" si="217"/>
        <v/>
      </c>
      <c r="I2368" s="26" t="str">
        <f t="shared" si="218"/>
        <v/>
      </c>
      <c r="J2368" s="18" t="str">
        <f t="shared" si="219"/>
        <v/>
      </c>
      <c r="K2368" s="18" t="str">
        <f t="shared" si="220"/>
        <v/>
      </c>
      <c r="N2368" s="23" t="str">
        <f t="shared" si="221"/>
        <v/>
      </c>
    </row>
    <row r="2369" spans="8:14" x14ac:dyDescent="0.25">
      <c r="H2369" s="18" t="str">
        <f t="shared" si="217"/>
        <v/>
      </c>
      <c r="I2369" s="26" t="str">
        <f t="shared" si="218"/>
        <v/>
      </c>
      <c r="J2369" s="18" t="str">
        <f t="shared" si="219"/>
        <v/>
      </c>
      <c r="K2369" s="18" t="str">
        <f t="shared" si="220"/>
        <v/>
      </c>
      <c r="N2369" s="23" t="str">
        <f t="shared" si="221"/>
        <v/>
      </c>
    </row>
    <row r="2370" spans="8:14" x14ac:dyDescent="0.25">
      <c r="H2370" s="18" t="str">
        <f t="shared" si="217"/>
        <v/>
      </c>
      <c r="I2370" s="26" t="str">
        <f t="shared" si="218"/>
        <v/>
      </c>
      <c r="J2370" s="18" t="str">
        <f t="shared" si="219"/>
        <v/>
      </c>
      <c r="K2370" s="18" t="str">
        <f t="shared" si="220"/>
        <v/>
      </c>
      <c r="N2370" s="23" t="str">
        <f t="shared" si="221"/>
        <v/>
      </c>
    </row>
    <row r="2371" spans="8:14" x14ac:dyDescent="0.25">
      <c r="H2371" s="18" t="str">
        <f t="shared" si="217"/>
        <v/>
      </c>
      <c r="I2371" s="26" t="str">
        <f t="shared" si="218"/>
        <v/>
      </c>
      <c r="J2371" s="18" t="str">
        <f t="shared" si="219"/>
        <v/>
      </c>
      <c r="K2371" s="18" t="str">
        <f t="shared" si="220"/>
        <v/>
      </c>
      <c r="N2371" s="23" t="str">
        <f t="shared" si="221"/>
        <v/>
      </c>
    </row>
    <row r="2372" spans="8:14" x14ac:dyDescent="0.25">
      <c r="H2372" s="18" t="str">
        <f t="shared" ref="H2372:H2435" si="222">IF(OR($E2372="",$G2372=""),"",$E2372*$G2372)</f>
        <v/>
      </c>
      <c r="I2372" s="26" t="str">
        <f t="shared" ref="I2372:I2435" si="223">IF($F2372="","",IFERROR(INDEX(CurRate,MATCH($F2372,CurCode,0)),""))</f>
        <v/>
      </c>
      <c r="J2372" s="18" t="str">
        <f t="shared" ref="J2372:J2435" si="224">IF(OR($G2372="",$I2372="",$I2372=0),"",$G2372/$I2372)</f>
        <v/>
      </c>
      <c r="K2372" s="18" t="str">
        <f t="shared" ref="K2372:K2435" si="225">IF(OR($E2372="",$J2372=""),"",$E2372*$J2372)</f>
        <v/>
      </c>
      <c r="N2372" s="23" t="str">
        <f t="shared" ref="N2372:N2435" si="226">IF($A2372="","",$A2372*100000+ROW())</f>
        <v/>
      </c>
    </row>
    <row r="2373" spans="8:14" x14ac:dyDescent="0.25">
      <c r="H2373" s="18" t="str">
        <f t="shared" si="222"/>
        <v/>
      </c>
      <c r="I2373" s="26" t="str">
        <f t="shared" si="223"/>
        <v/>
      </c>
      <c r="J2373" s="18" t="str">
        <f t="shared" si="224"/>
        <v/>
      </c>
      <c r="K2373" s="18" t="str">
        <f t="shared" si="225"/>
        <v/>
      </c>
      <c r="N2373" s="23" t="str">
        <f t="shared" si="226"/>
        <v/>
      </c>
    </row>
    <row r="2374" spans="8:14" x14ac:dyDescent="0.25">
      <c r="H2374" s="18" t="str">
        <f t="shared" si="222"/>
        <v/>
      </c>
      <c r="I2374" s="26" t="str">
        <f t="shared" si="223"/>
        <v/>
      </c>
      <c r="J2374" s="18" t="str">
        <f t="shared" si="224"/>
        <v/>
      </c>
      <c r="K2374" s="18" t="str">
        <f t="shared" si="225"/>
        <v/>
      </c>
      <c r="N2374" s="23" t="str">
        <f t="shared" si="226"/>
        <v/>
      </c>
    </row>
    <row r="2375" spans="8:14" x14ac:dyDescent="0.25">
      <c r="H2375" s="18" t="str">
        <f t="shared" si="222"/>
        <v/>
      </c>
      <c r="I2375" s="26" t="str">
        <f t="shared" si="223"/>
        <v/>
      </c>
      <c r="J2375" s="18" t="str">
        <f t="shared" si="224"/>
        <v/>
      </c>
      <c r="K2375" s="18" t="str">
        <f t="shared" si="225"/>
        <v/>
      </c>
      <c r="N2375" s="23" t="str">
        <f t="shared" si="226"/>
        <v/>
      </c>
    </row>
    <row r="2376" spans="8:14" x14ac:dyDescent="0.25">
      <c r="H2376" s="18" t="str">
        <f t="shared" si="222"/>
        <v/>
      </c>
      <c r="I2376" s="26" t="str">
        <f t="shared" si="223"/>
        <v/>
      </c>
      <c r="J2376" s="18" t="str">
        <f t="shared" si="224"/>
        <v/>
      </c>
      <c r="K2376" s="18" t="str">
        <f t="shared" si="225"/>
        <v/>
      </c>
      <c r="N2376" s="23" t="str">
        <f t="shared" si="226"/>
        <v/>
      </c>
    </row>
    <row r="2377" spans="8:14" x14ac:dyDescent="0.25">
      <c r="H2377" s="18" t="str">
        <f t="shared" si="222"/>
        <v/>
      </c>
      <c r="I2377" s="26" t="str">
        <f t="shared" si="223"/>
        <v/>
      </c>
      <c r="J2377" s="18" t="str">
        <f t="shared" si="224"/>
        <v/>
      </c>
      <c r="K2377" s="18" t="str">
        <f t="shared" si="225"/>
        <v/>
      </c>
      <c r="N2377" s="23" t="str">
        <f t="shared" si="226"/>
        <v/>
      </c>
    </row>
    <row r="2378" spans="8:14" x14ac:dyDescent="0.25">
      <c r="H2378" s="18" t="str">
        <f t="shared" si="222"/>
        <v/>
      </c>
      <c r="I2378" s="26" t="str">
        <f t="shared" si="223"/>
        <v/>
      </c>
      <c r="J2378" s="18" t="str">
        <f t="shared" si="224"/>
        <v/>
      </c>
      <c r="K2378" s="18" t="str">
        <f t="shared" si="225"/>
        <v/>
      </c>
      <c r="N2378" s="23" t="str">
        <f t="shared" si="226"/>
        <v/>
      </c>
    </row>
    <row r="2379" spans="8:14" x14ac:dyDescent="0.25">
      <c r="H2379" s="18" t="str">
        <f t="shared" si="222"/>
        <v/>
      </c>
      <c r="I2379" s="26" t="str">
        <f t="shared" si="223"/>
        <v/>
      </c>
      <c r="J2379" s="18" t="str">
        <f t="shared" si="224"/>
        <v/>
      </c>
      <c r="K2379" s="18" t="str">
        <f t="shared" si="225"/>
        <v/>
      </c>
      <c r="N2379" s="23" t="str">
        <f t="shared" si="226"/>
        <v/>
      </c>
    </row>
    <row r="2380" spans="8:14" x14ac:dyDescent="0.25">
      <c r="H2380" s="18" t="str">
        <f t="shared" si="222"/>
        <v/>
      </c>
      <c r="I2380" s="26" t="str">
        <f t="shared" si="223"/>
        <v/>
      </c>
      <c r="J2380" s="18" t="str">
        <f t="shared" si="224"/>
        <v/>
      </c>
      <c r="K2380" s="18" t="str">
        <f t="shared" si="225"/>
        <v/>
      </c>
      <c r="N2380" s="23" t="str">
        <f t="shared" si="226"/>
        <v/>
      </c>
    </row>
    <row r="2381" spans="8:14" x14ac:dyDescent="0.25">
      <c r="H2381" s="18" t="str">
        <f t="shared" si="222"/>
        <v/>
      </c>
      <c r="I2381" s="26" t="str">
        <f t="shared" si="223"/>
        <v/>
      </c>
      <c r="J2381" s="18" t="str">
        <f t="shared" si="224"/>
        <v/>
      </c>
      <c r="K2381" s="18" t="str">
        <f t="shared" si="225"/>
        <v/>
      </c>
      <c r="N2381" s="23" t="str">
        <f t="shared" si="226"/>
        <v/>
      </c>
    </row>
    <row r="2382" spans="8:14" x14ac:dyDescent="0.25">
      <c r="H2382" s="18" t="str">
        <f t="shared" si="222"/>
        <v/>
      </c>
      <c r="I2382" s="26" t="str">
        <f t="shared" si="223"/>
        <v/>
      </c>
      <c r="J2382" s="18" t="str">
        <f t="shared" si="224"/>
        <v/>
      </c>
      <c r="K2382" s="18" t="str">
        <f t="shared" si="225"/>
        <v/>
      </c>
      <c r="N2382" s="23" t="str">
        <f t="shared" si="226"/>
        <v/>
      </c>
    </row>
    <row r="2383" spans="8:14" x14ac:dyDescent="0.25">
      <c r="H2383" s="18" t="str">
        <f t="shared" si="222"/>
        <v/>
      </c>
      <c r="I2383" s="26" t="str">
        <f t="shared" si="223"/>
        <v/>
      </c>
      <c r="J2383" s="18" t="str">
        <f t="shared" si="224"/>
        <v/>
      </c>
      <c r="K2383" s="18" t="str">
        <f t="shared" si="225"/>
        <v/>
      </c>
      <c r="N2383" s="23" t="str">
        <f t="shared" si="226"/>
        <v/>
      </c>
    </row>
    <row r="2384" spans="8:14" x14ac:dyDescent="0.25">
      <c r="H2384" s="18" t="str">
        <f t="shared" si="222"/>
        <v/>
      </c>
      <c r="I2384" s="26" t="str">
        <f t="shared" si="223"/>
        <v/>
      </c>
      <c r="J2384" s="18" t="str">
        <f t="shared" si="224"/>
        <v/>
      </c>
      <c r="K2384" s="18" t="str">
        <f t="shared" si="225"/>
        <v/>
      </c>
      <c r="N2384" s="23" t="str">
        <f t="shared" si="226"/>
        <v/>
      </c>
    </row>
    <row r="2385" spans="8:14" x14ac:dyDescent="0.25">
      <c r="H2385" s="18" t="str">
        <f t="shared" si="222"/>
        <v/>
      </c>
      <c r="I2385" s="26" t="str">
        <f t="shared" si="223"/>
        <v/>
      </c>
      <c r="J2385" s="18" t="str">
        <f t="shared" si="224"/>
        <v/>
      </c>
      <c r="K2385" s="18" t="str">
        <f t="shared" si="225"/>
        <v/>
      </c>
      <c r="N2385" s="23" t="str">
        <f t="shared" si="226"/>
        <v/>
      </c>
    </row>
    <row r="2386" spans="8:14" x14ac:dyDescent="0.25">
      <c r="H2386" s="18" t="str">
        <f t="shared" si="222"/>
        <v/>
      </c>
      <c r="I2386" s="26" t="str">
        <f t="shared" si="223"/>
        <v/>
      </c>
      <c r="J2386" s="18" t="str">
        <f t="shared" si="224"/>
        <v/>
      </c>
      <c r="K2386" s="18" t="str">
        <f t="shared" si="225"/>
        <v/>
      </c>
      <c r="N2386" s="23" t="str">
        <f t="shared" si="226"/>
        <v/>
      </c>
    </row>
    <row r="2387" spans="8:14" x14ac:dyDescent="0.25">
      <c r="H2387" s="18" t="str">
        <f t="shared" si="222"/>
        <v/>
      </c>
      <c r="I2387" s="26" t="str">
        <f t="shared" si="223"/>
        <v/>
      </c>
      <c r="J2387" s="18" t="str">
        <f t="shared" si="224"/>
        <v/>
      </c>
      <c r="K2387" s="18" t="str">
        <f t="shared" si="225"/>
        <v/>
      </c>
      <c r="N2387" s="23" t="str">
        <f t="shared" si="226"/>
        <v/>
      </c>
    </row>
    <row r="2388" spans="8:14" x14ac:dyDescent="0.25">
      <c r="H2388" s="18" t="str">
        <f t="shared" si="222"/>
        <v/>
      </c>
      <c r="I2388" s="26" t="str">
        <f t="shared" si="223"/>
        <v/>
      </c>
      <c r="J2388" s="18" t="str">
        <f t="shared" si="224"/>
        <v/>
      </c>
      <c r="K2388" s="18" t="str">
        <f t="shared" si="225"/>
        <v/>
      </c>
      <c r="N2388" s="23" t="str">
        <f t="shared" si="226"/>
        <v/>
      </c>
    </row>
    <row r="2389" spans="8:14" x14ac:dyDescent="0.25">
      <c r="H2389" s="18" t="str">
        <f t="shared" si="222"/>
        <v/>
      </c>
      <c r="I2389" s="26" t="str">
        <f t="shared" si="223"/>
        <v/>
      </c>
      <c r="J2389" s="18" t="str">
        <f t="shared" si="224"/>
        <v/>
      </c>
      <c r="K2389" s="18" t="str">
        <f t="shared" si="225"/>
        <v/>
      </c>
      <c r="N2389" s="23" t="str">
        <f t="shared" si="226"/>
        <v/>
      </c>
    </row>
    <row r="2390" spans="8:14" x14ac:dyDescent="0.25">
      <c r="H2390" s="18" t="str">
        <f t="shared" si="222"/>
        <v/>
      </c>
      <c r="I2390" s="26" t="str">
        <f t="shared" si="223"/>
        <v/>
      </c>
      <c r="J2390" s="18" t="str">
        <f t="shared" si="224"/>
        <v/>
      </c>
      <c r="K2390" s="18" t="str">
        <f t="shared" si="225"/>
        <v/>
      </c>
      <c r="N2390" s="23" t="str">
        <f t="shared" si="226"/>
        <v/>
      </c>
    </row>
    <row r="2391" spans="8:14" x14ac:dyDescent="0.25">
      <c r="H2391" s="18" t="str">
        <f t="shared" si="222"/>
        <v/>
      </c>
      <c r="I2391" s="26" t="str">
        <f t="shared" si="223"/>
        <v/>
      </c>
      <c r="J2391" s="18" t="str">
        <f t="shared" si="224"/>
        <v/>
      </c>
      <c r="K2391" s="18" t="str">
        <f t="shared" si="225"/>
        <v/>
      </c>
      <c r="N2391" s="23" t="str">
        <f t="shared" si="226"/>
        <v/>
      </c>
    </row>
    <row r="2392" spans="8:14" x14ac:dyDescent="0.25">
      <c r="H2392" s="18" t="str">
        <f t="shared" si="222"/>
        <v/>
      </c>
      <c r="I2392" s="26" t="str">
        <f t="shared" si="223"/>
        <v/>
      </c>
      <c r="J2392" s="18" t="str">
        <f t="shared" si="224"/>
        <v/>
      </c>
      <c r="K2392" s="18" t="str">
        <f t="shared" si="225"/>
        <v/>
      </c>
      <c r="N2392" s="23" t="str">
        <f t="shared" si="226"/>
        <v/>
      </c>
    </row>
    <row r="2393" spans="8:14" x14ac:dyDescent="0.25">
      <c r="H2393" s="18" t="str">
        <f t="shared" si="222"/>
        <v/>
      </c>
      <c r="I2393" s="26" t="str">
        <f t="shared" si="223"/>
        <v/>
      </c>
      <c r="J2393" s="18" t="str">
        <f t="shared" si="224"/>
        <v/>
      </c>
      <c r="K2393" s="18" t="str">
        <f t="shared" si="225"/>
        <v/>
      </c>
      <c r="N2393" s="23" t="str">
        <f t="shared" si="226"/>
        <v/>
      </c>
    </row>
    <row r="2394" spans="8:14" x14ac:dyDescent="0.25">
      <c r="H2394" s="18" t="str">
        <f t="shared" si="222"/>
        <v/>
      </c>
      <c r="I2394" s="26" t="str">
        <f t="shared" si="223"/>
        <v/>
      </c>
      <c r="J2394" s="18" t="str">
        <f t="shared" si="224"/>
        <v/>
      </c>
      <c r="K2394" s="18" t="str">
        <f t="shared" si="225"/>
        <v/>
      </c>
      <c r="N2394" s="23" t="str">
        <f t="shared" si="226"/>
        <v/>
      </c>
    </row>
    <row r="2395" spans="8:14" x14ac:dyDescent="0.25">
      <c r="H2395" s="18" t="str">
        <f t="shared" si="222"/>
        <v/>
      </c>
      <c r="I2395" s="26" t="str">
        <f t="shared" si="223"/>
        <v/>
      </c>
      <c r="J2395" s="18" t="str">
        <f t="shared" si="224"/>
        <v/>
      </c>
      <c r="K2395" s="18" t="str">
        <f t="shared" si="225"/>
        <v/>
      </c>
      <c r="N2395" s="23" t="str">
        <f t="shared" si="226"/>
        <v/>
      </c>
    </row>
    <row r="2396" spans="8:14" x14ac:dyDescent="0.25">
      <c r="H2396" s="18" t="str">
        <f t="shared" si="222"/>
        <v/>
      </c>
      <c r="I2396" s="26" t="str">
        <f t="shared" si="223"/>
        <v/>
      </c>
      <c r="J2396" s="18" t="str">
        <f t="shared" si="224"/>
        <v/>
      </c>
      <c r="K2396" s="18" t="str">
        <f t="shared" si="225"/>
        <v/>
      </c>
      <c r="N2396" s="23" t="str">
        <f t="shared" si="226"/>
        <v/>
      </c>
    </row>
    <row r="2397" spans="8:14" x14ac:dyDescent="0.25">
      <c r="H2397" s="18" t="str">
        <f t="shared" si="222"/>
        <v/>
      </c>
      <c r="I2397" s="26" t="str">
        <f t="shared" si="223"/>
        <v/>
      </c>
      <c r="J2397" s="18" t="str">
        <f t="shared" si="224"/>
        <v/>
      </c>
      <c r="K2397" s="18" t="str">
        <f t="shared" si="225"/>
        <v/>
      </c>
      <c r="N2397" s="23" t="str">
        <f t="shared" si="226"/>
        <v/>
      </c>
    </row>
    <row r="2398" spans="8:14" x14ac:dyDescent="0.25">
      <c r="H2398" s="18" t="str">
        <f t="shared" si="222"/>
        <v/>
      </c>
      <c r="I2398" s="26" t="str">
        <f t="shared" si="223"/>
        <v/>
      </c>
      <c r="J2398" s="18" t="str">
        <f t="shared" si="224"/>
        <v/>
      </c>
      <c r="K2398" s="18" t="str">
        <f t="shared" si="225"/>
        <v/>
      </c>
      <c r="N2398" s="23" t="str">
        <f t="shared" si="226"/>
        <v/>
      </c>
    </row>
    <row r="2399" spans="8:14" x14ac:dyDescent="0.25">
      <c r="H2399" s="18" t="str">
        <f t="shared" si="222"/>
        <v/>
      </c>
      <c r="I2399" s="26" t="str">
        <f t="shared" si="223"/>
        <v/>
      </c>
      <c r="J2399" s="18" t="str">
        <f t="shared" si="224"/>
        <v/>
      </c>
      <c r="K2399" s="18" t="str">
        <f t="shared" si="225"/>
        <v/>
      </c>
      <c r="N2399" s="23" t="str">
        <f t="shared" si="226"/>
        <v/>
      </c>
    </row>
    <row r="2400" spans="8:14" x14ac:dyDescent="0.25">
      <c r="H2400" s="18" t="str">
        <f t="shared" si="222"/>
        <v/>
      </c>
      <c r="I2400" s="26" t="str">
        <f t="shared" si="223"/>
        <v/>
      </c>
      <c r="J2400" s="18" t="str">
        <f t="shared" si="224"/>
        <v/>
      </c>
      <c r="K2400" s="18" t="str">
        <f t="shared" si="225"/>
        <v/>
      </c>
      <c r="N2400" s="23" t="str">
        <f t="shared" si="226"/>
        <v/>
      </c>
    </row>
    <row r="2401" spans="8:14" x14ac:dyDescent="0.25">
      <c r="H2401" s="18" t="str">
        <f t="shared" si="222"/>
        <v/>
      </c>
      <c r="I2401" s="26" t="str">
        <f t="shared" si="223"/>
        <v/>
      </c>
      <c r="J2401" s="18" t="str">
        <f t="shared" si="224"/>
        <v/>
      </c>
      <c r="K2401" s="18" t="str">
        <f t="shared" si="225"/>
        <v/>
      </c>
      <c r="N2401" s="23" t="str">
        <f t="shared" si="226"/>
        <v/>
      </c>
    </row>
    <row r="2402" spans="8:14" x14ac:dyDescent="0.25">
      <c r="H2402" s="18" t="str">
        <f t="shared" si="222"/>
        <v/>
      </c>
      <c r="I2402" s="26" t="str">
        <f t="shared" si="223"/>
        <v/>
      </c>
      <c r="J2402" s="18" t="str">
        <f t="shared" si="224"/>
        <v/>
      </c>
      <c r="K2402" s="18" t="str">
        <f t="shared" si="225"/>
        <v/>
      </c>
      <c r="N2402" s="23" t="str">
        <f t="shared" si="226"/>
        <v/>
      </c>
    </row>
    <row r="2403" spans="8:14" x14ac:dyDescent="0.25">
      <c r="H2403" s="18" t="str">
        <f t="shared" si="222"/>
        <v/>
      </c>
      <c r="I2403" s="26" t="str">
        <f t="shared" si="223"/>
        <v/>
      </c>
      <c r="J2403" s="18" t="str">
        <f t="shared" si="224"/>
        <v/>
      </c>
      <c r="K2403" s="18" t="str">
        <f t="shared" si="225"/>
        <v/>
      </c>
      <c r="N2403" s="23" t="str">
        <f t="shared" si="226"/>
        <v/>
      </c>
    </row>
    <row r="2404" spans="8:14" x14ac:dyDescent="0.25">
      <c r="H2404" s="18" t="str">
        <f t="shared" si="222"/>
        <v/>
      </c>
      <c r="I2404" s="26" t="str">
        <f t="shared" si="223"/>
        <v/>
      </c>
      <c r="J2404" s="18" t="str">
        <f t="shared" si="224"/>
        <v/>
      </c>
      <c r="K2404" s="18" t="str">
        <f t="shared" si="225"/>
        <v/>
      </c>
      <c r="N2404" s="23" t="str">
        <f t="shared" si="226"/>
        <v/>
      </c>
    </row>
    <row r="2405" spans="8:14" x14ac:dyDescent="0.25">
      <c r="H2405" s="18" t="str">
        <f t="shared" si="222"/>
        <v/>
      </c>
      <c r="I2405" s="26" t="str">
        <f t="shared" si="223"/>
        <v/>
      </c>
      <c r="J2405" s="18" t="str">
        <f t="shared" si="224"/>
        <v/>
      </c>
      <c r="K2405" s="18" t="str">
        <f t="shared" si="225"/>
        <v/>
      </c>
      <c r="N2405" s="23" t="str">
        <f t="shared" si="226"/>
        <v/>
      </c>
    </row>
    <row r="2406" spans="8:14" x14ac:dyDescent="0.25">
      <c r="H2406" s="18" t="str">
        <f t="shared" si="222"/>
        <v/>
      </c>
      <c r="I2406" s="26" t="str">
        <f t="shared" si="223"/>
        <v/>
      </c>
      <c r="J2406" s="18" t="str">
        <f t="shared" si="224"/>
        <v/>
      </c>
      <c r="K2406" s="18" t="str">
        <f t="shared" si="225"/>
        <v/>
      </c>
      <c r="N2406" s="23" t="str">
        <f t="shared" si="226"/>
        <v/>
      </c>
    </row>
    <row r="2407" spans="8:14" x14ac:dyDescent="0.25">
      <c r="H2407" s="18" t="str">
        <f t="shared" si="222"/>
        <v/>
      </c>
      <c r="I2407" s="26" t="str">
        <f t="shared" si="223"/>
        <v/>
      </c>
      <c r="J2407" s="18" t="str">
        <f t="shared" si="224"/>
        <v/>
      </c>
      <c r="K2407" s="18" t="str">
        <f t="shared" si="225"/>
        <v/>
      </c>
      <c r="N2407" s="23" t="str">
        <f t="shared" si="226"/>
        <v/>
      </c>
    </row>
    <row r="2408" spans="8:14" x14ac:dyDescent="0.25">
      <c r="H2408" s="18" t="str">
        <f t="shared" si="222"/>
        <v/>
      </c>
      <c r="I2408" s="26" t="str">
        <f t="shared" si="223"/>
        <v/>
      </c>
      <c r="J2408" s="18" t="str">
        <f t="shared" si="224"/>
        <v/>
      </c>
      <c r="K2408" s="18" t="str">
        <f t="shared" si="225"/>
        <v/>
      </c>
      <c r="N2408" s="23" t="str">
        <f t="shared" si="226"/>
        <v/>
      </c>
    </row>
    <row r="2409" spans="8:14" x14ac:dyDescent="0.25">
      <c r="H2409" s="18" t="str">
        <f t="shared" si="222"/>
        <v/>
      </c>
      <c r="I2409" s="26" t="str">
        <f t="shared" si="223"/>
        <v/>
      </c>
      <c r="J2409" s="18" t="str">
        <f t="shared" si="224"/>
        <v/>
      </c>
      <c r="K2409" s="18" t="str">
        <f t="shared" si="225"/>
        <v/>
      </c>
      <c r="N2409" s="23" t="str">
        <f t="shared" si="226"/>
        <v/>
      </c>
    </row>
    <row r="2410" spans="8:14" x14ac:dyDescent="0.25">
      <c r="H2410" s="18" t="str">
        <f t="shared" si="222"/>
        <v/>
      </c>
      <c r="I2410" s="26" t="str">
        <f t="shared" si="223"/>
        <v/>
      </c>
      <c r="J2410" s="18" t="str">
        <f t="shared" si="224"/>
        <v/>
      </c>
      <c r="K2410" s="18" t="str">
        <f t="shared" si="225"/>
        <v/>
      </c>
      <c r="N2410" s="23" t="str">
        <f t="shared" si="226"/>
        <v/>
      </c>
    </row>
    <row r="2411" spans="8:14" x14ac:dyDescent="0.25">
      <c r="H2411" s="18" t="str">
        <f t="shared" si="222"/>
        <v/>
      </c>
      <c r="I2411" s="26" t="str">
        <f t="shared" si="223"/>
        <v/>
      </c>
      <c r="J2411" s="18" t="str">
        <f t="shared" si="224"/>
        <v/>
      </c>
      <c r="K2411" s="18" t="str">
        <f t="shared" si="225"/>
        <v/>
      </c>
      <c r="N2411" s="23" t="str">
        <f t="shared" si="226"/>
        <v/>
      </c>
    </row>
    <row r="2412" spans="8:14" x14ac:dyDescent="0.25">
      <c r="H2412" s="18" t="str">
        <f t="shared" si="222"/>
        <v/>
      </c>
      <c r="I2412" s="26" t="str">
        <f t="shared" si="223"/>
        <v/>
      </c>
      <c r="J2412" s="18" t="str">
        <f t="shared" si="224"/>
        <v/>
      </c>
      <c r="K2412" s="18" t="str">
        <f t="shared" si="225"/>
        <v/>
      </c>
      <c r="N2412" s="23" t="str">
        <f t="shared" si="226"/>
        <v/>
      </c>
    </row>
    <row r="2413" spans="8:14" x14ac:dyDescent="0.25">
      <c r="H2413" s="18" t="str">
        <f t="shared" si="222"/>
        <v/>
      </c>
      <c r="I2413" s="26" t="str">
        <f t="shared" si="223"/>
        <v/>
      </c>
      <c r="J2413" s="18" t="str">
        <f t="shared" si="224"/>
        <v/>
      </c>
      <c r="K2413" s="18" t="str">
        <f t="shared" si="225"/>
        <v/>
      </c>
      <c r="N2413" s="23" t="str">
        <f t="shared" si="226"/>
        <v/>
      </c>
    </row>
    <row r="2414" spans="8:14" x14ac:dyDescent="0.25">
      <c r="H2414" s="18" t="str">
        <f t="shared" si="222"/>
        <v/>
      </c>
      <c r="I2414" s="26" t="str">
        <f t="shared" si="223"/>
        <v/>
      </c>
      <c r="J2414" s="18" t="str">
        <f t="shared" si="224"/>
        <v/>
      </c>
      <c r="K2414" s="18" t="str">
        <f t="shared" si="225"/>
        <v/>
      </c>
      <c r="N2414" s="23" t="str">
        <f t="shared" si="226"/>
        <v/>
      </c>
    </row>
    <row r="2415" spans="8:14" x14ac:dyDescent="0.25">
      <c r="H2415" s="18" t="str">
        <f t="shared" si="222"/>
        <v/>
      </c>
      <c r="I2415" s="26" t="str">
        <f t="shared" si="223"/>
        <v/>
      </c>
      <c r="J2415" s="18" t="str">
        <f t="shared" si="224"/>
        <v/>
      </c>
      <c r="K2415" s="18" t="str">
        <f t="shared" si="225"/>
        <v/>
      </c>
      <c r="N2415" s="23" t="str">
        <f t="shared" si="226"/>
        <v/>
      </c>
    </row>
    <row r="2416" spans="8:14" x14ac:dyDescent="0.25">
      <c r="H2416" s="18" t="str">
        <f t="shared" si="222"/>
        <v/>
      </c>
      <c r="I2416" s="26" t="str">
        <f t="shared" si="223"/>
        <v/>
      </c>
      <c r="J2416" s="18" t="str">
        <f t="shared" si="224"/>
        <v/>
      </c>
      <c r="K2416" s="18" t="str">
        <f t="shared" si="225"/>
        <v/>
      </c>
      <c r="N2416" s="23" t="str">
        <f t="shared" si="226"/>
        <v/>
      </c>
    </row>
    <row r="2417" spans="8:14" x14ac:dyDescent="0.25">
      <c r="H2417" s="18" t="str">
        <f t="shared" si="222"/>
        <v/>
      </c>
      <c r="I2417" s="26" t="str">
        <f t="shared" si="223"/>
        <v/>
      </c>
      <c r="J2417" s="18" t="str">
        <f t="shared" si="224"/>
        <v/>
      </c>
      <c r="K2417" s="18" t="str">
        <f t="shared" si="225"/>
        <v/>
      </c>
      <c r="N2417" s="23" t="str">
        <f t="shared" si="226"/>
        <v/>
      </c>
    </row>
    <row r="2418" spans="8:14" x14ac:dyDescent="0.25">
      <c r="H2418" s="18" t="str">
        <f t="shared" si="222"/>
        <v/>
      </c>
      <c r="I2418" s="26" t="str">
        <f t="shared" si="223"/>
        <v/>
      </c>
      <c r="J2418" s="18" t="str">
        <f t="shared" si="224"/>
        <v/>
      </c>
      <c r="K2418" s="18" t="str">
        <f t="shared" si="225"/>
        <v/>
      </c>
      <c r="N2418" s="23" t="str">
        <f t="shared" si="226"/>
        <v/>
      </c>
    </row>
    <row r="2419" spans="8:14" x14ac:dyDescent="0.25">
      <c r="H2419" s="18" t="str">
        <f t="shared" si="222"/>
        <v/>
      </c>
      <c r="I2419" s="26" t="str">
        <f t="shared" si="223"/>
        <v/>
      </c>
      <c r="J2419" s="18" t="str">
        <f t="shared" si="224"/>
        <v/>
      </c>
      <c r="K2419" s="18" t="str">
        <f t="shared" si="225"/>
        <v/>
      </c>
      <c r="N2419" s="23" t="str">
        <f t="shared" si="226"/>
        <v/>
      </c>
    </row>
    <row r="2420" spans="8:14" x14ac:dyDescent="0.25">
      <c r="H2420" s="18" t="str">
        <f t="shared" si="222"/>
        <v/>
      </c>
      <c r="I2420" s="26" t="str">
        <f t="shared" si="223"/>
        <v/>
      </c>
      <c r="J2420" s="18" t="str">
        <f t="shared" si="224"/>
        <v/>
      </c>
      <c r="K2420" s="18" t="str">
        <f t="shared" si="225"/>
        <v/>
      </c>
      <c r="N2420" s="23" t="str">
        <f t="shared" si="226"/>
        <v/>
      </c>
    </row>
    <row r="2421" spans="8:14" x14ac:dyDescent="0.25">
      <c r="H2421" s="18" t="str">
        <f t="shared" si="222"/>
        <v/>
      </c>
      <c r="I2421" s="26" t="str">
        <f t="shared" si="223"/>
        <v/>
      </c>
      <c r="J2421" s="18" t="str">
        <f t="shared" si="224"/>
        <v/>
      </c>
      <c r="K2421" s="18" t="str">
        <f t="shared" si="225"/>
        <v/>
      </c>
      <c r="N2421" s="23" t="str">
        <f t="shared" si="226"/>
        <v/>
      </c>
    </row>
    <row r="2422" spans="8:14" x14ac:dyDescent="0.25">
      <c r="H2422" s="18" t="str">
        <f t="shared" si="222"/>
        <v/>
      </c>
      <c r="I2422" s="26" t="str">
        <f t="shared" si="223"/>
        <v/>
      </c>
      <c r="J2422" s="18" t="str">
        <f t="shared" si="224"/>
        <v/>
      </c>
      <c r="K2422" s="18" t="str">
        <f t="shared" si="225"/>
        <v/>
      </c>
      <c r="N2422" s="23" t="str">
        <f t="shared" si="226"/>
        <v/>
      </c>
    </row>
    <row r="2423" spans="8:14" x14ac:dyDescent="0.25">
      <c r="H2423" s="18" t="str">
        <f t="shared" si="222"/>
        <v/>
      </c>
      <c r="I2423" s="26" t="str">
        <f t="shared" si="223"/>
        <v/>
      </c>
      <c r="J2423" s="18" t="str">
        <f t="shared" si="224"/>
        <v/>
      </c>
      <c r="K2423" s="18" t="str">
        <f t="shared" si="225"/>
        <v/>
      </c>
      <c r="N2423" s="23" t="str">
        <f t="shared" si="226"/>
        <v/>
      </c>
    </row>
    <row r="2424" spans="8:14" x14ac:dyDescent="0.25">
      <c r="H2424" s="18" t="str">
        <f t="shared" si="222"/>
        <v/>
      </c>
      <c r="I2424" s="26" t="str">
        <f t="shared" si="223"/>
        <v/>
      </c>
      <c r="J2424" s="18" t="str">
        <f t="shared" si="224"/>
        <v/>
      </c>
      <c r="K2424" s="18" t="str">
        <f t="shared" si="225"/>
        <v/>
      </c>
      <c r="N2424" s="23" t="str">
        <f t="shared" si="226"/>
        <v/>
      </c>
    </row>
    <row r="2425" spans="8:14" x14ac:dyDescent="0.25">
      <c r="H2425" s="18" t="str">
        <f t="shared" si="222"/>
        <v/>
      </c>
      <c r="I2425" s="26" t="str">
        <f t="shared" si="223"/>
        <v/>
      </c>
      <c r="J2425" s="18" t="str">
        <f t="shared" si="224"/>
        <v/>
      </c>
      <c r="K2425" s="18" t="str">
        <f t="shared" si="225"/>
        <v/>
      </c>
      <c r="N2425" s="23" t="str">
        <f t="shared" si="226"/>
        <v/>
      </c>
    </row>
    <row r="2426" spans="8:14" x14ac:dyDescent="0.25">
      <c r="H2426" s="18" t="str">
        <f t="shared" si="222"/>
        <v/>
      </c>
      <c r="I2426" s="26" t="str">
        <f t="shared" si="223"/>
        <v/>
      </c>
      <c r="J2426" s="18" t="str">
        <f t="shared" si="224"/>
        <v/>
      </c>
      <c r="K2426" s="18" t="str">
        <f t="shared" si="225"/>
        <v/>
      </c>
      <c r="N2426" s="23" t="str">
        <f t="shared" si="226"/>
        <v/>
      </c>
    </row>
    <row r="2427" spans="8:14" x14ac:dyDescent="0.25">
      <c r="H2427" s="18" t="str">
        <f t="shared" si="222"/>
        <v/>
      </c>
      <c r="I2427" s="26" t="str">
        <f t="shared" si="223"/>
        <v/>
      </c>
      <c r="J2427" s="18" t="str">
        <f t="shared" si="224"/>
        <v/>
      </c>
      <c r="K2427" s="18" t="str">
        <f t="shared" si="225"/>
        <v/>
      </c>
      <c r="N2427" s="23" t="str">
        <f t="shared" si="226"/>
        <v/>
      </c>
    </row>
    <row r="2428" spans="8:14" x14ac:dyDescent="0.25">
      <c r="H2428" s="18" t="str">
        <f t="shared" si="222"/>
        <v/>
      </c>
      <c r="I2428" s="26" t="str">
        <f t="shared" si="223"/>
        <v/>
      </c>
      <c r="J2428" s="18" t="str">
        <f t="shared" si="224"/>
        <v/>
      </c>
      <c r="K2428" s="18" t="str">
        <f t="shared" si="225"/>
        <v/>
      </c>
      <c r="N2428" s="23" t="str">
        <f t="shared" si="226"/>
        <v/>
      </c>
    </row>
    <row r="2429" spans="8:14" x14ac:dyDescent="0.25">
      <c r="H2429" s="18" t="str">
        <f t="shared" si="222"/>
        <v/>
      </c>
      <c r="I2429" s="26" t="str">
        <f t="shared" si="223"/>
        <v/>
      </c>
      <c r="J2429" s="18" t="str">
        <f t="shared" si="224"/>
        <v/>
      </c>
      <c r="K2429" s="18" t="str">
        <f t="shared" si="225"/>
        <v/>
      </c>
      <c r="N2429" s="23" t="str">
        <f t="shared" si="226"/>
        <v/>
      </c>
    </row>
    <row r="2430" spans="8:14" x14ac:dyDescent="0.25">
      <c r="H2430" s="18" t="str">
        <f t="shared" si="222"/>
        <v/>
      </c>
      <c r="I2430" s="26" t="str">
        <f t="shared" si="223"/>
        <v/>
      </c>
      <c r="J2430" s="18" t="str">
        <f t="shared" si="224"/>
        <v/>
      </c>
      <c r="K2430" s="18" t="str">
        <f t="shared" si="225"/>
        <v/>
      </c>
      <c r="N2430" s="23" t="str">
        <f t="shared" si="226"/>
        <v/>
      </c>
    </row>
    <row r="2431" spans="8:14" x14ac:dyDescent="0.25">
      <c r="H2431" s="18" t="str">
        <f t="shared" si="222"/>
        <v/>
      </c>
      <c r="I2431" s="26" t="str">
        <f t="shared" si="223"/>
        <v/>
      </c>
      <c r="J2431" s="18" t="str">
        <f t="shared" si="224"/>
        <v/>
      </c>
      <c r="K2431" s="18" t="str">
        <f t="shared" si="225"/>
        <v/>
      </c>
      <c r="N2431" s="23" t="str">
        <f t="shared" si="226"/>
        <v/>
      </c>
    </row>
    <row r="2432" spans="8:14" x14ac:dyDescent="0.25">
      <c r="H2432" s="18" t="str">
        <f t="shared" si="222"/>
        <v/>
      </c>
      <c r="I2432" s="26" t="str">
        <f t="shared" si="223"/>
        <v/>
      </c>
      <c r="J2432" s="18" t="str">
        <f t="shared" si="224"/>
        <v/>
      </c>
      <c r="K2432" s="18" t="str">
        <f t="shared" si="225"/>
        <v/>
      </c>
      <c r="N2432" s="23" t="str">
        <f t="shared" si="226"/>
        <v/>
      </c>
    </row>
    <row r="2433" spans="8:14" x14ac:dyDescent="0.25">
      <c r="H2433" s="18" t="str">
        <f t="shared" si="222"/>
        <v/>
      </c>
      <c r="I2433" s="26" t="str">
        <f t="shared" si="223"/>
        <v/>
      </c>
      <c r="J2433" s="18" t="str">
        <f t="shared" si="224"/>
        <v/>
      </c>
      <c r="K2433" s="18" t="str">
        <f t="shared" si="225"/>
        <v/>
      </c>
      <c r="N2433" s="23" t="str">
        <f t="shared" si="226"/>
        <v/>
      </c>
    </row>
    <row r="2434" spans="8:14" x14ac:dyDescent="0.25">
      <c r="H2434" s="18" t="str">
        <f t="shared" si="222"/>
        <v/>
      </c>
      <c r="I2434" s="26" t="str">
        <f t="shared" si="223"/>
        <v/>
      </c>
      <c r="J2434" s="18" t="str">
        <f t="shared" si="224"/>
        <v/>
      </c>
      <c r="K2434" s="18" t="str">
        <f t="shared" si="225"/>
        <v/>
      </c>
      <c r="N2434" s="23" t="str">
        <f t="shared" si="226"/>
        <v/>
      </c>
    </row>
    <row r="2435" spans="8:14" x14ac:dyDescent="0.25">
      <c r="H2435" s="18" t="str">
        <f t="shared" si="222"/>
        <v/>
      </c>
      <c r="I2435" s="26" t="str">
        <f t="shared" si="223"/>
        <v/>
      </c>
      <c r="J2435" s="18" t="str">
        <f t="shared" si="224"/>
        <v/>
      </c>
      <c r="K2435" s="18" t="str">
        <f t="shared" si="225"/>
        <v/>
      </c>
      <c r="N2435" s="23" t="str">
        <f t="shared" si="226"/>
        <v/>
      </c>
    </row>
    <row r="2436" spans="8:14" x14ac:dyDescent="0.25">
      <c r="H2436" s="18" t="str">
        <f t="shared" ref="H2436:H2499" si="227">IF(OR($E2436="",$G2436=""),"",$E2436*$G2436)</f>
        <v/>
      </c>
      <c r="I2436" s="26" t="str">
        <f t="shared" ref="I2436:I2499" si="228">IF($F2436="","",IFERROR(INDEX(CurRate,MATCH($F2436,CurCode,0)),""))</f>
        <v/>
      </c>
      <c r="J2436" s="18" t="str">
        <f t="shared" ref="J2436:J2499" si="229">IF(OR($G2436="",$I2436="",$I2436=0),"",$G2436/$I2436)</f>
        <v/>
      </c>
      <c r="K2436" s="18" t="str">
        <f t="shared" ref="K2436:K2499" si="230">IF(OR($E2436="",$J2436=""),"",$E2436*$J2436)</f>
        <v/>
      </c>
      <c r="N2436" s="23" t="str">
        <f t="shared" ref="N2436:N2499" si="231">IF($A2436="","",$A2436*100000+ROW())</f>
        <v/>
      </c>
    </row>
    <row r="2437" spans="8:14" x14ac:dyDescent="0.25">
      <c r="H2437" s="18" t="str">
        <f t="shared" si="227"/>
        <v/>
      </c>
      <c r="I2437" s="26" t="str">
        <f t="shared" si="228"/>
        <v/>
      </c>
      <c r="J2437" s="18" t="str">
        <f t="shared" si="229"/>
        <v/>
      </c>
      <c r="K2437" s="18" t="str">
        <f t="shared" si="230"/>
        <v/>
      </c>
      <c r="N2437" s="23" t="str">
        <f t="shared" si="231"/>
        <v/>
      </c>
    </row>
    <row r="2438" spans="8:14" x14ac:dyDescent="0.25">
      <c r="H2438" s="18" t="str">
        <f t="shared" si="227"/>
        <v/>
      </c>
      <c r="I2438" s="26" t="str">
        <f t="shared" si="228"/>
        <v/>
      </c>
      <c r="J2438" s="18" t="str">
        <f t="shared" si="229"/>
        <v/>
      </c>
      <c r="K2438" s="18" t="str">
        <f t="shared" si="230"/>
        <v/>
      </c>
      <c r="N2438" s="23" t="str">
        <f t="shared" si="231"/>
        <v/>
      </c>
    </row>
    <row r="2439" spans="8:14" x14ac:dyDescent="0.25">
      <c r="H2439" s="18" t="str">
        <f t="shared" si="227"/>
        <v/>
      </c>
      <c r="I2439" s="26" t="str">
        <f t="shared" si="228"/>
        <v/>
      </c>
      <c r="J2439" s="18" t="str">
        <f t="shared" si="229"/>
        <v/>
      </c>
      <c r="K2439" s="18" t="str">
        <f t="shared" si="230"/>
        <v/>
      </c>
      <c r="N2439" s="23" t="str">
        <f t="shared" si="231"/>
        <v/>
      </c>
    </row>
    <row r="2440" spans="8:14" x14ac:dyDescent="0.25">
      <c r="H2440" s="18" t="str">
        <f t="shared" si="227"/>
        <v/>
      </c>
      <c r="I2440" s="26" t="str">
        <f t="shared" si="228"/>
        <v/>
      </c>
      <c r="J2440" s="18" t="str">
        <f t="shared" si="229"/>
        <v/>
      </c>
      <c r="K2440" s="18" t="str">
        <f t="shared" si="230"/>
        <v/>
      </c>
      <c r="N2440" s="23" t="str">
        <f t="shared" si="231"/>
        <v/>
      </c>
    </row>
    <row r="2441" spans="8:14" x14ac:dyDescent="0.25">
      <c r="H2441" s="18" t="str">
        <f t="shared" si="227"/>
        <v/>
      </c>
      <c r="I2441" s="26" t="str">
        <f t="shared" si="228"/>
        <v/>
      </c>
      <c r="J2441" s="18" t="str">
        <f t="shared" si="229"/>
        <v/>
      </c>
      <c r="K2441" s="18" t="str">
        <f t="shared" si="230"/>
        <v/>
      </c>
      <c r="N2441" s="23" t="str">
        <f t="shared" si="231"/>
        <v/>
      </c>
    </row>
    <row r="2442" spans="8:14" x14ac:dyDescent="0.25">
      <c r="H2442" s="18" t="str">
        <f t="shared" si="227"/>
        <v/>
      </c>
      <c r="I2442" s="26" t="str">
        <f t="shared" si="228"/>
        <v/>
      </c>
      <c r="J2442" s="18" t="str">
        <f t="shared" si="229"/>
        <v/>
      </c>
      <c r="K2442" s="18" t="str">
        <f t="shared" si="230"/>
        <v/>
      </c>
      <c r="N2442" s="23" t="str">
        <f t="shared" si="231"/>
        <v/>
      </c>
    </row>
    <row r="2443" spans="8:14" x14ac:dyDescent="0.25">
      <c r="H2443" s="18" t="str">
        <f t="shared" si="227"/>
        <v/>
      </c>
      <c r="I2443" s="26" t="str">
        <f t="shared" si="228"/>
        <v/>
      </c>
      <c r="J2443" s="18" t="str">
        <f t="shared" si="229"/>
        <v/>
      </c>
      <c r="K2443" s="18" t="str">
        <f t="shared" si="230"/>
        <v/>
      </c>
      <c r="N2443" s="23" t="str">
        <f t="shared" si="231"/>
        <v/>
      </c>
    </row>
    <row r="2444" spans="8:14" x14ac:dyDescent="0.25">
      <c r="H2444" s="18" t="str">
        <f t="shared" si="227"/>
        <v/>
      </c>
      <c r="I2444" s="26" t="str">
        <f t="shared" si="228"/>
        <v/>
      </c>
      <c r="J2444" s="18" t="str">
        <f t="shared" si="229"/>
        <v/>
      </c>
      <c r="K2444" s="18" t="str">
        <f t="shared" si="230"/>
        <v/>
      </c>
      <c r="N2444" s="23" t="str">
        <f t="shared" si="231"/>
        <v/>
      </c>
    </row>
    <row r="2445" spans="8:14" x14ac:dyDescent="0.25">
      <c r="H2445" s="18" t="str">
        <f t="shared" si="227"/>
        <v/>
      </c>
      <c r="I2445" s="26" t="str">
        <f t="shared" si="228"/>
        <v/>
      </c>
      <c r="J2445" s="18" t="str">
        <f t="shared" si="229"/>
        <v/>
      </c>
      <c r="K2445" s="18" t="str">
        <f t="shared" si="230"/>
        <v/>
      </c>
      <c r="N2445" s="23" t="str">
        <f t="shared" si="231"/>
        <v/>
      </c>
    </row>
    <row r="2446" spans="8:14" x14ac:dyDescent="0.25">
      <c r="H2446" s="18" t="str">
        <f t="shared" si="227"/>
        <v/>
      </c>
      <c r="I2446" s="26" t="str">
        <f t="shared" si="228"/>
        <v/>
      </c>
      <c r="J2446" s="18" t="str">
        <f t="shared" si="229"/>
        <v/>
      </c>
      <c r="K2446" s="18" t="str">
        <f t="shared" si="230"/>
        <v/>
      </c>
      <c r="N2446" s="23" t="str">
        <f t="shared" si="231"/>
        <v/>
      </c>
    </row>
    <row r="2447" spans="8:14" x14ac:dyDescent="0.25">
      <c r="H2447" s="18" t="str">
        <f t="shared" si="227"/>
        <v/>
      </c>
      <c r="I2447" s="26" t="str">
        <f t="shared" si="228"/>
        <v/>
      </c>
      <c r="J2447" s="18" t="str">
        <f t="shared" si="229"/>
        <v/>
      </c>
      <c r="K2447" s="18" t="str">
        <f t="shared" si="230"/>
        <v/>
      </c>
      <c r="N2447" s="23" t="str">
        <f t="shared" si="231"/>
        <v/>
      </c>
    </row>
    <row r="2448" spans="8:14" x14ac:dyDescent="0.25">
      <c r="H2448" s="18" t="str">
        <f t="shared" si="227"/>
        <v/>
      </c>
      <c r="I2448" s="26" t="str">
        <f t="shared" si="228"/>
        <v/>
      </c>
      <c r="J2448" s="18" t="str">
        <f t="shared" si="229"/>
        <v/>
      </c>
      <c r="K2448" s="18" t="str">
        <f t="shared" si="230"/>
        <v/>
      </c>
      <c r="N2448" s="23" t="str">
        <f t="shared" si="231"/>
        <v/>
      </c>
    </row>
    <row r="2449" spans="8:14" x14ac:dyDescent="0.25">
      <c r="H2449" s="18" t="str">
        <f t="shared" si="227"/>
        <v/>
      </c>
      <c r="I2449" s="26" t="str">
        <f t="shared" si="228"/>
        <v/>
      </c>
      <c r="J2449" s="18" t="str">
        <f t="shared" si="229"/>
        <v/>
      </c>
      <c r="K2449" s="18" t="str">
        <f t="shared" si="230"/>
        <v/>
      </c>
      <c r="N2449" s="23" t="str">
        <f t="shared" si="231"/>
        <v/>
      </c>
    </row>
    <row r="2450" spans="8:14" x14ac:dyDescent="0.25">
      <c r="H2450" s="18" t="str">
        <f t="shared" si="227"/>
        <v/>
      </c>
      <c r="I2450" s="26" t="str">
        <f t="shared" si="228"/>
        <v/>
      </c>
      <c r="J2450" s="18" t="str">
        <f t="shared" si="229"/>
        <v/>
      </c>
      <c r="K2450" s="18" t="str">
        <f t="shared" si="230"/>
        <v/>
      </c>
      <c r="N2450" s="23" t="str">
        <f t="shared" si="231"/>
        <v/>
      </c>
    </row>
    <row r="2451" spans="8:14" x14ac:dyDescent="0.25">
      <c r="H2451" s="18" t="str">
        <f t="shared" si="227"/>
        <v/>
      </c>
      <c r="I2451" s="26" t="str">
        <f t="shared" si="228"/>
        <v/>
      </c>
      <c r="J2451" s="18" t="str">
        <f t="shared" si="229"/>
        <v/>
      </c>
      <c r="K2451" s="18" t="str">
        <f t="shared" si="230"/>
        <v/>
      </c>
      <c r="N2451" s="23" t="str">
        <f t="shared" si="231"/>
        <v/>
      </c>
    </row>
    <row r="2452" spans="8:14" x14ac:dyDescent="0.25">
      <c r="H2452" s="18" t="str">
        <f t="shared" si="227"/>
        <v/>
      </c>
      <c r="I2452" s="26" t="str">
        <f t="shared" si="228"/>
        <v/>
      </c>
      <c r="J2452" s="18" t="str">
        <f t="shared" si="229"/>
        <v/>
      </c>
      <c r="K2452" s="18" t="str">
        <f t="shared" si="230"/>
        <v/>
      </c>
      <c r="N2452" s="23" t="str">
        <f t="shared" si="231"/>
        <v/>
      </c>
    </row>
    <row r="2453" spans="8:14" x14ac:dyDescent="0.25">
      <c r="H2453" s="18" t="str">
        <f t="shared" si="227"/>
        <v/>
      </c>
      <c r="I2453" s="26" t="str">
        <f t="shared" si="228"/>
        <v/>
      </c>
      <c r="J2453" s="18" t="str">
        <f t="shared" si="229"/>
        <v/>
      </c>
      <c r="K2453" s="18" t="str">
        <f t="shared" si="230"/>
        <v/>
      </c>
      <c r="N2453" s="23" t="str">
        <f t="shared" si="231"/>
        <v/>
      </c>
    </row>
    <row r="2454" spans="8:14" x14ac:dyDescent="0.25">
      <c r="H2454" s="18" t="str">
        <f t="shared" si="227"/>
        <v/>
      </c>
      <c r="I2454" s="26" t="str">
        <f t="shared" si="228"/>
        <v/>
      </c>
      <c r="J2454" s="18" t="str">
        <f t="shared" si="229"/>
        <v/>
      </c>
      <c r="K2454" s="18" t="str">
        <f t="shared" si="230"/>
        <v/>
      </c>
      <c r="N2454" s="23" t="str">
        <f t="shared" si="231"/>
        <v/>
      </c>
    </row>
    <row r="2455" spans="8:14" x14ac:dyDescent="0.25">
      <c r="H2455" s="18" t="str">
        <f t="shared" si="227"/>
        <v/>
      </c>
      <c r="I2455" s="26" t="str">
        <f t="shared" si="228"/>
        <v/>
      </c>
      <c r="J2455" s="18" t="str">
        <f t="shared" si="229"/>
        <v/>
      </c>
      <c r="K2455" s="18" t="str">
        <f t="shared" si="230"/>
        <v/>
      </c>
      <c r="N2455" s="23" t="str">
        <f t="shared" si="231"/>
        <v/>
      </c>
    </row>
    <row r="2456" spans="8:14" x14ac:dyDescent="0.25">
      <c r="H2456" s="18" t="str">
        <f t="shared" si="227"/>
        <v/>
      </c>
      <c r="I2456" s="26" t="str">
        <f t="shared" si="228"/>
        <v/>
      </c>
      <c r="J2456" s="18" t="str">
        <f t="shared" si="229"/>
        <v/>
      </c>
      <c r="K2456" s="18" t="str">
        <f t="shared" si="230"/>
        <v/>
      </c>
      <c r="N2456" s="23" t="str">
        <f t="shared" si="231"/>
        <v/>
      </c>
    </row>
    <row r="2457" spans="8:14" x14ac:dyDescent="0.25">
      <c r="H2457" s="18" t="str">
        <f t="shared" si="227"/>
        <v/>
      </c>
      <c r="I2457" s="26" t="str">
        <f t="shared" si="228"/>
        <v/>
      </c>
      <c r="J2457" s="18" t="str">
        <f t="shared" si="229"/>
        <v/>
      </c>
      <c r="K2457" s="18" t="str">
        <f t="shared" si="230"/>
        <v/>
      </c>
      <c r="N2457" s="23" t="str">
        <f t="shared" si="231"/>
        <v/>
      </c>
    </row>
    <row r="2458" spans="8:14" x14ac:dyDescent="0.25">
      <c r="H2458" s="18" t="str">
        <f t="shared" si="227"/>
        <v/>
      </c>
      <c r="I2458" s="26" t="str">
        <f t="shared" si="228"/>
        <v/>
      </c>
      <c r="J2458" s="18" t="str">
        <f t="shared" si="229"/>
        <v/>
      </c>
      <c r="K2458" s="18" t="str">
        <f t="shared" si="230"/>
        <v/>
      </c>
      <c r="N2458" s="23" t="str">
        <f t="shared" si="231"/>
        <v/>
      </c>
    </row>
    <row r="2459" spans="8:14" x14ac:dyDescent="0.25">
      <c r="H2459" s="18" t="str">
        <f t="shared" si="227"/>
        <v/>
      </c>
      <c r="I2459" s="26" t="str">
        <f t="shared" si="228"/>
        <v/>
      </c>
      <c r="J2459" s="18" t="str">
        <f t="shared" si="229"/>
        <v/>
      </c>
      <c r="K2459" s="18" t="str">
        <f t="shared" si="230"/>
        <v/>
      </c>
      <c r="N2459" s="23" t="str">
        <f t="shared" si="231"/>
        <v/>
      </c>
    </row>
    <row r="2460" spans="8:14" x14ac:dyDescent="0.25">
      <c r="H2460" s="18" t="str">
        <f t="shared" si="227"/>
        <v/>
      </c>
      <c r="I2460" s="26" t="str">
        <f t="shared" si="228"/>
        <v/>
      </c>
      <c r="J2460" s="18" t="str">
        <f t="shared" si="229"/>
        <v/>
      </c>
      <c r="K2460" s="18" t="str">
        <f t="shared" si="230"/>
        <v/>
      </c>
      <c r="N2460" s="23" t="str">
        <f t="shared" si="231"/>
        <v/>
      </c>
    </row>
    <row r="2461" spans="8:14" x14ac:dyDescent="0.25">
      <c r="H2461" s="18" t="str">
        <f t="shared" si="227"/>
        <v/>
      </c>
      <c r="I2461" s="26" t="str">
        <f t="shared" si="228"/>
        <v/>
      </c>
      <c r="J2461" s="18" t="str">
        <f t="shared" si="229"/>
        <v/>
      </c>
      <c r="K2461" s="18" t="str">
        <f t="shared" si="230"/>
        <v/>
      </c>
      <c r="N2461" s="23" t="str">
        <f t="shared" si="231"/>
        <v/>
      </c>
    </row>
    <row r="2462" spans="8:14" x14ac:dyDescent="0.25">
      <c r="H2462" s="18" t="str">
        <f t="shared" si="227"/>
        <v/>
      </c>
      <c r="I2462" s="26" t="str">
        <f t="shared" si="228"/>
        <v/>
      </c>
      <c r="J2462" s="18" t="str">
        <f t="shared" si="229"/>
        <v/>
      </c>
      <c r="K2462" s="18" t="str">
        <f t="shared" si="230"/>
        <v/>
      </c>
      <c r="N2462" s="23" t="str">
        <f t="shared" si="231"/>
        <v/>
      </c>
    </row>
    <row r="2463" spans="8:14" x14ac:dyDescent="0.25">
      <c r="H2463" s="18" t="str">
        <f t="shared" si="227"/>
        <v/>
      </c>
      <c r="I2463" s="26" t="str">
        <f t="shared" si="228"/>
        <v/>
      </c>
      <c r="J2463" s="18" t="str">
        <f t="shared" si="229"/>
        <v/>
      </c>
      <c r="K2463" s="18" t="str">
        <f t="shared" si="230"/>
        <v/>
      </c>
      <c r="N2463" s="23" t="str">
        <f t="shared" si="231"/>
        <v/>
      </c>
    </row>
    <row r="2464" spans="8:14" x14ac:dyDescent="0.25">
      <c r="H2464" s="18" t="str">
        <f t="shared" si="227"/>
        <v/>
      </c>
      <c r="I2464" s="26" t="str">
        <f t="shared" si="228"/>
        <v/>
      </c>
      <c r="J2464" s="18" t="str">
        <f t="shared" si="229"/>
        <v/>
      </c>
      <c r="K2464" s="18" t="str">
        <f t="shared" si="230"/>
        <v/>
      </c>
      <c r="N2464" s="23" t="str">
        <f t="shared" si="231"/>
        <v/>
      </c>
    </row>
    <row r="2465" spans="8:14" x14ac:dyDescent="0.25">
      <c r="H2465" s="18" t="str">
        <f t="shared" si="227"/>
        <v/>
      </c>
      <c r="I2465" s="26" t="str">
        <f t="shared" si="228"/>
        <v/>
      </c>
      <c r="J2465" s="18" t="str">
        <f t="shared" si="229"/>
        <v/>
      </c>
      <c r="K2465" s="18" t="str">
        <f t="shared" si="230"/>
        <v/>
      </c>
      <c r="N2465" s="23" t="str">
        <f t="shared" si="231"/>
        <v/>
      </c>
    </row>
    <row r="2466" spans="8:14" x14ac:dyDescent="0.25">
      <c r="H2466" s="18" t="str">
        <f t="shared" si="227"/>
        <v/>
      </c>
      <c r="I2466" s="26" t="str">
        <f t="shared" si="228"/>
        <v/>
      </c>
      <c r="J2466" s="18" t="str">
        <f t="shared" si="229"/>
        <v/>
      </c>
      <c r="K2466" s="18" t="str">
        <f t="shared" si="230"/>
        <v/>
      </c>
      <c r="N2466" s="23" t="str">
        <f t="shared" si="231"/>
        <v/>
      </c>
    </row>
    <row r="2467" spans="8:14" x14ac:dyDescent="0.25">
      <c r="H2467" s="18" t="str">
        <f t="shared" si="227"/>
        <v/>
      </c>
      <c r="I2467" s="26" t="str">
        <f t="shared" si="228"/>
        <v/>
      </c>
      <c r="J2467" s="18" t="str">
        <f t="shared" si="229"/>
        <v/>
      </c>
      <c r="K2467" s="18" t="str">
        <f t="shared" si="230"/>
        <v/>
      </c>
      <c r="N2467" s="23" t="str">
        <f t="shared" si="231"/>
        <v/>
      </c>
    </row>
    <row r="2468" spans="8:14" x14ac:dyDescent="0.25">
      <c r="H2468" s="18" t="str">
        <f t="shared" si="227"/>
        <v/>
      </c>
      <c r="I2468" s="26" t="str">
        <f t="shared" si="228"/>
        <v/>
      </c>
      <c r="J2468" s="18" t="str">
        <f t="shared" si="229"/>
        <v/>
      </c>
      <c r="K2468" s="18" t="str">
        <f t="shared" si="230"/>
        <v/>
      </c>
      <c r="N2468" s="23" t="str">
        <f t="shared" si="231"/>
        <v/>
      </c>
    </row>
    <row r="2469" spans="8:14" x14ac:dyDescent="0.25">
      <c r="H2469" s="18" t="str">
        <f t="shared" si="227"/>
        <v/>
      </c>
      <c r="I2469" s="26" t="str">
        <f t="shared" si="228"/>
        <v/>
      </c>
      <c r="J2469" s="18" t="str">
        <f t="shared" si="229"/>
        <v/>
      </c>
      <c r="K2469" s="18" t="str">
        <f t="shared" si="230"/>
        <v/>
      </c>
      <c r="N2469" s="23" t="str">
        <f t="shared" si="231"/>
        <v/>
      </c>
    </row>
    <row r="2470" spans="8:14" x14ac:dyDescent="0.25">
      <c r="H2470" s="18" t="str">
        <f t="shared" si="227"/>
        <v/>
      </c>
      <c r="I2470" s="26" t="str">
        <f t="shared" si="228"/>
        <v/>
      </c>
      <c r="J2470" s="18" t="str">
        <f t="shared" si="229"/>
        <v/>
      </c>
      <c r="K2470" s="18" t="str">
        <f t="shared" si="230"/>
        <v/>
      </c>
      <c r="N2470" s="23" t="str">
        <f t="shared" si="231"/>
        <v/>
      </c>
    </row>
    <row r="2471" spans="8:14" x14ac:dyDescent="0.25">
      <c r="H2471" s="18" t="str">
        <f t="shared" si="227"/>
        <v/>
      </c>
      <c r="I2471" s="26" t="str">
        <f t="shared" si="228"/>
        <v/>
      </c>
      <c r="J2471" s="18" t="str">
        <f t="shared" si="229"/>
        <v/>
      </c>
      <c r="K2471" s="18" t="str">
        <f t="shared" si="230"/>
        <v/>
      </c>
      <c r="N2471" s="23" t="str">
        <f t="shared" si="231"/>
        <v/>
      </c>
    </row>
    <row r="2472" spans="8:14" x14ac:dyDescent="0.25">
      <c r="H2472" s="18" t="str">
        <f t="shared" si="227"/>
        <v/>
      </c>
      <c r="I2472" s="26" t="str">
        <f t="shared" si="228"/>
        <v/>
      </c>
      <c r="J2472" s="18" t="str">
        <f t="shared" si="229"/>
        <v/>
      </c>
      <c r="K2472" s="18" t="str">
        <f t="shared" si="230"/>
        <v/>
      </c>
      <c r="N2472" s="23" t="str">
        <f t="shared" si="231"/>
        <v/>
      </c>
    </row>
    <row r="2473" spans="8:14" x14ac:dyDescent="0.25">
      <c r="H2473" s="18" t="str">
        <f t="shared" si="227"/>
        <v/>
      </c>
      <c r="I2473" s="26" t="str">
        <f t="shared" si="228"/>
        <v/>
      </c>
      <c r="J2473" s="18" t="str">
        <f t="shared" si="229"/>
        <v/>
      </c>
      <c r="K2473" s="18" t="str">
        <f t="shared" si="230"/>
        <v/>
      </c>
      <c r="N2473" s="23" t="str">
        <f t="shared" si="231"/>
        <v/>
      </c>
    </row>
    <row r="2474" spans="8:14" x14ac:dyDescent="0.25">
      <c r="H2474" s="18" t="str">
        <f t="shared" si="227"/>
        <v/>
      </c>
      <c r="I2474" s="26" t="str">
        <f t="shared" si="228"/>
        <v/>
      </c>
      <c r="J2474" s="18" t="str">
        <f t="shared" si="229"/>
        <v/>
      </c>
      <c r="K2474" s="18" t="str">
        <f t="shared" si="230"/>
        <v/>
      </c>
      <c r="N2474" s="23" t="str">
        <f t="shared" si="231"/>
        <v/>
      </c>
    </row>
    <row r="2475" spans="8:14" x14ac:dyDescent="0.25">
      <c r="H2475" s="18" t="str">
        <f t="shared" si="227"/>
        <v/>
      </c>
      <c r="I2475" s="26" t="str">
        <f t="shared" si="228"/>
        <v/>
      </c>
      <c r="J2475" s="18" t="str">
        <f t="shared" si="229"/>
        <v/>
      </c>
      <c r="K2475" s="18" t="str">
        <f t="shared" si="230"/>
        <v/>
      </c>
      <c r="N2475" s="23" t="str">
        <f t="shared" si="231"/>
        <v/>
      </c>
    </row>
    <row r="2476" spans="8:14" x14ac:dyDescent="0.25">
      <c r="H2476" s="18" t="str">
        <f t="shared" si="227"/>
        <v/>
      </c>
      <c r="I2476" s="26" t="str">
        <f t="shared" si="228"/>
        <v/>
      </c>
      <c r="J2476" s="18" t="str">
        <f t="shared" si="229"/>
        <v/>
      </c>
      <c r="K2476" s="18" t="str">
        <f t="shared" si="230"/>
        <v/>
      </c>
      <c r="N2476" s="23" t="str">
        <f t="shared" si="231"/>
        <v/>
      </c>
    </row>
    <row r="2477" spans="8:14" x14ac:dyDescent="0.25">
      <c r="H2477" s="18" t="str">
        <f t="shared" si="227"/>
        <v/>
      </c>
      <c r="I2477" s="26" t="str">
        <f t="shared" si="228"/>
        <v/>
      </c>
      <c r="J2477" s="18" t="str">
        <f t="shared" si="229"/>
        <v/>
      </c>
      <c r="K2477" s="18" t="str">
        <f t="shared" si="230"/>
        <v/>
      </c>
      <c r="N2477" s="23" t="str">
        <f t="shared" si="231"/>
        <v/>
      </c>
    </row>
    <row r="2478" spans="8:14" x14ac:dyDescent="0.25">
      <c r="H2478" s="18" t="str">
        <f t="shared" si="227"/>
        <v/>
      </c>
      <c r="I2478" s="26" t="str">
        <f t="shared" si="228"/>
        <v/>
      </c>
      <c r="J2478" s="18" t="str">
        <f t="shared" si="229"/>
        <v/>
      </c>
      <c r="K2478" s="18" t="str">
        <f t="shared" si="230"/>
        <v/>
      </c>
      <c r="N2478" s="23" t="str">
        <f t="shared" si="231"/>
        <v/>
      </c>
    </row>
    <row r="2479" spans="8:14" x14ac:dyDescent="0.25">
      <c r="H2479" s="18" t="str">
        <f t="shared" si="227"/>
        <v/>
      </c>
      <c r="I2479" s="26" t="str">
        <f t="shared" si="228"/>
        <v/>
      </c>
      <c r="J2479" s="18" t="str">
        <f t="shared" si="229"/>
        <v/>
      </c>
      <c r="K2479" s="18" t="str">
        <f t="shared" si="230"/>
        <v/>
      </c>
      <c r="N2479" s="23" t="str">
        <f t="shared" si="231"/>
        <v/>
      </c>
    </row>
    <row r="2480" spans="8:14" x14ac:dyDescent="0.25">
      <c r="H2480" s="18" t="str">
        <f t="shared" si="227"/>
        <v/>
      </c>
      <c r="I2480" s="26" t="str">
        <f t="shared" si="228"/>
        <v/>
      </c>
      <c r="J2480" s="18" t="str">
        <f t="shared" si="229"/>
        <v/>
      </c>
      <c r="K2480" s="18" t="str">
        <f t="shared" si="230"/>
        <v/>
      </c>
      <c r="N2480" s="23" t="str">
        <f t="shared" si="231"/>
        <v/>
      </c>
    </row>
    <row r="2481" spans="8:14" x14ac:dyDescent="0.25">
      <c r="H2481" s="18" t="str">
        <f t="shared" si="227"/>
        <v/>
      </c>
      <c r="I2481" s="26" t="str">
        <f t="shared" si="228"/>
        <v/>
      </c>
      <c r="J2481" s="18" t="str">
        <f t="shared" si="229"/>
        <v/>
      </c>
      <c r="K2481" s="18" t="str">
        <f t="shared" si="230"/>
        <v/>
      </c>
      <c r="N2481" s="23" t="str">
        <f t="shared" si="231"/>
        <v/>
      </c>
    </row>
    <row r="2482" spans="8:14" x14ac:dyDescent="0.25">
      <c r="H2482" s="18" t="str">
        <f t="shared" si="227"/>
        <v/>
      </c>
      <c r="I2482" s="26" t="str">
        <f t="shared" si="228"/>
        <v/>
      </c>
      <c r="J2482" s="18" t="str">
        <f t="shared" si="229"/>
        <v/>
      </c>
      <c r="K2482" s="18" t="str">
        <f t="shared" si="230"/>
        <v/>
      </c>
      <c r="N2482" s="23" t="str">
        <f t="shared" si="231"/>
        <v/>
      </c>
    </row>
    <row r="2483" spans="8:14" x14ac:dyDescent="0.25">
      <c r="H2483" s="18" t="str">
        <f t="shared" si="227"/>
        <v/>
      </c>
      <c r="I2483" s="26" t="str">
        <f t="shared" si="228"/>
        <v/>
      </c>
      <c r="J2483" s="18" t="str">
        <f t="shared" si="229"/>
        <v/>
      </c>
      <c r="K2483" s="18" t="str">
        <f t="shared" si="230"/>
        <v/>
      </c>
      <c r="N2483" s="23" t="str">
        <f t="shared" si="231"/>
        <v/>
      </c>
    </row>
    <row r="2484" spans="8:14" x14ac:dyDescent="0.25">
      <c r="H2484" s="18" t="str">
        <f t="shared" si="227"/>
        <v/>
      </c>
      <c r="I2484" s="26" t="str">
        <f t="shared" si="228"/>
        <v/>
      </c>
      <c r="J2484" s="18" t="str">
        <f t="shared" si="229"/>
        <v/>
      </c>
      <c r="K2484" s="18" t="str">
        <f t="shared" si="230"/>
        <v/>
      </c>
      <c r="N2484" s="23" t="str">
        <f t="shared" si="231"/>
        <v/>
      </c>
    </row>
    <row r="2485" spans="8:14" x14ac:dyDescent="0.25">
      <c r="H2485" s="18" t="str">
        <f t="shared" si="227"/>
        <v/>
      </c>
      <c r="I2485" s="26" t="str">
        <f t="shared" si="228"/>
        <v/>
      </c>
      <c r="J2485" s="18" t="str">
        <f t="shared" si="229"/>
        <v/>
      </c>
      <c r="K2485" s="18" t="str">
        <f t="shared" si="230"/>
        <v/>
      </c>
      <c r="N2485" s="23" t="str">
        <f t="shared" si="231"/>
        <v/>
      </c>
    </row>
    <row r="2486" spans="8:14" x14ac:dyDescent="0.25">
      <c r="H2486" s="18" t="str">
        <f t="shared" si="227"/>
        <v/>
      </c>
      <c r="I2486" s="26" t="str">
        <f t="shared" si="228"/>
        <v/>
      </c>
      <c r="J2486" s="18" t="str">
        <f t="shared" si="229"/>
        <v/>
      </c>
      <c r="K2486" s="18" t="str">
        <f t="shared" si="230"/>
        <v/>
      </c>
      <c r="N2486" s="23" t="str">
        <f t="shared" si="231"/>
        <v/>
      </c>
    </row>
    <row r="2487" spans="8:14" x14ac:dyDescent="0.25">
      <c r="H2487" s="18" t="str">
        <f t="shared" si="227"/>
        <v/>
      </c>
      <c r="I2487" s="26" t="str">
        <f t="shared" si="228"/>
        <v/>
      </c>
      <c r="J2487" s="18" t="str">
        <f t="shared" si="229"/>
        <v/>
      </c>
      <c r="K2487" s="18" t="str">
        <f t="shared" si="230"/>
        <v/>
      </c>
      <c r="N2487" s="23" t="str">
        <f t="shared" si="231"/>
        <v/>
      </c>
    </row>
    <row r="2488" spans="8:14" x14ac:dyDescent="0.25">
      <c r="H2488" s="18" t="str">
        <f t="shared" si="227"/>
        <v/>
      </c>
      <c r="I2488" s="26" t="str">
        <f t="shared" si="228"/>
        <v/>
      </c>
      <c r="J2488" s="18" t="str">
        <f t="shared" si="229"/>
        <v/>
      </c>
      <c r="K2488" s="18" t="str">
        <f t="shared" si="230"/>
        <v/>
      </c>
      <c r="N2488" s="23" t="str">
        <f t="shared" si="231"/>
        <v/>
      </c>
    </row>
    <row r="2489" spans="8:14" x14ac:dyDescent="0.25">
      <c r="H2489" s="18" t="str">
        <f t="shared" si="227"/>
        <v/>
      </c>
      <c r="I2489" s="26" t="str">
        <f t="shared" si="228"/>
        <v/>
      </c>
      <c r="J2489" s="18" t="str">
        <f t="shared" si="229"/>
        <v/>
      </c>
      <c r="K2489" s="18" t="str">
        <f t="shared" si="230"/>
        <v/>
      </c>
      <c r="N2489" s="23" t="str">
        <f t="shared" si="231"/>
        <v/>
      </c>
    </row>
    <row r="2490" spans="8:14" x14ac:dyDescent="0.25">
      <c r="H2490" s="18" t="str">
        <f t="shared" si="227"/>
        <v/>
      </c>
      <c r="I2490" s="26" t="str">
        <f t="shared" si="228"/>
        <v/>
      </c>
      <c r="J2490" s="18" t="str">
        <f t="shared" si="229"/>
        <v/>
      </c>
      <c r="K2490" s="18" t="str">
        <f t="shared" si="230"/>
        <v/>
      </c>
      <c r="N2490" s="23" t="str">
        <f t="shared" si="231"/>
        <v/>
      </c>
    </row>
    <row r="2491" spans="8:14" x14ac:dyDescent="0.25">
      <c r="H2491" s="18" t="str">
        <f t="shared" si="227"/>
        <v/>
      </c>
      <c r="I2491" s="26" t="str">
        <f t="shared" si="228"/>
        <v/>
      </c>
      <c r="J2491" s="18" t="str">
        <f t="shared" si="229"/>
        <v/>
      </c>
      <c r="K2491" s="18" t="str">
        <f t="shared" si="230"/>
        <v/>
      </c>
      <c r="N2491" s="23" t="str">
        <f t="shared" si="231"/>
        <v/>
      </c>
    </row>
    <row r="2492" spans="8:14" x14ac:dyDescent="0.25">
      <c r="H2492" s="18" t="str">
        <f t="shared" si="227"/>
        <v/>
      </c>
      <c r="I2492" s="26" t="str">
        <f t="shared" si="228"/>
        <v/>
      </c>
      <c r="J2492" s="18" t="str">
        <f t="shared" si="229"/>
        <v/>
      </c>
      <c r="K2492" s="18" t="str">
        <f t="shared" si="230"/>
        <v/>
      </c>
      <c r="N2492" s="23" t="str">
        <f t="shared" si="231"/>
        <v/>
      </c>
    </row>
    <row r="2493" spans="8:14" x14ac:dyDescent="0.25">
      <c r="H2493" s="18" t="str">
        <f t="shared" si="227"/>
        <v/>
      </c>
      <c r="I2493" s="26" t="str">
        <f t="shared" si="228"/>
        <v/>
      </c>
      <c r="J2493" s="18" t="str">
        <f t="shared" si="229"/>
        <v/>
      </c>
      <c r="K2493" s="18" t="str">
        <f t="shared" si="230"/>
        <v/>
      </c>
      <c r="N2493" s="23" t="str">
        <f t="shared" si="231"/>
        <v/>
      </c>
    </row>
    <row r="2494" spans="8:14" x14ac:dyDescent="0.25">
      <c r="H2494" s="18" t="str">
        <f t="shared" si="227"/>
        <v/>
      </c>
      <c r="I2494" s="26" t="str">
        <f t="shared" si="228"/>
        <v/>
      </c>
      <c r="J2494" s="18" t="str">
        <f t="shared" si="229"/>
        <v/>
      </c>
      <c r="K2494" s="18" t="str">
        <f t="shared" si="230"/>
        <v/>
      </c>
      <c r="N2494" s="23" t="str">
        <f t="shared" si="231"/>
        <v/>
      </c>
    </row>
    <row r="2495" spans="8:14" x14ac:dyDescent="0.25">
      <c r="H2495" s="18" t="str">
        <f t="shared" si="227"/>
        <v/>
      </c>
      <c r="I2495" s="26" t="str">
        <f t="shared" si="228"/>
        <v/>
      </c>
      <c r="J2495" s="18" t="str">
        <f t="shared" si="229"/>
        <v/>
      </c>
      <c r="K2495" s="18" t="str">
        <f t="shared" si="230"/>
        <v/>
      </c>
      <c r="N2495" s="23" t="str">
        <f t="shared" si="231"/>
        <v/>
      </c>
    </row>
    <row r="2496" spans="8:14" x14ac:dyDescent="0.25">
      <c r="H2496" s="18" t="str">
        <f t="shared" si="227"/>
        <v/>
      </c>
      <c r="I2496" s="26" t="str">
        <f t="shared" si="228"/>
        <v/>
      </c>
      <c r="J2496" s="18" t="str">
        <f t="shared" si="229"/>
        <v/>
      </c>
      <c r="K2496" s="18" t="str">
        <f t="shared" si="230"/>
        <v/>
      </c>
      <c r="N2496" s="23" t="str">
        <f t="shared" si="231"/>
        <v/>
      </c>
    </row>
    <row r="2497" spans="8:14" x14ac:dyDescent="0.25">
      <c r="H2497" s="18" t="str">
        <f t="shared" si="227"/>
        <v/>
      </c>
      <c r="I2497" s="26" t="str">
        <f t="shared" si="228"/>
        <v/>
      </c>
      <c r="J2497" s="18" t="str">
        <f t="shared" si="229"/>
        <v/>
      </c>
      <c r="K2497" s="18" t="str">
        <f t="shared" si="230"/>
        <v/>
      </c>
      <c r="N2497" s="23" t="str">
        <f t="shared" si="231"/>
        <v/>
      </c>
    </row>
    <row r="2498" spans="8:14" x14ac:dyDescent="0.25">
      <c r="H2498" s="18" t="str">
        <f t="shared" si="227"/>
        <v/>
      </c>
      <c r="I2498" s="26" t="str">
        <f t="shared" si="228"/>
        <v/>
      </c>
      <c r="J2498" s="18" t="str">
        <f t="shared" si="229"/>
        <v/>
      </c>
      <c r="K2498" s="18" t="str">
        <f t="shared" si="230"/>
        <v/>
      </c>
      <c r="N2498" s="23" t="str">
        <f t="shared" si="231"/>
        <v/>
      </c>
    </row>
    <row r="2499" spans="8:14" x14ac:dyDescent="0.25">
      <c r="H2499" s="18" t="str">
        <f t="shared" si="227"/>
        <v/>
      </c>
      <c r="I2499" s="26" t="str">
        <f t="shared" si="228"/>
        <v/>
      </c>
      <c r="J2499" s="18" t="str">
        <f t="shared" si="229"/>
        <v/>
      </c>
      <c r="K2499" s="18" t="str">
        <f t="shared" si="230"/>
        <v/>
      </c>
      <c r="N2499" s="23" t="str">
        <f t="shared" si="231"/>
        <v/>
      </c>
    </row>
    <row r="2500" spans="8:14" x14ac:dyDescent="0.25">
      <c r="H2500" s="18" t="str">
        <f t="shared" ref="H2500:H2563" si="232">IF(OR($E2500="",$G2500=""),"",$E2500*$G2500)</f>
        <v/>
      </c>
      <c r="I2500" s="26" t="str">
        <f t="shared" ref="I2500:I2563" si="233">IF($F2500="","",IFERROR(INDEX(CurRate,MATCH($F2500,CurCode,0)),""))</f>
        <v/>
      </c>
      <c r="J2500" s="18" t="str">
        <f t="shared" ref="J2500:J2563" si="234">IF(OR($G2500="",$I2500="",$I2500=0),"",$G2500/$I2500)</f>
        <v/>
      </c>
      <c r="K2500" s="18" t="str">
        <f t="shared" ref="K2500:K2563" si="235">IF(OR($E2500="",$J2500=""),"",$E2500*$J2500)</f>
        <v/>
      </c>
      <c r="N2500" s="23" t="str">
        <f t="shared" ref="N2500:N2563" si="236">IF($A2500="","",$A2500*100000+ROW())</f>
        <v/>
      </c>
    </row>
    <row r="2501" spans="8:14" x14ac:dyDescent="0.25">
      <c r="H2501" s="18" t="str">
        <f t="shared" si="232"/>
        <v/>
      </c>
      <c r="I2501" s="26" t="str">
        <f t="shared" si="233"/>
        <v/>
      </c>
      <c r="J2501" s="18" t="str">
        <f t="shared" si="234"/>
        <v/>
      </c>
      <c r="K2501" s="18" t="str">
        <f t="shared" si="235"/>
        <v/>
      </c>
      <c r="N2501" s="23" t="str">
        <f t="shared" si="236"/>
        <v/>
      </c>
    </row>
    <row r="2502" spans="8:14" x14ac:dyDescent="0.25">
      <c r="H2502" s="18" t="str">
        <f t="shared" si="232"/>
        <v/>
      </c>
      <c r="I2502" s="26" t="str">
        <f t="shared" si="233"/>
        <v/>
      </c>
      <c r="J2502" s="18" t="str">
        <f t="shared" si="234"/>
        <v/>
      </c>
      <c r="K2502" s="18" t="str">
        <f t="shared" si="235"/>
        <v/>
      </c>
      <c r="N2502" s="23" t="str">
        <f t="shared" si="236"/>
        <v/>
      </c>
    </row>
    <row r="2503" spans="8:14" x14ac:dyDescent="0.25">
      <c r="H2503" s="18" t="str">
        <f t="shared" si="232"/>
        <v/>
      </c>
      <c r="I2503" s="26" t="str">
        <f t="shared" si="233"/>
        <v/>
      </c>
      <c r="J2503" s="18" t="str">
        <f t="shared" si="234"/>
        <v/>
      </c>
      <c r="K2503" s="18" t="str">
        <f t="shared" si="235"/>
        <v/>
      </c>
      <c r="N2503" s="23" t="str">
        <f t="shared" si="236"/>
        <v/>
      </c>
    </row>
    <row r="2504" spans="8:14" x14ac:dyDescent="0.25">
      <c r="H2504" s="18" t="str">
        <f t="shared" si="232"/>
        <v/>
      </c>
      <c r="I2504" s="26" t="str">
        <f t="shared" si="233"/>
        <v/>
      </c>
      <c r="J2504" s="18" t="str">
        <f t="shared" si="234"/>
        <v/>
      </c>
      <c r="K2504" s="18" t="str">
        <f t="shared" si="235"/>
        <v/>
      </c>
      <c r="N2504" s="23" t="str">
        <f t="shared" si="236"/>
        <v/>
      </c>
    </row>
    <row r="2505" spans="8:14" x14ac:dyDescent="0.25">
      <c r="H2505" s="18" t="str">
        <f t="shared" si="232"/>
        <v/>
      </c>
      <c r="I2505" s="26" t="str">
        <f t="shared" si="233"/>
        <v/>
      </c>
      <c r="J2505" s="18" t="str">
        <f t="shared" si="234"/>
        <v/>
      </c>
      <c r="K2505" s="18" t="str">
        <f t="shared" si="235"/>
        <v/>
      </c>
      <c r="N2505" s="23" t="str">
        <f t="shared" si="236"/>
        <v/>
      </c>
    </row>
    <row r="2506" spans="8:14" x14ac:dyDescent="0.25">
      <c r="H2506" s="18" t="str">
        <f t="shared" si="232"/>
        <v/>
      </c>
      <c r="I2506" s="26" t="str">
        <f t="shared" si="233"/>
        <v/>
      </c>
      <c r="J2506" s="18" t="str">
        <f t="shared" si="234"/>
        <v/>
      </c>
      <c r="K2506" s="18" t="str">
        <f t="shared" si="235"/>
        <v/>
      </c>
      <c r="N2506" s="23" t="str">
        <f t="shared" si="236"/>
        <v/>
      </c>
    </row>
    <row r="2507" spans="8:14" x14ac:dyDescent="0.25">
      <c r="H2507" s="18" t="str">
        <f t="shared" si="232"/>
        <v/>
      </c>
      <c r="I2507" s="26" t="str">
        <f t="shared" si="233"/>
        <v/>
      </c>
      <c r="J2507" s="18" t="str">
        <f t="shared" si="234"/>
        <v/>
      </c>
      <c r="K2507" s="18" t="str">
        <f t="shared" si="235"/>
        <v/>
      </c>
      <c r="N2507" s="23" t="str">
        <f t="shared" si="236"/>
        <v/>
      </c>
    </row>
    <row r="2508" spans="8:14" x14ac:dyDescent="0.25">
      <c r="H2508" s="18" t="str">
        <f t="shared" si="232"/>
        <v/>
      </c>
      <c r="I2508" s="26" t="str">
        <f t="shared" si="233"/>
        <v/>
      </c>
      <c r="J2508" s="18" t="str">
        <f t="shared" si="234"/>
        <v/>
      </c>
      <c r="K2508" s="18" t="str">
        <f t="shared" si="235"/>
        <v/>
      </c>
      <c r="N2508" s="23" t="str">
        <f t="shared" si="236"/>
        <v/>
      </c>
    </row>
    <row r="2509" spans="8:14" x14ac:dyDescent="0.25">
      <c r="H2509" s="18" t="str">
        <f t="shared" si="232"/>
        <v/>
      </c>
      <c r="I2509" s="26" t="str">
        <f t="shared" si="233"/>
        <v/>
      </c>
      <c r="J2509" s="18" t="str">
        <f t="shared" si="234"/>
        <v/>
      </c>
      <c r="K2509" s="18" t="str">
        <f t="shared" si="235"/>
        <v/>
      </c>
      <c r="N2509" s="23" t="str">
        <f t="shared" si="236"/>
        <v/>
      </c>
    </row>
    <row r="2510" spans="8:14" x14ac:dyDescent="0.25">
      <c r="H2510" s="18" t="str">
        <f t="shared" si="232"/>
        <v/>
      </c>
      <c r="I2510" s="26" t="str">
        <f t="shared" si="233"/>
        <v/>
      </c>
      <c r="J2510" s="18" t="str">
        <f t="shared" si="234"/>
        <v/>
      </c>
      <c r="K2510" s="18" t="str">
        <f t="shared" si="235"/>
        <v/>
      </c>
      <c r="N2510" s="23" t="str">
        <f t="shared" si="236"/>
        <v/>
      </c>
    </row>
    <row r="2511" spans="8:14" x14ac:dyDescent="0.25">
      <c r="H2511" s="18" t="str">
        <f t="shared" si="232"/>
        <v/>
      </c>
      <c r="I2511" s="26" t="str">
        <f t="shared" si="233"/>
        <v/>
      </c>
      <c r="J2511" s="18" t="str">
        <f t="shared" si="234"/>
        <v/>
      </c>
      <c r="K2511" s="18" t="str">
        <f t="shared" si="235"/>
        <v/>
      </c>
      <c r="N2511" s="23" t="str">
        <f t="shared" si="236"/>
        <v/>
      </c>
    </row>
    <row r="2512" spans="8:14" x14ac:dyDescent="0.25">
      <c r="H2512" s="18" t="str">
        <f t="shared" si="232"/>
        <v/>
      </c>
      <c r="I2512" s="26" t="str">
        <f t="shared" si="233"/>
        <v/>
      </c>
      <c r="J2512" s="18" t="str">
        <f t="shared" si="234"/>
        <v/>
      </c>
      <c r="K2512" s="18" t="str">
        <f t="shared" si="235"/>
        <v/>
      </c>
      <c r="N2512" s="23" t="str">
        <f t="shared" si="236"/>
        <v/>
      </c>
    </row>
    <row r="2513" spans="8:14" x14ac:dyDescent="0.25">
      <c r="H2513" s="18" t="str">
        <f t="shared" si="232"/>
        <v/>
      </c>
      <c r="I2513" s="26" t="str">
        <f t="shared" si="233"/>
        <v/>
      </c>
      <c r="J2513" s="18" t="str">
        <f t="shared" si="234"/>
        <v/>
      </c>
      <c r="K2513" s="18" t="str">
        <f t="shared" si="235"/>
        <v/>
      </c>
      <c r="N2513" s="23" t="str">
        <f t="shared" si="236"/>
        <v/>
      </c>
    </row>
    <row r="2514" spans="8:14" x14ac:dyDescent="0.25">
      <c r="H2514" s="18" t="str">
        <f t="shared" si="232"/>
        <v/>
      </c>
      <c r="I2514" s="26" t="str">
        <f t="shared" si="233"/>
        <v/>
      </c>
      <c r="J2514" s="18" t="str">
        <f t="shared" si="234"/>
        <v/>
      </c>
      <c r="K2514" s="18" t="str">
        <f t="shared" si="235"/>
        <v/>
      </c>
      <c r="N2514" s="23" t="str">
        <f t="shared" si="236"/>
        <v/>
      </c>
    </row>
    <row r="2515" spans="8:14" x14ac:dyDescent="0.25">
      <c r="H2515" s="18" t="str">
        <f t="shared" si="232"/>
        <v/>
      </c>
      <c r="I2515" s="26" t="str">
        <f t="shared" si="233"/>
        <v/>
      </c>
      <c r="J2515" s="18" t="str">
        <f t="shared" si="234"/>
        <v/>
      </c>
      <c r="K2515" s="18" t="str">
        <f t="shared" si="235"/>
        <v/>
      </c>
      <c r="N2515" s="23" t="str">
        <f t="shared" si="236"/>
        <v/>
      </c>
    </row>
    <row r="2516" spans="8:14" x14ac:dyDescent="0.25">
      <c r="H2516" s="18" t="str">
        <f t="shared" si="232"/>
        <v/>
      </c>
      <c r="I2516" s="26" t="str">
        <f t="shared" si="233"/>
        <v/>
      </c>
      <c r="J2516" s="18" t="str">
        <f t="shared" si="234"/>
        <v/>
      </c>
      <c r="K2516" s="18" t="str">
        <f t="shared" si="235"/>
        <v/>
      </c>
      <c r="N2516" s="23" t="str">
        <f t="shared" si="236"/>
        <v/>
      </c>
    </row>
    <row r="2517" spans="8:14" x14ac:dyDescent="0.25">
      <c r="H2517" s="18" t="str">
        <f t="shared" si="232"/>
        <v/>
      </c>
      <c r="I2517" s="26" t="str">
        <f t="shared" si="233"/>
        <v/>
      </c>
      <c r="J2517" s="18" t="str">
        <f t="shared" si="234"/>
        <v/>
      </c>
      <c r="K2517" s="18" t="str">
        <f t="shared" si="235"/>
        <v/>
      </c>
      <c r="N2517" s="23" t="str">
        <f t="shared" si="236"/>
        <v/>
      </c>
    </row>
    <row r="2518" spans="8:14" x14ac:dyDescent="0.25">
      <c r="H2518" s="18" t="str">
        <f t="shared" si="232"/>
        <v/>
      </c>
      <c r="I2518" s="26" t="str">
        <f t="shared" si="233"/>
        <v/>
      </c>
      <c r="J2518" s="18" t="str">
        <f t="shared" si="234"/>
        <v/>
      </c>
      <c r="K2518" s="18" t="str">
        <f t="shared" si="235"/>
        <v/>
      </c>
      <c r="N2518" s="23" t="str">
        <f t="shared" si="236"/>
        <v/>
      </c>
    </row>
    <row r="2519" spans="8:14" x14ac:dyDescent="0.25">
      <c r="H2519" s="18" t="str">
        <f t="shared" si="232"/>
        <v/>
      </c>
      <c r="I2519" s="26" t="str">
        <f t="shared" si="233"/>
        <v/>
      </c>
      <c r="J2519" s="18" t="str">
        <f t="shared" si="234"/>
        <v/>
      </c>
      <c r="K2519" s="18" t="str">
        <f t="shared" si="235"/>
        <v/>
      </c>
      <c r="N2519" s="23" t="str">
        <f t="shared" si="236"/>
        <v/>
      </c>
    </row>
    <row r="2520" spans="8:14" x14ac:dyDescent="0.25">
      <c r="H2520" s="18" t="str">
        <f t="shared" si="232"/>
        <v/>
      </c>
      <c r="I2520" s="26" t="str">
        <f t="shared" si="233"/>
        <v/>
      </c>
      <c r="J2520" s="18" t="str">
        <f t="shared" si="234"/>
        <v/>
      </c>
      <c r="K2520" s="18" t="str">
        <f t="shared" si="235"/>
        <v/>
      </c>
      <c r="N2520" s="23" t="str">
        <f t="shared" si="236"/>
        <v/>
      </c>
    </row>
    <row r="2521" spans="8:14" x14ac:dyDescent="0.25">
      <c r="H2521" s="18" t="str">
        <f t="shared" si="232"/>
        <v/>
      </c>
      <c r="I2521" s="26" t="str">
        <f t="shared" si="233"/>
        <v/>
      </c>
      <c r="J2521" s="18" t="str">
        <f t="shared" si="234"/>
        <v/>
      </c>
      <c r="K2521" s="18" t="str">
        <f t="shared" si="235"/>
        <v/>
      </c>
      <c r="N2521" s="23" t="str">
        <f t="shared" si="236"/>
        <v/>
      </c>
    </row>
    <row r="2522" spans="8:14" x14ac:dyDescent="0.25">
      <c r="H2522" s="18" t="str">
        <f t="shared" si="232"/>
        <v/>
      </c>
      <c r="I2522" s="26" t="str">
        <f t="shared" si="233"/>
        <v/>
      </c>
      <c r="J2522" s="18" t="str">
        <f t="shared" si="234"/>
        <v/>
      </c>
      <c r="K2522" s="18" t="str">
        <f t="shared" si="235"/>
        <v/>
      </c>
      <c r="N2522" s="23" t="str">
        <f t="shared" si="236"/>
        <v/>
      </c>
    </row>
    <row r="2523" spans="8:14" x14ac:dyDescent="0.25">
      <c r="H2523" s="18" t="str">
        <f t="shared" si="232"/>
        <v/>
      </c>
      <c r="I2523" s="26" t="str">
        <f t="shared" si="233"/>
        <v/>
      </c>
      <c r="J2523" s="18" t="str">
        <f t="shared" si="234"/>
        <v/>
      </c>
      <c r="K2523" s="18" t="str">
        <f t="shared" si="235"/>
        <v/>
      </c>
      <c r="N2523" s="23" t="str">
        <f t="shared" si="236"/>
        <v/>
      </c>
    </row>
    <row r="2524" spans="8:14" x14ac:dyDescent="0.25">
      <c r="H2524" s="18" t="str">
        <f t="shared" si="232"/>
        <v/>
      </c>
      <c r="I2524" s="26" t="str">
        <f t="shared" si="233"/>
        <v/>
      </c>
      <c r="J2524" s="18" t="str">
        <f t="shared" si="234"/>
        <v/>
      </c>
      <c r="K2524" s="18" t="str">
        <f t="shared" si="235"/>
        <v/>
      </c>
      <c r="N2524" s="23" t="str">
        <f t="shared" si="236"/>
        <v/>
      </c>
    </row>
    <row r="2525" spans="8:14" x14ac:dyDescent="0.25">
      <c r="H2525" s="18" t="str">
        <f t="shared" si="232"/>
        <v/>
      </c>
      <c r="I2525" s="26" t="str">
        <f t="shared" si="233"/>
        <v/>
      </c>
      <c r="J2525" s="18" t="str">
        <f t="shared" si="234"/>
        <v/>
      </c>
      <c r="K2525" s="18" t="str">
        <f t="shared" si="235"/>
        <v/>
      </c>
      <c r="N2525" s="23" t="str">
        <f t="shared" si="236"/>
        <v/>
      </c>
    </row>
    <row r="2526" spans="8:14" x14ac:dyDescent="0.25">
      <c r="H2526" s="18" t="str">
        <f t="shared" si="232"/>
        <v/>
      </c>
      <c r="I2526" s="26" t="str">
        <f t="shared" si="233"/>
        <v/>
      </c>
      <c r="J2526" s="18" t="str">
        <f t="shared" si="234"/>
        <v/>
      </c>
      <c r="K2526" s="18" t="str">
        <f t="shared" si="235"/>
        <v/>
      </c>
      <c r="N2526" s="23" t="str">
        <f t="shared" si="236"/>
        <v/>
      </c>
    </row>
    <row r="2527" spans="8:14" x14ac:dyDescent="0.25">
      <c r="H2527" s="18" t="str">
        <f t="shared" si="232"/>
        <v/>
      </c>
      <c r="I2527" s="26" t="str">
        <f t="shared" si="233"/>
        <v/>
      </c>
      <c r="J2527" s="18" t="str">
        <f t="shared" si="234"/>
        <v/>
      </c>
      <c r="K2527" s="18" t="str">
        <f t="shared" si="235"/>
        <v/>
      </c>
      <c r="N2527" s="23" t="str">
        <f t="shared" si="236"/>
        <v/>
      </c>
    </row>
    <row r="2528" spans="8:14" x14ac:dyDescent="0.25">
      <c r="H2528" s="18" t="str">
        <f t="shared" si="232"/>
        <v/>
      </c>
      <c r="I2528" s="26" t="str">
        <f t="shared" si="233"/>
        <v/>
      </c>
      <c r="J2528" s="18" t="str">
        <f t="shared" si="234"/>
        <v/>
      </c>
      <c r="K2528" s="18" t="str">
        <f t="shared" si="235"/>
        <v/>
      </c>
      <c r="N2528" s="23" t="str">
        <f t="shared" si="236"/>
        <v/>
      </c>
    </row>
    <row r="2529" spans="8:14" x14ac:dyDescent="0.25">
      <c r="H2529" s="18" t="str">
        <f t="shared" si="232"/>
        <v/>
      </c>
      <c r="I2529" s="26" t="str">
        <f t="shared" si="233"/>
        <v/>
      </c>
      <c r="J2529" s="18" t="str">
        <f t="shared" si="234"/>
        <v/>
      </c>
      <c r="K2529" s="18" t="str">
        <f t="shared" si="235"/>
        <v/>
      </c>
      <c r="N2529" s="23" t="str">
        <f t="shared" si="236"/>
        <v/>
      </c>
    </row>
    <row r="2530" spans="8:14" x14ac:dyDescent="0.25">
      <c r="H2530" s="18" t="str">
        <f t="shared" si="232"/>
        <v/>
      </c>
      <c r="I2530" s="26" t="str">
        <f t="shared" si="233"/>
        <v/>
      </c>
      <c r="J2530" s="18" t="str">
        <f t="shared" si="234"/>
        <v/>
      </c>
      <c r="K2530" s="18" t="str">
        <f t="shared" si="235"/>
        <v/>
      </c>
      <c r="N2530" s="23" t="str">
        <f t="shared" si="236"/>
        <v/>
      </c>
    </row>
    <row r="2531" spans="8:14" x14ac:dyDescent="0.25">
      <c r="H2531" s="18" t="str">
        <f t="shared" si="232"/>
        <v/>
      </c>
      <c r="I2531" s="26" t="str">
        <f t="shared" si="233"/>
        <v/>
      </c>
      <c r="J2531" s="18" t="str">
        <f t="shared" si="234"/>
        <v/>
      </c>
      <c r="K2531" s="18" t="str">
        <f t="shared" si="235"/>
        <v/>
      </c>
      <c r="N2531" s="23" t="str">
        <f t="shared" si="236"/>
        <v/>
      </c>
    </row>
    <row r="2532" spans="8:14" x14ac:dyDescent="0.25">
      <c r="H2532" s="18" t="str">
        <f t="shared" si="232"/>
        <v/>
      </c>
      <c r="I2532" s="26" t="str">
        <f t="shared" si="233"/>
        <v/>
      </c>
      <c r="J2532" s="18" t="str">
        <f t="shared" si="234"/>
        <v/>
      </c>
      <c r="K2532" s="18" t="str">
        <f t="shared" si="235"/>
        <v/>
      </c>
      <c r="N2532" s="23" t="str">
        <f t="shared" si="236"/>
        <v/>
      </c>
    </row>
    <row r="2533" spans="8:14" x14ac:dyDescent="0.25">
      <c r="H2533" s="18" t="str">
        <f t="shared" si="232"/>
        <v/>
      </c>
      <c r="I2533" s="26" t="str">
        <f t="shared" si="233"/>
        <v/>
      </c>
      <c r="J2533" s="18" t="str">
        <f t="shared" si="234"/>
        <v/>
      </c>
      <c r="K2533" s="18" t="str">
        <f t="shared" si="235"/>
        <v/>
      </c>
      <c r="N2533" s="23" t="str">
        <f t="shared" si="236"/>
        <v/>
      </c>
    </row>
    <row r="2534" spans="8:14" x14ac:dyDescent="0.25">
      <c r="H2534" s="18" t="str">
        <f t="shared" si="232"/>
        <v/>
      </c>
      <c r="I2534" s="26" t="str">
        <f t="shared" si="233"/>
        <v/>
      </c>
      <c r="J2534" s="18" t="str">
        <f t="shared" si="234"/>
        <v/>
      </c>
      <c r="K2534" s="18" t="str">
        <f t="shared" si="235"/>
        <v/>
      </c>
      <c r="N2534" s="23" t="str">
        <f t="shared" si="236"/>
        <v/>
      </c>
    </row>
    <row r="2535" spans="8:14" x14ac:dyDescent="0.25">
      <c r="H2535" s="18" t="str">
        <f t="shared" si="232"/>
        <v/>
      </c>
      <c r="I2535" s="26" t="str">
        <f t="shared" si="233"/>
        <v/>
      </c>
      <c r="J2535" s="18" t="str">
        <f t="shared" si="234"/>
        <v/>
      </c>
      <c r="K2535" s="18" t="str">
        <f t="shared" si="235"/>
        <v/>
      </c>
      <c r="N2535" s="23" t="str">
        <f t="shared" si="236"/>
        <v/>
      </c>
    </row>
    <row r="2536" spans="8:14" x14ac:dyDescent="0.25">
      <c r="H2536" s="18" t="str">
        <f t="shared" si="232"/>
        <v/>
      </c>
      <c r="I2536" s="26" t="str">
        <f t="shared" si="233"/>
        <v/>
      </c>
      <c r="J2536" s="18" t="str">
        <f t="shared" si="234"/>
        <v/>
      </c>
      <c r="K2536" s="18" t="str">
        <f t="shared" si="235"/>
        <v/>
      </c>
      <c r="N2536" s="23" t="str">
        <f t="shared" si="236"/>
        <v/>
      </c>
    </row>
    <row r="2537" spans="8:14" x14ac:dyDescent="0.25">
      <c r="H2537" s="18" t="str">
        <f t="shared" si="232"/>
        <v/>
      </c>
      <c r="I2537" s="26" t="str">
        <f t="shared" si="233"/>
        <v/>
      </c>
      <c r="J2537" s="18" t="str">
        <f t="shared" si="234"/>
        <v/>
      </c>
      <c r="K2537" s="18" t="str">
        <f t="shared" si="235"/>
        <v/>
      </c>
      <c r="N2537" s="23" t="str">
        <f t="shared" si="236"/>
        <v/>
      </c>
    </row>
    <row r="2538" spans="8:14" x14ac:dyDescent="0.25">
      <c r="H2538" s="18" t="str">
        <f t="shared" si="232"/>
        <v/>
      </c>
      <c r="I2538" s="26" t="str">
        <f t="shared" si="233"/>
        <v/>
      </c>
      <c r="J2538" s="18" t="str">
        <f t="shared" si="234"/>
        <v/>
      </c>
      <c r="K2538" s="18" t="str">
        <f t="shared" si="235"/>
        <v/>
      </c>
      <c r="N2538" s="23" t="str">
        <f t="shared" si="236"/>
        <v/>
      </c>
    </row>
    <row r="2539" spans="8:14" x14ac:dyDescent="0.25">
      <c r="H2539" s="18" t="str">
        <f t="shared" si="232"/>
        <v/>
      </c>
      <c r="I2539" s="26" t="str">
        <f t="shared" si="233"/>
        <v/>
      </c>
      <c r="J2539" s="18" t="str">
        <f t="shared" si="234"/>
        <v/>
      </c>
      <c r="K2539" s="18" t="str">
        <f t="shared" si="235"/>
        <v/>
      </c>
      <c r="N2539" s="23" t="str">
        <f t="shared" si="236"/>
        <v/>
      </c>
    </row>
    <row r="2540" spans="8:14" x14ac:dyDescent="0.25">
      <c r="H2540" s="18" t="str">
        <f t="shared" si="232"/>
        <v/>
      </c>
      <c r="I2540" s="26" t="str">
        <f t="shared" si="233"/>
        <v/>
      </c>
      <c r="J2540" s="18" t="str">
        <f t="shared" si="234"/>
        <v/>
      </c>
      <c r="K2540" s="18" t="str">
        <f t="shared" si="235"/>
        <v/>
      </c>
      <c r="N2540" s="23" t="str">
        <f t="shared" si="236"/>
        <v/>
      </c>
    </row>
    <row r="2541" spans="8:14" x14ac:dyDescent="0.25">
      <c r="H2541" s="18" t="str">
        <f t="shared" si="232"/>
        <v/>
      </c>
      <c r="I2541" s="26" t="str">
        <f t="shared" si="233"/>
        <v/>
      </c>
      <c r="J2541" s="18" t="str">
        <f t="shared" si="234"/>
        <v/>
      </c>
      <c r="K2541" s="18" t="str">
        <f t="shared" si="235"/>
        <v/>
      </c>
      <c r="N2541" s="23" t="str">
        <f t="shared" si="236"/>
        <v/>
      </c>
    </row>
    <row r="2542" spans="8:14" x14ac:dyDescent="0.25">
      <c r="H2542" s="18" t="str">
        <f t="shared" si="232"/>
        <v/>
      </c>
      <c r="I2542" s="26" t="str">
        <f t="shared" si="233"/>
        <v/>
      </c>
      <c r="J2542" s="18" t="str">
        <f t="shared" si="234"/>
        <v/>
      </c>
      <c r="K2542" s="18" t="str">
        <f t="shared" si="235"/>
        <v/>
      </c>
      <c r="N2542" s="23" t="str">
        <f t="shared" si="236"/>
        <v/>
      </c>
    </row>
    <row r="2543" spans="8:14" x14ac:dyDescent="0.25">
      <c r="H2543" s="18" t="str">
        <f t="shared" si="232"/>
        <v/>
      </c>
      <c r="I2543" s="26" t="str">
        <f t="shared" si="233"/>
        <v/>
      </c>
      <c r="J2543" s="18" t="str">
        <f t="shared" si="234"/>
        <v/>
      </c>
      <c r="K2543" s="18" t="str">
        <f t="shared" si="235"/>
        <v/>
      </c>
      <c r="N2543" s="23" t="str">
        <f t="shared" si="236"/>
        <v/>
      </c>
    </row>
    <row r="2544" spans="8:14" x14ac:dyDescent="0.25">
      <c r="H2544" s="18" t="str">
        <f t="shared" si="232"/>
        <v/>
      </c>
      <c r="I2544" s="26" t="str">
        <f t="shared" si="233"/>
        <v/>
      </c>
      <c r="J2544" s="18" t="str">
        <f t="shared" si="234"/>
        <v/>
      </c>
      <c r="K2544" s="18" t="str">
        <f t="shared" si="235"/>
        <v/>
      </c>
      <c r="N2544" s="23" t="str">
        <f t="shared" si="236"/>
        <v/>
      </c>
    </row>
    <row r="2545" spans="8:14" x14ac:dyDescent="0.25">
      <c r="H2545" s="18" t="str">
        <f t="shared" si="232"/>
        <v/>
      </c>
      <c r="I2545" s="26" t="str">
        <f t="shared" si="233"/>
        <v/>
      </c>
      <c r="J2545" s="18" t="str">
        <f t="shared" si="234"/>
        <v/>
      </c>
      <c r="K2545" s="18" t="str">
        <f t="shared" si="235"/>
        <v/>
      </c>
      <c r="N2545" s="23" t="str">
        <f t="shared" si="236"/>
        <v/>
      </c>
    </row>
    <row r="2546" spans="8:14" x14ac:dyDescent="0.25">
      <c r="H2546" s="18" t="str">
        <f t="shared" si="232"/>
        <v/>
      </c>
      <c r="I2546" s="26" t="str">
        <f t="shared" si="233"/>
        <v/>
      </c>
      <c r="J2546" s="18" t="str">
        <f t="shared" si="234"/>
        <v/>
      </c>
      <c r="K2546" s="18" t="str">
        <f t="shared" si="235"/>
        <v/>
      </c>
      <c r="N2546" s="23" t="str">
        <f t="shared" si="236"/>
        <v/>
      </c>
    </row>
    <row r="2547" spans="8:14" x14ac:dyDescent="0.25">
      <c r="H2547" s="18" t="str">
        <f t="shared" si="232"/>
        <v/>
      </c>
      <c r="I2547" s="26" t="str">
        <f t="shared" si="233"/>
        <v/>
      </c>
      <c r="J2547" s="18" t="str">
        <f t="shared" si="234"/>
        <v/>
      </c>
      <c r="K2547" s="18" t="str">
        <f t="shared" si="235"/>
        <v/>
      </c>
      <c r="N2547" s="23" t="str">
        <f t="shared" si="236"/>
        <v/>
      </c>
    </row>
    <row r="2548" spans="8:14" x14ac:dyDescent="0.25">
      <c r="H2548" s="18" t="str">
        <f t="shared" si="232"/>
        <v/>
      </c>
      <c r="I2548" s="26" t="str">
        <f t="shared" si="233"/>
        <v/>
      </c>
      <c r="J2548" s="18" t="str">
        <f t="shared" si="234"/>
        <v/>
      </c>
      <c r="K2548" s="18" t="str">
        <f t="shared" si="235"/>
        <v/>
      </c>
      <c r="N2548" s="23" t="str">
        <f t="shared" si="236"/>
        <v/>
      </c>
    </row>
    <row r="2549" spans="8:14" x14ac:dyDescent="0.25">
      <c r="H2549" s="18" t="str">
        <f t="shared" si="232"/>
        <v/>
      </c>
      <c r="I2549" s="26" t="str">
        <f t="shared" si="233"/>
        <v/>
      </c>
      <c r="J2549" s="18" t="str">
        <f t="shared" si="234"/>
        <v/>
      </c>
      <c r="K2549" s="18" t="str">
        <f t="shared" si="235"/>
        <v/>
      </c>
      <c r="N2549" s="23" t="str">
        <f t="shared" si="236"/>
        <v/>
      </c>
    </row>
    <row r="2550" spans="8:14" x14ac:dyDescent="0.25">
      <c r="H2550" s="18" t="str">
        <f t="shared" si="232"/>
        <v/>
      </c>
      <c r="I2550" s="26" t="str">
        <f t="shared" si="233"/>
        <v/>
      </c>
      <c r="J2550" s="18" t="str">
        <f t="shared" si="234"/>
        <v/>
      </c>
      <c r="K2550" s="18" t="str">
        <f t="shared" si="235"/>
        <v/>
      </c>
      <c r="N2550" s="23" t="str">
        <f t="shared" si="236"/>
        <v/>
      </c>
    </row>
    <row r="2551" spans="8:14" x14ac:dyDescent="0.25">
      <c r="H2551" s="18" t="str">
        <f t="shared" si="232"/>
        <v/>
      </c>
      <c r="I2551" s="26" t="str">
        <f t="shared" si="233"/>
        <v/>
      </c>
      <c r="J2551" s="18" t="str">
        <f t="shared" si="234"/>
        <v/>
      </c>
      <c r="K2551" s="18" t="str">
        <f t="shared" si="235"/>
        <v/>
      </c>
      <c r="N2551" s="23" t="str">
        <f t="shared" si="236"/>
        <v/>
      </c>
    </row>
    <row r="2552" spans="8:14" x14ac:dyDescent="0.25">
      <c r="H2552" s="18" t="str">
        <f t="shared" si="232"/>
        <v/>
      </c>
      <c r="I2552" s="26" t="str">
        <f t="shared" si="233"/>
        <v/>
      </c>
      <c r="J2552" s="18" t="str">
        <f t="shared" si="234"/>
        <v/>
      </c>
      <c r="K2552" s="18" t="str">
        <f t="shared" si="235"/>
        <v/>
      </c>
      <c r="N2552" s="23" t="str">
        <f t="shared" si="236"/>
        <v/>
      </c>
    </row>
    <row r="2553" spans="8:14" x14ac:dyDescent="0.25">
      <c r="H2553" s="18" t="str">
        <f t="shared" si="232"/>
        <v/>
      </c>
      <c r="I2553" s="26" t="str">
        <f t="shared" si="233"/>
        <v/>
      </c>
      <c r="J2553" s="18" t="str">
        <f t="shared" si="234"/>
        <v/>
      </c>
      <c r="K2553" s="18" t="str">
        <f t="shared" si="235"/>
        <v/>
      </c>
      <c r="N2553" s="23" t="str">
        <f t="shared" si="236"/>
        <v/>
      </c>
    </row>
    <row r="2554" spans="8:14" x14ac:dyDescent="0.25">
      <c r="H2554" s="18" t="str">
        <f t="shared" si="232"/>
        <v/>
      </c>
      <c r="I2554" s="26" t="str">
        <f t="shared" si="233"/>
        <v/>
      </c>
      <c r="J2554" s="18" t="str">
        <f t="shared" si="234"/>
        <v/>
      </c>
      <c r="K2554" s="18" t="str">
        <f t="shared" si="235"/>
        <v/>
      </c>
      <c r="N2554" s="23" t="str">
        <f t="shared" si="236"/>
        <v/>
      </c>
    </row>
    <row r="2555" spans="8:14" x14ac:dyDescent="0.25">
      <c r="H2555" s="18" t="str">
        <f t="shared" si="232"/>
        <v/>
      </c>
      <c r="I2555" s="26" t="str">
        <f t="shared" si="233"/>
        <v/>
      </c>
      <c r="J2555" s="18" t="str">
        <f t="shared" si="234"/>
        <v/>
      </c>
      <c r="K2555" s="18" t="str">
        <f t="shared" si="235"/>
        <v/>
      </c>
      <c r="N2555" s="23" t="str">
        <f t="shared" si="236"/>
        <v/>
      </c>
    </row>
    <row r="2556" spans="8:14" x14ac:dyDescent="0.25">
      <c r="H2556" s="18" t="str">
        <f t="shared" si="232"/>
        <v/>
      </c>
      <c r="I2556" s="26" t="str">
        <f t="shared" si="233"/>
        <v/>
      </c>
      <c r="J2556" s="18" t="str">
        <f t="shared" si="234"/>
        <v/>
      </c>
      <c r="K2556" s="18" t="str">
        <f t="shared" si="235"/>
        <v/>
      </c>
      <c r="N2556" s="23" t="str">
        <f t="shared" si="236"/>
        <v/>
      </c>
    </row>
    <row r="2557" spans="8:14" x14ac:dyDescent="0.25">
      <c r="H2557" s="18" t="str">
        <f t="shared" si="232"/>
        <v/>
      </c>
      <c r="I2557" s="26" t="str">
        <f t="shared" si="233"/>
        <v/>
      </c>
      <c r="J2557" s="18" t="str">
        <f t="shared" si="234"/>
        <v/>
      </c>
      <c r="K2557" s="18" t="str">
        <f t="shared" si="235"/>
        <v/>
      </c>
      <c r="N2557" s="23" t="str">
        <f t="shared" si="236"/>
        <v/>
      </c>
    </row>
    <row r="2558" spans="8:14" x14ac:dyDescent="0.25">
      <c r="H2558" s="18" t="str">
        <f t="shared" si="232"/>
        <v/>
      </c>
      <c r="I2558" s="26" t="str">
        <f t="shared" si="233"/>
        <v/>
      </c>
      <c r="J2558" s="18" t="str">
        <f t="shared" si="234"/>
        <v/>
      </c>
      <c r="K2558" s="18" t="str">
        <f t="shared" si="235"/>
        <v/>
      </c>
      <c r="N2558" s="23" t="str">
        <f t="shared" si="236"/>
        <v/>
      </c>
    </row>
    <row r="2559" spans="8:14" x14ac:dyDescent="0.25">
      <c r="H2559" s="18" t="str">
        <f t="shared" si="232"/>
        <v/>
      </c>
      <c r="I2559" s="26" t="str">
        <f t="shared" si="233"/>
        <v/>
      </c>
      <c r="J2559" s="18" t="str">
        <f t="shared" si="234"/>
        <v/>
      </c>
      <c r="K2559" s="18" t="str">
        <f t="shared" si="235"/>
        <v/>
      </c>
      <c r="N2559" s="23" t="str">
        <f t="shared" si="236"/>
        <v/>
      </c>
    </row>
    <row r="2560" spans="8:14" x14ac:dyDescent="0.25">
      <c r="H2560" s="18" t="str">
        <f t="shared" si="232"/>
        <v/>
      </c>
      <c r="I2560" s="26" t="str">
        <f t="shared" si="233"/>
        <v/>
      </c>
      <c r="J2560" s="18" t="str">
        <f t="shared" si="234"/>
        <v/>
      </c>
      <c r="K2560" s="18" t="str">
        <f t="shared" si="235"/>
        <v/>
      </c>
      <c r="N2560" s="23" t="str">
        <f t="shared" si="236"/>
        <v/>
      </c>
    </row>
    <row r="2561" spans="8:14" x14ac:dyDescent="0.25">
      <c r="H2561" s="18" t="str">
        <f t="shared" si="232"/>
        <v/>
      </c>
      <c r="I2561" s="26" t="str">
        <f t="shared" si="233"/>
        <v/>
      </c>
      <c r="J2561" s="18" t="str">
        <f t="shared" si="234"/>
        <v/>
      </c>
      <c r="K2561" s="18" t="str">
        <f t="shared" si="235"/>
        <v/>
      </c>
      <c r="N2561" s="23" t="str">
        <f t="shared" si="236"/>
        <v/>
      </c>
    </row>
    <row r="2562" spans="8:14" x14ac:dyDescent="0.25">
      <c r="H2562" s="18" t="str">
        <f t="shared" si="232"/>
        <v/>
      </c>
      <c r="I2562" s="26" t="str">
        <f t="shared" si="233"/>
        <v/>
      </c>
      <c r="J2562" s="18" t="str">
        <f t="shared" si="234"/>
        <v/>
      </c>
      <c r="K2562" s="18" t="str">
        <f t="shared" si="235"/>
        <v/>
      </c>
      <c r="N2562" s="23" t="str">
        <f t="shared" si="236"/>
        <v/>
      </c>
    </row>
    <row r="2563" spans="8:14" x14ac:dyDescent="0.25">
      <c r="H2563" s="18" t="str">
        <f t="shared" si="232"/>
        <v/>
      </c>
      <c r="I2563" s="26" t="str">
        <f t="shared" si="233"/>
        <v/>
      </c>
      <c r="J2563" s="18" t="str">
        <f t="shared" si="234"/>
        <v/>
      </c>
      <c r="K2563" s="18" t="str">
        <f t="shared" si="235"/>
        <v/>
      </c>
      <c r="N2563" s="23" t="str">
        <f t="shared" si="236"/>
        <v/>
      </c>
    </row>
    <row r="2564" spans="8:14" x14ac:dyDescent="0.25">
      <c r="H2564" s="18" t="str">
        <f t="shared" ref="H2564:H2627" si="237">IF(OR($E2564="",$G2564=""),"",$E2564*$G2564)</f>
        <v/>
      </c>
      <c r="I2564" s="26" t="str">
        <f t="shared" ref="I2564:I2627" si="238">IF($F2564="","",IFERROR(INDEX(CurRate,MATCH($F2564,CurCode,0)),""))</f>
        <v/>
      </c>
      <c r="J2564" s="18" t="str">
        <f t="shared" ref="J2564:J2627" si="239">IF(OR($G2564="",$I2564="",$I2564=0),"",$G2564/$I2564)</f>
        <v/>
      </c>
      <c r="K2564" s="18" t="str">
        <f t="shared" ref="K2564:K2627" si="240">IF(OR($E2564="",$J2564=""),"",$E2564*$J2564)</f>
        <v/>
      </c>
      <c r="N2564" s="23" t="str">
        <f t="shared" ref="N2564:N2627" si="241">IF($A2564="","",$A2564*100000+ROW())</f>
        <v/>
      </c>
    </row>
    <row r="2565" spans="8:14" x14ac:dyDescent="0.25">
      <c r="H2565" s="18" t="str">
        <f t="shared" si="237"/>
        <v/>
      </c>
      <c r="I2565" s="26" t="str">
        <f t="shared" si="238"/>
        <v/>
      </c>
      <c r="J2565" s="18" t="str">
        <f t="shared" si="239"/>
        <v/>
      </c>
      <c r="K2565" s="18" t="str">
        <f t="shared" si="240"/>
        <v/>
      </c>
      <c r="N2565" s="23" t="str">
        <f t="shared" si="241"/>
        <v/>
      </c>
    </row>
    <row r="2566" spans="8:14" x14ac:dyDescent="0.25">
      <c r="H2566" s="18" t="str">
        <f t="shared" si="237"/>
        <v/>
      </c>
      <c r="I2566" s="26" t="str">
        <f t="shared" si="238"/>
        <v/>
      </c>
      <c r="J2566" s="18" t="str">
        <f t="shared" si="239"/>
        <v/>
      </c>
      <c r="K2566" s="18" t="str">
        <f t="shared" si="240"/>
        <v/>
      </c>
      <c r="N2566" s="23" t="str">
        <f t="shared" si="241"/>
        <v/>
      </c>
    </row>
    <row r="2567" spans="8:14" x14ac:dyDescent="0.25">
      <c r="H2567" s="18" t="str">
        <f t="shared" si="237"/>
        <v/>
      </c>
      <c r="I2567" s="26" t="str">
        <f t="shared" si="238"/>
        <v/>
      </c>
      <c r="J2567" s="18" t="str">
        <f t="shared" si="239"/>
        <v/>
      </c>
      <c r="K2567" s="18" t="str">
        <f t="shared" si="240"/>
        <v/>
      </c>
      <c r="N2567" s="23" t="str">
        <f t="shared" si="241"/>
        <v/>
      </c>
    </row>
    <row r="2568" spans="8:14" x14ac:dyDescent="0.25">
      <c r="H2568" s="18" t="str">
        <f t="shared" si="237"/>
        <v/>
      </c>
      <c r="I2568" s="26" t="str">
        <f t="shared" si="238"/>
        <v/>
      </c>
      <c r="J2568" s="18" t="str">
        <f t="shared" si="239"/>
        <v/>
      </c>
      <c r="K2568" s="18" t="str">
        <f t="shared" si="240"/>
        <v/>
      </c>
      <c r="N2568" s="23" t="str">
        <f t="shared" si="241"/>
        <v/>
      </c>
    </row>
    <row r="2569" spans="8:14" x14ac:dyDescent="0.25">
      <c r="H2569" s="18" t="str">
        <f t="shared" si="237"/>
        <v/>
      </c>
      <c r="I2569" s="26" t="str">
        <f t="shared" si="238"/>
        <v/>
      </c>
      <c r="J2569" s="18" t="str">
        <f t="shared" si="239"/>
        <v/>
      </c>
      <c r="K2569" s="18" t="str">
        <f t="shared" si="240"/>
        <v/>
      </c>
      <c r="N2569" s="23" t="str">
        <f t="shared" si="241"/>
        <v/>
      </c>
    </row>
    <row r="2570" spans="8:14" x14ac:dyDescent="0.25">
      <c r="H2570" s="18" t="str">
        <f t="shared" si="237"/>
        <v/>
      </c>
      <c r="I2570" s="26" t="str">
        <f t="shared" si="238"/>
        <v/>
      </c>
      <c r="J2570" s="18" t="str">
        <f t="shared" si="239"/>
        <v/>
      </c>
      <c r="K2570" s="18" t="str">
        <f t="shared" si="240"/>
        <v/>
      </c>
      <c r="N2570" s="23" t="str">
        <f t="shared" si="241"/>
        <v/>
      </c>
    </row>
    <row r="2571" spans="8:14" x14ac:dyDescent="0.25">
      <c r="H2571" s="18" t="str">
        <f t="shared" si="237"/>
        <v/>
      </c>
      <c r="I2571" s="26" t="str">
        <f t="shared" si="238"/>
        <v/>
      </c>
      <c r="J2571" s="18" t="str">
        <f t="shared" si="239"/>
        <v/>
      </c>
      <c r="K2571" s="18" t="str">
        <f t="shared" si="240"/>
        <v/>
      </c>
      <c r="N2571" s="23" t="str">
        <f t="shared" si="241"/>
        <v/>
      </c>
    </row>
    <row r="2572" spans="8:14" x14ac:dyDescent="0.25">
      <c r="H2572" s="18" t="str">
        <f t="shared" si="237"/>
        <v/>
      </c>
      <c r="I2572" s="26" t="str">
        <f t="shared" si="238"/>
        <v/>
      </c>
      <c r="J2572" s="18" t="str">
        <f t="shared" si="239"/>
        <v/>
      </c>
      <c r="K2572" s="18" t="str">
        <f t="shared" si="240"/>
        <v/>
      </c>
      <c r="N2572" s="23" t="str">
        <f t="shared" si="241"/>
        <v/>
      </c>
    </row>
    <row r="2573" spans="8:14" x14ac:dyDescent="0.25">
      <c r="H2573" s="18" t="str">
        <f t="shared" si="237"/>
        <v/>
      </c>
      <c r="I2573" s="26" t="str">
        <f t="shared" si="238"/>
        <v/>
      </c>
      <c r="J2573" s="18" t="str">
        <f t="shared" si="239"/>
        <v/>
      </c>
      <c r="K2573" s="18" t="str">
        <f t="shared" si="240"/>
        <v/>
      </c>
      <c r="N2573" s="23" t="str">
        <f t="shared" si="241"/>
        <v/>
      </c>
    </row>
    <row r="2574" spans="8:14" x14ac:dyDescent="0.25">
      <c r="H2574" s="18" t="str">
        <f t="shared" si="237"/>
        <v/>
      </c>
      <c r="I2574" s="26" t="str">
        <f t="shared" si="238"/>
        <v/>
      </c>
      <c r="J2574" s="18" t="str">
        <f t="shared" si="239"/>
        <v/>
      </c>
      <c r="K2574" s="18" t="str">
        <f t="shared" si="240"/>
        <v/>
      </c>
      <c r="N2574" s="23" t="str">
        <f t="shared" si="241"/>
        <v/>
      </c>
    </row>
    <row r="2575" spans="8:14" x14ac:dyDescent="0.25">
      <c r="H2575" s="18" t="str">
        <f t="shared" si="237"/>
        <v/>
      </c>
      <c r="I2575" s="26" t="str">
        <f t="shared" si="238"/>
        <v/>
      </c>
      <c r="J2575" s="18" t="str">
        <f t="shared" si="239"/>
        <v/>
      </c>
      <c r="K2575" s="18" t="str">
        <f t="shared" si="240"/>
        <v/>
      </c>
      <c r="N2575" s="23" t="str">
        <f t="shared" si="241"/>
        <v/>
      </c>
    </row>
    <row r="2576" spans="8:14" x14ac:dyDescent="0.25">
      <c r="H2576" s="18" t="str">
        <f t="shared" si="237"/>
        <v/>
      </c>
      <c r="I2576" s="26" t="str">
        <f t="shared" si="238"/>
        <v/>
      </c>
      <c r="J2576" s="18" t="str">
        <f t="shared" si="239"/>
        <v/>
      </c>
      <c r="K2576" s="18" t="str">
        <f t="shared" si="240"/>
        <v/>
      </c>
      <c r="N2576" s="23" t="str">
        <f t="shared" si="241"/>
        <v/>
      </c>
    </row>
    <row r="2577" spans="8:14" x14ac:dyDescent="0.25">
      <c r="H2577" s="18" t="str">
        <f t="shared" si="237"/>
        <v/>
      </c>
      <c r="I2577" s="26" t="str">
        <f t="shared" si="238"/>
        <v/>
      </c>
      <c r="J2577" s="18" t="str">
        <f t="shared" si="239"/>
        <v/>
      </c>
      <c r="K2577" s="18" t="str">
        <f t="shared" si="240"/>
        <v/>
      </c>
      <c r="N2577" s="23" t="str">
        <f t="shared" si="241"/>
        <v/>
      </c>
    </row>
    <row r="2578" spans="8:14" x14ac:dyDescent="0.25">
      <c r="H2578" s="18" t="str">
        <f t="shared" si="237"/>
        <v/>
      </c>
      <c r="I2578" s="26" t="str">
        <f t="shared" si="238"/>
        <v/>
      </c>
      <c r="J2578" s="18" t="str">
        <f t="shared" si="239"/>
        <v/>
      </c>
      <c r="K2578" s="18" t="str">
        <f t="shared" si="240"/>
        <v/>
      </c>
      <c r="N2578" s="23" t="str">
        <f t="shared" si="241"/>
        <v/>
      </c>
    </row>
    <row r="2579" spans="8:14" x14ac:dyDescent="0.25">
      <c r="H2579" s="18" t="str">
        <f t="shared" si="237"/>
        <v/>
      </c>
      <c r="I2579" s="26" t="str">
        <f t="shared" si="238"/>
        <v/>
      </c>
      <c r="J2579" s="18" t="str">
        <f t="shared" si="239"/>
        <v/>
      </c>
      <c r="K2579" s="18" t="str">
        <f t="shared" si="240"/>
        <v/>
      </c>
      <c r="N2579" s="23" t="str">
        <f t="shared" si="241"/>
        <v/>
      </c>
    </row>
    <row r="2580" spans="8:14" x14ac:dyDescent="0.25">
      <c r="H2580" s="18" t="str">
        <f t="shared" si="237"/>
        <v/>
      </c>
      <c r="I2580" s="26" t="str">
        <f t="shared" si="238"/>
        <v/>
      </c>
      <c r="J2580" s="18" t="str">
        <f t="shared" si="239"/>
        <v/>
      </c>
      <c r="K2580" s="18" t="str">
        <f t="shared" si="240"/>
        <v/>
      </c>
      <c r="N2580" s="23" t="str">
        <f t="shared" si="241"/>
        <v/>
      </c>
    </row>
    <row r="2581" spans="8:14" x14ac:dyDescent="0.25">
      <c r="H2581" s="18" t="str">
        <f t="shared" si="237"/>
        <v/>
      </c>
      <c r="I2581" s="26" t="str">
        <f t="shared" si="238"/>
        <v/>
      </c>
      <c r="J2581" s="18" t="str">
        <f t="shared" si="239"/>
        <v/>
      </c>
      <c r="K2581" s="18" t="str">
        <f t="shared" si="240"/>
        <v/>
      </c>
      <c r="N2581" s="23" t="str">
        <f t="shared" si="241"/>
        <v/>
      </c>
    </row>
    <row r="2582" spans="8:14" x14ac:dyDescent="0.25">
      <c r="H2582" s="18" t="str">
        <f t="shared" si="237"/>
        <v/>
      </c>
      <c r="I2582" s="26" t="str">
        <f t="shared" si="238"/>
        <v/>
      </c>
      <c r="J2582" s="18" t="str">
        <f t="shared" si="239"/>
        <v/>
      </c>
      <c r="K2582" s="18" t="str">
        <f t="shared" si="240"/>
        <v/>
      </c>
      <c r="N2582" s="23" t="str">
        <f t="shared" si="241"/>
        <v/>
      </c>
    </row>
    <row r="2583" spans="8:14" x14ac:dyDescent="0.25">
      <c r="H2583" s="18" t="str">
        <f t="shared" si="237"/>
        <v/>
      </c>
      <c r="I2583" s="26" t="str">
        <f t="shared" si="238"/>
        <v/>
      </c>
      <c r="J2583" s="18" t="str">
        <f t="shared" si="239"/>
        <v/>
      </c>
      <c r="K2583" s="18" t="str">
        <f t="shared" si="240"/>
        <v/>
      </c>
      <c r="N2583" s="23" t="str">
        <f t="shared" si="241"/>
        <v/>
      </c>
    </row>
    <row r="2584" spans="8:14" x14ac:dyDescent="0.25">
      <c r="H2584" s="18" t="str">
        <f t="shared" si="237"/>
        <v/>
      </c>
      <c r="I2584" s="26" t="str">
        <f t="shared" si="238"/>
        <v/>
      </c>
      <c r="J2584" s="18" t="str">
        <f t="shared" si="239"/>
        <v/>
      </c>
      <c r="K2584" s="18" t="str">
        <f t="shared" si="240"/>
        <v/>
      </c>
      <c r="N2584" s="23" t="str">
        <f t="shared" si="241"/>
        <v/>
      </c>
    </row>
    <row r="2585" spans="8:14" x14ac:dyDescent="0.25">
      <c r="H2585" s="18" t="str">
        <f t="shared" si="237"/>
        <v/>
      </c>
      <c r="I2585" s="26" t="str">
        <f t="shared" si="238"/>
        <v/>
      </c>
      <c r="J2585" s="18" t="str">
        <f t="shared" si="239"/>
        <v/>
      </c>
      <c r="K2585" s="18" t="str">
        <f t="shared" si="240"/>
        <v/>
      </c>
      <c r="N2585" s="23" t="str">
        <f t="shared" si="241"/>
        <v/>
      </c>
    </row>
    <row r="2586" spans="8:14" x14ac:dyDescent="0.25">
      <c r="H2586" s="18" t="str">
        <f t="shared" si="237"/>
        <v/>
      </c>
      <c r="I2586" s="26" t="str">
        <f t="shared" si="238"/>
        <v/>
      </c>
      <c r="J2586" s="18" t="str">
        <f t="shared" si="239"/>
        <v/>
      </c>
      <c r="K2586" s="18" t="str">
        <f t="shared" si="240"/>
        <v/>
      </c>
      <c r="N2586" s="23" t="str">
        <f t="shared" si="241"/>
        <v/>
      </c>
    </row>
    <row r="2587" spans="8:14" x14ac:dyDescent="0.25">
      <c r="H2587" s="18" t="str">
        <f t="shared" si="237"/>
        <v/>
      </c>
      <c r="I2587" s="26" t="str">
        <f t="shared" si="238"/>
        <v/>
      </c>
      <c r="J2587" s="18" t="str">
        <f t="shared" si="239"/>
        <v/>
      </c>
      <c r="K2587" s="18" t="str">
        <f t="shared" si="240"/>
        <v/>
      </c>
      <c r="N2587" s="23" t="str">
        <f t="shared" si="241"/>
        <v/>
      </c>
    </row>
    <row r="2588" spans="8:14" x14ac:dyDescent="0.25">
      <c r="H2588" s="18" t="str">
        <f t="shared" si="237"/>
        <v/>
      </c>
      <c r="I2588" s="26" t="str">
        <f t="shared" si="238"/>
        <v/>
      </c>
      <c r="J2588" s="18" t="str">
        <f t="shared" si="239"/>
        <v/>
      </c>
      <c r="K2588" s="18" t="str">
        <f t="shared" si="240"/>
        <v/>
      </c>
      <c r="N2588" s="23" t="str">
        <f t="shared" si="241"/>
        <v/>
      </c>
    </row>
    <row r="2589" spans="8:14" x14ac:dyDescent="0.25">
      <c r="H2589" s="18" t="str">
        <f t="shared" si="237"/>
        <v/>
      </c>
      <c r="I2589" s="26" t="str">
        <f t="shared" si="238"/>
        <v/>
      </c>
      <c r="J2589" s="18" t="str">
        <f t="shared" si="239"/>
        <v/>
      </c>
      <c r="K2589" s="18" t="str">
        <f t="shared" si="240"/>
        <v/>
      </c>
      <c r="N2589" s="23" t="str">
        <f t="shared" si="241"/>
        <v/>
      </c>
    </row>
    <row r="2590" spans="8:14" x14ac:dyDescent="0.25">
      <c r="H2590" s="18" t="str">
        <f t="shared" si="237"/>
        <v/>
      </c>
      <c r="I2590" s="26" t="str">
        <f t="shared" si="238"/>
        <v/>
      </c>
      <c r="J2590" s="18" t="str">
        <f t="shared" si="239"/>
        <v/>
      </c>
      <c r="K2590" s="18" t="str">
        <f t="shared" si="240"/>
        <v/>
      </c>
      <c r="N2590" s="23" t="str">
        <f t="shared" si="241"/>
        <v/>
      </c>
    </row>
    <row r="2591" spans="8:14" x14ac:dyDescent="0.25">
      <c r="H2591" s="18" t="str">
        <f t="shared" si="237"/>
        <v/>
      </c>
      <c r="I2591" s="26" t="str">
        <f t="shared" si="238"/>
        <v/>
      </c>
      <c r="J2591" s="18" t="str">
        <f t="shared" si="239"/>
        <v/>
      </c>
      <c r="K2591" s="18" t="str">
        <f t="shared" si="240"/>
        <v/>
      </c>
      <c r="N2591" s="23" t="str">
        <f t="shared" si="241"/>
        <v/>
      </c>
    </row>
    <row r="2592" spans="8:14" x14ac:dyDescent="0.25">
      <c r="H2592" s="18" t="str">
        <f t="shared" si="237"/>
        <v/>
      </c>
      <c r="I2592" s="26" t="str">
        <f t="shared" si="238"/>
        <v/>
      </c>
      <c r="J2592" s="18" t="str">
        <f t="shared" si="239"/>
        <v/>
      </c>
      <c r="K2592" s="18" t="str">
        <f t="shared" si="240"/>
        <v/>
      </c>
      <c r="N2592" s="23" t="str">
        <f t="shared" si="241"/>
        <v/>
      </c>
    </row>
    <row r="2593" spans="8:14" x14ac:dyDescent="0.25">
      <c r="H2593" s="18" t="str">
        <f t="shared" si="237"/>
        <v/>
      </c>
      <c r="I2593" s="26" t="str">
        <f t="shared" si="238"/>
        <v/>
      </c>
      <c r="J2593" s="18" t="str">
        <f t="shared" si="239"/>
        <v/>
      </c>
      <c r="K2593" s="18" t="str">
        <f t="shared" si="240"/>
        <v/>
      </c>
      <c r="N2593" s="23" t="str">
        <f t="shared" si="241"/>
        <v/>
      </c>
    </row>
    <row r="2594" spans="8:14" x14ac:dyDescent="0.25">
      <c r="H2594" s="18" t="str">
        <f t="shared" si="237"/>
        <v/>
      </c>
      <c r="I2594" s="26" t="str">
        <f t="shared" si="238"/>
        <v/>
      </c>
      <c r="J2594" s="18" t="str">
        <f t="shared" si="239"/>
        <v/>
      </c>
      <c r="K2594" s="18" t="str">
        <f t="shared" si="240"/>
        <v/>
      </c>
      <c r="N2594" s="23" t="str">
        <f t="shared" si="241"/>
        <v/>
      </c>
    </row>
    <row r="2595" spans="8:14" x14ac:dyDescent="0.25">
      <c r="H2595" s="18" t="str">
        <f t="shared" si="237"/>
        <v/>
      </c>
      <c r="I2595" s="26" t="str">
        <f t="shared" si="238"/>
        <v/>
      </c>
      <c r="J2595" s="18" t="str">
        <f t="shared" si="239"/>
        <v/>
      </c>
      <c r="K2595" s="18" t="str">
        <f t="shared" si="240"/>
        <v/>
      </c>
      <c r="N2595" s="23" t="str">
        <f t="shared" si="241"/>
        <v/>
      </c>
    </row>
    <row r="2596" spans="8:14" x14ac:dyDescent="0.25">
      <c r="H2596" s="18" t="str">
        <f t="shared" si="237"/>
        <v/>
      </c>
      <c r="I2596" s="26" t="str">
        <f t="shared" si="238"/>
        <v/>
      </c>
      <c r="J2596" s="18" t="str">
        <f t="shared" si="239"/>
        <v/>
      </c>
      <c r="K2596" s="18" t="str">
        <f t="shared" si="240"/>
        <v/>
      </c>
      <c r="N2596" s="23" t="str">
        <f t="shared" si="241"/>
        <v/>
      </c>
    </row>
    <row r="2597" spans="8:14" x14ac:dyDescent="0.25">
      <c r="H2597" s="18" t="str">
        <f t="shared" si="237"/>
        <v/>
      </c>
      <c r="I2597" s="26" t="str">
        <f t="shared" si="238"/>
        <v/>
      </c>
      <c r="J2597" s="18" t="str">
        <f t="shared" si="239"/>
        <v/>
      </c>
      <c r="K2597" s="18" t="str">
        <f t="shared" si="240"/>
        <v/>
      </c>
      <c r="N2597" s="23" t="str">
        <f t="shared" si="241"/>
        <v/>
      </c>
    </row>
    <row r="2598" spans="8:14" x14ac:dyDescent="0.25">
      <c r="H2598" s="18" t="str">
        <f t="shared" si="237"/>
        <v/>
      </c>
      <c r="I2598" s="26" t="str">
        <f t="shared" si="238"/>
        <v/>
      </c>
      <c r="J2598" s="18" t="str">
        <f t="shared" si="239"/>
        <v/>
      </c>
      <c r="K2598" s="18" t="str">
        <f t="shared" si="240"/>
        <v/>
      </c>
      <c r="N2598" s="23" t="str">
        <f t="shared" si="241"/>
        <v/>
      </c>
    </row>
    <row r="2599" spans="8:14" x14ac:dyDescent="0.25">
      <c r="H2599" s="18" t="str">
        <f t="shared" si="237"/>
        <v/>
      </c>
      <c r="I2599" s="26" t="str">
        <f t="shared" si="238"/>
        <v/>
      </c>
      <c r="J2599" s="18" t="str">
        <f t="shared" si="239"/>
        <v/>
      </c>
      <c r="K2599" s="18" t="str">
        <f t="shared" si="240"/>
        <v/>
      </c>
      <c r="N2599" s="23" t="str">
        <f t="shared" si="241"/>
        <v/>
      </c>
    </row>
    <row r="2600" spans="8:14" x14ac:dyDescent="0.25">
      <c r="H2600" s="18" t="str">
        <f t="shared" si="237"/>
        <v/>
      </c>
      <c r="I2600" s="26" t="str">
        <f t="shared" si="238"/>
        <v/>
      </c>
      <c r="J2600" s="18" t="str">
        <f t="shared" si="239"/>
        <v/>
      </c>
      <c r="K2600" s="18" t="str">
        <f t="shared" si="240"/>
        <v/>
      </c>
      <c r="N2600" s="23" t="str">
        <f t="shared" si="241"/>
        <v/>
      </c>
    </row>
    <row r="2601" spans="8:14" x14ac:dyDescent="0.25">
      <c r="H2601" s="18" t="str">
        <f t="shared" si="237"/>
        <v/>
      </c>
      <c r="I2601" s="26" t="str">
        <f t="shared" si="238"/>
        <v/>
      </c>
      <c r="J2601" s="18" t="str">
        <f t="shared" si="239"/>
        <v/>
      </c>
      <c r="K2601" s="18" t="str">
        <f t="shared" si="240"/>
        <v/>
      </c>
      <c r="N2601" s="23" t="str">
        <f t="shared" si="241"/>
        <v/>
      </c>
    </row>
    <row r="2602" spans="8:14" x14ac:dyDescent="0.25">
      <c r="H2602" s="18" t="str">
        <f t="shared" si="237"/>
        <v/>
      </c>
      <c r="I2602" s="26" t="str">
        <f t="shared" si="238"/>
        <v/>
      </c>
      <c r="J2602" s="18" t="str">
        <f t="shared" si="239"/>
        <v/>
      </c>
      <c r="K2602" s="18" t="str">
        <f t="shared" si="240"/>
        <v/>
      </c>
      <c r="N2602" s="23" t="str">
        <f t="shared" si="241"/>
        <v/>
      </c>
    </row>
    <row r="2603" spans="8:14" x14ac:dyDescent="0.25">
      <c r="H2603" s="18" t="str">
        <f t="shared" si="237"/>
        <v/>
      </c>
      <c r="I2603" s="26" t="str">
        <f t="shared" si="238"/>
        <v/>
      </c>
      <c r="J2603" s="18" t="str">
        <f t="shared" si="239"/>
        <v/>
      </c>
      <c r="K2603" s="18" t="str">
        <f t="shared" si="240"/>
        <v/>
      </c>
      <c r="N2603" s="23" t="str">
        <f t="shared" si="241"/>
        <v/>
      </c>
    </row>
    <row r="2604" spans="8:14" x14ac:dyDescent="0.25">
      <c r="H2604" s="18" t="str">
        <f t="shared" si="237"/>
        <v/>
      </c>
      <c r="I2604" s="26" t="str">
        <f t="shared" si="238"/>
        <v/>
      </c>
      <c r="J2604" s="18" t="str">
        <f t="shared" si="239"/>
        <v/>
      </c>
      <c r="K2604" s="18" t="str">
        <f t="shared" si="240"/>
        <v/>
      </c>
      <c r="N2604" s="23" t="str">
        <f t="shared" si="241"/>
        <v/>
      </c>
    </row>
    <row r="2605" spans="8:14" x14ac:dyDescent="0.25">
      <c r="H2605" s="18" t="str">
        <f t="shared" si="237"/>
        <v/>
      </c>
      <c r="I2605" s="26" t="str">
        <f t="shared" si="238"/>
        <v/>
      </c>
      <c r="J2605" s="18" t="str">
        <f t="shared" si="239"/>
        <v/>
      </c>
      <c r="K2605" s="18" t="str">
        <f t="shared" si="240"/>
        <v/>
      </c>
      <c r="N2605" s="23" t="str">
        <f t="shared" si="241"/>
        <v/>
      </c>
    </row>
    <row r="2606" spans="8:14" x14ac:dyDescent="0.25">
      <c r="H2606" s="18" t="str">
        <f t="shared" si="237"/>
        <v/>
      </c>
      <c r="I2606" s="26" t="str">
        <f t="shared" si="238"/>
        <v/>
      </c>
      <c r="J2606" s="18" t="str">
        <f t="shared" si="239"/>
        <v/>
      </c>
      <c r="K2606" s="18" t="str">
        <f t="shared" si="240"/>
        <v/>
      </c>
      <c r="N2606" s="23" t="str">
        <f t="shared" si="241"/>
        <v/>
      </c>
    </row>
    <row r="2607" spans="8:14" x14ac:dyDescent="0.25">
      <c r="H2607" s="18" t="str">
        <f t="shared" si="237"/>
        <v/>
      </c>
      <c r="I2607" s="26" t="str">
        <f t="shared" si="238"/>
        <v/>
      </c>
      <c r="J2607" s="18" t="str">
        <f t="shared" si="239"/>
        <v/>
      </c>
      <c r="K2607" s="18" t="str">
        <f t="shared" si="240"/>
        <v/>
      </c>
      <c r="N2607" s="23" t="str">
        <f t="shared" si="241"/>
        <v/>
      </c>
    </row>
    <row r="2608" spans="8:14" x14ac:dyDescent="0.25">
      <c r="H2608" s="18" t="str">
        <f t="shared" si="237"/>
        <v/>
      </c>
      <c r="I2608" s="26" t="str">
        <f t="shared" si="238"/>
        <v/>
      </c>
      <c r="J2608" s="18" t="str">
        <f t="shared" si="239"/>
        <v/>
      </c>
      <c r="K2608" s="18" t="str">
        <f t="shared" si="240"/>
        <v/>
      </c>
      <c r="N2608" s="23" t="str">
        <f t="shared" si="241"/>
        <v/>
      </c>
    </row>
    <row r="2609" spans="8:14" x14ac:dyDescent="0.25">
      <c r="H2609" s="18" t="str">
        <f t="shared" si="237"/>
        <v/>
      </c>
      <c r="I2609" s="26" t="str">
        <f t="shared" si="238"/>
        <v/>
      </c>
      <c r="J2609" s="18" t="str">
        <f t="shared" si="239"/>
        <v/>
      </c>
      <c r="K2609" s="18" t="str">
        <f t="shared" si="240"/>
        <v/>
      </c>
      <c r="N2609" s="23" t="str">
        <f t="shared" si="241"/>
        <v/>
      </c>
    </row>
    <row r="2610" spans="8:14" x14ac:dyDescent="0.25">
      <c r="H2610" s="18" t="str">
        <f t="shared" si="237"/>
        <v/>
      </c>
      <c r="I2610" s="26" t="str">
        <f t="shared" si="238"/>
        <v/>
      </c>
      <c r="J2610" s="18" t="str">
        <f t="shared" si="239"/>
        <v/>
      </c>
      <c r="K2610" s="18" t="str">
        <f t="shared" si="240"/>
        <v/>
      </c>
      <c r="N2610" s="23" t="str">
        <f t="shared" si="241"/>
        <v/>
      </c>
    </row>
    <row r="2611" spans="8:14" x14ac:dyDescent="0.25">
      <c r="H2611" s="18" t="str">
        <f t="shared" si="237"/>
        <v/>
      </c>
      <c r="I2611" s="26" t="str">
        <f t="shared" si="238"/>
        <v/>
      </c>
      <c r="J2611" s="18" t="str">
        <f t="shared" si="239"/>
        <v/>
      </c>
      <c r="K2611" s="18" t="str">
        <f t="shared" si="240"/>
        <v/>
      </c>
      <c r="N2611" s="23" t="str">
        <f t="shared" si="241"/>
        <v/>
      </c>
    </row>
    <row r="2612" spans="8:14" x14ac:dyDescent="0.25">
      <c r="H2612" s="18" t="str">
        <f t="shared" si="237"/>
        <v/>
      </c>
      <c r="I2612" s="26" t="str">
        <f t="shared" si="238"/>
        <v/>
      </c>
      <c r="J2612" s="18" t="str">
        <f t="shared" si="239"/>
        <v/>
      </c>
      <c r="K2612" s="18" t="str">
        <f t="shared" si="240"/>
        <v/>
      </c>
      <c r="N2612" s="23" t="str">
        <f t="shared" si="241"/>
        <v/>
      </c>
    </row>
    <row r="2613" spans="8:14" x14ac:dyDescent="0.25">
      <c r="H2613" s="18" t="str">
        <f t="shared" si="237"/>
        <v/>
      </c>
      <c r="I2613" s="26" t="str">
        <f t="shared" si="238"/>
        <v/>
      </c>
      <c r="J2613" s="18" t="str">
        <f t="shared" si="239"/>
        <v/>
      </c>
      <c r="K2613" s="18" t="str">
        <f t="shared" si="240"/>
        <v/>
      </c>
      <c r="N2613" s="23" t="str">
        <f t="shared" si="241"/>
        <v/>
      </c>
    </row>
    <row r="2614" spans="8:14" x14ac:dyDescent="0.25">
      <c r="H2614" s="18" t="str">
        <f t="shared" si="237"/>
        <v/>
      </c>
      <c r="I2614" s="26" t="str">
        <f t="shared" si="238"/>
        <v/>
      </c>
      <c r="J2614" s="18" t="str">
        <f t="shared" si="239"/>
        <v/>
      </c>
      <c r="K2614" s="18" t="str">
        <f t="shared" si="240"/>
        <v/>
      </c>
      <c r="N2614" s="23" t="str">
        <f t="shared" si="241"/>
        <v/>
      </c>
    </row>
    <row r="2615" spans="8:14" x14ac:dyDescent="0.25">
      <c r="H2615" s="18" t="str">
        <f t="shared" si="237"/>
        <v/>
      </c>
      <c r="I2615" s="26" t="str">
        <f t="shared" si="238"/>
        <v/>
      </c>
      <c r="J2615" s="18" t="str">
        <f t="shared" si="239"/>
        <v/>
      </c>
      <c r="K2615" s="18" t="str">
        <f t="shared" si="240"/>
        <v/>
      </c>
      <c r="N2615" s="23" t="str">
        <f t="shared" si="241"/>
        <v/>
      </c>
    </row>
    <row r="2616" spans="8:14" x14ac:dyDescent="0.25">
      <c r="H2616" s="18" t="str">
        <f t="shared" si="237"/>
        <v/>
      </c>
      <c r="I2616" s="26" t="str">
        <f t="shared" si="238"/>
        <v/>
      </c>
      <c r="J2616" s="18" t="str">
        <f t="shared" si="239"/>
        <v/>
      </c>
      <c r="K2616" s="18" t="str">
        <f t="shared" si="240"/>
        <v/>
      </c>
      <c r="N2616" s="23" t="str">
        <f t="shared" si="241"/>
        <v/>
      </c>
    </row>
    <row r="2617" spans="8:14" x14ac:dyDescent="0.25">
      <c r="H2617" s="18" t="str">
        <f t="shared" si="237"/>
        <v/>
      </c>
      <c r="I2617" s="26" t="str">
        <f t="shared" si="238"/>
        <v/>
      </c>
      <c r="J2617" s="18" t="str">
        <f t="shared" si="239"/>
        <v/>
      </c>
      <c r="K2617" s="18" t="str">
        <f t="shared" si="240"/>
        <v/>
      </c>
      <c r="N2617" s="23" t="str">
        <f t="shared" si="241"/>
        <v/>
      </c>
    </row>
    <row r="2618" spans="8:14" x14ac:dyDescent="0.25">
      <c r="H2618" s="18" t="str">
        <f t="shared" si="237"/>
        <v/>
      </c>
      <c r="I2618" s="26" t="str">
        <f t="shared" si="238"/>
        <v/>
      </c>
      <c r="J2618" s="18" t="str">
        <f t="shared" si="239"/>
        <v/>
      </c>
      <c r="K2618" s="18" t="str">
        <f t="shared" si="240"/>
        <v/>
      </c>
      <c r="N2618" s="23" t="str">
        <f t="shared" si="241"/>
        <v/>
      </c>
    </row>
    <row r="2619" spans="8:14" x14ac:dyDescent="0.25">
      <c r="H2619" s="18" t="str">
        <f t="shared" si="237"/>
        <v/>
      </c>
      <c r="I2619" s="26" t="str">
        <f t="shared" si="238"/>
        <v/>
      </c>
      <c r="J2619" s="18" t="str">
        <f t="shared" si="239"/>
        <v/>
      </c>
      <c r="K2619" s="18" t="str">
        <f t="shared" si="240"/>
        <v/>
      </c>
      <c r="N2619" s="23" t="str">
        <f t="shared" si="241"/>
        <v/>
      </c>
    </row>
    <row r="2620" spans="8:14" x14ac:dyDescent="0.25">
      <c r="H2620" s="18" t="str">
        <f t="shared" si="237"/>
        <v/>
      </c>
      <c r="I2620" s="26" t="str">
        <f t="shared" si="238"/>
        <v/>
      </c>
      <c r="J2620" s="18" t="str">
        <f t="shared" si="239"/>
        <v/>
      </c>
      <c r="K2620" s="18" t="str">
        <f t="shared" si="240"/>
        <v/>
      </c>
      <c r="N2620" s="23" t="str">
        <f t="shared" si="241"/>
        <v/>
      </c>
    </row>
    <row r="2621" spans="8:14" x14ac:dyDescent="0.25">
      <c r="H2621" s="18" t="str">
        <f t="shared" si="237"/>
        <v/>
      </c>
      <c r="I2621" s="26" t="str">
        <f t="shared" si="238"/>
        <v/>
      </c>
      <c r="J2621" s="18" t="str">
        <f t="shared" si="239"/>
        <v/>
      </c>
      <c r="K2621" s="18" t="str">
        <f t="shared" si="240"/>
        <v/>
      </c>
      <c r="N2621" s="23" t="str">
        <f t="shared" si="241"/>
        <v/>
      </c>
    </row>
    <row r="2622" spans="8:14" x14ac:dyDescent="0.25">
      <c r="H2622" s="18" t="str">
        <f t="shared" si="237"/>
        <v/>
      </c>
      <c r="I2622" s="26" t="str">
        <f t="shared" si="238"/>
        <v/>
      </c>
      <c r="J2622" s="18" t="str">
        <f t="shared" si="239"/>
        <v/>
      </c>
      <c r="K2622" s="18" t="str">
        <f t="shared" si="240"/>
        <v/>
      </c>
      <c r="N2622" s="23" t="str">
        <f t="shared" si="241"/>
        <v/>
      </c>
    </row>
    <row r="2623" spans="8:14" x14ac:dyDescent="0.25">
      <c r="H2623" s="18" t="str">
        <f t="shared" si="237"/>
        <v/>
      </c>
      <c r="I2623" s="26" t="str">
        <f t="shared" si="238"/>
        <v/>
      </c>
      <c r="J2623" s="18" t="str">
        <f t="shared" si="239"/>
        <v/>
      </c>
      <c r="K2623" s="18" t="str">
        <f t="shared" si="240"/>
        <v/>
      </c>
      <c r="N2623" s="23" t="str">
        <f t="shared" si="241"/>
        <v/>
      </c>
    </row>
    <row r="2624" spans="8:14" x14ac:dyDescent="0.25">
      <c r="H2624" s="18" t="str">
        <f t="shared" si="237"/>
        <v/>
      </c>
      <c r="I2624" s="26" t="str">
        <f t="shared" si="238"/>
        <v/>
      </c>
      <c r="J2624" s="18" t="str">
        <f t="shared" si="239"/>
        <v/>
      </c>
      <c r="K2624" s="18" t="str">
        <f t="shared" si="240"/>
        <v/>
      </c>
      <c r="N2624" s="23" t="str">
        <f t="shared" si="241"/>
        <v/>
      </c>
    </row>
    <row r="2625" spans="8:14" x14ac:dyDescent="0.25">
      <c r="H2625" s="18" t="str">
        <f t="shared" si="237"/>
        <v/>
      </c>
      <c r="I2625" s="26" t="str">
        <f t="shared" si="238"/>
        <v/>
      </c>
      <c r="J2625" s="18" t="str">
        <f t="shared" si="239"/>
        <v/>
      </c>
      <c r="K2625" s="18" t="str">
        <f t="shared" si="240"/>
        <v/>
      </c>
      <c r="N2625" s="23" t="str">
        <f t="shared" si="241"/>
        <v/>
      </c>
    </row>
    <row r="2626" spans="8:14" x14ac:dyDescent="0.25">
      <c r="H2626" s="18" t="str">
        <f t="shared" si="237"/>
        <v/>
      </c>
      <c r="I2626" s="26" t="str">
        <f t="shared" si="238"/>
        <v/>
      </c>
      <c r="J2626" s="18" t="str">
        <f t="shared" si="239"/>
        <v/>
      </c>
      <c r="K2626" s="18" t="str">
        <f t="shared" si="240"/>
        <v/>
      </c>
      <c r="N2626" s="23" t="str">
        <f t="shared" si="241"/>
        <v/>
      </c>
    </row>
    <row r="2627" spans="8:14" x14ac:dyDescent="0.25">
      <c r="H2627" s="18" t="str">
        <f t="shared" si="237"/>
        <v/>
      </c>
      <c r="I2627" s="26" t="str">
        <f t="shared" si="238"/>
        <v/>
      </c>
      <c r="J2627" s="18" t="str">
        <f t="shared" si="239"/>
        <v/>
      </c>
      <c r="K2627" s="18" t="str">
        <f t="shared" si="240"/>
        <v/>
      </c>
      <c r="N2627" s="23" t="str">
        <f t="shared" si="241"/>
        <v/>
      </c>
    </row>
    <row r="2628" spans="8:14" x14ac:dyDescent="0.25">
      <c r="H2628" s="18" t="str">
        <f t="shared" ref="H2628:H2691" si="242">IF(OR($E2628="",$G2628=""),"",$E2628*$G2628)</f>
        <v/>
      </c>
      <c r="I2628" s="26" t="str">
        <f t="shared" ref="I2628:I2691" si="243">IF($F2628="","",IFERROR(INDEX(CurRate,MATCH($F2628,CurCode,0)),""))</f>
        <v/>
      </c>
      <c r="J2628" s="18" t="str">
        <f t="shared" ref="J2628:J2691" si="244">IF(OR($G2628="",$I2628="",$I2628=0),"",$G2628/$I2628)</f>
        <v/>
      </c>
      <c r="K2628" s="18" t="str">
        <f t="shared" ref="K2628:K2691" si="245">IF(OR($E2628="",$J2628=""),"",$E2628*$J2628)</f>
        <v/>
      </c>
      <c r="N2628" s="23" t="str">
        <f t="shared" ref="N2628:N2691" si="246">IF($A2628="","",$A2628*100000+ROW())</f>
        <v/>
      </c>
    </row>
    <row r="2629" spans="8:14" x14ac:dyDescent="0.25">
      <c r="H2629" s="18" t="str">
        <f t="shared" si="242"/>
        <v/>
      </c>
      <c r="I2629" s="26" t="str">
        <f t="shared" si="243"/>
        <v/>
      </c>
      <c r="J2629" s="18" t="str">
        <f t="shared" si="244"/>
        <v/>
      </c>
      <c r="K2629" s="18" t="str">
        <f t="shared" si="245"/>
        <v/>
      </c>
      <c r="N2629" s="23" t="str">
        <f t="shared" si="246"/>
        <v/>
      </c>
    </row>
    <row r="2630" spans="8:14" x14ac:dyDescent="0.25">
      <c r="H2630" s="18" t="str">
        <f t="shared" si="242"/>
        <v/>
      </c>
      <c r="I2630" s="26" t="str">
        <f t="shared" si="243"/>
        <v/>
      </c>
      <c r="J2630" s="18" t="str">
        <f t="shared" si="244"/>
        <v/>
      </c>
      <c r="K2630" s="18" t="str">
        <f t="shared" si="245"/>
        <v/>
      </c>
      <c r="N2630" s="23" t="str">
        <f t="shared" si="246"/>
        <v/>
      </c>
    </row>
    <row r="2631" spans="8:14" x14ac:dyDescent="0.25">
      <c r="H2631" s="18" t="str">
        <f t="shared" si="242"/>
        <v/>
      </c>
      <c r="I2631" s="26" t="str">
        <f t="shared" si="243"/>
        <v/>
      </c>
      <c r="J2631" s="18" t="str">
        <f t="shared" si="244"/>
        <v/>
      </c>
      <c r="K2631" s="18" t="str">
        <f t="shared" si="245"/>
        <v/>
      </c>
      <c r="N2631" s="23" t="str">
        <f t="shared" si="246"/>
        <v/>
      </c>
    </row>
    <row r="2632" spans="8:14" x14ac:dyDescent="0.25">
      <c r="H2632" s="18" t="str">
        <f t="shared" si="242"/>
        <v/>
      </c>
      <c r="I2632" s="26" t="str">
        <f t="shared" si="243"/>
        <v/>
      </c>
      <c r="J2632" s="18" t="str">
        <f t="shared" si="244"/>
        <v/>
      </c>
      <c r="K2632" s="18" t="str">
        <f t="shared" si="245"/>
        <v/>
      </c>
      <c r="N2632" s="23" t="str">
        <f t="shared" si="246"/>
        <v/>
      </c>
    </row>
    <row r="2633" spans="8:14" x14ac:dyDescent="0.25">
      <c r="H2633" s="18" t="str">
        <f t="shared" si="242"/>
        <v/>
      </c>
      <c r="I2633" s="26" t="str">
        <f t="shared" si="243"/>
        <v/>
      </c>
      <c r="J2633" s="18" t="str">
        <f t="shared" si="244"/>
        <v/>
      </c>
      <c r="K2633" s="18" t="str">
        <f t="shared" si="245"/>
        <v/>
      </c>
      <c r="N2633" s="23" t="str">
        <f t="shared" si="246"/>
        <v/>
      </c>
    </row>
    <row r="2634" spans="8:14" x14ac:dyDescent="0.25">
      <c r="H2634" s="18" t="str">
        <f t="shared" si="242"/>
        <v/>
      </c>
      <c r="I2634" s="26" t="str">
        <f t="shared" si="243"/>
        <v/>
      </c>
      <c r="J2634" s="18" t="str">
        <f t="shared" si="244"/>
        <v/>
      </c>
      <c r="K2634" s="18" t="str">
        <f t="shared" si="245"/>
        <v/>
      </c>
      <c r="N2634" s="23" t="str">
        <f t="shared" si="246"/>
        <v/>
      </c>
    </row>
    <row r="2635" spans="8:14" x14ac:dyDescent="0.25">
      <c r="H2635" s="18" t="str">
        <f t="shared" si="242"/>
        <v/>
      </c>
      <c r="I2635" s="26" t="str">
        <f t="shared" si="243"/>
        <v/>
      </c>
      <c r="J2635" s="18" t="str">
        <f t="shared" si="244"/>
        <v/>
      </c>
      <c r="K2635" s="18" t="str">
        <f t="shared" si="245"/>
        <v/>
      </c>
      <c r="N2635" s="23" t="str">
        <f t="shared" si="246"/>
        <v/>
      </c>
    </row>
    <row r="2636" spans="8:14" x14ac:dyDescent="0.25">
      <c r="H2636" s="18" t="str">
        <f t="shared" si="242"/>
        <v/>
      </c>
      <c r="I2636" s="26" t="str">
        <f t="shared" si="243"/>
        <v/>
      </c>
      <c r="J2636" s="18" t="str">
        <f t="shared" si="244"/>
        <v/>
      </c>
      <c r="K2636" s="18" t="str">
        <f t="shared" si="245"/>
        <v/>
      </c>
      <c r="N2636" s="23" t="str">
        <f t="shared" si="246"/>
        <v/>
      </c>
    </row>
    <row r="2637" spans="8:14" x14ac:dyDescent="0.25">
      <c r="H2637" s="18" t="str">
        <f t="shared" si="242"/>
        <v/>
      </c>
      <c r="I2637" s="26" t="str">
        <f t="shared" si="243"/>
        <v/>
      </c>
      <c r="J2637" s="18" t="str">
        <f t="shared" si="244"/>
        <v/>
      </c>
      <c r="K2637" s="18" t="str">
        <f t="shared" si="245"/>
        <v/>
      </c>
      <c r="N2637" s="23" t="str">
        <f t="shared" si="246"/>
        <v/>
      </c>
    </row>
    <row r="2638" spans="8:14" x14ac:dyDescent="0.25">
      <c r="H2638" s="18" t="str">
        <f t="shared" si="242"/>
        <v/>
      </c>
      <c r="I2638" s="26" t="str">
        <f t="shared" si="243"/>
        <v/>
      </c>
      <c r="J2638" s="18" t="str">
        <f t="shared" si="244"/>
        <v/>
      </c>
      <c r="K2638" s="18" t="str">
        <f t="shared" si="245"/>
        <v/>
      </c>
      <c r="N2638" s="23" t="str">
        <f t="shared" si="246"/>
        <v/>
      </c>
    </row>
    <row r="2639" spans="8:14" x14ac:dyDescent="0.25">
      <c r="H2639" s="18" t="str">
        <f t="shared" si="242"/>
        <v/>
      </c>
      <c r="I2639" s="26" t="str">
        <f t="shared" si="243"/>
        <v/>
      </c>
      <c r="J2639" s="18" t="str">
        <f t="shared" si="244"/>
        <v/>
      </c>
      <c r="K2639" s="18" t="str">
        <f t="shared" si="245"/>
        <v/>
      </c>
      <c r="N2639" s="23" t="str">
        <f t="shared" si="246"/>
        <v/>
      </c>
    </row>
    <row r="2640" spans="8:14" x14ac:dyDescent="0.25">
      <c r="H2640" s="18" t="str">
        <f t="shared" si="242"/>
        <v/>
      </c>
      <c r="I2640" s="26" t="str">
        <f t="shared" si="243"/>
        <v/>
      </c>
      <c r="J2640" s="18" t="str">
        <f t="shared" si="244"/>
        <v/>
      </c>
      <c r="K2640" s="18" t="str">
        <f t="shared" si="245"/>
        <v/>
      </c>
      <c r="N2640" s="23" t="str">
        <f t="shared" si="246"/>
        <v/>
      </c>
    </row>
    <row r="2641" spans="8:14" x14ac:dyDescent="0.25">
      <c r="H2641" s="18" t="str">
        <f t="shared" si="242"/>
        <v/>
      </c>
      <c r="I2641" s="26" t="str">
        <f t="shared" si="243"/>
        <v/>
      </c>
      <c r="J2641" s="18" t="str">
        <f t="shared" si="244"/>
        <v/>
      </c>
      <c r="K2641" s="18" t="str">
        <f t="shared" si="245"/>
        <v/>
      </c>
      <c r="N2641" s="23" t="str">
        <f t="shared" si="246"/>
        <v/>
      </c>
    </row>
    <row r="2642" spans="8:14" x14ac:dyDescent="0.25">
      <c r="H2642" s="18" t="str">
        <f t="shared" si="242"/>
        <v/>
      </c>
      <c r="I2642" s="26" t="str">
        <f t="shared" si="243"/>
        <v/>
      </c>
      <c r="J2642" s="18" t="str">
        <f t="shared" si="244"/>
        <v/>
      </c>
      <c r="K2642" s="18" t="str">
        <f t="shared" si="245"/>
        <v/>
      </c>
      <c r="N2642" s="23" t="str">
        <f t="shared" si="246"/>
        <v/>
      </c>
    </row>
    <row r="2643" spans="8:14" x14ac:dyDescent="0.25">
      <c r="H2643" s="18" t="str">
        <f t="shared" si="242"/>
        <v/>
      </c>
      <c r="I2643" s="26" t="str">
        <f t="shared" si="243"/>
        <v/>
      </c>
      <c r="J2643" s="18" t="str">
        <f t="shared" si="244"/>
        <v/>
      </c>
      <c r="K2643" s="18" t="str">
        <f t="shared" si="245"/>
        <v/>
      </c>
      <c r="N2643" s="23" t="str">
        <f t="shared" si="246"/>
        <v/>
      </c>
    </row>
    <row r="2644" spans="8:14" x14ac:dyDescent="0.25">
      <c r="H2644" s="18" t="str">
        <f t="shared" si="242"/>
        <v/>
      </c>
      <c r="I2644" s="26" t="str">
        <f t="shared" si="243"/>
        <v/>
      </c>
      <c r="J2644" s="18" t="str">
        <f t="shared" si="244"/>
        <v/>
      </c>
      <c r="K2644" s="18" t="str">
        <f t="shared" si="245"/>
        <v/>
      </c>
      <c r="N2644" s="23" t="str">
        <f t="shared" si="246"/>
        <v/>
      </c>
    </row>
    <row r="2645" spans="8:14" x14ac:dyDescent="0.25">
      <c r="H2645" s="18" t="str">
        <f t="shared" si="242"/>
        <v/>
      </c>
      <c r="I2645" s="26" t="str">
        <f t="shared" si="243"/>
        <v/>
      </c>
      <c r="J2645" s="18" t="str">
        <f t="shared" si="244"/>
        <v/>
      </c>
      <c r="K2645" s="18" t="str">
        <f t="shared" si="245"/>
        <v/>
      </c>
      <c r="N2645" s="23" t="str">
        <f t="shared" si="246"/>
        <v/>
      </c>
    </row>
    <row r="2646" spans="8:14" x14ac:dyDescent="0.25">
      <c r="H2646" s="18" t="str">
        <f t="shared" si="242"/>
        <v/>
      </c>
      <c r="I2646" s="26" t="str">
        <f t="shared" si="243"/>
        <v/>
      </c>
      <c r="J2646" s="18" t="str">
        <f t="shared" si="244"/>
        <v/>
      </c>
      <c r="K2646" s="18" t="str">
        <f t="shared" si="245"/>
        <v/>
      </c>
      <c r="N2646" s="23" t="str">
        <f t="shared" si="246"/>
        <v/>
      </c>
    </row>
    <row r="2647" spans="8:14" x14ac:dyDescent="0.25">
      <c r="H2647" s="18" t="str">
        <f t="shared" si="242"/>
        <v/>
      </c>
      <c r="I2647" s="26" t="str">
        <f t="shared" si="243"/>
        <v/>
      </c>
      <c r="J2647" s="18" t="str">
        <f t="shared" si="244"/>
        <v/>
      </c>
      <c r="K2647" s="18" t="str">
        <f t="shared" si="245"/>
        <v/>
      </c>
      <c r="N2647" s="23" t="str">
        <f t="shared" si="246"/>
        <v/>
      </c>
    </row>
    <row r="2648" spans="8:14" x14ac:dyDescent="0.25">
      <c r="H2648" s="18" t="str">
        <f t="shared" si="242"/>
        <v/>
      </c>
      <c r="I2648" s="26" t="str">
        <f t="shared" si="243"/>
        <v/>
      </c>
      <c r="J2648" s="18" t="str">
        <f t="shared" si="244"/>
        <v/>
      </c>
      <c r="K2648" s="18" t="str">
        <f t="shared" si="245"/>
        <v/>
      </c>
      <c r="N2648" s="23" t="str">
        <f t="shared" si="246"/>
        <v/>
      </c>
    </row>
    <row r="2649" spans="8:14" x14ac:dyDescent="0.25">
      <c r="H2649" s="18" t="str">
        <f t="shared" si="242"/>
        <v/>
      </c>
      <c r="I2649" s="26" t="str">
        <f t="shared" si="243"/>
        <v/>
      </c>
      <c r="J2649" s="18" t="str">
        <f t="shared" si="244"/>
        <v/>
      </c>
      <c r="K2649" s="18" t="str">
        <f t="shared" si="245"/>
        <v/>
      </c>
      <c r="N2649" s="23" t="str">
        <f t="shared" si="246"/>
        <v/>
      </c>
    </row>
    <row r="2650" spans="8:14" x14ac:dyDescent="0.25">
      <c r="H2650" s="18" t="str">
        <f t="shared" si="242"/>
        <v/>
      </c>
      <c r="I2650" s="26" t="str">
        <f t="shared" si="243"/>
        <v/>
      </c>
      <c r="J2650" s="18" t="str">
        <f t="shared" si="244"/>
        <v/>
      </c>
      <c r="K2650" s="18" t="str">
        <f t="shared" si="245"/>
        <v/>
      </c>
      <c r="N2650" s="23" t="str">
        <f t="shared" si="246"/>
        <v/>
      </c>
    </row>
    <row r="2651" spans="8:14" x14ac:dyDescent="0.25">
      <c r="H2651" s="18" t="str">
        <f t="shared" si="242"/>
        <v/>
      </c>
      <c r="I2651" s="26" t="str">
        <f t="shared" si="243"/>
        <v/>
      </c>
      <c r="J2651" s="18" t="str">
        <f t="shared" si="244"/>
        <v/>
      </c>
      <c r="K2651" s="18" t="str">
        <f t="shared" si="245"/>
        <v/>
      </c>
      <c r="N2651" s="23" t="str">
        <f t="shared" si="246"/>
        <v/>
      </c>
    </row>
    <row r="2652" spans="8:14" x14ac:dyDescent="0.25">
      <c r="H2652" s="18" t="str">
        <f t="shared" si="242"/>
        <v/>
      </c>
      <c r="I2652" s="26" t="str">
        <f t="shared" si="243"/>
        <v/>
      </c>
      <c r="J2652" s="18" t="str">
        <f t="shared" si="244"/>
        <v/>
      </c>
      <c r="K2652" s="18" t="str">
        <f t="shared" si="245"/>
        <v/>
      </c>
      <c r="N2652" s="23" t="str">
        <f t="shared" si="246"/>
        <v/>
      </c>
    </row>
    <row r="2653" spans="8:14" x14ac:dyDescent="0.25">
      <c r="H2653" s="18" t="str">
        <f t="shared" si="242"/>
        <v/>
      </c>
      <c r="I2653" s="26" t="str">
        <f t="shared" si="243"/>
        <v/>
      </c>
      <c r="J2653" s="18" t="str">
        <f t="shared" si="244"/>
        <v/>
      </c>
      <c r="K2653" s="18" t="str">
        <f t="shared" si="245"/>
        <v/>
      </c>
      <c r="N2653" s="23" t="str">
        <f t="shared" si="246"/>
        <v/>
      </c>
    </row>
    <row r="2654" spans="8:14" x14ac:dyDescent="0.25">
      <c r="H2654" s="18" t="str">
        <f t="shared" si="242"/>
        <v/>
      </c>
      <c r="I2654" s="26" t="str">
        <f t="shared" si="243"/>
        <v/>
      </c>
      <c r="J2654" s="18" t="str">
        <f t="shared" si="244"/>
        <v/>
      </c>
      <c r="K2654" s="18" t="str">
        <f t="shared" si="245"/>
        <v/>
      </c>
      <c r="N2654" s="23" t="str">
        <f t="shared" si="246"/>
        <v/>
      </c>
    </row>
    <row r="2655" spans="8:14" x14ac:dyDescent="0.25">
      <c r="H2655" s="18" t="str">
        <f t="shared" si="242"/>
        <v/>
      </c>
      <c r="I2655" s="26" t="str">
        <f t="shared" si="243"/>
        <v/>
      </c>
      <c r="J2655" s="18" t="str">
        <f t="shared" si="244"/>
        <v/>
      </c>
      <c r="K2655" s="18" t="str">
        <f t="shared" si="245"/>
        <v/>
      </c>
      <c r="N2655" s="23" t="str">
        <f t="shared" si="246"/>
        <v/>
      </c>
    </row>
    <row r="2656" spans="8:14" x14ac:dyDescent="0.25">
      <c r="H2656" s="18" t="str">
        <f t="shared" si="242"/>
        <v/>
      </c>
      <c r="I2656" s="26" t="str">
        <f t="shared" si="243"/>
        <v/>
      </c>
      <c r="J2656" s="18" t="str">
        <f t="shared" si="244"/>
        <v/>
      </c>
      <c r="K2656" s="18" t="str">
        <f t="shared" si="245"/>
        <v/>
      </c>
      <c r="N2656" s="23" t="str">
        <f t="shared" si="246"/>
        <v/>
      </c>
    </row>
    <row r="2657" spans="8:14" x14ac:dyDescent="0.25">
      <c r="H2657" s="18" t="str">
        <f t="shared" si="242"/>
        <v/>
      </c>
      <c r="I2657" s="26" t="str">
        <f t="shared" si="243"/>
        <v/>
      </c>
      <c r="J2657" s="18" t="str">
        <f t="shared" si="244"/>
        <v/>
      </c>
      <c r="K2657" s="18" t="str">
        <f t="shared" si="245"/>
        <v/>
      </c>
      <c r="N2657" s="23" t="str">
        <f t="shared" si="246"/>
        <v/>
      </c>
    </row>
    <row r="2658" spans="8:14" x14ac:dyDescent="0.25">
      <c r="H2658" s="18" t="str">
        <f t="shared" si="242"/>
        <v/>
      </c>
      <c r="I2658" s="26" t="str">
        <f t="shared" si="243"/>
        <v/>
      </c>
      <c r="J2658" s="18" t="str">
        <f t="shared" si="244"/>
        <v/>
      </c>
      <c r="K2658" s="18" t="str">
        <f t="shared" si="245"/>
        <v/>
      </c>
      <c r="N2658" s="23" t="str">
        <f t="shared" si="246"/>
        <v/>
      </c>
    </row>
    <row r="2659" spans="8:14" x14ac:dyDescent="0.25">
      <c r="H2659" s="18" t="str">
        <f t="shared" si="242"/>
        <v/>
      </c>
      <c r="I2659" s="26" t="str">
        <f t="shared" si="243"/>
        <v/>
      </c>
      <c r="J2659" s="18" t="str">
        <f t="shared" si="244"/>
        <v/>
      </c>
      <c r="K2659" s="18" t="str">
        <f t="shared" si="245"/>
        <v/>
      </c>
      <c r="N2659" s="23" t="str">
        <f t="shared" si="246"/>
        <v/>
      </c>
    </row>
    <row r="2660" spans="8:14" x14ac:dyDescent="0.25">
      <c r="H2660" s="18" t="str">
        <f t="shared" si="242"/>
        <v/>
      </c>
      <c r="I2660" s="26" t="str">
        <f t="shared" si="243"/>
        <v/>
      </c>
      <c r="J2660" s="18" t="str">
        <f t="shared" si="244"/>
        <v/>
      </c>
      <c r="K2660" s="18" t="str">
        <f t="shared" si="245"/>
        <v/>
      </c>
      <c r="N2660" s="23" t="str">
        <f t="shared" si="246"/>
        <v/>
      </c>
    </row>
    <row r="2661" spans="8:14" x14ac:dyDescent="0.25">
      <c r="H2661" s="18" t="str">
        <f t="shared" si="242"/>
        <v/>
      </c>
      <c r="I2661" s="26" t="str">
        <f t="shared" si="243"/>
        <v/>
      </c>
      <c r="J2661" s="18" t="str">
        <f t="shared" si="244"/>
        <v/>
      </c>
      <c r="K2661" s="18" t="str">
        <f t="shared" si="245"/>
        <v/>
      </c>
      <c r="N2661" s="23" t="str">
        <f t="shared" si="246"/>
        <v/>
      </c>
    </row>
    <row r="2662" spans="8:14" x14ac:dyDescent="0.25">
      <c r="H2662" s="18" t="str">
        <f t="shared" si="242"/>
        <v/>
      </c>
      <c r="I2662" s="26" t="str">
        <f t="shared" si="243"/>
        <v/>
      </c>
      <c r="J2662" s="18" t="str">
        <f t="shared" si="244"/>
        <v/>
      </c>
      <c r="K2662" s="18" t="str">
        <f t="shared" si="245"/>
        <v/>
      </c>
      <c r="N2662" s="23" t="str">
        <f t="shared" si="246"/>
        <v/>
      </c>
    </row>
    <row r="2663" spans="8:14" x14ac:dyDescent="0.25">
      <c r="H2663" s="18" t="str">
        <f t="shared" si="242"/>
        <v/>
      </c>
      <c r="I2663" s="26" t="str">
        <f t="shared" si="243"/>
        <v/>
      </c>
      <c r="J2663" s="18" t="str">
        <f t="shared" si="244"/>
        <v/>
      </c>
      <c r="K2663" s="18" t="str">
        <f t="shared" si="245"/>
        <v/>
      </c>
      <c r="N2663" s="23" t="str">
        <f t="shared" si="246"/>
        <v/>
      </c>
    </row>
    <row r="2664" spans="8:14" x14ac:dyDescent="0.25">
      <c r="H2664" s="18" t="str">
        <f t="shared" si="242"/>
        <v/>
      </c>
      <c r="I2664" s="26" t="str">
        <f t="shared" si="243"/>
        <v/>
      </c>
      <c r="J2664" s="18" t="str">
        <f t="shared" si="244"/>
        <v/>
      </c>
      <c r="K2664" s="18" t="str">
        <f t="shared" si="245"/>
        <v/>
      </c>
      <c r="N2664" s="23" t="str">
        <f t="shared" si="246"/>
        <v/>
      </c>
    </row>
    <row r="2665" spans="8:14" x14ac:dyDescent="0.25">
      <c r="H2665" s="18" t="str">
        <f t="shared" si="242"/>
        <v/>
      </c>
      <c r="I2665" s="26" t="str">
        <f t="shared" si="243"/>
        <v/>
      </c>
      <c r="J2665" s="18" t="str">
        <f t="shared" si="244"/>
        <v/>
      </c>
      <c r="K2665" s="18" t="str">
        <f t="shared" si="245"/>
        <v/>
      </c>
      <c r="N2665" s="23" t="str">
        <f t="shared" si="246"/>
        <v/>
      </c>
    </row>
    <row r="2666" spans="8:14" x14ac:dyDescent="0.25">
      <c r="H2666" s="18" t="str">
        <f t="shared" si="242"/>
        <v/>
      </c>
      <c r="I2666" s="26" t="str">
        <f t="shared" si="243"/>
        <v/>
      </c>
      <c r="J2666" s="18" t="str">
        <f t="shared" si="244"/>
        <v/>
      </c>
      <c r="K2666" s="18" t="str">
        <f t="shared" si="245"/>
        <v/>
      </c>
      <c r="N2666" s="23" t="str">
        <f t="shared" si="246"/>
        <v/>
      </c>
    </row>
    <row r="2667" spans="8:14" x14ac:dyDescent="0.25">
      <c r="H2667" s="18" t="str">
        <f t="shared" si="242"/>
        <v/>
      </c>
      <c r="I2667" s="26" t="str">
        <f t="shared" si="243"/>
        <v/>
      </c>
      <c r="J2667" s="18" t="str">
        <f t="shared" si="244"/>
        <v/>
      </c>
      <c r="K2667" s="18" t="str">
        <f t="shared" si="245"/>
        <v/>
      </c>
      <c r="N2667" s="23" t="str">
        <f t="shared" si="246"/>
        <v/>
      </c>
    </row>
    <row r="2668" spans="8:14" x14ac:dyDescent="0.25">
      <c r="H2668" s="18" t="str">
        <f t="shared" si="242"/>
        <v/>
      </c>
      <c r="I2668" s="26" t="str">
        <f t="shared" si="243"/>
        <v/>
      </c>
      <c r="J2668" s="18" t="str">
        <f t="shared" si="244"/>
        <v/>
      </c>
      <c r="K2668" s="18" t="str">
        <f t="shared" si="245"/>
        <v/>
      </c>
      <c r="N2668" s="23" t="str">
        <f t="shared" si="246"/>
        <v/>
      </c>
    </row>
    <row r="2669" spans="8:14" x14ac:dyDescent="0.25">
      <c r="H2669" s="18" t="str">
        <f t="shared" si="242"/>
        <v/>
      </c>
      <c r="I2669" s="26" t="str">
        <f t="shared" si="243"/>
        <v/>
      </c>
      <c r="J2669" s="18" t="str">
        <f t="shared" si="244"/>
        <v/>
      </c>
      <c r="K2669" s="18" t="str">
        <f t="shared" si="245"/>
        <v/>
      </c>
      <c r="N2669" s="23" t="str">
        <f t="shared" si="246"/>
        <v/>
      </c>
    </row>
    <row r="2670" spans="8:14" x14ac:dyDescent="0.25">
      <c r="H2670" s="18" t="str">
        <f t="shared" si="242"/>
        <v/>
      </c>
      <c r="I2670" s="26" t="str">
        <f t="shared" si="243"/>
        <v/>
      </c>
      <c r="J2670" s="18" t="str">
        <f t="shared" si="244"/>
        <v/>
      </c>
      <c r="K2670" s="18" t="str">
        <f t="shared" si="245"/>
        <v/>
      </c>
      <c r="N2670" s="23" t="str">
        <f t="shared" si="246"/>
        <v/>
      </c>
    </row>
    <row r="2671" spans="8:14" x14ac:dyDescent="0.25">
      <c r="H2671" s="18" t="str">
        <f t="shared" si="242"/>
        <v/>
      </c>
      <c r="I2671" s="26" t="str">
        <f t="shared" si="243"/>
        <v/>
      </c>
      <c r="J2671" s="18" t="str">
        <f t="shared" si="244"/>
        <v/>
      </c>
      <c r="K2671" s="18" t="str">
        <f t="shared" si="245"/>
        <v/>
      </c>
      <c r="N2671" s="23" t="str">
        <f t="shared" si="246"/>
        <v/>
      </c>
    </row>
    <row r="2672" spans="8:14" x14ac:dyDescent="0.25">
      <c r="H2672" s="18" t="str">
        <f t="shared" si="242"/>
        <v/>
      </c>
      <c r="I2672" s="26" t="str">
        <f t="shared" si="243"/>
        <v/>
      </c>
      <c r="J2672" s="18" t="str">
        <f t="shared" si="244"/>
        <v/>
      </c>
      <c r="K2672" s="18" t="str">
        <f t="shared" si="245"/>
        <v/>
      </c>
      <c r="N2672" s="23" t="str">
        <f t="shared" si="246"/>
        <v/>
      </c>
    </row>
    <row r="2673" spans="8:14" x14ac:dyDescent="0.25">
      <c r="H2673" s="18" t="str">
        <f t="shared" si="242"/>
        <v/>
      </c>
      <c r="I2673" s="26" t="str">
        <f t="shared" si="243"/>
        <v/>
      </c>
      <c r="J2673" s="18" t="str">
        <f t="shared" si="244"/>
        <v/>
      </c>
      <c r="K2673" s="18" t="str">
        <f t="shared" si="245"/>
        <v/>
      </c>
      <c r="N2673" s="23" t="str">
        <f t="shared" si="246"/>
        <v/>
      </c>
    </row>
    <row r="2674" spans="8:14" x14ac:dyDescent="0.25">
      <c r="H2674" s="18" t="str">
        <f t="shared" si="242"/>
        <v/>
      </c>
      <c r="I2674" s="26" t="str">
        <f t="shared" si="243"/>
        <v/>
      </c>
      <c r="J2674" s="18" t="str">
        <f t="shared" si="244"/>
        <v/>
      </c>
      <c r="K2674" s="18" t="str">
        <f t="shared" si="245"/>
        <v/>
      </c>
      <c r="N2674" s="23" t="str">
        <f t="shared" si="246"/>
        <v/>
      </c>
    </row>
    <row r="2675" spans="8:14" x14ac:dyDescent="0.25">
      <c r="H2675" s="18" t="str">
        <f t="shared" si="242"/>
        <v/>
      </c>
      <c r="I2675" s="26" t="str">
        <f t="shared" si="243"/>
        <v/>
      </c>
      <c r="J2675" s="18" t="str">
        <f t="shared" si="244"/>
        <v/>
      </c>
      <c r="K2675" s="18" t="str">
        <f t="shared" si="245"/>
        <v/>
      </c>
      <c r="N2675" s="23" t="str">
        <f t="shared" si="246"/>
        <v/>
      </c>
    </row>
    <row r="2676" spans="8:14" x14ac:dyDescent="0.25">
      <c r="H2676" s="18" t="str">
        <f t="shared" si="242"/>
        <v/>
      </c>
      <c r="I2676" s="26" t="str">
        <f t="shared" si="243"/>
        <v/>
      </c>
      <c r="J2676" s="18" t="str">
        <f t="shared" si="244"/>
        <v/>
      </c>
      <c r="K2676" s="18" t="str">
        <f t="shared" si="245"/>
        <v/>
      </c>
      <c r="N2676" s="23" t="str">
        <f t="shared" si="246"/>
        <v/>
      </c>
    </row>
    <row r="2677" spans="8:14" x14ac:dyDescent="0.25">
      <c r="H2677" s="18" t="str">
        <f t="shared" si="242"/>
        <v/>
      </c>
      <c r="I2677" s="26" t="str">
        <f t="shared" si="243"/>
        <v/>
      </c>
      <c r="J2677" s="18" t="str">
        <f t="shared" si="244"/>
        <v/>
      </c>
      <c r="K2677" s="18" t="str">
        <f t="shared" si="245"/>
        <v/>
      </c>
      <c r="N2677" s="23" t="str">
        <f t="shared" si="246"/>
        <v/>
      </c>
    </row>
    <row r="2678" spans="8:14" x14ac:dyDescent="0.25">
      <c r="H2678" s="18" t="str">
        <f t="shared" si="242"/>
        <v/>
      </c>
      <c r="I2678" s="26" t="str">
        <f t="shared" si="243"/>
        <v/>
      </c>
      <c r="J2678" s="18" t="str">
        <f t="shared" si="244"/>
        <v/>
      </c>
      <c r="K2678" s="18" t="str">
        <f t="shared" si="245"/>
        <v/>
      </c>
      <c r="N2678" s="23" t="str">
        <f t="shared" si="246"/>
        <v/>
      </c>
    </row>
    <row r="2679" spans="8:14" x14ac:dyDescent="0.25">
      <c r="H2679" s="18" t="str">
        <f t="shared" si="242"/>
        <v/>
      </c>
      <c r="I2679" s="26" t="str">
        <f t="shared" si="243"/>
        <v/>
      </c>
      <c r="J2679" s="18" t="str">
        <f t="shared" si="244"/>
        <v/>
      </c>
      <c r="K2679" s="18" t="str">
        <f t="shared" si="245"/>
        <v/>
      </c>
      <c r="N2679" s="23" t="str">
        <f t="shared" si="246"/>
        <v/>
      </c>
    </row>
    <row r="2680" spans="8:14" x14ac:dyDescent="0.25">
      <c r="H2680" s="18" t="str">
        <f t="shared" si="242"/>
        <v/>
      </c>
      <c r="I2680" s="26" t="str">
        <f t="shared" si="243"/>
        <v/>
      </c>
      <c r="J2680" s="18" t="str">
        <f t="shared" si="244"/>
        <v/>
      </c>
      <c r="K2680" s="18" t="str">
        <f t="shared" si="245"/>
        <v/>
      </c>
      <c r="N2680" s="23" t="str">
        <f t="shared" si="246"/>
        <v/>
      </c>
    </row>
    <row r="2681" spans="8:14" x14ac:dyDescent="0.25">
      <c r="H2681" s="18" t="str">
        <f t="shared" si="242"/>
        <v/>
      </c>
      <c r="I2681" s="26" t="str">
        <f t="shared" si="243"/>
        <v/>
      </c>
      <c r="J2681" s="18" t="str">
        <f t="shared" si="244"/>
        <v/>
      </c>
      <c r="K2681" s="18" t="str">
        <f t="shared" si="245"/>
        <v/>
      </c>
      <c r="N2681" s="23" t="str">
        <f t="shared" si="246"/>
        <v/>
      </c>
    </row>
    <row r="2682" spans="8:14" x14ac:dyDescent="0.25">
      <c r="H2682" s="18" t="str">
        <f t="shared" si="242"/>
        <v/>
      </c>
      <c r="I2682" s="26" t="str">
        <f t="shared" si="243"/>
        <v/>
      </c>
      <c r="J2682" s="18" t="str">
        <f t="shared" si="244"/>
        <v/>
      </c>
      <c r="K2682" s="18" t="str">
        <f t="shared" si="245"/>
        <v/>
      </c>
      <c r="N2682" s="23" t="str">
        <f t="shared" si="246"/>
        <v/>
      </c>
    </row>
    <row r="2683" spans="8:14" x14ac:dyDescent="0.25">
      <c r="H2683" s="18" t="str">
        <f t="shared" si="242"/>
        <v/>
      </c>
      <c r="I2683" s="26" t="str">
        <f t="shared" si="243"/>
        <v/>
      </c>
      <c r="J2683" s="18" t="str">
        <f t="shared" si="244"/>
        <v/>
      </c>
      <c r="K2683" s="18" t="str">
        <f t="shared" si="245"/>
        <v/>
      </c>
      <c r="N2683" s="23" t="str">
        <f t="shared" si="246"/>
        <v/>
      </c>
    </row>
    <row r="2684" spans="8:14" x14ac:dyDescent="0.25">
      <c r="H2684" s="18" t="str">
        <f t="shared" si="242"/>
        <v/>
      </c>
      <c r="I2684" s="26" t="str">
        <f t="shared" si="243"/>
        <v/>
      </c>
      <c r="J2684" s="18" t="str">
        <f t="shared" si="244"/>
        <v/>
      </c>
      <c r="K2684" s="18" t="str">
        <f t="shared" si="245"/>
        <v/>
      </c>
      <c r="N2684" s="23" t="str">
        <f t="shared" si="246"/>
        <v/>
      </c>
    </row>
    <row r="2685" spans="8:14" x14ac:dyDescent="0.25">
      <c r="H2685" s="18" t="str">
        <f t="shared" si="242"/>
        <v/>
      </c>
      <c r="I2685" s="26" t="str">
        <f t="shared" si="243"/>
        <v/>
      </c>
      <c r="J2685" s="18" t="str">
        <f t="shared" si="244"/>
        <v/>
      </c>
      <c r="K2685" s="18" t="str">
        <f t="shared" si="245"/>
        <v/>
      </c>
      <c r="N2685" s="23" t="str">
        <f t="shared" si="246"/>
        <v/>
      </c>
    </row>
    <row r="2686" spans="8:14" x14ac:dyDescent="0.25">
      <c r="H2686" s="18" t="str">
        <f t="shared" si="242"/>
        <v/>
      </c>
      <c r="I2686" s="26" t="str">
        <f t="shared" si="243"/>
        <v/>
      </c>
      <c r="J2686" s="18" t="str">
        <f t="shared" si="244"/>
        <v/>
      </c>
      <c r="K2686" s="18" t="str">
        <f t="shared" si="245"/>
        <v/>
      </c>
      <c r="N2686" s="23" t="str">
        <f t="shared" si="246"/>
        <v/>
      </c>
    </row>
    <row r="2687" spans="8:14" x14ac:dyDescent="0.25">
      <c r="H2687" s="18" t="str">
        <f t="shared" si="242"/>
        <v/>
      </c>
      <c r="I2687" s="26" t="str">
        <f t="shared" si="243"/>
        <v/>
      </c>
      <c r="J2687" s="18" t="str">
        <f t="shared" si="244"/>
        <v/>
      </c>
      <c r="K2687" s="18" t="str">
        <f t="shared" si="245"/>
        <v/>
      </c>
      <c r="N2687" s="23" t="str">
        <f t="shared" si="246"/>
        <v/>
      </c>
    </row>
    <row r="2688" spans="8:14" x14ac:dyDescent="0.25">
      <c r="H2688" s="18" t="str">
        <f t="shared" si="242"/>
        <v/>
      </c>
      <c r="I2688" s="26" t="str">
        <f t="shared" si="243"/>
        <v/>
      </c>
      <c r="J2688" s="18" t="str">
        <f t="shared" si="244"/>
        <v/>
      </c>
      <c r="K2688" s="18" t="str">
        <f t="shared" si="245"/>
        <v/>
      </c>
      <c r="N2688" s="23" t="str">
        <f t="shared" si="246"/>
        <v/>
      </c>
    </row>
    <row r="2689" spans="8:14" x14ac:dyDescent="0.25">
      <c r="H2689" s="18" t="str">
        <f t="shared" si="242"/>
        <v/>
      </c>
      <c r="I2689" s="26" t="str">
        <f t="shared" si="243"/>
        <v/>
      </c>
      <c r="J2689" s="18" t="str">
        <f t="shared" si="244"/>
        <v/>
      </c>
      <c r="K2689" s="18" t="str">
        <f t="shared" si="245"/>
        <v/>
      </c>
      <c r="N2689" s="23" t="str">
        <f t="shared" si="246"/>
        <v/>
      </c>
    </row>
    <row r="2690" spans="8:14" x14ac:dyDescent="0.25">
      <c r="H2690" s="18" t="str">
        <f t="shared" si="242"/>
        <v/>
      </c>
      <c r="I2690" s="26" t="str">
        <f t="shared" si="243"/>
        <v/>
      </c>
      <c r="J2690" s="18" t="str">
        <f t="shared" si="244"/>
        <v/>
      </c>
      <c r="K2690" s="18" t="str">
        <f t="shared" si="245"/>
        <v/>
      </c>
      <c r="N2690" s="23" t="str">
        <f t="shared" si="246"/>
        <v/>
      </c>
    </row>
    <row r="2691" spans="8:14" x14ac:dyDescent="0.25">
      <c r="H2691" s="18" t="str">
        <f t="shared" si="242"/>
        <v/>
      </c>
      <c r="I2691" s="26" t="str">
        <f t="shared" si="243"/>
        <v/>
      </c>
      <c r="J2691" s="18" t="str">
        <f t="shared" si="244"/>
        <v/>
      </c>
      <c r="K2691" s="18" t="str">
        <f t="shared" si="245"/>
        <v/>
      </c>
      <c r="N2691" s="23" t="str">
        <f t="shared" si="246"/>
        <v/>
      </c>
    </row>
    <row r="2692" spans="8:14" x14ac:dyDescent="0.25">
      <c r="H2692" s="18" t="str">
        <f t="shared" ref="H2692:H2755" si="247">IF(OR($E2692="",$G2692=""),"",$E2692*$G2692)</f>
        <v/>
      </c>
      <c r="I2692" s="26" t="str">
        <f t="shared" ref="I2692:I2755" si="248">IF($F2692="","",IFERROR(INDEX(CurRate,MATCH($F2692,CurCode,0)),""))</f>
        <v/>
      </c>
      <c r="J2692" s="18" t="str">
        <f t="shared" ref="J2692:J2755" si="249">IF(OR($G2692="",$I2692="",$I2692=0),"",$G2692/$I2692)</f>
        <v/>
      </c>
      <c r="K2692" s="18" t="str">
        <f t="shared" ref="K2692:K2755" si="250">IF(OR($E2692="",$J2692=""),"",$E2692*$J2692)</f>
        <v/>
      </c>
      <c r="N2692" s="23" t="str">
        <f t="shared" ref="N2692:N2755" si="251">IF($A2692="","",$A2692*100000+ROW())</f>
        <v/>
      </c>
    </row>
    <row r="2693" spans="8:14" x14ac:dyDescent="0.25">
      <c r="H2693" s="18" t="str">
        <f t="shared" si="247"/>
        <v/>
      </c>
      <c r="I2693" s="26" t="str">
        <f t="shared" si="248"/>
        <v/>
      </c>
      <c r="J2693" s="18" t="str">
        <f t="shared" si="249"/>
        <v/>
      </c>
      <c r="K2693" s="18" t="str">
        <f t="shared" si="250"/>
        <v/>
      </c>
      <c r="N2693" s="23" t="str">
        <f t="shared" si="251"/>
        <v/>
      </c>
    </row>
    <row r="2694" spans="8:14" x14ac:dyDescent="0.25">
      <c r="H2694" s="18" t="str">
        <f t="shared" si="247"/>
        <v/>
      </c>
      <c r="I2694" s="26" t="str">
        <f t="shared" si="248"/>
        <v/>
      </c>
      <c r="J2694" s="18" t="str">
        <f t="shared" si="249"/>
        <v/>
      </c>
      <c r="K2694" s="18" t="str">
        <f t="shared" si="250"/>
        <v/>
      </c>
      <c r="N2694" s="23" t="str">
        <f t="shared" si="251"/>
        <v/>
      </c>
    </row>
    <row r="2695" spans="8:14" x14ac:dyDescent="0.25">
      <c r="H2695" s="18" t="str">
        <f t="shared" si="247"/>
        <v/>
      </c>
      <c r="I2695" s="26" t="str">
        <f t="shared" si="248"/>
        <v/>
      </c>
      <c r="J2695" s="18" t="str">
        <f t="shared" si="249"/>
        <v/>
      </c>
      <c r="K2695" s="18" t="str">
        <f t="shared" si="250"/>
        <v/>
      </c>
      <c r="N2695" s="23" t="str">
        <f t="shared" si="251"/>
        <v/>
      </c>
    </row>
    <row r="2696" spans="8:14" x14ac:dyDescent="0.25">
      <c r="H2696" s="18" t="str">
        <f t="shared" si="247"/>
        <v/>
      </c>
      <c r="I2696" s="26" t="str">
        <f t="shared" si="248"/>
        <v/>
      </c>
      <c r="J2696" s="18" t="str">
        <f t="shared" si="249"/>
        <v/>
      </c>
      <c r="K2696" s="18" t="str">
        <f t="shared" si="250"/>
        <v/>
      </c>
      <c r="N2696" s="23" t="str">
        <f t="shared" si="251"/>
        <v/>
      </c>
    </row>
    <row r="2697" spans="8:14" x14ac:dyDescent="0.25">
      <c r="H2697" s="18" t="str">
        <f t="shared" si="247"/>
        <v/>
      </c>
      <c r="I2697" s="26" t="str">
        <f t="shared" si="248"/>
        <v/>
      </c>
      <c r="J2697" s="18" t="str">
        <f t="shared" si="249"/>
        <v/>
      </c>
      <c r="K2697" s="18" t="str">
        <f t="shared" si="250"/>
        <v/>
      </c>
      <c r="N2697" s="23" t="str">
        <f t="shared" si="251"/>
        <v/>
      </c>
    </row>
    <row r="2698" spans="8:14" x14ac:dyDescent="0.25">
      <c r="H2698" s="18" t="str">
        <f t="shared" si="247"/>
        <v/>
      </c>
      <c r="I2698" s="26" t="str">
        <f t="shared" si="248"/>
        <v/>
      </c>
      <c r="J2698" s="18" t="str">
        <f t="shared" si="249"/>
        <v/>
      </c>
      <c r="K2698" s="18" t="str">
        <f t="shared" si="250"/>
        <v/>
      </c>
      <c r="N2698" s="23" t="str">
        <f t="shared" si="251"/>
        <v/>
      </c>
    </row>
    <row r="2699" spans="8:14" x14ac:dyDescent="0.25">
      <c r="H2699" s="18" t="str">
        <f t="shared" si="247"/>
        <v/>
      </c>
      <c r="I2699" s="26" t="str">
        <f t="shared" si="248"/>
        <v/>
      </c>
      <c r="J2699" s="18" t="str">
        <f t="shared" si="249"/>
        <v/>
      </c>
      <c r="K2699" s="18" t="str">
        <f t="shared" si="250"/>
        <v/>
      </c>
      <c r="N2699" s="23" t="str">
        <f t="shared" si="251"/>
        <v/>
      </c>
    </row>
    <row r="2700" spans="8:14" x14ac:dyDescent="0.25">
      <c r="H2700" s="18" t="str">
        <f t="shared" si="247"/>
        <v/>
      </c>
      <c r="I2700" s="26" t="str">
        <f t="shared" si="248"/>
        <v/>
      </c>
      <c r="J2700" s="18" t="str">
        <f t="shared" si="249"/>
        <v/>
      </c>
      <c r="K2700" s="18" t="str">
        <f t="shared" si="250"/>
        <v/>
      </c>
      <c r="N2700" s="23" t="str">
        <f t="shared" si="251"/>
        <v/>
      </c>
    </row>
    <row r="2701" spans="8:14" x14ac:dyDescent="0.25">
      <c r="H2701" s="18" t="str">
        <f t="shared" si="247"/>
        <v/>
      </c>
      <c r="I2701" s="26" t="str">
        <f t="shared" si="248"/>
        <v/>
      </c>
      <c r="J2701" s="18" t="str">
        <f t="shared" si="249"/>
        <v/>
      </c>
      <c r="K2701" s="18" t="str">
        <f t="shared" si="250"/>
        <v/>
      </c>
      <c r="N2701" s="23" t="str">
        <f t="shared" si="251"/>
        <v/>
      </c>
    </row>
    <row r="2702" spans="8:14" x14ac:dyDescent="0.25">
      <c r="H2702" s="18" t="str">
        <f t="shared" si="247"/>
        <v/>
      </c>
      <c r="I2702" s="26" t="str">
        <f t="shared" si="248"/>
        <v/>
      </c>
      <c r="J2702" s="18" t="str">
        <f t="shared" si="249"/>
        <v/>
      </c>
      <c r="K2702" s="18" t="str">
        <f t="shared" si="250"/>
        <v/>
      </c>
      <c r="N2702" s="23" t="str">
        <f t="shared" si="251"/>
        <v/>
      </c>
    </row>
    <row r="2703" spans="8:14" x14ac:dyDescent="0.25">
      <c r="H2703" s="18" t="str">
        <f t="shared" si="247"/>
        <v/>
      </c>
      <c r="I2703" s="26" t="str">
        <f t="shared" si="248"/>
        <v/>
      </c>
      <c r="J2703" s="18" t="str">
        <f t="shared" si="249"/>
        <v/>
      </c>
      <c r="K2703" s="18" t="str">
        <f t="shared" si="250"/>
        <v/>
      </c>
      <c r="N2703" s="23" t="str">
        <f t="shared" si="251"/>
        <v/>
      </c>
    </row>
    <row r="2704" spans="8:14" x14ac:dyDescent="0.25">
      <c r="H2704" s="18" t="str">
        <f t="shared" si="247"/>
        <v/>
      </c>
      <c r="I2704" s="26" t="str">
        <f t="shared" si="248"/>
        <v/>
      </c>
      <c r="J2704" s="18" t="str">
        <f t="shared" si="249"/>
        <v/>
      </c>
      <c r="K2704" s="18" t="str">
        <f t="shared" si="250"/>
        <v/>
      </c>
      <c r="N2704" s="23" t="str">
        <f t="shared" si="251"/>
        <v/>
      </c>
    </row>
    <row r="2705" spans="8:14" x14ac:dyDescent="0.25">
      <c r="H2705" s="18" t="str">
        <f t="shared" si="247"/>
        <v/>
      </c>
      <c r="I2705" s="26" t="str">
        <f t="shared" si="248"/>
        <v/>
      </c>
      <c r="J2705" s="18" t="str">
        <f t="shared" si="249"/>
        <v/>
      </c>
      <c r="K2705" s="18" t="str">
        <f t="shared" si="250"/>
        <v/>
      </c>
      <c r="N2705" s="23" t="str">
        <f t="shared" si="251"/>
        <v/>
      </c>
    </row>
    <row r="2706" spans="8:14" x14ac:dyDescent="0.25">
      <c r="H2706" s="18" t="str">
        <f t="shared" si="247"/>
        <v/>
      </c>
      <c r="I2706" s="26" t="str">
        <f t="shared" si="248"/>
        <v/>
      </c>
      <c r="J2706" s="18" t="str">
        <f t="shared" si="249"/>
        <v/>
      </c>
      <c r="K2706" s="18" t="str">
        <f t="shared" si="250"/>
        <v/>
      </c>
      <c r="N2706" s="23" t="str">
        <f t="shared" si="251"/>
        <v/>
      </c>
    </row>
    <row r="2707" spans="8:14" x14ac:dyDescent="0.25">
      <c r="H2707" s="18" t="str">
        <f t="shared" si="247"/>
        <v/>
      </c>
      <c r="I2707" s="26" t="str">
        <f t="shared" si="248"/>
        <v/>
      </c>
      <c r="J2707" s="18" t="str">
        <f t="shared" si="249"/>
        <v/>
      </c>
      <c r="K2707" s="18" t="str">
        <f t="shared" si="250"/>
        <v/>
      </c>
      <c r="N2707" s="23" t="str">
        <f t="shared" si="251"/>
        <v/>
      </c>
    </row>
    <row r="2708" spans="8:14" x14ac:dyDescent="0.25">
      <c r="H2708" s="18" t="str">
        <f t="shared" si="247"/>
        <v/>
      </c>
      <c r="I2708" s="26" t="str">
        <f t="shared" si="248"/>
        <v/>
      </c>
      <c r="J2708" s="18" t="str">
        <f t="shared" si="249"/>
        <v/>
      </c>
      <c r="K2708" s="18" t="str">
        <f t="shared" si="250"/>
        <v/>
      </c>
      <c r="N2708" s="23" t="str">
        <f t="shared" si="251"/>
        <v/>
      </c>
    </row>
    <row r="2709" spans="8:14" x14ac:dyDescent="0.25">
      <c r="H2709" s="18" t="str">
        <f t="shared" si="247"/>
        <v/>
      </c>
      <c r="I2709" s="26" t="str">
        <f t="shared" si="248"/>
        <v/>
      </c>
      <c r="J2709" s="18" t="str">
        <f t="shared" si="249"/>
        <v/>
      </c>
      <c r="K2709" s="18" t="str">
        <f t="shared" si="250"/>
        <v/>
      </c>
      <c r="N2709" s="23" t="str">
        <f t="shared" si="251"/>
        <v/>
      </c>
    </row>
    <row r="2710" spans="8:14" x14ac:dyDescent="0.25">
      <c r="H2710" s="18" t="str">
        <f t="shared" si="247"/>
        <v/>
      </c>
      <c r="I2710" s="26" t="str">
        <f t="shared" si="248"/>
        <v/>
      </c>
      <c r="J2710" s="18" t="str">
        <f t="shared" si="249"/>
        <v/>
      </c>
      <c r="K2710" s="18" t="str">
        <f t="shared" si="250"/>
        <v/>
      </c>
      <c r="N2710" s="23" t="str">
        <f t="shared" si="251"/>
        <v/>
      </c>
    </row>
    <row r="2711" spans="8:14" x14ac:dyDescent="0.25">
      <c r="H2711" s="18" t="str">
        <f t="shared" si="247"/>
        <v/>
      </c>
      <c r="I2711" s="26" t="str">
        <f t="shared" si="248"/>
        <v/>
      </c>
      <c r="J2711" s="18" t="str">
        <f t="shared" si="249"/>
        <v/>
      </c>
      <c r="K2711" s="18" t="str">
        <f t="shared" si="250"/>
        <v/>
      </c>
      <c r="N2711" s="23" t="str">
        <f t="shared" si="251"/>
        <v/>
      </c>
    </row>
    <row r="2712" spans="8:14" x14ac:dyDescent="0.25">
      <c r="H2712" s="18" t="str">
        <f t="shared" si="247"/>
        <v/>
      </c>
      <c r="I2712" s="26" t="str">
        <f t="shared" si="248"/>
        <v/>
      </c>
      <c r="J2712" s="18" t="str">
        <f t="shared" si="249"/>
        <v/>
      </c>
      <c r="K2712" s="18" t="str">
        <f t="shared" si="250"/>
        <v/>
      </c>
      <c r="N2712" s="23" t="str">
        <f t="shared" si="251"/>
        <v/>
      </c>
    </row>
    <row r="2713" spans="8:14" x14ac:dyDescent="0.25">
      <c r="H2713" s="18" t="str">
        <f t="shared" si="247"/>
        <v/>
      </c>
      <c r="I2713" s="26" t="str">
        <f t="shared" si="248"/>
        <v/>
      </c>
      <c r="J2713" s="18" t="str">
        <f t="shared" si="249"/>
        <v/>
      </c>
      <c r="K2713" s="18" t="str">
        <f t="shared" si="250"/>
        <v/>
      </c>
      <c r="N2713" s="23" t="str">
        <f t="shared" si="251"/>
        <v/>
      </c>
    </row>
    <row r="2714" spans="8:14" x14ac:dyDescent="0.25">
      <c r="H2714" s="18" t="str">
        <f t="shared" si="247"/>
        <v/>
      </c>
      <c r="I2714" s="26" t="str">
        <f t="shared" si="248"/>
        <v/>
      </c>
      <c r="J2714" s="18" t="str">
        <f t="shared" si="249"/>
        <v/>
      </c>
      <c r="K2714" s="18" t="str">
        <f t="shared" si="250"/>
        <v/>
      </c>
      <c r="N2714" s="23" t="str">
        <f t="shared" si="251"/>
        <v/>
      </c>
    </row>
    <row r="2715" spans="8:14" x14ac:dyDescent="0.25">
      <c r="H2715" s="18" t="str">
        <f t="shared" si="247"/>
        <v/>
      </c>
      <c r="I2715" s="26" t="str">
        <f t="shared" si="248"/>
        <v/>
      </c>
      <c r="J2715" s="18" t="str">
        <f t="shared" si="249"/>
        <v/>
      </c>
      <c r="K2715" s="18" t="str">
        <f t="shared" si="250"/>
        <v/>
      </c>
      <c r="N2715" s="23" t="str">
        <f t="shared" si="251"/>
        <v/>
      </c>
    </row>
    <row r="2716" spans="8:14" x14ac:dyDescent="0.25">
      <c r="H2716" s="18" t="str">
        <f t="shared" si="247"/>
        <v/>
      </c>
      <c r="I2716" s="26" t="str">
        <f t="shared" si="248"/>
        <v/>
      </c>
      <c r="J2716" s="18" t="str">
        <f t="shared" si="249"/>
        <v/>
      </c>
      <c r="K2716" s="18" t="str">
        <f t="shared" si="250"/>
        <v/>
      </c>
      <c r="N2716" s="23" t="str">
        <f t="shared" si="251"/>
        <v/>
      </c>
    </row>
    <row r="2717" spans="8:14" x14ac:dyDescent="0.25">
      <c r="H2717" s="18" t="str">
        <f t="shared" si="247"/>
        <v/>
      </c>
      <c r="I2717" s="26" t="str">
        <f t="shared" si="248"/>
        <v/>
      </c>
      <c r="J2717" s="18" t="str">
        <f t="shared" si="249"/>
        <v/>
      </c>
      <c r="K2717" s="18" t="str">
        <f t="shared" si="250"/>
        <v/>
      </c>
      <c r="N2717" s="23" t="str">
        <f t="shared" si="251"/>
        <v/>
      </c>
    </row>
    <row r="2718" spans="8:14" x14ac:dyDescent="0.25">
      <c r="H2718" s="18" t="str">
        <f t="shared" si="247"/>
        <v/>
      </c>
      <c r="I2718" s="26" t="str">
        <f t="shared" si="248"/>
        <v/>
      </c>
      <c r="J2718" s="18" t="str">
        <f t="shared" si="249"/>
        <v/>
      </c>
      <c r="K2718" s="18" t="str">
        <f t="shared" si="250"/>
        <v/>
      </c>
      <c r="N2718" s="23" t="str">
        <f t="shared" si="251"/>
        <v/>
      </c>
    </row>
    <row r="2719" spans="8:14" x14ac:dyDescent="0.25">
      <c r="H2719" s="18" t="str">
        <f t="shared" si="247"/>
        <v/>
      </c>
      <c r="I2719" s="26" t="str">
        <f t="shared" si="248"/>
        <v/>
      </c>
      <c r="J2719" s="18" t="str">
        <f t="shared" si="249"/>
        <v/>
      </c>
      <c r="K2719" s="18" t="str">
        <f t="shared" si="250"/>
        <v/>
      </c>
      <c r="N2719" s="23" t="str">
        <f t="shared" si="251"/>
        <v/>
      </c>
    </row>
    <row r="2720" spans="8:14" x14ac:dyDescent="0.25">
      <c r="H2720" s="18" t="str">
        <f t="shared" si="247"/>
        <v/>
      </c>
      <c r="I2720" s="26" t="str">
        <f t="shared" si="248"/>
        <v/>
      </c>
      <c r="J2720" s="18" t="str">
        <f t="shared" si="249"/>
        <v/>
      </c>
      <c r="K2720" s="18" t="str">
        <f t="shared" si="250"/>
        <v/>
      </c>
      <c r="N2720" s="23" t="str">
        <f t="shared" si="251"/>
        <v/>
      </c>
    </row>
    <row r="2721" spans="8:14" x14ac:dyDescent="0.25">
      <c r="H2721" s="18" t="str">
        <f t="shared" si="247"/>
        <v/>
      </c>
      <c r="I2721" s="26" t="str">
        <f t="shared" si="248"/>
        <v/>
      </c>
      <c r="J2721" s="18" t="str">
        <f t="shared" si="249"/>
        <v/>
      </c>
      <c r="K2721" s="18" t="str">
        <f t="shared" si="250"/>
        <v/>
      </c>
      <c r="N2721" s="23" t="str">
        <f t="shared" si="251"/>
        <v/>
      </c>
    </row>
    <row r="2722" spans="8:14" x14ac:dyDescent="0.25">
      <c r="H2722" s="18" t="str">
        <f t="shared" si="247"/>
        <v/>
      </c>
      <c r="I2722" s="26" t="str">
        <f t="shared" si="248"/>
        <v/>
      </c>
      <c r="J2722" s="18" t="str">
        <f t="shared" si="249"/>
        <v/>
      </c>
      <c r="K2722" s="18" t="str">
        <f t="shared" si="250"/>
        <v/>
      </c>
      <c r="N2722" s="23" t="str">
        <f t="shared" si="251"/>
        <v/>
      </c>
    </row>
    <row r="2723" spans="8:14" x14ac:dyDescent="0.25">
      <c r="H2723" s="18" t="str">
        <f t="shared" si="247"/>
        <v/>
      </c>
      <c r="I2723" s="26" t="str">
        <f t="shared" si="248"/>
        <v/>
      </c>
      <c r="J2723" s="18" t="str">
        <f t="shared" si="249"/>
        <v/>
      </c>
      <c r="K2723" s="18" t="str">
        <f t="shared" si="250"/>
        <v/>
      </c>
      <c r="N2723" s="23" t="str">
        <f t="shared" si="251"/>
        <v/>
      </c>
    </row>
    <row r="2724" spans="8:14" x14ac:dyDescent="0.25">
      <c r="H2724" s="18" t="str">
        <f t="shared" si="247"/>
        <v/>
      </c>
      <c r="I2724" s="26" t="str">
        <f t="shared" si="248"/>
        <v/>
      </c>
      <c r="J2724" s="18" t="str">
        <f t="shared" si="249"/>
        <v/>
      </c>
      <c r="K2724" s="18" t="str">
        <f t="shared" si="250"/>
        <v/>
      </c>
      <c r="N2724" s="23" t="str">
        <f t="shared" si="251"/>
        <v/>
      </c>
    </row>
    <row r="2725" spans="8:14" x14ac:dyDescent="0.25">
      <c r="H2725" s="18" t="str">
        <f t="shared" si="247"/>
        <v/>
      </c>
      <c r="I2725" s="26" t="str">
        <f t="shared" si="248"/>
        <v/>
      </c>
      <c r="J2725" s="18" t="str">
        <f t="shared" si="249"/>
        <v/>
      </c>
      <c r="K2725" s="18" t="str">
        <f t="shared" si="250"/>
        <v/>
      </c>
      <c r="N2725" s="23" t="str">
        <f t="shared" si="251"/>
        <v/>
      </c>
    </row>
    <row r="2726" spans="8:14" x14ac:dyDescent="0.25">
      <c r="H2726" s="18" t="str">
        <f t="shared" si="247"/>
        <v/>
      </c>
      <c r="I2726" s="26" t="str">
        <f t="shared" si="248"/>
        <v/>
      </c>
      <c r="J2726" s="18" t="str">
        <f t="shared" si="249"/>
        <v/>
      </c>
      <c r="K2726" s="18" t="str">
        <f t="shared" si="250"/>
        <v/>
      </c>
      <c r="N2726" s="23" t="str">
        <f t="shared" si="251"/>
        <v/>
      </c>
    </row>
    <row r="2727" spans="8:14" x14ac:dyDescent="0.25">
      <c r="H2727" s="18" t="str">
        <f t="shared" si="247"/>
        <v/>
      </c>
      <c r="I2727" s="26" t="str">
        <f t="shared" si="248"/>
        <v/>
      </c>
      <c r="J2727" s="18" t="str">
        <f t="shared" si="249"/>
        <v/>
      </c>
      <c r="K2727" s="18" t="str">
        <f t="shared" si="250"/>
        <v/>
      </c>
      <c r="N2727" s="23" t="str">
        <f t="shared" si="251"/>
        <v/>
      </c>
    </row>
    <row r="2728" spans="8:14" x14ac:dyDescent="0.25">
      <c r="H2728" s="18" t="str">
        <f t="shared" si="247"/>
        <v/>
      </c>
      <c r="I2728" s="26" t="str">
        <f t="shared" si="248"/>
        <v/>
      </c>
      <c r="J2728" s="18" t="str">
        <f t="shared" si="249"/>
        <v/>
      </c>
      <c r="K2728" s="18" t="str">
        <f t="shared" si="250"/>
        <v/>
      </c>
      <c r="N2728" s="23" t="str">
        <f t="shared" si="251"/>
        <v/>
      </c>
    </row>
    <row r="2729" spans="8:14" x14ac:dyDescent="0.25">
      <c r="H2729" s="18" t="str">
        <f t="shared" si="247"/>
        <v/>
      </c>
      <c r="I2729" s="26" t="str">
        <f t="shared" si="248"/>
        <v/>
      </c>
      <c r="J2729" s="18" t="str">
        <f t="shared" si="249"/>
        <v/>
      </c>
      <c r="K2729" s="18" t="str">
        <f t="shared" si="250"/>
        <v/>
      </c>
      <c r="N2729" s="23" t="str">
        <f t="shared" si="251"/>
        <v/>
      </c>
    </row>
    <row r="2730" spans="8:14" x14ac:dyDescent="0.25">
      <c r="H2730" s="18" t="str">
        <f t="shared" si="247"/>
        <v/>
      </c>
      <c r="I2730" s="26" t="str">
        <f t="shared" si="248"/>
        <v/>
      </c>
      <c r="J2730" s="18" t="str">
        <f t="shared" si="249"/>
        <v/>
      </c>
      <c r="K2730" s="18" t="str">
        <f t="shared" si="250"/>
        <v/>
      </c>
      <c r="N2730" s="23" t="str">
        <f t="shared" si="251"/>
        <v/>
      </c>
    </row>
    <row r="2731" spans="8:14" x14ac:dyDescent="0.25">
      <c r="H2731" s="18" t="str">
        <f t="shared" si="247"/>
        <v/>
      </c>
      <c r="I2731" s="26" t="str">
        <f t="shared" si="248"/>
        <v/>
      </c>
      <c r="J2731" s="18" t="str">
        <f t="shared" si="249"/>
        <v/>
      </c>
      <c r="K2731" s="18" t="str">
        <f t="shared" si="250"/>
        <v/>
      </c>
      <c r="N2731" s="23" t="str">
        <f t="shared" si="251"/>
        <v/>
      </c>
    </row>
    <row r="2732" spans="8:14" x14ac:dyDescent="0.25">
      <c r="H2732" s="18" t="str">
        <f t="shared" si="247"/>
        <v/>
      </c>
      <c r="I2732" s="26" t="str">
        <f t="shared" si="248"/>
        <v/>
      </c>
      <c r="J2732" s="18" t="str">
        <f t="shared" si="249"/>
        <v/>
      </c>
      <c r="K2732" s="18" t="str">
        <f t="shared" si="250"/>
        <v/>
      </c>
      <c r="N2732" s="23" t="str">
        <f t="shared" si="251"/>
        <v/>
      </c>
    </row>
    <row r="2733" spans="8:14" x14ac:dyDescent="0.25">
      <c r="H2733" s="18" t="str">
        <f t="shared" si="247"/>
        <v/>
      </c>
      <c r="I2733" s="26" t="str">
        <f t="shared" si="248"/>
        <v/>
      </c>
      <c r="J2733" s="18" t="str">
        <f t="shared" si="249"/>
        <v/>
      </c>
      <c r="K2733" s="18" t="str">
        <f t="shared" si="250"/>
        <v/>
      </c>
      <c r="N2733" s="23" t="str">
        <f t="shared" si="251"/>
        <v/>
      </c>
    </row>
    <row r="2734" spans="8:14" x14ac:dyDescent="0.25">
      <c r="H2734" s="18" t="str">
        <f t="shared" si="247"/>
        <v/>
      </c>
      <c r="I2734" s="26" t="str">
        <f t="shared" si="248"/>
        <v/>
      </c>
      <c r="J2734" s="18" t="str">
        <f t="shared" si="249"/>
        <v/>
      </c>
      <c r="K2734" s="18" t="str">
        <f t="shared" si="250"/>
        <v/>
      </c>
      <c r="N2734" s="23" t="str">
        <f t="shared" si="251"/>
        <v/>
      </c>
    </row>
    <row r="2735" spans="8:14" x14ac:dyDescent="0.25">
      <c r="H2735" s="18" t="str">
        <f t="shared" si="247"/>
        <v/>
      </c>
      <c r="I2735" s="26" t="str">
        <f t="shared" si="248"/>
        <v/>
      </c>
      <c r="J2735" s="18" t="str">
        <f t="shared" si="249"/>
        <v/>
      </c>
      <c r="K2735" s="18" t="str">
        <f t="shared" si="250"/>
        <v/>
      </c>
      <c r="N2735" s="23" t="str">
        <f t="shared" si="251"/>
        <v/>
      </c>
    </row>
    <row r="2736" spans="8:14" x14ac:dyDescent="0.25">
      <c r="H2736" s="18" t="str">
        <f t="shared" si="247"/>
        <v/>
      </c>
      <c r="I2736" s="26" t="str">
        <f t="shared" si="248"/>
        <v/>
      </c>
      <c r="J2736" s="18" t="str">
        <f t="shared" si="249"/>
        <v/>
      </c>
      <c r="K2736" s="18" t="str">
        <f t="shared" si="250"/>
        <v/>
      </c>
      <c r="N2736" s="23" t="str">
        <f t="shared" si="251"/>
        <v/>
      </c>
    </row>
    <row r="2737" spans="8:14" x14ac:dyDescent="0.25">
      <c r="H2737" s="18" t="str">
        <f t="shared" si="247"/>
        <v/>
      </c>
      <c r="I2737" s="26" t="str">
        <f t="shared" si="248"/>
        <v/>
      </c>
      <c r="J2737" s="18" t="str">
        <f t="shared" si="249"/>
        <v/>
      </c>
      <c r="K2737" s="18" t="str">
        <f t="shared" si="250"/>
        <v/>
      </c>
      <c r="N2737" s="23" t="str">
        <f t="shared" si="251"/>
        <v/>
      </c>
    </row>
    <row r="2738" spans="8:14" x14ac:dyDescent="0.25">
      <c r="H2738" s="18" t="str">
        <f t="shared" si="247"/>
        <v/>
      </c>
      <c r="I2738" s="26" t="str">
        <f t="shared" si="248"/>
        <v/>
      </c>
      <c r="J2738" s="18" t="str">
        <f t="shared" si="249"/>
        <v/>
      </c>
      <c r="K2738" s="18" t="str">
        <f t="shared" si="250"/>
        <v/>
      </c>
      <c r="N2738" s="23" t="str">
        <f t="shared" si="251"/>
        <v/>
      </c>
    </row>
    <row r="2739" spans="8:14" x14ac:dyDescent="0.25">
      <c r="H2739" s="18" t="str">
        <f t="shared" si="247"/>
        <v/>
      </c>
      <c r="I2739" s="26" t="str">
        <f t="shared" si="248"/>
        <v/>
      </c>
      <c r="J2739" s="18" t="str">
        <f t="shared" si="249"/>
        <v/>
      </c>
      <c r="K2739" s="18" t="str">
        <f t="shared" si="250"/>
        <v/>
      </c>
      <c r="N2739" s="23" t="str">
        <f t="shared" si="251"/>
        <v/>
      </c>
    </row>
    <row r="2740" spans="8:14" x14ac:dyDescent="0.25">
      <c r="H2740" s="18" t="str">
        <f t="shared" si="247"/>
        <v/>
      </c>
      <c r="I2740" s="26" t="str">
        <f t="shared" si="248"/>
        <v/>
      </c>
      <c r="J2740" s="18" t="str">
        <f t="shared" si="249"/>
        <v/>
      </c>
      <c r="K2740" s="18" t="str">
        <f t="shared" si="250"/>
        <v/>
      </c>
      <c r="N2740" s="23" t="str">
        <f t="shared" si="251"/>
        <v/>
      </c>
    </row>
    <row r="2741" spans="8:14" x14ac:dyDescent="0.25">
      <c r="H2741" s="18" t="str">
        <f t="shared" si="247"/>
        <v/>
      </c>
      <c r="I2741" s="26" t="str">
        <f t="shared" si="248"/>
        <v/>
      </c>
      <c r="J2741" s="18" t="str">
        <f t="shared" si="249"/>
        <v/>
      </c>
      <c r="K2741" s="18" t="str">
        <f t="shared" si="250"/>
        <v/>
      </c>
      <c r="N2741" s="23" t="str">
        <f t="shared" si="251"/>
        <v/>
      </c>
    </row>
    <row r="2742" spans="8:14" x14ac:dyDescent="0.25">
      <c r="H2742" s="18" t="str">
        <f t="shared" si="247"/>
        <v/>
      </c>
      <c r="I2742" s="26" t="str">
        <f t="shared" si="248"/>
        <v/>
      </c>
      <c r="J2742" s="18" t="str">
        <f t="shared" si="249"/>
        <v/>
      </c>
      <c r="K2742" s="18" t="str">
        <f t="shared" si="250"/>
        <v/>
      </c>
      <c r="N2742" s="23" t="str">
        <f t="shared" si="251"/>
        <v/>
      </c>
    </row>
    <row r="2743" spans="8:14" x14ac:dyDescent="0.25">
      <c r="H2743" s="18" t="str">
        <f t="shared" si="247"/>
        <v/>
      </c>
      <c r="I2743" s="26" t="str">
        <f t="shared" si="248"/>
        <v/>
      </c>
      <c r="J2743" s="18" t="str">
        <f t="shared" si="249"/>
        <v/>
      </c>
      <c r="K2743" s="18" t="str">
        <f t="shared" si="250"/>
        <v/>
      </c>
      <c r="N2743" s="23" t="str">
        <f t="shared" si="251"/>
        <v/>
      </c>
    </row>
    <row r="2744" spans="8:14" x14ac:dyDescent="0.25">
      <c r="H2744" s="18" t="str">
        <f t="shared" si="247"/>
        <v/>
      </c>
      <c r="I2744" s="26" t="str">
        <f t="shared" si="248"/>
        <v/>
      </c>
      <c r="J2744" s="18" t="str">
        <f t="shared" si="249"/>
        <v/>
      </c>
      <c r="K2744" s="18" t="str">
        <f t="shared" si="250"/>
        <v/>
      </c>
      <c r="N2744" s="23" t="str">
        <f t="shared" si="251"/>
        <v/>
      </c>
    </row>
    <row r="2745" spans="8:14" x14ac:dyDescent="0.25">
      <c r="H2745" s="18" t="str">
        <f t="shared" si="247"/>
        <v/>
      </c>
      <c r="I2745" s="26" t="str">
        <f t="shared" si="248"/>
        <v/>
      </c>
      <c r="J2745" s="18" t="str">
        <f t="shared" si="249"/>
        <v/>
      </c>
      <c r="K2745" s="18" t="str">
        <f t="shared" si="250"/>
        <v/>
      </c>
      <c r="N2745" s="23" t="str">
        <f t="shared" si="251"/>
        <v/>
      </c>
    </row>
    <row r="2746" spans="8:14" x14ac:dyDescent="0.25">
      <c r="H2746" s="18" t="str">
        <f t="shared" si="247"/>
        <v/>
      </c>
      <c r="I2746" s="26" t="str">
        <f t="shared" si="248"/>
        <v/>
      </c>
      <c r="J2746" s="18" t="str">
        <f t="shared" si="249"/>
        <v/>
      </c>
      <c r="K2746" s="18" t="str">
        <f t="shared" si="250"/>
        <v/>
      </c>
      <c r="N2746" s="23" t="str">
        <f t="shared" si="251"/>
        <v/>
      </c>
    </row>
    <row r="2747" spans="8:14" x14ac:dyDescent="0.25">
      <c r="H2747" s="18" t="str">
        <f t="shared" si="247"/>
        <v/>
      </c>
      <c r="I2747" s="26" t="str">
        <f t="shared" si="248"/>
        <v/>
      </c>
      <c r="J2747" s="18" t="str">
        <f t="shared" si="249"/>
        <v/>
      </c>
      <c r="K2747" s="18" t="str">
        <f t="shared" si="250"/>
        <v/>
      </c>
      <c r="N2747" s="23" t="str">
        <f t="shared" si="251"/>
        <v/>
      </c>
    </row>
    <row r="2748" spans="8:14" x14ac:dyDescent="0.25">
      <c r="H2748" s="18" t="str">
        <f t="shared" si="247"/>
        <v/>
      </c>
      <c r="I2748" s="26" t="str">
        <f t="shared" si="248"/>
        <v/>
      </c>
      <c r="J2748" s="18" t="str">
        <f t="shared" si="249"/>
        <v/>
      </c>
      <c r="K2748" s="18" t="str">
        <f t="shared" si="250"/>
        <v/>
      </c>
      <c r="N2748" s="23" t="str">
        <f t="shared" si="251"/>
        <v/>
      </c>
    </row>
    <row r="2749" spans="8:14" x14ac:dyDescent="0.25">
      <c r="H2749" s="18" t="str">
        <f t="shared" si="247"/>
        <v/>
      </c>
      <c r="I2749" s="26" t="str">
        <f t="shared" si="248"/>
        <v/>
      </c>
      <c r="J2749" s="18" t="str">
        <f t="shared" si="249"/>
        <v/>
      </c>
      <c r="K2749" s="18" t="str">
        <f t="shared" si="250"/>
        <v/>
      </c>
      <c r="N2749" s="23" t="str">
        <f t="shared" si="251"/>
        <v/>
      </c>
    </row>
    <row r="2750" spans="8:14" x14ac:dyDescent="0.25">
      <c r="H2750" s="18" t="str">
        <f t="shared" si="247"/>
        <v/>
      </c>
      <c r="I2750" s="26" t="str">
        <f t="shared" si="248"/>
        <v/>
      </c>
      <c r="J2750" s="18" t="str">
        <f t="shared" si="249"/>
        <v/>
      </c>
      <c r="K2750" s="18" t="str">
        <f t="shared" si="250"/>
        <v/>
      </c>
      <c r="N2750" s="23" t="str">
        <f t="shared" si="251"/>
        <v/>
      </c>
    </row>
    <row r="2751" spans="8:14" x14ac:dyDescent="0.25">
      <c r="H2751" s="18" t="str">
        <f t="shared" si="247"/>
        <v/>
      </c>
      <c r="I2751" s="26" t="str">
        <f t="shared" si="248"/>
        <v/>
      </c>
      <c r="J2751" s="18" t="str">
        <f t="shared" si="249"/>
        <v/>
      </c>
      <c r="K2751" s="18" t="str">
        <f t="shared" si="250"/>
        <v/>
      </c>
      <c r="N2751" s="23" t="str">
        <f t="shared" si="251"/>
        <v/>
      </c>
    </row>
    <row r="2752" spans="8:14" x14ac:dyDescent="0.25">
      <c r="H2752" s="18" t="str">
        <f t="shared" si="247"/>
        <v/>
      </c>
      <c r="I2752" s="26" t="str">
        <f t="shared" si="248"/>
        <v/>
      </c>
      <c r="J2752" s="18" t="str">
        <f t="shared" si="249"/>
        <v/>
      </c>
      <c r="K2752" s="18" t="str">
        <f t="shared" si="250"/>
        <v/>
      </c>
      <c r="N2752" s="23" t="str">
        <f t="shared" si="251"/>
        <v/>
      </c>
    </row>
    <row r="2753" spans="8:14" x14ac:dyDescent="0.25">
      <c r="H2753" s="18" t="str">
        <f t="shared" si="247"/>
        <v/>
      </c>
      <c r="I2753" s="26" t="str">
        <f t="shared" si="248"/>
        <v/>
      </c>
      <c r="J2753" s="18" t="str">
        <f t="shared" si="249"/>
        <v/>
      </c>
      <c r="K2753" s="18" t="str">
        <f t="shared" si="250"/>
        <v/>
      </c>
      <c r="N2753" s="23" t="str">
        <f t="shared" si="251"/>
        <v/>
      </c>
    </row>
    <row r="2754" spans="8:14" x14ac:dyDescent="0.25">
      <c r="H2754" s="18" t="str">
        <f t="shared" si="247"/>
        <v/>
      </c>
      <c r="I2754" s="26" t="str">
        <f t="shared" si="248"/>
        <v/>
      </c>
      <c r="J2754" s="18" t="str">
        <f t="shared" si="249"/>
        <v/>
      </c>
      <c r="K2754" s="18" t="str">
        <f t="shared" si="250"/>
        <v/>
      </c>
      <c r="N2754" s="23" t="str">
        <f t="shared" si="251"/>
        <v/>
      </c>
    </row>
    <row r="2755" spans="8:14" x14ac:dyDescent="0.25">
      <c r="H2755" s="18" t="str">
        <f t="shared" si="247"/>
        <v/>
      </c>
      <c r="I2755" s="26" t="str">
        <f t="shared" si="248"/>
        <v/>
      </c>
      <c r="J2755" s="18" t="str">
        <f t="shared" si="249"/>
        <v/>
      </c>
      <c r="K2755" s="18" t="str">
        <f t="shared" si="250"/>
        <v/>
      </c>
      <c r="N2755" s="23" t="str">
        <f t="shared" si="251"/>
        <v/>
      </c>
    </row>
    <row r="2756" spans="8:14" x14ac:dyDescent="0.25">
      <c r="H2756" s="18" t="str">
        <f t="shared" ref="H2756:H2819" si="252">IF(OR($E2756="",$G2756=""),"",$E2756*$G2756)</f>
        <v/>
      </c>
      <c r="I2756" s="26" t="str">
        <f t="shared" ref="I2756:I2819" si="253">IF($F2756="","",IFERROR(INDEX(CurRate,MATCH($F2756,CurCode,0)),""))</f>
        <v/>
      </c>
      <c r="J2756" s="18" t="str">
        <f t="shared" ref="J2756:J2819" si="254">IF(OR($G2756="",$I2756="",$I2756=0),"",$G2756/$I2756)</f>
        <v/>
      </c>
      <c r="K2756" s="18" t="str">
        <f t="shared" ref="K2756:K2819" si="255">IF(OR($E2756="",$J2756=""),"",$E2756*$J2756)</f>
        <v/>
      </c>
      <c r="N2756" s="23" t="str">
        <f t="shared" ref="N2756:N2819" si="256">IF($A2756="","",$A2756*100000+ROW())</f>
        <v/>
      </c>
    </row>
    <row r="2757" spans="8:14" x14ac:dyDescent="0.25">
      <c r="H2757" s="18" t="str">
        <f t="shared" si="252"/>
        <v/>
      </c>
      <c r="I2757" s="26" t="str">
        <f t="shared" si="253"/>
        <v/>
      </c>
      <c r="J2757" s="18" t="str">
        <f t="shared" si="254"/>
        <v/>
      </c>
      <c r="K2757" s="18" t="str">
        <f t="shared" si="255"/>
        <v/>
      </c>
      <c r="N2757" s="23" t="str">
        <f t="shared" si="256"/>
        <v/>
      </c>
    </row>
    <row r="2758" spans="8:14" x14ac:dyDescent="0.25">
      <c r="H2758" s="18" t="str">
        <f t="shared" si="252"/>
        <v/>
      </c>
      <c r="I2758" s="26" t="str">
        <f t="shared" si="253"/>
        <v/>
      </c>
      <c r="J2758" s="18" t="str">
        <f t="shared" si="254"/>
        <v/>
      </c>
      <c r="K2758" s="18" t="str">
        <f t="shared" si="255"/>
        <v/>
      </c>
      <c r="N2758" s="23" t="str">
        <f t="shared" si="256"/>
        <v/>
      </c>
    </row>
    <row r="2759" spans="8:14" x14ac:dyDescent="0.25">
      <c r="H2759" s="18" t="str">
        <f t="shared" si="252"/>
        <v/>
      </c>
      <c r="I2759" s="26" t="str">
        <f t="shared" si="253"/>
        <v/>
      </c>
      <c r="J2759" s="18" t="str">
        <f t="shared" si="254"/>
        <v/>
      </c>
      <c r="K2759" s="18" t="str">
        <f t="shared" si="255"/>
        <v/>
      </c>
      <c r="N2759" s="23" t="str">
        <f t="shared" si="256"/>
        <v/>
      </c>
    </row>
    <row r="2760" spans="8:14" x14ac:dyDescent="0.25">
      <c r="H2760" s="18" t="str">
        <f t="shared" si="252"/>
        <v/>
      </c>
      <c r="I2760" s="26" t="str">
        <f t="shared" si="253"/>
        <v/>
      </c>
      <c r="J2760" s="18" t="str">
        <f t="shared" si="254"/>
        <v/>
      </c>
      <c r="K2760" s="18" t="str">
        <f t="shared" si="255"/>
        <v/>
      </c>
      <c r="N2760" s="23" t="str">
        <f t="shared" si="256"/>
        <v/>
      </c>
    </row>
    <row r="2761" spans="8:14" x14ac:dyDescent="0.25">
      <c r="H2761" s="18" t="str">
        <f t="shared" si="252"/>
        <v/>
      </c>
      <c r="I2761" s="26" t="str">
        <f t="shared" si="253"/>
        <v/>
      </c>
      <c r="J2761" s="18" t="str">
        <f t="shared" si="254"/>
        <v/>
      </c>
      <c r="K2761" s="18" t="str">
        <f t="shared" si="255"/>
        <v/>
      </c>
      <c r="N2761" s="23" t="str">
        <f t="shared" si="256"/>
        <v/>
      </c>
    </row>
    <row r="2762" spans="8:14" x14ac:dyDescent="0.25">
      <c r="H2762" s="18" t="str">
        <f t="shared" si="252"/>
        <v/>
      </c>
      <c r="I2762" s="26" t="str">
        <f t="shared" si="253"/>
        <v/>
      </c>
      <c r="J2762" s="18" t="str">
        <f t="shared" si="254"/>
        <v/>
      </c>
      <c r="K2762" s="18" t="str">
        <f t="shared" si="255"/>
        <v/>
      </c>
      <c r="N2762" s="23" t="str">
        <f t="shared" si="256"/>
        <v/>
      </c>
    </row>
    <row r="2763" spans="8:14" x14ac:dyDescent="0.25">
      <c r="H2763" s="18" t="str">
        <f t="shared" si="252"/>
        <v/>
      </c>
      <c r="I2763" s="26" t="str">
        <f t="shared" si="253"/>
        <v/>
      </c>
      <c r="J2763" s="18" t="str">
        <f t="shared" si="254"/>
        <v/>
      </c>
      <c r="K2763" s="18" t="str">
        <f t="shared" si="255"/>
        <v/>
      </c>
      <c r="N2763" s="23" t="str">
        <f t="shared" si="256"/>
        <v/>
      </c>
    </row>
    <row r="2764" spans="8:14" x14ac:dyDescent="0.25">
      <c r="H2764" s="18" t="str">
        <f t="shared" si="252"/>
        <v/>
      </c>
      <c r="I2764" s="26" t="str">
        <f t="shared" si="253"/>
        <v/>
      </c>
      <c r="J2764" s="18" t="str">
        <f t="shared" si="254"/>
        <v/>
      </c>
      <c r="K2764" s="18" t="str">
        <f t="shared" si="255"/>
        <v/>
      </c>
      <c r="N2764" s="23" t="str">
        <f t="shared" si="256"/>
        <v/>
      </c>
    </row>
    <row r="2765" spans="8:14" x14ac:dyDescent="0.25">
      <c r="H2765" s="18" t="str">
        <f t="shared" si="252"/>
        <v/>
      </c>
      <c r="I2765" s="26" t="str">
        <f t="shared" si="253"/>
        <v/>
      </c>
      <c r="J2765" s="18" t="str">
        <f t="shared" si="254"/>
        <v/>
      </c>
      <c r="K2765" s="18" t="str">
        <f t="shared" si="255"/>
        <v/>
      </c>
      <c r="N2765" s="23" t="str">
        <f t="shared" si="256"/>
        <v/>
      </c>
    </row>
    <row r="2766" spans="8:14" x14ac:dyDescent="0.25">
      <c r="H2766" s="18" t="str">
        <f t="shared" si="252"/>
        <v/>
      </c>
      <c r="I2766" s="26" t="str">
        <f t="shared" si="253"/>
        <v/>
      </c>
      <c r="J2766" s="18" t="str">
        <f t="shared" si="254"/>
        <v/>
      </c>
      <c r="K2766" s="18" t="str">
        <f t="shared" si="255"/>
        <v/>
      </c>
      <c r="N2766" s="23" t="str">
        <f t="shared" si="256"/>
        <v/>
      </c>
    </row>
    <row r="2767" spans="8:14" x14ac:dyDescent="0.25">
      <c r="H2767" s="18" t="str">
        <f t="shared" si="252"/>
        <v/>
      </c>
      <c r="I2767" s="26" t="str">
        <f t="shared" si="253"/>
        <v/>
      </c>
      <c r="J2767" s="18" t="str">
        <f t="shared" si="254"/>
        <v/>
      </c>
      <c r="K2767" s="18" t="str">
        <f t="shared" si="255"/>
        <v/>
      </c>
      <c r="N2767" s="23" t="str">
        <f t="shared" si="256"/>
        <v/>
      </c>
    </row>
    <row r="2768" spans="8:14" x14ac:dyDescent="0.25">
      <c r="H2768" s="18" t="str">
        <f t="shared" si="252"/>
        <v/>
      </c>
      <c r="I2768" s="26" t="str">
        <f t="shared" si="253"/>
        <v/>
      </c>
      <c r="J2768" s="18" t="str">
        <f t="shared" si="254"/>
        <v/>
      </c>
      <c r="K2768" s="18" t="str">
        <f t="shared" si="255"/>
        <v/>
      </c>
      <c r="N2768" s="23" t="str">
        <f t="shared" si="256"/>
        <v/>
      </c>
    </row>
    <row r="2769" spans="8:14" x14ac:dyDescent="0.25">
      <c r="H2769" s="18" t="str">
        <f t="shared" si="252"/>
        <v/>
      </c>
      <c r="I2769" s="26" t="str">
        <f t="shared" si="253"/>
        <v/>
      </c>
      <c r="J2769" s="18" t="str">
        <f t="shared" si="254"/>
        <v/>
      </c>
      <c r="K2769" s="18" t="str">
        <f t="shared" si="255"/>
        <v/>
      </c>
      <c r="N2769" s="23" t="str">
        <f t="shared" si="256"/>
        <v/>
      </c>
    </row>
    <row r="2770" spans="8:14" x14ac:dyDescent="0.25">
      <c r="H2770" s="18" t="str">
        <f t="shared" si="252"/>
        <v/>
      </c>
      <c r="I2770" s="26" t="str">
        <f t="shared" si="253"/>
        <v/>
      </c>
      <c r="J2770" s="18" t="str">
        <f t="shared" si="254"/>
        <v/>
      </c>
      <c r="K2770" s="18" t="str">
        <f t="shared" si="255"/>
        <v/>
      </c>
      <c r="N2770" s="23" t="str">
        <f t="shared" si="256"/>
        <v/>
      </c>
    </row>
    <row r="2771" spans="8:14" x14ac:dyDescent="0.25">
      <c r="H2771" s="18" t="str">
        <f t="shared" si="252"/>
        <v/>
      </c>
      <c r="I2771" s="26" t="str">
        <f t="shared" si="253"/>
        <v/>
      </c>
      <c r="J2771" s="18" t="str">
        <f t="shared" si="254"/>
        <v/>
      </c>
      <c r="K2771" s="18" t="str">
        <f t="shared" si="255"/>
        <v/>
      </c>
      <c r="N2771" s="23" t="str">
        <f t="shared" si="256"/>
        <v/>
      </c>
    </row>
    <row r="2772" spans="8:14" x14ac:dyDescent="0.25">
      <c r="H2772" s="18" t="str">
        <f t="shared" si="252"/>
        <v/>
      </c>
      <c r="I2772" s="26" t="str">
        <f t="shared" si="253"/>
        <v/>
      </c>
      <c r="J2772" s="18" t="str">
        <f t="shared" si="254"/>
        <v/>
      </c>
      <c r="K2772" s="18" t="str">
        <f t="shared" si="255"/>
        <v/>
      </c>
      <c r="N2772" s="23" t="str">
        <f t="shared" si="256"/>
        <v/>
      </c>
    </row>
    <row r="2773" spans="8:14" x14ac:dyDescent="0.25">
      <c r="H2773" s="18" t="str">
        <f t="shared" si="252"/>
        <v/>
      </c>
      <c r="I2773" s="26" t="str">
        <f t="shared" si="253"/>
        <v/>
      </c>
      <c r="J2773" s="18" t="str">
        <f t="shared" si="254"/>
        <v/>
      </c>
      <c r="K2773" s="18" t="str">
        <f t="shared" si="255"/>
        <v/>
      </c>
      <c r="N2773" s="23" t="str">
        <f t="shared" si="256"/>
        <v/>
      </c>
    </row>
    <row r="2774" spans="8:14" x14ac:dyDescent="0.25">
      <c r="H2774" s="18" t="str">
        <f t="shared" si="252"/>
        <v/>
      </c>
      <c r="I2774" s="26" t="str">
        <f t="shared" si="253"/>
        <v/>
      </c>
      <c r="J2774" s="18" t="str">
        <f t="shared" si="254"/>
        <v/>
      </c>
      <c r="K2774" s="18" t="str">
        <f t="shared" si="255"/>
        <v/>
      </c>
      <c r="N2774" s="23" t="str">
        <f t="shared" si="256"/>
        <v/>
      </c>
    </row>
    <row r="2775" spans="8:14" x14ac:dyDescent="0.25">
      <c r="H2775" s="18" t="str">
        <f t="shared" si="252"/>
        <v/>
      </c>
      <c r="I2775" s="26" t="str">
        <f t="shared" si="253"/>
        <v/>
      </c>
      <c r="J2775" s="18" t="str">
        <f t="shared" si="254"/>
        <v/>
      </c>
      <c r="K2775" s="18" t="str">
        <f t="shared" si="255"/>
        <v/>
      </c>
      <c r="N2775" s="23" t="str">
        <f t="shared" si="256"/>
        <v/>
      </c>
    </row>
    <row r="2776" spans="8:14" x14ac:dyDescent="0.25">
      <c r="H2776" s="18" t="str">
        <f t="shared" si="252"/>
        <v/>
      </c>
      <c r="I2776" s="26" t="str">
        <f t="shared" si="253"/>
        <v/>
      </c>
      <c r="J2776" s="18" t="str">
        <f t="shared" si="254"/>
        <v/>
      </c>
      <c r="K2776" s="18" t="str">
        <f t="shared" si="255"/>
        <v/>
      </c>
      <c r="N2776" s="23" t="str">
        <f t="shared" si="256"/>
        <v/>
      </c>
    </row>
    <row r="2777" spans="8:14" x14ac:dyDescent="0.25">
      <c r="H2777" s="18" t="str">
        <f t="shared" si="252"/>
        <v/>
      </c>
      <c r="I2777" s="26" t="str">
        <f t="shared" si="253"/>
        <v/>
      </c>
      <c r="J2777" s="18" t="str">
        <f t="shared" si="254"/>
        <v/>
      </c>
      <c r="K2777" s="18" t="str">
        <f t="shared" si="255"/>
        <v/>
      </c>
      <c r="N2777" s="23" t="str">
        <f t="shared" si="256"/>
        <v/>
      </c>
    </row>
    <row r="2778" spans="8:14" x14ac:dyDescent="0.25">
      <c r="H2778" s="18" t="str">
        <f t="shared" si="252"/>
        <v/>
      </c>
      <c r="I2778" s="26" t="str">
        <f t="shared" si="253"/>
        <v/>
      </c>
      <c r="J2778" s="18" t="str">
        <f t="shared" si="254"/>
        <v/>
      </c>
      <c r="K2778" s="18" t="str">
        <f t="shared" si="255"/>
        <v/>
      </c>
      <c r="N2778" s="23" t="str">
        <f t="shared" si="256"/>
        <v/>
      </c>
    </row>
    <row r="2779" spans="8:14" x14ac:dyDescent="0.25">
      <c r="H2779" s="18" t="str">
        <f t="shared" si="252"/>
        <v/>
      </c>
      <c r="I2779" s="26" t="str">
        <f t="shared" si="253"/>
        <v/>
      </c>
      <c r="J2779" s="18" t="str">
        <f t="shared" si="254"/>
        <v/>
      </c>
      <c r="K2779" s="18" t="str">
        <f t="shared" si="255"/>
        <v/>
      </c>
      <c r="N2779" s="23" t="str">
        <f t="shared" si="256"/>
        <v/>
      </c>
    </row>
    <row r="2780" spans="8:14" x14ac:dyDescent="0.25">
      <c r="H2780" s="18" t="str">
        <f t="shared" si="252"/>
        <v/>
      </c>
      <c r="I2780" s="26" t="str">
        <f t="shared" si="253"/>
        <v/>
      </c>
      <c r="J2780" s="18" t="str">
        <f t="shared" si="254"/>
        <v/>
      </c>
      <c r="K2780" s="18" t="str">
        <f t="shared" si="255"/>
        <v/>
      </c>
      <c r="N2780" s="23" t="str">
        <f t="shared" si="256"/>
        <v/>
      </c>
    </row>
    <row r="2781" spans="8:14" x14ac:dyDescent="0.25">
      <c r="H2781" s="18" t="str">
        <f t="shared" si="252"/>
        <v/>
      </c>
      <c r="I2781" s="26" t="str">
        <f t="shared" si="253"/>
        <v/>
      </c>
      <c r="J2781" s="18" t="str">
        <f t="shared" si="254"/>
        <v/>
      </c>
      <c r="K2781" s="18" t="str">
        <f t="shared" si="255"/>
        <v/>
      </c>
      <c r="N2781" s="23" t="str">
        <f t="shared" si="256"/>
        <v/>
      </c>
    </row>
    <row r="2782" spans="8:14" x14ac:dyDescent="0.25">
      <c r="H2782" s="18" t="str">
        <f t="shared" si="252"/>
        <v/>
      </c>
      <c r="I2782" s="26" t="str">
        <f t="shared" si="253"/>
        <v/>
      </c>
      <c r="J2782" s="18" t="str">
        <f t="shared" si="254"/>
        <v/>
      </c>
      <c r="K2782" s="18" t="str">
        <f t="shared" si="255"/>
        <v/>
      </c>
      <c r="N2782" s="23" t="str">
        <f t="shared" si="256"/>
        <v/>
      </c>
    </row>
    <row r="2783" spans="8:14" x14ac:dyDescent="0.25">
      <c r="H2783" s="18" t="str">
        <f t="shared" si="252"/>
        <v/>
      </c>
      <c r="I2783" s="26" t="str">
        <f t="shared" si="253"/>
        <v/>
      </c>
      <c r="J2783" s="18" t="str">
        <f t="shared" si="254"/>
        <v/>
      </c>
      <c r="K2783" s="18" t="str">
        <f t="shared" si="255"/>
        <v/>
      </c>
      <c r="N2783" s="23" t="str">
        <f t="shared" si="256"/>
        <v/>
      </c>
    </row>
    <row r="2784" spans="8:14" x14ac:dyDescent="0.25">
      <c r="H2784" s="18" t="str">
        <f t="shared" si="252"/>
        <v/>
      </c>
      <c r="I2784" s="26" t="str">
        <f t="shared" si="253"/>
        <v/>
      </c>
      <c r="J2784" s="18" t="str">
        <f t="shared" si="254"/>
        <v/>
      </c>
      <c r="K2784" s="18" t="str">
        <f t="shared" si="255"/>
        <v/>
      </c>
      <c r="N2784" s="23" t="str">
        <f t="shared" si="256"/>
        <v/>
      </c>
    </row>
    <row r="2785" spans="8:14" x14ac:dyDescent="0.25">
      <c r="H2785" s="18" t="str">
        <f t="shared" si="252"/>
        <v/>
      </c>
      <c r="I2785" s="26" t="str">
        <f t="shared" si="253"/>
        <v/>
      </c>
      <c r="J2785" s="18" t="str">
        <f t="shared" si="254"/>
        <v/>
      </c>
      <c r="K2785" s="18" t="str">
        <f t="shared" si="255"/>
        <v/>
      </c>
      <c r="N2785" s="23" t="str">
        <f t="shared" si="256"/>
        <v/>
      </c>
    </row>
    <row r="2786" spans="8:14" x14ac:dyDescent="0.25">
      <c r="H2786" s="18" t="str">
        <f t="shared" si="252"/>
        <v/>
      </c>
      <c r="I2786" s="26" t="str">
        <f t="shared" si="253"/>
        <v/>
      </c>
      <c r="J2786" s="18" t="str">
        <f t="shared" si="254"/>
        <v/>
      </c>
      <c r="K2786" s="18" t="str">
        <f t="shared" si="255"/>
        <v/>
      </c>
      <c r="N2786" s="23" t="str">
        <f t="shared" si="256"/>
        <v/>
      </c>
    </row>
    <row r="2787" spans="8:14" x14ac:dyDescent="0.25">
      <c r="H2787" s="18" t="str">
        <f t="shared" si="252"/>
        <v/>
      </c>
      <c r="I2787" s="26" t="str">
        <f t="shared" si="253"/>
        <v/>
      </c>
      <c r="J2787" s="18" t="str">
        <f t="shared" si="254"/>
        <v/>
      </c>
      <c r="K2787" s="18" t="str">
        <f t="shared" si="255"/>
        <v/>
      </c>
      <c r="N2787" s="23" t="str">
        <f t="shared" si="256"/>
        <v/>
      </c>
    </row>
    <row r="2788" spans="8:14" x14ac:dyDescent="0.25">
      <c r="H2788" s="18" t="str">
        <f t="shared" si="252"/>
        <v/>
      </c>
      <c r="I2788" s="26" t="str">
        <f t="shared" si="253"/>
        <v/>
      </c>
      <c r="J2788" s="18" t="str">
        <f t="shared" si="254"/>
        <v/>
      </c>
      <c r="K2788" s="18" t="str">
        <f t="shared" si="255"/>
        <v/>
      </c>
      <c r="N2788" s="23" t="str">
        <f t="shared" si="256"/>
        <v/>
      </c>
    </row>
    <row r="2789" spans="8:14" x14ac:dyDescent="0.25">
      <c r="H2789" s="18" t="str">
        <f t="shared" si="252"/>
        <v/>
      </c>
      <c r="I2789" s="26" t="str">
        <f t="shared" si="253"/>
        <v/>
      </c>
      <c r="J2789" s="18" t="str">
        <f t="shared" si="254"/>
        <v/>
      </c>
      <c r="K2789" s="18" t="str">
        <f t="shared" si="255"/>
        <v/>
      </c>
      <c r="N2789" s="23" t="str">
        <f t="shared" si="256"/>
        <v/>
      </c>
    </row>
    <row r="2790" spans="8:14" x14ac:dyDescent="0.25">
      <c r="H2790" s="18" t="str">
        <f t="shared" si="252"/>
        <v/>
      </c>
      <c r="I2790" s="26" t="str">
        <f t="shared" si="253"/>
        <v/>
      </c>
      <c r="J2790" s="18" t="str">
        <f t="shared" si="254"/>
        <v/>
      </c>
      <c r="K2790" s="18" t="str">
        <f t="shared" si="255"/>
        <v/>
      </c>
      <c r="N2790" s="23" t="str">
        <f t="shared" si="256"/>
        <v/>
      </c>
    </row>
    <row r="2791" spans="8:14" x14ac:dyDescent="0.25">
      <c r="H2791" s="18" t="str">
        <f t="shared" si="252"/>
        <v/>
      </c>
      <c r="I2791" s="26" t="str">
        <f t="shared" si="253"/>
        <v/>
      </c>
      <c r="J2791" s="18" t="str">
        <f t="shared" si="254"/>
        <v/>
      </c>
      <c r="K2791" s="18" t="str">
        <f t="shared" si="255"/>
        <v/>
      </c>
      <c r="N2791" s="23" t="str">
        <f t="shared" si="256"/>
        <v/>
      </c>
    </row>
    <row r="2792" spans="8:14" x14ac:dyDescent="0.25">
      <c r="H2792" s="18" t="str">
        <f t="shared" si="252"/>
        <v/>
      </c>
      <c r="I2792" s="26" t="str">
        <f t="shared" si="253"/>
        <v/>
      </c>
      <c r="J2792" s="18" t="str">
        <f t="shared" si="254"/>
        <v/>
      </c>
      <c r="K2792" s="18" t="str">
        <f t="shared" si="255"/>
        <v/>
      </c>
      <c r="N2792" s="23" t="str">
        <f t="shared" si="256"/>
        <v/>
      </c>
    </row>
    <row r="2793" spans="8:14" x14ac:dyDescent="0.25">
      <c r="H2793" s="18" t="str">
        <f t="shared" si="252"/>
        <v/>
      </c>
      <c r="I2793" s="26" t="str">
        <f t="shared" si="253"/>
        <v/>
      </c>
      <c r="J2793" s="18" t="str">
        <f t="shared" si="254"/>
        <v/>
      </c>
      <c r="K2793" s="18" t="str">
        <f t="shared" si="255"/>
        <v/>
      </c>
      <c r="N2793" s="23" t="str">
        <f t="shared" si="256"/>
        <v/>
      </c>
    </row>
    <row r="2794" spans="8:14" x14ac:dyDescent="0.25">
      <c r="H2794" s="18" t="str">
        <f t="shared" si="252"/>
        <v/>
      </c>
      <c r="I2794" s="26" t="str">
        <f t="shared" si="253"/>
        <v/>
      </c>
      <c r="J2794" s="18" t="str">
        <f t="shared" si="254"/>
        <v/>
      </c>
      <c r="K2794" s="18" t="str">
        <f t="shared" si="255"/>
        <v/>
      </c>
      <c r="N2794" s="23" t="str">
        <f t="shared" si="256"/>
        <v/>
      </c>
    </row>
    <row r="2795" spans="8:14" x14ac:dyDescent="0.25">
      <c r="H2795" s="18" t="str">
        <f t="shared" si="252"/>
        <v/>
      </c>
      <c r="I2795" s="26" t="str">
        <f t="shared" si="253"/>
        <v/>
      </c>
      <c r="J2795" s="18" t="str">
        <f t="shared" si="254"/>
        <v/>
      </c>
      <c r="K2795" s="18" t="str">
        <f t="shared" si="255"/>
        <v/>
      </c>
      <c r="N2795" s="23" t="str">
        <f t="shared" si="256"/>
        <v/>
      </c>
    </row>
    <row r="2796" spans="8:14" x14ac:dyDescent="0.25">
      <c r="H2796" s="18" t="str">
        <f t="shared" si="252"/>
        <v/>
      </c>
      <c r="I2796" s="26" t="str">
        <f t="shared" si="253"/>
        <v/>
      </c>
      <c r="J2796" s="18" t="str">
        <f t="shared" si="254"/>
        <v/>
      </c>
      <c r="K2796" s="18" t="str">
        <f t="shared" si="255"/>
        <v/>
      </c>
      <c r="N2796" s="23" t="str">
        <f t="shared" si="256"/>
        <v/>
      </c>
    </row>
    <row r="2797" spans="8:14" x14ac:dyDescent="0.25">
      <c r="H2797" s="18" t="str">
        <f t="shared" si="252"/>
        <v/>
      </c>
      <c r="I2797" s="26" t="str">
        <f t="shared" si="253"/>
        <v/>
      </c>
      <c r="J2797" s="18" t="str">
        <f t="shared" si="254"/>
        <v/>
      </c>
      <c r="K2797" s="18" t="str">
        <f t="shared" si="255"/>
        <v/>
      </c>
      <c r="N2797" s="23" t="str">
        <f t="shared" si="256"/>
        <v/>
      </c>
    </row>
    <row r="2798" spans="8:14" x14ac:dyDescent="0.25">
      <c r="H2798" s="18" t="str">
        <f t="shared" si="252"/>
        <v/>
      </c>
      <c r="I2798" s="26" t="str">
        <f t="shared" si="253"/>
        <v/>
      </c>
      <c r="J2798" s="18" t="str">
        <f t="shared" si="254"/>
        <v/>
      </c>
      <c r="K2798" s="18" t="str">
        <f t="shared" si="255"/>
        <v/>
      </c>
      <c r="N2798" s="23" t="str">
        <f t="shared" si="256"/>
        <v/>
      </c>
    </row>
    <row r="2799" spans="8:14" x14ac:dyDescent="0.25">
      <c r="H2799" s="18" t="str">
        <f t="shared" si="252"/>
        <v/>
      </c>
      <c r="I2799" s="26" t="str">
        <f t="shared" si="253"/>
        <v/>
      </c>
      <c r="J2799" s="18" t="str">
        <f t="shared" si="254"/>
        <v/>
      </c>
      <c r="K2799" s="18" t="str">
        <f t="shared" si="255"/>
        <v/>
      </c>
      <c r="N2799" s="23" t="str">
        <f t="shared" si="256"/>
        <v/>
      </c>
    </row>
    <row r="2800" spans="8:14" x14ac:dyDescent="0.25">
      <c r="H2800" s="18" t="str">
        <f t="shared" si="252"/>
        <v/>
      </c>
      <c r="I2800" s="26" t="str">
        <f t="shared" si="253"/>
        <v/>
      </c>
      <c r="J2800" s="18" t="str">
        <f t="shared" si="254"/>
        <v/>
      </c>
      <c r="K2800" s="18" t="str">
        <f t="shared" si="255"/>
        <v/>
      </c>
      <c r="N2800" s="23" t="str">
        <f t="shared" si="256"/>
        <v/>
      </c>
    </row>
    <row r="2801" spans="8:14" x14ac:dyDescent="0.25">
      <c r="H2801" s="18" t="str">
        <f t="shared" si="252"/>
        <v/>
      </c>
      <c r="I2801" s="26" t="str">
        <f t="shared" si="253"/>
        <v/>
      </c>
      <c r="J2801" s="18" t="str">
        <f t="shared" si="254"/>
        <v/>
      </c>
      <c r="K2801" s="18" t="str">
        <f t="shared" si="255"/>
        <v/>
      </c>
      <c r="N2801" s="23" t="str">
        <f t="shared" si="256"/>
        <v/>
      </c>
    </row>
    <row r="2802" spans="8:14" x14ac:dyDescent="0.25">
      <c r="H2802" s="18" t="str">
        <f t="shared" si="252"/>
        <v/>
      </c>
      <c r="I2802" s="26" t="str">
        <f t="shared" si="253"/>
        <v/>
      </c>
      <c r="J2802" s="18" t="str">
        <f t="shared" si="254"/>
        <v/>
      </c>
      <c r="K2802" s="18" t="str">
        <f t="shared" si="255"/>
        <v/>
      </c>
      <c r="N2802" s="23" t="str">
        <f t="shared" si="256"/>
        <v/>
      </c>
    </row>
    <row r="2803" spans="8:14" x14ac:dyDescent="0.25">
      <c r="H2803" s="18" t="str">
        <f t="shared" si="252"/>
        <v/>
      </c>
      <c r="I2803" s="26" t="str">
        <f t="shared" si="253"/>
        <v/>
      </c>
      <c r="J2803" s="18" t="str">
        <f t="shared" si="254"/>
        <v/>
      </c>
      <c r="K2803" s="18" t="str">
        <f t="shared" si="255"/>
        <v/>
      </c>
      <c r="N2803" s="23" t="str">
        <f t="shared" si="256"/>
        <v/>
      </c>
    </row>
    <row r="2804" spans="8:14" x14ac:dyDescent="0.25">
      <c r="H2804" s="18" t="str">
        <f t="shared" si="252"/>
        <v/>
      </c>
      <c r="I2804" s="26" t="str">
        <f t="shared" si="253"/>
        <v/>
      </c>
      <c r="J2804" s="18" t="str">
        <f t="shared" si="254"/>
        <v/>
      </c>
      <c r="K2804" s="18" t="str">
        <f t="shared" si="255"/>
        <v/>
      </c>
      <c r="N2804" s="23" t="str">
        <f t="shared" si="256"/>
        <v/>
      </c>
    </row>
    <row r="2805" spans="8:14" x14ac:dyDescent="0.25">
      <c r="H2805" s="18" t="str">
        <f t="shared" si="252"/>
        <v/>
      </c>
      <c r="I2805" s="26" t="str">
        <f t="shared" si="253"/>
        <v/>
      </c>
      <c r="J2805" s="18" t="str">
        <f t="shared" si="254"/>
        <v/>
      </c>
      <c r="K2805" s="18" t="str">
        <f t="shared" si="255"/>
        <v/>
      </c>
      <c r="N2805" s="23" t="str">
        <f t="shared" si="256"/>
        <v/>
      </c>
    </row>
    <row r="2806" spans="8:14" x14ac:dyDescent="0.25">
      <c r="H2806" s="18" t="str">
        <f t="shared" si="252"/>
        <v/>
      </c>
      <c r="I2806" s="26" t="str">
        <f t="shared" si="253"/>
        <v/>
      </c>
      <c r="J2806" s="18" t="str">
        <f t="shared" si="254"/>
        <v/>
      </c>
      <c r="K2806" s="18" t="str">
        <f t="shared" si="255"/>
        <v/>
      </c>
      <c r="N2806" s="23" t="str">
        <f t="shared" si="256"/>
        <v/>
      </c>
    </row>
    <row r="2807" spans="8:14" x14ac:dyDescent="0.25">
      <c r="H2807" s="18" t="str">
        <f t="shared" si="252"/>
        <v/>
      </c>
      <c r="I2807" s="26" t="str">
        <f t="shared" si="253"/>
        <v/>
      </c>
      <c r="J2807" s="18" t="str">
        <f t="shared" si="254"/>
        <v/>
      </c>
      <c r="K2807" s="18" t="str">
        <f t="shared" si="255"/>
        <v/>
      </c>
      <c r="N2807" s="23" t="str">
        <f t="shared" si="256"/>
        <v/>
      </c>
    </row>
    <row r="2808" spans="8:14" x14ac:dyDescent="0.25">
      <c r="H2808" s="18" t="str">
        <f t="shared" si="252"/>
        <v/>
      </c>
      <c r="I2808" s="26" t="str">
        <f t="shared" si="253"/>
        <v/>
      </c>
      <c r="J2808" s="18" t="str">
        <f t="shared" si="254"/>
        <v/>
      </c>
      <c r="K2808" s="18" t="str">
        <f t="shared" si="255"/>
        <v/>
      </c>
      <c r="N2808" s="23" t="str">
        <f t="shared" si="256"/>
        <v/>
      </c>
    </row>
    <row r="2809" spans="8:14" x14ac:dyDescent="0.25">
      <c r="H2809" s="18" t="str">
        <f t="shared" si="252"/>
        <v/>
      </c>
      <c r="I2809" s="26" t="str">
        <f t="shared" si="253"/>
        <v/>
      </c>
      <c r="J2809" s="18" t="str">
        <f t="shared" si="254"/>
        <v/>
      </c>
      <c r="K2809" s="18" t="str">
        <f t="shared" si="255"/>
        <v/>
      </c>
      <c r="N2809" s="23" t="str">
        <f t="shared" si="256"/>
        <v/>
      </c>
    </row>
    <row r="2810" spans="8:14" x14ac:dyDescent="0.25">
      <c r="H2810" s="18" t="str">
        <f t="shared" si="252"/>
        <v/>
      </c>
      <c r="I2810" s="26" t="str">
        <f t="shared" si="253"/>
        <v/>
      </c>
      <c r="J2810" s="18" t="str">
        <f t="shared" si="254"/>
        <v/>
      </c>
      <c r="K2810" s="18" t="str">
        <f t="shared" si="255"/>
        <v/>
      </c>
      <c r="N2810" s="23" t="str">
        <f t="shared" si="256"/>
        <v/>
      </c>
    </row>
    <row r="2811" spans="8:14" x14ac:dyDescent="0.25">
      <c r="H2811" s="18" t="str">
        <f t="shared" si="252"/>
        <v/>
      </c>
      <c r="I2811" s="26" t="str">
        <f t="shared" si="253"/>
        <v/>
      </c>
      <c r="J2811" s="18" t="str">
        <f t="shared" si="254"/>
        <v/>
      </c>
      <c r="K2811" s="18" t="str">
        <f t="shared" si="255"/>
        <v/>
      </c>
      <c r="N2811" s="23" t="str">
        <f t="shared" si="256"/>
        <v/>
      </c>
    </row>
    <row r="2812" spans="8:14" x14ac:dyDescent="0.25">
      <c r="H2812" s="18" t="str">
        <f t="shared" si="252"/>
        <v/>
      </c>
      <c r="I2812" s="26" t="str">
        <f t="shared" si="253"/>
        <v/>
      </c>
      <c r="J2812" s="18" t="str">
        <f t="shared" si="254"/>
        <v/>
      </c>
      <c r="K2812" s="18" t="str">
        <f t="shared" si="255"/>
        <v/>
      </c>
      <c r="N2812" s="23" t="str">
        <f t="shared" si="256"/>
        <v/>
      </c>
    </row>
    <row r="2813" spans="8:14" x14ac:dyDescent="0.25">
      <c r="H2813" s="18" t="str">
        <f t="shared" si="252"/>
        <v/>
      </c>
      <c r="I2813" s="26" t="str">
        <f t="shared" si="253"/>
        <v/>
      </c>
      <c r="J2813" s="18" t="str">
        <f t="shared" si="254"/>
        <v/>
      </c>
      <c r="K2813" s="18" t="str">
        <f t="shared" si="255"/>
        <v/>
      </c>
      <c r="N2813" s="23" t="str">
        <f t="shared" si="256"/>
        <v/>
      </c>
    </row>
    <row r="2814" spans="8:14" x14ac:dyDescent="0.25">
      <c r="H2814" s="18" t="str">
        <f t="shared" si="252"/>
        <v/>
      </c>
      <c r="I2814" s="26" t="str">
        <f t="shared" si="253"/>
        <v/>
      </c>
      <c r="J2814" s="18" t="str">
        <f t="shared" si="254"/>
        <v/>
      </c>
      <c r="K2814" s="18" t="str">
        <f t="shared" si="255"/>
        <v/>
      </c>
      <c r="N2814" s="23" t="str">
        <f t="shared" si="256"/>
        <v/>
      </c>
    </row>
    <row r="2815" spans="8:14" x14ac:dyDescent="0.25">
      <c r="H2815" s="18" t="str">
        <f t="shared" si="252"/>
        <v/>
      </c>
      <c r="I2815" s="26" t="str">
        <f t="shared" si="253"/>
        <v/>
      </c>
      <c r="J2815" s="18" t="str">
        <f t="shared" si="254"/>
        <v/>
      </c>
      <c r="K2815" s="18" t="str">
        <f t="shared" si="255"/>
        <v/>
      </c>
      <c r="N2815" s="23" t="str">
        <f t="shared" si="256"/>
        <v/>
      </c>
    </row>
    <row r="2816" spans="8:14" x14ac:dyDescent="0.25">
      <c r="H2816" s="18" t="str">
        <f t="shared" si="252"/>
        <v/>
      </c>
      <c r="I2816" s="26" t="str">
        <f t="shared" si="253"/>
        <v/>
      </c>
      <c r="J2816" s="18" t="str">
        <f t="shared" si="254"/>
        <v/>
      </c>
      <c r="K2816" s="18" t="str">
        <f t="shared" si="255"/>
        <v/>
      </c>
      <c r="N2816" s="23" t="str">
        <f t="shared" si="256"/>
        <v/>
      </c>
    </row>
    <row r="2817" spans="8:14" x14ac:dyDescent="0.25">
      <c r="H2817" s="18" t="str">
        <f t="shared" si="252"/>
        <v/>
      </c>
      <c r="I2817" s="26" t="str">
        <f t="shared" si="253"/>
        <v/>
      </c>
      <c r="J2817" s="18" t="str">
        <f t="shared" si="254"/>
        <v/>
      </c>
      <c r="K2817" s="18" t="str">
        <f t="shared" si="255"/>
        <v/>
      </c>
      <c r="N2817" s="23" t="str">
        <f t="shared" si="256"/>
        <v/>
      </c>
    </row>
    <row r="2818" spans="8:14" x14ac:dyDescent="0.25">
      <c r="H2818" s="18" t="str">
        <f t="shared" si="252"/>
        <v/>
      </c>
      <c r="I2818" s="26" t="str">
        <f t="shared" si="253"/>
        <v/>
      </c>
      <c r="J2818" s="18" t="str">
        <f t="shared" si="254"/>
        <v/>
      </c>
      <c r="K2818" s="18" t="str">
        <f t="shared" si="255"/>
        <v/>
      </c>
      <c r="N2818" s="23" t="str">
        <f t="shared" si="256"/>
        <v/>
      </c>
    </row>
    <row r="2819" spans="8:14" x14ac:dyDescent="0.25">
      <c r="H2819" s="18" t="str">
        <f t="shared" si="252"/>
        <v/>
      </c>
      <c r="I2819" s="26" t="str">
        <f t="shared" si="253"/>
        <v/>
      </c>
      <c r="J2819" s="18" t="str">
        <f t="shared" si="254"/>
        <v/>
      </c>
      <c r="K2819" s="18" t="str">
        <f t="shared" si="255"/>
        <v/>
      </c>
      <c r="N2819" s="23" t="str">
        <f t="shared" si="256"/>
        <v/>
      </c>
    </row>
    <row r="2820" spans="8:14" x14ac:dyDescent="0.25">
      <c r="H2820" s="18" t="str">
        <f t="shared" ref="H2820:H2883" si="257">IF(OR($E2820="",$G2820=""),"",$E2820*$G2820)</f>
        <v/>
      </c>
      <c r="I2820" s="26" t="str">
        <f t="shared" ref="I2820:I2883" si="258">IF($F2820="","",IFERROR(INDEX(CurRate,MATCH($F2820,CurCode,0)),""))</f>
        <v/>
      </c>
      <c r="J2820" s="18" t="str">
        <f t="shared" ref="J2820:J2883" si="259">IF(OR($G2820="",$I2820="",$I2820=0),"",$G2820/$I2820)</f>
        <v/>
      </c>
      <c r="K2820" s="18" t="str">
        <f t="shared" ref="K2820:K2883" si="260">IF(OR($E2820="",$J2820=""),"",$E2820*$J2820)</f>
        <v/>
      </c>
      <c r="N2820" s="23" t="str">
        <f t="shared" ref="N2820:N2883" si="261">IF($A2820="","",$A2820*100000+ROW())</f>
        <v/>
      </c>
    </row>
    <row r="2821" spans="8:14" x14ac:dyDescent="0.25">
      <c r="H2821" s="18" t="str">
        <f t="shared" si="257"/>
        <v/>
      </c>
      <c r="I2821" s="26" t="str">
        <f t="shared" si="258"/>
        <v/>
      </c>
      <c r="J2821" s="18" t="str">
        <f t="shared" si="259"/>
        <v/>
      </c>
      <c r="K2821" s="18" t="str">
        <f t="shared" si="260"/>
        <v/>
      </c>
      <c r="N2821" s="23" t="str">
        <f t="shared" si="261"/>
        <v/>
      </c>
    </row>
    <row r="2822" spans="8:14" x14ac:dyDescent="0.25">
      <c r="H2822" s="18" t="str">
        <f t="shared" si="257"/>
        <v/>
      </c>
      <c r="I2822" s="26" t="str">
        <f t="shared" si="258"/>
        <v/>
      </c>
      <c r="J2822" s="18" t="str">
        <f t="shared" si="259"/>
        <v/>
      </c>
      <c r="K2822" s="18" t="str">
        <f t="shared" si="260"/>
        <v/>
      </c>
      <c r="N2822" s="23" t="str">
        <f t="shared" si="261"/>
        <v/>
      </c>
    </row>
    <row r="2823" spans="8:14" x14ac:dyDescent="0.25">
      <c r="H2823" s="18" t="str">
        <f t="shared" si="257"/>
        <v/>
      </c>
      <c r="I2823" s="26" t="str">
        <f t="shared" si="258"/>
        <v/>
      </c>
      <c r="J2823" s="18" t="str">
        <f t="shared" si="259"/>
        <v/>
      </c>
      <c r="K2823" s="18" t="str">
        <f t="shared" si="260"/>
        <v/>
      </c>
      <c r="N2823" s="23" t="str">
        <f t="shared" si="261"/>
        <v/>
      </c>
    </row>
    <row r="2824" spans="8:14" x14ac:dyDescent="0.25">
      <c r="H2824" s="18" t="str">
        <f t="shared" si="257"/>
        <v/>
      </c>
      <c r="I2824" s="26" t="str">
        <f t="shared" si="258"/>
        <v/>
      </c>
      <c r="J2824" s="18" t="str">
        <f t="shared" si="259"/>
        <v/>
      </c>
      <c r="K2824" s="18" t="str">
        <f t="shared" si="260"/>
        <v/>
      </c>
      <c r="N2824" s="23" t="str">
        <f t="shared" si="261"/>
        <v/>
      </c>
    </row>
    <row r="2825" spans="8:14" x14ac:dyDescent="0.25">
      <c r="H2825" s="18" t="str">
        <f t="shared" si="257"/>
        <v/>
      </c>
      <c r="I2825" s="26" t="str">
        <f t="shared" si="258"/>
        <v/>
      </c>
      <c r="J2825" s="18" t="str">
        <f t="shared" si="259"/>
        <v/>
      </c>
      <c r="K2825" s="18" t="str">
        <f t="shared" si="260"/>
        <v/>
      </c>
      <c r="N2825" s="23" t="str">
        <f t="shared" si="261"/>
        <v/>
      </c>
    </row>
    <row r="2826" spans="8:14" x14ac:dyDescent="0.25">
      <c r="H2826" s="18" t="str">
        <f t="shared" si="257"/>
        <v/>
      </c>
      <c r="I2826" s="26" t="str">
        <f t="shared" si="258"/>
        <v/>
      </c>
      <c r="J2826" s="18" t="str">
        <f t="shared" si="259"/>
        <v/>
      </c>
      <c r="K2826" s="18" t="str">
        <f t="shared" si="260"/>
        <v/>
      </c>
      <c r="N2826" s="23" t="str">
        <f t="shared" si="261"/>
        <v/>
      </c>
    </row>
    <row r="2827" spans="8:14" x14ac:dyDescent="0.25">
      <c r="H2827" s="18" t="str">
        <f t="shared" si="257"/>
        <v/>
      </c>
      <c r="I2827" s="26" t="str">
        <f t="shared" si="258"/>
        <v/>
      </c>
      <c r="J2827" s="18" t="str">
        <f t="shared" si="259"/>
        <v/>
      </c>
      <c r="K2827" s="18" t="str">
        <f t="shared" si="260"/>
        <v/>
      </c>
      <c r="N2827" s="23" t="str">
        <f t="shared" si="261"/>
        <v/>
      </c>
    </row>
    <row r="2828" spans="8:14" x14ac:dyDescent="0.25">
      <c r="H2828" s="18" t="str">
        <f t="shared" si="257"/>
        <v/>
      </c>
      <c r="I2828" s="26" t="str">
        <f t="shared" si="258"/>
        <v/>
      </c>
      <c r="J2828" s="18" t="str">
        <f t="shared" si="259"/>
        <v/>
      </c>
      <c r="K2828" s="18" t="str">
        <f t="shared" si="260"/>
        <v/>
      </c>
      <c r="N2828" s="23" t="str">
        <f t="shared" si="261"/>
        <v/>
      </c>
    </row>
    <row r="2829" spans="8:14" x14ac:dyDescent="0.25">
      <c r="H2829" s="18" t="str">
        <f t="shared" si="257"/>
        <v/>
      </c>
      <c r="I2829" s="26" t="str">
        <f t="shared" si="258"/>
        <v/>
      </c>
      <c r="J2829" s="18" t="str">
        <f t="shared" si="259"/>
        <v/>
      </c>
      <c r="K2829" s="18" t="str">
        <f t="shared" si="260"/>
        <v/>
      </c>
      <c r="N2829" s="23" t="str">
        <f t="shared" si="261"/>
        <v/>
      </c>
    </row>
    <row r="2830" spans="8:14" x14ac:dyDescent="0.25">
      <c r="H2830" s="18" t="str">
        <f t="shared" si="257"/>
        <v/>
      </c>
      <c r="I2830" s="26" t="str">
        <f t="shared" si="258"/>
        <v/>
      </c>
      <c r="J2830" s="18" t="str">
        <f t="shared" si="259"/>
        <v/>
      </c>
      <c r="K2830" s="18" t="str">
        <f t="shared" si="260"/>
        <v/>
      </c>
      <c r="N2830" s="23" t="str">
        <f t="shared" si="261"/>
        <v/>
      </c>
    </row>
    <row r="2831" spans="8:14" x14ac:dyDescent="0.25">
      <c r="H2831" s="18" t="str">
        <f t="shared" si="257"/>
        <v/>
      </c>
      <c r="I2831" s="26" t="str">
        <f t="shared" si="258"/>
        <v/>
      </c>
      <c r="J2831" s="18" t="str">
        <f t="shared" si="259"/>
        <v/>
      </c>
      <c r="K2831" s="18" t="str">
        <f t="shared" si="260"/>
        <v/>
      </c>
      <c r="N2831" s="23" t="str">
        <f t="shared" si="261"/>
        <v/>
      </c>
    </row>
    <row r="2832" spans="8:14" x14ac:dyDescent="0.25">
      <c r="H2832" s="18" t="str">
        <f t="shared" si="257"/>
        <v/>
      </c>
      <c r="I2832" s="26" t="str">
        <f t="shared" si="258"/>
        <v/>
      </c>
      <c r="J2832" s="18" t="str">
        <f t="shared" si="259"/>
        <v/>
      </c>
      <c r="K2832" s="18" t="str">
        <f t="shared" si="260"/>
        <v/>
      </c>
      <c r="N2832" s="23" t="str">
        <f t="shared" si="261"/>
        <v/>
      </c>
    </row>
    <row r="2833" spans="8:14" x14ac:dyDescent="0.25">
      <c r="H2833" s="18" t="str">
        <f t="shared" si="257"/>
        <v/>
      </c>
      <c r="I2833" s="26" t="str">
        <f t="shared" si="258"/>
        <v/>
      </c>
      <c r="J2833" s="18" t="str">
        <f t="shared" si="259"/>
        <v/>
      </c>
      <c r="K2833" s="18" t="str">
        <f t="shared" si="260"/>
        <v/>
      </c>
      <c r="N2833" s="23" t="str">
        <f t="shared" si="261"/>
        <v/>
      </c>
    </row>
    <row r="2834" spans="8:14" x14ac:dyDescent="0.25">
      <c r="H2834" s="18" t="str">
        <f t="shared" si="257"/>
        <v/>
      </c>
      <c r="I2834" s="26" t="str">
        <f t="shared" si="258"/>
        <v/>
      </c>
      <c r="J2834" s="18" t="str">
        <f t="shared" si="259"/>
        <v/>
      </c>
      <c r="K2834" s="18" t="str">
        <f t="shared" si="260"/>
        <v/>
      </c>
      <c r="N2834" s="23" t="str">
        <f t="shared" si="261"/>
        <v/>
      </c>
    </row>
    <row r="2835" spans="8:14" x14ac:dyDescent="0.25">
      <c r="H2835" s="18" t="str">
        <f t="shared" si="257"/>
        <v/>
      </c>
      <c r="I2835" s="26" t="str">
        <f t="shared" si="258"/>
        <v/>
      </c>
      <c r="J2835" s="18" t="str">
        <f t="shared" si="259"/>
        <v/>
      </c>
      <c r="K2835" s="18" t="str">
        <f t="shared" si="260"/>
        <v/>
      </c>
      <c r="N2835" s="23" t="str">
        <f t="shared" si="261"/>
        <v/>
      </c>
    </row>
    <row r="2836" spans="8:14" x14ac:dyDescent="0.25">
      <c r="H2836" s="18" t="str">
        <f t="shared" si="257"/>
        <v/>
      </c>
      <c r="I2836" s="26" t="str">
        <f t="shared" si="258"/>
        <v/>
      </c>
      <c r="J2836" s="18" t="str">
        <f t="shared" si="259"/>
        <v/>
      </c>
      <c r="K2836" s="18" t="str">
        <f t="shared" si="260"/>
        <v/>
      </c>
      <c r="N2836" s="23" t="str">
        <f t="shared" si="261"/>
        <v/>
      </c>
    </row>
    <row r="2837" spans="8:14" x14ac:dyDescent="0.25">
      <c r="H2837" s="18" t="str">
        <f t="shared" si="257"/>
        <v/>
      </c>
      <c r="I2837" s="26" t="str">
        <f t="shared" si="258"/>
        <v/>
      </c>
      <c r="J2837" s="18" t="str">
        <f t="shared" si="259"/>
        <v/>
      </c>
      <c r="K2837" s="18" t="str">
        <f t="shared" si="260"/>
        <v/>
      </c>
      <c r="N2837" s="23" t="str">
        <f t="shared" si="261"/>
        <v/>
      </c>
    </row>
    <row r="2838" spans="8:14" x14ac:dyDescent="0.25">
      <c r="H2838" s="18" t="str">
        <f t="shared" si="257"/>
        <v/>
      </c>
      <c r="I2838" s="26" t="str">
        <f t="shared" si="258"/>
        <v/>
      </c>
      <c r="J2838" s="18" t="str">
        <f t="shared" si="259"/>
        <v/>
      </c>
      <c r="K2838" s="18" t="str">
        <f t="shared" si="260"/>
        <v/>
      </c>
      <c r="N2838" s="23" t="str">
        <f t="shared" si="261"/>
        <v/>
      </c>
    </row>
    <row r="2839" spans="8:14" x14ac:dyDescent="0.25">
      <c r="H2839" s="18" t="str">
        <f t="shared" si="257"/>
        <v/>
      </c>
      <c r="I2839" s="26" t="str">
        <f t="shared" si="258"/>
        <v/>
      </c>
      <c r="J2839" s="18" t="str">
        <f t="shared" si="259"/>
        <v/>
      </c>
      <c r="K2839" s="18" t="str">
        <f t="shared" si="260"/>
        <v/>
      </c>
      <c r="N2839" s="23" t="str">
        <f t="shared" si="261"/>
        <v/>
      </c>
    </row>
    <row r="2840" spans="8:14" x14ac:dyDescent="0.25">
      <c r="H2840" s="18" t="str">
        <f t="shared" si="257"/>
        <v/>
      </c>
      <c r="I2840" s="26" t="str">
        <f t="shared" si="258"/>
        <v/>
      </c>
      <c r="J2840" s="18" t="str">
        <f t="shared" si="259"/>
        <v/>
      </c>
      <c r="K2840" s="18" t="str">
        <f t="shared" si="260"/>
        <v/>
      </c>
      <c r="N2840" s="23" t="str">
        <f t="shared" si="261"/>
        <v/>
      </c>
    </row>
    <row r="2841" spans="8:14" x14ac:dyDescent="0.25">
      <c r="H2841" s="18" t="str">
        <f t="shared" si="257"/>
        <v/>
      </c>
      <c r="I2841" s="26" t="str">
        <f t="shared" si="258"/>
        <v/>
      </c>
      <c r="J2841" s="18" t="str">
        <f t="shared" si="259"/>
        <v/>
      </c>
      <c r="K2841" s="18" t="str">
        <f t="shared" si="260"/>
        <v/>
      </c>
      <c r="N2841" s="23" t="str">
        <f t="shared" si="261"/>
        <v/>
      </c>
    </row>
    <row r="2842" spans="8:14" x14ac:dyDescent="0.25">
      <c r="H2842" s="18" t="str">
        <f t="shared" si="257"/>
        <v/>
      </c>
      <c r="I2842" s="26" t="str">
        <f t="shared" si="258"/>
        <v/>
      </c>
      <c r="J2842" s="18" t="str">
        <f t="shared" si="259"/>
        <v/>
      </c>
      <c r="K2842" s="18" t="str">
        <f t="shared" si="260"/>
        <v/>
      </c>
      <c r="N2842" s="23" t="str">
        <f t="shared" si="261"/>
        <v/>
      </c>
    </row>
    <row r="2843" spans="8:14" x14ac:dyDescent="0.25">
      <c r="H2843" s="18" t="str">
        <f t="shared" si="257"/>
        <v/>
      </c>
      <c r="I2843" s="26" t="str">
        <f t="shared" si="258"/>
        <v/>
      </c>
      <c r="J2843" s="18" t="str">
        <f t="shared" si="259"/>
        <v/>
      </c>
      <c r="K2843" s="18" t="str">
        <f t="shared" si="260"/>
        <v/>
      </c>
      <c r="N2843" s="23" t="str">
        <f t="shared" si="261"/>
        <v/>
      </c>
    </row>
    <row r="2844" spans="8:14" x14ac:dyDescent="0.25">
      <c r="H2844" s="18" t="str">
        <f t="shared" si="257"/>
        <v/>
      </c>
      <c r="I2844" s="26" t="str">
        <f t="shared" si="258"/>
        <v/>
      </c>
      <c r="J2844" s="18" t="str">
        <f t="shared" si="259"/>
        <v/>
      </c>
      <c r="K2844" s="18" t="str">
        <f t="shared" si="260"/>
        <v/>
      </c>
      <c r="N2844" s="23" t="str">
        <f t="shared" si="261"/>
        <v/>
      </c>
    </row>
    <row r="2845" spans="8:14" x14ac:dyDescent="0.25">
      <c r="H2845" s="18" t="str">
        <f t="shared" si="257"/>
        <v/>
      </c>
      <c r="I2845" s="26" t="str">
        <f t="shared" si="258"/>
        <v/>
      </c>
      <c r="J2845" s="18" t="str">
        <f t="shared" si="259"/>
        <v/>
      </c>
      <c r="K2845" s="18" t="str">
        <f t="shared" si="260"/>
        <v/>
      </c>
      <c r="N2845" s="23" t="str">
        <f t="shared" si="261"/>
        <v/>
      </c>
    </row>
    <row r="2846" spans="8:14" x14ac:dyDescent="0.25">
      <c r="H2846" s="18" t="str">
        <f t="shared" si="257"/>
        <v/>
      </c>
      <c r="I2846" s="26" t="str">
        <f t="shared" si="258"/>
        <v/>
      </c>
      <c r="J2846" s="18" t="str">
        <f t="shared" si="259"/>
        <v/>
      </c>
      <c r="K2846" s="18" t="str">
        <f t="shared" si="260"/>
        <v/>
      </c>
      <c r="N2846" s="23" t="str">
        <f t="shared" si="261"/>
        <v/>
      </c>
    </row>
    <row r="2847" spans="8:14" x14ac:dyDescent="0.25">
      <c r="H2847" s="18" t="str">
        <f t="shared" si="257"/>
        <v/>
      </c>
      <c r="I2847" s="26" t="str">
        <f t="shared" si="258"/>
        <v/>
      </c>
      <c r="J2847" s="18" t="str">
        <f t="shared" si="259"/>
        <v/>
      </c>
      <c r="K2847" s="18" t="str">
        <f t="shared" si="260"/>
        <v/>
      </c>
      <c r="N2847" s="23" t="str">
        <f t="shared" si="261"/>
        <v/>
      </c>
    </row>
    <row r="2848" spans="8:14" x14ac:dyDescent="0.25">
      <c r="H2848" s="18" t="str">
        <f t="shared" si="257"/>
        <v/>
      </c>
      <c r="I2848" s="26" t="str">
        <f t="shared" si="258"/>
        <v/>
      </c>
      <c r="J2848" s="18" t="str">
        <f t="shared" si="259"/>
        <v/>
      </c>
      <c r="K2848" s="18" t="str">
        <f t="shared" si="260"/>
        <v/>
      </c>
      <c r="N2848" s="23" t="str">
        <f t="shared" si="261"/>
        <v/>
      </c>
    </row>
    <row r="2849" spans="8:14" x14ac:dyDescent="0.25">
      <c r="H2849" s="18" t="str">
        <f t="shared" si="257"/>
        <v/>
      </c>
      <c r="I2849" s="26" t="str">
        <f t="shared" si="258"/>
        <v/>
      </c>
      <c r="J2849" s="18" t="str">
        <f t="shared" si="259"/>
        <v/>
      </c>
      <c r="K2849" s="18" t="str">
        <f t="shared" si="260"/>
        <v/>
      </c>
      <c r="N2849" s="23" t="str">
        <f t="shared" si="261"/>
        <v/>
      </c>
    </row>
    <row r="2850" spans="8:14" x14ac:dyDescent="0.25">
      <c r="H2850" s="18" t="str">
        <f t="shared" si="257"/>
        <v/>
      </c>
      <c r="I2850" s="26" t="str">
        <f t="shared" si="258"/>
        <v/>
      </c>
      <c r="J2850" s="18" t="str">
        <f t="shared" si="259"/>
        <v/>
      </c>
      <c r="K2850" s="18" t="str">
        <f t="shared" si="260"/>
        <v/>
      </c>
      <c r="N2850" s="23" t="str">
        <f t="shared" si="261"/>
        <v/>
      </c>
    </row>
    <row r="2851" spans="8:14" x14ac:dyDescent="0.25">
      <c r="H2851" s="18" t="str">
        <f t="shared" si="257"/>
        <v/>
      </c>
      <c r="I2851" s="26" t="str">
        <f t="shared" si="258"/>
        <v/>
      </c>
      <c r="J2851" s="18" t="str">
        <f t="shared" si="259"/>
        <v/>
      </c>
      <c r="K2851" s="18" t="str">
        <f t="shared" si="260"/>
        <v/>
      </c>
      <c r="N2851" s="23" t="str">
        <f t="shared" si="261"/>
        <v/>
      </c>
    </row>
    <row r="2852" spans="8:14" x14ac:dyDescent="0.25">
      <c r="H2852" s="18" t="str">
        <f t="shared" si="257"/>
        <v/>
      </c>
      <c r="I2852" s="26" t="str">
        <f t="shared" si="258"/>
        <v/>
      </c>
      <c r="J2852" s="18" t="str">
        <f t="shared" si="259"/>
        <v/>
      </c>
      <c r="K2852" s="18" t="str">
        <f t="shared" si="260"/>
        <v/>
      </c>
      <c r="N2852" s="23" t="str">
        <f t="shared" si="261"/>
        <v/>
      </c>
    </row>
    <row r="2853" spans="8:14" x14ac:dyDescent="0.25">
      <c r="H2853" s="18" t="str">
        <f t="shared" si="257"/>
        <v/>
      </c>
      <c r="I2853" s="26" t="str">
        <f t="shared" si="258"/>
        <v/>
      </c>
      <c r="J2853" s="18" t="str">
        <f t="shared" si="259"/>
        <v/>
      </c>
      <c r="K2853" s="18" t="str">
        <f t="shared" si="260"/>
        <v/>
      </c>
      <c r="N2853" s="23" t="str">
        <f t="shared" si="261"/>
        <v/>
      </c>
    </row>
    <row r="2854" spans="8:14" x14ac:dyDescent="0.25">
      <c r="H2854" s="18" t="str">
        <f t="shared" si="257"/>
        <v/>
      </c>
      <c r="I2854" s="26" t="str">
        <f t="shared" si="258"/>
        <v/>
      </c>
      <c r="J2854" s="18" t="str">
        <f t="shared" si="259"/>
        <v/>
      </c>
      <c r="K2854" s="18" t="str">
        <f t="shared" si="260"/>
        <v/>
      </c>
      <c r="N2854" s="23" t="str">
        <f t="shared" si="261"/>
        <v/>
      </c>
    </row>
    <row r="2855" spans="8:14" x14ac:dyDescent="0.25">
      <c r="H2855" s="18" t="str">
        <f t="shared" si="257"/>
        <v/>
      </c>
      <c r="I2855" s="26" t="str">
        <f t="shared" si="258"/>
        <v/>
      </c>
      <c r="J2855" s="18" t="str">
        <f t="shared" si="259"/>
        <v/>
      </c>
      <c r="K2855" s="18" t="str">
        <f t="shared" si="260"/>
        <v/>
      </c>
      <c r="N2855" s="23" t="str">
        <f t="shared" si="261"/>
        <v/>
      </c>
    </row>
    <row r="2856" spans="8:14" x14ac:dyDescent="0.25">
      <c r="H2856" s="18" t="str">
        <f t="shared" si="257"/>
        <v/>
      </c>
      <c r="I2856" s="26" t="str">
        <f t="shared" si="258"/>
        <v/>
      </c>
      <c r="J2856" s="18" t="str">
        <f t="shared" si="259"/>
        <v/>
      </c>
      <c r="K2856" s="18" t="str">
        <f t="shared" si="260"/>
        <v/>
      </c>
      <c r="N2856" s="23" t="str">
        <f t="shared" si="261"/>
        <v/>
      </c>
    </row>
    <row r="2857" spans="8:14" x14ac:dyDescent="0.25">
      <c r="H2857" s="18" t="str">
        <f t="shared" si="257"/>
        <v/>
      </c>
      <c r="I2857" s="26" t="str">
        <f t="shared" si="258"/>
        <v/>
      </c>
      <c r="J2857" s="18" t="str">
        <f t="shared" si="259"/>
        <v/>
      </c>
      <c r="K2857" s="18" t="str">
        <f t="shared" si="260"/>
        <v/>
      </c>
      <c r="N2857" s="23" t="str">
        <f t="shared" si="261"/>
        <v/>
      </c>
    </row>
    <row r="2858" spans="8:14" x14ac:dyDescent="0.25">
      <c r="H2858" s="18" t="str">
        <f t="shared" si="257"/>
        <v/>
      </c>
      <c r="I2858" s="26" t="str">
        <f t="shared" si="258"/>
        <v/>
      </c>
      <c r="J2858" s="18" t="str">
        <f t="shared" si="259"/>
        <v/>
      </c>
      <c r="K2858" s="18" t="str">
        <f t="shared" si="260"/>
        <v/>
      </c>
      <c r="N2858" s="23" t="str">
        <f t="shared" si="261"/>
        <v/>
      </c>
    </row>
    <row r="2859" spans="8:14" x14ac:dyDescent="0.25">
      <c r="H2859" s="18" t="str">
        <f t="shared" si="257"/>
        <v/>
      </c>
      <c r="I2859" s="26" t="str">
        <f t="shared" si="258"/>
        <v/>
      </c>
      <c r="J2859" s="18" t="str">
        <f t="shared" si="259"/>
        <v/>
      </c>
      <c r="K2859" s="18" t="str">
        <f t="shared" si="260"/>
        <v/>
      </c>
      <c r="N2859" s="23" t="str">
        <f t="shared" si="261"/>
        <v/>
      </c>
    </row>
    <row r="2860" spans="8:14" x14ac:dyDescent="0.25">
      <c r="H2860" s="18" t="str">
        <f t="shared" si="257"/>
        <v/>
      </c>
      <c r="I2860" s="26" t="str">
        <f t="shared" si="258"/>
        <v/>
      </c>
      <c r="J2860" s="18" t="str">
        <f t="shared" si="259"/>
        <v/>
      </c>
      <c r="K2860" s="18" t="str">
        <f t="shared" si="260"/>
        <v/>
      </c>
      <c r="N2860" s="23" t="str">
        <f t="shared" si="261"/>
        <v/>
      </c>
    </row>
    <row r="2861" spans="8:14" x14ac:dyDescent="0.25">
      <c r="H2861" s="18" t="str">
        <f t="shared" si="257"/>
        <v/>
      </c>
      <c r="I2861" s="26" t="str">
        <f t="shared" si="258"/>
        <v/>
      </c>
      <c r="J2861" s="18" t="str">
        <f t="shared" si="259"/>
        <v/>
      </c>
      <c r="K2861" s="18" t="str">
        <f t="shared" si="260"/>
        <v/>
      </c>
      <c r="N2861" s="23" t="str">
        <f t="shared" si="261"/>
        <v/>
      </c>
    </row>
    <row r="2862" spans="8:14" x14ac:dyDescent="0.25">
      <c r="H2862" s="18" t="str">
        <f t="shared" si="257"/>
        <v/>
      </c>
      <c r="I2862" s="26" t="str">
        <f t="shared" si="258"/>
        <v/>
      </c>
      <c r="J2862" s="18" t="str">
        <f t="shared" si="259"/>
        <v/>
      </c>
      <c r="K2862" s="18" t="str">
        <f t="shared" si="260"/>
        <v/>
      </c>
      <c r="N2862" s="23" t="str">
        <f t="shared" si="261"/>
        <v/>
      </c>
    </row>
    <row r="2863" spans="8:14" x14ac:dyDescent="0.25">
      <c r="H2863" s="18" t="str">
        <f t="shared" si="257"/>
        <v/>
      </c>
      <c r="I2863" s="26" t="str">
        <f t="shared" si="258"/>
        <v/>
      </c>
      <c r="J2863" s="18" t="str">
        <f t="shared" si="259"/>
        <v/>
      </c>
      <c r="K2863" s="18" t="str">
        <f t="shared" si="260"/>
        <v/>
      </c>
      <c r="N2863" s="23" t="str">
        <f t="shared" si="261"/>
        <v/>
      </c>
    </row>
    <row r="2864" spans="8:14" x14ac:dyDescent="0.25">
      <c r="H2864" s="18" t="str">
        <f t="shared" si="257"/>
        <v/>
      </c>
      <c r="I2864" s="26" t="str">
        <f t="shared" si="258"/>
        <v/>
      </c>
      <c r="J2864" s="18" t="str">
        <f t="shared" si="259"/>
        <v/>
      </c>
      <c r="K2864" s="18" t="str">
        <f t="shared" si="260"/>
        <v/>
      </c>
      <c r="N2864" s="23" t="str">
        <f t="shared" si="261"/>
        <v/>
      </c>
    </row>
    <row r="2865" spans="8:14" x14ac:dyDescent="0.25">
      <c r="H2865" s="18" t="str">
        <f t="shared" si="257"/>
        <v/>
      </c>
      <c r="I2865" s="26" t="str">
        <f t="shared" si="258"/>
        <v/>
      </c>
      <c r="J2865" s="18" t="str">
        <f t="shared" si="259"/>
        <v/>
      </c>
      <c r="K2865" s="18" t="str">
        <f t="shared" si="260"/>
        <v/>
      </c>
      <c r="N2865" s="23" t="str">
        <f t="shared" si="261"/>
        <v/>
      </c>
    </row>
    <row r="2866" spans="8:14" x14ac:dyDescent="0.25">
      <c r="H2866" s="18" t="str">
        <f t="shared" si="257"/>
        <v/>
      </c>
      <c r="I2866" s="26" t="str">
        <f t="shared" si="258"/>
        <v/>
      </c>
      <c r="J2866" s="18" t="str">
        <f t="shared" si="259"/>
        <v/>
      </c>
      <c r="K2866" s="18" t="str">
        <f t="shared" si="260"/>
        <v/>
      </c>
      <c r="N2866" s="23" t="str">
        <f t="shared" si="261"/>
        <v/>
      </c>
    </row>
    <row r="2867" spans="8:14" x14ac:dyDescent="0.25">
      <c r="H2867" s="18" t="str">
        <f t="shared" si="257"/>
        <v/>
      </c>
      <c r="I2867" s="26" t="str">
        <f t="shared" si="258"/>
        <v/>
      </c>
      <c r="J2867" s="18" t="str">
        <f t="shared" si="259"/>
        <v/>
      </c>
      <c r="K2867" s="18" t="str">
        <f t="shared" si="260"/>
        <v/>
      </c>
      <c r="N2867" s="23" t="str">
        <f t="shared" si="261"/>
        <v/>
      </c>
    </row>
    <row r="2868" spans="8:14" x14ac:dyDescent="0.25">
      <c r="H2868" s="18" t="str">
        <f t="shared" si="257"/>
        <v/>
      </c>
      <c r="I2868" s="26" t="str">
        <f t="shared" si="258"/>
        <v/>
      </c>
      <c r="J2868" s="18" t="str">
        <f t="shared" si="259"/>
        <v/>
      </c>
      <c r="K2868" s="18" t="str">
        <f t="shared" si="260"/>
        <v/>
      </c>
      <c r="N2868" s="23" t="str">
        <f t="shared" si="261"/>
        <v/>
      </c>
    </row>
    <row r="2869" spans="8:14" x14ac:dyDescent="0.25">
      <c r="H2869" s="18" t="str">
        <f t="shared" si="257"/>
        <v/>
      </c>
      <c r="I2869" s="26" t="str">
        <f t="shared" si="258"/>
        <v/>
      </c>
      <c r="J2869" s="18" t="str">
        <f t="shared" si="259"/>
        <v/>
      </c>
      <c r="K2869" s="18" t="str">
        <f t="shared" si="260"/>
        <v/>
      </c>
      <c r="N2869" s="23" t="str">
        <f t="shared" si="261"/>
        <v/>
      </c>
    </row>
    <row r="2870" spans="8:14" x14ac:dyDescent="0.25">
      <c r="H2870" s="18" t="str">
        <f t="shared" si="257"/>
        <v/>
      </c>
      <c r="I2870" s="26" t="str">
        <f t="shared" si="258"/>
        <v/>
      </c>
      <c r="J2870" s="18" t="str">
        <f t="shared" si="259"/>
        <v/>
      </c>
      <c r="K2870" s="18" t="str">
        <f t="shared" si="260"/>
        <v/>
      </c>
      <c r="N2870" s="23" t="str">
        <f t="shared" si="261"/>
        <v/>
      </c>
    </row>
    <row r="2871" spans="8:14" x14ac:dyDescent="0.25">
      <c r="H2871" s="18" t="str">
        <f t="shared" si="257"/>
        <v/>
      </c>
      <c r="I2871" s="26" t="str">
        <f t="shared" si="258"/>
        <v/>
      </c>
      <c r="J2871" s="18" t="str">
        <f t="shared" si="259"/>
        <v/>
      </c>
      <c r="K2871" s="18" t="str">
        <f t="shared" si="260"/>
        <v/>
      </c>
      <c r="N2871" s="23" t="str">
        <f t="shared" si="261"/>
        <v/>
      </c>
    </row>
    <row r="2872" spans="8:14" x14ac:dyDescent="0.25">
      <c r="H2872" s="18" t="str">
        <f t="shared" si="257"/>
        <v/>
      </c>
      <c r="I2872" s="26" t="str">
        <f t="shared" si="258"/>
        <v/>
      </c>
      <c r="J2872" s="18" t="str">
        <f t="shared" si="259"/>
        <v/>
      </c>
      <c r="K2872" s="18" t="str">
        <f t="shared" si="260"/>
        <v/>
      </c>
      <c r="N2872" s="23" t="str">
        <f t="shared" si="261"/>
        <v/>
      </c>
    </row>
    <row r="2873" spans="8:14" x14ac:dyDescent="0.25">
      <c r="H2873" s="18" t="str">
        <f t="shared" si="257"/>
        <v/>
      </c>
      <c r="I2873" s="26" t="str">
        <f t="shared" si="258"/>
        <v/>
      </c>
      <c r="J2873" s="18" t="str">
        <f t="shared" si="259"/>
        <v/>
      </c>
      <c r="K2873" s="18" t="str">
        <f t="shared" si="260"/>
        <v/>
      </c>
      <c r="N2873" s="23" t="str">
        <f t="shared" si="261"/>
        <v/>
      </c>
    </row>
    <row r="2874" spans="8:14" x14ac:dyDescent="0.25">
      <c r="H2874" s="18" t="str">
        <f t="shared" si="257"/>
        <v/>
      </c>
      <c r="I2874" s="26" t="str">
        <f t="shared" si="258"/>
        <v/>
      </c>
      <c r="J2874" s="18" t="str">
        <f t="shared" si="259"/>
        <v/>
      </c>
      <c r="K2874" s="18" t="str">
        <f t="shared" si="260"/>
        <v/>
      </c>
      <c r="N2874" s="23" t="str">
        <f t="shared" si="261"/>
        <v/>
      </c>
    </row>
    <row r="2875" spans="8:14" x14ac:dyDescent="0.25">
      <c r="H2875" s="18" t="str">
        <f t="shared" si="257"/>
        <v/>
      </c>
      <c r="I2875" s="26" t="str">
        <f t="shared" si="258"/>
        <v/>
      </c>
      <c r="J2875" s="18" t="str">
        <f t="shared" si="259"/>
        <v/>
      </c>
      <c r="K2875" s="18" t="str">
        <f t="shared" si="260"/>
        <v/>
      </c>
      <c r="N2875" s="23" t="str">
        <f t="shared" si="261"/>
        <v/>
      </c>
    </row>
    <row r="2876" spans="8:14" x14ac:dyDescent="0.25">
      <c r="H2876" s="18" t="str">
        <f t="shared" si="257"/>
        <v/>
      </c>
      <c r="I2876" s="26" t="str">
        <f t="shared" si="258"/>
        <v/>
      </c>
      <c r="J2876" s="18" t="str">
        <f t="shared" si="259"/>
        <v/>
      </c>
      <c r="K2876" s="18" t="str">
        <f t="shared" si="260"/>
        <v/>
      </c>
      <c r="N2876" s="23" t="str">
        <f t="shared" si="261"/>
        <v/>
      </c>
    </row>
    <row r="2877" spans="8:14" x14ac:dyDescent="0.25">
      <c r="H2877" s="18" t="str">
        <f t="shared" si="257"/>
        <v/>
      </c>
      <c r="I2877" s="26" t="str">
        <f t="shared" si="258"/>
        <v/>
      </c>
      <c r="J2877" s="18" t="str">
        <f t="shared" si="259"/>
        <v/>
      </c>
      <c r="K2877" s="18" t="str">
        <f t="shared" si="260"/>
        <v/>
      </c>
      <c r="N2877" s="23" t="str">
        <f t="shared" si="261"/>
        <v/>
      </c>
    </row>
    <row r="2878" spans="8:14" x14ac:dyDescent="0.25">
      <c r="H2878" s="18" t="str">
        <f t="shared" si="257"/>
        <v/>
      </c>
      <c r="I2878" s="26" t="str">
        <f t="shared" si="258"/>
        <v/>
      </c>
      <c r="J2878" s="18" t="str">
        <f t="shared" si="259"/>
        <v/>
      </c>
      <c r="K2878" s="18" t="str">
        <f t="shared" si="260"/>
        <v/>
      </c>
      <c r="N2878" s="23" t="str">
        <f t="shared" si="261"/>
        <v/>
      </c>
    </row>
    <row r="2879" spans="8:14" x14ac:dyDescent="0.25">
      <c r="H2879" s="18" t="str">
        <f t="shared" si="257"/>
        <v/>
      </c>
      <c r="I2879" s="26" t="str">
        <f t="shared" si="258"/>
        <v/>
      </c>
      <c r="J2879" s="18" t="str">
        <f t="shared" si="259"/>
        <v/>
      </c>
      <c r="K2879" s="18" t="str">
        <f t="shared" si="260"/>
        <v/>
      </c>
      <c r="N2879" s="23" t="str">
        <f t="shared" si="261"/>
        <v/>
      </c>
    </row>
    <row r="2880" spans="8:14" x14ac:dyDescent="0.25">
      <c r="H2880" s="18" t="str">
        <f t="shared" si="257"/>
        <v/>
      </c>
      <c r="I2880" s="26" t="str">
        <f t="shared" si="258"/>
        <v/>
      </c>
      <c r="J2880" s="18" t="str">
        <f t="shared" si="259"/>
        <v/>
      </c>
      <c r="K2880" s="18" t="str">
        <f t="shared" si="260"/>
        <v/>
      </c>
      <c r="N2880" s="23" t="str">
        <f t="shared" si="261"/>
        <v/>
      </c>
    </row>
    <row r="2881" spans="8:14" x14ac:dyDescent="0.25">
      <c r="H2881" s="18" t="str">
        <f t="shared" si="257"/>
        <v/>
      </c>
      <c r="I2881" s="26" t="str">
        <f t="shared" si="258"/>
        <v/>
      </c>
      <c r="J2881" s="18" t="str">
        <f t="shared" si="259"/>
        <v/>
      </c>
      <c r="K2881" s="18" t="str">
        <f t="shared" si="260"/>
        <v/>
      </c>
      <c r="N2881" s="23" t="str">
        <f t="shared" si="261"/>
        <v/>
      </c>
    </row>
    <row r="2882" spans="8:14" x14ac:dyDescent="0.25">
      <c r="H2882" s="18" t="str">
        <f t="shared" si="257"/>
        <v/>
      </c>
      <c r="I2882" s="26" t="str">
        <f t="shared" si="258"/>
        <v/>
      </c>
      <c r="J2882" s="18" t="str">
        <f t="shared" si="259"/>
        <v/>
      </c>
      <c r="K2882" s="18" t="str">
        <f t="shared" si="260"/>
        <v/>
      </c>
      <c r="N2882" s="23" t="str">
        <f t="shared" si="261"/>
        <v/>
      </c>
    </row>
    <row r="2883" spans="8:14" x14ac:dyDescent="0.25">
      <c r="H2883" s="18" t="str">
        <f t="shared" si="257"/>
        <v/>
      </c>
      <c r="I2883" s="26" t="str">
        <f t="shared" si="258"/>
        <v/>
      </c>
      <c r="J2883" s="18" t="str">
        <f t="shared" si="259"/>
        <v/>
      </c>
      <c r="K2883" s="18" t="str">
        <f t="shared" si="260"/>
        <v/>
      </c>
      <c r="N2883" s="23" t="str">
        <f t="shared" si="261"/>
        <v/>
      </c>
    </row>
    <row r="2884" spans="8:14" x14ac:dyDescent="0.25">
      <c r="H2884" s="18" t="str">
        <f t="shared" ref="H2884:H2947" si="262">IF(OR($E2884="",$G2884=""),"",$E2884*$G2884)</f>
        <v/>
      </c>
      <c r="I2884" s="26" t="str">
        <f t="shared" ref="I2884:I2947" si="263">IF($F2884="","",IFERROR(INDEX(CurRate,MATCH($F2884,CurCode,0)),""))</f>
        <v/>
      </c>
      <c r="J2884" s="18" t="str">
        <f t="shared" ref="J2884:J2947" si="264">IF(OR($G2884="",$I2884="",$I2884=0),"",$G2884/$I2884)</f>
        <v/>
      </c>
      <c r="K2884" s="18" t="str">
        <f t="shared" ref="K2884:K2947" si="265">IF(OR($E2884="",$J2884=""),"",$E2884*$J2884)</f>
        <v/>
      </c>
      <c r="N2884" s="23" t="str">
        <f t="shared" ref="N2884:N2947" si="266">IF($A2884="","",$A2884*100000+ROW())</f>
        <v/>
      </c>
    </row>
    <row r="2885" spans="8:14" x14ac:dyDescent="0.25">
      <c r="H2885" s="18" t="str">
        <f t="shared" si="262"/>
        <v/>
      </c>
      <c r="I2885" s="26" t="str">
        <f t="shared" si="263"/>
        <v/>
      </c>
      <c r="J2885" s="18" t="str">
        <f t="shared" si="264"/>
        <v/>
      </c>
      <c r="K2885" s="18" t="str">
        <f t="shared" si="265"/>
        <v/>
      </c>
      <c r="N2885" s="23" t="str">
        <f t="shared" si="266"/>
        <v/>
      </c>
    </row>
    <row r="2886" spans="8:14" x14ac:dyDescent="0.25">
      <c r="H2886" s="18" t="str">
        <f t="shared" si="262"/>
        <v/>
      </c>
      <c r="I2886" s="26" t="str">
        <f t="shared" si="263"/>
        <v/>
      </c>
      <c r="J2886" s="18" t="str">
        <f t="shared" si="264"/>
        <v/>
      </c>
      <c r="K2886" s="18" t="str">
        <f t="shared" si="265"/>
        <v/>
      </c>
      <c r="N2886" s="23" t="str">
        <f t="shared" si="266"/>
        <v/>
      </c>
    </row>
    <row r="2887" spans="8:14" x14ac:dyDescent="0.25">
      <c r="H2887" s="18" t="str">
        <f t="shared" si="262"/>
        <v/>
      </c>
      <c r="I2887" s="26" t="str">
        <f t="shared" si="263"/>
        <v/>
      </c>
      <c r="J2887" s="18" t="str">
        <f t="shared" si="264"/>
        <v/>
      </c>
      <c r="K2887" s="18" t="str">
        <f t="shared" si="265"/>
        <v/>
      </c>
      <c r="N2887" s="23" t="str">
        <f t="shared" si="266"/>
        <v/>
      </c>
    </row>
    <row r="2888" spans="8:14" x14ac:dyDescent="0.25">
      <c r="H2888" s="18" t="str">
        <f t="shared" si="262"/>
        <v/>
      </c>
      <c r="I2888" s="26" t="str">
        <f t="shared" si="263"/>
        <v/>
      </c>
      <c r="J2888" s="18" t="str">
        <f t="shared" si="264"/>
        <v/>
      </c>
      <c r="K2888" s="18" t="str">
        <f t="shared" si="265"/>
        <v/>
      </c>
      <c r="N2888" s="23" t="str">
        <f t="shared" si="266"/>
        <v/>
      </c>
    </row>
    <row r="2889" spans="8:14" x14ac:dyDescent="0.25">
      <c r="H2889" s="18" t="str">
        <f t="shared" si="262"/>
        <v/>
      </c>
      <c r="I2889" s="26" t="str">
        <f t="shared" si="263"/>
        <v/>
      </c>
      <c r="J2889" s="18" t="str">
        <f t="shared" si="264"/>
        <v/>
      </c>
      <c r="K2889" s="18" t="str">
        <f t="shared" si="265"/>
        <v/>
      </c>
      <c r="N2889" s="23" t="str">
        <f t="shared" si="266"/>
        <v/>
      </c>
    </row>
    <row r="2890" spans="8:14" x14ac:dyDescent="0.25">
      <c r="H2890" s="18" t="str">
        <f t="shared" si="262"/>
        <v/>
      </c>
      <c r="I2890" s="26" t="str">
        <f t="shared" si="263"/>
        <v/>
      </c>
      <c r="J2890" s="18" t="str">
        <f t="shared" si="264"/>
        <v/>
      </c>
      <c r="K2890" s="18" t="str">
        <f t="shared" si="265"/>
        <v/>
      </c>
      <c r="N2890" s="23" t="str">
        <f t="shared" si="266"/>
        <v/>
      </c>
    </row>
    <row r="2891" spans="8:14" x14ac:dyDescent="0.25">
      <c r="H2891" s="18" t="str">
        <f t="shared" si="262"/>
        <v/>
      </c>
      <c r="I2891" s="26" t="str">
        <f t="shared" si="263"/>
        <v/>
      </c>
      <c r="J2891" s="18" t="str">
        <f t="shared" si="264"/>
        <v/>
      </c>
      <c r="K2891" s="18" t="str">
        <f t="shared" si="265"/>
        <v/>
      </c>
      <c r="N2891" s="23" t="str">
        <f t="shared" si="266"/>
        <v/>
      </c>
    </row>
    <row r="2892" spans="8:14" x14ac:dyDescent="0.25">
      <c r="H2892" s="18" t="str">
        <f t="shared" si="262"/>
        <v/>
      </c>
      <c r="I2892" s="26" t="str">
        <f t="shared" si="263"/>
        <v/>
      </c>
      <c r="J2892" s="18" t="str">
        <f t="shared" si="264"/>
        <v/>
      </c>
      <c r="K2892" s="18" t="str">
        <f t="shared" si="265"/>
        <v/>
      </c>
      <c r="N2892" s="23" t="str">
        <f t="shared" si="266"/>
        <v/>
      </c>
    </row>
    <row r="2893" spans="8:14" x14ac:dyDescent="0.25">
      <c r="H2893" s="18" t="str">
        <f t="shared" si="262"/>
        <v/>
      </c>
      <c r="I2893" s="26" t="str">
        <f t="shared" si="263"/>
        <v/>
      </c>
      <c r="J2893" s="18" t="str">
        <f t="shared" si="264"/>
        <v/>
      </c>
      <c r="K2893" s="18" t="str">
        <f t="shared" si="265"/>
        <v/>
      </c>
      <c r="N2893" s="23" t="str">
        <f t="shared" si="266"/>
        <v/>
      </c>
    </row>
    <row r="2894" spans="8:14" x14ac:dyDescent="0.25">
      <c r="H2894" s="18" t="str">
        <f t="shared" si="262"/>
        <v/>
      </c>
      <c r="I2894" s="26" t="str">
        <f t="shared" si="263"/>
        <v/>
      </c>
      <c r="J2894" s="18" t="str">
        <f t="shared" si="264"/>
        <v/>
      </c>
      <c r="K2894" s="18" t="str">
        <f t="shared" si="265"/>
        <v/>
      </c>
      <c r="N2894" s="23" t="str">
        <f t="shared" si="266"/>
        <v/>
      </c>
    </row>
    <row r="2895" spans="8:14" x14ac:dyDescent="0.25">
      <c r="H2895" s="18" t="str">
        <f t="shared" si="262"/>
        <v/>
      </c>
      <c r="I2895" s="26" t="str">
        <f t="shared" si="263"/>
        <v/>
      </c>
      <c r="J2895" s="18" t="str">
        <f t="shared" si="264"/>
        <v/>
      </c>
      <c r="K2895" s="18" t="str">
        <f t="shared" si="265"/>
        <v/>
      </c>
      <c r="N2895" s="23" t="str">
        <f t="shared" si="266"/>
        <v/>
      </c>
    </row>
    <row r="2896" spans="8:14" x14ac:dyDescent="0.25">
      <c r="H2896" s="18" t="str">
        <f t="shared" si="262"/>
        <v/>
      </c>
      <c r="I2896" s="26" t="str">
        <f t="shared" si="263"/>
        <v/>
      </c>
      <c r="J2896" s="18" t="str">
        <f t="shared" si="264"/>
        <v/>
      </c>
      <c r="K2896" s="18" t="str">
        <f t="shared" si="265"/>
        <v/>
      </c>
      <c r="N2896" s="23" t="str">
        <f t="shared" si="266"/>
        <v/>
      </c>
    </row>
    <row r="2897" spans="8:14" x14ac:dyDescent="0.25">
      <c r="H2897" s="18" t="str">
        <f t="shared" si="262"/>
        <v/>
      </c>
      <c r="I2897" s="26" t="str">
        <f t="shared" si="263"/>
        <v/>
      </c>
      <c r="J2897" s="18" t="str">
        <f t="shared" si="264"/>
        <v/>
      </c>
      <c r="K2897" s="18" t="str">
        <f t="shared" si="265"/>
        <v/>
      </c>
      <c r="N2897" s="23" t="str">
        <f t="shared" si="266"/>
        <v/>
      </c>
    </row>
    <row r="2898" spans="8:14" x14ac:dyDescent="0.25">
      <c r="H2898" s="18" t="str">
        <f t="shared" si="262"/>
        <v/>
      </c>
      <c r="I2898" s="26" t="str">
        <f t="shared" si="263"/>
        <v/>
      </c>
      <c r="J2898" s="18" t="str">
        <f t="shared" si="264"/>
        <v/>
      </c>
      <c r="K2898" s="18" t="str">
        <f t="shared" si="265"/>
        <v/>
      </c>
      <c r="N2898" s="23" t="str">
        <f t="shared" si="266"/>
        <v/>
      </c>
    </row>
    <row r="2899" spans="8:14" x14ac:dyDescent="0.25">
      <c r="H2899" s="18" t="str">
        <f t="shared" si="262"/>
        <v/>
      </c>
      <c r="I2899" s="26" t="str">
        <f t="shared" si="263"/>
        <v/>
      </c>
      <c r="J2899" s="18" t="str">
        <f t="shared" si="264"/>
        <v/>
      </c>
      <c r="K2899" s="18" t="str">
        <f t="shared" si="265"/>
        <v/>
      </c>
      <c r="N2899" s="23" t="str">
        <f t="shared" si="266"/>
        <v/>
      </c>
    </row>
    <row r="2900" spans="8:14" x14ac:dyDescent="0.25">
      <c r="H2900" s="18" t="str">
        <f t="shared" si="262"/>
        <v/>
      </c>
      <c r="I2900" s="26" t="str">
        <f t="shared" si="263"/>
        <v/>
      </c>
      <c r="J2900" s="18" t="str">
        <f t="shared" si="264"/>
        <v/>
      </c>
      <c r="K2900" s="18" t="str">
        <f t="shared" si="265"/>
        <v/>
      </c>
      <c r="N2900" s="23" t="str">
        <f t="shared" si="266"/>
        <v/>
      </c>
    </row>
    <row r="2901" spans="8:14" x14ac:dyDescent="0.25">
      <c r="H2901" s="18" t="str">
        <f t="shared" si="262"/>
        <v/>
      </c>
      <c r="I2901" s="26" t="str">
        <f t="shared" si="263"/>
        <v/>
      </c>
      <c r="J2901" s="18" t="str">
        <f t="shared" si="264"/>
        <v/>
      </c>
      <c r="K2901" s="18" t="str">
        <f t="shared" si="265"/>
        <v/>
      </c>
      <c r="N2901" s="23" t="str">
        <f t="shared" si="266"/>
        <v/>
      </c>
    </row>
    <row r="2902" spans="8:14" x14ac:dyDescent="0.25">
      <c r="H2902" s="18" t="str">
        <f t="shared" si="262"/>
        <v/>
      </c>
      <c r="I2902" s="26" t="str">
        <f t="shared" si="263"/>
        <v/>
      </c>
      <c r="J2902" s="18" t="str">
        <f t="shared" si="264"/>
        <v/>
      </c>
      <c r="K2902" s="18" t="str">
        <f t="shared" si="265"/>
        <v/>
      </c>
      <c r="N2902" s="23" t="str">
        <f t="shared" si="266"/>
        <v/>
      </c>
    </row>
    <row r="2903" spans="8:14" x14ac:dyDescent="0.25">
      <c r="H2903" s="18" t="str">
        <f t="shared" si="262"/>
        <v/>
      </c>
      <c r="I2903" s="26" t="str">
        <f t="shared" si="263"/>
        <v/>
      </c>
      <c r="J2903" s="18" t="str">
        <f t="shared" si="264"/>
        <v/>
      </c>
      <c r="K2903" s="18" t="str">
        <f t="shared" si="265"/>
        <v/>
      </c>
      <c r="N2903" s="23" t="str">
        <f t="shared" si="266"/>
        <v/>
      </c>
    </row>
    <row r="2904" spans="8:14" x14ac:dyDescent="0.25">
      <c r="H2904" s="18" t="str">
        <f t="shared" si="262"/>
        <v/>
      </c>
      <c r="I2904" s="26" t="str">
        <f t="shared" si="263"/>
        <v/>
      </c>
      <c r="J2904" s="18" t="str">
        <f t="shared" si="264"/>
        <v/>
      </c>
      <c r="K2904" s="18" t="str">
        <f t="shared" si="265"/>
        <v/>
      </c>
      <c r="N2904" s="23" t="str">
        <f t="shared" si="266"/>
        <v/>
      </c>
    </row>
    <row r="2905" spans="8:14" x14ac:dyDescent="0.25">
      <c r="H2905" s="18" t="str">
        <f t="shared" si="262"/>
        <v/>
      </c>
      <c r="I2905" s="26" t="str">
        <f t="shared" si="263"/>
        <v/>
      </c>
      <c r="J2905" s="18" t="str">
        <f t="shared" si="264"/>
        <v/>
      </c>
      <c r="K2905" s="18" t="str">
        <f t="shared" si="265"/>
        <v/>
      </c>
      <c r="N2905" s="23" t="str">
        <f t="shared" si="266"/>
        <v/>
      </c>
    </row>
    <row r="2906" spans="8:14" x14ac:dyDescent="0.25">
      <c r="H2906" s="18" t="str">
        <f t="shared" si="262"/>
        <v/>
      </c>
      <c r="I2906" s="26" t="str">
        <f t="shared" si="263"/>
        <v/>
      </c>
      <c r="J2906" s="18" t="str">
        <f t="shared" si="264"/>
        <v/>
      </c>
      <c r="K2906" s="18" t="str">
        <f t="shared" si="265"/>
        <v/>
      </c>
      <c r="N2906" s="23" t="str">
        <f t="shared" si="266"/>
        <v/>
      </c>
    </row>
    <row r="2907" spans="8:14" x14ac:dyDescent="0.25">
      <c r="H2907" s="18" t="str">
        <f t="shared" si="262"/>
        <v/>
      </c>
      <c r="I2907" s="26" t="str">
        <f t="shared" si="263"/>
        <v/>
      </c>
      <c r="J2907" s="18" t="str">
        <f t="shared" si="264"/>
        <v/>
      </c>
      <c r="K2907" s="18" t="str">
        <f t="shared" si="265"/>
        <v/>
      </c>
      <c r="N2907" s="23" t="str">
        <f t="shared" si="266"/>
        <v/>
      </c>
    </row>
    <row r="2908" spans="8:14" x14ac:dyDescent="0.25">
      <c r="H2908" s="18" t="str">
        <f t="shared" si="262"/>
        <v/>
      </c>
      <c r="I2908" s="26" t="str">
        <f t="shared" si="263"/>
        <v/>
      </c>
      <c r="J2908" s="18" t="str">
        <f t="shared" si="264"/>
        <v/>
      </c>
      <c r="K2908" s="18" t="str">
        <f t="shared" si="265"/>
        <v/>
      </c>
      <c r="N2908" s="23" t="str">
        <f t="shared" si="266"/>
        <v/>
      </c>
    </row>
    <row r="2909" spans="8:14" x14ac:dyDescent="0.25">
      <c r="H2909" s="18" t="str">
        <f t="shared" si="262"/>
        <v/>
      </c>
      <c r="I2909" s="26" t="str">
        <f t="shared" si="263"/>
        <v/>
      </c>
      <c r="J2909" s="18" t="str">
        <f t="shared" si="264"/>
        <v/>
      </c>
      <c r="K2909" s="18" t="str">
        <f t="shared" si="265"/>
        <v/>
      </c>
      <c r="N2909" s="23" t="str">
        <f t="shared" si="266"/>
        <v/>
      </c>
    </row>
    <row r="2910" spans="8:14" x14ac:dyDescent="0.25">
      <c r="H2910" s="18" t="str">
        <f t="shared" si="262"/>
        <v/>
      </c>
      <c r="I2910" s="26" t="str">
        <f t="shared" si="263"/>
        <v/>
      </c>
      <c r="J2910" s="18" t="str">
        <f t="shared" si="264"/>
        <v/>
      </c>
      <c r="K2910" s="18" t="str">
        <f t="shared" si="265"/>
        <v/>
      </c>
      <c r="N2910" s="23" t="str">
        <f t="shared" si="266"/>
        <v/>
      </c>
    </row>
    <row r="2911" spans="8:14" x14ac:dyDescent="0.25">
      <c r="H2911" s="18" t="str">
        <f t="shared" si="262"/>
        <v/>
      </c>
      <c r="I2911" s="26" t="str">
        <f t="shared" si="263"/>
        <v/>
      </c>
      <c r="J2911" s="18" t="str">
        <f t="shared" si="264"/>
        <v/>
      </c>
      <c r="K2911" s="18" t="str">
        <f t="shared" si="265"/>
        <v/>
      </c>
      <c r="N2911" s="23" t="str">
        <f t="shared" si="266"/>
        <v/>
      </c>
    </row>
    <row r="2912" spans="8:14" x14ac:dyDescent="0.25">
      <c r="H2912" s="18" t="str">
        <f t="shared" si="262"/>
        <v/>
      </c>
      <c r="I2912" s="26" t="str">
        <f t="shared" si="263"/>
        <v/>
      </c>
      <c r="J2912" s="18" t="str">
        <f t="shared" si="264"/>
        <v/>
      </c>
      <c r="K2912" s="18" t="str">
        <f t="shared" si="265"/>
        <v/>
      </c>
      <c r="N2912" s="23" t="str">
        <f t="shared" si="266"/>
        <v/>
      </c>
    </row>
    <row r="2913" spans="8:14" x14ac:dyDescent="0.25">
      <c r="H2913" s="18" t="str">
        <f t="shared" si="262"/>
        <v/>
      </c>
      <c r="I2913" s="26" t="str">
        <f t="shared" si="263"/>
        <v/>
      </c>
      <c r="J2913" s="18" t="str">
        <f t="shared" si="264"/>
        <v/>
      </c>
      <c r="K2913" s="18" t="str">
        <f t="shared" si="265"/>
        <v/>
      </c>
      <c r="N2913" s="23" t="str">
        <f t="shared" si="266"/>
        <v/>
      </c>
    </row>
    <row r="2914" spans="8:14" x14ac:dyDescent="0.25">
      <c r="H2914" s="18" t="str">
        <f t="shared" si="262"/>
        <v/>
      </c>
      <c r="I2914" s="26" t="str">
        <f t="shared" si="263"/>
        <v/>
      </c>
      <c r="J2914" s="18" t="str">
        <f t="shared" si="264"/>
        <v/>
      </c>
      <c r="K2914" s="18" t="str">
        <f t="shared" si="265"/>
        <v/>
      </c>
      <c r="N2914" s="23" t="str">
        <f t="shared" si="266"/>
        <v/>
      </c>
    </row>
    <row r="2915" spans="8:14" x14ac:dyDescent="0.25">
      <c r="H2915" s="18" t="str">
        <f t="shared" si="262"/>
        <v/>
      </c>
      <c r="I2915" s="26" t="str">
        <f t="shared" si="263"/>
        <v/>
      </c>
      <c r="J2915" s="18" t="str">
        <f t="shared" si="264"/>
        <v/>
      </c>
      <c r="K2915" s="18" t="str">
        <f t="shared" si="265"/>
        <v/>
      </c>
      <c r="N2915" s="23" t="str">
        <f t="shared" si="266"/>
        <v/>
      </c>
    </row>
    <row r="2916" spans="8:14" x14ac:dyDescent="0.25">
      <c r="H2916" s="18" t="str">
        <f t="shared" si="262"/>
        <v/>
      </c>
      <c r="I2916" s="26" t="str">
        <f t="shared" si="263"/>
        <v/>
      </c>
      <c r="J2916" s="18" t="str">
        <f t="shared" si="264"/>
        <v/>
      </c>
      <c r="K2916" s="18" t="str">
        <f t="shared" si="265"/>
        <v/>
      </c>
      <c r="N2916" s="23" t="str">
        <f t="shared" si="266"/>
        <v/>
      </c>
    </row>
    <row r="2917" spans="8:14" x14ac:dyDescent="0.25">
      <c r="H2917" s="18" t="str">
        <f t="shared" si="262"/>
        <v/>
      </c>
      <c r="I2917" s="26" t="str">
        <f t="shared" si="263"/>
        <v/>
      </c>
      <c r="J2917" s="18" t="str">
        <f t="shared" si="264"/>
        <v/>
      </c>
      <c r="K2917" s="18" t="str">
        <f t="shared" si="265"/>
        <v/>
      </c>
      <c r="N2917" s="23" t="str">
        <f t="shared" si="266"/>
        <v/>
      </c>
    </row>
    <row r="2918" spans="8:14" x14ac:dyDescent="0.25">
      <c r="H2918" s="18" t="str">
        <f t="shared" si="262"/>
        <v/>
      </c>
      <c r="I2918" s="26" t="str">
        <f t="shared" si="263"/>
        <v/>
      </c>
      <c r="J2918" s="18" t="str">
        <f t="shared" si="264"/>
        <v/>
      </c>
      <c r="K2918" s="18" t="str">
        <f t="shared" si="265"/>
        <v/>
      </c>
      <c r="N2918" s="23" t="str">
        <f t="shared" si="266"/>
        <v/>
      </c>
    </row>
    <row r="2919" spans="8:14" x14ac:dyDescent="0.25">
      <c r="H2919" s="18" t="str">
        <f t="shared" si="262"/>
        <v/>
      </c>
      <c r="I2919" s="26" t="str">
        <f t="shared" si="263"/>
        <v/>
      </c>
      <c r="J2919" s="18" t="str">
        <f t="shared" si="264"/>
        <v/>
      </c>
      <c r="K2919" s="18" t="str">
        <f t="shared" si="265"/>
        <v/>
      </c>
      <c r="N2919" s="23" t="str">
        <f t="shared" si="266"/>
        <v/>
      </c>
    </row>
    <row r="2920" spans="8:14" x14ac:dyDescent="0.25">
      <c r="H2920" s="18" t="str">
        <f t="shared" si="262"/>
        <v/>
      </c>
      <c r="I2920" s="26" t="str">
        <f t="shared" si="263"/>
        <v/>
      </c>
      <c r="J2920" s="18" t="str">
        <f t="shared" si="264"/>
        <v/>
      </c>
      <c r="K2920" s="18" t="str">
        <f t="shared" si="265"/>
        <v/>
      </c>
      <c r="N2920" s="23" t="str">
        <f t="shared" si="266"/>
        <v/>
      </c>
    </row>
    <row r="2921" spans="8:14" x14ac:dyDescent="0.25">
      <c r="H2921" s="18" t="str">
        <f t="shared" si="262"/>
        <v/>
      </c>
      <c r="I2921" s="26" t="str">
        <f t="shared" si="263"/>
        <v/>
      </c>
      <c r="J2921" s="18" t="str">
        <f t="shared" si="264"/>
        <v/>
      </c>
      <c r="K2921" s="18" t="str">
        <f t="shared" si="265"/>
        <v/>
      </c>
      <c r="N2921" s="23" t="str">
        <f t="shared" si="266"/>
        <v/>
      </c>
    </row>
    <row r="2922" spans="8:14" x14ac:dyDescent="0.25">
      <c r="H2922" s="18" t="str">
        <f t="shared" si="262"/>
        <v/>
      </c>
      <c r="I2922" s="26" t="str">
        <f t="shared" si="263"/>
        <v/>
      </c>
      <c r="J2922" s="18" t="str">
        <f t="shared" si="264"/>
        <v/>
      </c>
      <c r="K2922" s="18" t="str">
        <f t="shared" si="265"/>
        <v/>
      </c>
      <c r="N2922" s="23" t="str">
        <f t="shared" si="266"/>
        <v/>
      </c>
    </row>
    <row r="2923" spans="8:14" x14ac:dyDescent="0.25">
      <c r="H2923" s="18" t="str">
        <f t="shared" si="262"/>
        <v/>
      </c>
      <c r="I2923" s="26" t="str">
        <f t="shared" si="263"/>
        <v/>
      </c>
      <c r="J2923" s="18" t="str">
        <f t="shared" si="264"/>
        <v/>
      </c>
      <c r="K2923" s="18" t="str">
        <f t="shared" si="265"/>
        <v/>
      </c>
      <c r="N2923" s="23" t="str">
        <f t="shared" si="266"/>
        <v/>
      </c>
    </row>
    <row r="2924" spans="8:14" x14ac:dyDescent="0.25">
      <c r="H2924" s="18" t="str">
        <f t="shared" si="262"/>
        <v/>
      </c>
      <c r="I2924" s="26" t="str">
        <f t="shared" si="263"/>
        <v/>
      </c>
      <c r="J2924" s="18" t="str">
        <f t="shared" si="264"/>
        <v/>
      </c>
      <c r="K2924" s="18" t="str">
        <f t="shared" si="265"/>
        <v/>
      </c>
      <c r="N2924" s="23" t="str">
        <f t="shared" si="266"/>
        <v/>
      </c>
    </row>
    <row r="2925" spans="8:14" x14ac:dyDescent="0.25">
      <c r="H2925" s="18" t="str">
        <f t="shared" si="262"/>
        <v/>
      </c>
      <c r="I2925" s="26" t="str">
        <f t="shared" si="263"/>
        <v/>
      </c>
      <c r="J2925" s="18" t="str">
        <f t="shared" si="264"/>
        <v/>
      </c>
      <c r="K2925" s="18" t="str">
        <f t="shared" si="265"/>
        <v/>
      </c>
      <c r="N2925" s="23" t="str">
        <f t="shared" si="266"/>
        <v/>
      </c>
    </row>
    <row r="2926" spans="8:14" x14ac:dyDescent="0.25">
      <c r="H2926" s="18" t="str">
        <f t="shared" si="262"/>
        <v/>
      </c>
      <c r="I2926" s="26" t="str">
        <f t="shared" si="263"/>
        <v/>
      </c>
      <c r="J2926" s="18" t="str">
        <f t="shared" si="264"/>
        <v/>
      </c>
      <c r="K2926" s="18" t="str">
        <f t="shared" si="265"/>
        <v/>
      </c>
      <c r="N2926" s="23" t="str">
        <f t="shared" si="266"/>
        <v/>
      </c>
    </row>
    <row r="2927" spans="8:14" x14ac:dyDescent="0.25">
      <c r="H2927" s="18" t="str">
        <f t="shared" si="262"/>
        <v/>
      </c>
      <c r="I2927" s="26" t="str">
        <f t="shared" si="263"/>
        <v/>
      </c>
      <c r="J2927" s="18" t="str">
        <f t="shared" si="264"/>
        <v/>
      </c>
      <c r="K2927" s="18" t="str">
        <f t="shared" si="265"/>
        <v/>
      </c>
      <c r="N2927" s="23" t="str">
        <f t="shared" si="266"/>
        <v/>
      </c>
    </row>
    <row r="2928" spans="8:14" x14ac:dyDescent="0.25">
      <c r="H2928" s="18" t="str">
        <f t="shared" si="262"/>
        <v/>
      </c>
      <c r="I2928" s="26" t="str">
        <f t="shared" si="263"/>
        <v/>
      </c>
      <c r="J2928" s="18" t="str">
        <f t="shared" si="264"/>
        <v/>
      </c>
      <c r="K2928" s="18" t="str">
        <f t="shared" si="265"/>
        <v/>
      </c>
      <c r="N2928" s="23" t="str">
        <f t="shared" si="266"/>
        <v/>
      </c>
    </row>
    <row r="2929" spans="8:14" x14ac:dyDescent="0.25">
      <c r="H2929" s="18" t="str">
        <f t="shared" si="262"/>
        <v/>
      </c>
      <c r="I2929" s="26" t="str">
        <f t="shared" si="263"/>
        <v/>
      </c>
      <c r="J2929" s="18" t="str">
        <f t="shared" si="264"/>
        <v/>
      </c>
      <c r="K2929" s="18" t="str">
        <f t="shared" si="265"/>
        <v/>
      </c>
      <c r="N2929" s="23" t="str">
        <f t="shared" si="266"/>
        <v/>
      </c>
    </row>
    <row r="2930" spans="8:14" x14ac:dyDescent="0.25">
      <c r="H2930" s="18" t="str">
        <f t="shared" si="262"/>
        <v/>
      </c>
      <c r="I2930" s="26" t="str">
        <f t="shared" si="263"/>
        <v/>
      </c>
      <c r="J2930" s="18" t="str">
        <f t="shared" si="264"/>
        <v/>
      </c>
      <c r="K2930" s="18" t="str">
        <f t="shared" si="265"/>
        <v/>
      </c>
      <c r="N2930" s="23" t="str">
        <f t="shared" si="266"/>
        <v/>
      </c>
    </row>
    <row r="2931" spans="8:14" x14ac:dyDescent="0.25">
      <c r="H2931" s="18" t="str">
        <f t="shared" si="262"/>
        <v/>
      </c>
      <c r="I2931" s="26" t="str">
        <f t="shared" si="263"/>
        <v/>
      </c>
      <c r="J2931" s="18" t="str">
        <f t="shared" si="264"/>
        <v/>
      </c>
      <c r="K2931" s="18" t="str">
        <f t="shared" si="265"/>
        <v/>
      </c>
      <c r="N2931" s="23" t="str">
        <f t="shared" si="266"/>
        <v/>
      </c>
    </row>
    <row r="2932" spans="8:14" x14ac:dyDescent="0.25">
      <c r="H2932" s="18" t="str">
        <f t="shared" si="262"/>
        <v/>
      </c>
      <c r="I2932" s="26" t="str">
        <f t="shared" si="263"/>
        <v/>
      </c>
      <c r="J2932" s="18" t="str">
        <f t="shared" si="264"/>
        <v/>
      </c>
      <c r="K2932" s="18" t="str">
        <f t="shared" si="265"/>
        <v/>
      </c>
      <c r="N2932" s="23" t="str">
        <f t="shared" si="266"/>
        <v/>
      </c>
    </row>
    <row r="2933" spans="8:14" x14ac:dyDescent="0.25">
      <c r="H2933" s="18" t="str">
        <f t="shared" si="262"/>
        <v/>
      </c>
      <c r="I2933" s="26" t="str">
        <f t="shared" si="263"/>
        <v/>
      </c>
      <c r="J2933" s="18" t="str">
        <f t="shared" si="264"/>
        <v/>
      </c>
      <c r="K2933" s="18" t="str">
        <f t="shared" si="265"/>
        <v/>
      </c>
      <c r="N2933" s="23" t="str">
        <f t="shared" si="266"/>
        <v/>
      </c>
    </row>
    <row r="2934" spans="8:14" x14ac:dyDescent="0.25">
      <c r="H2934" s="18" t="str">
        <f t="shared" si="262"/>
        <v/>
      </c>
      <c r="I2934" s="26" t="str">
        <f t="shared" si="263"/>
        <v/>
      </c>
      <c r="J2934" s="18" t="str">
        <f t="shared" si="264"/>
        <v/>
      </c>
      <c r="K2934" s="18" t="str">
        <f t="shared" si="265"/>
        <v/>
      </c>
      <c r="N2934" s="23" t="str">
        <f t="shared" si="266"/>
        <v/>
      </c>
    </row>
    <row r="2935" spans="8:14" x14ac:dyDescent="0.25">
      <c r="H2935" s="18" t="str">
        <f t="shared" si="262"/>
        <v/>
      </c>
      <c r="I2935" s="26" t="str">
        <f t="shared" si="263"/>
        <v/>
      </c>
      <c r="J2935" s="18" t="str">
        <f t="shared" si="264"/>
        <v/>
      </c>
      <c r="K2935" s="18" t="str">
        <f t="shared" si="265"/>
        <v/>
      </c>
      <c r="N2935" s="23" t="str">
        <f t="shared" si="266"/>
        <v/>
      </c>
    </row>
    <row r="2936" spans="8:14" x14ac:dyDescent="0.25">
      <c r="H2936" s="18" t="str">
        <f t="shared" si="262"/>
        <v/>
      </c>
      <c r="I2936" s="26" t="str">
        <f t="shared" si="263"/>
        <v/>
      </c>
      <c r="J2936" s="18" t="str">
        <f t="shared" si="264"/>
        <v/>
      </c>
      <c r="K2936" s="18" t="str">
        <f t="shared" si="265"/>
        <v/>
      </c>
      <c r="N2936" s="23" t="str">
        <f t="shared" si="266"/>
        <v/>
      </c>
    </row>
    <row r="2937" spans="8:14" x14ac:dyDescent="0.25">
      <c r="H2937" s="18" t="str">
        <f t="shared" si="262"/>
        <v/>
      </c>
      <c r="I2937" s="26" t="str">
        <f t="shared" si="263"/>
        <v/>
      </c>
      <c r="J2937" s="18" t="str">
        <f t="shared" si="264"/>
        <v/>
      </c>
      <c r="K2937" s="18" t="str">
        <f t="shared" si="265"/>
        <v/>
      </c>
      <c r="N2937" s="23" t="str">
        <f t="shared" si="266"/>
        <v/>
      </c>
    </row>
    <row r="2938" spans="8:14" x14ac:dyDescent="0.25">
      <c r="H2938" s="18" t="str">
        <f t="shared" si="262"/>
        <v/>
      </c>
      <c r="I2938" s="26" t="str">
        <f t="shared" si="263"/>
        <v/>
      </c>
      <c r="J2938" s="18" t="str">
        <f t="shared" si="264"/>
        <v/>
      </c>
      <c r="K2938" s="18" t="str">
        <f t="shared" si="265"/>
        <v/>
      </c>
      <c r="N2938" s="23" t="str">
        <f t="shared" si="266"/>
        <v/>
      </c>
    </row>
    <row r="2939" spans="8:14" x14ac:dyDescent="0.25">
      <c r="H2939" s="18" t="str">
        <f t="shared" si="262"/>
        <v/>
      </c>
      <c r="I2939" s="26" t="str">
        <f t="shared" si="263"/>
        <v/>
      </c>
      <c r="J2939" s="18" t="str">
        <f t="shared" si="264"/>
        <v/>
      </c>
      <c r="K2939" s="18" t="str">
        <f t="shared" si="265"/>
        <v/>
      </c>
      <c r="N2939" s="23" t="str">
        <f t="shared" si="266"/>
        <v/>
      </c>
    </row>
    <row r="2940" spans="8:14" x14ac:dyDescent="0.25">
      <c r="H2940" s="18" t="str">
        <f t="shared" si="262"/>
        <v/>
      </c>
      <c r="I2940" s="26" t="str">
        <f t="shared" si="263"/>
        <v/>
      </c>
      <c r="J2940" s="18" t="str">
        <f t="shared" si="264"/>
        <v/>
      </c>
      <c r="K2940" s="18" t="str">
        <f t="shared" si="265"/>
        <v/>
      </c>
      <c r="N2940" s="23" t="str">
        <f t="shared" si="266"/>
        <v/>
      </c>
    </row>
    <row r="2941" spans="8:14" x14ac:dyDescent="0.25">
      <c r="H2941" s="18" t="str">
        <f t="shared" si="262"/>
        <v/>
      </c>
      <c r="I2941" s="26" t="str">
        <f t="shared" si="263"/>
        <v/>
      </c>
      <c r="J2941" s="18" t="str">
        <f t="shared" si="264"/>
        <v/>
      </c>
      <c r="K2941" s="18" t="str">
        <f t="shared" si="265"/>
        <v/>
      </c>
      <c r="N2941" s="23" t="str">
        <f t="shared" si="266"/>
        <v/>
      </c>
    </row>
    <row r="2942" spans="8:14" x14ac:dyDescent="0.25">
      <c r="H2942" s="18" t="str">
        <f t="shared" si="262"/>
        <v/>
      </c>
      <c r="I2942" s="26" t="str">
        <f t="shared" si="263"/>
        <v/>
      </c>
      <c r="J2942" s="18" t="str">
        <f t="shared" si="264"/>
        <v/>
      </c>
      <c r="K2942" s="18" t="str">
        <f t="shared" si="265"/>
        <v/>
      </c>
      <c r="N2942" s="23" t="str">
        <f t="shared" si="266"/>
        <v/>
      </c>
    </row>
    <row r="2943" spans="8:14" x14ac:dyDescent="0.25">
      <c r="H2943" s="18" t="str">
        <f t="shared" si="262"/>
        <v/>
      </c>
      <c r="I2943" s="26" t="str">
        <f t="shared" si="263"/>
        <v/>
      </c>
      <c r="J2943" s="18" t="str">
        <f t="shared" si="264"/>
        <v/>
      </c>
      <c r="K2943" s="18" t="str">
        <f t="shared" si="265"/>
        <v/>
      </c>
      <c r="N2943" s="23" t="str">
        <f t="shared" si="266"/>
        <v/>
      </c>
    </row>
    <row r="2944" spans="8:14" x14ac:dyDescent="0.25">
      <c r="H2944" s="18" t="str">
        <f t="shared" si="262"/>
        <v/>
      </c>
      <c r="I2944" s="26" t="str">
        <f t="shared" si="263"/>
        <v/>
      </c>
      <c r="J2944" s="18" t="str">
        <f t="shared" si="264"/>
        <v/>
      </c>
      <c r="K2944" s="18" t="str">
        <f t="shared" si="265"/>
        <v/>
      </c>
      <c r="N2944" s="23" t="str">
        <f t="shared" si="266"/>
        <v/>
      </c>
    </row>
    <row r="2945" spans="8:14" x14ac:dyDescent="0.25">
      <c r="H2945" s="18" t="str">
        <f t="shared" si="262"/>
        <v/>
      </c>
      <c r="I2945" s="26" t="str">
        <f t="shared" si="263"/>
        <v/>
      </c>
      <c r="J2945" s="18" t="str">
        <f t="shared" si="264"/>
        <v/>
      </c>
      <c r="K2945" s="18" t="str">
        <f t="shared" si="265"/>
        <v/>
      </c>
      <c r="N2945" s="23" t="str">
        <f t="shared" si="266"/>
        <v/>
      </c>
    </row>
    <row r="2946" spans="8:14" x14ac:dyDescent="0.25">
      <c r="H2946" s="18" t="str">
        <f t="shared" si="262"/>
        <v/>
      </c>
      <c r="I2946" s="26" t="str">
        <f t="shared" si="263"/>
        <v/>
      </c>
      <c r="J2946" s="18" t="str">
        <f t="shared" si="264"/>
        <v/>
      </c>
      <c r="K2946" s="18" t="str">
        <f t="shared" si="265"/>
        <v/>
      </c>
      <c r="N2946" s="23" t="str">
        <f t="shared" si="266"/>
        <v/>
      </c>
    </row>
    <row r="2947" spans="8:14" x14ac:dyDescent="0.25">
      <c r="H2947" s="18" t="str">
        <f t="shared" si="262"/>
        <v/>
      </c>
      <c r="I2947" s="26" t="str">
        <f t="shared" si="263"/>
        <v/>
      </c>
      <c r="J2947" s="18" t="str">
        <f t="shared" si="264"/>
        <v/>
      </c>
      <c r="K2947" s="18" t="str">
        <f t="shared" si="265"/>
        <v/>
      </c>
      <c r="N2947" s="23" t="str">
        <f t="shared" si="266"/>
        <v/>
      </c>
    </row>
    <row r="2948" spans="8:14" x14ac:dyDescent="0.25">
      <c r="H2948" s="18" t="str">
        <f t="shared" ref="H2948:H3011" si="267">IF(OR($E2948="",$G2948=""),"",$E2948*$G2948)</f>
        <v/>
      </c>
      <c r="I2948" s="26" t="str">
        <f t="shared" ref="I2948:I3011" si="268">IF($F2948="","",IFERROR(INDEX(CurRate,MATCH($F2948,CurCode,0)),""))</f>
        <v/>
      </c>
      <c r="J2948" s="18" t="str">
        <f t="shared" ref="J2948:J3011" si="269">IF(OR($G2948="",$I2948="",$I2948=0),"",$G2948/$I2948)</f>
        <v/>
      </c>
      <c r="K2948" s="18" t="str">
        <f t="shared" ref="K2948:K3011" si="270">IF(OR($E2948="",$J2948=""),"",$E2948*$J2948)</f>
        <v/>
      </c>
      <c r="N2948" s="23" t="str">
        <f t="shared" ref="N2948:N3011" si="271">IF($A2948="","",$A2948*100000+ROW())</f>
        <v/>
      </c>
    </row>
    <row r="2949" spans="8:14" x14ac:dyDescent="0.25">
      <c r="H2949" s="18" t="str">
        <f t="shared" si="267"/>
        <v/>
      </c>
      <c r="I2949" s="26" t="str">
        <f t="shared" si="268"/>
        <v/>
      </c>
      <c r="J2949" s="18" t="str">
        <f t="shared" si="269"/>
        <v/>
      </c>
      <c r="K2949" s="18" t="str">
        <f t="shared" si="270"/>
        <v/>
      </c>
      <c r="N2949" s="23" t="str">
        <f t="shared" si="271"/>
        <v/>
      </c>
    </row>
    <row r="2950" spans="8:14" x14ac:dyDescent="0.25">
      <c r="H2950" s="18" t="str">
        <f t="shared" si="267"/>
        <v/>
      </c>
      <c r="I2950" s="26" t="str">
        <f t="shared" si="268"/>
        <v/>
      </c>
      <c r="J2950" s="18" t="str">
        <f t="shared" si="269"/>
        <v/>
      </c>
      <c r="K2950" s="18" t="str">
        <f t="shared" si="270"/>
        <v/>
      </c>
      <c r="N2950" s="23" t="str">
        <f t="shared" si="271"/>
        <v/>
      </c>
    </row>
    <row r="2951" spans="8:14" x14ac:dyDescent="0.25">
      <c r="H2951" s="18" t="str">
        <f t="shared" si="267"/>
        <v/>
      </c>
      <c r="I2951" s="26" t="str">
        <f t="shared" si="268"/>
        <v/>
      </c>
      <c r="J2951" s="18" t="str">
        <f t="shared" si="269"/>
        <v/>
      </c>
      <c r="K2951" s="18" t="str">
        <f t="shared" si="270"/>
        <v/>
      </c>
      <c r="N2951" s="23" t="str">
        <f t="shared" si="271"/>
        <v/>
      </c>
    </row>
    <row r="2952" spans="8:14" x14ac:dyDescent="0.25">
      <c r="H2952" s="18" t="str">
        <f t="shared" si="267"/>
        <v/>
      </c>
      <c r="I2952" s="26" t="str">
        <f t="shared" si="268"/>
        <v/>
      </c>
      <c r="J2952" s="18" t="str">
        <f t="shared" si="269"/>
        <v/>
      </c>
      <c r="K2952" s="18" t="str">
        <f t="shared" si="270"/>
        <v/>
      </c>
      <c r="N2952" s="23" t="str">
        <f t="shared" si="271"/>
        <v/>
      </c>
    </row>
    <row r="2953" spans="8:14" x14ac:dyDescent="0.25">
      <c r="H2953" s="18" t="str">
        <f t="shared" si="267"/>
        <v/>
      </c>
      <c r="I2953" s="26" t="str">
        <f t="shared" si="268"/>
        <v/>
      </c>
      <c r="J2953" s="18" t="str">
        <f t="shared" si="269"/>
        <v/>
      </c>
      <c r="K2953" s="18" t="str">
        <f t="shared" si="270"/>
        <v/>
      </c>
      <c r="N2953" s="23" t="str">
        <f t="shared" si="271"/>
        <v/>
      </c>
    </row>
    <row r="2954" spans="8:14" x14ac:dyDescent="0.25">
      <c r="H2954" s="18" t="str">
        <f t="shared" si="267"/>
        <v/>
      </c>
      <c r="I2954" s="26" t="str">
        <f t="shared" si="268"/>
        <v/>
      </c>
      <c r="J2954" s="18" t="str">
        <f t="shared" si="269"/>
        <v/>
      </c>
      <c r="K2954" s="18" t="str">
        <f t="shared" si="270"/>
        <v/>
      </c>
      <c r="N2954" s="23" t="str">
        <f t="shared" si="271"/>
        <v/>
      </c>
    </row>
    <row r="2955" spans="8:14" x14ac:dyDescent="0.25">
      <c r="H2955" s="18" t="str">
        <f t="shared" si="267"/>
        <v/>
      </c>
      <c r="I2955" s="26" t="str">
        <f t="shared" si="268"/>
        <v/>
      </c>
      <c r="J2955" s="18" t="str">
        <f t="shared" si="269"/>
        <v/>
      </c>
      <c r="K2955" s="18" t="str">
        <f t="shared" si="270"/>
        <v/>
      </c>
      <c r="N2955" s="23" t="str">
        <f t="shared" si="271"/>
        <v/>
      </c>
    </row>
    <row r="2956" spans="8:14" x14ac:dyDescent="0.25">
      <c r="H2956" s="18" t="str">
        <f t="shared" si="267"/>
        <v/>
      </c>
      <c r="I2956" s="26" t="str">
        <f t="shared" si="268"/>
        <v/>
      </c>
      <c r="J2956" s="18" t="str">
        <f t="shared" si="269"/>
        <v/>
      </c>
      <c r="K2956" s="18" t="str">
        <f t="shared" si="270"/>
        <v/>
      </c>
      <c r="N2956" s="23" t="str">
        <f t="shared" si="271"/>
        <v/>
      </c>
    </row>
    <row r="2957" spans="8:14" x14ac:dyDescent="0.25">
      <c r="H2957" s="18" t="str">
        <f t="shared" si="267"/>
        <v/>
      </c>
      <c r="I2957" s="26" t="str">
        <f t="shared" si="268"/>
        <v/>
      </c>
      <c r="J2957" s="18" t="str">
        <f t="shared" si="269"/>
        <v/>
      </c>
      <c r="K2957" s="18" t="str">
        <f t="shared" si="270"/>
        <v/>
      </c>
      <c r="N2957" s="23" t="str">
        <f t="shared" si="271"/>
        <v/>
      </c>
    </row>
    <row r="2958" spans="8:14" x14ac:dyDescent="0.25">
      <c r="H2958" s="18" t="str">
        <f t="shared" si="267"/>
        <v/>
      </c>
      <c r="I2958" s="26" t="str">
        <f t="shared" si="268"/>
        <v/>
      </c>
      <c r="J2958" s="18" t="str">
        <f t="shared" si="269"/>
        <v/>
      </c>
      <c r="K2958" s="18" t="str">
        <f t="shared" si="270"/>
        <v/>
      </c>
      <c r="N2958" s="23" t="str">
        <f t="shared" si="271"/>
        <v/>
      </c>
    </row>
    <row r="2959" spans="8:14" x14ac:dyDescent="0.25">
      <c r="H2959" s="18" t="str">
        <f t="shared" si="267"/>
        <v/>
      </c>
      <c r="I2959" s="26" t="str">
        <f t="shared" si="268"/>
        <v/>
      </c>
      <c r="J2959" s="18" t="str">
        <f t="shared" si="269"/>
        <v/>
      </c>
      <c r="K2959" s="18" t="str">
        <f t="shared" si="270"/>
        <v/>
      </c>
      <c r="N2959" s="23" t="str">
        <f t="shared" si="271"/>
        <v/>
      </c>
    </row>
    <row r="2960" spans="8:14" x14ac:dyDescent="0.25">
      <c r="H2960" s="18" t="str">
        <f t="shared" si="267"/>
        <v/>
      </c>
      <c r="I2960" s="26" t="str">
        <f t="shared" si="268"/>
        <v/>
      </c>
      <c r="J2960" s="18" t="str">
        <f t="shared" si="269"/>
        <v/>
      </c>
      <c r="K2960" s="18" t="str">
        <f t="shared" si="270"/>
        <v/>
      </c>
      <c r="N2960" s="23" t="str">
        <f t="shared" si="271"/>
        <v/>
      </c>
    </row>
    <row r="2961" spans="8:14" x14ac:dyDescent="0.25">
      <c r="H2961" s="18" t="str">
        <f t="shared" si="267"/>
        <v/>
      </c>
      <c r="I2961" s="26" t="str">
        <f t="shared" si="268"/>
        <v/>
      </c>
      <c r="J2961" s="18" t="str">
        <f t="shared" si="269"/>
        <v/>
      </c>
      <c r="K2961" s="18" t="str">
        <f t="shared" si="270"/>
        <v/>
      </c>
      <c r="N2961" s="23" t="str">
        <f t="shared" si="271"/>
        <v/>
      </c>
    </row>
    <row r="2962" spans="8:14" x14ac:dyDescent="0.25">
      <c r="H2962" s="18" t="str">
        <f t="shared" si="267"/>
        <v/>
      </c>
      <c r="I2962" s="26" t="str">
        <f t="shared" si="268"/>
        <v/>
      </c>
      <c r="J2962" s="18" t="str">
        <f t="shared" si="269"/>
        <v/>
      </c>
      <c r="K2962" s="18" t="str">
        <f t="shared" si="270"/>
        <v/>
      </c>
      <c r="N2962" s="23" t="str">
        <f t="shared" si="271"/>
        <v/>
      </c>
    </row>
    <row r="2963" spans="8:14" x14ac:dyDescent="0.25">
      <c r="H2963" s="18" t="str">
        <f t="shared" si="267"/>
        <v/>
      </c>
      <c r="I2963" s="26" t="str">
        <f t="shared" si="268"/>
        <v/>
      </c>
      <c r="J2963" s="18" t="str">
        <f t="shared" si="269"/>
        <v/>
      </c>
      <c r="K2963" s="18" t="str">
        <f t="shared" si="270"/>
        <v/>
      </c>
      <c r="N2963" s="23" t="str">
        <f t="shared" si="271"/>
        <v/>
      </c>
    </row>
    <row r="2964" spans="8:14" x14ac:dyDescent="0.25">
      <c r="H2964" s="18" t="str">
        <f t="shared" si="267"/>
        <v/>
      </c>
      <c r="I2964" s="26" t="str">
        <f t="shared" si="268"/>
        <v/>
      </c>
      <c r="J2964" s="18" t="str">
        <f t="shared" si="269"/>
        <v/>
      </c>
      <c r="K2964" s="18" t="str">
        <f t="shared" si="270"/>
        <v/>
      </c>
      <c r="N2964" s="23" t="str">
        <f t="shared" si="271"/>
        <v/>
      </c>
    </row>
    <row r="2965" spans="8:14" x14ac:dyDescent="0.25">
      <c r="H2965" s="18" t="str">
        <f t="shared" si="267"/>
        <v/>
      </c>
      <c r="I2965" s="26" t="str">
        <f t="shared" si="268"/>
        <v/>
      </c>
      <c r="J2965" s="18" t="str">
        <f t="shared" si="269"/>
        <v/>
      </c>
      <c r="K2965" s="18" t="str">
        <f t="shared" si="270"/>
        <v/>
      </c>
      <c r="N2965" s="23" t="str">
        <f t="shared" si="271"/>
        <v/>
      </c>
    </row>
    <row r="2966" spans="8:14" x14ac:dyDescent="0.25">
      <c r="H2966" s="18" t="str">
        <f t="shared" si="267"/>
        <v/>
      </c>
      <c r="I2966" s="26" t="str">
        <f t="shared" si="268"/>
        <v/>
      </c>
      <c r="J2966" s="18" t="str">
        <f t="shared" si="269"/>
        <v/>
      </c>
      <c r="K2966" s="18" t="str">
        <f t="shared" si="270"/>
        <v/>
      </c>
      <c r="N2966" s="23" t="str">
        <f t="shared" si="271"/>
        <v/>
      </c>
    </row>
    <row r="2967" spans="8:14" x14ac:dyDescent="0.25">
      <c r="H2967" s="18" t="str">
        <f t="shared" si="267"/>
        <v/>
      </c>
      <c r="I2967" s="26" t="str">
        <f t="shared" si="268"/>
        <v/>
      </c>
      <c r="J2967" s="18" t="str">
        <f t="shared" si="269"/>
        <v/>
      </c>
      <c r="K2967" s="18" t="str">
        <f t="shared" si="270"/>
        <v/>
      </c>
      <c r="N2967" s="23" t="str">
        <f t="shared" si="271"/>
        <v/>
      </c>
    </row>
    <row r="2968" spans="8:14" x14ac:dyDescent="0.25">
      <c r="H2968" s="18" t="str">
        <f t="shared" si="267"/>
        <v/>
      </c>
      <c r="I2968" s="26" t="str">
        <f t="shared" si="268"/>
        <v/>
      </c>
      <c r="J2968" s="18" t="str">
        <f t="shared" si="269"/>
        <v/>
      </c>
      <c r="K2968" s="18" t="str">
        <f t="shared" si="270"/>
        <v/>
      </c>
      <c r="N2968" s="23" t="str">
        <f t="shared" si="271"/>
        <v/>
      </c>
    </row>
    <row r="2969" spans="8:14" x14ac:dyDescent="0.25">
      <c r="H2969" s="18" t="str">
        <f t="shared" si="267"/>
        <v/>
      </c>
      <c r="I2969" s="26" t="str">
        <f t="shared" si="268"/>
        <v/>
      </c>
      <c r="J2969" s="18" t="str">
        <f t="shared" si="269"/>
        <v/>
      </c>
      <c r="K2969" s="18" t="str">
        <f t="shared" si="270"/>
        <v/>
      </c>
      <c r="N2969" s="23" t="str">
        <f t="shared" si="271"/>
        <v/>
      </c>
    </row>
    <row r="2970" spans="8:14" x14ac:dyDescent="0.25">
      <c r="H2970" s="18" t="str">
        <f t="shared" si="267"/>
        <v/>
      </c>
      <c r="I2970" s="26" t="str">
        <f t="shared" si="268"/>
        <v/>
      </c>
      <c r="J2970" s="18" t="str">
        <f t="shared" si="269"/>
        <v/>
      </c>
      <c r="K2970" s="18" t="str">
        <f t="shared" si="270"/>
        <v/>
      </c>
      <c r="N2970" s="23" t="str">
        <f t="shared" si="271"/>
        <v/>
      </c>
    </row>
    <row r="2971" spans="8:14" x14ac:dyDescent="0.25">
      <c r="H2971" s="18" t="str">
        <f t="shared" si="267"/>
        <v/>
      </c>
      <c r="I2971" s="26" t="str">
        <f t="shared" si="268"/>
        <v/>
      </c>
      <c r="J2971" s="18" t="str">
        <f t="shared" si="269"/>
        <v/>
      </c>
      <c r="K2971" s="18" t="str">
        <f t="shared" si="270"/>
        <v/>
      </c>
      <c r="N2971" s="23" t="str">
        <f t="shared" si="271"/>
        <v/>
      </c>
    </row>
    <row r="2972" spans="8:14" x14ac:dyDescent="0.25">
      <c r="H2972" s="18" t="str">
        <f t="shared" si="267"/>
        <v/>
      </c>
      <c r="I2972" s="26" t="str">
        <f t="shared" si="268"/>
        <v/>
      </c>
      <c r="J2972" s="18" t="str">
        <f t="shared" si="269"/>
        <v/>
      </c>
      <c r="K2972" s="18" t="str">
        <f t="shared" si="270"/>
        <v/>
      </c>
      <c r="N2972" s="23" t="str">
        <f t="shared" si="271"/>
        <v/>
      </c>
    </row>
    <row r="2973" spans="8:14" x14ac:dyDescent="0.25">
      <c r="H2973" s="18" t="str">
        <f t="shared" si="267"/>
        <v/>
      </c>
      <c r="I2973" s="26" t="str">
        <f t="shared" si="268"/>
        <v/>
      </c>
      <c r="J2973" s="18" t="str">
        <f t="shared" si="269"/>
        <v/>
      </c>
      <c r="K2973" s="18" t="str">
        <f t="shared" si="270"/>
        <v/>
      </c>
      <c r="N2973" s="23" t="str">
        <f t="shared" si="271"/>
        <v/>
      </c>
    </row>
    <row r="2974" spans="8:14" x14ac:dyDescent="0.25">
      <c r="H2974" s="18" t="str">
        <f t="shared" si="267"/>
        <v/>
      </c>
      <c r="I2974" s="26" t="str">
        <f t="shared" si="268"/>
        <v/>
      </c>
      <c r="J2974" s="18" t="str">
        <f t="shared" si="269"/>
        <v/>
      </c>
      <c r="K2974" s="18" t="str">
        <f t="shared" si="270"/>
        <v/>
      </c>
      <c r="N2974" s="23" t="str">
        <f t="shared" si="271"/>
        <v/>
      </c>
    </row>
    <row r="2975" spans="8:14" x14ac:dyDescent="0.25">
      <c r="H2975" s="18" t="str">
        <f t="shared" si="267"/>
        <v/>
      </c>
      <c r="I2975" s="26" t="str">
        <f t="shared" si="268"/>
        <v/>
      </c>
      <c r="J2975" s="18" t="str">
        <f t="shared" si="269"/>
        <v/>
      </c>
      <c r="K2975" s="18" t="str">
        <f t="shared" si="270"/>
        <v/>
      </c>
      <c r="N2975" s="23" t="str">
        <f t="shared" si="271"/>
        <v/>
      </c>
    </row>
    <row r="2976" spans="8:14" x14ac:dyDescent="0.25">
      <c r="H2976" s="18" t="str">
        <f t="shared" si="267"/>
        <v/>
      </c>
      <c r="I2976" s="26" t="str">
        <f t="shared" si="268"/>
        <v/>
      </c>
      <c r="J2976" s="18" t="str">
        <f t="shared" si="269"/>
        <v/>
      </c>
      <c r="K2976" s="18" t="str">
        <f t="shared" si="270"/>
        <v/>
      </c>
      <c r="N2976" s="23" t="str">
        <f t="shared" si="271"/>
        <v/>
      </c>
    </row>
    <row r="2977" spans="8:14" x14ac:dyDescent="0.25">
      <c r="H2977" s="18" t="str">
        <f t="shared" si="267"/>
        <v/>
      </c>
      <c r="I2977" s="26" t="str">
        <f t="shared" si="268"/>
        <v/>
      </c>
      <c r="J2977" s="18" t="str">
        <f t="shared" si="269"/>
        <v/>
      </c>
      <c r="K2977" s="18" t="str">
        <f t="shared" si="270"/>
        <v/>
      </c>
      <c r="N2977" s="23" t="str">
        <f t="shared" si="271"/>
        <v/>
      </c>
    </row>
    <row r="2978" spans="8:14" x14ac:dyDescent="0.25">
      <c r="H2978" s="18" t="str">
        <f t="shared" si="267"/>
        <v/>
      </c>
      <c r="I2978" s="26" t="str">
        <f t="shared" si="268"/>
        <v/>
      </c>
      <c r="J2978" s="18" t="str">
        <f t="shared" si="269"/>
        <v/>
      </c>
      <c r="K2978" s="18" t="str">
        <f t="shared" si="270"/>
        <v/>
      </c>
      <c r="N2978" s="23" t="str">
        <f t="shared" si="271"/>
        <v/>
      </c>
    </row>
    <row r="2979" spans="8:14" x14ac:dyDescent="0.25">
      <c r="H2979" s="18" t="str">
        <f t="shared" si="267"/>
        <v/>
      </c>
      <c r="I2979" s="26" t="str">
        <f t="shared" si="268"/>
        <v/>
      </c>
      <c r="J2979" s="18" t="str">
        <f t="shared" si="269"/>
        <v/>
      </c>
      <c r="K2979" s="18" t="str">
        <f t="shared" si="270"/>
        <v/>
      </c>
      <c r="N2979" s="23" t="str">
        <f t="shared" si="271"/>
        <v/>
      </c>
    </row>
    <row r="2980" spans="8:14" x14ac:dyDescent="0.25">
      <c r="H2980" s="18" t="str">
        <f t="shared" si="267"/>
        <v/>
      </c>
      <c r="I2980" s="26" t="str">
        <f t="shared" si="268"/>
        <v/>
      </c>
      <c r="J2980" s="18" t="str">
        <f t="shared" si="269"/>
        <v/>
      </c>
      <c r="K2980" s="18" t="str">
        <f t="shared" si="270"/>
        <v/>
      </c>
      <c r="N2980" s="23" t="str">
        <f t="shared" si="271"/>
        <v/>
      </c>
    </row>
    <row r="2981" spans="8:14" x14ac:dyDescent="0.25">
      <c r="H2981" s="18" t="str">
        <f t="shared" si="267"/>
        <v/>
      </c>
      <c r="I2981" s="26" t="str">
        <f t="shared" si="268"/>
        <v/>
      </c>
      <c r="J2981" s="18" t="str">
        <f t="shared" si="269"/>
        <v/>
      </c>
      <c r="K2981" s="18" t="str">
        <f t="shared" si="270"/>
        <v/>
      </c>
      <c r="N2981" s="23" t="str">
        <f t="shared" si="271"/>
        <v/>
      </c>
    </row>
    <row r="2982" spans="8:14" x14ac:dyDescent="0.25">
      <c r="H2982" s="18" t="str">
        <f t="shared" si="267"/>
        <v/>
      </c>
      <c r="I2982" s="26" t="str">
        <f t="shared" si="268"/>
        <v/>
      </c>
      <c r="J2982" s="18" t="str">
        <f t="shared" si="269"/>
        <v/>
      </c>
      <c r="K2982" s="18" t="str">
        <f t="shared" si="270"/>
        <v/>
      </c>
      <c r="N2982" s="23" t="str">
        <f t="shared" si="271"/>
        <v/>
      </c>
    </row>
    <row r="2983" spans="8:14" x14ac:dyDescent="0.25">
      <c r="H2983" s="18" t="str">
        <f t="shared" si="267"/>
        <v/>
      </c>
      <c r="I2983" s="26" t="str">
        <f t="shared" si="268"/>
        <v/>
      </c>
      <c r="J2983" s="18" t="str">
        <f t="shared" si="269"/>
        <v/>
      </c>
      <c r="K2983" s="18" t="str">
        <f t="shared" si="270"/>
        <v/>
      </c>
      <c r="N2983" s="23" t="str">
        <f t="shared" si="271"/>
        <v/>
      </c>
    </row>
    <row r="2984" spans="8:14" x14ac:dyDescent="0.25">
      <c r="H2984" s="18" t="str">
        <f t="shared" si="267"/>
        <v/>
      </c>
      <c r="I2984" s="26" t="str">
        <f t="shared" si="268"/>
        <v/>
      </c>
      <c r="J2984" s="18" t="str">
        <f t="shared" si="269"/>
        <v/>
      </c>
      <c r="K2984" s="18" t="str">
        <f t="shared" si="270"/>
        <v/>
      </c>
      <c r="N2984" s="23" t="str">
        <f t="shared" si="271"/>
        <v/>
      </c>
    </row>
    <row r="2985" spans="8:14" x14ac:dyDescent="0.25">
      <c r="H2985" s="18" t="str">
        <f t="shared" si="267"/>
        <v/>
      </c>
      <c r="I2985" s="26" t="str">
        <f t="shared" si="268"/>
        <v/>
      </c>
      <c r="J2985" s="18" t="str">
        <f t="shared" si="269"/>
        <v/>
      </c>
      <c r="K2985" s="18" t="str">
        <f t="shared" si="270"/>
        <v/>
      </c>
      <c r="N2985" s="23" t="str">
        <f t="shared" si="271"/>
        <v/>
      </c>
    </row>
    <row r="2986" spans="8:14" x14ac:dyDescent="0.25">
      <c r="H2986" s="18" t="str">
        <f t="shared" si="267"/>
        <v/>
      </c>
      <c r="I2986" s="26" t="str">
        <f t="shared" si="268"/>
        <v/>
      </c>
      <c r="J2986" s="18" t="str">
        <f t="shared" si="269"/>
        <v/>
      </c>
      <c r="K2986" s="18" t="str">
        <f t="shared" si="270"/>
        <v/>
      </c>
      <c r="N2986" s="23" t="str">
        <f t="shared" si="271"/>
        <v/>
      </c>
    </row>
    <row r="2987" spans="8:14" x14ac:dyDescent="0.25">
      <c r="H2987" s="18" t="str">
        <f t="shared" si="267"/>
        <v/>
      </c>
      <c r="I2987" s="26" t="str">
        <f t="shared" si="268"/>
        <v/>
      </c>
      <c r="J2987" s="18" t="str">
        <f t="shared" si="269"/>
        <v/>
      </c>
      <c r="K2987" s="18" t="str">
        <f t="shared" si="270"/>
        <v/>
      </c>
      <c r="N2987" s="23" t="str">
        <f t="shared" si="271"/>
        <v/>
      </c>
    </row>
    <row r="2988" spans="8:14" x14ac:dyDescent="0.25">
      <c r="H2988" s="18" t="str">
        <f t="shared" si="267"/>
        <v/>
      </c>
      <c r="I2988" s="26" t="str">
        <f t="shared" si="268"/>
        <v/>
      </c>
      <c r="J2988" s="18" t="str">
        <f t="shared" si="269"/>
        <v/>
      </c>
      <c r="K2988" s="18" t="str">
        <f t="shared" si="270"/>
        <v/>
      </c>
      <c r="N2988" s="23" t="str">
        <f t="shared" si="271"/>
        <v/>
      </c>
    </row>
    <row r="2989" spans="8:14" x14ac:dyDescent="0.25">
      <c r="H2989" s="18" t="str">
        <f t="shared" si="267"/>
        <v/>
      </c>
      <c r="I2989" s="26" t="str">
        <f t="shared" si="268"/>
        <v/>
      </c>
      <c r="J2989" s="18" t="str">
        <f t="shared" si="269"/>
        <v/>
      </c>
      <c r="K2989" s="18" t="str">
        <f t="shared" si="270"/>
        <v/>
      </c>
      <c r="N2989" s="23" t="str">
        <f t="shared" si="271"/>
        <v/>
      </c>
    </row>
    <row r="2990" spans="8:14" x14ac:dyDescent="0.25">
      <c r="H2990" s="18" t="str">
        <f t="shared" si="267"/>
        <v/>
      </c>
      <c r="I2990" s="26" t="str">
        <f t="shared" si="268"/>
        <v/>
      </c>
      <c r="J2990" s="18" t="str">
        <f t="shared" si="269"/>
        <v/>
      </c>
      <c r="K2990" s="18" t="str">
        <f t="shared" si="270"/>
        <v/>
      </c>
      <c r="N2990" s="23" t="str">
        <f t="shared" si="271"/>
        <v/>
      </c>
    </row>
    <row r="2991" spans="8:14" x14ac:dyDescent="0.25">
      <c r="H2991" s="18" t="str">
        <f t="shared" si="267"/>
        <v/>
      </c>
      <c r="I2991" s="26" t="str">
        <f t="shared" si="268"/>
        <v/>
      </c>
      <c r="J2991" s="18" t="str">
        <f t="shared" si="269"/>
        <v/>
      </c>
      <c r="K2991" s="18" t="str">
        <f t="shared" si="270"/>
        <v/>
      </c>
      <c r="N2991" s="23" t="str">
        <f t="shared" si="271"/>
        <v/>
      </c>
    </row>
    <row r="2992" spans="8:14" x14ac:dyDescent="0.25">
      <c r="H2992" s="18" t="str">
        <f t="shared" si="267"/>
        <v/>
      </c>
      <c r="I2992" s="26" t="str">
        <f t="shared" si="268"/>
        <v/>
      </c>
      <c r="J2992" s="18" t="str">
        <f t="shared" si="269"/>
        <v/>
      </c>
      <c r="K2992" s="18" t="str">
        <f t="shared" si="270"/>
        <v/>
      </c>
      <c r="N2992" s="23" t="str">
        <f t="shared" si="271"/>
        <v/>
      </c>
    </row>
    <row r="2993" spans="8:14" x14ac:dyDescent="0.25">
      <c r="H2993" s="18" t="str">
        <f t="shared" si="267"/>
        <v/>
      </c>
      <c r="I2993" s="26" t="str">
        <f t="shared" si="268"/>
        <v/>
      </c>
      <c r="J2993" s="18" t="str">
        <f t="shared" si="269"/>
        <v/>
      </c>
      <c r="K2993" s="18" t="str">
        <f t="shared" si="270"/>
        <v/>
      </c>
      <c r="N2993" s="23" t="str">
        <f t="shared" si="271"/>
        <v/>
      </c>
    </row>
    <row r="2994" spans="8:14" x14ac:dyDescent="0.25">
      <c r="H2994" s="18" t="str">
        <f t="shared" si="267"/>
        <v/>
      </c>
      <c r="I2994" s="26" t="str">
        <f t="shared" si="268"/>
        <v/>
      </c>
      <c r="J2994" s="18" t="str">
        <f t="shared" si="269"/>
        <v/>
      </c>
      <c r="K2994" s="18" t="str">
        <f t="shared" si="270"/>
        <v/>
      </c>
      <c r="N2994" s="23" t="str">
        <f t="shared" si="271"/>
        <v/>
      </c>
    </row>
    <row r="2995" spans="8:14" x14ac:dyDescent="0.25">
      <c r="H2995" s="18" t="str">
        <f t="shared" si="267"/>
        <v/>
      </c>
      <c r="I2995" s="26" t="str">
        <f t="shared" si="268"/>
        <v/>
      </c>
      <c r="J2995" s="18" t="str">
        <f t="shared" si="269"/>
        <v/>
      </c>
      <c r="K2995" s="18" t="str">
        <f t="shared" si="270"/>
        <v/>
      </c>
      <c r="N2995" s="23" t="str">
        <f t="shared" si="271"/>
        <v/>
      </c>
    </row>
    <row r="2996" spans="8:14" x14ac:dyDescent="0.25">
      <c r="H2996" s="18" t="str">
        <f t="shared" si="267"/>
        <v/>
      </c>
      <c r="I2996" s="26" t="str">
        <f t="shared" si="268"/>
        <v/>
      </c>
      <c r="J2996" s="18" t="str">
        <f t="shared" si="269"/>
        <v/>
      </c>
      <c r="K2996" s="18" t="str">
        <f t="shared" si="270"/>
        <v/>
      </c>
      <c r="N2996" s="23" t="str">
        <f t="shared" si="271"/>
        <v/>
      </c>
    </row>
    <row r="2997" spans="8:14" x14ac:dyDescent="0.25">
      <c r="H2997" s="18" t="str">
        <f t="shared" si="267"/>
        <v/>
      </c>
      <c r="I2997" s="26" t="str">
        <f t="shared" si="268"/>
        <v/>
      </c>
      <c r="J2997" s="18" t="str">
        <f t="shared" si="269"/>
        <v/>
      </c>
      <c r="K2997" s="18" t="str">
        <f t="shared" si="270"/>
        <v/>
      </c>
      <c r="N2997" s="23" t="str">
        <f t="shared" si="271"/>
        <v/>
      </c>
    </row>
    <row r="2998" spans="8:14" x14ac:dyDescent="0.25">
      <c r="H2998" s="18" t="str">
        <f t="shared" si="267"/>
        <v/>
      </c>
      <c r="I2998" s="26" t="str">
        <f t="shared" si="268"/>
        <v/>
      </c>
      <c r="J2998" s="18" t="str">
        <f t="shared" si="269"/>
        <v/>
      </c>
      <c r="K2998" s="18" t="str">
        <f t="shared" si="270"/>
        <v/>
      </c>
      <c r="N2998" s="23" t="str">
        <f t="shared" si="271"/>
        <v/>
      </c>
    </row>
    <row r="2999" spans="8:14" x14ac:dyDescent="0.25">
      <c r="H2999" s="18" t="str">
        <f t="shared" si="267"/>
        <v/>
      </c>
      <c r="I2999" s="26" t="str">
        <f t="shared" si="268"/>
        <v/>
      </c>
      <c r="J2999" s="18" t="str">
        <f t="shared" si="269"/>
        <v/>
      </c>
      <c r="K2999" s="18" t="str">
        <f t="shared" si="270"/>
        <v/>
      </c>
      <c r="N2999" s="23" t="str">
        <f t="shared" si="271"/>
        <v/>
      </c>
    </row>
    <row r="3000" spans="8:14" x14ac:dyDescent="0.25">
      <c r="H3000" s="18" t="str">
        <f t="shared" si="267"/>
        <v/>
      </c>
      <c r="I3000" s="26" t="str">
        <f t="shared" si="268"/>
        <v/>
      </c>
      <c r="J3000" s="18" t="str">
        <f t="shared" si="269"/>
        <v/>
      </c>
      <c r="K3000" s="18" t="str">
        <f t="shared" si="270"/>
        <v/>
      </c>
      <c r="N3000" s="23" t="str">
        <f t="shared" si="271"/>
        <v/>
      </c>
    </row>
    <row r="3001" spans="8:14" x14ac:dyDescent="0.25">
      <c r="H3001" s="18" t="str">
        <f t="shared" si="267"/>
        <v/>
      </c>
      <c r="I3001" s="26" t="str">
        <f t="shared" si="268"/>
        <v/>
      </c>
      <c r="J3001" s="18" t="str">
        <f t="shared" si="269"/>
        <v/>
      </c>
      <c r="K3001" s="18" t="str">
        <f t="shared" si="270"/>
        <v/>
      </c>
      <c r="N3001" s="23" t="str">
        <f t="shared" si="271"/>
        <v/>
      </c>
    </row>
    <row r="3002" spans="8:14" x14ac:dyDescent="0.25">
      <c r="H3002" s="18" t="str">
        <f t="shared" si="267"/>
        <v/>
      </c>
      <c r="I3002" s="26" t="str">
        <f t="shared" si="268"/>
        <v/>
      </c>
      <c r="J3002" s="18" t="str">
        <f t="shared" si="269"/>
        <v/>
      </c>
      <c r="K3002" s="18" t="str">
        <f t="shared" si="270"/>
        <v/>
      </c>
      <c r="N3002" s="23" t="str">
        <f t="shared" si="271"/>
        <v/>
      </c>
    </row>
    <row r="3003" spans="8:14" x14ac:dyDescent="0.25">
      <c r="H3003" s="18" t="str">
        <f t="shared" si="267"/>
        <v/>
      </c>
      <c r="I3003" s="26" t="str">
        <f t="shared" si="268"/>
        <v/>
      </c>
      <c r="J3003" s="18" t="str">
        <f t="shared" si="269"/>
        <v/>
      </c>
      <c r="K3003" s="18" t="str">
        <f t="shared" si="270"/>
        <v/>
      </c>
      <c r="N3003" s="23" t="str">
        <f t="shared" si="271"/>
        <v/>
      </c>
    </row>
    <row r="3004" spans="8:14" x14ac:dyDescent="0.25">
      <c r="H3004" s="18" t="str">
        <f t="shared" si="267"/>
        <v/>
      </c>
      <c r="I3004" s="26" t="str">
        <f t="shared" si="268"/>
        <v/>
      </c>
      <c r="J3004" s="18" t="str">
        <f t="shared" si="269"/>
        <v/>
      </c>
      <c r="K3004" s="18" t="str">
        <f t="shared" si="270"/>
        <v/>
      </c>
      <c r="N3004" s="23" t="str">
        <f t="shared" si="271"/>
        <v/>
      </c>
    </row>
    <row r="3005" spans="8:14" x14ac:dyDescent="0.25">
      <c r="H3005" s="18" t="str">
        <f t="shared" si="267"/>
        <v/>
      </c>
      <c r="I3005" s="26" t="str">
        <f t="shared" si="268"/>
        <v/>
      </c>
      <c r="J3005" s="18" t="str">
        <f t="shared" si="269"/>
        <v/>
      </c>
      <c r="K3005" s="18" t="str">
        <f t="shared" si="270"/>
        <v/>
      </c>
      <c r="N3005" s="23" t="str">
        <f t="shared" si="271"/>
        <v/>
      </c>
    </row>
    <row r="3006" spans="8:14" x14ac:dyDescent="0.25">
      <c r="H3006" s="18" t="str">
        <f t="shared" si="267"/>
        <v/>
      </c>
      <c r="I3006" s="26" t="str">
        <f t="shared" si="268"/>
        <v/>
      </c>
      <c r="J3006" s="18" t="str">
        <f t="shared" si="269"/>
        <v/>
      </c>
      <c r="K3006" s="18" t="str">
        <f t="shared" si="270"/>
        <v/>
      </c>
      <c r="N3006" s="23" t="str">
        <f t="shared" si="271"/>
        <v/>
      </c>
    </row>
    <row r="3007" spans="8:14" x14ac:dyDescent="0.25">
      <c r="H3007" s="18" t="str">
        <f t="shared" si="267"/>
        <v/>
      </c>
      <c r="I3007" s="26" t="str">
        <f t="shared" si="268"/>
        <v/>
      </c>
      <c r="J3007" s="18" t="str">
        <f t="shared" si="269"/>
        <v/>
      </c>
      <c r="K3007" s="18" t="str">
        <f t="shared" si="270"/>
        <v/>
      </c>
      <c r="N3007" s="23" t="str">
        <f t="shared" si="271"/>
        <v/>
      </c>
    </row>
    <row r="3008" spans="8:14" x14ac:dyDescent="0.25">
      <c r="H3008" s="18" t="str">
        <f t="shared" si="267"/>
        <v/>
      </c>
      <c r="I3008" s="26" t="str">
        <f t="shared" si="268"/>
        <v/>
      </c>
      <c r="J3008" s="18" t="str">
        <f t="shared" si="269"/>
        <v/>
      </c>
      <c r="K3008" s="18" t="str">
        <f t="shared" si="270"/>
        <v/>
      </c>
      <c r="N3008" s="23" t="str">
        <f t="shared" si="271"/>
        <v/>
      </c>
    </row>
    <row r="3009" spans="8:14" x14ac:dyDescent="0.25">
      <c r="H3009" s="18" t="str">
        <f t="shared" si="267"/>
        <v/>
      </c>
      <c r="I3009" s="26" t="str">
        <f t="shared" si="268"/>
        <v/>
      </c>
      <c r="J3009" s="18" t="str">
        <f t="shared" si="269"/>
        <v/>
      </c>
      <c r="K3009" s="18" t="str">
        <f t="shared" si="270"/>
        <v/>
      </c>
      <c r="N3009" s="23" t="str">
        <f t="shared" si="271"/>
        <v/>
      </c>
    </row>
    <row r="3010" spans="8:14" x14ac:dyDescent="0.25">
      <c r="H3010" s="18" t="str">
        <f t="shared" si="267"/>
        <v/>
      </c>
      <c r="I3010" s="26" t="str">
        <f t="shared" si="268"/>
        <v/>
      </c>
      <c r="J3010" s="18" t="str">
        <f t="shared" si="269"/>
        <v/>
      </c>
      <c r="K3010" s="18" t="str">
        <f t="shared" si="270"/>
        <v/>
      </c>
      <c r="N3010" s="23" t="str">
        <f t="shared" si="271"/>
        <v/>
      </c>
    </row>
    <row r="3011" spans="8:14" x14ac:dyDescent="0.25">
      <c r="H3011" s="18" t="str">
        <f t="shared" si="267"/>
        <v/>
      </c>
      <c r="I3011" s="26" t="str">
        <f t="shared" si="268"/>
        <v/>
      </c>
      <c r="J3011" s="18" t="str">
        <f t="shared" si="269"/>
        <v/>
      </c>
      <c r="K3011" s="18" t="str">
        <f t="shared" si="270"/>
        <v/>
      </c>
      <c r="N3011" s="23" t="str">
        <f t="shared" si="271"/>
        <v/>
      </c>
    </row>
    <row r="3012" spans="8:14" x14ac:dyDescent="0.25">
      <c r="H3012" s="18" t="str">
        <f t="shared" ref="H3012:H3075" si="272">IF(OR($E3012="",$G3012=""),"",$E3012*$G3012)</f>
        <v/>
      </c>
      <c r="I3012" s="26" t="str">
        <f t="shared" ref="I3012:I3075" si="273">IF($F3012="","",IFERROR(INDEX(CurRate,MATCH($F3012,CurCode,0)),""))</f>
        <v/>
      </c>
      <c r="J3012" s="18" t="str">
        <f t="shared" ref="J3012:J3075" si="274">IF(OR($G3012="",$I3012="",$I3012=0),"",$G3012/$I3012)</f>
        <v/>
      </c>
      <c r="K3012" s="18" t="str">
        <f t="shared" ref="K3012:K3075" si="275">IF(OR($E3012="",$J3012=""),"",$E3012*$J3012)</f>
        <v/>
      </c>
      <c r="N3012" s="23" t="str">
        <f t="shared" ref="N3012:N3075" si="276">IF($A3012="","",$A3012*100000+ROW())</f>
        <v/>
      </c>
    </row>
    <row r="3013" spans="8:14" x14ac:dyDescent="0.25">
      <c r="H3013" s="18" t="str">
        <f t="shared" si="272"/>
        <v/>
      </c>
      <c r="I3013" s="26" t="str">
        <f t="shared" si="273"/>
        <v/>
      </c>
      <c r="J3013" s="18" t="str">
        <f t="shared" si="274"/>
        <v/>
      </c>
      <c r="K3013" s="18" t="str">
        <f t="shared" si="275"/>
        <v/>
      </c>
      <c r="N3013" s="23" t="str">
        <f t="shared" si="276"/>
        <v/>
      </c>
    </row>
    <row r="3014" spans="8:14" x14ac:dyDescent="0.25">
      <c r="H3014" s="18" t="str">
        <f t="shared" si="272"/>
        <v/>
      </c>
      <c r="I3014" s="26" t="str">
        <f t="shared" si="273"/>
        <v/>
      </c>
      <c r="J3014" s="18" t="str">
        <f t="shared" si="274"/>
        <v/>
      </c>
      <c r="K3014" s="18" t="str">
        <f t="shared" si="275"/>
        <v/>
      </c>
      <c r="N3014" s="23" t="str">
        <f t="shared" si="276"/>
        <v/>
      </c>
    </row>
    <row r="3015" spans="8:14" x14ac:dyDescent="0.25">
      <c r="H3015" s="18" t="str">
        <f t="shared" si="272"/>
        <v/>
      </c>
      <c r="I3015" s="26" t="str">
        <f t="shared" si="273"/>
        <v/>
      </c>
      <c r="J3015" s="18" t="str">
        <f t="shared" si="274"/>
        <v/>
      </c>
      <c r="K3015" s="18" t="str">
        <f t="shared" si="275"/>
        <v/>
      </c>
      <c r="N3015" s="23" t="str">
        <f t="shared" si="276"/>
        <v/>
      </c>
    </row>
    <row r="3016" spans="8:14" x14ac:dyDescent="0.25">
      <c r="H3016" s="18" t="str">
        <f t="shared" si="272"/>
        <v/>
      </c>
      <c r="I3016" s="26" t="str">
        <f t="shared" si="273"/>
        <v/>
      </c>
      <c r="J3016" s="18" t="str">
        <f t="shared" si="274"/>
        <v/>
      </c>
      <c r="K3016" s="18" t="str">
        <f t="shared" si="275"/>
        <v/>
      </c>
      <c r="N3016" s="23" t="str">
        <f t="shared" si="276"/>
        <v/>
      </c>
    </row>
    <row r="3017" spans="8:14" x14ac:dyDescent="0.25">
      <c r="H3017" s="18" t="str">
        <f t="shared" si="272"/>
        <v/>
      </c>
      <c r="I3017" s="26" t="str">
        <f t="shared" si="273"/>
        <v/>
      </c>
      <c r="J3017" s="18" t="str">
        <f t="shared" si="274"/>
        <v/>
      </c>
      <c r="K3017" s="18" t="str">
        <f t="shared" si="275"/>
        <v/>
      </c>
      <c r="N3017" s="23" t="str">
        <f t="shared" si="276"/>
        <v/>
      </c>
    </row>
    <row r="3018" spans="8:14" x14ac:dyDescent="0.25">
      <c r="H3018" s="18" t="str">
        <f t="shared" si="272"/>
        <v/>
      </c>
      <c r="I3018" s="26" t="str">
        <f t="shared" si="273"/>
        <v/>
      </c>
      <c r="J3018" s="18" t="str">
        <f t="shared" si="274"/>
        <v/>
      </c>
      <c r="K3018" s="18" t="str">
        <f t="shared" si="275"/>
        <v/>
      </c>
      <c r="N3018" s="23" t="str">
        <f t="shared" si="276"/>
        <v/>
      </c>
    </row>
    <row r="3019" spans="8:14" x14ac:dyDescent="0.25">
      <c r="H3019" s="18" t="str">
        <f t="shared" si="272"/>
        <v/>
      </c>
      <c r="I3019" s="26" t="str">
        <f t="shared" si="273"/>
        <v/>
      </c>
      <c r="J3019" s="18" t="str">
        <f t="shared" si="274"/>
        <v/>
      </c>
      <c r="K3019" s="18" t="str">
        <f t="shared" si="275"/>
        <v/>
      </c>
      <c r="N3019" s="23" t="str">
        <f t="shared" si="276"/>
        <v/>
      </c>
    </row>
    <row r="3020" spans="8:14" x14ac:dyDescent="0.25">
      <c r="H3020" s="18" t="str">
        <f t="shared" si="272"/>
        <v/>
      </c>
      <c r="I3020" s="26" t="str">
        <f t="shared" si="273"/>
        <v/>
      </c>
      <c r="J3020" s="18" t="str">
        <f t="shared" si="274"/>
        <v/>
      </c>
      <c r="K3020" s="18" t="str">
        <f t="shared" si="275"/>
        <v/>
      </c>
      <c r="N3020" s="23" t="str">
        <f t="shared" si="276"/>
        <v/>
      </c>
    </row>
    <row r="3021" spans="8:14" x14ac:dyDescent="0.25">
      <c r="H3021" s="18" t="str">
        <f t="shared" si="272"/>
        <v/>
      </c>
      <c r="I3021" s="26" t="str">
        <f t="shared" si="273"/>
        <v/>
      </c>
      <c r="J3021" s="18" t="str">
        <f t="shared" si="274"/>
        <v/>
      </c>
      <c r="K3021" s="18" t="str">
        <f t="shared" si="275"/>
        <v/>
      </c>
      <c r="N3021" s="23" t="str">
        <f t="shared" si="276"/>
        <v/>
      </c>
    </row>
    <row r="3022" spans="8:14" x14ac:dyDescent="0.25">
      <c r="H3022" s="18" t="str">
        <f t="shared" si="272"/>
        <v/>
      </c>
      <c r="I3022" s="26" t="str">
        <f t="shared" si="273"/>
        <v/>
      </c>
      <c r="J3022" s="18" t="str">
        <f t="shared" si="274"/>
        <v/>
      </c>
      <c r="K3022" s="18" t="str">
        <f t="shared" si="275"/>
        <v/>
      </c>
      <c r="N3022" s="23" t="str">
        <f t="shared" si="276"/>
        <v/>
      </c>
    </row>
    <row r="3023" spans="8:14" x14ac:dyDescent="0.25">
      <c r="H3023" s="18" t="str">
        <f t="shared" si="272"/>
        <v/>
      </c>
      <c r="I3023" s="26" t="str">
        <f t="shared" si="273"/>
        <v/>
      </c>
      <c r="J3023" s="18" t="str">
        <f t="shared" si="274"/>
        <v/>
      </c>
      <c r="K3023" s="18" t="str">
        <f t="shared" si="275"/>
        <v/>
      </c>
      <c r="N3023" s="23" t="str">
        <f t="shared" si="276"/>
        <v/>
      </c>
    </row>
    <row r="3024" spans="8:14" x14ac:dyDescent="0.25">
      <c r="H3024" s="18" t="str">
        <f t="shared" si="272"/>
        <v/>
      </c>
      <c r="I3024" s="26" t="str">
        <f t="shared" si="273"/>
        <v/>
      </c>
      <c r="J3024" s="18" t="str">
        <f t="shared" si="274"/>
        <v/>
      </c>
      <c r="K3024" s="18" t="str">
        <f t="shared" si="275"/>
        <v/>
      </c>
      <c r="N3024" s="23" t="str">
        <f t="shared" si="276"/>
        <v/>
      </c>
    </row>
    <row r="3025" spans="8:14" x14ac:dyDescent="0.25">
      <c r="H3025" s="18" t="str">
        <f t="shared" si="272"/>
        <v/>
      </c>
      <c r="I3025" s="26" t="str">
        <f t="shared" si="273"/>
        <v/>
      </c>
      <c r="J3025" s="18" t="str">
        <f t="shared" si="274"/>
        <v/>
      </c>
      <c r="K3025" s="18" t="str">
        <f t="shared" si="275"/>
        <v/>
      </c>
      <c r="N3025" s="23" t="str">
        <f t="shared" si="276"/>
        <v/>
      </c>
    </row>
    <row r="3026" spans="8:14" x14ac:dyDescent="0.25">
      <c r="H3026" s="18" t="str">
        <f t="shared" si="272"/>
        <v/>
      </c>
      <c r="I3026" s="26" t="str">
        <f t="shared" si="273"/>
        <v/>
      </c>
      <c r="J3026" s="18" t="str">
        <f t="shared" si="274"/>
        <v/>
      </c>
      <c r="K3026" s="18" t="str">
        <f t="shared" si="275"/>
        <v/>
      </c>
      <c r="N3026" s="23" t="str">
        <f t="shared" si="276"/>
        <v/>
      </c>
    </row>
    <row r="3027" spans="8:14" x14ac:dyDescent="0.25">
      <c r="H3027" s="18" t="str">
        <f t="shared" si="272"/>
        <v/>
      </c>
      <c r="I3027" s="26" t="str">
        <f t="shared" si="273"/>
        <v/>
      </c>
      <c r="J3027" s="18" t="str">
        <f t="shared" si="274"/>
        <v/>
      </c>
      <c r="K3027" s="18" t="str">
        <f t="shared" si="275"/>
        <v/>
      </c>
      <c r="N3027" s="23" t="str">
        <f t="shared" si="276"/>
        <v/>
      </c>
    </row>
    <row r="3028" spans="8:14" x14ac:dyDescent="0.25">
      <c r="H3028" s="18" t="str">
        <f t="shared" si="272"/>
        <v/>
      </c>
      <c r="I3028" s="26" t="str">
        <f t="shared" si="273"/>
        <v/>
      </c>
      <c r="J3028" s="18" t="str">
        <f t="shared" si="274"/>
        <v/>
      </c>
      <c r="K3028" s="18" t="str">
        <f t="shared" si="275"/>
        <v/>
      </c>
      <c r="N3028" s="23" t="str">
        <f t="shared" si="276"/>
        <v/>
      </c>
    </row>
    <row r="3029" spans="8:14" x14ac:dyDescent="0.25">
      <c r="H3029" s="18" t="str">
        <f t="shared" si="272"/>
        <v/>
      </c>
      <c r="I3029" s="26" t="str">
        <f t="shared" si="273"/>
        <v/>
      </c>
      <c r="J3029" s="18" t="str">
        <f t="shared" si="274"/>
        <v/>
      </c>
      <c r="K3029" s="18" t="str">
        <f t="shared" si="275"/>
        <v/>
      </c>
      <c r="N3029" s="23" t="str">
        <f t="shared" si="276"/>
        <v/>
      </c>
    </row>
    <row r="3030" spans="8:14" x14ac:dyDescent="0.25">
      <c r="H3030" s="18" t="str">
        <f t="shared" si="272"/>
        <v/>
      </c>
      <c r="I3030" s="26" t="str">
        <f t="shared" si="273"/>
        <v/>
      </c>
      <c r="J3030" s="18" t="str">
        <f t="shared" si="274"/>
        <v/>
      </c>
      <c r="K3030" s="18" t="str">
        <f t="shared" si="275"/>
        <v/>
      </c>
      <c r="N3030" s="23" t="str">
        <f t="shared" si="276"/>
        <v/>
      </c>
    </row>
    <row r="3031" spans="8:14" x14ac:dyDescent="0.25">
      <c r="H3031" s="18" t="str">
        <f t="shared" si="272"/>
        <v/>
      </c>
      <c r="I3031" s="26" t="str">
        <f t="shared" si="273"/>
        <v/>
      </c>
      <c r="J3031" s="18" t="str">
        <f t="shared" si="274"/>
        <v/>
      </c>
      <c r="K3031" s="18" t="str">
        <f t="shared" si="275"/>
        <v/>
      </c>
      <c r="N3031" s="23" t="str">
        <f t="shared" si="276"/>
        <v/>
      </c>
    </row>
    <row r="3032" spans="8:14" x14ac:dyDescent="0.25">
      <c r="H3032" s="18" t="str">
        <f t="shared" si="272"/>
        <v/>
      </c>
      <c r="I3032" s="26" t="str">
        <f t="shared" si="273"/>
        <v/>
      </c>
      <c r="J3032" s="18" t="str">
        <f t="shared" si="274"/>
        <v/>
      </c>
      <c r="K3032" s="18" t="str">
        <f t="shared" si="275"/>
        <v/>
      </c>
      <c r="N3032" s="23" t="str">
        <f t="shared" si="276"/>
        <v/>
      </c>
    </row>
    <row r="3033" spans="8:14" x14ac:dyDescent="0.25">
      <c r="H3033" s="18" t="str">
        <f t="shared" si="272"/>
        <v/>
      </c>
      <c r="I3033" s="26" t="str">
        <f t="shared" si="273"/>
        <v/>
      </c>
      <c r="J3033" s="18" t="str">
        <f t="shared" si="274"/>
        <v/>
      </c>
      <c r="K3033" s="18" t="str">
        <f t="shared" si="275"/>
        <v/>
      </c>
      <c r="N3033" s="23" t="str">
        <f t="shared" si="276"/>
        <v/>
      </c>
    </row>
    <row r="3034" spans="8:14" x14ac:dyDescent="0.25">
      <c r="H3034" s="18" t="str">
        <f t="shared" si="272"/>
        <v/>
      </c>
      <c r="I3034" s="26" t="str">
        <f t="shared" si="273"/>
        <v/>
      </c>
      <c r="J3034" s="18" t="str">
        <f t="shared" si="274"/>
        <v/>
      </c>
      <c r="K3034" s="18" t="str">
        <f t="shared" si="275"/>
        <v/>
      </c>
      <c r="N3034" s="23" t="str">
        <f t="shared" si="276"/>
        <v/>
      </c>
    </row>
    <row r="3035" spans="8:14" x14ac:dyDescent="0.25">
      <c r="H3035" s="18" t="str">
        <f t="shared" si="272"/>
        <v/>
      </c>
      <c r="I3035" s="26" t="str">
        <f t="shared" si="273"/>
        <v/>
      </c>
      <c r="J3035" s="18" t="str">
        <f t="shared" si="274"/>
        <v/>
      </c>
      <c r="K3035" s="18" t="str">
        <f t="shared" si="275"/>
        <v/>
      </c>
      <c r="N3035" s="23" t="str">
        <f t="shared" si="276"/>
        <v/>
      </c>
    </row>
    <row r="3036" spans="8:14" x14ac:dyDescent="0.25">
      <c r="H3036" s="18" t="str">
        <f t="shared" si="272"/>
        <v/>
      </c>
      <c r="I3036" s="26" t="str">
        <f t="shared" si="273"/>
        <v/>
      </c>
      <c r="J3036" s="18" t="str">
        <f t="shared" si="274"/>
        <v/>
      </c>
      <c r="K3036" s="18" t="str">
        <f t="shared" si="275"/>
        <v/>
      </c>
      <c r="N3036" s="23" t="str">
        <f t="shared" si="276"/>
        <v/>
      </c>
    </row>
    <row r="3037" spans="8:14" x14ac:dyDescent="0.25">
      <c r="H3037" s="18" t="str">
        <f t="shared" si="272"/>
        <v/>
      </c>
      <c r="I3037" s="26" t="str">
        <f t="shared" si="273"/>
        <v/>
      </c>
      <c r="J3037" s="18" t="str">
        <f t="shared" si="274"/>
        <v/>
      </c>
      <c r="K3037" s="18" t="str">
        <f t="shared" si="275"/>
        <v/>
      </c>
      <c r="N3037" s="23" t="str">
        <f t="shared" si="276"/>
        <v/>
      </c>
    </row>
    <row r="3038" spans="8:14" x14ac:dyDescent="0.25">
      <c r="H3038" s="18" t="str">
        <f t="shared" si="272"/>
        <v/>
      </c>
      <c r="I3038" s="26" t="str">
        <f t="shared" si="273"/>
        <v/>
      </c>
      <c r="J3038" s="18" t="str">
        <f t="shared" si="274"/>
        <v/>
      </c>
      <c r="K3038" s="18" t="str">
        <f t="shared" si="275"/>
        <v/>
      </c>
      <c r="N3038" s="23" t="str">
        <f t="shared" si="276"/>
        <v/>
      </c>
    </row>
    <row r="3039" spans="8:14" x14ac:dyDescent="0.25">
      <c r="H3039" s="18" t="str">
        <f t="shared" si="272"/>
        <v/>
      </c>
      <c r="I3039" s="26" t="str">
        <f t="shared" si="273"/>
        <v/>
      </c>
      <c r="J3039" s="18" t="str">
        <f t="shared" si="274"/>
        <v/>
      </c>
      <c r="K3039" s="18" t="str">
        <f t="shared" si="275"/>
        <v/>
      </c>
      <c r="N3039" s="23" t="str">
        <f t="shared" si="276"/>
        <v/>
      </c>
    </row>
    <row r="3040" spans="8:14" x14ac:dyDescent="0.25">
      <c r="H3040" s="18" t="str">
        <f t="shared" si="272"/>
        <v/>
      </c>
      <c r="I3040" s="26" t="str">
        <f t="shared" si="273"/>
        <v/>
      </c>
      <c r="J3040" s="18" t="str">
        <f t="shared" si="274"/>
        <v/>
      </c>
      <c r="K3040" s="18" t="str">
        <f t="shared" si="275"/>
        <v/>
      </c>
      <c r="N3040" s="23" t="str">
        <f t="shared" si="276"/>
        <v/>
      </c>
    </row>
    <row r="3041" spans="8:14" x14ac:dyDescent="0.25">
      <c r="H3041" s="18" t="str">
        <f t="shared" si="272"/>
        <v/>
      </c>
      <c r="I3041" s="26" t="str">
        <f t="shared" si="273"/>
        <v/>
      </c>
      <c r="J3041" s="18" t="str">
        <f t="shared" si="274"/>
        <v/>
      </c>
      <c r="K3041" s="18" t="str">
        <f t="shared" si="275"/>
        <v/>
      </c>
      <c r="N3041" s="23" t="str">
        <f t="shared" si="276"/>
        <v/>
      </c>
    </row>
    <row r="3042" spans="8:14" x14ac:dyDescent="0.25">
      <c r="H3042" s="18" t="str">
        <f t="shared" si="272"/>
        <v/>
      </c>
      <c r="I3042" s="26" t="str">
        <f t="shared" si="273"/>
        <v/>
      </c>
      <c r="J3042" s="18" t="str">
        <f t="shared" si="274"/>
        <v/>
      </c>
      <c r="K3042" s="18" t="str">
        <f t="shared" si="275"/>
        <v/>
      </c>
      <c r="N3042" s="23" t="str">
        <f t="shared" si="276"/>
        <v/>
      </c>
    </row>
    <row r="3043" spans="8:14" x14ac:dyDescent="0.25">
      <c r="H3043" s="18" t="str">
        <f t="shared" si="272"/>
        <v/>
      </c>
      <c r="I3043" s="26" t="str">
        <f t="shared" si="273"/>
        <v/>
      </c>
      <c r="J3043" s="18" t="str">
        <f t="shared" si="274"/>
        <v/>
      </c>
      <c r="K3043" s="18" t="str">
        <f t="shared" si="275"/>
        <v/>
      </c>
      <c r="N3043" s="23" t="str">
        <f t="shared" si="276"/>
        <v/>
      </c>
    </row>
    <row r="3044" spans="8:14" x14ac:dyDescent="0.25">
      <c r="H3044" s="18" t="str">
        <f t="shared" si="272"/>
        <v/>
      </c>
      <c r="I3044" s="26" t="str">
        <f t="shared" si="273"/>
        <v/>
      </c>
      <c r="J3044" s="18" t="str">
        <f t="shared" si="274"/>
        <v/>
      </c>
      <c r="K3044" s="18" t="str">
        <f t="shared" si="275"/>
        <v/>
      </c>
      <c r="N3044" s="23" t="str">
        <f t="shared" si="276"/>
        <v/>
      </c>
    </row>
    <row r="3045" spans="8:14" x14ac:dyDescent="0.25">
      <c r="H3045" s="18" t="str">
        <f t="shared" si="272"/>
        <v/>
      </c>
      <c r="I3045" s="26" t="str">
        <f t="shared" si="273"/>
        <v/>
      </c>
      <c r="J3045" s="18" t="str">
        <f t="shared" si="274"/>
        <v/>
      </c>
      <c r="K3045" s="18" t="str">
        <f t="shared" si="275"/>
        <v/>
      </c>
      <c r="N3045" s="23" t="str">
        <f t="shared" si="276"/>
        <v/>
      </c>
    </row>
    <row r="3046" spans="8:14" x14ac:dyDescent="0.25">
      <c r="H3046" s="18" t="str">
        <f t="shared" si="272"/>
        <v/>
      </c>
      <c r="I3046" s="26" t="str">
        <f t="shared" si="273"/>
        <v/>
      </c>
      <c r="J3046" s="18" t="str">
        <f t="shared" si="274"/>
        <v/>
      </c>
      <c r="K3046" s="18" t="str">
        <f t="shared" si="275"/>
        <v/>
      </c>
      <c r="N3046" s="23" t="str">
        <f t="shared" si="276"/>
        <v/>
      </c>
    </row>
    <row r="3047" spans="8:14" x14ac:dyDescent="0.25">
      <c r="H3047" s="18" t="str">
        <f t="shared" si="272"/>
        <v/>
      </c>
      <c r="I3047" s="26" t="str">
        <f t="shared" si="273"/>
        <v/>
      </c>
      <c r="J3047" s="18" t="str">
        <f t="shared" si="274"/>
        <v/>
      </c>
      <c r="K3047" s="18" t="str">
        <f t="shared" si="275"/>
        <v/>
      </c>
      <c r="N3047" s="23" t="str">
        <f t="shared" si="276"/>
        <v/>
      </c>
    </row>
    <row r="3048" spans="8:14" x14ac:dyDescent="0.25">
      <c r="H3048" s="18" t="str">
        <f t="shared" si="272"/>
        <v/>
      </c>
      <c r="I3048" s="26" t="str">
        <f t="shared" si="273"/>
        <v/>
      </c>
      <c r="J3048" s="18" t="str">
        <f t="shared" si="274"/>
        <v/>
      </c>
      <c r="K3048" s="18" t="str">
        <f t="shared" si="275"/>
        <v/>
      </c>
      <c r="N3048" s="23" t="str">
        <f t="shared" si="276"/>
        <v/>
      </c>
    </row>
    <row r="3049" spans="8:14" x14ac:dyDescent="0.25">
      <c r="H3049" s="18" t="str">
        <f t="shared" si="272"/>
        <v/>
      </c>
      <c r="I3049" s="26" t="str">
        <f t="shared" si="273"/>
        <v/>
      </c>
      <c r="J3049" s="18" t="str">
        <f t="shared" si="274"/>
        <v/>
      </c>
      <c r="K3049" s="18" t="str">
        <f t="shared" si="275"/>
        <v/>
      </c>
      <c r="N3049" s="23" t="str">
        <f t="shared" si="276"/>
        <v/>
      </c>
    </row>
    <row r="3050" spans="8:14" x14ac:dyDescent="0.25">
      <c r="H3050" s="18" t="str">
        <f t="shared" si="272"/>
        <v/>
      </c>
      <c r="I3050" s="26" t="str">
        <f t="shared" si="273"/>
        <v/>
      </c>
      <c r="J3050" s="18" t="str">
        <f t="shared" si="274"/>
        <v/>
      </c>
      <c r="K3050" s="18" t="str">
        <f t="shared" si="275"/>
        <v/>
      </c>
      <c r="N3050" s="23" t="str">
        <f t="shared" si="276"/>
        <v/>
      </c>
    </row>
    <row r="3051" spans="8:14" x14ac:dyDescent="0.25">
      <c r="H3051" s="18" t="str">
        <f t="shared" si="272"/>
        <v/>
      </c>
      <c r="I3051" s="26" t="str">
        <f t="shared" si="273"/>
        <v/>
      </c>
      <c r="J3051" s="18" t="str">
        <f t="shared" si="274"/>
        <v/>
      </c>
      <c r="K3051" s="18" t="str">
        <f t="shared" si="275"/>
        <v/>
      </c>
      <c r="N3051" s="23" t="str">
        <f t="shared" si="276"/>
        <v/>
      </c>
    </row>
    <row r="3052" spans="8:14" x14ac:dyDescent="0.25">
      <c r="H3052" s="18" t="str">
        <f t="shared" si="272"/>
        <v/>
      </c>
      <c r="I3052" s="26" t="str">
        <f t="shared" si="273"/>
        <v/>
      </c>
      <c r="J3052" s="18" t="str">
        <f t="shared" si="274"/>
        <v/>
      </c>
      <c r="K3052" s="18" t="str">
        <f t="shared" si="275"/>
        <v/>
      </c>
      <c r="N3052" s="23" t="str">
        <f t="shared" si="276"/>
        <v/>
      </c>
    </row>
    <row r="3053" spans="8:14" x14ac:dyDescent="0.25">
      <c r="H3053" s="18" t="str">
        <f t="shared" si="272"/>
        <v/>
      </c>
      <c r="I3053" s="26" t="str">
        <f t="shared" si="273"/>
        <v/>
      </c>
      <c r="J3053" s="18" t="str">
        <f t="shared" si="274"/>
        <v/>
      </c>
      <c r="K3053" s="18" t="str">
        <f t="shared" si="275"/>
        <v/>
      </c>
      <c r="N3053" s="23" t="str">
        <f t="shared" si="276"/>
        <v/>
      </c>
    </row>
    <row r="3054" spans="8:14" x14ac:dyDescent="0.25">
      <c r="H3054" s="18" t="str">
        <f t="shared" si="272"/>
        <v/>
      </c>
      <c r="I3054" s="26" t="str">
        <f t="shared" si="273"/>
        <v/>
      </c>
      <c r="J3054" s="18" t="str">
        <f t="shared" si="274"/>
        <v/>
      </c>
      <c r="K3054" s="18" t="str">
        <f t="shared" si="275"/>
        <v/>
      </c>
      <c r="N3054" s="23" t="str">
        <f t="shared" si="276"/>
        <v/>
      </c>
    </row>
    <row r="3055" spans="8:14" x14ac:dyDescent="0.25">
      <c r="H3055" s="18" t="str">
        <f t="shared" si="272"/>
        <v/>
      </c>
      <c r="I3055" s="26" t="str">
        <f t="shared" si="273"/>
        <v/>
      </c>
      <c r="J3055" s="18" t="str">
        <f t="shared" si="274"/>
        <v/>
      </c>
      <c r="K3055" s="18" t="str">
        <f t="shared" si="275"/>
        <v/>
      </c>
      <c r="N3055" s="23" t="str">
        <f t="shared" si="276"/>
        <v/>
      </c>
    </row>
    <row r="3056" spans="8:14" x14ac:dyDescent="0.25">
      <c r="H3056" s="18" t="str">
        <f t="shared" si="272"/>
        <v/>
      </c>
      <c r="I3056" s="26" t="str">
        <f t="shared" si="273"/>
        <v/>
      </c>
      <c r="J3056" s="18" t="str">
        <f t="shared" si="274"/>
        <v/>
      </c>
      <c r="K3056" s="18" t="str">
        <f t="shared" si="275"/>
        <v/>
      </c>
      <c r="N3056" s="23" t="str">
        <f t="shared" si="276"/>
        <v/>
      </c>
    </row>
    <row r="3057" spans="8:14" x14ac:dyDescent="0.25">
      <c r="H3057" s="18" t="str">
        <f t="shared" si="272"/>
        <v/>
      </c>
      <c r="I3057" s="26" t="str">
        <f t="shared" si="273"/>
        <v/>
      </c>
      <c r="J3057" s="18" t="str">
        <f t="shared" si="274"/>
        <v/>
      </c>
      <c r="K3057" s="18" t="str">
        <f t="shared" si="275"/>
        <v/>
      </c>
      <c r="N3057" s="23" t="str">
        <f t="shared" si="276"/>
        <v/>
      </c>
    </row>
    <row r="3058" spans="8:14" x14ac:dyDescent="0.25">
      <c r="H3058" s="18" t="str">
        <f t="shared" si="272"/>
        <v/>
      </c>
      <c r="I3058" s="26" t="str">
        <f t="shared" si="273"/>
        <v/>
      </c>
      <c r="J3058" s="18" t="str">
        <f t="shared" si="274"/>
        <v/>
      </c>
      <c r="K3058" s="18" t="str">
        <f t="shared" si="275"/>
        <v/>
      </c>
      <c r="N3058" s="23" t="str">
        <f t="shared" si="276"/>
        <v/>
      </c>
    </row>
    <row r="3059" spans="8:14" x14ac:dyDescent="0.25">
      <c r="H3059" s="18" t="str">
        <f t="shared" si="272"/>
        <v/>
      </c>
      <c r="I3059" s="26" t="str">
        <f t="shared" si="273"/>
        <v/>
      </c>
      <c r="J3059" s="18" t="str">
        <f t="shared" si="274"/>
        <v/>
      </c>
      <c r="K3059" s="18" t="str">
        <f t="shared" si="275"/>
        <v/>
      </c>
      <c r="N3059" s="23" t="str">
        <f t="shared" si="276"/>
        <v/>
      </c>
    </row>
    <row r="3060" spans="8:14" x14ac:dyDescent="0.25">
      <c r="H3060" s="18" t="str">
        <f t="shared" si="272"/>
        <v/>
      </c>
      <c r="I3060" s="26" t="str">
        <f t="shared" si="273"/>
        <v/>
      </c>
      <c r="J3060" s="18" t="str">
        <f t="shared" si="274"/>
        <v/>
      </c>
      <c r="K3060" s="18" t="str">
        <f t="shared" si="275"/>
        <v/>
      </c>
      <c r="N3060" s="23" t="str">
        <f t="shared" si="276"/>
        <v/>
      </c>
    </row>
    <row r="3061" spans="8:14" x14ac:dyDescent="0.25">
      <c r="H3061" s="18" t="str">
        <f t="shared" si="272"/>
        <v/>
      </c>
      <c r="I3061" s="26" t="str">
        <f t="shared" si="273"/>
        <v/>
      </c>
      <c r="J3061" s="18" t="str">
        <f t="shared" si="274"/>
        <v/>
      </c>
      <c r="K3061" s="18" t="str">
        <f t="shared" si="275"/>
        <v/>
      </c>
      <c r="N3061" s="23" t="str">
        <f t="shared" si="276"/>
        <v/>
      </c>
    </row>
    <row r="3062" spans="8:14" x14ac:dyDescent="0.25">
      <c r="H3062" s="18" t="str">
        <f t="shared" si="272"/>
        <v/>
      </c>
      <c r="I3062" s="26" t="str">
        <f t="shared" si="273"/>
        <v/>
      </c>
      <c r="J3062" s="18" t="str">
        <f t="shared" si="274"/>
        <v/>
      </c>
      <c r="K3062" s="18" t="str">
        <f t="shared" si="275"/>
        <v/>
      </c>
      <c r="N3062" s="23" t="str">
        <f t="shared" si="276"/>
        <v/>
      </c>
    </row>
    <row r="3063" spans="8:14" x14ac:dyDescent="0.25">
      <c r="H3063" s="18" t="str">
        <f t="shared" si="272"/>
        <v/>
      </c>
      <c r="I3063" s="26" t="str">
        <f t="shared" si="273"/>
        <v/>
      </c>
      <c r="J3063" s="18" t="str">
        <f t="shared" si="274"/>
        <v/>
      </c>
      <c r="K3063" s="18" t="str">
        <f t="shared" si="275"/>
        <v/>
      </c>
      <c r="N3063" s="23" t="str">
        <f t="shared" si="276"/>
        <v/>
      </c>
    </row>
    <row r="3064" spans="8:14" x14ac:dyDescent="0.25">
      <c r="H3064" s="18" t="str">
        <f t="shared" si="272"/>
        <v/>
      </c>
      <c r="I3064" s="26" t="str">
        <f t="shared" si="273"/>
        <v/>
      </c>
      <c r="J3064" s="18" t="str">
        <f t="shared" si="274"/>
        <v/>
      </c>
      <c r="K3064" s="18" t="str">
        <f t="shared" si="275"/>
        <v/>
      </c>
      <c r="N3064" s="23" t="str">
        <f t="shared" si="276"/>
        <v/>
      </c>
    </row>
    <row r="3065" spans="8:14" x14ac:dyDescent="0.25">
      <c r="H3065" s="18" t="str">
        <f t="shared" si="272"/>
        <v/>
      </c>
      <c r="I3065" s="26" t="str">
        <f t="shared" si="273"/>
        <v/>
      </c>
      <c r="J3065" s="18" t="str">
        <f t="shared" si="274"/>
        <v/>
      </c>
      <c r="K3065" s="18" t="str">
        <f t="shared" si="275"/>
        <v/>
      </c>
      <c r="N3065" s="23" t="str">
        <f t="shared" si="276"/>
        <v/>
      </c>
    </row>
    <row r="3066" spans="8:14" x14ac:dyDescent="0.25">
      <c r="H3066" s="18" t="str">
        <f t="shared" si="272"/>
        <v/>
      </c>
      <c r="I3066" s="26" t="str">
        <f t="shared" si="273"/>
        <v/>
      </c>
      <c r="J3066" s="18" t="str">
        <f t="shared" si="274"/>
        <v/>
      </c>
      <c r="K3066" s="18" t="str">
        <f t="shared" si="275"/>
        <v/>
      </c>
      <c r="N3066" s="23" t="str">
        <f t="shared" si="276"/>
        <v/>
      </c>
    </row>
    <row r="3067" spans="8:14" x14ac:dyDescent="0.25">
      <c r="H3067" s="18" t="str">
        <f t="shared" si="272"/>
        <v/>
      </c>
      <c r="I3067" s="26" t="str">
        <f t="shared" si="273"/>
        <v/>
      </c>
      <c r="J3067" s="18" t="str">
        <f t="shared" si="274"/>
        <v/>
      </c>
      <c r="K3067" s="18" t="str">
        <f t="shared" si="275"/>
        <v/>
      </c>
      <c r="N3067" s="23" t="str">
        <f t="shared" si="276"/>
        <v/>
      </c>
    </row>
    <row r="3068" spans="8:14" x14ac:dyDescent="0.25">
      <c r="H3068" s="18" t="str">
        <f t="shared" si="272"/>
        <v/>
      </c>
      <c r="I3068" s="26" t="str">
        <f t="shared" si="273"/>
        <v/>
      </c>
      <c r="J3068" s="18" t="str">
        <f t="shared" si="274"/>
        <v/>
      </c>
      <c r="K3068" s="18" t="str">
        <f t="shared" si="275"/>
        <v/>
      </c>
      <c r="N3068" s="23" t="str">
        <f t="shared" si="276"/>
        <v/>
      </c>
    </row>
    <row r="3069" spans="8:14" x14ac:dyDescent="0.25">
      <c r="H3069" s="18" t="str">
        <f t="shared" si="272"/>
        <v/>
      </c>
      <c r="I3069" s="26" t="str">
        <f t="shared" si="273"/>
        <v/>
      </c>
      <c r="J3069" s="18" t="str">
        <f t="shared" si="274"/>
        <v/>
      </c>
      <c r="K3069" s="18" t="str">
        <f t="shared" si="275"/>
        <v/>
      </c>
      <c r="N3069" s="23" t="str">
        <f t="shared" si="276"/>
        <v/>
      </c>
    </row>
    <row r="3070" spans="8:14" x14ac:dyDescent="0.25">
      <c r="H3070" s="18" t="str">
        <f t="shared" si="272"/>
        <v/>
      </c>
      <c r="I3070" s="26" t="str">
        <f t="shared" si="273"/>
        <v/>
      </c>
      <c r="J3070" s="18" t="str">
        <f t="shared" si="274"/>
        <v/>
      </c>
      <c r="K3070" s="18" t="str">
        <f t="shared" si="275"/>
        <v/>
      </c>
      <c r="N3070" s="23" t="str">
        <f t="shared" si="276"/>
        <v/>
      </c>
    </row>
    <row r="3071" spans="8:14" x14ac:dyDescent="0.25">
      <c r="H3071" s="18" t="str">
        <f t="shared" si="272"/>
        <v/>
      </c>
      <c r="I3071" s="26" t="str">
        <f t="shared" si="273"/>
        <v/>
      </c>
      <c r="J3071" s="18" t="str">
        <f t="shared" si="274"/>
        <v/>
      </c>
      <c r="K3071" s="18" t="str">
        <f t="shared" si="275"/>
        <v/>
      </c>
      <c r="N3071" s="23" t="str">
        <f t="shared" si="276"/>
        <v/>
      </c>
    </row>
    <row r="3072" spans="8:14" x14ac:dyDescent="0.25">
      <c r="H3072" s="18" t="str">
        <f t="shared" si="272"/>
        <v/>
      </c>
      <c r="I3072" s="26" t="str">
        <f t="shared" si="273"/>
        <v/>
      </c>
      <c r="J3072" s="18" t="str">
        <f t="shared" si="274"/>
        <v/>
      </c>
      <c r="K3072" s="18" t="str">
        <f t="shared" si="275"/>
        <v/>
      </c>
      <c r="N3072" s="23" t="str">
        <f t="shared" si="276"/>
        <v/>
      </c>
    </row>
    <row r="3073" spans="8:14" x14ac:dyDescent="0.25">
      <c r="H3073" s="18" t="str">
        <f t="shared" si="272"/>
        <v/>
      </c>
      <c r="I3073" s="26" t="str">
        <f t="shared" si="273"/>
        <v/>
      </c>
      <c r="J3073" s="18" t="str">
        <f t="shared" si="274"/>
        <v/>
      </c>
      <c r="K3073" s="18" t="str">
        <f t="shared" si="275"/>
        <v/>
      </c>
      <c r="N3073" s="23" t="str">
        <f t="shared" si="276"/>
        <v/>
      </c>
    </row>
    <row r="3074" spans="8:14" x14ac:dyDescent="0.25">
      <c r="H3074" s="18" t="str">
        <f t="shared" si="272"/>
        <v/>
      </c>
      <c r="I3074" s="26" t="str">
        <f t="shared" si="273"/>
        <v/>
      </c>
      <c r="J3074" s="18" t="str">
        <f t="shared" si="274"/>
        <v/>
      </c>
      <c r="K3074" s="18" t="str">
        <f t="shared" si="275"/>
        <v/>
      </c>
      <c r="N3074" s="23" t="str">
        <f t="shared" si="276"/>
        <v/>
      </c>
    </row>
    <row r="3075" spans="8:14" x14ac:dyDescent="0.25">
      <c r="H3075" s="18" t="str">
        <f t="shared" si="272"/>
        <v/>
      </c>
      <c r="I3075" s="26" t="str">
        <f t="shared" si="273"/>
        <v/>
      </c>
      <c r="J3075" s="18" t="str">
        <f t="shared" si="274"/>
        <v/>
      </c>
      <c r="K3075" s="18" t="str">
        <f t="shared" si="275"/>
        <v/>
      </c>
      <c r="N3075" s="23" t="str">
        <f t="shared" si="276"/>
        <v/>
      </c>
    </row>
    <row r="3076" spans="8:14" x14ac:dyDescent="0.25">
      <c r="H3076" s="18" t="str">
        <f t="shared" ref="H3076:H3139" si="277">IF(OR($E3076="",$G3076=""),"",$E3076*$G3076)</f>
        <v/>
      </c>
      <c r="I3076" s="26" t="str">
        <f t="shared" ref="I3076:I3139" si="278">IF($F3076="","",IFERROR(INDEX(CurRate,MATCH($F3076,CurCode,0)),""))</f>
        <v/>
      </c>
      <c r="J3076" s="18" t="str">
        <f t="shared" ref="J3076:J3139" si="279">IF(OR($G3076="",$I3076="",$I3076=0),"",$G3076/$I3076)</f>
        <v/>
      </c>
      <c r="K3076" s="18" t="str">
        <f t="shared" ref="K3076:K3139" si="280">IF(OR($E3076="",$J3076=""),"",$E3076*$J3076)</f>
        <v/>
      </c>
      <c r="N3076" s="23" t="str">
        <f t="shared" ref="N3076:N3139" si="281">IF($A3076="","",$A3076*100000+ROW())</f>
        <v/>
      </c>
    </row>
    <row r="3077" spans="8:14" x14ac:dyDescent="0.25">
      <c r="H3077" s="18" t="str">
        <f t="shared" si="277"/>
        <v/>
      </c>
      <c r="I3077" s="26" t="str">
        <f t="shared" si="278"/>
        <v/>
      </c>
      <c r="J3077" s="18" t="str">
        <f t="shared" si="279"/>
        <v/>
      </c>
      <c r="K3077" s="18" t="str">
        <f t="shared" si="280"/>
        <v/>
      </c>
      <c r="N3077" s="23" t="str">
        <f t="shared" si="281"/>
        <v/>
      </c>
    </row>
    <row r="3078" spans="8:14" x14ac:dyDescent="0.25">
      <c r="H3078" s="18" t="str">
        <f t="shared" si="277"/>
        <v/>
      </c>
      <c r="I3078" s="26" t="str">
        <f t="shared" si="278"/>
        <v/>
      </c>
      <c r="J3078" s="18" t="str">
        <f t="shared" si="279"/>
        <v/>
      </c>
      <c r="K3078" s="18" t="str">
        <f t="shared" si="280"/>
        <v/>
      </c>
      <c r="N3078" s="23" t="str">
        <f t="shared" si="281"/>
        <v/>
      </c>
    </row>
    <row r="3079" spans="8:14" x14ac:dyDescent="0.25">
      <c r="H3079" s="18" t="str">
        <f t="shared" si="277"/>
        <v/>
      </c>
      <c r="I3079" s="26" t="str">
        <f t="shared" si="278"/>
        <v/>
      </c>
      <c r="J3079" s="18" t="str">
        <f t="shared" si="279"/>
        <v/>
      </c>
      <c r="K3079" s="18" t="str">
        <f t="shared" si="280"/>
        <v/>
      </c>
      <c r="N3079" s="23" t="str">
        <f t="shared" si="281"/>
        <v/>
      </c>
    </row>
    <row r="3080" spans="8:14" x14ac:dyDescent="0.25">
      <c r="H3080" s="18" t="str">
        <f t="shared" si="277"/>
        <v/>
      </c>
      <c r="I3080" s="26" t="str">
        <f t="shared" si="278"/>
        <v/>
      </c>
      <c r="J3080" s="18" t="str">
        <f t="shared" si="279"/>
        <v/>
      </c>
      <c r="K3080" s="18" t="str">
        <f t="shared" si="280"/>
        <v/>
      </c>
      <c r="N3080" s="23" t="str">
        <f t="shared" si="281"/>
        <v/>
      </c>
    </row>
    <row r="3081" spans="8:14" x14ac:dyDescent="0.25">
      <c r="H3081" s="18" t="str">
        <f t="shared" si="277"/>
        <v/>
      </c>
      <c r="I3081" s="26" t="str">
        <f t="shared" si="278"/>
        <v/>
      </c>
      <c r="J3081" s="18" t="str">
        <f t="shared" si="279"/>
        <v/>
      </c>
      <c r="K3081" s="18" t="str">
        <f t="shared" si="280"/>
        <v/>
      </c>
      <c r="N3081" s="23" t="str">
        <f t="shared" si="281"/>
        <v/>
      </c>
    </row>
    <row r="3082" spans="8:14" x14ac:dyDescent="0.25">
      <c r="H3082" s="18" t="str">
        <f t="shared" si="277"/>
        <v/>
      </c>
      <c r="I3082" s="26" t="str">
        <f t="shared" si="278"/>
        <v/>
      </c>
      <c r="J3082" s="18" t="str">
        <f t="shared" si="279"/>
        <v/>
      </c>
      <c r="K3082" s="18" t="str">
        <f t="shared" si="280"/>
        <v/>
      </c>
      <c r="N3082" s="23" t="str">
        <f t="shared" si="281"/>
        <v/>
      </c>
    </row>
    <row r="3083" spans="8:14" x14ac:dyDescent="0.25">
      <c r="H3083" s="18" t="str">
        <f t="shared" si="277"/>
        <v/>
      </c>
      <c r="I3083" s="26" t="str">
        <f t="shared" si="278"/>
        <v/>
      </c>
      <c r="J3083" s="18" t="str">
        <f t="shared" si="279"/>
        <v/>
      </c>
      <c r="K3083" s="18" t="str">
        <f t="shared" si="280"/>
        <v/>
      </c>
      <c r="N3083" s="23" t="str">
        <f t="shared" si="281"/>
        <v/>
      </c>
    </row>
    <row r="3084" spans="8:14" x14ac:dyDescent="0.25">
      <c r="H3084" s="18" t="str">
        <f t="shared" si="277"/>
        <v/>
      </c>
      <c r="I3084" s="26" t="str">
        <f t="shared" si="278"/>
        <v/>
      </c>
      <c r="J3084" s="18" t="str">
        <f t="shared" si="279"/>
        <v/>
      </c>
      <c r="K3084" s="18" t="str">
        <f t="shared" si="280"/>
        <v/>
      </c>
      <c r="N3084" s="23" t="str">
        <f t="shared" si="281"/>
        <v/>
      </c>
    </row>
    <row r="3085" spans="8:14" x14ac:dyDescent="0.25">
      <c r="H3085" s="18" t="str">
        <f t="shared" si="277"/>
        <v/>
      </c>
      <c r="I3085" s="26" t="str">
        <f t="shared" si="278"/>
        <v/>
      </c>
      <c r="J3085" s="18" t="str">
        <f t="shared" si="279"/>
        <v/>
      </c>
      <c r="K3085" s="18" t="str">
        <f t="shared" si="280"/>
        <v/>
      </c>
      <c r="N3085" s="23" t="str">
        <f t="shared" si="281"/>
        <v/>
      </c>
    </row>
    <row r="3086" spans="8:14" x14ac:dyDescent="0.25">
      <c r="H3086" s="18" t="str">
        <f t="shared" si="277"/>
        <v/>
      </c>
      <c r="I3086" s="26" t="str">
        <f t="shared" si="278"/>
        <v/>
      </c>
      <c r="J3086" s="18" t="str">
        <f t="shared" si="279"/>
        <v/>
      </c>
      <c r="K3086" s="18" t="str">
        <f t="shared" si="280"/>
        <v/>
      </c>
      <c r="N3086" s="23" t="str">
        <f t="shared" si="281"/>
        <v/>
      </c>
    </row>
    <row r="3087" spans="8:14" x14ac:dyDescent="0.25">
      <c r="H3087" s="18" t="str">
        <f t="shared" si="277"/>
        <v/>
      </c>
      <c r="I3087" s="26" t="str">
        <f t="shared" si="278"/>
        <v/>
      </c>
      <c r="J3087" s="18" t="str">
        <f t="shared" si="279"/>
        <v/>
      </c>
      <c r="K3087" s="18" t="str">
        <f t="shared" si="280"/>
        <v/>
      </c>
      <c r="N3087" s="23" t="str">
        <f t="shared" si="281"/>
        <v/>
      </c>
    </row>
    <row r="3088" spans="8:14" x14ac:dyDescent="0.25">
      <c r="H3088" s="18" t="str">
        <f t="shared" si="277"/>
        <v/>
      </c>
      <c r="I3088" s="26" t="str">
        <f t="shared" si="278"/>
        <v/>
      </c>
      <c r="J3088" s="18" t="str">
        <f t="shared" si="279"/>
        <v/>
      </c>
      <c r="K3088" s="18" t="str">
        <f t="shared" si="280"/>
        <v/>
      </c>
      <c r="N3088" s="23" t="str">
        <f t="shared" si="281"/>
        <v/>
      </c>
    </row>
    <row r="3089" spans="8:14" x14ac:dyDescent="0.25">
      <c r="H3089" s="18" t="str">
        <f t="shared" si="277"/>
        <v/>
      </c>
      <c r="I3089" s="26" t="str">
        <f t="shared" si="278"/>
        <v/>
      </c>
      <c r="J3089" s="18" t="str">
        <f t="shared" si="279"/>
        <v/>
      </c>
      <c r="K3089" s="18" t="str">
        <f t="shared" si="280"/>
        <v/>
      </c>
      <c r="N3089" s="23" t="str">
        <f t="shared" si="281"/>
        <v/>
      </c>
    </row>
    <row r="3090" spans="8:14" x14ac:dyDescent="0.25">
      <c r="H3090" s="18" t="str">
        <f t="shared" si="277"/>
        <v/>
      </c>
      <c r="I3090" s="26" t="str">
        <f t="shared" si="278"/>
        <v/>
      </c>
      <c r="J3090" s="18" t="str">
        <f t="shared" si="279"/>
        <v/>
      </c>
      <c r="K3090" s="18" t="str">
        <f t="shared" si="280"/>
        <v/>
      </c>
      <c r="N3090" s="23" t="str">
        <f t="shared" si="281"/>
        <v/>
      </c>
    </row>
    <row r="3091" spans="8:14" x14ac:dyDescent="0.25">
      <c r="H3091" s="18" t="str">
        <f t="shared" si="277"/>
        <v/>
      </c>
      <c r="I3091" s="26" t="str">
        <f t="shared" si="278"/>
        <v/>
      </c>
      <c r="J3091" s="18" t="str">
        <f t="shared" si="279"/>
        <v/>
      </c>
      <c r="K3091" s="18" t="str">
        <f t="shared" si="280"/>
        <v/>
      </c>
      <c r="N3091" s="23" t="str">
        <f t="shared" si="281"/>
        <v/>
      </c>
    </row>
    <row r="3092" spans="8:14" x14ac:dyDescent="0.25">
      <c r="H3092" s="18" t="str">
        <f t="shared" si="277"/>
        <v/>
      </c>
      <c r="I3092" s="26" t="str">
        <f t="shared" si="278"/>
        <v/>
      </c>
      <c r="J3092" s="18" t="str">
        <f t="shared" si="279"/>
        <v/>
      </c>
      <c r="K3092" s="18" t="str">
        <f t="shared" si="280"/>
        <v/>
      </c>
      <c r="N3092" s="23" t="str">
        <f t="shared" si="281"/>
        <v/>
      </c>
    </row>
    <row r="3093" spans="8:14" x14ac:dyDescent="0.25">
      <c r="H3093" s="18" t="str">
        <f t="shared" si="277"/>
        <v/>
      </c>
      <c r="I3093" s="26" t="str">
        <f t="shared" si="278"/>
        <v/>
      </c>
      <c r="J3093" s="18" t="str">
        <f t="shared" si="279"/>
        <v/>
      </c>
      <c r="K3093" s="18" t="str">
        <f t="shared" si="280"/>
        <v/>
      </c>
      <c r="N3093" s="23" t="str">
        <f t="shared" si="281"/>
        <v/>
      </c>
    </row>
    <row r="3094" spans="8:14" x14ac:dyDescent="0.25">
      <c r="H3094" s="18" t="str">
        <f t="shared" si="277"/>
        <v/>
      </c>
      <c r="I3094" s="26" t="str">
        <f t="shared" si="278"/>
        <v/>
      </c>
      <c r="J3094" s="18" t="str">
        <f t="shared" si="279"/>
        <v/>
      </c>
      <c r="K3094" s="18" t="str">
        <f t="shared" si="280"/>
        <v/>
      </c>
      <c r="N3094" s="23" t="str">
        <f t="shared" si="281"/>
        <v/>
      </c>
    </row>
    <row r="3095" spans="8:14" x14ac:dyDescent="0.25">
      <c r="H3095" s="18" t="str">
        <f t="shared" si="277"/>
        <v/>
      </c>
      <c r="I3095" s="26" t="str">
        <f t="shared" si="278"/>
        <v/>
      </c>
      <c r="J3095" s="18" t="str">
        <f t="shared" si="279"/>
        <v/>
      </c>
      <c r="K3095" s="18" t="str">
        <f t="shared" si="280"/>
        <v/>
      </c>
      <c r="N3095" s="23" t="str">
        <f t="shared" si="281"/>
        <v/>
      </c>
    </row>
    <row r="3096" spans="8:14" x14ac:dyDescent="0.25">
      <c r="H3096" s="18" t="str">
        <f t="shared" si="277"/>
        <v/>
      </c>
      <c r="I3096" s="26" t="str">
        <f t="shared" si="278"/>
        <v/>
      </c>
      <c r="J3096" s="18" t="str">
        <f t="shared" si="279"/>
        <v/>
      </c>
      <c r="K3096" s="18" t="str">
        <f t="shared" si="280"/>
        <v/>
      </c>
      <c r="N3096" s="23" t="str">
        <f t="shared" si="281"/>
        <v/>
      </c>
    </row>
    <row r="3097" spans="8:14" x14ac:dyDescent="0.25">
      <c r="H3097" s="18" t="str">
        <f t="shared" si="277"/>
        <v/>
      </c>
      <c r="I3097" s="26" t="str">
        <f t="shared" si="278"/>
        <v/>
      </c>
      <c r="J3097" s="18" t="str">
        <f t="shared" si="279"/>
        <v/>
      </c>
      <c r="K3097" s="18" t="str">
        <f t="shared" si="280"/>
        <v/>
      </c>
      <c r="N3097" s="23" t="str">
        <f t="shared" si="281"/>
        <v/>
      </c>
    </row>
    <row r="3098" spans="8:14" x14ac:dyDescent="0.25">
      <c r="H3098" s="18" t="str">
        <f t="shared" si="277"/>
        <v/>
      </c>
      <c r="I3098" s="26" t="str">
        <f t="shared" si="278"/>
        <v/>
      </c>
      <c r="J3098" s="18" t="str">
        <f t="shared" si="279"/>
        <v/>
      </c>
      <c r="K3098" s="18" t="str">
        <f t="shared" si="280"/>
        <v/>
      </c>
      <c r="N3098" s="23" t="str">
        <f t="shared" si="281"/>
        <v/>
      </c>
    </row>
    <row r="3099" spans="8:14" x14ac:dyDescent="0.25">
      <c r="H3099" s="18" t="str">
        <f t="shared" si="277"/>
        <v/>
      </c>
      <c r="I3099" s="26" t="str">
        <f t="shared" si="278"/>
        <v/>
      </c>
      <c r="J3099" s="18" t="str">
        <f t="shared" si="279"/>
        <v/>
      </c>
      <c r="K3099" s="18" t="str">
        <f t="shared" si="280"/>
        <v/>
      </c>
      <c r="N3099" s="23" t="str">
        <f t="shared" si="281"/>
        <v/>
      </c>
    </row>
    <row r="3100" spans="8:14" x14ac:dyDescent="0.25">
      <c r="H3100" s="18" t="str">
        <f t="shared" si="277"/>
        <v/>
      </c>
      <c r="I3100" s="26" t="str">
        <f t="shared" si="278"/>
        <v/>
      </c>
      <c r="J3100" s="18" t="str">
        <f t="shared" si="279"/>
        <v/>
      </c>
      <c r="K3100" s="18" t="str">
        <f t="shared" si="280"/>
        <v/>
      </c>
      <c r="N3100" s="23" t="str">
        <f t="shared" si="281"/>
        <v/>
      </c>
    </row>
    <row r="3101" spans="8:14" x14ac:dyDescent="0.25">
      <c r="H3101" s="18" t="str">
        <f t="shared" si="277"/>
        <v/>
      </c>
      <c r="I3101" s="26" t="str">
        <f t="shared" si="278"/>
        <v/>
      </c>
      <c r="J3101" s="18" t="str">
        <f t="shared" si="279"/>
        <v/>
      </c>
      <c r="K3101" s="18" t="str">
        <f t="shared" si="280"/>
        <v/>
      </c>
      <c r="N3101" s="23" t="str">
        <f t="shared" si="281"/>
        <v/>
      </c>
    </row>
    <row r="3102" spans="8:14" x14ac:dyDescent="0.25">
      <c r="H3102" s="18" t="str">
        <f t="shared" si="277"/>
        <v/>
      </c>
      <c r="I3102" s="26" t="str">
        <f t="shared" si="278"/>
        <v/>
      </c>
      <c r="J3102" s="18" t="str">
        <f t="shared" si="279"/>
        <v/>
      </c>
      <c r="K3102" s="18" t="str">
        <f t="shared" si="280"/>
        <v/>
      </c>
      <c r="N3102" s="23" t="str">
        <f t="shared" si="281"/>
        <v/>
      </c>
    </row>
    <row r="3103" spans="8:14" x14ac:dyDescent="0.25">
      <c r="H3103" s="18" t="str">
        <f t="shared" si="277"/>
        <v/>
      </c>
      <c r="I3103" s="26" t="str">
        <f t="shared" si="278"/>
        <v/>
      </c>
      <c r="J3103" s="18" t="str">
        <f t="shared" si="279"/>
        <v/>
      </c>
      <c r="K3103" s="18" t="str">
        <f t="shared" si="280"/>
        <v/>
      </c>
      <c r="N3103" s="23" t="str">
        <f t="shared" si="281"/>
        <v/>
      </c>
    </row>
    <row r="3104" spans="8:14" x14ac:dyDescent="0.25">
      <c r="H3104" s="18" t="str">
        <f t="shared" si="277"/>
        <v/>
      </c>
      <c r="I3104" s="26" t="str">
        <f t="shared" si="278"/>
        <v/>
      </c>
      <c r="J3104" s="18" t="str">
        <f t="shared" si="279"/>
        <v/>
      </c>
      <c r="K3104" s="18" t="str">
        <f t="shared" si="280"/>
        <v/>
      </c>
      <c r="N3104" s="23" t="str">
        <f t="shared" si="281"/>
        <v/>
      </c>
    </row>
    <row r="3105" spans="8:14" x14ac:dyDescent="0.25">
      <c r="H3105" s="18" t="str">
        <f t="shared" si="277"/>
        <v/>
      </c>
      <c r="I3105" s="26" t="str">
        <f t="shared" si="278"/>
        <v/>
      </c>
      <c r="J3105" s="18" t="str">
        <f t="shared" si="279"/>
        <v/>
      </c>
      <c r="K3105" s="18" t="str">
        <f t="shared" si="280"/>
        <v/>
      </c>
      <c r="N3105" s="23" t="str">
        <f t="shared" si="281"/>
        <v/>
      </c>
    </row>
    <row r="3106" spans="8:14" x14ac:dyDescent="0.25">
      <c r="H3106" s="18" t="str">
        <f t="shared" si="277"/>
        <v/>
      </c>
      <c r="I3106" s="26" t="str">
        <f t="shared" si="278"/>
        <v/>
      </c>
      <c r="J3106" s="18" t="str">
        <f t="shared" si="279"/>
        <v/>
      </c>
      <c r="K3106" s="18" t="str">
        <f t="shared" si="280"/>
        <v/>
      </c>
      <c r="N3106" s="23" t="str">
        <f t="shared" si="281"/>
        <v/>
      </c>
    </row>
    <row r="3107" spans="8:14" x14ac:dyDescent="0.25">
      <c r="H3107" s="18" t="str">
        <f t="shared" si="277"/>
        <v/>
      </c>
      <c r="I3107" s="26" t="str">
        <f t="shared" si="278"/>
        <v/>
      </c>
      <c r="J3107" s="18" t="str">
        <f t="shared" si="279"/>
        <v/>
      </c>
      <c r="K3107" s="18" t="str">
        <f t="shared" si="280"/>
        <v/>
      </c>
      <c r="N3107" s="23" t="str">
        <f t="shared" si="281"/>
        <v/>
      </c>
    </row>
    <row r="3108" spans="8:14" x14ac:dyDescent="0.25">
      <c r="H3108" s="18" t="str">
        <f t="shared" si="277"/>
        <v/>
      </c>
      <c r="I3108" s="26" t="str">
        <f t="shared" si="278"/>
        <v/>
      </c>
      <c r="J3108" s="18" t="str">
        <f t="shared" si="279"/>
        <v/>
      </c>
      <c r="K3108" s="18" t="str">
        <f t="shared" si="280"/>
        <v/>
      </c>
      <c r="N3108" s="23" t="str">
        <f t="shared" si="281"/>
        <v/>
      </c>
    </row>
    <row r="3109" spans="8:14" x14ac:dyDescent="0.25">
      <c r="H3109" s="18" t="str">
        <f t="shared" si="277"/>
        <v/>
      </c>
      <c r="I3109" s="26" t="str">
        <f t="shared" si="278"/>
        <v/>
      </c>
      <c r="J3109" s="18" t="str">
        <f t="shared" si="279"/>
        <v/>
      </c>
      <c r="K3109" s="18" t="str">
        <f t="shared" si="280"/>
        <v/>
      </c>
      <c r="N3109" s="23" t="str">
        <f t="shared" si="281"/>
        <v/>
      </c>
    </row>
    <row r="3110" spans="8:14" x14ac:dyDescent="0.25">
      <c r="H3110" s="18" t="str">
        <f t="shared" si="277"/>
        <v/>
      </c>
      <c r="I3110" s="26" t="str">
        <f t="shared" si="278"/>
        <v/>
      </c>
      <c r="J3110" s="18" t="str">
        <f t="shared" si="279"/>
        <v/>
      </c>
      <c r="K3110" s="18" t="str">
        <f t="shared" si="280"/>
        <v/>
      </c>
      <c r="N3110" s="23" t="str">
        <f t="shared" si="281"/>
        <v/>
      </c>
    </row>
    <row r="3111" spans="8:14" x14ac:dyDescent="0.25">
      <c r="H3111" s="18" t="str">
        <f t="shared" si="277"/>
        <v/>
      </c>
      <c r="I3111" s="26" t="str">
        <f t="shared" si="278"/>
        <v/>
      </c>
      <c r="J3111" s="18" t="str">
        <f t="shared" si="279"/>
        <v/>
      </c>
      <c r="K3111" s="18" t="str">
        <f t="shared" si="280"/>
        <v/>
      </c>
      <c r="N3111" s="23" t="str">
        <f t="shared" si="281"/>
        <v/>
      </c>
    </row>
    <row r="3112" spans="8:14" x14ac:dyDescent="0.25">
      <c r="H3112" s="18" t="str">
        <f t="shared" si="277"/>
        <v/>
      </c>
      <c r="I3112" s="26" t="str">
        <f t="shared" si="278"/>
        <v/>
      </c>
      <c r="J3112" s="18" t="str">
        <f t="shared" si="279"/>
        <v/>
      </c>
      <c r="K3112" s="18" t="str">
        <f t="shared" si="280"/>
        <v/>
      </c>
      <c r="N3112" s="23" t="str">
        <f t="shared" si="281"/>
        <v/>
      </c>
    </row>
    <row r="3113" spans="8:14" x14ac:dyDescent="0.25">
      <c r="H3113" s="18" t="str">
        <f t="shared" si="277"/>
        <v/>
      </c>
      <c r="I3113" s="26" t="str">
        <f t="shared" si="278"/>
        <v/>
      </c>
      <c r="J3113" s="18" t="str">
        <f t="shared" si="279"/>
        <v/>
      </c>
      <c r="K3113" s="18" t="str">
        <f t="shared" si="280"/>
        <v/>
      </c>
      <c r="N3113" s="23" t="str">
        <f t="shared" si="281"/>
        <v/>
      </c>
    </row>
    <row r="3114" spans="8:14" x14ac:dyDescent="0.25">
      <c r="H3114" s="18" t="str">
        <f t="shared" si="277"/>
        <v/>
      </c>
      <c r="I3114" s="26" t="str">
        <f t="shared" si="278"/>
        <v/>
      </c>
      <c r="J3114" s="18" t="str">
        <f t="shared" si="279"/>
        <v/>
      </c>
      <c r="K3114" s="18" t="str">
        <f t="shared" si="280"/>
        <v/>
      </c>
      <c r="N3114" s="23" t="str">
        <f t="shared" si="281"/>
        <v/>
      </c>
    </row>
    <row r="3115" spans="8:14" x14ac:dyDescent="0.25">
      <c r="H3115" s="18" t="str">
        <f t="shared" si="277"/>
        <v/>
      </c>
      <c r="I3115" s="26" t="str">
        <f t="shared" si="278"/>
        <v/>
      </c>
      <c r="J3115" s="18" t="str">
        <f t="shared" si="279"/>
        <v/>
      </c>
      <c r="K3115" s="18" t="str">
        <f t="shared" si="280"/>
        <v/>
      </c>
      <c r="N3115" s="23" t="str">
        <f t="shared" si="281"/>
        <v/>
      </c>
    </row>
    <row r="3116" spans="8:14" x14ac:dyDescent="0.25">
      <c r="H3116" s="18" t="str">
        <f t="shared" si="277"/>
        <v/>
      </c>
      <c r="I3116" s="26" t="str">
        <f t="shared" si="278"/>
        <v/>
      </c>
      <c r="J3116" s="18" t="str">
        <f t="shared" si="279"/>
        <v/>
      </c>
      <c r="K3116" s="18" t="str">
        <f t="shared" si="280"/>
        <v/>
      </c>
      <c r="N3116" s="23" t="str">
        <f t="shared" si="281"/>
        <v/>
      </c>
    </row>
    <row r="3117" spans="8:14" x14ac:dyDescent="0.25">
      <c r="H3117" s="18" t="str">
        <f t="shared" si="277"/>
        <v/>
      </c>
      <c r="I3117" s="26" t="str">
        <f t="shared" si="278"/>
        <v/>
      </c>
      <c r="J3117" s="18" t="str">
        <f t="shared" si="279"/>
        <v/>
      </c>
      <c r="K3117" s="18" t="str">
        <f t="shared" si="280"/>
        <v/>
      </c>
      <c r="N3117" s="23" t="str">
        <f t="shared" si="281"/>
        <v/>
      </c>
    </row>
    <row r="3118" spans="8:14" x14ac:dyDescent="0.25">
      <c r="H3118" s="18" t="str">
        <f t="shared" si="277"/>
        <v/>
      </c>
      <c r="I3118" s="26" t="str">
        <f t="shared" si="278"/>
        <v/>
      </c>
      <c r="J3118" s="18" t="str">
        <f t="shared" si="279"/>
        <v/>
      </c>
      <c r="K3118" s="18" t="str">
        <f t="shared" si="280"/>
        <v/>
      </c>
      <c r="N3118" s="23" t="str">
        <f t="shared" si="281"/>
        <v/>
      </c>
    </row>
    <row r="3119" spans="8:14" x14ac:dyDescent="0.25">
      <c r="H3119" s="18" t="str">
        <f t="shared" si="277"/>
        <v/>
      </c>
      <c r="I3119" s="26" t="str">
        <f t="shared" si="278"/>
        <v/>
      </c>
      <c r="J3119" s="18" t="str">
        <f t="shared" si="279"/>
        <v/>
      </c>
      <c r="K3119" s="18" t="str">
        <f t="shared" si="280"/>
        <v/>
      </c>
      <c r="N3119" s="23" t="str">
        <f t="shared" si="281"/>
        <v/>
      </c>
    </row>
    <row r="3120" spans="8:14" x14ac:dyDescent="0.25">
      <c r="H3120" s="18" t="str">
        <f t="shared" si="277"/>
        <v/>
      </c>
      <c r="I3120" s="26" t="str">
        <f t="shared" si="278"/>
        <v/>
      </c>
      <c r="J3120" s="18" t="str">
        <f t="shared" si="279"/>
        <v/>
      </c>
      <c r="K3120" s="18" t="str">
        <f t="shared" si="280"/>
        <v/>
      </c>
      <c r="N3120" s="23" t="str">
        <f t="shared" si="281"/>
        <v/>
      </c>
    </row>
    <row r="3121" spans="8:14" x14ac:dyDescent="0.25">
      <c r="H3121" s="18" t="str">
        <f t="shared" si="277"/>
        <v/>
      </c>
      <c r="I3121" s="26" t="str">
        <f t="shared" si="278"/>
        <v/>
      </c>
      <c r="J3121" s="18" t="str">
        <f t="shared" si="279"/>
        <v/>
      </c>
      <c r="K3121" s="18" t="str">
        <f t="shared" si="280"/>
        <v/>
      </c>
      <c r="N3121" s="23" t="str">
        <f t="shared" si="281"/>
        <v/>
      </c>
    </row>
    <row r="3122" spans="8:14" x14ac:dyDescent="0.25">
      <c r="H3122" s="18" t="str">
        <f t="shared" si="277"/>
        <v/>
      </c>
      <c r="I3122" s="26" t="str">
        <f t="shared" si="278"/>
        <v/>
      </c>
      <c r="J3122" s="18" t="str">
        <f t="shared" si="279"/>
        <v/>
      </c>
      <c r="K3122" s="18" t="str">
        <f t="shared" si="280"/>
        <v/>
      </c>
      <c r="N3122" s="23" t="str">
        <f t="shared" si="281"/>
        <v/>
      </c>
    </row>
    <row r="3123" spans="8:14" x14ac:dyDescent="0.25">
      <c r="H3123" s="18" t="str">
        <f t="shared" si="277"/>
        <v/>
      </c>
      <c r="I3123" s="26" t="str">
        <f t="shared" si="278"/>
        <v/>
      </c>
      <c r="J3123" s="18" t="str">
        <f t="shared" si="279"/>
        <v/>
      </c>
      <c r="K3123" s="18" t="str">
        <f t="shared" si="280"/>
        <v/>
      </c>
      <c r="N3123" s="23" t="str">
        <f t="shared" si="281"/>
        <v/>
      </c>
    </row>
    <row r="3124" spans="8:14" x14ac:dyDescent="0.25">
      <c r="H3124" s="18" t="str">
        <f t="shared" si="277"/>
        <v/>
      </c>
      <c r="I3124" s="26" t="str">
        <f t="shared" si="278"/>
        <v/>
      </c>
      <c r="J3124" s="18" t="str">
        <f t="shared" si="279"/>
        <v/>
      </c>
      <c r="K3124" s="18" t="str">
        <f t="shared" si="280"/>
        <v/>
      </c>
      <c r="N3124" s="23" t="str">
        <f t="shared" si="281"/>
        <v/>
      </c>
    </row>
    <row r="3125" spans="8:14" x14ac:dyDescent="0.25">
      <c r="H3125" s="18" t="str">
        <f t="shared" si="277"/>
        <v/>
      </c>
      <c r="I3125" s="26" t="str">
        <f t="shared" si="278"/>
        <v/>
      </c>
      <c r="J3125" s="18" t="str">
        <f t="shared" si="279"/>
        <v/>
      </c>
      <c r="K3125" s="18" t="str">
        <f t="shared" si="280"/>
        <v/>
      </c>
      <c r="N3125" s="23" t="str">
        <f t="shared" si="281"/>
        <v/>
      </c>
    </row>
    <row r="3126" spans="8:14" x14ac:dyDescent="0.25">
      <c r="H3126" s="18" t="str">
        <f t="shared" si="277"/>
        <v/>
      </c>
      <c r="I3126" s="26" t="str">
        <f t="shared" si="278"/>
        <v/>
      </c>
      <c r="J3126" s="18" t="str">
        <f t="shared" si="279"/>
        <v/>
      </c>
      <c r="K3126" s="18" t="str">
        <f t="shared" si="280"/>
        <v/>
      </c>
      <c r="N3126" s="23" t="str">
        <f t="shared" si="281"/>
        <v/>
      </c>
    </row>
    <row r="3127" spans="8:14" x14ac:dyDescent="0.25">
      <c r="H3127" s="18" t="str">
        <f t="shared" si="277"/>
        <v/>
      </c>
      <c r="I3127" s="26" t="str">
        <f t="shared" si="278"/>
        <v/>
      </c>
      <c r="J3127" s="18" t="str">
        <f t="shared" si="279"/>
        <v/>
      </c>
      <c r="K3127" s="18" t="str">
        <f t="shared" si="280"/>
        <v/>
      </c>
      <c r="N3127" s="23" t="str">
        <f t="shared" si="281"/>
        <v/>
      </c>
    </row>
    <row r="3128" spans="8:14" x14ac:dyDescent="0.25">
      <c r="H3128" s="18" t="str">
        <f t="shared" si="277"/>
        <v/>
      </c>
      <c r="I3128" s="26" t="str">
        <f t="shared" si="278"/>
        <v/>
      </c>
      <c r="J3128" s="18" t="str">
        <f t="shared" si="279"/>
        <v/>
      </c>
      <c r="K3128" s="18" t="str">
        <f t="shared" si="280"/>
        <v/>
      </c>
      <c r="N3128" s="23" t="str">
        <f t="shared" si="281"/>
        <v/>
      </c>
    </row>
    <row r="3129" spans="8:14" x14ac:dyDescent="0.25">
      <c r="H3129" s="18" t="str">
        <f t="shared" si="277"/>
        <v/>
      </c>
      <c r="I3129" s="26" t="str">
        <f t="shared" si="278"/>
        <v/>
      </c>
      <c r="J3129" s="18" t="str">
        <f t="shared" si="279"/>
        <v/>
      </c>
      <c r="K3129" s="18" t="str">
        <f t="shared" si="280"/>
        <v/>
      </c>
      <c r="N3129" s="23" t="str">
        <f t="shared" si="281"/>
        <v/>
      </c>
    </row>
    <row r="3130" spans="8:14" x14ac:dyDescent="0.25">
      <c r="H3130" s="18" t="str">
        <f t="shared" si="277"/>
        <v/>
      </c>
      <c r="I3130" s="26" t="str">
        <f t="shared" si="278"/>
        <v/>
      </c>
      <c r="J3130" s="18" t="str">
        <f t="shared" si="279"/>
        <v/>
      </c>
      <c r="K3130" s="18" t="str">
        <f t="shared" si="280"/>
        <v/>
      </c>
      <c r="N3130" s="23" t="str">
        <f t="shared" si="281"/>
        <v/>
      </c>
    </row>
    <row r="3131" spans="8:14" x14ac:dyDescent="0.25">
      <c r="H3131" s="18" t="str">
        <f t="shared" si="277"/>
        <v/>
      </c>
      <c r="I3131" s="26" t="str">
        <f t="shared" si="278"/>
        <v/>
      </c>
      <c r="J3131" s="18" t="str">
        <f t="shared" si="279"/>
        <v/>
      </c>
      <c r="K3131" s="18" t="str">
        <f t="shared" si="280"/>
        <v/>
      </c>
      <c r="N3131" s="23" t="str">
        <f t="shared" si="281"/>
        <v/>
      </c>
    </row>
    <row r="3132" spans="8:14" x14ac:dyDescent="0.25">
      <c r="H3132" s="18" t="str">
        <f t="shared" si="277"/>
        <v/>
      </c>
      <c r="I3132" s="26" t="str">
        <f t="shared" si="278"/>
        <v/>
      </c>
      <c r="J3132" s="18" t="str">
        <f t="shared" si="279"/>
        <v/>
      </c>
      <c r="K3132" s="18" t="str">
        <f t="shared" si="280"/>
        <v/>
      </c>
      <c r="N3132" s="23" t="str">
        <f t="shared" si="281"/>
        <v/>
      </c>
    </row>
    <row r="3133" spans="8:14" x14ac:dyDescent="0.25">
      <c r="H3133" s="18" t="str">
        <f t="shared" si="277"/>
        <v/>
      </c>
      <c r="I3133" s="26" t="str">
        <f t="shared" si="278"/>
        <v/>
      </c>
      <c r="J3133" s="18" t="str">
        <f t="shared" si="279"/>
        <v/>
      </c>
      <c r="K3133" s="18" t="str">
        <f t="shared" si="280"/>
        <v/>
      </c>
      <c r="N3133" s="23" t="str">
        <f t="shared" si="281"/>
        <v/>
      </c>
    </row>
    <row r="3134" spans="8:14" x14ac:dyDescent="0.25">
      <c r="H3134" s="18" t="str">
        <f t="shared" si="277"/>
        <v/>
      </c>
      <c r="I3134" s="26" t="str">
        <f t="shared" si="278"/>
        <v/>
      </c>
      <c r="J3134" s="18" t="str">
        <f t="shared" si="279"/>
        <v/>
      </c>
      <c r="K3134" s="18" t="str">
        <f t="shared" si="280"/>
        <v/>
      </c>
      <c r="N3134" s="23" t="str">
        <f t="shared" si="281"/>
        <v/>
      </c>
    </row>
    <row r="3135" spans="8:14" x14ac:dyDescent="0.25">
      <c r="H3135" s="18" t="str">
        <f t="shared" si="277"/>
        <v/>
      </c>
      <c r="I3135" s="26" t="str">
        <f t="shared" si="278"/>
        <v/>
      </c>
      <c r="J3135" s="18" t="str">
        <f t="shared" si="279"/>
        <v/>
      </c>
      <c r="K3135" s="18" t="str">
        <f t="shared" si="280"/>
        <v/>
      </c>
      <c r="N3135" s="23" t="str">
        <f t="shared" si="281"/>
        <v/>
      </c>
    </row>
    <row r="3136" spans="8:14" x14ac:dyDescent="0.25">
      <c r="H3136" s="18" t="str">
        <f t="shared" si="277"/>
        <v/>
      </c>
      <c r="I3136" s="26" t="str">
        <f t="shared" si="278"/>
        <v/>
      </c>
      <c r="J3136" s="18" t="str">
        <f t="shared" si="279"/>
        <v/>
      </c>
      <c r="K3136" s="18" t="str">
        <f t="shared" si="280"/>
        <v/>
      </c>
      <c r="N3136" s="23" t="str">
        <f t="shared" si="281"/>
        <v/>
      </c>
    </row>
    <row r="3137" spans="8:14" x14ac:dyDescent="0.25">
      <c r="H3137" s="18" t="str">
        <f t="shared" si="277"/>
        <v/>
      </c>
      <c r="I3137" s="26" t="str">
        <f t="shared" si="278"/>
        <v/>
      </c>
      <c r="J3137" s="18" t="str">
        <f t="shared" si="279"/>
        <v/>
      </c>
      <c r="K3137" s="18" t="str">
        <f t="shared" si="280"/>
        <v/>
      </c>
      <c r="N3137" s="23" t="str">
        <f t="shared" si="281"/>
        <v/>
      </c>
    </row>
    <row r="3138" spans="8:14" x14ac:dyDescent="0.25">
      <c r="H3138" s="18" t="str">
        <f t="shared" si="277"/>
        <v/>
      </c>
      <c r="I3138" s="26" t="str">
        <f t="shared" si="278"/>
        <v/>
      </c>
      <c r="J3138" s="18" t="str">
        <f t="shared" si="279"/>
        <v/>
      </c>
      <c r="K3138" s="18" t="str">
        <f t="shared" si="280"/>
        <v/>
      </c>
      <c r="N3138" s="23" t="str">
        <f t="shared" si="281"/>
        <v/>
      </c>
    </row>
    <row r="3139" spans="8:14" x14ac:dyDescent="0.25">
      <c r="H3139" s="18" t="str">
        <f t="shared" si="277"/>
        <v/>
      </c>
      <c r="I3139" s="26" t="str">
        <f t="shared" si="278"/>
        <v/>
      </c>
      <c r="J3139" s="18" t="str">
        <f t="shared" si="279"/>
        <v/>
      </c>
      <c r="K3139" s="18" t="str">
        <f t="shared" si="280"/>
        <v/>
      </c>
      <c r="N3139" s="23" t="str">
        <f t="shared" si="281"/>
        <v/>
      </c>
    </row>
    <row r="3140" spans="8:14" x14ac:dyDescent="0.25">
      <c r="H3140" s="18" t="str">
        <f t="shared" ref="H3140:H3203" si="282">IF(OR($E3140="",$G3140=""),"",$E3140*$G3140)</f>
        <v/>
      </c>
      <c r="I3140" s="26" t="str">
        <f t="shared" ref="I3140:I3203" si="283">IF($F3140="","",IFERROR(INDEX(CurRate,MATCH($F3140,CurCode,0)),""))</f>
        <v/>
      </c>
      <c r="J3140" s="18" t="str">
        <f t="shared" ref="J3140:J3203" si="284">IF(OR($G3140="",$I3140="",$I3140=0),"",$G3140/$I3140)</f>
        <v/>
      </c>
      <c r="K3140" s="18" t="str">
        <f t="shared" ref="K3140:K3203" si="285">IF(OR($E3140="",$J3140=""),"",$E3140*$J3140)</f>
        <v/>
      </c>
      <c r="N3140" s="23" t="str">
        <f t="shared" ref="N3140:N3203" si="286">IF($A3140="","",$A3140*100000+ROW())</f>
        <v/>
      </c>
    </row>
    <row r="3141" spans="8:14" x14ac:dyDescent="0.25">
      <c r="H3141" s="18" t="str">
        <f t="shared" si="282"/>
        <v/>
      </c>
      <c r="I3141" s="26" t="str">
        <f t="shared" si="283"/>
        <v/>
      </c>
      <c r="J3141" s="18" t="str">
        <f t="shared" si="284"/>
        <v/>
      </c>
      <c r="K3141" s="18" t="str">
        <f t="shared" si="285"/>
        <v/>
      </c>
      <c r="N3141" s="23" t="str">
        <f t="shared" si="286"/>
        <v/>
      </c>
    </row>
    <row r="3142" spans="8:14" x14ac:dyDescent="0.25">
      <c r="H3142" s="18" t="str">
        <f t="shared" si="282"/>
        <v/>
      </c>
      <c r="I3142" s="26" t="str">
        <f t="shared" si="283"/>
        <v/>
      </c>
      <c r="J3142" s="18" t="str">
        <f t="shared" si="284"/>
        <v/>
      </c>
      <c r="K3142" s="18" t="str">
        <f t="shared" si="285"/>
        <v/>
      </c>
      <c r="N3142" s="23" t="str">
        <f t="shared" si="286"/>
        <v/>
      </c>
    </row>
    <row r="3143" spans="8:14" x14ac:dyDescent="0.25">
      <c r="H3143" s="18" t="str">
        <f t="shared" si="282"/>
        <v/>
      </c>
      <c r="I3143" s="26" t="str">
        <f t="shared" si="283"/>
        <v/>
      </c>
      <c r="J3143" s="18" t="str">
        <f t="shared" si="284"/>
        <v/>
      </c>
      <c r="K3143" s="18" t="str">
        <f t="shared" si="285"/>
        <v/>
      </c>
      <c r="N3143" s="23" t="str">
        <f t="shared" si="286"/>
        <v/>
      </c>
    </row>
    <row r="3144" spans="8:14" x14ac:dyDescent="0.25">
      <c r="H3144" s="18" t="str">
        <f t="shared" si="282"/>
        <v/>
      </c>
      <c r="I3144" s="26" t="str">
        <f t="shared" si="283"/>
        <v/>
      </c>
      <c r="J3144" s="18" t="str">
        <f t="shared" si="284"/>
        <v/>
      </c>
      <c r="K3144" s="18" t="str">
        <f t="shared" si="285"/>
        <v/>
      </c>
      <c r="N3144" s="23" t="str">
        <f t="shared" si="286"/>
        <v/>
      </c>
    </row>
    <row r="3145" spans="8:14" x14ac:dyDescent="0.25">
      <c r="H3145" s="18" t="str">
        <f t="shared" si="282"/>
        <v/>
      </c>
      <c r="I3145" s="26" t="str">
        <f t="shared" si="283"/>
        <v/>
      </c>
      <c r="J3145" s="18" t="str">
        <f t="shared" si="284"/>
        <v/>
      </c>
      <c r="K3145" s="18" t="str">
        <f t="shared" si="285"/>
        <v/>
      </c>
      <c r="N3145" s="23" t="str">
        <f t="shared" si="286"/>
        <v/>
      </c>
    </row>
    <row r="3146" spans="8:14" x14ac:dyDescent="0.25">
      <c r="H3146" s="18" t="str">
        <f t="shared" si="282"/>
        <v/>
      </c>
      <c r="I3146" s="26" t="str">
        <f t="shared" si="283"/>
        <v/>
      </c>
      <c r="J3146" s="18" t="str">
        <f t="shared" si="284"/>
        <v/>
      </c>
      <c r="K3146" s="18" t="str">
        <f t="shared" si="285"/>
        <v/>
      </c>
      <c r="N3146" s="23" t="str">
        <f t="shared" si="286"/>
        <v/>
      </c>
    </row>
    <row r="3147" spans="8:14" x14ac:dyDescent="0.25">
      <c r="H3147" s="18" t="str">
        <f t="shared" si="282"/>
        <v/>
      </c>
      <c r="I3147" s="26" t="str">
        <f t="shared" si="283"/>
        <v/>
      </c>
      <c r="J3147" s="18" t="str">
        <f t="shared" si="284"/>
        <v/>
      </c>
      <c r="K3147" s="18" t="str">
        <f t="shared" si="285"/>
        <v/>
      </c>
      <c r="N3147" s="23" t="str">
        <f t="shared" si="286"/>
        <v/>
      </c>
    </row>
    <row r="3148" spans="8:14" x14ac:dyDescent="0.25">
      <c r="H3148" s="18" t="str">
        <f t="shared" si="282"/>
        <v/>
      </c>
      <c r="I3148" s="26" t="str">
        <f t="shared" si="283"/>
        <v/>
      </c>
      <c r="J3148" s="18" t="str">
        <f t="shared" si="284"/>
        <v/>
      </c>
      <c r="K3148" s="18" t="str">
        <f t="shared" si="285"/>
        <v/>
      </c>
      <c r="N3148" s="23" t="str">
        <f t="shared" si="286"/>
        <v/>
      </c>
    </row>
    <row r="3149" spans="8:14" x14ac:dyDescent="0.25">
      <c r="H3149" s="18" t="str">
        <f t="shared" si="282"/>
        <v/>
      </c>
      <c r="I3149" s="26" t="str">
        <f t="shared" si="283"/>
        <v/>
      </c>
      <c r="J3149" s="18" t="str">
        <f t="shared" si="284"/>
        <v/>
      </c>
      <c r="K3149" s="18" t="str">
        <f t="shared" si="285"/>
        <v/>
      </c>
      <c r="N3149" s="23" t="str">
        <f t="shared" si="286"/>
        <v/>
      </c>
    </row>
    <row r="3150" spans="8:14" x14ac:dyDescent="0.25">
      <c r="H3150" s="18" t="str">
        <f t="shared" si="282"/>
        <v/>
      </c>
      <c r="I3150" s="26" t="str">
        <f t="shared" si="283"/>
        <v/>
      </c>
      <c r="J3150" s="18" t="str">
        <f t="shared" si="284"/>
        <v/>
      </c>
      <c r="K3150" s="18" t="str">
        <f t="shared" si="285"/>
        <v/>
      </c>
      <c r="N3150" s="23" t="str">
        <f t="shared" si="286"/>
        <v/>
      </c>
    </row>
    <row r="3151" spans="8:14" x14ac:dyDescent="0.25">
      <c r="H3151" s="18" t="str">
        <f t="shared" si="282"/>
        <v/>
      </c>
      <c r="I3151" s="26" t="str">
        <f t="shared" si="283"/>
        <v/>
      </c>
      <c r="J3151" s="18" t="str">
        <f t="shared" si="284"/>
        <v/>
      </c>
      <c r="K3151" s="18" t="str">
        <f t="shared" si="285"/>
        <v/>
      </c>
      <c r="N3151" s="23" t="str">
        <f t="shared" si="286"/>
        <v/>
      </c>
    </row>
    <row r="3152" spans="8:14" x14ac:dyDescent="0.25">
      <c r="H3152" s="18" t="str">
        <f t="shared" si="282"/>
        <v/>
      </c>
      <c r="I3152" s="26" t="str">
        <f t="shared" si="283"/>
        <v/>
      </c>
      <c r="J3152" s="18" t="str">
        <f t="shared" si="284"/>
        <v/>
      </c>
      <c r="K3152" s="18" t="str">
        <f t="shared" si="285"/>
        <v/>
      </c>
      <c r="N3152" s="23" t="str">
        <f t="shared" si="286"/>
        <v/>
      </c>
    </row>
    <row r="3153" spans="8:14" x14ac:dyDescent="0.25">
      <c r="H3153" s="18" t="str">
        <f t="shared" si="282"/>
        <v/>
      </c>
      <c r="I3153" s="26" t="str">
        <f t="shared" si="283"/>
        <v/>
      </c>
      <c r="J3153" s="18" t="str">
        <f t="shared" si="284"/>
        <v/>
      </c>
      <c r="K3153" s="18" t="str">
        <f t="shared" si="285"/>
        <v/>
      </c>
      <c r="N3153" s="23" t="str">
        <f t="shared" si="286"/>
        <v/>
      </c>
    </row>
    <row r="3154" spans="8:14" x14ac:dyDescent="0.25">
      <c r="H3154" s="18" t="str">
        <f t="shared" si="282"/>
        <v/>
      </c>
      <c r="I3154" s="26" t="str">
        <f t="shared" si="283"/>
        <v/>
      </c>
      <c r="J3154" s="18" t="str">
        <f t="shared" si="284"/>
        <v/>
      </c>
      <c r="K3154" s="18" t="str">
        <f t="shared" si="285"/>
        <v/>
      </c>
      <c r="N3154" s="23" t="str">
        <f t="shared" si="286"/>
        <v/>
      </c>
    </row>
    <row r="3155" spans="8:14" x14ac:dyDescent="0.25">
      <c r="H3155" s="18" t="str">
        <f t="shared" si="282"/>
        <v/>
      </c>
      <c r="I3155" s="26" t="str">
        <f t="shared" si="283"/>
        <v/>
      </c>
      <c r="J3155" s="18" t="str">
        <f t="shared" si="284"/>
        <v/>
      </c>
      <c r="K3155" s="18" t="str">
        <f t="shared" si="285"/>
        <v/>
      </c>
      <c r="N3155" s="23" t="str">
        <f t="shared" si="286"/>
        <v/>
      </c>
    </row>
    <row r="3156" spans="8:14" x14ac:dyDescent="0.25">
      <c r="H3156" s="18" t="str">
        <f t="shared" si="282"/>
        <v/>
      </c>
      <c r="I3156" s="26" t="str">
        <f t="shared" si="283"/>
        <v/>
      </c>
      <c r="J3156" s="18" t="str">
        <f t="shared" si="284"/>
        <v/>
      </c>
      <c r="K3156" s="18" t="str">
        <f t="shared" si="285"/>
        <v/>
      </c>
      <c r="N3156" s="23" t="str">
        <f t="shared" si="286"/>
        <v/>
      </c>
    </row>
    <row r="3157" spans="8:14" x14ac:dyDescent="0.25">
      <c r="H3157" s="18" t="str">
        <f t="shared" si="282"/>
        <v/>
      </c>
      <c r="I3157" s="26" t="str">
        <f t="shared" si="283"/>
        <v/>
      </c>
      <c r="J3157" s="18" t="str">
        <f t="shared" si="284"/>
        <v/>
      </c>
      <c r="K3157" s="18" t="str">
        <f t="shared" si="285"/>
        <v/>
      </c>
      <c r="N3157" s="23" t="str">
        <f t="shared" si="286"/>
        <v/>
      </c>
    </row>
    <row r="3158" spans="8:14" x14ac:dyDescent="0.25">
      <c r="H3158" s="18" t="str">
        <f t="shared" si="282"/>
        <v/>
      </c>
      <c r="I3158" s="26" t="str">
        <f t="shared" si="283"/>
        <v/>
      </c>
      <c r="J3158" s="18" t="str">
        <f t="shared" si="284"/>
        <v/>
      </c>
      <c r="K3158" s="18" t="str">
        <f t="shared" si="285"/>
        <v/>
      </c>
      <c r="N3158" s="23" t="str">
        <f t="shared" si="286"/>
        <v/>
      </c>
    </row>
    <row r="3159" spans="8:14" x14ac:dyDescent="0.25">
      <c r="H3159" s="18" t="str">
        <f t="shared" si="282"/>
        <v/>
      </c>
      <c r="I3159" s="26" t="str">
        <f t="shared" si="283"/>
        <v/>
      </c>
      <c r="J3159" s="18" t="str">
        <f t="shared" si="284"/>
        <v/>
      </c>
      <c r="K3159" s="18" t="str">
        <f t="shared" si="285"/>
        <v/>
      </c>
      <c r="N3159" s="23" t="str">
        <f t="shared" si="286"/>
        <v/>
      </c>
    </row>
    <row r="3160" spans="8:14" x14ac:dyDescent="0.25">
      <c r="H3160" s="18" t="str">
        <f t="shared" si="282"/>
        <v/>
      </c>
      <c r="I3160" s="26" t="str">
        <f t="shared" si="283"/>
        <v/>
      </c>
      <c r="J3160" s="18" t="str">
        <f t="shared" si="284"/>
        <v/>
      </c>
      <c r="K3160" s="18" t="str">
        <f t="shared" si="285"/>
        <v/>
      </c>
      <c r="N3160" s="23" t="str">
        <f t="shared" si="286"/>
        <v/>
      </c>
    </row>
    <row r="3161" spans="8:14" x14ac:dyDescent="0.25">
      <c r="H3161" s="18" t="str">
        <f t="shared" si="282"/>
        <v/>
      </c>
      <c r="I3161" s="26" t="str">
        <f t="shared" si="283"/>
        <v/>
      </c>
      <c r="J3161" s="18" t="str">
        <f t="shared" si="284"/>
        <v/>
      </c>
      <c r="K3161" s="18" t="str">
        <f t="shared" si="285"/>
        <v/>
      </c>
      <c r="N3161" s="23" t="str">
        <f t="shared" si="286"/>
        <v/>
      </c>
    </row>
    <row r="3162" spans="8:14" x14ac:dyDescent="0.25">
      <c r="H3162" s="18" t="str">
        <f t="shared" si="282"/>
        <v/>
      </c>
      <c r="I3162" s="26" t="str">
        <f t="shared" si="283"/>
        <v/>
      </c>
      <c r="J3162" s="18" t="str">
        <f t="shared" si="284"/>
        <v/>
      </c>
      <c r="K3162" s="18" t="str">
        <f t="shared" si="285"/>
        <v/>
      </c>
      <c r="N3162" s="23" t="str">
        <f t="shared" si="286"/>
        <v/>
      </c>
    </row>
    <row r="3163" spans="8:14" x14ac:dyDescent="0.25">
      <c r="H3163" s="18" t="str">
        <f t="shared" si="282"/>
        <v/>
      </c>
      <c r="I3163" s="26" t="str">
        <f t="shared" si="283"/>
        <v/>
      </c>
      <c r="J3163" s="18" t="str">
        <f t="shared" si="284"/>
        <v/>
      </c>
      <c r="K3163" s="18" t="str">
        <f t="shared" si="285"/>
        <v/>
      </c>
      <c r="N3163" s="23" t="str">
        <f t="shared" si="286"/>
        <v/>
      </c>
    </row>
    <row r="3164" spans="8:14" x14ac:dyDescent="0.25">
      <c r="H3164" s="18" t="str">
        <f t="shared" si="282"/>
        <v/>
      </c>
      <c r="I3164" s="26" t="str">
        <f t="shared" si="283"/>
        <v/>
      </c>
      <c r="J3164" s="18" t="str">
        <f t="shared" si="284"/>
        <v/>
      </c>
      <c r="K3164" s="18" t="str">
        <f t="shared" si="285"/>
        <v/>
      </c>
      <c r="N3164" s="23" t="str">
        <f t="shared" si="286"/>
        <v/>
      </c>
    </row>
    <row r="3165" spans="8:14" x14ac:dyDescent="0.25">
      <c r="H3165" s="18" t="str">
        <f t="shared" si="282"/>
        <v/>
      </c>
      <c r="I3165" s="26" t="str">
        <f t="shared" si="283"/>
        <v/>
      </c>
      <c r="J3165" s="18" t="str">
        <f t="shared" si="284"/>
        <v/>
      </c>
      <c r="K3165" s="18" t="str">
        <f t="shared" si="285"/>
        <v/>
      </c>
      <c r="N3165" s="23" t="str">
        <f t="shared" si="286"/>
        <v/>
      </c>
    </row>
    <row r="3166" spans="8:14" x14ac:dyDescent="0.25">
      <c r="H3166" s="18" t="str">
        <f t="shared" si="282"/>
        <v/>
      </c>
      <c r="I3166" s="26" t="str">
        <f t="shared" si="283"/>
        <v/>
      </c>
      <c r="J3166" s="18" t="str">
        <f t="shared" si="284"/>
        <v/>
      </c>
      <c r="K3166" s="18" t="str">
        <f t="shared" si="285"/>
        <v/>
      </c>
      <c r="N3166" s="23" t="str">
        <f t="shared" si="286"/>
        <v/>
      </c>
    </row>
    <row r="3167" spans="8:14" x14ac:dyDescent="0.25">
      <c r="H3167" s="18" t="str">
        <f t="shared" si="282"/>
        <v/>
      </c>
      <c r="I3167" s="26" t="str">
        <f t="shared" si="283"/>
        <v/>
      </c>
      <c r="J3167" s="18" t="str">
        <f t="shared" si="284"/>
        <v/>
      </c>
      <c r="K3167" s="18" t="str">
        <f t="shared" si="285"/>
        <v/>
      </c>
      <c r="N3167" s="23" t="str">
        <f t="shared" si="286"/>
        <v/>
      </c>
    </row>
    <row r="3168" spans="8:14" x14ac:dyDescent="0.25">
      <c r="H3168" s="18" t="str">
        <f t="shared" si="282"/>
        <v/>
      </c>
      <c r="I3168" s="26" t="str">
        <f t="shared" si="283"/>
        <v/>
      </c>
      <c r="J3168" s="18" t="str">
        <f t="shared" si="284"/>
        <v/>
      </c>
      <c r="K3168" s="18" t="str">
        <f t="shared" si="285"/>
        <v/>
      </c>
      <c r="N3168" s="23" t="str">
        <f t="shared" si="286"/>
        <v/>
      </c>
    </row>
    <row r="3169" spans="8:14" x14ac:dyDescent="0.25">
      <c r="H3169" s="18" t="str">
        <f t="shared" si="282"/>
        <v/>
      </c>
      <c r="I3169" s="26" t="str">
        <f t="shared" si="283"/>
        <v/>
      </c>
      <c r="J3169" s="18" t="str">
        <f t="shared" si="284"/>
        <v/>
      </c>
      <c r="K3169" s="18" t="str">
        <f t="shared" si="285"/>
        <v/>
      </c>
      <c r="N3169" s="23" t="str">
        <f t="shared" si="286"/>
        <v/>
      </c>
    </row>
    <row r="3170" spans="8:14" x14ac:dyDescent="0.25">
      <c r="H3170" s="18" t="str">
        <f t="shared" si="282"/>
        <v/>
      </c>
      <c r="I3170" s="26" t="str">
        <f t="shared" si="283"/>
        <v/>
      </c>
      <c r="J3170" s="18" t="str">
        <f t="shared" si="284"/>
        <v/>
      </c>
      <c r="K3170" s="18" t="str">
        <f t="shared" si="285"/>
        <v/>
      </c>
      <c r="N3170" s="23" t="str">
        <f t="shared" si="286"/>
        <v/>
      </c>
    </row>
    <row r="3171" spans="8:14" x14ac:dyDescent="0.25">
      <c r="H3171" s="18" t="str">
        <f t="shared" si="282"/>
        <v/>
      </c>
      <c r="I3171" s="26" t="str">
        <f t="shared" si="283"/>
        <v/>
      </c>
      <c r="J3171" s="18" t="str">
        <f t="shared" si="284"/>
        <v/>
      </c>
      <c r="K3171" s="18" t="str">
        <f t="shared" si="285"/>
        <v/>
      </c>
      <c r="N3171" s="23" t="str">
        <f t="shared" si="286"/>
        <v/>
      </c>
    </row>
    <row r="3172" spans="8:14" x14ac:dyDescent="0.25">
      <c r="H3172" s="18" t="str">
        <f t="shared" si="282"/>
        <v/>
      </c>
      <c r="I3172" s="26" t="str">
        <f t="shared" si="283"/>
        <v/>
      </c>
      <c r="J3172" s="18" t="str">
        <f t="shared" si="284"/>
        <v/>
      </c>
      <c r="K3172" s="18" t="str">
        <f t="shared" si="285"/>
        <v/>
      </c>
      <c r="N3172" s="23" t="str">
        <f t="shared" si="286"/>
        <v/>
      </c>
    </row>
    <row r="3173" spans="8:14" x14ac:dyDescent="0.25">
      <c r="H3173" s="18" t="str">
        <f t="shared" si="282"/>
        <v/>
      </c>
      <c r="I3173" s="26" t="str">
        <f t="shared" si="283"/>
        <v/>
      </c>
      <c r="J3173" s="18" t="str">
        <f t="shared" si="284"/>
        <v/>
      </c>
      <c r="K3173" s="18" t="str">
        <f t="shared" si="285"/>
        <v/>
      </c>
      <c r="N3173" s="23" t="str">
        <f t="shared" si="286"/>
        <v/>
      </c>
    </row>
    <row r="3174" spans="8:14" x14ac:dyDescent="0.25">
      <c r="H3174" s="18" t="str">
        <f t="shared" si="282"/>
        <v/>
      </c>
      <c r="I3174" s="26" t="str">
        <f t="shared" si="283"/>
        <v/>
      </c>
      <c r="J3174" s="18" t="str">
        <f t="shared" si="284"/>
        <v/>
      </c>
      <c r="K3174" s="18" t="str">
        <f t="shared" si="285"/>
        <v/>
      </c>
      <c r="N3174" s="23" t="str">
        <f t="shared" si="286"/>
        <v/>
      </c>
    </row>
    <row r="3175" spans="8:14" x14ac:dyDescent="0.25">
      <c r="H3175" s="18" t="str">
        <f t="shared" si="282"/>
        <v/>
      </c>
      <c r="I3175" s="26" t="str">
        <f t="shared" si="283"/>
        <v/>
      </c>
      <c r="J3175" s="18" t="str">
        <f t="shared" si="284"/>
        <v/>
      </c>
      <c r="K3175" s="18" t="str">
        <f t="shared" si="285"/>
        <v/>
      </c>
      <c r="N3175" s="23" t="str">
        <f t="shared" si="286"/>
        <v/>
      </c>
    </row>
    <row r="3176" spans="8:14" x14ac:dyDescent="0.25">
      <c r="H3176" s="18" t="str">
        <f t="shared" si="282"/>
        <v/>
      </c>
      <c r="I3176" s="26" t="str">
        <f t="shared" si="283"/>
        <v/>
      </c>
      <c r="J3176" s="18" t="str">
        <f t="shared" si="284"/>
        <v/>
      </c>
      <c r="K3176" s="18" t="str">
        <f t="shared" si="285"/>
        <v/>
      </c>
      <c r="N3176" s="23" t="str">
        <f t="shared" si="286"/>
        <v/>
      </c>
    </row>
    <row r="3177" spans="8:14" x14ac:dyDescent="0.25">
      <c r="H3177" s="18" t="str">
        <f t="shared" si="282"/>
        <v/>
      </c>
      <c r="I3177" s="26" t="str">
        <f t="shared" si="283"/>
        <v/>
      </c>
      <c r="J3177" s="18" t="str">
        <f t="shared" si="284"/>
        <v/>
      </c>
      <c r="K3177" s="18" t="str">
        <f t="shared" si="285"/>
        <v/>
      </c>
      <c r="N3177" s="23" t="str">
        <f t="shared" si="286"/>
        <v/>
      </c>
    </row>
    <row r="3178" spans="8:14" x14ac:dyDescent="0.25">
      <c r="H3178" s="18" t="str">
        <f t="shared" si="282"/>
        <v/>
      </c>
      <c r="I3178" s="26" t="str">
        <f t="shared" si="283"/>
        <v/>
      </c>
      <c r="J3178" s="18" t="str">
        <f t="shared" si="284"/>
        <v/>
      </c>
      <c r="K3178" s="18" t="str">
        <f t="shared" si="285"/>
        <v/>
      </c>
      <c r="N3178" s="23" t="str">
        <f t="shared" si="286"/>
        <v/>
      </c>
    </row>
    <row r="3179" spans="8:14" x14ac:dyDescent="0.25">
      <c r="H3179" s="18" t="str">
        <f t="shared" si="282"/>
        <v/>
      </c>
      <c r="I3179" s="26" t="str">
        <f t="shared" si="283"/>
        <v/>
      </c>
      <c r="J3179" s="18" t="str">
        <f t="shared" si="284"/>
        <v/>
      </c>
      <c r="K3179" s="18" t="str">
        <f t="shared" si="285"/>
        <v/>
      </c>
      <c r="N3179" s="23" t="str">
        <f t="shared" si="286"/>
        <v/>
      </c>
    </row>
    <row r="3180" spans="8:14" x14ac:dyDescent="0.25">
      <c r="H3180" s="18" t="str">
        <f t="shared" si="282"/>
        <v/>
      </c>
      <c r="I3180" s="26" t="str">
        <f t="shared" si="283"/>
        <v/>
      </c>
      <c r="J3180" s="18" t="str">
        <f t="shared" si="284"/>
        <v/>
      </c>
      <c r="K3180" s="18" t="str">
        <f t="shared" si="285"/>
        <v/>
      </c>
      <c r="N3180" s="23" t="str">
        <f t="shared" si="286"/>
        <v/>
      </c>
    </row>
    <row r="3181" spans="8:14" x14ac:dyDescent="0.25">
      <c r="H3181" s="18" t="str">
        <f t="shared" si="282"/>
        <v/>
      </c>
      <c r="I3181" s="26" t="str">
        <f t="shared" si="283"/>
        <v/>
      </c>
      <c r="J3181" s="18" t="str">
        <f t="shared" si="284"/>
        <v/>
      </c>
      <c r="K3181" s="18" t="str">
        <f t="shared" si="285"/>
        <v/>
      </c>
      <c r="N3181" s="23" t="str">
        <f t="shared" si="286"/>
        <v/>
      </c>
    </row>
    <row r="3182" spans="8:14" x14ac:dyDescent="0.25">
      <c r="H3182" s="18" t="str">
        <f t="shared" si="282"/>
        <v/>
      </c>
      <c r="I3182" s="26" t="str">
        <f t="shared" si="283"/>
        <v/>
      </c>
      <c r="J3182" s="18" t="str">
        <f t="shared" si="284"/>
        <v/>
      </c>
      <c r="K3182" s="18" t="str">
        <f t="shared" si="285"/>
        <v/>
      </c>
      <c r="N3182" s="23" t="str">
        <f t="shared" si="286"/>
        <v/>
      </c>
    </row>
    <row r="3183" spans="8:14" x14ac:dyDescent="0.25">
      <c r="H3183" s="18" t="str">
        <f t="shared" si="282"/>
        <v/>
      </c>
      <c r="I3183" s="26" t="str">
        <f t="shared" si="283"/>
        <v/>
      </c>
      <c r="J3183" s="18" t="str">
        <f t="shared" si="284"/>
        <v/>
      </c>
      <c r="K3183" s="18" t="str">
        <f t="shared" si="285"/>
        <v/>
      </c>
      <c r="N3183" s="23" t="str">
        <f t="shared" si="286"/>
        <v/>
      </c>
    </row>
    <row r="3184" spans="8:14" x14ac:dyDescent="0.25">
      <c r="H3184" s="18" t="str">
        <f t="shared" si="282"/>
        <v/>
      </c>
      <c r="I3184" s="26" t="str">
        <f t="shared" si="283"/>
        <v/>
      </c>
      <c r="J3184" s="18" t="str">
        <f t="shared" si="284"/>
        <v/>
      </c>
      <c r="K3184" s="18" t="str">
        <f t="shared" si="285"/>
        <v/>
      </c>
      <c r="N3184" s="23" t="str">
        <f t="shared" si="286"/>
        <v/>
      </c>
    </row>
    <row r="3185" spans="8:14" x14ac:dyDescent="0.25">
      <c r="H3185" s="18" t="str">
        <f t="shared" si="282"/>
        <v/>
      </c>
      <c r="I3185" s="26" t="str">
        <f t="shared" si="283"/>
        <v/>
      </c>
      <c r="J3185" s="18" t="str">
        <f t="shared" si="284"/>
        <v/>
      </c>
      <c r="K3185" s="18" t="str">
        <f t="shared" si="285"/>
        <v/>
      </c>
      <c r="N3185" s="23" t="str">
        <f t="shared" si="286"/>
        <v/>
      </c>
    </row>
    <row r="3186" spans="8:14" x14ac:dyDescent="0.25">
      <c r="H3186" s="18" t="str">
        <f t="shared" si="282"/>
        <v/>
      </c>
      <c r="I3186" s="26" t="str">
        <f t="shared" si="283"/>
        <v/>
      </c>
      <c r="J3186" s="18" t="str">
        <f t="shared" si="284"/>
        <v/>
      </c>
      <c r="K3186" s="18" t="str">
        <f t="shared" si="285"/>
        <v/>
      </c>
      <c r="N3186" s="23" t="str">
        <f t="shared" si="286"/>
        <v/>
      </c>
    </row>
    <row r="3187" spans="8:14" x14ac:dyDescent="0.25">
      <c r="H3187" s="18" t="str">
        <f t="shared" si="282"/>
        <v/>
      </c>
      <c r="I3187" s="26" t="str">
        <f t="shared" si="283"/>
        <v/>
      </c>
      <c r="J3187" s="18" t="str">
        <f t="shared" si="284"/>
        <v/>
      </c>
      <c r="K3187" s="18" t="str">
        <f t="shared" si="285"/>
        <v/>
      </c>
      <c r="N3187" s="23" t="str">
        <f t="shared" si="286"/>
        <v/>
      </c>
    </row>
    <row r="3188" spans="8:14" x14ac:dyDescent="0.25">
      <c r="H3188" s="18" t="str">
        <f t="shared" si="282"/>
        <v/>
      </c>
      <c r="I3188" s="26" t="str">
        <f t="shared" si="283"/>
        <v/>
      </c>
      <c r="J3188" s="18" t="str">
        <f t="shared" si="284"/>
        <v/>
      </c>
      <c r="K3188" s="18" t="str">
        <f t="shared" si="285"/>
        <v/>
      </c>
      <c r="N3188" s="23" t="str">
        <f t="shared" si="286"/>
        <v/>
      </c>
    </row>
    <row r="3189" spans="8:14" x14ac:dyDescent="0.25">
      <c r="H3189" s="18" t="str">
        <f t="shared" si="282"/>
        <v/>
      </c>
      <c r="I3189" s="26" t="str">
        <f t="shared" si="283"/>
        <v/>
      </c>
      <c r="J3189" s="18" t="str">
        <f t="shared" si="284"/>
        <v/>
      </c>
      <c r="K3189" s="18" t="str">
        <f t="shared" si="285"/>
        <v/>
      </c>
      <c r="N3189" s="23" t="str">
        <f t="shared" si="286"/>
        <v/>
      </c>
    </row>
    <row r="3190" spans="8:14" x14ac:dyDescent="0.25">
      <c r="H3190" s="18" t="str">
        <f t="shared" si="282"/>
        <v/>
      </c>
      <c r="I3190" s="26" t="str">
        <f t="shared" si="283"/>
        <v/>
      </c>
      <c r="J3190" s="18" t="str">
        <f t="shared" si="284"/>
        <v/>
      </c>
      <c r="K3190" s="18" t="str">
        <f t="shared" si="285"/>
        <v/>
      </c>
      <c r="N3190" s="23" t="str">
        <f t="shared" si="286"/>
        <v/>
      </c>
    </row>
    <row r="3191" spans="8:14" x14ac:dyDescent="0.25">
      <c r="H3191" s="18" t="str">
        <f t="shared" si="282"/>
        <v/>
      </c>
      <c r="I3191" s="26" t="str">
        <f t="shared" si="283"/>
        <v/>
      </c>
      <c r="J3191" s="18" t="str">
        <f t="shared" si="284"/>
        <v/>
      </c>
      <c r="K3191" s="18" t="str">
        <f t="shared" si="285"/>
        <v/>
      </c>
      <c r="N3191" s="23" t="str">
        <f t="shared" si="286"/>
        <v/>
      </c>
    </row>
    <row r="3192" spans="8:14" x14ac:dyDescent="0.25">
      <c r="H3192" s="18" t="str">
        <f t="shared" si="282"/>
        <v/>
      </c>
      <c r="I3192" s="26" t="str">
        <f t="shared" si="283"/>
        <v/>
      </c>
      <c r="J3192" s="18" t="str">
        <f t="shared" si="284"/>
        <v/>
      </c>
      <c r="K3192" s="18" t="str">
        <f t="shared" si="285"/>
        <v/>
      </c>
      <c r="N3192" s="23" t="str">
        <f t="shared" si="286"/>
        <v/>
      </c>
    </row>
    <row r="3193" spans="8:14" x14ac:dyDescent="0.25">
      <c r="H3193" s="18" t="str">
        <f t="shared" si="282"/>
        <v/>
      </c>
      <c r="I3193" s="26" t="str">
        <f t="shared" si="283"/>
        <v/>
      </c>
      <c r="J3193" s="18" t="str">
        <f t="shared" si="284"/>
        <v/>
      </c>
      <c r="K3193" s="18" t="str">
        <f t="shared" si="285"/>
        <v/>
      </c>
      <c r="N3193" s="23" t="str">
        <f t="shared" si="286"/>
        <v/>
      </c>
    </row>
    <row r="3194" spans="8:14" x14ac:dyDescent="0.25">
      <c r="H3194" s="18" t="str">
        <f t="shared" si="282"/>
        <v/>
      </c>
      <c r="I3194" s="26" t="str">
        <f t="shared" si="283"/>
        <v/>
      </c>
      <c r="J3194" s="18" t="str">
        <f t="shared" si="284"/>
        <v/>
      </c>
      <c r="K3194" s="18" t="str">
        <f t="shared" si="285"/>
        <v/>
      </c>
      <c r="N3194" s="23" t="str">
        <f t="shared" si="286"/>
        <v/>
      </c>
    </row>
    <row r="3195" spans="8:14" x14ac:dyDescent="0.25">
      <c r="H3195" s="18" t="str">
        <f t="shared" si="282"/>
        <v/>
      </c>
      <c r="I3195" s="26" t="str">
        <f t="shared" si="283"/>
        <v/>
      </c>
      <c r="J3195" s="18" t="str">
        <f t="shared" si="284"/>
        <v/>
      </c>
      <c r="K3195" s="18" t="str">
        <f t="shared" si="285"/>
        <v/>
      </c>
      <c r="N3195" s="23" t="str">
        <f t="shared" si="286"/>
        <v/>
      </c>
    </row>
    <row r="3196" spans="8:14" x14ac:dyDescent="0.25">
      <c r="H3196" s="18" t="str">
        <f t="shared" si="282"/>
        <v/>
      </c>
      <c r="I3196" s="26" t="str">
        <f t="shared" si="283"/>
        <v/>
      </c>
      <c r="J3196" s="18" t="str">
        <f t="shared" si="284"/>
        <v/>
      </c>
      <c r="K3196" s="18" t="str">
        <f t="shared" si="285"/>
        <v/>
      </c>
      <c r="N3196" s="23" t="str">
        <f t="shared" si="286"/>
        <v/>
      </c>
    </row>
    <row r="3197" spans="8:14" x14ac:dyDescent="0.25">
      <c r="H3197" s="18" t="str">
        <f t="shared" si="282"/>
        <v/>
      </c>
      <c r="I3197" s="26" t="str">
        <f t="shared" si="283"/>
        <v/>
      </c>
      <c r="J3197" s="18" t="str">
        <f t="shared" si="284"/>
        <v/>
      </c>
      <c r="K3197" s="18" t="str">
        <f t="shared" si="285"/>
        <v/>
      </c>
      <c r="N3197" s="23" t="str">
        <f t="shared" si="286"/>
        <v/>
      </c>
    </row>
    <row r="3198" spans="8:14" x14ac:dyDescent="0.25">
      <c r="H3198" s="18" t="str">
        <f t="shared" si="282"/>
        <v/>
      </c>
      <c r="I3198" s="26" t="str">
        <f t="shared" si="283"/>
        <v/>
      </c>
      <c r="J3198" s="18" t="str">
        <f t="shared" si="284"/>
        <v/>
      </c>
      <c r="K3198" s="18" t="str">
        <f t="shared" si="285"/>
        <v/>
      </c>
      <c r="N3198" s="23" t="str">
        <f t="shared" si="286"/>
        <v/>
      </c>
    </row>
    <row r="3199" spans="8:14" x14ac:dyDescent="0.25">
      <c r="H3199" s="18" t="str">
        <f t="shared" si="282"/>
        <v/>
      </c>
      <c r="I3199" s="26" t="str">
        <f t="shared" si="283"/>
        <v/>
      </c>
      <c r="J3199" s="18" t="str">
        <f t="shared" si="284"/>
        <v/>
      </c>
      <c r="K3199" s="18" t="str">
        <f t="shared" si="285"/>
        <v/>
      </c>
      <c r="N3199" s="23" t="str">
        <f t="shared" si="286"/>
        <v/>
      </c>
    </row>
    <row r="3200" spans="8:14" x14ac:dyDescent="0.25">
      <c r="H3200" s="18" t="str">
        <f t="shared" si="282"/>
        <v/>
      </c>
      <c r="I3200" s="26" t="str">
        <f t="shared" si="283"/>
        <v/>
      </c>
      <c r="J3200" s="18" t="str">
        <f t="shared" si="284"/>
        <v/>
      </c>
      <c r="K3200" s="18" t="str">
        <f t="shared" si="285"/>
        <v/>
      </c>
      <c r="N3200" s="23" t="str">
        <f t="shared" si="286"/>
        <v/>
      </c>
    </row>
    <row r="3201" spans="8:14" x14ac:dyDescent="0.25">
      <c r="H3201" s="18" t="str">
        <f t="shared" si="282"/>
        <v/>
      </c>
      <c r="I3201" s="26" t="str">
        <f t="shared" si="283"/>
        <v/>
      </c>
      <c r="J3201" s="18" t="str">
        <f t="shared" si="284"/>
        <v/>
      </c>
      <c r="K3201" s="18" t="str">
        <f t="shared" si="285"/>
        <v/>
      </c>
      <c r="N3201" s="23" t="str">
        <f t="shared" si="286"/>
        <v/>
      </c>
    </row>
    <row r="3202" spans="8:14" x14ac:dyDescent="0.25">
      <c r="H3202" s="18" t="str">
        <f t="shared" si="282"/>
        <v/>
      </c>
      <c r="I3202" s="26" t="str">
        <f t="shared" si="283"/>
        <v/>
      </c>
      <c r="J3202" s="18" t="str">
        <f t="shared" si="284"/>
        <v/>
      </c>
      <c r="K3202" s="18" t="str">
        <f t="shared" si="285"/>
        <v/>
      </c>
      <c r="N3202" s="23" t="str">
        <f t="shared" si="286"/>
        <v/>
      </c>
    </row>
    <row r="3203" spans="8:14" x14ac:dyDescent="0.25">
      <c r="H3203" s="18" t="str">
        <f t="shared" si="282"/>
        <v/>
      </c>
      <c r="I3203" s="26" t="str">
        <f t="shared" si="283"/>
        <v/>
      </c>
      <c r="J3203" s="18" t="str">
        <f t="shared" si="284"/>
        <v/>
      </c>
      <c r="K3203" s="18" t="str">
        <f t="shared" si="285"/>
        <v/>
      </c>
      <c r="N3203" s="23" t="str">
        <f t="shared" si="286"/>
        <v/>
      </c>
    </row>
    <row r="3204" spans="8:14" x14ac:dyDescent="0.25">
      <c r="H3204" s="18" t="str">
        <f t="shared" ref="H3204:H3267" si="287">IF(OR($E3204="",$G3204=""),"",$E3204*$G3204)</f>
        <v/>
      </c>
      <c r="I3204" s="26" t="str">
        <f t="shared" ref="I3204:I3267" si="288">IF($F3204="","",IFERROR(INDEX(CurRate,MATCH($F3204,CurCode,0)),""))</f>
        <v/>
      </c>
      <c r="J3204" s="18" t="str">
        <f t="shared" ref="J3204:J3267" si="289">IF(OR($G3204="",$I3204="",$I3204=0),"",$G3204/$I3204)</f>
        <v/>
      </c>
      <c r="K3204" s="18" t="str">
        <f t="shared" ref="K3204:K3267" si="290">IF(OR($E3204="",$J3204=""),"",$E3204*$J3204)</f>
        <v/>
      </c>
      <c r="N3204" s="23" t="str">
        <f t="shared" ref="N3204:N3267" si="291">IF($A3204="","",$A3204*100000+ROW())</f>
        <v/>
      </c>
    </row>
    <row r="3205" spans="8:14" x14ac:dyDescent="0.25">
      <c r="H3205" s="18" t="str">
        <f t="shared" si="287"/>
        <v/>
      </c>
      <c r="I3205" s="26" t="str">
        <f t="shared" si="288"/>
        <v/>
      </c>
      <c r="J3205" s="18" t="str">
        <f t="shared" si="289"/>
        <v/>
      </c>
      <c r="K3205" s="18" t="str">
        <f t="shared" si="290"/>
        <v/>
      </c>
      <c r="N3205" s="23" t="str">
        <f t="shared" si="291"/>
        <v/>
      </c>
    </row>
    <row r="3206" spans="8:14" x14ac:dyDescent="0.25">
      <c r="H3206" s="18" t="str">
        <f t="shared" si="287"/>
        <v/>
      </c>
      <c r="I3206" s="26" t="str">
        <f t="shared" si="288"/>
        <v/>
      </c>
      <c r="J3206" s="18" t="str">
        <f t="shared" si="289"/>
        <v/>
      </c>
      <c r="K3206" s="18" t="str">
        <f t="shared" si="290"/>
        <v/>
      </c>
      <c r="N3206" s="23" t="str">
        <f t="shared" si="291"/>
        <v/>
      </c>
    </row>
    <row r="3207" spans="8:14" x14ac:dyDescent="0.25">
      <c r="H3207" s="18" t="str">
        <f t="shared" si="287"/>
        <v/>
      </c>
      <c r="I3207" s="26" t="str">
        <f t="shared" si="288"/>
        <v/>
      </c>
      <c r="J3207" s="18" t="str">
        <f t="shared" si="289"/>
        <v/>
      </c>
      <c r="K3207" s="18" t="str">
        <f t="shared" si="290"/>
        <v/>
      </c>
      <c r="N3207" s="23" t="str">
        <f t="shared" si="291"/>
        <v/>
      </c>
    </row>
    <row r="3208" spans="8:14" x14ac:dyDescent="0.25">
      <c r="H3208" s="18" t="str">
        <f t="shared" si="287"/>
        <v/>
      </c>
      <c r="I3208" s="26" t="str">
        <f t="shared" si="288"/>
        <v/>
      </c>
      <c r="J3208" s="18" t="str">
        <f t="shared" si="289"/>
        <v/>
      </c>
      <c r="K3208" s="18" t="str">
        <f t="shared" si="290"/>
        <v/>
      </c>
      <c r="N3208" s="23" t="str">
        <f t="shared" si="291"/>
        <v/>
      </c>
    </row>
    <row r="3209" spans="8:14" x14ac:dyDescent="0.25">
      <c r="H3209" s="18" t="str">
        <f t="shared" si="287"/>
        <v/>
      </c>
      <c r="I3209" s="26" t="str">
        <f t="shared" si="288"/>
        <v/>
      </c>
      <c r="J3209" s="18" t="str">
        <f t="shared" si="289"/>
        <v/>
      </c>
      <c r="K3209" s="18" t="str">
        <f t="shared" si="290"/>
        <v/>
      </c>
      <c r="N3209" s="23" t="str">
        <f t="shared" si="291"/>
        <v/>
      </c>
    </row>
    <row r="3210" spans="8:14" x14ac:dyDescent="0.25">
      <c r="H3210" s="18" t="str">
        <f t="shared" si="287"/>
        <v/>
      </c>
      <c r="I3210" s="26" t="str">
        <f t="shared" si="288"/>
        <v/>
      </c>
      <c r="J3210" s="18" t="str">
        <f t="shared" si="289"/>
        <v/>
      </c>
      <c r="K3210" s="18" t="str">
        <f t="shared" si="290"/>
        <v/>
      </c>
      <c r="N3210" s="23" t="str">
        <f t="shared" si="291"/>
        <v/>
      </c>
    </row>
    <row r="3211" spans="8:14" x14ac:dyDescent="0.25">
      <c r="H3211" s="18" t="str">
        <f t="shared" si="287"/>
        <v/>
      </c>
      <c r="I3211" s="26" t="str">
        <f t="shared" si="288"/>
        <v/>
      </c>
      <c r="J3211" s="18" t="str">
        <f t="shared" si="289"/>
        <v/>
      </c>
      <c r="K3211" s="18" t="str">
        <f t="shared" si="290"/>
        <v/>
      </c>
      <c r="N3211" s="23" t="str">
        <f t="shared" si="291"/>
        <v/>
      </c>
    </row>
    <row r="3212" spans="8:14" x14ac:dyDescent="0.25">
      <c r="H3212" s="18" t="str">
        <f t="shared" si="287"/>
        <v/>
      </c>
      <c r="I3212" s="26" t="str">
        <f t="shared" si="288"/>
        <v/>
      </c>
      <c r="J3212" s="18" t="str">
        <f t="shared" si="289"/>
        <v/>
      </c>
      <c r="K3212" s="18" t="str">
        <f t="shared" si="290"/>
        <v/>
      </c>
      <c r="N3212" s="23" t="str">
        <f t="shared" si="291"/>
        <v/>
      </c>
    </row>
    <row r="3213" spans="8:14" x14ac:dyDescent="0.25">
      <c r="H3213" s="18" t="str">
        <f t="shared" si="287"/>
        <v/>
      </c>
      <c r="I3213" s="26" t="str">
        <f t="shared" si="288"/>
        <v/>
      </c>
      <c r="J3213" s="18" t="str">
        <f t="shared" si="289"/>
        <v/>
      </c>
      <c r="K3213" s="18" t="str">
        <f t="shared" si="290"/>
        <v/>
      </c>
      <c r="N3213" s="23" t="str">
        <f t="shared" si="291"/>
        <v/>
      </c>
    </row>
    <row r="3214" spans="8:14" x14ac:dyDescent="0.25">
      <c r="H3214" s="18" t="str">
        <f t="shared" si="287"/>
        <v/>
      </c>
      <c r="I3214" s="26" t="str">
        <f t="shared" si="288"/>
        <v/>
      </c>
      <c r="J3214" s="18" t="str">
        <f t="shared" si="289"/>
        <v/>
      </c>
      <c r="K3214" s="18" t="str">
        <f t="shared" si="290"/>
        <v/>
      </c>
      <c r="N3214" s="23" t="str">
        <f t="shared" si="291"/>
        <v/>
      </c>
    </row>
    <row r="3215" spans="8:14" x14ac:dyDescent="0.25">
      <c r="H3215" s="18" t="str">
        <f t="shared" si="287"/>
        <v/>
      </c>
      <c r="I3215" s="26" t="str">
        <f t="shared" si="288"/>
        <v/>
      </c>
      <c r="J3215" s="18" t="str">
        <f t="shared" si="289"/>
        <v/>
      </c>
      <c r="K3215" s="18" t="str">
        <f t="shared" si="290"/>
        <v/>
      </c>
      <c r="N3215" s="23" t="str">
        <f t="shared" si="291"/>
        <v/>
      </c>
    </row>
    <row r="3216" spans="8:14" x14ac:dyDescent="0.25">
      <c r="H3216" s="18" t="str">
        <f t="shared" si="287"/>
        <v/>
      </c>
      <c r="I3216" s="26" t="str">
        <f t="shared" si="288"/>
        <v/>
      </c>
      <c r="J3216" s="18" t="str">
        <f t="shared" si="289"/>
        <v/>
      </c>
      <c r="K3216" s="18" t="str">
        <f t="shared" si="290"/>
        <v/>
      </c>
      <c r="N3216" s="23" t="str">
        <f t="shared" si="291"/>
        <v/>
      </c>
    </row>
    <row r="3217" spans="8:14" x14ac:dyDescent="0.25">
      <c r="H3217" s="18" t="str">
        <f t="shared" si="287"/>
        <v/>
      </c>
      <c r="I3217" s="26" t="str">
        <f t="shared" si="288"/>
        <v/>
      </c>
      <c r="J3217" s="18" t="str">
        <f t="shared" si="289"/>
        <v/>
      </c>
      <c r="K3217" s="18" t="str">
        <f t="shared" si="290"/>
        <v/>
      </c>
      <c r="N3217" s="23" t="str">
        <f t="shared" si="291"/>
        <v/>
      </c>
    </row>
    <row r="3218" spans="8:14" x14ac:dyDescent="0.25">
      <c r="H3218" s="18" t="str">
        <f t="shared" si="287"/>
        <v/>
      </c>
      <c r="I3218" s="26" t="str">
        <f t="shared" si="288"/>
        <v/>
      </c>
      <c r="J3218" s="18" t="str">
        <f t="shared" si="289"/>
        <v/>
      </c>
      <c r="K3218" s="18" t="str">
        <f t="shared" si="290"/>
        <v/>
      </c>
      <c r="N3218" s="23" t="str">
        <f t="shared" si="291"/>
        <v/>
      </c>
    </row>
    <row r="3219" spans="8:14" x14ac:dyDescent="0.25">
      <c r="H3219" s="18" t="str">
        <f t="shared" si="287"/>
        <v/>
      </c>
      <c r="I3219" s="26" t="str">
        <f t="shared" si="288"/>
        <v/>
      </c>
      <c r="J3219" s="18" t="str">
        <f t="shared" si="289"/>
        <v/>
      </c>
      <c r="K3219" s="18" t="str">
        <f t="shared" si="290"/>
        <v/>
      </c>
      <c r="N3219" s="23" t="str">
        <f t="shared" si="291"/>
        <v/>
      </c>
    </row>
    <row r="3220" spans="8:14" x14ac:dyDescent="0.25">
      <c r="H3220" s="18" t="str">
        <f t="shared" si="287"/>
        <v/>
      </c>
      <c r="I3220" s="26" t="str">
        <f t="shared" si="288"/>
        <v/>
      </c>
      <c r="J3220" s="18" t="str">
        <f t="shared" si="289"/>
        <v/>
      </c>
      <c r="K3220" s="18" t="str">
        <f t="shared" si="290"/>
        <v/>
      </c>
      <c r="N3220" s="23" t="str">
        <f t="shared" si="291"/>
        <v/>
      </c>
    </row>
    <row r="3221" spans="8:14" x14ac:dyDescent="0.25">
      <c r="H3221" s="18" t="str">
        <f t="shared" si="287"/>
        <v/>
      </c>
      <c r="I3221" s="26" t="str">
        <f t="shared" si="288"/>
        <v/>
      </c>
      <c r="J3221" s="18" t="str">
        <f t="shared" si="289"/>
        <v/>
      </c>
      <c r="K3221" s="18" t="str">
        <f t="shared" si="290"/>
        <v/>
      </c>
      <c r="N3221" s="23" t="str">
        <f t="shared" si="291"/>
        <v/>
      </c>
    </row>
    <row r="3222" spans="8:14" x14ac:dyDescent="0.25">
      <c r="H3222" s="18" t="str">
        <f t="shared" si="287"/>
        <v/>
      </c>
      <c r="I3222" s="26" t="str">
        <f t="shared" si="288"/>
        <v/>
      </c>
      <c r="J3222" s="18" t="str">
        <f t="shared" si="289"/>
        <v/>
      </c>
      <c r="K3222" s="18" t="str">
        <f t="shared" si="290"/>
        <v/>
      </c>
      <c r="N3222" s="23" t="str">
        <f t="shared" si="291"/>
        <v/>
      </c>
    </row>
    <row r="3223" spans="8:14" x14ac:dyDescent="0.25">
      <c r="H3223" s="18" t="str">
        <f t="shared" si="287"/>
        <v/>
      </c>
      <c r="I3223" s="26" t="str">
        <f t="shared" si="288"/>
        <v/>
      </c>
      <c r="J3223" s="18" t="str">
        <f t="shared" si="289"/>
        <v/>
      </c>
      <c r="K3223" s="18" t="str">
        <f t="shared" si="290"/>
        <v/>
      </c>
      <c r="N3223" s="23" t="str">
        <f t="shared" si="291"/>
        <v/>
      </c>
    </row>
    <row r="3224" spans="8:14" x14ac:dyDescent="0.25">
      <c r="H3224" s="18" t="str">
        <f t="shared" si="287"/>
        <v/>
      </c>
      <c r="I3224" s="26" t="str">
        <f t="shared" si="288"/>
        <v/>
      </c>
      <c r="J3224" s="18" t="str">
        <f t="shared" si="289"/>
        <v/>
      </c>
      <c r="K3224" s="18" t="str">
        <f t="shared" si="290"/>
        <v/>
      </c>
      <c r="N3224" s="23" t="str">
        <f t="shared" si="291"/>
        <v/>
      </c>
    </row>
    <row r="3225" spans="8:14" x14ac:dyDescent="0.25">
      <c r="H3225" s="18" t="str">
        <f t="shared" si="287"/>
        <v/>
      </c>
      <c r="I3225" s="26" t="str">
        <f t="shared" si="288"/>
        <v/>
      </c>
      <c r="J3225" s="18" t="str">
        <f t="shared" si="289"/>
        <v/>
      </c>
      <c r="K3225" s="18" t="str">
        <f t="shared" si="290"/>
        <v/>
      </c>
      <c r="N3225" s="23" t="str">
        <f t="shared" si="291"/>
        <v/>
      </c>
    </row>
    <row r="3226" spans="8:14" x14ac:dyDescent="0.25">
      <c r="H3226" s="18" t="str">
        <f t="shared" si="287"/>
        <v/>
      </c>
      <c r="I3226" s="26" t="str">
        <f t="shared" si="288"/>
        <v/>
      </c>
      <c r="J3226" s="18" t="str">
        <f t="shared" si="289"/>
        <v/>
      </c>
      <c r="K3226" s="18" t="str">
        <f t="shared" si="290"/>
        <v/>
      </c>
      <c r="N3226" s="23" t="str">
        <f t="shared" si="291"/>
        <v/>
      </c>
    </row>
    <row r="3227" spans="8:14" x14ac:dyDescent="0.25">
      <c r="H3227" s="18" t="str">
        <f t="shared" si="287"/>
        <v/>
      </c>
      <c r="I3227" s="26" t="str">
        <f t="shared" si="288"/>
        <v/>
      </c>
      <c r="J3227" s="18" t="str">
        <f t="shared" si="289"/>
        <v/>
      </c>
      <c r="K3227" s="18" t="str">
        <f t="shared" si="290"/>
        <v/>
      </c>
      <c r="N3227" s="23" t="str">
        <f t="shared" si="291"/>
        <v/>
      </c>
    </row>
    <row r="3228" spans="8:14" x14ac:dyDescent="0.25">
      <c r="H3228" s="18" t="str">
        <f t="shared" si="287"/>
        <v/>
      </c>
      <c r="I3228" s="26" t="str">
        <f t="shared" si="288"/>
        <v/>
      </c>
      <c r="J3228" s="18" t="str">
        <f t="shared" si="289"/>
        <v/>
      </c>
      <c r="K3228" s="18" t="str">
        <f t="shared" si="290"/>
        <v/>
      </c>
      <c r="N3228" s="23" t="str">
        <f t="shared" si="291"/>
        <v/>
      </c>
    </row>
    <row r="3229" spans="8:14" x14ac:dyDescent="0.25">
      <c r="H3229" s="18" t="str">
        <f t="shared" si="287"/>
        <v/>
      </c>
      <c r="I3229" s="26" t="str">
        <f t="shared" si="288"/>
        <v/>
      </c>
      <c r="J3229" s="18" t="str">
        <f t="shared" si="289"/>
        <v/>
      </c>
      <c r="K3229" s="18" t="str">
        <f t="shared" si="290"/>
        <v/>
      </c>
      <c r="N3229" s="23" t="str">
        <f t="shared" si="291"/>
        <v/>
      </c>
    </row>
    <row r="3230" spans="8:14" x14ac:dyDescent="0.25">
      <c r="H3230" s="18" t="str">
        <f t="shared" si="287"/>
        <v/>
      </c>
      <c r="I3230" s="26" t="str">
        <f t="shared" si="288"/>
        <v/>
      </c>
      <c r="J3230" s="18" t="str">
        <f t="shared" si="289"/>
        <v/>
      </c>
      <c r="K3230" s="18" t="str">
        <f t="shared" si="290"/>
        <v/>
      </c>
      <c r="N3230" s="23" t="str">
        <f t="shared" si="291"/>
        <v/>
      </c>
    </row>
    <row r="3231" spans="8:14" x14ac:dyDescent="0.25">
      <c r="H3231" s="18" t="str">
        <f t="shared" si="287"/>
        <v/>
      </c>
      <c r="I3231" s="26" t="str">
        <f t="shared" si="288"/>
        <v/>
      </c>
      <c r="J3231" s="18" t="str">
        <f t="shared" si="289"/>
        <v/>
      </c>
      <c r="K3231" s="18" t="str">
        <f t="shared" si="290"/>
        <v/>
      </c>
      <c r="N3231" s="23" t="str">
        <f t="shared" si="291"/>
        <v/>
      </c>
    </row>
    <row r="3232" spans="8:14" x14ac:dyDescent="0.25">
      <c r="H3232" s="18" t="str">
        <f t="shared" si="287"/>
        <v/>
      </c>
      <c r="I3232" s="26" t="str">
        <f t="shared" si="288"/>
        <v/>
      </c>
      <c r="J3232" s="18" t="str">
        <f t="shared" si="289"/>
        <v/>
      </c>
      <c r="K3232" s="18" t="str">
        <f t="shared" si="290"/>
        <v/>
      </c>
      <c r="N3232" s="23" t="str">
        <f t="shared" si="291"/>
        <v/>
      </c>
    </row>
    <row r="3233" spans="8:14" x14ac:dyDescent="0.25">
      <c r="H3233" s="18" t="str">
        <f t="shared" si="287"/>
        <v/>
      </c>
      <c r="I3233" s="26" t="str">
        <f t="shared" si="288"/>
        <v/>
      </c>
      <c r="J3233" s="18" t="str">
        <f t="shared" si="289"/>
        <v/>
      </c>
      <c r="K3233" s="18" t="str">
        <f t="shared" si="290"/>
        <v/>
      </c>
      <c r="N3233" s="23" t="str">
        <f t="shared" si="291"/>
        <v/>
      </c>
    </row>
    <row r="3234" spans="8:14" x14ac:dyDescent="0.25">
      <c r="H3234" s="18" t="str">
        <f t="shared" si="287"/>
        <v/>
      </c>
      <c r="I3234" s="26" t="str">
        <f t="shared" si="288"/>
        <v/>
      </c>
      <c r="J3234" s="18" t="str">
        <f t="shared" si="289"/>
        <v/>
      </c>
      <c r="K3234" s="18" t="str">
        <f t="shared" si="290"/>
        <v/>
      </c>
      <c r="N3234" s="23" t="str">
        <f t="shared" si="291"/>
        <v/>
      </c>
    </row>
    <row r="3235" spans="8:14" x14ac:dyDescent="0.25">
      <c r="H3235" s="18" t="str">
        <f t="shared" si="287"/>
        <v/>
      </c>
      <c r="I3235" s="26" t="str">
        <f t="shared" si="288"/>
        <v/>
      </c>
      <c r="J3235" s="18" t="str">
        <f t="shared" si="289"/>
        <v/>
      </c>
      <c r="K3235" s="18" t="str">
        <f t="shared" si="290"/>
        <v/>
      </c>
      <c r="N3235" s="23" t="str">
        <f t="shared" si="291"/>
        <v/>
      </c>
    </row>
    <row r="3236" spans="8:14" x14ac:dyDescent="0.25">
      <c r="H3236" s="18" t="str">
        <f t="shared" si="287"/>
        <v/>
      </c>
      <c r="I3236" s="26" t="str">
        <f t="shared" si="288"/>
        <v/>
      </c>
      <c r="J3236" s="18" t="str">
        <f t="shared" si="289"/>
        <v/>
      </c>
      <c r="K3236" s="18" t="str">
        <f t="shared" si="290"/>
        <v/>
      </c>
      <c r="N3236" s="23" t="str">
        <f t="shared" si="291"/>
        <v/>
      </c>
    </row>
    <row r="3237" spans="8:14" x14ac:dyDescent="0.25">
      <c r="H3237" s="18" t="str">
        <f t="shared" si="287"/>
        <v/>
      </c>
      <c r="I3237" s="26" t="str">
        <f t="shared" si="288"/>
        <v/>
      </c>
      <c r="J3237" s="18" t="str">
        <f t="shared" si="289"/>
        <v/>
      </c>
      <c r="K3237" s="18" t="str">
        <f t="shared" si="290"/>
        <v/>
      </c>
      <c r="N3237" s="23" t="str">
        <f t="shared" si="291"/>
        <v/>
      </c>
    </row>
    <row r="3238" spans="8:14" x14ac:dyDescent="0.25">
      <c r="H3238" s="18" t="str">
        <f t="shared" si="287"/>
        <v/>
      </c>
      <c r="I3238" s="26" t="str">
        <f t="shared" si="288"/>
        <v/>
      </c>
      <c r="J3238" s="18" t="str">
        <f t="shared" si="289"/>
        <v/>
      </c>
      <c r="K3238" s="18" t="str">
        <f t="shared" si="290"/>
        <v/>
      </c>
      <c r="N3238" s="23" t="str">
        <f t="shared" si="291"/>
        <v/>
      </c>
    </row>
    <row r="3239" spans="8:14" x14ac:dyDescent="0.25">
      <c r="H3239" s="18" t="str">
        <f t="shared" si="287"/>
        <v/>
      </c>
      <c r="I3239" s="26" t="str">
        <f t="shared" si="288"/>
        <v/>
      </c>
      <c r="J3239" s="18" t="str">
        <f t="shared" si="289"/>
        <v/>
      </c>
      <c r="K3239" s="18" t="str">
        <f t="shared" si="290"/>
        <v/>
      </c>
      <c r="N3239" s="23" t="str">
        <f t="shared" si="291"/>
        <v/>
      </c>
    </row>
    <row r="3240" spans="8:14" x14ac:dyDescent="0.25">
      <c r="H3240" s="18" t="str">
        <f t="shared" si="287"/>
        <v/>
      </c>
      <c r="I3240" s="26" t="str">
        <f t="shared" si="288"/>
        <v/>
      </c>
      <c r="J3240" s="18" t="str">
        <f t="shared" si="289"/>
        <v/>
      </c>
      <c r="K3240" s="18" t="str">
        <f t="shared" si="290"/>
        <v/>
      </c>
      <c r="N3240" s="23" t="str">
        <f t="shared" si="291"/>
        <v/>
      </c>
    </row>
    <row r="3241" spans="8:14" x14ac:dyDescent="0.25">
      <c r="H3241" s="18" t="str">
        <f t="shared" si="287"/>
        <v/>
      </c>
      <c r="I3241" s="26" t="str">
        <f t="shared" si="288"/>
        <v/>
      </c>
      <c r="J3241" s="18" t="str">
        <f t="shared" si="289"/>
        <v/>
      </c>
      <c r="K3241" s="18" t="str">
        <f t="shared" si="290"/>
        <v/>
      </c>
      <c r="N3241" s="23" t="str">
        <f t="shared" si="291"/>
        <v/>
      </c>
    </row>
    <row r="3242" spans="8:14" x14ac:dyDescent="0.25">
      <c r="H3242" s="18" t="str">
        <f t="shared" si="287"/>
        <v/>
      </c>
      <c r="I3242" s="26" t="str">
        <f t="shared" si="288"/>
        <v/>
      </c>
      <c r="J3242" s="18" t="str">
        <f t="shared" si="289"/>
        <v/>
      </c>
      <c r="K3242" s="18" t="str">
        <f t="shared" si="290"/>
        <v/>
      </c>
      <c r="N3242" s="23" t="str">
        <f t="shared" si="291"/>
        <v/>
      </c>
    </row>
    <row r="3243" spans="8:14" x14ac:dyDescent="0.25">
      <c r="H3243" s="18" t="str">
        <f t="shared" si="287"/>
        <v/>
      </c>
      <c r="I3243" s="26" t="str">
        <f t="shared" si="288"/>
        <v/>
      </c>
      <c r="J3243" s="18" t="str">
        <f t="shared" si="289"/>
        <v/>
      </c>
      <c r="K3243" s="18" t="str">
        <f t="shared" si="290"/>
        <v/>
      </c>
      <c r="N3243" s="23" t="str">
        <f t="shared" si="291"/>
        <v/>
      </c>
    </row>
    <row r="3244" spans="8:14" x14ac:dyDescent="0.25">
      <c r="H3244" s="18" t="str">
        <f t="shared" si="287"/>
        <v/>
      </c>
      <c r="I3244" s="26" t="str">
        <f t="shared" si="288"/>
        <v/>
      </c>
      <c r="J3244" s="18" t="str">
        <f t="shared" si="289"/>
        <v/>
      </c>
      <c r="K3244" s="18" t="str">
        <f t="shared" si="290"/>
        <v/>
      </c>
      <c r="N3244" s="23" t="str">
        <f t="shared" si="291"/>
        <v/>
      </c>
    </row>
    <row r="3245" spans="8:14" x14ac:dyDescent="0.25">
      <c r="H3245" s="18" t="str">
        <f t="shared" si="287"/>
        <v/>
      </c>
      <c r="I3245" s="26" t="str">
        <f t="shared" si="288"/>
        <v/>
      </c>
      <c r="J3245" s="18" t="str">
        <f t="shared" si="289"/>
        <v/>
      </c>
      <c r="K3245" s="18" t="str">
        <f t="shared" si="290"/>
        <v/>
      </c>
      <c r="N3245" s="23" t="str">
        <f t="shared" si="291"/>
        <v/>
      </c>
    </row>
    <row r="3246" spans="8:14" x14ac:dyDescent="0.25">
      <c r="H3246" s="18" t="str">
        <f t="shared" si="287"/>
        <v/>
      </c>
      <c r="I3246" s="26" t="str">
        <f t="shared" si="288"/>
        <v/>
      </c>
      <c r="J3246" s="18" t="str">
        <f t="shared" si="289"/>
        <v/>
      </c>
      <c r="K3246" s="18" t="str">
        <f t="shared" si="290"/>
        <v/>
      </c>
      <c r="N3246" s="23" t="str">
        <f t="shared" si="291"/>
        <v/>
      </c>
    </row>
    <row r="3247" spans="8:14" x14ac:dyDescent="0.25">
      <c r="H3247" s="18" t="str">
        <f t="shared" si="287"/>
        <v/>
      </c>
      <c r="I3247" s="26" t="str">
        <f t="shared" si="288"/>
        <v/>
      </c>
      <c r="J3247" s="18" t="str">
        <f t="shared" si="289"/>
        <v/>
      </c>
      <c r="K3247" s="18" t="str">
        <f t="shared" si="290"/>
        <v/>
      </c>
      <c r="N3247" s="23" t="str">
        <f t="shared" si="291"/>
        <v/>
      </c>
    </row>
    <row r="3248" spans="8:14" x14ac:dyDescent="0.25">
      <c r="H3248" s="18" t="str">
        <f t="shared" si="287"/>
        <v/>
      </c>
      <c r="I3248" s="26" t="str">
        <f t="shared" si="288"/>
        <v/>
      </c>
      <c r="J3248" s="18" t="str">
        <f t="shared" si="289"/>
        <v/>
      </c>
      <c r="K3248" s="18" t="str">
        <f t="shared" si="290"/>
        <v/>
      </c>
      <c r="N3248" s="23" t="str">
        <f t="shared" si="291"/>
        <v/>
      </c>
    </row>
    <row r="3249" spans="8:14" x14ac:dyDescent="0.25">
      <c r="H3249" s="18" t="str">
        <f t="shared" si="287"/>
        <v/>
      </c>
      <c r="I3249" s="26" t="str">
        <f t="shared" si="288"/>
        <v/>
      </c>
      <c r="J3249" s="18" t="str">
        <f t="shared" si="289"/>
        <v/>
      </c>
      <c r="K3249" s="18" t="str">
        <f t="shared" si="290"/>
        <v/>
      </c>
      <c r="N3249" s="23" t="str">
        <f t="shared" si="291"/>
        <v/>
      </c>
    </row>
    <row r="3250" spans="8:14" x14ac:dyDescent="0.25">
      <c r="H3250" s="18" t="str">
        <f t="shared" si="287"/>
        <v/>
      </c>
      <c r="I3250" s="26" t="str">
        <f t="shared" si="288"/>
        <v/>
      </c>
      <c r="J3250" s="18" t="str">
        <f t="shared" si="289"/>
        <v/>
      </c>
      <c r="K3250" s="18" t="str">
        <f t="shared" si="290"/>
        <v/>
      </c>
      <c r="N3250" s="23" t="str">
        <f t="shared" si="291"/>
        <v/>
      </c>
    </row>
    <row r="3251" spans="8:14" x14ac:dyDescent="0.25">
      <c r="H3251" s="18" t="str">
        <f t="shared" si="287"/>
        <v/>
      </c>
      <c r="I3251" s="26" t="str">
        <f t="shared" si="288"/>
        <v/>
      </c>
      <c r="J3251" s="18" t="str">
        <f t="shared" si="289"/>
        <v/>
      </c>
      <c r="K3251" s="18" t="str">
        <f t="shared" si="290"/>
        <v/>
      </c>
      <c r="N3251" s="23" t="str">
        <f t="shared" si="291"/>
        <v/>
      </c>
    </row>
    <row r="3252" spans="8:14" x14ac:dyDescent="0.25">
      <c r="H3252" s="18" t="str">
        <f t="shared" si="287"/>
        <v/>
      </c>
      <c r="I3252" s="26" t="str">
        <f t="shared" si="288"/>
        <v/>
      </c>
      <c r="J3252" s="18" t="str">
        <f t="shared" si="289"/>
        <v/>
      </c>
      <c r="K3252" s="18" t="str">
        <f t="shared" si="290"/>
        <v/>
      </c>
      <c r="N3252" s="23" t="str">
        <f t="shared" si="291"/>
        <v/>
      </c>
    </row>
    <row r="3253" spans="8:14" x14ac:dyDescent="0.25">
      <c r="H3253" s="18" t="str">
        <f t="shared" si="287"/>
        <v/>
      </c>
      <c r="I3253" s="26" t="str">
        <f t="shared" si="288"/>
        <v/>
      </c>
      <c r="J3253" s="18" t="str">
        <f t="shared" si="289"/>
        <v/>
      </c>
      <c r="K3253" s="18" t="str">
        <f t="shared" si="290"/>
        <v/>
      </c>
      <c r="N3253" s="23" t="str">
        <f t="shared" si="291"/>
        <v/>
      </c>
    </row>
    <row r="3254" spans="8:14" x14ac:dyDescent="0.25">
      <c r="H3254" s="18" t="str">
        <f t="shared" si="287"/>
        <v/>
      </c>
      <c r="I3254" s="26" t="str">
        <f t="shared" si="288"/>
        <v/>
      </c>
      <c r="J3254" s="18" t="str">
        <f t="shared" si="289"/>
        <v/>
      </c>
      <c r="K3254" s="18" t="str">
        <f t="shared" si="290"/>
        <v/>
      </c>
      <c r="N3254" s="23" t="str">
        <f t="shared" si="291"/>
        <v/>
      </c>
    </row>
    <row r="3255" spans="8:14" x14ac:dyDescent="0.25">
      <c r="H3255" s="18" t="str">
        <f t="shared" si="287"/>
        <v/>
      </c>
      <c r="I3255" s="26" t="str">
        <f t="shared" si="288"/>
        <v/>
      </c>
      <c r="J3255" s="18" t="str">
        <f t="shared" si="289"/>
        <v/>
      </c>
      <c r="K3255" s="18" t="str">
        <f t="shared" si="290"/>
        <v/>
      </c>
      <c r="N3255" s="23" t="str">
        <f t="shared" si="291"/>
        <v/>
      </c>
    </row>
    <row r="3256" spans="8:14" x14ac:dyDescent="0.25">
      <c r="H3256" s="18" t="str">
        <f t="shared" si="287"/>
        <v/>
      </c>
      <c r="I3256" s="26" t="str">
        <f t="shared" si="288"/>
        <v/>
      </c>
      <c r="J3256" s="18" t="str">
        <f t="shared" si="289"/>
        <v/>
      </c>
      <c r="K3256" s="18" t="str">
        <f t="shared" si="290"/>
        <v/>
      </c>
      <c r="N3256" s="23" t="str">
        <f t="shared" si="291"/>
        <v/>
      </c>
    </row>
    <row r="3257" spans="8:14" x14ac:dyDescent="0.25">
      <c r="H3257" s="18" t="str">
        <f t="shared" si="287"/>
        <v/>
      </c>
      <c r="I3257" s="26" t="str">
        <f t="shared" si="288"/>
        <v/>
      </c>
      <c r="J3257" s="18" t="str">
        <f t="shared" si="289"/>
        <v/>
      </c>
      <c r="K3257" s="18" t="str">
        <f t="shared" si="290"/>
        <v/>
      </c>
      <c r="N3257" s="23" t="str">
        <f t="shared" si="291"/>
        <v/>
      </c>
    </row>
    <row r="3258" spans="8:14" x14ac:dyDescent="0.25">
      <c r="H3258" s="18" t="str">
        <f t="shared" si="287"/>
        <v/>
      </c>
      <c r="I3258" s="26" t="str">
        <f t="shared" si="288"/>
        <v/>
      </c>
      <c r="J3258" s="18" t="str">
        <f t="shared" si="289"/>
        <v/>
      </c>
      <c r="K3258" s="18" t="str">
        <f t="shared" si="290"/>
        <v/>
      </c>
      <c r="N3258" s="23" t="str">
        <f t="shared" si="291"/>
        <v/>
      </c>
    </row>
    <row r="3259" spans="8:14" x14ac:dyDescent="0.25">
      <c r="H3259" s="18" t="str">
        <f t="shared" si="287"/>
        <v/>
      </c>
      <c r="I3259" s="26" t="str">
        <f t="shared" si="288"/>
        <v/>
      </c>
      <c r="J3259" s="18" t="str">
        <f t="shared" si="289"/>
        <v/>
      </c>
      <c r="K3259" s="18" t="str">
        <f t="shared" si="290"/>
        <v/>
      </c>
      <c r="N3259" s="23" t="str">
        <f t="shared" si="291"/>
        <v/>
      </c>
    </row>
    <row r="3260" spans="8:14" x14ac:dyDescent="0.25">
      <c r="H3260" s="18" t="str">
        <f t="shared" si="287"/>
        <v/>
      </c>
      <c r="I3260" s="26" t="str">
        <f t="shared" si="288"/>
        <v/>
      </c>
      <c r="J3260" s="18" t="str">
        <f t="shared" si="289"/>
        <v/>
      </c>
      <c r="K3260" s="18" t="str">
        <f t="shared" si="290"/>
        <v/>
      </c>
      <c r="N3260" s="23" t="str">
        <f t="shared" si="291"/>
        <v/>
      </c>
    </row>
    <row r="3261" spans="8:14" x14ac:dyDescent="0.25">
      <c r="H3261" s="18" t="str">
        <f t="shared" si="287"/>
        <v/>
      </c>
      <c r="I3261" s="26" t="str">
        <f t="shared" si="288"/>
        <v/>
      </c>
      <c r="J3261" s="18" t="str">
        <f t="shared" si="289"/>
        <v/>
      </c>
      <c r="K3261" s="18" t="str">
        <f t="shared" si="290"/>
        <v/>
      </c>
      <c r="N3261" s="23" t="str">
        <f t="shared" si="291"/>
        <v/>
      </c>
    </row>
    <row r="3262" spans="8:14" x14ac:dyDescent="0.25">
      <c r="H3262" s="18" t="str">
        <f t="shared" si="287"/>
        <v/>
      </c>
      <c r="I3262" s="26" t="str">
        <f t="shared" si="288"/>
        <v/>
      </c>
      <c r="J3262" s="18" t="str">
        <f t="shared" si="289"/>
        <v/>
      </c>
      <c r="K3262" s="18" t="str">
        <f t="shared" si="290"/>
        <v/>
      </c>
      <c r="N3262" s="23" t="str">
        <f t="shared" si="291"/>
        <v/>
      </c>
    </row>
    <row r="3263" spans="8:14" x14ac:dyDescent="0.25">
      <c r="H3263" s="18" t="str">
        <f t="shared" si="287"/>
        <v/>
      </c>
      <c r="I3263" s="26" t="str">
        <f t="shared" si="288"/>
        <v/>
      </c>
      <c r="J3263" s="18" t="str">
        <f t="shared" si="289"/>
        <v/>
      </c>
      <c r="K3263" s="18" t="str">
        <f t="shared" si="290"/>
        <v/>
      </c>
      <c r="N3263" s="23" t="str">
        <f t="shared" si="291"/>
        <v/>
      </c>
    </row>
    <row r="3264" spans="8:14" x14ac:dyDescent="0.25">
      <c r="H3264" s="18" t="str">
        <f t="shared" si="287"/>
        <v/>
      </c>
      <c r="I3264" s="26" t="str">
        <f t="shared" si="288"/>
        <v/>
      </c>
      <c r="J3264" s="18" t="str">
        <f t="shared" si="289"/>
        <v/>
      </c>
      <c r="K3264" s="18" t="str">
        <f t="shared" si="290"/>
        <v/>
      </c>
      <c r="N3264" s="23" t="str">
        <f t="shared" si="291"/>
        <v/>
      </c>
    </row>
    <row r="3265" spans="8:14" x14ac:dyDescent="0.25">
      <c r="H3265" s="18" t="str">
        <f t="shared" si="287"/>
        <v/>
      </c>
      <c r="I3265" s="26" t="str">
        <f t="shared" si="288"/>
        <v/>
      </c>
      <c r="J3265" s="18" t="str">
        <f t="shared" si="289"/>
        <v/>
      </c>
      <c r="K3265" s="18" t="str">
        <f t="shared" si="290"/>
        <v/>
      </c>
      <c r="N3265" s="23" t="str">
        <f t="shared" si="291"/>
        <v/>
      </c>
    </row>
    <row r="3266" spans="8:14" x14ac:dyDescent="0.25">
      <c r="H3266" s="18" t="str">
        <f t="shared" si="287"/>
        <v/>
      </c>
      <c r="I3266" s="26" t="str">
        <f t="shared" si="288"/>
        <v/>
      </c>
      <c r="J3266" s="18" t="str">
        <f t="shared" si="289"/>
        <v/>
      </c>
      <c r="K3266" s="18" t="str">
        <f t="shared" si="290"/>
        <v/>
      </c>
      <c r="N3266" s="23" t="str">
        <f t="shared" si="291"/>
        <v/>
      </c>
    </row>
    <row r="3267" spans="8:14" x14ac:dyDescent="0.25">
      <c r="H3267" s="18" t="str">
        <f t="shared" si="287"/>
        <v/>
      </c>
      <c r="I3267" s="26" t="str">
        <f t="shared" si="288"/>
        <v/>
      </c>
      <c r="J3267" s="18" t="str">
        <f t="shared" si="289"/>
        <v/>
      </c>
      <c r="K3267" s="18" t="str">
        <f t="shared" si="290"/>
        <v/>
      </c>
      <c r="N3267" s="23" t="str">
        <f t="shared" si="291"/>
        <v/>
      </c>
    </row>
    <row r="3268" spans="8:14" x14ac:dyDescent="0.25">
      <c r="H3268" s="18" t="str">
        <f t="shared" ref="H3268:H3331" si="292">IF(OR($E3268="",$G3268=""),"",$E3268*$G3268)</f>
        <v/>
      </c>
      <c r="I3268" s="26" t="str">
        <f t="shared" ref="I3268:I3331" si="293">IF($F3268="","",IFERROR(INDEX(CurRate,MATCH($F3268,CurCode,0)),""))</f>
        <v/>
      </c>
      <c r="J3268" s="18" t="str">
        <f t="shared" ref="J3268:J3331" si="294">IF(OR($G3268="",$I3268="",$I3268=0),"",$G3268/$I3268)</f>
        <v/>
      </c>
      <c r="K3268" s="18" t="str">
        <f t="shared" ref="K3268:K3331" si="295">IF(OR($E3268="",$J3268=""),"",$E3268*$J3268)</f>
        <v/>
      </c>
      <c r="N3268" s="23" t="str">
        <f t="shared" ref="N3268:N3331" si="296">IF($A3268="","",$A3268*100000+ROW())</f>
        <v/>
      </c>
    </row>
    <row r="3269" spans="8:14" x14ac:dyDescent="0.25">
      <c r="H3269" s="18" t="str">
        <f t="shared" si="292"/>
        <v/>
      </c>
      <c r="I3269" s="26" t="str">
        <f t="shared" si="293"/>
        <v/>
      </c>
      <c r="J3269" s="18" t="str">
        <f t="shared" si="294"/>
        <v/>
      </c>
      <c r="K3269" s="18" t="str">
        <f t="shared" si="295"/>
        <v/>
      </c>
      <c r="N3269" s="23" t="str">
        <f t="shared" si="296"/>
        <v/>
      </c>
    </row>
    <row r="3270" spans="8:14" x14ac:dyDescent="0.25">
      <c r="H3270" s="18" t="str">
        <f t="shared" si="292"/>
        <v/>
      </c>
      <c r="I3270" s="26" t="str">
        <f t="shared" si="293"/>
        <v/>
      </c>
      <c r="J3270" s="18" t="str">
        <f t="shared" si="294"/>
        <v/>
      </c>
      <c r="K3270" s="18" t="str">
        <f t="shared" si="295"/>
        <v/>
      </c>
      <c r="N3270" s="23" t="str">
        <f t="shared" si="296"/>
        <v/>
      </c>
    </row>
    <row r="3271" spans="8:14" x14ac:dyDescent="0.25">
      <c r="H3271" s="18" t="str">
        <f t="shared" si="292"/>
        <v/>
      </c>
      <c r="I3271" s="26" t="str">
        <f t="shared" si="293"/>
        <v/>
      </c>
      <c r="J3271" s="18" t="str">
        <f t="shared" si="294"/>
        <v/>
      </c>
      <c r="K3271" s="18" t="str">
        <f t="shared" si="295"/>
        <v/>
      </c>
      <c r="N3271" s="23" t="str">
        <f t="shared" si="296"/>
        <v/>
      </c>
    </row>
    <row r="3272" spans="8:14" x14ac:dyDescent="0.25">
      <c r="H3272" s="18" t="str">
        <f t="shared" si="292"/>
        <v/>
      </c>
      <c r="I3272" s="26" t="str">
        <f t="shared" si="293"/>
        <v/>
      </c>
      <c r="J3272" s="18" t="str">
        <f t="shared" si="294"/>
        <v/>
      </c>
      <c r="K3272" s="18" t="str">
        <f t="shared" si="295"/>
        <v/>
      </c>
      <c r="N3272" s="23" t="str">
        <f t="shared" si="296"/>
        <v/>
      </c>
    </row>
    <row r="3273" spans="8:14" x14ac:dyDescent="0.25">
      <c r="H3273" s="18" t="str">
        <f t="shared" si="292"/>
        <v/>
      </c>
      <c r="I3273" s="26" t="str">
        <f t="shared" si="293"/>
        <v/>
      </c>
      <c r="J3273" s="18" t="str">
        <f t="shared" si="294"/>
        <v/>
      </c>
      <c r="K3273" s="18" t="str">
        <f t="shared" si="295"/>
        <v/>
      </c>
      <c r="N3273" s="23" t="str">
        <f t="shared" si="296"/>
        <v/>
      </c>
    </row>
    <row r="3274" spans="8:14" x14ac:dyDescent="0.25">
      <c r="H3274" s="18" t="str">
        <f t="shared" si="292"/>
        <v/>
      </c>
      <c r="I3274" s="26" t="str">
        <f t="shared" si="293"/>
        <v/>
      </c>
      <c r="J3274" s="18" t="str">
        <f t="shared" si="294"/>
        <v/>
      </c>
      <c r="K3274" s="18" t="str">
        <f t="shared" si="295"/>
        <v/>
      </c>
      <c r="N3274" s="23" t="str">
        <f t="shared" si="296"/>
        <v/>
      </c>
    </row>
    <row r="3275" spans="8:14" x14ac:dyDescent="0.25">
      <c r="H3275" s="18" t="str">
        <f t="shared" si="292"/>
        <v/>
      </c>
      <c r="I3275" s="26" t="str">
        <f t="shared" si="293"/>
        <v/>
      </c>
      <c r="J3275" s="18" t="str">
        <f t="shared" si="294"/>
        <v/>
      </c>
      <c r="K3275" s="18" t="str">
        <f t="shared" si="295"/>
        <v/>
      </c>
      <c r="N3275" s="23" t="str">
        <f t="shared" si="296"/>
        <v/>
      </c>
    </row>
    <row r="3276" spans="8:14" x14ac:dyDescent="0.25">
      <c r="H3276" s="18" t="str">
        <f t="shared" si="292"/>
        <v/>
      </c>
      <c r="I3276" s="26" t="str">
        <f t="shared" si="293"/>
        <v/>
      </c>
      <c r="J3276" s="18" t="str">
        <f t="shared" si="294"/>
        <v/>
      </c>
      <c r="K3276" s="18" t="str">
        <f t="shared" si="295"/>
        <v/>
      </c>
      <c r="N3276" s="23" t="str">
        <f t="shared" si="296"/>
        <v/>
      </c>
    </row>
    <row r="3277" spans="8:14" x14ac:dyDescent="0.25">
      <c r="H3277" s="18" t="str">
        <f t="shared" si="292"/>
        <v/>
      </c>
      <c r="I3277" s="26" t="str">
        <f t="shared" si="293"/>
        <v/>
      </c>
      <c r="J3277" s="18" t="str">
        <f t="shared" si="294"/>
        <v/>
      </c>
      <c r="K3277" s="18" t="str">
        <f t="shared" si="295"/>
        <v/>
      </c>
      <c r="N3277" s="23" t="str">
        <f t="shared" si="296"/>
        <v/>
      </c>
    </row>
    <row r="3278" spans="8:14" x14ac:dyDescent="0.25">
      <c r="H3278" s="18" t="str">
        <f t="shared" si="292"/>
        <v/>
      </c>
      <c r="I3278" s="26" t="str">
        <f t="shared" si="293"/>
        <v/>
      </c>
      <c r="J3278" s="18" t="str">
        <f t="shared" si="294"/>
        <v/>
      </c>
      <c r="K3278" s="18" t="str">
        <f t="shared" si="295"/>
        <v/>
      </c>
      <c r="N3278" s="23" t="str">
        <f t="shared" si="296"/>
        <v/>
      </c>
    </row>
    <row r="3279" spans="8:14" x14ac:dyDescent="0.25">
      <c r="H3279" s="18" t="str">
        <f t="shared" si="292"/>
        <v/>
      </c>
      <c r="I3279" s="26" t="str">
        <f t="shared" si="293"/>
        <v/>
      </c>
      <c r="J3279" s="18" t="str">
        <f t="shared" si="294"/>
        <v/>
      </c>
      <c r="K3279" s="18" t="str">
        <f t="shared" si="295"/>
        <v/>
      </c>
      <c r="N3279" s="23" t="str">
        <f t="shared" si="296"/>
        <v/>
      </c>
    </row>
    <row r="3280" spans="8:14" x14ac:dyDescent="0.25">
      <c r="H3280" s="18" t="str">
        <f t="shared" si="292"/>
        <v/>
      </c>
      <c r="I3280" s="26" t="str">
        <f t="shared" si="293"/>
        <v/>
      </c>
      <c r="J3280" s="18" t="str">
        <f t="shared" si="294"/>
        <v/>
      </c>
      <c r="K3280" s="18" t="str">
        <f t="shared" si="295"/>
        <v/>
      </c>
      <c r="N3280" s="23" t="str">
        <f t="shared" si="296"/>
        <v/>
      </c>
    </row>
    <row r="3281" spans="8:14" x14ac:dyDescent="0.25">
      <c r="H3281" s="18" t="str">
        <f t="shared" si="292"/>
        <v/>
      </c>
      <c r="I3281" s="26" t="str">
        <f t="shared" si="293"/>
        <v/>
      </c>
      <c r="J3281" s="18" t="str">
        <f t="shared" si="294"/>
        <v/>
      </c>
      <c r="K3281" s="18" t="str">
        <f t="shared" si="295"/>
        <v/>
      </c>
      <c r="N3281" s="23" t="str">
        <f t="shared" si="296"/>
        <v/>
      </c>
    </row>
    <row r="3282" spans="8:14" x14ac:dyDescent="0.25">
      <c r="H3282" s="18" t="str">
        <f t="shared" si="292"/>
        <v/>
      </c>
      <c r="I3282" s="26" t="str">
        <f t="shared" si="293"/>
        <v/>
      </c>
      <c r="J3282" s="18" t="str">
        <f t="shared" si="294"/>
        <v/>
      </c>
      <c r="K3282" s="18" t="str">
        <f t="shared" si="295"/>
        <v/>
      </c>
      <c r="N3282" s="23" t="str">
        <f t="shared" si="296"/>
        <v/>
      </c>
    </row>
    <row r="3283" spans="8:14" x14ac:dyDescent="0.25">
      <c r="H3283" s="18" t="str">
        <f t="shared" si="292"/>
        <v/>
      </c>
      <c r="I3283" s="26" t="str">
        <f t="shared" si="293"/>
        <v/>
      </c>
      <c r="J3283" s="18" t="str">
        <f t="shared" si="294"/>
        <v/>
      </c>
      <c r="K3283" s="18" t="str">
        <f t="shared" si="295"/>
        <v/>
      </c>
      <c r="N3283" s="23" t="str">
        <f t="shared" si="296"/>
        <v/>
      </c>
    </row>
    <row r="3284" spans="8:14" x14ac:dyDescent="0.25">
      <c r="H3284" s="18" t="str">
        <f t="shared" si="292"/>
        <v/>
      </c>
      <c r="I3284" s="26" t="str">
        <f t="shared" si="293"/>
        <v/>
      </c>
      <c r="J3284" s="18" t="str">
        <f t="shared" si="294"/>
        <v/>
      </c>
      <c r="K3284" s="18" t="str">
        <f t="shared" si="295"/>
        <v/>
      </c>
      <c r="N3284" s="23" t="str">
        <f t="shared" si="296"/>
        <v/>
      </c>
    </row>
    <row r="3285" spans="8:14" x14ac:dyDescent="0.25">
      <c r="H3285" s="18" t="str">
        <f t="shared" si="292"/>
        <v/>
      </c>
      <c r="I3285" s="26" t="str">
        <f t="shared" si="293"/>
        <v/>
      </c>
      <c r="J3285" s="18" t="str">
        <f t="shared" si="294"/>
        <v/>
      </c>
      <c r="K3285" s="18" t="str">
        <f t="shared" si="295"/>
        <v/>
      </c>
      <c r="N3285" s="23" t="str">
        <f t="shared" si="296"/>
        <v/>
      </c>
    </row>
    <row r="3286" spans="8:14" x14ac:dyDescent="0.25">
      <c r="H3286" s="18" t="str">
        <f t="shared" si="292"/>
        <v/>
      </c>
      <c r="I3286" s="26" t="str">
        <f t="shared" si="293"/>
        <v/>
      </c>
      <c r="J3286" s="18" t="str">
        <f t="shared" si="294"/>
        <v/>
      </c>
      <c r="K3286" s="18" t="str">
        <f t="shared" si="295"/>
        <v/>
      </c>
      <c r="N3286" s="23" t="str">
        <f t="shared" si="296"/>
        <v/>
      </c>
    </row>
    <row r="3287" spans="8:14" x14ac:dyDescent="0.25">
      <c r="H3287" s="18" t="str">
        <f t="shared" si="292"/>
        <v/>
      </c>
      <c r="I3287" s="26" t="str">
        <f t="shared" si="293"/>
        <v/>
      </c>
      <c r="J3287" s="18" t="str">
        <f t="shared" si="294"/>
        <v/>
      </c>
      <c r="K3287" s="18" t="str">
        <f t="shared" si="295"/>
        <v/>
      </c>
      <c r="N3287" s="23" t="str">
        <f t="shared" si="296"/>
        <v/>
      </c>
    </row>
    <row r="3288" spans="8:14" x14ac:dyDescent="0.25">
      <c r="H3288" s="18" t="str">
        <f t="shared" si="292"/>
        <v/>
      </c>
      <c r="I3288" s="26" t="str">
        <f t="shared" si="293"/>
        <v/>
      </c>
      <c r="J3288" s="18" t="str">
        <f t="shared" si="294"/>
        <v/>
      </c>
      <c r="K3288" s="18" t="str">
        <f t="shared" si="295"/>
        <v/>
      </c>
      <c r="N3288" s="23" t="str">
        <f t="shared" si="296"/>
        <v/>
      </c>
    </row>
    <row r="3289" spans="8:14" x14ac:dyDescent="0.25">
      <c r="H3289" s="18" t="str">
        <f t="shared" si="292"/>
        <v/>
      </c>
      <c r="I3289" s="26" t="str">
        <f t="shared" si="293"/>
        <v/>
      </c>
      <c r="J3289" s="18" t="str">
        <f t="shared" si="294"/>
        <v/>
      </c>
      <c r="K3289" s="18" t="str">
        <f t="shared" si="295"/>
        <v/>
      </c>
      <c r="N3289" s="23" t="str">
        <f t="shared" si="296"/>
        <v/>
      </c>
    </row>
    <row r="3290" spans="8:14" x14ac:dyDescent="0.25">
      <c r="H3290" s="18" t="str">
        <f t="shared" si="292"/>
        <v/>
      </c>
      <c r="I3290" s="26" t="str">
        <f t="shared" si="293"/>
        <v/>
      </c>
      <c r="J3290" s="18" t="str">
        <f t="shared" si="294"/>
        <v/>
      </c>
      <c r="K3290" s="18" t="str">
        <f t="shared" si="295"/>
        <v/>
      </c>
      <c r="N3290" s="23" t="str">
        <f t="shared" si="296"/>
        <v/>
      </c>
    </row>
    <row r="3291" spans="8:14" x14ac:dyDescent="0.25">
      <c r="H3291" s="18" t="str">
        <f t="shared" si="292"/>
        <v/>
      </c>
      <c r="I3291" s="26" t="str">
        <f t="shared" si="293"/>
        <v/>
      </c>
      <c r="J3291" s="18" t="str">
        <f t="shared" si="294"/>
        <v/>
      </c>
      <c r="K3291" s="18" t="str">
        <f t="shared" si="295"/>
        <v/>
      </c>
      <c r="N3291" s="23" t="str">
        <f t="shared" si="296"/>
        <v/>
      </c>
    </row>
    <row r="3292" spans="8:14" x14ac:dyDescent="0.25">
      <c r="H3292" s="18" t="str">
        <f t="shared" si="292"/>
        <v/>
      </c>
      <c r="I3292" s="26" t="str">
        <f t="shared" si="293"/>
        <v/>
      </c>
      <c r="J3292" s="18" t="str">
        <f t="shared" si="294"/>
        <v/>
      </c>
      <c r="K3292" s="18" t="str">
        <f t="shared" si="295"/>
        <v/>
      </c>
      <c r="N3292" s="23" t="str">
        <f t="shared" si="296"/>
        <v/>
      </c>
    </row>
    <row r="3293" spans="8:14" x14ac:dyDescent="0.25">
      <c r="H3293" s="18" t="str">
        <f t="shared" si="292"/>
        <v/>
      </c>
      <c r="I3293" s="26" t="str">
        <f t="shared" si="293"/>
        <v/>
      </c>
      <c r="J3293" s="18" t="str">
        <f t="shared" si="294"/>
        <v/>
      </c>
      <c r="K3293" s="18" t="str">
        <f t="shared" si="295"/>
        <v/>
      </c>
      <c r="N3293" s="23" t="str">
        <f t="shared" si="296"/>
        <v/>
      </c>
    </row>
    <row r="3294" spans="8:14" x14ac:dyDescent="0.25">
      <c r="H3294" s="18" t="str">
        <f t="shared" si="292"/>
        <v/>
      </c>
      <c r="I3294" s="26" t="str">
        <f t="shared" si="293"/>
        <v/>
      </c>
      <c r="J3294" s="18" t="str">
        <f t="shared" si="294"/>
        <v/>
      </c>
      <c r="K3294" s="18" t="str">
        <f t="shared" si="295"/>
        <v/>
      </c>
      <c r="N3294" s="23" t="str">
        <f t="shared" si="296"/>
        <v/>
      </c>
    </row>
    <row r="3295" spans="8:14" x14ac:dyDescent="0.25">
      <c r="H3295" s="18" t="str">
        <f t="shared" si="292"/>
        <v/>
      </c>
      <c r="I3295" s="26" t="str">
        <f t="shared" si="293"/>
        <v/>
      </c>
      <c r="J3295" s="18" t="str">
        <f t="shared" si="294"/>
        <v/>
      </c>
      <c r="K3295" s="18" t="str">
        <f t="shared" si="295"/>
        <v/>
      </c>
      <c r="N3295" s="23" t="str">
        <f t="shared" si="296"/>
        <v/>
      </c>
    </row>
    <row r="3296" spans="8:14" x14ac:dyDescent="0.25">
      <c r="H3296" s="18" t="str">
        <f t="shared" si="292"/>
        <v/>
      </c>
      <c r="I3296" s="26" t="str">
        <f t="shared" si="293"/>
        <v/>
      </c>
      <c r="J3296" s="18" t="str">
        <f t="shared" si="294"/>
        <v/>
      </c>
      <c r="K3296" s="18" t="str">
        <f t="shared" si="295"/>
        <v/>
      </c>
      <c r="N3296" s="23" t="str">
        <f t="shared" si="296"/>
        <v/>
      </c>
    </row>
    <row r="3297" spans="8:14" x14ac:dyDescent="0.25">
      <c r="H3297" s="18" t="str">
        <f t="shared" si="292"/>
        <v/>
      </c>
      <c r="I3297" s="26" t="str">
        <f t="shared" si="293"/>
        <v/>
      </c>
      <c r="J3297" s="18" t="str">
        <f t="shared" si="294"/>
        <v/>
      </c>
      <c r="K3297" s="18" t="str">
        <f t="shared" si="295"/>
        <v/>
      </c>
      <c r="N3297" s="23" t="str">
        <f t="shared" si="296"/>
        <v/>
      </c>
    </row>
    <row r="3298" spans="8:14" x14ac:dyDescent="0.25">
      <c r="H3298" s="18" t="str">
        <f t="shared" si="292"/>
        <v/>
      </c>
      <c r="I3298" s="26" t="str">
        <f t="shared" si="293"/>
        <v/>
      </c>
      <c r="J3298" s="18" t="str">
        <f t="shared" si="294"/>
        <v/>
      </c>
      <c r="K3298" s="18" t="str">
        <f t="shared" si="295"/>
        <v/>
      </c>
      <c r="N3298" s="23" t="str">
        <f t="shared" si="296"/>
        <v/>
      </c>
    </row>
    <row r="3299" spans="8:14" x14ac:dyDescent="0.25">
      <c r="H3299" s="18" t="str">
        <f t="shared" si="292"/>
        <v/>
      </c>
      <c r="I3299" s="26" t="str">
        <f t="shared" si="293"/>
        <v/>
      </c>
      <c r="J3299" s="18" t="str">
        <f t="shared" si="294"/>
        <v/>
      </c>
      <c r="K3299" s="18" t="str">
        <f t="shared" si="295"/>
        <v/>
      </c>
      <c r="N3299" s="23" t="str">
        <f t="shared" si="296"/>
        <v/>
      </c>
    </row>
    <row r="3300" spans="8:14" x14ac:dyDescent="0.25">
      <c r="H3300" s="18" t="str">
        <f t="shared" si="292"/>
        <v/>
      </c>
      <c r="I3300" s="26" t="str">
        <f t="shared" si="293"/>
        <v/>
      </c>
      <c r="J3300" s="18" t="str">
        <f t="shared" si="294"/>
        <v/>
      </c>
      <c r="K3300" s="18" t="str">
        <f t="shared" si="295"/>
        <v/>
      </c>
      <c r="N3300" s="23" t="str">
        <f t="shared" si="296"/>
        <v/>
      </c>
    </row>
    <row r="3301" spans="8:14" x14ac:dyDescent="0.25">
      <c r="H3301" s="18" t="str">
        <f t="shared" si="292"/>
        <v/>
      </c>
      <c r="I3301" s="26" t="str">
        <f t="shared" si="293"/>
        <v/>
      </c>
      <c r="J3301" s="18" t="str">
        <f t="shared" si="294"/>
        <v/>
      </c>
      <c r="K3301" s="18" t="str">
        <f t="shared" si="295"/>
        <v/>
      </c>
      <c r="N3301" s="23" t="str">
        <f t="shared" si="296"/>
        <v/>
      </c>
    </row>
    <row r="3302" spans="8:14" x14ac:dyDescent="0.25">
      <c r="H3302" s="18" t="str">
        <f t="shared" si="292"/>
        <v/>
      </c>
      <c r="I3302" s="26" t="str">
        <f t="shared" si="293"/>
        <v/>
      </c>
      <c r="J3302" s="18" t="str">
        <f t="shared" si="294"/>
        <v/>
      </c>
      <c r="K3302" s="18" t="str">
        <f t="shared" si="295"/>
        <v/>
      </c>
      <c r="N3302" s="23" t="str">
        <f t="shared" si="296"/>
        <v/>
      </c>
    </row>
    <row r="3303" spans="8:14" x14ac:dyDescent="0.25">
      <c r="H3303" s="18" t="str">
        <f t="shared" si="292"/>
        <v/>
      </c>
      <c r="I3303" s="26" t="str">
        <f t="shared" si="293"/>
        <v/>
      </c>
      <c r="J3303" s="18" t="str">
        <f t="shared" si="294"/>
        <v/>
      </c>
      <c r="K3303" s="18" t="str">
        <f t="shared" si="295"/>
        <v/>
      </c>
      <c r="N3303" s="23" t="str">
        <f t="shared" si="296"/>
        <v/>
      </c>
    </row>
    <row r="3304" spans="8:14" x14ac:dyDescent="0.25">
      <c r="H3304" s="18" t="str">
        <f t="shared" si="292"/>
        <v/>
      </c>
      <c r="I3304" s="26" t="str">
        <f t="shared" si="293"/>
        <v/>
      </c>
      <c r="J3304" s="18" t="str">
        <f t="shared" si="294"/>
        <v/>
      </c>
      <c r="K3304" s="18" t="str">
        <f t="shared" si="295"/>
        <v/>
      </c>
      <c r="N3304" s="23" t="str">
        <f t="shared" si="296"/>
        <v/>
      </c>
    </row>
    <row r="3305" spans="8:14" x14ac:dyDescent="0.25">
      <c r="H3305" s="18" t="str">
        <f t="shared" si="292"/>
        <v/>
      </c>
      <c r="I3305" s="26" t="str">
        <f t="shared" si="293"/>
        <v/>
      </c>
      <c r="J3305" s="18" t="str">
        <f t="shared" si="294"/>
        <v/>
      </c>
      <c r="K3305" s="18" t="str">
        <f t="shared" si="295"/>
        <v/>
      </c>
      <c r="N3305" s="23" t="str">
        <f t="shared" si="296"/>
        <v/>
      </c>
    </row>
    <row r="3306" spans="8:14" x14ac:dyDescent="0.25">
      <c r="H3306" s="18" t="str">
        <f t="shared" si="292"/>
        <v/>
      </c>
      <c r="I3306" s="26" t="str">
        <f t="shared" si="293"/>
        <v/>
      </c>
      <c r="J3306" s="18" t="str">
        <f t="shared" si="294"/>
        <v/>
      </c>
      <c r="K3306" s="18" t="str">
        <f t="shared" si="295"/>
        <v/>
      </c>
      <c r="N3306" s="23" t="str">
        <f t="shared" si="296"/>
        <v/>
      </c>
    </row>
    <row r="3307" spans="8:14" x14ac:dyDescent="0.25">
      <c r="H3307" s="18" t="str">
        <f t="shared" si="292"/>
        <v/>
      </c>
      <c r="I3307" s="26" t="str">
        <f t="shared" si="293"/>
        <v/>
      </c>
      <c r="J3307" s="18" t="str">
        <f t="shared" si="294"/>
        <v/>
      </c>
      <c r="K3307" s="18" t="str">
        <f t="shared" si="295"/>
        <v/>
      </c>
      <c r="N3307" s="23" t="str">
        <f t="shared" si="296"/>
        <v/>
      </c>
    </row>
    <row r="3308" spans="8:14" x14ac:dyDescent="0.25">
      <c r="H3308" s="18" t="str">
        <f t="shared" si="292"/>
        <v/>
      </c>
      <c r="I3308" s="26" t="str">
        <f t="shared" si="293"/>
        <v/>
      </c>
      <c r="J3308" s="18" t="str">
        <f t="shared" si="294"/>
        <v/>
      </c>
      <c r="K3308" s="18" t="str">
        <f t="shared" si="295"/>
        <v/>
      </c>
      <c r="N3308" s="23" t="str">
        <f t="shared" si="296"/>
        <v/>
      </c>
    </row>
    <row r="3309" spans="8:14" x14ac:dyDescent="0.25">
      <c r="H3309" s="18" t="str">
        <f t="shared" si="292"/>
        <v/>
      </c>
      <c r="I3309" s="26" t="str">
        <f t="shared" si="293"/>
        <v/>
      </c>
      <c r="J3309" s="18" t="str">
        <f t="shared" si="294"/>
        <v/>
      </c>
      <c r="K3309" s="18" t="str">
        <f t="shared" si="295"/>
        <v/>
      </c>
      <c r="N3309" s="23" t="str">
        <f t="shared" si="296"/>
        <v/>
      </c>
    </row>
    <row r="3310" spans="8:14" x14ac:dyDescent="0.25">
      <c r="H3310" s="18" t="str">
        <f t="shared" si="292"/>
        <v/>
      </c>
      <c r="I3310" s="26" t="str">
        <f t="shared" si="293"/>
        <v/>
      </c>
      <c r="J3310" s="18" t="str">
        <f t="shared" si="294"/>
        <v/>
      </c>
      <c r="K3310" s="18" t="str">
        <f t="shared" si="295"/>
        <v/>
      </c>
      <c r="N3310" s="23" t="str">
        <f t="shared" si="296"/>
        <v/>
      </c>
    </row>
    <row r="3311" spans="8:14" x14ac:dyDescent="0.25">
      <c r="H3311" s="18" t="str">
        <f t="shared" si="292"/>
        <v/>
      </c>
      <c r="I3311" s="26" t="str">
        <f t="shared" si="293"/>
        <v/>
      </c>
      <c r="J3311" s="18" t="str">
        <f t="shared" si="294"/>
        <v/>
      </c>
      <c r="K3311" s="18" t="str">
        <f t="shared" si="295"/>
        <v/>
      </c>
      <c r="N3311" s="23" t="str">
        <f t="shared" si="296"/>
        <v/>
      </c>
    </row>
    <row r="3312" spans="8:14" x14ac:dyDescent="0.25">
      <c r="H3312" s="18" t="str">
        <f t="shared" si="292"/>
        <v/>
      </c>
      <c r="I3312" s="26" t="str">
        <f t="shared" si="293"/>
        <v/>
      </c>
      <c r="J3312" s="18" t="str">
        <f t="shared" si="294"/>
        <v/>
      </c>
      <c r="K3312" s="18" t="str">
        <f t="shared" si="295"/>
        <v/>
      </c>
      <c r="N3312" s="23" t="str">
        <f t="shared" si="296"/>
        <v/>
      </c>
    </row>
    <row r="3313" spans="8:14" x14ac:dyDescent="0.25">
      <c r="H3313" s="18" t="str">
        <f t="shared" si="292"/>
        <v/>
      </c>
      <c r="I3313" s="26" t="str">
        <f t="shared" si="293"/>
        <v/>
      </c>
      <c r="J3313" s="18" t="str">
        <f t="shared" si="294"/>
        <v/>
      </c>
      <c r="K3313" s="18" t="str">
        <f t="shared" si="295"/>
        <v/>
      </c>
      <c r="N3313" s="23" t="str">
        <f t="shared" si="296"/>
        <v/>
      </c>
    </row>
    <row r="3314" spans="8:14" x14ac:dyDescent="0.25">
      <c r="H3314" s="18" t="str">
        <f t="shared" si="292"/>
        <v/>
      </c>
      <c r="I3314" s="26" t="str">
        <f t="shared" si="293"/>
        <v/>
      </c>
      <c r="J3314" s="18" t="str">
        <f t="shared" si="294"/>
        <v/>
      </c>
      <c r="K3314" s="18" t="str">
        <f t="shared" si="295"/>
        <v/>
      </c>
      <c r="N3314" s="23" t="str">
        <f t="shared" si="296"/>
        <v/>
      </c>
    </row>
    <row r="3315" spans="8:14" x14ac:dyDescent="0.25">
      <c r="H3315" s="18" t="str">
        <f t="shared" si="292"/>
        <v/>
      </c>
      <c r="I3315" s="26" t="str">
        <f t="shared" si="293"/>
        <v/>
      </c>
      <c r="J3315" s="18" t="str">
        <f t="shared" si="294"/>
        <v/>
      </c>
      <c r="K3315" s="18" t="str">
        <f t="shared" si="295"/>
        <v/>
      </c>
      <c r="N3315" s="23" t="str">
        <f t="shared" si="296"/>
        <v/>
      </c>
    </row>
    <row r="3316" spans="8:14" x14ac:dyDescent="0.25">
      <c r="H3316" s="18" t="str">
        <f t="shared" si="292"/>
        <v/>
      </c>
      <c r="I3316" s="26" t="str">
        <f t="shared" si="293"/>
        <v/>
      </c>
      <c r="J3316" s="18" t="str">
        <f t="shared" si="294"/>
        <v/>
      </c>
      <c r="K3316" s="18" t="str">
        <f t="shared" si="295"/>
        <v/>
      </c>
      <c r="N3316" s="23" t="str">
        <f t="shared" si="296"/>
        <v/>
      </c>
    </row>
    <row r="3317" spans="8:14" x14ac:dyDescent="0.25">
      <c r="H3317" s="18" t="str">
        <f t="shared" si="292"/>
        <v/>
      </c>
      <c r="I3317" s="26" t="str">
        <f t="shared" si="293"/>
        <v/>
      </c>
      <c r="J3317" s="18" t="str">
        <f t="shared" si="294"/>
        <v/>
      </c>
      <c r="K3317" s="18" t="str">
        <f t="shared" si="295"/>
        <v/>
      </c>
      <c r="N3317" s="23" t="str">
        <f t="shared" si="296"/>
        <v/>
      </c>
    </row>
    <row r="3318" spans="8:14" x14ac:dyDescent="0.25">
      <c r="H3318" s="18" t="str">
        <f t="shared" si="292"/>
        <v/>
      </c>
      <c r="I3318" s="26" t="str">
        <f t="shared" si="293"/>
        <v/>
      </c>
      <c r="J3318" s="18" t="str">
        <f t="shared" si="294"/>
        <v/>
      </c>
      <c r="K3318" s="18" t="str">
        <f t="shared" si="295"/>
        <v/>
      </c>
      <c r="N3318" s="23" t="str">
        <f t="shared" si="296"/>
        <v/>
      </c>
    </row>
    <row r="3319" spans="8:14" x14ac:dyDescent="0.25">
      <c r="H3319" s="18" t="str">
        <f t="shared" si="292"/>
        <v/>
      </c>
      <c r="I3319" s="26" t="str">
        <f t="shared" si="293"/>
        <v/>
      </c>
      <c r="J3319" s="18" t="str">
        <f t="shared" si="294"/>
        <v/>
      </c>
      <c r="K3319" s="18" t="str">
        <f t="shared" si="295"/>
        <v/>
      </c>
      <c r="N3319" s="23" t="str">
        <f t="shared" si="296"/>
        <v/>
      </c>
    </row>
    <row r="3320" spans="8:14" x14ac:dyDescent="0.25">
      <c r="H3320" s="18" t="str">
        <f t="shared" si="292"/>
        <v/>
      </c>
      <c r="I3320" s="26" t="str">
        <f t="shared" si="293"/>
        <v/>
      </c>
      <c r="J3320" s="18" t="str">
        <f t="shared" si="294"/>
        <v/>
      </c>
      <c r="K3320" s="18" t="str">
        <f t="shared" si="295"/>
        <v/>
      </c>
      <c r="N3320" s="23" t="str">
        <f t="shared" si="296"/>
        <v/>
      </c>
    </row>
    <row r="3321" spans="8:14" x14ac:dyDescent="0.25">
      <c r="H3321" s="18" t="str">
        <f t="shared" si="292"/>
        <v/>
      </c>
      <c r="I3321" s="26" t="str">
        <f t="shared" si="293"/>
        <v/>
      </c>
      <c r="J3321" s="18" t="str">
        <f t="shared" si="294"/>
        <v/>
      </c>
      <c r="K3321" s="18" t="str">
        <f t="shared" si="295"/>
        <v/>
      </c>
      <c r="N3321" s="23" t="str">
        <f t="shared" si="296"/>
        <v/>
      </c>
    </row>
    <row r="3322" spans="8:14" x14ac:dyDescent="0.25">
      <c r="H3322" s="18" t="str">
        <f t="shared" si="292"/>
        <v/>
      </c>
      <c r="I3322" s="26" t="str">
        <f t="shared" si="293"/>
        <v/>
      </c>
      <c r="J3322" s="18" t="str">
        <f t="shared" si="294"/>
        <v/>
      </c>
      <c r="K3322" s="18" t="str">
        <f t="shared" si="295"/>
        <v/>
      </c>
      <c r="N3322" s="23" t="str">
        <f t="shared" si="296"/>
        <v/>
      </c>
    </row>
    <row r="3323" spans="8:14" x14ac:dyDescent="0.25">
      <c r="H3323" s="18" t="str">
        <f t="shared" si="292"/>
        <v/>
      </c>
      <c r="I3323" s="26" t="str">
        <f t="shared" si="293"/>
        <v/>
      </c>
      <c r="J3323" s="18" t="str">
        <f t="shared" si="294"/>
        <v/>
      </c>
      <c r="K3323" s="18" t="str">
        <f t="shared" si="295"/>
        <v/>
      </c>
      <c r="N3323" s="23" t="str">
        <f t="shared" si="296"/>
        <v/>
      </c>
    </row>
    <row r="3324" spans="8:14" x14ac:dyDescent="0.25">
      <c r="H3324" s="18" t="str">
        <f t="shared" si="292"/>
        <v/>
      </c>
      <c r="I3324" s="26" t="str">
        <f t="shared" si="293"/>
        <v/>
      </c>
      <c r="J3324" s="18" t="str">
        <f t="shared" si="294"/>
        <v/>
      </c>
      <c r="K3324" s="18" t="str">
        <f t="shared" si="295"/>
        <v/>
      </c>
      <c r="N3324" s="23" t="str">
        <f t="shared" si="296"/>
        <v/>
      </c>
    </row>
    <row r="3325" spans="8:14" x14ac:dyDescent="0.25">
      <c r="H3325" s="18" t="str">
        <f t="shared" si="292"/>
        <v/>
      </c>
      <c r="I3325" s="26" t="str">
        <f t="shared" si="293"/>
        <v/>
      </c>
      <c r="J3325" s="18" t="str">
        <f t="shared" si="294"/>
        <v/>
      </c>
      <c r="K3325" s="18" t="str">
        <f t="shared" si="295"/>
        <v/>
      </c>
      <c r="N3325" s="23" t="str">
        <f t="shared" si="296"/>
        <v/>
      </c>
    </row>
    <row r="3326" spans="8:14" x14ac:dyDescent="0.25">
      <c r="H3326" s="18" t="str">
        <f t="shared" si="292"/>
        <v/>
      </c>
      <c r="I3326" s="26" t="str">
        <f t="shared" si="293"/>
        <v/>
      </c>
      <c r="J3326" s="18" t="str">
        <f t="shared" si="294"/>
        <v/>
      </c>
      <c r="K3326" s="18" t="str">
        <f t="shared" si="295"/>
        <v/>
      </c>
      <c r="N3326" s="23" t="str">
        <f t="shared" si="296"/>
        <v/>
      </c>
    </row>
    <row r="3327" spans="8:14" x14ac:dyDescent="0.25">
      <c r="H3327" s="18" t="str">
        <f t="shared" si="292"/>
        <v/>
      </c>
      <c r="I3327" s="26" t="str">
        <f t="shared" si="293"/>
        <v/>
      </c>
      <c r="J3327" s="18" t="str">
        <f t="shared" si="294"/>
        <v/>
      </c>
      <c r="K3327" s="18" t="str">
        <f t="shared" si="295"/>
        <v/>
      </c>
      <c r="N3327" s="23" t="str">
        <f t="shared" si="296"/>
        <v/>
      </c>
    </row>
    <row r="3328" spans="8:14" x14ac:dyDescent="0.25">
      <c r="H3328" s="18" t="str">
        <f t="shared" si="292"/>
        <v/>
      </c>
      <c r="I3328" s="26" t="str">
        <f t="shared" si="293"/>
        <v/>
      </c>
      <c r="J3328" s="18" t="str">
        <f t="shared" si="294"/>
        <v/>
      </c>
      <c r="K3328" s="18" t="str">
        <f t="shared" si="295"/>
        <v/>
      </c>
      <c r="N3328" s="23" t="str">
        <f t="shared" si="296"/>
        <v/>
      </c>
    </row>
    <row r="3329" spans="8:14" x14ac:dyDescent="0.25">
      <c r="H3329" s="18" t="str">
        <f t="shared" si="292"/>
        <v/>
      </c>
      <c r="I3329" s="26" t="str">
        <f t="shared" si="293"/>
        <v/>
      </c>
      <c r="J3329" s="18" t="str">
        <f t="shared" si="294"/>
        <v/>
      </c>
      <c r="K3329" s="18" t="str">
        <f t="shared" si="295"/>
        <v/>
      </c>
      <c r="N3329" s="23" t="str">
        <f t="shared" si="296"/>
        <v/>
      </c>
    </row>
    <row r="3330" spans="8:14" x14ac:dyDescent="0.25">
      <c r="H3330" s="18" t="str">
        <f t="shared" si="292"/>
        <v/>
      </c>
      <c r="I3330" s="26" t="str">
        <f t="shared" si="293"/>
        <v/>
      </c>
      <c r="J3330" s="18" t="str">
        <f t="shared" si="294"/>
        <v/>
      </c>
      <c r="K3330" s="18" t="str">
        <f t="shared" si="295"/>
        <v/>
      </c>
      <c r="N3330" s="23" t="str">
        <f t="shared" si="296"/>
        <v/>
      </c>
    </row>
    <row r="3331" spans="8:14" x14ac:dyDescent="0.25">
      <c r="H3331" s="18" t="str">
        <f t="shared" si="292"/>
        <v/>
      </c>
      <c r="I3331" s="26" t="str">
        <f t="shared" si="293"/>
        <v/>
      </c>
      <c r="J3331" s="18" t="str">
        <f t="shared" si="294"/>
        <v/>
      </c>
      <c r="K3331" s="18" t="str">
        <f t="shared" si="295"/>
        <v/>
      </c>
      <c r="N3331" s="23" t="str">
        <f t="shared" si="296"/>
        <v/>
      </c>
    </row>
    <row r="3332" spans="8:14" x14ac:dyDescent="0.25">
      <c r="H3332" s="18" t="str">
        <f t="shared" ref="H3332:H3395" si="297">IF(OR($E3332="",$G3332=""),"",$E3332*$G3332)</f>
        <v/>
      </c>
      <c r="I3332" s="26" t="str">
        <f t="shared" ref="I3332:I3395" si="298">IF($F3332="","",IFERROR(INDEX(CurRate,MATCH($F3332,CurCode,0)),""))</f>
        <v/>
      </c>
      <c r="J3332" s="18" t="str">
        <f t="shared" ref="J3332:J3395" si="299">IF(OR($G3332="",$I3332="",$I3332=0),"",$G3332/$I3332)</f>
        <v/>
      </c>
      <c r="K3332" s="18" t="str">
        <f t="shared" ref="K3332:K3395" si="300">IF(OR($E3332="",$J3332=""),"",$E3332*$J3332)</f>
        <v/>
      </c>
      <c r="N3332" s="23" t="str">
        <f t="shared" ref="N3332:N3395" si="301">IF($A3332="","",$A3332*100000+ROW())</f>
        <v/>
      </c>
    </row>
    <row r="3333" spans="8:14" x14ac:dyDescent="0.25">
      <c r="H3333" s="18" t="str">
        <f t="shared" si="297"/>
        <v/>
      </c>
      <c r="I3333" s="26" t="str">
        <f t="shared" si="298"/>
        <v/>
      </c>
      <c r="J3333" s="18" t="str">
        <f t="shared" si="299"/>
        <v/>
      </c>
      <c r="K3333" s="18" t="str">
        <f t="shared" si="300"/>
        <v/>
      </c>
      <c r="N3333" s="23" t="str">
        <f t="shared" si="301"/>
        <v/>
      </c>
    </row>
    <row r="3334" spans="8:14" x14ac:dyDescent="0.25">
      <c r="H3334" s="18" t="str">
        <f t="shared" si="297"/>
        <v/>
      </c>
      <c r="I3334" s="26" t="str">
        <f t="shared" si="298"/>
        <v/>
      </c>
      <c r="J3334" s="18" t="str">
        <f t="shared" si="299"/>
        <v/>
      </c>
      <c r="K3334" s="18" t="str">
        <f t="shared" si="300"/>
        <v/>
      </c>
      <c r="N3334" s="23" t="str">
        <f t="shared" si="301"/>
        <v/>
      </c>
    </row>
    <row r="3335" spans="8:14" x14ac:dyDescent="0.25">
      <c r="H3335" s="18" t="str">
        <f t="shared" si="297"/>
        <v/>
      </c>
      <c r="I3335" s="26" t="str">
        <f t="shared" si="298"/>
        <v/>
      </c>
      <c r="J3335" s="18" t="str">
        <f t="shared" si="299"/>
        <v/>
      </c>
      <c r="K3335" s="18" t="str">
        <f t="shared" si="300"/>
        <v/>
      </c>
      <c r="N3335" s="23" t="str">
        <f t="shared" si="301"/>
        <v/>
      </c>
    </row>
    <row r="3336" spans="8:14" x14ac:dyDescent="0.25">
      <c r="H3336" s="18" t="str">
        <f t="shared" si="297"/>
        <v/>
      </c>
      <c r="I3336" s="26" t="str">
        <f t="shared" si="298"/>
        <v/>
      </c>
      <c r="J3336" s="18" t="str">
        <f t="shared" si="299"/>
        <v/>
      </c>
      <c r="K3336" s="18" t="str">
        <f t="shared" si="300"/>
        <v/>
      </c>
      <c r="N3336" s="23" t="str">
        <f t="shared" si="301"/>
        <v/>
      </c>
    </row>
    <row r="3337" spans="8:14" x14ac:dyDescent="0.25">
      <c r="H3337" s="18" t="str">
        <f t="shared" si="297"/>
        <v/>
      </c>
      <c r="I3337" s="26" t="str">
        <f t="shared" si="298"/>
        <v/>
      </c>
      <c r="J3337" s="18" t="str">
        <f t="shared" si="299"/>
        <v/>
      </c>
      <c r="K3337" s="18" t="str">
        <f t="shared" si="300"/>
        <v/>
      </c>
      <c r="N3337" s="23" t="str">
        <f t="shared" si="301"/>
        <v/>
      </c>
    </row>
    <row r="3338" spans="8:14" x14ac:dyDescent="0.25">
      <c r="H3338" s="18" t="str">
        <f t="shared" si="297"/>
        <v/>
      </c>
      <c r="I3338" s="26" t="str">
        <f t="shared" si="298"/>
        <v/>
      </c>
      <c r="J3338" s="18" t="str">
        <f t="shared" si="299"/>
        <v/>
      </c>
      <c r="K3338" s="18" t="str">
        <f t="shared" si="300"/>
        <v/>
      </c>
      <c r="N3338" s="23" t="str">
        <f t="shared" si="301"/>
        <v/>
      </c>
    </row>
    <row r="3339" spans="8:14" x14ac:dyDescent="0.25">
      <c r="H3339" s="18" t="str">
        <f t="shared" si="297"/>
        <v/>
      </c>
      <c r="I3339" s="26" t="str">
        <f t="shared" si="298"/>
        <v/>
      </c>
      <c r="J3339" s="18" t="str">
        <f t="shared" si="299"/>
        <v/>
      </c>
      <c r="K3339" s="18" t="str">
        <f t="shared" si="300"/>
        <v/>
      </c>
      <c r="N3339" s="23" t="str">
        <f t="shared" si="301"/>
        <v/>
      </c>
    </row>
    <row r="3340" spans="8:14" x14ac:dyDescent="0.25">
      <c r="H3340" s="18" t="str">
        <f t="shared" si="297"/>
        <v/>
      </c>
      <c r="I3340" s="26" t="str">
        <f t="shared" si="298"/>
        <v/>
      </c>
      <c r="J3340" s="18" t="str">
        <f t="shared" si="299"/>
        <v/>
      </c>
      <c r="K3340" s="18" t="str">
        <f t="shared" si="300"/>
        <v/>
      </c>
      <c r="N3340" s="23" t="str">
        <f t="shared" si="301"/>
        <v/>
      </c>
    </row>
    <row r="3341" spans="8:14" x14ac:dyDescent="0.25">
      <c r="H3341" s="18" t="str">
        <f t="shared" si="297"/>
        <v/>
      </c>
      <c r="I3341" s="26" t="str">
        <f t="shared" si="298"/>
        <v/>
      </c>
      <c r="J3341" s="18" t="str">
        <f t="shared" si="299"/>
        <v/>
      </c>
      <c r="K3341" s="18" t="str">
        <f t="shared" si="300"/>
        <v/>
      </c>
      <c r="N3341" s="23" t="str">
        <f t="shared" si="301"/>
        <v/>
      </c>
    </row>
    <row r="3342" spans="8:14" x14ac:dyDescent="0.25">
      <c r="H3342" s="18" t="str">
        <f t="shared" si="297"/>
        <v/>
      </c>
      <c r="I3342" s="26" t="str">
        <f t="shared" si="298"/>
        <v/>
      </c>
      <c r="J3342" s="18" t="str">
        <f t="shared" si="299"/>
        <v/>
      </c>
      <c r="K3342" s="18" t="str">
        <f t="shared" si="300"/>
        <v/>
      </c>
      <c r="N3342" s="23" t="str">
        <f t="shared" si="301"/>
        <v/>
      </c>
    </row>
    <row r="3343" spans="8:14" x14ac:dyDescent="0.25">
      <c r="H3343" s="18" t="str">
        <f t="shared" si="297"/>
        <v/>
      </c>
      <c r="I3343" s="26" t="str">
        <f t="shared" si="298"/>
        <v/>
      </c>
      <c r="J3343" s="18" t="str">
        <f t="shared" si="299"/>
        <v/>
      </c>
      <c r="K3343" s="18" t="str">
        <f t="shared" si="300"/>
        <v/>
      </c>
      <c r="N3343" s="23" t="str">
        <f t="shared" si="301"/>
        <v/>
      </c>
    </row>
    <row r="3344" spans="8:14" x14ac:dyDescent="0.25">
      <c r="H3344" s="18" t="str">
        <f t="shared" si="297"/>
        <v/>
      </c>
      <c r="I3344" s="26" t="str">
        <f t="shared" si="298"/>
        <v/>
      </c>
      <c r="J3344" s="18" t="str">
        <f t="shared" si="299"/>
        <v/>
      </c>
      <c r="K3344" s="18" t="str">
        <f t="shared" si="300"/>
        <v/>
      </c>
      <c r="N3344" s="23" t="str">
        <f t="shared" si="301"/>
        <v/>
      </c>
    </row>
    <row r="3345" spans="8:14" x14ac:dyDescent="0.25">
      <c r="H3345" s="18" t="str">
        <f t="shared" si="297"/>
        <v/>
      </c>
      <c r="I3345" s="26" t="str">
        <f t="shared" si="298"/>
        <v/>
      </c>
      <c r="J3345" s="18" t="str">
        <f t="shared" si="299"/>
        <v/>
      </c>
      <c r="K3345" s="18" t="str">
        <f t="shared" si="300"/>
        <v/>
      </c>
      <c r="N3345" s="23" t="str">
        <f t="shared" si="301"/>
        <v/>
      </c>
    </row>
    <row r="3346" spans="8:14" x14ac:dyDescent="0.25">
      <c r="H3346" s="18" t="str">
        <f t="shared" si="297"/>
        <v/>
      </c>
      <c r="I3346" s="26" t="str">
        <f t="shared" si="298"/>
        <v/>
      </c>
      <c r="J3346" s="18" t="str">
        <f t="shared" si="299"/>
        <v/>
      </c>
      <c r="K3346" s="18" t="str">
        <f t="shared" si="300"/>
        <v/>
      </c>
      <c r="N3346" s="23" t="str">
        <f t="shared" si="301"/>
        <v/>
      </c>
    </row>
    <row r="3347" spans="8:14" x14ac:dyDescent="0.25">
      <c r="H3347" s="18" t="str">
        <f t="shared" si="297"/>
        <v/>
      </c>
      <c r="I3347" s="26" t="str">
        <f t="shared" si="298"/>
        <v/>
      </c>
      <c r="J3347" s="18" t="str">
        <f t="shared" si="299"/>
        <v/>
      </c>
      <c r="K3347" s="18" t="str">
        <f t="shared" si="300"/>
        <v/>
      </c>
      <c r="N3347" s="23" t="str">
        <f t="shared" si="301"/>
        <v/>
      </c>
    </row>
    <row r="3348" spans="8:14" x14ac:dyDescent="0.25">
      <c r="H3348" s="18" t="str">
        <f t="shared" si="297"/>
        <v/>
      </c>
      <c r="I3348" s="26" t="str">
        <f t="shared" si="298"/>
        <v/>
      </c>
      <c r="J3348" s="18" t="str">
        <f t="shared" si="299"/>
        <v/>
      </c>
      <c r="K3348" s="18" t="str">
        <f t="shared" si="300"/>
        <v/>
      </c>
      <c r="N3348" s="23" t="str">
        <f t="shared" si="301"/>
        <v/>
      </c>
    </row>
    <row r="3349" spans="8:14" x14ac:dyDescent="0.25">
      <c r="H3349" s="18" t="str">
        <f t="shared" si="297"/>
        <v/>
      </c>
      <c r="I3349" s="26" t="str">
        <f t="shared" si="298"/>
        <v/>
      </c>
      <c r="J3349" s="18" t="str">
        <f t="shared" si="299"/>
        <v/>
      </c>
      <c r="K3349" s="18" t="str">
        <f t="shared" si="300"/>
        <v/>
      </c>
      <c r="N3349" s="23" t="str">
        <f t="shared" si="301"/>
        <v/>
      </c>
    </row>
    <row r="3350" spans="8:14" x14ac:dyDescent="0.25">
      <c r="H3350" s="18" t="str">
        <f t="shared" si="297"/>
        <v/>
      </c>
      <c r="I3350" s="26" t="str">
        <f t="shared" si="298"/>
        <v/>
      </c>
      <c r="J3350" s="18" t="str">
        <f t="shared" si="299"/>
        <v/>
      </c>
      <c r="K3350" s="18" t="str">
        <f t="shared" si="300"/>
        <v/>
      </c>
      <c r="N3350" s="23" t="str">
        <f t="shared" si="301"/>
        <v/>
      </c>
    </row>
    <row r="3351" spans="8:14" x14ac:dyDescent="0.25">
      <c r="H3351" s="18" t="str">
        <f t="shared" si="297"/>
        <v/>
      </c>
      <c r="I3351" s="26" t="str">
        <f t="shared" si="298"/>
        <v/>
      </c>
      <c r="J3351" s="18" t="str">
        <f t="shared" si="299"/>
        <v/>
      </c>
      <c r="K3351" s="18" t="str">
        <f t="shared" si="300"/>
        <v/>
      </c>
      <c r="N3351" s="23" t="str">
        <f t="shared" si="301"/>
        <v/>
      </c>
    </row>
    <row r="3352" spans="8:14" x14ac:dyDescent="0.25">
      <c r="H3352" s="18" t="str">
        <f t="shared" si="297"/>
        <v/>
      </c>
      <c r="I3352" s="26" t="str">
        <f t="shared" si="298"/>
        <v/>
      </c>
      <c r="J3352" s="18" t="str">
        <f t="shared" si="299"/>
        <v/>
      </c>
      <c r="K3352" s="18" t="str">
        <f t="shared" si="300"/>
        <v/>
      </c>
      <c r="N3352" s="23" t="str">
        <f t="shared" si="301"/>
        <v/>
      </c>
    </row>
    <row r="3353" spans="8:14" x14ac:dyDescent="0.25">
      <c r="H3353" s="18" t="str">
        <f t="shared" si="297"/>
        <v/>
      </c>
      <c r="I3353" s="26" t="str">
        <f t="shared" si="298"/>
        <v/>
      </c>
      <c r="J3353" s="18" t="str">
        <f t="shared" si="299"/>
        <v/>
      </c>
      <c r="K3353" s="18" t="str">
        <f t="shared" si="300"/>
        <v/>
      </c>
      <c r="N3353" s="23" t="str">
        <f t="shared" si="301"/>
        <v/>
      </c>
    </row>
    <row r="3354" spans="8:14" x14ac:dyDescent="0.25">
      <c r="H3354" s="18" t="str">
        <f t="shared" si="297"/>
        <v/>
      </c>
      <c r="I3354" s="26" t="str">
        <f t="shared" si="298"/>
        <v/>
      </c>
      <c r="J3354" s="18" t="str">
        <f t="shared" si="299"/>
        <v/>
      </c>
      <c r="K3354" s="18" t="str">
        <f t="shared" si="300"/>
        <v/>
      </c>
      <c r="N3354" s="23" t="str">
        <f t="shared" si="301"/>
        <v/>
      </c>
    </row>
    <row r="3355" spans="8:14" x14ac:dyDescent="0.25">
      <c r="H3355" s="18" t="str">
        <f t="shared" si="297"/>
        <v/>
      </c>
      <c r="I3355" s="26" t="str">
        <f t="shared" si="298"/>
        <v/>
      </c>
      <c r="J3355" s="18" t="str">
        <f t="shared" si="299"/>
        <v/>
      </c>
      <c r="K3355" s="18" t="str">
        <f t="shared" si="300"/>
        <v/>
      </c>
      <c r="N3355" s="23" t="str">
        <f t="shared" si="301"/>
        <v/>
      </c>
    </row>
    <row r="3356" spans="8:14" x14ac:dyDescent="0.25">
      <c r="H3356" s="18" t="str">
        <f t="shared" si="297"/>
        <v/>
      </c>
      <c r="I3356" s="26" t="str">
        <f t="shared" si="298"/>
        <v/>
      </c>
      <c r="J3356" s="18" t="str">
        <f t="shared" si="299"/>
        <v/>
      </c>
      <c r="K3356" s="18" t="str">
        <f t="shared" si="300"/>
        <v/>
      </c>
      <c r="N3356" s="23" t="str">
        <f t="shared" si="301"/>
        <v/>
      </c>
    </row>
    <row r="3357" spans="8:14" x14ac:dyDescent="0.25">
      <c r="H3357" s="18" t="str">
        <f t="shared" si="297"/>
        <v/>
      </c>
      <c r="I3357" s="26" t="str">
        <f t="shared" si="298"/>
        <v/>
      </c>
      <c r="J3357" s="18" t="str">
        <f t="shared" si="299"/>
        <v/>
      </c>
      <c r="K3357" s="18" t="str">
        <f t="shared" si="300"/>
        <v/>
      </c>
      <c r="N3357" s="23" t="str">
        <f t="shared" si="301"/>
        <v/>
      </c>
    </row>
    <row r="3358" spans="8:14" x14ac:dyDescent="0.25">
      <c r="H3358" s="18" t="str">
        <f t="shared" si="297"/>
        <v/>
      </c>
      <c r="I3358" s="26" t="str">
        <f t="shared" si="298"/>
        <v/>
      </c>
      <c r="J3358" s="18" t="str">
        <f t="shared" si="299"/>
        <v/>
      </c>
      <c r="K3358" s="18" t="str">
        <f t="shared" si="300"/>
        <v/>
      </c>
      <c r="N3358" s="23" t="str">
        <f t="shared" si="301"/>
        <v/>
      </c>
    </row>
    <row r="3359" spans="8:14" x14ac:dyDescent="0.25">
      <c r="H3359" s="18" t="str">
        <f t="shared" si="297"/>
        <v/>
      </c>
      <c r="I3359" s="26" t="str">
        <f t="shared" si="298"/>
        <v/>
      </c>
      <c r="J3359" s="18" t="str">
        <f t="shared" si="299"/>
        <v/>
      </c>
      <c r="K3359" s="18" t="str">
        <f t="shared" si="300"/>
        <v/>
      </c>
      <c r="N3359" s="23" t="str">
        <f t="shared" si="301"/>
        <v/>
      </c>
    </row>
    <row r="3360" spans="8:14" x14ac:dyDescent="0.25">
      <c r="H3360" s="18" t="str">
        <f t="shared" si="297"/>
        <v/>
      </c>
      <c r="I3360" s="26" t="str">
        <f t="shared" si="298"/>
        <v/>
      </c>
      <c r="J3360" s="18" t="str">
        <f t="shared" si="299"/>
        <v/>
      </c>
      <c r="K3360" s="18" t="str">
        <f t="shared" si="300"/>
        <v/>
      </c>
      <c r="N3360" s="23" t="str">
        <f t="shared" si="301"/>
        <v/>
      </c>
    </row>
    <row r="3361" spans="8:14" x14ac:dyDescent="0.25">
      <c r="H3361" s="18" t="str">
        <f t="shared" si="297"/>
        <v/>
      </c>
      <c r="I3361" s="26" t="str">
        <f t="shared" si="298"/>
        <v/>
      </c>
      <c r="J3361" s="18" t="str">
        <f t="shared" si="299"/>
        <v/>
      </c>
      <c r="K3361" s="18" t="str">
        <f t="shared" si="300"/>
        <v/>
      </c>
      <c r="N3361" s="23" t="str">
        <f t="shared" si="301"/>
        <v/>
      </c>
    </row>
    <row r="3362" spans="8:14" x14ac:dyDescent="0.25">
      <c r="H3362" s="18" t="str">
        <f t="shared" si="297"/>
        <v/>
      </c>
      <c r="I3362" s="26" t="str">
        <f t="shared" si="298"/>
        <v/>
      </c>
      <c r="J3362" s="18" t="str">
        <f t="shared" si="299"/>
        <v/>
      </c>
      <c r="K3362" s="18" t="str">
        <f t="shared" si="300"/>
        <v/>
      </c>
      <c r="N3362" s="23" t="str">
        <f t="shared" si="301"/>
        <v/>
      </c>
    </row>
    <row r="3363" spans="8:14" x14ac:dyDescent="0.25">
      <c r="H3363" s="18" t="str">
        <f t="shared" si="297"/>
        <v/>
      </c>
      <c r="I3363" s="26" t="str">
        <f t="shared" si="298"/>
        <v/>
      </c>
      <c r="J3363" s="18" t="str">
        <f t="shared" si="299"/>
        <v/>
      </c>
      <c r="K3363" s="18" t="str">
        <f t="shared" si="300"/>
        <v/>
      </c>
      <c r="N3363" s="23" t="str">
        <f t="shared" si="301"/>
        <v/>
      </c>
    </row>
    <row r="3364" spans="8:14" x14ac:dyDescent="0.25">
      <c r="H3364" s="18" t="str">
        <f t="shared" si="297"/>
        <v/>
      </c>
      <c r="I3364" s="26" t="str">
        <f t="shared" si="298"/>
        <v/>
      </c>
      <c r="J3364" s="18" t="str">
        <f t="shared" si="299"/>
        <v/>
      </c>
      <c r="K3364" s="18" t="str">
        <f t="shared" si="300"/>
        <v/>
      </c>
      <c r="N3364" s="23" t="str">
        <f t="shared" si="301"/>
        <v/>
      </c>
    </row>
    <row r="3365" spans="8:14" x14ac:dyDescent="0.25">
      <c r="H3365" s="18" t="str">
        <f t="shared" si="297"/>
        <v/>
      </c>
      <c r="I3365" s="26" t="str">
        <f t="shared" si="298"/>
        <v/>
      </c>
      <c r="J3365" s="18" t="str">
        <f t="shared" si="299"/>
        <v/>
      </c>
      <c r="K3365" s="18" t="str">
        <f t="shared" si="300"/>
        <v/>
      </c>
      <c r="N3365" s="23" t="str">
        <f t="shared" si="301"/>
        <v/>
      </c>
    </row>
    <row r="3366" spans="8:14" x14ac:dyDescent="0.25">
      <c r="H3366" s="18" t="str">
        <f t="shared" si="297"/>
        <v/>
      </c>
      <c r="I3366" s="26" t="str">
        <f t="shared" si="298"/>
        <v/>
      </c>
      <c r="J3366" s="18" t="str">
        <f t="shared" si="299"/>
        <v/>
      </c>
      <c r="K3366" s="18" t="str">
        <f t="shared" si="300"/>
        <v/>
      </c>
      <c r="N3366" s="23" t="str">
        <f t="shared" si="301"/>
        <v/>
      </c>
    </row>
    <row r="3367" spans="8:14" x14ac:dyDescent="0.25">
      <c r="H3367" s="18" t="str">
        <f t="shared" si="297"/>
        <v/>
      </c>
      <c r="I3367" s="26" t="str">
        <f t="shared" si="298"/>
        <v/>
      </c>
      <c r="J3367" s="18" t="str">
        <f t="shared" si="299"/>
        <v/>
      </c>
      <c r="K3367" s="18" t="str">
        <f t="shared" si="300"/>
        <v/>
      </c>
      <c r="N3367" s="23" t="str">
        <f t="shared" si="301"/>
        <v/>
      </c>
    </row>
    <row r="3368" spans="8:14" x14ac:dyDescent="0.25">
      <c r="H3368" s="18" t="str">
        <f t="shared" si="297"/>
        <v/>
      </c>
      <c r="I3368" s="26" t="str">
        <f t="shared" si="298"/>
        <v/>
      </c>
      <c r="J3368" s="18" t="str">
        <f t="shared" si="299"/>
        <v/>
      </c>
      <c r="K3368" s="18" t="str">
        <f t="shared" si="300"/>
        <v/>
      </c>
      <c r="N3368" s="23" t="str">
        <f t="shared" si="301"/>
        <v/>
      </c>
    </row>
    <row r="3369" spans="8:14" x14ac:dyDescent="0.25">
      <c r="H3369" s="18" t="str">
        <f t="shared" si="297"/>
        <v/>
      </c>
      <c r="I3369" s="26" t="str">
        <f t="shared" si="298"/>
        <v/>
      </c>
      <c r="J3369" s="18" t="str">
        <f t="shared" si="299"/>
        <v/>
      </c>
      <c r="K3369" s="18" t="str">
        <f t="shared" si="300"/>
        <v/>
      </c>
      <c r="N3369" s="23" t="str">
        <f t="shared" si="301"/>
        <v/>
      </c>
    </row>
    <row r="3370" spans="8:14" x14ac:dyDescent="0.25">
      <c r="H3370" s="18" t="str">
        <f t="shared" si="297"/>
        <v/>
      </c>
      <c r="I3370" s="26" t="str">
        <f t="shared" si="298"/>
        <v/>
      </c>
      <c r="J3370" s="18" t="str">
        <f t="shared" si="299"/>
        <v/>
      </c>
      <c r="K3370" s="18" t="str">
        <f t="shared" si="300"/>
        <v/>
      </c>
      <c r="N3370" s="23" t="str">
        <f t="shared" si="301"/>
        <v/>
      </c>
    </row>
    <row r="3371" spans="8:14" x14ac:dyDescent="0.25">
      <c r="H3371" s="18" t="str">
        <f t="shared" si="297"/>
        <v/>
      </c>
      <c r="I3371" s="26" t="str">
        <f t="shared" si="298"/>
        <v/>
      </c>
      <c r="J3371" s="18" t="str">
        <f t="shared" si="299"/>
        <v/>
      </c>
      <c r="K3371" s="18" t="str">
        <f t="shared" si="300"/>
        <v/>
      </c>
      <c r="N3371" s="23" t="str">
        <f t="shared" si="301"/>
        <v/>
      </c>
    </row>
    <row r="3372" spans="8:14" x14ac:dyDescent="0.25">
      <c r="H3372" s="18" t="str">
        <f t="shared" si="297"/>
        <v/>
      </c>
      <c r="I3372" s="26" t="str">
        <f t="shared" si="298"/>
        <v/>
      </c>
      <c r="J3372" s="18" t="str">
        <f t="shared" si="299"/>
        <v/>
      </c>
      <c r="K3372" s="18" t="str">
        <f t="shared" si="300"/>
        <v/>
      </c>
      <c r="N3372" s="23" t="str">
        <f t="shared" si="301"/>
        <v/>
      </c>
    </row>
    <row r="3373" spans="8:14" x14ac:dyDescent="0.25">
      <c r="H3373" s="18" t="str">
        <f t="shared" si="297"/>
        <v/>
      </c>
      <c r="I3373" s="26" t="str">
        <f t="shared" si="298"/>
        <v/>
      </c>
      <c r="J3373" s="18" t="str">
        <f t="shared" si="299"/>
        <v/>
      </c>
      <c r="K3373" s="18" t="str">
        <f t="shared" si="300"/>
        <v/>
      </c>
      <c r="N3373" s="23" t="str">
        <f t="shared" si="301"/>
        <v/>
      </c>
    </row>
    <row r="3374" spans="8:14" x14ac:dyDescent="0.25">
      <c r="H3374" s="18" t="str">
        <f t="shared" si="297"/>
        <v/>
      </c>
      <c r="I3374" s="26" t="str">
        <f t="shared" si="298"/>
        <v/>
      </c>
      <c r="J3374" s="18" t="str">
        <f t="shared" si="299"/>
        <v/>
      </c>
      <c r="K3374" s="18" t="str">
        <f t="shared" si="300"/>
        <v/>
      </c>
      <c r="N3374" s="23" t="str">
        <f t="shared" si="301"/>
        <v/>
      </c>
    </row>
    <row r="3375" spans="8:14" x14ac:dyDescent="0.25">
      <c r="H3375" s="18" t="str">
        <f t="shared" si="297"/>
        <v/>
      </c>
      <c r="I3375" s="26" t="str">
        <f t="shared" si="298"/>
        <v/>
      </c>
      <c r="J3375" s="18" t="str">
        <f t="shared" si="299"/>
        <v/>
      </c>
      <c r="K3375" s="18" t="str">
        <f t="shared" si="300"/>
        <v/>
      </c>
      <c r="N3375" s="23" t="str">
        <f t="shared" si="301"/>
        <v/>
      </c>
    </row>
    <row r="3376" spans="8:14" x14ac:dyDescent="0.25">
      <c r="H3376" s="18" t="str">
        <f t="shared" si="297"/>
        <v/>
      </c>
      <c r="I3376" s="26" t="str">
        <f t="shared" si="298"/>
        <v/>
      </c>
      <c r="J3376" s="18" t="str">
        <f t="shared" si="299"/>
        <v/>
      </c>
      <c r="K3376" s="18" t="str">
        <f t="shared" si="300"/>
        <v/>
      </c>
      <c r="N3376" s="23" t="str">
        <f t="shared" si="301"/>
        <v/>
      </c>
    </row>
    <row r="3377" spans="8:14" x14ac:dyDescent="0.25">
      <c r="H3377" s="18" t="str">
        <f t="shared" si="297"/>
        <v/>
      </c>
      <c r="I3377" s="26" t="str">
        <f t="shared" si="298"/>
        <v/>
      </c>
      <c r="J3377" s="18" t="str">
        <f t="shared" si="299"/>
        <v/>
      </c>
      <c r="K3377" s="18" t="str">
        <f t="shared" si="300"/>
        <v/>
      </c>
      <c r="N3377" s="23" t="str">
        <f t="shared" si="301"/>
        <v/>
      </c>
    </row>
    <row r="3378" spans="8:14" x14ac:dyDescent="0.25">
      <c r="H3378" s="18" t="str">
        <f t="shared" si="297"/>
        <v/>
      </c>
      <c r="I3378" s="26" t="str">
        <f t="shared" si="298"/>
        <v/>
      </c>
      <c r="J3378" s="18" t="str">
        <f t="shared" si="299"/>
        <v/>
      </c>
      <c r="K3378" s="18" t="str">
        <f t="shared" si="300"/>
        <v/>
      </c>
      <c r="N3378" s="23" t="str">
        <f t="shared" si="301"/>
        <v/>
      </c>
    </row>
    <row r="3379" spans="8:14" x14ac:dyDescent="0.25">
      <c r="H3379" s="18" t="str">
        <f t="shared" si="297"/>
        <v/>
      </c>
      <c r="I3379" s="26" t="str">
        <f t="shared" si="298"/>
        <v/>
      </c>
      <c r="J3379" s="18" t="str">
        <f t="shared" si="299"/>
        <v/>
      </c>
      <c r="K3379" s="18" t="str">
        <f t="shared" si="300"/>
        <v/>
      </c>
      <c r="N3379" s="23" t="str">
        <f t="shared" si="301"/>
        <v/>
      </c>
    </row>
    <row r="3380" spans="8:14" x14ac:dyDescent="0.25">
      <c r="H3380" s="18" t="str">
        <f t="shared" si="297"/>
        <v/>
      </c>
      <c r="I3380" s="26" t="str">
        <f t="shared" si="298"/>
        <v/>
      </c>
      <c r="J3380" s="18" t="str">
        <f t="shared" si="299"/>
        <v/>
      </c>
      <c r="K3380" s="18" t="str">
        <f t="shared" si="300"/>
        <v/>
      </c>
      <c r="N3380" s="23" t="str">
        <f t="shared" si="301"/>
        <v/>
      </c>
    </row>
    <row r="3381" spans="8:14" x14ac:dyDescent="0.25">
      <c r="H3381" s="18" t="str">
        <f t="shared" si="297"/>
        <v/>
      </c>
      <c r="I3381" s="26" t="str">
        <f t="shared" si="298"/>
        <v/>
      </c>
      <c r="J3381" s="18" t="str">
        <f t="shared" si="299"/>
        <v/>
      </c>
      <c r="K3381" s="18" t="str">
        <f t="shared" si="300"/>
        <v/>
      </c>
      <c r="N3381" s="23" t="str">
        <f t="shared" si="301"/>
        <v/>
      </c>
    </row>
    <row r="3382" spans="8:14" x14ac:dyDescent="0.25">
      <c r="H3382" s="18" t="str">
        <f t="shared" si="297"/>
        <v/>
      </c>
      <c r="I3382" s="26" t="str">
        <f t="shared" si="298"/>
        <v/>
      </c>
      <c r="J3382" s="18" t="str">
        <f t="shared" si="299"/>
        <v/>
      </c>
      <c r="K3382" s="18" t="str">
        <f t="shared" si="300"/>
        <v/>
      </c>
      <c r="N3382" s="23" t="str">
        <f t="shared" si="301"/>
        <v/>
      </c>
    </row>
    <row r="3383" spans="8:14" x14ac:dyDescent="0.25">
      <c r="H3383" s="18" t="str">
        <f t="shared" si="297"/>
        <v/>
      </c>
      <c r="I3383" s="26" t="str">
        <f t="shared" si="298"/>
        <v/>
      </c>
      <c r="J3383" s="18" t="str">
        <f t="shared" si="299"/>
        <v/>
      </c>
      <c r="K3383" s="18" t="str">
        <f t="shared" si="300"/>
        <v/>
      </c>
      <c r="N3383" s="23" t="str">
        <f t="shared" si="301"/>
        <v/>
      </c>
    </row>
    <row r="3384" spans="8:14" x14ac:dyDescent="0.25">
      <c r="H3384" s="18" t="str">
        <f t="shared" si="297"/>
        <v/>
      </c>
      <c r="I3384" s="26" t="str">
        <f t="shared" si="298"/>
        <v/>
      </c>
      <c r="J3384" s="18" t="str">
        <f t="shared" si="299"/>
        <v/>
      </c>
      <c r="K3384" s="18" t="str">
        <f t="shared" si="300"/>
        <v/>
      </c>
      <c r="N3384" s="23" t="str">
        <f t="shared" si="301"/>
        <v/>
      </c>
    </row>
    <row r="3385" spans="8:14" x14ac:dyDescent="0.25">
      <c r="H3385" s="18" t="str">
        <f t="shared" si="297"/>
        <v/>
      </c>
      <c r="I3385" s="26" t="str">
        <f t="shared" si="298"/>
        <v/>
      </c>
      <c r="J3385" s="18" t="str">
        <f t="shared" si="299"/>
        <v/>
      </c>
      <c r="K3385" s="18" t="str">
        <f t="shared" si="300"/>
        <v/>
      </c>
      <c r="N3385" s="23" t="str">
        <f t="shared" si="301"/>
        <v/>
      </c>
    </row>
    <row r="3386" spans="8:14" x14ac:dyDescent="0.25">
      <c r="H3386" s="18" t="str">
        <f t="shared" si="297"/>
        <v/>
      </c>
      <c r="I3386" s="26" t="str">
        <f t="shared" si="298"/>
        <v/>
      </c>
      <c r="J3386" s="18" t="str">
        <f t="shared" si="299"/>
        <v/>
      </c>
      <c r="K3386" s="18" t="str">
        <f t="shared" si="300"/>
        <v/>
      </c>
      <c r="N3386" s="23" t="str">
        <f t="shared" si="301"/>
        <v/>
      </c>
    </row>
    <row r="3387" spans="8:14" x14ac:dyDescent="0.25">
      <c r="H3387" s="18" t="str">
        <f t="shared" si="297"/>
        <v/>
      </c>
      <c r="I3387" s="26" t="str">
        <f t="shared" si="298"/>
        <v/>
      </c>
      <c r="J3387" s="18" t="str">
        <f t="shared" si="299"/>
        <v/>
      </c>
      <c r="K3387" s="18" t="str">
        <f t="shared" si="300"/>
        <v/>
      </c>
      <c r="N3387" s="23" t="str">
        <f t="shared" si="301"/>
        <v/>
      </c>
    </row>
    <row r="3388" spans="8:14" x14ac:dyDescent="0.25">
      <c r="H3388" s="18" t="str">
        <f t="shared" si="297"/>
        <v/>
      </c>
      <c r="I3388" s="26" t="str">
        <f t="shared" si="298"/>
        <v/>
      </c>
      <c r="J3388" s="18" t="str">
        <f t="shared" si="299"/>
        <v/>
      </c>
      <c r="K3388" s="18" t="str">
        <f t="shared" si="300"/>
        <v/>
      </c>
      <c r="N3388" s="23" t="str">
        <f t="shared" si="301"/>
        <v/>
      </c>
    </row>
    <row r="3389" spans="8:14" x14ac:dyDescent="0.25">
      <c r="H3389" s="18" t="str">
        <f t="shared" si="297"/>
        <v/>
      </c>
      <c r="I3389" s="26" t="str">
        <f t="shared" si="298"/>
        <v/>
      </c>
      <c r="J3389" s="18" t="str">
        <f t="shared" si="299"/>
        <v/>
      </c>
      <c r="K3389" s="18" t="str">
        <f t="shared" si="300"/>
        <v/>
      </c>
      <c r="N3389" s="23" t="str">
        <f t="shared" si="301"/>
        <v/>
      </c>
    </row>
    <row r="3390" spans="8:14" x14ac:dyDescent="0.25">
      <c r="H3390" s="18" t="str">
        <f t="shared" si="297"/>
        <v/>
      </c>
      <c r="I3390" s="26" t="str">
        <f t="shared" si="298"/>
        <v/>
      </c>
      <c r="J3390" s="18" t="str">
        <f t="shared" si="299"/>
        <v/>
      </c>
      <c r="K3390" s="18" t="str">
        <f t="shared" si="300"/>
        <v/>
      </c>
      <c r="N3390" s="23" t="str">
        <f t="shared" si="301"/>
        <v/>
      </c>
    </row>
    <row r="3391" spans="8:14" x14ac:dyDescent="0.25">
      <c r="H3391" s="18" t="str">
        <f t="shared" si="297"/>
        <v/>
      </c>
      <c r="I3391" s="26" t="str">
        <f t="shared" si="298"/>
        <v/>
      </c>
      <c r="J3391" s="18" t="str">
        <f t="shared" si="299"/>
        <v/>
      </c>
      <c r="K3391" s="18" t="str">
        <f t="shared" si="300"/>
        <v/>
      </c>
      <c r="N3391" s="23" t="str">
        <f t="shared" si="301"/>
        <v/>
      </c>
    </row>
    <row r="3392" spans="8:14" x14ac:dyDescent="0.25">
      <c r="H3392" s="18" t="str">
        <f t="shared" si="297"/>
        <v/>
      </c>
      <c r="I3392" s="26" t="str">
        <f t="shared" si="298"/>
        <v/>
      </c>
      <c r="J3392" s="18" t="str">
        <f t="shared" si="299"/>
        <v/>
      </c>
      <c r="K3392" s="18" t="str">
        <f t="shared" si="300"/>
        <v/>
      </c>
      <c r="N3392" s="23" t="str">
        <f t="shared" si="301"/>
        <v/>
      </c>
    </row>
    <row r="3393" spans="8:14" x14ac:dyDescent="0.25">
      <c r="H3393" s="18" t="str">
        <f t="shared" si="297"/>
        <v/>
      </c>
      <c r="I3393" s="26" t="str">
        <f t="shared" si="298"/>
        <v/>
      </c>
      <c r="J3393" s="18" t="str">
        <f t="shared" si="299"/>
        <v/>
      </c>
      <c r="K3393" s="18" t="str">
        <f t="shared" si="300"/>
        <v/>
      </c>
      <c r="N3393" s="23" t="str">
        <f t="shared" si="301"/>
        <v/>
      </c>
    </row>
    <row r="3394" spans="8:14" x14ac:dyDescent="0.25">
      <c r="H3394" s="18" t="str">
        <f t="shared" si="297"/>
        <v/>
      </c>
      <c r="I3394" s="26" t="str">
        <f t="shared" si="298"/>
        <v/>
      </c>
      <c r="J3394" s="18" t="str">
        <f t="shared" si="299"/>
        <v/>
      </c>
      <c r="K3394" s="18" t="str">
        <f t="shared" si="300"/>
        <v/>
      </c>
      <c r="N3394" s="23" t="str">
        <f t="shared" si="301"/>
        <v/>
      </c>
    </row>
    <row r="3395" spans="8:14" x14ac:dyDescent="0.25">
      <c r="H3395" s="18" t="str">
        <f t="shared" si="297"/>
        <v/>
      </c>
      <c r="I3395" s="26" t="str">
        <f t="shared" si="298"/>
        <v/>
      </c>
      <c r="J3395" s="18" t="str">
        <f t="shared" si="299"/>
        <v/>
      </c>
      <c r="K3395" s="18" t="str">
        <f t="shared" si="300"/>
        <v/>
      </c>
      <c r="N3395" s="23" t="str">
        <f t="shared" si="301"/>
        <v/>
      </c>
    </row>
    <row r="3396" spans="8:14" x14ac:dyDescent="0.25">
      <c r="H3396" s="18" t="str">
        <f t="shared" ref="H3396:H3459" si="302">IF(OR($E3396="",$G3396=""),"",$E3396*$G3396)</f>
        <v/>
      </c>
      <c r="I3396" s="26" t="str">
        <f t="shared" ref="I3396:I3459" si="303">IF($F3396="","",IFERROR(INDEX(CurRate,MATCH($F3396,CurCode,0)),""))</f>
        <v/>
      </c>
      <c r="J3396" s="18" t="str">
        <f t="shared" ref="J3396:J3459" si="304">IF(OR($G3396="",$I3396="",$I3396=0),"",$G3396/$I3396)</f>
        <v/>
      </c>
      <c r="K3396" s="18" t="str">
        <f t="shared" ref="K3396:K3459" si="305">IF(OR($E3396="",$J3396=""),"",$E3396*$J3396)</f>
        <v/>
      </c>
      <c r="N3396" s="23" t="str">
        <f t="shared" ref="N3396:N3459" si="306">IF($A3396="","",$A3396*100000+ROW())</f>
        <v/>
      </c>
    </row>
    <row r="3397" spans="8:14" x14ac:dyDescent="0.25">
      <c r="H3397" s="18" t="str">
        <f t="shared" si="302"/>
        <v/>
      </c>
      <c r="I3397" s="26" t="str">
        <f t="shared" si="303"/>
        <v/>
      </c>
      <c r="J3397" s="18" t="str">
        <f t="shared" si="304"/>
        <v/>
      </c>
      <c r="K3397" s="18" t="str">
        <f t="shared" si="305"/>
        <v/>
      </c>
      <c r="N3397" s="23" t="str">
        <f t="shared" si="306"/>
        <v/>
      </c>
    </row>
    <row r="3398" spans="8:14" x14ac:dyDescent="0.25">
      <c r="H3398" s="18" t="str">
        <f t="shared" si="302"/>
        <v/>
      </c>
      <c r="I3398" s="26" t="str">
        <f t="shared" si="303"/>
        <v/>
      </c>
      <c r="J3398" s="18" t="str">
        <f t="shared" si="304"/>
        <v/>
      </c>
      <c r="K3398" s="18" t="str">
        <f t="shared" si="305"/>
        <v/>
      </c>
      <c r="N3398" s="23" t="str">
        <f t="shared" si="306"/>
        <v/>
      </c>
    </row>
    <row r="3399" spans="8:14" x14ac:dyDescent="0.25">
      <c r="H3399" s="18" t="str">
        <f t="shared" si="302"/>
        <v/>
      </c>
      <c r="I3399" s="26" t="str">
        <f t="shared" si="303"/>
        <v/>
      </c>
      <c r="J3399" s="18" t="str">
        <f t="shared" si="304"/>
        <v/>
      </c>
      <c r="K3399" s="18" t="str">
        <f t="shared" si="305"/>
        <v/>
      </c>
      <c r="N3399" s="23" t="str">
        <f t="shared" si="306"/>
        <v/>
      </c>
    </row>
    <row r="3400" spans="8:14" x14ac:dyDescent="0.25">
      <c r="H3400" s="18" t="str">
        <f t="shared" si="302"/>
        <v/>
      </c>
      <c r="I3400" s="26" t="str">
        <f t="shared" si="303"/>
        <v/>
      </c>
      <c r="J3400" s="18" t="str">
        <f t="shared" si="304"/>
        <v/>
      </c>
      <c r="K3400" s="18" t="str">
        <f t="shared" si="305"/>
        <v/>
      </c>
      <c r="N3400" s="23" t="str">
        <f t="shared" si="306"/>
        <v/>
      </c>
    </row>
    <row r="3401" spans="8:14" x14ac:dyDescent="0.25">
      <c r="H3401" s="18" t="str">
        <f t="shared" si="302"/>
        <v/>
      </c>
      <c r="I3401" s="26" t="str">
        <f t="shared" si="303"/>
        <v/>
      </c>
      <c r="J3401" s="18" t="str">
        <f t="shared" si="304"/>
        <v/>
      </c>
      <c r="K3401" s="18" t="str">
        <f t="shared" si="305"/>
        <v/>
      </c>
      <c r="N3401" s="23" t="str">
        <f t="shared" si="306"/>
        <v/>
      </c>
    </row>
    <row r="3402" spans="8:14" x14ac:dyDescent="0.25">
      <c r="H3402" s="18" t="str">
        <f t="shared" si="302"/>
        <v/>
      </c>
      <c r="I3402" s="26" t="str">
        <f t="shared" si="303"/>
        <v/>
      </c>
      <c r="J3402" s="18" t="str">
        <f t="shared" si="304"/>
        <v/>
      </c>
      <c r="K3402" s="18" t="str">
        <f t="shared" si="305"/>
        <v/>
      </c>
      <c r="N3402" s="23" t="str">
        <f t="shared" si="306"/>
        <v/>
      </c>
    </row>
    <row r="3403" spans="8:14" x14ac:dyDescent="0.25">
      <c r="H3403" s="18" t="str">
        <f t="shared" si="302"/>
        <v/>
      </c>
      <c r="I3403" s="26" t="str">
        <f t="shared" si="303"/>
        <v/>
      </c>
      <c r="J3403" s="18" t="str">
        <f t="shared" si="304"/>
        <v/>
      </c>
      <c r="K3403" s="18" t="str">
        <f t="shared" si="305"/>
        <v/>
      </c>
      <c r="N3403" s="23" t="str">
        <f t="shared" si="306"/>
        <v/>
      </c>
    </row>
    <row r="3404" spans="8:14" x14ac:dyDescent="0.25">
      <c r="H3404" s="18" t="str">
        <f t="shared" si="302"/>
        <v/>
      </c>
      <c r="I3404" s="26" t="str">
        <f t="shared" si="303"/>
        <v/>
      </c>
      <c r="J3404" s="18" t="str">
        <f t="shared" si="304"/>
        <v/>
      </c>
      <c r="K3404" s="18" t="str">
        <f t="shared" si="305"/>
        <v/>
      </c>
      <c r="N3404" s="23" t="str">
        <f t="shared" si="306"/>
        <v/>
      </c>
    </row>
    <row r="3405" spans="8:14" x14ac:dyDescent="0.25">
      <c r="H3405" s="18" t="str">
        <f t="shared" si="302"/>
        <v/>
      </c>
      <c r="I3405" s="26" t="str">
        <f t="shared" si="303"/>
        <v/>
      </c>
      <c r="J3405" s="18" t="str">
        <f t="shared" si="304"/>
        <v/>
      </c>
      <c r="K3405" s="18" t="str">
        <f t="shared" si="305"/>
        <v/>
      </c>
      <c r="N3405" s="23" t="str">
        <f t="shared" si="306"/>
        <v/>
      </c>
    </row>
    <row r="3406" spans="8:14" x14ac:dyDescent="0.25">
      <c r="H3406" s="18" t="str">
        <f t="shared" si="302"/>
        <v/>
      </c>
      <c r="I3406" s="26" t="str">
        <f t="shared" si="303"/>
        <v/>
      </c>
      <c r="J3406" s="18" t="str">
        <f t="shared" si="304"/>
        <v/>
      </c>
      <c r="K3406" s="18" t="str">
        <f t="shared" si="305"/>
        <v/>
      </c>
      <c r="N3406" s="23" t="str">
        <f t="shared" si="306"/>
        <v/>
      </c>
    </row>
    <row r="3407" spans="8:14" x14ac:dyDescent="0.25">
      <c r="H3407" s="18" t="str">
        <f t="shared" si="302"/>
        <v/>
      </c>
      <c r="I3407" s="26" t="str">
        <f t="shared" si="303"/>
        <v/>
      </c>
      <c r="J3407" s="18" t="str">
        <f t="shared" si="304"/>
        <v/>
      </c>
      <c r="K3407" s="18" t="str">
        <f t="shared" si="305"/>
        <v/>
      </c>
      <c r="N3407" s="23" t="str">
        <f t="shared" si="306"/>
        <v/>
      </c>
    </row>
    <row r="3408" spans="8:14" x14ac:dyDescent="0.25">
      <c r="H3408" s="18" t="str">
        <f t="shared" si="302"/>
        <v/>
      </c>
      <c r="I3408" s="26" t="str">
        <f t="shared" si="303"/>
        <v/>
      </c>
      <c r="J3408" s="18" t="str">
        <f t="shared" si="304"/>
        <v/>
      </c>
      <c r="K3408" s="18" t="str">
        <f t="shared" si="305"/>
        <v/>
      </c>
      <c r="N3408" s="23" t="str">
        <f t="shared" si="306"/>
        <v/>
      </c>
    </row>
    <row r="3409" spans="8:14" x14ac:dyDescent="0.25">
      <c r="H3409" s="18" t="str">
        <f t="shared" si="302"/>
        <v/>
      </c>
      <c r="I3409" s="26" t="str">
        <f t="shared" si="303"/>
        <v/>
      </c>
      <c r="J3409" s="18" t="str">
        <f t="shared" si="304"/>
        <v/>
      </c>
      <c r="K3409" s="18" t="str">
        <f t="shared" si="305"/>
        <v/>
      </c>
      <c r="N3409" s="23" t="str">
        <f t="shared" si="306"/>
        <v/>
      </c>
    </row>
    <row r="3410" spans="8:14" x14ac:dyDescent="0.25">
      <c r="H3410" s="18" t="str">
        <f t="shared" si="302"/>
        <v/>
      </c>
      <c r="I3410" s="26" t="str">
        <f t="shared" si="303"/>
        <v/>
      </c>
      <c r="J3410" s="18" t="str">
        <f t="shared" si="304"/>
        <v/>
      </c>
      <c r="K3410" s="18" t="str">
        <f t="shared" si="305"/>
        <v/>
      </c>
      <c r="N3410" s="23" t="str">
        <f t="shared" si="306"/>
        <v/>
      </c>
    </row>
    <row r="3411" spans="8:14" x14ac:dyDescent="0.25">
      <c r="H3411" s="18" t="str">
        <f t="shared" si="302"/>
        <v/>
      </c>
      <c r="I3411" s="26" t="str">
        <f t="shared" si="303"/>
        <v/>
      </c>
      <c r="J3411" s="18" t="str">
        <f t="shared" si="304"/>
        <v/>
      </c>
      <c r="K3411" s="18" t="str">
        <f t="shared" si="305"/>
        <v/>
      </c>
      <c r="N3411" s="23" t="str">
        <f t="shared" si="306"/>
        <v/>
      </c>
    </row>
    <row r="3412" spans="8:14" x14ac:dyDescent="0.25">
      <c r="H3412" s="18" t="str">
        <f t="shared" si="302"/>
        <v/>
      </c>
      <c r="I3412" s="26" t="str">
        <f t="shared" si="303"/>
        <v/>
      </c>
      <c r="J3412" s="18" t="str">
        <f t="shared" si="304"/>
        <v/>
      </c>
      <c r="K3412" s="18" t="str">
        <f t="shared" si="305"/>
        <v/>
      </c>
      <c r="N3412" s="23" t="str">
        <f t="shared" si="306"/>
        <v/>
      </c>
    </row>
    <row r="3413" spans="8:14" x14ac:dyDescent="0.25">
      <c r="H3413" s="18" t="str">
        <f t="shared" si="302"/>
        <v/>
      </c>
      <c r="I3413" s="26" t="str">
        <f t="shared" si="303"/>
        <v/>
      </c>
      <c r="J3413" s="18" t="str">
        <f t="shared" si="304"/>
        <v/>
      </c>
      <c r="K3413" s="18" t="str">
        <f t="shared" si="305"/>
        <v/>
      </c>
      <c r="N3413" s="23" t="str">
        <f t="shared" si="306"/>
        <v/>
      </c>
    </row>
    <row r="3414" spans="8:14" x14ac:dyDescent="0.25">
      <c r="H3414" s="18" t="str">
        <f t="shared" si="302"/>
        <v/>
      </c>
      <c r="I3414" s="26" t="str">
        <f t="shared" si="303"/>
        <v/>
      </c>
      <c r="J3414" s="18" t="str">
        <f t="shared" si="304"/>
        <v/>
      </c>
      <c r="K3414" s="18" t="str">
        <f t="shared" si="305"/>
        <v/>
      </c>
      <c r="N3414" s="23" t="str">
        <f t="shared" si="306"/>
        <v/>
      </c>
    </row>
    <row r="3415" spans="8:14" x14ac:dyDescent="0.25">
      <c r="H3415" s="18" t="str">
        <f t="shared" si="302"/>
        <v/>
      </c>
      <c r="I3415" s="26" t="str">
        <f t="shared" si="303"/>
        <v/>
      </c>
      <c r="J3415" s="18" t="str">
        <f t="shared" si="304"/>
        <v/>
      </c>
      <c r="K3415" s="18" t="str">
        <f t="shared" si="305"/>
        <v/>
      </c>
      <c r="N3415" s="23" t="str">
        <f t="shared" si="306"/>
        <v/>
      </c>
    </row>
    <row r="3416" spans="8:14" x14ac:dyDescent="0.25">
      <c r="H3416" s="18" t="str">
        <f t="shared" si="302"/>
        <v/>
      </c>
      <c r="I3416" s="26" t="str">
        <f t="shared" si="303"/>
        <v/>
      </c>
      <c r="J3416" s="18" t="str">
        <f t="shared" si="304"/>
        <v/>
      </c>
      <c r="K3416" s="18" t="str">
        <f t="shared" si="305"/>
        <v/>
      </c>
      <c r="N3416" s="23" t="str">
        <f t="shared" si="306"/>
        <v/>
      </c>
    </row>
    <row r="3417" spans="8:14" x14ac:dyDescent="0.25">
      <c r="H3417" s="18" t="str">
        <f t="shared" si="302"/>
        <v/>
      </c>
      <c r="I3417" s="26" t="str">
        <f t="shared" si="303"/>
        <v/>
      </c>
      <c r="J3417" s="18" t="str">
        <f t="shared" si="304"/>
        <v/>
      </c>
      <c r="K3417" s="18" t="str">
        <f t="shared" si="305"/>
        <v/>
      </c>
      <c r="N3417" s="23" t="str">
        <f t="shared" si="306"/>
        <v/>
      </c>
    </row>
    <row r="3418" spans="8:14" x14ac:dyDescent="0.25">
      <c r="H3418" s="18" t="str">
        <f t="shared" si="302"/>
        <v/>
      </c>
      <c r="I3418" s="26" t="str">
        <f t="shared" si="303"/>
        <v/>
      </c>
      <c r="J3418" s="18" t="str">
        <f t="shared" si="304"/>
        <v/>
      </c>
      <c r="K3418" s="18" t="str">
        <f t="shared" si="305"/>
        <v/>
      </c>
      <c r="N3418" s="23" t="str">
        <f t="shared" si="306"/>
        <v/>
      </c>
    </row>
    <row r="3419" spans="8:14" x14ac:dyDescent="0.25">
      <c r="H3419" s="18" t="str">
        <f t="shared" si="302"/>
        <v/>
      </c>
      <c r="I3419" s="26" t="str">
        <f t="shared" si="303"/>
        <v/>
      </c>
      <c r="J3419" s="18" t="str">
        <f t="shared" si="304"/>
        <v/>
      </c>
      <c r="K3419" s="18" t="str">
        <f t="shared" si="305"/>
        <v/>
      </c>
      <c r="N3419" s="23" t="str">
        <f t="shared" si="306"/>
        <v/>
      </c>
    </row>
    <row r="3420" spans="8:14" x14ac:dyDescent="0.25">
      <c r="H3420" s="18" t="str">
        <f t="shared" si="302"/>
        <v/>
      </c>
      <c r="I3420" s="26" t="str">
        <f t="shared" si="303"/>
        <v/>
      </c>
      <c r="J3420" s="18" t="str">
        <f t="shared" si="304"/>
        <v/>
      </c>
      <c r="K3420" s="18" t="str">
        <f t="shared" si="305"/>
        <v/>
      </c>
      <c r="N3420" s="23" t="str">
        <f t="shared" si="306"/>
        <v/>
      </c>
    </row>
    <row r="3421" spans="8:14" x14ac:dyDescent="0.25">
      <c r="H3421" s="18" t="str">
        <f t="shared" si="302"/>
        <v/>
      </c>
      <c r="I3421" s="26" t="str">
        <f t="shared" si="303"/>
        <v/>
      </c>
      <c r="J3421" s="18" t="str">
        <f t="shared" si="304"/>
        <v/>
      </c>
      <c r="K3421" s="18" t="str">
        <f t="shared" si="305"/>
        <v/>
      </c>
      <c r="N3421" s="23" t="str">
        <f t="shared" si="306"/>
        <v/>
      </c>
    </row>
    <row r="3422" spans="8:14" x14ac:dyDescent="0.25">
      <c r="H3422" s="18" t="str">
        <f t="shared" si="302"/>
        <v/>
      </c>
      <c r="I3422" s="26" t="str">
        <f t="shared" si="303"/>
        <v/>
      </c>
      <c r="J3422" s="18" t="str">
        <f t="shared" si="304"/>
        <v/>
      </c>
      <c r="K3422" s="18" t="str">
        <f t="shared" si="305"/>
        <v/>
      </c>
      <c r="N3422" s="23" t="str">
        <f t="shared" si="306"/>
        <v/>
      </c>
    </row>
    <row r="3423" spans="8:14" x14ac:dyDescent="0.25">
      <c r="H3423" s="18" t="str">
        <f t="shared" si="302"/>
        <v/>
      </c>
      <c r="I3423" s="26" t="str">
        <f t="shared" si="303"/>
        <v/>
      </c>
      <c r="J3423" s="18" t="str">
        <f t="shared" si="304"/>
        <v/>
      </c>
      <c r="K3423" s="18" t="str">
        <f t="shared" si="305"/>
        <v/>
      </c>
      <c r="N3423" s="23" t="str">
        <f t="shared" si="306"/>
        <v/>
      </c>
    </row>
    <row r="3424" spans="8:14" x14ac:dyDescent="0.25">
      <c r="H3424" s="18" t="str">
        <f t="shared" si="302"/>
        <v/>
      </c>
      <c r="I3424" s="26" t="str">
        <f t="shared" si="303"/>
        <v/>
      </c>
      <c r="J3424" s="18" t="str">
        <f t="shared" si="304"/>
        <v/>
      </c>
      <c r="K3424" s="18" t="str">
        <f t="shared" si="305"/>
        <v/>
      </c>
      <c r="N3424" s="23" t="str">
        <f t="shared" si="306"/>
        <v/>
      </c>
    </row>
    <row r="3425" spans="8:14" x14ac:dyDescent="0.25">
      <c r="H3425" s="18" t="str">
        <f t="shared" si="302"/>
        <v/>
      </c>
      <c r="I3425" s="26" t="str">
        <f t="shared" si="303"/>
        <v/>
      </c>
      <c r="J3425" s="18" t="str">
        <f t="shared" si="304"/>
        <v/>
      </c>
      <c r="K3425" s="18" t="str">
        <f t="shared" si="305"/>
        <v/>
      </c>
      <c r="N3425" s="23" t="str">
        <f t="shared" si="306"/>
        <v/>
      </c>
    </row>
    <row r="3426" spans="8:14" x14ac:dyDescent="0.25">
      <c r="H3426" s="18" t="str">
        <f t="shared" si="302"/>
        <v/>
      </c>
      <c r="I3426" s="26" t="str">
        <f t="shared" si="303"/>
        <v/>
      </c>
      <c r="J3426" s="18" t="str">
        <f t="shared" si="304"/>
        <v/>
      </c>
      <c r="K3426" s="18" t="str">
        <f t="shared" si="305"/>
        <v/>
      </c>
      <c r="N3426" s="23" t="str">
        <f t="shared" si="306"/>
        <v/>
      </c>
    </row>
    <row r="3427" spans="8:14" x14ac:dyDescent="0.25">
      <c r="H3427" s="18" t="str">
        <f t="shared" si="302"/>
        <v/>
      </c>
      <c r="I3427" s="26" t="str">
        <f t="shared" si="303"/>
        <v/>
      </c>
      <c r="J3427" s="18" t="str">
        <f t="shared" si="304"/>
        <v/>
      </c>
      <c r="K3427" s="18" t="str">
        <f t="shared" si="305"/>
        <v/>
      </c>
      <c r="N3427" s="23" t="str">
        <f t="shared" si="306"/>
        <v/>
      </c>
    </row>
    <row r="3428" spans="8:14" x14ac:dyDescent="0.25">
      <c r="H3428" s="18" t="str">
        <f t="shared" si="302"/>
        <v/>
      </c>
      <c r="I3428" s="26" t="str">
        <f t="shared" si="303"/>
        <v/>
      </c>
      <c r="J3428" s="18" t="str">
        <f t="shared" si="304"/>
        <v/>
      </c>
      <c r="K3428" s="18" t="str">
        <f t="shared" si="305"/>
        <v/>
      </c>
      <c r="N3428" s="23" t="str">
        <f t="shared" si="306"/>
        <v/>
      </c>
    </row>
    <row r="3429" spans="8:14" x14ac:dyDescent="0.25">
      <c r="H3429" s="18" t="str">
        <f t="shared" si="302"/>
        <v/>
      </c>
      <c r="I3429" s="26" t="str">
        <f t="shared" si="303"/>
        <v/>
      </c>
      <c r="J3429" s="18" t="str">
        <f t="shared" si="304"/>
        <v/>
      </c>
      <c r="K3429" s="18" t="str">
        <f t="shared" si="305"/>
        <v/>
      </c>
      <c r="N3429" s="23" t="str">
        <f t="shared" si="306"/>
        <v/>
      </c>
    </row>
    <row r="3430" spans="8:14" x14ac:dyDescent="0.25">
      <c r="H3430" s="18" t="str">
        <f t="shared" si="302"/>
        <v/>
      </c>
      <c r="I3430" s="26" t="str">
        <f t="shared" si="303"/>
        <v/>
      </c>
      <c r="J3430" s="18" t="str">
        <f t="shared" si="304"/>
        <v/>
      </c>
      <c r="K3430" s="18" t="str">
        <f t="shared" si="305"/>
        <v/>
      </c>
      <c r="N3430" s="23" t="str">
        <f t="shared" si="306"/>
        <v/>
      </c>
    </row>
    <row r="3431" spans="8:14" x14ac:dyDescent="0.25">
      <c r="H3431" s="18" t="str">
        <f t="shared" si="302"/>
        <v/>
      </c>
      <c r="I3431" s="26" t="str">
        <f t="shared" si="303"/>
        <v/>
      </c>
      <c r="J3431" s="18" t="str">
        <f t="shared" si="304"/>
        <v/>
      </c>
      <c r="K3431" s="18" t="str">
        <f t="shared" si="305"/>
        <v/>
      </c>
      <c r="N3431" s="23" t="str">
        <f t="shared" si="306"/>
        <v/>
      </c>
    </row>
    <row r="3432" spans="8:14" x14ac:dyDescent="0.25">
      <c r="H3432" s="18" t="str">
        <f t="shared" si="302"/>
        <v/>
      </c>
      <c r="I3432" s="26" t="str">
        <f t="shared" si="303"/>
        <v/>
      </c>
      <c r="J3432" s="18" t="str">
        <f t="shared" si="304"/>
        <v/>
      </c>
      <c r="K3432" s="18" t="str">
        <f t="shared" si="305"/>
        <v/>
      </c>
      <c r="N3432" s="23" t="str">
        <f t="shared" si="306"/>
        <v/>
      </c>
    </row>
    <row r="3433" spans="8:14" x14ac:dyDescent="0.25">
      <c r="H3433" s="18" t="str">
        <f t="shared" si="302"/>
        <v/>
      </c>
      <c r="I3433" s="26" t="str">
        <f t="shared" si="303"/>
        <v/>
      </c>
      <c r="J3433" s="18" t="str">
        <f t="shared" si="304"/>
        <v/>
      </c>
      <c r="K3433" s="18" t="str">
        <f t="shared" si="305"/>
        <v/>
      </c>
      <c r="N3433" s="23" t="str">
        <f t="shared" si="306"/>
        <v/>
      </c>
    </row>
    <row r="3434" spans="8:14" x14ac:dyDescent="0.25">
      <c r="H3434" s="18" t="str">
        <f t="shared" si="302"/>
        <v/>
      </c>
      <c r="I3434" s="26" t="str">
        <f t="shared" si="303"/>
        <v/>
      </c>
      <c r="J3434" s="18" t="str">
        <f t="shared" si="304"/>
        <v/>
      </c>
      <c r="K3434" s="18" t="str">
        <f t="shared" si="305"/>
        <v/>
      </c>
      <c r="N3434" s="23" t="str">
        <f t="shared" si="306"/>
        <v/>
      </c>
    </row>
    <row r="3435" spans="8:14" x14ac:dyDescent="0.25">
      <c r="H3435" s="18" t="str">
        <f t="shared" si="302"/>
        <v/>
      </c>
      <c r="I3435" s="26" t="str">
        <f t="shared" si="303"/>
        <v/>
      </c>
      <c r="J3435" s="18" t="str">
        <f t="shared" si="304"/>
        <v/>
      </c>
      <c r="K3435" s="18" t="str">
        <f t="shared" si="305"/>
        <v/>
      </c>
      <c r="N3435" s="23" t="str">
        <f t="shared" si="306"/>
        <v/>
      </c>
    </row>
    <row r="3436" spans="8:14" x14ac:dyDescent="0.25">
      <c r="H3436" s="18" t="str">
        <f t="shared" si="302"/>
        <v/>
      </c>
      <c r="I3436" s="26" t="str">
        <f t="shared" si="303"/>
        <v/>
      </c>
      <c r="J3436" s="18" t="str">
        <f t="shared" si="304"/>
        <v/>
      </c>
      <c r="K3436" s="18" t="str">
        <f t="shared" si="305"/>
        <v/>
      </c>
      <c r="N3436" s="23" t="str">
        <f t="shared" si="306"/>
        <v/>
      </c>
    </row>
    <row r="3437" spans="8:14" x14ac:dyDescent="0.25">
      <c r="H3437" s="18" t="str">
        <f t="shared" si="302"/>
        <v/>
      </c>
      <c r="I3437" s="26" t="str">
        <f t="shared" si="303"/>
        <v/>
      </c>
      <c r="J3437" s="18" t="str">
        <f t="shared" si="304"/>
        <v/>
      </c>
      <c r="K3437" s="18" t="str">
        <f t="shared" si="305"/>
        <v/>
      </c>
      <c r="N3437" s="23" t="str">
        <f t="shared" si="306"/>
        <v/>
      </c>
    </row>
    <row r="3438" spans="8:14" x14ac:dyDescent="0.25">
      <c r="H3438" s="18" t="str">
        <f t="shared" si="302"/>
        <v/>
      </c>
      <c r="I3438" s="26" t="str">
        <f t="shared" si="303"/>
        <v/>
      </c>
      <c r="J3438" s="18" t="str">
        <f t="shared" si="304"/>
        <v/>
      </c>
      <c r="K3438" s="18" t="str">
        <f t="shared" si="305"/>
        <v/>
      </c>
      <c r="N3438" s="23" t="str">
        <f t="shared" si="306"/>
        <v/>
      </c>
    </row>
    <row r="3439" spans="8:14" x14ac:dyDescent="0.25">
      <c r="H3439" s="18" t="str">
        <f t="shared" si="302"/>
        <v/>
      </c>
      <c r="I3439" s="26" t="str">
        <f t="shared" si="303"/>
        <v/>
      </c>
      <c r="J3439" s="18" t="str">
        <f t="shared" si="304"/>
        <v/>
      </c>
      <c r="K3439" s="18" t="str">
        <f t="shared" si="305"/>
        <v/>
      </c>
      <c r="N3439" s="23" t="str">
        <f t="shared" si="306"/>
        <v/>
      </c>
    </row>
    <row r="3440" spans="8:14" x14ac:dyDescent="0.25">
      <c r="H3440" s="18" t="str">
        <f t="shared" si="302"/>
        <v/>
      </c>
      <c r="I3440" s="26" t="str">
        <f t="shared" si="303"/>
        <v/>
      </c>
      <c r="J3440" s="18" t="str">
        <f t="shared" si="304"/>
        <v/>
      </c>
      <c r="K3440" s="18" t="str">
        <f t="shared" si="305"/>
        <v/>
      </c>
      <c r="N3440" s="23" t="str">
        <f t="shared" si="306"/>
        <v/>
      </c>
    </row>
    <row r="3441" spans="8:14" x14ac:dyDescent="0.25">
      <c r="H3441" s="18" t="str">
        <f t="shared" si="302"/>
        <v/>
      </c>
      <c r="I3441" s="26" t="str">
        <f t="shared" si="303"/>
        <v/>
      </c>
      <c r="J3441" s="18" t="str">
        <f t="shared" si="304"/>
        <v/>
      </c>
      <c r="K3441" s="18" t="str">
        <f t="shared" si="305"/>
        <v/>
      </c>
      <c r="N3441" s="23" t="str">
        <f t="shared" si="306"/>
        <v/>
      </c>
    </row>
    <row r="3442" spans="8:14" x14ac:dyDescent="0.25">
      <c r="H3442" s="18" t="str">
        <f t="shared" si="302"/>
        <v/>
      </c>
      <c r="I3442" s="26" t="str">
        <f t="shared" si="303"/>
        <v/>
      </c>
      <c r="J3442" s="18" t="str">
        <f t="shared" si="304"/>
        <v/>
      </c>
      <c r="K3442" s="18" t="str">
        <f t="shared" si="305"/>
        <v/>
      </c>
      <c r="N3442" s="23" t="str">
        <f t="shared" si="306"/>
        <v/>
      </c>
    </row>
    <row r="3443" spans="8:14" x14ac:dyDescent="0.25">
      <c r="H3443" s="18" t="str">
        <f t="shared" si="302"/>
        <v/>
      </c>
      <c r="I3443" s="26" t="str">
        <f t="shared" si="303"/>
        <v/>
      </c>
      <c r="J3443" s="18" t="str">
        <f t="shared" si="304"/>
        <v/>
      </c>
      <c r="K3443" s="18" t="str">
        <f t="shared" si="305"/>
        <v/>
      </c>
      <c r="N3443" s="23" t="str">
        <f t="shared" si="306"/>
        <v/>
      </c>
    </row>
    <row r="3444" spans="8:14" x14ac:dyDescent="0.25">
      <c r="H3444" s="18" t="str">
        <f t="shared" si="302"/>
        <v/>
      </c>
      <c r="I3444" s="26" t="str">
        <f t="shared" si="303"/>
        <v/>
      </c>
      <c r="J3444" s="18" t="str">
        <f t="shared" si="304"/>
        <v/>
      </c>
      <c r="K3444" s="18" t="str">
        <f t="shared" si="305"/>
        <v/>
      </c>
      <c r="N3444" s="23" t="str">
        <f t="shared" si="306"/>
        <v/>
      </c>
    </row>
    <row r="3445" spans="8:14" x14ac:dyDescent="0.25">
      <c r="H3445" s="18" t="str">
        <f t="shared" si="302"/>
        <v/>
      </c>
      <c r="I3445" s="26" t="str">
        <f t="shared" si="303"/>
        <v/>
      </c>
      <c r="J3445" s="18" t="str">
        <f t="shared" si="304"/>
        <v/>
      </c>
      <c r="K3445" s="18" t="str">
        <f t="shared" si="305"/>
        <v/>
      </c>
      <c r="N3445" s="23" t="str">
        <f t="shared" si="306"/>
        <v/>
      </c>
    </row>
    <row r="3446" spans="8:14" x14ac:dyDescent="0.25">
      <c r="H3446" s="18" t="str">
        <f t="shared" si="302"/>
        <v/>
      </c>
      <c r="I3446" s="26" t="str">
        <f t="shared" si="303"/>
        <v/>
      </c>
      <c r="J3446" s="18" t="str">
        <f t="shared" si="304"/>
        <v/>
      </c>
      <c r="K3446" s="18" t="str">
        <f t="shared" si="305"/>
        <v/>
      </c>
      <c r="N3446" s="23" t="str">
        <f t="shared" si="306"/>
        <v/>
      </c>
    </row>
    <row r="3447" spans="8:14" x14ac:dyDescent="0.25">
      <c r="H3447" s="18" t="str">
        <f t="shared" si="302"/>
        <v/>
      </c>
      <c r="I3447" s="26" t="str">
        <f t="shared" si="303"/>
        <v/>
      </c>
      <c r="J3447" s="18" t="str">
        <f t="shared" si="304"/>
        <v/>
      </c>
      <c r="K3447" s="18" t="str">
        <f t="shared" si="305"/>
        <v/>
      </c>
      <c r="N3447" s="23" t="str">
        <f t="shared" si="306"/>
        <v/>
      </c>
    </row>
    <row r="3448" spans="8:14" x14ac:dyDescent="0.25">
      <c r="H3448" s="18" t="str">
        <f t="shared" si="302"/>
        <v/>
      </c>
      <c r="I3448" s="26" t="str">
        <f t="shared" si="303"/>
        <v/>
      </c>
      <c r="J3448" s="18" t="str">
        <f t="shared" si="304"/>
        <v/>
      </c>
      <c r="K3448" s="18" t="str">
        <f t="shared" si="305"/>
        <v/>
      </c>
      <c r="N3448" s="23" t="str">
        <f t="shared" si="306"/>
        <v/>
      </c>
    </row>
    <row r="3449" spans="8:14" x14ac:dyDescent="0.25">
      <c r="H3449" s="18" t="str">
        <f t="shared" si="302"/>
        <v/>
      </c>
      <c r="I3449" s="26" t="str">
        <f t="shared" si="303"/>
        <v/>
      </c>
      <c r="J3449" s="18" t="str">
        <f t="shared" si="304"/>
        <v/>
      </c>
      <c r="K3449" s="18" t="str">
        <f t="shared" si="305"/>
        <v/>
      </c>
      <c r="N3449" s="23" t="str">
        <f t="shared" si="306"/>
        <v/>
      </c>
    </row>
    <row r="3450" spans="8:14" x14ac:dyDescent="0.25">
      <c r="H3450" s="18" t="str">
        <f t="shared" si="302"/>
        <v/>
      </c>
      <c r="I3450" s="26" t="str">
        <f t="shared" si="303"/>
        <v/>
      </c>
      <c r="J3450" s="18" t="str">
        <f t="shared" si="304"/>
        <v/>
      </c>
      <c r="K3450" s="18" t="str">
        <f t="shared" si="305"/>
        <v/>
      </c>
      <c r="N3450" s="23" t="str">
        <f t="shared" si="306"/>
        <v/>
      </c>
    </row>
    <row r="3451" spans="8:14" x14ac:dyDescent="0.25">
      <c r="H3451" s="18" t="str">
        <f t="shared" si="302"/>
        <v/>
      </c>
      <c r="I3451" s="26" t="str">
        <f t="shared" si="303"/>
        <v/>
      </c>
      <c r="J3451" s="18" t="str">
        <f t="shared" si="304"/>
        <v/>
      </c>
      <c r="K3451" s="18" t="str">
        <f t="shared" si="305"/>
        <v/>
      </c>
      <c r="N3451" s="23" t="str">
        <f t="shared" si="306"/>
        <v/>
      </c>
    </row>
    <row r="3452" spans="8:14" x14ac:dyDescent="0.25">
      <c r="H3452" s="18" t="str">
        <f t="shared" si="302"/>
        <v/>
      </c>
      <c r="I3452" s="26" t="str">
        <f t="shared" si="303"/>
        <v/>
      </c>
      <c r="J3452" s="18" t="str">
        <f t="shared" si="304"/>
        <v/>
      </c>
      <c r="K3452" s="18" t="str">
        <f t="shared" si="305"/>
        <v/>
      </c>
      <c r="N3452" s="23" t="str">
        <f t="shared" si="306"/>
        <v/>
      </c>
    </row>
    <row r="3453" spans="8:14" x14ac:dyDescent="0.25">
      <c r="H3453" s="18" t="str">
        <f t="shared" si="302"/>
        <v/>
      </c>
      <c r="I3453" s="26" t="str">
        <f t="shared" si="303"/>
        <v/>
      </c>
      <c r="J3453" s="18" t="str">
        <f t="shared" si="304"/>
        <v/>
      </c>
      <c r="K3453" s="18" t="str">
        <f t="shared" si="305"/>
        <v/>
      </c>
      <c r="N3453" s="23" t="str">
        <f t="shared" si="306"/>
        <v/>
      </c>
    </row>
    <row r="3454" spans="8:14" x14ac:dyDescent="0.25">
      <c r="H3454" s="18" t="str">
        <f t="shared" si="302"/>
        <v/>
      </c>
      <c r="I3454" s="26" t="str">
        <f t="shared" si="303"/>
        <v/>
      </c>
      <c r="J3454" s="18" t="str">
        <f t="shared" si="304"/>
        <v/>
      </c>
      <c r="K3454" s="18" t="str">
        <f t="shared" si="305"/>
        <v/>
      </c>
      <c r="N3454" s="23" t="str">
        <f t="shared" si="306"/>
        <v/>
      </c>
    </row>
    <row r="3455" spans="8:14" x14ac:dyDescent="0.25">
      <c r="H3455" s="18" t="str">
        <f t="shared" si="302"/>
        <v/>
      </c>
      <c r="I3455" s="26" t="str">
        <f t="shared" si="303"/>
        <v/>
      </c>
      <c r="J3455" s="18" t="str">
        <f t="shared" si="304"/>
        <v/>
      </c>
      <c r="K3455" s="18" t="str">
        <f t="shared" si="305"/>
        <v/>
      </c>
      <c r="N3455" s="23" t="str">
        <f t="shared" si="306"/>
        <v/>
      </c>
    </row>
    <row r="3456" spans="8:14" x14ac:dyDescent="0.25">
      <c r="H3456" s="18" t="str">
        <f t="shared" si="302"/>
        <v/>
      </c>
      <c r="I3456" s="26" t="str">
        <f t="shared" si="303"/>
        <v/>
      </c>
      <c r="J3456" s="18" t="str">
        <f t="shared" si="304"/>
        <v/>
      </c>
      <c r="K3456" s="18" t="str">
        <f t="shared" si="305"/>
        <v/>
      </c>
      <c r="N3456" s="23" t="str">
        <f t="shared" si="306"/>
        <v/>
      </c>
    </row>
    <row r="3457" spans="8:14" x14ac:dyDescent="0.25">
      <c r="H3457" s="18" t="str">
        <f t="shared" si="302"/>
        <v/>
      </c>
      <c r="I3457" s="26" t="str">
        <f t="shared" si="303"/>
        <v/>
      </c>
      <c r="J3457" s="18" t="str">
        <f t="shared" si="304"/>
        <v/>
      </c>
      <c r="K3457" s="18" t="str">
        <f t="shared" si="305"/>
        <v/>
      </c>
      <c r="N3457" s="23" t="str">
        <f t="shared" si="306"/>
        <v/>
      </c>
    </row>
    <row r="3458" spans="8:14" x14ac:dyDescent="0.25">
      <c r="H3458" s="18" t="str">
        <f t="shared" si="302"/>
        <v/>
      </c>
      <c r="I3458" s="26" t="str">
        <f t="shared" si="303"/>
        <v/>
      </c>
      <c r="J3458" s="18" t="str">
        <f t="shared" si="304"/>
        <v/>
      </c>
      <c r="K3458" s="18" t="str">
        <f t="shared" si="305"/>
        <v/>
      </c>
      <c r="N3458" s="23" t="str">
        <f t="shared" si="306"/>
        <v/>
      </c>
    </row>
    <row r="3459" spans="8:14" x14ac:dyDescent="0.25">
      <c r="H3459" s="18" t="str">
        <f t="shared" si="302"/>
        <v/>
      </c>
      <c r="I3459" s="26" t="str">
        <f t="shared" si="303"/>
        <v/>
      </c>
      <c r="J3459" s="18" t="str">
        <f t="shared" si="304"/>
        <v/>
      </c>
      <c r="K3459" s="18" t="str">
        <f t="shared" si="305"/>
        <v/>
      </c>
      <c r="N3459" s="23" t="str">
        <f t="shared" si="306"/>
        <v/>
      </c>
    </row>
    <row r="3460" spans="8:14" x14ac:dyDescent="0.25">
      <c r="H3460" s="18" t="str">
        <f t="shared" ref="H3460:H3523" si="307">IF(OR($E3460="",$G3460=""),"",$E3460*$G3460)</f>
        <v/>
      </c>
      <c r="I3460" s="26" t="str">
        <f t="shared" ref="I3460:I3523" si="308">IF($F3460="","",IFERROR(INDEX(CurRate,MATCH($F3460,CurCode,0)),""))</f>
        <v/>
      </c>
      <c r="J3460" s="18" t="str">
        <f t="shared" ref="J3460:J3523" si="309">IF(OR($G3460="",$I3460="",$I3460=0),"",$G3460/$I3460)</f>
        <v/>
      </c>
      <c r="K3460" s="18" t="str">
        <f t="shared" ref="K3460:K3523" si="310">IF(OR($E3460="",$J3460=""),"",$E3460*$J3460)</f>
        <v/>
      </c>
      <c r="N3460" s="23" t="str">
        <f t="shared" ref="N3460:N3523" si="311">IF($A3460="","",$A3460*100000+ROW())</f>
        <v/>
      </c>
    </row>
    <row r="3461" spans="8:14" x14ac:dyDescent="0.25">
      <c r="H3461" s="18" t="str">
        <f t="shared" si="307"/>
        <v/>
      </c>
      <c r="I3461" s="26" t="str">
        <f t="shared" si="308"/>
        <v/>
      </c>
      <c r="J3461" s="18" t="str">
        <f t="shared" si="309"/>
        <v/>
      </c>
      <c r="K3461" s="18" t="str">
        <f t="shared" si="310"/>
        <v/>
      </c>
      <c r="N3461" s="23" t="str">
        <f t="shared" si="311"/>
        <v/>
      </c>
    </row>
    <row r="3462" spans="8:14" x14ac:dyDescent="0.25">
      <c r="H3462" s="18" t="str">
        <f t="shared" si="307"/>
        <v/>
      </c>
      <c r="I3462" s="26" t="str">
        <f t="shared" si="308"/>
        <v/>
      </c>
      <c r="J3462" s="18" t="str">
        <f t="shared" si="309"/>
        <v/>
      </c>
      <c r="K3462" s="18" t="str">
        <f t="shared" si="310"/>
        <v/>
      </c>
      <c r="N3462" s="23" t="str">
        <f t="shared" si="311"/>
        <v/>
      </c>
    </row>
    <row r="3463" spans="8:14" x14ac:dyDescent="0.25">
      <c r="H3463" s="18" t="str">
        <f t="shared" si="307"/>
        <v/>
      </c>
      <c r="I3463" s="26" t="str">
        <f t="shared" si="308"/>
        <v/>
      </c>
      <c r="J3463" s="18" t="str">
        <f t="shared" si="309"/>
        <v/>
      </c>
      <c r="K3463" s="18" t="str">
        <f t="shared" si="310"/>
        <v/>
      </c>
      <c r="N3463" s="23" t="str">
        <f t="shared" si="311"/>
        <v/>
      </c>
    </row>
    <row r="3464" spans="8:14" x14ac:dyDescent="0.25">
      <c r="H3464" s="18" t="str">
        <f t="shared" si="307"/>
        <v/>
      </c>
      <c r="I3464" s="26" t="str">
        <f t="shared" si="308"/>
        <v/>
      </c>
      <c r="J3464" s="18" t="str">
        <f t="shared" si="309"/>
        <v/>
      </c>
      <c r="K3464" s="18" t="str">
        <f t="shared" si="310"/>
        <v/>
      </c>
      <c r="N3464" s="23" t="str">
        <f t="shared" si="311"/>
        <v/>
      </c>
    </row>
    <row r="3465" spans="8:14" x14ac:dyDescent="0.25">
      <c r="H3465" s="18" t="str">
        <f t="shared" si="307"/>
        <v/>
      </c>
      <c r="I3465" s="26" t="str">
        <f t="shared" si="308"/>
        <v/>
      </c>
      <c r="J3465" s="18" t="str">
        <f t="shared" si="309"/>
        <v/>
      </c>
      <c r="K3465" s="18" t="str">
        <f t="shared" si="310"/>
        <v/>
      </c>
      <c r="N3465" s="23" t="str">
        <f t="shared" si="311"/>
        <v/>
      </c>
    </row>
    <row r="3466" spans="8:14" x14ac:dyDescent="0.25">
      <c r="H3466" s="18" t="str">
        <f t="shared" si="307"/>
        <v/>
      </c>
      <c r="I3466" s="26" t="str">
        <f t="shared" si="308"/>
        <v/>
      </c>
      <c r="J3466" s="18" t="str">
        <f t="shared" si="309"/>
        <v/>
      </c>
      <c r="K3466" s="18" t="str">
        <f t="shared" si="310"/>
        <v/>
      </c>
      <c r="N3466" s="23" t="str">
        <f t="shared" si="311"/>
        <v/>
      </c>
    </row>
    <row r="3467" spans="8:14" x14ac:dyDescent="0.25">
      <c r="H3467" s="18" t="str">
        <f t="shared" si="307"/>
        <v/>
      </c>
      <c r="I3467" s="26" t="str">
        <f t="shared" si="308"/>
        <v/>
      </c>
      <c r="J3467" s="18" t="str">
        <f t="shared" si="309"/>
        <v/>
      </c>
      <c r="K3467" s="18" t="str">
        <f t="shared" si="310"/>
        <v/>
      </c>
      <c r="N3467" s="23" t="str">
        <f t="shared" si="311"/>
        <v/>
      </c>
    </row>
    <row r="3468" spans="8:14" x14ac:dyDescent="0.25">
      <c r="H3468" s="18" t="str">
        <f t="shared" si="307"/>
        <v/>
      </c>
      <c r="I3468" s="26" t="str">
        <f t="shared" si="308"/>
        <v/>
      </c>
      <c r="J3468" s="18" t="str">
        <f t="shared" si="309"/>
        <v/>
      </c>
      <c r="K3468" s="18" t="str">
        <f t="shared" si="310"/>
        <v/>
      </c>
      <c r="N3468" s="23" t="str">
        <f t="shared" si="311"/>
        <v/>
      </c>
    </row>
    <row r="3469" spans="8:14" x14ac:dyDescent="0.25">
      <c r="H3469" s="18" t="str">
        <f t="shared" si="307"/>
        <v/>
      </c>
      <c r="I3469" s="26" t="str">
        <f t="shared" si="308"/>
        <v/>
      </c>
      <c r="J3469" s="18" t="str">
        <f t="shared" si="309"/>
        <v/>
      </c>
      <c r="K3469" s="18" t="str">
        <f t="shared" si="310"/>
        <v/>
      </c>
      <c r="N3469" s="23" t="str">
        <f t="shared" si="311"/>
        <v/>
      </c>
    </row>
    <row r="3470" spans="8:14" x14ac:dyDescent="0.25">
      <c r="H3470" s="18" t="str">
        <f t="shared" si="307"/>
        <v/>
      </c>
      <c r="I3470" s="26" t="str">
        <f t="shared" si="308"/>
        <v/>
      </c>
      <c r="J3470" s="18" t="str">
        <f t="shared" si="309"/>
        <v/>
      </c>
      <c r="K3470" s="18" t="str">
        <f t="shared" si="310"/>
        <v/>
      </c>
      <c r="N3470" s="23" t="str">
        <f t="shared" si="311"/>
        <v/>
      </c>
    </row>
    <row r="3471" spans="8:14" x14ac:dyDescent="0.25">
      <c r="H3471" s="18" t="str">
        <f t="shared" si="307"/>
        <v/>
      </c>
      <c r="I3471" s="26" t="str">
        <f t="shared" si="308"/>
        <v/>
      </c>
      <c r="J3471" s="18" t="str">
        <f t="shared" si="309"/>
        <v/>
      </c>
      <c r="K3471" s="18" t="str">
        <f t="shared" si="310"/>
        <v/>
      </c>
      <c r="N3471" s="23" t="str">
        <f t="shared" si="311"/>
        <v/>
      </c>
    </row>
    <row r="3472" spans="8:14" x14ac:dyDescent="0.25">
      <c r="H3472" s="18" t="str">
        <f t="shared" si="307"/>
        <v/>
      </c>
      <c r="I3472" s="26" t="str">
        <f t="shared" si="308"/>
        <v/>
      </c>
      <c r="J3472" s="18" t="str">
        <f t="shared" si="309"/>
        <v/>
      </c>
      <c r="K3472" s="18" t="str">
        <f t="shared" si="310"/>
        <v/>
      </c>
      <c r="N3472" s="23" t="str">
        <f t="shared" si="311"/>
        <v/>
      </c>
    </row>
    <row r="3473" spans="8:14" x14ac:dyDescent="0.25">
      <c r="H3473" s="18" t="str">
        <f t="shared" si="307"/>
        <v/>
      </c>
      <c r="I3473" s="26" t="str">
        <f t="shared" si="308"/>
        <v/>
      </c>
      <c r="J3473" s="18" t="str">
        <f t="shared" si="309"/>
        <v/>
      </c>
      <c r="K3473" s="18" t="str">
        <f t="shared" si="310"/>
        <v/>
      </c>
      <c r="N3473" s="23" t="str">
        <f t="shared" si="311"/>
        <v/>
      </c>
    </row>
    <row r="3474" spans="8:14" x14ac:dyDescent="0.25">
      <c r="H3474" s="18" t="str">
        <f t="shared" si="307"/>
        <v/>
      </c>
      <c r="I3474" s="26" t="str">
        <f t="shared" si="308"/>
        <v/>
      </c>
      <c r="J3474" s="18" t="str">
        <f t="shared" si="309"/>
        <v/>
      </c>
      <c r="K3474" s="18" t="str">
        <f t="shared" si="310"/>
        <v/>
      </c>
      <c r="N3474" s="23" t="str">
        <f t="shared" si="311"/>
        <v/>
      </c>
    </row>
    <row r="3475" spans="8:14" x14ac:dyDescent="0.25">
      <c r="H3475" s="18" t="str">
        <f t="shared" si="307"/>
        <v/>
      </c>
      <c r="I3475" s="26" t="str">
        <f t="shared" si="308"/>
        <v/>
      </c>
      <c r="J3475" s="18" t="str">
        <f t="shared" si="309"/>
        <v/>
      </c>
      <c r="K3475" s="18" t="str">
        <f t="shared" si="310"/>
        <v/>
      </c>
      <c r="N3475" s="23" t="str">
        <f t="shared" si="311"/>
        <v/>
      </c>
    </row>
    <row r="3476" spans="8:14" x14ac:dyDescent="0.25">
      <c r="H3476" s="18" t="str">
        <f t="shared" si="307"/>
        <v/>
      </c>
      <c r="I3476" s="26" t="str">
        <f t="shared" si="308"/>
        <v/>
      </c>
      <c r="J3476" s="18" t="str">
        <f t="shared" si="309"/>
        <v/>
      </c>
      <c r="K3476" s="18" t="str">
        <f t="shared" si="310"/>
        <v/>
      </c>
      <c r="N3476" s="23" t="str">
        <f t="shared" si="311"/>
        <v/>
      </c>
    </row>
    <row r="3477" spans="8:14" x14ac:dyDescent="0.25">
      <c r="H3477" s="18" t="str">
        <f t="shared" si="307"/>
        <v/>
      </c>
      <c r="I3477" s="26" t="str">
        <f t="shared" si="308"/>
        <v/>
      </c>
      <c r="J3477" s="18" t="str">
        <f t="shared" si="309"/>
        <v/>
      </c>
      <c r="K3477" s="18" t="str">
        <f t="shared" si="310"/>
        <v/>
      </c>
      <c r="N3477" s="23" t="str">
        <f t="shared" si="311"/>
        <v/>
      </c>
    </row>
    <row r="3478" spans="8:14" x14ac:dyDescent="0.25">
      <c r="H3478" s="18" t="str">
        <f t="shared" si="307"/>
        <v/>
      </c>
      <c r="I3478" s="26" t="str">
        <f t="shared" si="308"/>
        <v/>
      </c>
      <c r="J3478" s="18" t="str">
        <f t="shared" si="309"/>
        <v/>
      </c>
      <c r="K3478" s="18" t="str">
        <f t="shared" si="310"/>
        <v/>
      </c>
      <c r="N3478" s="23" t="str">
        <f t="shared" si="311"/>
        <v/>
      </c>
    </row>
    <row r="3479" spans="8:14" x14ac:dyDescent="0.25">
      <c r="H3479" s="18" t="str">
        <f t="shared" si="307"/>
        <v/>
      </c>
      <c r="I3479" s="26" t="str">
        <f t="shared" si="308"/>
        <v/>
      </c>
      <c r="J3479" s="18" t="str">
        <f t="shared" si="309"/>
        <v/>
      </c>
      <c r="K3479" s="18" t="str">
        <f t="shared" si="310"/>
        <v/>
      </c>
      <c r="N3479" s="23" t="str">
        <f t="shared" si="311"/>
        <v/>
      </c>
    </row>
    <row r="3480" spans="8:14" x14ac:dyDescent="0.25">
      <c r="H3480" s="18" t="str">
        <f t="shared" si="307"/>
        <v/>
      </c>
      <c r="I3480" s="26" t="str">
        <f t="shared" si="308"/>
        <v/>
      </c>
      <c r="J3480" s="18" t="str">
        <f t="shared" si="309"/>
        <v/>
      </c>
      <c r="K3480" s="18" t="str">
        <f t="shared" si="310"/>
        <v/>
      </c>
      <c r="N3480" s="23" t="str">
        <f t="shared" si="311"/>
        <v/>
      </c>
    </row>
    <row r="3481" spans="8:14" x14ac:dyDescent="0.25">
      <c r="H3481" s="18" t="str">
        <f t="shared" si="307"/>
        <v/>
      </c>
      <c r="I3481" s="26" t="str">
        <f t="shared" si="308"/>
        <v/>
      </c>
      <c r="J3481" s="18" t="str">
        <f t="shared" si="309"/>
        <v/>
      </c>
      <c r="K3481" s="18" t="str">
        <f t="shared" si="310"/>
        <v/>
      </c>
      <c r="N3481" s="23" t="str">
        <f t="shared" si="311"/>
        <v/>
      </c>
    </row>
    <row r="3482" spans="8:14" x14ac:dyDescent="0.25">
      <c r="H3482" s="18" t="str">
        <f t="shared" si="307"/>
        <v/>
      </c>
      <c r="I3482" s="26" t="str">
        <f t="shared" si="308"/>
        <v/>
      </c>
      <c r="J3482" s="18" t="str">
        <f t="shared" si="309"/>
        <v/>
      </c>
      <c r="K3482" s="18" t="str">
        <f t="shared" si="310"/>
        <v/>
      </c>
      <c r="N3482" s="23" t="str">
        <f t="shared" si="311"/>
        <v/>
      </c>
    </row>
    <row r="3483" spans="8:14" x14ac:dyDescent="0.25">
      <c r="H3483" s="18" t="str">
        <f t="shared" si="307"/>
        <v/>
      </c>
      <c r="I3483" s="26" t="str">
        <f t="shared" si="308"/>
        <v/>
      </c>
      <c r="J3483" s="18" t="str">
        <f t="shared" si="309"/>
        <v/>
      </c>
      <c r="K3483" s="18" t="str">
        <f t="shared" si="310"/>
        <v/>
      </c>
      <c r="N3483" s="23" t="str">
        <f t="shared" si="311"/>
        <v/>
      </c>
    </row>
    <row r="3484" spans="8:14" x14ac:dyDescent="0.25">
      <c r="H3484" s="18" t="str">
        <f t="shared" si="307"/>
        <v/>
      </c>
      <c r="I3484" s="26" t="str">
        <f t="shared" si="308"/>
        <v/>
      </c>
      <c r="J3484" s="18" t="str">
        <f t="shared" si="309"/>
        <v/>
      </c>
      <c r="K3484" s="18" t="str">
        <f t="shared" si="310"/>
        <v/>
      </c>
      <c r="N3484" s="23" t="str">
        <f t="shared" si="311"/>
        <v/>
      </c>
    </row>
    <row r="3485" spans="8:14" x14ac:dyDescent="0.25">
      <c r="H3485" s="18" t="str">
        <f t="shared" si="307"/>
        <v/>
      </c>
      <c r="I3485" s="26" t="str">
        <f t="shared" si="308"/>
        <v/>
      </c>
      <c r="J3485" s="18" t="str">
        <f t="shared" si="309"/>
        <v/>
      </c>
      <c r="K3485" s="18" t="str">
        <f t="shared" si="310"/>
        <v/>
      </c>
      <c r="N3485" s="23" t="str">
        <f t="shared" si="311"/>
        <v/>
      </c>
    </row>
    <row r="3486" spans="8:14" x14ac:dyDescent="0.25">
      <c r="H3486" s="18" t="str">
        <f t="shared" si="307"/>
        <v/>
      </c>
      <c r="I3486" s="26" t="str">
        <f t="shared" si="308"/>
        <v/>
      </c>
      <c r="J3486" s="18" t="str">
        <f t="shared" si="309"/>
        <v/>
      </c>
      <c r="K3486" s="18" t="str">
        <f t="shared" si="310"/>
        <v/>
      </c>
      <c r="N3486" s="23" t="str">
        <f t="shared" si="311"/>
        <v/>
      </c>
    </row>
    <row r="3487" spans="8:14" x14ac:dyDescent="0.25">
      <c r="H3487" s="18" t="str">
        <f t="shared" si="307"/>
        <v/>
      </c>
      <c r="I3487" s="26" t="str">
        <f t="shared" si="308"/>
        <v/>
      </c>
      <c r="J3487" s="18" t="str">
        <f t="shared" si="309"/>
        <v/>
      </c>
      <c r="K3487" s="18" t="str">
        <f t="shared" si="310"/>
        <v/>
      </c>
      <c r="N3487" s="23" t="str">
        <f t="shared" si="311"/>
        <v/>
      </c>
    </row>
    <row r="3488" spans="8:14" x14ac:dyDescent="0.25">
      <c r="H3488" s="18" t="str">
        <f t="shared" si="307"/>
        <v/>
      </c>
      <c r="I3488" s="26" t="str">
        <f t="shared" si="308"/>
        <v/>
      </c>
      <c r="J3488" s="18" t="str">
        <f t="shared" si="309"/>
        <v/>
      </c>
      <c r="K3488" s="18" t="str">
        <f t="shared" si="310"/>
        <v/>
      </c>
      <c r="N3488" s="23" t="str">
        <f t="shared" si="311"/>
        <v/>
      </c>
    </row>
    <row r="3489" spans="8:14" x14ac:dyDescent="0.25">
      <c r="H3489" s="18" t="str">
        <f t="shared" si="307"/>
        <v/>
      </c>
      <c r="I3489" s="26" t="str">
        <f t="shared" si="308"/>
        <v/>
      </c>
      <c r="J3489" s="18" t="str">
        <f t="shared" si="309"/>
        <v/>
      </c>
      <c r="K3489" s="18" t="str">
        <f t="shared" si="310"/>
        <v/>
      </c>
      <c r="N3489" s="23" t="str">
        <f t="shared" si="311"/>
        <v/>
      </c>
    </row>
    <row r="3490" spans="8:14" x14ac:dyDescent="0.25">
      <c r="H3490" s="18" t="str">
        <f t="shared" si="307"/>
        <v/>
      </c>
      <c r="I3490" s="26" t="str">
        <f t="shared" si="308"/>
        <v/>
      </c>
      <c r="J3490" s="18" t="str">
        <f t="shared" si="309"/>
        <v/>
      </c>
      <c r="K3490" s="18" t="str">
        <f t="shared" si="310"/>
        <v/>
      </c>
      <c r="N3490" s="23" t="str">
        <f t="shared" si="311"/>
        <v/>
      </c>
    </row>
    <row r="3491" spans="8:14" x14ac:dyDescent="0.25">
      <c r="H3491" s="18" t="str">
        <f t="shared" si="307"/>
        <v/>
      </c>
      <c r="I3491" s="26" t="str">
        <f t="shared" si="308"/>
        <v/>
      </c>
      <c r="J3491" s="18" t="str">
        <f t="shared" si="309"/>
        <v/>
      </c>
      <c r="K3491" s="18" t="str">
        <f t="shared" si="310"/>
        <v/>
      </c>
      <c r="N3491" s="23" t="str">
        <f t="shared" si="311"/>
        <v/>
      </c>
    </row>
    <row r="3492" spans="8:14" x14ac:dyDescent="0.25">
      <c r="H3492" s="18" t="str">
        <f t="shared" si="307"/>
        <v/>
      </c>
      <c r="I3492" s="26" t="str">
        <f t="shared" si="308"/>
        <v/>
      </c>
      <c r="J3492" s="18" t="str">
        <f t="shared" si="309"/>
        <v/>
      </c>
      <c r="K3492" s="18" t="str">
        <f t="shared" si="310"/>
        <v/>
      </c>
      <c r="N3492" s="23" t="str">
        <f t="shared" si="311"/>
        <v/>
      </c>
    </row>
    <row r="3493" spans="8:14" x14ac:dyDescent="0.25">
      <c r="H3493" s="18" t="str">
        <f t="shared" si="307"/>
        <v/>
      </c>
      <c r="I3493" s="26" t="str">
        <f t="shared" si="308"/>
        <v/>
      </c>
      <c r="J3493" s="18" t="str">
        <f t="shared" si="309"/>
        <v/>
      </c>
      <c r="K3493" s="18" t="str">
        <f t="shared" si="310"/>
        <v/>
      </c>
      <c r="N3493" s="23" t="str">
        <f t="shared" si="311"/>
        <v/>
      </c>
    </row>
    <row r="3494" spans="8:14" x14ac:dyDescent="0.25">
      <c r="H3494" s="18" t="str">
        <f t="shared" si="307"/>
        <v/>
      </c>
      <c r="I3494" s="26" t="str">
        <f t="shared" si="308"/>
        <v/>
      </c>
      <c r="J3494" s="18" t="str">
        <f t="shared" si="309"/>
        <v/>
      </c>
      <c r="K3494" s="18" t="str">
        <f t="shared" si="310"/>
        <v/>
      </c>
      <c r="N3494" s="23" t="str">
        <f t="shared" si="311"/>
        <v/>
      </c>
    </row>
    <row r="3495" spans="8:14" x14ac:dyDescent="0.25">
      <c r="H3495" s="18" t="str">
        <f t="shared" si="307"/>
        <v/>
      </c>
      <c r="I3495" s="26" t="str">
        <f t="shared" si="308"/>
        <v/>
      </c>
      <c r="J3495" s="18" t="str">
        <f t="shared" si="309"/>
        <v/>
      </c>
      <c r="K3495" s="18" t="str">
        <f t="shared" si="310"/>
        <v/>
      </c>
      <c r="N3495" s="23" t="str">
        <f t="shared" si="311"/>
        <v/>
      </c>
    </row>
    <row r="3496" spans="8:14" x14ac:dyDescent="0.25">
      <c r="H3496" s="18" t="str">
        <f t="shared" si="307"/>
        <v/>
      </c>
      <c r="I3496" s="26" t="str">
        <f t="shared" si="308"/>
        <v/>
      </c>
      <c r="J3496" s="18" t="str">
        <f t="shared" si="309"/>
        <v/>
      </c>
      <c r="K3496" s="18" t="str">
        <f t="shared" si="310"/>
        <v/>
      </c>
      <c r="N3496" s="23" t="str">
        <f t="shared" si="311"/>
        <v/>
      </c>
    </row>
    <row r="3497" spans="8:14" x14ac:dyDescent="0.25">
      <c r="H3497" s="18" t="str">
        <f t="shared" si="307"/>
        <v/>
      </c>
      <c r="I3497" s="26" t="str">
        <f t="shared" si="308"/>
        <v/>
      </c>
      <c r="J3497" s="18" t="str">
        <f t="shared" si="309"/>
        <v/>
      </c>
      <c r="K3497" s="18" t="str">
        <f t="shared" si="310"/>
        <v/>
      </c>
      <c r="N3497" s="23" t="str">
        <f t="shared" si="311"/>
        <v/>
      </c>
    </row>
    <row r="3498" spans="8:14" x14ac:dyDescent="0.25">
      <c r="H3498" s="18" t="str">
        <f t="shared" si="307"/>
        <v/>
      </c>
      <c r="I3498" s="26" t="str">
        <f t="shared" si="308"/>
        <v/>
      </c>
      <c r="J3498" s="18" t="str">
        <f t="shared" si="309"/>
        <v/>
      </c>
      <c r="K3498" s="18" t="str">
        <f t="shared" si="310"/>
        <v/>
      </c>
      <c r="N3498" s="23" t="str">
        <f t="shared" si="311"/>
        <v/>
      </c>
    </row>
    <row r="3499" spans="8:14" x14ac:dyDescent="0.25">
      <c r="H3499" s="18" t="str">
        <f t="shared" si="307"/>
        <v/>
      </c>
      <c r="I3499" s="26" t="str">
        <f t="shared" si="308"/>
        <v/>
      </c>
      <c r="J3499" s="18" t="str">
        <f t="shared" si="309"/>
        <v/>
      </c>
      <c r="K3499" s="18" t="str">
        <f t="shared" si="310"/>
        <v/>
      </c>
      <c r="N3499" s="23" t="str">
        <f t="shared" si="311"/>
        <v/>
      </c>
    </row>
    <row r="3500" spans="8:14" x14ac:dyDescent="0.25">
      <c r="H3500" s="18" t="str">
        <f t="shared" si="307"/>
        <v/>
      </c>
      <c r="I3500" s="26" t="str">
        <f t="shared" si="308"/>
        <v/>
      </c>
      <c r="J3500" s="18" t="str">
        <f t="shared" si="309"/>
        <v/>
      </c>
      <c r="K3500" s="18" t="str">
        <f t="shared" si="310"/>
        <v/>
      </c>
      <c r="N3500" s="23" t="str">
        <f t="shared" si="311"/>
        <v/>
      </c>
    </row>
    <row r="3501" spans="8:14" x14ac:dyDescent="0.25">
      <c r="H3501" s="18" t="str">
        <f t="shared" si="307"/>
        <v/>
      </c>
      <c r="I3501" s="26" t="str">
        <f t="shared" si="308"/>
        <v/>
      </c>
      <c r="J3501" s="18" t="str">
        <f t="shared" si="309"/>
        <v/>
      </c>
      <c r="K3501" s="18" t="str">
        <f t="shared" si="310"/>
        <v/>
      </c>
      <c r="N3501" s="23" t="str">
        <f t="shared" si="311"/>
        <v/>
      </c>
    </row>
    <row r="3502" spans="8:14" x14ac:dyDescent="0.25">
      <c r="H3502" s="18" t="str">
        <f t="shared" si="307"/>
        <v/>
      </c>
      <c r="I3502" s="26" t="str">
        <f t="shared" si="308"/>
        <v/>
      </c>
      <c r="J3502" s="18" t="str">
        <f t="shared" si="309"/>
        <v/>
      </c>
      <c r="K3502" s="18" t="str">
        <f t="shared" si="310"/>
        <v/>
      </c>
      <c r="N3502" s="23" t="str">
        <f t="shared" si="311"/>
        <v/>
      </c>
    </row>
    <row r="3503" spans="8:14" x14ac:dyDescent="0.25">
      <c r="H3503" s="18" t="str">
        <f t="shared" si="307"/>
        <v/>
      </c>
      <c r="I3503" s="26" t="str">
        <f t="shared" si="308"/>
        <v/>
      </c>
      <c r="J3503" s="18" t="str">
        <f t="shared" si="309"/>
        <v/>
      </c>
      <c r="K3503" s="18" t="str">
        <f t="shared" si="310"/>
        <v/>
      </c>
      <c r="N3503" s="23" t="str">
        <f t="shared" si="311"/>
        <v/>
      </c>
    </row>
    <row r="3504" spans="8:14" x14ac:dyDescent="0.25">
      <c r="H3504" s="18" t="str">
        <f t="shared" si="307"/>
        <v/>
      </c>
      <c r="I3504" s="26" t="str">
        <f t="shared" si="308"/>
        <v/>
      </c>
      <c r="J3504" s="18" t="str">
        <f t="shared" si="309"/>
        <v/>
      </c>
      <c r="K3504" s="18" t="str">
        <f t="shared" si="310"/>
        <v/>
      </c>
      <c r="N3504" s="23" t="str">
        <f t="shared" si="311"/>
        <v/>
      </c>
    </row>
    <row r="3505" spans="8:14" x14ac:dyDescent="0.25">
      <c r="H3505" s="18" t="str">
        <f t="shared" si="307"/>
        <v/>
      </c>
      <c r="I3505" s="26" t="str">
        <f t="shared" si="308"/>
        <v/>
      </c>
      <c r="J3505" s="18" t="str">
        <f t="shared" si="309"/>
        <v/>
      </c>
      <c r="K3505" s="18" t="str">
        <f t="shared" si="310"/>
        <v/>
      </c>
      <c r="N3505" s="23" t="str">
        <f t="shared" si="311"/>
        <v/>
      </c>
    </row>
    <row r="3506" spans="8:14" x14ac:dyDescent="0.25">
      <c r="H3506" s="18" t="str">
        <f t="shared" si="307"/>
        <v/>
      </c>
      <c r="I3506" s="26" t="str">
        <f t="shared" si="308"/>
        <v/>
      </c>
      <c r="J3506" s="18" t="str">
        <f t="shared" si="309"/>
        <v/>
      </c>
      <c r="K3506" s="18" t="str">
        <f t="shared" si="310"/>
        <v/>
      </c>
      <c r="N3506" s="23" t="str">
        <f t="shared" si="311"/>
        <v/>
      </c>
    </row>
    <row r="3507" spans="8:14" x14ac:dyDescent="0.25">
      <c r="H3507" s="18" t="str">
        <f t="shared" si="307"/>
        <v/>
      </c>
      <c r="I3507" s="26" t="str">
        <f t="shared" si="308"/>
        <v/>
      </c>
      <c r="J3507" s="18" t="str">
        <f t="shared" si="309"/>
        <v/>
      </c>
      <c r="K3507" s="18" t="str">
        <f t="shared" si="310"/>
        <v/>
      </c>
      <c r="N3507" s="23" t="str">
        <f t="shared" si="311"/>
        <v/>
      </c>
    </row>
    <row r="3508" spans="8:14" x14ac:dyDescent="0.25">
      <c r="H3508" s="18" t="str">
        <f t="shared" si="307"/>
        <v/>
      </c>
      <c r="I3508" s="26" t="str">
        <f t="shared" si="308"/>
        <v/>
      </c>
      <c r="J3508" s="18" t="str">
        <f t="shared" si="309"/>
        <v/>
      </c>
      <c r="K3508" s="18" t="str">
        <f t="shared" si="310"/>
        <v/>
      </c>
      <c r="N3508" s="23" t="str">
        <f t="shared" si="311"/>
        <v/>
      </c>
    </row>
    <row r="3509" spans="8:14" x14ac:dyDescent="0.25">
      <c r="H3509" s="18" t="str">
        <f t="shared" si="307"/>
        <v/>
      </c>
      <c r="I3509" s="26" t="str">
        <f t="shared" si="308"/>
        <v/>
      </c>
      <c r="J3509" s="18" t="str">
        <f t="shared" si="309"/>
        <v/>
      </c>
      <c r="K3509" s="18" t="str">
        <f t="shared" si="310"/>
        <v/>
      </c>
      <c r="N3509" s="23" t="str">
        <f t="shared" si="311"/>
        <v/>
      </c>
    </row>
    <row r="3510" spans="8:14" x14ac:dyDescent="0.25">
      <c r="H3510" s="18" t="str">
        <f t="shared" si="307"/>
        <v/>
      </c>
      <c r="I3510" s="26" t="str">
        <f t="shared" si="308"/>
        <v/>
      </c>
      <c r="J3510" s="18" t="str">
        <f t="shared" si="309"/>
        <v/>
      </c>
      <c r="K3510" s="18" t="str">
        <f t="shared" si="310"/>
        <v/>
      </c>
      <c r="N3510" s="23" t="str">
        <f t="shared" si="311"/>
        <v/>
      </c>
    </row>
    <row r="3511" spans="8:14" x14ac:dyDescent="0.25">
      <c r="H3511" s="18" t="str">
        <f t="shared" si="307"/>
        <v/>
      </c>
      <c r="I3511" s="26" t="str">
        <f t="shared" si="308"/>
        <v/>
      </c>
      <c r="J3511" s="18" t="str">
        <f t="shared" si="309"/>
        <v/>
      </c>
      <c r="K3511" s="18" t="str">
        <f t="shared" si="310"/>
        <v/>
      </c>
      <c r="N3511" s="23" t="str">
        <f t="shared" si="311"/>
        <v/>
      </c>
    </row>
    <row r="3512" spans="8:14" x14ac:dyDescent="0.25">
      <c r="H3512" s="18" t="str">
        <f t="shared" si="307"/>
        <v/>
      </c>
      <c r="I3512" s="26" t="str">
        <f t="shared" si="308"/>
        <v/>
      </c>
      <c r="J3512" s="18" t="str">
        <f t="shared" si="309"/>
        <v/>
      </c>
      <c r="K3512" s="18" t="str">
        <f t="shared" si="310"/>
        <v/>
      </c>
      <c r="N3512" s="23" t="str">
        <f t="shared" si="311"/>
        <v/>
      </c>
    </row>
    <row r="3513" spans="8:14" x14ac:dyDescent="0.25">
      <c r="H3513" s="18" t="str">
        <f t="shared" si="307"/>
        <v/>
      </c>
      <c r="I3513" s="26" t="str">
        <f t="shared" si="308"/>
        <v/>
      </c>
      <c r="J3513" s="18" t="str">
        <f t="shared" si="309"/>
        <v/>
      </c>
      <c r="K3513" s="18" t="str">
        <f t="shared" si="310"/>
        <v/>
      </c>
      <c r="N3513" s="23" t="str">
        <f t="shared" si="311"/>
        <v/>
      </c>
    </row>
    <row r="3514" spans="8:14" x14ac:dyDescent="0.25">
      <c r="H3514" s="18" t="str">
        <f t="shared" si="307"/>
        <v/>
      </c>
      <c r="I3514" s="26" t="str">
        <f t="shared" si="308"/>
        <v/>
      </c>
      <c r="J3514" s="18" t="str">
        <f t="shared" si="309"/>
        <v/>
      </c>
      <c r="K3514" s="18" t="str">
        <f t="shared" si="310"/>
        <v/>
      </c>
      <c r="N3514" s="23" t="str">
        <f t="shared" si="311"/>
        <v/>
      </c>
    </row>
    <row r="3515" spans="8:14" x14ac:dyDescent="0.25">
      <c r="H3515" s="18" t="str">
        <f t="shared" si="307"/>
        <v/>
      </c>
      <c r="I3515" s="26" t="str">
        <f t="shared" si="308"/>
        <v/>
      </c>
      <c r="J3515" s="18" t="str">
        <f t="shared" si="309"/>
        <v/>
      </c>
      <c r="K3515" s="18" t="str">
        <f t="shared" si="310"/>
        <v/>
      </c>
      <c r="N3515" s="23" t="str">
        <f t="shared" si="311"/>
        <v/>
      </c>
    </row>
    <row r="3516" spans="8:14" x14ac:dyDescent="0.25">
      <c r="H3516" s="18" t="str">
        <f t="shared" si="307"/>
        <v/>
      </c>
      <c r="I3516" s="26" t="str">
        <f t="shared" si="308"/>
        <v/>
      </c>
      <c r="J3516" s="18" t="str">
        <f t="shared" si="309"/>
        <v/>
      </c>
      <c r="K3516" s="18" t="str">
        <f t="shared" si="310"/>
        <v/>
      </c>
      <c r="N3516" s="23" t="str">
        <f t="shared" si="311"/>
        <v/>
      </c>
    </row>
    <row r="3517" spans="8:14" x14ac:dyDescent="0.25">
      <c r="H3517" s="18" t="str">
        <f t="shared" si="307"/>
        <v/>
      </c>
      <c r="I3517" s="26" t="str">
        <f t="shared" si="308"/>
        <v/>
      </c>
      <c r="J3517" s="18" t="str">
        <f t="shared" si="309"/>
        <v/>
      </c>
      <c r="K3517" s="18" t="str">
        <f t="shared" si="310"/>
        <v/>
      </c>
      <c r="N3517" s="23" t="str">
        <f t="shared" si="311"/>
        <v/>
      </c>
    </row>
    <row r="3518" spans="8:14" x14ac:dyDescent="0.25">
      <c r="H3518" s="18" t="str">
        <f t="shared" si="307"/>
        <v/>
      </c>
      <c r="I3518" s="26" t="str">
        <f t="shared" si="308"/>
        <v/>
      </c>
      <c r="J3518" s="18" t="str">
        <f t="shared" si="309"/>
        <v/>
      </c>
      <c r="K3518" s="18" t="str">
        <f t="shared" si="310"/>
        <v/>
      </c>
      <c r="N3518" s="23" t="str">
        <f t="shared" si="311"/>
        <v/>
      </c>
    </row>
    <row r="3519" spans="8:14" x14ac:dyDescent="0.25">
      <c r="H3519" s="18" t="str">
        <f t="shared" si="307"/>
        <v/>
      </c>
      <c r="I3519" s="26" t="str">
        <f t="shared" si="308"/>
        <v/>
      </c>
      <c r="J3519" s="18" t="str">
        <f t="shared" si="309"/>
        <v/>
      </c>
      <c r="K3519" s="18" t="str">
        <f t="shared" si="310"/>
        <v/>
      </c>
      <c r="N3519" s="23" t="str">
        <f t="shared" si="311"/>
        <v/>
      </c>
    </row>
    <row r="3520" spans="8:14" x14ac:dyDescent="0.25">
      <c r="H3520" s="18" t="str">
        <f t="shared" si="307"/>
        <v/>
      </c>
      <c r="I3520" s="26" t="str">
        <f t="shared" si="308"/>
        <v/>
      </c>
      <c r="J3520" s="18" t="str">
        <f t="shared" si="309"/>
        <v/>
      </c>
      <c r="K3520" s="18" t="str">
        <f t="shared" si="310"/>
        <v/>
      </c>
      <c r="N3520" s="23" t="str">
        <f t="shared" si="311"/>
        <v/>
      </c>
    </row>
    <row r="3521" spans="8:14" x14ac:dyDescent="0.25">
      <c r="H3521" s="18" t="str">
        <f t="shared" si="307"/>
        <v/>
      </c>
      <c r="I3521" s="26" t="str">
        <f t="shared" si="308"/>
        <v/>
      </c>
      <c r="J3521" s="18" t="str">
        <f t="shared" si="309"/>
        <v/>
      </c>
      <c r="K3521" s="18" t="str">
        <f t="shared" si="310"/>
        <v/>
      </c>
      <c r="N3521" s="23" t="str">
        <f t="shared" si="311"/>
        <v/>
      </c>
    </row>
    <row r="3522" spans="8:14" x14ac:dyDescent="0.25">
      <c r="H3522" s="18" t="str">
        <f t="shared" si="307"/>
        <v/>
      </c>
      <c r="I3522" s="26" t="str">
        <f t="shared" si="308"/>
        <v/>
      </c>
      <c r="J3522" s="18" t="str">
        <f t="shared" si="309"/>
        <v/>
      </c>
      <c r="K3522" s="18" t="str">
        <f t="shared" si="310"/>
        <v/>
      </c>
      <c r="N3522" s="23" t="str">
        <f t="shared" si="311"/>
        <v/>
      </c>
    </row>
    <row r="3523" spans="8:14" x14ac:dyDescent="0.25">
      <c r="H3523" s="18" t="str">
        <f t="shared" si="307"/>
        <v/>
      </c>
      <c r="I3523" s="26" t="str">
        <f t="shared" si="308"/>
        <v/>
      </c>
      <c r="J3523" s="18" t="str">
        <f t="shared" si="309"/>
        <v/>
      </c>
      <c r="K3523" s="18" t="str">
        <f t="shared" si="310"/>
        <v/>
      </c>
      <c r="N3523" s="23" t="str">
        <f t="shared" si="311"/>
        <v/>
      </c>
    </row>
    <row r="3524" spans="8:14" x14ac:dyDescent="0.25">
      <c r="H3524" s="18" t="str">
        <f t="shared" ref="H3524:H3587" si="312">IF(OR($E3524="",$G3524=""),"",$E3524*$G3524)</f>
        <v/>
      </c>
      <c r="I3524" s="26" t="str">
        <f t="shared" ref="I3524:I3587" si="313">IF($F3524="","",IFERROR(INDEX(CurRate,MATCH($F3524,CurCode,0)),""))</f>
        <v/>
      </c>
      <c r="J3524" s="18" t="str">
        <f t="shared" ref="J3524:J3587" si="314">IF(OR($G3524="",$I3524="",$I3524=0),"",$G3524/$I3524)</f>
        <v/>
      </c>
      <c r="K3524" s="18" t="str">
        <f t="shared" ref="K3524:K3587" si="315">IF(OR($E3524="",$J3524=""),"",$E3524*$J3524)</f>
        <v/>
      </c>
      <c r="N3524" s="23" t="str">
        <f t="shared" ref="N3524:N3587" si="316">IF($A3524="","",$A3524*100000+ROW())</f>
        <v/>
      </c>
    </row>
    <row r="3525" spans="8:14" x14ac:dyDescent="0.25">
      <c r="H3525" s="18" t="str">
        <f t="shared" si="312"/>
        <v/>
      </c>
      <c r="I3525" s="26" t="str">
        <f t="shared" si="313"/>
        <v/>
      </c>
      <c r="J3525" s="18" t="str">
        <f t="shared" si="314"/>
        <v/>
      </c>
      <c r="K3525" s="18" t="str">
        <f t="shared" si="315"/>
        <v/>
      </c>
      <c r="N3525" s="23" t="str">
        <f t="shared" si="316"/>
        <v/>
      </c>
    </row>
    <row r="3526" spans="8:14" x14ac:dyDescent="0.25">
      <c r="H3526" s="18" t="str">
        <f t="shared" si="312"/>
        <v/>
      </c>
      <c r="I3526" s="26" t="str">
        <f t="shared" si="313"/>
        <v/>
      </c>
      <c r="J3526" s="18" t="str">
        <f t="shared" si="314"/>
        <v/>
      </c>
      <c r="K3526" s="18" t="str">
        <f t="shared" si="315"/>
        <v/>
      </c>
      <c r="N3526" s="23" t="str">
        <f t="shared" si="316"/>
        <v/>
      </c>
    </row>
    <row r="3527" spans="8:14" x14ac:dyDescent="0.25">
      <c r="H3527" s="18" t="str">
        <f t="shared" si="312"/>
        <v/>
      </c>
      <c r="I3527" s="26" t="str">
        <f t="shared" si="313"/>
        <v/>
      </c>
      <c r="J3527" s="18" t="str">
        <f t="shared" si="314"/>
        <v/>
      </c>
      <c r="K3527" s="18" t="str">
        <f t="shared" si="315"/>
        <v/>
      </c>
      <c r="N3527" s="23" t="str">
        <f t="shared" si="316"/>
        <v/>
      </c>
    </row>
    <row r="3528" spans="8:14" x14ac:dyDescent="0.25">
      <c r="H3528" s="18" t="str">
        <f t="shared" si="312"/>
        <v/>
      </c>
      <c r="I3528" s="26" t="str">
        <f t="shared" si="313"/>
        <v/>
      </c>
      <c r="J3528" s="18" t="str">
        <f t="shared" si="314"/>
        <v/>
      </c>
      <c r="K3528" s="18" t="str">
        <f t="shared" si="315"/>
        <v/>
      </c>
      <c r="N3528" s="23" t="str">
        <f t="shared" si="316"/>
        <v/>
      </c>
    </row>
    <row r="3529" spans="8:14" x14ac:dyDescent="0.25">
      <c r="H3529" s="18" t="str">
        <f t="shared" si="312"/>
        <v/>
      </c>
      <c r="I3529" s="26" t="str">
        <f t="shared" si="313"/>
        <v/>
      </c>
      <c r="J3529" s="18" t="str">
        <f t="shared" si="314"/>
        <v/>
      </c>
      <c r="K3529" s="18" t="str">
        <f t="shared" si="315"/>
        <v/>
      </c>
      <c r="N3529" s="23" t="str">
        <f t="shared" si="316"/>
        <v/>
      </c>
    </row>
    <row r="3530" spans="8:14" x14ac:dyDescent="0.25">
      <c r="H3530" s="18" t="str">
        <f t="shared" si="312"/>
        <v/>
      </c>
      <c r="I3530" s="26" t="str">
        <f t="shared" si="313"/>
        <v/>
      </c>
      <c r="J3530" s="18" t="str">
        <f t="shared" si="314"/>
        <v/>
      </c>
      <c r="K3530" s="18" t="str">
        <f t="shared" si="315"/>
        <v/>
      </c>
      <c r="N3530" s="23" t="str">
        <f t="shared" si="316"/>
        <v/>
      </c>
    </row>
    <row r="3531" spans="8:14" x14ac:dyDescent="0.25">
      <c r="H3531" s="18" t="str">
        <f t="shared" si="312"/>
        <v/>
      </c>
      <c r="I3531" s="26" t="str">
        <f t="shared" si="313"/>
        <v/>
      </c>
      <c r="J3531" s="18" t="str">
        <f t="shared" si="314"/>
        <v/>
      </c>
      <c r="K3531" s="18" t="str">
        <f t="shared" si="315"/>
        <v/>
      </c>
      <c r="N3531" s="23" t="str">
        <f t="shared" si="316"/>
        <v/>
      </c>
    </row>
    <row r="3532" spans="8:14" x14ac:dyDescent="0.25">
      <c r="H3532" s="18" t="str">
        <f t="shared" si="312"/>
        <v/>
      </c>
      <c r="I3532" s="26" t="str">
        <f t="shared" si="313"/>
        <v/>
      </c>
      <c r="J3532" s="18" t="str">
        <f t="shared" si="314"/>
        <v/>
      </c>
      <c r="K3532" s="18" t="str">
        <f t="shared" si="315"/>
        <v/>
      </c>
      <c r="N3532" s="23" t="str">
        <f t="shared" si="316"/>
        <v/>
      </c>
    </row>
    <row r="3533" spans="8:14" x14ac:dyDescent="0.25">
      <c r="H3533" s="18" t="str">
        <f t="shared" si="312"/>
        <v/>
      </c>
      <c r="I3533" s="26" t="str">
        <f t="shared" si="313"/>
        <v/>
      </c>
      <c r="J3533" s="18" t="str">
        <f t="shared" si="314"/>
        <v/>
      </c>
      <c r="K3533" s="18" t="str">
        <f t="shared" si="315"/>
        <v/>
      </c>
      <c r="N3533" s="23" t="str">
        <f t="shared" si="316"/>
        <v/>
      </c>
    </row>
    <row r="3534" spans="8:14" x14ac:dyDescent="0.25">
      <c r="H3534" s="18" t="str">
        <f t="shared" si="312"/>
        <v/>
      </c>
      <c r="I3534" s="26" t="str">
        <f t="shared" si="313"/>
        <v/>
      </c>
      <c r="J3534" s="18" t="str">
        <f t="shared" si="314"/>
        <v/>
      </c>
      <c r="K3534" s="18" t="str">
        <f t="shared" si="315"/>
        <v/>
      </c>
      <c r="N3534" s="23" t="str">
        <f t="shared" si="316"/>
        <v/>
      </c>
    </row>
    <row r="3535" spans="8:14" x14ac:dyDescent="0.25">
      <c r="H3535" s="18" t="str">
        <f t="shared" si="312"/>
        <v/>
      </c>
      <c r="I3535" s="26" t="str">
        <f t="shared" si="313"/>
        <v/>
      </c>
      <c r="J3535" s="18" t="str">
        <f t="shared" si="314"/>
        <v/>
      </c>
      <c r="K3535" s="18" t="str">
        <f t="shared" si="315"/>
        <v/>
      </c>
      <c r="N3535" s="23" t="str">
        <f t="shared" si="316"/>
        <v/>
      </c>
    </row>
    <row r="3536" spans="8:14" x14ac:dyDescent="0.25">
      <c r="H3536" s="18" t="str">
        <f t="shared" si="312"/>
        <v/>
      </c>
      <c r="I3536" s="26" t="str">
        <f t="shared" si="313"/>
        <v/>
      </c>
      <c r="J3536" s="18" t="str">
        <f t="shared" si="314"/>
        <v/>
      </c>
      <c r="K3536" s="18" t="str">
        <f t="shared" si="315"/>
        <v/>
      </c>
      <c r="N3536" s="23" t="str">
        <f t="shared" si="316"/>
        <v/>
      </c>
    </row>
    <row r="3537" spans="8:14" x14ac:dyDescent="0.25">
      <c r="H3537" s="18" t="str">
        <f t="shared" si="312"/>
        <v/>
      </c>
      <c r="I3537" s="26" t="str">
        <f t="shared" si="313"/>
        <v/>
      </c>
      <c r="J3537" s="18" t="str">
        <f t="shared" si="314"/>
        <v/>
      </c>
      <c r="K3537" s="18" t="str">
        <f t="shared" si="315"/>
        <v/>
      </c>
      <c r="N3537" s="23" t="str">
        <f t="shared" si="316"/>
        <v/>
      </c>
    </row>
    <row r="3538" spans="8:14" x14ac:dyDescent="0.25">
      <c r="H3538" s="18" t="str">
        <f t="shared" si="312"/>
        <v/>
      </c>
      <c r="I3538" s="26" t="str">
        <f t="shared" si="313"/>
        <v/>
      </c>
      <c r="J3538" s="18" t="str">
        <f t="shared" si="314"/>
        <v/>
      </c>
      <c r="K3538" s="18" t="str">
        <f t="shared" si="315"/>
        <v/>
      </c>
      <c r="N3538" s="23" t="str">
        <f t="shared" si="316"/>
        <v/>
      </c>
    </row>
    <row r="3539" spans="8:14" x14ac:dyDescent="0.25">
      <c r="H3539" s="18" t="str">
        <f t="shared" si="312"/>
        <v/>
      </c>
      <c r="I3539" s="26" t="str">
        <f t="shared" si="313"/>
        <v/>
      </c>
      <c r="J3539" s="18" t="str">
        <f t="shared" si="314"/>
        <v/>
      </c>
      <c r="K3539" s="18" t="str">
        <f t="shared" si="315"/>
        <v/>
      </c>
      <c r="N3539" s="23" t="str">
        <f t="shared" si="316"/>
        <v/>
      </c>
    </row>
    <row r="3540" spans="8:14" x14ac:dyDescent="0.25">
      <c r="H3540" s="18" t="str">
        <f t="shared" si="312"/>
        <v/>
      </c>
      <c r="I3540" s="26" t="str">
        <f t="shared" si="313"/>
        <v/>
      </c>
      <c r="J3540" s="18" t="str">
        <f t="shared" si="314"/>
        <v/>
      </c>
      <c r="K3540" s="18" t="str">
        <f t="shared" si="315"/>
        <v/>
      </c>
      <c r="N3540" s="23" t="str">
        <f t="shared" si="316"/>
        <v/>
      </c>
    </row>
    <row r="3541" spans="8:14" x14ac:dyDescent="0.25">
      <c r="H3541" s="18" t="str">
        <f t="shared" si="312"/>
        <v/>
      </c>
      <c r="I3541" s="26" t="str">
        <f t="shared" si="313"/>
        <v/>
      </c>
      <c r="J3541" s="18" t="str">
        <f t="shared" si="314"/>
        <v/>
      </c>
      <c r="K3541" s="18" t="str">
        <f t="shared" si="315"/>
        <v/>
      </c>
      <c r="N3541" s="23" t="str">
        <f t="shared" si="316"/>
        <v/>
      </c>
    </row>
    <row r="3542" spans="8:14" x14ac:dyDescent="0.25">
      <c r="H3542" s="18" t="str">
        <f t="shared" si="312"/>
        <v/>
      </c>
      <c r="I3542" s="26" t="str">
        <f t="shared" si="313"/>
        <v/>
      </c>
      <c r="J3542" s="18" t="str">
        <f t="shared" si="314"/>
        <v/>
      </c>
      <c r="K3542" s="18" t="str">
        <f t="shared" si="315"/>
        <v/>
      </c>
      <c r="N3542" s="23" t="str">
        <f t="shared" si="316"/>
        <v/>
      </c>
    </row>
    <row r="3543" spans="8:14" x14ac:dyDescent="0.25">
      <c r="H3543" s="18" t="str">
        <f t="shared" si="312"/>
        <v/>
      </c>
      <c r="I3543" s="26" t="str">
        <f t="shared" si="313"/>
        <v/>
      </c>
      <c r="J3543" s="18" t="str">
        <f t="shared" si="314"/>
        <v/>
      </c>
      <c r="K3543" s="18" t="str">
        <f t="shared" si="315"/>
        <v/>
      </c>
      <c r="N3543" s="23" t="str">
        <f t="shared" si="316"/>
        <v/>
      </c>
    </row>
    <row r="3544" spans="8:14" x14ac:dyDescent="0.25">
      <c r="H3544" s="18" t="str">
        <f t="shared" si="312"/>
        <v/>
      </c>
      <c r="I3544" s="26" t="str">
        <f t="shared" si="313"/>
        <v/>
      </c>
      <c r="J3544" s="18" t="str">
        <f t="shared" si="314"/>
        <v/>
      </c>
      <c r="K3544" s="18" t="str">
        <f t="shared" si="315"/>
        <v/>
      </c>
      <c r="N3544" s="23" t="str">
        <f t="shared" si="316"/>
        <v/>
      </c>
    </row>
    <row r="3545" spans="8:14" x14ac:dyDescent="0.25">
      <c r="H3545" s="18" t="str">
        <f t="shared" si="312"/>
        <v/>
      </c>
      <c r="I3545" s="26" t="str">
        <f t="shared" si="313"/>
        <v/>
      </c>
      <c r="J3545" s="18" t="str">
        <f t="shared" si="314"/>
        <v/>
      </c>
      <c r="K3545" s="18" t="str">
        <f t="shared" si="315"/>
        <v/>
      </c>
      <c r="N3545" s="23" t="str">
        <f t="shared" si="316"/>
        <v/>
      </c>
    </row>
    <row r="3546" spans="8:14" x14ac:dyDescent="0.25">
      <c r="H3546" s="18" t="str">
        <f t="shared" si="312"/>
        <v/>
      </c>
      <c r="I3546" s="26" t="str">
        <f t="shared" si="313"/>
        <v/>
      </c>
      <c r="J3546" s="18" t="str">
        <f t="shared" si="314"/>
        <v/>
      </c>
      <c r="K3546" s="18" t="str">
        <f t="shared" si="315"/>
        <v/>
      </c>
      <c r="N3546" s="23" t="str">
        <f t="shared" si="316"/>
        <v/>
      </c>
    </row>
    <row r="3547" spans="8:14" x14ac:dyDescent="0.25">
      <c r="H3547" s="18" t="str">
        <f t="shared" si="312"/>
        <v/>
      </c>
      <c r="I3547" s="26" t="str">
        <f t="shared" si="313"/>
        <v/>
      </c>
      <c r="J3547" s="18" t="str">
        <f t="shared" si="314"/>
        <v/>
      </c>
      <c r="K3547" s="18" t="str">
        <f t="shared" si="315"/>
        <v/>
      </c>
      <c r="N3547" s="23" t="str">
        <f t="shared" si="316"/>
        <v/>
      </c>
    </row>
    <row r="3548" spans="8:14" x14ac:dyDescent="0.25">
      <c r="H3548" s="18" t="str">
        <f t="shared" si="312"/>
        <v/>
      </c>
      <c r="I3548" s="26" t="str">
        <f t="shared" si="313"/>
        <v/>
      </c>
      <c r="J3548" s="18" t="str">
        <f t="shared" si="314"/>
        <v/>
      </c>
      <c r="K3548" s="18" t="str">
        <f t="shared" si="315"/>
        <v/>
      </c>
      <c r="N3548" s="23" t="str">
        <f t="shared" si="316"/>
        <v/>
      </c>
    </row>
    <row r="3549" spans="8:14" x14ac:dyDescent="0.25">
      <c r="H3549" s="18" t="str">
        <f t="shared" si="312"/>
        <v/>
      </c>
      <c r="I3549" s="26" t="str">
        <f t="shared" si="313"/>
        <v/>
      </c>
      <c r="J3549" s="18" t="str">
        <f t="shared" si="314"/>
        <v/>
      </c>
      <c r="K3549" s="18" t="str">
        <f t="shared" si="315"/>
        <v/>
      </c>
      <c r="N3549" s="23" t="str">
        <f t="shared" si="316"/>
        <v/>
      </c>
    </row>
    <row r="3550" spans="8:14" x14ac:dyDescent="0.25">
      <c r="H3550" s="18" t="str">
        <f t="shared" si="312"/>
        <v/>
      </c>
      <c r="I3550" s="26" t="str">
        <f t="shared" si="313"/>
        <v/>
      </c>
      <c r="J3550" s="18" t="str">
        <f t="shared" si="314"/>
        <v/>
      </c>
      <c r="K3550" s="18" t="str">
        <f t="shared" si="315"/>
        <v/>
      </c>
      <c r="N3550" s="23" t="str">
        <f t="shared" si="316"/>
        <v/>
      </c>
    </row>
    <row r="3551" spans="8:14" x14ac:dyDescent="0.25">
      <c r="H3551" s="18" t="str">
        <f t="shared" si="312"/>
        <v/>
      </c>
      <c r="I3551" s="26" t="str">
        <f t="shared" si="313"/>
        <v/>
      </c>
      <c r="J3551" s="18" t="str">
        <f t="shared" si="314"/>
        <v/>
      </c>
      <c r="K3551" s="18" t="str">
        <f t="shared" si="315"/>
        <v/>
      </c>
      <c r="N3551" s="23" t="str">
        <f t="shared" si="316"/>
        <v/>
      </c>
    </row>
    <row r="3552" spans="8:14" x14ac:dyDescent="0.25">
      <c r="H3552" s="18" t="str">
        <f t="shared" si="312"/>
        <v/>
      </c>
      <c r="I3552" s="26" t="str">
        <f t="shared" si="313"/>
        <v/>
      </c>
      <c r="J3552" s="18" t="str">
        <f t="shared" si="314"/>
        <v/>
      </c>
      <c r="K3552" s="18" t="str">
        <f t="shared" si="315"/>
        <v/>
      </c>
      <c r="N3552" s="23" t="str">
        <f t="shared" si="316"/>
        <v/>
      </c>
    </row>
    <row r="3553" spans="8:14" x14ac:dyDescent="0.25">
      <c r="H3553" s="18" t="str">
        <f t="shared" si="312"/>
        <v/>
      </c>
      <c r="I3553" s="26" t="str">
        <f t="shared" si="313"/>
        <v/>
      </c>
      <c r="J3553" s="18" t="str">
        <f t="shared" si="314"/>
        <v/>
      </c>
      <c r="K3553" s="18" t="str">
        <f t="shared" si="315"/>
        <v/>
      </c>
      <c r="N3553" s="23" t="str">
        <f t="shared" si="316"/>
        <v/>
      </c>
    </row>
    <row r="3554" spans="8:14" x14ac:dyDescent="0.25">
      <c r="H3554" s="18" t="str">
        <f t="shared" si="312"/>
        <v/>
      </c>
      <c r="I3554" s="26" t="str">
        <f t="shared" si="313"/>
        <v/>
      </c>
      <c r="J3554" s="18" t="str">
        <f t="shared" si="314"/>
        <v/>
      </c>
      <c r="K3554" s="18" t="str">
        <f t="shared" si="315"/>
        <v/>
      </c>
      <c r="N3554" s="23" t="str">
        <f t="shared" si="316"/>
        <v/>
      </c>
    </row>
    <row r="3555" spans="8:14" x14ac:dyDescent="0.25">
      <c r="H3555" s="18" t="str">
        <f t="shared" si="312"/>
        <v/>
      </c>
      <c r="I3555" s="26" t="str">
        <f t="shared" si="313"/>
        <v/>
      </c>
      <c r="J3555" s="18" t="str">
        <f t="shared" si="314"/>
        <v/>
      </c>
      <c r="K3555" s="18" t="str">
        <f t="shared" si="315"/>
        <v/>
      </c>
      <c r="N3555" s="23" t="str">
        <f t="shared" si="316"/>
        <v/>
      </c>
    </row>
    <row r="3556" spans="8:14" x14ac:dyDescent="0.25">
      <c r="H3556" s="18" t="str">
        <f t="shared" si="312"/>
        <v/>
      </c>
      <c r="I3556" s="26" t="str">
        <f t="shared" si="313"/>
        <v/>
      </c>
      <c r="J3556" s="18" t="str">
        <f t="shared" si="314"/>
        <v/>
      </c>
      <c r="K3556" s="18" t="str">
        <f t="shared" si="315"/>
        <v/>
      </c>
      <c r="N3556" s="23" t="str">
        <f t="shared" si="316"/>
        <v/>
      </c>
    </row>
    <row r="3557" spans="8:14" x14ac:dyDescent="0.25">
      <c r="H3557" s="18" t="str">
        <f t="shared" si="312"/>
        <v/>
      </c>
      <c r="I3557" s="26" t="str">
        <f t="shared" si="313"/>
        <v/>
      </c>
      <c r="J3557" s="18" t="str">
        <f t="shared" si="314"/>
        <v/>
      </c>
      <c r="K3557" s="18" t="str">
        <f t="shared" si="315"/>
        <v/>
      </c>
      <c r="N3557" s="23" t="str">
        <f t="shared" si="316"/>
        <v/>
      </c>
    </row>
    <row r="3558" spans="8:14" x14ac:dyDescent="0.25">
      <c r="H3558" s="18" t="str">
        <f t="shared" si="312"/>
        <v/>
      </c>
      <c r="I3558" s="26" t="str">
        <f t="shared" si="313"/>
        <v/>
      </c>
      <c r="J3558" s="18" t="str">
        <f t="shared" si="314"/>
        <v/>
      </c>
      <c r="K3558" s="18" t="str">
        <f t="shared" si="315"/>
        <v/>
      </c>
      <c r="N3558" s="23" t="str">
        <f t="shared" si="316"/>
        <v/>
      </c>
    </row>
    <row r="3559" spans="8:14" x14ac:dyDescent="0.25">
      <c r="H3559" s="18" t="str">
        <f t="shared" si="312"/>
        <v/>
      </c>
      <c r="I3559" s="26" t="str">
        <f t="shared" si="313"/>
        <v/>
      </c>
      <c r="J3559" s="18" t="str">
        <f t="shared" si="314"/>
        <v/>
      </c>
      <c r="K3559" s="18" t="str">
        <f t="shared" si="315"/>
        <v/>
      </c>
      <c r="N3559" s="23" t="str">
        <f t="shared" si="316"/>
        <v/>
      </c>
    </row>
    <row r="3560" spans="8:14" x14ac:dyDescent="0.25">
      <c r="H3560" s="18" t="str">
        <f t="shared" si="312"/>
        <v/>
      </c>
      <c r="I3560" s="26" t="str">
        <f t="shared" si="313"/>
        <v/>
      </c>
      <c r="J3560" s="18" t="str">
        <f t="shared" si="314"/>
        <v/>
      </c>
      <c r="K3560" s="18" t="str">
        <f t="shared" si="315"/>
        <v/>
      </c>
      <c r="N3560" s="23" t="str">
        <f t="shared" si="316"/>
        <v/>
      </c>
    </row>
    <row r="3561" spans="8:14" x14ac:dyDescent="0.25">
      <c r="H3561" s="18" t="str">
        <f t="shared" si="312"/>
        <v/>
      </c>
      <c r="I3561" s="26" t="str">
        <f t="shared" si="313"/>
        <v/>
      </c>
      <c r="J3561" s="18" t="str">
        <f t="shared" si="314"/>
        <v/>
      </c>
      <c r="K3561" s="18" t="str">
        <f t="shared" si="315"/>
        <v/>
      </c>
      <c r="N3561" s="23" t="str">
        <f t="shared" si="316"/>
        <v/>
      </c>
    </row>
    <row r="3562" spans="8:14" x14ac:dyDescent="0.25">
      <c r="H3562" s="18" t="str">
        <f t="shared" si="312"/>
        <v/>
      </c>
      <c r="I3562" s="26" t="str">
        <f t="shared" si="313"/>
        <v/>
      </c>
      <c r="J3562" s="18" t="str">
        <f t="shared" si="314"/>
        <v/>
      </c>
      <c r="K3562" s="18" t="str">
        <f t="shared" si="315"/>
        <v/>
      </c>
      <c r="N3562" s="23" t="str">
        <f t="shared" si="316"/>
        <v/>
      </c>
    </row>
    <row r="3563" spans="8:14" x14ac:dyDescent="0.25">
      <c r="H3563" s="18" t="str">
        <f t="shared" si="312"/>
        <v/>
      </c>
      <c r="I3563" s="26" t="str">
        <f t="shared" si="313"/>
        <v/>
      </c>
      <c r="J3563" s="18" t="str">
        <f t="shared" si="314"/>
        <v/>
      </c>
      <c r="K3563" s="18" t="str">
        <f t="shared" si="315"/>
        <v/>
      </c>
      <c r="N3563" s="23" t="str">
        <f t="shared" si="316"/>
        <v/>
      </c>
    </row>
    <row r="3564" spans="8:14" x14ac:dyDescent="0.25">
      <c r="H3564" s="18" t="str">
        <f t="shared" si="312"/>
        <v/>
      </c>
      <c r="I3564" s="26" t="str">
        <f t="shared" si="313"/>
        <v/>
      </c>
      <c r="J3564" s="18" t="str">
        <f t="shared" si="314"/>
        <v/>
      </c>
      <c r="K3564" s="18" t="str">
        <f t="shared" si="315"/>
        <v/>
      </c>
      <c r="N3564" s="23" t="str">
        <f t="shared" si="316"/>
        <v/>
      </c>
    </row>
    <row r="3565" spans="8:14" x14ac:dyDescent="0.25">
      <c r="H3565" s="18" t="str">
        <f t="shared" si="312"/>
        <v/>
      </c>
      <c r="I3565" s="26" t="str">
        <f t="shared" si="313"/>
        <v/>
      </c>
      <c r="J3565" s="18" t="str">
        <f t="shared" si="314"/>
        <v/>
      </c>
      <c r="K3565" s="18" t="str">
        <f t="shared" si="315"/>
        <v/>
      </c>
      <c r="N3565" s="23" t="str">
        <f t="shared" si="316"/>
        <v/>
      </c>
    </row>
    <row r="3566" spans="8:14" x14ac:dyDescent="0.25">
      <c r="H3566" s="18" t="str">
        <f t="shared" si="312"/>
        <v/>
      </c>
      <c r="I3566" s="26" t="str">
        <f t="shared" si="313"/>
        <v/>
      </c>
      <c r="J3566" s="18" t="str">
        <f t="shared" si="314"/>
        <v/>
      </c>
      <c r="K3566" s="18" t="str">
        <f t="shared" si="315"/>
        <v/>
      </c>
      <c r="N3566" s="23" t="str">
        <f t="shared" si="316"/>
        <v/>
      </c>
    </row>
    <row r="3567" spans="8:14" x14ac:dyDescent="0.25">
      <c r="H3567" s="18" t="str">
        <f t="shared" si="312"/>
        <v/>
      </c>
      <c r="I3567" s="26" t="str">
        <f t="shared" si="313"/>
        <v/>
      </c>
      <c r="J3567" s="18" t="str">
        <f t="shared" si="314"/>
        <v/>
      </c>
      <c r="K3567" s="18" t="str">
        <f t="shared" si="315"/>
        <v/>
      </c>
      <c r="N3567" s="23" t="str">
        <f t="shared" si="316"/>
        <v/>
      </c>
    </row>
    <row r="3568" spans="8:14" x14ac:dyDescent="0.25">
      <c r="H3568" s="18" t="str">
        <f t="shared" si="312"/>
        <v/>
      </c>
      <c r="I3568" s="26" t="str">
        <f t="shared" si="313"/>
        <v/>
      </c>
      <c r="J3568" s="18" t="str">
        <f t="shared" si="314"/>
        <v/>
      </c>
      <c r="K3568" s="18" t="str">
        <f t="shared" si="315"/>
        <v/>
      </c>
      <c r="N3568" s="23" t="str">
        <f t="shared" si="316"/>
        <v/>
      </c>
    </row>
    <row r="3569" spans="8:14" x14ac:dyDescent="0.25">
      <c r="H3569" s="18" t="str">
        <f t="shared" si="312"/>
        <v/>
      </c>
      <c r="I3569" s="26" t="str">
        <f t="shared" si="313"/>
        <v/>
      </c>
      <c r="J3569" s="18" t="str">
        <f t="shared" si="314"/>
        <v/>
      </c>
      <c r="K3569" s="18" t="str">
        <f t="shared" si="315"/>
        <v/>
      </c>
      <c r="N3569" s="23" t="str">
        <f t="shared" si="316"/>
        <v/>
      </c>
    </row>
    <row r="3570" spans="8:14" x14ac:dyDescent="0.25">
      <c r="H3570" s="18" t="str">
        <f t="shared" si="312"/>
        <v/>
      </c>
      <c r="I3570" s="26" t="str">
        <f t="shared" si="313"/>
        <v/>
      </c>
      <c r="J3570" s="18" t="str">
        <f t="shared" si="314"/>
        <v/>
      </c>
      <c r="K3570" s="18" t="str">
        <f t="shared" si="315"/>
        <v/>
      </c>
      <c r="N3570" s="23" t="str">
        <f t="shared" si="316"/>
        <v/>
      </c>
    </row>
    <row r="3571" spans="8:14" x14ac:dyDescent="0.25">
      <c r="H3571" s="18" t="str">
        <f t="shared" si="312"/>
        <v/>
      </c>
      <c r="I3571" s="26" t="str">
        <f t="shared" si="313"/>
        <v/>
      </c>
      <c r="J3571" s="18" t="str">
        <f t="shared" si="314"/>
        <v/>
      </c>
      <c r="K3571" s="18" t="str">
        <f t="shared" si="315"/>
        <v/>
      </c>
      <c r="N3571" s="23" t="str">
        <f t="shared" si="316"/>
        <v/>
      </c>
    </row>
    <row r="3572" spans="8:14" x14ac:dyDescent="0.25">
      <c r="H3572" s="18" t="str">
        <f t="shared" si="312"/>
        <v/>
      </c>
      <c r="I3572" s="26" t="str">
        <f t="shared" si="313"/>
        <v/>
      </c>
      <c r="J3572" s="18" t="str">
        <f t="shared" si="314"/>
        <v/>
      </c>
      <c r="K3572" s="18" t="str">
        <f t="shared" si="315"/>
        <v/>
      </c>
      <c r="N3572" s="23" t="str">
        <f t="shared" si="316"/>
        <v/>
      </c>
    </row>
    <row r="3573" spans="8:14" x14ac:dyDescent="0.25">
      <c r="H3573" s="18" t="str">
        <f t="shared" si="312"/>
        <v/>
      </c>
      <c r="I3573" s="26" t="str">
        <f t="shared" si="313"/>
        <v/>
      </c>
      <c r="J3573" s="18" t="str">
        <f t="shared" si="314"/>
        <v/>
      </c>
      <c r="K3573" s="18" t="str">
        <f t="shared" si="315"/>
        <v/>
      </c>
      <c r="N3573" s="23" t="str">
        <f t="shared" si="316"/>
        <v/>
      </c>
    </row>
    <row r="3574" spans="8:14" x14ac:dyDescent="0.25">
      <c r="H3574" s="18" t="str">
        <f t="shared" si="312"/>
        <v/>
      </c>
      <c r="I3574" s="26" t="str">
        <f t="shared" si="313"/>
        <v/>
      </c>
      <c r="J3574" s="18" t="str">
        <f t="shared" si="314"/>
        <v/>
      </c>
      <c r="K3574" s="18" t="str">
        <f t="shared" si="315"/>
        <v/>
      </c>
      <c r="N3574" s="23" t="str">
        <f t="shared" si="316"/>
        <v/>
      </c>
    </row>
    <row r="3575" spans="8:14" x14ac:dyDescent="0.25">
      <c r="H3575" s="18" t="str">
        <f t="shared" si="312"/>
        <v/>
      </c>
      <c r="I3575" s="26" t="str">
        <f t="shared" si="313"/>
        <v/>
      </c>
      <c r="J3575" s="18" t="str">
        <f t="shared" si="314"/>
        <v/>
      </c>
      <c r="K3575" s="18" t="str">
        <f t="shared" si="315"/>
        <v/>
      </c>
      <c r="N3575" s="23" t="str">
        <f t="shared" si="316"/>
        <v/>
      </c>
    </row>
    <row r="3576" spans="8:14" x14ac:dyDescent="0.25">
      <c r="H3576" s="18" t="str">
        <f t="shared" si="312"/>
        <v/>
      </c>
      <c r="I3576" s="26" t="str">
        <f t="shared" si="313"/>
        <v/>
      </c>
      <c r="J3576" s="18" t="str">
        <f t="shared" si="314"/>
        <v/>
      </c>
      <c r="K3576" s="18" t="str">
        <f t="shared" si="315"/>
        <v/>
      </c>
      <c r="N3576" s="23" t="str">
        <f t="shared" si="316"/>
        <v/>
      </c>
    </row>
    <row r="3577" spans="8:14" x14ac:dyDescent="0.25">
      <c r="H3577" s="18" t="str">
        <f t="shared" si="312"/>
        <v/>
      </c>
      <c r="I3577" s="26" t="str">
        <f t="shared" si="313"/>
        <v/>
      </c>
      <c r="J3577" s="18" t="str">
        <f t="shared" si="314"/>
        <v/>
      </c>
      <c r="K3577" s="18" t="str">
        <f t="shared" si="315"/>
        <v/>
      </c>
      <c r="N3577" s="23" t="str">
        <f t="shared" si="316"/>
        <v/>
      </c>
    </row>
    <row r="3578" spans="8:14" x14ac:dyDescent="0.25">
      <c r="H3578" s="18" t="str">
        <f t="shared" si="312"/>
        <v/>
      </c>
      <c r="I3578" s="26" t="str">
        <f t="shared" si="313"/>
        <v/>
      </c>
      <c r="J3578" s="18" t="str">
        <f t="shared" si="314"/>
        <v/>
      </c>
      <c r="K3578" s="18" t="str">
        <f t="shared" si="315"/>
        <v/>
      </c>
      <c r="N3578" s="23" t="str">
        <f t="shared" si="316"/>
        <v/>
      </c>
    </row>
    <row r="3579" spans="8:14" x14ac:dyDescent="0.25">
      <c r="H3579" s="18" t="str">
        <f t="shared" si="312"/>
        <v/>
      </c>
      <c r="I3579" s="26" t="str">
        <f t="shared" si="313"/>
        <v/>
      </c>
      <c r="J3579" s="18" t="str">
        <f t="shared" si="314"/>
        <v/>
      </c>
      <c r="K3579" s="18" t="str">
        <f t="shared" si="315"/>
        <v/>
      </c>
      <c r="N3579" s="23" t="str">
        <f t="shared" si="316"/>
        <v/>
      </c>
    </row>
    <row r="3580" spans="8:14" x14ac:dyDescent="0.25">
      <c r="H3580" s="18" t="str">
        <f t="shared" si="312"/>
        <v/>
      </c>
      <c r="I3580" s="26" t="str">
        <f t="shared" si="313"/>
        <v/>
      </c>
      <c r="J3580" s="18" t="str">
        <f t="shared" si="314"/>
        <v/>
      </c>
      <c r="K3580" s="18" t="str">
        <f t="shared" si="315"/>
        <v/>
      </c>
      <c r="N3580" s="23" t="str">
        <f t="shared" si="316"/>
        <v/>
      </c>
    </row>
    <row r="3581" spans="8:14" x14ac:dyDescent="0.25">
      <c r="H3581" s="18" t="str">
        <f t="shared" si="312"/>
        <v/>
      </c>
      <c r="I3581" s="26" t="str">
        <f t="shared" si="313"/>
        <v/>
      </c>
      <c r="J3581" s="18" t="str">
        <f t="shared" si="314"/>
        <v/>
      </c>
      <c r="K3581" s="18" t="str">
        <f t="shared" si="315"/>
        <v/>
      </c>
      <c r="N3581" s="23" t="str">
        <f t="shared" si="316"/>
        <v/>
      </c>
    </row>
    <row r="3582" spans="8:14" x14ac:dyDescent="0.25">
      <c r="H3582" s="18" t="str">
        <f t="shared" si="312"/>
        <v/>
      </c>
      <c r="I3582" s="26" t="str">
        <f t="shared" si="313"/>
        <v/>
      </c>
      <c r="J3582" s="18" t="str">
        <f t="shared" si="314"/>
        <v/>
      </c>
      <c r="K3582" s="18" t="str">
        <f t="shared" si="315"/>
        <v/>
      </c>
      <c r="N3582" s="23" t="str">
        <f t="shared" si="316"/>
        <v/>
      </c>
    </row>
    <row r="3583" spans="8:14" x14ac:dyDescent="0.25">
      <c r="H3583" s="18" t="str">
        <f t="shared" si="312"/>
        <v/>
      </c>
      <c r="I3583" s="26" t="str">
        <f t="shared" si="313"/>
        <v/>
      </c>
      <c r="J3583" s="18" t="str">
        <f t="shared" si="314"/>
        <v/>
      </c>
      <c r="K3583" s="18" t="str">
        <f t="shared" si="315"/>
        <v/>
      </c>
      <c r="N3583" s="23" t="str">
        <f t="shared" si="316"/>
        <v/>
      </c>
    </row>
    <row r="3584" spans="8:14" x14ac:dyDescent="0.25">
      <c r="H3584" s="18" t="str">
        <f t="shared" si="312"/>
        <v/>
      </c>
      <c r="I3584" s="26" t="str">
        <f t="shared" si="313"/>
        <v/>
      </c>
      <c r="J3584" s="18" t="str">
        <f t="shared" si="314"/>
        <v/>
      </c>
      <c r="K3584" s="18" t="str">
        <f t="shared" si="315"/>
        <v/>
      </c>
      <c r="N3584" s="23" t="str">
        <f t="shared" si="316"/>
        <v/>
      </c>
    </row>
    <row r="3585" spans="8:14" x14ac:dyDescent="0.25">
      <c r="H3585" s="18" t="str">
        <f t="shared" si="312"/>
        <v/>
      </c>
      <c r="I3585" s="26" t="str">
        <f t="shared" si="313"/>
        <v/>
      </c>
      <c r="J3585" s="18" t="str">
        <f t="shared" si="314"/>
        <v/>
      </c>
      <c r="K3585" s="18" t="str">
        <f t="shared" si="315"/>
        <v/>
      </c>
      <c r="N3585" s="23" t="str">
        <f t="shared" si="316"/>
        <v/>
      </c>
    </row>
    <row r="3586" spans="8:14" x14ac:dyDescent="0.25">
      <c r="H3586" s="18" t="str">
        <f t="shared" si="312"/>
        <v/>
      </c>
      <c r="I3586" s="26" t="str">
        <f t="shared" si="313"/>
        <v/>
      </c>
      <c r="J3586" s="18" t="str">
        <f t="shared" si="314"/>
        <v/>
      </c>
      <c r="K3586" s="18" t="str">
        <f t="shared" si="315"/>
        <v/>
      </c>
      <c r="N3586" s="23" t="str">
        <f t="shared" si="316"/>
        <v/>
      </c>
    </row>
    <row r="3587" spans="8:14" x14ac:dyDescent="0.25">
      <c r="H3587" s="18" t="str">
        <f t="shared" si="312"/>
        <v/>
      </c>
      <c r="I3587" s="26" t="str">
        <f t="shared" si="313"/>
        <v/>
      </c>
      <c r="J3587" s="18" t="str">
        <f t="shared" si="314"/>
        <v/>
      </c>
      <c r="K3587" s="18" t="str">
        <f t="shared" si="315"/>
        <v/>
      </c>
      <c r="N3587" s="23" t="str">
        <f t="shared" si="316"/>
        <v/>
      </c>
    </row>
    <row r="3588" spans="8:14" x14ac:dyDescent="0.25">
      <c r="H3588" s="18" t="str">
        <f t="shared" ref="H3588:H3651" si="317">IF(OR($E3588="",$G3588=""),"",$E3588*$G3588)</f>
        <v/>
      </c>
      <c r="I3588" s="26" t="str">
        <f t="shared" ref="I3588:I3651" si="318">IF($F3588="","",IFERROR(INDEX(CurRate,MATCH($F3588,CurCode,0)),""))</f>
        <v/>
      </c>
      <c r="J3588" s="18" t="str">
        <f t="shared" ref="J3588:J3651" si="319">IF(OR($G3588="",$I3588="",$I3588=0),"",$G3588/$I3588)</f>
        <v/>
      </c>
      <c r="K3588" s="18" t="str">
        <f t="shared" ref="K3588:K3651" si="320">IF(OR($E3588="",$J3588=""),"",$E3588*$J3588)</f>
        <v/>
      </c>
      <c r="N3588" s="23" t="str">
        <f t="shared" ref="N3588:N3651" si="321">IF($A3588="","",$A3588*100000+ROW())</f>
        <v/>
      </c>
    </row>
    <row r="3589" spans="8:14" x14ac:dyDescent="0.25">
      <c r="H3589" s="18" t="str">
        <f t="shared" si="317"/>
        <v/>
      </c>
      <c r="I3589" s="26" t="str">
        <f t="shared" si="318"/>
        <v/>
      </c>
      <c r="J3589" s="18" t="str">
        <f t="shared" si="319"/>
        <v/>
      </c>
      <c r="K3589" s="18" t="str">
        <f t="shared" si="320"/>
        <v/>
      </c>
      <c r="N3589" s="23" t="str">
        <f t="shared" si="321"/>
        <v/>
      </c>
    </row>
    <row r="3590" spans="8:14" x14ac:dyDescent="0.25">
      <c r="H3590" s="18" t="str">
        <f t="shared" si="317"/>
        <v/>
      </c>
      <c r="I3590" s="26" t="str">
        <f t="shared" si="318"/>
        <v/>
      </c>
      <c r="J3590" s="18" t="str">
        <f t="shared" si="319"/>
        <v/>
      </c>
      <c r="K3590" s="18" t="str">
        <f t="shared" si="320"/>
        <v/>
      </c>
      <c r="N3590" s="23" t="str">
        <f t="shared" si="321"/>
        <v/>
      </c>
    </row>
    <row r="3591" spans="8:14" x14ac:dyDescent="0.25">
      <c r="H3591" s="18" t="str">
        <f t="shared" si="317"/>
        <v/>
      </c>
      <c r="I3591" s="26" t="str">
        <f t="shared" si="318"/>
        <v/>
      </c>
      <c r="J3591" s="18" t="str">
        <f t="shared" si="319"/>
        <v/>
      </c>
      <c r="K3591" s="18" t="str">
        <f t="shared" si="320"/>
        <v/>
      </c>
      <c r="N3591" s="23" t="str">
        <f t="shared" si="321"/>
        <v/>
      </c>
    </row>
    <row r="3592" spans="8:14" x14ac:dyDescent="0.25">
      <c r="H3592" s="18" t="str">
        <f t="shared" si="317"/>
        <v/>
      </c>
      <c r="I3592" s="26" t="str">
        <f t="shared" si="318"/>
        <v/>
      </c>
      <c r="J3592" s="18" t="str">
        <f t="shared" si="319"/>
        <v/>
      </c>
      <c r="K3592" s="18" t="str">
        <f t="shared" si="320"/>
        <v/>
      </c>
      <c r="N3592" s="23" t="str">
        <f t="shared" si="321"/>
        <v/>
      </c>
    </row>
    <row r="3593" spans="8:14" x14ac:dyDescent="0.25">
      <c r="H3593" s="18" t="str">
        <f t="shared" si="317"/>
        <v/>
      </c>
      <c r="I3593" s="26" t="str">
        <f t="shared" si="318"/>
        <v/>
      </c>
      <c r="J3593" s="18" t="str">
        <f t="shared" si="319"/>
        <v/>
      </c>
      <c r="K3593" s="18" t="str">
        <f t="shared" si="320"/>
        <v/>
      </c>
      <c r="N3593" s="23" t="str">
        <f t="shared" si="321"/>
        <v/>
      </c>
    </row>
    <row r="3594" spans="8:14" x14ac:dyDescent="0.25">
      <c r="H3594" s="18" t="str">
        <f t="shared" si="317"/>
        <v/>
      </c>
      <c r="I3594" s="26" t="str">
        <f t="shared" si="318"/>
        <v/>
      </c>
      <c r="J3594" s="18" t="str">
        <f t="shared" si="319"/>
        <v/>
      </c>
      <c r="K3594" s="18" t="str">
        <f t="shared" si="320"/>
        <v/>
      </c>
      <c r="N3594" s="23" t="str">
        <f t="shared" si="321"/>
        <v/>
      </c>
    </row>
    <row r="3595" spans="8:14" x14ac:dyDescent="0.25">
      <c r="H3595" s="18" t="str">
        <f t="shared" si="317"/>
        <v/>
      </c>
      <c r="I3595" s="26" t="str">
        <f t="shared" si="318"/>
        <v/>
      </c>
      <c r="J3595" s="18" t="str">
        <f t="shared" si="319"/>
        <v/>
      </c>
      <c r="K3595" s="18" t="str">
        <f t="shared" si="320"/>
        <v/>
      </c>
      <c r="N3595" s="23" t="str">
        <f t="shared" si="321"/>
        <v/>
      </c>
    </row>
    <row r="3596" spans="8:14" x14ac:dyDescent="0.25">
      <c r="H3596" s="18" t="str">
        <f t="shared" si="317"/>
        <v/>
      </c>
      <c r="I3596" s="26" t="str">
        <f t="shared" si="318"/>
        <v/>
      </c>
      <c r="J3596" s="18" t="str">
        <f t="shared" si="319"/>
        <v/>
      </c>
      <c r="K3596" s="18" t="str">
        <f t="shared" si="320"/>
        <v/>
      </c>
      <c r="N3596" s="23" t="str">
        <f t="shared" si="321"/>
        <v/>
      </c>
    </row>
    <row r="3597" spans="8:14" x14ac:dyDescent="0.25">
      <c r="H3597" s="18" t="str">
        <f t="shared" si="317"/>
        <v/>
      </c>
      <c r="I3597" s="26" t="str">
        <f t="shared" si="318"/>
        <v/>
      </c>
      <c r="J3597" s="18" t="str">
        <f t="shared" si="319"/>
        <v/>
      </c>
      <c r="K3597" s="18" t="str">
        <f t="shared" si="320"/>
        <v/>
      </c>
      <c r="N3597" s="23" t="str">
        <f t="shared" si="321"/>
        <v/>
      </c>
    </row>
    <row r="3598" spans="8:14" x14ac:dyDescent="0.25">
      <c r="H3598" s="18" t="str">
        <f t="shared" si="317"/>
        <v/>
      </c>
      <c r="I3598" s="26" t="str">
        <f t="shared" si="318"/>
        <v/>
      </c>
      <c r="J3598" s="18" t="str">
        <f t="shared" si="319"/>
        <v/>
      </c>
      <c r="K3598" s="18" t="str">
        <f t="shared" si="320"/>
        <v/>
      </c>
      <c r="N3598" s="23" t="str">
        <f t="shared" si="321"/>
        <v/>
      </c>
    </row>
    <row r="3599" spans="8:14" x14ac:dyDescent="0.25">
      <c r="H3599" s="18" t="str">
        <f t="shared" si="317"/>
        <v/>
      </c>
      <c r="I3599" s="26" t="str">
        <f t="shared" si="318"/>
        <v/>
      </c>
      <c r="J3599" s="18" t="str">
        <f t="shared" si="319"/>
        <v/>
      </c>
      <c r="K3599" s="18" t="str">
        <f t="shared" si="320"/>
        <v/>
      </c>
      <c r="N3599" s="23" t="str">
        <f t="shared" si="321"/>
        <v/>
      </c>
    </row>
    <row r="3600" spans="8:14" x14ac:dyDescent="0.25">
      <c r="H3600" s="18" t="str">
        <f t="shared" si="317"/>
        <v/>
      </c>
      <c r="I3600" s="26" t="str">
        <f t="shared" si="318"/>
        <v/>
      </c>
      <c r="J3600" s="18" t="str">
        <f t="shared" si="319"/>
        <v/>
      </c>
      <c r="K3600" s="18" t="str">
        <f t="shared" si="320"/>
        <v/>
      </c>
      <c r="N3600" s="23" t="str">
        <f t="shared" si="321"/>
        <v/>
      </c>
    </row>
    <row r="3601" spans="8:14" x14ac:dyDescent="0.25">
      <c r="H3601" s="18" t="str">
        <f t="shared" si="317"/>
        <v/>
      </c>
      <c r="I3601" s="26" t="str">
        <f t="shared" si="318"/>
        <v/>
      </c>
      <c r="J3601" s="18" t="str">
        <f t="shared" si="319"/>
        <v/>
      </c>
      <c r="K3601" s="18" t="str">
        <f t="shared" si="320"/>
        <v/>
      </c>
      <c r="N3601" s="23" t="str">
        <f t="shared" si="321"/>
        <v/>
      </c>
    </row>
    <row r="3602" spans="8:14" x14ac:dyDescent="0.25">
      <c r="H3602" s="18" t="str">
        <f t="shared" si="317"/>
        <v/>
      </c>
      <c r="I3602" s="26" t="str">
        <f t="shared" si="318"/>
        <v/>
      </c>
      <c r="J3602" s="18" t="str">
        <f t="shared" si="319"/>
        <v/>
      </c>
      <c r="K3602" s="18" t="str">
        <f t="shared" si="320"/>
        <v/>
      </c>
      <c r="N3602" s="23" t="str">
        <f t="shared" si="321"/>
        <v/>
      </c>
    </row>
    <row r="3603" spans="8:14" x14ac:dyDescent="0.25">
      <c r="H3603" s="18" t="str">
        <f t="shared" si="317"/>
        <v/>
      </c>
      <c r="I3603" s="26" t="str">
        <f t="shared" si="318"/>
        <v/>
      </c>
      <c r="J3603" s="18" t="str">
        <f t="shared" si="319"/>
        <v/>
      </c>
      <c r="K3603" s="18" t="str">
        <f t="shared" si="320"/>
        <v/>
      </c>
      <c r="N3603" s="23" t="str">
        <f t="shared" si="321"/>
        <v/>
      </c>
    </row>
    <row r="3604" spans="8:14" x14ac:dyDescent="0.25">
      <c r="H3604" s="18" t="str">
        <f t="shared" si="317"/>
        <v/>
      </c>
      <c r="I3604" s="26" t="str">
        <f t="shared" si="318"/>
        <v/>
      </c>
      <c r="J3604" s="18" t="str">
        <f t="shared" si="319"/>
        <v/>
      </c>
      <c r="K3604" s="18" t="str">
        <f t="shared" si="320"/>
        <v/>
      </c>
      <c r="N3604" s="23" t="str">
        <f t="shared" si="321"/>
        <v/>
      </c>
    </row>
    <row r="3605" spans="8:14" x14ac:dyDescent="0.25">
      <c r="H3605" s="18" t="str">
        <f t="shared" si="317"/>
        <v/>
      </c>
      <c r="I3605" s="26" t="str">
        <f t="shared" si="318"/>
        <v/>
      </c>
      <c r="J3605" s="18" t="str">
        <f t="shared" si="319"/>
        <v/>
      </c>
      <c r="K3605" s="18" t="str">
        <f t="shared" si="320"/>
        <v/>
      </c>
      <c r="N3605" s="23" t="str">
        <f t="shared" si="321"/>
        <v/>
      </c>
    </row>
    <row r="3606" spans="8:14" x14ac:dyDescent="0.25">
      <c r="H3606" s="18" t="str">
        <f t="shared" si="317"/>
        <v/>
      </c>
      <c r="I3606" s="26" t="str">
        <f t="shared" si="318"/>
        <v/>
      </c>
      <c r="J3606" s="18" t="str">
        <f t="shared" si="319"/>
        <v/>
      </c>
      <c r="K3606" s="18" t="str">
        <f t="shared" si="320"/>
        <v/>
      </c>
      <c r="N3606" s="23" t="str">
        <f t="shared" si="321"/>
        <v/>
      </c>
    </row>
    <row r="3607" spans="8:14" x14ac:dyDescent="0.25">
      <c r="H3607" s="18" t="str">
        <f t="shared" si="317"/>
        <v/>
      </c>
      <c r="I3607" s="26" t="str">
        <f t="shared" si="318"/>
        <v/>
      </c>
      <c r="J3607" s="18" t="str">
        <f t="shared" si="319"/>
        <v/>
      </c>
      <c r="K3607" s="18" t="str">
        <f t="shared" si="320"/>
        <v/>
      </c>
      <c r="N3607" s="23" t="str">
        <f t="shared" si="321"/>
        <v/>
      </c>
    </row>
    <row r="3608" spans="8:14" x14ac:dyDescent="0.25">
      <c r="H3608" s="18" t="str">
        <f t="shared" si="317"/>
        <v/>
      </c>
      <c r="I3608" s="26" t="str">
        <f t="shared" si="318"/>
        <v/>
      </c>
      <c r="J3608" s="18" t="str">
        <f t="shared" si="319"/>
        <v/>
      </c>
      <c r="K3608" s="18" t="str">
        <f t="shared" si="320"/>
        <v/>
      </c>
      <c r="N3608" s="23" t="str">
        <f t="shared" si="321"/>
        <v/>
      </c>
    </row>
    <row r="3609" spans="8:14" x14ac:dyDescent="0.25">
      <c r="H3609" s="18" t="str">
        <f t="shared" si="317"/>
        <v/>
      </c>
      <c r="I3609" s="26" t="str">
        <f t="shared" si="318"/>
        <v/>
      </c>
      <c r="J3609" s="18" t="str">
        <f t="shared" si="319"/>
        <v/>
      </c>
      <c r="K3609" s="18" t="str">
        <f t="shared" si="320"/>
        <v/>
      </c>
      <c r="N3609" s="23" t="str">
        <f t="shared" si="321"/>
        <v/>
      </c>
    </row>
    <row r="3610" spans="8:14" x14ac:dyDescent="0.25">
      <c r="H3610" s="18" t="str">
        <f t="shared" si="317"/>
        <v/>
      </c>
      <c r="I3610" s="26" t="str">
        <f t="shared" si="318"/>
        <v/>
      </c>
      <c r="J3610" s="18" t="str">
        <f t="shared" si="319"/>
        <v/>
      </c>
      <c r="K3610" s="18" t="str">
        <f t="shared" si="320"/>
        <v/>
      </c>
      <c r="N3610" s="23" t="str">
        <f t="shared" si="321"/>
        <v/>
      </c>
    </row>
    <row r="3611" spans="8:14" x14ac:dyDescent="0.25">
      <c r="H3611" s="18" t="str">
        <f t="shared" si="317"/>
        <v/>
      </c>
      <c r="I3611" s="26" t="str">
        <f t="shared" si="318"/>
        <v/>
      </c>
      <c r="J3611" s="18" t="str">
        <f t="shared" si="319"/>
        <v/>
      </c>
      <c r="K3611" s="18" t="str">
        <f t="shared" si="320"/>
        <v/>
      </c>
      <c r="N3611" s="23" t="str">
        <f t="shared" si="321"/>
        <v/>
      </c>
    </row>
    <row r="3612" spans="8:14" x14ac:dyDescent="0.25">
      <c r="H3612" s="18" t="str">
        <f t="shared" si="317"/>
        <v/>
      </c>
      <c r="I3612" s="26" t="str">
        <f t="shared" si="318"/>
        <v/>
      </c>
      <c r="J3612" s="18" t="str">
        <f t="shared" si="319"/>
        <v/>
      </c>
      <c r="K3612" s="18" t="str">
        <f t="shared" si="320"/>
        <v/>
      </c>
      <c r="N3612" s="23" t="str">
        <f t="shared" si="321"/>
        <v/>
      </c>
    </row>
    <row r="3613" spans="8:14" x14ac:dyDescent="0.25">
      <c r="H3613" s="18" t="str">
        <f t="shared" si="317"/>
        <v/>
      </c>
      <c r="I3613" s="26" t="str">
        <f t="shared" si="318"/>
        <v/>
      </c>
      <c r="J3613" s="18" t="str">
        <f t="shared" si="319"/>
        <v/>
      </c>
      <c r="K3613" s="18" t="str">
        <f t="shared" si="320"/>
        <v/>
      </c>
      <c r="N3613" s="23" t="str">
        <f t="shared" si="321"/>
        <v/>
      </c>
    </row>
    <row r="3614" spans="8:14" x14ac:dyDescent="0.25">
      <c r="H3614" s="18" t="str">
        <f t="shared" si="317"/>
        <v/>
      </c>
      <c r="I3614" s="26" t="str">
        <f t="shared" si="318"/>
        <v/>
      </c>
      <c r="J3614" s="18" t="str">
        <f t="shared" si="319"/>
        <v/>
      </c>
      <c r="K3614" s="18" t="str">
        <f t="shared" si="320"/>
        <v/>
      </c>
      <c r="N3614" s="23" t="str">
        <f t="shared" si="321"/>
        <v/>
      </c>
    </row>
    <row r="3615" spans="8:14" x14ac:dyDescent="0.25">
      <c r="H3615" s="18" t="str">
        <f t="shared" si="317"/>
        <v/>
      </c>
      <c r="I3615" s="26" t="str">
        <f t="shared" si="318"/>
        <v/>
      </c>
      <c r="J3615" s="18" t="str">
        <f t="shared" si="319"/>
        <v/>
      </c>
      <c r="K3615" s="18" t="str">
        <f t="shared" si="320"/>
        <v/>
      </c>
      <c r="N3615" s="23" t="str">
        <f t="shared" si="321"/>
        <v/>
      </c>
    </row>
    <row r="3616" spans="8:14" x14ac:dyDescent="0.25">
      <c r="H3616" s="18" t="str">
        <f t="shared" si="317"/>
        <v/>
      </c>
      <c r="I3616" s="26" t="str">
        <f t="shared" si="318"/>
        <v/>
      </c>
      <c r="J3616" s="18" t="str">
        <f t="shared" si="319"/>
        <v/>
      </c>
      <c r="K3616" s="18" t="str">
        <f t="shared" si="320"/>
        <v/>
      </c>
      <c r="N3616" s="23" t="str">
        <f t="shared" si="321"/>
        <v/>
      </c>
    </row>
    <row r="3617" spans="8:14" x14ac:dyDescent="0.25">
      <c r="H3617" s="18" t="str">
        <f t="shared" si="317"/>
        <v/>
      </c>
      <c r="I3617" s="26" t="str">
        <f t="shared" si="318"/>
        <v/>
      </c>
      <c r="J3617" s="18" t="str">
        <f t="shared" si="319"/>
        <v/>
      </c>
      <c r="K3617" s="18" t="str">
        <f t="shared" si="320"/>
        <v/>
      </c>
      <c r="N3617" s="23" t="str">
        <f t="shared" si="321"/>
        <v/>
      </c>
    </row>
    <row r="3618" spans="8:14" x14ac:dyDescent="0.25">
      <c r="H3618" s="18" t="str">
        <f t="shared" si="317"/>
        <v/>
      </c>
      <c r="I3618" s="26" t="str">
        <f t="shared" si="318"/>
        <v/>
      </c>
      <c r="J3618" s="18" t="str">
        <f t="shared" si="319"/>
        <v/>
      </c>
      <c r="K3618" s="18" t="str">
        <f t="shared" si="320"/>
        <v/>
      </c>
      <c r="N3618" s="23" t="str">
        <f t="shared" si="321"/>
        <v/>
      </c>
    </row>
    <row r="3619" spans="8:14" x14ac:dyDescent="0.25">
      <c r="H3619" s="18" t="str">
        <f t="shared" si="317"/>
        <v/>
      </c>
      <c r="I3619" s="26" t="str">
        <f t="shared" si="318"/>
        <v/>
      </c>
      <c r="J3619" s="18" t="str">
        <f t="shared" si="319"/>
        <v/>
      </c>
      <c r="K3619" s="18" t="str">
        <f t="shared" si="320"/>
        <v/>
      </c>
      <c r="N3619" s="23" t="str">
        <f t="shared" si="321"/>
        <v/>
      </c>
    </row>
    <row r="3620" spans="8:14" x14ac:dyDescent="0.25">
      <c r="H3620" s="18" t="str">
        <f t="shared" si="317"/>
        <v/>
      </c>
      <c r="I3620" s="26" t="str">
        <f t="shared" si="318"/>
        <v/>
      </c>
      <c r="J3620" s="18" t="str">
        <f t="shared" si="319"/>
        <v/>
      </c>
      <c r="K3620" s="18" t="str">
        <f t="shared" si="320"/>
        <v/>
      </c>
      <c r="N3620" s="23" t="str">
        <f t="shared" si="321"/>
        <v/>
      </c>
    </row>
    <row r="3621" spans="8:14" x14ac:dyDescent="0.25">
      <c r="H3621" s="18" t="str">
        <f t="shared" si="317"/>
        <v/>
      </c>
      <c r="I3621" s="26" t="str">
        <f t="shared" si="318"/>
        <v/>
      </c>
      <c r="J3621" s="18" t="str">
        <f t="shared" si="319"/>
        <v/>
      </c>
      <c r="K3621" s="18" t="str">
        <f t="shared" si="320"/>
        <v/>
      </c>
      <c r="N3621" s="23" t="str">
        <f t="shared" si="321"/>
        <v/>
      </c>
    </row>
    <row r="3622" spans="8:14" x14ac:dyDescent="0.25">
      <c r="H3622" s="18" t="str">
        <f t="shared" si="317"/>
        <v/>
      </c>
      <c r="I3622" s="26" t="str">
        <f t="shared" si="318"/>
        <v/>
      </c>
      <c r="J3622" s="18" t="str">
        <f t="shared" si="319"/>
        <v/>
      </c>
      <c r="K3622" s="18" t="str">
        <f t="shared" si="320"/>
        <v/>
      </c>
      <c r="N3622" s="23" t="str">
        <f t="shared" si="321"/>
        <v/>
      </c>
    </row>
    <row r="3623" spans="8:14" x14ac:dyDescent="0.25">
      <c r="H3623" s="18" t="str">
        <f t="shared" si="317"/>
        <v/>
      </c>
      <c r="I3623" s="26" t="str">
        <f t="shared" si="318"/>
        <v/>
      </c>
      <c r="J3623" s="18" t="str">
        <f t="shared" si="319"/>
        <v/>
      </c>
      <c r="K3623" s="18" t="str">
        <f t="shared" si="320"/>
        <v/>
      </c>
      <c r="N3623" s="23" t="str">
        <f t="shared" si="321"/>
        <v/>
      </c>
    </row>
    <row r="3624" spans="8:14" x14ac:dyDescent="0.25">
      <c r="H3624" s="18" t="str">
        <f t="shared" si="317"/>
        <v/>
      </c>
      <c r="I3624" s="26" t="str">
        <f t="shared" si="318"/>
        <v/>
      </c>
      <c r="J3624" s="18" t="str">
        <f t="shared" si="319"/>
        <v/>
      </c>
      <c r="K3624" s="18" t="str">
        <f t="shared" si="320"/>
        <v/>
      </c>
      <c r="N3624" s="23" t="str">
        <f t="shared" si="321"/>
        <v/>
      </c>
    </row>
    <row r="3625" spans="8:14" x14ac:dyDescent="0.25">
      <c r="H3625" s="18" t="str">
        <f t="shared" si="317"/>
        <v/>
      </c>
      <c r="I3625" s="26" t="str">
        <f t="shared" si="318"/>
        <v/>
      </c>
      <c r="J3625" s="18" t="str">
        <f t="shared" si="319"/>
        <v/>
      </c>
      <c r="K3625" s="18" t="str">
        <f t="shared" si="320"/>
        <v/>
      </c>
      <c r="N3625" s="23" t="str">
        <f t="shared" si="321"/>
        <v/>
      </c>
    </row>
    <row r="3626" spans="8:14" x14ac:dyDescent="0.25">
      <c r="H3626" s="18" t="str">
        <f t="shared" si="317"/>
        <v/>
      </c>
      <c r="I3626" s="26" t="str">
        <f t="shared" si="318"/>
        <v/>
      </c>
      <c r="J3626" s="18" t="str">
        <f t="shared" si="319"/>
        <v/>
      </c>
      <c r="K3626" s="18" t="str">
        <f t="shared" si="320"/>
        <v/>
      </c>
      <c r="N3626" s="23" t="str">
        <f t="shared" si="321"/>
        <v/>
      </c>
    </row>
    <row r="3627" spans="8:14" x14ac:dyDescent="0.25">
      <c r="H3627" s="18" t="str">
        <f t="shared" si="317"/>
        <v/>
      </c>
      <c r="I3627" s="26" t="str">
        <f t="shared" si="318"/>
        <v/>
      </c>
      <c r="J3627" s="18" t="str">
        <f t="shared" si="319"/>
        <v/>
      </c>
      <c r="K3627" s="18" t="str">
        <f t="shared" si="320"/>
        <v/>
      </c>
      <c r="N3627" s="23" t="str">
        <f t="shared" si="321"/>
        <v/>
      </c>
    </row>
    <row r="3628" spans="8:14" x14ac:dyDescent="0.25">
      <c r="H3628" s="18" t="str">
        <f t="shared" si="317"/>
        <v/>
      </c>
      <c r="I3628" s="26" t="str">
        <f t="shared" si="318"/>
        <v/>
      </c>
      <c r="J3628" s="18" t="str">
        <f t="shared" si="319"/>
        <v/>
      </c>
      <c r="K3628" s="18" t="str">
        <f t="shared" si="320"/>
        <v/>
      </c>
      <c r="N3628" s="23" t="str">
        <f t="shared" si="321"/>
        <v/>
      </c>
    </row>
    <row r="3629" spans="8:14" x14ac:dyDescent="0.25">
      <c r="H3629" s="18" t="str">
        <f t="shared" si="317"/>
        <v/>
      </c>
      <c r="I3629" s="26" t="str">
        <f t="shared" si="318"/>
        <v/>
      </c>
      <c r="J3629" s="18" t="str">
        <f t="shared" si="319"/>
        <v/>
      </c>
      <c r="K3629" s="18" t="str">
        <f t="shared" si="320"/>
        <v/>
      </c>
      <c r="N3629" s="23" t="str">
        <f t="shared" si="321"/>
        <v/>
      </c>
    </row>
    <row r="3630" spans="8:14" x14ac:dyDescent="0.25">
      <c r="H3630" s="18" t="str">
        <f t="shared" si="317"/>
        <v/>
      </c>
      <c r="I3630" s="26" t="str">
        <f t="shared" si="318"/>
        <v/>
      </c>
      <c r="J3630" s="18" t="str">
        <f t="shared" si="319"/>
        <v/>
      </c>
      <c r="K3630" s="18" t="str">
        <f t="shared" si="320"/>
        <v/>
      </c>
      <c r="N3630" s="23" t="str">
        <f t="shared" si="321"/>
        <v/>
      </c>
    </row>
    <row r="3631" spans="8:14" x14ac:dyDescent="0.25">
      <c r="H3631" s="18" t="str">
        <f t="shared" si="317"/>
        <v/>
      </c>
      <c r="I3631" s="26" t="str">
        <f t="shared" si="318"/>
        <v/>
      </c>
      <c r="J3631" s="18" t="str">
        <f t="shared" si="319"/>
        <v/>
      </c>
      <c r="K3631" s="18" t="str">
        <f t="shared" si="320"/>
        <v/>
      </c>
      <c r="N3631" s="23" t="str">
        <f t="shared" si="321"/>
        <v/>
      </c>
    </row>
    <row r="3632" spans="8:14" x14ac:dyDescent="0.25">
      <c r="H3632" s="18" t="str">
        <f t="shared" si="317"/>
        <v/>
      </c>
      <c r="I3632" s="26" t="str">
        <f t="shared" si="318"/>
        <v/>
      </c>
      <c r="J3632" s="18" t="str">
        <f t="shared" si="319"/>
        <v/>
      </c>
      <c r="K3632" s="18" t="str">
        <f t="shared" si="320"/>
        <v/>
      </c>
      <c r="N3632" s="23" t="str">
        <f t="shared" si="321"/>
        <v/>
      </c>
    </row>
    <row r="3633" spans="8:14" x14ac:dyDescent="0.25">
      <c r="H3633" s="18" t="str">
        <f t="shared" si="317"/>
        <v/>
      </c>
      <c r="I3633" s="26" t="str">
        <f t="shared" si="318"/>
        <v/>
      </c>
      <c r="J3633" s="18" t="str">
        <f t="shared" si="319"/>
        <v/>
      </c>
      <c r="K3633" s="18" t="str">
        <f t="shared" si="320"/>
        <v/>
      </c>
      <c r="N3633" s="23" t="str">
        <f t="shared" si="321"/>
        <v/>
      </c>
    </row>
    <row r="3634" spans="8:14" x14ac:dyDescent="0.25">
      <c r="H3634" s="18" t="str">
        <f t="shared" si="317"/>
        <v/>
      </c>
      <c r="I3634" s="26" t="str">
        <f t="shared" si="318"/>
        <v/>
      </c>
      <c r="J3634" s="18" t="str">
        <f t="shared" si="319"/>
        <v/>
      </c>
      <c r="K3634" s="18" t="str">
        <f t="shared" si="320"/>
        <v/>
      </c>
      <c r="N3634" s="23" t="str">
        <f t="shared" si="321"/>
        <v/>
      </c>
    </row>
    <row r="3635" spans="8:14" x14ac:dyDescent="0.25">
      <c r="H3635" s="18" t="str">
        <f t="shared" si="317"/>
        <v/>
      </c>
      <c r="I3635" s="26" t="str">
        <f t="shared" si="318"/>
        <v/>
      </c>
      <c r="J3635" s="18" t="str">
        <f t="shared" si="319"/>
        <v/>
      </c>
      <c r="K3635" s="18" t="str">
        <f t="shared" si="320"/>
        <v/>
      </c>
      <c r="N3635" s="23" t="str">
        <f t="shared" si="321"/>
        <v/>
      </c>
    </row>
    <row r="3636" spans="8:14" x14ac:dyDescent="0.25">
      <c r="H3636" s="18" t="str">
        <f t="shared" si="317"/>
        <v/>
      </c>
      <c r="I3636" s="26" t="str">
        <f t="shared" si="318"/>
        <v/>
      </c>
      <c r="J3636" s="18" t="str">
        <f t="shared" si="319"/>
        <v/>
      </c>
      <c r="K3636" s="18" t="str">
        <f t="shared" si="320"/>
        <v/>
      </c>
      <c r="N3636" s="23" t="str">
        <f t="shared" si="321"/>
        <v/>
      </c>
    </row>
    <row r="3637" spans="8:14" x14ac:dyDescent="0.25">
      <c r="H3637" s="18" t="str">
        <f t="shared" si="317"/>
        <v/>
      </c>
      <c r="I3637" s="26" t="str">
        <f t="shared" si="318"/>
        <v/>
      </c>
      <c r="J3637" s="18" t="str">
        <f t="shared" si="319"/>
        <v/>
      </c>
      <c r="K3637" s="18" t="str">
        <f t="shared" si="320"/>
        <v/>
      </c>
      <c r="N3637" s="23" t="str">
        <f t="shared" si="321"/>
        <v/>
      </c>
    </row>
    <row r="3638" spans="8:14" x14ac:dyDescent="0.25">
      <c r="H3638" s="18" t="str">
        <f t="shared" si="317"/>
        <v/>
      </c>
      <c r="I3638" s="26" t="str">
        <f t="shared" si="318"/>
        <v/>
      </c>
      <c r="J3638" s="18" t="str">
        <f t="shared" si="319"/>
        <v/>
      </c>
      <c r="K3638" s="18" t="str">
        <f t="shared" si="320"/>
        <v/>
      </c>
      <c r="N3638" s="23" t="str">
        <f t="shared" si="321"/>
        <v/>
      </c>
    </row>
    <row r="3639" spans="8:14" x14ac:dyDescent="0.25">
      <c r="H3639" s="18" t="str">
        <f t="shared" si="317"/>
        <v/>
      </c>
      <c r="I3639" s="26" t="str">
        <f t="shared" si="318"/>
        <v/>
      </c>
      <c r="J3639" s="18" t="str">
        <f t="shared" si="319"/>
        <v/>
      </c>
      <c r="K3639" s="18" t="str">
        <f t="shared" si="320"/>
        <v/>
      </c>
      <c r="N3639" s="23" t="str">
        <f t="shared" si="321"/>
        <v/>
      </c>
    </row>
    <row r="3640" spans="8:14" x14ac:dyDescent="0.25">
      <c r="H3640" s="18" t="str">
        <f t="shared" si="317"/>
        <v/>
      </c>
      <c r="I3640" s="26" t="str">
        <f t="shared" si="318"/>
        <v/>
      </c>
      <c r="J3640" s="18" t="str">
        <f t="shared" si="319"/>
        <v/>
      </c>
      <c r="K3640" s="18" t="str">
        <f t="shared" si="320"/>
        <v/>
      </c>
      <c r="N3640" s="23" t="str">
        <f t="shared" si="321"/>
        <v/>
      </c>
    </row>
    <row r="3641" spans="8:14" x14ac:dyDescent="0.25">
      <c r="H3641" s="18" t="str">
        <f t="shared" si="317"/>
        <v/>
      </c>
      <c r="I3641" s="26" t="str">
        <f t="shared" si="318"/>
        <v/>
      </c>
      <c r="J3641" s="18" t="str">
        <f t="shared" si="319"/>
        <v/>
      </c>
      <c r="K3641" s="18" t="str">
        <f t="shared" si="320"/>
        <v/>
      </c>
      <c r="N3641" s="23" t="str">
        <f t="shared" si="321"/>
        <v/>
      </c>
    </row>
    <row r="3642" spans="8:14" x14ac:dyDescent="0.25">
      <c r="H3642" s="18" t="str">
        <f t="shared" si="317"/>
        <v/>
      </c>
      <c r="I3642" s="26" t="str">
        <f t="shared" si="318"/>
        <v/>
      </c>
      <c r="J3642" s="18" t="str">
        <f t="shared" si="319"/>
        <v/>
      </c>
      <c r="K3642" s="18" t="str">
        <f t="shared" si="320"/>
        <v/>
      </c>
      <c r="N3642" s="23" t="str">
        <f t="shared" si="321"/>
        <v/>
      </c>
    </row>
    <row r="3643" spans="8:14" x14ac:dyDescent="0.25">
      <c r="H3643" s="18" t="str">
        <f t="shared" si="317"/>
        <v/>
      </c>
      <c r="I3643" s="26" t="str">
        <f t="shared" si="318"/>
        <v/>
      </c>
      <c r="J3643" s="18" t="str">
        <f t="shared" si="319"/>
        <v/>
      </c>
      <c r="K3643" s="18" t="str">
        <f t="shared" si="320"/>
        <v/>
      </c>
      <c r="N3643" s="23" t="str">
        <f t="shared" si="321"/>
        <v/>
      </c>
    </row>
    <row r="3644" spans="8:14" x14ac:dyDescent="0.25">
      <c r="H3644" s="18" t="str">
        <f t="shared" si="317"/>
        <v/>
      </c>
      <c r="I3644" s="26" t="str">
        <f t="shared" si="318"/>
        <v/>
      </c>
      <c r="J3644" s="18" t="str">
        <f t="shared" si="319"/>
        <v/>
      </c>
      <c r="K3644" s="18" t="str">
        <f t="shared" si="320"/>
        <v/>
      </c>
      <c r="N3644" s="23" t="str">
        <f t="shared" si="321"/>
        <v/>
      </c>
    </row>
    <row r="3645" spans="8:14" x14ac:dyDescent="0.25">
      <c r="H3645" s="18" t="str">
        <f t="shared" si="317"/>
        <v/>
      </c>
      <c r="I3645" s="26" t="str">
        <f t="shared" si="318"/>
        <v/>
      </c>
      <c r="J3645" s="18" t="str">
        <f t="shared" si="319"/>
        <v/>
      </c>
      <c r="K3645" s="18" t="str">
        <f t="shared" si="320"/>
        <v/>
      </c>
      <c r="N3645" s="23" t="str">
        <f t="shared" si="321"/>
        <v/>
      </c>
    </row>
    <row r="3646" spans="8:14" x14ac:dyDescent="0.25">
      <c r="H3646" s="18" t="str">
        <f t="shared" si="317"/>
        <v/>
      </c>
      <c r="I3646" s="26" t="str">
        <f t="shared" si="318"/>
        <v/>
      </c>
      <c r="J3646" s="18" t="str">
        <f t="shared" si="319"/>
        <v/>
      </c>
      <c r="K3646" s="18" t="str">
        <f t="shared" si="320"/>
        <v/>
      </c>
      <c r="N3646" s="23" t="str">
        <f t="shared" si="321"/>
        <v/>
      </c>
    </row>
    <row r="3647" spans="8:14" x14ac:dyDescent="0.25">
      <c r="H3647" s="18" t="str">
        <f t="shared" si="317"/>
        <v/>
      </c>
      <c r="I3647" s="26" t="str">
        <f t="shared" si="318"/>
        <v/>
      </c>
      <c r="J3647" s="18" t="str">
        <f t="shared" si="319"/>
        <v/>
      </c>
      <c r="K3647" s="18" t="str">
        <f t="shared" si="320"/>
        <v/>
      </c>
      <c r="N3647" s="23" t="str">
        <f t="shared" si="321"/>
        <v/>
      </c>
    </row>
    <row r="3648" spans="8:14" x14ac:dyDescent="0.25">
      <c r="H3648" s="18" t="str">
        <f t="shared" si="317"/>
        <v/>
      </c>
      <c r="I3648" s="26" t="str">
        <f t="shared" si="318"/>
        <v/>
      </c>
      <c r="J3648" s="18" t="str">
        <f t="shared" si="319"/>
        <v/>
      </c>
      <c r="K3648" s="18" t="str">
        <f t="shared" si="320"/>
        <v/>
      </c>
      <c r="N3648" s="23" t="str">
        <f t="shared" si="321"/>
        <v/>
      </c>
    </row>
    <row r="3649" spans="8:14" x14ac:dyDescent="0.25">
      <c r="H3649" s="18" t="str">
        <f t="shared" si="317"/>
        <v/>
      </c>
      <c r="I3649" s="26" t="str">
        <f t="shared" si="318"/>
        <v/>
      </c>
      <c r="J3649" s="18" t="str">
        <f t="shared" si="319"/>
        <v/>
      </c>
      <c r="K3649" s="18" t="str">
        <f t="shared" si="320"/>
        <v/>
      </c>
      <c r="N3649" s="23" t="str">
        <f t="shared" si="321"/>
        <v/>
      </c>
    </row>
    <row r="3650" spans="8:14" x14ac:dyDescent="0.25">
      <c r="H3650" s="18" t="str">
        <f t="shared" si="317"/>
        <v/>
      </c>
      <c r="I3650" s="26" t="str">
        <f t="shared" si="318"/>
        <v/>
      </c>
      <c r="J3650" s="18" t="str">
        <f t="shared" si="319"/>
        <v/>
      </c>
      <c r="K3650" s="18" t="str">
        <f t="shared" si="320"/>
        <v/>
      </c>
      <c r="N3650" s="23" t="str">
        <f t="shared" si="321"/>
        <v/>
      </c>
    </row>
    <row r="3651" spans="8:14" x14ac:dyDescent="0.25">
      <c r="H3651" s="18" t="str">
        <f t="shared" si="317"/>
        <v/>
      </c>
      <c r="I3651" s="26" t="str">
        <f t="shared" si="318"/>
        <v/>
      </c>
      <c r="J3651" s="18" t="str">
        <f t="shared" si="319"/>
        <v/>
      </c>
      <c r="K3651" s="18" t="str">
        <f t="shared" si="320"/>
        <v/>
      </c>
      <c r="N3651" s="23" t="str">
        <f t="shared" si="321"/>
        <v/>
      </c>
    </row>
    <row r="3652" spans="8:14" x14ac:dyDescent="0.25">
      <c r="H3652" s="18" t="str">
        <f t="shared" ref="H3652:H3715" si="322">IF(OR($E3652="",$G3652=""),"",$E3652*$G3652)</f>
        <v/>
      </c>
      <c r="I3652" s="26" t="str">
        <f t="shared" ref="I3652:I3715" si="323">IF($F3652="","",IFERROR(INDEX(CurRate,MATCH($F3652,CurCode,0)),""))</f>
        <v/>
      </c>
      <c r="J3652" s="18" t="str">
        <f t="shared" ref="J3652:J3715" si="324">IF(OR($G3652="",$I3652="",$I3652=0),"",$G3652/$I3652)</f>
        <v/>
      </c>
      <c r="K3652" s="18" t="str">
        <f t="shared" ref="K3652:K3715" si="325">IF(OR($E3652="",$J3652=""),"",$E3652*$J3652)</f>
        <v/>
      </c>
      <c r="N3652" s="23" t="str">
        <f t="shared" ref="N3652:N3715" si="326">IF($A3652="","",$A3652*100000+ROW())</f>
        <v/>
      </c>
    </row>
    <row r="3653" spans="8:14" x14ac:dyDescent="0.25">
      <c r="H3653" s="18" t="str">
        <f t="shared" si="322"/>
        <v/>
      </c>
      <c r="I3653" s="26" t="str">
        <f t="shared" si="323"/>
        <v/>
      </c>
      <c r="J3653" s="18" t="str">
        <f t="shared" si="324"/>
        <v/>
      </c>
      <c r="K3653" s="18" t="str">
        <f t="shared" si="325"/>
        <v/>
      </c>
      <c r="N3653" s="23" t="str">
        <f t="shared" si="326"/>
        <v/>
      </c>
    </row>
    <row r="3654" spans="8:14" x14ac:dyDescent="0.25">
      <c r="H3654" s="18" t="str">
        <f t="shared" si="322"/>
        <v/>
      </c>
      <c r="I3654" s="26" t="str">
        <f t="shared" si="323"/>
        <v/>
      </c>
      <c r="J3654" s="18" t="str">
        <f t="shared" si="324"/>
        <v/>
      </c>
      <c r="K3654" s="18" t="str">
        <f t="shared" si="325"/>
        <v/>
      </c>
      <c r="N3654" s="23" t="str">
        <f t="shared" si="326"/>
        <v/>
      </c>
    </row>
    <row r="3655" spans="8:14" x14ac:dyDescent="0.25">
      <c r="H3655" s="18" t="str">
        <f t="shared" si="322"/>
        <v/>
      </c>
      <c r="I3655" s="26" t="str">
        <f t="shared" si="323"/>
        <v/>
      </c>
      <c r="J3655" s="18" t="str">
        <f t="shared" si="324"/>
        <v/>
      </c>
      <c r="K3655" s="18" t="str">
        <f t="shared" si="325"/>
        <v/>
      </c>
      <c r="N3655" s="23" t="str">
        <f t="shared" si="326"/>
        <v/>
      </c>
    </row>
    <row r="3656" spans="8:14" x14ac:dyDescent="0.25">
      <c r="H3656" s="18" t="str">
        <f t="shared" si="322"/>
        <v/>
      </c>
      <c r="I3656" s="26" t="str">
        <f t="shared" si="323"/>
        <v/>
      </c>
      <c r="J3656" s="18" t="str">
        <f t="shared" si="324"/>
        <v/>
      </c>
      <c r="K3656" s="18" t="str">
        <f t="shared" si="325"/>
        <v/>
      </c>
      <c r="N3656" s="23" t="str">
        <f t="shared" si="326"/>
        <v/>
      </c>
    </row>
    <row r="3657" spans="8:14" x14ac:dyDescent="0.25">
      <c r="H3657" s="18" t="str">
        <f t="shared" si="322"/>
        <v/>
      </c>
      <c r="I3657" s="26" t="str">
        <f t="shared" si="323"/>
        <v/>
      </c>
      <c r="J3657" s="18" t="str">
        <f t="shared" si="324"/>
        <v/>
      </c>
      <c r="K3657" s="18" t="str">
        <f t="shared" si="325"/>
        <v/>
      </c>
      <c r="N3657" s="23" t="str">
        <f t="shared" si="326"/>
        <v/>
      </c>
    </row>
    <row r="3658" spans="8:14" x14ac:dyDescent="0.25">
      <c r="H3658" s="18" t="str">
        <f t="shared" si="322"/>
        <v/>
      </c>
      <c r="I3658" s="26" t="str">
        <f t="shared" si="323"/>
        <v/>
      </c>
      <c r="J3658" s="18" t="str">
        <f t="shared" si="324"/>
        <v/>
      </c>
      <c r="K3658" s="18" t="str">
        <f t="shared" si="325"/>
        <v/>
      </c>
      <c r="N3658" s="23" t="str">
        <f t="shared" si="326"/>
        <v/>
      </c>
    </row>
    <row r="3659" spans="8:14" x14ac:dyDescent="0.25">
      <c r="H3659" s="18" t="str">
        <f t="shared" si="322"/>
        <v/>
      </c>
      <c r="I3659" s="26" t="str">
        <f t="shared" si="323"/>
        <v/>
      </c>
      <c r="J3659" s="18" t="str">
        <f t="shared" si="324"/>
        <v/>
      </c>
      <c r="K3659" s="18" t="str">
        <f t="shared" si="325"/>
        <v/>
      </c>
      <c r="N3659" s="23" t="str">
        <f t="shared" si="326"/>
        <v/>
      </c>
    </row>
    <row r="3660" spans="8:14" x14ac:dyDescent="0.25">
      <c r="H3660" s="18" t="str">
        <f t="shared" si="322"/>
        <v/>
      </c>
      <c r="I3660" s="26" t="str">
        <f t="shared" si="323"/>
        <v/>
      </c>
      <c r="J3660" s="18" t="str">
        <f t="shared" si="324"/>
        <v/>
      </c>
      <c r="K3660" s="18" t="str">
        <f t="shared" si="325"/>
        <v/>
      </c>
      <c r="N3660" s="23" t="str">
        <f t="shared" si="326"/>
        <v/>
      </c>
    </row>
    <row r="3661" spans="8:14" x14ac:dyDescent="0.25">
      <c r="H3661" s="18" t="str">
        <f t="shared" si="322"/>
        <v/>
      </c>
      <c r="I3661" s="26" t="str">
        <f t="shared" si="323"/>
        <v/>
      </c>
      <c r="J3661" s="18" t="str">
        <f t="shared" si="324"/>
        <v/>
      </c>
      <c r="K3661" s="18" t="str">
        <f t="shared" si="325"/>
        <v/>
      </c>
      <c r="N3661" s="23" t="str">
        <f t="shared" si="326"/>
        <v/>
      </c>
    </row>
    <row r="3662" spans="8:14" x14ac:dyDescent="0.25">
      <c r="H3662" s="18" t="str">
        <f t="shared" si="322"/>
        <v/>
      </c>
      <c r="I3662" s="26" t="str">
        <f t="shared" si="323"/>
        <v/>
      </c>
      <c r="J3662" s="18" t="str">
        <f t="shared" si="324"/>
        <v/>
      </c>
      <c r="K3662" s="18" t="str">
        <f t="shared" si="325"/>
        <v/>
      </c>
      <c r="N3662" s="23" t="str">
        <f t="shared" si="326"/>
        <v/>
      </c>
    </row>
    <row r="3663" spans="8:14" x14ac:dyDescent="0.25">
      <c r="H3663" s="18" t="str">
        <f t="shared" si="322"/>
        <v/>
      </c>
      <c r="I3663" s="26" t="str">
        <f t="shared" si="323"/>
        <v/>
      </c>
      <c r="J3663" s="18" t="str">
        <f t="shared" si="324"/>
        <v/>
      </c>
      <c r="K3663" s="18" t="str">
        <f t="shared" si="325"/>
        <v/>
      </c>
      <c r="N3663" s="23" t="str">
        <f t="shared" si="326"/>
        <v/>
      </c>
    </row>
    <row r="3664" spans="8:14" x14ac:dyDescent="0.25">
      <c r="H3664" s="18" t="str">
        <f t="shared" si="322"/>
        <v/>
      </c>
      <c r="I3664" s="26" t="str">
        <f t="shared" si="323"/>
        <v/>
      </c>
      <c r="J3664" s="18" t="str">
        <f t="shared" si="324"/>
        <v/>
      </c>
      <c r="K3664" s="18" t="str">
        <f t="shared" si="325"/>
        <v/>
      </c>
      <c r="N3664" s="23" t="str">
        <f t="shared" si="326"/>
        <v/>
      </c>
    </row>
    <row r="3665" spans="8:14" x14ac:dyDescent="0.25">
      <c r="H3665" s="18" t="str">
        <f t="shared" si="322"/>
        <v/>
      </c>
      <c r="I3665" s="26" t="str">
        <f t="shared" si="323"/>
        <v/>
      </c>
      <c r="J3665" s="18" t="str">
        <f t="shared" si="324"/>
        <v/>
      </c>
      <c r="K3665" s="18" t="str">
        <f t="shared" si="325"/>
        <v/>
      </c>
      <c r="N3665" s="23" t="str">
        <f t="shared" si="326"/>
        <v/>
      </c>
    </row>
    <row r="3666" spans="8:14" x14ac:dyDescent="0.25">
      <c r="H3666" s="18" t="str">
        <f t="shared" si="322"/>
        <v/>
      </c>
      <c r="I3666" s="26" t="str">
        <f t="shared" si="323"/>
        <v/>
      </c>
      <c r="J3666" s="18" t="str">
        <f t="shared" si="324"/>
        <v/>
      </c>
      <c r="K3666" s="18" t="str">
        <f t="shared" si="325"/>
        <v/>
      </c>
      <c r="N3666" s="23" t="str">
        <f t="shared" si="326"/>
        <v/>
      </c>
    </row>
    <row r="3667" spans="8:14" x14ac:dyDescent="0.25">
      <c r="H3667" s="18" t="str">
        <f t="shared" si="322"/>
        <v/>
      </c>
      <c r="I3667" s="26" t="str">
        <f t="shared" si="323"/>
        <v/>
      </c>
      <c r="J3667" s="18" t="str">
        <f t="shared" si="324"/>
        <v/>
      </c>
      <c r="K3667" s="18" t="str">
        <f t="shared" si="325"/>
        <v/>
      </c>
      <c r="N3667" s="23" t="str">
        <f t="shared" si="326"/>
        <v/>
      </c>
    </row>
    <row r="3668" spans="8:14" x14ac:dyDescent="0.25">
      <c r="H3668" s="18" t="str">
        <f t="shared" si="322"/>
        <v/>
      </c>
      <c r="I3668" s="26" t="str">
        <f t="shared" si="323"/>
        <v/>
      </c>
      <c r="J3668" s="18" t="str">
        <f t="shared" si="324"/>
        <v/>
      </c>
      <c r="K3668" s="18" t="str">
        <f t="shared" si="325"/>
        <v/>
      </c>
      <c r="N3668" s="23" t="str">
        <f t="shared" si="326"/>
        <v/>
      </c>
    </row>
    <row r="3669" spans="8:14" x14ac:dyDescent="0.25">
      <c r="H3669" s="18" t="str">
        <f t="shared" si="322"/>
        <v/>
      </c>
      <c r="I3669" s="26" t="str">
        <f t="shared" si="323"/>
        <v/>
      </c>
      <c r="J3669" s="18" t="str">
        <f t="shared" si="324"/>
        <v/>
      </c>
      <c r="K3669" s="18" t="str">
        <f t="shared" si="325"/>
        <v/>
      </c>
      <c r="N3669" s="23" t="str">
        <f t="shared" si="326"/>
        <v/>
      </c>
    </row>
    <row r="3670" spans="8:14" x14ac:dyDescent="0.25">
      <c r="H3670" s="18" t="str">
        <f t="shared" si="322"/>
        <v/>
      </c>
      <c r="I3670" s="26" t="str">
        <f t="shared" si="323"/>
        <v/>
      </c>
      <c r="J3670" s="18" t="str">
        <f t="shared" si="324"/>
        <v/>
      </c>
      <c r="K3670" s="18" t="str">
        <f t="shared" si="325"/>
        <v/>
      </c>
      <c r="N3670" s="23" t="str">
        <f t="shared" si="326"/>
        <v/>
      </c>
    </row>
    <row r="3671" spans="8:14" x14ac:dyDescent="0.25">
      <c r="H3671" s="18" t="str">
        <f t="shared" si="322"/>
        <v/>
      </c>
      <c r="I3671" s="26" t="str">
        <f t="shared" si="323"/>
        <v/>
      </c>
      <c r="J3671" s="18" t="str">
        <f t="shared" si="324"/>
        <v/>
      </c>
      <c r="K3671" s="18" t="str">
        <f t="shared" si="325"/>
        <v/>
      </c>
      <c r="N3671" s="23" t="str">
        <f t="shared" si="326"/>
        <v/>
      </c>
    </row>
    <row r="3672" spans="8:14" x14ac:dyDescent="0.25">
      <c r="H3672" s="18" t="str">
        <f t="shared" si="322"/>
        <v/>
      </c>
      <c r="I3672" s="26" t="str">
        <f t="shared" si="323"/>
        <v/>
      </c>
      <c r="J3672" s="18" t="str">
        <f t="shared" si="324"/>
        <v/>
      </c>
      <c r="K3672" s="18" t="str">
        <f t="shared" si="325"/>
        <v/>
      </c>
      <c r="N3672" s="23" t="str">
        <f t="shared" si="326"/>
        <v/>
      </c>
    </row>
    <row r="3673" spans="8:14" x14ac:dyDescent="0.25">
      <c r="H3673" s="18" t="str">
        <f t="shared" si="322"/>
        <v/>
      </c>
      <c r="I3673" s="26" t="str">
        <f t="shared" si="323"/>
        <v/>
      </c>
      <c r="J3673" s="18" t="str">
        <f t="shared" si="324"/>
        <v/>
      </c>
      <c r="K3673" s="18" t="str">
        <f t="shared" si="325"/>
        <v/>
      </c>
      <c r="N3673" s="23" t="str">
        <f t="shared" si="326"/>
        <v/>
      </c>
    </row>
    <row r="3674" spans="8:14" x14ac:dyDescent="0.25">
      <c r="H3674" s="18" t="str">
        <f t="shared" si="322"/>
        <v/>
      </c>
      <c r="I3674" s="26" t="str">
        <f t="shared" si="323"/>
        <v/>
      </c>
      <c r="J3674" s="18" t="str">
        <f t="shared" si="324"/>
        <v/>
      </c>
      <c r="K3674" s="18" t="str">
        <f t="shared" si="325"/>
        <v/>
      </c>
      <c r="N3674" s="23" t="str">
        <f t="shared" si="326"/>
        <v/>
      </c>
    </row>
    <row r="3675" spans="8:14" x14ac:dyDescent="0.25">
      <c r="H3675" s="18" t="str">
        <f t="shared" si="322"/>
        <v/>
      </c>
      <c r="I3675" s="26" t="str">
        <f t="shared" si="323"/>
        <v/>
      </c>
      <c r="J3675" s="18" t="str">
        <f t="shared" si="324"/>
        <v/>
      </c>
      <c r="K3675" s="18" t="str">
        <f t="shared" si="325"/>
        <v/>
      </c>
      <c r="N3675" s="23" t="str">
        <f t="shared" si="326"/>
        <v/>
      </c>
    </row>
    <row r="3676" spans="8:14" x14ac:dyDescent="0.25">
      <c r="H3676" s="18" t="str">
        <f t="shared" si="322"/>
        <v/>
      </c>
      <c r="I3676" s="26" t="str">
        <f t="shared" si="323"/>
        <v/>
      </c>
      <c r="J3676" s="18" t="str">
        <f t="shared" si="324"/>
        <v/>
      </c>
      <c r="K3676" s="18" t="str">
        <f t="shared" si="325"/>
        <v/>
      </c>
      <c r="N3676" s="23" t="str">
        <f t="shared" si="326"/>
        <v/>
      </c>
    </row>
    <row r="3677" spans="8:14" x14ac:dyDescent="0.25">
      <c r="H3677" s="18" t="str">
        <f t="shared" si="322"/>
        <v/>
      </c>
      <c r="I3677" s="26" t="str">
        <f t="shared" si="323"/>
        <v/>
      </c>
      <c r="J3677" s="18" t="str">
        <f t="shared" si="324"/>
        <v/>
      </c>
      <c r="K3677" s="18" t="str">
        <f t="shared" si="325"/>
        <v/>
      </c>
      <c r="N3677" s="23" t="str">
        <f t="shared" si="326"/>
        <v/>
      </c>
    </row>
    <row r="3678" spans="8:14" x14ac:dyDescent="0.25">
      <c r="H3678" s="18" t="str">
        <f t="shared" si="322"/>
        <v/>
      </c>
      <c r="I3678" s="26" t="str">
        <f t="shared" si="323"/>
        <v/>
      </c>
      <c r="J3678" s="18" t="str">
        <f t="shared" si="324"/>
        <v/>
      </c>
      <c r="K3678" s="18" t="str">
        <f t="shared" si="325"/>
        <v/>
      </c>
      <c r="N3678" s="23" t="str">
        <f t="shared" si="326"/>
        <v/>
      </c>
    </row>
    <row r="3679" spans="8:14" x14ac:dyDescent="0.25">
      <c r="H3679" s="18" t="str">
        <f t="shared" si="322"/>
        <v/>
      </c>
      <c r="I3679" s="26" t="str">
        <f t="shared" si="323"/>
        <v/>
      </c>
      <c r="J3679" s="18" t="str">
        <f t="shared" si="324"/>
        <v/>
      </c>
      <c r="K3679" s="18" t="str">
        <f t="shared" si="325"/>
        <v/>
      </c>
      <c r="N3679" s="23" t="str">
        <f t="shared" si="326"/>
        <v/>
      </c>
    </row>
    <row r="3680" spans="8:14" x14ac:dyDescent="0.25">
      <c r="H3680" s="18" t="str">
        <f t="shared" si="322"/>
        <v/>
      </c>
      <c r="I3680" s="26" t="str">
        <f t="shared" si="323"/>
        <v/>
      </c>
      <c r="J3680" s="18" t="str">
        <f t="shared" si="324"/>
        <v/>
      </c>
      <c r="K3680" s="18" t="str">
        <f t="shared" si="325"/>
        <v/>
      </c>
      <c r="N3680" s="23" t="str">
        <f t="shared" si="326"/>
        <v/>
      </c>
    </row>
    <row r="3681" spans="8:14" x14ac:dyDescent="0.25">
      <c r="H3681" s="18" t="str">
        <f t="shared" si="322"/>
        <v/>
      </c>
      <c r="I3681" s="26" t="str">
        <f t="shared" si="323"/>
        <v/>
      </c>
      <c r="J3681" s="18" t="str">
        <f t="shared" si="324"/>
        <v/>
      </c>
      <c r="K3681" s="18" t="str">
        <f t="shared" si="325"/>
        <v/>
      </c>
      <c r="N3681" s="23" t="str">
        <f t="shared" si="326"/>
        <v/>
      </c>
    </row>
    <row r="3682" spans="8:14" x14ac:dyDescent="0.25">
      <c r="H3682" s="18" t="str">
        <f t="shared" si="322"/>
        <v/>
      </c>
      <c r="I3682" s="26" t="str">
        <f t="shared" si="323"/>
        <v/>
      </c>
      <c r="J3682" s="18" t="str">
        <f t="shared" si="324"/>
        <v/>
      </c>
      <c r="K3682" s="18" t="str">
        <f t="shared" si="325"/>
        <v/>
      </c>
      <c r="N3682" s="23" t="str">
        <f t="shared" si="326"/>
        <v/>
      </c>
    </row>
    <row r="3683" spans="8:14" x14ac:dyDescent="0.25">
      <c r="H3683" s="18" t="str">
        <f t="shared" si="322"/>
        <v/>
      </c>
      <c r="I3683" s="26" t="str">
        <f t="shared" si="323"/>
        <v/>
      </c>
      <c r="J3683" s="18" t="str">
        <f t="shared" si="324"/>
        <v/>
      </c>
      <c r="K3683" s="18" t="str">
        <f t="shared" si="325"/>
        <v/>
      </c>
      <c r="N3683" s="23" t="str">
        <f t="shared" si="326"/>
        <v/>
      </c>
    </row>
    <row r="3684" spans="8:14" x14ac:dyDescent="0.25">
      <c r="H3684" s="18" t="str">
        <f t="shared" si="322"/>
        <v/>
      </c>
      <c r="I3684" s="26" t="str">
        <f t="shared" si="323"/>
        <v/>
      </c>
      <c r="J3684" s="18" t="str">
        <f t="shared" si="324"/>
        <v/>
      </c>
      <c r="K3684" s="18" t="str">
        <f t="shared" si="325"/>
        <v/>
      </c>
      <c r="N3684" s="23" t="str">
        <f t="shared" si="326"/>
        <v/>
      </c>
    </row>
    <row r="3685" spans="8:14" x14ac:dyDescent="0.25">
      <c r="H3685" s="18" t="str">
        <f t="shared" si="322"/>
        <v/>
      </c>
      <c r="I3685" s="26" t="str">
        <f t="shared" si="323"/>
        <v/>
      </c>
      <c r="J3685" s="18" t="str">
        <f t="shared" si="324"/>
        <v/>
      </c>
      <c r="K3685" s="18" t="str">
        <f t="shared" si="325"/>
        <v/>
      </c>
      <c r="N3685" s="23" t="str">
        <f t="shared" si="326"/>
        <v/>
      </c>
    </row>
    <row r="3686" spans="8:14" x14ac:dyDescent="0.25">
      <c r="H3686" s="18" t="str">
        <f t="shared" si="322"/>
        <v/>
      </c>
      <c r="I3686" s="26" t="str">
        <f t="shared" si="323"/>
        <v/>
      </c>
      <c r="J3686" s="18" t="str">
        <f t="shared" si="324"/>
        <v/>
      </c>
      <c r="K3686" s="18" t="str">
        <f t="shared" si="325"/>
        <v/>
      </c>
      <c r="N3686" s="23" t="str">
        <f t="shared" si="326"/>
        <v/>
      </c>
    </row>
    <row r="3687" spans="8:14" x14ac:dyDescent="0.25">
      <c r="H3687" s="18" t="str">
        <f t="shared" si="322"/>
        <v/>
      </c>
      <c r="I3687" s="26" t="str">
        <f t="shared" si="323"/>
        <v/>
      </c>
      <c r="J3687" s="18" t="str">
        <f t="shared" si="324"/>
        <v/>
      </c>
      <c r="K3687" s="18" t="str">
        <f t="shared" si="325"/>
        <v/>
      </c>
      <c r="N3687" s="23" t="str">
        <f t="shared" si="326"/>
        <v/>
      </c>
    </row>
    <row r="3688" spans="8:14" x14ac:dyDescent="0.25">
      <c r="H3688" s="18" t="str">
        <f t="shared" si="322"/>
        <v/>
      </c>
      <c r="I3688" s="26" t="str">
        <f t="shared" si="323"/>
        <v/>
      </c>
      <c r="J3688" s="18" t="str">
        <f t="shared" si="324"/>
        <v/>
      </c>
      <c r="K3688" s="18" t="str">
        <f t="shared" si="325"/>
        <v/>
      </c>
      <c r="N3688" s="23" t="str">
        <f t="shared" si="326"/>
        <v/>
      </c>
    </row>
    <row r="3689" spans="8:14" x14ac:dyDescent="0.25">
      <c r="H3689" s="18" t="str">
        <f t="shared" si="322"/>
        <v/>
      </c>
      <c r="I3689" s="26" t="str">
        <f t="shared" si="323"/>
        <v/>
      </c>
      <c r="J3689" s="18" t="str">
        <f t="shared" si="324"/>
        <v/>
      </c>
      <c r="K3689" s="18" t="str">
        <f t="shared" si="325"/>
        <v/>
      </c>
      <c r="N3689" s="23" t="str">
        <f t="shared" si="326"/>
        <v/>
      </c>
    </row>
    <row r="3690" spans="8:14" x14ac:dyDescent="0.25">
      <c r="H3690" s="18" t="str">
        <f t="shared" si="322"/>
        <v/>
      </c>
      <c r="I3690" s="26" t="str">
        <f t="shared" si="323"/>
        <v/>
      </c>
      <c r="J3690" s="18" t="str">
        <f t="shared" si="324"/>
        <v/>
      </c>
      <c r="K3690" s="18" t="str">
        <f t="shared" si="325"/>
        <v/>
      </c>
      <c r="N3690" s="23" t="str">
        <f t="shared" si="326"/>
        <v/>
      </c>
    </row>
    <row r="3691" spans="8:14" x14ac:dyDescent="0.25">
      <c r="H3691" s="18" t="str">
        <f t="shared" si="322"/>
        <v/>
      </c>
      <c r="I3691" s="26" t="str">
        <f t="shared" si="323"/>
        <v/>
      </c>
      <c r="J3691" s="18" t="str">
        <f t="shared" si="324"/>
        <v/>
      </c>
      <c r="K3691" s="18" t="str">
        <f t="shared" si="325"/>
        <v/>
      </c>
      <c r="N3691" s="23" t="str">
        <f t="shared" si="326"/>
        <v/>
      </c>
    </row>
    <row r="3692" spans="8:14" x14ac:dyDescent="0.25">
      <c r="H3692" s="18" t="str">
        <f t="shared" si="322"/>
        <v/>
      </c>
      <c r="I3692" s="26" t="str">
        <f t="shared" si="323"/>
        <v/>
      </c>
      <c r="J3692" s="18" t="str">
        <f t="shared" si="324"/>
        <v/>
      </c>
      <c r="K3692" s="18" t="str">
        <f t="shared" si="325"/>
        <v/>
      </c>
      <c r="N3692" s="23" t="str">
        <f t="shared" si="326"/>
        <v/>
      </c>
    </row>
    <row r="3693" spans="8:14" x14ac:dyDescent="0.25">
      <c r="H3693" s="18" t="str">
        <f t="shared" si="322"/>
        <v/>
      </c>
      <c r="I3693" s="26" t="str">
        <f t="shared" si="323"/>
        <v/>
      </c>
      <c r="J3693" s="18" t="str">
        <f t="shared" si="324"/>
        <v/>
      </c>
      <c r="K3693" s="18" t="str">
        <f t="shared" si="325"/>
        <v/>
      </c>
      <c r="N3693" s="23" t="str">
        <f t="shared" si="326"/>
        <v/>
      </c>
    </row>
    <row r="3694" spans="8:14" x14ac:dyDescent="0.25">
      <c r="H3694" s="18" t="str">
        <f t="shared" si="322"/>
        <v/>
      </c>
      <c r="I3694" s="26" t="str">
        <f t="shared" si="323"/>
        <v/>
      </c>
      <c r="J3694" s="18" t="str">
        <f t="shared" si="324"/>
        <v/>
      </c>
      <c r="K3694" s="18" t="str">
        <f t="shared" si="325"/>
        <v/>
      </c>
      <c r="N3694" s="23" t="str">
        <f t="shared" si="326"/>
        <v/>
      </c>
    </row>
    <row r="3695" spans="8:14" x14ac:dyDescent="0.25">
      <c r="H3695" s="18" t="str">
        <f t="shared" si="322"/>
        <v/>
      </c>
      <c r="I3695" s="26" t="str">
        <f t="shared" si="323"/>
        <v/>
      </c>
      <c r="J3695" s="18" t="str">
        <f t="shared" si="324"/>
        <v/>
      </c>
      <c r="K3695" s="18" t="str">
        <f t="shared" si="325"/>
        <v/>
      </c>
      <c r="N3695" s="23" t="str">
        <f t="shared" si="326"/>
        <v/>
      </c>
    </row>
    <row r="3696" spans="8:14" x14ac:dyDescent="0.25">
      <c r="H3696" s="18" t="str">
        <f t="shared" si="322"/>
        <v/>
      </c>
      <c r="I3696" s="26" t="str">
        <f t="shared" si="323"/>
        <v/>
      </c>
      <c r="J3696" s="18" t="str">
        <f t="shared" si="324"/>
        <v/>
      </c>
      <c r="K3696" s="18" t="str">
        <f t="shared" si="325"/>
        <v/>
      </c>
      <c r="N3696" s="23" t="str">
        <f t="shared" si="326"/>
        <v/>
      </c>
    </row>
    <row r="3697" spans="8:14" x14ac:dyDescent="0.25">
      <c r="H3697" s="18" t="str">
        <f t="shared" si="322"/>
        <v/>
      </c>
      <c r="I3697" s="26" t="str">
        <f t="shared" si="323"/>
        <v/>
      </c>
      <c r="J3697" s="18" t="str">
        <f t="shared" si="324"/>
        <v/>
      </c>
      <c r="K3697" s="18" t="str">
        <f t="shared" si="325"/>
        <v/>
      </c>
      <c r="N3697" s="23" t="str">
        <f t="shared" si="326"/>
        <v/>
      </c>
    </row>
    <row r="3698" spans="8:14" x14ac:dyDescent="0.25">
      <c r="H3698" s="18" t="str">
        <f t="shared" si="322"/>
        <v/>
      </c>
      <c r="I3698" s="26" t="str">
        <f t="shared" si="323"/>
        <v/>
      </c>
      <c r="J3698" s="18" t="str">
        <f t="shared" si="324"/>
        <v/>
      </c>
      <c r="K3698" s="18" t="str">
        <f t="shared" si="325"/>
        <v/>
      </c>
      <c r="N3698" s="23" t="str">
        <f t="shared" si="326"/>
        <v/>
      </c>
    </row>
    <row r="3699" spans="8:14" x14ac:dyDescent="0.25">
      <c r="H3699" s="18" t="str">
        <f t="shared" si="322"/>
        <v/>
      </c>
      <c r="I3699" s="26" t="str">
        <f t="shared" si="323"/>
        <v/>
      </c>
      <c r="J3699" s="18" t="str">
        <f t="shared" si="324"/>
        <v/>
      </c>
      <c r="K3699" s="18" t="str">
        <f t="shared" si="325"/>
        <v/>
      </c>
      <c r="N3699" s="23" t="str">
        <f t="shared" si="326"/>
        <v/>
      </c>
    </row>
    <row r="3700" spans="8:14" x14ac:dyDescent="0.25">
      <c r="H3700" s="18" t="str">
        <f t="shared" si="322"/>
        <v/>
      </c>
      <c r="I3700" s="26" t="str">
        <f t="shared" si="323"/>
        <v/>
      </c>
      <c r="J3700" s="18" t="str">
        <f t="shared" si="324"/>
        <v/>
      </c>
      <c r="K3700" s="18" t="str">
        <f t="shared" si="325"/>
        <v/>
      </c>
      <c r="N3700" s="23" t="str">
        <f t="shared" si="326"/>
        <v/>
      </c>
    </row>
    <row r="3701" spans="8:14" x14ac:dyDescent="0.25">
      <c r="H3701" s="18" t="str">
        <f t="shared" si="322"/>
        <v/>
      </c>
      <c r="I3701" s="26" t="str">
        <f t="shared" si="323"/>
        <v/>
      </c>
      <c r="J3701" s="18" t="str">
        <f t="shared" si="324"/>
        <v/>
      </c>
      <c r="K3701" s="18" t="str">
        <f t="shared" si="325"/>
        <v/>
      </c>
      <c r="N3701" s="23" t="str">
        <f t="shared" si="326"/>
        <v/>
      </c>
    </row>
    <row r="3702" spans="8:14" x14ac:dyDescent="0.25">
      <c r="H3702" s="18" t="str">
        <f t="shared" si="322"/>
        <v/>
      </c>
      <c r="I3702" s="26" t="str">
        <f t="shared" si="323"/>
        <v/>
      </c>
      <c r="J3702" s="18" t="str">
        <f t="shared" si="324"/>
        <v/>
      </c>
      <c r="K3702" s="18" t="str">
        <f t="shared" si="325"/>
        <v/>
      </c>
      <c r="N3702" s="23" t="str">
        <f t="shared" si="326"/>
        <v/>
      </c>
    </row>
    <row r="3703" spans="8:14" x14ac:dyDescent="0.25">
      <c r="H3703" s="18" t="str">
        <f t="shared" si="322"/>
        <v/>
      </c>
      <c r="I3703" s="26" t="str">
        <f t="shared" si="323"/>
        <v/>
      </c>
      <c r="J3703" s="18" t="str">
        <f t="shared" si="324"/>
        <v/>
      </c>
      <c r="K3703" s="18" t="str">
        <f t="shared" si="325"/>
        <v/>
      </c>
      <c r="N3703" s="23" t="str">
        <f t="shared" si="326"/>
        <v/>
      </c>
    </row>
    <row r="3704" spans="8:14" x14ac:dyDescent="0.25">
      <c r="H3704" s="18" t="str">
        <f t="shared" si="322"/>
        <v/>
      </c>
      <c r="I3704" s="26" t="str">
        <f t="shared" si="323"/>
        <v/>
      </c>
      <c r="J3704" s="18" t="str">
        <f t="shared" si="324"/>
        <v/>
      </c>
      <c r="K3704" s="18" t="str">
        <f t="shared" si="325"/>
        <v/>
      </c>
      <c r="N3704" s="23" t="str">
        <f t="shared" si="326"/>
        <v/>
      </c>
    </row>
    <row r="3705" spans="8:14" x14ac:dyDescent="0.25">
      <c r="H3705" s="18" t="str">
        <f t="shared" si="322"/>
        <v/>
      </c>
      <c r="I3705" s="26" t="str">
        <f t="shared" si="323"/>
        <v/>
      </c>
      <c r="J3705" s="18" t="str">
        <f t="shared" si="324"/>
        <v/>
      </c>
      <c r="K3705" s="18" t="str">
        <f t="shared" si="325"/>
        <v/>
      </c>
      <c r="N3705" s="23" t="str">
        <f t="shared" si="326"/>
        <v/>
      </c>
    </row>
    <row r="3706" spans="8:14" x14ac:dyDescent="0.25">
      <c r="H3706" s="18" t="str">
        <f t="shared" si="322"/>
        <v/>
      </c>
      <c r="I3706" s="26" t="str">
        <f t="shared" si="323"/>
        <v/>
      </c>
      <c r="J3706" s="18" t="str">
        <f t="shared" si="324"/>
        <v/>
      </c>
      <c r="K3706" s="18" t="str">
        <f t="shared" si="325"/>
        <v/>
      </c>
      <c r="N3706" s="23" t="str">
        <f t="shared" si="326"/>
        <v/>
      </c>
    </row>
    <row r="3707" spans="8:14" x14ac:dyDescent="0.25">
      <c r="H3707" s="18" t="str">
        <f t="shared" si="322"/>
        <v/>
      </c>
      <c r="I3707" s="26" t="str">
        <f t="shared" si="323"/>
        <v/>
      </c>
      <c r="J3707" s="18" t="str">
        <f t="shared" si="324"/>
        <v/>
      </c>
      <c r="K3707" s="18" t="str">
        <f t="shared" si="325"/>
        <v/>
      </c>
      <c r="N3707" s="23" t="str">
        <f t="shared" si="326"/>
        <v/>
      </c>
    </row>
    <row r="3708" spans="8:14" x14ac:dyDescent="0.25">
      <c r="H3708" s="18" t="str">
        <f t="shared" si="322"/>
        <v/>
      </c>
      <c r="I3708" s="26" t="str">
        <f t="shared" si="323"/>
        <v/>
      </c>
      <c r="J3708" s="18" t="str">
        <f t="shared" si="324"/>
        <v/>
      </c>
      <c r="K3708" s="18" t="str">
        <f t="shared" si="325"/>
        <v/>
      </c>
      <c r="N3708" s="23" t="str">
        <f t="shared" si="326"/>
        <v/>
      </c>
    </row>
    <row r="3709" spans="8:14" x14ac:dyDescent="0.25">
      <c r="H3709" s="18" t="str">
        <f t="shared" si="322"/>
        <v/>
      </c>
      <c r="I3709" s="26" t="str">
        <f t="shared" si="323"/>
        <v/>
      </c>
      <c r="J3709" s="18" t="str">
        <f t="shared" si="324"/>
        <v/>
      </c>
      <c r="K3709" s="18" t="str">
        <f t="shared" si="325"/>
        <v/>
      </c>
      <c r="N3709" s="23" t="str">
        <f t="shared" si="326"/>
        <v/>
      </c>
    </row>
    <row r="3710" spans="8:14" x14ac:dyDescent="0.25">
      <c r="H3710" s="18" t="str">
        <f t="shared" si="322"/>
        <v/>
      </c>
      <c r="I3710" s="26" t="str">
        <f t="shared" si="323"/>
        <v/>
      </c>
      <c r="J3710" s="18" t="str">
        <f t="shared" si="324"/>
        <v/>
      </c>
      <c r="K3710" s="18" t="str">
        <f t="shared" si="325"/>
        <v/>
      </c>
      <c r="N3710" s="23" t="str">
        <f t="shared" si="326"/>
        <v/>
      </c>
    </row>
    <row r="3711" spans="8:14" x14ac:dyDescent="0.25">
      <c r="H3711" s="18" t="str">
        <f t="shared" si="322"/>
        <v/>
      </c>
      <c r="I3711" s="26" t="str">
        <f t="shared" si="323"/>
        <v/>
      </c>
      <c r="J3711" s="18" t="str">
        <f t="shared" si="324"/>
        <v/>
      </c>
      <c r="K3711" s="18" t="str">
        <f t="shared" si="325"/>
        <v/>
      </c>
      <c r="N3711" s="23" t="str">
        <f t="shared" si="326"/>
        <v/>
      </c>
    </row>
    <row r="3712" spans="8:14" x14ac:dyDescent="0.25">
      <c r="H3712" s="18" t="str">
        <f t="shared" si="322"/>
        <v/>
      </c>
      <c r="I3712" s="26" t="str">
        <f t="shared" si="323"/>
        <v/>
      </c>
      <c r="J3712" s="18" t="str">
        <f t="shared" si="324"/>
        <v/>
      </c>
      <c r="K3712" s="18" t="str">
        <f t="shared" si="325"/>
        <v/>
      </c>
      <c r="N3712" s="23" t="str">
        <f t="shared" si="326"/>
        <v/>
      </c>
    </row>
    <row r="3713" spans="8:14" x14ac:dyDescent="0.25">
      <c r="H3713" s="18" t="str">
        <f t="shared" si="322"/>
        <v/>
      </c>
      <c r="I3713" s="26" t="str">
        <f t="shared" si="323"/>
        <v/>
      </c>
      <c r="J3713" s="18" t="str">
        <f t="shared" si="324"/>
        <v/>
      </c>
      <c r="K3713" s="18" t="str">
        <f t="shared" si="325"/>
        <v/>
      </c>
      <c r="N3713" s="23" t="str">
        <f t="shared" si="326"/>
        <v/>
      </c>
    </row>
    <row r="3714" spans="8:14" x14ac:dyDescent="0.25">
      <c r="H3714" s="18" t="str">
        <f t="shared" si="322"/>
        <v/>
      </c>
      <c r="I3714" s="26" t="str">
        <f t="shared" si="323"/>
        <v/>
      </c>
      <c r="J3714" s="18" t="str">
        <f t="shared" si="324"/>
        <v/>
      </c>
      <c r="K3714" s="18" t="str">
        <f t="shared" si="325"/>
        <v/>
      </c>
      <c r="N3714" s="23" t="str">
        <f t="shared" si="326"/>
        <v/>
      </c>
    </row>
    <row r="3715" spans="8:14" x14ac:dyDescent="0.25">
      <c r="H3715" s="18" t="str">
        <f t="shared" si="322"/>
        <v/>
      </c>
      <c r="I3715" s="26" t="str">
        <f t="shared" si="323"/>
        <v/>
      </c>
      <c r="J3715" s="18" t="str">
        <f t="shared" si="324"/>
        <v/>
      </c>
      <c r="K3715" s="18" t="str">
        <f t="shared" si="325"/>
        <v/>
      </c>
      <c r="N3715" s="23" t="str">
        <f t="shared" si="326"/>
        <v/>
      </c>
    </row>
    <row r="3716" spans="8:14" x14ac:dyDescent="0.25">
      <c r="H3716" s="18" t="str">
        <f t="shared" ref="H3716:H3779" si="327">IF(OR($E3716="",$G3716=""),"",$E3716*$G3716)</f>
        <v/>
      </c>
      <c r="I3716" s="26" t="str">
        <f t="shared" ref="I3716:I3779" si="328">IF($F3716="","",IFERROR(INDEX(CurRate,MATCH($F3716,CurCode,0)),""))</f>
        <v/>
      </c>
      <c r="J3716" s="18" t="str">
        <f t="shared" ref="J3716:J3779" si="329">IF(OR($G3716="",$I3716="",$I3716=0),"",$G3716/$I3716)</f>
        <v/>
      </c>
      <c r="K3716" s="18" t="str">
        <f t="shared" ref="K3716:K3779" si="330">IF(OR($E3716="",$J3716=""),"",$E3716*$J3716)</f>
        <v/>
      </c>
      <c r="N3716" s="23" t="str">
        <f t="shared" ref="N3716:N3779" si="331">IF($A3716="","",$A3716*100000+ROW())</f>
        <v/>
      </c>
    </row>
    <row r="3717" spans="8:14" x14ac:dyDescent="0.25">
      <c r="H3717" s="18" t="str">
        <f t="shared" si="327"/>
        <v/>
      </c>
      <c r="I3717" s="26" t="str">
        <f t="shared" si="328"/>
        <v/>
      </c>
      <c r="J3717" s="18" t="str">
        <f t="shared" si="329"/>
        <v/>
      </c>
      <c r="K3717" s="18" t="str">
        <f t="shared" si="330"/>
        <v/>
      </c>
      <c r="N3717" s="23" t="str">
        <f t="shared" si="331"/>
        <v/>
      </c>
    </row>
    <row r="3718" spans="8:14" x14ac:dyDescent="0.25">
      <c r="H3718" s="18" t="str">
        <f t="shared" si="327"/>
        <v/>
      </c>
      <c r="I3718" s="26" t="str">
        <f t="shared" si="328"/>
        <v/>
      </c>
      <c r="J3718" s="18" t="str">
        <f t="shared" si="329"/>
        <v/>
      </c>
      <c r="K3718" s="18" t="str">
        <f t="shared" si="330"/>
        <v/>
      </c>
      <c r="N3718" s="23" t="str">
        <f t="shared" si="331"/>
        <v/>
      </c>
    </row>
    <row r="3719" spans="8:14" x14ac:dyDescent="0.25">
      <c r="H3719" s="18" t="str">
        <f t="shared" si="327"/>
        <v/>
      </c>
      <c r="I3719" s="26" t="str">
        <f t="shared" si="328"/>
        <v/>
      </c>
      <c r="J3719" s="18" t="str">
        <f t="shared" si="329"/>
        <v/>
      </c>
      <c r="K3719" s="18" t="str">
        <f t="shared" si="330"/>
        <v/>
      </c>
      <c r="N3719" s="23" t="str">
        <f t="shared" si="331"/>
        <v/>
      </c>
    </row>
    <row r="3720" spans="8:14" x14ac:dyDescent="0.25">
      <c r="H3720" s="18" t="str">
        <f t="shared" si="327"/>
        <v/>
      </c>
      <c r="I3720" s="26" t="str">
        <f t="shared" si="328"/>
        <v/>
      </c>
      <c r="J3720" s="18" t="str">
        <f t="shared" si="329"/>
        <v/>
      </c>
      <c r="K3720" s="18" t="str">
        <f t="shared" si="330"/>
        <v/>
      </c>
      <c r="N3720" s="23" t="str">
        <f t="shared" si="331"/>
        <v/>
      </c>
    </row>
    <row r="3721" spans="8:14" x14ac:dyDescent="0.25">
      <c r="H3721" s="18" t="str">
        <f t="shared" si="327"/>
        <v/>
      </c>
      <c r="I3721" s="26" t="str">
        <f t="shared" si="328"/>
        <v/>
      </c>
      <c r="J3721" s="18" t="str">
        <f t="shared" si="329"/>
        <v/>
      </c>
      <c r="K3721" s="18" t="str">
        <f t="shared" si="330"/>
        <v/>
      </c>
      <c r="N3721" s="23" t="str">
        <f t="shared" si="331"/>
        <v/>
      </c>
    </row>
    <row r="3722" spans="8:14" x14ac:dyDescent="0.25">
      <c r="H3722" s="18" t="str">
        <f t="shared" si="327"/>
        <v/>
      </c>
      <c r="I3722" s="26" t="str">
        <f t="shared" si="328"/>
        <v/>
      </c>
      <c r="J3722" s="18" t="str">
        <f t="shared" si="329"/>
        <v/>
      </c>
      <c r="K3722" s="18" t="str">
        <f t="shared" si="330"/>
        <v/>
      </c>
      <c r="N3722" s="23" t="str">
        <f t="shared" si="331"/>
        <v/>
      </c>
    </row>
    <row r="3723" spans="8:14" x14ac:dyDescent="0.25">
      <c r="H3723" s="18" t="str">
        <f t="shared" si="327"/>
        <v/>
      </c>
      <c r="I3723" s="26" t="str">
        <f t="shared" si="328"/>
        <v/>
      </c>
      <c r="J3723" s="18" t="str">
        <f t="shared" si="329"/>
        <v/>
      </c>
      <c r="K3723" s="18" t="str">
        <f t="shared" si="330"/>
        <v/>
      </c>
      <c r="N3723" s="23" t="str">
        <f t="shared" si="331"/>
        <v/>
      </c>
    </row>
    <row r="3724" spans="8:14" x14ac:dyDescent="0.25">
      <c r="H3724" s="18" t="str">
        <f t="shared" si="327"/>
        <v/>
      </c>
      <c r="I3724" s="26" t="str">
        <f t="shared" si="328"/>
        <v/>
      </c>
      <c r="J3724" s="18" t="str">
        <f t="shared" si="329"/>
        <v/>
      </c>
      <c r="K3724" s="18" t="str">
        <f t="shared" si="330"/>
        <v/>
      </c>
      <c r="N3724" s="23" t="str">
        <f t="shared" si="331"/>
        <v/>
      </c>
    </row>
    <row r="3725" spans="8:14" x14ac:dyDescent="0.25">
      <c r="H3725" s="18" t="str">
        <f t="shared" si="327"/>
        <v/>
      </c>
      <c r="I3725" s="26" t="str">
        <f t="shared" si="328"/>
        <v/>
      </c>
      <c r="J3725" s="18" t="str">
        <f t="shared" si="329"/>
        <v/>
      </c>
      <c r="K3725" s="18" t="str">
        <f t="shared" si="330"/>
        <v/>
      </c>
      <c r="N3725" s="23" t="str">
        <f t="shared" si="331"/>
        <v/>
      </c>
    </row>
    <row r="3726" spans="8:14" x14ac:dyDescent="0.25">
      <c r="H3726" s="18" t="str">
        <f t="shared" si="327"/>
        <v/>
      </c>
      <c r="I3726" s="26" t="str">
        <f t="shared" si="328"/>
        <v/>
      </c>
      <c r="J3726" s="18" t="str">
        <f t="shared" si="329"/>
        <v/>
      </c>
      <c r="K3726" s="18" t="str">
        <f t="shared" si="330"/>
        <v/>
      </c>
      <c r="N3726" s="23" t="str">
        <f t="shared" si="331"/>
        <v/>
      </c>
    </row>
    <row r="3727" spans="8:14" x14ac:dyDescent="0.25">
      <c r="H3727" s="18" t="str">
        <f t="shared" si="327"/>
        <v/>
      </c>
      <c r="I3727" s="26" t="str">
        <f t="shared" si="328"/>
        <v/>
      </c>
      <c r="J3727" s="18" t="str">
        <f t="shared" si="329"/>
        <v/>
      </c>
      <c r="K3727" s="18" t="str">
        <f t="shared" si="330"/>
        <v/>
      </c>
      <c r="N3727" s="23" t="str">
        <f t="shared" si="331"/>
        <v/>
      </c>
    </row>
    <row r="3728" spans="8:14" x14ac:dyDescent="0.25">
      <c r="H3728" s="18" t="str">
        <f t="shared" si="327"/>
        <v/>
      </c>
      <c r="I3728" s="26" t="str">
        <f t="shared" si="328"/>
        <v/>
      </c>
      <c r="J3728" s="18" t="str">
        <f t="shared" si="329"/>
        <v/>
      </c>
      <c r="K3728" s="18" t="str">
        <f t="shared" si="330"/>
        <v/>
      </c>
      <c r="N3728" s="23" t="str">
        <f t="shared" si="331"/>
        <v/>
      </c>
    </row>
    <row r="3729" spans="8:14" x14ac:dyDescent="0.25">
      <c r="H3729" s="18" t="str">
        <f t="shared" si="327"/>
        <v/>
      </c>
      <c r="I3729" s="26" t="str">
        <f t="shared" si="328"/>
        <v/>
      </c>
      <c r="J3729" s="18" t="str">
        <f t="shared" si="329"/>
        <v/>
      </c>
      <c r="K3729" s="18" t="str">
        <f t="shared" si="330"/>
        <v/>
      </c>
      <c r="N3729" s="23" t="str">
        <f t="shared" si="331"/>
        <v/>
      </c>
    </row>
    <row r="3730" spans="8:14" x14ac:dyDescent="0.25">
      <c r="H3730" s="18" t="str">
        <f t="shared" si="327"/>
        <v/>
      </c>
      <c r="I3730" s="26" t="str">
        <f t="shared" si="328"/>
        <v/>
      </c>
      <c r="J3730" s="18" t="str">
        <f t="shared" si="329"/>
        <v/>
      </c>
      <c r="K3730" s="18" t="str">
        <f t="shared" si="330"/>
        <v/>
      </c>
      <c r="N3730" s="23" t="str">
        <f t="shared" si="331"/>
        <v/>
      </c>
    </row>
    <row r="3731" spans="8:14" x14ac:dyDescent="0.25">
      <c r="H3731" s="18" t="str">
        <f t="shared" si="327"/>
        <v/>
      </c>
      <c r="I3731" s="26" t="str">
        <f t="shared" si="328"/>
        <v/>
      </c>
      <c r="J3731" s="18" t="str">
        <f t="shared" si="329"/>
        <v/>
      </c>
      <c r="K3731" s="18" t="str">
        <f t="shared" si="330"/>
        <v/>
      </c>
      <c r="N3731" s="23" t="str">
        <f t="shared" si="331"/>
        <v/>
      </c>
    </row>
    <row r="3732" spans="8:14" x14ac:dyDescent="0.25">
      <c r="H3732" s="18" t="str">
        <f t="shared" si="327"/>
        <v/>
      </c>
      <c r="I3732" s="26" t="str">
        <f t="shared" si="328"/>
        <v/>
      </c>
      <c r="J3732" s="18" t="str">
        <f t="shared" si="329"/>
        <v/>
      </c>
      <c r="K3732" s="18" t="str">
        <f t="shared" si="330"/>
        <v/>
      </c>
      <c r="N3732" s="23" t="str">
        <f t="shared" si="331"/>
        <v/>
      </c>
    </row>
    <row r="3733" spans="8:14" x14ac:dyDescent="0.25">
      <c r="H3733" s="18" t="str">
        <f t="shared" si="327"/>
        <v/>
      </c>
      <c r="I3733" s="26" t="str">
        <f t="shared" si="328"/>
        <v/>
      </c>
      <c r="J3733" s="18" t="str">
        <f t="shared" si="329"/>
        <v/>
      </c>
      <c r="K3733" s="18" t="str">
        <f t="shared" si="330"/>
        <v/>
      </c>
      <c r="N3733" s="23" t="str">
        <f t="shared" si="331"/>
        <v/>
      </c>
    </row>
    <row r="3734" spans="8:14" x14ac:dyDescent="0.25">
      <c r="H3734" s="18" t="str">
        <f t="shared" si="327"/>
        <v/>
      </c>
      <c r="I3734" s="26" t="str">
        <f t="shared" si="328"/>
        <v/>
      </c>
      <c r="J3734" s="18" t="str">
        <f t="shared" si="329"/>
        <v/>
      </c>
      <c r="K3734" s="18" t="str">
        <f t="shared" si="330"/>
        <v/>
      </c>
      <c r="N3734" s="23" t="str">
        <f t="shared" si="331"/>
        <v/>
      </c>
    </row>
    <row r="3735" spans="8:14" x14ac:dyDescent="0.25">
      <c r="H3735" s="18" t="str">
        <f t="shared" si="327"/>
        <v/>
      </c>
      <c r="I3735" s="26" t="str">
        <f t="shared" si="328"/>
        <v/>
      </c>
      <c r="J3735" s="18" t="str">
        <f t="shared" si="329"/>
        <v/>
      </c>
      <c r="K3735" s="18" t="str">
        <f t="shared" si="330"/>
        <v/>
      </c>
      <c r="N3735" s="23" t="str">
        <f t="shared" si="331"/>
        <v/>
      </c>
    </row>
    <row r="3736" spans="8:14" x14ac:dyDescent="0.25">
      <c r="H3736" s="18" t="str">
        <f t="shared" si="327"/>
        <v/>
      </c>
      <c r="I3736" s="26" t="str">
        <f t="shared" si="328"/>
        <v/>
      </c>
      <c r="J3736" s="18" t="str">
        <f t="shared" si="329"/>
        <v/>
      </c>
      <c r="K3736" s="18" t="str">
        <f t="shared" si="330"/>
        <v/>
      </c>
      <c r="N3736" s="23" t="str">
        <f t="shared" si="331"/>
        <v/>
      </c>
    </row>
    <row r="3737" spans="8:14" x14ac:dyDescent="0.25">
      <c r="H3737" s="18" t="str">
        <f t="shared" si="327"/>
        <v/>
      </c>
      <c r="I3737" s="26" t="str">
        <f t="shared" si="328"/>
        <v/>
      </c>
      <c r="J3737" s="18" t="str">
        <f t="shared" si="329"/>
        <v/>
      </c>
      <c r="K3737" s="18" t="str">
        <f t="shared" si="330"/>
        <v/>
      </c>
      <c r="N3737" s="23" t="str">
        <f t="shared" si="331"/>
        <v/>
      </c>
    </row>
    <row r="3738" spans="8:14" x14ac:dyDescent="0.25">
      <c r="H3738" s="18" t="str">
        <f t="shared" si="327"/>
        <v/>
      </c>
      <c r="I3738" s="26" t="str">
        <f t="shared" si="328"/>
        <v/>
      </c>
      <c r="J3738" s="18" t="str">
        <f t="shared" si="329"/>
        <v/>
      </c>
      <c r="K3738" s="18" t="str">
        <f t="shared" si="330"/>
        <v/>
      </c>
      <c r="N3738" s="23" t="str">
        <f t="shared" si="331"/>
        <v/>
      </c>
    </row>
    <row r="3739" spans="8:14" x14ac:dyDescent="0.25">
      <c r="H3739" s="18" t="str">
        <f t="shared" si="327"/>
        <v/>
      </c>
      <c r="I3739" s="26" t="str">
        <f t="shared" si="328"/>
        <v/>
      </c>
      <c r="J3739" s="18" t="str">
        <f t="shared" si="329"/>
        <v/>
      </c>
      <c r="K3739" s="18" t="str">
        <f t="shared" si="330"/>
        <v/>
      </c>
      <c r="N3739" s="23" t="str">
        <f t="shared" si="331"/>
        <v/>
      </c>
    </row>
    <row r="3740" spans="8:14" x14ac:dyDescent="0.25">
      <c r="H3740" s="18" t="str">
        <f t="shared" si="327"/>
        <v/>
      </c>
      <c r="I3740" s="26" t="str">
        <f t="shared" si="328"/>
        <v/>
      </c>
      <c r="J3740" s="18" t="str">
        <f t="shared" si="329"/>
        <v/>
      </c>
      <c r="K3740" s="18" t="str">
        <f t="shared" si="330"/>
        <v/>
      </c>
      <c r="N3740" s="23" t="str">
        <f t="shared" si="331"/>
        <v/>
      </c>
    </row>
    <row r="3741" spans="8:14" x14ac:dyDescent="0.25">
      <c r="H3741" s="18" t="str">
        <f t="shared" si="327"/>
        <v/>
      </c>
      <c r="I3741" s="26" t="str">
        <f t="shared" si="328"/>
        <v/>
      </c>
      <c r="J3741" s="18" t="str">
        <f t="shared" si="329"/>
        <v/>
      </c>
      <c r="K3741" s="18" t="str">
        <f t="shared" si="330"/>
        <v/>
      </c>
      <c r="N3741" s="23" t="str">
        <f t="shared" si="331"/>
        <v/>
      </c>
    </row>
    <row r="3742" spans="8:14" x14ac:dyDescent="0.25">
      <c r="H3742" s="18" t="str">
        <f t="shared" si="327"/>
        <v/>
      </c>
      <c r="I3742" s="26" t="str">
        <f t="shared" si="328"/>
        <v/>
      </c>
      <c r="J3742" s="18" t="str">
        <f t="shared" si="329"/>
        <v/>
      </c>
      <c r="K3742" s="18" t="str">
        <f t="shared" si="330"/>
        <v/>
      </c>
      <c r="N3742" s="23" t="str">
        <f t="shared" si="331"/>
        <v/>
      </c>
    </row>
    <row r="3743" spans="8:14" x14ac:dyDescent="0.25">
      <c r="H3743" s="18" t="str">
        <f t="shared" si="327"/>
        <v/>
      </c>
      <c r="I3743" s="26" t="str">
        <f t="shared" si="328"/>
        <v/>
      </c>
      <c r="J3743" s="18" t="str">
        <f t="shared" si="329"/>
        <v/>
      </c>
      <c r="K3743" s="18" t="str">
        <f t="shared" si="330"/>
        <v/>
      </c>
      <c r="N3743" s="23" t="str">
        <f t="shared" si="331"/>
        <v/>
      </c>
    </row>
    <row r="3744" spans="8:14" x14ac:dyDescent="0.25">
      <c r="H3744" s="18" t="str">
        <f t="shared" si="327"/>
        <v/>
      </c>
      <c r="I3744" s="26" t="str">
        <f t="shared" si="328"/>
        <v/>
      </c>
      <c r="J3744" s="18" t="str">
        <f t="shared" si="329"/>
        <v/>
      </c>
      <c r="K3744" s="18" t="str">
        <f t="shared" si="330"/>
        <v/>
      </c>
      <c r="N3744" s="23" t="str">
        <f t="shared" si="331"/>
        <v/>
      </c>
    </row>
    <row r="3745" spans="8:14" x14ac:dyDescent="0.25">
      <c r="H3745" s="18" t="str">
        <f t="shared" si="327"/>
        <v/>
      </c>
      <c r="I3745" s="26" t="str">
        <f t="shared" si="328"/>
        <v/>
      </c>
      <c r="J3745" s="18" t="str">
        <f t="shared" si="329"/>
        <v/>
      </c>
      <c r="K3745" s="18" t="str">
        <f t="shared" si="330"/>
        <v/>
      </c>
      <c r="N3745" s="23" t="str">
        <f t="shared" si="331"/>
        <v/>
      </c>
    </row>
    <row r="3746" spans="8:14" x14ac:dyDescent="0.25">
      <c r="H3746" s="18" t="str">
        <f t="shared" si="327"/>
        <v/>
      </c>
      <c r="I3746" s="26" t="str">
        <f t="shared" si="328"/>
        <v/>
      </c>
      <c r="J3746" s="18" t="str">
        <f t="shared" si="329"/>
        <v/>
      </c>
      <c r="K3746" s="18" t="str">
        <f t="shared" si="330"/>
        <v/>
      </c>
      <c r="N3746" s="23" t="str">
        <f t="shared" si="331"/>
        <v/>
      </c>
    </row>
    <row r="3747" spans="8:14" x14ac:dyDescent="0.25">
      <c r="H3747" s="18" t="str">
        <f t="shared" si="327"/>
        <v/>
      </c>
      <c r="I3747" s="26" t="str">
        <f t="shared" si="328"/>
        <v/>
      </c>
      <c r="J3747" s="18" t="str">
        <f t="shared" si="329"/>
        <v/>
      </c>
      <c r="K3747" s="18" t="str">
        <f t="shared" si="330"/>
        <v/>
      </c>
      <c r="N3747" s="23" t="str">
        <f t="shared" si="331"/>
        <v/>
      </c>
    </row>
    <row r="3748" spans="8:14" x14ac:dyDescent="0.25">
      <c r="H3748" s="18" t="str">
        <f t="shared" si="327"/>
        <v/>
      </c>
      <c r="I3748" s="26" t="str">
        <f t="shared" si="328"/>
        <v/>
      </c>
      <c r="J3748" s="18" t="str">
        <f t="shared" si="329"/>
        <v/>
      </c>
      <c r="K3748" s="18" t="str">
        <f t="shared" si="330"/>
        <v/>
      </c>
      <c r="N3748" s="23" t="str">
        <f t="shared" si="331"/>
        <v/>
      </c>
    </row>
    <row r="3749" spans="8:14" x14ac:dyDescent="0.25">
      <c r="H3749" s="18" t="str">
        <f t="shared" si="327"/>
        <v/>
      </c>
      <c r="I3749" s="26" t="str">
        <f t="shared" si="328"/>
        <v/>
      </c>
      <c r="J3749" s="18" t="str">
        <f t="shared" si="329"/>
        <v/>
      </c>
      <c r="K3749" s="18" t="str">
        <f t="shared" si="330"/>
        <v/>
      </c>
      <c r="N3749" s="23" t="str">
        <f t="shared" si="331"/>
        <v/>
      </c>
    </row>
    <row r="3750" spans="8:14" x14ac:dyDescent="0.25">
      <c r="H3750" s="18" t="str">
        <f t="shared" si="327"/>
        <v/>
      </c>
      <c r="I3750" s="26" t="str">
        <f t="shared" si="328"/>
        <v/>
      </c>
      <c r="J3750" s="18" t="str">
        <f t="shared" si="329"/>
        <v/>
      </c>
      <c r="K3750" s="18" t="str">
        <f t="shared" si="330"/>
        <v/>
      </c>
      <c r="N3750" s="23" t="str">
        <f t="shared" si="331"/>
        <v/>
      </c>
    </row>
    <row r="3751" spans="8:14" x14ac:dyDescent="0.25">
      <c r="H3751" s="18" t="str">
        <f t="shared" si="327"/>
        <v/>
      </c>
      <c r="I3751" s="26" t="str">
        <f t="shared" si="328"/>
        <v/>
      </c>
      <c r="J3751" s="18" t="str">
        <f t="shared" si="329"/>
        <v/>
      </c>
      <c r="K3751" s="18" t="str">
        <f t="shared" si="330"/>
        <v/>
      </c>
      <c r="N3751" s="23" t="str">
        <f t="shared" si="331"/>
        <v/>
      </c>
    </row>
    <row r="3752" spans="8:14" x14ac:dyDescent="0.25">
      <c r="H3752" s="18" t="str">
        <f t="shared" si="327"/>
        <v/>
      </c>
      <c r="I3752" s="26" t="str">
        <f t="shared" si="328"/>
        <v/>
      </c>
      <c r="J3752" s="18" t="str">
        <f t="shared" si="329"/>
        <v/>
      </c>
      <c r="K3752" s="18" t="str">
        <f t="shared" si="330"/>
        <v/>
      </c>
      <c r="N3752" s="23" t="str">
        <f t="shared" si="331"/>
        <v/>
      </c>
    </row>
    <row r="3753" spans="8:14" x14ac:dyDescent="0.25">
      <c r="H3753" s="18" t="str">
        <f t="shared" si="327"/>
        <v/>
      </c>
      <c r="I3753" s="26" t="str">
        <f t="shared" si="328"/>
        <v/>
      </c>
      <c r="J3753" s="18" t="str">
        <f t="shared" si="329"/>
        <v/>
      </c>
      <c r="K3753" s="18" t="str">
        <f t="shared" si="330"/>
        <v/>
      </c>
      <c r="N3753" s="23" t="str">
        <f t="shared" si="331"/>
        <v/>
      </c>
    </row>
    <row r="3754" spans="8:14" x14ac:dyDescent="0.25">
      <c r="H3754" s="18" t="str">
        <f t="shared" si="327"/>
        <v/>
      </c>
      <c r="I3754" s="26" t="str">
        <f t="shared" si="328"/>
        <v/>
      </c>
      <c r="J3754" s="18" t="str">
        <f t="shared" si="329"/>
        <v/>
      </c>
      <c r="K3754" s="18" t="str">
        <f t="shared" si="330"/>
        <v/>
      </c>
      <c r="N3754" s="23" t="str">
        <f t="shared" si="331"/>
        <v/>
      </c>
    </row>
    <row r="3755" spans="8:14" x14ac:dyDescent="0.25">
      <c r="H3755" s="18" t="str">
        <f t="shared" si="327"/>
        <v/>
      </c>
      <c r="I3755" s="26" t="str">
        <f t="shared" si="328"/>
        <v/>
      </c>
      <c r="J3755" s="18" t="str">
        <f t="shared" si="329"/>
        <v/>
      </c>
      <c r="K3755" s="18" t="str">
        <f t="shared" si="330"/>
        <v/>
      </c>
      <c r="N3755" s="23" t="str">
        <f t="shared" si="331"/>
        <v/>
      </c>
    </row>
    <row r="3756" spans="8:14" x14ac:dyDescent="0.25">
      <c r="H3756" s="18" t="str">
        <f t="shared" si="327"/>
        <v/>
      </c>
      <c r="I3756" s="26" t="str">
        <f t="shared" si="328"/>
        <v/>
      </c>
      <c r="J3756" s="18" t="str">
        <f t="shared" si="329"/>
        <v/>
      </c>
      <c r="K3756" s="18" t="str">
        <f t="shared" si="330"/>
        <v/>
      </c>
      <c r="N3756" s="23" t="str">
        <f t="shared" si="331"/>
        <v/>
      </c>
    </row>
    <row r="3757" spans="8:14" x14ac:dyDescent="0.25">
      <c r="H3757" s="18" t="str">
        <f t="shared" si="327"/>
        <v/>
      </c>
      <c r="I3757" s="26" t="str">
        <f t="shared" si="328"/>
        <v/>
      </c>
      <c r="J3757" s="18" t="str">
        <f t="shared" si="329"/>
        <v/>
      </c>
      <c r="K3757" s="18" t="str">
        <f t="shared" si="330"/>
        <v/>
      </c>
      <c r="N3757" s="23" t="str">
        <f t="shared" si="331"/>
        <v/>
      </c>
    </row>
    <row r="3758" spans="8:14" x14ac:dyDescent="0.25">
      <c r="H3758" s="18" t="str">
        <f t="shared" si="327"/>
        <v/>
      </c>
      <c r="I3758" s="26" t="str">
        <f t="shared" si="328"/>
        <v/>
      </c>
      <c r="J3758" s="18" t="str">
        <f t="shared" si="329"/>
        <v/>
      </c>
      <c r="K3758" s="18" t="str">
        <f t="shared" si="330"/>
        <v/>
      </c>
      <c r="N3758" s="23" t="str">
        <f t="shared" si="331"/>
        <v/>
      </c>
    </row>
    <row r="3759" spans="8:14" x14ac:dyDescent="0.25">
      <c r="H3759" s="18" t="str">
        <f t="shared" si="327"/>
        <v/>
      </c>
      <c r="I3759" s="26" t="str">
        <f t="shared" si="328"/>
        <v/>
      </c>
      <c r="J3759" s="18" t="str">
        <f t="shared" si="329"/>
        <v/>
      </c>
      <c r="K3759" s="18" t="str">
        <f t="shared" si="330"/>
        <v/>
      </c>
      <c r="N3759" s="23" t="str">
        <f t="shared" si="331"/>
        <v/>
      </c>
    </row>
    <row r="3760" spans="8:14" x14ac:dyDescent="0.25">
      <c r="H3760" s="18" t="str">
        <f t="shared" si="327"/>
        <v/>
      </c>
      <c r="I3760" s="26" t="str">
        <f t="shared" si="328"/>
        <v/>
      </c>
      <c r="J3760" s="18" t="str">
        <f t="shared" si="329"/>
        <v/>
      </c>
      <c r="K3760" s="18" t="str">
        <f t="shared" si="330"/>
        <v/>
      </c>
      <c r="N3760" s="23" t="str">
        <f t="shared" si="331"/>
        <v/>
      </c>
    </row>
    <row r="3761" spans="8:14" x14ac:dyDescent="0.25">
      <c r="H3761" s="18" t="str">
        <f t="shared" si="327"/>
        <v/>
      </c>
      <c r="I3761" s="26" t="str">
        <f t="shared" si="328"/>
        <v/>
      </c>
      <c r="J3761" s="18" t="str">
        <f t="shared" si="329"/>
        <v/>
      </c>
      <c r="K3761" s="18" t="str">
        <f t="shared" si="330"/>
        <v/>
      </c>
      <c r="N3761" s="23" t="str">
        <f t="shared" si="331"/>
        <v/>
      </c>
    </row>
    <row r="3762" spans="8:14" x14ac:dyDescent="0.25">
      <c r="H3762" s="18" t="str">
        <f t="shared" si="327"/>
        <v/>
      </c>
      <c r="I3762" s="26" t="str">
        <f t="shared" si="328"/>
        <v/>
      </c>
      <c r="J3762" s="18" t="str">
        <f t="shared" si="329"/>
        <v/>
      </c>
      <c r="K3762" s="18" t="str">
        <f t="shared" si="330"/>
        <v/>
      </c>
      <c r="N3762" s="23" t="str">
        <f t="shared" si="331"/>
        <v/>
      </c>
    </row>
    <row r="3763" spans="8:14" x14ac:dyDescent="0.25">
      <c r="H3763" s="18" t="str">
        <f t="shared" si="327"/>
        <v/>
      </c>
      <c r="I3763" s="26" t="str">
        <f t="shared" si="328"/>
        <v/>
      </c>
      <c r="J3763" s="18" t="str">
        <f t="shared" si="329"/>
        <v/>
      </c>
      <c r="K3763" s="18" t="str">
        <f t="shared" si="330"/>
        <v/>
      </c>
      <c r="N3763" s="23" t="str">
        <f t="shared" si="331"/>
        <v/>
      </c>
    </row>
    <row r="3764" spans="8:14" x14ac:dyDescent="0.25">
      <c r="H3764" s="18" t="str">
        <f t="shared" si="327"/>
        <v/>
      </c>
      <c r="I3764" s="26" t="str">
        <f t="shared" si="328"/>
        <v/>
      </c>
      <c r="J3764" s="18" t="str">
        <f t="shared" si="329"/>
        <v/>
      </c>
      <c r="K3764" s="18" t="str">
        <f t="shared" si="330"/>
        <v/>
      </c>
      <c r="N3764" s="23" t="str">
        <f t="shared" si="331"/>
        <v/>
      </c>
    </row>
    <row r="3765" spans="8:14" x14ac:dyDescent="0.25">
      <c r="H3765" s="18" t="str">
        <f t="shared" si="327"/>
        <v/>
      </c>
      <c r="I3765" s="26" t="str">
        <f t="shared" si="328"/>
        <v/>
      </c>
      <c r="J3765" s="18" t="str">
        <f t="shared" si="329"/>
        <v/>
      </c>
      <c r="K3765" s="18" t="str">
        <f t="shared" si="330"/>
        <v/>
      </c>
      <c r="N3765" s="23" t="str">
        <f t="shared" si="331"/>
        <v/>
      </c>
    </row>
    <row r="3766" spans="8:14" x14ac:dyDescent="0.25">
      <c r="H3766" s="18" t="str">
        <f t="shared" si="327"/>
        <v/>
      </c>
      <c r="I3766" s="26" t="str">
        <f t="shared" si="328"/>
        <v/>
      </c>
      <c r="J3766" s="18" t="str">
        <f t="shared" si="329"/>
        <v/>
      </c>
      <c r="K3766" s="18" t="str">
        <f t="shared" si="330"/>
        <v/>
      </c>
      <c r="N3766" s="23" t="str">
        <f t="shared" si="331"/>
        <v/>
      </c>
    </row>
    <row r="3767" spans="8:14" x14ac:dyDescent="0.25">
      <c r="H3767" s="18" t="str">
        <f t="shared" si="327"/>
        <v/>
      </c>
      <c r="I3767" s="26" t="str">
        <f t="shared" si="328"/>
        <v/>
      </c>
      <c r="J3767" s="18" t="str">
        <f t="shared" si="329"/>
        <v/>
      </c>
      <c r="K3767" s="18" t="str">
        <f t="shared" si="330"/>
        <v/>
      </c>
      <c r="N3767" s="23" t="str">
        <f t="shared" si="331"/>
        <v/>
      </c>
    </row>
    <row r="3768" spans="8:14" x14ac:dyDescent="0.25">
      <c r="H3768" s="18" t="str">
        <f t="shared" si="327"/>
        <v/>
      </c>
      <c r="I3768" s="26" t="str">
        <f t="shared" si="328"/>
        <v/>
      </c>
      <c r="J3768" s="18" t="str">
        <f t="shared" si="329"/>
        <v/>
      </c>
      <c r="K3768" s="18" t="str">
        <f t="shared" si="330"/>
        <v/>
      </c>
      <c r="N3768" s="23" t="str">
        <f t="shared" si="331"/>
        <v/>
      </c>
    </row>
    <row r="3769" spans="8:14" x14ac:dyDescent="0.25">
      <c r="H3769" s="18" t="str">
        <f t="shared" si="327"/>
        <v/>
      </c>
      <c r="I3769" s="26" t="str">
        <f t="shared" si="328"/>
        <v/>
      </c>
      <c r="J3769" s="18" t="str">
        <f t="shared" si="329"/>
        <v/>
      </c>
      <c r="K3769" s="18" t="str">
        <f t="shared" si="330"/>
        <v/>
      </c>
      <c r="N3769" s="23" t="str">
        <f t="shared" si="331"/>
        <v/>
      </c>
    </row>
    <row r="3770" spans="8:14" x14ac:dyDescent="0.25">
      <c r="H3770" s="18" t="str">
        <f t="shared" si="327"/>
        <v/>
      </c>
      <c r="I3770" s="26" t="str">
        <f t="shared" si="328"/>
        <v/>
      </c>
      <c r="J3770" s="18" t="str">
        <f t="shared" si="329"/>
        <v/>
      </c>
      <c r="K3770" s="18" t="str">
        <f t="shared" si="330"/>
        <v/>
      </c>
      <c r="N3770" s="23" t="str">
        <f t="shared" si="331"/>
        <v/>
      </c>
    </row>
    <row r="3771" spans="8:14" x14ac:dyDescent="0.25">
      <c r="H3771" s="18" t="str">
        <f t="shared" si="327"/>
        <v/>
      </c>
      <c r="I3771" s="26" t="str">
        <f t="shared" si="328"/>
        <v/>
      </c>
      <c r="J3771" s="18" t="str">
        <f t="shared" si="329"/>
        <v/>
      </c>
      <c r="K3771" s="18" t="str">
        <f t="shared" si="330"/>
        <v/>
      </c>
      <c r="N3771" s="23" t="str">
        <f t="shared" si="331"/>
        <v/>
      </c>
    </row>
    <row r="3772" spans="8:14" x14ac:dyDescent="0.25">
      <c r="H3772" s="18" t="str">
        <f t="shared" si="327"/>
        <v/>
      </c>
      <c r="I3772" s="26" t="str">
        <f t="shared" si="328"/>
        <v/>
      </c>
      <c r="J3772" s="18" t="str">
        <f t="shared" si="329"/>
        <v/>
      </c>
      <c r="K3772" s="18" t="str">
        <f t="shared" si="330"/>
        <v/>
      </c>
      <c r="N3772" s="23" t="str">
        <f t="shared" si="331"/>
        <v/>
      </c>
    </row>
    <row r="3773" spans="8:14" x14ac:dyDescent="0.25">
      <c r="H3773" s="18" t="str">
        <f t="shared" si="327"/>
        <v/>
      </c>
      <c r="I3773" s="26" t="str">
        <f t="shared" si="328"/>
        <v/>
      </c>
      <c r="J3773" s="18" t="str">
        <f t="shared" si="329"/>
        <v/>
      </c>
      <c r="K3773" s="18" t="str">
        <f t="shared" si="330"/>
        <v/>
      </c>
      <c r="N3773" s="23" t="str">
        <f t="shared" si="331"/>
        <v/>
      </c>
    </row>
    <row r="3774" spans="8:14" x14ac:dyDescent="0.25">
      <c r="H3774" s="18" t="str">
        <f t="shared" si="327"/>
        <v/>
      </c>
      <c r="I3774" s="26" t="str">
        <f t="shared" si="328"/>
        <v/>
      </c>
      <c r="J3774" s="18" t="str">
        <f t="shared" si="329"/>
        <v/>
      </c>
      <c r="K3774" s="18" t="str">
        <f t="shared" si="330"/>
        <v/>
      </c>
      <c r="N3774" s="23" t="str">
        <f t="shared" si="331"/>
        <v/>
      </c>
    </row>
    <row r="3775" spans="8:14" x14ac:dyDescent="0.25">
      <c r="H3775" s="18" t="str">
        <f t="shared" si="327"/>
        <v/>
      </c>
      <c r="I3775" s="26" t="str">
        <f t="shared" si="328"/>
        <v/>
      </c>
      <c r="J3775" s="18" t="str">
        <f t="shared" si="329"/>
        <v/>
      </c>
      <c r="K3775" s="18" t="str">
        <f t="shared" si="330"/>
        <v/>
      </c>
      <c r="N3775" s="23" t="str">
        <f t="shared" si="331"/>
        <v/>
      </c>
    </row>
    <row r="3776" spans="8:14" x14ac:dyDescent="0.25">
      <c r="H3776" s="18" t="str">
        <f t="shared" si="327"/>
        <v/>
      </c>
      <c r="I3776" s="26" t="str">
        <f t="shared" si="328"/>
        <v/>
      </c>
      <c r="J3776" s="18" t="str">
        <f t="shared" si="329"/>
        <v/>
      </c>
      <c r="K3776" s="18" t="str">
        <f t="shared" si="330"/>
        <v/>
      </c>
      <c r="N3776" s="23" t="str">
        <f t="shared" si="331"/>
        <v/>
      </c>
    </row>
    <row r="3777" spans="8:14" x14ac:dyDescent="0.25">
      <c r="H3777" s="18" t="str">
        <f t="shared" si="327"/>
        <v/>
      </c>
      <c r="I3777" s="26" t="str">
        <f t="shared" si="328"/>
        <v/>
      </c>
      <c r="J3777" s="18" t="str">
        <f t="shared" si="329"/>
        <v/>
      </c>
      <c r="K3777" s="18" t="str">
        <f t="shared" si="330"/>
        <v/>
      </c>
      <c r="N3777" s="23" t="str">
        <f t="shared" si="331"/>
        <v/>
      </c>
    </row>
    <row r="3778" spans="8:14" x14ac:dyDescent="0.25">
      <c r="H3778" s="18" t="str">
        <f t="shared" si="327"/>
        <v/>
      </c>
      <c r="I3778" s="26" t="str">
        <f t="shared" si="328"/>
        <v/>
      </c>
      <c r="J3778" s="18" t="str">
        <f t="shared" si="329"/>
        <v/>
      </c>
      <c r="K3778" s="18" t="str">
        <f t="shared" si="330"/>
        <v/>
      </c>
      <c r="N3778" s="23" t="str">
        <f t="shared" si="331"/>
        <v/>
      </c>
    </row>
    <row r="3779" spans="8:14" x14ac:dyDescent="0.25">
      <c r="H3779" s="18" t="str">
        <f t="shared" si="327"/>
        <v/>
      </c>
      <c r="I3779" s="26" t="str">
        <f t="shared" si="328"/>
        <v/>
      </c>
      <c r="J3779" s="18" t="str">
        <f t="shared" si="329"/>
        <v/>
      </c>
      <c r="K3779" s="18" t="str">
        <f t="shared" si="330"/>
        <v/>
      </c>
      <c r="N3779" s="23" t="str">
        <f t="shared" si="331"/>
        <v/>
      </c>
    </row>
    <row r="3780" spans="8:14" x14ac:dyDescent="0.25">
      <c r="H3780" s="18" t="str">
        <f t="shared" ref="H3780:H3843" si="332">IF(OR($E3780="",$G3780=""),"",$E3780*$G3780)</f>
        <v/>
      </c>
      <c r="I3780" s="26" t="str">
        <f t="shared" ref="I3780:I3843" si="333">IF($F3780="","",IFERROR(INDEX(CurRate,MATCH($F3780,CurCode,0)),""))</f>
        <v/>
      </c>
      <c r="J3780" s="18" t="str">
        <f t="shared" ref="J3780:J3843" si="334">IF(OR($G3780="",$I3780="",$I3780=0),"",$G3780/$I3780)</f>
        <v/>
      </c>
      <c r="K3780" s="18" t="str">
        <f t="shared" ref="K3780:K3843" si="335">IF(OR($E3780="",$J3780=""),"",$E3780*$J3780)</f>
        <v/>
      </c>
      <c r="N3780" s="23" t="str">
        <f t="shared" ref="N3780:N3843" si="336">IF($A3780="","",$A3780*100000+ROW())</f>
        <v/>
      </c>
    </row>
    <row r="3781" spans="8:14" x14ac:dyDescent="0.25">
      <c r="H3781" s="18" t="str">
        <f t="shared" si="332"/>
        <v/>
      </c>
      <c r="I3781" s="26" t="str">
        <f t="shared" si="333"/>
        <v/>
      </c>
      <c r="J3781" s="18" t="str">
        <f t="shared" si="334"/>
        <v/>
      </c>
      <c r="K3781" s="18" t="str">
        <f t="shared" si="335"/>
        <v/>
      </c>
      <c r="N3781" s="23" t="str">
        <f t="shared" si="336"/>
        <v/>
      </c>
    </row>
    <row r="3782" spans="8:14" x14ac:dyDescent="0.25">
      <c r="H3782" s="18" t="str">
        <f t="shared" si="332"/>
        <v/>
      </c>
      <c r="I3782" s="26" t="str">
        <f t="shared" si="333"/>
        <v/>
      </c>
      <c r="J3782" s="18" t="str">
        <f t="shared" si="334"/>
        <v/>
      </c>
      <c r="K3782" s="18" t="str">
        <f t="shared" si="335"/>
        <v/>
      </c>
      <c r="N3782" s="23" t="str">
        <f t="shared" si="336"/>
        <v/>
      </c>
    </row>
    <row r="3783" spans="8:14" x14ac:dyDescent="0.25">
      <c r="H3783" s="18" t="str">
        <f t="shared" si="332"/>
        <v/>
      </c>
      <c r="I3783" s="26" t="str">
        <f t="shared" si="333"/>
        <v/>
      </c>
      <c r="J3783" s="18" t="str">
        <f t="shared" si="334"/>
        <v/>
      </c>
      <c r="K3783" s="18" t="str">
        <f t="shared" si="335"/>
        <v/>
      </c>
      <c r="N3783" s="23" t="str">
        <f t="shared" si="336"/>
        <v/>
      </c>
    </row>
    <row r="3784" spans="8:14" x14ac:dyDescent="0.25">
      <c r="H3784" s="18" t="str">
        <f t="shared" si="332"/>
        <v/>
      </c>
      <c r="I3784" s="26" t="str">
        <f t="shared" si="333"/>
        <v/>
      </c>
      <c r="J3784" s="18" t="str">
        <f t="shared" si="334"/>
        <v/>
      </c>
      <c r="K3784" s="18" t="str">
        <f t="shared" si="335"/>
        <v/>
      </c>
      <c r="N3784" s="23" t="str">
        <f t="shared" si="336"/>
        <v/>
      </c>
    </row>
    <row r="3785" spans="8:14" x14ac:dyDescent="0.25">
      <c r="H3785" s="18" t="str">
        <f t="shared" si="332"/>
        <v/>
      </c>
      <c r="I3785" s="26" t="str">
        <f t="shared" si="333"/>
        <v/>
      </c>
      <c r="J3785" s="18" t="str">
        <f t="shared" si="334"/>
        <v/>
      </c>
      <c r="K3785" s="18" t="str">
        <f t="shared" si="335"/>
        <v/>
      </c>
      <c r="N3785" s="23" t="str">
        <f t="shared" si="336"/>
        <v/>
      </c>
    </row>
    <row r="3786" spans="8:14" x14ac:dyDescent="0.25">
      <c r="H3786" s="18" t="str">
        <f t="shared" si="332"/>
        <v/>
      </c>
      <c r="I3786" s="26" t="str">
        <f t="shared" si="333"/>
        <v/>
      </c>
      <c r="J3786" s="18" t="str">
        <f t="shared" si="334"/>
        <v/>
      </c>
      <c r="K3786" s="18" t="str">
        <f t="shared" si="335"/>
        <v/>
      </c>
      <c r="N3786" s="23" t="str">
        <f t="shared" si="336"/>
        <v/>
      </c>
    </row>
    <row r="3787" spans="8:14" x14ac:dyDescent="0.25">
      <c r="H3787" s="18" t="str">
        <f t="shared" si="332"/>
        <v/>
      </c>
      <c r="I3787" s="26" t="str">
        <f t="shared" si="333"/>
        <v/>
      </c>
      <c r="J3787" s="18" t="str">
        <f t="shared" si="334"/>
        <v/>
      </c>
      <c r="K3787" s="18" t="str">
        <f t="shared" si="335"/>
        <v/>
      </c>
      <c r="N3787" s="23" t="str">
        <f t="shared" si="336"/>
        <v/>
      </c>
    </row>
    <row r="3788" spans="8:14" x14ac:dyDescent="0.25">
      <c r="H3788" s="18" t="str">
        <f t="shared" si="332"/>
        <v/>
      </c>
      <c r="I3788" s="26" t="str">
        <f t="shared" si="333"/>
        <v/>
      </c>
      <c r="J3788" s="18" t="str">
        <f t="shared" si="334"/>
        <v/>
      </c>
      <c r="K3788" s="18" t="str">
        <f t="shared" si="335"/>
        <v/>
      </c>
      <c r="N3788" s="23" t="str">
        <f t="shared" si="336"/>
        <v/>
      </c>
    </row>
    <row r="3789" spans="8:14" x14ac:dyDescent="0.25">
      <c r="H3789" s="18" t="str">
        <f t="shared" si="332"/>
        <v/>
      </c>
      <c r="I3789" s="26" t="str">
        <f t="shared" si="333"/>
        <v/>
      </c>
      <c r="J3789" s="18" t="str">
        <f t="shared" si="334"/>
        <v/>
      </c>
      <c r="K3789" s="18" t="str">
        <f t="shared" si="335"/>
        <v/>
      </c>
      <c r="N3789" s="23" t="str">
        <f t="shared" si="336"/>
        <v/>
      </c>
    </row>
    <row r="3790" spans="8:14" x14ac:dyDescent="0.25">
      <c r="H3790" s="18" t="str">
        <f t="shared" si="332"/>
        <v/>
      </c>
      <c r="I3790" s="26" t="str">
        <f t="shared" si="333"/>
        <v/>
      </c>
      <c r="J3790" s="18" t="str">
        <f t="shared" si="334"/>
        <v/>
      </c>
      <c r="K3790" s="18" t="str">
        <f t="shared" si="335"/>
        <v/>
      </c>
      <c r="N3790" s="23" t="str">
        <f t="shared" si="336"/>
        <v/>
      </c>
    </row>
    <row r="3791" spans="8:14" x14ac:dyDescent="0.25">
      <c r="H3791" s="18" t="str">
        <f t="shared" si="332"/>
        <v/>
      </c>
      <c r="I3791" s="26" t="str">
        <f t="shared" si="333"/>
        <v/>
      </c>
      <c r="J3791" s="18" t="str">
        <f t="shared" si="334"/>
        <v/>
      </c>
      <c r="K3791" s="18" t="str">
        <f t="shared" si="335"/>
        <v/>
      </c>
      <c r="N3791" s="23" t="str">
        <f t="shared" si="336"/>
        <v/>
      </c>
    </row>
    <row r="3792" spans="8:14" x14ac:dyDescent="0.25">
      <c r="H3792" s="18" t="str">
        <f t="shared" si="332"/>
        <v/>
      </c>
      <c r="I3792" s="26" t="str">
        <f t="shared" si="333"/>
        <v/>
      </c>
      <c r="J3792" s="18" t="str">
        <f t="shared" si="334"/>
        <v/>
      </c>
      <c r="K3792" s="18" t="str">
        <f t="shared" si="335"/>
        <v/>
      </c>
      <c r="N3792" s="23" t="str">
        <f t="shared" si="336"/>
        <v/>
      </c>
    </row>
    <row r="3793" spans="8:14" x14ac:dyDescent="0.25">
      <c r="H3793" s="18" t="str">
        <f t="shared" si="332"/>
        <v/>
      </c>
      <c r="I3793" s="26" t="str">
        <f t="shared" si="333"/>
        <v/>
      </c>
      <c r="J3793" s="18" t="str">
        <f t="shared" si="334"/>
        <v/>
      </c>
      <c r="K3793" s="18" t="str">
        <f t="shared" si="335"/>
        <v/>
      </c>
      <c r="N3793" s="23" t="str">
        <f t="shared" si="336"/>
        <v/>
      </c>
    </row>
    <row r="3794" spans="8:14" x14ac:dyDescent="0.25">
      <c r="H3794" s="18" t="str">
        <f t="shared" si="332"/>
        <v/>
      </c>
      <c r="I3794" s="26" t="str">
        <f t="shared" si="333"/>
        <v/>
      </c>
      <c r="J3794" s="18" t="str">
        <f t="shared" si="334"/>
        <v/>
      </c>
      <c r="K3794" s="18" t="str">
        <f t="shared" si="335"/>
        <v/>
      </c>
      <c r="N3794" s="23" t="str">
        <f t="shared" si="336"/>
        <v/>
      </c>
    </row>
    <row r="3795" spans="8:14" x14ac:dyDescent="0.25">
      <c r="H3795" s="18" t="str">
        <f t="shared" si="332"/>
        <v/>
      </c>
      <c r="I3795" s="26" t="str">
        <f t="shared" si="333"/>
        <v/>
      </c>
      <c r="J3795" s="18" t="str">
        <f t="shared" si="334"/>
        <v/>
      </c>
      <c r="K3795" s="18" t="str">
        <f t="shared" si="335"/>
        <v/>
      </c>
      <c r="N3795" s="23" t="str">
        <f t="shared" si="336"/>
        <v/>
      </c>
    </row>
    <row r="3796" spans="8:14" x14ac:dyDescent="0.25">
      <c r="H3796" s="18" t="str">
        <f t="shared" si="332"/>
        <v/>
      </c>
      <c r="I3796" s="26" t="str">
        <f t="shared" si="333"/>
        <v/>
      </c>
      <c r="J3796" s="18" t="str">
        <f t="shared" si="334"/>
        <v/>
      </c>
      <c r="K3796" s="18" t="str">
        <f t="shared" si="335"/>
        <v/>
      </c>
      <c r="N3796" s="23" t="str">
        <f t="shared" si="336"/>
        <v/>
      </c>
    </row>
    <row r="3797" spans="8:14" x14ac:dyDescent="0.25">
      <c r="H3797" s="18" t="str">
        <f t="shared" si="332"/>
        <v/>
      </c>
      <c r="I3797" s="26" t="str">
        <f t="shared" si="333"/>
        <v/>
      </c>
      <c r="J3797" s="18" t="str">
        <f t="shared" si="334"/>
        <v/>
      </c>
      <c r="K3797" s="18" t="str">
        <f t="shared" si="335"/>
        <v/>
      </c>
      <c r="N3797" s="23" t="str">
        <f t="shared" si="336"/>
        <v/>
      </c>
    </row>
    <row r="3798" spans="8:14" x14ac:dyDescent="0.25">
      <c r="H3798" s="18" t="str">
        <f t="shared" si="332"/>
        <v/>
      </c>
      <c r="I3798" s="26" t="str">
        <f t="shared" si="333"/>
        <v/>
      </c>
      <c r="J3798" s="18" t="str">
        <f t="shared" si="334"/>
        <v/>
      </c>
      <c r="K3798" s="18" t="str">
        <f t="shared" si="335"/>
        <v/>
      </c>
      <c r="N3798" s="23" t="str">
        <f t="shared" si="336"/>
        <v/>
      </c>
    </row>
    <row r="3799" spans="8:14" x14ac:dyDescent="0.25">
      <c r="H3799" s="18" t="str">
        <f t="shared" si="332"/>
        <v/>
      </c>
      <c r="I3799" s="26" t="str">
        <f t="shared" si="333"/>
        <v/>
      </c>
      <c r="J3799" s="18" t="str">
        <f t="shared" si="334"/>
        <v/>
      </c>
      <c r="K3799" s="18" t="str">
        <f t="shared" si="335"/>
        <v/>
      </c>
      <c r="N3799" s="23" t="str">
        <f t="shared" si="336"/>
        <v/>
      </c>
    </row>
    <row r="3800" spans="8:14" x14ac:dyDescent="0.25">
      <c r="H3800" s="18" t="str">
        <f t="shared" si="332"/>
        <v/>
      </c>
      <c r="I3800" s="26" t="str">
        <f t="shared" si="333"/>
        <v/>
      </c>
      <c r="J3800" s="18" t="str">
        <f t="shared" si="334"/>
        <v/>
      </c>
      <c r="K3800" s="18" t="str">
        <f t="shared" si="335"/>
        <v/>
      </c>
      <c r="N3800" s="23" t="str">
        <f t="shared" si="336"/>
        <v/>
      </c>
    </row>
    <row r="3801" spans="8:14" x14ac:dyDescent="0.25">
      <c r="H3801" s="18" t="str">
        <f t="shared" si="332"/>
        <v/>
      </c>
      <c r="I3801" s="26" t="str">
        <f t="shared" si="333"/>
        <v/>
      </c>
      <c r="J3801" s="18" t="str">
        <f t="shared" si="334"/>
        <v/>
      </c>
      <c r="K3801" s="18" t="str">
        <f t="shared" si="335"/>
        <v/>
      </c>
      <c r="N3801" s="23" t="str">
        <f t="shared" si="336"/>
        <v/>
      </c>
    </row>
    <row r="3802" spans="8:14" x14ac:dyDescent="0.25">
      <c r="H3802" s="18" t="str">
        <f t="shared" si="332"/>
        <v/>
      </c>
      <c r="I3802" s="26" t="str">
        <f t="shared" si="333"/>
        <v/>
      </c>
      <c r="J3802" s="18" t="str">
        <f t="shared" si="334"/>
        <v/>
      </c>
      <c r="K3802" s="18" t="str">
        <f t="shared" si="335"/>
        <v/>
      </c>
      <c r="N3802" s="23" t="str">
        <f t="shared" si="336"/>
        <v/>
      </c>
    </row>
    <row r="3803" spans="8:14" x14ac:dyDescent="0.25">
      <c r="H3803" s="18" t="str">
        <f t="shared" si="332"/>
        <v/>
      </c>
      <c r="I3803" s="26" t="str">
        <f t="shared" si="333"/>
        <v/>
      </c>
      <c r="J3803" s="18" t="str">
        <f t="shared" si="334"/>
        <v/>
      </c>
      <c r="K3803" s="18" t="str">
        <f t="shared" si="335"/>
        <v/>
      </c>
      <c r="N3803" s="23" t="str">
        <f t="shared" si="336"/>
        <v/>
      </c>
    </row>
    <row r="3804" spans="8:14" x14ac:dyDescent="0.25">
      <c r="H3804" s="18" t="str">
        <f t="shared" si="332"/>
        <v/>
      </c>
      <c r="I3804" s="26" t="str">
        <f t="shared" si="333"/>
        <v/>
      </c>
      <c r="J3804" s="18" t="str">
        <f t="shared" si="334"/>
        <v/>
      </c>
      <c r="K3804" s="18" t="str">
        <f t="shared" si="335"/>
        <v/>
      </c>
      <c r="N3804" s="23" t="str">
        <f t="shared" si="336"/>
        <v/>
      </c>
    </row>
    <row r="3805" spans="8:14" x14ac:dyDescent="0.25">
      <c r="H3805" s="18" t="str">
        <f t="shared" si="332"/>
        <v/>
      </c>
      <c r="I3805" s="26" t="str">
        <f t="shared" si="333"/>
        <v/>
      </c>
      <c r="J3805" s="18" t="str">
        <f t="shared" si="334"/>
        <v/>
      </c>
      <c r="K3805" s="18" t="str">
        <f t="shared" si="335"/>
        <v/>
      </c>
      <c r="N3805" s="23" t="str">
        <f t="shared" si="336"/>
        <v/>
      </c>
    </row>
    <row r="3806" spans="8:14" x14ac:dyDescent="0.25">
      <c r="H3806" s="18" t="str">
        <f t="shared" si="332"/>
        <v/>
      </c>
      <c r="I3806" s="26" t="str">
        <f t="shared" si="333"/>
        <v/>
      </c>
      <c r="J3806" s="18" t="str">
        <f t="shared" si="334"/>
        <v/>
      </c>
      <c r="K3806" s="18" t="str">
        <f t="shared" si="335"/>
        <v/>
      </c>
      <c r="N3806" s="23" t="str">
        <f t="shared" si="336"/>
        <v/>
      </c>
    </row>
    <row r="3807" spans="8:14" x14ac:dyDescent="0.25">
      <c r="H3807" s="18" t="str">
        <f t="shared" si="332"/>
        <v/>
      </c>
      <c r="I3807" s="26" t="str">
        <f t="shared" si="333"/>
        <v/>
      </c>
      <c r="J3807" s="18" t="str">
        <f t="shared" si="334"/>
        <v/>
      </c>
      <c r="K3807" s="18" t="str">
        <f t="shared" si="335"/>
        <v/>
      </c>
      <c r="N3807" s="23" t="str">
        <f t="shared" si="336"/>
        <v/>
      </c>
    </row>
    <row r="3808" spans="8:14" x14ac:dyDescent="0.25">
      <c r="H3808" s="18" t="str">
        <f t="shared" si="332"/>
        <v/>
      </c>
      <c r="I3808" s="26" t="str">
        <f t="shared" si="333"/>
        <v/>
      </c>
      <c r="J3808" s="18" t="str">
        <f t="shared" si="334"/>
        <v/>
      </c>
      <c r="K3808" s="18" t="str">
        <f t="shared" si="335"/>
        <v/>
      </c>
      <c r="N3808" s="23" t="str">
        <f t="shared" si="336"/>
        <v/>
      </c>
    </row>
    <row r="3809" spans="8:14" x14ac:dyDescent="0.25">
      <c r="H3809" s="18" t="str">
        <f t="shared" si="332"/>
        <v/>
      </c>
      <c r="I3809" s="26" t="str">
        <f t="shared" si="333"/>
        <v/>
      </c>
      <c r="J3809" s="18" t="str">
        <f t="shared" si="334"/>
        <v/>
      </c>
      <c r="K3809" s="18" t="str">
        <f t="shared" si="335"/>
        <v/>
      </c>
      <c r="N3809" s="23" t="str">
        <f t="shared" si="336"/>
        <v/>
      </c>
    </row>
    <row r="3810" spans="8:14" x14ac:dyDescent="0.25">
      <c r="H3810" s="18" t="str">
        <f t="shared" si="332"/>
        <v/>
      </c>
      <c r="I3810" s="26" t="str">
        <f t="shared" si="333"/>
        <v/>
      </c>
      <c r="J3810" s="18" t="str">
        <f t="shared" si="334"/>
        <v/>
      </c>
      <c r="K3810" s="18" t="str">
        <f t="shared" si="335"/>
        <v/>
      </c>
      <c r="N3810" s="23" t="str">
        <f t="shared" si="336"/>
        <v/>
      </c>
    </row>
    <row r="3811" spans="8:14" x14ac:dyDescent="0.25">
      <c r="H3811" s="18" t="str">
        <f t="shared" si="332"/>
        <v/>
      </c>
      <c r="I3811" s="26" t="str">
        <f t="shared" si="333"/>
        <v/>
      </c>
      <c r="J3811" s="18" t="str">
        <f t="shared" si="334"/>
        <v/>
      </c>
      <c r="K3811" s="18" t="str">
        <f t="shared" si="335"/>
        <v/>
      </c>
      <c r="N3811" s="23" t="str">
        <f t="shared" si="336"/>
        <v/>
      </c>
    </row>
    <row r="3812" spans="8:14" x14ac:dyDescent="0.25">
      <c r="H3812" s="18" t="str">
        <f t="shared" si="332"/>
        <v/>
      </c>
      <c r="I3812" s="26" t="str">
        <f t="shared" si="333"/>
        <v/>
      </c>
      <c r="J3812" s="18" t="str">
        <f t="shared" si="334"/>
        <v/>
      </c>
      <c r="K3812" s="18" t="str">
        <f t="shared" si="335"/>
        <v/>
      </c>
      <c r="N3812" s="23" t="str">
        <f t="shared" si="336"/>
        <v/>
      </c>
    </row>
    <row r="3813" spans="8:14" x14ac:dyDescent="0.25">
      <c r="H3813" s="18" t="str">
        <f t="shared" si="332"/>
        <v/>
      </c>
      <c r="I3813" s="26" t="str">
        <f t="shared" si="333"/>
        <v/>
      </c>
      <c r="J3813" s="18" t="str">
        <f t="shared" si="334"/>
        <v/>
      </c>
      <c r="K3813" s="18" t="str">
        <f t="shared" si="335"/>
        <v/>
      </c>
      <c r="N3813" s="23" t="str">
        <f t="shared" si="336"/>
        <v/>
      </c>
    </row>
    <row r="3814" spans="8:14" x14ac:dyDescent="0.25">
      <c r="H3814" s="18" t="str">
        <f t="shared" si="332"/>
        <v/>
      </c>
      <c r="I3814" s="26" t="str">
        <f t="shared" si="333"/>
        <v/>
      </c>
      <c r="J3814" s="18" t="str">
        <f t="shared" si="334"/>
        <v/>
      </c>
      <c r="K3814" s="18" t="str">
        <f t="shared" si="335"/>
        <v/>
      </c>
      <c r="N3814" s="23" t="str">
        <f t="shared" si="336"/>
        <v/>
      </c>
    </row>
    <row r="3815" spans="8:14" x14ac:dyDescent="0.25">
      <c r="H3815" s="18" t="str">
        <f t="shared" si="332"/>
        <v/>
      </c>
      <c r="I3815" s="26" t="str">
        <f t="shared" si="333"/>
        <v/>
      </c>
      <c r="J3815" s="18" t="str">
        <f t="shared" si="334"/>
        <v/>
      </c>
      <c r="K3815" s="18" t="str">
        <f t="shared" si="335"/>
        <v/>
      </c>
      <c r="N3815" s="23" t="str">
        <f t="shared" si="336"/>
        <v/>
      </c>
    </row>
    <row r="3816" spans="8:14" x14ac:dyDescent="0.25">
      <c r="H3816" s="18" t="str">
        <f t="shared" si="332"/>
        <v/>
      </c>
      <c r="I3816" s="26" t="str">
        <f t="shared" si="333"/>
        <v/>
      </c>
      <c r="J3816" s="18" t="str">
        <f t="shared" si="334"/>
        <v/>
      </c>
      <c r="K3816" s="18" t="str">
        <f t="shared" si="335"/>
        <v/>
      </c>
      <c r="N3816" s="23" t="str">
        <f t="shared" si="336"/>
        <v/>
      </c>
    </row>
    <row r="3817" spans="8:14" x14ac:dyDescent="0.25">
      <c r="H3817" s="18" t="str">
        <f t="shared" si="332"/>
        <v/>
      </c>
      <c r="I3817" s="26" t="str">
        <f t="shared" si="333"/>
        <v/>
      </c>
      <c r="J3817" s="18" t="str">
        <f t="shared" si="334"/>
        <v/>
      </c>
      <c r="K3817" s="18" t="str">
        <f t="shared" si="335"/>
        <v/>
      </c>
      <c r="N3817" s="23" t="str">
        <f t="shared" si="336"/>
        <v/>
      </c>
    </row>
    <row r="3818" spans="8:14" x14ac:dyDescent="0.25">
      <c r="H3818" s="18" t="str">
        <f t="shared" si="332"/>
        <v/>
      </c>
      <c r="I3818" s="26" t="str">
        <f t="shared" si="333"/>
        <v/>
      </c>
      <c r="J3818" s="18" t="str">
        <f t="shared" si="334"/>
        <v/>
      </c>
      <c r="K3818" s="18" t="str">
        <f t="shared" si="335"/>
        <v/>
      </c>
      <c r="N3818" s="23" t="str">
        <f t="shared" si="336"/>
        <v/>
      </c>
    </row>
    <row r="3819" spans="8:14" x14ac:dyDescent="0.25">
      <c r="H3819" s="18" t="str">
        <f t="shared" si="332"/>
        <v/>
      </c>
      <c r="I3819" s="26" t="str">
        <f t="shared" si="333"/>
        <v/>
      </c>
      <c r="J3819" s="18" t="str">
        <f t="shared" si="334"/>
        <v/>
      </c>
      <c r="K3819" s="18" t="str">
        <f t="shared" si="335"/>
        <v/>
      </c>
      <c r="N3819" s="23" t="str">
        <f t="shared" si="336"/>
        <v/>
      </c>
    </row>
    <row r="3820" spans="8:14" x14ac:dyDescent="0.25">
      <c r="H3820" s="18" t="str">
        <f t="shared" si="332"/>
        <v/>
      </c>
      <c r="I3820" s="26" t="str">
        <f t="shared" si="333"/>
        <v/>
      </c>
      <c r="J3820" s="18" t="str">
        <f t="shared" si="334"/>
        <v/>
      </c>
      <c r="K3820" s="18" t="str">
        <f t="shared" si="335"/>
        <v/>
      </c>
      <c r="N3820" s="23" t="str">
        <f t="shared" si="336"/>
        <v/>
      </c>
    </row>
    <row r="3821" spans="8:14" x14ac:dyDescent="0.25">
      <c r="H3821" s="18" t="str">
        <f t="shared" si="332"/>
        <v/>
      </c>
      <c r="I3821" s="26" t="str">
        <f t="shared" si="333"/>
        <v/>
      </c>
      <c r="J3821" s="18" t="str">
        <f t="shared" si="334"/>
        <v/>
      </c>
      <c r="K3821" s="18" t="str">
        <f t="shared" si="335"/>
        <v/>
      </c>
      <c r="N3821" s="23" t="str">
        <f t="shared" si="336"/>
        <v/>
      </c>
    </row>
    <row r="3822" spans="8:14" x14ac:dyDescent="0.25">
      <c r="H3822" s="18" t="str">
        <f t="shared" si="332"/>
        <v/>
      </c>
      <c r="I3822" s="26" t="str">
        <f t="shared" si="333"/>
        <v/>
      </c>
      <c r="J3822" s="18" t="str">
        <f t="shared" si="334"/>
        <v/>
      </c>
      <c r="K3822" s="18" t="str">
        <f t="shared" si="335"/>
        <v/>
      </c>
      <c r="N3822" s="23" t="str">
        <f t="shared" si="336"/>
        <v/>
      </c>
    </row>
    <row r="3823" spans="8:14" x14ac:dyDescent="0.25">
      <c r="H3823" s="18" t="str">
        <f t="shared" si="332"/>
        <v/>
      </c>
      <c r="I3823" s="26" t="str">
        <f t="shared" si="333"/>
        <v/>
      </c>
      <c r="J3823" s="18" t="str">
        <f t="shared" si="334"/>
        <v/>
      </c>
      <c r="K3823" s="18" t="str">
        <f t="shared" si="335"/>
        <v/>
      </c>
      <c r="N3823" s="23" t="str">
        <f t="shared" si="336"/>
        <v/>
      </c>
    </row>
    <row r="3824" spans="8:14" x14ac:dyDescent="0.25">
      <c r="H3824" s="18" t="str">
        <f t="shared" si="332"/>
        <v/>
      </c>
      <c r="I3824" s="26" t="str">
        <f t="shared" si="333"/>
        <v/>
      </c>
      <c r="J3824" s="18" t="str">
        <f t="shared" si="334"/>
        <v/>
      </c>
      <c r="K3824" s="18" t="str">
        <f t="shared" si="335"/>
        <v/>
      </c>
      <c r="N3824" s="23" t="str">
        <f t="shared" si="336"/>
        <v/>
      </c>
    </row>
    <row r="3825" spans="8:14" x14ac:dyDescent="0.25">
      <c r="H3825" s="18" t="str">
        <f t="shared" si="332"/>
        <v/>
      </c>
      <c r="I3825" s="26" t="str">
        <f t="shared" si="333"/>
        <v/>
      </c>
      <c r="J3825" s="18" t="str">
        <f t="shared" si="334"/>
        <v/>
      </c>
      <c r="K3825" s="18" t="str">
        <f t="shared" si="335"/>
        <v/>
      </c>
      <c r="N3825" s="23" t="str">
        <f t="shared" si="336"/>
        <v/>
      </c>
    </row>
    <row r="3826" spans="8:14" x14ac:dyDescent="0.25">
      <c r="H3826" s="18" t="str">
        <f t="shared" si="332"/>
        <v/>
      </c>
      <c r="I3826" s="26" t="str">
        <f t="shared" si="333"/>
        <v/>
      </c>
      <c r="J3826" s="18" t="str">
        <f t="shared" si="334"/>
        <v/>
      </c>
      <c r="K3826" s="18" t="str">
        <f t="shared" si="335"/>
        <v/>
      </c>
      <c r="N3826" s="23" t="str">
        <f t="shared" si="336"/>
        <v/>
      </c>
    </row>
    <row r="3827" spans="8:14" x14ac:dyDescent="0.25">
      <c r="H3827" s="18" t="str">
        <f t="shared" si="332"/>
        <v/>
      </c>
      <c r="I3827" s="26" t="str">
        <f t="shared" si="333"/>
        <v/>
      </c>
      <c r="J3827" s="18" t="str">
        <f t="shared" si="334"/>
        <v/>
      </c>
      <c r="K3827" s="18" t="str">
        <f t="shared" si="335"/>
        <v/>
      </c>
      <c r="N3827" s="23" t="str">
        <f t="shared" si="336"/>
        <v/>
      </c>
    </row>
    <row r="3828" spans="8:14" x14ac:dyDescent="0.25">
      <c r="H3828" s="18" t="str">
        <f t="shared" si="332"/>
        <v/>
      </c>
      <c r="I3828" s="26" t="str">
        <f t="shared" si="333"/>
        <v/>
      </c>
      <c r="J3828" s="18" t="str">
        <f t="shared" si="334"/>
        <v/>
      </c>
      <c r="K3828" s="18" t="str">
        <f t="shared" si="335"/>
        <v/>
      </c>
      <c r="N3828" s="23" t="str">
        <f t="shared" si="336"/>
        <v/>
      </c>
    </row>
    <row r="3829" spans="8:14" x14ac:dyDescent="0.25">
      <c r="H3829" s="18" t="str">
        <f t="shared" si="332"/>
        <v/>
      </c>
      <c r="I3829" s="26" t="str">
        <f t="shared" si="333"/>
        <v/>
      </c>
      <c r="J3829" s="18" t="str">
        <f t="shared" si="334"/>
        <v/>
      </c>
      <c r="K3829" s="18" t="str">
        <f t="shared" si="335"/>
        <v/>
      </c>
      <c r="N3829" s="23" t="str">
        <f t="shared" si="336"/>
        <v/>
      </c>
    </row>
    <row r="3830" spans="8:14" x14ac:dyDescent="0.25">
      <c r="H3830" s="18" t="str">
        <f t="shared" si="332"/>
        <v/>
      </c>
      <c r="I3830" s="26" t="str">
        <f t="shared" si="333"/>
        <v/>
      </c>
      <c r="J3830" s="18" t="str">
        <f t="shared" si="334"/>
        <v/>
      </c>
      <c r="K3830" s="18" t="str">
        <f t="shared" si="335"/>
        <v/>
      </c>
      <c r="N3830" s="23" t="str">
        <f t="shared" si="336"/>
        <v/>
      </c>
    </row>
    <row r="3831" spans="8:14" x14ac:dyDescent="0.25">
      <c r="H3831" s="18" t="str">
        <f t="shared" si="332"/>
        <v/>
      </c>
      <c r="I3831" s="26" t="str">
        <f t="shared" si="333"/>
        <v/>
      </c>
      <c r="J3831" s="18" t="str">
        <f t="shared" si="334"/>
        <v/>
      </c>
      <c r="K3831" s="18" t="str">
        <f t="shared" si="335"/>
        <v/>
      </c>
      <c r="N3831" s="23" t="str">
        <f t="shared" si="336"/>
        <v/>
      </c>
    </row>
    <row r="3832" spans="8:14" x14ac:dyDescent="0.25">
      <c r="H3832" s="18" t="str">
        <f t="shared" si="332"/>
        <v/>
      </c>
      <c r="I3832" s="26" t="str">
        <f t="shared" si="333"/>
        <v/>
      </c>
      <c r="J3832" s="18" t="str">
        <f t="shared" si="334"/>
        <v/>
      </c>
      <c r="K3832" s="18" t="str">
        <f t="shared" si="335"/>
        <v/>
      </c>
      <c r="N3832" s="23" t="str">
        <f t="shared" si="336"/>
        <v/>
      </c>
    </row>
    <row r="3833" spans="8:14" x14ac:dyDescent="0.25">
      <c r="H3833" s="18" t="str">
        <f t="shared" si="332"/>
        <v/>
      </c>
      <c r="I3833" s="26" t="str">
        <f t="shared" si="333"/>
        <v/>
      </c>
      <c r="J3833" s="18" t="str">
        <f t="shared" si="334"/>
        <v/>
      </c>
      <c r="K3833" s="18" t="str">
        <f t="shared" si="335"/>
        <v/>
      </c>
      <c r="N3833" s="23" t="str">
        <f t="shared" si="336"/>
        <v/>
      </c>
    </row>
    <row r="3834" spans="8:14" x14ac:dyDescent="0.25">
      <c r="H3834" s="18" t="str">
        <f t="shared" si="332"/>
        <v/>
      </c>
      <c r="I3834" s="26" t="str">
        <f t="shared" si="333"/>
        <v/>
      </c>
      <c r="J3834" s="18" t="str">
        <f t="shared" si="334"/>
        <v/>
      </c>
      <c r="K3834" s="18" t="str">
        <f t="shared" si="335"/>
        <v/>
      </c>
      <c r="N3834" s="23" t="str">
        <f t="shared" si="336"/>
        <v/>
      </c>
    </row>
    <row r="3835" spans="8:14" x14ac:dyDescent="0.25">
      <c r="H3835" s="18" t="str">
        <f t="shared" si="332"/>
        <v/>
      </c>
      <c r="I3835" s="26" t="str">
        <f t="shared" si="333"/>
        <v/>
      </c>
      <c r="J3835" s="18" t="str">
        <f t="shared" si="334"/>
        <v/>
      </c>
      <c r="K3835" s="18" t="str">
        <f t="shared" si="335"/>
        <v/>
      </c>
      <c r="N3835" s="23" t="str">
        <f t="shared" si="336"/>
        <v/>
      </c>
    </row>
    <row r="3836" spans="8:14" x14ac:dyDescent="0.25">
      <c r="H3836" s="18" t="str">
        <f t="shared" si="332"/>
        <v/>
      </c>
      <c r="I3836" s="26" t="str">
        <f t="shared" si="333"/>
        <v/>
      </c>
      <c r="J3836" s="18" t="str">
        <f t="shared" si="334"/>
        <v/>
      </c>
      <c r="K3836" s="18" t="str">
        <f t="shared" si="335"/>
        <v/>
      </c>
      <c r="N3836" s="23" t="str">
        <f t="shared" si="336"/>
        <v/>
      </c>
    </row>
    <row r="3837" spans="8:14" x14ac:dyDescent="0.25">
      <c r="H3837" s="18" t="str">
        <f t="shared" si="332"/>
        <v/>
      </c>
      <c r="I3837" s="26" t="str">
        <f t="shared" si="333"/>
        <v/>
      </c>
      <c r="J3837" s="18" t="str">
        <f t="shared" si="334"/>
        <v/>
      </c>
      <c r="K3837" s="18" t="str">
        <f t="shared" si="335"/>
        <v/>
      </c>
      <c r="N3837" s="23" t="str">
        <f t="shared" si="336"/>
        <v/>
      </c>
    </row>
    <row r="3838" spans="8:14" x14ac:dyDescent="0.25">
      <c r="H3838" s="18" t="str">
        <f t="shared" si="332"/>
        <v/>
      </c>
      <c r="I3838" s="26" t="str">
        <f t="shared" si="333"/>
        <v/>
      </c>
      <c r="J3838" s="18" t="str">
        <f t="shared" si="334"/>
        <v/>
      </c>
      <c r="K3838" s="18" t="str">
        <f t="shared" si="335"/>
        <v/>
      </c>
      <c r="N3838" s="23" t="str">
        <f t="shared" si="336"/>
        <v/>
      </c>
    </row>
    <row r="3839" spans="8:14" x14ac:dyDescent="0.25">
      <c r="H3839" s="18" t="str">
        <f t="shared" si="332"/>
        <v/>
      </c>
      <c r="I3839" s="26" t="str">
        <f t="shared" si="333"/>
        <v/>
      </c>
      <c r="J3839" s="18" t="str">
        <f t="shared" si="334"/>
        <v/>
      </c>
      <c r="K3839" s="18" t="str">
        <f t="shared" si="335"/>
        <v/>
      </c>
      <c r="N3839" s="23" t="str">
        <f t="shared" si="336"/>
        <v/>
      </c>
    </row>
    <row r="3840" spans="8:14" x14ac:dyDescent="0.25">
      <c r="H3840" s="18" t="str">
        <f t="shared" si="332"/>
        <v/>
      </c>
      <c r="I3840" s="26" t="str">
        <f t="shared" si="333"/>
        <v/>
      </c>
      <c r="J3840" s="18" t="str">
        <f t="shared" si="334"/>
        <v/>
      </c>
      <c r="K3840" s="18" t="str">
        <f t="shared" si="335"/>
        <v/>
      </c>
      <c r="N3840" s="23" t="str">
        <f t="shared" si="336"/>
        <v/>
      </c>
    </row>
    <row r="3841" spans="8:14" x14ac:dyDescent="0.25">
      <c r="H3841" s="18" t="str">
        <f t="shared" si="332"/>
        <v/>
      </c>
      <c r="I3841" s="26" t="str">
        <f t="shared" si="333"/>
        <v/>
      </c>
      <c r="J3841" s="18" t="str">
        <f t="shared" si="334"/>
        <v/>
      </c>
      <c r="K3841" s="18" t="str">
        <f t="shared" si="335"/>
        <v/>
      </c>
      <c r="N3841" s="23" t="str">
        <f t="shared" si="336"/>
        <v/>
      </c>
    </row>
    <row r="3842" spans="8:14" x14ac:dyDescent="0.25">
      <c r="H3842" s="18" t="str">
        <f t="shared" si="332"/>
        <v/>
      </c>
      <c r="I3842" s="26" t="str">
        <f t="shared" si="333"/>
        <v/>
      </c>
      <c r="J3842" s="18" t="str">
        <f t="shared" si="334"/>
        <v/>
      </c>
      <c r="K3842" s="18" t="str">
        <f t="shared" si="335"/>
        <v/>
      </c>
      <c r="N3842" s="23" t="str">
        <f t="shared" si="336"/>
        <v/>
      </c>
    </row>
    <row r="3843" spans="8:14" x14ac:dyDescent="0.25">
      <c r="H3843" s="18" t="str">
        <f t="shared" si="332"/>
        <v/>
      </c>
      <c r="I3843" s="26" t="str">
        <f t="shared" si="333"/>
        <v/>
      </c>
      <c r="J3843" s="18" t="str">
        <f t="shared" si="334"/>
        <v/>
      </c>
      <c r="K3843" s="18" t="str">
        <f t="shared" si="335"/>
        <v/>
      </c>
      <c r="N3843" s="23" t="str">
        <f t="shared" si="336"/>
        <v/>
      </c>
    </row>
    <row r="3844" spans="8:14" x14ac:dyDescent="0.25">
      <c r="H3844" s="18" t="str">
        <f t="shared" ref="H3844:H3907" si="337">IF(OR($E3844="",$G3844=""),"",$E3844*$G3844)</f>
        <v/>
      </c>
      <c r="I3844" s="26" t="str">
        <f t="shared" ref="I3844:I3907" si="338">IF($F3844="","",IFERROR(INDEX(CurRate,MATCH($F3844,CurCode,0)),""))</f>
        <v/>
      </c>
      <c r="J3844" s="18" t="str">
        <f t="shared" ref="J3844:J3907" si="339">IF(OR($G3844="",$I3844="",$I3844=0),"",$G3844/$I3844)</f>
        <v/>
      </c>
      <c r="K3844" s="18" t="str">
        <f t="shared" ref="K3844:K3907" si="340">IF(OR($E3844="",$J3844=""),"",$E3844*$J3844)</f>
        <v/>
      </c>
      <c r="N3844" s="23" t="str">
        <f t="shared" ref="N3844:N3907" si="341">IF($A3844="","",$A3844*100000+ROW())</f>
        <v/>
      </c>
    </row>
    <row r="3845" spans="8:14" x14ac:dyDescent="0.25">
      <c r="H3845" s="18" t="str">
        <f t="shared" si="337"/>
        <v/>
      </c>
      <c r="I3845" s="26" t="str">
        <f t="shared" si="338"/>
        <v/>
      </c>
      <c r="J3845" s="18" t="str">
        <f t="shared" si="339"/>
        <v/>
      </c>
      <c r="K3845" s="18" t="str">
        <f t="shared" si="340"/>
        <v/>
      </c>
      <c r="N3845" s="23" t="str">
        <f t="shared" si="341"/>
        <v/>
      </c>
    </row>
    <row r="3846" spans="8:14" x14ac:dyDescent="0.25">
      <c r="H3846" s="18" t="str">
        <f t="shared" si="337"/>
        <v/>
      </c>
      <c r="I3846" s="26" t="str">
        <f t="shared" si="338"/>
        <v/>
      </c>
      <c r="J3846" s="18" t="str">
        <f t="shared" si="339"/>
        <v/>
      </c>
      <c r="K3846" s="18" t="str">
        <f t="shared" si="340"/>
        <v/>
      </c>
      <c r="N3846" s="23" t="str">
        <f t="shared" si="341"/>
        <v/>
      </c>
    </row>
    <row r="3847" spans="8:14" x14ac:dyDescent="0.25">
      <c r="H3847" s="18" t="str">
        <f t="shared" si="337"/>
        <v/>
      </c>
      <c r="I3847" s="26" t="str">
        <f t="shared" si="338"/>
        <v/>
      </c>
      <c r="J3847" s="18" t="str">
        <f t="shared" si="339"/>
        <v/>
      </c>
      <c r="K3847" s="18" t="str">
        <f t="shared" si="340"/>
        <v/>
      </c>
      <c r="N3847" s="23" t="str">
        <f t="shared" si="341"/>
        <v/>
      </c>
    </row>
    <row r="3848" spans="8:14" x14ac:dyDescent="0.25">
      <c r="H3848" s="18" t="str">
        <f t="shared" si="337"/>
        <v/>
      </c>
      <c r="I3848" s="26" t="str">
        <f t="shared" si="338"/>
        <v/>
      </c>
      <c r="J3848" s="18" t="str">
        <f t="shared" si="339"/>
        <v/>
      </c>
      <c r="K3848" s="18" t="str">
        <f t="shared" si="340"/>
        <v/>
      </c>
      <c r="N3848" s="23" t="str">
        <f t="shared" si="341"/>
        <v/>
      </c>
    </row>
    <row r="3849" spans="8:14" x14ac:dyDescent="0.25">
      <c r="H3849" s="18" t="str">
        <f t="shared" si="337"/>
        <v/>
      </c>
      <c r="I3849" s="26" t="str">
        <f t="shared" si="338"/>
        <v/>
      </c>
      <c r="J3849" s="18" t="str">
        <f t="shared" si="339"/>
        <v/>
      </c>
      <c r="K3849" s="18" t="str">
        <f t="shared" si="340"/>
        <v/>
      </c>
      <c r="N3849" s="23" t="str">
        <f t="shared" si="341"/>
        <v/>
      </c>
    </row>
    <row r="3850" spans="8:14" x14ac:dyDescent="0.25">
      <c r="H3850" s="18" t="str">
        <f t="shared" si="337"/>
        <v/>
      </c>
      <c r="I3850" s="26" t="str">
        <f t="shared" si="338"/>
        <v/>
      </c>
      <c r="J3850" s="18" t="str">
        <f t="shared" si="339"/>
        <v/>
      </c>
      <c r="K3850" s="18" t="str">
        <f t="shared" si="340"/>
        <v/>
      </c>
      <c r="N3850" s="23" t="str">
        <f t="shared" si="341"/>
        <v/>
      </c>
    </row>
    <row r="3851" spans="8:14" x14ac:dyDescent="0.25">
      <c r="H3851" s="18" t="str">
        <f t="shared" si="337"/>
        <v/>
      </c>
      <c r="I3851" s="26" t="str">
        <f t="shared" si="338"/>
        <v/>
      </c>
      <c r="J3851" s="18" t="str">
        <f t="shared" si="339"/>
        <v/>
      </c>
      <c r="K3851" s="18" t="str">
        <f t="shared" si="340"/>
        <v/>
      </c>
      <c r="N3851" s="23" t="str">
        <f t="shared" si="341"/>
        <v/>
      </c>
    </row>
    <row r="3852" spans="8:14" x14ac:dyDescent="0.25">
      <c r="H3852" s="18" t="str">
        <f t="shared" si="337"/>
        <v/>
      </c>
      <c r="I3852" s="26" t="str">
        <f t="shared" si="338"/>
        <v/>
      </c>
      <c r="J3852" s="18" t="str">
        <f t="shared" si="339"/>
        <v/>
      </c>
      <c r="K3852" s="18" t="str">
        <f t="shared" si="340"/>
        <v/>
      </c>
      <c r="N3852" s="23" t="str">
        <f t="shared" si="341"/>
        <v/>
      </c>
    </row>
    <row r="3853" spans="8:14" x14ac:dyDescent="0.25">
      <c r="H3853" s="18" t="str">
        <f t="shared" si="337"/>
        <v/>
      </c>
      <c r="I3853" s="26" t="str">
        <f t="shared" si="338"/>
        <v/>
      </c>
      <c r="J3853" s="18" t="str">
        <f t="shared" si="339"/>
        <v/>
      </c>
      <c r="K3853" s="18" t="str">
        <f t="shared" si="340"/>
        <v/>
      </c>
      <c r="N3853" s="23" t="str">
        <f t="shared" si="341"/>
        <v/>
      </c>
    </row>
    <row r="3854" spans="8:14" x14ac:dyDescent="0.25">
      <c r="H3854" s="18" t="str">
        <f t="shared" si="337"/>
        <v/>
      </c>
      <c r="I3854" s="26" t="str">
        <f t="shared" si="338"/>
        <v/>
      </c>
      <c r="J3854" s="18" t="str">
        <f t="shared" si="339"/>
        <v/>
      </c>
      <c r="K3854" s="18" t="str">
        <f t="shared" si="340"/>
        <v/>
      </c>
      <c r="N3854" s="23" t="str">
        <f t="shared" si="341"/>
        <v/>
      </c>
    </row>
    <row r="3855" spans="8:14" x14ac:dyDescent="0.25">
      <c r="H3855" s="18" t="str">
        <f t="shared" si="337"/>
        <v/>
      </c>
      <c r="I3855" s="26" t="str">
        <f t="shared" si="338"/>
        <v/>
      </c>
      <c r="J3855" s="18" t="str">
        <f t="shared" si="339"/>
        <v/>
      </c>
      <c r="K3855" s="18" t="str">
        <f t="shared" si="340"/>
        <v/>
      </c>
      <c r="N3855" s="23" t="str">
        <f t="shared" si="341"/>
        <v/>
      </c>
    </row>
    <row r="3856" spans="8:14" x14ac:dyDescent="0.25">
      <c r="H3856" s="18" t="str">
        <f t="shared" si="337"/>
        <v/>
      </c>
      <c r="I3856" s="26" t="str">
        <f t="shared" si="338"/>
        <v/>
      </c>
      <c r="J3856" s="18" t="str">
        <f t="shared" si="339"/>
        <v/>
      </c>
      <c r="K3856" s="18" t="str">
        <f t="shared" si="340"/>
        <v/>
      </c>
      <c r="N3856" s="23" t="str">
        <f t="shared" si="341"/>
        <v/>
      </c>
    </row>
    <row r="3857" spans="8:14" x14ac:dyDescent="0.25">
      <c r="H3857" s="18" t="str">
        <f t="shared" si="337"/>
        <v/>
      </c>
      <c r="I3857" s="26" t="str">
        <f t="shared" si="338"/>
        <v/>
      </c>
      <c r="J3857" s="18" t="str">
        <f t="shared" si="339"/>
        <v/>
      </c>
      <c r="K3857" s="18" t="str">
        <f t="shared" si="340"/>
        <v/>
      </c>
      <c r="N3857" s="23" t="str">
        <f t="shared" si="341"/>
        <v/>
      </c>
    </row>
    <row r="3858" spans="8:14" x14ac:dyDescent="0.25">
      <c r="H3858" s="18" t="str">
        <f t="shared" si="337"/>
        <v/>
      </c>
      <c r="I3858" s="26" t="str">
        <f t="shared" si="338"/>
        <v/>
      </c>
      <c r="J3858" s="18" t="str">
        <f t="shared" si="339"/>
        <v/>
      </c>
      <c r="K3858" s="18" t="str">
        <f t="shared" si="340"/>
        <v/>
      </c>
      <c r="N3858" s="23" t="str">
        <f t="shared" si="341"/>
        <v/>
      </c>
    </row>
    <row r="3859" spans="8:14" x14ac:dyDescent="0.25">
      <c r="H3859" s="18" t="str">
        <f t="shared" si="337"/>
        <v/>
      </c>
      <c r="I3859" s="26" t="str">
        <f t="shared" si="338"/>
        <v/>
      </c>
      <c r="J3859" s="18" t="str">
        <f t="shared" si="339"/>
        <v/>
      </c>
      <c r="K3859" s="18" t="str">
        <f t="shared" si="340"/>
        <v/>
      </c>
      <c r="N3859" s="23" t="str">
        <f t="shared" si="341"/>
        <v/>
      </c>
    </row>
    <row r="3860" spans="8:14" x14ac:dyDescent="0.25">
      <c r="H3860" s="18" t="str">
        <f t="shared" si="337"/>
        <v/>
      </c>
      <c r="I3860" s="26" t="str">
        <f t="shared" si="338"/>
        <v/>
      </c>
      <c r="J3860" s="18" t="str">
        <f t="shared" si="339"/>
        <v/>
      </c>
      <c r="K3860" s="18" t="str">
        <f t="shared" si="340"/>
        <v/>
      </c>
      <c r="N3860" s="23" t="str">
        <f t="shared" si="341"/>
        <v/>
      </c>
    </row>
    <row r="3861" spans="8:14" x14ac:dyDescent="0.25">
      <c r="H3861" s="18" t="str">
        <f t="shared" si="337"/>
        <v/>
      </c>
      <c r="I3861" s="26" t="str">
        <f t="shared" si="338"/>
        <v/>
      </c>
      <c r="J3861" s="18" t="str">
        <f t="shared" si="339"/>
        <v/>
      </c>
      <c r="K3861" s="18" t="str">
        <f t="shared" si="340"/>
        <v/>
      </c>
      <c r="N3861" s="23" t="str">
        <f t="shared" si="341"/>
        <v/>
      </c>
    </row>
    <row r="3862" spans="8:14" x14ac:dyDescent="0.25">
      <c r="H3862" s="18" t="str">
        <f t="shared" si="337"/>
        <v/>
      </c>
      <c r="I3862" s="26" t="str">
        <f t="shared" si="338"/>
        <v/>
      </c>
      <c r="J3862" s="18" t="str">
        <f t="shared" si="339"/>
        <v/>
      </c>
      <c r="K3862" s="18" t="str">
        <f t="shared" si="340"/>
        <v/>
      </c>
      <c r="N3862" s="23" t="str">
        <f t="shared" si="341"/>
        <v/>
      </c>
    </row>
    <row r="3863" spans="8:14" x14ac:dyDescent="0.25">
      <c r="H3863" s="18" t="str">
        <f t="shared" si="337"/>
        <v/>
      </c>
      <c r="I3863" s="26" t="str">
        <f t="shared" si="338"/>
        <v/>
      </c>
      <c r="J3863" s="18" t="str">
        <f t="shared" si="339"/>
        <v/>
      </c>
      <c r="K3863" s="18" t="str">
        <f t="shared" si="340"/>
        <v/>
      </c>
      <c r="N3863" s="23" t="str">
        <f t="shared" si="341"/>
        <v/>
      </c>
    </row>
    <row r="3864" spans="8:14" x14ac:dyDescent="0.25">
      <c r="H3864" s="18" t="str">
        <f t="shared" si="337"/>
        <v/>
      </c>
      <c r="I3864" s="26" t="str">
        <f t="shared" si="338"/>
        <v/>
      </c>
      <c r="J3864" s="18" t="str">
        <f t="shared" si="339"/>
        <v/>
      </c>
      <c r="K3864" s="18" t="str">
        <f t="shared" si="340"/>
        <v/>
      </c>
      <c r="N3864" s="23" t="str">
        <f t="shared" si="341"/>
        <v/>
      </c>
    </row>
    <row r="3865" spans="8:14" x14ac:dyDescent="0.25">
      <c r="H3865" s="18" t="str">
        <f t="shared" si="337"/>
        <v/>
      </c>
      <c r="I3865" s="26" t="str">
        <f t="shared" si="338"/>
        <v/>
      </c>
      <c r="J3865" s="18" t="str">
        <f t="shared" si="339"/>
        <v/>
      </c>
      <c r="K3865" s="18" t="str">
        <f t="shared" si="340"/>
        <v/>
      </c>
      <c r="N3865" s="23" t="str">
        <f t="shared" si="341"/>
        <v/>
      </c>
    </row>
    <row r="3866" spans="8:14" x14ac:dyDescent="0.25">
      <c r="H3866" s="18" t="str">
        <f t="shared" si="337"/>
        <v/>
      </c>
      <c r="I3866" s="26" t="str">
        <f t="shared" si="338"/>
        <v/>
      </c>
      <c r="J3866" s="18" t="str">
        <f t="shared" si="339"/>
        <v/>
      </c>
      <c r="K3866" s="18" t="str">
        <f t="shared" si="340"/>
        <v/>
      </c>
      <c r="N3866" s="23" t="str">
        <f t="shared" si="341"/>
        <v/>
      </c>
    </row>
    <row r="3867" spans="8:14" x14ac:dyDescent="0.25">
      <c r="H3867" s="18" t="str">
        <f t="shared" si="337"/>
        <v/>
      </c>
      <c r="I3867" s="26" t="str">
        <f t="shared" si="338"/>
        <v/>
      </c>
      <c r="J3867" s="18" t="str">
        <f t="shared" si="339"/>
        <v/>
      </c>
      <c r="K3867" s="18" t="str">
        <f t="shared" si="340"/>
        <v/>
      </c>
      <c r="N3867" s="23" t="str">
        <f t="shared" si="341"/>
        <v/>
      </c>
    </row>
    <row r="3868" spans="8:14" x14ac:dyDescent="0.25">
      <c r="H3868" s="18" t="str">
        <f t="shared" si="337"/>
        <v/>
      </c>
      <c r="I3868" s="26" t="str">
        <f t="shared" si="338"/>
        <v/>
      </c>
      <c r="J3868" s="18" t="str">
        <f t="shared" si="339"/>
        <v/>
      </c>
      <c r="K3868" s="18" t="str">
        <f t="shared" si="340"/>
        <v/>
      </c>
      <c r="N3868" s="23" t="str">
        <f t="shared" si="341"/>
        <v/>
      </c>
    </row>
    <row r="3869" spans="8:14" x14ac:dyDescent="0.25">
      <c r="H3869" s="18" t="str">
        <f t="shared" si="337"/>
        <v/>
      </c>
      <c r="I3869" s="26" t="str">
        <f t="shared" si="338"/>
        <v/>
      </c>
      <c r="J3869" s="18" t="str">
        <f t="shared" si="339"/>
        <v/>
      </c>
      <c r="K3869" s="18" t="str">
        <f t="shared" si="340"/>
        <v/>
      </c>
      <c r="N3869" s="23" t="str">
        <f t="shared" si="341"/>
        <v/>
      </c>
    </row>
    <row r="3870" spans="8:14" x14ac:dyDescent="0.25">
      <c r="H3870" s="18" t="str">
        <f t="shared" si="337"/>
        <v/>
      </c>
      <c r="I3870" s="26" t="str">
        <f t="shared" si="338"/>
        <v/>
      </c>
      <c r="J3870" s="18" t="str">
        <f t="shared" si="339"/>
        <v/>
      </c>
      <c r="K3870" s="18" t="str">
        <f t="shared" si="340"/>
        <v/>
      </c>
      <c r="N3870" s="23" t="str">
        <f t="shared" si="341"/>
        <v/>
      </c>
    </row>
    <row r="3871" spans="8:14" x14ac:dyDescent="0.25">
      <c r="H3871" s="18" t="str">
        <f t="shared" si="337"/>
        <v/>
      </c>
      <c r="I3871" s="26" t="str">
        <f t="shared" si="338"/>
        <v/>
      </c>
      <c r="J3871" s="18" t="str">
        <f t="shared" si="339"/>
        <v/>
      </c>
      <c r="K3871" s="18" t="str">
        <f t="shared" si="340"/>
        <v/>
      </c>
      <c r="N3871" s="23" t="str">
        <f t="shared" si="341"/>
        <v/>
      </c>
    </row>
    <row r="3872" spans="8:14" x14ac:dyDescent="0.25">
      <c r="H3872" s="18" t="str">
        <f t="shared" si="337"/>
        <v/>
      </c>
      <c r="I3872" s="26" t="str">
        <f t="shared" si="338"/>
        <v/>
      </c>
      <c r="J3872" s="18" t="str">
        <f t="shared" si="339"/>
        <v/>
      </c>
      <c r="K3872" s="18" t="str">
        <f t="shared" si="340"/>
        <v/>
      </c>
      <c r="N3872" s="23" t="str">
        <f t="shared" si="341"/>
        <v/>
      </c>
    </row>
    <row r="3873" spans="8:14" x14ac:dyDescent="0.25">
      <c r="H3873" s="18" t="str">
        <f t="shared" si="337"/>
        <v/>
      </c>
      <c r="I3873" s="26" t="str">
        <f t="shared" si="338"/>
        <v/>
      </c>
      <c r="J3873" s="18" t="str">
        <f t="shared" si="339"/>
        <v/>
      </c>
      <c r="K3873" s="18" t="str">
        <f t="shared" si="340"/>
        <v/>
      </c>
      <c r="N3873" s="23" t="str">
        <f t="shared" si="341"/>
        <v/>
      </c>
    </row>
    <row r="3874" spans="8:14" x14ac:dyDescent="0.25">
      <c r="H3874" s="18" t="str">
        <f t="shared" si="337"/>
        <v/>
      </c>
      <c r="I3874" s="26" t="str">
        <f t="shared" si="338"/>
        <v/>
      </c>
      <c r="J3874" s="18" t="str">
        <f t="shared" si="339"/>
        <v/>
      </c>
      <c r="K3874" s="18" t="str">
        <f t="shared" si="340"/>
        <v/>
      </c>
      <c r="N3874" s="23" t="str">
        <f t="shared" si="341"/>
        <v/>
      </c>
    </row>
    <row r="3875" spans="8:14" x14ac:dyDescent="0.25">
      <c r="H3875" s="18" t="str">
        <f t="shared" si="337"/>
        <v/>
      </c>
      <c r="I3875" s="26" t="str">
        <f t="shared" si="338"/>
        <v/>
      </c>
      <c r="J3875" s="18" t="str">
        <f t="shared" si="339"/>
        <v/>
      </c>
      <c r="K3875" s="18" t="str">
        <f t="shared" si="340"/>
        <v/>
      </c>
      <c r="N3875" s="23" t="str">
        <f t="shared" si="341"/>
        <v/>
      </c>
    </row>
    <row r="3876" spans="8:14" x14ac:dyDescent="0.25">
      <c r="H3876" s="18" t="str">
        <f t="shared" si="337"/>
        <v/>
      </c>
      <c r="I3876" s="26" t="str">
        <f t="shared" si="338"/>
        <v/>
      </c>
      <c r="J3876" s="18" t="str">
        <f t="shared" si="339"/>
        <v/>
      </c>
      <c r="K3876" s="18" t="str">
        <f t="shared" si="340"/>
        <v/>
      </c>
      <c r="N3876" s="23" t="str">
        <f t="shared" si="341"/>
        <v/>
      </c>
    </row>
    <row r="3877" spans="8:14" x14ac:dyDescent="0.25">
      <c r="H3877" s="18" t="str">
        <f t="shared" si="337"/>
        <v/>
      </c>
      <c r="I3877" s="26" t="str">
        <f t="shared" si="338"/>
        <v/>
      </c>
      <c r="J3877" s="18" t="str">
        <f t="shared" si="339"/>
        <v/>
      </c>
      <c r="K3877" s="18" t="str">
        <f t="shared" si="340"/>
        <v/>
      </c>
      <c r="N3877" s="23" t="str">
        <f t="shared" si="341"/>
        <v/>
      </c>
    </row>
    <row r="3878" spans="8:14" x14ac:dyDescent="0.25">
      <c r="H3878" s="18" t="str">
        <f t="shared" si="337"/>
        <v/>
      </c>
      <c r="I3878" s="26" t="str">
        <f t="shared" si="338"/>
        <v/>
      </c>
      <c r="J3878" s="18" t="str">
        <f t="shared" si="339"/>
        <v/>
      </c>
      <c r="K3878" s="18" t="str">
        <f t="shared" si="340"/>
        <v/>
      </c>
      <c r="N3878" s="23" t="str">
        <f t="shared" si="341"/>
        <v/>
      </c>
    </row>
    <row r="3879" spans="8:14" x14ac:dyDescent="0.25">
      <c r="H3879" s="18" t="str">
        <f t="shared" si="337"/>
        <v/>
      </c>
      <c r="I3879" s="26" t="str">
        <f t="shared" si="338"/>
        <v/>
      </c>
      <c r="J3879" s="18" t="str">
        <f t="shared" si="339"/>
        <v/>
      </c>
      <c r="K3879" s="18" t="str">
        <f t="shared" si="340"/>
        <v/>
      </c>
      <c r="N3879" s="23" t="str">
        <f t="shared" si="341"/>
        <v/>
      </c>
    </row>
    <row r="3880" spans="8:14" x14ac:dyDescent="0.25">
      <c r="H3880" s="18" t="str">
        <f t="shared" si="337"/>
        <v/>
      </c>
      <c r="I3880" s="26" t="str">
        <f t="shared" si="338"/>
        <v/>
      </c>
      <c r="J3880" s="18" t="str">
        <f t="shared" si="339"/>
        <v/>
      </c>
      <c r="K3880" s="18" t="str">
        <f t="shared" si="340"/>
        <v/>
      </c>
      <c r="N3880" s="23" t="str">
        <f t="shared" si="341"/>
        <v/>
      </c>
    </row>
    <row r="3881" spans="8:14" x14ac:dyDescent="0.25">
      <c r="H3881" s="18" t="str">
        <f t="shared" si="337"/>
        <v/>
      </c>
      <c r="I3881" s="26" t="str">
        <f t="shared" si="338"/>
        <v/>
      </c>
      <c r="J3881" s="18" t="str">
        <f t="shared" si="339"/>
        <v/>
      </c>
      <c r="K3881" s="18" t="str">
        <f t="shared" si="340"/>
        <v/>
      </c>
      <c r="N3881" s="23" t="str">
        <f t="shared" si="341"/>
        <v/>
      </c>
    </row>
    <row r="3882" spans="8:14" x14ac:dyDescent="0.25">
      <c r="H3882" s="18" t="str">
        <f t="shared" si="337"/>
        <v/>
      </c>
      <c r="I3882" s="26" t="str">
        <f t="shared" si="338"/>
        <v/>
      </c>
      <c r="J3882" s="18" t="str">
        <f t="shared" si="339"/>
        <v/>
      </c>
      <c r="K3882" s="18" t="str">
        <f t="shared" si="340"/>
        <v/>
      </c>
      <c r="N3882" s="23" t="str">
        <f t="shared" si="341"/>
        <v/>
      </c>
    </row>
    <row r="3883" spans="8:14" x14ac:dyDescent="0.25">
      <c r="H3883" s="18" t="str">
        <f t="shared" si="337"/>
        <v/>
      </c>
      <c r="I3883" s="26" t="str">
        <f t="shared" si="338"/>
        <v/>
      </c>
      <c r="J3883" s="18" t="str">
        <f t="shared" si="339"/>
        <v/>
      </c>
      <c r="K3883" s="18" t="str">
        <f t="shared" si="340"/>
        <v/>
      </c>
      <c r="N3883" s="23" t="str">
        <f t="shared" si="341"/>
        <v/>
      </c>
    </row>
    <row r="3884" spans="8:14" x14ac:dyDescent="0.25">
      <c r="H3884" s="18" t="str">
        <f t="shared" si="337"/>
        <v/>
      </c>
      <c r="I3884" s="26" t="str">
        <f t="shared" si="338"/>
        <v/>
      </c>
      <c r="J3884" s="18" t="str">
        <f t="shared" si="339"/>
        <v/>
      </c>
      <c r="K3884" s="18" t="str">
        <f t="shared" si="340"/>
        <v/>
      </c>
      <c r="N3884" s="23" t="str">
        <f t="shared" si="341"/>
        <v/>
      </c>
    </row>
    <row r="3885" spans="8:14" x14ac:dyDescent="0.25">
      <c r="H3885" s="18" t="str">
        <f t="shared" si="337"/>
        <v/>
      </c>
      <c r="I3885" s="26" t="str">
        <f t="shared" si="338"/>
        <v/>
      </c>
      <c r="J3885" s="18" t="str">
        <f t="shared" si="339"/>
        <v/>
      </c>
      <c r="K3885" s="18" t="str">
        <f t="shared" si="340"/>
        <v/>
      </c>
      <c r="N3885" s="23" t="str">
        <f t="shared" si="341"/>
        <v/>
      </c>
    </row>
    <row r="3886" spans="8:14" x14ac:dyDescent="0.25">
      <c r="H3886" s="18" t="str">
        <f t="shared" si="337"/>
        <v/>
      </c>
      <c r="I3886" s="26" t="str">
        <f t="shared" si="338"/>
        <v/>
      </c>
      <c r="J3886" s="18" t="str">
        <f t="shared" si="339"/>
        <v/>
      </c>
      <c r="K3886" s="18" t="str">
        <f t="shared" si="340"/>
        <v/>
      </c>
      <c r="N3886" s="23" t="str">
        <f t="shared" si="341"/>
        <v/>
      </c>
    </row>
    <row r="3887" spans="8:14" x14ac:dyDescent="0.25">
      <c r="H3887" s="18" t="str">
        <f t="shared" si="337"/>
        <v/>
      </c>
      <c r="I3887" s="26" t="str">
        <f t="shared" si="338"/>
        <v/>
      </c>
      <c r="J3887" s="18" t="str">
        <f t="shared" si="339"/>
        <v/>
      </c>
      <c r="K3887" s="18" t="str">
        <f t="shared" si="340"/>
        <v/>
      </c>
      <c r="N3887" s="23" t="str">
        <f t="shared" si="341"/>
        <v/>
      </c>
    </row>
    <row r="3888" spans="8:14" x14ac:dyDescent="0.25">
      <c r="H3888" s="18" t="str">
        <f t="shared" si="337"/>
        <v/>
      </c>
      <c r="I3888" s="26" t="str">
        <f t="shared" si="338"/>
        <v/>
      </c>
      <c r="J3888" s="18" t="str">
        <f t="shared" si="339"/>
        <v/>
      </c>
      <c r="K3888" s="18" t="str">
        <f t="shared" si="340"/>
        <v/>
      </c>
      <c r="N3888" s="23" t="str">
        <f t="shared" si="341"/>
        <v/>
      </c>
    </row>
    <row r="3889" spans="8:14" x14ac:dyDescent="0.25">
      <c r="H3889" s="18" t="str">
        <f t="shared" si="337"/>
        <v/>
      </c>
      <c r="I3889" s="26" t="str">
        <f t="shared" si="338"/>
        <v/>
      </c>
      <c r="J3889" s="18" t="str">
        <f t="shared" si="339"/>
        <v/>
      </c>
      <c r="K3889" s="18" t="str">
        <f t="shared" si="340"/>
        <v/>
      </c>
      <c r="N3889" s="23" t="str">
        <f t="shared" si="341"/>
        <v/>
      </c>
    </row>
    <row r="3890" spans="8:14" x14ac:dyDescent="0.25">
      <c r="H3890" s="18" t="str">
        <f t="shared" si="337"/>
        <v/>
      </c>
      <c r="I3890" s="26" t="str">
        <f t="shared" si="338"/>
        <v/>
      </c>
      <c r="J3890" s="18" t="str">
        <f t="shared" si="339"/>
        <v/>
      </c>
      <c r="K3890" s="18" t="str">
        <f t="shared" si="340"/>
        <v/>
      </c>
      <c r="N3890" s="23" t="str">
        <f t="shared" si="341"/>
        <v/>
      </c>
    </row>
    <row r="3891" spans="8:14" x14ac:dyDescent="0.25">
      <c r="H3891" s="18" t="str">
        <f t="shared" si="337"/>
        <v/>
      </c>
      <c r="I3891" s="26" t="str">
        <f t="shared" si="338"/>
        <v/>
      </c>
      <c r="J3891" s="18" t="str">
        <f t="shared" si="339"/>
        <v/>
      </c>
      <c r="K3891" s="18" t="str">
        <f t="shared" si="340"/>
        <v/>
      </c>
      <c r="N3891" s="23" t="str">
        <f t="shared" si="341"/>
        <v/>
      </c>
    </row>
    <row r="3892" spans="8:14" x14ac:dyDescent="0.25">
      <c r="H3892" s="18" t="str">
        <f t="shared" si="337"/>
        <v/>
      </c>
      <c r="I3892" s="26" t="str">
        <f t="shared" si="338"/>
        <v/>
      </c>
      <c r="J3892" s="18" t="str">
        <f t="shared" si="339"/>
        <v/>
      </c>
      <c r="K3892" s="18" t="str">
        <f t="shared" si="340"/>
        <v/>
      </c>
      <c r="N3892" s="23" t="str">
        <f t="shared" si="341"/>
        <v/>
      </c>
    </row>
    <row r="3893" spans="8:14" x14ac:dyDescent="0.25">
      <c r="H3893" s="18" t="str">
        <f t="shared" si="337"/>
        <v/>
      </c>
      <c r="I3893" s="26" t="str">
        <f t="shared" si="338"/>
        <v/>
      </c>
      <c r="J3893" s="18" t="str">
        <f t="shared" si="339"/>
        <v/>
      </c>
      <c r="K3893" s="18" t="str">
        <f t="shared" si="340"/>
        <v/>
      </c>
      <c r="N3893" s="23" t="str">
        <f t="shared" si="341"/>
        <v/>
      </c>
    </row>
    <row r="3894" spans="8:14" x14ac:dyDescent="0.25">
      <c r="H3894" s="18" t="str">
        <f t="shared" si="337"/>
        <v/>
      </c>
      <c r="I3894" s="26" t="str">
        <f t="shared" si="338"/>
        <v/>
      </c>
      <c r="J3894" s="18" t="str">
        <f t="shared" si="339"/>
        <v/>
      </c>
      <c r="K3894" s="18" t="str">
        <f t="shared" si="340"/>
        <v/>
      </c>
      <c r="N3894" s="23" t="str">
        <f t="shared" si="341"/>
        <v/>
      </c>
    </row>
    <row r="3895" spans="8:14" x14ac:dyDescent="0.25">
      <c r="H3895" s="18" t="str">
        <f t="shared" si="337"/>
        <v/>
      </c>
      <c r="I3895" s="26" t="str">
        <f t="shared" si="338"/>
        <v/>
      </c>
      <c r="J3895" s="18" t="str">
        <f t="shared" si="339"/>
        <v/>
      </c>
      <c r="K3895" s="18" t="str">
        <f t="shared" si="340"/>
        <v/>
      </c>
      <c r="N3895" s="23" t="str">
        <f t="shared" si="341"/>
        <v/>
      </c>
    </row>
    <row r="3896" spans="8:14" x14ac:dyDescent="0.25">
      <c r="H3896" s="18" t="str">
        <f t="shared" si="337"/>
        <v/>
      </c>
      <c r="I3896" s="26" t="str">
        <f t="shared" si="338"/>
        <v/>
      </c>
      <c r="J3896" s="18" t="str">
        <f t="shared" si="339"/>
        <v/>
      </c>
      <c r="K3896" s="18" t="str">
        <f t="shared" si="340"/>
        <v/>
      </c>
      <c r="N3896" s="23" t="str">
        <f t="shared" si="341"/>
        <v/>
      </c>
    </row>
    <row r="3897" spans="8:14" x14ac:dyDescent="0.25">
      <c r="H3897" s="18" t="str">
        <f t="shared" si="337"/>
        <v/>
      </c>
      <c r="I3897" s="26" t="str">
        <f t="shared" si="338"/>
        <v/>
      </c>
      <c r="J3897" s="18" t="str">
        <f t="shared" si="339"/>
        <v/>
      </c>
      <c r="K3897" s="18" t="str">
        <f t="shared" si="340"/>
        <v/>
      </c>
      <c r="N3897" s="23" t="str">
        <f t="shared" si="341"/>
        <v/>
      </c>
    </row>
    <row r="3898" spans="8:14" x14ac:dyDescent="0.25">
      <c r="H3898" s="18" t="str">
        <f t="shared" si="337"/>
        <v/>
      </c>
      <c r="I3898" s="26" t="str">
        <f t="shared" si="338"/>
        <v/>
      </c>
      <c r="J3898" s="18" t="str">
        <f t="shared" si="339"/>
        <v/>
      </c>
      <c r="K3898" s="18" t="str">
        <f t="shared" si="340"/>
        <v/>
      </c>
      <c r="N3898" s="23" t="str">
        <f t="shared" si="341"/>
        <v/>
      </c>
    </row>
    <row r="3899" spans="8:14" x14ac:dyDescent="0.25">
      <c r="H3899" s="18" t="str">
        <f t="shared" si="337"/>
        <v/>
      </c>
      <c r="I3899" s="26" t="str">
        <f t="shared" si="338"/>
        <v/>
      </c>
      <c r="J3899" s="18" t="str">
        <f t="shared" si="339"/>
        <v/>
      </c>
      <c r="K3899" s="18" t="str">
        <f t="shared" si="340"/>
        <v/>
      </c>
      <c r="N3899" s="23" t="str">
        <f t="shared" si="341"/>
        <v/>
      </c>
    </row>
    <row r="3900" spans="8:14" x14ac:dyDescent="0.25">
      <c r="H3900" s="18" t="str">
        <f t="shared" si="337"/>
        <v/>
      </c>
      <c r="I3900" s="26" t="str">
        <f t="shared" si="338"/>
        <v/>
      </c>
      <c r="J3900" s="18" t="str">
        <f t="shared" si="339"/>
        <v/>
      </c>
      <c r="K3900" s="18" t="str">
        <f t="shared" si="340"/>
        <v/>
      </c>
      <c r="N3900" s="23" t="str">
        <f t="shared" si="341"/>
        <v/>
      </c>
    </row>
    <row r="3901" spans="8:14" x14ac:dyDescent="0.25">
      <c r="H3901" s="18" t="str">
        <f t="shared" si="337"/>
        <v/>
      </c>
      <c r="I3901" s="26" t="str">
        <f t="shared" si="338"/>
        <v/>
      </c>
      <c r="J3901" s="18" t="str">
        <f t="shared" si="339"/>
        <v/>
      </c>
      <c r="K3901" s="18" t="str">
        <f t="shared" si="340"/>
        <v/>
      </c>
      <c r="N3901" s="23" t="str">
        <f t="shared" si="341"/>
        <v/>
      </c>
    </row>
    <row r="3902" spans="8:14" x14ac:dyDescent="0.25">
      <c r="H3902" s="18" t="str">
        <f t="shared" si="337"/>
        <v/>
      </c>
      <c r="I3902" s="26" t="str">
        <f t="shared" si="338"/>
        <v/>
      </c>
      <c r="J3902" s="18" t="str">
        <f t="shared" si="339"/>
        <v/>
      </c>
      <c r="K3902" s="18" t="str">
        <f t="shared" si="340"/>
        <v/>
      </c>
      <c r="N3902" s="23" t="str">
        <f t="shared" si="341"/>
        <v/>
      </c>
    </row>
    <row r="3903" spans="8:14" x14ac:dyDescent="0.25">
      <c r="H3903" s="18" t="str">
        <f t="shared" si="337"/>
        <v/>
      </c>
      <c r="I3903" s="26" t="str">
        <f t="shared" si="338"/>
        <v/>
      </c>
      <c r="J3903" s="18" t="str">
        <f t="shared" si="339"/>
        <v/>
      </c>
      <c r="K3903" s="18" t="str">
        <f t="shared" si="340"/>
        <v/>
      </c>
      <c r="N3903" s="23" t="str">
        <f t="shared" si="341"/>
        <v/>
      </c>
    </row>
    <row r="3904" spans="8:14" x14ac:dyDescent="0.25">
      <c r="H3904" s="18" t="str">
        <f t="shared" si="337"/>
        <v/>
      </c>
      <c r="I3904" s="26" t="str">
        <f t="shared" si="338"/>
        <v/>
      </c>
      <c r="J3904" s="18" t="str">
        <f t="shared" si="339"/>
        <v/>
      </c>
      <c r="K3904" s="18" t="str">
        <f t="shared" si="340"/>
        <v/>
      </c>
      <c r="N3904" s="23" t="str">
        <f t="shared" si="341"/>
        <v/>
      </c>
    </row>
    <row r="3905" spans="8:14" x14ac:dyDescent="0.25">
      <c r="H3905" s="18" t="str">
        <f t="shared" si="337"/>
        <v/>
      </c>
      <c r="I3905" s="26" t="str">
        <f t="shared" si="338"/>
        <v/>
      </c>
      <c r="J3905" s="18" t="str">
        <f t="shared" si="339"/>
        <v/>
      </c>
      <c r="K3905" s="18" t="str">
        <f t="shared" si="340"/>
        <v/>
      </c>
      <c r="N3905" s="23" t="str">
        <f t="shared" si="341"/>
        <v/>
      </c>
    </row>
    <row r="3906" spans="8:14" x14ac:dyDescent="0.25">
      <c r="H3906" s="18" t="str">
        <f t="shared" si="337"/>
        <v/>
      </c>
      <c r="I3906" s="26" t="str">
        <f t="shared" si="338"/>
        <v/>
      </c>
      <c r="J3906" s="18" t="str">
        <f t="shared" si="339"/>
        <v/>
      </c>
      <c r="K3906" s="18" t="str">
        <f t="shared" si="340"/>
        <v/>
      </c>
      <c r="N3906" s="23" t="str">
        <f t="shared" si="341"/>
        <v/>
      </c>
    </row>
    <row r="3907" spans="8:14" x14ac:dyDescent="0.25">
      <c r="H3907" s="18" t="str">
        <f t="shared" si="337"/>
        <v/>
      </c>
      <c r="I3907" s="26" t="str">
        <f t="shared" si="338"/>
        <v/>
      </c>
      <c r="J3907" s="18" t="str">
        <f t="shared" si="339"/>
        <v/>
      </c>
      <c r="K3907" s="18" t="str">
        <f t="shared" si="340"/>
        <v/>
      </c>
      <c r="N3907" s="23" t="str">
        <f t="shared" si="341"/>
        <v/>
      </c>
    </row>
    <row r="3908" spans="8:14" x14ac:dyDescent="0.25">
      <c r="H3908" s="18" t="str">
        <f t="shared" ref="H3908:H3971" si="342">IF(OR($E3908="",$G3908=""),"",$E3908*$G3908)</f>
        <v/>
      </c>
      <c r="I3908" s="26" t="str">
        <f t="shared" ref="I3908:I3971" si="343">IF($F3908="","",IFERROR(INDEX(CurRate,MATCH($F3908,CurCode,0)),""))</f>
        <v/>
      </c>
      <c r="J3908" s="18" t="str">
        <f t="shared" ref="J3908:J3971" si="344">IF(OR($G3908="",$I3908="",$I3908=0),"",$G3908/$I3908)</f>
        <v/>
      </c>
      <c r="K3908" s="18" t="str">
        <f t="shared" ref="K3908:K3971" si="345">IF(OR($E3908="",$J3908=""),"",$E3908*$J3908)</f>
        <v/>
      </c>
      <c r="N3908" s="23" t="str">
        <f t="shared" ref="N3908:N3971" si="346">IF($A3908="","",$A3908*100000+ROW())</f>
        <v/>
      </c>
    </row>
    <row r="3909" spans="8:14" x14ac:dyDescent="0.25">
      <c r="H3909" s="18" t="str">
        <f t="shared" si="342"/>
        <v/>
      </c>
      <c r="I3909" s="26" t="str">
        <f t="shared" si="343"/>
        <v/>
      </c>
      <c r="J3909" s="18" t="str">
        <f t="shared" si="344"/>
        <v/>
      </c>
      <c r="K3909" s="18" t="str">
        <f t="shared" si="345"/>
        <v/>
      </c>
      <c r="N3909" s="23" t="str">
        <f t="shared" si="346"/>
        <v/>
      </c>
    </row>
    <row r="3910" spans="8:14" x14ac:dyDescent="0.25">
      <c r="H3910" s="18" t="str">
        <f t="shared" si="342"/>
        <v/>
      </c>
      <c r="I3910" s="26" t="str">
        <f t="shared" si="343"/>
        <v/>
      </c>
      <c r="J3910" s="18" t="str">
        <f t="shared" si="344"/>
        <v/>
      </c>
      <c r="K3910" s="18" t="str">
        <f t="shared" si="345"/>
        <v/>
      </c>
      <c r="N3910" s="23" t="str">
        <f t="shared" si="346"/>
        <v/>
      </c>
    </row>
    <row r="3911" spans="8:14" x14ac:dyDescent="0.25">
      <c r="H3911" s="18" t="str">
        <f t="shared" si="342"/>
        <v/>
      </c>
      <c r="I3911" s="26" t="str">
        <f t="shared" si="343"/>
        <v/>
      </c>
      <c r="J3911" s="18" t="str">
        <f t="shared" si="344"/>
        <v/>
      </c>
      <c r="K3911" s="18" t="str">
        <f t="shared" si="345"/>
        <v/>
      </c>
      <c r="N3911" s="23" t="str">
        <f t="shared" si="346"/>
        <v/>
      </c>
    </row>
    <row r="3912" spans="8:14" x14ac:dyDescent="0.25">
      <c r="H3912" s="18" t="str">
        <f t="shared" si="342"/>
        <v/>
      </c>
      <c r="I3912" s="26" t="str">
        <f t="shared" si="343"/>
        <v/>
      </c>
      <c r="J3912" s="18" t="str">
        <f t="shared" si="344"/>
        <v/>
      </c>
      <c r="K3912" s="18" t="str">
        <f t="shared" si="345"/>
        <v/>
      </c>
      <c r="N3912" s="23" t="str">
        <f t="shared" si="346"/>
        <v/>
      </c>
    </row>
    <row r="3913" spans="8:14" x14ac:dyDescent="0.25">
      <c r="H3913" s="18" t="str">
        <f t="shared" si="342"/>
        <v/>
      </c>
      <c r="I3913" s="26" t="str">
        <f t="shared" si="343"/>
        <v/>
      </c>
      <c r="J3913" s="18" t="str">
        <f t="shared" si="344"/>
        <v/>
      </c>
      <c r="K3913" s="18" t="str">
        <f t="shared" si="345"/>
        <v/>
      </c>
      <c r="N3913" s="23" t="str">
        <f t="shared" si="346"/>
        <v/>
      </c>
    </row>
    <row r="3914" spans="8:14" x14ac:dyDescent="0.25">
      <c r="H3914" s="18" t="str">
        <f t="shared" si="342"/>
        <v/>
      </c>
      <c r="I3914" s="26" t="str">
        <f t="shared" si="343"/>
        <v/>
      </c>
      <c r="J3914" s="18" t="str">
        <f t="shared" si="344"/>
        <v/>
      </c>
      <c r="K3914" s="18" t="str">
        <f t="shared" si="345"/>
        <v/>
      </c>
      <c r="N3914" s="23" t="str">
        <f t="shared" si="346"/>
        <v/>
      </c>
    </row>
    <row r="3915" spans="8:14" x14ac:dyDescent="0.25">
      <c r="H3915" s="18" t="str">
        <f t="shared" si="342"/>
        <v/>
      </c>
      <c r="I3915" s="26" t="str">
        <f t="shared" si="343"/>
        <v/>
      </c>
      <c r="J3915" s="18" t="str">
        <f t="shared" si="344"/>
        <v/>
      </c>
      <c r="K3915" s="18" t="str">
        <f t="shared" si="345"/>
        <v/>
      </c>
      <c r="N3915" s="23" t="str">
        <f t="shared" si="346"/>
        <v/>
      </c>
    </row>
    <row r="3916" spans="8:14" x14ac:dyDescent="0.25">
      <c r="H3916" s="18" t="str">
        <f t="shared" si="342"/>
        <v/>
      </c>
      <c r="I3916" s="26" t="str">
        <f t="shared" si="343"/>
        <v/>
      </c>
      <c r="J3916" s="18" t="str">
        <f t="shared" si="344"/>
        <v/>
      </c>
      <c r="K3916" s="18" t="str">
        <f t="shared" si="345"/>
        <v/>
      </c>
      <c r="N3916" s="23" t="str">
        <f t="shared" si="346"/>
        <v/>
      </c>
    </row>
    <row r="3917" spans="8:14" x14ac:dyDescent="0.25">
      <c r="H3917" s="18" t="str">
        <f t="shared" si="342"/>
        <v/>
      </c>
      <c r="I3917" s="26" t="str">
        <f t="shared" si="343"/>
        <v/>
      </c>
      <c r="J3917" s="18" t="str">
        <f t="shared" si="344"/>
        <v/>
      </c>
      <c r="K3917" s="18" t="str">
        <f t="shared" si="345"/>
        <v/>
      </c>
      <c r="N3917" s="23" t="str">
        <f t="shared" si="346"/>
        <v/>
      </c>
    </row>
    <row r="3918" spans="8:14" x14ac:dyDescent="0.25">
      <c r="H3918" s="18" t="str">
        <f t="shared" si="342"/>
        <v/>
      </c>
      <c r="I3918" s="26" t="str">
        <f t="shared" si="343"/>
        <v/>
      </c>
      <c r="J3918" s="18" t="str">
        <f t="shared" si="344"/>
        <v/>
      </c>
      <c r="K3918" s="18" t="str">
        <f t="shared" si="345"/>
        <v/>
      </c>
      <c r="N3918" s="23" t="str">
        <f t="shared" si="346"/>
        <v/>
      </c>
    </row>
    <row r="3919" spans="8:14" x14ac:dyDescent="0.25">
      <c r="H3919" s="18" t="str">
        <f t="shared" si="342"/>
        <v/>
      </c>
      <c r="I3919" s="26" t="str">
        <f t="shared" si="343"/>
        <v/>
      </c>
      <c r="J3919" s="18" t="str">
        <f t="shared" si="344"/>
        <v/>
      </c>
      <c r="K3919" s="18" t="str">
        <f t="shared" si="345"/>
        <v/>
      </c>
      <c r="N3919" s="23" t="str">
        <f t="shared" si="346"/>
        <v/>
      </c>
    </row>
    <row r="3920" spans="8:14" x14ac:dyDescent="0.25">
      <c r="H3920" s="18" t="str">
        <f t="shared" si="342"/>
        <v/>
      </c>
      <c r="I3920" s="26" t="str">
        <f t="shared" si="343"/>
        <v/>
      </c>
      <c r="J3920" s="18" t="str">
        <f t="shared" si="344"/>
        <v/>
      </c>
      <c r="K3920" s="18" t="str">
        <f t="shared" si="345"/>
        <v/>
      </c>
      <c r="N3920" s="23" t="str">
        <f t="shared" si="346"/>
        <v/>
      </c>
    </row>
    <row r="3921" spans="8:14" x14ac:dyDescent="0.25">
      <c r="H3921" s="18" t="str">
        <f t="shared" si="342"/>
        <v/>
      </c>
      <c r="I3921" s="26" t="str">
        <f t="shared" si="343"/>
        <v/>
      </c>
      <c r="J3921" s="18" t="str">
        <f t="shared" si="344"/>
        <v/>
      </c>
      <c r="K3921" s="18" t="str">
        <f t="shared" si="345"/>
        <v/>
      </c>
      <c r="N3921" s="23" t="str">
        <f t="shared" si="346"/>
        <v/>
      </c>
    </row>
    <row r="3922" spans="8:14" x14ac:dyDescent="0.25">
      <c r="H3922" s="18" t="str">
        <f t="shared" si="342"/>
        <v/>
      </c>
      <c r="I3922" s="26" t="str">
        <f t="shared" si="343"/>
        <v/>
      </c>
      <c r="J3922" s="18" t="str">
        <f t="shared" si="344"/>
        <v/>
      </c>
      <c r="K3922" s="18" t="str">
        <f t="shared" si="345"/>
        <v/>
      </c>
      <c r="N3922" s="23" t="str">
        <f t="shared" si="346"/>
        <v/>
      </c>
    </row>
    <row r="3923" spans="8:14" x14ac:dyDescent="0.25">
      <c r="H3923" s="18" t="str">
        <f t="shared" si="342"/>
        <v/>
      </c>
      <c r="I3923" s="26" t="str">
        <f t="shared" si="343"/>
        <v/>
      </c>
      <c r="J3923" s="18" t="str">
        <f t="shared" si="344"/>
        <v/>
      </c>
      <c r="K3923" s="18" t="str">
        <f t="shared" si="345"/>
        <v/>
      </c>
      <c r="N3923" s="23" t="str">
        <f t="shared" si="346"/>
        <v/>
      </c>
    </row>
    <row r="3924" spans="8:14" x14ac:dyDescent="0.25">
      <c r="H3924" s="18" t="str">
        <f t="shared" si="342"/>
        <v/>
      </c>
      <c r="I3924" s="26" t="str">
        <f t="shared" si="343"/>
        <v/>
      </c>
      <c r="J3924" s="18" t="str">
        <f t="shared" si="344"/>
        <v/>
      </c>
      <c r="K3924" s="18" t="str">
        <f t="shared" si="345"/>
        <v/>
      </c>
      <c r="N3924" s="23" t="str">
        <f t="shared" si="346"/>
        <v/>
      </c>
    </row>
    <row r="3925" spans="8:14" x14ac:dyDescent="0.25">
      <c r="H3925" s="18" t="str">
        <f t="shared" si="342"/>
        <v/>
      </c>
      <c r="I3925" s="26" t="str">
        <f t="shared" si="343"/>
        <v/>
      </c>
      <c r="J3925" s="18" t="str">
        <f t="shared" si="344"/>
        <v/>
      </c>
      <c r="K3925" s="18" t="str">
        <f t="shared" si="345"/>
        <v/>
      </c>
      <c r="N3925" s="23" t="str">
        <f t="shared" si="346"/>
        <v/>
      </c>
    </row>
    <row r="3926" spans="8:14" x14ac:dyDescent="0.25">
      <c r="H3926" s="18" t="str">
        <f t="shared" si="342"/>
        <v/>
      </c>
      <c r="I3926" s="26" t="str">
        <f t="shared" si="343"/>
        <v/>
      </c>
      <c r="J3926" s="18" t="str">
        <f t="shared" si="344"/>
        <v/>
      </c>
      <c r="K3926" s="18" t="str">
        <f t="shared" si="345"/>
        <v/>
      </c>
      <c r="N3926" s="23" t="str">
        <f t="shared" si="346"/>
        <v/>
      </c>
    </row>
    <row r="3927" spans="8:14" x14ac:dyDescent="0.25">
      <c r="H3927" s="18" t="str">
        <f t="shared" si="342"/>
        <v/>
      </c>
      <c r="I3927" s="26" t="str">
        <f t="shared" si="343"/>
        <v/>
      </c>
      <c r="J3927" s="18" t="str">
        <f t="shared" si="344"/>
        <v/>
      </c>
      <c r="K3927" s="18" t="str">
        <f t="shared" si="345"/>
        <v/>
      </c>
      <c r="N3927" s="23" t="str">
        <f t="shared" si="346"/>
        <v/>
      </c>
    </row>
    <row r="3928" spans="8:14" x14ac:dyDescent="0.25">
      <c r="H3928" s="18" t="str">
        <f t="shared" si="342"/>
        <v/>
      </c>
      <c r="I3928" s="26" t="str">
        <f t="shared" si="343"/>
        <v/>
      </c>
      <c r="J3928" s="18" t="str">
        <f t="shared" si="344"/>
        <v/>
      </c>
      <c r="K3928" s="18" t="str">
        <f t="shared" si="345"/>
        <v/>
      </c>
      <c r="N3928" s="23" t="str">
        <f t="shared" si="346"/>
        <v/>
      </c>
    </row>
    <row r="3929" spans="8:14" x14ac:dyDescent="0.25">
      <c r="H3929" s="18" t="str">
        <f t="shared" si="342"/>
        <v/>
      </c>
      <c r="I3929" s="26" t="str">
        <f t="shared" si="343"/>
        <v/>
      </c>
      <c r="J3929" s="18" t="str">
        <f t="shared" si="344"/>
        <v/>
      </c>
      <c r="K3929" s="18" t="str">
        <f t="shared" si="345"/>
        <v/>
      </c>
      <c r="N3929" s="23" t="str">
        <f t="shared" si="346"/>
        <v/>
      </c>
    </row>
    <row r="3930" spans="8:14" x14ac:dyDescent="0.25">
      <c r="H3930" s="18" t="str">
        <f t="shared" si="342"/>
        <v/>
      </c>
      <c r="I3930" s="26" t="str">
        <f t="shared" si="343"/>
        <v/>
      </c>
      <c r="J3930" s="18" t="str">
        <f t="shared" si="344"/>
        <v/>
      </c>
      <c r="K3930" s="18" t="str">
        <f t="shared" si="345"/>
        <v/>
      </c>
      <c r="N3930" s="23" t="str">
        <f t="shared" si="346"/>
        <v/>
      </c>
    </row>
    <row r="3931" spans="8:14" x14ac:dyDescent="0.25">
      <c r="H3931" s="18" t="str">
        <f t="shared" si="342"/>
        <v/>
      </c>
      <c r="I3931" s="26" t="str">
        <f t="shared" si="343"/>
        <v/>
      </c>
      <c r="J3931" s="18" t="str">
        <f t="shared" si="344"/>
        <v/>
      </c>
      <c r="K3931" s="18" t="str">
        <f t="shared" si="345"/>
        <v/>
      </c>
      <c r="N3931" s="23" t="str">
        <f t="shared" si="346"/>
        <v/>
      </c>
    </row>
    <row r="3932" spans="8:14" x14ac:dyDescent="0.25">
      <c r="H3932" s="18" t="str">
        <f t="shared" si="342"/>
        <v/>
      </c>
      <c r="I3932" s="26" t="str">
        <f t="shared" si="343"/>
        <v/>
      </c>
      <c r="J3932" s="18" t="str">
        <f t="shared" si="344"/>
        <v/>
      </c>
      <c r="K3932" s="18" t="str">
        <f t="shared" si="345"/>
        <v/>
      </c>
      <c r="N3932" s="23" t="str">
        <f t="shared" si="346"/>
        <v/>
      </c>
    </row>
    <row r="3933" spans="8:14" x14ac:dyDescent="0.25">
      <c r="H3933" s="18" t="str">
        <f t="shared" si="342"/>
        <v/>
      </c>
      <c r="I3933" s="26" t="str">
        <f t="shared" si="343"/>
        <v/>
      </c>
      <c r="J3933" s="18" t="str">
        <f t="shared" si="344"/>
        <v/>
      </c>
      <c r="K3933" s="18" t="str">
        <f t="shared" si="345"/>
        <v/>
      </c>
      <c r="N3933" s="23" t="str">
        <f t="shared" si="346"/>
        <v/>
      </c>
    </row>
    <row r="3934" spans="8:14" x14ac:dyDescent="0.25">
      <c r="H3934" s="18" t="str">
        <f t="shared" si="342"/>
        <v/>
      </c>
      <c r="I3934" s="26" t="str">
        <f t="shared" si="343"/>
        <v/>
      </c>
      <c r="J3934" s="18" t="str">
        <f t="shared" si="344"/>
        <v/>
      </c>
      <c r="K3934" s="18" t="str">
        <f t="shared" si="345"/>
        <v/>
      </c>
      <c r="N3934" s="23" t="str">
        <f t="shared" si="346"/>
        <v/>
      </c>
    </row>
    <row r="3935" spans="8:14" x14ac:dyDescent="0.25">
      <c r="H3935" s="18" t="str">
        <f t="shared" si="342"/>
        <v/>
      </c>
      <c r="I3935" s="26" t="str">
        <f t="shared" si="343"/>
        <v/>
      </c>
      <c r="J3935" s="18" t="str">
        <f t="shared" si="344"/>
        <v/>
      </c>
      <c r="K3935" s="18" t="str">
        <f t="shared" si="345"/>
        <v/>
      </c>
      <c r="N3935" s="23" t="str">
        <f t="shared" si="346"/>
        <v/>
      </c>
    </row>
    <row r="3936" spans="8:14" x14ac:dyDescent="0.25">
      <c r="H3936" s="18" t="str">
        <f t="shared" si="342"/>
        <v/>
      </c>
      <c r="I3936" s="26" t="str">
        <f t="shared" si="343"/>
        <v/>
      </c>
      <c r="J3936" s="18" t="str">
        <f t="shared" si="344"/>
        <v/>
      </c>
      <c r="K3936" s="18" t="str">
        <f t="shared" si="345"/>
        <v/>
      </c>
      <c r="N3936" s="23" t="str">
        <f t="shared" si="346"/>
        <v/>
      </c>
    </row>
    <row r="3937" spans="8:14" x14ac:dyDescent="0.25">
      <c r="H3937" s="18" t="str">
        <f t="shared" si="342"/>
        <v/>
      </c>
      <c r="I3937" s="26" t="str">
        <f t="shared" si="343"/>
        <v/>
      </c>
      <c r="J3937" s="18" t="str">
        <f t="shared" si="344"/>
        <v/>
      </c>
      <c r="K3937" s="18" t="str">
        <f t="shared" si="345"/>
        <v/>
      </c>
      <c r="N3937" s="23" t="str">
        <f t="shared" si="346"/>
        <v/>
      </c>
    </row>
    <row r="3938" spans="8:14" x14ac:dyDescent="0.25">
      <c r="H3938" s="18" t="str">
        <f t="shared" si="342"/>
        <v/>
      </c>
      <c r="I3938" s="26" t="str">
        <f t="shared" si="343"/>
        <v/>
      </c>
      <c r="J3938" s="18" t="str">
        <f t="shared" si="344"/>
        <v/>
      </c>
      <c r="K3938" s="18" t="str">
        <f t="shared" si="345"/>
        <v/>
      </c>
      <c r="N3938" s="23" t="str">
        <f t="shared" si="346"/>
        <v/>
      </c>
    </row>
    <row r="3939" spans="8:14" x14ac:dyDescent="0.25">
      <c r="H3939" s="18" t="str">
        <f t="shared" si="342"/>
        <v/>
      </c>
      <c r="I3939" s="26" t="str">
        <f t="shared" si="343"/>
        <v/>
      </c>
      <c r="J3939" s="18" t="str">
        <f t="shared" si="344"/>
        <v/>
      </c>
      <c r="K3939" s="18" t="str">
        <f t="shared" si="345"/>
        <v/>
      </c>
      <c r="N3939" s="23" t="str">
        <f t="shared" si="346"/>
        <v/>
      </c>
    </row>
    <row r="3940" spans="8:14" x14ac:dyDescent="0.25">
      <c r="H3940" s="18" t="str">
        <f t="shared" si="342"/>
        <v/>
      </c>
      <c r="I3940" s="26" t="str">
        <f t="shared" si="343"/>
        <v/>
      </c>
      <c r="J3940" s="18" t="str">
        <f t="shared" si="344"/>
        <v/>
      </c>
      <c r="K3940" s="18" t="str">
        <f t="shared" si="345"/>
        <v/>
      </c>
      <c r="N3940" s="23" t="str">
        <f t="shared" si="346"/>
        <v/>
      </c>
    </row>
    <row r="3941" spans="8:14" x14ac:dyDescent="0.25">
      <c r="H3941" s="18" t="str">
        <f t="shared" si="342"/>
        <v/>
      </c>
      <c r="I3941" s="26" t="str">
        <f t="shared" si="343"/>
        <v/>
      </c>
      <c r="J3941" s="18" t="str">
        <f t="shared" si="344"/>
        <v/>
      </c>
      <c r="K3941" s="18" t="str">
        <f t="shared" si="345"/>
        <v/>
      </c>
      <c r="N3941" s="23" t="str">
        <f t="shared" si="346"/>
        <v/>
      </c>
    </row>
    <row r="3942" spans="8:14" x14ac:dyDescent="0.25">
      <c r="H3942" s="18" t="str">
        <f t="shared" si="342"/>
        <v/>
      </c>
      <c r="I3942" s="26" t="str">
        <f t="shared" si="343"/>
        <v/>
      </c>
      <c r="J3942" s="18" t="str">
        <f t="shared" si="344"/>
        <v/>
      </c>
      <c r="K3942" s="18" t="str">
        <f t="shared" si="345"/>
        <v/>
      </c>
      <c r="N3942" s="23" t="str">
        <f t="shared" si="346"/>
        <v/>
      </c>
    </row>
    <row r="3943" spans="8:14" x14ac:dyDescent="0.25">
      <c r="H3943" s="18" t="str">
        <f t="shared" si="342"/>
        <v/>
      </c>
      <c r="I3943" s="26" t="str">
        <f t="shared" si="343"/>
        <v/>
      </c>
      <c r="J3943" s="18" t="str">
        <f t="shared" si="344"/>
        <v/>
      </c>
      <c r="K3943" s="18" t="str">
        <f t="shared" si="345"/>
        <v/>
      </c>
      <c r="N3943" s="23" t="str">
        <f t="shared" si="346"/>
        <v/>
      </c>
    </row>
    <row r="3944" spans="8:14" x14ac:dyDescent="0.25">
      <c r="H3944" s="18" t="str">
        <f t="shared" si="342"/>
        <v/>
      </c>
      <c r="I3944" s="26" t="str">
        <f t="shared" si="343"/>
        <v/>
      </c>
      <c r="J3944" s="18" t="str">
        <f t="shared" si="344"/>
        <v/>
      </c>
      <c r="K3944" s="18" t="str">
        <f t="shared" si="345"/>
        <v/>
      </c>
      <c r="N3944" s="23" t="str">
        <f t="shared" si="346"/>
        <v/>
      </c>
    </row>
    <row r="3945" spans="8:14" x14ac:dyDescent="0.25">
      <c r="H3945" s="18" t="str">
        <f t="shared" si="342"/>
        <v/>
      </c>
      <c r="I3945" s="26" t="str">
        <f t="shared" si="343"/>
        <v/>
      </c>
      <c r="J3945" s="18" t="str">
        <f t="shared" si="344"/>
        <v/>
      </c>
      <c r="K3945" s="18" t="str">
        <f t="shared" si="345"/>
        <v/>
      </c>
      <c r="N3945" s="23" t="str">
        <f t="shared" si="346"/>
        <v/>
      </c>
    </row>
    <row r="3946" spans="8:14" x14ac:dyDescent="0.25">
      <c r="H3946" s="18" t="str">
        <f t="shared" si="342"/>
        <v/>
      </c>
      <c r="I3946" s="26" t="str">
        <f t="shared" si="343"/>
        <v/>
      </c>
      <c r="J3946" s="18" t="str">
        <f t="shared" si="344"/>
        <v/>
      </c>
      <c r="K3946" s="18" t="str">
        <f t="shared" si="345"/>
        <v/>
      </c>
      <c r="N3946" s="23" t="str">
        <f t="shared" si="346"/>
        <v/>
      </c>
    </row>
    <row r="3947" spans="8:14" x14ac:dyDescent="0.25">
      <c r="H3947" s="18" t="str">
        <f t="shared" si="342"/>
        <v/>
      </c>
      <c r="I3947" s="26" t="str">
        <f t="shared" si="343"/>
        <v/>
      </c>
      <c r="J3947" s="18" t="str">
        <f t="shared" si="344"/>
        <v/>
      </c>
      <c r="K3947" s="18" t="str">
        <f t="shared" si="345"/>
        <v/>
      </c>
      <c r="N3947" s="23" t="str">
        <f t="shared" si="346"/>
        <v/>
      </c>
    </row>
    <row r="3948" spans="8:14" x14ac:dyDescent="0.25">
      <c r="H3948" s="18" t="str">
        <f t="shared" si="342"/>
        <v/>
      </c>
      <c r="I3948" s="26" t="str">
        <f t="shared" si="343"/>
        <v/>
      </c>
      <c r="J3948" s="18" t="str">
        <f t="shared" si="344"/>
        <v/>
      </c>
      <c r="K3948" s="18" t="str">
        <f t="shared" si="345"/>
        <v/>
      </c>
      <c r="N3948" s="23" t="str">
        <f t="shared" si="346"/>
        <v/>
      </c>
    </row>
    <row r="3949" spans="8:14" x14ac:dyDescent="0.25">
      <c r="H3949" s="18" t="str">
        <f t="shared" si="342"/>
        <v/>
      </c>
      <c r="I3949" s="26" t="str">
        <f t="shared" si="343"/>
        <v/>
      </c>
      <c r="J3949" s="18" t="str">
        <f t="shared" si="344"/>
        <v/>
      </c>
      <c r="K3949" s="18" t="str">
        <f t="shared" si="345"/>
        <v/>
      </c>
      <c r="N3949" s="23" t="str">
        <f t="shared" si="346"/>
        <v/>
      </c>
    </row>
    <row r="3950" spans="8:14" x14ac:dyDescent="0.25">
      <c r="H3950" s="18" t="str">
        <f t="shared" si="342"/>
        <v/>
      </c>
      <c r="I3950" s="26" t="str">
        <f t="shared" si="343"/>
        <v/>
      </c>
      <c r="J3950" s="18" t="str">
        <f t="shared" si="344"/>
        <v/>
      </c>
      <c r="K3950" s="18" t="str">
        <f t="shared" si="345"/>
        <v/>
      </c>
      <c r="N3950" s="23" t="str">
        <f t="shared" si="346"/>
        <v/>
      </c>
    </row>
    <row r="3951" spans="8:14" x14ac:dyDescent="0.25">
      <c r="H3951" s="18" t="str">
        <f t="shared" si="342"/>
        <v/>
      </c>
      <c r="I3951" s="26" t="str">
        <f t="shared" si="343"/>
        <v/>
      </c>
      <c r="J3951" s="18" t="str">
        <f t="shared" si="344"/>
        <v/>
      </c>
      <c r="K3951" s="18" t="str">
        <f t="shared" si="345"/>
        <v/>
      </c>
      <c r="N3951" s="23" t="str">
        <f t="shared" si="346"/>
        <v/>
      </c>
    </row>
    <row r="3952" spans="8:14" x14ac:dyDescent="0.25">
      <c r="H3952" s="18" t="str">
        <f t="shared" si="342"/>
        <v/>
      </c>
      <c r="I3952" s="26" t="str">
        <f t="shared" si="343"/>
        <v/>
      </c>
      <c r="J3952" s="18" t="str">
        <f t="shared" si="344"/>
        <v/>
      </c>
      <c r="K3952" s="18" t="str">
        <f t="shared" si="345"/>
        <v/>
      </c>
      <c r="N3952" s="23" t="str">
        <f t="shared" si="346"/>
        <v/>
      </c>
    </row>
    <row r="3953" spans="8:14" x14ac:dyDescent="0.25">
      <c r="H3953" s="18" t="str">
        <f t="shared" si="342"/>
        <v/>
      </c>
      <c r="I3953" s="26" t="str">
        <f t="shared" si="343"/>
        <v/>
      </c>
      <c r="J3953" s="18" t="str">
        <f t="shared" si="344"/>
        <v/>
      </c>
      <c r="K3953" s="18" t="str">
        <f t="shared" si="345"/>
        <v/>
      </c>
      <c r="N3953" s="23" t="str">
        <f t="shared" si="346"/>
        <v/>
      </c>
    </row>
    <row r="3954" spans="8:14" x14ac:dyDescent="0.25">
      <c r="H3954" s="18" t="str">
        <f t="shared" si="342"/>
        <v/>
      </c>
      <c r="I3954" s="26" t="str">
        <f t="shared" si="343"/>
        <v/>
      </c>
      <c r="J3954" s="18" t="str">
        <f t="shared" si="344"/>
        <v/>
      </c>
      <c r="K3954" s="18" t="str">
        <f t="shared" si="345"/>
        <v/>
      </c>
      <c r="N3954" s="23" t="str">
        <f t="shared" si="346"/>
        <v/>
      </c>
    </row>
    <row r="3955" spans="8:14" x14ac:dyDescent="0.25">
      <c r="H3955" s="18" t="str">
        <f t="shared" si="342"/>
        <v/>
      </c>
      <c r="I3955" s="26" t="str">
        <f t="shared" si="343"/>
        <v/>
      </c>
      <c r="J3955" s="18" t="str">
        <f t="shared" si="344"/>
        <v/>
      </c>
      <c r="K3955" s="18" t="str">
        <f t="shared" si="345"/>
        <v/>
      </c>
      <c r="N3955" s="23" t="str">
        <f t="shared" si="346"/>
        <v/>
      </c>
    </row>
    <row r="3956" spans="8:14" x14ac:dyDescent="0.25">
      <c r="H3956" s="18" t="str">
        <f t="shared" si="342"/>
        <v/>
      </c>
      <c r="I3956" s="26" t="str">
        <f t="shared" si="343"/>
        <v/>
      </c>
      <c r="J3956" s="18" t="str">
        <f t="shared" si="344"/>
        <v/>
      </c>
      <c r="K3956" s="18" t="str">
        <f t="shared" si="345"/>
        <v/>
      </c>
      <c r="N3956" s="23" t="str">
        <f t="shared" si="346"/>
        <v/>
      </c>
    </row>
    <row r="3957" spans="8:14" x14ac:dyDescent="0.25">
      <c r="H3957" s="18" t="str">
        <f t="shared" si="342"/>
        <v/>
      </c>
      <c r="I3957" s="26" t="str">
        <f t="shared" si="343"/>
        <v/>
      </c>
      <c r="J3957" s="18" t="str">
        <f t="shared" si="344"/>
        <v/>
      </c>
      <c r="K3957" s="18" t="str">
        <f t="shared" si="345"/>
        <v/>
      </c>
      <c r="N3957" s="23" t="str">
        <f t="shared" si="346"/>
        <v/>
      </c>
    </row>
    <row r="3958" spans="8:14" x14ac:dyDescent="0.25">
      <c r="H3958" s="18" t="str">
        <f t="shared" si="342"/>
        <v/>
      </c>
      <c r="I3958" s="26" t="str">
        <f t="shared" si="343"/>
        <v/>
      </c>
      <c r="J3958" s="18" t="str">
        <f t="shared" si="344"/>
        <v/>
      </c>
      <c r="K3958" s="18" t="str">
        <f t="shared" si="345"/>
        <v/>
      </c>
      <c r="N3958" s="23" t="str">
        <f t="shared" si="346"/>
        <v/>
      </c>
    </row>
    <row r="3959" spans="8:14" x14ac:dyDescent="0.25">
      <c r="H3959" s="18" t="str">
        <f t="shared" si="342"/>
        <v/>
      </c>
      <c r="I3959" s="26" t="str">
        <f t="shared" si="343"/>
        <v/>
      </c>
      <c r="J3959" s="18" t="str">
        <f t="shared" si="344"/>
        <v/>
      </c>
      <c r="K3959" s="18" t="str">
        <f t="shared" si="345"/>
        <v/>
      </c>
      <c r="N3959" s="23" t="str">
        <f t="shared" si="346"/>
        <v/>
      </c>
    </row>
    <row r="3960" spans="8:14" x14ac:dyDescent="0.25">
      <c r="H3960" s="18" t="str">
        <f t="shared" si="342"/>
        <v/>
      </c>
      <c r="I3960" s="26" t="str">
        <f t="shared" si="343"/>
        <v/>
      </c>
      <c r="J3960" s="18" t="str">
        <f t="shared" si="344"/>
        <v/>
      </c>
      <c r="K3960" s="18" t="str">
        <f t="shared" si="345"/>
        <v/>
      </c>
      <c r="N3960" s="23" t="str">
        <f t="shared" si="346"/>
        <v/>
      </c>
    </row>
    <row r="3961" spans="8:14" x14ac:dyDescent="0.25">
      <c r="H3961" s="18" t="str">
        <f t="shared" si="342"/>
        <v/>
      </c>
      <c r="I3961" s="26" t="str">
        <f t="shared" si="343"/>
        <v/>
      </c>
      <c r="J3961" s="18" t="str">
        <f t="shared" si="344"/>
        <v/>
      </c>
      <c r="K3961" s="18" t="str">
        <f t="shared" si="345"/>
        <v/>
      </c>
      <c r="N3961" s="23" t="str">
        <f t="shared" si="346"/>
        <v/>
      </c>
    </row>
    <row r="3962" spans="8:14" x14ac:dyDescent="0.25">
      <c r="H3962" s="18" t="str">
        <f t="shared" si="342"/>
        <v/>
      </c>
      <c r="I3962" s="26" t="str">
        <f t="shared" si="343"/>
        <v/>
      </c>
      <c r="J3962" s="18" t="str">
        <f t="shared" si="344"/>
        <v/>
      </c>
      <c r="K3962" s="18" t="str">
        <f t="shared" si="345"/>
        <v/>
      </c>
      <c r="N3962" s="23" t="str">
        <f t="shared" si="346"/>
        <v/>
      </c>
    </row>
    <row r="3963" spans="8:14" x14ac:dyDescent="0.25">
      <c r="H3963" s="18" t="str">
        <f t="shared" si="342"/>
        <v/>
      </c>
      <c r="I3963" s="26" t="str">
        <f t="shared" si="343"/>
        <v/>
      </c>
      <c r="J3963" s="18" t="str">
        <f t="shared" si="344"/>
        <v/>
      </c>
      <c r="K3963" s="18" t="str">
        <f t="shared" si="345"/>
        <v/>
      </c>
      <c r="N3963" s="23" t="str">
        <f t="shared" si="346"/>
        <v/>
      </c>
    </row>
    <row r="3964" spans="8:14" x14ac:dyDescent="0.25">
      <c r="H3964" s="18" t="str">
        <f t="shared" si="342"/>
        <v/>
      </c>
      <c r="I3964" s="26" t="str">
        <f t="shared" si="343"/>
        <v/>
      </c>
      <c r="J3964" s="18" t="str">
        <f t="shared" si="344"/>
        <v/>
      </c>
      <c r="K3964" s="18" t="str">
        <f t="shared" si="345"/>
        <v/>
      </c>
      <c r="N3964" s="23" t="str">
        <f t="shared" si="346"/>
        <v/>
      </c>
    </row>
    <row r="3965" spans="8:14" x14ac:dyDescent="0.25">
      <c r="H3965" s="18" t="str">
        <f t="shared" si="342"/>
        <v/>
      </c>
      <c r="I3965" s="26" t="str">
        <f t="shared" si="343"/>
        <v/>
      </c>
      <c r="J3965" s="18" t="str">
        <f t="shared" si="344"/>
        <v/>
      </c>
      <c r="K3965" s="18" t="str">
        <f t="shared" si="345"/>
        <v/>
      </c>
      <c r="N3965" s="23" t="str">
        <f t="shared" si="346"/>
        <v/>
      </c>
    </row>
    <row r="3966" spans="8:14" x14ac:dyDescent="0.25">
      <c r="H3966" s="18" t="str">
        <f t="shared" si="342"/>
        <v/>
      </c>
      <c r="I3966" s="26" t="str">
        <f t="shared" si="343"/>
        <v/>
      </c>
      <c r="J3966" s="18" t="str">
        <f t="shared" si="344"/>
        <v/>
      </c>
      <c r="K3966" s="18" t="str">
        <f t="shared" si="345"/>
        <v/>
      </c>
      <c r="N3966" s="23" t="str">
        <f t="shared" si="346"/>
        <v/>
      </c>
    </row>
    <row r="3967" spans="8:14" x14ac:dyDescent="0.25">
      <c r="H3967" s="18" t="str">
        <f t="shared" si="342"/>
        <v/>
      </c>
      <c r="I3967" s="26" t="str">
        <f t="shared" si="343"/>
        <v/>
      </c>
      <c r="J3967" s="18" t="str">
        <f t="shared" si="344"/>
        <v/>
      </c>
      <c r="K3967" s="18" t="str">
        <f t="shared" si="345"/>
        <v/>
      </c>
      <c r="N3967" s="23" t="str">
        <f t="shared" si="346"/>
        <v/>
      </c>
    </row>
    <row r="3968" spans="8:14" x14ac:dyDescent="0.25">
      <c r="H3968" s="18" t="str">
        <f t="shared" si="342"/>
        <v/>
      </c>
      <c r="I3968" s="26" t="str">
        <f t="shared" si="343"/>
        <v/>
      </c>
      <c r="J3968" s="18" t="str">
        <f t="shared" si="344"/>
        <v/>
      </c>
      <c r="K3968" s="18" t="str">
        <f t="shared" si="345"/>
        <v/>
      </c>
      <c r="N3968" s="23" t="str">
        <f t="shared" si="346"/>
        <v/>
      </c>
    </row>
    <row r="3969" spans="8:14" x14ac:dyDescent="0.25">
      <c r="H3969" s="18" t="str">
        <f t="shared" si="342"/>
        <v/>
      </c>
      <c r="I3969" s="26" t="str">
        <f t="shared" si="343"/>
        <v/>
      </c>
      <c r="J3969" s="18" t="str">
        <f t="shared" si="344"/>
        <v/>
      </c>
      <c r="K3969" s="18" t="str">
        <f t="shared" si="345"/>
        <v/>
      </c>
      <c r="N3969" s="23" t="str">
        <f t="shared" si="346"/>
        <v/>
      </c>
    </row>
    <row r="3970" spans="8:14" x14ac:dyDescent="0.25">
      <c r="H3970" s="18" t="str">
        <f t="shared" si="342"/>
        <v/>
      </c>
      <c r="I3970" s="26" t="str">
        <f t="shared" si="343"/>
        <v/>
      </c>
      <c r="J3970" s="18" t="str">
        <f t="shared" si="344"/>
        <v/>
      </c>
      <c r="K3970" s="18" t="str">
        <f t="shared" si="345"/>
        <v/>
      </c>
      <c r="N3970" s="23" t="str">
        <f t="shared" si="346"/>
        <v/>
      </c>
    </row>
    <row r="3971" spans="8:14" x14ac:dyDescent="0.25">
      <c r="H3971" s="18" t="str">
        <f t="shared" si="342"/>
        <v/>
      </c>
      <c r="I3971" s="26" t="str">
        <f t="shared" si="343"/>
        <v/>
      </c>
      <c r="J3971" s="18" t="str">
        <f t="shared" si="344"/>
        <v/>
      </c>
      <c r="K3971" s="18" t="str">
        <f t="shared" si="345"/>
        <v/>
      </c>
      <c r="N3971" s="23" t="str">
        <f t="shared" si="346"/>
        <v/>
      </c>
    </row>
    <row r="3972" spans="8:14" x14ac:dyDescent="0.25">
      <c r="H3972" s="18" t="str">
        <f t="shared" ref="H3972:H4035" si="347">IF(OR($E3972="",$G3972=""),"",$E3972*$G3972)</f>
        <v/>
      </c>
      <c r="I3972" s="26" t="str">
        <f t="shared" ref="I3972:I4035" si="348">IF($F3972="","",IFERROR(INDEX(CurRate,MATCH($F3972,CurCode,0)),""))</f>
        <v/>
      </c>
      <c r="J3972" s="18" t="str">
        <f t="shared" ref="J3972:J4035" si="349">IF(OR($G3972="",$I3972="",$I3972=0),"",$G3972/$I3972)</f>
        <v/>
      </c>
      <c r="K3972" s="18" t="str">
        <f t="shared" ref="K3972:K4035" si="350">IF(OR($E3972="",$J3972=""),"",$E3972*$J3972)</f>
        <v/>
      </c>
      <c r="N3972" s="23" t="str">
        <f t="shared" ref="N3972:N4035" si="351">IF($A3972="","",$A3972*100000+ROW())</f>
        <v/>
      </c>
    </row>
    <row r="3973" spans="8:14" x14ac:dyDescent="0.25">
      <c r="H3973" s="18" t="str">
        <f t="shared" si="347"/>
        <v/>
      </c>
      <c r="I3973" s="26" t="str">
        <f t="shared" si="348"/>
        <v/>
      </c>
      <c r="J3973" s="18" t="str">
        <f t="shared" si="349"/>
        <v/>
      </c>
      <c r="K3973" s="18" t="str">
        <f t="shared" si="350"/>
        <v/>
      </c>
      <c r="N3973" s="23" t="str">
        <f t="shared" si="351"/>
        <v/>
      </c>
    </row>
    <row r="3974" spans="8:14" x14ac:dyDescent="0.25">
      <c r="H3974" s="18" t="str">
        <f t="shared" si="347"/>
        <v/>
      </c>
      <c r="I3974" s="26" t="str">
        <f t="shared" si="348"/>
        <v/>
      </c>
      <c r="J3974" s="18" t="str">
        <f t="shared" si="349"/>
        <v/>
      </c>
      <c r="K3974" s="18" t="str">
        <f t="shared" si="350"/>
        <v/>
      </c>
      <c r="N3974" s="23" t="str">
        <f t="shared" si="351"/>
        <v/>
      </c>
    </row>
    <row r="3975" spans="8:14" x14ac:dyDescent="0.25">
      <c r="H3975" s="18" t="str">
        <f t="shared" si="347"/>
        <v/>
      </c>
      <c r="I3975" s="26" t="str">
        <f t="shared" si="348"/>
        <v/>
      </c>
      <c r="J3975" s="18" t="str">
        <f t="shared" si="349"/>
        <v/>
      </c>
      <c r="K3975" s="18" t="str">
        <f t="shared" si="350"/>
        <v/>
      </c>
      <c r="N3975" s="23" t="str">
        <f t="shared" si="351"/>
        <v/>
      </c>
    </row>
    <row r="3976" spans="8:14" x14ac:dyDescent="0.25">
      <c r="H3976" s="18" t="str">
        <f t="shared" si="347"/>
        <v/>
      </c>
      <c r="I3976" s="26" t="str">
        <f t="shared" si="348"/>
        <v/>
      </c>
      <c r="J3976" s="18" t="str">
        <f t="shared" si="349"/>
        <v/>
      </c>
      <c r="K3976" s="18" t="str">
        <f t="shared" si="350"/>
        <v/>
      </c>
      <c r="N3976" s="23" t="str">
        <f t="shared" si="351"/>
        <v/>
      </c>
    </row>
    <row r="3977" spans="8:14" x14ac:dyDescent="0.25">
      <c r="H3977" s="18" t="str">
        <f t="shared" si="347"/>
        <v/>
      </c>
      <c r="I3977" s="26" t="str">
        <f t="shared" si="348"/>
        <v/>
      </c>
      <c r="J3977" s="18" t="str">
        <f t="shared" si="349"/>
        <v/>
      </c>
      <c r="K3977" s="18" t="str">
        <f t="shared" si="350"/>
        <v/>
      </c>
      <c r="N3977" s="23" t="str">
        <f t="shared" si="351"/>
        <v/>
      </c>
    </row>
    <row r="3978" spans="8:14" x14ac:dyDescent="0.25">
      <c r="H3978" s="18" t="str">
        <f t="shared" si="347"/>
        <v/>
      </c>
      <c r="I3978" s="26" t="str">
        <f t="shared" si="348"/>
        <v/>
      </c>
      <c r="J3978" s="18" t="str">
        <f t="shared" si="349"/>
        <v/>
      </c>
      <c r="K3978" s="18" t="str">
        <f t="shared" si="350"/>
        <v/>
      </c>
      <c r="N3978" s="23" t="str">
        <f t="shared" si="351"/>
        <v/>
      </c>
    </row>
    <row r="3979" spans="8:14" x14ac:dyDescent="0.25">
      <c r="H3979" s="18" t="str">
        <f t="shared" si="347"/>
        <v/>
      </c>
      <c r="I3979" s="26" t="str">
        <f t="shared" si="348"/>
        <v/>
      </c>
      <c r="J3979" s="18" t="str">
        <f t="shared" si="349"/>
        <v/>
      </c>
      <c r="K3979" s="18" t="str">
        <f t="shared" si="350"/>
        <v/>
      </c>
      <c r="N3979" s="23" t="str">
        <f t="shared" si="351"/>
        <v/>
      </c>
    </row>
    <row r="3980" spans="8:14" x14ac:dyDescent="0.25">
      <c r="H3980" s="18" t="str">
        <f t="shared" si="347"/>
        <v/>
      </c>
      <c r="I3980" s="26" t="str">
        <f t="shared" si="348"/>
        <v/>
      </c>
      <c r="J3980" s="18" t="str">
        <f t="shared" si="349"/>
        <v/>
      </c>
      <c r="K3980" s="18" t="str">
        <f t="shared" si="350"/>
        <v/>
      </c>
      <c r="N3980" s="23" t="str">
        <f t="shared" si="351"/>
        <v/>
      </c>
    </row>
    <row r="3981" spans="8:14" x14ac:dyDescent="0.25">
      <c r="H3981" s="18" t="str">
        <f t="shared" si="347"/>
        <v/>
      </c>
      <c r="I3981" s="26" t="str">
        <f t="shared" si="348"/>
        <v/>
      </c>
      <c r="J3981" s="18" t="str">
        <f t="shared" si="349"/>
        <v/>
      </c>
      <c r="K3981" s="18" t="str">
        <f t="shared" si="350"/>
        <v/>
      </c>
      <c r="N3981" s="23" t="str">
        <f t="shared" si="351"/>
        <v/>
      </c>
    </row>
    <row r="3982" spans="8:14" x14ac:dyDescent="0.25">
      <c r="H3982" s="18" t="str">
        <f t="shared" si="347"/>
        <v/>
      </c>
      <c r="I3982" s="26" t="str">
        <f t="shared" si="348"/>
        <v/>
      </c>
      <c r="J3982" s="18" t="str">
        <f t="shared" si="349"/>
        <v/>
      </c>
      <c r="K3982" s="18" t="str">
        <f t="shared" si="350"/>
        <v/>
      </c>
      <c r="N3982" s="23" t="str">
        <f t="shared" si="351"/>
        <v/>
      </c>
    </row>
    <row r="3983" spans="8:14" x14ac:dyDescent="0.25">
      <c r="H3983" s="18" t="str">
        <f t="shared" si="347"/>
        <v/>
      </c>
      <c r="I3983" s="26" t="str">
        <f t="shared" si="348"/>
        <v/>
      </c>
      <c r="J3983" s="18" t="str">
        <f t="shared" si="349"/>
        <v/>
      </c>
      <c r="K3983" s="18" t="str">
        <f t="shared" si="350"/>
        <v/>
      </c>
      <c r="N3983" s="23" t="str">
        <f t="shared" si="351"/>
        <v/>
      </c>
    </row>
    <row r="3984" spans="8:14" x14ac:dyDescent="0.25">
      <c r="H3984" s="18" t="str">
        <f t="shared" si="347"/>
        <v/>
      </c>
      <c r="I3984" s="26" t="str">
        <f t="shared" si="348"/>
        <v/>
      </c>
      <c r="J3984" s="18" t="str">
        <f t="shared" si="349"/>
        <v/>
      </c>
      <c r="K3984" s="18" t="str">
        <f t="shared" si="350"/>
        <v/>
      </c>
      <c r="N3984" s="23" t="str">
        <f t="shared" si="351"/>
        <v/>
      </c>
    </row>
    <row r="3985" spans="8:14" x14ac:dyDescent="0.25">
      <c r="H3985" s="18" t="str">
        <f t="shared" si="347"/>
        <v/>
      </c>
      <c r="I3985" s="26" t="str">
        <f t="shared" si="348"/>
        <v/>
      </c>
      <c r="J3985" s="18" t="str">
        <f t="shared" si="349"/>
        <v/>
      </c>
      <c r="K3985" s="18" t="str">
        <f t="shared" si="350"/>
        <v/>
      </c>
      <c r="N3985" s="23" t="str">
        <f t="shared" si="351"/>
        <v/>
      </c>
    </row>
    <row r="3986" spans="8:14" x14ac:dyDescent="0.25">
      <c r="H3986" s="18" t="str">
        <f t="shared" si="347"/>
        <v/>
      </c>
      <c r="I3986" s="26" t="str">
        <f t="shared" si="348"/>
        <v/>
      </c>
      <c r="J3986" s="18" t="str">
        <f t="shared" si="349"/>
        <v/>
      </c>
      <c r="K3986" s="18" t="str">
        <f t="shared" si="350"/>
        <v/>
      </c>
      <c r="N3986" s="23" t="str">
        <f t="shared" si="351"/>
        <v/>
      </c>
    </row>
    <row r="3987" spans="8:14" x14ac:dyDescent="0.25">
      <c r="H3987" s="18" t="str">
        <f t="shared" si="347"/>
        <v/>
      </c>
      <c r="I3987" s="26" t="str">
        <f t="shared" si="348"/>
        <v/>
      </c>
      <c r="J3987" s="18" t="str">
        <f t="shared" si="349"/>
        <v/>
      </c>
      <c r="K3987" s="18" t="str">
        <f t="shared" si="350"/>
        <v/>
      </c>
      <c r="N3987" s="23" t="str">
        <f t="shared" si="351"/>
        <v/>
      </c>
    </row>
    <row r="3988" spans="8:14" x14ac:dyDescent="0.25">
      <c r="H3988" s="18" t="str">
        <f t="shared" si="347"/>
        <v/>
      </c>
      <c r="I3988" s="26" t="str">
        <f t="shared" si="348"/>
        <v/>
      </c>
      <c r="J3988" s="18" t="str">
        <f t="shared" si="349"/>
        <v/>
      </c>
      <c r="K3988" s="18" t="str">
        <f t="shared" si="350"/>
        <v/>
      </c>
      <c r="N3988" s="23" t="str">
        <f t="shared" si="351"/>
        <v/>
      </c>
    </row>
    <row r="3989" spans="8:14" x14ac:dyDescent="0.25">
      <c r="H3989" s="18" t="str">
        <f t="shared" si="347"/>
        <v/>
      </c>
      <c r="I3989" s="26" t="str">
        <f t="shared" si="348"/>
        <v/>
      </c>
      <c r="J3989" s="18" t="str">
        <f t="shared" si="349"/>
        <v/>
      </c>
      <c r="K3989" s="18" t="str">
        <f t="shared" si="350"/>
        <v/>
      </c>
      <c r="N3989" s="23" t="str">
        <f t="shared" si="351"/>
        <v/>
      </c>
    </row>
    <row r="3990" spans="8:14" x14ac:dyDescent="0.25">
      <c r="H3990" s="18" t="str">
        <f t="shared" si="347"/>
        <v/>
      </c>
      <c r="I3990" s="26" t="str">
        <f t="shared" si="348"/>
        <v/>
      </c>
      <c r="J3990" s="18" t="str">
        <f t="shared" si="349"/>
        <v/>
      </c>
      <c r="K3990" s="18" t="str">
        <f t="shared" si="350"/>
        <v/>
      </c>
      <c r="N3990" s="23" t="str">
        <f t="shared" si="351"/>
        <v/>
      </c>
    </row>
    <row r="3991" spans="8:14" x14ac:dyDescent="0.25">
      <c r="H3991" s="18" t="str">
        <f t="shared" si="347"/>
        <v/>
      </c>
      <c r="I3991" s="26" t="str">
        <f t="shared" si="348"/>
        <v/>
      </c>
      <c r="J3991" s="18" t="str">
        <f t="shared" si="349"/>
        <v/>
      </c>
      <c r="K3991" s="18" t="str">
        <f t="shared" si="350"/>
        <v/>
      </c>
      <c r="N3991" s="23" t="str">
        <f t="shared" si="351"/>
        <v/>
      </c>
    </row>
    <row r="3992" spans="8:14" x14ac:dyDescent="0.25">
      <c r="H3992" s="18" t="str">
        <f t="shared" si="347"/>
        <v/>
      </c>
      <c r="I3992" s="26" t="str">
        <f t="shared" si="348"/>
        <v/>
      </c>
      <c r="J3992" s="18" t="str">
        <f t="shared" si="349"/>
        <v/>
      </c>
      <c r="K3992" s="18" t="str">
        <f t="shared" si="350"/>
        <v/>
      </c>
      <c r="N3992" s="23" t="str">
        <f t="shared" si="351"/>
        <v/>
      </c>
    </row>
    <row r="3993" spans="8:14" x14ac:dyDescent="0.25">
      <c r="H3993" s="18" t="str">
        <f t="shared" si="347"/>
        <v/>
      </c>
      <c r="I3993" s="26" t="str">
        <f t="shared" si="348"/>
        <v/>
      </c>
      <c r="J3993" s="18" t="str">
        <f t="shared" si="349"/>
        <v/>
      </c>
      <c r="K3993" s="18" t="str">
        <f t="shared" si="350"/>
        <v/>
      </c>
      <c r="N3993" s="23" t="str">
        <f t="shared" si="351"/>
        <v/>
      </c>
    </row>
    <row r="3994" spans="8:14" x14ac:dyDescent="0.25">
      <c r="H3994" s="18" t="str">
        <f t="shared" si="347"/>
        <v/>
      </c>
      <c r="I3994" s="26" t="str">
        <f t="shared" si="348"/>
        <v/>
      </c>
      <c r="J3994" s="18" t="str">
        <f t="shared" si="349"/>
        <v/>
      </c>
      <c r="K3994" s="18" t="str">
        <f t="shared" si="350"/>
        <v/>
      </c>
      <c r="N3994" s="23" t="str">
        <f t="shared" si="351"/>
        <v/>
      </c>
    </row>
    <row r="3995" spans="8:14" x14ac:dyDescent="0.25">
      <c r="H3995" s="18" t="str">
        <f t="shared" si="347"/>
        <v/>
      </c>
      <c r="I3995" s="26" t="str">
        <f t="shared" si="348"/>
        <v/>
      </c>
      <c r="J3995" s="18" t="str">
        <f t="shared" si="349"/>
        <v/>
      </c>
      <c r="K3995" s="18" t="str">
        <f t="shared" si="350"/>
        <v/>
      </c>
      <c r="N3995" s="23" t="str">
        <f t="shared" si="351"/>
        <v/>
      </c>
    </row>
    <row r="3996" spans="8:14" x14ac:dyDescent="0.25">
      <c r="H3996" s="18" t="str">
        <f t="shared" si="347"/>
        <v/>
      </c>
      <c r="I3996" s="26" t="str">
        <f t="shared" si="348"/>
        <v/>
      </c>
      <c r="J3996" s="18" t="str">
        <f t="shared" si="349"/>
        <v/>
      </c>
      <c r="K3996" s="18" t="str">
        <f t="shared" si="350"/>
        <v/>
      </c>
      <c r="N3996" s="23" t="str">
        <f t="shared" si="351"/>
        <v/>
      </c>
    </row>
    <row r="3997" spans="8:14" x14ac:dyDescent="0.25">
      <c r="H3997" s="18" t="str">
        <f t="shared" si="347"/>
        <v/>
      </c>
      <c r="I3997" s="26" t="str">
        <f t="shared" si="348"/>
        <v/>
      </c>
      <c r="J3997" s="18" t="str">
        <f t="shared" si="349"/>
        <v/>
      </c>
      <c r="K3997" s="18" t="str">
        <f t="shared" si="350"/>
        <v/>
      </c>
      <c r="N3997" s="23" t="str">
        <f t="shared" si="351"/>
        <v/>
      </c>
    </row>
    <row r="3998" spans="8:14" x14ac:dyDescent="0.25">
      <c r="H3998" s="18" t="str">
        <f t="shared" si="347"/>
        <v/>
      </c>
      <c r="I3998" s="26" t="str">
        <f t="shared" si="348"/>
        <v/>
      </c>
      <c r="J3998" s="18" t="str">
        <f t="shared" si="349"/>
        <v/>
      </c>
      <c r="K3998" s="18" t="str">
        <f t="shared" si="350"/>
        <v/>
      </c>
      <c r="N3998" s="23" t="str">
        <f t="shared" si="351"/>
        <v/>
      </c>
    </row>
    <row r="3999" spans="8:14" x14ac:dyDescent="0.25">
      <c r="H3999" s="18" t="str">
        <f t="shared" si="347"/>
        <v/>
      </c>
      <c r="I3999" s="26" t="str">
        <f t="shared" si="348"/>
        <v/>
      </c>
      <c r="J3999" s="18" t="str">
        <f t="shared" si="349"/>
        <v/>
      </c>
      <c r="K3999" s="18" t="str">
        <f t="shared" si="350"/>
        <v/>
      </c>
      <c r="N3999" s="23" t="str">
        <f t="shared" si="351"/>
        <v/>
      </c>
    </row>
    <row r="4000" spans="8:14" x14ac:dyDescent="0.25">
      <c r="H4000" s="18" t="str">
        <f t="shared" si="347"/>
        <v/>
      </c>
      <c r="I4000" s="26" t="str">
        <f t="shared" si="348"/>
        <v/>
      </c>
      <c r="J4000" s="18" t="str">
        <f t="shared" si="349"/>
        <v/>
      </c>
      <c r="K4000" s="18" t="str">
        <f t="shared" si="350"/>
        <v/>
      </c>
      <c r="N4000" s="23" t="str">
        <f t="shared" si="351"/>
        <v/>
      </c>
    </row>
    <row r="4001" spans="8:14" x14ac:dyDescent="0.25">
      <c r="H4001" s="18" t="str">
        <f t="shared" si="347"/>
        <v/>
      </c>
      <c r="I4001" s="26" t="str">
        <f t="shared" si="348"/>
        <v/>
      </c>
      <c r="J4001" s="18" t="str">
        <f t="shared" si="349"/>
        <v/>
      </c>
      <c r="K4001" s="18" t="str">
        <f t="shared" si="350"/>
        <v/>
      </c>
      <c r="N4001" s="23" t="str">
        <f t="shared" si="351"/>
        <v/>
      </c>
    </row>
    <row r="4002" spans="8:14" x14ac:dyDescent="0.25">
      <c r="H4002" s="18" t="str">
        <f t="shared" si="347"/>
        <v/>
      </c>
      <c r="I4002" s="26" t="str">
        <f t="shared" si="348"/>
        <v/>
      </c>
      <c r="J4002" s="18" t="str">
        <f t="shared" si="349"/>
        <v/>
      </c>
      <c r="K4002" s="18" t="str">
        <f t="shared" si="350"/>
        <v/>
      </c>
      <c r="N4002" s="23" t="str">
        <f t="shared" si="351"/>
        <v/>
      </c>
    </row>
    <row r="4003" spans="8:14" x14ac:dyDescent="0.25">
      <c r="H4003" s="18" t="str">
        <f t="shared" si="347"/>
        <v/>
      </c>
      <c r="I4003" s="26" t="str">
        <f t="shared" si="348"/>
        <v/>
      </c>
      <c r="J4003" s="18" t="str">
        <f t="shared" si="349"/>
        <v/>
      </c>
      <c r="K4003" s="18" t="str">
        <f t="shared" si="350"/>
        <v/>
      </c>
      <c r="N4003" s="23" t="str">
        <f t="shared" si="351"/>
        <v/>
      </c>
    </row>
    <row r="4004" spans="8:14" x14ac:dyDescent="0.25">
      <c r="H4004" s="18" t="str">
        <f t="shared" si="347"/>
        <v/>
      </c>
      <c r="I4004" s="26" t="str">
        <f t="shared" si="348"/>
        <v/>
      </c>
      <c r="J4004" s="18" t="str">
        <f t="shared" si="349"/>
        <v/>
      </c>
      <c r="K4004" s="18" t="str">
        <f t="shared" si="350"/>
        <v/>
      </c>
      <c r="N4004" s="23" t="str">
        <f t="shared" si="351"/>
        <v/>
      </c>
    </row>
    <row r="4005" spans="8:14" x14ac:dyDescent="0.25">
      <c r="H4005" s="18" t="str">
        <f t="shared" si="347"/>
        <v/>
      </c>
      <c r="I4005" s="26" t="str">
        <f t="shared" si="348"/>
        <v/>
      </c>
      <c r="J4005" s="18" t="str">
        <f t="shared" si="349"/>
        <v/>
      </c>
      <c r="K4005" s="18" t="str">
        <f t="shared" si="350"/>
        <v/>
      </c>
      <c r="N4005" s="23" t="str">
        <f t="shared" si="351"/>
        <v/>
      </c>
    </row>
    <row r="4006" spans="8:14" x14ac:dyDescent="0.25">
      <c r="H4006" s="18" t="str">
        <f t="shared" si="347"/>
        <v/>
      </c>
      <c r="I4006" s="26" t="str">
        <f t="shared" si="348"/>
        <v/>
      </c>
      <c r="J4006" s="18" t="str">
        <f t="shared" si="349"/>
        <v/>
      </c>
      <c r="K4006" s="18" t="str">
        <f t="shared" si="350"/>
        <v/>
      </c>
      <c r="N4006" s="23" t="str">
        <f t="shared" si="351"/>
        <v/>
      </c>
    </row>
    <row r="4007" spans="8:14" x14ac:dyDescent="0.25">
      <c r="H4007" s="18" t="str">
        <f t="shared" si="347"/>
        <v/>
      </c>
      <c r="I4007" s="26" t="str">
        <f t="shared" si="348"/>
        <v/>
      </c>
      <c r="J4007" s="18" t="str">
        <f t="shared" si="349"/>
        <v/>
      </c>
      <c r="K4007" s="18" t="str">
        <f t="shared" si="350"/>
        <v/>
      </c>
      <c r="N4007" s="23" t="str">
        <f t="shared" si="351"/>
        <v/>
      </c>
    </row>
    <row r="4008" spans="8:14" x14ac:dyDescent="0.25">
      <c r="H4008" s="18" t="str">
        <f t="shared" si="347"/>
        <v/>
      </c>
      <c r="I4008" s="26" t="str">
        <f t="shared" si="348"/>
        <v/>
      </c>
      <c r="J4008" s="18" t="str">
        <f t="shared" si="349"/>
        <v/>
      </c>
      <c r="K4008" s="18" t="str">
        <f t="shared" si="350"/>
        <v/>
      </c>
      <c r="N4008" s="23" t="str">
        <f t="shared" si="351"/>
        <v/>
      </c>
    </row>
    <row r="4009" spans="8:14" x14ac:dyDescent="0.25">
      <c r="H4009" s="18" t="str">
        <f t="shared" si="347"/>
        <v/>
      </c>
      <c r="I4009" s="26" t="str">
        <f t="shared" si="348"/>
        <v/>
      </c>
      <c r="J4009" s="18" t="str">
        <f t="shared" si="349"/>
        <v/>
      </c>
      <c r="K4009" s="18" t="str">
        <f t="shared" si="350"/>
        <v/>
      </c>
      <c r="N4009" s="23" t="str">
        <f t="shared" si="351"/>
        <v/>
      </c>
    </row>
    <row r="4010" spans="8:14" x14ac:dyDescent="0.25">
      <c r="H4010" s="18" t="str">
        <f t="shared" si="347"/>
        <v/>
      </c>
      <c r="I4010" s="26" t="str">
        <f t="shared" si="348"/>
        <v/>
      </c>
      <c r="J4010" s="18" t="str">
        <f t="shared" si="349"/>
        <v/>
      </c>
      <c r="K4010" s="18" t="str">
        <f t="shared" si="350"/>
        <v/>
      </c>
      <c r="N4010" s="23" t="str">
        <f t="shared" si="351"/>
        <v/>
      </c>
    </row>
    <row r="4011" spans="8:14" x14ac:dyDescent="0.25">
      <c r="H4011" s="18" t="str">
        <f t="shared" si="347"/>
        <v/>
      </c>
      <c r="I4011" s="26" t="str">
        <f t="shared" si="348"/>
        <v/>
      </c>
      <c r="J4011" s="18" t="str">
        <f t="shared" si="349"/>
        <v/>
      </c>
      <c r="K4011" s="18" t="str">
        <f t="shared" si="350"/>
        <v/>
      </c>
      <c r="N4011" s="23" t="str">
        <f t="shared" si="351"/>
        <v/>
      </c>
    </row>
    <row r="4012" spans="8:14" x14ac:dyDescent="0.25">
      <c r="H4012" s="18" t="str">
        <f t="shared" si="347"/>
        <v/>
      </c>
      <c r="I4012" s="26" t="str">
        <f t="shared" si="348"/>
        <v/>
      </c>
      <c r="J4012" s="18" t="str">
        <f t="shared" si="349"/>
        <v/>
      </c>
      <c r="K4012" s="18" t="str">
        <f t="shared" si="350"/>
        <v/>
      </c>
      <c r="N4012" s="23" t="str">
        <f t="shared" si="351"/>
        <v/>
      </c>
    </row>
    <row r="4013" spans="8:14" x14ac:dyDescent="0.25">
      <c r="H4013" s="18" t="str">
        <f t="shared" si="347"/>
        <v/>
      </c>
      <c r="I4013" s="26" t="str">
        <f t="shared" si="348"/>
        <v/>
      </c>
      <c r="J4013" s="18" t="str">
        <f t="shared" si="349"/>
        <v/>
      </c>
      <c r="K4013" s="18" t="str">
        <f t="shared" si="350"/>
        <v/>
      </c>
      <c r="N4013" s="23" t="str">
        <f t="shared" si="351"/>
        <v/>
      </c>
    </row>
    <row r="4014" spans="8:14" x14ac:dyDescent="0.25">
      <c r="H4014" s="18" t="str">
        <f t="shared" si="347"/>
        <v/>
      </c>
      <c r="I4014" s="26" t="str">
        <f t="shared" si="348"/>
        <v/>
      </c>
      <c r="J4014" s="18" t="str">
        <f t="shared" si="349"/>
        <v/>
      </c>
      <c r="K4014" s="18" t="str">
        <f t="shared" si="350"/>
        <v/>
      </c>
      <c r="N4014" s="23" t="str">
        <f t="shared" si="351"/>
        <v/>
      </c>
    </row>
    <row r="4015" spans="8:14" x14ac:dyDescent="0.25">
      <c r="H4015" s="18" t="str">
        <f t="shared" si="347"/>
        <v/>
      </c>
      <c r="I4015" s="26" t="str">
        <f t="shared" si="348"/>
        <v/>
      </c>
      <c r="J4015" s="18" t="str">
        <f t="shared" si="349"/>
        <v/>
      </c>
      <c r="K4015" s="18" t="str">
        <f t="shared" si="350"/>
        <v/>
      </c>
      <c r="N4015" s="23" t="str">
        <f t="shared" si="351"/>
        <v/>
      </c>
    </row>
    <row r="4016" spans="8:14" x14ac:dyDescent="0.25">
      <c r="H4016" s="18" t="str">
        <f t="shared" si="347"/>
        <v/>
      </c>
      <c r="I4016" s="26" t="str">
        <f t="shared" si="348"/>
        <v/>
      </c>
      <c r="J4016" s="18" t="str">
        <f t="shared" si="349"/>
        <v/>
      </c>
      <c r="K4016" s="18" t="str">
        <f t="shared" si="350"/>
        <v/>
      </c>
      <c r="N4016" s="23" t="str">
        <f t="shared" si="351"/>
        <v/>
      </c>
    </row>
    <row r="4017" spans="8:14" x14ac:dyDescent="0.25">
      <c r="H4017" s="18" t="str">
        <f t="shared" si="347"/>
        <v/>
      </c>
      <c r="I4017" s="26" t="str">
        <f t="shared" si="348"/>
        <v/>
      </c>
      <c r="J4017" s="18" t="str">
        <f t="shared" si="349"/>
        <v/>
      </c>
      <c r="K4017" s="18" t="str">
        <f t="shared" si="350"/>
        <v/>
      </c>
      <c r="N4017" s="23" t="str">
        <f t="shared" si="351"/>
        <v/>
      </c>
    </row>
    <row r="4018" spans="8:14" x14ac:dyDescent="0.25">
      <c r="H4018" s="18" t="str">
        <f t="shared" si="347"/>
        <v/>
      </c>
      <c r="I4018" s="26" t="str">
        <f t="shared" si="348"/>
        <v/>
      </c>
      <c r="J4018" s="18" t="str">
        <f t="shared" si="349"/>
        <v/>
      </c>
      <c r="K4018" s="18" t="str">
        <f t="shared" si="350"/>
        <v/>
      </c>
      <c r="N4018" s="23" t="str">
        <f t="shared" si="351"/>
        <v/>
      </c>
    </row>
    <row r="4019" spans="8:14" x14ac:dyDescent="0.25">
      <c r="H4019" s="18" t="str">
        <f t="shared" si="347"/>
        <v/>
      </c>
      <c r="I4019" s="26" t="str">
        <f t="shared" si="348"/>
        <v/>
      </c>
      <c r="J4019" s="18" t="str">
        <f t="shared" si="349"/>
        <v/>
      </c>
      <c r="K4019" s="18" t="str">
        <f t="shared" si="350"/>
        <v/>
      </c>
      <c r="N4019" s="23" t="str">
        <f t="shared" si="351"/>
        <v/>
      </c>
    </row>
    <row r="4020" spans="8:14" x14ac:dyDescent="0.25">
      <c r="H4020" s="18" t="str">
        <f t="shared" si="347"/>
        <v/>
      </c>
      <c r="I4020" s="26" t="str">
        <f t="shared" si="348"/>
        <v/>
      </c>
      <c r="J4020" s="18" t="str">
        <f t="shared" si="349"/>
        <v/>
      </c>
      <c r="K4020" s="18" t="str">
        <f t="shared" si="350"/>
        <v/>
      </c>
      <c r="N4020" s="23" t="str">
        <f t="shared" si="351"/>
        <v/>
      </c>
    </row>
    <row r="4021" spans="8:14" x14ac:dyDescent="0.25">
      <c r="H4021" s="18" t="str">
        <f t="shared" si="347"/>
        <v/>
      </c>
      <c r="I4021" s="26" t="str">
        <f t="shared" si="348"/>
        <v/>
      </c>
      <c r="J4021" s="18" t="str">
        <f t="shared" si="349"/>
        <v/>
      </c>
      <c r="K4021" s="18" t="str">
        <f t="shared" si="350"/>
        <v/>
      </c>
      <c r="N4021" s="23" t="str">
        <f t="shared" si="351"/>
        <v/>
      </c>
    </row>
    <row r="4022" spans="8:14" x14ac:dyDescent="0.25">
      <c r="H4022" s="18" t="str">
        <f t="shared" si="347"/>
        <v/>
      </c>
      <c r="I4022" s="26" t="str">
        <f t="shared" si="348"/>
        <v/>
      </c>
      <c r="J4022" s="18" t="str">
        <f t="shared" si="349"/>
        <v/>
      </c>
      <c r="K4022" s="18" t="str">
        <f t="shared" si="350"/>
        <v/>
      </c>
      <c r="N4022" s="23" t="str">
        <f t="shared" si="351"/>
        <v/>
      </c>
    </row>
    <row r="4023" spans="8:14" x14ac:dyDescent="0.25">
      <c r="H4023" s="18" t="str">
        <f t="shared" si="347"/>
        <v/>
      </c>
      <c r="I4023" s="26" t="str">
        <f t="shared" si="348"/>
        <v/>
      </c>
      <c r="J4023" s="18" t="str">
        <f t="shared" si="349"/>
        <v/>
      </c>
      <c r="K4023" s="18" t="str">
        <f t="shared" si="350"/>
        <v/>
      </c>
      <c r="N4023" s="23" t="str">
        <f t="shared" si="351"/>
        <v/>
      </c>
    </row>
    <row r="4024" spans="8:14" x14ac:dyDescent="0.25">
      <c r="H4024" s="18" t="str">
        <f t="shared" si="347"/>
        <v/>
      </c>
      <c r="I4024" s="26" t="str">
        <f t="shared" si="348"/>
        <v/>
      </c>
      <c r="J4024" s="18" t="str">
        <f t="shared" si="349"/>
        <v/>
      </c>
      <c r="K4024" s="18" t="str">
        <f t="shared" si="350"/>
        <v/>
      </c>
      <c r="N4024" s="23" t="str">
        <f t="shared" si="351"/>
        <v/>
      </c>
    </row>
    <row r="4025" spans="8:14" x14ac:dyDescent="0.25">
      <c r="H4025" s="18" t="str">
        <f t="shared" si="347"/>
        <v/>
      </c>
      <c r="I4025" s="26" t="str">
        <f t="shared" si="348"/>
        <v/>
      </c>
      <c r="J4025" s="18" t="str">
        <f t="shared" si="349"/>
        <v/>
      </c>
      <c r="K4025" s="18" t="str">
        <f t="shared" si="350"/>
        <v/>
      </c>
      <c r="N4025" s="23" t="str">
        <f t="shared" si="351"/>
        <v/>
      </c>
    </row>
    <row r="4026" spans="8:14" x14ac:dyDescent="0.25">
      <c r="H4026" s="18" t="str">
        <f t="shared" si="347"/>
        <v/>
      </c>
      <c r="I4026" s="26" t="str">
        <f t="shared" si="348"/>
        <v/>
      </c>
      <c r="J4026" s="18" t="str">
        <f t="shared" si="349"/>
        <v/>
      </c>
      <c r="K4026" s="18" t="str">
        <f t="shared" si="350"/>
        <v/>
      </c>
      <c r="N4026" s="23" t="str">
        <f t="shared" si="351"/>
        <v/>
      </c>
    </row>
    <row r="4027" spans="8:14" x14ac:dyDescent="0.25">
      <c r="H4027" s="18" t="str">
        <f t="shared" si="347"/>
        <v/>
      </c>
      <c r="I4027" s="26" t="str">
        <f t="shared" si="348"/>
        <v/>
      </c>
      <c r="J4027" s="18" t="str">
        <f t="shared" si="349"/>
        <v/>
      </c>
      <c r="K4027" s="18" t="str">
        <f t="shared" si="350"/>
        <v/>
      </c>
      <c r="N4027" s="23" t="str">
        <f t="shared" si="351"/>
        <v/>
      </c>
    </row>
    <row r="4028" spans="8:14" x14ac:dyDescent="0.25">
      <c r="H4028" s="18" t="str">
        <f t="shared" si="347"/>
        <v/>
      </c>
      <c r="I4028" s="26" t="str">
        <f t="shared" si="348"/>
        <v/>
      </c>
      <c r="J4028" s="18" t="str">
        <f t="shared" si="349"/>
        <v/>
      </c>
      <c r="K4028" s="18" t="str">
        <f t="shared" si="350"/>
        <v/>
      </c>
      <c r="N4028" s="23" t="str">
        <f t="shared" si="351"/>
        <v/>
      </c>
    </row>
    <row r="4029" spans="8:14" x14ac:dyDescent="0.25">
      <c r="H4029" s="18" t="str">
        <f t="shared" si="347"/>
        <v/>
      </c>
      <c r="I4029" s="26" t="str">
        <f t="shared" si="348"/>
        <v/>
      </c>
      <c r="J4029" s="18" t="str">
        <f t="shared" si="349"/>
        <v/>
      </c>
      <c r="K4029" s="18" t="str">
        <f t="shared" si="350"/>
        <v/>
      </c>
      <c r="N4029" s="23" t="str">
        <f t="shared" si="351"/>
        <v/>
      </c>
    </row>
    <row r="4030" spans="8:14" x14ac:dyDescent="0.25">
      <c r="H4030" s="18" t="str">
        <f t="shared" si="347"/>
        <v/>
      </c>
      <c r="I4030" s="26" t="str">
        <f t="shared" si="348"/>
        <v/>
      </c>
      <c r="J4030" s="18" t="str">
        <f t="shared" si="349"/>
        <v/>
      </c>
      <c r="K4030" s="18" t="str">
        <f t="shared" si="350"/>
        <v/>
      </c>
      <c r="N4030" s="23" t="str">
        <f t="shared" si="351"/>
        <v/>
      </c>
    </row>
    <row r="4031" spans="8:14" x14ac:dyDescent="0.25">
      <c r="H4031" s="18" t="str">
        <f t="shared" si="347"/>
        <v/>
      </c>
      <c r="I4031" s="26" t="str">
        <f t="shared" si="348"/>
        <v/>
      </c>
      <c r="J4031" s="18" t="str">
        <f t="shared" si="349"/>
        <v/>
      </c>
      <c r="K4031" s="18" t="str">
        <f t="shared" si="350"/>
        <v/>
      </c>
      <c r="N4031" s="23" t="str">
        <f t="shared" si="351"/>
        <v/>
      </c>
    </row>
    <row r="4032" spans="8:14" x14ac:dyDescent="0.25">
      <c r="H4032" s="18" t="str">
        <f t="shared" si="347"/>
        <v/>
      </c>
      <c r="I4032" s="26" t="str">
        <f t="shared" si="348"/>
        <v/>
      </c>
      <c r="J4032" s="18" t="str">
        <f t="shared" si="349"/>
        <v/>
      </c>
      <c r="K4032" s="18" t="str">
        <f t="shared" si="350"/>
        <v/>
      </c>
      <c r="N4032" s="23" t="str">
        <f t="shared" si="351"/>
        <v/>
      </c>
    </row>
    <row r="4033" spans="8:14" x14ac:dyDescent="0.25">
      <c r="H4033" s="18" t="str">
        <f t="shared" si="347"/>
        <v/>
      </c>
      <c r="I4033" s="26" t="str">
        <f t="shared" si="348"/>
        <v/>
      </c>
      <c r="J4033" s="18" t="str">
        <f t="shared" si="349"/>
        <v/>
      </c>
      <c r="K4033" s="18" t="str">
        <f t="shared" si="350"/>
        <v/>
      </c>
      <c r="N4033" s="23" t="str">
        <f t="shared" si="351"/>
        <v/>
      </c>
    </row>
    <row r="4034" spans="8:14" x14ac:dyDescent="0.25">
      <c r="H4034" s="18" t="str">
        <f t="shared" si="347"/>
        <v/>
      </c>
      <c r="I4034" s="26" t="str">
        <f t="shared" si="348"/>
        <v/>
      </c>
      <c r="J4034" s="18" t="str">
        <f t="shared" si="349"/>
        <v/>
      </c>
      <c r="K4034" s="18" t="str">
        <f t="shared" si="350"/>
        <v/>
      </c>
      <c r="N4034" s="23" t="str">
        <f t="shared" si="351"/>
        <v/>
      </c>
    </row>
    <row r="4035" spans="8:14" x14ac:dyDescent="0.25">
      <c r="H4035" s="18" t="str">
        <f t="shared" si="347"/>
        <v/>
      </c>
      <c r="I4035" s="26" t="str">
        <f t="shared" si="348"/>
        <v/>
      </c>
      <c r="J4035" s="18" t="str">
        <f t="shared" si="349"/>
        <v/>
      </c>
      <c r="K4035" s="18" t="str">
        <f t="shared" si="350"/>
        <v/>
      </c>
      <c r="N4035" s="23" t="str">
        <f t="shared" si="351"/>
        <v/>
      </c>
    </row>
    <row r="4036" spans="8:14" x14ac:dyDescent="0.25">
      <c r="H4036" s="18" t="str">
        <f t="shared" ref="H4036:H4099" si="352">IF(OR($E4036="",$G4036=""),"",$E4036*$G4036)</f>
        <v/>
      </c>
      <c r="I4036" s="26" t="str">
        <f t="shared" ref="I4036:I4099" si="353">IF($F4036="","",IFERROR(INDEX(CurRate,MATCH($F4036,CurCode,0)),""))</f>
        <v/>
      </c>
      <c r="J4036" s="18" t="str">
        <f t="shared" ref="J4036:J4099" si="354">IF(OR($G4036="",$I4036="",$I4036=0),"",$G4036/$I4036)</f>
        <v/>
      </c>
      <c r="K4036" s="18" t="str">
        <f t="shared" ref="K4036:K4099" si="355">IF(OR($E4036="",$J4036=""),"",$E4036*$J4036)</f>
        <v/>
      </c>
      <c r="N4036" s="23" t="str">
        <f t="shared" ref="N4036:N4099" si="356">IF($A4036="","",$A4036*100000+ROW())</f>
        <v/>
      </c>
    </row>
    <row r="4037" spans="8:14" x14ac:dyDescent="0.25">
      <c r="H4037" s="18" t="str">
        <f t="shared" si="352"/>
        <v/>
      </c>
      <c r="I4037" s="26" t="str">
        <f t="shared" si="353"/>
        <v/>
      </c>
      <c r="J4037" s="18" t="str">
        <f t="shared" si="354"/>
        <v/>
      </c>
      <c r="K4037" s="18" t="str">
        <f t="shared" si="355"/>
        <v/>
      </c>
      <c r="N4037" s="23" t="str">
        <f t="shared" si="356"/>
        <v/>
      </c>
    </row>
    <row r="4038" spans="8:14" x14ac:dyDescent="0.25">
      <c r="H4038" s="18" t="str">
        <f t="shared" si="352"/>
        <v/>
      </c>
      <c r="I4038" s="26" t="str">
        <f t="shared" si="353"/>
        <v/>
      </c>
      <c r="J4038" s="18" t="str">
        <f t="shared" si="354"/>
        <v/>
      </c>
      <c r="K4038" s="18" t="str">
        <f t="shared" si="355"/>
        <v/>
      </c>
      <c r="N4038" s="23" t="str">
        <f t="shared" si="356"/>
        <v/>
      </c>
    </row>
    <row r="4039" spans="8:14" x14ac:dyDescent="0.25">
      <c r="H4039" s="18" t="str">
        <f t="shared" si="352"/>
        <v/>
      </c>
      <c r="I4039" s="26" t="str">
        <f t="shared" si="353"/>
        <v/>
      </c>
      <c r="J4039" s="18" t="str">
        <f t="shared" si="354"/>
        <v/>
      </c>
      <c r="K4039" s="18" t="str">
        <f t="shared" si="355"/>
        <v/>
      </c>
      <c r="N4039" s="23" t="str">
        <f t="shared" si="356"/>
        <v/>
      </c>
    </row>
    <row r="4040" spans="8:14" x14ac:dyDescent="0.25">
      <c r="H4040" s="18" t="str">
        <f t="shared" si="352"/>
        <v/>
      </c>
      <c r="I4040" s="26" t="str">
        <f t="shared" si="353"/>
        <v/>
      </c>
      <c r="J4040" s="18" t="str">
        <f t="shared" si="354"/>
        <v/>
      </c>
      <c r="K4040" s="18" t="str">
        <f t="shared" si="355"/>
        <v/>
      </c>
      <c r="N4040" s="23" t="str">
        <f t="shared" si="356"/>
        <v/>
      </c>
    </row>
    <row r="4041" spans="8:14" x14ac:dyDescent="0.25">
      <c r="H4041" s="18" t="str">
        <f t="shared" si="352"/>
        <v/>
      </c>
      <c r="I4041" s="26" t="str">
        <f t="shared" si="353"/>
        <v/>
      </c>
      <c r="J4041" s="18" t="str">
        <f t="shared" si="354"/>
        <v/>
      </c>
      <c r="K4041" s="18" t="str">
        <f t="shared" si="355"/>
        <v/>
      </c>
      <c r="N4041" s="23" t="str">
        <f t="shared" si="356"/>
        <v/>
      </c>
    </row>
    <row r="4042" spans="8:14" x14ac:dyDescent="0.25">
      <c r="H4042" s="18" t="str">
        <f t="shared" si="352"/>
        <v/>
      </c>
      <c r="I4042" s="26" t="str">
        <f t="shared" si="353"/>
        <v/>
      </c>
      <c r="J4042" s="18" t="str">
        <f t="shared" si="354"/>
        <v/>
      </c>
      <c r="K4042" s="18" t="str">
        <f t="shared" si="355"/>
        <v/>
      </c>
      <c r="N4042" s="23" t="str">
        <f t="shared" si="356"/>
        <v/>
      </c>
    </row>
    <row r="4043" spans="8:14" x14ac:dyDescent="0.25">
      <c r="H4043" s="18" t="str">
        <f t="shared" si="352"/>
        <v/>
      </c>
      <c r="I4043" s="26" t="str">
        <f t="shared" si="353"/>
        <v/>
      </c>
      <c r="J4043" s="18" t="str">
        <f t="shared" si="354"/>
        <v/>
      </c>
      <c r="K4043" s="18" t="str">
        <f t="shared" si="355"/>
        <v/>
      </c>
      <c r="N4043" s="23" t="str">
        <f t="shared" si="356"/>
        <v/>
      </c>
    </row>
    <row r="4044" spans="8:14" x14ac:dyDescent="0.25">
      <c r="H4044" s="18" t="str">
        <f t="shared" si="352"/>
        <v/>
      </c>
      <c r="I4044" s="26" t="str">
        <f t="shared" si="353"/>
        <v/>
      </c>
      <c r="J4044" s="18" t="str">
        <f t="shared" si="354"/>
        <v/>
      </c>
      <c r="K4044" s="18" t="str">
        <f t="shared" si="355"/>
        <v/>
      </c>
      <c r="N4044" s="23" t="str">
        <f t="shared" si="356"/>
        <v/>
      </c>
    </row>
    <row r="4045" spans="8:14" x14ac:dyDescent="0.25">
      <c r="H4045" s="18" t="str">
        <f t="shared" si="352"/>
        <v/>
      </c>
      <c r="I4045" s="26" t="str">
        <f t="shared" si="353"/>
        <v/>
      </c>
      <c r="J4045" s="18" t="str">
        <f t="shared" si="354"/>
        <v/>
      </c>
      <c r="K4045" s="18" t="str">
        <f t="shared" si="355"/>
        <v/>
      </c>
      <c r="N4045" s="23" t="str">
        <f t="shared" si="356"/>
        <v/>
      </c>
    </row>
    <row r="4046" spans="8:14" x14ac:dyDescent="0.25">
      <c r="H4046" s="18" t="str">
        <f t="shared" si="352"/>
        <v/>
      </c>
      <c r="I4046" s="26" t="str">
        <f t="shared" si="353"/>
        <v/>
      </c>
      <c r="J4046" s="18" t="str">
        <f t="shared" si="354"/>
        <v/>
      </c>
      <c r="K4046" s="18" t="str">
        <f t="shared" si="355"/>
        <v/>
      </c>
      <c r="N4046" s="23" t="str">
        <f t="shared" si="356"/>
        <v/>
      </c>
    </row>
    <row r="4047" spans="8:14" x14ac:dyDescent="0.25">
      <c r="H4047" s="18" t="str">
        <f t="shared" si="352"/>
        <v/>
      </c>
      <c r="I4047" s="26" t="str">
        <f t="shared" si="353"/>
        <v/>
      </c>
      <c r="J4047" s="18" t="str">
        <f t="shared" si="354"/>
        <v/>
      </c>
      <c r="K4047" s="18" t="str">
        <f t="shared" si="355"/>
        <v/>
      </c>
      <c r="N4047" s="23" t="str">
        <f t="shared" si="356"/>
        <v/>
      </c>
    </row>
    <row r="4048" spans="8:14" x14ac:dyDescent="0.25">
      <c r="H4048" s="18" t="str">
        <f t="shared" si="352"/>
        <v/>
      </c>
      <c r="I4048" s="26" t="str">
        <f t="shared" si="353"/>
        <v/>
      </c>
      <c r="J4048" s="18" t="str">
        <f t="shared" si="354"/>
        <v/>
      </c>
      <c r="K4048" s="18" t="str">
        <f t="shared" si="355"/>
        <v/>
      </c>
      <c r="N4048" s="23" t="str">
        <f t="shared" si="356"/>
        <v/>
      </c>
    </row>
    <row r="4049" spans="8:14" x14ac:dyDescent="0.25">
      <c r="H4049" s="18" t="str">
        <f t="shared" si="352"/>
        <v/>
      </c>
      <c r="I4049" s="26" t="str">
        <f t="shared" si="353"/>
        <v/>
      </c>
      <c r="J4049" s="18" t="str">
        <f t="shared" si="354"/>
        <v/>
      </c>
      <c r="K4049" s="18" t="str">
        <f t="shared" si="355"/>
        <v/>
      </c>
      <c r="N4049" s="23" t="str">
        <f t="shared" si="356"/>
        <v/>
      </c>
    </row>
    <row r="4050" spans="8:14" x14ac:dyDescent="0.25">
      <c r="H4050" s="18" t="str">
        <f t="shared" si="352"/>
        <v/>
      </c>
      <c r="I4050" s="26" t="str">
        <f t="shared" si="353"/>
        <v/>
      </c>
      <c r="J4050" s="18" t="str">
        <f t="shared" si="354"/>
        <v/>
      </c>
      <c r="K4050" s="18" t="str">
        <f t="shared" si="355"/>
        <v/>
      </c>
      <c r="N4050" s="23" t="str">
        <f t="shared" si="356"/>
        <v/>
      </c>
    </row>
    <row r="4051" spans="8:14" x14ac:dyDescent="0.25">
      <c r="H4051" s="18" t="str">
        <f t="shared" si="352"/>
        <v/>
      </c>
      <c r="I4051" s="26" t="str">
        <f t="shared" si="353"/>
        <v/>
      </c>
      <c r="J4051" s="18" t="str">
        <f t="shared" si="354"/>
        <v/>
      </c>
      <c r="K4051" s="18" t="str">
        <f t="shared" si="355"/>
        <v/>
      </c>
      <c r="N4051" s="23" t="str">
        <f t="shared" si="356"/>
        <v/>
      </c>
    </row>
    <row r="4052" spans="8:14" x14ac:dyDescent="0.25">
      <c r="H4052" s="18" t="str">
        <f t="shared" si="352"/>
        <v/>
      </c>
      <c r="I4052" s="26" t="str">
        <f t="shared" si="353"/>
        <v/>
      </c>
      <c r="J4052" s="18" t="str">
        <f t="shared" si="354"/>
        <v/>
      </c>
      <c r="K4052" s="18" t="str">
        <f t="shared" si="355"/>
        <v/>
      </c>
      <c r="N4052" s="23" t="str">
        <f t="shared" si="356"/>
        <v/>
      </c>
    </row>
    <row r="4053" spans="8:14" x14ac:dyDescent="0.25">
      <c r="H4053" s="18" t="str">
        <f t="shared" si="352"/>
        <v/>
      </c>
      <c r="I4053" s="26" t="str">
        <f t="shared" si="353"/>
        <v/>
      </c>
      <c r="J4053" s="18" t="str">
        <f t="shared" si="354"/>
        <v/>
      </c>
      <c r="K4053" s="18" t="str">
        <f t="shared" si="355"/>
        <v/>
      </c>
      <c r="N4053" s="23" t="str">
        <f t="shared" si="356"/>
        <v/>
      </c>
    </row>
    <row r="4054" spans="8:14" x14ac:dyDescent="0.25">
      <c r="H4054" s="18" t="str">
        <f t="shared" si="352"/>
        <v/>
      </c>
      <c r="I4054" s="26" t="str">
        <f t="shared" si="353"/>
        <v/>
      </c>
      <c r="J4054" s="18" t="str">
        <f t="shared" si="354"/>
        <v/>
      </c>
      <c r="K4054" s="18" t="str">
        <f t="shared" si="355"/>
        <v/>
      </c>
      <c r="N4054" s="23" t="str">
        <f t="shared" si="356"/>
        <v/>
      </c>
    </row>
    <row r="4055" spans="8:14" x14ac:dyDescent="0.25">
      <c r="H4055" s="18" t="str">
        <f t="shared" si="352"/>
        <v/>
      </c>
      <c r="I4055" s="26" t="str">
        <f t="shared" si="353"/>
        <v/>
      </c>
      <c r="J4055" s="18" t="str">
        <f t="shared" si="354"/>
        <v/>
      </c>
      <c r="K4055" s="18" t="str">
        <f t="shared" si="355"/>
        <v/>
      </c>
      <c r="N4055" s="23" t="str">
        <f t="shared" si="356"/>
        <v/>
      </c>
    </row>
    <row r="4056" spans="8:14" x14ac:dyDescent="0.25">
      <c r="H4056" s="18" t="str">
        <f t="shared" si="352"/>
        <v/>
      </c>
      <c r="I4056" s="26" t="str">
        <f t="shared" si="353"/>
        <v/>
      </c>
      <c r="J4056" s="18" t="str">
        <f t="shared" si="354"/>
        <v/>
      </c>
      <c r="K4056" s="18" t="str">
        <f t="shared" si="355"/>
        <v/>
      </c>
      <c r="N4056" s="23" t="str">
        <f t="shared" si="356"/>
        <v/>
      </c>
    </row>
    <row r="4057" spans="8:14" x14ac:dyDescent="0.25">
      <c r="H4057" s="18" t="str">
        <f t="shared" si="352"/>
        <v/>
      </c>
      <c r="I4057" s="26" t="str">
        <f t="shared" si="353"/>
        <v/>
      </c>
      <c r="J4057" s="18" t="str">
        <f t="shared" si="354"/>
        <v/>
      </c>
      <c r="K4057" s="18" t="str">
        <f t="shared" si="355"/>
        <v/>
      </c>
      <c r="N4057" s="23" t="str">
        <f t="shared" si="356"/>
        <v/>
      </c>
    </row>
    <row r="4058" spans="8:14" x14ac:dyDescent="0.25">
      <c r="H4058" s="18" t="str">
        <f t="shared" si="352"/>
        <v/>
      </c>
      <c r="I4058" s="26" t="str">
        <f t="shared" si="353"/>
        <v/>
      </c>
      <c r="J4058" s="18" t="str">
        <f t="shared" si="354"/>
        <v/>
      </c>
      <c r="K4058" s="18" t="str">
        <f t="shared" si="355"/>
        <v/>
      </c>
      <c r="N4058" s="23" t="str">
        <f t="shared" si="356"/>
        <v/>
      </c>
    </row>
    <row r="4059" spans="8:14" x14ac:dyDescent="0.25">
      <c r="H4059" s="18" t="str">
        <f t="shared" si="352"/>
        <v/>
      </c>
      <c r="I4059" s="26" t="str">
        <f t="shared" si="353"/>
        <v/>
      </c>
      <c r="J4059" s="18" t="str">
        <f t="shared" si="354"/>
        <v/>
      </c>
      <c r="K4059" s="18" t="str">
        <f t="shared" si="355"/>
        <v/>
      </c>
      <c r="N4059" s="23" t="str">
        <f t="shared" si="356"/>
        <v/>
      </c>
    </row>
    <row r="4060" spans="8:14" x14ac:dyDescent="0.25">
      <c r="H4060" s="18" t="str">
        <f t="shared" si="352"/>
        <v/>
      </c>
      <c r="I4060" s="26" t="str">
        <f t="shared" si="353"/>
        <v/>
      </c>
      <c r="J4060" s="18" t="str">
        <f t="shared" si="354"/>
        <v/>
      </c>
      <c r="K4060" s="18" t="str">
        <f t="shared" si="355"/>
        <v/>
      </c>
      <c r="N4060" s="23" t="str">
        <f t="shared" si="356"/>
        <v/>
      </c>
    </row>
    <row r="4061" spans="8:14" x14ac:dyDescent="0.25">
      <c r="H4061" s="18" t="str">
        <f t="shared" si="352"/>
        <v/>
      </c>
      <c r="I4061" s="26" t="str">
        <f t="shared" si="353"/>
        <v/>
      </c>
      <c r="J4061" s="18" t="str">
        <f t="shared" si="354"/>
        <v/>
      </c>
      <c r="K4061" s="18" t="str">
        <f t="shared" si="355"/>
        <v/>
      </c>
      <c r="N4061" s="23" t="str">
        <f t="shared" si="356"/>
        <v/>
      </c>
    </row>
    <row r="4062" spans="8:14" x14ac:dyDescent="0.25">
      <c r="H4062" s="18" t="str">
        <f t="shared" si="352"/>
        <v/>
      </c>
      <c r="I4062" s="26" t="str">
        <f t="shared" si="353"/>
        <v/>
      </c>
      <c r="J4062" s="18" t="str">
        <f t="shared" si="354"/>
        <v/>
      </c>
      <c r="K4062" s="18" t="str">
        <f t="shared" si="355"/>
        <v/>
      </c>
      <c r="N4062" s="23" t="str">
        <f t="shared" si="356"/>
        <v/>
      </c>
    </row>
    <row r="4063" spans="8:14" x14ac:dyDescent="0.25">
      <c r="H4063" s="18" t="str">
        <f t="shared" si="352"/>
        <v/>
      </c>
      <c r="I4063" s="26" t="str">
        <f t="shared" si="353"/>
        <v/>
      </c>
      <c r="J4063" s="18" t="str">
        <f t="shared" si="354"/>
        <v/>
      </c>
      <c r="K4063" s="18" t="str">
        <f t="shared" si="355"/>
        <v/>
      </c>
      <c r="N4063" s="23" t="str">
        <f t="shared" si="356"/>
        <v/>
      </c>
    </row>
    <row r="4064" spans="8:14" x14ac:dyDescent="0.25">
      <c r="H4064" s="18" t="str">
        <f t="shared" si="352"/>
        <v/>
      </c>
      <c r="I4064" s="26" t="str">
        <f t="shared" si="353"/>
        <v/>
      </c>
      <c r="J4064" s="18" t="str">
        <f t="shared" si="354"/>
        <v/>
      </c>
      <c r="K4064" s="18" t="str">
        <f t="shared" si="355"/>
        <v/>
      </c>
      <c r="N4064" s="23" t="str">
        <f t="shared" si="356"/>
        <v/>
      </c>
    </row>
    <row r="4065" spans="8:14" x14ac:dyDescent="0.25">
      <c r="H4065" s="18" t="str">
        <f t="shared" si="352"/>
        <v/>
      </c>
      <c r="I4065" s="26" t="str">
        <f t="shared" si="353"/>
        <v/>
      </c>
      <c r="J4065" s="18" t="str">
        <f t="shared" si="354"/>
        <v/>
      </c>
      <c r="K4065" s="18" t="str">
        <f t="shared" si="355"/>
        <v/>
      </c>
      <c r="N4065" s="23" t="str">
        <f t="shared" si="356"/>
        <v/>
      </c>
    </row>
    <row r="4066" spans="8:14" x14ac:dyDescent="0.25">
      <c r="H4066" s="18" t="str">
        <f t="shared" si="352"/>
        <v/>
      </c>
      <c r="I4066" s="26" t="str">
        <f t="shared" si="353"/>
        <v/>
      </c>
      <c r="J4066" s="18" t="str">
        <f t="shared" si="354"/>
        <v/>
      </c>
      <c r="K4066" s="18" t="str">
        <f t="shared" si="355"/>
        <v/>
      </c>
      <c r="N4066" s="23" t="str">
        <f t="shared" si="356"/>
        <v/>
      </c>
    </row>
    <row r="4067" spans="8:14" x14ac:dyDescent="0.25">
      <c r="H4067" s="18" t="str">
        <f t="shared" si="352"/>
        <v/>
      </c>
      <c r="I4067" s="26" t="str">
        <f t="shared" si="353"/>
        <v/>
      </c>
      <c r="J4067" s="18" t="str">
        <f t="shared" si="354"/>
        <v/>
      </c>
      <c r="K4067" s="18" t="str">
        <f t="shared" si="355"/>
        <v/>
      </c>
      <c r="N4067" s="23" t="str">
        <f t="shared" si="356"/>
        <v/>
      </c>
    </row>
    <row r="4068" spans="8:14" x14ac:dyDescent="0.25">
      <c r="H4068" s="18" t="str">
        <f t="shared" si="352"/>
        <v/>
      </c>
      <c r="I4068" s="26" t="str">
        <f t="shared" si="353"/>
        <v/>
      </c>
      <c r="J4068" s="18" t="str">
        <f t="shared" si="354"/>
        <v/>
      </c>
      <c r="K4068" s="18" t="str">
        <f t="shared" si="355"/>
        <v/>
      </c>
      <c r="N4068" s="23" t="str">
        <f t="shared" si="356"/>
        <v/>
      </c>
    </row>
    <row r="4069" spans="8:14" x14ac:dyDescent="0.25">
      <c r="H4069" s="18" t="str">
        <f t="shared" si="352"/>
        <v/>
      </c>
      <c r="I4069" s="26" t="str">
        <f t="shared" si="353"/>
        <v/>
      </c>
      <c r="J4069" s="18" t="str">
        <f t="shared" si="354"/>
        <v/>
      </c>
      <c r="K4069" s="18" t="str">
        <f t="shared" si="355"/>
        <v/>
      </c>
      <c r="N4069" s="23" t="str">
        <f t="shared" si="356"/>
        <v/>
      </c>
    </row>
    <row r="4070" spans="8:14" x14ac:dyDescent="0.25">
      <c r="H4070" s="18" t="str">
        <f t="shared" si="352"/>
        <v/>
      </c>
      <c r="I4070" s="26" t="str">
        <f t="shared" si="353"/>
        <v/>
      </c>
      <c r="J4070" s="18" t="str">
        <f t="shared" si="354"/>
        <v/>
      </c>
      <c r="K4070" s="18" t="str">
        <f t="shared" si="355"/>
        <v/>
      </c>
      <c r="N4070" s="23" t="str">
        <f t="shared" si="356"/>
        <v/>
      </c>
    </row>
    <row r="4071" spans="8:14" x14ac:dyDescent="0.25">
      <c r="H4071" s="18" t="str">
        <f t="shared" si="352"/>
        <v/>
      </c>
      <c r="I4071" s="26" t="str">
        <f t="shared" si="353"/>
        <v/>
      </c>
      <c r="J4071" s="18" t="str">
        <f t="shared" si="354"/>
        <v/>
      </c>
      <c r="K4071" s="18" t="str">
        <f t="shared" si="355"/>
        <v/>
      </c>
      <c r="N4071" s="23" t="str">
        <f t="shared" si="356"/>
        <v/>
      </c>
    </row>
    <row r="4072" spans="8:14" x14ac:dyDescent="0.25">
      <c r="H4072" s="18" t="str">
        <f t="shared" si="352"/>
        <v/>
      </c>
      <c r="I4072" s="26" t="str">
        <f t="shared" si="353"/>
        <v/>
      </c>
      <c r="J4072" s="18" t="str">
        <f t="shared" si="354"/>
        <v/>
      </c>
      <c r="K4072" s="18" t="str">
        <f t="shared" si="355"/>
        <v/>
      </c>
      <c r="N4072" s="23" t="str">
        <f t="shared" si="356"/>
        <v/>
      </c>
    </row>
    <row r="4073" spans="8:14" x14ac:dyDescent="0.25">
      <c r="H4073" s="18" t="str">
        <f t="shared" si="352"/>
        <v/>
      </c>
      <c r="I4073" s="26" t="str">
        <f t="shared" si="353"/>
        <v/>
      </c>
      <c r="J4073" s="18" t="str">
        <f t="shared" si="354"/>
        <v/>
      </c>
      <c r="K4073" s="18" t="str">
        <f t="shared" si="355"/>
        <v/>
      </c>
      <c r="N4073" s="23" t="str">
        <f t="shared" si="356"/>
        <v/>
      </c>
    </row>
    <row r="4074" spans="8:14" x14ac:dyDescent="0.25">
      <c r="H4074" s="18" t="str">
        <f t="shared" si="352"/>
        <v/>
      </c>
      <c r="I4074" s="26" t="str">
        <f t="shared" si="353"/>
        <v/>
      </c>
      <c r="J4074" s="18" t="str">
        <f t="shared" si="354"/>
        <v/>
      </c>
      <c r="K4074" s="18" t="str">
        <f t="shared" si="355"/>
        <v/>
      </c>
      <c r="N4074" s="23" t="str">
        <f t="shared" si="356"/>
        <v/>
      </c>
    </row>
    <row r="4075" spans="8:14" x14ac:dyDescent="0.25">
      <c r="H4075" s="18" t="str">
        <f t="shared" si="352"/>
        <v/>
      </c>
      <c r="I4075" s="26" t="str">
        <f t="shared" si="353"/>
        <v/>
      </c>
      <c r="J4075" s="18" t="str">
        <f t="shared" si="354"/>
        <v/>
      </c>
      <c r="K4075" s="18" t="str">
        <f t="shared" si="355"/>
        <v/>
      </c>
      <c r="N4075" s="23" t="str">
        <f t="shared" si="356"/>
        <v/>
      </c>
    </row>
    <row r="4076" spans="8:14" x14ac:dyDescent="0.25">
      <c r="H4076" s="18" t="str">
        <f t="shared" si="352"/>
        <v/>
      </c>
      <c r="I4076" s="26" t="str">
        <f t="shared" si="353"/>
        <v/>
      </c>
      <c r="J4076" s="18" t="str">
        <f t="shared" si="354"/>
        <v/>
      </c>
      <c r="K4076" s="18" t="str">
        <f t="shared" si="355"/>
        <v/>
      </c>
      <c r="N4076" s="23" t="str">
        <f t="shared" si="356"/>
        <v/>
      </c>
    </row>
    <row r="4077" spans="8:14" x14ac:dyDescent="0.25">
      <c r="H4077" s="18" t="str">
        <f t="shared" si="352"/>
        <v/>
      </c>
      <c r="I4077" s="26" t="str">
        <f t="shared" si="353"/>
        <v/>
      </c>
      <c r="J4077" s="18" t="str">
        <f t="shared" si="354"/>
        <v/>
      </c>
      <c r="K4077" s="18" t="str">
        <f t="shared" si="355"/>
        <v/>
      </c>
      <c r="N4077" s="23" t="str">
        <f t="shared" si="356"/>
        <v/>
      </c>
    </row>
    <row r="4078" spans="8:14" x14ac:dyDescent="0.25">
      <c r="H4078" s="18" t="str">
        <f t="shared" si="352"/>
        <v/>
      </c>
      <c r="I4078" s="26" t="str">
        <f t="shared" si="353"/>
        <v/>
      </c>
      <c r="J4078" s="18" t="str">
        <f t="shared" si="354"/>
        <v/>
      </c>
      <c r="K4078" s="18" t="str">
        <f t="shared" si="355"/>
        <v/>
      </c>
      <c r="N4078" s="23" t="str">
        <f t="shared" si="356"/>
        <v/>
      </c>
    </row>
    <row r="4079" spans="8:14" x14ac:dyDescent="0.25">
      <c r="H4079" s="18" t="str">
        <f t="shared" si="352"/>
        <v/>
      </c>
      <c r="I4079" s="26" t="str">
        <f t="shared" si="353"/>
        <v/>
      </c>
      <c r="J4079" s="18" t="str">
        <f t="shared" si="354"/>
        <v/>
      </c>
      <c r="K4079" s="18" t="str">
        <f t="shared" si="355"/>
        <v/>
      </c>
      <c r="N4079" s="23" t="str">
        <f t="shared" si="356"/>
        <v/>
      </c>
    </row>
    <row r="4080" spans="8:14" x14ac:dyDescent="0.25">
      <c r="H4080" s="18" t="str">
        <f t="shared" si="352"/>
        <v/>
      </c>
      <c r="I4080" s="26" t="str">
        <f t="shared" si="353"/>
        <v/>
      </c>
      <c r="J4080" s="18" t="str">
        <f t="shared" si="354"/>
        <v/>
      </c>
      <c r="K4080" s="18" t="str">
        <f t="shared" si="355"/>
        <v/>
      </c>
      <c r="N4080" s="23" t="str">
        <f t="shared" si="356"/>
        <v/>
      </c>
    </row>
    <row r="4081" spans="8:14" x14ac:dyDescent="0.25">
      <c r="H4081" s="18" t="str">
        <f t="shared" si="352"/>
        <v/>
      </c>
      <c r="I4081" s="26" t="str">
        <f t="shared" si="353"/>
        <v/>
      </c>
      <c r="J4081" s="18" t="str">
        <f t="shared" si="354"/>
        <v/>
      </c>
      <c r="K4081" s="18" t="str">
        <f t="shared" si="355"/>
        <v/>
      </c>
      <c r="N4081" s="23" t="str">
        <f t="shared" si="356"/>
        <v/>
      </c>
    </row>
    <row r="4082" spans="8:14" x14ac:dyDescent="0.25">
      <c r="H4082" s="18" t="str">
        <f t="shared" si="352"/>
        <v/>
      </c>
      <c r="I4082" s="26" t="str">
        <f t="shared" si="353"/>
        <v/>
      </c>
      <c r="J4082" s="18" t="str">
        <f t="shared" si="354"/>
        <v/>
      </c>
      <c r="K4082" s="18" t="str">
        <f t="shared" si="355"/>
        <v/>
      </c>
      <c r="N4082" s="23" t="str">
        <f t="shared" si="356"/>
        <v/>
      </c>
    </row>
    <row r="4083" spans="8:14" x14ac:dyDescent="0.25">
      <c r="H4083" s="18" t="str">
        <f t="shared" si="352"/>
        <v/>
      </c>
      <c r="I4083" s="26" t="str">
        <f t="shared" si="353"/>
        <v/>
      </c>
      <c r="J4083" s="18" t="str">
        <f t="shared" si="354"/>
        <v/>
      </c>
      <c r="K4083" s="18" t="str">
        <f t="shared" si="355"/>
        <v/>
      </c>
      <c r="N4083" s="23" t="str">
        <f t="shared" si="356"/>
        <v/>
      </c>
    </row>
    <row r="4084" spans="8:14" x14ac:dyDescent="0.25">
      <c r="H4084" s="18" t="str">
        <f t="shared" si="352"/>
        <v/>
      </c>
      <c r="I4084" s="26" t="str">
        <f t="shared" si="353"/>
        <v/>
      </c>
      <c r="J4084" s="18" t="str">
        <f t="shared" si="354"/>
        <v/>
      </c>
      <c r="K4084" s="18" t="str">
        <f t="shared" si="355"/>
        <v/>
      </c>
      <c r="N4084" s="23" t="str">
        <f t="shared" si="356"/>
        <v/>
      </c>
    </row>
    <row r="4085" spans="8:14" x14ac:dyDescent="0.25">
      <c r="H4085" s="18" t="str">
        <f t="shared" si="352"/>
        <v/>
      </c>
      <c r="I4085" s="26" t="str">
        <f t="shared" si="353"/>
        <v/>
      </c>
      <c r="J4085" s="18" t="str">
        <f t="shared" si="354"/>
        <v/>
      </c>
      <c r="K4085" s="18" t="str">
        <f t="shared" si="355"/>
        <v/>
      </c>
      <c r="N4085" s="23" t="str">
        <f t="shared" si="356"/>
        <v/>
      </c>
    </row>
    <row r="4086" spans="8:14" x14ac:dyDescent="0.25">
      <c r="H4086" s="18" t="str">
        <f t="shared" si="352"/>
        <v/>
      </c>
      <c r="I4086" s="26" t="str">
        <f t="shared" si="353"/>
        <v/>
      </c>
      <c r="J4086" s="18" t="str">
        <f t="shared" si="354"/>
        <v/>
      </c>
      <c r="K4086" s="18" t="str">
        <f t="shared" si="355"/>
        <v/>
      </c>
      <c r="N4086" s="23" t="str">
        <f t="shared" si="356"/>
        <v/>
      </c>
    </row>
    <row r="4087" spans="8:14" x14ac:dyDescent="0.25">
      <c r="H4087" s="18" t="str">
        <f t="shared" si="352"/>
        <v/>
      </c>
      <c r="I4087" s="26" t="str">
        <f t="shared" si="353"/>
        <v/>
      </c>
      <c r="J4087" s="18" t="str">
        <f t="shared" si="354"/>
        <v/>
      </c>
      <c r="K4087" s="18" t="str">
        <f t="shared" si="355"/>
        <v/>
      </c>
      <c r="N4087" s="23" t="str">
        <f t="shared" si="356"/>
        <v/>
      </c>
    </row>
    <row r="4088" spans="8:14" x14ac:dyDescent="0.25">
      <c r="H4088" s="18" t="str">
        <f t="shared" si="352"/>
        <v/>
      </c>
      <c r="I4088" s="26" t="str">
        <f t="shared" si="353"/>
        <v/>
      </c>
      <c r="J4088" s="18" t="str">
        <f t="shared" si="354"/>
        <v/>
      </c>
      <c r="K4088" s="18" t="str">
        <f t="shared" si="355"/>
        <v/>
      </c>
      <c r="N4088" s="23" t="str">
        <f t="shared" si="356"/>
        <v/>
      </c>
    </row>
    <row r="4089" spans="8:14" x14ac:dyDescent="0.25">
      <c r="H4089" s="18" t="str">
        <f t="shared" si="352"/>
        <v/>
      </c>
      <c r="I4089" s="26" t="str">
        <f t="shared" si="353"/>
        <v/>
      </c>
      <c r="J4089" s="18" t="str">
        <f t="shared" si="354"/>
        <v/>
      </c>
      <c r="K4089" s="18" t="str">
        <f t="shared" si="355"/>
        <v/>
      </c>
      <c r="N4089" s="23" t="str">
        <f t="shared" si="356"/>
        <v/>
      </c>
    </row>
    <row r="4090" spans="8:14" x14ac:dyDescent="0.25">
      <c r="H4090" s="18" t="str">
        <f t="shared" si="352"/>
        <v/>
      </c>
      <c r="I4090" s="26" t="str">
        <f t="shared" si="353"/>
        <v/>
      </c>
      <c r="J4090" s="18" t="str">
        <f t="shared" si="354"/>
        <v/>
      </c>
      <c r="K4090" s="18" t="str">
        <f t="shared" si="355"/>
        <v/>
      </c>
      <c r="N4090" s="23" t="str">
        <f t="shared" si="356"/>
        <v/>
      </c>
    </row>
    <row r="4091" spans="8:14" x14ac:dyDescent="0.25">
      <c r="H4091" s="18" t="str">
        <f t="shared" si="352"/>
        <v/>
      </c>
      <c r="I4091" s="26" t="str">
        <f t="shared" si="353"/>
        <v/>
      </c>
      <c r="J4091" s="18" t="str">
        <f t="shared" si="354"/>
        <v/>
      </c>
      <c r="K4091" s="18" t="str">
        <f t="shared" si="355"/>
        <v/>
      </c>
      <c r="N4091" s="23" t="str">
        <f t="shared" si="356"/>
        <v/>
      </c>
    </row>
    <row r="4092" spans="8:14" x14ac:dyDescent="0.25">
      <c r="H4092" s="18" t="str">
        <f t="shared" si="352"/>
        <v/>
      </c>
      <c r="I4092" s="26" t="str">
        <f t="shared" si="353"/>
        <v/>
      </c>
      <c r="J4092" s="18" t="str">
        <f t="shared" si="354"/>
        <v/>
      </c>
      <c r="K4092" s="18" t="str">
        <f t="shared" si="355"/>
        <v/>
      </c>
      <c r="N4092" s="23" t="str">
        <f t="shared" si="356"/>
        <v/>
      </c>
    </row>
    <row r="4093" spans="8:14" x14ac:dyDescent="0.25">
      <c r="H4093" s="18" t="str">
        <f t="shared" si="352"/>
        <v/>
      </c>
      <c r="I4093" s="26" t="str">
        <f t="shared" si="353"/>
        <v/>
      </c>
      <c r="J4093" s="18" t="str">
        <f t="shared" si="354"/>
        <v/>
      </c>
      <c r="K4093" s="18" t="str">
        <f t="shared" si="355"/>
        <v/>
      </c>
      <c r="N4093" s="23" t="str">
        <f t="shared" si="356"/>
        <v/>
      </c>
    </row>
    <row r="4094" spans="8:14" x14ac:dyDescent="0.25">
      <c r="H4094" s="18" t="str">
        <f t="shared" si="352"/>
        <v/>
      </c>
      <c r="I4094" s="26" t="str">
        <f t="shared" si="353"/>
        <v/>
      </c>
      <c r="J4094" s="18" t="str">
        <f t="shared" si="354"/>
        <v/>
      </c>
      <c r="K4094" s="18" t="str">
        <f t="shared" si="355"/>
        <v/>
      </c>
      <c r="N4094" s="23" t="str">
        <f t="shared" si="356"/>
        <v/>
      </c>
    </row>
    <row r="4095" spans="8:14" x14ac:dyDescent="0.25">
      <c r="H4095" s="18" t="str">
        <f t="shared" si="352"/>
        <v/>
      </c>
      <c r="I4095" s="26" t="str">
        <f t="shared" si="353"/>
        <v/>
      </c>
      <c r="J4095" s="18" t="str">
        <f t="shared" si="354"/>
        <v/>
      </c>
      <c r="K4095" s="18" t="str">
        <f t="shared" si="355"/>
        <v/>
      </c>
      <c r="N4095" s="23" t="str">
        <f t="shared" si="356"/>
        <v/>
      </c>
    </row>
    <row r="4096" spans="8:14" x14ac:dyDescent="0.25">
      <c r="H4096" s="18" t="str">
        <f t="shared" si="352"/>
        <v/>
      </c>
      <c r="I4096" s="26" t="str">
        <f t="shared" si="353"/>
        <v/>
      </c>
      <c r="J4096" s="18" t="str">
        <f t="shared" si="354"/>
        <v/>
      </c>
      <c r="K4096" s="18" t="str">
        <f t="shared" si="355"/>
        <v/>
      </c>
      <c r="N4096" s="23" t="str">
        <f t="shared" si="356"/>
        <v/>
      </c>
    </row>
    <row r="4097" spans="8:14" x14ac:dyDescent="0.25">
      <c r="H4097" s="18" t="str">
        <f t="shared" si="352"/>
        <v/>
      </c>
      <c r="I4097" s="26" t="str">
        <f t="shared" si="353"/>
        <v/>
      </c>
      <c r="J4097" s="18" t="str">
        <f t="shared" si="354"/>
        <v/>
      </c>
      <c r="K4097" s="18" t="str">
        <f t="shared" si="355"/>
        <v/>
      </c>
      <c r="N4097" s="23" t="str">
        <f t="shared" si="356"/>
        <v/>
      </c>
    </row>
    <row r="4098" spans="8:14" x14ac:dyDescent="0.25">
      <c r="H4098" s="18" t="str">
        <f t="shared" si="352"/>
        <v/>
      </c>
      <c r="I4098" s="26" t="str">
        <f t="shared" si="353"/>
        <v/>
      </c>
      <c r="J4098" s="18" t="str">
        <f t="shared" si="354"/>
        <v/>
      </c>
      <c r="K4098" s="18" t="str">
        <f t="shared" si="355"/>
        <v/>
      </c>
      <c r="N4098" s="23" t="str">
        <f t="shared" si="356"/>
        <v/>
      </c>
    </row>
    <row r="4099" spans="8:14" x14ac:dyDescent="0.25">
      <c r="H4099" s="18" t="str">
        <f t="shared" si="352"/>
        <v/>
      </c>
      <c r="I4099" s="26" t="str">
        <f t="shared" si="353"/>
        <v/>
      </c>
      <c r="J4099" s="18" t="str">
        <f t="shared" si="354"/>
        <v/>
      </c>
      <c r="K4099" s="18" t="str">
        <f t="shared" si="355"/>
        <v/>
      </c>
      <c r="N4099" s="23" t="str">
        <f t="shared" si="356"/>
        <v/>
      </c>
    </row>
    <row r="4100" spans="8:14" x14ac:dyDescent="0.25">
      <c r="H4100" s="18" t="str">
        <f t="shared" ref="H4100:H4163" si="357">IF(OR($E4100="",$G4100=""),"",$E4100*$G4100)</f>
        <v/>
      </c>
      <c r="I4100" s="26" t="str">
        <f t="shared" ref="I4100:I4163" si="358">IF($F4100="","",IFERROR(INDEX(CurRate,MATCH($F4100,CurCode,0)),""))</f>
        <v/>
      </c>
      <c r="J4100" s="18" t="str">
        <f t="shared" ref="J4100:J4163" si="359">IF(OR($G4100="",$I4100="",$I4100=0),"",$G4100/$I4100)</f>
        <v/>
      </c>
      <c r="K4100" s="18" t="str">
        <f t="shared" ref="K4100:K4163" si="360">IF(OR($E4100="",$J4100=""),"",$E4100*$J4100)</f>
        <v/>
      </c>
      <c r="N4100" s="23" t="str">
        <f t="shared" ref="N4100:N4163" si="361">IF($A4100="","",$A4100*100000+ROW())</f>
        <v/>
      </c>
    </row>
    <row r="4101" spans="8:14" x14ac:dyDescent="0.25">
      <c r="H4101" s="18" t="str">
        <f t="shared" si="357"/>
        <v/>
      </c>
      <c r="I4101" s="26" t="str">
        <f t="shared" si="358"/>
        <v/>
      </c>
      <c r="J4101" s="18" t="str">
        <f t="shared" si="359"/>
        <v/>
      </c>
      <c r="K4101" s="18" t="str">
        <f t="shared" si="360"/>
        <v/>
      </c>
      <c r="N4101" s="23" t="str">
        <f t="shared" si="361"/>
        <v/>
      </c>
    </row>
    <row r="4102" spans="8:14" x14ac:dyDescent="0.25">
      <c r="H4102" s="18" t="str">
        <f t="shared" si="357"/>
        <v/>
      </c>
      <c r="I4102" s="26" t="str">
        <f t="shared" si="358"/>
        <v/>
      </c>
      <c r="J4102" s="18" t="str">
        <f t="shared" si="359"/>
        <v/>
      </c>
      <c r="K4102" s="18" t="str">
        <f t="shared" si="360"/>
        <v/>
      </c>
      <c r="N4102" s="23" t="str">
        <f t="shared" si="361"/>
        <v/>
      </c>
    </row>
    <row r="4103" spans="8:14" x14ac:dyDescent="0.25">
      <c r="H4103" s="18" t="str">
        <f t="shared" si="357"/>
        <v/>
      </c>
      <c r="I4103" s="26" t="str">
        <f t="shared" si="358"/>
        <v/>
      </c>
      <c r="J4103" s="18" t="str">
        <f t="shared" si="359"/>
        <v/>
      </c>
      <c r="K4103" s="18" t="str">
        <f t="shared" si="360"/>
        <v/>
      </c>
      <c r="N4103" s="23" t="str">
        <f t="shared" si="361"/>
        <v/>
      </c>
    </row>
    <row r="4104" spans="8:14" x14ac:dyDescent="0.25">
      <c r="H4104" s="18" t="str">
        <f t="shared" si="357"/>
        <v/>
      </c>
      <c r="I4104" s="26" t="str">
        <f t="shared" si="358"/>
        <v/>
      </c>
      <c r="J4104" s="18" t="str">
        <f t="shared" si="359"/>
        <v/>
      </c>
      <c r="K4104" s="18" t="str">
        <f t="shared" si="360"/>
        <v/>
      </c>
      <c r="N4104" s="23" t="str">
        <f t="shared" si="361"/>
        <v/>
      </c>
    </row>
    <row r="4105" spans="8:14" x14ac:dyDescent="0.25">
      <c r="H4105" s="18" t="str">
        <f t="shared" si="357"/>
        <v/>
      </c>
      <c r="I4105" s="26" t="str">
        <f t="shared" si="358"/>
        <v/>
      </c>
      <c r="J4105" s="18" t="str">
        <f t="shared" si="359"/>
        <v/>
      </c>
      <c r="K4105" s="18" t="str">
        <f t="shared" si="360"/>
        <v/>
      </c>
      <c r="N4105" s="23" t="str">
        <f t="shared" si="361"/>
        <v/>
      </c>
    </row>
    <row r="4106" spans="8:14" x14ac:dyDescent="0.25">
      <c r="H4106" s="18" t="str">
        <f t="shared" si="357"/>
        <v/>
      </c>
      <c r="I4106" s="26" t="str">
        <f t="shared" si="358"/>
        <v/>
      </c>
      <c r="J4106" s="18" t="str">
        <f t="shared" si="359"/>
        <v/>
      </c>
      <c r="K4106" s="18" t="str">
        <f t="shared" si="360"/>
        <v/>
      </c>
      <c r="N4106" s="23" t="str">
        <f t="shared" si="361"/>
        <v/>
      </c>
    </row>
    <row r="4107" spans="8:14" x14ac:dyDescent="0.25">
      <c r="H4107" s="18" t="str">
        <f t="shared" si="357"/>
        <v/>
      </c>
      <c r="I4107" s="26" t="str">
        <f t="shared" si="358"/>
        <v/>
      </c>
      <c r="J4107" s="18" t="str">
        <f t="shared" si="359"/>
        <v/>
      </c>
      <c r="K4107" s="18" t="str">
        <f t="shared" si="360"/>
        <v/>
      </c>
      <c r="N4107" s="23" t="str">
        <f t="shared" si="361"/>
        <v/>
      </c>
    </row>
    <row r="4108" spans="8:14" x14ac:dyDescent="0.25">
      <c r="H4108" s="18" t="str">
        <f t="shared" si="357"/>
        <v/>
      </c>
      <c r="I4108" s="26" t="str">
        <f t="shared" si="358"/>
        <v/>
      </c>
      <c r="J4108" s="18" t="str">
        <f t="shared" si="359"/>
        <v/>
      </c>
      <c r="K4108" s="18" t="str">
        <f t="shared" si="360"/>
        <v/>
      </c>
      <c r="N4108" s="23" t="str">
        <f t="shared" si="361"/>
        <v/>
      </c>
    </row>
    <row r="4109" spans="8:14" x14ac:dyDescent="0.25">
      <c r="H4109" s="18" t="str">
        <f t="shared" si="357"/>
        <v/>
      </c>
      <c r="I4109" s="26" t="str">
        <f t="shared" si="358"/>
        <v/>
      </c>
      <c r="J4109" s="18" t="str">
        <f t="shared" si="359"/>
        <v/>
      </c>
      <c r="K4109" s="18" t="str">
        <f t="shared" si="360"/>
        <v/>
      </c>
      <c r="N4109" s="23" t="str">
        <f t="shared" si="361"/>
        <v/>
      </c>
    </row>
    <row r="4110" spans="8:14" x14ac:dyDescent="0.25">
      <c r="H4110" s="18" t="str">
        <f t="shared" si="357"/>
        <v/>
      </c>
      <c r="I4110" s="26" t="str">
        <f t="shared" si="358"/>
        <v/>
      </c>
      <c r="J4110" s="18" t="str">
        <f t="shared" si="359"/>
        <v/>
      </c>
      <c r="K4110" s="18" t="str">
        <f t="shared" si="360"/>
        <v/>
      </c>
      <c r="N4110" s="23" t="str">
        <f t="shared" si="361"/>
        <v/>
      </c>
    </row>
    <row r="4111" spans="8:14" x14ac:dyDescent="0.25">
      <c r="H4111" s="18" t="str">
        <f t="shared" si="357"/>
        <v/>
      </c>
      <c r="I4111" s="26" t="str">
        <f t="shared" si="358"/>
        <v/>
      </c>
      <c r="J4111" s="18" t="str">
        <f t="shared" si="359"/>
        <v/>
      </c>
      <c r="K4111" s="18" t="str">
        <f t="shared" si="360"/>
        <v/>
      </c>
      <c r="N4111" s="23" t="str">
        <f t="shared" si="361"/>
        <v/>
      </c>
    </row>
    <row r="4112" spans="8:14" x14ac:dyDescent="0.25">
      <c r="H4112" s="18" t="str">
        <f t="shared" si="357"/>
        <v/>
      </c>
      <c r="I4112" s="26" t="str">
        <f t="shared" si="358"/>
        <v/>
      </c>
      <c r="J4112" s="18" t="str">
        <f t="shared" si="359"/>
        <v/>
      </c>
      <c r="K4112" s="18" t="str">
        <f t="shared" si="360"/>
        <v/>
      </c>
      <c r="N4112" s="23" t="str">
        <f t="shared" si="361"/>
        <v/>
      </c>
    </row>
    <row r="4113" spans="8:14" x14ac:dyDescent="0.25">
      <c r="H4113" s="18" t="str">
        <f t="shared" si="357"/>
        <v/>
      </c>
      <c r="I4113" s="26" t="str">
        <f t="shared" si="358"/>
        <v/>
      </c>
      <c r="J4113" s="18" t="str">
        <f t="shared" si="359"/>
        <v/>
      </c>
      <c r="K4113" s="18" t="str">
        <f t="shared" si="360"/>
        <v/>
      </c>
      <c r="N4113" s="23" t="str">
        <f t="shared" si="361"/>
        <v/>
      </c>
    </row>
    <row r="4114" spans="8:14" x14ac:dyDescent="0.25">
      <c r="H4114" s="18" t="str">
        <f t="shared" si="357"/>
        <v/>
      </c>
      <c r="I4114" s="26" t="str">
        <f t="shared" si="358"/>
        <v/>
      </c>
      <c r="J4114" s="18" t="str">
        <f t="shared" si="359"/>
        <v/>
      </c>
      <c r="K4114" s="18" t="str">
        <f t="shared" si="360"/>
        <v/>
      </c>
      <c r="N4114" s="23" t="str">
        <f t="shared" si="361"/>
        <v/>
      </c>
    </row>
    <row r="4115" spans="8:14" x14ac:dyDescent="0.25">
      <c r="H4115" s="18" t="str">
        <f t="shared" si="357"/>
        <v/>
      </c>
      <c r="I4115" s="26" t="str">
        <f t="shared" si="358"/>
        <v/>
      </c>
      <c r="J4115" s="18" t="str">
        <f t="shared" si="359"/>
        <v/>
      </c>
      <c r="K4115" s="18" t="str">
        <f t="shared" si="360"/>
        <v/>
      </c>
      <c r="N4115" s="23" t="str">
        <f t="shared" si="361"/>
        <v/>
      </c>
    </row>
    <row r="4116" spans="8:14" x14ac:dyDescent="0.25">
      <c r="H4116" s="18" t="str">
        <f t="shared" si="357"/>
        <v/>
      </c>
      <c r="I4116" s="26" t="str">
        <f t="shared" si="358"/>
        <v/>
      </c>
      <c r="J4116" s="18" t="str">
        <f t="shared" si="359"/>
        <v/>
      </c>
      <c r="K4116" s="18" t="str">
        <f t="shared" si="360"/>
        <v/>
      </c>
      <c r="N4116" s="23" t="str">
        <f t="shared" si="361"/>
        <v/>
      </c>
    </row>
    <row r="4117" spans="8:14" x14ac:dyDescent="0.25">
      <c r="H4117" s="18" t="str">
        <f t="shared" si="357"/>
        <v/>
      </c>
      <c r="I4117" s="26" t="str">
        <f t="shared" si="358"/>
        <v/>
      </c>
      <c r="J4117" s="18" t="str">
        <f t="shared" si="359"/>
        <v/>
      </c>
      <c r="K4117" s="18" t="str">
        <f t="shared" si="360"/>
        <v/>
      </c>
      <c r="N4117" s="23" t="str">
        <f t="shared" si="361"/>
        <v/>
      </c>
    </row>
    <row r="4118" spans="8:14" x14ac:dyDescent="0.25">
      <c r="H4118" s="18" t="str">
        <f t="shared" si="357"/>
        <v/>
      </c>
      <c r="I4118" s="26" t="str">
        <f t="shared" si="358"/>
        <v/>
      </c>
      <c r="J4118" s="18" t="str">
        <f t="shared" si="359"/>
        <v/>
      </c>
      <c r="K4118" s="18" t="str">
        <f t="shared" si="360"/>
        <v/>
      </c>
      <c r="N4118" s="23" t="str">
        <f t="shared" si="361"/>
        <v/>
      </c>
    </row>
    <row r="4119" spans="8:14" x14ac:dyDescent="0.25">
      <c r="H4119" s="18" t="str">
        <f t="shared" si="357"/>
        <v/>
      </c>
      <c r="I4119" s="26" t="str">
        <f t="shared" si="358"/>
        <v/>
      </c>
      <c r="J4119" s="18" t="str">
        <f t="shared" si="359"/>
        <v/>
      </c>
      <c r="K4119" s="18" t="str">
        <f t="shared" si="360"/>
        <v/>
      </c>
      <c r="N4119" s="23" t="str">
        <f t="shared" si="361"/>
        <v/>
      </c>
    </row>
    <row r="4120" spans="8:14" x14ac:dyDescent="0.25">
      <c r="H4120" s="18" t="str">
        <f t="shared" si="357"/>
        <v/>
      </c>
      <c r="I4120" s="26" t="str">
        <f t="shared" si="358"/>
        <v/>
      </c>
      <c r="J4120" s="18" t="str">
        <f t="shared" si="359"/>
        <v/>
      </c>
      <c r="K4120" s="18" t="str">
        <f t="shared" si="360"/>
        <v/>
      </c>
      <c r="N4120" s="23" t="str">
        <f t="shared" si="361"/>
        <v/>
      </c>
    </row>
    <row r="4121" spans="8:14" x14ac:dyDescent="0.25">
      <c r="H4121" s="18" t="str">
        <f t="shared" si="357"/>
        <v/>
      </c>
      <c r="I4121" s="26" t="str">
        <f t="shared" si="358"/>
        <v/>
      </c>
      <c r="J4121" s="18" t="str">
        <f t="shared" si="359"/>
        <v/>
      </c>
      <c r="K4121" s="18" t="str">
        <f t="shared" si="360"/>
        <v/>
      </c>
      <c r="N4121" s="23" t="str">
        <f t="shared" si="361"/>
        <v/>
      </c>
    </row>
    <row r="4122" spans="8:14" x14ac:dyDescent="0.25">
      <c r="H4122" s="18" t="str">
        <f t="shared" si="357"/>
        <v/>
      </c>
      <c r="I4122" s="26" t="str">
        <f t="shared" si="358"/>
        <v/>
      </c>
      <c r="J4122" s="18" t="str">
        <f t="shared" si="359"/>
        <v/>
      </c>
      <c r="K4122" s="18" t="str">
        <f t="shared" si="360"/>
        <v/>
      </c>
      <c r="N4122" s="23" t="str">
        <f t="shared" si="361"/>
        <v/>
      </c>
    </row>
    <row r="4123" spans="8:14" x14ac:dyDescent="0.25">
      <c r="H4123" s="18" t="str">
        <f t="shared" si="357"/>
        <v/>
      </c>
      <c r="I4123" s="26" t="str">
        <f t="shared" si="358"/>
        <v/>
      </c>
      <c r="J4123" s="18" t="str">
        <f t="shared" si="359"/>
        <v/>
      </c>
      <c r="K4123" s="18" t="str">
        <f t="shared" si="360"/>
        <v/>
      </c>
      <c r="N4123" s="23" t="str">
        <f t="shared" si="361"/>
        <v/>
      </c>
    </row>
    <row r="4124" spans="8:14" x14ac:dyDescent="0.25">
      <c r="H4124" s="18" t="str">
        <f t="shared" si="357"/>
        <v/>
      </c>
      <c r="I4124" s="26" t="str">
        <f t="shared" si="358"/>
        <v/>
      </c>
      <c r="J4124" s="18" t="str">
        <f t="shared" si="359"/>
        <v/>
      </c>
      <c r="K4124" s="18" t="str">
        <f t="shared" si="360"/>
        <v/>
      </c>
      <c r="N4124" s="23" t="str">
        <f t="shared" si="361"/>
        <v/>
      </c>
    </row>
    <row r="4125" spans="8:14" x14ac:dyDescent="0.25">
      <c r="H4125" s="18" t="str">
        <f t="shared" si="357"/>
        <v/>
      </c>
      <c r="I4125" s="26" t="str">
        <f t="shared" si="358"/>
        <v/>
      </c>
      <c r="J4125" s="18" t="str">
        <f t="shared" si="359"/>
        <v/>
      </c>
      <c r="K4125" s="18" t="str">
        <f t="shared" si="360"/>
        <v/>
      </c>
      <c r="N4125" s="23" t="str">
        <f t="shared" si="361"/>
        <v/>
      </c>
    </row>
    <row r="4126" spans="8:14" x14ac:dyDescent="0.25">
      <c r="H4126" s="18" t="str">
        <f t="shared" si="357"/>
        <v/>
      </c>
      <c r="I4126" s="26" t="str">
        <f t="shared" si="358"/>
        <v/>
      </c>
      <c r="J4126" s="18" t="str">
        <f t="shared" si="359"/>
        <v/>
      </c>
      <c r="K4126" s="18" t="str">
        <f t="shared" si="360"/>
        <v/>
      </c>
      <c r="N4126" s="23" t="str">
        <f t="shared" si="361"/>
        <v/>
      </c>
    </row>
    <row r="4127" spans="8:14" x14ac:dyDescent="0.25">
      <c r="H4127" s="18" t="str">
        <f t="shared" si="357"/>
        <v/>
      </c>
      <c r="I4127" s="26" t="str">
        <f t="shared" si="358"/>
        <v/>
      </c>
      <c r="J4127" s="18" t="str">
        <f t="shared" si="359"/>
        <v/>
      </c>
      <c r="K4127" s="18" t="str">
        <f t="shared" si="360"/>
        <v/>
      </c>
      <c r="N4127" s="23" t="str">
        <f t="shared" si="361"/>
        <v/>
      </c>
    </row>
    <row r="4128" spans="8:14" x14ac:dyDescent="0.25">
      <c r="H4128" s="18" t="str">
        <f t="shared" si="357"/>
        <v/>
      </c>
      <c r="I4128" s="26" t="str">
        <f t="shared" si="358"/>
        <v/>
      </c>
      <c r="J4128" s="18" t="str">
        <f t="shared" si="359"/>
        <v/>
      </c>
      <c r="K4128" s="18" t="str">
        <f t="shared" si="360"/>
        <v/>
      </c>
      <c r="N4128" s="23" t="str">
        <f t="shared" si="361"/>
        <v/>
      </c>
    </row>
    <row r="4129" spans="8:14" x14ac:dyDescent="0.25">
      <c r="H4129" s="18" t="str">
        <f t="shared" si="357"/>
        <v/>
      </c>
      <c r="I4129" s="26" t="str">
        <f t="shared" si="358"/>
        <v/>
      </c>
      <c r="J4129" s="18" t="str">
        <f t="shared" si="359"/>
        <v/>
      </c>
      <c r="K4129" s="18" t="str">
        <f t="shared" si="360"/>
        <v/>
      </c>
      <c r="N4129" s="23" t="str">
        <f t="shared" si="361"/>
        <v/>
      </c>
    </row>
    <row r="4130" spans="8:14" x14ac:dyDescent="0.25">
      <c r="H4130" s="18" t="str">
        <f t="shared" si="357"/>
        <v/>
      </c>
      <c r="I4130" s="26" t="str">
        <f t="shared" si="358"/>
        <v/>
      </c>
      <c r="J4130" s="18" t="str">
        <f t="shared" si="359"/>
        <v/>
      </c>
      <c r="K4130" s="18" t="str">
        <f t="shared" si="360"/>
        <v/>
      </c>
      <c r="N4130" s="23" t="str">
        <f t="shared" si="361"/>
        <v/>
      </c>
    </row>
    <row r="4131" spans="8:14" x14ac:dyDescent="0.25">
      <c r="H4131" s="18" t="str">
        <f t="shared" si="357"/>
        <v/>
      </c>
      <c r="I4131" s="26" t="str">
        <f t="shared" si="358"/>
        <v/>
      </c>
      <c r="J4131" s="18" t="str">
        <f t="shared" si="359"/>
        <v/>
      </c>
      <c r="K4131" s="18" t="str">
        <f t="shared" si="360"/>
        <v/>
      </c>
      <c r="N4131" s="23" t="str">
        <f t="shared" si="361"/>
        <v/>
      </c>
    </row>
    <row r="4132" spans="8:14" x14ac:dyDescent="0.25">
      <c r="H4132" s="18" t="str">
        <f t="shared" si="357"/>
        <v/>
      </c>
      <c r="I4132" s="26" t="str">
        <f t="shared" si="358"/>
        <v/>
      </c>
      <c r="J4132" s="18" t="str">
        <f t="shared" si="359"/>
        <v/>
      </c>
      <c r="K4132" s="18" t="str">
        <f t="shared" si="360"/>
        <v/>
      </c>
      <c r="N4132" s="23" t="str">
        <f t="shared" si="361"/>
        <v/>
      </c>
    </row>
    <row r="4133" spans="8:14" x14ac:dyDescent="0.25">
      <c r="H4133" s="18" t="str">
        <f t="shared" si="357"/>
        <v/>
      </c>
      <c r="I4133" s="26" t="str">
        <f t="shared" si="358"/>
        <v/>
      </c>
      <c r="J4133" s="18" t="str">
        <f t="shared" si="359"/>
        <v/>
      </c>
      <c r="K4133" s="18" t="str">
        <f t="shared" si="360"/>
        <v/>
      </c>
      <c r="N4133" s="23" t="str">
        <f t="shared" si="361"/>
        <v/>
      </c>
    </row>
    <row r="4134" spans="8:14" x14ac:dyDescent="0.25">
      <c r="H4134" s="18" t="str">
        <f t="shared" si="357"/>
        <v/>
      </c>
      <c r="I4134" s="26" t="str">
        <f t="shared" si="358"/>
        <v/>
      </c>
      <c r="J4134" s="18" t="str">
        <f t="shared" si="359"/>
        <v/>
      </c>
      <c r="K4134" s="18" t="str">
        <f t="shared" si="360"/>
        <v/>
      </c>
      <c r="N4134" s="23" t="str">
        <f t="shared" si="361"/>
        <v/>
      </c>
    </row>
    <row r="4135" spans="8:14" x14ac:dyDescent="0.25">
      <c r="H4135" s="18" t="str">
        <f t="shared" si="357"/>
        <v/>
      </c>
      <c r="I4135" s="26" t="str">
        <f t="shared" si="358"/>
        <v/>
      </c>
      <c r="J4135" s="18" t="str">
        <f t="shared" si="359"/>
        <v/>
      </c>
      <c r="K4135" s="18" t="str">
        <f t="shared" si="360"/>
        <v/>
      </c>
      <c r="N4135" s="23" t="str">
        <f t="shared" si="361"/>
        <v/>
      </c>
    </row>
    <row r="4136" spans="8:14" x14ac:dyDescent="0.25">
      <c r="H4136" s="18" t="str">
        <f t="shared" si="357"/>
        <v/>
      </c>
      <c r="I4136" s="26" t="str">
        <f t="shared" si="358"/>
        <v/>
      </c>
      <c r="J4136" s="18" t="str">
        <f t="shared" si="359"/>
        <v/>
      </c>
      <c r="K4136" s="18" t="str">
        <f t="shared" si="360"/>
        <v/>
      </c>
      <c r="N4136" s="23" t="str">
        <f t="shared" si="361"/>
        <v/>
      </c>
    </row>
    <row r="4137" spans="8:14" x14ac:dyDescent="0.25">
      <c r="H4137" s="18" t="str">
        <f t="shared" si="357"/>
        <v/>
      </c>
      <c r="I4137" s="26" t="str">
        <f t="shared" si="358"/>
        <v/>
      </c>
      <c r="J4137" s="18" t="str">
        <f t="shared" si="359"/>
        <v/>
      </c>
      <c r="K4137" s="18" t="str">
        <f t="shared" si="360"/>
        <v/>
      </c>
      <c r="N4137" s="23" t="str">
        <f t="shared" si="361"/>
        <v/>
      </c>
    </row>
    <row r="4138" spans="8:14" x14ac:dyDescent="0.25">
      <c r="H4138" s="18" t="str">
        <f t="shared" si="357"/>
        <v/>
      </c>
      <c r="I4138" s="26" t="str">
        <f t="shared" si="358"/>
        <v/>
      </c>
      <c r="J4138" s="18" t="str">
        <f t="shared" si="359"/>
        <v/>
      </c>
      <c r="K4138" s="18" t="str">
        <f t="shared" si="360"/>
        <v/>
      </c>
      <c r="N4138" s="23" t="str">
        <f t="shared" si="361"/>
        <v/>
      </c>
    </row>
    <row r="4139" spans="8:14" x14ac:dyDescent="0.25">
      <c r="H4139" s="18" t="str">
        <f t="shared" si="357"/>
        <v/>
      </c>
      <c r="I4139" s="26" t="str">
        <f t="shared" si="358"/>
        <v/>
      </c>
      <c r="J4139" s="18" t="str">
        <f t="shared" si="359"/>
        <v/>
      </c>
      <c r="K4139" s="18" t="str">
        <f t="shared" si="360"/>
        <v/>
      </c>
      <c r="N4139" s="23" t="str">
        <f t="shared" si="361"/>
        <v/>
      </c>
    </row>
    <row r="4140" spans="8:14" x14ac:dyDescent="0.25">
      <c r="H4140" s="18" t="str">
        <f t="shared" si="357"/>
        <v/>
      </c>
      <c r="I4140" s="26" t="str">
        <f t="shared" si="358"/>
        <v/>
      </c>
      <c r="J4140" s="18" t="str">
        <f t="shared" si="359"/>
        <v/>
      </c>
      <c r="K4140" s="18" t="str">
        <f t="shared" si="360"/>
        <v/>
      </c>
      <c r="N4140" s="23" t="str">
        <f t="shared" si="361"/>
        <v/>
      </c>
    </row>
    <row r="4141" spans="8:14" x14ac:dyDescent="0.25">
      <c r="H4141" s="18" t="str">
        <f t="shared" si="357"/>
        <v/>
      </c>
      <c r="I4141" s="26" t="str">
        <f t="shared" si="358"/>
        <v/>
      </c>
      <c r="J4141" s="18" t="str">
        <f t="shared" si="359"/>
        <v/>
      </c>
      <c r="K4141" s="18" t="str">
        <f t="shared" si="360"/>
        <v/>
      </c>
      <c r="N4141" s="23" t="str">
        <f t="shared" si="361"/>
        <v/>
      </c>
    </row>
    <row r="4142" spans="8:14" x14ac:dyDescent="0.25">
      <c r="H4142" s="18" t="str">
        <f t="shared" si="357"/>
        <v/>
      </c>
      <c r="I4142" s="26" t="str">
        <f t="shared" si="358"/>
        <v/>
      </c>
      <c r="J4142" s="18" t="str">
        <f t="shared" si="359"/>
        <v/>
      </c>
      <c r="K4142" s="18" t="str">
        <f t="shared" si="360"/>
        <v/>
      </c>
      <c r="N4142" s="23" t="str">
        <f t="shared" si="361"/>
        <v/>
      </c>
    </row>
    <row r="4143" spans="8:14" x14ac:dyDescent="0.25">
      <c r="H4143" s="18" t="str">
        <f t="shared" si="357"/>
        <v/>
      </c>
      <c r="I4143" s="26" t="str">
        <f t="shared" si="358"/>
        <v/>
      </c>
      <c r="J4143" s="18" t="str">
        <f t="shared" si="359"/>
        <v/>
      </c>
      <c r="K4143" s="18" t="str">
        <f t="shared" si="360"/>
        <v/>
      </c>
      <c r="N4143" s="23" t="str">
        <f t="shared" si="361"/>
        <v/>
      </c>
    </row>
    <row r="4144" spans="8:14" x14ac:dyDescent="0.25">
      <c r="H4144" s="18" t="str">
        <f t="shared" si="357"/>
        <v/>
      </c>
      <c r="I4144" s="26" t="str">
        <f t="shared" si="358"/>
        <v/>
      </c>
      <c r="J4144" s="18" t="str">
        <f t="shared" si="359"/>
        <v/>
      </c>
      <c r="K4144" s="18" t="str">
        <f t="shared" si="360"/>
        <v/>
      </c>
      <c r="N4144" s="23" t="str">
        <f t="shared" si="361"/>
        <v/>
      </c>
    </row>
    <row r="4145" spans="8:14" x14ac:dyDescent="0.25">
      <c r="H4145" s="18" t="str">
        <f t="shared" si="357"/>
        <v/>
      </c>
      <c r="I4145" s="26" t="str">
        <f t="shared" si="358"/>
        <v/>
      </c>
      <c r="J4145" s="18" t="str">
        <f t="shared" si="359"/>
        <v/>
      </c>
      <c r="K4145" s="18" t="str">
        <f t="shared" si="360"/>
        <v/>
      </c>
      <c r="N4145" s="23" t="str">
        <f t="shared" si="361"/>
        <v/>
      </c>
    </row>
    <row r="4146" spans="8:14" x14ac:dyDescent="0.25">
      <c r="H4146" s="18" t="str">
        <f t="shared" si="357"/>
        <v/>
      </c>
      <c r="I4146" s="26" t="str">
        <f t="shared" si="358"/>
        <v/>
      </c>
      <c r="J4146" s="18" t="str">
        <f t="shared" si="359"/>
        <v/>
      </c>
      <c r="K4146" s="18" t="str">
        <f t="shared" si="360"/>
        <v/>
      </c>
      <c r="N4146" s="23" t="str">
        <f t="shared" si="361"/>
        <v/>
      </c>
    </row>
    <row r="4147" spans="8:14" x14ac:dyDescent="0.25">
      <c r="H4147" s="18" t="str">
        <f t="shared" si="357"/>
        <v/>
      </c>
      <c r="I4147" s="26" t="str">
        <f t="shared" si="358"/>
        <v/>
      </c>
      <c r="J4147" s="18" t="str">
        <f t="shared" si="359"/>
        <v/>
      </c>
      <c r="K4147" s="18" t="str">
        <f t="shared" si="360"/>
        <v/>
      </c>
      <c r="N4147" s="23" t="str">
        <f t="shared" si="361"/>
        <v/>
      </c>
    </row>
    <row r="4148" spans="8:14" x14ac:dyDescent="0.25">
      <c r="H4148" s="18" t="str">
        <f t="shared" si="357"/>
        <v/>
      </c>
      <c r="I4148" s="26" t="str">
        <f t="shared" si="358"/>
        <v/>
      </c>
      <c r="J4148" s="18" t="str">
        <f t="shared" si="359"/>
        <v/>
      </c>
      <c r="K4148" s="18" t="str">
        <f t="shared" si="360"/>
        <v/>
      </c>
      <c r="N4148" s="23" t="str">
        <f t="shared" si="361"/>
        <v/>
      </c>
    </row>
    <row r="4149" spans="8:14" x14ac:dyDescent="0.25">
      <c r="H4149" s="18" t="str">
        <f t="shared" si="357"/>
        <v/>
      </c>
      <c r="I4149" s="26" t="str">
        <f t="shared" si="358"/>
        <v/>
      </c>
      <c r="J4149" s="18" t="str">
        <f t="shared" si="359"/>
        <v/>
      </c>
      <c r="K4149" s="18" t="str">
        <f t="shared" si="360"/>
        <v/>
      </c>
      <c r="N4149" s="23" t="str">
        <f t="shared" si="361"/>
        <v/>
      </c>
    </row>
    <row r="4150" spans="8:14" x14ac:dyDescent="0.25">
      <c r="H4150" s="18" t="str">
        <f t="shared" si="357"/>
        <v/>
      </c>
      <c r="I4150" s="26" t="str">
        <f t="shared" si="358"/>
        <v/>
      </c>
      <c r="J4150" s="18" t="str">
        <f t="shared" si="359"/>
        <v/>
      </c>
      <c r="K4150" s="18" t="str">
        <f t="shared" si="360"/>
        <v/>
      </c>
      <c r="N4150" s="23" t="str">
        <f t="shared" si="361"/>
        <v/>
      </c>
    </row>
    <row r="4151" spans="8:14" x14ac:dyDescent="0.25">
      <c r="H4151" s="18" t="str">
        <f t="shared" si="357"/>
        <v/>
      </c>
      <c r="I4151" s="26" t="str">
        <f t="shared" si="358"/>
        <v/>
      </c>
      <c r="J4151" s="18" t="str">
        <f t="shared" si="359"/>
        <v/>
      </c>
      <c r="K4151" s="18" t="str">
        <f t="shared" si="360"/>
        <v/>
      </c>
      <c r="N4151" s="23" t="str">
        <f t="shared" si="361"/>
        <v/>
      </c>
    </row>
    <row r="4152" spans="8:14" x14ac:dyDescent="0.25">
      <c r="H4152" s="18" t="str">
        <f t="shared" si="357"/>
        <v/>
      </c>
      <c r="I4152" s="26" t="str">
        <f t="shared" si="358"/>
        <v/>
      </c>
      <c r="J4152" s="18" t="str">
        <f t="shared" si="359"/>
        <v/>
      </c>
      <c r="K4152" s="18" t="str">
        <f t="shared" si="360"/>
        <v/>
      </c>
      <c r="N4152" s="23" t="str">
        <f t="shared" si="361"/>
        <v/>
      </c>
    </row>
    <row r="4153" spans="8:14" x14ac:dyDescent="0.25">
      <c r="H4153" s="18" t="str">
        <f t="shared" si="357"/>
        <v/>
      </c>
      <c r="I4153" s="26" t="str">
        <f t="shared" si="358"/>
        <v/>
      </c>
      <c r="J4153" s="18" t="str">
        <f t="shared" si="359"/>
        <v/>
      </c>
      <c r="K4153" s="18" t="str">
        <f t="shared" si="360"/>
        <v/>
      </c>
      <c r="N4153" s="23" t="str">
        <f t="shared" si="361"/>
        <v/>
      </c>
    </row>
    <row r="4154" spans="8:14" x14ac:dyDescent="0.25">
      <c r="H4154" s="18" t="str">
        <f t="shared" si="357"/>
        <v/>
      </c>
      <c r="I4154" s="26" t="str">
        <f t="shared" si="358"/>
        <v/>
      </c>
      <c r="J4154" s="18" t="str">
        <f t="shared" si="359"/>
        <v/>
      </c>
      <c r="K4154" s="18" t="str">
        <f t="shared" si="360"/>
        <v/>
      </c>
      <c r="N4154" s="23" t="str">
        <f t="shared" si="361"/>
        <v/>
      </c>
    </row>
    <row r="4155" spans="8:14" x14ac:dyDescent="0.25">
      <c r="H4155" s="18" t="str">
        <f t="shared" si="357"/>
        <v/>
      </c>
      <c r="I4155" s="26" t="str">
        <f t="shared" si="358"/>
        <v/>
      </c>
      <c r="J4155" s="18" t="str">
        <f t="shared" si="359"/>
        <v/>
      </c>
      <c r="K4155" s="18" t="str">
        <f t="shared" si="360"/>
        <v/>
      </c>
      <c r="N4155" s="23" t="str">
        <f t="shared" si="361"/>
        <v/>
      </c>
    </row>
    <row r="4156" spans="8:14" x14ac:dyDescent="0.25">
      <c r="H4156" s="18" t="str">
        <f t="shared" si="357"/>
        <v/>
      </c>
      <c r="I4156" s="26" t="str">
        <f t="shared" si="358"/>
        <v/>
      </c>
      <c r="J4156" s="18" t="str">
        <f t="shared" si="359"/>
        <v/>
      </c>
      <c r="K4156" s="18" t="str">
        <f t="shared" si="360"/>
        <v/>
      </c>
      <c r="N4156" s="23" t="str">
        <f t="shared" si="361"/>
        <v/>
      </c>
    </row>
    <row r="4157" spans="8:14" x14ac:dyDescent="0.25">
      <c r="H4157" s="18" t="str">
        <f t="shared" si="357"/>
        <v/>
      </c>
      <c r="I4157" s="26" t="str">
        <f t="shared" si="358"/>
        <v/>
      </c>
      <c r="J4157" s="18" t="str">
        <f t="shared" si="359"/>
        <v/>
      </c>
      <c r="K4157" s="18" t="str">
        <f t="shared" si="360"/>
        <v/>
      </c>
      <c r="N4157" s="23" t="str">
        <f t="shared" si="361"/>
        <v/>
      </c>
    </row>
    <row r="4158" spans="8:14" x14ac:dyDescent="0.25">
      <c r="H4158" s="18" t="str">
        <f t="shared" si="357"/>
        <v/>
      </c>
      <c r="I4158" s="26" t="str">
        <f t="shared" si="358"/>
        <v/>
      </c>
      <c r="J4158" s="18" t="str">
        <f t="shared" si="359"/>
        <v/>
      </c>
      <c r="K4158" s="18" t="str">
        <f t="shared" si="360"/>
        <v/>
      </c>
      <c r="N4158" s="23" t="str">
        <f t="shared" si="361"/>
        <v/>
      </c>
    </row>
    <row r="4159" spans="8:14" x14ac:dyDescent="0.25">
      <c r="H4159" s="18" t="str">
        <f t="shared" si="357"/>
        <v/>
      </c>
      <c r="I4159" s="26" t="str">
        <f t="shared" si="358"/>
        <v/>
      </c>
      <c r="J4159" s="18" t="str">
        <f t="shared" si="359"/>
        <v/>
      </c>
      <c r="K4159" s="18" t="str">
        <f t="shared" si="360"/>
        <v/>
      </c>
      <c r="N4159" s="23" t="str">
        <f t="shared" si="361"/>
        <v/>
      </c>
    </row>
    <row r="4160" spans="8:14" x14ac:dyDescent="0.25">
      <c r="H4160" s="18" t="str">
        <f t="shared" si="357"/>
        <v/>
      </c>
      <c r="I4160" s="26" t="str">
        <f t="shared" si="358"/>
        <v/>
      </c>
      <c r="J4160" s="18" t="str">
        <f t="shared" si="359"/>
        <v/>
      </c>
      <c r="K4160" s="18" t="str">
        <f t="shared" si="360"/>
        <v/>
      </c>
      <c r="N4160" s="23" t="str">
        <f t="shared" si="361"/>
        <v/>
      </c>
    </row>
    <row r="4161" spans="8:14" x14ac:dyDescent="0.25">
      <c r="H4161" s="18" t="str">
        <f t="shared" si="357"/>
        <v/>
      </c>
      <c r="I4161" s="26" t="str">
        <f t="shared" si="358"/>
        <v/>
      </c>
      <c r="J4161" s="18" t="str">
        <f t="shared" si="359"/>
        <v/>
      </c>
      <c r="K4161" s="18" t="str">
        <f t="shared" si="360"/>
        <v/>
      </c>
      <c r="N4161" s="23" t="str">
        <f t="shared" si="361"/>
        <v/>
      </c>
    </row>
    <row r="4162" spans="8:14" x14ac:dyDescent="0.25">
      <c r="H4162" s="18" t="str">
        <f t="shared" si="357"/>
        <v/>
      </c>
      <c r="I4162" s="26" t="str">
        <f t="shared" si="358"/>
        <v/>
      </c>
      <c r="J4162" s="18" t="str">
        <f t="shared" si="359"/>
        <v/>
      </c>
      <c r="K4162" s="18" t="str">
        <f t="shared" si="360"/>
        <v/>
      </c>
      <c r="N4162" s="23" t="str">
        <f t="shared" si="361"/>
        <v/>
      </c>
    </row>
    <row r="4163" spans="8:14" x14ac:dyDescent="0.25">
      <c r="H4163" s="18" t="str">
        <f t="shared" si="357"/>
        <v/>
      </c>
      <c r="I4163" s="26" t="str">
        <f t="shared" si="358"/>
        <v/>
      </c>
      <c r="J4163" s="18" t="str">
        <f t="shared" si="359"/>
        <v/>
      </c>
      <c r="K4163" s="18" t="str">
        <f t="shared" si="360"/>
        <v/>
      </c>
      <c r="N4163" s="23" t="str">
        <f t="shared" si="361"/>
        <v/>
      </c>
    </row>
    <row r="4164" spans="8:14" x14ac:dyDescent="0.25">
      <c r="H4164" s="18" t="str">
        <f t="shared" ref="H4164:H4227" si="362">IF(OR($E4164="",$G4164=""),"",$E4164*$G4164)</f>
        <v/>
      </c>
      <c r="I4164" s="26" t="str">
        <f t="shared" ref="I4164:I4227" si="363">IF($F4164="","",IFERROR(INDEX(CurRate,MATCH($F4164,CurCode,0)),""))</f>
        <v/>
      </c>
      <c r="J4164" s="18" t="str">
        <f t="shared" ref="J4164:J4227" si="364">IF(OR($G4164="",$I4164="",$I4164=0),"",$G4164/$I4164)</f>
        <v/>
      </c>
      <c r="K4164" s="18" t="str">
        <f t="shared" ref="K4164:K4227" si="365">IF(OR($E4164="",$J4164=""),"",$E4164*$J4164)</f>
        <v/>
      </c>
      <c r="N4164" s="23" t="str">
        <f t="shared" ref="N4164:N4227" si="366">IF($A4164="","",$A4164*100000+ROW())</f>
        <v/>
      </c>
    </row>
    <row r="4165" spans="8:14" x14ac:dyDescent="0.25">
      <c r="H4165" s="18" t="str">
        <f t="shared" si="362"/>
        <v/>
      </c>
      <c r="I4165" s="26" t="str">
        <f t="shared" si="363"/>
        <v/>
      </c>
      <c r="J4165" s="18" t="str">
        <f t="shared" si="364"/>
        <v/>
      </c>
      <c r="K4165" s="18" t="str">
        <f t="shared" si="365"/>
        <v/>
      </c>
      <c r="N4165" s="23" t="str">
        <f t="shared" si="366"/>
        <v/>
      </c>
    </row>
    <row r="4166" spans="8:14" x14ac:dyDescent="0.25">
      <c r="H4166" s="18" t="str">
        <f t="shared" si="362"/>
        <v/>
      </c>
      <c r="I4166" s="26" t="str">
        <f t="shared" si="363"/>
        <v/>
      </c>
      <c r="J4166" s="18" t="str">
        <f t="shared" si="364"/>
        <v/>
      </c>
      <c r="K4166" s="18" t="str">
        <f t="shared" si="365"/>
        <v/>
      </c>
      <c r="N4166" s="23" t="str">
        <f t="shared" si="366"/>
        <v/>
      </c>
    </row>
    <row r="4167" spans="8:14" x14ac:dyDescent="0.25">
      <c r="H4167" s="18" t="str">
        <f t="shared" si="362"/>
        <v/>
      </c>
      <c r="I4167" s="26" t="str">
        <f t="shared" si="363"/>
        <v/>
      </c>
      <c r="J4167" s="18" t="str">
        <f t="shared" si="364"/>
        <v/>
      </c>
      <c r="K4167" s="18" t="str">
        <f t="shared" si="365"/>
        <v/>
      </c>
      <c r="N4167" s="23" t="str">
        <f t="shared" si="366"/>
        <v/>
      </c>
    </row>
    <row r="4168" spans="8:14" x14ac:dyDescent="0.25">
      <c r="H4168" s="18" t="str">
        <f t="shared" si="362"/>
        <v/>
      </c>
      <c r="I4168" s="26" t="str">
        <f t="shared" si="363"/>
        <v/>
      </c>
      <c r="J4168" s="18" t="str">
        <f t="shared" si="364"/>
        <v/>
      </c>
      <c r="K4168" s="18" t="str">
        <f t="shared" si="365"/>
        <v/>
      </c>
      <c r="N4168" s="23" t="str">
        <f t="shared" si="366"/>
        <v/>
      </c>
    </row>
    <row r="4169" spans="8:14" x14ac:dyDescent="0.25">
      <c r="H4169" s="18" t="str">
        <f t="shared" si="362"/>
        <v/>
      </c>
      <c r="I4169" s="26" t="str">
        <f t="shared" si="363"/>
        <v/>
      </c>
      <c r="J4169" s="18" t="str">
        <f t="shared" si="364"/>
        <v/>
      </c>
      <c r="K4169" s="18" t="str">
        <f t="shared" si="365"/>
        <v/>
      </c>
      <c r="N4169" s="23" t="str">
        <f t="shared" si="366"/>
        <v/>
      </c>
    </row>
    <row r="4170" spans="8:14" x14ac:dyDescent="0.25">
      <c r="H4170" s="18" t="str">
        <f t="shared" si="362"/>
        <v/>
      </c>
      <c r="I4170" s="26" t="str">
        <f t="shared" si="363"/>
        <v/>
      </c>
      <c r="J4170" s="18" t="str">
        <f t="shared" si="364"/>
        <v/>
      </c>
      <c r="K4170" s="18" t="str">
        <f t="shared" si="365"/>
        <v/>
      </c>
      <c r="N4170" s="23" t="str">
        <f t="shared" si="366"/>
        <v/>
      </c>
    </row>
    <row r="4171" spans="8:14" x14ac:dyDescent="0.25">
      <c r="H4171" s="18" t="str">
        <f t="shared" si="362"/>
        <v/>
      </c>
      <c r="I4171" s="26" t="str">
        <f t="shared" si="363"/>
        <v/>
      </c>
      <c r="J4171" s="18" t="str">
        <f t="shared" si="364"/>
        <v/>
      </c>
      <c r="K4171" s="18" t="str">
        <f t="shared" si="365"/>
        <v/>
      </c>
      <c r="N4171" s="23" t="str">
        <f t="shared" si="366"/>
        <v/>
      </c>
    </row>
    <row r="4172" spans="8:14" x14ac:dyDescent="0.25">
      <c r="H4172" s="18" t="str">
        <f t="shared" si="362"/>
        <v/>
      </c>
      <c r="I4172" s="26" t="str">
        <f t="shared" si="363"/>
        <v/>
      </c>
      <c r="J4172" s="18" t="str">
        <f t="shared" si="364"/>
        <v/>
      </c>
      <c r="K4172" s="18" t="str">
        <f t="shared" si="365"/>
        <v/>
      </c>
      <c r="N4172" s="23" t="str">
        <f t="shared" si="366"/>
        <v/>
      </c>
    </row>
    <row r="4173" spans="8:14" x14ac:dyDescent="0.25">
      <c r="H4173" s="18" t="str">
        <f t="shared" si="362"/>
        <v/>
      </c>
      <c r="I4173" s="26" t="str">
        <f t="shared" si="363"/>
        <v/>
      </c>
      <c r="J4173" s="18" t="str">
        <f t="shared" si="364"/>
        <v/>
      </c>
      <c r="K4173" s="18" t="str">
        <f t="shared" si="365"/>
        <v/>
      </c>
      <c r="N4173" s="23" t="str">
        <f t="shared" si="366"/>
        <v/>
      </c>
    </row>
    <row r="4174" spans="8:14" x14ac:dyDescent="0.25">
      <c r="H4174" s="18" t="str">
        <f t="shared" si="362"/>
        <v/>
      </c>
      <c r="I4174" s="26" t="str">
        <f t="shared" si="363"/>
        <v/>
      </c>
      <c r="J4174" s="18" t="str">
        <f t="shared" si="364"/>
        <v/>
      </c>
      <c r="K4174" s="18" t="str">
        <f t="shared" si="365"/>
        <v/>
      </c>
      <c r="N4174" s="23" t="str">
        <f t="shared" si="366"/>
        <v/>
      </c>
    </row>
    <row r="4175" spans="8:14" x14ac:dyDescent="0.25">
      <c r="H4175" s="18" t="str">
        <f t="shared" si="362"/>
        <v/>
      </c>
      <c r="I4175" s="26" t="str">
        <f t="shared" si="363"/>
        <v/>
      </c>
      <c r="J4175" s="18" t="str">
        <f t="shared" si="364"/>
        <v/>
      </c>
      <c r="K4175" s="18" t="str">
        <f t="shared" si="365"/>
        <v/>
      </c>
      <c r="N4175" s="23" t="str">
        <f t="shared" si="366"/>
        <v/>
      </c>
    </row>
    <row r="4176" spans="8:14" x14ac:dyDescent="0.25">
      <c r="H4176" s="18" t="str">
        <f t="shared" si="362"/>
        <v/>
      </c>
      <c r="I4176" s="26" t="str">
        <f t="shared" si="363"/>
        <v/>
      </c>
      <c r="J4176" s="18" t="str">
        <f t="shared" si="364"/>
        <v/>
      </c>
      <c r="K4176" s="18" t="str">
        <f t="shared" si="365"/>
        <v/>
      </c>
      <c r="N4176" s="23" t="str">
        <f t="shared" si="366"/>
        <v/>
      </c>
    </row>
    <row r="4177" spans="8:14" x14ac:dyDescent="0.25">
      <c r="H4177" s="18" t="str">
        <f t="shared" si="362"/>
        <v/>
      </c>
      <c r="I4177" s="26" t="str">
        <f t="shared" si="363"/>
        <v/>
      </c>
      <c r="J4177" s="18" t="str">
        <f t="shared" si="364"/>
        <v/>
      </c>
      <c r="K4177" s="18" t="str">
        <f t="shared" si="365"/>
        <v/>
      </c>
      <c r="N4177" s="23" t="str">
        <f t="shared" si="366"/>
        <v/>
      </c>
    </row>
    <row r="4178" spans="8:14" x14ac:dyDescent="0.25">
      <c r="H4178" s="18" t="str">
        <f t="shared" si="362"/>
        <v/>
      </c>
      <c r="I4178" s="26" t="str">
        <f t="shared" si="363"/>
        <v/>
      </c>
      <c r="J4178" s="18" t="str">
        <f t="shared" si="364"/>
        <v/>
      </c>
      <c r="K4178" s="18" t="str">
        <f t="shared" si="365"/>
        <v/>
      </c>
      <c r="N4178" s="23" t="str">
        <f t="shared" si="366"/>
        <v/>
      </c>
    </row>
    <row r="4179" spans="8:14" x14ac:dyDescent="0.25">
      <c r="H4179" s="18" t="str">
        <f t="shared" si="362"/>
        <v/>
      </c>
      <c r="I4179" s="26" t="str">
        <f t="shared" si="363"/>
        <v/>
      </c>
      <c r="J4179" s="18" t="str">
        <f t="shared" si="364"/>
        <v/>
      </c>
      <c r="K4179" s="18" t="str">
        <f t="shared" si="365"/>
        <v/>
      </c>
      <c r="N4179" s="23" t="str">
        <f t="shared" si="366"/>
        <v/>
      </c>
    </row>
    <row r="4180" spans="8:14" x14ac:dyDescent="0.25">
      <c r="H4180" s="18" t="str">
        <f t="shared" si="362"/>
        <v/>
      </c>
      <c r="I4180" s="26" t="str">
        <f t="shared" si="363"/>
        <v/>
      </c>
      <c r="J4180" s="18" t="str">
        <f t="shared" si="364"/>
        <v/>
      </c>
      <c r="K4180" s="18" t="str">
        <f t="shared" si="365"/>
        <v/>
      </c>
      <c r="N4180" s="23" t="str">
        <f t="shared" si="366"/>
        <v/>
      </c>
    </row>
    <row r="4181" spans="8:14" x14ac:dyDescent="0.25">
      <c r="H4181" s="18" t="str">
        <f t="shared" si="362"/>
        <v/>
      </c>
      <c r="I4181" s="26" t="str">
        <f t="shared" si="363"/>
        <v/>
      </c>
      <c r="J4181" s="18" t="str">
        <f t="shared" si="364"/>
        <v/>
      </c>
      <c r="K4181" s="18" t="str">
        <f t="shared" si="365"/>
        <v/>
      </c>
      <c r="N4181" s="23" t="str">
        <f t="shared" si="366"/>
        <v/>
      </c>
    </row>
    <row r="4182" spans="8:14" x14ac:dyDescent="0.25">
      <c r="H4182" s="18" t="str">
        <f t="shared" si="362"/>
        <v/>
      </c>
      <c r="I4182" s="26" t="str">
        <f t="shared" si="363"/>
        <v/>
      </c>
      <c r="J4182" s="18" t="str">
        <f t="shared" si="364"/>
        <v/>
      </c>
      <c r="K4182" s="18" t="str">
        <f t="shared" si="365"/>
        <v/>
      </c>
      <c r="N4182" s="23" t="str">
        <f t="shared" si="366"/>
        <v/>
      </c>
    </row>
    <row r="4183" spans="8:14" x14ac:dyDescent="0.25">
      <c r="H4183" s="18" t="str">
        <f t="shared" si="362"/>
        <v/>
      </c>
      <c r="I4183" s="26" t="str">
        <f t="shared" si="363"/>
        <v/>
      </c>
      <c r="J4183" s="18" t="str">
        <f t="shared" si="364"/>
        <v/>
      </c>
      <c r="K4183" s="18" t="str">
        <f t="shared" si="365"/>
        <v/>
      </c>
      <c r="N4183" s="23" t="str">
        <f t="shared" si="366"/>
        <v/>
      </c>
    </row>
    <row r="4184" spans="8:14" x14ac:dyDescent="0.25">
      <c r="H4184" s="18" t="str">
        <f t="shared" si="362"/>
        <v/>
      </c>
      <c r="I4184" s="26" t="str">
        <f t="shared" si="363"/>
        <v/>
      </c>
      <c r="J4184" s="18" t="str">
        <f t="shared" si="364"/>
        <v/>
      </c>
      <c r="K4184" s="18" t="str">
        <f t="shared" si="365"/>
        <v/>
      </c>
      <c r="N4184" s="23" t="str">
        <f t="shared" si="366"/>
        <v/>
      </c>
    </row>
    <row r="4185" spans="8:14" x14ac:dyDescent="0.25">
      <c r="H4185" s="18" t="str">
        <f t="shared" si="362"/>
        <v/>
      </c>
      <c r="I4185" s="26" t="str">
        <f t="shared" si="363"/>
        <v/>
      </c>
      <c r="J4185" s="18" t="str">
        <f t="shared" si="364"/>
        <v/>
      </c>
      <c r="K4185" s="18" t="str">
        <f t="shared" si="365"/>
        <v/>
      </c>
      <c r="N4185" s="23" t="str">
        <f t="shared" si="366"/>
        <v/>
      </c>
    </row>
    <row r="4186" spans="8:14" x14ac:dyDescent="0.25">
      <c r="H4186" s="18" t="str">
        <f t="shared" si="362"/>
        <v/>
      </c>
      <c r="I4186" s="26" t="str">
        <f t="shared" si="363"/>
        <v/>
      </c>
      <c r="J4186" s="18" t="str">
        <f t="shared" si="364"/>
        <v/>
      </c>
      <c r="K4186" s="18" t="str">
        <f t="shared" si="365"/>
        <v/>
      </c>
      <c r="N4186" s="23" t="str">
        <f t="shared" si="366"/>
        <v/>
      </c>
    </row>
    <row r="4187" spans="8:14" x14ac:dyDescent="0.25">
      <c r="H4187" s="18" t="str">
        <f t="shared" si="362"/>
        <v/>
      </c>
      <c r="I4187" s="26" t="str">
        <f t="shared" si="363"/>
        <v/>
      </c>
      <c r="J4187" s="18" t="str">
        <f t="shared" si="364"/>
        <v/>
      </c>
      <c r="K4187" s="18" t="str">
        <f t="shared" si="365"/>
        <v/>
      </c>
      <c r="N4187" s="23" t="str">
        <f t="shared" si="366"/>
        <v/>
      </c>
    </row>
    <row r="4188" spans="8:14" x14ac:dyDescent="0.25">
      <c r="H4188" s="18" t="str">
        <f t="shared" si="362"/>
        <v/>
      </c>
      <c r="I4188" s="26" t="str">
        <f t="shared" si="363"/>
        <v/>
      </c>
      <c r="J4188" s="18" t="str">
        <f t="shared" si="364"/>
        <v/>
      </c>
      <c r="K4188" s="18" t="str">
        <f t="shared" si="365"/>
        <v/>
      </c>
      <c r="N4188" s="23" t="str">
        <f t="shared" si="366"/>
        <v/>
      </c>
    </row>
    <row r="4189" spans="8:14" x14ac:dyDescent="0.25">
      <c r="H4189" s="18" t="str">
        <f t="shared" si="362"/>
        <v/>
      </c>
      <c r="I4189" s="26" t="str">
        <f t="shared" si="363"/>
        <v/>
      </c>
      <c r="J4189" s="18" t="str">
        <f t="shared" si="364"/>
        <v/>
      </c>
      <c r="K4189" s="18" t="str">
        <f t="shared" si="365"/>
        <v/>
      </c>
      <c r="N4189" s="23" t="str">
        <f t="shared" si="366"/>
        <v/>
      </c>
    </row>
    <row r="4190" spans="8:14" x14ac:dyDescent="0.25">
      <c r="H4190" s="18" t="str">
        <f t="shared" si="362"/>
        <v/>
      </c>
      <c r="I4190" s="26" t="str">
        <f t="shared" si="363"/>
        <v/>
      </c>
      <c r="J4190" s="18" t="str">
        <f t="shared" si="364"/>
        <v/>
      </c>
      <c r="K4190" s="18" t="str">
        <f t="shared" si="365"/>
        <v/>
      </c>
      <c r="N4190" s="23" t="str">
        <f t="shared" si="366"/>
        <v/>
      </c>
    </row>
    <row r="4191" spans="8:14" x14ac:dyDescent="0.25">
      <c r="H4191" s="18" t="str">
        <f t="shared" si="362"/>
        <v/>
      </c>
      <c r="I4191" s="26" t="str">
        <f t="shared" si="363"/>
        <v/>
      </c>
      <c r="J4191" s="18" t="str">
        <f t="shared" si="364"/>
        <v/>
      </c>
      <c r="K4191" s="18" t="str">
        <f t="shared" si="365"/>
        <v/>
      </c>
      <c r="N4191" s="23" t="str">
        <f t="shared" si="366"/>
        <v/>
      </c>
    </row>
    <row r="4192" spans="8:14" x14ac:dyDescent="0.25">
      <c r="H4192" s="18" t="str">
        <f t="shared" si="362"/>
        <v/>
      </c>
      <c r="I4192" s="26" t="str">
        <f t="shared" si="363"/>
        <v/>
      </c>
      <c r="J4192" s="18" t="str">
        <f t="shared" si="364"/>
        <v/>
      </c>
      <c r="K4192" s="18" t="str">
        <f t="shared" si="365"/>
        <v/>
      </c>
      <c r="N4192" s="23" t="str">
        <f t="shared" si="366"/>
        <v/>
      </c>
    </row>
    <row r="4193" spans="8:14" x14ac:dyDescent="0.25">
      <c r="H4193" s="18" t="str">
        <f t="shared" si="362"/>
        <v/>
      </c>
      <c r="I4193" s="26" t="str">
        <f t="shared" si="363"/>
        <v/>
      </c>
      <c r="J4193" s="18" t="str">
        <f t="shared" si="364"/>
        <v/>
      </c>
      <c r="K4193" s="18" t="str">
        <f t="shared" si="365"/>
        <v/>
      </c>
      <c r="N4193" s="23" t="str">
        <f t="shared" si="366"/>
        <v/>
      </c>
    </row>
    <row r="4194" spans="8:14" x14ac:dyDescent="0.25">
      <c r="H4194" s="18" t="str">
        <f t="shared" si="362"/>
        <v/>
      </c>
      <c r="I4194" s="26" t="str">
        <f t="shared" si="363"/>
        <v/>
      </c>
      <c r="J4194" s="18" t="str">
        <f t="shared" si="364"/>
        <v/>
      </c>
      <c r="K4194" s="18" t="str">
        <f t="shared" si="365"/>
        <v/>
      </c>
      <c r="N4194" s="23" t="str">
        <f t="shared" si="366"/>
        <v/>
      </c>
    </row>
    <row r="4195" spans="8:14" x14ac:dyDescent="0.25">
      <c r="H4195" s="18" t="str">
        <f t="shared" si="362"/>
        <v/>
      </c>
      <c r="I4195" s="26" t="str">
        <f t="shared" si="363"/>
        <v/>
      </c>
      <c r="J4195" s="18" t="str">
        <f t="shared" si="364"/>
        <v/>
      </c>
      <c r="K4195" s="18" t="str">
        <f t="shared" si="365"/>
        <v/>
      </c>
      <c r="N4195" s="23" t="str">
        <f t="shared" si="366"/>
        <v/>
      </c>
    </row>
    <row r="4196" spans="8:14" x14ac:dyDescent="0.25">
      <c r="H4196" s="18" t="str">
        <f t="shared" si="362"/>
        <v/>
      </c>
      <c r="I4196" s="26" t="str">
        <f t="shared" si="363"/>
        <v/>
      </c>
      <c r="J4196" s="18" t="str">
        <f t="shared" si="364"/>
        <v/>
      </c>
      <c r="K4196" s="18" t="str">
        <f t="shared" si="365"/>
        <v/>
      </c>
      <c r="N4196" s="23" t="str">
        <f t="shared" si="366"/>
        <v/>
      </c>
    </row>
    <row r="4197" spans="8:14" x14ac:dyDescent="0.25">
      <c r="H4197" s="18" t="str">
        <f t="shared" si="362"/>
        <v/>
      </c>
      <c r="I4197" s="26" t="str">
        <f t="shared" si="363"/>
        <v/>
      </c>
      <c r="J4197" s="18" t="str">
        <f t="shared" si="364"/>
        <v/>
      </c>
      <c r="K4197" s="18" t="str">
        <f t="shared" si="365"/>
        <v/>
      </c>
      <c r="N4197" s="23" t="str">
        <f t="shared" si="366"/>
        <v/>
      </c>
    </row>
    <row r="4198" spans="8:14" x14ac:dyDescent="0.25">
      <c r="H4198" s="18" t="str">
        <f t="shared" si="362"/>
        <v/>
      </c>
      <c r="I4198" s="26" t="str">
        <f t="shared" si="363"/>
        <v/>
      </c>
      <c r="J4198" s="18" t="str">
        <f t="shared" si="364"/>
        <v/>
      </c>
      <c r="K4198" s="18" t="str">
        <f t="shared" si="365"/>
        <v/>
      </c>
      <c r="N4198" s="23" t="str">
        <f t="shared" si="366"/>
        <v/>
      </c>
    </row>
    <row r="4199" spans="8:14" x14ac:dyDescent="0.25">
      <c r="H4199" s="18" t="str">
        <f t="shared" si="362"/>
        <v/>
      </c>
      <c r="I4199" s="26" t="str">
        <f t="shared" si="363"/>
        <v/>
      </c>
      <c r="J4199" s="18" t="str">
        <f t="shared" si="364"/>
        <v/>
      </c>
      <c r="K4199" s="18" t="str">
        <f t="shared" si="365"/>
        <v/>
      </c>
      <c r="N4199" s="23" t="str">
        <f t="shared" si="366"/>
        <v/>
      </c>
    </row>
    <row r="4200" spans="8:14" x14ac:dyDescent="0.25">
      <c r="H4200" s="18" t="str">
        <f t="shared" si="362"/>
        <v/>
      </c>
      <c r="I4200" s="26" t="str">
        <f t="shared" si="363"/>
        <v/>
      </c>
      <c r="J4200" s="18" t="str">
        <f t="shared" si="364"/>
        <v/>
      </c>
      <c r="K4200" s="18" t="str">
        <f t="shared" si="365"/>
        <v/>
      </c>
      <c r="N4200" s="23" t="str">
        <f t="shared" si="366"/>
        <v/>
      </c>
    </row>
    <row r="4201" spans="8:14" x14ac:dyDescent="0.25">
      <c r="H4201" s="18" t="str">
        <f t="shared" si="362"/>
        <v/>
      </c>
      <c r="I4201" s="26" t="str">
        <f t="shared" si="363"/>
        <v/>
      </c>
      <c r="J4201" s="18" t="str">
        <f t="shared" si="364"/>
        <v/>
      </c>
      <c r="K4201" s="18" t="str">
        <f t="shared" si="365"/>
        <v/>
      </c>
      <c r="N4201" s="23" t="str">
        <f t="shared" si="366"/>
        <v/>
      </c>
    </row>
    <row r="4202" spans="8:14" x14ac:dyDescent="0.25">
      <c r="H4202" s="18" t="str">
        <f t="shared" si="362"/>
        <v/>
      </c>
      <c r="I4202" s="26" t="str">
        <f t="shared" si="363"/>
        <v/>
      </c>
      <c r="J4202" s="18" t="str">
        <f t="shared" si="364"/>
        <v/>
      </c>
      <c r="K4202" s="18" t="str">
        <f t="shared" si="365"/>
        <v/>
      </c>
      <c r="N4202" s="23" t="str">
        <f t="shared" si="366"/>
        <v/>
      </c>
    </row>
    <row r="4203" spans="8:14" x14ac:dyDescent="0.25">
      <c r="H4203" s="18" t="str">
        <f t="shared" si="362"/>
        <v/>
      </c>
      <c r="I4203" s="26" t="str">
        <f t="shared" si="363"/>
        <v/>
      </c>
      <c r="J4203" s="18" t="str">
        <f t="shared" si="364"/>
        <v/>
      </c>
      <c r="K4203" s="18" t="str">
        <f t="shared" si="365"/>
        <v/>
      </c>
      <c r="N4203" s="23" t="str">
        <f t="shared" si="366"/>
        <v/>
      </c>
    </row>
    <row r="4204" spans="8:14" x14ac:dyDescent="0.25">
      <c r="H4204" s="18" t="str">
        <f t="shared" si="362"/>
        <v/>
      </c>
      <c r="I4204" s="26" t="str">
        <f t="shared" si="363"/>
        <v/>
      </c>
      <c r="J4204" s="18" t="str">
        <f t="shared" si="364"/>
        <v/>
      </c>
      <c r="K4204" s="18" t="str">
        <f t="shared" si="365"/>
        <v/>
      </c>
      <c r="N4204" s="23" t="str">
        <f t="shared" si="366"/>
        <v/>
      </c>
    </row>
    <row r="4205" spans="8:14" x14ac:dyDescent="0.25">
      <c r="H4205" s="18" t="str">
        <f t="shared" si="362"/>
        <v/>
      </c>
      <c r="I4205" s="26" t="str">
        <f t="shared" si="363"/>
        <v/>
      </c>
      <c r="J4205" s="18" t="str">
        <f t="shared" si="364"/>
        <v/>
      </c>
      <c r="K4205" s="18" t="str">
        <f t="shared" si="365"/>
        <v/>
      </c>
      <c r="N4205" s="23" t="str">
        <f t="shared" si="366"/>
        <v/>
      </c>
    </row>
    <row r="4206" spans="8:14" x14ac:dyDescent="0.25">
      <c r="H4206" s="18" t="str">
        <f t="shared" si="362"/>
        <v/>
      </c>
      <c r="I4206" s="26" t="str">
        <f t="shared" si="363"/>
        <v/>
      </c>
      <c r="J4206" s="18" t="str">
        <f t="shared" si="364"/>
        <v/>
      </c>
      <c r="K4206" s="18" t="str">
        <f t="shared" si="365"/>
        <v/>
      </c>
      <c r="N4206" s="23" t="str">
        <f t="shared" si="366"/>
        <v/>
      </c>
    </row>
    <row r="4207" spans="8:14" x14ac:dyDescent="0.25">
      <c r="H4207" s="18" t="str">
        <f t="shared" si="362"/>
        <v/>
      </c>
      <c r="I4207" s="26" t="str">
        <f t="shared" si="363"/>
        <v/>
      </c>
      <c r="J4207" s="18" t="str">
        <f t="shared" si="364"/>
        <v/>
      </c>
      <c r="K4207" s="18" t="str">
        <f t="shared" si="365"/>
        <v/>
      </c>
      <c r="N4207" s="23" t="str">
        <f t="shared" si="366"/>
        <v/>
      </c>
    </row>
    <row r="4208" spans="8:14" x14ac:dyDescent="0.25">
      <c r="H4208" s="18" t="str">
        <f t="shared" si="362"/>
        <v/>
      </c>
      <c r="I4208" s="26" t="str">
        <f t="shared" si="363"/>
        <v/>
      </c>
      <c r="J4208" s="18" t="str">
        <f t="shared" si="364"/>
        <v/>
      </c>
      <c r="K4208" s="18" t="str">
        <f t="shared" si="365"/>
        <v/>
      </c>
      <c r="N4208" s="23" t="str">
        <f t="shared" si="366"/>
        <v/>
      </c>
    </row>
    <row r="4209" spans="8:14" x14ac:dyDescent="0.25">
      <c r="H4209" s="18" t="str">
        <f t="shared" si="362"/>
        <v/>
      </c>
      <c r="I4209" s="26" t="str">
        <f t="shared" si="363"/>
        <v/>
      </c>
      <c r="J4209" s="18" t="str">
        <f t="shared" si="364"/>
        <v/>
      </c>
      <c r="K4209" s="18" t="str">
        <f t="shared" si="365"/>
        <v/>
      </c>
      <c r="N4209" s="23" t="str">
        <f t="shared" si="366"/>
        <v/>
      </c>
    </row>
    <row r="4210" spans="8:14" x14ac:dyDescent="0.25">
      <c r="H4210" s="18" t="str">
        <f t="shared" si="362"/>
        <v/>
      </c>
      <c r="I4210" s="26" t="str">
        <f t="shared" si="363"/>
        <v/>
      </c>
      <c r="J4210" s="18" t="str">
        <f t="shared" si="364"/>
        <v/>
      </c>
      <c r="K4210" s="18" t="str">
        <f t="shared" si="365"/>
        <v/>
      </c>
      <c r="N4210" s="23" t="str">
        <f t="shared" si="366"/>
        <v/>
      </c>
    </row>
    <row r="4211" spans="8:14" x14ac:dyDescent="0.25">
      <c r="H4211" s="18" t="str">
        <f t="shared" si="362"/>
        <v/>
      </c>
      <c r="I4211" s="26" t="str">
        <f t="shared" si="363"/>
        <v/>
      </c>
      <c r="J4211" s="18" t="str">
        <f t="shared" si="364"/>
        <v/>
      </c>
      <c r="K4211" s="18" t="str">
        <f t="shared" si="365"/>
        <v/>
      </c>
      <c r="N4211" s="23" t="str">
        <f t="shared" si="366"/>
        <v/>
      </c>
    </row>
    <row r="4212" spans="8:14" x14ac:dyDescent="0.25">
      <c r="H4212" s="18" t="str">
        <f t="shared" si="362"/>
        <v/>
      </c>
      <c r="I4212" s="26" t="str">
        <f t="shared" si="363"/>
        <v/>
      </c>
      <c r="J4212" s="18" t="str">
        <f t="shared" si="364"/>
        <v/>
      </c>
      <c r="K4212" s="18" t="str">
        <f t="shared" si="365"/>
        <v/>
      </c>
      <c r="N4212" s="23" t="str">
        <f t="shared" si="366"/>
        <v/>
      </c>
    </row>
    <row r="4213" spans="8:14" x14ac:dyDescent="0.25">
      <c r="H4213" s="18" t="str">
        <f t="shared" si="362"/>
        <v/>
      </c>
      <c r="I4213" s="26" t="str">
        <f t="shared" si="363"/>
        <v/>
      </c>
      <c r="J4213" s="18" t="str">
        <f t="shared" si="364"/>
        <v/>
      </c>
      <c r="K4213" s="18" t="str">
        <f t="shared" si="365"/>
        <v/>
      </c>
      <c r="N4213" s="23" t="str">
        <f t="shared" si="366"/>
        <v/>
      </c>
    </row>
    <row r="4214" spans="8:14" x14ac:dyDescent="0.25">
      <c r="H4214" s="18" t="str">
        <f t="shared" si="362"/>
        <v/>
      </c>
      <c r="I4214" s="26" t="str">
        <f t="shared" si="363"/>
        <v/>
      </c>
      <c r="J4214" s="18" t="str">
        <f t="shared" si="364"/>
        <v/>
      </c>
      <c r="K4214" s="18" t="str">
        <f t="shared" si="365"/>
        <v/>
      </c>
      <c r="N4214" s="23" t="str">
        <f t="shared" si="366"/>
        <v/>
      </c>
    </row>
    <row r="4215" spans="8:14" x14ac:dyDescent="0.25">
      <c r="H4215" s="18" t="str">
        <f t="shared" si="362"/>
        <v/>
      </c>
      <c r="I4215" s="26" t="str">
        <f t="shared" si="363"/>
        <v/>
      </c>
      <c r="J4215" s="18" t="str">
        <f t="shared" si="364"/>
        <v/>
      </c>
      <c r="K4215" s="18" t="str">
        <f t="shared" si="365"/>
        <v/>
      </c>
      <c r="N4215" s="23" t="str">
        <f t="shared" si="366"/>
        <v/>
      </c>
    </row>
    <row r="4216" spans="8:14" x14ac:dyDescent="0.25">
      <c r="H4216" s="18" t="str">
        <f t="shared" si="362"/>
        <v/>
      </c>
      <c r="I4216" s="26" t="str">
        <f t="shared" si="363"/>
        <v/>
      </c>
      <c r="J4216" s="18" t="str">
        <f t="shared" si="364"/>
        <v/>
      </c>
      <c r="K4216" s="18" t="str">
        <f t="shared" si="365"/>
        <v/>
      </c>
      <c r="N4216" s="23" t="str">
        <f t="shared" si="366"/>
        <v/>
      </c>
    </row>
    <row r="4217" spans="8:14" x14ac:dyDescent="0.25">
      <c r="H4217" s="18" t="str">
        <f t="shared" si="362"/>
        <v/>
      </c>
      <c r="I4217" s="26" t="str">
        <f t="shared" si="363"/>
        <v/>
      </c>
      <c r="J4217" s="18" t="str">
        <f t="shared" si="364"/>
        <v/>
      </c>
      <c r="K4217" s="18" t="str">
        <f t="shared" si="365"/>
        <v/>
      </c>
      <c r="N4217" s="23" t="str">
        <f t="shared" si="366"/>
        <v/>
      </c>
    </row>
    <row r="4218" spans="8:14" x14ac:dyDescent="0.25">
      <c r="H4218" s="18" t="str">
        <f t="shared" si="362"/>
        <v/>
      </c>
      <c r="I4218" s="26" t="str">
        <f t="shared" si="363"/>
        <v/>
      </c>
      <c r="J4218" s="18" t="str">
        <f t="shared" si="364"/>
        <v/>
      </c>
      <c r="K4218" s="18" t="str">
        <f t="shared" si="365"/>
        <v/>
      </c>
      <c r="N4218" s="23" t="str">
        <f t="shared" si="366"/>
        <v/>
      </c>
    </row>
    <row r="4219" spans="8:14" x14ac:dyDescent="0.25">
      <c r="H4219" s="18" t="str">
        <f t="shared" si="362"/>
        <v/>
      </c>
      <c r="I4219" s="26" t="str">
        <f t="shared" si="363"/>
        <v/>
      </c>
      <c r="J4219" s="18" t="str">
        <f t="shared" si="364"/>
        <v/>
      </c>
      <c r="K4219" s="18" t="str">
        <f t="shared" si="365"/>
        <v/>
      </c>
      <c r="N4219" s="23" t="str">
        <f t="shared" si="366"/>
        <v/>
      </c>
    </row>
    <row r="4220" spans="8:14" x14ac:dyDescent="0.25">
      <c r="H4220" s="18" t="str">
        <f t="shared" si="362"/>
        <v/>
      </c>
      <c r="I4220" s="26" t="str">
        <f t="shared" si="363"/>
        <v/>
      </c>
      <c r="J4220" s="18" t="str">
        <f t="shared" si="364"/>
        <v/>
      </c>
      <c r="K4220" s="18" t="str">
        <f t="shared" si="365"/>
        <v/>
      </c>
      <c r="N4220" s="23" t="str">
        <f t="shared" si="366"/>
        <v/>
      </c>
    </row>
    <row r="4221" spans="8:14" x14ac:dyDescent="0.25">
      <c r="H4221" s="18" t="str">
        <f t="shared" si="362"/>
        <v/>
      </c>
      <c r="I4221" s="26" t="str">
        <f t="shared" si="363"/>
        <v/>
      </c>
      <c r="J4221" s="18" t="str">
        <f t="shared" si="364"/>
        <v/>
      </c>
      <c r="K4221" s="18" t="str">
        <f t="shared" si="365"/>
        <v/>
      </c>
      <c r="N4221" s="23" t="str">
        <f t="shared" si="366"/>
        <v/>
      </c>
    </row>
    <row r="4222" spans="8:14" x14ac:dyDescent="0.25">
      <c r="H4222" s="18" t="str">
        <f t="shared" si="362"/>
        <v/>
      </c>
      <c r="I4222" s="26" t="str">
        <f t="shared" si="363"/>
        <v/>
      </c>
      <c r="J4222" s="18" t="str">
        <f t="shared" si="364"/>
        <v/>
      </c>
      <c r="K4222" s="18" t="str">
        <f t="shared" si="365"/>
        <v/>
      </c>
      <c r="N4222" s="23" t="str">
        <f t="shared" si="366"/>
        <v/>
      </c>
    </row>
    <row r="4223" spans="8:14" x14ac:dyDescent="0.25">
      <c r="H4223" s="18" t="str">
        <f t="shared" si="362"/>
        <v/>
      </c>
      <c r="I4223" s="26" t="str">
        <f t="shared" si="363"/>
        <v/>
      </c>
      <c r="J4223" s="18" t="str">
        <f t="shared" si="364"/>
        <v/>
      </c>
      <c r="K4223" s="18" t="str">
        <f t="shared" si="365"/>
        <v/>
      </c>
      <c r="N4223" s="23" t="str">
        <f t="shared" si="366"/>
        <v/>
      </c>
    </row>
    <row r="4224" spans="8:14" x14ac:dyDescent="0.25">
      <c r="H4224" s="18" t="str">
        <f t="shared" si="362"/>
        <v/>
      </c>
      <c r="I4224" s="26" t="str">
        <f t="shared" si="363"/>
        <v/>
      </c>
      <c r="J4224" s="18" t="str">
        <f t="shared" si="364"/>
        <v/>
      </c>
      <c r="K4224" s="18" t="str">
        <f t="shared" si="365"/>
        <v/>
      </c>
      <c r="N4224" s="23" t="str">
        <f t="shared" si="366"/>
        <v/>
      </c>
    </row>
    <row r="4225" spans="8:14" x14ac:dyDescent="0.25">
      <c r="H4225" s="18" t="str">
        <f t="shared" si="362"/>
        <v/>
      </c>
      <c r="I4225" s="26" t="str">
        <f t="shared" si="363"/>
        <v/>
      </c>
      <c r="J4225" s="18" t="str">
        <f t="shared" si="364"/>
        <v/>
      </c>
      <c r="K4225" s="18" t="str">
        <f t="shared" si="365"/>
        <v/>
      </c>
      <c r="N4225" s="23" t="str">
        <f t="shared" si="366"/>
        <v/>
      </c>
    </row>
    <row r="4226" spans="8:14" x14ac:dyDescent="0.25">
      <c r="H4226" s="18" t="str">
        <f t="shared" si="362"/>
        <v/>
      </c>
      <c r="I4226" s="26" t="str">
        <f t="shared" si="363"/>
        <v/>
      </c>
      <c r="J4226" s="18" t="str">
        <f t="shared" si="364"/>
        <v/>
      </c>
      <c r="K4226" s="18" t="str">
        <f t="shared" si="365"/>
        <v/>
      </c>
      <c r="N4226" s="23" t="str">
        <f t="shared" si="366"/>
        <v/>
      </c>
    </row>
    <row r="4227" spans="8:14" x14ac:dyDescent="0.25">
      <c r="H4227" s="18" t="str">
        <f t="shared" si="362"/>
        <v/>
      </c>
      <c r="I4227" s="26" t="str">
        <f t="shared" si="363"/>
        <v/>
      </c>
      <c r="J4227" s="18" t="str">
        <f t="shared" si="364"/>
        <v/>
      </c>
      <c r="K4227" s="18" t="str">
        <f t="shared" si="365"/>
        <v/>
      </c>
      <c r="N4227" s="23" t="str">
        <f t="shared" si="366"/>
        <v/>
      </c>
    </row>
    <row r="4228" spans="8:14" x14ac:dyDescent="0.25">
      <c r="H4228" s="18" t="str">
        <f t="shared" ref="H4228:H4291" si="367">IF(OR($E4228="",$G4228=""),"",$E4228*$G4228)</f>
        <v/>
      </c>
      <c r="I4228" s="26" t="str">
        <f t="shared" ref="I4228:I4291" si="368">IF($F4228="","",IFERROR(INDEX(CurRate,MATCH($F4228,CurCode,0)),""))</f>
        <v/>
      </c>
      <c r="J4228" s="18" t="str">
        <f t="shared" ref="J4228:J4291" si="369">IF(OR($G4228="",$I4228="",$I4228=0),"",$G4228/$I4228)</f>
        <v/>
      </c>
      <c r="K4228" s="18" t="str">
        <f t="shared" ref="K4228:K4291" si="370">IF(OR($E4228="",$J4228=""),"",$E4228*$J4228)</f>
        <v/>
      </c>
      <c r="N4228" s="23" t="str">
        <f t="shared" ref="N4228:N4291" si="371">IF($A4228="","",$A4228*100000+ROW())</f>
        <v/>
      </c>
    </row>
    <row r="4229" spans="8:14" x14ac:dyDescent="0.25">
      <c r="H4229" s="18" t="str">
        <f t="shared" si="367"/>
        <v/>
      </c>
      <c r="I4229" s="26" t="str">
        <f t="shared" si="368"/>
        <v/>
      </c>
      <c r="J4229" s="18" t="str">
        <f t="shared" si="369"/>
        <v/>
      </c>
      <c r="K4229" s="18" t="str">
        <f t="shared" si="370"/>
        <v/>
      </c>
      <c r="N4229" s="23" t="str">
        <f t="shared" si="371"/>
        <v/>
      </c>
    </row>
    <row r="4230" spans="8:14" x14ac:dyDescent="0.25">
      <c r="H4230" s="18" t="str">
        <f t="shared" si="367"/>
        <v/>
      </c>
      <c r="I4230" s="26" t="str">
        <f t="shared" si="368"/>
        <v/>
      </c>
      <c r="J4230" s="18" t="str">
        <f t="shared" si="369"/>
        <v/>
      </c>
      <c r="K4230" s="18" t="str">
        <f t="shared" si="370"/>
        <v/>
      </c>
      <c r="N4230" s="23" t="str">
        <f t="shared" si="371"/>
        <v/>
      </c>
    </row>
    <row r="4231" spans="8:14" x14ac:dyDescent="0.25">
      <c r="H4231" s="18" t="str">
        <f t="shared" si="367"/>
        <v/>
      </c>
      <c r="I4231" s="26" t="str">
        <f t="shared" si="368"/>
        <v/>
      </c>
      <c r="J4231" s="18" t="str">
        <f t="shared" si="369"/>
        <v/>
      </c>
      <c r="K4231" s="18" t="str">
        <f t="shared" si="370"/>
        <v/>
      </c>
      <c r="N4231" s="23" t="str">
        <f t="shared" si="371"/>
        <v/>
      </c>
    </row>
    <row r="4232" spans="8:14" x14ac:dyDescent="0.25">
      <c r="H4232" s="18" t="str">
        <f t="shared" si="367"/>
        <v/>
      </c>
      <c r="I4232" s="26" t="str">
        <f t="shared" si="368"/>
        <v/>
      </c>
      <c r="J4232" s="18" t="str">
        <f t="shared" si="369"/>
        <v/>
      </c>
      <c r="K4232" s="18" t="str">
        <f t="shared" si="370"/>
        <v/>
      </c>
      <c r="N4232" s="23" t="str">
        <f t="shared" si="371"/>
        <v/>
      </c>
    </row>
    <row r="4233" spans="8:14" x14ac:dyDescent="0.25">
      <c r="H4233" s="18" t="str">
        <f t="shared" si="367"/>
        <v/>
      </c>
      <c r="I4233" s="26" t="str">
        <f t="shared" si="368"/>
        <v/>
      </c>
      <c r="J4233" s="18" t="str">
        <f t="shared" si="369"/>
        <v/>
      </c>
      <c r="K4233" s="18" t="str">
        <f t="shared" si="370"/>
        <v/>
      </c>
      <c r="N4233" s="23" t="str">
        <f t="shared" si="371"/>
        <v/>
      </c>
    </row>
    <row r="4234" spans="8:14" x14ac:dyDescent="0.25">
      <c r="H4234" s="18" t="str">
        <f t="shared" si="367"/>
        <v/>
      </c>
      <c r="I4234" s="26" t="str">
        <f t="shared" si="368"/>
        <v/>
      </c>
      <c r="J4234" s="18" t="str">
        <f t="shared" si="369"/>
        <v/>
      </c>
      <c r="K4234" s="18" t="str">
        <f t="shared" si="370"/>
        <v/>
      </c>
      <c r="N4234" s="23" t="str">
        <f t="shared" si="371"/>
        <v/>
      </c>
    </row>
    <row r="4235" spans="8:14" x14ac:dyDescent="0.25">
      <c r="H4235" s="18" t="str">
        <f t="shared" si="367"/>
        <v/>
      </c>
      <c r="I4235" s="26" t="str">
        <f t="shared" si="368"/>
        <v/>
      </c>
      <c r="J4235" s="18" t="str">
        <f t="shared" si="369"/>
        <v/>
      </c>
      <c r="K4235" s="18" t="str">
        <f t="shared" si="370"/>
        <v/>
      </c>
      <c r="N4235" s="23" t="str">
        <f t="shared" si="371"/>
        <v/>
      </c>
    </row>
    <row r="4236" spans="8:14" x14ac:dyDescent="0.25">
      <c r="H4236" s="18" t="str">
        <f t="shared" si="367"/>
        <v/>
      </c>
      <c r="I4236" s="26" t="str">
        <f t="shared" si="368"/>
        <v/>
      </c>
      <c r="J4236" s="18" t="str">
        <f t="shared" si="369"/>
        <v/>
      </c>
      <c r="K4236" s="18" t="str">
        <f t="shared" si="370"/>
        <v/>
      </c>
      <c r="N4236" s="23" t="str">
        <f t="shared" si="371"/>
        <v/>
      </c>
    </row>
    <row r="4237" spans="8:14" x14ac:dyDescent="0.25">
      <c r="H4237" s="18" t="str">
        <f t="shared" si="367"/>
        <v/>
      </c>
      <c r="I4237" s="26" t="str">
        <f t="shared" si="368"/>
        <v/>
      </c>
      <c r="J4237" s="18" t="str">
        <f t="shared" si="369"/>
        <v/>
      </c>
      <c r="K4237" s="18" t="str">
        <f t="shared" si="370"/>
        <v/>
      </c>
      <c r="N4237" s="23" t="str">
        <f t="shared" si="371"/>
        <v/>
      </c>
    </row>
    <row r="4238" spans="8:14" x14ac:dyDescent="0.25">
      <c r="H4238" s="18" t="str">
        <f t="shared" si="367"/>
        <v/>
      </c>
      <c r="I4238" s="26" t="str">
        <f t="shared" si="368"/>
        <v/>
      </c>
      <c r="J4238" s="18" t="str">
        <f t="shared" si="369"/>
        <v/>
      </c>
      <c r="K4238" s="18" t="str">
        <f t="shared" si="370"/>
        <v/>
      </c>
      <c r="N4238" s="23" t="str">
        <f t="shared" si="371"/>
        <v/>
      </c>
    </row>
    <row r="4239" spans="8:14" x14ac:dyDescent="0.25">
      <c r="H4239" s="18" t="str">
        <f t="shared" si="367"/>
        <v/>
      </c>
      <c r="I4239" s="26" t="str">
        <f t="shared" si="368"/>
        <v/>
      </c>
      <c r="J4239" s="18" t="str">
        <f t="shared" si="369"/>
        <v/>
      </c>
      <c r="K4239" s="18" t="str">
        <f t="shared" si="370"/>
        <v/>
      </c>
      <c r="N4239" s="23" t="str">
        <f t="shared" si="371"/>
        <v/>
      </c>
    </row>
    <row r="4240" spans="8:14" x14ac:dyDescent="0.25">
      <c r="H4240" s="18" t="str">
        <f t="shared" si="367"/>
        <v/>
      </c>
      <c r="I4240" s="26" t="str">
        <f t="shared" si="368"/>
        <v/>
      </c>
      <c r="J4240" s="18" t="str">
        <f t="shared" si="369"/>
        <v/>
      </c>
      <c r="K4240" s="18" t="str">
        <f t="shared" si="370"/>
        <v/>
      </c>
      <c r="N4240" s="23" t="str">
        <f t="shared" si="371"/>
        <v/>
      </c>
    </row>
    <row r="4241" spans="8:14" x14ac:dyDescent="0.25">
      <c r="H4241" s="18" t="str">
        <f t="shared" si="367"/>
        <v/>
      </c>
      <c r="I4241" s="26" t="str">
        <f t="shared" si="368"/>
        <v/>
      </c>
      <c r="J4241" s="18" t="str">
        <f t="shared" si="369"/>
        <v/>
      </c>
      <c r="K4241" s="18" t="str">
        <f t="shared" si="370"/>
        <v/>
      </c>
      <c r="N4241" s="23" t="str">
        <f t="shared" si="371"/>
        <v/>
      </c>
    </row>
    <row r="4242" spans="8:14" x14ac:dyDescent="0.25">
      <c r="H4242" s="18" t="str">
        <f t="shared" si="367"/>
        <v/>
      </c>
      <c r="I4242" s="26" t="str">
        <f t="shared" si="368"/>
        <v/>
      </c>
      <c r="J4242" s="18" t="str">
        <f t="shared" si="369"/>
        <v/>
      </c>
      <c r="K4242" s="18" t="str">
        <f t="shared" si="370"/>
        <v/>
      </c>
      <c r="N4242" s="23" t="str">
        <f t="shared" si="371"/>
        <v/>
      </c>
    </row>
    <row r="4243" spans="8:14" x14ac:dyDescent="0.25">
      <c r="H4243" s="18" t="str">
        <f t="shared" si="367"/>
        <v/>
      </c>
      <c r="I4243" s="26" t="str">
        <f t="shared" si="368"/>
        <v/>
      </c>
      <c r="J4243" s="18" t="str">
        <f t="shared" si="369"/>
        <v/>
      </c>
      <c r="K4243" s="18" t="str">
        <f t="shared" si="370"/>
        <v/>
      </c>
      <c r="N4243" s="23" t="str">
        <f t="shared" si="371"/>
        <v/>
      </c>
    </row>
    <row r="4244" spans="8:14" x14ac:dyDescent="0.25">
      <c r="H4244" s="18" t="str">
        <f t="shared" si="367"/>
        <v/>
      </c>
      <c r="I4244" s="26" t="str">
        <f t="shared" si="368"/>
        <v/>
      </c>
      <c r="J4244" s="18" t="str">
        <f t="shared" si="369"/>
        <v/>
      </c>
      <c r="K4244" s="18" t="str">
        <f t="shared" si="370"/>
        <v/>
      </c>
      <c r="N4244" s="23" t="str">
        <f t="shared" si="371"/>
        <v/>
      </c>
    </row>
    <row r="4245" spans="8:14" x14ac:dyDescent="0.25">
      <c r="H4245" s="18" t="str">
        <f t="shared" si="367"/>
        <v/>
      </c>
      <c r="I4245" s="26" t="str">
        <f t="shared" si="368"/>
        <v/>
      </c>
      <c r="J4245" s="18" t="str">
        <f t="shared" si="369"/>
        <v/>
      </c>
      <c r="K4245" s="18" t="str">
        <f t="shared" si="370"/>
        <v/>
      </c>
      <c r="N4245" s="23" t="str">
        <f t="shared" si="371"/>
        <v/>
      </c>
    </row>
    <row r="4246" spans="8:14" x14ac:dyDescent="0.25">
      <c r="H4246" s="18" t="str">
        <f t="shared" si="367"/>
        <v/>
      </c>
      <c r="I4246" s="26" t="str">
        <f t="shared" si="368"/>
        <v/>
      </c>
      <c r="J4246" s="18" t="str">
        <f t="shared" si="369"/>
        <v/>
      </c>
      <c r="K4246" s="18" t="str">
        <f t="shared" si="370"/>
        <v/>
      </c>
      <c r="N4246" s="23" t="str">
        <f t="shared" si="371"/>
        <v/>
      </c>
    </row>
    <row r="4247" spans="8:14" x14ac:dyDescent="0.25">
      <c r="H4247" s="18" t="str">
        <f t="shared" si="367"/>
        <v/>
      </c>
      <c r="I4247" s="26" t="str">
        <f t="shared" si="368"/>
        <v/>
      </c>
      <c r="J4247" s="18" t="str">
        <f t="shared" si="369"/>
        <v/>
      </c>
      <c r="K4247" s="18" t="str">
        <f t="shared" si="370"/>
        <v/>
      </c>
      <c r="N4247" s="23" t="str">
        <f t="shared" si="371"/>
        <v/>
      </c>
    </row>
    <row r="4248" spans="8:14" x14ac:dyDescent="0.25">
      <c r="H4248" s="18" t="str">
        <f t="shared" si="367"/>
        <v/>
      </c>
      <c r="I4248" s="26" t="str">
        <f t="shared" si="368"/>
        <v/>
      </c>
      <c r="J4248" s="18" t="str">
        <f t="shared" si="369"/>
        <v/>
      </c>
      <c r="K4248" s="18" t="str">
        <f t="shared" si="370"/>
        <v/>
      </c>
      <c r="N4248" s="23" t="str">
        <f t="shared" si="371"/>
        <v/>
      </c>
    </row>
    <row r="4249" spans="8:14" x14ac:dyDescent="0.25">
      <c r="H4249" s="18" t="str">
        <f t="shared" si="367"/>
        <v/>
      </c>
      <c r="I4249" s="26" t="str">
        <f t="shared" si="368"/>
        <v/>
      </c>
      <c r="J4249" s="18" t="str">
        <f t="shared" si="369"/>
        <v/>
      </c>
      <c r="K4249" s="18" t="str">
        <f t="shared" si="370"/>
        <v/>
      </c>
      <c r="N4249" s="23" t="str">
        <f t="shared" si="371"/>
        <v/>
      </c>
    </row>
    <row r="4250" spans="8:14" x14ac:dyDescent="0.25">
      <c r="H4250" s="18" t="str">
        <f t="shared" si="367"/>
        <v/>
      </c>
      <c r="I4250" s="26" t="str">
        <f t="shared" si="368"/>
        <v/>
      </c>
      <c r="J4250" s="18" t="str">
        <f t="shared" si="369"/>
        <v/>
      </c>
      <c r="K4250" s="18" t="str">
        <f t="shared" si="370"/>
        <v/>
      </c>
      <c r="N4250" s="23" t="str">
        <f t="shared" si="371"/>
        <v/>
      </c>
    </row>
    <row r="4251" spans="8:14" x14ac:dyDescent="0.25">
      <c r="H4251" s="18" t="str">
        <f t="shared" si="367"/>
        <v/>
      </c>
      <c r="I4251" s="26" t="str">
        <f t="shared" si="368"/>
        <v/>
      </c>
      <c r="J4251" s="18" t="str">
        <f t="shared" si="369"/>
        <v/>
      </c>
      <c r="K4251" s="18" t="str">
        <f t="shared" si="370"/>
        <v/>
      </c>
      <c r="N4251" s="23" t="str">
        <f t="shared" si="371"/>
        <v/>
      </c>
    </row>
    <row r="4252" spans="8:14" x14ac:dyDescent="0.25">
      <c r="H4252" s="18" t="str">
        <f t="shared" si="367"/>
        <v/>
      </c>
      <c r="I4252" s="26" t="str">
        <f t="shared" si="368"/>
        <v/>
      </c>
      <c r="J4252" s="18" t="str">
        <f t="shared" si="369"/>
        <v/>
      </c>
      <c r="K4252" s="18" t="str">
        <f t="shared" si="370"/>
        <v/>
      </c>
      <c r="N4252" s="23" t="str">
        <f t="shared" si="371"/>
        <v/>
      </c>
    </row>
    <row r="4253" spans="8:14" x14ac:dyDescent="0.25">
      <c r="H4253" s="18" t="str">
        <f t="shared" si="367"/>
        <v/>
      </c>
      <c r="I4253" s="26" t="str">
        <f t="shared" si="368"/>
        <v/>
      </c>
      <c r="J4253" s="18" t="str">
        <f t="shared" si="369"/>
        <v/>
      </c>
      <c r="K4253" s="18" t="str">
        <f t="shared" si="370"/>
        <v/>
      </c>
      <c r="N4253" s="23" t="str">
        <f t="shared" si="371"/>
        <v/>
      </c>
    </row>
    <row r="4254" spans="8:14" x14ac:dyDescent="0.25">
      <c r="H4254" s="18" t="str">
        <f t="shared" si="367"/>
        <v/>
      </c>
      <c r="I4254" s="26" t="str">
        <f t="shared" si="368"/>
        <v/>
      </c>
      <c r="J4254" s="18" t="str">
        <f t="shared" si="369"/>
        <v/>
      </c>
      <c r="K4254" s="18" t="str">
        <f t="shared" si="370"/>
        <v/>
      </c>
      <c r="N4254" s="23" t="str">
        <f t="shared" si="371"/>
        <v/>
      </c>
    </row>
    <row r="4255" spans="8:14" x14ac:dyDescent="0.25">
      <c r="H4255" s="18" t="str">
        <f t="shared" si="367"/>
        <v/>
      </c>
      <c r="I4255" s="26" t="str">
        <f t="shared" si="368"/>
        <v/>
      </c>
      <c r="J4255" s="18" t="str">
        <f t="shared" si="369"/>
        <v/>
      </c>
      <c r="K4255" s="18" t="str">
        <f t="shared" si="370"/>
        <v/>
      </c>
      <c r="N4255" s="23" t="str">
        <f t="shared" si="371"/>
        <v/>
      </c>
    </row>
    <row r="4256" spans="8:14" x14ac:dyDescent="0.25">
      <c r="H4256" s="18" t="str">
        <f t="shared" si="367"/>
        <v/>
      </c>
      <c r="I4256" s="26" t="str">
        <f t="shared" si="368"/>
        <v/>
      </c>
      <c r="J4256" s="18" t="str">
        <f t="shared" si="369"/>
        <v/>
      </c>
      <c r="K4256" s="18" t="str">
        <f t="shared" si="370"/>
        <v/>
      </c>
      <c r="N4256" s="23" t="str">
        <f t="shared" si="371"/>
        <v/>
      </c>
    </row>
    <row r="4257" spans="8:14" x14ac:dyDescent="0.25">
      <c r="H4257" s="18" t="str">
        <f t="shared" si="367"/>
        <v/>
      </c>
      <c r="I4257" s="26" t="str">
        <f t="shared" si="368"/>
        <v/>
      </c>
      <c r="J4257" s="18" t="str">
        <f t="shared" si="369"/>
        <v/>
      </c>
      <c r="K4257" s="18" t="str">
        <f t="shared" si="370"/>
        <v/>
      </c>
      <c r="N4257" s="23" t="str">
        <f t="shared" si="371"/>
        <v/>
      </c>
    </row>
    <row r="4258" spans="8:14" x14ac:dyDescent="0.25">
      <c r="H4258" s="18" t="str">
        <f t="shared" si="367"/>
        <v/>
      </c>
      <c r="I4258" s="26" t="str">
        <f t="shared" si="368"/>
        <v/>
      </c>
      <c r="J4258" s="18" t="str">
        <f t="shared" si="369"/>
        <v/>
      </c>
      <c r="K4258" s="18" t="str">
        <f t="shared" si="370"/>
        <v/>
      </c>
      <c r="N4258" s="23" t="str">
        <f t="shared" si="371"/>
        <v/>
      </c>
    </row>
    <row r="4259" spans="8:14" x14ac:dyDescent="0.25">
      <c r="H4259" s="18" t="str">
        <f t="shared" si="367"/>
        <v/>
      </c>
      <c r="I4259" s="26" t="str">
        <f t="shared" si="368"/>
        <v/>
      </c>
      <c r="J4259" s="18" t="str">
        <f t="shared" si="369"/>
        <v/>
      </c>
      <c r="K4259" s="18" t="str">
        <f t="shared" si="370"/>
        <v/>
      </c>
      <c r="N4259" s="23" t="str">
        <f t="shared" si="371"/>
        <v/>
      </c>
    </row>
    <row r="4260" spans="8:14" x14ac:dyDescent="0.25">
      <c r="H4260" s="18" t="str">
        <f t="shared" si="367"/>
        <v/>
      </c>
      <c r="I4260" s="26" t="str">
        <f t="shared" si="368"/>
        <v/>
      </c>
      <c r="J4260" s="18" t="str">
        <f t="shared" si="369"/>
        <v/>
      </c>
      <c r="K4260" s="18" t="str">
        <f t="shared" si="370"/>
        <v/>
      </c>
      <c r="N4260" s="23" t="str">
        <f t="shared" si="371"/>
        <v/>
      </c>
    </row>
    <row r="4261" spans="8:14" x14ac:dyDescent="0.25">
      <c r="H4261" s="18" t="str">
        <f t="shared" si="367"/>
        <v/>
      </c>
      <c r="I4261" s="26" t="str">
        <f t="shared" si="368"/>
        <v/>
      </c>
      <c r="J4261" s="18" t="str">
        <f t="shared" si="369"/>
        <v/>
      </c>
      <c r="K4261" s="18" t="str">
        <f t="shared" si="370"/>
        <v/>
      </c>
      <c r="N4261" s="23" t="str">
        <f t="shared" si="371"/>
        <v/>
      </c>
    </row>
    <row r="4262" spans="8:14" x14ac:dyDescent="0.25">
      <c r="H4262" s="18" t="str">
        <f t="shared" si="367"/>
        <v/>
      </c>
      <c r="I4262" s="26" t="str">
        <f t="shared" si="368"/>
        <v/>
      </c>
      <c r="J4262" s="18" t="str">
        <f t="shared" si="369"/>
        <v/>
      </c>
      <c r="K4262" s="18" t="str">
        <f t="shared" si="370"/>
        <v/>
      </c>
      <c r="N4262" s="23" t="str">
        <f t="shared" si="371"/>
        <v/>
      </c>
    </row>
    <row r="4263" spans="8:14" x14ac:dyDescent="0.25">
      <c r="H4263" s="18" t="str">
        <f t="shared" si="367"/>
        <v/>
      </c>
      <c r="I4263" s="26" t="str">
        <f t="shared" si="368"/>
        <v/>
      </c>
      <c r="J4263" s="18" t="str">
        <f t="shared" si="369"/>
        <v/>
      </c>
      <c r="K4263" s="18" t="str">
        <f t="shared" si="370"/>
        <v/>
      </c>
      <c r="N4263" s="23" t="str">
        <f t="shared" si="371"/>
        <v/>
      </c>
    </row>
    <row r="4264" spans="8:14" x14ac:dyDescent="0.25">
      <c r="H4264" s="18" t="str">
        <f t="shared" si="367"/>
        <v/>
      </c>
      <c r="I4264" s="26" t="str">
        <f t="shared" si="368"/>
        <v/>
      </c>
      <c r="J4264" s="18" t="str">
        <f t="shared" si="369"/>
        <v/>
      </c>
      <c r="K4264" s="18" t="str">
        <f t="shared" si="370"/>
        <v/>
      </c>
      <c r="N4264" s="23" t="str">
        <f t="shared" si="371"/>
        <v/>
      </c>
    </row>
    <row r="4265" spans="8:14" x14ac:dyDescent="0.25">
      <c r="H4265" s="18" t="str">
        <f t="shared" si="367"/>
        <v/>
      </c>
      <c r="I4265" s="26" t="str">
        <f t="shared" si="368"/>
        <v/>
      </c>
      <c r="J4265" s="18" t="str">
        <f t="shared" si="369"/>
        <v/>
      </c>
      <c r="K4265" s="18" t="str">
        <f t="shared" si="370"/>
        <v/>
      </c>
      <c r="N4265" s="23" t="str">
        <f t="shared" si="371"/>
        <v/>
      </c>
    </row>
    <row r="4266" spans="8:14" x14ac:dyDescent="0.25">
      <c r="H4266" s="18" t="str">
        <f t="shared" si="367"/>
        <v/>
      </c>
      <c r="I4266" s="26" t="str">
        <f t="shared" si="368"/>
        <v/>
      </c>
      <c r="J4266" s="18" t="str">
        <f t="shared" si="369"/>
        <v/>
      </c>
      <c r="K4266" s="18" t="str">
        <f t="shared" si="370"/>
        <v/>
      </c>
      <c r="N4266" s="23" t="str">
        <f t="shared" si="371"/>
        <v/>
      </c>
    </row>
    <row r="4267" spans="8:14" x14ac:dyDescent="0.25">
      <c r="H4267" s="18" t="str">
        <f t="shared" si="367"/>
        <v/>
      </c>
      <c r="I4267" s="26" t="str">
        <f t="shared" si="368"/>
        <v/>
      </c>
      <c r="J4267" s="18" t="str">
        <f t="shared" si="369"/>
        <v/>
      </c>
      <c r="K4267" s="18" t="str">
        <f t="shared" si="370"/>
        <v/>
      </c>
      <c r="N4267" s="23" t="str">
        <f t="shared" si="371"/>
        <v/>
      </c>
    </row>
    <row r="4268" spans="8:14" x14ac:dyDescent="0.25">
      <c r="H4268" s="18" t="str">
        <f t="shared" si="367"/>
        <v/>
      </c>
      <c r="I4268" s="26" t="str">
        <f t="shared" si="368"/>
        <v/>
      </c>
      <c r="J4268" s="18" t="str">
        <f t="shared" si="369"/>
        <v/>
      </c>
      <c r="K4268" s="18" t="str">
        <f t="shared" si="370"/>
        <v/>
      </c>
      <c r="N4268" s="23" t="str">
        <f t="shared" si="371"/>
        <v/>
      </c>
    </row>
    <row r="4269" spans="8:14" x14ac:dyDescent="0.25">
      <c r="H4269" s="18" t="str">
        <f t="shared" si="367"/>
        <v/>
      </c>
      <c r="I4269" s="26" t="str">
        <f t="shared" si="368"/>
        <v/>
      </c>
      <c r="J4269" s="18" t="str">
        <f t="shared" si="369"/>
        <v/>
      </c>
      <c r="K4269" s="18" t="str">
        <f t="shared" si="370"/>
        <v/>
      </c>
      <c r="N4269" s="23" t="str">
        <f t="shared" si="371"/>
        <v/>
      </c>
    </row>
    <row r="4270" spans="8:14" x14ac:dyDescent="0.25">
      <c r="H4270" s="18" t="str">
        <f t="shared" si="367"/>
        <v/>
      </c>
      <c r="I4270" s="26" t="str">
        <f t="shared" si="368"/>
        <v/>
      </c>
      <c r="J4270" s="18" t="str">
        <f t="shared" si="369"/>
        <v/>
      </c>
      <c r="K4270" s="18" t="str">
        <f t="shared" si="370"/>
        <v/>
      </c>
      <c r="N4270" s="23" t="str">
        <f t="shared" si="371"/>
        <v/>
      </c>
    </row>
    <row r="4271" spans="8:14" x14ac:dyDescent="0.25">
      <c r="H4271" s="18" t="str">
        <f t="shared" si="367"/>
        <v/>
      </c>
      <c r="I4271" s="26" t="str">
        <f t="shared" si="368"/>
        <v/>
      </c>
      <c r="J4271" s="18" t="str">
        <f t="shared" si="369"/>
        <v/>
      </c>
      <c r="K4271" s="18" t="str">
        <f t="shared" si="370"/>
        <v/>
      </c>
      <c r="N4271" s="23" t="str">
        <f t="shared" si="371"/>
        <v/>
      </c>
    </row>
    <row r="4272" spans="8:14" x14ac:dyDescent="0.25">
      <c r="H4272" s="18" t="str">
        <f t="shared" si="367"/>
        <v/>
      </c>
      <c r="I4272" s="26" t="str">
        <f t="shared" si="368"/>
        <v/>
      </c>
      <c r="J4272" s="18" t="str">
        <f t="shared" si="369"/>
        <v/>
      </c>
      <c r="K4272" s="18" t="str">
        <f t="shared" si="370"/>
        <v/>
      </c>
      <c r="N4272" s="23" t="str">
        <f t="shared" si="371"/>
        <v/>
      </c>
    </row>
    <row r="4273" spans="8:14" x14ac:dyDescent="0.25">
      <c r="H4273" s="18" t="str">
        <f t="shared" si="367"/>
        <v/>
      </c>
      <c r="I4273" s="26" t="str">
        <f t="shared" si="368"/>
        <v/>
      </c>
      <c r="J4273" s="18" t="str">
        <f t="shared" si="369"/>
        <v/>
      </c>
      <c r="K4273" s="18" t="str">
        <f t="shared" si="370"/>
        <v/>
      </c>
      <c r="N4273" s="23" t="str">
        <f t="shared" si="371"/>
        <v/>
      </c>
    </row>
    <row r="4274" spans="8:14" x14ac:dyDescent="0.25">
      <c r="H4274" s="18" t="str">
        <f t="shared" si="367"/>
        <v/>
      </c>
      <c r="I4274" s="26" t="str">
        <f t="shared" si="368"/>
        <v/>
      </c>
      <c r="J4274" s="18" t="str">
        <f t="shared" si="369"/>
        <v/>
      </c>
      <c r="K4274" s="18" t="str">
        <f t="shared" si="370"/>
        <v/>
      </c>
      <c r="N4274" s="23" t="str">
        <f t="shared" si="371"/>
        <v/>
      </c>
    </row>
    <row r="4275" spans="8:14" x14ac:dyDescent="0.25">
      <c r="H4275" s="18" t="str">
        <f t="shared" si="367"/>
        <v/>
      </c>
      <c r="I4275" s="26" t="str">
        <f t="shared" si="368"/>
        <v/>
      </c>
      <c r="J4275" s="18" t="str">
        <f t="shared" si="369"/>
        <v/>
      </c>
      <c r="K4275" s="18" t="str">
        <f t="shared" si="370"/>
        <v/>
      </c>
      <c r="N4275" s="23" t="str">
        <f t="shared" si="371"/>
        <v/>
      </c>
    </row>
    <row r="4276" spans="8:14" x14ac:dyDescent="0.25">
      <c r="H4276" s="18" t="str">
        <f t="shared" si="367"/>
        <v/>
      </c>
      <c r="I4276" s="26" t="str">
        <f t="shared" si="368"/>
        <v/>
      </c>
      <c r="J4276" s="18" t="str">
        <f t="shared" si="369"/>
        <v/>
      </c>
      <c r="K4276" s="18" t="str">
        <f t="shared" si="370"/>
        <v/>
      </c>
      <c r="N4276" s="23" t="str">
        <f t="shared" si="371"/>
        <v/>
      </c>
    </row>
    <row r="4277" spans="8:14" x14ac:dyDescent="0.25">
      <c r="H4277" s="18" t="str">
        <f t="shared" si="367"/>
        <v/>
      </c>
      <c r="I4277" s="26" t="str">
        <f t="shared" si="368"/>
        <v/>
      </c>
      <c r="J4277" s="18" t="str">
        <f t="shared" si="369"/>
        <v/>
      </c>
      <c r="K4277" s="18" t="str">
        <f t="shared" si="370"/>
        <v/>
      </c>
      <c r="N4277" s="23" t="str">
        <f t="shared" si="371"/>
        <v/>
      </c>
    </row>
    <row r="4278" spans="8:14" x14ac:dyDescent="0.25">
      <c r="H4278" s="18" t="str">
        <f t="shared" si="367"/>
        <v/>
      </c>
      <c r="I4278" s="26" t="str">
        <f t="shared" si="368"/>
        <v/>
      </c>
      <c r="J4278" s="18" t="str">
        <f t="shared" si="369"/>
        <v/>
      </c>
      <c r="K4278" s="18" t="str">
        <f t="shared" si="370"/>
        <v/>
      </c>
      <c r="N4278" s="23" t="str">
        <f t="shared" si="371"/>
        <v/>
      </c>
    </row>
    <row r="4279" spans="8:14" x14ac:dyDescent="0.25">
      <c r="H4279" s="18" t="str">
        <f t="shared" si="367"/>
        <v/>
      </c>
      <c r="I4279" s="26" t="str">
        <f t="shared" si="368"/>
        <v/>
      </c>
      <c r="J4279" s="18" t="str">
        <f t="shared" si="369"/>
        <v/>
      </c>
      <c r="K4279" s="18" t="str">
        <f t="shared" si="370"/>
        <v/>
      </c>
      <c r="N4279" s="23" t="str">
        <f t="shared" si="371"/>
        <v/>
      </c>
    </row>
    <row r="4280" spans="8:14" x14ac:dyDescent="0.25">
      <c r="H4280" s="18" t="str">
        <f t="shared" si="367"/>
        <v/>
      </c>
      <c r="I4280" s="26" t="str">
        <f t="shared" si="368"/>
        <v/>
      </c>
      <c r="J4280" s="18" t="str">
        <f t="shared" si="369"/>
        <v/>
      </c>
      <c r="K4280" s="18" t="str">
        <f t="shared" si="370"/>
        <v/>
      </c>
      <c r="N4280" s="23" t="str">
        <f t="shared" si="371"/>
        <v/>
      </c>
    </row>
    <row r="4281" spans="8:14" x14ac:dyDescent="0.25">
      <c r="H4281" s="18" t="str">
        <f t="shared" si="367"/>
        <v/>
      </c>
      <c r="I4281" s="26" t="str">
        <f t="shared" si="368"/>
        <v/>
      </c>
      <c r="J4281" s="18" t="str">
        <f t="shared" si="369"/>
        <v/>
      </c>
      <c r="K4281" s="18" t="str">
        <f t="shared" si="370"/>
        <v/>
      </c>
      <c r="N4281" s="23" t="str">
        <f t="shared" si="371"/>
        <v/>
      </c>
    </row>
    <row r="4282" spans="8:14" x14ac:dyDescent="0.25">
      <c r="H4282" s="18" t="str">
        <f t="shared" si="367"/>
        <v/>
      </c>
      <c r="I4282" s="26" t="str">
        <f t="shared" si="368"/>
        <v/>
      </c>
      <c r="J4282" s="18" t="str">
        <f t="shared" si="369"/>
        <v/>
      </c>
      <c r="K4282" s="18" t="str">
        <f t="shared" si="370"/>
        <v/>
      </c>
      <c r="N4282" s="23" t="str">
        <f t="shared" si="371"/>
        <v/>
      </c>
    </row>
    <row r="4283" spans="8:14" x14ac:dyDescent="0.25">
      <c r="H4283" s="18" t="str">
        <f t="shared" si="367"/>
        <v/>
      </c>
      <c r="I4283" s="26" t="str">
        <f t="shared" si="368"/>
        <v/>
      </c>
      <c r="J4283" s="18" t="str">
        <f t="shared" si="369"/>
        <v/>
      </c>
      <c r="K4283" s="18" t="str">
        <f t="shared" si="370"/>
        <v/>
      </c>
      <c r="N4283" s="23" t="str">
        <f t="shared" si="371"/>
        <v/>
      </c>
    </row>
    <row r="4284" spans="8:14" x14ac:dyDescent="0.25">
      <c r="H4284" s="18" t="str">
        <f t="shared" si="367"/>
        <v/>
      </c>
      <c r="I4284" s="26" t="str">
        <f t="shared" si="368"/>
        <v/>
      </c>
      <c r="J4284" s="18" t="str">
        <f t="shared" si="369"/>
        <v/>
      </c>
      <c r="K4284" s="18" t="str">
        <f t="shared" si="370"/>
        <v/>
      </c>
      <c r="N4284" s="23" t="str">
        <f t="shared" si="371"/>
        <v/>
      </c>
    </row>
    <row r="4285" spans="8:14" x14ac:dyDescent="0.25">
      <c r="H4285" s="18" t="str">
        <f t="shared" si="367"/>
        <v/>
      </c>
      <c r="I4285" s="26" t="str">
        <f t="shared" si="368"/>
        <v/>
      </c>
      <c r="J4285" s="18" t="str">
        <f t="shared" si="369"/>
        <v/>
      </c>
      <c r="K4285" s="18" t="str">
        <f t="shared" si="370"/>
        <v/>
      </c>
      <c r="N4285" s="23" t="str">
        <f t="shared" si="371"/>
        <v/>
      </c>
    </row>
    <row r="4286" spans="8:14" x14ac:dyDescent="0.25">
      <c r="H4286" s="18" t="str">
        <f t="shared" si="367"/>
        <v/>
      </c>
      <c r="I4286" s="26" t="str">
        <f t="shared" si="368"/>
        <v/>
      </c>
      <c r="J4286" s="18" t="str">
        <f t="shared" si="369"/>
        <v/>
      </c>
      <c r="K4286" s="18" t="str">
        <f t="shared" si="370"/>
        <v/>
      </c>
      <c r="N4286" s="23" t="str">
        <f t="shared" si="371"/>
        <v/>
      </c>
    </row>
    <row r="4287" spans="8:14" x14ac:dyDescent="0.25">
      <c r="H4287" s="18" t="str">
        <f t="shared" si="367"/>
        <v/>
      </c>
      <c r="I4287" s="26" t="str">
        <f t="shared" si="368"/>
        <v/>
      </c>
      <c r="J4287" s="18" t="str">
        <f t="shared" si="369"/>
        <v/>
      </c>
      <c r="K4287" s="18" t="str">
        <f t="shared" si="370"/>
        <v/>
      </c>
      <c r="N4287" s="23" t="str">
        <f t="shared" si="371"/>
        <v/>
      </c>
    </row>
    <row r="4288" spans="8:14" x14ac:dyDescent="0.25">
      <c r="H4288" s="18" t="str">
        <f t="shared" si="367"/>
        <v/>
      </c>
      <c r="I4288" s="26" t="str">
        <f t="shared" si="368"/>
        <v/>
      </c>
      <c r="J4288" s="18" t="str">
        <f t="shared" si="369"/>
        <v/>
      </c>
      <c r="K4288" s="18" t="str">
        <f t="shared" si="370"/>
        <v/>
      </c>
      <c r="N4288" s="23" t="str">
        <f t="shared" si="371"/>
        <v/>
      </c>
    </row>
    <row r="4289" spans="8:14" x14ac:dyDescent="0.25">
      <c r="H4289" s="18" t="str">
        <f t="shared" si="367"/>
        <v/>
      </c>
      <c r="I4289" s="26" t="str">
        <f t="shared" si="368"/>
        <v/>
      </c>
      <c r="J4289" s="18" t="str">
        <f t="shared" si="369"/>
        <v/>
      </c>
      <c r="K4289" s="18" t="str">
        <f t="shared" si="370"/>
        <v/>
      </c>
      <c r="N4289" s="23" t="str">
        <f t="shared" si="371"/>
        <v/>
      </c>
    </row>
    <row r="4290" spans="8:14" x14ac:dyDescent="0.25">
      <c r="H4290" s="18" t="str">
        <f t="shared" si="367"/>
        <v/>
      </c>
      <c r="I4290" s="26" t="str">
        <f t="shared" si="368"/>
        <v/>
      </c>
      <c r="J4290" s="18" t="str">
        <f t="shared" si="369"/>
        <v/>
      </c>
      <c r="K4290" s="18" t="str">
        <f t="shared" si="370"/>
        <v/>
      </c>
      <c r="N4290" s="23" t="str">
        <f t="shared" si="371"/>
        <v/>
      </c>
    </row>
    <row r="4291" spans="8:14" x14ac:dyDescent="0.25">
      <c r="H4291" s="18" t="str">
        <f t="shared" si="367"/>
        <v/>
      </c>
      <c r="I4291" s="26" t="str">
        <f t="shared" si="368"/>
        <v/>
      </c>
      <c r="J4291" s="18" t="str">
        <f t="shared" si="369"/>
        <v/>
      </c>
      <c r="K4291" s="18" t="str">
        <f t="shared" si="370"/>
        <v/>
      </c>
      <c r="N4291" s="23" t="str">
        <f t="shared" si="371"/>
        <v/>
      </c>
    </row>
    <row r="4292" spans="8:14" x14ac:dyDescent="0.25">
      <c r="H4292" s="18" t="str">
        <f t="shared" ref="H4292:H4355" si="372">IF(OR($E4292="",$G4292=""),"",$E4292*$G4292)</f>
        <v/>
      </c>
      <c r="I4292" s="26" t="str">
        <f t="shared" ref="I4292:I4355" si="373">IF($F4292="","",IFERROR(INDEX(CurRate,MATCH($F4292,CurCode,0)),""))</f>
        <v/>
      </c>
      <c r="J4292" s="18" t="str">
        <f t="shared" ref="J4292:J4355" si="374">IF(OR($G4292="",$I4292="",$I4292=0),"",$G4292/$I4292)</f>
        <v/>
      </c>
      <c r="K4292" s="18" t="str">
        <f t="shared" ref="K4292:K4355" si="375">IF(OR($E4292="",$J4292=""),"",$E4292*$J4292)</f>
        <v/>
      </c>
      <c r="N4292" s="23" t="str">
        <f t="shared" ref="N4292:N4355" si="376">IF($A4292="","",$A4292*100000+ROW())</f>
        <v/>
      </c>
    </row>
    <row r="4293" spans="8:14" x14ac:dyDescent="0.25">
      <c r="H4293" s="18" t="str">
        <f t="shared" si="372"/>
        <v/>
      </c>
      <c r="I4293" s="26" t="str">
        <f t="shared" si="373"/>
        <v/>
      </c>
      <c r="J4293" s="18" t="str">
        <f t="shared" si="374"/>
        <v/>
      </c>
      <c r="K4293" s="18" t="str">
        <f t="shared" si="375"/>
        <v/>
      </c>
      <c r="N4293" s="23" t="str">
        <f t="shared" si="376"/>
        <v/>
      </c>
    </row>
    <row r="4294" spans="8:14" x14ac:dyDescent="0.25">
      <c r="H4294" s="18" t="str">
        <f t="shared" si="372"/>
        <v/>
      </c>
      <c r="I4294" s="26" t="str">
        <f t="shared" si="373"/>
        <v/>
      </c>
      <c r="J4294" s="18" t="str">
        <f t="shared" si="374"/>
        <v/>
      </c>
      <c r="K4294" s="18" t="str">
        <f t="shared" si="375"/>
        <v/>
      </c>
      <c r="N4294" s="23" t="str">
        <f t="shared" si="376"/>
        <v/>
      </c>
    </row>
    <row r="4295" spans="8:14" x14ac:dyDescent="0.25">
      <c r="H4295" s="18" t="str">
        <f t="shared" si="372"/>
        <v/>
      </c>
      <c r="I4295" s="26" t="str">
        <f t="shared" si="373"/>
        <v/>
      </c>
      <c r="J4295" s="18" t="str">
        <f t="shared" si="374"/>
        <v/>
      </c>
      <c r="K4295" s="18" t="str">
        <f t="shared" si="375"/>
        <v/>
      </c>
      <c r="N4295" s="23" t="str">
        <f t="shared" si="376"/>
        <v/>
      </c>
    </row>
    <row r="4296" spans="8:14" x14ac:dyDescent="0.25">
      <c r="H4296" s="18" t="str">
        <f t="shared" si="372"/>
        <v/>
      </c>
      <c r="I4296" s="26" t="str">
        <f t="shared" si="373"/>
        <v/>
      </c>
      <c r="J4296" s="18" t="str">
        <f t="shared" si="374"/>
        <v/>
      </c>
      <c r="K4296" s="18" t="str">
        <f t="shared" si="375"/>
        <v/>
      </c>
      <c r="N4296" s="23" t="str">
        <f t="shared" si="376"/>
        <v/>
      </c>
    </row>
    <row r="4297" spans="8:14" x14ac:dyDescent="0.25">
      <c r="H4297" s="18" t="str">
        <f t="shared" si="372"/>
        <v/>
      </c>
      <c r="I4297" s="26" t="str">
        <f t="shared" si="373"/>
        <v/>
      </c>
      <c r="J4297" s="18" t="str">
        <f t="shared" si="374"/>
        <v/>
      </c>
      <c r="K4297" s="18" t="str">
        <f t="shared" si="375"/>
        <v/>
      </c>
      <c r="N4297" s="23" t="str">
        <f t="shared" si="376"/>
        <v/>
      </c>
    </row>
    <row r="4298" spans="8:14" x14ac:dyDescent="0.25">
      <c r="H4298" s="18" t="str">
        <f t="shared" si="372"/>
        <v/>
      </c>
      <c r="I4298" s="26" t="str">
        <f t="shared" si="373"/>
        <v/>
      </c>
      <c r="J4298" s="18" t="str">
        <f t="shared" si="374"/>
        <v/>
      </c>
      <c r="K4298" s="18" t="str">
        <f t="shared" si="375"/>
        <v/>
      </c>
      <c r="N4298" s="23" t="str">
        <f t="shared" si="376"/>
        <v/>
      </c>
    </row>
    <row r="4299" spans="8:14" x14ac:dyDescent="0.25">
      <c r="H4299" s="18" t="str">
        <f t="shared" si="372"/>
        <v/>
      </c>
      <c r="I4299" s="26" t="str">
        <f t="shared" si="373"/>
        <v/>
      </c>
      <c r="J4299" s="18" t="str">
        <f t="shared" si="374"/>
        <v/>
      </c>
      <c r="K4299" s="18" t="str">
        <f t="shared" si="375"/>
        <v/>
      </c>
      <c r="N4299" s="23" t="str">
        <f t="shared" si="376"/>
        <v/>
      </c>
    </row>
    <row r="4300" spans="8:14" x14ac:dyDescent="0.25">
      <c r="H4300" s="18" t="str">
        <f t="shared" si="372"/>
        <v/>
      </c>
      <c r="I4300" s="26" t="str">
        <f t="shared" si="373"/>
        <v/>
      </c>
      <c r="J4300" s="18" t="str">
        <f t="shared" si="374"/>
        <v/>
      </c>
      <c r="K4300" s="18" t="str">
        <f t="shared" si="375"/>
        <v/>
      </c>
      <c r="N4300" s="23" t="str">
        <f t="shared" si="376"/>
        <v/>
      </c>
    </row>
    <row r="4301" spans="8:14" x14ac:dyDescent="0.25">
      <c r="H4301" s="18" t="str">
        <f t="shared" si="372"/>
        <v/>
      </c>
      <c r="I4301" s="26" t="str">
        <f t="shared" si="373"/>
        <v/>
      </c>
      <c r="J4301" s="18" t="str">
        <f t="shared" si="374"/>
        <v/>
      </c>
      <c r="K4301" s="18" t="str">
        <f t="shared" si="375"/>
        <v/>
      </c>
      <c r="N4301" s="23" t="str">
        <f t="shared" si="376"/>
        <v/>
      </c>
    </row>
    <row r="4302" spans="8:14" x14ac:dyDescent="0.25">
      <c r="H4302" s="18" t="str">
        <f t="shared" si="372"/>
        <v/>
      </c>
      <c r="I4302" s="26" t="str">
        <f t="shared" si="373"/>
        <v/>
      </c>
      <c r="J4302" s="18" t="str">
        <f t="shared" si="374"/>
        <v/>
      </c>
      <c r="K4302" s="18" t="str">
        <f t="shared" si="375"/>
        <v/>
      </c>
      <c r="N4302" s="23" t="str">
        <f t="shared" si="376"/>
        <v/>
      </c>
    </row>
    <row r="4303" spans="8:14" x14ac:dyDescent="0.25">
      <c r="H4303" s="18" t="str">
        <f t="shared" si="372"/>
        <v/>
      </c>
      <c r="I4303" s="26" t="str">
        <f t="shared" si="373"/>
        <v/>
      </c>
      <c r="J4303" s="18" t="str">
        <f t="shared" si="374"/>
        <v/>
      </c>
      <c r="K4303" s="18" t="str">
        <f t="shared" si="375"/>
        <v/>
      </c>
      <c r="N4303" s="23" t="str">
        <f t="shared" si="376"/>
        <v/>
      </c>
    </row>
    <row r="4304" spans="8:14" x14ac:dyDescent="0.25">
      <c r="H4304" s="18" t="str">
        <f t="shared" si="372"/>
        <v/>
      </c>
      <c r="I4304" s="26" t="str">
        <f t="shared" si="373"/>
        <v/>
      </c>
      <c r="J4304" s="18" t="str">
        <f t="shared" si="374"/>
        <v/>
      </c>
      <c r="K4304" s="18" t="str">
        <f t="shared" si="375"/>
        <v/>
      </c>
      <c r="N4304" s="23" t="str">
        <f t="shared" si="376"/>
        <v/>
      </c>
    </row>
    <row r="4305" spans="8:14" x14ac:dyDescent="0.25">
      <c r="H4305" s="18" t="str">
        <f t="shared" si="372"/>
        <v/>
      </c>
      <c r="I4305" s="26" t="str">
        <f t="shared" si="373"/>
        <v/>
      </c>
      <c r="J4305" s="18" t="str">
        <f t="shared" si="374"/>
        <v/>
      </c>
      <c r="K4305" s="18" t="str">
        <f t="shared" si="375"/>
        <v/>
      </c>
      <c r="N4305" s="23" t="str">
        <f t="shared" si="376"/>
        <v/>
      </c>
    </row>
    <row r="4306" spans="8:14" x14ac:dyDescent="0.25">
      <c r="H4306" s="18" t="str">
        <f t="shared" si="372"/>
        <v/>
      </c>
      <c r="I4306" s="26" t="str">
        <f t="shared" si="373"/>
        <v/>
      </c>
      <c r="J4306" s="18" t="str">
        <f t="shared" si="374"/>
        <v/>
      </c>
      <c r="K4306" s="18" t="str">
        <f t="shared" si="375"/>
        <v/>
      </c>
      <c r="N4306" s="23" t="str">
        <f t="shared" si="376"/>
        <v/>
      </c>
    </row>
    <row r="4307" spans="8:14" x14ac:dyDescent="0.25">
      <c r="H4307" s="18" t="str">
        <f t="shared" si="372"/>
        <v/>
      </c>
      <c r="I4307" s="26" t="str">
        <f t="shared" si="373"/>
        <v/>
      </c>
      <c r="J4307" s="18" t="str">
        <f t="shared" si="374"/>
        <v/>
      </c>
      <c r="K4307" s="18" t="str">
        <f t="shared" si="375"/>
        <v/>
      </c>
      <c r="N4307" s="23" t="str">
        <f t="shared" si="376"/>
        <v/>
      </c>
    </row>
    <row r="4308" spans="8:14" x14ac:dyDescent="0.25">
      <c r="H4308" s="18" t="str">
        <f t="shared" si="372"/>
        <v/>
      </c>
      <c r="I4308" s="26" t="str">
        <f t="shared" si="373"/>
        <v/>
      </c>
      <c r="J4308" s="18" t="str">
        <f t="shared" si="374"/>
        <v/>
      </c>
      <c r="K4308" s="18" t="str">
        <f t="shared" si="375"/>
        <v/>
      </c>
      <c r="N4308" s="23" t="str">
        <f t="shared" si="376"/>
        <v/>
      </c>
    </row>
    <row r="4309" spans="8:14" x14ac:dyDescent="0.25">
      <c r="H4309" s="18" t="str">
        <f t="shared" si="372"/>
        <v/>
      </c>
      <c r="I4309" s="26" t="str">
        <f t="shared" si="373"/>
        <v/>
      </c>
      <c r="J4309" s="18" t="str">
        <f t="shared" si="374"/>
        <v/>
      </c>
      <c r="K4309" s="18" t="str">
        <f t="shared" si="375"/>
        <v/>
      </c>
      <c r="N4309" s="23" t="str">
        <f t="shared" si="376"/>
        <v/>
      </c>
    </row>
    <row r="4310" spans="8:14" x14ac:dyDescent="0.25">
      <c r="H4310" s="18" t="str">
        <f t="shared" si="372"/>
        <v/>
      </c>
      <c r="I4310" s="26" t="str">
        <f t="shared" si="373"/>
        <v/>
      </c>
      <c r="J4310" s="18" t="str">
        <f t="shared" si="374"/>
        <v/>
      </c>
      <c r="K4310" s="18" t="str">
        <f t="shared" si="375"/>
        <v/>
      </c>
      <c r="N4310" s="23" t="str">
        <f t="shared" si="376"/>
        <v/>
      </c>
    </row>
    <row r="4311" spans="8:14" x14ac:dyDescent="0.25">
      <c r="H4311" s="18" t="str">
        <f t="shared" si="372"/>
        <v/>
      </c>
      <c r="I4311" s="26" t="str">
        <f t="shared" si="373"/>
        <v/>
      </c>
      <c r="J4311" s="18" t="str">
        <f t="shared" si="374"/>
        <v/>
      </c>
      <c r="K4311" s="18" t="str">
        <f t="shared" si="375"/>
        <v/>
      </c>
      <c r="N4311" s="23" t="str">
        <f t="shared" si="376"/>
        <v/>
      </c>
    </row>
    <row r="4312" spans="8:14" x14ac:dyDescent="0.25">
      <c r="H4312" s="18" t="str">
        <f t="shared" si="372"/>
        <v/>
      </c>
      <c r="I4312" s="26" t="str">
        <f t="shared" si="373"/>
        <v/>
      </c>
      <c r="J4312" s="18" t="str">
        <f t="shared" si="374"/>
        <v/>
      </c>
      <c r="K4312" s="18" t="str">
        <f t="shared" si="375"/>
        <v/>
      </c>
      <c r="N4312" s="23" t="str">
        <f t="shared" si="376"/>
        <v/>
      </c>
    </row>
    <row r="4313" spans="8:14" x14ac:dyDescent="0.25">
      <c r="H4313" s="18" t="str">
        <f t="shared" si="372"/>
        <v/>
      </c>
      <c r="I4313" s="26" t="str">
        <f t="shared" si="373"/>
        <v/>
      </c>
      <c r="J4313" s="18" t="str">
        <f t="shared" si="374"/>
        <v/>
      </c>
      <c r="K4313" s="18" t="str">
        <f t="shared" si="375"/>
        <v/>
      </c>
      <c r="N4313" s="23" t="str">
        <f t="shared" si="376"/>
        <v/>
      </c>
    </row>
    <row r="4314" spans="8:14" x14ac:dyDescent="0.25">
      <c r="H4314" s="18" t="str">
        <f t="shared" si="372"/>
        <v/>
      </c>
      <c r="I4314" s="26" t="str">
        <f t="shared" si="373"/>
        <v/>
      </c>
      <c r="J4314" s="18" t="str">
        <f t="shared" si="374"/>
        <v/>
      </c>
      <c r="K4314" s="18" t="str">
        <f t="shared" si="375"/>
        <v/>
      </c>
      <c r="N4314" s="23" t="str">
        <f t="shared" si="376"/>
        <v/>
      </c>
    </row>
    <row r="4315" spans="8:14" x14ac:dyDescent="0.25">
      <c r="H4315" s="18" t="str">
        <f t="shared" si="372"/>
        <v/>
      </c>
      <c r="I4315" s="26" t="str">
        <f t="shared" si="373"/>
        <v/>
      </c>
      <c r="J4315" s="18" t="str">
        <f t="shared" si="374"/>
        <v/>
      </c>
      <c r="K4315" s="18" t="str">
        <f t="shared" si="375"/>
        <v/>
      </c>
      <c r="N4315" s="23" t="str">
        <f t="shared" si="376"/>
        <v/>
      </c>
    </row>
    <row r="4316" spans="8:14" x14ac:dyDescent="0.25">
      <c r="H4316" s="18" t="str">
        <f t="shared" si="372"/>
        <v/>
      </c>
      <c r="I4316" s="26" t="str">
        <f t="shared" si="373"/>
        <v/>
      </c>
      <c r="J4316" s="18" t="str">
        <f t="shared" si="374"/>
        <v/>
      </c>
      <c r="K4316" s="18" t="str">
        <f t="shared" si="375"/>
        <v/>
      </c>
      <c r="N4316" s="23" t="str">
        <f t="shared" si="376"/>
        <v/>
      </c>
    </row>
    <row r="4317" spans="8:14" x14ac:dyDescent="0.25">
      <c r="H4317" s="18" t="str">
        <f t="shared" si="372"/>
        <v/>
      </c>
      <c r="I4317" s="26" t="str">
        <f t="shared" si="373"/>
        <v/>
      </c>
      <c r="J4317" s="18" t="str">
        <f t="shared" si="374"/>
        <v/>
      </c>
      <c r="K4317" s="18" t="str">
        <f t="shared" si="375"/>
        <v/>
      </c>
      <c r="N4317" s="23" t="str">
        <f t="shared" si="376"/>
        <v/>
      </c>
    </row>
    <row r="4318" spans="8:14" x14ac:dyDescent="0.25">
      <c r="H4318" s="18" t="str">
        <f t="shared" si="372"/>
        <v/>
      </c>
      <c r="I4318" s="26" t="str">
        <f t="shared" si="373"/>
        <v/>
      </c>
      <c r="J4318" s="18" t="str">
        <f t="shared" si="374"/>
        <v/>
      </c>
      <c r="K4318" s="18" t="str">
        <f t="shared" si="375"/>
        <v/>
      </c>
      <c r="N4318" s="23" t="str">
        <f t="shared" si="376"/>
        <v/>
      </c>
    </row>
    <row r="4319" spans="8:14" x14ac:dyDescent="0.25">
      <c r="H4319" s="18" t="str">
        <f t="shared" si="372"/>
        <v/>
      </c>
      <c r="I4319" s="26" t="str">
        <f t="shared" si="373"/>
        <v/>
      </c>
      <c r="J4319" s="18" t="str">
        <f t="shared" si="374"/>
        <v/>
      </c>
      <c r="K4319" s="18" t="str">
        <f t="shared" si="375"/>
        <v/>
      </c>
      <c r="N4319" s="23" t="str">
        <f t="shared" si="376"/>
        <v/>
      </c>
    </row>
    <row r="4320" spans="8:14" x14ac:dyDescent="0.25">
      <c r="H4320" s="18" t="str">
        <f t="shared" si="372"/>
        <v/>
      </c>
      <c r="I4320" s="26" t="str">
        <f t="shared" si="373"/>
        <v/>
      </c>
      <c r="J4320" s="18" t="str">
        <f t="shared" si="374"/>
        <v/>
      </c>
      <c r="K4320" s="18" t="str">
        <f t="shared" si="375"/>
        <v/>
      </c>
      <c r="N4320" s="23" t="str">
        <f t="shared" si="376"/>
        <v/>
      </c>
    </row>
    <row r="4321" spans="8:14" x14ac:dyDescent="0.25">
      <c r="H4321" s="18" t="str">
        <f t="shared" si="372"/>
        <v/>
      </c>
      <c r="I4321" s="26" t="str">
        <f t="shared" si="373"/>
        <v/>
      </c>
      <c r="J4321" s="18" t="str">
        <f t="shared" si="374"/>
        <v/>
      </c>
      <c r="K4321" s="18" t="str">
        <f t="shared" si="375"/>
        <v/>
      </c>
      <c r="N4321" s="23" t="str">
        <f t="shared" si="376"/>
        <v/>
      </c>
    </row>
    <row r="4322" spans="8:14" x14ac:dyDescent="0.25">
      <c r="H4322" s="18" t="str">
        <f t="shared" si="372"/>
        <v/>
      </c>
      <c r="I4322" s="26" t="str">
        <f t="shared" si="373"/>
        <v/>
      </c>
      <c r="J4322" s="18" t="str">
        <f t="shared" si="374"/>
        <v/>
      </c>
      <c r="K4322" s="18" t="str">
        <f t="shared" si="375"/>
        <v/>
      </c>
      <c r="N4322" s="23" t="str">
        <f t="shared" si="376"/>
        <v/>
      </c>
    </row>
    <row r="4323" spans="8:14" x14ac:dyDescent="0.25">
      <c r="H4323" s="18" t="str">
        <f t="shared" si="372"/>
        <v/>
      </c>
      <c r="I4323" s="26" t="str">
        <f t="shared" si="373"/>
        <v/>
      </c>
      <c r="J4323" s="18" t="str">
        <f t="shared" si="374"/>
        <v/>
      </c>
      <c r="K4323" s="18" t="str">
        <f t="shared" si="375"/>
        <v/>
      </c>
      <c r="N4323" s="23" t="str">
        <f t="shared" si="376"/>
        <v/>
      </c>
    </row>
    <row r="4324" spans="8:14" x14ac:dyDescent="0.25">
      <c r="H4324" s="18" t="str">
        <f t="shared" si="372"/>
        <v/>
      </c>
      <c r="I4324" s="26" t="str">
        <f t="shared" si="373"/>
        <v/>
      </c>
      <c r="J4324" s="18" t="str">
        <f t="shared" si="374"/>
        <v/>
      </c>
      <c r="K4324" s="18" t="str">
        <f t="shared" si="375"/>
        <v/>
      </c>
      <c r="N4324" s="23" t="str">
        <f t="shared" si="376"/>
        <v/>
      </c>
    </row>
    <row r="4325" spans="8:14" x14ac:dyDescent="0.25">
      <c r="H4325" s="18" t="str">
        <f t="shared" si="372"/>
        <v/>
      </c>
      <c r="I4325" s="26" t="str">
        <f t="shared" si="373"/>
        <v/>
      </c>
      <c r="J4325" s="18" t="str">
        <f t="shared" si="374"/>
        <v/>
      </c>
      <c r="K4325" s="18" t="str">
        <f t="shared" si="375"/>
        <v/>
      </c>
      <c r="N4325" s="23" t="str">
        <f t="shared" si="376"/>
        <v/>
      </c>
    </row>
    <row r="4326" spans="8:14" x14ac:dyDescent="0.25">
      <c r="H4326" s="18" t="str">
        <f t="shared" si="372"/>
        <v/>
      </c>
      <c r="I4326" s="26" t="str">
        <f t="shared" si="373"/>
        <v/>
      </c>
      <c r="J4326" s="18" t="str">
        <f t="shared" si="374"/>
        <v/>
      </c>
      <c r="K4326" s="18" t="str">
        <f t="shared" si="375"/>
        <v/>
      </c>
      <c r="N4326" s="23" t="str">
        <f t="shared" si="376"/>
        <v/>
      </c>
    </row>
    <row r="4327" spans="8:14" x14ac:dyDescent="0.25">
      <c r="H4327" s="18" t="str">
        <f t="shared" si="372"/>
        <v/>
      </c>
      <c r="I4327" s="26" t="str">
        <f t="shared" si="373"/>
        <v/>
      </c>
      <c r="J4327" s="18" t="str">
        <f t="shared" si="374"/>
        <v/>
      </c>
      <c r="K4327" s="18" t="str">
        <f t="shared" si="375"/>
        <v/>
      </c>
      <c r="N4327" s="23" t="str">
        <f t="shared" si="376"/>
        <v/>
      </c>
    </row>
    <row r="4328" spans="8:14" x14ac:dyDescent="0.25">
      <c r="H4328" s="18" t="str">
        <f t="shared" si="372"/>
        <v/>
      </c>
      <c r="I4328" s="26" t="str">
        <f t="shared" si="373"/>
        <v/>
      </c>
      <c r="J4328" s="18" t="str">
        <f t="shared" si="374"/>
        <v/>
      </c>
      <c r="K4328" s="18" t="str">
        <f t="shared" si="375"/>
        <v/>
      </c>
      <c r="N4328" s="23" t="str">
        <f t="shared" si="376"/>
        <v/>
      </c>
    </row>
    <row r="4329" spans="8:14" x14ac:dyDescent="0.25">
      <c r="H4329" s="18" t="str">
        <f t="shared" si="372"/>
        <v/>
      </c>
      <c r="I4329" s="26" t="str">
        <f t="shared" si="373"/>
        <v/>
      </c>
      <c r="J4329" s="18" t="str">
        <f t="shared" si="374"/>
        <v/>
      </c>
      <c r="K4329" s="18" t="str">
        <f t="shared" si="375"/>
        <v/>
      </c>
      <c r="N4329" s="23" t="str">
        <f t="shared" si="376"/>
        <v/>
      </c>
    </row>
    <row r="4330" spans="8:14" x14ac:dyDescent="0.25">
      <c r="H4330" s="18" t="str">
        <f t="shared" si="372"/>
        <v/>
      </c>
      <c r="I4330" s="26" t="str">
        <f t="shared" si="373"/>
        <v/>
      </c>
      <c r="J4330" s="18" t="str">
        <f t="shared" si="374"/>
        <v/>
      </c>
      <c r="K4330" s="18" t="str">
        <f t="shared" si="375"/>
        <v/>
      </c>
      <c r="N4330" s="23" t="str">
        <f t="shared" si="376"/>
        <v/>
      </c>
    </row>
    <row r="4331" spans="8:14" x14ac:dyDescent="0.25">
      <c r="H4331" s="18" t="str">
        <f t="shared" si="372"/>
        <v/>
      </c>
      <c r="I4331" s="26" t="str">
        <f t="shared" si="373"/>
        <v/>
      </c>
      <c r="J4331" s="18" t="str">
        <f t="shared" si="374"/>
        <v/>
      </c>
      <c r="K4331" s="18" t="str">
        <f t="shared" si="375"/>
        <v/>
      </c>
      <c r="N4331" s="23" t="str">
        <f t="shared" si="376"/>
        <v/>
      </c>
    </row>
    <row r="4332" spans="8:14" x14ac:dyDescent="0.25">
      <c r="H4332" s="18" t="str">
        <f t="shared" si="372"/>
        <v/>
      </c>
      <c r="I4332" s="26" t="str">
        <f t="shared" si="373"/>
        <v/>
      </c>
      <c r="J4332" s="18" t="str">
        <f t="shared" si="374"/>
        <v/>
      </c>
      <c r="K4332" s="18" t="str">
        <f t="shared" si="375"/>
        <v/>
      </c>
      <c r="N4332" s="23" t="str">
        <f t="shared" si="376"/>
        <v/>
      </c>
    </row>
    <row r="4333" spans="8:14" x14ac:dyDescent="0.25">
      <c r="H4333" s="18" t="str">
        <f t="shared" si="372"/>
        <v/>
      </c>
      <c r="I4333" s="26" t="str">
        <f t="shared" si="373"/>
        <v/>
      </c>
      <c r="J4333" s="18" t="str">
        <f t="shared" si="374"/>
        <v/>
      </c>
      <c r="K4333" s="18" t="str">
        <f t="shared" si="375"/>
        <v/>
      </c>
      <c r="N4333" s="23" t="str">
        <f t="shared" si="376"/>
        <v/>
      </c>
    </row>
    <row r="4334" spans="8:14" x14ac:dyDescent="0.25">
      <c r="H4334" s="18" t="str">
        <f t="shared" si="372"/>
        <v/>
      </c>
      <c r="I4334" s="26" t="str">
        <f t="shared" si="373"/>
        <v/>
      </c>
      <c r="J4334" s="18" t="str">
        <f t="shared" si="374"/>
        <v/>
      </c>
      <c r="K4334" s="18" t="str">
        <f t="shared" si="375"/>
        <v/>
      </c>
      <c r="N4334" s="23" t="str">
        <f t="shared" si="376"/>
        <v/>
      </c>
    </row>
    <row r="4335" spans="8:14" x14ac:dyDescent="0.25">
      <c r="H4335" s="18" t="str">
        <f t="shared" si="372"/>
        <v/>
      </c>
      <c r="I4335" s="26" t="str">
        <f t="shared" si="373"/>
        <v/>
      </c>
      <c r="J4335" s="18" t="str">
        <f t="shared" si="374"/>
        <v/>
      </c>
      <c r="K4335" s="18" t="str">
        <f t="shared" si="375"/>
        <v/>
      </c>
      <c r="N4335" s="23" t="str">
        <f t="shared" si="376"/>
        <v/>
      </c>
    </row>
    <row r="4336" spans="8:14" x14ac:dyDescent="0.25">
      <c r="H4336" s="18" t="str">
        <f t="shared" si="372"/>
        <v/>
      </c>
      <c r="I4336" s="26" t="str">
        <f t="shared" si="373"/>
        <v/>
      </c>
      <c r="J4336" s="18" t="str">
        <f t="shared" si="374"/>
        <v/>
      </c>
      <c r="K4336" s="18" t="str">
        <f t="shared" si="375"/>
        <v/>
      </c>
      <c r="N4336" s="23" t="str">
        <f t="shared" si="376"/>
        <v/>
      </c>
    </row>
    <row r="4337" spans="8:14" x14ac:dyDescent="0.25">
      <c r="H4337" s="18" t="str">
        <f t="shared" si="372"/>
        <v/>
      </c>
      <c r="I4337" s="26" t="str">
        <f t="shared" si="373"/>
        <v/>
      </c>
      <c r="J4337" s="18" t="str">
        <f t="shared" si="374"/>
        <v/>
      </c>
      <c r="K4337" s="18" t="str">
        <f t="shared" si="375"/>
        <v/>
      </c>
      <c r="N4337" s="23" t="str">
        <f t="shared" si="376"/>
        <v/>
      </c>
    </row>
    <row r="4338" spans="8:14" x14ac:dyDescent="0.25">
      <c r="H4338" s="18" t="str">
        <f t="shared" si="372"/>
        <v/>
      </c>
      <c r="I4338" s="26" t="str">
        <f t="shared" si="373"/>
        <v/>
      </c>
      <c r="J4338" s="18" t="str">
        <f t="shared" si="374"/>
        <v/>
      </c>
      <c r="K4338" s="18" t="str">
        <f t="shared" si="375"/>
        <v/>
      </c>
      <c r="N4338" s="23" t="str">
        <f t="shared" si="376"/>
        <v/>
      </c>
    </row>
    <row r="4339" spans="8:14" x14ac:dyDescent="0.25">
      <c r="H4339" s="18" t="str">
        <f t="shared" si="372"/>
        <v/>
      </c>
      <c r="I4339" s="26" t="str">
        <f t="shared" si="373"/>
        <v/>
      </c>
      <c r="J4339" s="18" t="str">
        <f t="shared" si="374"/>
        <v/>
      </c>
      <c r="K4339" s="18" t="str">
        <f t="shared" si="375"/>
        <v/>
      </c>
      <c r="N4339" s="23" t="str">
        <f t="shared" si="376"/>
        <v/>
      </c>
    </row>
    <row r="4340" spans="8:14" x14ac:dyDescent="0.25">
      <c r="H4340" s="18" t="str">
        <f t="shared" si="372"/>
        <v/>
      </c>
      <c r="I4340" s="26" t="str">
        <f t="shared" si="373"/>
        <v/>
      </c>
      <c r="J4340" s="18" t="str">
        <f t="shared" si="374"/>
        <v/>
      </c>
      <c r="K4340" s="18" t="str">
        <f t="shared" si="375"/>
        <v/>
      </c>
      <c r="N4340" s="23" t="str">
        <f t="shared" si="376"/>
        <v/>
      </c>
    </row>
    <row r="4341" spans="8:14" x14ac:dyDescent="0.25">
      <c r="H4341" s="18" t="str">
        <f t="shared" si="372"/>
        <v/>
      </c>
      <c r="I4341" s="26" t="str">
        <f t="shared" si="373"/>
        <v/>
      </c>
      <c r="J4341" s="18" t="str">
        <f t="shared" si="374"/>
        <v/>
      </c>
      <c r="K4341" s="18" t="str">
        <f t="shared" si="375"/>
        <v/>
      </c>
      <c r="N4341" s="23" t="str">
        <f t="shared" si="376"/>
        <v/>
      </c>
    </row>
    <row r="4342" spans="8:14" x14ac:dyDescent="0.25">
      <c r="H4342" s="18" t="str">
        <f t="shared" si="372"/>
        <v/>
      </c>
      <c r="I4342" s="26" t="str">
        <f t="shared" si="373"/>
        <v/>
      </c>
      <c r="J4342" s="18" t="str">
        <f t="shared" si="374"/>
        <v/>
      </c>
      <c r="K4342" s="18" t="str">
        <f t="shared" si="375"/>
        <v/>
      </c>
      <c r="N4342" s="23" t="str">
        <f t="shared" si="376"/>
        <v/>
      </c>
    </row>
    <row r="4343" spans="8:14" x14ac:dyDescent="0.25">
      <c r="H4343" s="18" t="str">
        <f t="shared" si="372"/>
        <v/>
      </c>
      <c r="I4343" s="26" t="str">
        <f t="shared" si="373"/>
        <v/>
      </c>
      <c r="J4343" s="18" t="str">
        <f t="shared" si="374"/>
        <v/>
      </c>
      <c r="K4343" s="18" t="str">
        <f t="shared" si="375"/>
        <v/>
      </c>
      <c r="N4343" s="23" t="str">
        <f t="shared" si="376"/>
        <v/>
      </c>
    </row>
    <row r="4344" spans="8:14" x14ac:dyDescent="0.25">
      <c r="H4344" s="18" t="str">
        <f t="shared" si="372"/>
        <v/>
      </c>
      <c r="I4344" s="26" t="str">
        <f t="shared" si="373"/>
        <v/>
      </c>
      <c r="J4344" s="18" t="str">
        <f t="shared" si="374"/>
        <v/>
      </c>
      <c r="K4344" s="18" t="str">
        <f t="shared" si="375"/>
        <v/>
      </c>
      <c r="N4344" s="23" t="str">
        <f t="shared" si="376"/>
        <v/>
      </c>
    </row>
    <row r="4345" spans="8:14" x14ac:dyDescent="0.25">
      <c r="H4345" s="18" t="str">
        <f t="shared" si="372"/>
        <v/>
      </c>
      <c r="I4345" s="26" t="str">
        <f t="shared" si="373"/>
        <v/>
      </c>
      <c r="J4345" s="18" t="str">
        <f t="shared" si="374"/>
        <v/>
      </c>
      <c r="K4345" s="18" t="str">
        <f t="shared" si="375"/>
        <v/>
      </c>
      <c r="N4345" s="23" t="str">
        <f t="shared" si="376"/>
        <v/>
      </c>
    </row>
    <row r="4346" spans="8:14" x14ac:dyDescent="0.25">
      <c r="H4346" s="18" t="str">
        <f t="shared" si="372"/>
        <v/>
      </c>
      <c r="I4346" s="26" t="str">
        <f t="shared" si="373"/>
        <v/>
      </c>
      <c r="J4346" s="18" t="str">
        <f t="shared" si="374"/>
        <v/>
      </c>
      <c r="K4346" s="18" t="str">
        <f t="shared" si="375"/>
        <v/>
      </c>
      <c r="N4346" s="23" t="str">
        <f t="shared" si="376"/>
        <v/>
      </c>
    </row>
    <row r="4347" spans="8:14" x14ac:dyDescent="0.25">
      <c r="H4347" s="18" t="str">
        <f t="shared" si="372"/>
        <v/>
      </c>
      <c r="I4347" s="26" t="str">
        <f t="shared" si="373"/>
        <v/>
      </c>
      <c r="J4347" s="18" t="str">
        <f t="shared" si="374"/>
        <v/>
      </c>
      <c r="K4347" s="18" t="str">
        <f t="shared" si="375"/>
        <v/>
      </c>
      <c r="N4347" s="23" t="str">
        <f t="shared" si="376"/>
        <v/>
      </c>
    </row>
    <row r="4348" spans="8:14" x14ac:dyDescent="0.25">
      <c r="H4348" s="18" t="str">
        <f t="shared" si="372"/>
        <v/>
      </c>
      <c r="I4348" s="26" t="str">
        <f t="shared" si="373"/>
        <v/>
      </c>
      <c r="J4348" s="18" t="str">
        <f t="shared" si="374"/>
        <v/>
      </c>
      <c r="K4348" s="18" t="str">
        <f t="shared" si="375"/>
        <v/>
      </c>
      <c r="N4348" s="23" t="str">
        <f t="shared" si="376"/>
        <v/>
      </c>
    </row>
    <row r="4349" spans="8:14" x14ac:dyDescent="0.25">
      <c r="H4349" s="18" t="str">
        <f t="shared" si="372"/>
        <v/>
      </c>
      <c r="I4349" s="26" t="str">
        <f t="shared" si="373"/>
        <v/>
      </c>
      <c r="J4349" s="18" t="str">
        <f t="shared" si="374"/>
        <v/>
      </c>
      <c r="K4349" s="18" t="str">
        <f t="shared" si="375"/>
        <v/>
      </c>
      <c r="N4349" s="23" t="str">
        <f t="shared" si="376"/>
        <v/>
      </c>
    </row>
    <row r="4350" spans="8:14" x14ac:dyDescent="0.25">
      <c r="H4350" s="18" t="str">
        <f t="shared" si="372"/>
        <v/>
      </c>
      <c r="I4350" s="26" t="str">
        <f t="shared" si="373"/>
        <v/>
      </c>
      <c r="J4350" s="18" t="str">
        <f t="shared" si="374"/>
        <v/>
      </c>
      <c r="K4350" s="18" t="str">
        <f t="shared" si="375"/>
        <v/>
      </c>
      <c r="N4350" s="23" t="str">
        <f t="shared" si="376"/>
        <v/>
      </c>
    </row>
    <row r="4351" spans="8:14" x14ac:dyDescent="0.25">
      <c r="H4351" s="18" t="str">
        <f t="shared" si="372"/>
        <v/>
      </c>
      <c r="I4351" s="26" t="str">
        <f t="shared" si="373"/>
        <v/>
      </c>
      <c r="J4351" s="18" t="str">
        <f t="shared" si="374"/>
        <v/>
      </c>
      <c r="K4351" s="18" t="str">
        <f t="shared" si="375"/>
        <v/>
      </c>
      <c r="N4351" s="23" t="str">
        <f t="shared" si="376"/>
        <v/>
      </c>
    </row>
    <row r="4352" spans="8:14" x14ac:dyDescent="0.25">
      <c r="H4352" s="18" t="str">
        <f t="shared" si="372"/>
        <v/>
      </c>
      <c r="I4352" s="26" t="str">
        <f t="shared" si="373"/>
        <v/>
      </c>
      <c r="J4352" s="18" t="str">
        <f t="shared" si="374"/>
        <v/>
      </c>
      <c r="K4352" s="18" t="str">
        <f t="shared" si="375"/>
        <v/>
      </c>
      <c r="N4352" s="23" t="str">
        <f t="shared" si="376"/>
        <v/>
      </c>
    </row>
    <row r="4353" spans="8:14" x14ac:dyDescent="0.25">
      <c r="H4353" s="18" t="str">
        <f t="shared" si="372"/>
        <v/>
      </c>
      <c r="I4353" s="26" t="str">
        <f t="shared" si="373"/>
        <v/>
      </c>
      <c r="J4353" s="18" t="str">
        <f t="shared" si="374"/>
        <v/>
      </c>
      <c r="K4353" s="18" t="str">
        <f t="shared" si="375"/>
        <v/>
      </c>
      <c r="N4353" s="23" t="str">
        <f t="shared" si="376"/>
        <v/>
      </c>
    </row>
    <row r="4354" spans="8:14" x14ac:dyDescent="0.25">
      <c r="H4354" s="18" t="str">
        <f t="shared" si="372"/>
        <v/>
      </c>
      <c r="I4354" s="26" t="str">
        <f t="shared" si="373"/>
        <v/>
      </c>
      <c r="J4354" s="18" t="str">
        <f t="shared" si="374"/>
        <v/>
      </c>
      <c r="K4354" s="18" t="str">
        <f t="shared" si="375"/>
        <v/>
      </c>
      <c r="N4354" s="23" t="str">
        <f t="shared" si="376"/>
        <v/>
      </c>
    </row>
    <row r="4355" spans="8:14" x14ac:dyDescent="0.25">
      <c r="H4355" s="18" t="str">
        <f t="shared" si="372"/>
        <v/>
      </c>
      <c r="I4355" s="26" t="str">
        <f t="shared" si="373"/>
        <v/>
      </c>
      <c r="J4355" s="18" t="str">
        <f t="shared" si="374"/>
        <v/>
      </c>
      <c r="K4355" s="18" t="str">
        <f t="shared" si="375"/>
        <v/>
      </c>
      <c r="N4355" s="23" t="str">
        <f t="shared" si="376"/>
        <v/>
      </c>
    </row>
    <row r="4356" spans="8:14" x14ac:dyDescent="0.25">
      <c r="H4356" s="18" t="str">
        <f t="shared" ref="H4356:H4419" si="377">IF(OR($E4356="",$G4356=""),"",$E4356*$G4356)</f>
        <v/>
      </c>
      <c r="I4356" s="26" t="str">
        <f t="shared" ref="I4356:I4419" si="378">IF($F4356="","",IFERROR(INDEX(CurRate,MATCH($F4356,CurCode,0)),""))</f>
        <v/>
      </c>
      <c r="J4356" s="18" t="str">
        <f t="shared" ref="J4356:J4419" si="379">IF(OR($G4356="",$I4356="",$I4356=0),"",$G4356/$I4356)</f>
        <v/>
      </c>
      <c r="K4356" s="18" t="str">
        <f t="shared" ref="K4356:K4419" si="380">IF(OR($E4356="",$J4356=""),"",$E4356*$J4356)</f>
        <v/>
      </c>
      <c r="N4356" s="23" t="str">
        <f t="shared" ref="N4356:N4419" si="381">IF($A4356="","",$A4356*100000+ROW())</f>
        <v/>
      </c>
    </row>
    <row r="4357" spans="8:14" x14ac:dyDescent="0.25">
      <c r="H4357" s="18" t="str">
        <f t="shared" si="377"/>
        <v/>
      </c>
      <c r="I4357" s="26" t="str">
        <f t="shared" si="378"/>
        <v/>
      </c>
      <c r="J4357" s="18" t="str">
        <f t="shared" si="379"/>
        <v/>
      </c>
      <c r="K4357" s="18" t="str">
        <f t="shared" si="380"/>
        <v/>
      </c>
      <c r="N4357" s="23" t="str">
        <f t="shared" si="381"/>
        <v/>
      </c>
    </row>
    <row r="4358" spans="8:14" x14ac:dyDescent="0.25">
      <c r="H4358" s="18" t="str">
        <f t="shared" si="377"/>
        <v/>
      </c>
      <c r="I4358" s="26" t="str">
        <f t="shared" si="378"/>
        <v/>
      </c>
      <c r="J4358" s="18" t="str">
        <f t="shared" si="379"/>
        <v/>
      </c>
      <c r="K4358" s="18" t="str">
        <f t="shared" si="380"/>
        <v/>
      </c>
      <c r="N4358" s="23" t="str">
        <f t="shared" si="381"/>
        <v/>
      </c>
    </row>
    <row r="4359" spans="8:14" x14ac:dyDescent="0.25">
      <c r="H4359" s="18" t="str">
        <f t="shared" si="377"/>
        <v/>
      </c>
      <c r="I4359" s="26" t="str">
        <f t="shared" si="378"/>
        <v/>
      </c>
      <c r="J4359" s="18" t="str">
        <f t="shared" si="379"/>
        <v/>
      </c>
      <c r="K4359" s="18" t="str">
        <f t="shared" si="380"/>
        <v/>
      </c>
      <c r="N4359" s="23" t="str">
        <f t="shared" si="381"/>
        <v/>
      </c>
    </row>
    <row r="4360" spans="8:14" x14ac:dyDescent="0.25">
      <c r="H4360" s="18" t="str">
        <f t="shared" si="377"/>
        <v/>
      </c>
      <c r="I4360" s="26" t="str">
        <f t="shared" si="378"/>
        <v/>
      </c>
      <c r="J4360" s="18" t="str">
        <f t="shared" si="379"/>
        <v/>
      </c>
      <c r="K4360" s="18" t="str">
        <f t="shared" si="380"/>
        <v/>
      </c>
      <c r="N4360" s="23" t="str">
        <f t="shared" si="381"/>
        <v/>
      </c>
    </row>
    <row r="4361" spans="8:14" x14ac:dyDescent="0.25">
      <c r="H4361" s="18" t="str">
        <f t="shared" si="377"/>
        <v/>
      </c>
      <c r="I4361" s="26" t="str">
        <f t="shared" si="378"/>
        <v/>
      </c>
      <c r="J4361" s="18" t="str">
        <f t="shared" si="379"/>
        <v/>
      </c>
      <c r="K4361" s="18" t="str">
        <f t="shared" si="380"/>
        <v/>
      </c>
      <c r="N4361" s="23" t="str">
        <f t="shared" si="381"/>
        <v/>
      </c>
    </row>
    <row r="4362" spans="8:14" x14ac:dyDescent="0.25">
      <c r="H4362" s="18" t="str">
        <f t="shared" si="377"/>
        <v/>
      </c>
      <c r="I4362" s="26" t="str">
        <f t="shared" si="378"/>
        <v/>
      </c>
      <c r="J4362" s="18" t="str">
        <f t="shared" si="379"/>
        <v/>
      </c>
      <c r="K4362" s="18" t="str">
        <f t="shared" si="380"/>
        <v/>
      </c>
      <c r="N4362" s="23" t="str">
        <f t="shared" si="381"/>
        <v/>
      </c>
    </row>
    <row r="4363" spans="8:14" x14ac:dyDescent="0.25">
      <c r="H4363" s="18" t="str">
        <f t="shared" si="377"/>
        <v/>
      </c>
      <c r="I4363" s="26" t="str">
        <f t="shared" si="378"/>
        <v/>
      </c>
      <c r="J4363" s="18" t="str">
        <f t="shared" si="379"/>
        <v/>
      </c>
      <c r="K4363" s="18" t="str">
        <f t="shared" si="380"/>
        <v/>
      </c>
      <c r="N4363" s="23" t="str">
        <f t="shared" si="381"/>
        <v/>
      </c>
    </row>
    <row r="4364" spans="8:14" x14ac:dyDescent="0.25">
      <c r="H4364" s="18" t="str">
        <f t="shared" si="377"/>
        <v/>
      </c>
      <c r="I4364" s="26" t="str">
        <f t="shared" si="378"/>
        <v/>
      </c>
      <c r="J4364" s="18" t="str">
        <f t="shared" si="379"/>
        <v/>
      </c>
      <c r="K4364" s="18" t="str">
        <f t="shared" si="380"/>
        <v/>
      </c>
      <c r="N4364" s="23" t="str">
        <f t="shared" si="381"/>
        <v/>
      </c>
    </row>
    <row r="4365" spans="8:14" x14ac:dyDescent="0.25">
      <c r="H4365" s="18" t="str">
        <f t="shared" si="377"/>
        <v/>
      </c>
      <c r="I4365" s="26" t="str">
        <f t="shared" si="378"/>
        <v/>
      </c>
      <c r="J4365" s="18" t="str">
        <f t="shared" si="379"/>
        <v/>
      </c>
      <c r="K4365" s="18" t="str">
        <f t="shared" si="380"/>
        <v/>
      </c>
      <c r="N4365" s="23" t="str">
        <f t="shared" si="381"/>
        <v/>
      </c>
    </row>
    <row r="4366" spans="8:14" x14ac:dyDescent="0.25">
      <c r="H4366" s="18" t="str">
        <f t="shared" si="377"/>
        <v/>
      </c>
      <c r="I4366" s="26" t="str">
        <f t="shared" si="378"/>
        <v/>
      </c>
      <c r="J4366" s="18" t="str">
        <f t="shared" si="379"/>
        <v/>
      </c>
      <c r="K4366" s="18" t="str">
        <f t="shared" si="380"/>
        <v/>
      </c>
      <c r="N4366" s="23" t="str">
        <f t="shared" si="381"/>
        <v/>
      </c>
    </row>
    <row r="4367" spans="8:14" x14ac:dyDescent="0.25">
      <c r="H4367" s="18" t="str">
        <f t="shared" si="377"/>
        <v/>
      </c>
      <c r="I4367" s="26" t="str">
        <f t="shared" si="378"/>
        <v/>
      </c>
      <c r="J4367" s="18" t="str">
        <f t="shared" si="379"/>
        <v/>
      </c>
      <c r="K4367" s="18" t="str">
        <f t="shared" si="380"/>
        <v/>
      </c>
      <c r="N4367" s="23" t="str">
        <f t="shared" si="381"/>
        <v/>
      </c>
    </row>
    <row r="4368" spans="8:14" x14ac:dyDescent="0.25">
      <c r="H4368" s="18" t="str">
        <f t="shared" si="377"/>
        <v/>
      </c>
      <c r="I4368" s="26" t="str">
        <f t="shared" si="378"/>
        <v/>
      </c>
      <c r="J4368" s="18" t="str">
        <f t="shared" si="379"/>
        <v/>
      </c>
      <c r="K4368" s="18" t="str">
        <f t="shared" si="380"/>
        <v/>
      </c>
      <c r="N4368" s="23" t="str">
        <f t="shared" si="381"/>
        <v/>
      </c>
    </row>
    <row r="4369" spans="8:14" x14ac:dyDescent="0.25">
      <c r="H4369" s="18" t="str">
        <f t="shared" si="377"/>
        <v/>
      </c>
      <c r="I4369" s="26" t="str">
        <f t="shared" si="378"/>
        <v/>
      </c>
      <c r="J4369" s="18" t="str">
        <f t="shared" si="379"/>
        <v/>
      </c>
      <c r="K4369" s="18" t="str">
        <f t="shared" si="380"/>
        <v/>
      </c>
      <c r="N4369" s="23" t="str">
        <f t="shared" si="381"/>
        <v/>
      </c>
    </row>
    <row r="4370" spans="8:14" x14ac:dyDescent="0.25">
      <c r="H4370" s="18" t="str">
        <f t="shared" si="377"/>
        <v/>
      </c>
      <c r="I4370" s="26" t="str">
        <f t="shared" si="378"/>
        <v/>
      </c>
      <c r="J4370" s="18" t="str">
        <f t="shared" si="379"/>
        <v/>
      </c>
      <c r="K4370" s="18" t="str">
        <f t="shared" si="380"/>
        <v/>
      </c>
      <c r="N4370" s="23" t="str">
        <f t="shared" si="381"/>
        <v/>
      </c>
    </row>
    <row r="4371" spans="8:14" x14ac:dyDescent="0.25">
      <c r="H4371" s="18" t="str">
        <f t="shared" si="377"/>
        <v/>
      </c>
      <c r="I4371" s="26" t="str">
        <f t="shared" si="378"/>
        <v/>
      </c>
      <c r="J4371" s="18" t="str">
        <f t="shared" si="379"/>
        <v/>
      </c>
      <c r="K4371" s="18" t="str">
        <f t="shared" si="380"/>
        <v/>
      </c>
      <c r="N4371" s="23" t="str">
        <f t="shared" si="381"/>
        <v/>
      </c>
    </row>
    <row r="4372" spans="8:14" x14ac:dyDescent="0.25">
      <c r="H4372" s="18" t="str">
        <f t="shared" si="377"/>
        <v/>
      </c>
      <c r="I4372" s="26" t="str">
        <f t="shared" si="378"/>
        <v/>
      </c>
      <c r="J4372" s="18" t="str">
        <f t="shared" si="379"/>
        <v/>
      </c>
      <c r="K4372" s="18" t="str">
        <f t="shared" si="380"/>
        <v/>
      </c>
      <c r="N4372" s="23" t="str">
        <f t="shared" si="381"/>
        <v/>
      </c>
    </row>
    <row r="4373" spans="8:14" x14ac:dyDescent="0.25">
      <c r="H4373" s="18" t="str">
        <f t="shared" si="377"/>
        <v/>
      </c>
      <c r="I4373" s="26" t="str">
        <f t="shared" si="378"/>
        <v/>
      </c>
      <c r="J4373" s="18" t="str">
        <f t="shared" si="379"/>
        <v/>
      </c>
      <c r="K4373" s="18" t="str">
        <f t="shared" si="380"/>
        <v/>
      </c>
      <c r="N4373" s="23" t="str">
        <f t="shared" si="381"/>
        <v/>
      </c>
    </row>
    <row r="4374" spans="8:14" x14ac:dyDescent="0.25">
      <c r="H4374" s="18" t="str">
        <f t="shared" si="377"/>
        <v/>
      </c>
      <c r="I4374" s="26" t="str">
        <f t="shared" si="378"/>
        <v/>
      </c>
      <c r="J4374" s="18" t="str">
        <f t="shared" si="379"/>
        <v/>
      </c>
      <c r="K4374" s="18" t="str">
        <f t="shared" si="380"/>
        <v/>
      </c>
      <c r="N4374" s="23" t="str">
        <f t="shared" si="381"/>
        <v/>
      </c>
    </row>
    <row r="4375" spans="8:14" x14ac:dyDescent="0.25">
      <c r="H4375" s="18" t="str">
        <f t="shared" si="377"/>
        <v/>
      </c>
      <c r="I4375" s="26" t="str">
        <f t="shared" si="378"/>
        <v/>
      </c>
      <c r="J4375" s="18" t="str">
        <f t="shared" si="379"/>
        <v/>
      </c>
      <c r="K4375" s="18" t="str">
        <f t="shared" si="380"/>
        <v/>
      </c>
      <c r="N4375" s="23" t="str">
        <f t="shared" si="381"/>
        <v/>
      </c>
    </row>
    <row r="4376" spans="8:14" x14ac:dyDescent="0.25">
      <c r="H4376" s="18" t="str">
        <f t="shared" si="377"/>
        <v/>
      </c>
      <c r="I4376" s="26" t="str">
        <f t="shared" si="378"/>
        <v/>
      </c>
      <c r="J4376" s="18" t="str">
        <f t="shared" si="379"/>
        <v/>
      </c>
      <c r="K4376" s="18" t="str">
        <f t="shared" si="380"/>
        <v/>
      </c>
      <c r="N4376" s="23" t="str">
        <f t="shared" si="381"/>
        <v/>
      </c>
    </row>
    <row r="4377" spans="8:14" x14ac:dyDescent="0.25">
      <c r="H4377" s="18" t="str">
        <f t="shared" si="377"/>
        <v/>
      </c>
      <c r="I4377" s="26" t="str">
        <f t="shared" si="378"/>
        <v/>
      </c>
      <c r="J4377" s="18" t="str">
        <f t="shared" si="379"/>
        <v/>
      </c>
      <c r="K4377" s="18" t="str">
        <f t="shared" si="380"/>
        <v/>
      </c>
      <c r="N4377" s="23" t="str">
        <f t="shared" si="381"/>
        <v/>
      </c>
    </row>
    <row r="4378" spans="8:14" x14ac:dyDescent="0.25">
      <c r="H4378" s="18" t="str">
        <f t="shared" si="377"/>
        <v/>
      </c>
      <c r="I4378" s="26" t="str">
        <f t="shared" si="378"/>
        <v/>
      </c>
      <c r="J4378" s="18" t="str">
        <f t="shared" si="379"/>
        <v/>
      </c>
      <c r="K4378" s="18" t="str">
        <f t="shared" si="380"/>
        <v/>
      </c>
      <c r="N4378" s="23" t="str">
        <f t="shared" si="381"/>
        <v/>
      </c>
    </row>
    <row r="4379" spans="8:14" x14ac:dyDescent="0.25">
      <c r="H4379" s="18" t="str">
        <f t="shared" si="377"/>
        <v/>
      </c>
      <c r="I4379" s="26" t="str">
        <f t="shared" si="378"/>
        <v/>
      </c>
      <c r="J4379" s="18" t="str">
        <f t="shared" si="379"/>
        <v/>
      </c>
      <c r="K4379" s="18" t="str">
        <f t="shared" si="380"/>
        <v/>
      </c>
      <c r="N4379" s="23" t="str">
        <f t="shared" si="381"/>
        <v/>
      </c>
    </row>
    <row r="4380" spans="8:14" x14ac:dyDescent="0.25">
      <c r="H4380" s="18" t="str">
        <f t="shared" si="377"/>
        <v/>
      </c>
      <c r="I4380" s="26" t="str">
        <f t="shared" si="378"/>
        <v/>
      </c>
      <c r="J4380" s="18" t="str">
        <f t="shared" si="379"/>
        <v/>
      </c>
      <c r="K4380" s="18" t="str">
        <f t="shared" si="380"/>
        <v/>
      </c>
      <c r="N4380" s="23" t="str">
        <f t="shared" si="381"/>
        <v/>
      </c>
    </row>
    <row r="4381" spans="8:14" x14ac:dyDescent="0.25">
      <c r="H4381" s="18" t="str">
        <f t="shared" si="377"/>
        <v/>
      </c>
      <c r="I4381" s="26" t="str">
        <f t="shared" si="378"/>
        <v/>
      </c>
      <c r="J4381" s="18" t="str">
        <f t="shared" si="379"/>
        <v/>
      </c>
      <c r="K4381" s="18" t="str">
        <f t="shared" si="380"/>
        <v/>
      </c>
      <c r="N4381" s="23" t="str">
        <f t="shared" si="381"/>
        <v/>
      </c>
    </row>
    <row r="4382" spans="8:14" x14ac:dyDescent="0.25">
      <c r="H4382" s="18" t="str">
        <f t="shared" si="377"/>
        <v/>
      </c>
      <c r="I4382" s="26" t="str">
        <f t="shared" si="378"/>
        <v/>
      </c>
      <c r="J4382" s="18" t="str">
        <f t="shared" si="379"/>
        <v/>
      </c>
      <c r="K4382" s="18" t="str">
        <f t="shared" si="380"/>
        <v/>
      </c>
      <c r="N4382" s="23" t="str">
        <f t="shared" si="381"/>
        <v/>
      </c>
    </row>
    <row r="4383" spans="8:14" x14ac:dyDescent="0.25">
      <c r="H4383" s="18" t="str">
        <f t="shared" si="377"/>
        <v/>
      </c>
      <c r="I4383" s="26" t="str">
        <f t="shared" si="378"/>
        <v/>
      </c>
      <c r="J4383" s="18" t="str">
        <f t="shared" si="379"/>
        <v/>
      </c>
      <c r="K4383" s="18" t="str">
        <f t="shared" si="380"/>
        <v/>
      </c>
      <c r="N4383" s="23" t="str">
        <f t="shared" si="381"/>
        <v/>
      </c>
    </row>
    <row r="4384" spans="8:14" x14ac:dyDescent="0.25">
      <c r="H4384" s="18" t="str">
        <f t="shared" si="377"/>
        <v/>
      </c>
      <c r="I4384" s="26" t="str">
        <f t="shared" si="378"/>
        <v/>
      </c>
      <c r="J4384" s="18" t="str">
        <f t="shared" si="379"/>
        <v/>
      </c>
      <c r="K4384" s="18" t="str">
        <f t="shared" si="380"/>
        <v/>
      </c>
      <c r="N4384" s="23" t="str">
        <f t="shared" si="381"/>
        <v/>
      </c>
    </row>
    <row r="4385" spans="8:14" x14ac:dyDescent="0.25">
      <c r="H4385" s="18" t="str">
        <f t="shared" si="377"/>
        <v/>
      </c>
      <c r="I4385" s="26" t="str">
        <f t="shared" si="378"/>
        <v/>
      </c>
      <c r="J4385" s="18" t="str">
        <f t="shared" si="379"/>
        <v/>
      </c>
      <c r="K4385" s="18" t="str">
        <f t="shared" si="380"/>
        <v/>
      </c>
      <c r="N4385" s="23" t="str">
        <f t="shared" si="381"/>
        <v/>
      </c>
    </row>
    <row r="4386" spans="8:14" x14ac:dyDescent="0.25">
      <c r="H4386" s="18" t="str">
        <f t="shared" si="377"/>
        <v/>
      </c>
      <c r="I4386" s="26" t="str">
        <f t="shared" si="378"/>
        <v/>
      </c>
      <c r="J4386" s="18" t="str">
        <f t="shared" si="379"/>
        <v/>
      </c>
      <c r="K4386" s="18" t="str">
        <f t="shared" si="380"/>
        <v/>
      </c>
      <c r="N4386" s="23" t="str">
        <f t="shared" si="381"/>
        <v/>
      </c>
    </row>
    <row r="4387" spans="8:14" x14ac:dyDescent="0.25">
      <c r="H4387" s="18" t="str">
        <f t="shared" si="377"/>
        <v/>
      </c>
      <c r="I4387" s="26" t="str">
        <f t="shared" si="378"/>
        <v/>
      </c>
      <c r="J4387" s="18" t="str">
        <f t="shared" si="379"/>
        <v/>
      </c>
      <c r="K4387" s="18" t="str">
        <f t="shared" si="380"/>
        <v/>
      </c>
      <c r="N4387" s="23" t="str">
        <f t="shared" si="381"/>
        <v/>
      </c>
    </row>
    <row r="4388" spans="8:14" x14ac:dyDescent="0.25">
      <c r="H4388" s="18" t="str">
        <f t="shared" si="377"/>
        <v/>
      </c>
      <c r="I4388" s="26" t="str">
        <f t="shared" si="378"/>
        <v/>
      </c>
      <c r="J4388" s="18" t="str">
        <f t="shared" si="379"/>
        <v/>
      </c>
      <c r="K4388" s="18" t="str">
        <f t="shared" si="380"/>
        <v/>
      </c>
      <c r="N4388" s="23" t="str">
        <f t="shared" si="381"/>
        <v/>
      </c>
    </row>
    <row r="4389" spans="8:14" x14ac:dyDescent="0.25">
      <c r="H4389" s="18" t="str">
        <f t="shared" si="377"/>
        <v/>
      </c>
      <c r="I4389" s="26" t="str">
        <f t="shared" si="378"/>
        <v/>
      </c>
      <c r="J4389" s="18" t="str">
        <f t="shared" si="379"/>
        <v/>
      </c>
      <c r="K4389" s="18" t="str">
        <f t="shared" si="380"/>
        <v/>
      </c>
      <c r="N4389" s="23" t="str">
        <f t="shared" si="381"/>
        <v/>
      </c>
    </row>
    <row r="4390" spans="8:14" x14ac:dyDescent="0.25">
      <c r="H4390" s="18" t="str">
        <f t="shared" si="377"/>
        <v/>
      </c>
      <c r="I4390" s="26" t="str">
        <f t="shared" si="378"/>
        <v/>
      </c>
      <c r="J4390" s="18" t="str">
        <f t="shared" si="379"/>
        <v/>
      </c>
      <c r="K4390" s="18" t="str">
        <f t="shared" si="380"/>
        <v/>
      </c>
      <c r="N4390" s="23" t="str">
        <f t="shared" si="381"/>
        <v/>
      </c>
    </row>
    <row r="4391" spans="8:14" x14ac:dyDescent="0.25">
      <c r="H4391" s="18" t="str">
        <f t="shared" si="377"/>
        <v/>
      </c>
      <c r="I4391" s="26" t="str">
        <f t="shared" si="378"/>
        <v/>
      </c>
      <c r="J4391" s="18" t="str">
        <f t="shared" si="379"/>
        <v/>
      </c>
      <c r="K4391" s="18" t="str">
        <f t="shared" si="380"/>
        <v/>
      </c>
      <c r="N4391" s="23" t="str">
        <f t="shared" si="381"/>
        <v/>
      </c>
    </row>
    <row r="4392" spans="8:14" x14ac:dyDescent="0.25">
      <c r="H4392" s="18" t="str">
        <f t="shared" si="377"/>
        <v/>
      </c>
      <c r="I4392" s="26" t="str">
        <f t="shared" si="378"/>
        <v/>
      </c>
      <c r="J4392" s="18" t="str">
        <f t="shared" si="379"/>
        <v/>
      </c>
      <c r="K4392" s="18" t="str">
        <f t="shared" si="380"/>
        <v/>
      </c>
      <c r="N4392" s="23" t="str">
        <f t="shared" si="381"/>
        <v/>
      </c>
    </row>
    <row r="4393" spans="8:14" x14ac:dyDescent="0.25">
      <c r="H4393" s="18" t="str">
        <f t="shared" si="377"/>
        <v/>
      </c>
      <c r="I4393" s="26" t="str">
        <f t="shared" si="378"/>
        <v/>
      </c>
      <c r="J4393" s="18" t="str">
        <f t="shared" si="379"/>
        <v/>
      </c>
      <c r="K4393" s="18" t="str">
        <f t="shared" si="380"/>
        <v/>
      </c>
      <c r="N4393" s="23" t="str">
        <f t="shared" si="381"/>
        <v/>
      </c>
    </row>
    <row r="4394" spans="8:14" x14ac:dyDescent="0.25">
      <c r="H4394" s="18" t="str">
        <f t="shared" si="377"/>
        <v/>
      </c>
      <c r="I4394" s="26" t="str">
        <f t="shared" si="378"/>
        <v/>
      </c>
      <c r="J4394" s="18" t="str">
        <f t="shared" si="379"/>
        <v/>
      </c>
      <c r="K4394" s="18" t="str">
        <f t="shared" si="380"/>
        <v/>
      </c>
      <c r="N4394" s="23" t="str">
        <f t="shared" si="381"/>
        <v/>
      </c>
    </row>
    <row r="4395" spans="8:14" x14ac:dyDescent="0.25">
      <c r="H4395" s="18" t="str">
        <f t="shared" si="377"/>
        <v/>
      </c>
      <c r="I4395" s="26" t="str">
        <f t="shared" si="378"/>
        <v/>
      </c>
      <c r="J4395" s="18" t="str">
        <f t="shared" si="379"/>
        <v/>
      </c>
      <c r="K4395" s="18" t="str">
        <f t="shared" si="380"/>
        <v/>
      </c>
      <c r="N4395" s="23" t="str">
        <f t="shared" si="381"/>
        <v/>
      </c>
    </row>
    <row r="4396" spans="8:14" x14ac:dyDescent="0.25">
      <c r="H4396" s="18" t="str">
        <f t="shared" si="377"/>
        <v/>
      </c>
      <c r="I4396" s="26" t="str">
        <f t="shared" si="378"/>
        <v/>
      </c>
      <c r="J4396" s="18" t="str">
        <f t="shared" si="379"/>
        <v/>
      </c>
      <c r="K4396" s="18" t="str">
        <f t="shared" si="380"/>
        <v/>
      </c>
      <c r="N4396" s="23" t="str">
        <f t="shared" si="381"/>
        <v/>
      </c>
    </row>
    <row r="4397" spans="8:14" x14ac:dyDescent="0.25">
      <c r="H4397" s="18" t="str">
        <f t="shared" si="377"/>
        <v/>
      </c>
      <c r="I4397" s="26" t="str">
        <f t="shared" si="378"/>
        <v/>
      </c>
      <c r="J4397" s="18" t="str">
        <f t="shared" si="379"/>
        <v/>
      </c>
      <c r="K4397" s="18" t="str">
        <f t="shared" si="380"/>
        <v/>
      </c>
      <c r="N4397" s="23" t="str">
        <f t="shared" si="381"/>
        <v/>
      </c>
    </row>
    <row r="4398" spans="8:14" x14ac:dyDescent="0.25">
      <c r="H4398" s="18" t="str">
        <f t="shared" si="377"/>
        <v/>
      </c>
      <c r="I4398" s="26" t="str">
        <f t="shared" si="378"/>
        <v/>
      </c>
      <c r="J4398" s="18" t="str">
        <f t="shared" si="379"/>
        <v/>
      </c>
      <c r="K4398" s="18" t="str">
        <f t="shared" si="380"/>
        <v/>
      </c>
      <c r="N4398" s="23" t="str">
        <f t="shared" si="381"/>
        <v/>
      </c>
    </row>
    <row r="4399" spans="8:14" x14ac:dyDescent="0.25">
      <c r="H4399" s="18" t="str">
        <f t="shared" si="377"/>
        <v/>
      </c>
      <c r="I4399" s="26" t="str">
        <f t="shared" si="378"/>
        <v/>
      </c>
      <c r="J4399" s="18" t="str">
        <f t="shared" si="379"/>
        <v/>
      </c>
      <c r="K4399" s="18" t="str">
        <f t="shared" si="380"/>
        <v/>
      </c>
      <c r="N4399" s="23" t="str">
        <f t="shared" si="381"/>
        <v/>
      </c>
    </row>
    <row r="4400" spans="8:14" x14ac:dyDescent="0.25">
      <c r="H4400" s="18" t="str">
        <f t="shared" si="377"/>
        <v/>
      </c>
      <c r="I4400" s="26" t="str">
        <f t="shared" si="378"/>
        <v/>
      </c>
      <c r="J4400" s="18" t="str">
        <f t="shared" si="379"/>
        <v/>
      </c>
      <c r="K4400" s="18" t="str">
        <f t="shared" si="380"/>
        <v/>
      </c>
      <c r="N4400" s="23" t="str">
        <f t="shared" si="381"/>
        <v/>
      </c>
    </row>
    <row r="4401" spans="8:14" x14ac:dyDescent="0.25">
      <c r="H4401" s="18" t="str">
        <f t="shared" si="377"/>
        <v/>
      </c>
      <c r="I4401" s="26" t="str">
        <f t="shared" si="378"/>
        <v/>
      </c>
      <c r="J4401" s="18" t="str">
        <f t="shared" si="379"/>
        <v/>
      </c>
      <c r="K4401" s="18" t="str">
        <f t="shared" si="380"/>
        <v/>
      </c>
      <c r="N4401" s="23" t="str">
        <f t="shared" si="381"/>
        <v/>
      </c>
    </row>
    <row r="4402" spans="8:14" x14ac:dyDescent="0.25">
      <c r="H4402" s="18" t="str">
        <f t="shared" si="377"/>
        <v/>
      </c>
      <c r="I4402" s="26" t="str">
        <f t="shared" si="378"/>
        <v/>
      </c>
      <c r="J4402" s="18" t="str">
        <f t="shared" si="379"/>
        <v/>
      </c>
      <c r="K4402" s="18" t="str">
        <f t="shared" si="380"/>
        <v/>
      </c>
      <c r="N4402" s="23" t="str">
        <f t="shared" si="381"/>
        <v/>
      </c>
    </row>
    <row r="4403" spans="8:14" x14ac:dyDescent="0.25">
      <c r="H4403" s="18" t="str">
        <f t="shared" si="377"/>
        <v/>
      </c>
      <c r="I4403" s="26" t="str">
        <f t="shared" si="378"/>
        <v/>
      </c>
      <c r="J4403" s="18" t="str">
        <f t="shared" si="379"/>
        <v/>
      </c>
      <c r="K4403" s="18" t="str">
        <f t="shared" si="380"/>
        <v/>
      </c>
      <c r="N4403" s="23" t="str">
        <f t="shared" si="381"/>
        <v/>
      </c>
    </row>
    <row r="4404" spans="8:14" x14ac:dyDescent="0.25">
      <c r="H4404" s="18" t="str">
        <f t="shared" si="377"/>
        <v/>
      </c>
      <c r="I4404" s="26" t="str">
        <f t="shared" si="378"/>
        <v/>
      </c>
      <c r="J4404" s="18" t="str">
        <f t="shared" si="379"/>
        <v/>
      </c>
      <c r="K4404" s="18" t="str">
        <f t="shared" si="380"/>
        <v/>
      </c>
      <c r="N4404" s="23" t="str">
        <f t="shared" si="381"/>
        <v/>
      </c>
    </row>
    <row r="4405" spans="8:14" x14ac:dyDescent="0.25">
      <c r="H4405" s="18" t="str">
        <f t="shared" si="377"/>
        <v/>
      </c>
      <c r="I4405" s="26" t="str">
        <f t="shared" si="378"/>
        <v/>
      </c>
      <c r="J4405" s="18" t="str">
        <f t="shared" si="379"/>
        <v/>
      </c>
      <c r="K4405" s="18" t="str">
        <f t="shared" si="380"/>
        <v/>
      </c>
      <c r="N4405" s="23" t="str">
        <f t="shared" si="381"/>
        <v/>
      </c>
    </row>
    <row r="4406" spans="8:14" x14ac:dyDescent="0.25">
      <c r="H4406" s="18" t="str">
        <f t="shared" si="377"/>
        <v/>
      </c>
      <c r="I4406" s="26" t="str">
        <f t="shared" si="378"/>
        <v/>
      </c>
      <c r="J4406" s="18" t="str">
        <f t="shared" si="379"/>
        <v/>
      </c>
      <c r="K4406" s="18" t="str">
        <f t="shared" si="380"/>
        <v/>
      </c>
      <c r="N4406" s="23" t="str">
        <f t="shared" si="381"/>
        <v/>
      </c>
    </row>
    <row r="4407" spans="8:14" x14ac:dyDescent="0.25">
      <c r="H4407" s="18" t="str">
        <f t="shared" si="377"/>
        <v/>
      </c>
      <c r="I4407" s="26" t="str">
        <f t="shared" si="378"/>
        <v/>
      </c>
      <c r="J4407" s="18" t="str">
        <f t="shared" si="379"/>
        <v/>
      </c>
      <c r="K4407" s="18" t="str">
        <f t="shared" si="380"/>
        <v/>
      </c>
      <c r="N4407" s="23" t="str">
        <f t="shared" si="381"/>
        <v/>
      </c>
    </row>
    <row r="4408" spans="8:14" x14ac:dyDescent="0.25">
      <c r="H4408" s="18" t="str">
        <f t="shared" si="377"/>
        <v/>
      </c>
      <c r="I4408" s="26" t="str">
        <f t="shared" si="378"/>
        <v/>
      </c>
      <c r="J4408" s="18" t="str">
        <f t="shared" si="379"/>
        <v/>
      </c>
      <c r="K4408" s="18" t="str">
        <f t="shared" si="380"/>
        <v/>
      </c>
      <c r="N4408" s="23" t="str">
        <f t="shared" si="381"/>
        <v/>
      </c>
    </row>
    <row r="4409" spans="8:14" x14ac:dyDescent="0.25">
      <c r="H4409" s="18" t="str">
        <f t="shared" si="377"/>
        <v/>
      </c>
      <c r="I4409" s="26" t="str">
        <f t="shared" si="378"/>
        <v/>
      </c>
      <c r="J4409" s="18" t="str">
        <f t="shared" si="379"/>
        <v/>
      </c>
      <c r="K4409" s="18" t="str">
        <f t="shared" si="380"/>
        <v/>
      </c>
      <c r="N4409" s="23" t="str">
        <f t="shared" si="381"/>
        <v/>
      </c>
    </row>
    <row r="4410" spans="8:14" x14ac:dyDescent="0.25">
      <c r="H4410" s="18" t="str">
        <f t="shared" si="377"/>
        <v/>
      </c>
      <c r="I4410" s="26" t="str">
        <f t="shared" si="378"/>
        <v/>
      </c>
      <c r="J4410" s="18" t="str">
        <f t="shared" si="379"/>
        <v/>
      </c>
      <c r="K4410" s="18" t="str">
        <f t="shared" si="380"/>
        <v/>
      </c>
      <c r="N4410" s="23" t="str">
        <f t="shared" si="381"/>
        <v/>
      </c>
    </row>
    <row r="4411" spans="8:14" x14ac:dyDescent="0.25">
      <c r="H4411" s="18" t="str">
        <f t="shared" si="377"/>
        <v/>
      </c>
      <c r="I4411" s="26" t="str">
        <f t="shared" si="378"/>
        <v/>
      </c>
      <c r="J4411" s="18" t="str">
        <f t="shared" si="379"/>
        <v/>
      </c>
      <c r="K4411" s="18" t="str">
        <f t="shared" si="380"/>
        <v/>
      </c>
      <c r="N4411" s="23" t="str">
        <f t="shared" si="381"/>
        <v/>
      </c>
    </row>
    <row r="4412" spans="8:14" x14ac:dyDescent="0.25">
      <c r="H4412" s="18" t="str">
        <f t="shared" si="377"/>
        <v/>
      </c>
      <c r="I4412" s="26" t="str">
        <f t="shared" si="378"/>
        <v/>
      </c>
      <c r="J4412" s="18" t="str">
        <f t="shared" si="379"/>
        <v/>
      </c>
      <c r="K4412" s="18" t="str">
        <f t="shared" si="380"/>
        <v/>
      </c>
      <c r="N4412" s="23" t="str">
        <f t="shared" si="381"/>
        <v/>
      </c>
    </row>
    <row r="4413" spans="8:14" x14ac:dyDescent="0.25">
      <c r="H4413" s="18" t="str">
        <f t="shared" si="377"/>
        <v/>
      </c>
      <c r="I4413" s="26" t="str">
        <f t="shared" si="378"/>
        <v/>
      </c>
      <c r="J4413" s="18" t="str">
        <f t="shared" si="379"/>
        <v/>
      </c>
      <c r="K4413" s="18" t="str">
        <f t="shared" si="380"/>
        <v/>
      </c>
      <c r="N4413" s="23" t="str">
        <f t="shared" si="381"/>
        <v/>
      </c>
    </row>
    <row r="4414" spans="8:14" x14ac:dyDescent="0.25">
      <c r="H4414" s="18" t="str">
        <f t="shared" si="377"/>
        <v/>
      </c>
      <c r="I4414" s="26" t="str">
        <f t="shared" si="378"/>
        <v/>
      </c>
      <c r="J4414" s="18" t="str">
        <f t="shared" si="379"/>
        <v/>
      </c>
      <c r="K4414" s="18" t="str">
        <f t="shared" si="380"/>
        <v/>
      </c>
      <c r="N4414" s="23" t="str">
        <f t="shared" si="381"/>
        <v/>
      </c>
    </row>
    <row r="4415" spans="8:14" x14ac:dyDescent="0.25">
      <c r="H4415" s="18" t="str">
        <f t="shared" si="377"/>
        <v/>
      </c>
      <c r="I4415" s="26" t="str">
        <f t="shared" si="378"/>
        <v/>
      </c>
      <c r="J4415" s="18" t="str">
        <f t="shared" si="379"/>
        <v/>
      </c>
      <c r="K4415" s="18" t="str">
        <f t="shared" si="380"/>
        <v/>
      </c>
      <c r="N4415" s="23" t="str">
        <f t="shared" si="381"/>
        <v/>
      </c>
    </row>
    <row r="4416" spans="8:14" x14ac:dyDescent="0.25">
      <c r="H4416" s="18" t="str">
        <f t="shared" si="377"/>
        <v/>
      </c>
      <c r="I4416" s="26" t="str">
        <f t="shared" si="378"/>
        <v/>
      </c>
      <c r="J4416" s="18" t="str">
        <f t="shared" si="379"/>
        <v/>
      </c>
      <c r="K4416" s="18" t="str">
        <f t="shared" si="380"/>
        <v/>
      </c>
      <c r="N4416" s="23" t="str">
        <f t="shared" si="381"/>
        <v/>
      </c>
    </row>
    <row r="4417" spans="8:14" x14ac:dyDescent="0.25">
      <c r="H4417" s="18" t="str">
        <f t="shared" si="377"/>
        <v/>
      </c>
      <c r="I4417" s="26" t="str">
        <f t="shared" si="378"/>
        <v/>
      </c>
      <c r="J4417" s="18" t="str">
        <f t="shared" si="379"/>
        <v/>
      </c>
      <c r="K4417" s="18" t="str">
        <f t="shared" si="380"/>
        <v/>
      </c>
      <c r="N4417" s="23" t="str">
        <f t="shared" si="381"/>
        <v/>
      </c>
    </row>
    <row r="4418" spans="8:14" x14ac:dyDescent="0.25">
      <c r="H4418" s="18" t="str">
        <f t="shared" si="377"/>
        <v/>
      </c>
      <c r="I4418" s="26" t="str">
        <f t="shared" si="378"/>
        <v/>
      </c>
      <c r="J4418" s="18" t="str">
        <f t="shared" si="379"/>
        <v/>
      </c>
      <c r="K4418" s="18" t="str">
        <f t="shared" si="380"/>
        <v/>
      </c>
      <c r="N4418" s="23" t="str">
        <f t="shared" si="381"/>
        <v/>
      </c>
    </row>
    <row r="4419" spans="8:14" x14ac:dyDescent="0.25">
      <c r="H4419" s="18" t="str">
        <f t="shared" si="377"/>
        <v/>
      </c>
      <c r="I4419" s="26" t="str">
        <f t="shared" si="378"/>
        <v/>
      </c>
      <c r="J4419" s="18" t="str">
        <f t="shared" si="379"/>
        <v/>
      </c>
      <c r="K4419" s="18" t="str">
        <f t="shared" si="380"/>
        <v/>
      </c>
      <c r="N4419" s="23" t="str">
        <f t="shared" si="381"/>
        <v/>
      </c>
    </row>
    <row r="4420" spans="8:14" x14ac:dyDescent="0.25">
      <c r="H4420" s="18" t="str">
        <f t="shared" ref="H4420:H4483" si="382">IF(OR($E4420="",$G4420=""),"",$E4420*$G4420)</f>
        <v/>
      </c>
      <c r="I4420" s="26" t="str">
        <f t="shared" ref="I4420:I4483" si="383">IF($F4420="","",IFERROR(INDEX(CurRate,MATCH($F4420,CurCode,0)),""))</f>
        <v/>
      </c>
      <c r="J4420" s="18" t="str">
        <f t="shared" ref="J4420:J4483" si="384">IF(OR($G4420="",$I4420="",$I4420=0),"",$G4420/$I4420)</f>
        <v/>
      </c>
      <c r="K4420" s="18" t="str">
        <f t="shared" ref="K4420:K4483" si="385">IF(OR($E4420="",$J4420=""),"",$E4420*$J4420)</f>
        <v/>
      </c>
      <c r="N4420" s="23" t="str">
        <f t="shared" ref="N4420:N4483" si="386">IF($A4420="","",$A4420*100000+ROW())</f>
        <v/>
      </c>
    </row>
    <row r="4421" spans="8:14" x14ac:dyDescent="0.25">
      <c r="H4421" s="18" t="str">
        <f t="shared" si="382"/>
        <v/>
      </c>
      <c r="I4421" s="26" t="str">
        <f t="shared" si="383"/>
        <v/>
      </c>
      <c r="J4421" s="18" t="str">
        <f t="shared" si="384"/>
        <v/>
      </c>
      <c r="K4421" s="18" t="str">
        <f t="shared" si="385"/>
        <v/>
      </c>
      <c r="N4421" s="23" t="str">
        <f t="shared" si="386"/>
        <v/>
      </c>
    </row>
    <row r="4422" spans="8:14" x14ac:dyDescent="0.25">
      <c r="H4422" s="18" t="str">
        <f t="shared" si="382"/>
        <v/>
      </c>
      <c r="I4422" s="26" t="str">
        <f t="shared" si="383"/>
        <v/>
      </c>
      <c r="J4422" s="18" t="str">
        <f t="shared" si="384"/>
        <v/>
      </c>
      <c r="K4422" s="18" t="str">
        <f t="shared" si="385"/>
        <v/>
      </c>
      <c r="N4422" s="23" t="str">
        <f t="shared" si="386"/>
        <v/>
      </c>
    </row>
    <row r="4423" spans="8:14" x14ac:dyDescent="0.25">
      <c r="H4423" s="18" t="str">
        <f t="shared" si="382"/>
        <v/>
      </c>
      <c r="I4423" s="26" t="str">
        <f t="shared" si="383"/>
        <v/>
      </c>
      <c r="J4423" s="18" t="str">
        <f t="shared" si="384"/>
        <v/>
      </c>
      <c r="K4423" s="18" t="str">
        <f t="shared" si="385"/>
        <v/>
      </c>
      <c r="N4423" s="23" t="str">
        <f t="shared" si="386"/>
        <v/>
      </c>
    </row>
    <row r="4424" spans="8:14" x14ac:dyDescent="0.25">
      <c r="H4424" s="18" t="str">
        <f t="shared" si="382"/>
        <v/>
      </c>
      <c r="I4424" s="26" t="str">
        <f t="shared" si="383"/>
        <v/>
      </c>
      <c r="J4424" s="18" t="str">
        <f t="shared" si="384"/>
        <v/>
      </c>
      <c r="K4424" s="18" t="str">
        <f t="shared" si="385"/>
        <v/>
      </c>
      <c r="N4424" s="23" t="str">
        <f t="shared" si="386"/>
        <v/>
      </c>
    </row>
    <row r="4425" spans="8:14" x14ac:dyDescent="0.25">
      <c r="H4425" s="18" t="str">
        <f t="shared" si="382"/>
        <v/>
      </c>
      <c r="I4425" s="26" t="str">
        <f t="shared" si="383"/>
        <v/>
      </c>
      <c r="J4425" s="18" t="str">
        <f t="shared" si="384"/>
        <v/>
      </c>
      <c r="K4425" s="18" t="str">
        <f t="shared" si="385"/>
        <v/>
      </c>
      <c r="N4425" s="23" t="str">
        <f t="shared" si="386"/>
        <v/>
      </c>
    </row>
    <row r="4426" spans="8:14" x14ac:dyDescent="0.25">
      <c r="H4426" s="18" t="str">
        <f t="shared" si="382"/>
        <v/>
      </c>
      <c r="I4426" s="26" t="str">
        <f t="shared" si="383"/>
        <v/>
      </c>
      <c r="J4426" s="18" t="str">
        <f t="shared" si="384"/>
        <v/>
      </c>
      <c r="K4426" s="18" t="str">
        <f t="shared" si="385"/>
        <v/>
      </c>
      <c r="N4426" s="23" t="str">
        <f t="shared" si="386"/>
        <v/>
      </c>
    </row>
    <row r="4427" spans="8:14" x14ac:dyDescent="0.25">
      <c r="H4427" s="18" t="str">
        <f t="shared" si="382"/>
        <v/>
      </c>
      <c r="I4427" s="26" t="str">
        <f t="shared" si="383"/>
        <v/>
      </c>
      <c r="J4427" s="18" t="str">
        <f t="shared" si="384"/>
        <v/>
      </c>
      <c r="K4427" s="18" t="str">
        <f t="shared" si="385"/>
        <v/>
      </c>
      <c r="N4427" s="23" t="str">
        <f t="shared" si="386"/>
        <v/>
      </c>
    </row>
    <row r="4428" spans="8:14" x14ac:dyDescent="0.25">
      <c r="H4428" s="18" t="str">
        <f t="shared" si="382"/>
        <v/>
      </c>
      <c r="I4428" s="26" t="str">
        <f t="shared" si="383"/>
        <v/>
      </c>
      <c r="J4428" s="18" t="str">
        <f t="shared" si="384"/>
        <v/>
      </c>
      <c r="K4428" s="18" t="str">
        <f t="shared" si="385"/>
        <v/>
      </c>
      <c r="N4428" s="23" t="str">
        <f t="shared" si="386"/>
        <v/>
      </c>
    </row>
    <row r="4429" spans="8:14" x14ac:dyDescent="0.25">
      <c r="H4429" s="18" t="str">
        <f t="shared" si="382"/>
        <v/>
      </c>
      <c r="I4429" s="26" t="str">
        <f t="shared" si="383"/>
        <v/>
      </c>
      <c r="J4429" s="18" t="str">
        <f t="shared" si="384"/>
        <v/>
      </c>
      <c r="K4429" s="18" t="str">
        <f t="shared" si="385"/>
        <v/>
      </c>
      <c r="N4429" s="23" t="str">
        <f t="shared" si="386"/>
        <v/>
      </c>
    </row>
    <row r="4430" spans="8:14" x14ac:dyDescent="0.25">
      <c r="H4430" s="18" t="str">
        <f t="shared" si="382"/>
        <v/>
      </c>
      <c r="I4430" s="26" t="str">
        <f t="shared" si="383"/>
        <v/>
      </c>
      <c r="J4430" s="18" t="str">
        <f t="shared" si="384"/>
        <v/>
      </c>
      <c r="K4430" s="18" t="str">
        <f t="shared" si="385"/>
        <v/>
      </c>
      <c r="N4430" s="23" t="str">
        <f t="shared" si="386"/>
        <v/>
      </c>
    </row>
    <row r="4431" spans="8:14" x14ac:dyDescent="0.25">
      <c r="H4431" s="18" t="str">
        <f t="shared" si="382"/>
        <v/>
      </c>
      <c r="I4431" s="26" t="str">
        <f t="shared" si="383"/>
        <v/>
      </c>
      <c r="J4431" s="18" t="str">
        <f t="shared" si="384"/>
        <v/>
      </c>
      <c r="K4431" s="18" t="str">
        <f t="shared" si="385"/>
        <v/>
      </c>
      <c r="N4431" s="23" t="str">
        <f t="shared" si="386"/>
        <v/>
      </c>
    </row>
    <row r="4432" spans="8:14" x14ac:dyDescent="0.25">
      <c r="H4432" s="18" t="str">
        <f t="shared" si="382"/>
        <v/>
      </c>
      <c r="I4432" s="26" t="str">
        <f t="shared" si="383"/>
        <v/>
      </c>
      <c r="J4432" s="18" t="str">
        <f t="shared" si="384"/>
        <v/>
      </c>
      <c r="K4432" s="18" t="str">
        <f t="shared" si="385"/>
        <v/>
      </c>
      <c r="N4432" s="23" t="str">
        <f t="shared" si="386"/>
        <v/>
      </c>
    </row>
    <row r="4433" spans="8:14" x14ac:dyDescent="0.25">
      <c r="H4433" s="18" t="str">
        <f t="shared" si="382"/>
        <v/>
      </c>
      <c r="I4433" s="26" t="str">
        <f t="shared" si="383"/>
        <v/>
      </c>
      <c r="J4433" s="18" t="str">
        <f t="shared" si="384"/>
        <v/>
      </c>
      <c r="K4433" s="18" t="str">
        <f t="shared" si="385"/>
        <v/>
      </c>
      <c r="N4433" s="23" t="str">
        <f t="shared" si="386"/>
        <v/>
      </c>
    </row>
    <row r="4434" spans="8:14" x14ac:dyDescent="0.25">
      <c r="H4434" s="18" t="str">
        <f t="shared" si="382"/>
        <v/>
      </c>
      <c r="I4434" s="26" t="str">
        <f t="shared" si="383"/>
        <v/>
      </c>
      <c r="J4434" s="18" t="str">
        <f t="shared" si="384"/>
        <v/>
      </c>
      <c r="K4434" s="18" t="str">
        <f t="shared" si="385"/>
        <v/>
      </c>
      <c r="N4434" s="23" t="str">
        <f t="shared" si="386"/>
        <v/>
      </c>
    </row>
    <row r="4435" spans="8:14" x14ac:dyDescent="0.25">
      <c r="H4435" s="18" t="str">
        <f t="shared" si="382"/>
        <v/>
      </c>
      <c r="I4435" s="26" t="str">
        <f t="shared" si="383"/>
        <v/>
      </c>
      <c r="J4435" s="18" t="str">
        <f t="shared" si="384"/>
        <v/>
      </c>
      <c r="K4435" s="18" t="str">
        <f t="shared" si="385"/>
        <v/>
      </c>
      <c r="N4435" s="23" t="str">
        <f t="shared" si="386"/>
        <v/>
      </c>
    </row>
    <row r="4436" spans="8:14" x14ac:dyDescent="0.25">
      <c r="H4436" s="18" t="str">
        <f t="shared" si="382"/>
        <v/>
      </c>
      <c r="I4436" s="26" t="str">
        <f t="shared" si="383"/>
        <v/>
      </c>
      <c r="J4436" s="18" t="str">
        <f t="shared" si="384"/>
        <v/>
      </c>
      <c r="K4436" s="18" t="str">
        <f t="shared" si="385"/>
        <v/>
      </c>
      <c r="N4436" s="23" t="str">
        <f t="shared" si="386"/>
        <v/>
      </c>
    </row>
    <row r="4437" spans="8:14" x14ac:dyDescent="0.25">
      <c r="H4437" s="18" t="str">
        <f t="shared" si="382"/>
        <v/>
      </c>
      <c r="I4437" s="26" t="str">
        <f t="shared" si="383"/>
        <v/>
      </c>
      <c r="J4437" s="18" t="str">
        <f t="shared" si="384"/>
        <v/>
      </c>
      <c r="K4437" s="18" t="str">
        <f t="shared" si="385"/>
        <v/>
      </c>
      <c r="N4437" s="23" t="str">
        <f t="shared" si="386"/>
        <v/>
      </c>
    </row>
    <row r="4438" spans="8:14" x14ac:dyDescent="0.25">
      <c r="H4438" s="18" t="str">
        <f t="shared" si="382"/>
        <v/>
      </c>
      <c r="I4438" s="26" t="str">
        <f t="shared" si="383"/>
        <v/>
      </c>
      <c r="J4438" s="18" t="str">
        <f t="shared" si="384"/>
        <v/>
      </c>
      <c r="K4438" s="18" t="str">
        <f t="shared" si="385"/>
        <v/>
      </c>
      <c r="N4438" s="23" t="str">
        <f t="shared" si="386"/>
        <v/>
      </c>
    </row>
    <row r="4439" spans="8:14" x14ac:dyDescent="0.25">
      <c r="H4439" s="18" t="str">
        <f t="shared" si="382"/>
        <v/>
      </c>
      <c r="I4439" s="26" t="str">
        <f t="shared" si="383"/>
        <v/>
      </c>
      <c r="J4439" s="18" t="str">
        <f t="shared" si="384"/>
        <v/>
      </c>
      <c r="K4439" s="18" t="str">
        <f t="shared" si="385"/>
        <v/>
      </c>
      <c r="N4439" s="23" t="str">
        <f t="shared" si="386"/>
        <v/>
      </c>
    </row>
    <row r="4440" spans="8:14" x14ac:dyDescent="0.25">
      <c r="H4440" s="18" t="str">
        <f t="shared" si="382"/>
        <v/>
      </c>
      <c r="I4440" s="26" t="str">
        <f t="shared" si="383"/>
        <v/>
      </c>
      <c r="J4440" s="18" t="str">
        <f t="shared" si="384"/>
        <v/>
      </c>
      <c r="K4440" s="18" t="str">
        <f t="shared" si="385"/>
        <v/>
      </c>
      <c r="N4440" s="23" t="str">
        <f t="shared" si="386"/>
        <v/>
      </c>
    </row>
    <row r="4441" spans="8:14" x14ac:dyDescent="0.25">
      <c r="H4441" s="18" t="str">
        <f t="shared" si="382"/>
        <v/>
      </c>
      <c r="I4441" s="26" t="str">
        <f t="shared" si="383"/>
        <v/>
      </c>
      <c r="J4441" s="18" t="str">
        <f t="shared" si="384"/>
        <v/>
      </c>
      <c r="K4441" s="18" t="str">
        <f t="shared" si="385"/>
        <v/>
      </c>
      <c r="N4441" s="23" t="str">
        <f t="shared" si="386"/>
        <v/>
      </c>
    </row>
    <row r="4442" spans="8:14" x14ac:dyDescent="0.25">
      <c r="H4442" s="18" t="str">
        <f t="shared" si="382"/>
        <v/>
      </c>
      <c r="I4442" s="26" t="str">
        <f t="shared" si="383"/>
        <v/>
      </c>
      <c r="J4442" s="18" t="str">
        <f t="shared" si="384"/>
        <v/>
      </c>
      <c r="K4442" s="18" t="str">
        <f t="shared" si="385"/>
        <v/>
      </c>
      <c r="N4442" s="23" t="str">
        <f t="shared" si="386"/>
        <v/>
      </c>
    </row>
    <row r="4443" spans="8:14" x14ac:dyDescent="0.25">
      <c r="H4443" s="18" t="str">
        <f t="shared" si="382"/>
        <v/>
      </c>
      <c r="I4443" s="26" t="str">
        <f t="shared" si="383"/>
        <v/>
      </c>
      <c r="J4443" s="18" t="str">
        <f t="shared" si="384"/>
        <v/>
      </c>
      <c r="K4443" s="18" t="str">
        <f t="shared" si="385"/>
        <v/>
      </c>
      <c r="N4443" s="23" t="str">
        <f t="shared" si="386"/>
        <v/>
      </c>
    </row>
    <row r="4444" spans="8:14" x14ac:dyDescent="0.25">
      <c r="H4444" s="18" t="str">
        <f t="shared" si="382"/>
        <v/>
      </c>
      <c r="I4444" s="26" t="str">
        <f t="shared" si="383"/>
        <v/>
      </c>
      <c r="J4444" s="18" t="str">
        <f t="shared" si="384"/>
        <v/>
      </c>
      <c r="K4444" s="18" t="str">
        <f t="shared" si="385"/>
        <v/>
      </c>
      <c r="N4444" s="23" t="str">
        <f t="shared" si="386"/>
        <v/>
      </c>
    </row>
    <row r="4445" spans="8:14" x14ac:dyDescent="0.25">
      <c r="H4445" s="18" t="str">
        <f t="shared" si="382"/>
        <v/>
      </c>
      <c r="I4445" s="26" t="str">
        <f t="shared" si="383"/>
        <v/>
      </c>
      <c r="J4445" s="18" t="str">
        <f t="shared" si="384"/>
        <v/>
      </c>
      <c r="K4445" s="18" t="str">
        <f t="shared" si="385"/>
        <v/>
      </c>
      <c r="N4445" s="23" t="str">
        <f t="shared" si="386"/>
        <v/>
      </c>
    </row>
    <row r="4446" spans="8:14" x14ac:dyDescent="0.25">
      <c r="H4446" s="18" t="str">
        <f t="shared" si="382"/>
        <v/>
      </c>
      <c r="I4446" s="26" t="str">
        <f t="shared" si="383"/>
        <v/>
      </c>
      <c r="J4446" s="18" t="str">
        <f t="shared" si="384"/>
        <v/>
      </c>
      <c r="K4446" s="18" t="str">
        <f t="shared" si="385"/>
        <v/>
      </c>
      <c r="N4446" s="23" t="str">
        <f t="shared" si="386"/>
        <v/>
      </c>
    </row>
    <row r="4447" spans="8:14" x14ac:dyDescent="0.25">
      <c r="H4447" s="18" t="str">
        <f t="shared" si="382"/>
        <v/>
      </c>
      <c r="I4447" s="26" t="str">
        <f t="shared" si="383"/>
        <v/>
      </c>
      <c r="J4447" s="18" t="str">
        <f t="shared" si="384"/>
        <v/>
      </c>
      <c r="K4447" s="18" t="str">
        <f t="shared" si="385"/>
        <v/>
      </c>
      <c r="N4447" s="23" t="str">
        <f t="shared" si="386"/>
        <v/>
      </c>
    </row>
    <row r="4448" spans="8:14" x14ac:dyDescent="0.25">
      <c r="H4448" s="18" t="str">
        <f t="shared" si="382"/>
        <v/>
      </c>
      <c r="I4448" s="26" t="str">
        <f t="shared" si="383"/>
        <v/>
      </c>
      <c r="J4448" s="18" t="str">
        <f t="shared" si="384"/>
        <v/>
      </c>
      <c r="K4448" s="18" t="str">
        <f t="shared" si="385"/>
        <v/>
      </c>
      <c r="N4448" s="23" t="str">
        <f t="shared" si="386"/>
        <v/>
      </c>
    </row>
    <row r="4449" spans="8:14" x14ac:dyDescent="0.25">
      <c r="H4449" s="18" t="str">
        <f t="shared" si="382"/>
        <v/>
      </c>
      <c r="I4449" s="26" t="str">
        <f t="shared" si="383"/>
        <v/>
      </c>
      <c r="J4449" s="18" t="str">
        <f t="shared" si="384"/>
        <v/>
      </c>
      <c r="K4449" s="18" t="str">
        <f t="shared" si="385"/>
        <v/>
      </c>
      <c r="N4449" s="23" t="str">
        <f t="shared" si="386"/>
        <v/>
      </c>
    </row>
    <row r="4450" spans="8:14" x14ac:dyDescent="0.25">
      <c r="H4450" s="18" t="str">
        <f t="shared" si="382"/>
        <v/>
      </c>
      <c r="I4450" s="26" t="str">
        <f t="shared" si="383"/>
        <v/>
      </c>
      <c r="J4450" s="18" t="str">
        <f t="shared" si="384"/>
        <v/>
      </c>
      <c r="K4450" s="18" t="str">
        <f t="shared" si="385"/>
        <v/>
      </c>
      <c r="N4450" s="23" t="str">
        <f t="shared" si="386"/>
        <v/>
      </c>
    </row>
    <row r="4451" spans="8:14" x14ac:dyDescent="0.25">
      <c r="H4451" s="18" t="str">
        <f t="shared" si="382"/>
        <v/>
      </c>
      <c r="I4451" s="26" t="str">
        <f t="shared" si="383"/>
        <v/>
      </c>
      <c r="J4451" s="18" t="str">
        <f t="shared" si="384"/>
        <v/>
      </c>
      <c r="K4451" s="18" t="str">
        <f t="shared" si="385"/>
        <v/>
      </c>
      <c r="N4451" s="23" t="str">
        <f t="shared" si="386"/>
        <v/>
      </c>
    </row>
    <row r="4452" spans="8:14" x14ac:dyDescent="0.25">
      <c r="H4452" s="18" t="str">
        <f t="shared" si="382"/>
        <v/>
      </c>
      <c r="I4452" s="26" t="str">
        <f t="shared" si="383"/>
        <v/>
      </c>
      <c r="J4452" s="18" t="str">
        <f t="shared" si="384"/>
        <v/>
      </c>
      <c r="K4452" s="18" t="str">
        <f t="shared" si="385"/>
        <v/>
      </c>
      <c r="N4452" s="23" t="str">
        <f t="shared" si="386"/>
        <v/>
      </c>
    </row>
    <row r="4453" spans="8:14" x14ac:dyDescent="0.25">
      <c r="H4453" s="18" t="str">
        <f t="shared" si="382"/>
        <v/>
      </c>
      <c r="I4453" s="26" t="str">
        <f t="shared" si="383"/>
        <v/>
      </c>
      <c r="J4453" s="18" t="str">
        <f t="shared" si="384"/>
        <v/>
      </c>
      <c r="K4453" s="18" t="str">
        <f t="shared" si="385"/>
        <v/>
      </c>
      <c r="N4453" s="23" t="str">
        <f t="shared" si="386"/>
        <v/>
      </c>
    </row>
    <row r="4454" spans="8:14" x14ac:dyDescent="0.25">
      <c r="H4454" s="18" t="str">
        <f t="shared" si="382"/>
        <v/>
      </c>
      <c r="I4454" s="26" t="str">
        <f t="shared" si="383"/>
        <v/>
      </c>
      <c r="J4454" s="18" t="str">
        <f t="shared" si="384"/>
        <v/>
      </c>
      <c r="K4454" s="18" t="str">
        <f t="shared" si="385"/>
        <v/>
      </c>
      <c r="N4454" s="23" t="str">
        <f t="shared" si="386"/>
        <v/>
      </c>
    </row>
    <row r="4455" spans="8:14" x14ac:dyDescent="0.25">
      <c r="H4455" s="18" t="str">
        <f t="shared" si="382"/>
        <v/>
      </c>
      <c r="I4455" s="26" t="str">
        <f t="shared" si="383"/>
        <v/>
      </c>
      <c r="J4455" s="18" t="str">
        <f t="shared" si="384"/>
        <v/>
      </c>
      <c r="K4455" s="18" t="str">
        <f t="shared" si="385"/>
        <v/>
      </c>
      <c r="N4455" s="23" t="str">
        <f t="shared" si="386"/>
        <v/>
      </c>
    </row>
    <row r="4456" spans="8:14" x14ac:dyDescent="0.25">
      <c r="H4456" s="18" t="str">
        <f t="shared" si="382"/>
        <v/>
      </c>
      <c r="I4456" s="26" t="str">
        <f t="shared" si="383"/>
        <v/>
      </c>
      <c r="J4456" s="18" t="str">
        <f t="shared" si="384"/>
        <v/>
      </c>
      <c r="K4456" s="18" t="str">
        <f t="shared" si="385"/>
        <v/>
      </c>
      <c r="N4456" s="23" t="str">
        <f t="shared" si="386"/>
        <v/>
      </c>
    </row>
    <row r="4457" spans="8:14" x14ac:dyDescent="0.25">
      <c r="H4457" s="18" t="str">
        <f t="shared" si="382"/>
        <v/>
      </c>
      <c r="I4457" s="26" t="str">
        <f t="shared" si="383"/>
        <v/>
      </c>
      <c r="J4457" s="18" t="str">
        <f t="shared" si="384"/>
        <v/>
      </c>
      <c r="K4457" s="18" t="str">
        <f t="shared" si="385"/>
        <v/>
      </c>
      <c r="N4457" s="23" t="str">
        <f t="shared" si="386"/>
        <v/>
      </c>
    </row>
    <row r="4458" spans="8:14" x14ac:dyDescent="0.25">
      <c r="H4458" s="18" t="str">
        <f t="shared" si="382"/>
        <v/>
      </c>
      <c r="I4458" s="26" t="str">
        <f t="shared" si="383"/>
        <v/>
      </c>
      <c r="J4458" s="18" t="str">
        <f t="shared" si="384"/>
        <v/>
      </c>
      <c r="K4458" s="18" t="str">
        <f t="shared" si="385"/>
        <v/>
      </c>
      <c r="N4458" s="23" t="str">
        <f t="shared" si="386"/>
        <v/>
      </c>
    </row>
    <row r="4459" spans="8:14" x14ac:dyDescent="0.25">
      <c r="H4459" s="18" t="str">
        <f t="shared" si="382"/>
        <v/>
      </c>
      <c r="I4459" s="26" t="str">
        <f t="shared" si="383"/>
        <v/>
      </c>
      <c r="J4459" s="18" t="str">
        <f t="shared" si="384"/>
        <v/>
      </c>
      <c r="K4459" s="18" t="str">
        <f t="shared" si="385"/>
        <v/>
      </c>
      <c r="N4459" s="23" t="str">
        <f t="shared" si="386"/>
        <v/>
      </c>
    </row>
    <row r="4460" spans="8:14" x14ac:dyDescent="0.25">
      <c r="H4460" s="18" t="str">
        <f t="shared" si="382"/>
        <v/>
      </c>
      <c r="I4460" s="26" t="str">
        <f t="shared" si="383"/>
        <v/>
      </c>
      <c r="J4460" s="18" t="str">
        <f t="shared" si="384"/>
        <v/>
      </c>
      <c r="K4460" s="18" t="str">
        <f t="shared" si="385"/>
        <v/>
      </c>
      <c r="N4460" s="23" t="str">
        <f t="shared" si="386"/>
        <v/>
      </c>
    </row>
    <row r="4461" spans="8:14" x14ac:dyDescent="0.25">
      <c r="H4461" s="18" t="str">
        <f t="shared" si="382"/>
        <v/>
      </c>
      <c r="I4461" s="26" t="str">
        <f t="shared" si="383"/>
        <v/>
      </c>
      <c r="J4461" s="18" t="str">
        <f t="shared" si="384"/>
        <v/>
      </c>
      <c r="K4461" s="18" t="str">
        <f t="shared" si="385"/>
        <v/>
      </c>
      <c r="N4461" s="23" t="str">
        <f t="shared" si="386"/>
        <v/>
      </c>
    </row>
    <row r="4462" spans="8:14" x14ac:dyDescent="0.25">
      <c r="H4462" s="18" t="str">
        <f t="shared" si="382"/>
        <v/>
      </c>
      <c r="I4462" s="26" t="str">
        <f t="shared" si="383"/>
        <v/>
      </c>
      <c r="J4462" s="18" t="str">
        <f t="shared" si="384"/>
        <v/>
      </c>
      <c r="K4462" s="18" t="str">
        <f t="shared" si="385"/>
        <v/>
      </c>
      <c r="N4462" s="23" t="str">
        <f t="shared" si="386"/>
        <v/>
      </c>
    </row>
    <row r="4463" spans="8:14" x14ac:dyDescent="0.25">
      <c r="H4463" s="18" t="str">
        <f t="shared" si="382"/>
        <v/>
      </c>
      <c r="I4463" s="26" t="str">
        <f t="shared" si="383"/>
        <v/>
      </c>
      <c r="J4463" s="18" t="str">
        <f t="shared" si="384"/>
        <v/>
      </c>
      <c r="K4463" s="18" t="str">
        <f t="shared" si="385"/>
        <v/>
      </c>
      <c r="N4463" s="23" t="str">
        <f t="shared" si="386"/>
        <v/>
      </c>
    </row>
    <row r="4464" spans="8:14" x14ac:dyDescent="0.25">
      <c r="H4464" s="18" t="str">
        <f t="shared" si="382"/>
        <v/>
      </c>
      <c r="I4464" s="26" t="str">
        <f t="shared" si="383"/>
        <v/>
      </c>
      <c r="J4464" s="18" t="str">
        <f t="shared" si="384"/>
        <v/>
      </c>
      <c r="K4464" s="18" t="str">
        <f t="shared" si="385"/>
        <v/>
      </c>
      <c r="N4464" s="23" t="str">
        <f t="shared" si="386"/>
        <v/>
      </c>
    </row>
    <row r="4465" spans="8:14" x14ac:dyDescent="0.25">
      <c r="H4465" s="18" t="str">
        <f t="shared" si="382"/>
        <v/>
      </c>
      <c r="I4465" s="26" t="str">
        <f t="shared" si="383"/>
        <v/>
      </c>
      <c r="J4465" s="18" t="str">
        <f t="shared" si="384"/>
        <v/>
      </c>
      <c r="K4465" s="18" t="str">
        <f t="shared" si="385"/>
        <v/>
      </c>
      <c r="N4465" s="23" t="str">
        <f t="shared" si="386"/>
        <v/>
      </c>
    </row>
    <row r="4466" spans="8:14" x14ac:dyDescent="0.25">
      <c r="H4466" s="18" t="str">
        <f t="shared" si="382"/>
        <v/>
      </c>
      <c r="I4466" s="26" t="str">
        <f t="shared" si="383"/>
        <v/>
      </c>
      <c r="J4466" s="18" t="str">
        <f t="shared" si="384"/>
        <v/>
      </c>
      <c r="K4466" s="18" t="str">
        <f t="shared" si="385"/>
        <v/>
      </c>
      <c r="N4466" s="23" t="str">
        <f t="shared" si="386"/>
        <v/>
      </c>
    </row>
    <row r="4467" spans="8:14" x14ac:dyDescent="0.25">
      <c r="H4467" s="18" t="str">
        <f t="shared" si="382"/>
        <v/>
      </c>
      <c r="I4467" s="26" t="str">
        <f t="shared" si="383"/>
        <v/>
      </c>
      <c r="J4467" s="18" t="str">
        <f t="shared" si="384"/>
        <v/>
      </c>
      <c r="K4467" s="18" t="str">
        <f t="shared" si="385"/>
        <v/>
      </c>
      <c r="N4467" s="23" t="str">
        <f t="shared" si="386"/>
        <v/>
      </c>
    </row>
    <row r="4468" spans="8:14" x14ac:dyDescent="0.25">
      <c r="H4468" s="18" t="str">
        <f t="shared" si="382"/>
        <v/>
      </c>
      <c r="I4468" s="26" t="str">
        <f t="shared" si="383"/>
        <v/>
      </c>
      <c r="J4468" s="18" t="str">
        <f t="shared" si="384"/>
        <v/>
      </c>
      <c r="K4468" s="18" t="str">
        <f t="shared" si="385"/>
        <v/>
      </c>
      <c r="N4468" s="23" t="str">
        <f t="shared" si="386"/>
        <v/>
      </c>
    </row>
    <row r="4469" spans="8:14" x14ac:dyDescent="0.25">
      <c r="H4469" s="18" t="str">
        <f t="shared" si="382"/>
        <v/>
      </c>
      <c r="I4469" s="26" t="str">
        <f t="shared" si="383"/>
        <v/>
      </c>
      <c r="J4469" s="18" t="str">
        <f t="shared" si="384"/>
        <v/>
      </c>
      <c r="K4469" s="18" t="str">
        <f t="shared" si="385"/>
        <v/>
      </c>
      <c r="N4469" s="23" t="str">
        <f t="shared" si="386"/>
        <v/>
      </c>
    </row>
    <row r="4470" spans="8:14" x14ac:dyDescent="0.25">
      <c r="H4470" s="18" t="str">
        <f t="shared" si="382"/>
        <v/>
      </c>
      <c r="I4470" s="26" t="str">
        <f t="shared" si="383"/>
        <v/>
      </c>
      <c r="J4470" s="18" t="str">
        <f t="shared" si="384"/>
        <v/>
      </c>
      <c r="K4470" s="18" t="str">
        <f t="shared" si="385"/>
        <v/>
      </c>
      <c r="N4470" s="23" t="str">
        <f t="shared" si="386"/>
        <v/>
      </c>
    </row>
    <row r="4471" spans="8:14" x14ac:dyDescent="0.25">
      <c r="H4471" s="18" t="str">
        <f t="shared" si="382"/>
        <v/>
      </c>
      <c r="I4471" s="26" t="str">
        <f t="shared" si="383"/>
        <v/>
      </c>
      <c r="J4471" s="18" t="str">
        <f t="shared" si="384"/>
        <v/>
      </c>
      <c r="K4471" s="18" t="str">
        <f t="shared" si="385"/>
        <v/>
      </c>
      <c r="N4471" s="23" t="str">
        <f t="shared" si="386"/>
        <v/>
      </c>
    </row>
    <row r="4472" spans="8:14" x14ac:dyDescent="0.25">
      <c r="H4472" s="18" t="str">
        <f t="shared" si="382"/>
        <v/>
      </c>
      <c r="I4472" s="26" t="str">
        <f t="shared" si="383"/>
        <v/>
      </c>
      <c r="J4472" s="18" t="str">
        <f t="shared" si="384"/>
        <v/>
      </c>
      <c r="K4472" s="18" t="str">
        <f t="shared" si="385"/>
        <v/>
      </c>
      <c r="N4472" s="23" t="str">
        <f t="shared" si="386"/>
        <v/>
      </c>
    </row>
    <row r="4473" spans="8:14" x14ac:dyDescent="0.25">
      <c r="H4473" s="18" t="str">
        <f t="shared" si="382"/>
        <v/>
      </c>
      <c r="I4473" s="26" t="str">
        <f t="shared" si="383"/>
        <v/>
      </c>
      <c r="J4473" s="18" t="str">
        <f t="shared" si="384"/>
        <v/>
      </c>
      <c r="K4473" s="18" t="str">
        <f t="shared" si="385"/>
        <v/>
      </c>
      <c r="N4473" s="23" t="str">
        <f t="shared" si="386"/>
        <v/>
      </c>
    </row>
    <row r="4474" spans="8:14" x14ac:dyDescent="0.25">
      <c r="H4474" s="18" t="str">
        <f t="shared" si="382"/>
        <v/>
      </c>
      <c r="I4474" s="26" t="str">
        <f t="shared" si="383"/>
        <v/>
      </c>
      <c r="J4474" s="18" t="str">
        <f t="shared" si="384"/>
        <v/>
      </c>
      <c r="K4474" s="18" t="str">
        <f t="shared" si="385"/>
        <v/>
      </c>
      <c r="N4474" s="23" t="str">
        <f t="shared" si="386"/>
        <v/>
      </c>
    </row>
    <row r="4475" spans="8:14" x14ac:dyDescent="0.25">
      <c r="H4475" s="18" t="str">
        <f t="shared" si="382"/>
        <v/>
      </c>
      <c r="I4475" s="26" t="str">
        <f t="shared" si="383"/>
        <v/>
      </c>
      <c r="J4475" s="18" t="str">
        <f t="shared" si="384"/>
        <v/>
      </c>
      <c r="K4475" s="18" t="str">
        <f t="shared" si="385"/>
        <v/>
      </c>
      <c r="N4475" s="23" t="str">
        <f t="shared" si="386"/>
        <v/>
      </c>
    </row>
    <row r="4476" spans="8:14" x14ac:dyDescent="0.25">
      <c r="H4476" s="18" t="str">
        <f t="shared" si="382"/>
        <v/>
      </c>
      <c r="I4476" s="26" t="str">
        <f t="shared" si="383"/>
        <v/>
      </c>
      <c r="J4476" s="18" t="str">
        <f t="shared" si="384"/>
        <v/>
      </c>
      <c r="K4476" s="18" t="str">
        <f t="shared" si="385"/>
        <v/>
      </c>
      <c r="N4476" s="23" t="str">
        <f t="shared" si="386"/>
        <v/>
      </c>
    </row>
    <row r="4477" spans="8:14" x14ac:dyDescent="0.25">
      <c r="H4477" s="18" t="str">
        <f t="shared" si="382"/>
        <v/>
      </c>
      <c r="I4477" s="26" t="str">
        <f t="shared" si="383"/>
        <v/>
      </c>
      <c r="J4477" s="18" t="str">
        <f t="shared" si="384"/>
        <v/>
      </c>
      <c r="K4477" s="18" t="str">
        <f t="shared" si="385"/>
        <v/>
      </c>
      <c r="N4477" s="23" t="str">
        <f t="shared" si="386"/>
        <v/>
      </c>
    </row>
    <row r="4478" spans="8:14" x14ac:dyDescent="0.25">
      <c r="H4478" s="18" t="str">
        <f t="shared" si="382"/>
        <v/>
      </c>
      <c r="I4478" s="26" t="str">
        <f t="shared" si="383"/>
        <v/>
      </c>
      <c r="J4478" s="18" t="str">
        <f t="shared" si="384"/>
        <v/>
      </c>
      <c r="K4478" s="18" t="str">
        <f t="shared" si="385"/>
        <v/>
      </c>
      <c r="N4478" s="23" t="str">
        <f t="shared" si="386"/>
        <v/>
      </c>
    </row>
    <row r="4479" spans="8:14" x14ac:dyDescent="0.25">
      <c r="H4479" s="18" t="str">
        <f t="shared" si="382"/>
        <v/>
      </c>
      <c r="I4479" s="26" t="str">
        <f t="shared" si="383"/>
        <v/>
      </c>
      <c r="J4479" s="18" t="str">
        <f t="shared" si="384"/>
        <v/>
      </c>
      <c r="K4479" s="18" t="str">
        <f t="shared" si="385"/>
        <v/>
      </c>
      <c r="N4479" s="23" t="str">
        <f t="shared" si="386"/>
        <v/>
      </c>
    </row>
    <row r="4480" spans="8:14" x14ac:dyDescent="0.25">
      <c r="H4480" s="18" t="str">
        <f t="shared" si="382"/>
        <v/>
      </c>
      <c r="I4480" s="26" t="str">
        <f t="shared" si="383"/>
        <v/>
      </c>
      <c r="J4480" s="18" t="str">
        <f t="shared" si="384"/>
        <v/>
      </c>
      <c r="K4480" s="18" t="str">
        <f t="shared" si="385"/>
        <v/>
      </c>
      <c r="N4480" s="23" t="str">
        <f t="shared" si="386"/>
        <v/>
      </c>
    </row>
    <row r="4481" spans="8:14" x14ac:dyDescent="0.25">
      <c r="H4481" s="18" t="str">
        <f t="shared" si="382"/>
        <v/>
      </c>
      <c r="I4481" s="26" t="str">
        <f t="shared" si="383"/>
        <v/>
      </c>
      <c r="J4481" s="18" t="str">
        <f t="shared" si="384"/>
        <v/>
      </c>
      <c r="K4481" s="18" t="str">
        <f t="shared" si="385"/>
        <v/>
      </c>
      <c r="N4481" s="23" t="str">
        <f t="shared" si="386"/>
        <v/>
      </c>
    </row>
    <row r="4482" spans="8:14" x14ac:dyDescent="0.25">
      <c r="H4482" s="18" t="str">
        <f t="shared" si="382"/>
        <v/>
      </c>
      <c r="I4482" s="26" t="str">
        <f t="shared" si="383"/>
        <v/>
      </c>
      <c r="J4482" s="18" t="str">
        <f t="shared" si="384"/>
        <v/>
      </c>
      <c r="K4482" s="18" t="str">
        <f t="shared" si="385"/>
        <v/>
      </c>
      <c r="N4482" s="23" t="str">
        <f t="shared" si="386"/>
        <v/>
      </c>
    </row>
    <row r="4483" spans="8:14" x14ac:dyDescent="0.25">
      <c r="H4483" s="18" t="str">
        <f t="shared" si="382"/>
        <v/>
      </c>
      <c r="I4483" s="26" t="str">
        <f t="shared" si="383"/>
        <v/>
      </c>
      <c r="J4483" s="18" t="str">
        <f t="shared" si="384"/>
        <v/>
      </c>
      <c r="K4483" s="18" t="str">
        <f t="shared" si="385"/>
        <v/>
      </c>
      <c r="N4483" s="23" t="str">
        <f t="shared" si="386"/>
        <v/>
      </c>
    </row>
    <row r="4484" spans="8:14" x14ac:dyDescent="0.25">
      <c r="H4484" s="18" t="str">
        <f t="shared" ref="H4484:H4547" si="387">IF(OR($E4484="",$G4484=""),"",$E4484*$G4484)</f>
        <v/>
      </c>
      <c r="I4484" s="26" t="str">
        <f t="shared" ref="I4484:I4547" si="388">IF($F4484="","",IFERROR(INDEX(CurRate,MATCH($F4484,CurCode,0)),""))</f>
        <v/>
      </c>
      <c r="J4484" s="18" t="str">
        <f t="shared" ref="J4484:J4547" si="389">IF(OR($G4484="",$I4484="",$I4484=0),"",$G4484/$I4484)</f>
        <v/>
      </c>
      <c r="K4484" s="18" t="str">
        <f t="shared" ref="K4484:K4547" si="390">IF(OR($E4484="",$J4484=""),"",$E4484*$J4484)</f>
        <v/>
      </c>
      <c r="N4484" s="23" t="str">
        <f t="shared" ref="N4484:N4547" si="391">IF($A4484="","",$A4484*100000+ROW())</f>
        <v/>
      </c>
    </row>
    <row r="4485" spans="8:14" x14ac:dyDescent="0.25">
      <c r="H4485" s="18" t="str">
        <f t="shared" si="387"/>
        <v/>
      </c>
      <c r="I4485" s="26" t="str">
        <f t="shared" si="388"/>
        <v/>
      </c>
      <c r="J4485" s="18" t="str">
        <f t="shared" si="389"/>
        <v/>
      </c>
      <c r="K4485" s="18" t="str">
        <f t="shared" si="390"/>
        <v/>
      </c>
      <c r="N4485" s="23" t="str">
        <f t="shared" si="391"/>
        <v/>
      </c>
    </row>
    <row r="4486" spans="8:14" x14ac:dyDescent="0.25">
      <c r="H4486" s="18" t="str">
        <f t="shared" si="387"/>
        <v/>
      </c>
      <c r="I4486" s="26" t="str">
        <f t="shared" si="388"/>
        <v/>
      </c>
      <c r="J4486" s="18" t="str">
        <f t="shared" si="389"/>
        <v/>
      </c>
      <c r="K4486" s="18" t="str">
        <f t="shared" si="390"/>
        <v/>
      </c>
      <c r="N4486" s="23" t="str">
        <f t="shared" si="391"/>
        <v/>
      </c>
    </row>
    <row r="4487" spans="8:14" x14ac:dyDescent="0.25">
      <c r="H4487" s="18" t="str">
        <f t="shared" si="387"/>
        <v/>
      </c>
      <c r="I4487" s="26" t="str">
        <f t="shared" si="388"/>
        <v/>
      </c>
      <c r="J4487" s="18" t="str">
        <f t="shared" si="389"/>
        <v/>
      </c>
      <c r="K4487" s="18" t="str">
        <f t="shared" si="390"/>
        <v/>
      </c>
      <c r="N4487" s="23" t="str">
        <f t="shared" si="391"/>
        <v/>
      </c>
    </row>
    <row r="4488" spans="8:14" x14ac:dyDescent="0.25">
      <c r="H4488" s="18" t="str">
        <f t="shared" si="387"/>
        <v/>
      </c>
      <c r="I4488" s="26" t="str">
        <f t="shared" si="388"/>
        <v/>
      </c>
      <c r="J4488" s="18" t="str">
        <f t="shared" si="389"/>
        <v/>
      </c>
      <c r="K4488" s="18" t="str">
        <f t="shared" si="390"/>
        <v/>
      </c>
      <c r="N4488" s="23" t="str">
        <f t="shared" si="391"/>
        <v/>
      </c>
    </row>
    <row r="4489" spans="8:14" x14ac:dyDescent="0.25">
      <c r="H4489" s="18" t="str">
        <f t="shared" si="387"/>
        <v/>
      </c>
      <c r="I4489" s="26" t="str">
        <f t="shared" si="388"/>
        <v/>
      </c>
      <c r="J4489" s="18" t="str">
        <f t="shared" si="389"/>
        <v/>
      </c>
      <c r="K4489" s="18" t="str">
        <f t="shared" si="390"/>
        <v/>
      </c>
      <c r="N4489" s="23" t="str">
        <f t="shared" si="391"/>
        <v/>
      </c>
    </row>
    <row r="4490" spans="8:14" x14ac:dyDescent="0.25">
      <c r="H4490" s="18" t="str">
        <f t="shared" si="387"/>
        <v/>
      </c>
      <c r="I4490" s="26" t="str">
        <f t="shared" si="388"/>
        <v/>
      </c>
      <c r="J4490" s="18" t="str">
        <f t="shared" si="389"/>
        <v/>
      </c>
      <c r="K4490" s="18" t="str">
        <f t="shared" si="390"/>
        <v/>
      </c>
      <c r="N4490" s="23" t="str">
        <f t="shared" si="391"/>
        <v/>
      </c>
    </row>
    <row r="4491" spans="8:14" x14ac:dyDescent="0.25">
      <c r="H4491" s="18" t="str">
        <f t="shared" si="387"/>
        <v/>
      </c>
      <c r="I4491" s="26" t="str">
        <f t="shared" si="388"/>
        <v/>
      </c>
      <c r="J4491" s="18" t="str">
        <f t="shared" si="389"/>
        <v/>
      </c>
      <c r="K4491" s="18" t="str">
        <f t="shared" si="390"/>
        <v/>
      </c>
      <c r="N4491" s="23" t="str">
        <f t="shared" si="391"/>
        <v/>
      </c>
    </row>
    <row r="4492" spans="8:14" x14ac:dyDescent="0.25">
      <c r="H4492" s="18" t="str">
        <f t="shared" si="387"/>
        <v/>
      </c>
      <c r="I4492" s="26" t="str">
        <f t="shared" si="388"/>
        <v/>
      </c>
      <c r="J4492" s="18" t="str">
        <f t="shared" si="389"/>
        <v/>
      </c>
      <c r="K4492" s="18" t="str">
        <f t="shared" si="390"/>
        <v/>
      </c>
      <c r="N4492" s="23" t="str">
        <f t="shared" si="391"/>
        <v/>
      </c>
    </row>
    <row r="4493" spans="8:14" x14ac:dyDescent="0.25">
      <c r="H4493" s="18" t="str">
        <f t="shared" si="387"/>
        <v/>
      </c>
      <c r="I4493" s="26" t="str">
        <f t="shared" si="388"/>
        <v/>
      </c>
      <c r="J4493" s="18" t="str">
        <f t="shared" si="389"/>
        <v/>
      </c>
      <c r="K4493" s="18" t="str">
        <f t="shared" si="390"/>
        <v/>
      </c>
      <c r="N4493" s="23" t="str">
        <f t="shared" si="391"/>
        <v/>
      </c>
    </row>
    <row r="4494" spans="8:14" x14ac:dyDescent="0.25">
      <c r="H4494" s="18" t="str">
        <f t="shared" si="387"/>
        <v/>
      </c>
      <c r="I4494" s="26" t="str">
        <f t="shared" si="388"/>
        <v/>
      </c>
      <c r="J4494" s="18" t="str">
        <f t="shared" si="389"/>
        <v/>
      </c>
      <c r="K4494" s="18" t="str">
        <f t="shared" si="390"/>
        <v/>
      </c>
      <c r="N4494" s="23" t="str">
        <f t="shared" si="391"/>
        <v/>
      </c>
    </row>
    <row r="4495" spans="8:14" x14ac:dyDescent="0.25">
      <c r="H4495" s="18" t="str">
        <f t="shared" si="387"/>
        <v/>
      </c>
      <c r="I4495" s="26" t="str">
        <f t="shared" si="388"/>
        <v/>
      </c>
      <c r="J4495" s="18" t="str">
        <f t="shared" si="389"/>
        <v/>
      </c>
      <c r="K4495" s="18" t="str">
        <f t="shared" si="390"/>
        <v/>
      </c>
      <c r="N4495" s="23" t="str">
        <f t="shared" si="391"/>
        <v/>
      </c>
    </row>
    <row r="4496" spans="8:14" x14ac:dyDescent="0.25">
      <c r="H4496" s="18" t="str">
        <f t="shared" si="387"/>
        <v/>
      </c>
      <c r="I4496" s="26" t="str">
        <f t="shared" si="388"/>
        <v/>
      </c>
      <c r="J4496" s="18" t="str">
        <f t="shared" si="389"/>
        <v/>
      </c>
      <c r="K4496" s="18" t="str">
        <f t="shared" si="390"/>
        <v/>
      </c>
      <c r="N4496" s="23" t="str">
        <f t="shared" si="391"/>
        <v/>
      </c>
    </row>
    <row r="4497" spans="8:14" x14ac:dyDescent="0.25">
      <c r="H4497" s="18" t="str">
        <f t="shared" si="387"/>
        <v/>
      </c>
      <c r="I4497" s="26" t="str">
        <f t="shared" si="388"/>
        <v/>
      </c>
      <c r="J4497" s="18" t="str">
        <f t="shared" si="389"/>
        <v/>
      </c>
      <c r="K4497" s="18" t="str">
        <f t="shared" si="390"/>
        <v/>
      </c>
      <c r="N4497" s="23" t="str">
        <f t="shared" si="391"/>
        <v/>
      </c>
    </row>
    <row r="4498" spans="8:14" x14ac:dyDescent="0.25">
      <c r="H4498" s="18" t="str">
        <f t="shared" si="387"/>
        <v/>
      </c>
      <c r="I4498" s="26" t="str">
        <f t="shared" si="388"/>
        <v/>
      </c>
      <c r="J4498" s="18" t="str">
        <f t="shared" si="389"/>
        <v/>
      </c>
      <c r="K4498" s="18" t="str">
        <f t="shared" si="390"/>
        <v/>
      </c>
      <c r="N4498" s="23" t="str">
        <f t="shared" si="391"/>
        <v/>
      </c>
    </row>
    <row r="4499" spans="8:14" x14ac:dyDescent="0.25">
      <c r="H4499" s="18" t="str">
        <f t="shared" si="387"/>
        <v/>
      </c>
      <c r="I4499" s="26" t="str">
        <f t="shared" si="388"/>
        <v/>
      </c>
      <c r="J4499" s="18" t="str">
        <f t="shared" si="389"/>
        <v/>
      </c>
      <c r="K4499" s="18" t="str">
        <f t="shared" si="390"/>
        <v/>
      </c>
      <c r="N4499" s="23" t="str">
        <f t="shared" si="391"/>
        <v/>
      </c>
    </row>
    <row r="4500" spans="8:14" x14ac:dyDescent="0.25">
      <c r="H4500" s="18" t="str">
        <f t="shared" si="387"/>
        <v/>
      </c>
      <c r="I4500" s="26" t="str">
        <f t="shared" si="388"/>
        <v/>
      </c>
      <c r="J4500" s="18" t="str">
        <f t="shared" si="389"/>
        <v/>
      </c>
      <c r="K4500" s="18" t="str">
        <f t="shared" si="390"/>
        <v/>
      </c>
      <c r="N4500" s="23" t="str">
        <f t="shared" si="391"/>
        <v/>
      </c>
    </row>
    <row r="4501" spans="8:14" x14ac:dyDescent="0.25">
      <c r="H4501" s="18" t="str">
        <f t="shared" si="387"/>
        <v/>
      </c>
      <c r="I4501" s="26" t="str">
        <f t="shared" si="388"/>
        <v/>
      </c>
      <c r="J4501" s="18" t="str">
        <f t="shared" si="389"/>
        <v/>
      </c>
      <c r="K4501" s="18" t="str">
        <f t="shared" si="390"/>
        <v/>
      </c>
      <c r="N4501" s="23" t="str">
        <f t="shared" si="391"/>
        <v/>
      </c>
    </row>
    <row r="4502" spans="8:14" x14ac:dyDescent="0.25">
      <c r="H4502" s="18" t="str">
        <f t="shared" si="387"/>
        <v/>
      </c>
      <c r="I4502" s="26" t="str">
        <f t="shared" si="388"/>
        <v/>
      </c>
      <c r="J4502" s="18" t="str">
        <f t="shared" si="389"/>
        <v/>
      </c>
      <c r="K4502" s="18" t="str">
        <f t="shared" si="390"/>
        <v/>
      </c>
      <c r="N4502" s="23" t="str">
        <f t="shared" si="391"/>
        <v/>
      </c>
    </row>
    <row r="4503" spans="8:14" x14ac:dyDescent="0.25">
      <c r="H4503" s="18" t="str">
        <f t="shared" si="387"/>
        <v/>
      </c>
      <c r="I4503" s="26" t="str">
        <f t="shared" si="388"/>
        <v/>
      </c>
      <c r="J4503" s="18" t="str">
        <f t="shared" si="389"/>
        <v/>
      </c>
      <c r="K4503" s="18" t="str">
        <f t="shared" si="390"/>
        <v/>
      </c>
      <c r="N4503" s="23" t="str">
        <f t="shared" si="391"/>
        <v/>
      </c>
    </row>
    <row r="4504" spans="8:14" x14ac:dyDescent="0.25">
      <c r="H4504" s="18" t="str">
        <f t="shared" si="387"/>
        <v/>
      </c>
      <c r="I4504" s="26" t="str">
        <f t="shared" si="388"/>
        <v/>
      </c>
      <c r="J4504" s="18" t="str">
        <f t="shared" si="389"/>
        <v/>
      </c>
      <c r="K4504" s="18" t="str">
        <f t="shared" si="390"/>
        <v/>
      </c>
      <c r="N4504" s="23" t="str">
        <f t="shared" si="391"/>
        <v/>
      </c>
    </row>
    <row r="4505" spans="8:14" x14ac:dyDescent="0.25">
      <c r="H4505" s="18" t="str">
        <f t="shared" si="387"/>
        <v/>
      </c>
      <c r="I4505" s="26" t="str">
        <f t="shared" si="388"/>
        <v/>
      </c>
      <c r="J4505" s="18" t="str">
        <f t="shared" si="389"/>
        <v/>
      </c>
      <c r="K4505" s="18" t="str">
        <f t="shared" si="390"/>
        <v/>
      </c>
      <c r="N4505" s="23" t="str">
        <f t="shared" si="391"/>
        <v/>
      </c>
    </row>
    <row r="4506" spans="8:14" x14ac:dyDescent="0.25">
      <c r="H4506" s="18" t="str">
        <f t="shared" si="387"/>
        <v/>
      </c>
      <c r="I4506" s="26" t="str">
        <f t="shared" si="388"/>
        <v/>
      </c>
      <c r="J4506" s="18" t="str">
        <f t="shared" si="389"/>
        <v/>
      </c>
      <c r="K4506" s="18" t="str">
        <f t="shared" si="390"/>
        <v/>
      </c>
      <c r="N4506" s="23" t="str">
        <f t="shared" si="391"/>
        <v/>
      </c>
    </row>
    <row r="4507" spans="8:14" x14ac:dyDescent="0.25">
      <c r="H4507" s="18" t="str">
        <f t="shared" si="387"/>
        <v/>
      </c>
      <c r="I4507" s="26" t="str">
        <f t="shared" si="388"/>
        <v/>
      </c>
      <c r="J4507" s="18" t="str">
        <f t="shared" si="389"/>
        <v/>
      </c>
      <c r="K4507" s="18" t="str">
        <f t="shared" si="390"/>
        <v/>
      </c>
      <c r="N4507" s="23" t="str">
        <f t="shared" si="391"/>
        <v/>
      </c>
    </row>
    <row r="4508" spans="8:14" x14ac:dyDescent="0.25">
      <c r="H4508" s="18" t="str">
        <f t="shared" si="387"/>
        <v/>
      </c>
      <c r="I4508" s="26" t="str">
        <f t="shared" si="388"/>
        <v/>
      </c>
      <c r="J4508" s="18" t="str">
        <f t="shared" si="389"/>
        <v/>
      </c>
      <c r="K4508" s="18" t="str">
        <f t="shared" si="390"/>
        <v/>
      </c>
      <c r="N4508" s="23" t="str">
        <f t="shared" si="391"/>
        <v/>
      </c>
    </row>
    <row r="4509" spans="8:14" x14ac:dyDescent="0.25">
      <c r="H4509" s="18" t="str">
        <f t="shared" si="387"/>
        <v/>
      </c>
      <c r="I4509" s="26" t="str">
        <f t="shared" si="388"/>
        <v/>
      </c>
      <c r="J4509" s="18" t="str">
        <f t="shared" si="389"/>
        <v/>
      </c>
      <c r="K4509" s="18" t="str">
        <f t="shared" si="390"/>
        <v/>
      </c>
      <c r="N4509" s="23" t="str">
        <f t="shared" si="391"/>
        <v/>
      </c>
    </row>
    <row r="4510" spans="8:14" x14ac:dyDescent="0.25">
      <c r="H4510" s="18" t="str">
        <f t="shared" si="387"/>
        <v/>
      </c>
      <c r="I4510" s="26" t="str">
        <f t="shared" si="388"/>
        <v/>
      </c>
      <c r="J4510" s="18" t="str">
        <f t="shared" si="389"/>
        <v/>
      </c>
      <c r="K4510" s="18" t="str">
        <f t="shared" si="390"/>
        <v/>
      </c>
      <c r="N4510" s="23" t="str">
        <f t="shared" si="391"/>
        <v/>
      </c>
    </row>
    <row r="4511" spans="8:14" x14ac:dyDescent="0.25">
      <c r="H4511" s="18" t="str">
        <f t="shared" si="387"/>
        <v/>
      </c>
      <c r="I4511" s="26" t="str">
        <f t="shared" si="388"/>
        <v/>
      </c>
      <c r="J4511" s="18" t="str">
        <f t="shared" si="389"/>
        <v/>
      </c>
      <c r="K4511" s="18" t="str">
        <f t="shared" si="390"/>
        <v/>
      </c>
      <c r="N4511" s="23" t="str">
        <f t="shared" si="391"/>
        <v/>
      </c>
    </row>
    <row r="4512" spans="8:14" x14ac:dyDescent="0.25">
      <c r="H4512" s="18" t="str">
        <f t="shared" si="387"/>
        <v/>
      </c>
      <c r="I4512" s="26" t="str">
        <f t="shared" si="388"/>
        <v/>
      </c>
      <c r="J4512" s="18" t="str">
        <f t="shared" si="389"/>
        <v/>
      </c>
      <c r="K4512" s="18" t="str">
        <f t="shared" si="390"/>
        <v/>
      </c>
      <c r="N4512" s="23" t="str">
        <f t="shared" si="391"/>
        <v/>
      </c>
    </row>
    <row r="4513" spans="8:14" x14ac:dyDescent="0.25">
      <c r="H4513" s="18" t="str">
        <f t="shared" si="387"/>
        <v/>
      </c>
      <c r="I4513" s="26" t="str">
        <f t="shared" si="388"/>
        <v/>
      </c>
      <c r="J4513" s="18" t="str">
        <f t="shared" si="389"/>
        <v/>
      </c>
      <c r="K4513" s="18" t="str">
        <f t="shared" si="390"/>
        <v/>
      </c>
      <c r="N4513" s="23" t="str">
        <f t="shared" si="391"/>
        <v/>
      </c>
    </row>
    <row r="4514" spans="8:14" x14ac:dyDescent="0.25">
      <c r="H4514" s="18" t="str">
        <f t="shared" si="387"/>
        <v/>
      </c>
      <c r="I4514" s="26" t="str">
        <f t="shared" si="388"/>
        <v/>
      </c>
      <c r="J4514" s="18" t="str">
        <f t="shared" si="389"/>
        <v/>
      </c>
      <c r="K4514" s="18" t="str">
        <f t="shared" si="390"/>
        <v/>
      </c>
      <c r="N4514" s="23" t="str">
        <f t="shared" si="391"/>
        <v/>
      </c>
    </row>
    <row r="4515" spans="8:14" x14ac:dyDescent="0.25">
      <c r="H4515" s="18" t="str">
        <f t="shared" si="387"/>
        <v/>
      </c>
      <c r="I4515" s="26" t="str">
        <f t="shared" si="388"/>
        <v/>
      </c>
      <c r="J4515" s="18" t="str">
        <f t="shared" si="389"/>
        <v/>
      </c>
      <c r="K4515" s="18" t="str">
        <f t="shared" si="390"/>
        <v/>
      </c>
      <c r="N4515" s="23" t="str">
        <f t="shared" si="391"/>
        <v/>
      </c>
    </row>
    <row r="4516" spans="8:14" x14ac:dyDescent="0.25">
      <c r="H4516" s="18" t="str">
        <f t="shared" si="387"/>
        <v/>
      </c>
      <c r="I4516" s="26" t="str">
        <f t="shared" si="388"/>
        <v/>
      </c>
      <c r="J4516" s="18" t="str">
        <f t="shared" si="389"/>
        <v/>
      </c>
      <c r="K4516" s="18" t="str">
        <f t="shared" si="390"/>
        <v/>
      </c>
      <c r="N4516" s="23" t="str">
        <f t="shared" si="391"/>
        <v/>
      </c>
    </row>
    <row r="4517" spans="8:14" x14ac:dyDescent="0.25">
      <c r="H4517" s="18" t="str">
        <f t="shared" si="387"/>
        <v/>
      </c>
      <c r="I4517" s="26" t="str">
        <f t="shared" si="388"/>
        <v/>
      </c>
      <c r="J4517" s="18" t="str">
        <f t="shared" si="389"/>
        <v/>
      </c>
      <c r="K4517" s="18" t="str">
        <f t="shared" si="390"/>
        <v/>
      </c>
      <c r="N4517" s="23" t="str">
        <f t="shared" si="391"/>
        <v/>
      </c>
    </row>
    <row r="4518" spans="8:14" x14ac:dyDescent="0.25">
      <c r="H4518" s="18" t="str">
        <f t="shared" si="387"/>
        <v/>
      </c>
      <c r="I4518" s="26" t="str">
        <f t="shared" si="388"/>
        <v/>
      </c>
      <c r="J4518" s="18" t="str">
        <f t="shared" si="389"/>
        <v/>
      </c>
      <c r="K4518" s="18" t="str">
        <f t="shared" si="390"/>
        <v/>
      </c>
      <c r="N4518" s="23" t="str">
        <f t="shared" si="391"/>
        <v/>
      </c>
    </row>
    <row r="4519" spans="8:14" x14ac:dyDescent="0.25">
      <c r="H4519" s="18" t="str">
        <f t="shared" si="387"/>
        <v/>
      </c>
      <c r="I4519" s="26" t="str">
        <f t="shared" si="388"/>
        <v/>
      </c>
      <c r="J4519" s="18" t="str">
        <f t="shared" si="389"/>
        <v/>
      </c>
      <c r="K4519" s="18" t="str">
        <f t="shared" si="390"/>
        <v/>
      </c>
      <c r="N4519" s="23" t="str">
        <f t="shared" si="391"/>
        <v/>
      </c>
    </row>
    <row r="4520" spans="8:14" x14ac:dyDescent="0.25">
      <c r="H4520" s="18" t="str">
        <f t="shared" si="387"/>
        <v/>
      </c>
      <c r="I4520" s="26" t="str">
        <f t="shared" si="388"/>
        <v/>
      </c>
      <c r="J4520" s="18" t="str">
        <f t="shared" si="389"/>
        <v/>
      </c>
      <c r="K4520" s="18" t="str">
        <f t="shared" si="390"/>
        <v/>
      </c>
      <c r="N4520" s="23" t="str">
        <f t="shared" si="391"/>
        <v/>
      </c>
    </row>
    <row r="4521" spans="8:14" x14ac:dyDescent="0.25">
      <c r="H4521" s="18" t="str">
        <f t="shared" si="387"/>
        <v/>
      </c>
      <c r="I4521" s="26" t="str">
        <f t="shared" si="388"/>
        <v/>
      </c>
      <c r="J4521" s="18" t="str">
        <f t="shared" si="389"/>
        <v/>
      </c>
      <c r="K4521" s="18" t="str">
        <f t="shared" si="390"/>
        <v/>
      </c>
      <c r="N4521" s="23" t="str">
        <f t="shared" si="391"/>
        <v/>
      </c>
    </row>
    <row r="4522" spans="8:14" x14ac:dyDescent="0.25">
      <c r="H4522" s="18" t="str">
        <f t="shared" si="387"/>
        <v/>
      </c>
      <c r="I4522" s="26" t="str">
        <f t="shared" si="388"/>
        <v/>
      </c>
      <c r="J4522" s="18" t="str">
        <f t="shared" si="389"/>
        <v/>
      </c>
      <c r="K4522" s="18" t="str">
        <f t="shared" si="390"/>
        <v/>
      </c>
      <c r="N4522" s="23" t="str">
        <f t="shared" si="391"/>
        <v/>
      </c>
    </row>
    <row r="4523" spans="8:14" x14ac:dyDescent="0.25">
      <c r="H4523" s="18" t="str">
        <f t="shared" si="387"/>
        <v/>
      </c>
      <c r="I4523" s="26" t="str">
        <f t="shared" si="388"/>
        <v/>
      </c>
      <c r="J4523" s="18" t="str">
        <f t="shared" si="389"/>
        <v/>
      </c>
      <c r="K4523" s="18" t="str">
        <f t="shared" si="390"/>
        <v/>
      </c>
      <c r="N4523" s="23" t="str">
        <f t="shared" si="391"/>
        <v/>
      </c>
    </row>
    <row r="4524" spans="8:14" x14ac:dyDescent="0.25">
      <c r="H4524" s="18" t="str">
        <f t="shared" si="387"/>
        <v/>
      </c>
      <c r="I4524" s="26" t="str">
        <f t="shared" si="388"/>
        <v/>
      </c>
      <c r="J4524" s="18" t="str">
        <f t="shared" si="389"/>
        <v/>
      </c>
      <c r="K4524" s="18" t="str">
        <f t="shared" si="390"/>
        <v/>
      </c>
      <c r="N4524" s="23" t="str">
        <f t="shared" si="391"/>
        <v/>
      </c>
    </row>
    <row r="4525" spans="8:14" x14ac:dyDescent="0.25">
      <c r="H4525" s="18" t="str">
        <f t="shared" si="387"/>
        <v/>
      </c>
      <c r="I4525" s="26" t="str">
        <f t="shared" si="388"/>
        <v/>
      </c>
      <c r="J4525" s="18" t="str">
        <f t="shared" si="389"/>
        <v/>
      </c>
      <c r="K4525" s="18" t="str">
        <f t="shared" si="390"/>
        <v/>
      </c>
      <c r="N4525" s="23" t="str">
        <f t="shared" si="391"/>
        <v/>
      </c>
    </row>
    <row r="4526" spans="8:14" x14ac:dyDescent="0.25">
      <c r="H4526" s="18" t="str">
        <f t="shared" si="387"/>
        <v/>
      </c>
      <c r="I4526" s="26" t="str">
        <f t="shared" si="388"/>
        <v/>
      </c>
      <c r="J4526" s="18" t="str">
        <f t="shared" si="389"/>
        <v/>
      </c>
      <c r="K4526" s="18" t="str">
        <f t="shared" si="390"/>
        <v/>
      </c>
      <c r="N4526" s="23" t="str">
        <f t="shared" si="391"/>
        <v/>
      </c>
    </row>
    <row r="4527" spans="8:14" x14ac:dyDescent="0.25">
      <c r="H4527" s="18" t="str">
        <f t="shared" si="387"/>
        <v/>
      </c>
      <c r="I4527" s="26" t="str">
        <f t="shared" si="388"/>
        <v/>
      </c>
      <c r="J4527" s="18" t="str">
        <f t="shared" si="389"/>
        <v/>
      </c>
      <c r="K4527" s="18" t="str">
        <f t="shared" si="390"/>
        <v/>
      </c>
      <c r="N4527" s="23" t="str">
        <f t="shared" si="391"/>
        <v/>
      </c>
    </row>
    <row r="4528" spans="8:14" x14ac:dyDescent="0.25">
      <c r="H4528" s="18" t="str">
        <f t="shared" si="387"/>
        <v/>
      </c>
      <c r="I4528" s="26" t="str">
        <f t="shared" si="388"/>
        <v/>
      </c>
      <c r="J4528" s="18" t="str">
        <f t="shared" si="389"/>
        <v/>
      </c>
      <c r="K4528" s="18" t="str">
        <f t="shared" si="390"/>
        <v/>
      </c>
      <c r="N4528" s="23" t="str">
        <f t="shared" si="391"/>
        <v/>
      </c>
    </row>
    <row r="4529" spans="8:14" x14ac:dyDescent="0.25">
      <c r="H4529" s="18" t="str">
        <f t="shared" si="387"/>
        <v/>
      </c>
      <c r="I4529" s="26" t="str">
        <f t="shared" si="388"/>
        <v/>
      </c>
      <c r="J4529" s="18" t="str">
        <f t="shared" si="389"/>
        <v/>
      </c>
      <c r="K4529" s="18" t="str">
        <f t="shared" si="390"/>
        <v/>
      </c>
      <c r="N4529" s="23" t="str">
        <f t="shared" si="391"/>
        <v/>
      </c>
    </row>
    <row r="4530" spans="8:14" x14ac:dyDescent="0.25">
      <c r="H4530" s="18" t="str">
        <f t="shared" si="387"/>
        <v/>
      </c>
      <c r="I4530" s="26" t="str">
        <f t="shared" si="388"/>
        <v/>
      </c>
      <c r="J4530" s="18" t="str">
        <f t="shared" si="389"/>
        <v/>
      </c>
      <c r="K4530" s="18" t="str">
        <f t="shared" si="390"/>
        <v/>
      </c>
      <c r="N4530" s="23" t="str">
        <f t="shared" si="391"/>
        <v/>
      </c>
    </row>
    <row r="4531" spans="8:14" x14ac:dyDescent="0.25">
      <c r="H4531" s="18" t="str">
        <f t="shared" si="387"/>
        <v/>
      </c>
      <c r="I4531" s="26" t="str">
        <f t="shared" si="388"/>
        <v/>
      </c>
      <c r="J4531" s="18" t="str">
        <f t="shared" si="389"/>
        <v/>
      </c>
      <c r="K4531" s="18" t="str">
        <f t="shared" si="390"/>
        <v/>
      </c>
      <c r="N4531" s="23" t="str">
        <f t="shared" si="391"/>
        <v/>
      </c>
    </row>
    <row r="4532" spans="8:14" x14ac:dyDescent="0.25">
      <c r="H4532" s="18" t="str">
        <f t="shared" si="387"/>
        <v/>
      </c>
      <c r="I4532" s="26" t="str">
        <f t="shared" si="388"/>
        <v/>
      </c>
      <c r="J4532" s="18" t="str">
        <f t="shared" si="389"/>
        <v/>
      </c>
      <c r="K4532" s="18" t="str">
        <f t="shared" si="390"/>
        <v/>
      </c>
      <c r="N4532" s="23" t="str">
        <f t="shared" si="391"/>
        <v/>
      </c>
    </row>
    <row r="4533" spans="8:14" x14ac:dyDescent="0.25">
      <c r="H4533" s="18" t="str">
        <f t="shared" si="387"/>
        <v/>
      </c>
      <c r="I4533" s="26" t="str">
        <f t="shared" si="388"/>
        <v/>
      </c>
      <c r="J4533" s="18" t="str">
        <f t="shared" si="389"/>
        <v/>
      </c>
      <c r="K4533" s="18" t="str">
        <f t="shared" si="390"/>
        <v/>
      </c>
      <c r="N4533" s="23" t="str">
        <f t="shared" si="391"/>
        <v/>
      </c>
    </row>
    <row r="4534" spans="8:14" x14ac:dyDescent="0.25">
      <c r="H4534" s="18" t="str">
        <f t="shared" si="387"/>
        <v/>
      </c>
      <c r="I4534" s="26" t="str">
        <f t="shared" si="388"/>
        <v/>
      </c>
      <c r="J4534" s="18" t="str">
        <f t="shared" si="389"/>
        <v/>
      </c>
      <c r="K4534" s="18" t="str">
        <f t="shared" si="390"/>
        <v/>
      </c>
      <c r="N4534" s="23" t="str">
        <f t="shared" si="391"/>
        <v/>
      </c>
    </row>
    <row r="4535" spans="8:14" x14ac:dyDescent="0.25">
      <c r="H4535" s="18" t="str">
        <f t="shared" si="387"/>
        <v/>
      </c>
      <c r="I4535" s="26" t="str">
        <f t="shared" si="388"/>
        <v/>
      </c>
      <c r="J4535" s="18" t="str">
        <f t="shared" si="389"/>
        <v/>
      </c>
      <c r="K4535" s="18" t="str">
        <f t="shared" si="390"/>
        <v/>
      </c>
      <c r="N4535" s="23" t="str">
        <f t="shared" si="391"/>
        <v/>
      </c>
    </row>
    <row r="4536" spans="8:14" x14ac:dyDescent="0.25">
      <c r="H4536" s="18" t="str">
        <f t="shared" si="387"/>
        <v/>
      </c>
      <c r="I4536" s="26" t="str">
        <f t="shared" si="388"/>
        <v/>
      </c>
      <c r="J4536" s="18" t="str">
        <f t="shared" si="389"/>
        <v/>
      </c>
      <c r="K4536" s="18" t="str">
        <f t="shared" si="390"/>
        <v/>
      </c>
      <c r="N4536" s="23" t="str">
        <f t="shared" si="391"/>
        <v/>
      </c>
    </row>
    <row r="4537" spans="8:14" x14ac:dyDescent="0.25">
      <c r="H4537" s="18" t="str">
        <f t="shared" si="387"/>
        <v/>
      </c>
      <c r="I4537" s="26" t="str">
        <f t="shared" si="388"/>
        <v/>
      </c>
      <c r="J4537" s="18" t="str">
        <f t="shared" si="389"/>
        <v/>
      </c>
      <c r="K4537" s="18" t="str">
        <f t="shared" si="390"/>
        <v/>
      </c>
      <c r="N4537" s="23" t="str">
        <f t="shared" si="391"/>
        <v/>
      </c>
    </row>
    <row r="4538" spans="8:14" x14ac:dyDescent="0.25">
      <c r="H4538" s="18" t="str">
        <f t="shared" si="387"/>
        <v/>
      </c>
      <c r="I4538" s="26" t="str">
        <f t="shared" si="388"/>
        <v/>
      </c>
      <c r="J4538" s="18" t="str">
        <f t="shared" si="389"/>
        <v/>
      </c>
      <c r="K4538" s="18" t="str">
        <f t="shared" si="390"/>
        <v/>
      </c>
      <c r="N4538" s="23" t="str">
        <f t="shared" si="391"/>
        <v/>
      </c>
    </row>
    <row r="4539" spans="8:14" x14ac:dyDescent="0.25">
      <c r="H4539" s="18" t="str">
        <f t="shared" si="387"/>
        <v/>
      </c>
      <c r="I4539" s="26" t="str">
        <f t="shared" si="388"/>
        <v/>
      </c>
      <c r="J4539" s="18" t="str">
        <f t="shared" si="389"/>
        <v/>
      </c>
      <c r="K4539" s="18" t="str">
        <f t="shared" si="390"/>
        <v/>
      </c>
      <c r="N4539" s="23" t="str">
        <f t="shared" si="391"/>
        <v/>
      </c>
    </row>
    <row r="4540" spans="8:14" x14ac:dyDescent="0.25">
      <c r="H4540" s="18" t="str">
        <f t="shared" si="387"/>
        <v/>
      </c>
      <c r="I4540" s="26" t="str">
        <f t="shared" si="388"/>
        <v/>
      </c>
      <c r="J4540" s="18" t="str">
        <f t="shared" si="389"/>
        <v/>
      </c>
      <c r="K4540" s="18" t="str">
        <f t="shared" si="390"/>
        <v/>
      </c>
      <c r="N4540" s="23" t="str">
        <f t="shared" si="391"/>
        <v/>
      </c>
    </row>
    <row r="4541" spans="8:14" x14ac:dyDescent="0.25">
      <c r="H4541" s="18" t="str">
        <f t="shared" si="387"/>
        <v/>
      </c>
      <c r="I4541" s="26" t="str">
        <f t="shared" si="388"/>
        <v/>
      </c>
      <c r="J4541" s="18" t="str">
        <f t="shared" si="389"/>
        <v/>
      </c>
      <c r="K4541" s="18" t="str">
        <f t="shared" si="390"/>
        <v/>
      </c>
      <c r="N4541" s="23" t="str">
        <f t="shared" si="391"/>
        <v/>
      </c>
    </row>
    <row r="4542" spans="8:14" x14ac:dyDescent="0.25">
      <c r="H4542" s="18" t="str">
        <f t="shared" si="387"/>
        <v/>
      </c>
      <c r="I4542" s="26" t="str">
        <f t="shared" si="388"/>
        <v/>
      </c>
      <c r="J4542" s="18" t="str">
        <f t="shared" si="389"/>
        <v/>
      </c>
      <c r="K4542" s="18" t="str">
        <f t="shared" si="390"/>
        <v/>
      </c>
      <c r="N4542" s="23" t="str">
        <f t="shared" si="391"/>
        <v/>
      </c>
    </row>
    <row r="4543" spans="8:14" x14ac:dyDescent="0.25">
      <c r="H4543" s="18" t="str">
        <f t="shared" si="387"/>
        <v/>
      </c>
      <c r="I4543" s="26" t="str">
        <f t="shared" si="388"/>
        <v/>
      </c>
      <c r="J4543" s="18" t="str">
        <f t="shared" si="389"/>
        <v/>
      </c>
      <c r="K4543" s="18" t="str">
        <f t="shared" si="390"/>
        <v/>
      </c>
      <c r="N4543" s="23" t="str">
        <f t="shared" si="391"/>
        <v/>
      </c>
    </row>
    <row r="4544" spans="8:14" x14ac:dyDescent="0.25">
      <c r="H4544" s="18" t="str">
        <f t="shared" si="387"/>
        <v/>
      </c>
      <c r="I4544" s="26" t="str">
        <f t="shared" si="388"/>
        <v/>
      </c>
      <c r="J4544" s="18" t="str">
        <f t="shared" si="389"/>
        <v/>
      </c>
      <c r="K4544" s="18" t="str">
        <f t="shared" si="390"/>
        <v/>
      </c>
      <c r="N4544" s="23" t="str">
        <f t="shared" si="391"/>
        <v/>
      </c>
    </row>
    <row r="4545" spans="8:14" x14ac:dyDescent="0.25">
      <c r="H4545" s="18" t="str">
        <f t="shared" si="387"/>
        <v/>
      </c>
      <c r="I4545" s="26" t="str">
        <f t="shared" si="388"/>
        <v/>
      </c>
      <c r="J4545" s="18" t="str">
        <f t="shared" si="389"/>
        <v/>
      </c>
      <c r="K4545" s="18" t="str">
        <f t="shared" si="390"/>
        <v/>
      </c>
      <c r="N4545" s="23" t="str">
        <f t="shared" si="391"/>
        <v/>
      </c>
    </row>
    <row r="4546" spans="8:14" x14ac:dyDescent="0.25">
      <c r="H4546" s="18" t="str">
        <f t="shared" si="387"/>
        <v/>
      </c>
      <c r="I4546" s="26" t="str">
        <f t="shared" si="388"/>
        <v/>
      </c>
      <c r="J4546" s="18" t="str">
        <f t="shared" si="389"/>
        <v/>
      </c>
      <c r="K4546" s="18" t="str">
        <f t="shared" si="390"/>
        <v/>
      </c>
      <c r="N4546" s="23" t="str">
        <f t="shared" si="391"/>
        <v/>
      </c>
    </row>
    <row r="4547" spans="8:14" x14ac:dyDescent="0.25">
      <c r="H4547" s="18" t="str">
        <f t="shared" si="387"/>
        <v/>
      </c>
      <c r="I4547" s="26" t="str">
        <f t="shared" si="388"/>
        <v/>
      </c>
      <c r="J4547" s="18" t="str">
        <f t="shared" si="389"/>
        <v/>
      </c>
      <c r="K4547" s="18" t="str">
        <f t="shared" si="390"/>
        <v/>
      </c>
      <c r="N4547" s="23" t="str">
        <f t="shared" si="391"/>
        <v/>
      </c>
    </row>
    <row r="4548" spans="8:14" x14ac:dyDescent="0.25">
      <c r="H4548" s="18" t="str">
        <f t="shared" ref="H4548:H4611" si="392">IF(OR($E4548="",$G4548=""),"",$E4548*$G4548)</f>
        <v/>
      </c>
      <c r="I4548" s="26" t="str">
        <f t="shared" ref="I4548:I4611" si="393">IF($F4548="","",IFERROR(INDEX(CurRate,MATCH($F4548,CurCode,0)),""))</f>
        <v/>
      </c>
      <c r="J4548" s="18" t="str">
        <f t="shared" ref="J4548:J4611" si="394">IF(OR($G4548="",$I4548="",$I4548=0),"",$G4548/$I4548)</f>
        <v/>
      </c>
      <c r="K4548" s="18" t="str">
        <f t="shared" ref="K4548:K4611" si="395">IF(OR($E4548="",$J4548=""),"",$E4548*$J4548)</f>
        <v/>
      </c>
      <c r="N4548" s="23" t="str">
        <f t="shared" ref="N4548:N4611" si="396">IF($A4548="","",$A4548*100000+ROW())</f>
        <v/>
      </c>
    </row>
    <row r="4549" spans="8:14" x14ac:dyDescent="0.25">
      <c r="H4549" s="18" t="str">
        <f t="shared" si="392"/>
        <v/>
      </c>
      <c r="I4549" s="26" t="str">
        <f t="shared" si="393"/>
        <v/>
      </c>
      <c r="J4549" s="18" t="str">
        <f t="shared" si="394"/>
        <v/>
      </c>
      <c r="K4549" s="18" t="str">
        <f t="shared" si="395"/>
        <v/>
      </c>
      <c r="N4549" s="23" t="str">
        <f t="shared" si="396"/>
        <v/>
      </c>
    </row>
    <row r="4550" spans="8:14" x14ac:dyDescent="0.25">
      <c r="H4550" s="18" t="str">
        <f t="shared" si="392"/>
        <v/>
      </c>
      <c r="I4550" s="26" t="str">
        <f t="shared" si="393"/>
        <v/>
      </c>
      <c r="J4550" s="18" t="str">
        <f t="shared" si="394"/>
        <v/>
      </c>
      <c r="K4550" s="18" t="str">
        <f t="shared" si="395"/>
        <v/>
      </c>
      <c r="N4550" s="23" t="str">
        <f t="shared" si="396"/>
        <v/>
      </c>
    </row>
    <row r="4551" spans="8:14" x14ac:dyDescent="0.25">
      <c r="H4551" s="18" t="str">
        <f t="shared" si="392"/>
        <v/>
      </c>
      <c r="I4551" s="26" t="str">
        <f t="shared" si="393"/>
        <v/>
      </c>
      <c r="J4551" s="18" t="str">
        <f t="shared" si="394"/>
        <v/>
      </c>
      <c r="K4551" s="18" t="str">
        <f t="shared" si="395"/>
        <v/>
      </c>
      <c r="N4551" s="23" t="str">
        <f t="shared" si="396"/>
        <v/>
      </c>
    </row>
    <row r="4552" spans="8:14" x14ac:dyDescent="0.25">
      <c r="H4552" s="18" t="str">
        <f t="shared" si="392"/>
        <v/>
      </c>
      <c r="I4552" s="26" t="str">
        <f t="shared" si="393"/>
        <v/>
      </c>
      <c r="J4552" s="18" t="str">
        <f t="shared" si="394"/>
        <v/>
      </c>
      <c r="K4552" s="18" t="str">
        <f t="shared" si="395"/>
        <v/>
      </c>
      <c r="N4552" s="23" t="str">
        <f t="shared" si="396"/>
        <v/>
      </c>
    </row>
    <row r="4553" spans="8:14" x14ac:dyDescent="0.25">
      <c r="H4553" s="18" t="str">
        <f t="shared" si="392"/>
        <v/>
      </c>
      <c r="I4553" s="26" t="str">
        <f t="shared" si="393"/>
        <v/>
      </c>
      <c r="J4553" s="18" t="str">
        <f t="shared" si="394"/>
        <v/>
      </c>
      <c r="K4553" s="18" t="str">
        <f t="shared" si="395"/>
        <v/>
      </c>
      <c r="N4553" s="23" t="str">
        <f t="shared" si="396"/>
        <v/>
      </c>
    </row>
    <row r="4554" spans="8:14" x14ac:dyDescent="0.25">
      <c r="H4554" s="18" t="str">
        <f t="shared" si="392"/>
        <v/>
      </c>
      <c r="I4554" s="26" t="str">
        <f t="shared" si="393"/>
        <v/>
      </c>
      <c r="J4554" s="18" t="str">
        <f t="shared" si="394"/>
        <v/>
      </c>
      <c r="K4554" s="18" t="str">
        <f t="shared" si="395"/>
        <v/>
      </c>
      <c r="N4554" s="23" t="str">
        <f t="shared" si="396"/>
        <v/>
      </c>
    </row>
    <row r="4555" spans="8:14" x14ac:dyDescent="0.25">
      <c r="H4555" s="18" t="str">
        <f t="shared" si="392"/>
        <v/>
      </c>
      <c r="I4555" s="26" t="str">
        <f t="shared" si="393"/>
        <v/>
      </c>
      <c r="J4555" s="18" t="str">
        <f t="shared" si="394"/>
        <v/>
      </c>
      <c r="K4555" s="18" t="str">
        <f t="shared" si="395"/>
        <v/>
      </c>
      <c r="N4555" s="23" t="str">
        <f t="shared" si="396"/>
        <v/>
      </c>
    </row>
    <row r="4556" spans="8:14" x14ac:dyDescent="0.25">
      <c r="H4556" s="18" t="str">
        <f t="shared" si="392"/>
        <v/>
      </c>
      <c r="I4556" s="26" t="str">
        <f t="shared" si="393"/>
        <v/>
      </c>
      <c r="J4556" s="18" t="str">
        <f t="shared" si="394"/>
        <v/>
      </c>
      <c r="K4556" s="18" t="str">
        <f t="shared" si="395"/>
        <v/>
      </c>
      <c r="N4556" s="23" t="str">
        <f t="shared" si="396"/>
        <v/>
      </c>
    </row>
    <row r="4557" spans="8:14" x14ac:dyDescent="0.25">
      <c r="H4557" s="18" t="str">
        <f t="shared" si="392"/>
        <v/>
      </c>
      <c r="I4557" s="26" t="str">
        <f t="shared" si="393"/>
        <v/>
      </c>
      <c r="J4557" s="18" t="str">
        <f t="shared" si="394"/>
        <v/>
      </c>
      <c r="K4557" s="18" t="str">
        <f t="shared" si="395"/>
        <v/>
      </c>
      <c r="N4557" s="23" t="str">
        <f t="shared" si="396"/>
        <v/>
      </c>
    </row>
    <row r="4558" spans="8:14" x14ac:dyDescent="0.25">
      <c r="H4558" s="18" t="str">
        <f t="shared" si="392"/>
        <v/>
      </c>
      <c r="I4558" s="26" t="str">
        <f t="shared" si="393"/>
        <v/>
      </c>
      <c r="J4558" s="18" t="str">
        <f t="shared" si="394"/>
        <v/>
      </c>
      <c r="K4558" s="18" t="str">
        <f t="shared" si="395"/>
        <v/>
      </c>
      <c r="N4558" s="23" t="str">
        <f t="shared" si="396"/>
        <v/>
      </c>
    </row>
    <row r="4559" spans="8:14" x14ac:dyDescent="0.25">
      <c r="H4559" s="18" t="str">
        <f t="shared" si="392"/>
        <v/>
      </c>
      <c r="I4559" s="26" t="str">
        <f t="shared" si="393"/>
        <v/>
      </c>
      <c r="J4559" s="18" t="str">
        <f t="shared" si="394"/>
        <v/>
      </c>
      <c r="K4559" s="18" t="str">
        <f t="shared" si="395"/>
        <v/>
      </c>
      <c r="N4559" s="23" t="str">
        <f t="shared" si="396"/>
        <v/>
      </c>
    </row>
    <row r="4560" spans="8:14" x14ac:dyDescent="0.25">
      <c r="H4560" s="18" t="str">
        <f t="shared" si="392"/>
        <v/>
      </c>
      <c r="I4560" s="26" t="str">
        <f t="shared" si="393"/>
        <v/>
      </c>
      <c r="J4560" s="18" t="str">
        <f t="shared" si="394"/>
        <v/>
      </c>
      <c r="K4560" s="18" t="str">
        <f t="shared" si="395"/>
        <v/>
      </c>
      <c r="N4560" s="23" t="str">
        <f t="shared" si="396"/>
        <v/>
      </c>
    </row>
    <row r="4561" spans="8:14" x14ac:dyDescent="0.25">
      <c r="H4561" s="18" t="str">
        <f t="shared" si="392"/>
        <v/>
      </c>
      <c r="I4561" s="26" t="str">
        <f t="shared" si="393"/>
        <v/>
      </c>
      <c r="J4561" s="18" t="str">
        <f t="shared" si="394"/>
        <v/>
      </c>
      <c r="K4561" s="18" t="str">
        <f t="shared" si="395"/>
        <v/>
      </c>
      <c r="N4561" s="23" t="str">
        <f t="shared" si="396"/>
        <v/>
      </c>
    </row>
    <row r="4562" spans="8:14" x14ac:dyDescent="0.25">
      <c r="H4562" s="18" t="str">
        <f t="shared" si="392"/>
        <v/>
      </c>
      <c r="I4562" s="26" t="str">
        <f t="shared" si="393"/>
        <v/>
      </c>
      <c r="J4562" s="18" t="str">
        <f t="shared" si="394"/>
        <v/>
      </c>
      <c r="K4562" s="18" t="str">
        <f t="shared" si="395"/>
        <v/>
      </c>
      <c r="N4562" s="23" t="str">
        <f t="shared" si="396"/>
        <v/>
      </c>
    </row>
    <row r="4563" spans="8:14" x14ac:dyDescent="0.25">
      <c r="H4563" s="18" t="str">
        <f t="shared" si="392"/>
        <v/>
      </c>
      <c r="I4563" s="26" t="str">
        <f t="shared" si="393"/>
        <v/>
      </c>
      <c r="J4563" s="18" t="str">
        <f t="shared" si="394"/>
        <v/>
      </c>
      <c r="K4563" s="18" t="str">
        <f t="shared" si="395"/>
        <v/>
      </c>
      <c r="N4563" s="23" t="str">
        <f t="shared" si="396"/>
        <v/>
      </c>
    </row>
    <row r="4564" spans="8:14" x14ac:dyDescent="0.25">
      <c r="H4564" s="18" t="str">
        <f t="shared" si="392"/>
        <v/>
      </c>
      <c r="I4564" s="26" t="str">
        <f t="shared" si="393"/>
        <v/>
      </c>
      <c r="J4564" s="18" t="str">
        <f t="shared" si="394"/>
        <v/>
      </c>
      <c r="K4564" s="18" t="str">
        <f t="shared" si="395"/>
        <v/>
      </c>
      <c r="N4564" s="23" t="str">
        <f t="shared" si="396"/>
        <v/>
      </c>
    </row>
    <row r="4565" spans="8:14" x14ac:dyDescent="0.25">
      <c r="H4565" s="18" t="str">
        <f t="shared" si="392"/>
        <v/>
      </c>
      <c r="I4565" s="26" t="str">
        <f t="shared" si="393"/>
        <v/>
      </c>
      <c r="J4565" s="18" t="str">
        <f t="shared" si="394"/>
        <v/>
      </c>
      <c r="K4565" s="18" t="str">
        <f t="shared" si="395"/>
        <v/>
      </c>
      <c r="N4565" s="23" t="str">
        <f t="shared" si="396"/>
        <v/>
      </c>
    </row>
    <row r="4566" spans="8:14" x14ac:dyDescent="0.25">
      <c r="H4566" s="18" t="str">
        <f t="shared" si="392"/>
        <v/>
      </c>
      <c r="I4566" s="26" t="str">
        <f t="shared" si="393"/>
        <v/>
      </c>
      <c r="J4566" s="18" t="str">
        <f t="shared" si="394"/>
        <v/>
      </c>
      <c r="K4566" s="18" t="str">
        <f t="shared" si="395"/>
        <v/>
      </c>
      <c r="N4566" s="23" t="str">
        <f t="shared" si="396"/>
        <v/>
      </c>
    </row>
    <row r="4567" spans="8:14" x14ac:dyDescent="0.25">
      <c r="H4567" s="18" t="str">
        <f t="shared" si="392"/>
        <v/>
      </c>
      <c r="I4567" s="26" t="str">
        <f t="shared" si="393"/>
        <v/>
      </c>
      <c r="J4567" s="18" t="str">
        <f t="shared" si="394"/>
        <v/>
      </c>
      <c r="K4567" s="18" t="str">
        <f t="shared" si="395"/>
        <v/>
      </c>
      <c r="N4567" s="23" t="str">
        <f t="shared" si="396"/>
        <v/>
      </c>
    </row>
    <row r="4568" spans="8:14" x14ac:dyDescent="0.25">
      <c r="H4568" s="18" t="str">
        <f t="shared" si="392"/>
        <v/>
      </c>
      <c r="I4568" s="26" t="str">
        <f t="shared" si="393"/>
        <v/>
      </c>
      <c r="J4568" s="18" t="str">
        <f t="shared" si="394"/>
        <v/>
      </c>
      <c r="K4568" s="18" t="str">
        <f t="shared" si="395"/>
        <v/>
      </c>
      <c r="N4568" s="23" t="str">
        <f t="shared" si="396"/>
        <v/>
      </c>
    </row>
    <row r="4569" spans="8:14" x14ac:dyDescent="0.25">
      <c r="H4569" s="18" t="str">
        <f t="shared" si="392"/>
        <v/>
      </c>
      <c r="I4569" s="26" t="str">
        <f t="shared" si="393"/>
        <v/>
      </c>
      <c r="J4569" s="18" t="str">
        <f t="shared" si="394"/>
        <v/>
      </c>
      <c r="K4569" s="18" t="str">
        <f t="shared" si="395"/>
        <v/>
      </c>
      <c r="N4569" s="23" t="str">
        <f t="shared" si="396"/>
        <v/>
      </c>
    </row>
    <row r="4570" spans="8:14" x14ac:dyDescent="0.25">
      <c r="H4570" s="18" t="str">
        <f t="shared" si="392"/>
        <v/>
      </c>
      <c r="I4570" s="26" t="str">
        <f t="shared" si="393"/>
        <v/>
      </c>
      <c r="J4570" s="18" t="str">
        <f t="shared" si="394"/>
        <v/>
      </c>
      <c r="K4570" s="18" t="str">
        <f t="shared" si="395"/>
        <v/>
      </c>
      <c r="N4570" s="23" t="str">
        <f t="shared" si="396"/>
        <v/>
      </c>
    </row>
    <row r="4571" spans="8:14" x14ac:dyDescent="0.25">
      <c r="H4571" s="18" t="str">
        <f t="shared" si="392"/>
        <v/>
      </c>
      <c r="I4571" s="26" t="str">
        <f t="shared" si="393"/>
        <v/>
      </c>
      <c r="J4571" s="18" t="str">
        <f t="shared" si="394"/>
        <v/>
      </c>
      <c r="K4571" s="18" t="str">
        <f t="shared" si="395"/>
        <v/>
      </c>
      <c r="N4571" s="23" t="str">
        <f t="shared" si="396"/>
        <v/>
      </c>
    </row>
    <row r="4572" spans="8:14" x14ac:dyDescent="0.25">
      <c r="H4572" s="18" t="str">
        <f t="shared" si="392"/>
        <v/>
      </c>
      <c r="I4572" s="26" t="str">
        <f t="shared" si="393"/>
        <v/>
      </c>
      <c r="J4572" s="18" t="str">
        <f t="shared" si="394"/>
        <v/>
      </c>
      <c r="K4572" s="18" t="str">
        <f t="shared" si="395"/>
        <v/>
      </c>
      <c r="N4572" s="23" t="str">
        <f t="shared" si="396"/>
        <v/>
      </c>
    </row>
    <row r="4573" spans="8:14" x14ac:dyDescent="0.25">
      <c r="H4573" s="18" t="str">
        <f t="shared" si="392"/>
        <v/>
      </c>
      <c r="I4573" s="26" t="str">
        <f t="shared" si="393"/>
        <v/>
      </c>
      <c r="J4573" s="18" t="str">
        <f t="shared" si="394"/>
        <v/>
      </c>
      <c r="K4573" s="18" t="str">
        <f t="shared" si="395"/>
        <v/>
      </c>
      <c r="N4573" s="23" t="str">
        <f t="shared" si="396"/>
        <v/>
      </c>
    </row>
    <row r="4574" spans="8:14" x14ac:dyDescent="0.25">
      <c r="H4574" s="18" t="str">
        <f t="shared" si="392"/>
        <v/>
      </c>
      <c r="I4574" s="26" t="str">
        <f t="shared" si="393"/>
        <v/>
      </c>
      <c r="J4574" s="18" t="str">
        <f t="shared" si="394"/>
        <v/>
      </c>
      <c r="K4574" s="18" t="str">
        <f t="shared" si="395"/>
        <v/>
      </c>
      <c r="N4574" s="23" t="str">
        <f t="shared" si="396"/>
        <v/>
      </c>
    </row>
    <row r="4575" spans="8:14" x14ac:dyDescent="0.25">
      <c r="H4575" s="18" t="str">
        <f t="shared" si="392"/>
        <v/>
      </c>
      <c r="I4575" s="26" t="str">
        <f t="shared" si="393"/>
        <v/>
      </c>
      <c r="J4575" s="18" t="str">
        <f t="shared" si="394"/>
        <v/>
      </c>
      <c r="K4575" s="18" t="str">
        <f t="shared" si="395"/>
        <v/>
      </c>
      <c r="N4575" s="23" t="str">
        <f t="shared" si="396"/>
        <v/>
      </c>
    </row>
    <row r="4576" spans="8:14" x14ac:dyDescent="0.25">
      <c r="H4576" s="18" t="str">
        <f t="shared" si="392"/>
        <v/>
      </c>
      <c r="I4576" s="26" t="str">
        <f t="shared" si="393"/>
        <v/>
      </c>
      <c r="J4576" s="18" t="str">
        <f t="shared" si="394"/>
        <v/>
      </c>
      <c r="K4576" s="18" t="str">
        <f t="shared" si="395"/>
        <v/>
      </c>
      <c r="N4576" s="23" t="str">
        <f t="shared" si="396"/>
        <v/>
      </c>
    </row>
    <row r="4577" spans="8:14" x14ac:dyDescent="0.25">
      <c r="H4577" s="18" t="str">
        <f t="shared" si="392"/>
        <v/>
      </c>
      <c r="I4577" s="26" t="str">
        <f t="shared" si="393"/>
        <v/>
      </c>
      <c r="J4577" s="18" t="str">
        <f t="shared" si="394"/>
        <v/>
      </c>
      <c r="K4577" s="18" t="str">
        <f t="shared" si="395"/>
        <v/>
      </c>
      <c r="N4577" s="23" t="str">
        <f t="shared" si="396"/>
        <v/>
      </c>
    </row>
    <row r="4578" spans="8:14" x14ac:dyDescent="0.25">
      <c r="H4578" s="18" t="str">
        <f t="shared" si="392"/>
        <v/>
      </c>
      <c r="I4578" s="26" t="str">
        <f t="shared" si="393"/>
        <v/>
      </c>
      <c r="J4578" s="18" t="str">
        <f t="shared" si="394"/>
        <v/>
      </c>
      <c r="K4578" s="18" t="str">
        <f t="shared" si="395"/>
        <v/>
      </c>
      <c r="N4578" s="23" t="str">
        <f t="shared" si="396"/>
        <v/>
      </c>
    </row>
    <row r="4579" spans="8:14" x14ac:dyDescent="0.25">
      <c r="H4579" s="18" t="str">
        <f t="shared" si="392"/>
        <v/>
      </c>
      <c r="I4579" s="26" t="str">
        <f t="shared" si="393"/>
        <v/>
      </c>
      <c r="J4579" s="18" t="str">
        <f t="shared" si="394"/>
        <v/>
      </c>
      <c r="K4579" s="18" t="str">
        <f t="shared" si="395"/>
        <v/>
      </c>
      <c r="N4579" s="23" t="str">
        <f t="shared" si="396"/>
        <v/>
      </c>
    </row>
    <row r="4580" spans="8:14" x14ac:dyDescent="0.25">
      <c r="H4580" s="18" t="str">
        <f t="shared" si="392"/>
        <v/>
      </c>
      <c r="I4580" s="26" t="str">
        <f t="shared" si="393"/>
        <v/>
      </c>
      <c r="J4580" s="18" t="str">
        <f t="shared" si="394"/>
        <v/>
      </c>
      <c r="K4580" s="18" t="str">
        <f t="shared" si="395"/>
        <v/>
      </c>
      <c r="N4580" s="23" t="str">
        <f t="shared" si="396"/>
        <v/>
      </c>
    </row>
    <row r="4581" spans="8:14" x14ac:dyDescent="0.25">
      <c r="H4581" s="18" t="str">
        <f t="shared" si="392"/>
        <v/>
      </c>
      <c r="I4581" s="26" t="str">
        <f t="shared" si="393"/>
        <v/>
      </c>
      <c r="J4581" s="18" t="str">
        <f t="shared" si="394"/>
        <v/>
      </c>
      <c r="K4581" s="18" t="str">
        <f t="shared" si="395"/>
        <v/>
      </c>
      <c r="N4581" s="23" t="str">
        <f t="shared" si="396"/>
        <v/>
      </c>
    </row>
    <row r="4582" spans="8:14" x14ac:dyDescent="0.25">
      <c r="H4582" s="18" t="str">
        <f t="shared" si="392"/>
        <v/>
      </c>
      <c r="I4582" s="26" t="str">
        <f t="shared" si="393"/>
        <v/>
      </c>
      <c r="J4582" s="18" t="str">
        <f t="shared" si="394"/>
        <v/>
      </c>
      <c r="K4582" s="18" t="str">
        <f t="shared" si="395"/>
        <v/>
      </c>
      <c r="N4582" s="23" t="str">
        <f t="shared" si="396"/>
        <v/>
      </c>
    </row>
    <row r="4583" spans="8:14" x14ac:dyDescent="0.25">
      <c r="H4583" s="18" t="str">
        <f t="shared" si="392"/>
        <v/>
      </c>
      <c r="I4583" s="26" t="str">
        <f t="shared" si="393"/>
        <v/>
      </c>
      <c r="J4583" s="18" t="str">
        <f t="shared" si="394"/>
        <v/>
      </c>
      <c r="K4583" s="18" t="str">
        <f t="shared" si="395"/>
        <v/>
      </c>
      <c r="N4583" s="23" t="str">
        <f t="shared" si="396"/>
        <v/>
      </c>
    </row>
    <row r="4584" spans="8:14" x14ac:dyDescent="0.25">
      <c r="H4584" s="18" t="str">
        <f t="shared" si="392"/>
        <v/>
      </c>
      <c r="I4584" s="26" t="str">
        <f t="shared" si="393"/>
        <v/>
      </c>
      <c r="J4584" s="18" t="str">
        <f t="shared" si="394"/>
        <v/>
      </c>
      <c r="K4584" s="18" t="str">
        <f t="shared" si="395"/>
        <v/>
      </c>
      <c r="N4584" s="23" t="str">
        <f t="shared" si="396"/>
        <v/>
      </c>
    </row>
    <row r="4585" spans="8:14" x14ac:dyDescent="0.25">
      <c r="H4585" s="18" t="str">
        <f t="shared" si="392"/>
        <v/>
      </c>
      <c r="I4585" s="26" t="str">
        <f t="shared" si="393"/>
        <v/>
      </c>
      <c r="J4585" s="18" t="str">
        <f t="shared" si="394"/>
        <v/>
      </c>
      <c r="K4585" s="18" t="str">
        <f t="shared" si="395"/>
        <v/>
      </c>
      <c r="N4585" s="23" t="str">
        <f t="shared" si="396"/>
        <v/>
      </c>
    </row>
    <row r="4586" spans="8:14" x14ac:dyDescent="0.25">
      <c r="H4586" s="18" t="str">
        <f t="shared" si="392"/>
        <v/>
      </c>
      <c r="I4586" s="26" t="str">
        <f t="shared" si="393"/>
        <v/>
      </c>
      <c r="J4586" s="18" t="str">
        <f t="shared" si="394"/>
        <v/>
      </c>
      <c r="K4586" s="18" t="str">
        <f t="shared" si="395"/>
        <v/>
      </c>
      <c r="N4586" s="23" t="str">
        <f t="shared" si="396"/>
        <v/>
      </c>
    </row>
    <row r="4587" spans="8:14" x14ac:dyDescent="0.25">
      <c r="H4587" s="18" t="str">
        <f t="shared" si="392"/>
        <v/>
      </c>
      <c r="I4587" s="26" t="str">
        <f t="shared" si="393"/>
        <v/>
      </c>
      <c r="J4587" s="18" t="str">
        <f t="shared" si="394"/>
        <v/>
      </c>
      <c r="K4587" s="18" t="str">
        <f t="shared" si="395"/>
        <v/>
      </c>
      <c r="N4587" s="23" t="str">
        <f t="shared" si="396"/>
        <v/>
      </c>
    </row>
    <row r="4588" spans="8:14" x14ac:dyDescent="0.25">
      <c r="H4588" s="18" t="str">
        <f t="shared" si="392"/>
        <v/>
      </c>
      <c r="I4588" s="26" t="str">
        <f t="shared" si="393"/>
        <v/>
      </c>
      <c r="J4588" s="18" t="str">
        <f t="shared" si="394"/>
        <v/>
      </c>
      <c r="K4588" s="18" t="str">
        <f t="shared" si="395"/>
        <v/>
      </c>
      <c r="N4588" s="23" t="str">
        <f t="shared" si="396"/>
        <v/>
      </c>
    </row>
    <row r="4589" spans="8:14" x14ac:dyDescent="0.25">
      <c r="H4589" s="18" t="str">
        <f t="shared" si="392"/>
        <v/>
      </c>
      <c r="I4589" s="26" t="str">
        <f t="shared" si="393"/>
        <v/>
      </c>
      <c r="J4589" s="18" t="str">
        <f t="shared" si="394"/>
        <v/>
      </c>
      <c r="K4589" s="18" t="str">
        <f t="shared" si="395"/>
        <v/>
      </c>
      <c r="N4589" s="23" t="str">
        <f t="shared" si="396"/>
        <v/>
      </c>
    </row>
    <row r="4590" spans="8:14" x14ac:dyDescent="0.25">
      <c r="H4590" s="18" t="str">
        <f t="shared" si="392"/>
        <v/>
      </c>
      <c r="I4590" s="26" t="str">
        <f t="shared" si="393"/>
        <v/>
      </c>
      <c r="J4590" s="18" t="str">
        <f t="shared" si="394"/>
        <v/>
      </c>
      <c r="K4590" s="18" t="str">
        <f t="shared" si="395"/>
        <v/>
      </c>
      <c r="N4590" s="23" t="str">
        <f t="shared" si="396"/>
        <v/>
      </c>
    </row>
    <row r="4591" spans="8:14" x14ac:dyDescent="0.25">
      <c r="H4591" s="18" t="str">
        <f t="shared" si="392"/>
        <v/>
      </c>
      <c r="I4591" s="26" t="str">
        <f t="shared" si="393"/>
        <v/>
      </c>
      <c r="J4591" s="18" t="str">
        <f t="shared" si="394"/>
        <v/>
      </c>
      <c r="K4591" s="18" t="str">
        <f t="shared" si="395"/>
        <v/>
      </c>
      <c r="N4591" s="23" t="str">
        <f t="shared" si="396"/>
        <v/>
      </c>
    </row>
    <row r="4592" spans="8:14" x14ac:dyDescent="0.25">
      <c r="H4592" s="18" t="str">
        <f t="shared" si="392"/>
        <v/>
      </c>
      <c r="I4592" s="26" t="str">
        <f t="shared" si="393"/>
        <v/>
      </c>
      <c r="J4592" s="18" t="str">
        <f t="shared" si="394"/>
        <v/>
      </c>
      <c r="K4592" s="18" t="str">
        <f t="shared" si="395"/>
        <v/>
      </c>
      <c r="N4592" s="23" t="str">
        <f t="shared" si="396"/>
        <v/>
      </c>
    </row>
    <row r="4593" spans="8:14" x14ac:dyDescent="0.25">
      <c r="H4593" s="18" t="str">
        <f t="shared" si="392"/>
        <v/>
      </c>
      <c r="I4593" s="26" t="str">
        <f t="shared" si="393"/>
        <v/>
      </c>
      <c r="J4593" s="18" t="str">
        <f t="shared" si="394"/>
        <v/>
      </c>
      <c r="K4593" s="18" t="str">
        <f t="shared" si="395"/>
        <v/>
      </c>
      <c r="N4593" s="23" t="str">
        <f t="shared" si="396"/>
        <v/>
      </c>
    </row>
    <row r="4594" spans="8:14" x14ac:dyDescent="0.25">
      <c r="H4594" s="18" t="str">
        <f t="shared" si="392"/>
        <v/>
      </c>
      <c r="I4594" s="26" t="str">
        <f t="shared" si="393"/>
        <v/>
      </c>
      <c r="J4594" s="18" t="str">
        <f t="shared" si="394"/>
        <v/>
      </c>
      <c r="K4594" s="18" t="str">
        <f t="shared" si="395"/>
        <v/>
      </c>
      <c r="N4594" s="23" t="str">
        <f t="shared" si="396"/>
        <v/>
      </c>
    </row>
    <row r="4595" spans="8:14" x14ac:dyDescent="0.25">
      <c r="H4595" s="18" t="str">
        <f t="shared" si="392"/>
        <v/>
      </c>
      <c r="I4595" s="26" t="str">
        <f t="shared" si="393"/>
        <v/>
      </c>
      <c r="J4595" s="18" t="str">
        <f t="shared" si="394"/>
        <v/>
      </c>
      <c r="K4595" s="18" t="str">
        <f t="shared" si="395"/>
        <v/>
      </c>
      <c r="N4595" s="23" t="str">
        <f t="shared" si="396"/>
        <v/>
      </c>
    </row>
    <row r="4596" spans="8:14" x14ac:dyDescent="0.25">
      <c r="H4596" s="18" t="str">
        <f t="shared" si="392"/>
        <v/>
      </c>
      <c r="I4596" s="26" t="str">
        <f t="shared" si="393"/>
        <v/>
      </c>
      <c r="J4596" s="18" t="str">
        <f t="shared" si="394"/>
        <v/>
      </c>
      <c r="K4596" s="18" t="str">
        <f t="shared" si="395"/>
        <v/>
      </c>
      <c r="N4596" s="23" t="str">
        <f t="shared" si="396"/>
        <v/>
      </c>
    </row>
    <row r="4597" spans="8:14" x14ac:dyDescent="0.25">
      <c r="H4597" s="18" t="str">
        <f t="shared" si="392"/>
        <v/>
      </c>
      <c r="I4597" s="26" t="str">
        <f t="shared" si="393"/>
        <v/>
      </c>
      <c r="J4597" s="18" t="str">
        <f t="shared" si="394"/>
        <v/>
      </c>
      <c r="K4597" s="18" t="str">
        <f t="shared" si="395"/>
        <v/>
      </c>
      <c r="N4597" s="23" t="str">
        <f t="shared" si="396"/>
        <v/>
      </c>
    </row>
    <row r="4598" spans="8:14" x14ac:dyDescent="0.25">
      <c r="H4598" s="18" t="str">
        <f t="shared" si="392"/>
        <v/>
      </c>
      <c r="I4598" s="26" t="str">
        <f t="shared" si="393"/>
        <v/>
      </c>
      <c r="J4598" s="18" t="str">
        <f t="shared" si="394"/>
        <v/>
      </c>
      <c r="K4598" s="18" t="str">
        <f t="shared" si="395"/>
        <v/>
      </c>
      <c r="N4598" s="23" t="str">
        <f t="shared" si="396"/>
        <v/>
      </c>
    </row>
    <row r="4599" spans="8:14" x14ac:dyDescent="0.25">
      <c r="H4599" s="18" t="str">
        <f t="shared" si="392"/>
        <v/>
      </c>
      <c r="I4599" s="26" t="str">
        <f t="shared" si="393"/>
        <v/>
      </c>
      <c r="J4599" s="18" t="str">
        <f t="shared" si="394"/>
        <v/>
      </c>
      <c r="K4599" s="18" t="str">
        <f t="shared" si="395"/>
        <v/>
      </c>
      <c r="N4599" s="23" t="str">
        <f t="shared" si="396"/>
        <v/>
      </c>
    </row>
    <row r="4600" spans="8:14" x14ac:dyDescent="0.25">
      <c r="H4600" s="18" t="str">
        <f t="shared" si="392"/>
        <v/>
      </c>
      <c r="I4600" s="26" t="str">
        <f t="shared" si="393"/>
        <v/>
      </c>
      <c r="J4600" s="18" t="str">
        <f t="shared" si="394"/>
        <v/>
      </c>
      <c r="K4600" s="18" t="str">
        <f t="shared" si="395"/>
        <v/>
      </c>
      <c r="N4600" s="23" t="str">
        <f t="shared" si="396"/>
        <v/>
      </c>
    </row>
    <row r="4601" spans="8:14" x14ac:dyDescent="0.25">
      <c r="H4601" s="18" t="str">
        <f t="shared" si="392"/>
        <v/>
      </c>
      <c r="I4601" s="26" t="str">
        <f t="shared" si="393"/>
        <v/>
      </c>
      <c r="J4601" s="18" t="str">
        <f t="shared" si="394"/>
        <v/>
      </c>
      <c r="K4601" s="18" t="str">
        <f t="shared" si="395"/>
        <v/>
      </c>
      <c r="N4601" s="23" t="str">
        <f t="shared" si="396"/>
        <v/>
      </c>
    </row>
    <row r="4602" spans="8:14" x14ac:dyDescent="0.25">
      <c r="H4602" s="18" t="str">
        <f t="shared" si="392"/>
        <v/>
      </c>
      <c r="I4602" s="26" t="str">
        <f t="shared" si="393"/>
        <v/>
      </c>
      <c r="J4602" s="18" t="str">
        <f t="shared" si="394"/>
        <v/>
      </c>
      <c r="K4602" s="18" t="str">
        <f t="shared" si="395"/>
        <v/>
      </c>
      <c r="N4602" s="23" t="str">
        <f t="shared" si="396"/>
        <v/>
      </c>
    </row>
    <row r="4603" spans="8:14" x14ac:dyDescent="0.25">
      <c r="H4603" s="18" t="str">
        <f t="shared" si="392"/>
        <v/>
      </c>
      <c r="I4603" s="26" t="str">
        <f t="shared" si="393"/>
        <v/>
      </c>
      <c r="J4603" s="18" t="str">
        <f t="shared" si="394"/>
        <v/>
      </c>
      <c r="K4603" s="18" t="str">
        <f t="shared" si="395"/>
        <v/>
      </c>
      <c r="N4603" s="23" t="str">
        <f t="shared" si="396"/>
        <v/>
      </c>
    </row>
    <row r="4604" spans="8:14" x14ac:dyDescent="0.25">
      <c r="H4604" s="18" t="str">
        <f t="shared" si="392"/>
        <v/>
      </c>
      <c r="I4604" s="26" t="str">
        <f t="shared" si="393"/>
        <v/>
      </c>
      <c r="J4604" s="18" t="str">
        <f t="shared" si="394"/>
        <v/>
      </c>
      <c r="K4604" s="18" t="str">
        <f t="shared" si="395"/>
        <v/>
      </c>
      <c r="N4604" s="23" t="str">
        <f t="shared" si="396"/>
        <v/>
      </c>
    </row>
    <row r="4605" spans="8:14" x14ac:dyDescent="0.25">
      <c r="H4605" s="18" t="str">
        <f t="shared" si="392"/>
        <v/>
      </c>
      <c r="I4605" s="26" t="str">
        <f t="shared" si="393"/>
        <v/>
      </c>
      <c r="J4605" s="18" t="str">
        <f t="shared" si="394"/>
        <v/>
      </c>
      <c r="K4605" s="18" t="str">
        <f t="shared" si="395"/>
        <v/>
      </c>
      <c r="N4605" s="23" t="str">
        <f t="shared" si="396"/>
        <v/>
      </c>
    </row>
    <row r="4606" spans="8:14" x14ac:dyDescent="0.25">
      <c r="H4606" s="18" t="str">
        <f t="shared" si="392"/>
        <v/>
      </c>
      <c r="I4606" s="26" t="str">
        <f t="shared" si="393"/>
        <v/>
      </c>
      <c r="J4606" s="18" t="str">
        <f t="shared" si="394"/>
        <v/>
      </c>
      <c r="K4606" s="18" t="str">
        <f t="shared" si="395"/>
        <v/>
      </c>
      <c r="N4606" s="23" t="str">
        <f t="shared" si="396"/>
        <v/>
      </c>
    </row>
    <row r="4607" spans="8:14" x14ac:dyDescent="0.25">
      <c r="H4607" s="18" t="str">
        <f t="shared" si="392"/>
        <v/>
      </c>
      <c r="I4607" s="26" t="str">
        <f t="shared" si="393"/>
        <v/>
      </c>
      <c r="J4607" s="18" t="str">
        <f t="shared" si="394"/>
        <v/>
      </c>
      <c r="K4607" s="18" t="str">
        <f t="shared" si="395"/>
        <v/>
      </c>
      <c r="N4607" s="23" t="str">
        <f t="shared" si="396"/>
        <v/>
      </c>
    </row>
    <row r="4608" spans="8:14" x14ac:dyDescent="0.25">
      <c r="H4608" s="18" t="str">
        <f t="shared" si="392"/>
        <v/>
      </c>
      <c r="I4608" s="26" t="str">
        <f t="shared" si="393"/>
        <v/>
      </c>
      <c r="J4608" s="18" t="str">
        <f t="shared" si="394"/>
        <v/>
      </c>
      <c r="K4608" s="18" t="str">
        <f t="shared" si="395"/>
        <v/>
      </c>
      <c r="N4608" s="23" t="str">
        <f t="shared" si="396"/>
        <v/>
      </c>
    </row>
    <row r="4609" spans="8:14" x14ac:dyDescent="0.25">
      <c r="H4609" s="18" t="str">
        <f t="shared" si="392"/>
        <v/>
      </c>
      <c r="I4609" s="26" t="str">
        <f t="shared" si="393"/>
        <v/>
      </c>
      <c r="J4609" s="18" t="str">
        <f t="shared" si="394"/>
        <v/>
      </c>
      <c r="K4609" s="18" t="str">
        <f t="shared" si="395"/>
        <v/>
      </c>
      <c r="N4609" s="23" t="str">
        <f t="shared" si="396"/>
        <v/>
      </c>
    </row>
    <row r="4610" spans="8:14" x14ac:dyDescent="0.25">
      <c r="H4610" s="18" t="str">
        <f t="shared" si="392"/>
        <v/>
      </c>
      <c r="I4610" s="26" t="str">
        <f t="shared" si="393"/>
        <v/>
      </c>
      <c r="J4610" s="18" t="str">
        <f t="shared" si="394"/>
        <v/>
      </c>
      <c r="K4610" s="18" t="str">
        <f t="shared" si="395"/>
        <v/>
      </c>
      <c r="N4610" s="23" t="str">
        <f t="shared" si="396"/>
        <v/>
      </c>
    </row>
    <row r="4611" spans="8:14" x14ac:dyDescent="0.25">
      <c r="H4611" s="18" t="str">
        <f t="shared" si="392"/>
        <v/>
      </c>
      <c r="I4611" s="26" t="str">
        <f t="shared" si="393"/>
        <v/>
      </c>
      <c r="J4611" s="18" t="str">
        <f t="shared" si="394"/>
        <v/>
      </c>
      <c r="K4611" s="18" t="str">
        <f t="shared" si="395"/>
        <v/>
      </c>
      <c r="N4611" s="23" t="str">
        <f t="shared" si="396"/>
        <v/>
      </c>
    </row>
    <row r="4612" spans="8:14" x14ac:dyDescent="0.25">
      <c r="H4612" s="18" t="str">
        <f t="shared" ref="H4612:H4675" si="397">IF(OR($E4612="",$G4612=""),"",$E4612*$G4612)</f>
        <v/>
      </c>
      <c r="I4612" s="26" t="str">
        <f t="shared" ref="I4612:I4675" si="398">IF($F4612="","",IFERROR(INDEX(CurRate,MATCH($F4612,CurCode,0)),""))</f>
        <v/>
      </c>
      <c r="J4612" s="18" t="str">
        <f t="shared" ref="J4612:J4675" si="399">IF(OR($G4612="",$I4612="",$I4612=0),"",$G4612/$I4612)</f>
        <v/>
      </c>
      <c r="K4612" s="18" t="str">
        <f t="shared" ref="K4612:K4675" si="400">IF(OR($E4612="",$J4612=""),"",$E4612*$J4612)</f>
        <v/>
      </c>
      <c r="N4612" s="23" t="str">
        <f t="shared" ref="N4612:N4675" si="401">IF($A4612="","",$A4612*100000+ROW())</f>
        <v/>
      </c>
    </row>
    <row r="4613" spans="8:14" x14ac:dyDescent="0.25">
      <c r="H4613" s="18" t="str">
        <f t="shared" si="397"/>
        <v/>
      </c>
      <c r="I4613" s="26" t="str">
        <f t="shared" si="398"/>
        <v/>
      </c>
      <c r="J4613" s="18" t="str">
        <f t="shared" si="399"/>
        <v/>
      </c>
      <c r="K4613" s="18" t="str">
        <f t="shared" si="400"/>
        <v/>
      </c>
      <c r="N4613" s="23" t="str">
        <f t="shared" si="401"/>
        <v/>
      </c>
    </row>
    <row r="4614" spans="8:14" x14ac:dyDescent="0.25">
      <c r="H4614" s="18" t="str">
        <f t="shared" si="397"/>
        <v/>
      </c>
      <c r="I4614" s="26" t="str">
        <f t="shared" si="398"/>
        <v/>
      </c>
      <c r="J4614" s="18" t="str">
        <f t="shared" si="399"/>
        <v/>
      </c>
      <c r="K4614" s="18" t="str">
        <f t="shared" si="400"/>
        <v/>
      </c>
      <c r="N4614" s="23" t="str">
        <f t="shared" si="401"/>
        <v/>
      </c>
    </row>
    <row r="4615" spans="8:14" x14ac:dyDescent="0.25">
      <c r="H4615" s="18" t="str">
        <f t="shared" si="397"/>
        <v/>
      </c>
      <c r="I4615" s="26" t="str">
        <f t="shared" si="398"/>
        <v/>
      </c>
      <c r="J4615" s="18" t="str">
        <f t="shared" si="399"/>
        <v/>
      </c>
      <c r="K4615" s="18" t="str">
        <f t="shared" si="400"/>
        <v/>
      </c>
      <c r="N4615" s="23" t="str">
        <f t="shared" si="401"/>
        <v/>
      </c>
    </row>
    <row r="4616" spans="8:14" x14ac:dyDescent="0.25">
      <c r="H4616" s="18" t="str">
        <f t="shared" si="397"/>
        <v/>
      </c>
      <c r="I4616" s="26" t="str">
        <f t="shared" si="398"/>
        <v/>
      </c>
      <c r="J4616" s="18" t="str">
        <f t="shared" si="399"/>
        <v/>
      </c>
      <c r="K4616" s="18" t="str">
        <f t="shared" si="400"/>
        <v/>
      </c>
      <c r="N4616" s="23" t="str">
        <f t="shared" si="401"/>
        <v/>
      </c>
    </row>
    <row r="4617" spans="8:14" x14ac:dyDescent="0.25">
      <c r="H4617" s="18" t="str">
        <f t="shared" si="397"/>
        <v/>
      </c>
      <c r="I4617" s="26" t="str">
        <f t="shared" si="398"/>
        <v/>
      </c>
      <c r="J4617" s="18" t="str">
        <f t="shared" si="399"/>
        <v/>
      </c>
      <c r="K4617" s="18" t="str">
        <f t="shared" si="400"/>
        <v/>
      </c>
      <c r="N4617" s="23" t="str">
        <f t="shared" si="401"/>
        <v/>
      </c>
    </row>
    <row r="4618" spans="8:14" x14ac:dyDescent="0.25">
      <c r="H4618" s="18" t="str">
        <f t="shared" si="397"/>
        <v/>
      </c>
      <c r="I4618" s="26" t="str">
        <f t="shared" si="398"/>
        <v/>
      </c>
      <c r="J4618" s="18" t="str">
        <f t="shared" si="399"/>
        <v/>
      </c>
      <c r="K4618" s="18" t="str">
        <f t="shared" si="400"/>
        <v/>
      </c>
      <c r="N4618" s="23" t="str">
        <f t="shared" si="401"/>
        <v/>
      </c>
    </row>
    <row r="4619" spans="8:14" x14ac:dyDescent="0.25">
      <c r="H4619" s="18" t="str">
        <f t="shared" si="397"/>
        <v/>
      </c>
      <c r="I4619" s="26" t="str">
        <f t="shared" si="398"/>
        <v/>
      </c>
      <c r="J4619" s="18" t="str">
        <f t="shared" si="399"/>
        <v/>
      </c>
      <c r="K4619" s="18" t="str">
        <f t="shared" si="400"/>
        <v/>
      </c>
      <c r="N4619" s="23" t="str">
        <f t="shared" si="401"/>
        <v/>
      </c>
    </row>
    <row r="4620" spans="8:14" x14ac:dyDescent="0.25">
      <c r="H4620" s="18" t="str">
        <f t="shared" si="397"/>
        <v/>
      </c>
      <c r="I4620" s="26" t="str">
        <f t="shared" si="398"/>
        <v/>
      </c>
      <c r="J4620" s="18" t="str">
        <f t="shared" si="399"/>
        <v/>
      </c>
      <c r="K4620" s="18" t="str">
        <f t="shared" si="400"/>
        <v/>
      </c>
      <c r="N4620" s="23" t="str">
        <f t="shared" si="401"/>
        <v/>
      </c>
    </row>
    <row r="4621" spans="8:14" x14ac:dyDescent="0.25">
      <c r="H4621" s="18" t="str">
        <f t="shared" si="397"/>
        <v/>
      </c>
      <c r="I4621" s="26" t="str">
        <f t="shared" si="398"/>
        <v/>
      </c>
      <c r="J4621" s="18" t="str">
        <f t="shared" si="399"/>
        <v/>
      </c>
      <c r="K4621" s="18" t="str">
        <f t="shared" si="400"/>
        <v/>
      </c>
      <c r="N4621" s="23" t="str">
        <f t="shared" si="401"/>
        <v/>
      </c>
    </row>
    <row r="4622" spans="8:14" x14ac:dyDescent="0.25">
      <c r="H4622" s="18" t="str">
        <f t="shared" si="397"/>
        <v/>
      </c>
      <c r="I4622" s="26" t="str">
        <f t="shared" si="398"/>
        <v/>
      </c>
      <c r="J4622" s="18" t="str">
        <f t="shared" si="399"/>
        <v/>
      </c>
      <c r="K4622" s="18" t="str">
        <f t="shared" si="400"/>
        <v/>
      </c>
      <c r="N4622" s="23" t="str">
        <f t="shared" si="401"/>
        <v/>
      </c>
    </row>
    <row r="4623" spans="8:14" x14ac:dyDescent="0.25">
      <c r="H4623" s="18" t="str">
        <f t="shared" si="397"/>
        <v/>
      </c>
      <c r="I4623" s="26" t="str">
        <f t="shared" si="398"/>
        <v/>
      </c>
      <c r="J4623" s="18" t="str">
        <f t="shared" si="399"/>
        <v/>
      </c>
      <c r="K4623" s="18" t="str">
        <f t="shared" si="400"/>
        <v/>
      </c>
      <c r="N4623" s="23" t="str">
        <f t="shared" si="401"/>
        <v/>
      </c>
    </row>
    <row r="4624" spans="8:14" x14ac:dyDescent="0.25">
      <c r="H4624" s="18" t="str">
        <f t="shared" si="397"/>
        <v/>
      </c>
      <c r="I4624" s="26" t="str">
        <f t="shared" si="398"/>
        <v/>
      </c>
      <c r="J4624" s="18" t="str">
        <f t="shared" si="399"/>
        <v/>
      </c>
      <c r="K4624" s="18" t="str">
        <f t="shared" si="400"/>
        <v/>
      </c>
      <c r="N4624" s="23" t="str">
        <f t="shared" si="401"/>
        <v/>
      </c>
    </row>
    <row r="4625" spans="8:14" x14ac:dyDescent="0.25">
      <c r="H4625" s="18" t="str">
        <f t="shared" si="397"/>
        <v/>
      </c>
      <c r="I4625" s="26" t="str">
        <f t="shared" si="398"/>
        <v/>
      </c>
      <c r="J4625" s="18" t="str">
        <f t="shared" si="399"/>
        <v/>
      </c>
      <c r="K4625" s="18" t="str">
        <f t="shared" si="400"/>
        <v/>
      </c>
      <c r="N4625" s="23" t="str">
        <f t="shared" si="401"/>
        <v/>
      </c>
    </row>
    <row r="4626" spans="8:14" x14ac:dyDescent="0.25">
      <c r="H4626" s="18" t="str">
        <f t="shared" si="397"/>
        <v/>
      </c>
      <c r="I4626" s="26" t="str">
        <f t="shared" si="398"/>
        <v/>
      </c>
      <c r="J4626" s="18" t="str">
        <f t="shared" si="399"/>
        <v/>
      </c>
      <c r="K4626" s="18" t="str">
        <f t="shared" si="400"/>
        <v/>
      </c>
      <c r="N4626" s="23" t="str">
        <f t="shared" si="401"/>
        <v/>
      </c>
    </row>
    <row r="4627" spans="8:14" x14ac:dyDescent="0.25">
      <c r="H4627" s="18" t="str">
        <f t="shared" si="397"/>
        <v/>
      </c>
      <c r="I4627" s="26" t="str">
        <f t="shared" si="398"/>
        <v/>
      </c>
      <c r="J4627" s="18" t="str">
        <f t="shared" si="399"/>
        <v/>
      </c>
      <c r="K4627" s="18" t="str">
        <f t="shared" si="400"/>
        <v/>
      </c>
      <c r="N4627" s="23" t="str">
        <f t="shared" si="401"/>
        <v/>
      </c>
    </row>
    <row r="4628" spans="8:14" x14ac:dyDescent="0.25">
      <c r="H4628" s="18" t="str">
        <f t="shared" si="397"/>
        <v/>
      </c>
      <c r="I4628" s="26" t="str">
        <f t="shared" si="398"/>
        <v/>
      </c>
      <c r="J4628" s="18" t="str">
        <f t="shared" si="399"/>
        <v/>
      </c>
      <c r="K4628" s="18" t="str">
        <f t="shared" si="400"/>
        <v/>
      </c>
      <c r="N4628" s="23" t="str">
        <f t="shared" si="401"/>
        <v/>
      </c>
    </row>
    <row r="4629" spans="8:14" x14ac:dyDescent="0.25">
      <c r="H4629" s="18" t="str">
        <f t="shared" si="397"/>
        <v/>
      </c>
      <c r="I4629" s="26" t="str">
        <f t="shared" si="398"/>
        <v/>
      </c>
      <c r="J4629" s="18" t="str">
        <f t="shared" si="399"/>
        <v/>
      </c>
      <c r="K4629" s="18" t="str">
        <f t="shared" si="400"/>
        <v/>
      </c>
      <c r="N4629" s="23" t="str">
        <f t="shared" si="401"/>
        <v/>
      </c>
    </row>
    <row r="4630" spans="8:14" x14ac:dyDescent="0.25">
      <c r="H4630" s="18" t="str">
        <f t="shared" si="397"/>
        <v/>
      </c>
      <c r="I4630" s="26" t="str">
        <f t="shared" si="398"/>
        <v/>
      </c>
      <c r="J4630" s="18" t="str">
        <f t="shared" si="399"/>
        <v/>
      </c>
      <c r="K4630" s="18" t="str">
        <f t="shared" si="400"/>
        <v/>
      </c>
      <c r="N4630" s="23" t="str">
        <f t="shared" si="401"/>
        <v/>
      </c>
    </row>
    <row r="4631" spans="8:14" x14ac:dyDescent="0.25">
      <c r="H4631" s="18" t="str">
        <f t="shared" si="397"/>
        <v/>
      </c>
      <c r="I4631" s="26" t="str">
        <f t="shared" si="398"/>
        <v/>
      </c>
      <c r="J4631" s="18" t="str">
        <f t="shared" si="399"/>
        <v/>
      </c>
      <c r="K4631" s="18" t="str">
        <f t="shared" si="400"/>
        <v/>
      </c>
      <c r="N4631" s="23" t="str">
        <f t="shared" si="401"/>
        <v/>
      </c>
    </row>
    <row r="4632" spans="8:14" x14ac:dyDescent="0.25">
      <c r="H4632" s="18" t="str">
        <f t="shared" si="397"/>
        <v/>
      </c>
      <c r="I4632" s="26" t="str">
        <f t="shared" si="398"/>
        <v/>
      </c>
      <c r="J4632" s="18" t="str">
        <f t="shared" si="399"/>
        <v/>
      </c>
      <c r="K4632" s="18" t="str">
        <f t="shared" si="400"/>
        <v/>
      </c>
      <c r="N4632" s="23" t="str">
        <f t="shared" si="401"/>
        <v/>
      </c>
    </row>
    <row r="4633" spans="8:14" x14ac:dyDescent="0.25">
      <c r="H4633" s="18" t="str">
        <f t="shared" si="397"/>
        <v/>
      </c>
      <c r="I4633" s="26" t="str">
        <f t="shared" si="398"/>
        <v/>
      </c>
      <c r="J4633" s="18" t="str">
        <f t="shared" si="399"/>
        <v/>
      </c>
      <c r="K4633" s="18" t="str">
        <f t="shared" si="400"/>
        <v/>
      </c>
      <c r="N4633" s="23" t="str">
        <f t="shared" si="401"/>
        <v/>
      </c>
    </row>
    <row r="4634" spans="8:14" x14ac:dyDescent="0.25">
      <c r="H4634" s="18" t="str">
        <f t="shared" si="397"/>
        <v/>
      </c>
      <c r="I4634" s="26" t="str">
        <f t="shared" si="398"/>
        <v/>
      </c>
      <c r="J4634" s="18" t="str">
        <f t="shared" si="399"/>
        <v/>
      </c>
      <c r="K4634" s="18" t="str">
        <f t="shared" si="400"/>
        <v/>
      </c>
      <c r="N4634" s="23" t="str">
        <f t="shared" si="401"/>
        <v/>
      </c>
    </row>
    <row r="4635" spans="8:14" x14ac:dyDescent="0.25">
      <c r="H4635" s="18" t="str">
        <f t="shared" si="397"/>
        <v/>
      </c>
      <c r="I4635" s="26" t="str">
        <f t="shared" si="398"/>
        <v/>
      </c>
      <c r="J4635" s="18" t="str">
        <f t="shared" si="399"/>
        <v/>
      </c>
      <c r="K4635" s="18" t="str">
        <f t="shared" si="400"/>
        <v/>
      </c>
      <c r="N4635" s="23" t="str">
        <f t="shared" si="401"/>
        <v/>
      </c>
    </row>
    <row r="4636" spans="8:14" x14ac:dyDescent="0.25">
      <c r="H4636" s="18" t="str">
        <f t="shared" si="397"/>
        <v/>
      </c>
      <c r="I4636" s="26" t="str">
        <f t="shared" si="398"/>
        <v/>
      </c>
      <c r="J4636" s="18" t="str">
        <f t="shared" si="399"/>
        <v/>
      </c>
      <c r="K4636" s="18" t="str">
        <f t="shared" si="400"/>
        <v/>
      </c>
      <c r="N4636" s="23" t="str">
        <f t="shared" si="401"/>
        <v/>
      </c>
    </row>
    <row r="4637" spans="8:14" x14ac:dyDescent="0.25">
      <c r="H4637" s="18" t="str">
        <f t="shared" si="397"/>
        <v/>
      </c>
      <c r="I4637" s="26" t="str">
        <f t="shared" si="398"/>
        <v/>
      </c>
      <c r="J4637" s="18" t="str">
        <f t="shared" si="399"/>
        <v/>
      </c>
      <c r="K4637" s="18" t="str">
        <f t="shared" si="400"/>
        <v/>
      </c>
      <c r="N4637" s="23" t="str">
        <f t="shared" si="401"/>
        <v/>
      </c>
    </row>
    <row r="4638" spans="8:14" x14ac:dyDescent="0.25">
      <c r="H4638" s="18" t="str">
        <f t="shared" si="397"/>
        <v/>
      </c>
      <c r="I4638" s="26" t="str">
        <f t="shared" si="398"/>
        <v/>
      </c>
      <c r="J4638" s="18" t="str">
        <f t="shared" si="399"/>
        <v/>
      </c>
      <c r="K4638" s="18" t="str">
        <f t="shared" si="400"/>
        <v/>
      </c>
      <c r="N4638" s="23" t="str">
        <f t="shared" si="401"/>
        <v/>
      </c>
    </row>
    <row r="4639" spans="8:14" x14ac:dyDescent="0.25">
      <c r="H4639" s="18" t="str">
        <f t="shared" si="397"/>
        <v/>
      </c>
      <c r="I4639" s="26" t="str">
        <f t="shared" si="398"/>
        <v/>
      </c>
      <c r="J4639" s="18" t="str">
        <f t="shared" si="399"/>
        <v/>
      </c>
      <c r="K4639" s="18" t="str">
        <f t="shared" si="400"/>
        <v/>
      </c>
      <c r="N4639" s="23" t="str">
        <f t="shared" si="401"/>
        <v/>
      </c>
    </row>
    <row r="4640" spans="8:14" x14ac:dyDescent="0.25">
      <c r="H4640" s="18" t="str">
        <f t="shared" si="397"/>
        <v/>
      </c>
      <c r="I4640" s="26" t="str">
        <f t="shared" si="398"/>
        <v/>
      </c>
      <c r="J4640" s="18" t="str">
        <f t="shared" si="399"/>
        <v/>
      </c>
      <c r="K4640" s="18" t="str">
        <f t="shared" si="400"/>
        <v/>
      </c>
      <c r="N4640" s="23" t="str">
        <f t="shared" si="401"/>
        <v/>
      </c>
    </row>
    <row r="4641" spans="8:14" x14ac:dyDescent="0.25">
      <c r="H4641" s="18" t="str">
        <f t="shared" si="397"/>
        <v/>
      </c>
      <c r="I4641" s="26" t="str">
        <f t="shared" si="398"/>
        <v/>
      </c>
      <c r="J4641" s="18" t="str">
        <f t="shared" si="399"/>
        <v/>
      </c>
      <c r="K4641" s="18" t="str">
        <f t="shared" si="400"/>
        <v/>
      </c>
      <c r="N4641" s="23" t="str">
        <f t="shared" si="401"/>
        <v/>
      </c>
    </row>
    <row r="4642" spans="8:14" x14ac:dyDescent="0.25">
      <c r="H4642" s="18" t="str">
        <f t="shared" si="397"/>
        <v/>
      </c>
      <c r="I4642" s="26" t="str">
        <f t="shared" si="398"/>
        <v/>
      </c>
      <c r="J4642" s="18" t="str">
        <f t="shared" si="399"/>
        <v/>
      </c>
      <c r="K4642" s="18" t="str">
        <f t="shared" si="400"/>
        <v/>
      </c>
      <c r="N4642" s="23" t="str">
        <f t="shared" si="401"/>
        <v/>
      </c>
    </row>
    <row r="4643" spans="8:14" x14ac:dyDescent="0.25">
      <c r="H4643" s="18" t="str">
        <f t="shared" si="397"/>
        <v/>
      </c>
      <c r="I4643" s="26" t="str">
        <f t="shared" si="398"/>
        <v/>
      </c>
      <c r="J4643" s="18" t="str">
        <f t="shared" si="399"/>
        <v/>
      </c>
      <c r="K4643" s="18" t="str">
        <f t="shared" si="400"/>
        <v/>
      </c>
      <c r="N4643" s="23" t="str">
        <f t="shared" si="401"/>
        <v/>
      </c>
    </row>
    <row r="4644" spans="8:14" x14ac:dyDescent="0.25">
      <c r="H4644" s="18" t="str">
        <f t="shared" si="397"/>
        <v/>
      </c>
      <c r="I4644" s="26" t="str">
        <f t="shared" si="398"/>
        <v/>
      </c>
      <c r="J4644" s="18" t="str">
        <f t="shared" si="399"/>
        <v/>
      </c>
      <c r="K4644" s="18" t="str">
        <f t="shared" si="400"/>
        <v/>
      </c>
      <c r="N4644" s="23" t="str">
        <f t="shared" si="401"/>
        <v/>
      </c>
    </row>
    <row r="4645" spans="8:14" x14ac:dyDescent="0.25">
      <c r="H4645" s="18" t="str">
        <f t="shared" si="397"/>
        <v/>
      </c>
      <c r="I4645" s="26" t="str">
        <f t="shared" si="398"/>
        <v/>
      </c>
      <c r="J4645" s="18" t="str">
        <f t="shared" si="399"/>
        <v/>
      </c>
      <c r="K4645" s="18" t="str">
        <f t="shared" si="400"/>
        <v/>
      </c>
      <c r="N4645" s="23" t="str">
        <f t="shared" si="401"/>
        <v/>
      </c>
    </row>
    <row r="4646" spans="8:14" x14ac:dyDescent="0.25">
      <c r="H4646" s="18" t="str">
        <f t="shared" si="397"/>
        <v/>
      </c>
      <c r="I4646" s="26" t="str">
        <f t="shared" si="398"/>
        <v/>
      </c>
      <c r="J4646" s="18" t="str">
        <f t="shared" si="399"/>
        <v/>
      </c>
      <c r="K4646" s="18" t="str">
        <f t="shared" si="400"/>
        <v/>
      </c>
      <c r="N4646" s="23" t="str">
        <f t="shared" si="401"/>
        <v/>
      </c>
    </row>
    <row r="4647" spans="8:14" x14ac:dyDescent="0.25">
      <c r="H4647" s="18" t="str">
        <f t="shared" si="397"/>
        <v/>
      </c>
      <c r="I4647" s="26" t="str">
        <f t="shared" si="398"/>
        <v/>
      </c>
      <c r="J4647" s="18" t="str">
        <f t="shared" si="399"/>
        <v/>
      </c>
      <c r="K4647" s="18" t="str">
        <f t="shared" si="400"/>
        <v/>
      </c>
      <c r="N4647" s="23" t="str">
        <f t="shared" si="401"/>
        <v/>
      </c>
    </row>
    <row r="4648" spans="8:14" x14ac:dyDescent="0.25">
      <c r="H4648" s="18" t="str">
        <f t="shared" si="397"/>
        <v/>
      </c>
      <c r="I4648" s="26" t="str">
        <f t="shared" si="398"/>
        <v/>
      </c>
      <c r="J4648" s="18" t="str">
        <f t="shared" si="399"/>
        <v/>
      </c>
      <c r="K4648" s="18" t="str">
        <f t="shared" si="400"/>
        <v/>
      </c>
      <c r="N4648" s="23" t="str">
        <f t="shared" si="401"/>
        <v/>
      </c>
    </row>
    <row r="4649" spans="8:14" x14ac:dyDescent="0.25">
      <c r="H4649" s="18" t="str">
        <f t="shared" si="397"/>
        <v/>
      </c>
      <c r="I4649" s="26" t="str">
        <f t="shared" si="398"/>
        <v/>
      </c>
      <c r="J4649" s="18" t="str">
        <f t="shared" si="399"/>
        <v/>
      </c>
      <c r="K4649" s="18" t="str">
        <f t="shared" si="400"/>
        <v/>
      </c>
      <c r="N4649" s="23" t="str">
        <f t="shared" si="401"/>
        <v/>
      </c>
    </row>
    <row r="4650" spans="8:14" x14ac:dyDescent="0.25">
      <c r="H4650" s="18" t="str">
        <f t="shared" si="397"/>
        <v/>
      </c>
      <c r="I4650" s="26" t="str">
        <f t="shared" si="398"/>
        <v/>
      </c>
      <c r="J4650" s="18" t="str">
        <f t="shared" si="399"/>
        <v/>
      </c>
      <c r="K4650" s="18" t="str">
        <f t="shared" si="400"/>
        <v/>
      </c>
      <c r="N4650" s="23" t="str">
        <f t="shared" si="401"/>
        <v/>
      </c>
    </row>
    <row r="4651" spans="8:14" x14ac:dyDescent="0.25">
      <c r="H4651" s="18" t="str">
        <f t="shared" si="397"/>
        <v/>
      </c>
      <c r="I4651" s="26" t="str">
        <f t="shared" si="398"/>
        <v/>
      </c>
      <c r="J4651" s="18" t="str">
        <f t="shared" si="399"/>
        <v/>
      </c>
      <c r="K4651" s="18" t="str">
        <f t="shared" si="400"/>
        <v/>
      </c>
      <c r="N4651" s="23" t="str">
        <f t="shared" si="401"/>
        <v/>
      </c>
    </row>
    <row r="4652" spans="8:14" x14ac:dyDescent="0.25">
      <c r="H4652" s="18" t="str">
        <f t="shared" si="397"/>
        <v/>
      </c>
      <c r="I4652" s="26" t="str">
        <f t="shared" si="398"/>
        <v/>
      </c>
      <c r="J4652" s="18" t="str">
        <f t="shared" si="399"/>
        <v/>
      </c>
      <c r="K4652" s="18" t="str">
        <f t="shared" si="400"/>
        <v/>
      </c>
      <c r="N4652" s="23" t="str">
        <f t="shared" si="401"/>
        <v/>
      </c>
    </row>
    <row r="4653" spans="8:14" x14ac:dyDescent="0.25">
      <c r="H4653" s="18" t="str">
        <f t="shared" si="397"/>
        <v/>
      </c>
      <c r="I4653" s="26" t="str">
        <f t="shared" si="398"/>
        <v/>
      </c>
      <c r="J4653" s="18" t="str">
        <f t="shared" si="399"/>
        <v/>
      </c>
      <c r="K4653" s="18" t="str">
        <f t="shared" si="400"/>
        <v/>
      </c>
      <c r="N4653" s="23" t="str">
        <f t="shared" si="401"/>
        <v/>
      </c>
    </row>
    <row r="4654" spans="8:14" x14ac:dyDescent="0.25">
      <c r="H4654" s="18" t="str">
        <f t="shared" si="397"/>
        <v/>
      </c>
      <c r="I4654" s="26" t="str">
        <f t="shared" si="398"/>
        <v/>
      </c>
      <c r="J4654" s="18" t="str">
        <f t="shared" si="399"/>
        <v/>
      </c>
      <c r="K4654" s="18" t="str">
        <f t="shared" si="400"/>
        <v/>
      </c>
      <c r="N4654" s="23" t="str">
        <f t="shared" si="401"/>
        <v/>
      </c>
    </row>
    <row r="4655" spans="8:14" x14ac:dyDescent="0.25">
      <c r="H4655" s="18" t="str">
        <f t="shared" si="397"/>
        <v/>
      </c>
      <c r="I4655" s="26" t="str">
        <f t="shared" si="398"/>
        <v/>
      </c>
      <c r="J4655" s="18" t="str">
        <f t="shared" si="399"/>
        <v/>
      </c>
      <c r="K4655" s="18" t="str">
        <f t="shared" si="400"/>
        <v/>
      </c>
      <c r="N4655" s="23" t="str">
        <f t="shared" si="401"/>
        <v/>
      </c>
    </row>
    <row r="4656" spans="8:14" x14ac:dyDescent="0.25">
      <c r="H4656" s="18" t="str">
        <f t="shared" si="397"/>
        <v/>
      </c>
      <c r="I4656" s="26" t="str">
        <f t="shared" si="398"/>
        <v/>
      </c>
      <c r="J4656" s="18" t="str">
        <f t="shared" si="399"/>
        <v/>
      </c>
      <c r="K4656" s="18" t="str">
        <f t="shared" si="400"/>
        <v/>
      </c>
      <c r="N4656" s="23" t="str">
        <f t="shared" si="401"/>
        <v/>
      </c>
    </row>
    <row r="4657" spans="8:14" x14ac:dyDescent="0.25">
      <c r="H4657" s="18" t="str">
        <f t="shared" si="397"/>
        <v/>
      </c>
      <c r="I4657" s="26" t="str">
        <f t="shared" si="398"/>
        <v/>
      </c>
      <c r="J4657" s="18" t="str">
        <f t="shared" si="399"/>
        <v/>
      </c>
      <c r="K4657" s="18" t="str">
        <f t="shared" si="400"/>
        <v/>
      </c>
      <c r="N4657" s="23" t="str">
        <f t="shared" si="401"/>
        <v/>
      </c>
    </row>
    <row r="4658" spans="8:14" x14ac:dyDescent="0.25">
      <c r="H4658" s="18" t="str">
        <f t="shared" si="397"/>
        <v/>
      </c>
      <c r="I4658" s="26" t="str">
        <f t="shared" si="398"/>
        <v/>
      </c>
      <c r="J4658" s="18" t="str">
        <f t="shared" si="399"/>
        <v/>
      </c>
      <c r="K4658" s="18" t="str">
        <f t="shared" si="400"/>
        <v/>
      </c>
      <c r="N4658" s="23" t="str">
        <f t="shared" si="401"/>
        <v/>
      </c>
    </row>
    <row r="4659" spans="8:14" x14ac:dyDescent="0.25">
      <c r="H4659" s="18" t="str">
        <f t="shared" si="397"/>
        <v/>
      </c>
      <c r="I4659" s="26" t="str">
        <f t="shared" si="398"/>
        <v/>
      </c>
      <c r="J4659" s="18" t="str">
        <f t="shared" si="399"/>
        <v/>
      </c>
      <c r="K4659" s="18" t="str">
        <f t="shared" si="400"/>
        <v/>
      </c>
      <c r="N4659" s="23" t="str">
        <f t="shared" si="401"/>
        <v/>
      </c>
    </row>
    <row r="4660" spans="8:14" x14ac:dyDescent="0.25">
      <c r="H4660" s="18" t="str">
        <f t="shared" si="397"/>
        <v/>
      </c>
      <c r="I4660" s="26" t="str">
        <f t="shared" si="398"/>
        <v/>
      </c>
      <c r="J4660" s="18" t="str">
        <f t="shared" si="399"/>
        <v/>
      </c>
      <c r="K4660" s="18" t="str">
        <f t="shared" si="400"/>
        <v/>
      </c>
      <c r="N4660" s="23" t="str">
        <f t="shared" si="401"/>
        <v/>
      </c>
    </row>
    <row r="4661" spans="8:14" x14ac:dyDescent="0.25">
      <c r="H4661" s="18" t="str">
        <f t="shared" si="397"/>
        <v/>
      </c>
      <c r="I4661" s="26" t="str">
        <f t="shared" si="398"/>
        <v/>
      </c>
      <c r="J4661" s="18" t="str">
        <f t="shared" si="399"/>
        <v/>
      </c>
      <c r="K4661" s="18" t="str">
        <f t="shared" si="400"/>
        <v/>
      </c>
      <c r="N4661" s="23" t="str">
        <f t="shared" si="401"/>
        <v/>
      </c>
    </row>
    <row r="4662" spans="8:14" x14ac:dyDescent="0.25">
      <c r="H4662" s="18" t="str">
        <f t="shared" si="397"/>
        <v/>
      </c>
      <c r="I4662" s="26" t="str">
        <f t="shared" si="398"/>
        <v/>
      </c>
      <c r="J4662" s="18" t="str">
        <f t="shared" si="399"/>
        <v/>
      </c>
      <c r="K4662" s="18" t="str">
        <f t="shared" si="400"/>
        <v/>
      </c>
      <c r="N4662" s="23" t="str">
        <f t="shared" si="401"/>
        <v/>
      </c>
    </row>
    <row r="4663" spans="8:14" x14ac:dyDescent="0.25">
      <c r="H4663" s="18" t="str">
        <f t="shared" si="397"/>
        <v/>
      </c>
      <c r="I4663" s="26" t="str">
        <f t="shared" si="398"/>
        <v/>
      </c>
      <c r="J4663" s="18" t="str">
        <f t="shared" si="399"/>
        <v/>
      </c>
      <c r="K4663" s="18" t="str">
        <f t="shared" si="400"/>
        <v/>
      </c>
      <c r="N4663" s="23" t="str">
        <f t="shared" si="401"/>
        <v/>
      </c>
    </row>
    <row r="4664" spans="8:14" x14ac:dyDescent="0.25">
      <c r="H4664" s="18" t="str">
        <f t="shared" si="397"/>
        <v/>
      </c>
      <c r="I4664" s="26" t="str">
        <f t="shared" si="398"/>
        <v/>
      </c>
      <c r="J4664" s="18" t="str">
        <f t="shared" si="399"/>
        <v/>
      </c>
      <c r="K4664" s="18" t="str">
        <f t="shared" si="400"/>
        <v/>
      </c>
      <c r="N4664" s="23" t="str">
        <f t="shared" si="401"/>
        <v/>
      </c>
    </row>
    <row r="4665" spans="8:14" x14ac:dyDescent="0.25">
      <c r="H4665" s="18" t="str">
        <f t="shared" si="397"/>
        <v/>
      </c>
      <c r="I4665" s="26" t="str">
        <f t="shared" si="398"/>
        <v/>
      </c>
      <c r="J4665" s="18" t="str">
        <f t="shared" si="399"/>
        <v/>
      </c>
      <c r="K4665" s="18" t="str">
        <f t="shared" si="400"/>
        <v/>
      </c>
      <c r="N4665" s="23" t="str">
        <f t="shared" si="401"/>
        <v/>
      </c>
    </row>
    <row r="4666" spans="8:14" x14ac:dyDescent="0.25">
      <c r="H4666" s="18" t="str">
        <f t="shared" si="397"/>
        <v/>
      </c>
      <c r="I4666" s="26" t="str">
        <f t="shared" si="398"/>
        <v/>
      </c>
      <c r="J4666" s="18" t="str">
        <f t="shared" si="399"/>
        <v/>
      </c>
      <c r="K4666" s="18" t="str">
        <f t="shared" si="400"/>
        <v/>
      </c>
      <c r="N4666" s="23" t="str">
        <f t="shared" si="401"/>
        <v/>
      </c>
    </row>
    <row r="4667" spans="8:14" x14ac:dyDescent="0.25">
      <c r="H4667" s="18" t="str">
        <f t="shared" si="397"/>
        <v/>
      </c>
      <c r="I4667" s="26" t="str">
        <f t="shared" si="398"/>
        <v/>
      </c>
      <c r="J4667" s="18" t="str">
        <f t="shared" si="399"/>
        <v/>
      </c>
      <c r="K4667" s="18" t="str">
        <f t="shared" si="400"/>
        <v/>
      </c>
      <c r="N4667" s="23" t="str">
        <f t="shared" si="401"/>
        <v/>
      </c>
    </row>
    <row r="4668" spans="8:14" x14ac:dyDescent="0.25">
      <c r="H4668" s="18" t="str">
        <f t="shared" si="397"/>
        <v/>
      </c>
      <c r="I4668" s="26" t="str">
        <f t="shared" si="398"/>
        <v/>
      </c>
      <c r="J4668" s="18" t="str">
        <f t="shared" si="399"/>
        <v/>
      </c>
      <c r="K4668" s="18" t="str">
        <f t="shared" si="400"/>
        <v/>
      </c>
      <c r="N4668" s="23" t="str">
        <f t="shared" si="401"/>
        <v/>
      </c>
    </row>
    <row r="4669" spans="8:14" x14ac:dyDescent="0.25">
      <c r="H4669" s="18" t="str">
        <f t="shared" si="397"/>
        <v/>
      </c>
      <c r="I4669" s="26" t="str">
        <f t="shared" si="398"/>
        <v/>
      </c>
      <c r="J4669" s="18" t="str">
        <f t="shared" si="399"/>
        <v/>
      </c>
      <c r="K4669" s="18" t="str">
        <f t="shared" si="400"/>
        <v/>
      </c>
      <c r="N4669" s="23" t="str">
        <f t="shared" si="401"/>
        <v/>
      </c>
    </row>
    <row r="4670" spans="8:14" x14ac:dyDescent="0.25">
      <c r="H4670" s="18" t="str">
        <f t="shared" si="397"/>
        <v/>
      </c>
      <c r="I4670" s="26" t="str">
        <f t="shared" si="398"/>
        <v/>
      </c>
      <c r="J4670" s="18" t="str">
        <f t="shared" si="399"/>
        <v/>
      </c>
      <c r="K4670" s="18" t="str">
        <f t="shared" si="400"/>
        <v/>
      </c>
      <c r="N4670" s="23" t="str">
        <f t="shared" si="401"/>
        <v/>
      </c>
    </row>
    <row r="4671" spans="8:14" x14ac:dyDescent="0.25">
      <c r="H4671" s="18" t="str">
        <f t="shared" si="397"/>
        <v/>
      </c>
      <c r="I4671" s="26" t="str">
        <f t="shared" si="398"/>
        <v/>
      </c>
      <c r="J4671" s="18" t="str">
        <f t="shared" si="399"/>
        <v/>
      </c>
      <c r="K4671" s="18" t="str">
        <f t="shared" si="400"/>
        <v/>
      </c>
      <c r="N4671" s="23" t="str">
        <f t="shared" si="401"/>
        <v/>
      </c>
    </row>
    <row r="4672" spans="8:14" x14ac:dyDescent="0.25">
      <c r="H4672" s="18" t="str">
        <f t="shared" si="397"/>
        <v/>
      </c>
      <c r="I4672" s="26" t="str">
        <f t="shared" si="398"/>
        <v/>
      </c>
      <c r="J4672" s="18" t="str">
        <f t="shared" si="399"/>
        <v/>
      </c>
      <c r="K4672" s="18" t="str">
        <f t="shared" si="400"/>
        <v/>
      </c>
      <c r="N4672" s="23" t="str">
        <f t="shared" si="401"/>
        <v/>
      </c>
    </row>
    <row r="4673" spans="8:14" x14ac:dyDescent="0.25">
      <c r="H4673" s="18" t="str">
        <f t="shared" si="397"/>
        <v/>
      </c>
      <c r="I4673" s="26" t="str">
        <f t="shared" si="398"/>
        <v/>
      </c>
      <c r="J4673" s="18" t="str">
        <f t="shared" si="399"/>
        <v/>
      </c>
      <c r="K4673" s="18" t="str">
        <f t="shared" si="400"/>
        <v/>
      </c>
      <c r="N4673" s="23" t="str">
        <f t="shared" si="401"/>
        <v/>
      </c>
    </row>
    <row r="4674" spans="8:14" x14ac:dyDescent="0.25">
      <c r="H4674" s="18" t="str">
        <f t="shared" si="397"/>
        <v/>
      </c>
      <c r="I4674" s="26" t="str">
        <f t="shared" si="398"/>
        <v/>
      </c>
      <c r="J4674" s="18" t="str">
        <f t="shared" si="399"/>
        <v/>
      </c>
      <c r="K4674" s="18" t="str">
        <f t="shared" si="400"/>
        <v/>
      </c>
      <c r="N4674" s="23" t="str">
        <f t="shared" si="401"/>
        <v/>
      </c>
    </row>
    <row r="4675" spans="8:14" x14ac:dyDescent="0.25">
      <c r="H4675" s="18" t="str">
        <f t="shared" si="397"/>
        <v/>
      </c>
      <c r="I4675" s="26" t="str">
        <f t="shared" si="398"/>
        <v/>
      </c>
      <c r="J4675" s="18" t="str">
        <f t="shared" si="399"/>
        <v/>
      </c>
      <c r="K4675" s="18" t="str">
        <f t="shared" si="400"/>
        <v/>
      </c>
      <c r="N4675" s="23" t="str">
        <f t="shared" si="401"/>
        <v/>
      </c>
    </row>
    <row r="4676" spans="8:14" x14ac:dyDescent="0.25">
      <c r="H4676" s="18" t="str">
        <f t="shared" ref="H4676:H4739" si="402">IF(OR($E4676="",$G4676=""),"",$E4676*$G4676)</f>
        <v/>
      </c>
      <c r="I4676" s="26" t="str">
        <f t="shared" ref="I4676:I4739" si="403">IF($F4676="","",IFERROR(INDEX(CurRate,MATCH($F4676,CurCode,0)),""))</f>
        <v/>
      </c>
      <c r="J4676" s="18" t="str">
        <f t="shared" ref="J4676:J4739" si="404">IF(OR($G4676="",$I4676="",$I4676=0),"",$G4676/$I4676)</f>
        <v/>
      </c>
      <c r="K4676" s="18" t="str">
        <f t="shared" ref="K4676:K4739" si="405">IF(OR($E4676="",$J4676=""),"",$E4676*$J4676)</f>
        <v/>
      </c>
      <c r="N4676" s="23" t="str">
        <f t="shared" ref="N4676:N4739" si="406">IF($A4676="","",$A4676*100000+ROW())</f>
        <v/>
      </c>
    </row>
    <row r="4677" spans="8:14" x14ac:dyDescent="0.25">
      <c r="H4677" s="18" t="str">
        <f t="shared" si="402"/>
        <v/>
      </c>
      <c r="I4677" s="26" t="str">
        <f t="shared" si="403"/>
        <v/>
      </c>
      <c r="J4677" s="18" t="str">
        <f t="shared" si="404"/>
        <v/>
      </c>
      <c r="K4677" s="18" t="str">
        <f t="shared" si="405"/>
        <v/>
      </c>
      <c r="N4677" s="23" t="str">
        <f t="shared" si="406"/>
        <v/>
      </c>
    </row>
    <row r="4678" spans="8:14" x14ac:dyDescent="0.25">
      <c r="H4678" s="18" t="str">
        <f t="shared" si="402"/>
        <v/>
      </c>
      <c r="I4678" s="26" t="str">
        <f t="shared" si="403"/>
        <v/>
      </c>
      <c r="J4678" s="18" t="str">
        <f t="shared" si="404"/>
        <v/>
      </c>
      <c r="K4678" s="18" t="str">
        <f t="shared" si="405"/>
        <v/>
      </c>
      <c r="N4678" s="23" t="str">
        <f t="shared" si="406"/>
        <v/>
      </c>
    </row>
    <row r="4679" spans="8:14" x14ac:dyDescent="0.25">
      <c r="H4679" s="18" t="str">
        <f t="shared" si="402"/>
        <v/>
      </c>
      <c r="I4679" s="26" t="str">
        <f t="shared" si="403"/>
        <v/>
      </c>
      <c r="J4679" s="18" t="str">
        <f t="shared" si="404"/>
        <v/>
      </c>
      <c r="K4679" s="18" t="str">
        <f t="shared" si="405"/>
        <v/>
      </c>
      <c r="N4679" s="23" t="str">
        <f t="shared" si="406"/>
        <v/>
      </c>
    </row>
    <row r="4680" spans="8:14" x14ac:dyDescent="0.25">
      <c r="H4680" s="18" t="str">
        <f t="shared" si="402"/>
        <v/>
      </c>
      <c r="I4680" s="26" t="str">
        <f t="shared" si="403"/>
        <v/>
      </c>
      <c r="J4680" s="18" t="str">
        <f t="shared" si="404"/>
        <v/>
      </c>
      <c r="K4680" s="18" t="str">
        <f t="shared" si="405"/>
        <v/>
      </c>
      <c r="N4680" s="23" t="str">
        <f t="shared" si="406"/>
        <v/>
      </c>
    </row>
    <row r="4681" spans="8:14" x14ac:dyDescent="0.25">
      <c r="H4681" s="18" t="str">
        <f t="shared" si="402"/>
        <v/>
      </c>
      <c r="I4681" s="26" t="str">
        <f t="shared" si="403"/>
        <v/>
      </c>
      <c r="J4681" s="18" t="str">
        <f t="shared" si="404"/>
        <v/>
      </c>
      <c r="K4681" s="18" t="str">
        <f t="shared" si="405"/>
        <v/>
      </c>
      <c r="N4681" s="23" t="str">
        <f t="shared" si="406"/>
        <v/>
      </c>
    </row>
    <row r="4682" spans="8:14" x14ac:dyDescent="0.25">
      <c r="H4682" s="18" t="str">
        <f t="shared" si="402"/>
        <v/>
      </c>
      <c r="I4682" s="26" t="str">
        <f t="shared" si="403"/>
        <v/>
      </c>
      <c r="J4682" s="18" t="str">
        <f t="shared" si="404"/>
        <v/>
      </c>
      <c r="K4682" s="18" t="str">
        <f t="shared" si="405"/>
        <v/>
      </c>
      <c r="N4682" s="23" t="str">
        <f t="shared" si="406"/>
        <v/>
      </c>
    </row>
    <row r="4683" spans="8:14" x14ac:dyDescent="0.25">
      <c r="H4683" s="18" t="str">
        <f t="shared" si="402"/>
        <v/>
      </c>
      <c r="I4683" s="26" t="str">
        <f t="shared" si="403"/>
        <v/>
      </c>
      <c r="J4683" s="18" t="str">
        <f t="shared" si="404"/>
        <v/>
      </c>
      <c r="K4683" s="18" t="str">
        <f t="shared" si="405"/>
        <v/>
      </c>
      <c r="N4683" s="23" t="str">
        <f t="shared" si="406"/>
        <v/>
      </c>
    </row>
    <row r="4684" spans="8:14" x14ac:dyDescent="0.25">
      <c r="H4684" s="18" t="str">
        <f t="shared" si="402"/>
        <v/>
      </c>
      <c r="I4684" s="26" t="str">
        <f t="shared" si="403"/>
        <v/>
      </c>
      <c r="J4684" s="18" t="str">
        <f t="shared" si="404"/>
        <v/>
      </c>
      <c r="K4684" s="18" t="str">
        <f t="shared" si="405"/>
        <v/>
      </c>
      <c r="N4684" s="23" t="str">
        <f t="shared" si="406"/>
        <v/>
      </c>
    </row>
    <row r="4685" spans="8:14" x14ac:dyDescent="0.25">
      <c r="H4685" s="18" t="str">
        <f t="shared" si="402"/>
        <v/>
      </c>
      <c r="I4685" s="26" t="str">
        <f t="shared" si="403"/>
        <v/>
      </c>
      <c r="J4685" s="18" t="str">
        <f t="shared" si="404"/>
        <v/>
      </c>
      <c r="K4685" s="18" t="str">
        <f t="shared" si="405"/>
        <v/>
      </c>
      <c r="N4685" s="23" t="str">
        <f t="shared" si="406"/>
        <v/>
      </c>
    </row>
    <row r="4686" spans="8:14" x14ac:dyDescent="0.25">
      <c r="H4686" s="18" t="str">
        <f t="shared" si="402"/>
        <v/>
      </c>
      <c r="I4686" s="26" t="str">
        <f t="shared" si="403"/>
        <v/>
      </c>
      <c r="J4686" s="18" t="str">
        <f t="shared" si="404"/>
        <v/>
      </c>
      <c r="K4686" s="18" t="str">
        <f t="shared" si="405"/>
        <v/>
      </c>
      <c r="N4686" s="23" t="str">
        <f t="shared" si="406"/>
        <v/>
      </c>
    </row>
    <row r="4687" spans="8:14" x14ac:dyDescent="0.25">
      <c r="H4687" s="18" t="str">
        <f t="shared" si="402"/>
        <v/>
      </c>
      <c r="I4687" s="26" t="str">
        <f t="shared" si="403"/>
        <v/>
      </c>
      <c r="J4687" s="18" t="str">
        <f t="shared" si="404"/>
        <v/>
      </c>
      <c r="K4687" s="18" t="str">
        <f t="shared" si="405"/>
        <v/>
      </c>
      <c r="N4687" s="23" t="str">
        <f t="shared" si="406"/>
        <v/>
      </c>
    </row>
    <row r="4688" spans="8:14" x14ac:dyDescent="0.25">
      <c r="H4688" s="18" t="str">
        <f t="shared" si="402"/>
        <v/>
      </c>
      <c r="I4688" s="26" t="str">
        <f t="shared" si="403"/>
        <v/>
      </c>
      <c r="J4688" s="18" t="str">
        <f t="shared" si="404"/>
        <v/>
      </c>
      <c r="K4688" s="18" t="str">
        <f t="shared" si="405"/>
        <v/>
      </c>
      <c r="N4688" s="23" t="str">
        <f t="shared" si="406"/>
        <v/>
      </c>
    </row>
    <row r="4689" spans="8:14" x14ac:dyDescent="0.25">
      <c r="H4689" s="18" t="str">
        <f t="shared" si="402"/>
        <v/>
      </c>
      <c r="I4689" s="26" t="str">
        <f t="shared" si="403"/>
        <v/>
      </c>
      <c r="J4689" s="18" t="str">
        <f t="shared" si="404"/>
        <v/>
      </c>
      <c r="K4689" s="18" t="str">
        <f t="shared" si="405"/>
        <v/>
      </c>
      <c r="N4689" s="23" t="str">
        <f t="shared" si="406"/>
        <v/>
      </c>
    </row>
    <row r="4690" spans="8:14" x14ac:dyDescent="0.25">
      <c r="H4690" s="18" t="str">
        <f t="shared" si="402"/>
        <v/>
      </c>
      <c r="I4690" s="26" t="str">
        <f t="shared" si="403"/>
        <v/>
      </c>
      <c r="J4690" s="18" t="str">
        <f t="shared" si="404"/>
        <v/>
      </c>
      <c r="K4690" s="18" t="str">
        <f t="shared" si="405"/>
        <v/>
      </c>
      <c r="N4690" s="23" t="str">
        <f t="shared" si="406"/>
        <v/>
      </c>
    </row>
    <row r="4691" spans="8:14" x14ac:dyDescent="0.25">
      <c r="H4691" s="18" t="str">
        <f t="shared" si="402"/>
        <v/>
      </c>
      <c r="I4691" s="26" t="str">
        <f t="shared" si="403"/>
        <v/>
      </c>
      <c r="J4691" s="18" t="str">
        <f t="shared" si="404"/>
        <v/>
      </c>
      <c r="K4691" s="18" t="str">
        <f t="shared" si="405"/>
        <v/>
      </c>
      <c r="N4691" s="23" t="str">
        <f t="shared" si="406"/>
        <v/>
      </c>
    </row>
    <row r="4692" spans="8:14" x14ac:dyDescent="0.25">
      <c r="H4692" s="18" t="str">
        <f t="shared" si="402"/>
        <v/>
      </c>
      <c r="I4692" s="26" t="str">
        <f t="shared" si="403"/>
        <v/>
      </c>
      <c r="J4692" s="18" t="str">
        <f t="shared" si="404"/>
        <v/>
      </c>
      <c r="K4692" s="18" t="str">
        <f t="shared" si="405"/>
        <v/>
      </c>
      <c r="N4692" s="23" t="str">
        <f t="shared" si="406"/>
        <v/>
      </c>
    </row>
    <row r="4693" spans="8:14" x14ac:dyDescent="0.25">
      <c r="H4693" s="18" t="str">
        <f t="shared" si="402"/>
        <v/>
      </c>
      <c r="I4693" s="26" t="str">
        <f t="shared" si="403"/>
        <v/>
      </c>
      <c r="J4693" s="18" t="str">
        <f t="shared" si="404"/>
        <v/>
      </c>
      <c r="K4693" s="18" t="str">
        <f t="shared" si="405"/>
        <v/>
      </c>
      <c r="N4693" s="23" t="str">
        <f t="shared" si="406"/>
        <v/>
      </c>
    </row>
    <row r="4694" spans="8:14" x14ac:dyDescent="0.25">
      <c r="H4694" s="18" t="str">
        <f t="shared" si="402"/>
        <v/>
      </c>
      <c r="I4694" s="26" t="str">
        <f t="shared" si="403"/>
        <v/>
      </c>
      <c r="J4694" s="18" t="str">
        <f t="shared" si="404"/>
        <v/>
      </c>
      <c r="K4694" s="18" t="str">
        <f t="shared" si="405"/>
        <v/>
      </c>
      <c r="N4694" s="23" t="str">
        <f t="shared" si="406"/>
        <v/>
      </c>
    </row>
    <row r="4695" spans="8:14" x14ac:dyDescent="0.25">
      <c r="H4695" s="18" t="str">
        <f t="shared" si="402"/>
        <v/>
      </c>
      <c r="I4695" s="26" t="str">
        <f t="shared" si="403"/>
        <v/>
      </c>
      <c r="J4695" s="18" t="str">
        <f t="shared" si="404"/>
        <v/>
      </c>
      <c r="K4695" s="18" t="str">
        <f t="shared" si="405"/>
        <v/>
      </c>
      <c r="N4695" s="23" t="str">
        <f t="shared" si="406"/>
        <v/>
      </c>
    </row>
    <row r="4696" spans="8:14" x14ac:dyDescent="0.25">
      <c r="H4696" s="18" t="str">
        <f t="shared" si="402"/>
        <v/>
      </c>
      <c r="I4696" s="26" t="str">
        <f t="shared" si="403"/>
        <v/>
      </c>
      <c r="J4696" s="18" t="str">
        <f t="shared" si="404"/>
        <v/>
      </c>
      <c r="K4696" s="18" t="str">
        <f t="shared" si="405"/>
        <v/>
      </c>
      <c r="N4696" s="23" t="str">
        <f t="shared" si="406"/>
        <v/>
      </c>
    </row>
    <row r="4697" spans="8:14" x14ac:dyDescent="0.25">
      <c r="H4697" s="18" t="str">
        <f t="shared" si="402"/>
        <v/>
      </c>
      <c r="I4697" s="26" t="str">
        <f t="shared" si="403"/>
        <v/>
      </c>
      <c r="J4697" s="18" t="str">
        <f t="shared" si="404"/>
        <v/>
      </c>
      <c r="K4697" s="18" t="str">
        <f t="shared" si="405"/>
        <v/>
      </c>
      <c r="N4697" s="23" t="str">
        <f t="shared" si="406"/>
        <v/>
      </c>
    </row>
    <row r="4698" spans="8:14" x14ac:dyDescent="0.25">
      <c r="H4698" s="18" t="str">
        <f t="shared" si="402"/>
        <v/>
      </c>
      <c r="I4698" s="26" t="str">
        <f t="shared" si="403"/>
        <v/>
      </c>
      <c r="J4698" s="18" t="str">
        <f t="shared" si="404"/>
        <v/>
      </c>
      <c r="K4698" s="18" t="str">
        <f t="shared" si="405"/>
        <v/>
      </c>
      <c r="N4698" s="23" t="str">
        <f t="shared" si="406"/>
        <v/>
      </c>
    </row>
    <row r="4699" spans="8:14" x14ac:dyDescent="0.25">
      <c r="H4699" s="18" t="str">
        <f t="shared" si="402"/>
        <v/>
      </c>
      <c r="I4699" s="26" t="str">
        <f t="shared" si="403"/>
        <v/>
      </c>
      <c r="J4699" s="18" t="str">
        <f t="shared" si="404"/>
        <v/>
      </c>
      <c r="K4699" s="18" t="str">
        <f t="shared" si="405"/>
        <v/>
      </c>
      <c r="N4699" s="23" t="str">
        <f t="shared" si="406"/>
        <v/>
      </c>
    </row>
    <row r="4700" spans="8:14" x14ac:dyDescent="0.25">
      <c r="H4700" s="18" t="str">
        <f t="shared" si="402"/>
        <v/>
      </c>
      <c r="I4700" s="26" t="str">
        <f t="shared" si="403"/>
        <v/>
      </c>
      <c r="J4700" s="18" t="str">
        <f t="shared" si="404"/>
        <v/>
      </c>
      <c r="K4700" s="18" t="str">
        <f t="shared" si="405"/>
        <v/>
      </c>
      <c r="N4700" s="23" t="str">
        <f t="shared" si="406"/>
        <v/>
      </c>
    </row>
    <row r="4701" spans="8:14" x14ac:dyDescent="0.25">
      <c r="H4701" s="18" t="str">
        <f t="shared" si="402"/>
        <v/>
      </c>
      <c r="I4701" s="26" t="str">
        <f t="shared" si="403"/>
        <v/>
      </c>
      <c r="J4701" s="18" t="str">
        <f t="shared" si="404"/>
        <v/>
      </c>
      <c r="K4701" s="18" t="str">
        <f t="shared" si="405"/>
        <v/>
      </c>
      <c r="N4701" s="23" t="str">
        <f t="shared" si="406"/>
        <v/>
      </c>
    </row>
    <row r="4702" spans="8:14" x14ac:dyDescent="0.25">
      <c r="H4702" s="18" t="str">
        <f t="shared" si="402"/>
        <v/>
      </c>
      <c r="I4702" s="26" t="str">
        <f t="shared" si="403"/>
        <v/>
      </c>
      <c r="J4702" s="18" t="str">
        <f t="shared" si="404"/>
        <v/>
      </c>
      <c r="K4702" s="18" t="str">
        <f t="shared" si="405"/>
        <v/>
      </c>
      <c r="N4702" s="23" t="str">
        <f t="shared" si="406"/>
        <v/>
      </c>
    </row>
    <row r="4703" spans="8:14" x14ac:dyDescent="0.25">
      <c r="H4703" s="18" t="str">
        <f t="shared" si="402"/>
        <v/>
      </c>
      <c r="I4703" s="26" t="str">
        <f t="shared" si="403"/>
        <v/>
      </c>
      <c r="J4703" s="18" t="str">
        <f t="shared" si="404"/>
        <v/>
      </c>
      <c r="K4703" s="18" t="str">
        <f t="shared" si="405"/>
        <v/>
      </c>
      <c r="N4703" s="23" t="str">
        <f t="shared" si="406"/>
        <v/>
      </c>
    </row>
    <row r="4704" spans="8:14" x14ac:dyDescent="0.25">
      <c r="H4704" s="18" t="str">
        <f t="shared" si="402"/>
        <v/>
      </c>
      <c r="I4704" s="26" t="str">
        <f t="shared" si="403"/>
        <v/>
      </c>
      <c r="J4704" s="18" t="str">
        <f t="shared" si="404"/>
        <v/>
      </c>
      <c r="K4704" s="18" t="str">
        <f t="shared" si="405"/>
        <v/>
      </c>
      <c r="N4704" s="23" t="str">
        <f t="shared" si="406"/>
        <v/>
      </c>
    </row>
    <row r="4705" spans="8:14" x14ac:dyDescent="0.25">
      <c r="H4705" s="18" t="str">
        <f t="shared" si="402"/>
        <v/>
      </c>
      <c r="I4705" s="26" t="str">
        <f t="shared" si="403"/>
        <v/>
      </c>
      <c r="J4705" s="18" t="str">
        <f t="shared" si="404"/>
        <v/>
      </c>
      <c r="K4705" s="18" t="str">
        <f t="shared" si="405"/>
        <v/>
      </c>
      <c r="N4705" s="23" t="str">
        <f t="shared" si="406"/>
        <v/>
      </c>
    </row>
    <row r="4706" spans="8:14" x14ac:dyDescent="0.25">
      <c r="H4706" s="18" t="str">
        <f t="shared" si="402"/>
        <v/>
      </c>
      <c r="I4706" s="26" t="str">
        <f t="shared" si="403"/>
        <v/>
      </c>
      <c r="J4706" s="18" t="str">
        <f t="shared" si="404"/>
        <v/>
      </c>
      <c r="K4706" s="18" t="str">
        <f t="shared" si="405"/>
        <v/>
      </c>
      <c r="N4706" s="23" t="str">
        <f t="shared" si="406"/>
        <v/>
      </c>
    </row>
    <row r="4707" spans="8:14" x14ac:dyDescent="0.25">
      <c r="H4707" s="18" t="str">
        <f t="shared" si="402"/>
        <v/>
      </c>
      <c r="I4707" s="26" t="str">
        <f t="shared" si="403"/>
        <v/>
      </c>
      <c r="J4707" s="18" t="str">
        <f t="shared" si="404"/>
        <v/>
      </c>
      <c r="K4707" s="18" t="str">
        <f t="shared" si="405"/>
        <v/>
      </c>
      <c r="N4707" s="23" t="str">
        <f t="shared" si="406"/>
        <v/>
      </c>
    </row>
    <row r="4708" spans="8:14" x14ac:dyDescent="0.25">
      <c r="H4708" s="18" t="str">
        <f t="shared" si="402"/>
        <v/>
      </c>
      <c r="I4708" s="26" t="str">
        <f t="shared" si="403"/>
        <v/>
      </c>
      <c r="J4708" s="18" t="str">
        <f t="shared" si="404"/>
        <v/>
      </c>
      <c r="K4708" s="18" t="str">
        <f t="shared" si="405"/>
        <v/>
      </c>
      <c r="N4708" s="23" t="str">
        <f t="shared" si="406"/>
        <v/>
      </c>
    </row>
    <row r="4709" spans="8:14" x14ac:dyDescent="0.25">
      <c r="H4709" s="18" t="str">
        <f t="shared" si="402"/>
        <v/>
      </c>
      <c r="I4709" s="26" t="str">
        <f t="shared" si="403"/>
        <v/>
      </c>
      <c r="J4709" s="18" t="str">
        <f t="shared" si="404"/>
        <v/>
      </c>
      <c r="K4709" s="18" t="str">
        <f t="shared" si="405"/>
        <v/>
      </c>
      <c r="N4709" s="23" t="str">
        <f t="shared" si="406"/>
        <v/>
      </c>
    </row>
    <row r="4710" spans="8:14" x14ac:dyDescent="0.25">
      <c r="H4710" s="18" t="str">
        <f t="shared" si="402"/>
        <v/>
      </c>
      <c r="I4710" s="26" t="str">
        <f t="shared" si="403"/>
        <v/>
      </c>
      <c r="J4710" s="18" t="str">
        <f t="shared" si="404"/>
        <v/>
      </c>
      <c r="K4710" s="18" t="str">
        <f t="shared" si="405"/>
        <v/>
      </c>
      <c r="N4710" s="23" t="str">
        <f t="shared" si="406"/>
        <v/>
      </c>
    </row>
    <row r="4711" spans="8:14" x14ac:dyDescent="0.25">
      <c r="H4711" s="18" t="str">
        <f t="shared" si="402"/>
        <v/>
      </c>
      <c r="I4711" s="26" t="str">
        <f t="shared" si="403"/>
        <v/>
      </c>
      <c r="J4711" s="18" t="str">
        <f t="shared" si="404"/>
        <v/>
      </c>
      <c r="K4711" s="18" t="str">
        <f t="shared" si="405"/>
        <v/>
      </c>
      <c r="N4711" s="23" t="str">
        <f t="shared" si="406"/>
        <v/>
      </c>
    </row>
    <row r="4712" spans="8:14" x14ac:dyDescent="0.25">
      <c r="H4712" s="18" t="str">
        <f t="shared" si="402"/>
        <v/>
      </c>
      <c r="I4712" s="26" t="str">
        <f t="shared" si="403"/>
        <v/>
      </c>
      <c r="J4712" s="18" t="str">
        <f t="shared" si="404"/>
        <v/>
      </c>
      <c r="K4712" s="18" t="str">
        <f t="shared" si="405"/>
        <v/>
      </c>
      <c r="N4712" s="23" t="str">
        <f t="shared" si="406"/>
        <v/>
      </c>
    </row>
    <row r="4713" spans="8:14" x14ac:dyDescent="0.25">
      <c r="H4713" s="18" t="str">
        <f t="shared" si="402"/>
        <v/>
      </c>
      <c r="I4713" s="26" t="str">
        <f t="shared" si="403"/>
        <v/>
      </c>
      <c r="J4713" s="18" t="str">
        <f t="shared" si="404"/>
        <v/>
      </c>
      <c r="K4713" s="18" t="str">
        <f t="shared" si="405"/>
        <v/>
      </c>
      <c r="N4713" s="23" t="str">
        <f t="shared" si="406"/>
        <v/>
      </c>
    </row>
    <row r="4714" spans="8:14" x14ac:dyDescent="0.25">
      <c r="H4714" s="18" t="str">
        <f t="shared" si="402"/>
        <v/>
      </c>
      <c r="I4714" s="26" t="str">
        <f t="shared" si="403"/>
        <v/>
      </c>
      <c r="J4714" s="18" t="str">
        <f t="shared" si="404"/>
        <v/>
      </c>
      <c r="K4714" s="18" t="str">
        <f t="shared" si="405"/>
        <v/>
      </c>
      <c r="N4714" s="23" t="str">
        <f t="shared" si="406"/>
        <v/>
      </c>
    </row>
    <row r="4715" spans="8:14" x14ac:dyDescent="0.25">
      <c r="H4715" s="18" t="str">
        <f t="shared" si="402"/>
        <v/>
      </c>
      <c r="I4715" s="26" t="str">
        <f t="shared" si="403"/>
        <v/>
      </c>
      <c r="J4715" s="18" t="str">
        <f t="shared" si="404"/>
        <v/>
      </c>
      <c r="K4715" s="18" t="str">
        <f t="shared" si="405"/>
        <v/>
      </c>
      <c r="N4715" s="23" t="str">
        <f t="shared" si="406"/>
        <v/>
      </c>
    </row>
    <row r="4716" spans="8:14" x14ac:dyDescent="0.25">
      <c r="H4716" s="18" t="str">
        <f t="shared" si="402"/>
        <v/>
      </c>
      <c r="I4716" s="26" t="str">
        <f t="shared" si="403"/>
        <v/>
      </c>
      <c r="J4716" s="18" t="str">
        <f t="shared" si="404"/>
        <v/>
      </c>
      <c r="K4716" s="18" t="str">
        <f t="shared" si="405"/>
        <v/>
      </c>
      <c r="N4716" s="23" t="str">
        <f t="shared" si="406"/>
        <v/>
      </c>
    </row>
    <row r="4717" spans="8:14" x14ac:dyDescent="0.25">
      <c r="H4717" s="18" t="str">
        <f t="shared" si="402"/>
        <v/>
      </c>
      <c r="I4717" s="26" t="str">
        <f t="shared" si="403"/>
        <v/>
      </c>
      <c r="J4717" s="18" t="str">
        <f t="shared" si="404"/>
        <v/>
      </c>
      <c r="K4717" s="18" t="str">
        <f t="shared" si="405"/>
        <v/>
      </c>
      <c r="N4717" s="23" t="str">
        <f t="shared" si="406"/>
        <v/>
      </c>
    </row>
    <row r="4718" spans="8:14" x14ac:dyDescent="0.25">
      <c r="H4718" s="18" t="str">
        <f t="shared" si="402"/>
        <v/>
      </c>
      <c r="I4718" s="26" t="str">
        <f t="shared" si="403"/>
        <v/>
      </c>
      <c r="J4718" s="18" t="str">
        <f t="shared" si="404"/>
        <v/>
      </c>
      <c r="K4718" s="18" t="str">
        <f t="shared" si="405"/>
        <v/>
      </c>
      <c r="N4718" s="23" t="str">
        <f t="shared" si="406"/>
        <v/>
      </c>
    </row>
    <row r="4719" spans="8:14" x14ac:dyDescent="0.25">
      <c r="H4719" s="18" t="str">
        <f t="shared" si="402"/>
        <v/>
      </c>
      <c r="I4719" s="26" t="str">
        <f t="shared" si="403"/>
        <v/>
      </c>
      <c r="J4719" s="18" t="str">
        <f t="shared" si="404"/>
        <v/>
      </c>
      <c r="K4719" s="18" t="str">
        <f t="shared" si="405"/>
        <v/>
      </c>
      <c r="N4719" s="23" t="str">
        <f t="shared" si="406"/>
        <v/>
      </c>
    </row>
    <row r="4720" spans="8:14" x14ac:dyDescent="0.25">
      <c r="H4720" s="18" t="str">
        <f t="shared" si="402"/>
        <v/>
      </c>
      <c r="I4720" s="26" t="str">
        <f t="shared" si="403"/>
        <v/>
      </c>
      <c r="J4720" s="18" t="str">
        <f t="shared" si="404"/>
        <v/>
      </c>
      <c r="K4720" s="18" t="str">
        <f t="shared" si="405"/>
        <v/>
      </c>
      <c r="N4720" s="23" t="str">
        <f t="shared" si="406"/>
        <v/>
      </c>
    </row>
    <row r="4721" spans="8:14" x14ac:dyDescent="0.25">
      <c r="H4721" s="18" t="str">
        <f t="shared" si="402"/>
        <v/>
      </c>
      <c r="I4721" s="26" t="str">
        <f t="shared" si="403"/>
        <v/>
      </c>
      <c r="J4721" s="18" t="str">
        <f t="shared" si="404"/>
        <v/>
      </c>
      <c r="K4721" s="18" t="str">
        <f t="shared" si="405"/>
        <v/>
      </c>
      <c r="N4721" s="23" t="str">
        <f t="shared" si="406"/>
        <v/>
      </c>
    </row>
    <row r="4722" spans="8:14" x14ac:dyDescent="0.25">
      <c r="H4722" s="18" t="str">
        <f t="shared" si="402"/>
        <v/>
      </c>
      <c r="I4722" s="26" t="str">
        <f t="shared" si="403"/>
        <v/>
      </c>
      <c r="J4722" s="18" t="str">
        <f t="shared" si="404"/>
        <v/>
      </c>
      <c r="K4722" s="18" t="str">
        <f t="shared" si="405"/>
        <v/>
      </c>
      <c r="N4722" s="23" t="str">
        <f t="shared" si="406"/>
        <v/>
      </c>
    </row>
    <row r="4723" spans="8:14" x14ac:dyDescent="0.25">
      <c r="H4723" s="18" t="str">
        <f t="shared" si="402"/>
        <v/>
      </c>
      <c r="I4723" s="26" t="str">
        <f t="shared" si="403"/>
        <v/>
      </c>
      <c r="J4723" s="18" t="str">
        <f t="shared" si="404"/>
        <v/>
      </c>
      <c r="K4723" s="18" t="str">
        <f t="shared" si="405"/>
        <v/>
      </c>
      <c r="N4723" s="23" t="str">
        <f t="shared" si="406"/>
        <v/>
      </c>
    </row>
    <row r="4724" spans="8:14" x14ac:dyDescent="0.25">
      <c r="H4724" s="18" t="str">
        <f t="shared" si="402"/>
        <v/>
      </c>
      <c r="I4724" s="26" t="str">
        <f t="shared" si="403"/>
        <v/>
      </c>
      <c r="J4724" s="18" t="str">
        <f t="shared" si="404"/>
        <v/>
      </c>
      <c r="K4724" s="18" t="str">
        <f t="shared" si="405"/>
        <v/>
      </c>
      <c r="N4724" s="23" t="str">
        <f t="shared" si="406"/>
        <v/>
      </c>
    </row>
    <row r="4725" spans="8:14" x14ac:dyDescent="0.25">
      <c r="H4725" s="18" t="str">
        <f t="shared" si="402"/>
        <v/>
      </c>
      <c r="I4725" s="26" t="str">
        <f t="shared" si="403"/>
        <v/>
      </c>
      <c r="J4725" s="18" t="str">
        <f t="shared" si="404"/>
        <v/>
      </c>
      <c r="K4725" s="18" t="str">
        <f t="shared" si="405"/>
        <v/>
      </c>
      <c r="N4725" s="23" t="str">
        <f t="shared" si="406"/>
        <v/>
      </c>
    </row>
    <row r="4726" spans="8:14" x14ac:dyDescent="0.25">
      <c r="H4726" s="18" t="str">
        <f t="shared" si="402"/>
        <v/>
      </c>
      <c r="I4726" s="26" t="str">
        <f t="shared" si="403"/>
        <v/>
      </c>
      <c r="J4726" s="18" t="str">
        <f t="shared" si="404"/>
        <v/>
      </c>
      <c r="K4726" s="18" t="str">
        <f t="shared" si="405"/>
        <v/>
      </c>
      <c r="N4726" s="23" t="str">
        <f t="shared" si="406"/>
        <v/>
      </c>
    </row>
    <row r="4727" spans="8:14" x14ac:dyDescent="0.25">
      <c r="H4727" s="18" t="str">
        <f t="shared" si="402"/>
        <v/>
      </c>
      <c r="I4727" s="26" t="str">
        <f t="shared" si="403"/>
        <v/>
      </c>
      <c r="J4727" s="18" t="str">
        <f t="shared" si="404"/>
        <v/>
      </c>
      <c r="K4727" s="18" t="str">
        <f t="shared" si="405"/>
        <v/>
      </c>
      <c r="N4727" s="23" t="str">
        <f t="shared" si="406"/>
        <v/>
      </c>
    </row>
    <row r="4728" spans="8:14" x14ac:dyDescent="0.25">
      <c r="H4728" s="18" t="str">
        <f t="shared" si="402"/>
        <v/>
      </c>
      <c r="I4728" s="26" t="str">
        <f t="shared" si="403"/>
        <v/>
      </c>
      <c r="J4728" s="18" t="str">
        <f t="shared" si="404"/>
        <v/>
      </c>
      <c r="K4728" s="18" t="str">
        <f t="shared" si="405"/>
        <v/>
      </c>
      <c r="N4728" s="23" t="str">
        <f t="shared" si="406"/>
        <v/>
      </c>
    </row>
    <row r="4729" spans="8:14" x14ac:dyDescent="0.25">
      <c r="H4729" s="18" t="str">
        <f t="shared" si="402"/>
        <v/>
      </c>
      <c r="I4729" s="26" t="str">
        <f t="shared" si="403"/>
        <v/>
      </c>
      <c r="J4729" s="18" t="str">
        <f t="shared" si="404"/>
        <v/>
      </c>
      <c r="K4729" s="18" t="str">
        <f t="shared" si="405"/>
        <v/>
      </c>
      <c r="N4729" s="23" t="str">
        <f t="shared" si="406"/>
        <v/>
      </c>
    </row>
    <row r="4730" spans="8:14" x14ac:dyDescent="0.25">
      <c r="H4730" s="18" t="str">
        <f t="shared" si="402"/>
        <v/>
      </c>
      <c r="I4730" s="26" t="str">
        <f t="shared" si="403"/>
        <v/>
      </c>
      <c r="J4730" s="18" t="str">
        <f t="shared" si="404"/>
        <v/>
      </c>
      <c r="K4730" s="18" t="str">
        <f t="shared" si="405"/>
        <v/>
      </c>
      <c r="N4730" s="23" t="str">
        <f t="shared" si="406"/>
        <v/>
      </c>
    </row>
    <row r="4731" spans="8:14" x14ac:dyDescent="0.25">
      <c r="H4731" s="18" t="str">
        <f t="shared" si="402"/>
        <v/>
      </c>
      <c r="I4731" s="26" t="str">
        <f t="shared" si="403"/>
        <v/>
      </c>
      <c r="J4731" s="18" t="str">
        <f t="shared" si="404"/>
        <v/>
      </c>
      <c r="K4731" s="18" t="str">
        <f t="shared" si="405"/>
        <v/>
      </c>
      <c r="N4731" s="23" t="str">
        <f t="shared" si="406"/>
        <v/>
      </c>
    </row>
    <row r="4732" spans="8:14" x14ac:dyDescent="0.25">
      <c r="H4732" s="18" t="str">
        <f t="shared" si="402"/>
        <v/>
      </c>
      <c r="I4732" s="26" t="str">
        <f t="shared" si="403"/>
        <v/>
      </c>
      <c r="J4732" s="18" t="str">
        <f t="shared" si="404"/>
        <v/>
      </c>
      <c r="K4732" s="18" t="str">
        <f t="shared" si="405"/>
        <v/>
      </c>
      <c r="N4732" s="23" t="str">
        <f t="shared" si="406"/>
        <v/>
      </c>
    </row>
    <row r="4733" spans="8:14" x14ac:dyDescent="0.25">
      <c r="H4733" s="18" t="str">
        <f t="shared" si="402"/>
        <v/>
      </c>
      <c r="I4733" s="26" t="str">
        <f t="shared" si="403"/>
        <v/>
      </c>
      <c r="J4733" s="18" t="str">
        <f t="shared" si="404"/>
        <v/>
      </c>
      <c r="K4733" s="18" t="str">
        <f t="shared" si="405"/>
        <v/>
      </c>
      <c r="N4733" s="23" t="str">
        <f t="shared" si="406"/>
        <v/>
      </c>
    </row>
    <row r="4734" spans="8:14" x14ac:dyDescent="0.25">
      <c r="H4734" s="18" t="str">
        <f t="shared" si="402"/>
        <v/>
      </c>
      <c r="I4734" s="26" t="str">
        <f t="shared" si="403"/>
        <v/>
      </c>
      <c r="J4734" s="18" t="str">
        <f t="shared" si="404"/>
        <v/>
      </c>
      <c r="K4734" s="18" t="str">
        <f t="shared" si="405"/>
        <v/>
      </c>
      <c r="N4734" s="23" t="str">
        <f t="shared" si="406"/>
        <v/>
      </c>
    </row>
    <row r="4735" spans="8:14" x14ac:dyDescent="0.25">
      <c r="H4735" s="18" t="str">
        <f t="shared" si="402"/>
        <v/>
      </c>
      <c r="I4735" s="26" t="str">
        <f t="shared" si="403"/>
        <v/>
      </c>
      <c r="J4735" s="18" t="str">
        <f t="shared" si="404"/>
        <v/>
      </c>
      <c r="K4735" s="18" t="str">
        <f t="shared" si="405"/>
        <v/>
      </c>
      <c r="N4735" s="23" t="str">
        <f t="shared" si="406"/>
        <v/>
      </c>
    </row>
    <row r="4736" spans="8:14" x14ac:dyDescent="0.25">
      <c r="H4736" s="18" t="str">
        <f t="shared" si="402"/>
        <v/>
      </c>
      <c r="I4736" s="26" t="str">
        <f t="shared" si="403"/>
        <v/>
      </c>
      <c r="J4736" s="18" t="str">
        <f t="shared" si="404"/>
        <v/>
      </c>
      <c r="K4736" s="18" t="str">
        <f t="shared" si="405"/>
        <v/>
      </c>
      <c r="N4736" s="23" t="str">
        <f t="shared" si="406"/>
        <v/>
      </c>
    </row>
    <row r="4737" spans="8:14" x14ac:dyDescent="0.25">
      <c r="H4737" s="18" t="str">
        <f t="shared" si="402"/>
        <v/>
      </c>
      <c r="I4737" s="26" t="str">
        <f t="shared" si="403"/>
        <v/>
      </c>
      <c r="J4737" s="18" t="str">
        <f t="shared" si="404"/>
        <v/>
      </c>
      <c r="K4737" s="18" t="str">
        <f t="shared" si="405"/>
        <v/>
      </c>
      <c r="N4737" s="23" t="str">
        <f t="shared" si="406"/>
        <v/>
      </c>
    </row>
    <row r="4738" spans="8:14" x14ac:dyDescent="0.25">
      <c r="H4738" s="18" t="str">
        <f t="shared" si="402"/>
        <v/>
      </c>
      <c r="I4738" s="26" t="str">
        <f t="shared" si="403"/>
        <v/>
      </c>
      <c r="J4738" s="18" t="str">
        <f t="shared" si="404"/>
        <v/>
      </c>
      <c r="K4738" s="18" t="str">
        <f t="shared" si="405"/>
        <v/>
      </c>
      <c r="N4738" s="23" t="str">
        <f t="shared" si="406"/>
        <v/>
      </c>
    </row>
    <row r="4739" spans="8:14" x14ac:dyDescent="0.25">
      <c r="H4739" s="18" t="str">
        <f t="shared" si="402"/>
        <v/>
      </c>
      <c r="I4739" s="26" t="str">
        <f t="shared" si="403"/>
        <v/>
      </c>
      <c r="J4739" s="18" t="str">
        <f t="shared" si="404"/>
        <v/>
      </c>
      <c r="K4739" s="18" t="str">
        <f t="shared" si="405"/>
        <v/>
      </c>
      <c r="N4739" s="23" t="str">
        <f t="shared" si="406"/>
        <v/>
      </c>
    </row>
    <row r="4740" spans="8:14" x14ac:dyDescent="0.25">
      <c r="H4740" s="18" t="str">
        <f t="shared" ref="H4740:H4803" si="407">IF(OR($E4740="",$G4740=""),"",$E4740*$G4740)</f>
        <v/>
      </c>
      <c r="I4740" s="26" t="str">
        <f t="shared" ref="I4740:I4803" si="408">IF($F4740="","",IFERROR(INDEX(CurRate,MATCH($F4740,CurCode,0)),""))</f>
        <v/>
      </c>
      <c r="J4740" s="18" t="str">
        <f t="shared" ref="J4740:J4803" si="409">IF(OR($G4740="",$I4740="",$I4740=0),"",$G4740/$I4740)</f>
        <v/>
      </c>
      <c r="K4740" s="18" t="str">
        <f t="shared" ref="K4740:K4803" si="410">IF(OR($E4740="",$J4740=""),"",$E4740*$J4740)</f>
        <v/>
      </c>
      <c r="N4740" s="23" t="str">
        <f t="shared" ref="N4740:N4803" si="411">IF($A4740="","",$A4740*100000+ROW())</f>
        <v/>
      </c>
    </row>
    <row r="4741" spans="8:14" x14ac:dyDescent="0.25">
      <c r="H4741" s="18" t="str">
        <f t="shared" si="407"/>
        <v/>
      </c>
      <c r="I4741" s="26" t="str">
        <f t="shared" si="408"/>
        <v/>
      </c>
      <c r="J4741" s="18" t="str">
        <f t="shared" si="409"/>
        <v/>
      </c>
      <c r="K4741" s="18" t="str">
        <f t="shared" si="410"/>
        <v/>
      </c>
      <c r="N4741" s="23" t="str">
        <f t="shared" si="411"/>
        <v/>
      </c>
    </row>
    <row r="4742" spans="8:14" x14ac:dyDescent="0.25">
      <c r="H4742" s="18" t="str">
        <f t="shared" si="407"/>
        <v/>
      </c>
      <c r="I4742" s="26" t="str">
        <f t="shared" si="408"/>
        <v/>
      </c>
      <c r="J4742" s="18" t="str">
        <f t="shared" si="409"/>
        <v/>
      </c>
      <c r="K4742" s="18" t="str">
        <f t="shared" si="410"/>
        <v/>
      </c>
      <c r="N4742" s="23" t="str">
        <f t="shared" si="411"/>
        <v/>
      </c>
    </row>
    <row r="4743" spans="8:14" x14ac:dyDescent="0.25">
      <c r="H4743" s="18" t="str">
        <f t="shared" si="407"/>
        <v/>
      </c>
      <c r="I4743" s="26" t="str">
        <f t="shared" si="408"/>
        <v/>
      </c>
      <c r="J4743" s="18" t="str">
        <f t="shared" si="409"/>
        <v/>
      </c>
      <c r="K4743" s="18" t="str">
        <f t="shared" si="410"/>
        <v/>
      </c>
      <c r="N4743" s="23" t="str">
        <f t="shared" si="411"/>
        <v/>
      </c>
    </row>
    <row r="4744" spans="8:14" x14ac:dyDescent="0.25">
      <c r="H4744" s="18" t="str">
        <f t="shared" si="407"/>
        <v/>
      </c>
      <c r="I4744" s="26" t="str">
        <f t="shared" si="408"/>
        <v/>
      </c>
      <c r="J4744" s="18" t="str">
        <f t="shared" si="409"/>
        <v/>
      </c>
      <c r="K4744" s="18" t="str">
        <f t="shared" si="410"/>
        <v/>
      </c>
      <c r="N4744" s="23" t="str">
        <f t="shared" si="411"/>
        <v/>
      </c>
    </row>
    <row r="4745" spans="8:14" x14ac:dyDescent="0.25">
      <c r="H4745" s="18" t="str">
        <f t="shared" si="407"/>
        <v/>
      </c>
      <c r="I4745" s="26" t="str">
        <f t="shared" si="408"/>
        <v/>
      </c>
      <c r="J4745" s="18" t="str">
        <f t="shared" si="409"/>
        <v/>
      </c>
      <c r="K4745" s="18" t="str">
        <f t="shared" si="410"/>
        <v/>
      </c>
      <c r="N4745" s="23" t="str">
        <f t="shared" si="411"/>
        <v/>
      </c>
    </row>
    <row r="4746" spans="8:14" x14ac:dyDescent="0.25">
      <c r="H4746" s="18" t="str">
        <f t="shared" si="407"/>
        <v/>
      </c>
      <c r="I4746" s="26" t="str">
        <f t="shared" si="408"/>
        <v/>
      </c>
      <c r="J4746" s="18" t="str">
        <f t="shared" si="409"/>
        <v/>
      </c>
      <c r="K4746" s="18" t="str">
        <f t="shared" si="410"/>
        <v/>
      </c>
      <c r="N4746" s="23" t="str">
        <f t="shared" si="411"/>
        <v/>
      </c>
    </row>
    <row r="4747" spans="8:14" x14ac:dyDescent="0.25">
      <c r="H4747" s="18" t="str">
        <f t="shared" si="407"/>
        <v/>
      </c>
      <c r="I4747" s="26" t="str">
        <f t="shared" si="408"/>
        <v/>
      </c>
      <c r="J4747" s="18" t="str">
        <f t="shared" si="409"/>
        <v/>
      </c>
      <c r="K4747" s="18" t="str">
        <f t="shared" si="410"/>
        <v/>
      </c>
      <c r="N4747" s="23" t="str">
        <f t="shared" si="411"/>
        <v/>
      </c>
    </row>
    <row r="4748" spans="8:14" x14ac:dyDescent="0.25">
      <c r="H4748" s="18" t="str">
        <f t="shared" si="407"/>
        <v/>
      </c>
      <c r="I4748" s="26" t="str">
        <f t="shared" si="408"/>
        <v/>
      </c>
      <c r="J4748" s="18" t="str">
        <f t="shared" si="409"/>
        <v/>
      </c>
      <c r="K4748" s="18" t="str">
        <f t="shared" si="410"/>
        <v/>
      </c>
      <c r="N4748" s="23" t="str">
        <f t="shared" si="411"/>
        <v/>
      </c>
    </row>
    <row r="4749" spans="8:14" x14ac:dyDescent="0.25">
      <c r="H4749" s="18" t="str">
        <f t="shared" si="407"/>
        <v/>
      </c>
      <c r="I4749" s="26" t="str">
        <f t="shared" si="408"/>
        <v/>
      </c>
      <c r="J4749" s="18" t="str">
        <f t="shared" si="409"/>
        <v/>
      </c>
      <c r="K4749" s="18" t="str">
        <f t="shared" si="410"/>
        <v/>
      </c>
      <c r="N4749" s="23" t="str">
        <f t="shared" si="411"/>
        <v/>
      </c>
    </row>
    <row r="4750" spans="8:14" x14ac:dyDescent="0.25">
      <c r="H4750" s="18" t="str">
        <f t="shared" si="407"/>
        <v/>
      </c>
      <c r="I4750" s="26" t="str">
        <f t="shared" si="408"/>
        <v/>
      </c>
      <c r="J4750" s="18" t="str">
        <f t="shared" si="409"/>
        <v/>
      </c>
      <c r="K4750" s="18" t="str">
        <f t="shared" si="410"/>
        <v/>
      </c>
      <c r="N4750" s="23" t="str">
        <f t="shared" si="411"/>
        <v/>
      </c>
    </row>
    <row r="4751" spans="8:14" x14ac:dyDescent="0.25">
      <c r="H4751" s="18" t="str">
        <f t="shared" si="407"/>
        <v/>
      </c>
      <c r="I4751" s="26" t="str">
        <f t="shared" si="408"/>
        <v/>
      </c>
      <c r="J4751" s="18" t="str">
        <f t="shared" si="409"/>
        <v/>
      </c>
      <c r="K4751" s="18" t="str">
        <f t="shared" si="410"/>
        <v/>
      </c>
      <c r="N4751" s="23" t="str">
        <f t="shared" si="411"/>
        <v/>
      </c>
    </row>
    <row r="4752" spans="8:14" x14ac:dyDescent="0.25">
      <c r="H4752" s="18" t="str">
        <f t="shared" si="407"/>
        <v/>
      </c>
      <c r="I4752" s="26" t="str">
        <f t="shared" si="408"/>
        <v/>
      </c>
      <c r="J4752" s="18" t="str">
        <f t="shared" si="409"/>
        <v/>
      </c>
      <c r="K4752" s="18" t="str">
        <f t="shared" si="410"/>
        <v/>
      </c>
      <c r="N4752" s="23" t="str">
        <f t="shared" si="411"/>
        <v/>
      </c>
    </row>
    <row r="4753" spans="8:14" x14ac:dyDescent="0.25">
      <c r="H4753" s="18" t="str">
        <f t="shared" si="407"/>
        <v/>
      </c>
      <c r="I4753" s="26" t="str">
        <f t="shared" si="408"/>
        <v/>
      </c>
      <c r="J4753" s="18" t="str">
        <f t="shared" si="409"/>
        <v/>
      </c>
      <c r="K4753" s="18" t="str">
        <f t="shared" si="410"/>
        <v/>
      </c>
      <c r="N4753" s="23" t="str">
        <f t="shared" si="411"/>
        <v/>
      </c>
    </row>
    <row r="4754" spans="8:14" x14ac:dyDescent="0.25">
      <c r="H4754" s="18" t="str">
        <f t="shared" si="407"/>
        <v/>
      </c>
      <c r="I4754" s="26" t="str">
        <f t="shared" si="408"/>
        <v/>
      </c>
      <c r="J4754" s="18" t="str">
        <f t="shared" si="409"/>
        <v/>
      </c>
      <c r="K4754" s="18" t="str">
        <f t="shared" si="410"/>
        <v/>
      </c>
      <c r="N4754" s="23" t="str">
        <f t="shared" si="411"/>
        <v/>
      </c>
    </row>
    <row r="4755" spans="8:14" x14ac:dyDescent="0.25">
      <c r="H4755" s="18" t="str">
        <f t="shared" si="407"/>
        <v/>
      </c>
      <c r="I4755" s="26" t="str">
        <f t="shared" si="408"/>
        <v/>
      </c>
      <c r="J4755" s="18" t="str">
        <f t="shared" si="409"/>
        <v/>
      </c>
      <c r="K4755" s="18" t="str">
        <f t="shared" si="410"/>
        <v/>
      </c>
      <c r="N4755" s="23" t="str">
        <f t="shared" si="411"/>
        <v/>
      </c>
    </row>
    <row r="4756" spans="8:14" x14ac:dyDescent="0.25">
      <c r="H4756" s="18" t="str">
        <f t="shared" si="407"/>
        <v/>
      </c>
      <c r="I4756" s="26" t="str">
        <f t="shared" si="408"/>
        <v/>
      </c>
      <c r="J4756" s="18" t="str">
        <f t="shared" si="409"/>
        <v/>
      </c>
      <c r="K4756" s="18" t="str">
        <f t="shared" si="410"/>
        <v/>
      </c>
      <c r="N4756" s="23" t="str">
        <f t="shared" si="411"/>
        <v/>
      </c>
    </row>
    <row r="4757" spans="8:14" x14ac:dyDescent="0.25">
      <c r="H4757" s="18" t="str">
        <f t="shared" si="407"/>
        <v/>
      </c>
      <c r="I4757" s="26" t="str">
        <f t="shared" si="408"/>
        <v/>
      </c>
      <c r="J4757" s="18" t="str">
        <f t="shared" si="409"/>
        <v/>
      </c>
      <c r="K4757" s="18" t="str">
        <f t="shared" si="410"/>
        <v/>
      </c>
      <c r="N4757" s="23" t="str">
        <f t="shared" si="411"/>
        <v/>
      </c>
    </row>
    <row r="4758" spans="8:14" x14ac:dyDescent="0.25">
      <c r="H4758" s="18" t="str">
        <f t="shared" si="407"/>
        <v/>
      </c>
      <c r="I4758" s="26" t="str">
        <f t="shared" si="408"/>
        <v/>
      </c>
      <c r="J4758" s="18" t="str">
        <f t="shared" si="409"/>
        <v/>
      </c>
      <c r="K4758" s="18" t="str">
        <f t="shared" si="410"/>
        <v/>
      </c>
      <c r="N4758" s="23" t="str">
        <f t="shared" si="411"/>
        <v/>
      </c>
    </row>
    <row r="4759" spans="8:14" x14ac:dyDescent="0.25">
      <c r="H4759" s="18" t="str">
        <f t="shared" si="407"/>
        <v/>
      </c>
      <c r="I4759" s="26" t="str">
        <f t="shared" si="408"/>
        <v/>
      </c>
      <c r="J4759" s="18" t="str">
        <f t="shared" si="409"/>
        <v/>
      </c>
      <c r="K4759" s="18" t="str">
        <f t="shared" si="410"/>
        <v/>
      </c>
      <c r="N4759" s="23" t="str">
        <f t="shared" si="411"/>
        <v/>
      </c>
    </row>
    <row r="4760" spans="8:14" x14ac:dyDescent="0.25">
      <c r="H4760" s="18" t="str">
        <f t="shared" si="407"/>
        <v/>
      </c>
      <c r="I4760" s="26" t="str">
        <f t="shared" si="408"/>
        <v/>
      </c>
      <c r="J4760" s="18" t="str">
        <f t="shared" si="409"/>
        <v/>
      </c>
      <c r="K4760" s="18" t="str">
        <f t="shared" si="410"/>
        <v/>
      </c>
      <c r="N4760" s="23" t="str">
        <f t="shared" si="411"/>
        <v/>
      </c>
    </row>
    <row r="4761" spans="8:14" x14ac:dyDescent="0.25">
      <c r="H4761" s="18" t="str">
        <f t="shared" si="407"/>
        <v/>
      </c>
      <c r="I4761" s="26" t="str">
        <f t="shared" si="408"/>
        <v/>
      </c>
      <c r="J4761" s="18" t="str">
        <f t="shared" si="409"/>
        <v/>
      </c>
      <c r="K4761" s="18" t="str">
        <f t="shared" si="410"/>
        <v/>
      </c>
      <c r="N4761" s="23" t="str">
        <f t="shared" si="411"/>
        <v/>
      </c>
    </row>
    <row r="4762" spans="8:14" x14ac:dyDescent="0.25">
      <c r="H4762" s="18" t="str">
        <f t="shared" si="407"/>
        <v/>
      </c>
      <c r="I4762" s="26" t="str">
        <f t="shared" si="408"/>
        <v/>
      </c>
      <c r="J4762" s="18" t="str">
        <f t="shared" si="409"/>
        <v/>
      </c>
      <c r="K4762" s="18" t="str">
        <f t="shared" si="410"/>
        <v/>
      </c>
      <c r="N4762" s="23" t="str">
        <f t="shared" si="411"/>
        <v/>
      </c>
    </row>
    <row r="4763" spans="8:14" x14ac:dyDescent="0.25">
      <c r="H4763" s="18" t="str">
        <f t="shared" si="407"/>
        <v/>
      </c>
      <c r="I4763" s="26" t="str">
        <f t="shared" si="408"/>
        <v/>
      </c>
      <c r="J4763" s="18" t="str">
        <f t="shared" si="409"/>
        <v/>
      </c>
      <c r="K4763" s="18" t="str">
        <f t="shared" si="410"/>
        <v/>
      </c>
      <c r="N4763" s="23" t="str">
        <f t="shared" si="411"/>
        <v/>
      </c>
    </row>
    <row r="4764" spans="8:14" x14ac:dyDescent="0.25">
      <c r="H4764" s="18" t="str">
        <f t="shared" si="407"/>
        <v/>
      </c>
      <c r="I4764" s="26" t="str">
        <f t="shared" si="408"/>
        <v/>
      </c>
      <c r="J4764" s="18" t="str">
        <f t="shared" si="409"/>
        <v/>
      </c>
      <c r="K4764" s="18" t="str">
        <f t="shared" si="410"/>
        <v/>
      </c>
      <c r="N4764" s="23" t="str">
        <f t="shared" si="411"/>
        <v/>
      </c>
    </row>
    <row r="4765" spans="8:14" x14ac:dyDescent="0.25">
      <c r="H4765" s="18" t="str">
        <f t="shared" si="407"/>
        <v/>
      </c>
      <c r="I4765" s="26" t="str">
        <f t="shared" si="408"/>
        <v/>
      </c>
      <c r="J4765" s="18" t="str">
        <f t="shared" si="409"/>
        <v/>
      </c>
      <c r="K4765" s="18" t="str">
        <f t="shared" si="410"/>
        <v/>
      </c>
      <c r="N4765" s="23" t="str">
        <f t="shared" si="411"/>
        <v/>
      </c>
    </row>
    <row r="4766" spans="8:14" x14ac:dyDescent="0.25">
      <c r="H4766" s="18" t="str">
        <f t="shared" si="407"/>
        <v/>
      </c>
      <c r="I4766" s="26" t="str">
        <f t="shared" si="408"/>
        <v/>
      </c>
      <c r="J4766" s="18" t="str">
        <f t="shared" si="409"/>
        <v/>
      </c>
      <c r="K4766" s="18" t="str">
        <f t="shared" si="410"/>
        <v/>
      </c>
      <c r="N4766" s="23" t="str">
        <f t="shared" si="411"/>
        <v/>
      </c>
    </row>
    <row r="4767" spans="8:14" x14ac:dyDescent="0.25">
      <c r="H4767" s="18" t="str">
        <f t="shared" si="407"/>
        <v/>
      </c>
      <c r="I4767" s="26" t="str">
        <f t="shared" si="408"/>
        <v/>
      </c>
      <c r="J4767" s="18" t="str">
        <f t="shared" si="409"/>
        <v/>
      </c>
      <c r="K4767" s="18" t="str">
        <f t="shared" si="410"/>
        <v/>
      </c>
      <c r="N4767" s="23" t="str">
        <f t="shared" si="411"/>
        <v/>
      </c>
    </row>
    <row r="4768" spans="8:14" x14ac:dyDescent="0.25">
      <c r="H4768" s="18" t="str">
        <f t="shared" si="407"/>
        <v/>
      </c>
      <c r="I4768" s="26" t="str">
        <f t="shared" si="408"/>
        <v/>
      </c>
      <c r="J4768" s="18" t="str">
        <f t="shared" si="409"/>
        <v/>
      </c>
      <c r="K4768" s="18" t="str">
        <f t="shared" si="410"/>
        <v/>
      </c>
      <c r="N4768" s="23" t="str">
        <f t="shared" si="411"/>
        <v/>
      </c>
    </row>
    <row r="4769" spans="8:14" x14ac:dyDescent="0.25">
      <c r="H4769" s="18" t="str">
        <f t="shared" si="407"/>
        <v/>
      </c>
      <c r="I4769" s="26" t="str">
        <f t="shared" si="408"/>
        <v/>
      </c>
      <c r="J4769" s="18" t="str">
        <f t="shared" si="409"/>
        <v/>
      </c>
      <c r="K4769" s="18" t="str">
        <f t="shared" si="410"/>
        <v/>
      </c>
      <c r="N4769" s="23" t="str">
        <f t="shared" si="411"/>
        <v/>
      </c>
    </row>
    <row r="4770" spans="8:14" x14ac:dyDescent="0.25">
      <c r="H4770" s="18" t="str">
        <f t="shared" si="407"/>
        <v/>
      </c>
      <c r="I4770" s="26" t="str">
        <f t="shared" si="408"/>
        <v/>
      </c>
      <c r="J4770" s="18" t="str">
        <f t="shared" si="409"/>
        <v/>
      </c>
      <c r="K4770" s="18" t="str">
        <f t="shared" si="410"/>
        <v/>
      </c>
      <c r="N4770" s="23" t="str">
        <f t="shared" si="411"/>
        <v/>
      </c>
    </row>
    <row r="4771" spans="8:14" x14ac:dyDescent="0.25">
      <c r="H4771" s="18" t="str">
        <f t="shared" si="407"/>
        <v/>
      </c>
      <c r="I4771" s="26" t="str">
        <f t="shared" si="408"/>
        <v/>
      </c>
      <c r="J4771" s="18" t="str">
        <f t="shared" si="409"/>
        <v/>
      </c>
      <c r="K4771" s="18" t="str">
        <f t="shared" si="410"/>
        <v/>
      </c>
      <c r="N4771" s="23" t="str">
        <f t="shared" si="411"/>
        <v/>
      </c>
    </row>
    <row r="4772" spans="8:14" x14ac:dyDescent="0.25">
      <c r="H4772" s="18" t="str">
        <f t="shared" si="407"/>
        <v/>
      </c>
      <c r="I4772" s="26" t="str">
        <f t="shared" si="408"/>
        <v/>
      </c>
      <c r="J4772" s="18" t="str">
        <f t="shared" si="409"/>
        <v/>
      </c>
      <c r="K4772" s="18" t="str">
        <f t="shared" si="410"/>
        <v/>
      </c>
      <c r="N4772" s="23" t="str">
        <f t="shared" si="411"/>
        <v/>
      </c>
    </row>
    <row r="4773" spans="8:14" x14ac:dyDescent="0.25">
      <c r="H4773" s="18" t="str">
        <f t="shared" si="407"/>
        <v/>
      </c>
      <c r="I4773" s="26" t="str">
        <f t="shared" si="408"/>
        <v/>
      </c>
      <c r="J4773" s="18" t="str">
        <f t="shared" si="409"/>
        <v/>
      </c>
      <c r="K4773" s="18" t="str">
        <f t="shared" si="410"/>
        <v/>
      </c>
      <c r="N4773" s="23" t="str">
        <f t="shared" si="411"/>
        <v/>
      </c>
    </row>
    <row r="4774" spans="8:14" x14ac:dyDescent="0.25">
      <c r="H4774" s="18" t="str">
        <f t="shared" si="407"/>
        <v/>
      </c>
      <c r="I4774" s="26" t="str">
        <f t="shared" si="408"/>
        <v/>
      </c>
      <c r="J4774" s="18" t="str">
        <f t="shared" si="409"/>
        <v/>
      </c>
      <c r="K4774" s="18" t="str">
        <f t="shared" si="410"/>
        <v/>
      </c>
      <c r="N4774" s="23" t="str">
        <f t="shared" si="411"/>
        <v/>
      </c>
    </row>
    <row r="4775" spans="8:14" x14ac:dyDescent="0.25">
      <c r="H4775" s="18" t="str">
        <f t="shared" si="407"/>
        <v/>
      </c>
      <c r="I4775" s="26" t="str">
        <f t="shared" si="408"/>
        <v/>
      </c>
      <c r="J4775" s="18" t="str">
        <f t="shared" si="409"/>
        <v/>
      </c>
      <c r="K4775" s="18" t="str">
        <f t="shared" si="410"/>
        <v/>
      </c>
      <c r="N4775" s="23" t="str">
        <f t="shared" si="411"/>
        <v/>
      </c>
    </row>
    <row r="4776" spans="8:14" x14ac:dyDescent="0.25">
      <c r="H4776" s="18" t="str">
        <f t="shared" si="407"/>
        <v/>
      </c>
      <c r="I4776" s="26" t="str">
        <f t="shared" si="408"/>
        <v/>
      </c>
      <c r="J4776" s="18" t="str">
        <f t="shared" si="409"/>
        <v/>
      </c>
      <c r="K4776" s="18" t="str">
        <f t="shared" si="410"/>
        <v/>
      </c>
      <c r="N4776" s="23" t="str">
        <f t="shared" si="411"/>
        <v/>
      </c>
    </row>
    <row r="4777" spans="8:14" x14ac:dyDescent="0.25">
      <c r="H4777" s="18" t="str">
        <f t="shared" si="407"/>
        <v/>
      </c>
      <c r="I4777" s="26" t="str">
        <f t="shared" si="408"/>
        <v/>
      </c>
      <c r="J4777" s="18" t="str">
        <f t="shared" si="409"/>
        <v/>
      </c>
      <c r="K4777" s="18" t="str">
        <f t="shared" si="410"/>
        <v/>
      </c>
      <c r="N4777" s="23" t="str">
        <f t="shared" si="411"/>
        <v/>
      </c>
    </row>
    <row r="4778" spans="8:14" x14ac:dyDescent="0.25">
      <c r="H4778" s="18" t="str">
        <f t="shared" si="407"/>
        <v/>
      </c>
      <c r="I4778" s="26" t="str">
        <f t="shared" si="408"/>
        <v/>
      </c>
      <c r="J4778" s="18" t="str">
        <f t="shared" si="409"/>
        <v/>
      </c>
      <c r="K4778" s="18" t="str">
        <f t="shared" si="410"/>
        <v/>
      </c>
      <c r="N4778" s="23" t="str">
        <f t="shared" si="411"/>
        <v/>
      </c>
    </row>
    <row r="4779" spans="8:14" x14ac:dyDescent="0.25">
      <c r="H4779" s="18" t="str">
        <f t="shared" si="407"/>
        <v/>
      </c>
      <c r="I4779" s="26" t="str">
        <f t="shared" si="408"/>
        <v/>
      </c>
      <c r="J4779" s="18" t="str">
        <f t="shared" si="409"/>
        <v/>
      </c>
      <c r="K4779" s="18" t="str">
        <f t="shared" si="410"/>
        <v/>
      </c>
      <c r="N4779" s="23" t="str">
        <f t="shared" si="411"/>
        <v/>
      </c>
    </row>
    <row r="4780" spans="8:14" x14ac:dyDescent="0.25">
      <c r="H4780" s="18" t="str">
        <f t="shared" si="407"/>
        <v/>
      </c>
      <c r="I4780" s="26" t="str">
        <f t="shared" si="408"/>
        <v/>
      </c>
      <c r="J4780" s="18" t="str">
        <f t="shared" si="409"/>
        <v/>
      </c>
      <c r="K4780" s="18" t="str">
        <f t="shared" si="410"/>
        <v/>
      </c>
      <c r="N4780" s="23" t="str">
        <f t="shared" si="411"/>
        <v/>
      </c>
    </row>
    <row r="4781" spans="8:14" x14ac:dyDescent="0.25">
      <c r="H4781" s="18" t="str">
        <f t="shared" si="407"/>
        <v/>
      </c>
      <c r="I4781" s="26" t="str">
        <f t="shared" si="408"/>
        <v/>
      </c>
      <c r="J4781" s="18" t="str">
        <f t="shared" si="409"/>
        <v/>
      </c>
      <c r="K4781" s="18" t="str">
        <f t="shared" si="410"/>
        <v/>
      </c>
      <c r="N4781" s="23" t="str">
        <f t="shared" si="411"/>
        <v/>
      </c>
    </row>
    <row r="4782" spans="8:14" x14ac:dyDescent="0.25">
      <c r="H4782" s="18" t="str">
        <f t="shared" si="407"/>
        <v/>
      </c>
      <c r="I4782" s="26" t="str">
        <f t="shared" si="408"/>
        <v/>
      </c>
      <c r="J4782" s="18" t="str">
        <f t="shared" si="409"/>
        <v/>
      </c>
      <c r="K4782" s="18" t="str">
        <f t="shared" si="410"/>
        <v/>
      </c>
      <c r="N4782" s="23" t="str">
        <f t="shared" si="411"/>
        <v/>
      </c>
    </row>
    <row r="4783" spans="8:14" x14ac:dyDescent="0.25">
      <c r="H4783" s="18" t="str">
        <f t="shared" si="407"/>
        <v/>
      </c>
      <c r="I4783" s="26" t="str">
        <f t="shared" si="408"/>
        <v/>
      </c>
      <c r="J4783" s="18" t="str">
        <f t="shared" si="409"/>
        <v/>
      </c>
      <c r="K4783" s="18" t="str">
        <f t="shared" si="410"/>
        <v/>
      </c>
      <c r="N4783" s="23" t="str">
        <f t="shared" si="411"/>
        <v/>
      </c>
    </row>
    <row r="4784" spans="8:14" x14ac:dyDescent="0.25">
      <c r="H4784" s="18" t="str">
        <f t="shared" si="407"/>
        <v/>
      </c>
      <c r="I4784" s="26" t="str">
        <f t="shared" si="408"/>
        <v/>
      </c>
      <c r="J4784" s="18" t="str">
        <f t="shared" si="409"/>
        <v/>
      </c>
      <c r="K4784" s="18" t="str">
        <f t="shared" si="410"/>
        <v/>
      </c>
      <c r="N4784" s="23" t="str">
        <f t="shared" si="411"/>
        <v/>
      </c>
    </row>
    <row r="4785" spans="8:14" x14ac:dyDescent="0.25">
      <c r="H4785" s="18" t="str">
        <f t="shared" si="407"/>
        <v/>
      </c>
      <c r="I4785" s="26" t="str">
        <f t="shared" si="408"/>
        <v/>
      </c>
      <c r="J4785" s="18" t="str">
        <f t="shared" si="409"/>
        <v/>
      </c>
      <c r="K4785" s="18" t="str">
        <f t="shared" si="410"/>
        <v/>
      </c>
      <c r="N4785" s="23" t="str">
        <f t="shared" si="411"/>
        <v/>
      </c>
    </row>
    <row r="4786" spans="8:14" x14ac:dyDescent="0.25">
      <c r="H4786" s="18" t="str">
        <f t="shared" si="407"/>
        <v/>
      </c>
      <c r="I4786" s="26" t="str">
        <f t="shared" si="408"/>
        <v/>
      </c>
      <c r="J4786" s="18" t="str">
        <f t="shared" si="409"/>
        <v/>
      </c>
      <c r="K4786" s="18" t="str">
        <f t="shared" si="410"/>
        <v/>
      </c>
      <c r="N4786" s="23" t="str">
        <f t="shared" si="411"/>
        <v/>
      </c>
    </row>
    <row r="4787" spans="8:14" x14ac:dyDescent="0.25">
      <c r="H4787" s="18" t="str">
        <f t="shared" si="407"/>
        <v/>
      </c>
      <c r="I4787" s="26" t="str">
        <f t="shared" si="408"/>
        <v/>
      </c>
      <c r="J4787" s="18" t="str">
        <f t="shared" si="409"/>
        <v/>
      </c>
      <c r="K4787" s="18" t="str">
        <f t="shared" si="410"/>
        <v/>
      </c>
      <c r="N4787" s="23" t="str">
        <f t="shared" si="411"/>
        <v/>
      </c>
    </row>
    <row r="4788" spans="8:14" x14ac:dyDescent="0.25">
      <c r="H4788" s="18" t="str">
        <f t="shared" si="407"/>
        <v/>
      </c>
      <c r="I4788" s="26" t="str">
        <f t="shared" si="408"/>
        <v/>
      </c>
      <c r="J4788" s="18" t="str">
        <f t="shared" si="409"/>
        <v/>
      </c>
      <c r="K4788" s="18" t="str">
        <f t="shared" si="410"/>
        <v/>
      </c>
      <c r="N4788" s="23" t="str">
        <f t="shared" si="411"/>
        <v/>
      </c>
    </row>
    <row r="4789" spans="8:14" x14ac:dyDescent="0.25">
      <c r="H4789" s="18" t="str">
        <f t="shared" si="407"/>
        <v/>
      </c>
      <c r="I4789" s="26" t="str">
        <f t="shared" si="408"/>
        <v/>
      </c>
      <c r="J4789" s="18" t="str">
        <f t="shared" si="409"/>
        <v/>
      </c>
      <c r="K4789" s="18" t="str">
        <f t="shared" si="410"/>
        <v/>
      </c>
      <c r="N4789" s="23" t="str">
        <f t="shared" si="411"/>
        <v/>
      </c>
    </row>
    <row r="4790" spans="8:14" x14ac:dyDescent="0.25">
      <c r="H4790" s="18" t="str">
        <f t="shared" si="407"/>
        <v/>
      </c>
      <c r="I4790" s="26" t="str">
        <f t="shared" si="408"/>
        <v/>
      </c>
      <c r="J4790" s="18" t="str">
        <f t="shared" si="409"/>
        <v/>
      </c>
      <c r="K4790" s="18" t="str">
        <f t="shared" si="410"/>
        <v/>
      </c>
      <c r="N4790" s="23" t="str">
        <f t="shared" si="411"/>
        <v/>
      </c>
    </row>
    <row r="4791" spans="8:14" x14ac:dyDescent="0.25">
      <c r="H4791" s="18" t="str">
        <f t="shared" si="407"/>
        <v/>
      </c>
      <c r="I4791" s="26" t="str">
        <f t="shared" si="408"/>
        <v/>
      </c>
      <c r="J4791" s="18" t="str">
        <f t="shared" si="409"/>
        <v/>
      </c>
      <c r="K4791" s="18" t="str">
        <f t="shared" si="410"/>
        <v/>
      </c>
      <c r="N4791" s="23" t="str">
        <f t="shared" si="411"/>
        <v/>
      </c>
    </row>
    <row r="4792" spans="8:14" x14ac:dyDescent="0.25">
      <c r="H4792" s="18" t="str">
        <f t="shared" si="407"/>
        <v/>
      </c>
      <c r="I4792" s="26" t="str">
        <f t="shared" si="408"/>
        <v/>
      </c>
      <c r="J4792" s="18" t="str">
        <f t="shared" si="409"/>
        <v/>
      </c>
      <c r="K4792" s="18" t="str">
        <f t="shared" si="410"/>
        <v/>
      </c>
      <c r="N4792" s="23" t="str">
        <f t="shared" si="411"/>
        <v/>
      </c>
    </row>
    <row r="4793" spans="8:14" x14ac:dyDescent="0.25">
      <c r="H4793" s="18" t="str">
        <f t="shared" si="407"/>
        <v/>
      </c>
      <c r="I4793" s="26" t="str">
        <f t="shared" si="408"/>
        <v/>
      </c>
      <c r="J4793" s="18" t="str">
        <f t="shared" si="409"/>
        <v/>
      </c>
      <c r="K4793" s="18" t="str">
        <f t="shared" si="410"/>
        <v/>
      </c>
      <c r="N4793" s="23" t="str">
        <f t="shared" si="411"/>
        <v/>
      </c>
    </row>
    <row r="4794" spans="8:14" x14ac:dyDescent="0.25">
      <c r="H4794" s="18" t="str">
        <f t="shared" si="407"/>
        <v/>
      </c>
      <c r="I4794" s="26" t="str">
        <f t="shared" si="408"/>
        <v/>
      </c>
      <c r="J4794" s="18" t="str">
        <f t="shared" si="409"/>
        <v/>
      </c>
      <c r="K4794" s="18" t="str">
        <f t="shared" si="410"/>
        <v/>
      </c>
      <c r="N4794" s="23" t="str">
        <f t="shared" si="411"/>
        <v/>
      </c>
    </row>
    <row r="4795" spans="8:14" x14ac:dyDescent="0.25">
      <c r="H4795" s="18" t="str">
        <f t="shared" si="407"/>
        <v/>
      </c>
      <c r="I4795" s="26" t="str">
        <f t="shared" si="408"/>
        <v/>
      </c>
      <c r="J4795" s="18" t="str">
        <f t="shared" si="409"/>
        <v/>
      </c>
      <c r="K4795" s="18" t="str">
        <f t="shared" si="410"/>
        <v/>
      </c>
      <c r="N4795" s="23" t="str">
        <f t="shared" si="411"/>
        <v/>
      </c>
    </row>
    <row r="4796" spans="8:14" x14ac:dyDescent="0.25">
      <c r="H4796" s="18" t="str">
        <f t="shared" si="407"/>
        <v/>
      </c>
      <c r="I4796" s="26" t="str">
        <f t="shared" si="408"/>
        <v/>
      </c>
      <c r="J4796" s="18" t="str">
        <f t="shared" si="409"/>
        <v/>
      </c>
      <c r="K4796" s="18" t="str">
        <f t="shared" si="410"/>
        <v/>
      </c>
      <c r="N4796" s="23" t="str">
        <f t="shared" si="411"/>
        <v/>
      </c>
    </row>
    <row r="4797" spans="8:14" x14ac:dyDescent="0.25">
      <c r="H4797" s="18" t="str">
        <f t="shared" si="407"/>
        <v/>
      </c>
      <c r="I4797" s="26" t="str">
        <f t="shared" si="408"/>
        <v/>
      </c>
      <c r="J4797" s="18" t="str">
        <f t="shared" si="409"/>
        <v/>
      </c>
      <c r="K4797" s="18" t="str">
        <f t="shared" si="410"/>
        <v/>
      </c>
      <c r="N4797" s="23" t="str">
        <f t="shared" si="411"/>
        <v/>
      </c>
    </row>
    <row r="4798" spans="8:14" x14ac:dyDescent="0.25">
      <c r="H4798" s="18" t="str">
        <f t="shared" si="407"/>
        <v/>
      </c>
      <c r="I4798" s="26" t="str">
        <f t="shared" si="408"/>
        <v/>
      </c>
      <c r="J4798" s="18" t="str">
        <f t="shared" si="409"/>
        <v/>
      </c>
      <c r="K4798" s="18" t="str">
        <f t="shared" si="410"/>
        <v/>
      </c>
      <c r="N4798" s="23" t="str">
        <f t="shared" si="411"/>
        <v/>
      </c>
    </row>
    <row r="4799" spans="8:14" x14ac:dyDescent="0.25">
      <c r="H4799" s="18" t="str">
        <f t="shared" si="407"/>
        <v/>
      </c>
      <c r="I4799" s="26" t="str">
        <f t="shared" si="408"/>
        <v/>
      </c>
      <c r="J4799" s="18" t="str">
        <f t="shared" si="409"/>
        <v/>
      </c>
      <c r="K4799" s="18" t="str">
        <f t="shared" si="410"/>
        <v/>
      </c>
      <c r="N4799" s="23" t="str">
        <f t="shared" si="411"/>
        <v/>
      </c>
    </row>
    <row r="4800" spans="8:14" x14ac:dyDescent="0.25">
      <c r="H4800" s="18" t="str">
        <f t="shared" si="407"/>
        <v/>
      </c>
      <c r="I4800" s="26" t="str">
        <f t="shared" si="408"/>
        <v/>
      </c>
      <c r="J4800" s="18" t="str">
        <f t="shared" si="409"/>
        <v/>
      </c>
      <c r="K4800" s="18" t="str">
        <f t="shared" si="410"/>
        <v/>
      </c>
      <c r="N4800" s="23" t="str">
        <f t="shared" si="411"/>
        <v/>
      </c>
    </row>
    <row r="4801" spans="8:14" x14ac:dyDescent="0.25">
      <c r="H4801" s="18" t="str">
        <f t="shared" si="407"/>
        <v/>
      </c>
      <c r="I4801" s="26" t="str">
        <f t="shared" si="408"/>
        <v/>
      </c>
      <c r="J4801" s="18" t="str">
        <f t="shared" si="409"/>
        <v/>
      </c>
      <c r="K4801" s="18" t="str">
        <f t="shared" si="410"/>
        <v/>
      </c>
      <c r="N4801" s="23" t="str">
        <f t="shared" si="411"/>
        <v/>
      </c>
    </row>
    <row r="4802" spans="8:14" x14ac:dyDescent="0.25">
      <c r="H4802" s="18" t="str">
        <f t="shared" si="407"/>
        <v/>
      </c>
      <c r="I4802" s="26" t="str">
        <f t="shared" si="408"/>
        <v/>
      </c>
      <c r="J4802" s="18" t="str">
        <f t="shared" si="409"/>
        <v/>
      </c>
      <c r="K4802" s="18" t="str">
        <f t="shared" si="410"/>
        <v/>
      </c>
      <c r="N4802" s="23" t="str">
        <f t="shared" si="411"/>
        <v/>
      </c>
    </row>
    <row r="4803" spans="8:14" x14ac:dyDescent="0.25">
      <c r="H4803" s="18" t="str">
        <f t="shared" si="407"/>
        <v/>
      </c>
      <c r="I4803" s="26" t="str">
        <f t="shared" si="408"/>
        <v/>
      </c>
      <c r="J4803" s="18" t="str">
        <f t="shared" si="409"/>
        <v/>
      </c>
      <c r="K4803" s="18" t="str">
        <f t="shared" si="410"/>
        <v/>
      </c>
      <c r="N4803" s="23" t="str">
        <f t="shared" si="411"/>
        <v/>
      </c>
    </row>
    <row r="4804" spans="8:14" x14ac:dyDescent="0.25">
      <c r="H4804" s="18" t="str">
        <f t="shared" ref="H4804:H4867" si="412">IF(OR($E4804="",$G4804=""),"",$E4804*$G4804)</f>
        <v/>
      </c>
      <c r="I4804" s="26" t="str">
        <f t="shared" ref="I4804:I4867" si="413">IF($F4804="","",IFERROR(INDEX(CurRate,MATCH($F4804,CurCode,0)),""))</f>
        <v/>
      </c>
      <c r="J4804" s="18" t="str">
        <f t="shared" ref="J4804:J4867" si="414">IF(OR($G4804="",$I4804="",$I4804=0),"",$G4804/$I4804)</f>
        <v/>
      </c>
      <c r="K4804" s="18" t="str">
        <f t="shared" ref="K4804:K4867" si="415">IF(OR($E4804="",$J4804=""),"",$E4804*$J4804)</f>
        <v/>
      </c>
      <c r="N4804" s="23" t="str">
        <f t="shared" ref="N4804:N4867" si="416">IF($A4804="","",$A4804*100000+ROW())</f>
        <v/>
      </c>
    </row>
    <row r="4805" spans="8:14" x14ac:dyDescent="0.25">
      <c r="H4805" s="18" t="str">
        <f t="shared" si="412"/>
        <v/>
      </c>
      <c r="I4805" s="26" t="str">
        <f t="shared" si="413"/>
        <v/>
      </c>
      <c r="J4805" s="18" t="str">
        <f t="shared" si="414"/>
        <v/>
      </c>
      <c r="K4805" s="18" t="str">
        <f t="shared" si="415"/>
        <v/>
      </c>
      <c r="N4805" s="23" t="str">
        <f t="shared" si="416"/>
        <v/>
      </c>
    </row>
    <row r="4806" spans="8:14" x14ac:dyDescent="0.25">
      <c r="H4806" s="18" t="str">
        <f t="shared" si="412"/>
        <v/>
      </c>
      <c r="I4806" s="26" t="str">
        <f t="shared" si="413"/>
        <v/>
      </c>
      <c r="J4806" s="18" t="str">
        <f t="shared" si="414"/>
        <v/>
      </c>
      <c r="K4806" s="18" t="str">
        <f t="shared" si="415"/>
        <v/>
      </c>
      <c r="N4806" s="23" t="str">
        <f t="shared" si="416"/>
        <v/>
      </c>
    </row>
    <row r="4807" spans="8:14" x14ac:dyDescent="0.25">
      <c r="H4807" s="18" t="str">
        <f t="shared" si="412"/>
        <v/>
      </c>
      <c r="I4807" s="26" t="str">
        <f t="shared" si="413"/>
        <v/>
      </c>
      <c r="J4807" s="18" t="str">
        <f t="shared" si="414"/>
        <v/>
      </c>
      <c r="K4807" s="18" t="str">
        <f t="shared" si="415"/>
        <v/>
      </c>
      <c r="N4807" s="23" t="str">
        <f t="shared" si="416"/>
        <v/>
      </c>
    </row>
    <row r="4808" spans="8:14" x14ac:dyDescent="0.25">
      <c r="H4808" s="18" t="str">
        <f t="shared" si="412"/>
        <v/>
      </c>
      <c r="I4808" s="26" t="str">
        <f t="shared" si="413"/>
        <v/>
      </c>
      <c r="J4808" s="18" t="str">
        <f t="shared" si="414"/>
        <v/>
      </c>
      <c r="K4808" s="18" t="str">
        <f t="shared" si="415"/>
        <v/>
      </c>
      <c r="N4808" s="23" t="str">
        <f t="shared" si="416"/>
        <v/>
      </c>
    </row>
    <row r="4809" spans="8:14" x14ac:dyDescent="0.25">
      <c r="H4809" s="18" t="str">
        <f t="shared" si="412"/>
        <v/>
      </c>
      <c r="I4809" s="26" t="str">
        <f t="shared" si="413"/>
        <v/>
      </c>
      <c r="J4809" s="18" t="str">
        <f t="shared" si="414"/>
        <v/>
      </c>
      <c r="K4809" s="18" t="str">
        <f t="shared" si="415"/>
        <v/>
      </c>
      <c r="N4809" s="23" t="str">
        <f t="shared" si="416"/>
        <v/>
      </c>
    </row>
    <row r="4810" spans="8:14" x14ac:dyDescent="0.25">
      <c r="H4810" s="18" t="str">
        <f t="shared" si="412"/>
        <v/>
      </c>
      <c r="I4810" s="26" t="str">
        <f t="shared" si="413"/>
        <v/>
      </c>
      <c r="J4810" s="18" t="str">
        <f t="shared" si="414"/>
        <v/>
      </c>
      <c r="K4810" s="18" t="str">
        <f t="shared" si="415"/>
        <v/>
      </c>
      <c r="N4810" s="23" t="str">
        <f t="shared" si="416"/>
        <v/>
      </c>
    </row>
    <row r="4811" spans="8:14" x14ac:dyDescent="0.25">
      <c r="H4811" s="18" t="str">
        <f t="shared" si="412"/>
        <v/>
      </c>
      <c r="I4811" s="26" t="str">
        <f t="shared" si="413"/>
        <v/>
      </c>
      <c r="J4811" s="18" t="str">
        <f t="shared" si="414"/>
        <v/>
      </c>
      <c r="K4811" s="18" t="str">
        <f t="shared" si="415"/>
        <v/>
      </c>
      <c r="N4811" s="23" t="str">
        <f t="shared" si="416"/>
        <v/>
      </c>
    </row>
    <row r="4812" spans="8:14" x14ac:dyDescent="0.25">
      <c r="H4812" s="18" t="str">
        <f t="shared" si="412"/>
        <v/>
      </c>
      <c r="I4812" s="26" t="str">
        <f t="shared" si="413"/>
        <v/>
      </c>
      <c r="J4812" s="18" t="str">
        <f t="shared" si="414"/>
        <v/>
      </c>
      <c r="K4812" s="18" t="str">
        <f t="shared" si="415"/>
        <v/>
      </c>
      <c r="N4812" s="23" t="str">
        <f t="shared" si="416"/>
        <v/>
      </c>
    </row>
    <row r="4813" spans="8:14" x14ac:dyDescent="0.25">
      <c r="H4813" s="18" t="str">
        <f t="shared" si="412"/>
        <v/>
      </c>
      <c r="I4813" s="26" t="str">
        <f t="shared" si="413"/>
        <v/>
      </c>
      <c r="J4813" s="18" t="str">
        <f t="shared" si="414"/>
        <v/>
      </c>
      <c r="K4813" s="18" t="str">
        <f t="shared" si="415"/>
        <v/>
      </c>
      <c r="N4813" s="23" t="str">
        <f t="shared" si="416"/>
        <v/>
      </c>
    </row>
    <row r="4814" spans="8:14" x14ac:dyDescent="0.25">
      <c r="H4814" s="18" t="str">
        <f t="shared" si="412"/>
        <v/>
      </c>
      <c r="I4814" s="26" t="str">
        <f t="shared" si="413"/>
        <v/>
      </c>
      <c r="J4814" s="18" t="str">
        <f t="shared" si="414"/>
        <v/>
      </c>
      <c r="K4814" s="18" t="str">
        <f t="shared" si="415"/>
        <v/>
      </c>
      <c r="N4814" s="23" t="str">
        <f t="shared" si="416"/>
        <v/>
      </c>
    </row>
    <row r="4815" spans="8:14" x14ac:dyDescent="0.25">
      <c r="H4815" s="18" t="str">
        <f t="shared" si="412"/>
        <v/>
      </c>
      <c r="I4815" s="26" t="str">
        <f t="shared" si="413"/>
        <v/>
      </c>
      <c r="J4815" s="18" t="str">
        <f t="shared" si="414"/>
        <v/>
      </c>
      <c r="K4815" s="18" t="str">
        <f t="shared" si="415"/>
        <v/>
      </c>
      <c r="N4815" s="23" t="str">
        <f t="shared" si="416"/>
        <v/>
      </c>
    </row>
    <row r="4816" spans="8:14" x14ac:dyDescent="0.25">
      <c r="H4816" s="18" t="str">
        <f t="shared" si="412"/>
        <v/>
      </c>
      <c r="I4816" s="26" t="str">
        <f t="shared" si="413"/>
        <v/>
      </c>
      <c r="J4816" s="18" t="str">
        <f t="shared" si="414"/>
        <v/>
      </c>
      <c r="K4816" s="18" t="str">
        <f t="shared" si="415"/>
        <v/>
      </c>
      <c r="N4816" s="23" t="str">
        <f t="shared" si="416"/>
        <v/>
      </c>
    </row>
    <row r="4817" spans="8:14" x14ac:dyDescent="0.25">
      <c r="H4817" s="18" t="str">
        <f t="shared" si="412"/>
        <v/>
      </c>
      <c r="I4817" s="26" t="str">
        <f t="shared" si="413"/>
        <v/>
      </c>
      <c r="J4817" s="18" t="str">
        <f t="shared" si="414"/>
        <v/>
      </c>
      <c r="K4817" s="18" t="str">
        <f t="shared" si="415"/>
        <v/>
      </c>
      <c r="N4817" s="23" t="str">
        <f t="shared" si="416"/>
        <v/>
      </c>
    </row>
    <row r="4818" spans="8:14" x14ac:dyDescent="0.25">
      <c r="H4818" s="18" t="str">
        <f t="shared" si="412"/>
        <v/>
      </c>
      <c r="I4818" s="26" t="str">
        <f t="shared" si="413"/>
        <v/>
      </c>
      <c r="J4818" s="18" t="str">
        <f t="shared" si="414"/>
        <v/>
      </c>
      <c r="K4818" s="18" t="str">
        <f t="shared" si="415"/>
        <v/>
      </c>
      <c r="N4818" s="23" t="str">
        <f t="shared" si="416"/>
        <v/>
      </c>
    </row>
    <row r="4819" spans="8:14" x14ac:dyDescent="0.25">
      <c r="H4819" s="18" t="str">
        <f t="shared" si="412"/>
        <v/>
      </c>
      <c r="I4819" s="26" t="str">
        <f t="shared" si="413"/>
        <v/>
      </c>
      <c r="J4819" s="18" t="str">
        <f t="shared" si="414"/>
        <v/>
      </c>
      <c r="K4819" s="18" t="str">
        <f t="shared" si="415"/>
        <v/>
      </c>
      <c r="N4819" s="23" t="str">
        <f t="shared" si="416"/>
        <v/>
      </c>
    </row>
    <row r="4820" spans="8:14" x14ac:dyDescent="0.25">
      <c r="H4820" s="18" t="str">
        <f t="shared" si="412"/>
        <v/>
      </c>
      <c r="I4820" s="26" t="str">
        <f t="shared" si="413"/>
        <v/>
      </c>
      <c r="J4820" s="18" t="str">
        <f t="shared" si="414"/>
        <v/>
      </c>
      <c r="K4820" s="18" t="str">
        <f t="shared" si="415"/>
        <v/>
      </c>
      <c r="N4820" s="23" t="str">
        <f t="shared" si="416"/>
        <v/>
      </c>
    </row>
    <row r="4821" spans="8:14" x14ac:dyDescent="0.25">
      <c r="H4821" s="18" t="str">
        <f t="shared" si="412"/>
        <v/>
      </c>
      <c r="I4821" s="26" t="str">
        <f t="shared" si="413"/>
        <v/>
      </c>
      <c r="J4821" s="18" t="str">
        <f t="shared" si="414"/>
        <v/>
      </c>
      <c r="K4821" s="18" t="str">
        <f t="shared" si="415"/>
        <v/>
      </c>
      <c r="N4821" s="23" t="str">
        <f t="shared" si="416"/>
        <v/>
      </c>
    </row>
    <row r="4822" spans="8:14" x14ac:dyDescent="0.25">
      <c r="H4822" s="18" t="str">
        <f t="shared" si="412"/>
        <v/>
      </c>
      <c r="I4822" s="26" t="str">
        <f t="shared" si="413"/>
        <v/>
      </c>
      <c r="J4822" s="18" t="str">
        <f t="shared" si="414"/>
        <v/>
      </c>
      <c r="K4822" s="18" t="str">
        <f t="shared" si="415"/>
        <v/>
      </c>
      <c r="N4822" s="23" t="str">
        <f t="shared" si="416"/>
        <v/>
      </c>
    </row>
    <row r="4823" spans="8:14" x14ac:dyDescent="0.25">
      <c r="H4823" s="18" t="str">
        <f t="shared" si="412"/>
        <v/>
      </c>
      <c r="I4823" s="26" t="str">
        <f t="shared" si="413"/>
        <v/>
      </c>
      <c r="J4823" s="18" t="str">
        <f t="shared" si="414"/>
        <v/>
      </c>
      <c r="K4823" s="18" t="str">
        <f t="shared" si="415"/>
        <v/>
      </c>
      <c r="N4823" s="23" t="str">
        <f t="shared" si="416"/>
        <v/>
      </c>
    </row>
    <row r="4824" spans="8:14" x14ac:dyDescent="0.25">
      <c r="H4824" s="18" t="str">
        <f t="shared" si="412"/>
        <v/>
      </c>
      <c r="I4824" s="26" t="str">
        <f t="shared" si="413"/>
        <v/>
      </c>
      <c r="J4824" s="18" t="str">
        <f t="shared" si="414"/>
        <v/>
      </c>
      <c r="K4824" s="18" t="str">
        <f t="shared" si="415"/>
        <v/>
      </c>
      <c r="N4824" s="23" t="str">
        <f t="shared" si="416"/>
        <v/>
      </c>
    </row>
    <row r="4825" spans="8:14" x14ac:dyDescent="0.25">
      <c r="H4825" s="18" t="str">
        <f t="shared" si="412"/>
        <v/>
      </c>
      <c r="I4825" s="26" t="str">
        <f t="shared" si="413"/>
        <v/>
      </c>
      <c r="J4825" s="18" t="str">
        <f t="shared" si="414"/>
        <v/>
      </c>
      <c r="K4825" s="18" t="str">
        <f t="shared" si="415"/>
        <v/>
      </c>
      <c r="N4825" s="23" t="str">
        <f t="shared" si="416"/>
        <v/>
      </c>
    </row>
    <row r="4826" spans="8:14" x14ac:dyDescent="0.25">
      <c r="H4826" s="18" t="str">
        <f t="shared" si="412"/>
        <v/>
      </c>
      <c r="I4826" s="26" t="str">
        <f t="shared" si="413"/>
        <v/>
      </c>
      <c r="J4826" s="18" t="str">
        <f t="shared" si="414"/>
        <v/>
      </c>
      <c r="K4826" s="18" t="str">
        <f t="shared" si="415"/>
        <v/>
      </c>
      <c r="N4826" s="23" t="str">
        <f t="shared" si="416"/>
        <v/>
      </c>
    </row>
    <row r="4827" spans="8:14" x14ac:dyDescent="0.25">
      <c r="H4827" s="18" t="str">
        <f t="shared" si="412"/>
        <v/>
      </c>
      <c r="I4827" s="26" t="str">
        <f t="shared" si="413"/>
        <v/>
      </c>
      <c r="J4827" s="18" t="str">
        <f t="shared" si="414"/>
        <v/>
      </c>
      <c r="K4827" s="18" t="str">
        <f t="shared" si="415"/>
        <v/>
      </c>
      <c r="N4827" s="23" t="str">
        <f t="shared" si="416"/>
        <v/>
      </c>
    </row>
    <row r="4828" spans="8:14" x14ac:dyDescent="0.25">
      <c r="H4828" s="18" t="str">
        <f t="shared" si="412"/>
        <v/>
      </c>
      <c r="I4828" s="26" t="str">
        <f t="shared" si="413"/>
        <v/>
      </c>
      <c r="J4828" s="18" t="str">
        <f t="shared" si="414"/>
        <v/>
      </c>
      <c r="K4828" s="18" t="str">
        <f t="shared" si="415"/>
        <v/>
      </c>
      <c r="N4828" s="23" t="str">
        <f t="shared" si="416"/>
        <v/>
      </c>
    </row>
    <row r="4829" spans="8:14" x14ac:dyDescent="0.25">
      <c r="H4829" s="18" t="str">
        <f t="shared" si="412"/>
        <v/>
      </c>
      <c r="I4829" s="26" t="str">
        <f t="shared" si="413"/>
        <v/>
      </c>
      <c r="J4829" s="18" t="str">
        <f t="shared" si="414"/>
        <v/>
      </c>
      <c r="K4829" s="18" t="str">
        <f t="shared" si="415"/>
        <v/>
      </c>
      <c r="N4829" s="23" t="str">
        <f t="shared" si="416"/>
        <v/>
      </c>
    </row>
    <row r="4830" spans="8:14" x14ac:dyDescent="0.25">
      <c r="H4830" s="18" t="str">
        <f t="shared" si="412"/>
        <v/>
      </c>
      <c r="I4830" s="26" t="str">
        <f t="shared" si="413"/>
        <v/>
      </c>
      <c r="J4830" s="18" t="str">
        <f t="shared" si="414"/>
        <v/>
      </c>
      <c r="K4830" s="18" t="str">
        <f t="shared" si="415"/>
        <v/>
      </c>
      <c r="N4830" s="23" t="str">
        <f t="shared" si="416"/>
        <v/>
      </c>
    </row>
    <row r="4831" spans="8:14" x14ac:dyDescent="0.25">
      <c r="H4831" s="18" t="str">
        <f t="shared" si="412"/>
        <v/>
      </c>
      <c r="I4831" s="26" t="str">
        <f t="shared" si="413"/>
        <v/>
      </c>
      <c r="J4831" s="18" t="str">
        <f t="shared" si="414"/>
        <v/>
      </c>
      <c r="K4831" s="18" t="str">
        <f t="shared" si="415"/>
        <v/>
      </c>
      <c r="N4831" s="23" t="str">
        <f t="shared" si="416"/>
        <v/>
      </c>
    </row>
    <row r="4832" spans="8:14" x14ac:dyDescent="0.25">
      <c r="H4832" s="18" t="str">
        <f t="shared" si="412"/>
        <v/>
      </c>
      <c r="I4832" s="26" t="str">
        <f t="shared" si="413"/>
        <v/>
      </c>
      <c r="J4832" s="18" t="str">
        <f t="shared" si="414"/>
        <v/>
      </c>
      <c r="K4832" s="18" t="str">
        <f t="shared" si="415"/>
        <v/>
      </c>
      <c r="N4832" s="23" t="str">
        <f t="shared" si="416"/>
        <v/>
      </c>
    </row>
    <row r="4833" spans="8:14" x14ac:dyDescent="0.25">
      <c r="H4833" s="18" t="str">
        <f t="shared" si="412"/>
        <v/>
      </c>
      <c r="I4833" s="26" t="str">
        <f t="shared" si="413"/>
        <v/>
      </c>
      <c r="J4833" s="18" t="str">
        <f t="shared" si="414"/>
        <v/>
      </c>
      <c r="K4833" s="18" t="str">
        <f t="shared" si="415"/>
        <v/>
      </c>
      <c r="N4833" s="23" t="str">
        <f t="shared" si="416"/>
        <v/>
      </c>
    </row>
    <row r="4834" spans="8:14" x14ac:dyDescent="0.25">
      <c r="H4834" s="18" t="str">
        <f t="shared" si="412"/>
        <v/>
      </c>
      <c r="I4834" s="26" t="str">
        <f t="shared" si="413"/>
        <v/>
      </c>
      <c r="J4834" s="18" t="str">
        <f t="shared" si="414"/>
        <v/>
      </c>
      <c r="K4834" s="18" t="str">
        <f t="shared" si="415"/>
        <v/>
      </c>
      <c r="N4834" s="23" t="str">
        <f t="shared" si="416"/>
        <v/>
      </c>
    </row>
    <row r="4835" spans="8:14" x14ac:dyDescent="0.25">
      <c r="H4835" s="18" t="str">
        <f t="shared" si="412"/>
        <v/>
      </c>
      <c r="I4835" s="26" t="str">
        <f t="shared" si="413"/>
        <v/>
      </c>
      <c r="J4835" s="18" t="str">
        <f t="shared" si="414"/>
        <v/>
      </c>
      <c r="K4835" s="18" t="str">
        <f t="shared" si="415"/>
        <v/>
      </c>
      <c r="N4835" s="23" t="str">
        <f t="shared" si="416"/>
        <v/>
      </c>
    </row>
    <row r="4836" spans="8:14" x14ac:dyDescent="0.25">
      <c r="H4836" s="18" t="str">
        <f t="shared" si="412"/>
        <v/>
      </c>
      <c r="I4836" s="26" t="str">
        <f t="shared" si="413"/>
        <v/>
      </c>
      <c r="J4836" s="18" t="str">
        <f t="shared" si="414"/>
        <v/>
      </c>
      <c r="K4836" s="18" t="str">
        <f t="shared" si="415"/>
        <v/>
      </c>
      <c r="N4836" s="23" t="str">
        <f t="shared" si="416"/>
        <v/>
      </c>
    </row>
    <row r="4837" spans="8:14" x14ac:dyDescent="0.25">
      <c r="H4837" s="18" t="str">
        <f t="shared" si="412"/>
        <v/>
      </c>
      <c r="I4837" s="26" t="str">
        <f t="shared" si="413"/>
        <v/>
      </c>
      <c r="J4837" s="18" t="str">
        <f t="shared" si="414"/>
        <v/>
      </c>
      <c r="K4837" s="18" t="str">
        <f t="shared" si="415"/>
        <v/>
      </c>
      <c r="N4837" s="23" t="str">
        <f t="shared" si="416"/>
        <v/>
      </c>
    </row>
    <row r="4838" spans="8:14" x14ac:dyDescent="0.25">
      <c r="H4838" s="18" t="str">
        <f t="shared" si="412"/>
        <v/>
      </c>
      <c r="I4838" s="26" t="str">
        <f t="shared" si="413"/>
        <v/>
      </c>
      <c r="J4838" s="18" t="str">
        <f t="shared" si="414"/>
        <v/>
      </c>
      <c r="K4838" s="18" t="str">
        <f t="shared" si="415"/>
        <v/>
      </c>
      <c r="N4838" s="23" t="str">
        <f t="shared" si="416"/>
        <v/>
      </c>
    </row>
    <row r="4839" spans="8:14" x14ac:dyDescent="0.25">
      <c r="H4839" s="18" t="str">
        <f t="shared" si="412"/>
        <v/>
      </c>
      <c r="I4839" s="26" t="str">
        <f t="shared" si="413"/>
        <v/>
      </c>
      <c r="J4839" s="18" t="str">
        <f t="shared" si="414"/>
        <v/>
      </c>
      <c r="K4839" s="18" t="str">
        <f t="shared" si="415"/>
        <v/>
      </c>
      <c r="N4839" s="23" t="str">
        <f t="shared" si="416"/>
        <v/>
      </c>
    </row>
    <row r="4840" spans="8:14" x14ac:dyDescent="0.25">
      <c r="H4840" s="18" t="str">
        <f t="shared" si="412"/>
        <v/>
      </c>
      <c r="I4840" s="26" t="str">
        <f t="shared" si="413"/>
        <v/>
      </c>
      <c r="J4840" s="18" t="str">
        <f t="shared" si="414"/>
        <v/>
      </c>
      <c r="K4840" s="18" t="str">
        <f t="shared" si="415"/>
        <v/>
      </c>
      <c r="N4840" s="23" t="str">
        <f t="shared" si="416"/>
        <v/>
      </c>
    </row>
    <row r="4841" spans="8:14" x14ac:dyDescent="0.25">
      <c r="H4841" s="18" t="str">
        <f t="shared" si="412"/>
        <v/>
      </c>
      <c r="I4841" s="26" t="str">
        <f t="shared" si="413"/>
        <v/>
      </c>
      <c r="J4841" s="18" t="str">
        <f t="shared" si="414"/>
        <v/>
      </c>
      <c r="K4841" s="18" t="str">
        <f t="shared" si="415"/>
        <v/>
      </c>
      <c r="N4841" s="23" t="str">
        <f t="shared" si="416"/>
        <v/>
      </c>
    </row>
    <row r="4842" spans="8:14" x14ac:dyDescent="0.25">
      <c r="H4842" s="18" t="str">
        <f t="shared" si="412"/>
        <v/>
      </c>
      <c r="I4842" s="26" t="str">
        <f t="shared" si="413"/>
        <v/>
      </c>
      <c r="J4842" s="18" t="str">
        <f t="shared" si="414"/>
        <v/>
      </c>
      <c r="K4842" s="18" t="str">
        <f t="shared" si="415"/>
        <v/>
      </c>
      <c r="N4842" s="23" t="str">
        <f t="shared" si="416"/>
        <v/>
      </c>
    </row>
    <row r="4843" spans="8:14" x14ac:dyDescent="0.25">
      <c r="H4843" s="18" t="str">
        <f t="shared" si="412"/>
        <v/>
      </c>
      <c r="I4843" s="26" t="str">
        <f t="shared" si="413"/>
        <v/>
      </c>
      <c r="J4843" s="18" t="str">
        <f t="shared" si="414"/>
        <v/>
      </c>
      <c r="K4843" s="18" t="str">
        <f t="shared" si="415"/>
        <v/>
      </c>
      <c r="N4843" s="23" t="str">
        <f t="shared" si="416"/>
        <v/>
      </c>
    </row>
    <row r="4844" spans="8:14" x14ac:dyDescent="0.25">
      <c r="H4844" s="18" t="str">
        <f t="shared" si="412"/>
        <v/>
      </c>
      <c r="I4844" s="26" t="str">
        <f t="shared" si="413"/>
        <v/>
      </c>
      <c r="J4844" s="18" t="str">
        <f t="shared" si="414"/>
        <v/>
      </c>
      <c r="K4844" s="18" t="str">
        <f t="shared" si="415"/>
        <v/>
      </c>
      <c r="N4844" s="23" t="str">
        <f t="shared" si="416"/>
        <v/>
      </c>
    </row>
    <row r="4845" spans="8:14" x14ac:dyDescent="0.25">
      <c r="H4845" s="18" t="str">
        <f t="shared" si="412"/>
        <v/>
      </c>
      <c r="I4845" s="26" t="str">
        <f t="shared" si="413"/>
        <v/>
      </c>
      <c r="J4845" s="18" t="str">
        <f t="shared" si="414"/>
        <v/>
      </c>
      <c r="K4845" s="18" t="str">
        <f t="shared" si="415"/>
        <v/>
      </c>
      <c r="N4845" s="23" t="str">
        <f t="shared" si="416"/>
        <v/>
      </c>
    </row>
    <row r="4846" spans="8:14" x14ac:dyDescent="0.25">
      <c r="H4846" s="18" t="str">
        <f t="shared" si="412"/>
        <v/>
      </c>
      <c r="I4846" s="26" t="str">
        <f t="shared" si="413"/>
        <v/>
      </c>
      <c r="J4846" s="18" t="str">
        <f t="shared" si="414"/>
        <v/>
      </c>
      <c r="K4846" s="18" t="str">
        <f t="shared" si="415"/>
        <v/>
      </c>
      <c r="N4846" s="23" t="str">
        <f t="shared" si="416"/>
        <v/>
      </c>
    </row>
    <row r="4847" spans="8:14" x14ac:dyDescent="0.25">
      <c r="H4847" s="18" t="str">
        <f t="shared" si="412"/>
        <v/>
      </c>
      <c r="I4847" s="26" t="str">
        <f t="shared" si="413"/>
        <v/>
      </c>
      <c r="J4847" s="18" t="str">
        <f t="shared" si="414"/>
        <v/>
      </c>
      <c r="K4847" s="18" t="str">
        <f t="shared" si="415"/>
        <v/>
      </c>
      <c r="N4847" s="23" t="str">
        <f t="shared" si="416"/>
        <v/>
      </c>
    </row>
    <row r="4848" spans="8:14" x14ac:dyDescent="0.25">
      <c r="H4848" s="18" t="str">
        <f t="shared" si="412"/>
        <v/>
      </c>
      <c r="I4848" s="26" t="str">
        <f t="shared" si="413"/>
        <v/>
      </c>
      <c r="J4848" s="18" t="str">
        <f t="shared" si="414"/>
        <v/>
      </c>
      <c r="K4848" s="18" t="str">
        <f t="shared" si="415"/>
        <v/>
      </c>
      <c r="N4848" s="23" t="str">
        <f t="shared" si="416"/>
        <v/>
      </c>
    </row>
    <row r="4849" spans="8:14" x14ac:dyDescent="0.25">
      <c r="H4849" s="18" t="str">
        <f t="shared" si="412"/>
        <v/>
      </c>
      <c r="I4849" s="26" t="str">
        <f t="shared" si="413"/>
        <v/>
      </c>
      <c r="J4849" s="18" t="str">
        <f t="shared" si="414"/>
        <v/>
      </c>
      <c r="K4849" s="18" t="str">
        <f t="shared" si="415"/>
        <v/>
      </c>
      <c r="N4849" s="23" t="str">
        <f t="shared" si="416"/>
        <v/>
      </c>
    </row>
    <row r="4850" spans="8:14" x14ac:dyDescent="0.25">
      <c r="H4850" s="18" t="str">
        <f t="shared" si="412"/>
        <v/>
      </c>
      <c r="I4850" s="26" t="str">
        <f t="shared" si="413"/>
        <v/>
      </c>
      <c r="J4850" s="18" t="str">
        <f t="shared" si="414"/>
        <v/>
      </c>
      <c r="K4850" s="18" t="str">
        <f t="shared" si="415"/>
        <v/>
      </c>
      <c r="N4850" s="23" t="str">
        <f t="shared" si="416"/>
        <v/>
      </c>
    </row>
    <row r="4851" spans="8:14" x14ac:dyDescent="0.25">
      <c r="H4851" s="18" t="str">
        <f t="shared" si="412"/>
        <v/>
      </c>
      <c r="I4851" s="26" t="str">
        <f t="shared" si="413"/>
        <v/>
      </c>
      <c r="J4851" s="18" t="str">
        <f t="shared" si="414"/>
        <v/>
      </c>
      <c r="K4851" s="18" t="str">
        <f t="shared" si="415"/>
        <v/>
      </c>
      <c r="N4851" s="23" t="str">
        <f t="shared" si="416"/>
        <v/>
      </c>
    </row>
    <row r="4852" spans="8:14" x14ac:dyDescent="0.25">
      <c r="H4852" s="18" t="str">
        <f t="shared" si="412"/>
        <v/>
      </c>
      <c r="I4852" s="26" t="str">
        <f t="shared" si="413"/>
        <v/>
      </c>
      <c r="J4852" s="18" t="str">
        <f t="shared" si="414"/>
        <v/>
      </c>
      <c r="K4852" s="18" t="str">
        <f t="shared" si="415"/>
        <v/>
      </c>
      <c r="N4852" s="23" t="str">
        <f t="shared" si="416"/>
        <v/>
      </c>
    </row>
    <row r="4853" spans="8:14" x14ac:dyDescent="0.25">
      <c r="H4853" s="18" t="str">
        <f t="shared" si="412"/>
        <v/>
      </c>
      <c r="I4853" s="26" t="str">
        <f t="shared" si="413"/>
        <v/>
      </c>
      <c r="J4853" s="18" t="str">
        <f t="shared" si="414"/>
        <v/>
      </c>
      <c r="K4853" s="18" t="str">
        <f t="shared" si="415"/>
        <v/>
      </c>
      <c r="N4853" s="23" t="str">
        <f t="shared" si="416"/>
        <v/>
      </c>
    </row>
    <row r="4854" spans="8:14" x14ac:dyDescent="0.25">
      <c r="H4854" s="18" t="str">
        <f t="shared" si="412"/>
        <v/>
      </c>
      <c r="I4854" s="26" t="str">
        <f t="shared" si="413"/>
        <v/>
      </c>
      <c r="J4854" s="18" t="str">
        <f t="shared" si="414"/>
        <v/>
      </c>
      <c r="K4854" s="18" t="str">
        <f t="shared" si="415"/>
        <v/>
      </c>
      <c r="N4854" s="23" t="str">
        <f t="shared" si="416"/>
        <v/>
      </c>
    </row>
    <row r="4855" spans="8:14" x14ac:dyDescent="0.25">
      <c r="H4855" s="18" t="str">
        <f t="shared" si="412"/>
        <v/>
      </c>
      <c r="I4855" s="26" t="str">
        <f t="shared" si="413"/>
        <v/>
      </c>
      <c r="J4855" s="18" t="str">
        <f t="shared" si="414"/>
        <v/>
      </c>
      <c r="K4855" s="18" t="str">
        <f t="shared" si="415"/>
        <v/>
      </c>
      <c r="N4855" s="23" t="str">
        <f t="shared" si="416"/>
        <v/>
      </c>
    </row>
    <row r="4856" spans="8:14" x14ac:dyDescent="0.25">
      <c r="H4856" s="18" t="str">
        <f t="shared" si="412"/>
        <v/>
      </c>
      <c r="I4856" s="26" t="str">
        <f t="shared" si="413"/>
        <v/>
      </c>
      <c r="J4856" s="18" t="str">
        <f t="shared" si="414"/>
        <v/>
      </c>
      <c r="K4856" s="18" t="str">
        <f t="shared" si="415"/>
        <v/>
      </c>
      <c r="N4856" s="23" t="str">
        <f t="shared" si="416"/>
        <v/>
      </c>
    </row>
    <row r="4857" spans="8:14" x14ac:dyDescent="0.25">
      <c r="H4857" s="18" t="str">
        <f t="shared" si="412"/>
        <v/>
      </c>
      <c r="I4857" s="26" t="str">
        <f t="shared" si="413"/>
        <v/>
      </c>
      <c r="J4857" s="18" t="str">
        <f t="shared" si="414"/>
        <v/>
      </c>
      <c r="K4857" s="18" t="str">
        <f t="shared" si="415"/>
        <v/>
      </c>
      <c r="N4857" s="23" t="str">
        <f t="shared" si="416"/>
        <v/>
      </c>
    </row>
    <row r="4858" spans="8:14" x14ac:dyDescent="0.25">
      <c r="H4858" s="18" t="str">
        <f t="shared" si="412"/>
        <v/>
      </c>
      <c r="I4858" s="26" t="str">
        <f t="shared" si="413"/>
        <v/>
      </c>
      <c r="J4858" s="18" t="str">
        <f t="shared" si="414"/>
        <v/>
      </c>
      <c r="K4858" s="18" t="str">
        <f t="shared" si="415"/>
        <v/>
      </c>
      <c r="N4858" s="23" t="str">
        <f t="shared" si="416"/>
        <v/>
      </c>
    </row>
    <row r="4859" spans="8:14" x14ac:dyDescent="0.25">
      <c r="H4859" s="18" t="str">
        <f t="shared" si="412"/>
        <v/>
      </c>
      <c r="I4859" s="26" t="str">
        <f t="shared" si="413"/>
        <v/>
      </c>
      <c r="J4859" s="18" t="str">
        <f t="shared" si="414"/>
        <v/>
      </c>
      <c r="K4859" s="18" t="str">
        <f t="shared" si="415"/>
        <v/>
      </c>
      <c r="N4859" s="23" t="str">
        <f t="shared" si="416"/>
        <v/>
      </c>
    </row>
    <row r="4860" spans="8:14" x14ac:dyDescent="0.25">
      <c r="H4860" s="18" t="str">
        <f t="shared" si="412"/>
        <v/>
      </c>
      <c r="I4860" s="26" t="str">
        <f t="shared" si="413"/>
        <v/>
      </c>
      <c r="J4860" s="18" t="str">
        <f t="shared" si="414"/>
        <v/>
      </c>
      <c r="K4860" s="18" t="str">
        <f t="shared" si="415"/>
        <v/>
      </c>
      <c r="N4860" s="23" t="str">
        <f t="shared" si="416"/>
        <v/>
      </c>
    </row>
    <row r="4861" spans="8:14" x14ac:dyDescent="0.25">
      <c r="H4861" s="18" t="str">
        <f t="shared" si="412"/>
        <v/>
      </c>
      <c r="I4861" s="26" t="str">
        <f t="shared" si="413"/>
        <v/>
      </c>
      <c r="J4861" s="18" t="str">
        <f t="shared" si="414"/>
        <v/>
      </c>
      <c r="K4861" s="18" t="str">
        <f t="shared" si="415"/>
        <v/>
      </c>
      <c r="N4861" s="23" t="str">
        <f t="shared" si="416"/>
        <v/>
      </c>
    </row>
    <row r="4862" spans="8:14" x14ac:dyDescent="0.25">
      <c r="H4862" s="18" t="str">
        <f t="shared" si="412"/>
        <v/>
      </c>
      <c r="I4862" s="26" t="str">
        <f t="shared" si="413"/>
        <v/>
      </c>
      <c r="J4862" s="18" t="str">
        <f t="shared" si="414"/>
        <v/>
      </c>
      <c r="K4862" s="18" t="str">
        <f t="shared" si="415"/>
        <v/>
      </c>
      <c r="N4862" s="23" t="str">
        <f t="shared" si="416"/>
        <v/>
      </c>
    </row>
    <row r="4863" spans="8:14" x14ac:dyDescent="0.25">
      <c r="H4863" s="18" t="str">
        <f t="shared" si="412"/>
        <v/>
      </c>
      <c r="I4863" s="26" t="str">
        <f t="shared" si="413"/>
        <v/>
      </c>
      <c r="J4863" s="18" t="str">
        <f t="shared" si="414"/>
        <v/>
      </c>
      <c r="K4863" s="18" t="str">
        <f t="shared" si="415"/>
        <v/>
      </c>
      <c r="N4863" s="23" t="str">
        <f t="shared" si="416"/>
        <v/>
      </c>
    </row>
    <row r="4864" spans="8:14" x14ac:dyDescent="0.25">
      <c r="H4864" s="18" t="str">
        <f t="shared" si="412"/>
        <v/>
      </c>
      <c r="I4864" s="26" t="str">
        <f t="shared" si="413"/>
        <v/>
      </c>
      <c r="J4864" s="18" t="str">
        <f t="shared" si="414"/>
        <v/>
      </c>
      <c r="K4864" s="18" t="str">
        <f t="shared" si="415"/>
        <v/>
      </c>
      <c r="N4864" s="23" t="str">
        <f t="shared" si="416"/>
        <v/>
      </c>
    </row>
    <row r="4865" spans="8:14" x14ac:dyDescent="0.25">
      <c r="H4865" s="18" t="str">
        <f t="shared" si="412"/>
        <v/>
      </c>
      <c r="I4865" s="26" t="str">
        <f t="shared" si="413"/>
        <v/>
      </c>
      <c r="J4865" s="18" t="str">
        <f t="shared" si="414"/>
        <v/>
      </c>
      <c r="K4865" s="18" t="str">
        <f t="shared" si="415"/>
        <v/>
      </c>
      <c r="N4865" s="23" t="str">
        <f t="shared" si="416"/>
        <v/>
      </c>
    </row>
    <row r="4866" spans="8:14" x14ac:dyDescent="0.25">
      <c r="H4866" s="18" t="str">
        <f t="shared" si="412"/>
        <v/>
      </c>
      <c r="I4866" s="26" t="str">
        <f t="shared" si="413"/>
        <v/>
      </c>
      <c r="J4866" s="18" t="str">
        <f t="shared" si="414"/>
        <v/>
      </c>
      <c r="K4866" s="18" t="str">
        <f t="shared" si="415"/>
        <v/>
      </c>
      <c r="N4866" s="23" t="str">
        <f t="shared" si="416"/>
        <v/>
      </c>
    </row>
    <row r="4867" spans="8:14" x14ac:dyDescent="0.25">
      <c r="H4867" s="18" t="str">
        <f t="shared" si="412"/>
        <v/>
      </c>
      <c r="I4867" s="26" t="str">
        <f t="shared" si="413"/>
        <v/>
      </c>
      <c r="J4867" s="18" t="str">
        <f t="shared" si="414"/>
        <v/>
      </c>
      <c r="K4867" s="18" t="str">
        <f t="shared" si="415"/>
        <v/>
      </c>
      <c r="N4867" s="23" t="str">
        <f t="shared" si="416"/>
        <v/>
      </c>
    </row>
    <row r="4868" spans="8:14" x14ac:dyDescent="0.25">
      <c r="H4868" s="18" t="str">
        <f t="shared" ref="H4868:H4931" si="417">IF(OR($E4868="",$G4868=""),"",$E4868*$G4868)</f>
        <v/>
      </c>
      <c r="I4868" s="26" t="str">
        <f t="shared" ref="I4868:I4931" si="418">IF($F4868="","",IFERROR(INDEX(CurRate,MATCH($F4868,CurCode,0)),""))</f>
        <v/>
      </c>
      <c r="J4868" s="18" t="str">
        <f t="shared" ref="J4868:J4931" si="419">IF(OR($G4868="",$I4868="",$I4868=0),"",$G4868/$I4868)</f>
        <v/>
      </c>
      <c r="K4868" s="18" t="str">
        <f t="shared" ref="K4868:K4931" si="420">IF(OR($E4868="",$J4868=""),"",$E4868*$J4868)</f>
        <v/>
      </c>
      <c r="N4868" s="23" t="str">
        <f t="shared" ref="N4868:N4931" si="421">IF($A4868="","",$A4868*100000+ROW())</f>
        <v/>
      </c>
    </row>
    <row r="4869" spans="8:14" x14ac:dyDescent="0.25">
      <c r="H4869" s="18" t="str">
        <f t="shared" si="417"/>
        <v/>
      </c>
      <c r="I4869" s="26" t="str">
        <f t="shared" si="418"/>
        <v/>
      </c>
      <c r="J4869" s="18" t="str">
        <f t="shared" si="419"/>
        <v/>
      </c>
      <c r="K4869" s="18" t="str">
        <f t="shared" si="420"/>
        <v/>
      </c>
      <c r="N4869" s="23" t="str">
        <f t="shared" si="421"/>
        <v/>
      </c>
    </row>
    <row r="4870" spans="8:14" x14ac:dyDescent="0.25">
      <c r="H4870" s="18" t="str">
        <f t="shared" si="417"/>
        <v/>
      </c>
      <c r="I4870" s="26" t="str">
        <f t="shared" si="418"/>
        <v/>
      </c>
      <c r="J4870" s="18" t="str">
        <f t="shared" si="419"/>
        <v/>
      </c>
      <c r="K4870" s="18" t="str">
        <f t="shared" si="420"/>
        <v/>
      </c>
      <c r="N4870" s="23" t="str">
        <f t="shared" si="421"/>
        <v/>
      </c>
    </row>
    <row r="4871" spans="8:14" x14ac:dyDescent="0.25">
      <c r="H4871" s="18" t="str">
        <f t="shared" si="417"/>
        <v/>
      </c>
      <c r="I4871" s="26" t="str">
        <f t="shared" si="418"/>
        <v/>
      </c>
      <c r="J4871" s="18" t="str">
        <f t="shared" si="419"/>
        <v/>
      </c>
      <c r="K4871" s="18" t="str">
        <f t="shared" si="420"/>
        <v/>
      </c>
      <c r="N4871" s="23" t="str">
        <f t="shared" si="421"/>
        <v/>
      </c>
    </row>
    <row r="4872" spans="8:14" x14ac:dyDescent="0.25">
      <c r="H4872" s="18" t="str">
        <f t="shared" si="417"/>
        <v/>
      </c>
      <c r="I4872" s="26" t="str">
        <f t="shared" si="418"/>
        <v/>
      </c>
      <c r="J4872" s="18" t="str">
        <f t="shared" si="419"/>
        <v/>
      </c>
      <c r="K4872" s="18" t="str">
        <f t="shared" si="420"/>
        <v/>
      </c>
      <c r="N4872" s="23" t="str">
        <f t="shared" si="421"/>
        <v/>
      </c>
    </row>
    <row r="4873" spans="8:14" x14ac:dyDescent="0.25">
      <c r="H4873" s="18" t="str">
        <f t="shared" si="417"/>
        <v/>
      </c>
      <c r="I4873" s="26" t="str">
        <f t="shared" si="418"/>
        <v/>
      </c>
      <c r="J4873" s="18" t="str">
        <f t="shared" si="419"/>
        <v/>
      </c>
      <c r="K4873" s="18" t="str">
        <f t="shared" si="420"/>
        <v/>
      </c>
      <c r="N4873" s="23" t="str">
        <f t="shared" si="421"/>
        <v/>
      </c>
    </row>
    <row r="4874" spans="8:14" x14ac:dyDescent="0.25">
      <c r="H4874" s="18" t="str">
        <f t="shared" si="417"/>
        <v/>
      </c>
      <c r="I4874" s="26" t="str">
        <f t="shared" si="418"/>
        <v/>
      </c>
      <c r="J4874" s="18" t="str">
        <f t="shared" si="419"/>
        <v/>
      </c>
      <c r="K4874" s="18" t="str">
        <f t="shared" si="420"/>
        <v/>
      </c>
      <c r="N4874" s="23" t="str">
        <f t="shared" si="421"/>
        <v/>
      </c>
    </row>
    <row r="4875" spans="8:14" x14ac:dyDescent="0.25">
      <c r="H4875" s="18" t="str">
        <f t="shared" si="417"/>
        <v/>
      </c>
      <c r="I4875" s="26" t="str">
        <f t="shared" si="418"/>
        <v/>
      </c>
      <c r="J4875" s="18" t="str">
        <f t="shared" si="419"/>
        <v/>
      </c>
      <c r="K4875" s="18" t="str">
        <f t="shared" si="420"/>
        <v/>
      </c>
      <c r="N4875" s="23" t="str">
        <f t="shared" si="421"/>
        <v/>
      </c>
    </row>
    <row r="4876" spans="8:14" x14ac:dyDescent="0.25">
      <c r="H4876" s="18" t="str">
        <f t="shared" si="417"/>
        <v/>
      </c>
      <c r="I4876" s="26" t="str">
        <f t="shared" si="418"/>
        <v/>
      </c>
      <c r="J4876" s="18" t="str">
        <f t="shared" si="419"/>
        <v/>
      </c>
      <c r="K4876" s="18" t="str">
        <f t="shared" si="420"/>
        <v/>
      </c>
      <c r="N4876" s="23" t="str">
        <f t="shared" si="421"/>
        <v/>
      </c>
    </row>
    <row r="4877" spans="8:14" x14ac:dyDescent="0.25">
      <c r="H4877" s="18" t="str">
        <f t="shared" si="417"/>
        <v/>
      </c>
      <c r="I4877" s="26" t="str">
        <f t="shared" si="418"/>
        <v/>
      </c>
      <c r="J4877" s="18" t="str">
        <f t="shared" si="419"/>
        <v/>
      </c>
      <c r="K4877" s="18" t="str">
        <f t="shared" si="420"/>
        <v/>
      </c>
      <c r="N4877" s="23" t="str">
        <f t="shared" si="421"/>
        <v/>
      </c>
    </row>
    <row r="4878" spans="8:14" x14ac:dyDescent="0.25">
      <c r="H4878" s="18" t="str">
        <f t="shared" si="417"/>
        <v/>
      </c>
      <c r="I4878" s="26" t="str">
        <f t="shared" si="418"/>
        <v/>
      </c>
      <c r="J4878" s="18" t="str">
        <f t="shared" si="419"/>
        <v/>
      </c>
      <c r="K4878" s="18" t="str">
        <f t="shared" si="420"/>
        <v/>
      </c>
      <c r="N4878" s="23" t="str">
        <f t="shared" si="421"/>
        <v/>
      </c>
    </row>
    <row r="4879" spans="8:14" x14ac:dyDescent="0.25">
      <c r="H4879" s="18" t="str">
        <f t="shared" si="417"/>
        <v/>
      </c>
      <c r="I4879" s="26" t="str">
        <f t="shared" si="418"/>
        <v/>
      </c>
      <c r="J4879" s="18" t="str">
        <f t="shared" si="419"/>
        <v/>
      </c>
      <c r="K4879" s="18" t="str">
        <f t="shared" si="420"/>
        <v/>
      </c>
      <c r="N4879" s="23" t="str">
        <f t="shared" si="421"/>
        <v/>
      </c>
    </row>
    <row r="4880" spans="8:14" x14ac:dyDescent="0.25">
      <c r="H4880" s="18" t="str">
        <f t="shared" si="417"/>
        <v/>
      </c>
      <c r="I4880" s="26" t="str">
        <f t="shared" si="418"/>
        <v/>
      </c>
      <c r="J4880" s="18" t="str">
        <f t="shared" si="419"/>
        <v/>
      </c>
      <c r="K4880" s="18" t="str">
        <f t="shared" si="420"/>
        <v/>
      </c>
      <c r="N4880" s="23" t="str">
        <f t="shared" si="421"/>
        <v/>
      </c>
    </row>
    <row r="4881" spans="8:14" x14ac:dyDescent="0.25">
      <c r="H4881" s="18" t="str">
        <f t="shared" si="417"/>
        <v/>
      </c>
      <c r="I4881" s="26" t="str">
        <f t="shared" si="418"/>
        <v/>
      </c>
      <c r="J4881" s="18" t="str">
        <f t="shared" si="419"/>
        <v/>
      </c>
      <c r="K4881" s="18" t="str">
        <f t="shared" si="420"/>
        <v/>
      </c>
      <c r="N4881" s="23" t="str">
        <f t="shared" si="421"/>
        <v/>
      </c>
    </row>
    <row r="4882" spans="8:14" x14ac:dyDescent="0.25">
      <c r="H4882" s="18" t="str">
        <f t="shared" si="417"/>
        <v/>
      </c>
      <c r="I4882" s="26" t="str">
        <f t="shared" si="418"/>
        <v/>
      </c>
      <c r="J4882" s="18" t="str">
        <f t="shared" si="419"/>
        <v/>
      </c>
      <c r="K4882" s="18" t="str">
        <f t="shared" si="420"/>
        <v/>
      </c>
      <c r="N4882" s="23" t="str">
        <f t="shared" si="421"/>
        <v/>
      </c>
    </row>
    <row r="4883" spans="8:14" x14ac:dyDescent="0.25">
      <c r="H4883" s="18" t="str">
        <f t="shared" si="417"/>
        <v/>
      </c>
      <c r="I4883" s="26" t="str">
        <f t="shared" si="418"/>
        <v/>
      </c>
      <c r="J4883" s="18" t="str">
        <f t="shared" si="419"/>
        <v/>
      </c>
      <c r="K4883" s="18" t="str">
        <f t="shared" si="420"/>
        <v/>
      </c>
      <c r="N4883" s="23" t="str">
        <f t="shared" si="421"/>
        <v/>
      </c>
    </row>
    <row r="4884" spans="8:14" x14ac:dyDescent="0.25">
      <c r="H4884" s="18" t="str">
        <f t="shared" si="417"/>
        <v/>
      </c>
      <c r="I4884" s="26" t="str">
        <f t="shared" si="418"/>
        <v/>
      </c>
      <c r="J4884" s="18" t="str">
        <f t="shared" si="419"/>
        <v/>
      </c>
      <c r="K4884" s="18" t="str">
        <f t="shared" si="420"/>
        <v/>
      </c>
      <c r="N4884" s="23" t="str">
        <f t="shared" si="421"/>
        <v/>
      </c>
    </row>
    <row r="4885" spans="8:14" x14ac:dyDescent="0.25">
      <c r="H4885" s="18" t="str">
        <f t="shared" si="417"/>
        <v/>
      </c>
      <c r="I4885" s="26" t="str">
        <f t="shared" si="418"/>
        <v/>
      </c>
      <c r="J4885" s="18" t="str">
        <f t="shared" si="419"/>
        <v/>
      </c>
      <c r="K4885" s="18" t="str">
        <f t="shared" si="420"/>
        <v/>
      </c>
      <c r="N4885" s="23" t="str">
        <f t="shared" si="421"/>
        <v/>
      </c>
    </row>
    <row r="4886" spans="8:14" x14ac:dyDescent="0.25">
      <c r="H4886" s="18" t="str">
        <f t="shared" si="417"/>
        <v/>
      </c>
      <c r="I4886" s="26" t="str">
        <f t="shared" si="418"/>
        <v/>
      </c>
      <c r="J4886" s="18" t="str">
        <f t="shared" si="419"/>
        <v/>
      </c>
      <c r="K4886" s="18" t="str">
        <f t="shared" si="420"/>
        <v/>
      </c>
      <c r="N4886" s="23" t="str">
        <f t="shared" si="421"/>
        <v/>
      </c>
    </row>
    <row r="4887" spans="8:14" x14ac:dyDescent="0.25">
      <c r="H4887" s="18" t="str">
        <f t="shared" si="417"/>
        <v/>
      </c>
      <c r="I4887" s="26" t="str">
        <f t="shared" si="418"/>
        <v/>
      </c>
      <c r="J4887" s="18" t="str">
        <f t="shared" si="419"/>
        <v/>
      </c>
      <c r="K4887" s="18" t="str">
        <f t="shared" si="420"/>
        <v/>
      </c>
      <c r="N4887" s="23" t="str">
        <f t="shared" si="421"/>
        <v/>
      </c>
    </row>
    <row r="4888" spans="8:14" x14ac:dyDescent="0.25">
      <c r="H4888" s="18" t="str">
        <f t="shared" si="417"/>
        <v/>
      </c>
      <c r="I4888" s="26" t="str">
        <f t="shared" si="418"/>
        <v/>
      </c>
      <c r="J4888" s="18" t="str">
        <f t="shared" si="419"/>
        <v/>
      </c>
      <c r="K4888" s="18" t="str">
        <f t="shared" si="420"/>
        <v/>
      </c>
      <c r="N4888" s="23" t="str">
        <f t="shared" si="421"/>
        <v/>
      </c>
    </row>
    <row r="4889" spans="8:14" x14ac:dyDescent="0.25">
      <c r="H4889" s="18" t="str">
        <f t="shared" si="417"/>
        <v/>
      </c>
      <c r="I4889" s="26" t="str">
        <f t="shared" si="418"/>
        <v/>
      </c>
      <c r="J4889" s="18" t="str">
        <f t="shared" si="419"/>
        <v/>
      </c>
      <c r="K4889" s="18" t="str">
        <f t="shared" si="420"/>
        <v/>
      </c>
      <c r="N4889" s="23" t="str">
        <f t="shared" si="421"/>
        <v/>
      </c>
    </row>
    <row r="4890" spans="8:14" x14ac:dyDescent="0.25">
      <c r="H4890" s="18" t="str">
        <f t="shared" si="417"/>
        <v/>
      </c>
      <c r="I4890" s="26" t="str">
        <f t="shared" si="418"/>
        <v/>
      </c>
      <c r="J4890" s="18" t="str">
        <f t="shared" si="419"/>
        <v/>
      </c>
      <c r="K4890" s="18" t="str">
        <f t="shared" si="420"/>
        <v/>
      </c>
      <c r="N4890" s="23" t="str">
        <f t="shared" si="421"/>
        <v/>
      </c>
    </row>
    <row r="4891" spans="8:14" x14ac:dyDescent="0.25">
      <c r="H4891" s="18" t="str">
        <f t="shared" si="417"/>
        <v/>
      </c>
      <c r="I4891" s="26" t="str">
        <f t="shared" si="418"/>
        <v/>
      </c>
      <c r="J4891" s="18" t="str">
        <f t="shared" si="419"/>
        <v/>
      </c>
      <c r="K4891" s="18" t="str">
        <f t="shared" si="420"/>
        <v/>
      </c>
      <c r="N4891" s="23" t="str">
        <f t="shared" si="421"/>
        <v/>
      </c>
    </row>
    <row r="4892" spans="8:14" x14ac:dyDescent="0.25">
      <c r="H4892" s="18" t="str">
        <f t="shared" si="417"/>
        <v/>
      </c>
      <c r="I4892" s="26" t="str">
        <f t="shared" si="418"/>
        <v/>
      </c>
      <c r="J4892" s="18" t="str">
        <f t="shared" si="419"/>
        <v/>
      </c>
      <c r="K4892" s="18" t="str">
        <f t="shared" si="420"/>
        <v/>
      </c>
      <c r="N4892" s="23" t="str">
        <f t="shared" si="421"/>
        <v/>
      </c>
    </row>
    <row r="4893" spans="8:14" x14ac:dyDescent="0.25">
      <c r="H4893" s="18" t="str">
        <f t="shared" si="417"/>
        <v/>
      </c>
      <c r="I4893" s="26" t="str">
        <f t="shared" si="418"/>
        <v/>
      </c>
      <c r="J4893" s="18" t="str">
        <f t="shared" si="419"/>
        <v/>
      </c>
      <c r="K4893" s="18" t="str">
        <f t="shared" si="420"/>
        <v/>
      </c>
      <c r="N4893" s="23" t="str">
        <f t="shared" si="421"/>
        <v/>
      </c>
    </row>
    <row r="4894" spans="8:14" x14ac:dyDescent="0.25">
      <c r="H4894" s="18" t="str">
        <f t="shared" si="417"/>
        <v/>
      </c>
      <c r="I4894" s="26" t="str">
        <f t="shared" si="418"/>
        <v/>
      </c>
      <c r="J4894" s="18" t="str">
        <f t="shared" si="419"/>
        <v/>
      </c>
      <c r="K4894" s="18" t="str">
        <f t="shared" si="420"/>
        <v/>
      </c>
      <c r="N4894" s="23" t="str">
        <f t="shared" si="421"/>
        <v/>
      </c>
    </row>
    <row r="4895" spans="8:14" x14ac:dyDescent="0.25">
      <c r="H4895" s="18" t="str">
        <f t="shared" si="417"/>
        <v/>
      </c>
      <c r="I4895" s="26" t="str">
        <f t="shared" si="418"/>
        <v/>
      </c>
      <c r="J4895" s="18" t="str">
        <f t="shared" si="419"/>
        <v/>
      </c>
      <c r="K4895" s="18" t="str">
        <f t="shared" si="420"/>
        <v/>
      </c>
      <c r="N4895" s="23" t="str">
        <f t="shared" si="421"/>
        <v/>
      </c>
    </row>
    <row r="4896" spans="8:14" x14ac:dyDescent="0.25">
      <c r="H4896" s="18" t="str">
        <f t="shared" si="417"/>
        <v/>
      </c>
      <c r="I4896" s="26" t="str">
        <f t="shared" si="418"/>
        <v/>
      </c>
      <c r="J4896" s="18" t="str">
        <f t="shared" si="419"/>
        <v/>
      </c>
      <c r="K4896" s="18" t="str">
        <f t="shared" si="420"/>
        <v/>
      </c>
      <c r="N4896" s="23" t="str">
        <f t="shared" si="421"/>
        <v/>
      </c>
    </row>
    <row r="4897" spans="8:14" x14ac:dyDescent="0.25">
      <c r="H4897" s="18" t="str">
        <f t="shared" si="417"/>
        <v/>
      </c>
      <c r="I4897" s="26" t="str">
        <f t="shared" si="418"/>
        <v/>
      </c>
      <c r="J4897" s="18" t="str">
        <f t="shared" si="419"/>
        <v/>
      </c>
      <c r="K4897" s="18" t="str">
        <f t="shared" si="420"/>
        <v/>
      </c>
      <c r="N4897" s="23" t="str">
        <f t="shared" si="421"/>
        <v/>
      </c>
    </row>
    <row r="4898" spans="8:14" x14ac:dyDescent="0.25">
      <c r="H4898" s="18" t="str">
        <f t="shared" si="417"/>
        <v/>
      </c>
      <c r="I4898" s="26" t="str">
        <f t="shared" si="418"/>
        <v/>
      </c>
      <c r="J4898" s="18" t="str">
        <f t="shared" si="419"/>
        <v/>
      </c>
      <c r="K4898" s="18" t="str">
        <f t="shared" si="420"/>
        <v/>
      </c>
      <c r="N4898" s="23" t="str">
        <f t="shared" si="421"/>
        <v/>
      </c>
    </row>
    <row r="4899" spans="8:14" x14ac:dyDescent="0.25">
      <c r="H4899" s="18" t="str">
        <f t="shared" si="417"/>
        <v/>
      </c>
      <c r="I4899" s="26" t="str">
        <f t="shared" si="418"/>
        <v/>
      </c>
      <c r="J4899" s="18" t="str">
        <f t="shared" si="419"/>
        <v/>
      </c>
      <c r="K4899" s="18" t="str">
        <f t="shared" si="420"/>
        <v/>
      </c>
      <c r="N4899" s="23" t="str">
        <f t="shared" si="421"/>
        <v/>
      </c>
    </row>
    <row r="4900" spans="8:14" x14ac:dyDescent="0.25">
      <c r="H4900" s="18" t="str">
        <f t="shared" si="417"/>
        <v/>
      </c>
      <c r="I4900" s="26" t="str">
        <f t="shared" si="418"/>
        <v/>
      </c>
      <c r="J4900" s="18" t="str">
        <f t="shared" si="419"/>
        <v/>
      </c>
      <c r="K4900" s="18" t="str">
        <f t="shared" si="420"/>
        <v/>
      </c>
      <c r="N4900" s="23" t="str">
        <f t="shared" si="421"/>
        <v/>
      </c>
    </row>
    <row r="4901" spans="8:14" x14ac:dyDescent="0.25">
      <c r="H4901" s="18" t="str">
        <f t="shared" si="417"/>
        <v/>
      </c>
      <c r="I4901" s="26" t="str">
        <f t="shared" si="418"/>
        <v/>
      </c>
      <c r="J4901" s="18" t="str">
        <f t="shared" si="419"/>
        <v/>
      </c>
      <c r="K4901" s="18" t="str">
        <f t="shared" si="420"/>
        <v/>
      </c>
      <c r="N4901" s="23" t="str">
        <f t="shared" si="421"/>
        <v/>
      </c>
    </row>
    <row r="4902" spans="8:14" x14ac:dyDescent="0.25">
      <c r="H4902" s="18" t="str">
        <f t="shared" si="417"/>
        <v/>
      </c>
      <c r="I4902" s="26" t="str">
        <f t="shared" si="418"/>
        <v/>
      </c>
      <c r="J4902" s="18" t="str">
        <f t="shared" si="419"/>
        <v/>
      </c>
      <c r="K4902" s="18" t="str">
        <f t="shared" si="420"/>
        <v/>
      </c>
      <c r="N4902" s="23" t="str">
        <f t="shared" si="421"/>
        <v/>
      </c>
    </row>
    <row r="4903" spans="8:14" x14ac:dyDescent="0.25">
      <c r="H4903" s="18" t="str">
        <f t="shared" si="417"/>
        <v/>
      </c>
      <c r="I4903" s="26" t="str">
        <f t="shared" si="418"/>
        <v/>
      </c>
      <c r="J4903" s="18" t="str">
        <f t="shared" si="419"/>
        <v/>
      </c>
      <c r="K4903" s="18" t="str">
        <f t="shared" si="420"/>
        <v/>
      </c>
      <c r="N4903" s="23" t="str">
        <f t="shared" si="421"/>
        <v/>
      </c>
    </row>
    <row r="4904" spans="8:14" x14ac:dyDescent="0.25">
      <c r="H4904" s="18" t="str">
        <f t="shared" si="417"/>
        <v/>
      </c>
      <c r="I4904" s="26" t="str">
        <f t="shared" si="418"/>
        <v/>
      </c>
      <c r="J4904" s="18" t="str">
        <f t="shared" si="419"/>
        <v/>
      </c>
      <c r="K4904" s="18" t="str">
        <f t="shared" si="420"/>
        <v/>
      </c>
      <c r="N4904" s="23" t="str">
        <f t="shared" si="421"/>
        <v/>
      </c>
    </row>
    <row r="4905" spans="8:14" x14ac:dyDescent="0.25">
      <c r="H4905" s="18" t="str">
        <f t="shared" si="417"/>
        <v/>
      </c>
      <c r="I4905" s="26" t="str">
        <f t="shared" si="418"/>
        <v/>
      </c>
      <c r="J4905" s="18" t="str">
        <f t="shared" si="419"/>
        <v/>
      </c>
      <c r="K4905" s="18" t="str">
        <f t="shared" si="420"/>
        <v/>
      </c>
      <c r="N4905" s="23" t="str">
        <f t="shared" si="421"/>
        <v/>
      </c>
    </row>
    <row r="4906" spans="8:14" x14ac:dyDescent="0.25">
      <c r="H4906" s="18" t="str">
        <f t="shared" si="417"/>
        <v/>
      </c>
      <c r="I4906" s="26" t="str">
        <f t="shared" si="418"/>
        <v/>
      </c>
      <c r="J4906" s="18" t="str">
        <f t="shared" si="419"/>
        <v/>
      </c>
      <c r="K4906" s="18" t="str">
        <f t="shared" si="420"/>
        <v/>
      </c>
      <c r="N4906" s="23" t="str">
        <f t="shared" si="421"/>
        <v/>
      </c>
    </row>
    <row r="4907" spans="8:14" x14ac:dyDescent="0.25">
      <c r="H4907" s="18" t="str">
        <f t="shared" si="417"/>
        <v/>
      </c>
      <c r="I4907" s="26" t="str">
        <f t="shared" si="418"/>
        <v/>
      </c>
      <c r="J4907" s="18" t="str">
        <f t="shared" si="419"/>
        <v/>
      </c>
      <c r="K4907" s="18" t="str">
        <f t="shared" si="420"/>
        <v/>
      </c>
      <c r="N4907" s="23" t="str">
        <f t="shared" si="421"/>
        <v/>
      </c>
    </row>
    <row r="4908" spans="8:14" x14ac:dyDescent="0.25">
      <c r="H4908" s="18" t="str">
        <f t="shared" si="417"/>
        <v/>
      </c>
      <c r="I4908" s="26" t="str">
        <f t="shared" si="418"/>
        <v/>
      </c>
      <c r="J4908" s="18" t="str">
        <f t="shared" si="419"/>
        <v/>
      </c>
      <c r="K4908" s="18" t="str">
        <f t="shared" si="420"/>
        <v/>
      </c>
      <c r="N4908" s="23" t="str">
        <f t="shared" si="421"/>
        <v/>
      </c>
    </row>
    <row r="4909" spans="8:14" x14ac:dyDescent="0.25">
      <c r="H4909" s="18" t="str">
        <f t="shared" si="417"/>
        <v/>
      </c>
      <c r="I4909" s="26" t="str">
        <f t="shared" si="418"/>
        <v/>
      </c>
      <c r="J4909" s="18" t="str">
        <f t="shared" si="419"/>
        <v/>
      </c>
      <c r="K4909" s="18" t="str">
        <f t="shared" si="420"/>
        <v/>
      </c>
      <c r="N4909" s="23" t="str">
        <f t="shared" si="421"/>
        <v/>
      </c>
    </row>
    <row r="4910" spans="8:14" x14ac:dyDescent="0.25">
      <c r="H4910" s="18" t="str">
        <f t="shared" si="417"/>
        <v/>
      </c>
      <c r="I4910" s="26" t="str">
        <f t="shared" si="418"/>
        <v/>
      </c>
      <c r="J4910" s="18" t="str">
        <f t="shared" si="419"/>
        <v/>
      </c>
      <c r="K4910" s="18" t="str">
        <f t="shared" si="420"/>
        <v/>
      </c>
      <c r="N4910" s="23" t="str">
        <f t="shared" si="421"/>
        <v/>
      </c>
    </row>
    <row r="4911" spans="8:14" x14ac:dyDescent="0.25">
      <c r="H4911" s="18" t="str">
        <f t="shared" si="417"/>
        <v/>
      </c>
      <c r="I4911" s="26" t="str">
        <f t="shared" si="418"/>
        <v/>
      </c>
      <c r="J4911" s="18" t="str">
        <f t="shared" si="419"/>
        <v/>
      </c>
      <c r="K4911" s="18" t="str">
        <f t="shared" si="420"/>
        <v/>
      </c>
      <c r="N4911" s="23" t="str">
        <f t="shared" si="421"/>
        <v/>
      </c>
    </row>
    <row r="4912" spans="8:14" x14ac:dyDescent="0.25">
      <c r="H4912" s="18" t="str">
        <f t="shared" si="417"/>
        <v/>
      </c>
      <c r="I4912" s="26" t="str">
        <f t="shared" si="418"/>
        <v/>
      </c>
      <c r="J4912" s="18" t="str">
        <f t="shared" si="419"/>
        <v/>
      </c>
      <c r="K4912" s="18" t="str">
        <f t="shared" si="420"/>
        <v/>
      </c>
      <c r="N4912" s="23" t="str">
        <f t="shared" si="421"/>
        <v/>
      </c>
    </row>
    <row r="4913" spans="8:14" x14ac:dyDescent="0.25">
      <c r="H4913" s="18" t="str">
        <f t="shared" si="417"/>
        <v/>
      </c>
      <c r="I4913" s="26" t="str">
        <f t="shared" si="418"/>
        <v/>
      </c>
      <c r="J4913" s="18" t="str">
        <f t="shared" si="419"/>
        <v/>
      </c>
      <c r="K4913" s="18" t="str">
        <f t="shared" si="420"/>
        <v/>
      </c>
      <c r="N4913" s="23" t="str">
        <f t="shared" si="421"/>
        <v/>
      </c>
    </row>
    <row r="4914" spans="8:14" x14ac:dyDescent="0.25">
      <c r="H4914" s="18" t="str">
        <f t="shared" si="417"/>
        <v/>
      </c>
      <c r="I4914" s="26" t="str">
        <f t="shared" si="418"/>
        <v/>
      </c>
      <c r="J4914" s="18" t="str">
        <f t="shared" si="419"/>
        <v/>
      </c>
      <c r="K4914" s="18" t="str">
        <f t="shared" si="420"/>
        <v/>
      </c>
      <c r="N4914" s="23" t="str">
        <f t="shared" si="421"/>
        <v/>
      </c>
    </row>
    <row r="4915" spans="8:14" x14ac:dyDescent="0.25">
      <c r="H4915" s="18" t="str">
        <f t="shared" si="417"/>
        <v/>
      </c>
      <c r="I4915" s="26" t="str">
        <f t="shared" si="418"/>
        <v/>
      </c>
      <c r="J4915" s="18" t="str">
        <f t="shared" si="419"/>
        <v/>
      </c>
      <c r="K4915" s="18" t="str">
        <f t="shared" si="420"/>
        <v/>
      </c>
      <c r="N4915" s="23" t="str">
        <f t="shared" si="421"/>
        <v/>
      </c>
    </row>
    <row r="4916" spans="8:14" x14ac:dyDescent="0.25">
      <c r="H4916" s="18" t="str">
        <f t="shared" si="417"/>
        <v/>
      </c>
      <c r="I4916" s="26" t="str">
        <f t="shared" si="418"/>
        <v/>
      </c>
      <c r="J4916" s="18" t="str">
        <f t="shared" si="419"/>
        <v/>
      </c>
      <c r="K4916" s="18" t="str">
        <f t="shared" si="420"/>
        <v/>
      </c>
      <c r="N4916" s="23" t="str">
        <f t="shared" si="421"/>
        <v/>
      </c>
    </row>
    <row r="4917" spans="8:14" x14ac:dyDescent="0.25">
      <c r="H4917" s="18" t="str">
        <f t="shared" si="417"/>
        <v/>
      </c>
      <c r="I4917" s="26" t="str">
        <f t="shared" si="418"/>
        <v/>
      </c>
      <c r="J4917" s="18" t="str">
        <f t="shared" si="419"/>
        <v/>
      </c>
      <c r="K4917" s="18" t="str">
        <f t="shared" si="420"/>
        <v/>
      </c>
      <c r="N4917" s="23" t="str">
        <f t="shared" si="421"/>
        <v/>
      </c>
    </row>
    <row r="4918" spans="8:14" x14ac:dyDescent="0.25">
      <c r="H4918" s="18" t="str">
        <f t="shared" si="417"/>
        <v/>
      </c>
      <c r="I4918" s="26" t="str">
        <f t="shared" si="418"/>
        <v/>
      </c>
      <c r="J4918" s="18" t="str">
        <f t="shared" si="419"/>
        <v/>
      </c>
      <c r="K4918" s="18" t="str">
        <f t="shared" si="420"/>
        <v/>
      </c>
      <c r="N4918" s="23" t="str">
        <f t="shared" si="421"/>
        <v/>
      </c>
    </row>
    <row r="4919" spans="8:14" x14ac:dyDescent="0.25">
      <c r="H4919" s="18" t="str">
        <f t="shared" si="417"/>
        <v/>
      </c>
      <c r="I4919" s="26" t="str">
        <f t="shared" si="418"/>
        <v/>
      </c>
      <c r="J4919" s="18" t="str">
        <f t="shared" si="419"/>
        <v/>
      </c>
      <c r="K4919" s="18" t="str">
        <f t="shared" si="420"/>
        <v/>
      </c>
      <c r="N4919" s="23" t="str">
        <f t="shared" si="421"/>
        <v/>
      </c>
    </row>
    <row r="4920" spans="8:14" x14ac:dyDescent="0.25">
      <c r="H4920" s="18" t="str">
        <f t="shared" si="417"/>
        <v/>
      </c>
      <c r="I4920" s="26" t="str">
        <f t="shared" si="418"/>
        <v/>
      </c>
      <c r="J4920" s="18" t="str">
        <f t="shared" si="419"/>
        <v/>
      </c>
      <c r="K4920" s="18" t="str">
        <f t="shared" si="420"/>
        <v/>
      </c>
      <c r="N4920" s="23" t="str">
        <f t="shared" si="421"/>
        <v/>
      </c>
    </row>
    <row r="4921" spans="8:14" x14ac:dyDescent="0.25">
      <c r="H4921" s="18" t="str">
        <f t="shared" si="417"/>
        <v/>
      </c>
      <c r="I4921" s="26" t="str">
        <f t="shared" si="418"/>
        <v/>
      </c>
      <c r="J4921" s="18" t="str">
        <f t="shared" si="419"/>
        <v/>
      </c>
      <c r="K4921" s="18" t="str">
        <f t="shared" si="420"/>
        <v/>
      </c>
      <c r="N4921" s="23" t="str">
        <f t="shared" si="421"/>
        <v/>
      </c>
    </row>
    <row r="4922" spans="8:14" x14ac:dyDescent="0.25">
      <c r="H4922" s="18" t="str">
        <f t="shared" si="417"/>
        <v/>
      </c>
      <c r="I4922" s="26" t="str">
        <f t="shared" si="418"/>
        <v/>
      </c>
      <c r="J4922" s="18" t="str">
        <f t="shared" si="419"/>
        <v/>
      </c>
      <c r="K4922" s="18" t="str">
        <f t="shared" si="420"/>
        <v/>
      </c>
      <c r="N4922" s="23" t="str">
        <f t="shared" si="421"/>
        <v/>
      </c>
    </row>
    <row r="4923" spans="8:14" x14ac:dyDescent="0.25">
      <c r="H4923" s="18" t="str">
        <f t="shared" si="417"/>
        <v/>
      </c>
      <c r="I4923" s="26" t="str">
        <f t="shared" si="418"/>
        <v/>
      </c>
      <c r="J4923" s="18" t="str">
        <f t="shared" si="419"/>
        <v/>
      </c>
      <c r="K4923" s="18" t="str">
        <f t="shared" si="420"/>
        <v/>
      </c>
      <c r="N4923" s="23" t="str">
        <f t="shared" si="421"/>
        <v/>
      </c>
    </row>
    <row r="4924" spans="8:14" x14ac:dyDescent="0.25">
      <c r="H4924" s="18" t="str">
        <f t="shared" si="417"/>
        <v/>
      </c>
      <c r="I4924" s="26" t="str">
        <f t="shared" si="418"/>
        <v/>
      </c>
      <c r="J4924" s="18" t="str">
        <f t="shared" si="419"/>
        <v/>
      </c>
      <c r="K4924" s="18" t="str">
        <f t="shared" si="420"/>
        <v/>
      </c>
      <c r="N4924" s="23" t="str">
        <f t="shared" si="421"/>
        <v/>
      </c>
    </row>
    <row r="4925" spans="8:14" x14ac:dyDescent="0.25">
      <c r="H4925" s="18" t="str">
        <f t="shared" si="417"/>
        <v/>
      </c>
      <c r="I4925" s="26" t="str">
        <f t="shared" si="418"/>
        <v/>
      </c>
      <c r="J4925" s="18" t="str">
        <f t="shared" si="419"/>
        <v/>
      </c>
      <c r="K4925" s="18" t="str">
        <f t="shared" si="420"/>
        <v/>
      </c>
      <c r="N4925" s="23" t="str">
        <f t="shared" si="421"/>
        <v/>
      </c>
    </row>
    <row r="4926" spans="8:14" x14ac:dyDescent="0.25">
      <c r="H4926" s="18" t="str">
        <f t="shared" si="417"/>
        <v/>
      </c>
      <c r="I4926" s="26" t="str">
        <f t="shared" si="418"/>
        <v/>
      </c>
      <c r="J4926" s="18" t="str">
        <f t="shared" si="419"/>
        <v/>
      </c>
      <c r="K4926" s="18" t="str">
        <f t="shared" si="420"/>
        <v/>
      </c>
      <c r="N4926" s="23" t="str">
        <f t="shared" si="421"/>
        <v/>
      </c>
    </row>
    <row r="4927" spans="8:14" x14ac:dyDescent="0.25">
      <c r="H4927" s="18" t="str">
        <f t="shared" si="417"/>
        <v/>
      </c>
      <c r="I4927" s="26" t="str">
        <f t="shared" si="418"/>
        <v/>
      </c>
      <c r="J4927" s="18" t="str">
        <f t="shared" si="419"/>
        <v/>
      </c>
      <c r="K4927" s="18" t="str">
        <f t="shared" si="420"/>
        <v/>
      </c>
      <c r="N4927" s="23" t="str">
        <f t="shared" si="421"/>
        <v/>
      </c>
    </row>
    <row r="4928" spans="8:14" x14ac:dyDescent="0.25">
      <c r="H4928" s="18" t="str">
        <f t="shared" si="417"/>
        <v/>
      </c>
      <c r="I4928" s="26" t="str">
        <f t="shared" si="418"/>
        <v/>
      </c>
      <c r="J4928" s="18" t="str">
        <f t="shared" si="419"/>
        <v/>
      </c>
      <c r="K4928" s="18" t="str">
        <f t="shared" si="420"/>
        <v/>
      </c>
      <c r="N4928" s="23" t="str">
        <f t="shared" si="421"/>
        <v/>
      </c>
    </row>
    <row r="4929" spans="8:14" x14ac:dyDescent="0.25">
      <c r="H4929" s="18" t="str">
        <f t="shared" si="417"/>
        <v/>
      </c>
      <c r="I4929" s="26" t="str">
        <f t="shared" si="418"/>
        <v/>
      </c>
      <c r="J4929" s="18" t="str">
        <f t="shared" si="419"/>
        <v/>
      </c>
      <c r="K4929" s="18" t="str">
        <f t="shared" si="420"/>
        <v/>
      </c>
      <c r="N4929" s="23" t="str">
        <f t="shared" si="421"/>
        <v/>
      </c>
    </row>
    <row r="4930" spans="8:14" x14ac:dyDescent="0.25">
      <c r="H4930" s="18" t="str">
        <f t="shared" si="417"/>
        <v/>
      </c>
      <c r="I4930" s="26" t="str">
        <f t="shared" si="418"/>
        <v/>
      </c>
      <c r="J4930" s="18" t="str">
        <f t="shared" si="419"/>
        <v/>
      </c>
      <c r="K4930" s="18" t="str">
        <f t="shared" si="420"/>
        <v/>
      </c>
      <c r="N4930" s="23" t="str">
        <f t="shared" si="421"/>
        <v/>
      </c>
    </row>
    <row r="4931" spans="8:14" x14ac:dyDescent="0.25">
      <c r="H4931" s="18" t="str">
        <f t="shared" si="417"/>
        <v/>
      </c>
      <c r="I4931" s="26" t="str">
        <f t="shared" si="418"/>
        <v/>
      </c>
      <c r="J4931" s="18" t="str">
        <f t="shared" si="419"/>
        <v/>
      </c>
      <c r="K4931" s="18" t="str">
        <f t="shared" si="420"/>
        <v/>
      </c>
      <c r="N4931" s="23" t="str">
        <f t="shared" si="421"/>
        <v/>
      </c>
    </row>
    <row r="4932" spans="8:14" x14ac:dyDescent="0.25">
      <c r="H4932" s="18" t="str">
        <f t="shared" ref="H4932:H4995" si="422">IF(OR($E4932="",$G4932=""),"",$E4932*$G4932)</f>
        <v/>
      </c>
      <c r="I4932" s="26" t="str">
        <f t="shared" ref="I4932:I4995" si="423">IF($F4932="","",IFERROR(INDEX(CurRate,MATCH($F4932,CurCode,0)),""))</f>
        <v/>
      </c>
      <c r="J4932" s="18" t="str">
        <f t="shared" ref="J4932:J4995" si="424">IF(OR($G4932="",$I4932="",$I4932=0),"",$G4932/$I4932)</f>
        <v/>
      </c>
      <c r="K4932" s="18" t="str">
        <f t="shared" ref="K4932:K4995" si="425">IF(OR($E4932="",$J4932=""),"",$E4932*$J4932)</f>
        <v/>
      </c>
      <c r="N4932" s="23" t="str">
        <f t="shared" ref="N4932:N4995" si="426">IF($A4932="","",$A4932*100000+ROW())</f>
        <v/>
      </c>
    </row>
    <row r="4933" spans="8:14" x14ac:dyDescent="0.25">
      <c r="H4933" s="18" t="str">
        <f t="shared" si="422"/>
        <v/>
      </c>
      <c r="I4933" s="26" t="str">
        <f t="shared" si="423"/>
        <v/>
      </c>
      <c r="J4933" s="18" t="str">
        <f t="shared" si="424"/>
        <v/>
      </c>
      <c r="K4933" s="18" t="str">
        <f t="shared" si="425"/>
        <v/>
      </c>
      <c r="N4933" s="23" t="str">
        <f t="shared" si="426"/>
        <v/>
      </c>
    </row>
    <row r="4934" spans="8:14" x14ac:dyDescent="0.25">
      <c r="H4934" s="18" t="str">
        <f t="shared" si="422"/>
        <v/>
      </c>
      <c r="I4934" s="26" t="str">
        <f t="shared" si="423"/>
        <v/>
      </c>
      <c r="J4934" s="18" t="str">
        <f t="shared" si="424"/>
        <v/>
      </c>
      <c r="K4934" s="18" t="str">
        <f t="shared" si="425"/>
        <v/>
      </c>
      <c r="N4934" s="23" t="str">
        <f t="shared" si="426"/>
        <v/>
      </c>
    </row>
    <row r="4935" spans="8:14" x14ac:dyDescent="0.25">
      <c r="H4935" s="18" t="str">
        <f t="shared" si="422"/>
        <v/>
      </c>
      <c r="I4935" s="26" t="str">
        <f t="shared" si="423"/>
        <v/>
      </c>
      <c r="J4935" s="18" t="str">
        <f t="shared" si="424"/>
        <v/>
      </c>
      <c r="K4935" s="18" t="str">
        <f t="shared" si="425"/>
        <v/>
      </c>
      <c r="N4935" s="23" t="str">
        <f t="shared" si="426"/>
        <v/>
      </c>
    </row>
    <row r="4936" spans="8:14" x14ac:dyDescent="0.25">
      <c r="H4936" s="18" t="str">
        <f t="shared" si="422"/>
        <v/>
      </c>
      <c r="I4936" s="26" t="str">
        <f t="shared" si="423"/>
        <v/>
      </c>
      <c r="J4936" s="18" t="str">
        <f t="shared" si="424"/>
        <v/>
      </c>
      <c r="K4936" s="18" t="str">
        <f t="shared" si="425"/>
        <v/>
      </c>
      <c r="N4936" s="23" t="str">
        <f t="shared" si="426"/>
        <v/>
      </c>
    </row>
    <row r="4937" spans="8:14" x14ac:dyDescent="0.25">
      <c r="H4937" s="18" t="str">
        <f t="shared" si="422"/>
        <v/>
      </c>
      <c r="I4937" s="26" t="str">
        <f t="shared" si="423"/>
        <v/>
      </c>
      <c r="J4937" s="18" t="str">
        <f t="shared" si="424"/>
        <v/>
      </c>
      <c r="K4937" s="18" t="str">
        <f t="shared" si="425"/>
        <v/>
      </c>
      <c r="N4937" s="23" t="str">
        <f t="shared" si="426"/>
        <v/>
      </c>
    </row>
    <row r="4938" spans="8:14" x14ac:dyDescent="0.25">
      <c r="H4938" s="18" t="str">
        <f t="shared" si="422"/>
        <v/>
      </c>
      <c r="I4938" s="26" t="str">
        <f t="shared" si="423"/>
        <v/>
      </c>
      <c r="J4938" s="18" t="str">
        <f t="shared" si="424"/>
        <v/>
      </c>
      <c r="K4938" s="18" t="str">
        <f t="shared" si="425"/>
        <v/>
      </c>
      <c r="N4938" s="23" t="str">
        <f t="shared" si="426"/>
        <v/>
      </c>
    </row>
    <row r="4939" spans="8:14" x14ac:dyDescent="0.25">
      <c r="H4939" s="18" t="str">
        <f t="shared" si="422"/>
        <v/>
      </c>
      <c r="I4939" s="26" t="str">
        <f t="shared" si="423"/>
        <v/>
      </c>
      <c r="J4939" s="18" t="str">
        <f t="shared" si="424"/>
        <v/>
      </c>
      <c r="K4939" s="18" t="str">
        <f t="shared" si="425"/>
        <v/>
      </c>
      <c r="N4939" s="23" t="str">
        <f t="shared" si="426"/>
        <v/>
      </c>
    </row>
    <row r="4940" spans="8:14" x14ac:dyDescent="0.25">
      <c r="H4940" s="18" t="str">
        <f t="shared" si="422"/>
        <v/>
      </c>
      <c r="I4940" s="26" t="str">
        <f t="shared" si="423"/>
        <v/>
      </c>
      <c r="J4940" s="18" t="str">
        <f t="shared" si="424"/>
        <v/>
      </c>
      <c r="K4940" s="18" t="str">
        <f t="shared" si="425"/>
        <v/>
      </c>
      <c r="N4940" s="23" t="str">
        <f t="shared" si="426"/>
        <v/>
      </c>
    </row>
    <row r="4941" spans="8:14" x14ac:dyDescent="0.25">
      <c r="H4941" s="18" t="str">
        <f t="shared" si="422"/>
        <v/>
      </c>
      <c r="I4941" s="26" t="str">
        <f t="shared" si="423"/>
        <v/>
      </c>
      <c r="J4941" s="18" t="str">
        <f t="shared" si="424"/>
        <v/>
      </c>
      <c r="K4941" s="18" t="str">
        <f t="shared" si="425"/>
        <v/>
      </c>
      <c r="N4941" s="23" t="str">
        <f t="shared" si="426"/>
        <v/>
      </c>
    </row>
    <row r="4942" spans="8:14" x14ac:dyDescent="0.25">
      <c r="H4942" s="18" t="str">
        <f t="shared" si="422"/>
        <v/>
      </c>
      <c r="I4942" s="26" t="str">
        <f t="shared" si="423"/>
        <v/>
      </c>
      <c r="J4942" s="18" t="str">
        <f t="shared" si="424"/>
        <v/>
      </c>
      <c r="K4942" s="18" t="str">
        <f t="shared" si="425"/>
        <v/>
      </c>
      <c r="N4942" s="23" t="str">
        <f t="shared" si="426"/>
        <v/>
      </c>
    </row>
    <row r="4943" spans="8:14" x14ac:dyDescent="0.25">
      <c r="H4943" s="18" t="str">
        <f t="shared" si="422"/>
        <v/>
      </c>
      <c r="I4943" s="26" t="str">
        <f t="shared" si="423"/>
        <v/>
      </c>
      <c r="J4943" s="18" t="str">
        <f t="shared" si="424"/>
        <v/>
      </c>
      <c r="K4943" s="18" t="str">
        <f t="shared" si="425"/>
        <v/>
      </c>
      <c r="N4943" s="23" t="str">
        <f t="shared" si="426"/>
        <v/>
      </c>
    </row>
    <row r="4944" spans="8:14" x14ac:dyDescent="0.25">
      <c r="H4944" s="18" t="str">
        <f t="shared" si="422"/>
        <v/>
      </c>
      <c r="I4944" s="26" t="str">
        <f t="shared" si="423"/>
        <v/>
      </c>
      <c r="J4944" s="18" t="str">
        <f t="shared" si="424"/>
        <v/>
      </c>
      <c r="K4944" s="18" t="str">
        <f t="shared" si="425"/>
        <v/>
      </c>
      <c r="N4944" s="23" t="str">
        <f t="shared" si="426"/>
        <v/>
      </c>
    </row>
    <row r="4945" spans="8:14" x14ac:dyDescent="0.25">
      <c r="H4945" s="18" t="str">
        <f t="shared" si="422"/>
        <v/>
      </c>
      <c r="I4945" s="26" t="str">
        <f t="shared" si="423"/>
        <v/>
      </c>
      <c r="J4945" s="18" t="str">
        <f t="shared" si="424"/>
        <v/>
      </c>
      <c r="K4945" s="18" t="str">
        <f t="shared" si="425"/>
        <v/>
      </c>
      <c r="N4945" s="23" t="str">
        <f t="shared" si="426"/>
        <v/>
      </c>
    </row>
    <row r="4946" spans="8:14" x14ac:dyDescent="0.25">
      <c r="H4946" s="18" t="str">
        <f t="shared" si="422"/>
        <v/>
      </c>
      <c r="I4946" s="26" t="str">
        <f t="shared" si="423"/>
        <v/>
      </c>
      <c r="J4946" s="18" t="str">
        <f t="shared" si="424"/>
        <v/>
      </c>
      <c r="K4946" s="18" t="str">
        <f t="shared" si="425"/>
        <v/>
      </c>
      <c r="N4946" s="23" t="str">
        <f t="shared" si="426"/>
        <v/>
      </c>
    </row>
    <row r="4947" spans="8:14" x14ac:dyDescent="0.25">
      <c r="H4947" s="18" t="str">
        <f t="shared" si="422"/>
        <v/>
      </c>
      <c r="I4947" s="26" t="str">
        <f t="shared" si="423"/>
        <v/>
      </c>
      <c r="J4947" s="18" t="str">
        <f t="shared" si="424"/>
        <v/>
      </c>
      <c r="K4947" s="18" t="str">
        <f t="shared" si="425"/>
        <v/>
      </c>
      <c r="N4947" s="23" t="str">
        <f t="shared" si="426"/>
        <v/>
      </c>
    </row>
    <row r="4948" spans="8:14" x14ac:dyDescent="0.25">
      <c r="H4948" s="18" t="str">
        <f t="shared" si="422"/>
        <v/>
      </c>
      <c r="I4948" s="26" t="str">
        <f t="shared" si="423"/>
        <v/>
      </c>
      <c r="J4948" s="18" t="str">
        <f t="shared" si="424"/>
        <v/>
      </c>
      <c r="K4948" s="18" t="str">
        <f t="shared" si="425"/>
        <v/>
      </c>
      <c r="N4948" s="23" t="str">
        <f t="shared" si="426"/>
        <v/>
      </c>
    </row>
    <row r="4949" spans="8:14" x14ac:dyDescent="0.25">
      <c r="H4949" s="18" t="str">
        <f t="shared" si="422"/>
        <v/>
      </c>
      <c r="I4949" s="26" t="str">
        <f t="shared" si="423"/>
        <v/>
      </c>
      <c r="J4949" s="18" t="str">
        <f t="shared" si="424"/>
        <v/>
      </c>
      <c r="K4949" s="18" t="str">
        <f t="shared" si="425"/>
        <v/>
      </c>
      <c r="N4949" s="23" t="str">
        <f t="shared" si="426"/>
        <v/>
      </c>
    </row>
    <row r="4950" spans="8:14" x14ac:dyDescent="0.25">
      <c r="H4950" s="18" t="str">
        <f t="shared" si="422"/>
        <v/>
      </c>
      <c r="I4950" s="26" t="str">
        <f t="shared" si="423"/>
        <v/>
      </c>
      <c r="J4950" s="18" t="str">
        <f t="shared" si="424"/>
        <v/>
      </c>
      <c r="K4950" s="18" t="str">
        <f t="shared" si="425"/>
        <v/>
      </c>
      <c r="N4950" s="23" t="str">
        <f t="shared" si="426"/>
        <v/>
      </c>
    </row>
    <row r="4951" spans="8:14" x14ac:dyDescent="0.25">
      <c r="H4951" s="18" t="str">
        <f t="shared" si="422"/>
        <v/>
      </c>
      <c r="I4951" s="26" t="str">
        <f t="shared" si="423"/>
        <v/>
      </c>
      <c r="J4951" s="18" t="str">
        <f t="shared" si="424"/>
        <v/>
      </c>
      <c r="K4951" s="18" t="str">
        <f t="shared" si="425"/>
        <v/>
      </c>
      <c r="N4951" s="23" t="str">
        <f t="shared" si="426"/>
        <v/>
      </c>
    </row>
    <row r="4952" spans="8:14" x14ac:dyDescent="0.25">
      <c r="H4952" s="18" t="str">
        <f t="shared" si="422"/>
        <v/>
      </c>
      <c r="I4952" s="26" t="str">
        <f t="shared" si="423"/>
        <v/>
      </c>
      <c r="J4952" s="18" t="str">
        <f t="shared" si="424"/>
        <v/>
      </c>
      <c r="K4952" s="18" t="str">
        <f t="shared" si="425"/>
        <v/>
      </c>
      <c r="N4952" s="23" t="str">
        <f t="shared" si="426"/>
        <v/>
      </c>
    </row>
    <row r="4953" spans="8:14" x14ac:dyDescent="0.25">
      <c r="H4953" s="18" t="str">
        <f t="shared" si="422"/>
        <v/>
      </c>
      <c r="I4953" s="26" t="str">
        <f t="shared" si="423"/>
        <v/>
      </c>
      <c r="J4953" s="18" t="str">
        <f t="shared" si="424"/>
        <v/>
      </c>
      <c r="K4953" s="18" t="str">
        <f t="shared" si="425"/>
        <v/>
      </c>
      <c r="N4953" s="23" t="str">
        <f t="shared" si="426"/>
        <v/>
      </c>
    </row>
    <row r="4954" spans="8:14" x14ac:dyDescent="0.25">
      <c r="H4954" s="18" t="str">
        <f t="shared" si="422"/>
        <v/>
      </c>
      <c r="I4954" s="26" t="str">
        <f t="shared" si="423"/>
        <v/>
      </c>
      <c r="J4954" s="18" t="str">
        <f t="shared" si="424"/>
        <v/>
      </c>
      <c r="K4954" s="18" t="str">
        <f t="shared" si="425"/>
        <v/>
      </c>
      <c r="N4954" s="23" t="str">
        <f t="shared" si="426"/>
        <v/>
      </c>
    </row>
    <row r="4955" spans="8:14" x14ac:dyDescent="0.25">
      <c r="H4955" s="18" t="str">
        <f t="shared" si="422"/>
        <v/>
      </c>
      <c r="I4955" s="26" t="str">
        <f t="shared" si="423"/>
        <v/>
      </c>
      <c r="J4955" s="18" t="str">
        <f t="shared" si="424"/>
        <v/>
      </c>
      <c r="K4955" s="18" t="str">
        <f t="shared" si="425"/>
        <v/>
      </c>
      <c r="N4955" s="23" t="str">
        <f t="shared" si="426"/>
        <v/>
      </c>
    </row>
    <row r="4956" spans="8:14" x14ac:dyDescent="0.25">
      <c r="H4956" s="18" t="str">
        <f t="shared" si="422"/>
        <v/>
      </c>
      <c r="I4956" s="26" t="str">
        <f t="shared" si="423"/>
        <v/>
      </c>
      <c r="J4956" s="18" t="str">
        <f t="shared" si="424"/>
        <v/>
      </c>
      <c r="K4956" s="18" t="str">
        <f t="shared" si="425"/>
        <v/>
      </c>
      <c r="N4956" s="23" t="str">
        <f t="shared" si="426"/>
        <v/>
      </c>
    </row>
    <row r="4957" spans="8:14" x14ac:dyDescent="0.25">
      <c r="H4957" s="18" t="str">
        <f t="shared" si="422"/>
        <v/>
      </c>
      <c r="I4957" s="26" t="str">
        <f t="shared" si="423"/>
        <v/>
      </c>
      <c r="J4957" s="18" t="str">
        <f t="shared" si="424"/>
        <v/>
      </c>
      <c r="K4957" s="18" t="str">
        <f t="shared" si="425"/>
        <v/>
      </c>
      <c r="N4957" s="23" t="str">
        <f t="shared" si="426"/>
        <v/>
      </c>
    </row>
    <row r="4958" spans="8:14" x14ac:dyDescent="0.25">
      <c r="H4958" s="18" t="str">
        <f t="shared" si="422"/>
        <v/>
      </c>
      <c r="I4958" s="26" t="str">
        <f t="shared" si="423"/>
        <v/>
      </c>
      <c r="J4958" s="18" t="str">
        <f t="shared" si="424"/>
        <v/>
      </c>
      <c r="K4958" s="18" t="str">
        <f t="shared" si="425"/>
        <v/>
      </c>
      <c r="N4958" s="23" t="str">
        <f t="shared" si="426"/>
        <v/>
      </c>
    </row>
    <row r="4959" spans="8:14" x14ac:dyDescent="0.25">
      <c r="H4959" s="18" t="str">
        <f t="shared" si="422"/>
        <v/>
      </c>
      <c r="I4959" s="26" t="str">
        <f t="shared" si="423"/>
        <v/>
      </c>
      <c r="J4959" s="18" t="str">
        <f t="shared" si="424"/>
        <v/>
      </c>
      <c r="K4959" s="18" t="str">
        <f t="shared" si="425"/>
        <v/>
      </c>
      <c r="N4959" s="23" t="str">
        <f t="shared" si="426"/>
        <v/>
      </c>
    </row>
    <row r="4960" spans="8:14" x14ac:dyDescent="0.25">
      <c r="H4960" s="18" t="str">
        <f t="shared" si="422"/>
        <v/>
      </c>
      <c r="I4960" s="26" t="str">
        <f t="shared" si="423"/>
        <v/>
      </c>
      <c r="J4960" s="18" t="str">
        <f t="shared" si="424"/>
        <v/>
      </c>
      <c r="K4960" s="18" t="str">
        <f t="shared" si="425"/>
        <v/>
      </c>
      <c r="N4960" s="23" t="str">
        <f t="shared" si="426"/>
        <v/>
      </c>
    </row>
    <row r="4961" spans="8:14" x14ac:dyDescent="0.25">
      <c r="H4961" s="18" t="str">
        <f t="shared" si="422"/>
        <v/>
      </c>
      <c r="I4961" s="26" t="str">
        <f t="shared" si="423"/>
        <v/>
      </c>
      <c r="J4961" s="18" t="str">
        <f t="shared" si="424"/>
        <v/>
      </c>
      <c r="K4961" s="18" t="str">
        <f t="shared" si="425"/>
        <v/>
      </c>
      <c r="N4961" s="23" t="str">
        <f t="shared" si="426"/>
        <v/>
      </c>
    </row>
    <row r="4962" spans="8:14" x14ac:dyDescent="0.25">
      <c r="H4962" s="18" t="str">
        <f t="shared" si="422"/>
        <v/>
      </c>
      <c r="I4962" s="26" t="str">
        <f t="shared" si="423"/>
        <v/>
      </c>
      <c r="J4962" s="18" t="str">
        <f t="shared" si="424"/>
        <v/>
      </c>
      <c r="K4962" s="18" t="str">
        <f t="shared" si="425"/>
        <v/>
      </c>
      <c r="N4962" s="23" t="str">
        <f t="shared" si="426"/>
        <v/>
      </c>
    </row>
    <row r="4963" spans="8:14" x14ac:dyDescent="0.25">
      <c r="H4963" s="18" t="str">
        <f t="shared" si="422"/>
        <v/>
      </c>
      <c r="I4963" s="26" t="str">
        <f t="shared" si="423"/>
        <v/>
      </c>
      <c r="J4963" s="18" t="str">
        <f t="shared" si="424"/>
        <v/>
      </c>
      <c r="K4963" s="18" t="str">
        <f t="shared" si="425"/>
        <v/>
      </c>
      <c r="N4963" s="23" t="str">
        <f t="shared" si="426"/>
        <v/>
      </c>
    </row>
    <row r="4964" spans="8:14" x14ac:dyDescent="0.25">
      <c r="H4964" s="18" t="str">
        <f t="shared" si="422"/>
        <v/>
      </c>
      <c r="I4964" s="26" t="str">
        <f t="shared" si="423"/>
        <v/>
      </c>
      <c r="J4964" s="18" t="str">
        <f t="shared" si="424"/>
        <v/>
      </c>
      <c r="K4964" s="18" t="str">
        <f t="shared" si="425"/>
        <v/>
      </c>
      <c r="N4964" s="23" t="str">
        <f t="shared" si="426"/>
        <v/>
      </c>
    </row>
    <row r="4965" spans="8:14" x14ac:dyDescent="0.25">
      <c r="H4965" s="18" t="str">
        <f t="shared" si="422"/>
        <v/>
      </c>
      <c r="I4965" s="26" t="str">
        <f t="shared" si="423"/>
        <v/>
      </c>
      <c r="J4965" s="18" t="str">
        <f t="shared" si="424"/>
        <v/>
      </c>
      <c r="K4965" s="18" t="str">
        <f t="shared" si="425"/>
        <v/>
      </c>
      <c r="N4965" s="23" t="str">
        <f t="shared" si="426"/>
        <v/>
      </c>
    </row>
    <row r="4966" spans="8:14" x14ac:dyDescent="0.25">
      <c r="H4966" s="18" t="str">
        <f t="shared" si="422"/>
        <v/>
      </c>
      <c r="I4966" s="26" t="str">
        <f t="shared" si="423"/>
        <v/>
      </c>
      <c r="J4966" s="18" t="str">
        <f t="shared" si="424"/>
        <v/>
      </c>
      <c r="K4966" s="18" t="str">
        <f t="shared" si="425"/>
        <v/>
      </c>
      <c r="N4966" s="23" t="str">
        <f t="shared" si="426"/>
        <v/>
      </c>
    </row>
    <row r="4967" spans="8:14" x14ac:dyDescent="0.25">
      <c r="H4967" s="18" t="str">
        <f t="shared" si="422"/>
        <v/>
      </c>
      <c r="I4967" s="26" t="str">
        <f t="shared" si="423"/>
        <v/>
      </c>
      <c r="J4967" s="18" t="str">
        <f t="shared" si="424"/>
        <v/>
      </c>
      <c r="K4967" s="18" t="str">
        <f t="shared" si="425"/>
        <v/>
      </c>
      <c r="N4967" s="23" t="str">
        <f t="shared" si="426"/>
        <v/>
      </c>
    </row>
    <row r="4968" spans="8:14" x14ac:dyDescent="0.25">
      <c r="H4968" s="18" t="str">
        <f t="shared" si="422"/>
        <v/>
      </c>
      <c r="I4968" s="26" t="str">
        <f t="shared" si="423"/>
        <v/>
      </c>
      <c r="J4968" s="18" t="str">
        <f t="shared" si="424"/>
        <v/>
      </c>
      <c r="K4968" s="18" t="str">
        <f t="shared" si="425"/>
        <v/>
      </c>
      <c r="N4968" s="23" t="str">
        <f t="shared" si="426"/>
        <v/>
      </c>
    </row>
    <row r="4969" spans="8:14" x14ac:dyDescent="0.25">
      <c r="H4969" s="18" t="str">
        <f t="shared" si="422"/>
        <v/>
      </c>
      <c r="I4969" s="26" t="str">
        <f t="shared" si="423"/>
        <v/>
      </c>
      <c r="J4969" s="18" t="str">
        <f t="shared" si="424"/>
        <v/>
      </c>
      <c r="K4969" s="18" t="str">
        <f t="shared" si="425"/>
        <v/>
      </c>
      <c r="N4969" s="23" t="str">
        <f t="shared" si="426"/>
        <v/>
      </c>
    </row>
    <row r="4970" spans="8:14" x14ac:dyDescent="0.25">
      <c r="H4970" s="18" t="str">
        <f t="shared" si="422"/>
        <v/>
      </c>
      <c r="I4970" s="26" t="str">
        <f t="shared" si="423"/>
        <v/>
      </c>
      <c r="J4970" s="18" t="str">
        <f t="shared" si="424"/>
        <v/>
      </c>
      <c r="K4970" s="18" t="str">
        <f t="shared" si="425"/>
        <v/>
      </c>
      <c r="N4970" s="23" t="str">
        <f t="shared" si="426"/>
        <v/>
      </c>
    </row>
    <row r="4971" spans="8:14" x14ac:dyDescent="0.25">
      <c r="H4971" s="18" t="str">
        <f t="shared" si="422"/>
        <v/>
      </c>
      <c r="I4971" s="26" t="str">
        <f t="shared" si="423"/>
        <v/>
      </c>
      <c r="J4971" s="18" t="str">
        <f t="shared" si="424"/>
        <v/>
      </c>
      <c r="K4971" s="18" t="str">
        <f t="shared" si="425"/>
        <v/>
      </c>
      <c r="N4971" s="23" t="str">
        <f t="shared" si="426"/>
        <v/>
      </c>
    </row>
    <row r="4972" spans="8:14" x14ac:dyDescent="0.25">
      <c r="H4972" s="18" t="str">
        <f t="shared" si="422"/>
        <v/>
      </c>
      <c r="I4972" s="26" t="str">
        <f t="shared" si="423"/>
        <v/>
      </c>
      <c r="J4972" s="18" t="str">
        <f t="shared" si="424"/>
        <v/>
      </c>
      <c r="K4972" s="18" t="str">
        <f t="shared" si="425"/>
        <v/>
      </c>
      <c r="N4972" s="23" t="str">
        <f t="shared" si="426"/>
        <v/>
      </c>
    </row>
    <row r="4973" spans="8:14" x14ac:dyDescent="0.25">
      <c r="H4973" s="18" t="str">
        <f t="shared" si="422"/>
        <v/>
      </c>
      <c r="I4973" s="26" t="str">
        <f t="shared" si="423"/>
        <v/>
      </c>
      <c r="J4973" s="18" t="str">
        <f t="shared" si="424"/>
        <v/>
      </c>
      <c r="K4973" s="18" t="str">
        <f t="shared" si="425"/>
        <v/>
      </c>
      <c r="N4973" s="23" t="str">
        <f t="shared" si="426"/>
        <v/>
      </c>
    </row>
    <row r="4974" spans="8:14" x14ac:dyDescent="0.25">
      <c r="H4974" s="18" t="str">
        <f t="shared" si="422"/>
        <v/>
      </c>
      <c r="I4974" s="26" t="str">
        <f t="shared" si="423"/>
        <v/>
      </c>
      <c r="J4974" s="18" t="str">
        <f t="shared" si="424"/>
        <v/>
      </c>
      <c r="K4974" s="18" t="str">
        <f t="shared" si="425"/>
        <v/>
      </c>
      <c r="N4974" s="23" t="str">
        <f t="shared" si="426"/>
        <v/>
      </c>
    </row>
    <row r="4975" spans="8:14" x14ac:dyDescent="0.25">
      <c r="H4975" s="18" t="str">
        <f t="shared" si="422"/>
        <v/>
      </c>
      <c r="I4975" s="26" t="str">
        <f t="shared" si="423"/>
        <v/>
      </c>
      <c r="J4975" s="18" t="str">
        <f t="shared" si="424"/>
        <v/>
      </c>
      <c r="K4975" s="18" t="str">
        <f t="shared" si="425"/>
        <v/>
      </c>
      <c r="N4975" s="23" t="str">
        <f t="shared" si="426"/>
        <v/>
      </c>
    </row>
    <row r="4976" spans="8:14" x14ac:dyDescent="0.25">
      <c r="H4976" s="18" t="str">
        <f t="shared" si="422"/>
        <v/>
      </c>
      <c r="I4976" s="26" t="str">
        <f t="shared" si="423"/>
        <v/>
      </c>
      <c r="J4976" s="18" t="str">
        <f t="shared" si="424"/>
        <v/>
      </c>
      <c r="K4976" s="18" t="str">
        <f t="shared" si="425"/>
        <v/>
      </c>
      <c r="N4976" s="23" t="str">
        <f t="shared" si="426"/>
        <v/>
      </c>
    </row>
    <row r="4977" spans="8:14" x14ac:dyDescent="0.25">
      <c r="H4977" s="18" t="str">
        <f t="shared" si="422"/>
        <v/>
      </c>
      <c r="I4977" s="26" t="str">
        <f t="shared" si="423"/>
        <v/>
      </c>
      <c r="J4977" s="18" t="str">
        <f t="shared" si="424"/>
        <v/>
      </c>
      <c r="K4977" s="18" t="str">
        <f t="shared" si="425"/>
        <v/>
      </c>
      <c r="N4977" s="23" t="str">
        <f t="shared" si="426"/>
        <v/>
      </c>
    </row>
    <row r="4978" spans="8:14" x14ac:dyDescent="0.25">
      <c r="H4978" s="18" t="str">
        <f t="shared" si="422"/>
        <v/>
      </c>
      <c r="I4978" s="26" t="str">
        <f t="shared" si="423"/>
        <v/>
      </c>
      <c r="J4978" s="18" t="str">
        <f t="shared" si="424"/>
        <v/>
      </c>
      <c r="K4978" s="18" t="str">
        <f t="shared" si="425"/>
        <v/>
      </c>
      <c r="N4978" s="23" t="str">
        <f t="shared" si="426"/>
        <v/>
      </c>
    </row>
    <row r="4979" spans="8:14" x14ac:dyDescent="0.25">
      <c r="H4979" s="18" t="str">
        <f t="shared" si="422"/>
        <v/>
      </c>
      <c r="I4979" s="26" t="str">
        <f t="shared" si="423"/>
        <v/>
      </c>
      <c r="J4979" s="18" t="str">
        <f t="shared" si="424"/>
        <v/>
      </c>
      <c r="K4979" s="18" t="str">
        <f t="shared" si="425"/>
        <v/>
      </c>
      <c r="N4979" s="23" t="str">
        <f t="shared" si="426"/>
        <v/>
      </c>
    </row>
    <row r="4980" spans="8:14" x14ac:dyDescent="0.25">
      <c r="H4980" s="18" t="str">
        <f t="shared" si="422"/>
        <v/>
      </c>
      <c r="I4980" s="26" t="str">
        <f t="shared" si="423"/>
        <v/>
      </c>
      <c r="J4980" s="18" t="str">
        <f t="shared" si="424"/>
        <v/>
      </c>
      <c r="K4980" s="18" t="str">
        <f t="shared" si="425"/>
        <v/>
      </c>
      <c r="N4980" s="23" t="str">
        <f t="shared" si="426"/>
        <v/>
      </c>
    </row>
    <row r="4981" spans="8:14" x14ac:dyDescent="0.25">
      <c r="H4981" s="18" t="str">
        <f t="shared" si="422"/>
        <v/>
      </c>
      <c r="I4981" s="26" t="str">
        <f t="shared" si="423"/>
        <v/>
      </c>
      <c r="J4981" s="18" t="str">
        <f t="shared" si="424"/>
        <v/>
      </c>
      <c r="K4981" s="18" t="str">
        <f t="shared" si="425"/>
        <v/>
      </c>
      <c r="N4981" s="23" t="str">
        <f t="shared" si="426"/>
        <v/>
      </c>
    </row>
    <row r="4982" spans="8:14" x14ac:dyDescent="0.25">
      <c r="H4982" s="18" t="str">
        <f t="shared" si="422"/>
        <v/>
      </c>
      <c r="I4982" s="26" t="str">
        <f t="shared" si="423"/>
        <v/>
      </c>
      <c r="J4982" s="18" t="str">
        <f t="shared" si="424"/>
        <v/>
      </c>
      <c r="K4982" s="18" t="str">
        <f t="shared" si="425"/>
        <v/>
      </c>
      <c r="N4982" s="23" t="str">
        <f t="shared" si="426"/>
        <v/>
      </c>
    </row>
    <row r="4983" spans="8:14" x14ac:dyDescent="0.25">
      <c r="H4983" s="18" t="str">
        <f t="shared" si="422"/>
        <v/>
      </c>
      <c r="I4983" s="26" t="str">
        <f t="shared" si="423"/>
        <v/>
      </c>
      <c r="J4983" s="18" t="str">
        <f t="shared" si="424"/>
        <v/>
      </c>
      <c r="K4983" s="18" t="str">
        <f t="shared" si="425"/>
        <v/>
      </c>
      <c r="N4983" s="23" t="str">
        <f t="shared" si="426"/>
        <v/>
      </c>
    </row>
    <row r="4984" spans="8:14" x14ac:dyDescent="0.25">
      <c r="H4984" s="18" t="str">
        <f t="shared" si="422"/>
        <v/>
      </c>
      <c r="I4984" s="26" t="str">
        <f t="shared" si="423"/>
        <v/>
      </c>
      <c r="J4984" s="18" t="str">
        <f t="shared" si="424"/>
        <v/>
      </c>
      <c r="K4984" s="18" t="str">
        <f t="shared" si="425"/>
        <v/>
      </c>
      <c r="N4984" s="23" t="str">
        <f t="shared" si="426"/>
        <v/>
      </c>
    </row>
    <row r="4985" spans="8:14" x14ac:dyDescent="0.25">
      <c r="H4985" s="18" t="str">
        <f t="shared" si="422"/>
        <v/>
      </c>
      <c r="I4985" s="26" t="str">
        <f t="shared" si="423"/>
        <v/>
      </c>
      <c r="J4985" s="18" t="str">
        <f t="shared" si="424"/>
        <v/>
      </c>
      <c r="K4985" s="18" t="str">
        <f t="shared" si="425"/>
        <v/>
      </c>
      <c r="N4985" s="23" t="str">
        <f t="shared" si="426"/>
        <v/>
      </c>
    </row>
    <row r="4986" spans="8:14" x14ac:dyDescent="0.25">
      <c r="H4986" s="18" t="str">
        <f t="shared" si="422"/>
        <v/>
      </c>
      <c r="I4986" s="26" t="str">
        <f t="shared" si="423"/>
        <v/>
      </c>
      <c r="J4986" s="18" t="str">
        <f t="shared" si="424"/>
        <v/>
      </c>
      <c r="K4986" s="18" t="str">
        <f t="shared" si="425"/>
        <v/>
      </c>
      <c r="N4986" s="23" t="str">
        <f t="shared" si="426"/>
        <v/>
      </c>
    </row>
    <row r="4987" spans="8:14" x14ac:dyDescent="0.25">
      <c r="H4987" s="18" t="str">
        <f t="shared" si="422"/>
        <v/>
      </c>
      <c r="I4987" s="26" t="str">
        <f t="shared" si="423"/>
        <v/>
      </c>
      <c r="J4987" s="18" t="str">
        <f t="shared" si="424"/>
        <v/>
      </c>
      <c r="K4987" s="18" t="str">
        <f t="shared" si="425"/>
        <v/>
      </c>
      <c r="N4987" s="23" t="str">
        <f t="shared" si="426"/>
        <v/>
      </c>
    </row>
    <row r="4988" spans="8:14" x14ac:dyDescent="0.25">
      <c r="H4988" s="18" t="str">
        <f t="shared" si="422"/>
        <v/>
      </c>
      <c r="I4988" s="26" t="str">
        <f t="shared" si="423"/>
        <v/>
      </c>
      <c r="J4988" s="18" t="str">
        <f t="shared" si="424"/>
        <v/>
      </c>
      <c r="K4988" s="18" t="str">
        <f t="shared" si="425"/>
        <v/>
      </c>
      <c r="N4988" s="23" t="str">
        <f t="shared" si="426"/>
        <v/>
      </c>
    </row>
    <row r="4989" spans="8:14" x14ac:dyDescent="0.25">
      <c r="H4989" s="18" t="str">
        <f t="shared" si="422"/>
        <v/>
      </c>
      <c r="I4989" s="26" t="str">
        <f t="shared" si="423"/>
        <v/>
      </c>
      <c r="J4989" s="18" t="str">
        <f t="shared" si="424"/>
        <v/>
      </c>
      <c r="K4989" s="18" t="str">
        <f t="shared" si="425"/>
        <v/>
      </c>
      <c r="N4989" s="23" t="str">
        <f t="shared" si="426"/>
        <v/>
      </c>
    </row>
    <row r="4990" spans="8:14" x14ac:dyDescent="0.25">
      <c r="H4990" s="18" t="str">
        <f t="shared" si="422"/>
        <v/>
      </c>
      <c r="I4990" s="26" t="str">
        <f t="shared" si="423"/>
        <v/>
      </c>
      <c r="J4990" s="18" t="str">
        <f t="shared" si="424"/>
        <v/>
      </c>
      <c r="K4990" s="18" t="str">
        <f t="shared" si="425"/>
        <v/>
      </c>
      <c r="N4990" s="23" t="str">
        <f t="shared" si="426"/>
        <v/>
      </c>
    </row>
    <row r="4991" spans="8:14" x14ac:dyDescent="0.25">
      <c r="H4991" s="18" t="str">
        <f t="shared" si="422"/>
        <v/>
      </c>
      <c r="I4991" s="26" t="str">
        <f t="shared" si="423"/>
        <v/>
      </c>
      <c r="J4991" s="18" t="str">
        <f t="shared" si="424"/>
        <v/>
      </c>
      <c r="K4991" s="18" t="str">
        <f t="shared" si="425"/>
        <v/>
      </c>
      <c r="N4991" s="23" t="str">
        <f t="shared" si="426"/>
        <v/>
      </c>
    </row>
    <row r="4992" spans="8:14" x14ac:dyDescent="0.25">
      <c r="H4992" s="18" t="str">
        <f t="shared" si="422"/>
        <v/>
      </c>
      <c r="I4992" s="26" t="str">
        <f t="shared" si="423"/>
        <v/>
      </c>
      <c r="J4992" s="18" t="str">
        <f t="shared" si="424"/>
        <v/>
      </c>
      <c r="K4992" s="18" t="str">
        <f t="shared" si="425"/>
        <v/>
      </c>
      <c r="N4992" s="23" t="str">
        <f t="shared" si="426"/>
        <v/>
      </c>
    </row>
    <row r="4993" spans="8:14" x14ac:dyDescent="0.25">
      <c r="H4993" s="18" t="str">
        <f t="shared" si="422"/>
        <v/>
      </c>
      <c r="I4993" s="26" t="str">
        <f t="shared" si="423"/>
        <v/>
      </c>
      <c r="J4993" s="18" t="str">
        <f t="shared" si="424"/>
        <v/>
      </c>
      <c r="K4993" s="18" t="str">
        <f t="shared" si="425"/>
        <v/>
      </c>
      <c r="N4993" s="23" t="str">
        <f t="shared" si="426"/>
        <v/>
      </c>
    </row>
    <row r="4994" spans="8:14" x14ac:dyDescent="0.25">
      <c r="H4994" s="18" t="str">
        <f t="shared" si="422"/>
        <v/>
      </c>
      <c r="I4994" s="26" t="str">
        <f t="shared" si="423"/>
        <v/>
      </c>
      <c r="J4994" s="18" t="str">
        <f t="shared" si="424"/>
        <v/>
      </c>
      <c r="K4994" s="18" t="str">
        <f t="shared" si="425"/>
        <v/>
      </c>
      <c r="N4994" s="23" t="str">
        <f t="shared" si="426"/>
        <v/>
      </c>
    </row>
    <row r="4995" spans="8:14" x14ac:dyDescent="0.25">
      <c r="H4995" s="18" t="str">
        <f t="shared" si="422"/>
        <v/>
      </c>
      <c r="I4995" s="26" t="str">
        <f t="shared" si="423"/>
        <v/>
      </c>
      <c r="J4995" s="18" t="str">
        <f t="shared" si="424"/>
        <v/>
      </c>
      <c r="K4995" s="18" t="str">
        <f t="shared" si="425"/>
        <v/>
      </c>
      <c r="N4995" s="23" t="str">
        <f t="shared" si="426"/>
        <v/>
      </c>
    </row>
    <row r="4996" spans="8:14" x14ac:dyDescent="0.25">
      <c r="H4996" s="18" t="str">
        <f t="shared" ref="H4996:H5059" si="427">IF(OR($E4996="",$G4996=""),"",$E4996*$G4996)</f>
        <v/>
      </c>
      <c r="I4996" s="26" t="str">
        <f t="shared" ref="I4996:I5059" si="428">IF($F4996="","",IFERROR(INDEX(CurRate,MATCH($F4996,CurCode,0)),""))</f>
        <v/>
      </c>
      <c r="J4996" s="18" t="str">
        <f t="shared" ref="J4996:J5059" si="429">IF(OR($G4996="",$I4996="",$I4996=0),"",$G4996/$I4996)</f>
        <v/>
      </c>
      <c r="K4996" s="18" t="str">
        <f t="shared" ref="K4996:K5059" si="430">IF(OR($E4996="",$J4996=""),"",$E4996*$J4996)</f>
        <v/>
      </c>
      <c r="N4996" s="23" t="str">
        <f t="shared" ref="N4996:N5059" si="431">IF($A4996="","",$A4996*100000+ROW())</f>
        <v/>
      </c>
    </row>
    <row r="4997" spans="8:14" x14ac:dyDescent="0.25">
      <c r="H4997" s="18" t="str">
        <f t="shared" si="427"/>
        <v/>
      </c>
      <c r="I4997" s="26" t="str">
        <f t="shared" si="428"/>
        <v/>
      </c>
      <c r="J4997" s="18" t="str">
        <f t="shared" si="429"/>
        <v/>
      </c>
      <c r="K4997" s="18" t="str">
        <f t="shared" si="430"/>
        <v/>
      </c>
      <c r="N4997" s="23" t="str">
        <f t="shared" si="431"/>
        <v/>
      </c>
    </row>
    <row r="4998" spans="8:14" x14ac:dyDescent="0.25">
      <c r="H4998" s="18" t="str">
        <f t="shared" si="427"/>
        <v/>
      </c>
      <c r="I4998" s="26" t="str">
        <f t="shared" si="428"/>
        <v/>
      </c>
      <c r="J4998" s="18" t="str">
        <f t="shared" si="429"/>
        <v/>
      </c>
      <c r="K4998" s="18" t="str">
        <f t="shared" si="430"/>
        <v/>
      </c>
      <c r="N4998" s="23" t="str">
        <f t="shared" si="431"/>
        <v/>
      </c>
    </row>
    <row r="4999" spans="8:14" x14ac:dyDescent="0.25">
      <c r="H4999" s="18" t="str">
        <f t="shared" si="427"/>
        <v/>
      </c>
      <c r="I4999" s="26" t="str">
        <f t="shared" si="428"/>
        <v/>
      </c>
      <c r="J4999" s="18" t="str">
        <f t="shared" si="429"/>
        <v/>
      </c>
      <c r="K4999" s="18" t="str">
        <f t="shared" si="430"/>
        <v/>
      </c>
      <c r="N4999" s="23" t="str">
        <f t="shared" si="431"/>
        <v/>
      </c>
    </row>
    <row r="5000" spans="8:14" x14ac:dyDescent="0.25">
      <c r="H5000" s="18" t="str">
        <f t="shared" si="427"/>
        <v/>
      </c>
      <c r="I5000" s="26" t="str">
        <f t="shared" si="428"/>
        <v/>
      </c>
      <c r="J5000" s="18" t="str">
        <f t="shared" si="429"/>
        <v/>
      </c>
      <c r="K5000" s="18" t="str">
        <f t="shared" si="430"/>
        <v/>
      </c>
      <c r="N5000" s="23" t="str">
        <f t="shared" si="431"/>
        <v/>
      </c>
    </row>
    <row r="5001" spans="8:14" x14ac:dyDescent="0.25">
      <c r="H5001" s="18" t="str">
        <f t="shared" si="427"/>
        <v/>
      </c>
      <c r="I5001" s="26" t="str">
        <f t="shared" si="428"/>
        <v/>
      </c>
      <c r="J5001" s="18" t="str">
        <f t="shared" si="429"/>
        <v/>
      </c>
      <c r="K5001" s="18" t="str">
        <f t="shared" si="430"/>
        <v/>
      </c>
      <c r="N5001" s="23" t="str">
        <f t="shared" si="431"/>
        <v/>
      </c>
    </row>
    <row r="5002" spans="8:14" x14ac:dyDescent="0.25">
      <c r="H5002" s="18" t="str">
        <f t="shared" si="427"/>
        <v/>
      </c>
      <c r="I5002" s="26" t="str">
        <f t="shared" si="428"/>
        <v/>
      </c>
      <c r="J5002" s="18" t="str">
        <f t="shared" si="429"/>
        <v/>
      </c>
      <c r="K5002" s="18" t="str">
        <f t="shared" si="430"/>
        <v/>
      </c>
      <c r="N5002" s="23" t="str">
        <f t="shared" si="431"/>
        <v/>
      </c>
    </row>
    <row r="5003" spans="8:14" x14ac:dyDescent="0.25">
      <c r="H5003" s="18" t="str">
        <f t="shared" si="427"/>
        <v/>
      </c>
      <c r="I5003" s="26" t="str">
        <f t="shared" si="428"/>
        <v/>
      </c>
      <c r="J5003" s="18" t="str">
        <f t="shared" si="429"/>
        <v/>
      </c>
      <c r="K5003" s="18" t="str">
        <f t="shared" si="430"/>
        <v/>
      </c>
      <c r="N5003" s="23" t="str">
        <f t="shared" si="431"/>
        <v/>
      </c>
    </row>
    <row r="5004" spans="8:14" x14ac:dyDescent="0.25">
      <c r="H5004" s="18" t="str">
        <f t="shared" si="427"/>
        <v/>
      </c>
      <c r="I5004" s="26" t="str">
        <f t="shared" si="428"/>
        <v/>
      </c>
      <c r="J5004" s="18" t="str">
        <f t="shared" si="429"/>
        <v/>
      </c>
      <c r="K5004" s="18" t="str">
        <f t="shared" si="430"/>
        <v/>
      </c>
      <c r="N5004" s="23" t="str">
        <f t="shared" si="431"/>
        <v/>
      </c>
    </row>
    <row r="5005" spans="8:14" x14ac:dyDescent="0.25">
      <c r="H5005" s="18" t="str">
        <f t="shared" si="427"/>
        <v/>
      </c>
      <c r="I5005" s="26" t="str">
        <f t="shared" si="428"/>
        <v/>
      </c>
      <c r="J5005" s="18" t="str">
        <f t="shared" si="429"/>
        <v/>
      </c>
      <c r="K5005" s="18" t="str">
        <f t="shared" si="430"/>
        <v/>
      </c>
      <c r="N5005" s="23" t="str">
        <f t="shared" si="431"/>
        <v/>
      </c>
    </row>
    <row r="5006" spans="8:14" x14ac:dyDescent="0.25">
      <c r="H5006" s="18" t="str">
        <f t="shared" si="427"/>
        <v/>
      </c>
      <c r="I5006" s="26" t="str">
        <f t="shared" si="428"/>
        <v/>
      </c>
      <c r="J5006" s="18" t="str">
        <f t="shared" si="429"/>
        <v/>
      </c>
      <c r="K5006" s="18" t="str">
        <f t="shared" si="430"/>
        <v/>
      </c>
      <c r="N5006" s="23" t="str">
        <f t="shared" si="431"/>
        <v/>
      </c>
    </row>
    <row r="5007" spans="8:14" x14ac:dyDescent="0.25">
      <c r="H5007" s="18" t="str">
        <f t="shared" si="427"/>
        <v/>
      </c>
      <c r="I5007" s="26" t="str">
        <f t="shared" si="428"/>
        <v/>
      </c>
      <c r="J5007" s="18" t="str">
        <f t="shared" si="429"/>
        <v/>
      </c>
      <c r="K5007" s="18" t="str">
        <f t="shared" si="430"/>
        <v/>
      </c>
      <c r="N5007" s="23" t="str">
        <f t="shared" si="431"/>
        <v/>
      </c>
    </row>
    <row r="5008" spans="8:14" x14ac:dyDescent="0.25">
      <c r="H5008" s="18" t="str">
        <f t="shared" si="427"/>
        <v/>
      </c>
      <c r="I5008" s="26" t="str">
        <f t="shared" si="428"/>
        <v/>
      </c>
      <c r="J5008" s="18" t="str">
        <f t="shared" si="429"/>
        <v/>
      </c>
      <c r="K5008" s="18" t="str">
        <f t="shared" si="430"/>
        <v/>
      </c>
      <c r="N5008" s="23" t="str">
        <f t="shared" si="431"/>
        <v/>
      </c>
    </row>
    <row r="5009" spans="8:14" x14ac:dyDescent="0.25">
      <c r="H5009" s="18" t="str">
        <f t="shared" si="427"/>
        <v/>
      </c>
      <c r="I5009" s="26" t="str">
        <f t="shared" si="428"/>
        <v/>
      </c>
      <c r="J5009" s="18" t="str">
        <f t="shared" si="429"/>
        <v/>
      </c>
      <c r="K5009" s="18" t="str">
        <f t="shared" si="430"/>
        <v/>
      </c>
      <c r="N5009" s="23" t="str">
        <f t="shared" si="431"/>
        <v/>
      </c>
    </row>
    <row r="5010" spans="8:14" x14ac:dyDescent="0.25">
      <c r="H5010" s="18" t="str">
        <f t="shared" si="427"/>
        <v/>
      </c>
      <c r="I5010" s="26" t="str">
        <f t="shared" si="428"/>
        <v/>
      </c>
      <c r="J5010" s="18" t="str">
        <f t="shared" si="429"/>
        <v/>
      </c>
      <c r="K5010" s="18" t="str">
        <f t="shared" si="430"/>
        <v/>
      </c>
      <c r="N5010" s="23" t="str">
        <f t="shared" si="431"/>
        <v/>
      </c>
    </row>
    <row r="5011" spans="8:14" x14ac:dyDescent="0.25">
      <c r="H5011" s="18" t="str">
        <f t="shared" si="427"/>
        <v/>
      </c>
      <c r="I5011" s="26" t="str">
        <f t="shared" si="428"/>
        <v/>
      </c>
      <c r="J5011" s="18" t="str">
        <f t="shared" si="429"/>
        <v/>
      </c>
      <c r="K5011" s="18" t="str">
        <f t="shared" si="430"/>
        <v/>
      </c>
      <c r="N5011" s="23" t="str">
        <f t="shared" si="431"/>
        <v/>
      </c>
    </row>
    <row r="5012" spans="8:14" x14ac:dyDescent="0.25">
      <c r="H5012" s="18" t="str">
        <f t="shared" si="427"/>
        <v/>
      </c>
      <c r="I5012" s="26" t="str">
        <f t="shared" si="428"/>
        <v/>
      </c>
      <c r="J5012" s="18" t="str">
        <f t="shared" si="429"/>
        <v/>
      </c>
      <c r="K5012" s="18" t="str">
        <f t="shared" si="430"/>
        <v/>
      </c>
      <c r="N5012" s="23" t="str">
        <f t="shared" si="431"/>
        <v/>
      </c>
    </row>
    <row r="5013" spans="8:14" x14ac:dyDescent="0.25">
      <c r="H5013" s="18" t="str">
        <f t="shared" si="427"/>
        <v/>
      </c>
      <c r="I5013" s="26" t="str">
        <f t="shared" si="428"/>
        <v/>
      </c>
      <c r="J5013" s="18" t="str">
        <f t="shared" si="429"/>
        <v/>
      </c>
      <c r="K5013" s="18" t="str">
        <f t="shared" si="430"/>
        <v/>
      </c>
      <c r="N5013" s="23" t="str">
        <f t="shared" si="431"/>
        <v/>
      </c>
    </row>
    <row r="5014" spans="8:14" x14ac:dyDescent="0.25">
      <c r="H5014" s="18" t="str">
        <f t="shared" si="427"/>
        <v/>
      </c>
      <c r="I5014" s="26" t="str">
        <f t="shared" si="428"/>
        <v/>
      </c>
      <c r="J5014" s="18" t="str">
        <f t="shared" si="429"/>
        <v/>
      </c>
      <c r="K5014" s="18" t="str">
        <f t="shared" si="430"/>
        <v/>
      </c>
      <c r="N5014" s="23" t="str">
        <f t="shared" si="431"/>
        <v/>
      </c>
    </row>
    <row r="5015" spans="8:14" x14ac:dyDescent="0.25">
      <c r="H5015" s="18" t="str">
        <f t="shared" si="427"/>
        <v/>
      </c>
      <c r="I5015" s="26" t="str">
        <f t="shared" si="428"/>
        <v/>
      </c>
      <c r="J5015" s="18" t="str">
        <f t="shared" si="429"/>
        <v/>
      </c>
      <c r="K5015" s="18" t="str">
        <f t="shared" si="430"/>
        <v/>
      </c>
      <c r="N5015" s="23" t="str">
        <f t="shared" si="431"/>
        <v/>
      </c>
    </row>
    <row r="5016" spans="8:14" x14ac:dyDescent="0.25">
      <c r="H5016" s="18" t="str">
        <f t="shared" si="427"/>
        <v/>
      </c>
      <c r="I5016" s="26" t="str">
        <f t="shared" si="428"/>
        <v/>
      </c>
      <c r="J5016" s="18" t="str">
        <f t="shared" si="429"/>
        <v/>
      </c>
      <c r="K5016" s="18" t="str">
        <f t="shared" si="430"/>
        <v/>
      </c>
      <c r="N5016" s="23" t="str">
        <f t="shared" si="431"/>
        <v/>
      </c>
    </row>
    <row r="5017" spans="8:14" x14ac:dyDescent="0.25">
      <c r="H5017" s="18" t="str">
        <f t="shared" si="427"/>
        <v/>
      </c>
      <c r="I5017" s="26" t="str">
        <f t="shared" si="428"/>
        <v/>
      </c>
      <c r="J5017" s="18" t="str">
        <f t="shared" si="429"/>
        <v/>
      </c>
      <c r="K5017" s="18" t="str">
        <f t="shared" si="430"/>
        <v/>
      </c>
      <c r="N5017" s="23" t="str">
        <f t="shared" si="431"/>
        <v/>
      </c>
    </row>
    <row r="5018" spans="8:14" x14ac:dyDescent="0.25">
      <c r="H5018" s="18" t="str">
        <f t="shared" si="427"/>
        <v/>
      </c>
      <c r="I5018" s="26" t="str">
        <f t="shared" si="428"/>
        <v/>
      </c>
      <c r="J5018" s="18" t="str">
        <f t="shared" si="429"/>
        <v/>
      </c>
      <c r="K5018" s="18" t="str">
        <f t="shared" si="430"/>
        <v/>
      </c>
      <c r="N5018" s="23" t="str">
        <f t="shared" si="431"/>
        <v/>
      </c>
    </row>
    <row r="5019" spans="8:14" x14ac:dyDescent="0.25">
      <c r="H5019" s="18" t="str">
        <f t="shared" si="427"/>
        <v/>
      </c>
      <c r="I5019" s="26" t="str">
        <f t="shared" si="428"/>
        <v/>
      </c>
      <c r="J5019" s="18" t="str">
        <f t="shared" si="429"/>
        <v/>
      </c>
      <c r="K5019" s="18" t="str">
        <f t="shared" si="430"/>
        <v/>
      </c>
      <c r="N5019" s="23" t="str">
        <f t="shared" si="431"/>
        <v/>
      </c>
    </row>
    <row r="5020" spans="8:14" x14ac:dyDescent="0.25">
      <c r="H5020" s="18" t="str">
        <f t="shared" si="427"/>
        <v/>
      </c>
      <c r="I5020" s="26" t="str">
        <f t="shared" si="428"/>
        <v/>
      </c>
      <c r="J5020" s="18" t="str">
        <f t="shared" si="429"/>
        <v/>
      </c>
      <c r="K5020" s="18" t="str">
        <f t="shared" si="430"/>
        <v/>
      </c>
      <c r="N5020" s="23" t="str">
        <f t="shared" si="431"/>
        <v/>
      </c>
    </row>
    <row r="5021" spans="8:14" x14ac:dyDescent="0.25">
      <c r="H5021" s="18" t="str">
        <f t="shared" si="427"/>
        <v/>
      </c>
      <c r="I5021" s="26" t="str">
        <f t="shared" si="428"/>
        <v/>
      </c>
      <c r="J5021" s="18" t="str">
        <f t="shared" si="429"/>
        <v/>
      </c>
      <c r="K5021" s="18" t="str">
        <f t="shared" si="430"/>
        <v/>
      </c>
      <c r="N5021" s="23" t="str">
        <f t="shared" si="431"/>
        <v/>
      </c>
    </row>
    <row r="5022" spans="8:14" x14ac:dyDescent="0.25">
      <c r="H5022" s="18" t="str">
        <f t="shared" si="427"/>
        <v/>
      </c>
      <c r="I5022" s="26" t="str">
        <f t="shared" si="428"/>
        <v/>
      </c>
      <c r="J5022" s="18" t="str">
        <f t="shared" si="429"/>
        <v/>
      </c>
      <c r="K5022" s="18" t="str">
        <f t="shared" si="430"/>
        <v/>
      </c>
      <c r="N5022" s="23" t="str">
        <f t="shared" si="431"/>
        <v/>
      </c>
    </row>
    <row r="5023" spans="8:14" x14ac:dyDescent="0.25">
      <c r="H5023" s="18" t="str">
        <f t="shared" si="427"/>
        <v/>
      </c>
      <c r="I5023" s="26" t="str">
        <f t="shared" si="428"/>
        <v/>
      </c>
      <c r="J5023" s="18" t="str">
        <f t="shared" si="429"/>
        <v/>
      </c>
      <c r="K5023" s="18" t="str">
        <f t="shared" si="430"/>
        <v/>
      </c>
      <c r="N5023" s="23" t="str">
        <f t="shared" si="431"/>
        <v/>
      </c>
    </row>
    <row r="5024" spans="8:14" x14ac:dyDescent="0.25">
      <c r="H5024" s="18" t="str">
        <f t="shared" si="427"/>
        <v/>
      </c>
      <c r="I5024" s="26" t="str">
        <f t="shared" si="428"/>
        <v/>
      </c>
      <c r="J5024" s="18" t="str">
        <f t="shared" si="429"/>
        <v/>
      </c>
      <c r="K5024" s="18" t="str">
        <f t="shared" si="430"/>
        <v/>
      </c>
      <c r="N5024" s="23" t="str">
        <f t="shared" si="431"/>
        <v/>
      </c>
    </row>
    <row r="5025" spans="8:14" x14ac:dyDescent="0.25">
      <c r="H5025" s="18" t="str">
        <f t="shared" si="427"/>
        <v/>
      </c>
      <c r="I5025" s="26" t="str">
        <f t="shared" si="428"/>
        <v/>
      </c>
      <c r="J5025" s="18" t="str">
        <f t="shared" si="429"/>
        <v/>
      </c>
      <c r="K5025" s="18" t="str">
        <f t="shared" si="430"/>
        <v/>
      </c>
      <c r="N5025" s="23" t="str">
        <f t="shared" si="431"/>
        <v/>
      </c>
    </row>
    <row r="5026" spans="8:14" x14ac:dyDescent="0.25">
      <c r="H5026" s="18" t="str">
        <f t="shared" si="427"/>
        <v/>
      </c>
      <c r="I5026" s="26" t="str">
        <f t="shared" si="428"/>
        <v/>
      </c>
      <c r="J5026" s="18" t="str">
        <f t="shared" si="429"/>
        <v/>
      </c>
      <c r="K5026" s="18" t="str">
        <f t="shared" si="430"/>
        <v/>
      </c>
      <c r="N5026" s="23" t="str">
        <f t="shared" si="431"/>
        <v/>
      </c>
    </row>
    <row r="5027" spans="8:14" x14ac:dyDescent="0.25">
      <c r="H5027" s="18" t="str">
        <f t="shared" si="427"/>
        <v/>
      </c>
      <c r="I5027" s="26" t="str">
        <f t="shared" si="428"/>
        <v/>
      </c>
      <c r="J5027" s="18" t="str">
        <f t="shared" si="429"/>
        <v/>
      </c>
      <c r="K5027" s="18" t="str">
        <f t="shared" si="430"/>
        <v/>
      </c>
      <c r="N5027" s="23" t="str">
        <f t="shared" si="431"/>
        <v/>
      </c>
    </row>
    <row r="5028" spans="8:14" x14ac:dyDescent="0.25">
      <c r="H5028" s="18" t="str">
        <f t="shared" si="427"/>
        <v/>
      </c>
      <c r="I5028" s="26" t="str">
        <f t="shared" si="428"/>
        <v/>
      </c>
      <c r="J5028" s="18" t="str">
        <f t="shared" si="429"/>
        <v/>
      </c>
      <c r="K5028" s="18" t="str">
        <f t="shared" si="430"/>
        <v/>
      </c>
      <c r="N5028" s="23" t="str">
        <f t="shared" si="431"/>
        <v/>
      </c>
    </row>
    <row r="5029" spans="8:14" x14ac:dyDescent="0.25">
      <c r="H5029" s="18" t="str">
        <f t="shared" si="427"/>
        <v/>
      </c>
      <c r="I5029" s="26" t="str">
        <f t="shared" si="428"/>
        <v/>
      </c>
      <c r="J5029" s="18" t="str">
        <f t="shared" si="429"/>
        <v/>
      </c>
      <c r="K5029" s="18" t="str">
        <f t="shared" si="430"/>
        <v/>
      </c>
      <c r="N5029" s="23" t="str">
        <f t="shared" si="431"/>
        <v/>
      </c>
    </row>
    <row r="5030" spans="8:14" x14ac:dyDescent="0.25">
      <c r="H5030" s="18" t="str">
        <f t="shared" si="427"/>
        <v/>
      </c>
      <c r="I5030" s="26" t="str">
        <f t="shared" si="428"/>
        <v/>
      </c>
      <c r="J5030" s="18" t="str">
        <f t="shared" si="429"/>
        <v/>
      </c>
      <c r="K5030" s="18" t="str">
        <f t="shared" si="430"/>
        <v/>
      </c>
      <c r="N5030" s="23" t="str">
        <f t="shared" si="431"/>
        <v/>
      </c>
    </row>
    <row r="5031" spans="8:14" x14ac:dyDescent="0.25">
      <c r="H5031" s="18" t="str">
        <f t="shared" si="427"/>
        <v/>
      </c>
      <c r="I5031" s="26" t="str">
        <f t="shared" si="428"/>
        <v/>
      </c>
      <c r="J5031" s="18" t="str">
        <f t="shared" si="429"/>
        <v/>
      </c>
      <c r="K5031" s="18" t="str">
        <f t="shared" si="430"/>
        <v/>
      </c>
      <c r="N5031" s="23" t="str">
        <f t="shared" si="431"/>
        <v/>
      </c>
    </row>
    <row r="5032" spans="8:14" x14ac:dyDescent="0.25">
      <c r="H5032" s="18" t="str">
        <f t="shared" si="427"/>
        <v/>
      </c>
      <c r="I5032" s="26" t="str">
        <f t="shared" si="428"/>
        <v/>
      </c>
      <c r="J5032" s="18" t="str">
        <f t="shared" si="429"/>
        <v/>
      </c>
      <c r="K5032" s="18" t="str">
        <f t="shared" si="430"/>
        <v/>
      </c>
      <c r="N5032" s="23" t="str">
        <f t="shared" si="431"/>
        <v/>
      </c>
    </row>
    <row r="5033" spans="8:14" x14ac:dyDescent="0.25">
      <c r="H5033" s="18" t="str">
        <f t="shared" si="427"/>
        <v/>
      </c>
      <c r="I5033" s="26" t="str">
        <f t="shared" si="428"/>
        <v/>
      </c>
      <c r="J5033" s="18" t="str">
        <f t="shared" si="429"/>
        <v/>
      </c>
      <c r="K5033" s="18" t="str">
        <f t="shared" si="430"/>
        <v/>
      </c>
      <c r="N5033" s="23" t="str">
        <f t="shared" si="431"/>
        <v/>
      </c>
    </row>
    <row r="5034" spans="8:14" x14ac:dyDescent="0.25">
      <c r="H5034" s="18" t="str">
        <f t="shared" si="427"/>
        <v/>
      </c>
      <c r="I5034" s="26" t="str">
        <f t="shared" si="428"/>
        <v/>
      </c>
      <c r="J5034" s="18" t="str">
        <f t="shared" si="429"/>
        <v/>
      </c>
      <c r="K5034" s="18" t="str">
        <f t="shared" si="430"/>
        <v/>
      </c>
      <c r="N5034" s="23" t="str">
        <f t="shared" si="431"/>
        <v/>
      </c>
    </row>
    <row r="5035" spans="8:14" x14ac:dyDescent="0.25">
      <c r="H5035" s="18" t="str">
        <f t="shared" si="427"/>
        <v/>
      </c>
      <c r="I5035" s="26" t="str">
        <f t="shared" si="428"/>
        <v/>
      </c>
      <c r="J5035" s="18" t="str">
        <f t="shared" si="429"/>
        <v/>
      </c>
      <c r="K5035" s="18" t="str">
        <f t="shared" si="430"/>
        <v/>
      </c>
      <c r="N5035" s="23" t="str">
        <f t="shared" si="431"/>
        <v/>
      </c>
    </row>
    <row r="5036" spans="8:14" x14ac:dyDescent="0.25">
      <c r="H5036" s="18" t="str">
        <f t="shared" si="427"/>
        <v/>
      </c>
      <c r="I5036" s="26" t="str">
        <f t="shared" si="428"/>
        <v/>
      </c>
      <c r="J5036" s="18" t="str">
        <f t="shared" si="429"/>
        <v/>
      </c>
      <c r="K5036" s="18" t="str">
        <f t="shared" si="430"/>
        <v/>
      </c>
      <c r="N5036" s="23" t="str">
        <f t="shared" si="431"/>
        <v/>
      </c>
    </row>
    <row r="5037" spans="8:14" x14ac:dyDescent="0.25">
      <c r="H5037" s="18" t="str">
        <f t="shared" si="427"/>
        <v/>
      </c>
      <c r="I5037" s="26" t="str">
        <f t="shared" si="428"/>
        <v/>
      </c>
      <c r="J5037" s="18" t="str">
        <f t="shared" si="429"/>
        <v/>
      </c>
      <c r="K5037" s="18" t="str">
        <f t="shared" si="430"/>
        <v/>
      </c>
      <c r="N5037" s="23" t="str">
        <f t="shared" si="431"/>
        <v/>
      </c>
    </row>
    <row r="5038" spans="8:14" x14ac:dyDescent="0.25">
      <c r="H5038" s="18" t="str">
        <f t="shared" si="427"/>
        <v/>
      </c>
      <c r="I5038" s="26" t="str">
        <f t="shared" si="428"/>
        <v/>
      </c>
      <c r="J5038" s="18" t="str">
        <f t="shared" si="429"/>
        <v/>
      </c>
      <c r="K5038" s="18" t="str">
        <f t="shared" si="430"/>
        <v/>
      </c>
      <c r="N5038" s="23" t="str">
        <f t="shared" si="431"/>
        <v/>
      </c>
    </row>
    <row r="5039" spans="8:14" x14ac:dyDescent="0.25">
      <c r="H5039" s="18" t="str">
        <f t="shared" si="427"/>
        <v/>
      </c>
      <c r="I5039" s="26" t="str">
        <f t="shared" si="428"/>
        <v/>
      </c>
      <c r="J5039" s="18" t="str">
        <f t="shared" si="429"/>
        <v/>
      </c>
      <c r="K5039" s="18" t="str">
        <f t="shared" si="430"/>
        <v/>
      </c>
      <c r="N5039" s="23" t="str">
        <f t="shared" si="431"/>
        <v/>
      </c>
    </row>
    <row r="5040" spans="8:14" x14ac:dyDescent="0.25">
      <c r="H5040" s="18" t="str">
        <f t="shared" si="427"/>
        <v/>
      </c>
      <c r="I5040" s="26" t="str">
        <f t="shared" si="428"/>
        <v/>
      </c>
      <c r="J5040" s="18" t="str">
        <f t="shared" si="429"/>
        <v/>
      </c>
      <c r="K5040" s="18" t="str">
        <f t="shared" si="430"/>
        <v/>
      </c>
      <c r="N5040" s="23" t="str">
        <f t="shared" si="431"/>
        <v/>
      </c>
    </row>
    <row r="5041" spans="8:14" x14ac:dyDescent="0.25">
      <c r="H5041" s="18" t="str">
        <f t="shared" si="427"/>
        <v/>
      </c>
      <c r="I5041" s="26" t="str">
        <f t="shared" si="428"/>
        <v/>
      </c>
      <c r="J5041" s="18" t="str">
        <f t="shared" si="429"/>
        <v/>
      </c>
      <c r="K5041" s="18" t="str">
        <f t="shared" si="430"/>
        <v/>
      </c>
      <c r="N5041" s="23" t="str">
        <f t="shared" si="431"/>
        <v/>
      </c>
    </row>
    <row r="5042" spans="8:14" x14ac:dyDescent="0.25">
      <c r="H5042" s="18" t="str">
        <f t="shared" si="427"/>
        <v/>
      </c>
      <c r="I5042" s="26" t="str">
        <f t="shared" si="428"/>
        <v/>
      </c>
      <c r="J5042" s="18" t="str">
        <f t="shared" si="429"/>
        <v/>
      </c>
      <c r="K5042" s="18" t="str">
        <f t="shared" si="430"/>
        <v/>
      </c>
      <c r="N5042" s="23" t="str">
        <f t="shared" si="431"/>
        <v/>
      </c>
    </row>
    <row r="5043" spans="8:14" x14ac:dyDescent="0.25">
      <c r="H5043" s="18" t="str">
        <f t="shared" si="427"/>
        <v/>
      </c>
      <c r="I5043" s="26" t="str">
        <f t="shared" si="428"/>
        <v/>
      </c>
      <c r="J5043" s="18" t="str">
        <f t="shared" si="429"/>
        <v/>
      </c>
      <c r="K5043" s="18" t="str">
        <f t="shared" si="430"/>
        <v/>
      </c>
      <c r="N5043" s="23" t="str">
        <f t="shared" si="431"/>
        <v/>
      </c>
    </row>
    <row r="5044" spans="8:14" x14ac:dyDescent="0.25">
      <c r="H5044" s="18" t="str">
        <f t="shared" si="427"/>
        <v/>
      </c>
      <c r="I5044" s="26" t="str">
        <f t="shared" si="428"/>
        <v/>
      </c>
      <c r="J5044" s="18" t="str">
        <f t="shared" si="429"/>
        <v/>
      </c>
      <c r="K5044" s="18" t="str">
        <f t="shared" si="430"/>
        <v/>
      </c>
      <c r="N5044" s="23" t="str">
        <f t="shared" si="431"/>
        <v/>
      </c>
    </row>
    <row r="5045" spans="8:14" x14ac:dyDescent="0.25">
      <c r="H5045" s="18" t="str">
        <f t="shared" si="427"/>
        <v/>
      </c>
      <c r="I5045" s="26" t="str">
        <f t="shared" si="428"/>
        <v/>
      </c>
      <c r="J5045" s="18" t="str">
        <f t="shared" si="429"/>
        <v/>
      </c>
      <c r="K5045" s="18" t="str">
        <f t="shared" si="430"/>
        <v/>
      </c>
      <c r="N5045" s="23" t="str">
        <f t="shared" si="431"/>
        <v/>
      </c>
    </row>
    <row r="5046" spans="8:14" x14ac:dyDescent="0.25">
      <c r="H5046" s="18" t="str">
        <f t="shared" si="427"/>
        <v/>
      </c>
      <c r="I5046" s="26" t="str">
        <f t="shared" si="428"/>
        <v/>
      </c>
      <c r="J5046" s="18" t="str">
        <f t="shared" si="429"/>
        <v/>
      </c>
      <c r="K5046" s="18" t="str">
        <f t="shared" si="430"/>
        <v/>
      </c>
      <c r="N5046" s="23" t="str">
        <f t="shared" si="431"/>
        <v/>
      </c>
    </row>
    <row r="5047" spans="8:14" x14ac:dyDescent="0.25">
      <c r="H5047" s="18" t="str">
        <f t="shared" si="427"/>
        <v/>
      </c>
      <c r="I5047" s="26" t="str">
        <f t="shared" si="428"/>
        <v/>
      </c>
      <c r="J5047" s="18" t="str">
        <f t="shared" si="429"/>
        <v/>
      </c>
      <c r="K5047" s="18" t="str">
        <f t="shared" si="430"/>
        <v/>
      </c>
      <c r="N5047" s="23" t="str">
        <f t="shared" si="431"/>
        <v/>
      </c>
    </row>
    <row r="5048" spans="8:14" x14ac:dyDescent="0.25">
      <c r="H5048" s="18" t="str">
        <f t="shared" si="427"/>
        <v/>
      </c>
      <c r="I5048" s="26" t="str">
        <f t="shared" si="428"/>
        <v/>
      </c>
      <c r="J5048" s="18" t="str">
        <f t="shared" si="429"/>
        <v/>
      </c>
      <c r="K5048" s="18" t="str">
        <f t="shared" si="430"/>
        <v/>
      </c>
      <c r="N5048" s="23" t="str">
        <f t="shared" si="431"/>
        <v/>
      </c>
    </row>
    <row r="5049" spans="8:14" x14ac:dyDescent="0.25">
      <c r="H5049" s="18" t="str">
        <f t="shared" si="427"/>
        <v/>
      </c>
      <c r="I5049" s="26" t="str">
        <f t="shared" si="428"/>
        <v/>
      </c>
      <c r="J5049" s="18" t="str">
        <f t="shared" si="429"/>
        <v/>
      </c>
      <c r="K5049" s="18" t="str">
        <f t="shared" si="430"/>
        <v/>
      </c>
      <c r="N5049" s="23" t="str">
        <f t="shared" si="431"/>
        <v/>
      </c>
    </row>
    <row r="5050" spans="8:14" x14ac:dyDescent="0.25">
      <c r="H5050" s="18" t="str">
        <f t="shared" si="427"/>
        <v/>
      </c>
      <c r="I5050" s="26" t="str">
        <f t="shared" si="428"/>
        <v/>
      </c>
      <c r="J5050" s="18" t="str">
        <f t="shared" si="429"/>
        <v/>
      </c>
      <c r="K5050" s="18" t="str">
        <f t="shared" si="430"/>
        <v/>
      </c>
      <c r="N5050" s="23" t="str">
        <f t="shared" si="431"/>
        <v/>
      </c>
    </row>
    <row r="5051" spans="8:14" x14ac:dyDescent="0.25">
      <c r="H5051" s="18" t="str">
        <f t="shared" si="427"/>
        <v/>
      </c>
      <c r="I5051" s="26" t="str">
        <f t="shared" si="428"/>
        <v/>
      </c>
      <c r="J5051" s="18" t="str">
        <f t="shared" si="429"/>
        <v/>
      </c>
      <c r="K5051" s="18" t="str">
        <f t="shared" si="430"/>
        <v/>
      </c>
      <c r="N5051" s="23" t="str">
        <f t="shared" si="431"/>
        <v/>
      </c>
    </row>
    <row r="5052" spans="8:14" x14ac:dyDescent="0.25">
      <c r="H5052" s="18" t="str">
        <f t="shared" si="427"/>
        <v/>
      </c>
      <c r="I5052" s="26" t="str">
        <f t="shared" si="428"/>
        <v/>
      </c>
      <c r="J5052" s="18" t="str">
        <f t="shared" si="429"/>
        <v/>
      </c>
      <c r="K5052" s="18" t="str">
        <f t="shared" si="430"/>
        <v/>
      </c>
      <c r="N5052" s="23" t="str">
        <f t="shared" si="431"/>
        <v/>
      </c>
    </row>
    <row r="5053" spans="8:14" x14ac:dyDescent="0.25">
      <c r="H5053" s="18" t="str">
        <f t="shared" si="427"/>
        <v/>
      </c>
      <c r="I5053" s="26" t="str">
        <f t="shared" si="428"/>
        <v/>
      </c>
      <c r="J5053" s="18" t="str">
        <f t="shared" si="429"/>
        <v/>
      </c>
      <c r="K5053" s="18" t="str">
        <f t="shared" si="430"/>
        <v/>
      </c>
      <c r="N5053" s="23" t="str">
        <f t="shared" si="431"/>
        <v/>
      </c>
    </row>
    <row r="5054" spans="8:14" x14ac:dyDescent="0.25">
      <c r="H5054" s="18" t="str">
        <f t="shared" si="427"/>
        <v/>
      </c>
      <c r="I5054" s="26" t="str">
        <f t="shared" si="428"/>
        <v/>
      </c>
      <c r="J5054" s="18" t="str">
        <f t="shared" si="429"/>
        <v/>
      </c>
      <c r="K5054" s="18" t="str">
        <f t="shared" si="430"/>
        <v/>
      </c>
      <c r="N5054" s="23" t="str">
        <f t="shared" si="431"/>
        <v/>
      </c>
    </row>
    <row r="5055" spans="8:14" x14ac:dyDescent="0.25">
      <c r="H5055" s="18" t="str">
        <f t="shared" si="427"/>
        <v/>
      </c>
      <c r="I5055" s="26" t="str">
        <f t="shared" si="428"/>
        <v/>
      </c>
      <c r="J5055" s="18" t="str">
        <f t="shared" si="429"/>
        <v/>
      </c>
      <c r="K5055" s="18" t="str">
        <f t="shared" si="430"/>
        <v/>
      </c>
      <c r="N5055" s="23" t="str">
        <f t="shared" si="431"/>
        <v/>
      </c>
    </row>
    <row r="5056" spans="8:14" x14ac:dyDescent="0.25">
      <c r="H5056" s="18" t="str">
        <f t="shared" si="427"/>
        <v/>
      </c>
      <c r="I5056" s="26" t="str">
        <f t="shared" si="428"/>
        <v/>
      </c>
      <c r="J5056" s="18" t="str">
        <f t="shared" si="429"/>
        <v/>
      </c>
      <c r="K5056" s="18" t="str">
        <f t="shared" si="430"/>
        <v/>
      </c>
      <c r="N5056" s="23" t="str">
        <f t="shared" si="431"/>
        <v/>
      </c>
    </row>
    <row r="5057" spans="8:14" x14ac:dyDescent="0.25">
      <c r="H5057" s="18" t="str">
        <f t="shared" si="427"/>
        <v/>
      </c>
      <c r="I5057" s="26" t="str">
        <f t="shared" si="428"/>
        <v/>
      </c>
      <c r="J5057" s="18" t="str">
        <f t="shared" si="429"/>
        <v/>
      </c>
      <c r="K5057" s="18" t="str">
        <f t="shared" si="430"/>
        <v/>
      </c>
      <c r="N5057" s="23" t="str">
        <f t="shared" si="431"/>
        <v/>
      </c>
    </row>
    <row r="5058" spans="8:14" x14ac:dyDescent="0.25">
      <c r="H5058" s="18" t="str">
        <f t="shared" si="427"/>
        <v/>
      </c>
      <c r="I5058" s="26" t="str">
        <f t="shared" si="428"/>
        <v/>
      </c>
      <c r="J5058" s="18" t="str">
        <f t="shared" si="429"/>
        <v/>
      </c>
      <c r="K5058" s="18" t="str">
        <f t="shared" si="430"/>
        <v/>
      </c>
      <c r="N5058" s="23" t="str">
        <f t="shared" si="431"/>
        <v/>
      </c>
    </row>
    <row r="5059" spans="8:14" x14ac:dyDescent="0.25">
      <c r="H5059" s="18" t="str">
        <f t="shared" si="427"/>
        <v/>
      </c>
      <c r="I5059" s="26" t="str">
        <f t="shared" si="428"/>
        <v/>
      </c>
      <c r="J5059" s="18" t="str">
        <f t="shared" si="429"/>
        <v/>
      </c>
      <c r="K5059" s="18" t="str">
        <f t="shared" si="430"/>
        <v/>
      </c>
      <c r="N5059" s="23" t="str">
        <f t="shared" si="431"/>
        <v/>
      </c>
    </row>
    <row r="5060" spans="8:14" x14ac:dyDescent="0.25">
      <c r="H5060" s="18" t="str">
        <f t="shared" ref="H5060:H5123" si="432">IF(OR($E5060="",$G5060=""),"",$E5060*$G5060)</f>
        <v/>
      </c>
      <c r="I5060" s="26" t="str">
        <f t="shared" ref="I5060:I5123" si="433">IF($F5060="","",IFERROR(INDEX(CurRate,MATCH($F5060,CurCode,0)),""))</f>
        <v/>
      </c>
      <c r="J5060" s="18" t="str">
        <f t="shared" ref="J5060:J5123" si="434">IF(OR($G5060="",$I5060="",$I5060=0),"",$G5060/$I5060)</f>
        <v/>
      </c>
      <c r="K5060" s="18" t="str">
        <f t="shared" ref="K5060:K5123" si="435">IF(OR($E5060="",$J5060=""),"",$E5060*$J5060)</f>
        <v/>
      </c>
      <c r="N5060" s="23" t="str">
        <f t="shared" ref="N5060:N5123" si="436">IF($A5060="","",$A5060*100000+ROW())</f>
        <v/>
      </c>
    </row>
    <row r="5061" spans="8:14" x14ac:dyDescent="0.25">
      <c r="H5061" s="18" t="str">
        <f t="shared" si="432"/>
        <v/>
      </c>
      <c r="I5061" s="26" t="str">
        <f t="shared" si="433"/>
        <v/>
      </c>
      <c r="J5061" s="18" t="str">
        <f t="shared" si="434"/>
        <v/>
      </c>
      <c r="K5061" s="18" t="str">
        <f t="shared" si="435"/>
        <v/>
      </c>
      <c r="N5061" s="23" t="str">
        <f t="shared" si="436"/>
        <v/>
      </c>
    </row>
    <row r="5062" spans="8:14" x14ac:dyDescent="0.25">
      <c r="H5062" s="18" t="str">
        <f t="shared" si="432"/>
        <v/>
      </c>
      <c r="I5062" s="26" t="str">
        <f t="shared" si="433"/>
        <v/>
      </c>
      <c r="J5062" s="18" t="str">
        <f t="shared" si="434"/>
        <v/>
      </c>
      <c r="K5062" s="18" t="str">
        <f t="shared" si="435"/>
        <v/>
      </c>
      <c r="N5062" s="23" t="str">
        <f t="shared" si="436"/>
        <v/>
      </c>
    </row>
    <row r="5063" spans="8:14" x14ac:dyDescent="0.25">
      <c r="H5063" s="18" t="str">
        <f t="shared" si="432"/>
        <v/>
      </c>
      <c r="I5063" s="26" t="str">
        <f t="shared" si="433"/>
        <v/>
      </c>
      <c r="J5063" s="18" t="str">
        <f t="shared" si="434"/>
        <v/>
      </c>
      <c r="K5063" s="18" t="str">
        <f t="shared" si="435"/>
        <v/>
      </c>
      <c r="N5063" s="23" t="str">
        <f t="shared" si="436"/>
        <v/>
      </c>
    </row>
    <row r="5064" spans="8:14" x14ac:dyDescent="0.25">
      <c r="H5064" s="18" t="str">
        <f t="shared" si="432"/>
        <v/>
      </c>
      <c r="I5064" s="26" t="str">
        <f t="shared" si="433"/>
        <v/>
      </c>
      <c r="J5064" s="18" t="str">
        <f t="shared" si="434"/>
        <v/>
      </c>
      <c r="K5064" s="18" t="str">
        <f t="shared" si="435"/>
        <v/>
      </c>
      <c r="N5064" s="23" t="str">
        <f t="shared" si="436"/>
        <v/>
      </c>
    </row>
    <row r="5065" spans="8:14" x14ac:dyDescent="0.25">
      <c r="H5065" s="18" t="str">
        <f t="shared" si="432"/>
        <v/>
      </c>
      <c r="I5065" s="26" t="str">
        <f t="shared" si="433"/>
        <v/>
      </c>
      <c r="J5065" s="18" t="str">
        <f t="shared" si="434"/>
        <v/>
      </c>
      <c r="K5065" s="18" t="str">
        <f t="shared" si="435"/>
        <v/>
      </c>
      <c r="N5065" s="23" t="str">
        <f t="shared" si="436"/>
        <v/>
      </c>
    </row>
    <row r="5066" spans="8:14" x14ac:dyDescent="0.25">
      <c r="H5066" s="18" t="str">
        <f t="shared" si="432"/>
        <v/>
      </c>
      <c r="I5066" s="26" t="str">
        <f t="shared" si="433"/>
        <v/>
      </c>
      <c r="J5066" s="18" t="str">
        <f t="shared" si="434"/>
        <v/>
      </c>
      <c r="K5066" s="18" t="str">
        <f t="shared" si="435"/>
        <v/>
      </c>
      <c r="N5066" s="23" t="str">
        <f t="shared" si="436"/>
        <v/>
      </c>
    </row>
    <row r="5067" spans="8:14" x14ac:dyDescent="0.25">
      <c r="H5067" s="18" t="str">
        <f t="shared" si="432"/>
        <v/>
      </c>
      <c r="I5067" s="26" t="str">
        <f t="shared" si="433"/>
        <v/>
      </c>
      <c r="J5067" s="18" t="str">
        <f t="shared" si="434"/>
        <v/>
      </c>
      <c r="K5067" s="18" t="str">
        <f t="shared" si="435"/>
        <v/>
      </c>
      <c r="N5067" s="23" t="str">
        <f t="shared" si="436"/>
        <v/>
      </c>
    </row>
    <row r="5068" spans="8:14" x14ac:dyDescent="0.25">
      <c r="H5068" s="18" t="str">
        <f t="shared" si="432"/>
        <v/>
      </c>
      <c r="I5068" s="26" t="str">
        <f t="shared" si="433"/>
        <v/>
      </c>
      <c r="J5068" s="18" t="str">
        <f t="shared" si="434"/>
        <v/>
      </c>
      <c r="K5068" s="18" t="str">
        <f t="shared" si="435"/>
        <v/>
      </c>
      <c r="N5068" s="23" t="str">
        <f t="shared" si="436"/>
        <v/>
      </c>
    </row>
    <row r="5069" spans="8:14" x14ac:dyDescent="0.25">
      <c r="H5069" s="18" t="str">
        <f t="shared" si="432"/>
        <v/>
      </c>
      <c r="I5069" s="26" t="str">
        <f t="shared" si="433"/>
        <v/>
      </c>
      <c r="J5069" s="18" t="str">
        <f t="shared" si="434"/>
        <v/>
      </c>
      <c r="K5069" s="18" t="str">
        <f t="shared" si="435"/>
        <v/>
      </c>
      <c r="N5069" s="23" t="str">
        <f t="shared" si="436"/>
        <v/>
      </c>
    </row>
    <row r="5070" spans="8:14" x14ac:dyDescent="0.25">
      <c r="H5070" s="18" t="str">
        <f t="shared" si="432"/>
        <v/>
      </c>
      <c r="I5070" s="26" t="str">
        <f t="shared" si="433"/>
        <v/>
      </c>
      <c r="J5070" s="18" t="str">
        <f t="shared" si="434"/>
        <v/>
      </c>
      <c r="K5070" s="18" t="str">
        <f t="shared" si="435"/>
        <v/>
      </c>
      <c r="N5070" s="23" t="str">
        <f t="shared" si="436"/>
        <v/>
      </c>
    </row>
    <row r="5071" spans="8:14" x14ac:dyDescent="0.25">
      <c r="H5071" s="18" t="str">
        <f t="shared" si="432"/>
        <v/>
      </c>
      <c r="I5071" s="26" t="str">
        <f t="shared" si="433"/>
        <v/>
      </c>
      <c r="J5071" s="18" t="str">
        <f t="shared" si="434"/>
        <v/>
      </c>
      <c r="K5071" s="18" t="str">
        <f t="shared" si="435"/>
        <v/>
      </c>
      <c r="N5071" s="23" t="str">
        <f t="shared" si="436"/>
        <v/>
      </c>
    </row>
    <row r="5072" spans="8:14" x14ac:dyDescent="0.25">
      <c r="H5072" s="18" t="str">
        <f t="shared" si="432"/>
        <v/>
      </c>
      <c r="I5072" s="26" t="str">
        <f t="shared" si="433"/>
        <v/>
      </c>
      <c r="J5072" s="18" t="str">
        <f t="shared" si="434"/>
        <v/>
      </c>
      <c r="K5072" s="18" t="str">
        <f t="shared" si="435"/>
        <v/>
      </c>
      <c r="N5072" s="23" t="str">
        <f t="shared" si="436"/>
        <v/>
      </c>
    </row>
    <row r="5073" spans="8:14" x14ac:dyDescent="0.25">
      <c r="H5073" s="18" t="str">
        <f t="shared" si="432"/>
        <v/>
      </c>
      <c r="I5073" s="26" t="str">
        <f t="shared" si="433"/>
        <v/>
      </c>
      <c r="J5073" s="18" t="str">
        <f t="shared" si="434"/>
        <v/>
      </c>
      <c r="K5073" s="18" t="str">
        <f t="shared" si="435"/>
        <v/>
      </c>
      <c r="N5073" s="23" t="str">
        <f t="shared" si="436"/>
        <v/>
      </c>
    </row>
    <row r="5074" spans="8:14" x14ac:dyDescent="0.25">
      <c r="H5074" s="18" t="str">
        <f t="shared" si="432"/>
        <v/>
      </c>
      <c r="I5074" s="26" t="str">
        <f t="shared" si="433"/>
        <v/>
      </c>
      <c r="J5074" s="18" t="str">
        <f t="shared" si="434"/>
        <v/>
      </c>
      <c r="K5074" s="18" t="str">
        <f t="shared" si="435"/>
        <v/>
      </c>
      <c r="N5074" s="23" t="str">
        <f t="shared" si="436"/>
        <v/>
      </c>
    </row>
    <row r="5075" spans="8:14" x14ac:dyDescent="0.25">
      <c r="H5075" s="18" t="str">
        <f t="shared" si="432"/>
        <v/>
      </c>
      <c r="I5075" s="26" t="str">
        <f t="shared" si="433"/>
        <v/>
      </c>
      <c r="J5075" s="18" t="str">
        <f t="shared" si="434"/>
        <v/>
      </c>
      <c r="K5075" s="18" t="str">
        <f t="shared" si="435"/>
        <v/>
      </c>
      <c r="N5075" s="23" t="str">
        <f t="shared" si="436"/>
        <v/>
      </c>
    </row>
    <row r="5076" spans="8:14" x14ac:dyDescent="0.25">
      <c r="H5076" s="18" t="str">
        <f t="shared" si="432"/>
        <v/>
      </c>
      <c r="I5076" s="26" t="str">
        <f t="shared" si="433"/>
        <v/>
      </c>
      <c r="J5076" s="18" t="str">
        <f t="shared" si="434"/>
        <v/>
      </c>
      <c r="K5076" s="18" t="str">
        <f t="shared" si="435"/>
        <v/>
      </c>
      <c r="N5076" s="23" t="str">
        <f t="shared" si="436"/>
        <v/>
      </c>
    </row>
    <row r="5077" spans="8:14" x14ac:dyDescent="0.25">
      <c r="H5077" s="18" t="str">
        <f t="shared" si="432"/>
        <v/>
      </c>
      <c r="I5077" s="26" t="str">
        <f t="shared" si="433"/>
        <v/>
      </c>
      <c r="J5077" s="18" t="str">
        <f t="shared" si="434"/>
        <v/>
      </c>
      <c r="K5077" s="18" t="str">
        <f t="shared" si="435"/>
        <v/>
      </c>
      <c r="N5077" s="23" t="str">
        <f t="shared" si="436"/>
        <v/>
      </c>
    </row>
    <row r="5078" spans="8:14" x14ac:dyDescent="0.25">
      <c r="H5078" s="18" t="str">
        <f t="shared" si="432"/>
        <v/>
      </c>
      <c r="I5078" s="26" t="str">
        <f t="shared" si="433"/>
        <v/>
      </c>
      <c r="J5078" s="18" t="str">
        <f t="shared" si="434"/>
        <v/>
      </c>
      <c r="K5078" s="18" t="str">
        <f t="shared" si="435"/>
        <v/>
      </c>
      <c r="N5078" s="23" t="str">
        <f t="shared" si="436"/>
        <v/>
      </c>
    </row>
    <row r="5079" spans="8:14" x14ac:dyDescent="0.25">
      <c r="H5079" s="18" t="str">
        <f t="shared" si="432"/>
        <v/>
      </c>
      <c r="I5079" s="26" t="str">
        <f t="shared" si="433"/>
        <v/>
      </c>
      <c r="J5079" s="18" t="str">
        <f t="shared" si="434"/>
        <v/>
      </c>
      <c r="K5079" s="18" t="str">
        <f t="shared" si="435"/>
        <v/>
      </c>
      <c r="N5079" s="23" t="str">
        <f t="shared" si="436"/>
        <v/>
      </c>
    </row>
    <row r="5080" spans="8:14" x14ac:dyDescent="0.25">
      <c r="H5080" s="18" t="str">
        <f t="shared" si="432"/>
        <v/>
      </c>
      <c r="I5080" s="26" t="str">
        <f t="shared" si="433"/>
        <v/>
      </c>
      <c r="J5080" s="18" t="str">
        <f t="shared" si="434"/>
        <v/>
      </c>
      <c r="K5080" s="18" t="str">
        <f t="shared" si="435"/>
        <v/>
      </c>
      <c r="N5080" s="23" t="str">
        <f t="shared" si="436"/>
        <v/>
      </c>
    </row>
    <row r="5081" spans="8:14" x14ac:dyDescent="0.25">
      <c r="H5081" s="18" t="str">
        <f t="shared" si="432"/>
        <v/>
      </c>
      <c r="I5081" s="26" t="str">
        <f t="shared" si="433"/>
        <v/>
      </c>
      <c r="J5081" s="18" t="str">
        <f t="shared" si="434"/>
        <v/>
      </c>
      <c r="K5081" s="18" t="str">
        <f t="shared" si="435"/>
        <v/>
      </c>
      <c r="N5081" s="23" t="str">
        <f t="shared" si="436"/>
        <v/>
      </c>
    </row>
    <row r="5082" spans="8:14" x14ac:dyDescent="0.25">
      <c r="H5082" s="18" t="str">
        <f t="shared" si="432"/>
        <v/>
      </c>
      <c r="I5082" s="26" t="str">
        <f t="shared" si="433"/>
        <v/>
      </c>
      <c r="J5082" s="18" t="str">
        <f t="shared" si="434"/>
        <v/>
      </c>
      <c r="K5082" s="18" t="str">
        <f t="shared" si="435"/>
        <v/>
      </c>
      <c r="N5082" s="23" t="str">
        <f t="shared" si="436"/>
        <v/>
      </c>
    </row>
    <row r="5083" spans="8:14" x14ac:dyDescent="0.25">
      <c r="H5083" s="18" t="str">
        <f t="shared" si="432"/>
        <v/>
      </c>
      <c r="I5083" s="26" t="str">
        <f t="shared" si="433"/>
        <v/>
      </c>
      <c r="J5083" s="18" t="str">
        <f t="shared" si="434"/>
        <v/>
      </c>
      <c r="K5083" s="18" t="str">
        <f t="shared" si="435"/>
        <v/>
      </c>
      <c r="N5083" s="23" t="str">
        <f t="shared" si="436"/>
        <v/>
      </c>
    </row>
    <row r="5084" spans="8:14" x14ac:dyDescent="0.25">
      <c r="H5084" s="18" t="str">
        <f t="shared" si="432"/>
        <v/>
      </c>
      <c r="I5084" s="26" t="str">
        <f t="shared" si="433"/>
        <v/>
      </c>
      <c r="J5084" s="18" t="str">
        <f t="shared" si="434"/>
        <v/>
      </c>
      <c r="K5084" s="18" t="str">
        <f t="shared" si="435"/>
        <v/>
      </c>
      <c r="N5084" s="23" t="str">
        <f t="shared" si="436"/>
        <v/>
      </c>
    </row>
    <row r="5085" spans="8:14" x14ac:dyDescent="0.25">
      <c r="H5085" s="18" t="str">
        <f t="shared" si="432"/>
        <v/>
      </c>
      <c r="I5085" s="26" t="str">
        <f t="shared" si="433"/>
        <v/>
      </c>
      <c r="J5085" s="18" t="str">
        <f t="shared" si="434"/>
        <v/>
      </c>
      <c r="K5085" s="18" t="str">
        <f t="shared" si="435"/>
        <v/>
      </c>
      <c r="N5085" s="23" t="str">
        <f t="shared" si="436"/>
        <v/>
      </c>
    </row>
    <row r="5086" spans="8:14" x14ac:dyDescent="0.25">
      <c r="H5086" s="18" t="str">
        <f t="shared" si="432"/>
        <v/>
      </c>
      <c r="I5086" s="26" t="str">
        <f t="shared" si="433"/>
        <v/>
      </c>
      <c r="J5086" s="18" t="str">
        <f t="shared" si="434"/>
        <v/>
      </c>
      <c r="K5086" s="18" t="str">
        <f t="shared" si="435"/>
        <v/>
      </c>
      <c r="N5086" s="23" t="str">
        <f t="shared" si="436"/>
        <v/>
      </c>
    </row>
    <row r="5087" spans="8:14" x14ac:dyDescent="0.25">
      <c r="H5087" s="18" t="str">
        <f t="shared" si="432"/>
        <v/>
      </c>
      <c r="I5087" s="26" t="str">
        <f t="shared" si="433"/>
        <v/>
      </c>
      <c r="J5087" s="18" t="str">
        <f t="shared" si="434"/>
        <v/>
      </c>
      <c r="K5087" s="18" t="str">
        <f t="shared" si="435"/>
        <v/>
      </c>
      <c r="N5087" s="23" t="str">
        <f t="shared" si="436"/>
        <v/>
      </c>
    </row>
    <row r="5088" spans="8:14" x14ac:dyDescent="0.25">
      <c r="H5088" s="18" t="str">
        <f t="shared" si="432"/>
        <v/>
      </c>
      <c r="I5088" s="26" t="str">
        <f t="shared" si="433"/>
        <v/>
      </c>
      <c r="J5088" s="18" t="str">
        <f t="shared" si="434"/>
        <v/>
      </c>
      <c r="K5088" s="18" t="str">
        <f t="shared" si="435"/>
        <v/>
      </c>
      <c r="N5088" s="23" t="str">
        <f t="shared" si="436"/>
        <v/>
      </c>
    </row>
    <row r="5089" spans="8:14" x14ac:dyDescent="0.25">
      <c r="H5089" s="18" t="str">
        <f t="shared" si="432"/>
        <v/>
      </c>
      <c r="I5089" s="26" t="str">
        <f t="shared" si="433"/>
        <v/>
      </c>
      <c r="J5089" s="18" t="str">
        <f t="shared" si="434"/>
        <v/>
      </c>
      <c r="K5089" s="18" t="str">
        <f t="shared" si="435"/>
        <v/>
      </c>
      <c r="N5089" s="23" t="str">
        <f t="shared" si="436"/>
        <v/>
      </c>
    </row>
    <row r="5090" spans="8:14" x14ac:dyDescent="0.25">
      <c r="H5090" s="18" t="str">
        <f t="shared" si="432"/>
        <v/>
      </c>
      <c r="I5090" s="26" t="str">
        <f t="shared" si="433"/>
        <v/>
      </c>
      <c r="J5090" s="18" t="str">
        <f t="shared" si="434"/>
        <v/>
      </c>
      <c r="K5090" s="18" t="str">
        <f t="shared" si="435"/>
        <v/>
      </c>
      <c r="N5090" s="23" t="str">
        <f t="shared" si="436"/>
        <v/>
      </c>
    </row>
    <row r="5091" spans="8:14" x14ac:dyDescent="0.25">
      <c r="H5091" s="18" t="str">
        <f t="shared" si="432"/>
        <v/>
      </c>
      <c r="I5091" s="26" t="str">
        <f t="shared" si="433"/>
        <v/>
      </c>
      <c r="J5091" s="18" t="str">
        <f t="shared" si="434"/>
        <v/>
      </c>
      <c r="K5091" s="18" t="str">
        <f t="shared" si="435"/>
        <v/>
      </c>
      <c r="N5091" s="23" t="str">
        <f t="shared" si="436"/>
        <v/>
      </c>
    </row>
    <row r="5092" spans="8:14" x14ac:dyDescent="0.25">
      <c r="H5092" s="18" t="str">
        <f t="shared" si="432"/>
        <v/>
      </c>
      <c r="I5092" s="26" t="str">
        <f t="shared" si="433"/>
        <v/>
      </c>
      <c r="J5092" s="18" t="str">
        <f t="shared" si="434"/>
        <v/>
      </c>
      <c r="K5092" s="18" t="str">
        <f t="shared" si="435"/>
        <v/>
      </c>
      <c r="N5092" s="23" t="str">
        <f t="shared" si="436"/>
        <v/>
      </c>
    </row>
    <row r="5093" spans="8:14" x14ac:dyDescent="0.25">
      <c r="H5093" s="18" t="str">
        <f t="shared" si="432"/>
        <v/>
      </c>
      <c r="I5093" s="26" t="str">
        <f t="shared" si="433"/>
        <v/>
      </c>
      <c r="J5093" s="18" t="str">
        <f t="shared" si="434"/>
        <v/>
      </c>
      <c r="K5093" s="18" t="str">
        <f t="shared" si="435"/>
        <v/>
      </c>
      <c r="N5093" s="23" t="str">
        <f t="shared" si="436"/>
        <v/>
      </c>
    </row>
    <row r="5094" spans="8:14" x14ac:dyDescent="0.25">
      <c r="H5094" s="18" t="str">
        <f t="shared" si="432"/>
        <v/>
      </c>
      <c r="I5094" s="26" t="str">
        <f t="shared" si="433"/>
        <v/>
      </c>
      <c r="J5094" s="18" t="str">
        <f t="shared" si="434"/>
        <v/>
      </c>
      <c r="K5094" s="18" t="str">
        <f t="shared" si="435"/>
        <v/>
      </c>
      <c r="N5094" s="23" t="str">
        <f t="shared" si="436"/>
        <v/>
      </c>
    </row>
    <row r="5095" spans="8:14" x14ac:dyDescent="0.25">
      <c r="H5095" s="18" t="str">
        <f t="shared" si="432"/>
        <v/>
      </c>
      <c r="I5095" s="26" t="str">
        <f t="shared" si="433"/>
        <v/>
      </c>
      <c r="J5095" s="18" t="str">
        <f t="shared" si="434"/>
        <v/>
      </c>
      <c r="K5095" s="18" t="str">
        <f t="shared" si="435"/>
        <v/>
      </c>
      <c r="N5095" s="23" t="str">
        <f t="shared" si="436"/>
        <v/>
      </c>
    </row>
    <row r="5096" spans="8:14" x14ac:dyDescent="0.25">
      <c r="H5096" s="18" t="str">
        <f t="shared" si="432"/>
        <v/>
      </c>
      <c r="I5096" s="26" t="str">
        <f t="shared" si="433"/>
        <v/>
      </c>
      <c r="J5096" s="18" t="str">
        <f t="shared" si="434"/>
        <v/>
      </c>
      <c r="K5096" s="18" t="str">
        <f t="shared" si="435"/>
        <v/>
      </c>
      <c r="N5096" s="23" t="str">
        <f t="shared" si="436"/>
        <v/>
      </c>
    </row>
    <row r="5097" spans="8:14" x14ac:dyDescent="0.25">
      <c r="H5097" s="18" t="str">
        <f t="shared" si="432"/>
        <v/>
      </c>
      <c r="I5097" s="26" t="str">
        <f t="shared" si="433"/>
        <v/>
      </c>
      <c r="J5097" s="18" t="str">
        <f t="shared" si="434"/>
        <v/>
      </c>
      <c r="K5097" s="18" t="str">
        <f t="shared" si="435"/>
        <v/>
      </c>
      <c r="N5097" s="23" t="str">
        <f t="shared" si="436"/>
        <v/>
      </c>
    </row>
    <row r="5098" spans="8:14" x14ac:dyDescent="0.25">
      <c r="H5098" s="18" t="str">
        <f t="shared" si="432"/>
        <v/>
      </c>
      <c r="I5098" s="26" t="str">
        <f t="shared" si="433"/>
        <v/>
      </c>
      <c r="J5098" s="18" t="str">
        <f t="shared" si="434"/>
        <v/>
      </c>
      <c r="K5098" s="18" t="str">
        <f t="shared" si="435"/>
        <v/>
      </c>
      <c r="N5098" s="23" t="str">
        <f t="shared" si="436"/>
        <v/>
      </c>
    </row>
    <row r="5099" spans="8:14" x14ac:dyDescent="0.25">
      <c r="H5099" s="18" t="str">
        <f t="shared" si="432"/>
        <v/>
      </c>
      <c r="I5099" s="26" t="str">
        <f t="shared" si="433"/>
        <v/>
      </c>
      <c r="J5099" s="18" t="str">
        <f t="shared" si="434"/>
        <v/>
      </c>
      <c r="K5099" s="18" t="str">
        <f t="shared" si="435"/>
        <v/>
      </c>
      <c r="N5099" s="23" t="str">
        <f t="shared" si="436"/>
        <v/>
      </c>
    </row>
    <row r="5100" spans="8:14" x14ac:dyDescent="0.25">
      <c r="H5100" s="18" t="str">
        <f t="shared" si="432"/>
        <v/>
      </c>
      <c r="I5100" s="26" t="str">
        <f t="shared" si="433"/>
        <v/>
      </c>
      <c r="J5100" s="18" t="str">
        <f t="shared" si="434"/>
        <v/>
      </c>
      <c r="K5100" s="18" t="str">
        <f t="shared" si="435"/>
        <v/>
      </c>
      <c r="N5100" s="23" t="str">
        <f t="shared" si="436"/>
        <v/>
      </c>
    </row>
    <row r="5101" spans="8:14" x14ac:dyDescent="0.25">
      <c r="H5101" s="18" t="str">
        <f t="shared" si="432"/>
        <v/>
      </c>
      <c r="I5101" s="26" t="str">
        <f t="shared" si="433"/>
        <v/>
      </c>
      <c r="J5101" s="18" t="str">
        <f t="shared" si="434"/>
        <v/>
      </c>
      <c r="K5101" s="18" t="str">
        <f t="shared" si="435"/>
        <v/>
      </c>
      <c r="N5101" s="23" t="str">
        <f t="shared" si="436"/>
        <v/>
      </c>
    </row>
    <row r="5102" spans="8:14" x14ac:dyDescent="0.25">
      <c r="H5102" s="18" t="str">
        <f t="shared" si="432"/>
        <v/>
      </c>
      <c r="I5102" s="26" t="str">
        <f t="shared" si="433"/>
        <v/>
      </c>
      <c r="J5102" s="18" t="str">
        <f t="shared" si="434"/>
        <v/>
      </c>
      <c r="K5102" s="18" t="str">
        <f t="shared" si="435"/>
        <v/>
      </c>
      <c r="N5102" s="23" t="str">
        <f t="shared" si="436"/>
        <v/>
      </c>
    </row>
    <row r="5103" spans="8:14" x14ac:dyDescent="0.25">
      <c r="H5103" s="18" t="str">
        <f t="shared" si="432"/>
        <v/>
      </c>
      <c r="I5103" s="26" t="str">
        <f t="shared" si="433"/>
        <v/>
      </c>
      <c r="J5103" s="18" t="str">
        <f t="shared" si="434"/>
        <v/>
      </c>
      <c r="K5103" s="18" t="str">
        <f t="shared" si="435"/>
        <v/>
      </c>
      <c r="N5103" s="23" t="str">
        <f t="shared" si="436"/>
        <v/>
      </c>
    </row>
    <row r="5104" spans="8:14" x14ac:dyDescent="0.25">
      <c r="H5104" s="18" t="str">
        <f t="shared" si="432"/>
        <v/>
      </c>
      <c r="I5104" s="26" t="str">
        <f t="shared" si="433"/>
        <v/>
      </c>
      <c r="J5104" s="18" t="str">
        <f t="shared" si="434"/>
        <v/>
      </c>
      <c r="K5104" s="18" t="str">
        <f t="shared" si="435"/>
        <v/>
      </c>
      <c r="N5104" s="23" t="str">
        <f t="shared" si="436"/>
        <v/>
      </c>
    </row>
    <row r="5105" spans="8:14" x14ac:dyDescent="0.25">
      <c r="H5105" s="18" t="str">
        <f t="shared" si="432"/>
        <v/>
      </c>
      <c r="I5105" s="26" t="str">
        <f t="shared" si="433"/>
        <v/>
      </c>
      <c r="J5105" s="18" t="str">
        <f t="shared" si="434"/>
        <v/>
      </c>
      <c r="K5105" s="18" t="str">
        <f t="shared" si="435"/>
        <v/>
      </c>
      <c r="N5105" s="23" t="str">
        <f t="shared" si="436"/>
        <v/>
      </c>
    </row>
    <row r="5106" spans="8:14" x14ac:dyDescent="0.25">
      <c r="H5106" s="18" t="str">
        <f t="shared" si="432"/>
        <v/>
      </c>
      <c r="I5106" s="26" t="str">
        <f t="shared" si="433"/>
        <v/>
      </c>
      <c r="J5106" s="18" t="str">
        <f t="shared" si="434"/>
        <v/>
      </c>
      <c r="K5106" s="18" t="str">
        <f t="shared" si="435"/>
        <v/>
      </c>
      <c r="N5106" s="23" t="str">
        <f t="shared" si="436"/>
        <v/>
      </c>
    </row>
    <row r="5107" spans="8:14" x14ac:dyDescent="0.25">
      <c r="H5107" s="18" t="str">
        <f t="shared" si="432"/>
        <v/>
      </c>
      <c r="I5107" s="26" t="str">
        <f t="shared" si="433"/>
        <v/>
      </c>
      <c r="J5107" s="18" t="str">
        <f t="shared" si="434"/>
        <v/>
      </c>
      <c r="K5107" s="18" t="str">
        <f t="shared" si="435"/>
        <v/>
      </c>
      <c r="N5107" s="23" t="str">
        <f t="shared" si="436"/>
        <v/>
      </c>
    </row>
    <row r="5108" spans="8:14" x14ac:dyDescent="0.25">
      <c r="H5108" s="18" t="str">
        <f t="shared" si="432"/>
        <v/>
      </c>
      <c r="I5108" s="26" t="str">
        <f t="shared" si="433"/>
        <v/>
      </c>
      <c r="J5108" s="18" t="str">
        <f t="shared" si="434"/>
        <v/>
      </c>
      <c r="K5108" s="18" t="str">
        <f t="shared" si="435"/>
        <v/>
      </c>
      <c r="N5108" s="23" t="str">
        <f t="shared" si="436"/>
        <v/>
      </c>
    </row>
    <row r="5109" spans="8:14" x14ac:dyDescent="0.25">
      <c r="H5109" s="18" t="str">
        <f t="shared" si="432"/>
        <v/>
      </c>
      <c r="I5109" s="26" t="str">
        <f t="shared" si="433"/>
        <v/>
      </c>
      <c r="J5109" s="18" t="str">
        <f t="shared" si="434"/>
        <v/>
      </c>
      <c r="K5109" s="18" t="str">
        <f t="shared" si="435"/>
        <v/>
      </c>
      <c r="N5109" s="23" t="str">
        <f t="shared" si="436"/>
        <v/>
      </c>
    </row>
    <row r="5110" spans="8:14" x14ac:dyDescent="0.25">
      <c r="H5110" s="18" t="str">
        <f t="shared" si="432"/>
        <v/>
      </c>
      <c r="I5110" s="26" t="str">
        <f t="shared" si="433"/>
        <v/>
      </c>
      <c r="J5110" s="18" t="str">
        <f t="shared" si="434"/>
        <v/>
      </c>
      <c r="K5110" s="18" t="str">
        <f t="shared" si="435"/>
        <v/>
      </c>
      <c r="N5110" s="23" t="str">
        <f t="shared" si="436"/>
        <v/>
      </c>
    </row>
    <row r="5111" spans="8:14" x14ac:dyDescent="0.25">
      <c r="H5111" s="18" t="str">
        <f t="shared" si="432"/>
        <v/>
      </c>
      <c r="I5111" s="26" t="str">
        <f t="shared" si="433"/>
        <v/>
      </c>
      <c r="J5111" s="18" t="str">
        <f t="shared" si="434"/>
        <v/>
      </c>
      <c r="K5111" s="18" t="str">
        <f t="shared" si="435"/>
        <v/>
      </c>
      <c r="N5111" s="23" t="str">
        <f t="shared" si="436"/>
        <v/>
      </c>
    </row>
    <row r="5112" spans="8:14" x14ac:dyDescent="0.25">
      <c r="H5112" s="18" t="str">
        <f t="shared" si="432"/>
        <v/>
      </c>
      <c r="I5112" s="26" t="str">
        <f t="shared" si="433"/>
        <v/>
      </c>
      <c r="J5112" s="18" t="str">
        <f t="shared" si="434"/>
        <v/>
      </c>
      <c r="K5112" s="18" t="str">
        <f t="shared" si="435"/>
        <v/>
      </c>
      <c r="N5112" s="23" t="str">
        <f t="shared" si="436"/>
        <v/>
      </c>
    </row>
    <row r="5113" spans="8:14" x14ac:dyDescent="0.25">
      <c r="H5113" s="18" t="str">
        <f t="shared" si="432"/>
        <v/>
      </c>
      <c r="I5113" s="26" t="str">
        <f t="shared" si="433"/>
        <v/>
      </c>
      <c r="J5113" s="18" t="str">
        <f t="shared" si="434"/>
        <v/>
      </c>
      <c r="K5113" s="18" t="str">
        <f t="shared" si="435"/>
        <v/>
      </c>
      <c r="N5113" s="23" t="str">
        <f t="shared" si="436"/>
        <v/>
      </c>
    </row>
    <row r="5114" spans="8:14" x14ac:dyDescent="0.25">
      <c r="H5114" s="18" t="str">
        <f t="shared" si="432"/>
        <v/>
      </c>
      <c r="I5114" s="26" t="str">
        <f t="shared" si="433"/>
        <v/>
      </c>
      <c r="J5114" s="18" t="str">
        <f t="shared" si="434"/>
        <v/>
      </c>
      <c r="K5114" s="18" t="str">
        <f t="shared" si="435"/>
        <v/>
      </c>
      <c r="N5114" s="23" t="str">
        <f t="shared" si="436"/>
        <v/>
      </c>
    </row>
    <row r="5115" spans="8:14" x14ac:dyDescent="0.25">
      <c r="H5115" s="18" t="str">
        <f t="shared" si="432"/>
        <v/>
      </c>
      <c r="I5115" s="26" t="str">
        <f t="shared" si="433"/>
        <v/>
      </c>
      <c r="J5115" s="18" t="str">
        <f t="shared" si="434"/>
        <v/>
      </c>
      <c r="K5115" s="18" t="str">
        <f t="shared" si="435"/>
        <v/>
      </c>
      <c r="N5115" s="23" t="str">
        <f t="shared" si="436"/>
        <v/>
      </c>
    </row>
    <row r="5116" spans="8:14" x14ac:dyDescent="0.25">
      <c r="H5116" s="18" t="str">
        <f t="shared" si="432"/>
        <v/>
      </c>
      <c r="I5116" s="26" t="str">
        <f t="shared" si="433"/>
        <v/>
      </c>
      <c r="J5116" s="18" t="str">
        <f t="shared" si="434"/>
        <v/>
      </c>
      <c r="K5116" s="18" t="str">
        <f t="shared" si="435"/>
        <v/>
      </c>
      <c r="N5116" s="23" t="str">
        <f t="shared" si="436"/>
        <v/>
      </c>
    </row>
    <row r="5117" spans="8:14" x14ac:dyDescent="0.25">
      <c r="H5117" s="18" t="str">
        <f t="shared" si="432"/>
        <v/>
      </c>
      <c r="I5117" s="26" t="str">
        <f t="shared" si="433"/>
        <v/>
      </c>
      <c r="J5117" s="18" t="str">
        <f t="shared" si="434"/>
        <v/>
      </c>
      <c r="K5117" s="18" t="str">
        <f t="shared" si="435"/>
        <v/>
      </c>
      <c r="N5117" s="23" t="str">
        <f t="shared" si="436"/>
        <v/>
      </c>
    </row>
    <row r="5118" spans="8:14" x14ac:dyDescent="0.25">
      <c r="H5118" s="18" t="str">
        <f t="shared" si="432"/>
        <v/>
      </c>
      <c r="I5118" s="26" t="str">
        <f t="shared" si="433"/>
        <v/>
      </c>
      <c r="J5118" s="18" t="str">
        <f t="shared" si="434"/>
        <v/>
      </c>
      <c r="K5118" s="18" t="str">
        <f t="shared" si="435"/>
        <v/>
      </c>
      <c r="N5118" s="23" t="str">
        <f t="shared" si="436"/>
        <v/>
      </c>
    </row>
    <row r="5119" spans="8:14" x14ac:dyDescent="0.25">
      <c r="H5119" s="18" t="str">
        <f t="shared" si="432"/>
        <v/>
      </c>
      <c r="I5119" s="26" t="str">
        <f t="shared" si="433"/>
        <v/>
      </c>
      <c r="J5119" s="18" t="str">
        <f t="shared" si="434"/>
        <v/>
      </c>
      <c r="K5119" s="18" t="str">
        <f t="shared" si="435"/>
        <v/>
      </c>
      <c r="N5119" s="23" t="str">
        <f t="shared" si="436"/>
        <v/>
      </c>
    </row>
    <row r="5120" spans="8:14" x14ac:dyDescent="0.25">
      <c r="H5120" s="18" t="str">
        <f t="shared" si="432"/>
        <v/>
      </c>
      <c r="I5120" s="26" t="str">
        <f t="shared" si="433"/>
        <v/>
      </c>
      <c r="J5120" s="18" t="str">
        <f t="shared" si="434"/>
        <v/>
      </c>
      <c r="K5120" s="18" t="str">
        <f t="shared" si="435"/>
        <v/>
      </c>
      <c r="N5120" s="23" t="str">
        <f t="shared" si="436"/>
        <v/>
      </c>
    </row>
    <row r="5121" spans="8:14" x14ac:dyDescent="0.25">
      <c r="H5121" s="18" t="str">
        <f t="shared" si="432"/>
        <v/>
      </c>
      <c r="I5121" s="26" t="str">
        <f t="shared" si="433"/>
        <v/>
      </c>
      <c r="J5121" s="18" t="str">
        <f t="shared" si="434"/>
        <v/>
      </c>
      <c r="K5121" s="18" t="str">
        <f t="shared" si="435"/>
        <v/>
      </c>
      <c r="N5121" s="23" t="str">
        <f t="shared" si="436"/>
        <v/>
      </c>
    </row>
    <row r="5122" spans="8:14" x14ac:dyDescent="0.25">
      <c r="H5122" s="18" t="str">
        <f t="shared" si="432"/>
        <v/>
      </c>
      <c r="I5122" s="26" t="str">
        <f t="shared" si="433"/>
        <v/>
      </c>
      <c r="J5122" s="18" t="str">
        <f t="shared" si="434"/>
        <v/>
      </c>
      <c r="K5122" s="18" t="str">
        <f t="shared" si="435"/>
        <v/>
      </c>
      <c r="N5122" s="23" t="str">
        <f t="shared" si="436"/>
        <v/>
      </c>
    </row>
    <row r="5123" spans="8:14" x14ac:dyDescent="0.25">
      <c r="H5123" s="18" t="str">
        <f t="shared" si="432"/>
        <v/>
      </c>
      <c r="I5123" s="26" t="str">
        <f t="shared" si="433"/>
        <v/>
      </c>
      <c r="J5123" s="18" t="str">
        <f t="shared" si="434"/>
        <v/>
      </c>
      <c r="K5123" s="18" t="str">
        <f t="shared" si="435"/>
        <v/>
      </c>
      <c r="N5123" s="23" t="str">
        <f t="shared" si="436"/>
        <v/>
      </c>
    </row>
    <row r="5124" spans="8:14" x14ac:dyDescent="0.25">
      <c r="H5124" s="18" t="str">
        <f t="shared" ref="H5124:H5187" si="437">IF(OR($E5124="",$G5124=""),"",$E5124*$G5124)</f>
        <v/>
      </c>
      <c r="I5124" s="26" t="str">
        <f t="shared" ref="I5124:I5187" si="438">IF($F5124="","",IFERROR(INDEX(CurRate,MATCH($F5124,CurCode,0)),""))</f>
        <v/>
      </c>
      <c r="J5124" s="18" t="str">
        <f t="shared" ref="J5124:J5187" si="439">IF(OR($G5124="",$I5124="",$I5124=0),"",$G5124/$I5124)</f>
        <v/>
      </c>
      <c r="K5124" s="18" t="str">
        <f t="shared" ref="K5124:K5187" si="440">IF(OR($E5124="",$J5124=""),"",$E5124*$J5124)</f>
        <v/>
      </c>
      <c r="N5124" s="23" t="str">
        <f t="shared" ref="N5124:N5187" si="441">IF($A5124="","",$A5124*100000+ROW())</f>
        <v/>
      </c>
    </row>
    <row r="5125" spans="8:14" x14ac:dyDescent="0.25">
      <c r="H5125" s="18" t="str">
        <f t="shared" si="437"/>
        <v/>
      </c>
      <c r="I5125" s="26" t="str">
        <f t="shared" si="438"/>
        <v/>
      </c>
      <c r="J5125" s="18" t="str">
        <f t="shared" si="439"/>
        <v/>
      </c>
      <c r="K5125" s="18" t="str">
        <f t="shared" si="440"/>
        <v/>
      </c>
      <c r="N5125" s="23" t="str">
        <f t="shared" si="441"/>
        <v/>
      </c>
    </row>
    <row r="5126" spans="8:14" x14ac:dyDescent="0.25">
      <c r="H5126" s="18" t="str">
        <f t="shared" si="437"/>
        <v/>
      </c>
      <c r="I5126" s="26" t="str">
        <f t="shared" si="438"/>
        <v/>
      </c>
      <c r="J5126" s="18" t="str">
        <f t="shared" si="439"/>
        <v/>
      </c>
      <c r="K5126" s="18" t="str">
        <f t="shared" si="440"/>
        <v/>
      </c>
      <c r="N5126" s="23" t="str">
        <f t="shared" si="441"/>
        <v/>
      </c>
    </row>
    <row r="5127" spans="8:14" x14ac:dyDescent="0.25">
      <c r="H5127" s="18" t="str">
        <f t="shared" si="437"/>
        <v/>
      </c>
      <c r="I5127" s="26" t="str">
        <f t="shared" si="438"/>
        <v/>
      </c>
      <c r="J5127" s="18" t="str">
        <f t="shared" si="439"/>
        <v/>
      </c>
      <c r="K5127" s="18" t="str">
        <f t="shared" si="440"/>
        <v/>
      </c>
      <c r="N5127" s="23" t="str">
        <f t="shared" si="441"/>
        <v/>
      </c>
    </row>
    <row r="5128" spans="8:14" x14ac:dyDescent="0.25">
      <c r="H5128" s="18" t="str">
        <f t="shared" si="437"/>
        <v/>
      </c>
      <c r="I5128" s="26" t="str">
        <f t="shared" si="438"/>
        <v/>
      </c>
      <c r="J5128" s="18" t="str">
        <f t="shared" si="439"/>
        <v/>
      </c>
      <c r="K5128" s="18" t="str">
        <f t="shared" si="440"/>
        <v/>
      </c>
      <c r="N5128" s="23" t="str">
        <f t="shared" si="441"/>
        <v/>
      </c>
    </row>
    <row r="5129" spans="8:14" x14ac:dyDescent="0.25">
      <c r="H5129" s="18" t="str">
        <f t="shared" si="437"/>
        <v/>
      </c>
      <c r="I5129" s="26" t="str">
        <f t="shared" si="438"/>
        <v/>
      </c>
      <c r="J5129" s="18" t="str">
        <f t="shared" si="439"/>
        <v/>
      </c>
      <c r="K5129" s="18" t="str">
        <f t="shared" si="440"/>
        <v/>
      </c>
      <c r="N5129" s="23" t="str">
        <f t="shared" si="441"/>
        <v/>
      </c>
    </row>
    <row r="5130" spans="8:14" x14ac:dyDescent="0.25">
      <c r="H5130" s="18" t="str">
        <f t="shared" si="437"/>
        <v/>
      </c>
      <c r="I5130" s="26" t="str">
        <f t="shared" si="438"/>
        <v/>
      </c>
      <c r="J5130" s="18" t="str">
        <f t="shared" si="439"/>
        <v/>
      </c>
      <c r="K5130" s="18" t="str">
        <f t="shared" si="440"/>
        <v/>
      </c>
      <c r="N5130" s="23" t="str">
        <f t="shared" si="441"/>
        <v/>
      </c>
    </row>
    <row r="5131" spans="8:14" x14ac:dyDescent="0.25">
      <c r="H5131" s="18" t="str">
        <f t="shared" si="437"/>
        <v/>
      </c>
      <c r="I5131" s="26" t="str">
        <f t="shared" si="438"/>
        <v/>
      </c>
      <c r="J5131" s="18" t="str">
        <f t="shared" si="439"/>
        <v/>
      </c>
      <c r="K5131" s="18" t="str">
        <f t="shared" si="440"/>
        <v/>
      </c>
      <c r="N5131" s="23" t="str">
        <f t="shared" si="441"/>
        <v/>
      </c>
    </row>
    <row r="5132" spans="8:14" x14ac:dyDescent="0.25">
      <c r="H5132" s="18" t="str">
        <f t="shared" si="437"/>
        <v/>
      </c>
      <c r="I5132" s="26" t="str">
        <f t="shared" si="438"/>
        <v/>
      </c>
      <c r="J5132" s="18" t="str">
        <f t="shared" si="439"/>
        <v/>
      </c>
      <c r="K5132" s="18" t="str">
        <f t="shared" si="440"/>
        <v/>
      </c>
      <c r="N5132" s="23" t="str">
        <f t="shared" si="441"/>
        <v/>
      </c>
    </row>
    <row r="5133" spans="8:14" x14ac:dyDescent="0.25">
      <c r="H5133" s="18" t="str">
        <f t="shared" si="437"/>
        <v/>
      </c>
      <c r="I5133" s="26" t="str">
        <f t="shared" si="438"/>
        <v/>
      </c>
      <c r="J5133" s="18" t="str">
        <f t="shared" si="439"/>
        <v/>
      </c>
      <c r="K5133" s="18" t="str">
        <f t="shared" si="440"/>
        <v/>
      </c>
      <c r="N5133" s="23" t="str">
        <f t="shared" si="441"/>
        <v/>
      </c>
    </row>
    <row r="5134" spans="8:14" x14ac:dyDescent="0.25">
      <c r="H5134" s="18" t="str">
        <f t="shared" si="437"/>
        <v/>
      </c>
      <c r="I5134" s="26" t="str">
        <f t="shared" si="438"/>
        <v/>
      </c>
      <c r="J5134" s="18" t="str">
        <f t="shared" si="439"/>
        <v/>
      </c>
      <c r="K5134" s="18" t="str">
        <f t="shared" si="440"/>
        <v/>
      </c>
      <c r="N5134" s="23" t="str">
        <f t="shared" si="441"/>
        <v/>
      </c>
    </row>
    <row r="5135" spans="8:14" x14ac:dyDescent="0.25">
      <c r="H5135" s="18" t="str">
        <f t="shared" si="437"/>
        <v/>
      </c>
      <c r="I5135" s="26" t="str">
        <f t="shared" si="438"/>
        <v/>
      </c>
      <c r="J5135" s="18" t="str">
        <f t="shared" si="439"/>
        <v/>
      </c>
      <c r="K5135" s="18" t="str">
        <f t="shared" si="440"/>
        <v/>
      </c>
      <c r="N5135" s="23" t="str">
        <f t="shared" si="441"/>
        <v/>
      </c>
    </row>
    <row r="5136" spans="8:14" x14ac:dyDescent="0.25">
      <c r="H5136" s="18" t="str">
        <f t="shared" si="437"/>
        <v/>
      </c>
      <c r="I5136" s="26" t="str">
        <f t="shared" si="438"/>
        <v/>
      </c>
      <c r="J5136" s="18" t="str">
        <f t="shared" si="439"/>
        <v/>
      </c>
      <c r="K5136" s="18" t="str">
        <f t="shared" si="440"/>
        <v/>
      </c>
      <c r="N5136" s="23" t="str">
        <f t="shared" si="441"/>
        <v/>
      </c>
    </row>
    <row r="5137" spans="8:14" x14ac:dyDescent="0.25">
      <c r="H5137" s="18" t="str">
        <f t="shared" si="437"/>
        <v/>
      </c>
      <c r="I5137" s="26" t="str">
        <f t="shared" si="438"/>
        <v/>
      </c>
      <c r="J5137" s="18" t="str">
        <f t="shared" si="439"/>
        <v/>
      </c>
      <c r="K5137" s="18" t="str">
        <f t="shared" si="440"/>
        <v/>
      </c>
      <c r="N5137" s="23" t="str">
        <f t="shared" si="441"/>
        <v/>
      </c>
    </row>
    <row r="5138" spans="8:14" x14ac:dyDescent="0.25">
      <c r="H5138" s="18" t="str">
        <f t="shared" si="437"/>
        <v/>
      </c>
      <c r="I5138" s="26" t="str">
        <f t="shared" si="438"/>
        <v/>
      </c>
      <c r="J5138" s="18" t="str">
        <f t="shared" si="439"/>
        <v/>
      </c>
      <c r="K5138" s="18" t="str">
        <f t="shared" si="440"/>
        <v/>
      </c>
      <c r="N5138" s="23" t="str">
        <f t="shared" si="441"/>
        <v/>
      </c>
    </row>
    <row r="5139" spans="8:14" x14ac:dyDescent="0.25">
      <c r="H5139" s="18" t="str">
        <f t="shared" si="437"/>
        <v/>
      </c>
      <c r="I5139" s="26" t="str">
        <f t="shared" si="438"/>
        <v/>
      </c>
      <c r="J5139" s="18" t="str">
        <f t="shared" si="439"/>
        <v/>
      </c>
      <c r="K5139" s="18" t="str">
        <f t="shared" si="440"/>
        <v/>
      </c>
      <c r="N5139" s="23" t="str">
        <f t="shared" si="441"/>
        <v/>
      </c>
    </row>
    <row r="5140" spans="8:14" x14ac:dyDescent="0.25">
      <c r="H5140" s="18" t="str">
        <f t="shared" si="437"/>
        <v/>
      </c>
      <c r="I5140" s="26" t="str">
        <f t="shared" si="438"/>
        <v/>
      </c>
      <c r="J5140" s="18" t="str">
        <f t="shared" si="439"/>
        <v/>
      </c>
      <c r="K5140" s="18" t="str">
        <f t="shared" si="440"/>
        <v/>
      </c>
      <c r="N5140" s="23" t="str">
        <f t="shared" si="441"/>
        <v/>
      </c>
    </row>
    <row r="5141" spans="8:14" x14ac:dyDescent="0.25">
      <c r="H5141" s="18" t="str">
        <f t="shared" si="437"/>
        <v/>
      </c>
      <c r="I5141" s="26" t="str">
        <f t="shared" si="438"/>
        <v/>
      </c>
      <c r="J5141" s="18" t="str">
        <f t="shared" si="439"/>
        <v/>
      </c>
      <c r="K5141" s="18" t="str">
        <f t="shared" si="440"/>
        <v/>
      </c>
      <c r="N5141" s="23" t="str">
        <f t="shared" si="441"/>
        <v/>
      </c>
    </row>
    <row r="5142" spans="8:14" x14ac:dyDescent="0.25">
      <c r="H5142" s="18" t="str">
        <f t="shared" si="437"/>
        <v/>
      </c>
      <c r="I5142" s="26" t="str">
        <f t="shared" si="438"/>
        <v/>
      </c>
      <c r="J5142" s="18" t="str">
        <f t="shared" si="439"/>
        <v/>
      </c>
      <c r="K5142" s="18" t="str">
        <f t="shared" si="440"/>
        <v/>
      </c>
      <c r="N5142" s="23" t="str">
        <f t="shared" si="441"/>
        <v/>
      </c>
    </row>
    <row r="5143" spans="8:14" x14ac:dyDescent="0.25">
      <c r="H5143" s="18" t="str">
        <f t="shared" si="437"/>
        <v/>
      </c>
      <c r="I5143" s="26" t="str">
        <f t="shared" si="438"/>
        <v/>
      </c>
      <c r="J5143" s="18" t="str">
        <f t="shared" si="439"/>
        <v/>
      </c>
      <c r="K5143" s="18" t="str">
        <f t="shared" si="440"/>
        <v/>
      </c>
      <c r="N5143" s="23" t="str">
        <f t="shared" si="441"/>
        <v/>
      </c>
    </row>
    <row r="5144" spans="8:14" x14ac:dyDescent="0.25">
      <c r="H5144" s="18" t="str">
        <f t="shared" si="437"/>
        <v/>
      </c>
      <c r="I5144" s="26" t="str">
        <f t="shared" si="438"/>
        <v/>
      </c>
      <c r="J5144" s="18" t="str">
        <f t="shared" si="439"/>
        <v/>
      </c>
      <c r="K5144" s="18" t="str">
        <f t="shared" si="440"/>
        <v/>
      </c>
      <c r="N5144" s="23" t="str">
        <f t="shared" si="441"/>
        <v/>
      </c>
    </row>
    <row r="5145" spans="8:14" x14ac:dyDescent="0.25">
      <c r="H5145" s="18" t="str">
        <f t="shared" si="437"/>
        <v/>
      </c>
      <c r="I5145" s="26" t="str">
        <f t="shared" si="438"/>
        <v/>
      </c>
      <c r="J5145" s="18" t="str">
        <f t="shared" si="439"/>
        <v/>
      </c>
      <c r="K5145" s="18" t="str">
        <f t="shared" si="440"/>
        <v/>
      </c>
      <c r="N5145" s="23" t="str">
        <f t="shared" si="441"/>
        <v/>
      </c>
    </row>
    <row r="5146" spans="8:14" x14ac:dyDescent="0.25">
      <c r="H5146" s="18" t="str">
        <f t="shared" si="437"/>
        <v/>
      </c>
      <c r="I5146" s="26" t="str">
        <f t="shared" si="438"/>
        <v/>
      </c>
      <c r="J5146" s="18" t="str">
        <f t="shared" si="439"/>
        <v/>
      </c>
      <c r="K5146" s="18" t="str">
        <f t="shared" si="440"/>
        <v/>
      </c>
      <c r="N5146" s="23" t="str">
        <f t="shared" si="441"/>
        <v/>
      </c>
    </row>
    <row r="5147" spans="8:14" x14ac:dyDescent="0.25">
      <c r="H5147" s="18" t="str">
        <f t="shared" si="437"/>
        <v/>
      </c>
      <c r="I5147" s="26" t="str">
        <f t="shared" si="438"/>
        <v/>
      </c>
      <c r="J5147" s="18" t="str">
        <f t="shared" si="439"/>
        <v/>
      </c>
      <c r="K5147" s="18" t="str">
        <f t="shared" si="440"/>
        <v/>
      </c>
      <c r="N5147" s="23" t="str">
        <f t="shared" si="441"/>
        <v/>
      </c>
    </row>
    <row r="5148" spans="8:14" x14ac:dyDescent="0.25">
      <c r="H5148" s="18" t="str">
        <f t="shared" si="437"/>
        <v/>
      </c>
      <c r="I5148" s="26" t="str">
        <f t="shared" si="438"/>
        <v/>
      </c>
      <c r="J5148" s="18" t="str">
        <f t="shared" si="439"/>
        <v/>
      </c>
      <c r="K5148" s="18" t="str">
        <f t="shared" si="440"/>
        <v/>
      </c>
      <c r="N5148" s="23" t="str">
        <f t="shared" si="441"/>
        <v/>
      </c>
    </row>
    <row r="5149" spans="8:14" x14ac:dyDescent="0.25">
      <c r="H5149" s="18" t="str">
        <f t="shared" si="437"/>
        <v/>
      </c>
      <c r="I5149" s="26" t="str">
        <f t="shared" si="438"/>
        <v/>
      </c>
      <c r="J5149" s="18" t="str">
        <f t="shared" si="439"/>
        <v/>
      </c>
      <c r="K5149" s="18" t="str">
        <f t="shared" si="440"/>
        <v/>
      </c>
      <c r="N5149" s="23" t="str">
        <f t="shared" si="441"/>
        <v/>
      </c>
    </row>
    <row r="5150" spans="8:14" x14ac:dyDescent="0.25">
      <c r="H5150" s="18" t="str">
        <f t="shared" si="437"/>
        <v/>
      </c>
      <c r="I5150" s="26" t="str">
        <f t="shared" si="438"/>
        <v/>
      </c>
      <c r="J5150" s="18" t="str">
        <f t="shared" si="439"/>
        <v/>
      </c>
      <c r="K5150" s="18" t="str">
        <f t="shared" si="440"/>
        <v/>
      </c>
      <c r="N5150" s="23" t="str">
        <f t="shared" si="441"/>
        <v/>
      </c>
    </row>
    <row r="5151" spans="8:14" x14ac:dyDescent="0.25">
      <c r="H5151" s="18" t="str">
        <f t="shared" si="437"/>
        <v/>
      </c>
      <c r="I5151" s="26" t="str">
        <f t="shared" si="438"/>
        <v/>
      </c>
      <c r="J5151" s="18" t="str">
        <f t="shared" si="439"/>
        <v/>
      </c>
      <c r="K5151" s="18" t="str">
        <f t="shared" si="440"/>
        <v/>
      </c>
      <c r="N5151" s="23" t="str">
        <f t="shared" si="441"/>
        <v/>
      </c>
    </row>
    <row r="5152" spans="8:14" x14ac:dyDescent="0.25">
      <c r="H5152" s="18" t="str">
        <f t="shared" si="437"/>
        <v/>
      </c>
      <c r="I5152" s="26" t="str">
        <f t="shared" si="438"/>
        <v/>
      </c>
      <c r="J5152" s="18" t="str">
        <f t="shared" si="439"/>
        <v/>
      </c>
      <c r="K5152" s="18" t="str">
        <f t="shared" si="440"/>
        <v/>
      </c>
      <c r="N5152" s="23" t="str">
        <f t="shared" si="441"/>
        <v/>
      </c>
    </row>
    <row r="5153" spans="8:14" x14ac:dyDescent="0.25">
      <c r="H5153" s="18" t="str">
        <f t="shared" si="437"/>
        <v/>
      </c>
      <c r="I5153" s="26" t="str">
        <f t="shared" si="438"/>
        <v/>
      </c>
      <c r="J5153" s="18" t="str">
        <f t="shared" si="439"/>
        <v/>
      </c>
      <c r="K5153" s="18" t="str">
        <f t="shared" si="440"/>
        <v/>
      </c>
      <c r="N5153" s="23" t="str">
        <f t="shared" si="441"/>
        <v/>
      </c>
    </row>
    <row r="5154" spans="8:14" x14ac:dyDescent="0.25">
      <c r="H5154" s="18" t="str">
        <f t="shared" si="437"/>
        <v/>
      </c>
      <c r="I5154" s="26" t="str">
        <f t="shared" si="438"/>
        <v/>
      </c>
      <c r="J5154" s="18" t="str">
        <f t="shared" si="439"/>
        <v/>
      </c>
      <c r="K5154" s="18" t="str">
        <f t="shared" si="440"/>
        <v/>
      </c>
      <c r="N5154" s="23" t="str">
        <f t="shared" si="441"/>
        <v/>
      </c>
    </row>
    <row r="5155" spans="8:14" x14ac:dyDescent="0.25">
      <c r="H5155" s="18" t="str">
        <f t="shared" si="437"/>
        <v/>
      </c>
      <c r="I5155" s="26" t="str">
        <f t="shared" si="438"/>
        <v/>
      </c>
      <c r="J5155" s="18" t="str">
        <f t="shared" si="439"/>
        <v/>
      </c>
      <c r="K5155" s="18" t="str">
        <f t="shared" si="440"/>
        <v/>
      </c>
      <c r="N5155" s="23" t="str">
        <f t="shared" si="441"/>
        <v/>
      </c>
    </row>
    <row r="5156" spans="8:14" x14ac:dyDescent="0.25">
      <c r="H5156" s="18" t="str">
        <f t="shared" si="437"/>
        <v/>
      </c>
      <c r="I5156" s="26" t="str">
        <f t="shared" si="438"/>
        <v/>
      </c>
      <c r="J5156" s="18" t="str">
        <f t="shared" si="439"/>
        <v/>
      </c>
      <c r="K5156" s="18" t="str">
        <f t="shared" si="440"/>
        <v/>
      </c>
      <c r="N5156" s="23" t="str">
        <f t="shared" si="441"/>
        <v/>
      </c>
    </row>
    <row r="5157" spans="8:14" x14ac:dyDescent="0.25">
      <c r="H5157" s="18" t="str">
        <f t="shared" si="437"/>
        <v/>
      </c>
      <c r="I5157" s="26" t="str">
        <f t="shared" si="438"/>
        <v/>
      </c>
      <c r="J5157" s="18" t="str">
        <f t="shared" si="439"/>
        <v/>
      </c>
      <c r="K5157" s="18" t="str">
        <f t="shared" si="440"/>
        <v/>
      </c>
      <c r="N5157" s="23" t="str">
        <f t="shared" si="441"/>
        <v/>
      </c>
    </row>
    <row r="5158" spans="8:14" x14ac:dyDescent="0.25">
      <c r="H5158" s="18" t="str">
        <f t="shared" si="437"/>
        <v/>
      </c>
      <c r="I5158" s="26" t="str">
        <f t="shared" si="438"/>
        <v/>
      </c>
      <c r="J5158" s="18" t="str">
        <f t="shared" si="439"/>
        <v/>
      </c>
      <c r="K5158" s="18" t="str">
        <f t="shared" si="440"/>
        <v/>
      </c>
      <c r="N5158" s="23" t="str">
        <f t="shared" si="441"/>
        <v/>
      </c>
    </row>
    <row r="5159" spans="8:14" x14ac:dyDescent="0.25">
      <c r="H5159" s="18" t="str">
        <f t="shared" si="437"/>
        <v/>
      </c>
      <c r="I5159" s="26" t="str">
        <f t="shared" si="438"/>
        <v/>
      </c>
      <c r="J5159" s="18" t="str">
        <f t="shared" si="439"/>
        <v/>
      </c>
      <c r="K5159" s="18" t="str">
        <f t="shared" si="440"/>
        <v/>
      </c>
      <c r="N5159" s="23" t="str">
        <f t="shared" si="441"/>
        <v/>
      </c>
    </row>
    <row r="5160" spans="8:14" x14ac:dyDescent="0.25">
      <c r="H5160" s="18" t="str">
        <f t="shared" si="437"/>
        <v/>
      </c>
      <c r="I5160" s="26" t="str">
        <f t="shared" si="438"/>
        <v/>
      </c>
      <c r="J5160" s="18" t="str">
        <f t="shared" si="439"/>
        <v/>
      </c>
      <c r="K5160" s="18" t="str">
        <f t="shared" si="440"/>
        <v/>
      </c>
      <c r="N5160" s="23" t="str">
        <f t="shared" si="441"/>
        <v/>
      </c>
    </row>
    <row r="5161" spans="8:14" x14ac:dyDescent="0.25">
      <c r="H5161" s="18" t="str">
        <f t="shared" si="437"/>
        <v/>
      </c>
      <c r="I5161" s="26" t="str">
        <f t="shared" si="438"/>
        <v/>
      </c>
      <c r="J5161" s="18" t="str">
        <f t="shared" si="439"/>
        <v/>
      </c>
      <c r="K5161" s="18" t="str">
        <f t="shared" si="440"/>
        <v/>
      </c>
      <c r="N5161" s="23" t="str">
        <f t="shared" si="441"/>
        <v/>
      </c>
    </row>
    <row r="5162" spans="8:14" x14ac:dyDescent="0.25">
      <c r="H5162" s="18" t="str">
        <f t="shared" si="437"/>
        <v/>
      </c>
      <c r="I5162" s="26" t="str">
        <f t="shared" si="438"/>
        <v/>
      </c>
      <c r="J5162" s="18" t="str">
        <f t="shared" si="439"/>
        <v/>
      </c>
      <c r="K5162" s="18" t="str">
        <f t="shared" si="440"/>
        <v/>
      </c>
      <c r="N5162" s="23" t="str">
        <f t="shared" si="441"/>
        <v/>
      </c>
    </row>
    <row r="5163" spans="8:14" x14ac:dyDescent="0.25">
      <c r="H5163" s="18" t="str">
        <f t="shared" si="437"/>
        <v/>
      </c>
      <c r="I5163" s="26" t="str">
        <f t="shared" si="438"/>
        <v/>
      </c>
      <c r="J5163" s="18" t="str">
        <f t="shared" si="439"/>
        <v/>
      </c>
      <c r="K5163" s="18" t="str">
        <f t="shared" si="440"/>
        <v/>
      </c>
      <c r="N5163" s="23" t="str">
        <f t="shared" si="441"/>
        <v/>
      </c>
    </row>
    <row r="5164" spans="8:14" x14ac:dyDescent="0.25">
      <c r="H5164" s="18" t="str">
        <f t="shared" si="437"/>
        <v/>
      </c>
      <c r="I5164" s="26" t="str">
        <f t="shared" si="438"/>
        <v/>
      </c>
      <c r="J5164" s="18" t="str">
        <f t="shared" si="439"/>
        <v/>
      </c>
      <c r="K5164" s="18" t="str">
        <f t="shared" si="440"/>
        <v/>
      </c>
      <c r="N5164" s="23" t="str">
        <f t="shared" si="441"/>
        <v/>
      </c>
    </row>
    <row r="5165" spans="8:14" x14ac:dyDescent="0.25">
      <c r="H5165" s="18" t="str">
        <f t="shared" si="437"/>
        <v/>
      </c>
      <c r="I5165" s="26" t="str">
        <f t="shared" si="438"/>
        <v/>
      </c>
      <c r="J5165" s="18" t="str">
        <f t="shared" si="439"/>
        <v/>
      </c>
      <c r="K5165" s="18" t="str">
        <f t="shared" si="440"/>
        <v/>
      </c>
      <c r="N5165" s="23" t="str">
        <f t="shared" si="441"/>
        <v/>
      </c>
    </row>
    <row r="5166" spans="8:14" x14ac:dyDescent="0.25">
      <c r="H5166" s="18" t="str">
        <f t="shared" si="437"/>
        <v/>
      </c>
      <c r="I5166" s="26" t="str">
        <f t="shared" si="438"/>
        <v/>
      </c>
      <c r="J5166" s="18" t="str">
        <f t="shared" si="439"/>
        <v/>
      </c>
      <c r="K5166" s="18" t="str">
        <f t="shared" si="440"/>
        <v/>
      </c>
      <c r="N5166" s="23" t="str">
        <f t="shared" si="441"/>
        <v/>
      </c>
    </row>
    <row r="5167" spans="8:14" x14ac:dyDescent="0.25">
      <c r="H5167" s="18" t="str">
        <f t="shared" si="437"/>
        <v/>
      </c>
      <c r="I5167" s="26" t="str">
        <f t="shared" si="438"/>
        <v/>
      </c>
      <c r="J5167" s="18" t="str">
        <f t="shared" si="439"/>
        <v/>
      </c>
      <c r="K5167" s="18" t="str">
        <f t="shared" si="440"/>
        <v/>
      </c>
      <c r="N5167" s="23" t="str">
        <f t="shared" si="441"/>
        <v/>
      </c>
    </row>
    <row r="5168" spans="8:14" x14ac:dyDescent="0.25">
      <c r="H5168" s="18" t="str">
        <f t="shared" si="437"/>
        <v/>
      </c>
      <c r="I5168" s="26" t="str">
        <f t="shared" si="438"/>
        <v/>
      </c>
      <c r="J5168" s="18" t="str">
        <f t="shared" si="439"/>
        <v/>
      </c>
      <c r="K5168" s="18" t="str">
        <f t="shared" si="440"/>
        <v/>
      </c>
      <c r="N5168" s="23" t="str">
        <f t="shared" si="441"/>
        <v/>
      </c>
    </row>
    <row r="5169" spans="8:14" x14ac:dyDescent="0.25">
      <c r="H5169" s="18" t="str">
        <f t="shared" si="437"/>
        <v/>
      </c>
      <c r="I5169" s="26" t="str">
        <f t="shared" si="438"/>
        <v/>
      </c>
      <c r="J5169" s="18" t="str">
        <f t="shared" si="439"/>
        <v/>
      </c>
      <c r="K5169" s="18" t="str">
        <f t="shared" si="440"/>
        <v/>
      </c>
      <c r="N5169" s="23" t="str">
        <f t="shared" si="441"/>
        <v/>
      </c>
    </row>
    <row r="5170" spans="8:14" x14ac:dyDescent="0.25">
      <c r="H5170" s="18" t="str">
        <f t="shared" si="437"/>
        <v/>
      </c>
      <c r="I5170" s="26" t="str">
        <f t="shared" si="438"/>
        <v/>
      </c>
      <c r="J5170" s="18" t="str">
        <f t="shared" si="439"/>
        <v/>
      </c>
      <c r="K5170" s="18" t="str">
        <f t="shared" si="440"/>
        <v/>
      </c>
      <c r="N5170" s="23" t="str">
        <f t="shared" si="441"/>
        <v/>
      </c>
    </row>
    <row r="5171" spans="8:14" x14ac:dyDescent="0.25">
      <c r="H5171" s="18" t="str">
        <f t="shared" si="437"/>
        <v/>
      </c>
      <c r="I5171" s="26" t="str">
        <f t="shared" si="438"/>
        <v/>
      </c>
      <c r="J5171" s="18" t="str">
        <f t="shared" si="439"/>
        <v/>
      </c>
      <c r="K5171" s="18" t="str">
        <f t="shared" si="440"/>
        <v/>
      </c>
      <c r="N5171" s="23" t="str">
        <f t="shared" si="441"/>
        <v/>
      </c>
    </row>
    <row r="5172" spans="8:14" x14ac:dyDescent="0.25">
      <c r="H5172" s="18" t="str">
        <f t="shared" si="437"/>
        <v/>
      </c>
      <c r="I5172" s="26" t="str">
        <f t="shared" si="438"/>
        <v/>
      </c>
      <c r="J5172" s="18" t="str">
        <f t="shared" si="439"/>
        <v/>
      </c>
      <c r="K5172" s="18" t="str">
        <f t="shared" si="440"/>
        <v/>
      </c>
      <c r="N5172" s="23" t="str">
        <f t="shared" si="441"/>
        <v/>
      </c>
    </row>
    <row r="5173" spans="8:14" x14ac:dyDescent="0.25">
      <c r="H5173" s="18" t="str">
        <f t="shared" si="437"/>
        <v/>
      </c>
      <c r="I5173" s="26" t="str">
        <f t="shared" si="438"/>
        <v/>
      </c>
      <c r="J5173" s="18" t="str">
        <f t="shared" si="439"/>
        <v/>
      </c>
      <c r="K5173" s="18" t="str">
        <f t="shared" si="440"/>
        <v/>
      </c>
      <c r="N5173" s="23" t="str">
        <f t="shared" si="441"/>
        <v/>
      </c>
    </row>
    <row r="5174" spans="8:14" x14ac:dyDescent="0.25">
      <c r="H5174" s="18" t="str">
        <f t="shared" si="437"/>
        <v/>
      </c>
      <c r="I5174" s="26" t="str">
        <f t="shared" si="438"/>
        <v/>
      </c>
      <c r="J5174" s="18" t="str">
        <f t="shared" si="439"/>
        <v/>
      </c>
      <c r="K5174" s="18" t="str">
        <f t="shared" si="440"/>
        <v/>
      </c>
      <c r="N5174" s="23" t="str">
        <f t="shared" si="441"/>
        <v/>
      </c>
    </row>
    <row r="5175" spans="8:14" x14ac:dyDescent="0.25">
      <c r="H5175" s="18" t="str">
        <f t="shared" si="437"/>
        <v/>
      </c>
      <c r="I5175" s="26" t="str">
        <f t="shared" si="438"/>
        <v/>
      </c>
      <c r="J5175" s="18" t="str">
        <f t="shared" si="439"/>
        <v/>
      </c>
      <c r="K5175" s="18" t="str">
        <f t="shared" si="440"/>
        <v/>
      </c>
      <c r="N5175" s="23" t="str">
        <f t="shared" si="441"/>
        <v/>
      </c>
    </row>
    <row r="5176" spans="8:14" x14ac:dyDescent="0.25">
      <c r="H5176" s="18" t="str">
        <f t="shared" si="437"/>
        <v/>
      </c>
      <c r="I5176" s="26" t="str">
        <f t="shared" si="438"/>
        <v/>
      </c>
      <c r="J5176" s="18" t="str">
        <f t="shared" si="439"/>
        <v/>
      </c>
      <c r="K5176" s="18" t="str">
        <f t="shared" si="440"/>
        <v/>
      </c>
      <c r="N5176" s="23" t="str">
        <f t="shared" si="441"/>
        <v/>
      </c>
    </row>
    <row r="5177" spans="8:14" x14ac:dyDescent="0.25">
      <c r="H5177" s="18" t="str">
        <f t="shared" si="437"/>
        <v/>
      </c>
      <c r="I5177" s="26" t="str">
        <f t="shared" si="438"/>
        <v/>
      </c>
      <c r="J5177" s="18" t="str">
        <f t="shared" si="439"/>
        <v/>
      </c>
      <c r="K5177" s="18" t="str">
        <f t="shared" si="440"/>
        <v/>
      </c>
      <c r="N5177" s="23" t="str">
        <f t="shared" si="441"/>
        <v/>
      </c>
    </row>
    <row r="5178" spans="8:14" x14ac:dyDescent="0.25">
      <c r="H5178" s="18" t="str">
        <f t="shared" si="437"/>
        <v/>
      </c>
      <c r="I5178" s="26" t="str">
        <f t="shared" si="438"/>
        <v/>
      </c>
      <c r="J5178" s="18" t="str">
        <f t="shared" si="439"/>
        <v/>
      </c>
      <c r="K5178" s="18" t="str">
        <f t="shared" si="440"/>
        <v/>
      </c>
      <c r="N5178" s="23" t="str">
        <f t="shared" si="441"/>
        <v/>
      </c>
    </row>
    <row r="5179" spans="8:14" x14ac:dyDescent="0.25">
      <c r="H5179" s="18" t="str">
        <f t="shared" si="437"/>
        <v/>
      </c>
      <c r="I5179" s="26" t="str">
        <f t="shared" si="438"/>
        <v/>
      </c>
      <c r="J5179" s="18" t="str">
        <f t="shared" si="439"/>
        <v/>
      </c>
      <c r="K5179" s="18" t="str">
        <f t="shared" si="440"/>
        <v/>
      </c>
      <c r="N5179" s="23" t="str">
        <f t="shared" si="441"/>
        <v/>
      </c>
    </row>
    <row r="5180" spans="8:14" x14ac:dyDescent="0.25">
      <c r="H5180" s="18" t="str">
        <f t="shared" si="437"/>
        <v/>
      </c>
      <c r="I5180" s="26" t="str">
        <f t="shared" si="438"/>
        <v/>
      </c>
      <c r="J5180" s="18" t="str">
        <f t="shared" si="439"/>
        <v/>
      </c>
      <c r="K5180" s="18" t="str">
        <f t="shared" si="440"/>
        <v/>
      </c>
      <c r="N5180" s="23" t="str">
        <f t="shared" si="441"/>
        <v/>
      </c>
    </row>
    <row r="5181" spans="8:14" x14ac:dyDescent="0.25">
      <c r="H5181" s="18" t="str">
        <f t="shared" si="437"/>
        <v/>
      </c>
      <c r="I5181" s="26" t="str">
        <f t="shared" si="438"/>
        <v/>
      </c>
      <c r="J5181" s="18" t="str">
        <f t="shared" si="439"/>
        <v/>
      </c>
      <c r="K5181" s="18" t="str">
        <f t="shared" si="440"/>
        <v/>
      </c>
      <c r="N5181" s="23" t="str">
        <f t="shared" si="441"/>
        <v/>
      </c>
    </row>
    <row r="5182" spans="8:14" x14ac:dyDescent="0.25">
      <c r="H5182" s="18" t="str">
        <f t="shared" si="437"/>
        <v/>
      </c>
      <c r="I5182" s="26" t="str">
        <f t="shared" si="438"/>
        <v/>
      </c>
      <c r="J5182" s="18" t="str">
        <f t="shared" si="439"/>
        <v/>
      </c>
      <c r="K5182" s="18" t="str">
        <f t="shared" si="440"/>
        <v/>
      </c>
      <c r="N5182" s="23" t="str">
        <f t="shared" si="441"/>
        <v/>
      </c>
    </row>
    <row r="5183" spans="8:14" x14ac:dyDescent="0.25">
      <c r="H5183" s="18" t="str">
        <f t="shared" si="437"/>
        <v/>
      </c>
      <c r="I5183" s="26" t="str">
        <f t="shared" si="438"/>
        <v/>
      </c>
      <c r="J5183" s="18" t="str">
        <f t="shared" si="439"/>
        <v/>
      </c>
      <c r="K5183" s="18" t="str">
        <f t="shared" si="440"/>
        <v/>
      </c>
      <c r="N5183" s="23" t="str">
        <f t="shared" si="441"/>
        <v/>
      </c>
    </row>
    <row r="5184" spans="8:14" x14ac:dyDescent="0.25">
      <c r="H5184" s="18" t="str">
        <f t="shared" si="437"/>
        <v/>
      </c>
      <c r="I5184" s="26" t="str">
        <f t="shared" si="438"/>
        <v/>
      </c>
      <c r="J5184" s="18" t="str">
        <f t="shared" si="439"/>
        <v/>
      </c>
      <c r="K5184" s="18" t="str">
        <f t="shared" si="440"/>
        <v/>
      </c>
      <c r="N5184" s="23" t="str">
        <f t="shared" si="441"/>
        <v/>
      </c>
    </row>
    <row r="5185" spans="8:14" x14ac:dyDescent="0.25">
      <c r="H5185" s="18" t="str">
        <f t="shared" si="437"/>
        <v/>
      </c>
      <c r="I5185" s="26" t="str">
        <f t="shared" si="438"/>
        <v/>
      </c>
      <c r="J5185" s="18" t="str">
        <f t="shared" si="439"/>
        <v/>
      </c>
      <c r="K5185" s="18" t="str">
        <f t="shared" si="440"/>
        <v/>
      </c>
      <c r="N5185" s="23" t="str">
        <f t="shared" si="441"/>
        <v/>
      </c>
    </row>
    <row r="5186" spans="8:14" x14ac:dyDescent="0.25">
      <c r="H5186" s="18" t="str">
        <f t="shared" si="437"/>
        <v/>
      </c>
      <c r="I5186" s="26" t="str">
        <f t="shared" si="438"/>
        <v/>
      </c>
      <c r="J5186" s="18" t="str">
        <f t="shared" si="439"/>
        <v/>
      </c>
      <c r="K5186" s="18" t="str">
        <f t="shared" si="440"/>
        <v/>
      </c>
      <c r="N5186" s="23" t="str">
        <f t="shared" si="441"/>
        <v/>
      </c>
    </row>
    <row r="5187" spans="8:14" x14ac:dyDescent="0.25">
      <c r="H5187" s="18" t="str">
        <f t="shared" si="437"/>
        <v/>
      </c>
      <c r="I5187" s="26" t="str">
        <f t="shared" si="438"/>
        <v/>
      </c>
      <c r="J5187" s="18" t="str">
        <f t="shared" si="439"/>
        <v/>
      </c>
      <c r="K5187" s="18" t="str">
        <f t="shared" si="440"/>
        <v/>
      </c>
      <c r="N5187" s="23" t="str">
        <f t="shared" si="441"/>
        <v/>
      </c>
    </row>
    <row r="5188" spans="8:14" x14ac:dyDescent="0.25">
      <c r="H5188" s="18" t="str">
        <f t="shared" ref="H5188:H5251" si="442">IF(OR($E5188="",$G5188=""),"",$E5188*$G5188)</f>
        <v/>
      </c>
      <c r="I5188" s="26" t="str">
        <f t="shared" ref="I5188:I5251" si="443">IF($F5188="","",IFERROR(INDEX(CurRate,MATCH($F5188,CurCode,0)),""))</f>
        <v/>
      </c>
      <c r="J5188" s="18" t="str">
        <f t="shared" ref="J5188:J5251" si="444">IF(OR($G5188="",$I5188="",$I5188=0),"",$G5188/$I5188)</f>
        <v/>
      </c>
      <c r="K5188" s="18" t="str">
        <f t="shared" ref="K5188:K5251" si="445">IF(OR($E5188="",$J5188=""),"",$E5188*$J5188)</f>
        <v/>
      </c>
      <c r="N5188" s="23" t="str">
        <f t="shared" ref="N5188:N5251" si="446">IF($A5188="","",$A5188*100000+ROW())</f>
        <v/>
      </c>
    </row>
    <row r="5189" spans="8:14" x14ac:dyDescent="0.25">
      <c r="H5189" s="18" t="str">
        <f t="shared" si="442"/>
        <v/>
      </c>
      <c r="I5189" s="26" t="str">
        <f t="shared" si="443"/>
        <v/>
      </c>
      <c r="J5189" s="18" t="str">
        <f t="shared" si="444"/>
        <v/>
      </c>
      <c r="K5189" s="18" t="str">
        <f t="shared" si="445"/>
        <v/>
      </c>
      <c r="N5189" s="23" t="str">
        <f t="shared" si="446"/>
        <v/>
      </c>
    </row>
    <row r="5190" spans="8:14" x14ac:dyDescent="0.25">
      <c r="H5190" s="18" t="str">
        <f t="shared" si="442"/>
        <v/>
      </c>
      <c r="I5190" s="26" t="str">
        <f t="shared" si="443"/>
        <v/>
      </c>
      <c r="J5190" s="18" t="str">
        <f t="shared" si="444"/>
        <v/>
      </c>
      <c r="K5190" s="18" t="str">
        <f t="shared" si="445"/>
        <v/>
      </c>
      <c r="N5190" s="23" t="str">
        <f t="shared" si="446"/>
        <v/>
      </c>
    </row>
    <row r="5191" spans="8:14" x14ac:dyDescent="0.25">
      <c r="H5191" s="18" t="str">
        <f t="shared" si="442"/>
        <v/>
      </c>
      <c r="I5191" s="26" t="str">
        <f t="shared" si="443"/>
        <v/>
      </c>
      <c r="J5191" s="18" t="str">
        <f t="shared" si="444"/>
        <v/>
      </c>
      <c r="K5191" s="18" t="str">
        <f t="shared" si="445"/>
        <v/>
      </c>
      <c r="N5191" s="23" t="str">
        <f t="shared" si="446"/>
        <v/>
      </c>
    </row>
    <row r="5192" spans="8:14" x14ac:dyDescent="0.25">
      <c r="H5192" s="18" t="str">
        <f t="shared" si="442"/>
        <v/>
      </c>
      <c r="I5192" s="26" t="str">
        <f t="shared" si="443"/>
        <v/>
      </c>
      <c r="J5192" s="18" t="str">
        <f t="shared" si="444"/>
        <v/>
      </c>
      <c r="K5192" s="18" t="str">
        <f t="shared" si="445"/>
        <v/>
      </c>
      <c r="N5192" s="23" t="str">
        <f t="shared" si="446"/>
        <v/>
      </c>
    </row>
    <row r="5193" spans="8:14" x14ac:dyDescent="0.25">
      <c r="H5193" s="18" t="str">
        <f t="shared" si="442"/>
        <v/>
      </c>
      <c r="I5193" s="26" t="str">
        <f t="shared" si="443"/>
        <v/>
      </c>
      <c r="J5193" s="18" t="str">
        <f t="shared" si="444"/>
        <v/>
      </c>
      <c r="K5193" s="18" t="str">
        <f t="shared" si="445"/>
        <v/>
      </c>
      <c r="N5193" s="23" t="str">
        <f t="shared" si="446"/>
        <v/>
      </c>
    </row>
    <row r="5194" spans="8:14" x14ac:dyDescent="0.25">
      <c r="H5194" s="18" t="str">
        <f t="shared" si="442"/>
        <v/>
      </c>
      <c r="I5194" s="26" t="str">
        <f t="shared" si="443"/>
        <v/>
      </c>
      <c r="J5194" s="18" t="str">
        <f t="shared" si="444"/>
        <v/>
      </c>
      <c r="K5194" s="18" t="str">
        <f t="shared" si="445"/>
        <v/>
      </c>
      <c r="N5194" s="23" t="str">
        <f t="shared" si="446"/>
        <v/>
      </c>
    </row>
    <row r="5195" spans="8:14" x14ac:dyDescent="0.25">
      <c r="H5195" s="18" t="str">
        <f t="shared" si="442"/>
        <v/>
      </c>
      <c r="I5195" s="26" t="str">
        <f t="shared" si="443"/>
        <v/>
      </c>
      <c r="J5195" s="18" t="str">
        <f t="shared" si="444"/>
        <v/>
      </c>
      <c r="K5195" s="18" t="str">
        <f t="shared" si="445"/>
        <v/>
      </c>
      <c r="N5195" s="23" t="str">
        <f t="shared" si="446"/>
        <v/>
      </c>
    </row>
    <row r="5196" spans="8:14" x14ac:dyDescent="0.25">
      <c r="H5196" s="18" t="str">
        <f t="shared" si="442"/>
        <v/>
      </c>
      <c r="I5196" s="26" t="str">
        <f t="shared" si="443"/>
        <v/>
      </c>
      <c r="J5196" s="18" t="str">
        <f t="shared" si="444"/>
        <v/>
      </c>
      <c r="K5196" s="18" t="str">
        <f t="shared" si="445"/>
        <v/>
      </c>
      <c r="N5196" s="23" t="str">
        <f t="shared" si="446"/>
        <v/>
      </c>
    </row>
    <row r="5197" spans="8:14" x14ac:dyDescent="0.25">
      <c r="H5197" s="18" t="str">
        <f t="shared" si="442"/>
        <v/>
      </c>
      <c r="I5197" s="26" t="str">
        <f t="shared" si="443"/>
        <v/>
      </c>
      <c r="J5197" s="18" t="str">
        <f t="shared" si="444"/>
        <v/>
      </c>
      <c r="K5197" s="18" t="str">
        <f t="shared" si="445"/>
        <v/>
      </c>
      <c r="N5197" s="23" t="str">
        <f t="shared" si="446"/>
        <v/>
      </c>
    </row>
    <row r="5198" spans="8:14" x14ac:dyDescent="0.25">
      <c r="H5198" s="18" t="str">
        <f t="shared" si="442"/>
        <v/>
      </c>
      <c r="I5198" s="26" t="str">
        <f t="shared" si="443"/>
        <v/>
      </c>
      <c r="J5198" s="18" t="str">
        <f t="shared" si="444"/>
        <v/>
      </c>
      <c r="K5198" s="18" t="str">
        <f t="shared" si="445"/>
        <v/>
      </c>
      <c r="N5198" s="23" t="str">
        <f t="shared" si="446"/>
        <v/>
      </c>
    </row>
    <row r="5199" spans="8:14" x14ac:dyDescent="0.25">
      <c r="H5199" s="18" t="str">
        <f t="shared" si="442"/>
        <v/>
      </c>
      <c r="I5199" s="26" t="str">
        <f t="shared" si="443"/>
        <v/>
      </c>
      <c r="J5199" s="18" t="str">
        <f t="shared" si="444"/>
        <v/>
      </c>
      <c r="K5199" s="18" t="str">
        <f t="shared" si="445"/>
        <v/>
      </c>
      <c r="N5199" s="23" t="str">
        <f t="shared" si="446"/>
        <v/>
      </c>
    </row>
    <row r="5200" spans="8:14" x14ac:dyDescent="0.25">
      <c r="H5200" s="18" t="str">
        <f t="shared" si="442"/>
        <v/>
      </c>
      <c r="I5200" s="26" t="str">
        <f t="shared" si="443"/>
        <v/>
      </c>
      <c r="J5200" s="18" t="str">
        <f t="shared" si="444"/>
        <v/>
      </c>
      <c r="K5200" s="18" t="str">
        <f t="shared" si="445"/>
        <v/>
      </c>
      <c r="N5200" s="23" t="str">
        <f t="shared" si="446"/>
        <v/>
      </c>
    </row>
    <row r="5201" spans="8:14" x14ac:dyDescent="0.25">
      <c r="H5201" s="18" t="str">
        <f t="shared" si="442"/>
        <v/>
      </c>
      <c r="I5201" s="26" t="str">
        <f t="shared" si="443"/>
        <v/>
      </c>
      <c r="J5201" s="18" t="str">
        <f t="shared" si="444"/>
        <v/>
      </c>
      <c r="K5201" s="18" t="str">
        <f t="shared" si="445"/>
        <v/>
      </c>
      <c r="N5201" s="23" t="str">
        <f t="shared" si="446"/>
        <v/>
      </c>
    </row>
    <row r="5202" spans="8:14" x14ac:dyDescent="0.25">
      <c r="H5202" s="18" t="str">
        <f t="shared" si="442"/>
        <v/>
      </c>
      <c r="I5202" s="26" t="str">
        <f t="shared" si="443"/>
        <v/>
      </c>
      <c r="J5202" s="18" t="str">
        <f t="shared" si="444"/>
        <v/>
      </c>
      <c r="K5202" s="18" t="str">
        <f t="shared" si="445"/>
        <v/>
      </c>
      <c r="N5202" s="23" t="str">
        <f t="shared" si="446"/>
        <v/>
      </c>
    </row>
    <row r="5203" spans="8:14" x14ac:dyDescent="0.25">
      <c r="H5203" s="18" t="str">
        <f t="shared" si="442"/>
        <v/>
      </c>
      <c r="I5203" s="26" t="str">
        <f t="shared" si="443"/>
        <v/>
      </c>
      <c r="J5203" s="18" t="str">
        <f t="shared" si="444"/>
        <v/>
      </c>
      <c r="K5203" s="18" t="str">
        <f t="shared" si="445"/>
        <v/>
      </c>
      <c r="N5203" s="23" t="str">
        <f t="shared" si="446"/>
        <v/>
      </c>
    </row>
    <row r="5204" spans="8:14" x14ac:dyDescent="0.25">
      <c r="H5204" s="18" t="str">
        <f t="shared" si="442"/>
        <v/>
      </c>
      <c r="I5204" s="26" t="str">
        <f t="shared" si="443"/>
        <v/>
      </c>
      <c r="J5204" s="18" t="str">
        <f t="shared" si="444"/>
        <v/>
      </c>
      <c r="K5204" s="18" t="str">
        <f t="shared" si="445"/>
        <v/>
      </c>
      <c r="N5204" s="23" t="str">
        <f t="shared" si="446"/>
        <v/>
      </c>
    </row>
    <row r="5205" spans="8:14" x14ac:dyDescent="0.25">
      <c r="H5205" s="18" t="str">
        <f t="shared" si="442"/>
        <v/>
      </c>
      <c r="I5205" s="26" t="str">
        <f t="shared" si="443"/>
        <v/>
      </c>
      <c r="J5205" s="18" t="str">
        <f t="shared" si="444"/>
        <v/>
      </c>
      <c r="K5205" s="18" t="str">
        <f t="shared" si="445"/>
        <v/>
      </c>
      <c r="N5205" s="23" t="str">
        <f t="shared" si="446"/>
        <v/>
      </c>
    </row>
    <row r="5206" spans="8:14" x14ac:dyDescent="0.25">
      <c r="H5206" s="18" t="str">
        <f t="shared" si="442"/>
        <v/>
      </c>
      <c r="I5206" s="26" t="str">
        <f t="shared" si="443"/>
        <v/>
      </c>
      <c r="J5206" s="18" t="str">
        <f t="shared" si="444"/>
        <v/>
      </c>
      <c r="K5206" s="18" t="str">
        <f t="shared" si="445"/>
        <v/>
      </c>
      <c r="N5206" s="23" t="str">
        <f t="shared" si="446"/>
        <v/>
      </c>
    </row>
    <row r="5207" spans="8:14" x14ac:dyDescent="0.25">
      <c r="H5207" s="18" t="str">
        <f t="shared" si="442"/>
        <v/>
      </c>
      <c r="I5207" s="26" t="str">
        <f t="shared" si="443"/>
        <v/>
      </c>
      <c r="J5207" s="18" t="str">
        <f t="shared" si="444"/>
        <v/>
      </c>
      <c r="K5207" s="18" t="str">
        <f t="shared" si="445"/>
        <v/>
      </c>
      <c r="N5207" s="23" t="str">
        <f t="shared" si="446"/>
        <v/>
      </c>
    </row>
    <row r="5208" spans="8:14" x14ac:dyDescent="0.25">
      <c r="H5208" s="18" t="str">
        <f t="shared" si="442"/>
        <v/>
      </c>
      <c r="I5208" s="26" t="str">
        <f t="shared" si="443"/>
        <v/>
      </c>
      <c r="J5208" s="18" t="str">
        <f t="shared" si="444"/>
        <v/>
      </c>
      <c r="K5208" s="18" t="str">
        <f t="shared" si="445"/>
        <v/>
      </c>
      <c r="N5208" s="23" t="str">
        <f t="shared" si="446"/>
        <v/>
      </c>
    </row>
    <row r="5209" spans="8:14" x14ac:dyDescent="0.25">
      <c r="H5209" s="18" t="str">
        <f t="shared" si="442"/>
        <v/>
      </c>
      <c r="I5209" s="26" t="str">
        <f t="shared" si="443"/>
        <v/>
      </c>
      <c r="J5209" s="18" t="str">
        <f t="shared" si="444"/>
        <v/>
      </c>
      <c r="K5209" s="18" t="str">
        <f t="shared" si="445"/>
        <v/>
      </c>
      <c r="N5209" s="23" t="str">
        <f t="shared" si="446"/>
        <v/>
      </c>
    </row>
    <row r="5210" spans="8:14" x14ac:dyDescent="0.25">
      <c r="H5210" s="18" t="str">
        <f t="shared" si="442"/>
        <v/>
      </c>
      <c r="I5210" s="26" t="str">
        <f t="shared" si="443"/>
        <v/>
      </c>
      <c r="J5210" s="18" t="str">
        <f t="shared" si="444"/>
        <v/>
      </c>
      <c r="K5210" s="18" t="str">
        <f t="shared" si="445"/>
        <v/>
      </c>
      <c r="N5210" s="23" t="str">
        <f t="shared" si="446"/>
        <v/>
      </c>
    </row>
    <row r="5211" spans="8:14" x14ac:dyDescent="0.25">
      <c r="H5211" s="18" t="str">
        <f t="shared" si="442"/>
        <v/>
      </c>
      <c r="I5211" s="26" t="str">
        <f t="shared" si="443"/>
        <v/>
      </c>
      <c r="J5211" s="18" t="str">
        <f t="shared" si="444"/>
        <v/>
      </c>
      <c r="K5211" s="18" t="str">
        <f t="shared" si="445"/>
        <v/>
      </c>
      <c r="N5211" s="23" t="str">
        <f t="shared" si="446"/>
        <v/>
      </c>
    </row>
    <row r="5212" spans="8:14" x14ac:dyDescent="0.25">
      <c r="H5212" s="18" t="str">
        <f t="shared" si="442"/>
        <v/>
      </c>
      <c r="I5212" s="26" t="str">
        <f t="shared" si="443"/>
        <v/>
      </c>
      <c r="J5212" s="18" t="str">
        <f t="shared" si="444"/>
        <v/>
      </c>
      <c r="K5212" s="18" t="str">
        <f t="shared" si="445"/>
        <v/>
      </c>
      <c r="N5212" s="23" t="str">
        <f t="shared" si="446"/>
        <v/>
      </c>
    </row>
    <row r="5213" spans="8:14" x14ac:dyDescent="0.25">
      <c r="H5213" s="18" t="str">
        <f t="shared" si="442"/>
        <v/>
      </c>
      <c r="I5213" s="26" t="str">
        <f t="shared" si="443"/>
        <v/>
      </c>
      <c r="J5213" s="18" t="str">
        <f t="shared" si="444"/>
        <v/>
      </c>
      <c r="K5213" s="18" t="str">
        <f t="shared" si="445"/>
        <v/>
      </c>
      <c r="N5213" s="23" t="str">
        <f t="shared" si="446"/>
        <v/>
      </c>
    </row>
    <row r="5214" spans="8:14" x14ac:dyDescent="0.25">
      <c r="H5214" s="18" t="str">
        <f t="shared" si="442"/>
        <v/>
      </c>
      <c r="I5214" s="26" t="str">
        <f t="shared" si="443"/>
        <v/>
      </c>
      <c r="J5214" s="18" t="str">
        <f t="shared" si="444"/>
        <v/>
      </c>
      <c r="K5214" s="18" t="str">
        <f t="shared" si="445"/>
        <v/>
      </c>
      <c r="N5214" s="23" t="str">
        <f t="shared" si="446"/>
        <v/>
      </c>
    </row>
    <row r="5215" spans="8:14" x14ac:dyDescent="0.25">
      <c r="H5215" s="18" t="str">
        <f t="shared" si="442"/>
        <v/>
      </c>
      <c r="I5215" s="26" t="str">
        <f t="shared" si="443"/>
        <v/>
      </c>
      <c r="J5215" s="18" t="str">
        <f t="shared" si="444"/>
        <v/>
      </c>
      <c r="K5215" s="18" t="str">
        <f t="shared" si="445"/>
        <v/>
      </c>
      <c r="N5215" s="23" t="str">
        <f t="shared" si="446"/>
        <v/>
      </c>
    </row>
    <row r="5216" spans="8:14" x14ac:dyDescent="0.25">
      <c r="H5216" s="18" t="str">
        <f t="shared" si="442"/>
        <v/>
      </c>
      <c r="I5216" s="26" t="str">
        <f t="shared" si="443"/>
        <v/>
      </c>
      <c r="J5216" s="18" t="str">
        <f t="shared" si="444"/>
        <v/>
      </c>
      <c r="K5216" s="18" t="str">
        <f t="shared" si="445"/>
        <v/>
      </c>
      <c r="N5216" s="23" t="str">
        <f t="shared" si="446"/>
        <v/>
      </c>
    </row>
    <row r="5217" spans="8:14" x14ac:dyDescent="0.25">
      <c r="H5217" s="18" t="str">
        <f t="shared" si="442"/>
        <v/>
      </c>
      <c r="I5217" s="26" t="str">
        <f t="shared" si="443"/>
        <v/>
      </c>
      <c r="J5217" s="18" t="str">
        <f t="shared" si="444"/>
        <v/>
      </c>
      <c r="K5217" s="18" t="str">
        <f t="shared" si="445"/>
        <v/>
      </c>
      <c r="N5217" s="23" t="str">
        <f t="shared" si="446"/>
        <v/>
      </c>
    </row>
    <row r="5218" spans="8:14" x14ac:dyDescent="0.25">
      <c r="H5218" s="18" t="str">
        <f t="shared" si="442"/>
        <v/>
      </c>
      <c r="I5218" s="26" t="str">
        <f t="shared" si="443"/>
        <v/>
      </c>
      <c r="J5218" s="18" t="str">
        <f t="shared" si="444"/>
        <v/>
      </c>
      <c r="K5218" s="18" t="str">
        <f t="shared" si="445"/>
        <v/>
      </c>
      <c r="N5218" s="23" t="str">
        <f t="shared" si="446"/>
        <v/>
      </c>
    </row>
    <row r="5219" spans="8:14" x14ac:dyDescent="0.25">
      <c r="H5219" s="18" t="str">
        <f t="shared" si="442"/>
        <v/>
      </c>
      <c r="I5219" s="26" t="str">
        <f t="shared" si="443"/>
        <v/>
      </c>
      <c r="J5219" s="18" t="str">
        <f t="shared" si="444"/>
        <v/>
      </c>
      <c r="K5219" s="18" t="str">
        <f t="shared" si="445"/>
        <v/>
      </c>
      <c r="N5219" s="23" t="str">
        <f t="shared" si="446"/>
        <v/>
      </c>
    </row>
    <row r="5220" spans="8:14" x14ac:dyDescent="0.25">
      <c r="H5220" s="18" t="str">
        <f t="shared" si="442"/>
        <v/>
      </c>
      <c r="I5220" s="26" t="str">
        <f t="shared" si="443"/>
        <v/>
      </c>
      <c r="J5220" s="18" t="str">
        <f t="shared" si="444"/>
        <v/>
      </c>
      <c r="K5220" s="18" t="str">
        <f t="shared" si="445"/>
        <v/>
      </c>
      <c r="N5220" s="23" t="str">
        <f t="shared" si="446"/>
        <v/>
      </c>
    </row>
    <row r="5221" spans="8:14" x14ac:dyDescent="0.25">
      <c r="H5221" s="18" t="str">
        <f t="shared" si="442"/>
        <v/>
      </c>
      <c r="I5221" s="26" t="str">
        <f t="shared" si="443"/>
        <v/>
      </c>
      <c r="J5221" s="18" t="str">
        <f t="shared" si="444"/>
        <v/>
      </c>
      <c r="K5221" s="18" t="str">
        <f t="shared" si="445"/>
        <v/>
      </c>
      <c r="N5221" s="23" t="str">
        <f t="shared" si="446"/>
        <v/>
      </c>
    </row>
    <row r="5222" spans="8:14" x14ac:dyDescent="0.25">
      <c r="H5222" s="18" t="str">
        <f t="shared" si="442"/>
        <v/>
      </c>
      <c r="I5222" s="26" t="str">
        <f t="shared" si="443"/>
        <v/>
      </c>
      <c r="J5222" s="18" t="str">
        <f t="shared" si="444"/>
        <v/>
      </c>
      <c r="K5222" s="18" t="str">
        <f t="shared" si="445"/>
        <v/>
      </c>
      <c r="N5222" s="23" t="str">
        <f t="shared" si="446"/>
        <v/>
      </c>
    </row>
    <row r="5223" spans="8:14" x14ac:dyDescent="0.25">
      <c r="H5223" s="18" t="str">
        <f t="shared" si="442"/>
        <v/>
      </c>
      <c r="I5223" s="26" t="str">
        <f t="shared" si="443"/>
        <v/>
      </c>
      <c r="J5223" s="18" t="str">
        <f t="shared" si="444"/>
        <v/>
      </c>
      <c r="K5223" s="18" t="str">
        <f t="shared" si="445"/>
        <v/>
      </c>
      <c r="N5223" s="23" t="str">
        <f t="shared" si="446"/>
        <v/>
      </c>
    </row>
    <row r="5224" spans="8:14" x14ac:dyDescent="0.25">
      <c r="H5224" s="18" t="str">
        <f t="shared" si="442"/>
        <v/>
      </c>
      <c r="I5224" s="26" t="str">
        <f t="shared" si="443"/>
        <v/>
      </c>
      <c r="J5224" s="18" t="str">
        <f t="shared" si="444"/>
        <v/>
      </c>
      <c r="K5224" s="18" t="str">
        <f t="shared" si="445"/>
        <v/>
      </c>
      <c r="N5224" s="23" t="str">
        <f t="shared" si="446"/>
        <v/>
      </c>
    </row>
    <row r="5225" spans="8:14" x14ac:dyDescent="0.25">
      <c r="H5225" s="18" t="str">
        <f t="shared" si="442"/>
        <v/>
      </c>
      <c r="I5225" s="26" t="str">
        <f t="shared" si="443"/>
        <v/>
      </c>
      <c r="J5225" s="18" t="str">
        <f t="shared" si="444"/>
        <v/>
      </c>
      <c r="K5225" s="18" t="str">
        <f t="shared" si="445"/>
        <v/>
      </c>
      <c r="N5225" s="23" t="str">
        <f t="shared" si="446"/>
        <v/>
      </c>
    </row>
    <row r="5226" spans="8:14" x14ac:dyDescent="0.25">
      <c r="H5226" s="18" t="str">
        <f t="shared" si="442"/>
        <v/>
      </c>
      <c r="I5226" s="26" t="str">
        <f t="shared" si="443"/>
        <v/>
      </c>
      <c r="J5226" s="18" t="str">
        <f t="shared" si="444"/>
        <v/>
      </c>
      <c r="K5226" s="18" t="str">
        <f t="shared" si="445"/>
        <v/>
      </c>
      <c r="N5226" s="23" t="str">
        <f t="shared" si="446"/>
        <v/>
      </c>
    </row>
    <row r="5227" spans="8:14" x14ac:dyDescent="0.25">
      <c r="H5227" s="18" t="str">
        <f t="shared" si="442"/>
        <v/>
      </c>
      <c r="I5227" s="26" t="str">
        <f t="shared" si="443"/>
        <v/>
      </c>
      <c r="J5227" s="18" t="str">
        <f t="shared" si="444"/>
        <v/>
      </c>
      <c r="K5227" s="18" t="str">
        <f t="shared" si="445"/>
        <v/>
      </c>
      <c r="N5227" s="23" t="str">
        <f t="shared" si="446"/>
        <v/>
      </c>
    </row>
    <row r="5228" spans="8:14" x14ac:dyDescent="0.25">
      <c r="H5228" s="18" t="str">
        <f t="shared" si="442"/>
        <v/>
      </c>
      <c r="I5228" s="26" t="str">
        <f t="shared" si="443"/>
        <v/>
      </c>
      <c r="J5228" s="18" t="str">
        <f t="shared" si="444"/>
        <v/>
      </c>
      <c r="K5228" s="18" t="str">
        <f t="shared" si="445"/>
        <v/>
      </c>
      <c r="N5228" s="23" t="str">
        <f t="shared" si="446"/>
        <v/>
      </c>
    </row>
    <row r="5229" spans="8:14" x14ac:dyDescent="0.25">
      <c r="H5229" s="18" t="str">
        <f t="shared" si="442"/>
        <v/>
      </c>
      <c r="I5229" s="26" t="str">
        <f t="shared" si="443"/>
        <v/>
      </c>
      <c r="J5229" s="18" t="str">
        <f t="shared" si="444"/>
        <v/>
      </c>
      <c r="K5229" s="18" t="str">
        <f t="shared" si="445"/>
        <v/>
      </c>
      <c r="N5229" s="23" t="str">
        <f t="shared" si="446"/>
        <v/>
      </c>
    </row>
    <row r="5230" spans="8:14" x14ac:dyDescent="0.25">
      <c r="H5230" s="18" t="str">
        <f t="shared" si="442"/>
        <v/>
      </c>
      <c r="I5230" s="26" t="str">
        <f t="shared" si="443"/>
        <v/>
      </c>
      <c r="J5230" s="18" t="str">
        <f t="shared" si="444"/>
        <v/>
      </c>
      <c r="K5230" s="18" t="str">
        <f t="shared" si="445"/>
        <v/>
      </c>
      <c r="N5230" s="23" t="str">
        <f t="shared" si="446"/>
        <v/>
      </c>
    </row>
    <row r="5231" spans="8:14" x14ac:dyDescent="0.25">
      <c r="H5231" s="18" t="str">
        <f t="shared" si="442"/>
        <v/>
      </c>
      <c r="I5231" s="26" t="str">
        <f t="shared" si="443"/>
        <v/>
      </c>
      <c r="J5231" s="18" t="str">
        <f t="shared" si="444"/>
        <v/>
      </c>
      <c r="K5231" s="18" t="str">
        <f t="shared" si="445"/>
        <v/>
      </c>
      <c r="N5231" s="23" t="str">
        <f t="shared" si="446"/>
        <v/>
      </c>
    </row>
    <row r="5232" spans="8:14" x14ac:dyDescent="0.25">
      <c r="H5232" s="18" t="str">
        <f t="shared" si="442"/>
        <v/>
      </c>
      <c r="I5232" s="26" t="str">
        <f t="shared" si="443"/>
        <v/>
      </c>
      <c r="J5232" s="18" t="str">
        <f t="shared" si="444"/>
        <v/>
      </c>
      <c r="K5232" s="18" t="str">
        <f t="shared" si="445"/>
        <v/>
      </c>
      <c r="N5232" s="23" t="str">
        <f t="shared" si="446"/>
        <v/>
      </c>
    </row>
    <row r="5233" spans="8:14" x14ac:dyDescent="0.25">
      <c r="H5233" s="18" t="str">
        <f t="shared" si="442"/>
        <v/>
      </c>
      <c r="I5233" s="26" t="str">
        <f t="shared" si="443"/>
        <v/>
      </c>
      <c r="J5233" s="18" t="str">
        <f t="shared" si="444"/>
        <v/>
      </c>
      <c r="K5233" s="18" t="str">
        <f t="shared" si="445"/>
        <v/>
      </c>
      <c r="N5233" s="23" t="str">
        <f t="shared" si="446"/>
        <v/>
      </c>
    </row>
    <row r="5234" spans="8:14" x14ac:dyDescent="0.25">
      <c r="H5234" s="18" t="str">
        <f t="shared" si="442"/>
        <v/>
      </c>
      <c r="I5234" s="26" t="str">
        <f t="shared" si="443"/>
        <v/>
      </c>
      <c r="J5234" s="18" t="str">
        <f t="shared" si="444"/>
        <v/>
      </c>
      <c r="K5234" s="18" t="str">
        <f t="shared" si="445"/>
        <v/>
      </c>
      <c r="N5234" s="23" t="str">
        <f t="shared" si="446"/>
        <v/>
      </c>
    </row>
    <row r="5235" spans="8:14" x14ac:dyDescent="0.25">
      <c r="H5235" s="18" t="str">
        <f t="shared" si="442"/>
        <v/>
      </c>
      <c r="I5235" s="26" t="str">
        <f t="shared" si="443"/>
        <v/>
      </c>
      <c r="J5235" s="18" t="str">
        <f t="shared" si="444"/>
        <v/>
      </c>
      <c r="K5235" s="18" t="str">
        <f t="shared" si="445"/>
        <v/>
      </c>
      <c r="N5235" s="23" t="str">
        <f t="shared" si="446"/>
        <v/>
      </c>
    </row>
    <row r="5236" spans="8:14" x14ac:dyDescent="0.25">
      <c r="H5236" s="18" t="str">
        <f t="shared" si="442"/>
        <v/>
      </c>
      <c r="I5236" s="26" t="str">
        <f t="shared" si="443"/>
        <v/>
      </c>
      <c r="J5236" s="18" t="str">
        <f t="shared" si="444"/>
        <v/>
      </c>
      <c r="K5236" s="18" t="str">
        <f t="shared" si="445"/>
        <v/>
      </c>
      <c r="N5236" s="23" t="str">
        <f t="shared" si="446"/>
        <v/>
      </c>
    </row>
    <row r="5237" spans="8:14" x14ac:dyDescent="0.25">
      <c r="H5237" s="18" t="str">
        <f t="shared" si="442"/>
        <v/>
      </c>
      <c r="I5237" s="26" t="str">
        <f t="shared" si="443"/>
        <v/>
      </c>
      <c r="J5237" s="18" t="str">
        <f t="shared" si="444"/>
        <v/>
      </c>
      <c r="K5237" s="18" t="str">
        <f t="shared" si="445"/>
        <v/>
      </c>
      <c r="N5237" s="23" t="str">
        <f t="shared" si="446"/>
        <v/>
      </c>
    </row>
    <row r="5238" spans="8:14" x14ac:dyDescent="0.25">
      <c r="H5238" s="18" t="str">
        <f t="shared" si="442"/>
        <v/>
      </c>
      <c r="I5238" s="26" t="str">
        <f t="shared" si="443"/>
        <v/>
      </c>
      <c r="J5238" s="18" t="str">
        <f t="shared" si="444"/>
        <v/>
      </c>
      <c r="K5238" s="18" t="str">
        <f t="shared" si="445"/>
        <v/>
      </c>
      <c r="N5238" s="23" t="str">
        <f t="shared" si="446"/>
        <v/>
      </c>
    </row>
    <row r="5239" spans="8:14" x14ac:dyDescent="0.25">
      <c r="H5239" s="18" t="str">
        <f t="shared" si="442"/>
        <v/>
      </c>
      <c r="I5239" s="26" t="str">
        <f t="shared" si="443"/>
        <v/>
      </c>
      <c r="J5239" s="18" t="str">
        <f t="shared" si="444"/>
        <v/>
      </c>
      <c r="K5239" s="18" t="str">
        <f t="shared" si="445"/>
        <v/>
      </c>
      <c r="N5239" s="23" t="str">
        <f t="shared" si="446"/>
        <v/>
      </c>
    </row>
    <row r="5240" spans="8:14" x14ac:dyDescent="0.25">
      <c r="H5240" s="18" t="str">
        <f t="shared" si="442"/>
        <v/>
      </c>
      <c r="I5240" s="26" t="str">
        <f t="shared" si="443"/>
        <v/>
      </c>
      <c r="J5240" s="18" t="str">
        <f t="shared" si="444"/>
        <v/>
      </c>
      <c r="K5240" s="18" t="str">
        <f t="shared" si="445"/>
        <v/>
      </c>
      <c r="N5240" s="23" t="str">
        <f t="shared" si="446"/>
        <v/>
      </c>
    </row>
    <row r="5241" spans="8:14" x14ac:dyDescent="0.25">
      <c r="H5241" s="18" t="str">
        <f t="shared" si="442"/>
        <v/>
      </c>
      <c r="I5241" s="26" t="str">
        <f t="shared" si="443"/>
        <v/>
      </c>
      <c r="J5241" s="18" t="str">
        <f t="shared" si="444"/>
        <v/>
      </c>
      <c r="K5241" s="18" t="str">
        <f t="shared" si="445"/>
        <v/>
      </c>
      <c r="N5241" s="23" t="str">
        <f t="shared" si="446"/>
        <v/>
      </c>
    </row>
    <row r="5242" spans="8:14" x14ac:dyDescent="0.25">
      <c r="H5242" s="18" t="str">
        <f t="shared" si="442"/>
        <v/>
      </c>
      <c r="I5242" s="26" t="str">
        <f t="shared" si="443"/>
        <v/>
      </c>
      <c r="J5242" s="18" t="str">
        <f t="shared" si="444"/>
        <v/>
      </c>
      <c r="K5242" s="18" t="str">
        <f t="shared" si="445"/>
        <v/>
      </c>
      <c r="N5242" s="23" t="str">
        <f t="shared" si="446"/>
        <v/>
      </c>
    </row>
    <row r="5243" spans="8:14" x14ac:dyDescent="0.25">
      <c r="H5243" s="18" t="str">
        <f t="shared" si="442"/>
        <v/>
      </c>
      <c r="I5243" s="26" t="str">
        <f t="shared" si="443"/>
        <v/>
      </c>
      <c r="J5243" s="18" t="str">
        <f t="shared" si="444"/>
        <v/>
      </c>
      <c r="K5243" s="18" t="str">
        <f t="shared" si="445"/>
        <v/>
      </c>
      <c r="N5243" s="23" t="str">
        <f t="shared" si="446"/>
        <v/>
      </c>
    </row>
    <row r="5244" spans="8:14" x14ac:dyDescent="0.25">
      <c r="H5244" s="18" t="str">
        <f t="shared" si="442"/>
        <v/>
      </c>
      <c r="I5244" s="26" t="str">
        <f t="shared" si="443"/>
        <v/>
      </c>
      <c r="J5244" s="18" t="str">
        <f t="shared" si="444"/>
        <v/>
      </c>
      <c r="K5244" s="18" t="str">
        <f t="shared" si="445"/>
        <v/>
      </c>
      <c r="N5244" s="23" t="str">
        <f t="shared" si="446"/>
        <v/>
      </c>
    </row>
    <row r="5245" spans="8:14" x14ac:dyDescent="0.25">
      <c r="H5245" s="18" t="str">
        <f t="shared" si="442"/>
        <v/>
      </c>
      <c r="I5245" s="26" t="str">
        <f t="shared" si="443"/>
        <v/>
      </c>
      <c r="J5245" s="18" t="str">
        <f t="shared" si="444"/>
        <v/>
      </c>
      <c r="K5245" s="18" t="str">
        <f t="shared" si="445"/>
        <v/>
      </c>
      <c r="N5245" s="23" t="str">
        <f t="shared" si="446"/>
        <v/>
      </c>
    </row>
    <row r="5246" spans="8:14" x14ac:dyDescent="0.25">
      <c r="H5246" s="18" t="str">
        <f t="shared" si="442"/>
        <v/>
      </c>
      <c r="I5246" s="26" t="str">
        <f t="shared" si="443"/>
        <v/>
      </c>
      <c r="J5246" s="18" t="str">
        <f t="shared" si="444"/>
        <v/>
      </c>
      <c r="K5246" s="18" t="str">
        <f t="shared" si="445"/>
        <v/>
      </c>
      <c r="N5246" s="23" t="str">
        <f t="shared" si="446"/>
        <v/>
      </c>
    </row>
    <row r="5247" spans="8:14" x14ac:dyDescent="0.25">
      <c r="H5247" s="18" t="str">
        <f t="shared" si="442"/>
        <v/>
      </c>
      <c r="I5247" s="26" t="str">
        <f t="shared" si="443"/>
        <v/>
      </c>
      <c r="J5247" s="18" t="str">
        <f t="shared" si="444"/>
        <v/>
      </c>
      <c r="K5247" s="18" t="str">
        <f t="shared" si="445"/>
        <v/>
      </c>
      <c r="N5247" s="23" t="str">
        <f t="shared" si="446"/>
        <v/>
      </c>
    </row>
    <row r="5248" spans="8:14" x14ac:dyDescent="0.25">
      <c r="H5248" s="18" t="str">
        <f t="shared" si="442"/>
        <v/>
      </c>
      <c r="I5248" s="26" t="str">
        <f t="shared" si="443"/>
        <v/>
      </c>
      <c r="J5248" s="18" t="str">
        <f t="shared" si="444"/>
        <v/>
      </c>
      <c r="K5248" s="18" t="str">
        <f t="shared" si="445"/>
        <v/>
      </c>
      <c r="N5248" s="23" t="str">
        <f t="shared" si="446"/>
        <v/>
      </c>
    </row>
    <row r="5249" spans="8:14" x14ac:dyDescent="0.25">
      <c r="H5249" s="18" t="str">
        <f t="shared" si="442"/>
        <v/>
      </c>
      <c r="I5249" s="26" t="str">
        <f t="shared" si="443"/>
        <v/>
      </c>
      <c r="J5249" s="18" t="str">
        <f t="shared" si="444"/>
        <v/>
      </c>
      <c r="K5249" s="18" t="str">
        <f t="shared" si="445"/>
        <v/>
      </c>
      <c r="N5249" s="23" t="str">
        <f t="shared" si="446"/>
        <v/>
      </c>
    </row>
    <row r="5250" spans="8:14" x14ac:dyDescent="0.25">
      <c r="H5250" s="18" t="str">
        <f t="shared" si="442"/>
        <v/>
      </c>
      <c r="I5250" s="26" t="str">
        <f t="shared" si="443"/>
        <v/>
      </c>
      <c r="J5250" s="18" t="str">
        <f t="shared" si="444"/>
        <v/>
      </c>
      <c r="K5250" s="18" t="str">
        <f t="shared" si="445"/>
        <v/>
      </c>
      <c r="N5250" s="23" t="str">
        <f t="shared" si="446"/>
        <v/>
      </c>
    </row>
    <row r="5251" spans="8:14" x14ac:dyDescent="0.25">
      <c r="H5251" s="18" t="str">
        <f t="shared" si="442"/>
        <v/>
      </c>
      <c r="I5251" s="26" t="str">
        <f t="shared" si="443"/>
        <v/>
      </c>
      <c r="J5251" s="18" t="str">
        <f t="shared" si="444"/>
        <v/>
      </c>
      <c r="K5251" s="18" t="str">
        <f t="shared" si="445"/>
        <v/>
      </c>
      <c r="N5251" s="23" t="str">
        <f t="shared" si="446"/>
        <v/>
      </c>
    </row>
    <row r="5252" spans="8:14" x14ac:dyDescent="0.25">
      <c r="H5252" s="18" t="str">
        <f t="shared" ref="H5252:H5315" si="447">IF(OR($E5252="",$G5252=""),"",$E5252*$G5252)</f>
        <v/>
      </c>
      <c r="I5252" s="26" t="str">
        <f t="shared" ref="I5252:I5315" si="448">IF($F5252="","",IFERROR(INDEX(CurRate,MATCH($F5252,CurCode,0)),""))</f>
        <v/>
      </c>
      <c r="J5252" s="18" t="str">
        <f t="shared" ref="J5252:J5315" si="449">IF(OR($G5252="",$I5252="",$I5252=0),"",$G5252/$I5252)</f>
        <v/>
      </c>
      <c r="K5252" s="18" t="str">
        <f t="shared" ref="K5252:K5315" si="450">IF(OR($E5252="",$J5252=""),"",$E5252*$J5252)</f>
        <v/>
      </c>
      <c r="N5252" s="23" t="str">
        <f t="shared" ref="N5252:N5315" si="451">IF($A5252="","",$A5252*100000+ROW())</f>
        <v/>
      </c>
    </row>
    <row r="5253" spans="8:14" x14ac:dyDescent="0.25">
      <c r="H5253" s="18" t="str">
        <f t="shared" si="447"/>
        <v/>
      </c>
      <c r="I5253" s="26" t="str">
        <f t="shared" si="448"/>
        <v/>
      </c>
      <c r="J5253" s="18" t="str">
        <f t="shared" si="449"/>
        <v/>
      </c>
      <c r="K5253" s="18" t="str">
        <f t="shared" si="450"/>
        <v/>
      </c>
      <c r="N5253" s="23" t="str">
        <f t="shared" si="451"/>
        <v/>
      </c>
    </row>
    <row r="5254" spans="8:14" x14ac:dyDescent="0.25">
      <c r="H5254" s="18" t="str">
        <f t="shared" si="447"/>
        <v/>
      </c>
      <c r="I5254" s="26" t="str">
        <f t="shared" si="448"/>
        <v/>
      </c>
      <c r="J5254" s="18" t="str">
        <f t="shared" si="449"/>
        <v/>
      </c>
      <c r="K5254" s="18" t="str">
        <f t="shared" si="450"/>
        <v/>
      </c>
      <c r="N5254" s="23" t="str">
        <f t="shared" si="451"/>
        <v/>
      </c>
    </row>
    <row r="5255" spans="8:14" x14ac:dyDescent="0.25">
      <c r="H5255" s="18" t="str">
        <f t="shared" si="447"/>
        <v/>
      </c>
      <c r="I5255" s="26" t="str">
        <f t="shared" si="448"/>
        <v/>
      </c>
      <c r="J5255" s="18" t="str">
        <f t="shared" si="449"/>
        <v/>
      </c>
      <c r="K5255" s="18" t="str">
        <f t="shared" si="450"/>
        <v/>
      </c>
      <c r="N5255" s="23" t="str">
        <f t="shared" si="451"/>
        <v/>
      </c>
    </row>
    <row r="5256" spans="8:14" x14ac:dyDescent="0.25">
      <c r="H5256" s="18" t="str">
        <f t="shared" si="447"/>
        <v/>
      </c>
      <c r="I5256" s="26" t="str">
        <f t="shared" si="448"/>
        <v/>
      </c>
      <c r="J5256" s="18" t="str">
        <f t="shared" si="449"/>
        <v/>
      </c>
      <c r="K5256" s="18" t="str">
        <f t="shared" si="450"/>
        <v/>
      </c>
      <c r="N5256" s="23" t="str">
        <f t="shared" si="451"/>
        <v/>
      </c>
    </row>
    <row r="5257" spans="8:14" x14ac:dyDescent="0.25">
      <c r="H5257" s="18" t="str">
        <f t="shared" si="447"/>
        <v/>
      </c>
      <c r="I5257" s="26" t="str">
        <f t="shared" si="448"/>
        <v/>
      </c>
      <c r="J5257" s="18" t="str">
        <f t="shared" si="449"/>
        <v/>
      </c>
      <c r="K5257" s="18" t="str">
        <f t="shared" si="450"/>
        <v/>
      </c>
      <c r="N5257" s="23" t="str">
        <f t="shared" si="451"/>
        <v/>
      </c>
    </row>
    <row r="5258" spans="8:14" x14ac:dyDescent="0.25">
      <c r="H5258" s="18" t="str">
        <f t="shared" si="447"/>
        <v/>
      </c>
      <c r="I5258" s="26" t="str">
        <f t="shared" si="448"/>
        <v/>
      </c>
      <c r="J5258" s="18" t="str">
        <f t="shared" si="449"/>
        <v/>
      </c>
      <c r="K5258" s="18" t="str">
        <f t="shared" si="450"/>
        <v/>
      </c>
      <c r="N5258" s="23" t="str">
        <f t="shared" si="451"/>
        <v/>
      </c>
    </row>
    <row r="5259" spans="8:14" x14ac:dyDescent="0.25">
      <c r="H5259" s="18" t="str">
        <f t="shared" si="447"/>
        <v/>
      </c>
      <c r="I5259" s="26" t="str">
        <f t="shared" si="448"/>
        <v/>
      </c>
      <c r="J5259" s="18" t="str">
        <f t="shared" si="449"/>
        <v/>
      </c>
      <c r="K5259" s="18" t="str">
        <f t="shared" si="450"/>
        <v/>
      </c>
      <c r="N5259" s="23" t="str">
        <f t="shared" si="451"/>
        <v/>
      </c>
    </row>
    <row r="5260" spans="8:14" x14ac:dyDescent="0.25">
      <c r="H5260" s="18" t="str">
        <f t="shared" si="447"/>
        <v/>
      </c>
      <c r="I5260" s="26" t="str">
        <f t="shared" si="448"/>
        <v/>
      </c>
      <c r="J5260" s="18" t="str">
        <f t="shared" si="449"/>
        <v/>
      </c>
      <c r="K5260" s="18" t="str">
        <f t="shared" si="450"/>
        <v/>
      </c>
      <c r="N5260" s="23" t="str">
        <f t="shared" si="451"/>
        <v/>
      </c>
    </row>
    <row r="5261" spans="8:14" x14ac:dyDescent="0.25">
      <c r="H5261" s="18" t="str">
        <f t="shared" si="447"/>
        <v/>
      </c>
      <c r="I5261" s="26" t="str">
        <f t="shared" si="448"/>
        <v/>
      </c>
      <c r="J5261" s="18" t="str">
        <f t="shared" si="449"/>
        <v/>
      </c>
      <c r="K5261" s="18" t="str">
        <f t="shared" si="450"/>
        <v/>
      </c>
      <c r="N5261" s="23" t="str">
        <f t="shared" si="451"/>
        <v/>
      </c>
    </row>
    <row r="5262" spans="8:14" x14ac:dyDescent="0.25">
      <c r="H5262" s="18" t="str">
        <f t="shared" si="447"/>
        <v/>
      </c>
      <c r="I5262" s="26" t="str">
        <f t="shared" si="448"/>
        <v/>
      </c>
      <c r="J5262" s="18" t="str">
        <f t="shared" si="449"/>
        <v/>
      </c>
      <c r="K5262" s="18" t="str">
        <f t="shared" si="450"/>
        <v/>
      </c>
      <c r="N5262" s="23" t="str">
        <f t="shared" si="451"/>
        <v/>
      </c>
    </row>
    <row r="5263" spans="8:14" x14ac:dyDescent="0.25">
      <c r="H5263" s="18" t="str">
        <f t="shared" si="447"/>
        <v/>
      </c>
      <c r="I5263" s="26" t="str">
        <f t="shared" si="448"/>
        <v/>
      </c>
      <c r="J5263" s="18" t="str">
        <f t="shared" si="449"/>
        <v/>
      </c>
      <c r="K5263" s="18" t="str">
        <f t="shared" si="450"/>
        <v/>
      </c>
      <c r="N5263" s="23" t="str">
        <f t="shared" si="451"/>
        <v/>
      </c>
    </row>
    <row r="5264" spans="8:14" x14ac:dyDescent="0.25">
      <c r="H5264" s="18" t="str">
        <f t="shared" si="447"/>
        <v/>
      </c>
      <c r="I5264" s="26" t="str">
        <f t="shared" si="448"/>
        <v/>
      </c>
      <c r="J5264" s="18" t="str">
        <f t="shared" si="449"/>
        <v/>
      </c>
      <c r="K5264" s="18" t="str">
        <f t="shared" si="450"/>
        <v/>
      </c>
      <c r="N5264" s="23" t="str">
        <f t="shared" si="451"/>
        <v/>
      </c>
    </row>
    <row r="5265" spans="8:14" x14ac:dyDescent="0.25">
      <c r="H5265" s="18" t="str">
        <f t="shared" si="447"/>
        <v/>
      </c>
      <c r="I5265" s="26" t="str">
        <f t="shared" si="448"/>
        <v/>
      </c>
      <c r="J5265" s="18" t="str">
        <f t="shared" si="449"/>
        <v/>
      </c>
      <c r="K5265" s="18" t="str">
        <f t="shared" si="450"/>
        <v/>
      </c>
      <c r="N5265" s="23" t="str">
        <f t="shared" si="451"/>
        <v/>
      </c>
    </row>
    <row r="5266" spans="8:14" x14ac:dyDescent="0.25">
      <c r="H5266" s="18" t="str">
        <f t="shared" si="447"/>
        <v/>
      </c>
      <c r="I5266" s="26" t="str">
        <f t="shared" si="448"/>
        <v/>
      </c>
      <c r="J5266" s="18" t="str">
        <f t="shared" si="449"/>
        <v/>
      </c>
      <c r="K5266" s="18" t="str">
        <f t="shared" si="450"/>
        <v/>
      </c>
      <c r="N5266" s="23" t="str">
        <f t="shared" si="451"/>
        <v/>
      </c>
    </row>
    <row r="5267" spans="8:14" x14ac:dyDescent="0.25">
      <c r="H5267" s="18" t="str">
        <f t="shared" si="447"/>
        <v/>
      </c>
      <c r="I5267" s="26" t="str">
        <f t="shared" si="448"/>
        <v/>
      </c>
      <c r="J5267" s="18" t="str">
        <f t="shared" si="449"/>
        <v/>
      </c>
      <c r="K5267" s="18" t="str">
        <f t="shared" si="450"/>
        <v/>
      </c>
      <c r="N5267" s="23" t="str">
        <f t="shared" si="451"/>
        <v/>
      </c>
    </row>
    <row r="5268" spans="8:14" x14ac:dyDescent="0.25">
      <c r="H5268" s="18" t="str">
        <f t="shared" si="447"/>
        <v/>
      </c>
      <c r="I5268" s="26" t="str">
        <f t="shared" si="448"/>
        <v/>
      </c>
      <c r="J5268" s="18" t="str">
        <f t="shared" si="449"/>
        <v/>
      </c>
      <c r="K5268" s="18" t="str">
        <f t="shared" si="450"/>
        <v/>
      </c>
      <c r="N5268" s="23" t="str">
        <f t="shared" si="451"/>
        <v/>
      </c>
    </row>
    <row r="5269" spans="8:14" x14ac:dyDescent="0.25">
      <c r="H5269" s="18" t="str">
        <f t="shared" si="447"/>
        <v/>
      </c>
      <c r="I5269" s="26" t="str">
        <f t="shared" si="448"/>
        <v/>
      </c>
      <c r="J5269" s="18" t="str">
        <f t="shared" si="449"/>
        <v/>
      </c>
      <c r="K5269" s="18" t="str">
        <f t="shared" si="450"/>
        <v/>
      </c>
      <c r="N5269" s="23" t="str">
        <f t="shared" si="451"/>
        <v/>
      </c>
    </row>
    <row r="5270" spans="8:14" x14ac:dyDescent="0.25">
      <c r="H5270" s="18" t="str">
        <f t="shared" si="447"/>
        <v/>
      </c>
      <c r="I5270" s="26" t="str">
        <f t="shared" si="448"/>
        <v/>
      </c>
      <c r="J5270" s="18" t="str">
        <f t="shared" si="449"/>
        <v/>
      </c>
      <c r="K5270" s="18" t="str">
        <f t="shared" si="450"/>
        <v/>
      </c>
      <c r="N5270" s="23" t="str">
        <f t="shared" si="451"/>
        <v/>
      </c>
    </row>
    <row r="5271" spans="8:14" x14ac:dyDescent="0.25">
      <c r="H5271" s="18" t="str">
        <f t="shared" si="447"/>
        <v/>
      </c>
      <c r="I5271" s="26" t="str">
        <f t="shared" si="448"/>
        <v/>
      </c>
      <c r="J5271" s="18" t="str">
        <f t="shared" si="449"/>
        <v/>
      </c>
      <c r="K5271" s="18" t="str">
        <f t="shared" si="450"/>
        <v/>
      </c>
      <c r="N5271" s="23" t="str">
        <f t="shared" si="451"/>
        <v/>
      </c>
    </row>
    <row r="5272" spans="8:14" x14ac:dyDescent="0.25">
      <c r="H5272" s="18" t="str">
        <f t="shared" si="447"/>
        <v/>
      </c>
      <c r="I5272" s="26" t="str">
        <f t="shared" si="448"/>
        <v/>
      </c>
      <c r="J5272" s="18" t="str">
        <f t="shared" si="449"/>
        <v/>
      </c>
      <c r="K5272" s="18" t="str">
        <f t="shared" si="450"/>
        <v/>
      </c>
      <c r="N5272" s="23" t="str">
        <f t="shared" si="451"/>
        <v/>
      </c>
    </row>
    <row r="5273" spans="8:14" x14ac:dyDescent="0.25">
      <c r="H5273" s="18" t="str">
        <f t="shared" si="447"/>
        <v/>
      </c>
      <c r="I5273" s="26" t="str">
        <f t="shared" si="448"/>
        <v/>
      </c>
      <c r="J5273" s="18" t="str">
        <f t="shared" si="449"/>
        <v/>
      </c>
      <c r="K5273" s="18" t="str">
        <f t="shared" si="450"/>
        <v/>
      </c>
      <c r="N5273" s="23" t="str">
        <f t="shared" si="451"/>
        <v/>
      </c>
    </row>
    <row r="5274" spans="8:14" x14ac:dyDescent="0.25">
      <c r="H5274" s="18" t="str">
        <f t="shared" si="447"/>
        <v/>
      </c>
      <c r="I5274" s="26" t="str">
        <f t="shared" si="448"/>
        <v/>
      </c>
      <c r="J5274" s="18" t="str">
        <f t="shared" si="449"/>
        <v/>
      </c>
      <c r="K5274" s="18" t="str">
        <f t="shared" si="450"/>
        <v/>
      </c>
      <c r="N5274" s="23" t="str">
        <f t="shared" si="451"/>
        <v/>
      </c>
    </row>
    <row r="5275" spans="8:14" x14ac:dyDescent="0.25">
      <c r="H5275" s="18" t="str">
        <f t="shared" si="447"/>
        <v/>
      </c>
      <c r="I5275" s="26" t="str">
        <f t="shared" si="448"/>
        <v/>
      </c>
      <c r="J5275" s="18" t="str">
        <f t="shared" si="449"/>
        <v/>
      </c>
      <c r="K5275" s="18" t="str">
        <f t="shared" si="450"/>
        <v/>
      </c>
      <c r="N5275" s="23" t="str">
        <f t="shared" si="451"/>
        <v/>
      </c>
    </row>
    <row r="5276" spans="8:14" x14ac:dyDescent="0.25">
      <c r="H5276" s="18" t="str">
        <f t="shared" si="447"/>
        <v/>
      </c>
      <c r="I5276" s="26" t="str">
        <f t="shared" si="448"/>
        <v/>
      </c>
      <c r="J5276" s="18" t="str">
        <f t="shared" si="449"/>
        <v/>
      </c>
      <c r="K5276" s="18" t="str">
        <f t="shared" si="450"/>
        <v/>
      </c>
      <c r="N5276" s="23" t="str">
        <f t="shared" si="451"/>
        <v/>
      </c>
    </row>
    <row r="5277" spans="8:14" x14ac:dyDescent="0.25">
      <c r="H5277" s="18" t="str">
        <f t="shared" si="447"/>
        <v/>
      </c>
      <c r="I5277" s="26" t="str">
        <f t="shared" si="448"/>
        <v/>
      </c>
      <c r="J5277" s="18" t="str">
        <f t="shared" si="449"/>
        <v/>
      </c>
      <c r="K5277" s="18" t="str">
        <f t="shared" si="450"/>
        <v/>
      </c>
      <c r="N5277" s="23" t="str">
        <f t="shared" si="451"/>
        <v/>
      </c>
    </row>
    <row r="5278" spans="8:14" x14ac:dyDescent="0.25">
      <c r="H5278" s="18" t="str">
        <f t="shared" si="447"/>
        <v/>
      </c>
      <c r="I5278" s="26" t="str">
        <f t="shared" si="448"/>
        <v/>
      </c>
      <c r="J5278" s="18" t="str">
        <f t="shared" si="449"/>
        <v/>
      </c>
      <c r="K5278" s="18" t="str">
        <f t="shared" si="450"/>
        <v/>
      </c>
      <c r="N5278" s="23" t="str">
        <f t="shared" si="451"/>
        <v/>
      </c>
    </row>
    <row r="5279" spans="8:14" x14ac:dyDescent="0.25">
      <c r="H5279" s="18" t="str">
        <f t="shared" si="447"/>
        <v/>
      </c>
      <c r="I5279" s="26" t="str">
        <f t="shared" si="448"/>
        <v/>
      </c>
      <c r="J5279" s="18" t="str">
        <f t="shared" si="449"/>
        <v/>
      </c>
      <c r="K5279" s="18" t="str">
        <f t="shared" si="450"/>
        <v/>
      </c>
      <c r="N5279" s="23" t="str">
        <f t="shared" si="451"/>
        <v/>
      </c>
    </row>
    <row r="5280" spans="8:14" x14ac:dyDescent="0.25">
      <c r="H5280" s="18" t="str">
        <f t="shared" si="447"/>
        <v/>
      </c>
      <c r="I5280" s="26" t="str">
        <f t="shared" si="448"/>
        <v/>
      </c>
      <c r="J5280" s="18" t="str">
        <f t="shared" si="449"/>
        <v/>
      </c>
      <c r="K5280" s="18" t="str">
        <f t="shared" si="450"/>
        <v/>
      </c>
      <c r="N5280" s="23" t="str">
        <f t="shared" si="451"/>
        <v/>
      </c>
    </row>
    <row r="5281" spans="8:14" x14ac:dyDescent="0.25">
      <c r="H5281" s="18" t="str">
        <f t="shared" si="447"/>
        <v/>
      </c>
      <c r="I5281" s="26" t="str">
        <f t="shared" si="448"/>
        <v/>
      </c>
      <c r="J5281" s="18" t="str">
        <f t="shared" si="449"/>
        <v/>
      </c>
      <c r="K5281" s="18" t="str">
        <f t="shared" si="450"/>
        <v/>
      </c>
      <c r="N5281" s="23" t="str">
        <f t="shared" si="451"/>
        <v/>
      </c>
    </row>
    <row r="5282" spans="8:14" x14ac:dyDescent="0.25">
      <c r="H5282" s="18" t="str">
        <f t="shared" si="447"/>
        <v/>
      </c>
      <c r="I5282" s="26" t="str">
        <f t="shared" si="448"/>
        <v/>
      </c>
      <c r="J5282" s="18" t="str">
        <f t="shared" si="449"/>
        <v/>
      </c>
      <c r="K5282" s="18" t="str">
        <f t="shared" si="450"/>
        <v/>
      </c>
      <c r="N5282" s="23" t="str">
        <f t="shared" si="451"/>
        <v/>
      </c>
    </row>
    <row r="5283" spans="8:14" x14ac:dyDescent="0.25">
      <c r="H5283" s="18" t="str">
        <f t="shared" si="447"/>
        <v/>
      </c>
      <c r="I5283" s="26" t="str">
        <f t="shared" si="448"/>
        <v/>
      </c>
      <c r="J5283" s="18" t="str">
        <f t="shared" si="449"/>
        <v/>
      </c>
      <c r="K5283" s="18" t="str">
        <f t="shared" si="450"/>
        <v/>
      </c>
      <c r="N5283" s="23" t="str">
        <f t="shared" si="451"/>
        <v/>
      </c>
    </row>
    <row r="5284" spans="8:14" x14ac:dyDescent="0.25">
      <c r="H5284" s="18" t="str">
        <f t="shared" si="447"/>
        <v/>
      </c>
      <c r="I5284" s="26" t="str">
        <f t="shared" si="448"/>
        <v/>
      </c>
      <c r="J5284" s="18" t="str">
        <f t="shared" si="449"/>
        <v/>
      </c>
      <c r="K5284" s="18" t="str">
        <f t="shared" si="450"/>
        <v/>
      </c>
      <c r="N5284" s="23" t="str">
        <f t="shared" si="451"/>
        <v/>
      </c>
    </row>
    <row r="5285" spans="8:14" x14ac:dyDescent="0.25">
      <c r="H5285" s="18" t="str">
        <f t="shared" si="447"/>
        <v/>
      </c>
      <c r="I5285" s="26" t="str">
        <f t="shared" si="448"/>
        <v/>
      </c>
      <c r="J5285" s="18" t="str">
        <f t="shared" si="449"/>
        <v/>
      </c>
      <c r="K5285" s="18" t="str">
        <f t="shared" si="450"/>
        <v/>
      </c>
      <c r="N5285" s="23" t="str">
        <f t="shared" si="451"/>
        <v/>
      </c>
    </row>
    <row r="5286" spans="8:14" x14ac:dyDescent="0.25">
      <c r="H5286" s="18" t="str">
        <f t="shared" si="447"/>
        <v/>
      </c>
      <c r="I5286" s="26" t="str">
        <f t="shared" si="448"/>
        <v/>
      </c>
      <c r="J5286" s="18" t="str">
        <f t="shared" si="449"/>
        <v/>
      </c>
      <c r="K5286" s="18" t="str">
        <f t="shared" si="450"/>
        <v/>
      </c>
      <c r="N5286" s="23" t="str">
        <f t="shared" si="451"/>
        <v/>
      </c>
    </row>
    <row r="5287" spans="8:14" x14ac:dyDescent="0.25">
      <c r="H5287" s="18" t="str">
        <f t="shared" si="447"/>
        <v/>
      </c>
      <c r="I5287" s="26" t="str">
        <f t="shared" si="448"/>
        <v/>
      </c>
      <c r="J5287" s="18" t="str">
        <f t="shared" si="449"/>
        <v/>
      </c>
      <c r="K5287" s="18" t="str">
        <f t="shared" si="450"/>
        <v/>
      </c>
      <c r="N5287" s="23" t="str">
        <f t="shared" si="451"/>
        <v/>
      </c>
    </row>
    <row r="5288" spans="8:14" x14ac:dyDescent="0.25">
      <c r="H5288" s="18" t="str">
        <f t="shared" si="447"/>
        <v/>
      </c>
      <c r="I5288" s="26" t="str">
        <f t="shared" si="448"/>
        <v/>
      </c>
      <c r="J5288" s="18" t="str">
        <f t="shared" si="449"/>
        <v/>
      </c>
      <c r="K5288" s="18" t="str">
        <f t="shared" si="450"/>
        <v/>
      </c>
      <c r="N5288" s="23" t="str">
        <f t="shared" si="451"/>
        <v/>
      </c>
    </row>
    <row r="5289" spans="8:14" x14ac:dyDescent="0.25">
      <c r="H5289" s="18" t="str">
        <f t="shared" si="447"/>
        <v/>
      </c>
      <c r="I5289" s="26" t="str">
        <f t="shared" si="448"/>
        <v/>
      </c>
      <c r="J5289" s="18" t="str">
        <f t="shared" si="449"/>
        <v/>
      </c>
      <c r="K5289" s="18" t="str">
        <f t="shared" si="450"/>
        <v/>
      </c>
      <c r="N5289" s="23" t="str">
        <f t="shared" si="451"/>
        <v/>
      </c>
    </row>
    <row r="5290" spans="8:14" x14ac:dyDescent="0.25">
      <c r="H5290" s="18" t="str">
        <f t="shared" si="447"/>
        <v/>
      </c>
      <c r="I5290" s="26" t="str">
        <f t="shared" si="448"/>
        <v/>
      </c>
      <c r="J5290" s="18" t="str">
        <f t="shared" si="449"/>
        <v/>
      </c>
      <c r="K5290" s="18" t="str">
        <f t="shared" si="450"/>
        <v/>
      </c>
      <c r="N5290" s="23" t="str">
        <f t="shared" si="451"/>
        <v/>
      </c>
    </row>
    <row r="5291" spans="8:14" x14ac:dyDescent="0.25">
      <c r="H5291" s="18" t="str">
        <f t="shared" si="447"/>
        <v/>
      </c>
      <c r="I5291" s="26" t="str">
        <f t="shared" si="448"/>
        <v/>
      </c>
      <c r="J5291" s="18" t="str">
        <f t="shared" si="449"/>
        <v/>
      </c>
      <c r="K5291" s="18" t="str">
        <f t="shared" si="450"/>
        <v/>
      </c>
      <c r="N5291" s="23" t="str">
        <f t="shared" si="451"/>
        <v/>
      </c>
    </row>
    <row r="5292" spans="8:14" x14ac:dyDescent="0.25">
      <c r="H5292" s="18" t="str">
        <f t="shared" si="447"/>
        <v/>
      </c>
      <c r="I5292" s="26" t="str">
        <f t="shared" si="448"/>
        <v/>
      </c>
      <c r="J5292" s="18" t="str">
        <f t="shared" si="449"/>
        <v/>
      </c>
      <c r="K5292" s="18" t="str">
        <f t="shared" si="450"/>
        <v/>
      </c>
      <c r="N5292" s="23" t="str">
        <f t="shared" si="451"/>
        <v/>
      </c>
    </row>
    <row r="5293" spans="8:14" x14ac:dyDescent="0.25">
      <c r="H5293" s="18" t="str">
        <f t="shared" si="447"/>
        <v/>
      </c>
      <c r="I5293" s="26" t="str">
        <f t="shared" si="448"/>
        <v/>
      </c>
      <c r="J5293" s="18" t="str">
        <f t="shared" si="449"/>
        <v/>
      </c>
      <c r="K5293" s="18" t="str">
        <f t="shared" si="450"/>
        <v/>
      </c>
      <c r="N5293" s="23" t="str">
        <f t="shared" si="451"/>
        <v/>
      </c>
    </row>
    <row r="5294" spans="8:14" x14ac:dyDescent="0.25">
      <c r="H5294" s="18" t="str">
        <f t="shared" si="447"/>
        <v/>
      </c>
      <c r="I5294" s="26" t="str">
        <f t="shared" si="448"/>
        <v/>
      </c>
      <c r="J5294" s="18" t="str">
        <f t="shared" si="449"/>
        <v/>
      </c>
      <c r="K5294" s="18" t="str">
        <f t="shared" si="450"/>
        <v/>
      </c>
      <c r="N5294" s="23" t="str">
        <f t="shared" si="451"/>
        <v/>
      </c>
    </row>
    <row r="5295" spans="8:14" x14ac:dyDescent="0.25">
      <c r="H5295" s="18" t="str">
        <f t="shared" si="447"/>
        <v/>
      </c>
      <c r="I5295" s="26" t="str">
        <f t="shared" si="448"/>
        <v/>
      </c>
      <c r="J5295" s="18" t="str">
        <f t="shared" si="449"/>
        <v/>
      </c>
      <c r="K5295" s="18" t="str">
        <f t="shared" si="450"/>
        <v/>
      </c>
      <c r="N5295" s="23" t="str">
        <f t="shared" si="451"/>
        <v/>
      </c>
    </row>
    <row r="5296" spans="8:14" x14ac:dyDescent="0.25">
      <c r="H5296" s="18" t="str">
        <f t="shared" si="447"/>
        <v/>
      </c>
      <c r="I5296" s="26" t="str">
        <f t="shared" si="448"/>
        <v/>
      </c>
      <c r="J5296" s="18" t="str">
        <f t="shared" si="449"/>
        <v/>
      </c>
      <c r="K5296" s="18" t="str">
        <f t="shared" si="450"/>
        <v/>
      </c>
      <c r="N5296" s="23" t="str">
        <f t="shared" si="451"/>
        <v/>
      </c>
    </row>
    <row r="5297" spans="8:14" x14ac:dyDescent="0.25">
      <c r="H5297" s="18" t="str">
        <f t="shared" si="447"/>
        <v/>
      </c>
      <c r="I5297" s="26" t="str">
        <f t="shared" si="448"/>
        <v/>
      </c>
      <c r="J5297" s="18" t="str">
        <f t="shared" si="449"/>
        <v/>
      </c>
      <c r="K5297" s="18" t="str">
        <f t="shared" si="450"/>
        <v/>
      </c>
      <c r="N5297" s="23" t="str">
        <f t="shared" si="451"/>
        <v/>
      </c>
    </row>
    <row r="5298" spans="8:14" x14ac:dyDescent="0.25">
      <c r="H5298" s="18" t="str">
        <f t="shared" si="447"/>
        <v/>
      </c>
      <c r="I5298" s="26" t="str">
        <f t="shared" si="448"/>
        <v/>
      </c>
      <c r="J5298" s="18" t="str">
        <f t="shared" si="449"/>
        <v/>
      </c>
      <c r="K5298" s="18" t="str">
        <f t="shared" si="450"/>
        <v/>
      </c>
      <c r="N5298" s="23" t="str">
        <f t="shared" si="451"/>
        <v/>
      </c>
    </row>
    <row r="5299" spans="8:14" x14ac:dyDescent="0.25">
      <c r="H5299" s="18" t="str">
        <f t="shared" si="447"/>
        <v/>
      </c>
      <c r="I5299" s="26" t="str">
        <f t="shared" si="448"/>
        <v/>
      </c>
      <c r="J5299" s="18" t="str">
        <f t="shared" si="449"/>
        <v/>
      </c>
      <c r="K5299" s="18" t="str">
        <f t="shared" si="450"/>
        <v/>
      </c>
      <c r="N5299" s="23" t="str">
        <f t="shared" si="451"/>
        <v/>
      </c>
    </row>
    <row r="5300" spans="8:14" x14ac:dyDescent="0.25">
      <c r="H5300" s="18" t="str">
        <f t="shared" si="447"/>
        <v/>
      </c>
      <c r="I5300" s="26" t="str">
        <f t="shared" si="448"/>
        <v/>
      </c>
      <c r="J5300" s="18" t="str">
        <f t="shared" si="449"/>
        <v/>
      </c>
      <c r="K5300" s="18" t="str">
        <f t="shared" si="450"/>
        <v/>
      </c>
      <c r="N5300" s="23" t="str">
        <f t="shared" si="451"/>
        <v/>
      </c>
    </row>
    <row r="5301" spans="8:14" x14ac:dyDescent="0.25">
      <c r="H5301" s="18" t="str">
        <f t="shared" si="447"/>
        <v/>
      </c>
      <c r="I5301" s="26" t="str">
        <f t="shared" si="448"/>
        <v/>
      </c>
      <c r="J5301" s="18" t="str">
        <f t="shared" si="449"/>
        <v/>
      </c>
      <c r="K5301" s="18" t="str">
        <f t="shared" si="450"/>
        <v/>
      </c>
      <c r="N5301" s="23" t="str">
        <f t="shared" si="451"/>
        <v/>
      </c>
    </row>
    <row r="5302" spans="8:14" x14ac:dyDescent="0.25">
      <c r="H5302" s="18" t="str">
        <f t="shared" si="447"/>
        <v/>
      </c>
      <c r="I5302" s="26" t="str">
        <f t="shared" si="448"/>
        <v/>
      </c>
      <c r="J5302" s="18" t="str">
        <f t="shared" si="449"/>
        <v/>
      </c>
      <c r="K5302" s="18" t="str">
        <f t="shared" si="450"/>
        <v/>
      </c>
      <c r="N5302" s="23" t="str">
        <f t="shared" si="451"/>
        <v/>
      </c>
    </row>
    <row r="5303" spans="8:14" x14ac:dyDescent="0.25">
      <c r="H5303" s="18" t="str">
        <f t="shared" si="447"/>
        <v/>
      </c>
      <c r="I5303" s="26" t="str">
        <f t="shared" si="448"/>
        <v/>
      </c>
      <c r="J5303" s="18" t="str">
        <f t="shared" si="449"/>
        <v/>
      </c>
      <c r="K5303" s="18" t="str">
        <f t="shared" si="450"/>
        <v/>
      </c>
      <c r="N5303" s="23" t="str">
        <f t="shared" si="451"/>
        <v/>
      </c>
    </row>
    <row r="5304" spans="8:14" x14ac:dyDescent="0.25">
      <c r="H5304" s="18" t="str">
        <f t="shared" si="447"/>
        <v/>
      </c>
      <c r="I5304" s="26" t="str">
        <f t="shared" si="448"/>
        <v/>
      </c>
      <c r="J5304" s="18" t="str">
        <f t="shared" si="449"/>
        <v/>
      </c>
      <c r="K5304" s="18" t="str">
        <f t="shared" si="450"/>
        <v/>
      </c>
      <c r="N5304" s="23" t="str">
        <f t="shared" si="451"/>
        <v/>
      </c>
    </row>
    <row r="5305" spans="8:14" x14ac:dyDescent="0.25">
      <c r="H5305" s="18" t="str">
        <f t="shared" si="447"/>
        <v/>
      </c>
      <c r="I5305" s="26" t="str">
        <f t="shared" si="448"/>
        <v/>
      </c>
      <c r="J5305" s="18" t="str">
        <f t="shared" si="449"/>
        <v/>
      </c>
      <c r="K5305" s="18" t="str">
        <f t="shared" si="450"/>
        <v/>
      </c>
      <c r="N5305" s="23" t="str">
        <f t="shared" si="451"/>
        <v/>
      </c>
    </row>
    <row r="5306" spans="8:14" x14ac:dyDescent="0.25">
      <c r="H5306" s="18" t="str">
        <f t="shared" si="447"/>
        <v/>
      </c>
      <c r="I5306" s="26" t="str">
        <f t="shared" si="448"/>
        <v/>
      </c>
      <c r="J5306" s="18" t="str">
        <f t="shared" si="449"/>
        <v/>
      </c>
      <c r="K5306" s="18" t="str">
        <f t="shared" si="450"/>
        <v/>
      </c>
      <c r="N5306" s="23" t="str">
        <f t="shared" si="451"/>
        <v/>
      </c>
    </row>
    <row r="5307" spans="8:14" x14ac:dyDescent="0.25">
      <c r="H5307" s="18" t="str">
        <f t="shared" si="447"/>
        <v/>
      </c>
      <c r="I5307" s="26" t="str">
        <f t="shared" si="448"/>
        <v/>
      </c>
      <c r="J5307" s="18" t="str">
        <f t="shared" si="449"/>
        <v/>
      </c>
      <c r="K5307" s="18" t="str">
        <f t="shared" si="450"/>
        <v/>
      </c>
      <c r="N5307" s="23" t="str">
        <f t="shared" si="451"/>
        <v/>
      </c>
    </row>
    <row r="5308" spans="8:14" x14ac:dyDescent="0.25">
      <c r="H5308" s="18" t="str">
        <f t="shared" si="447"/>
        <v/>
      </c>
      <c r="I5308" s="26" t="str">
        <f t="shared" si="448"/>
        <v/>
      </c>
      <c r="J5308" s="18" t="str">
        <f t="shared" si="449"/>
        <v/>
      </c>
      <c r="K5308" s="18" t="str">
        <f t="shared" si="450"/>
        <v/>
      </c>
      <c r="N5308" s="23" t="str">
        <f t="shared" si="451"/>
        <v/>
      </c>
    </row>
    <row r="5309" spans="8:14" x14ac:dyDescent="0.25">
      <c r="H5309" s="18" t="str">
        <f t="shared" si="447"/>
        <v/>
      </c>
      <c r="I5309" s="26" t="str">
        <f t="shared" si="448"/>
        <v/>
      </c>
      <c r="J5309" s="18" t="str">
        <f t="shared" si="449"/>
        <v/>
      </c>
      <c r="K5309" s="18" t="str">
        <f t="shared" si="450"/>
        <v/>
      </c>
      <c r="N5309" s="23" t="str">
        <f t="shared" si="451"/>
        <v/>
      </c>
    </row>
    <row r="5310" spans="8:14" x14ac:dyDescent="0.25">
      <c r="H5310" s="18" t="str">
        <f t="shared" si="447"/>
        <v/>
      </c>
      <c r="I5310" s="26" t="str">
        <f t="shared" si="448"/>
        <v/>
      </c>
      <c r="J5310" s="18" t="str">
        <f t="shared" si="449"/>
        <v/>
      </c>
      <c r="K5310" s="18" t="str">
        <f t="shared" si="450"/>
        <v/>
      </c>
      <c r="N5310" s="23" t="str">
        <f t="shared" si="451"/>
        <v/>
      </c>
    </row>
    <row r="5311" spans="8:14" x14ac:dyDescent="0.25">
      <c r="H5311" s="18" t="str">
        <f t="shared" si="447"/>
        <v/>
      </c>
      <c r="I5311" s="26" t="str">
        <f t="shared" si="448"/>
        <v/>
      </c>
      <c r="J5311" s="18" t="str">
        <f t="shared" si="449"/>
        <v/>
      </c>
      <c r="K5311" s="18" t="str">
        <f t="shared" si="450"/>
        <v/>
      </c>
      <c r="N5311" s="23" t="str">
        <f t="shared" si="451"/>
        <v/>
      </c>
    </row>
    <row r="5312" spans="8:14" x14ac:dyDescent="0.25">
      <c r="H5312" s="18" t="str">
        <f t="shared" si="447"/>
        <v/>
      </c>
      <c r="I5312" s="26" t="str">
        <f t="shared" si="448"/>
        <v/>
      </c>
      <c r="J5312" s="18" t="str">
        <f t="shared" si="449"/>
        <v/>
      </c>
      <c r="K5312" s="18" t="str">
        <f t="shared" si="450"/>
        <v/>
      </c>
      <c r="N5312" s="23" t="str">
        <f t="shared" si="451"/>
        <v/>
      </c>
    </row>
    <row r="5313" spans="8:14" x14ac:dyDescent="0.25">
      <c r="H5313" s="18" t="str">
        <f t="shared" si="447"/>
        <v/>
      </c>
      <c r="I5313" s="26" t="str">
        <f t="shared" si="448"/>
        <v/>
      </c>
      <c r="J5313" s="18" t="str">
        <f t="shared" si="449"/>
        <v/>
      </c>
      <c r="K5313" s="18" t="str">
        <f t="shared" si="450"/>
        <v/>
      </c>
      <c r="N5313" s="23" t="str">
        <f t="shared" si="451"/>
        <v/>
      </c>
    </row>
    <row r="5314" spans="8:14" x14ac:dyDescent="0.25">
      <c r="H5314" s="18" t="str">
        <f t="shared" si="447"/>
        <v/>
      </c>
      <c r="I5314" s="26" t="str">
        <f t="shared" si="448"/>
        <v/>
      </c>
      <c r="J5314" s="18" t="str">
        <f t="shared" si="449"/>
        <v/>
      </c>
      <c r="K5314" s="18" t="str">
        <f t="shared" si="450"/>
        <v/>
      </c>
      <c r="N5314" s="23" t="str">
        <f t="shared" si="451"/>
        <v/>
      </c>
    </row>
    <row r="5315" spans="8:14" x14ac:dyDescent="0.25">
      <c r="H5315" s="18" t="str">
        <f t="shared" si="447"/>
        <v/>
      </c>
      <c r="I5315" s="26" t="str">
        <f t="shared" si="448"/>
        <v/>
      </c>
      <c r="J5315" s="18" t="str">
        <f t="shared" si="449"/>
        <v/>
      </c>
      <c r="K5315" s="18" t="str">
        <f t="shared" si="450"/>
        <v/>
      </c>
      <c r="N5315" s="23" t="str">
        <f t="shared" si="451"/>
        <v/>
      </c>
    </row>
    <row r="5316" spans="8:14" x14ac:dyDescent="0.25">
      <c r="H5316" s="18" t="str">
        <f t="shared" ref="H5316:H5379" si="452">IF(OR($E5316="",$G5316=""),"",$E5316*$G5316)</f>
        <v/>
      </c>
      <c r="I5316" s="26" t="str">
        <f t="shared" ref="I5316:I5379" si="453">IF($F5316="","",IFERROR(INDEX(CurRate,MATCH($F5316,CurCode,0)),""))</f>
        <v/>
      </c>
      <c r="J5316" s="18" t="str">
        <f t="shared" ref="J5316:J5379" si="454">IF(OR($G5316="",$I5316="",$I5316=0),"",$G5316/$I5316)</f>
        <v/>
      </c>
      <c r="K5316" s="18" t="str">
        <f t="shared" ref="K5316:K5379" si="455">IF(OR($E5316="",$J5316=""),"",$E5316*$J5316)</f>
        <v/>
      </c>
      <c r="N5316" s="23" t="str">
        <f t="shared" ref="N5316:N5379" si="456">IF($A5316="","",$A5316*100000+ROW())</f>
        <v/>
      </c>
    </row>
    <row r="5317" spans="8:14" x14ac:dyDescent="0.25">
      <c r="H5317" s="18" t="str">
        <f t="shared" si="452"/>
        <v/>
      </c>
      <c r="I5317" s="26" t="str">
        <f t="shared" si="453"/>
        <v/>
      </c>
      <c r="J5317" s="18" t="str">
        <f t="shared" si="454"/>
        <v/>
      </c>
      <c r="K5317" s="18" t="str">
        <f t="shared" si="455"/>
        <v/>
      </c>
      <c r="N5317" s="23" t="str">
        <f t="shared" si="456"/>
        <v/>
      </c>
    </row>
    <row r="5318" spans="8:14" x14ac:dyDescent="0.25">
      <c r="H5318" s="18" t="str">
        <f t="shared" si="452"/>
        <v/>
      </c>
      <c r="I5318" s="26" t="str">
        <f t="shared" si="453"/>
        <v/>
      </c>
      <c r="J5318" s="18" t="str">
        <f t="shared" si="454"/>
        <v/>
      </c>
      <c r="K5318" s="18" t="str">
        <f t="shared" si="455"/>
        <v/>
      </c>
      <c r="N5318" s="23" t="str">
        <f t="shared" si="456"/>
        <v/>
      </c>
    </row>
    <row r="5319" spans="8:14" x14ac:dyDescent="0.25">
      <c r="H5319" s="18" t="str">
        <f t="shared" si="452"/>
        <v/>
      </c>
      <c r="I5319" s="26" t="str">
        <f t="shared" si="453"/>
        <v/>
      </c>
      <c r="J5319" s="18" t="str">
        <f t="shared" si="454"/>
        <v/>
      </c>
      <c r="K5319" s="18" t="str">
        <f t="shared" si="455"/>
        <v/>
      </c>
      <c r="N5319" s="23" t="str">
        <f t="shared" si="456"/>
        <v/>
      </c>
    </row>
    <row r="5320" spans="8:14" x14ac:dyDescent="0.25">
      <c r="H5320" s="18" t="str">
        <f t="shared" si="452"/>
        <v/>
      </c>
      <c r="I5320" s="26" t="str">
        <f t="shared" si="453"/>
        <v/>
      </c>
      <c r="J5320" s="18" t="str">
        <f t="shared" si="454"/>
        <v/>
      </c>
      <c r="K5320" s="18" t="str">
        <f t="shared" si="455"/>
        <v/>
      </c>
      <c r="N5320" s="23" t="str">
        <f t="shared" si="456"/>
        <v/>
      </c>
    </row>
    <row r="5321" spans="8:14" x14ac:dyDescent="0.25">
      <c r="H5321" s="18" t="str">
        <f t="shared" si="452"/>
        <v/>
      </c>
      <c r="I5321" s="26" t="str">
        <f t="shared" si="453"/>
        <v/>
      </c>
      <c r="J5321" s="18" t="str">
        <f t="shared" si="454"/>
        <v/>
      </c>
      <c r="K5321" s="18" t="str">
        <f t="shared" si="455"/>
        <v/>
      </c>
      <c r="N5321" s="23" t="str">
        <f t="shared" si="456"/>
        <v/>
      </c>
    </row>
    <row r="5322" spans="8:14" x14ac:dyDescent="0.25">
      <c r="H5322" s="18" t="str">
        <f t="shared" si="452"/>
        <v/>
      </c>
      <c r="I5322" s="26" t="str">
        <f t="shared" si="453"/>
        <v/>
      </c>
      <c r="J5322" s="18" t="str">
        <f t="shared" si="454"/>
        <v/>
      </c>
      <c r="K5322" s="18" t="str">
        <f t="shared" si="455"/>
        <v/>
      </c>
      <c r="N5322" s="23" t="str">
        <f t="shared" si="456"/>
        <v/>
      </c>
    </row>
    <row r="5323" spans="8:14" x14ac:dyDescent="0.25">
      <c r="H5323" s="18" t="str">
        <f t="shared" si="452"/>
        <v/>
      </c>
      <c r="I5323" s="26" t="str">
        <f t="shared" si="453"/>
        <v/>
      </c>
      <c r="J5323" s="18" t="str">
        <f t="shared" si="454"/>
        <v/>
      </c>
      <c r="K5323" s="18" t="str">
        <f t="shared" si="455"/>
        <v/>
      </c>
      <c r="N5323" s="23" t="str">
        <f t="shared" si="456"/>
        <v/>
      </c>
    </row>
    <row r="5324" spans="8:14" x14ac:dyDescent="0.25">
      <c r="H5324" s="18" t="str">
        <f t="shared" si="452"/>
        <v/>
      </c>
      <c r="I5324" s="26" t="str">
        <f t="shared" si="453"/>
        <v/>
      </c>
      <c r="J5324" s="18" t="str">
        <f t="shared" si="454"/>
        <v/>
      </c>
      <c r="K5324" s="18" t="str">
        <f t="shared" si="455"/>
        <v/>
      </c>
      <c r="N5324" s="23" t="str">
        <f t="shared" si="456"/>
        <v/>
      </c>
    </row>
    <row r="5325" spans="8:14" x14ac:dyDescent="0.25">
      <c r="H5325" s="18" t="str">
        <f t="shared" si="452"/>
        <v/>
      </c>
      <c r="I5325" s="26" t="str">
        <f t="shared" si="453"/>
        <v/>
      </c>
      <c r="J5325" s="18" t="str">
        <f t="shared" si="454"/>
        <v/>
      </c>
      <c r="K5325" s="18" t="str">
        <f t="shared" si="455"/>
        <v/>
      </c>
      <c r="N5325" s="23" t="str">
        <f t="shared" si="456"/>
        <v/>
      </c>
    </row>
    <row r="5326" spans="8:14" x14ac:dyDescent="0.25">
      <c r="H5326" s="18" t="str">
        <f t="shared" si="452"/>
        <v/>
      </c>
      <c r="I5326" s="26" t="str">
        <f t="shared" si="453"/>
        <v/>
      </c>
      <c r="J5326" s="18" t="str">
        <f t="shared" si="454"/>
        <v/>
      </c>
      <c r="K5326" s="18" t="str">
        <f t="shared" si="455"/>
        <v/>
      </c>
      <c r="N5326" s="23" t="str">
        <f t="shared" si="456"/>
        <v/>
      </c>
    </row>
    <row r="5327" spans="8:14" x14ac:dyDescent="0.25">
      <c r="H5327" s="18" t="str">
        <f t="shared" si="452"/>
        <v/>
      </c>
      <c r="I5327" s="26" t="str">
        <f t="shared" si="453"/>
        <v/>
      </c>
      <c r="J5327" s="18" t="str">
        <f t="shared" si="454"/>
        <v/>
      </c>
      <c r="K5327" s="18" t="str">
        <f t="shared" si="455"/>
        <v/>
      </c>
      <c r="N5327" s="23" t="str">
        <f t="shared" si="456"/>
        <v/>
      </c>
    </row>
    <row r="5328" spans="8:14" x14ac:dyDescent="0.25">
      <c r="H5328" s="18" t="str">
        <f t="shared" si="452"/>
        <v/>
      </c>
      <c r="I5328" s="26" t="str">
        <f t="shared" si="453"/>
        <v/>
      </c>
      <c r="J5328" s="18" t="str">
        <f t="shared" si="454"/>
        <v/>
      </c>
      <c r="K5328" s="18" t="str">
        <f t="shared" si="455"/>
        <v/>
      </c>
      <c r="N5328" s="23" t="str">
        <f t="shared" si="456"/>
        <v/>
      </c>
    </row>
    <row r="5329" spans="8:14" x14ac:dyDescent="0.25">
      <c r="H5329" s="18" t="str">
        <f t="shared" si="452"/>
        <v/>
      </c>
      <c r="I5329" s="26" t="str">
        <f t="shared" si="453"/>
        <v/>
      </c>
      <c r="J5329" s="18" t="str">
        <f t="shared" si="454"/>
        <v/>
      </c>
      <c r="K5329" s="18" t="str">
        <f t="shared" si="455"/>
        <v/>
      </c>
      <c r="N5329" s="23" t="str">
        <f t="shared" si="456"/>
        <v/>
      </c>
    </row>
    <row r="5330" spans="8:14" x14ac:dyDescent="0.25">
      <c r="H5330" s="18" t="str">
        <f t="shared" si="452"/>
        <v/>
      </c>
      <c r="I5330" s="26" t="str">
        <f t="shared" si="453"/>
        <v/>
      </c>
      <c r="J5330" s="18" t="str">
        <f t="shared" si="454"/>
        <v/>
      </c>
      <c r="K5330" s="18" t="str">
        <f t="shared" si="455"/>
        <v/>
      </c>
      <c r="N5330" s="23" t="str">
        <f t="shared" si="456"/>
        <v/>
      </c>
    </row>
    <row r="5331" spans="8:14" x14ac:dyDescent="0.25">
      <c r="H5331" s="18" t="str">
        <f t="shared" si="452"/>
        <v/>
      </c>
      <c r="I5331" s="26" t="str">
        <f t="shared" si="453"/>
        <v/>
      </c>
      <c r="J5331" s="18" t="str">
        <f t="shared" si="454"/>
        <v/>
      </c>
      <c r="K5331" s="18" t="str">
        <f t="shared" si="455"/>
        <v/>
      </c>
      <c r="N5331" s="23" t="str">
        <f t="shared" si="456"/>
        <v/>
      </c>
    </row>
    <row r="5332" spans="8:14" x14ac:dyDescent="0.25">
      <c r="H5332" s="18" t="str">
        <f t="shared" si="452"/>
        <v/>
      </c>
      <c r="I5332" s="26" t="str">
        <f t="shared" si="453"/>
        <v/>
      </c>
      <c r="J5332" s="18" t="str">
        <f t="shared" si="454"/>
        <v/>
      </c>
      <c r="K5332" s="18" t="str">
        <f t="shared" si="455"/>
        <v/>
      </c>
      <c r="N5332" s="23" t="str">
        <f t="shared" si="456"/>
        <v/>
      </c>
    </row>
    <row r="5333" spans="8:14" x14ac:dyDescent="0.25">
      <c r="H5333" s="18" t="str">
        <f t="shared" si="452"/>
        <v/>
      </c>
      <c r="I5333" s="26" t="str">
        <f t="shared" si="453"/>
        <v/>
      </c>
      <c r="J5333" s="18" t="str">
        <f t="shared" si="454"/>
        <v/>
      </c>
      <c r="K5333" s="18" t="str">
        <f t="shared" si="455"/>
        <v/>
      </c>
      <c r="N5333" s="23" t="str">
        <f t="shared" si="456"/>
        <v/>
      </c>
    </row>
    <row r="5334" spans="8:14" x14ac:dyDescent="0.25">
      <c r="H5334" s="18" t="str">
        <f t="shared" si="452"/>
        <v/>
      </c>
      <c r="I5334" s="26" t="str">
        <f t="shared" si="453"/>
        <v/>
      </c>
      <c r="J5334" s="18" t="str">
        <f t="shared" si="454"/>
        <v/>
      </c>
      <c r="K5334" s="18" t="str">
        <f t="shared" si="455"/>
        <v/>
      </c>
      <c r="N5334" s="23" t="str">
        <f t="shared" si="456"/>
        <v/>
      </c>
    </row>
    <row r="5335" spans="8:14" x14ac:dyDescent="0.25">
      <c r="H5335" s="18" t="str">
        <f t="shared" si="452"/>
        <v/>
      </c>
      <c r="I5335" s="26" t="str">
        <f t="shared" si="453"/>
        <v/>
      </c>
      <c r="J5335" s="18" t="str">
        <f t="shared" si="454"/>
        <v/>
      </c>
      <c r="K5335" s="18" t="str">
        <f t="shared" si="455"/>
        <v/>
      </c>
      <c r="N5335" s="23" t="str">
        <f t="shared" si="456"/>
        <v/>
      </c>
    </row>
    <row r="5336" spans="8:14" x14ac:dyDescent="0.25">
      <c r="H5336" s="18" t="str">
        <f t="shared" si="452"/>
        <v/>
      </c>
      <c r="I5336" s="26" t="str">
        <f t="shared" si="453"/>
        <v/>
      </c>
      <c r="J5336" s="18" t="str">
        <f t="shared" si="454"/>
        <v/>
      </c>
      <c r="K5336" s="18" t="str">
        <f t="shared" si="455"/>
        <v/>
      </c>
      <c r="N5336" s="23" t="str">
        <f t="shared" si="456"/>
        <v/>
      </c>
    </row>
    <row r="5337" spans="8:14" x14ac:dyDescent="0.25">
      <c r="H5337" s="18" t="str">
        <f t="shared" si="452"/>
        <v/>
      </c>
      <c r="I5337" s="26" t="str">
        <f t="shared" si="453"/>
        <v/>
      </c>
      <c r="J5337" s="18" t="str">
        <f t="shared" si="454"/>
        <v/>
      </c>
      <c r="K5337" s="18" t="str">
        <f t="shared" si="455"/>
        <v/>
      </c>
      <c r="N5337" s="23" t="str">
        <f t="shared" si="456"/>
        <v/>
      </c>
    </row>
    <row r="5338" spans="8:14" x14ac:dyDescent="0.25">
      <c r="H5338" s="18" t="str">
        <f t="shared" si="452"/>
        <v/>
      </c>
      <c r="I5338" s="26" t="str">
        <f t="shared" si="453"/>
        <v/>
      </c>
      <c r="J5338" s="18" t="str">
        <f t="shared" si="454"/>
        <v/>
      </c>
      <c r="K5338" s="18" t="str">
        <f t="shared" si="455"/>
        <v/>
      </c>
      <c r="N5338" s="23" t="str">
        <f t="shared" si="456"/>
        <v/>
      </c>
    </row>
    <row r="5339" spans="8:14" x14ac:dyDescent="0.25">
      <c r="H5339" s="18" t="str">
        <f t="shared" si="452"/>
        <v/>
      </c>
      <c r="I5339" s="26" t="str">
        <f t="shared" si="453"/>
        <v/>
      </c>
      <c r="J5339" s="18" t="str">
        <f t="shared" si="454"/>
        <v/>
      </c>
      <c r="K5339" s="18" t="str">
        <f t="shared" si="455"/>
        <v/>
      </c>
      <c r="N5339" s="23" t="str">
        <f t="shared" si="456"/>
        <v/>
      </c>
    </row>
    <row r="5340" spans="8:14" x14ac:dyDescent="0.25">
      <c r="H5340" s="18" t="str">
        <f t="shared" si="452"/>
        <v/>
      </c>
      <c r="I5340" s="26" t="str">
        <f t="shared" si="453"/>
        <v/>
      </c>
      <c r="J5340" s="18" t="str">
        <f t="shared" si="454"/>
        <v/>
      </c>
      <c r="K5340" s="18" t="str">
        <f t="shared" si="455"/>
        <v/>
      </c>
      <c r="N5340" s="23" t="str">
        <f t="shared" si="456"/>
        <v/>
      </c>
    </row>
    <row r="5341" spans="8:14" x14ac:dyDescent="0.25">
      <c r="H5341" s="18" t="str">
        <f t="shared" si="452"/>
        <v/>
      </c>
      <c r="I5341" s="26" t="str">
        <f t="shared" si="453"/>
        <v/>
      </c>
      <c r="J5341" s="18" t="str">
        <f t="shared" si="454"/>
        <v/>
      </c>
      <c r="K5341" s="18" t="str">
        <f t="shared" si="455"/>
        <v/>
      </c>
      <c r="N5341" s="23" t="str">
        <f t="shared" si="456"/>
        <v/>
      </c>
    </row>
    <row r="5342" spans="8:14" x14ac:dyDescent="0.25">
      <c r="H5342" s="18" t="str">
        <f t="shared" si="452"/>
        <v/>
      </c>
      <c r="I5342" s="26" t="str">
        <f t="shared" si="453"/>
        <v/>
      </c>
      <c r="J5342" s="18" t="str">
        <f t="shared" si="454"/>
        <v/>
      </c>
      <c r="K5342" s="18" t="str">
        <f t="shared" si="455"/>
        <v/>
      </c>
      <c r="N5342" s="23" t="str">
        <f t="shared" si="456"/>
        <v/>
      </c>
    </row>
    <row r="5343" spans="8:14" x14ac:dyDescent="0.25">
      <c r="H5343" s="18" t="str">
        <f t="shared" si="452"/>
        <v/>
      </c>
      <c r="I5343" s="26" t="str">
        <f t="shared" si="453"/>
        <v/>
      </c>
      <c r="J5343" s="18" t="str">
        <f t="shared" si="454"/>
        <v/>
      </c>
      <c r="K5343" s="18" t="str">
        <f t="shared" si="455"/>
        <v/>
      </c>
      <c r="N5343" s="23" t="str">
        <f t="shared" si="456"/>
        <v/>
      </c>
    </row>
    <row r="5344" spans="8:14" x14ac:dyDescent="0.25">
      <c r="H5344" s="18" t="str">
        <f t="shared" si="452"/>
        <v/>
      </c>
      <c r="I5344" s="26" t="str">
        <f t="shared" si="453"/>
        <v/>
      </c>
      <c r="J5344" s="18" t="str">
        <f t="shared" si="454"/>
        <v/>
      </c>
      <c r="K5344" s="18" t="str">
        <f t="shared" si="455"/>
        <v/>
      </c>
      <c r="N5344" s="23" t="str">
        <f t="shared" si="456"/>
        <v/>
      </c>
    </row>
    <row r="5345" spans="8:14" x14ac:dyDescent="0.25">
      <c r="H5345" s="18" t="str">
        <f t="shared" si="452"/>
        <v/>
      </c>
      <c r="I5345" s="26" t="str">
        <f t="shared" si="453"/>
        <v/>
      </c>
      <c r="J5345" s="18" t="str">
        <f t="shared" si="454"/>
        <v/>
      </c>
      <c r="K5345" s="18" t="str">
        <f t="shared" si="455"/>
        <v/>
      </c>
      <c r="N5345" s="23" t="str">
        <f t="shared" si="456"/>
        <v/>
      </c>
    </row>
    <row r="5346" spans="8:14" x14ac:dyDescent="0.25">
      <c r="H5346" s="18" t="str">
        <f t="shared" si="452"/>
        <v/>
      </c>
      <c r="I5346" s="26" t="str">
        <f t="shared" si="453"/>
        <v/>
      </c>
      <c r="J5346" s="18" t="str">
        <f t="shared" si="454"/>
        <v/>
      </c>
      <c r="K5346" s="18" t="str">
        <f t="shared" si="455"/>
        <v/>
      </c>
      <c r="N5346" s="23" t="str">
        <f t="shared" si="456"/>
        <v/>
      </c>
    </row>
    <row r="5347" spans="8:14" x14ac:dyDescent="0.25">
      <c r="H5347" s="18" t="str">
        <f t="shared" si="452"/>
        <v/>
      </c>
      <c r="I5347" s="26" t="str">
        <f t="shared" si="453"/>
        <v/>
      </c>
      <c r="J5347" s="18" t="str">
        <f t="shared" si="454"/>
        <v/>
      </c>
      <c r="K5347" s="18" t="str">
        <f t="shared" si="455"/>
        <v/>
      </c>
      <c r="N5347" s="23" t="str">
        <f t="shared" si="456"/>
        <v/>
      </c>
    </row>
    <row r="5348" spans="8:14" x14ac:dyDescent="0.25">
      <c r="H5348" s="18" t="str">
        <f t="shared" si="452"/>
        <v/>
      </c>
      <c r="I5348" s="26" t="str">
        <f t="shared" si="453"/>
        <v/>
      </c>
      <c r="J5348" s="18" t="str">
        <f t="shared" si="454"/>
        <v/>
      </c>
      <c r="K5348" s="18" t="str">
        <f t="shared" si="455"/>
        <v/>
      </c>
      <c r="N5348" s="23" t="str">
        <f t="shared" si="456"/>
        <v/>
      </c>
    </row>
    <row r="5349" spans="8:14" x14ac:dyDescent="0.25">
      <c r="H5349" s="18" t="str">
        <f t="shared" si="452"/>
        <v/>
      </c>
      <c r="I5349" s="26" t="str">
        <f t="shared" si="453"/>
        <v/>
      </c>
      <c r="J5349" s="18" t="str">
        <f t="shared" si="454"/>
        <v/>
      </c>
      <c r="K5349" s="18" t="str">
        <f t="shared" si="455"/>
        <v/>
      </c>
      <c r="N5349" s="23" t="str">
        <f t="shared" si="456"/>
        <v/>
      </c>
    </row>
    <row r="5350" spans="8:14" x14ac:dyDescent="0.25">
      <c r="H5350" s="18" t="str">
        <f t="shared" si="452"/>
        <v/>
      </c>
      <c r="I5350" s="26" t="str">
        <f t="shared" si="453"/>
        <v/>
      </c>
      <c r="J5350" s="18" t="str">
        <f t="shared" si="454"/>
        <v/>
      </c>
      <c r="K5350" s="18" t="str">
        <f t="shared" si="455"/>
        <v/>
      </c>
      <c r="N5350" s="23" t="str">
        <f t="shared" si="456"/>
        <v/>
      </c>
    </row>
    <row r="5351" spans="8:14" x14ac:dyDescent="0.25">
      <c r="H5351" s="18" t="str">
        <f t="shared" si="452"/>
        <v/>
      </c>
      <c r="I5351" s="26" t="str">
        <f t="shared" si="453"/>
        <v/>
      </c>
      <c r="J5351" s="18" t="str">
        <f t="shared" si="454"/>
        <v/>
      </c>
      <c r="K5351" s="18" t="str">
        <f t="shared" si="455"/>
        <v/>
      </c>
      <c r="N5351" s="23" t="str">
        <f t="shared" si="456"/>
        <v/>
      </c>
    </row>
    <row r="5352" spans="8:14" x14ac:dyDescent="0.25">
      <c r="H5352" s="18" t="str">
        <f t="shared" si="452"/>
        <v/>
      </c>
      <c r="I5352" s="26" t="str">
        <f t="shared" si="453"/>
        <v/>
      </c>
      <c r="J5352" s="18" t="str">
        <f t="shared" si="454"/>
        <v/>
      </c>
      <c r="K5352" s="18" t="str">
        <f t="shared" si="455"/>
        <v/>
      </c>
      <c r="N5352" s="23" t="str">
        <f t="shared" si="456"/>
        <v/>
      </c>
    </row>
    <row r="5353" spans="8:14" x14ac:dyDescent="0.25">
      <c r="H5353" s="18" t="str">
        <f t="shared" si="452"/>
        <v/>
      </c>
      <c r="I5353" s="26" t="str">
        <f t="shared" si="453"/>
        <v/>
      </c>
      <c r="J5353" s="18" t="str">
        <f t="shared" si="454"/>
        <v/>
      </c>
      <c r="K5353" s="18" t="str">
        <f t="shared" si="455"/>
        <v/>
      </c>
      <c r="N5353" s="23" t="str">
        <f t="shared" si="456"/>
        <v/>
      </c>
    </row>
    <row r="5354" spans="8:14" x14ac:dyDescent="0.25">
      <c r="H5354" s="18" t="str">
        <f t="shared" si="452"/>
        <v/>
      </c>
      <c r="I5354" s="26" t="str">
        <f t="shared" si="453"/>
        <v/>
      </c>
      <c r="J5354" s="18" t="str">
        <f t="shared" si="454"/>
        <v/>
      </c>
      <c r="K5354" s="18" t="str">
        <f t="shared" si="455"/>
        <v/>
      </c>
      <c r="N5354" s="23" t="str">
        <f t="shared" si="456"/>
        <v/>
      </c>
    </row>
    <row r="5355" spans="8:14" x14ac:dyDescent="0.25">
      <c r="H5355" s="18" t="str">
        <f t="shared" si="452"/>
        <v/>
      </c>
      <c r="I5355" s="26" t="str">
        <f t="shared" si="453"/>
        <v/>
      </c>
      <c r="J5355" s="18" t="str">
        <f t="shared" si="454"/>
        <v/>
      </c>
      <c r="K5355" s="18" t="str">
        <f t="shared" si="455"/>
        <v/>
      </c>
      <c r="N5355" s="23" t="str">
        <f t="shared" si="456"/>
        <v/>
      </c>
    </row>
    <row r="5356" spans="8:14" x14ac:dyDescent="0.25">
      <c r="H5356" s="18" t="str">
        <f t="shared" si="452"/>
        <v/>
      </c>
      <c r="I5356" s="26" t="str">
        <f t="shared" si="453"/>
        <v/>
      </c>
      <c r="J5356" s="18" t="str">
        <f t="shared" si="454"/>
        <v/>
      </c>
      <c r="K5356" s="18" t="str">
        <f t="shared" si="455"/>
        <v/>
      </c>
      <c r="N5356" s="23" t="str">
        <f t="shared" si="456"/>
        <v/>
      </c>
    </row>
    <row r="5357" spans="8:14" x14ac:dyDescent="0.25">
      <c r="H5357" s="18" t="str">
        <f t="shared" si="452"/>
        <v/>
      </c>
      <c r="I5357" s="26" t="str">
        <f t="shared" si="453"/>
        <v/>
      </c>
      <c r="J5357" s="18" t="str">
        <f t="shared" si="454"/>
        <v/>
      </c>
      <c r="K5357" s="18" t="str">
        <f t="shared" si="455"/>
        <v/>
      </c>
      <c r="N5357" s="23" t="str">
        <f t="shared" si="456"/>
        <v/>
      </c>
    </row>
    <row r="5358" spans="8:14" x14ac:dyDescent="0.25">
      <c r="H5358" s="18" t="str">
        <f t="shared" si="452"/>
        <v/>
      </c>
      <c r="I5358" s="26" t="str">
        <f t="shared" si="453"/>
        <v/>
      </c>
      <c r="J5358" s="18" t="str">
        <f t="shared" si="454"/>
        <v/>
      </c>
      <c r="K5358" s="18" t="str">
        <f t="shared" si="455"/>
        <v/>
      </c>
      <c r="N5358" s="23" t="str">
        <f t="shared" si="456"/>
        <v/>
      </c>
    </row>
    <row r="5359" spans="8:14" x14ac:dyDescent="0.25">
      <c r="H5359" s="18" t="str">
        <f t="shared" si="452"/>
        <v/>
      </c>
      <c r="I5359" s="26" t="str">
        <f t="shared" si="453"/>
        <v/>
      </c>
      <c r="J5359" s="18" t="str">
        <f t="shared" si="454"/>
        <v/>
      </c>
      <c r="K5359" s="18" t="str">
        <f t="shared" si="455"/>
        <v/>
      </c>
      <c r="N5359" s="23" t="str">
        <f t="shared" si="456"/>
        <v/>
      </c>
    </row>
    <row r="5360" spans="8:14" x14ac:dyDescent="0.25">
      <c r="H5360" s="18" t="str">
        <f t="shared" si="452"/>
        <v/>
      </c>
      <c r="I5360" s="26" t="str">
        <f t="shared" si="453"/>
        <v/>
      </c>
      <c r="J5360" s="18" t="str">
        <f t="shared" si="454"/>
        <v/>
      </c>
      <c r="K5360" s="18" t="str">
        <f t="shared" si="455"/>
        <v/>
      </c>
      <c r="N5360" s="23" t="str">
        <f t="shared" si="456"/>
        <v/>
      </c>
    </row>
    <row r="5361" spans="8:14" x14ac:dyDescent="0.25">
      <c r="H5361" s="18" t="str">
        <f t="shared" si="452"/>
        <v/>
      </c>
      <c r="I5361" s="26" t="str">
        <f t="shared" si="453"/>
        <v/>
      </c>
      <c r="J5361" s="18" t="str">
        <f t="shared" si="454"/>
        <v/>
      </c>
      <c r="K5361" s="18" t="str">
        <f t="shared" si="455"/>
        <v/>
      </c>
      <c r="N5361" s="23" t="str">
        <f t="shared" si="456"/>
        <v/>
      </c>
    </row>
    <row r="5362" spans="8:14" x14ac:dyDescent="0.25">
      <c r="H5362" s="18" t="str">
        <f t="shared" si="452"/>
        <v/>
      </c>
      <c r="I5362" s="26" t="str">
        <f t="shared" si="453"/>
        <v/>
      </c>
      <c r="J5362" s="18" t="str">
        <f t="shared" si="454"/>
        <v/>
      </c>
      <c r="K5362" s="18" t="str">
        <f t="shared" si="455"/>
        <v/>
      </c>
      <c r="N5362" s="23" t="str">
        <f t="shared" si="456"/>
        <v/>
      </c>
    </row>
    <row r="5363" spans="8:14" x14ac:dyDescent="0.25">
      <c r="H5363" s="18" t="str">
        <f t="shared" si="452"/>
        <v/>
      </c>
      <c r="I5363" s="26" t="str">
        <f t="shared" si="453"/>
        <v/>
      </c>
      <c r="J5363" s="18" t="str">
        <f t="shared" si="454"/>
        <v/>
      </c>
      <c r="K5363" s="18" t="str">
        <f t="shared" si="455"/>
        <v/>
      </c>
      <c r="N5363" s="23" t="str">
        <f t="shared" si="456"/>
        <v/>
      </c>
    </row>
    <row r="5364" spans="8:14" x14ac:dyDescent="0.25">
      <c r="H5364" s="18" t="str">
        <f t="shared" si="452"/>
        <v/>
      </c>
      <c r="I5364" s="26" t="str">
        <f t="shared" si="453"/>
        <v/>
      </c>
      <c r="J5364" s="18" t="str">
        <f t="shared" si="454"/>
        <v/>
      </c>
      <c r="K5364" s="18" t="str">
        <f t="shared" si="455"/>
        <v/>
      </c>
      <c r="N5364" s="23" t="str">
        <f t="shared" si="456"/>
        <v/>
      </c>
    </row>
    <row r="5365" spans="8:14" x14ac:dyDescent="0.25">
      <c r="H5365" s="18" t="str">
        <f t="shared" si="452"/>
        <v/>
      </c>
      <c r="I5365" s="26" t="str">
        <f t="shared" si="453"/>
        <v/>
      </c>
      <c r="J5365" s="18" t="str">
        <f t="shared" si="454"/>
        <v/>
      </c>
      <c r="K5365" s="18" t="str">
        <f t="shared" si="455"/>
        <v/>
      </c>
      <c r="N5365" s="23" t="str">
        <f t="shared" si="456"/>
        <v/>
      </c>
    </row>
    <row r="5366" spans="8:14" x14ac:dyDescent="0.25">
      <c r="H5366" s="18" t="str">
        <f t="shared" si="452"/>
        <v/>
      </c>
      <c r="I5366" s="26" t="str">
        <f t="shared" si="453"/>
        <v/>
      </c>
      <c r="J5366" s="18" t="str">
        <f t="shared" si="454"/>
        <v/>
      </c>
      <c r="K5366" s="18" t="str">
        <f t="shared" si="455"/>
        <v/>
      </c>
      <c r="N5366" s="23" t="str">
        <f t="shared" si="456"/>
        <v/>
      </c>
    </row>
    <row r="5367" spans="8:14" x14ac:dyDescent="0.25">
      <c r="H5367" s="18" t="str">
        <f t="shared" si="452"/>
        <v/>
      </c>
      <c r="I5367" s="26" t="str">
        <f t="shared" si="453"/>
        <v/>
      </c>
      <c r="J5367" s="18" t="str">
        <f t="shared" si="454"/>
        <v/>
      </c>
      <c r="K5367" s="18" t="str">
        <f t="shared" si="455"/>
        <v/>
      </c>
      <c r="N5367" s="23" t="str">
        <f t="shared" si="456"/>
        <v/>
      </c>
    </row>
    <row r="5368" spans="8:14" x14ac:dyDescent="0.25">
      <c r="H5368" s="18" t="str">
        <f t="shared" si="452"/>
        <v/>
      </c>
      <c r="I5368" s="26" t="str">
        <f t="shared" si="453"/>
        <v/>
      </c>
      <c r="J5368" s="18" t="str">
        <f t="shared" si="454"/>
        <v/>
      </c>
      <c r="K5368" s="18" t="str">
        <f t="shared" si="455"/>
        <v/>
      </c>
      <c r="N5368" s="23" t="str">
        <f t="shared" si="456"/>
        <v/>
      </c>
    </row>
    <row r="5369" spans="8:14" x14ac:dyDescent="0.25">
      <c r="H5369" s="18" t="str">
        <f t="shared" si="452"/>
        <v/>
      </c>
      <c r="I5369" s="26" t="str">
        <f t="shared" si="453"/>
        <v/>
      </c>
      <c r="J5369" s="18" t="str">
        <f t="shared" si="454"/>
        <v/>
      </c>
      <c r="K5369" s="18" t="str">
        <f t="shared" si="455"/>
        <v/>
      </c>
      <c r="N5369" s="23" t="str">
        <f t="shared" si="456"/>
        <v/>
      </c>
    </row>
    <row r="5370" spans="8:14" x14ac:dyDescent="0.25">
      <c r="H5370" s="18" t="str">
        <f t="shared" si="452"/>
        <v/>
      </c>
      <c r="I5370" s="26" t="str">
        <f t="shared" si="453"/>
        <v/>
      </c>
      <c r="J5370" s="18" t="str">
        <f t="shared" si="454"/>
        <v/>
      </c>
      <c r="K5370" s="18" t="str">
        <f t="shared" si="455"/>
        <v/>
      </c>
      <c r="N5370" s="23" t="str">
        <f t="shared" si="456"/>
        <v/>
      </c>
    </row>
    <row r="5371" spans="8:14" x14ac:dyDescent="0.25">
      <c r="H5371" s="18" t="str">
        <f t="shared" si="452"/>
        <v/>
      </c>
      <c r="I5371" s="26" t="str">
        <f t="shared" si="453"/>
        <v/>
      </c>
      <c r="J5371" s="18" t="str">
        <f t="shared" si="454"/>
        <v/>
      </c>
      <c r="K5371" s="18" t="str">
        <f t="shared" si="455"/>
        <v/>
      </c>
      <c r="N5371" s="23" t="str">
        <f t="shared" si="456"/>
        <v/>
      </c>
    </row>
    <row r="5372" spans="8:14" x14ac:dyDescent="0.25">
      <c r="H5372" s="18" t="str">
        <f t="shared" si="452"/>
        <v/>
      </c>
      <c r="I5372" s="26" t="str">
        <f t="shared" si="453"/>
        <v/>
      </c>
      <c r="J5372" s="18" t="str">
        <f t="shared" si="454"/>
        <v/>
      </c>
      <c r="K5372" s="18" t="str">
        <f t="shared" si="455"/>
        <v/>
      </c>
      <c r="N5372" s="23" t="str">
        <f t="shared" si="456"/>
        <v/>
      </c>
    </row>
    <row r="5373" spans="8:14" x14ac:dyDescent="0.25">
      <c r="H5373" s="18" t="str">
        <f t="shared" si="452"/>
        <v/>
      </c>
      <c r="I5373" s="26" t="str">
        <f t="shared" si="453"/>
        <v/>
      </c>
      <c r="J5373" s="18" t="str">
        <f t="shared" si="454"/>
        <v/>
      </c>
      <c r="K5373" s="18" t="str">
        <f t="shared" si="455"/>
        <v/>
      </c>
      <c r="N5373" s="23" t="str">
        <f t="shared" si="456"/>
        <v/>
      </c>
    </row>
    <row r="5374" spans="8:14" x14ac:dyDescent="0.25">
      <c r="H5374" s="18" t="str">
        <f t="shared" si="452"/>
        <v/>
      </c>
      <c r="I5374" s="26" t="str">
        <f t="shared" si="453"/>
        <v/>
      </c>
      <c r="J5374" s="18" t="str">
        <f t="shared" si="454"/>
        <v/>
      </c>
      <c r="K5374" s="18" t="str">
        <f t="shared" si="455"/>
        <v/>
      </c>
      <c r="N5374" s="23" t="str">
        <f t="shared" si="456"/>
        <v/>
      </c>
    </row>
    <row r="5375" spans="8:14" x14ac:dyDescent="0.25">
      <c r="H5375" s="18" t="str">
        <f t="shared" si="452"/>
        <v/>
      </c>
      <c r="I5375" s="26" t="str">
        <f t="shared" si="453"/>
        <v/>
      </c>
      <c r="J5375" s="18" t="str">
        <f t="shared" si="454"/>
        <v/>
      </c>
      <c r="K5375" s="18" t="str">
        <f t="shared" si="455"/>
        <v/>
      </c>
      <c r="N5375" s="23" t="str">
        <f t="shared" si="456"/>
        <v/>
      </c>
    </row>
    <row r="5376" spans="8:14" x14ac:dyDescent="0.25">
      <c r="H5376" s="18" t="str">
        <f t="shared" si="452"/>
        <v/>
      </c>
      <c r="I5376" s="26" t="str">
        <f t="shared" si="453"/>
        <v/>
      </c>
      <c r="J5376" s="18" t="str">
        <f t="shared" si="454"/>
        <v/>
      </c>
      <c r="K5376" s="18" t="str">
        <f t="shared" si="455"/>
        <v/>
      </c>
      <c r="N5376" s="23" t="str">
        <f t="shared" si="456"/>
        <v/>
      </c>
    </row>
    <row r="5377" spans="8:14" x14ac:dyDescent="0.25">
      <c r="H5377" s="18" t="str">
        <f t="shared" si="452"/>
        <v/>
      </c>
      <c r="I5377" s="26" t="str">
        <f t="shared" si="453"/>
        <v/>
      </c>
      <c r="J5377" s="18" t="str">
        <f t="shared" si="454"/>
        <v/>
      </c>
      <c r="K5377" s="18" t="str">
        <f t="shared" si="455"/>
        <v/>
      </c>
      <c r="N5377" s="23" t="str">
        <f t="shared" si="456"/>
        <v/>
      </c>
    </row>
    <row r="5378" spans="8:14" x14ac:dyDescent="0.25">
      <c r="H5378" s="18" t="str">
        <f t="shared" si="452"/>
        <v/>
      </c>
      <c r="I5378" s="26" t="str">
        <f t="shared" si="453"/>
        <v/>
      </c>
      <c r="J5378" s="18" t="str">
        <f t="shared" si="454"/>
        <v/>
      </c>
      <c r="K5378" s="18" t="str">
        <f t="shared" si="455"/>
        <v/>
      </c>
      <c r="N5378" s="23" t="str">
        <f t="shared" si="456"/>
        <v/>
      </c>
    </row>
    <row r="5379" spans="8:14" x14ac:dyDescent="0.25">
      <c r="H5379" s="18" t="str">
        <f t="shared" si="452"/>
        <v/>
      </c>
      <c r="I5379" s="26" t="str">
        <f t="shared" si="453"/>
        <v/>
      </c>
      <c r="J5379" s="18" t="str">
        <f t="shared" si="454"/>
        <v/>
      </c>
      <c r="K5379" s="18" t="str">
        <f t="shared" si="455"/>
        <v/>
      </c>
      <c r="N5379" s="23" t="str">
        <f t="shared" si="456"/>
        <v/>
      </c>
    </row>
    <row r="5380" spans="8:14" x14ac:dyDescent="0.25">
      <c r="H5380" s="18" t="str">
        <f t="shared" ref="H5380:H5443" si="457">IF(OR($E5380="",$G5380=""),"",$E5380*$G5380)</f>
        <v/>
      </c>
      <c r="I5380" s="26" t="str">
        <f t="shared" ref="I5380:I5443" si="458">IF($F5380="","",IFERROR(INDEX(CurRate,MATCH($F5380,CurCode,0)),""))</f>
        <v/>
      </c>
      <c r="J5380" s="18" t="str">
        <f t="shared" ref="J5380:J5443" si="459">IF(OR($G5380="",$I5380="",$I5380=0),"",$G5380/$I5380)</f>
        <v/>
      </c>
      <c r="K5380" s="18" t="str">
        <f t="shared" ref="K5380:K5443" si="460">IF(OR($E5380="",$J5380=""),"",$E5380*$J5380)</f>
        <v/>
      </c>
      <c r="N5380" s="23" t="str">
        <f t="shared" ref="N5380:N5443" si="461">IF($A5380="","",$A5380*100000+ROW())</f>
        <v/>
      </c>
    </row>
    <row r="5381" spans="8:14" x14ac:dyDescent="0.25">
      <c r="H5381" s="18" t="str">
        <f t="shared" si="457"/>
        <v/>
      </c>
      <c r="I5381" s="26" t="str">
        <f t="shared" si="458"/>
        <v/>
      </c>
      <c r="J5381" s="18" t="str">
        <f t="shared" si="459"/>
        <v/>
      </c>
      <c r="K5381" s="18" t="str">
        <f t="shared" si="460"/>
        <v/>
      </c>
      <c r="N5381" s="23" t="str">
        <f t="shared" si="461"/>
        <v/>
      </c>
    </row>
    <row r="5382" spans="8:14" x14ac:dyDescent="0.25">
      <c r="H5382" s="18" t="str">
        <f t="shared" si="457"/>
        <v/>
      </c>
      <c r="I5382" s="26" t="str">
        <f t="shared" si="458"/>
        <v/>
      </c>
      <c r="J5382" s="18" t="str">
        <f t="shared" si="459"/>
        <v/>
      </c>
      <c r="K5382" s="18" t="str">
        <f t="shared" si="460"/>
        <v/>
      </c>
      <c r="N5382" s="23" t="str">
        <f t="shared" si="461"/>
        <v/>
      </c>
    </row>
    <row r="5383" spans="8:14" x14ac:dyDescent="0.25">
      <c r="H5383" s="18" t="str">
        <f t="shared" si="457"/>
        <v/>
      </c>
      <c r="I5383" s="26" t="str">
        <f t="shared" si="458"/>
        <v/>
      </c>
      <c r="J5383" s="18" t="str">
        <f t="shared" si="459"/>
        <v/>
      </c>
      <c r="K5383" s="18" t="str">
        <f t="shared" si="460"/>
        <v/>
      </c>
      <c r="N5383" s="23" t="str">
        <f t="shared" si="461"/>
        <v/>
      </c>
    </row>
    <row r="5384" spans="8:14" x14ac:dyDescent="0.25">
      <c r="H5384" s="18" t="str">
        <f t="shared" si="457"/>
        <v/>
      </c>
      <c r="I5384" s="26" t="str">
        <f t="shared" si="458"/>
        <v/>
      </c>
      <c r="J5384" s="18" t="str">
        <f t="shared" si="459"/>
        <v/>
      </c>
      <c r="K5384" s="18" t="str">
        <f t="shared" si="460"/>
        <v/>
      </c>
      <c r="N5384" s="23" t="str">
        <f t="shared" si="461"/>
        <v/>
      </c>
    </row>
    <row r="5385" spans="8:14" x14ac:dyDescent="0.25">
      <c r="H5385" s="18" t="str">
        <f t="shared" si="457"/>
        <v/>
      </c>
      <c r="I5385" s="26" t="str">
        <f t="shared" si="458"/>
        <v/>
      </c>
      <c r="J5385" s="18" t="str">
        <f t="shared" si="459"/>
        <v/>
      </c>
      <c r="K5385" s="18" t="str">
        <f t="shared" si="460"/>
        <v/>
      </c>
      <c r="N5385" s="23" t="str">
        <f t="shared" si="461"/>
        <v/>
      </c>
    </row>
    <row r="5386" spans="8:14" x14ac:dyDescent="0.25">
      <c r="H5386" s="18" t="str">
        <f t="shared" si="457"/>
        <v/>
      </c>
      <c r="I5386" s="26" t="str">
        <f t="shared" si="458"/>
        <v/>
      </c>
      <c r="J5386" s="18" t="str">
        <f t="shared" si="459"/>
        <v/>
      </c>
      <c r="K5386" s="18" t="str">
        <f t="shared" si="460"/>
        <v/>
      </c>
      <c r="N5386" s="23" t="str">
        <f t="shared" si="461"/>
        <v/>
      </c>
    </row>
    <row r="5387" spans="8:14" x14ac:dyDescent="0.25">
      <c r="H5387" s="18" t="str">
        <f t="shared" si="457"/>
        <v/>
      </c>
      <c r="I5387" s="26" t="str">
        <f t="shared" si="458"/>
        <v/>
      </c>
      <c r="J5387" s="18" t="str">
        <f t="shared" si="459"/>
        <v/>
      </c>
      <c r="K5387" s="18" t="str">
        <f t="shared" si="460"/>
        <v/>
      </c>
      <c r="N5387" s="23" t="str">
        <f t="shared" si="461"/>
        <v/>
      </c>
    </row>
    <row r="5388" spans="8:14" x14ac:dyDescent="0.25">
      <c r="H5388" s="18" t="str">
        <f t="shared" si="457"/>
        <v/>
      </c>
      <c r="I5388" s="26" t="str">
        <f t="shared" si="458"/>
        <v/>
      </c>
      <c r="J5388" s="18" t="str">
        <f t="shared" si="459"/>
        <v/>
      </c>
      <c r="K5388" s="18" t="str">
        <f t="shared" si="460"/>
        <v/>
      </c>
      <c r="N5388" s="23" t="str">
        <f t="shared" si="461"/>
        <v/>
      </c>
    </row>
    <row r="5389" spans="8:14" x14ac:dyDescent="0.25">
      <c r="H5389" s="18" t="str">
        <f t="shared" si="457"/>
        <v/>
      </c>
      <c r="I5389" s="26" t="str">
        <f t="shared" si="458"/>
        <v/>
      </c>
      <c r="J5389" s="18" t="str">
        <f t="shared" si="459"/>
        <v/>
      </c>
      <c r="K5389" s="18" t="str">
        <f t="shared" si="460"/>
        <v/>
      </c>
      <c r="N5389" s="23" t="str">
        <f t="shared" si="461"/>
        <v/>
      </c>
    </row>
    <row r="5390" spans="8:14" x14ac:dyDescent="0.25">
      <c r="H5390" s="18" t="str">
        <f t="shared" si="457"/>
        <v/>
      </c>
      <c r="I5390" s="26" t="str">
        <f t="shared" si="458"/>
        <v/>
      </c>
      <c r="J5390" s="18" t="str">
        <f t="shared" si="459"/>
        <v/>
      </c>
      <c r="K5390" s="18" t="str">
        <f t="shared" si="460"/>
        <v/>
      </c>
      <c r="N5390" s="23" t="str">
        <f t="shared" si="461"/>
        <v/>
      </c>
    </row>
    <row r="5391" spans="8:14" x14ac:dyDescent="0.25">
      <c r="H5391" s="18" t="str">
        <f t="shared" si="457"/>
        <v/>
      </c>
      <c r="I5391" s="26" t="str">
        <f t="shared" si="458"/>
        <v/>
      </c>
      <c r="J5391" s="18" t="str">
        <f t="shared" si="459"/>
        <v/>
      </c>
      <c r="K5391" s="18" t="str">
        <f t="shared" si="460"/>
        <v/>
      </c>
      <c r="N5391" s="23" t="str">
        <f t="shared" si="461"/>
        <v/>
      </c>
    </row>
    <row r="5392" spans="8:14" x14ac:dyDescent="0.25">
      <c r="H5392" s="18" t="str">
        <f t="shared" si="457"/>
        <v/>
      </c>
      <c r="I5392" s="26" t="str">
        <f t="shared" si="458"/>
        <v/>
      </c>
      <c r="J5392" s="18" t="str">
        <f t="shared" si="459"/>
        <v/>
      </c>
      <c r="K5392" s="18" t="str">
        <f t="shared" si="460"/>
        <v/>
      </c>
      <c r="N5392" s="23" t="str">
        <f t="shared" si="461"/>
        <v/>
      </c>
    </row>
    <row r="5393" spans="8:14" x14ac:dyDescent="0.25">
      <c r="H5393" s="18" t="str">
        <f t="shared" si="457"/>
        <v/>
      </c>
      <c r="I5393" s="26" t="str">
        <f t="shared" si="458"/>
        <v/>
      </c>
      <c r="J5393" s="18" t="str">
        <f t="shared" si="459"/>
        <v/>
      </c>
      <c r="K5393" s="18" t="str">
        <f t="shared" si="460"/>
        <v/>
      </c>
      <c r="N5393" s="23" t="str">
        <f t="shared" si="461"/>
        <v/>
      </c>
    </row>
    <row r="5394" spans="8:14" x14ac:dyDescent="0.25">
      <c r="H5394" s="18" t="str">
        <f t="shared" si="457"/>
        <v/>
      </c>
      <c r="I5394" s="26" t="str">
        <f t="shared" si="458"/>
        <v/>
      </c>
      <c r="J5394" s="18" t="str">
        <f t="shared" si="459"/>
        <v/>
      </c>
      <c r="K5394" s="18" t="str">
        <f t="shared" si="460"/>
        <v/>
      </c>
      <c r="N5394" s="23" t="str">
        <f t="shared" si="461"/>
        <v/>
      </c>
    </row>
    <row r="5395" spans="8:14" x14ac:dyDescent="0.25">
      <c r="H5395" s="18" t="str">
        <f t="shared" si="457"/>
        <v/>
      </c>
      <c r="I5395" s="26" t="str">
        <f t="shared" si="458"/>
        <v/>
      </c>
      <c r="J5395" s="18" t="str">
        <f t="shared" si="459"/>
        <v/>
      </c>
      <c r="K5395" s="18" t="str">
        <f t="shared" si="460"/>
        <v/>
      </c>
      <c r="N5395" s="23" t="str">
        <f t="shared" si="461"/>
        <v/>
      </c>
    </row>
    <row r="5396" spans="8:14" x14ac:dyDescent="0.25">
      <c r="H5396" s="18" t="str">
        <f t="shared" si="457"/>
        <v/>
      </c>
      <c r="I5396" s="26" t="str">
        <f t="shared" si="458"/>
        <v/>
      </c>
      <c r="J5396" s="18" t="str">
        <f t="shared" si="459"/>
        <v/>
      </c>
      <c r="K5396" s="18" t="str">
        <f t="shared" si="460"/>
        <v/>
      </c>
      <c r="N5396" s="23" t="str">
        <f t="shared" si="461"/>
        <v/>
      </c>
    </row>
    <row r="5397" spans="8:14" x14ac:dyDescent="0.25">
      <c r="H5397" s="18" t="str">
        <f t="shared" si="457"/>
        <v/>
      </c>
      <c r="I5397" s="26" t="str">
        <f t="shared" si="458"/>
        <v/>
      </c>
      <c r="J5397" s="18" t="str">
        <f t="shared" si="459"/>
        <v/>
      </c>
      <c r="K5397" s="18" t="str">
        <f t="shared" si="460"/>
        <v/>
      </c>
      <c r="N5397" s="23" t="str">
        <f t="shared" si="461"/>
        <v/>
      </c>
    </row>
    <row r="5398" spans="8:14" x14ac:dyDescent="0.25">
      <c r="H5398" s="18" t="str">
        <f t="shared" si="457"/>
        <v/>
      </c>
      <c r="I5398" s="26" t="str">
        <f t="shared" si="458"/>
        <v/>
      </c>
      <c r="J5398" s="18" t="str">
        <f t="shared" si="459"/>
        <v/>
      </c>
      <c r="K5398" s="18" t="str">
        <f t="shared" si="460"/>
        <v/>
      </c>
      <c r="N5398" s="23" t="str">
        <f t="shared" si="461"/>
        <v/>
      </c>
    </row>
    <row r="5399" spans="8:14" x14ac:dyDescent="0.25">
      <c r="H5399" s="18" t="str">
        <f t="shared" si="457"/>
        <v/>
      </c>
      <c r="I5399" s="26" t="str">
        <f t="shared" si="458"/>
        <v/>
      </c>
      <c r="J5399" s="18" t="str">
        <f t="shared" si="459"/>
        <v/>
      </c>
      <c r="K5399" s="18" t="str">
        <f t="shared" si="460"/>
        <v/>
      </c>
      <c r="N5399" s="23" t="str">
        <f t="shared" si="461"/>
        <v/>
      </c>
    </row>
    <row r="5400" spans="8:14" x14ac:dyDescent="0.25">
      <c r="H5400" s="18" t="str">
        <f t="shared" si="457"/>
        <v/>
      </c>
      <c r="I5400" s="26" t="str">
        <f t="shared" si="458"/>
        <v/>
      </c>
      <c r="J5400" s="18" t="str">
        <f t="shared" si="459"/>
        <v/>
      </c>
      <c r="K5400" s="18" t="str">
        <f t="shared" si="460"/>
        <v/>
      </c>
      <c r="N5400" s="23" t="str">
        <f t="shared" si="461"/>
        <v/>
      </c>
    </row>
    <row r="5401" spans="8:14" x14ac:dyDescent="0.25">
      <c r="H5401" s="18" t="str">
        <f t="shared" si="457"/>
        <v/>
      </c>
      <c r="I5401" s="26" t="str">
        <f t="shared" si="458"/>
        <v/>
      </c>
      <c r="J5401" s="18" t="str">
        <f t="shared" si="459"/>
        <v/>
      </c>
      <c r="K5401" s="18" t="str">
        <f t="shared" si="460"/>
        <v/>
      </c>
      <c r="N5401" s="23" t="str">
        <f t="shared" si="461"/>
        <v/>
      </c>
    </row>
    <row r="5402" spans="8:14" x14ac:dyDescent="0.25">
      <c r="H5402" s="18" t="str">
        <f t="shared" si="457"/>
        <v/>
      </c>
      <c r="I5402" s="26" t="str">
        <f t="shared" si="458"/>
        <v/>
      </c>
      <c r="J5402" s="18" t="str">
        <f t="shared" si="459"/>
        <v/>
      </c>
      <c r="K5402" s="18" t="str">
        <f t="shared" si="460"/>
        <v/>
      </c>
      <c r="N5402" s="23" t="str">
        <f t="shared" si="461"/>
        <v/>
      </c>
    </row>
    <row r="5403" spans="8:14" x14ac:dyDescent="0.25">
      <c r="H5403" s="18" t="str">
        <f t="shared" si="457"/>
        <v/>
      </c>
      <c r="I5403" s="26" t="str">
        <f t="shared" si="458"/>
        <v/>
      </c>
      <c r="J5403" s="18" t="str">
        <f t="shared" si="459"/>
        <v/>
      </c>
      <c r="K5403" s="18" t="str">
        <f t="shared" si="460"/>
        <v/>
      </c>
      <c r="N5403" s="23" t="str">
        <f t="shared" si="461"/>
        <v/>
      </c>
    </row>
    <row r="5404" spans="8:14" x14ac:dyDescent="0.25">
      <c r="H5404" s="18" t="str">
        <f t="shared" si="457"/>
        <v/>
      </c>
      <c r="I5404" s="26" t="str">
        <f t="shared" si="458"/>
        <v/>
      </c>
      <c r="J5404" s="18" t="str">
        <f t="shared" si="459"/>
        <v/>
      </c>
      <c r="K5404" s="18" t="str">
        <f t="shared" si="460"/>
        <v/>
      </c>
      <c r="N5404" s="23" t="str">
        <f t="shared" si="461"/>
        <v/>
      </c>
    </row>
    <row r="5405" spans="8:14" x14ac:dyDescent="0.25">
      <c r="H5405" s="18" t="str">
        <f t="shared" si="457"/>
        <v/>
      </c>
      <c r="I5405" s="26" t="str">
        <f t="shared" si="458"/>
        <v/>
      </c>
      <c r="J5405" s="18" t="str">
        <f t="shared" si="459"/>
        <v/>
      </c>
      <c r="K5405" s="18" t="str">
        <f t="shared" si="460"/>
        <v/>
      </c>
      <c r="N5405" s="23" t="str">
        <f t="shared" si="461"/>
        <v/>
      </c>
    </row>
    <row r="5406" spans="8:14" x14ac:dyDescent="0.25">
      <c r="H5406" s="18" t="str">
        <f t="shared" si="457"/>
        <v/>
      </c>
      <c r="I5406" s="26" t="str">
        <f t="shared" si="458"/>
        <v/>
      </c>
      <c r="J5406" s="18" t="str">
        <f t="shared" si="459"/>
        <v/>
      </c>
      <c r="K5406" s="18" t="str">
        <f t="shared" si="460"/>
        <v/>
      </c>
      <c r="N5406" s="23" t="str">
        <f t="shared" si="461"/>
        <v/>
      </c>
    </row>
    <row r="5407" spans="8:14" x14ac:dyDescent="0.25">
      <c r="H5407" s="18" t="str">
        <f t="shared" si="457"/>
        <v/>
      </c>
      <c r="I5407" s="26" t="str">
        <f t="shared" si="458"/>
        <v/>
      </c>
      <c r="J5407" s="18" t="str">
        <f t="shared" si="459"/>
        <v/>
      </c>
      <c r="K5407" s="18" t="str">
        <f t="shared" si="460"/>
        <v/>
      </c>
      <c r="N5407" s="23" t="str">
        <f t="shared" si="461"/>
        <v/>
      </c>
    </row>
    <row r="5408" spans="8:14" x14ac:dyDescent="0.25">
      <c r="H5408" s="18" t="str">
        <f t="shared" si="457"/>
        <v/>
      </c>
      <c r="I5408" s="26" t="str">
        <f t="shared" si="458"/>
        <v/>
      </c>
      <c r="J5408" s="18" t="str">
        <f t="shared" si="459"/>
        <v/>
      </c>
      <c r="K5408" s="18" t="str">
        <f t="shared" si="460"/>
        <v/>
      </c>
      <c r="N5408" s="23" t="str">
        <f t="shared" si="461"/>
        <v/>
      </c>
    </row>
    <row r="5409" spans="8:14" x14ac:dyDescent="0.25">
      <c r="H5409" s="18" t="str">
        <f t="shared" si="457"/>
        <v/>
      </c>
      <c r="I5409" s="26" t="str">
        <f t="shared" si="458"/>
        <v/>
      </c>
      <c r="J5409" s="18" t="str">
        <f t="shared" si="459"/>
        <v/>
      </c>
      <c r="K5409" s="18" t="str">
        <f t="shared" si="460"/>
        <v/>
      </c>
      <c r="N5409" s="23" t="str">
        <f t="shared" si="461"/>
        <v/>
      </c>
    </row>
    <row r="5410" spans="8:14" x14ac:dyDescent="0.25">
      <c r="H5410" s="18" t="str">
        <f t="shared" si="457"/>
        <v/>
      </c>
      <c r="I5410" s="26" t="str">
        <f t="shared" si="458"/>
        <v/>
      </c>
      <c r="J5410" s="18" t="str">
        <f t="shared" si="459"/>
        <v/>
      </c>
      <c r="K5410" s="18" t="str">
        <f t="shared" si="460"/>
        <v/>
      </c>
      <c r="N5410" s="23" t="str">
        <f t="shared" si="461"/>
        <v/>
      </c>
    </row>
    <row r="5411" spans="8:14" x14ac:dyDescent="0.25">
      <c r="H5411" s="18" t="str">
        <f t="shared" si="457"/>
        <v/>
      </c>
      <c r="I5411" s="26" t="str">
        <f t="shared" si="458"/>
        <v/>
      </c>
      <c r="J5411" s="18" t="str">
        <f t="shared" si="459"/>
        <v/>
      </c>
      <c r="K5411" s="18" t="str">
        <f t="shared" si="460"/>
        <v/>
      </c>
      <c r="N5411" s="23" t="str">
        <f t="shared" si="461"/>
        <v/>
      </c>
    </row>
    <row r="5412" spans="8:14" x14ac:dyDescent="0.25">
      <c r="H5412" s="18" t="str">
        <f t="shared" si="457"/>
        <v/>
      </c>
      <c r="I5412" s="26" t="str">
        <f t="shared" si="458"/>
        <v/>
      </c>
      <c r="J5412" s="18" t="str">
        <f t="shared" si="459"/>
        <v/>
      </c>
      <c r="K5412" s="18" t="str">
        <f t="shared" si="460"/>
        <v/>
      </c>
      <c r="N5412" s="23" t="str">
        <f t="shared" si="461"/>
        <v/>
      </c>
    </row>
    <row r="5413" spans="8:14" x14ac:dyDescent="0.25">
      <c r="H5413" s="18" t="str">
        <f t="shared" si="457"/>
        <v/>
      </c>
      <c r="I5413" s="26" t="str">
        <f t="shared" si="458"/>
        <v/>
      </c>
      <c r="J5413" s="18" t="str">
        <f t="shared" si="459"/>
        <v/>
      </c>
      <c r="K5413" s="18" t="str">
        <f t="shared" si="460"/>
        <v/>
      </c>
      <c r="N5413" s="23" t="str">
        <f t="shared" si="461"/>
        <v/>
      </c>
    </row>
    <row r="5414" spans="8:14" x14ac:dyDescent="0.25">
      <c r="H5414" s="18" t="str">
        <f t="shared" si="457"/>
        <v/>
      </c>
      <c r="I5414" s="26" t="str">
        <f t="shared" si="458"/>
        <v/>
      </c>
      <c r="J5414" s="18" t="str">
        <f t="shared" si="459"/>
        <v/>
      </c>
      <c r="K5414" s="18" t="str">
        <f t="shared" si="460"/>
        <v/>
      </c>
      <c r="N5414" s="23" t="str">
        <f t="shared" si="461"/>
        <v/>
      </c>
    </row>
    <row r="5415" spans="8:14" x14ac:dyDescent="0.25">
      <c r="H5415" s="18" t="str">
        <f t="shared" si="457"/>
        <v/>
      </c>
      <c r="I5415" s="26" t="str">
        <f t="shared" si="458"/>
        <v/>
      </c>
      <c r="J5415" s="18" t="str">
        <f t="shared" si="459"/>
        <v/>
      </c>
      <c r="K5415" s="18" t="str">
        <f t="shared" si="460"/>
        <v/>
      </c>
      <c r="N5415" s="23" t="str">
        <f t="shared" si="461"/>
        <v/>
      </c>
    </row>
    <row r="5416" spans="8:14" x14ac:dyDescent="0.25">
      <c r="H5416" s="18" t="str">
        <f t="shared" si="457"/>
        <v/>
      </c>
      <c r="I5416" s="26" t="str">
        <f t="shared" si="458"/>
        <v/>
      </c>
      <c r="J5416" s="18" t="str">
        <f t="shared" si="459"/>
        <v/>
      </c>
      <c r="K5416" s="18" t="str">
        <f t="shared" si="460"/>
        <v/>
      </c>
      <c r="N5416" s="23" t="str">
        <f t="shared" si="461"/>
        <v/>
      </c>
    </row>
    <row r="5417" spans="8:14" x14ac:dyDescent="0.25">
      <c r="H5417" s="18" t="str">
        <f t="shared" si="457"/>
        <v/>
      </c>
      <c r="I5417" s="26" t="str">
        <f t="shared" si="458"/>
        <v/>
      </c>
      <c r="J5417" s="18" t="str">
        <f t="shared" si="459"/>
        <v/>
      </c>
      <c r="K5417" s="18" t="str">
        <f t="shared" si="460"/>
        <v/>
      </c>
      <c r="N5417" s="23" t="str">
        <f t="shared" si="461"/>
        <v/>
      </c>
    </row>
    <row r="5418" spans="8:14" x14ac:dyDescent="0.25">
      <c r="H5418" s="18" t="str">
        <f t="shared" si="457"/>
        <v/>
      </c>
      <c r="I5418" s="26" t="str">
        <f t="shared" si="458"/>
        <v/>
      </c>
      <c r="J5418" s="18" t="str">
        <f t="shared" si="459"/>
        <v/>
      </c>
      <c r="K5418" s="18" t="str">
        <f t="shared" si="460"/>
        <v/>
      </c>
      <c r="N5418" s="23" t="str">
        <f t="shared" si="461"/>
        <v/>
      </c>
    </row>
    <row r="5419" spans="8:14" x14ac:dyDescent="0.25">
      <c r="H5419" s="18" t="str">
        <f t="shared" si="457"/>
        <v/>
      </c>
      <c r="I5419" s="26" t="str">
        <f t="shared" si="458"/>
        <v/>
      </c>
      <c r="J5419" s="18" t="str">
        <f t="shared" si="459"/>
        <v/>
      </c>
      <c r="K5419" s="18" t="str">
        <f t="shared" si="460"/>
        <v/>
      </c>
      <c r="N5419" s="23" t="str">
        <f t="shared" si="461"/>
        <v/>
      </c>
    </row>
    <row r="5420" spans="8:14" x14ac:dyDescent="0.25">
      <c r="H5420" s="18" t="str">
        <f t="shared" si="457"/>
        <v/>
      </c>
      <c r="I5420" s="26" t="str">
        <f t="shared" si="458"/>
        <v/>
      </c>
      <c r="J5420" s="18" t="str">
        <f t="shared" si="459"/>
        <v/>
      </c>
      <c r="K5420" s="18" t="str">
        <f t="shared" si="460"/>
        <v/>
      </c>
      <c r="N5420" s="23" t="str">
        <f t="shared" si="461"/>
        <v/>
      </c>
    </row>
    <row r="5421" spans="8:14" x14ac:dyDescent="0.25">
      <c r="H5421" s="18" t="str">
        <f t="shared" si="457"/>
        <v/>
      </c>
      <c r="I5421" s="26" t="str">
        <f t="shared" si="458"/>
        <v/>
      </c>
      <c r="J5421" s="18" t="str">
        <f t="shared" si="459"/>
        <v/>
      </c>
      <c r="K5421" s="18" t="str">
        <f t="shared" si="460"/>
        <v/>
      </c>
      <c r="N5421" s="23" t="str">
        <f t="shared" si="461"/>
        <v/>
      </c>
    </row>
    <row r="5422" spans="8:14" x14ac:dyDescent="0.25">
      <c r="H5422" s="18" t="str">
        <f t="shared" si="457"/>
        <v/>
      </c>
      <c r="I5422" s="26" t="str">
        <f t="shared" si="458"/>
        <v/>
      </c>
      <c r="J5422" s="18" t="str">
        <f t="shared" si="459"/>
        <v/>
      </c>
      <c r="K5422" s="18" t="str">
        <f t="shared" si="460"/>
        <v/>
      </c>
      <c r="N5422" s="23" t="str">
        <f t="shared" si="461"/>
        <v/>
      </c>
    </row>
    <row r="5423" spans="8:14" x14ac:dyDescent="0.25">
      <c r="H5423" s="18" t="str">
        <f t="shared" si="457"/>
        <v/>
      </c>
      <c r="I5423" s="26" t="str">
        <f t="shared" si="458"/>
        <v/>
      </c>
      <c r="J5423" s="18" t="str">
        <f t="shared" si="459"/>
        <v/>
      </c>
      <c r="K5423" s="18" t="str">
        <f t="shared" si="460"/>
        <v/>
      </c>
      <c r="N5423" s="23" t="str">
        <f t="shared" si="461"/>
        <v/>
      </c>
    </row>
    <row r="5424" spans="8:14" x14ac:dyDescent="0.25">
      <c r="H5424" s="18" t="str">
        <f t="shared" si="457"/>
        <v/>
      </c>
      <c r="I5424" s="26" t="str">
        <f t="shared" si="458"/>
        <v/>
      </c>
      <c r="J5424" s="18" t="str">
        <f t="shared" si="459"/>
        <v/>
      </c>
      <c r="K5424" s="18" t="str">
        <f t="shared" si="460"/>
        <v/>
      </c>
      <c r="N5424" s="23" t="str">
        <f t="shared" si="461"/>
        <v/>
      </c>
    </row>
    <row r="5425" spans="8:14" x14ac:dyDescent="0.25">
      <c r="H5425" s="18" t="str">
        <f t="shared" si="457"/>
        <v/>
      </c>
      <c r="I5425" s="26" t="str">
        <f t="shared" si="458"/>
        <v/>
      </c>
      <c r="J5425" s="18" t="str">
        <f t="shared" si="459"/>
        <v/>
      </c>
      <c r="K5425" s="18" t="str">
        <f t="shared" si="460"/>
        <v/>
      </c>
      <c r="N5425" s="23" t="str">
        <f t="shared" si="461"/>
        <v/>
      </c>
    </row>
    <row r="5426" spans="8:14" x14ac:dyDescent="0.25">
      <c r="H5426" s="18" t="str">
        <f t="shared" si="457"/>
        <v/>
      </c>
      <c r="I5426" s="26" t="str">
        <f t="shared" si="458"/>
        <v/>
      </c>
      <c r="J5426" s="18" t="str">
        <f t="shared" si="459"/>
        <v/>
      </c>
      <c r="K5426" s="18" t="str">
        <f t="shared" si="460"/>
        <v/>
      </c>
      <c r="N5426" s="23" t="str">
        <f t="shared" si="461"/>
        <v/>
      </c>
    </row>
    <row r="5427" spans="8:14" x14ac:dyDescent="0.25">
      <c r="H5427" s="18" t="str">
        <f t="shared" si="457"/>
        <v/>
      </c>
      <c r="I5427" s="26" t="str">
        <f t="shared" si="458"/>
        <v/>
      </c>
      <c r="J5427" s="18" t="str">
        <f t="shared" si="459"/>
        <v/>
      </c>
      <c r="K5427" s="18" t="str">
        <f t="shared" si="460"/>
        <v/>
      </c>
      <c r="N5427" s="23" t="str">
        <f t="shared" si="461"/>
        <v/>
      </c>
    </row>
    <row r="5428" spans="8:14" x14ac:dyDescent="0.25">
      <c r="H5428" s="18" t="str">
        <f t="shared" si="457"/>
        <v/>
      </c>
      <c r="I5428" s="26" t="str">
        <f t="shared" si="458"/>
        <v/>
      </c>
      <c r="J5428" s="18" t="str">
        <f t="shared" si="459"/>
        <v/>
      </c>
      <c r="K5428" s="18" t="str">
        <f t="shared" si="460"/>
        <v/>
      </c>
      <c r="N5428" s="23" t="str">
        <f t="shared" si="461"/>
        <v/>
      </c>
    </row>
    <row r="5429" spans="8:14" x14ac:dyDescent="0.25">
      <c r="H5429" s="18" t="str">
        <f t="shared" si="457"/>
        <v/>
      </c>
      <c r="I5429" s="26" t="str">
        <f t="shared" si="458"/>
        <v/>
      </c>
      <c r="J5429" s="18" t="str">
        <f t="shared" si="459"/>
        <v/>
      </c>
      <c r="K5429" s="18" t="str">
        <f t="shared" si="460"/>
        <v/>
      </c>
      <c r="N5429" s="23" t="str">
        <f t="shared" si="461"/>
        <v/>
      </c>
    </row>
    <row r="5430" spans="8:14" x14ac:dyDescent="0.25">
      <c r="H5430" s="18" t="str">
        <f t="shared" si="457"/>
        <v/>
      </c>
      <c r="I5430" s="26" t="str">
        <f t="shared" si="458"/>
        <v/>
      </c>
      <c r="J5430" s="18" t="str">
        <f t="shared" si="459"/>
        <v/>
      </c>
      <c r="K5430" s="18" t="str">
        <f t="shared" si="460"/>
        <v/>
      </c>
      <c r="N5430" s="23" t="str">
        <f t="shared" si="461"/>
        <v/>
      </c>
    </row>
    <row r="5431" spans="8:14" x14ac:dyDescent="0.25">
      <c r="H5431" s="18" t="str">
        <f t="shared" si="457"/>
        <v/>
      </c>
      <c r="I5431" s="26" t="str">
        <f t="shared" si="458"/>
        <v/>
      </c>
      <c r="J5431" s="18" t="str">
        <f t="shared" si="459"/>
        <v/>
      </c>
      <c r="K5431" s="18" t="str">
        <f t="shared" si="460"/>
        <v/>
      </c>
      <c r="N5431" s="23" t="str">
        <f t="shared" si="461"/>
        <v/>
      </c>
    </row>
    <row r="5432" spans="8:14" x14ac:dyDescent="0.25">
      <c r="H5432" s="18" t="str">
        <f t="shared" si="457"/>
        <v/>
      </c>
      <c r="I5432" s="26" t="str">
        <f t="shared" si="458"/>
        <v/>
      </c>
      <c r="J5432" s="18" t="str">
        <f t="shared" si="459"/>
        <v/>
      </c>
      <c r="K5432" s="18" t="str">
        <f t="shared" si="460"/>
        <v/>
      </c>
      <c r="N5432" s="23" t="str">
        <f t="shared" si="461"/>
        <v/>
      </c>
    </row>
    <row r="5433" spans="8:14" x14ac:dyDescent="0.25">
      <c r="H5433" s="18" t="str">
        <f t="shared" si="457"/>
        <v/>
      </c>
      <c r="I5433" s="26" t="str">
        <f t="shared" si="458"/>
        <v/>
      </c>
      <c r="J5433" s="18" t="str">
        <f t="shared" si="459"/>
        <v/>
      </c>
      <c r="K5433" s="18" t="str">
        <f t="shared" si="460"/>
        <v/>
      </c>
      <c r="N5433" s="23" t="str">
        <f t="shared" si="461"/>
        <v/>
      </c>
    </row>
    <row r="5434" spans="8:14" x14ac:dyDescent="0.25">
      <c r="H5434" s="18" t="str">
        <f t="shared" si="457"/>
        <v/>
      </c>
      <c r="I5434" s="26" t="str">
        <f t="shared" si="458"/>
        <v/>
      </c>
      <c r="J5434" s="18" t="str">
        <f t="shared" si="459"/>
        <v/>
      </c>
      <c r="K5434" s="18" t="str">
        <f t="shared" si="460"/>
        <v/>
      </c>
      <c r="N5434" s="23" t="str">
        <f t="shared" si="461"/>
        <v/>
      </c>
    </row>
    <row r="5435" spans="8:14" x14ac:dyDescent="0.25">
      <c r="H5435" s="18" t="str">
        <f t="shared" si="457"/>
        <v/>
      </c>
      <c r="I5435" s="26" t="str">
        <f t="shared" si="458"/>
        <v/>
      </c>
      <c r="J5435" s="18" t="str">
        <f t="shared" si="459"/>
        <v/>
      </c>
      <c r="K5435" s="18" t="str">
        <f t="shared" si="460"/>
        <v/>
      </c>
      <c r="N5435" s="23" t="str">
        <f t="shared" si="461"/>
        <v/>
      </c>
    </row>
    <row r="5436" spans="8:14" x14ac:dyDescent="0.25">
      <c r="H5436" s="18" t="str">
        <f t="shared" si="457"/>
        <v/>
      </c>
      <c r="I5436" s="26" t="str">
        <f t="shared" si="458"/>
        <v/>
      </c>
      <c r="J5436" s="18" t="str">
        <f t="shared" si="459"/>
        <v/>
      </c>
      <c r="K5436" s="18" t="str">
        <f t="shared" si="460"/>
        <v/>
      </c>
      <c r="N5436" s="23" t="str">
        <f t="shared" si="461"/>
        <v/>
      </c>
    </row>
    <row r="5437" spans="8:14" x14ac:dyDescent="0.25">
      <c r="H5437" s="18" t="str">
        <f t="shared" si="457"/>
        <v/>
      </c>
      <c r="I5437" s="26" t="str">
        <f t="shared" si="458"/>
        <v/>
      </c>
      <c r="J5437" s="18" t="str">
        <f t="shared" si="459"/>
        <v/>
      </c>
      <c r="K5437" s="18" t="str">
        <f t="shared" si="460"/>
        <v/>
      </c>
      <c r="N5437" s="23" t="str">
        <f t="shared" si="461"/>
        <v/>
      </c>
    </row>
    <row r="5438" spans="8:14" x14ac:dyDescent="0.25">
      <c r="H5438" s="18" t="str">
        <f t="shared" si="457"/>
        <v/>
      </c>
      <c r="I5438" s="26" t="str">
        <f t="shared" si="458"/>
        <v/>
      </c>
      <c r="J5438" s="18" t="str">
        <f t="shared" si="459"/>
        <v/>
      </c>
      <c r="K5438" s="18" t="str">
        <f t="shared" si="460"/>
        <v/>
      </c>
      <c r="N5438" s="23" t="str">
        <f t="shared" si="461"/>
        <v/>
      </c>
    </row>
    <row r="5439" spans="8:14" x14ac:dyDescent="0.25">
      <c r="H5439" s="18" t="str">
        <f t="shared" si="457"/>
        <v/>
      </c>
      <c r="I5439" s="26" t="str">
        <f t="shared" si="458"/>
        <v/>
      </c>
      <c r="J5439" s="18" t="str">
        <f t="shared" si="459"/>
        <v/>
      </c>
      <c r="K5439" s="18" t="str">
        <f t="shared" si="460"/>
        <v/>
      </c>
      <c r="N5439" s="23" t="str">
        <f t="shared" si="461"/>
        <v/>
      </c>
    </row>
    <row r="5440" spans="8:14" x14ac:dyDescent="0.25">
      <c r="H5440" s="18" t="str">
        <f t="shared" si="457"/>
        <v/>
      </c>
      <c r="I5440" s="26" t="str">
        <f t="shared" si="458"/>
        <v/>
      </c>
      <c r="J5440" s="18" t="str">
        <f t="shared" si="459"/>
        <v/>
      </c>
      <c r="K5440" s="18" t="str">
        <f t="shared" si="460"/>
        <v/>
      </c>
      <c r="N5440" s="23" t="str">
        <f t="shared" si="461"/>
        <v/>
      </c>
    </row>
    <row r="5441" spans="8:14" x14ac:dyDescent="0.25">
      <c r="H5441" s="18" t="str">
        <f t="shared" si="457"/>
        <v/>
      </c>
      <c r="I5441" s="26" t="str">
        <f t="shared" si="458"/>
        <v/>
      </c>
      <c r="J5441" s="18" t="str">
        <f t="shared" si="459"/>
        <v/>
      </c>
      <c r="K5441" s="18" t="str">
        <f t="shared" si="460"/>
        <v/>
      </c>
      <c r="N5441" s="23" t="str">
        <f t="shared" si="461"/>
        <v/>
      </c>
    </row>
    <row r="5442" spans="8:14" x14ac:dyDescent="0.25">
      <c r="H5442" s="18" t="str">
        <f t="shared" si="457"/>
        <v/>
      </c>
      <c r="I5442" s="26" t="str">
        <f t="shared" si="458"/>
        <v/>
      </c>
      <c r="J5442" s="18" t="str">
        <f t="shared" si="459"/>
        <v/>
      </c>
      <c r="K5442" s="18" t="str">
        <f t="shared" si="460"/>
        <v/>
      </c>
      <c r="N5442" s="23" t="str">
        <f t="shared" si="461"/>
        <v/>
      </c>
    </row>
    <row r="5443" spans="8:14" x14ac:dyDescent="0.25">
      <c r="H5443" s="18" t="str">
        <f t="shared" si="457"/>
        <v/>
      </c>
      <c r="I5443" s="26" t="str">
        <f t="shared" si="458"/>
        <v/>
      </c>
      <c r="J5443" s="18" t="str">
        <f t="shared" si="459"/>
        <v/>
      </c>
      <c r="K5443" s="18" t="str">
        <f t="shared" si="460"/>
        <v/>
      </c>
      <c r="N5443" s="23" t="str">
        <f t="shared" si="461"/>
        <v/>
      </c>
    </row>
    <row r="5444" spans="8:14" x14ac:dyDescent="0.25">
      <c r="H5444" s="18" t="str">
        <f t="shared" ref="H5444:H5507" si="462">IF(OR($E5444="",$G5444=""),"",$E5444*$G5444)</f>
        <v/>
      </c>
      <c r="I5444" s="26" t="str">
        <f t="shared" ref="I5444:I5507" si="463">IF($F5444="","",IFERROR(INDEX(CurRate,MATCH($F5444,CurCode,0)),""))</f>
        <v/>
      </c>
      <c r="J5444" s="18" t="str">
        <f t="shared" ref="J5444:J5507" si="464">IF(OR($G5444="",$I5444="",$I5444=0),"",$G5444/$I5444)</f>
        <v/>
      </c>
      <c r="K5444" s="18" t="str">
        <f t="shared" ref="K5444:K5507" si="465">IF(OR($E5444="",$J5444=""),"",$E5444*$J5444)</f>
        <v/>
      </c>
      <c r="N5444" s="23" t="str">
        <f t="shared" ref="N5444:N5507" si="466">IF($A5444="","",$A5444*100000+ROW())</f>
        <v/>
      </c>
    </row>
    <row r="5445" spans="8:14" x14ac:dyDescent="0.25">
      <c r="H5445" s="18" t="str">
        <f t="shared" si="462"/>
        <v/>
      </c>
      <c r="I5445" s="26" t="str">
        <f t="shared" si="463"/>
        <v/>
      </c>
      <c r="J5445" s="18" t="str">
        <f t="shared" si="464"/>
        <v/>
      </c>
      <c r="K5445" s="18" t="str">
        <f t="shared" si="465"/>
        <v/>
      </c>
      <c r="N5445" s="23" t="str">
        <f t="shared" si="466"/>
        <v/>
      </c>
    </row>
    <row r="5446" spans="8:14" x14ac:dyDescent="0.25">
      <c r="H5446" s="18" t="str">
        <f t="shared" si="462"/>
        <v/>
      </c>
      <c r="I5446" s="26" t="str">
        <f t="shared" si="463"/>
        <v/>
      </c>
      <c r="J5446" s="18" t="str">
        <f t="shared" si="464"/>
        <v/>
      </c>
      <c r="K5446" s="18" t="str">
        <f t="shared" si="465"/>
        <v/>
      </c>
      <c r="N5446" s="23" t="str">
        <f t="shared" si="466"/>
        <v/>
      </c>
    </row>
    <row r="5447" spans="8:14" x14ac:dyDescent="0.25">
      <c r="H5447" s="18" t="str">
        <f t="shared" si="462"/>
        <v/>
      </c>
      <c r="I5447" s="26" t="str">
        <f t="shared" si="463"/>
        <v/>
      </c>
      <c r="J5447" s="18" t="str">
        <f t="shared" si="464"/>
        <v/>
      </c>
      <c r="K5447" s="18" t="str">
        <f t="shared" si="465"/>
        <v/>
      </c>
      <c r="N5447" s="23" t="str">
        <f t="shared" si="466"/>
        <v/>
      </c>
    </row>
    <row r="5448" spans="8:14" x14ac:dyDescent="0.25">
      <c r="H5448" s="18" t="str">
        <f t="shared" si="462"/>
        <v/>
      </c>
      <c r="I5448" s="26" t="str">
        <f t="shared" si="463"/>
        <v/>
      </c>
      <c r="J5448" s="18" t="str">
        <f t="shared" si="464"/>
        <v/>
      </c>
      <c r="K5448" s="18" t="str">
        <f t="shared" si="465"/>
        <v/>
      </c>
      <c r="N5448" s="23" t="str">
        <f t="shared" si="466"/>
        <v/>
      </c>
    </row>
    <row r="5449" spans="8:14" x14ac:dyDescent="0.25">
      <c r="H5449" s="18" t="str">
        <f t="shared" si="462"/>
        <v/>
      </c>
      <c r="I5449" s="26" t="str">
        <f t="shared" si="463"/>
        <v/>
      </c>
      <c r="J5449" s="18" t="str">
        <f t="shared" si="464"/>
        <v/>
      </c>
      <c r="K5449" s="18" t="str">
        <f t="shared" si="465"/>
        <v/>
      </c>
      <c r="N5449" s="23" t="str">
        <f t="shared" si="466"/>
        <v/>
      </c>
    </row>
    <row r="5450" spans="8:14" x14ac:dyDescent="0.25">
      <c r="H5450" s="18" t="str">
        <f t="shared" si="462"/>
        <v/>
      </c>
      <c r="I5450" s="26" t="str">
        <f t="shared" si="463"/>
        <v/>
      </c>
      <c r="J5450" s="18" t="str">
        <f t="shared" si="464"/>
        <v/>
      </c>
      <c r="K5450" s="18" t="str">
        <f t="shared" si="465"/>
        <v/>
      </c>
      <c r="N5450" s="23" t="str">
        <f t="shared" si="466"/>
        <v/>
      </c>
    </row>
    <row r="5451" spans="8:14" x14ac:dyDescent="0.25">
      <c r="H5451" s="18" t="str">
        <f t="shared" si="462"/>
        <v/>
      </c>
      <c r="I5451" s="26" t="str">
        <f t="shared" si="463"/>
        <v/>
      </c>
      <c r="J5451" s="18" t="str">
        <f t="shared" si="464"/>
        <v/>
      </c>
      <c r="K5451" s="18" t="str">
        <f t="shared" si="465"/>
        <v/>
      </c>
      <c r="N5451" s="23" t="str">
        <f t="shared" si="466"/>
        <v/>
      </c>
    </row>
    <row r="5452" spans="8:14" x14ac:dyDescent="0.25">
      <c r="H5452" s="18" t="str">
        <f t="shared" si="462"/>
        <v/>
      </c>
      <c r="I5452" s="26" t="str">
        <f t="shared" si="463"/>
        <v/>
      </c>
      <c r="J5452" s="18" t="str">
        <f t="shared" si="464"/>
        <v/>
      </c>
      <c r="K5452" s="18" t="str">
        <f t="shared" si="465"/>
        <v/>
      </c>
      <c r="N5452" s="23" t="str">
        <f t="shared" si="466"/>
        <v/>
      </c>
    </row>
    <row r="5453" spans="8:14" x14ac:dyDescent="0.25">
      <c r="H5453" s="18" t="str">
        <f t="shared" si="462"/>
        <v/>
      </c>
      <c r="I5453" s="26" t="str">
        <f t="shared" si="463"/>
        <v/>
      </c>
      <c r="J5453" s="18" t="str">
        <f t="shared" si="464"/>
        <v/>
      </c>
      <c r="K5453" s="18" t="str">
        <f t="shared" si="465"/>
        <v/>
      </c>
      <c r="N5453" s="23" t="str">
        <f t="shared" si="466"/>
        <v/>
      </c>
    </row>
    <row r="5454" spans="8:14" x14ac:dyDescent="0.25">
      <c r="H5454" s="18" t="str">
        <f t="shared" si="462"/>
        <v/>
      </c>
      <c r="I5454" s="26" t="str">
        <f t="shared" si="463"/>
        <v/>
      </c>
      <c r="J5454" s="18" t="str">
        <f t="shared" si="464"/>
        <v/>
      </c>
      <c r="K5454" s="18" t="str">
        <f t="shared" si="465"/>
        <v/>
      </c>
      <c r="N5454" s="23" t="str">
        <f t="shared" si="466"/>
        <v/>
      </c>
    </row>
    <row r="5455" spans="8:14" x14ac:dyDescent="0.25">
      <c r="H5455" s="18" t="str">
        <f t="shared" si="462"/>
        <v/>
      </c>
      <c r="I5455" s="26" t="str">
        <f t="shared" si="463"/>
        <v/>
      </c>
      <c r="J5455" s="18" t="str">
        <f t="shared" si="464"/>
        <v/>
      </c>
      <c r="K5455" s="18" t="str">
        <f t="shared" si="465"/>
        <v/>
      </c>
      <c r="N5455" s="23" t="str">
        <f t="shared" si="466"/>
        <v/>
      </c>
    </row>
    <row r="5456" spans="8:14" x14ac:dyDescent="0.25">
      <c r="H5456" s="18" t="str">
        <f t="shared" si="462"/>
        <v/>
      </c>
      <c r="I5456" s="26" t="str">
        <f t="shared" si="463"/>
        <v/>
      </c>
      <c r="J5456" s="18" t="str">
        <f t="shared" si="464"/>
        <v/>
      </c>
      <c r="K5456" s="18" t="str">
        <f t="shared" si="465"/>
        <v/>
      </c>
      <c r="N5456" s="23" t="str">
        <f t="shared" si="466"/>
        <v/>
      </c>
    </row>
    <row r="5457" spans="8:14" x14ac:dyDescent="0.25">
      <c r="H5457" s="18" t="str">
        <f t="shared" si="462"/>
        <v/>
      </c>
      <c r="I5457" s="26" t="str">
        <f t="shared" si="463"/>
        <v/>
      </c>
      <c r="J5457" s="18" t="str">
        <f t="shared" si="464"/>
        <v/>
      </c>
      <c r="K5457" s="18" t="str">
        <f t="shared" si="465"/>
        <v/>
      </c>
      <c r="N5457" s="23" t="str">
        <f t="shared" si="466"/>
        <v/>
      </c>
    </row>
    <row r="5458" spans="8:14" x14ac:dyDescent="0.25">
      <c r="H5458" s="18" t="str">
        <f t="shared" si="462"/>
        <v/>
      </c>
      <c r="I5458" s="26" t="str">
        <f t="shared" si="463"/>
        <v/>
      </c>
      <c r="J5458" s="18" t="str">
        <f t="shared" si="464"/>
        <v/>
      </c>
      <c r="K5458" s="18" t="str">
        <f t="shared" si="465"/>
        <v/>
      </c>
      <c r="N5458" s="23" t="str">
        <f t="shared" si="466"/>
        <v/>
      </c>
    </row>
    <row r="5459" spans="8:14" x14ac:dyDescent="0.25">
      <c r="H5459" s="18" t="str">
        <f t="shared" si="462"/>
        <v/>
      </c>
      <c r="I5459" s="26" t="str">
        <f t="shared" si="463"/>
        <v/>
      </c>
      <c r="J5459" s="18" t="str">
        <f t="shared" si="464"/>
        <v/>
      </c>
      <c r="K5459" s="18" t="str">
        <f t="shared" si="465"/>
        <v/>
      </c>
      <c r="N5459" s="23" t="str">
        <f t="shared" si="466"/>
        <v/>
      </c>
    </row>
    <row r="5460" spans="8:14" x14ac:dyDescent="0.25">
      <c r="H5460" s="18" t="str">
        <f t="shared" si="462"/>
        <v/>
      </c>
      <c r="I5460" s="26" t="str">
        <f t="shared" si="463"/>
        <v/>
      </c>
      <c r="J5460" s="18" t="str">
        <f t="shared" si="464"/>
        <v/>
      </c>
      <c r="K5460" s="18" t="str">
        <f t="shared" si="465"/>
        <v/>
      </c>
      <c r="N5460" s="23" t="str">
        <f t="shared" si="466"/>
        <v/>
      </c>
    </row>
    <row r="5461" spans="8:14" x14ac:dyDescent="0.25">
      <c r="H5461" s="18" t="str">
        <f t="shared" si="462"/>
        <v/>
      </c>
      <c r="I5461" s="26" t="str">
        <f t="shared" si="463"/>
        <v/>
      </c>
      <c r="J5461" s="18" t="str">
        <f t="shared" si="464"/>
        <v/>
      </c>
      <c r="K5461" s="18" t="str">
        <f t="shared" si="465"/>
        <v/>
      </c>
      <c r="N5461" s="23" t="str">
        <f t="shared" si="466"/>
        <v/>
      </c>
    </row>
    <row r="5462" spans="8:14" x14ac:dyDescent="0.25">
      <c r="H5462" s="18" t="str">
        <f t="shared" si="462"/>
        <v/>
      </c>
      <c r="I5462" s="26" t="str">
        <f t="shared" si="463"/>
        <v/>
      </c>
      <c r="J5462" s="18" t="str">
        <f t="shared" si="464"/>
        <v/>
      </c>
      <c r="K5462" s="18" t="str">
        <f t="shared" si="465"/>
        <v/>
      </c>
      <c r="N5462" s="23" t="str">
        <f t="shared" si="466"/>
        <v/>
      </c>
    </row>
    <row r="5463" spans="8:14" x14ac:dyDescent="0.25">
      <c r="H5463" s="18" t="str">
        <f t="shared" si="462"/>
        <v/>
      </c>
      <c r="I5463" s="26" t="str">
        <f t="shared" si="463"/>
        <v/>
      </c>
      <c r="J5463" s="18" t="str">
        <f t="shared" si="464"/>
        <v/>
      </c>
      <c r="K5463" s="18" t="str">
        <f t="shared" si="465"/>
        <v/>
      </c>
      <c r="N5463" s="23" t="str">
        <f t="shared" si="466"/>
        <v/>
      </c>
    </row>
    <row r="5464" spans="8:14" x14ac:dyDescent="0.25">
      <c r="H5464" s="18" t="str">
        <f t="shared" si="462"/>
        <v/>
      </c>
      <c r="I5464" s="26" t="str">
        <f t="shared" si="463"/>
        <v/>
      </c>
      <c r="J5464" s="18" t="str">
        <f t="shared" si="464"/>
        <v/>
      </c>
      <c r="K5464" s="18" t="str">
        <f t="shared" si="465"/>
        <v/>
      </c>
      <c r="N5464" s="23" t="str">
        <f t="shared" si="466"/>
        <v/>
      </c>
    </row>
    <row r="5465" spans="8:14" x14ac:dyDescent="0.25">
      <c r="H5465" s="18" t="str">
        <f t="shared" si="462"/>
        <v/>
      </c>
      <c r="I5465" s="26" t="str">
        <f t="shared" si="463"/>
        <v/>
      </c>
      <c r="J5465" s="18" t="str">
        <f t="shared" si="464"/>
        <v/>
      </c>
      <c r="K5465" s="18" t="str">
        <f t="shared" si="465"/>
        <v/>
      </c>
      <c r="N5465" s="23" t="str">
        <f t="shared" si="466"/>
        <v/>
      </c>
    </row>
    <row r="5466" spans="8:14" x14ac:dyDescent="0.25">
      <c r="H5466" s="18" t="str">
        <f t="shared" si="462"/>
        <v/>
      </c>
      <c r="I5466" s="26" t="str">
        <f t="shared" si="463"/>
        <v/>
      </c>
      <c r="J5466" s="18" t="str">
        <f t="shared" si="464"/>
        <v/>
      </c>
      <c r="K5466" s="18" t="str">
        <f t="shared" si="465"/>
        <v/>
      </c>
      <c r="N5466" s="23" t="str">
        <f t="shared" si="466"/>
        <v/>
      </c>
    </row>
    <row r="5467" spans="8:14" x14ac:dyDescent="0.25">
      <c r="H5467" s="18" t="str">
        <f t="shared" si="462"/>
        <v/>
      </c>
      <c r="I5467" s="26" t="str">
        <f t="shared" si="463"/>
        <v/>
      </c>
      <c r="J5467" s="18" t="str">
        <f t="shared" si="464"/>
        <v/>
      </c>
      <c r="K5467" s="18" t="str">
        <f t="shared" si="465"/>
        <v/>
      </c>
      <c r="N5467" s="23" t="str">
        <f t="shared" si="466"/>
        <v/>
      </c>
    </row>
    <row r="5468" spans="8:14" x14ac:dyDescent="0.25">
      <c r="H5468" s="18" t="str">
        <f t="shared" si="462"/>
        <v/>
      </c>
      <c r="I5468" s="26" t="str">
        <f t="shared" si="463"/>
        <v/>
      </c>
      <c r="J5468" s="18" t="str">
        <f t="shared" si="464"/>
        <v/>
      </c>
      <c r="K5468" s="18" t="str">
        <f t="shared" si="465"/>
        <v/>
      </c>
      <c r="N5468" s="23" t="str">
        <f t="shared" si="466"/>
        <v/>
      </c>
    </row>
    <row r="5469" spans="8:14" x14ac:dyDescent="0.25">
      <c r="H5469" s="18" t="str">
        <f t="shared" si="462"/>
        <v/>
      </c>
      <c r="I5469" s="26" t="str">
        <f t="shared" si="463"/>
        <v/>
      </c>
      <c r="J5469" s="18" t="str">
        <f t="shared" si="464"/>
        <v/>
      </c>
      <c r="K5469" s="18" t="str">
        <f t="shared" si="465"/>
        <v/>
      </c>
      <c r="N5469" s="23" t="str">
        <f t="shared" si="466"/>
        <v/>
      </c>
    </row>
    <row r="5470" spans="8:14" x14ac:dyDescent="0.25">
      <c r="H5470" s="18" t="str">
        <f t="shared" si="462"/>
        <v/>
      </c>
      <c r="I5470" s="26" t="str">
        <f t="shared" si="463"/>
        <v/>
      </c>
      <c r="J5470" s="18" t="str">
        <f t="shared" si="464"/>
        <v/>
      </c>
      <c r="K5470" s="18" t="str">
        <f t="shared" si="465"/>
        <v/>
      </c>
      <c r="N5470" s="23" t="str">
        <f t="shared" si="466"/>
        <v/>
      </c>
    </row>
    <row r="5471" spans="8:14" x14ac:dyDescent="0.25">
      <c r="H5471" s="18" t="str">
        <f t="shared" si="462"/>
        <v/>
      </c>
      <c r="I5471" s="26" t="str">
        <f t="shared" si="463"/>
        <v/>
      </c>
      <c r="J5471" s="18" t="str">
        <f t="shared" si="464"/>
        <v/>
      </c>
      <c r="K5471" s="18" t="str">
        <f t="shared" si="465"/>
        <v/>
      </c>
      <c r="N5471" s="23" t="str">
        <f t="shared" si="466"/>
        <v/>
      </c>
    </row>
    <row r="5472" spans="8:14" x14ac:dyDescent="0.25">
      <c r="H5472" s="18" t="str">
        <f t="shared" si="462"/>
        <v/>
      </c>
      <c r="I5472" s="26" t="str">
        <f t="shared" si="463"/>
        <v/>
      </c>
      <c r="J5472" s="18" t="str">
        <f t="shared" si="464"/>
        <v/>
      </c>
      <c r="K5472" s="18" t="str">
        <f t="shared" si="465"/>
        <v/>
      </c>
      <c r="N5472" s="23" t="str">
        <f t="shared" si="466"/>
        <v/>
      </c>
    </row>
    <row r="5473" spans="8:14" x14ac:dyDescent="0.25">
      <c r="H5473" s="18" t="str">
        <f t="shared" si="462"/>
        <v/>
      </c>
      <c r="I5473" s="26" t="str">
        <f t="shared" si="463"/>
        <v/>
      </c>
      <c r="J5473" s="18" t="str">
        <f t="shared" si="464"/>
        <v/>
      </c>
      <c r="K5473" s="18" t="str">
        <f t="shared" si="465"/>
        <v/>
      </c>
      <c r="N5473" s="23" t="str">
        <f t="shared" si="466"/>
        <v/>
      </c>
    </row>
    <row r="5474" spans="8:14" x14ac:dyDescent="0.25">
      <c r="H5474" s="18" t="str">
        <f t="shared" si="462"/>
        <v/>
      </c>
      <c r="I5474" s="26" t="str">
        <f t="shared" si="463"/>
        <v/>
      </c>
      <c r="J5474" s="18" t="str">
        <f t="shared" si="464"/>
        <v/>
      </c>
      <c r="K5474" s="18" t="str">
        <f t="shared" si="465"/>
        <v/>
      </c>
      <c r="N5474" s="23" t="str">
        <f t="shared" si="466"/>
        <v/>
      </c>
    </row>
    <row r="5475" spans="8:14" x14ac:dyDescent="0.25">
      <c r="H5475" s="18" t="str">
        <f t="shared" si="462"/>
        <v/>
      </c>
      <c r="I5475" s="26" t="str">
        <f t="shared" si="463"/>
        <v/>
      </c>
      <c r="J5475" s="18" t="str">
        <f t="shared" si="464"/>
        <v/>
      </c>
      <c r="K5475" s="18" t="str">
        <f t="shared" si="465"/>
        <v/>
      </c>
      <c r="N5475" s="23" t="str">
        <f t="shared" si="466"/>
        <v/>
      </c>
    </row>
    <row r="5476" spans="8:14" x14ac:dyDescent="0.25">
      <c r="H5476" s="18" t="str">
        <f t="shared" si="462"/>
        <v/>
      </c>
      <c r="I5476" s="26" t="str">
        <f t="shared" si="463"/>
        <v/>
      </c>
      <c r="J5476" s="18" t="str">
        <f t="shared" si="464"/>
        <v/>
      </c>
      <c r="K5476" s="18" t="str">
        <f t="shared" si="465"/>
        <v/>
      </c>
      <c r="N5476" s="23" t="str">
        <f t="shared" si="466"/>
        <v/>
      </c>
    </row>
    <row r="5477" spans="8:14" x14ac:dyDescent="0.25">
      <c r="H5477" s="18" t="str">
        <f t="shared" si="462"/>
        <v/>
      </c>
      <c r="I5477" s="26" t="str">
        <f t="shared" si="463"/>
        <v/>
      </c>
      <c r="J5477" s="18" t="str">
        <f t="shared" si="464"/>
        <v/>
      </c>
      <c r="K5477" s="18" t="str">
        <f t="shared" si="465"/>
        <v/>
      </c>
      <c r="N5477" s="23" t="str">
        <f t="shared" si="466"/>
        <v/>
      </c>
    </row>
    <row r="5478" spans="8:14" x14ac:dyDescent="0.25">
      <c r="H5478" s="18" t="str">
        <f t="shared" si="462"/>
        <v/>
      </c>
      <c r="I5478" s="26" t="str">
        <f t="shared" si="463"/>
        <v/>
      </c>
      <c r="J5478" s="18" t="str">
        <f t="shared" si="464"/>
        <v/>
      </c>
      <c r="K5478" s="18" t="str">
        <f t="shared" si="465"/>
        <v/>
      </c>
      <c r="N5478" s="23" t="str">
        <f t="shared" si="466"/>
        <v/>
      </c>
    </row>
    <row r="5479" spans="8:14" x14ac:dyDescent="0.25">
      <c r="H5479" s="18" t="str">
        <f t="shared" si="462"/>
        <v/>
      </c>
      <c r="I5479" s="26" t="str">
        <f t="shared" si="463"/>
        <v/>
      </c>
      <c r="J5479" s="18" t="str">
        <f t="shared" si="464"/>
        <v/>
      </c>
      <c r="K5479" s="18" t="str">
        <f t="shared" si="465"/>
        <v/>
      </c>
      <c r="N5479" s="23" t="str">
        <f t="shared" si="466"/>
        <v/>
      </c>
    </row>
    <row r="5480" spans="8:14" x14ac:dyDescent="0.25">
      <c r="H5480" s="18" t="str">
        <f t="shared" si="462"/>
        <v/>
      </c>
      <c r="I5480" s="26" t="str">
        <f t="shared" si="463"/>
        <v/>
      </c>
      <c r="J5480" s="18" t="str">
        <f t="shared" si="464"/>
        <v/>
      </c>
      <c r="K5480" s="18" t="str">
        <f t="shared" si="465"/>
        <v/>
      </c>
      <c r="N5480" s="23" t="str">
        <f t="shared" si="466"/>
        <v/>
      </c>
    </row>
    <row r="5481" spans="8:14" x14ac:dyDescent="0.25">
      <c r="H5481" s="18" t="str">
        <f t="shared" si="462"/>
        <v/>
      </c>
      <c r="I5481" s="26" t="str">
        <f t="shared" si="463"/>
        <v/>
      </c>
      <c r="J5481" s="18" t="str">
        <f t="shared" si="464"/>
        <v/>
      </c>
      <c r="K5481" s="18" t="str">
        <f t="shared" si="465"/>
        <v/>
      </c>
      <c r="N5481" s="23" t="str">
        <f t="shared" si="466"/>
        <v/>
      </c>
    </row>
    <row r="5482" spans="8:14" x14ac:dyDescent="0.25">
      <c r="H5482" s="18" t="str">
        <f t="shared" si="462"/>
        <v/>
      </c>
      <c r="I5482" s="26" t="str">
        <f t="shared" si="463"/>
        <v/>
      </c>
      <c r="J5482" s="18" t="str">
        <f t="shared" si="464"/>
        <v/>
      </c>
      <c r="K5482" s="18" t="str">
        <f t="shared" si="465"/>
        <v/>
      </c>
      <c r="N5482" s="23" t="str">
        <f t="shared" si="466"/>
        <v/>
      </c>
    </row>
    <row r="5483" spans="8:14" x14ac:dyDescent="0.25">
      <c r="H5483" s="18" t="str">
        <f t="shared" si="462"/>
        <v/>
      </c>
      <c r="I5483" s="26" t="str">
        <f t="shared" si="463"/>
        <v/>
      </c>
      <c r="J5483" s="18" t="str">
        <f t="shared" si="464"/>
        <v/>
      </c>
      <c r="K5483" s="18" t="str">
        <f t="shared" si="465"/>
        <v/>
      </c>
      <c r="N5483" s="23" t="str">
        <f t="shared" si="466"/>
        <v/>
      </c>
    </row>
    <row r="5484" spans="8:14" x14ac:dyDescent="0.25">
      <c r="H5484" s="18" t="str">
        <f t="shared" si="462"/>
        <v/>
      </c>
      <c r="I5484" s="26" t="str">
        <f t="shared" si="463"/>
        <v/>
      </c>
      <c r="J5484" s="18" t="str">
        <f t="shared" si="464"/>
        <v/>
      </c>
      <c r="K5484" s="18" t="str">
        <f t="shared" si="465"/>
        <v/>
      </c>
      <c r="N5484" s="23" t="str">
        <f t="shared" si="466"/>
        <v/>
      </c>
    </row>
    <row r="5485" spans="8:14" x14ac:dyDescent="0.25">
      <c r="H5485" s="18" t="str">
        <f t="shared" si="462"/>
        <v/>
      </c>
      <c r="I5485" s="26" t="str">
        <f t="shared" si="463"/>
        <v/>
      </c>
      <c r="J5485" s="18" t="str">
        <f t="shared" si="464"/>
        <v/>
      </c>
      <c r="K5485" s="18" t="str">
        <f t="shared" si="465"/>
        <v/>
      </c>
      <c r="N5485" s="23" t="str">
        <f t="shared" si="466"/>
        <v/>
      </c>
    </row>
    <row r="5486" spans="8:14" x14ac:dyDescent="0.25">
      <c r="H5486" s="18" t="str">
        <f t="shared" si="462"/>
        <v/>
      </c>
      <c r="I5486" s="26" t="str">
        <f t="shared" si="463"/>
        <v/>
      </c>
      <c r="J5486" s="18" t="str">
        <f t="shared" si="464"/>
        <v/>
      </c>
      <c r="K5486" s="18" t="str">
        <f t="shared" si="465"/>
        <v/>
      </c>
      <c r="N5486" s="23" t="str">
        <f t="shared" si="466"/>
        <v/>
      </c>
    </row>
    <row r="5487" spans="8:14" x14ac:dyDescent="0.25">
      <c r="H5487" s="18" t="str">
        <f t="shared" si="462"/>
        <v/>
      </c>
      <c r="I5487" s="26" t="str">
        <f t="shared" si="463"/>
        <v/>
      </c>
      <c r="J5487" s="18" t="str">
        <f t="shared" si="464"/>
        <v/>
      </c>
      <c r="K5487" s="18" t="str">
        <f t="shared" si="465"/>
        <v/>
      </c>
      <c r="N5487" s="23" t="str">
        <f t="shared" si="466"/>
        <v/>
      </c>
    </row>
    <row r="5488" spans="8:14" x14ac:dyDescent="0.25">
      <c r="H5488" s="18" t="str">
        <f t="shared" si="462"/>
        <v/>
      </c>
      <c r="I5488" s="26" t="str">
        <f t="shared" si="463"/>
        <v/>
      </c>
      <c r="J5488" s="18" t="str">
        <f t="shared" si="464"/>
        <v/>
      </c>
      <c r="K5488" s="18" t="str">
        <f t="shared" si="465"/>
        <v/>
      </c>
      <c r="N5488" s="23" t="str">
        <f t="shared" si="466"/>
        <v/>
      </c>
    </row>
    <row r="5489" spans="8:14" x14ac:dyDescent="0.25">
      <c r="H5489" s="18" t="str">
        <f t="shared" si="462"/>
        <v/>
      </c>
      <c r="I5489" s="26" t="str">
        <f t="shared" si="463"/>
        <v/>
      </c>
      <c r="J5489" s="18" t="str">
        <f t="shared" si="464"/>
        <v/>
      </c>
      <c r="K5489" s="18" t="str">
        <f t="shared" si="465"/>
        <v/>
      </c>
      <c r="N5489" s="23" t="str">
        <f t="shared" si="466"/>
        <v/>
      </c>
    </row>
    <row r="5490" spans="8:14" x14ac:dyDescent="0.25">
      <c r="H5490" s="18" t="str">
        <f t="shared" si="462"/>
        <v/>
      </c>
      <c r="I5490" s="26" t="str">
        <f t="shared" si="463"/>
        <v/>
      </c>
      <c r="J5490" s="18" t="str">
        <f t="shared" si="464"/>
        <v/>
      </c>
      <c r="K5490" s="18" t="str">
        <f t="shared" si="465"/>
        <v/>
      </c>
      <c r="N5490" s="23" t="str">
        <f t="shared" si="466"/>
        <v/>
      </c>
    </row>
    <row r="5491" spans="8:14" x14ac:dyDescent="0.25">
      <c r="H5491" s="18" t="str">
        <f t="shared" si="462"/>
        <v/>
      </c>
      <c r="I5491" s="26" t="str">
        <f t="shared" si="463"/>
        <v/>
      </c>
      <c r="J5491" s="18" t="str">
        <f t="shared" si="464"/>
        <v/>
      </c>
      <c r="K5491" s="18" t="str">
        <f t="shared" si="465"/>
        <v/>
      </c>
      <c r="N5491" s="23" t="str">
        <f t="shared" si="466"/>
        <v/>
      </c>
    </row>
    <row r="5492" spans="8:14" x14ac:dyDescent="0.25">
      <c r="H5492" s="18" t="str">
        <f t="shared" si="462"/>
        <v/>
      </c>
      <c r="I5492" s="26" t="str">
        <f t="shared" si="463"/>
        <v/>
      </c>
      <c r="J5492" s="18" t="str">
        <f t="shared" si="464"/>
        <v/>
      </c>
      <c r="K5492" s="18" t="str">
        <f t="shared" si="465"/>
        <v/>
      </c>
      <c r="N5492" s="23" t="str">
        <f t="shared" si="466"/>
        <v/>
      </c>
    </row>
    <row r="5493" spans="8:14" x14ac:dyDescent="0.25">
      <c r="H5493" s="18" t="str">
        <f t="shared" si="462"/>
        <v/>
      </c>
      <c r="I5493" s="26" t="str">
        <f t="shared" si="463"/>
        <v/>
      </c>
      <c r="J5493" s="18" t="str">
        <f t="shared" si="464"/>
        <v/>
      </c>
      <c r="K5493" s="18" t="str">
        <f t="shared" si="465"/>
        <v/>
      </c>
      <c r="N5493" s="23" t="str">
        <f t="shared" si="466"/>
        <v/>
      </c>
    </row>
    <row r="5494" spans="8:14" x14ac:dyDescent="0.25">
      <c r="H5494" s="18" t="str">
        <f t="shared" si="462"/>
        <v/>
      </c>
      <c r="I5494" s="26" t="str">
        <f t="shared" si="463"/>
        <v/>
      </c>
      <c r="J5494" s="18" t="str">
        <f t="shared" si="464"/>
        <v/>
      </c>
      <c r="K5494" s="18" t="str">
        <f t="shared" si="465"/>
        <v/>
      </c>
      <c r="N5494" s="23" t="str">
        <f t="shared" si="466"/>
        <v/>
      </c>
    </row>
    <row r="5495" spans="8:14" x14ac:dyDescent="0.25">
      <c r="H5495" s="18" t="str">
        <f t="shared" si="462"/>
        <v/>
      </c>
      <c r="I5495" s="26" t="str">
        <f t="shared" si="463"/>
        <v/>
      </c>
      <c r="J5495" s="18" t="str">
        <f t="shared" si="464"/>
        <v/>
      </c>
      <c r="K5495" s="18" t="str">
        <f t="shared" si="465"/>
        <v/>
      </c>
      <c r="N5495" s="23" t="str">
        <f t="shared" si="466"/>
        <v/>
      </c>
    </row>
    <row r="5496" spans="8:14" x14ac:dyDescent="0.25">
      <c r="H5496" s="18" t="str">
        <f t="shared" si="462"/>
        <v/>
      </c>
      <c r="I5496" s="26" t="str">
        <f t="shared" si="463"/>
        <v/>
      </c>
      <c r="J5496" s="18" t="str">
        <f t="shared" si="464"/>
        <v/>
      </c>
      <c r="K5496" s="18" t="str">
        <f t="shared" si="465"/>
        <v/>
      </c>
      <c r="N5496" s="23" t="str">
        <f t="shared" si="466"/>
        <v/>
      </c>
    </row>
    <row r="5497" spans="8:14" x14ac:dyDescent="0.25">
      <c r="H5497" s="18" t="str">
        <f t="shared" si="462"/>
        <v/>
      </c>
      <c r="I5497" s="26" t="str">
        <f t="shared" si="463"/>
        <v/>
      </c>
      <c r="J5497" s="18" t="str">
        <f t="shared" si="464"/>
        <v/>
      </c>
      <c r="K5497" s="18" t="str">
        <f t="shared" si="465"/>
        <v/>
      </c>
      <c r="N5497" s="23" t="str">
        <f t="shared" si="466"/>
        <v/>
      </c>
    </row>
    <row r="5498" spans="8:14" x14ac:dyDescent="0.25">
      <c r="H5498" s="18" t="str">
        <f t="shared" si="462"/>
        <v/>
      </c>
      <c r="I5498" s="26" t="str">
        <f t="shared" si="463"/>
        <v/>
      </c>
      <c r="J5498" s="18" t="str">
        <f t="shared" si="464"/>
        <v/>
      </c>
      <c r="K5498" s="18" t="str">
        <f t="shared" si="465"/>
        <v/>
      </c>
      <c r="N5498" s="23" t="str">
        <f t="shared" si="466"/>
        <v/>
      </c>
    </row>
    <row r="5499" spans="8:14" x14ac:dyDescent="0.25">
      <c r="H5499" s="18" t="str">
        <f t="shared" si="462"/>
        <v/>
      </c>
      <c r="I5499" s="26" t="str">
        <f t="shared" si="463"/>
        <v/>
      </c>
      <c r="J5499" s="18" t="str">
        <f t="shared" si="464"/>
        <v/>
      </c>
      <c r="K5499" s="18" t="str">
        <f t="shared" si="465"/>
        <v/>
      </c>
      <c r="N5499" s="23" t="str">
        <f t="shared" si="466"/>
        <v/>
      </c>
    </row>
    <row r="5500" spans="8:14" x14ac:dyDescent="0.25">
      <c r="H5500" s="18" t="str">
        <f t="shared" si="462"/>
        <v/>
      </c>
      <c r="I5500" s="26" t="str">
        <f t="shared" si="463"/>
        <v/>
      </c>
      <c r="J5500" s="18" t="str">
        <f t="shared" si="464"/>
        <v/>
      </c>
      <c r="K5500" s="18" t="str">
        <f t="shared" si="465"/>
        <v/>
      </c>
      <c r="N5500" s="23" t="str">
        <f t="shared" si="466"/>
        <v/>
      </c>
    </row>
    <row r="5501" spans="8:14" x14ac:dyDescent="0.25">
      <c r="H5501" s="18" t="str">
        <f t="shared" si="462"/>
        <v/>
      </c>
      <c r="I5501" s="26" t="str">
        <f t="shared" si="463"/>
        <v/>
      </c>
      <c r="J5501" s="18" t="str">
        <f t="shared" si="464"/>
        <v/>
      </c>
      <c r="K5501" s="18" t="str">
        <f t="shared" si="465"/>
        <v/>
      </c>
      <c r="N5501" s="23" t="str">
        <f t="shared" si="466"/>
        <v/>
      </c>
    </row>
    <row r="5502" spans="8:14" x14ac:dyDescent="0.25">
      <c r="H5502" s="18" t="str">
        <f t="shared" si="462"/>
        <v/>
      </c>
      <c r="I5502" s="26" t="str">
        <f t="shared" si="463"/>
        <v/>
      </c>
      <c r="J5502" s="18" t="str">
        <f t="shared" si="464"/>
        <v/>
      </c>
      <c r="K5502" s="18" t="str">
        <f t="shared" si="465"/>
        <v/>
      </c>
      <c r="N5502" s="23" t="str">
        <f t="shared" si="466"/>
        <v/>
      </c>
    </row>
    <row r="5503" spans="8:14" x14ac:dyDescent="0.25">
      <c r="H5503" s="18" t="str">
        <f t="shared" si="462"/>
        <v/>
      </c>
      <c r="I5503" s="26" t="str">
        <f t="shared" si="463"/>
        <v/>
      </c>
      <c r="J5503" s="18" t="str">
        <f t="shared" si="464"/>
        <v/>
      </c>
      <c r="K5503" s="18" t="str">
        <f t="shared" si="465"/>
        <v/>
      </c>
      <c r="N5503" s="23" t="str">
        <f t="shared" si="466"/>
        <v/>
      </c>
    </row>
    <row r="5504" spans="8:14" x14ac:dyDescent="0.25">
      <c r="H5504" s="18" t="str">
        <f t="shared" si="462"/>
        <v/>
      </c>
      <c r="I5504" s="26" t="str">
        <f t="shared" si="463"/>
        <v/>
      </c>
      <c r="J5504" s="18" t="str">
        <f t="shared" si="464"/>
        <v/>
      </c>
      <c r="K5504" s="18" t="str">
        <f t="shared" si="465"/>
        <v/>
      </c>
      <c r="N5504" s="23" t="str">
        <f t="shared" si="466"/>
        <v/>
      </c>
    </row>
    <row r="5505" spans="8:14" x14ac:dyDescent="0.25">
      <c r="H5505" s="18" t="str">
        <f t="shared" si="462"/>
        <v/>
      </c>
      <c r="I5505" s="26" t="str">
        <f t="shared" si="463"/>
        <v/>
      </c>
      <c r="J5505" s="18" t="str">
        <f t="shared" si="464"/>
        <v/>
      </c>
      <c r="K5505" s="18" t="str">
        <f t="shared" si="465"/>
        <v/>
      </c>
      <c r="N5505" s="23" t="str">
        <f t="shared" si="466"/>
        <v/>
      </c>
    </row>
    <row r="5506" spans="8:14" x14ac:dyDescent="0.25">
      <c r="H5506" s="18" t="str">
        <f t="shared" si="462"/>
        <v/>
      </c>
      <c r="I5506" s="26" t="str">
        <f t="shared" si="463"/>
        <v/>
      </c>
      <c r="J5506" s="18" t="str">
        <f t="shared" si="464"/>
        <v/>
      </c>
      <c r="K5506" s="18" t="str">
        <f t="shared" si="465"/>
        <v/>
      </c>
      <c r="N5506" s="23" t="str">
        <f t="shared" si="466"/>
        <v/>
      </c>
    </row>
    <row r="5507" spans="8:14" x14ac:dyDescent="0.25">
      <c r="H5507" s="18" t="str">
        <f t="shared" si="462"/>
        <v/>
      </c>
      <c r="I5507" s="26" t="str">
        <f t="shared" si="463"/>
        <v/>
      </c>
      <c r="J5507" s="18" t="str">
        <f t="shared" si="464"/>
        <v/>
      </c>
      <c r="K5507" s="18" t="str">
        <f t="shared" si="465"/>
        <v/>
      </c>
      <c r="N5507" s="23" t="str">
        <f t="shared" si="466"/>
        <v/>
      </c>
    </row>
    <row r="5508" spans="8:14" x14ac:dyDescent="0.25">
      <c r="H5508" s="18" t="str">
        <f t="shared" ref="H5508:H5571" si="467">IF(OR($E5508="",$G5508=""),"",$E5508*$G5508)</f>
        <v/>
      </c>
      <c r="I5508" s="26" t="str">
        <f t="shared" ref="I5508:I5571" si="468">IF($F5508="","",IFERROR(INDEX(CurRate,MATCH($F5508,CurCode,0)),""))</f>
        <v/>
      </c>
      <c r="J5508" s="18" t="str">
        <f t="shared" ref="J5508:J5571" si="469">IF(OR($G5508="",$I5508="",$I5508=0),"",$G5508/$I5508)</f>
        <v/>
      </c>
      <c r="K5508" s="18" t="str">
        <f t="shared" ref="K5508:K5571" si="470">IF(OR($E5508="",$J5508=""),"",$E5508*$J5508)</f>
        <v/>
      </c>
      <c r="N5508" s="23" t="str">
        <f t="shared" ref="N5508:N5571" si="471">IF($A5508="","",$A5508*100000+ROW())</f>
        <v/>
      </c>
    </row>
    <row r="5509" spans="8:14" x14ac:dyDescent="0.25">
      <c r="H5509" s="18" t="str">
        <f t="shared" si="467"/>
        <v/>
      </c>
      <c r="I5509" s="26" t="str">
        <f t="shared" si="468"/>
        <v/>
      </c>
      <c r="J5509" s="18" t="str">
        <f t="shared" si="469"/>
        <v/>
      </c>
      <c r="K5509" s="18" t="str">
        <f t="shared" si="470"/>
        <v/>
      </c>
      <c r="N5509" s="23" t="str">
        <f t="shared" si="471"/>
        <v/>
      </c>
    </row>
    <row r="5510" spans="8:14" x14ac:dyDescent="0.25">
      <c r="H5510" s="18" t="str">
        <f t="shared" si="467"/>
        <v/>
      </c>
      <c r="I5510" s="26" t="str">
        <f t="shared" si="468"/>
        <v/>
      </c>
      <c r="J5510" s="18" t="str">
        <f t="shared" si="469"/>
        <v/>
      </c>
      <c r="K5510" s="18" t="str">
        <f t="shared" si="470"/>
        <v/>
      </c>
      <c r="N5510" s="23" t="str">
        <f t="shared" si="471"/>
        <v/>
      </c>
    </row>
    <row r="5511" spans="8:14" x14ac:dyDescent="0.25">
      <c r="H5511" s="18" t="str">
        <f t="shared" si="467"/>
        <v/>
      </c>
      <c r="I5511" s="26" t="str">
        <f t="shared" si="468"/>
        <v/>
      </c>
      <c r="J5511" s="18" t="str">
        <f t="shared" si="469"/>
        <v/>
      </c>
      <c r="K5511" s="18" t="str">
        <f t="shared" si="470"/>
        <v/>
      </c>
      <c r="N5511" s="23" t="str">
        <f t="shared" si="471"/>
        <v/>
      </c>
    </row>
    <row r="5512" spans="8:14" x14ac:dyDescent="0.25">
      <c r="H5512" s="18" t="str">
        <f t="shared" si="467"/>
        <v/>
      </c>
      <c r="I5512" s="26" t="str">
        <f t="shared" si="468"/>
        <v/>
      </c>
      <c r="J5512" s="18" t="str">
        <f t="shared" si="469"/>
        <v/>
      </c>
      <c r="K5512" s="18" t="str">
        <f t="shared" si="470"/>
        <v/>
      </c>
      <c r="N5512" s="23" t="str">
        <f t="shared" si="471"/>
        <v/>
      </c>
    </row>
    <row r="5513" spans="8:14" x14ac:dyDescent="0.25">
      <c r="H5513" s="18" t="str">
        <f t="shared" si="467"/>
        <v/>
      </c>
      <c r="I5513" s="26" t="str">
        <f t="shared" si="468"/>
        <v/>
      </c>
      <c r="J5513" s="18" t="str">
        <f t="shared" si="469"/>
        <v/>
      </c>
      <c r="K5513" s="18" t="str">
        <f t="shared" si="470"/>
        <v/>
      </c>
      <c r="N5513" s="23" t="str">
        <f t="shared" si="471"/>
        <v/>
      </c>
    </row>
    <row r="5514" spans="8:14" x14ac:dyDescent="0.25">
      <c r="H5514" s="18" t="str">
        <f t="shared" si="467"/>
        <v/>
      </c>
      <c r="I5514" s="26" t="str">
        <f t="shared" si="468"/>
        <v/>
      </c>
      <c r="J5514" s="18" t="str">
        <f t="shared" si="469"/>
        <v/>
      </c>
      <c r="K5514" s="18" t="str">
        <f t="shared" si="470"/>
        <v/>
      </c>
      <c r="N5514" s="23" t="str">
        <f t="shared" si="471"/>
        <v/>
      </c>
    </row>
    <row r="5515" spans="8:14" x14ac:dyDescent="0.25">
      <c r="H5515" s="18" t="str">
        <f t="shared" si="467"/>
        <v/>
      </c>
      <c r="I5515" s="26" t="str">
        <f t="shared" si="468"/>
        <v/>
      </c>
      <c r="J5515" s="18" t="str">
        <f t="shared" si="469"/>
        <v/>
      </c>
      <c r="K5515" s="18" t="str">
        <f t="shared" si="470"/>
        <v/>
      </c>
      <c r="N5515" s="23" t="str">
        <f t="shared" si="471"/>
        <v/>
      </c>
    </row>
    <row r="5516" spans="8:14" x14ac:dyDescent="0.25">
      <c r="H5516" s="18" t="str">
        <f t="shared" si="467"/>
        <v/>
      </c>
      <c r="I5516" s="26" t="str">
        <f t="shared" si="468"/>
        <v/>
      </c>
      <c r="J5516" s="18" t="str">
        <f t="shared" si="469"/>
        <v/>
      </c>
      <c r="K5516" s="18" t="str">
        <f t="shared" si="470"/>
        <v/>
      </c>
      <c r="N5516" s="23" t="str">
        <f t="shared" si="471"/>
        <v/>
      </c>
    </row>
    <row r="5517" spans="8:14" x14ac:dyDescent="0.25">
      <c r="H5517" s="18" t="str">
        <f t="shared" si="467"/>
        <v/>
      </c>
      <c r="I5517" s="26" t="str">
        <f t="shared" si="468"/>
        <v/>
      </c>
      <c r="J5517" s="18" t="str">
        <f t="shared" si="469"/>
        <v/>
      </c>
      <c r="K5517" s="18" t="str">
        <f t="shared" si="470"/>
        <v/>
      </c>
      <c r="N5517" s="23" t="str">
        <f t="shared" si="471"/>
        <v/>
      </c>
    </row>
    <row r="5518" spans="8:14" x14ac:dyDescent="0.25">
      <c r="H5518" s="18" t="str">
        <f t="shared" si="467"/>
        <v/>
      </c>
      <c r="I5518" s="26" t="str">
        <f t="shared" si="468"/>
        <v/>
      </c>
      <c r="J5518" s="18" t="str">
        <f t="shared" si="469"/>
        <v/>
      </c>
      <c r="K5518" s="18" t="str">
        <f t="shared" si="470"/>
        <v/>
      </c>
      <c r="N5518" s="23" t="str">
        <f t="shared" si="471"/>
        <v/>
      </c>
    </row>
    <row r="5519" spans="8:14" x14ac:dyDescent="0.25">
      <c r="H5519" s="18" t="str">
        <f t="shared" si="467"/>
        <v/>
      </c>
      <c r="I5519" s="26" t="str">
        <f t="shared" si="468"/>
        <v/>
      </c>
      <c r="J5519" s="18" t="str">
        <f t="shared" si="469"/>
        <v/>
      </c>
      <c r="K5519" s="18" t="str">
        <f t="shared" si="470"/>
        <v/>
      </c>
      <c r="N5519" s="23" t="str">
        <f t="shared" si="471"/>
        <v/>
      </c>
    </row>
    <row r="5520" spans="8:14" x14ac:dyDescent="0.25">
      <c r="H5520" s="18" t="str">
        <f t="shared" si="467"/>
        <v/>
      </c>
      <c r="I5520" s="26" t="str">
        <f t="shared" si="468"/>
        <v/>
      </c>
      <c r="J5520" s="18" t="str">
        <f t="shared" si="469"/>
        <v/>
      </c>
      <c r="K5520" s="18" t="str">
        <f t="shared" si="470"/>
        <v/>
      </c>
      <c r="N5520" s="23" t="str">
        <f t="shared" si="471"/>
        <v/>
      </c>
    </row>
    <row r="5521" spans="8:14" x14ac:dyDescent="0.25">
      <c r="H5521" s="18" t="str">
        <f t="shared" si="467"/>
        <v/>
      </c>
      <c r="I5521" s="26" t="str">
        <f t="shared" si="468"/>
        <v/>
      </c>
      <c r="J5521" s="18" t="str">
        <f t="shared" si="469"/>
        <v/>
      </c>
      <c r="K5521" s="18" t="str">
        <f t="shared" si="470"/>
        <v/>
      </c>
      <c r="N5521" s="23" t="str">
        <f t="shared" si="471"/>
        <v/>
      </c>
    </row>
    <row r="5522" spans="8:14" x14ac:dyDescent="0.25">
      <c r="H5522" s="18" t="str">
        <f t="shared" si="467"/>
        <v/>
      </c>
      <c r="I5522" s="26" t="str">
        <f t="shared" si="468"/>
        <v/>
      </c>
      <c r="J5522" s="18" t="str">
        <f t="shared" si="469"/>
        <v/>
      </c>
      <c r="K5522" s="18" t="str">
        <f t="shared" si="470"/>
        <v/>
      </c>
      <c r="N5522" s="23" t="str">
        <f t="shared" si="471"/>
        <v/>
      </c>
    </row>
    <row r="5523" spans="8:14" x14ac:dyDescent="0.25">
      <c r="H5523" s="18" t="str">
        <f t="shared" si="467"/>
        <v/>
      </c>
      <c r="I5523" s="26" t="str">
        <f t="shared" si="468"/>
        <v/>
      </c>
      <c r="J5523" s="18" t="str">
        <f t="shared" si="469"/>
        <v/>
      </c>
      <c r="K5523" s="18" t="str">
        <f t="shared" si="470"/>
        <v/>
      </c>
      <c r="N5523" s="23" t="str">
        <f t="shared" si="471"/>
        <v/>
      </c>
    </row>
    <row r="5524" spans="8:14" x14ac:dyDescent="0.25">
      <c r="H5524" s="18" t="str">
        <f t="shared" si="467"/>
        <v/>
      </c>
      <c r="I5524" s="26" t="str">
        <f t="shared" si="468"/>
        <v/>
      </c>
      <c r="J5524" s="18" t="str">
        <f t="shared" si="469"/>
        <v/>
      </c>
      <c r="K5524" s="18" t="str">
        <f t="shared" si="470"/>
        <v/>
      </c>
      <c r="N5524" s="23" t="str">
        <f t="shared" si="471"/>
        <v/>
      </c>
    </row>
    <row r="5525" spans="8:14" x14ac:dyDescent="0.25">
      <c r="H5525" s="18" t="str">
        <f t="shared" si="467"/>
        <v/>
      </c>
      <c r="I5525" s="26" t="str">
        <f t="shared" si="468"/>
        <v/>
      </c>
      <c r="J5525" s="18" t="str">
        <f t="shared" si="469"/>
        <v/>
      </c>
      <c r="K5525" s="18" t="str">
        <f t="shared" si="470"/>
        <v/>
      </c>
      <c r="N5525" s="23" t="str">
        <f t="shared" si="471"/>
        <v/>
      </c>
    </row>
    <row r="5526" spans="8:14" x14ac:dyDescent="0.25">
      <c r="H5526" s="18" t="str">
        <f t="shared" si="467"/>
        <v/>
      </c>
      <c r="I5526" s="26" t="str">
        <f t="shared" si="468"/>
        <v/>
      </c>
      <c r="J5526" s="18" t="str">
        <f t="shared" si="469"/>
        <v/>
      </c>
      <c r="K5526" s="18" t="str">
        <f t="shared" si="470"/>
        <v/>
      </c>
      <c r="N5526" s="23" t="str">
        <f t="shared" si="471"/>
        <v/>
      </c>
    </row>
    <row r="5527" spans="8:14" x14ac:dyDescent="0.25">
      <c r="H5527" s="18" t="str">
        <f t="shared" si="467"/>
        <v/>
      </c>
      <c r="I5527" s="26" t="str">
        <f t="shared" si="468"/>
        <v/>
      </c>
      <c r="J5527" s="18" t="str">
        <f t="shared" si="469"/>
        <v/>
      </c>
      <c r="K5527" s="18" t="str">
        <f t="shared" si="470"/>
        <v/>
      </c>
      <c r="N5527" s="23" t="str">
        <f t="shared" si="471"/>
        <v/>
      </c>
    </row>
    <row r="5528" spans="8:14" x14ac:dyDescent="0.25">
      <c r="H5528" s="18" t="str">
        <f t="shared" si="467"/>
        <v/>
      </c>
      <c r="I5528" s="26" t="str">
        <f t="shared" si="468"/>
        <v/>
      </c>
      <c r="J5528" s="18" t="str">
        <f t="shared" si="469"/>
        <v/>
      </c>
      <c r="K5528" s="18" t="str">
        <f t="shared" si="470"/>
        <v/>
      </c>
      <c r="N5528" s="23" t="str">
        <f t="shared" si="471"/>
        <v/>
      </c>
    </row>
    <row r="5529" spans="8:14" x14ac:dyDescent="0.25">
      <c r="H5529" s="18" t="str">
        <f t="shared" si="467"/>
        <v/>
      </c>
      <c r="I5529" s="26" t="str">
        <f t="shared" si="468"/>
        <v/>
      </c>
      <c r="J5529" s="18" t="str">
        <f t="shared" si="469"/>
        <v/>
      </c>
      <c r="K5529" s="18" t="str">
        <f t="shared" si="470"/>
        <v/>
      </c>
      <c r="N5529" s="23" t="str">
        <f t="shared" si="471"/>
        <v/>
      </c>
    </row>
    <row r="5530" spans="8:14" x14ac:dyDescent="0.25">
      <c r="H5530" s="18" t="str">
        <f t="shared" si="467"/>
        <v/>
      </c>
      <c r="I5530" s="26" t="str">
        <f t="shared" si="468"/>
        <v/>
      </c>
      <c r="J5530" s="18" t="str">
        <f t="shared" si="469"/>
        <v/>
      </c>
      <c r="K5530" s="18" t="str">
        <f t="shared" si="470"/>
        <v/>
      </c>
      <c r="N5530" s="23" t="str">
        <f t="shared" si="471"/>
        <v/>
      </c>
    </row>
    <row r="5531" spans="8:14" x14ac:dyDescent="0.25">
      <c r="H5531" s="18" t="str">
        <f t="shared" si="467"/>
        <v/>
      </c>
      <c r="I5531" s="26" t="str">
        <f t="shared" si="468"/>
        <v/>
      </c>
      <c r="J5531" s="18" t="str">
        <f t="shared" si="469"/>
        <v/>
      </c>
      <c r="K5531" s="18" t="str">
        <f t="shared" si="470"/>
        <v/>
      </c>
      <c r="N5531" s="23" t="str">
        <f t="shared" si="471"/>
        <v/>
      </c>
    </row>
    <row r="5532" spans="8:14" x14ac:dyDescent="0.25">
      <c r="H5532" s="18" t="str">
        <f t="shared" si="467"/>
        <v/>
      </c>
      <c r="I5532" s="26" t="str">
        <f t="shared" si="468"/>
        <v/>
      </c>
      <c r="J5532" s="18" t="str">
        <f t="shared" si="469"/>
        <v/>
      </c>
      <c r="K5532" s="18" t="str">
        <f t="shared" si="470"/>
        <v/>
      </c>
      <c r="N5532" s="23" t="str">
        <f t="shared" si="471"/>
        <v/>
      </c>
    </row>
    <row r="5533" spans="8:14" x14ac:dyDescent="0.25">
      <c r="H5533" s="18" t="str">
        <f t="shared" si="467"/>
        <v/>
      </c>
      <c r="I5533" s="26" t="str">
        <f t="shared" si="468"/>
        <v/>
      </c>
      <c r="J5533" s="18" t="str">
        <f t="shared" si="469"/>
        <v/>
      </c>
      <c r="K5533" s="18" t="str">
        <f t="shared" si="470"/>
        <v/>
      </c>
      <c r="N5533" s="23" t="str">
        <f t="shared" si="471"/>
        <v/>
      </c>
    </row>
    <row r="5534" spans="8:14" x14ac:dyDescent="0.25">
      <c r="H5534" s="18" t="str">
        <f t="shared" si="467"/>
        <v/>
      </c>
      <c r="I5534" s="26" t="str">
        <f t="shared" si="468"/>
        <v/>
      </c>
      <c r="J5534" s="18" t="str">
        <f t="shared" si="469"/>
        <v/>
      </c>
      <c r="K5534" s="18" t="str">
        <f t="shared" si="470"/>
        <v/>
      </c>
      <c r="N5534" s="23" t="str">
        <f t="shared" si="471"/>
        <v/>
      </c>
    </row>
    <row r="5535" spans="8:14" x14ac:dyDescent="0.25">
      <c r="H5535" s="18" t="str">
        <f t="shared" si="467"/>
        <v/>
      </c>
      <c r="I5535" s="26" t="str">
        <f t="shared" si="468"/>
        <v/>
      </c>
      <c r="J5535" s="18" t="str">
        <f t="shared" si="469"/>
        <v/>
      </c>
      <c r="K5535" s="18" t="str">
        <f t="shared" si="470"/>
        <v/>
      </c>
      <c r="N5535" s="23" t="str">
        <f t="shared" si="471"/>
        <v/>
      </c>
    </row>
    <row r="5536" spans="8:14" x14ac:dyDescent="0.25">
      <c r="H5536" s="18" t="str">
        <f t="shared" si="467"/>
        <v/>
      </c>
      <c r="I5536" s="26" t="str">
        <f t="shared" si="468"/>
        <v/>
      </c>
      <c r="J5536" s="18" t="str">
        <f t="shared" si="469"/>
        <v/>
      </c>
      <c r="K5536" s="18" t="str">
        <f t="shared" si="470"/>
        <v/>
      </c>
      <c r="N5536" s="23" t="str">
        <f t="shared" si="471"/>
        <v/>
      </c>
    </row>
    <row r="5537" spans="8:14" x14ac:dyDescent="0.25">
      <c r="H5537" s="18" t="str">
        <f t="shared" si="467"/>
        <v/>
      </c>
      <c r="I5537" s="26" t="str">
        <f t="shared" si="468"/>
        <v/>
      </c>
      <c r="J5537" s="18" t="str">
        <f t="shared" si="469"/>
        <v/>
      </c>
      <c r="K5537" s="18" t="str">
        <f t="shared" si="470"/>
        <v/>
      </c>
      <c r="N5537" s="23" t="str">
        <f t="shared" si="471"/>
        <v/>
      </c>
    </row>
    <row r="5538" spans="8:14" x14ac:dyDescent="0.25">
      <c r="H5538" s="18" t="str">
        <f t="shared" si="467"/>
        <v/>
      </c>
      <c r="I5538" s="26" t="str">
        <f t="shared" si="468"/>
        <v/>
      </c>
      <c r="J5538" s="18" t="str">
        <f t="shared" si="469"/>
        <v/>
      </c>
      <c r="K5538" s="18" t="str">
        <f t="shared" si="470"/>
        <v/>
      </c>
      <c r="N5538" s="23" t="str">
        <f t="shared" si="471"/>
        <v/>
      </c>
    </row>
    <row r="5539" spans="8:14" x14ac:dyDescent="0.25">
      <c r="H5539" s="18" t="str">
        <f t="shared" si="467"/>
        <v/>
      </c>
      <c r="I5539" s="26" t="str">
        <f t="shared" si="468"/>
        <v/>
      </c>
      <c r="J5539" s="18" t="str">
        <f t="shared" si="469"/>
        <v/>
      </c>
      <c r="K5539" s="18" t="str">
        <f t="shared" si="470"/>
        <v/>
      </c>
      <c r="N5539" s="23" t="str">
        <f t="shared" si="471"/>
        <v/>
      </c>
    </row>
    <row r="5540" spans="8:14" x14ac:dyDescent="0.25">
      <c r="H5540" s="18" t="str">
        <f t="shared" si="467"/>
        <v/>
      </c>
      <c r="I5540" s="26" t="str">
        <f t="shared" si="468"/>
        <v/>
      </c>
      <c r="J5540" s="18" t="str">
        <f t="shared" si="469"/>
        <v/>
      </c>
      <c r="K5540" s="18" t="str">
        <f t="shared" si="470"/>
        <v/>
      </c>
      <c r="N5540" s="23" t="str">
        <f t="shared" si="471"/>
        <v/>
      </c>
    </row>
    <row r="5541" spans="8:14" x14ac:dyDescent="0.25">
      <c r="H5541" s="18" t="str">
        <f t="shared" si="467"/>
        <v/>
      </c>
      <c r="I5541" s="26" t="str">
        <f t="shared" si="468"/>
        <v/>
      </c>
      <c r="J5541" s="18" t="str">
        <f t="shared" si="469"/>
        <v/>
      </c>
      <c r="K5541" s="18" t="str">
        <f t="shared" si="470"/>
        <v/>
      </c>
      <c r="N5541" s="23" t="str">
        <f t="shared" si="471"/>
        <v/>
      </c>
    </row>
    <row r="5542" spans="8:14" x14ac:dyDescent="0.25">
      <c r="H5542" s="18" t="str">
        <f t="shared" si="467"/>
        <v/>
      </c>
      <c r="I5542" s="26" t="str">
        <f t="shared" si="468"/>
        <v/>
      </c>
      <c r="J5542" s="18" t="str">
        <f t="shared" si="469"/>
        <v/>
      </c>
      <c r="K5542" s="18" t="str">
        <f t="shared" si="470"/>
        <v/>
      </c>
      <c r="N5542" s="23" t="str">
        <f t="shared" si="471"/>
        <v/>
      </c>
    </row>
    <row r="5543" spans="8:14" x14ac:dyDescent="0.25">
      <c r="H5543" s="18" t="str">
        <f t="shared" si="467"/>
        <v/>
      </c>
      <c r="I5543" s="26" t="str">
        <f t="shared" si="468"/>
        <v/>
      </c>
      <c r="J5543" s="18" t="str">
        <f t="shared" si="469"/>
        <v/>
      </c>
      <c r="K5543" s="18" t="str">
        <f t="shared" si="470"/>
        <v/>
      </c>
      <c r="N5543" s="23" t="str">
        <f t="shared" si="471"/>
        <v/>
      </c>
    </row>
    <row r="5544" spans="8:14" x14ac:dyDescent="0.25">
      <c r="H5544" s="18" t="str">
        <f t="shared" si="467"/>
        <v/>
      </c>
      <c r="I5544" s="26" t="str">
        <f t="shared" si="468"/>
        <v/>
      </c>
      <c r="J5544" s="18" t="str">
        <f t="shared" si="469"/>
        <v/>
      </c>
      <c r="K5544" s="18" t="str">
        <f t="shared" si="470"/>
        <v/>
      </c>
      <c r="N5544" s="23" t="str">
        <f t="shared" si="471"/>
        <v/>
      </c>
    </row>
    <row r="5545" spans="8:14" x14ac:dyDescent="0.25">
      <c r="H5545" s="18" t="str">
        <f t="shared" si="467"/>
        <v/>
      </c>
      <c r="I5545" s="26" t="str">
        <f t="shared" si="468"/>
        <v/>
      </c>
      <c r="J5545" s="18" t="str">
        <f t="shared" si="469"/>
        <v/>
      </c>
      <c r="K5545" s="18" t="str">
        <f t="shared" si="470"/>
        <v/>
      </c>
      <c r="N5545" s="23" t="str">
        <f t="shared" si="471"/>
        <v/>
      </c>
    </row>
    <row r="5546" spans="8:14" x14ac:dyDescent="0.25">
      <c r="H5546" s="18" t="str">
        <f t="shared" si="467"/>
        <v/>
      </c>
      <c r="I5546" s="26" t="str">
        <f t="shared" si="468"/>
        <v/>
      </c>
      <c r="J5546" s="18" t="str">
        <f t="shared" si="469"/>
        <v/>
      </c>
      <c r="K5546" s="18" t="str">
        <f t="shared" si="470"/>
        <v/>
      </c>
      <c r="N5546" s="23" t="str">
        <f t="shared" si="471"/>
        <v/>
      </c>
    </row>
    <row r="5547" spans="8:14" x14ac:dyDescent="0.25">
      <c r="H5547" s="18" t="str">
        <f t="shared" si="467"/>
        <v/>
      </c>
      <c r="I5547" s="26" t="str">
        <f t="shared" si="468"/>
        <v/>
      </c>
      <c r="J5547" s="18" t="str">
        <f t="shared" si="469"/>
        <v/>
      </c>
      <c r="K5547" s="18" t="str">
        <f t="shared" si="470"/>
        <v/>
      </c>
      <c r="N5547" s="23" t="str">
        <f t="shared" si="471"/>
        <v/>
      </c>
    </row>
    <row r="5548" spans="8:14" x14ac:dyDescent="0.25">
      <c r="H5548" s="18" t="str">
        <f t="shared" si="467"/>
        <v/>
      </c>
      <c r="I5548" s="26" t="str">
        <f t="shared" si="468"/>
        <v/>
      </c>
      <c r="J5548" s="18" t="str">
        <f t="shared" si="469"/>
        <v/>
      </c>
      <c r="K5548" s="18" t="str">
        <f t="shared" si="470"/>
        <v/>
      </c>
      <c r="N5548" s="23" t="str">
        <f t="shared" si="471"/>
        <v/>
      </c>
    </row>
    <row r="5549" spans="8:14" x14ac:dyDescent="0.25">
      <c r="H5549" s="18" t="str">
        <f t="shared" si="467"/>
        <v/>
      </c>
      <c r="I5549" s="26" t="str">
        <f t="shared" si="468"/>
        <v/>
      </c>
      <c r="J5549" s="18" t="str">
        <f t="shared" si="469"/>
        <v/>
      </c>
      <c r="K5549" s="18" t="str">
        <f t="shared" si="470"/>
        <v/>
      </c>
      <c r="N5549" s="23" t="str">
        <f t="shared" si="471"/>
        <v/>
      </c>
    </row>
    <row r="5550" spans="8:14" x14ac:dyDescent="0.25">
      <c r="H5550" s="18" t="str">
        <f t="shared" si="467"/>
        <v/>
      </c>
      <c r="I5550" s="26" t="str">
        <f t="shared" si="468"/>
        <v/>
      </c>
      <c r="J5550" s="18" t="str">
        <f t="shared" si="469"/>
        <v/>
      </c>
      <c r="K5550" s="18" t="str">
        <f t="shared" si="470"/>
        <v/>
      </c>
      <c r="N5550" s="23" t="str">
        <f t="shared" si="471"/>
        <v/>
      </c>
    </row>
    <row r="5551" spans="8:14" x14ac:dyDescent="0.25">
      <c r="H5551" s="18" t="str">
        <f t="shared" si="467"/>
        <v/>
      </c>
      <c r="I5551" s="26" t="str">
        <f t="shared" si="468"/>
        <v/>
      </c>
      <c r="J5551" s="18" t="str">
        <f t="shared" si="469"/>
        <v/>
      </c>
      <c r="K5551" s="18" t="str">
        <f t="shared" si="470"/>
        <v/>
      </c>
      <c r="N5551" s="23" t="str">
        <f t="shared" si="471"/>
        <v/>
      </c>
    </row>
    <row r="5552" spans="8:14" x14ac:dyDescent="0.25">
      <c r="H5552" s="18" t="str">
        <f t="shared" si="467"/>
        <v/>
      </c>
      <c r="I5552" s="26" t="str">
        <f t="shared" si="468"/>
        <v/>
      </c>
      <c r="J5552" s="18" t="str">
        <f t="shared" si="469"/>
        <v/>
      </c>
      <c r="K5552" s="18" t="str">
        <f t="shared" si="470"/>
        <v/>
      </c>
      <c r="N5552" s="23" t="str">
        <f t="shared" si="471"/>
        <v/>
      </c>
    </row>
    <row r="5553" spans="8:14" x14ac:dyDescent="0.25">
      <c r="H5553" s="18" t="str">
        <f t="shared" si="467"/>
        <v/>
      </c>
      <c r="I5553" s="26" t="str">
        <f t="shared" si="468"/>
        <v/>
      </c>
      <c r="J5553" s="18" t="str">
        <f t="shared" si="469"/>
        <v/>
      </c>
      <c r="K5553" s="18" t="str">
        <f t="shared" si="470"/>
        <v/>
      </c>
      <c r="N5553" s="23" t="str">
        <f t="shared" si="471"/>
        <v/>
      </c>
    </row>
    <row r="5554" spans="8:14" x14ac:dyDescent="0.25">
      <c r="H5554" s="18" t="str">
        <f t="shared" si="467"/>
        <v/>
      </c>
      <c r="I5554" s="26" t="str">
        <f t="shared" si="468"/>
        <v/>
      </c>
      <c r="J5554" s="18" t="str">
        <f t="shared" si="469"/>
        <v/>
      </c>
      <c r="K5554" s="18" t="str">
        <f t="shared" si="470"/>
        <v/>
      </c>
      <c r="N5554" s="23" t="str">
        <f t="shared" si="471"/>
        <v/>
      </c>
    </row>
    <row r="5555" spans="8:14" x14ac:dyDescent="0.25">
      <c r="H5555" s="18" t="str">
        <f t="shared" si="467"/>
        <v/>
      </c>
      <c r="I5555" s="26" t="str">
        <f t="shared" si="468"/>
        <v/>
      </c>
      <c r="J5555" s="18" t="str">
        <f t="shared" si="469"/>
        <v/>
      </c>
      <c r="K5555" s="18" t="str">
        <f t="shared" si="470"/>
        <v/>
      </c>
      <c r="N5555" s="23" t="str">
        <f t="shared" si="471"/>
        <v/>
      </c>
    </row>
    <row r="5556" spans="8:14" x14ac:dyDescent="0.25">
      <c r="H5556" s="18" t="str">
        <f t="shared" si="467"/>
        <v/>
      </c>
      <c r="I5556" s="26" t="str">
        <f t="shared" si="468"/>
        <v/>
      </c>
      <c r="J5556" s="18" t="str">
        <f t="shared" si="469"/>
        <v/>
      </c>
      <c r="K5556" s="18" t="str">
        <f t="shared" si="470"/>
        <v/>
      </c>
      <c r="N5556" s="23" t="str">
        <f t="shared" si="471"/>
        <v/>
      </c>
    </row>
    <row r="5557" spans="8:14" x14ac:dyDescent="0.25">
      <c r="H5557" s="18" t="str">
        <f t="shared" si="467"/>
        <v/>
      </c>
      <c r="I5557" s="26" t="str">
        <f t="shared" si="468"/>
        <v/>
      </c>
      <c r="J5557" s="18" t="str">
        <f t="shared" si="469"/>
        <v/>
      </c>
      <c r="K5557" s="18" t="str">
        <f t="shared" si="470"/>
        <v/>
      </c>
      <c r="N5557" s="23" t="str">
        <f t="shared" si="471"/>
        <v/>
      </c>
    </row>
    <row r="5558" spans="8:14" x14ac:dyDescent="0.25">
      <c r="H5558" s="18" t="str">
        <f t="shared" si="467"/>
        <v/>
      </c>
      <c r="I5558" s="26" t="str">
        <f t="shared" si="468"/>
        <v/>
      </c>
      <c r="J5558" s="18" t="str">
        <f t="shared" si="469"/>
        <v/>
      </c>
      <c r="K5558" s="18" t="str">
        <f t="shared" si="470"/>
        <v/>
      </c>
      <c r="N5558" s="23" t="str">
        <f t="shared" si="471"/>
        <v/>
      </c>
    </row>
    <row r="5559" spans="8:14" x14ac:dyDescent="0.25">
      <c r="H5559" s="18" t="str">
        <f t="shared" si="467"/>
        <v/>
      </c>
      <c r="I5559" s="26" t="str">
        <f t="shared" si="468"/>
        <v/>
      </c>
      <c r="J5559" s="18" t="str">
        <f t="shared" si="469"/>
        <v/>
      </c>
      <c r="K5559" s="18" t="str">
        <f t="shared" si="470"/>
        <v/>
      </c>
      <c r="N5559" s="23" t="str">
        <f t="shared" si="471"/>
        <v/>
      </c>
    </row>
    <row r="5560" spans="8:14" x14ac:dyDescent="0.25">
      <c r="H5560" s="18" t="str">
        <f t="shared" si="467"/>
        <v/>
      </c>
      <c r="I5560" s="26" t="str">
        <f t="shared" si="468"/>
        <v/>
      </c>
      <c r="J5560" s="18" t="str">
        <f t="shared" si="469"/>
        <v/>
      </c>
      <c r="K5560" s="18" t="str">
        <f t="shared" si="470"/>
        <v/>
      </c>
      <c r="N5560" s="23" t="str">
        <f t="shared" si="471"/>
        <v/>
      </c>
    </row>
    <row r="5561" spans="8:14" x14ac:dyDescent="0.25">
      <c r="H5561" s="18" t="str">
        <f t="shared" si="467"/>
        <v/>
      </c>
      <c r="I5561" s="26" t="str">
        <f t="shared" si="468"/>
        <v/>
      </c>
      <c r="J5561" s="18" t="str">
        <f t="shared" si="469"/>
        <v/>
      </c>
      <c r="K5561" s="18" t="str">
        <f t="shared" si="470"/>
        <v/>
      </c>
      <c r="N5561" s="23" t="str">
        <f t="shared" si="471"/>
        <v/>
      </c>
    </row>
    <row r="5562" spans="8:14" x14ac:dyDescent="0.25">
      <c r="H5562" s="18" t="str">
        <f t="shared" si="467"/>
        <v/>
      </c>
      <c r="I5562" s="26" t="str">
        <f t="shared" si="468"/>
        <v/>
      </c>
      <c r="J5562" s="18" t="str">
        <f t="shared" si="469"/>
        <v/>
      </c>
      <c r="K5562" s="18" t="str">
        <f t="shared" si="470"/>
        <v/>
      </c>
      <c r="N5562" s="23" t="str">
        <f t="shared" si="471"/>
        <v/>
      </c>
    </row>
    <row r="5563" spans="8:14" x14ac:dyDescent="0.25">
      <c r="H5563" s="18" t="str">
        <f t="shared" si="467"/>
        <v/>
      </c>
      <c r="I5563" s="26" t="str">
        <f t="shared" si="468"/>
        <v/>
      </c>
      <c r="J5563" s="18" t="str">
        <f t="shared" si="469"/>
        <v/>
      </c>
      <c r="K5563" s="18" t="str">
        <f t="shared" si="470"/>
        <v/>
      </c>
      <c r="N5563" s="23" t="str">
        <f t="shared" si="471"/>
        <v/>
      </c>
    </row>
    <row r="5564" spans="8:14" x14ac:dyDescent="0.25">
      <c r="H5564" s="18" t="str">
        <f t="shared" si="467"/>
        <v/>
      </c>
      <c r="I5564" s="26" t="str">
        <f t="shared" si="468"/>
        <v/>
      </c>
      <c r="J5564" s="18" t="str">
        <f t="shared" si="469"/>
        <v/>
      </c>
      <c r="K5564" s="18" t="str">
        <f t="shared" si="470"/>
        <v/>
      </c>
      <c r="N5564" s="23" t="str">
        <f t="shared" si="471"/>
        <v/>
      </c>
    </row>
    <row r="5565" spans="8:14" x14ac:dyDescent="0.25">
      <c r="H5565" s="18" t="str">
        <f t="shared" si="467"/>
        <v/>
      </c>
      <c r="I5565" s="26" t="str">
        <f t="shared" si="468"/>
        <v/>
      </c>
      <c r="J5565" s="18" t="str">
        <f t="shared" si="469"/>
        <v/>
      </c>
      <c r="K5565" s="18" t="str">
        <f t="shared" si="470"/>
        <v/>
      </c>
      <c r="N5565" s="23" t="str">
        <f t="shared" si="471"/>
        <v/>
      </c>
    </row>
    <row r="5566" spans="8:14" x14ac:dyDescent="0.25">
      <c r="H5566" s="18" t="str">
        <f t="shared" si="467"/>
        <v/>
      </c>
      <c r="I5566" s="26" t="str">
        <f t="shared" si="468"/>
        <v/>
      </c>
      <c r="J5566" s="18" t="str">
        <f t="shared" si="469"/>
        <v/>
      </c>
      <c r="K5566" s="18" t="str">
        <f t="shared" si="470"/>
        <v/>
      </c>
      <c r="N5566" s="23" t="str">
        <f t="shared" si="471"/>
        <v/>
      </c>
    </row>
    <row r="5567" spans="8:14" x14ac:dyDescent="0.25">
      <c r="H5567" s="18" t="str">
        <f t="shared" si="467"/>
        <v/>
      </c>
      <c r="I5567" s="26" t="str">
        <f t="shared" si="468"/>
        <v/>
      </c>
      <c r="J5567" s="18" t="str">
        <f t="shared" si="469"/>
        <v/>
      </c>
      <c r="K5567" s="18" t="str">
        <f t="shared" si="470"/>
        <v/>
      </c>
      <c r="N5567" s="23" t="str">
        <f t="shared" si="471"/>
        <v/>
      </c>
    </row>
    <row r="5568" spans="8:14" x14ac:dyDescent="0.25">
      <c r="H5568" s="18" t="str">
        <f t="shared" si="467"/>
        <v/>
      </c>
      <c r="I5568" s="26" t="str">
        <f t="shared" si="468"/>
        <v/>
      </c>
      <c r="J5568" s="18" t="str">
        <f t="shared" si="469"/>
        <v/>
      </c>
      <c r="K5568" s="18" t="str">
        <f t="shared" si="470"/>
        <v/>
      </c>
      <c r="N5568" s="23" t="str">
        <f t="shared" si="471"/>
        <v/>
      </c>
    </row>
    <row r="5569" spans="8:14" x14ac:dyDescent="0.25">
      <c r="H5569" s="18" t="str">
        <f t="shared" si="467"/>
        <v/>
      </c>
      <c r="I5569" s="26" t="str">
        <f t="shared" si="468"/>
        <v/>
      </c>
      <c r="J5569" s="18" t="str">
        <f t="shared" si="469"/>
        <v/>
      </c>
      <c r="K5569" s="18" t="str">
        <f t="shared" si="470"/>
        <v/>
      </c>
      <c r="N5569" s="23" t="str">
        <f t="shared" si="471"/>
        <v/>
      </c>
    </row>
    <row r="5570" spans="8:14" x14ac:dyDescent="0.25">
      <c r="H5570" s="18" t="str">
        <f t="shared" si="467"/>
        <v/>
      </c>
      <c r="I5570" s="26" t="str">
        <f t="shared" si="468"/>
        <v/>
      </c>
      <c r="J5570" s="18" t="str">
        <f t="shared" si="469"/>
        <v/>
      </c>
      <c r="K5570" s="18" t="str">
        <f t="shared" si="470"/>
        <v/>
      </c>
      <c r="N5570" s="23" t="str">
        <f t="shared" si="471"/>
        <v/>
      </c>
    </row>
    <row r="5571" spans="8:14" x14ac:dyDescent="0.25">
      <c r="H5571" s="18" t="str">
        <f t="shared" si="467"/>
        <v/>
      </c>
      <c r="I5571" s="26" t="str">
        <f t="shared" si="468"/>
        <v/>
      </c>
      <c r="J5571" s="18" t="str">
        <f t="shared" si="469"/>
        <v/>
      </c>
      <c r="K5571" s="18" t="str">
        <f t="shared" si="470"/>
        <v/>
      </c>
      <c r="N5571" s="23" t="str">
        <f t="shared" si="471"/>
        <v/>
      </c>
    </row>
    <row r="5572" spans="8:14" x14ac:dyDescent="0.25">
      <c r="H5572" s="18" t="str">
        <f t="shared" ref="H5572:H5635" si="472">IF(OR($E5572="",$G5572=""),"",$E5572*$G5572)</f>
        <v/>
      </c>
      <c r="I5572" s="26" t="str">
        <f t="shared" ref="I5572:I5635" si="473">IF($F5572="","",IFERROR(INDEX(CurRate,MATCH($F5572,CurCode,0)),""))</f>
        <v/>
      </c>
      <c r="J5572" s="18" t="str">
        <f t="shared" ref="J5572:J5635" si="474">IF(OR($G5572="",$I5572="",$I5572=0),"",$G5572/$I5572)</f>
        <v/>
      </c>
      <c r="K5572" s="18" t="str">
        <f t="shared" ref="K5572:K5635" si="475">IF(OR($E5572="",$J5572=""),"",$E5572*$J5572)</f>
        <v/>
      </c>
      <c r="N5572" s="23" t="str">
        <f t="shared" ref="N5572:N5635" si="476">IF($A5572="","",$A5572*100000+ROW())</f>
        <v/>
      </c>
    </row>
    <row r="5573" spans="8:14" x14ac:dyDescent="0.25">
      <c r="H5573" s="18" t="str">
        <f t="shared" si="472"/>
        <v/>
      </c>
      <c r="I5573" s="26" t="str">
        <f t="shared" si="473"/>
        <v/>
      </c>
      <c r="J5573" s="18" t="str">
        <f t="shared" si="474"/>
        <v/>
      </c>
      <c r="K5573" s="18" t="str">
        <f t="shared" si="475"/>
        <v/>
      </c>
      <c r="N5573" s="23" t="str">
        <f t="shared" si="476"/>
        <v/>
      </c>
    </row>
    <row r="5574" spans="8:14" x14ac:dyDescent="0.25">
      <c r="H5574" s="18" t="str">
        <f t="shared" si="472"/>
        <v/>
      </c>
      <c r="I5574" s="26" t="str">
        <f t="shared" si="473"/>
        <v/>
      </c>
      <c r="J5574" s="18" t="str">
        <f t="shared" si="474"/>
        <v/>
      </c>
      <c r="K5574" s="18" t="str">
        <f t="shared" si="475"/>
        <v/>
      </c>
      <c r="N5574" s="23" t="str">
        <f t="shared" si="476"/>
        <v/>
      </c>
    </row>
    <row r="5575" spans="8:14" x14ac:dyDescent="0.25">
      <c r="H5575" s="18" t="str">
        <f t="shared" si="472"/>
        <v/>
      </c>
      <c r="I5575" s="26" t="str">
        <f t="shared" si="473"/>
        <v/>
      </c>
      <c r="J5575" s="18" t="str">
        <f t="shared" si="474"/>
        <v/>
      </c>
      <c r="K5575" s="18" t="str">
        <f t="shared" si="475"/>
        <v/>
      </c>
      <c r="N5575" s="23" t="str">
        <f t="shared" si="476"/>
        <v/>
      </c>
    </row>
    <row r="5576" spans="8:14" x14ac:dyDescent="0.25">
      <c r="H5576" s="18" t="str">
        <f t="shared" si="472"/>
        <v/>
      </c>
      <c r="I5576" s="26" t="str">
        <f t="shared" si="473"/>
        <v/>
      </c>
      <c r="J5576" s="18" t="str">
        <f t="shared" si="474"/>
        <v/>
      </c>
      <c r="K5576" s="18" t="str">
        <f t="shared" si="475"/>
        <v/>
      </c>
      <c r="N5576" s="23" t="str">
        <f t="shared" si="476"/>
        <v/>
      </c>
    </row>
    <row r="5577" spans="8:14" x14ac:dyDescent="0.25">
      <c r="H5577" s="18" t="str">
        <f t="shared" si="472"/>
        <v/>
      </c>
      <c r="I5577" s="26" t="str">
        <f t="shared" si="473"/>
        <v/>
      </c>
      <c r="J5577" s="18" t="str">
        <f t="shared" si="474"/>
        <v/>
      </c>
      <c r="K5577" s="18" t="str">
        <f t="shared" si="475"/>
        <v/>
      </c>
      <c r="N5577" s="23" t="str">
        <f t="shared" si="476"/>
        <v/>
      </c>
    </row>
    <row r="5578" spans="8:14" x14ac:dyDescent="0.25">
      <c r="H5578" s="18" t="str">
        <f t="shared" si="472"/>
        <v/>
      </c>
      <c r="I5578" s="26" t="str">
        <f t="shared" si="473"/>
        <v/>
      </c>
      <c r="J5578" s="18" t="str">
        <f t="shared" si="474"/>
        <v/>
      </c>
      <c r="K5578" s="18" t="str">
        <f t="shared" si="475"/>
        <v/>
      </c>
      <c r="N5578" s="23" t="str">
        <f t="shared" si="476"/>
        <v/>
      </c>
    </row>
    <row r="5579" spans="8:14" x14ac:dyDescent="0.25">
      <c r="H5579" s="18" t="str">
        <f t="shared" si="472"/>
        <v/>
      </c>
      <c r="I5579" s="26" t="str">
        <f t="shared" si="473"/>
        <v/>
      </c>
      <c r="J5579" s="18" t="str">
        <f t="shared" si="474"/>
        <v/>
      </c>
      <c r="K5579" s="18" t="str">
        <f t="shared" si="475"/>
        <v/>
      </c>
      <c r="N5579" s="23" t="str">
        <f t="shared" si="476"/>
        <v/>
      </c>
    </row>
    <row r="5580" spans="8:14" x14ac:dyDescent="0.25">
      <c r="H5580" s="18" t="str">
        <f t="shared" si="472"/>
        <v/>
      </c>
      <c r="I5580" s="26" t="str">
        <f t="shared" si="473"/>
        <v/>
      </c>
      <c r="J5580" s="18" t="str">
        <f t="shared" si="474"/>
        <v/>
      </c>
      <c r="K5580" s="18" t="str">
        <f t="shared" si="475"/>
        <v/>
      </c>
      <c r="N5580" s="23" t="str">
        <f t="shared" si="476"/>
        <v/>
      </c>
    </row>
    <row r="5581" spans="8:14" x14ac:dyDescent="0.25">
      <c r="H5581" s="18" t="str">
        <f t="shared" si="472"/>
        <v/>
      </c>
      <c r="I5581" s="26" t="str">
        <f t="shared" si="473"/>
        <v/>
      </c>
      <c r="J5581" s="18" t="str">
        <f t="shared" si="474"/>
        <v/>
      </c>
      <c r="K5581" s="18" t="str">
        <f t="shared" si="475"/>
        <v/>
      </c>
      <c r="N5581" s="23" t="str">
        <f t="shared" si="476"/>
        <v/>
      </c>
    </row>
    <row r="5582" spans="8:14" x14ac:dyDescent="0.25">
      <c r="H5582" s="18" t="str">
        <f t="shared" si="472"/>
        <v/>
      </c>
      <c r="I5582" s="26" t="str">
        <f t="shared" si="473"/>
        <v/>
      </c>
      <c r="J5582" s="18" t="str">
        <f t="shared" si="474"/>
        <v/>
      </c>
      <c r="K5582" s="18" t="str">
        <f t="shared" si="475"/>
        <v/>
      </c>
      <c r="N5582" s="23" t="str">
        <f t="shared" si="476"/>
        <v/>
      </c>
    </row>
    <row r="5583" spans="8:14" x14ac:dyDescent="0.25">
      <c r="H5583" s="18" t="str">
        <f t="shared" si="472"/>
        <v/>
      </c>
      <c r="I5583" s="26" t="str">
        <f t="shared" si="473"/>
        <v/>
      </c>
      <c r="J5583" s="18" t="str">
        <f t="shared" si="474"/>
        <v/>
      </c>
      <c r="K5583" s="18" t="str">
        <f t="shared" si="475"/>
        <v/>
      </c>
      <c r="N5583" s="23" t="str">
        <f t="shared" si="476"/>
        <v/>
      </c>
    </row>
    <row r="5584" spans="8:14" x14ac:dyDescent="0.25">
      <c r="H5584" s="18" t="str">
        <f t="shared" si="472"/>
        <v/>
      </c>
      <c r="I5584" s="26" t="str">
        <f t="shared" si="473"/>
        <v/>
      </c>
      <c r="J5584" s="18" t="str">
        <f t="shared" si="474"/>
        <v/>
      </c>
      <c r="K5584" s="18" t="str">
        <f t="shared" si="475"/>
        <v/>
      </c>
      <c r="N5584" s="23" t="str">
        <f t="shared" si="476"/>
        <v/>
      </c>
    </row>
    <row r="5585" spans="8:14" x14ac:dyDescent="0.25">
      <c r="H5585" s="18" t="str">
        <f t="shared" si="472"/>
        <v/>
      </c>
      <c r="I5585" s="26" t="str">
        <f t="shared" si="473"/>
        <v/>
      </c>
      <c r="J5585" s="18" t="str">
        <f t="shared" si="474"/>
        <v/>
      </c>
      <c r="K5585" s="18" t="str">
        <f t="shared" si="475"/>
        <v/>
      </c>
      <c r="N5585" s="23" t="str">
        <f t="shared" si="476"/>
        <v/>
      </c>
    </row>
    <row r="5586" spans="8:14" x14ac:dyDescent="0.25">
      <c r="H5586" s="18" t="str">
        <f t="shared" si="472"/>
        <v/>
      </c>
      <c r="I5586" s="26" t="str">
        <f t="shared" si="473"/>
        <v/>
      </c>
      <c r="J5586" s="18" t="str">
        <f t="shared" si="474"/>
        <v/>
      </c>
      <c r="K5586" s="18" t="str">
        <f t="shared" si="475"/>
        <v/>
      </c>
      <c r="N5586" s="23" t="str">
        <f t="shared" si="476"/>
        <v/>
      </c>
    </row>
    <row r="5587" spans="8:14" x14ac:dyDescent="0.25">
      <c r="H5587" s="18" t="str">
        <f t="shared" si="472"/>
        <v/>
      </c>
      <c r="I5587" s="26" t="str">
        <f t="shared" si="473"/>
        <v/>
      </c>
      <c r="J5587" s="18" t="str">
        <f t="shared" si="474"/>
        <v/>
      </c>
      <c r="K5587" s="18" t="str">
        <f t="shared" si="475"/>
        <v/>
      </c>
      <c r="N5587" s="23" t="str">
        <f t="shared" si="476"/>
        <v/>
      </c>
    </row>
    <row r="5588" spans="8:14" x14ac:dyDescent="0.25">
      <c r="H5588" s="18" t="str">
        <f t="shared" si="472"/>
        <v/>
      </c>
      <c r="I5588" s="26" t="str">
        <f t="shared" si="473"/>
        <v/>
      </c>
      <c r="J5588" s="18" t="str">
        <f t="shared" si="474"/>
        <v/>
      </c>
      <c r="K5588" s="18" t="str">
        <f t="shared" si="475"/>
        <v/>
      </c>
      <c r="N5588" s="23" t="str">
        <f t="shared" si="476"/>
        <v/>
      </c>
    </row>
    <row r="5589" spans="8:14" x14ac:dyDescent="0.25">
      <c r="H5589" s="18" t="str">
        <f t="shared" si="472"/>
        <v/>
      </c>
      <c r="I5589" s="26" t="str">
        <f t="shared" si="473"/>
        <v/>
      </c>
      <c r="J5589" s="18" t="str">
        <f t="shared" si="474"/>
        <v/>
      </c>
      <c r="K5589" s="18" t="str">
        <f t="shared" si="475"/>
        <v/>
      </c>
      <c r="N5589" s="23" t="str">
        <f t="shared" si="476"/>
        <v/>
      </c>
    </row>
    <row r="5590" spans="8:14" x14ac:dyDescent="0.25">
      <c r="H5590" s="18" t="str">
        <f t="shared" si="472"/>
        <v/>
      </c>
      <c r="I5590" s="26" t="str">
        <f t="shared" si="473"/>
        <v/>
      </c>
      <c r="J5590" s="18" t="str">
        <f t="shared" si="474"/>
        <v/>
      </c>
      <c r="K5590" s="18" t="str">
        <f t="shared" si="475"/>
        <v/>
      </c>
      <c r="N5590" s="23" t="str">
        <f t="shared" si="476"/>
        <v/>
      </c>
    </row>
    <row r="5591" spans="8:14" x14ac:dyDescent="0.25">
      <c r="H5591" s="18" t="str">
        <f t="shared" si="472"/>
        <v/>
      </c>
      <c r="I5591" s="26" t="str">
        <f t="shared" si="473"/>
        <v/>
      </c>
      <c r="J5591" s="18" t="str">
        <f t="shared" si="474"/>
        <v/>
      </c>
      <c r="K5591" s="18" t="str">
        <f t="shared" si="475"/>
        <v/>
      </c>
      <c r="N5591" s="23" t="str">
        <f t="shared" si="476"/>
        <v/>
      </c>
    </row>
    <row r="5592" spans="8:14" x14ac:dyDescent="0.25">
      <c r="H5592" s="18" t="str">
        <f t="shared" si="472"/>
        <v/>
      </c>
      <c r="I5592" s="26" t="str">
        <f t="shared" si="473"/>
        <v/>
      </c>
      <c r="J5592" s="18" t="str">
        <f t="shared" si="474"/>
        <v/>
      </c>
      <c r="K5592" s="18" t="str">
        <f t="shared" si="475"/>
        <v/>
      </c>
      <c r="N5592" s="23" t="str">
        <f t="shared" si="476"/>
        <v/>
      </c>
    </row>
    <row r="5593" spans="8:14" x14ac:dyDescent="0.25">
      <c r="H5593" s="18" t="str">
        <f t="shared" si="472"/>
        <v/>
      </c>
      <c r="I5593" s="26" t="str">
        <f t="shared" si="473"/>
        <v/>
      </c>
      <c r="J5593" s="18" t="str">
        <f t="shared" si="474"/>
        <v/>
      </c>
      <c r="K5593" s="18" t="str">
        <f t="shared" si="475"/>
        <v/>
      </c>
      <c r="N5593" s="23" t="str">
        <f t="shared" si="476"/>
        <v/>
      </c>
    </row>
    <row r="5594" spans="8:14" x14ac:dyDescent="0.25">
      <c r="H5594" s="18" t="str">
        <f t="shared" si="472"/>
        <v/>
      </c>
      <c r="I5594" s="26" t="str">
        <f t="shared" si="473"/>
        <v/>
      </c>
      <c r="J5594" s="18" t="str">
        <f t="shared" si="474"/>
        <v/>
      </c>
      <c r="K5594" s="18" t="str">
        <f t="shared" si="475"/>
        <v/>
      </c>
      <c r="N5594" s="23" t="str">
        <f t="shared" si="476"/>
        <v/>
      </c>
    </row>
    <row r="5595" spans="8:14" x14ac:dyDescent="0.25">
      <c r="H5595" s="18" t="str">
        <f t="shared" si="472"/>
        <v/>
      </c>
      <c r="I5595" s="26" t="str">
        <f t="shared" si="473"/>
        <v/>
      </c>
      <c r="J5595" s="18" t="str">
        <f t="shared" si="474"/>
        <v/>
      </c>
      <c r="K5595" s="18" t="str">
        <f t="shared" si="475"/>
        <v/>
      </c>
      <c r="N5595" s="23" t="str">
        <f t="shared" si="476"/>
        <v/>
      </c>
    </row>
    <row r="5596" spans="8:14" x14ac:dyDescent="0.25">
      <c r="H5596" s="18" t="str">
        <f t="shared" si="472"/>
        <v/>
      </c>
      <c r="I5596" s="26" t="str">
        <f t="shared" si="473"/>
        <v/>
      </c>
      <c r="J5596" s="18" t="str">
        <f t="shared" si="474"/>
        <v/>
      </c>
      <c r="K5596" s="18" t="str">
        <f t="shared" si="475"/>
        <v/>
      </c>
      <c r="N5596" s="23" t="str">
        <f t="shared" si="476"/>
        <v/>
      </c>
    </row>
    <row r="5597" spans="8:14" x14ac:dyDescent="0.25">
      <c r="H5597" s="18" t="str">
        <f t="shared" si="472"/>
        <v/>
      </c>
      <c r="I5597" s="26" t="str">
        <f t="shared" si="473"/>
        <v/>
      </c>
      <c r="J5597" s="18" t="str">
        <f t="shared" si="474"/>
        <v/>
      </c>
      <c r="K5597" s="18" t="str">
        <f t="shared" si="475"/>
        <v/>
      </c>
      <c r="N5597" s="23" t="str">
        <f t="shared" si="476"/>
        <v/>
      </c>
    </row>
    <row r="5598" spans="8:14" x14ac:dyDescent="0.25">
      <c r="H5598" s="18" t="str">
        <f t="shared" si="472"/>
        <v/>
      </c>
      <c r="I5598" s="26" t="str">
        <f t="shared" si="473"/>
        <v/>
      </c>
      <c r="J5598" s="18" t="str">
        <f t="shared" si="474"/>
        <v/>
      </c>
      <c r="K5598" s="18" t="str">
        <f t="shared" si="475"/>
        <v/>
      </c>
      <c r="N5598" s="23" t="str">
        <f t="shared" si="476"/>
        <v/>
      </c>
    </row>
    <row r="5599" spans="8:14" x14ac:dyDescent="0.25">
      <c r="H5599" s="18" t="str">
        <f t="shared" si="472"/>
        <v/>
      </c>
      <c r="I5599" s="26" t="str">
        <f t="shared" si="473"/>
        <v/>
      </c>
      <c r="J5599" s="18" t="str">
        <f t="shared" si="474"/>
        <v/>
      </c>
      <c r="K5599" s="18" t="str">
        <f t="shared" si="475"/>
        <v/>
      </c>
      <c r="N5599" s="23" t="str">
        <f t="shared" si="476"/>
        <v/>
      </c>
    </row>
    <row r="5600" spans="8:14" x14ac:dyDescent="0.25">
      <c r="H5600" s="18" t="str">
        <f t="shared" si="472"/>
        <v/>
      </c>
      <c r="I5600" s="26" t="str">
        <f t="shared" si="473"/>
        <v/>
      </c>
      <c r="J5600" s="18" t="str">
        <f t="shared" si="474"/>
        <v/>
      </c>
      <c r="K5600" s="18" t="str">
        <f t="shared" si="475"/>
        <v/>
      </c>
      <c r="N5600" s="23" t="str">
        <f t="shared" si="476"/>
        <v/>
      </c>
    </row>
    <row r="5601" spans="8:14" x14ac:dyDescent="0.25">
      <c r="H5601" s="18" t="str">
        <f t="shared" si="472"/>
        <v/>
      </c>
      <c r="I5601" s="26" t="str">
        <f t="shared" si="473"/>
        <v/>
      </c>
      <c r="J5601" s="18" t="str">
        <f t="shared" si="474"/>
        <v/>
      </c>
      <c r="K5601" s="18" t="str">
        <f t="shared" si="475"/>
        <v/>
      </c>
      <c r="N5601" s="23" t="str">
        <f t="shared" si="476"/>
        <v/>
      </c>
    </row>
    <row r="5602" spans="8:14" x14ac:dyDescent="0.25">
      <c r="H5602" s="18" t="str">
        <f t="shared" si="472"/>
        <v/>
      </c>
      <c r="I5602" s="26" t="str">
        <f t="shared" si="473"/>
        <v/>
      </c>
      <c r="J5602" s="18" t="str">
        <f t="shared" si="474"/>
        <v/>
      </c>
      <c r="K5602" s="18" t="str">
        <f t="shared" si="475"/>
        <v/>
      </c>
      <c r="N5602" s="23" t="str">
        <f t="shared" si="476"/>
        <v/>
      </c>
    </row>
    <row r="5603" spans="8:14" x14ac:dyDescent="0.25">
      <c r="H5603" s="18" t="str">
        <f t="shared" si="472"/>
        <v/>
      </c>
      <c r="I5603" s="26" t="str">
        <f t="shared" si="473"/>
        <v/>
      </c>
      <c r="J5603" s="18" t="str">
        <f t="shared" si="474"/>
        <v/>
      </c>
      <c r="K5603" s="18" t="str">
        <f t="shared" si="475"/>
        <v/>
      </c>
      <c r="N5603" s="23" t="str">
        <f t="shared" si="476"/>
        <v/>
      </c>
    </row>
    <row r="5604" spans="8:14" x14ac:dyDescent="0.25">
      <c r="H5604" s="18" t="str">
        <f t="shared" si="472"/>
        <v/>
      </c>
      <c r="I5604" s="26" t="str">
        <f t="shared" si="473"/>
        <v/>
      </c>
      <c r="J5604" s="18" t="str">
        <f t="shared" si="474"/>
        <v/>
      </c>
      <c r="K5604" s="18" t="str">
        <f t="shared" si="475"/>
        <v/>
      </c>
      <c r="N5604" s="23" t="str">
        <f t="shared" si="476"/>
        <v/>
      </c>
    </row>
    <row r="5605" spans="8:14" x14ac:dyDescent="0.25">
      <c r="H5605" s="18" t="str">
        <f t="shared" si="472"/>
        <v/>
      </c>
      <c r="I5605" s="26" t="str">
        <f t="shared" si="473"/>
        <v/>
      </c>
      <c r="J5605" s="18" t="str">
        <f t="shared" si="474"/>
        <v/>
      </c>
      <c r="K5605" s="18" t="str">
        <f t="shared" si="475"/>
        <v/>
      </c>
      <c r="N5605" s="23" t="str">
        <f t="shared" si="476"/>
        <v/>
      </c>
    </row>
    <row r="5606" spans="8:14" x14ac:dyDescent="0.25">
      <c r="H5606" s="18" t="str">
        <f t="shared" si="472"/>
        <v/>
      </c>
      <c r="I5606" s="26" t="str">
        <f t="shared" si="473"/>
        <v/>
      </c>
      <c r="J5606" s="18" t="str">
        <f t="shared" si="474"/>
        <v/>
      </c>
      <c r="K5606" s="18" t="str">
        <f t="shared" si="475"/>
        <v/>
      </c>
      <c r="N5606" s="23" t="str">
        <f t="shared" si="476"/>
        <v/>
      </c>
    </row>
    <row r="5607" spans="8:14" x14ac:dyDescent="0.25">
      <c r="H5607" s="18" t="str">
        <f t="shared" si="472"/>
        <v/>
      </c>
      <c r="I5607" s="26" t="str">
        <f t="shared" si="473"/>
        <v/>
      </c>
      <c r="J5607" s="18" t="str">
        <f t="shared" si="474"/>
        <v/>
      </c>
      <c r="K5607" s="18" t="str">
        <f t="shared" si="475"/>
        <v/>
      </c>
      <c r="N5607" s="23" t="str">
        <f t="shared" si="476"/>
        <v/>
      </c>
    </row>
    <row r="5608" spans="8:14" x14ac:dyDescent="0.25">
      <c r="H5608" s="18" t="str">
        <f t="shared" si="472"/>
        <v/>
      </c>
      <c r="I5608" s="26" t="str">
        <f t="shared" si="473"/>
        <v/>
      </c>
      <c r="J5608" s="18" t="str">
        <f t="shared" si="474"/>
        <v/>
      </c>
      <c r="K5608" s="18" t="str">
        <f t="shared" si="475"/>
        <v/>
      </c>
      <c r="N5608" s="23" t="str">
        <f t="shared" si="476"/>
        <v/>
      </c>
    </row>
    <row r="5609" spans="8:14" x14ac:dyDescent="0.25">
      <c r="H5609" s="18" t="str">
        <f t="shared" si="472"/>
        <v/>
      </c>
      <c r="I5609" s="26" t="str">
        <f t="shared" si="473"/>
        <v/>
      </c>
      <c r="J5609" s="18" t="str">
        <f t="shared" si="474"/>
        <v/>
      </c>
      <c r="K5609" s="18" t="str">
        <f t="shared" si="475"/>
        <v/>
      </c>
      <c r="N5609" s="23" t="str">
        <f t="shared" si="476"/>
        <v/>
      </c>
    </row>
    <row r="5610" spans="8:14" x14ac:dyDescent="0.25">
      <c r="H5610" s="18" t="str">
        <f t="shared" si="472"/>
        <v/>
      </c>
      <c r="I5610" s="26" t="str">
        <f t="shared" si="473"/>
        <v/>
      </c>
      <c r="J5610" s="18" t="str">
        <f t="shared" si="474"/>
        <v/>
      </c>
      <c r="K5610" s="18" t="str">
        <f t="shared" si="475"/>
        <v/>
      </c>
      <c r="N5610" s="23" t="str">
        <f t="shared" si="476"/>
        <v/>
      </c>
    </row>
    <row r="5611" spans="8:14" x14ac:dyDescent="0.25">
      <c r="H5611" s="18" t="str">
        <f t="shared" si="472"/>
        <v/>
      </c>
      <c r="I5611" s="26" t="str">
        <f t="shared" si="473"/>
        <v/>
      </c>
      <c r="J5611" s="18" t="str">
        <f t="shared" si="474"/>
        <v/>
      </c>
      <c r="K5611" s="18" t="str">
        <f t="shared" si="475"/>
        <v/>
      </c>
      <c r="N5611" s="23" t="str">
        <f t="shared" si="476"/>
        <v/>
      </c>
    </row>
    <row r="5612" spans="8:14" x14ac:dyDescent="0.25">
      <c r="H5612" s="18" t="str">
        <f t="shared" si="472"/>
        <v/>
      </c>
      <c r="I5612" s="26" t="str">
        <f t="shared" si="473"/>
        <v/>
      </c>
      <c r="J5612" s="18" t="str">
        <f t="shared" si="474"/>
        <v/>
      </c>
      <c r="K5612" s="18" t="str">
        <f t="shared" si="475"/>
        <v/>
      </c>
      <c r="N5612" s="23" t="str">
        <f t="shared" si="476"/>
        <v/>
      </c>
    </row>
    <row r="5613" spans="8:14" x14ac:dyDescent="0.25">
      <c r="H5613" s="18" t="str">
        <f t="shared" si="472"/>
        <v/>
      </c>
      <c r="I5613" s="26" t="str">
        <f t="shared" si="473"/>
        <v/>
      </c>
      <c r="J5613" s="18" t="str">
        <f t="shared" si="474"/>
        <v/>
      </c>
      <c r="K5613" s="18" t="str">
        <f t="shared" si="475"/>
        <v/>
      </c>
      <c r="N5613" s="23" t="str">
        <f t="shared" si="476"/>
        <v/>
      </c>
    </row>
    <row r="5614" spans="8:14" x14ac:dyDescent="0.25">
      <c r="H5614" s="18" t="str">
        <f t="shared" si="472"/>
        <v/>
      </c>
      <c r="I5614" s="26" t="str">
        <f t="shared" si="473"/>
        <v/>
      </c>
      <c r="J5614" s="18" t="str">
        <f t="shared" si="474"/>
        <v/>
      </c>
      <c r="K5614" s="18" t="str">
        <f t="shared" si="475"/>
        <v/>
      </c>
      <c r="N5614" s="23" t="str">
        <f t="shared" si="476"/>
        <v/>
      </c>
    </row>
    <row r="5615" spans="8:14" x14ac:dyDescent="0.25">
      <c r="H5615" s="18" t="str">
        <f t="shared" si="472"/>
        <v/>
      </c>
      <c r="I5615" s="26" t="str">
        <f t="shared" si="473"/>
        <v/>
      </c>
      <c r="J5615" s="18" t="str">
        <f t="shared" si="474"/>
        <v/>
      </c>
      <c r="K5615" s="18" t="str">
        <f t="shared" si="475"/>
        <v/>
      </c>
      <c r="N5615" s="23" t="str">
        <f t="shared" si="476"/>
        <v/>
      </c>
    </row>
    <row r="5616" spans="8:14" x14ac:dyDescent="0.25">
      <c r="H5616" s="18" t="str">
        <f t="shared" si="472"/>
        <v/>
      </c>
      <c r="I5616" s="26" t="str">
        <f t="shared" si="473"/>
        <v/>
      </c>
      <c r="J5616" s="18" t="str">
        <f t="shared" si="474"/>
        <v/>
      </c>
      <c r="K5616" s="18" t="str">
        <f t="shared" si="475"/>
        <v/>
      </c>
      <c r="N5616" s="23" t="str">
        <f t="shared" si="476"/>
        <v/>
      </c>
    </row>
    <row r="5617" spans="8:14" x14ac:dyDescent="0.25">
      <c r="H5617" s="18" t="str">
        <f t="shared" si="472"/>
        <v/>
      </c>
      <c r="I5617" s="26" t="str">
        <f t="shared" si="473"/>
        <v/>
      </c>
      <c r="J5617" s="18" t="str">
        <f t="shared" si="474"/>
        <v/>
      </c>
      <c r="K5617" s="18" t="str">
        <f t="shared" si="475"/>
        <v/>
      </c>
      <c r="N5617" s="23" t="str">
        <f t="shared" si="476"/>
        <v/>
      </c>
    </row>
    <row r="5618" spans="8:14" x14ac:dyDescent="0.25">
      <c r="H5618" s="18" t="str">
        <f t="shared" si="472"/>
        <v/>
      </c>
      <c r="I5618" s="26" t="str">
        <f t="shared" si="473"/>
        <v/>
      </c>
      <c r="J5618" s="18" t="str">
        <f t="shared" si="474"/>
        <v/>
      </c>
      <c r="K5618" s="18" t="str">
        <f t="shared" si="475"/>
        <v/>
      </c>
      <c r="N5618" s="23" t="str">
        <f t="shared" si="476"/>
        <v/>
      </c>
    </row>
    <row r="5619" spans="8:14" x14ac:dyDescent="0.25">
      <c r="H5619" s="18" t="str">
        <f t="shared" si="472"/>
        <v/>
      </c>
      <c r="I5619" s="26" t="str">
        <f t="shared" si="473"/>
        <v/>
      </c>
      <c r="J5619" s="18" t="str">
        <f t="shared" si="474"/>
        <v/>
      </c>
      <c r="K5619" s="18" t="str">
        <f t="shared" si="475"/>
        <v/>
      </c>
      <c r="N5619" s="23" t="str">
        <f t="shared" si="476"/>
        <v/>
      </c>
    </row>
    <row r="5620" spans="8:14" x14ac:dyDescent="0.25">
      <c r="H5620" s="18" t="str">
        <f t="shared" si="472"/>
        <v/>
      </c>
      <c r="I5620" s="26" t="str">
        <f t="shared" si="473"/>
        <v/>
      </c>
      <c r="J5620" s="18" t="str">
        <f t="shared" si="474"/>
        <v/>
      </c>
      <c r="K5620" s="18" t="str">
        <f t="shared" si="475"/>
        <v/>
      </c>
      <c r="N5620" s="23" t="str">
        <f t="shared" si="476"/>
        <v/>
      </c>
    </row>
    <row r="5621" spans="8:14" x14ac:dyDescent="0.25">
      <c r="H5621" s="18" t="str">
        <f t="shared" si="472"/>
        <v/>
      </c>
      <c r="I5621" s="26" t="str">
        <f t="shared" si="473"/>
        <v/>
      </c>
      <c r="J5621" s="18" t="str">
        <f t="shared" si="474"/>
        <v/>
      </c>
      <c r="K5621" s="18" t="str">
        <f t="shared" si="475"/>
        <v/>
      </c>
      <c r="N5621" s="23" t="str">
        <f t="shared" si="476"/>
        <v/>
      </c>
    </row>
    <row r="5622" spans="8:14" x14ac:dyDescent="0.25">
      <c r="H5622" s="18" t="str">
        <f t="shared" si="472"/>
        <v/>
      </c>
      <c r="I5622" s="26" t="str">
        <f t="shared" si="473"/>
        <v/>
      </c>
      <c r="J5622" s="18" t="str">
        <f t="shared" si="474"/>
        <v/>
      </c>
      <c r="K5622" s="18" t="str">
        <f t="shared" si="475"/>
        <v/>
      </c>
      <c r="N5622" s="23" t="str">
        <f t="shared" si="476"/>
        <v/>
      </c>
    </row>
    <row r="5623" spans="8:14" x14ac:dyDescent="0.25">
      <c r="H5623" s="18" t="str">
        <f t="shared" si="472"/>
        <v/>
      </c>
      <c r="I5623" s="26" t="str">
        <f t="shared" si="473"/>
        <v/>
      </c>
      <c r="J5623" s="18" t="str">
        <f t="shared" si="474"/>
        <v/>
      </c>
      <c r="K5623" s="18" t="str">
        <f t="shared" si="475"/>
        <v/>
      </c>
      <c r="N5623" s="23" t="str">
        <f t="shared" si="476"/>
        <v/>
      </c>
    </row>
    <row r="5624" spans="8:14" x14ac:dyDescent="0.25">
      <c r="H5624" s="18" t="str">
        <f t="shared" si="472"/>
        <v/>
      </c>
      <c r="I5624" s="26" t="str">
        <f t="shared" si="473"/>
        <v/>
      </c>
      <c r="J5624" s="18" t="str">
        <f t="shared" si="474"/>
        <v/>
      </c>
      <c r="K5624" s="18" t="str">
        <f t="shared" si="475"/>
        <v/>
      </c>
      <c r="N5624" s="23" t="str">
        <f t="shared" si="476"/>
        <v/>
      </c>
    </row>
    <row r="5625" spans="8:14" x14ac:dyDescent="0.25">
      <c r="H5625" s="18" t="str">
        <f t="shared" si="472"/>
        <v/>
      </c>
      <c r="I5625" s="26" t="str">
        <f t="shared" si="473"/>
        <v/>
      </c>
      <c r="J5625" s="18" t="str">
        <f t="shared" si="474"/>
        <v/>
      </c>
      <c r="K5625" s="18" t="str">
        <f t="shared" si="475"/>
        <v/>
      </c>
      <c r="N5625" s="23" t="str">
        <f t="shared" si="476"/>
        <v/>
      </c>
    </row>
    <row r="5626" spans="8:14" x14ac:dyDescent="0.25">
      <c r="H5626" s="18" t="str">
        <f t="shared" si="472"/>
        <v/>
      </c>
      <c r="I5626" s="26" t="str">
        <f t="shared" si="473"/>
        <v/>
      </c>
      <c r="J5626" s="18" t="str">
        <f t="shared" si="474"/>
        <v/>
      </c>
      <c r="K5626" s="18" t="str">
        <f t="shared" si="475"/>
        <v/>
      </c>
      <c r="N5626" s="23" t="str">
        <f t="shared" si="476"/>
        <v/>
      </c>
    </row>
    <row r="5627" spans="8:14" x14ac:dyDescent="0.25">
      <c r="H5627" s="18" t="str">
        <f t="shared" si="472"/>
        <v/>
      </c>
      <c r="I5627" s="26" t="str">
        <f t="shared" si="473"/>
        <v/>
      </c>
      <c r="J5627" s="18" t="str">
        <f t="shared" si="474"/>
        <v/>
      </c>
      <c r="K5627" s="18" t="str">
        <f t="shared" si="475"/>
        <v/>
      </c>
      <c r="N5627" s="23" t="str">
        <f t="shared" si="476"/>
        <v/>
      </c>
    </row>
    <row r="5628" spans="8:14" x14ac:dyDescent="0.25">
      <c r="H5628" s="18" t="str">
        <f t="shared" si="472"/>
        <v/>
      </c>
      <c r="I5628" s="26" t="str">
        <f t="shared" si="473"/>
        <v/>
      </c>
      <c r="J5628" s="18" t="str">
        <f t="shared" si="474"/>
        <v/>
      </c>
      <c r="K5628" s="18" t="str">
        <f t="shared" si="475"/>
        <v/>
      </c>
      <c r="N5628" s="23" t="str">
        <f t="shared" si="476"/>
        <v/>
      </c>
    </row>
    <row r="5629" spans="8:14" x14ac:dyDescent="0.25">
      <c r="H5629" s="18" t="str">
        <f t="shared" si="472"/>
        <v/>
      </c>
      <c r="I5629" s="26" t="str">
        <f t="shared" si="473"/>
        <v/>
      </c>
      <c r="J5629" s="18" t="str">
        <f t="shared" si="474"/>
        <v/>
      </c>
      <c r="K5629" s="18" t="str">
        <f t="shared" si="475"/>
        <v/>
      </c>
      <c r="N5629" s="23" t="str">
        <f t="shared" si="476"/>
        <v/>
      </c>
    </row>
    <row r="5630" spans="8:14" x14ac:dyDescent="0.25">
      <c r="H5630" s="18" t="str">
        <f t="shared" si="472"/>
        <v/>
      </c>
      <c r="I5630" s="26" t="str">
        <f t="shared" si="473"/>
        <v/>
      </c>
      <c r="J5630" s="18" t="str">
        <f t="shared" si="474"/>
        <v/>
      </c>
      <c r="K5630" s="18" t="str">
        <f t="shared" si="475"/>
        <v/>
      </c>
      <c r="N5630" s="23" t="str">
        <f t="shared" si="476"/>
        <v/>
      </c>
    </row>
    <row r="5631" spans="8:14" x14ac:dyDescent="0.25">
      <c r="H5631" s="18" t="str">
        <f t="shared" si="472"/>
        <v/>
      </c>
      <c r="I5631" s="26" t="str">
        <f t="shared" si="473"/>
        <v/>
      </c>
      <c r="J5631" s="18" t="str">
        <f t="shared" si="474"/>
        <v/>
      </c>
      <c r="K5631" s="18" t="str">
        <f t="shared" si="475"/>
        <v/>
      </c>
      <c r="N5631" s="23" t="str">
        <f t="shared" si="476"/>
        <v/>
      </c>
    </row>
    <row r="5632" spans="8:14" x14ac:dyDescent="0.25">
      <c r="H5632" s="18" t="str">
        <f t="shared" si="472"/>
        <v/>
      </c>
      <c r="I5632" s="26" t="str">
        <f t="shared" si="473"/>
        <v/>
      </c>
      <c r="J5632" s="18" t="str">
        <f t="shared" si="474"/>
        <v/>
      </c>
      <c r="K5632" s="18" t="str">
        <f t="shared" si="475"/>
        <v/>
      </c>
      <c r="N5632" s="23" t="str">
        <f t="shared" si="476"/>
        <v/>
      </c>
    </row>
    <row r="5633" spans="8:14" x14ac:dyDescent="0.25">
      <c r="H5633" s="18" t="str">
        <f t="shared" si="472"/>
        <v/>
      </c>
      <c r="I5633" s="26" t="str">
        <f t="shared" si="473"/>
        <v/>
      </c>
      <c r="J5633" s="18" t="str">
        <f t="shared" si="474"/>
        <v/>
      </c>
      <c r="K5633" s="18" t="str">
        <f t="shared" si="475"/>
        <v/>
      </c>
      <c r="N5633" s="23" t="str">
        <f t="shared" si="476"/>
        <v/>
      </c>
    </row>
    <row r="5634" spans="8:14" x14ac:dyDescent="0.25">
      <c r="H5634" s="18" t="str">
        <f t="shared" si="472"/>
        <v/>
      </c>
      <c r="I5634" s="26" t="str">
        <f t="shared" si="473"/>
        <v/>
      </c>
      <c r="J5634" s="18" t="str">
        <f t="shared" si="474"/>
        <v/>
      </c>
      <c r="K5634" s="18" t="str">
        <f t="shared" si="475"/>
        <v/>
      </c>
      <c r="N5634" s="23" t="str">
        <f t="shared" si="476"/>
        <v/>
      </c>
    </row>
    <row r="5635" spans="8:14" x14ac:dyDescent="0.25">
      <c r="H5635" s="18" t="str">
        <f t="shared" si="472"/>
        <v/>
      </c>
      <c r="I5635" s="26" t="str">
        <f t="shared" si="473"/>
        <v/>
      </c>
      <c r="J5635" s="18" t="str">
        <f t="shared" si="474"/>
        <v/>
      </c>
      <c r="K5635" s="18" t="str">
        <f t="shared" si="475"/>
        <v/>
      </c>
      <c r="N5635" s="23" t="str">
        <f t="shared" si="476"/>
        <v/>
      </c>
    </row>
    <row r="5636" spans="8:14" x14ac:dyDescent="0.25">
      <c r="H5636" s="18" t="str">
        <f t="shared" ref="H5636:H5699" si="477">IF(OR($E5636="",$G5636=""),"",$E5636*$G5636)</f>
        <v/>
      </c>
      <c r="I5636" s="26" t="str">
        <f t="shared" ref="I5636:I5699" si="478">IF($F5636="","",IFERROR(INDEX(CurRate,MATCH($F5636,CurCode,0)),""))</f>
        <v/>
      </c>
      <c r="J5636" s="18" t="str">
        <f t="shared" ref="J5636:J5699" si="479">IF(OR($G5636="",$I5636="",$I5636=0),"",$G5636/$I5636)</f>
        <v/>
      </c>
      <c r="K5636" s="18" t="str">
        <f t="shared" ref="K5636:K5699" si="480">IF(OR($E5636="",$J5636=""),"",$E5636*$J5636)</f>
        <v/>
      </c>
      <c r="N5636" s="23" t="str">
        <f t="shared" ref="N5636:N5699" si="481">IF($A5636="","",$A5636*100000+ROW())</f>
        <v/>
      </c>
    </row>
    <row r="5637" spans="8:14" x14ac:dyDescent="0.25">
      <c r="H5637" s="18" t="str">
        <f t="shared" si="477"/>
        <v/>
      </c>
      <c r="I5637" s="26" t="str">
        <f t="shared" si="478"/>
        <v/>
      </c>
      <c r="J5637" s="18" t="str">
        <f t="shared" si="479"/>
        <v/>
      </c>
      <c r="K5637" s="18" t="str">
        <f t="shared" si="480"/>
        <v/>
      </c>
      <c r="N5637" s="23" t="str">
        <f t="shared" si="481"/>
        <v/>
      </c>
    </row>
    <row r="5638" spans="8:14" x14ac:dyDescent="0.25">
      <c r="H5638" s="18" t="str">
        <f t="shared" si="477"/>
        <v/>
      </c>
      <c r="I5638" s="26" t="str">
        <f t="shared" si="478"/>
        <v/>
      </c>
      <c r="J5638" s="18" t="str">
        <f t="shared" si="479"/>
        <v/>
      </c>
      <c r="K5638" s="18" t="str">
        <f t="shared" si="480"/>
        <v/>
      </c>
      <c r="N5638" s="23" t="str">
        <f t="shared" si="481"/>
        <v/>
      </c>
    </row>
    <row r="5639" spans="8:14" x14ac:dyDescent="0.25">
      <c r="H5639" s="18" t="str">
        <f t="shared" si="477"/>
        <v/>
      </c>
      <c r="I5639" s="26" t="str">
        <f t="shared" si="478"/>
        <v/>
      </c>
      <c r="J5639" s="18" t="str">
        <f t="shared" si="479"/>
        <v/>
      </c>
      <c r="K5639" s="18" t="str">
        <f t="shared" si="480"/>
        <v/>
      </c>
      <c r="N5639" s="23" t="str">
        <f t="shared" si="481"/>
        <v/>
      </c>
    </row>
    <row r="5640" spans="8:14" x14ac:dyDescent="0.25">
      <c r="H5640" s="18" t="str">
        <f t="shared" si="477"/>
        <v/>
      </c>
      <c r="I5640" s="26" t="str">
        <f t="shared" si="478"/>
        <v/>
      </c>
      <c r="J5640" s="18" t="str">
        <f t="shared" si="479"/>
        <v/>
      </c>
      <c r="K5640" s="18" t="str">
        <f t="shared" si="480"/>
        <v/>
      </c>
      <c r="N5640" s="23" t="str">
        <f t="shared" si="481"/>
        <v/>
      </c>
    </row>
    <row r="5641" spans="8:14" x14ac:dyDescent="0.25">
      <c r="H5641" s="18" t="str">
        <f t="shared" si="477"/>
        <v/>
      </c>
      <c r="I5641" s="26" t="str">
        <f t="shared" si="478"/>
        <v/>
      </c>
      <c r="J5641" s="18" t="str">
        <f t="shared" si="479"/>
        <v/>
      </c>
      <c r="K5641" s="18" t="str">
        <f t="shared" si="480"/>
        <v/>
      </c>
      <c r="N5641" s="23" t="str">
        <f t="shared" si="481"/>
        <v/>
      </c>
    </row>
    <row r="5642" spans="8:14" x14ac:dyDescent="0.25">
      <c r="H5642" s="18" t="str">
        <f t="shared" si="477"/>
        <v/>
      </c>
      <c r="I5642" s="26" t="str">
        <f t="shared" si="478"/>
        <v/>
      </c>
      <c r="J5642" s="18" t="str">
        <f t="shared" si="479"/>
        <v/>
      </c>
      <c r="K5642" s="18" t="str">
        <f t="shared" si="480"/>
        <v/>
      </c>
      <c r="N5642" s="23" t="str">
        <f t="shared" si="481"/>
        <v/>
      </c>
    </row>
    <row r="5643" spans="8:14" x14ac:dyDescent="0.25">
      <c r="H5643" s="18" t="str">
        <f t="shared" si="477"/>
        <v/>
      </c>
      <c r="I5643" s="26" t="str">
        <f t="shared" si="478"/>
        <v/>
      </c>
      <c r="J5643" s="18" t="str">
        <f t="shared" si="479"/>
        <v/>
      </c>
      <c r="K5643" s="18" t="str">
        <f t="shared" si="480"/>
        <v/>
      </c>
      <c r="N5643" s="23" t="str">
        <f t="shared" si="481"/>
        <v/>
      </c>
    </row>
    <row r="5644" spans="8:14" x14ac:dyDescent="0.25">
      <c r="H5644" s="18" t="str">
        <f t="shared" si="477"/>
        <v/>
      </c>
      <c r="I5644" s="26" t="str">
        <f t="shared" si="478"/>
        <v/>
      </c>
      <c r="J5644" s="18" t="str">
        <f t="shared" si="479"/>
        <v/>
      </c>
      <c r="K5644" s="18" t="str">
        <f t="shared" si="480"/>
        <v/>
      </c>
      <c r="N5644" s="23" t="str">
        <f t="shared" si="481"/>
        <v/>
      </c>
    </row>
    <row r="5645" spans="8:14" x14ac:dyDescent="0.25">
      <c r="H5645" s="18" t="str">
        <f t="shared" si="477"/>
        <v/>
      </c>
      <c r="I5645" s="26" t="str">
        <f t="shared" si="478"/>
        <v/>
      </c>
      <c r="J5645" s="18" t="str">
        <f t="shared" si="479"/>
        <v/>
      </c>
      <c r="K5645" s="18" t="str">
        <f t="shared" si="480"/>
        <v/>
      </c>
      <c r="N5645" s="23" t="str">
        <f t="shared" si="481"/>
        <v/>
      </c>
    </row>
    <row r="5646" spans="8:14" x14ac:dyDescent="0.25">
      <c r="H5646" s="18" t="str">
        <f t="shared" si="477"/>
        <v/>
      </c>
      <c r="I5646" s="26" t="str">
        <f t="shared" si="478"/>
        <v/>
      </c>
      <c r="J5646" s="18" t="str">
        <f t="shared" si="479"/>
        <v/>
      </c>
      <c r="K5646" s="18" t="str">
        <f t="shared" si="480"/>
        <v/>
      </c>
      <c r="N5646" s="23" t="str">
        <f t="shared" si="481"/>
        <v/>
      </c>
    </row>
    <row r="5647" spans="8:14" x14ac:dyDescent="0.25">
      <c r="H5647" s="18" t="str">
        <f t="shared" si="477"/>
        <v/>
      </c>
      <c r="I5647" s="26" t="str">
        <f t="shared" si="478"/>
        <v/>
      </c>
      <c r="J5647" s="18" t="str">
        <f t="shared" si="479"/>
        <v/>
      </c>
      <c r="K5647" s="18" t="str">
        <f t="shared" si="480"/>
        <v/>
      </c>
      <c r="N5647" s="23" t="str">
        <f t="shared" si="481"/>
        <v/>
      </c>
    </row>
    <row r="5648" spans="8:14" x14ac:dyDescent="0.25">
      <c r="H5648" s="18" t="str">
        <f t="shared" si="477"/>
        <v/>
      </c>
      <c r="I5648" s="26" t="str">
        <f t="shared" si="478"/>
        <v/>
      </c>
      <c r="J5648" s="18" t="str">
        <f t="shared" si="479"/>
        <v/>
      </c>
      <c r="K5648" s="18" t="str">
        <f t="shared" si="480"/>
        <v/>
      </c>
      <c r="N5648" s="23" t="str">
        <f t="shared" si="481"/>
        <v/>
      </c>
    </row>
    <row r="5649" spans="8:14" x14ac:dyDescent="0.25">
      <c r="H5649" s="18" t="str">
        <f t="shared" si="477"/>
        <v/>
      </c>
      <c r="I5649" s="26" t="str">
        <f t="shared" si="478"/>
        <v/>
      </c>
      <c r="J5649" s="18" t="str">
        <f t="shared" si="479"/>
        <v/>
      </c>
      <c r="K5649" s="18" t="str">
        <f t="shared" si="480"/>
        <v/>
      </c>
      <c r="N5649" s="23" t="str">
        <f t="shared" si="481"/>
        <v/>
      </c>
    </row>
    <row r="5650" spans="8:14" x14ac:dyDescent="0.25">
      <c r="H5650" s="18" t="str">
        <f t="shared" si="477"/>
        <v/>
      </c>
      <c r="I5650" s="26" t="str">
        <f t="shared" si="478"/>
        <v/>
      </c>
      <c r="J5650" s="18" t="str">
        <f t="shared" si="479"/>
        <v/>
      </c>
      <c r="K5650" s="18" t="str">
        <f t="shared" si="480"/>
        <v/>
      </c>
      <c r="N5650" s="23" t="str">
        <f t="shared" si="481"/>
        <v/>
      </c>
    </row>
    <row r="5651" spans="8:14" x14ac:dyDescent="0.25">
      <c r="H5651" s="18" t="str">
        <f t="shared" si="477"/>
        <v/>
      </c>
      <c r="I5651" s="26" t="str">
        <f t="shared" si="478"/>
        <v/>
      </c>
      <c r="J5651" s="18" t="str">
        <f t="shared" si="479"/>
        <v/>
      </c>
      <c r="K5651" s="18" t="str">
        <f t="shared" si="480"/>
        <v/>
      </c>
      <c r="N5651" s="23" t="str">
        <f t="shared" si="481"/>
        <v/>
      </c>
    </row>
    <row r="5652" spans="8:14" x14ac:dyDescent="0.25">
      <c r="H5652" s="18" t="str">
        <f t="shared" si="477"/>
        <v/>
      </c>
      <c r="I5652" s="26" t="str">
        <f t="shared" si="478"/>
        <v/>
      </c>
      <c r="J5652" s="18" t="str">
        <f t="shared" si="479"/>
        <v/>
      </c>
      <c r="K5652" s="18" t="str">
        <f t="shared" si="480"/>
        <v/>
      </c>
      <c r="N5652" s="23" t="str">
        <f t="shared" si="481"/>
        <v/>
      </c>
    </row>
    <row r="5653" spans="8:14" x14ac:dyDescent="0.25">
      <c r="H5653" s="18" t="str">
        <f t="shared" si="477"/>
        <v/>
      </c>
      <c r="I5653" s="26" t="str">
        <f t="shared" si="478"/>
        <v/>
      </c>
      <c r="J5653" s="18" t="str">
        <f t="shared" si="479"/>
        <v/>
      </c>
      <c r="K5653" s="18" t="str">
        <f t="shared" si="480"/>
        <v/>
      </c>
      <c r="N5653" s="23" t="str">
        <f t="shared" si="481"/>
        <v/>
      </c>
    </row>
    <row r="5654" spans="8:14" x14ac:dyDescent="0.25">
      <c r="H5654" s="18" t="str">
        <f t="shared" si="477"/>
        <v/>
      </c>
      <c r="I5654" s="26" t="str">
        <f t="shared" si="478"/>
        <v/>
      </c>
      <c r="J5654" s="18" t="str">
        <f t="shared" si="479"/>
        <v/>
      </c>
      <c r="K5654" s="18" t="str">
        <f t="shared" si="480"/>
        <v/>
      </c>
      <c r="N5654" s="23" t="str">
        <f t="shared" si="481"/>
        <v/>
      </c>
    </row>
    <row r="5655" spans="8:14" x14ac:dyDescent="0.25">
      <c r="H5655" s="18" t="str">
        <f t="shared" si="477"/>
        <v/>
      </c>
      <c r="I5655" s="26" t="str">
        <f t="shared" si="478"/>
        <v/>
      </c>
      <c r="J5655" s="18" t="str">
        <f t="shared" si="479"/>
        <v/>
      </c>
      <c r="K5655" s="18" t="str">
        <f t="shared" si="480"/>
        <v/>
      </c>
      <c r="N5655" s="23" t="str">
        <f t="shared" si="481"/>
        <v/>
      </c>
    </row>
    <row r="5656" spans="8:14" x14ac:dyDescent="0.25">
      <c r="H5656" s="18" t="str">
        <f t="shared" si="477"/>
        <v/>
      </c>
      <c r="I5656" s="26" t="str">
        <f t="shared" si="478"/>
        <v/>
      </c>
      <c r="J5656" s="18" t="str">
        <f t="shared" si="479"/>
        <v/>
      </c>
      <c r="K5656" s="18" t="str">
        <f t="shared" si="480"/>
        <v/>
      </c>
      <c r="N5656" s="23" t="str">
        <f t="shared" si="481"/>
        <v/>
      </c>
    </row>
    <row r="5657" spans="8:14" x14ac:dyDescent="0.25">
      <c r="H5657" s="18" t="str">
        <f t="shared" si="477"/>
        <v/>
      </c>
      <c r="I5657" s="26" t="str">
        <f t="shared" si="478"/>
        <v/>
      </c>
      <c r="J5657" s="18" t="str">
        <f t="shared" si="479"/>
        <v/>
      </c>
      <c r="K5657" s="18" t="str">
        <f t="shared" si="480"/>
        <v/>
      </c>
      <c r="N5657" s="23" t="str">
        <f t="shared" si="481"/>
        <v/>
      </c>
    </row>
    <row r="5658" spans="8:14" x14ac:dyDescent="0.25">
      <c r="H5658" s="18" t="str">
        <f t="shared" si="477"/>
        <v/>
      </c>
      <c r="I5658" s="26" t="str">
        <f t="shared" si="478"/>
        <v/>
      </c>
      <c r="J5658" s="18" t="str">
        <f t="shared" si="479"/>
        <v/>
      </c>
      <c r="K5658" s="18" t="str">
        <f t="shared" si="480"/>
        <v/>
      </c>
      <c r="N5658" s="23" t="str">
        <f t="shared" si="481"/>
        <v/>
      </c>
    </row>
    <row r="5659" spans="8:14" x14ac:dyDescent="0.25">
      <c r="H5659" s="18" t="str">
        <f t="shared" si="477"/>
        <v/>
      </c>
      <c r="I5659" s="26" t="str">
        <f t="shared" si="478"/>
        <v/>
      </c>
      <c r="J5659" s="18" t="str">
        <f t="shared" si="479"/>
        <v/>
      </c>
      <c r="K5659" s="18" t="str">
        <f t="shared" si="480"/>
        <v/>
      </c>
      <c r="N5659" s="23" t="str">
        <f t="shared" si="481"/>
        <v/>
      </c>
    </row>
    <row r="5660" spans="8:14" x14ac:dyDescent="0.25">
      <c r="H5660" s="18" t="str">
        <f t="shared" si="477"/>
        <v/>
      </c>
      <c r="I5660" s="26" t="str">
        <f t="shared" si="478"/>
        <v/>
      </c>
      <c r="J5660" s="18" t="str">
        <f t="shared" si="479"/>
        <v/>
      </c>
      <c r="K5660" s="18" t="str">
        <f t="shared" si="480"/>
        <v/>
      </c>
      <c r="N5660" s="23" t="str">
        <f t="shared" si="481"/>
        <v/>
      </c>
    </row>
    <row r="5661" spans="8:14" x14ac:dyDescent="0.25">
      <c r="H5661" s="18" t="str">
        <f t="shared" si="477"/>
        <v/>
      </c>
      <c r="I5661" s="26" t="str">
        <f t="shared" si="478"/>
        <v/>
      </c>
      <c r="J5661" s="18" t="str">
        <f t="shared" si="479"/>
        <v/>
      </c>
      <c r="K5661" s="18" t="str">
        <f t="shared" si="480"/>
        <v/>
      </c>
      <c r="N5661" s="23" t="str">
        <f t="shared" si="481"/>
        <v/>
      </c>
    </row>
    <row r="5662" spans="8:14" x14ac:dyDescent="0.25">
      <c r="H5662" s="18" t="str">
        <f t="shared" si="477"/>
        <v/>
      </c>
      <c r="I5662" s="26" t="str">
        <f t="shared" si="478"/>
        <v/>
      </c>
      <c r="J5662" s="18" t="str">
        <f t="shared" si="479"/>
        <v/>
      </c>
      <c r="K5662" s="18" t="str">
        <f t="shared" si="480"/>
        <v/>
      </c>
      <c r="N5662" s="23" t="str">
        <f t="shared" si="481"/>
        <v/>
      </c>
    </row>
    <row r="5663" spans="8:14" x14ac:dyDescent="0.25">
      <c r="H5663" s="18" t="str">
        <f t="shared" si="477"/>
        <v/>
      </c>
      <c r="I5663" s="26" t="str">
        <f t="shared" si="478"/>
        <v/>
      </c>
      <c r="J5663" s="18" t="str">
        <f t="shared" si="479"/>
        <v/>
      </c>
      <c r="K5663" s="18" t="str">
        <f t="shared" si="480"/>
        <v/>
      </c>
      <c r="N5663" s="23" t="str">
        <f t="shared" si="481"/>
        <v/>
      </c>
    </row>
    <row r="5664" spans="8:14" x14ac:dyDescent="0.25">
      <c r="H5664" s="18" t="str">
        <f t="shared" si="477"/>
        <v/>
      </c>
      <c r="I5664" s="26" t="str">
        <f t="shared" si="478"/>
        <v/>
      </c>
      <c r="J5664" s="18" t="str">
        <f t="shared" si="479"/>
        <v/>
      </c>
      <c r="K5664" s="18" t="str">
        <f t="shared" si="480"/>
        <v/>
      </c>
      <c r="N5664" s="23" t="str">
        <f t="shared" si="481"/>
        <v/>
      </c>
    </row>
    <row r="5665" spans="8:14" x14ac:dyDescent="0.25">
      <c r="H5665" s="18" t="str">
        <f t="shared" si="477"/>
        <v/>
      </c>
      <c r="I5665" s="26" t="str">
        <f t="shared" si="478"/>
        <v/>
      </c>
      <c r="J5665" s="18" t="str">
        <f t="shared" si="479"/>
        <v/>
      </c>
      <c r="K5665" s="18" t="str">
        <f t="shared" si="480"/>
        <v/>
      </c>
      <c r="N5665" s="23" t="str">
        <f t="shared" si="481"/>
        <v/>
      </c>
    </row>
    <row r="5666" spans="8:14" x14ac:dyDescent="0.25">
      <c r="H5666" s="18" t="str">
        <f t="shared" si="477"/>
        <v/>
      </c>
      <c r="I5666" s="26" t="str">
        <f t="shared" si="478"/>
        <v/>
      </c>
      <c r="J5666" s="18" t="str">
        <f t="shared" si="479"/>
        <v/>
      </c>
      <c r="K5666" s="18" t="str">
        <f t="shared" si="480"/>
        <v/>
      </c>
      <c r="N5666" s="23" t="str">
        <f t="shared" si="481"/>
        <v/>
      </c>
    </row>
    <row r="5667" spans="8:14" x14ac:dyDescent="0.25">
      <c r="H5667" s="18" t="str">
        <f t="shared" si="477"/>
        <v/>
      </c>
      <c r="I5667" s="26" t="str">
        <f t="shared" si="478"/>
        <v/>
      </c>
      <c r="J5667" s="18" t="str">
        <f t="shared" si="479"/>
        <v/>
      </c>
      <c r="K5667" s="18" t="str">
        <f t="shared" si="480"/>
        <v/>
      </c>
      <c r="N5667" s="23" t="str">
        <f t="shared" si="481"/>
        <v/>
      </c>
    </row>
    <row r="5668" spans="8:14" x14ac:dyDescent="0.25">
      <c r="H5668" s="18" t="str">
        <f t="shared" si="477"/>
        <v/>
      </c>
      <c r="I5668" s="26" t="str">
        <f t="shared" si="478"/>
        <v/>
      </c>
      <c r="J5668" s="18" t="str">
        <f t="shared" si="479"/>
        <v/>
      </c>
      <c r="K5668" s="18" t="str">
        <f t="shared" si="480"/>
        <v/>
      </c>
      <c r="N5668" s="23" t="str">
        <f t="shared" si="481"/>
        <v/>
      </c>
    </row>
    <row r="5669" spans="8:14" x14ac:dyDescent="0.25">
      <c r="H5669" s="18" t="str">
        <f t="shared" si="477"/>
        <v/>
      </c>
      <c r="I5669" s="26" t="str">
        <f t="shared" si="478"/>
        <v/>
      </c>
      <c r="J5669" s="18" t="str">
        <f t="shared" si="479"/>
        <v/>
      </c>
      <c r="K5669" s="18" t="str">
        <f t="shared" si="480"/>
        <v/>
      </c>
      <c r="N5669" s="23" t="str">
        <f t="shared" si="481"/>
        <v/>
      </c>
    </row>
    <row r="5670" spans="8:14" x14ac:dyDescent="0.25">
      <c r="H5670" s="18" t="str">
        <f t="shared" si="477"/>
        <v/>
      </c>
      <c r="I5670" s="26" t="str">
        <f t="shared" si="478"/>
        <v/>
      </c>
      <c r="J5670" s="18" t="str">
        <f t="shared" si="479"/>
        <v/>
      </c>
      <c r="K5670" s="18" t="str">
        <f t="shared" si="480"/>
        <v/>
      </c>
      <c r="N5670" s="23" t="str">
        <f t="shared" si="481"/>
        <v/>
      </c>
    </row>
    <row r="5671" spans="8:14" x14ac:dyDescent="0.25">
      <c r="H5671" s="18" t="str">
        <f t="shared" si="477"/>
        <v/>
      </c>
      <c r="I5671" s="26" t="str">
        <f t="shared" si="478"/>
        <v/>
      </c>
      <c r="J5671" s="18" t="str">
        <f t="shared" si="479"/>
        <v/>
      </c>
      <c r="K5671" s="18" t="str">
        <f t="shared" si="480"/>
        <v/>
      </c>
      <c r="N5671" s="23" t="str">
        <f t="shared" si="481"/>
        <v/>
      </c>
    </row>
    <row r="5672" spans="8:14" x14ac:dyDescent="0.25">
      <c r="H5672" s="18" t="str">
        <f t="shared" si="477"/>
        <v/>
      </c>
      <c r="I5672" s="26" t="str">
        <f t="shared" si="478"/>
        <v/>
      </c>
      <c r="J5672" s="18" t="str">
        <f t="shared" si="479"/>
        <v/>
      </c>
      <c r="K5672" s="18" t="str">
        <f t="shared" si="480"/>
        <v/>
      </c>
      <c r="N5672" s="23" t="str">
        <f t="shared" si="481"/>
        <v/>
      </c>
    </row>
    <row r="5673" spans="8:14" x14ac:dyDescent="0.25">
      <c r="H5673" s="18" t="str">
        <f t="shared" si="477"/>
        <v/>
      </c>
      <c r="I5673" s="26" t="str">
        <f t="shared" si="478"/>
        <v/>
      </c>
      <c r="J5673" s="18" t="str">
        <f t="shared" si="479"/>
        <v/>
      </c>
      <c r="K5673" s="18" t="str">
        <f t="shared" si="480"/>
        <v/>
      </c>
      <c r="N5673" s="23" t="str">
        <f t="shared" si="481"/>
        <v/>
      </c>
    </row>
    <row r="5674" spans="8:14" x14ac:dyDescent="0.25">
      <c r="H5674" s="18" t="str">
        <f t="shared" si="477"/>
        <v/>
      </c>
      <c r="I5674" s="26" t="str">
        <f t="shared" si="478"/>
        <v/>
      </c>
      <c r="J5674" s="18" t="str">
        <f t="shared" si="479"/>
        <v/>
      </c>
      <c r="K5674" s="18" t="str">
        <f t="shared" si="480"/>
        <v/>
      </c>
      <c r="N5674" s="23" t="str">
        <f t="shared" si="481"/>
        <v/>
      </c>
    </row>
    <row r="5675" spans="8:14" x14ac:dyDescent="0.25">
      <c r="H5675" s="18" t="str">
        <f t="shared" si="477"/>
        <v/>
      </c>
      <c r="I5675" s="26" t="str">
        <f t="shared" si="478"/>
        <v/>
      </c>
      <c r="J5675" s="18" t="str">
        <f t="shared" si="479"/>
        <v/>
      </c>
      <c r="K5675" s="18" t="str">
        <f t="shared" si="480"/>
        <v/>
      </c>
      <c r="N5675" s="23" t="str">
        <f t="shared" si="481"/>
        <v/>
      </c>
    </row>
    <row r="5676" spans="8:14" x14ac:dyDescent="0.25">
      <c r="H5676" s="18" t="str">
        <f t="shared" si="477"/>
        <v/>
      </c>
      <c r="I5676" s="26" t="str">
        <f t="shared" si="478"/>
        <v/>
      </c>
      <c r="J5676" s="18" t="str">
        <f t="shared" si="479"/>
        <v/>
      </c>
      <c r="K5676" s="18" t="str">
        <f t="shared" si="480"/>
        <v/>
      </c>
      <c r="N5676" s="23" t="str">
        <f t="shared" si="481"/>
        <v/>
      </c>
    </row>
    <row r="5677" spans="8:14" x14ac:dyDescent="0.25">
      <c r="H5677" s="18" t="str">
        <f t="shared" si="477"/>
        <v/>
      </c>
      <c r="I5677" s="26" t="str">
        <f t="shared" si="478"/>
        <v/>
      </c>
      <c r="J5677" s="18" t="str">
        <f t="shared" si="479"/>
        <v/>
      </c>
      <c r="K5677" s="18" t="str">
        <f t="shared" si="480"/>
        <v/>
      </c>
      <c r="N5677" s="23" t="str">
        <f t="shared" si="481"/>
        <v/>
      </c>
    </row>
    <row r="5678" spans="8:14" x14ac:dyDescent="0.25">
      <c r="H5678" s="18" t="str">
        <f t="shared" si="477"/>
        <v/>
      </c>
      <c r="I5678" s="26" t="str">
        <f t="shared" si="478"/>
        <v/>
      </c>
      <c r="J5678" s="18" t="str">
        <f t="shared" si="479"/>
        <v/>
      </c>
      <c r="K5678" s="18" t="str">
        <f t="shared" si="480"/>
        <v/>
      </c>
      <c r="N5678" s="23" t="str">
        <f t="shared" si="481"/>
        <v/>
      </c>
    </row>
    <row r="5679" spans="8:14" x14ac:dyDescent="0.25">
      <c r="H5679" s="18" t="str">
        <f t="shared" si="477"/>
        <v/>
      </c>
      <c r="I5679" s="26" t="str">
        <f t="shared" si="478"/>
        <v/>
      </c>
      <c r="J5679" s="18" t="str">
        <f t="shared" si="479"/>
        <v/>
      </c>
      <c r="K5679" s="18" t="str">
        <f t="shared" si="480"/>
        <v/>
      </c>
      <c r="N5679" s="23" t="str">
        <f t="shared" si="481"/>
        <v/>
      </c>
    </row>
    <row r="5680" spans="8:14" x14ac:dyDescent="0.25">
      <c r="H5680" s="18" t="str">
        <f t="shared" si="477"/>
        <v/>
      </c>
      <c r="I5680" s="26" t="str">
        <f t="shared" si="478"/>
        <v/>
      </c>
      <c r="J5680" s="18" t="str">
        <f t="shared" si="479"/>
        <v/>
      </c>
      <c r="K5680" s="18" t="str">
        <f t="shared" si="480"/>
        <v/>
      </c>
      <c r="N5680" s="23" t="str">
        <f t="shared" si="481"/>
        <v/>
      </c>
    </row>
    <row r="5681" spans="8:14" x14ac:dyDescent="0.25">
      <c r="H5681" s="18" t="str">
        <f t="shared" si="477"/>
        <v/>
      </c>
      <c r="I5681" s="26" t="str">
        <f t="shared" si="478"/>
        <v/>
      </c>
      <c r="J5681" s="18" t="str">
        <f t="shared" si="479"/>
        <v/>
      </c>
      <c r="K5681" s="18" t="str">
        <f t="shared" si="480"/>
        <v/>
      </c>
      <c r="N5681" s="23" t="str">
        <f t="shared" si="481"/>
        <v/>
      </c>
    </row>
    <row r="5682" spans="8:14" x14ac:dyDescent="0.25">
      <c r="H5682" s="18" t="str">
        <f t="shared" si="477"/>
        <v/>
      </c>
      <c r="I5682" s="26" t="str">
        <f t="shared" si="478"/>
        <v/>
      </c>
      <c r="J5682" s="18" t="str">
        <f t="shared" si="479"/>
        <v/>
      </c>
      <c r="K5682" s="18" t="str">
        <f t="shared" si="480"/>
        <v/>
      </c>
      <c r="N5682" s="23" t="str">
        <f t="shared" si="481"/>
        <v/>
      </c>
    </row>
    <row r="5683" spans="8:14" x14ac:dyDescent="0.25">
      <c r="H5683" s="18" t="str">
        <f t="shared" si="477"/>
        <v/>
      </c>
      <c r="I5683" s="26" t="str">
        <f t="shared" si="478"/>
        <v/>
      </c>
      <c r="J5683" s="18" t="str">
        <f t="shared" si="479"/>
        <v/>
      </c>
      <c r="K5683" s="18" t="str">
        <f t="shared" si="480"/>
        <v/>
      </c>
      <c r="N5683" s="23" t="str">
        <f t="shared" si="481"/>
        <v/>
      </c>
    </row>
    <row r="5684" spans="8:14" x14ac:dyDescent="0.25">
      <c r="H5684" s="18" t="str">
        <f t="shared" si="477"/>
        <v/>
      </c>
      <c r="I5684" s="26" t="str">
        <f t="shared" si="478"/>
        <v/>
      </c>
      <c r="J5684" s="18" t="str">
        <f t="shared" si="479"/>
        <v/>
      </c>
      <c r="K5684" s="18" t="str">
        <f t="shared" si="480"/>
        <v/>
      </c>
      <c r="N5684" s="23" t="str">
        <f t="shared" si="481"/>
        <v/>
      </c>
    </row>
    <row r="5685" spans="8:14" x14ac:dyDescent="0.25">
      <c r="H5685" s="18" t="str">
        <f t="shared" si="477"/>
        <v/>
      </c>
      <c r="I5685" s="26" t="str">
        <f t="shared" si="478"/>
        <v/>
      </c>
      <c r="J5685" s="18" t="str">
        <f t="shared" si="479"/>
        <v/>
      </c>
      <c r="K5685" s="18" t="str">
        <f t="shared" si="480"/>
        <v/>
      </c>
      <c r="N5685" s="23" t="str">
        <f t="shared" si="481"/>
        <v/>
      </c>
    </row>
    <row r="5686" spans="8:14" x14ac:dyDescent="0.25">
      <c r="H5686" s="18" t="str">
        <f t="shared" si="477"/>
        <v/>
      </c>
      <c r="I5686" s="26" t="str">
        <f t="shared" si="478"/>
        <v/>
      </c>
      <c r="J5686" s="18" t="str">
        <f t="shared" si="479"/>
        <v/>
      </c>
      <c r="K5686" s="18" t="str">
        <f t="shared" si="480"/>
        <v/>
      </c>
      <c r="N5686" s="23" t="str">
        <f t="shared" si="481"/>
        <v/>
      </c>
    </row>
    <row r="5687" spans="8:14" x14ac:dyDescent="0.25">
      <c r="H5687" s="18" t="str">
        <f t="shared" si="477"/>
        <v/>
      </c>
      <c r="I5687" s="26" t="str">
        <f t="shared" si="478"/>
        <v/>
      </c>
      <c r="J5687" s="18" t="str">
        <f t="shared" si="479"/>
        <v/>
      </c>
      <c r="K5687" s="18" t="str">
        <f t="shared" si="480"/>
        <v/>
      </c>
      <c r="N5687" s="23" t="str">
        <f t="shared" si="481"/>
        <v/>
      </c>
    </row>
    <row r="5688" spans="8:14" x14ac:dyDescent="0.25">
      <c r="H5688" s="18" t="str">
        <f t="shared" si="477"/>
        <v/>
      </c>
      <c r="I5688" s="26" t="str">
        <f t="shared" si="478"/>
        <v/>
      </c>
      <c r="J5688" s="18" t="str">
        <f t="shared" si="479"/>
        <v/>
      </c>
      <c r="K5688" s="18" t="str">
        <f t="shared" si="480"/>
        <v/>
      </c>
      <c r="N5688" s="23" t="str">
        <f t="shared" si="481"/>
        <v/>
      </c>
    </row>
    <row r="5689" spans="8:14" x14ac:dyDescent="0.25">
      <c r="H5689" s="18" t="str">
        <f t="shared" si="477"/>
        <v/>
      </c>
      <c r="I5689" s="26" t="str">
        <f t="shared" si="478"/>
        <v/>
      </c>
      <c r="J5689" s="18" t="str">
        <f t="shared" si="479"/>
        <v/>
      </c>
      <c r="K5689" s="18" t="str">
        <f t="shared" si="480"/>
        <v/>
      </c>
      <c r="N5689" s="23" t="str">
        <f t="shared" si="481"/>
        <v/>
      </c>
    </row>
    <row r="5690" spans="8:14" x14ac:dyDescent="0.25">
      <c r="H5690" s="18" t="str">
        <f t="shared" si="477"/>
        <v/>
      </c>
      <c r="I5690" s="26" t="str">
        <f t="shared" si="478"/>
        <v/>
      </c>
      <c r="J5690" s="18" t="str">
        <f t="shared" si="479"/>
        <v/>
      </c>
      <c r="K5690" s="18" t="str">
        <f t="shared" si="480"/>
        <v/>
      </c>
      <c r="N5690" s="23" t="str">
        <f t="shared" si="481"/>
        <v/>
      </c>
    </row>
    <row r="5691" spans="8:14" x14ac:dyDescent="0.25">
      <c r="H5691" s="18" t="str">
        <f t="shared" si="477"/>
        <v/>
      </c>
      <c r="I5691" s="26" t="str">
        <f t="shared" si="478"/>
        <v/>
      </c>
      <c r="J5691" s="18" t="str">
        <f t="shared" si="479"/>
        <v/>
      </c>
      <c r="K5691" s="18" t="str">
        <f t="shared" si="480"/>
        <v/>
      </c>
      <c r="N5691" s="23" t="str">
        <f t="shared" si="481"/>
        <v/>
      </c>
    </row>
    <row r="5692" spans="8:14" x14ac:dyDescent="0.25">
      <c r="H5692" s="18" t="str">
        <f t="shared" si="477"/>
        <v/>
      </c>
      <c r="I5692" s="26" t="str">
        <f t="shared" si="478"/>
        <v/>
      </c>
      <c r="J5692" s="18" t="str">
        <f t="shared" si="479"/>
        <v/>
      </c>
      <c r="K5692" s="18" t="str">
        <f t="shared" si="480"/>
        <v/>
      </c>
      <c r="N5692" s="23" t="str">
        <f t="shared" si="481"/>
        <v/>
      </c>
    </row>
    <row r="5693" spans="8:14" x14ac:dyDescent="0.25">
      <c r="H5693" s="18" t="str">
        <f t="shared" si="477"/>
        <v/>
      </c>
      <c r="I5693" s="26" t="str">
        <f t="shared" si="478"/>
        <v/>
      </c>
      <c r="J5693" s="18" t="str">
        <f t="shared" si="479"/>
        <v/>
      </c>
      <c r="K5693" s="18" t="str">
        <f t="shared" si="480"/>
        <v/>
      </c>
      <c r="N5693" s="23" t="str">
        <f t="shared" si="481"/>
        <v/>
      </c>
    </row>
    <row r="5694" spans="8:14" x14ac:dyDescent="0.25">
      <c r="H5694" s="18" t="str">
        <f t="shared" si="477"/>
        <v/>
      </c>
      <c r="I5694" s="26" t="str">
        <f t="shared" si="478"/>
        <v/>
      </c>
      <c r="J5694" s="18" t="str">
        <f t="shared" si="479"/>
        <v/>
      </c>
      <c r="K5694" s="18" t="str">
        <f t="shared" si="480"/>
        <v/>
      </c>
      <c r="N5694" s="23" t="str">
        <f t="shared" si="481"/>
        <v/>
      </c>
    </row>
    <row r="5695" spans="8:14" x14ac:dyDescent="0.25">
      <c r="H5695" s="18" t="str">
        <f t="shared" si="477"/>
        <v/>
      </c>
      <c r="I5695" s="26" t="str">
        <f t="shared" si="478"/>
        <v/>
      </c>
      <c r="J5695" s="18" t="str">
        <f t="shared" si="479"/>
        <v/>
      </c>
      <c r="K5695" s="18" t="str">
        <f t="shared" si="480"/>
        <v/>
      </c>
      <c r="N5695" s="23" t="str">
        <f t="shared" si="481"/>
        <v/>
      </c>
    </row>
    <row r="5696" spans="8:14" x14ac:dyDescent="0.25">
      <c r="H5696" s="18" t="str">
        <f t="shared" si="477"/>
        <v/>
      </c>
      <c r="I5696" s="26" t="str">
        <f t="shared" si="478"/>
        <v/>
      </c>
      <c r="J5696" s="18" t="str">
        <f t="shared" si="479"/>
        <v/>
      </c>
      <c r="K5696" s="18" t="str">
        <f t="shared" si="480"/>
        <v/>
      </c>
      <c r="N5696" s="23" t="str">
        <f t="shared" si="481"/>
        <v/>
      </c>
    </row>
    <row r="5697" spans="8:14" x14ac:dyDescent="0.25">
      <c r="H5697" s="18" t="str">
        <f t="shared" si="477"/>
        <v/>
      </c>
      <c r="I5697" s="26" t="str">
        <f t="shared" si="478"/>
        <v/>
      </c>
      <c r="J5697" s="18" t="str">
        <f t="shared" si="479"/>
        <v/>
      </c>
      <c r="K5697" s="18" t="str">
        <f t="shared" si="480"/>
        <v/>
      </c>
      <c r="N5697" s="23" t="str">
        <f t="shared" si="481"/>
        <v/>
      </c>
    </row>
    <row r="5698" spans="8:14" x14ac:dyDescent="0.25">
      <c r="H5698" s="18" t="str">
        <f t="shared" si="477"/>
        <v/>
      </c>
      <c r="I5698" s="26" t="str">
        <f t="shared" si="478"/>
        <v/>
      </c>
      <c r="J5698" s="18" t="str">
        <f t="shared" si="479"/>
        <v/>
      </c>
      <c r="K5698" s="18" t="str">
        <f t="shared" si="480"/>
        <v/>
      </c>
      <c r="N5698" s="23" t="str">
        <f t="shared" si="481"/>
        <v/>
      </c>
    </row>
    <row r="5699" spans="8:14" x14ac:dyDescent="0.25">
      <c r="H5699" s="18" t="str">
        <f t="shared" si="477"/>
        <v/>
      </c>
      <c r="I5699" s="26" t="str">
        <f t="shared" si="478"/>
        <v/>
      </c>
      <c r="J5699" s="18" t="str">
        <f t="shared" si="479"/>
        <v/>
      </c>
      <c r="K5699" s="18" t="str">
        <f t="shared" si="480"/>
        <v/>
      </c>
      <c r="N5699" s="23" t="str">
        <f t="shared" si="481"/>
        <v/>
      </c>
    </row>
    <row r="5700" spans="8:14" x14ac:dyDescent="0.25">
      <c r="H5700" s="18" t="str">
        <f t="shared" ref="H5700:H5763" si="482">IF(OR($E5700="",$G5700=""),"",$E5700*$G5700)</f>
        <v/>
      </c>
      <c r="I5700" s="26" t="str">
        <f t="shared" ref="I5700:I5763" si="483">IF($F5700="","",IFERROR(INDEX(CurRate,MATCH($F5700,CurCode,0)),""))</f>
        <v/>
      </c>
      <c r="J5700" s="18" t="str">
        <f t="shared" ref="J5700:J5763" si="484">IF(OR($G5700="",$I5700="",$I5700=0),"",$G5700/$I5700)</f>
        <v/>
      </c>
      <c r="K5700" s="18" t="str">
        <f t="shared" ref="K5700:K5763" si="485">IF(OR($E5700="",$J5700=""),"",$E5700*$J5700)</f>
        <v/>
      </c>
      <c r="N5700" s="23" t="str">
        <f t="shared" ref="N5700:N5763" si="486">IF($A5700="","",$A5700*100000+ROW())</f>
        <v/>
      </c>
    </row>
    <row r="5701" spans="8:14" x14ac:dyDescent="0.25">
      <c r="H5701" s="18" t="str">
        <f t="shared" si="482"/>
        <v/>
      </c>
      <c r="I5701" s="26" t="str">
        <f t="shared" si="483"/>
        <v/>
      </c>
      <c r="J5701" s="18" t="str">
        <f t="shared" si="484"/>
        <v/>
      </c>
      <c r="K5701" s="18" t="str">
        <f t="shared" si="485"/>
        <v/>
      </c>
      <c r="N5701" s="23" t="str">
        <f t="shared" si="486"/>
        <v/>
      </c>
    </row>
    <row r="5702" spans="8:14" x14ac:dyDescent="0.25">
      <c r="H5702" s="18" t="str">
        <f t="shared" si="482"/>
        <v/>
      </c>
      <c r="I5702" s="26" t="str">
        <f t="shared" si="483"/>
        <v/>
      </c>
      <c r="J5702" s="18" t="str">
        <f t="shared" si="484"/>
        <v/>
      </c>
      <c r="K5702" s="18" t="str">
        <f t="shared" si="485"/>
        <v/>
      </c>
      <c r="N5702" s="23" t="str">
        <f t="shared" si="486"/>
        <v/>
      </c>
    </row>
    <row r="5703" spans="8:14" x14ac:dyDescent="0.25">
      <c r="H5703" s="18" t="str">
        <f t="shared" si="482"/>
        <v/>
      </c>
      <c r="I5703" s="26" t="str">
        <f t="shared" si="483"/>
        <v/>
      </c>
      <c r="J5703" s="18" t="str">
        <f t="shared" si="484"/>
        <v/>
      </c>
      <c r="K5703" s="18" t="str">
        <f t="shared" si="485"/>
        <v/>
      </c>
      <c r="N5703" s="23" t="str">
        <f t="shared" si="486"/>
        <v/>
      </c>
    </row>
    <row r="5704" spans="8:14" x14ac:dyDescent="0.25">
      <c r="H5704" s="18" t="str">
        <f t="shared" si="482"/>
        <v/>
      </c>
      <c r="I5704" s="26" t="str">
        <f t="shared" si="483"/>
        <v/>
      </c>
      <c r="J5704" s="18" t="str">
        <f t="shared" si="484"/>
        <v/>
      </c>
      <c r="K5704" s="18" t="str">
        <f t="shared" si="485"/>
        <v/>
      </c>
      <c r="N5704" s="23" t="str">
        <f t="shared" si="486"/>
        <v/>
      </c>
    </row>
    <row r="5705" spans="8:14" x14ac:dyDescent="0.25">
      <c r="H5705" s="18" t="str">
        <f t="shared" si="482"/>
        <v/>
      </c>
      <c r="I5705" s="26" t="str">
        <f t="shared" si="483"/>
        <v/>
      </c>
      <c r="J5705" s="18" t="str">
        <f t="shared" si="484"/>
        <v/>
      </c>
      <c r="K5705" s="18" t="str">
        <f t="shared" si="485"/>
        <v/>
      </c>
      <c r="N5705" s="23" t="str">
        <f t="shared" si="486"/>
        <v/>
      </c>
    </row>
    <row r="5706" spans="8:14" x14ac:dyDescent="0.25">
      <c r="H5706" s="18" t="str">
        <f t="shared" si="482"/>
        <v/>
      </c>
      <c r="I5706" s="26" t="str">
        <f t="shared" si="483"/>
        <v/>
      </c>
      <c r="J5706" s="18" t="str">
        <f t="shared" si="484"/>
        <v/>
      </c>
      <c r="K5706" s="18" t="str">
        <f t="shared" si="485"/>
        <v/>
      </c>
      <c r="N5706" s="23" t="str">
        <f t="shared" si="486"/>
        <v/>
      </c>
    </row>
    <row r="5707" spans="8:14" x14ac:dyDescent="0.25">
      <c r="H5707" s="18" t="str">
        <f t="shared" si="482"/>
        <v/>
      </c>
      <c r="I5707" s="26" t="str">
        <f t="shared" si="483"/>
        <v/>
      </c>
      <c r="J5707" s="18" t="str">
        <f t="shared" si="484"/>
        <v/>
      </c>
      <c r="K5707" s="18" t="str">
        <f t="shared" si="485"/>
        <v/>
      </c>
      <c r="N5707" s="23" t="str">
        <f t="shared" si="486"/>
        <v/>
      </c>
    </row>
    <row r="5708" spans="8:14" x14ac:dyDescent="0.25">
      <c r="H5708" s="18" t="str">
        <f t="shared" si="482"/>
        <v/>
      </c>
      <c r="I5708" s="26" t="str">
        <f t="shared" si="483"/>
        <v/>
      </c>
      <c r="J5708" s="18" t="str">
        <f t="shared" si="484"/>
        <v/>
      </c>
      <c r="K5708" s="18" t="str">
        <f t="shared" si="485"/>
        <v/>
      </c>
      <c r="N5708" s="23" t="str">
        <f t="shared" si="486"/>
        <v/>
      </c>
    </row>
    <row r="5709" spans="8:14" x14ac:dyDescent="0.25">
      <c r="H5709" s="18" t="str">
        <f t="shared" si="482"/>
        <v/>
      </c>
      <c r="I5709" s="26" t="str">
        <f t="shared" si="483"/>
        <v/>
      </c>
      <c r="J5709" s="18" t="str">
        <f t="shared" si="484"/>
        <v/>
      </c>
      <c r="K5709" s="18" t="str">
        <f t="shared" si="485"/>
        <v/>
      </c>
      <c r="N5709" s="23" t="str">
        <f t="shared" si="486"/>
        <v/>
      </c>
    </row>
    <row r="5710" spans="8:14" x14ac:dyDescent="0.25">
      <c r="H5710" s="18" t="str">
        <f t="shared" si="482"/>
        <v/>
      </c>
      <c r="I5710" s="26" t="str">
        <f t="shared" si="483"/>
        <v/>
      </c>
      <c r="J5710" s="18" t="str">
        <f t="shared" si="484"/>
        <v/>
      </c>
      <c r="K5710" s="18" t="str">
        <f t="shared" si="485"/>
        <v/>
      </c>
      <c r="N5710" s="23" t="str">
        <f t="shared" si="486"/>
        <v/>
      </c>
    </row>
    <row r="5711" spans="8:14" x14ac:dyDescent="0.25">
      <c r="H5711" s="18" t="str">
        <f t="shared" si="482"/>
        <v/>
      </c>
      <c r="I5711" s="26" t="str">
        <f t="shared" si="483"/>
        <v/>
      </c>
      <c r="J5711" s="18" t="str">
        <f t="shared" si="484"/>
        <v/>
      </c>
      <c r="K5711" s="18" t="str">
        <f t="shared" si="485"/>
        <v/>
      </c>
      <c r="N5711" s="23" t="str">
        <f t="shared" si="486"/>
        <v/>
      </c>
    </row>
    <row r="5712" spans="8:14" x14ac:dyDescent="0.25">
      <c r="H5712" s="18" t="str">
        <f t="shared" si="482"/>
        <v/>
      </c>
      <c r="I5712" s="26" t="str">
        <f t="shared" si="483"/>
        <v/>
      </c>
      <c r="J5712" s="18" t="str">
        <f t="shared" si="484"/>
        <v/>
      </c>
      <c r="K5712" s="18" t="str">
        <f t="shared" si="485"/>
        <v/>
      </c>
      <c r="N5712" s="23" t="str">
        <f t="shared" si="486"/>
        <v/>
      </c>
    </row>
    <row r="5713" spans="8:14" x14ac:dyDescent="0.25">
      <c r="H5713" s="18" t="str">
        <f t="shared" si="482"/>
        <v/>
      </c>
      <c r="I5713" s="26" t="str">
        <f t="shared" si="483"/>
        <v/>
      </c>
      <c r="J5713" s="18" t="str">
        <f t="shared" si="484"/>
        <v/>
      </c>
      <c r="K5713" s="18" t="str">
        <f t="shared" si="485"/>
        <v/>
      </c>
      <c r="N5713" s="23" t="str">
        <f t="shared" si="486"/>
        <v/>
      </c>
    </row>
    <row r="5714" spans="8:14" x14ac:dyDescent="0.25">
      <c r="H5714" s="18" t="str">
        <f t="shared" si="482"/>
        <v/>
      </c>
      <c r="I5714" s="26" t="str">
        <f t="shared" si="483"/>
        <v/>
      </c>
      <c r="J5714" s="18" t="str">
        <f t="shared" si="484"/>
        <v/>
      </c>
      <c r="K5714" s="18" t="str">
        <f t="shared" si="485"/>
        <v/>
      </c>
      <c r="N5714" s="23" t="str">
        <f t="shared" si="486"/>
        <v/>
      </c>
    </row>
    <row r="5715" spans="8:14" x14ac:dyDescent="0.25">
      <c r="H5715" s="18" t="str">
        <f t="shared" si="482"/>
        <v/>
      </c>
      <c r="I5715" s="26" t="str">
        <f t="shared" si="483"/>
        <v/>
      </c>
      <c r="J5715" s="18" t="str">
        <f t="shared" si="484"/>
        <v/>
      </c>
      <c r="K5715" s="18" t="str">
        <f t="shared" si="485"/>
        <v/>
      </c>
      <c r="N5715" s="23" t="str">
        <f t="shared" si="486"/>
        <v/>
      </c>
    </row>
    <row r="5716" spans="8:14" x14ac:dyDescent="0.25">
      <c r="H5716" s="18" t="str">
        <f t="shared" si="482"/>
        <v/>
      </c>
      <c r="I5716" s="26" t="str">
        <f t="shared" si="483"/>
        <v/>
      </c>
      <c r="J5716" s="18" t="str">
        <f t="shared" si="484"/>
        <v/>
      </c>
      <c r="K5716" s="18" t="str">
        <f t="shared" si="485"/>
        <v/>
      </c>
      <c r="N5716" s="23" t="str">
        <f t="shared" si="486"/>
        <v/>
      </c>
    </row>
    <row r="5717" spans="8:14" x14ac:dyDescent="0.25">
      <c r="H5717" s="18" t="str">
        <f t="shared" si="482"/>
        <v/>
      </c>
      <c r="I5717" s="26" t="str">
        <f t="shared" si="483"/>
        <v/>
      </c>
      <c r="J5717" s="18" t="str">
        <f t="shared" si="484"/>
        <v/>
      </c>
      <c r="K5717" s="18" t="str">
        <f t="shared" si="485"/>
        <v/>
      </c>
      <c r="N5717" s="23" t="str">
        <f t="shared" si="486"/>
        <v/>
      </c>
    </row>
    <row r="5718" spans="8:14" x14ac:dyDescent="0.25">
      <c r="H5718" s="18" t="str">
        <f t="shared" si="482"/>
        <v/>
      </c>
      <c r="I5718" s="26" t="str">
        <f t="shared" si="483"/>
        <v/>
      </c>
      <c r="J5718" s="18" t="str">
        <f t="shared" si="484"/>
        <v/>
      </c>
      <c r="K5718" s="18" t="str">
        <f t="shared" si="485"/>
        <v/>
      </c>
      <c r="N5718" s="23" t="str">
        <f t="shared" si="486"/>
        <v/>
      </c>
    </row>
    <row r="5719" spans="8:14" x14ac:dyDescent="0.25">
      <c r="H5719" s="18" t="str">
        <f t="shared" si="482"/>
        <v/>
      </c>
      <c r="I5719" s="26" t="str">
        <f t="shared" si="483"/>
        <v/>
      </c>
      <c r="J5719" s="18" t="str">
        <f t="shared" si="484"/>
        <v/>
      </c>
      <c r="K5719" s="18" t="str">
        <f t="shared" si="485"/>
        <v/>
      </c>
      <c r="N5719" s="23" t="str">
        <f t="shared" si="486"/>
        <v/>
      </c>
    </row>
    <row r="5720" spans="8:14" x14ac:dyDescent="0.25">
      <c r="H5720" s="18" t="str">
        <f t="shared" si="482"/>
        <v/>
      </c>
      <c r="I5720" s="26" t="str">
        <f t="shared" si="483"/>
        <v/>
      </c>
      <c r="J5720" s="18" t="str">
        <f t="shared" si="484"/>
        <v/>
      </c>
      <c r="K5720" s="18" t="str">
        <f t="shared" si="485"/>
        <v/>
      </c>
      <c r="N5720" s="23" t="str">
        <f t="shared" si="486"/>
        <v/>
      </c>
    </row>
    <row r="5721" spans="8:14" x14ac:dyDescent="0.25">
      <c r="H5721" s="18" t="str">
        <f t="shared" si="482"/>
        <v/>
      </c>
      <c r="I5721" s="26" t="str">
        <f t="shared" si="483"/>
        <v/>
      </c>
      <c r="J5721" s="18" t="str">
        <f t="shared" si="484"/>
        <v/>
      </c>
      <c r="K5721" s="18" t="str">
        <f t="shared" si="485"/>
        <v/>
      </c>
      <c r="N5721" s="23" t="str">
        <f t="shared" si="486"/>
        <v/>
      </c>
    </row>
    <row r="5722" spans="8:14" x14ac:dyDescent="0.25">
      <c r="H5722" s="18" t="str">
        <f t="shared" si="482"/>
        <v/>
      </c>
      <c r="I5722" s="26" t="str">
        <f t="shared" si="483"/>
        <v/>
      </c>
      <c r="J5722" s="18" t="str">
        <f t="shared" si="484"/>
        <v/>
      </c>
      <c r="K5722" s="18" t="str">
        <f t="shared" si="485"/>
        <v/>
      </c>
      <c r="N5722" s="23" t="str">
        <f t="shared" si="486"/>
        <v/>
      </c>
    </row>
    <row r="5723" spans="8:14" x14ac:dyDescent="0.25">
      <c r="H5723" s="18" t="str">
        <f t="shared" si="482"/>
        <v/>
      </c>
      <c r="I5723" s="26" t="str">
        <f t="shared" si="483"/>
        <v/>
      </c>
      <c r="J5723" s="18" t="str">
        <f t="shared" si="484"/>
        <v/>
      </c>
      <c r="K5723" s="18" t="str">
        <f t="shared" si="485"/>
        <v/>
      </c>
      <c r="N5723" s="23" t="str">
        <f t="shared" si="486"/>
        <v/>
      </c>
    </row>
    <row r="5724" spans="8:14" x14ac:dyDescent="0.25">
      <c r="H5724" s="18" t="str">
        <f t="shared" si="482"/>
        <v/>
      </c>
      <c r="I5724" s="26" t="str">
        <f t="shared" si="483"/>
        <v/>
      </c>
      <c r="J5724" s="18" t="str">
        <f t="shared" si="484"/>
        <v/>
      </c>
      <c r="K5724" s="18" t="str">
        <f t="shared" si="485"/>
        <v/>
      </c>
      <c r="N5724" s="23" t="str">
        <f t="shared" si="486"/>
        <v/>
      </c>
    </row>
    <row r="5725" spans="8:14" x14ac:dyDescent="0.25">
      <c r="H5725" s="18" t="str">
        <f t="shared" si="482"/>
        <v/>
      </c>
      <c r="I5725" s="26" t="str">
        <f t="shared" si="483"/>
        <v/>
      </c>
      <c r="J5725" s="18" t="str">
        <f t="shared" si="484"/>
        <v/>
      </c>
      <c r="K5725" s="18" t="str">
        <f t="shared" si="485"/>
        <v/>
      </c>
      <c r="N5725" s="23" t="str">
        <f t="shared" si="486"/>
        <v/>
      </c>
    </row>
    <row r="5726" spans="8:14" x14ac:dyDescent="0.25">
      <c r="H5726" s="18" t="str">
        <f t="shared" si="482"/>
        <v/>
      </c>
      <c r="I5726" s="26" t="str">
        <f t="shared" si="483"/>
        <v/>
      </c>
      <c r="J5726" s="18" t="str">
        <f t="shared" si="484"/>
        <v/>
      </c>
      <c r="K5726" s="18" t="str">
        <f t="shared" si="485"/>
        <v/>
      </c>
      <c r="N5726" s="23" t="str">
        <f t="shared" si="486"/>
        <v/>
      </c>
    </row>
    <row r="5727" spans="8:14" x14ac:dyDescent="0.25">
      <c r="H5727" s="18" t="str">
        <f t="shared" si="482"/>
        <v/>
      </c>
      <c r="I5727" s="26" t="str">
        <f t="shared" si="483"/>
        <v/>
      </c>
      <c r="J5727" s="18" t="str">
        <f t="shared" si="484"/>
        <v/>
      </c>
      <c r="K5727" s="18" t="str">
        <f t="shared" si="485"/>
        <v/>
      </c>
      <c r="N5727" s="23" t="str">
        <f t="shared" si="486"/>
        <v/>
      </c>
    </row>
    <row r="5728" spans="8:14" x14ac:dyDescent="0.25">
      <c r="H5728" s="18" t="str">
        <f t="shared" si="482"/>
        <v/>
      </c>
      <c r="I5728" s="26" t="str">
        <f t="shared" si="483"/>
        <v/>
      </c>
      <c r="J5728" s="18" t="str">
        <f t="shared" si="484"/>
        <v/>
      </c>
      <c r="K5728" s="18" t="str">
        <f t="shared" si="485"/>
        <v/>
      </c>
      <c r="N5728" s="23" t="str">
        <f t="shared" si="486"/>
        <v/>
      </c>
    </row>
    <row r="5729" spans="8:14" x14ac:dyDescent="0.25">
      <c r="H5729" s="18" t="str">
        <f t="shared" si="482"/>
        <v/>
      </c>
      <c r="I5729" s="26" t="str">
        <f t="shared" si="483"/>
        <v/>
      </c>
      <c r="J5729" s="18" t="str">
        <f t="shared" si="484"/>
        <v/>
      </c>
      <c r="K5729" s="18" t="str">
        <f t="shared" si="485"/>
        <v/>
      </c>
      <c r="N5729" s="23" t="str">
        <f t="shared" si="486"/>
        <v/>
      </c>
    </row>
    <row r="5730" spans="8:14" x14ac:dyDescent="0.25">
      <c r="H5730" s="18" t="str">
        <f t="shared" si="482"/>
        <v/>
      </c>
      <c r="I5730" s="26" t="str">
        <f t="shared" si="483"/>
        <v/>
      </c>
      <c r="J5730" s="18" t="str">
        <f t="shared" si="484"/>
        <v/>
      </c>
      <c r="K5730" s="18" t="str">
        <f t="shared" si="485"/>
        <v/>
      </c>
      <c r="N5730" s="23" t="str">
        <f t="shared" si="486"/>
        <v/>
      </c>
    </row>
    <row r="5731" spans="8:14" x14ac:dyDescent="0.25">
      <c r="H5731" s="18" t="str">
        <f t="shared" si="482"/>
        <v/>
      </c>
      <c r="I5731" s="26" t="str">
        <f t="shared" si="483"/>
        <v/>
      </c>
      <c r="J5731" s="18" t="str">
        <f t="shared" si="484"/>
        <v/>
      </c>
      <c r="K5731" s="18" t="str">
        <f t="shared" si="485"/>
        <v/>
      </c>
      <c r="N5731" s="23" t="str">
        <f t="shared" si="486"/>
        <v/>
      </c>
    </row>
    <row r="5732" spans="8:14" x14ac:dyDescent="0.25">
      <c r="H5732" s="18" t="str">
        <f t="shared" si="482"/>
        <v/>
      </c>
      <c r="I5732" s="26" t="str">
        <f t="shared" si="483"/>
        <v/>
      </c>
      <c r="J5732" s="18" t="str">
        <f t="shared" si="484"/>
        <v/>
      </c>
      <c r="K5732" s="18" t="str">
        <f t="shared" si="485"/>
        <v/>
      </c>
      <c r="N5732" s="23" t="str">
        <f t="shared" si="486"/>
        <v/>
      </c>
    </row>
    <row r="5733" spans="8:14" x14ac:dyDescent="0.25">
      <c r="H5733" s="18" t="str">
        <f t="shared" si="482"/>
        <v/>
      </c>
      <c r="I5733" s="26" t="str">
        <f t="shared" si="483"/>
        <v/>
      </c>
      <c r="J5733" s="18" t="str">
        <f t="shared" si="484"/>
        <v/>
      </c>
      <c r="K5733" s="18" t="str">
        <f t="shared" si="485"/>
        <v/>
      </c>
      <c r="N5733" s="23" t="str">
        <f t="shared" si="486"/>
        <v/>
      </c>
    </row>
    <row r="5734" spans="8:14" x14ac:dyDescent="0.25">
      <c r="H5734" s="18" t="str">
        <f t="shared" si="482"/>
        <v/>
      </c>
      <c r="I5734" s="26" t="str">
        <f t="shared" si="483"/>
        <v/>
      </c>
      <c r="J5734" s="18" t="str">
        <f t="shared" si="484"/>
        <v/>
      </c>
      <c r="K5734" s="18" t="str">
        <f t="shared" si="485"/>
        <v/>
      </c>
      <c r="N5734" s="23" t="str">
        <f t="shared" si="486"/>
        <v/>
      </c>
    </row>
    <row r="5735" spans="8:14" x14ac:dyDescent="0.25">
      <c r="H5735" s="18" t="str">
        <f t="shared" si="482"/>
        <v/>
      </c>
      <c r="I5735" s="26" t="str">
        <f t="shared" si="483"/>
        <v/>
      </c>
      <c r="J5735" s="18" t="str">
        <f t="shared" si="484"/>
        <v/>
      </c>
      <c r="K5735" s="18" t="str">
        <f t="shared" si="485"/>
        <v/>
      </c>
      <c r="N5735" s="23" t="str">
        <f t="shared" si="486"/>
        <v/>
      </c>
    </row>
    <row r="5736" spans="8:14" x14ac:dyDescent="0.25">
      <c r="H5736" s="18" t="str">
        <f t="shared" si="482"/>
        <v/>
      </c>
      <c r="I5736" s="26" t="str">
        <f t="shared" si="483"/>
        <v/>
      </c>
      <c r="J5736" s="18" t="str">
        <f t="shared" si="484"/>
        <v/>
      </c>
      <c r="K5736" s="18" t="str">
        <f t="shared" si="485"/>
        <v/>
      </c>
      <c r="N5736" s="23" t="str">
        <f t="shared" si="486"/>
        <v/>
      </c>
    </row>
    <row r="5737" spans="8:14" x14ac:dyDescent="0.25">
      <c r="H5737" s="18" t="str">
        <f t="shared" si="482"/>
        <v/>
      </c>
      <c r="I5737" s="26" t="str">
        <f t="shared" si="483"/>
        <v/>
      </c>
      <c r="J5737" s="18" t="str">
        <f t="shared" si="484"/>
        <v/>
      </c>
      <c r="K5737" s="18" t="str">
        <f t="shared" si="485"/>
        <v/>
      </c>
      <c r="N5737" s="23" t="str">
        <f t="shared" si="486"/>
        <v/>
      </c>
    </row>
    <row r="5738" spans="8:14" x14ac:dyDescent="0.25">
      <c r="H5738" s="18" t="str">
        <f t="shared" si="482"/>
        <v/>
      </c>
      <c r="I5738" s="26" t="str">
        <f t="shared" si="483"/>
        <v/>
      </c>
      <c r="J5738" s="18" t="str">
        <f t="shared" si="484"/>
        <v/>
      </c>
      <c r="K5738" s="18" t="str">
        <f t="shared" si="485"/>
        <v/>
      </c>
      <c r="N5738" s="23" t="str">
        <f t="shared" si="486"/>
        <v/>
      </c>
    </row>
    <row r="5739" spans="8:14" x14ac:dyDescent="0.25">
      <c r="H5739" s="18" t="str">
        <f t="shared" si="482"/>
        <v/>
      </c>
      <c r="I5739" s="26" t="str">
        <f t="shared" si="483"/>
        <v/>
      </c>
      <c r="J5739" s="18" t="str">
        <f t="shared" si="484"/>
        <v/>
      </c>
      <c r="K5739" s="18" t="str">
        <f t="shared" si="485"/>
        <v/>
      </c>
      <c r="N5739" s="23" t="str">
        <f t="shared" si="486"/>
        <v/>
      </c>
    </row>
    <row r="5740" spans="8:14" x14ac:dyDescent="0.25">
      <c r="H5740" s="18" t="str">
        <f t="shared" si="482"/>
        <v/>
      </c>
      <c r="I5740" s="26" t="str">
        <f t="shared" si="483"/>
        <v/>
      </c>
      <c r="J5740" s="18" t="str">
        <f t="shared" si="484"/>
        <v/>
      </c>
      <c r="K5740" s="18" t="str">
        <f t="shared" si="485"/>
        <v/>
      </c>
      <c r="N5740" s="23" t="str">
        <f t="shared" si="486"/>
        <v/>
      </c>
    </row>
    <row r="5741" spans="8:14" x14ac:dyDescent="0.25">
      <c r="H5741" s="18" t="str">
        <f t="shared" si="482"/>
        <v/>
      </c>
      <c r="I5741" s="26" t="str">
        <f t="shared" si="483"/>
        <v/>
      </c>
      <c r="J5741" s="18" t="str">
        <f t="shared" si="484"/>
        <v/>
      </c>
      <c r="K5741" s="18" t="str">
        <f t="shared" si="485"/>
        <v/>
      </c>
      <c r="N5741" s="23" t="str">
        <f t="shared" si="486"/>
        <v/>
      </c>
    </row>
    <row r="5742" spans="8:14" x14ac:dyDescent="0.25">
      <c r="H5742" s="18" t="str">
        <f t="shared" si="482"/>
        <v/>
      </c>
      <c r="I5742" s="26" t="str">
        <f t="shared" si="483"/>
        <v/>
      </c>
      <c r="J5742" s="18" t="str">
        <f t="shared" si="484"/>
        <v/>
      </c>
      <c r="K5742" s="18" t="str">
        <f t="shared" si="485"/>
        <v/>
      </c>
      <c r="N5742" s="23" t="str">
        <f t="shared" si="486"/>
        <v/>
      </c>
    </row>
    <row r="5743" spans="8:14" x14ac:dyDescent="0.25">
      <c r="H5743" s="18" t="str">
        <f t="shared" si="482"/>
        <v/>
      </c>
      <c r="I5743" s="26" t="str">
        <f t="shared" si="483"/>
        <v/>
      </c>
      <c r="J5743" s="18" t="str">
        <f t="shared" si="484"/>
        <v/>
      </c>
      <c r="K5743" s="18" t="str">
        <f t="shared" si="485"/>
        <v/>
      </c>
      <c r="N5743" s="23" t="str">
        <f t="shared" si="486"/>
        <v/>
      </c>
    </row>
    <row r="5744" spans="8:14" x14ac:dyDescent="0.25">
      <c r="H5744" s="18" t="str">
        <f t="shared" si="482"/>
        <v/>
      </c>
      <c r="I5744" s="26" t="str">
        <f t="shared" si="483"/>
        <v/>
      </c>
      <c r="J5744" s="18" t="str">
        <f t="shared" si="484"/>
        <v/>
      </c>
      <c r="K5744" s="18" t="str">
        <f t="shared" si="485"/>
        <v/>
      </c>
      <c r="N5744" s="23" t="str">
        <f t="shared" si="486"/>
        <v/>
      </c>
    </row>
    <row r="5745" spans="8:14" x14ac:dyDescent="0.25">
      <c r="H5745" s="18" t="str">
        <f t="shared" si="482"/>
        <v/>
      </c>
      <c r="I5745" s="26" t="str">
        <f t="shared" si="483"/>
        <v/>
      </c>
      <c r="J5745" s="18" t="str">
        <f t="shared" si="484"/>
        <v/>
      </c>
      <c r="K5745" s="18" t="str">
        <f t="shared" si="485"/>
        <v/>
      </c>
      <c r="N5745" s="23" t="str">
        <f t="shared" si="486"/>
        <v/>
      </c>
    </row>
    <row r="5746" spans="8:14" x14ac:dyDescent="0.25">
      <c r="H5746" s="18" t="str">
        <f t="shared" si="482"/>
        <v/>
      </c>
      <c r="I5746" s="26" t="str">
        <f t="shared" si="483"/>
        <v/>
      </c>
      <c r="J5746" s="18" t="str">
        <f t="shared" si="484"/>
        <v/>
      </c>
      <c r="K5746" s="18" t="str">
        <f t="shared" si="485"/>
        <v/>
      </c>
      <c r="N5746" s="23" t="str">
        <f t="shared" si="486"/>
        <v/>
      </c>
    </row>
    <row r="5747" spans="8:14" x14ac:dyDescent="0.25">
      <c r="H5747" s="18" t="str">
        <f t="shared" si="482"/>
        <v/>
      </c>
      <c r="I5747" s="26" t="str">
        <f t="shared" si="483"/>
        <v/>
      </c>
      <c r="J5747" s="18" t="str">
        <f t="shared" si="484"/>
        <v/>
      </c>
      <c r="K5747" s="18" t="str">
        <f t="shared" si="485"/>
        <v/>
      </c>
      <c r="N5747" s="23" t="str">
        <f t="shared" si="486"/>
        <v/>
      </c>
    </row>
    <row r="5748" spans="8:14" x14ac:dyDescent="0.25">
      <c r="H5748" s="18" t="str">
        <f t="shared" si="482"/>
        <v/>
      </c>
      <c r="I5748" s="26" t="str">
        <f t="shared" si="483"/>
        <v/>
      </c>
      <c r="J5748" s="18" t="str">
        <f t="shared" si="484"/>
        <v/>
      </c>
      <c r="K5748" s="18" t="str">
        <f t="shared" si="485"/>
        <v/>
      </c>
      <c r="N5748" s="23" t="str">
        <f t="shared" si="486"/>
        <v/>
      </c>
    </row>
    <row r="5749" spans="8:14" x14ac:dyDescent="0.25">
      <c r="H5749" s="18" t="str">
        <f t="shared" si="482"/>
        <v/>
      </c>
      <c r="I5749" s="26" t="str">
        <f t="shared" si="483"/>
        <v/>
      </c>
      <c r="J5749" s="18" t="str">
        <f t="shared" si="484"/>
        <v/>
      </c>
      <c r="K5749" s="18" t="str">
        <f t="shared" si="485"/>
        <v/>
      </c>
      <c r="N5749" s="23" t="str">
        <f t="shared" si="486"/>
        <v/>
      </c>
    </row>
    <row r="5750" spans="8:14" x14ac:dyDescent="0.25">
      <c r="H5750" s="18" t="str">
        <f t="shared" si="482"/>
        <v/>
      </c>
      <c r="I5750" s="26" t="str">
        <f t="shared" si="483"/>
        <v/>
      </c>
      <c r="J5750" s="18" t="str">
        <f t="shared" si="484"/>
        <v/>
      </c>
      <c r="K5750" s="18" t="str">
        <f t="shared" si="485"/>
        <v/>
      </c>
      <c r="N5750" s="23" t="str">
        <f t="shared" si="486"/>
        <v/>
      </c>
    </row>
    <row r="5751" spans="8:14" x14ac:dyDescent="0.25">
      <c r="H5751" s="18" t="str">
        <f t="shared" si="482"/>
        <v/>
      </c>
      <c r="I5751" s="26" t="str">
        <f t="shared" si="483"/>
        <v/>
      </c>
      <c r="J5751" s="18" t="str">
        <f t="shared" si="484"/>
        <v/>
      </c>
      <c r="K5751" s="18" t="str">
        <f t="shared" si="485"/>
        <v/>
      </c>
      <c r="N5751" s="23" t="str">
        <f t="shared" si="486"/>
        <v/>
      </c>
    </row>
    <row r="5752" spans="8:14" x14ac:dyDescent="0.25">
      <c r="H5752" s="18" t="str">
        <f t="shared" si="482"/>
        <v/>
      </c>
      <c r="I5752" s="26" t="str">
        <f t="shared" si="483"/>
        <v/>
      </c>
      <c r="J5752" s="18" t="str">
        <f t="shared" si="484"/>
        <v/>
      </c>
      <c r="K5752" s="18" t="str">
        <f t="shared" si="485"/>
        <v/>
      </c>
      <c r="N5752" s="23" t="str">
        <f t="shared" si="486"/>
        <v/>
      </c>
    </row>
    <row r="5753" spans="8:14" x14ac:dyDescent="0.25">
      <c r="H5753" s="18" t="str">
        <f t="shared" si="482"/>
        <v/>
      </c>
      <c r="I5753" s="26" t="str">
        <f t="shared" si="483"/>
        <v/>
      </c>
      <c r="J5753" s="18" t="str">
        <f t="shared" si="484"/>
        <v/>
      </c>
      <c r="K5753" s="18" t="str">
        <f t="shared" si="485"/>
        <v/>
      </c>
      <c r="N5753" s="23" t="str">
        <f t="shared" si="486"/>
        <v/>
      </c>
    </row>
    <row r="5754" spans="8:14" x14ac:dyDescent="0.25">
      <c r="H5754" s="18" t="str">
        <f t="shared" si="482"/>
        <v/>
      </c>
      <c r="I5754" s="26" t="str">
        <f t="shared" si="483"/>
        <v/>
      </c>
      <c r="J5754" s="18" t="str">
        <f t="shared" si="484"/>
        <v/>
      </c>
      <c r="K5754" s="18" t="str">
        <f t="shared" si="485"/>
        <v/>
      </c>
      <c r="N5754" s="23" t="str">
        <f t="shared" si="486"/>
        <v/>
      </c>
    </row>
    <row r="5755" spans="8:14" x14ac:dyDescent="0.25">
      <c r="H5755" s="18" t="str">
        <f t="shared" si="482"/>
        <v/>
      </c>
      <c r="I5755" s="26" t="str">
        <f t="shared" si="483"/>
        <v/>
      </c>
      <c r="J5755" s="18" t="str">
        <f t="shared" si="484"/>
        <v/>
      </c>
      <c r="K5755" s="18" t="str">
        <f t="shared" si="485"/>
        <v/>
      </c>
      <c r="N5755" s="23" t="str">
        <f t="shared" si="486"/>
        <v/>
      </c>
    </row>
    <row r="5756" spans="8:14" x14ac:dyDescent="0.25">
      <c r="H5756" s="18" t="str">
        <f t="shared" si="482"/>
        <v/>
      </c>
      <c r="I5756" s="26" t="str">
        <f t="shared" si="483"/>
        <v/>
      </c>
      <c r="J5756" s="18" t="str">
        <f t="shared" si="484"/>
        <v/>
      </c>
      <c r="K5756" s="18" t="str">
        <f t="shared" si="485"/>
        <v/>
      </c>
      <c r="N5756" s="23" t="str">
        <f t="shared" si="486"/>
        <v/>
      </c>
    </row>
    <row r="5757" spans="8:14" x14ac:dyDescent="0.25">
      <c r="H5757" s="18" t="str">
        <f t="shared" si="482"/>
        <v/>
      </c>
      <c r="I5757" s="26" t="str">
        <f t="shared" si="483"/>
        <v/>
      </c>
      <c r="J5757" s="18" t="str">
        <f t="shared" si="484"/>
        <v/>
      </c>
      <c r="K5757" s="18" t="str">
        <f t="shared" si="485"/>
        <v/>
      </c>
      <c r="N5757" s="23" t="str">
        <f t="shared" si="486"/>
        <v/>
      </c>
    </row>
    <row r="5758" spans="8:14" x14ac:dyDescent="0.25">
      <c r="H5758" s="18" t="str">
        <f t="shared" si="482"/>
        <v/>
      </c>
      <c r="I5758" s="26" t="str">
        <f t="shared" si="483"/>
        <v/>
      </c>
      <c r="J5758" s="18" t="str">
        <f t="shared" si="484"/>
        <v/>
      </c>
      <c r="K5758" s="18" t="str">
        <f t="shared" si="485"/>
        <v/>
      </c>
      <c r="N5758" s="23" t="str">
        <f t="shared" si="486"/>
        <v/>
      </c>
    </row>
    <row r="5759" spans="8:14" x14ac:dyDescent="0.25">
      <c r="H5759" s="18" t="str">
        <f t="shared" si="482"/>
        <v/>
      </c>
      <c r="I5759" s="26" t="str">
        <f t="shared" si="483"/>
        <v/>
      </c>
      <c r="J5759" s="18" t="str">
        <f t="shared" si="484"/>
        <v/>
      </c>
      <c r="K5759" s="18" t="str">
        <f t="shared" si="485"/>
        <v/>
      </c>
      <c r="N5759" s="23" t="str">
        <f t="shared" si="486"/>
        <v/>
      </c>
    </row>
    <row r="5760" spans="8:14" x14ac:dyDescent="0.25">
      <c r="H5760" s="18" t="str">
        <f t="shared" si="482"/>
        <v/>
      </c>
      <c r="I5760" s="26" t="str">
        <f t="shared" si="483"/>
        <v/>
      </c>
      <c r="J5760" s="18" t="str">
        <f t="shared" si="484"/>
        <v/>
      </c>
      <c r="K5760" s="18" t="str">
        <f t="shared" si="485"/>
        <v/>
      </c>
      <c r="N5760" s="23" t="str">
        <f t="shared" si="486"/>
        <v/>
      </c>
    </row>
    <row r="5761" spans="8:14" x14ac:dyDescent="0.25">
      <c r="H5761" s="18" t="str">
        <f t="shared" si="482"/>
        <v/>
      </c>
      <c r="I5761" s="26" t="str">
        <f t="shared" si="483"/>
        <v/>
      </c>
      <c r="J5761" s="18" t="str">
        <f t="shared" si="484"/>
        <v/>
      </c>
      <c r="K5761" s="18" t="str">
        <f t="shared" si="485"/>
        <v/>
      </c>
      <c r="N5761" s="23" t="str">
        <f t="shared" si="486"/>
        <v/>
      </c>
    </row>
    <row r="5762" spans="8:14" x14ac:dyDescent="0.25">
      <c r="H5762" s="18" t="str">
        <f t="shared" si="482"/>
        <v/>
      </c>
      <c r="I5762" s="26" t="str">
        <f t="shared" si="483"/>
        <v/>
      </c>
      <c r="J5762" s="18" t="str">
        <f t="shared" si="484"/>
        <v/>
      </c>
      <c r="K5762" s="18" t="str">
        <f t="shared" si="485"/>
        <v/>
      </c>
      <c r="N5762" s="23" t="str">
        <f t="shared" si="486"/>
        <v/>
      </c>
    </row>
    <row r="5763" spans="8:14" x14ac:dyDescent="0.25">
      <c r="H5763" s="18" t="str">
        <f t="shared" si="482"/>
        <v/>
      </c>
      <c r="I5763" s="26" t="str">
        <f t="shared" si="483"/>
        <v/>
      </c>
      <c r="J5763" s="18" t="str">
        <f t="shared" si="484"/>
        <v/>
      </c>
      <c r="K5763" s="18" t="str">
        <f t="shared" si="485"/>
        <v/>
      </c>
      <c r="N5763" s="23" t="str">
        <f t="shared" si="486"/>
        <v/>
      </c>
    </row>
    <row r="5764" spans="8:14" x14ac:dyDescent="0.25">
      <c r="H5764" s="18" t="str">
        <f t="shared" ref="H5764:H5827" si="487">IF(OR($E5764="",$G5764=""),"",$E5764*$G5764)</f>
        <v/>
      </c>
      <c r="I5764" s="26" t="str">
        <f t="shared" ref="I5764:I5827" si="488">IF($F5764="","",IFERROR(INDEX(CurRate,MATCH($F5764,CurCode,0)),""))</f>
        <v/>
      </c>
      <c r="J5764" s="18" t="str">
        <f t="shared" ref="J5764:J5827" si="489">IF(OR($G5764="",$I5764="",$I5764=0),"",$G5764/$I5764)</f>
        <v/>
      </c>
      <c r="K5764" s="18" t="str">
        <f t="shared" ref="K5764:K5827" si="490">IF(OR($E5764="",$J5764=""),"",$E5764*$J5764)</f>
        <v/>
      </c>
      <c r="N5764" s="23" t="str">
        <f t="shared" ref="N5764:N5827" si="491">IF($A5764="","",$A5764*100000+ROW())</f>
        <v/>
      </c>
    </row>
    <row r="5765" spans="8:14" x14ac:dyDescent="0.25">
      <c r="H5765" s="18" t="str">
        <f t="shared" si="487"/>
        <v/>
      </c>
      <c r="I5765" s="26" t="str">
        <f t="shared" si="488"/>
        <v/>
      </c>
      <c r="J5765" s="18" t="str">
        <f t="shared" si="489"/>
        <v/>
      </c>
      <c r="K5765" s="18" t="str">
        <f t="shared" si="490"/>
        <v/>
      </c>
      <c r="N5765" s="23" t="str">
        <f t="shared" si="491"/>
        <v/>
      </c>
    </row>
    <row r="5766" spans="8:14" x14ac:dyDescent="0.25">
      <c r="H5766" s="18" t="str">
        <f t="shared" si="487"/>
        <v/>
      </c>
      <c r="I5766" s="26" t="str">
        <f t="shared" si="488"/>
        <v/>
      </c>
      <c r="J5766" s="18" t="str">
        <f t="shared" si="489"/>
        <v/>
      </c>
      <c r="K5766" s="18" t="str">
        <f t="shared" si="490"/>
        <v/>
      </c>
      <c r="N5766" s="23" t="str">
        <f t="shared" si="491"/>
        <v/>
      </c>
    </row>
    <row r="5767" spans="8:14" x14ac:dyDescent="0.25">
      <c r="H5767" s="18" t="str">
        <f t="shared" si="487"/>
        <v/>
      </c>
      <c r="I5767" s="26" t="str">
        <f t="shared" si="488"/>
        <v/>
      </c>
      <c r="J5767" s="18" t="str">
        <f t="shared" si="489"/>
        <v/>
      </c>
      <c r="K5767" s="18" t="str">
        <f t="shared" si="490"/>
        <v/>
      </c>
      <c r="N5767" s="23" t="str">
        <f t="shared" si="491"/>
        <v/>
      </c>
    </row>
    <row r="5768" spans="8:14" x14ac:dyDescent="0.25">
      <c r="H5768" s="18" t="str">
        <f t="shared" si="487"/>
        <v/>
      </c>
      <c r="I5768" s="26" t="str">
        <f t="shared" si="488"/>
        <v/>
      </c>
      <c r="J5768" s="18" t="str">
        <f t="shared" si="489"/>
        <v/>
      </c>
      <c r="K5768" s="18" t="str">
        <f t="shared" si="490"/>
        <v/>
      </c>
      <c r="N5768" s="23" t="str">
        <f t="shared" si="491"/>
        <v/>
      </c>
    </row>
    <row r="5769" spans="8:14" x14ac:dyDescent="0.25">
      <c r="H5769" s="18" t="str">
        <f t="shared" si="487"/>
        <v/>
      </c>
      <c r="I5769" s="26" t="str">
        <f t="shared" si="488"/>
        <v/>
      </c>
      <c r="J5769" s="18" t="str">
        <f t="shared" si="489"/>
        <v/>
      </c>
      <c r="K5769" s="18" t="str">
        <f t="shared" si="490"/>
        <v/>
      </c>
      <c r="N5769" s="23" t="str">
        <f t="shared" si="491"/>
        <v/>
      </c>
    </row>
    <row r="5770" spans="8:14" x14ac:dyDescent="0.25">
      <c r="H5770" s="18" t="str">
        <f t="shared" si="487"/>
        <v/>
      </c>
      <c r="I5770" s="26" t="str">
        <f t="shared" si="488"/>
        <v/>
      </c>
      <c r="J5770" s="18" t="str">
        <f t="shared" si="489"/>
        <v/>
      </c>
      <c r="K5770" s="18" t="str">
        <f t="shared" si="490"/>
        <v/>
      </c>
      <c r="N5770" s="23" t="str">
        <f t="shared" si="491"/>
        <v/>
      </c>
    </row>
    <row r="5771" spans="8:14" x14ac:dyDescent="0.25">
      <c r="H5771" s="18" t="str">
        <f t="shared" si="487"/>
        <v/>
      </c>
      <c r="I5771" s="26" t="str">
        <f t="shared" si="488"/>
        <v/>
      </c>
      <c r="J5771" s="18" t="str">
        <f t="shared" si="489"/>
        <v/>
      </c>
      <c r="K5771" s="18" t="str">
        <f t="shared" si="490"/>
        <v/>
      </c>
      <c r="N5771" s="23" t="str">
        <f t="shared" si="491"/>
        <v/>
      </c>
    </row>
    <row r="5772" spans="8:14" x14ac:dyDescent="0.25">
      <c r="H5772" s="18" t="str">
        <f t="shared" si="487"/>
        <v/>
      </c>
      <c r="I5772" s="26" t="str">
        <f t="shared" si="488"/>
        <v/>
      </c>
      <c r="J5772" s="18" t="str">
        <f t="shared" si="489"/>
        <v/>
      </c>
      <c r="K5772" s="18" t="str">
        <f t="shared" si="490"/>
        <v/>
      </c>
      <c r="N5772" s="23" t="str">
        <f t="shared" si="491"/>
        <v/>
      </c>
    </row>
    <row r="5773" spans="8:14" x14ac:dyDescent="0.25">
      <c r="H5773" s="18" t="str">
        <f t="shared" si="487"/>
        <v/>
      </c>
      <c r="I5773" s="26" t="str">
        <f t="shared" si="488"/>
        <v/>
      </c>
      <c r="J5773" s="18" t="str">
        <f t="shared" si="489"/>
        <v/>
      </c>
      <c r="K5773" s="18" t="str">
        <f t="shared" si="490"/>
        <v/>
      </c>
      <c r="N5773" s="23" t="str">
        <f t="shared" si="491"/>
        <v/>
      </c>
    </row>
    <row r="5774" spans="8:14" x14ac:dyDescent="0.25">
      <c r="H5774" s="18" t="str">
        <f t="shared" si="487"/>
        <v/>
      </c>
      <c r="I5774" s="26" t="str">
        <f t="shared" si="488"/>
        <v/>
      </c>
      <c r="J5774" s="18" t="str">
        <f t="shared" si="489"/>
        <v/>
      </c>
      <c r="K5774" s="18" t="str">
        <f t="shared" si="490"/>
        <v/>
      </c>
      <c r="N5774" s="23" t="str">
        <f t="shared" si="491"/>
        <v/>
      </c>
    </row>
    <row r="5775" spans="8:14" x14ac:dyDescent="0.25">
      <c r="H5775" s="18" t="str">
        <f t="shared" si="487"/>
        <v/>
      </c>
      <c r="I5775" s="26" t="str">
        <f t="shared" si="488"/>
        <v/>
      </c>
      <c r="J5775" s="18" t="str">
        <f t="shared" si="489"/>
        <v/>
      </c>
      <c r="K5775" s="18" t="str">
        <f t="shared" si="490"/>
        <v/>
      </c>
      <c r="N5775" s="23" t="str">
        <f t="shared" si="491"/>
        <v/>
      </c>
    </row>
    <row r="5776" spans="8:14" x14ac:dyDescent="0.25">
      <c r="H5776" s="18" t="str">
        <f t="shared" si="487"/>
        <v/>
      </c>
      <c r="I5776" s="26" t="str">
        <f t="shared" si="488"/>
        <v/>
      </c>
      <c r="J5776" s="18" t="str">
        <f t="shared" si="489"/>
        <v/>
      </c>
      <c r="K5776" s="18" t="str">
        <f t="shared" si="490"/>
        <v/>
      </c>
      <c r="N5776" s="23" t="str">
        <f t="shared" si="491"/>
        <v/>
      </c>
    </row>
    <row r="5777" spans="8:14" x14ac:dyDescent="0.25">
      <c r="H5777" s="18" t="str">
        <f t="shared" si="487"/>
        <v/>
      </c>
      <c r="I5777" s="26" t="str">
        <f t="shared" si="488"/>
        <v/>
      </c>
      <c r="J5777" s="18" t="str">
        <f t="shared" si="489"/>
        <v/>
      </c>
      <c r="K5777" s="18" t="str">
        <f t="shared" si="490"/>
        <v/>
      </c>
      <c r="N5777" s="23" t="str">
        <f t="shared" si="491"/>
        <v/>
      </c>
    </row>
    <row r="5778" spans="8:14" x14ac:dyDescent="0.25">
      <c r="H5778" s="18" t="str">
        <f t="shared" si="487"/>
        <v/>
      </c>
      <c r="I5778" s="26" t="str">
        <f t="shared" si="488"/>
        <v/>
      </c>
      <c r="J5778" s="18" t="str">
        <f t="shared" si="489"/>
        <v/>
      </c>
      <c r="K5778" s="18" t="str">
        <f t="shared" si="490"/>
        <v/>
      </c>
      <c r="N5778" s="23" t="str">
        <f t="shared" si="491"/>
        <v/>
      </c>
    </row>
    <row r="5779" spans="8:14" x14ac:dyDescent="0.25">
      <c r="H5779" s="18" t="str">
        <f t="shared" si="487"/>
        <v/>
      </c>
      <c r="I5779" s="26" t="str">
        <f t="shared" si="488"/>
        <v/>
      </c>
      <c r="J5779" s="18" t="str">
        <f t="shared" si="489"/>
        <v/>
      </c>
      <c r="K5779" s="18" t="str">
        <f t="shared" si="490"/>
        <v/>
      </c>
      <c r="N5779" s="23" t="str">
        <f t="shared" si="491"/>
        <v/>
      </c>
    </row>
    <row r="5780" spans="8:14" x14ac:dyDescent="0.25">
      <c r="H5780" s="18" t="str">
        <f t="shared" si="487"/>
        <v/>
      </c>
      <c r="I5780" s="26" t="str">
        <f t="shared" si="488"/>
        <v/>
      </c>
      <c r="J5780" s="18" t="str">
        <f t="shared" si="489"/>
        <v/>
      </c>
      <c r="K5780" s="18" t="str">
        <f t="shared" si="490"/>
        <v/>
      </c>
      <c r="N5780" s="23" t="str">
        <f t="shared" si="491"/>
        <v/>
      </c>
    </row>
    <row r="5781" spans="8:14" x14ac:dyDescent="0.25">
      <c r="H5781" s="18" t="str">
        <f t="shared" si="487"/>
        <v/>
      </c>
      <c r="I5781" s="26" t="str">
        <f t="shared" si="488"/>
        <v/>
      </c>
      <c r="J5781" s="18" t="str">
        <f t="shared" si="489"/>
        <v/>
      </c>
      <c r="K5781" s="18" t="str">
        <f t="shared" si="490"/>
        <v/>
      </c>
      <c r="N5781" s="23" t="str">
        <f t="shared" si="491"/>
        <v/>
      </c>
    </row>
    <row r="5782" spans="8:14" x14ac:dyDescent="0.25">
      <c r="H5782" s="18" t="str">
        <f t="shared" si="487"/>
        <v/>
      </c>
      <c r="I5782" s="26" t="str">
        <f t="shared" si="488"/>
        <v/>
      </c>
      <c r="J5782" s="18" t="str">
        <f t="shared" si="489"/>
        <v/>
      </c>
      <c r="K5782" s="18" t="str">
        <f t="shared" si="490"/>
        <v/>
      </c>
      <c r="N5782" s="23" t="str">
        <f t="shared" si="491"/>
        <v/>
      </c>
    </row>
    <row r="5783" spans="8:14" x14ac:dyDescent="0.25">
      <c r="H5783" s="18" t="str">
        <f t="shared" si="487"/>
        <v/>
      </c>
      <c r="I5783" s="26" t="str">
        <f t="shared" si="488"/>
        <v/>
      </c>
      <c r="J5783" s="18" t="str">
        <f t="shared" si="489"/>
        <v/>
      </c>
      <c r="K5783" s="18" t="str">
        <f t="shared" si="490"/>
        <v/>
      </c>
      <c r="N5783" s="23" t="str">
        <f t="shared" si="491"/>
        <v/>
      </c>
    </row>
    <row r="5784" spans="8:14" x14ac:dyDescent="0.25">
      <c r="H5784" s="18" t="str">
        <f t="shared" si="487"/>
        <v/>
      </c>
      <c r="I5784" s="26" t="str">
        <f t="shared" si="488"/>
        <v/>
      </c>
      <c r="J5784" s="18" t="str">
        <f t="shared" si="489"/>
        <v/>
      </c>
      <c r="K5784" s="18" t="str">
        <f t="shared" si="490"/>
        <v/>
      </c>
      <c r="N5784" s="23" t="str">
        <f t="shared" si="491"/>
        <v/>
      </c>
    </row>
    <row r="5785" spans="8:14" x14ac:dyDescent="0.25">
      <c r="H5785" s="18" t="str">
        <f t="shared" si="487"/>
        <v/>
      </c>
      <c r="I5785" s="26" t="str">
        <f t="shared" si="488"/>
        <v/>
      </c>
      <c r="J5785" s="18" t="str">
        <f t="shared" si="489"/>
        <v/>
      </c>
      <c r="K5785" s="18" t="str">
        <f t="shared" si="490"/>
        <v/>
      </c>
      <c r="N5785" s="23" t="str">
        <f t="shared" si="491"/>
        <v/>
      </c>
    </row>
    <row r="5786" spans="8:14" x14ac:dyDescent="0.25">
      <c r="H5786" s="18" t="str">
        <f t="shared" si="487"/>
        <v/>
      </c>
      <c r="I5786" s="26" t="str">
        <f t="shared" si="488"/>
        <v/>
      </c>
      <c r="J5786" s="18" t="str">
        <f t="shared" si="489"/>
        <v/>
      </c>
      <c r="K5786" s="18" t="str">
        <f t="shared" si="490"/>
        <v/>
      </c>
      <c r="N5786" s="23" t="str">
        <f t="shared" si="491"/>
        <v/>
      </c>
    </row>
    <row r="5787" spans="8:14" x14ac:dyDescent="0.25">
      <c r="H5787" s="18" t="str">
        <f t="shared" si="487"/>
        <v/>
      </c>
      <c r="I5787" s="26" t="str">
        <f t="shared" si="488"/>
        <v/>
      </c>
      <c r="J5787" s="18" t="str">
        <f t="shared" si="489"/>
        <v/>
      </c>
      <c r="K5787" s="18" t="str">
        <f t="shared" si="490"/>
        <v/>
      </c>
      <c r="N5787" s="23" t="str">
        <f t="shared" si="491"/>
        <v/>
      </c>
    </row>
    <row r="5788" spans="8:14" x14ac:dyDescent="0.25">
      <c r="H5788" s="18" t="str">
        <f t="shared" si="487"/>
        <v/>
      </c>
      <c r="I5788" s="26" t="str">
        <f t="shared" si="488"/>
        <v/>
      </c>
      <c r="J5788" s="18" t="str">
        <f t="shared" si="489"/>
        <v/>
      </c>
      <c r="K5788" s="18" t="str">
        <f t="shared" si="490"/>
        <v/>
      </c>
      <c r="N5788" s="23" t="str">
        <f t="shared" si="491"/>
        <v/>
      </c>
    </row>
    <row r="5789" spans="8:14" x14ac:dyDescent="0.25">
      <c r="H5789" s="18" t="str">
        <f t="shared" si="487"/>
        <v/>
      </c>
      <c r="I5789" s="26" t="str">
        <f t="shared" si="488"/>
        <v/>
      </c>
      <c r="J5789" s="18" t="str">
        <f t="shared" si="489"/>
        <v/>
      </c>
      <c r="K5789" s="18" t="str">
        <f t="shared" si="490"/>
        <v/>
      </c>
      <c r="N5789" s="23" t="str">
        <f t="shared" si="491"/>
        <v/>
      </c>
    </row>
    <row r="5790" spans="8:14" x14ac:dyDescent="0.25">
      <c r="H5790" s="18" t="str">
        <f t="shared" si="487"/>
        <v/>
      </c>
      <c r="I5790" s="26" t="str">
        <f t="shared" si="488"/>
        <v/>
      </c>
      <c r="J5790" s="18" t="str">
        <f t="shared" si="489"/>
        <v/>
      </c>
      <c r="K5790" s="18" t="str">
        <f t="shared" si="490"/>
        <v/>
      </c>
      <c r="N5790" s="23" t="str">
        <f t="shared" si="491"/>
        <v/>
      </c>
    </row>
    <row r="5791" spans="8:14" x14ac:dyDescent="0.25">
      <c r="H5791" s="18" t="str">
        <f t="shared" si="487"/>
        <v/>
      </c>
      <c r="I5791" s="26" t="str">
        <f t="shared" si="488"/>
        <v/>
      </c>
      <c r="J5791" s="18" t="str">
        <f t="shared" si="489"/>
        <v/>
      </c>
      <c r="K5791" s="18" t="str">
        <f t="shared" si="490"/>
        <v/>
      </c>
      <c r="N5791" s="23" t="str">
        <f t="shared" si="491"/>
        <v/>
      </c>
    </row>
    <row r="5792" spans="8:14" x14ac:dyDescent="0.25">
      <c r="H5792" s="18" t="str">
        <f t="shared" si="487"/>
        <v/>
      </c>
      <c r="I5792" s="26" t="str">
        <f t="shared" si="488"/>
        <v/>
      </c>
      <c r="J5792" s="18" t="str">
        <f t="shared" si="489"/>
        <v/>
      </c>
      <c r="K5792" s="18" t="str">
        <f t="shared" si="490"/>
        <v/>
      </c>
      <c r="N5792" s="23" t="str">
        <f t="shared" si="491"/>
        <v/>
      </c>
    </row>
    <row r="5793" spans="8:14" x14ac:dyDescent="0.25">
      <c r="H5793" s="18" t="str">
        <f t="shared" si="487"/>
        <v/>
      </c>
      <c r="I5793" s="26" t="str">
        <f t="shared" si="488"/>
        <v/>
      </c>
      <c r="J5793" s="18" t="str">
        <f t="shared" si="489"/>
        <v/>
      </c>
      <c r="K5793" s="18" t="str">
        <f t="shared" si="490"/>
        <v/>
      </c>
      <c r="N5793" s="23" t="str">
        <f t="shared" si="491"/>
        <v/>
      </c>
    </row>
    <row r="5794" spans="8:14" x14ac:dyDescent="0.25">
      <c r="H5794" s="18" t="str">
        <f t="shared" si="487"/>
        <v/>
      </c>
      <c r="I5794" s="26" t="str">
        <f t="shared" si="488"/>
        <v/>
      </c>
      <c r="J5794" s="18" t="str">
        <f t="shared" si="489"/>
        <v/>
      </c>
      <c r="K5794" s="18" t="str">
        <f t="shared" si="490"/>
        <v/>
      </c>
      <c r="N5794" s="23" t="str">
        <f t="shared" si="491"/>
        <v/>
      </c>
    </row>
    <row r="5795" spans="8:14" x14ac:dyDescent="0.25">
      <c r="H5795" s="18" t="str">
        <f t="shared" si="487"/>
        <v/>
      </c>
      <c r="I5795" s="26" t="str">
        <f t="shared" si="488"/>
        <v/>
      </c>
      <c r="J5795" s="18" t="str">
        <f t="shared" si="489"/>
        <v/>
      </c>
      <c r="K5795" s="18" t="str">
        <f t="shared" si="490"/>
        <v/>
      </c>
      <c r="N5795" s="23" t="str">
        <f t="shared" si="491"/>
        <v/>
      </c>
    </row>
    <row r="5796" spans="8:14" x14ac:dyDescent="0.25">
      <c r="H5796" s="18" t="str">
        <f t="shared" si="487"/>
        <v/>
      </c>
      <c r="I5796" s="26" t="str">
        <f t="shared" si="488"/>
        <v/>
      </c>
      <c r="J5796" s="18" t="str">
        <f t="shared" si="489"/>
        <v/>
      </c>
      <c r="K5796" s="18" t="str">
        <f t="shared" si="490"/>
        <v/>
      </c>
      <c r="N5796" s="23" t="str">
        <f t="shared" si="491"/>
        <v/>
      </c>
    </row>
    <row r="5797" spans="8:14" x14ac:dyDescent="0.25">
      <c r="H5797" s="18" t="str">
        <f t="shared" si="487"/>
        <v/>
      </c>
      <c r="I5797" s="26" t="str">
        <f t="shared" si="488"/>
        <v/>
      </c>
      <c r="J5797" s="18" t="str">
        <f t="shared" si="489"/>
        <v/>
      </c>
      <c r="K5797" s="18" t="str">
        <f t="shared" si="490"/>
        <v/>
      </c>
      <c r="N5797" s="23" t="str">
        <f t="shared" si="491"/>
        <v/>
      </c>
    </row>
    <row r="5798" spans="8:14" x14ac:dyDescent="0.25">
      <c r="H5798" s="18" t="str">
        <f t="shared" si="487"/>
        <v/>
      </c>
      <c r="I5798" s="26" t="str">
        <f t="shared" si="488"/>
        <v/>
      </c>
      <c r="J5798" s="18" t="str">
        <f t="shared" si="489"/>
        <v/>
      </c>
      <c r="K5798" s="18" t="str">
        <f t="shared" si="490"/>
        <v/>
      </c>
      <c r="N5798" s="23" t="str">
        <f t="shared" si="491"/>
        <v/>
      </c>
    </row>
    <row r="5799" spans="8:14" x14ac:dyDescent="0.25">
      <c r="H5799" s="18" t="str">
        <f t="shared" si="487"/>
        <v/>
      </c>
      <c r="I5799" s="26" t="str">
        <f t="shared" si="488"/>
        <v/>
      </c>
      <c r="J5799" s="18" t="str">
        <f t="shared" si="489"/>
        <v/>
      </c>
      <c r="K5799" s="18" t="str">
        <f t="shared" si="490"/>
        <v/>
      </c>
      <c r="N5799" s="23" t="str">
        <f t="shared" si="491"/>
        <v/>
      </c>
    </row>
    <row r="5800" spans="8:14" x14ac:dyDescent="0.25">
      <c r="H5800" s="18" t="str">
        <f t="shared" si="487"/>
        <v/>
      </c>
      <c r="I5800" s="26" t="str">
        <f t="shared" si="488"/>
        <v/>
      </c>
      <c r="J5800" s="18" t="str">
        <f t="shared" si="489"/>
        <v/>
      </c>
      <c r="K5800" s="18" t="str">
        <f t="shared" si="490"/>
        <v/>
      </c>
      <c r="N5800" s="23" t="str">
        <f t="shared" si="491"/>
        <v/>
      </c>
    </row>
    <row r="5801" spans="8:14" x14ac:dyDescent="0.25">
      <c r="H5801" s="18" t="str">
        <f t="shared" si="487"/>
        <v/>
      </c>
      <c r="I5801" s="26" t="str">
        <f t="shared" si="488"/>
        <v/>
      </c>
      <c r="J5801" s="18" t="str">
        <f t="shared" si="489"/>
        <v/>
      </c>
      <c r="K5801" s="18" t="str">
        <f t="shared" si="490"/>
        <v/>
      </c>
      <c r="N5801" s="23" t="str">
        <f t="shared" si="491"/>
        <v/>
      </c>
    </row>
    <row r="5802" spans="8:14" x14ac:dyDescent="0.25">
      <c r="H5802" s="18" t="str">
        <f t="shared" si="487"/>
        <v/>
      </c>
      <c r="I5802" s="26" t="str">
        <f t="shared" si="488"/>
        <v/>
      </c>
      <c r="J5802" s="18" t="str">
        <f t="shared" si="489"/>
        <v/>
      </c>
      <c r="K5802" s="18" t="str">
        <f t="shared" si="490"/>
        <v/>
      </c>
      <c r="N5802" s="23" t="str">
        <f t="shared" si="491"/>
        <v/>
      </c>
    </row>
    <row r="5803" spans="8:14" x14ac:dyDescent="0.25">
      <c r="H5803" s="18" t="str">
        <f t="shared" si="487"/>
        <v/>
      </c>
      <c r="I5803" s="26" t="str">
        <f t="shared" si="488"/>
        <v/>
      </c>
      <c r="J5803" s="18" t="str">
        <f t="shared" si="489"/>
        <v/>
      </c>
      <c r="K5803" s="18" t="str">
        <f t="shared" si="490"/>
        <v/>
      </c>
      <c r="N5803" s="23" t="str">
        <f t="shared" si="491"/>
        <v/>
      </c>
    </row>
    <row r="5804" spans="8:14" x14ac:dyDescent="0.25">
      <c r="H5804" s="18" t="str">
        <f t="shared" si="487"/>
        <v/>
      </c>
      <c r="I5804" s="26" t="str">
        <f t="shared" si="488"/>
        <v/>
      </c>
      <c r="J5804" s="18" t="str">
        <f t="shared" si="489"/>
        <v/>
      </c>
      <c r="K5804" s="18" t="str">
        <f t="shared" si="490"/>
        <v/>
      </c>
      <c r="N5804" s="23" t="str">
        <f t="shared" si="491"/>
        <v/>
      </c>
    </row>
    <row r="5805" spans="8:14" x14ac:dyDescent="0.25">
      <c r="H5805" s="18" t="str">
        <f t="shared" si="487"/>
        <v/>
      </c>
      <c r="I5805" s="26" t="str">
        <f t="shared" si="488"/>
        <v/>
      </c>
      <c r="J5805" s="18" t="str">
        <f t="shared" si="489"/>
        <v/>
      </c>
      <c r="K5805" s="18" t="str">
        <f t="shared" si="490"/>
        <v/>
      </c>
      <c r="N5805" s="23" t="str">
        <f t="shared" si="491"/>
        <v/>
      </c>
    </row>
    <row r="5806" spans="8:14" x14ac:dyDescent="0.25">
      <c r="H5806" s="18" t="str">
        <f t="shared" si="487"/>
        <v/>
      </c>
      <c r="I5806" s="26" t="str">
        <f t="shared" si="488"/>
        <v/>
      </c>
      <c r="J5806" s="18" t="str">
        <f t="shared" si="489"/>
        <v/>
      </c>
      <c r="K5806" s="18" t="str">
        <f t="shared" si="490"/>
        <v/>
      </c>
      <c r="N5806" s="23" t="str">
        <f t="shared" si="491"/>
        <v/>
      </c>
    </row>
    <row r="5807" spans="8:14" x14ac:dyDescent="0.25">
      <c r="H5807" s="18" t="str">
        <f t="shared" si="487"/>
        <v/>
      </c>
      <c r="I5807" s="26" t="str">
        <f t="shared" si="488"/>
        <v/>
      </c>
      <c r="J5807" s="18" t="str">
        <f t="shared" si="489"/>
        <v/>
      </c>
      <c r="K5807" s="18" t="str">
        <f t="shared" si="490"/>
        <v/>
      </c>
      <c r="N5807" s="23" t="str">
        <f t="shared" si="491"/>
        <v/>
      </c>
    </row>
    <row r="5808" spans="8:14" x14ac:dyDescent="0.25">
      <c r="H5808" s="18" t="str">
        <f t="shared" si="487"/>
        <v/>
      </c>
      <c r="I5808" s="26" t="str">
        <f t="shared" si="488"/>
        <v/>
      </c>
      <c r="J5808" s="18" t="str">
        <f t="shared" si="489"/>
        <v/>
      </c>
      <c r="K5808" s="18" t="str">
        <f t="shared" si="490"/>
        <v/>
      </c>
      <c r="N5808" s="23" t="str">
        <f t="shared" si="491"/>
        <v/>
      </c>
    </row>
    <row r="5809" spans="8:14" x14ac:dyDescent="0.25">
      <c r="H5809" s="18" t="str">
        <f t="shared" si="487"/>
        <v/>
      </c>
      <c r="I5809" s="26" t="str">
        <f t="shared" si="488"/>
        <v/>
      </c>
      <c r="J5809" s="18" t="str">
        <f t="shared" si="489"/>
        <v/>
      </c>
      <c r="K5809" s="18" t="str">
        <f t="shared" si="490"/>
        <v/>
      </c>
      <c r="N5809" s="23" t="str">
        <f t="shared" si="491"/>
        <v/>
      </c>
    </row>
    <row r="5810" spans="8:14" x14ac:dyDescent="0.25">
      <c r="H5810" s="18" t="str">
        <f t="shared" si="487"/>
        <v/>
      </c>
      <c r="I5810" s="26" t="str">
        <f t="shared" si="488"/>
        <v/>
      </c>
      <c r="J5810" s="18" t="str">
        <f t="shared" si="489"/>
        <v/>
      </c>
      <c r="K5810" s="18" t="str">
        <f t="shared" si="490"/>
        <v/>
      </c>
      <c r="N5810" s="23" t="str">
        <f t="shared" si="491"/>
        <v/>
      </c>
    </row>
    <row r="5811" spans="8:14" x14ac:dyDescent="0.25">
      <c r="H5811" s="18" t="str">
        <f t="shared" si="487"/>
        <v/>
      </c>
      <c r="I5811" s="26" t="str">
        <f t="shared" si="488"/>
        <v/>
      </c>
      <c r="J5811" s="18" t="str">
        <f t="shared" si="489"/>
        <v/>
      </c>
      <c r="K5811" s="18" t="str">
        <f t="shared" si="490"/>
        <v/>
      </c>
      <c r="N5811" s="23" t="str">
        <f t="shared" si="491"/>
        <v/>
      </c>
    </row>
    <row r="5812" spans="8:14" x14ac:dyDescent="0.25">
      <c r="H5812" s="18" t="str">
        <f t="shared" si="487"/>
        <v/>
      </c>
      <c r="I5812" s="26" t="str">
        <f t="shared" si="488"/>
        <v/>
      </c>
      <c r="J5812" s="18" t="str">
        <f t="shared" si="489"/>
        <v/>
      </c>
      <c r="K5812" s="18" t="str">
        <f t="shared" si="490"/>
        <v/>
      </c>
      <c r="N5812" s="23" t="str">
        <f t="shared" si="491"/>
        <v/>
      </c>
    </row>
    <row r="5813" spans="8:14" x14ac:dyDescent="0.25">
      <c r="H5813" s="18" t="str">
        <f t="shared" si="487"/>
        <v/>
      </c>
      <c r="I5813" s="26" t="str">
        <f t="shared" si="488"/>
        <v/>
      </c>
      <c r="J5813" s="18" t="str">
        <f t="shared" si="489"/>
        <v/>
      </c>
      <c r="K5813" s="18" t="str">
        <f t="shared" si="490"/>
        <v/>
      </c>
      <c r="N5813" s="23" t="str">
        <f t="shared" si="491"/>
        <v/>
      </c>
    </row>
    <row r="5814" spans="8:14" x14ac:dyDescent="0.25">
      <c r="H5814" s="18" t="str">
        <f t="shared" si="487"/>
        <v/>
      </c>
      <c r="I5814" s="26" t="str">
        <f t="shared" si="488"/>
        <v/>
      </c>
      <c r="J5814" s="18" t="str">
        <f t="shared" si="489"/>
        <v/>
      </c>
      <c r="K5814" s="18" t="str">
        <f t="shared" si="490"/>
        <v/>
      </c>
      <c r="N5814" s="23" t="str">
        <f t="shared" si="491"/>
        <v/>
      </c>
    </row>
    <row r="5815" spans="8:14" x14ac:dyDescent="0.25">
      <c r="H5815" s="18" t="str">
        <f t="shared" si="487"/>
        <v/>
      </c>
      <c r="I5815" s="26" t="str">
        <f t="shared" si="488"/>
        <v/>
      </c>
      <c r="J5815" s="18" t="str">
        <f t="shared" si="489"/>
        <v/>
      </c>
      <c r="K5815" s="18" t="str">
        <f t="shared" si="490"/>
        <v/>
      </c>
      <c r="N5815" s="23" t="str">
        <f t="shared" si="491"/>
        <v/>
      </c>
    </row>
    <row r="5816" spans="8:14" x14ac:dyDescent="0.25">
      <c r="H5816" s="18" t="str">
        <f t="shared" si="487"/>
        <v/>
      </c>
      <c r="I5816" s="26" t="str">
        <f t="shared" si="488"/>
        <v/>
      </c>
      <c r="J5816" s="18" t="str">
        <f t="shared" si="489"/>
        <v/>
      </c>
      <c r="K5816" s="18" t="str">
        <f t="shared" si="490"/>
        <v/>
      </c>
      <c r="N5816" s="23" t="str">
        <f t="shared" si="491"/>
        <v/>
      </c>
    </row>
    <row r="5817" spans="8:14" x14ac:dyDescent="0.25">
      <c r="H5817" s="18" t="str">
        <f t="shared" si="487"/>
        <v/>
      </c>
      <c r="I5817" s="26" t="str">
        <f t="shared" si="488"/>
        <v/>
      </c>
      <c r="J5817" s="18" t="str">
        <f t="shared" si="489"/>
        <v/>
      </c>
      <c r="K5817" s="18" t="str">
        <f t="shared" si="490"/>
        <v/>
      </c>
      <c r="N5817" s="23" t="str">
        <f t="shared" si="491"/>
        <v/>
      </c>
    </row>
    <row r="5818" spans="8:14" x14ac:dyDescent="0.25">
      <c r="H5818" s="18" t="str">
        <f t="shared" si="487"/>
        <v/>
      </c>
      <c r="I5818" s="26" t="str">
        <f t="shared" si="488"/>
        <v/>
      </c>
      <c r="J5818" s="18" t="str">
        <f t="shared" si="489"/>
        <v/>
      </c>
      <c r="K5818" s="18" t="str">
        <f t="shared" si="490"/>
        <v/>
      </c>
      <c r="N5818" s="23" t="str">
        <f t="shared" si="491"/>
        <v/>
      </c>
    </row>
    <row r="5819" spans="8:14" x14ac:dyDescent="0.25">
      <c r="H5819" s="18" t="str">
        <f t="shared" si="487"/>
        <v/>
      </c>
      <c r="I5819" s="26" t="str">
        <f t="shared" si="488"/>
        <v/>
      </c>
      <c r="J5819" s="18" t="str">
        <f t="shared" si="489"/>
        <v/>
      </c>
      <c r="K5819" s="18" t="str">
        <f t="shared" si="490"/>
        <v/>
      </c>
      <c r="N5819" s="23" t="str">
        <f t="shared" si="491"/>
        <v/>
      </c>
    </row>
    <row r="5820" spans="8:14" x14ac:dyDescent="0.25">
      <c r="H5820" s="18" t="str">
        <f t="shared" si="487"/>
        <v/>
      </c>
      <c r="I5820" s="26" t="str">
        <f t="shared" si="488"/>
        <v/>
      </c>
      <c r="J5820" s="18" t="str">
        <f t="shared" si="489"/>
        <v/>
      </c>
      <c r="K5820" s="18" t="str">
        <f t="shared" si="490"/>
        <v/>
      </c>
      <c r="N5820" s="23" t="str">
        <f t="shared" si="491"/>
        <v/>
      </c>
    </row>
    <row r="5821" spans="8:14" x14ac:dyDescent="0.25">
      <c r="H5821" s="18" t="str">
        <f t="shared" si="487"/>
        <v/>
      </c>
      <c r="I5821" s="26" t="str">
        <f t="shared" si="488"/>
        <v/>
      </c>
      <c r="J5821" s="18" t="str">
        <f t="shared" si="489"/>
        <v/>
      </c>
      <c r="K5821" s="18" t="str">
        <f t="shared" si="490"/>
        <v/>
      </c>
      <c r="N5821" s="23" t="str">
        <f t="shared" si="491"/>
        <v/>
      </c>
    </row>
    <row r="5822" spans="8:14" x14ac:dyDescent="0.25">
      <c r="H5822" s="18" t="str">
        <f t="shared" si="487"/>
        <v/>
      </c>
      <c r="I5822" s="26" t="str">
        <f t="shared" si="488"/>
        <v/>
      </c>
      <c r="J5822" s="18" t="str">
        <f t="shared" si="489"/>
        <v/>
      </c>
      <c r="K5822" s="18" t="str">
        <f t="shared" si="490"/>
        <v/>
      </c>
      <c r="N5822" s="23" t="str">
        <f t="shared" si="491"/>
        <v/>
      </c>
    </row>
    <row r="5823" spans="8:14" x14ac:dyDescent="0.25">
      <c r="H5823" s="18" t="str">
        <f t="shared" si="487"/>
        <v/>
      </c>
      <c r="I5823" s="26" t="str">
        <f t="shared" si="488"/>
        <v/>
      </c>
      <c r="J5823" s="18" t="str">
        <f t="shared" si="489"/>
        <v/>
      </c>
      <c r="K5823" s="18" t="str">
        <f t="shared" si="490"/>
        <v/>
      </c>
      <c r="N5823" s="23" t="str">
        <f t="shared" si="491"/>
        <v/>
      </c>
    </row>
    <row r="5824" spans="8:14" x14ac:dyDescent="0.25">
      <c r="H5824" s="18" t="str">
        <f t="shared" si="487"/>
        <v/>
      </c>
      <c r="I5824" s="26" t="str">
        <f t="shared" si="488"/>
        <v/>
      </c>
      <c r="J5824" s="18" t="str">
        <f t="shared" si="489"/>
        <v/>
      </c>
      <c r="K5824" s="18" t="str">
        <f t="shared" si="490"/>
        <v/>
      </c>
      <c r="N5824" s="23" t="str">
        <f t="shared" si="491"/>
        <v/>
      </c>
    </row>
    <row r="5825" spans="8:14" x14ac:dyDescent="0.25">
      <c r="H5825" s="18" t="str">
        <f t="shared" si="487"/>
        <v/>
      </c>
      <c r="I5825" s="26" t="str">
        <f t="shared" si="488"/>
        <v/>
      </c>
      <c r="J5825" s="18" t="str">
        <f t="shared" si="489"/>
        <v/>
      </c>
      <c r="K5825" s="18" t="str">
        <f t="shared" si="490"/>
        <v/>
      </c>
      <c r="N5825" s="23" t="str">
        <f t="shared" si="491"/>
        <v/>
      </c>
    </row>
    <row r="5826" spans="8:14" x14ac:dyDescent="0.25">
      <c r="H5826" s="18" t="str">
        <f t="shared" si="487"/>
        <v/>
      </c>
      <c r="I5826" s="26" t="str">
        <f t="shared" si="488"/>
        <v/>
      </c>
      <c r="J5826" s="18" t="str">
        <f t="shared" si="489"/>
        <v/>
      </c>
      <c r="K5826" s="18" t="str">
        <f t="shared" si="490"/>
        <v/>
      </c>
      <c r="N5826" s="23" t="str">
        <f t="shared" si="491"/>
        <v/>
      </c>
    </row>
    <row r="5827" spans="8:14" x14ac:dyDescent="0.25">
      <c r="H5827" s="18" t="str">
        <f t="shared" si="487"/>
        <v/>
      </c>
      <c r="I5827" s="26" t="str">
        <f t="shared" si="488"/>
        <v/>
      </c>
      <c r="J5827" s="18" t="str">
        <f t="shared" si="489"/>
        <v/>
      </c>
      <c r="K5827" s="18" t="str">
        <f t="shared" si="490"/>
        <v/>
      </c>
      <c r="N5827" s="23" t="str">
        <f t="shared" si="491"/>
        <v/>
      </c>
    </row>
    <row r="5828" spans="8:14" x14ac:dyDescent="0.25">
      <c r="H5828" s="18" t="str">
        <f t="shared" ref="H5828:H5891" si="492">IF(OR($E5828="",$G5828=""),"",$E5828*$G5828)</f>
        <v/>
      </c>
      <c r="I5828" s="26" t="str">
        <f t="shared" ref="I5828:I5891" si="493">IF($F5828="","",IFERROR(INDEX(CurRate,MATCH($F5828,CurCode,0)),""))</f>
        <v/>
      </c>
      <c r="J5828" s="18" t="str">
        <f t="shared" ref="J5828:J5891" si="494">IF(OR($G5828="",$I5828="",$I5828=0),"",$G5828/$I5828)</f>
        <v/>
      </c>
      <c r="K5828" s="18" t="str">
        <f t="shared" ref="K5828:K5891" si="495">IF(OR($E5828="",$J5828=""),"",$E5828*$J5828)</f>
        <v/>
      </c>
      <c r="N5828" s="23" t="str">
        <f t="shared" ref="N5828:N5891" si="496">IF($A5828="","",$A5828*100000+ROW())</f>
        <v/>
      </c>
    </row>
    <row r="5829" spans="8:14" x14ac:dyDescent="0.25">
      <c r="H5829" s="18" t="str">
        <f t="shared" si="492"/>
        <v/>
      </c>
      <c r="I5829" s="26" t="str">
        <f t="shared" si="493"/>
        <v/>
      </c>
      <c r="J5829" s="18" t="str">
        <f t="shared" si="494"/>
        <v/>
      </c>
      <c r="K5829" s="18" t="str">
        <f t="shared" si="495"/>
        <v/>
      </c>
      <c r="N5829" s="23" t="str">
        <f t="shared" si="496"/>
        <v/>
      </c>
    </row>
    <row r="5830" spans="8:14" x14ac:dyDescent="0.25">
      <c r="H5830" s="18" t="str">
        <f t="shared" si="492"/>
        <v/>
      </c>
      <c r="I5830" s="26" t="str">
        <f t="shared" si="493"/>
        <v/>
      </c>
      <c r="J5830" s="18" t="str">
        <f t="shared" si="494"/>
        <v/>
      </c>
      <c r="K5830" s="18" t="str">
        <f t="shared" si="495"/>
        <v/>
      </c>
      <c r="N5830" s="23" t="str">
        <f t="shared" si="496"/>
        <v/>
      </c>
    </row>
    <row r="5831" spans="8:14" x14ac:dyDescent="0.25">
      <c r="H5831" s="18" t="str">
        <f t="shared" si="492"/>
        <v/>
      </c>
      <c r="I5831" s="26" t="str">
        <f t="shared" si="493"/>
        <v/>
      </c>
      <c r="J5831" s="18" t="str">
        <f t="shared" si="494"/>
        <v/>
      </c>
      <c r="K5831" s="18" t="str">
        <f t="shared" si="495"/>
        <v/>
      </c>
      <c r="N5831" s="23" t="str">
        <f t="shared" si="496"/>
        <v/>
      </c>
    </row>
    <row r="5832" spans="8:14" x14ac:dyDescent="0.25">
      <c r="H5832" s="18" t="str">
        <f t="shared" si="492"/>
        <v/>
      </c>
      <c r="I5832" s="26" t="str">
        <f t="shared" si="493"/>
        <v/>
      </c>
      <c r="J5832" s="18" t="str">
        <f t="shared" si="494"/>
        <v/>
      </c>
      <c r="K5832" s="18" t="str">
        <f t="shared" si="495"/>
        <v/>
      </c>
      <c r="N5832" s="23" t="str">
        <f t="shared" si="496"/>
        <v/>
      </c>
    </row>
    <row r="5833" spans="8:14" x14ac:dyDescent="0.25">
      <c r="H5833" s="18" t="str">
        <f t="shared" si="492"/>
        <v/>
      </c>
      <c r="I5833" s="26" t="str">
        <f t="shared" si="493"/>
        <v/>
      </c>
      <c r="J5833" s="18" t="str">
        <f t="shared" si="494"/>
        <v/>
      </c>
      <c r="K5833" s="18" t="str">
        <f t="shared" si="495"/>
        <v/>
      </c>
      <c r="N5833" s="23" t="str">
        <f t="shared" si="496"/>
        <v/>
      </c>
    </row>
    <row r="5834" spans="8:14" x14ac:dyDescent="0.25">
      <c r="H5834" s="18" t="str">
        <f t="shared" si="492"/>
        <v/>
      </c>
      <c r="I5834" s="26" t="str">
        <f t="shared" si="493"/>
        <v/>
      </c>
      <c r="J5834" s="18" t="str">
        <f t="shared" si="494"/>
        <v/>
      </c>
      <c r="K5834" s="18" t="str">
        <f t="shared" si="495"/>
        <v/>
      </c>
      <c r="N5834" s="23" t="str">
        <f t="shared" si="496"/>
        <v/>
      </c>
    </row>
    <row r="5835" spans="8:14" x14ac:dyDescent="0.25">
      <c r="H5835" s="18" t="str">
        <f t="shared" si="492"/>
        <v/>
      </c>
      <c r="I5835" s="26" t="str">
        <f t="shared" si="493"/>
        <v/>
      </c>
      <c r="J5835" s="18" t="str">
        <f t="shared" si="494"/>
        <v/>
      </c>
      <c r="K5835" s="18" t="str">
        <f t="shared" si="495"/>
        <v/>
      </c>
      <c r="N5835" s="23" t="str">
        <f t="shared" si="496"/>
        <v/>
      </c>
    </row>
    <row r="5836" spans="8:14" x14ac:dyDescent="0.25">
      <c r="H5836" s="18" t="str">
        <f t="shared" si="492"/>
        <v/>
      </c>
      <c r="I5836" s="26" t="str">
        <f t="shared" si="493"/>
        <v/>
      </c>
      <c r="J5836" s="18" t="str">
        <f t="shared" si="494"/>
        <v/>
      </c>
      <c r="K5836" s="18" t="str">
        <f t="shared" si="495"/>
        <v/>
      </c>
      <c r="N5836" s="23" t="str">
        <f t="shared" si="496"/>
        <v/>
      </c>
    </row>
    <row r="5837" spans="8:14" x14ac:dyDescent="0.25">
      <c r="H5837" s="18" t="str">
        <f t="shared" si="492"/>
        <v/>
      </c>
      <c r="I5837" s="26" t="str">
        <f t="shared" si="493"/>
        <v/>
      </c>
      <c r="J5837" s="18" t="str">
        <f t="shared" si="494"/>
        <v/>
      </c>
      <c r="K5837" s="18" t="str">
        <f t="shared" si="495"/>
        <v/>
      </c>
      <c r="N5837" s="23" t="str">
        <f t="shared" si="496"/>
        <v/>
      </c>
    </row>
    <row r="5838" spans="8:14" x14ac:dyDescent="0.25">
      <c r="H5838" s="18" t="str">
        <f t="shared" si="492"/>
        <v/>
      </c>
      <c r="I5838" s="26" t="str">
        <f t="shared" si="493"/>
        <v/>
      </c>
      <c r="J5838" s="18" t="str">
        <f t="shared" si="494"/>
        <v/>
      </c>
      <c r="K5838" s="18" t="str">
        <f t="shared" si="495"/>
        <v/>
      </c>
      <c r="N5838" s="23" t="str">
        <f t="shared" si="496"/>
        <v/>
      </c>
    </row>
    <row r="5839" spans="8:14" x14ac:dyDescent="0.25">
      <c r="H5839" s="18" t="str">
        <f t="shared" si="492"/>
        <v/>
      </c>
      <c r="I5839" s="26" t="str">
        <f t="shared" si="493"/>
        <v/>
      </c>
      <c r="J5839" s="18" t="str">
        <f t="shared" si="494"/>
        <v/>
      </c>
      <c r="K5839" s="18" t="str">
        <f t="shared" si="495"/>
        <v/>
      </c>
      <c r="N5839" s="23" t="str">
        <f t="shared" si="496"/>
        <v/>
      </c>
    </row>
    <row r="5840" spans="8:14" x14ac:dyDescent="0.25">
      <c r="H5840" s="18" t="str">
        <f t="shared" si="492"/>
        <v/>
      </c>
      <c r="I5840" s="26" t="str">
        <f t="shared" si="493"/>
        <v/>
      </c>
      <c r="J5840" s="18" t="str">
        <f t="shared" si="494"/>
        <v/>
      </c>
      <c r="K5840" s="18" t="str">
        <f t="shared" si="495"/>
        <v/>
      </c>
      <c r="N5840" s="23" t="str">
        <f t="shared" si="496"/>
        <v/>
      </c>
    </row>
    <row r="5841" spans="8:14" x14ac:dyDescent="0.25">
      <c r="H5841" s="18" t="str">
        <f t="shared" si="492"/>
        <v/>
      </c>
      <c r="I5841" s="26" t="str">
        <f t="shared" si="493"/>
        <v/>
      </c>
      <c r="J5841" s="18" t="str">
        <f t="shared" si="494"/>
        <v/>
      </c>
      <c r="K5841" s="18" t="str">
        <f t="shared" si="495"/>
        <v/>
      </c>
      <c r="N5841" s="23" t="str">
        <f t="shared" si="496"/>
        <v/>
      </c>
    </row>
    <row r="5842" spans="8:14" x14ac:dyDescent="0.25">
      <c r="H5842" s="18" t="str">
        <f t="shared" si="492"/>
        <v/>
      </c>
      <c r="I5842" s="26" t="str">
        <f t="shared" si="493"/>
        <v/>
      </c>
      <c r="J5842" s="18" t="str">
        <f t="shared" si="494"/>
        <v/>
      </c>
      <c r="K5842" s="18" t="str">
        <f t="shared" si="495"/>
        <v/>
      </c>
      <c r="N5842" s="23" t="str">
        <f t="shared" si="496"/>
        <v/>
      </c>
    </row>
    <row r="5843" spans="8:14" x14ac:dyDescent="0.25">
      <c r="H5843" s="18" t="str">
        <f t="shared" si="492"/>
        <v/>
      </c>
      <c r="I5843" s="26" t="str">
        <f t="shared" si="493"/>
        <v/>
      </c>
      <c r="J5843" s="18" t="str">
        <f t="shared" si="494"/>
        <v/>
      </c>
      <c r="K5843" s="18" t="str">
        <f t="shared" si="495"/>
        <v/>
      </c>
      <c r="N5843" s="23" t="str">
        <f t="shared" si="496"/>
        <v/>
      </c>
    </row>
    <row r="5844" spans="8:14" x14ac:dyDescent="0.25">
      <c r="H5844" s="18" t="str">
        <f t="shared" si="492"/>
        <v/>
      </c>
      <c r="I5844" s="26" t="str">
        <f t="shared" si="493"/>
        <v/>
      </c>
      <c r="J5844" s="18" t="str">
        <f t="shared" si="494"/>
        <v/>
      </c>
      <c r="K5844" s="18" t="str">
        <f t="shared" si="495"/>
        <v/>
      </c>
      <c r="N5844" s="23" t="str">
        <f t="shared" si="496"/>
        <v/>
      </c>
    </row>
    <row r="5845" spans="8:14" x14ac:dyDescent="0.25">
      <c r="H5845" s="18" t="str">
        <f t="shared" si="492"/>
        <v/>
      </c>
      <c r="I5845" s="26" t="str">
        <f t="shared" si="493"/>
        <v/>
      </c>
      <c r="J5845" s="18" t="str">
        <f t="shared" si="494"/>
        <v/>
      </c>
      <c r="K5845" s="18" t="str">
        <f t="shared" si="495"/>
        <v/>
      </c>
      <c r="N5845" s="23" t="str">
        <f t="shared" si="496"/>
        <v/>
      </c>
    </row>
    <row r="5846" spans="8:14" x14ac:dyDescent="0.25">
      <c r="H5846" s="18" t="str">
        <f t="shared" si="492"/>
        <v/>
      </c>
      <c r="I5846" s="26" t="str">
        <f t="shared" si="493"/>
        <v/>
      </c>
      <c r="J5846" s="18" t="str">
        <f t="shared" si="494"/>
        <v/>
      </c>
      <c r="K5846" s="18" t="str">
        <f t="shared" si="495"/>
        <v/>
      </c>
      <c r="N5846" s="23" t="str">
        <f t="shared" si="496"/>
        <v/>
      </c>
    </row>
    <row r="5847" spans="8:14" x14ac:dyDescent="0.25">
      <c r="H5847" s="18" t="str">
        <f t="shared" si="492"/>
        <v/>
      </c>
      <c r="I5847" s="26" t="str">
        <f t="shared" si="493"/>
        <v/>
      </c>
      <c r="J5847" s="18" t="str">
        <f t="shared" si="494"/>
        <v/>
      </c>
      <c r="K5847" s="18" t="str">
        <f t="shared" si="495"/>
        <v/>
      </c>
      <c r="N5847" s="23" t="str">
        <f t="shared" si="496"/>
        <v/>
      </c>
    </row>
    <row r="5848" spans="8:14" x14ac:dyDescent="0.25">
      <c r="H5848" s="18" t="str">
        <f t="shared" si="492"/>
        <v/>
      </c>
      <c r="I5848" s="26" t="str">
        <f t="shared" si="493"/>
        <v/>
      </c>
      <c r="J5848" s="18" t="str">
        <f t="shared" si="494"/>
        <v/>
      </c>
      <c r="K5848" s="18" t="str">
        <f t="shared" si="495"/>
        <v/>
      </c>
      <c r="N5848" s="23" t="str">
        <f t="shared" si="496"/>
        <v/>
      </c>
    </row>
    <row r="5849" spans="8:14" x14ac:dyDescent="0.25">
      <c r="H5849" s="18" t="str">
        <f t="shared" si="492"/>
        <v/>
      </c>
      <c r="I5849" s="26" t="str">
        <f t="shared" si="493"/>
        <v/>
      </c>
      <c r="J5849" s="18" t="str">
        <f t="shared" si="494"/>
        <v/>
      </c>
      <c r="K5849" s="18" t="str">
        <f t="shared" si="495"/>
        <v/>
      </c>
      <c r="N5849" s="23" t="str">
        <f t="shared" si="496"/>
        <v/>
      </c>
    </row>
    <row r="5850" spans="8:14" x14ac:dyDescent="0.25">
      <c r="H5850" s="18" t="str">
        <f t="shared" si="492"/>
        <v/>
      </c>
      <c r="I5850" s="26" t="str">
        <f t="shared" si="493"/>
        <v/>
      </c>
      <c r="J5850" s="18" t="str">
        <f t="shared" si="494"/>
        <v/>
      </c>
      <c r="K5850" s="18" t="str">
        <f t="shared" si="495"/>
        <v/>
      </c>
      <c r="N5850" s="23" t="str">
        <f t="shared" si="496"/>
        <v/>
      </c>
    </row>
    <row r="5851" spans="8:14" x14ac:dyDescent="0.25">
      <c r="H5851" s="18" t="str">
        <f t="shared" si="492"/>
        <v/>
      </c>
      <c r="I5851" s="26" t="str">
        <f t="shared" si="493"/>
        <v/>
      </c>
      <c r="J5851" s="18" t="str">
        <f t="shared" si="494"/>
        <v/>
      </c>
      <c r="K5851" s="18" t="str">
        <f t="shared" si="495"/>
        <v/>
      </c>
      <c r="N5851" s="23" t="str">
        <f t="shared" si="496"/>
        <v/>
      </c>
    </row>
    <row r="5852" spans="8:14" x14ac:dyDescent="0.25">
      <c r="H5852" s="18" t="str">
        <f t="shared" si="492"/>
        <v/>
      </c>
      <c r="I5852" s="26" t="str">
        <f t="shared" si="493"/>
        <v/>
      </c>
      <c r="J5852" s="18" t="str">
        <f t="shared" si="494"/>
        <v/>
      </c>
      <c r="K5852" s="18" t="str">
        <f t="shared" si="495"/>
        <v/>
      </c>
      <c r="N5852" s="23" t="str">
        <f t="shared" si="496"/>
        <v/>
      </c>
    </row>
    <row r="5853" spans="8:14" x14ac:dyDescent="0.25">
      <c r="H5853" s="18" t="str">
        <f t="shared" si="492"/>
        <v/>
      </c>
      <c r="I5853" s="26" t="str">
        <f t="shared" si="493"/>
        <v/>
      </c>
      <c r="J5853" s="18" t="str">
        <f t="shared" si="494"/>
        <v/>
      </c>
      <c r="K5853" s="18" t="str">
        <f t="shared" si="495"/>
        <v/>
      </c>
      <c r="N5853" s="23" t="str">
        <f t="shared" si="496"/>
        <v/>
      </c>
    </row>
    <row r="5854" spans="8:14" x14ac:dyDescent="0.25">
      <c r="H5854" s="18" t="str">
        <f t="shared" si="492"/>
        <v/>
      </c>
      <c r="I5854" s="26" t="str">
        <f t="shared" si="493"/>
        <v/>
      </c>
      <c r="J5854" s="18" t="str">
        <f t="shared" si="494"/>
        <v/>
      </c>
      <c r="K5854" s="18" t="str">
        <f t="shared" si="495"/>
        <v/>
      </c>
      <c r="N5854" s="23" t="str">
        <f t="shared" si="496"/>
        <v/>
      </c>
    </row>
    <row r="5855" spans="8:14" x14ac:dyDescent="0.25">
      <c r="H5855" s="18" t="str">
        <f t="shared" si="492"/>
        <v/>
      </c>
      <c r="I5855" s="26" t="str">
        <f t="shared" si="493"/>
        <v/>
      </c>
      <c r="J5855" s="18" t="str">
        <f t="shared" si="494"/>
        <v/>
      </c>
      <c r="K5855" s="18" t="str">
        <f t="shared" si="495"/>
        <v/>
      </c>
      <c r="N5855" s="23" t="str">
        <f t="shared" si="496"/>
        <v/>
      </c>
    </row>
    <row r="5856" spans="8:14" x14ac:dyDescent="0.25">
      <c r="H5856" s="18" t="str">
        <f t="shared" si="492"/>
        <v/>
      </c>
      <c r="I5856" s="26" t="str">
        <f t="shared" si="493"/>
        <v/>
      </c>
      <c r="J5856" s="18" t="str">
        <f t="shared" si="494"/>
        <v/>
      </c>
      <c r="K5856" s="18" t="str">
        <f t="shared" si="495"/>
        <v/>
      </c>
      <c r="N5856" s="23" t="str">
        <f t="shared" si="496"/>
        <v/>
      </c>
    </row>
    <row r="5857" spans="8:14" x14ac:dyDescent="0.25">
      <c r="H5857" s="18" t="str">
        <f t="shared" si="492"/>
        <v/>
      </c>
      <c r="I5857" s="26" t="str">
        <f t="shared" si="493"/>
        <v/>
      </c>
      <c r="J5857" s="18" t="str">
        <f t="shared" si="494"/>
        <v/>
      </c>
      <c r="K5857" s="18" t="str">
        <f t="shared" si="495"/>
        <v/>
      </c>
      <c r="N5857" s="23" t="str">
        <f t="shared" si="496"/>
        <v/>
      </c>
    </row>
    <row r="5858" spans="8:14" x14ac:dyDescent="0.25">
      <c r="H5858" s="18" t="str">
        <f t="shared" si="492"/>
        <v/>
      </c>
      <c r="I5858" s="26" t="str">
        <f t="shared" si="493"/>
        <v/>
      </c>
      <c r="J5858" s="18" t="str">
        <f t="shared" si="494"/>
        <v/>
      </c>
      <c r="K5858" s="18" t="str">
        <f t="shared" si="495"/>
        <v/>
      </c>
      <c r="N5858" s="23" t="str">
        <f t="shared" si="496"/>
        <v/>
      </c>
    </row>
    <row r="5859" spans="8:14" x14ac:dyDescent="0.25">
      <c r="H5859" s="18" t="str">
        <f t="shared" si="492"/>
        <v/>
      </c>
      <c r="I5859" s="26" t="str">
        <f t="shared" si="493"/>
        <v/>
      </c>
      <c r="J5859" s="18" t="str">
        <f t="shared" si="494"/>
        <v/>
      </c>
      <c r="K5859" s="18" t="str">
        <f t="shared" si="495"/>
        <v/>
      </c>
      <c r="N5859" s="23" t="str">
        <f t="shared" si="496"/>
        <v/>
      </c>
    </row>
    <row r="5860" spans="8:14" x14ac:dyDescent="0.25">
      <c r="H5860" s="18" t="str">
        <f t="shared" si="492"/>
        <v/>
      </c>
      <c r="I5860" s="26" t="str">
        <f t="shared" si="493"/>
        <v/>
      </c>
      <c r="J5860" s="18" t="str">
        <f t="shared" si="494"/>
        <v/>
      </c>
      <c r="K5860" s="18" t="str">
        <f t="shared" si="495"/>
        <v/>
      </c>
      <c r="N5860" s="23" t="str">
        <f t="shared" si="496"/>
        <v/>
      </c>
    </row>
    <row r="5861" spans="8:14" x14ac:dyDescent="0.25">
      <c r="H5861" s="18" t="str">
        <f t="shared" si="492"/>
        <v/>
      </c>
      <c r="I5861" s="26" t="str">
        <f t="shared" si="493"/>
        <v/>
      </c>
      <c r="J5861" s="18" t="str">
        <f t="shared" si="494"/>
        <v/>
      </c>
      <c r="K5861" s="18" t="str">
        <f t="shared" si="495"/>
        <v/>
      </c>
      <c r="N5861" s="23" t="str">
        <f t="shared" si="496"/>
        <v/>
      </c>
    </row>
    <row r="5862" spans="8:14" x14ac:dyDescent="0.25">
      <c r="H5862" s="18" t="str">
        <f t="shared" si="492"/>
        <v/>
      </c>
      <c r="I5862" s="26" t="str">
        <f t="shared" si="493"/>
        <v/>
      </c>
      <c r="J5862" s="18" t="str">
        <f t="shared" si="494"/>
        <v/>
      </c>
      <c r="K5862" s="18" t="str">
        <f t="shared" si="495"/>
        <v/>
      </c>
      <c r="N5862" s="23" t="str">
        <f t="shared" si="496"/>
        <v/>
      </c>
    </row>
    <row r="5863" spans="8:14" x14ac:dyDescent="0.25">
      <c r="H5863" s="18" t="str">
        <f t="shared" si="492"/>
        <v/>
      </c>
      <c r="I5863" s="26" t="str">
        <f t="shared" si="493"/>
        <v/>
      </c>
      <c r="J5863" s="18" t="str">
        <f t="shared" si="494"/>
        <v/>
      </c>
      <c r="K5863" s="18" t="str">
        <f t="shared" si="495"/>
        <v/>
      </c>
      <c r="N5863" s="23" t="str">
        <f t="shared" si="496"/>
        <v/>
      </c>
    </row>
    <row r="5864" spans="8:14" x14ac:dyDescent="0.25">
      <c r="H5864" s="18" t="str">
        <f t="shared" si="492"/>
        <v/>
      </c>
      <c r="I5864" s="26" t="str">
        <f t="shared" si="493"/>
        <v/>
      </c>
      <c r="J5864" s="18" t="str">
        <f t="shared" si="494"/>
        <v/>
      </c>
      <c r="K5864" s="18" t="str">
        <f t="shared" si="495"/>
        <v/>
      </c>
      <c r="N5864" s="23" t="str">
        <f t="shared" si="496"/>
        <v/>
      </c>
    </row>
    <row r="5865" spans="8:14" x14ac:dyDescent="0.25">
      <c r="H5865" s="18" t="str">
        <f t="shared" si="492"/>
        <v/>
      </c>
      <c r="I5865" s="26" t="str">
        <f t="shared" si="493"/>
        <v/>
      </c>
      <c r="J5865" s="18" t="str">
        <f t="shared" si="494"/>
        <v/>
      </c>
      <c r="K5865" s="18" t="str">
        <f t="shared" si="495"/>
        <v/>
      </c>
      <c r="N5865" s="23" t="str">
        <f t="shared" si="496"/>
        <v/>
      </c>
    </row>
    <row r="5866" spans="8:14" x14ac:dyDescent="0.25">
      <c r="H5866" s="18" t="str">
        <f t="shared" si="492"/>
        <v/>
      </c>
      <c r="I5866" s="26" t="str">
        <f t="shared" si="493"/>
        <v/>
      </c>
      <c r="J5866" s="18" t="str">
        <f t="shared" si="494"/>
        <v/>
      </c>
      <c r="K5866" s="18" t="str">
        <f t="shared" si="495"/>
        <v/>
      </c>
      <c r="N5866" s="23" t="str">
        <f t="shared" si="496"/>
        <v/>
      </c>
    </row>
    <row r="5867" spans="8:14" x14ac:dyDescent="0.25">
      <c r="H5867" s="18" t="str">
        <f t="shared" si="492"/>
        <v/>
      </c>
      <c r="I5867" s="26" t="str">
        <f t="shared" si="493"/>
        <v/>
      </c>
      <c r="J5867" s="18" t="str">
        <f t="shared" si="494"/>
        <v/>
      </c>
      <c r="K5867" s="18" t="str">
        <f t="shared" si="495"/>
        <v/>
      </c>
      <c r="N5867" s="23" t="str">
        <f t="shared" si="496"/>
        <v/>
      </c>
    </row>
    <row r="5868" spans="8:14" x14ac:dyDescent="0.25">
      <c r="H5868" s="18" t="str">
        <f t="shared" si="492"/>
        <v/>
      </c>
      <c r="I5868" s="26" t="str">
        <f t="shared" si="493"/>
        <v/>
      </c>
      <c r="J5868" s="18" t="str">
        <f t="shared" si="494"/>
        <v/>
      </c>
      <c r="K5868" s="18" t="str">
        <f t="shared" si="495"/>
        <v/>
      </c>
      <c r="N5868" s="23" t="str">
        <f t="shared" si="496"/>
        <v/>
      </c>
    </row>
    <row r="5869" spans="8:14" x14ac:dyDescent="0.25">
      <c r="H5869" s="18" t="str">
        <f t="shared" si="492"/>
        <v/>
      </c>
      <c r="I5869" s="26" t="str">
        <f t="shared" si="493"/>
        <v/>
      </c>
      <c r="J5869" s="18" t="str">
        <f t="shared" si="494"/>
        <v/>
      </c>
      <c r="K5869" s="18" t="str">
        <f t="shared" si="495"/>
        <v/>
      </c>
      <c r="N5869" s="23" t="str">
        <f t="shared" si="496"/>
        <v/>
      </c>
    </row>
    <row r="5870" spans="8:14" x14ac:dyDescent="0.25">
      <c r="H5870" s="18" t="str">
        <f t="shared" si="492"/>
        <v/>
      </c>
      <c r="I5870" s="26" t="str">
        <f t="shared" si="493"/>
        <v/>
      </c>
      <c r="J5870" s="18" t="str">
        <f t="shared" si="494"/>
        <v/>
      </c>
      <c r="K5870" s="18" t="str">
        <f t="shared" si="495"/>
        <v/>
      </c>
      <c r="N5870" s="23" t="str">
        <f t="shared" si="496"/>
        <v/>
      </c>
    </row>
    <row r="5871" spans="8:14" x14ac:dyDescent="0.25">
      <c r="H5871" s="18" t="str">
        <f t="shared" si="492"/>
        <v/>
      </c>
      <c r="I5871" s="26" t="str">
        <f t="shared" si="493"/>
        <v/>
      </c>
      <c r="J5871" s="18" t="str">
        <f t="shared" si="494"/>
        <v/>
      </c>
      <c r="K5871" s="18" t="str">
        <f t="shared" si="495"/>
        <v/>
      </c>
      <c r="N5871" s="23" t="str">
        <f t="shared" si="496"/>
        <v/>
      </c>
    </row>
    <row r="5872" spans="8:14" x14ac:dyDescent="0.25">
      <c r="H5872" s="18" t="str">
        <f t="shared" si="492"/>
        <v/>
      </c>
      <c r="I5872" s="26" t="str">
        <f t="shared" si="493"/>
        <v/>
      </c>
      <c r="J5872" s="18" t="str">
        <f t="shared" si="494"/>
        <v/>
      </c>
      <c r="K5872" s="18" t="str">
        <f t="shared" si="495"/>
        <v/>
      </c>
      <c r="N5872" s="23" t="str">
        <f t="shared" si="496"/>
        <v/>
      </c>
    </row>
    <row r="5873" spans="8:14" x14ac:dyDescent="0.25">
      <c r="H5873" s="18" t="str">
        <f t="shared" si="492"/>
        <v/>
      </c>
      <c r="I5873" s="26" t="str">
        <f t="shared" si="493"/>
        <v/>
      </c>
      <c r="J5873" s="18" t="str">
        <f t="shared" si="494"/>
        <v/>
      </c>
      <c r="K5873" s="18" t="str">
        <f t="shared" si="495"/>
        <v/>
      </c>
      <c r="N5873" s="23" t="str">
        <f t="shared" si="496"/>
        <v/>
      </c>
    </row>
    <row r="5874" spans="8:14" x14ac:dyDescent="0.25">
      <c r="H5874" s="18" t="str">
        <f t="shared" si="492"/>
        <v/>
      </c>
      <c r="I5874" s="26" t="str">
        <f t="shared" si="493"/>
        <v/>
      </c>
      <c r="J5874" s="18" t="str">
        <f t="shared" si="494"/>
        <v/>
      </c>
      <c r="K5874" s="18" t="str">
        <f t="shared" si="495"/>
        <v/>
      </c>
      <c r="N5874" s="23" t="str">
        <f t="shared" si="496"/>
        <v/>
      </c>
    </row>
    <row r="5875" spans="8:14" x14ac:dyDescent="0.25">
      <c r="H5875" s="18" t="str">
        <f t="shared" si="492"/>
        <v/>
      </c>
      <c r="I5875" s="26" t="str">
        <f t="shared" si="493"/>
        <v/>
      </c>
      <c r="J5875" s="18" t="str">
        <f t="shared" si="494"/>
        <v/>
      </c>
      <c r="K5875" s="18" t="str">
        <f t="shared" si="495"/>
        <v/>
      </c>
      <c r="N5875" s="23" t="str">
        <f t="shared" si="496"/>
        <v/>
      </c>
    </row>
    <row r="5876" spans="8:14" x14ac:dyDescent="0.25">
      <c r="H5876" s="18" t="str">
        <f t="shared" si="492"/>
        <v/>
      </c>
      <c r="I5876" s="26" t="str">
        <f t="shared" si="493"/>
        <v/>
      </c>
      <c r="J5876" s="18" t="str">
        <f t="shared" si="494"/>
        <v/>
      </c>
      <c r="K5876" s="18" t="str">
        <f t="shared" si="495"/>
        <v/>
      </c>
      <c r="N5876" s="23" t="str">
        <f t="shared" si="496"/>
        <v/>
      </c>
    </row>
    <row r="5877" spans="8:14" x14ac:dyDescent="0.25">
      <c r="H5877" s="18" t="str">
        <f t="shared" si="492"/>
        <v/>
      </c>
      <c r="I5877" s="26" t="str">
        <f t="shared" si="493"/>
        <v/>
      </c>
      <c r="J5877" s="18" t="str">
        <f t="shared" si="494"/>
        <v/>
      </c>
      <c r="K5877" s="18" t="str">
        <f t="shared" si="495"/>
        <v/>
      </c>
      <c r="N5877" s="23" t="str">
        <f t="shared" si="496"/>
        <v/>
      </c>
    </row>
    <row r="5878" spans="8:14" x14ac:dyDescent="0.25">
      <c r="H5878" s="18" t="str">
        <f t="shared" si="492"/>
        <v/>
      </c>
      <c r="I5878" s="26" t="str">
        <f t="shared" si="493"/>
        <v/>
      </c>
      <c r="J5878" s="18" t="str">
        <f t="shared" si="494"/>
        <v/>
      </c>
      <c r="K5878" s="18" t="str">
        <f t="shared" si="495"/>
        <v/>
      </c>
      <c r="N5878" s="23" t="str">
        <f t="shared" si="496"/>
        <v/>
      </c>
    </row>
    <row r="5879" spans="8:14" x14ac:dyDescent="0.25">
      <c r="H5879" s="18" t="str">
        <f t="shared" si="492"/>
        <v/>
      </c>
      <c r="I5879" s="26" t="str">
        <f t="shared" si="493"/>
        <v/>
      </c>
      <c r="J5879" s="18" t="str">
        <f t="shared" si="494"/>
        <v/>
      </c>
      <c r="K5879" s="18" t="str">
        <f t="shared" si="495"/>
        <v/>
      </c>
      <c r="N5879" s="23" t="str">
        <f t="shared" si="496"/>
        <v/>
      </c>
    </row>
    <row r="5880" spans="8:14" x14ac:dyDescent="0.25">
      <c r="H5880" s="18" t="str">
        <f t="shared" si="492"/>
        <v/>
      </c>
      <c r="I5880" s="26" t="str">
        <f t="shared" si="493"/>
        <v/>
      </c>
      <c r="J5880" s="18" t="str">
        <f t="shared" si="494"/>
        <v/>
      </c>
      <c r="K5880" s="18" t="str">
        <f t="shared" si="495"/>
        <v/>
      </c>
      <c r="N5880" s="23" t="str">
        <f t="shared" si="496"/>
        <v/>
      </c>
    </row>
    <row r="5881" spans="8:14" x14ac:dyDescent="0.25">
      <c r="H5881" s="18" t="str">
        <f t="shared" si="492"/>
        <v/>
      </c>
      <c r="I5881" s="26" t="str">
        <f t="shared" si="493"/>
        <v/>
      </c>
      <c r="J5881" s="18" t="str">
        <f t="shared" si="494"/>
        <v/>
      </c>
      <c r="K5881" s="18" t="str">
        <f t="shared" si="495"/>
        <v/>
      </c>
      <c r="N5881" s="23" t="str">
        <f t="shared" si="496"/>
        <v/>
      </c>
    </row>
    <row r="5882" spans="8:14" x14ac:dyDescent="0.25">
      <c r="H5882" s="18" t="str">
        <f t="shared" si="492"/>
        <v/>
      </c>
      <c r="I5882" s="26" t="str">
        <f t="shared" si="493"/>
        <v/>
      </c>
      <c r="J5882" s="18" t="str">
        <f t="shared" si="494"/>
        <v/>
      </c>
      <c r="K5882" s="18" t="str">
        <f t="shared" si="495"/>
        <v/>
      </c>
      <c r="N5882" s="23" t="str">
        <f t="shared" si="496"/>
        <v/>
      </c>
    </row>
    <row r="5883" spans="8:14" x14ac:dyDescent="0.25">
      <c r="H5883" s="18" t="str">
        <f t="shared" si="492"/>
        <v/>
      </c>
      <c r="I5883" s="26" t="str">
        <f t="shared" si="493"/>
        <v/>
      </c>
      <c r="J5883" s="18" t="str">
        <f t="shared" si="494"/>
        <v/>
      </c>
      <c r="K5883" s="18" t="str">
        <f t="shared" si="495"/>
        <v/>
      </c>
      <c r="N5883" s="23" t="str">
        <f t="shared" si="496"/>
        <v/>
      </c>
    </row>
    <row r="5884" spans="8:14" x14ac:dyDescent="0.25">
      <c r="H5884" s="18" t="str">
        <f t="shared" si="492"/>
        <v/>
      </c>
      <c r="I5884" s="26" t="str">
        <f t="shared" si="493"/>
        <v/>
      </c>
      <c r="J5884" s="18" t="str">
        <f t="shared" si="494"/>
        <v/>
      </c>
      <c r="K5884" s="18" t="str">
        <f t="shared" si="495"/>
        <v/>
      </c>
      <c r="N5884" s="23" t="str">
        <f t="shared" si="496"/>
        <v/>
      </c>
    </row>
    <row r="5885" spans="8:14" x14ac:dyDescent="0.25">
      <c r="H5885" s="18" t="str">
        <f t="shared" si="492"/>
        <v/>
      </c>
      <c r="I5885" s="26" t="str">
        <f t="shared" si="493"/>
        <v/>
      </c>
      <c r="J5885" s="18" t="str">
        <f t="shared" si="494"/>
        <v/>
      </c>
      <c r="K5885" s="18" t="str">
        <f t="shared" si="495"/>
        <v/>
      </c>
      <c r="N5885" s="23" t="str">
        <f t="shared" si="496"/>
        <v/>
      </c>
    </row>
    <row r="5886" spans="8:14" x14ac:dyDescent="0.25">
      <c r="H5886" s="18" t="str">
        <f t="shared" si="492"/>
        <v/>
      </c>
      <c r="I5886" s="26" t="str">
        <f t="shared" si="493"/>
        <v/>
      </c>
      <c r="J5886" s="18" t="str">
        <f t="shared" si="494"/>
        <v/>
      </c>
      <c r="K5886" s="18" t="str">
        <f t="shared" si="495"/>
        <v/>
      </c>
      <c r="N5886" s="23" t="str">
        <f t="shared" si="496"/>
        <v/>
      </c>
    </row>
    <row r="5887" spans="8:14" x14ac:dyDescent="0.25">
      <c r="H5887" s="18" t="str">
        <f t="shared" si="492"/>
        <v/>
      </c>
      <c r="I5887" s="26" t="str">
        <f t="shared" si="493"/>
        <v/>
      </c>
      <c r="J5887" s="18" t="str">
        <f t="shared" si="494"/>
        <v/>
      </c>
      <c r="K5887" s="18" t="str">
        <f t="shared" si="495"/>
        <v/>
      </c>
      <c r="N5887" s="23" t="str">
        <f t="shared" si="496"/>
        <v/>
      </c>
    </row>
    <row r="5888" spans="8:14" x14ac:dyDescent="0.25">
      <c r="H5888" s="18" t="str">
        <f t="shared" si="492"/>
        <v/>
      </c>
      <c r="I5888" s="26" t="str">
        <f t="shared" si="493"/>
        <v/>
      </c>
      <c r="J5888" s="18" t="str">
        <f t="shared" si="494"/>
        <v/>
      </c>
      <c r="K5888" s="18" t="str">
        <f t="shared" si="495"/>
        <v/>
      </c>
      <c r="N5888" s="23" t="str">
        <f t="shared" si="496"/>
        <v/>
      </c>
    </row>
    <row r="5889" spans="8:14" x14ac:dyDescent="0.25">
      <c r="H5889" s="18" t="str">
        <f t="shared" si="492"/>
        <v/>
      </c>
      <c r="I5889" s="26" t="str">
        <f t="shared" si="493"/>
        <v/>
      </c>
      <c r="J5889" s="18" t="str">
        <f t="shared" si="494"/>
        <v/>
      </c>
      <c r="K5889" s="18" t="str">
        <f t="shared" si="495"/>
        <v/>
      </c>
      <c r="N5889" s="23" t="str">
        <f t="shared" si="496"/>
        <v/>
      </c>
    </row>
    <row r="5890" spans="8:14" x14ac:dyDescent="0.25">
      <c r="H5890" s="18" t="str">
        <f t="shared" si="492"/>
        <v/>
      </c>
      <c r="I5890" s="26" t="str">
        <f t="shared" si="493"/>
        <v/>
      </c>
      <c r="J5890" s="18" t="str">
        <f t="shared" si="494"/>
        <v/>
      </c>
      <c r="K5890" s="18" t="str">
        <f t="shared" si="495"/>
        <v/>
      </c>
      <c r="N5890" s="23" t="str">
        <f t="shared" si="496"/>
        <v/>
      </c>
    </row>
    <row r="5891" spans="8:14" x14ac:dyDescent="0.25">
      <c r="H5891" s="18" t="str">
        <f t="shared" si="492"/>
        <v/>
      </c>
      <c r="I5891" s="26" t="str">
        <f t="shared" si="493"/>
        <v/>
      </c>
      <c r="J5891" s="18" t="str">
        <f t="shared" si="494"/>
        <v/>
      </c>
      <c r="K5891" s="18" t="str">
        <f t="shared" si="495"/>
        <v/>
      </c>
      <c r="N5891" s="23" t="str">
        <f t="shared" si="496"/>
        <v/>
      </c>
    </row>
    <row r="5892" spans="8:14" x14ac:dyDescent="0.25">
      <c r="H5892" s="18" t="str">
        <f t="shared" ref="H5892:H5955" si="497">IF(OR($E5892="",$G5892=""),"",$E5892*$G5892)</f>
        <v/>
      </c>
      <c r="I5892" s="26" t="str">
        <f t="shared" ref="I5892:I5955" si="498">IF($F5892="","",IFERROR(INDEX(CurRate,MATCH($F5892,CurCode,0)),""))</f>
        <v/>
      </c>
      <c r="J5892" s="18" t="str">
        <f t="shared" ref="J5892:J5955" si="499">IF(OR($G5892="",$I5892="",$I5892=0),"",$G5892/$I5892)</f>
        <v/>
      </c>
      <c r="K5892" s="18" t="str">
        <f t="shared" ref="K5892:K5955" si="500">IF(OR($E5892="",$J5892=""),"",$E5892*$J5892)</f>
        <v/>
      </c>
      <c r="N5892" s="23" t="str">
        <f t="shared" ref="N5892:N5955" si="501">IF($A5892="","",$A5892*100000+ROW())</f>
        <v/>
      </c>
    </row>
    <row r="5893" spans="8:14" x14ac:dyDescent="0.25">
      <c r="H5893" s="18" t="str">
        <f t="shared" si="497"/>
        <v/>
      </c>
      <c r="I5893" s="26" t="str">
        <f t="shared" si="498"/>
        <v/>
      </c>
      <c r="J5893" s="18" t="str">
        <f t="shared" si="499"/>
        <v/>
      </c>
      <c r="K5893" s="18" t="str">
        <f t="shared" si="500"/>
        <v/>
      </c>
      <c r="N5893" s="23" t="str">
        <f t="shared" si="501"/>
        <v/>
      </c>
    </row>
    <row r="5894" spans="8:14" x14ac:dyDescent="0.25">
      <c r="H5894" s="18" t="str">
        <f t="shared" si="497"/>
        <v/>
      </c>
      <c r="I5894" s="26" t="str">
        <f t="shared" si="498"/>
        <v/>
      </c>
      <c r="J5894" s="18" t="str">
        <f t="shared" si="499"/>
        <v/>
      </c>
      <c r="K5894" s="18" t="str">
        <f t="shared" si="500"/>
        <v/>
      </c>
      <c r="N5894" s="23" t="str">
        <f t="shared" si="501"/>
        <v/>
      </c>
    </row>
    <row r="5895" spans="8:14" x14ac:dyDescent="0.25">
      <c r="H5895" s="18" t="str">
        <f t="shared" si="497"/>
        <v/>
      </c>
      <c r="I5895" s="26" t="str">
        <f t="shared" si="498"/>
        <v/>
      </c>
      <c r="J5895" s="18" t="str">
        <f t="shared" si="499"/>
        <v/>
      </c>
      <c r="K5895" s="18" t="str">
        <f t="shared" si="500"/>
        <v/>
      </c>
      <c r="N5895" s="23" t="str">
        <f t="shared" si="501"/>
        <v/>
      </c>
    </row>
    <row r="5896" spans="8:14" x14ac:dyDescent="0.25">
      <c r="H5896" s="18" t="str">
        <f t="shared" si="497"/>
        <v/>
      </c>
      <c r="I5896" s="26" t="str">
        <f t="shared" si="498"/>
        <v/>
      </c>
      <c r="J5896" s="18" t="str">
        <f t="shared" si="499"/>
        <v/>
      </c>
      <c r="K5896" s="18" t="str">
        <f t="shared" si="500"/>
        <v/>
      </c>
      <c r="N5896" s="23" t="str">
        <f t="shared" si="501"/>
        <v/>
      </c>
    </row>
    <row r="5897" spans="8:14" x14ac:dyDescent="0.25">
      <c r="H5897" s="18" t="str">
        <f t="shared" si="497"/>
        <v/>
      </c>
      <c r="I5897" s="26" t="str">
        <f t="shared" si="498"/>
        <v/>
      </c>
      <c r="J5897" s="18" t="str">
        <f t="shared" si="499"/>
        <v/>
      </c>
      <c r="K5897" s="18" t="str">
        <f t="shared" si="500"/>
        <v/>
      </c>
      <c r="N5897" s="23" t="str">
        <f t="shared" si="501"/>
        <v/>
      </c>
    </row>
    <row r="5898" spans="8:14" x14ac:dyDescent="0.25">
      <c r="H5898" s="18" t="str">
        <f t="shared" si="497"/>
        <v/>
      </c>
      <c r="I5898" s="26" t="str">
        <f t="shared" si="498"/>
        <v/>
      </c>
      <c r="J5898" s="18" t="str">
        <f t="shared" si="499"/>
        <v/>
      </c>
      <c r="K5898" s="18" t="str">
        <f t="shared" si="500"/>
        <v/>
      </c>
      <c r="N5898" s="23" t="str">
        <f t="shared" si="501"/>
        <v/>
      </c>
    </row>
    <row r="5899" spans="8:14" x14ac:dyDescent="0.25">
      <c r="H5899" s="18" t="str">
        <f t="shared" si="497"/>
        <v/>
      </c>
      <c r="I5899" s="26" t="str">
        <f t="shared" si="498"/>
        <v/>
      </c>
      <c r="J5899" s="18" t="str">
        <f t="shared" si="499"/>
        <v/>
      </c>
      <c r="K5899" s="18" t="str">
        <f t="shared" si="500"/>
        <v/>
      </c>
      <c r="N5899" s="23" t="str">
        <f t="shared" si="501"/>
        <v/>
      </c>
    </row>
    <row r="5900" spans="8:14" x14ac:dyDescent="0.25">
      <c r="H5900" s="18" t="str">
        <f t="shared" si="497"/>
        <v/>
      </c>
      <c r="I5900" s="26" t="str">
        <f t="shared" si="498"/>
        <v/>
      </c>
      <c r="J5900" s="18" t="str">
        <f t="shared" si="499"/>
        <v/>
      </c>
      <c r="K5900" s="18" t="str">
        <f t="shared" si="500"/>
        <v/>
      </c>
      <c r="N5900" s="23" t="str">
        <f t="shared" si="501"/>
        <v/>
      </c>
    </row>
    <row r="5901" spans="8:14" x14ac:dyDescent="0.25">
      <c r="H5901" s="18" t="str">
        <f t="shared" si="497"/>
        <v/>
      </c>
      <c r="I5901" s="26" t="str">
        <f t="shared" si="498"/>
        <v/>
      </c>
      <c r="J5901" s="18" t="str">
        <f t="shared" si="499"/>
        <v/>
      </c>
      <c r="K5901" s="18" t="str">
        <f t="shared" si="500"/>
        <v/>
      </c>
      <c r="N5901" s="23" t="str">
        <f t="shared" si="501"/>
        <v/>
      </c>
    </row>
    <row r="5902" spans="8:14" x14ac:dyDescent="0.25">
      <c r="H5902" s="18" t="str">
        <f t="shared" si="497"/>
        <v/>
      </c>
      <c r="I5902" s="26" t="str">
        <f t="shared" si="498"/>
        <v/>
      </c>
      <c r="J5902" s="18" t="str">
        <f t="shared" si="499"/>
        <v/>
      </c>
      <c r="K5902" s="18" t="str">
        <f t="shared" si="500"/>
        <v/>
      </c>
      <c r="N5902" s="23" t="str">
        <f t="shared" si="501"/>
        <v/>
      </c>
    </row>
    <row r="5903" spans="8:14" x14ac:dyDescent="0.25">
      <c r="H5903" s="18" t="str">
        <f t="shared" si="497"/>
        <v/>
      </c>
      <c r="I5903" s="26" t="str">
        <f t="shared" si="498"/>
        <v/>
      </c>
      <c r="J5903" s="18" t="str">
        <f t="shared" si="499"/>
        <v/>
      </c>
      <c r="K5903" s="18" t="str">
        <f t="shared" si="500"/>
        <v/>
      </c>
      <c r="N5903" s="23" t="str">
        <f t="shared" si="501"/>
        <v/>
      </c>
    </row>
    <row r="5904" spans="8:14" x14ac:dyDescent="0.25">
      <c r="H5904" s="18" t="str">
        <f t="shared" si="497"/>
        <v/>
      </c>
      <c r="I5904" s="26" t="str">
        <f t="shared" si="498"/>
        <v/>
      </c>
      <c r="J5904" s="18" t="str">
        <f t="shared" si="499"/>
        <v/>
      </c>
      <c r="K5904" s="18" t="str">
        <f t="shared" si="500"/>
        <v/>
      </c>
      <c r="N5904" s="23" t="str">
        <f t="shared" si="501"/>
        <v/>
      </c>
    </row>
    <row r="5905" spans="8:14" x14ac:dyDescent="0.25">
      <c r="H5905" s="18" t="str">
        <f t="shared" si="497"/>
        <v/>
      </c>
      <c r="I5905" s="26" t="str">
        <f t="shared" si="498"/>
        <v/>
      </c>
      <c r="J5905" s="18" t="str">
        <f t="shared" si="499"/>
        <v/>
      </c>
      <c r="K5905" s="18" t="str">
        <f t="shared" si="500"/>
        <v/>
      </c>
      <c r="N5905" s="23" t="str">
        <f t="shared" si="501"/>
        <v/>
      </c>
    </row>
    <row r="5906" spans="8:14" x14ac:dyDescent="0.25">
      <c r="H5906" s="18" t="str">
        <f t="shared" si="497"/>
        <v/>
      </c>
      <c r="I5906" s="26" t="str">
        <f t="shared" si="498"/>
        <v/>
      </c>
      <c r="J5906" s="18" t="str">
        <f t="shared" si="499"/>
        <v/>
      </c>
      <c r="K5906" s="18" t="str">
        <f t="shared" si="500"/>
        <v/>
      </c>
      <c r="N5906" s="23" t="str">
        <f t="shared" si="501"/>
        <v/>
      </c>
    </row>
    <row r="5907" spans="8:14" x14ac:dyDescent="0.25">
      <c r="H5907" s="18" t="str">
        <f t="shared" si="497"/>
        <v/>
      </c>
      <c r="I5907" s="26" t="str">
        <f t="shared" si="498"/>
        <v/>
      </c>
      <c r="J5907" s="18" t="str">
        <f t="shared" si="499"/>
        <v/>
      </c>
      <c r="K5907" s="18" t="str">
        <f t="shared" si="500"/>
        <v/>
      </c>
      <c r="N5907" s="23" t="str">
        <f t="shared" si="501"/>
        <v/>
      </c>
    </row>
    <row r="5908" spans="8:14" x14ac:dyDescent="0.25">
      <c r="H5908" s="18" t="str">
        <f t="shared" si="497"/>
        <v/>
      </c>
      <c r="I5908" s="26" t="str">
        <f t="shared" si="498"/>
        <v/>
      </c>
      <c r="J5908" s="18" t="str">
        <f t="shared" si="499"/>
        <v/>
      </c>
      <c r="K5908" s="18" t="str">
        <f t="shared" si="500"/>
        <v/>
      </c>
      <c r="N5908" s="23" t="str">
        <f t="shared" si="501"/>
        <v/>
      </c>
    </row>
    <row r="5909" spans="8:14" x14ac:dyDescent="0.25">
      <c r="H5909" s="18" t="str">
        <f t="shared" si="497"/>
        <v/>
      </c>
      <c r="I5909" s="26" t="str">
        <f t="shared" si="498"/>
        <v/>
      </c>
      <c r="J5909" s="18" t="str">
        <f t="shared" si="499"/>
        <v/>
      </c>
      <c r="K5909" s="18" t="str">
        <f t="shared" si="500"/>
        <v/>
      </c>
      <c r="N5909" s="23" t="str">
        <f t="shared" si="501"/>
        <v/>
      </c>
    </row>
    <row r="5910" spans="8:14" x14ac:dyDescent="0.25">
      <c r="H5910" s="18" t="str">
        <f t="shared" si="497"/>
        <v/>
      </c>
      <c r="I5910" s="26" t="str">
        <f t="shared" si="498"/>
        <v/>
      </c>
      <c r="J5910" s="18" t="str">
        <f t="shared" si="499"/>
        <v/>
      </c>
      <c r="K5910" s="18" t="str">
        <f t="shared" si="500"/>
        <v/>
      </c>
      <c r="N5910" s="23" t="str">
        <f t="shared" si="501"/>
        <v/>
      </c>
    </row>
    <row r="5911" spans="8:14" x14ac:dyDescent="0.25">
      <c r="H5911" s="18" t="str">
        <f t="shared" si="497"/>
        <v/>
      </c>
      <c r="I5911" s="26" t="str">
        <f t="shared" si="498"/>
        <v/>
      </c>
      <c r="J5911" s="18" t="str">
        <f t="shared" si="499"/>
        <v/>
      </c>
      <c r="K5911" s="18" t="str">
        <f t="shared" si="500"/>
        <v/>
      </c>
      <c r="N5911" s="23" t="str">
        <f t="shared" si="501"/>
        <v/>
      </c>
    </row>
    <row r="5912" spans="8:14" x14ac:dyDescent="0.25">
      <c r="H5912" s="18" t="str">
        <f t="shared" si="497"/>
        <v/>
      </c>
      <c r="I5912" s="26" t="str">
        <f t="shared" si="498"/>
        <v/>
      </c>
      <c r="J5912" s="18" t="str">
        <f t="shared" si="499"/>
        <v/>
      </c>
      <c r="K5912" s="18" t="str">
        <f t="shared" si="500"/>
        <v/>
      </c>
      <c r="N5912" s="23" t="str">
        <f t="shared" si="501"/>
        <v/>
      </c>
    </row>
    <row r="5913" spans="8:14" x14ac:dyDescent="0.25">
      <c r="H5913" s="18" t="str">
        <f t="shared" si="497"/>
        <v/>
      </c>
      <c r="I5913" s="26" t="str">
        <f t="shared" si="498"/>
        <v/>
      </c>
      <c r="J5913" s="18" t="str">
        <f t="shared" si="499"/>
        <v/>
      </c>
      <c r="K5913" s="18" t="str">
        <f t="shared" si="500"/>
        <v/>
      </c>
      <c r="N5913" s="23" t="str">
        <f t="shared" si="501"/>
        <v/>
      </c>
    </row>
    <row r="5914" spans="8:14" x14ac:dyDescent="0.25">
      <c r="H5914" s="18" t="str">
        <f t="shared" si="497"/>
        <v/>
      </c>
      <c r="I5914" s="26" t="str">
        <f t="shared" si="498"/>
        <v/>
      </c>
      <c r="J5914" s="18" t="str">
        <f t="shared" si="499"/>
        <v/>
      </c>
      <c r="K5914" s="18" t="str">
        <f t="shared" si="500"/>
        <v/>
      </c>
      <c r="N5914" s="23" t="str">
        <f t="shared" si="501"/>
        <v/>
      </c>
    </row>
    <row r="5915" spans="8:14" x14ac:dyDescent="0.25">
      <c r="H5915" s="18" t="str">
        <f t="shared" si="497"/>
        <v/>
      </c>
      <c r="I5915" s="26" t="str">
        <f t="shared" si="498"/>
        <v/>
      </c>
      <c r="J5915" s="18" t="str">
        <f t="shared" si="499"/>
        <v/>
      </c>
      <c r="K5915" s="18" t="str">
        <f t="shared" si="500"/>
        <v/>
      </c>
      <c r="N5915" s="23" t="str">
        <f t="shared" si="501"/>
        <v/>
      </c>
    </row>
    <row r="5916" spans="8:14" x14ac:dyDescent="0.25">
      <c r="H5916" s="18" t="str">
        <f t="shared" si="497"/>
        <v/>
      </c>
      <c r="I5916" s="26" t="str">
        <f t="shared" si="498"/>
        <v/>
      </c>
      <c r="J5916" s="18" t="str">
        <f t="shared" si="499"/>
        <v/>
      </c>
      <c r="K5916" s="18" t="str">
        <f t="shared" si="500"/>
        <v/>
      </c>
      <c r="N5916" s="23" t="str">
        <f t="shared" si="501"/>
        <v/>
      </c>
    </row>
    <row r="5917" spans="8:14" x14ac:dyDescent="0.25">
      <c r="H5917" s="18" t="str">
        <f t="shared" si="497"/>
        <v/>
      </c>
      <c r="I5917" s="26" t="str">
        <f t="shared" si="498"/>
        <v/>
      </c>
      <c r="J5917" s="18" t="str">
        <f t="shared" si="499"/>
        <v/>
      </c>
      <c r="K5917" s="18" t="str">
        <f t="shared" si="500"/>
        <v/>
      </c>
      <c r="N5917" s="23" t="str">
        <f t="shared" si="501"/>
        <v/>
      </c>
    </row>
    <row r="5918" spans="8:14" x14ac:dyDescent="0.25">
      <c r="H5918" s="18" t="str">
        <f t="shared" si="497"/>
        <v/>
      </c>
      <c r="I5918" s="26" t="str">
        <f t="shared" si="498"/>
        <v/>
      </c>
      <c r="J5918" s="18" t="str">
        <f t="shared" si="499"/>
        <v/>
      </c>
      <c r="K5918" s="18" t="str">
        <f t="shared" si="500"/>
        <v/>
      </c>
      <c r="N5918" s="23" t="str">
        <f t="shared" si="501"/>
        <v/>
      </c>
    </row>
    <row r="5919" spans="8:14" x14ac:dyDescent="0.25">
      <c r="H5919" s="18" t="str">
        <f t="shared" si="497"/>
        <v/>
      </c>
      <c r="I5919" s="26" t="str">
        <f t="shared" si="498"/>
        <v/>
      </c>
      <c r="J5919" s="18" t="str">
        <f t="shared" si="499"/>
        <v/>
      </c>
      <c r="K5919" s="18" t="str">
        <f t="shared" si="500"/>
        <v/>
      </c>
      <c r="N5919" s="23" t="str">
        <f t="shared" si="501"/>
        <v/>
      </c>
    </row>
    <row r="5920" spans="8:14" x14ac:dyDescent="0.25">
      <c r="H5920" s="18" t="str">
        <f t="shared" si="497"/>
        <v/>
      </c>
      <c r="I5920" s="26" t="str">
        <f t="shared" si="498"/>
        <v/>
      </c>
      <c r="J5920" s="18" t="str">
        <f t="shared" si="499"/>
        <v/>
      </c>
      <c r="K5920" s="18" t="str">
        <f t="shared" si="500"/>
        <v/>
      </c>
      <c r="N5920" s="23" t="str">
        <f t="shared" si="501"/>
        <v/>
      </c>
    </row>
    <row r="5921" spans="8:14" x14ac:dyDescent="0.25">
      <c r="H5921" s="18" t="str">
        <f t="shared" si="497"/>
        <v/>
      </c>
      <c r="I5921" s="26" t="str">
        <f t="shared" si="498"/>
        <v/>
      </c>
      <c r="J5921" s="18" t="str">
        <f t="shared" si="499"/>
        <v/>
      </c>
      <c r="K5921" s="18" t="str">
        <f t="shared" si="500"/>
        <v/>
      </c>
      <c r="N5921" s="23" t="str">
        <f t="shared" si="501"/>
        <v/>
      </c>
    </row>
    <row r="5922" spans="8:14" x14ac:dyDescent="0.25">
      <c r="H5922" s="18" t="str">
        <f t="shared" si="497"/>
        <v/>
      </c>
      <c r="I5922" s="26" t="str">
        <f t="shared" si="498"/>
        <v/>
      </c>
      <c r="J5922" s="18" t="str">
        <f t="shared" si="499"/>
        <v/>
      </c>
      <c r="K5922" s="18" t="str">
        <f t="shared" si="500"/>
        <v/>
      </c>
      <c r="N5922" s="23" t="str">
        <f t="shared" si="501"/>
        <v/>
      </c>
    </row>
    <row r="5923" spans="8:14" x14ac:dyDescent="0.25">
      <c r="H5923" s="18" t="str">
        <f t="shared" si="497"/>
        <v/>
      </c>
      <c r="I5923" s="26" t="str">
        <f t="shared" si="498"/>
        <v/>
      </c>
      <c r="J5923" s="18" t="str">
        <f t="shared" si="499"/>
        <v/>
      </c>
      <c r="K5923" s="18" t="str">
        <f t="shared" si="500"/>
        <v/>
      </c>
      <c r="N5923" s="23" t="str">
        <f t="shared" si="501"/>
        <v/>
      </c>
    </row>
    <row r="5924" spans="8:14" x14ac:dyDescent="0.25">
      <c r="H5924" s="18" t="str">
        <f t="shared" si="497"/>
        <v/>
      </c>
      <c r="I5924" s="26" t="str">
        <f t="shared" si="498"/>
        <v/>
      </c>
      <c r="J5924" s="18" t="str">
        <f t="shared" si="499"/>
        <v/>
      </c>
      <c r="K5924" s="18" t="str">
        <f t="shared" si="500"/>
        <v/>
      </c>
      <c r="N5924" s="23" t="str">
        <f t="shared" si="501"/>
        <v/>
      </c>
    </row>
    <row r="5925" spans="8:14" x14ac:dyDescent="0.25">
      <c r="H5925" s="18" t="str">
        <f t="shared" si="497"/>
        <v/>
      </c>
      <c r="I5925" s="26" t="str">
        <f t="shared" si="498"/>
        <v/>
      </c>
      <c r="J5925" s="18" t="str">
        <f t="shared" si="499"/>
        <v/>
      </c>
      <c r="K5925" s="18" t="str">
        <f t="shared" si="500"/>
        <v/>
      </c>
      <c r="N5925" s="23" t="str">
        <f t="shared" si="501"/>
        <v/>
      </c>
    </row>
    <row r="5926" spans="8:14" x14ac:dyDescent="0.25">
      <c r="H5926" s="18" t="str">
        <f t="shared" si="497"/>
        <v/>
      </c>
      <c r="I5926" s="26" t="str">
        <f t="shared" si="498"/>
        <v/>
      </c>
      <c r="J5926" s="18" t="str">
        <f t="shared" si="499"/>
        <v/>
      </c>
      <c r="K5926" s="18" t="str">
        <f t="shared" si="500"/>
        <v/>
      </c>
      <c r="N5926" s="23" t="str">
        <f t="shared" si="501"/>
        <v/>
      </c>
    </row>
    <row r="5927" spans="8:14" x14ac:dyDescent="0.25">
      <c r="H5927" s="18" t="str">
        <f t="shared" si="497"/>
        <v/>
      </c>
      <c r="I5927" s="26" t="str">
        <f t="shared" si="498"/>
        <v/>
      </c>
      <c r="J5927" s="18" t="str">
        <f t="shared" si="499"/>
        <v/>
      </c>
      <c r="K5927" s="18" t="str">
        <f t="shared" si="500"/>
        <v/>
      </c>
      <c r="N5927" s="23" t="str">
        <f t="shared" si="501"/>
        <v/>
      </c>
    </row>
    <row r="5928" spans="8:14" x14ac:dyDescent="0.25">
      <c r="H5928" s="18" t="str">
        <f t="shared" si="497"/>
        <v/>
      </c>
      <c r="I5928" s="26" t="str">
        <f t="shared" si="498"/>
        <v/>
      </c>
      <c r="J5928" s="18" t="str">
        <f t="shared" si="499"/>
        <v/>
      </c>
      <c r="K5928" s="18" t="str">
        <f t="shared" si="500"/>
        <v/>
      </c>
      <c r="N5928" s="23" t="str">
        <f t="shared" si="501"/>
        <v/>
      </c>
    </row>
    <row r="5929" spans="8:14" x14ac:dyDescent="0.25">
      <c r="H5929" s="18" t="str">
        <f t="shared" si="497"/>
        <v/>
      </c>
      <c r="I5929" s="26" t="str">
        <f t="shared" si="498"/>
        <v/>
      </c>
      <c r="J5929" s="18" t="str">
        <f t="shared" si="499"/>
        <v/>
      </c>
      <c r="K5929" s="18" t="str">
        <f t="shared" si="500"/>
        <v/>
      </c>
      <c r="N5929" s="23" t="str">
        <f t="shared" si="501"/>
        <v/>
      </c>
    </row>
    <row r="5930" spans="8:14" x14ac:dyDescent="0.25">
      <c r="H5930" s="18" t="str">
        <f t="shared" si="497"/>
        <v/>
      </c>
      <c r="I5930" s="26" t="str">
        <f t="shared" si="498"/>
        <v/>
      </c>
      <c r="J5930" s="18" t="str">
        <f t="shared" si="499"/>
        <v/>
      </c>
      <c r="K5930" s="18" t="str">
        <f t="shared" si="500"/>
        <v/>
      </c>
      <c r="N5930" s="23" t="str">
        <f t="shared" si="501"/>
        <v/>
      </c>
    </row>
    <row r="5931" spans="8:14" x14ac:dyDescent="0.25">
      <c r="H5931" s="18" t="str">
        <f t="shared" si="497"/>
        <v/>
      </c>
      <c r="I5931" s="26" t="str">
        <f t="shared" si="498"/>
        <v/>
      </c>
      <c r="J5931" s="18" t="str">
        <f t="shared" si="499"/>
        <v/>
      </c>
      <c r="K5931" s="18" t="str">
        <f t="shared" si="500"/>
        <v/>
      </c>
      <c r="N5931" s="23" t="str">
        <f t="shared" si="501"/>
        <v/>
      </c>
    </row>
    <row r="5932" spans="8:14" x14ac:dyDescent="0.25">
      <c r="H5932" s="18" t="str">
        <f t="shared" si="497"/>
        <v/>
      </c>
      <c r="I5932" s="26" t="str">
        <f t="shared" si="498"/>
        <v/>
      </c>
      <c r="J5932" s="18" t="str">
        <f t="shared" si="499"/>
        <v/>
      </c>
      <c r="K5932" s="18" t="str">
        <f t="shared" si="500"/>
        <v/>
      </c>
      <c r="N5932" s="23" t="str">
        <f t="shared" si="501"/>
        <v/>
      </c>
    </row>
    <row r="5933" spans="8:14" x14ac:dyDescent="0.25">
      <c r="H5933" s="18" t="str">
        <f t="shared" si="497"/>
        <v/>
      </c>
      <c r="I5933" s="26" t="str">
        <f t="shared" si="498"/>
        <v/>
      </c>
      <c r="J5933" s="18" t="str">
        <f t="shared" si="499"/>
        <v/>
      </c>
      <c r="K5933" s="18" t="str">
        <f t="shared" si="500"/>
        <v/>
      </c>
      <c r="N5933" s="23" t="str">
        <f t="shared" si="501"/>
        <v/>
      </c>
    </row>
    <row r="5934" spans="8:14" x14ac:dyDescent="0.25">
      <c r="H5934" s="18" t="str">
        <f t="shared" si="497"/>
        <v/>
      </c>
      <c r="I5934" s="26" t="str">
        <f t="shared" si="498"/>
        <v/>
      </c>
      <c r="J5934" s="18" t="str">
        <f t="shared" si="499"/>
        <v/>
      </c>
      <c r="K5934" s="18" t="str">
        <f t="shared" si="500"/>
        <v/>
      </c>
      <c r="N5934" s="23" t="str">
        <f t="shared" si="501"/>
        <v/>
      </c>
    </row>
    <row r="5935" spans="8:14" x14ac:dyDescent="0.25">
      <c r="H5935" s="18" t="str">
        <f t="shared" si="497"/>
        <v/>
      </c>
      <c r="I5935" s="26" t="str">
        <f t="shared" si="498"/>
        <v/>
      </c>
      <c r="J5935" s="18" t="str">
        <f t="shared" si="499"/>
        <v/>
      </c>
      <c r="K5935" s="18" t="str">
        <f t="shared" si="500"/>
        <v/>
      </c>
      <c r="N5935" s="23" t="str">
        <f t="shared" si="501"/>
        <v/>
      </c>
    </row>
    <row r="5936" spans="8:14" x14ac:dyDescent="0.25">
      <c r="H5936" s="18" t="str">
        <f t="shared" si="497"/>
        <v/>
      </c>
      <c r="I5936" s="26" t="str">
        <f t="shared" si="498"/>
        <v/>
      </c>
      <c r="J5936" s="18" t="str">
        <f t="shared" si="499"/>
        <v/>
      </c>
      <c r="K5936" s="18" t="str">
        <f t="shared" si="500"/>
        <v/>
      </c>
      <c r="N5936" s="23" t="str">
        <f t="shared" si="501"/>
        <v/>
      </c>
    </row>
    <row r="5937" spans="8:14" x14ac:dyDescent="0.25">
      <c r="H5937" s="18" t="str">
        <f t="shared" si="497"/>
        <v/>
      </c>
      <c r="I5937" s="26" t="str">
        <f t="shared" si="498"/>
        <v/>
      </c>
      <c r="J5937" s="18" t="str">
        <f t="shared" si="499"/>
        <v/>
      </c>
      <c r="K5937" s="18" t="str">
        <f t="shared" si="500"/>
        <v/>
      </c>
      <c r="N5937" s="23" t="str">
        <f t="shared" si="501"/>
        <v/>
      </c>
    </row>
    <row r="5938" spans="8:14" x14ac:dyDescent="0.25">
      <c r="H5938" s="18" t="str">
        <f t="shared" si="497"/>
        <v/>
      </c>
      <c r="I5938" s="26" t="str">
        <f t="shared" si="498"/>
        <v/>
      </c>
      <c r="J5938" s="18" t="str">
        <f t="shared" si="499"/>
        <v/>
      </c>
      <c r="K5938" s="18" t="str">
        <f t="shared" si="500"/>
        <v/>
      </c>
      <c r="N5938" s="23" t="str">
        <f t="shared" si="501"/>
        <v/>
      </c>
    </row>
    <row r="5939" spans="8:14" x14ac:dyDescent="0.25">
      <c r="H5939" s="18" t="str">
        <f t="shared" si="497"/>
        <v/>
      </c>
      <c r="I5939" s="26" t="str">
        <f t="shared" si="498"/>
        <v/>
      </c>
      <c r="J5939" s="18" t="str">
        <f t="shared" si="499"/>
        <v/>
      </c>
      <c r="K5939" s="18" t="str">
        <f t="shared" si="500"/>
        <v/>
      </c>
      <c r="N5939" s="23" t="str">
        <f t="shared" si="501"/>
        <v/>
      </c>
    </row>
    <row r="5940" spans="8:14" x14ac:dyDescent="0.25">
      <c r="H5940" s="18" t="str">
        <f t="shared" si="497"/>
        <v/>
      </c>
      <c r="I5940" s="26" t="str">
        <f t="shared" si="498"/>
        <v/>
      </c>
      <c r="J5940" s="18" t="str">
        <f t="shared" si="499"/>
        <v/>
      </c>
      <c r="K5940" s="18" t="str">
        <f t="shared" si="500"/>
        <v/>
      </c>
      <c r="N5940" s="23" t="str">
        <f t="shared" si="501"/>
        <v/>
      </c>
    </row>
    <row r="5941" spans="8:14" x14ac:dyDescent="0.25">
      <c r="H5941" s="18" t="str">
        <f t="shared" si="497"/>
        <v/>
      </c>
      <c r="I5941" s="26" t="str">
        <f t="shared" si="498"/>
        <v/>
      </c>
      <c r="J5941" s="18" t="str">
        <f t="shared" si="499"/>
        <v/>
      </c>
      <c r="K5941" s="18" t="str">
        <f t="shared" si="500"/>
        <v/>
      </c>
      <c r="N5941" s="23" t="str">
        <f t="shared" si="501"/>
        <v/>
      </c>
    </row>
    <row r="5942" spans="8:14" x14ac:dyDescent="0.25">
      <c r="H5942" s="18" t="str">
        <f t="shared" si="497"/>
        <v/>
      </c>
      <c r="I5942" s="26" t="str">
        <f t="shared" si="498"/>
        <v/>
      </c>
      <c r="J5942" s="18" t="str">
        <f t="shared" si="499"/>
        <v/>
      </c>
      <c r="K5942" s="18" t="str">
        <f t="shared" si="500"/>
        <v/>
      </c>
      <c r="N5942" s="23" t="str">
        <f t="shared" si="501"/>
        <v/>
      </c>
    </row>
    <row r="5943" spans="8:14" x14ac:dyDescent="0.25">
      <c r="H5943" s="18" t="str">
        <f t="shared" si="497"/>
        <v/>
      </c>
      <c r="I5943" s="26" t="str">
        <f t="shared" si="498"/>
        <v/>
      </c>
      <c r="J5943" s="18" t="str">
        <f t="shared" si="499"/>
        <v/>
      </c>
      <c r="K5943" s="18" t="str">
        <f t="shared" si="500"/>
        <v/>
      </c>
      <c r="N5943" s="23" t="str">
        <f t="shared" si="501"/>
        <v/>
      </c>
    </row>
    <row r="5944" spans="8:14" x14ac:dyDescent="0.25">
      <c r="H5944" s="18" t="str">
        <f t="shared" si="497"/>
        <v/>
      </c>
      <c r="I5944" s="26" t="str">
        <f t="shared" si="498"/>
        <v/>
      </c>
      <c r="J5944" s="18" t="str">
        <f t="shared" si="499"/>
        <v/>
      </c>
      <c r="K5944" s="18" t="str">
        <f t="shared" si="500"/>
        <v/>
      </c>
      <c r="N5944" s="23" t="str">
        <f t="shared" si="501"/>
        <v/>
      </c>
    </row>
    <row r="5945" spans="8:14" x14ac:dyDescent="0.25">
      <c r="H5945" s="18" t="str">
        <f t="shared" si="497"/>
        <v/>
      </c>
      <c r="I5945" s="26" t="str">
        <f t="shared" si="498"/>
        <v/>
      </c>
      <c r="J5945" s="18" t="str">
        <f t="shared" si="499"/>
        <v/>
      </c>
      <c r="K5945" s="18" t="str">
        <f t="shared" si="500"/>
        <v/>
      </c>
      <c r="N5945" s="23" t="str">
        <f t="shared" si="501"/>
        <v/>
      </c>
    </row>
    <row r="5946" spans="8:14" x14ac:dyDescent="0.25">
      <c r="H5946" s="18" t="str">
        <f t="shared" si="497"/>
        <v/>
      </c>
      <c r="I5946" s="26" t="str">
        <f t="shared" si="498"/>
        <v/>
      </c>
      <c r="J5946" s="18" t="str">
        <f t="shared" si="499"/>
        <v/>
      </c>
      <c r="K5946" s="18" t="str">
        <f t="shared" si="500"/>
        <v/>
      </c>
      <c r="N5946" s="23" t="str">
        <f t="shared" si="501"/>
        <v/>
      </c>
    </row>
    <row r="5947" spans="8:14" x14ac:dyDescent="0.25">
      <c r="H5947" s="18" t="str">
        <f t="shared" si="497"/>
        <v/>
      </c>
      <c r="I5947" s="26" t="str">
        <f t="shared" si="498"/>
        <v/>
      </c>
      <c r="J5947" s="18" t="str">
        <f t="shared" si="499"/>
        <v/>
      </c>
      <c r="K5947" s="18" t="str">
        <f t="shared" si="500"/>
        <v/>
      </c>
      <c r="N5947" s="23" t="str">
        <f t="shared" si="501"/>
        <v/>
      </c>
    </row>
    <row r="5948" spans="8:14" x14ac:dyDescent="0.25">
      <c r="H5948" s="18" t="str">
        <f t="shared" si="497"/>
        <v/>
      </c>
      <c r="I5948" s="26" t="str">
        <f t="shared" si="498"/>
        <v/>
      </c>
      <c r="J5948" s="18" t="str">
        <f t="shared" si="499"/>
        <v/>
      </c>
      <c r="K5948" s="18" t="str">
        <f t="shared" si="500"/>
        <v/>
      </c>
      <c r="N5948" s="23" t="str">
        <f t="shared" si="501"/>
        <v/>
      </c>
    </row>
    <row r="5949" spans="8:14" x14ac:dyDescent="0.25">
      <c r="H5949" s="18" t="str">
        <f t="shared" si="497"/>
        <v/>
      </c>
      <c r="I5949" s="26" t="str">
        <f t="shared" si="498"/>
        <v/>
      </c>
      <c r="J5949" s="18" t="str">
        <f t="shared" si="499"/>
        <v/>
      </c>
      <c r="K5949" s="18" t="str">
        <f t="shared" si="500"/>
        <v/>
      </c>
      <c r="N5949" s="23" t="str">
        <f t="shared" si="501"/>
        <v/>
      </c>
    </row>
    <row r="5950" spans="8:14" x14ac:dyDescent="0.25">
      <c r="H5950" s="18" t="str">
        <f t="shared" si="497"/>
        <v/>
      </c>
      <c r="I5950" s="26" t="str">
        <f t="shared" si="498"/>
        <v/>
      </c>
      <c r="J5950" s="18" t="str">
        <f t="shared" si="499"/>
        <v/>
      </c>
      <c r="K5950" s="18" t="str">
        <f t="shared" si="500"/>
        <v/>
      </c>
      <c r="N5950" s="23" t="str">
        <f t="shared" si="501"/>
        <v/>
      </c>
    </row>
    <row r="5951" spans="8:14" x14ac:dyDescent="0.25">
      <c r="H5951" s="18" t="str">
        <f t="shared" si="497"/>
        <v/>
      </c>
      <c r="I5951" s="26" t="str">
        <f t="shared" si="498"/>
        <v/>
      </c>
      <c r="J5951" s="18" t="str">
        <f t="shared" si="499"/>
        <v/>
      </c>
      <c r="K5951" s="18" t="str">
        <f t="shared" si="500"/>
        <v/>
      </c>
      <c r="N5951" s="23" t="str">
        <f t="shared" si="501"/>
        <v/>
      </c>
    </row>
    <row r="5952" spans="8:14" x14ac:dyDescent="0.25">
      <c r="H5952" s="18" t="str">
        <f t="shared" si="497"/>
        <v/>
      </c>
      <c r="I5952" s="26" t="str">
        <f t="shared" si="498"/>
        <v/>
      </c>
      <c r="J5952" s="18" t="str">
        <f t="shared" si="499"/>
        <v/>
      </c>
      <c r="K5952" s="18" t="str">
        <f t="shared" si="500"/>
        <v/>
      </c>
      <c r="N5952" s="23" t="str">
        <f t="shared" si="501"/>
        <v/>
      </c>
    </row>
    <row r="5953" spans="8:14" x14ac:dyDescent="0.25">
      <c r="H5953" s="18" t="str">
        <f t="shared" si="497"/>
        <v/>
      </c>
      <c r="I5953" s="26" t="str">
        <f t="shared" si="498"/>
        <v/>
      </c>
      <c r="J5953" s="18" t="str">
        <f t="shared" si="499"/>
        <v/>
      </c>
      <c r="K5953" s="18" t="str">
        <f t="shared" si="500"/>
        <v/>
      </c>
      <c r="N5953" s="23" t="str">
        <f t="shared" si="501"/>
        <v/>
      </c>
    </row>
    <row r="5954" spans="8:14" x14ac:dyDescent="0.25">
      <c r="H5954" s="18" t="str">
        <f t="shared" si="497"/>
        <v/>
      </c>
      <c r="I5954" s="26" t="str">
        <f t="shared" si="498"/>
        <v/>
      </c>
      <c r="J5954" s="18" t="str">
        <f t="shared" si="499"/>
        <v/>
      </c>
      <c r="K5954" s="18" t="str">
        <f t="shared" si="500"/>
        <v/>
      </c>
      <c r="N5954" s="23" t="str">
        <f t="shared" si="501"/>
        <v/>
      </c>
    </row>
    <row r="5955" spans="8:14" x14ac:dyDescent="0.25">
      <c r="H5955" s="18" t="str">
        <f t="shared" si="497"/>
        <v/>
      </c>
      <c r="I5955" s="26" t="str">
        <f t="shared" si="498"/>
        <v/>
      </c>
      <c r="J5955" s="18" t="str">
        <f t="shared" si="499"/>
        <v/>
      </c>
      <c r="K5955" s="18" t="str">
        <f t="shared" si="500"/>
        <v/>
      </c>
      <c r="N5955" s="23" t="str">
        <f t="shared" si="501"/>
        <v/>
      </c>
    </row>
    <row r="5956" spans="8:14" x14ac:dyDescent="0.25">
      <c r="H5956" s="18" t="str">
        <f t="shared" ref="H5956:H6003" si="502">IF(OR($E5956="",$G5956=""),"",$E5956*$G5956)</f>
        <v/>
      </c>
      <c r="I5956" s="26" t="str">
        <f t="shared" ref="I5956:I6003" si="503">IF($F5956="","",IFERROR(INDEX(CurRate,MATCH($F5956,CurCode,0)),""))</f>
        <v/>
      </c>
      <c r="J5956" s="18" t="str">
        <f t="shared" ref="J5956:J6003" si="504">IF(OR($G5956="",$I5956="",$I5956=0),"",$G5956/$I5956)</f>
        <v/>
      </c>
      <c r="K5956" s="18" t="str">
        <f t="shared" ref="K5956:K6003" si="505">IF(OR($E5956="",$J5956=""),"",$E5956*$J5956)</f>
        <v/>
      </c>
      <c r="N5956" s="23" t="str">
        <f t="shared" ref="N5956:N6003" si="506">IF($A5956="","",$A5956*100000+ROW())</f>
        <v/>
      </c>
    </row>
    <row r="5957" spans="8:14" x14ac:dyDescent="0.25">
      <c r="H5957" s="18" t="str">
        <f t="shared" si="502"/>
        <v/>
      </c>
      <c r="I5957" s="26" t="str">
        <f t="shared" si="503"/>
        <v/>
      </c>
      <c r="J5957" s="18" t="str">
        <f t="shared" si="504"/>
        <v/>
      </c>
      <c r="K5957" s="18" t="str">
        <f t="shared" si="505"/>
        <v/>
      </c>
      <c r="N5957" s="23" t="str">
        <f t="shared" si="506"/>
        <v/>
      </c>
    </row>
    <row r="5958" spans="8:14" x14ac:dyDescent="0.25">
      <c r="H5958" s="18" t="str">
        <f t="shared" si="502"/>
        <v/>
      </c>
      <c r="I5958" s="26" t="str">
        <f t="shared" si="503"/>
        <v/>
      </c>
      <c r="J5958" s="18" t="str">
        <f t="shared" si="504"/>
        <v/>
      </c>
      <c r="K5958" s="18" t="str">
        <f t="shared" si="505"/>
        <v/>
      </c>
      <c r="N5958" s="23" t="str">
        <f t="shared" si="506"/>
        <v/>
      </c>
    </row>
    <row r="5959" spans="8:14" x14ac:dyDescent="0.25">
      <c r="H5959" s="18" t="str">
        <f t="shared" si="502"/>
        <v/>
      </c>
      <c r="I5959" s="26" t="str">
        <f t="shared" si="503"/>
        <v/>
      </c>
      <c r="J5959" s="18" t="str">
        <f t="shared" si="504"/>
        <v/>
      </c>
      <c r="K5959" s="18" t="str">
        <f t="shared" si="505"/>
        <v/>
      </c>
      <c r="N5959" s="23" t="str">
        <f t="shared" si="506"/>
        <v/>
      </c>
    </row>
    <row r="5960" spans="8:14" x14ac:dyDescent="0.25">
      <c r="H5960" s="18" t="str">
        <f t="shared" si="502"/>
        <v/>
      </c>
      <c r="I5960" s="26" t="str">
        <f t="shared" si="503"/>
        <v/>
      </c>
      <c r="J5960" s="18" t="str">
        <f t="shared" si="504"/>
        <v/>
      </c>
      <c r="K5960" s="18" t="str">
        <f t="shared" si="505"/>
        <v/>
      </c>
      <c r="N5960" s="23" t="str">
        <f t="shared" si="506"/>
        <v/>
      </c>
    </row>
    <row r="5961" spans="8:14" x14ac:dyDescent="0.25">
      <c r="H5961" s="18" t="str">
        <f t="shared" si="502"/>
        <v/>
      </c>
      <c r="I5961" s="26" t="str">
        <f t="shared" si="503"/>
        <v/>
      </c>
      <c r="J5961" s="18" t="str">
        <f t="shared" si="504"/>
        <v/>
      </c>
      <c r="K5961" s="18" t="str">
        <f t="shared" si="505"/>
        <v/>
      </c>
      <c r="N5961" s="23" t="str">
        <f t="shared" si="506"/>
        <v/>
      </c>
    </row>
    <row r="5962" spans="8:14" x14ac:dyDescent="0.25">
      <c r="H5962" s="18" t="str">
        <f t="shared" si="502"/>
        <v/>
      </c>
      <c r="I5962" s="26" t="str">
        <f t="shared" si="503"/>
        <v/>
      </c>
      <c r="J5962" s="18" t="str">
        <f t="shared" si="504"/>
        <v/>
      </c>
      <c r="K5962" s="18" t="str">
        <f t="shared" si="505"/>
        <v/>
      </c>
      <c r="N5962" s="23" t="str">
        <f t="shared" si="506"/>
        <v/>
      </c>
    </row>
    <row r="5963" spans="8:14" x14ac:dyDescent="0.25">
      <c r="H5963" s="18" t="str">
        <f t="shared" si="502"/>
        <v/>
      </c>
      <c r="I5963" s="26" t="str">
        <f t="shared" si="503"/>
        <v/>
      </c>
      <c r="J5963" s="18" t="str">
        <f t="shared" si="504"/>
        <v/>
      </c>
      <c r="K5963" s="18" t="str">
        <f t="shared" si="505"/>
        <v/>
      </c>
      <c r="N5963" s="23" t="str">
        <f t="shared" si="506"/>
        <v/>
      </c>
    </row>
    <row r="5964" spans="8:14" x14ac:dyDescent="0.25">
      <c r="H5964" s="18" t="str">
        <f t="shared" si="502"/>
        <v/>
      </c>
      <c r="I5964" s="26" t="str">
        <f t="shared" si="503"/>
        <v/>
      </c>
      <c r="J5964" s="18" t="str">
        <f t="shared" si="504"/>
        <v/>
      </c>
      <c r="K5964" s="18" t="str">
        <f t="shared" si="505"/>
        <v/>
      </c>
      <c r="N5964" s="23" t="str">
        <f t="shared" si="506"/>
        <v/>
      </c>
    </row>
    <row r="5965" spans="8:14" x14ac:dyDescent="0.25">
      <c r="H5965" s="18" t="str">
        <f t="shared" si="502"/>
        <v/>
      </c>
      <c r="I5965" s="26" t="str">
        <f t="shared" si="503"/>
        <v/>
      </c>
      <c r="J5965" s="18" t="str">
        <f t="shared" si="504"/>
        <v/>
      </c>
      <c r="K5965" s="18" t="str">
        <f t="shared" si="505"/>
        <v/>
      </c>
      <c r="N5965" s="23" t="str">
        <f t="shared" si="506"/>
        <v/>
      </c>
    </row>
    <row r="5966" spans="8:14" x14ac:dyDescent="0.25">
      <c r="H5966" s="18" t="str">
        <f t="shared" si="502"/>
        <v/>
      </c>
      <c r="I5966" s="26" t="str">
        <f t="shared" si="503"/>
        <v/>
      </c>
      <c r="J5966" s="18" t="str">
        <f t="shared" si="504"/>
        <v/>
      </c>
      <c r="K5966" s="18" t="str">
        <f t="shared" si="505"/>
        <v/>
      </c>
      <c r="N5966" s="23" t="str">
        <f t="shared" si="506"/>
        <v/>
      </c>
    </row>
    <row r="5967" spans="8:14" x14ac:dyDescent="0.25">
      <c r="H5967" s="18" t="str">
        <f t="shared" si="502"/>
        <v/>
      </c>
      <c r="I5967" s="26" t="str">
        <f t="shared" si="503"/>
        <v/>
      </c>
      <c r="J5967" s="18" t="str">
        <f t="shared" si="504"/>
        <v/>
      </c>
      <c r="K5967" s="18" t="str">
        <f t="shared" si="505"/>
        <v/>
      </c>
      <c r="N5967" s="23" t="str">
        <f t="shared" si="506"/>
        <v/>
      </c>
    </row>
    <row r="5968" spans="8:14" x14ac:dyDescent="0.25">
      <c r="H5968" s="18" t="str">
        <f t="shared" si="502"/>
        <v/>
      </c>
      <c r="I5968" s="26" t="str">
        <f t="shared" si="503"/>
        <v/>
      </c>
      <c r="J5968" s="18" t="str">
        <f t="shared" si="504"/>
        <v/>
      </c>
      <c r="K5968" s="18" t="str">
        <f t="shared" si="505"/>
        <v/>
      </c>
      <c r="N5968" s="23" t="str">
        <f t="shared" si="506"/>
        <v/>
      </c>
    </row>
    <row r="5969" spans="8:14" x14ac:dyDescent="0.25">
      <c r="H5969" s="18" t="str">
        <f t="shared" si="502"/>
        <v/>
      </c>
      <c r="I5969" s="26" t="str">
        <f t="shared" si="503"/>
        <v/>
      </c>
      <c r="J5969" s="18" t="str">
        <f t="shared" si="504"/>
        <v/>
      </c>
      <c r="K5969" s="18" t="str">
        <f t="shared" si="505"/>
        <v/>
      </c>
      <c r="N5969" s="23" t="str">
        <f t="shared" si="506"/>
        <v/>
      </c>
    </row>
    <row r="5970" spans="8:14" x14ac:dyDescent="0.25">
      <c r="H5970" s="18" t="str">
        <f t="shared" si="502"/>
        <v/>
      </c>
      <c r="I5970" s="26" t="str">
        <f t="shared" si="503"/>
        <v/>
      </c>
      <c r="J5970" s="18" t="str">
        <f t="shared" si="504"/>
        <v/>
      </c>
      <c r="K5970" s="18" t="str">
        <f t="shared" si="505"/>
        <v/>
      </c>
      <c r="N5970" s="23" t="str">
        <f t="shared" si="506"/>
        <v/>
      </c>
    </row>
    <row r="5971" spans="8:14" x14ac:dyDescent="0.25">
      <c r="H5971" s="18" t="str">
        <f t="shared" si="502"/>
        <v/>
      </c>
      <c r="I5971" s="26" t="str">
        <f t="shared" si="503"/>
        <v/>
      </c>
      <c r="J5971" s="18" t="str">
        <f t="shared" si="504"/>
        <v/>
      </c>
      <c r="K5971" s="18" t="str">
        <f t="shared" si="505"/>
        <v/>
      </c>
      <c r="N5971" s="23" t="str">
        <f t="shared" si="506"/>
        <v/>
      </c>
    </row>
    <row r="5972" spans="8:14" x14ac:dyDescent="0.25">
      <c r="H5972" s="18" t="str">
        <f t="shared" si="502"/>
        <v/>
      </c>
      <c r="I5972" s="26" t="str">
        <f t="shared" si="503"/>
        <v/>
      </c>
      <c r="J5972" s="18" t="str">
        <f t="shared" si="504"/>
        <v/>
      </c>
      <c r="K5972" s="18" t="str">
        <f t="shared" si="505"/>
        <v/>
      </c>
      <c r="N5972" s="23" t="str">
        <f t="shared" si="506"/>
        <v/>
      </c>
    </row>
    <row r="5973" spans="8:14" x14ac:dyDescent="0.25">
      <c r="H5973" s="18" t="str">
        <f t="shared" si="502"/>
        <v/>
      </c>
      <c r="I5973" s="26" t="str">
        <f t="shared" si="503"/>
        <v/>
      </c>
      <c r="J5973" s="18" t="str">
        <f t="shared" si="504"/>
        <v/>
      </c>
      <c r="K5973" s="18" t="str">
        <f t="shared" si="505"/>
        <v/>
      </c>
      <c r="N5973" s="23" t="str">
        <f t="shared" si="506"/>
        <v/>
      </c>
    </row>
    <row r="5974" spans="8:14" x14ac:dyDescent="0.25">
      <c r="H5974" s="18" t="str">
        <f t="shared" si="502"/>
        <v/>
      </c>
      <c r="I5974" s="26" t="str">
        <f t="shared" si="503"/>
        <v/>
      </c>
      <c r="J5974" s="18" t="str">
        <f t="shared" si="504"/>
        <v/>
      </c>
      <c r="K5974" s="18" t="str">
        <f t="shared" si="505"/>
        <v/>
      </c>
      <c r="N5974" s="23" t="str">
        <f t="shared" si="506"/>
        <v/>
      </c>
    </row>
    <row r="5975" spans="8:14" x14ac:dyDescent="0.25">
      <c r="H5975" s="18" t="str">
        <f t="shared" si="502"/>
        <v/>
      </c>
      <c r="I5975" s="26" t="str">
        <f t="shared" si="503"/>
        <v/>
      </c>
      <c r="J5975" s="18" t="str">
        <f t="shared" si="504"/>
        <v/>
      </c>
      <c r="K5975" s="18" t="str">
        <f t="shared" si="505"/>
        <v/>
      </c>
      <c r="N5975" s="23" t="str">
        <f t="shared" si="506"/>
        <v/>
      </c>
    </row>
    <row r="5976" spans="8:14" x14ac:dyDescent="0.25">
      <c r="H5976" s="18" t="str">
        <f t="shared" si="502"/>
        <v/>
      </c>
      <c r="I5976" s="26" t="str">
        <f t="shared" si="503"/>
        <v/>
      </c>
      <c r="J5976" s="18" t="str">
        <f t="shared" si="504"/>
        <v/>
      </c>
      <c r="K5976" s="18" t="str">
        <f t="shared" si="505"/>
        <v/>
      </c>
      <c r="N5976" s="23" t="str">
        <f t="shared" si="506"/>
        <v/>
      </c>
    </row>
    <row r="5977" spans="8:14" x14ac:dyDescent="0.25">
      <c r="H5977" s="18" t="str">
        <f t="shared" si="502"/>
        <v/>
      </c>
      <c r="I5977" s="26" t="str">
        <f t="shared" si="503"/>
        <v/>
      </c>
      <c r="J5977" s="18" t="str">
        <f t="shared" si="504"/>
        <v/>
      </c>
      <c r="K5977" s="18" t="str">
        <f t="shared" si="505"/>
        <v/>
      </c>
      <c r="N5977" s="23" t="str">
        <f t="shared" si="506"/>
        <v/>
      </c>
    </row>
    <row r="5978" spans="8:14" x14ac:dyDescent="0.25">
      <c r="H5978" s="18" t="str">
        <f t="shared" si="502"/>
        <v/>
      </c>
      <c r="I5978" s="26" t="str">
        <f t="shared" si="503"/>
        <v/>
      </c>
      <c r="J5978" s="18" t="str">
        <f t="shared" si="504"/>
        <v/>
      </c>
      <c r="K5978" s="18" t="str">
        <f t="shared" si="505"/>
        <v/>
      </c>
      <c r="N5978" s="23" t="str">
        <f t="shared" si="506"/>
        <v/>
      </c>
    </row>
    <row r="5979" spans="8:14" x14ac:dyDescent="0.25">
      <c r="H5979" s="18" t="str">
        <f t="shared" si="502"/>
        <v/>
      </c>
      <c r="I5979" s="26" t="str">
        <f t="shared" si="503"/>
        <v/>
      </c>
      <c r="J5979" s="18" t="str">
        <f t="shared" si="504"/>
        <v/>
      </c>
      <c r="K5979" s="18" t="str">
        <f t="shared" si="505"/>
        <v/>
      </c>
      <c r="N5979" s="23" t="str">
        <f t="shared" si="506"/>
        <v/>
      </c>
    </row>
    <row r="5980" spans="8:14" x14ac:dyDescent="0.25">
      <c r="H5980" s="18" t="str">
        <f t="shared" si="502"/>
        <v/>
      </c>
      <c r="I5980" s="26" t="str">
        <f t="shared" si="503"/>
        <v/>
      </c>
      <c r="J5980" s="18" t="str">
        <f t="shared" si="504"/>
        <v/>
      </c>
      <c r="K5980" s="18" t="str">
        <f t="shared" si="505"/>
        <v/>
      </c>
      <c r="N5980" s="23" t="str">
        <f t="shared" si="506"/>
        <v/>
      </c>
    </row>
    <row r="5981" spans="8:14" x14ac:dyDescent="0.25">
      <c r="H5981" s="18" t="str">
        <f t="shared" si="502"/>
        <v/>
      </c>
      <c r="I5981" s="26" t="str">
        <f t="shared" si="503"/>
        <v/>
      </c>
      <c r="J5981" s="18" t="str">
        <f t="shared" si="504"/>
        <v/>
      </c>
      <c r="K5981" s="18" t="str">
        <f t="shared" si="505"/>
        <v/>
      </c>
      <c r="N5981" s="23" t="str">
        <f t="shared" si="506"/>
        <v/>
      </c>
    </row>
    <row r="5982" spans="8:14" x14ac:dyDescent="0.25">
      <c r="H5982" s="18" t="str">
        <f t="shared" si="502"/>
        <v/>
      </c>
      <c r="I5982" s="26" t="str">
        <f t="shared" si="503"/>
        <v/>
      </c>
      <c r="J5982" s="18" t="str">
        <f t="shared" si="504"/>
        <v/>
      </c>
      <c r="K5982" s="18" t="str">
        <f t="shared" si="505"/>
        <v/>
      </c>
      <c r="N5982" s="23" t="str">
        <f t="shared" si="506"/>
        <v/>
      </c>
    </row>
    <row r="5983" spans="8:14" x14ac:dyDescent="0.25">
      <c r="H5983" s="18" t="str">
        <f t="shared" si="502"/>
        <v/>
      </c>
      <c r="I5983" s="26" t="str">
        <f t="shared" si="503"/>
        <v/>
      </c>
      <c r="J5983" s="18" t="str">
        <f t="shared" si="504"/>
        <v/>
      </c>
      <c r="K5983" s="18" t="str">
        <f t="shared" si="505"/>
        <v/>
      </c>
      <c r="N5983" s="23" t="str">
        <f t="shared" si="506"/>
        <v/>
      </c>
    </row>
    <row r="5984" spans="8:14" x14ac:dyDescent="0.25">
      <c r="H5984" s="18" t="str">
        <f t="shared" si="502"/>
        <v/>
      </c>
      <c r="I5984" s="26" t="str">
        <f t="shared" si="503"/>
        <v/>
      </c>
      <c r="J5984" s="18" t="str">
        <f t="shared" si="504"/>
        <v/>
      </c>
      <c r="K5984" s="18" t="str">
        <f t="shared" si="505"/>
        <v/>
      </c>
      <c r="N5984" s="23" t="str">
        <f t="shared" si="506"/>
        <v/>
      </c>
    </row>
    <row r="5985" spans="8:14" x14ac:dyDescent="0.25">
      <c r="H5985" s="18" t="str">
        <f t="shared" si="502"/>
        <v/>
      </c>
      <c r="I5985" s="26" t="str">
        <f t="shared" si="503"/>
        <v/>
      </c>
      <c r="J5985" s="18" t="str">
        <f t="shared" si="504"/>
        <v/>
      </c>
      <c r="K5985" s="18" t="str">
        <f t="shared" si="505"/>
        <v/>
      </c>
      <c r="N5985" s="23" t="str">
        <f t="shared" si="506"/>
        <v/>
      </c>
    </row>
    <row r="5986" spans="8:14" x14ac:dyDescent="0.25">
      <c r="H5986" s="18" t="str">
        <f t="shared" si="502"/>
        <v/>
      </c>
      <c r="I5986" s="26" t="str">
        <f t="shared" si="503"/>
        <v/>
      </c>
      <c r="J5986" s="18" t="str">
        <f t="shared" si="504"/>
        <v/>
      </c>
      <c r="K5986" s="18" t="str">
        <f t="shared" si="505"/>
        <v/>
      </c>
      <c r="N5986" s="23" t="str">
        <f t="shared" si="506"/>
        <v/>
      </c>
    </row>
    <row r="5987" spans="8:14" x14ac:dyDescent="0.25">
      <c r="H5987" s="18" t="str">
        <f t="shared" si="502"/>
        <v/>
      </c>
      <c r="I5987" s="26" t="str">
        <f t="shared" si="503"/>
        <v/>
      </c>
      <c r="J5987" s="18" t="str">
        <f t="shared" si="504"/>
        <v/>
      </c>
      <c r="K5987" s="18" t="str">
        <f t="shared" si="505"/>
        <v/>
      </c>
      <c r="N5987" s="23" t="str">
        <f t="shared" si="506"/>
        <v/>
      </c>
    </row>
    <row r="5988" spans="8:14" x14ac:dyDescent="0.25">
      <c r="H5988" s="18" t="str">
        <f t="shared" si="502"/>
        <v/>
      </c>
      <c r="I5988" s="26" t="str">
        <f t="shared" si="503"/>
        <v/>
      </c>
      <c r="J5988" s="18" t="str">
        <f t="shared" si="504"/>
        <v/>
      </c>
      <c r="K5988" s="18" t="str">
        <f t="shared" si="505"/>
        <v/>
      </c>
      <c r="N5988" s="23" t="str">
        <f t="shared" si="506"/>
        <v/>
      </c>
    </row>
    <row r="5989" spans="8:14" x14ac:dyDescent="0.25">
      <c r="H5989" s="18" t="str">
        <f t="shared" si="502"/>
        <v/>
      </c>
      <c r="I5989" s="26" t="str">
        <f t="shared" si="503"/>
        <v/>
      </c>
      <c r="J5989" s="18" t="str">
        <f t="shared" si="504"/>
        <v/>
      </c>
      <c r="K5989" s="18" t="str">
        <f t="shared" si="505"/>
        <v/>
      </c>
      <c r="N5989" s="23" t="str">
        <f t="shared" si="506"/>
        <v/>
      </c>
    </row>
    <row r="5990" spans="8:14" x14ac:dyDescent="0.25">
      <c r="H5990" s="18" t="str">
        <f t="shared" si="502"/>
        <v/>
      </c>
      <c r="I5990" s="26" t="str">
        <f t="shared" si="503"/>
        <v/>
      </c>
      <c r="J5990" s="18" t="str">
        <f t="shared" si="504"/>
        <v/>
      </c>
      <c r="K5990" s="18" t="str">
        <f t="shared" si="505"/>
        <v/>
      </c>
      <c r="N5990" s="23" t="str">
        <f t="shared" si="506"/>
        <v/>
      </c>
    </row>
    <row r="5991" spans="8:14" x14ac:dyDescent="0.25">
      <c r="H5991" s="18" t="str">
        <f t="shared" si="502"/>
        <v/>
      </c>
      <c r="I5991" s="26" t="str">
        <f t="shared" si="503"/>
        <v/>
      </c>
      <c r="J5991" s="18" t="str">
        <f t="shared" si="504"/>
        <v/>
      </c>
      <c r="K5991" s="18" t="str">
        <f t="shared" si="505"/>
        <v/>
      </c>
      <c r="N5991" s="23" t="str">
        <f t="shared" si="506"/>
        <v/>
      </c>
    </row>
    <row r="5992" spans="8:14" x14ac:dyDescent="0.25">
      <c r="H5992" s="18" t="str">
        <f t="shared" si="502"/>
        <v/>
      </c>
      <c r="I5992" s="26" t="str">
        <f t="shared" si="503"/>
        <v/>
      </c>
      <c r="J5992" s="18" t="str">
        <f t="shared" si="504"/>
        <v/>
      </c>
      <c r="K5992" s="18" t="str">
        <f t="shared" si="505"/>
        <v/>
      </c>
      <c r="N5992" s="23" t="str">
        <f t="shared" si="506"/>
        <v/>
      </c>
    </row>
    <row r="5993" spans="8:14" x14ac:dyDescent="0.25">
      <c r="H5993" s="18" t="str">
        <f t="shared" si="502"/>
        <v/>
      </c>
      <c r="I5993" s="26" t="str">
        <f t="shared" si="503"/>
        <v/>
      </c>
      <c r="J5993" s="18" t="str">
        <f t="shared" si="504"/>
        <v/>
      </c>
      <c r="K5993" s="18" t="str">
        <f t="shared" si="505"/>
        <v/>
      </c>
      <c r="N5993" s="23" t="str">
        <f t="shared" si="506"/>
        <v/>
      </c>
    </row>
    <row r="5994" spans="8:14" x14ac:dyDescent="0.25">
      <c r="H5994" s="18" t="str">
        <f t="shared" si="502"/>
        <v/>
      </c>
      <c r="I5994" s="26" t="str">
        <f t="shared" si="503"/>
        <v/>
      </c>
      <c r="J5994" s="18" t="str">
        <f t="shared" si="504"/>
        <v/>
      </c>
      <c r="K5994" s="18" t="str">
        <f t="shared" si="505"/>
        <v/>
      </c>
      <c r="N5994" s="23" t="str">
        <f t="shared" si="506"/>
        <v/>
      </c>
    </row>
    <row r="5995" spans="8:14" x14ac:dyDescent="0.25">
      <c r="H5995" s="18" t="str">
        <f t="shared" si="502"/>
        <v/>
      </c>
      <c r="I5995" s="26" t="str">
        <f t="shared" si="503"/>
        <v/>
      </c>
      <c r="J5995" s="18" t="str">
        <f t="shared" si="504"/>
        <v/>
      </c>
      <c r="K5995" s="18" t="str">
        <f t="shared" si="505"/>
        <v/>
      </c>
      <c r="N5995" s="23" t="str">
        <f t="shared" si="506"/>
        <v/>
      </c>
    </row>
    <row r="5996" spans="8:14" x14ac:dyDescent="0.25">
      <c r="H5996" s="18" t="str">
        <f t="shared" si="502"/>
        <v/>
      </c>
      <c r="I5996" s="26" t="str">
        <f t="shared" si="503"/>
        <v/>
      </c>
      <c r="J5996" s="18" t="str">
        <f t="shared" si="504"/>
        <v/>
      </c>
      <c r="K5996" s="18" t="str">
        <f t="shared" si="505"/>
        <v/>
      </c>
      <c r="N5996" s="23" t="str">
        <f t="shared" si="506"/>
        <v/>
      </c>
    </row>
    <row r="5997" spans="8:14" x14ac:dyDescent="0.25">
      <c r="H5997" s="18" t="str">
        <f t="shared" si="502"/>
        <v/>
      </c>
      <c r="I5997" s="26" t="str">
        <f t="shared" si="503"/>
        <v/>
      </c>
      <c r="J5997" s="18" t="str">
        <f t="shared" si="504"/>
        <v/>
      </c>
      <c r="K5997" s="18" t="str">
        <f t="shared" si="505"/>
        <v/>
      </c>
      <c r="N5997" s="23" t="str">
        <f t="shared" si="506"/>
        <v/>
      </c>
    </row>
    <row r="5998" spans="8:14" x14ac:dyDescent="0.25">
      <c r="H5998" s="18" t="str">
        <f t="shared" si="502"/>
        <v/>
      </c>
      <c r="I5998" s="26" t="str">
        <f t="shared" si="503"/>
        <v/>
      </c>
      <c r="J5998" s="18" t="str">
        <f t="shared" si="504"/>
        <v/>
      </c>
      <c r="K5998" s="18" t="str">
        <f t="shared" si="505"/>
        <v/>
      </c>
      <c r="N5998" s="23" t="str">
        <f t="shared" si="506"/>
        <v/>
      </c>
    </row>
    <row r="5999" spans="8:14" x14ac:dyDescent="0.25">
      <c r="H5999" s="18" t="str">
        <f t="shared" si="502"/>
        <v/>
      </c>
      <c r="I5999" s="26" t="str">
        <f t="shared" si="503"/>
        <v/>
      </c>
      <c r="J5999" s="18" t="str">
        <f t="shared" si="504"/>
        <v/>
      </c>
      <c r="K5999" s="18" t="str">
        <f t="shared" si="505"/>
        <v/>
      </c>
      <c r="N5999" s="23" t="str">
        <f t="shared" si="506"/>
        <v/>
      </c>
    </row>
    <row r="6000" spans="8:14" x14ac:dyDescent="0.25">
      <c r="H6000" s="18" t="str">
        <f t="shared" si="502"/>
        <v/>
      </c>
      <c r="I6000" s="26" t="str">
        <f t="shared" si="503"/>
        <v/>
      </c>
      <c r="J6000" s="18" t="str">
        <f t="shared" si="504"/>
        <v/>
      </c>
      <c r="K6000" s="18" t="str">
        <f t="shared" si="505"/>
        <v/>
      </c>
      <c r="N6000" s="23" t="str">
        <f t="shared" si="506"/>
        <v/>
      </c>
    </row>
    <row r="6001" spans="8:14" x14ac:dyDescent="0.25">
      <c r="H6001" s="18" t="str">
        <f t="shared" si="502"/>
        <v/>
      </c>
      <c r="I6001" s="26" t="str">
        <f t="shared" si="503"/>
        <v/>
      </c>
      <c r="J6001" s="18" t="str">
        <f t="shared" si="504"/>
        <v/>
      </c>
      <c r="K6001" s="18" t="str">
        <f t="shared" si="505"/>
        <v/>
      </c>
      <c r="N6001" s="23" t="str">
        <f t="shared" si="506"/>
        <v/>
      </c>
    </row>
    <row r="6002" spans="8:14" x14ac:dyDescent="0.25">
      <c r="H6002" s="18" t="str">
        <f t="shared" si="502"/>
        <v/>
      </c>
      <c r="I6002" s="26" t="str">
        <f t="shared" si="503"/>
        <v/>
      </c>
      <c r="J6002" s="18" t="str">
        <f t="shared" si="504"/>
        <v/>
      </c>
      <c r="K6002" s="18" t="str">
        <f t="shared" si="505"/>
        <v/>
      </c>
      <c r="N6002" s="23" t="str">
        <f t="shared" si="506"/>
        <v/>
      </c>
    </row>
    <row r="6003" spans="8:14" x14ac:dyDescent="0.25">
      <c r="H6003" s="18" t="str">
        <f t="shared" si="502"/>
        <v/>
      </c>
      <c r="I6003" s="26" t="str">
        <f t="shared" si="503"/>
        <v/>
      </c>
      <c r="J6003" s="18" t="str">
        <f t="shared" si="504"/>
        <v/>
      </c>
      <c r="K6003" s="18" t="str">
        <f t="shared" si="505"/>
        <v/>
      </c>
      <c r="N6003" s="23" t="str">
        <f t="shared" si="506"/>
        <v/>
      </c>
    </row>
  </sheetData>
  <mergeCells count="2">
    <mergeCell ref="A1:N1"/>
    <mergeCell ref="A2:N2"/>
  </mergeCells>
  <conditionalFormatting sqref="L1:L1048576">
    <cfRule type="containsText" dxfId="8" priority="1" operator="containsText" text="OK">
      <formula>NOT(ISERROR(SEARCH("OK",L1)))</formula>
    </cfRule>
  </conditionalFormatting>
  <pageMargins left="0.75" right="0.75" top="1" bottom="1" header="0.511811023622047" footer="0.511811023622047"/>
  <pageSetup paperSize="9" orientation="portrait" horizontalDpi="300" verticalDpi="300" r:id="rId1"/>
  <ignoredErrors>
    <ignoredError sqref="B10:B14 B30" numberStoredAsText="1"/>
  </ignoredErrors>
  <extLst>
    <ext xmlns:x14="http://schemas.microsoft.com/office/spreadsheetml/2009/9/main" uri="{CCE6A557-97BC-4b89-ADB6-D9C93CAAB3DF}">
      <x14:dataValidations xmlns:xm="http://schemas.microsoft.com/office/excel/2006/main" count="6">
        <x14:dataValidation type="list" allowBlank="1">
          <x14:formula1>
            <xm:f>Settings!$B$14:$B$19</xm:f>
          </x14:formula1>
          <x14:formula2>
            <xm:f>0</xm:f>
          </x14:formula2>
          <xm:sqref>F4:F6003</xm:sqref>
        </x14:dataValidation>
        <x14:dataValidation type="list" allowBlank="1" errorTitle="Unknown item" error="Pick an item from the Items sheet.">
          <x14:formula1>
            <xm:f>Items!$B$5:$B$2004</xm:f>
          </x14:formula1>
          <x14:formula2>
            <xm:f>0</xm:f>
          </x14:formula2>
          <xm:sqref>D29:D85</xm:sqref>
        </x14:dataValidation>
        <x14:dataValidation type="list" allowBlank="1" errorTitle="Unknown item" error="Pick an item from the Items sheet.">
          <x14:formula1>
            <xm:f>Items!$B$5:$B$2004</xm:f>
          </x14:formula1>
          <x14:formula2>
            <xm:f>0</xm:f>
          </x14:formula2>
          <xm:sqref>D88:D91</xm:sqref>
        </x14:dataValidation>
        <x14:dataValidation type="list" allowBlank="1" errorTitle="Unknown item" error="Pick an item from the Items sheet.">
          <x14:formula1>
            <xm:f>Items!$B$5:$B$2004</xm:f>
          </x14:formula1>
          <x14:formula2>
            <xm:f>0</xm:f>
          </x14:formula2>
          <xm:sqref>D4:D27</xm:sqref>
        </x14:dataValidation>
        <x14:dataValidation type="list" allowBlank="1" errorTitle="Unknown item" error="Pick an item from the Items sheet.">
          <x14:formula1>
            <xm:f>Items!$B$5:$B$2004</xm:f>
          </x14:formula1>
          <x14:formula2>
            <xm:f>0</xm:f>
          </x14:formula2>
          <xm:sqref>D106:D109</xm:sqref>
        </x14:dataValidation>
        <x14:dataValidation type="list" allowBlank="1" errorTitle="Unknown item" error="Pick an item from the Items sheet.">
          <x14:formula1>
            <xm:f>Items!$B$5:$B$2004</xm:f>
          </x14:formula1>
          <x14:formula2>
            <xm:f>0</xm:f>
          </x14:formula2>
          <xm:sqref>D113:D6003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20005"/>
  <sheetViews>
    <sheetView zoomScale="110" zoomScaleNormal="110" workbookViewId="0">
      <pane ySplit="3" topLeftCell="A54" activePane="bottomLeft" state="frozen"/>
      <selection activeCell="B268" sqref="B268"/>
      <selection pane="bottomLeft" activeCell="C61" sqref="C61"/>
    </sheetView>
  </sheetViews>
  <sheetFormatPr defaultColWidth="8.7109375" defaultRowHeight="15" x14ac:dyDescent="0.25"/>
  <cols>
    <col min="1" max="1" width="13" style="25" customWidth="1"/>
    <col min="2" max="2" width="18" style="15" customWidth="1"/>
    <col min="3" max="3" width="28" style="15" customWidth="1"/>
    <col min="4" max="4" width="10" style="16" customWidth="1"/>
    <col min="5" max="5" width="11" style="18" customWidth="1"/>
    <col min="6" max="6" width="13" style="18" customWidth="1"/>
    <col min="7" max="7" width="11" style="18" customWidth="1"/>
    <col min="8" max="8" width="13" style="18" customWidth="1"/>
    <col min="9" max="9" width="20" style="15" customWidth="1"/>
    <col min="10" max="10" width="19" customWidth="1"/>
  </cols>
  <sheetData>
    <row r="1" spans="1:10" ht="27.75" customHeight="1" x14ac:dyDescent="0.25">
      <c r="A1" s="91" t="s">
        <v>2550</v>
      </c>
      <c r="B1" s="91"/>
      <c r="C1" s="91"/>
      <c r="D1" s="91"/>
      <c r="E1" s="91"/>
      <c r="F1" s="91"/>
      <c r="G1" s="91"/>
      <c r="H1" s="91"/>
      <c r="I1" s="91"/>
    </row>
    <row r="2" spans="1:10" ht="15.75" customHeight="1" x14ac:dyDescent="0.25">
      <c r="A2" s="95" t="s">
        <v>2551</v>
      </c>
      <c r="B2" s="95"/>
      <c r="C2" s="95"/>
      <c r="D2" s="95"/>
      <c r="E2" s="95"/>
      <c r="F2" s="95"/>
      <c r="G2" s="95"/>
      <c r="H2" s="95"/>
      <c r="I2" s="95"/>
    </row>
    <row r="3" spans="1:10" ht="33.75" customHeight="1" x14ac:dyDescent="0.25">
      <c r="A3" s="11" t="s">
        <v>2521</v>
      </c>
      <c r="B3" s="11" t="s">
        <v>2552</v>
      </c>
      <c r="C3" s="11" t="s">
        <v>78</v>
      </c>
      <c r="D3" s="11" t="s">
        <v>2553</v>
      </c>
      <c r="E3" s="11" t="s">
        <v>2554</v>
      </c>
      <c r="F3" s="11" t="s">
        <v>2555</v>
      </c>
      <c r="G3" s="11" t="s">
        <v>2538</v>
      </c>
      <c r="H3" s="11" t="s">
        <v>2556</v>
      </c>
      <c r="I3" s="11" t="s">
        <v>2528</v>
      </c>
    </row>
    <row r="4" spans="1:10" x14ac:dyDescent="0.25">
      <c r="A4" s="25">
        <v>46281</v>
      </c>
      <c r="B4" s="34" t="s">
        <v>2616</v>
      </c>
      <c r="C4" s="15" t="s">
        <v>349</v>
      </c>
      <c r="D4" s="16">
        <v>12</v>
      </c>
      <c r="E4" s="18">
        <f t="shared" ref="E4:E35" si="0">IF($C4="","",IFERROR(INDEX(ItemPriceCol,MATCH($C4,ItemName,0)),""))</f>
        <v>50</v>
      </c>
      <c r="F4" s="18">
        <f t="shared" ref="F4:F67" si="1">IF(OR($D4="",$E4=""),"",$D4*$E4)</f>
        <v>600</v>
      </c>
      <c r="G4" s="18">
        <f t="shared" ref="G4:G13" si="2">IF($C4="","",IFERROR(INDEX(ItemCostCol,MATCH($C4,ItemName,0)),""))</f>
        <v>32.61</v>
      </c>
      <c r="H4" s="18">
        <f t="shared" ref="H4:H67" si="3">IF(OR($F4="",$G4=""),"",$F4-$D4*$G4)</f>
        <v>208.68</v>
      </c>
      <c r="J4" t="str">
        <f ca="1">IF(C4="","",IF(A4="","NO DATE",IF(NOT(ISNUMBER(A4)),"DATE IS TEXT",IF(A4&lt;&gt;INT(A4),"DATE HAS TIME",IF(OR(A4&lt;DATE(2026,9,16),A4&gt;TODAY()),"DATE OUT OF RANGE",IF(ISNA(MATCH(B4,{"SA-DAY","SA-NYT","SYS-DAY","SYS-NYT"},0)),"REFERENCE PROBLEM",IF(ISNA(MATCH(C4,ItemName,0)),"ITEM NOT IN LIST",IF(OR(NOT(ISNUMBER(D4)),D4&lt;=0),"QTY PROBLEM","OK"))))))))</f>
        <v>OK</v>
      </c>
    </row>
    <row r="5" spans="1:10" x14ac:dyDescent="0.25">
      <c r="A5" s="25">
        <v>46281</v>
      </c>
      <c r="B5" s="34" t="s">
        <v>2616</v>
      </c>
      <c r="C5" s="15" t="s">
        <v>128</v>
      </c>
      <c r="D5" s="16">
        <v>59</v>
      </c>
      <c r="E5" s="18">
        <f t="shared" si="0"/>
        <v>7</v>
      </c>
      <c r="F5" s="18">
        <f t="shared" si="1"/>
        <v>413</v>
      </c>
      <c r="G5" s="18">
        <f t="shared" si="2"/>
        <v>4.5674999999999999</v>
      </c>
      <c r="H5" s="18">
        <f t="shared" si="3"/>
        <v>143.51749999999998</v>
      </c>
      <c r="J5" t="str">
        <f ca="1">IF(C5="","",IF(A5="","NO DATE",IF(NOT(ISNUMBER(A5)),"DATE IS TEXT",IF(A5&lt;&gt;INT(A5),"DATE HAS TIME",IF(OR(A5&lt;DATE(2026,9,16),A5&gt;TODAY()),"DATE OUT OF RANGE",IF(ISNA(MATCH(B5,{"SA-DAY","SA-NYT","SYS-DAY","SYS-NYT"},0)),"REFERENCE PROBLEM",IF(ISNA(MATCH(C5,ItemName,0)),"ITEM NOT IN LIST",IF(OR(NOT(ISNUMBER(D5)),D5&lt;=0),"QTY PROBLEM","OK"))))))))</f>
        <v>OK</v>
      </c>
    </row>
    <row r="6" spans="1:10" x14ac:dyDescent="0.25">
      <c r="A6" s="25">
        <v>46281</v>
      </c>
      <c r="B6" s="34" t="s">
        <v>2616</v>
      </c>
      <c r="C6" s="15" t="s">
        <v>510</v>
      </c>
      <c r="D6" s="16">
        <v>10</v>
      </c>
      <c r="E6" s="18">
        <f t="shared" si="0"/>
        <v>40</v>
      </c>
      <c r="F6" s="18">
        <f t="shared" si="1"/>
        <v>400</v>
      </c>
      <c r="G6" s="18">
        <f t="shared" si="2"/>
        <v>26.085000000000001</v>
      </c>
      <c r="H6" s="18">
        <f t="shared" si="3"/>
        <v>139.14999999999998</v>
      </c>
      <c r="J6" t="str">
        <f ca="1">IF(C6="","",IF(A6="","NO DATE",IF(NOT(ISNUMBER(A6)),"DATE IS TEXT",IF(A6&lt;&gt;INT(A6),"DATE HAS TIME",IF(OR(A6&lt;DATE(2026,9,16),A6&gt;TODAY()),"DATE OUT OF RANGE",IF(ISNA(MATCH(B6,{"SA-DAY","SA-NYT","SYS-DAY","SYS-NYT"},0)),"REFERENCE PROBLEM",IF(ISNA(MATCH(C6,ItemName,0)),"ITEM NOT IN LIST",IF(OR(NOT(ISNUMBER(D6)),D6&lt;=0),"QTY PROBLEM","OK"))))))))</f>
        <v>OK</v>
      </c>
    </row>
    <row r="7" spans="1:10" x14ac:dyDescent="0.25">
      <c r="A7" s="25">
        <v>46281</v>
      </c>
      <c r="B7" s="34" t="s">
        <v>2616</v>
      </c>
      <c r="C7" s="34" t="s">
        <v>1553</v>
      </c>
      <c r="D7" s="16">
        <v>14</v>
      </c>
      <c r="E7" s="18">
        <f t="shared" si="0"/>
        <v>20</v>
      </c>
      <c r="F7" s="18">
        <f t="shared" si="1"/>
        <v>280</v>
      </c>
      <c r="G7" s="18">
        <f t="shared" si="2"/>
        <v>13.106666666666667</v>
      </c>
      <c r="H7" s="18">
        <f t="shared" si="3"/>
        <v>96.506666666666661</v>
      </c>
      <c r="J7" t="str">
        <f ca="1">IF(C7="","",IF(A7="","NO DATE",IF(NOT(ISNUMBER(A7)),"DATE IS TEXT",IF(A7&lt;&gt;INT(A7),"DATE HAS TIME",IF(OR(A7&lt;DATE(2026,9,16),A7&gt;TODAY()),"DATE OUT OF RANGE",IF(ISNA(MATCH(B7,{"SA-DAY","SA-NYT","SYS-DAY","SYS-NYT"},0)),"REFERENCE PROBLEM",IF(ISNA(MATCH(C7,ItemName,0)),"ITEM NOT IN LIST",IF(OR(NOT(ISNUMBER(D7)),D7&lt;=0),"QTY PROBLEM","OK"))))))))</f>
        <v>OK</v>
      </c>
    </row>
    <row r="8" spans="1:10" x14ac:dyDescent="0.25">
      <c r="A8" s="25">
        <v>46281</v>
      </c>
      <c r="B8" s="34" t="s">
        <v>2616</v>
      </c>
      <c r="C8" s="15" t="s">
        <v>808</v>
      </c>
      <c r="D8" s="16">
        <v>300</v>
      </c>
      <c r="E8" s="18">
        <f t="shared" si="0"/>
        <v>1</v>
      </c>
      <c r="F8" s="18">
        <f t="shared" si="1"/>
        <v>300</v>
      </c>
      <c r="G8" s="18">
        <f t="shared" si="2"/>
        <v>0.65249999999999997</v>
      </c>
      <c r="H8" s="18">
        <f t="shared" si="3"/>
        <v>104.25</v>
      </c>
      <c r="J8" t="str">
        <f ca="1">IF(C8="","",IF(A8="","NO DATE",IF(NOT(ISNUMBER(A8)),"DATE IS TEXT",IF(A8&lt;&gt;INT(A8),"DATE HAS TIME",IF(OR(A8&lt;DATE(2026,9,16),A8&gt;TODAY()),"DATE OUT OF RANGE",IF(ISNA(MATCH(B8,{"SA-DAY","SA-NYT","SYS-DAY","SYS-NYT"},0)),"REFERENCE PROBLEM",IF(ISNA(MATCH(C8,ItemName,0)),"ITEM NOT IN LIST",IF(OR(NOT(ISNUMBER(D8)),D8&lt;=0),"QTY PROBLEM","OK"))))))))</f>
        <v>OK</v>
      </c>
    </row>
    <row r="9" spans="1:10" x14ac:dyDescent="0.25">
      <c r="A9" s="25">
        <v>46281</v>
      </c>
      <c r="B9" s="34" t="s">
        <v>2616</v>
      </c>
      <c r="C9" s="15" t="s">
        <v>377</v>
      </c>
      <c r="D9" s="16">
        <v>3</v>
      </c>
      <c r="E9" s="18">
        <f t="shared" si="0"/>
        <v>50</v>
      </c>
      <c r="F9" s="18">
        <f t="shared" si="1"/>
        <v>150</v>
      </c>
      <c r="G9" s="18">
        <f t="shared" si="2"/>
        <v>32.61</v>
      </c>
      <c r="H9" s="18">
        <f t="shared" si="3"/>
        <v>52.17</v>
      </c>
      <c r="J9" t="str">
        <f ca="1">IF(C9="","",IF(A9="","NO DATE",IF(NOT(ISNUMBER(A9)),"DATE IS TEXT",IF(A9&lt;&gt;INT(A9),"DATE HAS TIME",IF(OR(A9&lt;DATE(2026,9,16),A9&gt;TODAY()),"DATE OUT OF RANGE",IF(ISNA(MATCH(B9,{"SA-DAY","SA-NYT","SYS-DAY","SYS-NYT"},0)),"REFERENCE PROBLEM",IF(ISNA(MATCH(C9,ItemName,0)),"ITEM NOT IN LIST",IF(OR(NOT(ISNUMBER(D9)),D9&lt;=0),"QTY PROBLEM","OK"))))))))</f>
        <v>OK</v>
      </c>
    </row>
    <row r="10" spans="1:10" x14ac:dyDescent="0.25">
      <c r="A10" s="25">
        <v>46281</v>
      </c>
      <c r="B10" s="34" t="s">
        <v>2616</v>
      </c>
      <c r="C10" s="15" t="s">
        <v>1551</v>
      </c>
      <c r="D10" s="16">
        <v>4</v>
      </c>
      <c r="E10" s="18">
        <f t="shared" si="0"/>
        <v>35</v>
      </c>
      <c r="F10" s="18">
        <f t="shared" si="1"/>
        <v>140</v>
      </c>
      <c r="G10" s="18">
        <f t="shared" si="2"/>
        <v>25.813333333333333</v>
      </c>
      <c r="H10" s="18">
        <f t="shared" si="3"/>
        <v>36.74666666666667</v>
      </c>
      <c r="J10" t="str">
        <f ca="1">IF(C10="","",IF(A10="","NO DATE",IF(NOT(ISNUMBER(A10)),"DATE IS TEXT",IF(A10&lt;&gt;INT(A10),"DATE HAS TIME",IF(OR(A10&lt;DATE(2026,9,16),A10&gt;TODAY()),"DATE OUT OF RANGE",IF(ISNA(MATCH(B10,{"SA-DAY","SA-NYT","SYS-DAY","SYS-NYT"},0)),"REFERENCE PROBLEM",IF(ISNA(MATCH(C10,ItemName,0)),"ITEM NOT IN LIST",IF(OR(NOT(ISNUMBER(D10)),D10&lt;=0),"QTY PROBLEM","OK"))))))))</f>
        <v>OK</v>
      </c>
    </row>
    <row r="11" spans="1:10" x14ac:dyDescent="0.25">
      <c r="A11" s="25">
        <v>46281</v>
      </c>
      <c r="B11" s="34" t="s">
        <v>2616</v>
      </c>
      <c r="C11" s="15" t="s">
        <v>265</v>
      </c>
      <c r="D11" s="16">
        <v>5</v>
      </c>
      <c r="E11" s="18">
        <f t="shared" si="0"/>
        <v>25</v>
      </c>
      <c r="F11" s="18">
        <f t="shared" si="1"/>
        <v>125</v>
      </c>
      <c r="G11" s="18">
        <f t="shared" si="2"/>
        <v>18.75</v>
      </c>
      <c r="H11" s="18">
        <f t="shared" si="3"/>
        <v>31.25</v>
      </c>
      <c r="J11" t="str">
        <f ca="1">IF(C11="","",IF(A11="","NO DATE",IF(NOT(ISNUMBER(A11)),"DATE IS TEXT",IF(A11&lt;&gt;INT(A11),"DATE HAS TIME",IF(OR(A11&lt;DATE(2026,9,16),A11&gt;TODAY()),"DATE OUT OF RANGE",IF(ISNA(MATCH(B11,{"SA-DAY","SA-NYT","SYS-DAY","SYS-NYT"},0)),"REFERENCE PROBLEM",IF(ISNA(MATCH(C11,ItemName,0)),"ITEM NOT IN LIST",IF(OR(NOT(ISNUMBER(D11)),D11&lt;=0),"QTY PROBLEM","OK"))))))))</f>
        <v>OK</v>
      </c>
    </row>
    <row r="12" spans="1:10" x14ac:dyDescent="0.25">
      <c r="A12" s="25">
        <v>46281</v>
      </c>
      <c r="B12" s="34" t="s">
        <v>2616</v>
      </c>
      <c r="C12" s="15" t="s">
        <v>239</v>
      </c>
      <c r="D12" s="16">
        <v>15</v>
      </c>
      <c r="E12" s="18">
        <f t="shared" si="0"/>
        <v>7</v>
      </c>
      <c r="F12" s="18">
        <f t="shared" si="1"/>
        <v>105</v>
      </c>
      <c r="G12" s="18">
        <f t="shared" si="2"/>
        <v>3.1066666666666674</v>
      </c>
      <c r="H12" s="18">
        <f t="shared" si="3"/>
        <v>58.399999999999991</v>
      </c>
      <c r="J12" t="str">
        <f ca="1">IF(C12="","",IF(A12="","NO DATE",IF(NOT(ISNUMBER(A12)),"DATE IS TEXT",IF(A12&lt;&gt;INT(A12),"DATE HAS TIME",IF(OR(A12&lt;DATE(2026,9,16),A12&gt;TODAY()),"DATE OUT OF RANGE",IF(ISNA(MATCH(B12,{"SA-DAY","SA-NYT","SYS-DAY","SYS-NYT"},0)),"REFERENCE PROBLEM",IF(ISNA(MATCH(C12,ItemName,0)),"ITEM NOT IN LIST",IF(OR(NOT(ISNUMBER(D12)),D12&lt;=0),"QTY PROBLEM","OK"))))))))</f>
        <v>OK</v>
      </c>
    </row>
    <row r="13" spans="1:10" x14ac:dyDescent="0.25">
      <c r="A13" s="25">
        <v>46281</v>
      </c>
      <c r="B13" s="34" t="s">
        <v>2616</v>
      </c>
      <c r="C13" s="15" t="s">
        <v>2198</v>
      </c>
      <c r="D13" s="16">
        <v>7</v>
      </c>
      <c r="E13" s="18">
        <f t="shared" si="0"/>
        <v>15</v>
      </c>
      <c r="F13" s="18">
        <f t="shared" si="1"/>
        <v>105</v>
      </c>
      <c r="G13" s="18">
        <f t="shared" si="2"/>
        <v>9.7799999999999994</v>
      </c>
      <c r="H13" s="18">
        <f t="shared" si="3"/>
        <v>36.540000000000006</v>
      </c>
      <c r="J13" t="str">
        <f ca="1">IF(C13="","",IF(A13="","NO DATE",IF(NOT(ISNUMBER(A13)),"DATE IS TEXT",IF(A13&lt;&gt;INT(A13),"DATE HAS TIME",IF(OR(A13&lt;DATE(2026,9,16),A13&gt;TODAY()),"DATE OUT OF RANGE",IF(ISNA(MATCH(B13,{"SA-DAY","SA-NYT","SYS-DAY","SYS-NYT"},0)),"REFERENCE PROBLEM",IF(ISNA(MATCH(C13,ItemName,0)),"ITEM NOT IN LIST",IF(OR(NOT(ISNUMBER(D13)),D13&lt;=0),"QTY PROBLEM","OK"))))))))</f>
        <v>OK</v>
      </c>
    </row>
    <row r="14" spans="1:10" x14ac:dyDescent="0.25">
      <c r="A14" s="25">
        <v>46281</v>
      </c>
      <c r="B14" s="34" t="s">
        <v>2616</v>
      </c>
      <c r="C14" s="15" t="s">
        <v>1561</v>
      </c>
      <c r="D14" s="16">
        <v>5</v>
      </c>
      <c r="E14" s="18">
        <f t="shared" si="0"/>
        <v>20</v>
      </c>
      <c r="F14" s="18">
        <f t="shared" si="1"/>
        <v>100</v>
      </c>
      <c r="G14" s="18">
        <v>2</v>
      </c>
      <c r="H14" s="18">
        <f t="shared" si="3"/>
        <v>90</v>
      </c>
      <c r="J14" t="str">
        <f ca="1">IF(C14="","",IF(A14="","NO DATE",IF(NOT(ISNUMBER(A14)),"DATE IS TEXT",IF(A14&lt;&gt;INT(A14),"DATE HAS TIME",IF(OR(A14&lt;DATE(2026,9,16),A14&gt;TODAY()),"DATE OUT OF RANGE",IF(ISNA(MATCH(B14,{"SA-DAY","SA-NYT","SYS-DAY","SYS-NYT"},0)),"REFERENCE PROBLEM",IF(ISNA(MATCH(C14,ItemName,0)),"ITEM NOT IN LIST",IF(OR(NOT(ISNUMBER(D14)),D14&lt;=0),"QTY PROBLEM","OK"))))))))</f>
        <v>OK</v>
      </c>
    </row>
    <row r="15" spans="1:10" x14ac:dyDescent="0.25">
      <c r="A15" s="25">
        <v>46281</v>
      </c>
      <c r="B15" s="34" t="s">
        <v>2616</v>
      </c>
      <c r="C15" s="15" t="s">
        <v>1537</v>
      </c>
      <c r="D15" s="16">
        <v>1</v>
      </c>
      <c r="E15" s="18">
        <f t="shared" si="0"/>
        <v>95</v>
      </c>
      <c r="F15" s="18">
        <f t="shared" si="1"/>
        <v>95</v>
      </c>
      <c r="G15" s="18">
        <f t="shared" ref="G15:G37" si="4">IF($C15="","",IFERROR(INDEX(ItemCostCol,MATCH($C15,ItemName,0)),""))</f>
        <v>53.733333333333334</v>
      </c>
      <c r="H15" s="18">
        <f t="shared" si="3"/>
        <v>41.266666666666666</v>
      </c>
      <c r="J15" t="str">
        <f ca="1">IF(C15="","",IF(A15="","NO DATE",IF(NOT(ISNUMBER(A15)),"DATE IS TEXT",IF(A15&lt;&gt;INT(A15),"DATE HAS TIME",IF(OR(A15&lt;DATE(2026,9,16),A15&gt;TODAY()),"DATE OUT OF RANGE",IF(ISNA(MATCH(B15,{"SA-DAY","SA-NYT","SYS-DAY","SYS-NYT"},0)),"REFERENCE PROBLEM",IF(ISNA(MATCH(C15,ItemName,0)),"ITEM NOT IN LIST",IF(OR(NOT(ISNUMBER(D15)),D15&lt;=0),"QTY PROBLEM","OK"))))))))</f>
        <v>OK</v>
      </c>
    </row>
    <row r="16" spans="1:10" x14ac:dyDescent="0.25">
      <c r="A16" s="25">
        <v>46281</v>
      </c>
      <c r="B16" s="34" t="s">
        <v>2616</v>
      </c>
      <c r="C16" s="15" t="s">
        <v>973</v>
      </c>
      <c r="D16" s="16">
        <v>2</v>
      </c>
      <c r="E16" s="18">
        <f t="shared" si="0"/>
        <v>30</v>
      </c>
      <c r="F16" s="18">
        <f t="shared" si="1"/>
        <v>60</v>
      </c>
      <c r="G16" s="18">
        <f t="shared" si="4"/>
        <v>17.440000000000001</v>
      </c>
      <c r="H16" s="18">
        <f t="shared" si="3"/>
        <v>25.119999999999997</v>
      </c>
      <c r="J16" t="str">
        <f ca="1">IF(C16="","",IF(A16="","NO DATE",IF(NOT(ISNUMBER(A16)),"DATE IS TEXT",IF(A16&lt;&gt;INT(A16),"DATE HAS TIME",IF(OR(A16&lt;DATE(2026,9,16),A16&gt;TODAY()),"DATE OUT OF RANGE",IF(ISNA(MATCH(B16,{"SA-DAY","SA-NYT","SYS-DAY","SYS-NYT"},0)),"REFERENCE PROBLEM",IF(ISNA(MATCH(C16,ItemName,0)),"ITEM NOT IN LIST",IF(OR(NOT(ISNUMBER(D16)),D16&lt;=0),"QTY PROBLEM","OK"))))))))</f>
        <v>OK</v>
      </c>
    </row>
    <row r="17" spans="1:10" x14ac:dyDescent="0.25">
      <c r="A17" s="25">
        <v>46281</v>
      </c>
      <c r="B17" s="34" t="s">
        <v>2616</v>
      </c>
      <c r="C17" s="15" t="s">
        <v>1255</v>
      </c>
      <c r="D17" s="16">
        <v>2</v>
      </c>
      <c r="E17" s="18">
        <f t="shared" si="0"/>
        <v>35</v>
      </c>
      <c r="F17" s="18">
        <f t="shared" si="1"/>
        <v>70</v>
      </c>
      <c r="G17" s="18">
        <f t="shared" si="4"/>
        <v>26.68</v>
      </c>
      <c r="H17" s="18">
        <f t="shared" si="3"/>
        <v>16.64</v>
      </c>
      <c r="J17" t="str">
        <f ca="1">IF(C17="","",IF(A17="","NO DATE",IF(NOT(ISNUMBER(A17)),"DATE IS TEXT",IF(A17&lt;&gt;INT(A17),"DATE HAS TIME",IF(OR(A17&lt;DATE(2026,9,16),A17&gt;TODAY()),"DATE OUT OF RANGE",IF(ISNA(MATCH(B17,{"SA-DAY","SA-NYT","SYS-DAY","SYS-NYT"},0)),"REFERENCE PROBLEM",IF(ISNA(MATCH(C17,ItemName,0)),"ITEM NOT IN LIST",IF(OR(NOT(ISNUMBER(D17)),D17&lt;=0),"QTY PROBLEM","OK"))))))))</f>
        <v>OK</v>
      </c>
    </row>
    <row r="18" spans="1:10" x14ac:dyDescent="0.25">
      <c r="A18" s="25">
        <v>46281</v>
      </c>
      <c r="B18" s="34" t="s">
        <v>2616</v>
      </c>
      <c r="C18" s="15" t="s">
        <v>681</v>
      </c>
      <c r="D18" s="16">
        <v>2</v>
      </c>
      <c r="E18" s="18">
        <f t="shared" si="0"/>
        <v>35</v>
      </c>
      <c r="F18" s="18">
        <f t="shared" si="1"/>
        <v>70</v>
      </c>
      <c r="G18" s="18">
        <f t="shared" si="4"/>
        <v>22.400000000000002</v>
      </c>
      <c r="H18" s="18">
        <f t="shared" si="3"/>
        <v>25.199999999999996</v>
      </c>
      <c r="J18" t="str">
        <f ca="1">IF(C18="","",IF(A18="","NO DATE",IF(NOT(ISNUMBER(A18)),"DATE IS TEXT",IF(A18&lt;&gt;INT(A18),"DATE HAS TIME",IF(OR(A18&lt;DATE(2026,9,16),A18&gt;TODAY()),"DATE OUT OF RANGE",IF(ISNA(MATCH(B18,{"SA-DAY","SA-NYT","SYS-DAY","SYS-NYT"},0)),"REFERENCE PROBLEM",IF(ISNA(MATCH(C18,ItemName,0)),"ITEM NOT IN LIST",IF(OR(NOT(ISNUMBER(D18)),D18&lt;=0),"QTY PROBLEM","OK"))))))))</f>
        <v>OK</v>
      </c>
    </row>
    <row r="19" spans="1:10" x14ac:dyDescent="0.25">
      <c r="A19" s="25">
        <v>46281</v>
      </c>
      <c r="B19" s="34" t="s">
        <v>2616</v>
      </c>
      <c r="C19" s="15" t="s">
        <v>816</v>
      </c>
      <c r="D19" s="16">
        <v>14</v>
      </c>
      <c r="E19" s="18">
        <f t="shared" si="0"/>
        <v>5</v>
      </c>
      <c r="F19" s="18">
        <f t="shared" si="1"/>
        <v>70</v>
      </c>
      <c r="G19" s="18">
        <f t="shared" si="4"/>
        <v>1.1818181818181819</v>
      </c>
      <c r="H19" s="18">
        <f t="shared" si="3"/>
        <v>53.454545454545453</v>
      </c>
      <c r="J19" t="str">
        <f ca="1">IF(C19="","",IF(A19="","NO DATE",IF(NOT(ISNUMBER(A19)),"DATE IS TEXT",IF(A19&lt;&gt;INT(A19),"DATE HAS TIME",IF(OR(A19&lt;DATE(2026,9,16),A19&gt;TODAY()),"DATE OUT OF RANGE",IF(ISNA(MATCH(B19,{"SA-DAY","SA-NYT","SYS-DAY","SYS-NYT"},0)),"REFERENCE PROBLEM",IF(ISNA(MATCH(C19,ItemName,0)),"ITEM NOT IN LIST",IF(OR(NOT(ISNUMBER(D19)),D19&lt;=0),"QTY PROBLEM","OK"))))))))</f>
        <v>OK</v>
      </c>
    </row>
    <row r="20" spans="1:10" x14ac:dyDescent="0.25">
      <c r="A20" s="25">
        <v>46281</v>
      </c>
      <c r="B20" s="34" t="s">
        <v>2616</v>
      </c>
      <c r="C20" s="15" t="s">
        <v>2158</v>
      </c>
      <c r="D20" s="16">
        <v>5</v>
      </c>
      <c r="E20" s="18">
        <f t="shared" si="0"/>
        <v>12</v>
      </c>
      <c r="F20" s="18">
        <f t="shared" si="1"/>
        <v>60</v>
      </c>
      <c r="G20" s="18">
        <f t="shared" si="4"/>
        <v>7.8224999999999998</v>
      </c>
      <c r="H20" s="18">
        <f t="shared" si="3"/>
        <v>20.887500000000003</v>
      </c>
      <c r="J20" t="str">
        <f ca="1">IF(C20="","",IF(A20="","NO DATE",IF(NOT(ISNUMBER(A20)),"DATE IS TEXT",IF(A20&lt;&gt;INT(A20),"DATE HAS TIME",IF(OR(A20&lt;DATE(2026,9,16),A20&gt;TODAY()),"DATE OUT OF RANGE",IF(ISNA(MATCH(B20,{"SA-DAY","SA-NYT","SYS-DAY","SYS-NYT"},0)),"REFERENCE PROBLEM",IF(ISNA(MATCH(C20,ItemName,0)),"ITEM NOT IN LIST",IF(OR(NOT(ISNUMBER(D20)),D20&lt;=0),"QTY PROBLEM","OK"))))))))</f>
        <v>OK</v>
      </c>
    </row>
    <row r="21" spans="1:10" x14ac:dyDescent="0.25">
      <c r="A21" s="25">
        <v>46281</v>
      </c>
      <c r="B21" s="34" t="s">
        <v>2616</v>
      </c>
      <c r="C21" s="15" t="s">
        <v>516</v>
      </c>
      <c r="D21" s="16">
        <v>4</v>
      </c>
      <c r="E21" s="18">
        <f t="shared" si="0"/>
        <v>15</v>
      </c>
      <c r="F21" s="18">
        <f t="shared" si="1"/>
        <v>60</v>
      </c>
      <c r="G21" s="18">
        <f t="shared" si="4"/>
        <v>9.7799999999999994</v>
      </c>
      <c r="H21" s="18">
        <f t="shared" si="3"/>
        <v>20.880000000000003</v>
      </c>
      <c r="J21" t="str">
        <f ca="1">IF(C21="","",IF(A21="","NO DATE",IF(NOT(ISNUMBER(A21)),"DATE IS TEXT",IF(A21&lt;&gt;INT(A21),"DATE HAS TIME",IF(OR(A21&lt;DATE(2026,9,16),A21&gt;TODAY()),"DATE OUT OF RANGE",IF(ISNA(MATCH(B21,{"SA-DAY","SA-NYT","SYS-DAY","SYS-NYT"},0)),"REFERENCE PROBLEM",IF(ISNA(MATCH(C21,ItemName,0)),"ITEM NOT IN LIST",IF(OR(NOT(ISNUMBER(D21)),D21&lt;=0),"QTY PROBLEM","OK"))))))))</f>
        <v>OK</v>
      </c>
    </row>
    <row r="22" spans="1:10" x14ac:dyDescent="0.25">
      <c r="A22" s="25">
        <v>46281</v>
      </c>
      <c r="B22" s="34" t="s">
        <v>2616</v>
      </c>
      <c r="C22" s="15" t="s">
        <v>373</v>
      </c>
      <c r="D22" s="16">
        <v>1</v>
      </c>
      <c r="E22" s="18">
        <f t="shared" si="0"/>
        <v>50</v>
      </c>
      <c r="F22" s="18">
        <f t="shared" si="1"/>
        <v>50</v>
      </c>
      <c r="G22" s="18">
        <f t="shared" si="4"/>
        <v>32.61</v>
      </c>
      <c r="H22" s="18">
        <f t="shared" si="3"/>
        <v>17.39</v>
      </c>
      <c r="J22" t="str">
        <f ca="1">IF(C22="","",IF(A22="","NO DATE",IF(NOT(ISNUMBER(A22)),"DATE IS TEXT",IF(A22&lt;&gt;INT(A22),"DATE HAS TIME",IF(OR(A22&lt;DATE(2026,9,16),A22&gt;TODAY()),"DATE OUT OF RANGE",IF(ISNA(MATCH(B22,{"SA-DAY","SA-NYT","SYS-DAY","SYS-NYT"},0)),"REFERENCE PROBLEM",IF(ISNA(MATCH(C22,ItemName,0)),"ITEM NOT IN LIST",IF(OR(NOT(ISNUMBER(D22)),D22&lt;=0),"QTY PROBLEM","OK"))))))))</f>
        <v>OK</v>
      </c>
    </row>
    <row r="23" spans="1:10" x14ac:dyDescent="0.25">
      <c r="A23" s="25">
        <v>46281</v>
      </c>
      <c r="B23" s="34" t="s">
        <v>2616</v>
      </c>
      <c r="C23" s="15" t="s">
        <v>1777</v>
      </c>
      <c r="D23" s="16">
        <v>3</v>
      </c>
      <c r="E23" s="18">
        <f t="shared" si="0"/>
        <v>15</v>
      </c>
      <c r="F23" s="18">
        <f t="shared" si="1"/>
        <v>45</v>
      </c>
      <c r="G23" s="18">
        <f t="shared" si="4"/>
        <v>7.04</v>
      </c>
      <c r="H23" s="18">
        <f t="shared" si="3"/>
        <v>23.88</v>
      </c>
      <c r="J23" t="str">
        <f ca="1">IF(C23="","",IF(A23="","NO DATE",IF(NOT(ISNUMBER(A23)),"DATE IS TEXT",IF(A23&lt;&gt;INT(A23),"DATE HAS TIME",IF(OR(A23&lt;DATE(2026,9,16),A23&gt;TODAY()),"DATE OUT OF RANGE",IF(ISNA(MATCH(B23,{"SA-DAY","SA-NYT","SYS-DAY","SYS-NYT"},0)),"REFERENCE PROBLEM",IF(ISNA(MATCH(C23,ItemName,0)),"ITEM NOT IN LIST",IF(OR(NOT(ISNUMBER(D23)),D23&lt;=0),"QTY PROBLEM","OK"))))))))</f>
        <v>OK</v>
      </c>
    </row>
    <row r="24" spans="1:10" x14ac:dyDescent="0.25">
      <c r="A24" s="25">
        <v>46281</v>
      </c>
      <c r="B24" s="34" t="s">
        <v>2616</v>
      </c>
      <c r="C24" s="15" t="s">
        <v>241</v>
      </c>
      <c r="D24" s="16">
        <v>2</v>
      </c>
      <c r="E24" s="18">
        <f t="shared" si="0"/>
        <v>20</v>
      </c>
      <c r="F24" s="18">
        <f t="shared" si="1"/>
        <v>40</v>
      </c>
      <c r="G24" s="18">
        <f t="shared" si="4"/>
        <v>13.0425</v>
      </c>
      <c r="H24" s="18">
        <f t="shared" si="3"/>
        <v>13.914999999999999</v>
      </c>
      <c r="J24" t="str">
        <f ca="1">IF(C24="","",IF(A24="","NO DATE",IF(NOT(ISNUMBER(A24)),"DATE IS TEXT",IF(A24&lt;&gt;INT(A24),"DATE HAS TIME",IF(OR(A24&lt;DATE(2026,9,16),A24&gt;TODAY()),"DATE OUT OF RANGE",IF(ISNA(MATCH(B24,{"SA-DAY","SA-NYT","SYS-DAY","SYS-NYT"},0)),"REFERENCE PROBLEM",IF(ISNA(MATCH(C24,ItemName,0)),"ITEM NOT IN LIST",IF(OR(NOT(ISNUMBER(D24)),D24&lt;=0),"QTY PROBLEM","OK"))))))))</f>
        <v>OK</v>
      </c>
    </row>
    <row r="25" spans="1:10" x14ac:dyDescent="0.25">
      <c r="A25" s="25">
        <v>46281</v>
      </c>
      <c r="B25" s="34" t="s">
        <v>2616</v>
      </c>
      <c r="C25" s="15" t="s">
        <v>1569</v>
      </c>
      <c r="D25" s="16">
        <v>2</v>
      </c>
      <c r="E25" s="18">
        <f t="shared" si="0"/>
        <v>20</v>
      </c>
      <c r="F25" s="18">
        <f t="shared" si="1"/>
        <v>40</v>
      </c>
      <c r="G25" s="18">
        <f t="shared" si="4"/>
        <v>13.106666666666667</v>
      </c>
      <c r="H25" s="18">
        <f t="shared" si="3"/>
        <v>13.786666666666665</v>
      </c>
      <c r="J25" t="str">
        <f ca="1">IF(C25="","",IF(A25="","NO DATE",IF(NOT(ISNUMBER(A25)),"DATE IS TEXT",IF(A25&lt;&gt;INT(A25),"DATE HAS TIME",IF(OR(A25&lt;DATE(2026,9,16),A25&gt;TODAY()),"DATE OUT OF RANGE",IF(ISNA(MATCH(B25,{"SA-DAY","SA-NYT","SYS-DAY","SYS-NYT"},0)),"REFERENCE PROBLEM",IF(ISNA(MATCH(C25,ItemName,0)),"ITEM NOT IN LIST",IF(OR(NOT(ISNUMBER(D25)),D25&lt;=0),"QTY PROBLEM","OK"))))))))</f>
        <v>OK</v>
      </c>
    </row>
    <row r="26" spans="1:10" x14ac:dyDescent="0.25">
      <c r="A26" s="25">
        <v>46281</v>
      </c>
      <c r="B26" s="34" t="s">
        <v>2616</v>
      </c>
      <c r="C26" s="15" t="s">
        <v>2190</v>
      </c>
      <c r="D26" s="16">
        <v>1</v>
      </c>
      <c r="E26" s="18">
        <f t="shared" si="0"/>
        <v>40</v>
      </c>
      <c r="F26" s="18">
        <f t="shared" si="1"/>
        <v>40</v>
      </c>
      <c r="G26" s="18">
        <f t="shared" si="4"/>
        <v>26.085000000000001</v>
      </c>
      <c r="H26" s="18">
        <f t="shared" si="3"/>
        <v>13.914999999999999</v>
      </c>
      <c r="J26" t="str">
        <f ca="1">IF(C26="","",IF(A26="","NO DATE",IF(NOT(ISNUMBER(A26)),"DATE IS TEXT",IF(A26&lt;&gt;INT(A26),"DATE HAS TIME",IF(OR(A26&lt;DATE(2026,9,16),A26&gt;TODAY()),"DATE OUT OF RANGE",IF(ISNA(MATCH(B26,{"SA-DAY","SA-NYT","SYS-DAY","SYS-NYT"},0)),"REFERENCE PROBLEM",IF(ISNA(MATCH(C26,ItemName,0)),"ITEM NOT IN LIST",IF(OR(NOT(ISNUMBER(D26)),D26&lt;=0),"QTY PROBLEM","OK"))))))))</f>
        <v>OK</v>
      </c>
    </row>
    <row r="27" spans="1:10" x14ac:dyDescent="0.25">
      <c r="A27" s="25">
        <v>46281</v>
      </c>
      <c r="B27" s="34" t="s">
        <v>2616</v>
      </c>
      <c r="C27" s="15" t="s">
        <v>877</v>
      </c>
      <c r="D27" s="16">
        <v>1</v>
      </c>
      <c r="E27" s="18">
        <f t="shared" si="0"/>
        <v>40</v>
      </c>
      <c r="F27" s="18">
        <f t="shared" si="1"/>
        <v>40</v>
      </c>
      <c r="G27" s="18">
        <f t="shared" si="4"/>
        <v>26.085000000000001</v>
      </c>
      <c r="H27" s="18">
        <f t="shared" si="3"/>
        <v>13.914999999999999</v>
      </c>
      <c r="J27" t="str">
        <f ca="1">IF(C27="","",IF(A27="","NO DATE",IF(NOT(ISNUMBER(A27)),"DATE IS TEXT",IF(A27&lt;&gt;INT(A27),"DATE HAS TIME",IF(OR(A27&lt;DATE(2026,9,16),A27&gt;TODAY()),"DATE OUT OF RANGE",IF(ISNA(MATCH(B27,{"SA-DAY","SA-NYT","SYS-DAY","SYS-NYT"},0)),"REFERENCE PROBLEM",IF(ISNA(MATCH(C27,ItemName,0)),"ITEM NOT IN LIST",IF(OR(NOT(ISNUMBER(D27)),D27&lt;=0),"QTY PROBLEM","OK"))))))))</f>
        <v>OK</v>
      </c>
    </row>
    <row r="28" spans="1:10" x14ac:dyDescent="0.25">
      <c r="A28" s="25">
        <v>46281</v>
      </c>
      <c r="B28" s="34" t="s">
        <v>2616</v>
      </c>
      <c r="C28" s="15" t="s">
        <v>2106</v>
      </c>
      <c r="D28" s="16">
        <v>1</v>
      </c>
      <c r="E28" s="18">
        <f t="shared" si="0"/>
        <v>40</v>
      </c>
      <c r="F28" s="18">
        <f t="shared" si="1"/>
        <v>40</v>
      </c>
      <c r="G28" s="18">
        <f t="shared" si="4"/>
        <v>26.085000000000001</v>
      </c>
      <c r="H28" s="18">
        <f t="shared" si="3"/>
        <v>13.914999999999999</v>
      </c>
      <c r="J28" t="str">
        <f ca="1">IF(C28="","",IF(A28="","NO DATE",IF(NOT(ISNUMBER(A28)),"DATE IS TEXT",IF(A28&lt;&gt;INT(A28),"DATE HAS TIME",IF(OR(A28&lt;DATE(2026,9,16),A28&gt;TODAY()),"DATE OUT OF RANGE",IF(ISNA(MATCH(B28,{"SA-DAY","SA-NYT","SYS-DAY","SYS-NYT"},0)),"REFERENCE PROBLEM",IF(ISNA(MATCH(C28,ItemName,0)),"ITEM NOT IN LIST",IF(OR(NOT(ISNUMBER(D28)),D28&lt;=0),"QTY PROBLEM","OK"))))))))</f>
        <v>OK</v>
      </c>
    </row>
    <row r="29" spans="1:10" x14ac:dyDescent="0.25">
      <c r="A29" s="25">
        <v>46281</v>
      </c>
      <c r="B29" s="34" t="s">
        <v>2616</v>
      </c>
      <c r="C29" s="15" t="s">
        <v>1311</v>
      </c>
      <c r="D29" s="16">
        <v>1</v>
      </c>
      <c r="E29" s="18">
        <f t="shared" si="0"/>
        <v>35</v>
      </c>
      <c r="F29" s="18">
        <f t="shared" si="1"/>
        <v>35</v>
      </c>
      <c r="G29" s="18">
        <f t="shared" si="4"/>
        <v>26.68</v>
      </c>
      <c r="H29" s="18">
        <f t="shared" si="3"/>
        <v>8.32</v>
      </c>
      <c r="J29" t="str">
        <f ca="1">IF(C29="","",IF(A29="","NO DATE",IF(NOT(ISNUMBER(A29)),"DATE IS TEXT",IF(A29&lt;&gt;INT(A29),"DATE HAS TIME",IF(OR(A29&lt;DATE(2026,9,16),A29&gt;TODAY()),"DATE OUT OF RANGE",IF(ISNA(MATCH(B29,{"SA-DAY","SA-NYT","SYS-DAY","SYS-NYT"},0)),"REFERENCE PROBLEM",IF(ISNA(MATCH(C29,ItemName,0)),"ITEM NOT IN LIST",IF(OR(NOT(ISNUMBER(D29)),D29&lt;=0),"QTY PROBLEM","OK"))))))))</f>
        <v>OK</v>
      </c>
    </row>
    <row r="30" spans="1:10" x14ac:dyDescent="0.25">
      <c r="A30" s="25">
        <v>46281</v>
      </c>
      <c r="B30" s="34" t="s">
        <v>2616</v>
      </c>
      <c r="C30" s="15" t="s">
        <v>2088</v>
      </c>
      <c r="D30" s="16">
        <v>4</v>
      </c>
      <c r="E30" s="18">
        <f t="shared" si="0"/>
        <v>8</v>
      </c>
      <c r="F30" s="18">
        <f t="shared" si="1"/>
        <v>32</v>
      </c>
      <c r="G30" s="18">
        <f t="shared" si="4"/>
        <v>4.3968888888888893</v>
      </c>
      <c r="H30" s="18">
        <f t="shared" si="3"/>
        <v>14.412444444444443</v>
      </c>
      <c r="J30" t="str">
        <f ca="1">IF(C30="","",IF(A30="","NO DATE",IF(NOT(ISNUMBER(A30)),"DATE IS TEXT",IF(A30&lt;&gt;INT(A30),"DATE HAS TIME",IF(OR(A30&lt;DATE(2026,9,16),A30&gt;TODAY()),"DATE OUT OF RANGE",IF(ISNA(MATCH(B30,{"SA-DAY","SA-NYT","SYS-DAY","SYS-NYT"},0)),"REFERENCE PROBLEM",IF(ISNA(MATCH(C30,ItemName,0)),"ITEM NOT IN LIST",IF(OR(NOT(ISNUMBER(D30)),D30&lt;=0),"QTY PROBLEM","OK"))))))))</f>
        <v>OK</v>
      </c>
    </row>
    <row r="31" spans="1:10" x14ac:dyDescent="0.25">
      <c r="A31" s="25">
        <v>46281</v>
      </c>
      <c r="B31" s="34" t="s">
        <v>2616</v>
      </c>
      <c r="C31" s="15" t="s">
        <v>1745</v>
      </c>
      <c r="D31" s="16">
        <v>3</v>
      </c>
      <c r="E31" s="18">
        <f t="shared" si="0"/>
        <v>10</v>
      </c>
      <c r="F31" s="18">
        <f t="shared" si="1"/>
        <v>30</v>
      </c>
      <c r="G31" s="18">
        <f t="shared" si="4"/>
        <v>6.5250000000000004</v>
      </c>
      <c r="H31" s="18">
        <f t="shared" si="3"/>
        <v>10.424999999999997</v>
      </c>
      <c r="J31" t="str">
        <f ca="1">IF(C31="","",IF(A31="","NO DATE",IF(NOT(ISNUMBER(A31)),"DATE IS TEXT",IF(A31&lt;&gt;INT(A31),"DATE HAS TIME",IF(OR(A31&lt;DATE(2026,9,16),A31&gt;TODAY()),"DATE OUT OF RANGE",IF(ISNA(MATCH(B31,{"SA-DAY","SA-NYT","SYS-DAY","SYS-NYT"},0)),"REFERENCE PROBLEM",IF(ISNA(MATCH(C31,ItemName,0)),"ITEM NOT IN LIST",IF(OR(NOT(ISNUMBER(D31)),D31&lt;=0),"QTY PROBLEM","OK"))))))))</f>
        <v>OK</v>
      </c>
    </row>
    <row r="32" spans="1:10" x14ac:dyDescent="0.25">
      <c r="A32" s="25">
        <v>46281</v>
      </c>
      <c r="B32" s="34" t="s">
        <v>2616</v>
      </c>
      <c r="C32" s="15" t="s">
        <v>2098</v>
      </c>
      <c r="D32" s="16">
        <v>2</v>
      </c>
      <c r="E32" s="18">
        <f t="shared" si="0"/>
        <v>15</v>
      </c>
      <c r="F32" s="18">
        <f t="shared" si="1"/>
        <v>30</v>
      </c>
      <c r="G32" s="18">
        <f t="shared" si="4"/>
        <v>9.7799999999999994</v>
      </c>
      <c r="H32" s="18">
        <f t="shared" si="3"/>
        <v>10.440000000000001</v>
      </c>
      <c r="J32" t="str">
        <f ca="1">IF(C32="","",IF(A32="","NO DATE",IF(NOT(ISNUMBER(A32)),"DATE IS TEXT",IF(A32&lt;&gt;INT(A32),"DATE HAS TIME",IF(OR(A32&lt;DATE(2026,9,16),A32&gt;TODAY()),"DATE OUT OF RANGE",IF(ISNA(MATCH(B32,{"SA-DAY","SA-NYT","SYS-DAY","SYS-NYT"},0)),"REFERENCE PROBLEM",IF(ISNA(MATCH(C32,ItemName,0)),"ITEM NOT IN LIST",IF(OR(NOT(ISNUMBER(D32)),D32&lt;=0),"QTY PROBLEM","OK"))))))))</f>
        <v>OK</v>
      </c>
    </row>
    <row r="33" spans="1:10" x14ac:dyDescent="0.25">
      <c r="A33" s="25">
        <v>46281</v>
      </c>
      <c r="B33" s="34" t="s">
        <v>2616</v>
      </c>
      <c r="C33" s="15" t="s">
        <v>2420</v>
      </c>
      <c r="D33" s="16">
        <v>2</v>
      </c>
      <c r="E33" s="18">
        <f t="shared" si="0"/>
        <v>15</v>
      </c>
      <c r="F33" s="18">
        <f t="shared" si="1"/>
        <v>30</v>
      </c>
      <c r="G33" s="18">
        <f t="shared" si="4"/>
        <v>8.3553333333333324</v>
      </c>
      <c r="H33" s="18">
        <f t="shared" si="3"/>
        <v>13.289333333333335</v>
      </c>
      <c r="J33" t="str">
        <f ca="1">IF(C33="","",IF(A33="","NO DATE",IF(NOT(ISNUMBER(A33)),"DATE IS TEXT",IF(A33&lt;&gt;INT(A33),"DATE HAS TIME",IF(OR(A33&lt;DATE(2026,9,16),A33&gt;TODAY()),"DATE OUT OF RANGE",IF(ISNA(MATCH(B33,{"SA-DAY","SA-NYT","SYS-DAY","SYS-NYT"},0)),"REFERENCE PROBLEM",IF(ISNA(MATCH(C33,ItemName,0)),"ITEM NOT IN LIST",IF(OR(NOT(ISNUMBER(D33)),D33&lt;=0),"QTY PROBLEM","OK"))))))))</f>
        <v>OK</v>
      </c>
    </row>
    <row r="34" spans="1:10" x14ac:dyDescent="0.25">
      <c r="A34" s="25">
        <v>46281</v>
      </c>
      <c r="B34" s="34" t="s">
        <v>2616</v>
      </c>
      <c r="C34" s="15" t="s">
        <v>1055</v>
      </c>
      <c r="D34" s="16">
        <v>1</v>
      </c>
      <c r="E34" s="18">
        <f t="shared" si="0"/>
        <v>30</v>
      </c>
      <c r="F34" s="18">
        <f t="shared" si="1"/>
        <v>30</v>
      </c>
      <c r="G34" s="18">
        <f t="shared" si="4"/>
        <v>0.4</v>
      </c>
      <c r="H34" s="18">
        <f t="shared" si="3"/>
        <v>29.6</v>
      </c>
      <c r="J34" t="str">
        <f ca="1">IF(C34="","",IF(A34="","NO DATE",IF(NOT(ISNUMBER(A34)),"DATE IS TEXT",IF(A34&lt;&gt;INT(A34),"DATE HAS TIME",IF(OR(A34&lt;DATE(2026,9,16),A34&gt;TODAY()),"DATE OUT OF RANGE",IF(ISNA(MATCH(B34,{"SA-DAY","SA-NYT","SYS-DAY","SYS-NYT"},0)),"REFERENCE PROBLEM",IF(ISNA(MATCH(C34,ItemName,0)),"ITEM NOT IN LIST",IF(OR(NOT(ISNUMBER(D34)),D34&lt;=0),"QTY PROBLEM","OK"))))))))</f>
        <v>OK</v>
      </c>
    </row>
    <row r="35" spans="1:10" x14ac:dyDescent="0.25">
      <c r="A35" s="25">
        <v>46281</v>
      </c>
      <c r="B35" s="34" t="s">
        <v>2616</v>
      </c>
      <c r="C35" s="15" t="s">
        <v>1053</v>
      </c>
      <c r="D35" s="16">
        <v>1</v>
      </c>
      <c r="E35" s="18">
        <f t="shared" si="0"/>
        <v>30</v>
      </c>
      <c r="F35" s="18">
        <f t="shared" si="1"/>
        <v>30</v>
      </c>
      <c r="G35" s="18">
        <f t="shared" si="4"/>
        <v>12.8</v>
      </c>
      <c r="H35" s="18">
        <f t="shared" si="3"/>
        <v>17.2</v>
      </c>
      <c r="J35" t="str">
        <f ca="1">IF(C35="","",IF(A35="","NO DATE",IF(NOT(ISNUMBER(A35)),"DATE IS TEXT",IF(A35&lt;&gt;INT(A35),"DATE HAS TIME",IF(OR(A35&lt;DATE(2026,9,16),A35&gt;TODAY()),"DATE OUT OF RANGE",IF(ISNA(MATCH(B35,{"SA-DAY","SA-NYT","SYS-DAY","SYS-NYT"},0)),"REFERENCE PROBLEM",IF(ISNA(MATCH(C35,ItemName,0)),"ITEM NOT IN LIST",IF(OR(NOT(ISNUMBER(D35)),D35&lt;=0),"QTY PROBLEM","OK"))))))))</f>
        <v>OK</v>
      </c>
    </row>
    <row r="36" spans="1:10" x14ac:dyDescent="0.25">
      <c r="A36" s="25">
        <v>46281</v>
      </c>
      <c r="B36" s="34" t="s">
        <v>2616</v>
      </c>
      <c r="C36" s="15" t="s">
        <v>2156</v>
      </c>
      <c r="D36" s="16">
        <v>1</v>
      </c>
      <c r="E36" s="18">
        <f t="shared" ref="E36:E67" si="5">IF($C36="","",IFERROR(INDEX(ItemPriceCol,MATCH($C36,ItemName,0)),""))</f>
        <v>30</v>
      </c>
      <c r="F36" s="18">
        <f t="shared" si="1"/>
        <v>30</v>
      </c>
      <c r="G36" s="18">
        <f t="shared" si="4"/>
        <v>16.305</v>
      </c>
      <c r="H36" s="18">
        <f t="shared" si="3"/>
        <v>13.695</v>
      </c>
      <c r="J36" t="str">
        <f ca="1">IF(C36="","",IF(A36="","NO DATE",IF(NOT(ISNUMBER(A36)),"DATE IS TEXT",IF(A36&lt;&gt;INT(A36),"DATE HAS TIME",IF(OR(A36&lt;DATE(2026,9,16),A36&gt;TODAY()),"DATE OUT OF RANGE",IF(ISNA(MATCH(B36,{"SA-DAY","SA-NYT","SYS-DAY","SYS-NYT"},0)),"REFERENCE PROBLEM",IF(ISNA(MATCH(C36,ItemName,0)),"ITEM NOT IN LIST",IF(OR(NOT(ISNUMBER(D36)),D36&lt;=0),"QTY PROBLEM","OK"))))))))</f>
        <v>OK</v>
      </c>
    </row>
    <row r="37" spans="1:10" x14ac:dyDescent="0.25">
      <c r="A37" s="25">
        <v>46281</v>
      </c>
      <c r="B37" s="34" t="s">
        <v>2616</v>
      </c>
      <c r="C37" s="15" t="s">
        <v>584</v>
      </c>
      <c r="D37" s="16">
        <v>2</v>
      </c>
      <c r="E37" s="18">
        <f t="shared" si="5"/>
        <v>10</v>
      </c>
      <c r="F37" s="18">
        <f t="shared" si="1"/>
        <v>20</v>
      </c>
      <c r="G37" s="18">
        <f t="shared" si="4"/>
        <v>6.4950000000000001</v>
      </c>
      <c r="H37" s="18">
        <f t="shared" si="3"/>
        <v>7.01</v>
      </c>
      <c r="J37" t="str">
        <f ca="1">IF(C37="","",IF(A37="","NO DATE",IF(NOT(ISNUMBER(A37)),"DATE IS TEXT",IF(A37&lt;&gt;INT(A37),"DATE HAS TIME",IF(OR(A37&lt;DATE(2026,9,16),A37&gt;TODAY()),"DATE OUT OF RANGE",IF(ISNA(MATCH(B37,{"SA-DAY","SA-NYT","SYS-DAY","SYS-NYT"},0)),"REFERENCE PROBLEM",IF(ISNA(MATCH(C37,ItemName,0)),"ITEM NOT IN LIST",IF(OR(NOT(ISNUMBER(D37)),D37&lt;=0),"QTY PROBLEM","OK"))))))))</f>
        <v>OK</v>
      </c>
    </row>
    <row r="38" spans="1:10" x14ac:dyDescent="0.25">
      <c r="A38" s="25">
        <v>46281</v>
      </c>
      <c r="B38" s="34" t="s">
        <v>2616</v>
      </c>
      <c r="C38" s="15" t="s">
        <v>604</v>
      </c>
      <c r="D38" s="16">
        <v>20</v>
      </c>
      <c r="E38" s="18">
        <f t="shared" si="5"/>
        <v>1</v>
      </c>
      <c r="F38" s="18">
        <f t="shared" si="1"/>
        <v>20</v>
      </c>
      <c r="G38" s="18">
        <v>2</v>
      </c>
      <c r="H38" s="18">
        <f t="shared" si="3"/>
        <v>-20</v>
      </c>
      <c r="J38" t="str">
        <f ca="1">IF(C38="","",IF(A38="","NO DATE",IF(NOT(ISNUMBER(A38)),"DATE IS TEXT",IF(A38&lt;&gt;INT(A38),"DATE HAS TIME",IF(OR(A38&lt;DATE(2026,9,16),A38&gt;TODAY()),"DATE OUT OF RANGE",IF(ISNA(MATCH(B38,{"SA-DAY","SA-NYT","SYS-DAY","SYS-NYT"},0)),"REFERENCE PROBLEM",IF(ISNA(MATCH(C38,ItemName,0)),"ITEM NOT IN LIST",IF(OR(NOT(ISNUMBER(D38)),D38&lt;=0),"QTY PROBLEM","OK"))))))))</f>
        <v>OK</v>
      </c>
    </row>
    <row r="39" spans="1:10" x14ac:dyDescent="0.25">
      <c r="A39" s="25">
        <v>46281</v>
      </c>
      <c r="B39" s="34" t="s">
        <v>2616</v>
      </c>
      <c r="C39" s="15" t="s">
        <v>653</v>
      </c>
      <c r="D39" s="16">
        <v>17</v>
      </c>
      <c r="E39" s="18">
        <f t="shared" si="5"/>
        <v>1</v>
      </c>
      <c r="F39" s="18">
        <f t="shared" si="1"/>
        <v>17</v>
      </c>
      <c r="G39" s="18">
        <f t="shared" ref="G39:G70" si="6">IF($C39="","",IFERROR(INDEX(ItemCostCol,MATCH($C39,ItemName,0)),""))</f>
        <v>0.65249999999999997</v>
      </c>
      <c r="H39" s="18">
        <f t="shared" si="3"/>
        <v>5.9075000000000006</v>
      </c>
      <c r="J39" t="str">
        <f ca="1">IF(C39="","",IF(A39="","NO DATE",IF(NOT(ISNUMBER(A39)),"DATE IS TEXT",IF(A39&lt;&gt;INT(A39),"DATE HAS TIME",IF(OR(A39&lt;DATE(2026,9,16),A39&gt;TODAY()),"DATE OUT OF RANGE",IF(ISNA(MATCH(B39,{"SA-DAY","SA-NYT","SYS-DAY","SYS-NYT"},0)),"REFERENCE PROBLEM",IF(ISNA(MATCH(C39,ItemName,0)),"ITEM NOT IN LIST",IF(OR(NOT(ISNUMBER(D39)),D39&lt;=0),"QTY PROBLEM","OK"))))))))</f>
        <v>OK</v>
      </c>
    </row>
    <row r="40" spans="1:10" x14ac:dyDescent="0.25">
      <c r="A40" s="25">
        <v>46281</v>
      </c>
      <c r="B40" s="34" t="s">
        <v>2616</v>
      </c>
      <c r="C40" s="15" t="s">
        <v>2044</v>
      </c>
      <c r="D40" s="16">
        <v>1</v>
      </c>
      <c r="E40" s="18">
        <f t="shared" si="5"/>
        <v>15</v>
      </c>
      <c r="F40" s="18">
        <f t="shared" si="1"/>
        <v>15</v>
      </c>
      <c r="G40" s="18">
        <f t="shared" si="6"/>
        <v>11.25</v>
      </c>
      <c r="H40" s="18">
        <f t="shared" si="3"/>
        <v>3.75</v>
      </c>
      <c r="J40" t="str">
        <f ca="1">IF(C40="","",IF(A40="","NO DATE",IF(NOT(ISNUMBER(A40)),"DATE IS TEXT",IF(A40&lt;&gt;INT(A40),"DATE HAS TIME",IF(OR(A40&lt;DATE(2026,9,16),A40&gt;TODAY()),"DATE OUT OF RANGE",IF(ISNA(MATCH(B40,{"SA-DAY","SA-NYT","SYS-DAY","SYS-NYT"},0)),"REFERENCE PROBLEM",IF(ISNA(MATCH(C40,ItemName,0)),"ITEM NOT IN LIST",IF(OR(NOT(ISNUMBER(D40)),D40&lt;=0),"QTY PROBLEM","OK"))))))))</f>
        <v>OK</v>
      </c>
    </row>
    <row r="41" spans="1:10" x14ac:dyDescent="0.25">
      <c r="A41" s="25">
        <v>46281</v>
      </c>
      <c r="B41" s="34" t="s">
        <v>2616</v>
      </c>
      <c r="C41" s="15" t="s">
        <v>2114</v>
      </c>
      <c r="D41" s="16">
        <v>1</v>
      </c>
      <c r="E41" s="18">
        <f t="shared" si="5"/>
        <v>15</v>
      </c>
      <c r="F41" s="18">
        <f t="shared" si="1"/>
        <v>15</v>
      </c>
      <c r="G41" s="18">
        <f t="shared" si="6"/>
        <v>9.7799999999999994</v>
      </c>
      <c r="H41" s="18">
        <f t="shared" si="3"/>
        <v>5.2200000000000006</v>
      </c>
      <c r="J41" t="str">
        <f ca="1">IF(C41="","",IF(A41="","NO DATE",IF(NOT(ISNUMBER(A41)),"DATE IS TEXT",IF(A41&lt;&gt;INT(A41),"DATE HAS TIME",IF(OR(A41&lt;DATE(2026,9,16),A41&gt;TODAY()),"DATE OUT OF RANGE",IF(ISNA(MATCH(B41,{"SA-DAY","SA-NYT","SYS-DAY","SYS-NYT"},0)),"REFERENCE PROBLEM",IF(ISNA(MATCH(C41,ItemName,0)),"ITEM NOT IN LIST",IF(OR(NOT(ISNUMBER(D41)),D41&lt;=0),"QTY PROBLEM","OK"))))))))</f>
        <v>OK</v>
      </c>
    </row>
    <row r="42" spans="1:10" x14ac:dyDescent="0.25">
      <c r="A42" s="25">
        <v>46281</v>
      </c>
      <c r="B42" s="34" t="s">
        <v>2616</v>
      </c>
      <c r="C42" s="15" t="s">
        <v>2042</v>
      </c>
      <c r="D42" s="16">
        <v>1</v>
      </c>
      <c r="E42" s="18">
        <f t="shared" si="5"/>
        <v>15</v>
      </c>
      <c r="F42" s="18">
        <f t="shared" si="1"/>
        <v>15</v>
      </c>
      <c r="G42" s="18">
        <f t="shared" si="6"/>
        <v>11.25</v>
      </c>
      <c r="H42" s="18">
        <f t="shared" si="3"/>
        <v>3.75</v>
      </c>
      <c r="J42" t="str">
        <f ca="1">IF(C42="","",IF(A42="","NO DATE",IF(NOT(ISNUMBER(A42)),"DATE IS TEXT",IF(A42&lt;&gt;INT(A42),"DATE HAS TIME",IF(OR(A42&lt;DATE(2026,9,16),A42&gt;TODAY()),"DATE OUT OF RANGE",IF(ISNA(MATCH(B42,{"SA-DAY","SA-NYT","SYS-DAY","SYS-NYT"},0)),"REFERENCE PROBLEM",IF(ISNA(MATCH(C42,ItemName,0)),"ITEM NOT IN LIST",IF(OR(NOT(ISNUMBER(D42)),D42&lt;=0),"QTY PROBLEM","OK"))))))))</f>
        <v>OK</v>
      </c>
    </row>
    <row r="43" spans="1:10" x14ac:dyDescent="0.25">
      <c r="A43" s="25">
        <v>46281</v>
      </c>
      <c r="B43" s="34" t="s">
        <v>2616</v>
      </c>
      <c r="C43" s="15" t="s">
        <v>522</v>
      </c>
      <c r="D43" s="16">
        <v>1</v>
      </c>
      <c r="E43" s="18">
        <f t="shared" si="5"/>
        <v>15</v>
      </c>
      <c r="F43" s="18">
        <f t="shared" si="1"/>
        <v>15</v>
      </c>
      <c r="G43" s="18">
        <f t="shared" si="6"/>
        <v>9.7799999999999994</v>
      </c>
      <c r="H43" s="18">
        <f t="shared" si="3"/>
        <v>5.2200000000000006</v>
      </c>
      <c r="J43" t="str">
        <f ca="1">IF(C43="","",IF(A43="","NO DATE",IF(NOT(ISNUMBER(A43)),"DATE IS TEXT",IF(A43&lt;&gt;INT(A43),"DATE HAS TIME",IF(OR(A43&lt;DATE(2026,9,16),A43&gt;TODAY()),"DATE OUT OF RANGE",IF(ISNA(MATCH(B43,{"SA-DAY","SA-NYT","SYS-DAY","SYS-NYT"},0)),"REFERENCE PROBLEM",IF(ISNA(MATCH(C43,ItemName,0)),"ITEM NOT IN LIST",IF(OR(NOT(ISNUMBER(D43)),D43&lt;=0),"QTY PROBLEM","OK"))))))))</f>
        <v>OK</v>
      </c>
    </row>
    <row r="44" spans="1:10" x14ac:dyDescent="0.25">
      <c r="A44" s="25">
        <v>46281</v>
      </c>
      <c r="B44" s="34" t="s">
        <v>2616</v>
      </c>
      <c r="C44" s="15" t="s">
        <v>528</v>
      </c>
      <c r="D44" s="16">
        <v>1</v>
      </c>
      <c r="E44" s="18">
        <f t="shared" si="5"/>
        <v>15</v>
      </c>
      <c r="F44" s="18">
        <f t="shared" si="1"/>
        <v>15</v>
      </c>
      <c r="G44" s="18">
        <f t="shared" si="6"/>
        <v>9.7799999999999994</v>
      </c>
      <c r="H44" s="18">
        <f t="shared" si="3"/>
        <v>5.2200000000000006</v>
      </c>
      <c r="J44" t="str">
        <f ca="1">IF(C44="","",IF(A44="","NO DATE",IF(NOT(ISNUMBER(A44)),"DATE IS TEXT",IF(A44&lt;&gt;INT(A44),"DATE HAS TIME",IF(OR(A44&lt;DATE(2026,9,16),A44&gt;TODAY()),"DATE OUT OF RANGE",IF(ISNA(MATCH(B44,{"SA-DAY","SA-NYT","SYS-DAY","SYS-NYT"},0)),"REFERENCE PROBLEM",IF(ISNA(MATCH(C44,ItemName,0)),"ITEM NOT IN LIST",IF(OR(NOT(ISNUMBER(D44)),D44&lt;=0),"QTY PROBLEM","OK"))))))))</f>
        <v>OK</v>
      </c>
    </row>
    <row r="45" spans="1:10" x14ac:dyDescent="0.25">
      <c r="A45" s="25">
        <v>46281</v>
      </c>
      <c r="B45" s="34" t="s">
        <v>2616</v>
      </c>
      <c r="C45" s="15" t="s">
        <v>2665</v>
      </c>
      <c r="D45" s="16">
        <v>1</v>
      </c>
      <c r="E45" s="18">
        <f t="shared" si="5"/>
        <v>12</v>
      </c>
      <c r="F45" s="18">
        <f t="shared" si="1"/>
        <v>12</v>
      </c>
      <c r="G45" s="18">
        <f t="shared" si="6"/>
        <v>9</v>
      </c>
      <c r="H45" s="18">
        <f t="shared" si="3"/>
        <v>3</v>
      </c>
      <c r="J45" t="str">
        <f ca="1">IF(C45="","",IF(A45="","NO DATE",IF(NOT(ISNUMBER(A45)),"DATE IS TEXT",IF(A45&lt;&gt;INT(A45),"DATE HAS TIME",IF(OR(A45&lt;DATE(2026,9,16),A45&gt;TODAY()),"DATE OUT OF RANGE",IF(ISNA(MATCH(B45,{"SA-DAY","SA-NYT","SYS-DAY","SYS-NYT"},0)),"REFERENCE PROBLEM",IF(ISNA(MATCH(C45,ItemName,0)),"ITEM NOT IN LIST",IF(OR(NOT(ISNUMBER(D45)),D45&lt;=0),"QTY PROBLEM","OK"))))))))</f>
        <v>OK</v>
      </c>
    </row>
    <row r="46" spans="1:10" x14ac:dyDescent="0.25">
      <c r="A46" s="25">
        <v>46281</v>
      </c>
      <c r="B46" s="34" t="s">
        <v>2616</v>
      </c>
      <c r="C46" s="15" t="s">
        <v>1219</v>
      </c>
      <c r="D46" s="16">
        <v>2</v>
      </c>
      <c r="E46" s="18">
        <f t="shared" si="5"/>
        <v>10</v>
      </c>
      <c r="F46" s="18">
        <f t="shared" si="1"/>
        <v>20</v>
      </c>
      <c r="G46" s="18">
        <f t="shared" si="6"/>
        <v>6.5250000000000004</v>
      </c>
      <c r="H46" s="18">
        <f t="shared" si="3"/>
        <v>6.9499999999999993</v>
      </c>
      <c r="J46" t="str">
        <f ca="1">IF(C46="","",IF(A46="","NO DATE",IF(NOT(ISNUMBER(A46)),"DATE IS TEXT",IF(A46&lt;&gt;INT(A46),"DATE HAS TIME",IF(OR(A46&lt;DATE(2026,9,16),A46&gt;TODAY()),"DATE OUT OF RANGE",IF(ISNA(MATCH(B46,{"SA-DAY","SA-NYT","SYS-DAY","SYS-NYT"},0)),"REFERENCE PROBLEM",IF(ISNA(MATCH(C46,ItemName,0)),"ITEM NOT IN LIST",IF(OR(NOT(ISNUMBER(D46)),D46&lt;=0),"QTY PROBLEM","OK"))))))))</f>
        <v>OK</v>
      </c>
    </row>
    <row r="47" spans="1:10" x14ac:dyDescent="0.25">
      <c r="A47" s="25">
        <v>46281</v>
      </c>
      <c r="B47" s="34" t="s">
        <v>2616</v>
      </c>
      <c r="C47" s="15" t="s">
        <v>1241</v>
      </c>
      <c r="D47" s="16">
        <v>2</v>
      </c>
      <c r="E47" s="18">
        <f t="shared" si="5"/>
        <v>5</v>
      </c>
      <c r="F47" s="18">
        <f t="shared" si="1"/>
        <v>10</v>
      </c>
      <c r="G47" s="18">
        <f t="shared" si="6"/>
        <v>3.2625000000000002</v>
      </c>
      <c r="H47" s="18">
        <f t="shared" si="3"/>
        <v>3.4749999999999996</v>
      </c>
      <c r="J47" t="str">
        <f ca="1">IF(C47="","",IF(A47="","NO DATE",IF(NOT(ISNUMBER(A47)),"DATE IS TEXT",IF(A47&lt;&gt;INT(A47),"DATE HAS TIME",IF(OR(A47&lt;DATE(2026,9,16),A47&gt;TODAY()),"DATE OUT OF RANGE",IF(ISNA(MATCH(B47,{"SA-DAY","SA-NYT","SYS-DAY","SYS-NYT"},0)),"REFERENCE PROBLEM",IF(ISNA(MATCH(C47,ItemName,0)),"ITEM NOT IN LIST",IF(OR(NOT(ISNUMBER(D47)),D47&lt;=0),"QTY PROBLEM","OK"))))))))</f>
        <v>OK</v>
      </c>
    </row>
    <row r="48" spans="1:10" x14ac:dyDescent="0.25">
      <c r="A48" s="25">
        <v>46281</v>
      </c>
      <c r="B48" s="34" t="s">
        <v>2616</v>
      </c>
      <c r="C48" s="15" t="s">
        <v>333</v>
      </c>
      <c r="D48" s="16">
        <v>3</v>
      </c>
      <c r="E48" s="18">
        <f t="shared" si="5"/>
        <v>2</v>
      </c>
      <c r="F48" s="18">
        <f t="shared" si="1"/>
        <v>6</v>
      </c>
      <c r="G48" s="18">
        <f t="shared" si="6"/>
        <v>1.3049999999999999</v>
      </c>
      <c r="H48" s="18">
        <f t="shared" si="3"/>
        <v>2.085</v>
      </c>
      <c r="J48" t="str">
        <f ca="1">IF(C48="","",IF(A48="","NO DATE",IF(NOT(ISNUMBER(A48)),"DATE IS TEXT",IF(A48&lt;&gt;INT(A48),"DATE HAS TIME",IF(OR(A48&lt;DATE(2026,9,16),A48&gt;TODAY()),"DATE OUT OF RANGE",IF(ISNA(MATCH(B48,{"SA-DAY","SA-NYT","SYS-DAY","SYS-NYT"},0)),"REFERENCE PROBLEM",IF(ISNA(MATCH(C48,ItemName,0)),"ITEM NOT IN LIST",IF(OR(NOT(ISNUMBER(D48)),D48&lt;=0),"QTY PROBLEM","OK"))))))))</f>
        <v>OK</v>
      </c>
    </row>
    <row r="49" spans="1:10" x14ac:dyDescent="0.25">
      <c r="A49" s="25">
        <v>46281</v>
      </c>
      <c r="B49" s="34" t="s">
        <v>2616</v>
      </c>
      <c r="C49" s="15" t="s">
        <v>602</v>
      </c>
      <c r="D49" s="16">
        <v>5</v>
      </c>
      <c r="E49" s="18">
        <f t="shared" si="5"/>
        <v>1</v>
      </c>
      <c r="F49" s="18">
        <f t="shared" si="1"/>
        <v>5</v>
      </c>
      <c r="G49" s="18">
        <f t="shared" si="6"/>
        <v>0.65249999999999997</v>
      </c>
      <c r="H49" s="18">
        <f t="shared" si="3"/>
        <v>1.7375000000000003</v>
      </c>
      <c r="J49" t="str">
        <f ca="1">IF(C49="","",IF(A49="","NO DATE",IF(NOT(ISNUMBER(A49)),"DATE IS TEXT",IF(A49&lt;&gt;INT(A49),"DATE HAS TIME",IF(OR(A49&lt;DATE(2026,9,16),A49&gt;TODAY()),"DATE OUT OF RANGE",IF(ISNA(MATCH(B49,{"SA-DAY","SA-NYT","SYS-DAY","SYS-NYT"},0)),"REFERENCE PROBLEM",IF(ISNA(MATCH(C49,ItemName,0)),"ITEM NOT IN LIST",IF(OR(NOT(ISNUMBER(D49)),D49&lt;=0),"QTY PROBLEM","OK"))))))))</f>
        <v>OK</v>
      </c>
    </row>
    <row r="50" spans="1:10" x14ac:dyDescent="0.25">
      <c r="A50" s="25">
        <v>46281</v>
      </c>
      <c r="B50" s="15" t="s">
        <v>2583</v>
      </c>
      <c r="C50" s="15" t="s">
        <v>2484</v>
      </c>
      <c r="D50" s="16">
        <v>26</v>
      </c>
      <c r="E50" s="18">
        <f t="shared" si="5"/>
        <v>22</v>
      </c>
      <c r="F50" s="18">
        <f t="shared" si="1"/>
        <v>572</v>
      </c>
      <c r="G50" s="18">
        <f t="shared" si="6"/>
        <v>12.836571428571428</v>
      </c>
      <c r="H50" s="18">
        <f t="shared" si="3"/>
        <v>238.24914285714289</v>
      </c>
      <c r="J50" t="str">
        <f ca="1">IF(C50="","",IF(A50="","NO DATE",IF(NOT(ISNUMBER(A50)),"DATE IS TEXT",IF(A50&lt;&gt;INT(A50),"DATE HAS TIME",IF(OR(A50&lt;DATE(2026,9,16),A50&gt;TODAY()),"DATE OUT OF RANGE",IF(ISNA(MATCH(B50,{"SA-DAY","SA-NYT","SYS-DAY","SYS-NYT"},0)),"REFERENCE PROBLEM",IF(ISNA(MATCH(C50,ItemName,0)),"ITEM NOT IN LIST",IF(OR(NOT(ISNUMBER(D50)),D50&lt;=0),"QTY PROBLEM","OK"))))))))</f>
        <v>OK</v>
      </c>
    </row>
    <row r="51" spans="1:10" x14ac:dyDescent="0.25">
      <c r="A51" s="25">
        <v>46281</v>
      </c>
      <c r="B51" s="34" t="s">
        <v>2583</v>
      </c>
      <c r="C51" s="15" t="s">
        <v>2494</v>
      </c>
      <c r="D51" s="16">
        <v>3</v>
      </c>
      <c r="E51" s="18">
        <f t="shared" si="5"/>
        <v>10</v>
      </c>
      <c r="F51" s="18">
        <f t="shared" si="1"/>
        <v>30</v>
      </c>
      <c r="G51" s="18">
        <f t="shared" si="6"/>
        <v>4.375</v>
      </c>
      <c r="H51" s="18">
        <f t="shared" si="3"/>
        <v>16.875</v>
      </c>
      <c r="I51" s="34" t="s">
        <v>2632</v>
      </c>
      <c r="J51" t="str">
        <f ca="1">IF(C51="","",IF(A51="","NO DATE",IF(NOT(ISNUMBER(A51)),"DATE IS TEXT",IF(A51&lt;&gt;INT(A51),"DATE HAS TIME",IF(OR(A51&lt;DATE(2026,9,16),A51&gt;TODAY()),"DATE OUT OF RANGE",IF(ISNA(MATCH(B51,{"SA-DAY","SA-NYT","SYS-DAY","SYS-NYT"},0)),"REFERENCE PROBLEM",IF(ISNA(MATCH(C51,ItemName,0)),"ITEM NOT IN LIST",IF(OR(NOT(ISNUMBER(D51)),D51&lt;=0),"QTY PROBLEM","OK"))))))))</f>
        <v>OK</v>
      </c>
    </row>
    <row r="52" spans="1:10" x14ac:dyDescent="0.25">
      <c r="A52" s="25">
        <v>46281</v>
      </c>
      <c r="B52" s="15" t="s">
        <v>2583</v>
      </c>
      <c r="C52" s="15" t="s">
        <v>2492</v>
      </c>
      <c r="D52" s="16">
        <v>8</v>
      </c>
      <c r="E52" s="18">
        <f t="shared" si="5"/>
        <v>17</v>
      </c>
      <c r="F52" s="18">
        <f t="shared" si="1"/>
        <v>136</v>
      </c>
      <c r="G52" s="18">
        <f t="shared" si="6"/>
        <v>8.9600000000000009</v>
      </c>
      <c r="H52" s="18">
        <f t="shared" si="3"/>
        <v>64.319999999999993</v>
      </c>
      <c r="J52" t="str">
        <f ca="1">IF(C52="","",IF(A52="","NO DATE",IF(NOT(ISNUMBER(A52)),"DATE IS TEXT",IF(A52&lt;&gt;INT(A52),"DATE HAS TIME",IF(OR(A52&lt;DATE(2026,9,16),A52&gt;TODAY()),"DATE OUT OF RANGE",IF(ISNA(MATCH(B52,{"SA-DAY","SA-NYT","SYS-DAY","SYS-NYT"},0)),"REFERENCE PROBLEM",IF(ISNA(MATCH(C52,ItemName,0)),"ITEM NOT IN LIST",IF(OR(NOT(ISNUMBER(D52)),D52&lt;=0),"QTY PROBLEM","OK"))))))))</f>
        <v>OK</v>
      </c>
    </row>
    <row r="53" spans="1:10" x14ac:dyDescent="0.25">
      <c r="A53" s="25">
        <v>46281</v>
      </c>
      <c r="B53" s="15" t="s">
        <v>2583</v>
      </c>
      <c r="C53" s="15" t="s">
        <v>1865</v>
      </c>
      <c r="D53" s="16">
        <v>9</v>
      </c>
      <c r="E53" s="18">
        <f t="shared" si="5"/>
        <v>30</v>
      </c>
      <c r="F53" s="18">
        <f t="shared" si="1"/>
        <v>270</v>
      </c>
      <c r="G53" s="18">
        <f t="shared" si="6"/>
        <v>17.351190476190474</v>
      </c>
      <c r="H53" s="18">
        <f t="shared" si="3"/>
        <v>113.83928571428572</v>
      </c>
      <c r="J53" t="str">
        <f ca="1">IF(C53="","",IF(A53="","NO DATE",IF(NOT(ISNUMBER(A53)),"DATE IS TEXT",IF(A53&lt;&gt;INT(A53),"DATE HAS TIME",IF(OR(A53&lt;DATE(2026,9,16),A53&gt;TODAY()),"DATE OUT OF RANGE",IF(ISNA(MATCH(B53,{"SA-DAY","SA-NYT","SYS-DAY","SYS-NYT"},0)),"REFERENCE PROBLEM",IF(ISNA(MATCH(C53,ItemName,0)),"ITEM NOT IN LIST",IF(OR(NOT(ISNUMBER(D53)),D53&lt;=0),"QTY PROBLEM","OK"))))))))</f>
        <v>OK</v>
      </c>
    </row>
    <row r="54" spans="1:10" x14ac:dyDescent="0.25">
      <c r="A54" s="25">
        <v>46281</v>
      </c>
      <c r="B54" s="15" t="s">
        <v>2583</v>
      </c>
      <c r="C54" s="15" t="s">
        <v>941</v>
      </c>
      <c r="D54" s="16">
        <v>2</v>
      </c>
      <c r="E54" s="18">
        <f t="shared" si="5"/>
        <v>30</v>
      </c>
      <c r="F54" s="18">
        <f t="shared" si="1"/>
        <v>60</v>
      </c>
      <c r="G54" s="18">
        <f t="shared" si="6"/>
        <v>16.305</v>
      </c>
      <c r="H54" s="18">
        <f t="shared" si="3"/>
        <v>27.39</v>
      </c>
      <c r="J54" t="str">
        <f ca="1">IF(C54="","",IF(A54="","NO DATE",IF(NOT(ISNUMBER(A54)),"DATE IS TEXT",IF(A54&lt;&gt;INT(A54),"DATE HAS TIME",IF(OR(A54&lt;DATE(2026,9,16),A54&gt;TODAY()),"DATE OUT OF RANGE",IF(ISNA(MATCH(B54,{"SA-DAY","SA-NYT","SYS-DAY","SYS-NYT"},0)),"REFERENCE PROBLEM",IF(ISNA(MATCH(C54,ItemName,0)),"ITEM NOT IN LIST",IF(OR(NOT(ISNUMBER(D54)),D54&lt;=0),"QTY PROBLEM","OK"))))))))</f>
        <v>OK</v>
      </c>
    </row>
    <row r="55" spans="1:10" x14ac:dyDescent="0.25">
      <c r="A55" s="25">
        <v>46281</v>
      </c>
      <c r="B55" s="15" t="s">
        <v>2583</v>
      </c>
      <c r="C55" s="15" t="s">
        <v>739</v>
      </c>
      <c r="D55" s="16">
        <v>1</v>
      </c>
      <c r="E55" s="18">
        <f t="shared" si="5"/>
        <v>30</v>
      </c>
      <c r="F55" s="18">
        <f t="shared" si="1"/>
        <v>30</v>
      </c>
      <c r="G55" s="18">
        <f t="shared" si="6"/>
        <v>19.567499999999999</v>
      </c>
      <c r="H55" s="18">
        <f t="shared" si="3"/>
        <v>10.432500000000001</v>
      </c>
      <c r="J55" t="str">
        <f ca="1">IF(C55="","",IF(A55="","NO DATE",IF(NOT(ISNUMBER(A55)),"DATE IS TEXT",IF(A55&lt;&gt;INT(A55),"DATE HAS TIME",IF(OR(A55&lt;DATE(2026,9,16),A55&gt;TODAY()),"DATE OUT OF RANGE",IF(ISNA(MATCH(B55,{"SA-DAY","SA-NYT","SYS-DAY","SYS-NYT"},0)),"REFERENCE PROBLEM",IF(ISNA(MATCH(C55,ItemName,0)),"ITEM NOT IN LIST",IF(OR(NOT(ISNUMBER(D55)),D55&lt;=0),"QTY PROBLEM","OK"))))))))</f>
        <v>OK</v>
      </c>
    </row>
    <row r="56" spans="1:10" x14ac:dyDescent="0.25">
      <c r="A56" s="25">
        <v>46281</v>
      </c>
      <c r="B56" s="15" t="s">
        <v>2583</v>
      </c>
      <c r="C56" s="15" t="s">
        <v>1527</v>
      </c>
      <c r="D56" s="16">
        <v>1</v>
      </c>
      <c r="E56" s="18">
        <f t="shared" si="5"/>
        <v>20</v>
      </c>
      <c r="F56" s="18">
        <f t="shared" si="1"/>
        <v>20</v>
      </c>
      <c r="G56" s="18">
        <f t="shared" si="6"/>
        <v>13.0425</v>
      </c>
      <c r="H56" s="18">
        <f t="shared" si="3"/>
        <v>6.9574999999999996</v>
      </c>
      <c r="J56" t="str">
        <f ca="1">IF(C56="","",IF(A56="","NO DATE",IF(NOT(ISNUMBER(A56)),"DATE IS TEXT",IF(A56&lt;&gt;INT(A56),"DATE HAS TIME",IF(OR(A56&lt;DATE(2026,9,16),A56&gt;TODAY()),"DATE OUT OF RANGE",IF(ISNA(MATCH(B56,{"SA-DAY","SA-NYT","SYS-DAY","SYS-NYT"},0)),"REFERENCE PROBLEM",IF(ISNA(MATCH(C56,ItemName,0)),"ITEM NOT IN LIST",IF(OR(NOT(ISNUMBER(D56)),D56&lt;=0),"QTY PROBLEM","OK"))))))))</f>
        <v>OK</v>
      </c>
    </row>
    <row r="57" spans="1:10" x14ac:dyDescent="0.25">
      <c r="A57" s="25">
        <v>46281</v>
      </c>
      <c r="B57" s="15" t="s">
        <v>2583</v>
      </c>
      <c r="C57" s="15" t="s">
        <v>767</v>
      </c>
      <c r="D57" s="16">
        <v>4</v>
      </c>
      <c r="E57" s="18">
        <f t="shared" si="5"/>
        <v>45</v>
      </c>
      <c r="F57" s="18">
        <f t="shared" si="1"/>
        <v>180</v>
      </c>
      <c r="G57" s="18">
        <f t="shared" si="6"/>
        <v>29.3475</v>
      </c>
      <c r="H57" s="18">
        <f t="shared" si="3"/>
        <v>62.61</v>
      </c>
      <c r="J57" t="str">
        <f ca="1">IF(C57="","",IF(A57="","NO DATE",IF(NOT(ISNUMBER(A57)),"DATE IS TEXT",IF(A57&lt;&gt;INT(A57),"DATE HAS TIME",IF(OR(A57&lt;DATE(2026,9,16),A57&gt;TODAY()),"DATE OUT OF RANGE",IF(ISNA(MATCH(B57,{"SA-DAY","SA-NYT","SYS-DAY","SYS-NYT"},0)),"REFERENCE PROBLEM",IF(ISNA(MATCH(C57,ItemName,0)),"ITEM NOT IN LIST",IF(OR(NOT(ISNUMBER(D57)),D57&lt;=0),"QTY PROBLEM","OK"))))))))</f>
        <v>OK</v>
      </c>
    </row>
    <row r="58" spans="1:10" x14ac:dyDescent="0.25">
      <c r="A58" s="25">
        <v>46281</v>
      </c>
      <c r="B58" s="15" t="s">
        <v>2583</v>
      </c>
      <c r="C58" s="15" t="s">
        <v>608</v>
      </c>
      <c r="D58" s="16">
        <v>3</v>
      </c>
      <c r="E58" s="18">
        <f t="shared" si="5"/>
        <v>10</v>
      </c>
      <c r="F58" s="18">
        <f t="shared" si="1"/>
        <v>30</v>
      </c>
      <c r="G58" s="18">
        <f t="shared" si="6"/>
        <v>6.5250000000000004</v>
      </c>
      <c r="H58" s="18">
        <f t="shared" si="3"/>
        <v>10.424999999999997</v>
      </c>
      <c r="J58" t="str">
        <f ca="1">IF(C58="","",IF(A58="","NO DATE",IF(NOT(ISNUMBER(A58)),"DATE IS TEXT",IF(A58&lt;&gt;INT(A58),"DATE HAS TIME",IF(OR(A58&lt;DATE(2026,9,16),A58&gt;TODAY()),"DATE OUT OF RANGE",IF(ISNA(MATCH(B58,{"SA-DAY","SA-NYT","SYS-DAY","SYS-NYT"},0)),"REFERENCE PROBLEM",IF(ISNA(MATCH(C58,ItemName,0)),"ITEM NOT IN LIST",IF(OR(NOT(ISNUMBER(D58)),D58&lt;=0),"QTY PROBLEM","OK"))))))))</f>
        <v>OK</v>
      </c>
    </row>
    <row r="59" spans="1:10" x14ac:dyDescent="0.25">
      <c r="A59" s="25">
        <v>46281</v>
      </c>
      <c r="B59" s="15" t="s">
        <v>2583</v>
      </c>
      <c r="C59" s="15" t="s">
        <v>2224</v>
      </c>
      <c r="D59" s="16">
        <v>1</v>
      </c>
      <c r="E59" s="18">
        <f t="shared" si="5"/>
        <v>80</v>
      </c>
      <c r="F59" s="18">
        <f t="shared" si="1"/>
        <v>80</v>
      </c>
      <c r="G59" s="18">
        <f t="shared" si="6"/>
        <v>52.177500000000002</v>
      </c>
      <c r="H59" s="18">
        <f t="shared" si="3"/>
        <v>27.822499999999998</v>
      </c>
      <c r="J59" t="str">
        <f ca="1">IF(C59="","",IF(A59="","NO DATE",IF(NOT(ISNUMBER(A59)),"DATE IS TEXT",IF(A59&lt;&gt;INT(A59),"DATE HAS TIME",IF(OR(A59&lt;DATE(2026,9,16),A59&gt;TODAY()),"DATE OUT OF RANGE",IF(ISNA(MATCH(B59,{"SA-DAY","SA-NYT","SYS-DAY","SYS-NYT"},0)),"REFERENCE PROBLEM",IF(ISNA(MATCH(C59,ItemName,0)),"ITEM NOT IN LIST",IF(OR(NOT(ISNUMBER(D59)),D59&lt;=0),"QTY PROBLEM","OK"))))))))</f>
        <v>OK</v>
      </c>
    </row>
    <row r="60" spans="1:10" x14ac:dyDescent="0.25">
      <c r="A60" s="25">
        <v>46281</v>
      </c>
      <c r="B60" s="15" t="s">
        <v>2583</v>
      </c>
      <c r="C60" s="15" t="s">
        <v>1041</v>
      </c>
      <c r="D60" s="16">
        <v>1</v>
      </c>
      <c r="E60" s="18">
        <f t="shared" si="5"/>
        <v>5</v>
      </c>
      <c r="F60" s="18">
        <f t="shared" si="1"/>
        <v>5</v>
      </c>
      <c r="G60" s="18">
        <f t="shared" si="6"/>
        <v>3.75</v>
      </c>
      <c r="H60" s="18">
        <f t="shared" si="3"/>
        <v>1.25</v>
      </c>
      <c r="J60" t="str">
        <f ca="1">IF(C60="","",IF(A60="","NO DATE",IF(NOT(ISNUMBER(A60)),"DATE IS TEXT",IF(A60&lt;&gt;INT(A60),"DATE HAS TIME",IF(OR(A60&lt;DATE(2026,9,16),A60&gt;TODAY()),"DATE OUT OF RANGE",IF(ISNA(MATCH(B60,{"SA-DAY","SA-NYT","SYS-DAY","SYS-NYT"},0)),"REFERENCE PROBLEM",IF(ISNA(MATCH(C60,ItemName,0)),"ITEM NOT IN LIST",IF(OR(NOT(ISNUMBER(D60)),D60&lt;=0),"QTY PROBLEM","OK"))))))))</f>
        <v>OK</v>
      </c>
    </row>
    <row r="61" spans="1:10" x14ac:dyDescent="0.25">
      <c r="A61" s="25">
        <v>46281</v>
      </c>
      <c r="B61" s="15" t="s">
        <v>2583</v>
      </c>
      <c r="C61" s="15" t="s">
        <v>508</v>
      </c>
      <c r="D61" s="16">
        <v>4</v>
      </c>
      <c r="E61" s="18">
        <f t="shared" si="5"/>
        <v>1</v>
      </c>
      <c r="F61" s="18">
        <f t="shared" si="1"/>
        <v>4</v>
      </c>
      <c r="G61" s="18">
        <f t="shared" si="6"/>
        <v>0.65249999999999997</v>
      </c>
      <c r="H61" s="18">
        <f t="shared" si="3"/>
        <v>1.3900000000000001</v>
      </c>
      <c r="J61" t="str">
        <f ca="1">IF(C61="","",IF(A61="","NO DATE",IF(NOT(ISNUMBER(A61)),"DATE IS TEXT",IF(A61&lt;&gt;INT(A61),"DATE HAS TIME",IF(OR(A61&lt;DATE(2026,9,16),A61&gt;TODAY()),"DATE OUT OF RANGE",IF(ISNA(MATCH(B61,{"SA-DAY","SA-NYT","SYS-DAY","SYS-NYT"},0)),"REFERENCE PROBLEM",IF(ISNA(MATCH(C61,ItemName,0)),"ITEM NOT IN LIST",IF(OR(NOT(ISNUMBER(D61)),D61&lt;=0),"QTY PROBLEM","OK"))))))))</f>
        <v>OK</v>
      </c>
    </row>
    <row r="62" spans="1:10" x14ac:dyDescent="0.25">
      <c r="A62" s="25">
        <v>46281</v>
      </c>
      <c r="B62" s="15" t="s">
        <v>2583</v>
      </c>
      <c r="C62" s="15" t="s">
        <v>2204</v>
      </c>
      <c r="D62" s="16">
        <v>2</v>
      </c>
      <c r="E62" s="18">
        <f t="shared" si="5"/>
        <v>3</v>
      </c>
      <c r="F62" s="18">
        <f t="shared" si="1"/>
        <v>6</v>
      </c>
      <c r="G62" s="18">
        <f t="shared" si="6"/>
        <v>1.9575</v>
      </c>
      <c r="H62" s="18">
        <f t="shared" si="3"/>
        <v>2.085</v>
      </c>
      <c r="J62" t="str">
        <f ca="1">IF(C62="","",IF(A62="","NO DATE",IF(NOT(ISNUMBER(A62)),"DATE IS TEXT",IF(A62&lt;&gt;INT(A62),"DATE HAS TIME",IF(OR(A62&lt;DATE(2026,9,16),A62&gt;TODAY()),"DATE OUT OF RANGE",IF(ISNA(MATCH(B62,{"SA-DAY","SA-NYT","SYS-DAY","SYS-NYT"},0)),"REFERENCE PROBLEM",IF(ISNA(MATCH(C62,ItemName,0)),"ITEM NOT IN LIST",IF(OR(NOT(ISNUMBER(D62)),D62&lt;=0),"QTY PROBLEM","OK"))))))))</f>
        <v>OK</v>
      </c>
    </row>
    <row r="63" spans="1:10" x14ac:dyDescent="0.25">
      <c r="A63" s="25">
        <v>46281</v>
      </c>
      <c r="B63" s="15" t="s">
        <v>2583</v>
      </c>
      <c r="C63" s="15" t="s">
        <v>2488</v>
      </c>
      <c r="D63" s="16">
        <v>1</v>
      </c>
      <c r="E63" s="18">
        <f t="shared" si="5"/>
        <v>20</v>
      </c>
      <c r="F63" s="18">
        <f t="shared" si="1"/>
        <v>20</v>
      </c>
      <c r="G63" s="18">
        <f t="shared" si="6"/>
        <v>12</v>
      </c>
      <c r="H63" s="18">
        <f t="shared" si="3"/>
        <v>8</v>
      </c>
      <c r="J63" t="str">
        <f ca="1">IF(C63="","",IF(A63="","NO DATE",IF(NOT(ISNUMBER(A63)),"DATE IS TEXT",IF(A63&lt;&gt;INT(A63),"DATE HAS TIME",IF(OR(A63&lt;DATE(2026,9,16),A63&gt;TODAY()),"DATE OUT OF RANGE",IF(ISNA(MATCH(B63,{"SA-DAY","SA-NYT","SYS-DAY","SYS-NYT"},0)),"REFERENCE PROBLEM",IF(ISNA(MATCH(C63,ItemName,0)),"ITEM NOT IN LIST",IF(OR(NOT(ISNUMBER(D63)),D63&lt;=0),"QTY PROBLEM","OK"))))))))</f>
        <v>OK</v>
      </c>
    </row>
    <row r="64" spans="1:10" x14ac:dyDescent="0.25">
      <c r="A64" s="25">
        <v>46281</v>
      </c>
      <c r="B64" s="15" t="s">
        <v>2583</v>
      </c>
      <c r="C64" s="15" t="s">
        <v>2220</v>
      </c>
      <c r="D64" s="16">
        <v>1</v>
      </c>
      <c r="E64" s="18">
        <f t="shared" si="5"/>
        <v>50</v>
      </c>
      <c r="F64" s="18">
        <f t="shared" si="1"/>
        <v>50</v>
      </c>
      <c r="G64" s="18">
        <f t="shared" si="6"/>
        <v>28</v>
      </c>
      <c r="H64" s="18">
        <f t="shared" si="3"/>
        <v>22</v>
      </c>
      <c r="J64" t="str">
        <f ca="1">IF(C64="","",IF(A64="","NO DATE",IF(NOT(ISNUMBER(A64)),"DATE IS TEXT",IF(A64&lt;&gt;INT(A64),"DATE HAS TIME",IF(OR(A64&lt;DATE(2026,9,16),A64&gt;TODAY()),"DATE OUT OF RANGE",IF(ISNA(MATCH(B64,{"SA-DAY","SA-NYT","SYS-DAY","SYS-NYT"},0)),"REFERENCE PROBLEM",IF(ISNA(MATCH(C64,ItemName,0)),"ITEM NOT IN LIST",IF(OR(NOT(ISNUMBER(D64)),D64&lt;=0),"QTY PROBLEM","OK"))))))))</f>
        <v>OK</v>
      </c>
    </row>
    <row r="65" spans="1:10" x14ac:dyDescent="0.25">
      <c r="A65" s="25">
        <v>46281</v>
      </c>
      <c r="B65" s="15" t="s">
        <v>2583</v>
      </c>
      <c r="C65" s="15" t="s">
        <v>765</v>
      </c>
      <c r="D65" s="16">
        <v>1</v>
      </c>
      <c r="E65" s="18">
        <f t="shared" si="5"/>
        <v>35</v>
      </c>
      <c r="F65" s="18">
        <f t="shared" si="1"/>
        <v>35</v>
      </c>
      <c r="G65" s="18">
        <f t="shared" si="6"/>
        <v>22.822500000000002</v>
      </c>
      <c r="H65" s="18">
        <f t="shared" si="3"/>
        <v>12.177499999999998</v>
      </c>
      <c r="J65" t="str">
        <f ca="1">IF(C65="","",IF(A65="","NO DATE",IF(NOT(ISNUMBER(A65)),"DATE IS TEXT",IF(A65&lt;&gt;INT(A65),"DATE HAS TIME",IF(OR(A65&lt;DATE(2026,9,16),A65&gt;TODAY()),"DATE OUT OF RANGE",IF(ISNA(MATCH(B65,{"SA-DAY","SA-NYT","SYS-DAY","SYS-NYT"},0)),"REFERENCE PROBLEM",IF(ISNA(MATCH(C65,ItemName,0)),"ITEM NOT IN LIST",IF(OR(NOT(ISNUMBER(D65)),D65&lt;=0),"QTY PROBLEM","OK"))))))))</f>
        <v>OK</v>
      </c>
    </row>
    <row r="66" spans="1:10" x14ac:dyDescent="0.25">
      <c r="A66" s="25">
        <v>46281</v>
      </c>
      <c r="B66" s="15" t="s">
        <v>2583</v>
      </c>
      <c r="C66" s="15" t="s">
        <v>315</v>
      </c>
      <c r="D66" s="16">
        <v>1</v>
      </c>
      <c r="E66" s="18">
        <f t="shared" si="5"/>
        <v>7</v>
      </c>
      <c r="F66" s="18">
        <f t="shared" si="1"/>
        <v>7</v>
      </c>
      <c r="G66" s="18">
        <f t="shared" si="6"/>
        <v>4.5674999999999999</v>
      </c>
      <c r="H66" s="18">
        <f t="shared" si="3"/>
        <v>2.4325000000000001</v>
      </c>
      <c r="J66" t="str">
        <f ca="1">IF(C66="","",IF(A66="","NO DATE",IF(NOT(ISNUMBER(A66)),"DATE IS TEXT",IF(A66&lt;&gt;INT(A66),"DATE HAS TIME",IF(OR(A66&lt;DATE(2026,9,16),A66&gt;TODAY()),"DATE OUT OF RANGE",IF(ISNA(MATCH(B66,{"SA-DAY","SA-NYT","SYS-DAY","SYS-NYT"},0)),"REFERENCE PROBLEM",IF(ISNA(MATCH(C66,ItemName,0)),"ITEM NOT IN LIST",IF(OR(NOT(ISNUMBER(D66)),D66&lt;=0),"QTY PROBLEM","OK"))))))))</f>
        <v>OK</v>
      </c>
    </row>
    <row r="67" spans="1:10" x14ac:dyDescent="0.25">
      <c r="A67" s="25">
        <v>46281</v>
      </c>
      <c r="B67" s="15" t="s">
        <v>2583</v>
      </c>
      <c r="C67" s="15" t="s">
        <v>2030</v>
      </c>
      <c r="D67" s="16">
        <v>1</v>
      </c>
      <c r="E67" s="18">
        <f t="shared" si="5"/>
        <v>5</v>
      </c>
      <c r="F67" s="18">
        <f t="shared" si="1"/>
        <v>5</v>
      </c>
      <c r="G67" s="18">
        <f t="shared" si="6"/>
        <v>3.2625000000000002</v>
      </c>
      <c r="H67" s="18">
        <f t="shared" si="3"/>
        <v>1.7374999999999998</v>
      </c>
      <c r="J67" t="str">
        <f ca="1">IF(C67="","",IF(A67="","NO DATE",IF(NOT(ISNUMBER(A67)),"DATE IS TEXT",IF(A67&lt;&gt;INT(A67),"DATE HAS TIME",IF(OR(A67&lt;DATE(2026,9,16),A67&gt;TODAY()),"DATE OUT OF RANGE",IF(ISNA(MATCH(B67,{"SA-DAY","SA-NYT","SYS-DAY","SYS-NYT"},0)),"REFERENCE PROBLEM",IF(ISNA(MATCH(C67,ItemName,0)),"ITEM NOT IN LIST",IF(OR(NOT(ISNUMBER(D67)),D67&lt;=0),"QTY PROBLEM","OK"))))))))</f>
        <v>OK</v>
      </c>
    </row>
    <row r="68" spans="1:10" x14ac:dyDescent="0.25">
      <c r="A68" s="25">
        <v>46281</v>
      </c>
      <c r="B68" s="15" t="s">
        <v>2584</v>
      </c>
      <c r="C68" s="15" t="s">
        <v>733</v>
      </c>
      <c r="D68" s="16">
        <v>1</v>
      </c>
      <c r="E68" s="18">
        <f t="shared" ref="E68:E84" si="7">IF($C68="","",IFERROR(INDEX(ItemPriceCol,MATCH($C68,ItemName,0)),""))</f>
        <v>30</v>
      </c>
      <c r="F68" s="18">
        <f t="shared" ref="F68:F131" si="8">IF(OR($D68="",$E68=""),"",$D68*$E68)</f>
        <v>30</v>
      </c>
      <c r="G68" s="18">
        <f t="shared" si="6"/>
        <v>19.567499999999999</v>
      </c>
      <c r="H68" s="18">
        <f t="shared" ref="H68:H131" si="9">IF(OR($F68="",$G68=""),"",$F68-$D68*$G68)</f>
        <v>10.432500000000001</v>
      </c>
      <c r="J68" t="str">
        <f ca="1">IF(C68="","",IF(A68="","NO DATE",IF(NOT(ISNUMBER(A68)),"DATE IS TEXT",IF(A68&lt;&gt;INT(A68),"DATE HAS TIME",IF(OR(A68&lt;DATE(2026,9,16),A68&gt;TODAY()),"DATE OUT OF RANGE",IF(ISNA(MATCH(B68,{"SA-DAY","SA-NYT","SYS-DAY","SYS-NYT"},0)),"REFERENCE PROBLEM",IF(ISNA(MATCH(C68,ItemName,0)),"ITEM NOT IN LIST",IF(OR(NOT(ISNUMBER(D68)),D68&lt;=0),"QTY PROBLEM","OK"))))))))</f>
        <v>OK</v>
      </c>
    </row>
    <row r="69" spans="1:10" x14ac:dyDescent="0.25">
      <c r="A69" s="25">
        <v>46281</v>
      </c>
      <c r="B69" s="15" t="s">
        <v>2584</v>
      </c>
      <c r="C69" s="15" t="s">
        <v>2484</v>
      </c>
      <c r="D69" s="16">
        <v>16</v>
      </c>
      <c r="E69" s="18">
        <f t="shared" si="7"/>
        <v>22</v>
      </c>
      <c r="F69" s="18">
        <f t="shared" si="8"/>
        <v>352</v>
      </c>
      <c r="G69" s="18">
        <f t="shared" si="6"/>
        <v>12.836571428571428</v>
      </c>
      <c r="H69" s="18">
        <f t="shared" si="9"/>
        <v>146.61485714285715</v>
      </c>
      <c r="J69" t="str">
        <f ca="1">IF(C69="","",IF(A69="","NO DATE",IF(NOT(ISNUMBER(A69)),"DATE IS TEXT",IF(A69&lt;&gt;INT(A69),"DATE HAS TIME",IF(OR(A69&lt;DATE(2026,9,16),A69&gt;TODAY()),"DATE OUT OF RANGE",IF(ISNA(MATCH(B69,{"SA-DAY","SA-NYT","SYS-DAY","SYS-NYT"},0)),"REFERENCE PROBLEM",IF(ISNA(MATCH(C69,ItemName,0)),"ITEM NOT IN LIST",IF(OR(NOT(ISNUMBER(D69)),D69&lt;=0),"QTY PROBLEM","OK"))))))))</f>
        <v>OK</v>
      </c>
    </row>
    <row r="70" spans="1:10" x14ac:dyDescent="0.25">
      <c r="A70" s="25">
        <v>46281</v>
      </c>
      <c r="B70" s="15" t="s">
        <v>2584</v>
      </c>
      <c r="C70" s="15" t="s">
        <v>1865</v>
      </c>
      <c r="D70" s="16">
        <v>17</v>
      </c>
      <c r="E70" s="18">
        <f t="shared" si="7"/>
        <v>30</v>
      </c>
      <c r="F70" s="18">
        <f t="shared" si="8"/>
        <v>510</v>
      </c>
      <c r="G70" s="18">
        <f t="shared" si="6"/>
        <v>17.351190476190474</v>
      </c>
      <c r="H70" s="18">
        <f t="shared" si="9"/>
        <v>215.02976190476193</v>
      </c>
      <c r="J70" t="str">
        <f ca="1">IF(C70="","",IF(A70="","NO DATE",IF(NOT(ISNUMBER(A70)),"DATE IS TEXT",IF(A70&lt;&gt;INT(A70),"DATE HAS TIME",IF(OR(A70&lt;DATE(2026,9,16),A70&gt;TODAY()),"DATE OUT OF RANGE",IF(ISNA(MATCH(B70,{"SA-DAY","SA-NYT","SYS-DAY","SYS-NYT"},0)),"REFERENCE PROBLEM",IF(ISNA(MATCH(C70,ItemName,0)),"ITEM NOT IN LIST",IF(OR(NOT(ISNUMBER(D70)),D70&lt;=0),"QTY PROBLEM","OK"))))))))</f>
        <v>OK</v>
      </c>
    </row>
    <row r="71" spans="1:10" x14ac:dyDescent="0.25">
      <c r="A71" s="25">
        <v>46281</v>
      </c>
      <c r="B71" s="15" t="s">
        <v>2584</v>
      </c>
      <c r="C71" s="15" t="s">
        <v>941</v>
      </c>
      <c r="D71" s="16">
        <v>2</v>
      </c>
      <c r="E71" s="18">
        <f t="shared" si="7"/>
        <v>30</v>
      </c>
      <c r="F71" s="18">
        <f t="shared" si="8"/>
        <v>60</v>
      </c>
      <c r="G71" s="18">
        <f t="shared" ref="G71:G102" si="10">IF($C71="","",IFERROR(INDEX(ItemCostCol,MATCH($C71,ItemName,0)),""))</f>
        <v>16.305</v>
      </c>
      <c r="H71" s="18">
        <f t="shared" si="9"/>
        <v>27.39</v>
      </c>
      <c r="J71" t="str">
        <f ca="1">IF(C71="","",IF(A71="","NO DATE",IF(NOT(ISNUMBER(A71)),"DATE IS TEXT",IF(A71&lt;&gt;INT(A71),"DATE HAS TIME",IF(OR(A71&lt;DATE(2026,9,16),A71&gt;TODAY()),"DATE OUT OF RANGE",IF(ISNA(MATCH(B71,{"SA-DAY","SA-NYT","SYS-DAY","SYS-NYT"},0)),"REFERENCE PROBLEM",IF(ISNA(MATCH(C71,ItemName,0)),"ITEM NOT IN LIST",IF(OR(NOT(ISNUMBER(D71)),D71&lt;=0),"QTY PROBLEM","OK"))))))))</f>
        <v>OK</v>
      </c>
    </row>
    <row r="72" spans="1:10" x14ac:dyDescent="0.25">
      <c r="A72" s="25">
        <v>46281</v>
      </c>
      <c r="B72" s="15" t="s">
        <v>2584</v>
      </c>
      <c r="C72" s="15" t="s">
        <v>2494</v>
      </c>
      <c r="D72" s="16">
        <v>11</v>
      </c>
      <c r="E72" s="18">
        <f t="shared" si="7"/>
        <v>10</v>
      </c>
      <c r="F72" s="18">
        <f t="shared" si="8"/>
        <v>110</v>
      </c>
      <c r="G72" s="18">
        <f t="shared" si="10"/>
        <v>4.375</v>
      </c>
      <c r="H72" s="18">
        <f t="shared" si="9"/>
        <v>61.875</v>
      </c>
      <c r="J72" t="str">
        <f ca="1">IF(C72="","",IF(A72="","NO DATE",IF(NOT(ISNUMBER(A72)),"DATE IS TEXT",IF(A72&lt;&gt;INT(A72),"DATE HAS TIME",IF(OR(A72&lt;DATE(2026,9,16),A72&gt;TODAY()),"DATE OUT OF RANGE",IF(ISNA(MATCH(B72,{"SA-DAY","SA-NYT","SYS-DAY","SYS-NYT"},0)),"REFERENCE PROBLEM",IF(ISNA(MATCH(C72,ItemName,0)),"ITEM NOT IN LIST",IF(OR(NOT(ISNUMBER(D72)),D72&lt;=0),"QTY PROBLEM","OK"))))))))</f>
        <v>OK</v>
      </c>
    </row>
    <row r="73" spans="1:10" x14ac:dyDescent="0.25">
      <c r="A73" s="25">
        <v>46281</v>
      </c>
      <c r="B73" s="15" t="s">
        <v>2584</v>
      </c>
      <c r="C73" s="15" t="s">
        <v>2492</v>
      </c>
      <c r="D73" s="16">
        <v>1</v>
      </c>
      <c r="E73" s="18">
        <f t="shared" si="7"/>
        <v>17</v>
      </c>
      <c r="F73" s="18">
        <f t="shared" si="8"/>
        <v>17</v>
      </c>
      <c r="G73" s="18">
        <f t="shared" si="10"/>
        <v>8.9600000000000009</v>
      </c>
      <c r="H73" s="18">
        <f t="shared" si="9"/>
        <v>8.0399999999999991</v>
      </c>
      <c r="J73" t="str">
        <f ca="1">IF(C73="","",IF(A73="","NO DATE",IF(NOT(ISNUMBER(A73)),"DATE IS TEXT",IF(A73&lt;&gt;INT(A73),"DATE HAS TIME",IF(OR(A73&lt;DATE(2026,9,16),A73&gt;TODAY()),"DATE OUT OF RANGE",IF(ISNA(MATCH(B73,{"SA-DAY","SA-NYT","SYS-DAY","SYS-NYT"},0)),"REFERENCE PROBLEM",IF(ISNA(MATCH(C73,ItemName,0)),"ITEM NOT IN LIST",IF(OR(NOT(ISNUMBER(D73)),D73&lt;=0),"QTY PROBLEM","OK"))))))))</f>
        <v>OK</v>
      </c>
    </row>
    <row r="74" spans="1:10" x14ac:dyDescent="0.25">
      <c r="A74" s="25">
        <v>46281</v>
      </c>
      <c r="B74" s="15" t="s">
        <v>2584</v>
      </c>
      <c r="C74" s="15" t="s">
        <v>1447</v>
      </c>
      <c r="D74" s="16">
        <v>2</v>
      </c>
      <c r="E74" s="18">
        <f t="shared" si="7"/>
        <v>35</v>
      </c>
      <c r="F74" s="18">
        <f t="shared" si="8"/>
        <v>70</v>
      </c>
      <c r="G74" s="18">
        <f t="shared" si="10"/>
        <v>22.822500000000002</v>
      </c>
      <c r="H74" s="18">
        <f t="shared" si="9"/>
        <v>24.354999999999997</v>
      </c>
      <c r="J74" t="str">
        <f ca="1">IF(C74="","",IF(A74="","NO DATE",IF(NOT(ISNUMBER(A74)),"DATE IS TEXT",IF(A74&lt;&gt;INT(A74),"DATE HAS TIME",IF(OR(A74&lt;DATE(2026,9,16),A74&gt;TODAY()),"DATE OUT OF RANGE",IF(ISNA(MATCH(B74,{"SA-DAY","SA-NYT","SYS-DAY","SYS-NYT"},0)),"REFERENCE PROBLEM",IF(ISNA(MATCH(C74,ItemName,0)),"ITEM NOT IN LIST",IF(OR(NOT(ISNUMBER(D74)),D74&lt;=0),"QTY PROBLEM","OK"))))))))</f>
        <v>OK</v>
      </c>
    </row>
    <row r="75" spans="1:10" x14ac:dyDescent="0.25">
      <c r="A75" s="25">
        <v>46281</v>
      </c>
      <c r="B75" s="15" t="s">
        <v>2584</v>
      </c>
      <c r="C75" s="15" t="s">
        <v>1693</v>
      </c>
      <c r="D75" s="16">
        <v>3</v>
      </c>
      <c r="E75" s="18">
        <f t="shared" si="7"/>
        <v>10</v>
      </c>
      <c r="F75" s="18">
        <f t="shared" si="8"/>
        <v>30</v>
      </c>
      <c r="G75" s="18">
        <f t="shared" si="10"/>
        <v>6.4950000000000001</v>
      </c>
      <c r="H75" s="18">
        <f t="shared" si="9"/>
        <v>10.515000000000001</v>
      </c>
      <c r="I75" s="34" t="s">
        <v>2632</v>
      </c>
      <c r="J75" t="str">
        <f ca="1">IF(C75="","",IF(A75="","NO DATE",IF(NOT(ISNUMBER(A75)),"DATE IS TEXT",IF(A75&lt;&gt;INT(A75),"DATE HAS TIME",IF(OR(A75&lt;DATE(2026,9,16),A75&gt;TODAY()),"DATE OUT OF RANGE",IF(ISNA(MATCH(B75,{"SA-DAY","SA-NYT","SYS-DAY","SYS-NYT"},0)),"REFERENCE PROBLEM",IF(ISNA(MATCH(C75,ItemName,0)),"ITEM NOT IN LIST",IF(OR(NOT(ISNUMBER(D75)),D75&lt;=0),"QTY PROBLEM","OK"))))))))</f>
        <v>OK</v>
      </c>
    </row>
    <row r="76" spans="1:10" x14ac:dyDescent="0.25">
      <c r="A76" s="25">
        <v>46281</v>
      </c>
      <c r="B76" s="15" t="s">
        <v>2584</v>
      </c>
      <c r="C76" s="34" t="s">
        <v>2575</v>
      </c>
      <c r="D76" s="16">
        <v>2</v>
      </c>
      <c r="E76" s="18">
        <f t="shared" si="7"/>
        <v>10</v>
      </c>
      <c r="F76" s="18">
        <f t="shared" si="8"/>
        <v>20</v>
      </c>
      <c r="G76" s="18">
        <f t="shared" si="10"/>
        <v>4.666666666666667</v>
      </c>
      <c r="H76" s="18">
        <f t="shared" si="9"/>
        <v>10.666666666666666</v>
      </c>
      <c r="J76" t="str">
        <f ca="1">IF(C76="","",IF(A76="","NO DATE",IF(NOT(ISNUMBER(A76)),"DATE IS TEXT",IF(A76&lt;&gt;INT(A76),"DATE HAS TIME",IF(OR(A76&lt;DATE(2026,9,16),A76&gt;TODAY()),"DATE OUT OF RANGE",IF(ISNA(MATCH(B76,{"SA-DAY","SA-NYT","SYS-DAY","SYS-NYT"},0)),"REFERENCE PROBLEM",IF(ISNA(MATCH(C76,ItemName,0)),"ITEM NOT IN LIST",IF(OR(NOT(ISNUMBER(D76)),D76&lt;=0),"QTY PROBLEM","OK"))))))))</f>
        <v>OK</v>
      </c>
    </row>
    <row r="77" spans="1:10" x14ac:dyDescent="0.25">
      <c r="A77" s="25">
        <v>46282</v>
      </c>
      <c r="B77" s="15" t="s">
        <v>2583</v>
      </c>
      <c r="C77" s="15" t="s">
        <v>2484</v>
      </c>
      <c r="D77" s="16">
        <v>15</v>
      </c>
      <c r="E77" s="18">
        <f t="shared" si="7"/>
        <v>22</v>
      </c>
      <c r="F77" s="18">
        <f t="shared" si="8"/>
        <v>330</v>
      </c>
      <c r="G77" s="18">
        <f t="shared" si="10"/>
        <v>12.836571428571428</v>
      </c>
      <c r="H77" s="18">
        <f t="shared" si="9"/>
        <v>137.45142857142858</v>
      </c>
      <c r="J77" t="str">
        <f ca="1">IF(C77="","",IF(A77="","NO DATE",IF(NOT(ISNUMBER(A77)),"DATE IS TEXT",IF(A77&lt;&gt;INT(A77),"DATE HAS TIME",IF(OR(A77&lt;DATE(2026,9,16),A77&gt;TODAY()),"DATE OUT OF RANGE",IF(ISNA(MATCH(B77,{"SA-DAY","SA-NYT","SYS-DAY","SYS-NYT"},0)),"REFERENCE PROBLEM",IF(ISNA(MATCH(C77,ItemName,0)),"ITEM NOT IN LIST",IF(OR(NOT(ISNUMBER(D77)),D77&lt;=0),"QTY PROBLEM","OK"))))))))</f>
        <v>OK</v>
      </c>
    </row>
    <row r="78" spans="1:10" x14ac:dyDescent="0.25">
      <c r="A78" s="25">
        <v>46282</v>
      </c>
      <c r="B78" s="15" t="s">
        <v>2583</v>
      </c>
      <c r="C78" s="15" t="s">
        <v>765</v>
      </c>
      <c r="D78" s="16">
        <v>2</v>
      </c>
      <c r="E78" s="18">
        <f t="shared" si="7"/>
        <v>35</v>
      </c>
      <c r="F78" s="18">
        <f t="shared" si="8"/>
        <v>70</v>
      </c>
      <c r="G78" s="18">
        <f t="shared" si="10"/>
        <v>22.822500000000002</v>
      </c>
      <c r="H78" s="18">
        <f t="shared" si="9"/>
        <v>24.354999999999997</v>
      </c>
      <c r="J78" t="str">
        <f ca="1">IF(C78="","",IF(A78="","NO DATE",IF(NOT(ISNUMBER(A78)),"DATE IS TEXT",IF(A78&lt;&gt;INT(A78),"DATE HAS TIME",IF(OR(A78&lt;DATE(2026,9,16),A78&gt;TODAY()),"DATE OUT OF RANGE",IF(ISNA(MATCH(B78,{"SA-DAY","SA-NYT","SYS-DAY","SYS-NYT"},0)),"REFERENCE PROBLEM",IF(ISNA(MATCH(C78,ItemName,0)),"ITEM NOT IN LIST",IF(OR(NOT(ISNUMBER(D78)),D78&lt;=0),"QTY PROBLEM","OK"))))))))</f>
        <v>OK</v>
      </c>
    </row>
    <row r="79" spans="1:10" x14ac:dyDescent="0.25">
      <c r="A79" s="25">
        <v>46282</v>
      </c>
      <c r="B79" s="15" t="s">
        <v>2583</v>
      </c>
      <c r="C79" s="15" t="s">
        <v>2494</v>
      </c>
      <c r="D79" s="16">
        <v>7</v>
      </c>
      <c r="E79" s="18">
        <f t="shared" si="7"/>
        <v>10</v>
      </c>
      <c r="F79" s="18">
        <f t="shared" si="8"/>
        <v>70</v>
      </c>
      <c r="G79" s="18">
        <f t="shared" si="10"/>
        <v>4.375</v>
      </c>
      <c r="H79" s="18">
        <f t="shared" si="9"/>
        <v>39.375</v>
      </c>
      <c r="J79" t="str">
        <f ca="1">IF(C79="","",IF(A79="","NO DATE",IF(NOT(ISNUMBER(A79)),"DATE IS TEXT",IF(A79&lt;&gt;INT(A79),"DATE HAS TIME",IF(OR(A79&lt;DATE(2026,9,16),A79&gt;TODAY()),"DATE OUT OF RANGE",IF(ISNA(MATCH(B79,{"SA-DAY","SA-NYT","SYS-DAY","SYS-NYT"},0)),"REFERENCE PROBLEM",IF(ISNA(MATCH(C79,ItemName,0)),"ITEM NOT IN LIST",IF(OR(NOT(ISNUMBER(D79)),D79&lt;=0),"QTY PROBLEM","OK"))))))))</f>
        <v>OK</v>
      </c>
    </row>
    <row r="80" spans="1:10" x14ac:dyDescent="0.25">
      <c r="A80" s="25">
        <v>46282</v>
      </c>
      <c r="B80" s="15" t="s">
        <v>2583</v>
      </c>
      <c r="C80" s="15" t="s">
        <v>2488</v>
      </c>
      <c r="D80" s="16">
        <v>2</v>
      </c>
      <c r="E80" s="18">
        <f t="shared" si="7"/>
        <v>20</v>
      </c>
      <c r="F80" s="18">
        <f t="shared" si="8"/>
        <v>40</v>
      </c>
      <c r="G80" s="18">
        <f t="shared" si="10"/>
        <v>12</v>
      </c>
      <c r="H80" s="18">
        <f t="shared" si="9"/>
        <v>16</v>
      </c>
      <c r="J80" t="str">
        <f ca="1">IF(C80="","",IF(A80="","NO DATE",IF(NOT(ISNUMBER(A80)),"DATE IS TEXT",IF(A80&lt;&gt;INT(A80),"DATE HAS TIME",IF(OR(A80&lt;DATE(2026,9,16),A80&gt;TODAY()),"DATE OUT OF RANGE",IF(ISNA(MATCH(B80,{"SA-DAY","SA-NYT","SYS-DAY","SYS-NYT"},0)),"REFERENCE PROBLEM",IF(ISNA(MATCH(C80,ItemName,0)),"ITEM NOT IN LIST",IF(OR(NOT(ISNUMBER(D80)),D80&lt;=0),"QTY PROBLEM","OK"))))))))</f>
        <v>OK</v>
      </c>
    </row>
    <row r="81" spans="1:10" x14ac:dyDescent="0.25">
      <c r="A81" s="25">
        <v>46282</v>
      </c>
      <c r="B81" s="15" t="s">
        <v>2583</v>
      </c>
      <c r="C81" s="15" t="s">
        <v>1865</v>
      </c>
      <c r="D81" s="16">
        <v>11</v>
      </c>
      <c r="E81" s="18">
        <f t="shared" si="7"/>
        <v>30</v>
      </c>
      <c r="F81" s="18">
        <f t="shared" si="8"/>
        <v>330</v>
      </c>
      <c r="G81" s="18">
        <f t="shared" si="10"/>
        <v>17.351190476190474</v>
      </c>
      <c r="H81" s="18">
        <f t="shared" si="9"/>
        <v>139.13690476190479</v>
      </c>
      <c r="J81" t="str">
        <f ca="1">IF(C81="","",IF(A81="","NO DATE",IF(NOT(ISNUMBER(A81)),"DATE IS TEXT",IF(A81&lt;&gt;INT(A81),"DATE HAS TIME",IF(OR(A81&lt;DATE(2026,9,16),A81&gt;TODAY()),"DATE OUT OF RANGE",IF(ISNA(MATCH(B81,{"SA-DAY","SA-NYT","SYS-DAY","SYS-NYT"},0)),"REFERENCE PROBLEM",IF(ISNA(MATCH(C81,ItemName,0)),"ITEM NOT IN LIST",IF(OR(NOT(ISNUMBER(D81)),D81&lt;=0),"QTY PROBLEM","OK"))))))))</f>
        <v>OK</v>
      </c>
    </row>
    <row r="82" spans="1:10" x14ac:dyDescent="0.25">
      <c r="A82" s="25">
        <v>46282</v>
      </c>
      <c r="B82" s="15" t="s">
        <v>2583</v>
      </c>
      <c r="C82" s="15" t="s">
        <v>608</v>
      </c>
      <c r="D82" s="16">
        <v>1</v>
      </c>
      <c r="E82" s="18">
        <f t="shared" si="7"/>
        <v>10</v>
      </c>
      <c r="F82" s="18">
        <f t="shared" si="8"/>
        <v>10</v>
      </c>
      <c r="G82" s="18">
        <f t="shared" si="10"/>
        <v>6.5250000000000004</v>
      </c>
      <c r="H82" s="18">
        <f t="shared" si="9"/>
        <v>3.4749999999999996</v>
      </c>
      <c r="J82" t="str">
        <f ca="1">IF(C82="","",IF(A82="","NO DATE",IF(NOT(ISNUMBER(A82)),"DATE IS TEXT",IF(A82&lt;&gt;INT(A82),"DATE HAS TIME",IF(OR(A82&lt;DATE(2026,9,16),A82&gt;TODAY()),"DATE OUT OF RANGE",IF(ISNA(MATCH(B82,{"SA-DAY","SA-NYT","SYS-DAY","SYS-NYT"},0)),"REFERENCE PROBLEM",IF(ISNA(MATCH(C82,ItemName,0)),"ITEM NOT IN LIST",IF(OR(NOT(ISNUMBER(D82)),D82&lt;=0),"QTY PROBLEM","OK"))))))))</f>
        <v>OK</v>
      </c>
    </row>
    <row r="83" spans="1:10" x14ac:dyDescent="0.25">
      <c r="A83" s="25">
        <v>46282</v>
      </c>
      <c r="B83" s="15" t="s">
        <v>2583</v>
      </c>
      <c r="C83" s="15" t="s">
        <v>2030</v>
      </c>
      <c r="D83" s="16">
        <v>1</v>
      </c>
      <c r="E83" s="18">
        <f t="shared" si="7"/>
        <v>5</v>
      </c>
      <c r="F83" s="18">
        <f t="shared" si="8"/>
        <v>5</v>
      </c>
      <c r="G83" s="18">
        <f t="shared" si="10"/>
        <v>3.2625000000000002</v>
      </c>
      <c r="H83" s="18">
        <f t="shared" si="9"/>
        <v>1.7374999999999998</v>
      </c>
      <c r="J83" t="str">
        <f ca="1">IF(C83="","",IF(A83="","NO DATE",IF(NOT(ISNUMBER(A83)),"DATE IS TEXT",IF(A83&lt;&gt;INT(A83),"DATE HAS TIME",IF(OR(A83&lt;DATE(2026,9,16),A83&gt;TODAY()),"DATE OUT OF RANGE",IF(ISNA(MATCH(B83,{"SA-DAY","SA-NYT","SYS-DAY","SYS-NYT"},0)),"REFERENCE PROBLEM",IF(ISNA(MATCH(C83,ItemName,0)),"ITEM NOT IN LIST",IF(OR(NOT(ISNUMBER(D83)),D83&lt;=0),"QTY PROBLEM","OK"))))))))</f>
        <v>OK</v>
      </c>
    </row>
    <row r="84" spans="1:10" x14ac:dyDescent="0.25">
      <c r="A84" s="25">
        <v>46282</v>
      </c>
      <c r="B84" s="15" t="s">
        <v>2583</v>
      </c>
      <c r="C84" s="15" t="s">
        <v>889</v>
      </c>
      <c r="D84" s="16">
        <v>1</v>
      </c>
      <c r="E84" s="18">
        <f t="shared" si="7"/>
        <v>30</v>
      </c>
      <c r="F84" s="18">
        <f t="shared" si="8"/>
        <v>30</v>
      </c>
      <c r="G84" s="18">
        <f t="shared" si="10"/>
        <v>19.567499999999999</v>
      </c>
      <c r="H84" s="18">
        <f t="shared" si="9"/>
        <v>10.432500000000001</v>
      </c>
      <c r="J84" t="str">
        <f ca="1">IF(C84="","",IF(A84="","NO DATE",IF(NOT(ISNUMBER(A84)),"DATE IS TEXT",IF(A84&lt;&gt;INT(A84),"DATE HAS TIME",IF(OR(A84&lt;DATE(2026,9,16),A84&gt;TODAY()),"DATE OUT OF RANGE",IF(ISNA(MATCH(B84,{"SA-DAY","SA-NYT","SYS-DAY","SYS-NYT"},0)),"REFERENCE PROBLEM",IF(ISNA(MATCH(C84,ItemName,0)),"ITEM NOT IN LIST",IF(OR(NOT(ISNUMBER(D84)),D84&lt;=0),"QTY PROBLEM","OK"))))))))</f>
        <v>OK</v>
      </c>
    </row>
    <row r="85" spans="1:10" x14ac:dyDescent="0.25">
      <c r="A85" s="25">
        <v>46282</v>
      </c>
      <c r="B85" s="15" t="s">
        <v>2583</v>
      </c>
      <c r="C85" s="15" t="s">
        <v>2492</v>
      </c>
      <c r="D85" s="16">
        <v>2</v>
      </c>
      <c r="E85" s="18">
        <v>2</v>
      </c>
      <c r="F85" s="18">
        <f t="shared" si="8"/>
        <v>4</v>
      </c>
      <c r="G85" s="18">
        <f t="shared" si="10"/>
        <v>8.9600000000000009</v>
      </c>
      <c r="H85" s="18">
        <f t="shared" si="9"/>
        <v>-13.920000000000002</v>
      </c>
      <c r="J85" t="str">
        <f ca="1">IF(C85="","",IF(A85="","NO DATE",IF(NOT(ISNUMBER(A85)),"DATE IS TEXT",IF(A85&lt;&gt;INT(A85),"DATE HAS TIME",IF(OR(A85&lt;DATE(2026,9,16),A85&gt;TODAY()),"DATE OUT OF RANGE",IF(ISNA(MATCH(B85,{"SA-DAY","SA-NYT","SYS-DAY","SYS-NYT"},0)),"REFERENCE PROBLEM",IF(ISNA(MATCH(C85,ItemName,0)),"ITEM NOT IN LIST",IF(OR(NOT(ISNUMBER(D85)),D85&lt;=0),"QTY PROBLEM","OK"))))))))</f>
        <v>OK</v>
      </c>
    </row>
    <row r="86" spans="1:10" x14ac:dyDescent="0.25">
      <c r="A86" s="25">
        <v>46282</v>
      </c>
      <c r="B86" s="15" t="s">
        <v>2584</v>
      </c>
      <c r="C86" s="15" t="s">
        <v>1865</v>
      </c>
      <c r="D86" s="16">
        <v>13</v>
      </c>
      <c r="E86" s="18">
        <f t="shared" ref="E86:E149" si="11">IF($C86="","",IFERROR(INDEX(ItemPriceCol,MATCH($C86,ItemName,0)),""))</f>
        <v>30</v>
      </c>
      <c r="F86" s="18">
        <f t="shared" si="8"/>
        <v>390</v>
      </c>
      <c r="G86" s="18">
        <f t="shared" si="10"/>
        <v>17.351190476190474</v>
      </c>
      <c r="H86" s="18">
        <f t="shared" si="9"/>
        <v>164.43452380952382</v>
      </c>
      <c r="J86" t="str">
        <f ca="1">IF(C86="","",IF(A86="","NO DATE",IF(NOT(ISNUMBER(A86)),"DATE IS TEXT",IF(A86&lt;&gt;INT(A86),"DATE HAS TIME",IF(OR(A86&lt;DATE(2026,9,16),A86&gt;TODAY()),"DATE OUT OF RANGE",IF(ISNA(MATCH(B86,{"SA-DAY","SA-NYT","SYS-DAY","SYS-NYT"},0)),"REFERENCE PROBLEM",IF(ISNA(MATCH(C86,ItemName,0)),"ITEM NOT IN LIST",IF(OR(NOT(ISNUMBER(D86)),D86&lt;=0),"QTY PROBLEM","OK"))))))))</f>
        <v>OK</v>
      </c>
    </row>
    <row r="87" spans="1:10" x14ac:dyDescent="0.25">
      <c r="A87" s="25">
        <v>46282</v>
      </c>
      <c r="B87" s="15" t="s">
        <v>2584</v>
      </c>
      <c r="C87" s="15" t="s">
        <v>2494</v>
      </c>
      <c r="D87" s="16">
        <v>7</v>
      </c>
      <c r="E87" s="18">
        <f t="shared" si="11"/>
        <v>10</v>
      </c>
      <c r="F87" s="18">
        <f t="shared" si="8"/>
        <v>70</v>
      </c>
      <c r="G87" s="18">
        <f t="shared" si="10"/>
        <v>4.375</v>
      </c>
      <c r="H87" s="18">
        <f t="shared" si="9"/>
        <v>39.375</v>
      </c>
      <c r="J87" t="str">
        <f ca="1">IF(C87="","",IF(A87="","NO DATE",IF(NOT(ISNUMBER(A87)),"DATE IS TEXT",IF(A87&lt;&gt;INT(A87),"DATE HAS TIME",IF(OR(A87&lt;DATE(2026,9,16),A87&gt;TODAY()),"DATE OUT OF RANGE",IF(ISNA(MATCH(B87,{"SA-DAY","SA-NYT","SYS-DAY","SYS-NYT"},0)),"REFERENCE PROBLEM",IF(ISNA(MATCH(C87,ItemName,0)),"ITEM NOT IN LIST",IF(OR(NOT(ISNUMBER(D87)),D87&lt;=0),"QTY PROBLEM","OK"))))))))</f>
        <v>OK</v>
      </c>
    </row>
    <row r="88" spans="1:10" x14ac:dyDescent="0.25">
      <c r="A88" s="25">
        <v>46282</v>
      </c>
      <c r="B88" s="15" t="s">
        <v>2584</v>
      </c>
      <c r="C88" s="15" t="s">
        <v>2492</v>
      </c>
      <c r="D88" s="16">
        <v>7</v>
      </c>
      <c r="E88" s="18">
        <f t="shared" si="11"/>
        <v>17</v>
      </c>
      <c r="F88" s="18">
        <f t="shared" si="8"/>
        <v>119</v>
      </c>
      <c r="G88" s="18">
        <f t="shared" si="10"/>
        <v>8.9600000000000009</v>
      </c>
      <c r="H88" s="18">
        <f t="shared" si="9"/>
        <v>56.279999999999994</v>
      </c>
      <c r="J88" t="str">
        <f ca="1">IF(C88="","",IF(A88="","NO DATE",IF(NOT(ISNUMBER(A88)),"DATE IS TEXT",IF(A88&lt;&gt;INT(A88),"DATE HAS TIME",IF(OR(A88&lt;DATE(2026,9,16),A88&gt;TODAY()),"DATE OUT OF RANGE",IF(ISNA(MATCH(B88,{"SA-DAY","SA-NYT","SYS-DAY","SYS-NYT"},0)),"REFERENCE PROBLEM",IF(ISNA(MATCH(C88,ItemName,0)),"ITEM NOT IN LIST",IF(OR(NOT(ISNUMBER(D88)),D88&lt;=0),"QTY PROBLEM","OK"))))))))</f>
        <v>OK</v>
      </c>
    </row>
    <row r="89" spans="1:10" x14ac:dyDescent="0.25">
      <c r="A89" s="25">
        <v>46282</v>
      </c>
      <c r="B89" s="15" t="s">
        <v>2584</v>
      </c>
      <c r="C89" s="15" t="s">
        <v>1041</v>
      </c>
      <c r="D89" s="16">
        <v>6</v>
      </c>
      <c r="E89" s="18">
        <f t="shared" si="11"/>
        <v>5</v>
      </c>
      <c r="F89" s="18">
        <f t="shared" si="8"/>
        <v>30</v>
      </c>
      <c r="G89" s="18">
        <f t="shared" si="10"/>
        <v>3.75</v>
      </c>
      <c r="H89" s="18">
        <f t="shared" si="9"/>
        <v>7.5</v>
      </c>
      <c r="J89" t="str">
        <f ca="1">IF(C89="","",IF(A89="","NO DATE",IF(NOT(ISNUMBER(A89)),"DATE IS TEXT",IF(A89&lt;&gt;INT(A89),"DATE HAS TIME",IF(OR(A89&lt;DATE(2026,9,16),A89&gt;TODAY()),"DATE OUT OF RANGE",IF(ISNA(MATCH(B89,{"SA-DAY","SA-NYT","SYS-DAY","SYS-NYT"},0)),"REFERENCE PROBLEM",IF(ISNA(MATCH(C89,ItemName,0)),"ITEM NOT IN LIST",IF(OR(NOT(ISNUMBER(D89)),D89&lt;=0),"QTY PROBLEM","OK"))))))))</f>
        <v>OK</v>
      </c>
    </row>
    <row r="90" spans="1:10" x14ac:dyDescent="0.25">
      <c r="A90" s="25">
        <v>46282</v>
      </c>
      <c r="B90" s="15" t="s">
        <v>2584</v>
      </c>
      <c r="C90" s="15" t="s">
        <v>2484</v>
      </c>
      <c r="D90" s="16">
        <v>12</v>
      </c>
      <c r="E90" s="18">
        <f t="shared" si="11"/>
        <v>22</v>
      </c>
      <c r="F90" s="18">
        <f t="shared" si="8"/>
        <v>264</v>
      </c>
      <c r="G90" s="18">
        <f t="shared" si="10"/>
        <v>12.836571428571428</v>
      </c>
      <c r="H90" s="18">
        <f t="shared" si="9"/>
        <v>109.96114285714287</v>
      </c>
      <c r="J90" t="str">
        <f ca="1">IF(C90="","",IF(A90="","NO DATE",IF(NOT(ISNUMBER(A90)),"DATE IS TEXT",IF(A90&lt;&gt;INT(A90),"DATE HAS TIME",IF(OR(A90&lt;DATE(2026,9,16),A90&gt;TODAY()),"DATE OUT OF RANGE",IF(ISNA(MATCH(B90,{"SA-DAY","SA-NYT","SYS-DAY","SYS-NYT"},0)),"REFERENCE PROBLEM",IF(ISNA(MATCH(C90,ItemName,0)),"ITEM NOT IN LIST",IF(OR(NOT(ISNUMBER(D90)),D90&lt;=0),"QTY PROBLEM","OK"))))))))</f>
        <v>OK</v>
      </c>
    </row>
    <row r="91" spans="1:10" x14ac:dyDescent="0.25">
      <c r="A91" s="25">
        <v>46282</v>
      </c>
      <c r="B91" s="15" t="s">
        <v>2584</v>
      </c>
      <c r="C91" s="15" t="s">
        <v>2496</v>
      </c>
      <c r="D91" s="16">
        <v>1</v>
      </c>
      <c r="E91" s="18">
        <f t="shared" si="11"/>
        <v>20</v>
      </c>
      <c r="F91" s="18">
        <f t="shared" si="8"/>
        <v>20</v>
      </c>
      <c r="G91" s="18">
        <f t="shared" si="10"/>
        <v>0</v>
      </c>
      <c r="H91" s="18">
        <f t="shared" si="9"/>
        <v>20</v>
      </c>
      <c r="J91" t="str">
        <f ca="1">IF(C91="","",IF(A91="","NO DATE",IF(NOT(ISNUMBER(A91)),"DATE IS TEXT",IF(A91&lt;&gt;INT(A91),"DATE HAS TIME",IF(OR(A91&lt;DATE(2026,9,16),A91&gt;TODAY()),"DATE OUT OF RANGE",IF(ISNA(MATCH(B91,{"SA-DAY","SA-NYT","SYS-DAY","SYS-NYT"},0)),"REFERENCE PROBLEM",IF(ISNA(MATCH(C91,ItemName,0)),"ITEM NOT IN LIST",IF(OR(NOT(ISNUMBER(D91)),D91&lt;=0),"QTY PROBLEM","OK"))))))))</f>
        <v>OK</v>
      </c>
    </row>
    <row r="92" spans="1:10" x14ac:dyDescent="0.25">
      <c r="A92" s="25">
        <v>46282</v>
      </c>
      <c r="B92" s="15" t="s">
        <v>2584</v>
      </c>
      <c r="C92" s="15" t="s">
        <v>2386</v>
      </c>
      <c r="D92" s="16">
        <v>1</v>
      </c>
      <c r="E92" s="18">
        <f t="shared" si="11"/>
        <v>15</v>
      </c>
      <c r="F92" s="18">
        <f t="shared" si="8"/>
        <v>15</v>
      </c>
      <c r="G92" s="18">
        <f t="shared" si="10"/>
        <v>9.7799999999999994</v>
      </c>
      <c r="H92" s="18">
        <f t="shared" si="9"/>
        <v>5.2200000000000006</v>
      </c>
      <c r="J92" t="str">
        <f ca="1">IF(C92="","",IF(A92="","NO DATE",IF(NOT(ISNUMBER(A92)),"DATE IS TEXT",IF(A92&lt;&gt;INT(A92),"DATE HAS TIME",IF(OR(A92&lt;DATE(2026,9,16),A92&gt;TODAY()),"DATE OUT OF RANGE",IF(ISNA(MATCH(B92,{"SA-DAY","SA-NYT","SYS-DAY","SYS-NYT"},0)),"REFERENCE PROBLEM",IF(ISNA(MATCH(C92,ItemName,0)),"ITEM NOT IN LIST",IF(OR(NOT(ISNUMBER(D92)),D92&lt;=0),"QTY PROBLEM","OK"))))))))</f>
        <v>OK</v>
      </c>
    </row>
    <row r="93" spans="1:10" x14ac:dyDescent="0.25">
      <c r="A93" s="25">
        <v>46282</v>
      </c>
      <c r="B93" s="15" t="s">
        <v>2584</v>
      </c>
      <c r="C93" s="15" t="s">
        <v>1327</v>
      </c>
      <c r="D93" s="16">
        <v>1</v>
      </c>
      <c r="E93" s="18">
        <f t="shared" si="11"/>
        <v>20</v>
      </c>
      <c r="F93" s="18">
        <f t="shared" si="8"/>
        <v>20</v>
      </c>
      <c r="G93" s="18">
        <f t="shared" si="10"/>
        <v>13.0425</v>
      </c>
      <c r="H93" s="18">
        <f t="shared" si="9"/>
        <v>6.9574999999999996</v>
      </c>
      <c r="J93" t="str">
        <f ca="1">IF(C93="","",IF(A93="","NO DATE",IF(NOT(ISNUMBER(A93)),"DATE IS TEXT",IF(A93&lt;&gt;INT(A93),"DATE HAS TIME",IF(OR(A93&lt;DATE(2026,9,16),A93&gt;TODAY()),"DATE OUT OF RANGE",IF(ISNA(MATCH(B93,{"SA-DAY","SA-NYT","SYS-DAY","SYS-NYT"},0)),"REFERENCE PROBLEM",IF(ISNA(MATCH(C93,ItemName,0)),"ITEM NOT IN LIST",IF(OR(NOT(ISNUMBER(D93)),D93&lt;=0),"QTY PROBLEM","OK"))))))))</f>
        <v>OK</v>
      </c>
    </row>
    <row r="94" spans="1:10" x14ac:dyDescent="0.25">
      <c r="A94" s="25">
        <v>46282</v>
      </c>
      <c r="B94" s="15" t="s">
        <v>2584</v>
      </c>
      <c r="C94" s="15" t="s">
        <v>554</v>
      </c>
      <c r="D94" s="16">
        <v>1</v>
      </c>
      <c r="E94" s="18">
        <f t="shared" si="11"/>
        <v>15</v>
      </c>
      <c r="F94" s="18">
        <f t="shared" si="8"/>
        <v>15</v>
      </c>
      <c r="G94" s="18">
        <f t="shared" si="10"/>
        <v>9.7799999999999994</v>
      </c>
      <c r="H94" s="18">
        <f t="shared" si="9"/>
        <v>5.2200000000000006</v>
      </c>
      <c r="J94" t="str">
        <f ca="1">IF(C94="","",IF(A94="","NO DATE",IF(NOT(ISNUMBER(A94)),"DATE IS TEXT",IF(A94&lt;&gt;INT(A94),"DATE HAS TIME",IF(OR(A94&lt;DATE(2026,9,16),A94&gt;TODAY()),"DATE OUT OF RANGE",IF(ISNA(MATCH(B94,{"SA-DAY","SA-NYT","SYS-DAY","SYS-NYT"},0)),"REFERENCE PROBLEM",IF(ISNA(MATCH(C94,ItemName,0)),"ITEM NOT IN LIST",IF(OR(NOT(ISNUMBER(D94)),D94&lt;=0),"QTY PROBLEM","OK"))))))))</f>
        <v>OK</v>
      </c>
    </row>
    <row r="95" spans="1:10" x14ac:dyDescent="0.25">
      <c r="A95" s="25">
        <v>46283</v>
      </c>
      <c r="B95" s="34" t="s">
        <v>2583</v>
      </c>
      <c r="C95" s="15" t="s">
        <v>2488</v>
      </c>
      <c r="D95" s="16">
        <v>3</v>
      </c>
      <c r="E95" s="38">
        <f t="shared" si="11"/>
        <v>20</v>
      </c>
      <c r="F95" s="18">
        <f t="shared" si="8"/>
        <v>60</v>
      </c>
      <c r="G95" s="18">
        <f t="shared" si="10"/>
        <v>12</v>
      </c>
      <c r="H95" s="18">
        <f t="shared" si="9"/>
        <v>24</v>
      </c>
      <c r="J95" t="str">
        <f ca="1">IF(C95="","",IF(A95="","NO DATE",IF(NOT(ISNUMBER(A95)),"DATE IS TEXT",IF(A95&lt;&gt;INT(A95),"DATE HAS TIME",IF(OR(A95&lt;DATE(2026,9,16),A95&gt;TODAY()),"DATE OUT OF RANGE",IF(ISNA(MATCH(B95,{"SA-DAY","SA-NYT","SYS-DAY","SYS-NYT"},0)),"REFERENCE PROBLEM",IF(ISNA(MATCH(C95,ItemName,0)),"ITEM NOT IN LIST",IF(OR(NOT(ISNUMBER(D95)),D95&lt;=0),"QTY PROBLEM","OK"))))))))</f>
        <v>OK</v>
      </c>
    </row>
    <row r="96" spans="1:10" x14ac:dyDescent="0.25">
      <c r="A96" s="25">
        <v>46283</v>
      </c>
      <c r="B96" s="34" t="s">
        <v>2583</v>
      </c>
      <c r="C96" s="15" t="s">
        <v>2484</v>
      </c>
      <c r="D96" s="16">
        <v>12</v>
      </c>
      <c r="E96" s="38">
        <f t="shared" si="11"/>
        <v>22</v>
      </c>
      <c r="F96" s="18">
        <f t="shared" si="8"/>
        <v>264</v>
      </c>
      <c r="G96" s="18">
        <f t="shared" si="10"/>
        <v>12.836571428571428</v>
      </c>
      <c r="H96" s="18">
        <f t="shared" si="9"/>
        <v>109.96114285714287</v>
      </c>
      <c r="I96" s="34" t="s">
        <v>2632</v>
      </c>
      <c r="J96" t="str">
        <f ca="1">IF(C96="","",IF(A96="","NO DATE",IF(NOT(ISNUMBER(A96)),"DATE IS TEXT",IF(A96&lt;&gt;INT(A96),"DATE HAS TIME",IF(OR(A96&lt;DATE(2026,9,16),A96&gt;TODAY()),"DATE OUT OF RANGE",IF(ISNA(MATCH(B96,{"SA-DAY","SA-NYT","SYS-DAY","SYS-NYT"},0)),"REFERENCE PROBLEM",IF(ISNA(MATCH(C96,ItemName,0)),"ITEM NOT IN LIST",IF(OR(NOT(ISNUMBER(D96)),D96&lt;=0),"QTY PROBLEM","OK"))))))))</f>
        <v>OK</v>
      </c>
    </row>
    <row r="97" spans="1:11" x14ac:dyDescent="0.25">
      <c r="A97" s="25">
        <v>46283</v>
      </c>
      <c r="B97" s="34" t="s">
        <v>2583</v>
      </c>
      <c r="C97" s="15" t="s">
        <v>1865</v>
      </c>
      <c r="D97" s="16">
        <v>10</v>
      </c>
      <c r="E97" s="38">
        <f t="shared" si="11"/>
        <v>30</v>
      </c>
      <c r="F97" s="18">
        <f t="shared" si="8"/>
        <v>300</v>
      </c>
      <c r="G97" s="18">
        <f t="shared" si="10"/>
        <v>17.351190476190474</v>
      </c>
      <c r="H97" s="18">
        <f t="shared" si="9"/>
        <v>126.48809523809524</v>
      </c>
      <c r="J97" t="str">
        <f ca="1">IF(C97="","",IF(A97="","NO DATE",IF(NOT(ISNUMBER(A97)),"DATE IS TEXT",IF(A97&lt;&gt;INT(A97),"DATE HAS TIME",IF(OR(A97&lt;DATE(2026,9,16),A97&gt;TODAY()),"DATE OUT OF RANGE",IF(ISNA(MATCH(B97,{"SA-DAY","SA-NYT","SYS-DAY","SYS-NYT"},0)),"REFERENCE PROBLEM",IF(ISNA(MATCH(C97,ItemName,0)),"ITEM NOT IN LIST",IF(OR(NOT(ISNUMBER(D97)),D97&lt;=0),"QTY PROBLEM","OK"))))))))</f>
        <v>OK</v>
      </c>
    </row>
    <row r="98" spans="1:11" x14ac:dyDescent="0.25">
      <c r="A98" s="25">
        <v>46283</v>
      </c>
      <c r="B98" s="34" t="s">
        <v>2583</v>
      </c>
      <c r="C98" s="15" t="s">
        <v>2494</v>
      </c>
      <c r="D98" s="16">
        <v>12</v>
      </c>
      <c r="E98" s="38">
        <f t="shared" si="11"/>
        <v>10</v>
      </c>
      <c r="F98" s="18">
        <f t="shared" si="8"/>
        <v>120</v>
      </c>
      <c r="G98" s="18">
        <f t="shared" si="10"/>
        <v>4.375</v>
      </c>
      <c r="H98" s="18">
        <f t="shared" si="9"/>
        <v>67.5</v>
      </c>
      <c r="J98" t="str">
        <f ca="1">IF(C98="","",IF(A98="","NO DATE",IF(NOT(ISNUMBER(A98)),"DATE IS TEXT",IF(A98&lt;&gt;INT(A98),"DATE HAS TIME",IF(OR(A98&lt;DATE(2026,9,16),A98&gt;TODAY()),"DATE OUT OF RANGE",IF(ISNA(MATCH(B98,{"SA-DAY","SA-NYT","SYS-DAY","SYS-NYT"},0)),"REFERENCE PROBLEM",IF(ISNA(MATCH(C98,ItemName,0)),"ITEM NOT IN LIST",IF(OR(NOT(ISNUMBER(D98)),D98&lt;=0),"QTY PROBLEM","OK"))))))))</f>
        <v>OK</v>
      </c>
    </row>
    <row r="99" spans="1:11" x14ac:dyDescent="0.25">
      <c r="A99" s="25">
        <v>46283</v>
      </c>
      <c r="B99" s="34" t="s">
        <v>2583</v>
      </c>
      <c r="C99" s="15" t="s">
        <v>2030</v>
      </c>
      <c r="D99" s="16">
        <v>3</v>
      </c>
      <c r="E99" s="38">
        <f t="shared" si="11"/>
        <v>5</v>
      </c>
      <c r="F99" s="18">
        <f t="shared" si="8"/>
        <v>15</v>
      </c>
      <c r="G99" s="18">
        <f t="shared" si="10"/>
        <v>3.2625000000000002</v>
      </c>
      <c r="H99" s="18">
        <f t="shared" si="9"/>
        <v>5.2124999999999986</v>
      </c>
      <c r="J99" t="str">
        <f ca="1">IF(C99="","",IF(A99="","NO DATE",IF(NOT(ISNUMBER(A99)),"DATE IS TEXT",IF(A99&lt;&gt;INT(A99),"DATE HAS TIME",IF(OR(A99&lt;DATE(2026,9,16),A99&gt;TODAY()),"DATE OUT OF RANGE",IF(ISNA(MATCH(B99,{"SA-DAY","SA-NYT","SYS-DAY","SYS-NYT"},0)),"REFERENCE PROBLEM",IF(ISNA(MATCH(C99,ItemName,0)),"ITEM NOT IN LIST",IF(OR(NOT(ISNUMBER(D99)),D99&lt;=0),"QTY PROBLEM","OK"))))))))</f>
        <v>OK</v>
      </c>
    </row>
    <row r="100" spans="1:11" x14ac:dyDescent="0.25">
      <c r="A100" s="25">
        <v>46283</v>
      </c>
      <c r="B100" s="34" t="s">
        <v>2583</v>
      </c>
      <c r="C100" s="15" t="s">
        <v>941</v>
      </c>
      <c r="D100" s="16">
        <v>4</v>
      </c>
      <c r="E100" s="39">
        <f t="shared" si="11"/>
        <v>30</v>
      </c>
      <c r="F100" s="18">
        <f t="shared" si="8"/>
        <v>120</v>
      </c>
      <c r="G100" s="18">
        <f t="shared" si="10"/>
        <v>16.305</v>
      </c>
      <c r="H100" s="18">
        <f t="shared" si="9"/>
        <v>54.78</v>
      </c>
      <c r="J100" t="str">
        <f ca="1">IF(C100="","",IF(A100="","NO DATE",IF(NOT(ISNUMBER(A100)),"DATE IS TEXT",IF(A100&lt;&gt;INT(A100),"DATE HAS TIME",IF(OR(A100&lt;DATE(2026,9,16),A100&gt;TODAY()),"DATE OUT OF RANGE",IF(ISNA(MATCH(B100,{"SA-DAY","SA-NYT","SYS-DAY","SYS-NYT"},0)),"REFERENCE PROBLEM",IF(ISNA(MATCH(C100,ItemName,0)),"ITEM NOT IN LIST",IF(OR(NOT(ISNUMBER(D100)),D100&lt;=0),"QTY PROBLEM","OK"))))))))</f>
        <v>OK</v>
      </c>
    </row>
    <row r="101" spans="1:11" x14ac:dyDescent="0.25">
      <c r="A101" s="25">
        <v>46283</v>
      </c>
      <c r="B101" s="34" t="s">
        <v>2583</v>
      </c>
      <c r="C101" s="15" t="s">
        <v>2492</v>
      </c>
      <c r="D101" s="16">
        <v>2</v>
      </c>
      <c r="E101" s="38">
        <f t="shared" si="11"/>
        <v>17</v>
      </c>
      <c r="F101" s="18">
        <f t="shared" si="8"/>
        <v>34</v>
      </c>
      <c r="G101" s="18">
        <f t="shared" si="10"/>
        <v>8.9600000000000009</v>
      </c>
      <c r="H101" s="18">
        <f t="shared" si="9"/>
        <v>16.079999999999998</v>
      </c>
      <c r="J101" t="str">
        <f ca="1">IF(C101="","",IF(A101="","NO DATE",IF(NOT(ISNUMBER(A101)),"DATE IS TEXT",IF(A101&lt;&gt;INT(A101),"DATE HAS TIME",IF(OR(A101&lt;DATE(2026,9,16),A101&gt;TODAY()),"DATE OUT OF RANGE",IF(ISNA(MATCH(B101,{"SA-DAY","SA-NYT","SYS-DAY","SYS-NYT"},0)),"REFERENCE PROBLEM",IF(ISNA(MATCH(C101,ItemName,0)),"ITEM NOT IN LIST",IF(OR(NOT(ISNUMBER(D101)),D101&lt;=0),"QTY PROBLEM","OK"))))))))</f>
        <v>OK</v>
      </c>
    </row>
    <row r="102" spans="1:11" x14ac:dyDescent="0.25">
      <c r="A102" s="25">
        <v>46283</v>
      </c>
      <c r="B102" s="34" t="s">
        <v>2583</v>
      </c>
      <c r="C102" s="15" t="s">
        <v>1327</v>
      </c>
      <c r="D102" s="16">
        <v>1</v>
      </c>
      <c r="E102" s="38">
        <f t="shared" si="11"/>
        <v>20</v>
      </c>
      <c r="F102" s="18">
        <f t="shared" si="8"/>
        <v>20</v>
      </c>
      <c r="G102" s="18">
        <f t="shared" si="10"/>
        <v>13.0425</v>
      </c>
      <c r="H102" s="18">
        <f t="shared" si="9"/>
        <v>6.9574999999999996</v>
      </c>
      <c r="J102" t="str">
        <f ca="1">IF(C102="","",IF(A102="","NO DATE",IF(NOT(ISNUMBER(A102)),"DATE IS TEXT",IF(A102&lt;&gt;INT(A102),"DATE HAS TIME",IF(OR(A102&lt;DATE(2026,9,16),A102&gt;TODAY()),"DATE OUT OF RANGE",IF(ISNA(MATCH(B102,{"SA-DAY","SA-NYT","SYS-DAY","SYS-NYT"},0)),"REFERENCE PROBLEM",IF(ISNA(MATCH(C102,ItemName,0)),"ITEM NOT IN LIST",IF(OR(NOT(ISNUMBER(D102)),D102&lt;=0),"QTY PROBLEM","OK"))))))))</f>
        <v>OK</v>
      </c>
    </row>
    <row r="103" spans="1:11" x14ac:dyDescent="0.25">
      <c r="A103" s="25">
        <v>46283</v>
      </c>
      <c r="B103" s="34" t="s">
        <v>2583</v>
      </c>
      <c r="C103" s="15" t="s">
        <v>2370</v>
      </c>
      <c r="D103" s="16">
        <v>2</v>
      </c>
      <c r="E103" s="38">
        <f t="shared" si="11"/>
        <v>25</v>
      </c>
      <c r="F103" s="18">
        <f t="shared" si="8"/>
        <v>50</v>
      </c>
      <c r="G103" s="18">
        <f t="shared" ref="G103:G116" si="12">IF($C103="","",IFERROR(INDEX(ItemCostCol,MATCH($C103,ItemName,0)),""))</f>
        <v>16.305</v>
      </c>
      <c r="H103" s="18">
        <f t="shared" si="9"/>
        <v>17.39</v>
      </c>
      <c r="J103" t="str">
        <f ca="1">IF(C103="","",IF(A103="","NO DATE",IF(NOT(ISNUMBER(A103)),"DATE IS TEXT",IF(A103&lt;&gt;INT(A103),"DATE HAS TIME",IF(OR(A103&lt;DATE(2026,9,16),A103&gt;TODAY()),"DATE OUT OF RANGE",IF(ISNA(MATCH(B103,{"SA-DAY","SA-NYT","SYS-DAY","SYS-NYT"},0)),"REFERENCE PROBLEM",IF(ISNA(MATCH(C103,ItemName,0)),"ITEM NOT IN LIST",IF(OR(NOT(ISNUMBER(D103)),D103&lt;=0),"QTY PROBLEM","OK"))))))))</f>
        <v>OK</v>
      </c>
    </row>
    <row r="104" spans="1:11" x14ac:dyDescent="0.25">
      <c r="A104" s="25">
        <v>46283</v>
      </c>
      <c r="B104" s="34" t="s">
        <v>2583</v>
      </c>
      <c r="C104" s="15" t="s">
        <v>333</v>
      </c>
      <c r="D104" s="16">
        <v>2</v>
      </c>
      <c r="E104" s="38">
        <f t="shared" si="11"/>
        <v>2</v>
      </c>
      <c r="F104" s="18">
        <f t="shared" si="8"/>
        <v>4</v>
      </c>
      <c r="G104" s="18">
        <f t="shared" si="12"/>
        <v>1.3049999999999999</v>
      </c>
      <c r="H104" s="18">
        <f t="shared" si="9"/>
        <v>1.3900000000000001</v>
      </c>
      <c r="J104" t="str">
        <f ca="1">IF(C104="","",IF(A104="","NO DATE",IF(NOT(ISNUMBER(A104)),"DATE IS TEXT",IF(A104&lt;&gt;INT(A104),"DATE HAS TIME",IF(OR(A104&lt;DATE(2026,9,16),A104&gt;TODAY()),"DATE OUT OF RANGE",IF(ISNA(MATCH(B104,{"SA-DAY","SA-NYT","SYS-DAY","SYS-NYT"},0)),"REFERENCE PROBLEM",IF(ISNA(MATCH(C104,ItemName,0)),"ITEM NOT IN LIST",IF(OR(NOT(ISNUMBER(D104)),D104&lt;=0),"QTY PROBLEM","OK"))))))))</f>
        <v>OK</v>
      </c>
    </row>
    <row r="105" spans="1:11" x14ac:dyDescent="0.25">
      <c r="A105" s="25">
        <v>46283</v>
      </c>
      <c r="B105" s="34" t="s">
        <v>2583</v>
      </c>
      <c r="C105" s="34" t="s">
        <v>1041</v>
      </c>
      <c r="D105" s="16">
        <v>6</v>
      </c>
      <c r="E105" s="38">
        <f t="shared" si="11"/>
        <v>5</v>
      </c>
      <c r="F105" s="18">
        <f t="shared" si="8"/>
        <v>30</v>
      </c>
      <c r="G105" s="18">
        <f t="shared" si="12"/>
        <v>3.75</v>
      </c>
      <c r="H105" s="18">
        <f t="shared" si="9"/>
        <v>7.5</v>
      </c>
      <c r="J105" t="str">
        <f ca="1">IF(C105="","",IF(A105="","NO DATE",IF(NOT(ISNUMBER(A105)),"DATE IS TEXT",IF(A105&lt;&gt;INT(A105),"DATE HAS TIME",IF(OR(A105&lt;DATE(2026,9,16),A105&gt;TODAY()),"DATE OUT OF RANGE",IF(ISNA(MATCH(B105,{"SA-DAY","SA-NYT","SYS-DAY","SYS-NYT"},0)),"REFERENCE PROBLEM",IF(ISNA(MATCH(C105,ItemName,0)),"ITEM NOT IN LIST",IF(OR(NOT(ISNUMBER(D105)),D105&lt;=0),"QTY PROBLEM","OK"))))))))</f>
        <v>OK</v>
      </c>
    </row>
    <row r="106" spans="1:11" x14ac:dyDescent="0.25">
      <c r="A106" s="25">
        <v>46283</v>
      </c>
      <c r="B106" s="34" t="s">
        <v>2583</v>
      </c>
      <c r="C106" s="15" t="s">
        <v>1699</v>
      </c>
      <c r="D106" s="16">
        <v>1</v>
      </c>
      <c r="E106" s="38">
        <f t="shared" si="11"/>
        <v>7</v>
      </c>
      <c r="F106" s="18">
        <f t="shared" si="8"/>
        <v>7</v>
      </c>
      <c r="G106" s="18">
        <f t="shared" si="12"/>
        <v>4.5674999999999999</v>
      </c>
      <c r="H106" s="18">
        <f t="shared" si="9"/>
        <v>2.4325000000000001</v>
      </c>
      <c r="J106" t="str">
        <f ca="1">IF(C106="","",IF(A106="","NO DATE",IF(NOT(ISNUMBER(A106)),"DATE IS TEXT",IF(A106&lt;&gt;INT(A106),"DATE HAS TIME",IF(OR(A106&lt;DATE(2026,9,16),A106&gt;TODAY()),"DATE OUT OF RANGE",IF(ISNA(MATCH(B106,{"SA-DAY","SA-NYT","SYS-DAY","SYS-NYT"},0)),"REFERENCE PROBLEM",IF(ISNA(MATCH(C106,ItemName,0)),"ITEM NOT IN LIST",IF(OR(NOT(ISNUMBER(D106)),D106&lt;=0),"QTY PROBLEM","OK"))))))))</f>
        <v>OK</v>
      </c>
    </row>
    <row r="107" spans="1:11" x14ac:dyDescent="0.25">
      <c r="A107" s="25">
        <v>46283</v>
      </c>
      <c r="B107" s="34" t="s">
        <v>2583</v>
      </c>
      <c r="C107" s="15" t="s">
        <v>299</v>
      </c>
      <c r="D107" s="16">
        <v>2</v>
      </c>
      <c r="E107" s="38">
        <f t="shared" si="11"/>
        <v>55</v>
      </c>
      <c r="F107" s="18">
        <f t="shared" si="8"/>
        <v>110</v>
      </c>
      <c r="G107" s="18">
        <f t="shared" si="12"/>
        <v>35.872500000000002</v>
      </c>
      <c r="H107" s="18">
        <f t="shared" si="9"/>
        <v>38.254999999999995</v>
      </c>
      <c r="J107" t="str">
        <f ca="1">IF(C107="","",IF(A107="","NO DATE",IF(NOT(ISNUMBER(A107)),"DATE IS TEXT",IF(A107&lt;&gt;INT(A107),"DATE HAS TIME",IF(OR(A107&lt;DATE(2026,9,16),A107&gt;TODAY()),"DATE OUT OF RANGE",IF(ISNA(MATCH(B107,{"SA-DAY","SA-NYT","SYS-DAY","SYS-NYT"},0)),"REFERENCE PROBLEM",IF(ISNA(MATCH(C107,ItemName,0)),"ITEM NOT IN LIST",IF(OR(NOT(ISNUMBER(D107)),D107&lt;=0),"QTY PROBLEM","OK"))))))))</f>
        <v>OK</v>
      </c>
    </row>
    <row r="108" spans="1:11" x14ac:dyDescent="0.25">
      <c r="A108" s="25">
        <v>46283</v>
      </c>
      <c r="B108" s="34" t="s">
        <v>2583</v>
      </c>
      <c r="C108" s="15" t="s">
        <v>2220</v>
      </c>
      <c r="D108" s="16">
        <v>1</v>
      </c>
      <c r="E108" s="38">
        <f t="shared" si="11"/>
        <v>50</v>
      </c>
      <c r="F108" s="18">
        <f t="shared" si="8"/>
        <v>50</v>
      </c>
      <c r="G108" s="18">
        <f t="shared" si="12"/>
        <v>28</v>
      </c>
      <c r="H108" s="18">
        <f t="shared" si="9"/>
        <v>22</v>
      </c>
      <c r="J108" t="str">
        <f ca="1">IF(C108="","",IF(A108="","NO DATE",IF(NOT(ISNUMBER(A108)),"DATE IS TEXT",IF(A108&lt;&gt;INT(A108),"DATE HAS TIME",IF(OR(A108&lt;DATE(2026,9,16),A108&gt;TODAY()),"DATE OUT OF RANGE",IF(ISNA(MATCH(B108,{"SA-DAY","SA-NYT","SYS-DAY","SYS-NYT"},0)),"REFERENCE PROBLEM",IF(ISNA(MATCH(C108,ItemName,0)),"ITEM NOT IN LIST",IF(OR(NOT(ISNUMBER(D108)),D108&lt;=0),"QTY PROBLEM","OK"))))))))</f>
        <v>OK</v>
      </c>
    </row>
    <row r="109" spans="1:11" x14ac:dyDescent="0.25">
      <c r="A109" s="25">
        <v>46283</v>
      </c>
      <c r="B109" s="34" t="s">
        <v>2584</v>
      </c>
      <c r="C109" s="34" t="s">
        <v>1865</v>
      </c>
      <c r="D109" s="16">
        <v>8</v>
      </c>
      <c r="E109" s="18">
        <f t="shared" si="11"/>
        <v>30</v>
      </c>
      <c r="F109" s="38">
        <f t="shared" si="8"/>
        <v>240</v>
      </c>
      <c r="G109" s="18">
        <f t="shared" si="12"/>
        <v>17.351190476190474</v>
      </c>
      <c r="H109" s="18">
        <f t="shared" si="9"/>
        <v>101.1904761904762</v>
      </c>
      <c r="J109" t="str">
        <f ca="1">IF(C109="","",IF(A109="","NO DATE",IF(NOT(ISNUMBER(A109)),"DATE IS TEXT",IF(A109&lt;&gt;INT(A109),"DATE HAS TIME",IF(OR(A109&lt;DATE(2026,9,16),A109&gt;TODAY()),"DATE OUT OF RANGE",IF(ISNA(MATCH(B109,{"SA-DAY","SA-NYT","SYS-DAY","SYS-NYT"},0)),"REFERENCE PROBLEM",IF(ISNA(MATCH(C109,ItemName,0)),"ITEM NOT IN LIST",IF(OR(NOT(ISNUMBER(D109)),D109&lt;=0),"QTY PROBLEM","OK"))))))))</f>
        <v>OK</v>
      </c>
      <c r="K109">
        <f>34+26+80</f>
        <v>140</v>
      </c>
    </row>
    <row r="110" spans="1:11" x14ac:dyDescent="0.25">
      <c r="A110" s="25">
        <v>46283</v>
      </c>
      <c r="B110" s="34" t="s">
        <v>2584</v>
      </c>
      <c r="C110" s="15" t="s">
        <v>2484</v>
      </c>
      <c r="D110" s="16">
        <v>11</v>
      </c>
      <c r="E110" s="18">
        <f t="shared" si="11"/>
        <v>22</v>
      </c>
      <c r="F110" s="38">
        <f t="shared" si="8"/>
        <v>242</v>
      </c>
      <c r="G110" s="18">
        <f t="shared" si="12"/>
        <v>12.836571428571428</v>
      </c>
      <c r="H110" s="18">
        <f t="shared" si="9"/>
        <v>100.79771428571428</v>
      </c>
      <c r="J110" t="str">
        <f ca="1">IF(C110="","",IF(A110="","NO DATE",IF(NOT(ISNUMBER(A110)),"DATE IS TEXT",IF(A110&lt;&gt;INT(A110),"DATE HAS TIME",IF(OR(A110&lt;DATE(2026,9,16),A110&gt;TODAY()),"DATE OUT OF RANGE",IF(ISNA(MATCH(B110,{"SA-DAY","SA-NYT","SYS-DAY","SYS-NYT"},0)),"REFERENCE PROBLEM",IF(ISNA(MATCH(C110,ItemName,0)),"ITEM NOT IN LIST",IF(OR(NOT(ISNUMBER(D110)),D110&lt;=0),"QTY PROBLEM","OK"))))))))</f>
        <v>OK</v>
      </c>
      <c r="K110">
        <f>-26-16-15-12-12-11</f>
        <v>-92</v>
      </c>
    </row>
    <row r="111" spans="1:11" x14ac:dyDescent="0.25">
      <c r="A111" s="25">
        <v>46283</v>
      </c>
      <c r="B111" s="34" t="s">
        <v>2584</v>
      </c>
      <c r="C111" s="15" t="s">
        <v>2594</v>
      </c>
      <c r="D111" s="16">
        <v>5</v>
      </c>
      <c r="E111" s="18">
        <f t="shared" si="11"/>
        <v>3</v>
      </c>
      <c r="F111" s="38">
        <f t="shared" si="8"/>
        <v>15</v>
      </c>
      <c r="G111" s="18">
        <f t="shared" si="12"/>
        <v>0</v>
      </c>
      <c r="H111" s="18">
        <f t="shared" si="9"/>
        <v>15</v>
      </c>
      <c r="J111" t="str">
        <f ca="1">IF(C111="","",IF(A111="","NO DATE",IF(NOT(ISNUMBER(A111)),"DATE IS TEXT",IF(A111&lt;&gt;INT(A111),"DATE HAS TIME",IF(OR(A111&lt;DATE(2026,9,16),A111&gt;TODAY()),"DATE OUT OF RANGE",IF(ISNA(MATCH(B111,{"SA-DAY","SA-NYT","SYS-DAY","SYS-NYT"},0)),"REFERENCE PROBLEM",IF(ISNA(MATCH(C111,ItemName,0)),"ITEM NOT IN LIST",IF(OR(NOT(ISNUMBER(D111)),D111&lt;=0),"QTY PROBLEM","OK"))))))))</f>
        <v>OK</v>
      </c>
      <c r="K111">
        <f>K109+K110</f>
        <v>48</v>
      </c>
    </row>
    <row r="112" spans="1:11" x14ac:dyDescent="0.25">
      <c r="A112" s="25">
        <v>46283</v>
      </c>
      <c r="B112" s="34" t="s">
        <v>2584</v>
      </c>
      <c r="C112" s="34" t="s">
        <v>937</v>
      </c>
      <c r="D112" s="16">
        <v>2</v>
      </c>
      <c r="E112" s="18">
        <f t="shared" si="11"/>
        <v>30</v>
      </c>
      <c r="F112" s="38">
        <f t="shared" si="8"/>
        <v>60</v>
      </c>
      <c r="G112" s="18">
        <f t="shared" si="12"/>
        <v>16.305</v>
      </c>
      <c r="H112" s="18">
        <f t="shared" si="9"/>
        <v>27.39</v>
      </c>
      <c r="J112" t="str">
        <f ca="1">IF(C112="","",IF(A112="","NO DATE",IF(NOT(ISNUMBER(A112)),"DATE IS TEXT",IF(A112&lt;&gt;INT(A112),"DATE HAS TIME",IF(OR(A112&lt;DATE(2026,9,16),A112&gt;TODAY()),"DATE OUT OF RANGE",IF(ISNA(MATCH(B112,{"SA-DAY","SA-NYT","SYS-DAY","SYS-NYT"},0)),"REFERENCE PROBLEM",IF(ISNA(MATCH(C112,ItemName,0)),"ITEM NOT IN LIST",IF(OR(NOT(ISNUMBER(D112)),D112&lt;=0),"QTY PROBLEM","OK"))))))))</f>
        <v>OK</v>
      </c>
      <c r="K112">
        <f>K111-21-16-21</f>
        <v>-10</v>
      </c>
    </row>
    <row r="113" spans="1:10" x14ac:dyDescent="0.25">
      <c r="A113" s="25">
        <v>46283</v>
      </c>
      <c r="B113" s="34" t="s">
        <v>2584</v>
      </c>
      <c r="C113" s="15" t="s">
        <v>2494</v>
      </c>
      <c r="D113" s="16">
        <v>3</v>
      </c>
      <c r="E113" s="18">
        <f t="shared" si="11"/>
        <v>10</v>
      </c>
      <c r="F113" s="38">
        <f t="shared" si="8"/>
        <v>30</v>
      </c>
      <c r="G113" s="18">
        <f t="shared" si="12"/>
        <v>4.375</v>
      </c>
      <c r="H113" s="18">
        <f t="shared" si="9"/>
        <v>16.875</v>
      </c>
      <c r="J113" t="str">
        <f ca="1">IF(C113="","",IF(A113="","NO DATE",IF(NOT(ISNUMBER(A113)),"DATE IS TEXT",IF(A113&lt;&gt;INT(A113),"DATE HAS TIME",IF(OR(A113&lt;DATE(2026,9,16),A113&gt;TODAY()),"DATE OUT OF RANGE",IF(ISNA(MATCH(B113,{"SA-DAY","SA-NYT","SYS-DAY","SYS-NYT"},0)),"REFERENCE PROBLEM",IF(ISNA(MATCH(C113,ItemName,0)),"ITEM NOT IN LIST",IF(OR(NOT(ISNUMBER(D113)),D113&lt;=0),"QTY PROBLEM","OK"))))))))</f>
        <v>OK</v>
      </c>
    </row>
    <row r="114" spans="1:10" x14ac:dyDescent="0.25">
      <c r="A114" s="25">
        <v>46283</v>
      </c>
      <c r="B114" s="34" t="s">
        <v>2584</v>
      </c>
      <c r="C114" s="15" t="s">
        <v>2030</v>
      </c>
      <c r="D114" s="16">
        <v>8</v>
      </c>
      <c r="E114" s="18">
        <f t="shared" si="11"/>
        <v>5</v>
      </c>
      <c r="F114" s="38">
        <f t="shared" si="8"/>
        <v>40</v>
      </c>
      <c r="G114" s="18">
        <f t="shared" si="12"/>
        <v>3.2625000000000002</v>
      </c>
      <c r="H114" s="18">
        <f t="shared" si="9"/>
        <v>13.899999999999999</v>
      </c>
      <c r="J114" t="str">
        <f ca="1">IF(C114="","",IF(A114="","NO DATE",IF(NOT(ISNUMBER(A114)),"DATE IS TEXT",IF(A114&lt;&gt;INT(A114),"DATE HAS TIME",IF(OR(A114&lt;DATE(2026,9,16),A114&gt;TODAY()),"DATE OUT OF RANGE",IF(ISNA(MATCH(B114,{"SA-DAY","SA-NYT","SYS-DAY","SYS-NYT"},0)),"REFERENCE PROBLEM",IF(ISNA(MATCH(C114,ItemName,0)),"ITEM NOT IN LIST",IF(OR(NOT(ISNUMBER(D114)),D114&lt;=0),"QTY PROBLEM","OK"))))))))</f>
        <v>OK</v>
      </c>
    </row>
    <row r="115" spans="1:10" x14ac:dyDescent="0.25">
      <c r="A115" s="25">
        <v>46283</v>
      </c>
      <c r="B115" s="34" t="s">
        <v>2584</v>
      </c>
      <c r="C115" s="15" t="s">
        <v>2180</v>
      </c>
      <c r="D115" s="16">
        <v>1</v>
      </c>
      <c r="E115" s="18">
        <f t="shared" si="11"/>
        <v>30</v>
      </c>
      <c r="F115" s="38">
        <f t="shared" si="8"/>
        <v>30</v>
      </c>
      <c r="G115" s="18">
        <f t="shared" si="12"/>
        <v>19.567499999999999</v>
      </c>
      <c r="H115" s="18">
        <f t="shared" si="9"/>
        <v>10.432500000000001</v>
      </c>
      <c r="J115" t="str">
        <f ca="1">IF(C115="","",IF(A115="","NO DATE",IF(NOT(ISNUMBER(A115)),"DATE IS TEXT",IF(A115&lt;&gt;INT(A115),"DATE HAS TIME",IF(OR(A115&lt;DATE(2026,9,16),A115&gt;TODAY()),"DATE OUT OF RANGE",IF(ISNA(MATCH(B115,{"SA-DAY","SA-NYT","SYS-DAY","SYS-NYT"},0)),"REFERENCE PROBLEM",IF(ISNA(MATCH(C115,ItemName,0)),"ITEM NOT IN LIST",IF(OR(NOT(ISNUMBER(D115)),D115&lt;=0),"QTY PROBLEM","OK"))))))))</f>
        <v>OK</v>
      </c>
    </row>
    <row r="116" spans="1:10" x14ac:dyDescent="0.25">
      <c r="A116" s="25">
        <v>46283</v>
      </c>
      <c r="B116" s="34" t="s">
        <v>2584</v>
      </c>
      <c r="C116" s="15" t="s">
        <v>941</v>
      </c>
      <c r="D116" s="16">
        <v>1</v>
      </c>
      <c r="E116" s="18">
        <f t="shared" si="11"/>
        <v>30</v>
      </c>
      <c r="F116" s="38">
        <f t="shared" si="8"/>
        <v>30</v>
      </c>
      <c r="G116" s="18">
        <f t="shared" si="12"/>
        <v>16.305</v>
      </c>
      <c r="H116" s="18">
        <f t="shared" si="9"/>
        <v>13.695</v>
      </c>
      <c r="J116" t="str">
        <f ca="1">IF(C116="","",IF(A116="","NO DATE",IF(NOT(ISNUMBER(A116)),"DATE IS TEXT",IF(A116&lt;&gt;INT(A116),"DATE HAS TIME",IF(OR(A116&lt;DATE(2026,9,16),A116&gt;TODAY()),"DATE OUT OF RANGE",IF(ISNA(MATCH(B116,{"SA-DAY","SA-NYT","SYS-DAY","SYS-NYT"},0)),"REFERENCE PROBLEM",IF(ISNA(MATCH(C116,ItemName,0)),"ITEM NOT IN LIST",IF(OR(NOT(ISNUMBER(D116)),D116&lt;=0),"QTY PROBLEM","OK"))))))))</f>
        <v>OK</v>
      </c>
    </row>
    <row r="117" spans="1:10" x14ac:dyDescent="0.25">
      <c r="A117" s="25">
        <v>46283</v>
      </c>
      <c r="B117" s="34" t="s">
        <v>2584</v>
      </c>
      <c r="C117" s="15" t="s">
        <v>1453</v>
      </c>
      <c r="D117" s="16">
        <v>1</v>
      </c>
      <c r="E117" s="18">
        <f t="shared" si="11"/>
        <v>35</v>
      </c>
      <c r="F117" s="38">
        <f t="shared" si="8"/>
        <v>35</v>
      </c>
      <c r="G117" s="18">
        <v>2</v>
      </c>
      <c r="H117" s="18">
        <f t="shared" si="9"/>
        <v>33</v>
      </c>
      <c r="J117" t="str">
        <f ca="1">IF(C117="","",IF(A117="","NO DATE",IF(NOT(ISNUMBER(A117)),"DATE IS TEXT",IF(A117&lt;&gt;INT(A117),"DATE HAS TIME",IF(OR(A117&lt;DATE(2026,9,16),A117&gt;TODAY()),"DATE OUT OF RANGE",IF(ISNA(MATCH(B117,{"SA-DAY","SA-NYT","SYS-DAY","SYS-NYT"},0)),"REFERENCE PROBLEM",IF(ISNA(MATCH(C117,ItemName,0)),"ITEM NOT IN LIST",IF(OR(NOT(ISNUMBER(D117)),D117&lt;=0),"QTY PROBLEM","OK"))))))))</f>
        <v>OK</v>
      </c>
    </row>
    <row r="118" spans="1:10" x14ac:dyDescent="0.25">
      <c r="A118" s="25">
        <v>46283</v>
      </c>
      <c r="B118" s="34" t="s">
        <v>2584</v>
      </c>
      <c r="C118" s="15" t="s">
        <v>2492</v>
      </c>
      <c r="D118" s="16">
        <v>5</v>
      </c>
      <c r="E118" s="18">
        <f t="shared" si="11"/>
        <v>17</v>
      </c>
      <c r="F118" s="38">
        <f t="shared" si="8"/>
        <v>85</v>
      </c>
      <c r="G118" s="18">
        <f t="shared" ref="G118:G123" si="13">IF($C118="","",IFERROR(INDEX(ItemCostCol,MATCH($C118,ItemName,0)),""))</f>
        <v>8.9600000000000009</v>
      </c>
      <c r="H118" s="18">
        <f t="shared" si="9"/>
        <v>40.199999999999996</v>
      </c>
      <c r="J118" t="str">
        <f ca="1">IF(C118="","",IF(A118="","NO DATE",IF(NOT(ISNUMBER(A118)),"DATE IS TEXT",IF(A118&lt;&gt;INT(A118),"DATE HAS TIME",IF(OR(A118&lt;DATE(2026,9,16),A118&gt;TODAY()),"DATE OUT OF RANGE",IF(ISNA(MATCH(B118,{"SA-DAY","SA-NYT","SYS-DAY","SYS-NYT"},0)),"REFERENCE PROBLEM",IF(ISNA(MATCH(C118,ItemName,0)),"ITEM NOT IN LIST",IF(OR(NOT(ISNUMBER(D118)),D118&lt;=0),"QTY PROBLEM","OK"))))))))</f>
        <v>OK</v>
      </c>
    </row>
    <row r="119" spans="1:10" x14ac:dyDescent="0.25">
      <c r="A119" s="25">
        <v>46284</v>
      </c>
      <c r="B119" s="15" t="s">
        <v>2583</v>
      </c>
      <c r="C119" s="15" t="s">
        <v>929</v>
      </c>
      <c r="D119" s="16">
        <v>1</v>
      </c>
      <c r="E119" s="18">
        <f t="shared" si="11"/>
        <v>30</v>
      </c>
      <c r="F119" s="18">
        <f t="shared" si="8"/>
        <v>30</v>
      </c>
      <c r="G119" s="18">
        <f t="shared" si="13"/>
        <v>16.305</v>
      </c>
      <c r="H119" s="18">
        <f t="shared" si="9"/>
        <v>13.695</v>
      </c>
      <c r="J119" t="str">
        <f ca="1">IF(C119="","",IF(A119="","NO DATE",IF(NOT(ISNUMBER(A119)),"DATE IS TEXT",IF(A119&lt;&gt;INT(A119),"DATE HAS TIME",IF(OR(A119&lt;DATE(2026,9,16),A119&gt;TODAY()),"DATE OUT OF RANGE",IF(ISNA(MATCH(B119,{"SA-DAY","SA-NYT","SYS-DAY","SYS-NYT"},0)),"REFERENCE PROBLEM",IF(ISNA(MATCH(C119,ItemName,0)),"ITEM NOT IN LIST",IF(OR(NOT(ISNUMBER(D119)),D119&lt;=0),"QTY PROBLEM","OK"))))))))</f>
        <v>OK</v>
      </c>
    </row>
    <row r="120" spans="1:10" x14ac:dyDescent="0.25">
      <c r="A120" s="25">
        <v>46284</v>
      </c>
      <c r="B120" s="15" t="s">
        <v>2583</v>
      </c>
      <c r="C120" s="15" t="s">
        <v>2484</v>
      </c>
      <c r="D120" s="16">
        <v>16</v>
      </c>
      <c r="E120" s="18">
        <f t="shared" si="11"/>
        <v>22</v>
      </c>
      <c r="F120" s="18">
        <f t="shared" si="8"/>
        <v>352</v>
      </c>
      <c r="G120" s="18">
        <f t="shared" si="13"/>
        <v>12.836571428571428</v>
      </c>
      <c r="H120" s="18">
        <f t="shared" si="9"/>
        <v>146.61485714285715</v>
      </c>
      <c r="J120" t="str">
        <f ca="1">IF(C120="","",IF(A120="","NO DATE",IF(NOT(ISNUMBER(A120)),"DATE IS TEXT",IF(A120&lt;&gt;INT(A120),"DATE HAS TIME",IF(OR(A120&lt;DATE(2026,9,16),A120&gt;TODAY()),"DATE OUT OF RANGE",IF(ISNA(MATCH(B120,{"SA-DAY","SA-NYT","SYS-DAY","SYS-NYT"},0)),"REFERENCE PROBLEM",IF(ISNA(MATCH(C120,ItemName,0)),"ITEM NOT IN LIST",IF(OR(NOT(ISNUMBER(D120)),D120&lt;=0),"QTY PROBLEM","OK"))))))))</f>
        <v>OK</v>
      </c>
    </row>
    <row r="121" spans="1:10" x14ac:dyDescent="0.25">
      <c r="A121" s="25">
        <v>46284</v>
      </c>
      <c r="B121" s="15" t="s">
        <v>2583</v>
      </c>
      <c r="C121" s="15" t="s">
        <v>2204</v>
      </c>
      <c r="D121" s="16">
        <v>2</v>
      </c>
      <c r="E121" s="18">
        <f t="shared" si="11"/>
        <v>3</v>
      </c>
      <c r="F121" s="18">
        <f t="shared" si="8"/>
        <v>6</v>
      </c>
      <c r="G121" s="18">
        <f t="shared" si="13"/>
        <v>1.9575</v>
      </c>
      <c r="H121" s="18">
        <f t="shared" si="9"/>
        <v>2.085</v>
      </c>
      <c r="J121" t="str">
        <f ca="1">IF(C121="","",IF(A121="","NO DATE",IF(NOT(ISNUMBER(A121)),"DATE IS TEXT",IF(A121&lt;&gt;INT(A121),"DATE HAS TIME",IF(OR(A121&lt;DATE(2026,9,16),A121&gt;TODAY()),"DATE OUT OF RANGE",IF(ISNA(MATCH(B121,{"SA-DAY","SA-NYT","SYS-DAY","SYS-NYT"},0)),"REFERENCE PROBLEM",IF(ISNA(MATCH(C121,ItemName,0)),"ITEM NOT IN LIST",IF(OR(NOT(ISNUMBER(D121)),D121&lt;=0),"QTY PROBLEM","OK"))))))))</f>
        <v>OK</v>
      </c>
    </row>
    <row r="122" spans="1:10" x14ac:dyDescent="0.25">
      <c r="A122" s="25">
        <v>46284</v>
      </c>
      <c r="B122" s="15" t="s">
        <v>2583</v>
      </c>
      <c r="C122" s="15" t="s">
        <v>1865</v>
      </c>
      <c r="D122" s="16">
        <v>14</v>
      </c>
      <c r="E122" s="18">
        <f t="shared" si="11"/>
        <v>30</v>
      </c>
      <c r="F122" s="18">
        <f t="shared" si="8"/>
        <v>420</v>
      </c>
      <c r="G122" s="18">
        <f t="shared" si="13"/>
        <v>17.351190476190474</v>
      </c>
      <c r="H122" s="18">
        <f t="shared" si="9"/>
        <v>177.08333333333337</v>
      </c>
      <c r="J122" t="str">
        <f ca="1">IF(C122="","",IF(A122="","NO DATE",IF(NOT(ISNUMBER(A122)),"DATE IS TEXT",IF(A122&lt;&gt;INT(A122),"DATE HAS TIME",IF(OR(A122&lt;DATE(2026,9,16),A122&gt;TODAY()),"DATE OUT OF RANGE",IF(ISNA(MATCH(B122,{"SA-DAY","SA-NYT","SYS-DAY","SYS-NYT"},0)),"REFERENCE PROBLEM",IF(ISNA(MATCH(C122,ItemName,0)),"ITEM NOT IN LIST",IF(OR(NOT(ISNUMBER(D122)),D122&lt;=0),"QTY PROBLEM","OK"))))))))</f>
        <v>OK</v>
      </c>
    </row>
    <row r="123" spans="1:10" x14ac:dyDescent="0.25">
      <c r="A123" s="25">
        <v>46284</v>
      </c>
      <c r="B123" s="15" t="s">
        <v>2583</v>
      </c>
      <c r="C123" s="15" t="s">
        <v>2494</v>
      </c>
      <c r="D123" s="16">
        <v>3</v>
      </c>
      <c r="E123" s="18">
        <f t="shared" si="11"/>
        <v>10</v>
      </c>
      <c r="F123" s="18">
        <f t="shared" si="8"/>
        <v>30</v>
      </c>
      <c r="G123" s="18">
        <f t="shared" si="13"/>
        <v>4.375</v>
      </c>
      <c r="H123" s="18">
        <f t="shared" si="9"/>
        <v>16.875</v>
      </c>
      <c r="J123" t="str">
        <f ca="1">IF(C123="","",IF(A123="","NO DATE",IF(NOT(ISNUMBER(A123)),"DATE IS TEXT",IF(A123&lt;&gt;INT(A123),"DATE HAS TIME",IF(OR(A123&lt;DATE(2026,9,16),A123&gt;TODAY()),"DATE OUT OF RANGE",IF(ISNA(MATCH(B123,{"SA-DAY","SA-NYT","SYS-DAY","SYS-NYT"},0)),"REFERENCE PROBLEM",IF(ISNA(MATCH(C123,ItemName,0)),"ITEM NOT IN LIST",IF(OR(NOT(ISNUMBER(D123)),D123&lt;=0),"QTY PROBLEM","OK"))))))))</f>
        <v>OK</v>
      </c>
    </row>
    <row r="124" spans="1:10" x14ac:dyDescent="0.25">
      <c r="A124" s="25">
        <v>46284</v>
      </c>
      <c r="B124" s="15" t="s">
        <v>2583</v>
      </c>
      <c r="C124" s="15" t="s">
        <v>2492</v>
      </c>
      <c r="D124" s="16">
        <v>3</v>
      </c>
      <c r="E124" s="18">
        <f t="shared" si="11"/>
        <v>17</v>
      </c>
      <c r="F124" s="18">
        <f t="shared" si="8"/>
        <v>51</v>
      </c>
      <c r="G124" s="18">
        <v>2</v>
      </c>
      <c r="H124" s="18">
        <f t="shared" si="9"/>
        <v>45</v>
      </c>
      <c r="J124" t="str">
        <f ca="1">IF(C124="","",IF(A124="","NO DATE",IF(NOT(ISNUMBER(A124)),"DATE IS TEXT",IF(A124&lt;&gt;INT(A124),"DATE HAS TIME",IF(OR(A124&lt;DATE(2026,9,16),A124&gt;TODAY()),"DATE OUT OF RANGE",IF(ISNA(MATCH(B124,{"SA-DAY","SA-NYT","SYS-DAY","SYS-NYT"},0)),"REFERENCE PROBLEM",IF(ISNA(MATCH(C124,ItemName,0)),"ITEM NOT IN LIST",IF(OR(NOT(ISNUMBER(D124)),D124&lt;=0),"QTY PROBLEM","OK"))))))))</f>
        <v>OK</v>
      </c>
    </row>
    <row r="125" spans="1:10" x14ac:dyDescent="0.25">
      <c r="A125" s="25">
        <v>46284</v>
      </c>
      <c r="B125" s="15" t="s">
        <v>2583</v>
      </c>
      <c r="C125" s="15" t="s">
        <v>1041</v>
      </c>
      <c r="D125" s="16">
        <v>7</v>
      </c>
      <c r="E125" s="18">
        <f t="shared" si="11"/>
        <v>5</v>
      </c>
      <c r="F125" s="18">
        <f t="shared" si="8"/>
        <v>35</v>
      </c>
      <c r="G125" s="18">
        <f t="shared" ref="G125:G188" si="14">IF($C125="","",IFERROR(INDEX(ItemCostCol,MATCH($C125,ItemName,0)),""))</f>
        <v>3.75</v>
      </c>
      <c r="H125" s="18">
        <f t="shared" si="9"/>
        <v>8.75</v>
      </c>
      <c r="J125" t="str">
        <f ca="1">IF(C125="","",IF(A125="","NO DATE",IF(NOT(ISNUMBER(A125)),"DATE IS TEXT",IF(A125&lt;&gt;INT(A125),"DATE HAS TIME",IF(OR(A125&lt;DATE(2026,9,16),A125&gt;TODAY()),"DATE OUT OF RANGE",IF(ISNA(MATCH(B125,{"SA-DAY","SA-NYT","SYS-DAY","SYS-NYT"},0)),"REFERENCE PROBLEM",IF(ISNA(MATCH(C125,ItemName,0)),"ITEM NOT IN LIST",IF(OR(NOT(ISNUMBER(D125)),D125&lt;=0),"QTY PROBLEM","OK"))))))))</f>
        <v>OK</v>
      </c>
    </row>
    <row r="126" spans="1:10" x14ac:dyDescent="0.25">
      <c r="A126" s="25">
        <v>46284</v>
      </c>
      <c r="B126" s="15" t="s">
        <v>2583</v>
      </c>
      <c r="C126" s="15" t="s">
        <v>1111</v>
      </c>
      <c r="D126" s="16">
        <v>1</v>
      </c>
      <c r="E126" s="18">
        <f t="shared" si="11"/>
        <v>15</v>
      </c>
      <c r="F126" s="18">
        <f t="shared" si="8"/>
        <v>15</v>
      </c>
      <c r="G126" s="18">
        <f t="shared" si="14"/>
        <v>9.7799999999999994</v>
      </c>
      <c r="H126" s="18">
        <f t="shared" si="9"/>
        <v>5.2200000000000006</v>
      </c>
      <c r="J126" t="str">
        <f ca="1">IF(C126="","",IF(A126="","NO DATE",IF(NOT(ISNUMBER(A126)),"DATE IS TEXT",IF(A126&lt;&gt;INT(A126),"DATE HAS TIME",IF(OR(A126&lt;DATE(2026,9,16),A126&gt;TODAY()),"DATE OUT OF RANGE",IF(ISNA(MATCH(B126,{"SA-DAY","SA-NYT","SYS-DAY","SYS-NYT"},0)),"REFERENCE PROBLEM",IF(ISNA(MATCH(C126,ItemName,0)),"ITEM NOT IN LIST",IF(OR(NOT(ISNUMBER(D126)),D126&lt;=0),"QTY PROBLEM","OK"))))))))</f>
        <v>OK</v>
      </c>
    </row>
    <row r="127" spans="1:10" x14ac:dyDescent="0.25">
      <c r="A127" s="25">
        <v>46284</v>
      </c>
      <c r="B127" s="15" t="s">
        <v>2583</v>
      </c>
      <c r="C127" s="15" t="s">
        <v>1723</v>
      </c>
      <c r="D127" s="16">
        <v>1</v>
      </c>
      <c r="E127" s="18">
        <f t="shared" si="11"/>
        <v>10</v>
      </c>
      <c r="F127" s="18">
        <f t="shared" si="8"/>
        <v>10</v>
      </c>
      <c r="G127" s="18">
        <f t="shared" si="14"/>
        <v>6.5250000000000004</v>
      </c>
      <c r="H127" s="18">
        <f t="shared" si="9"/>
        <v>3.4749999999999996</v>
      </c>
      <c r="J127" t="str">
        <f ca="1">IF(C127="","",IF(A127="","NO DATE",IF(NOT(ISNUMBER(A127)),"DATE IS TEXT",IF(A127&lt;&gt;INT(A127),"DATE HAS TIME",IF(OR(A127&lt;DATE(2026,9,16),A127&gt;TODAY()),"DATE OUT OF RANGE",IF(ISNA(MATCH(B127,{"SA-DAY","SA-NYT","SYS-DAY","SYS-NYT"},0)),"REFERENCE PROBLEM",IF(ISNA(MATCH(C127,ItemName,0)),"ITEM NOT IN LIST",IF(OR(NOT(ISNUMBER(D127)),D127&lt;=0),"QTY PROBLEM","OK"))))))))</f>
        <v>OK</v>
      </c>
    </row>
    <row r="128" spans="1:10" x14ac:dyDescent="0.25">
      <c r="A128" s="25">
        <v>46284</v>
      </c>
      <c r="B128" s="15" t="s">
        <v>2583</v>
      </c>
      <c r="C128" s="15" t="s">
        <v>1529</v>
      </c>
      <c r="D128" s="16">
        <v>2</v>
      </c>
      <c r="E128" s="18">
        <f t="shared" si="11"/>
        <v>30</v>
      </c>
      <c r="F128" s="18">
        <f t="shared" si="8"/>
        <v>60</v>
      </c>
      <c r="G128" s="18">
        <f t="shared" si="14"/>
        <v>19.567499999999999</v>
      </c>
      <c r="H128" s="18">
        <f t="shared" si="9"/>
        <v>20.865000000000002</v>
      </c>
      <c r="J128" t="str">
        <f ca="1">IF(C128="","",IF(A128="","NO DATE",IF(NOT(ISNUMBER(A128)),"DATE IS TEXT",IF(A128&lt;&gt;INT(A128),"DATE HAS TIME",IF(OR(A128&lt;DATE(2026,9,16),A128&gt;TODAY()),"DATE OUT OF RANGE",IF(ISNA(MATCH(B128,{"SA-DAY","SA-NYT","SYS-DAY","SYS-NYT"},0)),"REFERENCE PROBLEM",IF(ISNA(MATCH(C128,ItemName,0)),"ITEM NOT IN LIST",IF(OR(NOT(ISNUMBER(D128)),D128&lt;=0),"QTY PROBLEM","OK"))))))))</f>
        <v>OK</v>
      </c>
    </row>
    <row r="129" spans="1:10" x14ac:dyDescent="0.25">
      <c r="A129" s="25">
        <v>46284</v>
      </c>
      <c r="B129" s="15" t="s">
        <v>2583</v>
      </c>
      <c r="C129" s="15" t="s">
        <v>2594</v>
      </c>
      <c r="D129" s="16">
        <v>1</v>
      </c>
      <c r="E129" s="18">
        <f t="shared" si="11"/>
        <v>3</v>
      </c>
      <c r="F129" s="18">
        <f t="shared" si="8"/>
        <v>3</v>
      </c>
      <c r="G129" s="18">
        <f t="shared" si="14"/>
        <v>0</v>
      </c>
      <c r="H129" s="18">
        <f t="shared" si="9"/>
        <v>3</v>
      </c>
      <c r="J129" t="str">
        <f ca="1">IF(C129="","",IF(A129="","NO DATE",IF(NOT(ISNUMBER(A129)),"DATE IS TEXT",IF(A129&lt;&gt;INT(A129),"DATE HAS TIME",IF(OR(A129&lt;DATE(2026,9,16),A129&gt;TODAY()),"DATE OUT OF RANGE",IF(ISNA(MATCH(B129,{"SA-DAY","SA-NYT","SYS-DAY","SYS-NYT"},0)),"REFERENCE PROBLEM",IF(ISNA(MATCH(C129,ItemName,0)),"ITEM NOT IN LIST",IF(OR(NOT(ISNUMBER(D129)),D129&lt;=0),"QTY PROBLEM","OK"))))))))</f>
        <v>OK</v>
      </c>
    </row>
    <row r="130" spans="1:10" x14ac:dyDescent="0.25">
      <c r="A130" s="25">
        <v>46284</v>
      </c>
      <c r="B130" s="15" t="s">
        <v>2583</v>
      </c>
      <c r="C130" s="15" t="s">
        <v>333</v>
      </c>
      <c r="D130" s="16">
        <v>2</v>
      </c>
      <c r="E130" s="18">
        <f t="shared" si="11"/>
        <v>2</v>
      </c>
      <c r="F130" s="18">
        <f t="shared" si="8"/>
        <v>4</v>
      </c>
      <c r="G130" s="18">
        <f t="shared" si="14"/>
        <v>1.3049999999999999</v>
      </c>
      <c r="H130" s="18">
        <f t="shared" si="9"/>
        <v>1.3900000000000001</v>
      </c>
      <c r="J130" t="str">
        <f ca="1">IF(C130="","",IF(A130="","NO DATE",IF(NOT(ISNUMBER(A130)),"DATE IS TEXT",IF(A130&lt;&gt;INT(A130),"DATE HAS TIME",IF(OR(A130&lt;DATE(2026,9,16),A130&gt;TODAY()),"DATE OUT OF RANGE",IF(ISNA(MATCH(B130,{"SA-DAY","SA-NYT","SYS-DAY","SYS-NYT"},0)),"REFERENCE PROBLEM",IF(ISNA(MATCH(C130,ItemName,0)),"ITEM NOT IN LIST",IF(OR(NOT(ISNUMBER(D130)),D130&lt;=0),"QTY PROBLEM","OK"))))))))</f>
        <v>OK</v>
      </c>
    </row>
    <row r="131" spans="1:10" x14ac:dyDescent="0.25">
      <c r="A131" s="25">
        <v>46284</v>
      </c>
      <c r="B131" s="15" t="s">
        <v>2583</v>
      </c>
      <c r="C131" s="15" t="s">
        <v>2220</v>
      </c>
      <c r="D131" s="16">
        <v>1</v>
      </c>
      <c r="E131" s="18">
        <f t="shared" si="11"/>
        <v>50</v>
      </c>
      <c r="F131" s="18">
        <f t="shared" si="8"/>
        <v>50</v>
      </c>
      <c r="G131" s="18">
        <f t="shared" si="14"/>
        <v>28</v>
      </c>
      <c r="H131" s="18">
        <f t="shared" si="9"/>
        <v>22</v>
      </c>
      <c r="J131" t="str">
        <f ca="1">IF(C131="","",IF(A131="","NO DATE",IF(NOT(ISNUMBER(A131)),"DATE IS TEXT",IF(A131&lt;&gt;INT(A131),"DATE HAS TIME",IF(OR(A131&lt;DATE(2026,9,16),A131&gt;TODAY()),"DATE OUT OF RANGE",IF(ISNA(MATCH(B131,{"SA-DAY","SA-NYT","SYS-DAY","SYS-NYT"},0)),"REFERENCE PROBLEM",IF(ISNA(MATCH(C131,ItemName,0)),"ITEM NOT IN LIST",IF(OR(NOT(ISNUMBER(D131)),D131&lt;=0),"QTY PROBLEM","OK"))))))))</f>
        <v>OK</v>
      </c>
    </row>
    <row r="132" spans="1:10" x14ac:dyDescent="0.25">
      <c r="A132" s="25">
        <v>46284</v>
      </c>
      <c r="B132" s="15" t="s">
        <v>2583</v>
      </c>
      <c r="C132" s="15" t="s">
        <v>781</v>
      </c>
      <c r="D132" s="16">
        <v>3</v>
      </c>
      <c r="E132" s="18">
        <f t="shared" si="11"/>
        <v>15</v>
      </c>
      <c r="F132" s="18">
        <f t="shared" ref="F132:F195" si="15">IF(OR($D132="",$E132=""),"",$D132*$E132)</f>
        <v>45</v>
      </c>
      <c r="G132" s="18">
        <f t="shared" si="14"/>
        <v>8.75</v>
      </c>
      <c r="H132" s="18">
        <f t="shared" ref="H132:H195" si="16">IF(OR($F132="",$G132=""),"",$F132-$D132*$G132)</f>
        <v>18.75</v>
      </c>
      <c r="J132" t="str">
        <f ca="1">IF(C132="","",IF(A132="","NO DATE",IF(NOT(ISNUMBER(A132)),"DATE IS TEXT",IF(A132&lt;&gt;INT(A132),"DATE HAS TIME",IF(OR(A132&lt;DATE(2026,9,16),A132&gt;TODAY()),"DATE OUT OF RANGE",IF(ISNA(MATCH(B132,{"SA-DAY","SA-NYT","SYS-DAY","SYS-NYT"},0)),"REFERENCE PROBLEM",IF(ISNA(MATCH(C132,ItemName,0)),"ITEM NOT IN LIST",IF(OR(NOT(ISNUMBER(D132)),D132&lt;=0),"QTY PROBLEM","OK"))))))))</f>
        <v>OK</v>
      </c>
    </row>
    <row r="133" spans="1:10" x14ac:dyDescent="0.25">
      <c r="A133" s="25">
        <v>46284</v>
      </c>
      <c r="B133" s="15" t="s">
        <v>2583</v>
      </c>
      <c r="C133" s="15" t="s">
        <v>2372</v>
      </c>
      <c r="D133" s="16">
        <v>1</v>
      </c>
      <c r="E133" s="18">
        <f t="shared" si="11"/>
        <v>20</v>
      </c>
      <c r="F133" s="18">
        <f t="shared" si="15"/>
        <v>20</v>
      </c>
      <c r="G133" s="18">
        <f t="shared" si="14"/>
        <v>13.0425</v>
      </c>
      <c r="H133" s="18">
        <f t="shared" si="16"/>
        <v>6.9574999999999996</v>
      </c>
      <c r="J133" t="str">
        <f ca="1">IF(C133="","",IF(A133="","NO DATE",IF(NOT(ISNUMBER(A133)),"DATE IS TEXT",IF(A133&lt;&gt;INT(A133),"DATE HAS TIME",IF(OR(A133&lt;DATE(2026,9,16),A133&gt;TODAY()),"DATE OUT OF RANGE",IF(ISNA(MATCH(B133,{"SA-DAY","SA-NYT","SYS-DAY","SYS-NYT"},0)),"REFERENCE PROBLEM",IF(ISNA(MATCH(C133,ItemName,0)),"ITEM NOT IN LIST",IF(OR(NOT(ISNUMBER(D133)),D133&lt;=0),"QTY PROBLEM","OK"))))))))</f>
        <v>OK</v>
      </c>
    </row>
    <row r="134" spans="1:10" x14ac:dyDescent="0.25">
      <c r="A134" s="25">
        <v>46284</v>
      </c>
      <c r="B134" s="15" t="s">
        <v>2583</v>
      </c>
      <c r="C134" s="15" t="s">
        <v>941</v>
      </c>
      <c r="D134" s="16">
        <v>1</v>
      </c>
      <c r="E134" s="18">
        <f t="shared" si="11"/>
        <v>30</v>
      </c>
      <c r="F134" s="18">
        <f t="shared" si="15"/>
        <v>30</v>
      </c>
      <c r="G134" s="18">
        <f t="shared" si="14"/>
        <v>16.305</v>
      </c>
      <c r="H134" s="18">
        <f t="shared" si="16"/>
        <v>13.695</v>
      </c>
      <c r="J134" t="str">
        <f ca="1">IF(C134="","",IF(A134="","NO DATE",IF(NOT(ISNUMBER(A134)),"DATE IS TEXT",IF(A134&lt;&gt;INT(A134),"DATE HAS TIME",IF(OR(A134&lt;DATE(2026,9,16),A134&gt;TODAY()),"DATE OUT OF RANGE",IF(ISNA(MATCH(B134,{"SA-DAY","SA-NYT","SYS-DAY","SYS-NYT"},0)),"REFERENCE PROBLEM",IF(ISNA(MATCH(C134,ItemName,0)),"ITEM NOT IN LIST",IF(OR(NOT(ISNUMBER(D134)),D134&lt;=0),"QTY PROBLEM","OK"))))))))</f>
        <v>OK</v>
      </c>
    </row>
    <row r="135" spans="1:10" x14ac:dyDescent="0.25">
      <c r="A135" s="25">
        <v>46284</v>
      </c>
      <c r="B135" s="15" t="s">
        <v>2583</v>
      </c>
      <c r="C135" s="15" t="s">
        <v>2504</v>
      </c>
      <c r="D135" s="16">
        <v>2</v>
      </c>
      <c r="E135" s="18">
        <f t="shared" si="11"/>
        <v>10</v>
      </c>
      <c r="F135" s="18">
        <f t="shared" si="15"/>
        <v>20</v>
      </c>
      <c r="G135" s="18">
        <f t="shared" si="14"/>
        <v>0</v>
      </c>
      <c r="H135" s="18">
        <f t="shared" si="16"/>
        <v>20</v>
      </c>
      <c r="J135" t="str">
        <f ca="1">IF(C135="","",IF(A135="","NO DATE",IF(NOT(ISNUMBER(A135)),"DATE IS TEXT",IF(A135&lt;&gt;INT(A135),"DATE HAS TIME",IF(OR(A135&lt;DATE(2026,9,16),A135&gt;TODAY()),"DATE OUT OF RANGE",IF(ISNA(MATCH(B135,{"SA-DAY","SA-NYT","SYS-DAY","SYS-NYT"},0)),"REFERENCE PROBLEM",IF(ISNA(MATCH(C135,ItemName,0)),"ITEM NOT IN LIST",IF(OR(NOT(ISNUMBER(D135)),D135&lt;=0),"QTY PROBLEM","OK"))))))))</f>
        <v>OK</v>
      </c>
    </row>
    <row r="136" spans="1:10" x14ac:dyDescent="0.25">
      <c r="A136" s="25">
        <v>46284</v>
      </c>
      <c r="B136" s="15" t="s">
        <v>2584</v>
      </c>
      <c r="C136" s="15" t="s">
        <v>2492</v>
      </c>
      <c r="D136" s="16">
        <v>3</v>
      </c>
      <c r="E136" s="18">
        <f t="shared" si="11"/>
        <v>17</v>
      </c>
      <c r="F136" s="18">
        <f t="shared" si="15"/>
        <v>51</v>
      </c>
      <c r="G136" s="18">
        <f t="shared" si="14"/>
        <v>8.9600000000000009</v>
      </c>
      <c r="H136" s="18">
        <f t="shared" si="16"/>
        <v>24.119999999999997</v>
      </c>
      <c r="J136" t="str">
        <f ca="1">IF(C136="","",IF(A136="","NO DATE",IF(NOT(ISNUMBER(A136)),"DATE IS TEXT",IF(A136&lt;&gt;INT(A136),"DATE HAS TIME",IF(OR(A136&lt;DATE(2026,9,16),A136&gt;TODAY()),"DATE OUT OF RANGE",IF(ISNA(MATCH(B136,{"SA-DAY","SA-NYT","SYS-DAY","SYS-NYT"},0)),"REFERENCE PROBLEM",IF(ISNA(MATCH(C136,ItemName,0)),"ITEM NOT IN LIST",IF(OR(NOT(ISNUMBER(D136)),D136&lt;=0),"QTY PROBLEM","OK"))))))))</f>
        <v>OK</v>
      </c>
    </row>
    <row r="137" spans="1:10" x14ac:dyDescent="0.25">
      <c r="A137" s="25">
        <v>46284</v>
      </c>
      <c r="B137" s="15" t="s">
        <v>2584</v>
      </c>
      <c r="C137" s="15" t="s">
        <v>2484</v>
      </c>
      <c r="D137" s="16">
        <v>8</v>
      </c>
      <c r="E137" s="18">
        <f t="shared" si="11"/>
        <v>22</v>
      </c>
      <c r="F137" s="18">
        <f t="shared" si="15"/>
        <v>176</v>
      </c>
      <c r="G137" s="18">
        <f t="shared" si="14"/>
        <v>12.836571428571428</v>
      </c>
      <c r="H137" s="18">
        <f t="shared" si="16"/>
        <v>73.307428571428574</v>
      </c>
      <c r="J137" t="str">
        <f ca="1">IF(C137="","",IF(A137="","NO DATE",IF(NOT(ISNUMBER(A137)),"DATE IS TEXT",IF(A137&lt;&gt;INT(A137),"DATE HAS TIME",IF(OR(A137&lt;DATE(2026,9,16),A137&gt;TODAY()),"DATE OUT OF RANGE",IF(ISNA(MATCH(B137,{"SA-DAY","SA-NYT","SYS-DAY","SYS-NYT"},0)),"REFERENCE PROBLEM",IF(ISNA(MATCH(C137,ItemName,0)),"ITEM NOT IN LIST",IF(OR(NOT(ISNUMBER(D137)),D137&lt;=0),"QTY PROBLEM","OK"))))))))</f>
        <v>OK</v>
      </c>
    </row>
    <row r="138" spans="1:10" x14ac:dyDescent="0.25">
      <c r="A138" s="25">
        <v>46284</v>
      </c>
      <c r="B138" s="15" t="s">
        <v>2584</v>
      </c>
      <c r="C138" s="15" t="s">
        <v>2494</v>
      </c>
      <c r="D138" s="16">
        <v>3</v>
      </c>
      <c r="E138" s="18">
        <f t="shared" si="11"/>
        <v>10</v>
      </c>
      <c r="F138" s="18">
        <f t="shared" si="15"/>
        <v>30</v>
      </c>
      <c r="G138" s="18">
        <f t="shared" si="14"/>
        <v>4.375</v>
      </c>
      <c r="H138" s="18">
        <f t="shared" si="16"/>
        <v>16.875</v>
      </c>
      <c r="J138" t="str">
        <f ca="1">IF(C138="","",IF(A138="","NO DATE",IF(NOT(ISNUMBER(A138)),"DATE IS TEXT",IF(A138&lt;&gt;INT(A138),"DATE HAS TIME",IF(OR(A138&lt;DATE(2026,9,16),A138&gt;TODAY()),"DATE OUT OF RANGE",IF(ISNA(MATCH(B138,{"SA-DAY","SA-NYT","SYS-DAY","SYS-NYT"},0)),"REFERENCE PROBLEM",IF(ISNA(MATCH(C138,ItemName,0)),"ITEM NOT IN LIST",IF(OR(NOT(ISNUMBER(D138)),D138&lt;=0),"QTY PROBLEM","OK"))))))))</f>
        <v>OK</v>
      </c>
    </row>
    <row r="139" spans="1:10" x14ac:dyDescent="0.25">
      <c r="A139" s="25">
        <v>46284</v>
      </c>
      <c r="B139" s="15" t="s">
        <v>2584</v>
      </c>
      <c r="C139" s="15" t="s">
        <v>1865</v>
      </c>
      <c r="D139" s="16">
        <v>5</v>
      </c>
      <c r="E139" s="18">
        <f t="shared" si="11"/>
        <v>30</v>
      </c>
      <c r="F139" s="18">
        <f t="shared" si="15"/>
        <v>150</v>
      </c>
      <c r="G139" s="18">
        <f t="shared" si="14"/>
        <v>17.351190476190474</v>
      </c>
      <c r="H139" s="18">
        <f t="shared" si="16"/>
        <v>63.24404761904762</v>
      </c>
      <c r="J139" t="str">
        <f ca="1">IF(C139="","",IF(A139="","NO DATE",IF(NOT(ISNUMBER(A139)),"DATE IS TEXT",IF(A139&lt;&gt;INT(A139),"DATE HAS TIME",IF(OR(A139&lt;DATE(2026,9,16),A139&gt;TODAY()),"DATE OUT OF RANGE",IF(ISNA(MATCH(B139,{"SA-DAY","SA-NYT","SYS-DAY","SYS-NYT"},0)),"REFERENCE PROBLEM",IF(ISNA(MATCH(C139,ItemName,0)),"ITEM NOT IN LIST",IF(OR(NOT(ISNUMBER(D139)),D139&lt;=0),"QTY PROBLEM","OK"))))))))</f>
        <v>OK</v>
      </c>
    </row>
    <row r="140" spans="1:10" x14ac:dyDescent="0.25">
      <c r="A140" s="25">
        <v>46284</v>
      </c>
      <c r="B140" s="15" t="s">
        <v>2584</v>
      </c>
      <c r="C140" s="15" t="s">
        <v>2290</v>
      </c>
      <c r="D140" s="16">
        <v>1</v>
      </c>
      <c r="E140" s="18">
        <f t="shared" si="11"/>
        <v>20</v>
      </c>
      <c r="F140" s="18">
        <f t="shared" si="15"/>
        <v>20</v>
      </c>
      <c r="G140" s="18">
        <f t="shared" si="14"/>
        <v>13.0425</v>
      </c>
      <c r="H140" s="18">
        <f t="shared" si="16"/>
        <v>6.9574999999999996</v>
      </c>
      <c r="J140" t="str">
        <f ca="1">IF(C140="","",IF(A140="","NO DATE",IF(NOT(ISNUMBER(A140)),"DATE IS TEXT",IF(A140&lt;&gt;INT(A140),"DATE HAS TIME",IF(OR(A140&lt;DATE(2026,9,16),A140&gt;TODAY()),"DATE OUT OF RANGE",IF(ISNA(MATCH(B140,{"SA-DAY","SA-NYT","SYS-DAY","SYS-NYT"},0)),"REFERENCE PROBLEM",IF(ISNA(MATCH(C140,ItemName,0)),"ITEM NOT IN LIST",IF(OR(NOT(ISNUMBER(D140)),D140&lt;=0),"QTY PROBLEM","OK"))))))))</f>
        <v>OK</v>
      </c>
    </row>
    <row r="141" spans="1:10" x14ac:dyDescent="0.25">
      <c r="A141" s="25">
        <v>46284</v>
      </c>
      <c r="B141" s="15" t="s">
        <v>2584</v>
      </c>
      <c r="C141" s="15" t="s">
        <v>781</v>
      </c>
      <c r="D141" s="16">
        <v>1</v>
      </c>
      <c r="E141" s="18">
        <f t="shared" si="11"/>
        <v>15</v>
      </c>
      <c r="F141" s="18">
        <f t="shared" si="15"/>
        <v>15</v>
      </c>
      <c r="G141" s="18">
        <f t="shared" si="14"/>
        <v>8.75</v>
      </c>
      <c r="H141" s="18">
        <f t="shared" si="16"/>
        <v>6.25</v>
      </c>
      <c r="J141" t="str">
        <f ca="1">IF(C141="","",IF(A141="","NO DATE",IF(NOT(ISNUMBER(A141)),"DATE IS TEXT",IF(A141&lt;&gt;INT(A141),"DATE HAS TIME",IF(OR(A141&lt;DATE(2026,9,16),A141&gt;TODAY()),"DATE OUT OF RANGE",IF(ISNA(MATCH(B141,{"SA-DAY","SA-NYT","SYS-DAY","SYS-NYT"},0)),"REFERENCE PROBLEM",IF(ISNA(MATCH(C141,ItemName,0)),"ITEM NOT IN LIST",IF(OR(NOT(ISNUMBER(D141)),D141&lt;=0),"QTY PROBLEM","OK"))))))))</f>
        <v>OK</v>
      </c>
    </row>
    <row r="142" spans="1:10" x14ac:dyDescent="0.25">
      <c r="A142" s="25">
        <v>46284</v>
      </c>
      <c r="B142" s="15" t="s">
        <v>2584</v>
      </c>
      <c r="C142" s="15" t="s">
        <v>2180</v>
      </c>
      <c r="D142" s="16">
        <v>1</v>
      </c>
      <c r="E142" s="18">
        <f t="shared" si="11"/>
        <v>30</v>
      </c>
      <c r="F142" s="18">
        <f t="shared" si="15"/>
        <v>30</v>
      </c>
      <c r="G142" s="18">
        <f t="shared" si="14"/>
        <v>19.567499999999999</v>
      </c>
      <c r="H142" s="18">
        <f t="shared" si="16"/>
        <v>10.432500000000001</v>
      </c>
      <c r="J142" t="str">
        <f ca="1">IF(C142="","",IF(A142="","NO DATE",IF(NOT(ISNUMBER(A142)),"DATE IS TEXT",IF(A142&lt;&gt;INT(A142),"DATE HAS TIME",IF(OR(A142&lt;DATE(2026,9,16),A142&gt;TODAY()),"DATE OUT OF RANGE",IF(ISNA(MATCH(B142,{"SA-DAY","SA-NYT","SYS-DAY","SYS-NYT"},0)),"REFERENCE PROBLEM",IF(ISNA(MATCH(C142,ItemName,0)),"ITEM NOT IN LIST",IF(OR(NOT(ISNUMBER(D142)),D142&lt;=0),"QTY PROBLEM","OK"))))))))</f>
        <v>OK</v>
      </c>
    </row>
    <row r="143" spans="1:10" x14ac:dyDescent="0.25">
      <c r="A143" s="25">
        <v>46284</v>
      </c>
      <c r="B143" s="15" t="s">
        <v>2584</v>
      </c>
      <c r="C143" s="15" t="s">
        <v>1041</v>
      </c>
      <c r="D143" s="16">
        <v>4</v>
      </c>
      <c r="E143" s="18">
        <f t="shared" si="11"/>
        <v>5</v>
      </c>
      <c r="F143" s="18">
        <f t="shared" si="15"/>
        <v>20</v>
      </c>
      <c r="G143" s="18">
        <f t="shared" si="14"/>
        <v>3.75</v>
      </c>
      <c r="H143" s="18">
        <f t="shared" si="16"/>
        <v>5</v>
      </c>
      <c r="J143" t="str">
        <f ca="1">IF(C143="","",IF(A143="","NO DATE",IF(NOT(ISNUMBER(A143)),"DATE IS TEXT",IF(A143&lt;&gt;INT(A143),"DATE HAS TIME",IF(OR(A143&lt;DATE(2026,9,16),A143&gt;TODAY()),"DATE OUT OF RANGE",IF(ISNA(MATCH(B143,{"SA-DAY","SA-NYT","SYS-DAY","SYS-NYT"},0)),"REFERENCE PROBLEM",IF(ISNA(MATCH(C143,ItemName,0)),"ITEM NOT IN LIST",IF(OR(NOT(ISNUMBER(D143)),D143&lt;=0),"QTY PROBLEM","OK"))))))))</f>
        <v>OK</v>
      </c>
    </row>
    <row r="144" spans="1:10" x14ac:dyDescent="0.25">
      <c r="A144" s="25">
        <v>46284</v>
      </c>
      <c r="B144" s="15" t="s">
        <v>2584</v>
      </c>
      <c r="C144" s="15" t="s">
        <v>2488</v>
      </c>
      <c r="D144" s="16">
        <v>1</v>
      </c>
      <c r="E144" s="18">
        <f t="shared" si="11"/>
        <v>20</v>
      </c>
      <c r="F144" s="18">
        <f t="shared" si="15"/>
        <v>20</v>
      </c>
      <c r="G144" s="18">
        <f t="shared" si="14"/>
        <v>12</v>
      </c>
      <c r="H144" s="18">
        <f t="shared" si="16"/>
        <v>8</v>
      </c>
      <c r="J144" t="str">
        <f ca="1">IF(C144="","",IF(A144="","NO DATE",IF(NOT(ISNUMBER(A144)),"DATE IS TEXT",IF(A144&lt;&gt;INT(A144),"DATE HAS TIME",IF(OR(A144&lt;DATE(2026,9,16),A144&gt;TODAY()),"DATE OUT OF RANGE",IF(ISNA(MATCH(B144,{"SA-DAY","SA-NYT","SYS-DAY","SYS-NYT"},0)),"REFERENCE PROBLEM",IF(ISNA(MATCH(C144,ItemName,0)),"ITEM NOT IN LIST",IF(OR(NOT(ISNUMBER(D144)),D144&lt;=0),"QTY PROBLEM","OK"))))))))</f>
        <v>OK</v>
      </c>
    </row>
    <row r="145" spans="1:10" x14ac:dyDescent="0.25">
      <c r="A145" s="25">
        <v>46284</v>
      </c>
      <c r="B145" s="15" t="s">
        <v>2584</v>
      </c>
      <c r="C145" s="15" t="s">
        <v>929</v>
      </c>
      <c r="D145" s="16">
        <v>1</v>
      </c>
      <c r="E145" s="18">
        <f t="shared" si="11"/>
        <v>30</v>
      </c>
      <c r="F145" s="18">
        <f t="shared" si="15"/>
        <v>30</v>
      </c>
      <c r="G145" s="18">
        <f t="shared" si="14"/>
        <v>16.305</v>
      </c>
      <c r="H145" s="18">
        <f t="shared" si="16"/>
        <v>13.695</v>
      </c>
      <c r="J145" t="str">
        <f ca="1">IF(C145="","",IF(A145="","NO DATE",IF(NOT(ISNUMBER(A145)),"DATE IS TEXT",IF(A145&lt;&gt;INT(A145),"DATE HAS TIME",IF(OR(A145&lt;DATE(2026,9,16),A145&gt;TODAY()),"DATE OUT OF RANGE",IF(ISNA(MATCH(B145,{"SA-DAY","SA-NYT","SYS-DAY","SYS-NYT"},0)),"REFERENCE PROBLEM",IF(ISNA(MATCH(C145,ItemName,0)),"ITEM NOT IN LIST",IF(OR(NOT(ISNUMBER(D145)),D145&lt;=0),"QTY PROBLEM","OK"))))))))</f>
        <v>OK</v>
      </c>
    </row>
    <row r="146" spans="1:10" x14ac:dyDescent="0.25">
      <c r="A146" s="25">
        <v>46284</v>
      </c>
      <c r="B146" s="15" t="s">
        <v>2584</v>
      </c>
      <c r="C146" s="15" t="s">
        <v>941</v>
      </c>
      <c r="D146" s="16">
        <v>1</v>
      </c>
      <c r="E146" s="18">
        <f t="shared" si="11"/>
        <v>30</v>
      </c>
      <c r="F146" s="18">
        <f t="shared" si="15"/>
        <v>30</v>
      </c>
      <c r="G146" s="18">
        <f t="shared" si="14"/>
        <v>16.305</v>
      </c>
      <c r="H146" s="18">
        <f t="shared" si="16"/>
        <v>13.695</v>
      </c>
      <c r="J146" t="str">
        <f ca="1">IF(C146="","",IF(A146="","NO DATE",IF(NOT(ISNUMBER(A146)),"DATE IS TEXT",IF(A146&lt;&gt;INT(A146),"DATE HAS TIME",IF(OR(A146&lt;DATE(2026,9,16),A146&gt;TODAY()),"DATE OUT OF RANGE",IF(ISNA(MATCH(B146,{"SA-DAY","SA-NYT","SYS-DAY","SYS-NYT"},0)),"REFERENCE PROBLEM",IF(ISNA(MATCH(C146,ItemName,0)),"ITEM NOT IN LIST",IF(OR(NOT(ISNUMBER(D146)),D146&lt;=0),"QTY PROBLEM","OK"))))))))</f>
        <v>OK</v>
      </c>
    </row>
    <row r="147" spans="1:10" x14ac:dyDescent="0.25">
      <c r="A147" s="25">
        <v>46284</v>
      </c>
      <c r="B147" s="15" t="s">
        <v>2584</v>
      </c>
      <c r="C147" s="15" t="s">
        <v>1111</v>
      </c>
      <c r="D147" s="16">
        <v>1</v>
      </c>
      <c r="E147" s="18">
        <f t="shared" si="11"/>
        <v>15</v>
      </c>
      <c r="F147" s="18">
        <f t="shared" si="15"/>
        <v>15</v>
      </c>
      <c r="G147" s="18">
        <f t="shared" si="14"/>
        <v>9.7799999999999994</v>
      </c>
      <c r="H147" s="18">
        <f t="shared" si="16"/>
        <v>5.2200000000000006</v>
      </c>
      <c r="J147" t="str">
        <f ca="1">IF(C147="","",IF(A147="","NO DATE",IF(NOT(ISNUMBER(A147)),"DATE IS TEXT",IF(A147&lt;&gt;INT(A147),"DATE HAS TIME",IF(OR(A147&lt;DATE(2026,9,16),A147&gt;TODAY()),"DATE OUT OF RANGE",IF(ISNA(MATCH(B147,{"SA-DAY","SA-NYT","SYS-DAY","SYS-NYT"},0)),"REFERENCE PROBLEM",IF(ISNA(MATCH(C147,ItemName,0)),"ITEM NOT IN LIST",IF(OR(NOT(ISNUMBER(D147)),D147&lt;=0),"QTY PROBLEM","OK"))))))))</f>
        <v>OK</v>
      </c>
    </row>
    <row r="148" spans="1:10" x14ac:dyDescent="0.25">
      <c r="A148" s="25">
        <v>46285</v>
      </c>
      <c r="B148" s="15" t="s">
        <v>2583</v>
      </c>
      <c r="C148" s="15" t="s">
        <v>941</v>
      </c>
      <c r="D148" s="16">
        <v>1</v>
      </c>
      <c r="E148" s="18">
        <f t="shared" si="11"/>
        <v>30</v>
      </c>
      <c r="F148" s="18">
        <f t="shared" si="15"/>
        <v>30</v>
      </c>
      <c r="G148" s="18">
        <f t="shared" si="14"/>
        <v>16.305</v>
      </c>
      <c r="H148" s="18">
        <f t="shared" si="16"/>
        <v>13.695</v>
      </c>
      <c r="J148" t="str">
        <f ca="1">IF(C148="","",IF(A148="","NO DATE",IF(NOT(ISNUMBER(A148)),"DATE IS TEXT",IF(A148&lt;&gt;INT(A148),"DATE HAS TIME",IF(OR(A148&lt;DATE(2026,9,16),A148&gt;TODAY()),"DATE OUT OF RANGE",IF(ISNA(MATCH(B148,{"SA-DAY","SA-NYT","SYS-DAY","SYS-NYT"},0)),"REFERENCE PROBLEM",IF(ISNA(MATCH(C148,ItemName,0)),"ITEM NOT IN LIST",IF(OR(NOT(ISNUMBER(D148)),D148&lt;=0),"QTY PROBLEM","OK"))))))))</f>
        <v>OK</v>
      </c>
    </row>
    <row r="149" spans="1:10" x14ac:dyDescent="0.25">
      <c r="A149" s="25">
        <v>46285</v>
      </c>
      <c r="B149" s="15" t="s">
        <v>2583</v>
      </c>
      <c r="C149" s="15" t="s">
        <v>1865</v>
      </c>
      <c r="D149" s="16">
        <v>8</v>
      </c>
      <c r="E149" s="18">
        <f t="shared" si="11"/>
        <v>30</v>
      </c>
      <c r="F149" s="18">
        <f t="shared" si="15"/>
        <v>240</v>
      </c>
      <c r="G149" s="18">
        <f t="shared" si="14"/>
        <v>17.351190476190474</v>
      </c>
      <c r="H149" s="18">
        <f t="shared" si="16"/>
        <v>101.1904761904762</v>
      </c>
      <c r="J149" t="str">
        <f ca="1">IF(C149="","",IF(A149="","NO DATE",IF(NOT(ISNUMBER(A149)),"DATE IS TEXT",IF(A149&lt;&gt;INT(A149),"DATE HAS TIME",IF(OR(A149&lt;DATE(2026,9,16),A149&gt;TODAY()),"DATE OUT OF RANGE",IF(ISNA(MATCH(B149,{"SA-DAY","SA-NYT","SYS-DAY","SYS-NYT"},0)),"REFERENCE PROBLEM",IF(ISNA(MATCH(C149,ItemName,0)),"ITEM NOT IN LIST",IF(OR(NOT(ISNUMBER(D149)),D149&lt;=0),"QTY PROBLEM","OK"))))))))</f>
        <v>OK</v>
      </c>
    </row>
    <row r="150" spans="1:10" x14ac:dyDescent="0.25">
      <c r="A150" s="25">
        <v>46285</v>
      </c>
      <c r="B150" s="15" t="s">
        <v>2583</v>
      </c>
      <c r="C150" s="15" t="s">
        <v>2484</v>
      </c>
      <c r="D150" s="16">
        <v>24</v>
      </c>
      <c r="E150" s="18">
        <f t="shared" ref="E150:E213" si="17">IF($C150="","",IFERROR(INDEX(ItemPriceCol,MATCH($C150,ItemName,0)),""))</f>
        <v>22</v>
      </c>
      <c r="F150" s="18">
        <f t="shared" si="15"/>
        <v>528</v>
      </c>
      <c r="G150" s="18">
        <f t="shared" si="14"/>
        <v>12.836571428571428</v>
      </c>
      <c r="H150" s="18">
        <f t="shared" si="16"/>
        <v>219.92228571428575</v>
      </c>
      <c r="J150" t="str">
        <f ca="1">IF(C150="","",IF(A150="","NO DATE",IF(NOT(ISNUMBER(A150)),"DATE IS TEXT",IF(A150&lt;&gt;INT(A150),"DATE HAS TIME",IF(OR(A150&lt;DATE(2026,9,16),A150&gt;TODAY()),"DATE OUT OF RANGE",IF(ISNA(MATCH(B150,{"SA-DAY","SA-NYT","SYS-DAY","SYS-NYT"},0)),"REFERENCE PROBLEM",IF(ISNA(MATCH(C150,ItemName,0)),"ITEM NOT IN LIST",IF(OR(NOT(ISNUMBER(D150)),D150&lt;=0),"QTY PROBLEM","OK"))))))))</f>
        <v>OK</v>
      </c>
    </row>
    <row r="151" spans="1:10" x14ac:dyDescent="0.25">
      <c r="A151" s="25">
        <v>46285</v>
      </c>
      <c r="B151" s="15" t="s">
        <v>2583</v>
      </c>
      <c r="C151" s="15" t="s">
        <v>2492</v>
      </c>
      <c r="D151" s="16">
        <v>1</v>
      </c>
      <c r="E151" s="18">
        <f t="shared" si="17"/>
        <v>17</v>
      </c>
      <c r="F151" s="18">
        <f t="shared" si="15"/>
        <v>17</v>
      </c>
      <c r="G151" s="18">
        <f t="shared" si="14"/>
        <v>8.9600000000000009</v>
      </c>
      <c r="H151" s="18">
        <f t="shared" si="16"/>
        <v>8.0399999999999991</v>
      </c>
      <c r="J151" t="str">
        <f ca="1">IF(C151="","",IF(A151="","NO DATE",IF(NOT(ISNUMBER(A151)),"DATE IS TEXT",IF(A151&lt;&gt;INT(A151),"DATE HAS TIME",IF(OR(A151&lt;DATE(2026,9,16),A151&gt;TODAY()),"DATE OUT OF RANGE",IF(ISNA(MATCH(B151,{"SA-DAY","SA-NYT","SYS-DAY","SYS-NYT"},0)),"REFERENCE PROBLEM",IF(ISNA(MATCH(C151,ItemName,0)),"ITEM NOT IN LIST",IF(OR(NOT(ISNUMBER(D151)),D151&lt;=0),"QTY PROBLEM","OK"))))))))</f>
        <v>OK</v>
      </c>
    </row>
    <row r="152" spans="1:10" x14ac:dyDescent="0.25">
      <c r="A152" s="25">
        <v>46285</v>
      </c>
      <c r="B152" s="15" t="s">
        <v>2583</v>
      </c>
      <c r="C152" s="15" t="s">
        <v>2494</v>
      </c>
      <c r="D152" s="16">
        <v>5</v>
      </c>
      <c r="E152" s="18">
        <f t="shared" si="17"/>
        <v>10</v>
      </c>
      <c r="F152" s="18">
        <f t="shared" si="15"/>
        <v>50</v>
      </c>
      <c r="G152" s="18">
        <f t="shared" si="14"/>
        <v>4.375</v>
      </c>
      <c r="H152" s="18">
        <f t="shared" si="16"/>
        <v>28.125</v>
      </c>
      <c r="J152" t="str">
        <f ca="1">IF(C152="","",IF(A152="","NO DATE",IF(NOT(ISNUMBER(A152)),"DATE IS TEXT",IF(A152&lt;&gt;INT(A152),"DATE HAS TIME",IF(OR(A152&lt;DATE(2026,9,16),A152&gt;TODAY()),"DATE OUT OF RANGE",IF(ISNA(MATCH(B152,{"SA-DAY","SA-NYT","SYS-DAY","SYS-NYT"},0)),"REFERENCE PROBLEM",IF(ISNA(MATCH(C152,ItemName,0)),"ITEM NOT IN LIST",IF(OR(NOT(ISNUMBER(D152)),D152&lt;=0),"QTY PROBLEM","OK"))))))))</f>
        <v>OK</v>
      </c>
    </row>
    <row r="153" spans="1:10" x14ac:dyDescent="0.25">
      <c r="A153" s="25">
        <v>46285</v>
      </c>
      <c r="B153" s="15" t="s">
        <v>2583</v>
      </c>
      <c r="C153" s="34" t="s">
        <v>937</v>
      </c>
      <c r="D153" s="16">
        <v>3</v>
      </c>
      <c r="E153" s="18">
        <f t="shared" si="17"/>
        <v>30</v>
      </c>
      <c r="F153" s="18">
        <f t="shared" si="15"/>
        <v>90</v>
      </c>
      <c r="G153" s="18">
        <f t="shared" si="14"/>
        <v>16.305</v>
      </c>
      <c r="H153" s="18">
        <f t="shared" si="16"/>
        <v>41.085000000000001</v>
      </c>
      <c r="J153" t="str">
        <f ca="1">IF(C153="","",IF(A153="","NO DATE",IF(NOT(ISNUMBER(A153)),"DATE IS TEXT",IF(A153&lt;&gt;INT(A153),"DATE HAS TIME",IF(OR(A153&lt;DATE(2026,9,16),A153&gt;TODAY()),"DATE OUT OF RANGE",IF(ISNA(MATCH(B153,{"SA-DAY","SA-NYT","SYS-DAY","SYS-NYT"},0)),"REFERENCE PROBLEM",IF(ISNA(MATCH(C153,ItemName,0)),"ITEM NOT IN LIST",IF(OR(NOT(ISNUMBER(D153)),D153&lt;=0),"QTY PROBLEM","OK"))))))))</f>
        <v>OK</v>
      </c>
    </row>
    <row r="154" spans="1:10" x14ac:dyDescent="0.25">
      <c r="A154" s="25">
        <v>46285</v>
      </c>
      <c r="B154" s="15" t="s">
        <v>2583</v>
      </c>
      <c r="C154" s="34" t="s">
        <v>2575</v>
      </c>
      <c r="D154" s="16">
        <v>1</v>
      </c>
      <c r="E154" s="18">
        <f t="shared" si="17"/>
        <v>10</v>
      </c>
      <c r="F154" s="18">
        <f t="shared" si="15"/>
        <v>10</v>
      </c>
      <c r="G154" s="18">
        <f t="shared" si="14"/>
        <v>4.666666666666667</v>
      </c>
      <c r="H154" s="18">
        <f t="shared" si="16"/>
        <v>5.333333333333333</v>
      </c>
      <c r="J154" t="str">
        <f ca="1">IF(C154="","",IF(A154="","NO DATE",IF(NOT(ISNUMBER(A154)),"DATE IS TEXT",IF(A154&lt;&gt;INT(A154),"DATE HAS TIME",IF(OR(A154&lt;DATE(2026,9,16),A154&gt;TODAY()),"DATE OUT OF RANGE",IF(ISNA(MATCH(B154,{"SA-DAY","SA-NYT","SYS-DAY","SYS-NYT"},0)),"REFERENCE PROBLEM",IF(ISNA(MATCH(C154,ItemName,0)),"ITEM NOT IN LIST",IF(OR(NOT(ISNUMBER(D154)),D154&lt;=0),"QTY PROBLEM","OK"))))))))</f>
        <v>OK</v>
      </c>
    </row>
    <row r="155" spans="1:10" x14ac:dyDescent="0.25">
      <c r="A155" s="25">
        <v>46285</v>
      </c>
      <c r="B155" s="15" t="s">
        <v>2583</v>
      </c>
      <c r="C155" s="15" t="s">
        <v>781</v>
      </c>
      <c r="D155" s="16">
        <v>3</v>
      </c>
      <c r="E155" s="18">
        <f t="shared" si="17"/>
        <v>15</v>
      </c>
      <c r="F155" s="18">
        <f t="shared" si="15"/>
        <v>45</v>
      </c>
      <c r="G155" s="18">
        <f t="shared" si="14"/>
        <v>8.75</v>
      </c>
      <c r="H155" s="18">
        <f t="shared" si="16"/>
        <v>18.75</v>
      </c>
      <c r="J155" t="str">
        <f ca="1">IF(C155="","",IF(A155="","NO DATE",IF(NOT(ISNUMBER(A155)),"DATE IS TEXT",IF(A155&lt;&gt;INT(A155),"DATE HAS TIME",IF(OR(A155&lt;DATE(2026,9,16),A155&gt;TODAY()),"DATE OUT OF RANGE",IF(ISNA(MATCH(B155,{"SA-DAY","SA-NYT","SYS-DAY","SYS-NYT"},0)),"REFERENCE PROBLEM",IF(ISNA(MATCH(C155,ItemName,0)),"ITEM NOT IN LIST",IF(OR(NOT(ISNUMBER(D155)),D155&lt;=0),"QTY PROBLEM","OK"))))))))</f>
        <v>OK</v>
      </c>
    </row>
    <row r="156" spans="1:10" x14ac:dyDescent="0.25">
      <c r="A156" s="25">
        <v>46285</v>
      </c>
      <c r="B156" s="15" t="s">
        <v>2583</v>
      </c>
      <c r="C156" s="15" t="s">
        <v>299</v>
      </c>
      <c r="D156" s="16">
        <v>2</v>
      </c>
      <c r="E156" s="18">
        <f t="shared" si="17"/>
        <v>55</v>
      </c>
      <c r="F156" s="18">
        <f t="shared" si="15"/>
        <v>110</v>
      </c>
      <c r="G156" s="18">
        <f t="shared" si="14"/>
        <v>35.872500000000002</v>
      </c>
      <c r="H156" s="18">
        <f t="shared" si="16"/>
        <v>38.254999999999995</v>
      </c>
      <c r="J156" t="str">
        <f ca="1">IF(C156="","",IF(A156="","NO DATE",IF(NOT(ISNUMBER(A156)),"DATE IS TEXT",IF(A156&lt;&gt;INT(A156),"DATE HAS TIME",IF(OR(A156&lt;DATE(2026,9,16),A156&gt;TODAY()),"DATE OUT OF RANGE",IF(ISNA(MATCH(B156,{"SA-DAY","SA-NYT","SYS-DAY","SYS-NYT"},0)),"REFERENCE PROBLEM",IF(ISNA(MATCH(C156,ItemName,0)),"ITEM NOT IN LIST",IF(OR(NOT(ISNUMBER(D156)),D156&lt;=0),"QTY PROBLEM","OK"))))))))</f>
        <v>OK</v>
      </c>
    </row>
    <row r="157" spans="1:10" x14ac:dyDescent="0.25">
      <c r="A157" s="25">
        <v>46285</v>
      </c>
      <c r="B157" s="15" t="s">
        <v>2583</v>
      </c>
      <c r="C157" s="15" t="s">
        <v>2494</v>
      </c>
      <c r="D157" s="16">
        <v>3</v>
      </c>
      <c r="E157" s="18">
        <f t="shared" si="17"/>
        <v>10</v>
      </c>
      <c r="F157" s="18">
        <f t="shared" si="15"/>
        <v>30</v>
      </c>
      <c r="G157" s="18">
        <f t="shared" si="14"/>
        <v>4.375</v>
      </c>
      <c r="H157" s="18">
        <f t="shared" si="16"/>
        <v>16.875</v>
      </c>
      <c r="J157" t="str">
        <f ca="1">IF(C157="","",IF(A157="","NO DATE",IF(NOT(ISNUMBER(A157)),"DATE IS TEXT",IF(A157&lt;&gt;INT(A157),"DATE HAS TIME",IF(OR(A157&lt;DATE(2026,9,16),A157&gt;TODAY()),"DATE OUT OF RANGE",IF(ISNA(MATCH(B157,{"SA-DAY","SA-NYT","SYS-DAY","SYS-NYT"},0)),"REFERENCE PROBLEM",IF(ISNA(MATCH(C157,ItemName,0)),"ITEM NOT IN LIST",IF(OR(NOT(ISNUMBER(D157)),D157&lt;=0),"QTY PROBLEM","OK"))))))))</f>
        <v>OK</v>
      </c>
    </row>
    <row r="158" spans="1:10" x14ac:dyDescent="0.25">
      <c r="A158" s="25">
        <v>46285</v>
      </c>
      <c r="B158" s="15" t="s">
        <v>2583</v>
      </c>
      <c r="C158" s="15" t="s">
        <v>765</v>
      </c>
      <c r="D158" s="16">
        <v>1</v>
      </c>
      <c r="E158" s="18">
        <f t="shared" si="17"/>
        <v>35</v>
      </c>
      <c r="F158" s="18">
        <f t="shared" si="15"/>
        <v>35</v>
      </c>
      <c r="G158" s="18">
        <f t="shared" si="14"/>
        <v>22.822500000000002</v>
      </c>
      <c r="H158" s="18">
        <f t="shared" si="16"/>
        <v>12.177499999999998</v>
      </c>
      <c r="J158" t="str">
        <f ca="1">IF(C158="","",IF(A158="","NO DATE",IF(NOT(ISNUMBER(A158)),"DATE IS TEXT",IF(A158&lt;&gt;INT(A158),"DATE HAS TIME",IF(OR(A158&lt;DATE(2026,9,16),A158&gt;TODAY()),"DATE OUT OF RANGE",IF(ISNA(MATCH(B158,{"SA-DAY","SA-NYT","SYS-DAY","SYS-NYT"},0)),"REFERENCE PROBLEM",IF(ISNA(MATCH(C158,ItemName,0)),"ITEM NOT IN LIST",IF(OR(NOT(ISNUMBER(D158)),D158&lt;=0),"QTY PROBLEM","OK"))))))))</f>
        <v>OK</v>
      </c>
    </row>
    <row r="159" spans="1:10" x14ac:dyDescent="0.25">
      <c r="A159" s="25">
        <v>46285</v>
      </c>
      <c r="B159" s="15" t="s">
        <v>2583</v>
      </c>
      <c r="C159" s="15" t="s">
        <v>1041</v>
      </c>
      <c r="D159" s="16">
        <v>1</v>
      </c>
      <c r="E159" s="18">
        <f t="shared" si="17"/>
        <v>5</v>
      </c>
      <c r="F159" s="18">
        <f t="shared" si="15"/>
        <v>5</v>
      </c>
      <c r="G159" s="18">
        <f t="shared" si="14"/>
        <v>3.75</v>
      </c>
      <c r="H159" s="18">
        <f t="shared" si="16"/>
        <v>1.25</v>
      </c>
      <c r="J159" t="str">
        <f ca="1">IF(C159="","",IF(A159="","NO DATE",IF(NOT(ISNUMBER(A159)),"DATE IS TEXT",IF(A159&lt;&gt;INT(A159),"DATE HAS TIME",IF(OR(A159&lt;DATE(2026,9,16),A159&gt;TODAY()),"DATE OUT OF RANGE",IF(ISNA(MATCH(B159,{"SA-DAY","SA-NYT","SYS-DAY","SYS-NYT"},0)),"REFERENCE PROBLEM",IF(ISNA(MATCH(C159,ItemName,0)),"ITEM NOT IN LIST",IF(OR(NOT(ISNUMBER(D159)),D159&lt;=0),"QTY PROBLEM","OK"))))))))</f>
        <v>OK</v>
      </c>
    </row>
    <row r="160" spans="1:10" x14ac:dyDescent="0.25">
      <c r="A160" s="25">
        <v>46285</v>
      </c>
      <c r="B160" s="15" t="s">
        <v>2583</v>
      </c>
      <c r="C160" s="15" t="s">
        <v>333</v>
      </c>
      <c r="D160" s="16">
        <v>2</v>
      </c>
      <c r="E160" s="18">
        <f t="shared" si="17"/>
        <v>2</v>
      </c>
      <c r="F160" s="18">
        <f t="shared" si="15"/>
        <v>4</v>
      </c>
      <c r="G160" s="18">
        <f t="shared" si="14"/>
        <v>1.3049999999999999</v>
      </c>
      <c r="H160" s="18">
        <f t="shared" si="16"/>
        <v>1.3900000000000001</v>
      </c>
      <c r="J160" t="str">
        <f ca="1">IF(C160="","",IF(A160="","NO DATE",IF(NOT(ISNUMBER(A160)),"DATE IS TEXT",IF(A160&lt;&gt;INT(A160),"DATE HAS TIME",IF(OR(A160&lt;DATE(2026,9,16),A160&gt;TODAY()),"DATE OUT OF RANGE",IF(ISNA(MATCH(B160,{"SA-DAY","SA-NYT","SYS-DAY","SYS-NYT"},0)),"REFERENCE PROBLEM",IF(ISNA(MATCH(C160,ItemName,0)),"ITEM NOT IN LIST",IF(OR(NOT(ISNUMBER(D160)),D160&lt;=0),"QTY PROBLEM","OK"))))))))</f>
        <v>OK</v>
      </c>
    </row>
    <row r="161" spans="1:10" x14ac:dyDescent="0.25">
      <c r="A161" s="25">
        <v>46285</v>
      </c>
      <c r="B161" s="15" t="s">
        <v>2584</v>
      </c>
      <c r="C161" s="15" t="s">
        <v>1865</v>
      </c>
      <c r="D161" s="16">
        <v>16</v>
      </c>
      <c r="E161" s="18">
        <f t="shared" si="17"/>
        <v>30</v>
      </c>
      <c r="F161" s="18">
        <f t="shared" si="15"/>
        <v>480</v>
      </c>
      <c r="G161" s="18">
        <f t="shared" si="14"/>
        <v>17.351190476190474</v>
      </c>
      <c r="H161" s="18">
        <f t="shared" si="16"/>
        <v>202.38095238095241</v>
      </c>
      <c r="J161" t="str">
        <f ca="1">IF(C161="","",IF(A161="","NO DATE",IF(NOT(ISNUMBER(A161)),"DATE IS TEXT",IF(A161&lt;&gt;INT(A161),"DATE HAS TIME",IF(OR(A161&lt;DATE(2026,9,16),A161&gt;TODAY()),"DATE OUT OF RANGE",IF(ISNA(MATCH(B161,{"SA-DAY","SA-NYT","SYS-DAY","SYS-NYT"},0)),"REFERENCE PROBLEM",IF(ISNA(MATCH(C161,ItemName,0)),"ITEM NOT IN LIST",IF(OR(NOT(ISNUMBER(D161)),D161&lt;=0),"QTY PROBLEM","OK"))))))))</f>
        <v>OK</v>
      </c>
    </row>
    <row r="162" spans="1:10" x14ac:dyDescent="0.25">
      <c r="A162" s="25">
        <v>46285</v>
      </c>
      <c r="B162" s="15" t="s">
        <v>2584</v>
      </c>
      <c r="C162" s="15" t="s">
        <v>2484</v>
      </c>
      <c r="D162" s="16">
        <v>15</v>
      </c>
      <c r="E162" s="18">
        <f t="shared" si="17"/>
        <v>22</v>
      </c>
      <c r="F162" s="18">
        <f t="shared" si="15"/>
        <v>330</v>
      </c>
      <c r="G162" s="18">
        <f t="shared" si="14"/>
        <v>12.836571428571428</v>
      </c>
      <c r="H162" s="18">
        <f t="shared" si="16"/>
        <v>137.45142857142858</v>
      </c>
      <c r="J162" t="str">
        <f ca="1">IF(C162="","",IF(A162="","NO DATE",IF(NOT(ISNUMBER(A162)),"DATE IS TEXT",IF(A162&lt;&gt;INT(A162),"DATE HAS TIME",IF(OR(A162&lt;DATE(2026,9,16),A162&gt;TODAY()),"DATE OUT OF RANGE",IF(ISNA(MATCH(B162,{"SA-DAY","SA-NYT","SYS-DAY","SYS-NYT"},0)),"REFERENCE PROBLEM",IF(ISNA(MATCH(C162,ItemName,0)),"ITEM NOT IN LIST",IF(OR(NOT(ISNUMBER(D162)),D162&lt;=0),"QTY PROBLEM","OK"))))))))</f>
        <v>OK</v>
      </c>
    </row>
    <row r="163" spans="1:10" x14ac:dyDescent="0.25">
      <c r="A163" s="25">
        <v>46285</v>
      </c>
      <c r="B163" s="15" t="s">
        <v>2584</v>
      </c>
      <c r="C163" s="15" t="s">
        <v>897</v>
      </c>
      <c r="D163" s="16">
        <v>1</v>
      </c>
      <c r="E163" s="18">
        <f t="shared" si="17"/>
        <v>25</v>
      </c>
      <c r="F163" s="18">
        <f t="shared" si="15"/>
        <v>25</v>
      </c>
      <c r="G163" s="18">
        <f t="shared" si="14"/>
        <v>16.305</v>
      </c>
      <c r="H163" s="18">
        <f t="shared" si="16"/>
        <v>8.6950000000000003</v>
      </c>
      <c r="J163" t="str">
        <f ca="1">IF(C163="","",IF(A163="","NO DATE",IF(NOT(ISNUMBER(A163)),"DATE IS TEXT",IF(A163&lt;&gt;INT(A163),"DATE HAS TIME",IF(OR(A163&lt;DATE(2026,9,16),A163&gt;TODAY()),"DATE OUT OF RANGE",IF(ISNA(MATCH(B163,{"SA-DAY","SA-NYT","SYS-DAY","SYS-NYT"},0)),"REFERENCE PROBLEM",IF(ISNA(MATCH(C163,ItemName,0)),"ITEM NOT IN LIST",IF(OR(NOT(ISNUMBER(D163)),D163&lt;=0),"QTY PROBLEM","OK"))))))))</f>
        <v>OK</v>
      </c>
    </row>
    <row r="164" spans="1:10" x14ac:dyDescent="0.25">
      <c r="A164" s="25">
        <v>46285</v>
      </c>
      <c r="B164" s="15" t="s">
        <v>2584</v>
      </c>
      <c r="C164" s="15" t="s">
        <v>2030</v>
      </c>
      <c r="D164" s="16">
        <v>1</v>
      </c>
      <c r="E164" s="18">
        <f t="shared" si="17"/>
        <v>5</v>
      </c>
      <c r="F164" s="18">
        <f t="shared" si="15"/>
        <v>5</v>
      </c>
      <c r="G164" s="18">
        <f t="shared" si="14"/>
        <v>3.2625000000000002</v>
      </c>
      <c r="H164" s="18">
        <f t="shared" si="16"/>
        <v>1.7374999999999998</v>
      </c>
      <c r="J164" t="str">
        <f ca="1">IF(C164="","",IF(A164="","NO DATE",IF(NOT(ISNUMBER(A164)),"DATE IS TEXT",IF(A164&lt;&gt;INT(A164),"DATE HAS TIME",IF(OR(A164&lt;DATE(2026,9,16),A164&gt;TODAY()),"DATE OUT OF RANGE",IF(ISNA(MATCH(B164,{"SA-DAY","SA-NYT","SYS-DAY","SYS-NYT"},0)),"REFERENCE PROBLEM",IF(ISNA(MATCH(C164,ItemName,0)),"ITEM NOT IN LIST",IF(OR(NOT(ISNUMBER(D164)),D164&lt;=0),"QTY PROBLEM","OK"))))))))</f>
        <v>OK</v>
      </c>
    </row>
    <row r="165" spans="1:10" x14ac:dyDescent="0.25">
      <c r="A165" s="25">
        <v>46285</v>
      </c>
      <c r="B165" s="15" t="s">
        <v>2584</v>
      </c>
      <c r="C165" s="15" t="s">
        <v>299</v>
      </c>
      <c r="D165" s="16">
        <v>3</v>
      </c>
      <c r="E165" s="18">
        <f t="shared" si="17"/>
        <v>55</v>
      </c>
      <c r="F165" s="18">
        <f t="shared" si="15"/>
        <v>165</v>
      </c>
      <c r="G165" s="18">
        <f t="shared" si="14"/>
        <v>35.872500000000002</v>
      </c>
      <c r="H165" s="18">
        <f t="shared" si="16"/>
        <v>57.382499999999993</v>
      </c>
      <c r="J165" t="str">
        <f ca="1">IF(C165="","",IF(A165="","NO DATE",IF(NOT(ISNUMBER(A165)),"DATE IS TEXT",IF(A165&lt;&gt;INT(A165),"DATE HAS TIME",IF(OR(A165&lt;DATE(2026,9,16),A165&gt;TODAY()),"DATE OUT OF RANGE",IF(ISNA(MATCH(B165,{"SA-DAY","SA-NYT","SYS-DAY","SYS-NYT"},0)),"REFERENCE PROBLEM",IF(ISNA(MATCH(C165,ItemName,0)),"ITEM NOT IN LIST",IF(OR(NOT(ISNUMBER(D165)),D165&lt;=0),"QTY PROBLEM","OK"))))))))</f>
        <v>OK</v>
      </c>
    </row>
    <row r="166" spans="1:10" x14ac:dyDescent="0.25">
      <c r="A166" s="25">
        <v>46285</v>
      </c>
      <c r="B166" s="15" t="s">
        <v>2584</v>
      </c>
      <c r="C166" s="15" t="s">
        <v>2372</v>
      </c>
      <c r="D166" s="16">
        <v>1</v>
      </c>
      <c r="E166" s="18">
        <f t="shared" si="17"/>
        <v>20</v>
      </c>
      <c r="F166" s="18">
        <f t="shared" si="15"/>
        <v>20</v>
      </c>
      <c r="G166" s="18">
        <f t="shared" si="14"/>
        <v>13.0425</v>
      </c>
      <c r="H166" s="18">
        <f t="shared" si="16"/>
        <v>6.9574999999999996</v>
      </c>
      <c r="J166" t="str">
        <f ca="1">IF(C166="","",IF(A166="","NO DATE",IF(NOT(ISNUMBER(A166)),"DATE IS TEXT",IF(A166&lt;&gt;INT(A166),"DATE HAS TIME",IF(OR(A166&lt;DATE(2026,9,16),A166&gt;TODAY()),"DATE OUT OF RANGE",IF(ISNA(MATCH(B166,{"SA-DAY","SA-NYT","SYS-DAY","SYS-NYT"},0)),"REFERENCE PROBLEM",IF(ISNA(MATCH(C166,ItemName,0)),"ITEM NOT IN LIST",IF(OR(NOT(ISNUMBER(D166)),D166&lt;=0),"QTY PROBLEM","OK"))))))))</f>
        <v>OK</v>
      </c>
    </row>
    <row r="167" spans="1:10" x14ac:dyDescent="0.25">
      <c r="A167" s="25">
        <v>46285</v>
      </c>
      <c r="B167" s="15" t="s">
        <v>2584</v>
      </c>
      <c r="C167" s="15" t="s">
        <v>2494</v>
      </c>
      <c r="D167" s="16">
        <v>3</v>
      </c>
      <c r="E167" s="18">
        <f t="shared" si="17"/>
        <v>10</v>
      </c>
      <c r="F167" s="18">
        <f t="shared" si="15"/>
        <v>30</v>
      </c>
      <c r="G167" s="18">
        <f t="shared" si="14"/>
        <v>4.375</v>
      </c>
      <c r="H167" s="18">
        <f t="shared" si="16"/>
        <v>16.875</v>
      </c>
      <c r="J167" t="str">
        <f ca="1">IF(C167="","",IF(A167="","NO DATE",IF(NOT(ISNUMBER(A167)),"DATE IS TEXT",IF(A167&lt;&gt;INT(A167),"DATE HAS TIME",IF(OR(A167&lt;DATE(2026,9,16),A167&gt;TODAY()),"DATE OUT OF RANGE",IF(ISNA(MATCH(B167,{"SA-DAY","SA-NYT","SYS-DAY","SYS-NYT"},0)),"REFERENCE PROBLEM",IF(ISNA(MATCH(C167,ItemName,0)),"ITEM NOT IN LIST",IF(OR(NOT(ISNUMBER(D167)),D167&lt;=0),"QTY PROBLEM","OK"))))))))</f>
        <v>OK</v>
      </c>
    </row>
    <row r="168" spans="1:10" x14ac:dyDescent="0.25">
      <c r="A168" s="25">
        <v>46285</v>
      </c>
      <c r="B168" s="15" t="s">
        <v>2584</v>
      </c>
      <c r="C168" s="15" t="s">
        <v>1041</v>
      </c>
      <c r="D168" s="16">
        <v>3</v>
      </c>
      <c r="E168" s="18">
        <f t="shared" si="17"/>
        <v>5</v>
      </c>
      <c r="F168" s="18">
        <f t="shared" si="15"/>
        <v>15</v>
      </c>
      <c r="G168" s="18">
        <f t="shared" si="14"/>
        <v>3.75</v>
      </c>
      <c r="H168" s="18">
        <f t="shared" si="16"/>
        <v>3.75</v>
      </c>
      <c r="J168" t="str">
        <f ca="1">IF(C168="","",IF(A168="","NO DATE",IF(NOT(ISNUMBER(A168)),"DATE IS TEXT",IF(A168&lt;&gt;INT(A168),"DATE HAS TIME",IF(OR(A168&lt;DATE(2026,9,16),A168&gt;TODAY()),"DATE OUT OF RANGE",IF(ISNA(MATCH(B168,{"SA-DAY","SA-NYT","SYS-DAY","SYS-NYT"},0)),"REFERENCE PROBLEM",IF(ISNA(MATCH(C168,ItemName,0)),"ITEM NOT IN LIST",IF(OR(NOT(ISNUMBER(D168)),D168&lt;=0),"QTY PROBLEM","OK"))))))))</f>
        <v>OK</v>
      </c>
    </row>
    <row r="169" spans="1:10" x14ac:dyDescent="0.25">
      <c r="A169" s="25">
        <v>46285</v>
      </c>
      <c r="B169" s="15" t="s">
        <v>2584</v>
      </c>
      <c r="C169" s="15" t="s">
        <v>781</v>
      </c>
      <c r="D169" s="16">
        <v>3</v>
      </c>
      <c r="E169" s="18">
        <f t="shared" si="17"/>
        <v>15</v>
      </c>
      <c r="F169" s="18">
        <f t="shared" si="15"/>
        <v>45</v>
      </c>
      <c r="G169" s="18">
        <f t="shared" si="14"/>
        <v>8.75</v>
      </c>
      <c r="H169" s="18">
        <f t="shared" si="16"/>
        <v>18.75</v>
      </c>
      <c r="J169" t="str">
        <f ca="1">IF(C169="","",IF(A169="","NO DATE",IF(NOT(ISNUMBER(A169)),"DATE IS TEXT",IF(A169&lt;&gt;INT(A169),"DATE HAS TIME",IF(OR(A169&lt;DATE(2026,9,16),A169&gt;TODAY()),"DATE OUT OF RANGE",IF(ISNA(MATCH(B169,{"SA-DAY","SA-NYT","SYS-DAY","SYS-NYT"},0)),"REFERENCE PROBLEM",IF(ISNA(MATCH(C169,ItemName,0)),"ITEM NOT IN LIST",IF(OR(NOT(ISNUMBER(D169)),D169&lt;=0),"QTY PROBLEM","OK"))))))))</f>
        <v>OK</v>
      </c>
    </row>
    <row r="170" spans="1:10" x14ac:dyDescent="0.25">
      <c r="A170" s="25">
        <v>46285</v>
      </c>
      <c r="B170" s="15" t="s">
        <v>2584</v>
      </c>
      <c r="C170" s="15" t="s">
        <v>2488</v>
      </c>
      <c r="D170" s="16">
        <v>1</v>
      </c>
      <c r="E170" s="18">
        <f t="shared" si="17"/>
        <v>20</v>
      </c>
      <c r="F170" s="18">
        <f t="shared" si="15"/>
        <v>20</v>
      </c>
      <c r="G170" s="18">
        <f t="shared" si="14"/>
        <v>12</v>
      </c>
      <c r="H170" s="18">
        <f t="shared" si="16"/>
        <v>8</v>
      </c>
      <c r="J170" t="str">
        <f ca="1">IF(C170="","",IF(A170="","NO DATE",IF(NOT(ISNUMBER(A170)),"DATE IS TEXT",IF(A170&lt;&gt;INT(A170),"DATE HAS TIME",IF(OR(A170&lt;DATE(2026,9,16),A170&gt;TODAY()),"DATE OUT OF RANGE",IF(ISNA(MATCH(B170,{"SA-DAY","SA-NYT","SYS-DAY","SYS-NYT"},0)),"REFERENCE PROBLEM",IF(ISNA(MATCH(C170,ItemName,0)),"ITEM NOT IN LIST",IF(OR(NOT(ISNUMBER(D170)),D170&lt;=0),"QTY PROBLEM","OK"))))))))</f>
        <v>OK</v>
      </c>
    </row>
    <row r="171" spans="1:10" x14ac:dyDescent="0.25">
      <c r="A171" s="25">
        <v>46285</v>
      </c>
      <c r="B171" s="15" t="s">
        <v>2584</v>
      </c>
      <c r="C171" s="15" t="s">
        <v>2180</v>
      </c>
      <c r="D171" s="16">
        <v>1</v>
      </c>
      <c r="E171" s="18">
        <f t="shared" si="17"/>
        <v>30</v>
      </c>
      <c r="F171" s="18">
        <f t="shared" si="15"/>
        <v>30</v>
      </c>
      <c r="G171" s="18">
        <f t="shared" si="14"/>
        <v>19.567499999999999</v>
      </c>
      <c r="H171" s="18">
        <f t="shared" si="16"/>
        <v>10.432500000000001</v>
      </c>
      <c r="J171" t="str">
        <f ca="1">IF(C171="","",IF(A171="","NO DATE",IF(NOT(ISNUMBER(A171)),"DATE IS TEXT",IF(A171&lt;&gt;INT(A171),"DATE HAS TIME",IF(OR(A171&lt;DATE(2026,9,16),A171&gt;TODAY()),"DATE OUT OF RANGE",IF(ISNA(MATCH(B171,{"SA-DAY","SA-NYT","SYS-DAY","SYS-NYT"},0)),"REFERENCE PROBLEM",IF(ISNA(MATCH(C171,ItemName,0)),"ITEM NOT IN LIST",IF(OR(NOT(ISNUMBER(D171)),D171&lt;=0),"QTY PROBLEM","OK"))))))))</f>
        <v>OK</v>
      </c>
    </row>
    <row r="172" spans="1:10" x14ac:dyDescent="0.25">
      <c r="A172" s="25">
        <v>46285</v>
      </c>
      <c r="B172" s="15" t="s">
        <v>2584</v>
      </c>
      <c r="C172" s="15" t="s">
        <v>765</v>
      </c>
      <c r="D172" s="16">
        <v>1</v>
      </c>
      <c r="E172" s="18">
        <f t="shared" si="17"/>
        <v>35</v>
      </c>
      <c r="F172" s="18">
        <f t="shared" si="15"/>
        <v>35</v>
      </c>
      <c r="G172" s="18">
        <f t="shared" si="14"/>
        <v>22.822500000000002</v>
      </c>
      <c r="H172" s="18">
        <f t="shared" si="16"/>
        <v>12.177499999999998</v>
      </c>
      <c r="J172" t="str">
        <f ca="1">IF(C172="","",IF(A172="","NO DATE",IF(NOT(ISNUMBER(A172)),"DATE IS TEXT",IF(A172&lt;&gt;INT(A172),"DATE HAS TIME",IF(OR(A172&lt;DATE(2026,9,16),A172&gt;TODAY()),"DATE OUT OF RANGE",IF(ISNA(MATCH(B172,{"SA-DAY","SA-NYT","SYS-DAY","SYS-NYT"},0)),"REFERENCE PROBLEM",IF(ISNA(MATCH(C172,ItemName,0)),"ITEM NOT IN LIST",IF(OR(NOT(ISNUMBER(D172)),D172&lt;=0),"QTY PROBLEM","OK"))))))))</f>
        <v>OK</v>
      </c>
    </row>
    <row r="173" spans="1:10" x14ac:dyDescent="0.25">
      <c r="A173" s="25">
        <v>46285</v>
      </c>
      <c r="B173" s="15" t="s">
        <v>2584</v>
      </c>
      <c r="C173" s="15" t="s">
        <v>929</v>
      </c>
      <c r="D173" s="16">
        <v>1</v>
      </c>
      <c r="E173" s="18">
        <f t="shared" si="17"/>
        <v>30</v>
      </c>
      <c r="F173" s="18">
        <f t="shared" si="15"/>
        <v>30</v>
      </c>
      <c r="G173" s="18">
        <f t="shared" si="14"/>
        <v>16.305</v>
      </c>
      <c r="H173" s="18">
        <f t="shared" si="16"/>
        <v>13.695</v>
      </c>
      <c r="J173" t="str">
        <f ca="1">IF(C173="","",IF(A173="","NO DATE",IF(NOT(ISNUMBER(A173)),"DATE IS TEXT",IF(A173&lt;&gt;INT(A173),"DATE HAS TIME",IF(OR(A173&lt;DATE(2026,9,16),A173&gt;TODAY()),"DATE OUT OF RANGE",IF(ISNA(MATCH(B173,{"SA-DAY","SA-NYT","SYS-DAY","SYS-NYT"},0)),"REFERENCE PROBLEM",IF(ISNA(MATCH(C173,ItemName,0)),"ITEM NOT IN LIST",IF(OR(NOT(ISNUMBER(D173)),D173&lt;=0),"QTY PROBLEM","OK"))))))))</f>
        <v>OK</v>
      </c>
    </row>
    <row r="174" spans="1:10" x14ac:dyDescent="0.25">
      <c r="A174" s="25">
        <v>46281</v>
      </c>
      <c r="B174" s="15" t="s">
        <v>2617</v>
      </c>
      <c r="C174" s="15" t="s">
        <v>975</v>
      </c>
      <c r="D174" s="16">
        <v>6</v>
      </c>
      <c r="E174" s="18">
        <f t="shared" si="17"/>
        <v>30</v>
      </c>
      <c r="F174" s="18">
        <f t="shared" si="15"/>
        <v>180</v>
      </c>
      <c r="G174" s="18">
        <f t="shared" si="14"/>
        <v>19.567499999999999</v>
      </c>
      <c r="H174" s="18">
        <f t="shared" si="16"/>
        <v>62.594999999999999</v>
      </c>
      <c r="J174" t="str">
        <f ca="1">IF(C174="","",IF(A174="","NO DATE",IF(NOT(ISNUMBER(A174)),"DATE IS TEXT",IF(A174&lt;&gt;INT(A174),"DATE HAS TIME",IF(OR(A174&lt;DATE(2026,9,16),A174&gt;TODAY()),"DATE OUT OF RANGE",IF(ISNA(MATCH(B174,{"SA-DAY","SA-NYT","SYS-DAY","SYS-NYT"},0)),"REFERENCE PROBLEM",IF(ISNA(MATCH(C174,ItemName,0)),"ITEM NOT IN LIST",IF(OR(NOT(ISNUMBER(D174)),D174&lt;=0),"QTY PROBLEM","OK"))))))))</f>
        <v>OK</v>
      </c>
    </row>
    <row r="175" spans="1:10" x14ac:dyDescent="0.25">
      <c r="A175" s="25">
        <v>46281</v>
      </c>
      <c r="B175" s="15" t="s">
        <v>2617</v>
      </c>
      <c r="C175" s="15" t="s">
        <v>1553</v>
      </c>
      <c r="D175" s="16">
        <v>8</v>
      </c>
      <c r="E175" s="18">
        <f t="shared" si="17"/>
        <v>20</v>
      </c>
      <c r="F175" s="18">
        <f t="shared" si="15"/>
        <v>160</v>
      </c>
      <c r="G175" s="18">
        <f t="shared" si="14"/>
        <v>13.106666666666667</v>
      </c>
      <c r="H175" s="18">
        <f t="shared" si="16"/>
        <v>55.146666666666661</v>
      </c>
      <c r="J175" t="str">
        <f ca="1">IF(C175="","",IF(A175="","NO DATE",IF(NOT(ISNUMBER(A175)),"DATE IS TEXT",IF(A175&lt;&gt;INT(A175),"DATE HAS TIME",IF(OR(A175&lt;DATE(2026,9,16),A175&gt;TODAY()),"DATE OUT OF RANGE",IF(ISNA(MATCH(B175,{"SA-DAY","SA-NYT","SYS-DAY","SYS-NYT"},0)),"REFERENCE PROBLEM",IF(ISNA(MATCH(C175,ItemName,0)),"ITEM NOT IN LIST",IF(OR(NOT(ISNUMBER(D175)),D175&lt;=0),"QTY PROBLEM","OK"))))))))</f>
        <v>OK</v>
      </c>
    </row>
    <row r="176" spans="1:10" x14ac:dyDescent="0.25">
      <c r="A176" s="25">
        <v>46281</v>
      </c>
      <c r="B176" s="15" t="s">
        <v>2617</v>
      </c>
      <c r="C176" s="15" t="s">
        <v>522</v>
      </c>
      <c r="D176" s="16">
        <v>8</v>
      </c>
      <c r="E176" s="18">
        <f t="shared" si="17"/>
        <v>15</v>
      </c>
      <c r="F176" s="18">
        <f t="shared" si="15"/>
        <v>120</v>
      </c>
      <c r="G176" s="18">
        <f t="shared" si="14"/>
        <v>9.7799999999999994</v>
      </c>
      <c r="H176" s="18">
        <f t="shared" si="16"/>
        <v>41.760000000000005</v>
      </c>
      <c r="J176" t="str">
        <f ca="1">IF(C176="","",IF(A176="","NO DATE",IF(NOT(ISNUMBER(A176)),"DATE IS TEXT",IF(A176&lt;&gt;INT(A176),"DATE HAS TIME",IF(OR(A176&lt;DATE(2026,9,16),A176&gt;TODAY()),"DATE OUT OF RANGE",IF(ISNA(MATCH(B176,{"SA-DAY","SA-NYT","SYS-DAY","SYS-NYT"},0)),"REFERENCE PROBLEM",IF(ISNA(MATCH(C176,ItemName,0)),"ITEM NOT IN LIST",IF(OR(NOT(ISNUMBER(D176)),D176&lt;=0),"QTY PROBLEM","OK"))))))))</f>
        <v>OK</v>
      </c>
    </row>
    <row r="177" spans="1:10" x14ac:dyDescent="0.25">
      <c r="A177" s="25">
        <v>46281</v>
      </c>
      <c r="B177" s="15" t="s">
        <v>2617</v>
      </c>
      <c r="C177" s="15" t="s">
        <v>516</v>
      </c>
      <c r="D177" s="16">
        <v>8</v>
      </c>
      <c r="E177" s="18">
        <f t="shared" si="17"/>
        <v>15</v>
      </c>
      <c r="F177" s="18">
        <f t="shared" si="15"/>
        <v>120</v>
      </c>
      <c r="G177" s="18">
        <f t="shared" si="14"/>
        <v>9.7799999999999994</v>
      </c>
      <c r="H177" s="18">
        <f t="shared" si="16"/>
        <v>41.760000000000005</v>
      </c>
      <c r="J177" t="str">
        <f ca="1">IF(C177="","",IF(A177="","NO DATE",IF(NOT(ISNUMBER(A177)),"DATE IS TEXT",IF(A177&lt;&gt;INT(A177),"DATE HAS TIME",IF(OR(A177&lt;DATE(2026,9,16),A177&gt;TODAY()),"DATE OUT OF RANGE",IF(ISNA(MATCH(B177,{"SA-DAY","SA-NYT","SYS-DAY","SYS-NYT"},0)),"REFERENCE PROBLEM",IF(ISNA(MATCH(C177,ItemName,0)),"ITEM NOT IN LIST",IF(OR(NOT(ISNUMBER(D177)),D177&lt;=0),"QTY PROBLEM","OK"))))))))</f>
        <v>OK</v>
      </c>
    </row>
    <row r="178" spans="1:10" x14ac:dyDescent="0.25">
      <c r="A178" s="25">
        <v>46281</v>
      </c>
      <c r="B178" s="15" t="s">
        <v>2617</v>
      </c>
      <c r="C178" s="15" t="s">
        <v>349</v>
      </c>
      <c r="D178" s="16">
        <v>2</v>
      </c>
      <c r="E178" s="18">
        <f t="shared" si="17"/>
        <v>50</v>
      </c>
      <c r="F178" s="18">
        <f t="shared" si="15"/>
        <v>100</v>
      </c>
      <c r="G178" s="18">
        <f t="shared" si="14"/>
        <v>32.61</v>
      </c>
      <c r="H178" s="18">
        <f t="shared" si="16"/>
        <v>34.78</v>
      </c>
      <c r="J178" t="str">
        <f ca="1">IF(C178="","",IF(A178="","NO DATE",IF(NOT(ISNUMBER(A178)),"DATE IS TEXT",IF(A178&lt;&gt;INT(A178),"DATE HAS TIME",IF(OR(A178&lt;DATE(2026,9,16),A178&gt;TODAY()),"DATE OUT OF RANGE",IF(ISNA(MATCH(B178,{"SA-DAY","SA-NYT","SYS-DAY","SYS-NYT"},0)),"REFERENCE PROBLEM",IF(ISNA(MATCH(C178,ItemName,0)),"ITEM NOT IN LIST",IF(OR(NOT(ISNUMBER(D178)),D178&lt;=0),"QTY PROBLEM","OK"))))))))</f>
        <v>OK</v>
      </c>
    </row>
    <row r="179" spans="1:10" x14ac:dyDescent="0.25">
      <c r="A179" s="25">
        <v>46281</v>
      </c>
      <c r="B179" s="15" t="s">
        <v>2617</v>
      </c>
      <c r="C179" s="15" t="s">
        <v>239</v>
      </c>
      <c r="D179" s="16">
        <v>13</v>
      </c>
      <c r="E179" s="18">
        <f t="shared" si="17"/>
        <v>7</v>
      </c>
      <c r="F179" s="18">
        <f t="shared" si="15"/>
        <v>91</v>
      </c>
      <c r="G179" s="18">
        <f t="shared" si="14"/>
        <v>3.1066666666666674</v>
      </c>
      <c r="H179" s="18">
        <f t="shared" si="16"/>
        <v>50.613333333333323</v>
      </c>
      <c r="J179" t="str">
        <f ca="1">IF(C179="","",IF(A179="","NO DATE",IF(NOT(ISNUMBER(A179)),"DATE IS TEXT",IF(A179&lt;&gt;INT(A179),"DATE HAS TIME",IF(OR(A179&lt;DATE(2026,9,16),A179&gt;TODAY()),"DATE OUT OF RANGE",IF(ISNA(MATCH(B179,{"SA-DAY","SA-NYT","SYS-DAY","SYS-NYT"},0)),"REFERENCE PROBLEM",IF(ISNA(MATCH(C179,ItemName,0)),"ITEM NOT IN LIST",IF(OR(NOT(ISNUMBER(D179)),D179&lt;=0),"QTY PROBLEM","OK"))))))))</f>
        <v>OK</v>
      </c>
    </row>
    <row r="180" spans="1:10" x14ac:dyDescent="0.25">
      <c r="A180" s="25">
        <v>46281</v>
      </c>
      <c r="B180" s="15" t="s">
        <v>2617</v>
      </c>
      <c r="C180" s="15" t="s">
        <v>335</v>
      </c>
      <c r="D180" s="16">
        <v>2</v>
      </c>
      <c r="E180" s="18">
        <f t="shared" si="17"/>
        <v>30</v>
      </c>
      <c r="F180" s="18">
        <f t="shared" si="15"/>
        <v>60</v>
      </c>
      <c r="G180" s="18">
        <f t="shared" si="14"/>
        <v>15.546666666666667</v>
      </c>
      <c r="H180" s="18">
        <f t="shared" si="16"/>
        <v>28.906666666666666</v>
      </c>
      <c r="J180" t="str">
        <f ca="1">IF(C180="","",IF(A180="","NO DATE",IF(NOT(ISNUMBER(A180)),"DATE IS TEXT",IF(A180&lt;&gt;INT(A180),"DATE HAS TIME",IF(OR(A180&lt;DATE(2026,9,16),A180&gt;TODAY()),"DATE OUT OF RANGE",IF(ISNA(MATCH(B180,{"SA-DAY","SA-NYT","SYS-DAY","SYS-NYT"},0)),"REFERENCE PROBLEM",IF(ISNA(MATCH(C180,ItemName,0)),"ITEM NOT IN LIST",IF(OR(NOT(ISNUMBER(D180)),D180&lt;=0),"QTY PROBLEM","OK"))))))))</f>
        <v>OK</v>
      </c>
    </row>
    <row r="181" spans="1:10" x14ac:dyDescent="0.25">
      <c r="A181" s="25">
        <v>46281</v>
      </c>
      <c r="B181" s="15" t="s">
        <v>2617</v>
      </c>
      <c r="C181" s="15" t="s">
        <v>1569</v>
      </c>
      <c r="D181" s="16">
        <v>3</v>
      </c>
      <c r="E181" s="18">
        <f t="shared" si="17"/>
        <v>20</v>
      </c>
      <c r="F181" s="18">
        <f t="shared" si="15"/>
        <v>60</v>
      </c>
      <c r="G181" s="18">
        <f t="shared" si="14"/>
        <v>13.106666666666667</v>
      </c>
      <c r="H181" s="18">
        <f t="shared" si="16"/>
        <v>20.68</v>
      </c>
      <c r="J181" t="str">
        <f ca="1">IF(C181="","",IF(A181="","NO DATE",IF(NOT(ISNUMBER(A181)),"DATE IS TEXT",IF(A181&lt;&gt;INT(A181),"DATE HAS TIME",IF(OR(A181&lt;DATE(2026,9,16),A181&gt;TODAY()),"DATE OUT OF RANGE",IF(ISNA(MATCH(B181,{"SA-DAY","SA-NYT","SYS-DAY","SYS-NYT"},0)),"REFERENCE PROBLEM",IF(ISNA(MATCH(C181,ItemName,0)),"ITEM NOT IN LIST",IF(OR(NOT(ISNUMBER(D181)),D181&lt;=0),"QTY PROBLEM","OK"))))))))</f>
        <v>OK</v>
      </c>
    </row>
    <row r="182" spans="1:10" x14ac:dyDescent="0.25">
      <c r="A182" s="25">
        <v>46281</v>
      </c>
      <c r="B182" s="15" t="s">
        <v>2617</v>
      </c>
      <c r="C182" s="15" t="s">
        <v>2190</v>
      </c>
      <c r="D182" s="16">
        <v>1</v>
      </c>
      <c r="E182" s="18">
        <f t="shared" si="17"/>
        <v>40</v>
      </c>
      <c r="F182" s="18">
        <f t="shared" si="15"/>
        <v>40</v>
      </c>
      <c r="G182" s="18">
        <f t="shared" si="14"/>
        <v>26.085000000000001</v>
      </c>
      <c r="H182" s="18">
        <f t="shared" si="16"/>
        <v>13.914999999999999</v>
      </c>
      <c r="J182" t="str">
        <f ca="1">IF(C182="","",IF(A182="","NO DATE",IF(NOT(ISNUMBER(A182)),"DATE IS TEXT",IF(A182&lt;&gt;INT(A182),"DATE HAS TIME",IF(OR(A182&lt;DATE(2026,9,16),A182&gt;TODAY()),"DATE OUT OF RANGE",IF(ISNA(MATCH(B182,{"SA-DAY","SA-NYT","SYS-DAY","SYS-NYT"},0)),"REFERENCE PROBLEM",IF(ISNA(MATCH(C182,ItemName,0)),"ITEM NOT IN LIST",IF(OR(NOT(ISNUMBER(D182)),D182&lt;=0),"QTY PROBLEM","OK"))))))))</f>
        <v>OK</v>
      </c>
    </row>
    <row r="183" spans="1:10" x14ac:dyDescent="0.25">
      <c r="A183" s="25">
        <v>46281</v>
      </c>
      <c r="B183" s="15" t="s">
        <v>2617</v>
      </c>
      <c r="C183" s="15" t="s">
        <v>1419</v>
      </c>
      <c r="D183" s="16">
        <v>2</v>
      </c>
      <c r="E183" s="18">
        <f t="shared" si="17"/>
        <v>20</v>
      </c>
      <c r="F183" s="18">
        <f t="shared" si="15"/>
        <v>40</v>
      </c>
      <c r="G183" s="18">
        <f t="shared" si="14"/>
        <v>13.0425</v>
      </c>
      <c r="H183" s="18">
        <f t="shared" si="16"/>
        <v>13.914999999999999</v>
      </c>
      <c r="J183" t="str">
        <f ca="1">IF(C183="","",IF(A183="","NO DATE",IF(NOT(ISNUMBER(A183)),"DATE IS TEXT",IF(A183&lt;&gt;INT(A183),"DATE HAS TIME",IF(OR(A183&lt;DATE(2026,9,16),A183&gt;TODAY()),"DATE OUT OF RANGE",IF(ISNA(MATCH(B183,{"SA-DAY","SA-NYT","SYS-DAY","SYS-NYT"},0)),"REFERENCE PROBLEM",IF(ISNA(MATCH(C183,ItemName,0)),"ITEM NOT IN LIST",IF(OR(NOT(ISNUMBER(D183)),D183&lt;=0),"QTY PROBLEM","OK"))))))))</f>
        <v>OK</v>
      </c>
    </row>
    <row r="184" spans="1:10" x14ac:dyDescent="0.25">
      <c r="A184" s="25">
        <v>46281</v>
      </c>
      <c r="B184" s="15" t="s">
        <v>2617</v>
      </c>
      <c r="C184" s="15" t="s">
        <v>321</v>
      </c>
      <c r="D184" s="16">
        <v>1</v>
      </c>
      <c r="E184" s="18">
        <f t="shared" si="17"/>
        <v>40</v>
      </c>
      <c r="F184" s="18">
        <f t="shared" si="15"/>
        <v>40</v>
      </c>
      <c r="G184" s="18">
        <f t="shared" si="14"/>
        <v>18.559999999999999</v>
      </c>
      <c r="H184" s="18">
        <f t="shared" si="16"/>
        <v>21.44</v>
      </c>
      <c r="J184" t="str">
        <f ca="1">IF(C184="","",IF(A184="","NO DATE",IF(NOT(ISNUMBER(A184)),"DATE IS TEXT",IF(A184&lt;&gt;INT(A184),"DATE HAS TIME",IF(OR(A184&lt;DATE(2026,9,16),A184&gt;TODAY()),"DATE OUT OF RANGE",IF(ISNA(MATCH(B184,{"SA-DAY","SA-NYT","SYS-DAY","SYS-NYT"},0)),"REFERENCE PROBLEM",IF(ISNA(MATCH(C184,ItemName,0)),"ITEM NOT IN LIST",IF(OR(NOT(ISNUMBER(D184)),D184&lt;=0),"QTY PROBLEM","OK"))))))))</f>
        <v>OK</v>
      </c>
    </row>
    <row r="185" spans="1:10" x14ac:dyDescent="0.25">
      <c r="A185" s="25">
        <v>46281</v>
      </c>
      <c r="B185" s="15" t="s">
        <v>2617</v>
      </c>
      <c r="C185" s="15" t="s">
        <v>2106</v>
      </c>
      <c r="D185" s="16">
        <v>1</v>
      </c>
      <c r="E185" s="18">
        <f t="shared" si="17"/>
        <v>40</v>
      </c>
      <c r="F185" s="18">
        <f t="shared" si="15"/>
        <v>40</v>
      </c>
      <c r="G185" s="18">
        <f t="shared" si="14"/>
        <v>26.085000000000001</v>
      </c>
      <c r="H185" s="18">
        <f t="shared" si="16"/>
        <v>13.914999999999999</v>
      </c>
      <c r="J185" t="str">
        <f ca="1">IF(C185="","",IF(A185="","NO DATE",IF(NOT(ISNUMBER(A185)),"DATE IS TEXT",IF(A185&lt;&gt;INT(A185),"DATE HAS TIME",IF(OR(A185&lt;DATE(2026,9,16),A185&gt;TODAY()),"DATE OUT OF RANGE",IF(ISNA(MATCH(B185,{"SA-DAY","SA-NYT","SYS-DAY","SYS-NYT"},0)),"REFERENCE PROBLEM",IF(ISNA(MATCH(C185,ItemName,0)),"ITEM NOT IN LIST",IF(OR(NOT(ISNUMBER(D185)),D185&lt;=0),"QTY PROBLEM","OK"))))))))</f>
        <v>OK</v>
      </c>
    </row>
    <row r="186" spans="1:10" x14ac:dyDescent="0.25">
      <c r="A186" s="25">
        <v>46281</v>
      </c>
      <c r="B186" s="15" t="s">
        <v>2617</v>
      </c>
      <c r="C186" s="15" t="s">
        <v>510</v>
      </c>
      <c r="D186" s="16">
        <v>1</v>
      </c>
      <c r="E186" s="18">
        <f t="shared" si="17"/>
        <v>40</v>
      </c>
      <c r="F186" s="18">
        <f t="shared" si="15"/>
        <v>40</v>
      </c>
      <c r="G186" s="18">
        <f t="shared" si="14"/>
        <v>26.085000000000001</v>
      </c>
      <c r="H186" s="18">
        <f t="shared" si="16"/>
        <v>13.914999999999999</v>
      </c>
      <c r="J186" t="str">
        <f ca="1">IF(C186="","",IF(A186="","NO DATE",IF(NOT(ISNUMBER(A186)),"DATE IS TEXT",IF(A186&lt;&gt;INT(A186),"DATE HAS TIME",IF(OR(A186&lt;DATE(2026,9,16),A186&gt;TODAY()),"DATE OUT OF RANGE",IF(ISNA(MATCH(B186,{"SA-DAY","SA-NYT","SYS-DAY","SYS-NYT"},0)),"REFERENCE PROBLEM",IF(ISNA(MATCH(C186,ItemName,0)),"ITEM NOT IN LIST",IF(OR(NOT(ISNUMBER(D186)),D186&lt;=0),"QTY PROBLEM","OK"))))))))</f>
        <v>OK</v>
      </c>
    </row>
    <row r="187" spans="1:10" x14ac:dyDescent="0.25">
      <c r="A187" s="25">
        <v>46281</v>
      </c>
      <c r="B187" s="15" t="s">
        <v>2617</v>
      </c>
      <c r="C187" s="15" t="s">
        <v>877</v>
      </c>
      <c r="D187" s="16">
        <v>1</v>
      </c>
      <c r="E187" s="18">
        <f t="shared" si="17"/>
        <v>40</v>
      </c>
      <c r="F187" s="18">
        <f t="shared" si="15"/>
        <v>40</v>
      </c>
      <c r="G187" s="18">
        <f t="shared" si="14"/>
        <v>26.085000000000001</v>
      </c>
      <c r="H187" s="18">
        <f t="shared" si="16"/>
        <v>13.914999999999999</v>
      </c>
      <c r="J187" t="str">
        <f ca="1">IF(C187="","",IF(A187="","NO DATE",IF(NOT(ISNUMBER(A187)),"DATE IS TEXT",IF(A187&lt;&gt;INT(A187),"DATE HAS TIME",IF(OR(A187&lt;DATE(2026,9,16),A187&gt;TODAY()),"DATE OUT OF RANGE",IF(ISNA(MATCH(B187,{"SA-DAY","SA-NYT","SYS-DAY","SYS-NYT"},0)),"REFERENCE PROBLEM",IF(ISNA(MATCH(C187,ItemName,0)),"ITEM NOT IN LIST",IF(OR(NOT(ISNUMBER(D187)),D187&lt;=0),"QTY PROBLEM","OK"))))))))</f>
        <v>OK</v>
      </c>
    </row>
    <row r="188" spans="1:10" x14ac:dyDescent="0.25">
      <c r="A188" s="25">
        <v>46281</v>
      </c>
      <c r="B188" s="15" t="s">
        <v>2617</v>
      </c>
      <c r="C188" s="15" t="s">
        <v>1745</v>
      </c>
      <c r="D188" s="16">
        <v>3</v>
      </c>
      <c r="E188" s="18">
        <f t="shared" si="17"/>
        <v>10</v>
      </c>
      <c r="F188" s="18">
        <f t="shared" si="15"/>
        <v>30</v>
      </c>
      <c r="G188" s="18">
        <f t="shared" si="14"/>
        <v>6.5250000000000004</v>
      </c>
      <c r="H188" s="18">
        <f t="shared" si="16"/>
        <v>10.424999999999997</v>
      </c>
      <c r="J188" t="str">
        <f ca="1">IF(C188="","",IF(A188="","NO DATE",IF(NOT(ISNUMBER(A188)),"DATE IS TEXT",IF(A188&lt;&gt;INT(A188),"DATE HAS TIME",IF(OR(A188&lt;DATE(2026,9,16),A188&gt;TODAY()),"DATE OUT OF RANGE",IF(ISNA(MATCH(B188,{"SA-DAY","SA-NYT","SYS-DAY","SYS-NYT"},0)),"REFERENCE PROBLEM",IF(ISNA(MATCH(C188,ItemName,0)),"ITEM NOT IN LIST",IF(OR(NOT(ISNUMBER(D188)),D188&lt;=0),"QTY PROBLEM","OK"))))))))</f>
        <v>OK</v>
      </c>
    </row>
    <row r="189" spans="1:10" x14ac:dyDescent="0.25">
      <c r="A189" s="25">
        <v>46281</v>
      </c>
      <c r="B189" s="15" t="s">
        <v>2617</v>
      </c>
      <c r="C189" s="15" t="s">
        <v>2042</v>
      </c>
      <c r="D189" s="16">
        <v>2</v>
      </c>
      <c r="E189" s="18">
        <f t="shared" si="17"/>
        <v>15</v>
      </c>
      <c r="F189" s="18">
        <f t="shared" si="15"/>
        <v>30</v>
      </c>
      <c r="G189" s="18">
        <f t="shared" ref="G189:G252" si="18">IF($C189="","",IFERROR(INDEX(ItemCostCol,MATCH($C189,ItemName,0)),""))</f>
        <v>11.25</v>
      </c>
      <c r="H189" s="18">
        <f t="shared" si="16"/>
        <v>7.5</v>
      </c>
      <c r="J189" t="str">
        <f ca="1">IF(C189="","",IF(A189="","NO DATE",IF(NOT(ISNUMBER(A189)),"DATE IS TEXT",IF(A189&lt;&gt;INT(A189),"DATE HAS TIME",IF(OR(A189&lt;DATE(2026,9,16),A189&gt;TODAY()),"DATE OUT OF RANGE",IF(ISNA(MATCH(B189,{"SA-DAY","SA-NYT","SYS-DAY","SYS-NYT"},0)),"REFERENCE PROBLEM",IF(ISNA(MATCH(C189,ItemName,0)),"ITEM NOT IN LIST",IF(OR(NOT(ISNUMBER(D189)),D189&lt;=0),"QTY PROBLEM","OK"))))))))</f>
        <v>OK</v>
      </c>
    </row>
    <row r="190" spans="1:10" x14ac:dyDescent="0.25">
      <c r="A190" s="25">
        <v>46281</v>
      </c>
      <c r="B190" s="15" t="s">
        <v>2617</v>
      </c>
      <c r="C190" s="15" t="s">
        <v>1383</v>
      </c>
      <c r="D190" s="16">
        <v>2</v>
      </c>
      <c r="E190" s="18">
        <f t="shared" si="17"/>
        <v>15</v>
      </c>
      <c r="F190" s="18">
        <f t="shared" si="15"/>
        <v>30</v>
      </c>
      <c r="G190" s="18">
        <f t="shared" si="18"/>
        <v>9.7799999999999994</v>
      </c>
      <c r="H190" s="18">
        <f t="shared" si="16"/>
        <v>10.440000000000001</v>
      </c>
      <c r="J190" t="str">
        <f ca="1">IF(C190="","",IF(A190="","NO DATE",IF(NOT(ISNUMBER(A190)),"DATE IS TEXT",IF(A190&lt;&gt;INT(A190),"DATE HAS TIME",IF(OR(A190&lt;DATE(2026,9,16),A190&gt;TODAY()),"DATE OUT OF RANGE",IF(ISNA(MATCH(B190,{"SA-DAY","SA-NYT","SYS-DAY","SYS-NYT"},0)),"REFERENCE PROBLEM",IF(ISNA(MATCH(C190,ItemName,0)),"ITEM NOT IN LIST",IF(OR(NOT(ISNUMBER(D190)),D190&lt;=0),"QTY PROBLEM","OK"))))))))</f>
        <v>OK</v>
      </c>
    </row>
    <row r="191" spans="1:10" x14ac:dyDescent="0.25">
      <c r="A191" s="25">
        <v>46281</v>
      </c>
      <c r="B191" s="15" t="s">
        <v>2617</v>
      </c>
      <c r="C191" s="15" t="s">
        <v>2055</v>
      </c>
      <c r="D191" s="16">
        <v>2</v>
      </c>
      <c r="E191" s="18">
        <f t="shared" si="17"/>
        <v>15</v>
      </c>
      <c r="F191" s="18">
        <f t="shared" si="15"/>
        <v>30</v>
      </c>
      <c r="G191" s="18">
        <f t="shared" si="18"/>
        <v>11.25</v>
      </c>
      <c r="H191" s="18">
        <f t="shared" si="16"/>
        <v>7.5</v>
      </c>
      <c r="J191" t="str">
        <f ca="1">IF(C191="","",IF(A191="","NO DATE",IF(NOT(ISNUMBER(A191)),"DATE IS TEXT",IF(A191&lt;&gt;INT(A191),"DATE HAS TIME",IF(OR(A191&lt;DATE(2026,9,16),A191&gt;TODAY()),"DATE OUT OF RANGE",IF(ISNA(MATCH(B191,{"SA-DAY","SA-NYT","SYS-DAY","SYS-NYT"},0)),"REFERENCE PROBLEM",IF(ISNA(MATCH(C191,ItemName,0)),"ITEM NOT IN LIST",IF(OR(NOT(ISNUMBER(D191)),D191&lt;=0),"QTY PROBLEM","OK"))))))))</f>
        <v>OK</v>
      </c>
    </row>
    <row r="192" spans="1:10" x14ac:dyDescent="0.25">
      <c r="A192" s="25">
        <v>46281</v>
      </c>
      <c r="B192" s="15" t="s">
        <v>2617</v>
      </c>
      <c r="C192" s="15" t="s">
        <v>2420</v>
      </c>
      <c r="D192" s="16">
        <v>2</v>
      </c>
      <c r="E192" s="18">
        <f t="shared" si="17"/>
        <v>15</v>
      </c>
      <c r="F192" s="18">
        <f t="shared" si="15"/>
        <v>30</v>
      </c>
      <c r="G192" s="18">
        <f t="shared" si="18"/>
        <v>8.3553333333333324</v>
      </c>
      <c r="H192" s="18">
        <f t="shared" si="16"/>
        <v>13.289333333333335</v>
      </c>
      <c r="J192" t="str">
        <f ca="1">IF(C192="","",IF(A192="","NO DATE",IF(NOT(ISNUMBER(A192)),"DATE IS TEXT",IF(A192&lt;&gt;INT(A192),"DATE HAS TIME",IF(OR(A192&lt;DATE(2026,9,16),A192&gt;TODAY()),"DATE OUT OF RANGE",IF(ISNA(MATCH(B192,{"SA-DAY","SA-NYT","SYS-DAY","SYS-NYT"},0)),"REFERENCE PROBLEM",IF(ISNA(MATCH(C192,ItemName,0)),"ITEM NOT IN LIST",IF(OR(NOT(ISNUMBER(D192)),D192&lt;=0),"QTY PROBLEM","OK"))))))))</f>
        <v>OK</v>
      </c>
    </row>
    <row r="193" spans="1:10" x14ac:dyDescent="0.25">
      <c r="A193" s="25">
        <v>46281</v>
      </c>
      <c r="B193" s="15" t="s">
        <v>2617</v>
      </c>
      <c r="C193" s="15" t="s">
        <v>604</v>
      </c>
      <c r="D193" s="16">
        <v>22</v>
      </c>
      <c r="E193" s="18">
        <f t="shared" si="17"/>
        <v>1</v>
      </c>
      <c r="F193" s="18">
        <f t="shared" si="15"/>
        <v>22</v>
      </c>
      <c r="G193" s="18">
        <f t="shared" si="18"/>
        <v>0.65249999999999997</v>
      </c>
      <c r="H193" s="18">
        <f t="shared" si="16"/>
        <v>7.6450000000000014</v>
      </c>
      <c r="J193" t="str">
        <f ca="1">IF(C193="","",IF(A193="","NO DATE",IF(NOT(ISNUMBER(A193)),"DATE IS TEXT",IF(A193&lt;&gt;INT(A193),"DATE HAS TIME",IF(OR(A193&lt;DATE(2026,9,16),A193&gt;TODAY()),"DATE OUT OF RANGE",IF(ISNA(MATCH(B193,{"SA-DAY","SA-NYT","SYS-DAY","SYS-NYT"},0)),"REFERENCE PROBLEM",IF(ISNA(MATCH(C193,ItemName,0)),"ITEM NOT IN LIST",IF(OR(NOT(ISNUMBER(D193)),D193&lt;=0),"QTY PROBLEM","OK"))))))))</f>
        <v>OK</v>
      </c>
    </row>
    <row r="194" spans="1:10" x14ac:dyDescent="0.25">
      <c r="A194" s="25">
        <v>46281</v>
      </c>
      <c r="B194" s="15" t="s">
        <v>2617</v>
      </c>
      <c r="C194" s="15" t="s">
        <v>1725</v>
      </c>
      <c r="D194" s="16">
        <v>2</v>
      </c>
      <c r="E194" s="18">
        <f t="shared" si="17"/>
        <v>10</v>
      </c>
      <c r="F194" s="18">
        <f t="shared" si="15"/>
        <v>20</v>
      </c>
      <c r="G194" s="18">
        <f t="shared" si="18"/>
        <v>6.5250000000000004</v>
      </c>
      <c r="H194" s="18">
        <f t="shared" si="16"/>
        <v>6.9499999999999993</v>
      </c>
      <c r="J194" t="str">
        <f ca="1">IF(C194="","",IF(A194="","NO DATE",IF(NOT(ISNUMBER(A194)),"DATE IS TEXT",IF(A194&lt;&gt;INT(A194),"DATE HAS TIME",IF(OR(A194&lt;DATE(2026,9,16),A194&gt;TODAY()),"DATE OUT OF RANGE",IF(ISNA(MATCH(B194,{"SA-DAY","SA-NYT","SYS-DAY","SYS-NYT"},0)),"REFERENCE PROBLEM",IF(ISNA(MATCH(C194,ItemName,0)),"ITEM NOT IN LIST",IF(OR(NOT(ISNUMBER(D194)),D194&lt;=0),"QTY PROBLEM","OK"))))))))</f>
        <v>OK</v>
      </c>
    </row>
    <row r="195" spans="1:10" x14ac:dyDescent="0.25">
      <c r="A195" s="25">
        <v>46281</v>
      </c>
      <c r="B195" s="15" t="s">
        <v>2617</v>
      </c>
      <c r="C195" s="15" t="s">
        <v>1391</v>
      </c>
      <c r="D195" s="16">
        <v>1</v>
      </c>
      <c r="E195" s="18">
        <f t="shared" si="17"/>
        <v>20</v>
      </c>
      <c r="F195" s="18">
        <f t="shared" si="15"/>
        <v>20</v>
      </c>
      <c r="G195" s="18">
        <f t="shared" si="18"/>
        <v>12.99</v>
      </c>
      <c r="H195" s="18">
        <f t="shared" si="16"/>
        <v>7.01</v>
      </c>
      <c r="J195" t="str">
        <f ca="1">IF(C195="","",IF(A195="","NO DATE",IF(NOT(ISNUMBER(A195)),"DATE IS TEXT",IF(A195&lt;&gt;INT(A195),"DATE HAS TIME",IF(OR(A195&lt;DATE(2026,9,16),A195&gt;TODAY()),"DATE OUT OF RANGE",IF(ISNA(MATCH(B195,{"SA-DAY","SA-NYT","SYS-DAY","SYS-NYT"},0)),"REFERENCE PROBLEM",IF(ISNA(MATCH(C195,ItemName,0)),"ITEM NOT IN LIST",IF(OR(NOT(ISNUMBER(D195)),D195&lt;=0),"QTY PROBLEM","OK"))))))))</f>
        <v>OK</v>
      </c>
    </row>
    <row r="196" spans="1:10" x14ac:dyDescent="0.25">
      <c r="A196" s="25">
        <v>46281</v>
      </c>
      <c r="B196" s="15" t="s">
        <v>2617</v>
      </c>
      <c r="C196" s="15" t="s">
        <v>1561</v>
      </c>
      <c r="D196" s="16">
        <v>1</v>
      </c>
      <c r="E196" s="18">
        <f t="shared" si="17"/>
        <v>20</v>
      </c>
      <c r="F196" s="18">
        <f t="shared" ref="F196:F259" si="19">IF(OR($D196="",$E196=""),"",$D196*$E196)</f>
        <v>20</v>
      </c>
      <c r="G196" s="18">
        <f t="shared" si="18"/>
        <v>13.106666666666667</v>
      </c>
      <c r="H196" s="18">
        <f t="shared" ref="H196:H259" si="20">IF(OR($F196="",$G196=""),"",$F196-$D196*$G196)</f>
        <v>6.8933333333333326</v>
      </c>
      <c r="J196" t="str">
        <f ca="1">IF(C196="","",IF(A196="","NO DATE",IF(NOT(ISNUMBER(A196)),"DATE IS TEXT",IF(A196&lt;&gt;INT(A196),"DATE HAS TIME",IF(OR(A196&lt;DATE(2026,9,16),A196&gt;TODAY()),"DATE OUT OF RANGE",IF(ISNA(MATCH(B196,{"SA-DAY","SA-NYT","SYS-DAY","SYS-NYT"},0)),"REFERENCE PROBLEM",IF(ISNA(MATCH(C196,ItemName,0)),"ITEM NOT IN LIST",IF(OR(NOT(ISNUMBER(D196)),D196&lt;=0),"QTY PROBLEM","OK"))))))))</f>
        <v>OK</v>
      </c>
    </row>
    <row r="197" spans="1:10" x14ac:dyDescent="0.25">
      <c r="A197" s="25">
        <v>46281</v>
      </c>
      <c r="B197" s="15" t="s">
        <v>2617</v>
      </c>
      <c r="C197" s="15" t="s">
        <v>419</v>
      </c>
      <c r="D197" s="16">
        <v>1</v>
      </c>
      <c r="E197" s="18">
        <f t="shared" si="17"/>
        <v>15</v>
      </c>
      <c r="F197" s="18">
        <f t="shared" si="19"/>
        <v>15</v>
      </c>
      <c r="G197" s="18">
        <f t="shared" si="18"/>
        <v>9.7799999999999994</v>
      </c>
      <c r="H197" s="18">
        <f t="shared" si="20"/>
        <v>5.2200000000000006</v>
      </c>
      <c r="J197" t="str">
        <f ca="1">IF(C197="","",IF(A197="","NO DATE",IF(NOT(ISNUMBER(A197)),"DATE IS TEXT",IF(A197&lt;&gt;INT(A197),"DATE HAS TIME",IF(OR(A197&lt;DATE(2026,9,16),A197&gt;TODAY()),"DATE OUT OF RANGE",IF(ISNA(MATCH(B197,{"SA-DAY","SA-NYT","SYS-DAY","SYS-NYT"},0)),"REFERENCE PROBLEM",IF(ISNA(MATCH(C197,ItemName,0)),"ITEM NOT IN LIST",IF(OR(NOT(ISNUMBER(D197)),D197&lt;=0),"QTY PROBLEM","OK"))))))))</f>
        <v>OK</v>
      </c>
    </row>
    <row r="198" spans="1:10" x14ac:dyDescent="0.25">
      <c r="A198" s="25">
        <v>46281</v>
      </c>
      <c r="B198" s="15" t="s">
        <v>2617</v>
      </c>
      <c r="C198" s="15" t="s">
        <v>2098</v>
      </c>
      <c r="D198" s="16">
        <v>1</v>
      </c>
      <c r="E198" s="18">
        <f t="shared" si="17"/>
        <v>15</v>
      </c>
      <c r="F198" s="18">
        <f t="shared" si="19"/>
        <v>15</v>
      </c>
      <c r="G198" s="18">
        <f t="shared" si="18"/>
        <v>9.7799999999999994</v>
      </c>
      <c r="H198" s="18">
        <f t="shared" si="20"/>
        <v>5.2200000000000006</v>
      </c>
      <c r="J198" t="str">
        <f ca="1">IF(C198="","",IF(A198="","NO DATE",IF(NOT(ISNUMBER(A198)),"DATE IS TEXT",IF(A198&lt;&gt;INT(A198),"DATE HAS TIME",IF(OR(A198&lt;DATE(2026,9,16),A198&gt;TODAY()),"DATE OUT OF RANGE",IF(ISNA(MATCH(B198,{"SA-DAY","SA-NYT","SYS-DAY","SYS-NYT"},0)),"REFERENCE PROBLEM",IF(ISNA(MATCH(C198,ItemName,0)),"ITEM NOT IN LIST",IF(OR(NOT(ISNUMBER(D198)),D198&lt;=0),"QTY PROBLEM","OK"))))))))</f>
        <v>OK</v>
      </c>
    </row>
    <row r="199" spans="1:10" x14ac:dyDescent="0.25">
      <c r="A199" s="25">
        <v>46281</v>
      </c>
      <c r="B199" s="15" t="s">
        <v>2617</v>
      </c>
      <c r="C199" s="15" t="s">
        <v>1423</v>
      </c>
      <c r="D199" s="16">
        <v>1</v>
      </c>
      <c r="E199" s="18">
        <f t="shared" si="17"/>
        <v>15</v>
      </c>
      <c r="F199" s="18">
        <f t="shared" si="19"/>
        <v>15</v>
      </c>
      <c r="G199" s="18">
        <f t="shared" si="18"/>
        <v>9.7799999999999994</v>
      </c>
      <c r="H199" s="18">
        <f t="shared" si="20"/>
        <v>5.2200000000000006</v>
      </c>
      <c r="J199" t="str">
        <f ca="1">IF(C199="","",IF(A199="","NO DATE",IF(NOT(ISNUMBER(A199)),"DATE IS TEXT",IF(A199&lt;&gt;INT(A199),"DATE HAS TIME",IF(OR(A199&lt;DATE(2026,9,16),A199&gt;TODAY()),"DATE OUT OF RANGE",IF(ISNA(MATCH(B199,{"SA-DAY","SA-NYT","SYS-DAY","SYS-NYT"},0)),"REFERENCE PROBLEM",IF(ISNA(MATCH(C199,ItemName,0)),"ITEM NOT IN LIST",IF(OR(NOT(ISNUMBER(D199)),D199&lt;=0),"QTY PROBLEM","OK"))))))))</f>
        <v>OK</v>
      </c>
    </row>
    <row r="200" spans="1:10" x14ac:dyDescent="0.25">
      <c r="A200" s="25">
        <v>46281</v>
      </c>
      <c r="B200" s="15" t="s">
        <v>2617</v>
      </c>
      <c r="C200" s="15" t="s">
        <v>2114</v>
      </c>
      <c r="D200" s="16">
        <v>1</v>
      </c>
      <c r="E200" s="18">
        <f t="shared" si="17"/>
        <v>15</v>
      </c>
      <c r="F200" s="18">
        <f t="shared" si="19"/>
        <v>15</v>
      </c>
      <c r="G200" s="18">
        <f t="shared" si="18"/>
        <v>9.7799999999999994</v>
      </c>
      <c r="H200" s="18">
        <f t="shared" si="20"/>
        <v>5.2200000000000006</v>
      </c>
      <c r="J200" t="str">
        <f ca="1">IF(C200="","",IF(A200="","NO DATE",IF(NOT(ISNUMBER(A200)),"DATE IS TEXT",IF(A200&lt;&gt;INT(A200),"DATE HAS TIME",IF(OR(A200&lt;DATE(2026,9,16),A200&gt;TODAY()),"DATE OUT OF RANGE",IF(ISNA(MATCH(B200,{"SA-DAY","SA-NYT","SYS-DAY","SYS-NYT"},0)),"REFERENCE PROBLEM",IF(ISNA(MATCH(C200,ItemName,0)),"ITEM NOT IN LIST",IF(OR(NOT(ISNUMBER(D200)),D200&lt;=0),"QTY PROBLEM","OK"))))))))</f>
        <v>OK</v>
      </c>
    </row>
    <row r="201" spans="1:10" x14ac:dyDescent="0.25">
      <c r="A201" s="25">
        <v>46281</v>
      </c>
      <c r="B201" s="15" t="s">
        <v>2617</v>
      </c>
      <c r="C201" s="15" t="s">
        <v>2088</v>
      </c>
      <c r="D201" s="16">
        <v>1</v>
      </c>
      <c r="E201" s="18">
        <f t="shared" si="17"/>
        <v>8</v>
      </c>
      <c r="F201" s="18">
        <f t="shared" si="19"/>
        <v>8</v>
      </c>
      <c r="G201" s="18">
        <f t="shared" si="18"/>
        <v>4.3968888888888893</v>
      </c>
      <c r="H201" s="18">
        <f t="shared" si="20"/>
        <v>3.6031111111111107</v>
      </c>
      <c r="J201" t="str">
        <f ca="1">IF(C201="","",IF(A201="","NO DATE",IF(NOT(ISNUMBER(A201)),"DATE IS TEXT",IF(A201&lt;&gt;INT(A201),"DATE HAS TIME",IF(OR(A201&lt;DATE(2026,9,16),A201&gt;TODAY()),"DATE OUT OF RANGE",IF(ISNA(MATCH(B201,{"SA-DAY","SA-NYT","SYS-DAY","SYS-NYT"},0)),"REFERENCE PROBLEM",IF(ISNA(MATCH(C201,ItemName,0)),"ITEM NOT IN LIST",IF(OR(NOT(ISNUMBER(D201)),D201&lt;=0),"QTY PROBLEM","OK"))))))))</f>
        <v>OK</v>
      </c>
    </row>
    <row r="202" spans="1:10" x14ac:dyDescent="0.25">
      <c r="A202" s="25">
        <v>46281</v>
      </c>
      <c r="B202" s="15" t="s">
        <v>2617</v>
      </c>
      <c r="C202" s="15" t="s">
        <v>659</v>
      </c>
      <c r="D202" s="16">
        <v>1</v>
      </c>
      <c r="E202" s="18">
        <f t="shared" si="17"/>
        <v>0.5</v>
      </c>
      <c r="F202" s="18">
        <f t="shared" si="19"/>
        <v>0.5</v>
      </c>
      <c r="G202" s="18">
        <f t="shared" si="18"/>
        <v>0.32250000000000001</v>
      </c>
      <c r="H202" s="18">
        <f t="shared" si="20"/>
        <v>0.17749999999999999</v>
      </c>
      <c r="J202" t="str">
        <f ca="1">IF(C202="","",IF(A202="","NO DATE",IF(NOT(ISNUMBER(A202)),"DATE IS TEXT",IF(A202&lt;&gt;INT(A202),"DATE HAS TIME",IF(OR(A202&lt;DATE(2026,9,16),A202&gt;TODAY()),"DATE OUT OF RANGE",IF(ISNA(MATCH(B202,{"SA-DAY","SA-NYT","SYS-DAY","SYS-NYT"},0)),"REFERENCE PROBLEM",IF(ISNA(MATCH(C202,ItemName,0)),"ITEM NOT IN LIST",IF(OR(NOT(ISNUMBER(D202)),D202&lt;=0),"QTY PROBLEM","OK"))))))))</f>
        <v>OK</v>
      </c>
    </row>
    <row r="203" spans="1:10" x14ac:dyDescent="0.25">
      <c r="A203" s="25">
        <v>46282</v>
      </c>
      <c r="B203" s="15" t="s">
        <v>2616</v>
      </c>
      <c r="C203" s="15" t="s">
        <v>349</v>
      </c>
      <c r="D203" s="16">
        <v>4</v>
      </c>
      <c r="E203" s="18">
        <f t="shared" si="17"/>
        <v>50</v>
      </c>
      <c r="F203" s="18">
        <f t="shared" si="19"/>
        <v>200</v>
      </c>
      <c r="G203" s="18">
        <f t="shared" si="18"/>
        <v>32.61</v>
      </c>
      <c r="H203" s="18">
        <f t="shared" si="20"/>
        <v>69.56</v>
      </c>
      <c r="J203" t="str">
        <f ca="1">IF(C203="","",IF(A203="","NO DATE",IF(NOT(ISNUMBER(A203)),"DATE IS TEXT",IF(A203&lt;&gt;INT(A203),"DATE HAS TIME",IF(OR(A203&lt;DATE(2026,9,16),A203&gt;TODAY()),"DATE OUT OF RANGE",IF(ISNA(MATCH(B203,{"SA-DAY","SA-NYT","SYS-DAY","SYS-NYT"},0)),"REFERENCE PROBLEM",IF(ISNA(MATCH(C203,ItemName,0)),"ITEM NOT IN LIST",IF(OR(NOT(ISNUMBER(D203)),D203&lt;=0),"QTY PROBLEM","OK"))))))))</f>
        <v>OK</v>
      </c>
    </row>
    <row r="204" spans="1:10" x14ac:dyDescent="0.25">
      <c r="A204" s="25">
        <v>46282</v>
      </c>
      <c r="B204" s="15" t="s">
        <v>2616</v>
      </c>
      <c r="C204" s="15" t="s">
        <v>1487</v>
      </c>
      <c r="D204" s="16">
        <v>6</v>
      </c>
      <c r="E204" s="18">
        <f t="shared" si="17"/>
        <v>30</v>
      </c>
      <c r="F204" s="18">
        <f t="shared" si="19"/>
        <v>180</v>
      </c>
      <c r="G204" s="18">
        <f t="shared" si="18"/>
        <v>19.567499999999999</v>
      </c>
      <c r="H204" s="18">
        <f t="shared" si="20"/>
        <v>62.594999999999999</v>
      </c>
      <c r="J204" t="str">
        <f ca="1">IF(C204="","",IF(A204="","NO DATE",IF(NOT(ISNUMBER(A204)),"DATE IS TEXT",IF(A204&lt;&gt;INT(A204),"DATE HAS TIME",IF(OR(A204&lt;DATE(2026,9,16),A204&gt;TODAY()),"DATE OUT OF RANGE",IF(ISNA(MATCH(B204,{"SA-DAY","SA-NYT","SYS-DAY","SYS-NYT"},0)),"REFERENCE PROBLEM",IF(ISNA(MATCH(C204,ItemName,0)),"ITEM NOT IN LIST",IF(OR(NOT(ISNUMBER(D204)),D204&lt;=0),"QTY PROBLEM","OK"))))))))</f>
        <v>OK</v>
      </c>
    </row>
    <row r="205" spans="1:10" x14ac:dyDescent="0.25">
      <c r="A205" s="25">
        <v>46282</v>
      </c>
      <c r="B205" s="15" t="s">
        <v>2616</v>
      </c>
      <c r="C205" s="15" t="s">
        <v>1561</v>
      </c>
      <c r="D205" s="16">
        <v>8</v>
      </c>
      <c r="E205" s="18">
        <f t="shared" si="17"/>
        <v>20</v>
      </c>
      <c r="F205" s="18">
        <f t="shared" si="19"/>
        <v>160</v>
      </c>
      <c r="G205" s="18">
        <f t="shared" si="18"/>
        <v>13.106666666666667</v>
      </c>
      <c r="H205" s="18">
        <f t="shared" si="20"/>
        <v>55.146666666666661</v>
      </c>
      <c r="J205" t="str">
        <f ca="1">IF(C205="","",IF(A205="","NO DATE",IF(NOT(ISNUMBER(A205)),"DATE IS TEXT",IF(A205&lt;&gt;INT(A205),"DATE HAS TIME",IF(OR(A205&lt;DATE(2026,9,16),A205&gt;TODAY()),"DATE OUT OF RANGE",IF(ISNA(MATCH(B205,{"SA-DAY","SA-NYT","SYS-DAY","SYS-NYT"},0)),"REFERENCE PROBLEM",IF(ISNA(MATCH(C205,ItemName,0)),"ITEM NOT IN LIST",IF(OR(NOT(ISNUMBER(D205)),D205&lt;=0),"QTY PROBLEM","OK"))))))))</f>
        <v>OK</v>
      </c>
    </row>
    <row r="206" spans="1:10" x14ac:dyDescent="0.25">
      <c r="A206" s="25">
        <v>46282</v>
      </c>
      <c r="B206" s="15" t="s">
        <v>2616</v>
      </c>
      <c r="C206" s="15" t="s">
        <v>526</v>
      </c>
      <c r="D206" s="16">
        <v>7</v>
      </c>
      <c r="E206" s="18">
        <f t="shared" si="17"/>
        <v>15</v>
      </c>
      <c r="F206" s="18">
        <f t="shared" si="19"/>
        <v>105</v>
      </c>
      <c r="G206" s="18">
        <f t="shared" si="18"/>
        <v>9.7799999999999994</v>
      </c>
      <c r="H206" s="18">
        <f t="shared" si="20"/>
        <v>36.540000000000006</v>
      </c>
      <c r="J206" t="str">
        <f ca="1">IF(C206="","",IF(A206="","NO DATE",IF(NOT(ISNUMBER(A206)),"DATE IS TEXT",IF(A206&lt;&gt;INT(A206),"DATE HAS TIME",IF(OR(A206&lt;DATE(2026,9,16),A206&gt;TODAY()),"DATE OUT OF RANGE",IF(ISNA(MATCH(B206,{"SA-DAY","SA-NYT","SYS-DAY","SYS-NYT"},0)),"REFERENCE PROBLEM",IF(ISNA(MATCH(C206,ItemName,0)),"ITEM NOT IN LIST",IF(OR(NOT(ISNUMBER(D206)),D206&lt;=0),"QTY PROBLEM","OK"))))))))</f>
        <v>OK</v>
      </c>
    </row>
    <row r="207" spans="1:10" x14ac:dyDescent="0.25">
      <c r="A207" s="25">
        <v>46282</v>
      </c>
      <c r="B207" s="15" t="s">
        <v>2616</v>
      </c>
      <c r="C207" s="15" t="s">
        <v>1553</v>
      </c>
      <c r="D207" s="16">
        <v>5</v>
      </c>
      <c r="E207" s="18">
        <f t="shared" si="17"/>
        <v>20</v>
      </c>
      <c r="F207" s="18">
        <f t="shared" si="19"/>
        <v>100</v>
      </c>
      <c r="G207" s="18">
        <f t="shared" si="18"/>
        <v>13.106666666666667</v>
      </c>
      <c r="H207" s="18">
        <f t="shared" si="20"/>
        <v>34.466666666666669</v>
      </c>
      <c r="J207" t="str">
        <f ca="1">IF(C207="","",IF(A207="","NO DATE",IF(NOT(ISNUMBER(A207)),"DATE IS TEXT",IF(A207&lt;&gt;INT(A207),"DATE HAS TIME",IF(OR(A207&lt;DATE(2026,9,16),A207&gt;TODAY()),"DATE OUT OF RANGE",IF(ISNA(MATCH(B207,{"SA-DAY","SA-NYT","SYS-DAY","SYS-NYT"},0)),"REFERENCE PROBLEM",IF(ISNA(MATCH(C207,ItemName,0)),"ITEM NOT IN LIST",IF(OR(NOT(ISNUMBER(D207)),D207&lt;=0),"QTY PROBLEM","OK"))))))))</f>
        <v>OK</v>
      </c>
    </row>
    <row r="208" spans="1:10" x14ac:dyDescent="0.25">
      <c r="A208" s="25">
        <v>46282</v>
      </c>
      <c r="B208" s="15" t="s">
        <v>2616</v>
      </c>
      <c r="C208" s="15" t="s">
        <v>2440</v>
      </c>
      <c r="D208" s="16">
        <v>7</v>
      </c>
      <c r="E208" s="18">
        <f t="shared" si="17"/>
        <v>12</v>
      </c>
      <c r="F208" s="18">
        <f t="shared" si="19"/>
        <v>84</v>
      </c>
      <c r="G208" s="18">
        <f t="shared" si="18"/>
        <v>7.8224999999999998</v>
      </c>
      <c r="H208" s="18">
        <f t="shared" si="20"/>
        <v>29.2425</v>
      </c>
      <c r="J208" t="str">
        <f ca="1">IF(C208="","",IF(A208="","NO DATE",IF(NOT(ISNUMBER(A208)),"DATE IS TEXT",IF(A208&lt;&gt;INT(A208),"DATE HAS TIME",IF(OR(A208&lt;DATE(2026,9,16),A208&gt;TODAY()),"DATE OUT OF RANGE",IF(ISNA(MATCH(B208,{"SA-DAY","SA-NYT","SYS-DAY","SYS-NYT"},0)),"REFERENCE PROBLEM",IF(ISNA(MATCH(C208,ItemName,0)),"ITEM NOT IN LIST",IF(OR(NOT(ISNUMBER(D208)),D208&lt;=0),"QTY PROBLEM","OK"))))))))</f>
        <v>OK</v>
      </c>
    </row>
    <row r="209" spans="1:10" x14ac:dyDescent="0.25">
      <c r="A209" s="25">
        <v>46282</v>
      </c>
      <c r="B209" s="15" t="s">
        <v>2616</v>
      </c>
      <c r="C209" s="15" t="s">
        <v>510</v>
      </c>
      <c r="D209" s="16">
        <v>2</v>
      </c>
      <c r="E209" s="18">
        <f t="shared" si="17"/>
        <v>40</v>
      </c>
      <c r="F209" s="18">
        <f t="shared" si="19"/>
        <v>80</v>
      </c>
      <c r="G209" s="18">
        <f t="shared" si="18"/>
        <v>26.085000000000001</v>
      </c>
      <c r="H209" s="18">
        <f t="shared" si="20"/>
        <v>27.83</v>
      </c>
      <c r="J209" t="str">
        <f ca="1">IF(C209="","",IF(A209="","NO DATE",IF(NOT(ISNUMBER(A209)),"DATE IS TEXT",IF(A209&lt;&gt;INT(A209),"DATE HAS TIME",IF(OR(A209&lt;DATE(2026,9,16),A209&gt;TODAY()),"DATE OUT OF RANGE",IF(ISNA(MATCH(B209,{"SA-DAY","SA-NYT","SYS-DAY","SYS-NYT"},0)),"REFERENCE PROBLEM",IF(ISNA(MATCH(C209,ItemName,0)),"ITEM NOT IN LIST",IF(OR(NOT(ISNUMBER(D209)),D209&lt;=0),"QTY PROBLEM","OK"))))))))</f>
        <v>OK</v>
      </c>
    </row>
    <row r="210" spans="1:10" x14ac:dyDescent="0.25">
      <c r="A210" s="25">
        <v>46282</v>
      </c>
      <c r="B210" s="15" t="s">
        <v>2616</v>
      </c>
      <c r="C210" s="15" t="s">
        <v>2114</v>
      </c>
      <c r="D210" s="16">
        <v>5</v>
      </c>
      <c r="E210" s="18">
        <f t="shared" si="17"/>
        <v>15</v>
      </c>
      <c r="F210" s="18">
        <f t="shared" si="19"/>
        <v>75</v>
      </c>
      <c r="G210" s="18">
        <f t="shared" si="18"/>
        <v>9.7799999999999994</v>
      </c>
      <c r="H210" s="18">
        <f t="shared" si="20"/>
        <v>26.1</v>
      </c>
      <c r="J210" t="str">
        <f ca="1">IF(C210="","",IF(A210="","NO DATE",IF(NOT(ISNUMBER(A210)),"DATE IS TEXT",IF(A210&lt;&gt;INT(A210),"DATE HAS TIME",IF(OR(A210&lt;DATE(2026,9,16),A210&gt;TODAY()),"DATE OUT OF RANGE",IF(ISNA(MATCH(B210,{"SA-DAY","SA-NYT","SYS-DAY","SYS-NYT"},0)),"REFERENCE PROBLEM",IF(ISNA(MATCH(C210,ItemName,0)),"ITEM NOT IN LIST",IF(OR(NOT(ISNUMBER(D210)),D210&lt;=0),"QTY PROBLEM","OK"))))))))</f>
        <v>OK</v>
      </c>
    </row>
    <row r="211" spans="1:10" x14ac:dyDescent="0.25">
      <c r="A211" s="25">
        <v>46282</v>
      </c>
      <c r="B211" s="15" t="s">
        <v>2616</v>
      </c>
      <c r="C211" s="15" t="s">
        <v>1309</v>
      </c>
      <c r="D211" s="16">
        <v>2</v>
      </c>
      <c r="E211" s="18">
        <f t="shared" si="17"/>
        <v>35</v>
      </c>
      <c r="F211" s="18">
        <f t="shared" si="19"/>
        <v>70</v>
      </c>
      <c r="G211" s="18">
        <f t="shared" si="18"/>
        <v>26.68</v>
      </c>
      <c r="H211" s="18">
        <f t="shared" si="20"/>
        <v>16.64</v>
      </c>
      <c r="J211" t="str">
        <f ca="1">IF(C211="","",IF(A211="","NO DATE",IF(NOT(ISNUMBER(A211)),"DATE IS TEXT",IF(A211&lt;&gt;INT(A211),"DATE HAS TIME",IF(OR(A211&lt;DATE(2026,9,16),A211&gt;TODAY()),"DATE OUT OF RANGE",IF(ISNA(MATCH(B211,{"SA-DAY","SA-NYT","SYS-DAY","SYS-NYT"},0)),"REFERENCE PROBLEM",IF(ISNA(MATCH(C211,ItemName,0)),"ITEM NOT IN LIST",IF(OR(NOT(ISNUMBER(D211)),D211&lt;=0),"QTY PROBLEM","OK"))))))))</f>
        <v>OK</v>
      </c>
    </row>
    <row r="212" spans="1:10" x14ac:dyDescent="0.25">
      <c r="A212" s="25">
        <v>46282</v>
      </c>
      <c r="B212" s="15" t="s">
        <v>2616</v>
      </c>
      <c r="C212" s="15" t="s">
        <v>1551</v>
      </c>
      <c r="D212" s="16">
        <v>2</v>
      </c>
      <c r="E212" s="18">
        <f t="shared" si="17"/>
        <v>35</v>
      </c>
      <c r="F212" s="18">
        <f t="shared" si="19"/>
        <v>70</v>
      </c>
      <c r="G212" s="18">
        <f t="shared" si="18"/>
        <v>25.813333333333333</v>
      </c>
      <c r="H212" s="18">
        <f t="shared" si="20"/>
        <v>18.373333333333335</v>
      </c>
      <c r="J212" t="str">
        <f ca="1">IF(C212="","",IF(A212="","NO DATE",IF(NOT(ISNUMBER(A212)),"DATE IS TEXT",IF(A212&lt;&gt;INT(A212),"DATE HAS TIME",IF(OR(A212&lt;DATE(2026,9,16),A212&gt;TODAY()),"DATE OUT OF RANGE",IF(ISNA(MATCH(B212,{"SA-DAY","SA-NYT","SYS-DAY","SYS-NYT"},0)),"REFERENCE PROBLEM",IF(ISNA(MATCH(C212,ItemName,0)),"ITEM NOT IN LIST",IF(OR(NOT(ISNUMBER(D212)),D212&lt;=0),"QTY PROBLEM","OK"))))))))</f>
        <v>OK</v>
      </c>
    </row>
    <row r="213" spans="1:10" x14ac:dyDescent="0.25">
      <c r="A213" s="25">
        <v>46282</v>
      </c>
      <c r="B213" s="15" t="s">
        <v>2616</v>
      </c>
      <c r="C213" s="15" t="s">
        <v>973</v>
      </c>
      <c r="D213" s="16">
        <v>2</v>
      </c>
      <c r="E213" s="18">
        <f t="shared" si="17"/>
        <v>30</v>
      </c>
      <c r="F213" s="18">
        <f t="shared" si="19"/>
        <v>60</v>
      </c>
      <c r="G213" s="18">
        <f t="shared" si="18"/>
        <v>17.440000000000001</v>
      </c>
      <c r="H213" s="18">
        <f t="shared" si="20"/>
        <v>25.119999999999997</v>
      </c>
      <c r="J213" t="str">
        <f ca="1">IF(C213="","",IF(A213="","NO DATE",IF(NOT(ISNUMBER(A213)),"DATE IS TEXT",IF(A213&lt;&gt;INT(A213),"DATE HAS TIME",IF(OR(A213&lt;DATE(2026,9,16),A213&gt;TODAY()),"DATE OUT OF RANGE",IF(ISNA(MATCH(B213,{"SA-DAY","SA-NYT","SYS-DAY","SYS-NYT"},0)),"REFERENCE PROBLEM",IF(ISNA(MATCH(C213,ItemName,0)),"ITEM NOT IN LIST",IF(OR(NOT(ISNUMBER(D213)),D213&lt;=0),"QTY PROBLEM","OK"))))))))</f>
        <v>OK</v>
      </c>
    </row>
    <row r="214" spans="1:10" x14ac:dyDescent="0.25">
      <c r="A214" s="25">
        <v>46282</v>
      </c>
      <c r="B214" s="15" t="s">
        <v>2616</v>
      </c>
      <c r="C214" s="15" t="s">
        <v>1219</v>
      </c>
      <c r="D214" s="16">
        <v>6</v>
      </c>
      <c r="E214" s="18">
        <f t="shared" ref="E214:E277" si="21">IF($C214="","",IFERROR(INDEX(ItemPriceCol,MATCH($C214,ItemName,0)),""))</f>
        <v>10</v>
      </c>
      <c r="F214" s="18">
        <f t="shared" si="19"/>
        <v>60</v>
      </c>
      <c r="G214" s="18">
        <f t="shared" si="18"/>
        <v>6.5250000000000004</v>
      </c>
      <c r="H214" s="18">
        <f t="shared" si="20"/>
        <v>20.849999999999994</v>
      </c>
      <c r="J214" t="str">
        <f ca="1">IF(C214="","",IF(A214="","NO DATE",IF(NOT(ISNUMBER(A214)),"DATE IS TEXT",IF(A214&lt;&gt;INT(A214),"DATE HAS TIME",IF(OR(A214&lt;DATE(2026,9,16),A214&gt;TODAY()),"DATE OUT OF RANGE",IF(ISNA(MATCH(B214,{"SA-DAY","SA-NYT","SYS-DAY","SYS-NYT"},0)),"REFERENCE PROBLEM",IF(ISNA(MATCH(C214,ItemName,0)),"ITEM NOT IN LIST",IF(OR(NOT(ISNUMBER(D214)),D214&lt;=0),"QTY PROBLEM","OK"))))))))</f>
        <v>OK</v>
      </c>
    </row>
    <row r="215" spans="1:10" x14ac:dyDescent="0.25">
      <c r="A215" s="25">
        <v>46282</v>
      </c>
      <c r="B215" s="15" t="s">
        <v>2616</v>
      </c>
      <c r="C215" s="15" t="s">
        <v>2055</v>
      </c>
      <c r="D215" s="16">
        <v>4</v>
      </c>
      <c r="E215" s="18">
        <f t="shared" si="21"/>
        <v>15</v>
      </c>
      <c r="F215" s="18">
        <f t="shared" si="19"/>
        <v>60</v>
      </c>
      <c r="G215" s="18">
        <f t="shared" si="18"/>
        <v>11.25</v>
      </c>
      <c r="H215" s="18">
        <f t="shared" si="20"/>
        <v>15</v>
      </c>
      <c r="J215" t="str">
        <f ca="1">IF(C215="","",IF(A215="","NO DATE",IF(NOT(ISNUMBER(A215)),"DATE IS TEXT",IF(A215&lt;&gt;INT(A215),"DATE HAS TIME",IF(OR(A215&lt;DATE(2026,9,16),A215&gt;TODAY()),"DATE OUT OF RANGE",IF(ISNA(MATCH(B215,{"SA-DAY","SA-NYT","SYS-DAY","SYS-NYT"},0)),"REFERENCE PROBLEM",IF(ISNA(MATCH(C215,ItemName,0)),"ITEM NOT IN LIST",IF(OR(NOT(ISNUMBER(D215)),D215&lt;=0),"QTY PROBLEM","OK"))))))))</f>
        <v>OK</v>
      </c>
    </row>
    <row r="216" spans="1:10" x14ac:dyDescent="0.25">
      <c r="A216" s="25">
        <v>46282</v>
      </c>
      <c r="B216" s="15" t="s">
        <v>2616</v>
      </c>
      <c r="C216" s="15" t="s">
        <v>522</v>
      </c>
      <c r="D216" s="16">
        <v>4</v>
      </c>
      <c r="E216" s="18">
        <f t="shared" si="21"/>
        <v>15</v>
      </c>
      <c r="F216" s="18">
        <f t="shared" si="19"/>
        <v>60</v>
      </c>
      <c r="G216" s="18">
        <f t="shared" si="18"/>
        <v>9.7799999999999994</v>
      </c>
      <c r="H216" s="18">
        <f t="shared" si="20"/>
        <v>20.880000000000003</v>
      </c>
      <c r="J216" t="str">
        <f ca="1">IF(C216="","",IF(A216="","NO DATE",IF(NOT(ISNUMBER(A216)),"DATE IS TEXT",IF(A216&lt;&gt;INT(A216),"DATE HAS TIME",IF(OR(A216&lt;DATE(2026,9,16),A216&gt;TODAY()),"DATE OUT OF RANGE",IF(ISNA(MATCH(B216,{"SA-DAY","SA-NYT","SYS-DAY","SYS-NYT"},0)),"REFERENCE PROBLEM",IF(ISNA(MATCH(C216,ItemName,0)),"ITEM NOT IN LIST",IF(OR(NOT(ISNUMBER(D216)),D216&lt;=0),"QTY PROBLEM","OK"))))))))</f>
        <v>OK</v>
      </c>
    </row>
    <row r="217" spans="1:10" x14ac:dyDescent="0.25">
      <c r="A217" s="25">
        <v>46282</v>
      </c>
      <c r="B217" s="15" t="s">
        <v>2616</v>
      </c>
      <c r="C217" s="15" t="s">
        <v>1569</v>
      </c>
      <c r="D217" s="16">
        <v>3</v>
      </c>
      <c r="E217" s="18">
        <f t="shared" si="21"/>
        <v>20</v>
      </c>
      <c r="F217" s="18">
        <f t="shared" si="19"/>
        <v>60</v>
      </c>
      <c r="G217" s="18">
        <f t="shared" si="18"/>
        <v>13.106666666666667</v>
      </c>
      <c r="H217" s="18">
        <f t="shared" si="20"/>
        <v>20.68</v>
      </c>
      <c r="J217" t="str">
        <f ca="1">IF(C217="","",IF(A217="","NO DATE",IF(NOT(ISNUMBER(A217)),"DATE IS TEXT",IF(A217&lt;&gt;INT(A217),"DATE HAS TIME",IF(OR(A217&lt;DATE(2026,9,16),A217&gt;TODAY()),"DATE OUT OF RANGE",IF(ISNA(MATCH(B217,{"SA-DAY","SA-NYT","SYS-DAY","SYS-NYT"},0)),"REFERENCE PROBLEM",IF(ISNA(MATCH(C217,ItemName,0)),"ITEM NOT IN LIST",IF(OR(NOT(ISNUMBER(D217)),D217&lt;=0),"QTY PROBLEM","OK"))))))))</f>
        <v>OK</v>
      </c>
    </row>
    <row r="218" spans="1:10" x14ac:dyDescent="0.25">
      <c r="A218" s="25">
        <v>46282</v>
      </c>
      <c r="B218" s="15" t="s">
        <v>2616</v>
      </c>
      <c r="C218" s="15" t="s">
        <v>516</v>
      </c>
      <c r="D218" s="16">
        <v>4</v>
      </c>
      <c r="E218" s="18">
        <f t="shared" si="21"/>
        <v>15</v>
      </c>
      <c r="F218" s="18">
        <f t="shared" si="19"/>
        <v>60</v>
      </c>
      <c r="G218" s="18">
        <f t="shared" si="18"/>
        <v>9.7799999999999994</v>
      </c>
      <c r="H218" s="18">
        <f t="shared" si="20"/>
        <v>20.880000000000003</v>
      </c>
      <c r="J218" t="str">
        <f ca="1">IF(C218="","",IF(A218="","NO DATE",IF(NOT(ISNUMBER(A218)),"DATE IS TEXT",IF(A218&lt;&gt;INT(A218),"DATE HAS TIME",IF(OR(A218&lt;DATE(2026,9,16),A218&gt;TODAY()),"DATE OUT OF RANGE",IF(ISNA(MATCH(B218,{"SA-DAY","SA-NYT","SYS-DAY","SYS-NYT"},0)),"REFERENCE PROBLEM",IF(ISNA(MATCH(C218,ItemName,0)),"ITEM NOT IN LIST",IF(OR(NOT(ISNUMBER(D218)),D218&lt;=0),"QTY PROBLEM","OK"))))))))</f>
        <v>OK</v>
      </c>
    </row>
    <row r="219" spans="1:10" x14ac:dyDescent="0.25">
      <c r="A219" s="25">
        <v>46282</v>
      </c>
      <c r="B219" s="15" t="s">
        <v>2616</v>
      </c>
      <c r="C219" s="15" t="s">
        <v>373</v>
      </c>
      <c r="D219" s="16">
        <v>1</v>
      </c>
      <c r="E219" s="18">
        <f t="shared" si="21"/>
        <v>50</v>
      </c>
      <c r="F219" s="18">
        <f t="shared" si="19"/>
        <v>50</v>
      </c>
      <c r="G219" s="18">
        <f t="shared" si="18"/>
        <v>32.61</v>
      </c>
      <c r="H219" s="18">
        <f t="shared" si="20"/>
        <v>17.39</v>
      </c>
      <c r="J219" t="str">
        <f ca="1">IF(C219="","",IF(A219="","NO DATE",IF(NOT(ISNUMBER(A219)),"DATE IS TEXT",IF(A219&lt;&gt;INT(A219),"DATE HAS TIME",IF(OR(A219&lt;DATE(2026,9,16),A219&gt;TODAY()),"DATE OUT OF RANGE",IF(ISNA(MATCH(B219,{"SA-DAY","SA-NYT","SYS-DAY","SYS-NYT"},0)),"REFERENCE PROBLEM",IF(ISNA(MATCH(C219,ItemName,0)),"ITEM NOT IN LIST",IF(OR(NOT(ISNUMBER(D219)),D219&lt;=0),"QTY PROBLEM","OK"))))))))</f>
        <v>OK</v>
      </c>
    </row>
    <row r="220" spans="1:10" x14ac:dyDescent="0.25">
      <c r="A220" s="25">
        <v>46282</v>
      </c>
      <c r="B220" s="15" t="s">
        <v>2616</v>
      </c>
      <c r="C220" s="15" t="s">
        <v>427</v>
      </c>
      <c r="D220" s="16">
        <v>2</v>
      </c>
      <c r="E220" s="18">
        <f t="shared" si="21"/>
        <v>25</v>
      </c>
      <c r="F220" s="18">
        <f t="shared" si="19"/>
        <v>50</v>
      </c>
      <c r="G220" s="18">
        <f t="shared" si="18"/>
        <v>17.306666666666665</v>
      </c>
      <c r="H220" s="18">
        <f t="shared" si="20"/>
        <v>15.38666666666667</v>
      </c>
      <c r="J220" t="str">
        <f ca="1">IF(C220="","",IF(A220="","NO DATE",IF(NOT(ISNUMBER(A220)),"DATE IS TEXT",IF(A220&lt;&gt;INT(A220),"DATE HAS TIME",IF(OR(A220&lt;DATE(2026,9,16),A220&gt;TODAY()),"DATE OUT OF RANGE",IF(ISNA(MATCH(B220,{"SA-DAY","SA-NYT","SYS-DAY","SYS-NYT"},0)),"REFERENCE PROBLEM",IF(ISNA(MATCH(C220,ItemName,0)),"ITEM NOT IN LIST",IF(OR(NOT(ISNUMBER(D220)),D220&lt;=0),"QTY PROBLEM","OK"))))))))</f>
        <v>OK</v>
      </c>
    </row>
    <row r="221" spans="1:10" x14ac:dyDescent="0.25">
      <c r="A221" s="25">
        <v>46282</v>
      </c>
      <c r="B221" s="15" t="s">
        <v>2616</v>
      </c>
      <c r="C221" s="15" t="s">
        <v>2198</v>
      </c>
      <c r="D221" s="16">
        <v>3</v>
      </c>
      <c r="E221" s="18">
        <f t="shared" si="21"/>
        <v>15</v>
      </c>
      <c r="F221" s="18">
        <f t="shared" si="19"/>
        <v>45</v>
      </c>
      <c r="G221" s="18">
        <f t="shared" si="18"/>
        <v>9.7799999999999994</v>
      </c>
      <c r="H221" s="18">
        <f t="shared" si="20"/>
        <v>15.660000000000004</v>
      </c>
      <c r="J221" t="str">
        <f ca="1">IF(C221="","",IF(A221="","NO DATE",IF(NOT(ISNUMBER(A221)),"DATE IS TEXT",IF(A221&lt;&gt;INT(A221),"DATE HAS TIME",IF(OR(A221&lt;DATE(2026,9,16),A221&gt;TODAY()),"DATE OUT OF RANGE",IF(ISNA(MATCH(B221,{"SA-DAY","SA-NYT","SYS-DAY","SYS-NYT"},0)),"REFERENCE PROBLEM",IF(ISNA(MATCH(C221,ItemName,0)),"ITEM NOT IN LIST",IF(OR(NOT(ISNUMBER(D221)),D221&lt;=0),"QTY PROBLEM","OK"))))))))</f>
        <v>OK</v>
      </c>
    </row>
    <row r="222" spans="1:10" x14ac:dyDescent="0.25">
      <c r="A222" s="25">
        <v>46282</v>
      </c>
      <c r="B222" s="15" t="s">
        <v>2616</v>
      </c>
      <c r="C222" s="15" t="s">
        <v>2190</v>
      </c>
      <c r="D222" s="16">
        <v>1</v>
      </c>
      <c r="E222" s="18">
        <f t="shared" si="21"/>
        <v>40</v>
      </c>
      <c r="F222" s="18">
        <f t="shared" si="19"/>
        <v>40</v>
      </c>
      <c r="G222" s="18">
        <f t="shared" si="18"/>
        <v>26.085000000000001</v>
      </c>
      <c r="H222" s="18">
        <f t="shared" si="20"/>
        <v>13.914999999999999</v>
      </c>
      <c r="J222" t="str">
        <f ca="1">IF(C222="","",IF(A222="","NO DATE",IF(NOT(ISNUMBER(A222)),"DATE IS TEXT",IF(A222&lt;&gt;INT(A222),"DATE HAS TIME",IF(OR(A222&lt;DATE(2026,9,16),A222&gt;TODAY()),"DATE OUT OF RANGE",IF(ISNA(MATCH(B222,{"SA-DAY","SA-NYT","SYS-DAY","SYS-NYT"},0)),"REFERENCE PROBLEM",IF(ISNA(MATCH(C222,ItemName,0)),"ITEM NOT IN LIST",IF(OR(NOT(ISNUMBER(D222)),D222&lt;=0),"QTY PROBLEM","OK"))))))))</f>
        <v>OK</v>
      </c>
    </row>
    <row r="223" spans="1:10" x14ac:dyDescent="0.25">
      <c r="A223" s="25">
        <v>46282</v>
      </c>
      <c r="B223" s="15" t="s">
        <v>2616</v>
      </c>
      <c r="C223" s="15" t="s">
        <v>2106</v>
      </c>
      <c r="D223" s="16">
        <v>1</v>
      </c>
      <c r="E223" s="18">
        <f t="shared" si="21"/>
        <v>40</v>
      </c>
      <c r="F223" s="18">
        <f t="shared" si="19"/>
        <v>40</v>
      </c>
      <c r="G223" s="18">
        <f t="shared" si="18"/>
        <v>26.085000000000001</v>
      </c>
      <c r="H223" s="18">
        <f t="shared" si="20"/>
        <v>13.914999999999999</v>
      </c>
      <c r="J223" t="str">
        <f ca="1">IF(C223="","",IF(A223="","NO DATE",IF(NOT(ISNUMBER(A223)),"DATE IS TEXT",IF(A223&lt;&gt;INT(A223),"DATE HAS TIME",IF(OR(A223&lt;DATE(2026,9,16),A223&gt;TODAY()),"DATE OUT OF RANGE",IF(ISNA(MATCH(B223,{"SA-DAY","SA-NYT","SYS-DAY","SYS-NYT"},0)),"REFERENCE PROBLEM",IF(ISNA(MATCH(C223,ItemName,0)),"ITEM NOT IN LIST",IF(OR(NOT(ISNUMBER(D223)),D223&lt;=0),"QTY PROBLEM","OK"))))))))</f>
        <v>OK</v>
      </c>
    </row>
    <row r="224" spans="1:10" x14ac:dyDescent="0.25">
      <c r="A224" s="25">
        <v>46282</v>
      </c>
      <c r="B224" s="15" t="s">
        <v>2616</v>
      </c>
      <c r="C224" s="15" t="s">
        <v>2088</v>
      </c>
      <c r="D224" s="16">
        <v>5</v>
      </c>
      <c r="E224" s="18">
        <f t="shared" si="21"/>
        <v>8</v>
      </c>
      <c r="F224" s="18">
        <f t="shared" si="19"/>
        <v>40</v>
      </c>
      <c r="G224" s="18">
        <f t="shared" si="18"/>
        <v>4.3968888888888893</v>
      </c>
      <c r="H224" s="18">
        <f t="shared" si="20"/>
        <v>18.015555555555554</v>
      </c>
      <c r="J224" t="str">
        <f ca="1">IF(C224="","",IF(A224="","NO DATE",IF(NOT(ISNUMBER(A224)),"DATE IS TEXT",IF(A224&lt;&gt;INT(A224),"DATE HAS TIME",IF(OR(A224&lt;DATE(2026,9,16),A224&gt;TODAY()),"DATE OUT OF RANGE",IF(ISNA(MATCH(B224,{"SA-DAY","SA-NYT","SYS-DAY","SYS-NYT"},0)),"REFERENCE PROBLEM",IF(ISNA(MATCH(C224,ItemName,0)),"ITEM NOT IN LIST",IF(OR(NOT(ISNUMBER(D224)),D224&lt;=0),"QTY PROBLEM","OK"))))))))</f>
        <v>OK</v>
      </c>
    </row>
    <row r="225" spans="1:10" x14ac:dyDescent="0.25">
      <c r="A225" s="25">
        <v>46282</v>
      </c>
      <c r="B225" s="15" t="s">
        <v>2616</v>
      </c>
      <c r="C225" s="15" t="s">
        <v>975</v>
      </c>
      <c r="D225" s="16">
        <v>1</v>
      </c>
      <c r="E225" s="18">
        <f t="shared" si="21"/>
        <v>30</v>
      </c>
      <c r="F225" s="18">
        <f t="shared" si="19"/>
        <v>30</v>
      </c>
      <c r="G225" s="18">
        <f t="shared" si="18"/>
        <v>19.567499999999999</v>
      </c>
      <c r="H225" s="18">
        <f t="shared" si="20"/>
        <v>10.432500000000001</v>
      </c>
      <c r="J225" t="str">
        <f ca="1">IF(C225="","",IF(A225="","NO DATE",IF(NOT(ISNUMBER(A225)),"DATE IS TEXT",IF(A225&lt;&gt;INT(A225),"DATE HAS TIME",IF(OR(A225&lt;DATE(2026,9,16),A225&gt;TODAY()),"DATE OUT OF RANGE",IF(ISNA(MATCH(B225,{"SA-DAY","SA-NYT","SYS-DAY","SYS-NYT"},0)),"REFERENCE PROBLEM",IF(ISNA(MATCH(C225,ItemName,0)),"ITEM NOT IN LIST",IF(OR(NOT(ISNUMBER(D225)),D225&lt;=0),"QTY PROBLEM","OK"))))))))</f>
        <v>OK</v>
      </c>
    </row>
    <row r="226" spans="1:10" x14ac:dyDescent="0.25">
      <c r="A226" s="25">
        <v>46282</v>
      </c>
      <c r="B226" s="15" t="s">
        <v>2616</v>
      </c>
      <c r="C226" s="15" t="s">
        <v>335</v>
      </c>
      <c r="D226" s="16">
        <v>1</v>
      </c>
      <c r="E226" s="18">
        <f t="shared" si="21"/>
        <v>30</v>
      </c>
      <c r="F226" s="18">
        <f t="shared" si="19"/>
        <v>30</v>
      </c>
      <c r="G226" s="18">
        <f t="shared" si="18"/>
        <v>15.546666666666667</v>
      </c>
      <c r="H226" s="18">
        <f t="shared" si="20"/>
        <v>14.453333333333333</v>
      </c>
      <c r="J226" t="str">
        <f ca="1">IF(C226="","",IF(A226="","NO DATE",IF(NOT(ISNUMBER(A226)),"DATE IS TEXT",IF(A226&lt;&gt;INT(A226),"DATE HAS TIME",IF(OR(A226&lt;DATE(2026,9,16),A226&gt;TODAY()),"DATE OUT OF RANGE",IF(ISNA(MATCH(B226,{"SA-DAY","SA-NYT","SYS-DAY","SYS-NYT"},0)),"REFERENCE PROBLEM",IF(ISNA(MATCH(C226,ItemName,0)),"ITEM NOT IN LIST",IF(OR(NOT(ISNUMBER(D226)),D226&lt;=0),"QTY PROBLEM","OK"))))))))</f>
        <v>OK</v>
      </c>
    </row>
    <row r="227" spans="1:10" x14ac:dyDescent="0.25">
      <c r="A227" s="25">
        <v>46282</v>
      </c>
      <c r="B227" s="15" t="s">
        <v>2616</v>
      </c>
      <c r="C227" s="15" t="s">
        <v>1055</v>
      </c>
      <c r="D227" s="16">
        <v>1</v>
      </c>
      <c r="E227" s="18">
        <f t="shared" si="21"/>
        <v>30</v>
      </c>
      <c r="F227" s="18">
        <f t="shared" si="19"/>
        <v>30</v>
      </c>
      <c r="G227" s="18">
        <f t="shared" si="18"/>
        <v>0.4</v>
      </c>
      <c r="H227" s="18">
        <f t="shared" si="20"/>
        <v>29.6</v>
      </c>
      <c r="J227" t="str">
        <f ca="1">IF(C227="","",IF(A227="","NO DATE",IF(NOT(ISNUMBER(A227)),"DATE IS TEXT",IF(A227&lt;&gt;INT(A227),"DATE HAS TIME",IF(OR(A227&lt;DATE(2026,9,16),A227&gt;TODAY()),"DATE OUT OF RANGE",IF(ISNA(MATCH(B227,{"SA-DAY","SA-NYT","SYS-DAY","SYS-NYT"},0)),"REFERENCE PROBLEM",IF(ISNA(MATCH(C227,ItemName,0)),"ITEM NOT IN LIST",IF(OR(NOT(ISNUMBER(D227)),D227&lt;=0),"QTY PROBLEM","OK"))))))))</f>
        <v>OK</v>
      </c>
    </row>
    <row r="228" spans="1:10" x14ac:dyDescent="0.25">
      <c r="A228" s="25">
        <v>46282</v>
      </c>
      <c r="B228" s="15" t="s">
        <v>2616</v>
      </c>
      <c r="C228" s="15" t="s">
        <v>947</v>
      </c>
      <c r="D228" s="16">
        <v>1</v>
      </c>
      <c r="E228" s="18">
        <f t="shared" si="21"/>
        <v>30</v>
      </c>
      <c r="F228" s="18">
        <f t="shared" si="19"/>
        <v>30</v>
      </c>
      <c r="G228" s="18">
        <f t="shared" si="18"/>
        <v>19.567499999999999</v>
      </c>
      <c r="H228" s="18">
        <f t="shared" si="20"/>
        <v>10.432500000000001</v>
      </c>
      <c r="J228" t="str">
        <f ca="1">IF(C228="","",IF(A228="","NO DATE",IF(NOT(ISNUMBER(A228)),"DATE IS TEXT",IF(A228&lt;&gt;INT(A228),"DATE HAS TIME",IF(OR(A228&lt;DATE(2026,9,16),A228&gt;TODAY()),"DATE OUT OF RANGE",IF(ISNA(MATCH(B228,{"SA-DAY","SA-NYT","SYS-DAY","SYS-NYT"},0)),"REFERENCE PROBLEM",IF(ISNA(MATCH(C228,ItemName,0)),"ITEM NOT IN LIST",IF(OR(NOT(ISNUMBER(D228)),D228&lt;=0),"QTY PROBLEM","OK"))))))))</f>
        <v>OK</v>
      </c>
    </row>
    <row r="229" spans="1:10" x14ac:dyDescent="0.25">
      <c r="A229" s="25">
        <v>46282</v>
      </c>
      <c r="B229" s="15" t="s">
        <v>2616</v>
      </c>
      <c r="C229" s="15" t="s">
        <v>2156</v>
      </c>
      <c r="D229" s="16">
        <v>1</v>
      </c>
      <c r="E229" s="18">
        <f t="shared" si="21"/>
        <v>30</v>
      </c>
      <c r="F229" s="18">
        <f t="shared" si="19"/>
        <v>30</v>
      </c>
      <c r="G229" s="18">
        <f t="shared" si="18"/>
        <v>16.305</v>
      </c>
      <c r="H229" s="18">
        <f t="shared" si="20"/>
        <v>13.695</v>
      </c>
      <c r="J229" t="str">
        <f ca="1">IF(C229="","",IF(A229="","NO DATE",IF(NOT(ISNUMBER(A229)),"DATE IS TEXT",IF(A229&lt;&gt;INT(A229),"DATE HAS TIME",IF(OR(A229&lt;DATE(2026,9,16),A229&gt;TODAY()),"DATE OUT OF RANGE",IF(ISNA(MATCH(B229,{"SA-DAY","SA-NYT","SYS-DAY","SYS-NYT"},0)),"REFERENCE PROBLEM",IF(ISNA(MATCH(C229,ItemName,0)),"ITEM NOT IN LIST",IF(OR(NOT(ISNUMBER(D229)),D229&lt;=0),"QTY PROBLEM","OK"))))))))</f>
        <v>OK</v>
      </c>
    </row>
    <row r="230" spans="1:10" x14ac:dyDescent="0.25">
      <c r="A230" s="25">
        <v>46282</v>
      </c>
      <c r="B230" s="15" t="s">
        <v>2616</v>
      </c>
      <c r="C230" s="15" t="s">
        <v>239</v>
      </c>
      <c r="D230" s="16">
        <v>3</v>
      </c>
      <c r="E230" s="18">
        <f t="shared" si="21"/>
        <v>7</v>
      </c>
      <c r="F230" s="18">
        <f t="shared" si="19"/>
        <v>21</v>
      </c>
      <c r="G230" s="18">
        <f t="shared" si="18"/>
        <v>3.1066666666666674</v>
      </c>
      <c r="H230" s="18">
        <f t="shared" si="20"/>
        <v>11.679999999999998</v>
      </c>
      <c r="J230" t="str">
        <f ca="1">IF(C230="","",IF(A230="","NO DATE",IF(NOT(ISNUMBER(A230)),"DATE IS TEXT",IF(A230&lt;&gt;INT(A230),"DATE HAS TIME",IF(OR(A230&lt;DATE(2026,9,16),A230&gt;TODAY()),"DATE OUT OF RANGE",IF(ISNA(MATCH(B230,{"SA-DAY","SA-NYT","SYS-DAY","SYS-NYT"},0)),"REFERENCE PROBLEM",IF(ISNA(MATCH(C230,ItemName,0)),"ITEM NOT IN LIST",IF(OR(NOT(ISNUMBER(D230)),D230&lt;=0),"QTY PROBLEM","OK"))))))))</f>
        <v>OK</v>
      </c>
    </row>
    <row r="231" spans="1:10" x14ac:dyDescent="0.25">
      <c r="A231" s="25">
        <v>46282</v>
      </c>
      <c r="B231" s="15" t="s">
        <v>2616</v>
      </c>
      <c r="C231" s="15" t="s">
        <v>241</v>
      </c>
      <c r="D231" s="16">
        <v>1</v>
      </c>
      <c r="E231" s="18">
        <f t="shared" si="21"/>
        <v>20</v>
      </c>
      <c r="F231" s="18">
        <f t="shared" si="19"/>
        <v>20</v>
      </c>
      <c r="G231" s="18">
        <f t="shared" si="18"/>
        <v>13.0425</v>
      </c>
      <c r="H231" s="18">
        <f t="shared" si="20"/>
        <v>6.9574999999999996</v>
      </c>
      <c r="J231" t="str">
        <f ca="1">IF(C231="","",IF(A231="","NO DATE",IF(NOT(ISNUMBER(A231)),"DATE IS TEXT",IF(A231&lt;&gt;INT(A231),"DATE HAS TIME",IF(OR(A231&lt;DATE(2026,9,16),A231&gt;TODAY()),"DATE OUT OF RANGE",IF(ISNA(MATCH(B231,{"SA-DAY","SA-NYT","SYS-DAY","SYS-NYT"},0)),"REFERENCE PROBLEM",IF(ISNA(MATCH(C231,ItemName,0)),"ITEM NOT IN LIST",IF(OR(NOT(ISNUMBER(D231)),D231&lt;=0),"QTY PROBLEM","OK"))))))))</f>
        <v>OK</v>
      </c>
    </row>
    <row r="232" spans="1:10" x14ac:dyDescent="0.25">
      <c r="A232" s="25">
        <v>46282</v>
      </c>
      <c r="B232" s="15" t="s">
        <v>2616</v>
      </c>
      <c r="C232" s="15" t="s">
        <v>604</v>
      </c>
      <c r="D232" s="16">
        <v>21</v>
      </c>
      <c r="E232" s="18">
        <f t="shared" si="21"/>
        <v>1</v>
      </c>
      <c r="F232" s="18">
        <f t="shared" si="19"/>
        <v>21</v>
      </c>
      <c r="G232" s="18">
        <f t="shared" si="18"/>
        <v>0.65249999999999997</v>
      </c>
      <c r="H232" s="18">
        <f t="shared" si="20"/>
        <v>7.2975000000000012</v>
      </c>
      <c r="J232" t="str">
        <f ca="1">IF(C232="","",IF(A232="","NO DATE",IF(NOT(ISNUMBER(A232)),"DATE IS TEXT",IF(A232&lt;&gt;INT(A232),"DATE HAS TIME",IF(OR(A232&lt;DATE(2026,9,16),A232&gt;TODAY()),"DATE OUT OF RANGE",IF(ISNA(MATCH(B232,{"SA-DAY","SA-NYT","SYS-DAY","SYS-NYT"},0)),"REFERENCE PROBLEM",IF(ISNA(MATCH(C232,ItemName,0)),"ITEM NOT IN LIST",IF(OR(NOT(ISNUMBER(D232)),D232&lt;=0),"QTY PROBLEM","OK"))))))))</f>
        <v>OK</v>
      </c>
    </row>
    <row r="233" spans="1:10" x14ac:dyDescent="0.25">
      <c r="A233" s="25">
        <v>46282</v>
      </c>
      <c r="B233" s="15" t="s">
        <v>2616</v>
      </c>
      <c r="C233" s="15" t="s">
        <v>2420</v>
      </c>
      <c r="D233" s="16">
        <v>1</v>
      </c>
      <c r="E233" s="18">
        <f t="shared" si="21"/>
        <v>15</v>
      </c>
      <c r="F233" s="18">
        <f t="shared" si="19"/>
        <v>15</v>
      </c>
      <c r="G233" s="18">
        <f t="shared" si="18"/>
        <v>8.3553333333333324</v>
      </c>
      <c r="H233" s="18">
        <f t="shared" si="20"/>
        <v>6.6446666666666676</v>
      </c>
      <c r="J233" t="str">
        <f ca="1">IF(C233="","",IF(A233="","NO DATE",IF(NOT(ISNUMBER(A233)),"DATE IS TEXT",IF(A233&lt;&gt;INT(A233),"DATE HAS TIME",IF(OR(A233&lt;DATE(2026,9,16),A233&gt;TODAY()),"DATE OUT OF RANGE",IF(ISNA(MATCH(B233,{"SA-DAY","SA-NYT","SYS-DAY","SYS-NYT"},0)),"REFERENCE PROBLEM",IF(ISNA(MATCH(C233,ItemName,0)),"ITEM NOT IN LIST",IF(OR(NOT(ISNUMBER(D233)),D233&lt;=0),"QTY PROBLEM","OK"))))))))</f>
        <v>OK</v>
      </c>
    </row>
    <row r="234" spans="1:10" x14ac:dyDescent="0.25">
      <c r="A234" s="25">
        <v>46282</v>
      </c>
      <c r="B234" s="15" t="s">
        <v>2616</v>
      </c>
      <c r="C234" s="15" t="s">
        <v>528</v>
      </c>
      <c r="D234" s="16">
        <v>1</v>
      </c>
      <c r="E234" s="18">
        <f t="shared" si="21"/>
        <v>15</v>
      </c>
      <c r="F234" s="18">
        <f t="shared" si="19"/>
        <v>15</v>
      </c>
      <c r="G234" s="18">
        <f t="shared" si="18"/>
        <v>9.7799999999999994</v>
      </c>
      <c r="H234" s="18">
        <f t="shared" si="20"/>
        <v>5.2200000000000006</v>
      </c>
      <c r="J234" t="str">
        <f ca="1">IF(C234="","",IF(A234="","NO DATE",IF(NOT(ISNUMBER(A234)),"DATE IS TEXT",IF(A234&lt;&gt;INT(A234),"DATE HAS TIME",IF(OR(A234&lt;DATE(2026,9,16),A234&gt;TODAY()),"DATE OUT OF RANGE",IF(ISNA(MATCH(B234,{"SA-DAY","SA-NYT","SYS-DAY","SYS-NYT"},0)),"REFERENCE PROBLEM",IF(ISNA(MATCH(C234,ItemName,0)),"ITEM NOT IN LIST",IF(OR(NOT(ISNUMBER(D234)),D234&lt;=0),"QTY PROBLEM","OK"))))))))</f>
        <v>OK</v>
      </c>
    </row>
    <row r="235" spans="1:10" x14ac:dyDescent="0.25">
      <c r="A235" s="25">
        <v>46282</v>
      </c>
      <c r="B235" s="15" t="s">
        <v>2616</v>
      </c>
      <c r="C235" s="15" t="s">
        <v>816</v>
      </c>
      <c r="D235" s="16">
        <v>3</v>
      </c>
      <c r="E235" s="18">
        <f t="shared" si="21"/>
        <v>5</v>
      </c>
      <c r="F235" s="18">
        <f t="shared" si="19"/>
        <v>15</v>
      </c>
      <c r="G235" s="18">
        <f t="shared" si="18"/>
        <v>1.1818181818181819</v>
      </c>
      <c r="H235" s="18">
        <f t="shared" si="20"/>
        <v>11.454545454545453</v>
      </c>
      <c r="J235" t="str">
        <f ca="1">IF(C235="","",IF(A235="","NO DATE",IF(NOT(ISNUMBER(A235)),"DATE IS TEXT",IF(A235&lt;&gt;INT(A235),"DATE HAS TIME",IF(OR(A235&lt;DATE(2026,9,16),A235&gt;TODAY()),"DATE OUT OF RANGE",IF(ISNA(MATCH(B235,{"SA-DAY","SA-NYT","SYS-DAY","SYS-NYT"},0)),"REFERENCE PROBLEM",IF(ISNA(MATCH(C235,ItemName,0)),"ITEM NOT IN LIST",IF(OR(NOT(ISNUMBER(D235)),D235&lt;=0),"QTY PROBLEM","OK"))))))))</f>
        <v>OK</v>
      </c>
    </row>
    <row r="236" spans="1:10" x14ac:dyDescent="0.25">
      <c r="A236" s="25">
        <v>46282</v>
      </c>
      <c r="B236" s="15" t="s">
        <v>2616</v>
      </c>
      <c r="C236" s="15" t="s">
        <v>1745</v>
      </c>
      <c r="D236" s="16">
        <v>1</v>
      </c>
      <c r="E236" s="18">
        <f t="shared" si="21"/>
        <v>10</v>
      </c>
      <c r="F236" s="18">
        <f t="shared" si="19"/>
        <v>10</v>
      </c>
      <c r="G236" s="18">
        <f t="shared" si="18"/>
        <v>6.5250000000000004</v>
      </c>
      <c r="H236" s="18">
        <f t="shared" si="20"/>
        <v>3.4749999999999996</v>
      </c>
      <c r="J236" t="str">
        <f ca="1">IF(C236="","",IF(A236="","NO DATE",IF(NOT(ISNUMBER(A236)),"DATE IS TEXT",IF(A236&lt;&gt;INT(A236),"DATE HAS TIME",IF(OR(A236&lt;DATE(2026,9,16),A236&gt;TODAY()),"DATE OUT OF RANGE",IF(ISNA(MATCH(B236,{"SA-DAY","SA-NYT","SYS-DAY","SYS-NYT"},0)),"REFERENCE PROBLEM",IF(ISNA(MATCH(C236,ItemName,0)),"ITEM NOT IN LIST",IF(OR(NOT(ISNUMBER(D236)),D236&lt;=0),"QTY PROBLEM","OK"))))))))</f>
        <v>OK</v>
      </c>
    </row>
    <row r="237" spans="1:10" x14ac:dyDescent="0.25">
      <c r="A237" s="25">
        <v>46282</v>
      </c>
      <c r="B237" s="15" t="s">
        <v>2616</v>
      </c>
      <c r="C237" s="15" t="s">
        <v>659</v>
      </c>
      <c r="D237" s="16">
        <v>10</v>
      </c>
      <c r="E237" s="18">
        <f t="shared" si="21"/>
        <v>0.5</v>
      </c>
      <c r="F237" s="18">
        <f t="shared" si="19"/>
        <v>5</v>
      </c>
      <c r="G237" s="18">
        <f t="shared" si="18"/>
        <v>0.32250000000000001</v>
      </c>
      <c r="H237" s="18">
        <f t="shared" si="20"/>
        <v>1.7749999999999999</v>
      </c>
      <c r="J237" t="str">
        <f ca="1">IF(C237="","",IF(A237="","NO DATE",IF(NOT(ISNUMBER(A237)),"DATE IS TEXT",IF(A237&lt;&gt;INT(A237),"DATE HAS TIME",IF(OR(A237&lt;DATE(2026,9,16),A237&gt;TODAY()),"DATE OUT OF RANGE",IF(ISNA(MATCH(B237,{"SA-DAY","SA-NYT","SYS-DAY","SYS-NYT"},0)),"REFERENCE PROBLEM",IF(ISNA(MATCH(C237,ItemName,0)),"ITEM NOT IN LIST",IF(OR(NOT(ISNUMBER(D237)),D237&lt;=0),"QTY PROBLEM","OK"))))))))</f>
        <v>OK</v>
      </c>
    </row>
    <row r="238" spans="1:10" x14ac:dyDescent="0.25">
      <c r="A238" s="25">
        <v>46282</v>
      </c>
      <c r="B238" s="15" t="s">
        <v>2617</v>
      </c>
      <c r="C238" s="15" t="s">
        <v>1553</v>
      </c>
      <c r="D238" s="16">
        <v>15</v>
      </c>
      <c r="E238" s="18">
        <f t="shared" si="21"/>
        <v>20</v>
      </c>
      <c r="F238" s="18">
        <f t="shared" si="19"/>
        <v>300</v>
      </c>
      <c r="G238" s="18">
        <f t="shared" si="18"/>
        <v>13.106666666666667</v>
      </c>
      <c r="H238" s="18">
        <f t="shared" si="20"/>
        <v>103.39999999999998</v>
      </c>
      <c r="J238" t="str">
        <f ca="1">IF(C238="","",IF(A238="","NO DATE",IF(NOT(ISNUMBER(A238)),"DATE IS TEXT",IF(A238&lt;&gt;INT(A238),"DATE HAS TIME",IF(OR(A238&lt;DATE(2026,9,16),A238&gt;TODAY()),"DATE OUT OF RANGE",IF(ISNA(MATCH(B238,{"SA-DAY","SA-NYT","SYS-DAY","SYS-NYT"},0)),"REFERENCE PROBLEM",IF(ISNA(MATCH(C238,ItemName,0)),"ITEM NOT IN LIST",IF(OR(NOT(ISNUMBER(D238)),D238&lt;=0),"QTY PROBLEM","OK"))))))))</f>
        <v>OK</v>
      </c>
    </row>
    <row r="239" spans="1:10" x14ac:dyDescent="0.25">
      <c r="A239" s="25">
        <v>46282</v>
      </c>
      <c r="B239" s="15" t="s">
        <v>2617</v>
      </c>
      <c r="C239" s="15" t="s">
        <v>1305</v>
      </c>
      <c r="D239" s="16">
        <v>6</v>
      </c>
      <c r="E239" s="18">
        <f t="shared" si="21"/>
        <v>35</v>
      </c>
      <c r="F239" s="18">
        <f t="shared" si="19"/>
        <v>210</v>
      </c>
      <c r="G239" s="18">
        <f t="shared" si="18"/>
        <v>22.822500000000002</v>
      </c>
      <c r="H239" s="18">
        <f t="shared" si="20"/>
        <v>73.064999999999998</v>
      </c>
      <c r="J239" t="str">
        <f ca="1">IF(C239="","",IF(A239="","NO DATE",IF(NOT(ISNUMBER(A239)),"DATE IS TEXT",IF(A239&lt;&gt;INT(A239),"DATE HAS TIME",IF(OR(A239&lt;DATE(2026,9,16),A239&gt;TODAY()),"DATE OUT OF RANGE",IF(ISNA(MATCH(B239,{"SA-DAY","SA-NYT","SYS-DAY","SYS-NYT"},0)),"REFERENCE PROBLEM",IF(ISNA(MATCH(C239,ItemName,0)),"ITEM NOT IN LIST",IF(OR(NOT(ISNUMBER(D239)),D239&lt;=0),"QTY PROBLEM","OK"))))))))</f>
        <v>OK</v>
      </c>
    </row>
    <row r="240" spans="1:10" x14ac:dyDescent="0.25">
      <c r="A240" s="25">
        <v>46282</v>
      </c>
      <c r="B240" s="15" t="s">
        <v>2617</v>
      </c>
      <c r="C240" s="15" t="s">
        <v>510</v>
      </c>
      <c r="D240" s="16">
        <v>5</v>
      </c>
      <c r="E240" s="18">
        <f t="shared" si="21"/>
        <v>40</v>
      </c>
      <c r="F240" s="18">
        <f t="shared" si="19"/>
        <v>200</v>
      </c>
      <c r="G240" s="18">
        <f t="shared" si="18"/>
        <v>26.085000000000001</v>
      </c>
      <c r="H240" s="18">
        <f t="shared" si="20"/>
        <v>69.574999999999989</v>
      </c>
      <c r="J240" t="str">
        <f ca="1">IF(C240="","",IF(A240="","NO DATE",IF(NOT(ISNUMBER(A240)),"DATE IS TEXT",IF(A240&lt;&gt;INT(A240),"DATE HAS TIME",IF(OR(A240&lt;DATE(2026,9,16),A240&gt;TODAY()),"DATE OUT OF RANGE",IF(ISNA(MATCH(B240,{"SA-DAY","SA-NYT","SYS-DAY","SYS-NYT"},0)),"REFERENCE PROBLEM",IF(ISNA(MATCH(C240,ItemName,0)),"ITEM NOT IN LIST",IF(OR(NOT(ISNUMBER(D240)),D240&lt;=0),"QTY PROBLEM","OK"))))))))</f>
        <v>OK</v>
      </c>
    </row>
    <row r="241" spans="1:10" x14ac:dyDescent="0.25">
      <c r="A241" s="25">
        <v>46282</v>
      </c>
      <c r="B241" s="15" t="s">
        <v>2617</v>
      </c>
      <c r="C241" s="15" t="s">
        <v>1053</v>
      </c>
      <c r="D241" s="16">
        <v>6</v>
      </c>
      <c r="E241" s="18">
        <f t="shared" si="21"/>
        <v>30</v>
      </c>
      <c r="F241" s="18">
        <f t="shared" si="19"/>
        <v>180</v>
      </c>
      <c r="G241" s="18">
        <f t="shared" si="18"/>
        <v>12.8</v>
      </c>
      <c r="H241" s="18">
        <f t="shared" si="20"/>
        <v>103.19999999999999</v>
      </c>
      <c r="J241" t="str">
        <f ca="1">IF(C241="","",IF(A241="","NO DATE",IF(NOT(ISNUMBER(A241)),"DATE IS TEXT",IF(A241&lt;&gt;INT(A241),"DATE HAS TIME",IF(OR(A241&lt;DATE(2026,9,16),A241&gt;TODAY()),"DATE OUT OF RANGE",IF(ISNA(MATCH(B241,{"SA-DAY","SA-NYT","SYS-DAY","SYS-NYT"},0)),"REFERENCE PROBLEM",IF(ISNA(MATCH(C241,ItemName,0)),"ITEM NOT IN LIST",IF(OR(NOT(ISNUMBER(D241)),D241&lt;=0),"QTY PROBLEM","OK"))))))))</f>
        <v>OK</v>
      </c>
    </row>
    <row r="242" spans="1:10" x14ac:dyDescent="0.25">
      <c r="A242" s="25">
        <v>46282</v>
      </c>
      <c r="B242" s="15" t="s">
        <v>2617</v>
      </c>
      <c r="C242" s="15" t="s">
        <v>1551</v>
      </c>
      <c r="D242" s="16">
        <v>5</v>
      </c>
      <c r="E242" s="18">
        <f t="shared" si="21"/>
        <v>35</v>
      </c>
      <c r="F242" s="18">
        <f t="shared" si="19"/>
        <v>175</v>
      </c>
      <c r="G242" s="18">
        <f t="shared" si="18"/>
        <v>25.813333333333333</v>
      </c>
      <c r="H242" s="18">
        <f t="shared" si="20"/>
        <v>45.933333333333337</v>
      </c>
      <c r="J242" t="str">
        <f ca="1">IF(C242="","",IF(A242="","NO DATE",IF(NOT(ISNUMBER(A242)),"DATE IS TEXT",IF(A242&lt;&gt;INT(A242),"DATE HAS TIME",IF(OR(A242&lt;DATE(2026,9,16),A242&gt;TODAY()),"DATE OUT OF RANGE",IF(ISNA(MATCH(B242,{"SA-DAY","SA-NYT","SYS-DAY","SYS-NYT"},0)),"REFERENCE PROBLEM",IF(ISNA(MATCH(C242,ItemName,0)),"ITEM NOT IN LIST",IF(OR(NOT(ISNUMBER(D242)),D242&lt;=0),"QTY PROBLEM","OK"))))))))</f>
        <v>OK</v>
      </c>
    </row>
    <row r="243" spans="1:10" x14ac:dyDescent="0.25">
      <c r="A243" s="25">
        <v>46282</v>
      </c>
      <c r="B243" s="15" t="s">
        <v>2617</v>
      </c>
      <c r="C243" s="15" t="s">
        <v>516</v>
      </c>
      <c r="D243" s="16">
        <v>9</v>
      </c>
      <c r="E243" s="18">
        <f t="shared" si="21"/>
        <v>15</v>
      </c>
      <c r="F243" s="18">
        <f t="shared" si="19"/>
        <v>135</v>
      </c>
      <c r="G243" s="18">
        <f t="shared" si="18"/>
        <v>9.7799999999999994</v>
      </c>
      <c r="H243" s="18">
        <f t="shared" si="20"/>
        <v>46.980000000000004</v>
      </c>
      <c r="J243" t="str">
        <f ca="1">IF(C243="","",IF(A243="","NO DATE",IF(NOT(ISNUMBER(A243)),"DATE IS TEXT",IF(A243&lt;&gt;INT(A243),"DATE HAS TIME",IF(OR(A243&lt;DATE(2026,9,16),A243&gt;TODAY()),"DATE OUT OF RANGE",IF(ISNA(MATCH(B243,{"SA-DAY","SA-NYT","SYS-DAY","SYS-NYT"},0)),"REFERENCE PROBLEM",IF(ISNA(MATCH(C243,ItemName,0)),"ITEM NOT IN LIST",IF(OR(NOT(ISNUMBER(D243)),D243&lt;=0),"QTY PROBLEM","OK"))))))))</f>
        <v>OK</v>
      </c>
    </row>
    <row r="244" spans="1:10" x14ac:dyDescent="0.25">
      <c r="A244" s="25">
        <v>46282</v>
      </c>
      <c r="B244" s="15" t="s">
        <v>2617</v>
      </c>
      <c r="C244" s="15" t="s">
        <v>947</v>
      </c>
      <c r="D244" s="16">
        <v>4</v>
      </c>
      <c r="E244" s="18">
        <f t="shared" si="21"/>
        <v>30</v>
      </c>
      <c r="F244" s="18">
        <f t="shared" si="19"/>
        <v>120</v>
      </c>
      <c r="G244" s="18">
        <f t="shared" si="18"/>
        <v>19.567499999999999</v>
      </c>
      <c r="H244" s="18">
        <f t="shared" si="20"/>
        <v>41.730000000000004</v>
      </c>
      <c r="J244" t="str">
        <f ca="1">IF(C244="","",IF(A244="","NO DATE",IF(NOT(ISNUMBER(A244)),"DATE IS TEXT",IF(A244&lt;&gt;INT(A244),"DATE HAS TIME",IF(OR(A244&lt;DATE(2026,9,16),A244&gt;TODAY()),"DATE OUT OF RANGE",IF(ISNA(MATCH(B244,{"SA-DAY","SA-NYT","SYS-DAY","SYS-NYT"},0)),"REFERENCE PROBLEM",IF(ISNA(MATCH(C244,ItemName,0)),"ITEM NOT IN LIST",IF(OR(NOT(ISNUMBER(D244)),D244&lt;=0),"QTY PROBLEM","OK"))))))))</f>
        <v>OK</v>
      </c>
    </row>
    <row r="245" spans="1:10" x14ac:dyDescent="0.25">
      <c r="A245" s="25">
        <v>46282</v>
      </c>
      <c r="B245" s="15" t="s">
        <v>2617</v>
      </c>
      <c r="C245" s="15" t="s">
        <v>2198</v>
      </c>
      <c r="D245" s="16">
        <v>8</v>
      </c>
      <c r="E245" s="18">
        <f t="shared" si="21"/>
        <v>15</v>
      </c>
      <c r="F245" s="18">
        <f t="shared" si="19"/>
        <v>120</v>
      </c>
      <c r="G245" s="18">
        <f t="shared" si="18"/>
        <v>9.7799999999999994</v>
      </c>
      <c r="H245" s="18">
        <f t="shared" si="20"/>
        <v>41.760000000000005</v>
      </c>
      <c r="J245" t="str">
        <f ca="1">IF(C245="","",IF(A245="","NO DATE",IF(NOT(ISNUMBER(A245)),"DATE IS TEXT",IF(A245&lt;&gt;INT(A245),"DATE HAS TIME",IF(OR(A245&lt;DATE(2026,9,16),A245&gt;TODAY()),"DATE OUT OF RANGE",IF(ISNA(MATCH(B245,{"SA-DAY","SA-NYT","SYS-DAY","SYS-NYT"},0)),"REFERENCE PROBLEM",IF(ISNA(MATCH(C245,ItemName,0)),"ITEM NOT IN LIST",IF(OR(NOT(ISNUMBER(D245)),D245&lt;=0),"QTY PROBLEM","OK"))))))))</f>
        <v>OK</v>
      </c>
    </row>
    <row r="246" spans="1:10" x14ac:dyDescent="0.25">
      <c r="A246" s="25">
        <v>46282</v>
      </c>
      <c r="B246" s="15" t="s">
        <v>2617</v>
      </c>
      <c r="C246" s="15" t="s">
        <v>1537</v>
      </c>
      <c r="D246" s="16">
        <v>1</v>
      </c>
      <c r="E246" s="18">
        <f t="shared" si="21"/>
        <v>95</v>
      </c>
      <c r="F246" s="18">
        <f t="shared" si="19"/>
        <v>95</v>
      </c>
      <c r="G246" s="18">
        <f t="shared" si="18"/>
        <v>53.733333333333334</v>
      </c>
      <c r="H246" s="18">
        <f t="shared" si="20"/>
        <v>41.266666666666666</v>
      </c>
      <c r="J246" t="str">
        <f ca="1">IF(C246="","",IF(A246="","NO DATE",IF(NOT(ISNUMBER(A246)),"DATE IS TEXT",IF(A246&lt;&gt;INT(A246),"DATE HAS TIME",IF(OR(A246&lt;DATE(2026,9,16),A246&gt;TODAY()),"DATE OUT OF RANGE",IF(ISNA(MATCH(B246,{"SA-DAY","SA-NYT","SYS-DAY","SYS-NYT"},0)),"REFERENCE PROBLEM",IF(ISNA(MATCH(C246,ItemName,0)),"ITEM NOT IN LIST",IF(OR(NOT(ISNUMBER(D246)),D246&lt;=0),"QTY PROBLEM","OK"))))))))</f>
        <v>OK</v>
      </c>
    </row>
    <row r="247" spans="1:10" x14ac:dyDescent="0.25">
      <c r="A247" s="25">
        <v>46282</v>
      </c>
      <c r="B247" s="15" t="s">
        <v>2617</v>
      </c>
      <c r="C247" s="15" t="s">
        <v>635</v>
      </c>
      <c r="D247" s="16">
        <v>4</v>
      </c>
      <c r="E247" s="18">
        <f t="shared" si="21"/>
        <v>20</v>
      </c>
      <c r="F247" s="18">
        <f t="shared" si="19"/>
        <v>80</v>
      </c>
      <c r="G247" s="18">
        <f t="shared" si="18"/>
        <v>11.533333333333333</v>
      </c>
      <c r="H247" s="18">
        <f t="shared" si="20"/>
        <v>33.866666666666667</v>
      </c>
      <c r="J247" t="str">
        <f ca="1">IF(C247="","",IF(A247="","NO DATE",IF(NOT(ISNUMBER(A247)),"DATE IS TEXT",IF(A247&lt;&gt;INT(A247),"DATE HAS TIME",IF(OR(A247&lt;DATE(2026,9,16),A247&gt;TODAY()),"DATE OUT OF RANGE",IF(ISNA(MATCH(B247,{"SA-DAY","SA-NYT","SYS-DAY","SYS-NYT"},0)),"REFERENCE PROBLEM",IF(ISNA(MATCH(C247,ItemName,0)),"ITEM NOT IN LIST",IF(OR(NOT(ISNUMBER(D247)),D247&lt;=0),"QTY PROBLEM","OK"))))))))</f>
        <v>OK</v>
      </c>
    </row>
    <row r="248" spans="1:10" x14ac:dyDescent="0.25">
      <c r="A248" s="25">
        <v>46282</v>
      </c>
      <c r="B248" s="15" t="s">
        <v>2617</v>
      </c>
      <c r="C248" s="15" t="s">
        <v>1569</v>
      </c>
      <c r="D248" s="16">
        <v>4</v>
      </c>
      <c r="E248" s="18">
        <f t="shared" si="21"/>
        <v>20</v>
      </c>
      <c r="F248" s="18">
        <f t="shared" si="19"/>
        <v>80</v>
      </c>
      <c r="G248" s="18">
        <f t="shared" si="18"/>
        <v>13.106666666666667</v>
      </c>
      <c r="H248" s="18">
        <f t="shared" si="20"/>
        <v>27.573333333333331</v>
      </c>
      <c r="J248" t="str">
        <f ca="1">IF(C248="","",IF(A248="","NO DATE",IF(NOT(ISNUMBER(A248)),"DATE IS TEXT",IF(A248&lt;&gt;INT(A248),"DATE HAS TIME",IF(OR(A248&lt;DATE(2026,9,16),A248&gt;TODAY()),"DATE OUT OF RANGE",IF(ISNA(MATCH(B248,{"SA-DAY","SA-NYT","SYS-DAY","SYS-NYT"},0)),"REFERENCE PROBLEM",IF(ISNA(MATCH(C248,ItemName,0)),"ITEM NOT IN LIST",IF(OR(NOT(ISNUMBER(D248)),D248&lt;=0),"QTY PROBLEM","OK"))))))))</f>
        <v>OK</v>
      </c>
    </row>
    <row r="249" spans="1:10" x14ac:dyDescent="0.25">
      <c r="A249" s="25">
        <v>46282</v>
      </c>
      <c r="B249" s="15" t="s">
        <v>2617</v>
      </c>
      <c r="C249" s="15" t="s">
        <v>2420</v>
      </c>
      <c r="D249" s="16">
        <v>5</v>
      </c>
      <c r="E249" s="18">
        <f t="shared" si="21"/>
        <v>15</v>
      </c>
      <c r="F249" s="18">
        <f t="shared" si="19"/>
        <v>75</v>
      </c>
      <c r="G249" s="18">
        <f t="shared" si="18"/>
        <v>8.3553333333333324</v>
      </c>
      <c r="H249" s="18">
        <f t="shared" si="20"/>
        <v>33.223333333333336</v>
      </c>
      <c r="J249" t="str">
        <f ca="1">IF(C249="","",IF(A249="","NO DATE",IF(NOT(ISNUMBER(A249)),"DATE IS TEXT",IF(A249&lt;&gt;INT(A249),"DATE HAS TIME",IF(OR(A249&lt;DATE(2026,9,16),A249&gt;TODAY()),"DATE OUT OF RANGE",IF(ISNA(MATCH(B249,{"SA-DAY","SA-NYT","SYS-DAY","SYS-NYT"},0)),"REFERENCE PROBLEM",IF(ISNA(MATCH(C249,ItemName,0)),"ITEM NOT IN LIST",IF(OR(NOT(ISNUMBER(D249)),D249&lt;=0),"QTY PROBLEM","OK"))))))))</f>
        <v>OK</v>
      </c>
    </row>
    <row r="250" spans="1:10" x14ac:dyDescent="0.25">
      <c r="A250" s="25">
        <v>46282</v>
      </c>
      <c r="B250" s="15" t="s">
        <v>2617</v>
      </c>
      <c r="C250" s="15" t="s">
        <v>2156</v>
      </c>
      <c r="D250" s="16">
        <v>3</v>
      </c>
      <c r="E250" s="18">
        <f t="shared" si="21"/>
        <v>30</v>
      </c>
      <c r="F250" s="18">
        <f t="shared" si="19"/>
        <v>90</v>
      </c>
      <c r="G250" s="18">
        <f t="shared" si="18"/>
        <v>16.305</v>
      </c>
      <c r="H250" s="18">
        <f t="shared" si="20"/>
        <v>41.085000000000001</v>
      </c>
      <c r="J250" t="str">
        <f ca="1">IF(C250="","",IF(A250="","NO DATE",IF(NOT(ISNUMBER(A250)),"DATE IS TEXT",IF(A250&lt;&gt;INT(A250),"DATE HAS TIME",IF(OR(A250&lt;DATE(2026,9,16),A250&gt;TODAY()),"DATE OUT OF RANGE",IF(ISNA(MATCH(B250,{"SA-DAY","SA-NYT","SYS-DAY","SYS-NYT"},0)),"REFERENCE PROBLEM",IF(ISNA(MATCH(C250,ItemName,0)),"ITEM NOT IN LIST",IF(OR(NOT(ISNUMBER(D250)),D250&lt;=0),"QTY PROBLEM","OK"))))))))</f>
        <v>OK</v>
      </c>
    </row>
    <row r="251" spans="1:10" x14ac:dyDescent="0.25">
      <c r="A251" s="25">
        <v>46282</v>
      </c>
      <c r="B251" s="15" t="s">
        <v>2617</v>
      </c>
      <c r="C251" s="15" t="s">
        <v>419</v>
      </c>
      <c r="D251" s="16">
        <v>5</v>
      </c>
      <c r="E251" s="18">
        <f t="shared" si="21"/>
        <v>15</v>
      </c>
      <c r="F251" s="18">
        <f t="shared" si="19"/>
        <v>75</v>
      </c>
      <c r="G251" s="18">
        <f t="shared" si="18"/>
        <v>9.7799999999999994</v>
      </c>
      <c r="H251" s="18">
        <f t="shared" si="20"/>
        <v>26.1</v>
      </c>
      <c r="J251" t="str">
        <f ca="1">IF(C251="","",IF(A251="","NO DATE",IF(NOT(ISNUMBER(A251)),"DATE IS TEXT",IF(A251&lt;&gt;INT(A251),"DATE HAS TIME",IF(OR(A251&lt;DATE(2026,9,16),A251&gt;TODAY()),"DATE OUT OF RANGE",IF(ISNA(MATCH(B251,{"SA-DAY","SA-NYT","SYS-DAY","SYS-NYT"},0)),"REFERENCE PROBLEM",IF(ISNA(MATCH(C251,ItemName,0)),"ITEM NOT IN LIST",IF(OR(NOT(ISNUMBER(D251)),D251&lt;=0),"QTY PROBLEM","OK"))))))))</f>
        <v>OK</v>
      </c>
    </row>
    <row r="252" spans="1:10" x14ac:dyDescent="0.25">
      <c r="A252" s="25">
        <v>46282</v>
      </c>
      <c r="B252" s="15" t="s">
        <v>2617</v>
      </c>
      <c r="C252" s="15" t="s">
        <v>659</v>
      </c>
      <c r="D252" s="16">
        <v>119</v>
      </c>
      <c r="E252" s="18">
        <f t="shared" si="21"/>
        <v>0.5</v>
      </c>
      <c r="F252" s="18">
        <f t="shared" si="19"/>
        <v>59.5</v>
      </c>
      <c r="G252" s="18">
        <f t="shared" si="18"/>
        <v>0.32250000000000001</v>
      </c>
      <c r="H252" s="18">
        <f t="shared" si="20"/>
        <v>21.122500000000002</v>
      </c>
      <c r="J252" t="str">
        <f ca="1">IF(C252="","",IF(A252="","NO DATE",IF(NOT(ISNUMBER(A252)),"DATE IS TEXT",IF(A252&lt;&gt;INT(A252),"DATE HAS TIME",IF(OR(A252&lt;DATE(2026,9,16),A252&gt;TODAY()),"DATE OUT OF RANGE",IF(ISNA(MATCH(B252,{"SA-DAY","SA-NYT","SYS-DAY","SYS-NYT"},0)),"REFERENCE PROBLEM",IF(ISNA(MATCH(C252,ItemName,0)),"ITEM NOT IN LIST",IF(OR(NOT(ISNUMBER(D252)),D252&lt;=0),"QTY PROBLEM","OK"))))))))</f>
        <v>OK</v>
      </c>
    </row>
    <row r="253" spans="1:10" x14ac:dyDescent="0.25">
      <c r="A253" s="25">
        <v>46282</v>
      </c>
      <c r="B253" s="15" t="s">
        <v>2617</v>
      </c>
      <c r="C253" s="15" t="s">
        <v>975</v>
      </c>
      <c r="D253" s="16">
        <v>2</v>
      </c>
      <c r="E253" s="18">
        <f t="shared" si="21"/>
        <v>30</v>
      </c>
      <c r="F253" s="18">
        <f t="shared" si="19"/>
        <v>60</v>
      </c>
      <c r="G253" s="18">
        <f t="shared" ref="G253:G316" si="22">IF($C253="","",IFERROR(INDEX(ItemCostCol,MATCH($C253,ItemName,0)),""))</f>
        <v>19.567499999999999</v>
      </c>
      <c r="H253" s="18">
        <f t="shared" si="20"/>
        <v>20.865000000000002</v>
      </c>
      <c r="J253" t="str">
        <f ca="1">IF(C253="","",IF(A253="","NO DATE",IF(NOT(ISNUMBER(A253)),"DATE IS TEXT",IF(A253&lt;&gt;INT(A253),"DATE HAS TIME",IF(OR(A253&lt;DATE(2026,9,16),A253&gt;TODAY()),"DATE OUT OF RANGE",IF(ISNA(MATCH(B253,{"SA-DAY","SA-NYT","SYS-DAY","SYS-NYT"},0)),"REFERENCE PROBLEM",IF(ISNA(MATCH(C253,ItemName,0)),"ITEM NOT IN LIST",IF(OR(NOT(ISNUMBER(D253)),D253&lt;=0),"QTY PROBLEM","OK"))))))))</f>
        <v>OK</v>
      </c>
    </row>
    <row r="254" spans="1:10" x14ac:dyDescent="0.25">
      <c r="A254" s="25">
        <v>46282</v>
      </c>
      <c r="B254" s="15" t="s">
        <v>2617</v>
      </c>
      <c r="C254" s="15" t="s">
        <v>522</v>
      </c>
      <c r="D254" s="16">
        <v>4</v>
      </c>
      <c r="E254" s="18">
        <f t="shared" si="21"/>
        <v>15</v>
      </c>
      <c r="F254" s="18">
        <f t="shared" si="19"/>
        <v>60</v>
      </c>
      <c r="G254" s="18">
        <f t="shared" si="22"/>
        <v>9.7799999999999994</v>
      </c>
      <c r="H254" s="18">
        <f t="shared" si="20"/>
        <v>20.880000000000003</v>
      </c>
      <c r="J254" t="str">
        <f ca="1">IF(C254="","",IF(A254="","NO DATE",IF(NOT(ISNUMBER(A254)),"DATE IS TEXT",IF(A254&lt;&gt;INT(A254),"DATE HAS TIME",IF(OR(A254&lt;DATE(2026,9,16),A254&gt;TODAY()),"DATE OUT OF RANGE",IF(ISNA(MATCH(B254,{"SA-DAY","SA-NYT","SYS-DAY","SYS-NYT"},0)),"REFERENCE PROBLEM",IF(ISNA(MATCH(C254,ItemName,0)),"ITEM NOT IN LIST",IF(OR(NOT(ISNUMBER(D254)),D254&lt;=0),"QTY PROBLEM","OK"))))))))</f>
        <v>OK</v>
      </c>
    </row>
    <row r="255" spans="1:10" x14ac:dyDescent="0.25">
      <c r="A255" s="25">
        <v>46282</v>
      </c>
      <c r="B255" s="15" t="s">
        <v>2617</v>
      </c>
      <c r="C255" s="15" t="s">
        <v>2055</v>
      </c>
      <c r="D255" s="16">
        <v>4</v>
      </c>
      <c r="E255" s="18">
        <f t="shared" si="21"/>
        <v>15</v>
      </c>
      <c r="F255" s="18">
        <f t="shared" si="19"/>
        <v>60</v>
      </c>
      <c r="G255" s="18">
        <f t="shared" si="22"/>
        <v>11.25</v>
      </c>
      <c r="H255" s="18">
        <f t="shared" si="20"/>
        <v>15</v>
      </c>
      <c r="J255" t="str">
        <f ca="1">IF(C255="","",IF(A255="","NO DATE",IF(NOT(ISNUMBER(A255)),"DATE IS TEXT",IF(A255&lt;&gt;INT(A255),"DATE HAS TIME",IF(OR(A255&lt;DATE(2026,9,16),A255&gt;TODAY()),"DATE OUT OF RANGE",IF(ISNA(MATCH(B255,{"SA-DAY","SA-NYT","SYS-DAY","SYS-NYT"},0)),"REFERENCE PROBLEM",IF(ISNA(MATCH(C255,ItemName,0)),"ITEM NOT IN LIST",IF(OR(NOT(ISNUMBER(D255)),D255&lt;=0),"QTY PROBLEM","OK"))))))))</f>
        <v>OK</v>
      </c>
    </row>
    <row r="256" spans="1:10" x14ac:dyDescent="0.25">
      <c r="A256" s="25">
        <v>46282</v>
      </c>
      <c r="B256" s="15" t="s">
        <v>2617</v>
      </c>
      <c r="C256" s="15" t="s">
        <v>2440</v>
      </c>
      <c r="D256" s="16">
        <v>5</v>
      </c>
      <c r="E256" s="18">
        <f t="shared" si="21"/>
        <v>12</v>
      </c>
      <c r="F256" s="18">
        <f t="shared" si="19"/>
        <v>60</v>
      </c>
      <c r="G256" s="18">
        <f t="shared" si="22"/>
        <v>7.8224999999999998</v>
      </c>
      <c r="H256" s="18">
        <f t="shared" si="20"/>
        <v>20.887500000000003</v>
      </c>
      <c r="J256" t="str">
        <f ca="1">IF(C256="","",IF(A256="","NO DATE",IF(NOT(ISNUMBER(A256)),"DATE IS TEXT",IF(A256&lt;&gt;INT(A256),"DATE HAS TIME",IF(OR(A256&lt;DATE(2026,9,16),A256&gt;TODAY()),"DATE OUT OF RANGE",IF(ISNA(MATCH(B256,{"SA-DAY","SA-NYT","SYS-DAY","SYS-NYT"},0)),"REFERENCE PROBLEM",IF(ISNA(MATCH(C256,ItemName,0)),"ITEM NOT IN LIST",IF(OR(NOT(ISNUMBER(D256)),D256&lt;=0),"QTY PROBLEM","OK"))))))))</f>
        <v>OK</v>
      </c>
    </row>
    <row r="257" spans="1:10" x14ac:dyDescent="0.25">
      <c r="A257" s="25">
        <v>46282</v>
      </c>
      <c r="B257" s="15" t="s">
        <v>2617</v>
      </c>
      <c r="C257" s="15" t="s">
        <v>1561</v>
      </c>
      <c r="D257" s="16">
        <v>3</v>
      </c>
      <c r="E257" s="18">
        <f t="shared" si="21"/>
        <v>20</v>
      </c>
      <c r="F257" s="18">
        <f t="shared" si="19"/>
        <v>60</v>
      </c>
      <c r="G257" s="18">
        <f t="shared" si="22"/>
        <v>13.106666666666667</v>
      </c>
      <c r="H257" s="18">
        <f t="shared" si="20"/>
        <v>20.68</v>
      </c>
      <c r="J257" t="str">
        <f ca="1">IF(C257="","",IF(A257="","NO DATE",IF(NOT(ISNUMBER(A257)),"DATE IS TEXT",IF(A257&lt;&gt;INT(A257),"DATE HAS TIME",IF(OR(A257&lt;DATE(2026,9,16),A257&gt;TODAY()),"DATE OUT OF RANGE",IF(ISNA(MATCH(B257,{"SA-DAY","SA-NYT","SYS-DAY","SYS-NYT"},0)),"REFERENCE PROBLEM",IF(ISNA(MATCH(C257,ItemName,0)),"ITEM NOT IN LIST",IF(OR(NOT(ISNUMBER(D257)),D257&lt;=0),"QTY PROBLEM","OK"))))))))</f>
        <v>OK</v>
      </c>
    </row>
    <row r="258" spans="1:10" x14ac:dyDescent="0.25">
      <c r="A258" s="25">
        <v>46282</v>
      </c>
      <c r="B258" s="15" t="s">
        <v>2617</v>
      </c>
      <c r="C258" s="15" t="s">
        <v>349</v>
      </c>
      <c r="D258" s="16">
        <v>1</v>
      </c>
      <c r="E258" s="18">
        <f t="shared" si="21"/>
        <v>50</v>
      </c>
      <c r="F258" s="18">
        <f t="shared" si="19"/>
        <v>50</v>
      </c>
      <c r="G258" s="18">
        <f t="shared" si="22"/>
        <v>32.61</v>
      </c>
      <c r="H258" s="18">
        <f t="shared" si="20"/>
        <v>17.39</v>
      </c>
      <c r="J258" t="str">
        <f ca="1">IF(C258="","",IF(A258="","NO DATE",IF(NOT(ISNUMBER(A258)),"DATE IS TEXT",IF(A258&lt;&gt;INT(A258),"DATE HAS TIME",IF(OR(A258&lt;DATE(2026,9,16),A258&gt;TODAY()),"DATE OUT OF RANGE",IF(ISNA(MATCH(B258,{"SA-DAY","SA-NYT","SYS-DAY","SYS-NYT"},0)),"REFERENCE PROBLEM",IF(ISNA(MATCH(C258,ItemName,0)),"ITEM NOT IN LIST",IF(OR(NOT(ISNUMBER(D258)),D258&lt;=0),"QTY PROBLEM","OK"))))))))</f>
        <v>OK</v>
      </c>
    </row>
    <row r="259" spans="1:10" x14ac:dyDescent="0.25">
      <c r="A259" s="25">
        <v>46282</v>
      </c>
      <c r="B259" s="15" t="s">
        <v>2617</v>
      </c>
      <c r="C259" s="15" t="s">
        <v>383</v>
      </c>
      <c r="D259" s="16">
        <v>1</v>
      </c>
      <c r="E259" s="18">
        <f t="shared" si="21"/>
        <v>50</v>
      </c>
      <c r="F259" s="18">
        <f t="shared" si="19"/>
        <v>50</v>
      </c>
      <c r="G259" s="18">
        <f t="shared" si="22"/>
        <v>32.61</v>
      </c>
      <c r="H259" s="18">
        <f t="shared" si="20"/>
        <v>17.39</v>
      </c>
      <c r="J259" t="str">
        <f ca="1">IF(C259="","",IF(A259="","NO DATE",IF(NOT(ISNUMBER(A259)),"DATE IS TEXT",IF(A259&lt;&gt;INT(A259),"DATE HAS TIME",IF(OR(A259&lt;DATE(2026,9,16),A259&gt;TODAY()),"DATE OUT OF RANGE",IF(ISNA(MATCH(B259,{"SA-DAY","SA-NYT","SYS-DAY","SYS-NYT"},0)),"REFERENCE PROBLEM",IF(ISNA(MATCH(C259,ItemName,0)),"ITEM NOT IN LIST",IF(OR(NOT(ISNUMBER(D259)),D259&lt;=0),"QTY PROBLEM","OK"))))))))</f>
        <v>OK</v>
      </c>
    </row>
    <row r="260" spans="1:10" x14ac:dyDescent="0.25">
      <c r="A260" s="25">
        <v>46282</v>
      </c>
      <c r="B260" s="15" t="s">
        <v>2617</v>
      </c>
      <c r="C260" s="15" t="s">
        <v>2106</v>
      </c>
      <c r="D260" s="16">
        <v>1</v>
      </c>
      <c r="E260" s="18">
        <f t="shared" si="21"/>
        <v>40</v>
      </c>
      <c r="F260" s="18">
        <f t="shared" ref="F260:F323" si="23">IF(OR($D260="",$E260=""),"",$D260*$E260)</f>
        <v>40</v>
      </c>
      <c r="G260" s="18">
        <f t="shared" si="22"/>
        <v>26.085000000000001</v>
      </c>
      <c r="H260" s="18">
        <f t="shared" ref="H260:H323" si="24">IF(OR($F260="",$G260=""),"",$F260-$D260*$G260)</f>
        <v>13.914999999999999</v>
      </c>
      <c r="J260" t="str">
        <f ca="1">IF(C260="","",IF(A260="","NO DATE",IF(NOT(ISNUMBER(A260)),"DATE IS TEXT",IF(A260&lt;&gt;INT(A260),"DATE HAS TIME",IF(OR(A260&lt;DATE(2026,9,16),A260&gt;TODAY()),"DATE OUT OF RANGE",IF(ISNA(MATCH(B260,{"SA-DAY","SA-NYT","SYS-DAY","SYS-NYT"},0)),"REFERENCE PROBLEM",IF(ISNA(MATCH(C260,ItemName,0)),"ITEM NOT IN LIST",IF(OR(NOT(ISNUMBER(D260)),D260&lt;=0),"QTY PROBLEM","OK"))))))))</f>
        <v>OK</v>
      </c>
    </row>
    <row r="261" spans="1:10" x14ac:dyDescent="0.25">
      <c r="A261" s="25">
        <v>46282</v>
      </c>
      <c r="B261" s="15" t="s">
        <v>2617</v>
      </c>
      <c r="C261" s="15" t="s">
        <v>1427</v>
      </c>
      <c r="D261" s="16">
        <v>2</v>
      </c>
      <c r="E261" s="18">
        <f t="shared" si="21"/>
        <v>20</v>
      </c>
      <c r="F261" s="18">
        <f t="shared" si="23"/>
        <v>40</v>
      </c>
      <c r="G261" s="18">
        <f t="shared" si="22"/>
        <v>13.0425</v>
      </c>
      <c r="H261" s="18">
        <f t="shared" si="24"/>
        <v>13.914999999999999</v>
      </c>
      <c r="J261" t="str">
        <f ca="1">IF(C261="","",IF(A261="","NO DATE",IF(NOT(ISNUMBER(A261)),"DATE IS TEXT",IF(A261&lt;&gt;INT(A261),"DATE HAS TIME",IF(OR(A261&lt;DATE(2026,9,16),A261&gt;TODAY()),"DATE OUT OF RANGE",IF(ISNA(MATCH(B261,{"SA-DAY","SA-NYT","SYS-DAY","SYS-NYT"},0)),"REFERENCE PROBLEM",IF(ISNA(MATCH(C261,ItemName,0)),"ITEM NOT IN LIST",IF(OR(NOT(ISNUMBER(D261)),D261&lt;=0),"QTY PROBLEM","OK"))))))))</f>
        <v>OK</v>
      </c>
    </row>
    <row r="262" spans="1:10" x14ac:dyDescent="0.25">
      <c r="A262" s="25">
        <v>46282</v>
      </c>
      <c r="B262" s="15" t="s">
        <v>2617</v>
      </c>
      <c r="C262" s="15" t="s">
        <v>2190</v>
      </c>
      <c r="D262" s="16">
        <v>1</v>
      </c>
      <c r="E262" s="18">
        <f t="shared" si="21"/>
        <v>40</v>
      </c>
      <c r="F262" s="18">
        <f t="shared" si="23"/>
        <v>40</v>
      </c>
      <c r="G262" s="18">
        <f t="shared" si="22"/>
        <v>26.085000000000001</v>
      </c>
      <c r="H262" s="18">
        <f t="shared" si="24"/>
        <v>13.914999999999999</v>
      </c>
      <c r="J262" t="str">
        <f ca="1">IF(C262="","",IF(A262="","NO DATE",IF(NOT(ISNUMBER(A262)),"DATE IS TEXT",IF(A262&lt;&gt;INT(A262),"DATE HAS TIME",IF(OR(A262&lt;DATE(2026,9,16),A262&gt;TODAY()),"DATE OUT OF RANGE",IF(ISNA(MATCH(B262,{"SA-DAY","SA-NYT","SYS-DAY","SYS-NYT"},0)),"REFERENCE PROBLEM",IF(ISNA(MATCH(C262,ItemName,0)),"ITEM NOT IN LIST",IF(OR(NOT(ISNUMBER(D262)),D262&lt;=0),"QTY PROBLEM","OK"))))))))</f>
        <v>OK</v>
      </c>
    </row>
    <row r="263" spans="1:10" x14ac:dyDescent="0.25">
      <c r="A263" s="25">
        <v>46282</v>
      </c>
      <c r="B263" s="15" t="s">
        <v>2617</v>
      </c>
      <c r="C263" s="15" t="s">
        <v>816</v>
      </c>
      <c r="D263" s="16">
        <v>8</v>
      </c>
      <c r="E263" s="18">
        <f t="shared" si="21"/>
        <v>5</v>
      </c>
      <c r="F263" s="18">
        <f t="shared" si="23"/>
        <v>40</v>
      </c>
      <c r="G263" s="18">
        <f t="shared" si="22"/>
        <v>1.1818181818181819</v>
      </c>
      <c r="H263" s="18">
        <f t="shared" si="24"/>
        <v>30.545454545454547</v>
      </c>
      <c r="J263" t="str">
        <f ca="1">IF(C263="","",IF(A263="","NO DATE",IF(NOT(ISNUMBER(A263)),"DATE IS TEXT",IF(A263&lt;&gt;INT(A263),"DATE HAS TIME",IF(OR(A263&lt;DATE(2026,9,16),A263&gt;TODAY()),"DATE OUT OF RANGE",IF(ISNA(MATCH(B263,{"SA-DAY","SA-NYT","SYS-DAY","SYS-NYT"},0)),"REFERENCE PROBLEM",IF(ISNA(MATCH(C263,ItemName,0)),"ITEM NOT IN LIST",IF(OR(NOT(ISNUMBER(D263)),D263&lt;=0),"QTY PROBLEM","OK"))))))))</f>
        <v>OK</v>
      </c>
    </row>
    <row r="264" spans="1:10" x14ac:dyDescent="0.25">
      <c r="A264" s="25">
        <v>46282</v>
      </c>
      <c r="B264" s="15" t="s">
        <v>2617</v>
      </c>
      <c r="C264" s="15" t="s">
        <v>1255</v>
      </c>
      <c r="D264" s="16">
        <v>1</v>
      </c>
      <c r="E264" s="18">
        <f t="shared" si="21"/>
        <v>35</v>
      </c>
      <c r="F264" s="18">
        <f t="shared" si="23"/>
        <v>35</v>
      </c>
      <c r="G264" s="18">
        <f t="shared" si="22"/>
        <v>26.68</v>
      </c>
      <c r="H264" s="18">
        <f t="shared" si="24"/>
        <v>8.32</v>
      </c>
      <c r="J264" t="str">
        <f ca="1">IF(C264="","",IF(A264="","NO DATE",IF(NOT(ISNUMBER(A264)),"DATE IS TEXT",IF(A264&lt;&gt;INT(A264),"DATE HAS TIME",IF(OR(A264&lt;DATE(2026,9,16),A264&gt;TODAY()),"DATE OUT OF RANGE",IF(ISNA(MATCH(B264,{"SA-DAY","SA-NYT","SYS-DAY","SYS-NYT"},0)),"REFERENCE PROBLEM",IF(ISNA(MATCH(C264,ItemName,0)),"ITEM NOT IN LIST",IF(OR(NOT(ISNUMBER(D264)),D264&lt;=0),"QTY PROBLEM","OK"))))))))</f>
        <v>OK</v>
      </c>
    </row>
    <row r="265" spans="1:10" x14ac:dyDescent="0.25">
      <c r="A265" s="25">
        <v>46282</v>
      </c>
      <c r="B265" s="15" t="s">
        <v>2617</v>
      </c>
      <c r="C265" s="15" t="s">
        <v>1311</v>
      </c>
      <c r="D265" s="16">
        <v>1</v>
      </c>
      <c r="E265" s="18">
        <f t="shared" si="21"/>
        <v>35</v>
      </c>
      <c r="F265" s="18">
        <f t="shared" si="23"/>
        <v>35</v>
      </c>
      <c r="G265" s="18">
        <f t="shared" si="22"/>
        <v>26.68</v>
      </c>
      <c r="H265" s="18">
        <f t="shared" si="24"/>
        <v>8.32</v>
      </c>
      <c r="J265" t="str">
        <f ca="1">IF(C265="","",IF(A265="","NO DATE",IF(NOT(ISNUMBER(A265)),"DATE IS TEXT",IF(A265&lt;&gt;INT(A265),"DATE HAS TIME",IF(OR(A265&lt;DATE(2026,9,16),A265&gt;TODAY()),"DATE OUT OF RANGE",IF(ISNA(MATCH(B265,{"SA-DAY","SA-NYT","SYS-DAY","SYS-NYT"},0)),"REFERENCE PROBLEM",IF(ISNA(MATCH(C265,ItemName,0)),"ITEM NOT IN LIST",IF(OR(NOT(ISNUMBER(D265)),D265&lt;=0),"QTY PROBLEM","OK"))))))))</f>
        <v>OK</v>
      </c>
    </row>
    <row r="266" spans="1:10" x14ac:dyDescent="0.25">
      <c r="A266" s="25">
        <v>46282</v>
      </c>
      <c r="B266" s="15" t="s">
        <v>2617</v>
      </c>
      <c r="C266" s="15" t="s">
        <v>1725</v>
      </c>
      <c r="D266" s="16">
        <v>3</v>
      </c>
      <c r="E266" s="18">
        <f t="shared" si="21"/>
        <v>10</v>
      </c>
      <c r="F266" s="18">
        <f t="shared" si="23"/>
        <v>30</v>
      </c>
      <c r="G266" s="18">
        <f t="shared" si="22"/>
        <v>6.5250000000000004</v>
      </c>
      <c r="H266" s="18">
        <f t="shared" si="24"/>
        <v>10.424999999999997</v>
      </c>
      <c r="J266" t="str">
        <f ca="1">IF(C266="","",IF(A266="","NO DATE",IF(NOT(ISNUMBER(A266)),"DATE IS TEXT",IF(A266&lt;&gt;INT(A266),"DATE HAS TIME",IF(OR(A266&lt;DATE(2026,9,16),A266&gt;TODAY()),"DATE OUT OF RANGE",IF(ISNA(MATCH(B266,{"SA-DAY","SA-NYT","SYS-DAY","SYS-NYT"},0)),"REFERENCE PROBLEM",IF(ISNA(MATCH(C266,ItemName,0)),"ITEM NOT IN LIST",IF(OR(NOT(ISNUMBER(D266)),D266&lt;=0),"QTY PROBLEM","OK"))))))))</f>
        <v>OK</v>
      </c>
    </row>
    <row r="267" spans="1:10" x14ac:dyDescent="0.25">
      <c r="A267" s="25">
        <v>46282</v>
      </c>
      <c r="B267" s="15" t="s">
        <v>2617</v>
      </c>
      <c r="C267" s="15" t="s">
        <v>1839</v>
      </c>
      <c r="D267" s="16">
        <v>3</v>
      </c>
      <c r="E267" s="18">
        <f t="shared" si="21"/>
        <v>10</v>
      </c>
      <c r="F267" s="18">
        <f t="shared" si="23"/>
        <v>30</v>
      </c>
      <c r="G267" s="18">
        <f t="shared" si="22"/>
        <v>6.4950000000000001</v>
      </c>
      <c r="H267" s="18">
        <f t="shared" si="24"/>
        <v>10.515000000000001</v>
      </c>
      <c r="J267" t="str">
        <f ca="1">IF(C267="","",IF(A267="","NO DATE",IF(NOT(ISNUMBER(A267)),"DATE IS TEXT",IF(A267&lt;&gt;INT(A267),"DATE HAS TIME",IF(OR(A267&lt;DATE(2026,9,16),A267&gt;TODAY()),"DATE OUT OF RANGE",IF(ISNA(MATCH(B267,{"SA-DAY","SA-NYT","SYS-DAY","SYS-NYT"},0)),"REFERENCE PROBLEM",IF(ISNA(MATCH(C267,ItemName,0)),"ITEM NOT IN LIST",IF(OR(NOT(ISNUMBER(D267)),D267&lt;=0),"QTY PROBLEM","OK"))))))))</f>
        <v>OK</v>
      </c>
    </row>
    <row r="268" spans="1:10" x14ac:dyDescent="0.25">
      <c r="A268" s="25">
        <v>46282</v>
      </c>
      <c r="B268" s="15" t="s">
        <v>2617</v>
      </c>
      <c r="C268" s="15" t="s">
        <v>534</v>
      </c>
      <c r="D268" s="16">
        <v>1</v>
      </c>
      <c r="E268" s="18">
        <f t="shared" si="21"/>
        <v>30</v>
      </c>
      <c r="F268" s="18">
        <f t="shared" si="23"/>
        <v>30</v>
      </c>
      <c r="G268" s="18">
        <f t="shared" si="22"/>
        <v>19.567499999999999</v>
      </c>
      <c r="H268" s="18">
        <f t="shared" si="24"/>
        <v>10.432500000000001</v>
      </c>
      <c r="J268" t="str">
        <f ca="1">IF(C268="","",IF(A268="","NO DATE",IF(NOT(ISNUMBER(A268)),"DATE IS TEXT",IF(A268&lt;&gt;INT(A268),"DATE HAS TIME",IF(OR(A268&lt;DATE(2026,9,16),A268&gt;TODAY()),"DATE OUT OF RANGE",IF(ISNA(MATCH(B268,{"SA-DAY","SA-NYT","SYS-DAY","SYS-NYT"},0)),"REFERENCE PROBLEM",IF(ISNA(MATCH(C268,ItemName,0)),"ITEM NOT IN LIST",IF(OR(NOT(ISNUMBER(D268)),D268&lt;=0),"QTY PROBLEM","OK"))))))))</f>
        <v>OK</v>
      </c>
    </row>
    <row r="269" spans="1:10" x14ac:dyDescent="0.25">
      <c r="A269" s="25">
        <v>46282</v>
      </c>
      <c r="B269" s="15" t="s">
        <v>2617</v>
      </c>
      <c r="C269" s="15" t="s">
        <v>800</v>
      </c>
      <c r="D269" s="16">
        <v>2</v>
      </c>
      <c r="E269" s="18">
        <f t="shared" si="21"/>
        <v>12</v>
      </c>
      <c r="F269" s="18">
        <f t="shared" si="23"/>
        <v>24</v>
      </c>
      <c r="G269" s="18">
        <f t="shared" si="22"/>
        <v>6</v>
      </c>
      <c r="H269" s="18">
        <f t="shared" si="24"/>
        <v>12</v>
      </c>
      <c r="J269" t="str">
        <f ca="1">IF(C269="","",IF(A269="","NO DATE",IF(NOT(ISNUMBER(A269)),"DATE IS TEXT",IF(A269&lt;&gt;INT(A269),"DATE HAS TIME",IF(OR(A269&lt;DATE(2026,9,16),A269&gt;TODAY()),"DATE OUT OF RANGE",IF(ISNA(MATCH(B269,{"SA-DAY","SA-NYT","SYS-DAY","SYS-NYT"},0)),"REFERENCE PROBLEM",IF(ISNA(MATCH(C269,ItemName,0)),"ITEM NOT IN LIST",IF(OR(NOT(ISNUMBER(D269)),D269&lt;=0),"QTY PROBLEM","OK"))))))))</f>
        <v>OK</v>
      </c>
    </row>
    <row r="270" spans="1:10" x14ac:dyDescent="0.25">
      <c r="A270" s="25">
        <v>46282</v>
      </c>
      <c r="B270" s="15" t="s">
        <v>2617</v>
      </c>
      <c r="C270" s="15" t="s">
        <v>1745</v>
      </c>
      <c r="D270" s="16">
        <v>2</v>
      </c>
      <c r="E270" s="18">
        <f t="shared" si="21"/>
        <v>10</v>
      </c>
      <c r="F270" s="18">
        <f t="shared" si="23"/>
        <v>20</v>
      </c>
      <c r="G270" s="18">
        <f t="shared" si="22"/>
        <v>6.5250000000000004</v>
      </c>
      <c r="H270" s="18">
        <f t="shared" si="24"/>
        <v>6.9499999999999993</v>
      </c>
      <c r="J270" t="str">
        <f ca="1">IF(C270="","",IF(A270="","NO DATE",IF(NOT(ISNUMBER(A270)),"DATE IS TEXT",IF(A270&lt;&gt;INT(A270),"DATE HAS TIME",IF(OR(A270&lt;DATE(2026,9,16),A270&gt;TODAY()),"DATE OUT OF RANGE",IF(ISNA(MATCH(B270,{"SA-DAY","SA-NYT","SYS-DAY","SYS-NYT"},0)),"REFERENCE PROBLEM",IF(ISNA(MATCH(C270,ItemName,0)),"ITEM NOT IN LIST",IF(OR(NOT(ISNUMBER(D270)),D270&lt;=0),"QTY PROBLEM","OK"))))))))</f>
        <v>OK</v>
      </c>
    </row>
    <row r="271" spans="1:10" x14ac:dyDescent="0.25">
      <c r="A271" s="25">
        <v>46282</v>
      </c>
      <c r="B271" s="15" t="s">
        <v>2617</v>
      </c>
      <c r="C271" s="15" t="s">
        <v>1423</v>
      </c>
      <c r="D271" s="16">
        <v>1</v>
      </c>
      <c r="E271" s="18">
        <f t="shared" si="21"/>
        <v>15</v>
      </c>
      <c r="F271" s="18">
        <f t="shared" si="23"/>
        <v>15</v>
      </c>
      <c r="G271" s="18">
        <f t="shared" si="22"/>
        <v>9.7799999999999994</v>
      </c>
      <c r="H271" s="18">
        <f t="shared" si="24"/>
        <v>5.2200000000000006</v>
      </c>
      <c r="J271" t="str">
        <f ca="1">IF(C271="","",IF(A271="","NO DATE",IF(NOT(ISNUMBER(A271)),"DATE IS TEXT",IF(A271&lt;&gt;INT(A271),"DATE HAS TIME",IF(OR(A271&lt;DATE(2026,9,16),A271&gt;TODAY()),"DATE OUT OF RANGE",IF(ISNA(MATCH(B271,{"SA-DAY","SA-NYT","SYS-DAY","SYS-NYT"},0)),"REFERENCE PROBLEM",IF(ISNA(MATCH(C271,ItemName,0)),"ITEM NOT IN LIST",IF(OR(NOT(ISNUMBER(D271)),D271&lt;=0),"QTY PROBLEM","OK"))))))))</f>
        <v>OK</v>
      </c>
    </row>
    <row r="272" spans="1:10" x14ac:dyDescent="0.25">
      <c r="A272" s="25">
        <v>46282</v>
      </c>
      <c r="B272" s="15" t="s">
        <v>2617</v>
      </c>
      <c r="C272" s="15" t="s">
        <v>2114</v>
      </c>
      <c r="D272" s="16">
        <v>1</v>
      </c>
      <c r="E272" s="18">
        <f t="shared" si="21"/>
        <v>15</v>
      </c>
      <c r="F272" s="18">
        <f t="shared" si="23"/>
        <v>15</v>
      </c>
      <c r="G272" s="18">
        <f t="shared" si="22"/>
        <v>9.7799999999999994</v>
      </c>
      <c r="H272" s="18">
        <f t="shared" si="24"/>
        <v>5.2200000000000006</v>
      </c>
      <c r="J272" t="str">
        <f ca="1">IF(C272="","",IF(A272="","NO DATE",IF(NOT(ISNUMBER(A272)),"DATE IS TEXT",IF(A272&lt;&gt;INT(A272),"DATE HAS TIME",IF(OR(A272&lt;DATE(2026,9,16),A272&gt;TODAY()),"DATE OUT OF RANGE",IF(ISNA(MATCH(B272,{"SA-DAY","SA-NYT","SYS-DAY","SYS-NYT"},0)),"REFERENCE PROBLEM",IF(ISNA(MATCH(C272,ItemName,0)),"ITEM NOT IN LIST",IF(OR(NOT(ISNUMBER(D272)),D272&lt;=0),"QTY PROBLEM","OK"))))))))</f>
        <v>OK</v>
      </c>
    </row>
    <row r="273" spans="1:10" x14ac:dyDescent="0.25">
      <c r="A273" s="25">
        <v>46282</v>
      </c>
      <c r="B273" s="15" t="s">
        <v>2617</v>
      </c>
      <c r="C273" s="15" t="s">
        <v>2132</v>
      </c>
      <c r="D273" s="16">
        <v>1</v>
      </c>
      <c r="E273" s="18">
        <f t="shared" si="21"/>
        <v>15</v>
      </c>
      <c r="F273" s="18">
        <f t="shared" si="23"/>
        <v>15</v>
      </c>
      <c r="G273" s="18">
        <f t="shared" si="22"/>
        <v>9.7799999999999994</v>
      </c>
      <c r="H273" s="18">
        <f t="shared" si="24"/>
        <v>5.2200000000000006</v>
      </c>
      <c r="J273" t="str">
        <f ca="1">IF(C273="","",IF(A273="","NO DATE",IF(NOT(ISNUMBER(A273)),"DATE IS TEXT",IF(A273&lt;&gt;INT(A273),"DATE HAS TIME",IF(OR(A273&lt;DATE(2026,9,16),A273&gt;TODAY()),"DATE OUT OF RANGE",IF(ISNA(MATCH(B273,{"SA-DAY","SA-NYT","SYS-DAY","SYS-NYT"},0)),"REFERENCE PROBLEM",IF(ISNA(MATCH(C273,ItemName,0)),"ITEM NOT IN LIST",IF(OR(NOT(ISNUMBER(D273)),D273&lt;=0),"QTY PROBLEM","OK"))))))))</f>
        <v>OK</v>
      </c>
    </row>
    <row r="274" spans="1:10" x14ac:dyDescent="0.25">
      <c r="A274" s="25">
        <v>46282</v>
      </c>
      <c r="B274" s="15" t="s">
        <v>2617</v>
      </c>
      <c r="C274" s="15" t="s">
        <v>413</v>
      </c>
      <c r="D274" s="16">
        <v>1</v>
      </c>
      <c r="E274" s="18">
        <f t="shared" si="21"/>
        <v>15</v>
      </c>
      <c r="F274" s="18">
        <f t="shared" si="23"/>
        <v>15</v>
      </c>
      <c r="G274" s="18">
        <f t="shared" si="22"/>
        <v>9.7424999999999997</v>
      </c>
      <c r="H274" s="18">
        <f t="shared" si="24"/>
        <v>5.2575000000000003</v>
      </c>
      <c r="J274" t="str">
        <f ca="1">IF(C274="","",IF(A274="","NO DATE",IF(NOT(ISNUMBER(A274)),"DATE IS TEXT",IF(A274&lt;&gt;INT(A274),"DATE HAS TIME",IF(OR(A274&lt;DATE(2026,9,16),A274&gt;TODAY()),"DATE OUT OF RANGE",IF(ISNA(MATCH(B274,{"SA-DAY","SA-NYT","SYS-DAY","SYS-NYT"},0)),"REFERENCE PROBLEM",IF(ISNA(MATCH(C274,ItemName,0)),"ITEM NOT IN LIST",IF(OR(NOT(ISNUMBER(D274)),D274&lt;=0),"QTY PROBLEM","OK"))))))))</f>
        <v>OK</v>
      </c>
    </row>
    <row r="275" spans="1:10" x14ac:dyDescent="0.25">
      <c r="A275" s="25">
        <v>46282</v>
      </c>
      <c r="B275" s="15" t="s">
        <v>2617</v>
      </c>
      <c r="C275" s="15" t="s">
        <v>2098</v>
      </c>
      <c r="D275" s="16">
        <v>1</v>
      </c>
      <c r="E275" s="18">
        <f t="shared" si="21"/>
        <v>15</v>
      </c>
      <c r="F275" s="18">
        <f t="shared" si="23"/>
        <v>15</v>
      </c>
      <c r="G275" s="18">
        <f t="shared" si="22"/>
        <v>9.7799999999999994</v>
      </c>
      <c r="H275" s="18">
        <f t="shared" si="24"/>
        <v>5.2200000000000006</v>
      </c>
      <c r="J275" t="str">
        <f ca="1">IF(C275="","",IF(A275="","NO DATE",IF(NOT(ISNUMBER(A275)),"DATE IS TEXT",IF(A275&lt;&gt;INT(A275),"DATE HAS TIME",IF(OR(A275&lt;DATE(2026,9,16),A275&gt;TODAY()),"DATE OUT OF RANGE",IF(ISNA(MATCH(B275,{"SA-DAY","SA-NYT","SYS-DAY","SYS-NYT"},0)),"REFERENCE PROBLEM",IF(ISNA(MATCH(C275,ItemName,0)),"ITEM NOT IN LIST",IF(OR(NOT(ISNUMBER(D275)),D275&lt;=0),"QTY PROBLEM","OK"))))))))</f>
        <v>OK</v>
      </c>
    </row>
    <row r="276" spans="1:10" x14ac:dyDescent="0.25">
      <c r="A276" s="25">
        <v>46282</v>
      </c>
      <c r="B276" s="15" t="s">
        <v>2617</v>
      </c>
      <c r="C276" s="15" t="s">
        <v>1415</v>
      </c>
      <c r="D276" s="16">
        <v>1</v>
      </c>
      <c r="E276" s="18">
        <f t="shared" si="21"/>
        <v>15</v>
      </c>
      <c r="F276" s="18">
        <f t="shared" si="23"/>
        <v>15</v>
      </c>
      <c r="G276" s="18">
        <f t="shared" si="22"/>
        <v>9.7799999999999994</v>
      </c>
      <c r="H276" s="18">
        <f t="shared" si="24"/>
        <v>5.2200000000000006</v>
      </c>
      <c r="J276" t="str">
        <f ca="1">IF(C276="","",IF(A276="","NO DATE",IF(NOT(ISNUMBER(A276)),"DATE IS TEXT",IF(A276&lt;&gt;INT(A276),"DATE HAS TIME",IF(OR(A276&lt;DATE(2026,9,16),A276&gt;TODAY()),"DATE OUT OF RANGE",IF(ISNA(MATCH(B276,{"SA-DAY","SA-NYT","SYS-DAY","SYS-NYT"},0)),"REFERENCE PROBLEM",IF(ISNA(MATCH(C276,ItemName,0)),"ITEM NOT IN LIST",IF(OR(NOT(ISNUMBER(D276)),D276&lt;=0),"QTY PROBLEM","OK"))))))))</f>
        <v>OK</v>
      </c>
    </row>
    <row r="277" spans="1:10" x14ac:dyDescent="0.25">
      <c r="A277" s="25">
        <v>46282</v>
      </c>
      <c r="B277" s="15" t="s">
        <v>2617</v>
      </c>
      <c r="C277" s="15" t="s">
        <v>584</v>
      </c>
      <c r="D277" s="16">
        <v>1</v>
      </c>
      <c r="E277" s="18">
        <f t="shared" si="21"/>
        <v>10</v>
      </c>
      <c r="F277" s="18">
        <f t="shared" si="23"/>
        <v>10</v>
      </c>
      <c r="G277" s="18">
        <f t="shared" si="22"/>
        <v>6.4950000000000001</v>
      </c>
      <c r="H277" s="18">
        <f t="shared" si="24"/>
        <v>3.5049999999999999</v>
      </c>
      <c r="J277" t="str">
        <f ca="1">IF(C277="","",IF(A277="","NO DATE",IF(NOT(ISNUMBER(A277)),"DATE IS TEXT",IF(A277&lt;&gt;INT(A277),"DATE HAS TIME",IF(OR(A277&lt;DATE(2026,9,16),A277&gt;TODAY()),"DATE OUT OF RANGE",IF(ISNA(MATCH(B277,{"SA-DAY","SA-NYT","SYS-DAY","SYS-NYT"},0)),"REFERENCE PROBLEM",IF(ISNA(MATCH(C277,ItemName,0)),"ITEM NOT IN LIST",IF(OR(NOT(ISNUMBER(D277)),D277&lt;=0),"QTY PROBLEM","OK"))))))))</f>
        <v>OK</v>
      </c>
    </row>
    <row r="278" spans="1:10" x14ac:dyDescent="0.25">
      <c r="A278" s="25">
        <v>46282</v>
      </c>
      <c r="B278" s="15" t="s">
        <v>2617</v>
      </c>
      <c r="C278" s="15" t="s">
        <v>1241</v>
      </c>
      <c r="D278" s="16">
        <v>2</v>
      </c>
      <c r="E278" s="18">
        <f t="shared" ref="E278:E303" si="25">IF($C278="","",IFERROR(INDEX(ItemPriceCol,MATCH($C278,ItemName,0)),""))</f>
        <v>5</v>
      </c>
      <c r="F278" s="18">
        <f t="shared" si="23"/>
        <v>10</v>
      </c>
      <c r="G278" s="18">
        <f t="shared" si="22"/>
        <v>3.2625000000000002</v>
      </c>
      <c r="H278" s="18">
        <f t="shared" si="24"/>
        <v>3.4749999999999996</v>
      </c>
      <c r="J278" t="str">
        <f ca="1">IF(C278="","",IF(A278="","NO DATE",IF(NOT(ISNUMBER(A278)),"DATE IS TEXT",IF(A278&lt;&gt;INT(A278),"DATE HAS TIME",IF(OR(A278&lt;DATE(2026,9,16),A278&gt;TODAY()),"DATE OUT OF RANGE",IF(ISNA(MATCH(B278,{"SA-DAY","SA-NYT","SYS-DAY","SYS-NYT"},0)),"REFERENCE PROBLEM",IF(ISNA(MATCH(C278,ItemName,0)),"ITEM NOT IN LIST",IF(OR(NOT(ISNUMBER(D278)),D278&lt;=0),"QTY PROBLEM","OK"))))))))</f>
        <v>OK</v>
      </c>
    </row>
    <row r="279" spans="1:10" x14ac:dyDescent="0.25">
      <c r="A279" s="25">
        <v>46282</v>
      </c>
      <c r="B279" s="15" t="s">
        <v>2617</v>
      </c>
      <c r="C279" s="15" t="s">
        <v>604</v>
      </c>
      <c r="D279" s="16">
        <v>3</v>
      </c>
      <c r="E279" s="18">
        <f t="shared" si="25"/>
        <v>1</v>
      </c>
      <c r="F279" s="18">
        <f t="shared" si="23"/>
        <v>3</v>
      </c>
      <c r="G279" s="18">
        <f t="shared" si="22"/>
        <v>0.65249999999999997</v>
      </c>
      <c r="H279" s="18">
        <f t="shared" si="24"/>
        <v>1.0425</v>
      </c>
      <c r="J279" t="str">
        <f ca="1">IF(C279="","",IF(A279="","NO DATE",IF(NOT(ISNUMBER(A279)),"DATE IS TEXT",IF(A279&lt;&gt;INT(A279),"DATE HAS TIME",IF(OR(A279&lt;DATE(2026,9,16),A279&gt;TODAY()),"DATE OUT OF RANGE",IF(ISNA(MATCH(B279,{"SA-DAY","SA-NYT","SYS-DAY","SYS-NYT"},0)),"REFERENCE PROBLEM",IF(ISNA(MATCH(C279,ItemName,0)),"ITEM NOT IN LIST",IF(OR(NOT(ISNUMBER(D279)),D279&lt;=0),"QTY PROBLEM","OK"))))))))</f>
        <v>OK</v>
      </c>
    </row>
    <row r="280" spans="1:10" x14ac:dyDescent="0.25">
      <c r="A280" s="25">
        <v>46283</v>
      </c>
      <c r="B280" s="75" t="s">
        <v>2616</v>
      </c>
      <c r="C280" s="75" t="s">
        <v>510</v>
      </c>
      <c r="D280" s="76">
        <v>9</v>
      </c>
      <c r="E280" s="38">
        <f t="shared" si="25"/>
        <v>40</v>
      </c>
      <c r="F280" s="38">
        <f t="shared" si="23"/>
        <v>360</v>
      </c>
      <c r="G280" s="18">
        <f t="shared" si="22"/>
        <v>26.085000000000001</v>
      </c>
      <c r="H280" s="18">
        <f t="shared" si="24"/>
        <v>125.23499999999999</v>
      </c>
      <c r="J280" t="str">
        <f ca="1">IF(C280="","",IF(A280="","NO DATE",IF(NOT(ISNUMBER(A280)),"DATE IS TEXT",IF(A280&lt;&gt;INT(A280),"DATE HAS TIME",IF(OR(A280&lt;DATE(2026,9,16),A280&gt;TODAY()),"DATE OUT OF RANGE",IF(ISNA(MATCH(B280,{"SA-DAY","SA-NYT","SYS-DAY","SYS-NYT"},0)),"REFERENCE PROBLEM",IF(ISNA(MATCH(C280,ItemName,0)),"ITEM NOT IN LIST",IF(OR(NOT(ISNUMBER(D280)),D280&lt;=0),"QTY PROBLEM","OK"))))))))</f>
        <v>OK</v>
      </c>
    </row>
    <row r="281" spans="1:10" x14ac:dyDescent="0.25">
      <c r="A281" s="25">
        <v>46283</v>
      </c>
      <c r="B281" s="75" t="s">
        <v>2616</v>
      </c>
      <c r="C281" s="75" t="s">
        <v>1561</v>
      </c>
      <c r="D281" s="76">
        <v>18</v>
      </c>
      <c r="E281" s="38">
        <f t="shared" si="25"/>
        <v>20</v>
      </c>
      <c r="F281" s="38">
        <f t="shared" si="23"/>
        <v>360</v>
      </c>
      <c r="G281" s="18">
        <f t="shared" si="22"/>
        <v>13.106666666666667</v>
      </c>
      <c r="H281" s="18">
        <f t="shared" si="24"/>
        <v>124.07999999999998</v>
      </c>
      <c r="J281" t="str">
        <f ca="1">IF(C281="","",IF(A281="","NO DATE",IF(NOT(ISNUMBER(A281)),"DATE IS TEXT",IF(A281&lt;&gt;INT(A281),"DATE HAS TIME",IF(OR(A281&lt;DATE(2026,9,16),A281&gt;TODAY()),"DATE OUT OF RANGE",IF(ISNA(MATCH(B281,{"SA-DAY","SA-NYT","SYS-DAY","SYS-NYT"},0)),"REFERENCE PROBLEM",IF(ISNA(MATCH(C281,ItemName,0)),"ITEM NOT IN LIST",IF(OR(NOT(ISNUMBER(D281)),D281&lt;=0),"QTY PROBLEM","OK"))))))))</f>
        <v>OK</v>
      </c>
    </row>
    <row r="282" spans="1:10" x14ac:dyDescent="0.25">
      <c r="A282" s="25">
        <v>46283</v>
      </c>
      <c r="B282" s="75" t="s">
        <v>2616</v>
      </c>
      <c r="C282" s="75" t="s">
        <v>1531</v>
      </c>
      <c r="D282" s="76">
        <v>3</v>
      </c>
      <c r="E282" s="38">
        <f t="shared" si="25"/>
        <v>90</v>
      </c>
      <c r="F282" s="38">
        <f t="shared" si="23"/>
        <v>270</v>
      </c>
      <c r="G282" s="18">
        <f t="shared" si="22"/>
        <v>48</v>
      </c>
      <c r="H282" s="18">
        <f t="shared" si="24"/>
        <v>126</v>
      </c>
      <c r="J282" t="str">
        <f ca="1">IF(C282="","",IF(A282="","NO DATE",IF(NOT(ISNUMBER(A282)),"DATE IS TEXT",IF(A282&lt;&gt;INT(A282),"DATE HAS TIME",IF(OR(A282&lt;DATE(2026,9,16),A282&gt;TODAY()),"DATE OUT OF RANGE",IF(ISNA(MATCH(B282,{"SA-DAY","SA-NYT","SYS-DAY","SYS-NYT"},0)),"REFERENCE PROBLEM",IF(ISNA(MATCH(C282,ItemName,0)),"ITEM NOT IN LIST",IF(OR(NOT(ISNUMBER(D282)),D282&lt;=0),"QTY PROBLEM","OK"))))))))</f>
        <v>OK</v>
      </c>
    </row>
    <row r="283" spans="1:10" x14ac:dyDescent="0.25">
      <c r="A283" s="25">
        <v>46283</v>
      </c>
      <c r="B283" s="75" t="s">
        <v>2616</v>
      </c>
      <c r="C283" s="75" t="s">
        <v>522</v>
      </c>
      <c r="D283" s="76">
        <v>17</v>
      </c>
      <c r="E283" s="38">
        <f t="shared" si="25"/>
        <v>15</v>
      </c>
      <c r="F283" s="38">
        <f t="shared" si="23"/>
        <v>255</v>
      </c>
      <c r="G283" s="18">
        <f t="shared" si="22"/>
        <v>9.7799999999999994</v>
      </c>
      <c r="H283" s="18">
        <f t="shared" si="24"/>
        <v>88.740000000000009</v>
      </c>
      <c r="J283" t="str">
        <f ca="1">IF(C283="","",IF(A283="","NO DATE",IF(NOT(ISNUMBER(A283)),"DATE IS TEXT",IF(A283&lt;&gt;INT(A283),"DATE HAS TIME",IF(OR(A283&lt;DATE(2026,9,16),A283&gt;TODAY()),"DATE OUT OF RANGE",IF(ISNA(MATCH(B283,{"SA-DAY","SA-NYT","SYS-DAY","SYS-NYT"},0)),"REFERENCE PROBLEM",IF(ISNA(MATCH(C283,ItemName,0)),"ITEM NOT IN LIST",IF(OR(NOT(ISNUMBER(D283)),D283&lt;=0),"QTY PROBLEM","OK"))))))))</f>
        <v>OK</v>
      </c>
    </row>
    <row r="284" spans="1:10" x14ac:dyDescent="0.25">
      <c r="A284" s="25">
        <v>46283</v>
      </c>
      <c r="B284" s="75" t="s">
        <v>2616</v>
      </c>
      <c r="C284" s="75" t="s">
        <v>516</v>
      </c>
      <c r="D284" s="76">
        <v>15</v>
      </c>
      <c r="E284" s="38">
        <f t="shared" si="25"/>
        <v>15</v>
      </c>
      <c r="F284" s="38">
        <f t="shared" si="23"/>
        <v>225</v>
      </c>
      <c r="G284" s="18">
        <f t="shared" si="22"/>
        <v>9.7799999999999994</v>
      </c>
      <c r="H284" s="18">
        <f t="shared" si="24"/>
        <v>78.300000000000011</v>
      </c>
      <c r="J284" t="str">
        <f ca="1">IF(C284="","",IF(A284="","NO DATE",IF(NOT(ISNUMBER(A284)),"DATE IS TEXT",IF(A284&lt;&gt;INT(A284),"DATE HAS TIME",IF(OR(A284&lt;DATE(2026,9,16),A284&gt;TODAY()),"DATE OUT OF RANGE",IF(ISNA(MATCH(B284,{"SA-DAY","SA-NYT","SYS-DAY","SYS-NYT"},0)),"REFERENCE PROBLEM",IF(ISNA(MATCH(C284,ItemName,0)),"ITEM NOT IN LIST",IF(OR(NOT(ISNUMBER(D284)),D284&lt;=0),"QTY PROBLEM","OK"))))))))</f>
        <v>OK</v>
      </c>
    </row>
    <row r="285" spans="1:10" x14ac:dyDescent="0.25">
      <c r="A285" s="25">
        <v>46283</v>
      </c>
      <c r="B285" s="75" t="s">
        <v>2616</v>
      </c>
      <c r="C285" s="75" t="s">
        <v>1101</v>
      </c>
      <c r="D285" s="76">
        <v>3</v>
      </c>
      <c r="E285" s="38">
        <f t="shared" si="25"/>
        <v>70</v>
      </c>
      <c r="F285" s="38">
        <f t="shared" si="23"/>
        <v>210</v>
      </c>
      <c r="G285" s="18">
        <f t="shared" si="22"/>
        <v>52.5</v>
      </c>
      <c r="H285" s="18">
        <f t="shared" si="24"/>
        <v>52.5</v>
      </c>
      <c r="J285" t="str">
        <f ca="1">IF(C285="","",IF(A285="","NO DATE",IF(NOT(ISNUMBER(A285)),"DATE IS TEXT",IF(A285&lt;&gt;INT(A285),"DATE HAS TIME",IF(OR(A285&lt;DATE(2026,9,16),A285&gt;TODAY()),"DATE OUT OF RANGE",IF(ISNA(MATCH(B285,{"SA-DAY","SA-NYT","SYS-DAY","SYS-NYT"},0)),"REFERENCE PROBLEM",IF(ISNA(MATCH(C285,ItemName,0)),"ITEM NOT IN LIST",IF(OR(NOT(ISNUMBER(D285)),D285&lt;=0),"QTY PROBLEM","OK"))))))))</f>
        <v>OK</v>
      </c>
    </row>
    <row r="286" spans="1:10" x14ac:dyDescent="0.25">
      <c r="A286" s="25">
        <v>46283</v>
      </c>
      <c r="B286" s="75" t="s">
        <v>2616</v>
      </c>
      <c r="C286" s="75" t="s">
        <v>349</v>
      </c>
      <c r="D286" s="76">
        <v>4</v>
      </c>
      <c r="E286" s="38">
        <f t="shared" si="25"/>
        <v>50</v>
      </c>
      <c r="F286" s="38">
        <f t="shared" si="23"/>
        <v>200</v>
      </c>
      <c r="G286" s="18">
        <f t="shared" si="22"/>
        <v>32.61</v>
      </c>
      <c r="H286" s="18">
        <f t="shared" si="24"/>
        <v>69.56</v>
      </c>
      <c r="J286" t="str">
        <f ca="1">IF(C286="","",IF(A286="","NO DATE",IF(NOT(ISNUMBER(A286)),"DATE IS TEXT",IF(A286&lt;&gt;INT(A286),"DATE HAS TIME",IF(OR(A286&lt;DATE(2026,9,16),A286&gt;TODAY()),"DATE OUT OF RANGE",IF(ISNA(MATCH(B286,{"SA-DAY","SA-NYT","SYS-DAY","SYS-NYT"},0)),"REFERENCE PROBLEM",IF(ISNA(MATCH(C286,ItemName,0)),"ITEM NOT IN LIST",IF(OR(NOT(ISNUMBER(D286)),D286&lt;=0),"QTY PROBLEM","OK"))))))))</f>
        <v>OK</v>
      </c>
    </row>
    <row r="287" spans="1:10" x14ac:dyDescent="0.25">
      <c r="A287" s="25">
        <v>46283</v>
      </c>
      <c r="B287" s="75" t="s">
        <v>2616</v>
      </c>
      <c r="C287" s="75" t="s">
        <v>2420</v>
      </c>
      <c r="D287" s="76">
        <v>13</v>
      </c>
      <c r="E287" s="38">
        <f t="shared" si="25"/>
        <v>15</v>
      </c>
      <c r="F287" s="38">
        <f t="shared" si="23"/>
        <v>195</v>
      </c>
      <c r="G287" s="18">
        <f t="shared" si="22"/>
        <v>8.3553333333333324</v>
      </c>
      <c r="H287" s="18">
        <f t="shared" si="24"/>
        <v>86.380666666666684</v>
      </c>
      <c r="J287" t="str">
        <f ca="1">IF(C287="","",IF(A287="","NO DATE",IF(NOT(ISNUMBER(A287)),"DATE IS TEXT",IF(A287&lt;&gt;INT(A287),"DATE HAS TIME",IF(OR(A287&lt;DATE(2026,9,16),A287&gt;TODAY()),"DATE OUT OF RANGE",IF(ISNA(MATCH(B287,{"SA-DAY","SA-NYT","SYS-DAY","SYS-NYT"},0)),"REFERENCE PROBLEM",IF(ISNA(MATCH(C287,ItemName,0)),"ITEM NOT IN LIST",IF(OR(NOT(ISNUMBER(D287)),D287&lt;=0),"QTY PROBLEM","OK"))))))))</f>
        <v>OK</v>
      </c>
    </row>
    <row r="288" spans="1:10" x14ac:dyDescent="0.25">
      <c r="A288" s="25">
        <v>46283</v>
      </c>
      <c r="B288" s="75" t="s">
        <v>2616</v>
      </c>
      <c r="C288" s="75" t="s">
        <v>1553</v>
      </c>
      <c r="D288" s="76">
        <v>9</v>
      </c>
      <c r="E288" s="38">
        <f t="shared" si="25"/>
        <v>20</v>
      </c>
      <c r="F288" s="38">
        <f t="shared" si="23"/>
        <v>180</v>
      </c>
      <c r="G288" s="18">
        <f t="shared" si="22"/>
        <v>13.106666666666667</v>
      </c>
      <c r="H288" s="18">
        <f t="shared" si="24"/>
        <v>62.039999999999992</v>
      </c>
      <c r="J288" t="str">
        <f ca="1">IF(C288="","",IF(A288="","NO DATE",IF(NOT(ISNUMBER(A288)),"DATE IS TEXT",IF(A288&lt;&gt;INT(A288),"DATE HAS TIME",IF(OR(A288&lt;DATE(2026,9,16),A288&gt;TODAY()),"DATE OUT OF RANGE",IF(ISNA(MATCH(B288,{"SA-DAY","SA-NYT","SYS-DAY","SYS-NYT"},0)),"REFERENCE PROBLEM",IF(ISNA(MATCH(C288,ItemName,0)),"ITEM NOT IN LIST",IF(OR(NOT(ISNUMBER(D288)),D288&lt;=0),"QTY PROBLEM","OK"))))))))</f>
        <v>OK</v>
      </c>
    </row>
    <row r="289" spans="1:10" x14ac:dyDescent="0.25">
      <c r="A289" s="25">
        <v>46283</v>
      </c>
      <c r="B289" s="75" t="s">
        <v>2616</v>
      </c>
      <c r="C289" s="75" t="s">
        <v>635</v>
      </c>
      <c r="D289" s="76">
        <v>8</v>
      </c>
      <c r="E289" s="38">
        <f t="shared" si="25"/>
        <v>20</v>
      </c>
      <c r="F289" s="38">
        <f t="shared" si="23"/>
        <v>160</v>
      </c>
      <c r="G289" s="18">
        <f t="shared" si="22"/>
        <v>11.533333333333333</v>
      </c>
      <c r="H289" s="18">
        <f t="shared" si="24"/>
        <v>67.733333333333334</v>
      </c>
      <c r="J289" t="str">
        <f ca="1">IF(C289="","",IF(A289="","NO DATE",IF(NOT(ISNUMBER(A289)),"DATE IS TEXT",IF(A289&lt;&gt;INT(A289),"DATE HAS TIME",IF(OR(A289&lt;DATE(2026,9,16),A289&gt;TODAY()),"DATE OUT OF RANGE",IF(ISNA(MATCH(B289,{"SA-DAY","SA-NYT","SYS-DAY","SYS-NYT"},0)),"REFERENCE PROBLEM",IF(ISNA(MATCH(C289,ItemName,0)),"ITEM NOT IN LIST",IF(OR(NOT(ISNUMBER(D289)),D289&lt;=0),"QTY PROBLEM","OK"))))))))</f>
        <v>OK</v>
      </c>
    </row>
    <row r="290" spans="1:10" x14ac:dyDescent="0.25">
      <c r="A290" s="25">
        <v>46283</v>
      </c>
      <c r="B290" s="75" t="s">
        <v>2616</v>
      </c>
      <c r="C290" s="75" t="s">
        <v>403</v>
      </c>
      <c r="D290" s="76">
        <v>4</v>
      </c>
      <c r="E290" s="38">
        <f t="shared" si="25"/>
        <v>40</v>
      </c>
      <c r="F290" s="38">
        <f t="shared" si="23"/>
        <v>160</v>
      </c>
      <c r="G290" s="18">
        <f t="shared" si="22"/>
        <v>26.085000000000001</v>
      </c>
      <c r="H290" s="18">
        <f t="shared" si="24"/>
        <v>55.66</v>
      </c>
      <c r="J290" t="str">
        <f ca="1">IF(C290="","",IF(A290="","NO DATE",IF(NOT(ISNUMBER(A290)),"DATE IS TEXT",IF(A290&lt;&gt;INT(A290),"DATE HAS TIME",IF(OR(A290&lt;DATE(2026,9,16),A290&gt;TODAY()),"DATE OUT OF RANGE",IF(ISNA(MATCH(B290,{"SA-DAY","SA-NYT","SYS-DAY","SYS-NYT"},0)),"REFERENCE PROBLEM",IF(ISNA(MATCH(C290,ItemName,0)),"ITEM NOT IN LIST",IF(OR(NOT(ISNUMBER(D290)),D290&lt;=0),"QTY PROBLEM","OK"))))))))</f>
        <v>OK</v>
      </c>
    </row>
    <row r="291" spans="1:10" x14ac:dyDescent="0.25">
      <c r="A291" s="25">
        <v>46283</v>
      </c>
      <c r="B291" s="75" t="s">
        <v>2616</v>
      </c>
      <c r="C291" s="75" t="s">
        <v>427</v>
      </c>
      <c r="D291" s="76">
        <v>6</v>
      </c>
      <c r="E291" s="38">
        <f t="shared" si="25"/>
        <v>25</v>
      </c>
      <c r="F291" s="38">
        <f t="shared" si="23"/>
        <v>150</v>
      </c>
      <c r="G291" s="18">
        <f t="shared" si="22"/>
        <v>17.306666666666665</v>
      </c>
      <c r="H291" s="18">
        <f t="shared" si="24"/>
        <v>46.160000000000011</v>
      </c>
      <c r="J291" t="str">
        <f ca="1">IF(C291="","",IF(A291="","NO DATE",IF(NOT(ISNUMBER(A291)),"DATE IS TEXT",IF(A291&lt;&gt;INT(A291),"DATE HAS TIME",IF(OR(A291&lt;DATE(2026,9,16),A291&gt;TODAY()),"DATE OUT OF RANGE",IF(ISNA(MATCH(B291,{"SA-DAY","SA-NYT","SYS-DAY","SYS-NYT"},0)),"REFERENCE PROBLEM",IF(ISNA(MATCH(C291,ItemName,0)),"ITEM NOT IN LIST",IF(OR(NOT(ISNUMBER(D291)),D291&lt;=0),"QTY PROBLEM","OK"))))))))</f>
        <v>OK</v>
      </c>
    </row>
    <row r="292" spans="1:10" x14ac:dyDescent="0.25">
      <c r="A292" s="25">
        <v>46283</v>
      </c>
      <c r="B292" s="75" t="s">
        <v>2616</v>
      </c>
      <c r="C292" s="75" t="s">
        <v>128</v>
      </c>
      <c r="D292" s="76">
        <v>17</v>
      </c>
      <c r="E292" s="38">
        <f t="shared" si="25"/>
        <v>7</v>
      </c>
      <c r="F292" s="38">
        <f t="shared" si="23"/>
        <v>119</v>
      </c>
      <c r="G292" s="18">
        <f t="shared" si="22"/>
        <v>4.5674999999999999</v>
      </c>
      <c r="H292" s="18">
        <f t="shared" si="24"/>
        <v>41.352500000000006</v>
      </c>
      <c r="J292" t="str">
        <f ca="1">IF(C292="","",IF(A292="","NO DATE",IF(NOT(ISNUMBER(A292)),"DATE IS TEXT",IF(A292&lt;&gt;INT(A292),"DATE HAS TIME",IF(OR(A292&lt;DATE(2026,9,16),A292&gt;TODAY()),"DATE OUT OF RANGE",IF(ISNA(MATCH(B292,{"SA-DAY","SA-NYT","SYS-DAY","SYS-NYT"},0)),"REFERENCE PROBLEM",IF(ISNA(MATCH(C292,ItemName,0)),"ITEM NOT IN LIST",IF(OR(NOT(ISNUMBER(D292)),D292&lt;=0),"QTY PROBLEM","OK"))))))))</f>
        <v>OK</v>
      </c>
    </row>
    <row r="293" spans="1:10" x14ac:dyDescent="0.25">
      <c r="A293" s="25">
        <v>46283</v>
      </c>
      <c r="B293" s="75" t="s">
        <v>2616</v>
      </c>
      <c r="C293" s="75" t="s">
        <v>800</v>
      </c>
      <c r="D293" s="76">
        <v>9</v>
      </c>
      <c r="E293" s="38">
        <f t="shared" si="25"/>
        <v>12</v>
      </c>
      <c r="F293" s="38">
        <f t="shared" si="23"/>
        <v>108</v>
      </c>
      <c r="G293" s="18">
        <f t="shared" si="22"/>
        <v>6</v>
      </c>
      <c r="H293" s="18">
        <f t="shared" si="24"/>
        <v>54</v>
      </c>
      <c r="J293" t="str">
        <f ca="1">IF(C293="","",IF(A293="","NO DATE",IF(NOT(ISNUMBER(A293)),"DATE IS TEXT",IF(A293&lt;&gt;INT(A293),"DATE HAS TIME",IF(OR(A293&lt;DATE(2026,9,16),A293&gt;TODAY()),"DATE OUT OF RANGE",IF(ISNA(MATCH(B293,{"SA-DAY","SA-NYT","SYS-DAY","SYS-NYT"},0)),"REFERENCE PROBLEM",IF(ISNA(MATCH(C293,ItemName,0)),"ITEM NOT IN LIST",IF(OR(NOT(ISNUMBER(D293)),D293&lt;=0),"QTY PROBLEM","OK"))))))))</f>
        <v>OK</v>
      </c>
    </row>
    <row r="294" spans="1:10" x14ac:dyDescent="0.25">
      <c r="A294" s="25">
        <v>46283</v>
      </c>
      <c r="B294" s="75" t="s">
        <v>2616</v>
      </c>
      <c r="C294" s="75" t="s">
        <v>683</v>
      </c>
      <c r="D294" s="76">
        <v>3</v>
      </c>
      <c r="E294" s="38">
        <f t="shared" si="25"/>
        <v>35</v>
      </c>
      <c r="F294" s="38">
        <f t="shared" si="23"/>
        <v>105</v>
      </c>
      <c r="G294" s="18">
        <f t="shared" si="22"/>
        <v>24.64</v>
      </c>
      <c r="H294" s="18">
        <f t="shared" si="24"/>
        <v>31.08</v>
      </c>
      <c r="J294" t="str">
        <f ca="1">IF(C294="","",IF(A294="","NO DATE",IF(NOT(ISNUMBER(A294)),"DATE IS TEXT",IF(A294&lt;&gt;INT(A294),"DATE HAS TIME",IF(OR(A294&lt;DATE(2026,9,16),A294&gt;TODAY()),"DATE OUT OF RANGE",IF(ISNA(MATCH(B294,{"SA-DAY","SA-NYT","SYS-DAY","SYS-NYT"},0)),"REFERENCE PROBLEM",IF(ISNA(MATCH(C294,ItemName,0)),"ITEM NOT IN LIST",IF(OR(NOT(ISNUMBER(D294)),D294&lt;=0),"QTY PROBLEM","OK"))))))))</f>
        <v>OK</v>
      </c>
    </row>
    <row r="295" spans="1:10" x14ac:dyDescent="0.25">
      <c r="A295" s="25">
        <v>46283</v>
      </c>
      <c r="B295" s="75" t="s">
        <v>2616</v>
      </c>
      <c r="C295" s="75" t="s">
        <v>2416</v>
      </c>
      <c r="D295" s="76">
        <v>3</v>
      </c>
      <c r="E295" s="38">
        <f t="shared" si="25"/>
        <v>35</v>
      </c>
      <c r="F295" s="38">
        <f t="shared" si="23"/>
        <v>105</v>
      </c>
      <c r="G295" s="18">
        <f t="shared" si="22"/>
        <v>16</v>
      </c>
      <c r="H295" s="18">
        <f t="shared" si="24"/>
        <v>57</v>
      </c>
      <c r="J295" t="str">
        <f ca="1">IF(C295="","",IF(A295="","NO DATE",IF(NOT(ISNUMBER(A295)),"DATE IS TEXT",IF(A295&lt;&gt;INT(A295),"DATE HAS TIME",IF(OR(A295&lt;DATE(2026,9,16),A295&gt;TODAY()),"DATE OUT OF RANGE",IF(ISNA(MATCH(B295,{"SA-DAY","SA-NYT","SYS-DAY","SYS-NYT"},0)),"REFERENCE PROBLEM",IF(ISNA(MATCH(C295,ItemName,0)),"ITEM NOT IN LIST",IF(OR(NOT(ISNUMBER(D295)),D295&lt;=0),"QTY PROBLEM","OK"))))))))</f>
        <v>OK</v>
      </c>
    </row>
    <row r="296" spans="1:10" x14ac:dyDescent="0.25">
      <c r="A296" s="25">
        <v>46283</v>
      </c>
      <c r="B296" s="75" t="s">
        <v>2616</v>
      </c>
      <c r="C296" s="75" t="s">
        <v>2156</v>
      </c>
      <c r="D296" s="76">
        <v>4</v>
      </c>
      <c r="E296" s="38">
        <f t="shared" si="25"/>
        <v>30</v>
      </c>
      <c r="F296" s="38">
        <f t="shared" si="23"/>
        <v>120</v>
      </c>
      <c r="G296" s="18">
        <f t="shared" si="22"/>
        <v>16.305</v>
      </c>
      <c r="H296" s="18">
        <f t="shared" si="24"/>
        <v>54.78</v>
      </c>
      <c r="J296" t="str">
        <f ca="1">IF(C296="","",IF(A296="","NO DATE",IF(NOT(ISNUMBER(A296)),"DATE IS TEXT",IF(A296&lt;&gt;INT(A296),"DATE HAS TIME",IF(OR(A296&lt;DATE(2026,9,16),A296&gt;TODAY()),"DATE OUT OF RANGE",IF(ISNA(MATCH(B296,{"SA-DAY","SA-NYT","SYS-DAY","SYS-NYT"},0)),"REFERENCE PROBLEM",IF(ISNA(MATCH(C296,ItemName,0)),"ITEM NOT IN LIST",IF(OR(NOT(ISNUMBER(D296)),D296&lt;=0),"QTY PROBLEM","OK"))))))))</f>
        <v>OK</v>
      </c>
    </row>
    <row r="297" spans="1:10" x14ac:dyDescent="0.25">
      <c r="A297" s="25">
        <v>46283</v>
      </c>
      <c r="B297" s="75" t="s">
        <v>2616</v>
      </c>
      <c r="C297" s="75" t="s">
        <v>1537</v>
      </c>
      <c r="D297" s="76">
        <v>1</v>
      </c>
      <c r="E297" s="38">
        <f t="shared" si="25"/>
        <v>95</v>
      </c>
      <c r="F297" s="38">
        <f t="shared" si="23"/>
        <v>95</v>
      </c>
      <c r="G297" s="18">
        <f t="shared" si="22"/>
        <v>53.733333333333334</v>
      </c>
      <c r="H297" s="18">
        <f t="shared" si="24"/>
        <v>41.266666666666666</v>
      </c>
      <c r="J297" t="str">
        <f ca="1">IF(C297="","",IF(A297="","NO DATE",IF(NOT(ISNUMBER(A297)),"DATE IS TEXT",IF(A297&lt;&gt;INT(A297),"DATE HAS TIME",IF(OR(A297&lt;DATE(2026,9,16),A297&gt;TODAY()),"DATE OUT OF RANGE",IF(ISNA(MATCH(B297,{"SA-DAY","SA-NYT","SYS-DAY","SYS-NYT"},0)),"REFERENCE PROBLEM",IF(ISNA(MATCH(C297,ItemName,0)),"ITEM NOT IN LIST",IF(OR(NOT(ISNUMBER(D297)),D297&lt;=0),"QTY PROBLEM","OK"))))))))</f>
        <v>OK</v>
      </c>
    </row>
    <row r="298" spans="1:10" x14ac:dyDescent="0.25">
      <c r="A298" s="25">
        <v>46283</v>
      </c>
      <c r="B298" s="75" t="s">
        <v>2616</v>
      </c>
      <c r="C298" s="75" t="s">
        <v>335</v>
      </c>
      <c r="D298" s="76">
        <v>3</v>
      </c>
      <c r="E298" s="38">
        <f t="shared" si="25"/>
        <v>30</v>
      </c>
      <c r="F298" s="38">
        <f t="shared" si="23"/>
        <v>90</v>
      </c>
      <c r="G298" s="18">
        <f t="shared" si="22"/>
        <v>15.546666666666667</v>
      </c>
      <c r="H298" s="18">
        <f t="shared" si="24"/>
        <v>43.36</v>
      </c>
      <c r="J298" t="str">
        <f ca="1">IF(C298="","",IF(A298="","NO DATE",IF(NOT(ISNUMBER(A298)),"DATE IS TEXT",IF(A298&lt;&gt;INT(A298),"DATE HAS TIME",IF(OR(A298&lt;DATE(2026,9,16),A298&gt;TODAY()),"DATE OUT OF RANGE",IF(ISNA(MATCH(B298,{"SA-DAY","SA-NYT","SYS-DAY","SYS-NYT"},0)),"REFERENCE PROBLEM",IF(ISNA(MATCH(C298,ItemName,0)),"ITEM NOT IN LIST",IF(OR(NOT(ISNUMBER(D298)),D298&lt;=0),"QTY PROBLEM","OK"))))))))</f>
        <v>OK</v>
      </c>
    </row>
    <row r="299" spans="1:10" x14ac:dyDescent="0.25">
      <c r="A299" s="25">
        <v>46283</v>
      </c>
      <c r="B299" s="75" t="s">
        <v>2616</v>
      </c>
      <c r="C299" s="75" t="s">
        <v>1053</v>
      </c>
      <c r="D299" s="76">
        <v>3</v>
      </c>
      <c r="E299" s="38">
        <f t="shared" si="25"/>
        <v>30</v>
      </c>
      <c r="F299" s="38">
        <f t="shared" si="23"/>
        <v>90</v>
      </c>
      <c r="G299" s="18">
        <f t="shared" si="22"/>
        <v>12.8</v>
      </c>
      <c r="H299" s="18">
        <f t="shared" si="24"/>
        <v>51.599999999999994</v>
      </c>
      <c r="J299" t="str">
        <f ca="1">IF(C299="","",IF(A299="","NO DATE",IF(NOT(ISNUMBER(A299)),"DATE IS TEXT",IF(A299&lt;&gt;INT(A299),"DATE HAS TIME",IF(OR(A299&lt;DATE(2026,9,16),A299&gt;TODAY()),"DATE OUT OF RANGE",IF(ISNA(MATCH(B299,{"SA-DAY","SA-NYT","SYS-DAY","SYS-NYT"},0)),"REFERENCE PROBLEM",IF(ISNA(MATCH(C299,ItemName,0)),"ITEM NOT IN LIST",IF(OR(NOT(ISNUMBER(D299)),D299&lt;=0),"QTY PROBLEM","OK"))))))))</f>
        <v>OK</v>
      </c>
    </row>
    <row r="300" spans="1:10" x14ac:dyDescent="0.25">
      <c r="A300" s="25">
        <v>46283</v>
      </c>
      <c r="B300" s="75" t="s">
        <v>2616</v>
      </c>
      <c r="C300" s="75" t="s">
        <v>534</v>
      </c>
      <c r="D300" s="76">
        <v>3</v>
      </c>
      <c r="E300" s="38">
        <f t="shared" si="25"/>
        <v>30</v>
      </c>
      <c r="F300" s="38">
        <f t="shared" si="23"/>
        <v>90</v>
      </c>
      <c r="G300" s="18">
        <f t="shared" si="22"/>
        <v>19.567499999999999</v>
      </c>
      <c r="H300" s="18">
        <f t="shared" si="24"/>
        <v>31.297499999999999</v>
      </c>
      <c r="J300" t="str">
        <f ca="1">IF(C300="","",IF(A300="","NO DATE",IF(NOT(ISNUMBER(A300)),"DATE IS TEXT",IF(A300&lt;&gt;INT(A300),"DATE HAS TIME",IF(OR(A300&lt;DATE(2026,9,16),A300&gt;TODAY()),"DATE OUT OF RANGE",IF(ISNA(MATCH(B300,{"SA-DAY","SA-NYT","SYS-DAY","SYS-NYT"},0)),"REFERENCE PROBLEM",IF(ISNA(MATCH(C300,ItemName,0)),"ITEM NOT IN LIST",IF(OR(NOT(ISNUMBER(D300)),D300&lt;=0),"QTY PROBLEM","OK"))))))))</f>
        <v>OK</v>
      </c>
    </row>
    <row r="301" spans="1:10" x14ac:dyDescent="0.25">
      <c r="A301" s="25">
        <v>46283</v>
      </c>
      <c r="B301" s="75" t="s">
        <v>2616</v>
      </c>
      <c r="C301" s="75" t="s">
        <v>2042</v>
      </c>
      <c r="D301" s="76">
        <v>6</v>
      </c>
      <c r="E301" s="38">
        <f t="shared" si="25"/>
        <v>15</v>
      </c>
      <c r="F301" s="38">
        <f t="shared" si="23"/>
        <v>90</v>
      </c>
      <c r="G301" s="18">
        <f t="shared" si="22"/>
        <v>11.25</v>
      </c>
      <c r="H301" s="18">
        <f t="shared" si="24"/>
        <v>22.5</v>
      </c>
      <c r="J301" t="str">
        <f ca="1">IF(C301="","",IF(A301="","NO DATE",IF(NOT(ISNUMBER(A301)),"DATE IS TEXT",IF(A301&lt;&gt;INT(A301),"DATE HAS TIME",IF(OR(A301&lt;DATE(2026,9,16),A301&gt;TODAY()),"DATE OUT OF RANGE",IF(ISNA(MATCH(B301,{"SA-DAY","SA-NYT","SYS-DAY","SYS-NYT"},0)),"REFERENCE PROBLEM",IF(ISNA(MATCH(C301,ItemName,0)),"ITEM NOT IN LIST",IF(OR(NOT(ISNUMBER(D301)),D301&lt;=0),"QTY PROBLEM","OK"))))))))</f>
        <v>OK</v>
      </c>
    </row>
    <row r="302" spans="1:10" x14ac:dyDescent="0.25">
      <c r="A302" s="25">
        <v>46283</v>
      </c>
      <c r="B302" s="75" t="s">
        <v>2616</v>
      </c>
      <c r="C302" s="75" t="s">
        <v>2114</v>
      </c>
      <c r="D302" s="76">
        <v>5</v>
      </c>
      <c r="E302" s="38">
        <f t="shared" si="25"/>
        <v>15</v>
      </c>
      <c r="F302" s="38">
        <f t="shared" si="23"/>
        <v>75</v>
      </c>
      <c r="G302" s="18">
        <f t="shared" si="22"/>
        <v>9.7799999999999994</v>
      </c>
      <c r="H302" s="18">
        <f t="shared" si="24"/>
        <v>26.1</v>
      </c>
      <c r="J302" t="str">
        <f ca="1">IF(C302="","",IF(A302="","NO DATE",IF(NOT(ISNUMBER(A302)),"DATE IS TEXT",IF(A302&lt;&gt;INT(A302),"DATE HAS TIME",IF(OR(A302&lt;DATE(2026,9,16),A302&gt;TODAY()),"DATE OUT OF RANGE",IF(ISNA(MATCH(B302,{"SA-DAY","SA-NYT","SYS-DAY","SYS-NYT"},0)),"REFERENCE PROBLEM",IF(ISNA(MATCH(C302,ItemName,0)),"ITEM NOT IN LIST",IF(OR(NOT(ISNUMBER(D302)),D302&lt;=0),"QTY PROBLEM","OK"))))))))</f>
        <v>OK</v>
      </c>
    </row>
    <row r="303" spans="1:10" x14ac:dyDescent="0.25">
      <c r="A303" s="25">
        <v>46283</v>
      </c>
      <c r="B303" s="75" t="s">
        <v>2616</v>
      </c>
      <c r="C303" s="75" t="s">
        <v>2210</v>
      </c>
      <c r="D303" s="76">
        <v>2</v>
      </c>
      <c r="E303" s="38">
        <f t="shared" si="25"/>
        <v>30</v>
      </c>
      <c r="F303" s="38">
        <f t="shared" si="23"/>
        <v>60</v>
      </c>
      <c r="G303" s="18">
        <f t="shared" si="22"/>
        <v>19.567499999999999</v>
      </c>
      <c r="H303" s="18">
        <f t="shared" si="24"/>
        <v>20.865000000000002</v>
      </c>
      <c r="J303" t="str">
        <f ca="1">IF(C303="","",IF(A303="","NO DATE",IF(NOT(ISNUMBER(A303)),"DATE IS TEXT",IF(A303&lt;&gt;INT(A303),"DATE HAS TIME",IF(OR(A303&lt;DATE(2026,9,16),A303&gt;TODAY()),"DATE OUT OF RANGE",IF(ISNA(MATCH(B303,{"SA-DAY","SA-NYT","SYS-DAY","SYS-NYT"},0)),"REFERENCE PROBLEM",IF(ISNA(MATCH(C303,ItemName,0)),"ITEM NOT IN LIST",IF(OR(NOT(ISNUMBER(D303)),D303&lt;=0),"QTY PROBLEM","OK"))))))))</f>
        <v>OK</v>
      </c>
    </row>
    <row r="304" spans="1:10" x14ac:dyDescent="0.25">
      <c r="A304" s="25">
        <v>46283</v>
      </c>
      <c r="B304" s="75" t="s">
        <v>2616</v>
      </c>
      <c r="C304" s="75" t="s">
        <v>975</v>
      </c>
      <c r="D304" s="76">
        <v>2</v>
      </c>
      <c r="E304" s="38">
        <v>8</v>
      </c>
      <c r="F304" s="38">
        <f t="shared" si="23"/>
        <v>16</v>
      </c>
      <c r="G304" s="18">
        <f t="shared" si="22"/>
        <v>19.567499999999999</v>
      </c>
      <c r="H304" s="18">
        <f t="shared" si="24"/>
        <v>-23.134999999999998</v>
      </c>
      <c r="J304" t="str">
        <f ca="1">IF(C304="","",IF(A304="","NO DATE",IF(NOT(ISNUMBER(A304)),"DATE IS TEXT",IF(A304&lt;&gt;INT(A304),"DATE HAS TIME",IF(OR(A304&lt;DATE(2026,9,16),A304&gt;TODAY()),"DATE OUT OF RANGE",IF(ISNA(MATCH(B304,{"SA-DAY","SA-NYT","SYS-DAY","SYS-NYT"},0)),"REFERENCE PROBLEM",IF(ISNA(MATCH(C304,ItemName,0)),"ITEM NOT IN LIST",IF(OR(NOT(ISNUMBER(D304)),D304&lt;=0),"QTY PROBLEM","OK"))))))))</f>
        <v>OK</v>
      </c>
    </row>
    <row r="305" spans="1:10" x14ac:dyDescent="0.25">
      <c r="A305" s="25">
        <v>46283</v>
      </c>
      <c r="B305" s="75" t="s">
        <v>2616</v>
      </c>
      <c r="C305" s="75" t="s">
        <v>1423</v>
      </c>
      <c r="D305" s="76">
        <v>4</v>
      </c>
      <c r="E305" s="38">
        <f t="shared" ref="E305:E336" si="26">IF($C305="","",IFERROR(INDEX(ItemPriceCol,MATCH($C305,ItemName,0)),""))</f>
        <v>15</v>
      </c>
      <c r="F305" s="38">
        <f t="shared" si="23"/>
        <v>60</v>
      </c>
      <c r="G305" s="18">
        <f t="shared" si="22"/>
        <v>9.7799999999999994</v>
      </c>
      <c r="H305" s="18">
        <f t="shared" si="24"/>
        <v>20.880000000000003</v>
      </c>
      <c r="J305" t="str">
        <f ca="1">IF(C305="","",IF(A305="","NO DATE",IF(NOT(ISNUMBER(A305)),"DATE IS TEXT",IF(A305&lt;&gt;INT(A305),"DATE HAS TIME",IF(OR(A305&lt;DATE(2026,9,16),A305&gt;TODAY()),"DATE OUT OF RANGE",IF(ISNA(MATCH(B305,{"SA-DAY","SA-NYT","SYS-DAY","SYS-NYT"},0)),"REFERENCE PROBLEM",IF(ISNA(MATCH(C305,ItemName,0)),"ITEM NOT IN LIST",IF(OR(NOT(ISNUMBER(D305)),D305&lt;=0),"QTY PROBLEM","OK"))))))))</f>
        <v>OK</v>
      </c>
    </row>
    <row r="306" spans="1:10" x14ac:dyDescent="0.25">
      <c r="A306" s="25">
        <v>46283</v>
      </c>
      <c r="B306" s="75" t="s">
        <v>2616</v>
      </c>
      <c r="C306" s="75" t="s">
        <v>528</v>
      </c>
      <c r="D306" s="76">
        <v>4</v>
      </c>
      <c r="E306" s="38">
        <f t="shared" si="26"/>
        <v>15</v>
      </c>
      <c r="F306" s="38">
        <f t="shared" si="23"/>
        <v>60</v>
      </c>
      <c r="G306" s="18">
        <f t="shared" si="22"/>
        <v>9.7799999999999994</v>
      </c>
      <c r="H306" s="18">
        <f t="shared" si="24"/>
        <v>20.880000000000003</v>
      </c>
      <c r="J306" t="str">
        <f ca="1">IF(C306="","",IF(A306="","NO DATE",IF(NOT(ISNUMBER(A306)),"DATE IS TEXT",IF(A306&lt;&gt;INT(A306),"DATE HAS TIME",IF(OR(A306&lt;DATE(2026,9,16),A306&gt;TODAY()),"DATE OUT OF RANGE",IF(ISNA(MATCH(B306,{"SA-DAY","SA-NYT","SYS-DAY","SYS-NYT"},0)),"REFERENCE PROBLEM",IF(ISNA(MATCH(C306,ItemName,0)),"ITEM NOT IN LIST",IF(OR(NOT(ISNUMBER(D306)),D306&lt;=0),"QTY PROBLEM","OK"))))))))</f>
        <v>OK</v>
      </c>
    </row>
    <row r="307" spans="1:10" x14ac:dyDescent="0.25">
      <c r="A307" s="25">
        <v>46283</v>
      </c>
      <c r="B307" s="75" t="s">
        <v>2616</v>
      </c>
      <c r="C307" s="75" t="s">
        <v>1419</v>
      </c>
      <c r="D307" s="76">
        <v>3</v>
      </c>
      <c r="E307" s="38">
        <f t="shared" si="26"/>
        <v>20</v>
      </c>
      <c r="F307" s="38">
        <f t="shared" si="23"/>
        <v>60</v>
      </c>
      <c r="G307" s="18">
        <f t="shared" si="22"/>
        <v>13.0425</v>
      </c>
      <c r="H307" s="18">
        <f t="shared" si="24"/>
        <v>20.872500000000002</v>
      </c>
      <c r="J307" t="str">
        <f ca="1">IF(C307="","",IF(A307="","NO DATE",IF(NOT(ISNUMBER(A307)),"DATE IS TEXT",IF(A307&lt;&gt;INT(A307),"DATE HAS TIME",IF(OR(A307&lt;DATE(2026,9,16),A307&gt;TODAY()),"DATE OUT OF RANGE",IF(ISNA(MATCH(B307,{"SA-DAY","SA-NYT","SYS-DAY","SYS-NYT"},0)),"REFERENCE PROBLEM",IF(ISNA(MATCH(C307,ItemName,0)),"ITEM NOT IN LIST",IF(OR(NOT(ISNUMBER(D307)),D307&lt;=0),"QTY PROBLEM","OK"))))))))</f>
        <v>OK</v>
      </c>
    </row>
    <row r="308" spans="1:10" x14ac:dyDescent="0.25">
      <c r="A308" s="25">
        <v>46283</v>
      </c>
      <c r="B308" s="75" t="s">
        <v>2616</v>
      </c>
      <c r="C308" s="75" t="s">
        <v>239</v>
      </c>
      <c r="D308" s="76">
        <v>7</v>
      </c>
      <c r="E308" s="38">
        <f t="shared" si="26"/>
        <v>7</v>
      </c>
      <c r="F308" s="38">
        <f t="shared" si="23"/>
        <v>49</v>
      </c>
      <c r="G308" s="18">
        <f t="shared" si="22"/>
        <v>3.1066666666666674</v>
      </c>
      <c r="H308" s="18">
        <f t="shared" si="24"/>
        <v>27.25333333333333</v>
      </c>
      <c r="J308" t="str">
        <f ca="1">IF(C308="","",IF(A308="","NO DATE",IF(NOT(ISNUMBER(A308)),"DATE IS TEXT",IF(A308&lt;&gt;INT(A308),"DATE HAS TIME",IF(OR(A308&lt;DATE(2026,9,16),A308&gt;TODAY()),"DATE OUT OF RANGE",IF(ISNA(MATCH(B308,{"SA-DAY","SA-NYT","SYS-DAY","SYS-NYT"},0)),"REFERENCE PROBLEM",IF(ISNA(MATCH(C308,ItemName,0)),"ITEM NOT IN LIST",IF(OR(NOT(ISNUMBER(D308)),D308&lt;=0),"QTY PROBLEM","OK"))))))))</f>
        <v>OK</v>
      </c>
    </row>
    <row r="309" spans="1:10" x14ac:dyDescent="0.25">
      <c r="A309" s="25">
        <v>46283</v>
      </c>
      <c r="B309" s="75" t="s">
        <v>2616</v>
      </c>
      <c r="C309" s="75" t="s">
        <v>1415</v>
      </c>
      <c r="D309" s="76">
        <v>3</v>
      </c>
      <c r="E309" s="38">
        <f t="shared" si="26"/>
        <v>15</v>
      </c>
      <c r="F309" s="38">
        <f t="shared" si="23"/>
        <v>45</v>
      </c>
      <c r="G309" s="18">
        <f t="shared" si="22"/>
        <v>9.7799999999999994</v>
      </c>
      <c r="H309" s="18">
        <f t="shared" si="24"/>
        <v>15.660000000000004</v>
      </c>
      <c r="J309" t="str">
        <f ca="1">IF(C309="","",IF(A309="","NO DATE",IF(NOT(ISNUMBER(A309)),"DATE IS TEXT",IF(A309&lt;&gt;INT(A309),"DATE HAS TIME",IF(OR(A309&lt;DATE(2026,9,16),A309&gt;TODAY()),"DATE OUT OF RANGE",IF(ISNA(MATCH(B309,{"SA-DAY","SA-NYT","SYS-DAY","SYS-NYT"},0)),"REFERENCE PROBLEM",IF(ISNA(MATCH(C309,ItemName,0)),"ITEM NOT IN LIST",IF(OR(NOT(ISNUMBER(D309)),D309&lt;=0),"QTY PROBLEM","OK"))))))))</f>
        <v>OK</v>
      </c>
    </row>
    <row r="310" spans="1:10" x14ac:dyDescent="0.25">
      <c r="A310" s="25">
        <v>46283</v>
      </c>
      <c r="B310" s="75" t="s">
        <v>2616</v>
      </c>
      <c r="C310" s="75" t="s">
        <v>1383</v>
      </c>
      <c r="D310" s="76">
        <v>3</v>
      </c>
      <c r="E310" s="38">
        <f t="shared" si="26"/>
        <v>15</v>
      </c>
      <c r="F310" s="38">
        <f t="shared" si="23"/>
        <v>45</v>
      </c>
      <c r="G310" s="18">
        <f t="shared" si="22"/>
        <v>9.7799999999999994</v>
      </c>
      <c r="H310" s="18">
        <f t="shared" si="24"/>
        <v>15.660000000000004</v>
      </c>
      <c r="J310" t="str">
        <f ca="1">IF(C310="","",IF(A310="","NO DATE",IF(NOT(ISNUMBER(A310)),"DATE IS TEXT",IF(A310&lt;&gt;INT(A310),"DATE HAS TIME",IF(OR(A310&lt;DATE(2026,9,16),A310&gt;TODAY()),"DATE OUT OF RANGE",IF(ISNA(MATCH(B310,{"SA-DAY","SA-NYT","SYS-DAY","SYS-NYT"},0)),"REFERENCE PROBLEM",IF(ISNA(MATCH(C310,ItemName,0)),"ITEM NOT IN LIST",IF(OR(NOT(ISNUMBER(D310)),D310&lt;=0),"QTY PROBLEM","OK"))))))))</f>
        <v>OK</v>
      </c>
    </row>
    <row r="311" spans="1:10" x14ac:dyDescent="0.25">
      <c r="A311" s="25">
        <v>46283</v>
      </c>
      <c r="B311" s="75" t="s">
        <v>2616</v>
      </c>
      <c r="C311" s="75" t="s">
        <v>1551</v>
      </c>
      <c r="D311" s="76">
        <v>1</v>
      </c>
      <c r="E311" s="38">
        <f t="shared" si="26"/>
        <v>35</v>
      </c>
      <c r="F311" s="38">
        <f t="shared" si="23"/>
        <v>35</v>
      </c>
      <c r="G311" s="18">
        <f t="shared" si="22"/>
        <v>25.813333333333333</v>
      </c>
      <c r="H311" s="18">
        <f t="shared" si="24"/>
        <v>9.1866666666666674</v>
      </c>
      <c r="J311" t="str">
        <f ca="1">IF(C311="","",IF(A311="","NO DATE",IF(NOT(ISNUMBER(A311)),"DATE IS TEXT",IF(A311&lt;&gt;INT(A311),"DATE HAS TIME",IF(OR(A311&lt;DATE(2026,9,16),A311&gt;TODAY()),"DATE OUT OF RANGE",IF(ISNA(MATCH(B311,{"SA-DAY","SA-NYT","SYS-DAY","SYS-NYT"},0)),"REFERENCE PROBLEM",IF(ISNA(MATCH(C311,ItemName,0)),"ITEM NOT IN LIST",IF(OR(NOT(ISNUMBER(D311)),D311&lt;=0),"QTY PROBLEM","OK"))))))))</f>
        <v>OK</v>
      </c>
    </row>
    <row r="312" spans="1:10" x14ac:dyDescent="0.25">
      <c r="A312" s="25">
        <v>46283</v>
      </c>
      <c r="B312" s="75" t="s">
        <v>2616</v>
      </c>
      <c r="C312" s="75" t="s">
        <v>2088</v>
      </c>
      <c r="D312" s="76">
        <v>4</v>
      </c>
      <c r="E312" s="38">
        <f t="shared" si="26"/>
        <v>8</v>
      </c>
      <c r="F312" s="38">
        <f t="shared" si="23"/>
        <v>32</v>
      </c>
      <c r="G312" s="18">
        <f t="shared" si="22"/>
        <v>4.3968888888888893</v>
      </c>
      <c r="H312" s="18">
        <f t="shared" si="24"/>
        <v>14.412444444444443</v>
      </c>
      <c r="J312" t="str">
        <f ca="1">IF(C312="","",IF(A312="","NO DATE",IF(NOT(ISNUMBER(A312)),"DATE IS TEXT",IF(A312&lt;&gt;INT(A312),"DATE HAS TIME",IF(OR(A312&lt;DATE(2026,9,16),A312&gt;TODAY()),"DATE OUT OF RANGE",IF(ISNA(MATCH(B312,{"SA-DAY","SA-NYT","SYS-DAY","SYS-NYT"},0)),"REFERENCE PROBLEM",IF(ISNA(MATCH(C312,ItemName,0)),"ITEM NOT IN LIST",IF(OR(NOT(ISNUMBER(D312)),D312&lt;=0),"QTY PROBLEM","OK"))))))))</f>
        <v>OK</v>
      </c>
    </row>
    <row r="313" spans="1:10" x14ac:dyDescent="0.25">
      <c r="A313" s="25">
        <v>46283</v>
      </c>
      <c r="B313" s="75" t="s">
        <v>2616</v>
      </c>
      <c r="C313" s="75" t="s">
        <v>1487</v>
      </c>
      <c r="D313" s="76">
        <v>1</v>
      </c>
      <c r="E313" s="38">
        <f t="shared" si="26"/>
        <v>30</v>
      </c>
      <c r="F313" s="38">
        <f t="shared" si="23"/>
        <v>30</v>
      </c>
      <c r="G313" s="18">
        <f t="shared" si="22"/>
        <v>19.567499999999999</v>
      </c>
      <c r="H313" s="18">
        <f t="shared" si="24"/>
        <v>10.432500000000001</v>
      </c>
      <c r="J313" t="str">
        <f ca="1">IF(C313="","",IF(A313="","NO DATE",IF(NOT(ISNUMBER(A313)),"DATE IS TEXT",IF(A313&lt;&gt;INT(A313),"DATE HAS TIME",IF(OR(A313&lt;DATE(2026,9,16),A313&gt;TODAY()),"DATE OUT OF RANGE",IF(ISNA(MATCH(B313,{"SA-DAY","SA-NYT","SYS-DAY","SYS-NYT"},0)),"REFERENCE PROBLEM",IF(ISNA(MATCH(C313,ItemName,0)),"ITEM NOT IN LIST",IF(OR(NOT(ISNUMBER(D313)),D313&lt;=0),"QTY PROBLEM","OK"))))))))</f>
        <v>OK</v>
      </c>
    </row>
    <row r="314" spans="1:10" x14ac:dyDescent="0.25">
      <c r="A314" s="25">
        <v>46283</v>
      </c>
      <c r="B314" s="75" t="s">
        <v>2616</v>
      </c>
      <c r="C314" s="75" t="s">
        <v>816</v>
      </c>
      <c r="D314" s="76">
        <v>6</v>
      </c>
      <c r="E314" s="38">
        <f t="shared" si="26"/>
        <v>5</v>
      </c>
      <c r="F314" s="38">
        <f t="shared" si="23"/>
        <v>30</v>
      </c>
      <c r="G314" s="18">
        <f t="shared" si="22"/>
        <v>1.1818181818181819</v>
      </c>
      <c r="H314" s="18">
        <f t="shared" si="24"/>
        <v>22.909090909090907</v>
      </c>
      <c r="J314" t="str">
        <f ca="1">IF(C314="","",IF(A314="","NO DATE",IF(NOT(ISNUMBER(A314)),"DATE IS TEXT",IF(A314&lt;&gt;INT(A314),"DATE HAS TIME",IF(OR(A314&lt;DATE(2026,9,16),A314&gt;TODAY()),"DATE OUT OF RANGE",IF(ISNA(MATCH(B314,{"SA-DAY","SA-NYT","SYS-DAY","SYS-NYT"},0)),"REFERENCE PROBLEM",IF(ISNA(MATCH(C314,ItemName,0)),"ITEM NOT IN LIST",IF(OR(NOT(ISNUMBER(D314)),D314&lt;=0),"QTY PROBLEM","OK"))))))))</f>
        <v>OK</v>
      </c>
    </row>
    <row r="315" spans="1:10" x14ac:dyDescent="0.25">
      <c r="A315" s="25">
        <v>46283</v>
      </c>
      <c r="B315" s="75" t="s">
        <v>2616</v>
      </c>
      <c r="C315" s="75" t="s">
        <v>1427</v>
      </c>
      <c r="D315" s="76">
        <v>1</v>
      </c>
      <c r="E315" s="38">
        <f t="shared" si="26"/>
        <v>20</v>
      </c>
      <c r="F315" s="38">
        <f t="shared" si="23"/>
        <v>20</v>
      </c>
      <c r="G315" s="18">
        <f t="shared" si="22"/>
        <v>13.0425</v>
      </c>
      <c r="H315" s="18">
        <f t="shared" si="24"/>
        <v>6.9574999999999996</v>
      </c>
      <c r="J315" t="str">
        <f ca="1">IF(C315="","",IF(A315="","NO DATE",IF(NOT(ISNUMBER(A315)),"DATE IS TEXT",IF(A315&lt;&gt;INT(A315),"DATE HAS TIME",IF(OR(A315&lt;DATE(2026,9,16),A315&gt;TODAY()),"DATE OUT OF RANGE",IF(ISNA(MATCH(B315,{"SA-DAY","SA-NYT","SYS-DAY","SYS-NYT"},0)),"REFERENCE PROBLEM",IF(ISNA(MATCH(C315,ItemName,0)),"ITEM NOT IN LIST",IF(OR(NOT(ISNUMBER(D315)),D315&lt;=0),"QTY PROBLEM","OK"))))))))</f>
        <v>OK</v>
      </c>
    </row>
    <row r="316" spans="1:10" x14ac:dyDescent="0.25">
      <c r="A316" s="25">
        <v>46283</v>
      </c>
      <c r="B316" s="75" t="s">
        <v>2616</v>
      </c>
      <c r="C316" s="75" t="s">
        <v>2198</v>
      </c>
      <c r="D316" s="76">
        <v>1</v>
      </c>
      <c r="E316" s="38">
        <f t="shared" si="26"/>
        <v>15</v>
      </c>
      <c r="F316" s="38">
        <f t="shared" si="23"/>
        <v>15</v>
      </c>
      <c r="G316" s="18">
        <f t="shared" si="22"/>
        <v>9.7799999999999994</v>
      </c>
      <c r="H316" s="18">
        <f t="shared" si="24"/>
        <v>5.2200000000000006</v>
      </c>
      <c r="J316" t="str">
        <f ca="1">IF(C316="","",IF(A316="","NO DATE",IF(NOT(ISNUMBER(A316)),"DATE IS TEXT",IF(A316&lt;&gt;INT(A316),"DATE HAS TIME",IF(OR(A316&lt;DATE(2026,9,16),A316&gt;TODAY()),"DATE OUT OF RANGE",IF(ISNA(MATCH(B316,{"SA-DAY","SA-NYT","SYS-DAY","SYS-NYT"},0)),"REFERENCE PROBLEM",IF(ISNA(MATCH(C316,ItemName,0)),"ITEM NOT IN LIST",IF(OR(NOT(ISNUMBER(D316)),D316&lt;=0),"QTY PROBLEM","OK"))))))))</f>
        <v>OK</v>
      </c>
    </row>
    <row r="317" spans="1:10" x14ac:dyDescent="0.25">
      <c r="A317" s="25">
        <v>46283</v>
      </c>
      <c r="B317" s="75" t="s">
        <v>2616</v>
      </c>
      <c r="C317" s="75" t="s">
        <v>2098</v>
      </c>
      <c r="D317" s="76">
        <v>1</v>
      </c>
      <c r="E317" s="38">
        <f t="shared" si="26"/>
        <v>15</v>
      </c>
      <c r="F317" s="38">
        <f t="shared" si="23"/>
        <v>15</v>
      </c>
      <c r="G317" s="18">
        <f t="shared" ref="G317:G380" si="27">IF($C317="","",IFERROR(INDEX(ItemCostCol,MATCH($C317,ItemName,0)),""))</f>
        <v>9.7799999999999994</v>
      </c>
      <c r="H317" s="18">
        <f t="shared" si="24"/>
        <v>5.2200000000000006</v>
      </c>
      <c r="J317" t="str">
        <f ca="1">IF(C317="","",IF(A317="","NO DATE",IF(NOT(ISNUMBER(A317)),"DATE IS TEXT",IF(A317&lt;&gt;INT(A317),"DATE HAS TIME",IF(OR(A317&lt;DATE(2026,9,16),A317&gt;TODAY()),"DATE OUT OF RANGE",IF(ISNA(MATCH(B317,{"SA-DAY","SA-NYT","SYS-DAY","SYS-NYT"},0)),"REFERENCE PROBLEM",IF(ISNA(MATCH(C317,ItemName,0)),"ITEM NOT IN LIST",IF(OR(NOT(ISNUMBER(D317)),D317&lt;=0),"QTY PROBLEM","OK"))))))))</f>
        <v>OK</v>
      </c>
    </row>
    <row r="318" spans="1:10" x14ac:dyDescent="0.25">
      <c r="A318" s="25">
        <v>46283</v>
      </c>
      <c r="B318" s="75" t="s">
        <v>2616</v>
      </c>
      <c r="C318" s="75" t="s">
        <v>604</v>
      </c>
      <c r="D318" s="76">
        <v>13</v>
      </c>
      <c r="E318" s="38">
        <f t="shared" si="26"/>
        <v>1</v>
      </c>
      <c r="F318" s="38">
        <f t="shared" si="23"/>
        <v>13</v>
      </c>
      <c r="G318" s="18">
        <f t="shared" si="27"/>
        <v>0.65249999999999997</v>
      </c>
      <c r="H318" s="18">
        <f t="shared" si="24"/>
        <v>4.5175000000000001</v>
      </c>
      <c r="J318" t="str">
        <f ca="1">IF(C318="","",IF(A318="","NO DATE",IF(NOT(ISNUMBER(A318)),"DATE IS TEXT",IF(A318&lt;&gt;INT(A318),"DATE HAS TIME",IF(OR(A318&lt;DATE(2026,9,16),A318&gt;TODAY()),"DATE OUT OF RANGE",IF(ISNA(MATCH(B318,{"SA-DAY","SA-NYT","SYS-DAY","SYS-NYT"},0)),"REFERENCE PROBLEM",IF(ISNA(MATCH(C318,ItemName,0)),"ITEM NOT IN LIST",IF(OR(NOT(ISNUMBER(D318)),D318&lt;=0),"QTY PROBLEM","OK"))))))))</f>
        <v>OK</v>
      </c>
    </row>
    <row r="319" spans="1:10" x14ac:dyDescent="0.25">
      <c r="A319" s="25">
        <v>46283</v>
      </c>
      <c r="B319" s="75" t="s">
        <v>2616</v>
      </c>
      <c r="C319" s="75" t="s">
        <v>1745</v>
      </c>
      <c r="D319" s="76">
        <v>1</v>
      </c>
      <c r="E319" s="38">
        <f t="shared" si="26"/>
        <v>10</v>
      </c>
      <c r="F319" s="38">
        <f t="shared" si="23"/>
        <v>10</v>
      </c>
      <c r="G319" s="18">
        <f t="shared" si="27"/>
        <v>6.5250000000000004</v>
      </c>
      <c r="H319" s="18">
        <f t="shared" si="24"/>
        <v>3.4749999999999996</v>
      </c>
      <c r="J319" t="str">
        <f ca="1">IF(C319="","",IF(A319="","NO DATE",IF(NOT(ISNUMBER(A319)),"DATE IS TEXT",IF(A319&lt;&gt;INT(A319),"DATE HAS TIME",IF(OR(A319&lt;DATE(2026,9,16),A319&gt;TODAY()),"DATE OUT OF RANGE",IF(ISNA(MATCH(B319,{"SA-DAY","SA-NYT","SYS-DAY","SYS-NYT"},0)),"REFERENCE PROBLEM",IF(ISNA(MATCH(C319,ItemName,0)),"ITEM NOT IN LIST",IF(OR(NOT(ISNUMBER(D319)),D319&lt;=0),"QTY PROBLEM","OK"))))))))</f>
        <v>OK</v>
      </c>
    </row>
    <row r="320" spans="1:10" x14ac:dyDescent="0.25">
      <c r="A320" s="25">
        <v>46283</v>
      </c>
      <c r="B320" s="75" t="s">
        <v>2616</v>
      </c>
      <c r="C320" s="75" t="s">
        <v>846</v>
      </c>
      <c r="D320" s="76">
        <v>1</v>
      </c>
      <c r="E320" s="38">
        <f t="shared" si="26"/>
        <v>5</v>
      </c>
      <c r="F320" s="38">
        <f t="shared" si="23"/>
        <v>5</v>
      </c>
      <c r="G320" s="18">
        <f t="shared" si="27"/>
        <v>3.2625000000000002</v>
      </c>
      <c r="H320" s="18">
        <f t="shared" si="24"/>
        <v>1.7374999999999998</v>
      </c>
      <c r="J320" t="str">
        <f ca="1">IF(C320="","",IF(A320="","NO DATE",IF(NOT(ISNUMBER(A320)),"DATE IS TEXT",IF(A320&lt;&gt;INT(A320),"DATE HAS TIME",IF(OR(A320&lt;DATE(2026,9,16),A320&gt;TODAY()),"DATE OUT OF RANGE",IF(ISNA(MATCH(B320,{"SA-DAY","SA-NYT","SYS-DAY","SYS-NYT"},0)),"REFERENCE PROBLEM",IF(ISNA(MATCH(C320,ItemName,0)),"ITEM NOT IN LIST",IF(OR(NOT(ISNUMBER(D320)),D320&lt;=0),"QTY PROBLEM","OK"))))))))</f>
        <v>OK</v>
      </c>
    </row>
    <row r="321" spans="1:10" x14ac:dyDescent="0.25">
      <c r="A321" s="25">
        <v>46283</v>
      </c>
      <c r="B321" s="77" t="s">
        <v>2617</v>
      </c>
      <c r="C321" s="77" t="s">
        <v>385</v>
      </c>
      <c r="D321" s="78">
        <v>4</v>
      </c>
      <c r="E321" s="79">
        <f t="shared" si="26"/>
        <v>80</v>
      </c>
      <c r="F321" s="79">
        <f t="shared" si="23"/>
        <v>320</v>
      </c>
      <c r="G321" s="18">
        <f t="shared" si="27"/>
        <v>52.177500000000002</v>
      </c>
      <c r="H321" s="18">
        <f t="shared" si="24"/>
        <v>111.28999999999999</v>
      </c>
      <c r="J321" t="str">
        <f ca="1">IF(C321="","",IF(A321="","NO DATE",IF(NOT(ISNUMBER(A321)),"DATE IS TEXT",IF(A321&lt;&gt;INT(A321),"DATE HAS TIME",IF(OR(A321&lt;DATE(2026,9,16),A321&gt;TODAY()),"DATE OUT OF RANGE",IF(ISNA(MATCH(B321,{"SA-DAY","SA-NYT","SYS-DAY","SYS-NYT"},0)),"REFERENCE PROBLEM",IF(ISNA(MATCH(C321,ItemName,0)),"ITEM NOT IN LIST",IF(OR(NOT(ISNUMBER(D321)),D321&lt;=0),"QTY PROBLEM","OK"))))))))</f>
        <v>OK</v>
      </c>
    </row>
    <row r="322" spans="1:10" x14ac:dyDescent="0.25">
      <c r="A322" s="25">
        <v>46283</v>
      </c>
      <c r="B322" s="77" t="s">
        <v>2617</v>
      </c>
      <c r="C322" s="77" t="s">
        <v>1537</v>
      </c>
      <c r="D322" s="78">
        <v>2</v>
      </c>
      <c r="E322" s="79">
        <f t="shared" si="26"/>
        <v>95</v>
      </c>
      <c r="F322" s="79">
        <f t="shared" si="23"/>
        <v>190</v>
      </c>
      <c r="G322" s="18">
        <f t="shared" si="27"/>
        <v>53.733333333333334</v>
      </c>
      <c r="H322" s="18">
        <f t="shared" si="24"/>
        <v>82.533333333333331</v>
      </c>
      <c r="J322" t="str">
        <f ca="1">IF(C322="","",IF(A322="","NO DATE",IF(NOT(ISNUMBER(A322)),"DATE IS TEXT",IF(A322&lt;&gt;INT(A322),"DATE HAS TIME",IF(OR(A322&lt;DATE(2026,9,16),A322&gt;TODAY()),"DATE OUT OF RANGE",IF(ISNA(MATCH(B322,{"SA-DAY","SA-NYT","SYS-DAY","SYS-NYT"},0)),"REFERENCE PROBLEM",IF(ISNA(MATCH(C322,ItemName,0)),"ITEM NOT IN LIST",IF(OR(NOT(ISNUMBER(D322)),D322&lt;=0),"QTY PROBLEM","OK"))))))))</f>
        <v>OK</v>
      </c>
    </row>
    <row r="323" spans="1:10" x14ac:dyDescent="0.25">
      <c r="A323" s="25">
        <v>46283</v>
      </c>
      <c r="B323" s="77" t="s">
        <v>2617</v>
      </c>
      <c r="C323" s="77" t="s">
        <v>1553</v>
      </c>
      <c r="D323" s="78">
        <v>8</v>
      </c>
      <c r="E323" s="79">
        <f t="shared" si="26"/>
        <v>20</v>
      </c>
      <c r="F323" s="79">
        <f t="shared" si="23"/>
        <v>160</v>
      </c>
      <c r="G323" s="18">
        <f t="shared" si="27"/>
        <v>13.106666666666667</v>
      </c>
      <c r="H323" s="18">
        <f t="shared" si="24"/>
        <v>55.146666666666661</v>
      </c>
      <c r="J323" t="str">
        <f ca="1">IF(C323="","",IF(A323="","NO DATE",IF(NOT(ISNUMBER(A323)),"DATE IS TEXT",IF(A323&lt;&gt;INT(A323),"DATE HAS TIME",IF(OR(A323&lt;DATE(2026,9,16),A323&gt;TODAY()),"DATE OUT OF RANGE",IF(ISNA(MATCH(B323,{"SA-DAY","SA-NYT","SYS-DAY","SYS-NYT"},0)),"REFERENCE PROBLEM",IF(ISNA(MATCH(C323,ItemName,0)),"ITEM NOT IN LIST",IF(OR(NOT(ISNUMBER(D323)),D323&lt;=0),"QTY PROBLEM","OK"))))))))</f>
        <v>OK</v>
      </c>
    </row>
    <row r="324" spans="1:10" x14ac:dyDescent="0.25">
      <c r="A324" s="25">
        <v>46283</v>
      </c>
      <c r="B324" s="77" t="s">
        <v>2617</v>
      </c>
      <c r="C324" s="77" t="s">
        <v>235</v>
      </c>
      <c r="D324" s="78">
        <v>8</v>
      </c>
      <c r="E324" s="79">
        <f t="shared" si="26"/>
        <v>15</v>
      </c>
      <c r="F324" s="79">
        <f t="shared" ref="F324:F387" si="28">IF(OR($D324="",$E324=""),"",$D324*$E324)</f>
        <v>120</v>
      </c>
      <c r="G324" s="18">
        <f t="shared" si="27"/>
        <v>9.1466666666666665</v>
      </c>
      <c r="H324" s="18">
        <f t="shared" ref="H324:H387" si="29">IF(OR($F324="",$G324=""),"",$F324-$D324*$G324)</f>
        <v>46.826666666666668</v>
      </c>
      <c r="J324" t="str">
        <f ca="1">IF(C324="","",IF(A324="","NO DATE",IF(NOT(ISNUMBER(A324)),"DATE IS TEXT",IF(A324&lt;&gt;INT(A324),"DATE HAS TIME",IF(OR(A324&lt;DATE(2026,9,16),A324&gt;TODAY()),"DATE OUT OF RANGE",IF(ISNA(MATCH(B324,{"SA-DAY","SA-NYT","SYS-DAY","SYS-NYT"},0)),"REFERENCE PROBLEM",IF(ISNA(MATCH(C324,ItemName,0)),"ITEM NOT IN LIST",IF(OR(NOT(ISNUMBER(D324)),D324&lt;=0),"QTY PROBLEM","OK"))))))))</f>
        <v>OK</v>
      </c>
    </row>
    <row r="325" spans="1:10" x14ac:dyDescent="0.25">
      <c r="A325" s="25">
        <v>46283</v>
      </c>
      <c r="B325" s="77" t="s">
        <v>2617</v>
      </c>
      <c r="C325" s="77" t="s">
        <v>239</v>
      </c>
      <c r="D325" s="78">
        <v>17</v>
      </c>
      <c r="E325" s="79">
        <f t="shared" si="26"/>
        <v>7</v>
      </c>
      <c r="F325" s="79">
        <f t="shared" si="28"/>
        <v>119</v>
      </c>
      <c r="G325" s="18">
        <f t="shared" si="27"/>
        <v>3.1066666666666674</v>
      </c>
      <c r="H325" s="18">
        <f t="shared" si="29"/>
        <v>66.186666666666653</v>
      </c>
      <c r="J325" t="str">
        <f ca="1">IF(C325="","",IF(A325="","NO DATE",IF(NOT(ISNUMBER(A325)),"DATE IS TEXT",IF(A325&lt;&gt;INT(A325),"DATE HAS TIME",IF(OR(A325&lt;DATE(2026,9,16),A325&gt;TODAY()),"DATE OUT OF RANGE",IF(ISNA(MATCH(B325,{"SA-DAY","SA-NYT","SYS-DAY","SYS-NYT"},0)),"REFERENCE PROBLEM",IF(ISNA(MATCH(C325,ItemName,0)),"ITEM NOT IN LIST",IF(OR(NOT(ISNUMBER(D325)),D325&lt;=0),"QTY PROBLEM","OK"))))))))</f>
        <v>OK</v>
      </c>
    </row>
    <row r="326" spans="1:10" x14ac:dyDescent="0.25">
      <c r="A326" s="25">
        <v>46283</v>
      </c>
      <c r="B326" s="77" t="s">
        <v>2617</v>
      </c>
      <c r="C326" s="77" t="s">
        <v>522</v>
      </c>
      <c r="D326" s="78">
        <v>6</v>
      </c>
      <c r="E326" s="79">
        <f t="shared" si="26"/>
        <v>15</v>
      </c>
      <c r="F326" s="79">
        <f t="shared" si="28"/>
        <v>90</v>
      </c>
      <c r="G326" s="18">
        <f t="shared" si="27"/>
        <v>9.7799999999999994</v>
      </c>
      <c r="H326" s="18">
        <f t="shared" si="29"/>
        <v>31.320000000000007</v>
      </c>
      <c r="J326" t="str">
        <f ca="1">IF(C326="","",IF(A326="","NO DATE",IF(NOT(ISNUMBER(A326)),"DATE IS TEXT",IF(A326&lt;&gt;INT(A326),"DATE HAS TIME",IF(OR(A326&lt;DATE(2026,9,16),A326&gt;TODAY()),"DATE OUT OF RANGE",IF(ISNA(MATCH(B326,{"SA-DAY","SA-NYT","SYS-DAY","SYS-NYT"},0)),"REFERENCE PROBLEM",IF(ISNA(MATCH(C326,ItemName,0)),"ITEM NOT IN LIST",IF(OR(NOT(ISNUMBER(D326)),D326&lt;=0),"QTY PROBLEM","OK"))))))))</f>
        <v>OK</v>
      </c>
    </row>
    <row r="327" spans="1:10" x14ac:dyDescent="0.25">
      <c r="A327" s="25">
        <v>46283</v>
      </c>
      <c r="B327" s="77" t="s">
        <v>2617</v>
      </c>
      <c r="C327" s="77" t="s">
        <v>1539</v>
      </c>
      <c r="D327" s="78">
        <v>1</v>
      </c>
      <c r="E327" s="79">
        <f t="shared" si="26"/>
        <v>90</v>
      </c>
      <c r="F327" s="79">
        <f t="shared" si="28"/>
        <v>90</v>
      </c>
      <c r="G327" s="18">
        <f t="shared" si="27"/>
        <v>58.695</v>
      </c>
      <c r="H327" s="18">
        <f t="shared" si="29"/>
        <v>31.305</v>
      </c>
      <c r="J327" t="str">
        <f ca="1">IF(C327="","",IF(A327="","NO DATE",IF(NOT(ISNUMBER(A327)),"DATE IS TEXT",IF(A327&lt;&gt;INT(A327),"DATE HAS TIME",IF(OR(A327&lt;DATE(2026,9,16),A327&gt;TODAY()),"DATE OUT OF RANGE",IF(ISNA(MATCH(B327,{"SA-DAY","SA-NYT","SYS-DAY","SYS-NYT"},0)),"REFERENCE PROBLEM",IF(ISNA(MATCH(C327,ItemName,0)),"ITEM NOT IN LIST",IF(OR(NOT(ISNUMBER(D327)),D327&lt;=0),"QTY PROBLEM","OK"))))))))</f>
        <v>OK</v>
      </c>
    </row>
    <row r="328" spans="1:10" x14ac:dyDescent="0.25">
      <c r="A328" s="25">
        <v>46283</v>
      </c>
      <c r="B328" s="77" t="s">
        <v>2617</v>
      </c>
      <c r="C328" s="77" t="s">
        <v>516</v>
      </c>
      <c r="D328" s="78">
        <v>6</v>
      </c>
      <c r="E328" s="79">
        <f t="shared" si="26"/>
        <v>15</v>
      </c>
      <c r="F328" s="79">
        <f t="shared" si="28"/>
        <v>90</v>
      </c>
      <c r="G328" s="18">
        <f t="shared" si="27"/>
        <v>9.7799999999999994</v>
      </c>
      <c r="H328" s="18">
        <f t="shared" si="29"/>
        <v>31.320000000000007</v>
      </c>
      <c r="J328" t="str">
        <f ca="1">IF(C328="","",IF(A328="","NO DATE",IF(NOT(ISNUMBER(A328)),"DATE IS TEXT",IF(A328&lt;&gt;INT(A328),"DATE HAS TIME",IF(OR(A328&lt;DATE(2026,9,16),A328&gt;TODAY()),"DATE OUT OF RANGE",IF(ISNA(MATCH(B328,{"SA-DAY","SA-NYT","SYS-DAY","SYS-NYT"},0)),"REFERENCE PROBLEM",IF(ISNA(MATCH(C328,ItemName,0)),"ITEM NOT IN LIST",IF(OR(NOT(ISNUMBER(D328)),D328&lt;=0),"QTY PROBLEM","OK"))))))))</f>
        <v>OK</v>
      </c>
    </row>
    <row r="329" spans="1:10" x14ac:dyDescent="0.25">
      <c r="A329" s="25">
        <v>46283</v>
      </c>
      <c r="B329" s="77" t="s">
        <v>2617</v>
      </c>
      <c r="C329" s="77" t="s">
        <v>877</v>
      </c>
      <c r="D329" s="78">
        <v>2</v>
      </c>
      <c r="E329" s="79">
        <f t="shared" si="26"/>
        <v>40</v>
      </c>
      <c r="F329" s="79">
        <f t="shared" si="28"/>
        <v>80</v>
      </c>
      <c r="G329" s="18">
        <f t="shared" si="27"/>
        <v>26.085000000000001</v>
      </c>
      <c r="H329" s="18">
        <f t="shared" si="29"/>
        <v>27.83</v>
      </c>
      <c r="J329" t="str">
        <f ca="1">IF(C329="","",IF(A329="","NO DATE",IF(NOT(ISNUMBER(A329)),"DATE IS TEXT",IF(A329&lt;&gt;INT(A329),"DATE HAS TIME",IF(OR(A329&lt;DATE(2026,9,16),A329&gt;TODAY()),"DATE OUT OF RANGE",IF(ISNA(MATCH(B329,{"SA-DAY","SA-NYT","SYS-DAY","SYS-NYT"},0)),"REFERENCE PROBLEM",IF(ISNA(MATCH(C329,ItemName,0)),"ITEM NOT IN LIST",IF(OR(NOT(ISNUMBER(D329)),D329&lt;=0),"QTY PROBLEM","OK"))))))))</f>
        <v>OK</v>
      </c>
    </row>
    <row r="330" spans="1:10" x14ac:dyDescent="0.25">
      <c r="A330" s="25">
        <v>46283</v>
      </c>
      <c r="B330" s="77" t="s">
        <v>2617</v>
      </c>
      <c r="C330" s="77" t="s">
        <v>510</v>
      </c>
      <c r="D330" s="78">
        <v>2</v>
      </c>
      <c r="E330" s="79">
        <f t="shared" si="26"/>
        <v>40</v>
      </c>
      <c r="F330" s="79">
        <f t="shared" si="28"/>
        <v>80</v>
      </c>
      <c r="G330" s="18">
        <f t="shared" si="27"/>
        <v>26.085000000000001</v>
      </c>
      <c r="H330" s="18">
        <f t="shared" si="29"/>
        <v>27.83</v>
      </c>
      <c r="J330" t="str">
        <f ca="1">IF(C330="","",IF(A330="","NO DATE",IF(NOT(ISNUMBER(A330)),"DATE IS TEXT",IF(A330&lt;&gt;INT(A330),"DATE HAS TIME",IF(OR(A330&lt;DATE(2026,9,16),A330&gt;TODAY()),"DATE OUT OF RANGE",IF(ISNA(MATCH(B330,{"SA-DAY","SA-NYT","SYS-DAY","SYS-NYT"},0)),"REFERENCE PROBLEM",IF(ISNA(MATCH(C330,ItemName,0)),"ITEM NOT IN LIST",IF(OR(NOT(ISNUMBER(D330)),D330&lt;=0),"QTY PROBLEM","OK"))))))))</f>
        <v>OK</v>
      </c>
    </row>
    <row r="331" spans="1:10" x14ac:dyDescent="0.25">
      <c r="A331" s="25">
        <v>46283</v>
      </c>
      <c r="B331" s="77" t="s">
        <v>2617</v>
      </c>
      <c r="C331" s="77" t="s">
        <v>419</v>
      </c>
      <c r="D331" s="78">
        <v>5</v>
      </c>
      <c r="E331" s="79">
        <f t="shared" si="26"/>
        <v>15</v>
      </c>
      <c r="F331" s="79">
        <f t="shared" si="28"/>
        <v>75</v>
      </c>
      <c r="G331" s="18">
        <f t="shared" si="27"/>
        <v>9.7799999999999994</v>
      </c>
      <c r="H331" s="18">
        <f t="shared" si="29"/>
        <v>26.1</v>
      </c>
      <c r="J331" t="str">
        <f ca="1">IF(C331="","",IF(A331="","NO DATE",IF(NOT(ISNUMBER(A331)),"DATE IS TEXT",IF(A331&lt;&gt;INT(A331),"DATE HAS TIME",IF(OR(A331&lt;DATE(2026,9,16),A331&gt;TODAY()),"DATE OUT OF RANGE",IF(ISNA(MATCH(B331,{"SA-DAY","SA-NYT","SYS-DAY","SYS-NYT"},0)),"REFERENCE PROBLEM",IF(ISNA(MATCH(C331,ItemName,0)),"ITEM NOT IN LIST",IF(OR(NOT(ISNUMBER(D331)),D331&lt;=0),"QTY PROBLEM","OK"))))))))</f>
        <v>OK</v>
      </c>
    </row>
    <row r="332" spans="1:10" x14ac:dyDescent="0.25">
      <c r="A332" s="25">
        <v>46283</v>
      </c>
      <c r="B332" s="77" t="s">
        <v>2617</v>
      </c>
      <c r="C332" s="77" t="s">
        <v>1311</v>
      </c>
      <c r="D332" s="78">
        <v>2</v>
      </c>
      <c r="E332" s="79">
        <f t="shared" si="26"/>
        <v>35</v>
      </c>
      <c r="F332" s="79">
        <f t="shared" si="28"/>
        <v>70</v>
      </c>
      <c r="G332" s="18">
        <f t="shared" si="27"/>
        <v>26.68</v>
      </c>
      <c r="H332" s="18">
        <f t="shared" si="29"/>
        <v>16.64</v>
      </c>
      <c r="J332" t="str">
        <f ca="1">IF(C332="","",IF(A332="","NO DATE",IF(NOT(ISNUMBER(A332)),"DATE IS TEXT",IF(A332&lt;&gt;INT(A332),"DATE HAS TIME",IF(OR(A332&lt;DATE(2026,9,16),A332&gt;TODAY()),"DATE OUT OF RANGE",IF(ISNA(MATCH(B332,{"SA-DAY","SA-NYT","SYS-DAY","SYS-NYT"},0)),"REFERENCE PROBLEM",IF(ISNA(MATCH(C332,ItemName,0)),"ITEM NOT IN LIST",IF(OR(NOT(ISNUMBER(D332)),D332&lt;=0),"QTY PROBLEM","OK"))))))))</f>
        <v>OK</v>
      </c>
    </row>
    <row r="333" spans="1:10" x14ac:dyDescent="0.25">
      <c r="A333" s="25">
        <v>46283</v>
      </c>
      <c r="B333" s="77" t="s">
        <v>2617</v>
      </c>
      <c r="C333" s="77" t="s">
        <v>395</v>
      </c>
      <c r="D333" s="78">
        <v>1</v>
      </c>
      <c r="E333" s="79">
        <f t="shared" si="26"/>
        <v>65</v>
      </c>
      <c r="F333" s="79">
        <f t="shared" si="28"/>
        <v>65</v>
      </c>
      <c r="G333" s="18">
        <f t="shared" si="27"/>
        <v>43.936</v>
      </c>
      <c r="H333" s="18">
        <f t="shared" si="29"/>
        <v>21.064</v>
      </c>
      <c r="J333" t="str">
        <f ca="1">IF(C333="","",IF(A333="","NO DATE",IF(NOT(ISNUMBER(A333)),"DATE IS TEXT",IF(A333&lt;&gt;INT(A333),"DATE HAS TIME",IF(OR(A333&lt;DATE(2026,9,16),A333&gt;TODAY()),"DATE OUT OF RANGE",IF(ISNA(MATCH(B333,{"SA-DAY","SA-NYT","SYS-DAY","SYS-NYT"},0)),"REFERENCE PROBLEM",IF(ISNA(MATCH(C333,ItemName,0)),"ITEM NOT IN LIST",IF(OR(NOT(ISNUMBER(D333)),D333&lt;=0),"QTY PROBLEM","OK"))))))))</f>
        <v>OK</v>
      </c>
    </row>
    <row r="334" spans="1:10" x14ac:dyDescent="0.25">
      <c r="A334" s="25">
        <v>46283</v>
      </c>
      <c r="B334" s="77" t="s">
        <v>2617</v>
      </c>
      <c r="C334" s="77" t="s">
        <v>2198</v>
      </c>
      <c r="D334" s="78">
        <v>4</v>
      </c>
      <c r="E334" s="79">
        <f t="shared" si="26"/>
        <v>15</v>
      </c>
      <c r="F334" s="79">
        <f t="shared" si="28"/>
        <v>60</v>
      </c>
      <c r="G334" s="18">
        <f t="shared" si="27"/>
        <v>9.7799999999999994</v>
      </c>
      <c r="H334" s="18">
        <f t="shared" si="29"/>
        <v>20.880000000000003</v>
      </c>
      <c r="J334" t="str">
        <f ca="1">IF(C334="","",IF(A334="","NO DATE",IF(NOT(ISNUMBER(A334)),"DATE IS TEXT",IF(A334&lt;&gt;INT(A334),"DATE HAS TIME",IF(OR(A334&lt;DATE(2026,9,16),A334&gt;TODAY()),"DATE OUT OF RANGE",IF(ISNA(MATCH(B334,{"SA-DAY","SA-NYT","SYS-DAY","SYS-NYT"},0)),"REFERENCE PROBLEM",IF(ISNA(MATCH(C334,ItemName,0)),"ITEM NOT IN LIST",IF(OR(NOT(ISNUMBER(D334)),D334&lt;=0),"QTY PROBLEM","OK"))))))))</f>
        <v>OK</v>
      </c>
    </row>
    <row r="335" spans="1:10" x14ac:dyDescent="0.25">
      <c r="A335" s="25">
        <v>46283</v>
      </c>
      <c r="B335" s="77" t="s">
        <v>2617</v>
      </c>
      <c r="C335" s="77" t="s">
        <v>383</v>
      </c>
      <c r="D335" s="78">
        <v>1</v>
      </c>
      <c r="E335" s="79">
        <f t="shared" si="26"/>
        <v>50</v>
      </c>
      <c r="F335" s="79">
        <f t="shared" si="28"/>
        <v>50</v>
      </c>
      <c r="G335" s="18">
        <f t="shared" si="27"/>
        <v>32.61</v>
      </c>
      <c r="H335" s="18">
        <f t="shared" si="29"/>
        <v>17.39</v>
      </c>
      <c r="J335" t="str">
        <f ca="1">IF(C335="","",IF(A335="","NO DATE",IF(NOT(ISNUMBER(A335)),"DATE IS TEXT",IF(A335&lt;&gt;INT(A335),"DATE HAS TIME",IF(OR(A335&lt;DATE(2026,9,16),A335&gt;TODAY()),"DATE OUT OF RANGE",IF(ISNA(MATCH(B335,{"SA-DAY","SA-NYT","SYS-DAY","SYS-NYT"},0)),"REFERENCE PROBLEM",IF(ISNA(MATCH(C335,ItemName,0)),"ITEM NOT IN LIST",IF(OR(NOT(ISNUMBER(D335)),D335&lt;=0),"QTY PROBLEM","OK"))))))))</f>
        <v>OK</v>
      </c>
    </row>
    <row r="336" spans="1:10" x14ac:dyDescent="0.25">
      <c r="A336" s="25">
        <v>46283</v>
      </c>
      <c r="B336" s="77" t="s">
        <v>2617</v>
      </c>
      <c r="C336" s="77" t="s">
        <v>349</v>
      </c>
      <c r="D336" s="78">
        <v>1</v>
      </c>
      <c r="E336" s="79">
        <f t="shared" si="26"/>
        <v>50</v>
      </c>
      <c r="F336" s="79">
        <f t="shared" si="28"/>
        <v>50</v>
      </c>
      <c r="G336" s="18">
        <f t="shared" si="27"/>
        <v>32.61</v>
      </c>
      <c r="H336" s="18">
        <f t="shared" si="29"/>
        <v>17.39</v>
      </c>
      <c r="J336" t="str">
        <f ca="1">IF(C336="","",IF(A336="","NO DATE",IF(NOT(ISNUMBER(A336)),"DATE IS TEXT",IF(A336&lt;&gt;INT(A336),"DATE HAS TIME",IF(OR(A336&lt;DATE(2026,9,16),A336&gt;TODAY()),"DATE OUT OF RANGE",IF(ISNA(MATCH(B336,{"SA-DAY","SA-NYT","SYS-DAY","SYS-NYT"},0)),"REFERENCE PROBLEM",IF(ISNA(MATCH(C336,ItemName,0)),"ITEM NOT IN LIST",IF(OR(NOT(ISNUMBER(D336)),D336&lt;=0),"QTY PROBLEM","OK"))))))))</f>
        <v>OK</v>
      </c>
    </row>
    <row r="337" spans="1:10" x14ac:dyDescent="0.25">
      <c r="A337" s="25">
        <v>46283</v>
      </c>
      <c r="B337" s="77" t="s">
        <v>2617</v>
      </c>
      <c r="C337" s="77" t="s">
        <v>427</v>
      </c>
      <c r="D337" s="78">
        <v>2</v>
      </c>
      <c r="E337" s="79">
        <v>8</v>
      </c>
      <c r="F337" s="79">
        <f t="shared" si="28"/>
        <v>16</v>
      </c>
      <c r="G337" s="18">
        <f t="shared" si="27"/>
        <v>17.306666666666665</v>
      </c>
      <c r="H337" s="18">
        <f t="shared" si="29"/>
        <v>-18.61333333333333</v>
      </c>
      <c r="J337" t="str">
        <f ca="1">IF(C337="","",IF(A337="","NO DATE",IF(NOT(ISNUMBER(A337)),"DATE IS TEXT",IF(A337&lt;&gt;INT(A337),"DATE HAS TIME",IF(OR(A337&lt;DATE(2026,9,16),A337&gt;TODAY()),"DATE OUT OF RANGE",IF(ISNA(MATCH(B337,{"SA-DAY","SA-NYT","SYS-DAY","SYS-NYT"},0)),"REFERENCE PROBLEM",IF(ISNA(MATCH(C337,ItemName,0)),"ITEM NOT IN LIST",IF(OR(NOT(ISNUMBER(D337)),D337&lt;=0),"QTY PROBLEM","OK"))))))))</f>
        <v>OK</v>
      </c>
    </row>
    <row r="338" spans="1:10" x14ac:dyDescent="0.25">
      <c r="A338" s="25">
        <v>46283</v>
      </c>
      <c r="B338" s="77" t="s">
        <v>2617</v>
      </c>
      <c r="C338" s="77" t="s">
        <v>1561</v>
      </c>
      <c r="D338" s="78">
        <v>2</v>
      </c>
      <c r="E338" s="79">
        <f>IF($C338="","",IFERROR(INDEX(ItemPriceCol,MATCH($C338,ItemName,0)),""))</f>
        <v>20</v>
      </c>
      <c r="F338" s="79">
        <f t="shared" si="28"/>
        <v>40</v>
      </c>
      <c r="G338" s="18">
        <f t="shared" si="27"/>
        <v>13.106666666666667</v>
      </c>
      <c r="H338" s="18">
        <f t="shared" si="29"/>
        <v>13.786666666666665</v>
      </c>
      <c r="J338" t="str">
        <f ca="1">IF(C338="","",IF(A338="","NO DATE",IF(NOT(ISNUMBER(A338)),"DATE IS TEXT",IF(A338&lt;&gt;INT(A338),"DATE HAS TIME",IF(OR(A338&lt;DATE(2026,9,16),A338&gt;TODAY()),"DATE OUT OF RANGE",IF(ISNA(MATCH(B338,{"SA-DAY","SA-NYT","SYS-DAY","SYS-NYT"},0)),"REFERENCE PROBLEM",IF(ISNA(MATCH(C338,ItemName,0)),"ITEM NOT IN LIST",IF(OR(NOT(ISNUMBER(D338)),D338&lt;=0),"QTY PROBLEM","OK"))))))))</f>
        <v>OK</v>
      </c>
    </row>
    <row r="339" spans="1:10" x14ac:dyDescent="0.25">
      <c r="A339" s="25">
        <v>46283</v>
      </c>
      <c r="B339" s="77" t="s">
        <v>2617</v>
      </c>
      <c r="C339" s="77" t="s">
        <v>2106</v>
      </c>
      <c r="D339" s="78">
        <v>1</v>
      </c>
      <c r="E339" s="79">
        <f>IF($C339="","",IFERROR(INDEX(ItemPriceCol,MATCH($C339,ItemName,0)),""))</f>
        <v>40</v>
      </c>
      <c r="F339" s="79">
        <f t="shared" si="28"/>
        <v>40</v>
      </c>
      <c r="G339" s="18">
        <f t="shared" si="27"/>
        <v>26.085000000000001</v>
      </c>
      <c r="H339" s="18">
        <f t="shared" si="29"/>
        <v>13.914999999999999</v>
      </c>
      <c r="J339" t="str">
        <f ca="1">IF(C339="","",IF(A339="","NO DATE",IF(NOT(ISNUMBER(A339)),"DATE IS TEXT",IF(A339&lt;&gt;INT(A339),"DATE HAS TIME",IF(OR(A339&lt;DATE(2026,9,16),A339&gt;TODAY()),"DATE OUT OF RANGE",IF(ISNA(MATCH(B339,{"SA-DAY","SA-NYT","SYS-DAY","SYS-NYT"},0)),"REFERENCE PROBLEM",IF(ISNA(MATCH(C339,ItemName,0)),"ITEM NOT IN LIST",IF(OR(NOT(ISNUMBER(D339)),D339&lt;=0),"QTY PROBLEM","OK"))))))))</f>
        <v>OK</v>
      </c>
    </row>
    <row r="340" spans="1:10" x14ac:dyDescent="0.25">
      <c r="A340" s="25">
        <v>46283</v>
      </c>
      <c r="B340" s="77" t="s">
        <v>2617</v>
      </c>
      <c r="C340" s="77" t="s">
        <v>2416</v>
      </c>
      <c r="D340" s="78">
        <v>1</v>
      </c>
      <c r="E340" s="79">
        <v>2</v>
      </c>
      <c r="F340" s="79">
        <f t="shared" si="28"/>
        <v>2</v>
      </c>
      <c r="G340" s="18">
        <f t="shared" si="27"/>
        <v>16</v>
      </c>
      <c r="H340" s="18">
        <f t="shared" si="29"/>
        <v>-14</v>
      </c>
      <c r="J340" t="str">
        <f ca="1">IF(C340="","",IF(A340="","NO DATE",IF(NOT(ISNUMBER(A340)),"DATE IS TEXT",IF(A340&lt;&gt;INT(A340),"DATE HAS TIME",IF(OR(A340&lt;DATE(2026,9,16),A340&gt;TODAY()),"DATE OUT OF RANGE",IF(ISNA(MATCH(B340,{"SA-DAY","SA-NYT","SYS-DAY","SYS-NYT"},0)),"REFERENCE PROBLEM",IF(ISNA(MATCH(C340,ItemName,0)),"ITEM NOT IN LIST",IF(OR(NOT(ISNUMBER(D340)),D340&lt;=0),"QTY PROBLEM","OK"))))))))</f>
        <v>OK</v>
      </c>
    </row>
    <row r="341" spans="1:10" x14ac:dyDescent="0.25">
      <c r="A341" s="25">
        <v>46283</v>
      </c>
      <c r="B341" s="77" t="s">
        <v>2617</v>
      </c>
      <c r="C341" s="77" t="s">
        <v>973</v>
      </c>
      <c r="D341" s="78">
        <v>1</v>
      </c>
      <c r="E341" s="79">
        <f t="shared" ref="E341:E370" si="30">IF($C341="","",IFERROR(INDEX(ItemPriceCol,MATCH($C341,ItemName,0)),""))</f>
        <v>30</v>
      </c>
      <c r="F341" s="79">
        <f t="shared" si="28"/>
        <v>30</v>
      </c>
      <c r="G341" s="18">
        <f t="shared" si="27"/>
        <v>17.440000000000001</v>
      </c>
      <c r="H341" s="18">
        <f t="shared" si="29"/>
        <v>12.559999999999999</v>
      </c>
      <c r="J341" t="str">
        <f ca="1">IF(C341="","",IF(A341="","NO DATE",IF(NOT(ISNUMBER(A341)),"DATE IS TEXT",IF(A341&lt;&gt;INT(A341),"DATE HAS TIME",IF(OR(A341&lt;DATE(2026,9,16),A341&gt;TODAY()),"DATE OUT OF RANGE",IF(ISNA(MATCH(B341,{"SA-DAY","SA-NYT","SYS-DAY","SYS-NYT"},0)),"REFERENCE PROBLEM",IF(ISNA(MATCH(C341,ItemName,0)),"ITEM NOT IN LIST",IF(OR(NOT(ISNUMBER(D341)),D341&lt;=0),"QTY PROBLEM","OK"))))))))</f>
        <v>OK</v>
      </c>
    </row>
    <row r="342" spans="1:10" x14ac:dyDescent="0.25">
      <c r="A342" s="25">
        <v>46283</v>
      </c>
      <c r="B342" s="77" t="s">
        <v>2617</v>
      </c>
      <c r="C342" s="77" t="s">
        <v>2420</v>
      </c>
      <c r="D342" s="78">
        <v>2</v>
      </c>
      <c r="E342" s="79">
        <f t="shared" si="30"/>
        <v>15</v>
      </c>
      <c r="F342" s="79">
        <f t="shared" si="28"/>
        <v>30</v>
      </c>
      <c r="G342" s="18">
        <f t="shared" si="27"/>
        <v>8.3553333333333324</v>
      </c>
      <c r="H342" s="18">
        <f t="shared" si="29"/>
        <v>13.289333333333335</v>
      </c>
      <c r="J342" t="str">
        <f ca="1">IF(C342="","",IF(A342="","NO DATE",IF(NOT(ISNUMBER(A342)),"DATE IS TEXT",IF(A342&lt;&gt;INT(A342),"DATE HAS TIME",IF(OR(A342&lt;DATE(2026,9,16),A342&gt;TODAY()),"DATE OUT OF RANGE",IF(ISNA(MATCH(B342,{"SA-DAY","SA-NYT","SYS-DAY","SYS-NYT"},0)),"REFERENCE PROBLEM",IF(ISNA(MATCH(C342,ItemName,0)),"ITEM NOT IN LIST",IF(OR(NOT(ISNUMBER(D342)),D342&lt;=0),"QTY PROBLEM","OK"))))))))</f>
        <v>OK</v>
      </c>
    </row>
    <row r="343" spans="1:10" x14ac:dyDescent="0.25">
      <c r="A343" s="25">
        <v>46283</v>
      </c>
      <c r="B343" s="77" t="s">
        <v>2617</v>
      </c>
      <c r="C343" s="77" t="s">
        <v>1055</v>
      </c>
      <c r="D343" s="78">
        <v>1</v>
      </c>
      <c r="E343" s="79">
        <f t="shared" si="30"/>
        <v>30</v>
      </c>
      <c r="F343" s="79">
        <f t="shared" si="28"/>
        <v>30</v>
      </c>
      <c r="G343" s="18">
        <f t="shared" si="27"/>
        <v>0.4</v>
      </c>
      <c r="H343" s="18">
        <f t="shared" si="29"/>
        <v>29.6</v>
      </c>
      <c r="J343" t="str">
        <f ca="1">IF(C343="","",IF(A343="","NO DATE",IF(NOT(ISNUMBER(A343)),"DATE IS TEXT",IF(A343&lt;&gt;INT(A343),"DATE HAS TIME",IF(OR(A343&lt;DATE(2026,9,16),A343&gt;TODAY()),"DATE OUT OF RANGE",IF(ISNA(MATCH(B343,{"SA-DAY","SA-NYT","SYS-DAY","SYS-NYT"},0)),"REFERENCE PROBLEM",IF(ISNA(MATCH(C343,ItemName,0)),"ITEM NOT IN LIST",IF(OR(NOT(ISNUMBER(D343)),D343&lt;=0),"QTY PROBLEM","OK"))))))))</f>
        <v>OK</v>
      </c>
    </row>
    <row r="344" spans="1:10" x14ac:dyDescent="0.25">
      <c r="A344" s="25">
        <v>46283</v>
      </c>
      <c r="B344" s="77" t="s">
        <v>2617</v>
      </c>
      <c r="C344" s="77" t="s">
        <v>816</v>
      </c>
      <c r="D344" s="78">
        <v>6</v>
      </c>
      <c r="E344" s="79">
        <f t="shared" si="30"/>
        <v>5</v>
      </c>
      <c r="F344" s="79">
        <f t="shared" si="28"/>
        <v>30</v>
      </c>
      <c r="G344" s="18">
        <f t="shared" si="27"/>
        <v>1.1818181818181819</v>
      </c>
      <c r="H344" s="18">
        <f t="shared" si="29"/>
        <v>22.909090909090907</v>
      </c>
      <c r="J344" t="str">
        <f ca="1">IF(C344="","",IF(A344="","NO DATE",IF(NOT(ISNUMBER(A344)),"DATE IS TEXT",IF(A344&lt;&gt;INT(A344),"DATE HAS TIME",IF(OR(A344&lt;DATE(2026,9,16),A344&gt;TODAY()),"DATE OUT OF RANGE",IF(ISNA(MATCH(B344,{"SA-DAY","SA-NYT","SYS-DAY","SYS-NYT"},0)),"REFERENCE PROBLEM",IF(ISNA(MATCH(C344,ItemName,0)),"ITEM NOT IN LIST",IF(OR(NOT(ISNUMBER(D344)),D344&lt;=0),"QTY PROBLEM","OK"))))))))</f>
        <v>OK</v>
      </c>
    </row>
    <row r="345" spans="1:10" x14ac:dyDescent="0.25">
      <c r="A345" s="25">
        <v>46283</v>
      </c>
      <c r="B345" s="77" t="s">
        <v>2617</v>
      </c>
      <c r="C345" s="77" t="s">
        <v>128</v>
      </c>
      <c r="D345" s="78">
        <v>4</v>
      </c>
      <c r="E345" s="79">
        <f t="shared" si="30"/>
        <v>7</v>
      </c>
      <c r="F345" s="79">
        <f t="shared" si="28"/>
        <v>28</v>
      </c>
      <c r="G345" s="18">
        <f t="shared" si="27"/>
        <v>4.5674999999999999</v>
      </c>
      <c r="H345" s="18">
        <f t="shared" si="29"/>
        <v>9.73</v>
      </c>
      <c r="J345" t="str">
        <f ca="1">IF(C345="","",IF(A345="","NO DATE",IF(NOT(ISNUMBER(A345)),"DATE IS TEXT",IF(A345&lt;&gt;INT(A345),"DATE HAS TIME",IF(OR(A345&lt;DATE(2026,9,16),A345&gt;TODAY()),"DATE OUT OF RANGE",IF(ISNA(MATCH(B345,{"SA-DAY","SA-NYT","SYS-DAY","SYS-NYT"},0)),"REFERENCE PROBLEM",IF(ISNA(MATCH(C345,ItemName,0)),"ITEM NOT IN LIST",IF(OR(NOT(ISNUMBER(D345)),D345&lt;=0),"QTY PROBLEM","OK"))))))))</f>
        <v>OK</v>
      </c>
    </row>
    <row r="346" spans="1:10" x14ac:dyDescent="0.25">
      <c r="A346" s="25">
        <v>46283</v>
      </c>
      <c r="B346" s="77" t="s">
        <v>2617</v>
      </c>
      <c r="C346" s="77" t="s">
        <v>635</v>
      </c>
      <c r="D346" s="78">
        <v>1</v>
      </c>
      <c r="E346" s="79">
        <f t="shared" si="30"/>
        <v>20</v>
      </c>
      <c r="F346" s="79">
        <f t="shared" si="28"/>
        <v>20</v>
      </c>
      <c r="G346" s="18">
        <f t="shared" si="27"/>
        <v>11.533333333333333</v>
      </c>
      <c r="H346" s="18">
        <f t="shared" si="29"/>
        <v>8.4666666666666668</v>
      </c>
      <c r="J346" t="str">
        <f ca="1">IF(C346="","",IF(A346="","NO DATE",IF(NOT(ISNUMBER(A346)),"DATE IS TEXT",IF(A346&lt;&gt;INT(A346),"DATE HAS TIME",IF(OR(A346&lt;DATE(2026,9,16),A346&gt;TODAY()),"DATE OUT OF RANGE",IF(ISNA(MATCH(B346,{"SA-DAY","SA-NYT","SYS-DAY","SYS-NYT"},0)),"REFERENCE PROBLEM",IF(ISNA(MATCH(C346,ItemName,0)),"ITEM NOT IN LIST",IF(OR(NOT(ISNUMBER(D346)),D346&lt;=0),"QTY PROBLEM","OK"))))))))</f>
        <v>OK</v>
      </c>
    </row>
    <row r="347" spans="1:10" x14ac:dyDescent="0.25">
      <c r="A347" s="25">
        <v>46283</v>
      </c>
      <c r="B347" s="77" t="s">
        <v>2617</v>
      </c>
      <c r="C347" s="77" t="s">
        <v>1569</v>
      </c>
      <c r="D347" s="78">
        <v>1</v>
      </c>
      <c r="E347" s="79">
        <f t="shared" si="30"/>
        <v>20</v>
      </c>
      <c r="F347" s="79">
        <f t="shared" si="28"/>
        <v>20</v>
      </c>
      <c r="G347" s="18">
        <f t="shared" si="27"/>
        <v>13.106666666666667</v>
      </c>
      <c r="H347" s="18">
        <f t="shared" si="29"/>
        <v>6.8933333333333326</v>
      </c>
      <c r="J347" t="str">
        <f ca="1">IF(C347="","",IF(A347="","NO DATE",IF(NOT(ISNUMBER(A347)),"DATE IS TEXT",IF(A347&lt;&gt;INT(A347),"DATE HAS TIME",IF(OR(A347&lt;DATE(2026,9,16),A347&gt;TODAY()),"DATE OUT OF RANGE",IF(ISNA(MATCH(B347,{"SA-DAY","SA-NYT","SYS-DAY","SYS-NYT"},0)),"REFERENCE PROBLEM",IF(ISNA(MATCH(C347,ItemName,0)),"ITEM NOT IN LIST",IF(OR(NOT(ISNUMBER(D347)),D347&lt;=0),"QTY PROBLEM","OK"))))))))</f>
        <v>OK</v>
      </c>
    </row>
    <row r="348" spans="1:10" x14ac:dyDescent="0.25">
      <c r="A348" s="25">
        <v>46283</v>
      </c>
      <c r="B348" s="77" t="s">
        <v>2617</v>
      </c>
      <c r="C348" s="77" t="s">
        <v>1395</v>
      </c>
      <c r="D348" s="78">
        <v>1</v>
      </c>
      <c r="E348" s="79">
        <f t="shared" si="30"/>
        <v>15</v>
      </c>
      <c r="F348" s="79">
        <f t="shared" si="28"/>
        <v>15</v>
      </c>
      <c r="G348" s="18">
        <f t="shared" si="27"/>
        <v>7.9166666666666652</v>
      </c>
      <c r="H348" s="18">
        <f t="shared" si="29"/>
        <v>7.0833333333333348</v>
      </c>
      <c r="J348" t="str">
        <f ca="1">IF(C348="","",IF(A348="","NO DATE",IF(NOT(ISNUMBER(A348)),"DATE IS TEXT",IF(A348&lt;&gt;INT(A348),"DATE HAS TIME",IF(OR(A348&lt;DATE(2026,9,16),A348&gt;TODAY()),"DATE OUT OF RANGE",IF(ISNA(MATCH(B348,{"SA-DAY","SA-NYT","SYS-DAY","SYS-NYT"},0)),"REFERENCE PROBLEM",IF(ISNA(MATCH(C348,ItemName,0)),"ITEM NOT IN LIST",IF(OR(NOT(ISNUMBER(D348)),D348&lt;=0),"QTY PROBLEM","OK"))))))))</f>
        <v>OK</v>
      </c>
    </row>
    <row r="349" spans="1:10" x14ac:dyDescent="0.25">
      <c r="A349" s="25">
        <v>46283</v>
      </c>
      <c r="B349" s="77" t="s">
        <v>2617</v>
      </c>
      <c r="C349" s="77" t="s">
        <v>2098</v>
      </c>
      <c r="D349" s="78">
        <v>1</v>
      </c>
      <c r="E349" s="79">
        <f t="shared" si="30"/>
        <v>15</v>
      </c>
      <c r="F349" s="79">
        <f t="shared" si="28"/>
        <v>15</v>
      </c>
      <c r="G349" s="18">
        <f t="shared" si="27"/>
        <v>9.7799999999999994</v>
      </c>
      <c r="H349" s="18">
        <f t="shared" si="29"/>
        <v>5.2200000000000006</v>
      </c>
      <c r="J349" t="str">
        <f ca="1">IF(C349="","",IF(A349="","NO DATE",IF(NOT(ISNUMBER(A349)),"DATE IS TEXT",IF(A349&lt;&gt;INT(A349),"DATE HAS TIME",IF(OR(A349&lt;DATE(2026,9,16),A349&gt;TODAY()),"DATE OUT OF RANGE",IF(ISNA(MATCH(B349,{"SA-DAY","SA-NYT","SYS-DAY","SYS-NYT"},0)),"REFERENCE PROBLEM",IF(ISNA(MATCH(C349,ItemName,0)),"ITEM NOT IN LIST",IF(OR(NOT(ISNUMBER(D349)),D349&lt;=0),"QTY PROBLEM","OK"))))))))</f>
        <v>OK</v>
      </c>
    </row>
    <row r="350" spans="1:10" x14ac:dyDescent="0.25">
      <c r="A350" s="25">
        <v>46283</v>
      </c>
      <c r="B350" s="77" t="s">
        <v>2617</v>
      </c>
      <c r="C350" s="77" t="s">
        <v>2440</v>
      </c>
      <c r="D350" s="78">
        <v>1</v>
      </c>
      <c r="E350" s="79">
        <f t="shared" si="30"/>
        <v>12</v>
      </c>
      <c r="F350" s="79">
        <f t="shared" si="28"/>
        <v>12</v>
      </c>
      <c r="G350" s="18">
        <f t="shared" si="27"/>
        <v>7.8224999999999998</v>
      </c>
      <c r="H350" s="18">
        <f t="shared" si="29"/>
        <v>4.1775000000000002</v>
      </c>
      <c r="J350" t="str">
        <f ca="1">IF(C350="","",IF(A350="","NO DATE",IF(NOT(ISNUMBER(A350)),"DATE IS TEXT",IF(A350&lt;&gt;INT(A350),"DATE HAS TIME",IF(OR(A350&lt;DATE(2026,9,16),A350&gt;TODAY()),"DATE OUT OF RANGE",IF(ISNA(MATCH(B350,{"SA-DAY","SA-NYT","SYS-DAY","SYS-NYT"},0)),"REFERENCE PROBLEM",IF(ISNA(MATCH(C350,ItemName,0)),"ITEM NOT IN LIST",IF(OR(NOT(ISNUMBER(D350)),D350&lt;=0),"QTY PROBLEM","OK"))))))))</f>
        <v>OK</v>
      </c>
    </row>
    <row r="351" spans="1:10" x14ac:dyDescent="0.25">
      <c r="A351" s="25">
        <v>46283</v>
      </c>
      <c r="B351" s="77" t="s">
        <v>2617</v>
      </c>
      <c r="C351" s="77" t="s">
        <v>1219</v>
      </c>
      <c r="D351" s="78">
        <v>1</v>
      </c>
      <c r="E351" s="79">
        <f t="shared" si="30"/>
        <v>10</v>
      </c>
      <c r="F351" s="79">
        <f t="shared" si="28"/>
        <v>10</v>
      </c>
      <c r="G351" s="18">
        <f t="shared" si="27"/>
        <v>6.5250000000000004</v>
      </c>
      <c r="H351" s="18">
        <f t="shared" si="29"/>
        <v>3.4749999999999996</v>
      </c>
      <c r="J351" t="str">
        <f ca="1">IF(C351="","",IF(A351="","NO DATE",IF(NOT(ISNUMBER(A351)),"DATE IS TEXT",IF(A351&lt;&gt;INT(A351),"DATE HAS TIME",IF(OR(A351&lt;DATE(2026,9,16),A351&gt;TODAY()),"DATE OUT OF RANGE",IF(ISNA(MATCH(B351,{"SA-DAY","SA-NYT","SYS-DAY","SYS-NYT"},0)),"REFERENCE PROBLEM",IF(ISNA(MATCH(C351,ItemName,0)),"ITEM NOT IN LIST",IF(OR(NOT(ISNUMBER(D351)),D351&lt;=0),"QTY PROBLEM","OK"))))))))</f>
        <v>OK</v>
      </c>
    </row>
    <row r="352" spans="1:10" x14ac:dyDescent="0.25">
      <c r="A352" s="25">
        <v>46283</v>
      </c>
      <c r="B352" s="77" t="s">
        <v>2617</v>
      </c>
      <c r="C352" s="77" t="s">
        <v>604</v>
      </c>
      <c r="D352" s="78">
        <v>2</v>
      </c>
      <c r="E352" s="79">
        <f t="shared" si="30"/>
        <v>1</v>
      </c>
      <c r="F352" s="79">
        <f t="shared" si="28"/>
        <v>2</v>
      </c>
      <c r="G352" s="18">
        <f t="shared" si="27"/>
        <v>0.65249999999999997</v>
      </c>
      <c r="H352" s="18">
        <f t="shared" si="29"/>
        <v>0.69500000000000006</v>
      </c>
      <c r="J352" t="str">
        <f ca="1">IF(C352="","",IF(A352="","NO DATE",IF(NOT(ISNUMBER(A352)),"DATE IS TEXT",IF(A352&lt;&gt;INT(A352),"DATE HAS TIME",IF(OR(A352&lt;DATE(2026,9,16),A352&gt;TODAY()),"DATE OUT OF RANGE",IF(ISNA(MATCH(B352,{"SA-DAY","SA-NYT","SYS-DAY","SYS-NYT"},0)),"REFERENCE PROBLEM",IF(ISNA(MATCH(C352,ItemName,0)),"ITEM NOT IN LIST",IF(OR(NOT(ISNUMBER(D352)),D352&lt;=0),"QTY PROBLEM","OK"))))))))</f>
        <v>OK</v>
      </c>
    </row>
    <row r="353" spans="1:10" x14ac:dyDescent="0.25">
      <c r="A353" s="25">
        <v>46284</v>
      </c>
      <c r="B353" s="15" t="s">
        <v>2616</v>
      </c>
      <c r="C353" s="15" t="s">
        <v>1561</v>
      </c>
      <c r="D353" s="16">
        <v>15</v>
      </c>
      <c r="E353" s="18">
        <f t="shared" si="30"/>
        <v>20</v>
      </c>
      <c r="F353" s="18">
        <f t="shared" si="28"/>
        <v>300</v>
      </c>
      <c r="G353" s="18">
        <f t="shared" si="27"/>
        <v>13.106666666666667</v>
      </c>
      <c r="H353" s="18">
        <f t="shared" si="29"/>
        <v>103.39999999999998</v>
      </c>
      <c r="J353" t="str">
        <f ca="1">IF(C353="","",IF(A353="","NO DATE",IF(NOT(ISNUMBER(A353)),"DATE IS TEXT",IF(A353&lt;&gt;INT(A353),"DATE HAS TIME",IF(OR(A353&lt;DATE(2026,9,16),A353&gt;TODAY()),"DATE OUT OF RANGE",IF(ISNA(MATCH(B353,{"SA-DAY","SA-NYT","SYS-DAY","SYS-NYT"},0)),"REFERENCE PROBLEM",IF(ISNA(MATCH(C353,ItemName,0)),"ITEM NOT IN LIST",IF(OR(NOT(ISNUMBER(D353)),D353&lt;=0),"QTY PROBLEM","OK"))))))))</f>
        <v>OK</v>
      </c>
    </row>
    <row r="354" spans="1:10" x14ac:dyDescent="0.25">
      <c r="A354" s="25">
        <v>46284</v>
      </c>
      <c r="B354" s="15" t="s">
        <v>2616</v>
      </c>
      <c r="C354" s="15" t="s">
        <v>385</v>
      </c>
      <c r="D354" s="16">
        <v>3</v>
      </c>
      <c r="E354" s="18">
        <f t="shared" si="30"/>
        <v>80</v>
      </c>
      <c r="F354" s="18">
        <f t="shared" si="28"/>
        <v>240</v>
      </c>
      <c r="G354" s="18">
        <f t="shared" si="27"/>
        <v>52.177500000000002</v>
      </c>
      <c r="H354" s="18">
        <f t="shared" si="29"/>
        <v>83.467500000000001</v>
      </c>
      <c r="J354" t="str">
        <f ca="1">IF(C354="","",IF(A354="","NO DATE",IF(NOT(ISNUMBER(A354)),"DATE IS TEXT",IF(A354&lt;&gt;INT(A354),"DATE HAS TIME",IF(OR(A354&lt;DATE(2026,9,16),A354&gt;TODAY()),"DATE OUT OF RANGE",IF(ISNA(MATCH(B354,{"SA-DAY","SA-NYT","SYS-DAY","SYS-NYT"},0)),"REFERENCE PROBLEM",IF(ISNA(MATCH(C354,ItemName,0)),"ITEM NOT IN LIST",IF(OR(NOT(ISNUMBER(D354)),D354&lt;=0),"QTY PROBLEM","OK"))))))))</f>
        <v>OK</v>
      </c>
    </row>
    <row r="355" spans="1:10" x14ac:dyDescent="0.25">
      <c r="A355" s="25">
        <v>46284</v>
      </c>
      <c r="B355" s="15" t="s">
        <v>2616</v>
      </c>
      <c r="C355" s="15" t="s">
        <v>510</v>
      </c>
      <c r="D355" s="16">
        <v>5</v>
      </c>
      <c r="E355" s="18">
        <f t="shared" si="30"/>
        <v>40</v>
      </c>
      <c r="F355" s="18">
        <f t="shared" si="28"/>
        <v>200</v>
      </c>
      <c r="G355" s="18">
        <f t="shared" si="27"/>
        <v>26.085000000000001</v>
      </c>
      <c r="H355" s="18">
        <f t="shared" si="29"/>
        <v>69.574999999999989</v>
      </c>
      <c r="J355" t="str">
        <f ca="1">IF(C355="","",IF(A355="","NO DATE",IF(NOT(ISNUMBER(A355)),"DATE IS TEXT",IF(A355&lt;&gt;INT(A355),"DATE HAS TIME",IF(OR(A355&lt;DATE(2026,9,16),A355&gt;TODAY()),"DATE OUT OF RANGE",IF(ISNA(MATCH(B355,{"SA-DAY","SA-NYT","SYS-DAY","SYS-NYT"},0)),"REFERENCE PROBLEM",IF(ISNA(MATCH(C355,ItemName,0)),"ITEM NOT IN LIST",IF(OR(NOT(ISNUMBER(D355)),D355&lt;=0),"QTY PROBLEM","OK"))))))))</f>
        <v>OK</v>
      </c>
    </row>
    <row r="356" spans="1:10" x14ac:dyDescent="0.25">
      <c r="A356" s="25">
        <v>46284</v>
      </c>
      <c r="B356" s="15" t="s">
        <v>2616</v>
      </c>
      <c r="C356" s="15" t="s">
        <v>2420</v>
      </c>
      <c r="D356" s="16">
        <v>13</v>
      </c>
      <c r="E356" s="18">
        <f t="shared" si="30"/>
        <v>15</v>
      </c>
      <c r="F356" s="18">
        <f t="shared" si="28"/>
        <v>195</v>
      </c>
      <c r="G356" s="18">
        <f t="shared" si="27"/>
        <v>8.3553333333333324</v>
      </c>
      <c r="H356" s="18">
        <f t="shared" si="29"/>
        <v>86.380666666666684</v>
      </c>
      <c r="J356" t="str">
        <f ca="1">IF(C356="","",IF(A356="","NO DATE",IF(NOT(ISNUMBER(A356)),"DATE IS TEXT",IF(A356&lt;&gt;INT(A356),"DATE HAS TIME",IF(OR(A356&lt;DATE(2026,9,16),A356&gt;TODAY()),"DATE OUT OF RANGE",IF(ISNA(MATCH(B356,{"SA-DAY","SA-NYT","SYS-DAY","SYS-NYT"},0)),"REFERENCE PROBLEM",IF(ISNA(MATCH(C356,ItemName,0)),"ITEM NOT IN LIST",IF(OR(NOT(ISNUMBER(D356)),D356&lt;=0),"QTY PROBLEM","OK"))))))))</f>
        <v>OK</v>
      </c>
    </row>
    <row r="357" spans="1:10" x14ac:dyDescent="0.25">
      <c r="A357" s="25">
        <v>46284</v>
      </c>
      <c r="B357" s="15" t="s">
        <v>2616</v>
      </c>
      <c r="C357" s="15" t="s">
        <v>1537</v>
      </c>
      <c r="D357" s="16">
        <v>2</v>
      </c>
      <c r="E357" s="18">
        <f t="shared" si="30"/>
        <v>95</v>
      </c>
      <c r="F357" s="18">
        <f t="shared" si="28"/>
        <v>190</v>
      </c>
      <c r="G357" s="18">
        <f t="shared" si="27"/>
        <v>53.733333333333334</v>
      </c>
      <c r="H357" s="18">
        <f t="shared" si="29"/>
        <v>82.533333333333331</v>
      </c>
      <c r="J357" t="str">
        <f ca="1">IF(C357="","",IF(A357="","NO DATE",IF(NOT(ISNUMBER(A357)),"DATE IS TEXT",IF(A357&lt;&gt;INT(A357),"DATE HAS TIME",IF(OR(A357&lt;DATE(2026,9,16),A357&gt;TODAY()),"DATE OUT OF RANGE",IF(ISNA(MATCH(B357,{"SA-DAY","SA-NYT","SYS-DAY","SYS-NYT"},0)),"REFERENCE PROBLEM",IF(ISNA(MATCH(C357,ItemName,0)),"ITEM NOT IN LIST",IF(OR(NOT(ISNUMBER(D357)),D357&lt;=0),"QTY PROBLEM","OK"))))))))</f>
        <v>OK</v>
      </c>
    </row>
    <row r="358" spans="1:10" x14ac:dyDescent="0.25">
      <c r="A358" s="25">
        <v>46284</v>
      </c>
      <c r="B358" s="15" t="s">
        <v>2616</v>
      </c>
      <c r="C358" s="15" t="s">
        <v>239</v>
      </c>
      <c r="D358" s="16">
        <v>24</v>
      </c>
      <c r="E358" s="18">
        <f t="shared" si="30"/>
        <v>7</v>
      </c>
      <c r="F358" s="18">
        <f t="shared" si="28"/>
        <v>168</v>
      </c>
      <c r="G358" s="18">
        <f t="shared" si="27"/>
        <v>3.1066666666666674</v>
      </c>
      <c r="H358" s="18">
        <f t="shared" si="29"/>
        <v>93.439999999999984</v>
      </c>
      <c r="J358" t="str">
        <f ca="1">IF(C358="","",IF(A358="","NO DATE",IF(NOT(ISNUMBER(A358)),"DATE IS TEXT",IF(A358&lt;&gt;INT(A358),"DATE HAS TIME",IF(OR(A358&lt;DATE(2026,9,16),A358&gt;TODAY()),"DATE OUT OF RANGE",IF(ISNA(MATCH(B358,{"SA-DAY","SA-NYT","SYS-DAY","SYS-NYT"},0)),"REFERENCE PROBLEM",IF(ISNA(MATCH(C358,ItemName,0)),"ITEM NOT IN LIST",IF(OR(NOT(ISNUMBER(D358)),D358&lt;=0),"QTY PROBLEM","OK"))))))))</f>
        <v>OK</v>
      </c>
    </row>
    <row r="359" spans="1:10" x14ac:dyDescent="0.25">
      <c r="A359" s="25">
        <v>46284</v>
      </c>
      <c r="B359" s="15" t="s">
        <v>2616</v>
      </c>
      <c r="C359" s="15" t="s">
        <v>235</v>
      </c>
      <c r="D359" s="16">
        <v>10</v>
      </c>
      <c r="E359" s="18">
        <f t="shared" si="30"/>
        <v>15</v>
      </c>
      <c r="F359" s="18">
        <f t="shared" si="28"/>
        <v>150</v>
      </c>
      <c r="G359" s="18">
        <f t="shared" si="27"/>
        <v>9.1466666666666665</v>
      </c>
      <c r="H359" s="18">
        <f t="shared" si="29"/>
        <v>58.533333333333331</v>
      </c>
      <c r="J359" t="str">
        <f ca="1">IF(C359="","",IF(A359="","NO DATE",IF(NOT(ISNUMBER(A359)),"DATE IS TEXT",IF(A359&lt;&gt;INT(A359),"DATE HAS TIME",IF(OR(A359&lt;DATE(2026,9,16),A359&gt;TODAY()),"DATE OUT OF RANGE",IF(ISNA(MATCH(B359,{"SA-DAY","SA-NYT","SYS-DAY","SYS-NYT"},0)),"REFERENCE PROBLEM",IF(ISNA(MATCH(C359,ItemName,0)),"ITEM NOT IN LIST",IF(OR(NOT(ISNUMBER(D359)),D359&lt;=0),"QTY PROBLEM","OK"))))))))</f>
        <v>OK</v>
      </c>
    </row>
    <row r="360" spans="1:10" x14ac:dyDescent="0.25">
      <c r="A360" s="25">
        <v>46284</v>
      </c>
      <c r="B360" s="15" t="s">
        <v>2616</v>
      </c>
      <c r="C360" s="15" t="s">
        <v>1309</v>
      </c>
      <c r="D360" s="16">
        <v>4</v>
      </c>
      <c r="E360" s="18">
        <f t="shared" si="30"/>
        <v>35</v>
      </c>
      <c r="F360" s="18">
        <f t="shared" si="28"/>
        <v>140</v>
      </c>
      <c r="G360" s="18">
        <f t="shared" si="27"/>
        <v>26.68</v>
      </c>
      <c r="H360" s="18">
        <f t="shared" si="29"/>
        <v>33.28</v>
      </c>
      <c r="J360" t="str">
        <f ca="1">IF(C360="","",IF(A360="","NO DATE",IF(NOT(ISNUMBER(A360)),"DATE IS TEXT",IF(A360&lt;&gt;INT(A360),"DATE HAS TIME",IF(OR(A360&lt;DATE(2026,9,16),A360&gt;TODAY()),"DATE OUT OF RANGE",IF(ISNA(MATCH(B360,{"SA-DAY","SA-NYT","SYS-DAY","SYS-NYT"},0)),"REFERENCE PROBLEM",IF(ISNA(MATCH(C360,ItemName,0)),"ITEM NOT IN LIST",IF(OR(NOT(ISNUMBER(D360)),D360&lt;=0),"QTY PROBLEM","OK"))))))))</f>
        <v>OK</v>
      </c>
    </row>
    <row r="361" spans="1:10" x14ac:dyDescent="0.25">
      <c r="A361" s="25">
        <v>46284</v>
      </c>
      <c r="B361" s="15" t="s">
        <v>2616</v>
      </c>
      <c r="C361" s="15" t="s">
        <v>1101</v>
      </c>
      <c r="D361" s="16">
        <v>2</v>
      </c>
      <c r="E361" s="18">
        <f t="shared" si="30"/>
        <v>70</v>
      </c>
      <c r="F361" s="18">
        <f t="shared" si="28"/>
        <v>140</v>
      </c>
      <c r="G361" s="18">
        <f t="shared" si="27"/>
        <v>52.5</v>
      </c>
      <c r="H361" s="18">
        <f t="shared" si="29"/>
        <v>35</v>
      </c>
      <c r="J361" t="str">
        <f ca="1">IF(C361="","",IF(A361="","NO DATE",IF(NOT(ISNUMBER(A361)),"DATE IS TEXT",IF(A361&lt;&gt;INT(A361),"DATE HAS TIME",IF(OR(A361&lt;DATE(2026,9,16),A361&gt;TODAY()),"DATE OUT OF RANGE",IF(ISNA(MATCH(B361,{"SA-DAY","SA-NYT","SYS-DAY","SYS-NYT"},0)),"REFERENCE PROBLEM",IF(ISNA(MATCH(C361,ItemName,0)),"ITEM NOT IN LIST",IF(OR(NOT(ISNUMBER(D361)),D361&lt;=0),"QTY PROBLEM","OK"))))))))</f>
        <v>OK</v>
      </c>
    </row>
    <row r="362" spans="1:10" x14ac:dyDescent="0.25">
      <c r="A362" s="25">
        <v>46284</v>
      </c>
      <c r="B362" s="15" t="s">
        <v>2616</v>
      </c>
      <c r="C362" s="15" t="s">
        <v>522</v>
      </c>
      <c r="D362" s="16">
        <v>9</v>
      </c>
      <c r="E362" s="18">
        <f t="shared" si="30"/>
        <v>15</v>
      </c>
      <c r="F362" s="18">
        <f t="shared" si="28"/>
        <v>135</v>
      </c>
      <c r="G362" s="18">
        <f t="shared" si="27"/>
        <v>9.7799999999999994</v>
      </c>
      <c r="H362" s="18">
        <f t="shared" si="29"/>
        <v>46.980000000000004</v>
      </c>
      <c r="J362" t="str">
        <f ca="1">IF(C362="","",IF(A362="","NO DATE",IF(NOT(ISNUMBER(A362)),"DATE IS TEXT",IF(A362&lt;&gt;INT(A362),"DATE HAS TIME",IF(OR(A362&lt;DATE(2026,9,16),A362&gt;TODAY()),"DATE OUT OF RANGE",IF(ISNA(MATCH(B362,{"SA-DAY","SA-NYT","SYS-DAY","SYS-NYT"},0)),"REFERENCE PROBLEM",IF(ISNA(MATCH(C362,ItemName,0)),"ITEM NOT IN LIST",IF(OR(NOT(ISNUMBER(D362)),D362&lt;=0),"QTY PROBLEM","OK"))))))))</f>
        <v>OK</v>
      </c>
    </row>
    <row r="363" spans="1:10" x14ac:dyDescent="0.25">
      <c r="A363" s="25">
        <v>46284</v>
      </c>
      <c r="B363" s="15" t="s">
        <v>2616</v>
      </c>
      <c r="C363" s="15" t="s">
        <v>1423</v>
      </c>
      <c r="D363" s="16">
        <v>8</v>
      </c>
      <c r="E363" s="18">
        <f t="shared" si="30"/>
        <v>15</v>
      </c>
      <c r="F363" s="18">
        <f t="shared" si="28"/>
        <v>120</v>
      </c>
      <c r="G363" s="18">
        <f t="shared" si="27"/>
        <v>9.7799999999999994</v>
      </c>
      <c r="H363" s="18">
        <f t="shared" si="29"/>
        <v>41.760000000000005</v>
      </c>
      <c r="J363" t="str">
        <f ca="1">IF(C363="","",IF(A363="","NO DATE",IF(NOT(ISNUMBER(A363)),"DATE IS TEXT",IF(A363&lt;&gt;INT(A363),"DATE HAS TIME",IF(OR(A363&lt;DATE(2026,9,16),A363&gt;TODAY()),"DATE OUT OF RANGE",IF(ISNA(MATCH(B363,{"SA-DAY","SA-NYT","SYS-DAY","SYS-NYT"},0)),"REFERENCE PROBLEM",IF(ISNA(MATCH(C363,ItemName,0)),"ITEM NOT IN LIST",IF(OR(NOT(ISNUMBER(D363)),D363&lt;=0),"QTY PROBLEM","OK"))))))))</f>
        <v>OK</v>
      </c>
    </row>
    <row r="364" spans="1:10" x14ac:dyDescent="0.25">
      <c r="A364" s="25">
        <v>46284</v>
      </c>
      <c r="B364" s="15" t="s">
        <v>2616</v>
      </c>
      <c r="C364" s="15" t="s">
        <v>2098</v>
      </c>
      <c r="D364" s="16">
        <v>8</v>
      </c>
      <c r="E364" s="18">
        <f t="shared" si="30"/>
        <v>15</v>
      </c>
      <c r="F364" s="18">
        <f t="shared" si="28"/>
        <v>120</v>
      </c>
      <c r="G364" s="18">
        <f t="shared" si="27"/>
        <v>9.7799999999999994</v>
      </c>
      <c r="H364" s="18">
        <f t="shared" si="29"/>
        <v>41.760000000000005</v>
      </c>
      <c r="J364" t="str">
        <f ca="1">IF(C364="","",IF(A364="","NO DATE",IF(NOT(ISNUMBER(A364)),"DATE IS TEXT",IF(A364&lt;&gt;INT(A364),"DATE HAS TIME",IF(OR(A364&lt;DATE(2026,9,16),A364&gt;TODAY()),"DATE OUT OF RANGE",IF(ISNA(MATCH(B364,{"SA-DAY","SA-NYT","SYS-DAY","SYS-NYT"},0)),"REFERENCE PROBLEM",IF(ISNA(MATCH(C364,ItemName,0)),"ITEM NOT IN LIST",IF(OR(NOT(ISNUMBER(D364)),D364&lt;=0),"QTY PROBLEM","OK"))))))))</f>
        <v>OK</v>
      </c>
    </row>
    <row r="365" spans="1:10" x14ac:dyDescent="0.25">
      <c r="A365" s="25">
        <v>46284</v>
      </c>
      <c r="B365" s="15" t="s">
        <v>2616</v>
      </c>
      <c r="C365" s="15" t="s">
        <v>1311</v>
      </c>
      <c r="D365" s="16">
        <v>3</v>
      </c>
      <c r="E365" s="18">
        <f t="shared" si="30"/>
        <v>35</v>
      </c>
      <c r="F365" s="18">
        <f t="shared" si="28"/>
        <v>105</v>
      </c>
      <c r="G365" s="18">
        <f t="shared" si="27"/>
        <v>26.68</v>
      </c>
      <c r="H365" s="18">
        <f t="shared" si="29"/>
        <v>24.960000000000008</v>
      </c>
      <c r="J365" t="str">
        <f ca="1">IF(C365="","",IF(A365="","NO DATE",IF(NOT(ISNUMBER(A365)),"DATE IS TEXT",IF(A365&lt;&gt;INT(A365),"DATE HAS TIME",IF(OR(A365&lt;DATE(2026,9,16),A365&gt;TODAY()),"DATE OUT OF RANGE",IF(ISNA(MATCH(B365,{"SA-DAY","SA-NYT","SYS-DAY","SYS-NYT"},0)),"REFERENCE PROBLEM",IF(ISNA(MATCH(C365,ItemName,0)),"ITEM NOT IN LIST",IF(OR(NOT(ISNUMBER(D365)),D365&lt;=0),"QTY PROBLEM","OK"))))))))</f>
        <v>OK</v>
      </c>
    </row>
    <row r="366" spans="1:10" x14ac:dyDescent="0.25">
      <c r="A366" s="25">
        <v>46284</v>
      </c>
      <c r="B366" s="15" t="s">
        <v>2616</v>
      </c>
      <c r="C366" s="15" t="s">
        <v>349</v>
      </c>
      <c r="D366" s="16">
        <v>2</v>
      </c>
      <c r="E366" s="18">
        <f t="shared" si="30"/>
        <v>50</v>
      </c>
      <c r="F366" s="18">
        <f t="shared" si="28"/>
        <v>100</v>
      </c>
      <c r="G366" s="18">
        <f t="shared" si="27"/>
        <v>32.61</v>
      </c>
      <c r="H366" s="18">
        <f t="shared" si="29"/>
        <v>34.78</v>
      </c>
      <c r="J366" t="str">
        <f ca="1">IF(C366="","",IF(A366="","NO DATE",IF(NOT(ISNUMBER(A366)),"DATE IS TEXT",IF(A366&lt;&gt;INT(A366),"DATE HAS TIME",IF(OR(A366&lt;DATE(2026,9,16),A366&gt;TODAY()),"DATE OUT OF RANGE",IF(ISNA(MATCH(B366,{"SA-DAY","SA-NYT","SYS-DAY","SYS-NYT"},0)),"REFERENCE PROBLEM",IF(ISNA(MATCH(C366,ItemName,0)),"ITEM NOT IN LIST",IF(OR(NOT(ISNUMBER(D366)),D366&lt;=0),"QTY PROBLEM","OK"))))))))</f>
        <v>OK</v>
      </c>
    </row>
    <row r="367" spans="1:10" x14ac:dyDescent="0.25">
      <c r="A367" s="25">
        <v>46284</v>
      </c>
      <c r="B367" s="15" t="s">
        <v>2616</v>
      </c>
      <c r="C367" s="15" t="s">
        <v>1487</v>
      </c>
      <c r="D367" s="16">
        <v>3</v>
      </c>
      <c r="E367" s="18">
        <f t="shared" si="30"/>
        <v>30</v>
      </c>
      <c r="F367" s="18">
        <f t="shared" si="28"/>
        <v>90</v>
      </c>
      <c r="G367" s="18">
        <f t="shared" si="27"/>
        <v>19.567499999999999</v>
      </c>
      <c r="H367" s="18">
        <f t="shared" si="29"/>
        <v>31.297499999999999</v>
      </c>
      <c r="J367" t="str">
        <f ca="1">IF(C367="","",IF(A367="","NO DATE",IF(NOT(ISNUMBER(A367)),"DATE IS TEXT",IF(A367&lt;&gt;INT(A367),"DATE HAS TIME",IF(OR(A367&lt;DATE(2026,9,16),A367&gt;TODAY()),"DATE OUT OF RANGE",IF(ISNA(MATCH(B367,{"SA-DAY","SA-NYT","SYS-DAY","SYS-NYT"},0)),"REFERENCE PROBLEM",IF(ISNA(MATCH(C367,ItemName,0)),"ITEM NOT IN LIST",IF(OR(NOT(ISNUMBER(D367)),D367&lt;=0),"QTY PROBLEM","OK"))))))))</f>
        <v>OK</v>
      </c>
    </row>
    <row r="368" spans="1:10" x14ac:dyDescent="0.25">
      <c r="A368" s="25">
        <v>46284</v>
      </c>
      <c r="B368" s="15" t="s">
        <v>2616</v>
      </c>
      <c r="C368" s="15" t="s">
        <v>128</v>
      </c>
      <c r="D368" s="16">
        <v>10</v>
      </c>
      <c r="E368" s="18">
        <f t="shared" si="30"/>
        <v>7</v>
      </c>
      <c r="F368" s="18">
        <f t="shared" si="28"/>
        <v>70</v>
      </c>
      <c r="G368" s="18">
        <f t="shared" si="27"/>
        <v>4.5674999999999999</v>
      </c>
      <c r="H368" s="18">
        <f t="shared" si="29"/>
        <v>24.325000000000003</v>
      </c>
      <c r="J368" t="str">
        <f ca="1">IF(C368="","",IF(A368="","NO DATE",IF(NOT(ISNUMBER(A368)),"DATE IS TEXT",IF(A368&lt;&gt;INT(A368),"DATE HAS TIME",IF(OR(A368&lt;DATE(2026,9,16),A368&gt;TODAY()),"DATE OUT OF RANGE",IF(ISNA(MATCH(B368,{"SA-DAY","SA-NYT","SYS-DAY","SYS-NYT"},0)),"REFERENCE PROBLEM",IF(ISNA(MATCH(C368,ItemName,0)),"ITEM NOT IN LIST",IF(OR(NOT(ISNUMBER(D368)),D368&lt;=0),"QTY PROBLEM","OK"))))))))</f>
        <v>OK</v>
      </c>
    </row>
    <row r="369" spans="1:10" x14ac:dyDescent="0.25">
      <c r="A369" s="25">
        <v>46284</v>
      </c>
      <c r="B369" s="15" t="s">
        <v>2616</v>
      </c>
      <c r="C369" s="15" t="s">
        <v>2416</v>
      </c>
      <c r="D369" s="16">
        <v>2</v>
      </c>
      <c r="E369" s="18">
        <f t="shared" si="30"/>
        <v>35</v>
      </c>
      <c r="F369" s="18">
        <f t="shared" si="28"/>
        <v>70</v>
      </c>
      <c r="G369" s="18">
        <f t="shared" si="27"/>
        <v>16</v>
      </c>
      <c r="H369" s="18">
        <f t="shared" si="29"/>
        <v>38</v>
      </c>
      <c r="J369" t="str">
        <f ca="1">IF(C369="","",IF(A369="","NO DATE",IF(NOT(ISNUMBER(A369)),"DATE IS TEXT",IF(A369&lt;&gt;INT(A369),"DATE HAS TIME",IF(OR(A369&lt;DATE(2026,9,16),A369&gt;TODAY()),"DATE OUT OF RANGE",IF(ISNA(MATCH(B369,{"SA-DAY","SA-NYT","SYS-DAY","SYS-NYT"},0)),"REFERENCE PROBLEM",IF(ISNA(MATCH(C369,ItemName,0)),"ITEM NOT IN LIST",IF(OR(NOT(ISNUMBER(D369)),D369&lt;=0),"QTY PROBLEM","OK"))))))))</f>
        <v>OK</v>
      </c>
    </row>
    <row r="370" spans="1:10" x14ac:dyDescent="0.25">
      <c r="A370" s="25">
        <v>46284</v>
      </c>
      <c r="B370" s="15" t="s">
        <v>2616</v>
      </c>
      <c r="C370" s="15" t="s">
        <v>1383</v>
      </c>
      <c r="D370" s="16">
        <v>4</v>
      </c>
      <c r="E370" s="18">
        <f t="shared" si="30"/>
        <v>15</v>
      </c>
      <c r="F370" s="18">
        <f t="shared" si="28"/>
        <v>60</v>
      </c>
      <c r="G370" s="18">
        <f t="shared" si="27"/>
        <v>9.7799999999999994</v>
      </c>
      <c r="H370" s="18">
        <f t="shared" si="29"/>
        <v>20.880000000000003</v>
      </c>
      <c r="J370" t="str">
        <f ca="1">IF(C370="","",IF(A370="","NO DATE",IF(NOT(ISNUMBER(A370)),"DATE IS TEXT",IF(A370&lt;&gt;INT(A370),"DATE HAS TIME",IF(OR(A370&lt;DATE(2026,9,16),A370&gt;TODAY()),"DATE OUT OF RANGE",IF(ISNA(MATCH(B370,{"SA-DAY","SA-NYT","SYS-DAY","SYS-NYT"},0)),"REFERENCE PROBLEM",IF(ISNA(MATCH(C370,ItemName,0)),"ITEM NOT IN LIST",IF(OR(NOT(ISNUMBER(D370)),D370&lt;=0),"QTY PROBLEM","OK"))))))))</f>
        <v>OK</v>
      </c>
    </row>
    <row r="371" spans="1:10" x14ac:dyDescent="0.25">
      <c r="A371" s="25">
        <v>46284</v>
      </c>
      <c r="B371" s="15" t="s">
        <v>2616</v>
      </c>
      <c r="C371" s="15" t="s">
        <v>516</v>
      </c>
      <c r="D371" s="16">
        <v>4</v>
      </c>
      <c r="E371" s="18">
        <v>8</v>
      </c>
      <c r="F371" s="18">
        <f t="shared" si="28"/>
        <v>32</v>
      </c>
      <c r="G371" s="18">
        <f t="shared" si="27"/>
        <v>9.7799999999999994</v>
      </c>
      <c r="H371" s="18">
        <f t="shared" si="29"/>
        <v>-7.1199999999999974</v>
      </c>
      <c r="J371" t="str">
        <f ca="1">IF(C371="","",IF(A371="","NO DATE",IF(NOT(ISNUMBER(A371)),"DATE IS TEXT",IF(A371&lt;&gt;INT(A371),"DATE HAS TIME",IF(OR(A371&lt;DATE(2026,9,16),A371&gt;TODAY()),"DATE OUT OF RANGE",IF(ISNA(MATCH(B371,{"SA-DAY","SA-NYT","SYS-DAY","SYS-NYT"},0)),"REFERENCE PROBLEM",IF(ISNA(MATCH(C371,ItemName,0)),"ITEM NOT IN LIST",IF(OR(NOT(ISNUMBER(D371)),D371&lt;=0),"QTY PROBLEM","OK"))))))))</f>
        <v>OK</v>
      </c>
    </row>
    <row r="372" spans="1:10" x14ac:dyDescent="0.25">
      <c r="A372" s="25">
        <v>46284</v>
      </c>
      <c r="B372" s="15" t="s">
        <v>2616</v>
      </c>
      <c r="C372" s="15" t="s">
        <v>526</v>
      </c>
      <c r="D372" s="16">
        <v>4</v>
      </c>
      <c r="E372" s="18">
        <f>IF($C372="","",IFERROR(INDEX(ItemPriceCol,MATCH($C372,ItemName,0)),""))</f>
        <v>15</v>
      </c>
      <c r="F372" s="18">
        <f t="shared" si="28"/>
        <v>60</v>
      </c>
      <c r="G372" s="18">
        <f t="shared" si="27"/>
        <v>9.7799999999999994</v>
      </c>
      <c r="H372" s="18">
        <f t="shared" si="29"/>
        <v>20.880000000000003</v>
      </c>
      <c r="J372" t="str">
        <f ca="1">IF(C372="","",IF(A372="","NO DATE",IF(NOT(ISNUMBER(A372)),"DATE IS TEXT",IF(A372&lt;&gt;INT(A372),"DATE HAS TIME",IF(OR(A372&lt;DATE(2026,9,16),A372&gt;TODAY()),"DATE OUT OF RANGE",IF(ISNA(MATCH(B372,{"SA-DAY","SA-NYT","SYS-DAY","SYS-NYT"},0)),"REFERENCE PROBLEM",IF(ISNA(MATCH(C372,ItemName,0)),"ITEM NOT IN LIST",IF(OR(NOT(ISNUMBER(D372)),D372&lt;=0),"QTY PROBLEM","OK"))))))))</f>
        <v>OK</v>
      </c>
    </row>
    <row r="373" spans="1:10" x14ac:dyDescent="0.25">
      <c r="A373" s="25">
        <v>46284</v>
      </c>
      <c r="B373" s="15" t="s">
        <v>2616</v>
      </c>
      <c r="C373" s="15" t="s">
        <v>2402</v>
      </c>
      <c r="D373" s="16">
        <v>1</v>
      </c>
      <c r="E373" s="18">
        <f>IF($C373="","",IFERROR(INDEX(ItemPriceCol,MATCH($C373,ItemName,0)),""))</f>
        <v>2</v>
      </c>
      <c r="F373" s="18">
        <f t="shared" si="28"/>
        <v>2</v>
      </c>
      <c r="G373" s="18">
        <f t="shared" si="27"/>
        <v>24.320000000000004</v>
      </c>
      <c r="H373" s="18">
        <f t="shared" si="29"/>
        <v>-22.320000000000004</v>
      </c>
      <c r="J373" t="str">
        <f ca="1">IF(C373="","",IF(A373="","NO DATE",IF(NOT(ISNUMBER(A373)),"DATE IS TEXT",IF(A373&lt;&gt;INT(A373),"DATE HAS TIME",IF(OR(A373&lt;DATE(2026,9,16),A373&gt;TODAY()),"DATE OUT OF RANGE",IF(ISNA(MATCH(B373,{"SA-DAY","SA-NYT","SYS-DAY","SYS-NYT"},0)),"REFERENCE PROBLEM",IF(ISNA(MATCH(C373,ItemName,0)),"ITEM NOT IN LIST",IF(OR(NOT(ISNUMBER(D373)),D373&lt;=0),"QTY PROBLEM","OK"))))))))</f>
        <v>OK</v>
      </c>
    </row>
    <row r="374" spans="1:10" x14ac:dyDescent="0.25">
      <c r="A374" s="25">
        <v>46284</v>
      </c>
      <c r="B374" s="15" t="s">
        <v>2616</v>
      </c>
      <c r="C374" s="15" t="s">
        <v>265</v>
      </c>
      <c r="D374" s="16">
        <v>2</v>
      </c>
      <c r="E374" s="18">
        <v>2</v>
      </c>
      <c r="F374" s="18">
        <f t="shared" si="28"/>
        <v>4</v>
      </c>
      <c r="G374" s="18">
        <f t="shared" si="27"/>
        <v>18.75</v>
      </c>
      <c r="H374" s="18">
        <f t="shared" si="29"/>
        <v>-33.5</v>
      </c>
      <c r="J374" t="str">
        <f ca="1">IF(C374="","",IF(A374="","NO DATE",IF(NOT(ISNUMBER(A374)),"DATE IS TEXT",IF(A374&lt;&gt;INT(A374),"DATE HAS TIME",IF(OR(A374&lt;DATE(2026,9,16),A374&gt;TODAY()),"DATE OUT OF RANGE",IF(ISNA(MATCH(B374,{"SA-DAY","SA-NYT","SYS-DAY","SYS-NYT"},0)),"REFERENCE PROBLEM",IF(ISNA(MATCH(C374,ItemName,0)),"ITEM NOT IN LIST",IF(OR(NOT(ISNUMBER(D374)),D374&lt;=0),"QTY PROBLEM","OK"))))))))</f>
        <v>OK</v>
      </c>
    </row>
    <row r="375" spans="1:10" x14ac:dyDescent="0.25">
      <c r="A375" s="25">
        <v>46284</v>
      </c>
      <c r="B375" s="15" t="s">
        <v>2616</v>
      </c>
      <c r="C375" s="15" t="s">
        <v>2156</v>
      </c>
      <c r="D375" s="16">
        <v>2</v>
      </c>
      <c r="E375" s="18">
        <f t="shared" ref="E375:E402" si="31">IF($C375="","",IFERROR(INDEX(ItemPriceCol,MATCH($C375,ItemName,0)),""))</f>
        <v>30</v>
      </c>
      <c r="F375" s="18">
        <f t="shared" si="28"/>
        <v>60</v>
      </c>
      <c r="G375" s="18">
        <f t="shared" si="27"/>
        <v>16.305</v>
      </c>
      <c r="H375" s="18">
        <f t="shared" si="29"/>
        <v>27.39</v>
      </c>
      <c r="J375" t="str">
        <f ca="1">IF(C375="","",IF(A375="","NO DATE",IF(NOT(ISNUMBER(A375)),"DATE IS TEXT",IF(A375&lt;&gt;INT(A375),"DATE HAS TIME",IF(OR(A375&lt;DATE(2026,9,16),A375&gt;TODAY()),"DATE OUT OF RANGE",IF(ISNA(MATCH(B375,{"SA-DAY","SA-NYT","SYS-DAY","SYS-NYT"},0)),"REFERENCE PROBLEM",IF(ISNA(MATCH(C375,ItemName,0)),"ITEM NOT IN LIST",IF(OR(NOT(ISNUMBER(D375)),D375&lt;=0),"QTY PROBLEM","OK"))))))))</f>
        <v>OK</v>
      </c>
    </row>
    <row r="376" spans="1:10" x14ac:dyDescent="0.25">
      <c r="A376" s="25">
        <v>46284</v>
      </c>
      <c r="B376" s="15" t="s">
        <v>2616</v>
      </c>
      <c r="C376" s="15" t="s">
        <v>1221</v>
      </c>
      <c r="D376" s="16">
        <v>2</v>
      </c>
      <c r="E376" s="18">
        <f t="shared" si="31"/>
        <v>25</v>
      </c>
      <c r="F376" s="18">
        <f t="shared" si="28"/>
        <v>50</v>
      </c>
      <c r="G376" s="18">
        <f t="shared" si="27"/>
        <v>16.305</v>
      </c>
      <c r="H376" s="18">
        <f t="shared" si="29"/>
        <v>17.39</v>
      </c>
      <c r="J376" t="str">
        <f ca="1">IF(C376="","",IF(A376="","NO DATE",IF(NOT(ISNUMBER(A376)),"DATE IS TEXT",IF(A376&lt;&gt;INT(A376),"DATE HAS TIME",IF(OR(A376&lt;DATE(2026,9,16),A376&gt;TODAY()),"DATE OUT OF RANGE",IF(ISNA(MATCH(B376,{"SA-DAY","SA-NYT","SYS-DAY","SYS-NYT"},0)),"REFERENCE PROBLEM",IF(ISNA(MATCH(C376,ItemName,0)),"ITEM NOT IN LIST",IF(OR(NOT(ISNUMBER(D376)),D376&lt;=0),"QTY PROBLEM","OK"))))))))</f>
        <v>OK</v>
      </c>
    </row>
    <row r="377" spans="1:10" x14ac:dyDescent="0.25">
      <c r="A377" s="25">
        <v>46284</v>
      </c>
      <c r="B377" s="15" t="s">
        <v>2616</v>
      </c>
      <c r="C377" s="15" t="s">
        <v>2088</v>
      </c>
      <c r="D377" s="16">
        <v>6</v>
      </c>
      <c r="E377" s="18">
        <f t="shared" si="31"/>
        <v>8</v>
      </c>
      <c r="F377" s="18">
        <f t="shared" si="28"/>
        <v>48</v>
      </c>
      <c r="G377" s="18">
        <f t="shared" si="27"/>
        <v>4.3968888888888893</v>
      </c>
      <c r="H377" s="18">
        <f t="shared" si="29"/>
        <v>21.618666666666662</v>
      </c>
      <c r="J377" t="str">
        <f ca="1">IF(C377="","",IF(A377="","NO DATE",IF(NOT(ISNUMBER(A377)),"DATE IS TEXT",IF(A377&lt;&gt;INT(A377),"DATE HAS TIME",IF(OR(A377&lt;DATE(2026,9,16),A377&gt;TODAY()),"DATE OUT OF RANGE",IF(ISNA(MATCH(B377,{"SA-DAY","SA-NYT","SYS-DAY","SYS-NYT"},0)),"REFERENCE PROBLEM",IF(ISNA(MATCH(C377,ItemName,0)),"ITEM NOT IN LIST",IF(OR(NOT(ISNUMBER(D377)),D377&lt;=0),"QTY PROBLEM","OK"))))))))</f>
        <v>OK</v>
      </c>
    </row>
    <row r="378" spans="1:10" x14ac:dyDescent="0.25">
      <c r="A378" s="25">
        <v>46284</v>
      </c>
      <c r="B378" s="15" t="s">
        <v>2616</v>
      </c>
      <c r="C378" s="15" t="s">
        <v>1395</v>
      </c>
      <c r="D378" s="16">
        <v>3</v>
      </c>
      <c r="E378" s="18">
        <f t="shared" si="31"/>
        <v>15</v>
      </c>
      <c r="F378" s="18">
        <f t="shared" si="28"/>
        <v>45</v>
      </c>
      <c r="G378" s="18">
        <f t="shared" si="27"/>
        <v>7.9166666666666652</v>
      </c>
      <c r="H378" s="18">
        <f t="shared" si="29"/>
        <v>21.250000000000004</v>
      </c>
      <c r="J378" t="str">
        <f ca="1">IF(C378="","",IF(A378="","NO DATE",IF(NOT(ISNUMBER(A378)),"DATE IS TEXT",IF(A378&lt;&gt;INT(A378),"DATE HAS TIME",IF(OR(A378&lt;DATE(2026,9,16),A378&gt;TODAY()),"DATE OUT OF RANGE",IF(ISNA(MATCH(B378,{"SA-DAY","SA-NYT","SYS-DAY","SYS-NYT"},0)),"REFERENCE PROBLEM",IF(ISNA(MATCH(C378,ItemName,0)),"ITEM NOT IN LIST",IF(OR(NOT(ISNUMBER(D378)),D378&lt;=0),"QTY PROBLEM","OK"))))))))</f>
        <v>OK</v>
      </c>
    </row>
    <row r="379" spans="1:10" x14ac:dyDescent="0.25">
      <c r="A379" s="25">
        <v>46284</v>
      </c>
      <c r="B379" s="15" t="s">
        <v>2616</v>
      </c>
      <c r="C379" s="15" t="s">
        <v>2042</v>
      </c>
      <c r="D379" s="16">
        <v>3</v>
      </c>
      <c r="E379" s="18">
        <f t="shared" si="31"/>
        <v>15</v>
      </c>
      <c r="F379" s="18">
        <f t="shared" si="28"/>
        <v>45</v>
      </c>
      <c r="G379" s="18">
        <f t="shared" si="27"/>
        <v>11.25</v>
      </c>
      <c r="H379" s="18">
        <f t="shared" si="29"/>
        <v>11.25</v>
      </c>
      <c r="J379" t="str">
        <f ca="1">IF(C379="","",IF(A379="","NO DATE",IF(NOT(ISNUMBER(A379)),"DATE IS TEXT",IF(A379&lt;&gt;INT(A379),"DATE HAS TIME",IF(OR(A379&lt;DATE(2026,9,16),A379&gt;TODAY()),"DATE OUT OF RANGE",IF(ISNA(MATCH(B379,{"SA-DAY","SA-NYT","SYS-DAY","SYS-NYT"},0)),"REFERENCE PROBLEM",IF(ISNA(MATCH(C379,ItemName,0)),"ITEM NOT IN LIST",IF(OR(NOT(ISNUMBER(D379)),D379&lt;=0),"QTY PROBLEM","OK"))))))))</f>
        <v>OK</v>
      </c>
    </row>
    <row r="380" spans="1:10" x14ac:dyDescent="0.25">
      <c r="A380" s="25">
        <v>46284</v>
      </c>
      <c r="B380" s="15" t="s">
        <v>2616</v>
      </c>
      <c r="C380" s="15" t="s">
        <v>1419</v>
      </c>
      <c r="D380" s="16">
        <v>2</v>
      </c>
      <c r="E380" s="18">
        <f t="shared" si="31"/>
        <v>20</v>
      </c>
      <c r="F380" s="18">
        <f t="shared" si="28"/>
        <v>40</v>
      </c>
      <c r="G380" s="18">
        <f t="shared" si="27"/>
        <v>13.0425</v>
      </c>
      <c r="H380" s="18">
        <f t="shared" si="29"/>
        <v>13.914999999999999</v>
      </c>
      <c r="J380" t="str">
        <f ca="1">IF(C380="","",IF(A380="","NO DATE",IF(NOT(ISNUMBER(A380)),"DATE IS TEXT",IF(A380&lt;&gt;INT(A380),"DATE HAS TIME",IF(OR(A380&lt;DATE(2026,9,16),A380&gt;TODAY()),"DATE OUT OF RANGE",IF(ISNA(MATCH(B380,{"SA-DAY","SA-NYT","SYS-DAY","SYS-NYT"},0)),"REFERENCE PROBLEM",IF(ISNA(MATCH(C380,ItemName,0)),"ITEM NOT IN LIST",IF(OR(NOT(ISNUMBER(D380)),D380&lt;=0),"QTY PROBLEM","OK"))))))))</f>
        <v>OK</v>
      </c>
    </row>
    <row r="381" spans="1:10" x14ac:dyDescent="0.25">
      <c r="A381" s="25">
        <v>46284</v>
      </c>
      <c r="B381" s="15" t="s">
        <v>2616</v>
      </c>
      <c r="C381" s="15" t="s">
        <v>635</v>
      </c>
      <c r="D381" s="16">
        <v>2</v>
      </c>
      <c r="E381" s="18">
        <f t="shared" si="31"/>
        <v>20</v>
      </c>
      <c r="F381" s="18">
        <f t="shared" si="28"/>
        <v>40</v>
      </c>
      <c r="G381" s="18">
        <f t="shared" ref="G381:G444" si="32">IF($C381="","",IFERROR(INDEX(ItemCostCol,MATCH($C381,ItemName,0)),""))</f>
        <v>11.533333333333333</v>
      </c>
      <c r="H381" s="18">
        <f t="shared" si="29"/>
        <v>16.933333333333334</v>
      </c>
      <c r="J381" t="str">
        <f ca="1">IF(C381="","",IF(A381="","NO DATE",IF(NOT(ISNUMBER(A381)),"DATE IS TEXT",IF(A381&lt;&gt;INT(A381),"DATE HAS TIME",IF(OR(A381&lt;DATE(2026,9,16),A381&gt;TODAY()),"DATE OUT OF RANGE",IF(ISNA(MATCH(B381,{"SA-DAY","SA-NYT","SYS-DAY","SYS-NYT"},0)),"REFERENCE PROBLEM",IF(ISNA(MATCH(C381,ItemName,0)),"ITEM NOT IN LIST",IF(OR(NOT(ISNUMBER(D381)),D381&lt;=0),"QTY PROBLEM","OK"))))))))</f>
        <v>OK</v>
      </c>
    </row>
    <row r="382" spans="1:10" x14ac:dyDescent="0.25">
      <c r="A382" s="25">
        <v>46284</v>
      </c>
      <c r="B382" s="15" t="s">
        <v>2616</v>
      </c>
      <c r="C382" s="15" t="s">
        <v>1553</v>
      </c>
      <c r="D382" s="16">
        <v>2</v>
      </c>
      <c r="E382" s="18">
        <f t="shared" si="31"/>
        <v>20</v>
      </c>
      <c r="F382" s="18">
        <f t="shared" si="28"/>
        <v>40</v>
      </c>
      <c r="G382" s="18">
        <f t="shared" si="32"/>
        <v>13.106666666666667</v>
      </c>
      <c r="H382" s="18">
        <f t="shared" si="29"/>
        <v>13.786666666666665</v>
      </c>
      <c r="J382" t="str">
        <f ca="1">IF(C382="","",IF(A382="","NO DATE",IF(NOT(ISNUMBER(A382)),"DATE IS TEXT",IF(A382&lt;&gt;INT(A382),"DATE HAS TIME",IF(OR(A382&lt;DATE(2026,9,16),A382&gt;TODAY()),"DATE OUT OF RANGE",IF(ISNA(MATCH(B382,{"SA-DAY","SA-NYT","SYS-DAY","SYS-NYT"},0)),"REFERENCE PROBLEM",IF(ISNA(MATCH(C382,ItemName,0)),"ITEM NOT IN LIST",IF(OR(NOT(ISNUMBER(D382)),D382&lt;=0),"QTY PROBLEM","OK"))))))))</f>
        <v>OK</v>
      </c>
    </row>
    <row r="383" spans="1:10" x14ac:dyDescent="0.25">
      <c r="A383" s="25">
        <v>46284</v>
      </c>
      <c r="B383" s="15" t="s">
        <v>2616</v>
      </c>
      <c r="C383" s="15" t="s">
        <v>2190</v>
      </c>
      <c r="D383" s="16">
        <v>1</v>
      </c>
      <c r="E383" s="18">
        <f t="shared" si="31"/>
        <v>40</v>
      </c>
      <c r="F383" s="18">
        <f t="shared" si="28"/>
        <v>40</v>
      </c>
      <c r="G383" s="18">
        <f t="shared" si="32"/>
        <v>26.085000000000001</v>
      </c>
      <c r="H383" s="18">
        <f t="shared" si="29"/>
        <v>13.914999999999999</v>
      </c>
      <c r="J383" t="str">
        <f ca="1">IF(C383="","",IF(A383="","NO DATE",IF(NOT(ISNUMBER(A383)),"DATE IS TEXT",IF(A383&lt;&gt;INT(A383),"DATE HAS TIME",IF(OR(A383&lt;DATE(2026,9,16),A383&gt;TODAY()),"DATE OUT OF RANGE",IF(ISNA(MATCH(B383,{"SA-DAY","SA-NYT","SYS-DAY","SYS-NYT"},0)),"REFERENCE PROBLEM",IF(ISNA(MATCH(C383,ItemName,0)),"ITEM NOT IN LIST",IF(OR(NOT(ISNUMBER(D383)),D383&lt;=0),"QTY PROBLEM","OK"))))))))</f>
        <v>OK</v>
      </c>
    </row>
    <row r="384" spans="1:10" x14ac:dyDescent="0.25">
      <c r="A384" s="25">
        <v>46284</v>
      </c>
      <c r="B384" s="15" t="s">
        <v>2616</v>
      </c>
      <c r="C384" s="15" t="s">
        <v>877</v>
      </c>
      <c r="D384" s="16">
        <v>1</v>
      </c>
      <c r="E384" s="18">
        <f t="shared" si="31"/>
        <v>40</v>
      </c>
      <c r="F384" s="18">
        <f t="shared" si="28"/>
        <v>40</v>
      </c>
      <c r="G384" s="18">
        <f t="shared" si="32"/>
        <v>26.085000000000001</v>
      </c>
      <c r="H384" s="18">
        <f t="shared" si="29"/>
        <v>13.914999999999999</v>
      </c>
      <c r="J384" t="str">
        <f ca="1">IF(C384="","",IF(A384="","NO DATE",IF(NOT(ISNUMBER(A384)),"DATE IS TEXT",IF(A384&lt;&gt;INT(A384),"DATE HAS TIME",IF(OR(A384&lt;DATE(2026,9,16),A384&gt;TODAY()),"DATE OUT OF RANGE",IF(ISNA(MATCH(B384,{"SA-DAY","SA-NYT","SYS-DAY","SYS-NYT"},0)),"REFERENCE PROBLEM",IF(ISNA(MATCH(C384,ItemName,0)),"ITEM NOT IN LIST",IF(OR(NOT(ISNUMBER(D384)),D384&lt;=0),"QTY PROBLEM","OK"))))))))</f>
        <v>OK</v>
      </c>
    </row>
    <row r="385" spans="1:10" x14ac:dyDescent="0.25">
      <c r="A385" s="25">
        <v>46284</v>
      </c>
      <c r="B385" s="15" t="s">
        <v>2616</v>
      </c>
      <c r="C385" s="15" t="s">
        <v>973</v>
      </c>
      <c r="D385" s="16">
        <v>1</v>
      </c>
      <c r="E385" s="18">
        <f t="shared" si="31"/>
        <v>30</v>
      </c>
      <c r="F385" s="18">
        <f t="shared" si="28"/>
        <v>30</v>
      </c>
      <c r="G385" s="18">
        <f t="shared" si="32"/>
        <v>17.440000000000001</v>
      </c>
      <c r="H385" s="18">
        <f t="shared" si="29"/>
        <v>12.559999999999999</v>
      </c>
      <c r="J385" t="str">
        <f ca="1">IF(C385="","",IF(A385="","NO DATE",IF(NOT(ISNUMBER(A385)),"DATE IS TEXT",IF(A385&lt;&gt;INT(A385),"DATE HAS TIME",IF(OR(A385&lt;DATE(2026,9,16),A385&gt;TODAY()),"DATE OUT OF RANGE",IF(ISNA(MATCH(B385,{"SA-DAY","SA-NYT","SYS-DAY","SYS-NYT"},0)),"REFERENCE PROBLEM",IF(ISNA(MATCH(C385,ItemName,0)),"ITEM NOT IN LIST",IF(OR(NOT(ISNUMBER(D385)),D385&lt;=0),"QTY PROBLEM","OK"))))))))</f>
        <v>OK</v>
      </c>
    </row>
    <row r="386" spans="1:10" x14ac:dyDescent="0.25">
      <c r="A386" s="25">
        <v>46284</v>
      </c>
      <c r="B386" s="15" t="s">
        <v>2616</v>
      </c>
      <c r="C386" s="15" t="s">
        <v>335</v>
      </c>
      <c r="D386" s="16">
        <v>1</v>
      </c>
      <c r="E386" s="18">
        <f t="shared" si="31"/>
        <v>30</v>
      </c>
      <c r="F386" s="18">
        <f t="shared" si="28"/>
        <v>30</v>
      </c>
      <c r="G386" s="18">
        <f t="shared" si="32"/>
        <v>15.546666666666667</v>
      </c>
      <c r="H386" s="18">
        <f t="shared" si="29"/>
        <v>14.453333333333333</v>
      </c>
      <c r="J386" t="str">
        <f ca="1">IF(C386="","",IF(A386="","NO DATE",IF(NOT(ISNUMBER(A386)),"DATE IS TEXT",IF(A386&lt;&gt;INT(A386),"DATE HAS TIME",IF(OR(A386&lt;DATE(2026,9,16),A386&gt;TODAY()),"DATE OUT OF RANGE",IF(ISNA(MATCH(B386,{"SA-DAY","SA-NYT","SYS-DAY","SYS-NYT"},0)),"REFERENCE PROBLEM",IF(ISNA(MATCH(C386,ItemName,0)),"ITEM NOT IN LIST",IF(OR(NOT(ISNUMBER(D386)),D386&lt;=0),"QTY PROBLEM","OK"))))))))</f>
        <v>OK</v>
      </c>
    </row>
    <row r="387" spans="1:10" x14ac:dyDescent="0.25">
      <c r="A387" s="25">
        <v>46284</v>
      </c>
      <c r="B387" s="15" t="s">
        <v>2616</v>
      </c>
      <c r="C387" s="15" t="s">
        <v>1415</v>
      </c>
      <c r="D387" s="16">
        <v>2</v>
      </c>
      <c r="E387" s="18">
        <f t="shared" si="31"/>
        <v>15</v>
      </c>
      <c r="F387" s="18">
        <f t="shared" si="28"/>
        <v>30</v>
      </c>
      <c r="G387" s="18">
        <f t="shared" si="32"/>
        <v>9.7799999999999994</v>
      </c>
      <c r="H387" s="18">
        <f t="shared" si="29"/>
        <v>10.440000000000001</v>
      </c>
      <c r="J387" t="str">
        <f ca="1">IF(C387="","",IF(A387="","NO DATE",IF(NOT(ISNUMBER(A387)),"DATE IS TEXT",IF(A387&lt;&gt;INT(A387),"DATE HAS TIME",IF(OR(A387&lt;DATE(2026,9,16),A387&gt;TODAY()),"DATE OUT OF RANGE",IF(ISNA(MATCH(B387,{"SA-DAY","SA-NYT","SYS-DAY","SYS-NYT"},0)),"REFERENCE PROBLEM",IF(ISNA(MATCH(C387,ItemName,0)),"ITEM NOT IN LIST",IF(OR(NOT(ISNUMBER(D387)),D387&lt;=0),"QTY PROBLEM","OK"))))))))</f>
        <v>OK</v>
      </c>
    </row>
    <row r="388" spans="1:10" x14ac:dyDescent="0.25">
      <c r="A388" s="25">
        <v>46284</v>
      </c>
      <c r="B388" s="15" t="s">
        <v>2616</v>
      </c>
      <c r="C388" s="15" t="s">
        <v>800</v>
      </c>
      <c r="D388" s="16">
        <v>2</v>
      </c>
      <c r="E388" s="18">
        <f t="shared" si="31"/>
        <v>12</v>
      </c>
      <c r="F388" s="18">
        <f t="shared" ref="F388:F451" si="33">IF(OR($D388="",$E388=""),"",$D388*$E388)</f>
        <v>24</v>
      </c>
      <c r="G388" s="18">
        <f t="shared" si="32"/>
        <v>6</v>
      </c>
      <c r="H388" s="18">
        <f t="shared" ref="H388:H451" si="34">IF(OR($F388="",$G388=""),"",$F388-$D388*$G388)</f>
        <v>12</v>
      </c>
      <c r="J388" t="str">
        <f ca="1">IF(C388="","",IF(A388="","NO DATE",IF(NOT(ISNUMBER(A388)),"DATE IS TEXT",IF(A388&lt;&gt;INT(A388),"DATE HAS TIME",IF(OR(A388&lt;DATE(2026,9,16),A388&gt;TODAY()),"DATE OUT OF RANGE",IF(ISNA(MATCH(B388,{"SA-DAY","SA-NYT","SYS-DAY","SYS-NYT"},0)),"REFERENCE PROBLEM",IF(ISNA(MATCH(C388,ItemName,0)),"ITEM NOT IN LIST",IF(OR(NOT(ISNUMBER(D388)),D388&lt;=0),"QTY PROBLEM","OK"))))))))</f>
        <v>OK</v>
      </c>
    </row>
    <row r="389" spans="1:10" x14ac:dyDescent="0.25">
      <c r="A389" s="25">
        <v>46284</v>
      </c>
      <c r="B389" s="15" t="s">
        <v>2616</v>
      </c>
      <c r="C389" s="15" t="s">
        <v>1241</v>
      </c>
      <c r="D389" s="16">
        <v>4</v>
      </c>
      <c r="E389" s="18">
        <f t="shared" si="31"/>
        <v>5</v>
      </c>
      <c r="F389" s="18">
        <f t="shared" si="33"/>
        <v>20</v>
      </c>
      <c r="G389" s="18">
        <f t="shared" si="32"/>
        <v>3.2625000000000002</v>
      </c>
      <c r="H389" s="18">
        <f t="shared" si="34"/>
        <v>6.9499999999999993</v>
      </c>
      <c r="J389" t="str">
        <f ca="1">IF(C389="","",IF(A389="","NO DATE",IF(NOT(ISNUMBER(A389)),"DATE IS TEXT",IF(A389&lt;&gt;INT(A389),"DATE HAS TIME",IF(OR(A389&lt;DATE(2026,9,16),A389&gt;TODAY()),"DATE OUT OF RANGE",IF(ISNA(MATCH(B389,{"SA-DAY","SA-NYT","SYS-DAY","SYS-NYT"},0)),"REFERENCE PROBLEM",IF(ISNA(MATCH(C389,ItemName,0)),"ITEM NOT IN LIST",IF(OR(NOT(ISNUMBER(D389)),D389&lt;=0),"QTY PROBLEM","OK"))))))))</f>
        <v>OK</v>
      </c>
    </row>
    <row r="390" spans="1:10" x14ac:dyDescent="0.25">
      <c r="A390" s="25">
        <v>46284</v>
      </c>
      <c r="B390" s="15" t="s">
        <v>2616</v>
      </c>
      <c r="C390" s="15" t="s">
        <v>1239</v>
      </c>
      <c r="D390" s="16">
        <v>1</v>
      </c>
      <c r="E390" s="18">
        <f t="shared" si="31"/>
        <v>10</v>
      </c>
      <c r="F390" s="18">
        <f t="shared" si="33"/>
        <v>10</v>
      </c>
      <c r="G390" s="18">
        <f t="shared" si="32"/>
        <v>6.5250000000000004</v>
      </c>
      <c r="H390" s="18">
        <f t="shared" si="34"/>
        <v>3.4749999999999996</v>
      </c>
      <c r="J390" t="str">
        <f ca="1">IF(C390="","",IF(A390="","NO DATE",IF(NOT(ISNUMBER(A390)),"DATE IS TEXT",IF(A390&lt;&gt;INT(A390),"DATE HAS TIME",IF(OR(A390&lt;DATE(2026,9,16),A390&gt;TODAY()),"DATE OUT OF RANGE",IF(ISNA(MATCH(B390,{"SA-DAY","SA-NYT","SYS-DAY","SYS-NYT"},0)),"REFERENCE PROBLEM",IF(ISNA(MATCH(C390,ItemName,0)),"ITEM NOT IN LIST",IF(OR(NOT(ISNUMBER(D390)),D390&lt;=0),"QTY PROBLEM","OK"))))))))</f>
        <v>OK</v>
      </c>
    </row>
    <row r="391" spans="1:10" x14ac:dyDescent="0.25">
      <c r="A391" s="25">
        <v>46284</v>
      </c>
      <c r="B391" s="15" t="s">
        <v>2616</v>
      </c>
      <c r="C391" s="15" t="s">
        <v>1723</v>
      </c>
      <c r="D391" s="16">
        <v>1</v>
      </c>
      <c r="E391" s="18">
        <f t="shared" si="31"/>
        <v>10</v>
      </c>
      <c r="F391" s="18">
        <f t="shared" si="33"/>
        <v>10</v>
      </c>
      <c r="G391" s="18">
        <f t="shared" si="32"/>
        <v>6.5250000000000004</v>
      </c>
      <c r="H391" s="18">
        <f t="shared" si="34"/>
        <v>3.4749999999999996</v>
      </c>
      <c r="J391" t="str">
        <f ca="1">IF(C391="","",IF(A391="","NO DATE",IF(NOT(ISNUMBER(A391)),"DATE IS TEXT",IF(A391&lt;&gt;INT(A391),"DATE HAS TIME",IF(OR(A391&lt;DATE(2026,9,16),A391&gt;TODAY()),"DATE OUT OF RANGE",IF(ISNA(MATCH(B391,{"SA-DAY","SA-NYT","SYS-DAY","SYS-NYT"},0)),"REFERENCE PROBLEM",IF(ISNA(MATCH(C391,ItemName,0)),"ITEM NOT IN LIST",IF(OR(NOT(ISNUMBER(D391)),D391&lt;=0),"QTY PROBLEM","OK"))))))))</f>
        <v>OK</v>
      </c>
    </row>
    <row r="392" spans="1:10" x14ac:dyDescent="0.25">
      <c r="A392" s="25">
        <v>46284</v>
      </c>
      <c r="B392" s="15" t="s">
        <v>2616</v>
      </c>
      <c r="C392" s="15" t="s">
        <v>816</v>
      </c>
      <c r="D392" s="16">
        <v>2</v>
      </c>
      <c r="E392" s="18">
        <f t="shared" si="31"/>
        <v>5</v>
      </c>
      <c r="F392" s="18">
        <f t="shared" si="33"/>
        <v>10</v>
      </c>
      <c r="G392" s="18">
        <f t="shared" si="32"/>
        <v>1.1818181818181819</v>
      </c>
      <c r="H392" s="18">
        <f t="shared" si="34"/>
        <v>7.6363636363636367</v>
      </c>
      <c r="J392" t="str">
        <f ca="1">IF(C392="","",IF(A392="","NO DATE",IF(NOT(ISNUMBER(A392)),"DATE IS TEXT",IF(A392&lt;&gt;INT(A392),"DATE HAS TIME",IF(OR(A392&lt;DATE(2026,9,16),A392&gt;TODAY()),"DATE OUT OF RANGE",IF(ISNA(MATCH(B392,{"SA-DAY","SA-NYT","SYS-DAY","SYS-NYT"},0)),"REFERENCE PROBLEM",IF(ISNA(MATCH(C392,ItemName,0)),"ITEM NOT IN LIST",IF(OR(NOT(ISNUMBER(D392)),D392&lt;=0),"QTY PROBLEM","OK"))))))))</f>
        <v>OK</v>
      </c>
    </row>
    <row r="393" spans="1:10" x14ac:dyDescent="0.25">
      <c r="A393" s="25">
        <v>46284</v>
      </c>
      <c r="B393" s="15" t="s">
        <v>2616</v>
      </c>
      <c r="C393" s="15" t="s">
        <v>659</v>
      </c>
      <c r="D393" s="16">
        <v>11</v>
      </c>
      <c r="E393" s="18">
        <f t="shared" si="31"/>
        <v>0.5</v>
      </c>
      <c r="F393" s="18">
        <f t="shared" si="33"/>
        <v>5.5</v>
      </c>
      <c r="G393" s="18">
        <f t="shared" si="32"/>
        <v>0.32250000000000001</v>
      </c>
      <c r="H393" s="18">
        <f t="shared" si="34"/>
        <v>1.9524999999999997</v>
      </c>
      <c r="J393" t="str">
        <f ca="1">IF(C393="","",IF(A393="","NO DATE",IF(NOT(ISNUMBER(A393)),"DATE IS TEXT",IF(A393&lt;&gt;INT(A393),"DATE HAS TIME",IF(OR(A393&lt;DATE(2026,9,16),A393&gt;TODAY()),"DATE OUT OF RANGE",IF(ISNA(MATCH(B393,{"SA-DAY","SA-NYT","SYS-DAY","SYS-NYT"},0)),"REFERENCE PROBLEM",IF(ISNA(MATCH(C393,ItemName,0)),"ITEM NOT IN LIST",IF(OR(NOT(ISNUMBER(D393)),D393&lt;=0),"QTY PROBLEM","OK"))))))))</f>
        <v>OK</v>
      </c>
    </row>
    <row r="394" spans="1:10" x14ac:dyDescent="0.25">
      <c r="A394" s="25">
        <v>46284</v>
      </c>
      <c r="B394" s="15" t="s">
        <v>2616</v>
      </c>
      <c r="C394" s="15" t="s">
        <v>604</v>
      </c>
      <c r="D394" s="16">
        <v>6</v>
      </c>
      <c r="E394" s="18">
        <f t="shared" si="31"/>
        <v>1</v>
      </c>
      <c r="F394" s="18">
        <f t="shared" si="33"/>
        <v>6</v>
      </c>
      <c r="G394" s="18">
        <f t="shared" si="32"/>
        <v>0.65249999999999997</v>
      </c>
      <c r="H394" s="18">
        <f t="shared" si="34"/>
        <v>2.085</v>
      </c>
      <c r="J394" t="str">
        <f ca="1">IF(C394="","",IF(A394="","NO DATE",IF(NOT(ISNUMBER(A394)),"DATE IS TEXT",IF(A394&lt;&gt;INT(A394),"DATE HAS TIME",IF(OR(A394&lt;DATE(2026,9,16),A394&gt;TODAY()),"DATE OUT OF RANGE",IF(ISNA(MATCH(B394,{"SA-DAY","SA-NYT","SYS-DAY","SYS-NYT"},0)),"REFERENCE PROBLEM",IF(ISNA(MATCH(C394,ItemName,0)),"ITEM NOT IN LIST",IF(OR(NOT(ISNUMBER(D394)),D394&lt;=0),"QTY PROBLEM","OK"))))))))</f>
        <v>OK</v>
      </c>
    </row>
    <row r="395" spans="1:10" x14ac:dyDescent="0.25">
      <c r="A395" s="25">
        <v>46284</v>
      </c>
      <c r="B395" s="15" t="s">
        <v>2616</v>
      </c>
      <c r="C395" s="15" t="s">
        <v>846</v>
      </c>
      <c r="D395" s="16">
        <v>1</v>
      </c>
      <c r="E395" s="18">
        <f t="shared" si="31"/>
        <v>5</v>
      </c>
      <c r="F395" s="18">
        <f t="shared" si="33"/>
        <v>5</v>
      </c>
      <c r="G395" s="18">
        <f t="shared" si="32"/>
        <v>3.2625000000000002</v>
      </c>
      <c r="H395" s="18">
        <f t="shared" si="34"/>
        <v>1.7374999999999998</v>
      </c>
      <c r="J395" t="str">
        <f ca="1">IF(C395="","",IF(A395="","NO DATE",IF(NOT(ISNUMBER(A395)),"DATE IS TEXT",IF(A395&lt;&gt;INT(A395),"DATE HAS TIME",IF(OR(A395&lt;DATE(2026,9,16),A395&gt;TODAY()),"DATE OUT OF RANGE",IF(ISNA(MATCH(B395,{"SA-DAY","SA-NYT","SYS-DAY","SYS-NYT"},0)),"REFERENCE PROBLEM",IF(ISNA(MATCH(C395,ItemName,0)),"ITEM NOT IN LIST",IF(OR(NOT(ISNUMBER(D395)),D395&lt;=0),"QTY PROBLEM","OK"))))))))</f>
        <v>OK</v>
      </c>
    </row>
    <row r="396" spans="1:10" x14ac:dyDescent="0.25">
      <c r="A396" s="25">
        <v>46284</v>
      </c>
      <c r="B396" s="15" t="s">
        <v>2617</v>
      </c>
      <c r="C396" s="15" t="s">
        <v>1537</v>
      </c>
      <c r="D396" s="16">
        <v>2</v>
      </c>
      <c r="E396" s="18">
        <f t="shared" si="31"/>
        <v>95</v>
      </c>
      <c r="F396" s="18">
        <f t="shared" si="33"/>
        <v>190</v>
      </c>
      <c r="G396" s="18">
        <f t="shared" si="32"/>
        <v>53.733333333333334</v>
      </c>
      <c r="H396" s="18">
        <f t="shared" si="34"/>
        <v>82.533333333333331</v>
      </c>
      <c r="J396" t="str">
        <f ca="1">IF(C396="","",IF(A396="","NO DATE",IF(NOT(ISNUMBER(A396)),"DATE IS TEXT",IF(A396&lt;&gt;INT(A396),"DATE HAS TIME",IF(OR(A396&lt;DATE(2026,9,16),A396&gt;TODAY()),"DATE OUT OF RANGE",IF(ISNA(MATCH(B396,{"SA-DAY","SA-NYT","SYS-DAY","SYS-NYT"},0)),"REFERENCE PROBLEM",IF(ISNA(MATCH(C396,ItemName,0)),"ITEM NOT IN LIST",IF(OR(NOT(ISNUMBER(D396)),D396&lt;=0),"QTY PROBLEM","OK"))))))))</f>
        <v>OK</v>
      </c>
    </row>
    <row r="397" spans="1:10" x14ac:dyDescent="0.25">
      <c r="A397" s="25">
        <v>46284</v>
      </c>
      <c r="B397" s="15" t="s">
        <v>2617</v>
      </c>
      <c r="C397" s="15" t="s">
        <v>510</v>
      </c>
      <c r="D397" s="16">
        <v>4</v>
      </c>
      <c r="E397" s="18">
        <f t="shared" si="31"/>
        <v>40</v>
      </c>
      <c r="F397" s="18">
        <f t="shared" si="33"/>
        <v>160</v>
      </c>
      <c r="G397" s="18">
        <f t="shared" si="32"/>
        <v>26.085000000000001</v>
      </c>
      <c r="H397" s="18">
        <f t="shared" si="34"/>
        <v>55.66</v>
      </c>
      <c r="J397" t="str">
        <f ca="1">IF(C397="","",IF(A397="","NO DATE",IF(NOT(ISNUMBER(A397)),"DATE IS TEXT",IF(A397&lt;&gt;INT(A397),"DATE HAS TIME",IF(OR(A397&lt;DATE(2026,9,16),A397&gt;TODAY()),"DATE OUT OF RANGE",IF(ISNA(MATCH(B397,{"SA-DAY","SA-NYT","SYS-DAY","SYS-NYT"},0)),"REFERENCE PROBLEM",IF(ISNA(MATCH(C397,ItemName,0)),"ITEM NOT IN LIST",IF(OR(NOT(ISNUMBER(D397)),D397&lt;=0),"QTY PROBLEM","OK"))))))))</f>
        <v>OK</v>
      </c>
    </row>
    <row r="398" spans="1:10" x14ac:dyDescent="0.25">
      <c r="A398" s="25">
        <v>46284</v>
      </c>
      <c r="B398" s="15" t="s">
        <v>2617</v>
      </c>
      <c r="C398" s="15" t="s">
        <v>1553</v>
      </c>
      <c r="D398" s="16">
        <v>8</v>
      </c>
      <c r="E398" s="18">
        <f t="shared" si="31"/>
        <v>20</v>
      </c>
      <c r="F398" s="18">
        <f t="shared" si="33"/>
        <v>160</v>
      </c>
      <c r="G398" s="18">
        <f t="shared" si="32"/>
        <v>13.106666666666667</v>
      </c>
      <c r="H398" s="18">
        <f t="shared" si="34"/>
        <v>55.146666666666661</v>
      </c>
      <c r="J398" t="str">
        <f ca="1">IF(C398="","",IF(A398="","NO DATE",IF(NOT(ISNUMBER(A398)),"DATE IS TEXT",IF(A398&lt;&gt;INT(A398),"DATE HAS TIME",IF(OR(A398&lt;DATE(2026,9,16),A398&gt;TODAY()),"DATE OUT OF RANGE",IF(ISNA(MATCH(B398,{"SA-DAY","SA-NYT","SYS-DAY","SYS-NYT"},0)),"REFERENCE PROBLEM",IF(ISNA(MATCH(C398,ItemName,0)),"ITEM NOT IN LIST",IF(OR(NOT(ISNUMBER(D398)),D398&lt;=0),"QTY PROBLEM","OK"))))))))</f>
        <v>OK</v>
      </c>
    </row>
    <row r="399" spans="1:10" x14ac:dyDescent="0.25">
      <c r="A399" s="25">
        <v>46284</v>
      </c>
      <c r="B399" s="15" t="s">
        <v>2617</v>
      </c>
      <c r="C399" s="15" t="s">
        <v>1561</v>
      </c>
      <c r="D399" s="16">
        <v>8</v>
      </c>
      <c r="E399" s="18">
        <f t="shared" si="31"/>
        <v>20</v>
      </c>
      <c r="F399" s="18">
        <f t="shared" si="33"/>
        <v>160</v>
      </c>
      <c r="G399" s="18">
        <f t="shared" si="32"/>
        <v>13.106666666666667</v>
      </c>
      <c r="H399" s="18">
        <f t="shared" si="34"/>
        <v>55.146666666666661</v>
      </c>
      <c r="J399" t="str">
        <f ca="1">IF(C399="","",IF(A399="","NO DATE",IF(NOT(ISNUMBER(A399)),"DATE IS TEXT",IF(A399&lt;&gt;INT(A399),"DATE HAS TIME",IF(OR(A399&lt;DATE(2026,9,16),A399&gt;TODAY()),"DATE OUT OF RANGE",IF(ISNA(MATCH(B399,{"SA-DAY","SA-NYT","SYS-DAY","SYS-NYT"},0)),"REFERENCE PROBLEM",IF(ISNA(MATCH(C399,ItemName,0)),"ITEM NOT IN LIST",IF(OR(NOT(ISNUMBER(D399)),D399&lt;=0),"QTY PROBLEM","OK"))))))))</f>
        <v>OK</v>
      </c>
    </row>
    <row r="400" spans="1:10" x14ac:dyDescent="0.25">
      <c r="A400" s="25">
        <v>46284</v>
      </c>
      <c r="B400" s="15" t="s">
        <v>2617</v>
      </c>
      <c r="C400" s="15" t="s">
        <v>355</v>
      </c>
      <c r="D400" s="16">
        <v>3</v>
      </c>
      <c r="E400" s="18">
        <f t="shared" si="31"/>
        <v>50</v>
      </c>
      <c r="F400" s="18">
        <f t="shared" si="33"/>
        <v>150</v>
      </c>
      <c r="G400" s="18">
        <f t="shared" si="32"/>
        <v>32.61</v>
      </c>
      <c r="H400" s="18">
        <f t="shared" si="34"/>
        <v>52.17</v>
      </c>
      <c r="J400" t="str">
        <f ca="1">IF(C400="","",IF(A400="","NO DATE",IF(NOT(ISNUMBER(A400)),"DATE IS TEXT",IF(A400&lt;&gt;INT(A400),"DATE HAS TIME",IF(OR(A400&lt;DATE(2026,9,16),A400&gt;TODAY()),"DATE OUT OF RANGE",IF(ISNA(MATCH(B400,{"SA-DAY","SA-NYT","SYS-DAY","SYS-NYT"},0)),"REFERENCE PROBLEM",IF(ISNA(MATCH(C400,ItemName,0)),"ITEM NOT IN LIST",IF(OR(NOT(ISNUMBER(D400)),D400&lt;=0),"QTY PROBLEM","OK"))))))))</f>
        <v>OK</v>
      </c>
    </row>
    <row r="401" spans="1:10" x14ac:dyDescent="0.25">
      <c r="A401" s="25">
        <v>46284</v>
      </c>
      <c r="B401" s="15" t="s">
        <v>2617</v>
      </c>
      <c r="C401" s="15" t="s">
        <v>235</v>
      </c>
      <c r="D401" s="16">
        <v>9</v>
      </c>
      <c r="E401" s="18">
        <f t="shared" si="31"/>
        <v>15</v>
      </c>
      <c r="F401" s="18">
        <f t="shared" si="33"/>
        <v>135</v>
      </c>
      <c r="G401" s="18">
        <f t="shared" si="32"/>
        <v>9.1466666666666665</v>
      </c>
      <c r="H401" s="18">
        <f t="shared" si="34"/>
        <v>52.680000000000007</v>
      </c>
      <c r="J401" t="str">
        <f ca="1">IF(C401="","",IF(A401="","NO DATE",IF(NOT(ISNUMBER(A401)),"DATE IS TEXT",IF(A401&lt;&gt;INT(A401),"DATE HAS TIME",IF(OR(A401&lt;DATE(2026,9,16),A401&gt;TODAY()),"DATE OUT OF RANGE",IF(ISNA(MATCH(B401,{"SA-DAY","SA-NYT","SYS-DAY","SYS-NYT"},0)),"REFERENCE PROBLEM",IF(ISNA(MATCH(C401,ItemName,0)),"ITEM NOT IN LIST",IF(OR(NOT(ISNUMBER(D401)),D401&lt;=0),"QTY PROBLEM","OK"))))))))</f>
        <v>OK</v>
      </c>
    </row>
    <row r="402" spans="1:10" x14ac:dyDescent="0.25">
      <c r="A402" s="25">
        <v>46284</v>
      </c>
      <c r="B402" s="15" t="s">
        <v>2617</v>
      </c>
      <c r="C402" s="15" t="s">
        <v>239</v>
      </c>
      <c r="D402" s="16">
        <v>19</v>
      </c>
      <c r="E402" s="18">
        <f t="shared" si="31"/>
        <v>7</v>
      </c>
      <c r="F402" s="18">
        <f t="shared" si="33"/>
        <v>133</v>
      </c>
      <c r="G402" s="18">
        <f t="shared" si="32"/>
        <v>3.1066666666666674</v>
      </c>
      <c r="H402" s="18">
        <f t="shared" si="34"/>
        <v>73.973333333333329</v>
      </c>
      <c r="J402" t="str">
        <f ca="1">IF(C402="","",IF(A402="","NO DATE",IF(NOT(ISNUMBER(A402)),"DATE IS TEXT",IF(A402&lt;&gt;INT(A402),"DATE HAS TIME",IF(OR(A402&lt;DATE(2026,9,16),A402&gt;TODAY()),"DATE OUT OF RANGE",IF(ISNA(MATCH(B402,{"SA-DAY","SA-NYT","SYS-DAY","SYS-NYT"},0)),"REFERENCE PROBLEM",IF(ISNA(MATCH(C402,ItemName,0)),"ITEM NOT IN LIST",IF(OR(NOT(ISNUMBER(D402)),D402&lt;=0),"QTY PROBLEM","OK"))))))))</f>
        <v>OK</v>
      </c>
    </row>
    <row r="403" spans="1:10" x14ac:dyDescent="0.25">
      <c r="A403" s="25">
        <v>46284</v>
      </c>
      <c r="B403" s="15" t="s">
        <v>2617</v>
      </c>
      <c r="C403" s="15" t="s">
        <v>1487</v>
      </c>
      <c r="D403" s="16">
        <v>4</v>
      </c>
      <c r="E403" s="18">
        <v>8</v>
      </c>
      <c r="F403" s="18">
        <f t="shared" si="33"/>
        <v>32</v>
      </c>
      <c r="G403" s="18">
        <f t="shared" si="32"/>
        <v>19.567499999999999</v>
      </c>
      <c r="H403" s="18">
        <f t="shared" si="34"/>
        <v>-46.269999999999996</v>
      </c>
      <c r="J403" t="str">
        <f ca="1">IF(C403="","",IF(A403="","NO DATE",IF(NOT(ISNUMBER(A403)),"DATE IS TEXT",IF(A403&lt;&gt;INT(A403),"DATE HAS TIME",IF(OR(A403&lt;DATE(2026,9,16),A403&gt;TODAY()),"DATE OUT OF RANGE",IF(ISNA(MATCH(B403,{"SA-DAY","SA-NYT","SYS-DAY","SYS-NYT"},0)),"REFERENCE PROBLEM",IF(ISNA(MATCH(C403,ItemName,0)),"ITEM NOT IN LIST",IF(OR(NOT(ISNUMBER(D403)),D403&lt;=0),"QTY PROBLEM","OK"))))))))</f>
        <v>OK</v>
      </c>
    </row>
    <row r="404" spans="1:10" x14ac:dyDescent="0.25">
      <c r="A404" s="25">
        <v>46284</v>
      </c>
      <c r="B404" s="15" t="s">
        <v>2617</v>
      </c>
      <c r="C404" s="15" t="s">
        <v>1055</v>
      </c>
      <c r="D404" s="16">
        <v>4</v>
      </c>
      <c r="E404" s="18">
        <f>IF($C404="","",IFERROR(INDEX(ItemPriceCol,MATCH($C404,ItemName,0)),""))</f>
        <v>30</v>
      </c>
      <c r="F404" s="18">
        <f t="shared" si="33"/>
        <v>120</v>
      </c>
      <c r="G404" s="18">
        <f t="shared" si="32"/>
        <v>0.4</v>
      </c>
      <c r="H404" s="18">
        <f t="shared" si="34"/>
        <v>118.4</v>
      </c>
      <c r="J404" t="str">
        <f ca="1">IF(C404="","",IF(A404="","NO DATE",IF(NOT(ISNUMBER(A404)),"DATE IS TEXT",IF(A404&lt;&gt;INT(A404),"DATE HAS TIME",IF(OR(A404&lt;DATE(2026,9,16),A404&gt;TODAY()),"DATE OUT OF RANGE",IF(ISNA(MATCH(B404,{"SA-DAY","SA-NYT","SYS-DAY","SYS-NYT"},0)),"REFERENCE PROBLEM",IF(ISNA(MATCH(C404,ItemName,0)),"ITEM NOT IN LIST",IF(OR(NOT(ISNUMBER(D404)),D404&lt;=0),"QTY PROBLEM","OK"))))))))</f>
        <v>OK</v>
      </c>
    </row>
    <row r="405" spans="1:10" x14ac:dyDescent="0.25">
      <c r="A405" s="25">
        <v>46284</v>
      </c>
      <c r="B405" s="15" t="s">
        <v>2617</v>
      </c>
      <c r="C405" s="15" t="s">
        <v>635</v>
      </c>
      <c r="D405" s="16">
        <v>6</v>
      </c>
      <c r="E405" s="18">
        <f>IF($C405="","",IFERROR(INDEX(ItemPriceCol,MATCH($C405,ItemName,0)),""))</f>
        <v>20</v>
      </c>
      <c r="F405" s="18">
        <f t="shared" si="33"/>
        <v>120</v>
      </c>
      <c r="G405" s="18">
        <f t="shared" si="32"/>
        <v>11.533333333333333</v>
      </c>
      <c r="H405" s="18">
        <f t="shared" si="34"/>
        <v>50.8</v>
      </c>
      <c r="J405" t="str">
        <f ca="1">IF(C405="","",IF(A405="","NO DATE",IF(NOT(ISNUMBER(A405)),"DATE IS TEXT",IF(A405&lt;&gt;INT(A405),"DATE HAS TIME",IF(OR(A405&lt;DATE(2026,9,16),A405&gt;TODAY()),"DATE OUT OF RANGE",IF(ISNA(MATCH(B405,{"SA-DAY","SA-NYT","SYS-DAY","SYS-NYT"},0)),"REFERENCE PROBLEM",IF(ISNA(MATCH(C405,ItemName,0)),"ITEM NOT IN LIST",IF(OR(NOT(ISNUMBER(D405)),D405&lt;=0),"QTY PROBLEM","OK"))))))))</f>
        <v>OK</v>
      </c>
    </row>
    <row r="406" spans="1:10" x14ac:dyDescent="0.25">
      <c r="A406" s="25">
        <v>46284</v>
      </c>
      <c r="B406" s="15" t="s">
        <v>2617</v>
      </c>
      <c r="C406" s="15" t="s">
        <v>419</v>
      </c>
      <c r="D406" s="16">
        <v>8</v>
      </c>
      <c r="E406" s="18">
        <f>IF($C406="","",IFERROR(INDEX(ItemPriceCol,MATCH($C406,ItemName,0)),""))</f>
        <v>15</v>
      </c>
      <c r="F406" s="18">
        <f t="shared" si="33"/>
        <v>120</v>
      </c>
      <c r="G406" s="18">
        <f t="shared" si="32"/>
        <v>9.7799999999999994</v>
      </c>
      <c r="H406" s="18">
        <f t="shared" si="34"/>
        <v>41.760000000000005</v>
      </c>
      <c r="J406" t="str">
        <f ca="1">IF(C406="","",IF(A406="","NO DATE",IF(NOT(ISNUMBER(A406)),"DATE IS TEXT",IF(A406&lt;&gt;INT(A406),"DATE HAS TIME",IF(OR(A406&lt;DATE(2026,9,16),A406&gt;TODAY()),"DATE OUT OF RANGE",IF(ISNA(MATCH(B406,{"SA-DAY","SA-NYT","SYS-DAY","SYS-NYT"},0)),"REFERENCE PROBLEM",IF(ISNA(MATCH(C406,ItemName,0)),"ITEM NOT IN LIST",IF(OR(NOT(ISNUMBER(D406)),D406&lt;=0),"QTY PROBLEM","OK"))))))))</f>
        <v>OK</v>
      </c>
    </row>
    <row r="407" spans="1:10" x14ac:dyDescent="0.25">
      <c r="A407" s="25">
        <v>46284</v>
      </c>
      <c r="B407" s="15" t="s">
        <v>2617</v>
      </c>
      <c r="C407" s="15" t="s">
        <v>1539</v>
      </c>
      <c r="D407" s="16">
        <v>1</v>
      </c>
      <c r="E407" s="18">
        <f>IF($C407="","",IFERROR(INDEX(ItemPriceCol,MATCH($C407,ItemName,0)),""))</f>
        <v>90</v>
      </c>
      <c r="F407" s="18">
        <f t="shared" si="33"/>
        <v>90</v>
      </c>
      <c r="G407" s="18">
        <f t="shared" si="32"/>
        <v>58.695</v>
      </c>
      <c r="H407" s="18">
        <f t="shared" si="34"/>
        <v>31.305</v>
      </c>
      <c r="J407" t="str">
        <f ca="1">IF(C407="","",IF(A407="","NO DATE",IF(NOT(ISNUMBER(A407)),"DATE IS TEXT",IF(A407&lt;&gt;INT(A407),"DATE HAS TIME",IF(OR(A407&lt;DATE(2026,9,16),A407&gt;TODAY()),"DATE OUT OF RANGE",IF(ISNA(MATCH(B407,{"SA-DAY","SA-NYT","SYS-DAY","SYS-NYT"},0)),"REFERENCE PROBLEM",IF(ISNA(MATCH(C407,ItemName,0)),"ITEM NOT IN LIST",IF(OR(NOT(ISNUMBER(D407)),D407&lt;=0),"QTY PROBLEM","OK"))))))))</f>
        <v>OK</v>
      </c>
    </row>
    <row r="408" spans="1:10" x14ac:dyDescent="0.25">
      <c r="A408" s="25">
        <v>46284</v>
      </c>
      <c r="B408" s="15" t="s">
        <v>2617</v>
      </c>
      <c r="C408" s="15" t="s">
        <v>385</v>
      </c>
      <c r="D408" s="16">
        <v>1</v>
      </c>
      <c r="E408" s="18">
        <v>2</v>
      </c>
      <c r="F408" s="18">
        <f t="shared" si="33"/>
        <v>2</v>
      </c>
      <c r="G408" s="18">
        <f t="shared" si="32"/>
        <v>52.177500000000002</v>
      </c>
      <c r="H408" s="18">
        <f t="shared" si="34"/>
        <v>-50.177500000000002</v>
      </c>
      <c r="J408" t="str">
        <f ca="1">IF(C408="","",IF(A408="","NO DATE",IF(NOT(ISNUMBER(A408)),"DATE IS TEXT",IF(A408&lt;&gt;INT(A408),"DATE HAS TIME",IF(OR(A408&lt;DATE(2026,9,16),A408&gt;TODAY()),"DATE OUT OF RANGE",IF(ISNA(MATCH(B408,{"SA-DAY","SA-NYT","SYS-DAY","SYS-NYT"},0)),"REFERENCE PROBLEM",IF(ISNA(MATCH(C408,ItemName,0)),"ITEM NOT IN LIST",IF(OR(NOT(ISNUMBER(D408)),D408&lt;=0),"QTY PROBLEM","OK"))))))))</f>
        <v>OK</v>
      </c>
    </row>
    <row r="409" spans="1:10" x14ac:dyDescent="0.25">
      <c r="A409" s="25">
        <v>46284</v>
      </c>
      <c r="B409" s="15" t="s">
        <v>2617</v>
      </c>
      <c r="C409" s="15" t="s">
        <v>522</v>
      </c>
      <c r="D409" s="16">
        <v>5</v>
      </c>
      <c r="E409" s="18">
        <f t="shared" ref="E409:E435" si="35">IF($C409="","",IFERROR(INDEX(ItemPriceCol,MATCH($C409,ItemName,0)),""))</f>
        <v>15</v>
      </c>
      <c r="F409" s="18">
        <f t="shared" si="33"/>
        <v>75</v>
      </c>
      <c r="G409" s="18">
        <f t="shared" si="32"/>
        <v>9.7799999999999994</v>
      </c>
      <c r="H409" s="18">
        <f t="shared" si="34"/>
        <v>26.1</v>
      </c>
      <c r="J409" t="str">
        <f ca="1">IF(C409="","",IF(A409="","NO DATE",IF(NOT(ISNUMBER(A409)),"DATE IS TEXT",IF(A409&lt;&gt;INT(A409),"DATE HAS TIME",IF(OR(A409&lt;DATE(2026,9,16),A409&gt;TODAY()),"DATE OUT OF RANGE",IF(ISNA(MATCH(B409,{"SA-DAY","SA-NYT","SYS-DAY","SYS-NYT"},0)),"REFERENCE PROBLEM",IF(ISNA(MATCH(C409,ItemName,0)),"ITEM NOT IN LIST",IF(OR(NOT(ISNUMBER(D409)),D409&lt;=0),"QTY PROBLEM","OK"))))))))</f>
        <v>OK</v>
      </c>
    </row>
    <row r="410" spans="1:10" x14ac:dyDescent="0.25">
      <c r="A410" s="25">
        <v>46284</v>
      </c>
      <c r="B410" s="15" t="s">
        <v>2617</v>
      </c>
      <c r="C410" s="15" t="s">
        <v>2440</v>
      </c>
      <c r="D410" s="16">
        <v>6</v>
      </c>
      <c r="E410" s="18">
        <f t="shared" si="35"/>
        <v>12</v>
      </c>
      <c r="F410" s="18">
        <f t="shared" si="33"/>
        <v>72</v>
      </c>
      <c r="G410" s="18">
        <f t="shared" si="32"/>
        <v>7.8224999999999998</v>
      </c>
      <c r="H410" s="18">
        <f t="shared" si="34"/>
        <v>25.064999999999998</v>
      </c>
      <c r="J410" t="str">
        <f ca="1">IF(C410="","",IF(A410="","NO DATE",IF(NOT(ISNUMBER(A410)),"DATE IS TEXT",IF(A410&lt;&gt;INT(A410),"DATE HAS TIME",IF(OR(A410&lt;DATE(2026,9,16),A410&gt;TODAY()),"DATE OUT OF RANGE",IF(ISNA(MATCH(B410,{"SA-DAY","SA-NYT","SYS-DAY","SYS-NYT"},0)),"REFERENCE PROBLEM",IF(ISNA(MATCH(C410,ItemName,0)),"ITEM NOT IN LIST",IF(OR(NOT(ISNUMBER(D410)),D410&lt;=0),"QTY PROBLEM","OK"))))))))</f>
        <v>OK</v>
      </c>
    </row>
    <row r="411" spans="1:10" x14ac:dyDescent="0.25">
      <c r="A411" s="25">
        <v>46284</v>
      </c>
      <c r="B411" s="15" t="s">
        <v>2617</v>
      </c>
      <c r="C411" s="15" t="s">
        <v>128</v>
      </c>
      <c r="D411" s="16">
        <v>9</v>
      </c>
      <c r="E411" s="18">
        <f t="shared" si="35"/>
        <v>7</v>
      </c>
      <c r="F411" s="18">
        <f t="shared" si="33"/>
        <v>63</v>
      </c>
      <c r="G411" s="18">
        <f t="shared" si="32"/>
        <v>4.5674999999999999</v>
      </c>
      <c r="H411" s="18">
        <f t="shared" si="34"/>
        <v>21.892499999999998</v>
      </c>
      <c r="J411" t="str">
        <f ca="1">IF(C411="","",IF(A411="","NO DATE",IF(NOT(ISNUMBER(A411)),"DATE IS TEXT",IF(A411&lt;&gt;INT(A411),"DATE HAS TIME",IF(OR(A411&lt;DATE(2026,9,16),A411&gt;TODAY()),"DATE OUT OF RANGE",IF(ISNA(MATCH(B411,{"SA-DAY","SA-NYT","SYS-DAY","SYS-NYT"},0)),"REFERENCE PROBLEM",IF(ISNA(MATCH(C411,ItemName,0)),"ITEM NOT IN LIST",IF(OR(NOT(ISNUMBER(D411)),D411&lt;=0),"QTY PROBLEM","OK"))))))))</f>
        <v>OK</v>
      </c>
    </row>
    <row r="412" spans="1:10" x14ac:dyDescent="0.25">
      <c r="A412" s="25">
        <v>46284</v>
      </c>
      <c r="B412" s="15" t="s">
        <v>2617</v>
      </c>
      <c r="C412" s="15" t="s">
        <v>1745</v>
      </c>
      <c r="D412" s="16">
        <v>6</v>
      </c>
      <c r="E412" s="18">
        <f t="shared" si="35"/>
        <v>10</v>
      </c>
      <c r="F412" s="18">
        <f t="shared" si="33"/>
        <v>60</v>
      </c>
      <c r="G412" s="18">
        <f t="shared" si="32"/>
        <v>6.5250000000000004</v>
      </c>
      <c r="H412" s="18">
        <f t="shared" si="34"/>
        <v>20.849999999999994</v>
      </c>
      <c r="J412" t="str">
        <f ca="1">IF(C412="","",IF(A412="","NO DATE",IF(NOT(ISNUMBER(A412)),"DATE IS TEXT",IF(A412&lt;&gt;INT(A412),"DATE HAS TIME",IF(OR(A412&lt;DATE(2026,9,16),A412&gt;TODAY()),"DATE OUT OF RANGE",IF(ISNA(MATCH(B412,{"SA-DAY","SA-NYT","SYS-DAY","SYS-NYT"},0)),"REFERENCE PROBLEM",IF(ISNA(MATCH(C412,ItemName,0)),"ITEM NOT IN LIST",IF(OR(NOT(ISNUMBER(D412)),D412&lt;=0),"QTY PROBLEM","OK"))))))))</f>
        <v>OK</v>
      </c>
    </row>
    <row r="413" spans="1:10" x14ac:dyDescent="0.25">
      <c r="A413" s="25">
        <v>46284</v>
      </c>
      <c r="B413" s="15" t="s">
        <v>2617</v>
      </c>
      <c r="C413" s="15" t="s">
        <v>2055</v>
      </c>
      <c r="D413" s="16">
        <v>4</v>
      </c>
      <c r="E413" s="18">
        <f t="shared" si="35"/>
        <v>15</v>
      </c>
      <c r="F413" s="18">
        <f t="shared" si="33"/>
        <v>60</v>
      </c>
      <c r="G413" s="18">
        <f t="shared" si="32"/>
        <v>11.25</v>
      </c>
      <c r="H413" s="18">
        <f t="shared" si="34"/>
        <v>15</v>
      </c>
      <c r="J413" t="str">
        <f ca="1">IF(C413="","",IF(A413="","NO DATE",IF(NOT(ISNUMBER(A413)),"DATE IS TEXT",IF(A413&lt;&gt;INT(A413),"DATE HAS TIME",IF(OR(A413&lt;DATE(2026,9,16),A413&gt;TODAY()),"DATE OUT OF RANGE",IF(ISNA(MATCH(B413,{"SA-DAY","SA-NYT","SYS-DAY","SYS-NYT"},0)),"REFERENCE PROBLEM",IF(ISNA(MATCH(C413,ItemName,0)),"ITEM NOT IN LIST",IF(OR(NOT(ISNUMBER(D413)),D413&lt;=0),"QTY PROBLEM","OK"))))))))</f>
        <v>OK</v>
      </c>
    </row>
    <row r="414" spans="1:10" x14ac:dyDescent="0.25">
      <c r="A414" s="25">
        <v>46284</v>
      </c>
      <c r="B414" s="15" t="s">
        <v>2617</v>
      </c>
      <c r="C414" s="15" t="s">
        <v>289</v>
      </c>
      <c r="D414" s="16">
        <v>1</v>
      </c>
      <c r="E414" s="18">
        <f t="shared" si="35"/>
        <v>55</v>
      </c>
      <c r="F414" s="18">
        <f t="shared" si="33"/>
        <v>55</v>
      </c>
      <c r="G414" s="18">
        <f t="shared" si="32"/>
        <v>35.872500000000002</v>
      </c>
      <c r="H414" s="18">
        <f t="shared" si="34"/>
        <v>19.127499999999998</v>
      </c>
      <c r="J414" t="str">
        <f ca="1">IF(C414="","",IF(A414="","NO DATE",IF(NOT(ISNUMBER(A414)),"DATE IS TEXT",IF(A414&lt;&gt;INT(A414),"DATE HAS TIME",IF(OR(A414&lt;DATE(2026,9,16),A414&gt;TODAY()),"DATE OUT OF RANGE",IF(ISNA(MATCH(B414,{"SA-DAY","SA-NYT","SYS-DAY","SYS-NYT"},0)),"REFERENCE PROBLEM",IF(ISNA(MATCH(C414,ItemName,0)),"ITEM NOT IN LIST",IF(OR(NOT(ISNUMBER(D414)),D414&lt;=0),"QTY PROBLEM","OK"))))))))</f>
        <v>OK</v>
      </c>
    </row>
    <row r="415" spans="1:10" x14ac:dyDescent="0.25">
      <c r="A415" s="25">
        <v>46284</v>
      </c>
      <c r="B415" s="15" t="s">
        <v>2617</v>
      </c>
      <c r="C415" s="15" t="s">
        <v>2198</v>
      </c>
      <c r="D415" s="16">
        <v>3</v>
      </c>
      <c r="E415" s="18">
        <f t="shared" si="35"/>
        <v>15</v>
      </c>
      <c r="F415" s="18">
        <f t="shared" si="33"/>
        <v>45</v>
      </c>
      <c r="G415" s="18">
        <f t="shared" si="32"/>
        <v>9.7799999999999994</v>
      </c>
      <c r="H415" s="18">
        <f t="shared" si="34"/>
        <v>15.660000000000004</v>
      </c>
      <c r="J415" t="str">
        <f ca="1">IF(C415="","",IF(A415="","NO DATE",IF(NOT(ISNUMBER(A415)),"DATE IS TEXT",IF(A415&lt;&gt;INT(A415),"DATE HAS TIME",IF(OR(A415&lt;DATE(2026,9,16),A415&gt;TODAY()),"DATE OUT OF RANGE",IF(ISNA(MATCH(B415,{"SA-DAY","SA-NYT","SYS-DAY","SYS-NYT"},0)),"REFERENCE PROBLEM",IF(ISNA(MATCH(C415,ItemName,0)),"ITEM NOT IN LIST",IF(OR(NOT(ISNUMBER(D415)),D415&lt;=0),"QTY PROBLEM","OK"))))))))</f>
        <v>OK</v>
      </c>
    </row>
    <row r="416" spans="1:10" x14ac:dyDescent="0.25">
      <c r="A416" s="25">
        <v>46284</v>
      </c>
      <c r="B416" s="15" t="s">
        <v>2617</v>
      </c>
      <c r="C416" s="15" t="s">
        <v>1395</v>
      </c>
      <c r="D416" s="16">
        <v>3</v>
      </c>
      <c r="E416" s="18">
        <f t="shared" si="35"/>
        <v>15</v>
      </c>
      <c r="F416" s="18">
        <f t="shared" si="33"/>
        <v>45</v>
      </c>
      <c r="G416" s="18">
        <f t="shared" si="32"/>
        <v>7.9166666666666652</v>
      </c>
      <c r="H416" s="18">
        <f t="shared" si="34"/>
        <v>21.250000000000004</v>
      </c>
      <c r="J416" t="str">
        <f ca="1">IF(C416="","",IF(A416="","NO DATE",IF(NOT(ISNUMBER(A416)),"DATE IS TEXT",IF(A416&lt;&gt;INT(A416),"DATE HAS TIME",IF(OR(A416&lt;DATE(2026,9,16),A416&gt;TODAY()),"DATE OUT OF RANGE",IF(ISNA(MATCH(B416,{"SA-DAY","SA-NYT","SYS-DAY","SYS-NYT"},0)),"REFERENCE PROBLEM",IF(ISNA(MATCH(C416,ItemName,0)),"ITEM NOT IN LIST",IF(OR(NOT(ISNUMBER(D416)),D416&lt;=0),"QTY PROBLEM","OK"))))))))</f>
        <v>OK</v>
      </c>
    </row>
    <row r="417" spans="1:10" x14ac:dyDescent="0.25">
      <c r="A417" s="25">
        <v>46284</v>
      </c>
      <c r="B417" s="15" t="s">
        <v>2617</v>
      </c>
      <c r="C417" s="15" t="s">
        <v>2106</v>
      </c>
      <c r="D417" s="16">
        <v>1</v>
      </c>
      <c r="E417" s="18">
        <f t="shared" si="35"/>
        <v>40</v>
      </c>
      <c r="F417" s="18">
        <f t="shared" si="33"/>
        <v>40</v>
      </c>
      <c r="G417" s="18">
        <f t="shared" si="32"/>
        <v>26.085000000000001</v>
      </c>
      <c r="H417" s="18">
        <f t="shared" si="34"/>
        <v>13.914999999999999</v>
      </c>
      <c r="J417" t="str">
        <f ca="1">IF(C417="","",IF(A417="","NO DATE",IF(NOT(ISNUMBER(A417)),"DATE IS TEXT",IF(A417&lt;&gt;INT(A417),"DATE HAS TIME",IF(OR(A417&lt;DATE(2026,9,16),A417&gt;TODAY()),"DATE OUT OF RANGE",IF(ISNA(MATCH(B417,{"SA-DAY","SA-NYT","SYS-DAY","SYS-NYT"},0)),"REFERENCE PROBLEM",IF(ISNA(MATCH(C417,ItemName,0)),"ITEM NOT IN LIST",IF(OR(NOT(ISNUMBER(D417)),D417&lt;=0),"QTY PROBLEM","OK"))))))))</f>
        <v>OK</v>
      </c>
    </row>
    <row r="418" spans="1:10" x14ac:dyDescent="0.25">
      <c r="A418" s="25">
        <v>46284</v>
      </c>
      <c r="B418" s="15" t="s">
        <v>2617</v>
      </c>
      <c r="C418" s="15" t="s">
        <v>403</v>
      </c>
      <c r="D418" s="16">
        <v>1</v>
      </c>
      <c r="E418" s="18">
        <f t="shared" si="35"/>
        <v>40</v>
      </c>
      <c r="F418" s="18">
        <f t="shared" si="33"/>
        <v>40</v>
      </c>
      <c r="G418" s="18">
        <f t="shared" si="32"/>
        <v>26.085000000000001</v>
      </c>
      <c r="H418" s="18">
        <f t="shared" si="34"/>
        <v>13.914999999999999</v>
      </c>
      <c r="J418" t="str">
        <f ca="1">IF(C418="","",IF(A418="","NO DATE",IF(NOT(ISNUMBER(A418)),"DATE IS TEXT",IF(A418&lt;&gt;INT(A418),"DATE HAS TIME",IF(OR(A418&lt;DATE(2026,9,16),A418&gt;TODAY()),"DATE OUT OF RANGE",IF(ISNA(MATCH(B418,{"SA-DAY","SA-NYT","SYS-DAY","SYS-NYT"},0)),"REFERENCE PROBLEM",IF(ISNA(MATCH(C418,ItemName,0)),"ITEM NOT IN LIST",IF(OR(NOT(ISNUMBER(D418)),D418&lt;=0),"QTY PROBLEM","OK"))))))))</f>
        <v>OK</v>
      </c>
    </row>
    <row r="419" spans="1:10" x14ac:dyDescent="0.25">
      <c r="A419" s="25">
        <v>46284</v>
      </c>
      <c r="B419" s="15" t="s">
        <v>2617</v>
      </c>
      <c r="C419" s="15" t="s">
        <v>321</v>
      </c>
      <c r="D419" s="16">
        <v>1</v>
      </c>
      <c r="E419" s="18">
        <f t="shared" si="35"/>
        <v>40</v>
      </c>
      <c r="F419" s="18">
        <f t="shared" si="33"/>
        <v>40</v>
      </c>
      <c r="G419" s="18">
        <f t="shared" si="32"/>
        <v>18.559999999999999</v>
      </c>
      <c r="H419" s="18">
        <f t="shared" si="34"/>
        <v>21.44</v>
      </c>
      <c r="J419" t="str">
        <f ca="1">IF(C419="","",IF(A419="","NO DATE",IF(NOT(ISNUMBER(A419)),"DATE IS TEXT",IF(A419&lt;&gt;INT(A419),"DATE HAS TIME",IF(OR(A419&lt;DATE(2026,9,16),A419&gt;TODAY()),"DATE OUT OF RANGE",IF(ISNA(MATCH(B419,{"SA-DAY","SA-NYT","SYS-DAY","SYS-NYT"},0)),"REFERENCE PROBLEM",IF(ISNA(MATCH(C419,ItemName,0)),"ITEM NOT IN LIST",IF(OR(NOT(ISNUMBER(D419)),D419&lt;=0),"QTY PROBLEM","OK"))))))))</f>
        <v>OK</v>
      </c>
    </row>
    <row r="420" spans="1:10" x14ac:dyDescent="0.25">
      <c r="A420" s="25">
        <v>46284</v>
      </c>
      <c r="B420" s="15" t="s">
        <v>2617</v>
      </c>
      <c r="C420" s="15" t="s">
        <v>877</v>
      </c>
      <c r="D420" s="16">
        <v>1</v>
      </c>
      <c r="E420" s="18">
        <f t="shared" si="35"/>
        <v>40</v>
      </c>
      <c r="F420" s="18">
        <f t="shared" si="33"/>
        <v>40</v>
      </c>
      <c r="G420" s="18">
        <f t="shared" si="32"/>
        <v>26.085000000000001</v>
      </c>
      <c r="H420" s="18">
        <f t="shared" si="34"/>
        <v>13.914999999999999</v>
      </c>
      <c r="J420" t="str">
        <f ca="1">IF(C420="","",IF(A420="","NO DATE",IF(NOT(ISNUMBER(A420)),"DATE IS TEXT",IF(A420&lt;&gt;INT(A420),"DATE HAS TIME",IF(OR(A420&lt;DATE(2026,9,16),A420&gt;TODAY()),"DATE OUT OF RANGE",IF(ISNA(MATCH(B420,{"SA-DAY","SA-NYT","SYS-DAY","SYS-NYT"},0)),"REFERENCE PROBLEM",IF(ISNA(MATCH(C420,ItemName,0)),"ITEM NOT IN LIST",IF(OR(NOT(ISNUMBER(D420)),D420&lt;=0),"QTY PROBLEM","OK"))))))))</f>
        <v>OK</v>
      </c>
    </row>
    <row r="421" spans="1:10" x14ac:dyDescent="0.25">
      <c r="A421" s="25">
        <v>46284</v>
      </c>
      <c r="B421" s="15" t="s">
        <v>2617</v>
      </c>
      <c r="C421" s="15" t="s">
        <v>431</v>
      </c>
      <c r="D421" s="16">
        <v>3</v>
      </c>
      <c r="E421" s="18">
        <f t="shared" si="35"/>
        <v>12</v>
      </c>
      <c r="F421" s="18">
        <f t="shared" si="33"/>
        <v>36</v>
      </c>
      <c r="G421" s="18">
        <f t="shared" si="32"/>
        <v>7.8224999999999998</v>
      </c>
      <c r="H421" s="18">
        <f t="shared" si="34"/>
        <v>12.532499999999999</v>
      </c>
      <c r="J421" t="str">
        <f ca="1">IF(C421="","",IF(A421="","NO DATE",IF(NOT(ISNUMBER(A421)),"DATE IS TEXT",IF(A421&lt;&gt;INT(A421),"DATE HAS TIME",IF(OR(A421&lt;DATE(2026,9,16),A421&gt;TODAY()),"DATE OUT OF RANGE",IF(ISNA(MATCH(B421,{"SA-DAY","SA-NYT","SYS-DAY","SYS-NYT"},0)),"REFERENCE PROBLEM",IF(ISNA(MATCH(C421,ItemName,0)),"ITEM NOT IN LIST",IF(OR(NOT(ISNUMBER(D421)),D421&lt;=0),"QTY PROBLEM","OK"))))))))</f>
        <v>OK</v>
      </c>
    </row>
    <row r="422" spans="1:10" x14ac:dyDescent="0.25">
      <c r="A422" s="25">
        <v>46284</v>
      </c>
      <c r="B422" s="15" t="s">
        <v>2617</v>
      </c>
      <c r="C422" s="15" t="s">
        <v>1255</v>
      </c>
      <c r="D422" s="16">
        <v>1</v>
      </c>
      <c r="E422" s="18">
        <f t="shared" si="35"/>
        <v>35</v>
      </c>
      <c r="F422" s="18">
        <f t="shared" si="33"/>
        <v>35</v>
      </c>
      <c r="G422" s="18">
        <f t="shared" si="32"/>
        <v>26.68</v>
      </c>
      <c r="H422" s="18">
        <f t="shared" si="34"/>
        <v>8.32</v>
      </c>
      <c r="J422" t="str">
        <f ca="1">IF(C422="","",IF(A422="","NO DATE",IF(NOT(ISNUMBER(A422)),"DATE IS TEXT",IF(A422&lt;&gt;INT(A422),"DATE HAS TIME",IF(OR(A422&lt;DATE(2026,9,16),A422&gt;TODAY()),"DATE OUT OF RANGE",IF(ISNA(MATCH(B422,{"SA-DAY","SA-NYT","SYS-DAY","SYS-NYT"},0)),"REFERENCE PROBLEM",IF(ISNA(MATCH(C422,ItemName,0)),"ITEM NOT IN LIST",IF(OR(NOT(ISNUMBER(D422)),D422&lt;=0),"QTY PROBLEM","OK"))))))))</f>
        <v>OK</v>
      </c>
    </row>
    <row r="423" spans="1:10" x14ac:dyDescent="0.25">
      <c r="A423" s="25">
        <v>46284</v>
      </c>
      <c r="B423" s="15" t="s">
        <v>2617</v>
      </c>
      <c r="C423" s="15" t="s">
        <v>975</v>
      </c>
      <c r="D423" s="16">
        <v>1</v>
      </c>
      <c r="E423" s="18">
        <f t="shared" si="35"/>
        <v>30</v>
      </c>
      <c r="F423" s="18">
        <f t="shared" si="33"/>
        <v>30</v>
      </c>
      <c r="G423" s="18">
        <f t="shared" si="32"/>
        <v>19.567499999999999</v>
      </c>
      <c r="H423" s="18">
        <f t="shared" si="34"/>
        <v>10.432500000000001</v>
      </c>
      <c r="J423" t="str">
        <f ca="1">IF(C423="","",IF(A423="","NO DATE",IF(NOT(ISNUMBER(A423)),"DATE IS TEXT",IF(A423&lt;&gt;INT(A423),"DATE HAS TIME",IF(OR(A423&lt;DATE(2026,9,16),A423&gt;TODAY()),"DATE OUT OF RANGE",IF(ISNA(MATCH(B423,{"SA-DAY","SA-NYT","SYS-DAY","SYS-NYT"},0)),"REFERENCE PROBLEM",IF(ISNA(MATCH(C423,ItemName,0)),"ITEM NOT IN LIST",IF(OR(NOT(ISNUMBER(D423)),D423&lt;=0),"QTY PROBLEM","OK"))))))))</f>
        <v>OK</v>
      </c>
    </row>
    <row r="424" spans="1:10" x14ac:dyDescent="0.25">
      <c r="A424" s="25">
        <v>46284</v>
      </c>
      <c r="B424" s="15" t="s">
        <v>2617</v>
      </c>
      <c r="C424" s="15" t="s">
        <v>2420</v>
      </c>
      <c r="D424" s="16">
        <v>2</v>
      </c>
      <c r="E424" s="18">
        <f t="shared" si="35"/>
        <v>15</v>
      </c>
      <c r="F424" s="18">
        <f t="shared" si="33"/>
        <v>30</v>
      </c>
      <c r="G424" s="18">
        <f t="shared" si="32"/>
        <v>8.3553333333333324</v>
      </c>
      <c r="H424" s="18">
        <f t="shared" si="34"/>
        <v>13.289333333333335</v>
      </c>
      <c r="J424" t="str">
        <f ca="1">IF(C424="","",IF(A424="","NO DATE",IF(NOT(ISNUMBER(A424)),"DATE IS TEXT",IF(A424&lt;&gt;INT(A424),"DATE HAS TIME",IF(OR(A424&lt;DATE(2026,9,16),A424&gt;TODAY()),"DATE OUT OF RANGE",IF(ISNA(MATCH(B424,{"SA-DAY","SA-NYT","SYS-DAY","SYS-NYT"},0)),"REFERENCE PROBLEM",IF(ISNA(MATCH(C424,ItemName,0)),"ITEM NOT IN LIST",IF(OR(NOT(ISNUMBER(D424)),D424&lt;=0),"QTY PROBLEM","OK"))))))))</f>
        <v>OK</v>
      </c>
    </row>
    <row r="425" spans="1:10" x14ac:dyDescent="0.25">
      <c r="A425" s="25">
        <v>46284</v>
      </c>
      <c r="B425" s="15" t="s">
        <v>2617</v>
      </c>
      <c r="C425" s="15" t="s">
        <v>335</v>
      </c>
      <c r="D425" s="16">
        <v>1</v>
      </c>
      <c r="E425" s="18">
        <f t="shared" si="35"/>
        <v>30</v>
      </c>
      <c r="F425" s="18">
        <f t="shared" si="33"/>
        <v>30</v>
      </c>
      <c r="G425" s="18">
        <f t="shared" si="32"/>
        <v>15.546666666666667</v>
      </c>
      <c r="H425" s="18">
        <f t="shared" si="34"/>
        <v>14.453333333333333</v>
      </c>
      <c r="J425" t="str">
        <f ca="1">IF(C425="","",IF(A425="","NO DATE",IF(NOT(ISNUMBER(A425)),"DATE IS TEXT",IF(A425&lt;&gt;INT(A425),"DATE HAS TIME",IF(OR(A425&lt;DATE(2026,9,16),A425&gt;TODAY()),"DATE OUT OF RANGE",IF(ISNA(MATCH(B425,{"SA-DAY","SA-NYT","SYS-DAY","SYS-NYT"},0)),"REFERENCE PROBLEM",IF(ISNA(MATCH(C425,ItemName,0)),"ITEM NOT IN LIST",IF(OR(NOT(ISNUMBER(D425)),D425&lt;=0),"QTY PROBLEM","OK"))))))))</f>
        <v>OK</v>
      </c>
    </row>
    <row r="426" spans="1:10" x14ac:dyDescent="0.25">
      <c r="A426" s="25">
        <v>46284</v>
      </c>
      <c r="B426" s="15" t="s">
        <v>2617</v>
      </c>
      <c r="C426" s="15" t="s">
        <v>840</v>
      </c>
      <c r="D426" s="16">
        <v>1</v>
      </c>
      <c r="E426" s="18">
        <f t="shared" si="35"/>
        <v>30</v>
      </c>
      <c r="F426" s="18">
        <f t="shared" si="33"/>
        <v>30</v>
      </c>
      <c r="G426" s="18">
        <f t="shared" si="32"/>
        <v>16.784000000000002</v>
      </c>
      <c r="H426" s="18">
        <f t="shared" si="34"/>
        <v>13.215999999999998</v>
      </c>
      <c r="J426" t="str">
        <f ca="1">IF(C426="","",IF(A426="","NO DATE",IF(NOT(ISNUMBER(A426)),"DATE IS TEXT",IF(A426&lt;&gt;INT(A426),"DATE HAS TIME",IF(OR(A426&lt;DATE(2026,9,16),A426&gt;TODAY()),"DATE OUT OF RANGE",IF(ISNA(MATCH(B426,{"SA-DAY","SA-NYT","SYS-DAY","SYS-NYT"},0)),"REFERENCE PROBLEM",IF(ISNA(MATCH(C426,ItemName,0)),"ITEM NOT IN LIST",IF(OR(NOT(ISNUMBER(D426)),D426&lt;=0),"QTY PROBLEM","OK"))))))))</f>
        <v>OK</v>
      </c>
    </row>
    <row r="427" spans="1:10" x14ac:dyDescent="0.25">
      <c r="A427" s="25">
        <v>46284</v>
      </c>
      <c r="B427" s="15" t="s">
        <v>2617</v>
      </c>
      <c r="C427" s="15" t="s">
        <v>526</v>
      </c>
      <c r="D427" s="16">
        <v>2</v>
      </c>
      <c r="E427" s="18">
        <f t="shared" si="35"/>
        <v>15</v>
      </c>
      <c r="F427" s="18">
        <f t="shared" si="33"/>
        <v>30</v>
      </c>
      <c r="G427" s="18">
        <f t="shared" si="32"/>
        <v>9.7799999999999994</v>
      </c>
      <c r="H427" s="18">
        <f t="shared" si="34"/>
        <v>10.440000000000001</v>
      </c>
      <c r="J427" t="str">
        <f ca="1">IF(C427="","",IF(A427="","NO DATE",IF(NOT(ISNUMBER(A427)),"DATE IS TEXT",IF(A427&lt;&gt;INT(A427),"DATE HAS TIME",IF(OR(A427&lt;DATE(2026,9,16),A427&gt;TODAY()),"DATE OUT OF RANGE",IF(ISNA(MATCH(B427,{"SA-DAY","SA-NYT","SYS-DAY","SYS-NYT"},0)),"REFERENCE PROBLEM",IF(ISNA(MATCH(C427,ItemName,0)),"ITEM NOT IN LIST",IF(OR(NOT(ISNUMBER(D427)),D427&lt;=0),"QTY PROBLEM","OK"))))))))</f>
        <v>OK</v>
      </c>
    </row>
    <row r="428" spans="1:10" x14ac:dyDescent="0.25">
      <c r="A428" s="25">
        <v>46284</v>
      </c>
      <c r="B428" s="15" t="s">
        <v>2617</v>
      </c>
      <c r="C428" s="15" t="s">
        <v>1521</v>
      </c>
      <c r="D428" s="16">
        <v>1</v>
      </c>
      <c r="E428" s="18">
        <f t="shared" si="35"/>
        <v>25</v>
      </c>
      <c r="F428" s="18">
        <f t="shared" si="33"/>
        <v>25</v>
      </c>
      <c r="G428" s="18">
        <f t="shared" si="32"/>
        <v>18.75</v>
      </c>
      <c r="H428" s="18">
        <f t="shared" si="34"/>
        <v>6.25</v>
      </c>
      <c r="J428" t="str">
        <f ca="1">IF(C428="","",IF(A428="","NO DATE",IF(NOT(ISNUMBER(A428)),"DATE IS TEXT",IF(A428&lt;&gt;INT(A428),"DATE HAS TIME",IF(OR(A428&lt;DATE(2026,9,16),A428&gt;TODAY()),"DATE OUT OF RANGE",IF(ISNA(MATCH(B428,{"SA-DAY","SA-NYT","SYS-DAY","SYS-NYT"},0)),"REFERENCE PROBLEM",IF(ISNA(MATCH(C428,ItemName,0)),"ITEM NOT IN LIST",IF(OR(NOT(ISNUMBER(D428)),D428&lt;=0),"QTY PROBLEM","OK"))))))))</f>
        <v>OK</v>
      </c>
    </row>
    <row r="429" spans="1:10" x14ac:dyDescent="0.25">
      <c r="A429" s="25">
        <v>46284</v>
      </c>
      <c r="B429" s="15" t="s">
        <v>2617</v>
      </c>
      <c r="C429" s="15" t="s">
        <v>427</v>
      </c>
      <c r="D429" s="16">
        <v>1</v>
      </c>
      <c r="E429" s="18">
        <f t="shared" si="35"/>
        <v>25</v>
      </c>
      <c r="F429" s="18">
        <f t="shared" si="33"/>
        <v>25</v>
      </c>
      <c r="G429" s="18">
        <f t="shared" si="32"/>
        <v>17.306666666666665</v>
      </c>
      <c r="H429" s="18">
        <f t="shared" si="34"/>
        <v>7.6933333333333351</v>
      </c>
      <c r="J429" t="str">
        <f ca="1">IF(C429="","",IF(A429="","NO DATE",IF(NOT(ISNUMBER(A429)),"DATE IS TEXT",IF(A429&lt;&gt;INT(A429),"DATE HAS TIME",IF(OR(A429&lt;DATE(2026,9,16),A429&gt;TODAY()),"DATE OUT OF RANGE",IF(ISNA(MATCH(B429,{"SA-DAY","SA-NYT","SYS-DAY","SYS-NYT"},0)),"REFERENCE PROBLEM",IF(ISNA(MATCH(C429,ItemName,0)),"ITEM NOT IN LIST",IF(OR(NOT(ISNUMBER(D429)),D429&lt;=0),"QTY PROBLEM","OK"))))))))</f>
        <v>OK</v>
      </c>
    </row>
    <row r="430" spans="1:10" x14ac:dyDescent="0.25">
      <c r="A430" s="25">
        <v>46284</v>
      </c>
      <c r="B430" s="15" t="s">
        <v>2617</v>
      </c>
      <c r="C430" s="15" t="s">
        <v>1389</v>
      </c>
      <c r="D430" s="16">
        <v>1</v>
      </c>
      <c r="E430" s="18">
        <f t="shared" si="35"/>
        <v>25</v>
      </c>
      <c r="F430" s="18">
        <f t="shared" si="33"/>
        <v>25</v>
      </c>
      <c r="G430" s="18">
        <f t="shared" si="32"/>
        <v>17.266666666666666</v>
      </c>
      <c r="H430" s="18">
        <f t="shared" si="34"/>
        <v>7.7333333333333343</v>
      </c>
      <c r="J430" t="str">
        <f ca="1">IF(C430="","",IF(A430="","NO DATE",IF(NOT(ISNUMBER(A430)),"DATE IS TEXT",IF(A430&lt;&gt;INT(A430),"DATE HAS TIME",IF(OR(A430&lt;DATE(2026,9,16),A430&gt;TODAY()),"DATE OUT OF RANGE",IF(ISNA(MATCH(B430,{"SA-DAY","SA-NYT","SYS-DAY","SYS-NYT"},0)),"REFERENCE PROBLEM",IF(ISNA(MATCH(C430,ItemName,0)),"ITEM NOT IN LIST",IF(OR(NOT(ISNUMBER(D430)),D430&lt;=0),"QTY PROBLEM","OK"))))))))</f>
        <v>OK</v>
      </c>
    </row>
    <row r="431" spans="1:10" x14ac:dyDescent="0.25">
      <c r="A431" s="25">
        <v>46284</v>
      </c>
      <c r="B431" s="15" t="s">
        <v>2617</v>
      </c>
      <c r="C431" s="15" t="s">
        <v>1725</v>
      </c>
      <c r="D431" s="16">
        <v>2</v>
      </c>
      <c r="E431" s="18">
        <f t="shared" si="35"/>
        <v>10</v>
      </c>
      <c r="F431" s="18">
        <f t="shared" si="33"/>
        <v>20</v>
      </c>
      <c r="G431" s="18">
        <f t="shared" si="32"/>
        <v>6.5250000000000004</v>
      </c>
      <c r="H431" s="18">
        <f t="shared" si="34"/>
        <v>6.9499999999999993</v>
      </c>
      <c r="J431" t="str">
        <f ca="1">IF(C431="","",IF(A431="","NO DATE",IF(NOT(ISNUMBER(A431)),"DATE IS TEXT",IF(A431&lt;&gt;INT(A431),"DATE HAS TIME",IF(OR(A431&lt;DATE(2026,9,16),A431&gt;TODAY()),"DATE OUT OF RANGE",IF(ISNA(MATCH(B431,{"SA-DAY","SA-NYT","SYS-DAY","SYS-NYT"},0)),"REFERENCE PROBLEM",IF(ISNA(MATCH(C431,ItemName,0)),"ITEM NOT IN LIST",IF(OR(NOT(ISNUMBER(D431)),D431&lt;=0),"QTY PROBLEM","OK"))))))))</f>
        <v>OK</v>
      </c>
    </row>
    <row r="432" spans="1:10" x14ac:dyDescent="0.25">
      <c r="A432" s="25">
        <v>46284</v>
      </c>
      <c r="B432" s="15" t="s">
        <v>2617</v>
      </c>
      <c r="C432" s="15" t="s">
        <v>1723</v>
      </c>
      <c r="D432" s="16">
        <v>2</v>
      </c>
      <c r="E432" s="18">
        <f t="shared" si="35"/>
        <v>10</v>
      </c>
      <c r="F432" s="18">
        <f t="shared" si="33"/>
        <v>20</v>
      </c>
      <c r="G432" s="18">
        <f t="shared" si="32"/>
        <v>6.5250000000000004</v>
      </c>
      <c r="H432" s="18">
        <f t="shared" si="34"/>
        <v>6.9499999999999993</v>
      </c>
      <c r="J432" t="str">
        <f ca="1">IF(C432="","",IF(A432="","NO DATE",IF(NOT(ISNUMBER(A432)),"DATE IS TEXT",IF(A432&lt;&gt;INT(A432),"DATE HAS TIME",IF(OR(A432&lt;DATE(2026,9,16),A432&gt;TODAY()),"DATE OUT OF RANGE",IF(ISNA(MATCH(B432,{"SA-DAY","SA-NYT","SYS-DAY","SYS-NYT"},0)),"REFERENCE PROBLEM",IF(ISNA(MATCH(C432,ItemName,0)),"ITEM NOT IN LIST",IF(OR(NOT(ISNUMBER(D432)),D432&lt;=0),"QTY PROBLEM","OK"))))))))</f>
        <v>OK</v>
      </c>
    </row>
    <row r="433" spans="1:10" x14ac:dyDescent="0.25">
      <c r="A433" s="25">
        <v>46284</v>
      </c>
      <c r="B433" s="15" t="s">
        <v>2617</v>
      </c>
      <c r="C433" s="15" t="s">
        <v>1873</v>
      </c>
      <c r="D433" s="16">
        <v>1</v>
      </c>
      <c r="E433" s="18">
        <f t="shared" si="35"/>
        <v>20</v>
      </c>
      <c r="F433" s="18">
        <f t="shared" si="33"/>
        <v>20</v>
      </c>
      <c r="G433" s="18">
        <f t="shared" si="32"/>
        <v>15</v>
      </c>
      <c r="H433" s="18">
        <f t="shared" si="34"/>
        <v>5</v>
      </c>
      <c r="J433" t="str">
        <f ca="1">IF(C433="","",IF(A433="","NO DATE",IF(NOT(ISNUMBER(A433)),"DATE IS TEXT",IF(A433&lt;&gt;INT(A433),"DATE HAS TIME",IF(OR(A433&lt;DATE(2026,9,16),A433&gt;TODAY()),"DATE OUT OF RANGE",IF(ISNA(MATCH(B433,{"SA-DAY","SA-NYT","SYS-DAY","SYS-NYT"},0)),"REFERENCE PROBLEM",IF(ISNA(MATCH(C433,ItemName,0)),"ITEM NOT IN LIST",IF(OR(NOT(ISNUMBER(D433)),D433&lt;=0),"QTY PROBLEM","OK"))))))))</f>
        <v>OK</v>
      </c>
    </row>
    <row r="434" spans="1:10" x14ac:dyDescent="0.25">
      <c r="A434" s="25">
        <v>46284</v>
      </c>
      <c r="B434" s="15" t="s">
        <v>2617</v>
      </c>
      <c r="C434" s="15" t="s">
        <v>528</v>
      </c>
      <c r="D434" s="16">
        <v>1</v>
      </c>
      <c r="E434" s="18">
        <f t="shared" si="35"/>
        <v>15</v>
      </c>
      <c r="F434" s="18">
        <f t="shared" si="33"/>
        <v>15</v>
      </c>
      <c r="G434" s="18">
        <f t="shared" si="32"/>
        <v>9.7799999999999994</v>
      </c>
      <c r="H434" s="18">
        <f t="shared" si="34"/>
        <v>5.2200000000000006</v>
      </c>
      <c r="J434" t="str">
        <f ca="1">IF(C434="","",IF(A434="","NO DATE",IF(NOT(ISNUMBER(A434)),"DATE IS TEXT",IF(A434&lt;&gt;INT(A434),"DATE HAS TIME",IF(OR(A434&lt;DATE(2026,9,16),A434&gt;TODAY()),"DATE OUT OF RANGE",IF(ISNA(MATCH(B434,{"SA-DAY","SA-NYT","SYS-DAY","SYS-NYT"},0)),"REFERENCE PROBLEM",IF(ISNA(MATCH(C434,ItemName,0)),"ITEM NOT IN LIST",IF(OR(NOT(ISNUMBER(D434)),D434&lt;=0),"QTY PROBLEM","OK"))))))))</f>
        <v>OK</v>
      </c>
    </row>
    <row r="435" spans="1:10" x14ac:dyDescent="0.25">
      <c r="A435" s="25">
        <v>46284</v>
      </c>
      <c r="B435" s="15" t="s">
        <v>2617</v>
      </c>
      <c r="C435" s="15" t="s">
        <v>516</v>
      </c>
      <c r="D435" s="16">
        <v>1</v>
      </c>
      <c r="E435" s="18">
        <f t="shared" si="35"/>
        <v>15</v>
      </c>
      <c r="F435" s="18">
        <f t="shared" si="33"/>
        <v>15</v>
      </c>
      <c r="G435" s="18">
        <f t="shared" si="32"/>
        <v>9.7799999999999994</v>
      </c>
      <c r="H435" s="18">
        <f t="shared" si="34"/>
        <v>5.2200000000000006</v>
      </c>
      <c r="J435" t="str">
        <f ca="1">IF(C435="","",IF(A435="","NO DATE",IF(NOT(ISNUMBER(A435)),"DATE IS TEXT",IF(A435&lt;&gt;INT(A435),"DATE HAS TIME",IF(OR(A435&lt;DATE(2026,9,16),A435&gt;TODAY()),"DATE OUT OF RANGE",IF(ISNA(MATCH(B435,{"SA-DAY","SA-NYT","SYS-DAY","SYS-NYT"},0)),"REFERENCE PROBLEM",IF(ISNA(MATCH(C435,ItemName,0)),"ITEM NOT IN LIST",IF(OR(NOT(ISNUMBER(D435)),D435&lt;=0),"QTY PROBLEM","OK"))))))))</f>
        <v>OK</v>
      </c>
    </row>
    <row r="436" spans="1:10" x14ac:dyDescent="0.25">
      <c r="A436" s="25">
        <v>46284</v>
      </c>
      <c r="B436" s="15" t="s">
        <v>2617</v>
      </c>
      <c r="C436" s="15" t="s">
        <v>584</v>
      </c>
      <c r="D436" s="16">
        <v>1</v>
      </c>
      <c r="E436" s="18">
        <v>8</v>
      </c>
      <c r="F436" s="18">
        <f t="shared" si="33"/>
        <v>8</v>
      </c>
      <c r="G436" s="18">
        <f t="shared" si="32"/>
        <v>6.4950000000000001</v>
      </c>
      <c r="H436" s="18">
        <f t="shared" si="34"/>
        <v>1.5049999999999999</v>
      </c>
      <c r="J436" t="str">
        <f ca="1">IF(C436="","",IF(A436="","NO DATE",IF(NOT(ISNUMBER(A436)),"DATE IS TEXT",IF(A436&lt;&gt;INT(A436),"DATE HAS TIME",IF(OR(A436&lt;DATE(2026,9,16),A436&gt;TODAY()),"DATE OUT OF RANGE",IF(ISNA(MATCH(B436,{"SA-DAY","SA-NYT","SYS-DAY","SYS-NYT"},0)),"REFERENCE PROBLEM",IF(ISNA(MATCH(C436,ItemName,0)),"ITEM NOT IN LIST",IF(OR(NOT(ISNUMBER(D436)),D436&lt;=0),"QTY PROBLEM","OK"))))))))</f>
        <v>OK</v>
      </c>
    </row>
    <row r="437" spans="1:10" x14ac:dyDescent="0.25">
      <c r="A437" s="25">
        <v>46284</v>
      </c>
      <c r="B437" s="15" t="s">
        <v>2617</v>
      </c>
      <c r="C437" s="15" t="s">
        <v>1219</v>
      </c>
      <c r="D437" s="16">
        <v>1</v>
      </c>
      <c r="E437" s="18">
        <f>IF($C437="","",IFERROR(INDEX(ItemPriceCol,MATCH($C437,ItemName,0)),""))</f>
        <v>10</v>
      </c>
      <c r="F437" s="18">
        <f t="shared" si="33"/>
        <v>10</v>
      </c>
      <c r="G437" s="18">
        <f t="shared" si="32"/>
        <v>6.5250000000000004</v>
      </c>
      <c r="H437" s="18">
        <f t="shared" si="34"/>
        <v>3.4749999999999996</v>
      </c>
      <c r="J437" t="str">
        <f ca="1">IF(C437="","",IF(A437="","NO DATE",IF(NOT(ISNUMBER(A437)),"DATE IS TEXT",IF(A437&lt;&gt;INT(A437),"DATE HAS TIME",IF(OR(A437&lt;DATE(2026,9,16),A437&gt;TODAY()),"DATE OUT OF RANGE",IF(ISNA(MATCH(B437,{"SA-DAY","SA-NYT","SYS-DAY","SYS-NYT"},0)),"REFERENCE PROBLEM",IF(ISNA(MATCH(C437,ItemName,0)),"ITEM NOT IN LIST",IF(OR(NOT(ISNUMBER(D437)),D437&lt;=0),"QTY PROBLEM","OK"))))))))</f>
        <v>OK</v>
      </c>
    </row>
    <row r="438" spans="1:10" x14ac:dyDescent="0.25">
      <c r="A438" s="25">
        <v>46284</v>
      </c>
      <c r="B438" s="15" t="s">
        <v>2617</v>
      </c>
      <c r="C438" s="15" t="s">
        <v>1839</v>
      </c>
      <c r="D438" s="16">
        <v>1</v>
      </c>
      <c r="E438" s="18">
        <f>IF($C438="","",IFERROR(INDEX(ItemPriceCol,MATCH($C438,ItemName,0)),""))</f>
        <v>10</v>
      </c>
      <c r="F438" s="18">
        <f t="shared" si="33"/>
        <v>10</v>
      </c>
      <c r="G438" s="18">
        <f t="shared" si="32"/>
        <v>6.4950000000000001</v>
      </c>
      <c r="H438" s="18">
        <f t="shared" si="34"/>
        <v>3.5049999999999999</v>
      </c>
      <c r="J438" t="str">
        <f ca="1">IF(C438="","",IF(A438="","NO DATE",IF(NOT(ISNUMBER(A438)),"DATE IS TEXT",IF(A438&lt;&gt;INT(A438),"DATE HAS TIME",IF(OR(A438&lt;DATE(2026,9,16),A438&gt;TODAY()),"DATE OUT OF RANGE",IF(ISNA(MATCH(B438,{"SA-DAY","SA-NYT","SYS-DAY","SYS-NYT"},0)),"REFERENCE PROBLEM",IF(ISNA(MATCH(C438,ItemName,0)),"ITEM NOT IN LIST",IF(OR(NOT(ISNUMBER(D438)),D438&lt;=0),"QTY PROBLEM","OK"))))))))</f>
        <v>OK</v>
      </c>
    </row>
    <row r="439" spans="1:10" x14ac:dyDescent="0.25">
      <c r="A439" s="25">
        <v>46284</v>
      </c>
      <c r="B439" s="15" t="s">
        <v>2617</v>
      </c>
      <c r="C439" s="15" t="s">
        <v>816</v>
      </c>
      <c r="D439" s="16">
        <v>2</v>
      </c>
      <c r="E439" s="18">
        <f>IF($C439="","",IFERROR(INDEX(ItemPriceCol,MATCH($C439,ItemName,0)),""))</f>
        <v>5</v>
      </c>
      <c r="F439" s="18">
        <f t="shared" si="33"/>
        <v>10</v>
      </c>
      <c r="G439" s="18">
        <f t="shared" si="32"/>
        <v>1.1818181818181819</v>
      </c>
      <c r="H439" s="18">
        <f t="shared" si="34"/>
        <v>7.6363636363636367</v>
      </c>
      <c r="J439" t="str">
        <f ca="1">IF(C439="","",IF(A439="","NO DATE",IF(NOT(ISNUMBER(A439)),"DATE IS TEXT",IF(A439&lt;&gt;INT(A439),"DATE HAS TIME",IF(OR(A439&lt;DATE(2026,9,16),A439&gt;TODAY()),"DATE OUT OF RANGE",IF(ISNA(MATCH(B439,{"SA-DAY","SA-NYT","SYS-DAY","SYS-NYT"},0)),"REFERENCE PROBLEM",IF(ISNA(MATCH(C439,ItemName,0)),"ITEM NOT IN LIST",IF(OR(NOT(ISNUMBER(D439)),D439&lt;=0),"QTY PROBLEM","OK"))))))))</f>
        <v>OK</v>
      </c>
    </row>
    <row r="440" spans="1:10" x14ac:dyDescent="0.25">
      <c r="A440" s="25">
        <v>46284</v>
      </c>
      <c r="B440" s="15" t="s">
        <v>2617</v>
      </c>
      <c r="C440" s="15" t="s">
        <v>2088</v>
      </c>
      <c r="D440" s="16">
        <v>1</v>
      </c>
      <c r="E440" s="18">
        <f>IF($C440="","",IFERROR(INDEX(ItemPriceCol,MATCH($C440,ItemName,0)),""))</f>
        <v>8</v>
      </c>
      <c r="F440" s="18">
        <f t="shared" si="33"/>
        <v>8</v>
      </c>
      <c r="G440" s="18">
        <f t="shared" si="32"/>
        <v>4.3968888888888893</v>
      </c>
      <c r="H440" s="18">
        <f t="shared" si="34"/>
        <v>3.6031111111111107</v>
      </c>
      <c r="J440" t="str">
        <f ca="1">IF(C440="","",IF(A440="","NO DATE",IF(NOT(ISNUMBER(A440)),"DATE IS TEXT",IF(A440&lt;&gt;INT(A440),"DATE HAS TIME",IF(OR(A440&lt;DATE(2026,9,16),A440&gt;TODAY()),"DATE OUT OF RANGE",IF(ISNA(MATCH(B440,{"SA-DAY","SA-NYT","SYS-DAY","SYS-NYT"},0)),"REFERENCE PROBLEM",IF(ISNA(MATCH(C440,ItemName,0)),"ITEM NOT IN LIST",IF(OR(NOT(ISNUMBER(D440)),D440&lt;=0),"QTY PROBLEM","OK"))))))))</f>
        <v>OK</v>
      </c>
    </row>
    <row r="441" spans="1:10" x14ac:dyDescent="0.25">
      <c r="A441" s="25">
        <v>46285</v>
      </c>
      <c r="B441" s="15" t="s">
        <v>2616</v>
      </c>
      <c r="C441" s="15" t="s">
        <v>1561</v>
      </c>
      <c r="D441" s="16">
        <v>16</v>
      </c>
      <c r="E441" s="18">
        <f>IF($C441="","",IFERROR(INDEX(ItemPriceCol,MATCH($C441,ItemName,0)),""))</f>
        <v>20</v>
      </c>
      <c r="F441" s="18">
        <f t="shared" si="33"/>
        <v>320</v>
      </c>
      <c r="G441" s="18">
        <f t="shared" si="32"/>
        <v>13.106666666666667</v>
      </c>
      <c r="H441" s="18">
        <f t="shared" si="34"/>
        <v>110.29333333333332</v>
      </c>
      <c r="J441" t="str">
        <f ca="1">IF(C441="","",IF(A441="","NO DATE",IF(NOT(ISNUMBER(A441)),"DATE IS TEXT",IF(A441&lt;&gt;INT(A441),"DATE HAS TIME",IF(OR(A441&lt;DATE(2026,9,16),A441&gt;TODAY()),"DATE OUT OF RANGE",IF(ISNA(MATCH(B441,{"SA-DAY","SA-NYT","SYS-DAY","SYS-NYT"},0)),"REFERENCE PROBLEM",IF(ISNA(MATCH(C441,ItemName,0)),"ITEM NOT IN LIST",IF(OR(NOT(ISNUMBER(D441)),D441&lt;=0),"QTY PROBLEM","OK"))))))))</f>
        <v>OK</v>
      </c>
    </row>
    <row r="442" spans="1:10" x14ac:dyDescent="0.25">
      <c r="A442" s="25">
        <v>46285</v>
      </c>
      <c r="B442" s="15" t="s">
        <v>2616</v>
      </c>
      <c r="C442" s="15" t="s">
        <v>1553</v>
      </c>
      <c r="D442" s="16">
        <v>14</v>
      </c>
      <c r="E442" s="18">
        <v>2</v>
      </c>
      <c r="F442" s="18">
        <f t="shared" si="33"/>
        <v>28</v>
      </c>
      <c r="G442" s="18">
        <f t="shared" si="32"/>
        <v>13.106666666666667</v>
      </c>
      <c r="H442" s="18">
        <f t="shared" si="34"/>
        <v>-155.49333333333334</v>
      </c>
      <c r="J442" t="str">
        <f ca="1">IF(C442="","",IF(A442="","NO DATE",IF(NOT(ISNUMBER(A442)),"DATE IS TEXT",IF(A442&lt;&gt;INT(A442),"DATE HAS TIME",IF(OR(A442&lt;DATE(2026,9,16),A442&gt;TODAY()),"DATE OUT OF RANGE",IF(ISNA(MATCH(B442,{"SA-DAY","SA-NYT","SYS-DAY","SYS-NYT"},0)),"REFERENCE PROBLEM",IF(ISNA(MATCH(C442,ItemName,0)),"ITEM NOT IN LIST",IF(OR(NOT(ISNUMBER(D442)),D442&lt;=0),"QTY PROBLEM","OK"))))))))</f>
        <v>OK</v>
      </c>
    </row>
    <row r="443" spans="1:10" x14ac:dyDescent="0.25">
      <c r="A443" s="25">
        <v>46285</v>
      </c>
      <c r="B443" s="15" t="s">
        <v>2616</v>
      </c>
      <c r="C443" s="15" t="s">
        <v>510</v>
      </c>
      <c r="D443" s="16">
        <v>6</v>
      </c>
      <c r="E443" s="18">
        <f t="shared" ref="E443:E475" si="36">IF($C443="","",IFERROR(INDEX(ItemPriceCol,MATCH($C443,ItemName,0)),""))</f>
        <v>40</v>
      </c>
      <c r="F443" s="18">
        <f t="shared" si="33"/>
        <v>240</v>
      </c>
      <c r="G443" s="18">
        <f t="shared" si="32"/>
        <v>26.085000000000001</v>
      </c>
      <c r="H443" s="18">
        <f t="shared" si="34"/>
        <v>83.490000000000009</v>
      </c>
      <c r="J443" t="str">
        <f ca="1">IF(C443="","",IF(A443="","NO DATE",IF(NOT(ISNUMBER(A443)),"DATE IS TEXT",IF(A443&lt;&gt;INT(A443),"DATE HAS TIME",IF(OR(A443&lt;DATE(2026,9,16),A443&gt;TODAY()),"DATE OUT OF RANGE",IF(ISNA(MATCH(B443,{"SA-DAY","SA-NYT","SYS-DAY","SYS-NYT"},0)),"REFERENCE PROBLEM",IF(ISNA(MATCH(C443,ItemName,0)),"ITEM NOT IN LIST",IF(OR(NOT(ISNUMBER(D443)),D443&lt;=0),"QTY PROBLEM","OK"))))))))</f>
        <v>OK</v>
      </c>
    </row>
    <row r="444" spans="1:10" x14ac:dyDescent="0.25">
      <c r="A444" s="25">
        <v>46285</v>
      </c>
      <c r="B444" s="15" t="s">
        <v>2616</v>
      </c>
      <c r="C444" s="15" t="s">
        <v>516</v>
      </c>
      <c r="D444" s="16">
        <v>11</v>
      </c>
      <c r="E444" s="18">
        <f t="shared" si="36"/>
        <v>15</v>
      </c>
      <c r="F444" s="18">
        <f t="shared" si="33"/>
        <v>165</v>
      </c>
      <c r="G444" s="18">
        <f t="shared" si="32"/>
        <v>9.7799999999999994</v>
      </c>
      <c r="H444" s="18">
        <f t="shared" si="34"/>
        <v>57.42</v>
      </c>
      <c r="J444" t="str">
        <f ca="1">IF(C444="","",IF(A444="","NO DATE",IF(NOT(ISNUMBER(A444)),"DATE IS TEXT",IF(A444&lt;&gt;INT(A444),"DATE HAS TIME",IF(OR(A444&lt;DATE(2026,9,16),A444&gt;TODAY()),"DATE OUT OF RANGE",IF(ISNA(MATCH(B444,{"SA-DAY","SA-NYT","SYS-DAY","SYS-NYT"},0)),"REFERENCE PROBLEM",IF(ISNA(MATCH(C444,ItemName,0)),"ITEM NOT IN LIST",IF(OR(NOT(ISNUMBER(D444)),D444&lt;=0),"QTY PROBLEM","OK"))))))))</f>
        <v>OK</v>
      </c>
    </row>
    <row r="445" spans="1:10" x14ac:dyDescent="0.25">
      <c r="A445" s="25">
        <v>46285</v>
      </c>
      <c r="B445" s="15" t="s">
        <v>2616</v>
      </c>
      <c r="C445" s="15" t="s">
        <v>385</v>
      </c>
      <c r="D445" s="16">
        <v>2</v>
      </c>
      <c r="E445" s="18">
        <f t="shared" si="36"/>
        <v>80</v>
      </c>
      <c r="F445" s="18">
        <f t="shared" si="33"/>
        <v>160</v>
      </c>
      <c r="G445" s="18">
        <f t="shared" ref="G445:G508" si="37">IF($C445="","",IFERROR(INDEX(ItemCostCol,MATCH($C445,ItemName,0)),""))</f>
        <v>52.177500000000002</v>
      </c>
      <c r="H445" s="18">
        <f t="shared" si="34"/>
        <v>55.644999999999996</v>
      </c>
      <c r="J445" t="str">
        <f ca="1">IF(C445="","",IF(A445="","NO DATE",IF(NOT(ISNUMBER(A445)),"DATE IS TEXT",IF(A445&lt;&gt;INT(A445),"DATE HAS TIME",IF(OR(A445&lt;DATE(2026,9,16),A445&gt;TODAY()),"DATE OUT OF RANGE",IF(ISNA(MATCH(B445,{"SA-DAY","SA-NYT","SYS-DAY","SYS-NYT"},0)),"REFERENCE PROBLEM",IF(ISNA(MATCH(C445,ItemName,0)),"ITEM NOT IN LIST",IF(OR(NOT(ISNUMBER(D445)),D445&lt;=0),"QTY PROBLEM","OK"))))))))</f>
        <v>OK</v>
      </c>
    </row>
    <row r="446" spans="1:10" x14ac:dyDescent="0.25">
      <c r="A446" s="25">
        <v>46285</v>
      </c>
      <c r="B446" s="15" t="s">
        <v>2616</v>
      </c>
      <c r="C446" s="15" t="s">
        <v>1053</v>
      </c>
      <c r="D446" s="16">
        <v>5</v>
      </c>
      <c r="E446" s="18">
        <f t="shared" si="36"/>
        <v>30</v>
      </c>
      <c r="F446" s="18">
        <f t="shared" si="33"/>
        <v>150</v>
      </c>
      <c r="G446" s="18">
        <f t="shared" si="37"/>
        <v>12.8</v>
      </c>
      <c r="H446" s="18">
        <f t="shared" si="34"/>
        <v>86</v>
      </c>
      <c r="J446" t="str">
        <f ca="1">IF(C446="","",IF(A446="","NO DATE",IF(NOT(ISNUMBER(A446)),"DATE IS TEXT",IF(A446&lt;&gt;INT(A446),"DATE HAS TIME",IF(OR(A446&lt;DATE(2026,9,16),A446&gt;TODAY()),"DATE OUT OF RANGE",IF(ISNA(MATCH(B446,{"SA-DAY","SA-NYT","SYS-DAY","SYS-NYT"},0)),"REFERENCE PROBLEM",IF(ISNA(MATCH(C446,ItemName,0)),"ITEM NOT IN LIST",IF(OR(NOT(ISNUMBER(D446)),D446&lt;=0),"QTY PROBLEM","OK"))))))))</f>
        <v>OK</v>
      </c>
    </row>
    <row r="447" spans="1:10" x14ac:dyDescent="0.25">
      <c r="A447" s="25">
        <v>46285</v>
      </c>
      <c r="B447" s="15" t="s">
        <v>2616</v>
      </c>
      <c r="C447" s="15" t="s">
        <v>235</v>
      </c>
      <c r="D447" s="16">
        <v>10</v>
      </c>
      <c r="E447" s="18">
        <f t="shared" si="36"/>
        <v>15</v>
      </c>
      <c r="F447" s="18">
        <f t="shared" si="33"/>
        <v>150</v>
      </c>
      <c r="G447" s="18">
        <f t="shared" si="37"/>
        <v>9.1466666666666665</v>
      </c>
      <c r="H447" s="18">
        <f t="shared" si="34"/>
        <v>58.533333333333331</v>
      </c>
      <c r="J447" t="str">
        <f ca="1">IF(C447="","",IF(A447="","NO DATE",IF(NOT(ISNUMBER(A447)),"DATE IS TEXT",IF(A447&lt;&gt;INT(A447),"DATE HAS TIME",IF(OR(A447&lt;DATE(2026,9,16),A447&gt;TODAY()),"DATE OUT OF RANGE",IF(ISNA(MATCH(B447,{"SA-DAY","SA-NYT","SYS-DAY","SYS-NYT"},0)),"REFERENCE PROBLEM",IF(ISNA(MATCH(C447,ItemName,0)),"ITEM NOT IN LIST",IF(OR(NOT(ISNUMBER(D447)),D447&lt;=0),"QTY PROBLEM","OK"))))))))</f>
        <v>OK</v>
      </c>
    </row>
    <row r="448" spans="1:10" x14ac:dyDescent="0.25">
      <c r="A448" s="25">
        <v>46285</v>
      </c>
      <c r="B448" s="15" t="s">
        <v>2616</v>
      </c>
      <c r="C448" s="15" t="s">
        <v>239</v>
      </c>
      <c r="D448" s="16">
        <v>21</v>
      </c>
      <c r="E448" s="18">
        <f t="shared" si="36"/>
        <v>7</v>
      </c>
      <c r="F448" s="18">
        <f t="shared" si="33"/>
        <v>147</v>
      </c>
      <c r="G448" s="18">
        <f t="shared" si="37"/>
        <v>3.1066666666666674</v>
      </c>
      <c r="H448" s="18">
        <f t="shared" si="34"/>
        <v>81.759999999999991</v>
      </c>
      <c r="J448" t="str">
        <f ca="1">IF(C448="","",IF(A448="","NO DATE",IF(NOT(ISNUMBER(A448)),"DATE IS TEXT",IF(A448&lt;&gt;INT(A448),"DATE HAS TIME",IF(OR(A448&lt;DATE(2026,9,16),A448&gt;TODAY()),"DATE OUT OF RANGE",IF(ISNA(MATCH(B448,{"SA-DAY","SA-NYT","SYS-DAY","SYS-NYT"},0)),"REFERENCE PROBLEM",IF(ISNA(MATCH(C448,ItemName,0)),"ITEM NOT IN LIST",IF(OR(NOT(ISNUMBER(D448)),D448&lt;=0),"QTY PROBLEM","OK"))))))))</f>
        <v>OK</v>
      </c>
    </row>
    <row r="449" spans="1:10" x14ac:dyDescent="0.25">
      <c r="A449" s="25">
        <v>46285</v>
      </c>
      <c r="B449" s="15" t="s">
        <v>2616</v>
      </c>
      <c r="C449" s="15" t="s">
        <v>2416</v>
      </c>
      <c r="D449" s="16">
        <v>3</v>
      </c>
      <c r="E449" s="18">
        <f t="shared" si="36"/>
        <v>35</v>
      </c>
      <c r="F449" s="18">
        <f t="shared" si="33"/>
        <v>105</v>
      </c>
      <c r="G449" s="18">
        <f t="shared" si="37"/>
        <v>16</v>
      </c>
      <c r="H449" s="18">
        <f t="shared" si="34"/>
        <v>57</v>
      </c>
      <c r="J449" t="str">
        <f ca="1">IF(C449="","",IF(A449="","NO DATE",IF(NOT(ISNUMBER(A449)),"DATE IS TEXT",IF(A449&lt;&gt;INT(A449),"DATE HAS TIME",IF(OR(A449&lt;DATE(2026,9,16),A449&gt;TODAY()),"DATE OUT OF RANGE",IF(ISNA(MATCH(B449,{"SA-DAY","SA-NYT","SYS-DAY","SYS-NYT"},0)),"REFERENCE PROBLEM",IF(ISNA(MATCH(C449,ItemName,0)),"ITEM NOT IN LIST",IF(OR(NOT(ISNUMBER(D449)),D449&lt;=0),"QTY PROBLEM","OK"))))))))</f>
        <v>OK</v>
      </c>
    </row>
    <row r="450" spans="1:10" x14ac:dyDescent="0.25">
      <c r="A450" s="25">
        <v>46285</v>
      </c>
      <c r="B450" s="15" t="s">
        <v>2616</v>
      </c>
      <c r="C450" s="15" t="s">
        <v>2420</v>
      </c>
      <c r="D450" s="16">
        <v>7</v>
      </c>
      <c r="E450" s="18">
        <f t="shared" si="36"/>
        <v>15</v>
      </c>
      <c r="F450" s="18">
        <f t="shared" si="33"/>
        <v>105</v>
      </c>
      <c r="G450" s="18">
        <f t="shared" si="37"/>
        <v>8.3553333333333324</v>
      </c>
      <c r="H450" s="18">
        <f t="shared" si="34"/>
        <v>46.512666666666675</v>
      </c>
      <c r="J450" t="str">
        <f ca="1">IF(C450="","",IF(A450="","NO DATE",IF(NOT(ISNUMBER(A450)),"DATE IS TEXT",IF(A450&lt;&gt;INT(A450),"DATE HAS TIME",IF(OR(A450&lt;DATE(2026,9,16),A450&gt;TODAY()),"DATE OUT OF RANGE",IF(ISNA(MATCH(B450,{"SA-DAY","SA-NYT","SYS-DAY","SYS-NYT"},0)),"REFERENCE PROBLEM",IF(ISNA(MATCH(C450,ItemName,0)),"ITEM NOT IN LIST",IF(OR(NOT(ISNUMBER(D450)),D450&lt;=0),"QTY PROBLEM","OK"))))))))</f>
        <v>OK</v>
      </c>
    </row>
    <row r="451" spans="1:10" x14ac:dyDescent="0.25">
      <c r="A451" s="25">
        <v>46285</v>
      </c>
      <c r="B451" s="15" t="s">
        <v>2616</v>
      </c>
      <c r="C451" s="15" t="s">
        <v>522</v>
      </c>
      <c r="D451" s="16">
        <v>7</v>
      </c>
      <c r="E451" s="18">
        <f t="shared" si="36"/>
        <v>15</v>
      </c>
      <c r="F451" s="18">
        <f t="shared" si="33"/>
        <v>105</v>
      </c>
      <c r="G451" s="18">
        <f t="shared" si="37"/>
        <v>9.7799999999999994</v>
      </c>
      <c r="H451" s="18">
        <f t="shared" si="34"/>
        <v>36.540000000000006</v>
      </c>
      <c r="J451" t="str">
        <f ca="1">IF(C451="","",IF(A451="","NO DATE",IF(NOT(ISNUMBER(A451)),"DATE IS TEXT",IF(A451&lt;&gt;INT(A451),"DATE HAS TIME",IF(OR(A451&lt;DATE(2026,9,16),A451&gt;TODAY()),"DATE OUT OF RANGE",IF(ISNA(MATCH(B451,{"SA-DAY","SA-NYT","SYS-DAY","SYS-NYT"},0)),"REFERENCE PROBLEM",IF(ISNA(MATCH(C451,ItemName,0)),"ITEM NOT IN LIST",IF(OR(NOT(ISNUMBER(D451)),D451&lt;=0),"QTY PROBLEM","OK"))))))))</f>
        <v>OK</v>
      </c>
    </row>
    <row r="452" spans="1:10" x14ac:dyDescent="0.25">
      <c r="A452" s="25">
        <v>46285</v>
      </c>
      <c r="B452" s="15" t="s">
        <v>2616</v>
      </c>
      <c r="C452" s="15" t="s">
        <v>1537</v>
      </c>
      <c r="D452" s="16">
        <v>1</v>
      </c>
      <c r="E452" s="18">
        <f t="shared" si="36"/>
        <v>95</v>
      </c>
      <c r="F452" s="18">
        <f t="shared" ref="F452:F515" si="38">IF(OR($D452="",$E452=""),"",$D452*$E452)</f>
        <v>95</v>
      </c>
      <c r="G452" s="18">
        <f t="shared" si="37"/>
        <v>53.733333333333334</v>
      </c>
      <c r="H452" s="18">
        <f t="shared" ref="H452:H515" si="39">IF(OR($F452="",$G452=""),"",$F452-$D452*$G452)</f>
        <v>41.266666666666666</v>
      </c>
      <c r="J452" t="str">
        <f ca="1">IF(C452="","",IF(A452="","NO DATE",IF(NOT(ISNUMBER(A452)),"DATE IS TEXT",IF(A452&lt;&gt;INT(A452),"DATE HAS TIME",IF(OR(A452&lt;DATE(2026,9,16),A452&gt;TODAY()),"DATE OUT OF RANGE",IF(ISNA(MATCH(B452,{"SA-DAY","SA-NYT","SYS-DAY","SYS-NYT"},0)),"REFERENCE PROBLEM",IF(ISNA(MATCH(C452,ItemName,0)),"ITEM NOT IN LIST",IF(OR(NOT(ISNUMBER(D452)),D452&lt;=0),"QTY PROBLEM","OK"))))))))</f>
        <v>OK</v>
      </c>
    </row>
    <row r="453" spans="1:10" x14ac:dyDescent="0.25">
      <c r="A453" s="25">
        <v>46285</v>
      </c>
      <c r="B453" s="15" t="s">
        <v>2616</v>
      </c>
      <c r="C453" s="15" t="s">
        <v>534</v>
      </c>
      <c r="D453" s="16">
        <v>3</v>
      </c>
      <c r="E453" s="18">
        <f t="shared" si="36"/>
        <v>30</v>
      </c>
      <c r="F453" s="18">
        <f t="shared" si="38"/>
        <v>90</v>
      </c>
      <c r="G453" s="18">
        <f t="shared" si="37"/>
        <v>19.567499999999999</v>
      </c>
      <c r="H453" s="18">
        <f t="shared" si="39"/>
        <v>31.297499999999999</v>
      </c>
      <c r="J453" t="str">
        <f ca="1">IF(C453="","",IF(A453="","NO DATE",IF(NOT(ISNUMBER(A453)),"DATE IS TEXT",IF(A453&lt;&gt;INT(A453),"DATE HAS TIME",IF(OR(A453&lt;DATE(2026,9,16),A453&gt;TODAY()),"DATE OUT OF RANGE",IF(ISNA(MATCH(B453,{"SA-DAY","SA-NYT","SYS-DAY","SYS-NYT"},0)),"REFERENCE PROBLEM",IF(ISNA(MATCH(C453,ItemName,0)),"ITEM NOT IN LIST",IF(OR(NOT(ISNUMBER(D453)),D453&lt;=0),"QTY PROBLEM","OK"))))))))</f>
        <v>OK</v>
      </c>
    </row>
    <row r="454" spans="1:10" x14ac:dyDescent="0.25">
      <c r="A454" s="25">
        <v>46285</v>
      </c>
      <c r="B454" s="15" t="s">
        <v>2616</v>
      </c>
      <c r="C454" s="15" t="s">
        <v>1759</v>
      </c>
      <c r="D454" s="16">
        <v>6</v>
      </c>
      <c r="E454" s="18">
        <f t="shared" si="36"/>
        <v>15</v>
      </c>
      <c r="F454" s="18">
        <f t="shared" si="38"/>
        <v>90</v>
      </c>
      <c r="G454" s="18">
        <f t="shared" si="37"/>
        <v>6.8</v>
      </c>
      <c r="H454" s="18">
        <f t="shared" si="39"/>
        <v>49.2</v>
      </c>
      <c r="J454" t="str">
        <f ca="1">IF(C454="","",IF(A454="","NO DATE",IF(NOT(ISNUMBER(A454)),"DATE IS TEXT",IF(A454&lt;&gt;INT(A454),"DATE HAS TIME",IF(OR(A454&lt;DATE(2026,9,16),A454&gt;TODAY()),"DATE OUT OF RANGE",IF(ISNA(MATCH(B454,{"SA-DAY","SA-NYT","SYS-DAY","SYS-NYT"},0)),"REFERENCE PROBLEM",IF(ISNA(MATCH(C454,ItemName,0)),"ITEM NOT IN LIST",IF(OR(NOT(ISNUMBER(D454)),D454&lt;=0),"QTY PROBLEM","OK"))))))))</f>
        <v>OK</v>
      </c>
    </row>
    <row r="455" spans="1:10" x14ac:dyDescent="0.25">
      <c r="A455" s="25">
        <v>46285</v>
      </c>
      <c r="B455" s="15" t="s">
        <v>2616</v>
      </c>
      <c r="C455" s="15" t="s">
        <v>816</v>
      </c>
      <c r="D455" s="16">
        <v>16</v>
      </c>
      <c r="E455" s="18">
        <f t="shared" si="36"/>
        <v>5</v>
      </c>
      <c r="F455" s="18">
        <f t="shared" si="38"/>
        <v>80</v>
      </c>
      <c r="G455" s="18">
        <f t="shared" si="37"/>
        <v>1.1818181818181819</v>
      </c>
      <c r="H455" s="18">
        <f t="shared" si="39"/>
        <v>61.090909090909093</v>
      </c>
      <c r="J455" t="str">
        <f ca="1">IF(C455="","",IF(A455="","NO DATE",IF(NOT(ISNUMBER(A455)),"DATE IS TEXT",IF(A455&lt;&gt;INT(A455),"DATE HAS TIME",IF(OR(A455&lt;DATE(2026,9,16),A455&gt;TODAY()),"DATE OUT OF RANGE",IF(ISNA(MATCH(B455,{"SA-DAY","SA-NYT","SYS-DAY","SYS-NYT"},0)),"REFERENCE PROBLEM",IF(ISNA(MATCH(C455,ItemName,0)),"ITEM NOT IN LIST",IF(OR(NOT(ISNUMBER(D455)),D455&lt;=0),"QTY PROBLEM","OK"))))))))</f>
        <v>OK</v>
      </c>
    </row>
    <row r="456" spans="1:10" x14ac:dyDescent="0.25">
      <c r="A456" s="25">
        <v>46285</v>
      </c>
      <c r="B456" s="15" t="s">
        <v>2616</v>
      </c>
      <c r="C456" s="15" t="s">
        <v>2098</v>
      </c>
      <c r="D456" s="16">
        <v>5</v>
      </c>
      <c r="E456" s="18">
        <f t="shared" si="36"/>
        <v>15</v>
      </c>
      <c r="F456" s="18">
        <f t="shared" si="38"/>
        <v>75</v>
      </c>
      <c r="G456" s="18">
        <f t="shared" si="37"/>
        <v>9.7799999999999994</v>
      </c>
      <c r="H456" s="18">
        <f t="shared" si="39"/>
        <v>26.1</v>
      </c>
      <c r="J456" t="str">
        <f ca="1">IF(C456="","",IF(A456="","NO DATE",IF(NOT(ISNUMBER(A456)),"DATE IS TEXT",IF(A456&lt;&gt;INT(A456),"DATE HAS TIME",IF(OR(A456&lt;DATE(2026,9,16),A456&gt;TODAY()),"DATE OUT OF RANGE",IF(ISNA(MATCH(B456,{"SA-DAY","SA-NYT","SYS-DAY","SYS-NYT"},0)),"REFERENCE PROBLEM",IF(ISNA(MATCH(C456,ItemName,0)),"ITEM NOT IN LIST",IF(OR(NOT(ISNUMBER(D456)),D456&lt;=0),"QTY PROBLEM","OK"))))))))</f>
        <v>OK</v>
      </c>
    </row>
    <row r="457" spans="1:10" x14ac:dyDescent="0.25">
      <c r="A457" s="25">
        <v>46285</v>
      </c>
      <c r="B457" s="15" t="s">
        <v>2616</v>
      </c>
      <c r="C457" s="15" t="s">
        <v>1551</v>
      </c>
      <c r="D457" s="16">
        <v>2</v>
      </c>
      <c r="E457" s="18">
        <f t="shared" si="36"/>
        <v>35</v>
      </c>
      <c r="F457" s="18">
        <f t="shared" si="38"/>
        <v>70</v>
      </c>
      <c r="G457" s="18">
        <f t="shared" si="37"/>
        <v>25.813333333333333</v>
      </c>
      <c r="H457" s="18">
        <f t="shared" si="39"/>
        <v>18.373333333333335</v>
      </c>
      <c r="J457" t="str">
        <f ca="1">IF(C457="","",IF(A457="","NO DATE",IF(NOT(ISNUMBER(A457)),"DATE IS TEXT",IF(A457&lt;&gt;INT(A457),"DATE HAS TIME",IF(OR(A457&lt;DATE(2026,9,16),A457&gt;TODAY()),"DATE OUT OF RANGE",IF(ISNA(MATCH(B457,{"SA-DAY","SA-NYT","SYS-DAY","SYS-NYT"},0)),"REFERENCE PROBLEM",IF(ISNA(MATCH(C457,ItemName,0)),"ITEM NOT IN LIST",IF(OR(NOT(ISNUMBER(D457)),D457&lt;=0),"QTY PROBLEM","OK"))))))))</f>
        <v>OK</v>
      </c>
    </row>
    <row r="458" spans="1:10" x14ac:dyDescent="0.25">
      <c r="A458" s="25">
        <v>46285</v>
      </c>
      <c r="B458" s="15" t="s">
        <v>2616</v>
      </c>
      <c r="C458" s="15" t="s">
        <v>2088</v>
      </c>
      <c r="D458" s="16">
        <v>8</v>
      </c>
      <c r="E458" s="18">
        <f t="shared" si="36"/>
        <v>8</v>
      </c>
      <c r="F458" s="18">
        <f t="shared" si="38"/>
        <v>64</v>
      </c>
      <c r="G458" s="18">
        <f t="shared" si="37"/>
        <v>4.3968888888888893</v>
      </c>
      <c r="H458" s="18">
        <f t="shared" si="39"/>
        <v>28.824888888888886</v>
      </c>
      <c r="J458" t="str">
        <f ca="1">IF(C458="","",IF(A458="","NO DATE",IF(NOT(ISNUMBER(A458)),"DATE IS TEXT",IF(A458&lt;&gt;INT(A458),"DATE HAS TIME",IF(OR(A458&lt;DATE(2026,9,16),A458&gt;TODAY()),"DATE OUT OF RANGE",IF(ISNA(MATCH(B458,{"SA-DAY","SA-NYT","SYS-DAY","SYS-NYT"},0)),"REFERENCE PROBLEM",IF(ISNA(MATCH(C458,ItemName,0)),"ITEM NOT IN LIST",IF(OR(NOT(ISNUMBER(D458)),D458&lt;=0),"QTY PROBLEM","OK"))))))))</f>
        <v>OK</v>
      </c>
    </row>
    <row r="459" spans="1:10" x14ac:dyDescent="0.25">
      <c r="A459" s="25">
        <v>46285</v>
      </c>
      <c r="B459" s="15" t="s">
        <v>2616</v>
      </c>
      <c r="C459" s="15" t="s">
        <v>2042</v>
      </c>
      <c r="D459" s="16">
        <v>4</v>
      </c>
      <c r="E459" s="18">
        <f t="shared" si="36"/>
        <v>15</v>
      </c>
      <c r="F459" s="18">
        <f t="shared" si="38"/>
        <v>60</v>
      </c>
      <c r="G459" s="18">
        <f t="shared" si="37"/>
        <v>11.25</v>
      </c>
      <c r="H459" s="18">
        <f t="shared" si="39"/>
        <v>15</v>
      </c>
      <c r="J459" t="str">
        <f ca="1">IF(C459="","",IF(A459="","NO DATE",IF(NOT(ISNUMBER(A459)),"DATE IS TEXT",IF(A459&lt;&gt;INT(A459),"DATE HAS TIME",IF(OR(A459&lt;DATE(2026,9,16),A459&gt;TODAY()),"DATE OUT OF RANGE",IF(ISNA(MATCH(B459,{"SA-DAY","SA-NYT","SYS-DAY","SYS-NYT"},0)),"REFERENCE PROBLEM",IF(ISNA(MATCH(C459,ItemName,0)),"ITEM NOT IN LIST",IF(OR(NOT(ISNUMBER(D459)),D459&lt;=0),"QTY PROBLEM","OK"))))))))</f>
        <v>OK</v>
      </c>
    </row>
    <row r="460" spans="1:10" x14ac:dyDescent="0.25">
      <c r="A460" s="25">
        <v>46285</v>
      </c>
      <c r="B460" s="15" t="s">
        <v>2616</v>
      </c>
      <c r="C460" s="15" t="s">
        <v>128</v>
      </c>
      <c r="D460" s="16">
        <v>8</v>
      </c>
      <c r="E460" s="18">
        <f t="shared" si="36"/>
        <v>7</v>
      </c>
      <c r="F460" s="18">
        <f t="shared" si="38"/>
        <v>56</v>
      </c>
      <c r="G460" s="18">
        <f t="shared" si="37"/>
        <v>4.5674999999999999</v>
      </c>
      <c r="H460" s="18">
        <f t="shared" si="39"/>
        <v>19.46</v>
      </c>
      <c r="J460" t="str">
        <f ca="1">IF(C460="","",IF(A460="","NO DATE",IF(NOT(ISNUMBER(A460)),"DATE IS TEXT",IF(A460&lt;&gt;INT(A460),"DATE HAS TIME",IF(OR(A460&lt;DATE(2026,9,16),A460&gt;TODAY()),"DATE OUT OF RANGE",IF(ISNA(MATCH(B460,{"SA-DAY","SA-NYT","SYS-DAY","SYS-NYT"},0)),"REFERENCE PROBLEM",IF(ISNA(MATCH(C460,ItemName,0)),"ITEM NOT IN LIST",IF(OR(NOT(ISNUMBER(D460)),D460&lt;=0),"QTY PROBLEM","OK"))))))))</f>
        <v>OK</v>
      </c>
    </row>
    <row r="461" spans="1:10" x14ac:dyDescent="0.25">
      <c r="A461" s="25">
        <v>46285</v>
      </c>
      <c r="B461" s="15" t="s">
        <v>2616</v>
      </c>
      <c r="C461" s="15" t="s">
        <v>357</v>
      </c>
      <c r="D461" s="16">
        <v>1</v>
      </c>
      <c r="E461" s="18">
        <f t="shared" si="36"/>
        <v>50</v>
      </c>
      <c r="F461" s="18">
        <f t="shared" si="38"/>
        <v>50</v>
      </c>
      <c r="G461" s="18">
        <f t="shared" si="37"/>
        <v>32.61</v>
      </c>
      <c r="H461" s="18">
        <f t="shared" si="39"/>
        <v>17.39</v>
      </c>
      <c r="J461" t="str">
        <f ca="1">IF(C461="","",IF(A461="","NO DATE",IF(NOT(ISNUMBER(A461)),"DATE IS TEXT",IF(A461&lt;&gt;INT(A461),"DATE HAS TIME",IF(OR(A461&lt;DATE(2026,9,16),A461&gt;TODAY()),"DATE OUT OF RANGE",IF(ISNA(MATCH(B461,{"SA-DAY","SA-NYT","SYS-DAY","SYS-NYT"},0)),"REFERENCE PROBLEM",IF(ISNA(MATCH(C461,ItemName,0)),"ITEM NOT IN LIST",IF(OR(NOT(ISNUMBER(D461)),D461&lt;=0),"QTY PROBLEM","OK"))))))))</f>
        <v>OK</v>
      </c>
    </row>
    <row r="462" spans="1:10" x14ac:dyDescent="0.25">
      <c r="A462" s="25">
        <v>46285</v>
      </c>
      <c r="B462" s="15" t="s">
        <v>2616</v>
      </c>
      <c r="C462" s="15" t="s">
        <v>2156</v>
      </c>
      <c r="D462" s="16">
        <v>2</v>
      </c>
      <c r="E462" s="18">
        <f t="shared" si="36"/>
        <v>30</v>
      </c>
      <c r="F462" s="18">
        <f t="shared" si="38"/>
        <v>60</v>
      </c>
      <c r="G462" s="18">
        <f t="shared" si="37"/>
        <v>16.305</v>
      </c>
      <c r="H462" s="18">
        <f t="shared" si="39"/>
        <v>27.39</v>
      </c>
      <c r="J462" t="str">
        <f ca="1">IF(C462="","",IF(A462="","NO DATE",IF(NOT(ISNUMBER(A462)),"DATE IS TEXT",IF(A462&lt;&gt;INT(A462),"DATE HAS TIME",IF(OR(A462&lt;DATE(2026,9,16),A462&gt;TODAY()),"DATE OUT OF RANGE",IF(ISNA(MATCH(B462,{"SA-DAY","SA-NYT","SYS-DAY","SYS-NYT"},0)),"REFERENCE PROBLEM",IF(ISNA(MATCH(C462,ItemName,0)),"ITEM NOT IN LIST",IF(OR(NOT(ISNUMBER(D462)),D462&lt;=0),"QTY PROBLEM","OK"))))))))</f>
        <v>OK</v>
      </c>
    </row>
    <row r="463" spans="1:10" x14ac:dyDescent="0.25">
      <c r="A463" s="25">
        <v>46285</v>
      </c>
      <c r="B463" s="15" t="s">
        <v>2616</v>
      </c>
      <c r="C463" s="15" t="s">
        <v>2055</v>
      </c>
      <c r="D463" s="16">
        <v>3</v>
      </c>
      <c r="E463" s="18">
        <f t="shared" si="36"/>
        <v>15</v>
      </c>
      <c r="F463" s="18">
        <f t="shared" si="38"/>
        <v>45</v>
      </c>
      <c r="G463" s="18">
        <f t="shared" si="37"/>
        <v>11.25</v>
      </c>
      <c r="H463" s="18">
        <f t="shared" si="39"/>
        <v>11.25</v>
      </c>
      <c r="J463" t="str">
        <f ca="1">IF(C463="","",IF(A463="","NO DATE",IF(NOT(ISNUMBER(A463)),"DATE IS TEXT",IF(A463&lt;&gt;INT(A463),"DATE HAS TIME",IF(OR(A463&lt;DATE(2026,9,16),A463&gt;TODAY()),"DATE OUT OF RANGE",IF(ISNA(MATCH(B463,{"SA-DAY","SA-NYT","SYS-DAY","SYS-NYT"},0)),"REFERENCE PROBLEM",IF(ISNA(MATCH(C463,ItemName,0)),"ITEM NOT IN LIST",IF(OR(NOT(ISNUMBER(D463)),D463&lt;=0),"QTY PROBLEM","OK"))))))))</f>
        <v>OK</v>
      </c>
    </row>
    <row r="464" spans="1:10" x14ac:dyDescent="0.25">
      <c r="A464" s="25">
        <v>46285</v>
      </c>
      <c r="B464" s="15" t="s">
        <v>2616</v>
      </c>
      <c r="C464" s="15" t="s">
        <v>2198</v>
      </c>
      <c r="D464" s="16">
        <v>3</v>
      </c>
      <c r="E464" s="18">
        <f t="shared" si="36"/>
        <v>15</v>
      </c>
      <c r="F464" s="18">
        <f t="shared" si="38"/>
        <v>45</v>
      </c>
      <c r="G464" s="18">
        <f t="shared" si="37"/>
        <v>9.7799999999999994</v>
      </c>
      <c r="H464" s="18">
        <f t="shared" si="39"/>
        <v>15.660000000000004</v>
      </c>
      <c r="J464" t="str">
        <f ca="1">IF(C464="","",IF(A464="","NO DATE",IF(NOT(ISNUMBER(A464)),"DATE IS TEXT",IF(A464&lt;&gt;INT(A464),"DATE HAS TIME",IF(OR(A464&lt;DATE(2026,9,16),A464&gt;TODAY()),"DATE OUT OF RANGE",IF(ISNA(MATCH(B464,{"SA-DAY","SA-NYT","SYS-DAY","SYS-NYT"},0)),"REFERENCE PROBLEM",IF(ISNA(MATCH(C464,ItemName,0)),"ITEM NOT IN LIST",IF(OR(NOT(ISNUMBER(D464)),D464&lt;=0),"QTY PROBLEM","OK"))))))))</f>
        <v>OK</v>
      </c>
    </row>
    <row r="465" spans="1:10" x14ac:dyDescent="0.25">
      <c r="A465" s="25">
        <v>46285</v>
      </c>
      <c r="B465" s="15" t="s">
        <v>2616</v>
      </c>
      <c r="C465" s="15" t="s">
        <v>635</v>
      </c>
      <c r="D465" s="16">
        <v>2</v>
      </c>
      <c r="E465" s="18">
        <f t="shared" si="36"/>
        <v>20</v>
      </c>
      <c r="F465" s="18">
        <f t="shared" si="38"/>
        <v>40</v>
      </c>
      <c r="G465" s="18">
        <f t="shared" si="37"/>
        <v>11.533333333333333</v>
      </c>
      <c r="H465" s="18">
        <f t="shared" si="39"/>
        <v>16.933333333333334</v>
      </c>
      <c r="J465" t="str">
        <f ca="1">IF(C465="","",IF(A465="","NO DATE",IF(NOT(ISNUMBER(A465)),"DATE IS TEXT",IF(A465&lt;&gt;INT(A465),"DATE HAS TIME",IF(OR(A465&lt;DATE(2026,9,16),A465&gt;TODAY()),"DATE OUT OF RANGE",IF(ISNA(MATCH(B465,{"SA-DAY","SA-NYT","SYS-DAY","SYS-NYT"},0)),"REFERENCE PROBLEM",IF(ISNA(MATCH(C465,ItemName,0)),"ITEM NOT IN LIST",IF(OR(NOT(ISNUMBER(D465)),D465&lt;=0),"QTY PROBLEM","OK"))))))))</f>
        <v>OK</v>
      </c>
    </row>
    <row r="466" spans="1:10" x14ac:dyDescent="0.25">
      <c r="A466" s="25">
        <v>46285</v>
      </c>
      <c r="B466" s="15" t="s">
        <v>2616</v>
      </c>
      <c r="C466" s="15" t="s">
        <v>2190</v>
      </c>
      <c r="D466" s="16">
        <v>1</v>
      </c>
      <c r="E466" s="18">
        <f t="shared" si="36"/>
        <v>40</v>
      </c>
      <c r="F466" s="18">
        <f t="shared" si="38"/>
        <v>40</v>
      </c>
      <c r="G466" s="18">
        <f t="shared" si="37"/>
        <v>26.085000000000001</v>
      </c>
      <c r="H466" s="18">
        <f t="shared" si="39"/>
        <v>13.914999999999999</v>
      </c>
      <c r="J466" t="str">
        <f ca="1">IF(C466="","",IF(A466="","NO DATE",IF(NOT(ISNUMBER(A466)),"DATE IS TEXT",IF(A466&lt;&gt;INT(A466),"DATE HAS TIME",IF(OR(A466&lt;DATE(2026,9,16),A466&gt;TODAY()),"DATE OUT OF RANGE",IF(ISNA(MATCH(B466,{"SA-DAY","SA-NYT","SYS-DAY","SYS-NYT"},0)),"REFERENCE PROBLEM",IF(ISNA(MATCH(C466,ItemName,0)),"ITEM NOT IN LIST",IF(OR(NOT(ISNUMBER(D466)),D466&lt;=0),"QTY PROBLEM","OK"))))))))</f>
        <v>OK</v>
      </c>
    </row>
    <row r="467" spans="1:10" x14ac:dyDescent="0.25">
      <c r="A467" s="25">
        <v>46285</v>
      </c>
      <c r="B467" s="15" t="s">
        <v>2616</v>
      </c>
      <c r="C467" s="15" t="s">
        <v>877</v>
      </c>
      <c r="D467" s="16">
        <v>1</v>
      </c>
      <c r="E467" s="18">
        <f t="shared" si="36"/>
        <v>40</v>
      </c>
      <c r="F467" s="18">
        <f t="shared" si="38"/>
        <v>40</v>
      </c>
      <c r="G467" s="18">
        <f t="shared" si="37"/>
        <v>26.085000000000001</v>
      </c>
      <c r="H467" s="18">
        <f t="shared" si="39"/>
        <v>13.914999999999999</v>
      </c>
      <c r="J467" t="str">
        <f ca="1">IF(C467="","",IF(A467="","NO DATE",IF(NOT(ISNUMBER(A467)),"DATE IS TEXT",IF(A467&lt;&gt;INT(A467),"DATE HAS TIME",IF(OR(A467&lt;DATE(2026,9,16),A467&gt;TODAY()),"DATE OUT OF RANGE",IF(ISNA(MATCH(B467,{"SA-DAY","SA-NYT","SYS-DAY","SYS-NYT"},0)),"REFERENCE PROBLEM",IF(ISNA(MATCH(C467,ItemName,0)),"ITEM NOT IN LIST",IF(OR(NOT(ISNUMBER(D467)),D467&lt;=0),"QTY PROBLEM","OK"))))))))</f>
        <v>OK</v>
      </c>
    </row>
    <row r="468" spans="1:10" x14ac:dyDescent="0.25">
      <c r="A468" s="25">
        <v>46285</v>
      </c>
      <c r="B468" s="15" t="s">
        <v>2616</v>
      </c>
      <c r="C468" s="15" t="s">
        <v>321</v>
      </c>
      <c r="D468" s="16">
        <v>1</v>
      </c>
      <c r="E468" s="18">
        <f t="shared" si="36"/>
        <v>40</v>
      </c>
      <c r="F468" s="18">
        <f t="shared" si="38"/>
        <v>40</v>
      </c>
      <c r="G468" s="18">
        <f t="shared" si="37"/>
        <v>18.559999999999999</v>
      </c>
      <c r="H468" s="18">
        <f t="shared" si="39"/>
        <v>21.44</v>
      </c>
      <c r="J468" t="str">
        <f ca="1">IF(C468="","",IF(A468="","NO DATE",IF(NOT(ISNUMBER(A468)),"DATE IS TEXT",IF(A468&lt;&gt;INT(A468),"DATE HAS TIME",IF(OR(A468&lt;DATE(2026,9,16),A468&gt;TODAY()),"DATE OUT OF RANGE",IF(ISNA(MATCH(B468,{"SA-DAY","SA-NYT","SYS-DAY","SYS-NYT"},0)),"REFERENCE PROBLEM",IF(ISNA(MATCH(C468,ItemName,0)),"ITEM NOT IN LIST",IF(OR(NOT(ISNUMBER(D468)),D468&lt;=0),"QTY PROBLEM","OK"))))))))</f>
        <v>OK</v>
      </c>
    </row>
    <row r="469" spans="1:10" x14ac:dyDescent="0.25">
      <c r="A469" s="25">
        <v>46285</v>
      </c>
      <c r="B469" s="15" t="s">
        <v>2616</v>
      </c>
      <c r="C469" s="15" t="s">
        <v>247</v>
      </c>
      <c r="D469" s="16">
        <v>1</v>
      </c>
      <c r="E469" s="18">
        <f t="shared" si="36"/>
        <v>35</v>
      </c>
      <c r="F469" s="18">
        <f t="shared" si="38"/>
        <v>35</v>
      </c>
      <c r="G469" s="18">
        <f t="shared" si="37"/>
        <v>22.725000000000001</v>
      </c>
      <c r="H469" s="18">
        <f t="shared" si="39"/>
        <v>12.274999999999999</v>
      </c>
      <c r="J469" t="str">
        <f ca="1">IF(C469="","",IF(A469="","NO DATE",IF(NOT(ISNUMBER(A469)),"DATE IS TEXT",IF(A469&lt;&gt;INT(A469),"DATE HAS TIME",IF(OR(A469&lt;DATE(2026,9,16),A469&gt;TODAY()),"DATE OUT OF RANGE",IF(ISNA(MATCH(B469,{"SA-DAY","SA-NYT","SYS-DAY","SYS-NYT"},0)),"REFERENCE PROBLEM",IF(ISNA(MATCH(C469,ItemName,0)),"ITEM NOT IN LIST",IF(OR(NOT(ISNUMBER(D469)),D469&lt;=0),"QTY PROBLEM","OK"))))))))</f>
        <v>OK</v>
      </c>
    </row>
    <row r="470" spans="1:10" x14ac:dyDescent="0.25">
      <c r="A470" s="25">
        <v>46285</v>
      </c>
      <c r="B470" s="15" t="s">
        <v>2616</v>
      </c>
      <c r="C470" s="15" t="s">
        <v>1055</v>
      </c>
      <c r="D470" s="16">
        <v>1</v>
      </c>
      <c r="E470" s="18">
        <f t="shared" si="36"/>
        <v>30</v>
      </c>
      <c r="F470" s="18">
        <f t="shared" si="38"/>
        <v>30</v>
      </c>
      <c r="G470" s="18">
        <f t="shared" si="37"/>
        <v>0.4</v>
      </c>
      <c r="H470" s="18">
        <f t="shared" si="39"/>
        <v>29.6</v>
      </c>
      <c r="J470" t="str">
        <f ca="1">IF(C470="","",IF(A470="","NO DATE",IF(NOT(ISNUMBER(A470)),"DATE IS TEXT",IF(A470&lt;&gt;INT(A470),"DATE HAS TIME",IF(OR(A470&lt;DATE(2026,9,16),A470&gt;TODAY()),"DATE OUT OF RANGE",IF(ISNA(MATCH(B470,{"SA-DAY","SA-NYT","SYS-DAY","SYS-NYT"},0)),"REFERENCE PROBLEM",IF(ISNA(MATCH(C470,ItemName,0)),"ITEM NOT IN LIST",IF(OR(NOT(ISNUMBER(D470)),D470&lt;=0),"QTY PROBLEM","OK"))))))))</f>
        <v>OK</v>
      </c>
    </row>
    <row r="471" spans="1:10" x14ac:dyDescent="0.25">
      <c r="A471" s="25">
        <v>46285</v>
      </c>
      <c r="B471" s="15" t="s">
        <v>2616</v>
      </c>
      <c r="C471" s="15" t="s">
        <v>1487</v>
      </c>
      <c r="D471" s="16">
        <v>1</v>
      </c>
      <c r="E471" s="18">
        <f t="shared" si="36"/>
        <v>30</v>
      </c>
      <c r="F471" s="18">
        <f t="shared" si="38"/>
        <v>30</v>
      </c>
      <c r="G471" s="18">
        <f t="shared" si="37"/>
        <v>19.567499999999999</v>
      </c>
      <c r="H471" s="18">
        <f t="shared" si="39"/>
        <v>10.432500000000001</v>
      </c>
      <c r="J471" t="str">
        <f ca="1">IF(C471="","",IF(A471="","NO DATE",IF(NOT(ISNUMBER(A471)),"DATE IS TEXT",IF(A471&lt;&gt;INT(A471),"DATE HAS TIME",IF(OR(A471&lt;DATE(2026,9,16),A471&gt;TODAY()),"DATE OUT OF RANGE",IF(ISNA(MATCH(B471,{"SA-DAY","SA-NYT","SYS-DAY","SYS-NYT"},0)),"REFERENCE PROBLEM",IF(ISNA(MATCH(C471,ItemName,0)),"ITEM NOT IN LIST",IF(OR(NOT(ISNUMBER(D471)),D471&lt;=0),"QTY PROBLEM","OK"))))))))</f>
        <v>OK</v>
      </c>
    </row>
    <row r="472" spans="1:10" x14ac:dyDescent="0.25">
      <c r="A472" s="25">
        <v>46285</v>
      </c>
      <c r="B472" s="15" t="s">
        <v>2616</v>
      </c>
      <c r="C472" s="15" t="s">
        <v>419</v>
      </c>
      <c r="D472" s="16">
        <v>2</v>
      </c>
      <c r="E472" s="18">
        <f t="shared" si="36"/>
        <v>15</v>
      </c>
      <c r="F472" s="18">
        <f t="shared" si="38"/>
        <v>30</v>
      </c>
      <c r="G472" s="18">
        <f t="shared" si="37"/>
        <v>9.7799999999999994</v>
      </c>
      <c r="H472" s="18">
        <f t="shared" si="39"/>
        <v>10.440000000000001</v>
      </c>
      <c r="J472" t="str">
        <f ca="1">IF(C472="","",IF(A472="","NO DATE",IF(NOT(ISNUMBER(A472)),"DATE IS TEXT",IF(A472&lt;&gt;INT(A472),"DATE HAS TIME",IF(OR(A472&lt;DATE(2026,9,16),A472&gt;TODAY()),"DATE OUT OF RANGE",IF(ISNA(MATCH(B472,{"SA-DAY","SA-NYT","SYS-DAY","SYS-NYT"},0)),"REFERENCE PROBLEM",IF(ISNA(MATCH(C472,ItemName,0)),"ITEM NOT IN LIST",IF(OR(NOT(ISNUMBER(D472)),D472&lt;=0),"QTY PROBLEM","OK"))))))))</f>
        <v>OK</v>
      </c>
    </row>
    <row r="473" spans="1:10" x14ac:dyDescent="0.25">
      <c r="A473" s="25">
        <v>46285</v>
      </c>
      <c r="B473" s="15" t="s">
        <v>2616</v>
      </c>
      <c r="C473" s="15" t="s">
        <v>1389</v>
      </c>
      <c r="D473" s="16">
        <v>1</v>
      </c>
      <c r="E473" s="18">
        <f t="shared" si="36"/>
        <v>25</v>
      </c>
      <c r="F473" s="18">
        <f t="shared" si="38"/>
        <v>25</v>
      </c>
      <c r="G473" s="18">
        <f t="shared" si="37"/>
        <v>17.266666666666666</v>
      </c>
      <c r="H473" s="18">
        <f t="shared" si="39"/>
        <v>7.7333333333333343</v>
      </c>
      <c r="J473" t="str">
        <f ca="1">IF(C473="","",IF(A473="","NO DATE",IF(NOT(ISNUMBER(A473)),"DATE IS TEXT",IF(A473&lt;&gt;INT(A473),"DATE HAS TIME",IF(OR(A473&lt;DATE(2026,9,16),A473&gt;TODAY()),"DATE OUT OF RANGE",IF(ISNA(MATCH(B473,{"SA-DAY","SA-NYT","SYS-DAY","SYS-NYT"},0)),"REFERENCE PROBLEM",IF(ISNA(MATCH(C473,ItemName,0)),"ITEM NOT IN LIST",IF(OR(NOT(ISNUMBER(D473)),D473&lt;=0),"QTY PROBLEM","OK"))))))))</f>
        <v>OK</v>
      </c>
    </row>
    <row r="474" spans="1:10" x14ac:dyDescent="0.25">
      <c r="A474" s="25">
        <v>46285</v>
      </c>
      <c r="B474" s="15" t="s">
        <v>2616</v>
      </c>
      <c r="C474" s="15" t="s">
        <v>427</v>
      </c>
      <c r="D474" s="16">
        <v>1</v>
      </c>
      <c r="E474" s="18">
        <f t="shared" si="36"/>
        <v>25</v>
      </c>
      <c r="F474" s="18">
        <f t="shared" si="38"/>
        <v>25</v>
      </c>
      <c r="G474" s="18">
        <f t="shared" si="37"/>
        <v>17.306666666666665</v>
      </c>
      <c r="H474" s="18">
        <f t="shared" si="39"/>
        <v>7.6933333333333351</v>
      </c>
      <c r="J474" t="str">
        <f ca="1">IF(C474="","",IF(A474="","NO DATE",IF(NOT(ISNUMBER(A474)),"DATE IS TEXT",IF(A474&lt;&gt;INT(A474),"DATE HAS TIME",IF(OR(A474&lt;DATE(2026,9,16),A474&gt;TODAY()),"DATE OUT OF RANGE",IF(ISNA(MATCH(B474,{"SA-DAY","SA-NYT","SYS-DAY","SYS-NYT"},0)),"REFERENCE PROBLEM",IF(ISNA(MATCH(C474,ItemName,0)),"ITEM NOT IN LIST",IF(OR(NOT(ISNUMBER(D474)),D474&lt;=0),"QTY PROBLEM","OK"))))))))</f>
        <v>OK</v>
      </c>
    </row>
    <row r="475" spans="1:10" x14ac:dyDescent="0.25">
      <c r="A475" s="25">
        <v>46285</v>
      </c>
      <c r="B475" s="15" t="s">
        <v>2616</v>
      </c>
      <c r="C475" s="15" t="s">
        <v>2440</v>
      </c>
      <c r="D475" s="16">
        <v>2</v>
      </c>
      <c r="E475" s="18">
        <f t="shared" si="36"/>
        <v>12</v>
      </c>
      <c r="F475" s="18">
        <f t="shared" si="38"/>
        <v>24</v>
      </c>
      <c r="G475" s="18">
        <f t="shared" si="37"/>
        <v>7.8224999999999998</v>
      </c>
      <c r="H475" s="18">
        <f t="shared" si="39"/>
        <v>8.3550000000000004</v>
      </c>
      <c r="J475" t="str">
        <f ca="1">IF(C475="","",IF(A475="","NO DATE",IF(NOT(ISNUMBER(A475)),"DATE IS TEXT",IF(A475&lt;&gt;INT(A475),"DATE HAS TIME",IF(OR(A475&lt;DATE(2026,9,16),A475&gt;TODAY()),"DATE OUT OF RANGE",IF(ISNA(MATCH(B475,{"SA-DAY","SA-NYT","SYS-DAY","SYS-NYT"},0)),"REFERENCE PROBLEM",IF(ISNA(MATCH(C475,ItemName,0)),"ITEM NOT IN LIST",IF(OR(NOT(ISNUMBER(D475)),D475&lt;=0),"QTY PROBLEM","OK"))))))))</f>
        <v>OK</v>
      </c>
    </row>
    <row r="476" spans="1:10" x14ac:dyDescent="0.25">
      <c r="A476" s="25">
        <v>46285</v>
      </c>
      <c r="B476" s="15" t="s">
        <v>2616</v>
      </c>
      <c r="C476" s="15" t="s">
        <v>1745</v>
      </c>
      <c r="D476" s="16">
        <v>2</v>
      </c>
      <c r="E476" s="18">
        <v>2</v>
      </c>
      <c r="F476" s="18">
        <f t="shared" si="38"/>
        <v>4</v>
      </c>
      <c r="G476" s="18">
        <f t="shared" si="37"/>
        <v>6.5250000000000004</v>
      </c>
      <c r="H476" s="18">
        <f t="shared" si="39"/>
        <v>-9.0500000000000007</v>
      </c>
      <c r="J476" t="str">
        <f ca="1">IF(C476="","",IF(A476="","NO DATE",IF(NOT(ISNUMBER(A476)),"DATE IS TEXT",IF(A476&lt;&gt;INT(A476),"DATE HAS TIME",IF(OR(A476&lt;DATE(2026,9,16),A476&gt;TODAY()),"DATE OUT OF RANGE",IF(ISNA(MATCH(B476,{"SA-DAY","SA-NYT","SYS-DAY","SYS-NYT"},0)),"REFERENCE PROBLEM",IF(ISNA(MATCH(C476,ItemName,0)),"ITEM NOT IN LIST",IF(OR(NOT(ISNUMBER(D476)),D476&lt;=0),"QTY PROBLEM","OK"))))))))</f>
        <v>OK</v>
      </c>
    </row>
    <row r="477" spans="1:10" x14ac:dyDescent="0.25">
      <c r="A477" s="25">
        <v>46285</v>
      </c>
      <c r="B477" s="15" t="s">
        <v>2616</v>
      </c>
      <c r="C477" s="15" t="s">
        <v>1219</v>
      </c>
      <c r="D477" s="16">
        <v>2</v>
      </c>
      <c r="E477" s="18">
        <f t="shared" ref="E477:E505" si="40">IF($C477="","",IFERROR(INDEX(ItemPriceCol,MATCH($C477,ItemName,0)),""))</f>
        <v>10</v>
      </c>
      <c r="F477" s="18">
        <f t="shared" si="38"/>
        <v>20</v>
      </c>
      <c r="G477" s="18">
        <f t="shared" si="37"/>
        <v>6.5250000000000004</v>
      </c>
      <c r="H477" s="18">
        <f t="shared" si="39"/>
        <v>6.9499999999999993</v>
      </c>
      <c r="J477" t="str">
        <f ca="1">IF(C477="","",IF(A477="","NO DATE",IF(NOT(ISNUMBER(A477)),"DATE IS TEXT",IF(A477&lt;&gt;INT(A477),"DATE HAS TIME",IF(OR(A477&lt;DATE(2026,9,16),A477&gt;TODAY()),"DATE OUT OF RANGE",IF(ISNA(MATCH(B477,{"SA-DAY","SA-NYT","SYS-DAY","SYS-NYT"},0)),"REFERENCE PROBLEM",IF(ISNA(MATCH(C477,ItemName,0)),"ITEM NOT IN LIST",IF(OR(NOT(ISNUMBER(D477)),D477&lt;=0),"QTY PROBLEM","OK"))))))))</f>
        <v>OK</v>
      </c>
    </row>
    <row r="478" spans="1:10" x14ac:dyDescent="0.25">
      <c r="A478" s="25">
        <v>46285</v>
      </c>
      <c r="B478" s="15" t="s">
        <v>2616</v>
      </c>
      <c r="C478" s="15" t="s">
        <v>1569</v>
      </c>
      <c r="D478" s="16">
        <v>1</v>
      </c>
      <c r="E478" s="18">
        <f t="shared" si="40"/>
        <v>20</v>
      </c>
      <c r="F478" s="18">
        <f t="shared" si="38"/>
        <v>20</v>
      </c>
      <c r="G478" s="18">
        <f t="shared" si="37"/>
        <v>13.106666666666667</v>
      </c>
      <c r="H478" s="18">
        <f t="shared" si="39"/>
        <v>6.8933333333333326</v>
      </c>
      <c r="J478" t="str">
        <f ca="1">IF(C478="","",IF(A478="","NO DATE",IF(NOT(ISNUMBER(A478)),"DATE IS TEXT",IF(A478&lt;&gt;INT(A478),"DATE HAS TIME",IF(OR(A478&lt;DATE(2026,9,16),A478&gt;TODAY()),"DATE OUT OF RANGE",IF(ISNA(MATCH(B478,{"SA-DAY","SA-NYT","SYS-DAY","SYS-NYT"},0)),"REFERENCE PROBLEM",IF(ISNA(MATCH(C478,ItemName,0)),"ITEM NOT IN LIST",IF(OR(NOT(ISNUMBER(D478)),D478&lt;=0),"QTY PROBLEM","OK"))))))))</f>
        <v>OK</v>
      </c>
    </row>
    <row r="479" spans="1:10" x14ac:dyDescent="0.25">
      <c r="A479" s="25">
        <v>46285</v>
      </c>
      <c r="B479" s="15" t="s">
        <v>2616</v>
      </c>
      <c r="C479" s="15" t="s">
        <v>1395</v>
      </c>
      <c r="D479" s="16">
        <v>1</v>
      </c>
      <c r="E479" s="18">
        <f t="shared" si="40"/>
        <v>15</v>
      </c>
      <c r="F479" s="18">
        <f t="shared" si="38"/>
        <v>15</v>
      </c>
      <c r="G479" s="18">
        <f t="shared" si="37"/>
        <v>7.9166666666666652</v>
      </c>
      <c r="H479" s="18">
        <f t="shared" si="39"/>
        <v>7.0833333333333348</v>
      </c>
      <c r="J479" t="str">
        <f ca="1">IF(C479="","",IF(A479="","NO DATE",IF(NOT(ISNUMBER(A479)),"DATE IS TEXT",IF(A479&lt;&gt;INT(A479),"DATE HAS TIME",IF(OR(A479&lt;DATE(2026,9,16),A479&gt;TODAY()),"DATE OUT OF RANGE",IF(ISNA(MATCH(B479,{"SA-DAY","SA-NYT","SYS-DAY","SYS-NYT"},0)),"REFERENCE PROBLEM",IF(ISNA(MATCH(C479,ItemName,0)),"ITEM NOT IN LIST",IF(OR(NOT(ISNUMBER(D479)),D479&lt;=0),"QTY PROBLEM","OK"))))))))</f>
        <v>OK</v>
      </c>
    </row>
    <row r="480" spans="1:10" x14ac:dyDescent="0.25">
      <c r="A480" s="25">
        <v>46285</v>
      </c>
      <c r="B480" s="15" t="s">
        <v>2616</v>
      </c>
      <c r="C480" s="15" t="s">
        <v>528</v>
      </c>
      <c r="D480" s="16">
        <v>1</v>
      </c>
      <c r="E480" s="18">
        <f t="shared" si="40"/>
        <v>15</v>
      </c>
      <c r="F480" s="18">
        <f t="shared" si="38"/>
        <v>15</v>
      </c>
      <c r="G480" s="18">
        <f t="shared" si="37"/>
        <v>9.7799999999999994</v>
      </c>
      <c r="H480" s="18">
        <f t="shared" si="39"/>
        <v>5.2200000000000006</v>
      </c>
      <c r="J480" t="str">
        <f ca="1">IF(C480="","",IF(A480="","NO DATE",IF(NOT(ISNUMBER(A480)),"DATE IS TEXT",IF(A480&lt;&gt;INT(A480),"DATE HAS TIME",IF(OR(A480&lt;DATE(2026,9,16),A480&gt;TODAY()),"DATE OUT OF RANGE",IF(ISNA(MATCH(B480,{"SA-DAY","SA-NYT","SYS-DAY","SYS-NYT"},0)),"REFERENCE PROBLEM",IF(ISNA(MATCH(C480,ItemName,0)),"ITEM NOT IN LIST",IF(OR(NOT(ISNUMBER(D480)),D480&lt;=0),"QTY PROBLEM","OK"))))))))</f>
        <v>OK</v>
      </c>
    </row>
    <row r="481" spans="1:10" x14ac:dyDescent="0.25">
      <c r="A481" s="25">
        <v>46285</v>
      </c>
      <c r="B481" s="15" t="s">
        <v>2616</v>
      </c>
      <c r="C481" s="15" t="s">
        <v>2665</v>
      </c>
      <c r="D481" s="16">
        <v>1</v>
      </c>
      <c r="E481" s="18">
        <f t="shared" si="40"/>
        <v>12</v>
      </c>
      <c r="F481" s="18">
        <f t="shared" si="38"/>
        <v>12</v>
      </c>
      <c r="G481" s="18">
        <f t="shared" si="37"/>
        <v>9</v>
      </c>
      <c r="H481" s="18">
        <f t="shared" si="39"/>
        <v>3</v>
      </c>
      <c r="J481" t="str">
        <f ca="1">IF(C481="","",IF(A481="","NO DATE",IF(NOT(ISNUMBER(A481)),"DATE IS TEXT",IF(A481&lt;&gt;INT(A481),"DATE HAS TIME",IF(OR(A481&lt;DATE(2026,9,16),A481&gt;TODAY()),"DATE OUT OF RANGE",IF(ISNA(MATCH(B481,{"SA-DAY","SA-NYT","SYS-DAY","SYS-NYT"},0)),"REFERENCE PROBLEM",IF(ISNA(MATCH(C481,ItemName,0)),"ITEM NOT IN LIST",IF(OR(NOT(ISNUMBER(D481)),D481&lt;=0),"QTY PROBLEM","OK"))))))))</f>
        <v>OK</v>
      </c>
    </row>
    <row r="482" spans="1:10" x14ac:dyDescent="0.25">
      <c r="A482" s="25">
        <v>46285</v>
      </c>
      <c r="B482" s="15" t="s">
        <v>2616</v>
      </c>
      <c r="C482" s="15" t="s">
        <v>1839</v>
      </c>
      <c r="D482" s="16">
        <v>1</v>
      </c>
      <c r="E482" s="18">
        <f t="shared" si="40"/>
        <v>10</v>
      </c>
      <c r="F482" s="18">
        <f t="shared" si="38"/>
        <v>10</v>
      </c>
      <c r="G482" s="18">
        <f t="shared" si="37"/>
        <v>6.4950000000000001</v>
      </c>
      <c r="H482" s="18">
        <f t="shared" si="39"/>
        <v>3.5049999999999999</v>
      </c>
      <c r="J482" t="str">
        <f ca="1">IF(C482="","",IF(A482="","NO DATE",IF(NOT(ISNUMBER(A482)),"DATE IS TEXT",IF(A482&lt;&gt;INT(A482),"DATE HAS TIME",IF(OR(A482&lt;DATE(2026,9,16),A482&gt;TODAY()),"DATE OUT OF RANGE",IF(ISNA(MATCH(B482,{"SA-DAY","SA-NYT","SYS-DAY","SYS-NYT"},0)),"REFERENCE PROBLEM",IF(ISNA(MATCH(C482,ItemName,0)),"ITEM NOT IN LIST",IF(OR(NOT(ISNUMBER(D482)),D482&lt;=0),"QTY PROBLEM","OK"))))))))</f>
        <v>OK</v>
      </c>
    </row>
    <row r="483" spans="1:10" x14ac:dyDescent="0.25">
      <c r="A483" s="25">
        <v>46285</v>
      </c>
      <c r="B483" s="15" t="s">
        <v>2616</v>
      </c>
      <c r="C483" s="15" t="s">
        <v>604</v>
      </c>
      <c r="D483" s="16">
        <v>10</v>
      </c>
      <c r="E483" s="18">
        <f t="shared" si="40"/>
        <v>1</v>
      </c>
      <c r="F483" s="18">
        <f t="shared" si="38"/>
        <v>10</v>
      </c>
      <c r="G483" s="18">
        <f t="shared" si="37"/>
        <v>0.65249999999999997</v>
      </c>
      <c r="H483" s="18">
        <f t="shared" si="39"/>
        <v>3.4750000000000005</v>
      </c>
      <c r="J483" t="str">
        <f ca="1">IF(C483="","",IF(A483="","NO DATE",IF(NOT(ISNUMBER(A483)),"DATE IS TEXT",IF(A483&lt;&gt;INT(A483),"DATE HAS TIME",IF(OR(A483&lt;DATE(2026,9,16),A483&gt;TODAY()),"DATE OUT OF RANGE",IF(ISNA(MATCH(B483,{"SA-DAY","SA-NYT","SYS-DAY","SYS-NYT"},0)),"REFERENCE PROBLEM",IF(ISNA(MATCH(C483,ItemName,0)),"ITEM NOT IN LIST",IF(OR(NOT(ISNUMBER(D483)),D483&lt;=0),"QTY PROBLEM","OK"))))))))</f>
        <v>OK</v>
      </c>
    </row>
    <row r="484" spans="1:10" x14ac:dyDescent="0.25">
      <c r="A484" s="25">
        <v>46285</v>
      </c>
      <c r="B484" s="15" t="s">
        <v>2616</v>
      </c>
      <c r="C484" s="15" t="s">
        <v>659</v>
      </c>
      <c r="D484" s="16">
        <v>11</v>
      </c>
      <c r="E484" s="18">
        <f t="shared" si="40"/>
        <v>0.5</v>
      </c>
      <c r="F484" s="18">
        <f t="shared" si="38"/>
        <v>5.5</v>
      </c>
      <c r="G484" s="18">
        <f t="shared" si="37"/>
        <v>0.32250000000000001</v>
      </c>
      <c r="H484" s="18">
        <f t="shared" si="39"/>
        <v>1.9524999999999997</v>
      </c>
      <c r="J484" t="str">
        <f ca="1">IF(C484="","",IF(A484="","NO DATE",IF(NOT(ISNUMBER(A484)),"DATE IS TEXT",IF(A484&lt;&gt;INT(A484),"DATE HAS TIME",IF(OR(A484&lt;DATE(2026,9,16),A484&gt;TODAY()),"DATE OUT OF RANGE",IF(ISNA(MATCH(B484,{"SA-DAY","SA-NYT","SYS-DAY","SYS-NYT"},0)),"REFERENCE PROBLEM",IF(ISNA(MATCH(C484,ItemName,0)),"ITEM NOT IN LIST",IF(OR(NOT(ISNUMBER(D484)),D484&lt;=0),"QTY PROBLEM","OK"))))))))</f>
        <v>OK</v>
      </c>
    </row>
    <row r="485" spans="1:10" x14ac:dyDescent="0.25">
      <c r="A485" s="25">
        <v>46285</v>
      </c>
      <c r="B485" s="15" t="s">
        <v>2617</v>
      </c>
      <c r="C485" s="15" t="s">
        <v>1537</v>
      </c>
      <c r="D485" s="16">
        <v>2</v>
      </c>
      <c r="E485" s="18">
        <f t="shared" si="40"/>
        <v>95</v>
      </c>
      <c r="F485" s="18">
        <f t="shared" si="38"/>
        <v>190</v>
      </c>
      <c r="G485" s="18">
        <f t="shared" si="37"/>
        <v>53.733333333333334</v>
      </c>
      <c r="H485" s="18">
        <f t="shared" si="39"/>
        <v>82.533333333333331</v>
      </c>
      <c r="J485" t="str">
        <f ca="1">IF(C485="","",IF(A485="","NO DATE",IF(NOT(ISNUMBER(A485)),"DATE IS TEXT",IF(A485&lt;&gt;INT(A485),"DATE HAS TIME",IF(OR(A485&lt;DATE(2026,9,16),A485&gt;TODAY()),"DATE OUT OF RANGE",IF(ISNA(MATCH(B485,{"SA-DAY","SA-NYT","SYS-DAY","SYS-NYT"},0)),"REFERENCE PROBLEM",IF(ISNA(MATCH(C485,ItemName,0)),"ITEM NOT IN LIST",IF(OR(NOT(ISNUMBER(D485)),D485&lt;=0),"QTY PROBLEM","OK"))))))))</f>
        <v>OK</v>
      </c>
    </row>
    <row r="486" spans="1:10" x14ac:dyDescent="0.25">
      <c r="A486" s="25">
        <v>46285</v>
      </c>
      <c r="B486" s="15" t="s">
        <v>2617</v>
      </c>
      <c r="C486" s="15" t="s">
        <v>516</v>
      </c>
      <c r="D486" s="16">
        <v>12</v>
      </c>
      <c r="E486" s="18">
        <f t="shared" si="40"/>
        <v>15</v>
      </c>
      <c r="F486" s="18">
        <f t="shared" si="38"/>
        <v>180</v>
      </c>
      <c r="G486" s="18">
        <f t="shared" si="37"/>
        <v>9.7799999999999994</v>
      </c>
      <c r="H486" s="18">
        <f t="shared" si="39"/>
        <v>62.640000000000015</v>
      </c>
      <c r="J486" t="str">
        <f ca="1">IF(C486="","",IF(A486="","NO DATE",IF(NOT(ISNUMBER(A486)),"DATE IS TEXT",IF(A486&lt;&gt;INT(A486),"DATE HAS TIME",IF(OR(A486&lt;DATE(2026,9,16),A486&gt;TODAY()),"DATE OUT OF RANGE",IF(ISNA(MATCH(B486,{"SA-DAY","SA-NYT","SYS-DAY","SYS-NYT"},0)),"REFERENCE PROBLEM",IF(ISNA(MATCH(C486,ItemName,0)),"ITEM NOT IN LIST",IF(OR(NOT(ISNUMBER(D486)),D486&lt;=0),"QTY PROBLEM","OK"))))))))</f>
        <v>OK</v>
      </c>
    </row>
    <row r="487" spans="1:10" x14ac:dyDescent="0.25">
      <c r="A487" s="25">
        <v>46285</v>
      </c>
      <c r="B487" s="15" t="s">
        <v>2617</v>
      </c>
      <c r="C487" s="15" t="s">
        <v>1561</v>
      </c>
      <c r="D487" s="16">
        <v>8</v>
      </c>
      <c r="E487" s="18">
        <f t="shared" si="40"/>
        <v>20</v>
      </c>
      <c r="F487" s="18">
        <f t="shared" si="38"/>
        <v>160</v>
      </c>
      <c r="G487" s="18">
        <f t="shared" si="37"/>
        <v>13.106666666666667</v>
      </c>
      <c r="H487" s="18">
        <f t="shared" si="39"/>
        <v>55.146666666666661</v>
      </c>
      <c r="J487" t="str">
        <f ca="1">IF(C487="","",IF(A487="","NO DATE",IF(NOT(ISNUMBER(A487)),"DATE IS TEXT",IF(A487&lt;&gt;INT(A487),"DATE HAS TIME",IF(OR(A487&lt;DATE(2026,9,16),A487&gt;TODAY()),"DATE OUT OF RANGE",IF(ISNA(MATCH(B487,{"SA-DAY","SA-NYT","SYS-DAY","SYS-NYT"},0)),"REFERENCE PROBLEM",IF(ISNA(MATCH(C487,ItemName,0)),"ITEM NOT IN LIST",IF(OR(NOT(ISNUMBER(D487)),D487&lt;=0),"QTY PROBLEM","OK"))))))))</f>
        <v>OK</v>
      </c>
    </row>
    <row r="488" spans="1:10" x14ac:dyDescent="0.25">
      <c r="A488" s="25">
        <v>46285</v>
      </c>
      <c r="B488" s="15" t="s">
        <v>2617</v>
      </c>
      <c r="C488" s="15" t="s">
        <v>239</v>
      </c>
      <c r="D488" s="16">
        <v>21</v>
      </c>
      <c r="E488" s="18">
        <f t="shared" si="40"/>
        <v>7</v>
      </c>
      <c r="F488" s="18">
        <f t="shared" si="38"/>
        <v>147</v>
      </c>
      <c r="G488" s="18">
        <f t="shared" si="37"/>
        <v>3.1066666666666674</v>
      </c>
      <c r="H488" s="18">
        <f t="shared" si="39"/>
        <v>81.759999999999991</v>
      </c>
      <c r="J488" t="str">
        <f ca="1">IF(C488="","",IF(A488="","NO DATE",IF(NOT(ISNUMBER(A488)),"DATE IS TEXT",IF(A488&lt;&gt;INT(A488),"DATE HAS TIME",IF(OR(A488&lt;DATE(2026,9,16),A488&gt;TODAY()),"DATE OUT OF RANGE",IF(ISNA(MATCH(B488,{"SA-DAY","SA-NYT","SYS-DAY","SYS-NYT"},0)),"REFERENCE PROBLEM",IF(ISNA(MATCH(C488,ItemName,0)),"ITEM NOT IN LIST",IF(OR(NOT(ISNUMBER(D488)),D488&lt;=0),"QTY PROBLEM","OK"))))))))</f>
        <v>OK</v>
      </c>
    </row>
    <row r="489" spans="1:10" x14ac:dyDescent="0.25">
      <c r="A489" s="25">
        <v>46285</v>
      </c>
      <c r="B489" s="15" t="s">
        <v>2617</v>
      </c>
      <c r="C489" s="15" t="s">
        <v>419</v>
      </c>
      <c r="D489" s="16">
        <v>8</v>
      </c>
      <c r="E489" s="18">
        <f t="shared" si="40"/>
        <v>15</v>
      </c>
      <c r="F489" s="18">
        <f t="shared" si="38"/>
        <v>120</v>
      </c>
      <c r="G489" s="18">
        <f t="shared" si="37"/>
        <v>9.7799999999999994</v>
      </c>
      <c r="H489" s="18">
        <f t="shared" si="39"/>
        <v>41.760000000000005</v>
      </c>
      <c r="J489" t="str">
        <f ca="1">IF(C489="","",IF(A489="","NO DATE",IF(NOT(ISNUMBER(A489)),"DATE IS TEXT",IF(A489&lt;&gt;INT(A489),"DATE HAS TIME",IF(OR(A489&lt;DATE(2026,9,16),A489&gt;TODAY()),"DATE OUT OF RANGE",IF(ISNA(MATCH(B489,{"SA-DAY","SA-NYT","SYS-DAY","SYS-NYT"},0)),"REFERENCE PROBLEM",IF(ISNA(MATCH(C489,ItemName,0)),"ITEM NOT IN LIST",IF(OR(NOT(ISNUMBER(D489)),D489&lt;=0),"QTY PROBLEM","OK"))))))))</f>
        <v>OK</v>
      </c>
    </row>
    <row r="490" spans="1:10" x14ac:dyDescent="0.25">
      <c r="A490" s="25">
        <v>46285</v>
      </c>
      <c r="B490" s="15" t="s">
        <v>2617</v>
      </c>
      <c r="C490" s="15" t="s">
        <v>522</v>
      </c>
      <c r="D490" s="16">
        <v>8</v>
      </c>
      <c r="E490" s="18">
        <f t="shared" si="40"/>
        <v>15</v>
      </c>
      <c r="F490" s="18">
        <f t="shared" si="38"/>
        <v>120</v>
      </c>
      <c r="G490" s="18">
        <f t="shared" si="37"/>
        <v>9.7799999999999994</v>
      </c>
      <c r="H490" s="18">
        <f t="shared" si="39"/>
        <v>41.760000000000005</v>
      </c>
      <c r="J490" t="str">
        <f ca="1">IF(C490="","",IF(A490="","NO DATE",IF(NOT(ISNUMBER(A490)),"DATE IS TEXT",IF(A490&lt;&gt;INT(A490),"DATE HAS TIME",IF(OR(A490&lt;DATE(2026,9,16),A490&gt;TODAY()),"DATE OUT OF RANGE",IF(ISNA(MATCH(B490,{"SA-DAY","SA-NYT","SYS-DAY","SYS-NYT"},0)),"REFERENCE PROBLEM",IF(ISNA(MATCH(C490,ItemName,0)),"ITEM NOT IN LIST",IF(OR(NOT(ISNUMBER(D490)),D490&lt;=0),"QTY PROBLEM","OK"))))))))</f>
        <v>OK</v>
      </c>
    </row>
    <row r="491" spans="1:10" x14ac:dyDescent="0.25">
      <c r="A491" s="25">
        <v>46285</v>
      </c>
      <c r="B491" s="15" t="s">
        <v>2617</v>
      </c>
      <c r="C491" s="15" t="s">
        <v>1551</v>
      </c>
      <c r="D491" s="16">
        <v>3</v>
      </c>
      <c r="E491" s="18">
        <f t="shared" si="40"/>
        <v>35</v>
      </c>
      <c r="F491" s="18">
        <f t="shared" si="38"/>
        <v>105</v>
      </c>
      <c r="G491" s="18">
        <f t="shared" si="37"/>
        <v>25.813333333333333</v>
      </c>
      <c r="H491" s="18">
        <f t="shared" si="39"/>
        <v>27.560000000000002</v>
      </c>
      <c r="J491" t="str">
        <f ca="1">IF(C491="","",IF(A491="","NO DATE",IF(NOT(ISNUMBER(A491)),"DATE IS TEXT",IF(A491&lt;&gt;INT(A491),"DATE HAS TIME",IF(OR(A491&lt;DATE(2026,9,16),A491&gt;TODAY()),"DATE OUT OF RANGE",IF(ISNA(MATCH(B491,{"SA-DAY","SA-NYT","SYS-DAY","SYS-NYT"},0)),"REFERENCE PROBLEM",IF(ISNA(MATCH(C491,ItemName,0)),"ITEM NOT IN LIST",IF(OR(NOT(ISNUMBER(D491)),D491&lt;=0),"QTY PROBLEM","OK"))))))))</f>
        <v>OK</v>
      </c>
    </row>
    <row r="492" spans="1:10" x14ac:dyDescent="0.25">
      <c r="A492" s="25">
        <v>46285</v>
      </c>
      <c r="B492" s="15" t="s">
        <v>2617</v>
      </c>
      <c r="C492" s="15" t="s">
        <v>355</v>
      </c>
      <c r="D492" s="16">
        <v>2</v>
      </c>
      <c r="E492" s="18">
        <f t="shared" si="40"/>
        <v>50</v>
      </c>
      <c r="F492" s="18">
        <f t="shared" si="38"/>
        <v>100</v>
      </c>
      <c r="G492" s="18">
        <f t="shared" si="37"/>
        <v>32.61</v>
      </c>
      <c r="H492" s="18">
        <f t="shared" si="39"/>
        <v>34.78</v>
      </c>
      <c r="J492" t="str">
        <f ca="1">IF(C492="","",IF(A492="","NO DATE",IF(NOT(ISNUMBER(A492)),"DATE IS TEXT",IF(A492&lt;&gt;INT(A492),"DATE HAS TIME",IF(OR(A492&lt;DATE(2026,9,16),A492&gt;TODAY()),"DATE OUT OF RANGE",IF(ISNA(MATCH(B492,{"SA-DAY","SA-NYT","SYS-DAY","SYS-NYT"},0)),"REFERENCE PROBLEM",IF(ISNA(MATCH(C492,ItemName,0)),"ITEM NOT IN LIST",IF(OR(NOT(ISNUMBER(D492)),D492&lt;=0),"QTY PROBLEM","OK"))))))))</f>
        <v>OK</v>
      </c>
    </row>
    <row r="493" spans="1:10" x14ac:dyDescent="0.25">
      <c r="A493" s="25">
        <v>46285</v>
      </c>
      <c r="B493" s="15" t="s">
        <v>2617</v>
      </c>
      <c r="C493" s="15" t="s">
        <v>1541</v>
      </c>
      <c r="D493" s="16">
        <v>1</v>
      </c>
      <c r="E493" s="18">
        <f t="shared" si="40"/>
        <v>90</v>
      </c>
      <c r="F493" s="18">
        <f t="shared" si="38"/>
        <v>90</v>
      </c>
      <c r="G493" s="18">
        <f t="shared" si="37"/>
        <v>40.266666666666666</v>
      </c>
      <c r="H493" s="18">
        <f t="shared" si="39"/>
        <v>49.733333333333334</v>
      </c>
      <c r="J493" t="str">
        <f ca="1">IF(C493="","",IF(A493="","NO DATE",IF(NOT(ISNUMBER(A493)),"DATE IS TEXT",IF(A493&lt;&gt;INT(A493),"DATE HAS TIME",IF(OR(A493&lt;DATE(2026,9,16),A493&gt;TODAY()),"DATE OUT OF RANGE",IF(ISNA(MATCH(B493,{"SA-DAY","SA-NYT","SYS-DAY","SYS-NYT"},0)),"REFERENCE PROBLEM",IF(ISNA(MATCH(C493,ItemName,0)),"ITEM NOT IN LIST",IF(OR(NOT(ISNUMBER(D493)),D493&lt;=0),"QTY PROBLEM","OK"))))))))</f>
        <v>OK</v>
      </c>
    </row>
    <row r="494" spans="1:10" x14ac:dyDescent="0.25">
      <c r="A494" s="25">
        <v>46285</v>
      </c>
      <c r="B494" s="15" t="s">
        <v>2617</v>
      </c>
      <c r="C494" s="15" t="s">
        <v>1531</v>
      </c>
      <c r="D494" s="16">
        <v>1</v>
      </c>
      <c r="E494" s="18">
        <f t="shared" si="40"/>
        <v>90</v>
      </c>
      <c r="F494" s="18">
        <f t="shared" si="38"/>
        <v>90</v>
      </c>
      <c r="G494" s="18">
        <f t="shared" si="37"/>
        <v>48</v>
      </c>
      <c r="H494" s="18">
        <f t="shared" si="39"/>
        <v>42</v>
      </c>
      <c r="J494" t="str">
        <f ca="1">IF(C494="","",IF(A494="","NO DATE",IF(NOT(ISNUMBER(A494)),"DATE IS TEXT",IF(A494&lt;&gt;INT(A494),"DATE HAS TIME",IF(OR(A494&lt;DATE(2026,9,16),A494&gt;TODAY()),"DATE OUT OF RANGE",IF(ISNA(MATCH(B494,{"SA-DAY","SA-NYT","SYS-DAY","SYS-NYT"},0)),"REFERENCE PROBLEM",IF(ISNA(MATCH(C494,ItemName,0)),"ITEM NOT IN LIST",IF(OR(NOT(ISNUMBER(D494)),D494&lt;=0),"QTY PROBLEM","OK"))))))))</f>
        <v>OK</v>
      </c>
    </row>
    <row r="495" spans="1:10" x14ac:dyDescent="0.25">
      <c r="A495" s="25">
        <v>46285</v>
      </c>
      <c r="B495" s="15" t="s">
        <v>2617</v>
      </c>
      <c r="C495" s="15" t="s">
        <v>1539</v>
      </c>
      <c r="D495" s="16">
        <v>1</v>
      </c>
      <c r="E495" s="18">
        <f t="shared" si="40"/>
        <v>90</v>
      </c>
      <c r="F495" s="18">
        <f t="shared" si="38"/>
        <v>90</v>
      </c>
      <c r="G495" s="18">
        <f t="shared" si="37"/>
        <v>58.695</v>
      </c>
      <c r="H495" s="18">
        <f t="shared" si="39"/>
        <v>31.305</v>
      </c>
      <c r="J495" t="str">
        <f ca="1">IF(C495="","",IF(A495="","NO DATE",IF(NOT(ISNUMBER(A495)),"DATE IS TEXT",IF(A495&lt;&gt;INT(A495),"DATE HAS TIME",IF(OR(A495&lt;DATE(2026,9,16),A495&gt;TODAY()),"DATE OUT OF RANGE",IF(ISNA(MATCH(B495,{"SA-DAY","SA-NYT","SYS-DAY","SYS-NYT"},0)),"REFERENCE PROBLEM",IF(ISNA(MATCH(C495,ItemName,0)),"ITEM NOT IN LIST",IF(OR(NOT(ISNUMBER(D495)),D495&lt;=0),"QTY PROBLEM","OK"))))))))</f>
        <v>OK</v>
      </c>
    </row>
    <row r="496" spans="1:10" x14ac:dyDescent="0.25">
      <c r="A496" s="25">
        <v>46285</v>
      </c>
      <c r="B496" s="15" t="s">
        <v>2617</v>
      </c>
      <c r="C496" s="15" t="s">
        <v>2420</v>
      </c>
      <c r="D496" s="16">
        <v>6</v>
      </c>
      <c r="E496" s="18">
        <f t="shared" si="40"/>
        <v>15</v>
      </c>
      <c r="F496" s="18">
        <f t="shared" si="38"/>
        <v>90</v>
      </c>
      <c r="G496" s="18">
        <f t="shared" si="37"/>
        <v>8.3553333333333324</v>
      </c>
      <c r="H496" s="18">
        <f t="shared" si="39"/>
        <v>39.868000000000009</v>
      </c>
      <c r="J496" t="str">
        <f ca="1">IF(C496="","",IF(A496="","NO DATE",IF(NOT(ISNUMBER(A496)),"DATE IS TEXT",IF(A496&lt;&gt;INT(A496),"DATE HAS TIME",IF(OR(A496&lt;DATE(2026,9,16),A496&gt;TODAY()),"DATE OUT OF RANGE",IF(ISNA(MATCH(B496,{"SA-DAY","SA-NYT","SYS-DAY","SYS-NYT"},0)),"REFERENCE PROBLEM",IF(ISNA(MATCH(C496,ItemName,0)),"ITEM NOT IN LIST",IF(OR(NOT(ISNUMBER(D496)),D496&lt;=0),"QTY PROBLEM","OK"))))))))</f>
        <v>OK</v>
      </c>
    </row>
    <row r="497" spans="1:10" x14ac:dyDescent="0.25">
      <c r="A497" s="25">
        <v>46285</v>
      </c>
      <c r="B497" s="15" t="s">
        <v>2617</v>
      </c>
      <c r="C497" s="15" t="s">
        <v>510</v>
      </c>
      <c r="D497" s="16">
        <v>2</v>
      </c>
      <c r="E497" s="18">
        <f t="shared" si="40"/>
        <v>40</v>
      </c>
      <c r="F497" s="18">
        <f t="shared" si="38"/>
        <v>80</v>
      </c>
      <c r="G497" s="18">
        <f t="shared" si="37"/>
        <v>26.085000000000001</v>
      </c>
      <c r="H497" s="18">
        <f t="shared" si="39"/>
        <v>27.83</v>
      </c>
      <c r="J497" t="str">
        <f ca="1">IF(C497="","",IF(A497="","NO DATE",IF(NOT(ISNUMBER(A497)),"DATE IS TEXT",IF(A497&lt;&gt;INT(A497),"DATE HAS TIME",IF(OR(A497&lt;DATE(2026,9,16),A497&gt;TODAY()),"DATE OUT OF RANGE",IF(ISNA(MATCH(B497,{"SA-DAY","SA-NYT","SYS-DAY","SYS-NYT"},0)),"REFERENCE PROBLEM",IF(ISNA(MATCH(C497,ItemName,0)),"ITEM NOT IN LIST",IF(OR(NOT(ISNUMBER(D497)),D497&lt;=0),"QTY PROBLEM","OK"))))))))</f>
        <v>OK</v>
      </c>
    </row>
    <row r="498" spans="1:10" x14ac:dyDescent="0.25">
      <c r="A498" s="25">
        <v>46285</v>
      </c>
      <c r="B498" s="15" t="s">
        <v>2617</v>
      </c>
      <c r="C498" s="15" t="s">
        <v>385</v>
      </c>
      <c r="D498" s="16">
        <v>1</v>
      </c>
      <c r="E498" s="18">
        <f t="shared" si="40"/>
        <v>80</v>
      </c>
      <c r="F498" s="18">
        <f t="shared" si="38"/>
        <v>80</v>
      </c>
      <c r="G498" s="18">
        <f t="shared" si="37"/>
        <v>52.177500000000002</v>
      </c>
      <c r="H498" s="18">
        <f t="shared" si="39"/>
        <v>27.822499999999998</v>
      </c>
      <c r="J498" t="str">
        <f ca="1">IF(C498="","",IF(A498="","NO DATE",IF(NOT(ISNUMBER(A498)),"DATE IS TEXT",IF(A498&lt;&gt;INT(A498),"DATE HAS TIME",IF(OR(A498&lt;DATE(2026,9,16),A498&gt;TODAY()),"DATE OUT OF RANGE",IF(ISNA(MATCH(B498,{"SA-DAY","SA-NYT","SYS-DAY","SYS-NYT"},0)),"REFERENCE PROBLEM",IF(ISNA(MATCH(C498,ItemName,0)),"ITEM NOT IN LIST",IF(OR(NOT(ISNUMBER(D498)),D498&lt;=0),"QTY PROBLEM","OK"))))))))</f>
        <v>OK</v>
      </c>
    </row>
    <row r="499" spans="1:10" x14ac:dyDescent="0.25">
      <c r="A499" s="25">
        <v>46285</v>
      </c>
      <c r="B499" s="15" t="s">
        <v>2617</v>
      </c>
      <c r="C499" s="15" t="s">
        <v>321</v>
      </c>
      <c r="D499" s="16">
        <v>2</v>
      </c>
      <c r="E499" s="18">
        <f t="shared" si="40"/>
        <v>40</v>
      </c>
      <c r="F499" s="18">
        <f t="shared" si="38"/>
        <v>80</v>
      </c>
      <c r="G499" s="18">
        <f t="shared" si="37"/>
        <v>18.559999999999999</v>
      </c>
      <c r="H499" s="18">
        <f t="shared" si="39"/>
        <v>42.88</v>
      </c>
      <c r="J499" t="str">
        <f ca="1">IF(C499="","",IF(A499="","NO DATE",IF(NOT(ISNUMBER(A499)),"DATE IS TEXT",IF(A499&lt;&gt;INT(A499),"DATE HAS TIME",IF(OR(A499&lt;DATE(2026,9,16),A499&gt;TODAY()),"DATE OUT OF RANGE",IF(ISNA(MATCH(B499,{"SA-DAY","SA-NYT","SYS-DAY","SYS-NYT"},0)),"REFERENCE PROBLEM",IF(ISNA(MATCH(C499,ItemName,0)),"ITEM NOT IN LIST",IF(OR(NOT(ISNUMBER(D499)),D499&lt;=0),"QTY PROBLEM","OK"))))))))</f>
        <v>OK</v>
      </c>
    </row>
    <row r="500" spans="1:10" x14ac:dyDescent="0.25">
      <c r="A500" s="25">
        <v>46285</v>
      </c>
      <c r="B500" s="15" t="s">
        <v>2617</v>
      </c>
      <c r="C500" s="15" t="s">
        <v>2416</v>
      </c>
      <c r="D500" s="16">
        <v>2</v>
      </c>
      <c r="E500" s="18">
        <f t="shared" si="40"/>
        <v>35</v>
      </c>
      <c r="F500" s="18">
        <f t="shared" si="38"/>
        <v>70</v>
      </c>
      <c r="G500" s="18">
        <f t="shared" si="37"/>
        <v>16</v>
      </c>
      <c r="H500" s="18">
        <f t="shared" si="39"/>
        <v>38</v>
      </c>
      <c r="J500" t="str">
        <f ca="1">IF(C500="","",IF(A500="","NO DATE",IF(NOT(ISNUMBER(A500)),"DATE IS TEXT",IF(A500&lt;&gt;INT(A500),"DATE HAS TIME",IF(OR(A500&lt;DATE(2026,9,16),A500&gt;TODAY()),"DATE OUT OF RANGE",IF(ISNA(MATCH(B500,{"SA-DAY","SA-NYT","SYS-DAY","SYS-NYT"},0)),"REFERENCE PROBLEM",IF(ISNA(MATCH(C500,ItemName,0)),"ITEM NOT IN LIST",IF(OR(NOT(ISNUMBER(D500)),D500&lt;=0),"QTY PROBLEM","OK"))))))))</f>
        <v>OK</v>
      </c>
    </row>
    <row r="501" spans="1:10" x14ac:dyDescent="0.25">
      <c r="A501" s="25">
        <v>46285</v>
      </c>
      <c r="B501" s="15" t="s">
        <v>2617</v>
      </c>
      <c r="C501" s="15" t="s">
        <v>1553</v>
      </c>
      <c r="D501" s="16">
        <v>3</v>
      </c>
      <c r="E501" s="18">
        <f t="shared" si="40"/>
        <v>20</v>
      </c>
      <c r="F501" s="18">
        <f t="shared" si="38"/>
        <v>60</v>
      </c>
      <c r="G501" s="18">
        <f t="shared" si="37"/>
        <v>13.106666666666667</v>
      </c>
      <c r="H501" s="18">
        <f t="shared" si="39"/>
        <v>20.68</v>
      </c>
      <c r="J501" t="str">
        <f ca="1">IF(C501="","",IF(A501="","NO DATE",IF(NOT(ISNUMBER(A501)),"DATE IS TEXT",IF(A501&lt;&gt;INT(A501),"DATE HAS TIME",IF(OR(A501&lt;DATE(2026,9,16),A501&gt;TODAY()),"DATE OUT OF RANGE",IF(ISNA(MATCH(B501,{"SA-DAY","SA-NYT","SYS-DAY","SYS-NYT"},0)),"REFERENCE PROBLEM",IF(ISNA(MATCH(C501,ItemName,0)),"ITEM NOT IN LIST",IF(OR(NOT(ISNUMBER(D501)),D501&lt;=0),"QTY PROBLEM","OK"))))))))</f>
        <v>OK</v>
      </c>
    </row>
    <row r="502" spans="1:10" x14ac:dyDescent="0.25">
      <c r="A502" s="25">
        <v>46285</v>
      </c>
      <c r="B502" s="15" t="s">
        <v>2617</v>
      </c>
      <c r="C502" s="15" t="s">
        <v>235</v>
      </c>
      <c r="D502" s="16">
        <v>3</v>
      </c>
      <c r="E502" s="18">
        <f t="shared" si="40"/>
        <v>15</v>
      </c>
      <c r="F502" s="18">
        <f t="shared" si="38"/>
        <v>45</v>
      </c>
      <c r="G502" s="18">
        <f t="shared" si="37"/>
        <v>9.1466666666666665</v>
      </c>
      <c r="H502" s="18">
        <f t="shared" si="39"/>
        <v>17.560000000000002</v>
      </c>
      <c r="J502" t="str">
        <f ca="1">IF(C502="","",IF(A502="","NO DATE",IF(NOT(ISNUMBER(A502)),"DATE IS TEXT",IF(A502&lt;&gt;INT(A502),"DATE HAS TIME",IF(OR(A502&lt;DATE(2026,9,16),A502&gt;TODAY()),"DATE OUT OF RANGE",IF(ISNA(MATCH(B502,{"SA-DAY","SA-NYT","SYS-DAY","SYS-NYT"},0)),"REFERENCE PROBLEM",IF(ISNA(MATCH(C502,ItemName,0)),"ITEM NOT IN LIST",IF(OR(NOT(ISNUMBER(D502)),D502&lt;=0),"QTY PROBLEM","OK"))))))))</f>
        <v>OK</v>
      </c>
    </row>
    <row r="503" spans="1:10" x14ac:dyDescent="0.25">
      <c r="A503" s="25">
        <v>46285</v>
      </c>
      <c r="B503" s="15" t="s">
        <v>2617</v>
      </c>
      <c r="C503" s="15" t="s">
        <v>2055</v>
      </c>
      <c r="D503" s="16">
        <v>3</v>
      </c>
      <c r="E503" s="18">
        <f t="shared" si="40"/>
        <v>15</v>
      </c>
      <c r="F503" s="18">
        <f t="shared" si="38"/>
        <v>45</v>
      </c>
      <c r="G503" s="18">
        <f t="shared" si="37"/>
        <v>11.25</v>
      </c>
      <c r="H503" s="18">
        <f t="shared" si="39"/>
        <v>11.25</v>
      </c>
      <c r="J503" t="str">
        <f ca="1">IF(C503="","",IF(A503="","NO DATE",IF(NOT(ISNUMBER(A503)),"DATE IS TEXT",IF(A503&lt;&gt;INT(A503),"DATE HAS TIME",IF(OR(A503&lt;DATE(2026,9,16),A503&gt;TODAY()),"DATE OUT OF RANGE",IF(ISNA(MATCH(B503,{"SA-DAY","SA-NYT","SYS-DAY","SYS-NYT"},0)),"REFERENCE PROBLEM",IF(ISNA(MATCH(C503,ItemName,0)),"ITEM NOT IN LIST",IF(OR(NOT(ISNUMBER(D503)),D503&lt;=0),"QTY PROBLEM","OK"))))))))</f>
        <v>OK</v>
      </c>
    </row>
    <row r="504" spans="1:10" x14ac:dyDescent="0.25">
      <c r="A504" s="25">
        <v>46285</v>
      </c>
      <c r="B504" s="15" t="s">
        <v>2617</v>
      </c>
      <c r="C504" s="15" t="s">
        <v>403</v>
      </c>
      <c r="D504" s="16">
        <v>1</v>
      </c>
      <c r="E504" s="18">
        <f t="shared" si="40"/>
        <v>40</v>
      </c>
      <c r="F504" s="18">
        <f t="shared" si="38"/>
        <v>40</v>
      </c>
      <c r="G504" s="18">
        <f t="shared" si="37"/>
        <v>26.085000000000001</v>
      </c>
      <c r="H504" s="18">
        <f t="shared" si="39"/>
        <v>13.914999999999999</v>
      </c>
      <c r="J504" t="str">
        <f ca="1">IF(C504="","",IF(A504="","NO DATE",IF(NOT(ISNUMBER(A504)),"DATE IS TEXT",IF(A504&lt;&gt;INT(A504),"DATE HAS TIME",IF(OR(A504&lt;DATE(2026,9,16),A504&gt;TODAY()),"DATE OUT OF RANGE",IF(ISNA(MATCH(B504,{"SA-DAY","SA-NYT","SYS-DAY","SYS-NYT"},0)),"REFERENCE PROBLEM",IF(ISNA(MATCH(C504,ItemName,0)),"ITEM NOT IN LIST",IF(OR(NOT(ISNUMBER(D504)),D504&lt;=0),"QTY PROBLEM","OK"))))))))</f>
        <v>OK</v>
      </c>
    </row>
    <row r="505" spans="1:10" x14ac:dyDescent="0.25">
      <c r="A505" s="25">
        <v>46285</v>
      </c>
      <c r="B505" s="15" t="s">
        <v>2617</v>
      </c>
      <c r="C505" s="15" t="s">
        <v>877</v>
      </c>
      <c r="D505" s="16">
        <v>1</v>
      </c>
      <c r="E505" s="18">
        <f t="shared" si="40"/>
        <v>40</v>
      </c>
      <c r="F505" s="18">
        <f t="shared" si="38"/>
        <v>40</v>
      </c>
      <c r="G505" s="18">
        <f t="shared" si="37"/>
        <v>26.085000000000001</v>
      </c>
      <c r="H505" s="18">
        <f t="shared" si="39"/>
        <v>13.914999999999999</v>
      </c>
      <c r="J505" t="str">
        <f ca="1">IF(C505="","",IF(A505="","NO DATE",IF(NOT(ISNUMBER(A505)),"DATE IS TEXT",IF(A505&lt;&gt;INT(A505),"DATE HAS TIME",IF(OR(A505&lt;DATE(2026,9,16),A505&gt;TODAY()),"DATE OUT OF RANGE",IF(ISNA(MATCH(B505,{"SA-DAY","SA-NYT","SYS-DAY","SYS-NYT"},0)),"REFERENCE PROBLEM",IF(ISNA(MATCH(C505,ItemName,0)),"ITEM NOT IN LIST",IF(OR(NOT(ISNUMBER(D505)),D505&lt;=0),"QTY PROBLEM","OK"))))))))</f>
        <v>OK</v>
      </c>
    </row>
    <row r="506" spans="1:10" x14ac:dyDescent="0.25">
      <c r="A506" s="25">
        <v>46285</v>
      </c>
      <c r="B506" s="15" t="s">
        <v>2617</v>
      </c>
      <c r="C506" s="15" t="s">
        <v>335</v>
      </c>
      <c r="D506" s="16">
        <v>1</v>
      </c>
      <c r="E506" s="18">
        <v>2</v>
      </c>
      <c r="F506" s="18">
        <f t="shared" si="38"/>
        <v>2</v>
      </c>
      <c r="G506" s="18">
        <f t="shared" si="37"/>
        <v>15.546666666666667</v>
      </c>
      <c r="H506" s="18">
        <f t="shared" si="39"/>
        <v>-13.546666666666667</v>
      </c>
      <c r="J506" t="str">
        <f ca="1">IF(C506="","",IF(A506="","NO DATE",IF(NOT(ISNUMBER(A506)),"DATE IS TEXT",IF(A506&lt;&gt;INT(A506),"DATE HAS TIME",IF(OR(A506&lt;DATE(2026,9,16),A506&gt;TODAY()),"DATE OUT OF RANGE",IF(ISNA(MATCH(B506,{"SA-DAY","SA-NYT","SYS-DAY","SYS-NYT"},0)),"REFERENCE PROBLEM",IF(ISNA(MATCH(C506,ItemName,0)),"ITEM NOT IN LIST",IF(OR(NOT(ISNUMBER(D506)),D506&lt;=0),"QTY PROBLEM","OK"))))))))</f>
        <v>OK</v>
      </c>
    </row>
    <row r="507" spans="1:10" x14ac:dyDescent="0.25">
      <c r="A507" s="25">
        <v>46285</v>
      </c>
      <c r="B507" s="15" t="s">
        <v>2617</v>
      </c>
      <c r="C507" s="15" t="s">
        <v>2198</v>
      </c>
      <c r="D507" s="16">
        <v>2</v>
      </c>
      <c r="E507" s="18">
        <f>IF($C507="","",IFERROR(INDEX(ItemPriceCol,MATCH($C507,ItemName,0)),""))</f>
        <v>15</v>
      </c>
      <c r="F507" s="18">
        <f t="shared" si="38"/>
        <v>30</v>
      </c>
      <c r="G507" s="18">
        <f t="shared" si="37"/>
        <v>9.7799999999999994</v>
      </c>
      <c r="H507" s="18">
        <f t="shared" si="39"/>
        <v>10.440000000000001</v>
      </c>
      <c r="J507" t="str">
        <f ca="1">IF(C507="","",IF(A507="","NO DATE",IF(NOT(ISNUMBER(A507)),"DATE IS TEXT",IF(A507&lt;&gt;INT(A507),"DATE HAS TIME",IF(OR(A507&lt;DATE(2026,9,16),A507&gt;TODAY()),"DATE OUT OF RANGE",IF(ISNA(MATCH(B507,{"SA-DAY","SA-NYT","SYS-DAY","SYS-NYT"},0)),"REFERENCE PROBLEM",IF(ISNA(MATCH(C507,ItemName,0)),"ITEM NOT IN LIST",IF(OR(NOT(ISNUMBER(D507)),D507&lt;=0),"QTY PROBLEM","OK"))))))))</f>
        <v>OK</v>
      </c>
    </row>
    <row r="508" spans="1:10" x14ac:dyDescent="0.25">
      <c r="A508" s="25">
        <v>46285</v>
      </c>
      <c r="B508" s="15" t="s">
        <v>2617</v>
      </c>
      <c r="C508" s="15" t="s">
        <v>2210</v>
      </c>
      <c r="D508" s="16">
        <v>1</v>
      </c>
      <c r="E508" s="18">
        <f>IF($C508="","",IFERROR(INDEX(ItemPriceCol,MATCH($C508,ItemName,0)),""))</f>
        <v>30</v>
      </c>
      <c r="F508" s="18">
        <f t="shared" si="38"/>
        <v>30</v>
      </c>
      <c r="G508" s="18">
        <f t="shared" si="37"/>
        <v>19.567499999999999</v>
      </c>
      <c r="H508" s="18">
        <f t="shared" si="39"/>
        <v>10.432500000000001</v>
      </c>
      <c r="J508" t="str">
        <f ca="1">IF(C508="","",IF(A508="","NO DATE",IF(NOT(ISNUMBER(A508)),"DATE IS TEXT",IF(A508&lt;&gt;INT(A508),"DATE HAS TIME",IF(OR(A508&lt;DATE(2026,9,16),A508&gt;TODAY()),"DATE OUT OF RANGE",IF(ISNA(MATCH(B508,{"SA-DAY","SA-NYT","SYS-DAY","SYS-NYT"},0)),"REFERENCE PROBLEM",IF(ISNA(MATCH(C508,ItemName,0)),"ITEM NOT IN LIST",IF(OR(NOT(ISNUMBER(D508)),D508&lt;=0),"QTY PROBLEM","OK"))))))))</f>
        <v>OK</v>
      </c>
    </row>
    <row r="509" spans="1:10" x14ac:dyDescent="0.25">
      <c r="A509" s="25">
        <v>46285</v>
      </c>
      <c r="B509" s="15" t="s">
        <v>2617</v>
      </c>
      <c r="C509" s="15" t="s">
        <v>840</v>
      </c>
      <c r="D509" s="16">
        <v>1</v>
      </c>
      <c r="E509" s="18">
        <f>IF($C509="","",IFERROR(INDEX(ItemPriceCol,MATCH($C509,ItemName,0)),""))</f>
        <v>30</v>
      </c>
      <c r="F509" s="18">
        <f t="shared" si="38"/>
        <v>30</v>
      </c>
      <c r="G509" s="18">
        <f t="shared" ref="G509:G572" si="41">IF($C509="","",IFERROR(INDEX(ItemCostCol,MATCH($C509,ItemName,0)),""))</f>
        <v>16.784000000000002</v>
      </c>
      <c r="H509" s="18">
        <f t="shared" si="39"/>
        <v>13.215999999999998</v>
      </c>
      <c r="J509" t="str">
        <f ca="1">IF(C509="","",IF(A509="","NO DATE",IF(NOT(ISNUMBER(A509)),"DATE IS TEXT",IF(A509&lt;&gt;INT(A509),"DATE HAS TIME",IF(OR(A509&lt;DATE(2026,9,16),A509&gt;TODAY()),"DATE OUT OF RANGE",IF(ISNA(MATCH(B509,{"SA-DAY","SA-NYT","SYS-DAY","SYS-NYT"},0)),"REFERENCE PROBLEM",IF(ISNA(MATCH(C509,ItemName,0)),"ITEM NOT IN LIST",IF(OR(NOT(ISNUMBER(D509)),D509&lt;=0),"QTY PROBLEM","OK"))))))))</f>
        <v>OK</v>
      </c>
    </row>
    <row r="510" spans="1:10" x14ac:dyDescent="0.25">
      <c r="A510" s="25">
        <v>46285</v>
      </c>
      <c r="B510" s="15" t="s">
        <v>2617</v>
      </c>
      <c r="C510" s="15" t="s">
        <v>1487</v>
      </c>
      <c r="D510" s="16">
        <v>1</v>
      </c>
      <c r="E510" s="18">
        <f>IF($C510="","",IFERROR(INDEX(ItemPriceCol,MATCH($C510,ItemName,0)),""))</f>
        <v>30</v>
      </c>
      <c r="F510" s="18">
        <f t="shared" si="38"/>
        <v>30</v>
      </c>
      <c r="G510" s="18">
        <f t="shared" si="41"/>
        <v>19.567499999999999</v>
      </c>
      <c r="H510" s="18">
        <f t="shared" si="39"/>
        <v>10.432500000000001</v>
      </c>
      <c r="J510" t="str">
        <f ca="1">IF(C510="","",IF(A510="","NO DATE",IF(NOT(ISNUMBER(A510)),"DATE IS TEXT",IF(A510&lt;&gt;INT(A510),"DATE HAS TIME",IF(OR(A510&lt;DATE(2026,9,16),A510&gt;TODAY()),"DATE OUT OF RANGE",IF(ISNA(MATCH(B510,{"SA-DAY","SA-NYT","SYS-DAY","SYS-NYT"},0)),"REFERENCE PROBLEM",IF(ISNA(MATCH(C510,ItemName,0)),"ITEM NOT IN LIST",IF(OR(NOT(ISNUMBER(D510)),D510&lt;=0),"QTY PROBLEM","OK"))))))))</f>
        <v>OK</v>
      </c>
    </row>
    <row r="511" spans="1:10" x14ac:dyDescent="0.25">
      <c r="A511" s="25">
        <v>46285</v>
      </c>
      <c r="B511" s="15" t="s">
        <v>2617</v>
      </c>
      <c r="C511" s="15" t="s">
        <v>526</v>
      </c>
      <c r="D511" s="16">
        <v>2</v>
      </c>
      <c r="E511" s="18">
        <v>2</v>
      </c>
      <c r="F511" s="18">
        <f t="shared" si="38"/>
        <v>4</v>
      </c>
      <c r="G511" s="18">
        <f t="shared" si="41"/>
        <v>9.7799999999999994</v>
      </c>
      <c r="H511" s="18">
        <f t="shared" si="39"/>
        <v>-15.559999999999999</v>
      </c>
      <c r="J511" t="str">
        <f ca="1">IF(C511="","",IF(A511="","NO DATE",IF(NOT(ISNUMBER(A511)),"DATE IS TEXT",IF(A511&lt;&gt;INT(A511),"DATE HAS TIME",IF(OR(A511&lt;DATE(2026,9,16),A511&gt;TODAY()),"DATE OUT OF RANGE",IF(ISNA(MATCH(B511,{"SA-DAY","SA-NYT","SYS-DAY","SYS-NYT"},0)),"REFERENCE PROBLEM",IF(ISNA(MATCH(C511,ItemName,0)),"ITEM NOT IN LIST",IF(OR(NOT(ISNUMBER(D511)),D511&lt;=0),"QTY PROBLEM","OK"))))))))</f>
        <v>OK</v>
      </c>
    </row>
    <row r="512" spans="1:10" x14ac:dyDescent="0.25">
      <c r="A512" s="25">
        <v>46285</v>
      </c>
      <c r="B512" s="15" t="s">
        <v>2617</v>
      </c>
      <c r="C512" s="15" t="s">
        <v>816</v>
      </c>
      <c r="D512" s="16">
        <v>5</v>
      </c>
      <c r="E512" s="18">
        <f t="shared" ref="E512:E545" si="42">IF($C512="","",IFERROR(INDEX(ItemPriceCol,MATCH($C512,ItemName,0)),""))</f>
        <v>5</v>
      </c>
      <c r="F512" s="18">
        <f t="shared" si="38"/>
        <v>25</v>
      </c>
      <c r="G512" s="18">
        <f t="shared" si="41"/>
        <v>1.1818181818181819</v>
      </c>
      <c r="H512" s="18">
        <f t="shared" si="39"/>
        <v>19.09090909090909</v>
      </c>
      <c r="J512" t="str">
        <f ca="1">IF(C512="","",IF(A512="","NO DATE",IF(NOT(ISNUMBER(A512)),"DATE IS TEXT",IF(A512&lt;&gt;INT(A512),"DATE HAS TIME",IF(OR(A512&lt;DATE(2026,9,16),A512&gt;TODAY()),"DATE OUT OF RANGE",IF(ISNA(MATCH(B512,{"SA-DAY","SA-NYT","SYS-DAY","SYS-NYT"},0)),"REFERENCE PROBLEM",IF(ISNA(MATCH(C512,ItemName,0)),"ITEM NOT IN LIST",IF(OR(NOT(ISNUMBER(D512)),D512&lt;=0),"QTY PROBLEM","OK"))))))))</f>
        <v>OK</v>
      </c>
    </row>
    <row r="513" spans="1:10" x14ac:dyDescent="0.25">
      <c r="A513" s="25">
        <v>46285</v>
      </c>
      <c r="B513" s="15" t="s">
        <v>2617</v>
      </c>
      <c r="C513" s="15" t="s">
        <v>604</v>
      </c>
      <c r="D513" s="16">
        <v>26</v>
      </c>
      <c r="E513" s="18">
        <f t="shared" si="42"/>
        <v>1</v>
      </c>
      <c r="F513" s="18">
        <f t="shared" si="38"/>
        <v>26</v>
      </c>
      <c r="G513" s="18">
        <f t="shared" si="41"/>
        <v>0.65249999999999997</v>
      </c>
      <c r="H513" s="18">
        <f t="shared" si="39"/>
        <v>9.0350000000000001</v>
      </c>
      <c r="J513" t="str">
        <f ca="1">IF(C513="","",IF(A513="","NO DATE",IF(NOT(ISNUMBER(A513)),"DATE IS TEXT",IF(A513&lt;&gt;INT(A513),"DATE HAS TIME",IF(OR(A513&lt;DATE(2026,9,16),A513&gt;TODAY()),"DATE OUT OF RANGE",IF(ISNA(MATCH(B513,{"SA-DAY","SA-NYT","SYS-DAY","SYS-NYT"},0)),"REFERENCE PROBLEM",IF(ISNA(MATCH(C513,ItemName,0)),"ITEM NOT IN LIST",IF(OR(NOT(ISNUMBER(D513)),D513&lt;=0),"QTY PROBLEM","OK"))))))))</f>
        <v>OK</v>
      </c>
    </row>
    <row r="514" spans="1:10" x14ac:dyDescent="0.25">
      <c r="A514" s="25">
        <v>46285</v>
      </c>
      <c r="B514" s="15" t="s">
        <v>2617</v>
      </c>
      <c r="C514" s="15" t="s">
        <v>800</v>
      </c>
      <c r="D514" s="16">
        <v>2</v>
      </c>
      <c r="E514" s="18">
        <f t="shared" si="42"/>
        <v>12</v>
      </c>
      <c r="F514" s="18">
        <f t="shared" si="38"/>
        <v>24</v>
      </c>
      <c r="G514" s="18">
        <f t="shared" si="41"/>
        <v>6</v>
      </c>
      <c r="H514" s="18">
        <f t="shared" si="39"/>
        <v>12</v>
      </c>
      <c r="J514" t="str">
        <f ca="1">IF(C514="","",IF(A514="","NO DATE",IF(NOT(ISNUMBER(A514)),"DATE IS TEXT",IF(A514&lt;&gt;INT(A514),"DATE HAS TIME",IF(OR(A514&lt;DATE(2026,9,16),A514&gt;TODAY()),"DATE OUT OF RANGE",IF(ISNA(MATCH(B514,{"SA-DAY","SA-NYT","SYS-DAY","SYS-NYT"},0)),"REFERENCE PROBLEM",IF(ISNA(MATCH(C514,ItemName,0)),"ITEM NOT IN LIST",IF(OR(NOT(ISNUMBER(D514)),D514&lt;=0),"QTY PROBLEM","OK"))))))))</f>
        <v>OK</v>
      </c>
    </row>
    <row r="515" spans="1:10" x14ac:dyDescent="0.25">
      <c r="A515" s="25">
        <v>46285</v>
      </c>
      <c r="B515" s="15" t="s">
        <v>2617</v>
      </c>
      <c r="C515" s="15" t="s">
        <v>1419</v>
      </c>
      <c r="D515" s="16">
        <v>1</v>
      </c>
      <c r="E515" s="18">
        <f t="shared" si="42"/>
        <v>20</v>
      </c>
      <c r="F515" s="18">
        <f t="shared" si="38"/>
        <v>20</v>
      </c>
      <c r="G515" s="18">
        <f t="shared" si="41"/>
        <v>13.0425</v>
      </c>
      <c r="H515" s="18">
        <f t="shared" si="39"/>
        <v>6.9574999999999996</v>
      </c>
      <c r="J515" t="str">
        <f ca="1">IF(C515="","",IF(A515="","NO DATE",IF(NOT(ISNUMBER(A515)),"DATE IS TEXT",IF(A515&lt;&gt;INT(A515),"DATE HAS TIME",IF(OR(A515&lt;DATE(2026,9,16),A515&gt;TODAY()),"DATE OUT OF RANGE",IF(ISNA(MATCH(B515,{"SA-DAY","SA-NYT","SYS-DAY","SYS-NYT"},0)),"REFERENCE PROBLEM",IF(ISNA(MATCH(C515,ItemName,0)),"ITEM NOT IN LIST",IF(OR(NOT(ISNUMBER(D515)),D515&lt;=0),"QTY PROBLEM","OK"))))))))</f>
        <v>OK</v>
      </c>
    </row>
    <row r="516" spans="1:10" x14ac:dyDescent="0.25">
      <c r="A516" s="25">
        <v>46285</v>
      </c>
      <c r="B516" s="15" t="s">
        <v>2617</v>
      </c>
      <c r="C516" s="15" t="s">
        <v>1413</v>
      </c>
      <c r="D516" s="16">
        <v>1</v>
      </c>
      <c r="E516" s="18">
        <f t="shared" si="42"/>
        <v>20</v>
      </c>
      <c r="F516" s="18">
        <f t="shared" ref="F516:F579" si="43">IF(OR($D516="",$E516=""),"",$D516*$E516)</f>
        <v>20</v>
      </c>
      <c r="G516" s="18">
        <f t="shared" si="41"/>
        <v>18.399999999999999</v>
      </c>
      <c r="H516" s="18">
        <f t="shared" ref="H516:H579" si="44">IF(OR($F516="",$G516=""),"",$F516-$D516*$G516)</f>
        <v>1.6000000000000014</v>
      </c>
      <c r="J516" t="str">
        <f ca="1">IF(C516="","",IF(A516="","NO DATE",IF(NOT(ISNUMBER(A516)),"DATE IS TEXT",IF(A516&lt;&gt;INT(A516),"DATE HAS TIME",IF(OR(A516&lt;DATE(2026,9,16),A516&gt;TODAY()),"DATE OUT OF RANGE",IF(ISNA(MATCH(B516,{"SA-DAY","SA-NYT","SYS-DAY","SYS-NYT"},0)),"REFERENCE PROBLEM",IF(ISNA(MATCH(C516,ItemName,0)),"ITEM NOT IN LIST",IF(OR(NOT(ISNUMBER(D516)),D516&lt;=0),"QTY PROBLEM","OK"))))))))</f>
        <v>OK</v>
      </c>
    </row>
    <row r="517" spans="1:10" x14ac:dyDescent="0.25">
      <c r="A517" s="25">
        <v>46285</v>
      </c>
      <c r="B517" s="15" t="s">
        <v>2617</v>
      </c>
      <c r="C517" s="15" t="s">
        <v>1395</v>
      </c>
      <c r="D517" s="16">
        <v>1</v>
      </c>
      <c r="E517" s="18">
        <f t="shared" si="42"/>
        <v>15</v>
      </c>
      <c r="F517" s="18">
        <f t="shared" si="43"/>
        <v>15</v>
      </c>
      <c r="G517" s="18">
        <f t="shared" si="41"/>
        <v>7.9166666666666652</v>
      </c>
      <c r="H517" s="18">
        <f t="shared" si="44"/>
        <v>7.0833333333333348</v>
      </c>
      <c r="J517" t="str">
        <f ca="1">IF(C517="","",IF(A517="","NO DATE",IF(NOT(ISNUMBER(A517)),"DATE IS TEXT",IF(A517&lt;&gt;INT(A517),"DATE HAS TIME",IF(OR(A517&lt;DATE(2026,9,16),A517&gt;TODAY()),"DATE OUT OF RANGE",IF(ISNA(MATCH(B517,{"SA-DAY","SA-NYT","SYS-DAY","SYS-NYT"},0)),"REFERENCE PROBLEM",IF(ISNA(MATCH(C517,ItemName,0)),"ITEM NOT IN LIST",IF(OR(NOT(ISNUMBER(D517)),D517&lt;=0),"QTY PROBLEM","OK"))))))))</f>
        <v>OK</v>
      </c>
    </row>
    <row r="518" spans="1:10" x14ac:dyDescent="0.25">
      <c r="A518" s="25">
        <v>46285</v>
      </c>
      <c r="B518" s="15" t="s">
        <v>2617</v>
      </c>
      <c r="C518" s="15" t="s">
        <v>2440</v>
      </c>
      <c r="D518" s="16">
        <v>1</v>
      </c>
      <c r="E518" s="18">
        <f t="shared" si="42"/>
        <v>12</v>
      </c>
      <c r="F518" s="18">
        <f t="shared" si="43"/>
        <v>12</v>
      </c>
      <c r="G518" s="18">
        <f t="shared" si="41"/>
        <v>7.8224999999999998</v>
      </c>
      <c r="H518" s="18">
        <f t="shared" si="44"/>
        <v>4.1775000000000002</v>
      </c>
      <c r="J518" t="str">
        <f ca="1">IF(C518="","",IF(A518="","NO DATE",IF(NOT(ISNUMBER(A518)),"DATE IS TEXT",IF(A518&lt;&gt;INT(A518),"DATE HAS TIME",IF(OR(A518&lt;DATE(2026,9,16),A518&gt;TODAY()),"DATE OUT OF RANGE",IF(ISNA(MATCH(B518,{"SA-DAY","SA-NYT","SYS-DAY","SYS-NYT"},0)),"REFERENCE PROBLEM",IF(ISNA(MATCH(C518,ItemName,0)),"ITEM NOT IN LIST",IF(OR(NOT(ISNUMBER(D518)),D518&lt;=0),"QTY PROBLEM","OK"))))))))</f>
        <v>OK</v>
      </c>
    </row>
    <row r="519" spans="1:10" x14ac:dyDescent="0.25">
      <c r="A519" s="25">
        <v>46285</v>
      </c>
      <c r="B519" s="15" t="s">
        <v>2617</v>
      </c>
      <c r="C519" s="15" t="s">
        <v>1745</v>
      </c>
      <c r="D519" s="16">
        <v>1</v>
      </c>
      <c r="E519" s="18">
        <f t="shared" si="42"/>
        <v>10</v>
      </c>
      <c r="F519" s="18">
        <f t="shared" si="43"/>
        <v>10</v>
      </c>
      <c r="G519" s="18">
        <f t="shared" si="41"/>
        <v>6.5250000000000004</v>
      </c>
      <c r="H519" s="18">
        <f t="shared" si="44"/>
        <v>3.4749999999999996</v>
      </c>
      <c r="J519" t="str">
        <f ca="1">IF(C519="","",IF(A519="","NO DATE",IF(NOT(ISNUMBER(A519)),"DATE IS TEXT",IF(A519&lt;&gt;INT(A519),"DATE HAS TIME",IF(OR(A519&lt;DATE(2026,9,16),A519&gt;TODAY()),"DATE OUT OF RANGE",IF(ISNA(MATCH(B519,{"SA-DAY","SA-NYT","SYS-DAY","SYS-NYT"},0)),"REFERENCE PROBLEM",IF(ISNA(MATCH(C519,ItemName,0)),"ITEM NOT IN LIST",IF(OR(NOT(ISNUMBER(D519)),D519&lt;=0),"QTY PROBLEM","OK"))))))))</f>
        <v>OK</v>
      </c>
    </row>
    <row r="520" spans="1:10" x14ac:dyDescent="0.25">
      <c r="A520" s="25">
        <v>46285</v>
      </c>
      <c r="B520" s="15" t="s">
        <v>2617</v>
      </c>
      <c r="C520" s="15" t="s">
        <v>1241</v>
      </c>
      <c r="D520" s="16">
        <v>2</v>
      </c>
      <c r="E520" s="18">
        <f t="shared" si="42"/>
        <v>5</v>
      </c>
      <c r="F520" s="18">
        <f t="shared" si="43"/>
        <v>10</v>
      </c>
      <c r="G520" s="18">
        <f t="shared" si="41"/>
        <v>3.2625000000000002</v>
      </c>
      <c r="H520" s="18">
        <f t="shared" si="44"/>
        <v>3.4749999999999996</v>
      </c>
      <c r="J520" t="str">
        <f ca="1">IF(C520="","",IF(A520="","NO DATE",IF(NOT(ISNUMBER(A520)),"DATE IS TEXT",IF(A520&lt;&gt;INT(A520),"DATE HAS TIME",IF(OR(A520&lt;DATE(2026,9,16),A520&gt;TODAY()),"DATE OUT OF RANGE",IF(ISNA(MATCH(B520,{"SA-DAY","SA-NYT","SYS-DAY","SYS-NYT"},0)),"REFERENCE PROBLEM",IF(ISNA(MATCH(C520,ItemName,0)),"ITEM NOT IN LIST",IF(OR(NOT(ISNUMBER(D520)),D520&lt;=0),"QTY PROBLEM","OK"))))))))</f>
        <v>OK</v>
      </c>
    </row>
    <row r="521" spans="1:10" x14ac:dyDescent="0.25">
      <c r="A521" s="25">
        <v>46285</v>
      </c>
      <c r="B521" s="15" t="s">
        <v>2617</v>
      </c>
      <c r="C521" s="15" t="s">
        <v>2088</v>
      </c>
      <c r="D521" s="16">
        <v>1</v>
      </c>
      <c r="E521" s="18">
        <f t="shared" si="42"/>
        <v>8</v>
      </c>
      <c r="F521" s="18">
        <f t="shared" si="43"/>
        <v>8</v>
      </c>
      <c r="G521" s="18">
        <f t="shared" si="41"/>
        <v>4.3968888888888893</v>
      </c>
      <c r="H521" s="18">
        <f t="shared" si="44"/>
        <v>3.6031111111111107</v>
      </c>
      <c r="J521" t="str">
        <f ca="1">IF(C521="","",IF(A521="","NO DATE",IF(NOT(ISNUMBER(A521)),"DATE IS TEXT",IF(A521&lt;&gt;INT(A521),"DATE HAS TIME",IF(OR(A521&lt;DATE(2026,9,16),A521&gt;TODAY()),"DATE OUT OF RANGE",IF(ISNA(MATCH(B521,{"SA-DAY","SA-NYT","SYS-DAY","SYS-NYT"},0)),"REFERENCE PROBLEM",IF(ISNA(MATCH(C521,ItemName,0)),"ITEM NOT IN LIST",IF(OR(NOT(ISNUMBER(D521)),D521&lt;=0),"QTY PROBLEM","OK"))))))))</f>
        <v>OK</v>
      </c>
    </row>
    <row r="522" spans="1:10" x14ac:dyDescent="0.25">
      <c r="A522" s="25">
        <v>46285</v>
      </c>
      <c r="B522" s="15" t="s">
        <v>2617</v>
      </c>
      <c r="C522" s="15" t="s">
        <v>128</v>
      </c>
      <c r="D522" s="16">
        <v>1</v>
      </c>
      <c r="E522" s="18">
        <f t="shared" si="42"/>
        <v>7</v>
      </c>
      <c r="F522" s="18">
        <f t="shared" si="43"/>
        <v>7</v>
      </c>
      <c r="G522" s="18">
        <f t="shared" si="41"/>
        <v>4.5674999999999999</v>
      </c>
      <c r="H522" s="18">
        <f t="shared" si="44"/>
        <v>2.4325000000000001</v>
      </c>
      <c r="J522" t="str">
        <f ca="1">IF(C522="","",IF(A522="","NO DATE",IF(NOT(ISNUMBER(A522)),"DATE IS TEXT",IF(A522&lt;&gt;INT(A522),"DATE HAS TIME",IF(OR(A522&lt;DATE(2026,9,16),A522&gt;TODAY()),"DATE OUT OF RANGE",IF(ISNA(MATCH(B522,{"SA-DAY","SA-NYT","SYS-DAY","SYS-NYT"},0)),"REFERENCE PROBLEM",IF(ISNA(MATCH(C522,ItemName,0)),"ITEM NOT IN LIST",IF(OR(NOT(ISNUMBER(D522)),D522&lt;=0),"QTY PROBLEM","OK"))))))))</f>
        <v>OK</v>
      </c>
    </row>
    <row r="523" spans="1:10" x14ac:dyDescent="0.25">
      <c r="A523" s="25">
        <v>46286</v>
      </c>
      <c r="B523" s="15" t="s">
        <v>2616</v>
      </c>
      <c r="C523" s="15" t="s">
        <v>1777</v>
      </c>
      <c r="D523" s="16">
        <v>38</v>
      </c>
      <c r="E523" s="18">
        <f t="shared" si="42"/>
        <v>15</v>
      </c>
      <c r="F523" s="18">
        <f t="shared" si="43"/>
        <v>570</v>
      </c>
      <c r="G523" s="18">
        <f t="shared" si="41"/>
        <v>7.04</v>
      </c>
      <c r="H523" s="18">
        <f t="shared" si="44"/>
        <v>302.48</v>
      </c>
      <c r="J523" t="str">
        <f ca="1">IF(C523="","",IF(A523="","NO DATE",IF(NOT(ISNUMBER(A523)),"DATE IS TEXT",IF(A523&lt;&gt;INT(A523),"DATE HAS TIME",IF(OR(A523&lt;DATE(2026,9,16),A523&gt;TODAY()),"DATE OUT OF RANGE",IF(ISNA(MATCH(B523,{"SA-DAY","SA-NYT","SYS-DAY","SYS-NYT"},0)),"REFERENCE PROBLEM",IF(ISNA(MATCH(C523,ItemName,0)),"ITEM NOT IN LIST",IF(OR(NOT(ISNUMBER(D523)),D523&lt;=0),"QTY PROBLEM","OK"))))))))</f>
        <v>OK</v>
      </c>
    </row>
    <row r="524" spans="1:10" x14ac:dyDescent="0.25">
      <c r="A524" s="25">
        <v>46286</v>
      </c>
      <c r="B524" s="15" t="s">
        <v>2616</v>
      </c>
      <c r="C524" s="15" t="s">
        <v>239</v>
      </c>
      <c r="D524" s="16">
        <v>41</v>
      </c>
      <c r="E524" s="18">
        <f t="shared" si="42"/>
        <v>7</v>
      </c>
      <c r="F524" s="18">
        <f t="shared" si="43"/>
        <v>287</v>
      </c>
      <c r="G524" s="18">
        <f t="shared" si="41"/>
        <v>3.1066666666666674</v>
      </c>
      <c r="H524" s="18">
        <f t="shared" si="44"/>
        <v>159.62666666666664</v>
      </c>
      <c r="J524" t="str">
        <f ca="1">IF(C524="","",IF(A524="","NO DATE",IF(NOT(ISNUMBER(A524)),"DATE IS TEXT",IF(A524&lt;&gt;INT(A524),"DATE HAS TIME",IF(OR(A524&lt;DATE(2026,9,16),A524&gt;TODAY()),"DATE OUT OF RANGE",IF(ISNA(MATCH(B524,{"SA-DAY","SA-NYT","SYS-DAY","SYS-NYT"},0)),"REFERENCE PROBLEM",IF(ISNA(MATCH(C524,ItemName,0)),"ITEM NOT IN LIST",IF(OR(NOT(ISNUMBER(D524)),D524&lt;=0),"QTY PROBLEM","OK"))))))))</f>
        <v>OK</v>
      </c>
    </row>
    <row r="525" spans="1:10" x14ac:dyDescent="0.25">
      <c r="A525" s="25">
        <v>46286</v>
      </c>
      <c r="B525" s="15" t="s">
        <v>2616</v>
      </c>
      <c r="C525" s="15" t="s">
        <v>516</v>
      </c>
      <c r="D525" s="16">
        <v>15</v>
      </c>
      <c r="E525" s="18">
        <f t="shared" si="42"/>
        <v>15</v>
      </c>
      <c r="F525" s="18">
        <f t="shared" si="43"/>
        <v>225</v>
      </c>
      <c r="G525" s="18">
        <f t="shared" si="41"/>
        <v>9.7799999999999994</v>
      </c>
      <c r="H525" s="18">
        <f t="shared" si="44"/>
        <v>78.300000000000011</v>
      </c>
      <c r="J525" t="str">
        <f ca="1">IF(C525="","",IF(A525="","NO DATE",IF(NOT(ISNUMBER(A525)),"DATE IS TEXT",IF(A525&lt;&gt;INT(A525),"DATE HAS TIME",IF(OR(A525&lt;DATE(2026,9,16),A525&gt;TODAY()),"DATE OUT OF RANGE",IF(ISNA(MATCH(B525,{"SA-DAY","SA-NYT","SYS-DAY","SYS-NYT"},0)),"REFERENCE PROBLEM",IF(ISNA(MATCH(C525,ItemName,0)),"ITEM NOT IN LIST",IF(OR(NOT(ISNUMBER(D525)),D525&lt;=0),"QTY PROBLEM","OK"))))))))</f>
        <v>OK</v>
      </c>
    </row>
    <row r="526" spans="1:10" x14ac:dyDescent="0.25">
      <c r="A526" s="25">
        <v>46286</v>
      </c>
      <c r="B526" s="15" t="s">
        <v>2616</v>
      </c>
      <c r="C526" s="15" t="s">
        <v>235</v>
      </c>
      <c r="D526" s="16">
        <v>9</v>
      </c>
      <c r="E526" s="18">
        <f t="shared" si="42"/>
        <v>15</v>
      </c>
      <c r="F526" s="18">
        <f t="shared" si="43"/>
        <v>135</v>
      </c>
      <c r="G526" s="18">
        <f t="shared" si="41"/>
        <v>9.1466666666666665</v>
      </c>
      <c r="H526" s="18">
        <f t="shared" si="44"/>
        <v>52.680000000000007</v>
      </c>
      <c r="J526" t="str">
        <f ca="1">IF(C526="","",IF(A526="","NO DATE",IF(NOT(ISNUMBER(A526)),"DATE IS TEXT",IF(A526&lt;&gt;INT(A526),"DATE HAS TIME",IF(OR(A526&lt;DATE(2026,9,16),A526&gt;TODAY()),"DATE OUT OF RANGE",IF(ISNA(MATCH(B526,{"SA-DAY","SA-NYT","SYS-DAY","SYS-NYT"},0)),"REFERENCE PROBLEM",IF(ISNA(MATCH(C526,ItemName,0)),"ITEM NOT IN LIST",IF(OR(NOT(ISNUMBER(D526)),D526&lt;=0),"QTY PROBLEM","OK"))))))))</f>
        <v>OK</v>
      </c>
    </row>
    <row r="527" spans="1:10" x14ac:dyDescent="0.25">
      <c r="A527" s="25">
        <v>46286</v>
      </c>
      <c r="B527" s="15" t="s">
        <v>2616</v>
      </c>
      <c r="C527" s="15" t="s">
        <v>522</v>
      </c>
      <c r="D527" s="16">
        <v>8</v>
      </c>
      <c r="E527" s="18">
        <f t="shared" si="42"/>
        <v>15</v>
      </c>
      <c r="F527" s="18">
        <f t="shared" si="43"/>
        <v>120</v>
      </c>
      <c r="G527" s="18">
        <f t="shared" si="41"/>
        <v>9.7799999999999994</v>
      </c>
      <c r="H527" s="18">
        <f t="shared" si="44"/>
        <v>41.760000000000005</v>
      </c>
      <c r="J527" t="str">
        <f ca="1">IF(C527="","",IF(A527="","NO DATE",IF(NOT(ISNUMBER(A527)),"DATE IS TEXT",IF(A527&lt;&gt;INT(A527),"DATE HAS TIME",IF(OR(A527&lt;DATE(2026,9,16),A527&gt;TODAY()),"DATE OUT OF RANGE",IF(ISNA(MATCH(B527,{"SA-DAY","SA-NYT","SYS-DAY","SYS-NYT"},0)),"REFERENCE PROBLEM",IF(ISNA(MATCH(C527,ItemName,0)),"ITEM NOT IN LIST",IF(OR(NOT(ISNUMBER(D527)),D527&lt;=0),"QTY PROBLEM","OK"))))))))</f>
        <v>OK</v>
      </c>
    </row>
    <row r="528" spans="1:10" x14ac:dyDescent="0.25">
      <c r="A528" s="25">
        <v>46286</v>
      </c>
      <c r="B528" s="15" t="s">
        <v>2616</v>
      </c>
      <c r="C528" s="15" t="s">
        <v>635</v>
      </c>
      <c r="D528" s="16">
        <v>6</v>
      </c>
      <c r="E528" s="18">
        <f t="shared" si="42"/>
        <v>20</v>
      </c>
      <c r="F528" s="18">
        <f t="shared" si="43"/>
        <v>120</v>
      </c>
      <c r="G528" s="18">
        <f t="shared" si="41"/>
        <v>11.533333333333333</v>
      </c>
      <c r="H528" s="18">
        <f t="shared" si="44"/>
        <v>50.8</v>
      </c>
      <c r="J528" t="str">
        <f ca="1">IF(C528="","",IF(A528="","NO DATE",IF(NOT(ISNUMBER(A528)),"DATE IS TEXT",IF(A528&lt;&gt;INT(A528),"DATE HAS TIME",IF(OR(A528&lt;DATE(2026,9,16),A528&gt;TODAY()),"DATE OUT OF RANGE",IF(ISNA(MATCH(B528,{"SA-DAY","SA-NYT","SYS-DAY","SYS-NYT"},0)),"REFERENCE PROBLEM",IF(ISNA(MATCH(C528,ItemName,0)),"ITEM NOT IN LIST",IF(OR(NOT(ISNUMBER(D528)),D528&lt;=0),"QTY PROBLEM","OK"))))))))</f>
        <v>OK</v>
      </c>
    </row>
    <row r="529" spans="1:10" x14ac:dyDescent="0.25">
      <c r="A529" s="25">
        <v>46286</v>
      </c>
      <c r="B529" s="15" t="s">
        <v>2616</v>
      </c>
      <c r="C529" s="15" t="s">
        <v>1255</v>
      </c>
      <c r="D529" s="16">
        <v>3</v>
      </c>
      <c r="E529" s="18">
        <f t="shared" si="42"/>
        <v>35</v>
      </c>
      <c r="F529" s="18">
        <f t="shared" si="43"/>
        <v>105</v>
      </c>
      <c r="G529" s="18">
        <f t="shared" si="41"/>
        <v>26.68</v>
      </c>
      <c r="H529" s="18">
        <f t="shared" si="44"/>
        <v>24.960000000000008</v>
      </c>
      <c r="J529" t="str">
        <f ca="1">IF(C529="","",IF(A529="","NO DATE",IF(NOT(ISNUMBER(A529)),"DATE IS TEXT",IF(A529&lt;&gt;INT(A529),"DATE HAS TIME",IF(OR(A529&lt;DATE(2026,9,16),A529&gt;TODAY()),"DATE OUT OF RANGE",IF(ISNA(MATCH(B529,{"SA-DAY","SA-NYT","SYS-DAY","SYS-NYT"},0)),"REFERENCE PROBLEM",IF(ISNA(MATCH(C529,ItemName,0)),"ITEM NOT IN LIST",IF(OR(NOT(ISNUMBER(D529)),D529&lt;=0),"QTY PROBLEM","OK"))))))))</f>
        <v>OK</v>
      </c>
    </row>
    <row r="530" spans="1:10" x14ac:dyDescent="0.25">
      <c r="A530" s="25">
        <v>46286</v>
      </c>
      <c r="B530" s="15" t="s">
        <v>2616</v>
      </c>
      <c r="C530" s="15" t="s">
        <v>237</v>
      </c>
      <c r="D530" s="16">
        <v>3</v>
      </c>
      <c r="E530" s="18">
        <f t="shared" si="42"/>
        <v>35</v>
      </c>
      <c r="F530" s="18">
        <f t="shared" si="43"/>
        <v>105</v>
      </c>
      <c r="G530" s="18">
        <f t="shared" si="41"/>
        <v>24.16</v>
      </c>
      <c r="H530" s="18">
        <f t="shared" si="44"/>
        <v>32.519999999999996</v>
      </c>
      <c r="J530" t="str">
        <f ca="1">IF(C530="","",IF(A530="","NO DATE",IF(NOT(ISNUMBER(A530)),"DATE IS TEXT",IF(A530&lt;&gt;INT(A530),"DATE HAS TIME",IF(OR(A530&lt;DATE(2026,9,16),A530&gt;TODAY()),"DATE OUT OF RANGE",IF(ISNA(MATCH(B530,{"SA-DAY","SA-NYT","SYS-DAY","SYS-NYT"},0)),"REFERENCE PROBLEM",IF(ISNA(MATCH(C530,ItemName,0)),"ITEM NOT IN LIST",IF(OR(NOT(ISNUMBER(D530)),D530&lt;=0),"QTY PROBLEM","OK"))))))))</f>
        <v>OK</v>
      </c>
    </row>
    <row r="531" spans="1:10" x14ac:dyDescent="0.25">
      <c r="A531" s="25">
        <v>46286</v>
      </c>
      <c r="B531" s="15" t="s">
        <v>2616</v>
      </c>
      <c r="C531" s="15" t="s">
        <v>227</v>
      </c>
      <c r="D531" s="16">
        <v>2</v>
      </c>
      <c r="E531" s="18">
        <f t="shared" si="42"/>
        <v>50</v>
      </c>
      <c r="F531" s="18">
        <f t="shared" si="43"/>
        <v>100</v>
      </c>
      <c r="G531" s="18">
        <f t="shared" si="41"/>
        <v>32.61</v>
      </c>
      <c r="H531" s="18">
        <f t="shared" si="44"/>
        <v>34.78</v>
      </c>
      <c r="J531" t="str">
        <f ca="1">IF(C531="","",IF(A531="","NO DATE",IF(NOT(ISNUMBER(A531)),"DATE IS TEXT",IF(A531&lt;&gt;INT(A531),"DATE HAS TIME",IF(OR(A531&lt;DATE(2026,9,16),A531&gt;TODAY()),"DATE OUT OF RANGE",IF(ISNA(MATCH(B531,{"SA-DAY","SA-NYT","SYS-DAY","SYS-NYT"},0)),"REFERENCE PROBLEM",IF(ISNA(MATCH(C531,ItemName,0)),"ITEM NOT IN LIST",IF(OR(NOT(ISNUMBER(D531)),D531&lt;=0),"QTY PROBLEM","OK"))))))))</f>
        <v>OK</v>
      </c>
    </row>
    <row r="532" spans="1:10" x14ac:dyDescent="0.25">
      <c r="A532" s="25">
        <v>46286</v>
      </c>
      <c r="B532" s="15" t="s">
        <v>2616</v>
      </c>
      <c r="C532" s="15" t="s">
        <v>349</v>
      </c>
      <c r="D532" s="16">
        <v>2</v>
      </c>
      <c r="E532" s="18">
        <f t="shared" si="42"/>
        <v>50</v>
      </c>
      <c r="F532" s="18">
        <f t="shared" si="43"/>
        <v>100</v>
      </c>
      <c r="G532" s="18">
        <f t="shared" si="41"/>
        <v>32.61</v>
      </c>
      <c r="H532" s="18">
        <f t="shared" si="44"/>
        <v>34.78</v>
      </c>
      <c r="J532" t="str">
        <f ca="1">IF(C532="","",IF(A532="","NO DATE",IF(NOT(ISNUMBER(A532)),"DATE IS TEXT",IF(A532&lt;&gt;INT(A532),"DATE HAS TIME",IF(OR(A532&lt;DATE(2026,9,16),A532&gt;TODAY()),"DATE OUT OF RANGE",IF(ISNA(MATCH(B532,{"SA-DAY","SA-NYT","SYS-DAY","SYS-NYT"},0)),"REFERENCE PROBLEM",IF(ISNA(MATCH(C532,ItemName,0)),"ITEM NOT IN LIST",IF(OR(NOT(ISNUMBER(D532)),D532&lt;=0),"QTY PROBLEM","OK"))))))))</f>
        <v>OK</v>
      </c>
    </row>
    <row r="533" spans="1:10" x14ac:dyDescent="0.25">
      <c r="A533" s="25">
        <v>46286</v>
      </c>
      <c r="B533" s="15" t="s">
        <v>2616</v>
      </c>
      <c r="C533" s="15" t="s">
        <v>1537</v>
      </c>
      <c r="D533" s="16">
        <v>1</v>
      </c>
      <c r="E533" s="18">
        <f t="shared" si="42"/>
        <v>95</v>
      </c>
      <c r="F533" s="18">
        <f t="shared" si="43"/>
        <v>95</v>
      </c>
      <c r="G533" s="18">
        <f t="shared" si="41"/>
        <v>53.733333333333334</v>
      </c>
      <c r="H533" s="18">
        <f t="shared" si="44"/>
        <v>41.266666666666666</v>
      </c>
      <c r="J533" t="str">
        <f ca="1">IF(C533="","",IF(A533="","NO DATE",IF(NOT(ISNUMBER(A533)),"DATE IS TEXT",IF(A533&lt;&gt;INT(A533),"DATE HAS TIME",IF(OR(A533&lt;DATE(2026,9,16),A533&gt;TODAY()),"DATE OUT OF RANGE",IF(ISNA(MATCH(B533,{"SA-DAY","SA-NYT","SYS-DAY","SYS-NYT"},0)),"REFERENCE PROBLEM",IF(ISNA(MATCH(C533,ItemName,0)),"ITEM NOT IN LIST",IF(OR(NOT(ISNUMBER(D533)),D533&lt;=0),"QTY PROBLEM","OK"))))))))</f>
        <v>OK</v>
      </c>
    </row>
    <row r="534" spans="1:10" x14ac:dyDescent="0.25">
      <c r="A534" s="25">
        <v>46286</v>
      </c>
      <c r="B534" s="15" t="s">
        <v>2616</v>
      </c>
      <c r="C534" s="15" t="s">
        <v>1759</v>
      </c>
      <c r="D534" s="16">
        <v>6</v>
      </c>
      <c r="E534" s="18">
        <f t="shared" si="42"/>
        <v>15</v>
      </c>
      <c r="F534" s="18">
        <f t="shared" si="43"/>
        <v>90</v>
      </c>
      <c r="G534" s="18">
        <f t="shared" si="41"/>
        <v>6.8</v>
      </c>
      <c r="H534" s="18">
        <f t="shared" si="44"/>
        <v>49.2</v>
      </c>
      <c r="J534" t="str">
        <f ca="1">IF(C534="","",IF(A534="","NO DATE",IF(NOT(ISNUMBER(A534)),"DATE IS TEXT",IF(A534&lt;&gt;INT(A534),"DATE HAS TIME",IF(OR(A534&lt;DATE(2026,9,16),A534&gt;TODAY()),"DATE OUT OF RANGE",IF(ISNA(MATCH(B534,{"SA-DAY","SA-NYT","SYS-DAY","SYS-NYT"},0)),"REFERENCE PROBLEM",IF(ISNA(MATCH(C534,ItemName,0)),"ITEM NOT IN LIST",IF(OR(NOT(ISNUMBER(D534)),D534&lt;=0),"QTY PROBLEM","OK"))))))))</f>
        <v>OK</v>
      </c>
    </row>
    <row r="535" spans="1:10" x14ac:dyDescent="0.25">
      <c r="A535" s="25">
        <v>46286</v>
      </c>
      <c r="B535" s="15" t="s">
        <v>2616</v>
      </c>
      <c r="C535" s="15" t="s">
        <v>1553</v>
      </c>
      <c r="D535" s="16">
        <v>4</v>
      </c>
      <c r="E535" s="18">
        <f t="shared" si="42"/>
        <v>20</v>
      </c>
      <c r="F535" s="18">
        <f t="shared" si="43"/>
        <v>80</v>
      </c>
      <c r="G535" s="18">
        <f t="shared" si="41"/>
        <v>13.106666666666667</v>
      </c>
      <c r="H535" s="18">
        <f t="shared" si="44"/>
        <v>27.573333333333331</v>
      </c>
      <c r="J535" t="str">
        <f ca="1">IF(C535="","",IF(A535="","NO DATE",IF(NOT(ISNUMBER(A535)),"DATE IS TEXT",IF(A535&lt;&gt;INT(A535),"DATE HAS TIME",IF(OR(A535&lt;DATE(2026,9,16),A535&gt;TODAY()),"DATE OUT OF RANGE",IF(ISNA(MATCH(B535,{"SA-DAY","SA-NYT","SYS-DAY","SYS-NYT"},0)),"REFERENCE PROBLEM",IF(ISNA(MATCH(C535,ItemName,0)),"ITEM NOT IN LIST",IF(OR(NOT(ISNUMBER(D535)),D535&lt;=0),"QTY PROBLEM","OK"))))))))</f>
        <v>OK</v>
      </c>
    </row>
    <row r="536" spans="1:10" x14ac:dyDescent="0.25">
      <c r="A536" s="25">
        <v>46286</v>
      </c>
      <c r="B536" s="15" t="s">
        <v>2616</v>
      </c>
      <c r="C536" s="15" t="s">
        <v>689</v>
      </c>
      <c r="D536" s="16">
        <v>4</v>
      </c>
      <c r="E536" s="18">
        <f t="shared" si="42"/>
        <v>20</v>
      </c>
      <c r="F536" s="18">
        <f t="shared" si="43"/>
        <v>80</v>
      </c>
      <c r="G536" s="18">
        <f t="shared" si="41"/>
        <v>8.8800000000000008</v>
      </c>
      <c r="H536" s="18">
        <f t="shared" si="44"/>
        <v>44.48</v>
      </c>
      <c r="J536" t="str">
        <f ca="1">IF(C536="","",IF(A536="","NO DATE",IF(NOT(ISNUMBER(A536)),"DATE IS TEXT",IF(A536&lt;&gt;INT(A536),"DATE HAS TIME",IF(OR(A536&lt;DATE(2026,9,16),A536&gt;TODAY()),"DATE OUT OF RANGE",IF(ISNA(MATCH(B536,{"SA-DAY","SA-NYT","SYS-DAY","SYS-NYT"},0)),"REFERENCE PROBLEM",IF(ISNA(MATCH(C536,ItemName,0)),"ITEM NOT IN LIST",IF(OR(NOT(ISNUMBER(D536)),D536&lt;=0),"QTY PROBLEM","OK"))))))))</f>
        <v>OK</v>
      </c>
    </row>
    <row r="537" spans="1:10" x14ac:dyDescent="0.25">
      <c r="A537" s="25">
        <v>46286</v>
      </c>
      <c r="B537" s="15" t="s">
        <v>2616</v>
      </c>
      <c r="C537" s="15" t="s">
        <v>510</v>
      </c>
      <c r="D537" s="16">
        <v>2</v>
      </c>
      <c r="E537" s="18">
        <f t="shared" si="42"/>
        <v>40</v>
      </c>
      <c r="F537" s="18">
        <f t="shared" si="43"/>
        <v>80</v>
      </c>
      <c r="G537" s="18">
        <f t="shared" si="41"/>
        <v>26.085000000000001</v>
      </c>
      <c r="H537" s="18">
        <f t="shared" si="44"/>
        <v>27.83</v>
      </c>
      <c r="J537" t="str">
        <f ca="1">IF(C537="","",IF(A537="","NO DATE",IF(NOT(ISNUMBER(A537)),"DATE IS TEXT",IF(A537&lt;&gt;INT(A537),"DATE HAS TIME",IF(OR(A537&lt;DATE(2026,9,16),A537&gt;TODAY()),"DATE OUT OF RANGE",IF(ISNA(MATCH(B537,{"SA-DAY","SA-NYT","SYS-DAY","SYS-NYT"},0)),"REFERENCE PROBLEM",IF(ISNA(MATCH(C537,ItemName,0)),"ITEM NOT IN LIST",IF(OR(NOT(ISNUMBER(D537)),D537&lt;=0),"QTY PROBLEM","OK"))))))))</f>
        <v>OK</v>
      </c>
    </row>
    <row r="538" spans="1:10" x14ac:dyDescent="0.25">
      <c r="A538" s="25">
        <v>46286</v>
      </c>
      <c r="B538" s="15" t="s">
        <v>2616</v>
      </c>
      <c r="C538" s="15" t="s">
        <v>2420</v>
      </c>
      <c r="D538" s="16">
        <v>5</v>
      </c>
      <c r="E538" s="18">
        <f t="shared" si="42"/>
        <v>15</v>
      </c>
      <c r="F538" s="18">
        <f t="shared" si="43"/>
        <v>75</v>
      </c>
      <c r="G538" s="18">
        <f t="shared" si="41"/>
        <v>8.3553333333333324</v>
      </c>
      <c r="H538" s="18">
        <f t="shared" si="44"/>
        <v>33.223333333333336</v>
      </c>
      <c r="J538" t="str">
        <f ca="1">IF(C538="","",IF(A538="","NO DATE",IF(NOT(ISNUMBER(A538)),"DATE IS TEXT",IF(A538&lt;&gt;INT(A538),"DATE HAS TIME",IF(OR(A538&lt;DATE(2026,9,16),A538&gt;TODAY()),"DATE OUT OF RANGE",IF(ISNA(MATCH(B538,{"SA-DAY","SA-NYT","SYS-DAY","SYS-NYT"},0)),"REFERENCE PROBLEM",IF(ISNA(MATCH(C538,ItemName,0)),"ITEM NOT IN LIST",IF(OR(NOT(ISNUMBER(D538)),D538&lt;=0),"QTY PROBLEM","OK"))))))))</f>
        <v>OK</v>
      </c>
    </row>
    <row r="539" spans="1:10" x14ac:dyDescent="0.25">
      <c r="A539" s="25">
        <v>46286</v>
      </c>
      <c r="B539" s="15" t="s">
        <v>2616</v>
      </c>
      <c r="C539" s="15" t="s">
        <v>195</v>
      </c>
      <c r="D539" s="16">
        <v>5</v>
      </c>
      <c r="E539" s="18">
        <f t="shared" si="42"/>
        <v>15</v>
      </c>
      <c r="F539" s="18">
        <f t="shared" si="43"/>
        <v>75</v>
      </c>
      <c r="G539" s="18">
        <f t="shared" si="41"/>
        <v>7.04</v>
      </c>
      <c r="H539" s="18">
        <f t="shared" si="44"/>
        <v>39.799999999999997</v>
      </c>
      <c r="J539" t="str">
        <f ca="1">IF(C539="","",IF(A539="","NO DATE",IF(NOT(ISNUMBER(A539)),"DATE IS TEXT",IF(A539&lt;&gt;INT(A539),"DATE HAS TIME",IF(OR(A539&lt;DATE(2026,9,16),A539&gt;TODAY()),"DATE OUT OF RANGE",IF(ISNA(MATCH(B539,{"SA-DAY","SA-NYT","SYS-DAY","SYS-NYT"},0)),"REFERENCE PROBLEM",IF(ISNA(MATCH(C539,ItemName,0)),"ITEM NOT IN LIST",IF(OR(NOT(ISNUMBER(D539)),D539&lt;=0),"QTY PROBLEM","OK"))))))))</f>
        <v>OK</v>
      </c>
    </row>
    <row r="540" spans="1:10" x14ac:dyDescent="0.25">
      <c r="A540" s="25">
        <v>46286</v>
      </c>
      <c r="B540" s="15" t="s">
        <v>2616</v>
      </c>
      <c r="C540" s="15" t="s">
        <v>1551</v>
      </c>
      <c r="D540" s="16">
        <v>2</v>
      </c>
      <c r="E540" s="18">
        <f t="shared" si="42"/>
        <v>35</v>
      </c>
      <c r="F540" s="18">
        <f t="shared" si="43"/>
        <v>70</v>
      </c>
      <c r="G540" s="18">
        <f t="shared" si="41"/>
        <v>25.813333333333333</v>
      </c>
      <c r="H540" s="18">
        <f t="shared" si="44"/>
        <v>18.373333333333335</v>
      </c>
      <c r="J540" t="str">
        <f ca="1">IF(C540="","",IF(A540="","NO DATE",IF(NOT(ISNUMBER(A540)),"DATE IS TEXT",IF(A540&lt;&gt;INT(A540),"DATE HAS TIME",IF(OR(A540&lt;DATE(2026,9,16),A540&gt;TODAY()),"DATE OUT OF RANGE",IF(ISNA(MATCH(B540,{"SA-DAY","SA-NYT","SYS-DAY","SYS-NYT"},0)),"REFERENCE PROBLEM",IF(ISNA(MATCH(C540,ItemName,0)),"ITEM NOT IN LIST",IF(OR(NOT(ISNUMBER(D540)),D540&lt;=0),"QTY PROBLEM","OK"))))))))</f>
        <v>OK</v>
      </c>
    </row>
    <row r="541" spans="1:10" x14ac:dyDescent="0.25">
      <c r="A541" s="25">
        <v>46286</v>
      </c>
      <c r="B541" s="15" t="s">
        <v>2616</v>
      </c>
      <c r="C541" s="15" t="s">
        <v>2504</v>
      </c>
      <c r="D541" s="16">
        <v>6</v>
      </c>
      <c r="E541" s="18">
        <f t="shared" si="42"/>
        <v>10</v>
      </c>
      <c r="F541" s="18">
        <f t="shared" si="43"/>
        <v>60</v>
      </c>
      <c r="G541" s="18">
        <f t="shared" si="41"/>
        <v>0</v>
      </c>
      <c r="H541" s="18">
        <f t="shared" si="44"/>
        <v>60</v>
      </c>
      <c r="J541" t="str">
        <f ca="1">IF(C541="","",IF(A541="","NO DATE",IF(NOT(ISNUMBER(A541)),"DATE IS TEXT",IF(A541&lt;&gt;INT(A541),"DATE HAS TIME",IF(OR(A541&lt;DATE(2026,9,16),A541&gt;TODAY()),"DATE OUT OF RANGE",IF(ISNA(MATCH(B541,{"SA-DAY","SA-NYT","SYS-DAY","SYS-NYT"},0)),"REFERENCE PROBLEM",IF(ISNA(MATCH(C541,ItemName,0)),"ITEM NOT IN LIST",IF(OR(NOT(ISNUMBER(D541)),D541&lt;=0),"QTY PROBLEM","OK"))))))))</f>
        <v>OK</v>
      </c>
    </row>
    <row r="542" spans="1:10" x14ac:dyDescent="0.25">
      <c r="A542" s="25">
        <v>46286</v>
      </c>
      <c r="B542" s="15" t="s">
        <v>2616</v>
      </c>
      <c r="C542" s="15" t="s">
        <v>2042</v>
      </c>
      <c r="D542" s="16">
        <v>4</v>
      </c>
      <c r="E542" s="18">
        <f t="shared" si="42"/>
        <v>15</v>
      </c>
      <c r="F542" s="18">
        <f t="shared" si="43"/>
        <v>60</v>
      </c>
      <c r="G542" s="18">
        <f t="shared" si="41"/>
        <v>11.25</v>
      </c>
      <c r="H542" s="18">
        <f t="shared" si="44"/>
        <v>15</v>
      </c>
      <c r="J542" t="str">
        <f ca="1">IF(C542="","",IF(A542="","NO DATE",IF(NOT(ISNUMBER(A542)),"DATE IS TEXT",IF(A542&lt;&gt;INT(A542),"DATE HAS TIME",IF(OR(A542&lt;DATE(2026,9,16),A542&gt;TODAY()),"DATE OUT OF RANGE",IF(ISNA(MATCH(B542,{"SA-DAY","SA-NYT","SYS-DAY","SYS-NYT"},0)),"REFERENCE PROBLEM",IF(ISNA(MATCH(C542,ItemName,0)),"ITEM NOT IN LIST",IF(OR(NOT(ISNUMBER(D542)),D542&lt;=0),"QTY PROBLEM","OK"))))))))</f>
        <v>OK</v>
      </c>
    </row>
    <row r="543" spans="1:10" x14ac:dyDescent="0.25">
      <c r="A543" s="25">
        <v>46286</v>
      </c>
      <c r="B543" s="15" t="s">
        <v>2616</v>
      </c>
      <c r="C543" s="15" t="s">
        <v>1561</v>
      </c>
      <c r="D543" s="16">
        <v>3</v>
      </c>
      <c r="E543" s="18">
        <f t="shared" si="42"/>
        <v>20</v>
      </c>
      <c r="F543" s="18">
        <f t="shared" si="43"/>
        <v>60</v>
      </c>
      <c r="G543" s="18">
        <f t="shared" si="41"/>
        <v>13.106666666666667</v>
      </c>
      <c r="H543" s="18">
        <f t="shared" si="44"/>
        <v>20.68</v>
      </c>
      <c r="J543" t="str">
        <f ca="1">IF(C543="","",IF(A543="","NO DATE",IF(NOT(ISNUMBER(A543)),"DATE IS TEXT",IF(A543&lt;&gt;INT(A543),"DATE HAS TIME",IF(OR(A543&lt;DATE(2026,9,16),A543&gt;TODAY()),"DATE OUT OF RANGE",IF(ISNA(MATCH(B543,{"SA-DAY","SA-NYT","SYS-DAY","SYS-NYT"},0)),"REFERENCE PROBLEM",IF(ISNA(MATCH(C543,ItemName,0)),"ITEM NOT IN LIST",IF(OR(NOT(ISNUMBER(D543)),D543&lt;=0),"QTY PROBLEM","OK"))))))))</f>
        <v>OK</v>
      </c>
    </row>
    <row r="544" spans="1:10" x14ac:dyDescent="0.25">
      <c r="A544" s="25">
        <v>46286</v>
      </c>
      <c r="B544" s="15" t="s">
        <v>2616</v>
      </c>
      <c r="C544" s="15" t="s">
        <v>2098</v>
      </c>
      <c r="D544" s="16">
        <v>4</v>
      </c>
      <c r="E544" s="18">
        <f t="shared" si="42"/>
        <v>15</v>
      </c>
      <c r="F544" s="18">
        <f t="shared" si="43"/>
        <v>60</v>
      </c>
      <c r="G544" s="18">
        <f t="shared" si="41"/>
        <v>9.7799999999999994</v>
      </c>
      <c r="H544" s="18">
        <f t="shared" si="44"/>
        <v>20.880000000000003</v>
      </c>
      <c r="J544" t="str">
        <f ca="1">IF(C544="","",IF(A544="","NO DATE",IF(NOT(ISNUMBER(A544)),"DATE IS TEXT",IF(A544&lt;&gt;INT(A544),"DATE HAS TIME",IF(OR(A544&lt;DATE(2026,9,16),A544&gt;TODAY()),"DATE OUT OF RANGE",IF(ISNA(MATCH(B544,{"SA-DAY","SA-NYT","SYS-DAY","SYS-NYT"},0)),"REFERENCE PROBLEM",IF(ISNA(MATCH(C544,ItemName,0)),"ITEM NOT IN LIST",IF(OR(NOT(ISNUMBER(D544)),D544&lt;=0),"QTY PROBLEM","OK"))))))))</f>
        <v>OK</v>
      </c>
    </row>
    <row r="545" spans="1:10" x14ac:dyDescent="0.25">
      <c r="A545" s="25">
        <v>46286</v>
      </c>
      <c r="B545" s="15" t="s">
        <v>2616</v>
      </c>
      <c r="C545" s="15" t="s">
        <v>1745</v>
      </c>
      <c r="D545" s="16">
        <v>5</v>
      </c>
      <c r="E545" s="18">
        <f t="shared" si="42"/>
        <v>10</v>
      </c>
      <c r="F545" s="18">
        <f t="shared" si="43"/>
        <v>50</v>
      </c>
      <c r="G545" s="18">
        <f t="shared" si="41"/>
        <v>6.5250000000000004</v>
      </c>
      <c r="H545" s="18">
        <f t="shared" si="44"/>
        <v>17.375</v>
      </c>
      <c r="J545" t="str">
        <f ca="1">IF(C545="","",IF(A545="","NO DATE",IF(NOT(ISNUMBER(A545)),"DATE IS TEXT",IF(A545&lt;&gt;INT(A545),"DATE HAS TIME",IF(OR(A545&lt;DATE(2026,9,16),A545&gt;TODAY()),"DATE OUT OF RANGE",IF(ISNA(MATCH(B545,{"SA-DAY","SA-NYT","SYS-DAY","SYS-NYT"},0)),"REFERENCE PROBLEM",IF(ISNA(MATCH(C545,ItemName,0)),"ITEM NOT IN LIST",IF(OR(NOT(ISNUMBER(D545)),D545&lt;=0),"QTY PROBLEM","OK"))))))))</f>
        <v>OK</v>
      </c>
    </row>
    <row r="546" spans="1:10" x14ac:dyDescent="0.25">
      <c r="A546" s="25">
        <v>46286</v>
      </c>
      <c r="B546" s="15" t="s">
        <v>2616</v>
      </c>
      <c r="C546" s="15" t="s">
        <v>2156</v>
      </c>
      <c r="D546" s="16">
        <v>2</v>
      </c>
      <c r="E546" s="18">
        <v>2</v>
      </c>
      <c r="F546" s="18">
        <f t="shared" si="43"/>
        <v>4</v>
      </c>
      <c r="G546" s="18">
        <f t="shared" si="41"/>
        <v>16.305</v>
      </c>
      <c r="H546" s="18">
        <f t="shared" si="44"/>
        <v>-28.61</v>
      </c>
      <c r="J546" t="str">
        <f ca="1">IF(C546="","",IF(A546="","NO DATE",IF(NOT(ISNUMBER(A546)),"DATE IS TEXT",IF(A546&lt;&gt;INT(A546),"DATE HAS TIME",IF(OR(A546&lt;DATE(2026,9,16),A546&gt;TODAY()),"DATE OUT OF RANGE",IF(ISNA(MATCH(B546,{"SA-DAY","SA-NYT","SYS-DAY","SYS-NYT"},0)),"REFERENCE PROBLEM",IF(ISNA(MATCH(C546,ItemName,0)),"ITEM NOT IN LIST",IF(OR(NOT(ISNUMBER(D546)),D546&lt;=0),"QTY PROBLEM","OK"))))))))</f>
        <v>OK</v>
      </c>
    </row>
    <row r="547" spans="1:10" x14ac:dyDescent="0.25">
      <c r="A547" s="25">
        <v>46286</v>
      </c>
      <c r="B547" s="15" t="s">
        <v>2616</v>
      </c>
      <c r="C547" s="15" t="s">
        <v>1974</v>
      </c>
      <c r="D547" s="16">
        <v>3</v>
      </c>
      <c r="E547" s="18">
        <f t="shared" ref="E547:E569" si="45">IF($C547="","",IFERROR(INDEX(ItemPriceCol,MATCH($C547,ItemName,0)),""))</f>
        <v>15</v>
      </c>
      <c r="F547" s="18">
        <f t="shared" si="43"/>
        <v>45</v>
      </c>
      <c r="G547" s="18">
        <f t="shared" si="41"/>
        <v>10.943999999999999</v>
      </c>
      <c r="H547" s="18">
        <f t="shared" si="44"/>
        <v>12.168000000000006</v>
      </c>
      <c r="J547" t="str">
        <f ca="1">IF(C547="","",IF(A547="","NO DATE",IF(NOT(ISNUMBER(A547)),"DATE IS TEXT",IF(A547&lt;&gt;INT(A547),"DATE HAS TIME",IF(OR(A547&lt;DATE(2026,9,16),A547&gt;TODAY()),"DATE OUT OF RANGE",IF(ISNA(MATCH(B547,{"SA-DAY","SA-NYT","SYS-DAY","SYS-NYT"},0)),"REFERENCE PROBLEM",IF(ISNA(MATCH(C547,ItemName,0)),"ITEM NOT IN LIST",IF(OR(NOT(ISNUMBER(D547)),D547&lt;=0),"QTY PROBLEM","OK"))))))))</f>
        <v>OK</v>
      </c>
    </row>
    <row r="548" spans="1:10" x14ac:dyDescent="0.25">
      <c r="A548" s="25">
        <v>46286</v>
      </c>
      <c r="B548" s="15" t="s">
        <v>2616</v>
      </c>
      <c r="C548" s="15" t="s">
        <v>2088</v>
      </c>
      <c r="D548" s="16">
        <v>5</v>
      </c>
      <c r="E548" s="18">
        <f t="shared" si="45"/>
        <v>8</v>
      </c>
      <c r="F548" s="18">
        <f t="shared" si="43"/>
        <v>40</v>
      </c>
      <c r="G548" s="18">
        <f t="shared" si="41"/>
        <v>4.3968888888888893</v>
      </c>
      <c r="H548" s="18">
        <f t="shared" si="44"/>
        <v>18.015555555555554</v>
      </c>
      <c r="J548" t="str">
        <f ca="1">IF(C548="","",IF(A548="","NO DATE",IF(NOT(ISNUMBER(A548)),"DATE IS TEXT",IF(A548&lt;&gt;INT(A548),"DATE HAS TIME",IF(OR(A548&lt;DATE(2026,9,16),A548&gt;TODAY()),"DATE OUT OF RANGE",IF(ISNA(MATCH(B548,{"SA-DAY","SA-NYT","SYS-DAY","SYS-NYT"},0)),"REFERENCE PROBLEM",IF(ISNA(MATCH(C548,ItemName,0)),"ITEM NOT IN LIST",IF(OR(NOT(ISNUMBER(D548)),D548&lt;=0),"QTY PROBLEM","OK"))))))))</f>
        <v>OK</v>
      </c>
    </row>
    <row r="549" spans="1:10" x14ac:dyDescent="0.25">
      <c r="A549" s="25">
        <v>46286</v>
      </c>
      <c r="B549" s="15" t="s">
        <v>2616</v>
      </c>
      <c r="C549" s="15" t="s">
        <v>403</v>
      </c>
      <c r="D549" s="16">
        <v>1</v>
      </c>
      <c r="E549" s="18">
        <f t="shared" si="45"/>
        <v>40</v>
      </c>
      <c r="F549" s="18">
        <f t="shared" si="43"/>
        <v>40</v>
      </c>
      <c r="G549" s="18">
        <f t="shared" si="41"/>
        <v>26.085000000000001</v>
      </c>
      <c r="H549" s="18">
        <f t="shared" si="44"/>
        <v>13.914999999999999</v>
      </c>
      <c r="J549" t="str">
        <f ca="1">IF(C549="","",IF(A549="","NO DATE",IF(NOT(ISNUMBER(A549)),"DATE IS TEXT",IF(A549&lt;&gt;INT(A549),"DATE HAS TIME",IF(OR(A549&lt;DATE(2026,9,16),A549&gt;TODAY()),"DATE OUT OF RANGE",IF(ISNA(MATCH(B549,{"SA-DAY","SA-NYT","SYS-DAY","SYS-NYT"},0)),"REFERENCE PROBLEM",IF(ISNA(MATCH(C549,ItemName,0)),"ITEM NOT IN LIST",IF(OR(NOT(ISNUMBER(D549)),D549&lt;=0),"QTY PROBLEM","OK"))))))))</f>
        <v>OK</v>
      </c>
    </row>
    <row r="550" spans="1:10" x14ac:dyDescent="0.25">
      <c r="A550" s="25">
        <v>46286</v>
      </c>
      <c r="B550" s="15" t="s">
        <v>2616</v>
      </c>
      <c r="C550" s="15" t="s">
        <v>247</v>
      </c>
      <c r="D550" s="16">
        <v>1</v>
      </c>
      <c r="E550" s="18">
        <f t="shared" si="45"/>
        <v>35</v>
      </c>
      <c r="F550" s="18">
        <f t="shared" si="43"/>
        <v>35</v>
      </c>
      <c r="G550" s="18">
        <f t="shared" si="41"/>
        <v>22.725000000000001</v>
      </c>
      <c r="H550" s="18">
        <f t="shared" si="44"/>
        <v>12.274999999999999</v>
      </c>
      <c r="J550" t="str">
        <f ca="1">IF(C550="","",IF(A550="","NO DATE",IF(NOT(ISNUMBER(A550)),"DATE IS TEXT",IF(A550&lt;&gt;INT(A550),"DATE HAS TIME",IF(OR(A550&lt;DATE(2026,9,16),A550&gt;TODAY()),"DATE OUT OF RANGE",IF(ISNA(MATCH(B550,{"SA-DAY","SA-NYT","SYS-DAY","SYS-NYT"},0)),"REFERENCE PROBLEM",IF(ISNA(MATCH(C550,ItemName,0)),"ITEM NOT IN LIST",IF(OR(NOT(ISNUMBER(D550)),D550&lt;=0),"QTY PROBLEM","OK"))))))))</f>
        <v>OK</v>
      </c>
    </row>
    <row r="551" spans="1:10" x14ac:dyDescent="0.25">
      <c r="A551" s="25">
        <v>46286</v>
      </c>
      <c r="B551" s="15" t="s">
        <v>2616</v>
      </c>
      <c r="C551" s="15" t="s">
        <v>683</v>
      </c>
      <c r="D551" s="16">
        <v>1</v>
      </c>
      <c r="E551" s="18">
        <f t="shared" si="45"/>
        <v>35</v>
      </c>
      <c r="F551" s="18">
        <f t="shared" si="43"/>
        <v>35</v>
      </c>
      <c r="G551" s="18">
        <f t="shared" si="41"/>
        <v>24.64</v>
      </c>
      <c r="H551" s="18">
        <f t="shared" si="44"/>
        <v>10.36</v>
      </c>
      <c r="J551" t="str">
        <f ca="1">IF(C551="","",IF(A551="","NO DATE",IF(NOT(ISNUMBER(A551)),"DATE IS TEXT",IF(A551&lt;&gt;INT(A551),"DATE HAS TIME",IF(OR(A551&lt;DATE(2026,9,16),A551&gt;TODAY()),"DATE OUT OF RANGE",IF(ISNA(MATCH(B551,{"SA-DAY","SA-NYT","SYS-DAY","SYS-NYT"},0)),"REFERENCE PROBLEM",IF(ISNA(MATCH(C551,ItemName,0)),"ITEM NOT IN LIST",IF(OR(NOT(ISNUMBER(D551)),D551&lt;=0),"QTY PROBLEM","OK"))))))))</f>
        <v>OK</v>
      </c>
    </row>
    <row r="552" spans="1:10" x14ac:dyDescent="0.25">
      <c r="A552" s="25">
        <v>46286</v>
      </c>
      <c r="B552" s="15" t="s">
        <v>2616</v>
      </c>
      <c r="C552" s="15" t="s">
        <v>2416</v>
      </c>
      <c r="D552" s="16">
        <v>1</v>
      </c>
      <c r="E552" s="18">
        <f t="shared" si="45"/>
        <v>35</v>
      </c>
      <c r="F552" s="18">
        <f t="shared" si="43"/>
        <v>35</v>
      </c>
      <c r="G552" s="18">
        <f t="shared" si="41"/>
        <v>16</v>
      </c>
      <c r="H552" s="18">
        <f t="shared" si="44"/>
        <v>19</v>
      </c>
      <c r="J552" t="str">
        <f ca="1">IF(C552="","",IF(A552="","NO DATE",IF(NOT(ISNUMBER(A552)),"DATE IS TEXT",IF(A552&lt;&gt;INT(A552),"DATE HAS TIME",IF(OR(A552&lt;DATE(2026,9,16),A552&gt;TODAY()),"DATE OUT OF RANGE",IF(ISNA(MATCH(B552,{"SA-DAY","SA-NYT","SYS-DAY","SYS-NYT"},0)),"REFERENCE PROBLEM",IF(ISNA(MATCH(C552,ItemName,0)),"ITEM NOT IN LIST",IF(OR(NOT(ISNUMBER(D552)),D552&lt;=0),"QTY PROBLEM","OK"))))))))</f>
        <v>OK</v>
      </c>
    </row>
    <row r="553" spans="1:10" x14ac:dyDescent="0.25">
      <c r="A553" s="25">
        <v>46286</v>
      </c>
      <c r="B553" s="15" t="s">
        <v>2616</v>
      </c>
      <c r="C553" s="15" t="s">
        <v>947</v>
      </c>
      <c r="D553" s="16">
        <v>1</v>
      </c>
      <c r="E553" s="18">
        <f t="shared" si="45"/>
        <v>30</v>
      </c>
      <c r="F553" s="18">
        <f t="shared" si="43"/>
        <v>30</v>
      </c>
      <c r="G553" s="18">
        <f t="shared" si="41"/>
        <v>19.567499999999999</v>
      </c>
      <c r="H553" s="18">
        <f t="shared" si="44"/>
        <v>10.432500000000001</v>
      </c>
      <c r="J553" t="str">
        <f ca="1">IF(C553="","",IF(A553="","NO DATE",IF(NOT(ISNUMBER(A553)),"DATE IS TEXT",IF(A553&lt;&gt;INT(A553),"DATE HAS TIME",IF(OR(A553&lt;DATE(2026,9,16),A553&gt;TODAY()),"DATE OUT OF RANGE",IF(ISNA(MATCH(B553,{"SA-DAY","SA-NYT","SYS-DAY","SYS-NYT"},0)),"REFERENCE PROBLEM",IF(ISNA(MATCH(C553,ItemName,0)),"ITEM NOT IN LIST",IF(OR(NOT(ISNUMBER(D553)),D553&lt;=0),"QTY PROBLEM","OK"))))))))</f>
        <v>OK</v>
      </c>
    </row>
    <row r="554" spans="1:10" x14ac:dyDescent="0.25">
      <c r="A554" s="25">
        <v>46286</v>
      </c>
      <c r="B554" s="15" t="s">
        <v>2616</v>
      </c>
      <c r="C554" s="15" t="s">
        <v>1487</v>
      </c>
      <c r="D554" s="16">
        <v>1</v>
      </c>
      <c r="E554" s="18">
        <f t="shared" si="45"/>
        <v>30</v>
      </c>
      <c r="F554" s="18">
        <f t="shared" si="43"/>
        <v>30</v>
      </c>
      <c r="G554" s="18">
        <f t="shared" si="41"/>
        <v>19.567499999999999</v>
      </c>
      <c r="H554" s="18">
        <f t="shared" si="44"/>
        <v>10.432500000000001</v>
      </c>
      <c r="J554" t="str">
        <f ca="1">IF(C554="","",IF(A554="","NO DATE",IF(NOT(ISNUMBER(A554)),"DATE IS TEXT",IF(A554&lt;&gt;INT(A554),"DATE HAS TIME",IF(OR(A554&lt;DATE(2026,9,16),A554&gt;TODAY()),"DATE OUT OF RANGE",IF(ISNA(MATCH(B554,{"SA-DAY","SA-NYT","SYS-DAY","SYS-NYT"},0)),"REFERENCE PROBLEM",IF(ISNA(MATCH(C554,ItemName,0)),"ITEM NOT IN LIST",IF(OR(NOT(ISNUMBER(D554)),D554&lt;=0),"QTY PROBLEM","OK"))))))))</f>
        <v>OK</v>
      </c>
    </row>
    <row r="555" spans="1:10" x14ac:dyDescent="0.25">
      <c r="A555" s="25">
        <v>46286</v>
      </c>
      <c r="B555" s="15" t="s">
        <v>2616</v>
      </c>
      <c r="C555" s="15" t="s">
        <v>2198</v>
      </c>
      <c r="D555" s="16">
        <v>2</v>
      </c>
      <c r="E555" s="18">
        <f t="shared" si="45"/>
        <v>15</v>
      </c>
      <c r="F555" s="18">
        <f t="shared" si="43"/>
        <v>30</v>
      </c>
      <c r="G555" s="18">
        <f t="shared" si="41"/>
        <v>9.7799999999999994</v>
      </c>
      <c r="H555" s="18">
        <f t="shared" si="44"/>
        <v>10.440000000000001</v>
      </c>
      <c r="J555" t="str">
        <f ca="1">IF(C555="","",IF(A555="","NO DATE",IF(NOT(ISNUMBER(A555)),"DATE IS TEXT",IF(A555&lt;&gt;INT(A555),"DATE HAS TIME",IF(OR(A555&lt;DATE(2026,9,16),A555&gt;TODAY()),"DATE OUT OF RANGE",IF(ISNA(MATCH(B555,{"SA-DAY","SA-NYT","SYS-DAY","SYS-NYT"},0)),"REFERENCE PROBLEM",IF(ISNA(MATCH(C555,ItemName,0)),"ITEM NOT IN LIST",IF(OR(NOT(ISNUMBER(D555)),D555&lt;=0),"QTY PROBLEM","OK"))))))))</f>
        <v>OK</v>
      </c>
    </row>
    <row r="556" spans="1:10" x14ac:dyDescent="0.25">
      <c r="A556" s="25">
        <v>46286</v>
      </c>
      <c r="B556" s="15" t="s">
        <v>2616</v>
      </c>
      <c r="C556" s="15" t="s">
        <v>975</v>
      </c>
      <c r="D556" s="16">
        <v>1</v>
      </c>
      <c r="E556" s="18">
        <f t="shared" si="45"/>
        <v>30</v>
      </c>
      <c r="F556" s="18">
        <f t="shared" si="43"/>
        <v>30</v>
      </c>
      <c r="G556" s="18">
        <f t="shared" si="41"/>
        <v>19.567499999999999</v>
      </c>
      <c r="H556" s="18">
        <f t="shared" si="44"/>
        <v>10.432500000000001</v>
      </c>
      <c r="J556" t="str">
        <f ca="1">IF(C556="","",IF(A556="","NO DATE",IF(NOT(ISNUMBER(A556)),"DATE IS TEXT",IF(A556&lt;&gt;INT(A556),"DATE HAS TIME",IF(OR(A556&lt;DATE(2026,9,16),A556&gt;TODAY()),"DATE OUT OF RANGE",IF(ISNA(MATCH(B556,{"SA-DAY","SA-NYT","SYS-DAY","SYS-NYT"},0)),"REFERENCE PROBLEM",IF(ISNA(MATCH(C556,ItemName,0)),"ITEM NOT IN LIST",IF(OR(NOT(ISNUMBER(D556)),D556&lt;=0),"QTY PROBLEM","OK"))))))))</f>
        <v>OK</v>
      </c>
    </row>
    <row r="557" spans="1:10" x14ac:dyDescent="0.25">
      <c r="A557" s="25">
        <v>46286</v>
      </c>
      <c r="B557" s="15" t="s">
        <v>2616</v>
      </c>
      <c r="C557" s="15" t="s">
        <v>419</v>
      </c>
      <c r="D557" s="16">
        <v>2</v>
      </c>
      <c r="E557" s="18">
        <f t="shared" si="45"/>
        <v>15</v>
      </c>
      <c r="F557" s="18">
        <f t="shared" si="43"/>
        <v>30</v>
      </c>
      <c r="G557" s="18">
        <f t="shared" si="41"/>
        <v>9.7799999999999994</v>
      </c>
      <c r="H557" s="18">
        <f t="shared" si="44"/>
        <v>10.440000000000001</v>
      </c>
      <c r="J557" t="str">
        <f ca="1">IF(C557="","",IF(A557="","NO DATE",IF(NOT(ISNUMBER(A557)),"DATE IS TEXT",IF(A557&lt;&gt;INT(A557),"DATE HAS TIME",IF(OR(A557&lt;DATE(2026,9,16),A557&gt;TODAY()),"DATE OUT OF RANGE",IF(ISNA(MATCH(B557,{"SA-DAY","SA-NYT","SYS-DAY","SYS-NYT"},0)),"REFERENCE PROBLEM",IF(ISNA(MATCH(C557,ItemName,0)),"ITEM NOT IN LIST",IF(OR(NOT(ISNUMBER(D557)),D557&lt;=0),"QTY PROBLEM","OK"))))))))</f>
        <v>OK</v>
      </c>
    </row>
    <row r="558" spans="1:10" x14ac:dyDescent="0.25">
      <c r="A558" s="25">
        <v>46286</v>
      </c>
      <c r="B558" s="15" t="s">
        <v>2616</v>
      </c>
      <c r="C558" s="15" t="s">
        <v>604</v>
      </c>
      <c r="D558" s="16">
        <v>32</v>
      </c>
      <c r="E558" s="18">
        <f t="shared" si="45"/>
        <v>1</v>
      </c>
      <c r="F558" s="18">
        <f t="shared" si="43"/>
        <v>32</v>
      </c>
      <c r="G558" s="18">
        <f t="shared" si="41"/>
        <v>0.65249999999999997</v>
      </c>
      <c r="H558" s="18">
        <f t="shared" si="44"/>
        <v>11.120000000000001</v>
      </c>
      <c r="J558" t="str">
        <f ca="1">IF(C558="","",IF(A558="","NO DATE",IF(NOT(ISNUMBER(A558)),"DATE IS TEXT",IF(A558&lt;&gt;INT(A558),"DATE HAS TIME",IF(OR(A558&lt;DATE(2026,9,16),A558&gt;TODAY()),"DATE OUT OF RANGE",IF(ISNA(MATCH(B558,{"SA-DAY","SA-NYT","SYS-DAY","SYS-NYT"},0)),"REFERENCE PROBLEM",IF(ISNA(MATCH(C558,ItemName,0)),"ITEM NOT IN LIST",IF(OR(NOT(ISNUMBER(D558)),D558&lt;=0),"QTY PROBLEM","OK"))))))))</f>
        <v>OK</v>
      </c>
    </row>
    <row r="559" spans="1:10" x14ac:dyDescent="0.25">
      <c r="A559" s="25">
        <v>46286</v>
      </c>
      <c r="B559" s="15" t="s">
        <v>2616</v>
      </c>
      <c r="C559" s="15" t="s">
        <v>1421</v>
      </c>
      <c r="D559" s="16">
        <v>1</v>
      </c>
      <c r="E559" s="18">
        <f t="shared" si="45"/>
        <v>25</v>
      </c>
      <c r="F559" s="18">
        <f t="shared" si="43"/>
        <v>25</v>
      </c>
      <c r="G559" s="18">
        <f t="shared" si="41"/>
        <v>18.399999999999999</v>
      </c>
      <c r="H559" s="18">
        <f t="shared" si="44"/>
        <v>6.6000000000000014</v>
      </c>
      <c r="J559" t="str">
        <f ca="1">IF(C559="","",IF(A559="","NO DATE",IF(NOT(ISNUMBER(A559)),"DATE IS TEXT",IF(A559&lt;&gt;INT(A559),"DATE HAS TIME",IF(OR(A559&lt;DATE(2026,9,16),A559&gt;TODAY()),"DATE OUT OF RANGE",IF(ISNA(MATCH(B559,{"SA-DAY","SA-NYT","SYS-DAY","SYS-NYT"},0)),"REFERENCE PROBLEM",IF(ISNA(MATCH(C559,ItemName,0)),"ITEM NOT IN LIST",IF(OR(NOT(ISNUMBER(D559)),D559&lt;=0),"QTY PROBLEM","OK"))))))))</f>
        <v>OK</v>
      </c>
    </row>
    <row r="560" spans="1:10" x14ac:dyDescent="0.25">
      <c r="A560" s="25">
        <v>46286</v>
      </c>
      <c r="B560" s="15" t="s">
        <v>2616</v>
      </c>
      <c r="C560" s="15" t="s">
        <v>427</v>
      </c>
      <c r="D560" s="16">
        <v>1</v>
      </c>
      <c r="E560" s="18">
        <f t="shared" si="45"/>
        <v>25</v>
      </c>
      <c r="F560" s="18">
        <f t="shared" si="43"/>
        <v>25</v>
      </c>
      <c r="G560" s="18">
        <f t="shared" si="41"/>
        <v>17.306666666666665</v>
      </c>
      <c r="H560" s="18">
        <f t="shared" si="44"/>
        <v>7.6933333333333351</v>
      </c>
      <c r="J560" t="str">
        <f ca="1">IF(C560="","",IF(A560="","NO DATE",IF(NOT(ISNUMBER(A560)),"DATE IS TEXT",IF(A560&lt;&gt;INT(A560),"DATE HAS TIME",IF(OR(A560&lt;DATE(2026,9,16),A560&gt;TODAY()),"DATE OUT OF RANGE",IF(ISNA(MATCH(B560,{"SA-DAY","SA-NYT","SYS-DAY","SYS-NYT"},0)),"REFERENCE PROBLEM",IF(ISNA(MATCH(C560,ItemName,0)),"ITEM NOT IN LIST",IF(OR(NOT(ISNUMBER(D560)),D560&lt;=0),"QTY PROBLEM","OK"))))))))</f>
        <v>OK</v>
      </c>
    </row>
    <row r="561" spans="1:10" x14ac:dyDescent="0.25">
      <c r="A561" s="25">
        <v>46286</v>
      </c>
      <c r="B561" s="15" t="s">
        <v>2616</v>
      </c>
      <c r="C561" s="15" t="s">
        <v>802</v>
      </c>
      <c r="D561" s="16">
        <v>2</v>
      </c>
      <c r="E561" s="18">
        <f t="shared" si="45"/>
        <v>12</v>
      </c>
      <c r="F561" s="18">
        <f t="shared" si="43"/>
        <v>24</v>
      </c>
      <c r="G561" s="18">
        <f t="shared" si="41"/>
        <v>7.8224999999999998</v>
      </c>
      <c r="H561" s="18">
        <f t="shared" si="44"/>
        <v>8.3550000000000004</v>
      </c>
      <c r="J561" t="str">
        <f ca="1">IF(C561="","",IF(A561="","NO DATE",IF(NOT(ISNUMBER(A561)),"DATE IS TEXT",IF(A561&lt;&gt;INT(A561),"DATE HAS TIME",IF(OR(A561&lt;DATE(2026,9,16),A561&gt;TODAY()),"DATE OUT OF RANGE",IF(ISNA(MATCH(B561,{"SA-DAY","SA-NYT","SYS-DAY","SYS-NYT"},0)),"REFERENCE PROBLEM",IF(ISNA(MATCH(C561,ItemName,0)),"ITEM NOT IN LIST",IF(OR(NOT(ISNUMBER(D561)),D561&lt;=0),"QTY PROBLEM","OK"))))))))</f>
        <v>OK</v>
      </c>
    </row>
    <row r="562" spans="1:10" x14ac:dyDescent="0.25">
      <c r="A562" s="25">
        <v>46286</v>
      </c>
      <c r="B562" s="15" t="s">
        <v>2616</v>
      </c>
      <c r="C562" s="15" t="s">
        <v>659</v>
      </c>
      <c r="D562" s="16">
        <v>43</v>
      </c>
      <c r="E562" s="18">
        <f t="shared" si="45"/>
        <v>0.5</v>
      </c>
      <c r="F562" s="18">
        <f t="shared" si="43"/>
        <v>21.5</v>
      </c>
      <c r="G562" s="18">
        <f t="shared" si="41"/>
        <v>0.32250000000000001</v>
      </c>
      <c r="H562" s="18">
        <f t="shared" si="44"/>
        <v>7.6325000000000003</v>
      </c>
      <c r="J562" t="str">
        <f ca="1">IF(C562="","",IF(A562="","NO DATE",IF(NOT(ISNUMBER(A562)),"DATE IS TEXT",IF(A562&lt;&gt;INT(A562),"DATE HAS TIME",IF(OR(A562&lt;DATE(2026,9,16),A562&gt;TODAY()),"DATE OUT OF RANGE",IF(ISNA(MATCH(B562,{"SA-DAY","SA-NYT","SYS-DAY","SYS-NYT"},0)),"REFERENCE PROBLEM",IF(ISNA(MATCH(C562,ItemName,0)),"ITEM NOT IN LIST",IF(OR(NOT(ISNUMBER(D562)),D562&lt;=0),"QTY PROBLEM","OK"))))))))</f>
        <v>OK</v>
      </c>
    </row>
    <row r="563" spans="1:10" x14ac:dyDescent="0.25">
      <c r="A563" s="25">
        <v>46286</v>
      </c>
      <c r="B563" s="15" t="s">
        <v>2616</v>
      </c>
      <c r="C563" s="15" t="s">
        <v>1427</v>
      </c>
      <c r="D563" s="16">
        <v>1</v>
      </c>
      <c r="E563" s="18">
        <f t="shared" si="45"/>
        <v>20</v>
      </c>
      <c r="F563" s="18">
        <f t="shared" si="43"/>
        <v>20</v>
      </c>
      <c r="G563" s="18">
        <f t="shared" si="41"/>
        <v>13.0425</v>
      </c>
      <c r="H563" s="18">
        <f t="shared" si="44"/>
        <v>6.9574999999999996</v>
      </c>
      <c r="J563" t="str">
        <f ca="1">IF(C563="","",IF(A563="","NO DATE",IF(NOT(ISNUMBER(A563)),"DATE IS TEXT",IF(A563&lt;&gt;INT(A563),"DATE HAS TIME",IF(OR(A563&lt;DATE(2026,9,16),A563&gt;TODAY()),"DATE OUT OF RANGE",IF(ISNA(MATCH(B563,{"SA-DAY","SA-NYT","SYS-DAY","SYS-NYT"},0)),"REFERENCE PROBLEM",IF(ISNA(MATCH(C563,ItemName,0)),"ITEM NOT IN LIST",IF(OR(NOT(ISNUMBER(D563)),D563&lt;=0),"QTY PROBLEM","OK"))))))))</f>
        <v>OK</v>
      </c>
    </row>
    <row r="564" spans="1:10" x14ac:dyDescent="0.25">
      <c r="A564" s="25">
        <v>46286</v>
      </c>
      <c r="B564" s="15" t="s">
        <v>2616</v>
      </c>
      <c r="C564" s="15" t="s">
        <v>1569</v>
      </c>
      <c r="D564" s="16">
        <v>1</v>
      </c>
      <c r="E564" s="18">
        <f t="shared" si="45"/>
        <v>20</v>
      </c>
      <c r="F564" s="18">
        <f t="shared" si="43"/>
        <v>20</v>
      </c>
      <c r="G564" s="18">
        <f t="shared" si="41"/>
        <v>13.106666666666667</v>
      </c>
      <c r="H564" s="18">
        <f t="shared" si="44"/>
        <v>6.8933333333333326</v>
      </c>
      <c r="J564" t="str">
        <f ca="1">IF(C564="","",IF(A564="","NO DATE",IF(NOT(ISNUMBER(A564)),"DATE IS TEXT",IF(A564&lt;&gt;INT(A564),"DATE HAS TIME",IF(OR(A564&lt;DATE(2026,9,16),A564&gt;TODAY()),"DATE OUT OF RANGE",IF(ISNA(MATCH(B564,{"SA-DAY","SA-NYT","SYS-DAY","SYS-NYT"},0)),"REFERENCE PROBLEM",IF(ISNA(MATCH(C564,ItemName,0)),"ITEM NOT IN LIST",IF(OR(NOT(ISNUMBER(D564)),D564&lt;=0),"QTY PROBLEM","OK"))))))))</f>
        <v>OK</v>
      </c>
    </row>
    <row r="565" spans="1:10" x14ac:dyDescent="0.25">
      <c r="A565" s="25">
        <v>46286</v>
      </c>
      <c r="B565" s="15" t="s">
        <v>2616</v>
      </c>
      <c r="C565" s="15" t="s">
        <v>526</v>
      </c>
      <c r="D565" s="16">
        <v>1</v>
      </c>
      <c r="E565" s="18">
        <f t="shared" si="45"/>
        <v>15</v>
      </c>
      <c r="F565" s="18">
        <f t="shared" si="43"/>
        <v>15</v>
      </c>
      <c r="G565" s="18">
        <f t="shared" si="41"/>
        <v>9.7799999999999994</v>
      </c>
      <c r="H565" s="18">
        <f t="shared" si="44"/>
        <v>5.2200000000000006</v>
      </c>
      <c r="J565" t="str">
        <f ca="1">IF(C565="","",IF(A565="","NO DATE",IF(NOT(ISNUMBER(A565)),"DATE IS TEXT",IF(A565&lt;&gt;INT(A565),"DATE HAS TIME",IF(OR(A565&lt;DATE(2026,9,16),A565&gt;TODAY()),"DATE OUT OF RANGE",IF(ISNA(MATCH(B565,{"SA-DAY","SA-NYT","SYS-DAY","SYS-NYT"},0)),"REFERENCE PROBLEM",IF(ISNA(MATCH(C565,ItemName,0)),"ITEM NOT IN LIST",IF(OR(NOT(ISNUMBER(D565)),D565&lt;=0),"QTY PROBLEM","OK"))))))))</f>
        <v>OK</v>
      </c>
    </row>
    <row r="566" spans="1:10" x14ac:dyDescent="0.25">
      <c r="A566" s="25">
        <v>46286</v>
      </c>
      <c r="B566" s="15" t="s">
        <v>2616</v>
      </c>
      <c r="C566" s="15" t="s">
        <v>1423</v>
      </c>
      <c r="D566" s="16">
        <v>1</v>
      </c>
      <c r="E566" s="18">
        <f t="shared" si="45"/>
        <v>15</v>
      </c>
      <c r="F566" s="18">
        <f t="shared" si="43"/>
        <v>15</v>
      </c>
      <c r="G566" s="18">
        <f t="shared" si="41"/>
        <v>9.7799999999999994</v>
      </c>
      <c r="H566" s="18">
        <f t="shared" si="44"/>
        <v>5.2200000000000006</v>
      </c>
      <c r="J566" t="str">
        <f ca="1">IF(C566="","",IF(A566="","NO DATE",IF(NOT(ISNUMBER(A566)),"DATE IS TEXT",IF(A566&lt;&gt;INT(A566),"DATE HAS TIME",IF(OR(A566&lt;DATE(2026,9,16),A566&gt;TODAY()),"DATE OUT OF RANGE",IF(ISNA(MATCH(B566,{"SA-DAY","SA-NYT","SYS-DAY","SYS-NYT"},0)),"REFERENCE PROBLEM",IF(ISNA(MATCH(C566,ItemName,0)),"ITEM NOT IN LIST",IF(OR(NOT(ISNUMBER(D566)),D566&lt;=0),"QTY PROBLEM","OK"))))))))</f>
        <v>OK</v>
      </c>
    </row>
    <row r="567" spans="1:10" x14ac:dyDescent="0.25">
      <c r="A567" s="25">
        <v>46286</v>
      </c>
      <c r="B567" s="15" t="s">
        <v>2616</v>
      </c>
      <c r="C567" s="15" t="s">
        <v>2055</v>
      </c>
      <c r="D567" s="16">
        <v>1</v>
      </c>
      <c r="E567" s="18">
        <f t="shared" si="45"/>
        <v>15</v>
      </c>
      <c r="F567" s="18">
        <f t="shared" si="43"/>
        <v>15</v>
      </c>
      <c r="G567" s="18">
        <f t="shared" si="41"/>
        <v>11.25</v>
      </c>
      <c r="H567" s="18">
        <f t="shared" si="44"/>
        <v>3.75</v>
      </c>
      <c r="J567" t="str">
        <f ca="1">IF(C567="","",IF(A567="","NO DATE",IF(NOT(ISNUMBER(A567)),"DATE IS TEXT",IF(A567&lt;&gt;INT(A567),"DATE HAS TIME",IF(OR(A567&lt;DATE(2026,9,16),A567&gt;TODAY()),"DATE OUT OF RANGE",IF(ISNA(MATCH(B567,{"SA-DAY","SA-NYT","SYS-DAY","SYS-NYT"},0)),"REFERENCE PROBLEM",IF(ISNA(MATCH(C567,ItemName,0)),"ITEM NOT IN LIST",IF(OR(NOT(ISNUMBER(D567)),D567&lt;=0),"QTY PROBLEM","OK"))))))))</f>
        <v>OK</v>
      </c>
    </row>
    <row r="568" spans="1:10" x14ac:dyDescent="0.25">
      <c r="A568" s="25">
        <v>46286</v>
      </c>
      <c r="B568" s="15" t="s">
        <v>2616</v>
      </c>
      <c r="C568" s="15" t="s">
        <v>1219</v>
      </c>
      <c r="D568" s="16">
        <v>1</v>
      </c>
      <c r="E568" s="18">
        <f t="shared" si="45"/>
        <v>10</v>
      </c>
      <c r="F568" s="18">
        <f t="shared" si="43"/>
        <v>10</v>
      </c>
      <c r="G568" s="18">
        <f t="shared" si="41"/>
        <v>6.5250000000000004</v>
      </c>
      <c r="H568" s="18">
        <f t="shared" si="44"/>
        <v>3.4749999999999996</v>
      </c>
      <c r="J568" t="str">
        <f ca="1">IF(C568="","",IF(A568="","NO DATE",IF(NOT(ISNUMBER(A568)),"DATE IS TEXT",IF(A568&lt;&gt;INT(A568),"DATE HAS TIME",IF(OR(A568&lt;DATE(2026,9,16),A568&gt;TODAY()),"DATE OUT OF RANGE",IF(ISNA(MATCH(B568,{"SA-DAY","SA-NYT","SYS-DAY","SYS-NYT"},0)),"REFERENCE PROBLEM",IF(ISNA(MATCH(C568,ItemName,0)),"ITEM NOT IN LIST",IF(OR(NOT(ISNUMBER(D568)),D568&lt;=0),"QTY PROBLEM","OK"))))))))</f>
        <v>OK</v>
      </c>
    </row>
    <row r="569" spans="1:10" x14ac:dyDescent="0.25">
      <c r="A569" s="25">
        <v>46286</v>
      </c>
      <c r="B569" s="15" t="s">
        <v>2616</v>
      </c>
      <c r="C569" s="15" t="s">
        <v>128</v>
      </c>
      <c r="D569" s="16">
        <v>1</v>
      </c>
      <c r="E569" s="18">
        <f t="shared" si="45"/>
        <v>7</v>
      </c>
      <c r="F569" s="18">
        <f t="shared" si="43"/>
        <v>7</v>
      </c>
      <c r="G569" s="18">
        <f t="shared" si="41"/>
        <v>4.5674999999999999</v>
      </c>
      <c r="H569" s="18">
        <f t="shared" si="44"/>
        <v>2.4325000000000001</v>
      </c>
      <c r="J569" t="str">
        <f ca="1">IF(C569="","",IF(A569="","NO DATE",IF(NOT(ISNUMBER(A569)),"DATE IS TEXT",IF(A569&lt;&gt;INT(A569),"DATE HAS TIME",IF(OR(A569&lt;DATE(2026,9,16),A569&gt;TODAY()),"DATE OUT OF RANGE",IF(ISNA(MATCH(B569,{"SA-DAY","SA-NYT","SYS-DAY","SYS-NYT"},0)),"REFERENCE PROBLEM",IF(ISNA(MATCH(C569,ItemName,0)),"ITEM NOT IN LIST",IF(OR(NOT(ISNUMBER(D569)),D569&lt;=0),"QTY PROBLEM","OK"))))))))</f>
        <v>OK</v>
      </c>
    </row>
    <row r="570" spans="1:10" x14ac:dyDescent="0.25">
      <c r="A570" s="25">
        <v>46286</v>
      </c>
      <c r="B570" s="15" t="s">
        <v>2616</v>
      </c>
      <c r="C570" s="15" t="s">
        <v>1241</v>
      </c>
      <c r="D570" s="16">
        <v>1</v>
      </c>
      <c r="E570" s="18">
        <v>2</v>
      </c>
      <c r="F570" s="18">
        <f t="shared" si="43"/>
        <v>2</v>
      </c>
      <c r="G570" s="18">
        <f t="shared" si="41"/>
        <v>3.2625000000000002</v>
      </c>
      <c r="H570" s="18">
        <f t="shared" si="44"/>
        <v>-1.2625000000000002</v>
      </c>
      <c r="J570" t="str">
        <f ca="1">IF(C570="","",IF(A570="","NO DATE",IF(NOT(ISNUMBER(A570)),"DATE IS TEXT",IF(A570&lt;&gt;INT(A570),"DATE HAS TIME",IF(OR(A570&lt;DATE(2026,9,16),A570&gt;TODAY()),"DATE OUT OF RANGE",IF(ISNA(MATCH(B570,{"SA-DAY","SA-NYT","SYS-DAY","SYS-NYT"},0)),"REFERENCE PROBLEM",IF(ISNA(MATCH(C570,ItemName,0)),"ITEM NOT IN LIST",IF(OR(NOT(ISNUMBER(D570)),D570&lt;=0),"QTY PROBLEM","OK"))))))))</f>
        <v>OK</v>
      </c>
    </row>
    <row r="571" spans="1:10" x14ac:dyDescent="0.25">
      <c r="A571" s="25">
        <v>46286</v>
      </c>
      <c r="B571" s="15" t="s">
        <v>2617</v>
      </c>
      <c r="C571" s="15" t="s">
        <v>1551</v>
      </c>
      <c r="D571" s="16">
        <v>12</v>
      </c>
      <c r="E571" s="18">
        <f t="shared" ref="E571:E581" si="46">IF($C571="","",IFERROR(INDEX(ItemPriceCol,MATCH($C571,ItemName,0)),""))</f>
        <v>35</v>
      </c>
      <c r="F571" s="18">
        <f t="shared" si="43"/>
        <v>420</v>
      </c>
      <c r="G571" s="18">
        <f t="shared" si="41"/>
        <v>25.813333333333333</v>
      </c>
      <c r="H571" s="18">
        <f t="shared" si="44"/>
        <v>110.24000000000001</v>
      </c>
      <c r="J571" t="str">
        <f ca="1">IF(C571="","",IF(A571="","NO DATE",IF(NOT(ISNUMBER(A571)),"DATE IS TEXT",IF(A571&lt;&gt;INT(A571),"DATE HAS TIME",IF(OR(A571&lt;DATE(2026,9,16),A571&gt;TODAY()),"DATE OUT OF RANGE",IF(ISNA(MATCH(B571,{"SA-DAY","SA-NYT","SYS-DAY","SYS-NYT"},0)),"REFERENCE PROBLEM",IF(ISNA(MATCH(C571,ItemName,0)),"ITEM NOT IN LIST",IF(OR(NOT(ISNUMBER(D571)),D571&lt;=0),"QTY PROBLEM","OK"))))))))</f>
        <v>OK</v>
      </c>
    </row>
    <row r="572" spans="1:10" x14ac:dyDescent="0.25">
      <c r="A572" s="25">
        <v>46286</v>
      </c>
      <c r="B572" s="15" t="s">
        <v>2617</v>
      </c>
      <c r="C572" s="15" t="s">
        <v>1561</v>
      </c>
      <c r="D572" s="16">
        <v>9</v>
      </c>
      <c r="E572" s="18">
        <f t="shared" si="46"/>
        <v>20</v>
      </c>
      <c r="F572" s="18">
        <f t="shared" si="43"/>
        <v>180</v>
      </c>
      <c r="G572" s="18">
        <f t="shared" si="41"/>
        <v>13.106666666666667</v>
      </c>
      <c r="H572" s="18">
        <f t="shared" si="44"/>
        <v>62.039999999999992</v>
      </c>
      <c r="J572" t="str">
        <f ca="1">IF(C572="","",IF(A572="","NO DATE",IF(NOT(ISNUMBER(A572)),"DATE IS TEXT",IF(A572&lt;&gt;INT(A572),"DATE HAS TIME",IF(OR(A572&lt;DATE(2026,9,16),A572&gt;TODAY()),"DATE OUT OF RANGE",IF(ISNA(MATCH(B572,{"SA-DAY","SA-NYT","SYS-DAY","SYS-NYT"},0)),"REFERENCE PROBLEM",IF(ISNA(MATCH(C572,ItemName,0)),"ITEM NOT IN LIST",IF(OR(NOT(ISNUMBER(D572)),D572&lt;=0),"QTY PROBLEM","OK"))))))))</f>
        <v>OK</v>
      </c>
    </row>
    <row r="573" spans="1:10" x14ac:dyDescent="0.25">
      <c r="A573" s="25">
        <v>46286</v>
      </c>
      <c r="B573" s="15" t="s">
        <v>2617</v>
      </c>
      <c r="C573" s="15" t="s">
        <v>237</v>
      </c>
      <c r="D573" s="16">
        <v>5</v>
      </c>
      <c r="E573" s="18">
        <f t="shared" si="46"/>
        <v>35</v>
      </c>
      <c r="F573" s="18">
        <f t="shared" si="43"/>
        <v>175</v>
      </c>
      <c r="G573" s="18">
        <f t="shared" ref="G573:G636" si="47">IF($C573="","",IFERROR(INDEX(ItemCostCol,MATCH($C573,ItemName,0)),""))</f>
        <v>24.16</v>
      </c>
      <c r="H573" s="18">
        <f t="shared" si="44"/>
        <v>54.2</v>
      </c>
      <c r="J573" t="str">
        <f ca="1">IF(C573="","",IF(A573="","NO DATE",IF(NOT(ISNUMBER(A573)),"DATE IS TEXT",IF(A573&lt;&gt;INT(A573),"DATE HAS TIME",IF(OR(A573&lt;DATE(2026,9,16),A573&gt;TODAY()),"DATE OUT OF RANGE",IF(ISNA(MATCH(B573,{"SA-DAY","SA-NYT","SYS-DAY","SYS-NYT"},0)),"REFERENCE PROBLEM",IF(ISNA(MATCH(C573,ItemName,0)),"ITEM NOT IN LIST",IF(OR(NOT(ISNUMBER(D573)),D573&lt;=0),"QTY PROBLEM","OK"))))))))</f>
        <v>OK</v>
      </c>
    </row>
    <row r="574" spans="1:10" x14ac:dyDescent="0.25">
      <c r="A574" s="25">
        <v>46286</v>
      </c>
      <c r="B574" s="15" t="s">
        <v>2617</v>
      </c>
      <c r="C574" s="15" t="s">
        <v>235</v>
      </c>
      <c r="D574" s="16">
        <v>9</v>
      </c>
      <c r="E574" s="18">
        <f t="shared" si="46"/>
        <v>15</v>
      </c>
      <c r="F574" s="18">
        <f t="shared" si="43"/>
        <v>135</v>
      </c>
      <c r="G574" s="18">
        <f t="shared" si="47"/>
        <v>9.1466666666666665</v>
      </c>
      <c r="H574" s="18">
        <f t="shared" si="44"/>
        <v>52.680000000000007</v>
      </c>
      <c r="J574" t="str">
        <f ca="1">IF(C574="","",IF(A574="","NO DATE",IF(NOT(ISNUMBER(A574)),"DATE IS TEXT",IF(A574&lt;&gt;INT(A574),"DATE HAS TIME",IF(OR(A574&lt;DATE(2026,9,16),A574&gt;TODAY()),"DATE OUT OF RANGE",IF(ISNA(MATCH(B574,{"SA-DAY","SA-NYT","SYS-DAY","SYS-NYT"},0)),"REFERENCE PROBLEM",IF(ISNA(MATCH(C574,ItemName,0)),"ITEM NOT IN LIST",IF(OR(NOT(ISNUMBER(D574)),D574&lt;=0),"QTY PROBLEM","OK"))))))))</f>
        <v>OK</v>
      </c>
    </row>
    <row r="575" spans="1:10" x14ac:dyDescent="0.25">
      <c r="A575" s="25">
        <v>46286</v>
      </c>
      <c r="B575" s="15" t="s">
        <v>2617</v>
      </c>
      <c r="C575" s="15" t="s">
        <v>195</v>
      </c>
      <c r="D575" s="16">
        <v>9</v>
      </c>
      <c r="E575" s="18">
        <f t="shared" si="46"/>
        <v>15</v>
      </c>
      <c r="F575" s="18">
        <f t="shared" si="43"/>
        <v>135</v>
      </c>
      <c r="G575" s="18">
        <f t="shared" si="47"/>
        <v>7.04</v>
      </c>
      <c r="H575" s="18">
        <f t="shared" si="44"/>
        <v>71.64</v>
      </c>
      <c r="J575" t="str">
        <f ca="1">IF(C575="","",IF(A575="","NO DATE",IF(NOT(ISNUMBER(A575)),"DATE IS TEXT",IF(A575&lt;&gt;INT(A575),"DATE HAS TIME",IF(OR(A575&lt;DATE(2026,9,16),A575&gt;TODAY()),"DATE OUT OF RANGE",IF(ISNA(MATCH(B575,{"SA-DAY","SA-NYT","SYS-DAY","SYS-NYT"},0)),"REFERENCE PROBLEM",IF(ISNA(MATCH(C575,ItemName,0)),"ITEM NOT IN LIST",IF(OR(NOT(ISNUMBER(D575)),D575&lt;=0),"QTY PROBLEM","OK"))))))))</f>
        <v>OK</v>
      </c>
    </row>
    <row r="576" spans="1:10" x14ac:dyDescent="0.25">
      <c r="A576" s="25">
        <v>46286</v>
      </c>
      <c r="B576" s="15" t="s">
        <v>2617</v>
      </c>
      <c r="C576" s="15" t="s">
        <v>1777</v>
      </c>
      <c r="D576" s="16">
        <v>8</v>
      </c>
      <c r="E576" s="18">
        <f t="shared" si="46"/>
        <v>15</v>
      </c>
      <c r="F576" s="18">
        <f t="shared" si="43"/>
        <v>120</v>
      </c>
      <c r="G576" s="18">
        <f t="shared" si="47"/>
        <v>7.04</v>
      </c>
      <c r="H576" s="18">
        <f t="shared" si="44"/>
        <v>63.68</v>
      </c>
      <c r="J576" t="str">
        <f ca="1">IF(C576="","",IF(A576="","NO DATE",IF(NOT(ISNUMBER(A576)),"DATE IS TEXT",IF(A576&lt;&gt;INT(A576),"DATE HAS TIME",IF(OR(A576&lt;DATE(2026,9,16),A576&gt;TODAY()),"DATE OUT OF RANGE",IF(ISNA(MATCH(B576,{"SA-DAY","SA-NYT","SYS-DAY","SYS-NYT"},0)),"REFERENCE PROBLEM",IF(ISNA(MATCH(C576,ItemName,0)),"ITEM NOT IN LIST",IF(OR(NOT(ISNUMBER(D576)),D576&lt;=0),"QTY PROBLEM","OK"))))))))</f>
        <v>OK</v>
      </c>
    </row>
    <row r="577" spans="1:10" x14ac:dyDescent="0.25">
      <c r="A577" s="25">
        <v>46286</v>
      </c>
      <c r="B577" s="15" t="s">
        <v>2617</v>
      </c>
      <c r="C577" s="15" t="s">
        <v>635</v>
      </c>
      <c r="D577" s="16">
        <v>5</v>
      </c>
      <c r="E577" s="18">
        <f t="shared" si="46"/>
        <v>20</v>
      </c>
      <c r="F577" s="18">
        <f t="shared" si="43"/>
        <v>100</v>
      </c>
      <c r="G577" s="18">
        <f t="shared" si="47"/>
        <v>11.533333333333333</v>
      </c>
      <c r="H577" s="18">
        <f t="shared" si="44"/>
        <v>42.333333333333336</v>
      </c>
      <c r="J577" t="str">
        <f ca="1">IF(C577="","",IF(A577="","NO DATE",IF(NOT(ISNUMBER(A577)),"DATE IS TEXT",IF(A577&lt;&gt;INT(A577),"DATE HAS TIME",IF(OR(A577&lt;DATE(2026,9,16),A577&gt;TODAY()),"DATE OUT OF RANGE",IF(ISNA(MATCH(B577,{"SA-DAY","SA-NYT","SYS-DAY","SYS-NYT"},0)),"REFERENCE PROBLEM",IF(ISNA(MATCH(C577,ItemName,0)),"ITEM NOT IN LIST",IF(OR(NOT(ISNUMBER(D577)),D577&lt;=0),"QTY PROBLEM","OK"))))))))</f>
        <v>OK</v>
      </c>
    </row>
    <row r="578" spans="1:10" x14ac:dyDescent="0.25">
      <c r="A578" s="25">
        <v>46286</v>
      </c>
      <c r="B578" s="15" t="s">
        <v>2617</v>
      </c>
      <c r="C578" s="15" t="s">
        <v>1553</v>
      </c>
      <c r="D578" s="16">
        <v>5</v>
      </c>
      <c r="E578" s="18">
        <f t="shared" si="46"/>
        <v>20</v>
      </c>
      <c r="F578" s="18">
        <f t="shared" si="43"/>
        <v>100</v>
      </c>
      <c r="G578" s="18">
        <f t="shared" si="47"/>
        <v>13.106666666666667</v>
      </c>
      <c r="H578" s="18">
        <f t="shared" si="44"/>
        <v>34.466666666666669</v>
      </c>
      <c r="J578" t="str">
        <f ca="1">IF(C578="","",IF(A578="","NO DATE",IF(NOT(ISNUMBER(A578)),"DATE IS TEXT",IF(A578&lt;&gt;INT(A578),"DATE HAS TIME",IF(OR(A578&lt;DATE(2026,9,16),A578&gt;TODAY()),"DATE OUT OF RANGE",IF(ISNA(MATCH(B578,{"SA-DAY","SA-NYT","SYS-DAY","SYS-NYT"},0)),"REFERENCE PROBLEM",IF(ISNA(MATCH(C578,ItemName,0)),"ITEM NOT IN LIST",IF(OR(NOT(ISNUMBER(D578)),D578&lt;=0),"QTY PROBLEM","OK"))))))))</f>
        <v>OK</v>
      </c>
    </row>
    <row r="579" spans="1:10" x14ac:dyDescent="0.25">
      <c r="A579" s="25">
        <v>46286</v>
      </c>
      <c r="B579" s="15" t="s">
        <v>2617</v>
      </c>
      <c r="C579" s="15" t="s">
        <v>1537</v>
      </c>
      <c r="D579" s="16">
        <v>1</v>
      </c>
      <c r="E579" s="18">
        <f t="shared" si="46"/>
        <v>95</v>
      </c>
      <c r="F579" s="18">
        <f t="shared" si="43"/>
        <v>95</v>
      </c>
      <c r="G579" s="18">
        <f t="shared" si="47"/>
        <v>53.733333333333334</v>
      </c>
      <c r="H579" s="18">
        <f t="shared" si="44"/>
        <v>41.266666666666666</v>
      </c>
      <c r="J579" t="str">
        <f ca="1">IF(C579="","",IF(A579="","NO DATE",IF(NOT(ISNUMBER(A579)),"DATE IS TEXT",IF(A579&lt;&gt;INT(A579),"DATE HAS TIME",IF(OR(A579&lt;DATE(2026,9,16),A579&gt;TODAY()),"DATE OUT OF RANGE",IF(ISNA(MATCH(B579,{"SA-DAY","SA-NYT","SYS-DAY","SYS-NYT"},0)),"REFERENCE PROBLEM",IF(ISNA(MATCH(C579,ItemName,0)),"ITEM NOT IN LIST",IF(OR(NOT(ISNUMBER(D579)),D579&lt;=0),"QTY PROBLEM","OK"))))))))</f>
        <v>OK</v>
      </c>
    </row>
    <row r="580" spans="1:10" x14ac:dyDescent="0.25">
      <c r="A580" s="25">
        <v>46286</v>
      </c>
      <c r="B580" s="15" t="s">
        <v>2617</v>
      </c>
      <c r="C580" s="15" t="s">
        <v>522</v>
      </c>
      <c r="D580" s="16">
        <v>6</v>
      </c>
      <c r="E580" s="18">
        <f t="shared" si="46"/>
        <v>15</v>
      </c>
      <c r="F580" s="18">
        <f t="shared" ref="F580:F590" si="48">IF(OR($D580="",$E580=""),"",$D580*$E580)</f>
        <v>90</v>
      </c>
      <c r="G580" s="18">
        <f t="shared" si="47"/>
        <v>9.7799999999999994</v>
      </c>
      <c r="H580" s="18">
        <f t="shared" ref="H580:H643" si="49">IF(OR($F580="",$G580=""),"",$F580-$D580*$G580)</f>
        <v>31.320000000000007</v>
      </c>
      <c r="J580" t="str">
        <f ca="1">IF(C580="","",IF(A580="","NO DATE",IF(NOT(ISNUMBER(A580)),"DATE IS TEXT",IF(A580&lt;&gt;INT(A580),"DATE HAS TIME",IF(OR(A580&lt;DATE(2026,9,16),A580&gt;TODAY()),"DATE OUT OF RANGE",IF(ISNA(MATCH(B580,{"SA-DAY","SA-NYT","SYS-DAY","SYS-NYT"},0)),"REFERENCE PROBLEM",IF(ISNA(MATCH(C580,ItemName,0)),"ITEM NOT IN LIST",IF(OR(NOT(ISNUMBER(D580)),D580&lt;=0),"QTY PROBLEM","OK"))))))))</f>
        <v>OK</v>
      </c>
    </row>
    <row r="581" spans="1:10" x14ac:dyDescent="0.25">
      <c r="A581" s="25">
        <v>46286</v>
      </c>
      <c r="B581" s="15" t="s">
        <v>2617</v>
      </c>
      <c r="C581" s="15" t="s">
        <v>1539</v>
      </c>
      <c r="D581" s="16">
        <v>1</v>
      </c>
      <c r="E581" s="18">
        <f t="shared" si="46"/>
        <v>90</v>
      </c>
      <c r="F581" s="18">
        <f t="shared" si="48"/>
        <v>90</v>
      </c>
      <c r="G581" s="18">
        <f t="shared" si="47"/>
        <v>58.695</v>
      </c>
      <c r="H581" s="18">
        <f t="shared" si="49"/>
        <v>31.305</v>
      </c>
      <c r="J581" t="str">
        <f ca="1">IF(C581="","",IF(A581="","NO DATE",IF(NOT(ISNUMBER(A581)),"DATE IS TEXT",IF(A581&lt;&gt;INT(A581),"DATE HAS TIME",IF(OR(A581&lt;DATE(2026,9,16),A581&gt;TODAY()),"DATE OUT OF RANGE",IF(ISNA(MATCH(B581,{"SA-DAY","SA-NYT","SYS-DAY","SYS-NYT"},0)),"REFERENCE PROBLEM",IF(ISNA(MATCH(C581,ItemName,0)),"ITEM NOT IN LIST",IF(OR(NOT(ISNUMBER(D581)),D581&lt;=0),"QTY PROBLEM","OK"))))))))</f>
        <v>OK</v>
      </c>
    </row>
    <row r="582" spans="1:10" x14ac:dyDescent="0.25">
      <c r="A582" s="25">
        <v>46286</v>
      </c>
      <c r="B582" s="15" t="s">
        <v>2617</v>
      </c>
      <c r="C582" s="15" t="s">
        <v>510</v>
      </c>
      <c r="D582" s="16">
        <v>2</v>
      </c>
      <c r="E582" s="18">
        <v>2</v>
      </c>
      <c r="F582" s="18">
        <f t="shared" si="48"/>
        <v>4</v>
      </c>
      <c r="G582" s="18">
        <f t="shared" si="47"/>
        <v>26.085000000000001</v>
      </c>
      <c r="H582" s="18">
        <f t="shared" si="49"/>
        <v>-48.17</v>
      </c>
      <c r="J582" t="str">
        <f ca="1">IF(C582="","",IF(A582="","NO DATE",IF(NOT(ISNUMBER(A582)),"DATE IS TEXT",IF(A582&lt;&gt;INT(A582),"DATE HAS TIME",IF(OR(A582&lt;DATE(2026,9,16),A582&gt;TODAY()),"DATE OUT OF RANGE",IF(ISNA(MATCH(B582,{"SA-DAY","SA-NYT","SYS-DAY","SYS-NYT"},0)),"REFERENCE PROBLEM",IF(ISNA(MATCH(C582,ItemName,0)),"ITEM NOT IN LIST",IF(OR(NOT(ISNUMBER(D582)),D582&lt;=0),"QTY PROBLEM","OK"))))))))</f>
        <v>OK</v>
      </c>
    </row>
    <row r="583" spans="1:10" x14ac:dyDescent="0.25">
      <c r="A583" s="25">
        <v>46286</v>
      </c>
      <c r="B583" s="15" t="s">
        <v>2617</v>
      </c>
      <c r="C583" s="15" t="s">
        <v>2106</v>
      </c>
      <c r="D583" s="16">
        <v>2</v>
      </c>
      <c r="E583" s="18">
        <f t="shared" ref="E583:E604" si="50">IF($C583="","",IFERROR(INDEX(ItemPriceCol,MATCH($C583,ItemName,0)),""))</f>
        <v>40</v>
      </c>
      <c r="F583" s="18">
        <f t="shared" si="48"/>
        <v>80</v>
      </c>
      <c r="G583" s="18">
        <f t="shared" si="47"/>
        <v>26.085000000000001</v>
      </c>
      <c r="H583" s="18">
        <f t="shared" si="49"/>
        <v>27.83</v>
      </c>
      <c r="J583" t="str">
        <f ca="1">IF(C583="","",IF(A583="","NO DATE",IF(NOT(ISNUMBER(A583)),"DATE IS TEXT",IF(A583&lt;&gt;INT(A583),"DATE HAS TIME",IF(OR(A583&lt;DATE(2026,9,16),A583&gt;TODAY()),"DATE OUT OF RANGE",IF(ISNA(MATCH(B583,{"SA-DAY","SA-NYT","SYS-DAY","SYS-NYT"},0)),"REFERENCE PROBLEM",IF(ISNA(MATCH(C583,ItemName,0)),"ITEM NOT IN LIST",IF(OR(NOT(ISNUMBER(D583)),D583&lt;=0),"QTY PROBLEM","OK"))))))))</f>
        <v>OK</v>
      </c>
    </row>
    <row r="584" spans="1:10" x14ac:dyDescent="0.25">
      <c r="A584" s="25">
        <v>46286</v>
      </c>
      <c r="B584" s="15" t="s">
        <v>2617</v>
      </c>
      <c r="C584" s="15" t="s">
        <v>385</v>
      </c>
      <c r="D584" s="16">
        <v>1</v>
      </c>
      <c r="E584" s="18">
        <f t="shared" si="50"/>
        <v>80</v>
      </c>
      <c r="F584" s="18">
        <f t="shared" si="48"/>
        <v>80</v>
      </c>
      <c r="G584" s="18">
        <f t="shared" si="47"/>
        <v>52.177500000000002</v>
      </c>
      <c r="H584" s="18">
        <f t="shared" si="49"/>
        <v>27.822499999999998</v>
      </c>
      <c r="J584" t="str">
        <f ca="1">IF(C584="","",IF(A584="","NO DATE",IF(NOT(ISNUMBER(A584)),"DATE IS TEXT",IF(A584&lt;&gt;INT(A584),"DATE HAS TIME",IF(OR(A584&lt;DATE(2026,9,16),A584&gt;TODAY()),"DATE OUT OF RANGE",IF(ISNA(MATCH(B584,{"SA-DAY","SA-NYT","SYS-DAY","SYS-NYT"},0)),"REFERENCE PROBLEM",IF(ISNA(MATCH(C584,ItemName,0)),"ITEM NOT IN LIST",IF(OR(NOT(ISNUMBER(D584)),D584&lt;=0),"QTY PROBLEM","OK"))))))))</f>
        <v>OK</v>
      </c>
    </row>
    <row r="585" spans="1:10" x14ac:dyDescent="0.25">
      <c r="A585" s="25">
        <v>46286</v>
      </c>
      <c r="B585" s="15" t="s">
        <v>2617</v>
      </c>
      <c r="C585" s="15" t="s">
        <v>973</v>
      </c>
      <c r="D585" s="16">
        <v>2</v>
      </c>
      <c r="E585" s="18">
        <f t="shared" si="50"/>
        <v>30</v>
      </c>
      <c r="F585" s="18">
        <f t="shared" si="48"/>
        <v>60</v>
      </c>
      <c r="G585" s="18">
        <f t="shared" si="47"/>
        <v>17.440000000000001</v>
      </c>
      <c r="H585" s="18">
        <f t="shared" si="49"/>
        <v>25.119999999999997</v>
      </c>
      <c r="J585" t="str">
        <f ca="1">IF(C585="","",IF(A585="","NO DATE",IF(NOT(ISNUMBER(A585)),"DATE IS TEXT",IF(A585&lt;&gt;INT(A585),"DATE HAS TIME",IF(OR(A585&lt;DATE(2026,9,16),A585&gt;TODAY()),"DATE OUT OF RANGE",IF(ISNA(MATCH(B585,{"SA-DAY","SA-NYT","SYS-DAY","SYS-NYT"},0)),"REFERENCE PROBLEM",IF(ISNA(MATCH(C585,ItemName,0)),"ITEM NOT IN LIST",IF(OR(NOT(ISNUMBER(D585)),D585&lt;=0),"QTY PROBLEM","OK"))))))))</f>
        <v>OK</v>
      </c>
    </row>
    <row r="586" spans="1:10" x14ac:dyDescent="0.25">
      <c r="A586" s="25">
        <v>46286</v>
      </c>
      <c r="B586" s="15" t="s">
        <v>2617</v>
      </c>
      <c r="C586" s="15" t="s">
        <v>1487</v>
      </c>
      <c r="D586" s="16">
        <v>2</v>
      </c>
      <c r="E586" s="18">
        <f t="shared" si="50"/>
        <v>30</v>
      </c>
      <c r="F586" s="18">
        <f t="shared" si="48"/>
        <v>60</v>
      </c>
      <c r="G586" s="18">
        <f t="shared" si="47"/>
        <v>19.567499999999999</v>
      </c>
      <c r="H586" s="18">
        <f t="shared" si="49"/>
        <v>20.865000000000002</v>
      </c>
      <c r="J586" t="str">
        <f ca="1">IF(C586="","",IF(A586="","NO DATE",IF(NOT(ISNUMBER(A586)),"DATE IS TEXT",IF(A586&lt;&gt;INT(A586),"DATE HAS TIME",IF(OR(A586&lt;DATE(2026,9,16),A586&gt;TODAY()),"DATE OUT OF RANGE",IF(ISNA(MATCH(B586,{"SA-DAY","SA-NYT","SYS-DAY","SYS-NYT"},0)),"REFERENCE PROBLEM",IF(ISNA(MATCH(C586,ItemName,0)),"ITEM NOT IN LIST",IF(OR(NOT(ISNUMBER(D586)),D586&lt;=0),"QTY PROBLEM","OK"))))))))</f>
        <v>OK</v>
      </c>
    </row>
    <row r="587" spans="1:10" x14ac:dyDescent="0.25">
      <c r="A587" s="25">
        <v>46286</v>
      </c>
      <c r="B587" s="15" t="s">
        <v>2617</v>
      </c>
      <c r="C587" s="15" t="s">
        <v>947</v>
      </c>
      <c r="D587" s="16">
        <v>2</v>
      </c>
      <c r="E587" s="18">
        <f t="shared" si="50"/>
        <v>30</v>
      </c>
      <c r="F587" s="18">
        <f t="shared" si="48"/>
        <v>60</v>
      </c>
      <c r="G587" s="18">
        <f t="shared" si="47"/>
        <v>19.567499999999999</v>
      </c>
      <c r="H587" s="18">
        <f t="shared" si="49"/>
        <v>20.865000000000002</v>
      </c>
      <c r="J587" t="str">
        <f ca="1">IF(C587="","",IF(A587="","NO DATE",IF(NOT(ISNUMBER(A587)),"DATE IS TEXT",IF(A587&lt;&gt;INT(A587),"DATE HAS TIME",IF(OR(A587&lt;DATE(2026,9,16),A587&gt;TODAY()),"DATE OUT OF RANGE",IF(ISNA(MATCH(B587,{"SA-DAY","SA-NYT","SYS-DAY","SYS-NYT"},0)),"REFERENCE PROBLEM",IF(ISNA(MATCH(C587,ItemName,0)),"ITEM NOT IN LIST",IF(OR(NOT(ISNUMBER(D587)),D587&lt;=0),"QTY PROBLEM","OK"))))))))</f>
        <v>OK</v>
      </c>
    </row>
    <row r="588" spans="1:10" x14ac:dyDescent="0.25">
      <c r="A588" s="25">
        <v>46286</v>
      </c>
      <c r="B588" s="15" t="s">
        <v>2617</v>
      </c>
      <c r="C588" s="15" t="s">
        <v>840</v>
      </c>
      <c r="D588" s="16">
        <v>2</v>
      </c>
      <c r="E588" s="18">
        <f t="shared" si="50"/>
        <v>30</v>
      </c>
      <c r="F588" s="18">
        <f t="shared" si="48"/>
        <v>60</v>
      </c>
      <c r="G588" s="18">
        <f t="shared" si="47"/>
        <v>16.784000000000002</v>
      </c>
      <c r="H588" s="18">
        <f t="shared" si="49"/>
        <v>26.431999999999995</v>
      </c>
      <c r="J588" t="str">
        <f ca="1">IF(C588="","",IF(A588="","NO DATE",IF(NOT(ISNUMBER(A588)),"DATE IS TEXT",IF(A588&lt;&gt;INT(A588),"DATE HAS TIME",IF(OR(A588&lt;DATE(2026,9,16),A588&gt;TODAY()),"DATE OUT OF RANGE",IF(ISNA(MATCH(B588,{"SA-DAY","SA-NYT","SYS-DAY","SYS-NYT"},0)),"REFERENCE PROBLEM",IF(ISNA(MATCH(C588,ItemName,0)),"ITEM NOT IN LIST",IF(OR(NOT(ISNUMBER(D588)),D588&lt;=0),"QTY PROBLEM","OK"))))))))</f>
        <v>OK</v>
      </c>
    </row>
    <row r="589" spans="1:10" x14ac:dyDescent="0.25">
      <c r="A589" s="25">
        <v>46286</v>
      </c>
      <c r="B589" s="15" t="s">
        <v>2617</v>
      </c>
      <c r="C589" s="15" t="s">
        <v>1055</v>
      </c>
      <c r="D589" s="16">
        <v>2</v>
      </c>
      <c r="E589" s="18">
        <f t="shared" si="50"/>
        <v>30</v>
      </c>
      <c r="F589" s="18">
        <f t="shared" si="48"/>
        <v>60</v>
      </c>
      <c r="G589" s="18">
        <f t="shared" si="47"/>
        <v>0.4</v>
      </c>
      <c r="H589" s="18">
        <f t="shared" si="49"/>
        <v>59.2</v>
      </c>
      <c r="J589" t="str">
        <f ca="1">IF(C589="","",IF(A589="","NO DATE",IF(NOT(ISNUMBER(A589)),"DATE IS TEXT",IF(A589&lt;&gt;INT(A589),"DATE HAS TIME",IF(OR(A589&lt;DATE(2026,9,16),A589&gt;TODAY()),"DATE OUT OF RANGE",IF(ISNA(MATCH(B589,{"SA-DAY","SA-NYT","SYS-DAY","SYS-NYT"},0)),"REFERENCE PROBLEM",IF(ISNA(MATCH(C589,ItemName,0)),"ITEM NOT IN LIST",IF(OR(NOT(ISNUMBER(D589)),D589&lt;=0),"QTY PROBLEM","OK"))))))))</f>
        <v>OK</v>
      </c>
    </row>
    <row r="590" spans="1:10" x14ac:dyDescent="0.25">
      <c r="A590" s="25">
        <v>46286</v>
      </c>
      <c r="B590" s="15" t="s">
        <v>2617</v>
      </c>
      <c r="C590" s="15" t="s">
        <v>2420</v>
      </c>
      <c r="D590" s="16">
        <v>4</v>
      </c>
      <c r="E590" s="18">
        <f t="shared" si="50"/>
        <v>15</v>
      </c>
      <c r="F590" s="18">
        <f t="shared" si="48"/>
        <v>60</v>
      </c>
      <c r="G590" s="18">
        <f t="shared" si="47"/>
        <v>8.3553333333333324</v>
      </c>
      <c r="H590" s="18">
        <f t="shared" si="49"/>
        <v>26.57866666666667</v>
      </c>
      <c r="J590" t="str">
        <f ca="1">IF(C590="","",IF(A590="","NO DATE",IF(NOT(ISNUMBER(A590)),"DATE IS TEXT",IF(A590&lt;&gt;INT(A590),"DATE HAS TIME",IF(OR(A590&lt;DATE(2026,9,16),A590&gt;TODAY()),"DATE OUT OF RANGE",IF(ISNA(MATCH(B590,{"SA-DAY","SA-NYT","SYS-DAY","SYS-NYT"},0)),"REFERENCE PROBLEM",IF(ISNA(MATCH(C590,ItemName,0)),"ITEM NOT IN LIST",IF(OR(NOT(ISNUMBER(D590)),D590&lt;=0),"QTY PROBLEM","OK"))))))))</f>
        <v>OK</v>
      </c>
    </row>
    <row r="591" spans="1:10" x14ac:dyDescent="0.25">
      <c r="A591" s="25">
        <v>46286</v>
      </c>
      <c r="B591" s="15" t="s">
        <v>2617</v>
      </c>
      <c r="C591" s="15" t="s">
        <v>2198</v>
      </c>
      <c r="D591" s="16">
        <v>4</v>
      </c>
      <c r="E591" s="18">
        <f t="shared" si="50"/>
        <v>15</v>
      </c>
      <c r="F591" s="18">
        <v>8</v>
      </c>
      <c r="G591" s="18">
        <f t="shared" si="47"/>
        <v>9.7799999999999994</v>
      </c>
      <c r="H591" s="18">
        <f t="shared" si="49"/>
        <v>-31.119999999999997</v>
      </c>
      <c r="J591" t="str">
        <f ca="1">IF(C591="","",IF(A591="","NO DATE",IF(NOT(ISNUMBER(A591)),"DATE IS TEXT",IF(A591&lt;&gt;INT(A591),"DATE HAS TIME",IF(OR(A591&lt;DATE(2026,9,16),A591&gt;TODAY()),"DATE OUT OF RANGE",IF(ISNA(MATCH(B591,{"SA-DAY","SA-NYT","SYS-DAY","SYS-NYT"},0)),"REFERENCE PROBLEM",IF(ISNA(MATCH(C591,ItemName,0)),"ITEM NOT IN LIST",IF(OR(NOT(ISNUMBER(D591)),D591&lt;=0),"QTY PROBLEM","OK"))))))))</f>
        <v>OK</v>
      </c>
    </row>
    <row r="592" spans="1:10" x14ac:dyDescent="0.25">
      <c r="A592" s="25">
        <v>46286</v>
      </c>
      <c r="B592" s="15" t="s">
        <v>2617</v>
      </c>
      <c r="C592" s="15" t="s">
        <v>355</v>
      </c>
      <c r="D592" s="16">
        <v>1</v>
      </c>
      <c r="E592" s="18">
        <f t="shared" si="50"/>
        <v>50</v>
      </c>
      <c r="F592" s="18">
        <f t="shared" ref="F592:F655" si="51">IF(OR($D592="",$E592=""),"",$D592*$E592)</f>
        <v>50</v>
      </c>
      <c r="G592" s="18">
        <f t="shared" si="47"/>
        <v>32.61</v>
      </c>
      <c r="H592" s="18">
        <f t="shared" si="49"/>
        <v>17.39</v>
      </c>
      <c r="J592" t="str">
        <f ca="1">IF(C592="","",IF(A592="","NO DATE",IF(NOT(ISNUMBER(A592)),"DATE IS TEXT",IF(A592&lt;&gt;INT(A592),"DATE HAS TIME",IF(OR(A592&lt;DATE(2026,9,16),A592&gt;TODAY()),"DATE OUT OF RANGE",IF(ISNA(MATCH(B592,{"SA-DAY","SA-NYT","SYS-DAY","SYS-NYT"},0)),"REFERENCE PROBLEM",IF(ISNA(MATCH(C592,ItemName,0)),"ITEM NOT IN LIST",IF(OR(NOT(ISNUMBER(D592)),D592&lt;=0),"QTY PROBLEM","OK"))))))))</f>
        <v>OK</v>
      </c>
    </row>
    <row r="593" spans="1:10" x14ac:dyDescent="0.25">
      <c r="A593" s="25">
        <v>46286</v>
      </c>
      <c r="B593" s="15" t="s">
        <v>2617</v>
      </c>
      <c r="C593" s="15" t="s">
        <v>1421</v>
      </c>
      <c r="D593" s="16">
        <v>2</v>
      </c>
      <c r="E593" s="18">
        <f t="shared" si="50"/>
        <v>25</v>
      </c>
      <c r="F593" s="18">
        <f t="shared" si="51"/>
        <v>50</v>
      </c>
      <c r="G593" s="18">
        <f t="shared" si="47"/>
        <v>18.399999999999999</v>
      </c>
      <c r="H593" s="18">
        <f t="shared" si="49"/>
        <v>13.200000000000003</v>
      </c>
      <c r="J593" t="str">
        <f ca="1">IF(C593="","",IF(A593="","NO DATE",IF(NOT(ISNUMBER(A593)),"DATE IS TEXT",IF(A593&lt;&gt;INT(A593),"DATE HAS TIME",IF(OR(A593&lt;DATE(2026,9,16),A593&gt;TODAY()),"DATE OUT OF RANGE",IF(ISNA(MATCH(B593,{"SA-DAY","SA-NYT","SYS-DAY","SYS-NYT"},0)),"REFERENCE PROBLEM",IF(ISNA(MATCH(C593,ItemName,0)),"ITEM NOT IN LIST",IF(OR(NOT(ISNUMBER(D593)),D593&lt;=0),"QTY PROBLEM","OK"))))))))</f>
        <v>OK</v>
      </c>
    </row>
    <row r="594" spans="1:10" x14ac:dyDescent="0.25">
      <c r="A594" s="25">
        <v>46286</v>
      </c>
      <c r="B594" s="15" t="s">
        <v>2617</v>
      </c>
      <c r="C594" s="15" t="s">
        <v>877</v>
      </c>
      <c r="D594" s="16">
        <v>1</v>
      </c>
      <c r="E594" s="18">
        <f t="shared" si="50"/>
        <v>40</v>
      </c>
      <c r="F594" s="18">
        <f t="shared" si="51"/>
        <v>40</v>
      </c>
      <c r="G594" s="18">
        <f t="shared" si="47"/>
        <v>26.085000000000001</v>
      </c>
      <c r="H594" s="18">
        <f t="shared" si="49"/>
        <v>13.914999999999999</v>
      </c>
      <c r="J594" t="str">
        <f ca="1">IF(C594="","",IF(A594="","NO DATE",IF(NOT(ISNUMBER(A594)),"DATE IS TEXT",IF(A594&lt;&gt;INT(A594),"DATE HAS TIME",IF(OR(A594&lt;DATE(2026,9,16),A594&gt;TODAY()),"DATE OUT OF RANGE",IF(ISNA(MATCH(B594,{"SA-DAY","SA-NYT","SYS-DAY","SYS-NYT"},0)),"REFERENCE PROBLEM",IF(ISNA(MATCH(C594,ItemName,0)),"ITEM NOT IN LIST",IF(OR(NOT(ISNUMBER(D594)),D594&lt;=0),"QTY PROBLEM","OK"))))))))</f>
        <v>OK</v>
      </c>
    </row>
    <row r="595" spans="1:10" x14ac:dyDescent="0.25">
      <c r="A595" s="25">
        <v>46286</v>
      </c>
      <c r="B595" s="15" t="s">
        <v>2617</v>
      </c>
      <c r="C595" s="15" t="s">
        <v>1255</v>
      </c>
      <c r="D595" s="16">
        <v>1</v>
      </c>
      <c r="E595" s="18">
        <f t="shared" si="50"/>
        <v>35</v>
      </c>
      <c r="F595" s="18">
        <f t="shared" si="51"/>
        <v>35</v>
      </c>
      <c r="G595" s="18">
        <f t="shared" si="47"/>
        <v>26.68</v>
      </c>
      <c r="H595" s="18">
        <f t="shared" si="49"/>
        <v>8.32</v>
      </c>
      <c r="J595" t="str">
        <f ca="1">IF(C595="","",IF(A595="","NO DATE",IF(NOT(ISNUMBER(A595)),"DATE IS TEXT",IF(A595&lt;&gt;INT(A595),"DATE HAS TIME",IF(OR(A595&lt;DATE(2026,9,16),A595&gt;TODAY()),"DATE OUT OF RANGE",IF(ISNA(MATCH(B595,{"SA-DAY","SA-NYT","SYS-DAY","SYS-NYT"},0)),"REFERENCE PROBLEM",IF(ISNA(MATCH(C595,ItemName,0)),"ITEM NOT IN LIST",IF(OR(NOT(ISNUMBER(D595)),D595&lt;=0),"QTY PROBLEM","OK"))))))))</f>
        <v>OK</v>
      </c>
    </row>
    <row r="596" spans="1:10" x14ac:dyDescent="0.25">
      <c r="A596" s="25">
        <v>46286</v>
      </c>
      <c r="B596" s="15" t="s">
        <v>2617</v>
      </c>
      <c r="C596" s="15" t="s">
        <v>1745</v>
      </c>
      <c r="D596" s="16">
        <v>3</v>
      </c>
      <c r="E596" s="18">
        <f t="shared" si="50"/>
        <v>10</v>
      </c>
      <c r="F596" s="18">
        <f t="shared" si="51"/>
        <v>30</v>
      </c>
      <c r="G596" s="18">
        <f t="shared" si="47"/>
        <v>6.5250000000000004</v>
      </c>
      <c r="H596" s="18">
        <f t="shared" si="49"/>
        <v>10.424999999999997</v>
      </c>
      <c r="J596" t="str">
        <f ca="1">IF(C596="","",IF(A596="","NO DATE",IF(NOT(ISNUMBER(A596)),"DATE IS TEXT",IF(A596&lt;&gt;INT(A596),"DATE HAS TIME",IF(OR(A596&lt;DATE(2026,9,16),A596&gt;TODAY()),"DATE OUT OF RANGE",IF(ISNA(MATCH(B596,{"SA-DAY","SA-NYT","SYS-DAY","SYS-NYT"},0)),"REFERENCE PROBLEM",IF(ISNA(MATCH(C596,ItemName,0)),"ITEM NOT IN LIST",IF(OR(NOT(ISNUMBER(D596)),D596&lt;=0),"QTY PROBLEM","OK"))))))))</f>
        <v>OK</v>
      </c>
    </row>
    <row r="597" spans="1:10" x14ac:dyDescent="0.25">
      <c r="A597" s="25">
        <v>46286</v>
      </c>
      <c r="B597" s="15" t="s">
        <v>2617</v>
      </c>
      <c r="C597" s="15" t="s">
        <v>1415</v>
      </c>
      <c r="D597" s="16">
        <v>2</v>
      </c>
      <c r="E597" s="18">
        <f t="shared" si="50"/>
        <v>15</v>
      </c>
      <c r="F597" s="18">
        <f t="shared" si="51"/>
        <v>30</v>
      </c>
      <c r="G597" s="18">
        <f t="shared" si="47"/>
        <v>9.7799999999999994</v>
      </c>
      <c r="H597" s="18">
        <f t="shared" si="49"/>
        <v>10.440000000000001</v>
      </c>
      <c r="J597" t="str">
        <f ca="1">IF(C597="","",IF(A597="","NO DATE",IF(NOT(ISNUMBER(A597)),"DATE IS TEXT",IF(A597&lt;&gt;INT(A597),"DATE HAS TIME",IF(OR(A597&lt;DATE(2026,9,16),A597&gt;TODAY()),"DATE OUT OF RANGE",IF(ISNA(MATCH(B597,{"SA-DAY","SA-NYT","SYS-DAY","SYS-NYT"},0)),"REFERENCE PROBLEM",IF(ISNA(MATCH(C597,ItemName,0)),"ITEM NOT IN LIST",IF(OR(NOT(ISNUMBER(D597)),D597&lt;=0),"QTY PROBLEM","OK"))))))))</f>
        <v>OK</v>
      </c>
    </row>
    <row r="598" spans="1:10" x14ac:dyDescent="0.25">
      <c r="A598" s="25">
        <v>46286</v>
      </c>
      <c r="B598" s="15" t="s">
        <v>2617</v>
      </c>
      <c r="C598" s="15" t="s">
        <v>419</v>
      </c>
      <c r="D598" s="16">
        <v>2</v>
      </c>
      <c r="E598" s="18">
        <f t="shared" si="50"/>
        <v>15</v>
      </c>
      <c r="F598" s="18">
        <f t="shared" si="51"/>
        <v>30</v>
      </c>
      <c r="G598" s="18">
        <f t="shared" si="47"/>
        <v>9.7799999999999994</v>
      </c>
      <c r="H598" s="18">
        <f t="shared" si="49"/>
        <v>10.440000000000001</v>
      </c>
      <c r="J598" t="str">
        <f ca="1">IF(C598="","",IF(A598="","NO DATE",IF(NOT(ISNUMBER(A598)),"DATE IS TEXT",IF(A598&lt;&gt;INT(A598),"DATE HAS TIME",IF(OR(A598&lt;DATE(2026,9,16),A598&gt;TODAY()),"DATE OUT OF RANGE",IF(ISNA(MATCH(B598,{"SA-DAY","SA-NYT","SYS-DAY","SYS-NYT"},0)),"REFERENCE PROBLEM",IF(ISNA(MATCH(C598,ItemName,0)),"ITEM NOT IN LIST",IF(OR(NOT(ISNUMBER(D598)),D598&lt;=0),"QTY PROBLEM","OK"))))))))</f>
        <v>OK</v>
      </c>
    </row>
    <row r="599" spans="1:10" x14ac:dyDescent="0.25">
      <c r="A599" s="25">
        <v>46286</v>
      </c>
      <c r="B599" s="15" t="s">
        <v>2617</v>
      </c>
      <c r="C599" s="15" t="s">
        <v>427</v>
      </c>
      <c r="D599" s="16">
        <v>1</v>
      </c>
      <c r="E599" s="18">
        <f t="shared" si="50"/>
        <v>25</v>
      </c>
      <c r="F599" s="18">
        <f t="shared" si="51"/>
        <v>25</v>
      </c>
      <c r="G599" s="18">
        <f t="shared" si="47"/>
        <v>17.306666666666665</v>
      </c>
      <c r="H599" s="18">
        <f t="shared" si="49"/>
        <v>7.6933333333333351</v>
      </c>
      <c r="J599" t="str">
        <f ca="1">IF(C599="","",IF(A599="","NO DATE",IF(NOT(ISNUMBER(A599)),"DATE IS TEXT",IF(A599&lt;&gt;INT(A599),"DATE HAS TIME",IF(OR(A599&lt;DATE(2026,9,16),A599&gt;TODAY()),"DATE OUT OF RANGE",IF(ISNA(MATCH(B599,{"SA-DAY","SA-NYT","SYS-DAY","SYS-NYT"},0)),"REFERENCE PROBLEM",IF(ISNA(MATCH(C599,ItemName,0)),"ITEM NOT IN LIST",IF(OR(NOT(ISNUMBER(D599)),D599&lt;=0),"QTY PROBLEM","OK"))))))))</f>
        <v>OK</v>
      </c>
    </row>
    <row r="600" spans="1:10" x14ac:dyDescent="0.25">
      <c r="A600" s="25">
        <v>46286</v>
      </c>
      <c r="B600" s="15" t="s">
        <v>2617</v>
      </c>
      <c r="C600" s="15" t="s">
        <v>2440</v>
      </c>
      <c r="D600" s="16">
        <v>2</v>
      </c>
      <c r="E600" s="18">
        <f t="shared" si="50"/>
        <v>12</v>
      </c>
      <c r="F600" s="18">
        <f t="shared" si="51"/>
        <v>24</v>
      </c>
      <c r="G600" s="18">
        <f t="shared" si="47"/>
        <v>7.8224999999999998</v>
      </c>
      <c r="H600" s="18">
        <f t="shared" si="49"/>
        <v>8.3550000000000004</v>
      </c>
      <c r="J600" t="str">
        <f ca="1">IF(C600="","",IF(A600="","NO DATE",IF(NOT(ISNUMBER(A600)),"DATE IS TEXT",IF(A600&lt;&gt;INT(A600),"DATE HAS TIME",IF(OR(A600&lt;DATE(2026,9,16),A600&gt;TODAY()),"DATE OUT OF RANGE",IF(ISNA(MATCH(B600,{"SA-DAY","SA-NYT","SYS-DAY","SYS-NYT"},0)),"REFERENCE PROBLEM",IF(ISNA(MATCH(C600,ItemName,0)),"ITEM NOT IN LIST",IF(OR(NOT(ISNUMBER(D600)),D600&lt;=0),"QTY PROBLEM","OK"))))))))</f>
        <v>OK</v>
      </c>
    </row>
    <row r="601" spans="1:10" x14ac:dyDescent="0.25">
      <c r="A601" s="25">
        <v>46286</v>
      </c>
      <c r="B601" s="15" t="s">
        <v>2617</v>
      </c>
      <c r="C601" s="15" t="s">
        <v>239</v>
      </c>
      <c r="D601" s="16">
        <v>3</v>
      </c>
      <c r="E601" s="18">
        <f t="shared" si="50"/>
        <v>7</v>
      </c>
      <c r="F601" s="18">
        <f t="shared" si="51"/>
        <v>21</v>
      </c>
      <c r="G601" s="18">
        <f t="shared" si="47"/>
        <v>3.1066666666666674</v>
      </c>
      <c r="H601" s="18">
        <f t="shared" si="49"/>
        <v>11.679999999999998</v>
      </c>
      <c r="J601" t="str">
        <f ca="1">IF(C601="","",IF(A601="","NO DATE",IF(NOT(ISNUMBER(A601)),"DATE IS TEXT",IF(A601&lt;&gt;INT(A601),"DATE HAS TIME",IF(OR(A601&lt;DATE(2026,9,16),A601&gt;TODAY()),"DATE OUT OF RANGE",IF(ISNA(MATCH(B601,{"SA-DAY","SA-NYT","SYS-DAY","SYS-NYT"},0)),"REFERENCE PROBLEM",IF(ISNA(MATCH(C601,ItemName,0)),"ITEM NOT IN LIST",IF(OR(NOT(ISNUMBER(D601)),D601&lt;=0),"QTY PROBLEM","OK"))))))))</f>
        <v>OK</v>
      </c>
    </row>
    <row r="602" spans="1:10" x14ac:dyDescent="0.25">
      <c r="A602" s="25">
        <v>46286</v>
      </c>
      <c r="B602" s="15" t="s">
        <v>2617</v>
      </c>
      <c r="C602" s="15" t="s">
        <v>128</v>
      </c>
      <c r="D602" s="16">
        <v>3</v>
      </c>
      <c r="E602" s="18">
        <f t="shared" si="50"/>
        <v>7</v>
      </c>
      <c r="F602" s="18">
        <f t="shared" si="51"/>
        <v>21</v>
      </c>
      <c r="G602" s="18">
        <f t="shared" si="47"/>
        <v>4.5674999999999999</v>
      </c>
      <c r="H602" s="18">
        <f t="shared" si="49"/>
        <v>7.2974999999999994</v>
      </c>
      <c r="J602" t="str">
        <f ca="1">IF(C602="","",IF(A602="","NO DATE",IF(NOT(ISNUMBER(A602)),"DATE IS TEXT",IF(A602&lt;&gt;INT(A602),"DATE HAS TIME",IF(OR(A602&lt;DATE(2026,9,16),A602&gt;TODAY()),"DATE OUT OF RANGE",IF(ISNA(MATCH(B602,{"SA-DAY","SA-NYT","SYS-DAY","SYS-NYT"},0)),"REFERENCE PROBLEM",IF(ISNA(MATCH(C602,ItemName,0)),"ITEM NOT IN LIST",IF(OR(NOT(ISNUMBER(D602)),D602&lt;=0),"QTY PROBLEM","OK"))))))))</f>
        <v>OK</v>
      </c>
    </row>
    <row r="603" spans="1:10" x14ac:dyDescent="0.25">
      <c r="A603" s="25">
        <v>46286</v>
      </c>
      <c r="B603" s="15" t="s">
        <v>2617</v>
      </c>
      <c r="C603" s="15" t="s">
        <v>689</v>
      </c>
      <c r="D603" s="16">
        <v>1</v>
      </c>
      <c r="E603" s="18">
        <f t="shared" si="50"/>
        <v>20</v>
      </c>
      <c r="F603" s="18">
        <f t="shared" si="51"/>
        <v>20</v>
      </c>
      <c r="G603" s="18">
        <f t="shared" si="47"/>
        <v>8.8800000000000008</v>
      </c>
      <c r="H603" s="18">
        <f t="shared" si="49"/>
        <v>11.12</v>
      </c>
      <c r="J603" t="str">
        <f ca="1">IF(C603="","",IF(A603="","NO DATE",IF(NOT(ISNUMBER(A603)),"DATE IS TEXT",IF(A603&lt;&gt;INT(A603),"DATE HAS TIME",IF(OR(A603&lt;DATE(2026,9,16),A603&gt;TODAY()),"DATE OUT OF RANGE",IF(ISNA(MATCH(B603,{"SA-DAY","SA-NYT","SYS-DAY","SYS-NYT"},0)),"REFERENCE PROBLEM",IF(ISNA(MATCH(C603,ItemName,0)),"ITEM NOT IN LIST",IF(OR(NOT(ISNUMBER(D603)),D603&lt;=0),"QTY PROBLEM","OK"))))))))</f>
        <v>OK</v>
      </c>
    </row>
    <row r="604" spans="1:10" x14ac:dyDescent="0.25">
      <c r="A604" s="25">
        <v>46286</v>
      </c>
      <c r="B604" s="15" t="s">
        <v>2617</v>
      </c>
      <c r="C604" s="15" t="s">
        <v>1427</v>
      </c>
      <c r="D604" s="16">
        <v>1</v>
      </c>
      <c r="E604" s="18">
        <f t="shared" si="50"/>
        <v>20</v>
      </c>
      <c r="F604" s="18">
        <f t="shared" si="51"/>
        <v>20</v>
      </c>
      <c r="G604" s="18">
        <f t="shared" si="47"/>
        <v>13.0425</v>
      </c>
      <c r="H604" s="18">
        <f t="shared" si="49"/>
        <v>6.9574999999999996</v>
      </c>
      <c r="J604" t="str">
        <f ca="1">IF(C604="","",IF(A604="","NO DATE",IF(NOT(ISNUMBER(A604)),"DATE IS TEXT",IF(A604&lt;&gt;INT(A604),"DATE HAS TIME",IF(OR(A604&lt;DATE(2026,9,16),A604&gt;TODAY()),"DATE OUT OF RANGE",IF(ISNA(MATCH(B604,{"SA-DAY","SA-NYT","SYS-DAY","SYS-NYT"},0)),"REFERENCE PROBLEM",IF(ISNA(MATCH(C604,ItemName,0)),"ITEM NOT IN LIST",IF(OR(NOT(ISNUMBER(D604)),D604&lt;=0),"QTY PROBLEM","OK"))))))))</f>
        <v>OK</v>
      </c>
    </row>
    <row r="605" spans="1:10" x14ac:dyDescent="0.25">
      <c r="A605" s="25">
        <v>46286</v>
      </c>
      <c r="B605" s="15" t="s">
        <v>2617</v>
      </c>
      <c r="C605" s="15" t="s">
        <v>1569</v>
      </c>
      <c r="D605" s="16">
        <v>1</v>
      </c>
      <c r="E605" s="18">
        <v>2</v>
      </c>
      <c r="F605" s="18">
        <f t="shared" si="51"/>
        <v>2</v>
      </c>
      <c r="G605" s="18">
        <f t="shared" si="47"/>
        <v>13.106666666666667</v>
      </c>
      <c r="H605" s="18">
        <f t="shared" si="49"/>
        <v>-11.106666666666667</v>
      </c>
      <c r="J605" t="str">
        <f ca="1">IF(C605="","",IF(A605="","NO DATE",IF(NOT(ISNUMBER(A605)),"DATE IS TEXT",IF(A605&lt;&gt;INT(A605),"DATE HAS TIME",IF(OR(A605&lt;DATE(2026,9,16),A605&gt;TODAY()),"DATE OUT OF RANGE",IF(ISNA(MATCH(B605,{"SA-DAY","SA-NYT","SYS-DAY","SYS-NYT"},0)),"REFERENCE PROBLEM",IF(ISNA(MATCH(C605,ItemName,0)),"ITEM NOT IN LIST",IF(OR(NOT(ISNUMBER(D605)),D605&lt;=0),"QTY PROBLEM","OK"))))))))</f>
        <v>OK</v>
      </c>
    </row>
    <row r="606" spans="1:10" x14ac:dyDescent="0.25">
      <c r="A606" s="25">
        <v>46286</v>
      </c>
      <c r="B606" s="15" t="s">
        <v>2617</v>
      </c>
      <c r="C606" s="15" t="s">
        <v>2055</v>
      </c>
      <c r="D606" s="16">
        <v>1</v>
      </c>
      <c r="E606" s="18">
        <f t="shared" ref="E606:E669" si="52">IF($C606="","",IFERROR(INDEX(ItemPriceCol,MATCH($C606,ItemName,0)),""))</f>
        <v>15</v>
      </c>
      <c r="F606" s="18">
        <f t="shared" si="51"/>
        <v>15</v>
      </c>
      <c r="G606" s="18">
        <f t="shared" si="47"/>
        <v>11.25</v>
      </c>
      <c r="H606" s="18">
        <f t="shared" si="49"/>
        <v>3.75</v>
      </c>
      <c r="J606" t="str">
        <f ca="1">IF(C606="","",IF(A606="","NO DATE",IF(NOT(ISNUMBER(A606)),"DATE IS TEXT",IF(A606&lt;&gt;INT(A606),"DATE HAS TIME",IF(OR(A606&lt;DATE(2026,9,16),A606&gt;TODAY()),"DATE OUT OF RANGE",IF(ISNA(MATCH(B606,{"SA-DAY","SA-NYT","SYS-DAY","SYS-NYT"},0)),"REFERENCE PROBLEM",IF(ISNA(MATCH(C606,ItemName,0)),"ITEM NOT IN LIST",IF(OR(NOT(ISNUMBER(D606)),D606&lt;=0),"QTY PROBLEM","OK"))))))))</f>
        <v>OK</v>
      </c>
    </row>
    <row r="607" spans="1:10" x14ac:dyDescent="0.25">
      <c r="A607" s="25">
        <v>46286</v>
      </c>
      <c r="B607" s="15" t="s">
        <v>2617</v>
      </c>
      <c r="C607" s="15" t="s">
        <v>2098</v>
      </c>
      <c r="D607" s="16">
        <v>1</v>
      </c>
      <c r="E607" s="18">
        <f t="shared" si="52"/>
        <v>15</v>
      </c>
      <c r="F607" s="18">
        <f t="shared" si="51"/>
        <v>15</v>
      </c>
      <c r="G607" s="18">
        <f t="shared" si="47"/>
        <v>9.7799999999999994</v>
      </c>
      <c r="H607" s="18">
        <f t="shared" si="49"/>
        <v>5.2200000000000006</v>
      </c>
      <c r="J607" t="str">
        <f ca="1">IF(C607="","",IF(A607="","NO DATE",IF(NOT(ISNUMBER(A607)),"DATE IS TEXT",IF(A607&lt;&gt;INT(A607),"DATE HAS TIME",IF(OR(A607&lt;DATE(2026,9,16),A607&gt;TODAY()),"DATE OUT OF RANGE",IF(ISNA(MATCH(B607,{"SA-DAY","SA-NYT","SYS-DAY","SYS-NYT"},0)),"REFERENCE PROBLEM",IF(ISNA(MATCH(C607,ItemName,0)),"ITEM NOT IN LIST",IF(OR(NOT(ISNUMBER(D607)),D607&lt;=0),"QTY PROBLEM","OK"))))))))</f>
        <v>OK</v>
      </c>
    </row>
    <row r="608" spans="1:10" x14ac:dyDescent="0.25">
      <c r="A608" s="25">
        <v>46286</v>
      </c>
      <c r="B608" s="15" t="s">
        <v>2617</v>
      </c>
      <c r="C608" s="15" t="s">
        <v>1395</v>
      </c>
      <c r="D608" s="16">
        <v>1</v>
      </c>
      <c r="E608" s="18">
        <f t="shared" si="52"/>
        <v>15</v>
      </c>
      <c r="F608" s="18">
        <f t="shared" si="51"/>
        <v>15</v>
      </c>
      <c r="G608" s="18">
        <f t="shared" si="47"/>
        <v>7.9166666666666652</v>
      </c>
      <c r="H608" s="18">
        <f t="shared" si="49"/>
        <v>7.0833333333333348</v>
      </c>
      <c r="J608" t="str">
        <f ca="1">IF(C608="","",IF(A608="","NO DATE",IF(NOT(ISNUMBER(A608)),"DATE IS TEXT",IF(A608&lt;&gt;INT(A608),"DATE HAS TIME",IF(OR(A608&lt;DATE(2026,9,16),A608&gt;TODAY()),"DATE OUT OF RANGE",IF(ISNA(MATCH(B608,{"SA-DAY","SA-NYT","SYS-DAY","SYS-NYT"},0)),"REFERENCE PROBLEM",IF(ISNA(MATCH(C608,ItemName,0)),"ITEM NOT IN LIST",IF(OR(NOT(ISNUMBER(D608)),D608&lt;=0),"QTY PROBLEM","OK"))))))))</f>
        <v>OK</v>
      </c>
    </row>
    <row r="609" spans="1:10" x14ac:dyDescent="0.25">
      <c r="A609" s="25">
        <v>46286</v>
      </c>
      <c r="B609" s="15" t="s">
        <v>2617</v>
      </c>
      <c r="C609" s="15" t="s">
        <v>1759</v>
      </c>
      <c r="D609" s="16">
        <v>1</v>
      </c>
      <c r="E609" s="18">
        <f t="shared" si="52"/>
        <v>15</v>
      </c>
      <c r="F609" s="18">
        <f t="shared" si="51"/>
        <v>15</v>
      </c>
      <c r="G609" s="18">
        <f t="shared" si="47"/>
        <v>6.8</v>
      </c>
      <c r="H609" s="18">
        <f t="shared" si="49"/>
        <v>8.1999999999999993</v>
      </c>
      <c r="J609" t="str">
        <f ca="1">IF(C609="","",IF(A609="","NO DATE",IF(NOT(ISNUMBER(A609)),"DATE IS TEXT",IF(A609&lt;&gt;INT(A609),"DATE HAS TIME",IF(OR(A609&lt;DATE(2026,9,16),A609&gt;TODAY()),"DATE OUT OF RANGE",IF(ISNA(MATCH(B609,{"SA-DAY","SA-NYT","SYS-DAY","SYS-NYT"},0)),"REFERENCE PROBLEM",IF(ISNA(MATCH(C609,ItemName,0)),"ITEM NOT IN LIST",IF(OR(NOT(ISNUMBER(D609)),D609&lt;=0),"QTY PROBLEM","OK"))))))))</f>
        <v>OK</v>
      </c>
    </row>
    <row r="610" spans="1:10" x14ac:dyDescent="0.25">
      <c r="A610" s="25">
        <v>46286</v>
      </c>
      <c r="B610" s="34" t="s">
        <v>2617</v>
      </c>
      <c r="C610" s="15" t="s">
        <v>1423</v>
      </c>
      <c r="D610" s="16">
        <v>1</v>
      </c>
      <c r="E610" s="18">
        <f t="shared" si="52"/>
        <v>15</v>
      </c>
      <c r="F610" s="18">
        <f t="shared" si="51"/>
        <v>15</v>
      </c>
      <c r="G610" s="18">
        <f t="shared" si="47"/>
        <v>9.7799999999999994</v>
      </c>
      <c r="H610" s="18">
        <f t="shared" si="49"/>
        <v>5.2200000000000006</v>
      </c>
      <c r="J610" t="str">
        <f ca="1">IF(C610="","",IF(A610="","NO DATE",IF(NOT(ISNUMBER(A610)),"DATE IS TEXT",IF(A610&lt;&gt;INT(A610),"DATE HAS TIME",IF(OR(A610&lt;DATE(2026,9,16),A610&gt;TODAY()),"DATE OUT OF RANGE",IF(ISNA(MATCH(B610,{"SA-DAY","SA-NYT","SYS-DAY","SYS-NYT"},0)),"REFERENCE PROBLEM",IF(ISNA(MATCH(C610,ItemName,0)),"ITEM NOT IN LIST",IF(OR(NOT(ISNUMBER(D610)),D610&lt;=0),"QTY PROBLEM","OK"))))))))</f>
        <v>OK</v>
      </c>
    </row>
    <row r="611" spans="1:10" x14ac:dyDescent="0.25">
      <c r="A611" s="25">
        <v>46286</v>
      </c>
      <c r="B611" s="15" t="s">
        <v>2617</v>
      </c>
      <c r="C611" s="15" t="s">
        <v>526</v>
      </c>
      <c r="D611" s="16">
        <v>1</v>
      </c>
      <c r="E611" s="18">
        <f t="shared" si="52"/>
        <v>15</v>
      </c>
      <c r="F611" s="18">
        <f t="shared" si="51"/>
        <v>15</v>
      </c>
      <c r="G611" s="18">
        <f t="shared" si="47"/>
        <v>9.7799999999999994</v>
      </c>
      <c r="H611" s="18">
        <f t="shared" si="49"/>
        <v>5.2200000000000006</v>
      </c>
      <c r="J611" t="str">
        <f ca="1">IF(C611="","",IF(A611="","NO DATE",IF(NOT(ISNUMBER(A611)),"DATE IS TEXT",IF(A611&lt;&gt;INT(A611),"DATE HAS TIME",IF(OR(A611&lt;DATE(2026,9,16),A611&gt;TODAY()),"DATE OUT OF RANGE",IF(ISNA(MATCH(B611,{"SA-DAY","SA-NYT","SYS-DAY","SYS-NYT"},0)),"REFERENCE PROBLEM",IF(ISNA(MATCH(C611,ItemName,0)),"ITEM NOT IN LIST",IF(OR(NOT(ISNUMBER(D611)),D611&lt;=0),"QTY PROBLEM","OK"))))))))</f>
        <v>OK</v>
      </c>
    </row>
    <row r="612" spans="1:10" x14ac:dyDescent="0.25">
      <c r="A612" s="25">
        <v>46286</v>
      </c>
      <c r="B612" s="15" t="s">
        <v>2617</v>
      </c>
      <c r="C612" s="15" t="s">
        <v>804</v>
      </c>
      <c r="D612" s="16">
        <v>1</v>
      </c>
      <c r="E612" s="18">
        <f t="shared" si="52"/>
        <v>12</v>
      </c>
      <c r="F612" s="18">
        <f t="shared" si="51"/>
        <v>12</v>
      </c>
      <c r="G612" s="18">
        <f t="shared" si="47"/>
        <v>0.4</v>
      </c>
      <c r="H612" s="18">
        <f t="shared" si="49"/>
        <v>11.6</v>
      </c>
      <c r="J612" t="str">
        <f ca="1">IF(C612="","",IF(A612="","NO DATE",IF(NOT(ISNUMBER(A612)),"DATE IS TEXT",IF(A612&lt;&gt;INT(A612),"DATE HAS TIME",IF(OR(A612&lt;DATE(2026,9,16),A612&gt;TODAY()),"DATE OUT OF RANGE",IF(ISNA(MATCH(B612,{"SA-DAY","SA-NYT","SYS-DAY","SYS-NYT"},0)),"REFERENCE PROBLEM",IF(ISNA(MATCH(C612,ItemName,0)),"ITEM NOT IN LIST",IF(OR(NOT(ISNUMBER(D612)),D612&lt;=0),"QTY PROBLEM","OK"))))))))</f>
        <v>OK</v>
      </c>
    </row>
    <row r="613" spans="1:10" x14ac:dyDescent="0.25">
      <c r="A613" s="25">
        <v>46286</v>
      </c>
      <c r="B613" s="15" t="s">
        <v>2617</v>
      </c>
      <c r="C613" s="15" t="s">
        <v>1723</v>
      </c>
      <c r="D613" s="16">
        <v>1</v>
      </c>
      <c r="E613" s="18">
        <f t="shared" si="52"/>
        <v>10</v>
      </c>
      <c r="F613" s="18">
        <f t="shared" si="51"/>
        <v>10</v>
      </c>
      <c r="G613" s="18">
        <f t="shared" si="47"/>
        <v>6.5250000000000004</v>
      </c>
      <c r="H613" s="18">
        <f t="shared" si="49"/>
        <v>3.4749999999999996</v>
      </c>
      <c r="J613" t="str">
        <f ca="1">IF(C613="","",IF(A613="","NO DATE",IF(NOT(ISNUMBER(A613)),"DATE IS TEXT",IF(A613&lt;&gt;INT(A613),"DATE HAS TIME",IF(OR(A613&lt;DATE(2026,9,16),A613&gt;TODAY()),"DATE OUT OF RANGE",IF(ISNA(MATCH(B613,{"SA-DAY","SA-NYT","SYS-DAY","SYS-NYT"},0)),"REFERENCE PROBLEM",IF(ISNA(MATCH(C613,ItemName,0)),"ITEM NOT IN LIST",IF(OR(NOT(ISNUMBER(D613)),D613&lt;=0),"QTY PROBLEM","OK"))))))))</f>
        <v>OK</v>
      </c>
    </row>
    <row r="614" spans="1:10" x14ac:dyDescent="0.25">
      <c r="A614" s="25">
        <v>46286</v>
      </c>
      <c r="B614" s="15" t="s">
        <v>2617</v>
      </c>
      <c r="C614" s="15" t="s">
        <v>1219</v>
      </c>
      <c r="D614" s="16">
        <v>1</v>
      </c>
      <c r="E614" s="18">
        <f t="shared" si="52"/>
        <v>10</v>
      </c>
      <c r="F614" s="18">
        <f t="shared" si="51"/>
        <v>10</v>
      </c>
      <c r="G614" s="18">
        <f t="shared" si="47"/>
        <v>6.5250000000000004</v>
      </c>
      <c r="H614" s="18">
        <f t="shared" si="49"/>
        <v>3.4749999999999996</v>
      </c>
      <c r="J614" t="str">
        <f ca="1">IF(C614="","",IF(A614="","NO DATE",IF(NOT(ISNUMBER(A614)),"DATE IS TEXT",IF(A614&lt;&gt;INT(A614),"DATE HAS TIME",IF(OR(A614&lt;DATE(2026,9,16),A614&gt;TODAY()),"DATE OUT OF RANGE",IF(ISNA(MATCH(B614,{"SA-DAY","SA-NYT","SYS-DAY","SYS-NYT"},0)),"REFERENCE PROBLEM",IF(ISNA(MATCH(C614,ItemName,0)),"ITEM NOT IN LIST",IF(OR(NOT(ISNUMBER(D614)),D614&lt;=0),"QTY PROBLEM","OK"))))))))</f>
        <v>OK</v>
      </c>
    </row>
    <row r="615" spans="1:10" x14ac:dyDescent="0.25">
      <c r="A615" s="25">
        <v>46286</v>
      </c>
      <c r="B615" s="15" t="s">
        <v>2583</v>
      </c>
      <c r="C615" s="15" t="s">
        <v>2484</v>
      </c>
      <c r="D615" s="16">
        <v>17</v>
      </c>
      <c r="E615" s="18">
        <f t="shared" si="52"/>
        <v>22</v>
      </c>
      <c r="F615" s="18">
        <f t="shared" si="51"/>
        <v>374</v>
      </c>
      <c r="G615" s="18">
        <f t="shared" si="47"/>
        <v>12.836571428571428</v>
      </c>
      <c r="H615" s="18">
        <f t="shared" si="49"/>
        <v>155.77828571428572</v>
      </c>
      <c r="J615" t="str">
        <f ca="1">IF(C615="","",IF(A615="","NO DATE",IF(NOT(ISNUMBER(A615)),"DATE IS TEXT",IF(A615&lt;&gt;INT(A615),"DATE HAS TIME",IF(OR(A615&lt;DATE(2026,9,16),A615&gt;TODAY()),"DATE OUT OF RANGE",IF(ISNA(MATCH(B615,{"SA-DAY","SA-NYT","SYS-DAY","SYS-NYT"},0)),"REFERENCE PROBLEM",IF(ISNA(MATCH(C615,ItemName,0)),"ITEM NOT IN LIST",IF(OR(NOT(ISNUMBER(D615)),D615&lt;=0),"QTY PROBLEM","OK"))))))))</f>
        <v>OK</v>
      </c>
    </row>
    <row r="616" spans="1:10" x14ac:dyDescent="0.25">
      <c r="A616" s="25">
        <v>46286</v>
      </c>
      <c r="B616" s="15" t="s">
        <v>2583</v>
      </c>
      <c r="C616" s="15" t="s">
        <v>2494</v>
      </c>
      <c r="D616" s="16">
        <v>1</v>
      </c>
      <c r="E616" s="18">
        <f t="shared" si="52"/>
        <v>10</v>
      </c>
      <c r="F616" s="18">
        <f t="shared" si="51"/>
        <v>10</v>
      </c>
      <c r="G616" s="18">
        <f t="shared" si="47"/>
        <v>4.375</v>
      </c>
      <c r="H616" s="18">
        <f t="shared" si="49"/>
        <v>5.625</v>
      </c>
      <c r="J616" t="str">
        <f ca="1">IF(C616="","",IF(A616="","NO DATE",IF(NOT(ISNUMBER(A616)),"DATE IS TEXT",IF(A616&lt;&gt;INT(A616),"DATE HAS TIME",IF(OR(A616&lt;DATE(2026,9,16),A616&gt;TODAY()),"DATE OUT OF RANGE",IF(ISNA(MATCH(B616,{"SA-DAY","SA-NYT","SYS-DAY","SYS-NYT"},0)),"REFERENCE PROBLEM",IF(ISNA(MATCH(C616,ItemName,0)),"ITEM NOT IN LIST",IF(OR(NOT(ISNUMBER(D616)),D616&lt;=0),"QTY PROBLEM","OK"))))))))</f>
        <v>OK</v>
      </c>
    </row>
    <row r="617" spans="1:10" x14ac:dyDescent="0.25">
      <c r="A617" s="25">
        <v>46286</v>
      </c>
      <c r="B617" s="15" t="s">
        <v>2583</v>
      </c>
      <c r="C617" s="15" t="s">
        <v>1865</v>
      </c>
      <c r="D617" s="16">
        <v>15</v>
      </c>
      <c r="E617" s="18">
        <f t="shared" si="52"/>
        <v>30</v>
      </c>
      <c r="F617" s="18">
        <f t="shared" si="51"/>
        <v>450</v>
      </c>
      <c r="G617" s="18">
        <f t="shared" si="47"/>
        <v>17.351190476190474</v>
      </c>
      <c r="H617" s="18">
        <f t="shared" si="49"/>
        <v>189.73214285714289</v>
      </c>
      <c r="J617" t="str">
        <f ca="1">IF(C617="","",IF(A617="","NO DATE",IF(NOT(ISNUMBER(A617)),"DATE IS TEXT",IF(A617&lt;&gt;INT(A617),"DATE HAS TIME",IF(OR(A617&lt;DATE(2026,9,16),A617&gt;TODAY()),"DATE OUT OF RANGE",IF(ISNA(MATCH(B617,{"SA-DAY","SA-NYT","SYS-DAY","SYS-NYT"},0)),"REFERENCE PROBLEM",IF(ISNA(MATCH(C617,ItemName,0)),"ITEM NOT IN LIST",IF(OR(NOT(ISNUMBER(D617)),D617&lt;=0),"QTY PROBLEM","OK"))))))))</f>
        <v>OK</v>
      </c>
    </row>
    <row r="618" spans="1:10" x14ac:dyDescent="0.25">
      <c r="A618" s="25">
        <v>46286</v>
      </c>
      <c r="B618" s="15" t="s">
        <v>2583</v>
      </c>
      <c r="C618" s="15" t="s">
        <v>929</v>
      </c>
      <c r="D618" s="16">
        <v>1</v>
      </c>
      <c r="E618" s="18">
        <f t="shared" si="52"/>
        <v>30</v>
      </c>
      <c r="F618" s="18">
        <f t="shared" si="51"/>
        <v>30</v>
      </c>
      <c r="G618" s="18">
        <f t="shared" si="47"/>
        <v>16.305</v>
      </c>
      <c r="H618" s="18">
        <f t="shared" si="49"/>
        <v>13.695</v>
      </c>
      <c r="J618" t="str">
        <f ca="1">IF(C618="","",IF(A618="","NO DATE",IF(NOT(ISNUMBER(A618)),"DATE IS TEXT",IF(A618&lt;&gt;INT(A618),"DATE HAS TIME",IF(OR(A618&lt;DATE(2026,9,16),A618&gt;TODAY()),"DATE OUT OF RANGE",IF(ISNA(MATCH(B618,{"SA-DAY","SA-NYT","SYS-DAY","SYS-NYT"},0)),"REFERENCE PROBLEM",IF(ISNA(MATCH(C618,ItemName,0)),"ITEM NOT IN LIST",IF(OR(NOT(ISNUMBER(D618)),D618&lt;=0),"QTY PROBLEM","OK"))))))))</f>
        <v>OK</v>
      </c>
    </row>
    <row r="619" spans="1:10" x14ac:dyDescent="0.25">
      <c r="A619" s="25">
        <v>46286</v>
      </c>
      <c r="B619" s="15" t="s">
        <v>2583</v>
      </c>
      <c r="C619" s="15" t="s">
        <v>1041</v>
      </c>
      <c r="D619" s="16">
        <v>6</v>
      </c>
      <c r="E619" s="18">
        <f t="shared" si="52"/>
        <v>5</v>
      </c>
      <c r="F619" s="18">
        <f t="shared" si="51"/>
        <v>30</v>
      </c>
      <c r="G619" s="18">
        <f t="shared" si="47"/>
        <v>3.75</v>
      </c>
      <c r="H619" s="18">
        <f t="shared" si="49"/>
        <v>7.5</v>
      </c>
      <c r="J619" t="str">
        <f ca="1">IF(C619="","",IF(A619="","NO DATE",IF(NOT(ISNUMBER(A619)),"DATE IS TEXT",IF(A619&lt;&gt;INT(A619),"DATE HAS TIME",IF(OR(A619&lt;DATE(2026,9,16),A619&gt;TODAY()),"DATE OUT OF RANGE",IF(ISNA(MATCH(B619,{"SA-DAY","SA-NYT","SYS-DAY","SYS-NYT"},0)),"REFERENCE PROBLEM",IF(ISNA(MATCH(C619,ItemName,0)),"ITEM NOT IN LIST",IF(OR(NOT(ISNUMBER(D619)),D619&lt;=0),"QTY PROBLEM","OK"))))))))</f>
        <v>OK</v>
      </c>
    </row>
    <row r="620" spans="1:10" x14ac:dyDescent="0.25">
      <c r="A620" s="25">
        <v>46286</v>
      </c>
      <c r="B620" s="15" t="s">
        <v>2583</v>
      </c>
      <c r="C620" s="15" t="s">
        <v>767</v>
      </c>
      <c r="D620" s="16">
        <v>2</v>
      </c>
      <c r="E620" s="18">
        <f t="shared" si="52"/>
        <v>45</v>
      </c>
      <c r="F620" s="18">
        <f t="shared" si="51"/>
        <v>90</v>
      </c>
      <c r="G620" s="18">
        <f t="shared" si="47"/>
        <v>29.3475</v>
      </c>
      <c r="H620" s="18">
        <f t="shared" si="49"/>
        <v>31.305</v>
      </c>
      <c r="J620" t="str">
        <f ca="1">IF(C620="","",IF(A620="","NO DATE",IF(NOT(ISNUMBER(A620)),"DATE IS TEXT",IF(A620&lt;&gt;INT(A620),"DATE HAS TIME",IF(OR(A620&lt;DATE(2026,9,16),A620&gt;TODAY()),"DATE OUT OF RANGE",IF(ISNA(MATCH(B620,{"SA-DAY","SA-NYT","SYS-DAY","SYS-NYT"},0)),"REFERENCE PROBLEM",IF(ISNA(MATCH(C620,ItemName,0)),"ITEM NOT IN LIST",IF(OR(NOT(ISNUMBER(D620)),D620&lt;=0),"QTY PROBLEM","OK"))))))))</f>
        <v>OK</v>
      </c>
    </row>
    <row r="621" spans="1:10" x14ac:dyDescent="0.25">
      <c r="A621" s="25">
        <v>46286</v>
      </c>
      <c r="B621" s="15" t="s">
        <v>2583</v>
      </c>
      <c r="C621" s="15" t="s">
        <v>781</v>
      </c>
      <c r="D621" s="16">
        <v>4</v>
      </c>
      <c r="E621" s="18">
        <f t="shared" si="52"/>
        <v>15</v>
      </c>
      <c r="F621" s="18">
        <f t="shared" si="51"/>
        <v>60</v>
      </c>
      <c r="G621" s="18">
        <f t="shared" si="47"/>
        <v>8.75</v>
      </c>
      <c r="H621" s="18">
        <f t="shared" si="49"/>
        <v>25</v>
      </c>
      <c r="J621" t="str">
        <f ca="1">IF(C621="","",IF(A621="","NO DATE",IF(NOT(ISNUMBER(A621)),"DATE IS TEXT",IF(A621&lt;&gt;INT(A621),"DATE HAS TIME",IF(OR(A621&lt;DATE(2026,9,16),A621&gt;TODAY()),"DATE OUT OF RANGE",IF(ISNA(MATCH(B621,{"SA-DAY","SA-NYT","SYS-DAY","SYS-NYT"},0)),"REFERENCE PROBLEM",IF(ISNA(MATCH(C621,ItemName,0)),"ITEM NOT IN LIST",IF(OR(NOT(ISNUMBER(D621)),D621&lt;=0),"QTY PROBLEM","OK"))))))))</f>
        <v>OK</v>
      </c>
    </row>
    <row r="622" spans="1:10" x14ac:dyDescent="0.25">
      <c r="A622" s="25">
        <v>46286</v>
      </c>
      <c r="B622" s="15" t="s">
        <v>2583</v>
      </c>
      <c r="C622" s="15" t="s">
        <v>1475</v>
      </c>
      <c r="D622" s="16">
        <v>1</v>
      </c>
      <c r="E622" s="18">
        <f t="shared" si="52"/>
        <v>20</v>
      </c>
      <c r="F622" s="18">
        <f t="shared" si="51"/>
        <v>20</v>
      </c>
      <c r="G622" s="18">
        <f t="shared" si="47"/>
        <v>13.0425</v>
      </c>
      <c r="H622" s="18">
        <f t="shared" si="49"/>
        <v>6.9574999999999996</v>
      </c>
      <c r="J622" t="str">
        <f ca="1">IF(C622="","",IF(A622="","NO DATE",IF(NOT(ISNUMBER(A622)),"DATE IS TEXT",IF(A622&lt;&gt;INT(A622),"DATE HAS TIME",IF(OR(A622&lt;DATE(2026,9,16),A622&gt;TODAY()),"DATE OUT OF RANGE",IF(ISNA(MATCH(B622,{"SA-DAY","SA-NYT","SYS-DAY","SYS-NYT"},0)),"REFERENCE PROBLEM",IF(ISNA(MATCH(C622,ItemName,0)),"ITEM NOT IN LIST",IF(OR(NOT(ISNUMBER(D622)),D622&lt;=0),"QTY PROBLEM","OK"))))))))</f>
        <v>OK</v>
      </c>
    </row>
    <row r="623" spans="1:10" x14ac:dyDescent="0.25">
      <c r="A623" s="25">
        <v>46286</v>
      </c>
      <c r="B623" s="15" t="s">
        <v>2583</v>
      </c>
      <c r="C623" s="15" t="s">
        <v>2492</v>
      </c>
      <c r="D623" s="16">
        <v>5</v>
      </c>
      <c r="E623" s="18">
        <f t="shared" si="52"/>
        <v>17</v>
      </c>
      <c r="F623" s="18">
        <f t="shared" si="51"/>
        <v>85</v>
      </c>
      <c r="G623" s="18">
        <f t="shared" si="47"/>
        <v>8.9600000000000009</v>
      </c>
      <c r="H623" s="18">
        <f t="shared" si="49"/>
        <v>40.199999999999996</v>
      </c>
      <c r="J623" t="str">
        <f ca="1">IF(C623="","",IF(A623="","NO DATE",IF(NOT(ISNUMBER(A623)),"DATE IS TEXT",IF(A623&lt;&gt;INT(A623),"DATE HAS TIME",IF(OR(A623&lt;DATE(2026,9,16),A623&gt;TODAY()),"DATE OUT OF RANGE",IF(ISNA(MATCH(B623,{"SA-DAY","SA-NYT","SYS-DAY","SYS-NYT"},0)),"REFERENCE PROBLEM",IF(ISNA(MATCH(C623,ItemName,0)),"ITEM NOT IN LIST",IF(OR(NOT(ISNUMBER(D623)),D623&lt;=0),"QTY PROBLEM","OK"))))))))</f>
        <v>OK</v>
      </c>
    </row>
    <row r="624" spans="1:10" x14ac:dyDescent="0.25">
      <c r="A624" s="25">
        <v>46286</v>
      </c>
      <c r="B624" s="15" t="s">
        <v>2583</v>
      </c>
      <c r="C624" s="15" t="s">
        <v>675</v>
      </c>
      <c r="D624" s="16">
        <v>1</v>
      </c>
      <c r="E624" s="18">
        <f t="shared" si="52"/>
        <v>20</v>
      </c>
      <c r="F624" s="18">
        <f t="shared" si="51"/>
        <v>20</v>
      </c>
      <c r="G624" s="18">
        <f t="shared" si="47"/>
        <v>13.0425</v>
      </c>
      <c r="H624" s="18">
        <f t="shared" si="49"/>
        <v>6.9574999999999996</v>
      </c>
      <c r="J624" t="str">
        <f ca="1">IF(C624="","",IF(A624="","NO DATE",IF(NOT(ISNUMBER(A624)),"DATE IS TEXT",IF(A624&lt;&gt;INT(A624),"DATE HAS TIME",IF(OR(A624&lt;DATE(2026,9,16),A624&gt;TODAY()),"DATE OUT OF RANGE",IF(ISNA(MATCH(B624,{"SA-DAY","SA-NYT","SYS-DAY","SYS-NYT"},0)),"REFERENCE PROBLEM",IF(ISNA(MATCH(C624,ItemName,0)),"ITEM NOT IN LIST",IF(OR(NOT(ISNUMBER(D624)),D624&lt;=0),"QTY PROBLEM","OK"))))))))</f>
        <v>OK</v>
      </c>
    </row>
    <row r="625" spans="1:10" x14ac:dyDescent="0.25">
      <c r="A625" s="25">
        <v>46286</v>
      </c>
      <c r="B625" s="15" t="s">
        <v>2583</v>
      </c>
      <c r="C625" s="15" t="s">
        <v>2488</v>
      </c>
      <c r="D625" s="16">
        <v>1</v>
      </c>
      <c r="E625" s="18">
        <f t="shared" si="52"/>
        <v>20</v>
      </c>
      <c r="F625" s="18">
        <f t="shared" si="51"/>
        <v>20</v>
      </c>
      <c r="G625" s="18">
        <f t="shared" si="47"/>
        <v>12</v>
      </c>
      <c r="H625" s="18">
        <f t="shared" si="49"/>
        <v>8</v>
      </c>
      <c r="J625" t="str">
        <f ca="1">IF(C625="","",IF(A625="","NO DATE",IF(NOT(ISNUMBER(A625)),"DATE IS TEXT",IF(A625&lt;&gt;INT(A625),"DATE HAS TIME",IF(OR(A625&lt;DATE(2026,9,16),A625&gt;TODAY()),"DATE OUT OF RANGE",IF(ISNA(MATCH(B625,{"SA-DAY","SA-NYT","SYS-DAY","SYS-NYT"},0)),"REFERENCE PROBLEM",IF(ISNA(MATCH(C625,ItemName,0)),"ITEM NOT IN LIST",IF(OR(NOT(ISNUMBER(D625)),D625&lt;=0),"QTY PROBLEM","OK"))))))))</f>
        <v>OK</v>
      </c>
    </row>
    <row r="626" spans="1:10" x14ac:dyDescent="0.25">
      <c r="A626" s="25">
        <v>46286</v>
      </c>
      <c r="B626" s="15" t="s">
        <v>2583</v>
      </c>
      <c r="C626" s="15" t="s">
        <v>299</v>
      </c>
      <c r="D626" s="16">
        <v>1</v>
      </c>
      <c r="E626" s="18">
        <f t="shared" si="52"/>
        <v>55</v>
      </c>
      <c r="F626" s="18">
        <f t="shared" si="51"/>
        <v>55</v>
      </c>
      <c r="G626" s="18">
        <f t="shared" si="47"/>
        <v>35.872500000000002</v>
      </c>
      <c r="H626" s="18">
        <f t="shared" si="49"/>
        <v>19.127499999999998</v>
      </c>
      <c r="J626" t="str">
        <f ca="1">IF(C626="","",IF(A626="","NO DATE",IF(NOT(ISNUMBER(A626)),"DATE IS TEXT",IF(A626&lt;&gt;INT(A626),"DATE HAS TIME",IF(OR(A626&lt;DATE(2026,9,16),A626&gt;TODAY()),"DATE OUT OF RANGE",IF(ISNA(MATCH(B626,{"SA-DAY","SA-NYT","SYS-DAY","SYS-NYT"},0)),"REFERENCE PROBLEM",IF(ISNA(MATCH(C626,ItemName,0)),"ITEM NOT IN LIST",IF(OR(NOT(ISNUMBER(D626)),D626&lt;=0),"QTY PROBLEM","OK"))))))))</f>
        <v>OK</v>
      </c>
    </row>
    <row r="627" spans="1:10" x14ac:dyDescent="0.25">
      <c r="A627" s="25">
        <v>46286</v>
      </c>
      <c r="B627" s="34" t="s">
        <v>2584</v>
      </c>
      <c r="C627" s="34" t="s">
        <v>2492</v>
      </c>
      <c r="D627" s="16">
        <v>12</v>
      </c>
      <c r="E627" s="18">
        <f t="shared" si="52"/>
        <v>17</v>
      </c>
      <c r="F627" s="18">
        <f t="shared" si="51"/>
        <v>204</v>
      </c>
      <c r="G627" s="18">
        <f t="shared" si="47"/>
        <v>8.9600000000000009</v>
      </c>
      <c r="H627" s="18">
        <f t="shared" si="49"/>
        <v>96.47999999999999</v>
      </c>
      <c r="J627" t="str">
        <f ca="1">IF(C627="","",IF(A627="","NO DATE",IF(NOT(ISNUMBER(A627)),"DATE IS TEXT",IF(A627&lt;&gt;INT(A627),"DATE HAS TIME",IF(OR(A627&lt;DATE(2026,9,16),A627&gt;TODAY()),"DATE OUT OF RANGE",IF(ISNA(MATCH(B627,{"SA-DAY","SA-NYT","SYS-DAY","SYS-NYT"},0)),"REFERENCE PROBLEM",IF(ISNA(MATCH(C627,ItemName,0)),"ITEM NOT IN LIST",IF(OR(NOT(ISNUMBER(D627)),D627&lt;=0),"QTY PROBLEM","OK"))))))))</f>
        <v>OK</v>
      </c>
    </row>
    <row r="628" spans="1:10" x14ac:dyDescent="0.25">
      <c r="A628" s="25">
        <v>46286</v>
      </c>
      <c r="B628" s="34" t="s">
        <v>2584</v>
      </c>
      <c r="C628" s="34" t="s">
        <v>1865</v>
      </c>
      <c r="D628" s="16">
        <v>6</v>
      </c>
      <c r="E628" s="18">
        <f t="shared" si="52"/>
        <v>30</v>
      </c>
      <c r="F628" s="18">
        <f t="shared" si="51"/>
        <v>180</v>
      </c>
      <c r="G628" s="18">
        <f t="shared" si="47"/>
        <v>17.351190476190474</v>
      </c>
      <c r="H628" s="18">
        <f t="shared" si="49"/>
        <v>75.892857142857153</v>
      </c>
      <c r="J628" t="str">
        <f ca="1">IF(C628="","",IF(A628="","NO DATE",IF(NOT(ISNUMBER(A628)),"DATE IS TEXT",IF(A628&lt;&gt;INT(A628),"DATE HAS TIME",IF(OR(A628&lt;DATE(2026,9,16),A628&gt;TODAY()),"DATE OUT OF RANGE",IF(ISNA(MATCH(B628,{"SA-DAY","SA-NYT","SYS-DAY","SYS-NYT"},0)),"REFERENCE PROBLEM",IF(ISNA(MATCH(C628,ItemName,0)),"ITEM NOT IN LIST",IF(OR(NOT(ISNUMBER(D628)),D628&lt;=0),"QTY PROBLEM","OK"))))))))</f>
        <v>OK</v>
      </c>
    </row>
    <row r="629" spans="1:10" x14ac:dyDescent="0.25">
      <c r="A629" s="25">
        <v>46286</v>
      </c>
      <c r="B629" s="34" t="s">
        <v>2584</v>
      </c>
      <c r="C629" s="15" t="s">
        <v>608</v>
      </c>
      <c r="D629" s="16">
        <v>1</v>
      </c>
      <c r="E629" s="18">
        <f t="shared" si="52"/>
        <v>10</v>
      </c>
      <c r="F629" s="18">
        <f t="shared" si="51"/>
        <v>10</v>
      </c>
      <c r="G629" s="18">
        <f t="shared" si="47"/>
        <v>6.5250000000000004</v>
      </c>
      <c r="H629" s="18">
        <f t="shared" si="49"/>
        <v>3.4749999999999996</v>
      </c>
      <c r="J629" t="str">
        <f ca="1">IF(C629="","",IF(A629="","NO DATE",IF(NOT(ISNUMBER(A629)),"DATE IS TEXT",IF(A629&lt;&gt;INT(A629),"DATE HAS TIME",IF(OR(A629&lt;DATE(2026,9,16),A629&gt;TODAY()),"DATE OUT OF RANGE",IF(ISNA(MATCH(B629,{"SA-DAY","SA-NYT","SYS-DAY","SYS-NYT"},0)),"REFERENCE PROBLEM",IF(ISNA(MATCH(C629,ItemName,0)),"ITEM NOT IN LIST",IF(OR(NOT(ISNUMBER(D629)),D629&lt;=0),"QTY PROBLEM","OK"))))))))</f>
        <v>OK</v>
      </c>
    </row>
    <row r="630" spans="1:10" x14ac:dyDescent="0.25">
      <c r="A630" s="25">
        <v>46286</v>
      </c>
      <c r="B630" s="34" t="s">
        <v>2584</v>
      </c>
      <c r="C630" s="15" t="s">
        <v>765</v>
      </c>
      <c r="D630" s="16">
        <v>1</v>
      </c>
      <c r="E630" s="18">
        <f t="shared" si="52"/>
        <v>35</v>
      </c>
      <c r="F630" s="18">
        <f t="shared" si="51"/>
        <v>35</v>
      </c>
      <c r="G630" s="18">
        <f t="shared" si="47"/>
        <v>22.822500000000002</v>
      </c>
      <c r="H630" s="18">
        <f t="shared" si="49"/>
        <v>12.177499999999998</v>
      </c>
      <c r="J630" t="str">
        <f ca="1">IF(C630="","",IF(A630="","NO DATE",IF(NOT(ISNUMBER(A630)),"DATE IS TEXT",IF(A630&lt;&gt;INT(A630),"DATE HAS TIME",IF(OR(A630&lt;DATE(2026,9,16),A630&gt;TODAY()),"DATE OUT OF RANGE",IF(ISNA(MATCH(B630,{"SA-DAY","SA-NYT","SYS-DAY","SYS-NYT"},0)),"REFERENCE PROBLEM",IF(ISNA(MATCH(C630,ItemName,0)),"ITEM NOT IN LIST",IF(OR(NOT(ISNUMBER(D630)),D630&lt;=0),"QTY PROBLEM","OK"))))))))</f>
        <v>OK</v>
      </c>
    </row>
    <row r="631" spans="1:10" x14ac:dyDescent="0.25">
      <c r="A631" s="25">
        <v>46286</v>
      </c>
      <c r="B631" s="34" t="s">
        <v>2584</v>
      </c>
      <c r="C631" s="15" t="s">
        <v>1041</v>
      </c>
      <c r="D631" s="16">
        <v>4</v>
      </c>
      <c r="E631" s="18">
        <f t="shared" si="52"/>
        <v>5</v>
      </c>
      <c r="F631" s="18">
        <f t="shared" si="51"/>
        <v>20</v>
      </c>
      <c r="G631" s="18">
        <f t="shared" si="47"/>
        <v>3.75</v>
      </c>
      <c r="H631" s="18">
        <f t="shared" si="49"/>
        <v>5</v>
      </c>
      <c r="J631" t="str">
        <f ca="1">IF(C631="","",IF(A631="","NO DATE",IF(NOT(ISNUMBER(A631)),"DATE IS TEXT",IF(A631&lt;&gt;INT(A631),"DATE HAS TIME",IF(OR(A631&lt;DATE(2026,9,16),A631&gt;TODAY()),"DATE OUT OF RANGE",IF(ISNA(MATCH(B631,{"SA-DAY","SA-NYT","SYS-DAY","SYS-NYT"},0)),"REFERENCE PROBLEM",IF(ISNA(MATCH(C631,ItemName,0)),"ITEM NOT IN LIST",IF(OR(NOT(ISNUMBER(D631)),D631&lt;=0),"QTY PROBLEM","OK"))))))))</f>
        <v>OK</v>
      </c>
    </row>
    <row r="632" spans="1:10" x14ac:dyDescent="0.25">
      <c r="A632" s="25">
        <v>46286</v>
      </c>
      <c r="B632" s="34" t="s">
        <v>2584</v>
      </c>
      <c r="C632" s="15" t="s">
        <v>1990</v>
      </c>
      <c r="D632" s="16">
        <v>1</v>
      </c>
      <c r="E632" s="18">
        <f t="shared" si="52"/>
        <v>90</v>
      </c>
      <c r="F632" s="18">
        <f t="shared" si="51"/>
        <v>90</v>
      </c>
      <c r="G632" s="18">
        <f t="shared" si="47"/>
        <v>58.695</v>
      </c>
      <c r="H632" s="18">
        <f t="shared" si="49"/>
        <v>31.305</v>
      </c>
      <c r="J632" t="str">
        <f ca="1">IF(C632="","",IF(A632="","NO DATE",IF(NOT(ISNUMBER(A632)),"DATE IS TEXT",IF(A632&lt;&gt;INT(A632),"DATE HAS TIME",IF(OR(A632&lt;DATE(2026,9,16),A632&gt;TODAY()),"DATE OUT OF RANGE",IF(ISNA(MATCH(B632,{"SA-DAY","SA-NYT","SYS-DAY","SYS-NYT"},0)),"REFERENCE PROBLEM",IF(ISNA(MATCH(C632,ItemName,0)),"ITEM NOT IN LIST",IF(OR(NOT(ISNUMBER(D632)),D632&lt;=0),"QTY PROBLEM","OK"))))))))</f>
        <v>OK</v>
      </c>
    </row>
    <row r="633" spans="1:10" x14ac:dyDescent="0.25">
      <c r="A633" s="25">
        <v>46286</v>
      </c>
      <c r="B633" s="34" t="s">
        <v>2584</v>
      </c>
      <c r="C633" s="15" t="s">
        <v>767</v>
      </c>
      <c r="D633" s="16">
        <v>1</v>
      </c>
      <c r="E633" s="18">
        <f t="shared" si="52"/>
        <v>45</v>
      </c>
      <c r="F633" s="18">
        <f t="shared" si="51"/>
        <v>45</v>
      </c>
      <c r="G633" s="18">
        <f t="shared" si="47"/>
        <v>29.3475</v>
      </c>
      <c r="H633" s="18">
        <f t="shared" si="49"/>
        <v>15.6525</v>
      </c>
      <c r="J633" t="str">
        <f ca="1">IF(C633="","",IF(A633="","NO DATE",IF(NOT(ISNUMBER(A633)),"DATE IS TEXT",IF(A633&lt;&gt;INT(A633),"DATE HAS TIME",IF(OR(A633&lt;DATE(2026,9,16),A633&gt;TODAY()),"DATE OUT OF RANGE",IF(ISNA(MATCH(B633,{"SA-DAY","SA-NYT","SYS-DAY","SYS-NYT"},0)),"REFERENCE PROBLEM",IF(ISNA(MATCH(C633,ItemName,0)),"ITEM NOT IN LIST",IF(OR(NOT(ISNUMBER(D633)),D633&lt;=0),"QTY PROBLEM","OK"))))))))</f>
        <v>OK</v>
      </c>
    </row>
    <row r="634" spans="1:10" x14ac:dyDescent="0.25">
      <c r="A634" s="25">
        <v>46286</v>
      </c>
      <c r="B634" s="34" t="s">
        <v>2584</v>
      </c>
      <c r="C634" s="15" t="s">
        <v>2594</v>
      </c>
      <c r="D634" s="16">
        <v>5</v>
      </c>
      <c r="E634" s="18">
        <f t="shared" si="52"/>
        <v>3</v>
      </c>
      <c r="F634" s="18">
        <f t="shared" si="51"/>
        <v>15</v>
      </c>
      <c r="G634" s="18">
        <f t="shared" si="47"/>
        <v>0</v>
      </c>
      <c r="H634" s="18">
        <f t="shared" si="49"/>
        <v>15</v>
      </c>
      <c r="J634" t="str">
        <f ca="1">IF(C634="","",IF(A634="","NO DATE",IF(NOT(ISNUMBER(A634)),"DATE IS TEXT",IF(A634&lt;&gt;INT(A634),"DATE HAS TIME",IF(OR(A634&lt;DATE(2026,9,16),A634&gt;TODAY()),"DATE OUT OF RANGE",IF(ISNA(MATCH(B634,{"SA-DAY","SA-NYT","SYS-DAY","SYS-NYT"},0)),"REFERENCE PROBLEM",IF(ISNA(MATCH(C634,ItemName,0)),"ITEM NOT IN LIST",IF(OR(NOT(ISNUMBER(D634)),D634&lt;=0),"QTY PROBLEM","OK"))))))))</f>
        <v>OK</v>
      </c>
    </row>
    <row r="635" spans="1:10" x14ac:dyDescent="0.25">
      <c r="A635" s="25">
        <v>46286</v>
      </c>
      <c r="B635" s="34" t="s">
        <v>2584</v>
      </c>
      <c r="C635" s="15" t="s">
        <v>2484</v>
      </c>
      <c r="D635" s="16">
        <v>8</v>
      </c>
      <c r="E635" s="18">
        <f t="shared" si="52"/>
        <v>22</v>
      </c>
      <c r="F635" s="18">
        <f t="shared" si="51"/>
        <v>176</v>
      </c>
      <c r="G635" s="18">
        <f t="shared" si="47"/>
        <v>12.836571428571428</v>
      </c>
      <c r="H635" s="18">
        <f t="shared" si="49"/>
        <v>73.307428571428574</v>
      </c>
      <c r="J635" t="str">
        <f ca="1">IF(C635="","",IF(A635="","NO DATE",IF(NOT(ISNUMBER(A635)),"DATE IS TEXT",IF(A635&lt;&gt;INT(A635),"DATE HAS TIME",IF(OR(A635&lt;DATE(2026,9,16),A635&gt;TODAY()),"DATE OUT OF RANGE",IF(ISNA(MATCH(B635,{"SA-DAY","SA-NYT","SYS-DAY","SYS-NYT"},0)),"REFERENCE PROBLEM",IF(ISNA(MATCH(C635,ItemName,0)),"ITEM NOT IN LIST",IF(OR(NOT(ISNUMBER(D635)),D635&lt;=0),"QTY PROBLEM","OK"))))))))</f>
        <v>OK</v>
      </c>
    </row>
    <row r="636" spans="1:10" x14ac:dyDescent="0.25">
      <c r="A636" s="25">
        <v>46286</v>
      </c>
      <c r="B636" s="34" t="s">
        <v>2584</v>
      </c>
      <c r="C636" s="34" t="s">
        <v>937</v>
      </c>
      <c r="D636" s="16">
        <v>1</v>
      </c>
      <c r="E636" s="18">
        <f t="shared" si="52"/>
        <v>30</v>
      </c>
      <c r="F636" s="18">
        <f t="shared" si="51"/>
        <v>30</v>
      </c>
      <c r="G636" s="18">
        <f t="shared" si="47"/>
        <v>16.305</v>
      </c>
      <c r="H636" s="18">
        <f t="shared" si="49"/>
        <v>13.695</v>
      </c>
      <c r="J636" t="str">
        <f ca="1">IF(C636="","",IF(A636="","NO DATE",IF(NOT(ISNUMBER(A636)),"DATE IS TEXT",IF(A636&lt;&gt;INT(A636),"DATE HAS TIME",IF(OR(A636&lt;DATE(2026,9,16),A636&gt;TODAY()),"DATE OUT OF RANGE",IF(ISNA(MATCH(B636,{"SA-DAY","SA-NYT","SYS-DAY","SYS-NYT"},0)),"REFERENCE PROBLEM",IF(ISNA(MATCH(C636,ItemName,0)),"ITEM NOT IN LIST",IF(OR(NOT(ISNUMBER(D636)),D636&lt;=0),"QTY PROBLEM","OK"))))))))</f>
        <v>OK</v>
      </c>
    </row>
    <row r="637" spans="1:10" x14ac:dyDescent="0.25">
      <c r="A637" s="25">
        <v>46286</v>
      </c>
      <c r="B637" s="34" t="s">
        <v>2584</v>
      </c>
      <c r="C637" s="15" t="s">
        <v>781</v>
      </c>
      <c r="D637" s="16">
        <v>3</v>
      </c>
      <c r="E637" s="18">
        <f t="shared" si="52"/>
        <v>15</v>
      </c>
      <c r="F637" s="18">
        <f t="shared" si="51"/>
        <v>45</v>
      </c>
      <c r="G637" s="18">
        <f t="shared" ref="G637:G700" si="53">IF($C637="","",IFERROR(INDEX(ItemCostCol,MATCH($C637,ItemName,0)),""))</f>
        <v>8.75</v>
      </c>
      <c r="H637" s="18">
        <f t="shared" si="49"/>
        <v>18.75</v>
      </c>
      <c r="J637" t="str">
        <f ca="1">IF(C637="","",IF(A637="","NO DATE",IF(NOT(ISNUMBER(A637)),"DATE IS TEXT",IF(A637&lt;&gt;INT(A637),"DATE HAS TIME",IF(OR(A637&lt;DATE(2026,9,16),A637&gt;TODAY()),"DATE OUT OF RANGE",IF(ISNA(MATCH(B637,{"SA-DAY","SA-NYT","SYS-DAY","SYS-NYT"},0)),"REFERENCE PROBLEM",IF(ISNA(MATCH(C637,ItemName,0)),"ITEM NOT IN LIST",IF(OR(NOT(ISNUMBER(D637)),D637&lt;=0),"QTY PROBLEM","OK"))))))))</f>
        <v>OK</v>
      </c>
    </row>
    <row r="638" spans="1:10" x14ac:dyDescent="0.25">
      <c r="A638" s="25">
        <v>46286</v>
      </c>
      <c r="B638" s="34" t="s">
        <v>2584</v>
      </c>
      <c r="C638" s="15" t="s">
        <v>929</v>
      </c>
      <c r="D638" s="16">
        <v>5</v>
      </c>
      <c r="E638" s="18">
        <f t="shared" si="52"/>
        <v>30</v>
      </c>
      <c r="F638" s="18">
        <f t="shared" si="51"/>
        <v>150</v>
      </c>
      <c r="G638" s="18">
        <f t="shared" si="53"/>
        <v>16.305</v>
      </c>
      <c r="H638" s="18">
        <f t="shared" si="49"/>
        <v>68.474999999999994</v>
      </c>
      <c r="J638" t="str">
        <f ca="1">IF(C638="","",IF(A638="","NO DATE",IF(NOT(ISNUMBER(A638)),"DATE IS TEXT",IF(A638&lt;&gt;INT(A638),"DATE HAS TIME",IF(OR(A638&lt;DATE(2026,9,16),A638&gt;TODAY()),"DATE OUT OF RANGE",IF(ISNA(MATCH(B638,{"SA-DAY","SA-NYT","SYS-DAY","SYS-NYT"},0)),"REFERENCE PROBLEM",IF(ISNA(MATCH(C638,ItemName,0)),"ITEM NOT IN LIST",IF(OR(NOT(ISNUMBER(D638)),D638&lt;=0),"QTY PROBLEM","OK"))))))))</f>
        <v>OK</v>
      </c>
    </row>
    <row r="639" spans="1:10" x14ac:dyDescent="0.25">
      <c r="A639" s="25">
        <v>46286</v>
      </c>
      <c r="B639" s="34" t="s">
        <v>2584</v>
      </c>
      <c r="C639" s="15" t="s">
        <v>2488</v>
      </c>
      <c r="D639" s="16">
        <v>2</v>
      </c>
      <c r="E639" s="18">
        <f t="shared" si="52"/>
        <v>20</v>
      </c>
      <c r="F639" s="18">
        <f t="shared" si="51"/>
        <v>40</v>
      </c>
      <c r="G639" s="18">
        <f t="shared" si="53"/>
        <v>12</v>
      </c>
      <c r="H639" s="18">
        <f t="shared" si="49"/>
        <v>16</v>
      </c>
      <c r="J639" t="str">
        <f ca="1">IF(C639="","",IF(A639="","NO DATE",IF(NOT(ISNUMBER(A639)),"DATE IS TEXT",IF(A639&lt;&gt;INT(A639),"DATE HAS TIME",IF(OR(A639&lt;DATE(2026,9,16),A639&gt;TODAY()),"DATE OUT OF RANGE",IF(ISNA(MATCH(B639,{"SA-DAY","SA-NYT","SYS-DAY","SYS-NYT"},0)),"REFERENCE PROBLEM",IF(ISNA(MATCH(C639,ItemName,0)),"ITEM NOT IN LIST",IF(OR(NOT(ISNUMBER(D639)),D639&lt;=0),"QTY PROBLEM","OK"))))))))</f>
        <v>OK</v>
      </c>
    </row>
    <row r="640" spans="1:10" x14ac:dyDescent="0.25">
      <c r="A640" s="25">
        <v>46287</v>
      </c>
      <c r="B640" s="15" t="s">
        <v>2583</v>
      </c>
      <c r="C640" s="15" t="s">
        <v>2484</v>
      </c>
      <c r="D640" s="16">
        <v>28</v>
      </c>
      <c r="E640" s="18">
        <f t="shared" si="52"/>
        <v>22</v>
      </c>
      <c r="F640" s="18">
        <f t="shared" si="51"/>
        <v>616</v>
      </c>
      <c r="G640" s="18">
        <f t="shared" si="53"/>
        <v>12.836571428571428</v>
      </c>
      <c r="H640" s="18">
        <f t="shared" si="49"/>
        <v>256.57600000000002</v>
      </c>
      <c r="J640" t="str">
        <f ca="1">IF(C640="","",IF(A640="","NO DATE",IF(NOT(ISNUMBER(A640)),"DATE IS TEXT",IF(A640&lt;&gt;INT(A640),"DATE HAS TIME",IF(OR(A640&lt;DATE(2026,9,16),A640&gt;TODAY()),"DATE OUT OF RANGE",IF(ISNA(MATCH(B640,{"SA-DAY","SA-NYT","SYS-DAY","SYS-NYT"},0)),"REFERENCE PROBLEM",IF(ISNA(MATCH(C640,ItemName,0)),"ITEM NOT IN LIST",IF(OR(NOT(ISNUMBER(D640)),D640&lt;=0),"QTY PROBLEM","OK"))))))))</f>
        <v>OK</v>
      </c>
    </row>
    <row r="641" spans="1:10" x14ac:dyDescent="0.25">
      <c r="A641" s="25">
        <v>46287</v>
      </c>
      <c r="B641" s="15" t="s">
        <v>2583</v>
      </c>
      <c r="C641" s="15" t="s">
        <v>2488</v>
      </c>
      <c r="D641" s="16">
        <v>4</v>
      </c>
      <c r="E641" s="18">
        <f t="shared" si="52"/>
        <v>20</v>
      </c>
      <c r="F641" s="18">
        <f t="shared" si="51"/>
        <v>80</v>
      </c>
      <c r="G641" s="18">
        <f t="shared" si="53"/>
        <v>12</v>
      </c>
      <c r="H641" s="18">
        <f t="shared" si="49"/>
        <v>32</v>
      </c>
      <c r="J641" t="str">
        <f ca="1">IF(C641="","",IF(A641="","NO DATE",IF(NOT(ISNUMBER(A641)),"DATE IS TEXT",IF(A641&lt;&gt;INT(A641),"DATE HAS TIME",IF(OR(A641&lt;DATE(2026,9,16),A641&gt;TODAY()),"DATE OUT OF RANGE",IF(ISNA(MATCH(B641,{"SA-DAY","SA-NYT","SYS-DAY","SYS-NYT"},0)),"REFERENCE PROBLEM",IF(ISNA(MATCH(C641,ItemName,0)),"ITEM NOT IN LIST",IF(OR(NOT(ISNUMBER(D641)),D641&lt;=0),"QTY PROBLEM","OK"))))))))</f>
        <v>OK</v>
      </c>
    </row>
    <row r="642" spans="1:10" x14ac:dyDescent="0.25">
      <c r="A642" s="25">
        <v>46287</v>
      </c>
      <c r="B642" s="15" t="s">
        <v>2583</v>
      </c>
      <c r="C642" s="15" t="s">
        <v>897</v>
      </c>
      <c r="D642" s="16">
        <v>1</v>
      </c>
      <c r="E642" s="18">
        <f t="shared" si="52"/>
        <v>25</v>
      </c>
      <c r="F642" s="18">
        <f t="shared" si="51"/>
        <v>25</v>
      </c>
      <c r="G642" s="18">
        <f t="shared" si="53"/>
        <v>16.305</v>
      </c>
      <c r="H642" s="18">
        <f t="shared" si="49"/>
        <v>8.6950000000000003</v>
      </c>
      <c r="J642" t="str">
        <f ca="1">IF(C642="","",IF(A642="","NO DATE",IF(NOT(ISNUMBER(A642)),"DATE IS TEXT",IF(A642&lt;&gt;INT(A642),"DATE HAS TIME",IF(OR(A642&lt;DATE(2026,9,16),A642&gt;TODAY()),"DATE OUT OF RANGE",IF(ISNA(MATCH(B642,{"SA-DAY","SA-NYT","SYS-DAY","SYS-NYT"},0)),"REFERENCE PROBLEM",IF(ISNA(MATCH(C642,ItemName,0)),"ITEM NOT IN LIST",IF(OR(NOT(ISNUMBER(D642)),D642&lt;=0),"QTY PROBLEM","OK"))))))))</f>
        <v>OK</v>
      </c>
    </row>
    <row r="643" spans="1:10" x14ac:dyDescent="0.25">
      <c r="A643" s="25">
        <v>46287</v>
      </c>
      <c r="B643" s="15" t="s">
        <v>2583</v>
      </c>
      <c r="C643" s="15" t="s">
        <v>901</v>
      </c>
      <c r="D643" s="16">
        <v>1</v>
      </c>
      <c r="E643" s="18">
        <f t="shared" si="52"/>
        <v>15</v>
      </c>
      <c r="F643" s="18">
        <f t="shared" si="51"/>
        <v>15</v>
      </c>
      <c r="G643" s="18">
        <f t="shared" si="53"/>
        <v>11.25</v>
      </c>
      <c r="H643" s="18">
        <f t="shared" si="49"/>
        <v>3.75</v>
      </c>
      <c r="J643" t="str">
        <f ca="1">IF(C643="","",IF(A643="","NO DATE",IF(NOT(ISNUMBER(A643)),"DATE IS TEXT",IF(A643&lt;&gt;INT(A643),"DATE HAS TIME",IF(OR(A643&lt;DATE(2026,9,16),A643&gt;TODAY()),"DATE OUT OF RANGE",IF(ISNA(MATCH(B643,{"SA-DAY","SA-NYT","SYS-DAY","SYS-NYT"},0)),"REFERENCE PROBLEM",IF(ISNA(MATCH(C643,ItemName,0)),"ITEM NOT IN LIST",IF(OR(NOT(ISNUMBER(D643)),D643&lt;=0),"QTY PROBLEM","OK"))))))))</f>
        <v>OK</v>
      </c>
    </row>
    <row r="644" spans="1:10" x14ac:dyDescent="0.25">
      <c r="A644" s="25">
        <v>46287</v>
      </c>
      <c r="B644" s="15" t="s">
        <v>2583</v>
      </c>
      <c r="C644" s="15" t="s">
        <v>2220</v>
      </c>
      <c r="D644" s="16">
        <v>1</v>
      </c>
      <c r="E644" s="18">
        <f t="shared" si="52"/>
        <v>50</v>
      </c>
      <c r="F644" s="18">
        <f t="shared" si="51"/>
        <v>50</v>
      </c>
      <c r="G644" s="18">
        <f t="shared" si="53"/>
        <v>28</v>
      </c>
      <c r="H644" s="18">
        <f t="shared" ref="H644:H707" si="54">IF(OR($F644="",$G644=""),"",$F644-$D644*$G644)</f>
        <v>22</v>
      </c>
      <c r="J644" t="str">
        <f ca="1">IF(C644="","",IF(A644="","NO DATE",IF(NOT(ISNUMBER(A644)),"DATE IS TEXT",IF(A644&lt;&gt;INT(A644),"DATE HAS TIME",IF(OR(A644&lt;DATE(2026,9,16),A644&gt;TODAY()),"DATE OUT OF RANGE",IF(ISNA(MATCH(B644,{"SA-DAY","SA-NYT","SYS-DAY","SYS-NYT"},0)),"REFERENCE PROBLEM",IF(ISNA(MATCH(C644,ItemName,0)),"ITEM NOT IN LIST",IF(OR(NOT(ISNUMBER(D644)),D644&lt;=0),"QTY PROBLEM","OK"))))))))</f>
        <v>OK</v>
      </c>
    </row>
    <row r="645" spans="1:10" x14ac:dyDescent="0.25">
      <c r="A645" s="25">
        <v>46287</v>
      </c>
      <c r="B645" s="15" t="s">
        <v>2583</v>
      </c>
      <c r="C645" s="15" t="s">
        <v>1475</v>
      </c>
      <c r="D645" s="16">
        <v>1</v>
      </c>
      <c r="E645" s="18">
        <f t="shared" si="52"/>
        <v>20</v>
      </c>
      <c r="F645" s="18">
        <f t="shared" si="51"/>
        <v>20</v>
      </c>
      <c r="G645" s="18">
        <f t="shared" si="53"/>
        <v>13.0425</v>
      </c>
      <c r="H645" s="18">
        <f t="shared" si="54"/>
        <v>6.9574999999999996</v>
      </c>
      <c r="J645" t="str">
        <f ca="1">IF(C645="","",IF(A645="","NO DATE",IF(NOT(ISNUMBER(A645)),"DATE IS TEXT",IF(A645&lt;&gt;INT(A645),"DATE HAS TIME",IF(OR(A645&lt;DATE(2026,9,16),A645&gt;TODAY()),"DATE OUT OF RANGE",IF(ISNA(MATCH(B645,{"SA-DAY","SA-NYT","SYS-DAY","SYS-NYT"},0)),"REFERENCE PROBLEM",IF(ISNA(MATCH(C645,ItemName,0)),"ITEM NOT IN LIST",IF(OR(NOT(ISNUMBER(D645)),D645&lt;=0),"QTY PROBLEM","OK"))))))))</f>
        <v>OK</v>
      </c>
    </row>
    <row r="646" spans="1:10" x14ac:dyDescent="0.25">
      <c r="A646" s="25">
        <v>46287</v>
      </c>
      <c r="B646" s="15" t="s">
        <v>2583</v>
      </c>
      <c r="C646" s="15" t="s">
        <v>781</v>
      </c>
      <c r="D646" s="16">
        <v>9</v>
      </c>
      <c r="E646" s="18">
        <f t="shared" si="52"/>
        <v>15</v>
      </c>
      <c r="F646" s="18">
        <f t="shared" si="51"/>
        <v>135</v>
      </c>
      <c r="G646" s="18">
        <f t="shared" si="53"/>
        <v>8.75</v>
      </c>
      <c r="H646" s="18">
        <f t="shared" si="54"/>
        <v>56.25</v>
      </c>
      <c r="J646" t="str">
        <f ca="1">IF(C646="","",IF(A646="","NO DATE",IF(NOT(ISNUMBER(A646)),"DATE IS TEXT",IF(A646&lt;&gt;INT(A646),"DATE HAS TIME",IF(OR(A646&lt;DATE(2026,9,16),A646&gt;TODAY()),"DATE OUT OF RANGE",IF(ISNA(MATCH(B646,{"SA-DAY","SA-NYT","SYS-DAY","SYS-NYT"},0)),"REFERENCE PROBLEM",IF(ISNA(MATCH(C646,ItemName,0)),"ITEM NOT IN LIST",IF(OR(NOT(ISNUMBER(D646)),D646&lt;=0),"QTY PROBLEM","OK"))))))))</f>
        <v>OK</v>
      </c>
    </row>
    <row r="647" spans="1:10" x14ac:dyDescent="0.25">
      <c r="A647" s="25">
        <v>46287</v>
      </c>
      <c r="B647" s="15" t="s">
        <v>2583</v>
      </c>
      <c r="C647" s="15" t="s">
        <v>2492</v>
      </c>
      <c r="D647" s="16">
        <v>3</v>
      </c>
      <c r="E647" s="18">
        <f t="shared" si="52"/>
        <v>17</v>
      </c>
      <c r="F647" s="18">
        <f t="shared" si="51"/>
        <v>51</v>
      </c>
      <c r="G647" s="18">
        <f t="shared" si="53"/>
        <v>8.9600000000000009</v>
      </c>
      <c r="H647" s="18">
        <f t="shared" si="54"/>
        <v>24.119999999999997</v>
      </c>
      <c r="J647" t="str">
        <f ca="1">IF(C647="","",IF(A647="","NO DATE",IF(NOT(ISNUMBER(A647)),"DATE IS TEXT",IF(A647&lt;&gt;INT(A647),"DATE HAS TIME",IF(OR(A647&lt;DATE(2026,9,16),A647&gt;TODAY()),"DATE OUT OF RANGE",IF(ISNA(MATCH(B647,{"SA-DAY","SA-NYT","SYS-DAY","SYS-NYT"},0)),"REFERENCE PROBLEM",IF(ISNA(MATCH(C647,ItemName,0)),"ITEM NOT IN LIST",IF(OR(NOT(ISNUMBER(D647)),D647&lt;=0),"QTY PROBLEM","OK"))))))))</f>
        <v>OK</v>
      </c>
    </row>
    <row r="648" spans="1:10" x14ac:dyDescent="0.25">
      <c r="A648" s="25">
        <v>46287</v>
      </c>
      <c r="B648" s="15" t="s">
        <v>2583</v>
      </c>
      <c r="C648" s="15" t="s">
        <v>1865</v>
      </c>
      <c r="D648" s="16">
        <v>8</v>
      </c>
      <c r="E648" s="18">
        <f t="shared" si="52"/>
        <v>30</v>
      </c>
      <c r="F648" s="18">
        <f t="shared" si="51"/>
        <v>240</v>
      </c>
      <c r="G648" s="18">
        <f t="shared" si="53"/>
        <v>17.351190476190474</v>
      </c>
      <c r="H648" s="18">
        <f t="shared" si="54"/>
        <v>101.1904761904762</v>
      </c>
      <c r="J648" t="str">
        <f ca="1">IF(C648="","",IF(A648="","NO DATE",IF(NOT(ISNUMBER(A648)),"DATE IS TEXT",IF(A648&lt;&gt;INT(A648),"DATE HAS TIME",IF(OR(A648&lt;DATE(2026,9,16),A648&gt;TODAY()),"DATE OUT OF RANGE",IF(ISNA(MATCH(B648,{"SA-DAY","SA-NYT","SYS-DAY","SYS-NYT"},0)),"REFERENCE PROBLEM",IF(ISNA(MATCH(C648,ItemName,0)),"ITEM NOT IN LIST",IF(OR(NOT(ISNUMBER(D648)),D648&lt;=0),"QTY PROBLEM","OK"))))))))</f>
        <v>OK</v>
      </c>
    </row>
    <row r="649" spans="1:10" x14ac:dyDescent="0.25">
      <c r="A649" s="25">
        <v>46287</v>
      </c>
      <c r="B649" s="15" t="s">
        <v>2583</v>
      </c>
      <c r="C649" s="15" t="s">
        <v>2204</v>
      </c>
      <c r="D649" s="16">
        <v>2</v>
      </c>
      <c r="E649" s="18">
        <f t="shared" si="52"/>
        <v>3</v>
      </c>
      <c r="F649" s="18">
        <f t="shared" si="51"/>
        <v>6</v>
      </c>
      <c r="G649" s="18">
        <f t="shared" si="53"/>
        <v>1.9575</v>
      </c>
      <c r="H649" s="18">
        <f t="shared" si="54"/>
        <v>2.085</v>
      </c>
      <c r="J649" t="str">
        <f ca="1">IF(C649="","",IF(A649="","NO DATE",IF(NOT(ISNUMBER(A649)),"DATE IS TEXT",IF(A649&lt;&gt;INT(A649),"DATE HAS TIME",IF(OR(A649&lt;DATE(2026,9,16),A649&gt;TODAY()),"DATE OUT OF RANGE",IF(ISNA(MATCH(B649,{"SA-DAY","SA-NYT","SYS-DAY","SYS-NYT"},0)),"REFERENCE PROBLEM",IF(ISNA(MATCH(C649,ItemName,0)),"ITEM NOT IN LIST",IF(OR(NOT(ISNUMBER(D649)),D649&lt;=0),"QTY PROBLEM","OK"))))))))</f>
        <v>OK</v>
      </c>
    </row>
    <row r="650" spans="1:10" x14ac:dyDescent="0.25">
      <c r="A650" s="25">
        <v>46287</v>
      </c>
      <c r="B650" s="15" t="s">
        <v>2583</v>
      </c>
      <c r="C650" s="15" t="s">
        <v>2030</v>
      </c>
      <c r="D650" s="16">
        <v>2</v>
      </c>
      <c r="E650" s="18">
        <f t="shared" si="52"/>
        <v>5</v>
      </c>
      <c r="F650" s="18">
        <f t="shared" si="51"/>
        <v>10</v>
      </c>
      <c r="G650" s="18">
        <f t="shared" si="53"/>
        <v>3.2625000000000002</v>
      </c>
      <c r="H650" s="18">
        <f t="shared" si="54"/>
        <v>3.4749999999999996</v>
      </c>
      <c r="J650" t="str">
        <f ca="1">IF(C650="","",IF(A650="","NO DATE",IF(NOT(ISNUMBER(A650)),"DATE IS TEXT",IF(A650&lt;&gt;INT(A650),"DATE HAS TIME",IF(OR(A650&lt;DATE(2026,9,16),A650&gt;TODAY()),"DATE OUT OF RANGE",IF(ISNA(MATCH(B650,{"SA-DAY","SA-NYT","SYS-DAY","SYS-NYT"},0)),"REFERENCE PROBLEM",IF(ISNA(MATCH(C650,ItemName,0)),"ITEM NOT IN LIST",IF(OR(NOT(ISNUMBER(D650)),D650&lt;=0),"QTY PROBLEM","OK"))))))))</f>
        <v>OK</v>
      </c>
    </row>
    <row r="651" spans="1:10" x14ac:dyDescent="0.25">
      <c r="A651" s="25">
        <v>46287</v>
      </c>
      <c r="B651" s="15" t="s">
        <v>2583</v>
      </c>
      <c r="C651" s="15" t="s">
        <v>2180</v>
      </c>
      <c r="D651" s="16">
        <v>1</v>
      </c>
      <c r="E651" s="18">
        <f t="shared" si="52"/>
        <v>30</v>
      </c>
      <c r="F651" s="18">
        <f t="shared" si="51"/>
        <v>30</v>
      </c>
      <c r="G651" s="18">
        <f t="shared" si="53"/>
        <v>19.567499999999999</v>
      </c>
      <c r="H651" s="18">
        <f t="shared" si="54"/>
        <v>10.432500000000001</v>
      </c>
      <c r="J651" t="str">
        <f ca="1">IF(C651="","",IF(A651="","NO DATE",IF(NOT(ISNUMBER(A651)),"DATE IS TEXT",IF(A651&lt;&gt;INT(A651),"DATE HAS TIME",IF(OR(A651&lt;DATE(2026,9,16),A651&gt;TODAY()),"DATE OUT OF RANGE",IF(ISNA(MATCH(B651,{"SA-DAY","SA-NYT","SYS-DAY","SYS-NYT"},0)),"REFERENCE PROBLEM",IF(ISNA(MATCH(C651,ItemName,0)),"ITEM NOT IN LIST",IF(OR(NOT(ISNUMBER(D651)),D651&lt;=0),"QTY PROBLEM","OK"))))))))</f>
        <v>OK</v>
      </c>
    </row>
    <row r="652" spans="1:10" x14ac:dyDescent="0.25">
      <c r="A652" s="25">
        <v>46287</v>
      </c>
      <c r="B652" s="15" t="s">
        <v>2583</v>
      </c>
      <c r="C652" s="15" t="s">
        <v>2494</v>
      </c>
      <c r="D652" s="16">
        <v>2</v>
      </c>
      <c r="E652" s="18">
        <f t="shared" si="52"/>
        <v>10</v>
      </c>
      <c r="F652" s="18">
        <f t="shared" si="51"/>
        <v>20</v>
      </c>
      <c r="G652" s="18">
        <f t="shared" si="53"/>
        <v>4.375</v>
      </c>
      <c r="H652" s="18">
        <f t="shared" si="54"/>
        <v>11.25</v>
      </c>
      <c r="J652" t="str">
        <f ca="1">IF(C652="","",IF(A652="","NO DATE",IF(NOT(ISNUMBER(A652)),"DATE IS TEXT",IF(A652&lt;&gt;INT(A652),"DATE HAS TIME",IF(OR(A652&lt;DATE(2026,9,16),A652&gt;TODAY()),"DATE OUT OF RANGE",IF(ISNA(MATCH(B652,{"SA-DAY","SA-NYT","SYS-DAY","SYS-NYT"},0)),"REFERENCE PROBLEM",IF(ISNA(MATCH(C652,ItemName,0)),"ITEM NOT IN LIST",IF(OR(NOT(ISNUMBER(D652)),D652&lt;=0),"QTY PROBLEM","OK"))))))))</f>
        <v>OK</v>
      </c>
    </row>
    <row r="653" spans="1:10" x14ac:dyDescent="0.25">
      <c r="A653" s="25">
        <v>46287</v>
      </c>
      <c r="B653" s="15" t="s">
        <v>2583</v>
      </c>
      <c r="C653" s="15" t="s">
        <v>1447</v>
      </c>
      <c r="D653" s="16">
        <v>1</v>
      </c>
      <c r="E653" s="18">
        <f t="shared" si="52"/>
        <v>35</v>
      </c>
      <c r="F653" s="18">
        <f t="shared" si="51"/>
        <v>35</v>
      </c>
      <c r="G653" s="18">
        <f t="shared" si="53"/>
        <v>22.822500000000002</v>
      </c>
      <c r="H653" s="18">
        <f t="shared" si="54"/>
        <v>12.177499999999998</v>
      </c>
      <c r="J653" t="str">
        <f ca="1">IF(C653="","",IF(A653="","NO DATE",IF(NOT(ISNUMBER(A653)),"DATE IS TEXT",IF(A653&lt;&gt;INT(A653),"DATE HAS TIME",IF(OR(A653&lt;DATE(2026,9,16),A653&gt;TODAY()),"DATE OUT OF RANGE",IF(ISNA(MATCH(B653,{"SA-DAY","SA-NYT","SYS-DAY","SYS-NYT"},0)),"REFERENCE PROBLEM",IF(ISNA(MATCH(C653,ItemName,0)),"ITEM NOT IN LIST",IF(OR(NOT(ISNUMBER(D653)),D653&lt;=0),"QTY PROBLEM","OK"))))))))</f>
        <v>OK</v>
      </c>
    </row>
    <row r="654" spans="1:10" x14ac:dyDescent="0.25">
      <c r="A654" s="25">
        <v>46287</v>
      </c>
      <c r="B654" s="15" t="s">
        <v>2583</v>
      </c>
      <c r="C654" s="15" t="s">
        <v>2204</v>
      </c>
      <c r="D654" s="16">
        <v>6</v>
      </c>
      <c r="E654" s="18">
        <f t="shared" si="52"/>
        <v>3</v>
      </c>
      <c r="F654" s="18">
        <f t="shared" si="51"/>
        <v>18</v>
      </c>
      <c r="G654" s="18">
        <f t="shared" si="53"/>
        <v>1.9575</v>
      </c>
      <c r="H654" s="18">
        <f t="shared" si="54"/>
        <v>6.254999999999999</v>
      </c>
      <c r="J654" t="str">
        <f ca="1">IF(C654="","",IF(A654="","NO DATE",IF(NOT(ISNUMBER(A654)),"DATE IS TEXT",IF(A654&lt;&gt;INT(A654),"DATE HAS TIME",IF(OR(A654&lt;DATE(2026,9,16),A654&gt;TODAY()),"DATE OUT OF RANGE",IF(ISNA(MATCH(B654,{"SA-DAY","SA-NYT","SYS-DAY","SYS-NYT"},0)),"REFERENCE PROBLEM",IF(ISNA(MATCH(C654,ItemName,0)),"ITEM NOT IN LIST",IF(OR(NOT(ISNUMBER(D654)),D654&lt;=0),"QTY PROBLEM","OK"))))))))</f>
        <v>OK</v>
      </c>
    </row>
    <row r="655" spans="1:10" x14ac:dyDescent="0.25">
      <c r="A655" s="25">
        <v>46287</v>
      </c>
      <c r="B655" s="15" t="s">
        <v>2583</v>
      </c>
      <c r="C655" s="15" t="s">
        <v>2092</v>
      </c>
      <c r="D655" s="16">
        <v>1</v>
      </c>
      <c r="E655" s="18">
        <f t="shared" si="52"/>
        <v>15</v>
      </c>
      <c r="F655" s="18">
        <f t="shared" si="51"/>
        <v>15</v>
      </c>
      <c r="G655" s="18">
        <f t="shared" si="53"/>
        <v>9.7799999999999994</v>
      </c>
      <c r="H655" s="18">
        <f t="shared" si="54"/>
        <v>5.2200000000000006</v>
      </c>
      <c r="J655" t="str">
        <f ca="1">IF(C655="","",IF(A655="","NO DATE",IF(NOT(ISNUMBER(A655)),"DATE IS TEXT",IF(A655&lt;&gt;INT(A655),"DATE HAS TIME",IF(OR(A655&lt;DATE(2026,9,16),A655&gt;TODAY()),"DATE OUT OF RANGE",IF(ISNA(MATCH(B655,{"SA-DAY","SA-NYT","SYS-DAY","SYS-NYT"},0)),"REFERENCE PROBLEM",IF(ISNA(MATCH(C655,ItemName,0)),"ITEM NOT IN LIST",IF(OR(NOT(ISNUMBER(D655)),D655&lt;=0),"QTY PROBLEM","OK"))))))))</f>
        <v>OK</v>
      </c>
    </row>
    <row r="656" spans="1:10" x14ac:dyDescent="0.25">
      <c r="A656" s="25">
        <v>46287</v>
      </c>
      <c r="B656" s="15" t="s">
        <v>2583</v>
      </c>
      <c r="C656" s="15" t="s">
        <v>941</v>
      </c>
      <c r="D656" s="16">
        <v>2</v>
      </c>
      <c r="E656" s="18">
        <f t="shared" si="52"/>
        <v>30</v>
      </c>
      <c r="F656" s="18">
        <f t="shared" ref="F656:F719" si="55">IF(OR($D656="",$E656=""),"",$D656*$E656)</f>
        <v>60</v>
      </c>
      <c r="G656" s="18">
        <f t="shared" si="53"/>
        <v>16.305</v>
      </c>
      <c r="H656" s="18">
        <f t="shared" si="54"/>
        <v>27.39</v>
      </c>
      <c r="J656" t="str">
        <f ca="1">IF(C656="","",IF(A656="","NO DATE",IF(NOT(ISNUMBER(A656)),"DATE IS TEXT",IF(A656&lt;&gt;INT(A656),"DATE HAS TIME",IF(OR(A656&lt;DATE(2026,9,16),A656&gt;TODAY()),"DATE OUT OF RANGE",IF(ISNA(MATCH(B656,{"SA-DAY","SA-NYT","SYS-DAY","SYS-NYT"},0)),"REFERENCE PROBLEM",IF(ISNA(MATCH(C656,ItemName,0)),"ITEM NOT IN LIST",IF(OR(NOT(ISNUMBER(D656)),D656&lt;=0),"QTY PROBLEM","OK"))))))))</f>
        <v>OK</v>
      </c>
    </row>
    <row r="657" spans="1:10" x14ac:dyDescent="0.25">
      <c r="A657" s="25">
        <v>46287</v>
      </c>
      <c r="B657" s="15" t="s">
        <v>2583</v>
      </c>
      <c r="C657" s="15" t="s">
        <v>1111</v>
      </c>
      <c r="D657" s="16">
        <v>2</v>
      </c>
      <c r="E657" s="18">
        <f t="shared" si="52"/>
        <v>15</v>
      </c>
      <c r="F657" s="18">
        <f t="shared" si="55"/>
        <v>30</v>
      </c>
      <c r="G657" s="18">
        <f t="shared" si="53"/>
        <v>9.7799999999999994</v>
      </c>
      <c r="H657" s="18">
        <f t="shared" si="54"/>
        <v>10.440000000000001</v>
      </c>
      <c r="J657" t="str">
        <f ca="1">IF(C657="","",IF(A657="","NO DATE",IF(NOT(ISNUMBER(A657)),"DATE IS TEXT",IF(A657&lt;&gt;INT(A657),"DATE HAS TIME",IF(OR(A657&lt;DATE(2026,9,16),A657&gt;TODAY()),"DATE OUT OF RANGE",IF(ISNA(MATCH(B657,{"SA-DAY","SA-NYT","SYS-DAY","SYS-NYT"},0)),"REFERENCE PROBLEM",IF(ISNA(MATCH(C657,ItemName,0)),"ITEM NOT IN LIST",IF(OR(NOT(ISNUMBER(D657)),D657&lt;=0),"QTY PROBLEM","OK"))))))))</f>
        <v>OK</v>
      </c>
    </row>
    <row r="658" spans="1:10" x14ac:dyDescent="0.25">
      <c r="A658" s="25">
        <v>46287</v>
      </c>
      <c r="B658" s="15" t="s">
        <v>2583</v>
      </c>
      <c r="C658" s="15" t="s">
        <v>929</v>
      </c>
      <c r="D658" s="16">
        <v>2</v>
      </c>
      <c r="E658" s="18">
        <f t="shared" si="52"/>
        <v>30</v>
      </c>
      <c r="F658" s="18">
        <f t="shared" si="55"/>
        <v>60</v>
      </c>
      <c r="G658" s="18">
        <f t="shared" si="53"/>
        <v>16.305</v>
      </c>
      <c r="H658" s="18">
        <f t="shared" si="54"/>
        <v>27.39</v>
      </c>
      <c r="J658" t="str">
        <f ca="1">IF(C658="","",IF(A658="","NO DATE",IF(NOT(ISNUMBER(A658)),"DATE IS TEXT",IF(A658&lt;&gt;INT(A658),"DATE HAS TIME",IF(OR(A658&lt;DATE(2026,9,16),A658&gt;TODAY()),"DATE OUT OF RANGE",IF(ISNA(MATCH(B658,{"SA-DAY","SA-NYT","SYS-DAY","SYS-NYT"},0)),"REFERENCE PROBLEM",IF(ISNA(MATCH(C658,ItemName,0)),"ITEM NOT IN LIST",IF(OR(NOT(ISNUMBER(D658)),D658&lt;=0),"QTY PROBLEM","OK"))))))))</f>
        <v>OK</v>
      </c>
    </row>
    <row r="659" spans="1:10" x14ac:dyDescent="0.25">
      <c r="A659" s="25">
        <v>46287</v>
      </c>
      <c r="B659" s="15" t="s">
        <v>2583</v>
      </c>
      <c r="C659" s="15" t="s">
        <v>889</v>
      </c>
      <c r="D659" s="16">
        <v>1</v>
      </c>
      <c r="E659" s="18">
        <f t="shared" si="52"/>
        <v>30</v>
      </c>
      <c r="F659" s="18">
        <f t="shared" si="55"/>
        <v>30</v>
      </c>
      <c r="G659" s="18">
        <f t="shared" si="53"/>
        <v>19.567499999999999</v>
      </c>
      <c r="H659" s="18">
        <f t="shared" si="54"/>
        <v>10.432500000000001</v>
      </c>
      <c r="J659" t="str">
        <f ca="1">IF(C659="","",IF(A659="","NO DATE",IF(NOT(ISNUMBER(A659)),"DATE IS TEXT",IF(A659&lt;&gt;INT(A659),"DATE HAS TIME",IF(OR(A659&lt;DATE(2026,9,16),A659&gt;TODAY()),"DATE OUT OF RANGE",IF(ISNA(MATCH(B659,{"SA-DAY","SA-NYT","SYS-DAY","SYS-NYT"},0)),"REFERENCE PROBLEM",IF(ISNA(MATCH(C659,ItemName,0)),"ITEM NOT IN LIST",IF(OR(NOT(ISNUMBER(D659)),D659&lt;=0),"QTY PROBLEM","OK"))))))))</f>
        <v>OK</v>
      </c>
    </row>
    <row r="660" spans="1:10" x14ac:dyDescent="0.25">
      <c r="A660" s="25">
        <v>46287</v>
      </c>
      <c r="B660" s="15" t="s">
        <v>2583</v>
      </c>
      <c r="C660" s="15" t="s">
        <v>1725</v>
      </c>
      <c r="D660" s="16">
        <v>1</v>
      </c>
      <c r="E660" s="18">
        <f t="shared" si="52"/>
        <v>10</v>
      </c>
      <c r="F660" s="18">
        <f t="shared" si="55"/>
        <v>10</v>
      </c>
      <c r="G660" s="18">
        <f t="shared" si="53"/>
        <v>6.5250000000000004</v>
      </c>
      <c r="H660" s="18">
        <f t="shared" si="54"/>
        <v>3.4749999999999996</v>
      </c>
      <c r="J660" t="str">
        <f ca="1">IF(C660="","",IF(A660="","NO DATE",IF(NOT(ISNUMBER(A660)),"DATE IS TEXT",IF(A660&lt;&gt;INT(A660),"DATE HAS TIME",IF(OR(A660&lt;DATE(2026,9,16),A660&gt;TODAY()),"DATE OUT OF RANGE",IF(ISNA(MATCH(B660,{"SA-DAY","SA-NYT","SYS-DAY","SYS-NYT"},0)),"REFERENCE PROBLEM",IF(ISNA(MATCH(C660,ItemName,0)),"ITEM NOT IN LIST",IF(OR(NOT(ISNUMBER(D660)),D660&lt;=0),"QTY PROBLEM","OK"))))))))</f>
        <v>OK</v>
      </c>
    </row>
    <row r="661" spans="1:10" x14ac:dyDescent="0.25">
      <c r="A661" s="25">
        <v>46287</v>
      </c>
      <c r="B661" s="15" t="s">
        <v>2583</v>
      </c>
      <c r="C661" s="15" t="s">
        <v>1693</v>
      </c>
      <c r="D661" s="16">
        <v>2</v>
      </c>
      <c r="E661" s="18">
        <f t="shared" si="52"/>
        <v>10</v>
      </c>
      <c r="F661" s="18">
        <f t="shared" si="55"/>
        <v>20</v>
      </c>
      <c r="G661" s="18">
        <f t="shared" si="53"/>
        <v>6.4950000000000001</v>
      </c>
      <c r="H661" s="18">
        <f t="shared" si="54"/>
        <v>7.01</v>
      </c>
      <c r="J661" t="str">
        <f ca="1">IF(C661="","",IF(A661="","NO DATE",IF(NOT(ISNUMBER(A661)),"DATE IS TEXT",IF(A661&lt;&gt;INT(A661),"DATE HAS TIME",IF(OR(A661&lt;DATE(2026,9,16),A661&gt;TODAY()),"DATE OUT OF RANGE",IF(ISNA(MATCH(B661,{"SA-DAY","SA-NYT","SYS-DAY","SYS-NYT"},0)),"REFERENCE PROBLEM",IF(ISNA(MATCH(C661,ItemName,0)),"ITEM NOT IN LIST",IF(OR(NOT(ISNUMBER(D661)),D661&lt;=0),"QTY PROBLEM","OK"))))))))</f>
        <v>OK</v>
      </c>
    </row>
    <row r="662" spans="1:10" x14ac:dyDescent="0.25">
      <c r="A662" s="25">
        <v>46287</v>
      </c>
      <c r="B662" s="15" t="s">
        <v>2583</v>
      </c>
      <c r="C662" s="15" t="s">
        <v>2074</v>
      </c>
      <c r="D662" s="16">
        <v>1</v>
      </c>
      <c r="E662" s="18">
        <f t="shared" si="52"/>
        <v>15</v>
      </c>
      <c r="F662" s="18">
        <f t="shared" si="55"/>
        <v>15</v>
      </c>
      <c r="G662" s="18">
        <f t="shared" si="53"/>
        <v>9.7799999999999994</v>
      </c>
      <c r="H662" s="18">
        <f t="shared" si="54"/>
        <v>5.2200000000000006</v>
      </c>
      <c r="J662" t="str">
        <f ca="1">IF(C662="","",IF(A662="","NO DATE",IF(NOT(ISNUMBER(A662)),"DATE IS TEXT",IF(A662&lt;&gt;INT(A662),"DATE HAS TIME",IF(OR(A662&lt;DATE(2026,9,16),A662&gt;TODAY()),"DATE OUT OF RANGE",IF(ISNA(MATCH(B662,{"SA-DAY","SA-NYT","SYS-DAY","SYS-NYT"},0)),"REFERENCE PROBLEM",IF(ISNA(MATCH(C662,ItemName,0)),"ITEM NOT IN LIST",IF(OR(NOT(ISNUMBER(D662)),D662&lt;=0),"QTY PROBLEM","OK"))))))))</f>
        <v>OK</v>
      </c>
    </row>
    <row r="663" spans="1:10" x14ac:dyDescent="0.25">
      <c r="A663" s="25">
        <v>46287</v>
      </c>
      <c r="B663" s="15" t="s">
        <v>2584</v>
      </c>
      <c r="C663" s="15" t="s">
        <v>759</v>
      </c>
      <c r="D663" s="16">
        <v>1</v>
      </c>
      <c r="E663" s="18">
        <f t="shared" si="52"/>
        <v>30</v>
      </c>
      <c r="F663" s="18">
        <f t="shared" si="55"/>
        <v>30</v>
      </c>
      <c r="G663" s="18">
        <f t="shared" si="53"/>
        <v>19.567499999999999</v>
      </c>
      <c r="H663" s="18">
        <f t="shared" si="54"/>
        <v>10.432500000000001</v>
      </c>
      <c r="J663" t="str">
        <f ca="1">IF(C663="","",IF(A663="","NO DATE",IF(NOT(ISNUMBER(A663)),"DATE IS TEXT",IF(A663&lt;&gt;INT(A663),"DATE HAS TIME",IF(OR(A663&lt;DATE(2026,9,16),A663&gt;TODAY()),"DATE OUT OF RANGE",IF(ISNA(MATCH(B663,{"SA-DAY","SA-NYT","SYS-DAY","SYS-NYT"},0)),"REFERENCE PROBLEM",IF(ISNA(MATCH(C663,ItemName,0)),"ITEM NOT IN LIST",IF(OR(NOT(ISNUMBER(D663)),D663&lt;=0),"QTY PROBLEM","OK"))))))))</f>
        <v>OK</v>
      </c>
    </row>
    <row r="664" spans="1:10" x14ac:dyDescent="0.25">
      <c r="A664" s="25">
        <v>46287</v>
      </c>
      <c r="B664" s="15" t="s">
        <v>2584</v>
      </c>
      <c r="C664" s="15" t="s">
        <v>2494</v>
      </c>
      <c r="D664" s="16">
        <v>9</v>
      </c>
      <c r="E664" s="18">
        <f t="shared" si="52"/>
        <v>10</v>
      </c>
      <c r="F664" s="18">
        <f t="shared" si="55"/>
        <v>90</v>
      </c>
      <c r="G664" s="18">
        <f t="shared" si="53"/>
        <v>4.375</v>
      </c>
      <c r="H664" s="18">
        <f t="shared" si="54"/>
        <v>50.625</v>
      </c>
      <c r="J664" t="str">
        <f ca="1">IF(C664="","",IF(A664="","NO DATE",IF(NOT(ISNUMBER(A664)),"DATE IS TEXT",IF(A664&lt;&gt;INT(A664),"DATE HAS TIME",IF(OR(A664&lt;DATE(2026,9,16),A664&gt;TODAY()),"DATE OUT OF RANGE",IF(ISNA(MATCH(B664,{"SA-DAY","SA-NYT","SYS-DAY","SYS-NYT"},0)),"REFERENCE PROBLEM",IF(ISNA(MATCH(C664,ItemName,0)),"ITEM NOT IN LIST",IF(OR(NOT(ISNUMBER(D664)),D664&lt;=0),"QTY PROBLEM","OK"))))))))</f>
        <v>OK</v>
      </c>
    </row>
    <row r="665" spans="1:10" x14ac:dyDescent="0.25">
      <c r="A665" s="25">
        <v>46287</v>
      </c>
      <c r="B665" s="15" t="s">
        <v>2584</v>
      </c>
      <c r="C665" s="15" t="s">
        <v>2484</v>
      </c>
      <c r="D665" s="16">
        <v>19</v>
      </c>
      <c r="E665" s="18">
        <f t="shared" si="52"/>
        <v>22</v>
      </c>
      <c r="F665" s="18">
        <f t="shared" si="55"/>
        <v>418</v>
      </c>
      <c r="G665" s="18">
        <f t="shared" si="53"/>
        <v>12.836571428571428</v>
      </c>
      <c r="H665" s="18">
        <f t="shared" si="54"/>
        <v>174.10514285714285</v>
      </c>
      <c r="J665" t="str">
        <f ca="1">IF(C665="","",IF(A665="","NO DATE",IF(NOT(ISNUMBER(A665)),"DATE IS TEXT",IF(A665&lt;&gt;INT(A665),"DATE HAS TIME",IF(OR(A665&lt;DATE(2026,9,16),A665&gt;TODAY()),"DATE OUT OF RANGE",IF(ISNA(MATCH(B665,{"SA-DAY","SA-NYT","SYS-DAY","SYS-NYT"},0)),"REFERENCE PROBLEM",IF(ISNA(MATCH(C665,ItemName,0)),"ITEM NOT IN LIST",IF(OR(NOT(ISNUMBER(D665)),D665&lt;=0),"QTY PROBLEM","OK"))))))))</f>
        <v>OK</v>
      </c>
    </row>
    <row r="666" spans="1:10" x14ac:dyDescent="0.25">
      <c r="A666" s="25">
        <v>46287</v>
      </c>
      <c r="B666" s="15" t="s">
        <v>2584</v>
      </c>
      <c r="C666" s="15" t="s">
        <v>1543</v>
      </c>
      <c r="D666" s="16">
        <v>1</v>
      </c>
      <c r="E666" s="18">
        <f t="shared" si="52"/>
        <v>10</v>
      </c>
      <c r="F666" s="18">
        <f t="shared" si="55"/>
        <v>10</v>
      </c>
      <c r="G666" s="18">
        <f t="shared" si="53"/>
        <v>7.5</v>
      </c>
      <c r="H666" s="18">
        <f t="shared" si="54"/>
        <v>2.5</v>
      </c>
      <c r="J666" t="str">
        <f ca="1">IF(C666="","",IF(A666="","NO DATE",IF(NOT(ISNUMBER(A666)),"DATE IS TEXT",IF(A666&lt;&gt;INT(A666),"DATE HAS TIME",IF(OR(A666&lt;DATE(2026,9,16),A666&gt;TODAY()),"DATE OUT OF RANGE",IF(ISNA(MATCH(B666,{"SA-DAY","SA-NYT","SYS-DAY","SYS-NYT"},0)),"REFERENCE PROBLEM",IF(ISNA(MATCH(C666,ItemName,0)),"ITEM NOT IN LIST",IF(OR(NOT(ISNUMBER(D666)),D666&lt;=0),"QTY PROBLEM","OK"))))))))</f>
        <v>OK</v>
      </c>
    </row>
    <row r="667" spans="1:10" x14ac:dyDescent="0.25">
      <c r="A667" s="25">
        <v>46287</v>
      </c>
      <c r="B667" s="15" t="s">
        <v>2584</v>
      </c>
      <c r="C667" s="15" t="s">
        <v>767</v>
      </c>
      <c r="D667" s="16">
        <v>2</v>
      </c>
      <c r="E667" s="18">
        <f t="shared" si="52"/>
        <v>45</v>
      </c>
      <c r="F667" s="18">
        <f t="shared" si="55"/>
        <v>90</v>
      </c>
      <c r="G667" s="18">
        <f t="shared" si="53"/>
        <v>29.3475</v>
      </c>
      <c r="H667" s="18">
        <f t="shared" si="54"/>
        <v>31.305</v>
      </c>
      <c r="J667" t="str">
        <f ca="1">IF(C667="","",IF(A667="","NO DATE",IF(NOT(ISNUMBER(A667)),"DATE IS TEXT",IF(A667&lt;&gt;INT(A667),"DATE HAS TIME",IF(OR(A667&lt;DATE(2026,9,16),A667&gt;TODAY()),"DATE OUT OF RANGE",IF(ISNA(MATCH(B667,{"SA-DAY","SA-NYT","SYS-DAY","SYS-NYT"},0)),"REFERENCE PROBLEM",IF(ISNA(MATCH(C667,ItemName,0)),"ITEM NOT IN LIST",IF(OR(NOT(ISNUMBER(D667)),D667&lt;=0),"QTY PROBLEM","OK"))))))))</f>
        <v>OK</v>
      </c>
    </row>
    <row r="668" spans="1:10" x14ac:dyDescent="0.25">
      <c r="A668" s="25">
        <v>46287</v>
      </c>
      <c r="B668" s="15" t="s">
        <v>2584</v>
      </c>
      <c r="C668" s="15" t="s">
        <v>554</v>
      </c>
      <c r="D668" s="16">
        <v>2</v>
      </c>
      <c r="E668" s="18">
        <f t="shared" si="52"/>
        <v>15</v>
      </c>
      <c r="F668" s="18">
        <f t="shared" si="55"/>
        <v>30</v>
      </c>
      <c r="G668" s="18">
        <f t="shared" si="53"/>
        <v>9.7799999999999994</v>
      </c>
      <c r="H668" s="18">
        <f t="shared" si="54"/>
        <v>10.440000000000001</v>
      </c>
      <c r="J668" t="str">
        <f ca="1">IF(C668="","",IF(A668="","NO DATE",IF(NOT(ISNUMBER(A668)),"DATE IS TEXT",IF(A668&lt;&gt;INT(A668),"DATE HAS TIME",IF(OR(A668&lt;DATE(2026,9,16),A668&gt;TODAY()),"DATE OUT OF RANGE",IF(ISNA(MATCH(B668,{"SA-DAY","SA-NYT","SYS-DAY","SYS-NYT"},0)),"REFERENCE PROBLEM",IF(ISNA(MATCH(C668,ItemName,0)),"ITEM NOT IN LIST",IF(OR(NOT(ISNUMBER(D668)),D668&lt;=0),"QTY PROBLEM","OK"))))))))</f>
        <v>OK</v>
      </c>
    </row>
    <row r="669" spans="1:10" x14ac:dyDescent="0.25">
      <c r="A669" s="25">
        <v>46287</v>
      </c>
      <c r="B669" s="15" t="s">
        <v>2584</v>
      </c>
      <c r="C669" s="15" t="s">
        <v>1990</v>
      </c>
      <c r="D669" s="16">
        <v>1</v>
      </c>
      <c r="E669" s="18">
        <f t="shared" si="52"/>
        <v>90</v>
      </c>
      <c r="F669" s="18">
        <f t="shared" si="55"/>
        <v>90</v>
      </c>
      <c r="G669" s="18">
        <f t="shared" si="53"/>
        <v>58.695</v>
      </c>
      <c r="H669" s="18">
        <f t="shared" si="54"/>
        <v>31.305</v>
      </c>
      <c r="J669" t="str">
        <f ca="1">IF(C669="","",IF(A669="","NO DATE",IF(NOT(ISNUMBER(A669)),"DATE IS TEXT",IF(A669&lt;&gt;INT(A669),"DATE HAS TIME",IF(OR(A669&lt;DATE(2026,9,16),A669&gt;TODAY()),"DATE OUT OF RANGE",IF(ISNA(MATCH(B669,{"SA-DAY","SA-NYT","SYS-DAY","SYS-NYT"},0)),"REFERENCE PROBLEM",IF(ISNA(MATCH(C669,ItemName,0)),"ITEM NOT IN LIST",IF(OR(NOT(ISNUMBER(D669)),D669&lt;=0),"QTY PROBLEM","OK"))))))))</f>
        <v>OK</v>
      </c>
    </row>
    <row r="670" spans="1:10" x14ac:dyDescent="0.25">
      <c r="A670" s="25">
        <v>46287</v>
      </c>
      <c r="B670" s="15" t="s">
        <v>2584</v>
      </c>
      <c r="C670" s="15" t="s">
        <v>929</v>
      </c>
      <c r="D670" s="16">
        <v>3</v>
      </c>
      <c r="E670" s="18">
        <f t="shared" ref="E670:E733" si="56">IF($C670="","",IFERROR(INDEX(ItemPriceCol,MATCH($C670,ItemName,0)),""))</f>
        <v>30</v>
      </c>
      <c r="F670" s="18">
        <f t="shared" si="55"/>
        <v>90</v>
      </c>
      <c r="G670" s="18">
        <f t="shared" si="53"/>
        <v>16.305</v>
      </c>
      <c r="H670" s="18">
        <f t="shared" si="54"/>
        <v>41.085000000000001</v>
      </c>
      <c r="J670" t="str">
        <f ca="1">IF(C670="","",IF(A670="","NO DATE",IF(NOT(ISNUMBER(A670)),"DATE IS TEXT",IF(A670&lt;&gt;INT(A670),"DATE HAS TIME",IF(OR(A670&lt;DATE(2026,9,16),A670&gt;TODAY()),"DATE OUT OF RANGE",IF(ISNA(MATCH(B670,{"SA-DAY","SA-NYT","SYS-DAY","SYS-NYT"},0)),"REFERENCE PROBLEM",IF(ISNA(MATCH(C670,ItemName,0)),"ITEM NOT IN LIST",IF(OR(NOT(ISNUMBER(D670)),D670&lt;=0),"QTY PROBLEM","OK"))))))))</f>
        <v>OK</v>
      </c>
    </row>
    <row r="671" spans="1:10" x14ac:dyDescent="0.25">
      <c r="A671" s="25">
        <v>46287</v>
      </c>
      <c r="B671" s="15" t="s">
        <v>2584</v>
      </c>
      <c r="C671" s="15" t="s">
        <v>1865</v>
      </c>
      <c r="D671" s="16">
        <v>6</v>
      </c>
      <c r="E671" s="18">
        <f t="shared" si="56"/>
        <v>30</v>
      </c>
      <c r="F671" s="18">
        <f t="shared" si="55"/>
        <v>180</v>
      </c>
      <c r="G671" s="18">
        <f t="shared" si="53"/>
        <v>17.351190476190474</v>
      </c>
      <c r="H671" s="18">
        <f t="shared" si="54"/>
        <v>75.892857142857153</v>
      </c>
      <c r="J671" t="str">
        <f ca="1">IF(C671="","",IF(A671="","NO DATE",IF(NOT(ISNUMBER(A671)),"DATE IS TEXT",IF(A671&lt;&gt;INT(A671),"DATE HAS TIME",IF(OR(A671&lt;DATE(2026,9,16),A671&gt;TODAY()),"DATE OUT OF RANGE",IF(ISNA(MATCH(B671,{"SA-DAY","SA-NYT","SYS-DAY","SYS-NYT"},0)),"REFERENCE PROBLEM",IF(ISNA(MATCH(C671,ItemName,0)),"ITEM NOT IN LIST",IF(OR(NOT(ISNUMBER(D671)),D671&lt;=0),"QTY PROBLEM","OK"))))))))</f>
        <v>OK</v>
      </c>
    </row>
    <row r="672" spans="1:10" x14ac:dyDescent="0.25">
      <c r="A672" s="25">
        <v>46287</v>
      </c>
      <c r="B672" s="15" t="s">
        <v>2584</v>
      </c>
      <c r="C672" s="15" t="s">
        <v>2466</v>
      </c>
      <c r="D672" s="16">
        <v>1</v>
      </c>
      <c r="E672" s="18">
        <f t="shared" si="56"/>
        <v>35</v>
      </c>
      <c r="F672" s="18">
        <f t="shared" si="55"/>
        <v>35</v>
      </c>
      <c r="G672" s="18">
        <f t="shared" si="53"/>
        <v>22.82</v>
      </c>
      <c r="H672" s="18">
        <f t="shared" si="54"/>
        <v>12.18</v>
      </c>
      <c r="J672" t="str">
        <f ca="1">IF(C672="","",IF(A672="","NO DATE",IF(NOT(ISNUMBER(A672)),"DATE IS TEXT",IF(A672&lt;&gt;INT(A672),"DATE HAS TIME",IF(OR(A672&lt;DATE(2026,9,16),A672&gt;TODAY()),"DATE OUT OF RANGE",IF(ISNA(MATCH(B672,{"SA-DAY","SA-NYT","SYS-DAY","SYS-NYT"},0)),"REFERENCE PROBLEM",IF(ISNA(MATCH(C672,ItemName,0)),"ITEM NOT IN LIST",IF(OR(NOT(ISNUMBER(D672)),D672&lt;=0),"QTY PROBLEM","OK"))))))))</f>
        <v>OK</v>
      </c>
    </row>
    <row r="673" spans="1:10" x14ac:dyDescent="0.25">
      <c r="A673" s="25">
        <v>46287</v>
      </c>
      <c r="B673" s="15" t="s">
        <v>2584</v>
      </c>
      <c r="C673" s="15" t="s">
        <v>2494</v>
      </c>
      <c r="D673" s="16">
        <v>9</v>
      </c>
      <c r="E673" s="18">
        <f t="shared" si="56"/>
        <v>10</v>
      </c>
      <c r="F673" s="18">
        <f t="shared" si="55"/>
        <v>90</v>
      </c>
      <c r="G673" s="18">
        <f t="shared" si="53"/>
        <v>4.375</v>
      </c>
      <c r="H673" s="18">
        <f t="shared" si="54"/>
        <v>50.625</v>
      </c>
      <c r="J673" t="str">
        <f ca="1">IF(C673="","",IF(A673="","NO DATE",IF(NOT(ISNUMBER(A673)),"DATE IS TEXT",IF(A673&lt;&gt;INT(A673),"DATE HAS TIME",IF(OR(A673&lt;DATE(2026,9,16),A673&gt;TODAY()),"DATE OUT OF RANGE",IF(ISNA(MATCH(B673,{"SA-DAY","SA-NYT","SYS-DAY","SYS-NYT"},0)),"REFERENCE PROBLEM",IF(ISNA(MATCH(C673,ItemName,0)),"ITEM NOT IN LIST",IF(OR(NOT(ISNUMBER(D673)),D673&lt;=0),"QTY PROBLEM","OK"))))))))</f>
        <v>OK</v>
      </c>
    </row>
    <row r="674" spans="1:10" x14ac:dyDescent="0.25">
      <c r="A674" s="25">
        <v>46287</v>
      </c>
      <c r="B674" s="15" t="s">
        <v>2584</v>
      </c>
      <c r="C674" s="15" t="s">
        <v>299</v>
      </c>
      <c r="D674" s="16">
        <v>3</v>
      </c>
      <c r="E674" s="18">
        <f t="shared" si="56"/>
        <v>55</v>
      </c>
      <c r="F674" s="18">
        <f t="shared" si="55"/>
        <v>165</v>
      </c>
      <c r="G674" s="18">
        <f t="shared" si="53"/>
        <v>35.872500000000002</v>
      </c>
      <c r="H674" s="18">
        <f t="shared" si="54"/>
        <v>57.382499999999993</v>
      </c>
      <c r="J674" t="str">
        <f ca="1">IF(C674="","",IF(A674="","NO DATE",IF(NOT(ISNUMBER(A674)),"DATE IS TEXT",IF(A674&lt;&gt;INT(A674),"DATE HAS TIME",IF(OR(A674&lt;DATE(2026,9,16),A674&gt;TODAY()),"DATE OUT OF RANGE",IF(ISNA(MATCH(B674,{"SA-DAY","SA-NYT","SYS-DAY","SYS-NYT"},0)),"REFERENCE PROBLEM",IF(ISNA(MATCH(C674,ItemName,0)),"ITEM NOT IN LIST",IF(OR(NOT(ISNUMBER(D674)),D674&lt;=0),"QTY PROBLEM","OK"))))))))</f>
        <v>OK</v>
      </c>
    </row>
    <row r="675" spans="1:10" x14ac:dyDescent="0.25">
      <c r="A675" s="25">
        <v>46287</v>
      </c>
      <c r="B675" s="15" t="s">
        <v>2584</v>
      </c>
      <c r="C675" s="15" t="s">
        <v>781</v>
      </c>
      <c r="D675" s="16">
        <v>4</v>
      </c>
      <c r="E675" s="18">
        <f t="shared" si="56"/>
        <v>15</v>
      </c>
      <c r="F675" s="18">
        <f t="shared" si="55"/>
        <v>60</v>
      </c>
      <c r="G675" s="18">
        <f t="shared" si="53"/>
        <v>8.75</v>
      </c>
      <c r="H675" s="18">
        <f t="shared" si="54"/>
        <v>25</v>
      </c>
      <c r="J675" t="str">
        <f ca="1">IF(C675="","",IF(A675="","NO DATE",IF(NOT(ISNUMBER(A675)),"DATE IS TEXT",IF(A675&lt;&gt;INT(A675),"DATE HAS TIME",IF(OR(A675&lt;DATE(2026,9,16),A675&gt;TODAY()),"DATE OUT OF RANGE",IF(ISNA(MATCH(B675,{"SA-DAY","SA-NYT","SYS-DAY","SYS-NYT"},0)),"REFERENCE PROBLEM",IF(ISNA(MATCH(C675,ItemName,0)),"ITEM NOT IN LIST",IF(OR(NOT(ISNUMBER(D675)),D675&lt;=0),"QTY PROBLEM","OK"))))))))</f>
        <v>OK</v>
      </c>
    </row>
    <row r="676" spans="1:10" x14ac:dyDescent="0.25">
      <c r="A676" s="25">
        <v>46287</v>
      </c>
      <c r="B676" s="15" t="s">
        <v>2584</v>
      </c>
      <c r="C676" s="15" t="s">
        <v>2488</v>
      </c>
      <c r="D676" s="16">
        <v>2</v>
      </c>
      <c r="E676" s="18">
        <f t="shared" si="56"/>
        <v>20</v>
      </c>
      <c r="F676" s="18">
        <f t="shared" si="55"/>
        <v>40</v>
      </c>
      <c r="G676" s="18">
        <f t="shared" si="53"/>
        <v>12</v>
      </c>
      <c r="H676" s="18">
        <f t="shared" si="54"/>
        <v>16</v>
      </c>
      <c r="J676" t="str">
        <f ca="1">IF(C676="","",IF(A676="","NO DATE",IF(NOT(ISNUMBER(A676)),"DATE IS TEXT",IF(A676&lt;&gt;INT(A676),"DATE HAS TIME",IF(OR(A676&lt;DATE(2026,9,16),A676&gt;TODAY()),"DATE OUT OF RANGE",IF(ISNA(MATCH(B676,{"SA-DAY","SA-NYT","SYS-DAY","SYS-NYT"},0)),"REFERENCE PROBLEM",IF(ISNA(MATCH(C676,ItemName,0)),"ITEM NOT IN LIST",IF(OR(NOT(ISNUMBER(D676)),D676&lt;=0),"QTY PROBLEM","OK"))))))))</f>
        <v>OK</v>
      </c>
    </row>
    <row r="677" spans="1:10" x14ac:dyDescent="0.25">
      <c r="A677" s="25">
        <v>46288</v>
      </c>
      <c r="B677" s="15" t="s">
        <v>2583</v>
      </c>
      <c r="C677" s="15" t="s">
        <v>2484</v>
      </c>
      <c r="D677" s="16">
        <v>21</v>
      </c>
      <c r="E677" s="18">
        <f t="shared" si="56"/>
        <v>22</v>
      </c>
      <c r="F677" s="18">
        <f t="shared" si="55"/>
        <v>462</v>
      </c>
      <c r="G677" s="18">
        <f t="shared" si="53"/>
        <v>12.836571428571428</v>
      </c>
      <c r="H677" s="18">
        <f t="shared" si="54"/>
        <v>192.43200000000002</v>
      </c>
      <c r="J677" t="str">
        <f ca="1">IF(C677="","",IF(A677="","NO DATE",IF(NOT(ISNUMBER(A677)),"DATE IS TEXT",IF(A677&lt;&gt;INT(A677),"DATE HAS TIME",IF(OR(A677&lt;DATE(2026,9,16),A677&gt;TODAY()),"DATE OUT OF RANGE",IF(ISNA(MATCH(B677,{"SA-DAY","SA-NYT","SYS-DAY","SYS-NYT"},0)),"REFERENCE PROBLEM",IF(ISNA(MATCH(C677,ItemName,0)),"ITEM NOT IN LIST",IF(OR(NOT(ISNUMBER(D677)),D677&lt;=0),"QTY PROBLEM","OK"))))))))</f>
        <v>OK</v>
      </c>
    </row>
    <row r="678" spans="1:10" x14ac:dyDescent="0.25">
      <c r="A678" s="25">
        <v>46288</v>
      </c>
      <c r="B678" s="15" t="s">
        <v>2583</v>
      </c>
      <c r="C678" s="15" t="s">
        <v>2494</v>
      </c>
      <c r="D678" s="16">
        <v>13</v>
      </c>
      <c r="E678" s="18">
        <f t="shared" si="56"/>
        <v>10</v>
      </c>
      <c r="F678" s="18">
        <f t="shared" si="55"/>
        <v>130</v>
      </c>
      <c r="G678" s="18">
        <f t="shared" si="53"/>
        <v>4.375</v>
      </c>
      <c r="H678" s="18">
        <f t="shared" si="54"/>
        <v>73.125</v>
      </c>
      <c r="J678" t="str">
        <f ca="1">IF(C678="","",IF(A678="","NO DATE",IF(NOT(ISNUMBER(A678)),"DATE IS TEXT",IF(A678&lt;&gt;INT(A678),"DATE HAS TIME",IF(OR(A678&lt;DATE(2026,9,16),A678&gt;TODAY()),"DATE OUT OF RANGE",IF(ISNA(MATCH(B678,{"SA-DAY","SA-NYT","SYS-DAY","SYS-NYT"},0)),"REFERENCE PROBLEM",IF(ISNA(MATCH(C678,ItemName,0)),"ITEM NOT IN LIST",IF(OR(NOT(ISNUMBER(D678)),D678&lt;=0),"QTY PROBLEM","OK"))))))))</f>
        <v>OK</v>
      </c>
    </row>
    <row r="679" spans="1:10" x14ac:dyDescent="0.25">
      <c r="A679" s="25">
        <v>46288</v>
      </c>
      <c r="B679" s="15" t="s">
        <v>2583</v>
      </c>
      <c r="C679" s="15" t="s">
        <v>1865</v>
      </c>
      <c r="D679" s="16">
        <v>13</v>
      </c>
      <c r="E679" s="18">
        <f t="shared" si="56"/>
        <v>30</v>
      </c>
      <c r="F679" s="18">
        <f t="shared" si="55"/>
        <v>390</v>
      </c>
      <c r="G679" s="18">
        <f t="shared" si="53"/>
        <v>17.351190476190474</v>
      </c>
      <c r="H679" s="18">
        <f t="shared" si="54"/>
        <v>164.43452380952382</v>
      </c>
      <c r="J679" t="str">
        <f ca="1">IF(C679="","",IF(A679="","NO DATE",IF(NOT(ISNUMBER(A679)),"DATE IS TEXT",IF(A679&lt;&gt;INT(A679),"DATE HAS TIME",IF(OR(A679&lt;DATE(2026,9,16),A679&gt;TODAY()),"DATE OUT OF RANGE",IF(ISNA(MATCH(B679,{"SA-DAY","SA-NYT","SYS-DAY","SYS-NYT"},0)),"REFERENCE PROBLEM",IF(ISNA(MATCH(C679,ItemName,0)),"ITEM NOT IN LIST",IF(OR(NOT(ISNUMBER(D679)),D679&lt;=0),"QTY PROBLEM","OK"))))))))</f>
        <v>OK</v>
      </c>
    </row>
    <row r="680" spans="1:10" x14ac:dyDescent="0.25">
      <c r="A680" s="25">
        <v>46288</v>
      </c>
      <c r="B680" s="15" t="s">
        <v>2583</v>
      </c>
      <c r="C680" s="15" t="s">
        <v>2220</v>
      </c>
      <c r="D680" s="16">
        <v>2</v>
      </c>
      <c r="E680" s="18">
        <f t="shared" si="56"/>
        <v>50</v>
      </c>
      <c r="F680" s="18">
        <f t="shared" si="55"/>
        <v>100</v>
      </c>
      <c r="G680" s="18">
        <f t="shared" si="53"/>
        <v>28</v>
      </c>
      <c r="H680" s="18">
        <f t="shared" si="54"/>
        <v>44</v>
      </c>
      <c r="J680" t="str">
        <f ca="1">IF(C680="","",IF(A680="","NO DATE",IF(NOT(ISNUMBER(A680)),"DATE IS TEXT",IF(A680&lt;&gt;INT(A680),"DATE HAS TIME",IF(OR(A680&lt;DATE(2026,9,16),A680&gt;TODAY()),"DATE OUT OF RANGE",IF(ISNA(MATCH(B680,{"SA-DAY","SA-NYT","SYS-DAY","SYS-NYT"},0)),"REFERENCE PROBLEM",IF(ISNA(MATCH(C680,ItemName,0)),"ITEM NOT IN LIST",IF(OR(NOT(ISNUMBER(D680)),D680&lt;=0),"QTY PROBLEM","OK"))))))))</f>
        <v>OK</v>
      </c>
    </row>
    <row r="681" spans="1:10" x14ac:dyDescent="0.25">
      <c r="A681" s="25">
        <v>46288</v>
      </c>
      <c r="B681" s="15" t="s">
        <v>2583</v>
      </c>
      <c r="C681" s="15" t="s">
        <v>929</v>
      </c>
      <c r="D681" s="16">
        <v>1</v>
      </c>
      <c r="E681" s="18">
        <f t="shared" si="56"/>
        <v>30</v>
      </c>
      <c r="F681" s="18">
        <f t="shared" si="55"/>
        <v>30</v>
      </c>
      <c r="G681" s="18">
        <f t="shared" si="53"/>
        <v>16.305</v>
      </c>
      <c r="H681" s="18">
        <f t="shared" si="54"/>
        <v>13.695</v>
      </c>
      <c r="J681" t="str">
        <f ca="1">IF(C681="","",IF(A681="","NO DATE",IF(NOT(ISNUMBER(A681)),"DATE IS TEXT",IF(A681&lt;&gt;INT(A681),"DATE HAS TIME",IF(OR(A681&lt;DATE(2026,9,16),A681&gt;TODAY()),"DATE OUT OF RANGE",IF(ISNA(MATCH(B681,{"SA-DAY","SA-NYT","SYS-DAY","SYS-NYT"},0)),"REFERENCE PROBLEM",IF(ISNA(MATCH(C681,ItemName,0)),"ITEM NOT IN LIST",IF(OR(NOT(ISNUMBER(D681)),D681&lt;=0),"QTY PROBLEM","OK"))))))))</f>
        <v>OK</v>
      </c>
    </row>
    <row r="682" spans="1:10" x14ac:dyDescent="0.25">
      <c r="A682" s="25">
        <v>46288</v>
      </c>
      <c r="B682" s="15" t="s">
        <v>2583</v>
      </c>
      <c r="C682" s="15" t="s">
        <v>781</v>
      </c>
      <c r="D682" s="16">
        <v>6</v>
      </c>
      <c r="E682" s="18">
        <f t="shared" si="56"/>
        <v>15</v>
      </c>
      <c r="F682" s="18">
        <f t="shared" si="55"/>
        <v>90</v>
      </c>
      <c r="G682" s="18">
        <f t="shared" si="53"/>
        <v>8.75</v>
      </c>
      <c r="H682" s="18">
        <f t="shared" si="54"/>
        <v>37.5</v>
      </c>
      <c r="J682" t="str">
        <f ca="1">IF(C682="","",IF(A682="","NO DATE",IF(NOT(ISNUMBER(A682)),"DATE IS TEXT",IF(A682&lt;&gt;INT(A682),"DATE HAS TIME",IF(OR(A682&lt;DATE(2026,9,16),A682&gt;TODAY()),"DATE OUT OF RANGE",IF(ISNA(MATCH(B682,{"SA-DAY","SA-NYT","SYS-DAY","SYS-NYT"},0)),"REFERENCE PROBLEM",IF(ISNA(MATCH(C682,ItemName,0)),"ITEM NOT IN LIST",IF(OR(NOT(ISNUMBER(D682)),D682&lt;=0),"QTY PROBLEM","OK"))))))))</f>
        <v>OK</v>
      </c>
    </row>
    <row r="683" spans="1:10" x14ac:dyDescent="0.25">
      <c r="A683" s="25">
        <v>46288</v>
      </c>
      <c r="B683" s="15" t="s">
        <v>2583</v>
      </c>
      <c r="C683" s="15" t="s">
        <v>2180</v>
      </c>
      <c r="D683" s="16">
        <v>1</v>
      </c>
      <c r="E683" s="18">
        <f t="shared" si="56"/>
        <v>30</v>
      </c>
      <c r="F683" s="18">
        <f t="shared" si="55"/>
        <v>30</v>
      </c>
      <c r="G683" s="18">
        <f t="shared" si="53"/>
        <v>19.567499999999999</v>
      </c>
      <c r="H683" s="18">
        <f t="shared" si="54"/>
        <v>10.432500000000001</v>
      </c>
      <c r="J683" t="str">
        <f ca="1">IF(C683="","",IF(A683="","NO DATE",IF(NOT(ISNUMBER(A683)),"DATE IS TEXT",IF(A683&lt;&gt;INT(A683),"DATE HAS TIME",IF(OR(A683&lt;DATE(2026,9,16),A683&gt;TODAY()),"DATE OUT OF RANGE",IF(ISNA(MATCH(B683,{"SA-DAY","SA-NYT","SYS-DAY","SYS-NYT"},0)),"REFERENCE PROBLEM",IF(ISNA(MATCH(C683,ItemName,0)),"ITEM NOT IN LIST",IF(OR(NOT(ISNUMBER(D683)),D683&lt;=0),"QTY PROBLEM","OK"))))))))</f>
        <v>OK</v>
      </c>
    </row>
    <row r="684" spans="1:10" x14ac:dyDescent="0.25">
      <c r="A684" s="25">
        <v>46288</v>
      </c>
      <c r="B684" s="15" t="s">
        <v>2583</v>
      </c>
      <c r="C684" s="15" t="s">
        <v>751</v>
      </c>
      <c r="D684" s="16">
        <v>1</v>
      </c>
      <c r="E684" s="18">
        <f t="shared" si="56"/>
        <v>40</v>
      </c>
      <c r="F684" s="18">
        <f t="shared" si="55"/>
        <v>40</v>
      </c>
      <c r="G684" s="18">
        <f t="shared" si="53"/>
        <v>30</v>
      </c>
      <c r="H684" s="18">
        <f t="shared" si="54"/>
        <v>10</v>
      </c>
      <c r="J684" t="str">
        <f ca="1">IF(C684="","",IF(A684="","NO DATE",IF(NOT(ISNUMBER(A684)),"DATE IS TEXT",IF(A684&lt;&gt;INT(A684),"DATE HAS TIME",IF(OR(A684&lt;DATE(2026,9,16),A684&gt;TODAY()),"DATE OUT OF RANGE",IF(ISNA(MATCH(B684,{"SA-DAY","SA-NYT","SYS-DAY","SYS-NYT"},0)),"REFERENCE PROBLEM",IF(ISNA(MATCH(C684,ItemName,0)),"ITEM NOT IN LIST",IF(OR(NOT(ISNUMBER(D684)),D684&lt;=0),"QTY PROBLEM","OK"))))))))</f>
        <v>OK</v>
      </c>
    </row>
    <row r="685" spans="1:10" x14ac:dyDescent="0.25">
      <c r="A685" s="25">
        <v>46288</v>
      </c>
      <c r="B685" s="15" t="s">
        <v>2583</v>
      </c>
      <c r="C685" s="15" t="s">
        <v>1041</v>
      </c>
      <c r="D685" s="16">
        <v>6</v>
      </c>
      <c r="E685" s="18">
        <f t="shared" si="56"/>
        <v>5</v>
      </c>
      <c r="F685" s="18">
        <f t="shared" si="55"/>
        <v>30</v>
      </c>
      <c r="G685" s="18">
        <f t="shared" si="53"/>
        <v>3.75</v>
      </c>
      <c r="H685" s="18">
        <f t="shared" si="54"/>
        <v>7.5</v>
      </c>
      <c r="J685" t="str">
        <f ca="1">IF(C685="","",IF(A685="","NO DATE",IF(NOT(ISNUMBER(A685)),"DATE IS TEXT",IF(A685&lt;&gt;INT(A685),"DATE HAS TIME",IF(OR(A685&lt;DATE(2026,9,16),A685&gt;TODAY()),"DATE OUT OF RANGE",IF(ISNA(MATCH(B685,{"SA-DAY","SA-NYT","SYS-DAY","SYS-NYT"},0)),"REFERENCE PROBLEM",IF(ISNA(MATCH(C685,ItemName,0)),"ITEM NOT IN LIST",IF(OR(NOT(ISNUMBER(D685)),D685&lt;=0),"QTY PROBLEM","OK"))))))))</f>
        <v>OK</v>
      </c>
    </row>
    <row r="686" spans="1:10" x14ac:dyDescent="0.25">
      <c r="A686" s="25">
        <v>46288</v>
      </c>
      <c r="B686" s="15" t="s">
        <v>2583</v>
      </c>
      <c r="C686" s="15" t="s">
        <v>2492</v>
      </c>
      <c r="D686" s="16">
        <v>5</v>
      </c>
      <c r="E686" s="18">
        <f t="shared" si="56"/>
        <v>17</v>
      </c>
      <c r="F686" s="18">
        <f t="shared" si="55"/>
        <v>85</v>
      </c>
      <c r="G686" s="18">
        <f t="shared" si="53"/>
        <v>8.9600000000000009</v>
      </c>
      <c r="H686" s="18">
        <f t="shared" si="54"/>
        <v>40.199999999999996</v>
      </c>
      <c r="J686" t="str">
        <f ca="1">IF(C686="","",IF(A686="","NO DATE",IF(NOT(ISNUMBER(A686)),"DATE IS TEXT",IF(A686&lt;&gt;INT(A686),"DATE HAS TIME",IF(OR(A686&lt;DATE(2026,9,16),A686&gt;TODAY()),"DATE OUT OF RANGE",IF(ISNA(MATCH(B686,{"SA-DAY","SA-NYT","SYS-DAY","SYS-NYT"},0)),"REFERENCE PROBLEM",IF(ISNA(MATCH(C686,ItemName,0)),"ITEM NOT IN LIST",IF(OR(NOT(ISNUMBER(D686)),D686&lt;=0),"QTY PROBLEM","OK"))))))))</f>
        <v>OK</v>
      </c>
    </row>
    <row r="687" spans="1:10" x14ac:dyDescent="0.25">
      <c r="A687" s="25">
        <v>46288</v>
      </c>
      <c r="B687" s="15" t="s">
        <v>2583</v>
      </c>
      <c r="C687" s="15" t="s">
        <v>186</v>
      </c>
      <c r="D687" s="16">
        <v>1</v>
      </c>
      <c r="E687" s="18">
        <f t="shared" si="56"/>
        <v>30</v>
      </c>
      <c r="F687" s="18">
        <f t="shared" si="55"/>
        <v>30</v>
      </c>
      <c r="G687" s="18">
        <f t="shared" si="53"/>
        <v>19.567499999999999</v>
      </c>
      <c r="H687" s="18">
        <f t="shared" si="54"/>
        <v>10.432500000000001</v>
      </c>
      <c r="J687" t="str">
        <f ca="1">IF(C687="","",IF(A687="","NO DATE",IF(NOT(ISNUMBER(A687)),"DATE IS TEXT",IF(A687&lt;&gt;INT(A687),"DATE HAS TIME",IF(OR(A687&lt;DATE(2026,9,16),A687&gt;TODAY()),"DATE OUT OF RANGE",IF(ISNA(MATCH(B687,{"SA-DAY","SA-NYT","SYS-DAY","SYS-NYT"},0)),"REFERENCE PROBLEM",IF(ISNA(MATCH(C687,ItemName,0)),"ITEM NOT IN LIST",IF(OR(NOT(ISNUMBER(D687)),D687&lt;=0),"QTY PROBLEM","OK"))))))))</f>
        <v>OK</v>
      </c>
    </row>
    <row r="688" spans="1:10" x14ac:dyDescent="0.25">
      <c r="A688" s="25">
        <v>46288</v>
      </c>
      <c r="B688" s="15" t="s">
        <v>2583</v>
      </c>
      <c r="C688" s="15" t="s">
        <v>2204</v>
      </c>
      <c r="D688" s="16">
        <v>2</v>
      </c>
      <c r="E688" s="18">
        <f t="shared" si="56"/>
        <v>3</v>
      </c>
      <c r="F688" s="18">
        <f t="shared" si="55"/>
        <v>6</v>
      </c>
      <c r="G688" s="18">
        <f t="shared" si="53"/>
        <v>1.9575</v>
      </c>
      <c r="H688" s="18">
        <f t="shared" si="54"/>
        <v>2.085</v>
      </c>
      <c r="J688" t="str">
        <f ca="1">IF(C688="","",IF(A688="","NO DATE",IF(NOT(ISNUMBER(A688)),"DATE IS TEXT",IF(A688&lt;&gt;INT(A688),"DATE HAS TIME",IF(OR(A688&lt;DATE(2026,9,16),A688&gt;TODAY()),"DATE OUT OF RANGE",IF(ISNA(MATCH(B688,{"SA-DAY","SA-NYT","SYS-DAY","SYS-NYT"},0)),"REFERENCE PROBLEM",IF(ISNA(MATCH(C688,ItemName,0)),"ITEM NOT IN LIST",IF(OR(NOT(ISNUMBER(D688)),D688&lt;=0),"QTY PROBLEM","OK"))))))))</f>
        <v>OK</v>
      </c>
    </row>
    <row r="689" spans="1:10" x14ac:dyDescent="0.25">
      <c r="A689" s="25">
        <v>46288</v>
      </c>
      <c r="B689" s="15" t="s">
        <v>2583</v>
      </c>
      <c r="C689" s="15" t="s">
        <v>119</v>
      </c>
      <c r="D689" s="16">
        <v>1</v>
      </c>
      <c r="E689" s="18">
        <f t="shared" si="56"/>
        <v>20</v>
      </c>
      <c r="F689" s="18">
        <f t="shared" si="55"/>
        <v>20</v>
      </c>
      <c r="G689" s="18">
        <f t="shared" si="53"/>
        <v>13.102499999999999</v>
      </c>
      <c r="H689" s="18">
        <f t="shared" si="54"/>
        <v>6.8975000000000009</v>
      </c>
      <c r="J689" t="str">
        <f ca="1">IF(C689="","",IF(A689="","NO DATE",IF(NOT(ISNUMBER(A689)),"DATE IS TEXT",IF(A689&lt;&gt;INT(A689),"DATE HAS TIME",IF(OR(A689&lt;DATE(2026,9,16),A689&gt;TODAY()),"DATE OUT OF RANGE",IF(ISNA(MATCH(B689,{"SA-DAY","SA-NYT","SYS-DAY","SYS-NYT"},0)),"REFERENCE PROBLEM",IF(ISNA(MATCH(C689,ItemName,0)),"ITEM NOT IN LIST",IF(OR(NOT(ISNUMBER(D689)),D689&lt;=0),"QTY PROBLEM","OK"))))))))</f>
        <v>OK</v>
      </c>
    </row>
    <row r="690" spans="1:10" x14ac:dyDescent="0.25">
      <c r="A690" s="25">
        <v>46288</v>
      </c>
      <c r="B690" s="15" t="s">
        <v>2583</v>
      </c>
      <c r="C690" s="15" t="s">
        <v>767</v>
      </c>
      <c r="D690" s="16">
        <v>1</v>
      </c>
      <c r="E690" s="18">
        <f t="shared" si="56"/>
        <v>45</v>
      </c>
      <c r="F690" s="18">
        <f t="shared" si="55"/>
        <v>45</v>
      </c>
      <c r="G690" s="18">
        <f t="shared" si="53"/>
        <v>29.3475</v>
      </c>
      <c r="H690" s="18">
        <f t="shared" si="54"/>
        <v>15.6525</v>
      </c>
      <c r="J690" t="str">
        <f ca="1">IF(C690="","",IF(A690="","NO DATE",IF(NOT(ISNUMBER(A690)),"DATE IS TEXT",IF(A690&lt;&gt;INT(A690),"DATE HAS TIME",IF(OR(A690&lt;DATE(2026,9,16),A690&gt;TODAY()),"DATE OUT OF RANGE",IF(ISNA(MATCH(B690,{"SA-DAY","SA-NYT","SYS-DAY","SYS-NYT"},0)),"REFERENCE PROBLEM",IF(ISNA(MATCH(C690,ItemName,0)),"ITEM NOT IN LIST",IF(OR(NOT(ISNUMBER(D690)),D690&lt;=0),"QTY PROBLEM","OK"))))))))</f>
        <v>OK</v>
      </c>
    </row>
    <row r="691" spans="1:10" x14ac:dyDescent="0.25">
      <c r="A691" s="25">
        <v>46288</v>
      </c>
      <c r="B691" s="15" t="s">
        <v>2583</v>
      </c>
      <c r="C691" s="15" t="s">
        <v>1527</v>
      </c>
      <c r="D691" s="16">
        <v>1</v>
      </c>
      <c r="E691" s="18">
        <f t="shared" si="56"/>
        <v>20</v>
      </c>
      <c r="F691" s="18">
        <f t="shared" si="55"/>
        <v>20</v>
      </c>
      <c r="G691" s="18">
        <f t="shared" si="53"/>
        <v>13.0425</v>
      </c>
      <c r="H691" s="18">
        <f t="shared" si="54"/>
        <v>6.9574999999999996</v>
      </c>
      <c r="J691" t="str">
        <f ca="1">IF(C691="","",IF(A691="","NO DATE",IF(NOT(ISNUMBER(A691)),"DATE IS TEXT",IF(A691&lt;&gt;INT(A691),"DATE HAS TIME",IF(OR(A691&lt;DATE(2026,9,16),A691&gt;TODAY()),"DATE OUT OF RANGE",IF(ISNA(MATCH(B691,{"SA-DAY","SA-NYT","SYS-DAY","SYS-NYT"},0)),"REFERENCE PROBLEM",IF(ISNA(MATCH(C691,ItemName,0)),"ITEM NOT IN LIST",IF(OR(NOT(ISNUMBER(D691)),D691&lt;=0),"QTY PROBLEM","OK"))))))))</f>
        <v>OK</v>
      </c>
    </row>
    <row r="692" spans="1:10" x14ac:dyDescent="0.25">
      <c r="A692" s="25">
        <v>46288</v>
      </c>
      <c r="B692" s="15" t="s">
        <v>2583</v>
      </c>
      <c r="C692" s="15" t="s">
        <v>749</v>
      </c>
      <c r="D692" s="16">
        <v>1</v>
      </c>
      <c r="E692" s="18">
        <f t="shared" si="56"/>
        <v>30</v>
      </c>
      <c r="F692" s="18">
        <f t="shared" si="55"/>
        <v>30</v>
      </c>
      <c r="G692" s="18">
        <f t="shared" si="53"/>
        <v>22.5</v>
      </c>
      <c r="H692" s="18">
        <f t="shared" si="54"/>
        <v>7.5</v>
      </c>
      <c r="J692" t="str">
        <f ca="1">IF(C692="","",IF(A692="","NO DATE",IF(NOT(ISNUMBER(A692)),"DATE IS TEXT",IF(A692&lt;&gt;INT(A692),"DATE HAS TIME",IF(OR(A692&lt;DATE(2026,9,16),A692&gt;TODAY()),"DATE OUT OF RANGE",IF(ISNA(MATCH(B692,{"SA-DAY","SA-NYT","SYS-DAY","SYS-NYT"},0)),"REFERENCE PROBLEM",IF(ISNA(MATCH(C692,ItemName,0)),"ITEM NOT IN LIST",IF(OR(NOT(ISNUMBER(D692)),D692&lt;=0),"QTY PROBLEM","OK"))))))))</f>
        <v>OK</v>
      </c>
    </row>
    <row r="693" spans="1:10" x14ac:dyDescent="0.25">
      <c r="A693" s="25">
        <v>46288</v>
      </c>
      <c r="B693" s="15" t="s">
        <v>2584</v>
      </c>
      <c r="C693" s="15" t="s">
        <v>2484</v>
      </c>
      <c r="D693" s="16">
        <v>12</v>
      </c>
      <c r="E693" s="18">
        <f t="shared" si="56"/>
        <v>22</v>
      </c>
      <c r="F693" s="18">
        <f t="shared" si="55"/>
        <v>264</v>
      </c>
      <c r="G693" s="18">
        <f t="shared" si="53"/>
        <v>12.836571428571428</v>
      </c>
      <c r="H693" s="18">
        <f t="shared" si="54"/>
        <v>109.96114285714287</v>
      </c>
      <c r="J693" t="str">
        <f ca="1">IF(C693="","",IF(A693="","NO DATE",IF(NOT(ISNUMBER(A693)),"DATE IS TEXT",IF(A693&lt;&gt;INT(A693),"DATE HAS TIME",IF(OR(A693&lt;DATE(2026,9,16),A693&gt;TODAY()),"DATE OUT OF RANGE",IF(ISNA(MATCH(B693,{"SA-DAY","SA-NYT","SYS-DAY","SYS-NYT"},0)),"REFERENCE PROBLEM",IF(ISNA(MATCH(C693,ItemName,0)),"ITEM NOT IN LIST",IF(OR(NOT(ISNUMBER(D693)),D693&lt;=0),"QTY PROBLEM","OK"))))))))</f>
        <v>OK</v>
      </c>
    </row>
    <row r="694" spans="1:10" x14ac:dyDescent="0.25">
      <c r="A694" s="25">
        <v>46288</v>
      </c>
      <c r="B694" s="15" t="s">
        <v>2584</v>
      </c>
      <c r="C694" s="15" t="s">
        <v>2494</v>
      </c>
      <c r="D694" s="16">
        <v>14</v>
      </c>
      <c r="E694" s="18">
        <f t="shared" si="56"/>
        <v>10</v>
      </c>
      <c r="F694" s="18">
        <f t="shared" si="55"/>
        <v>140</v>
      </c>
      <c r="G694" s="18">
        <f t="shared" si="53"/>
        <v>4.375</v>
      </c>
      <c r="H694" s="18">
        <f t="shared" si="54"/>
        <v>78.75</v>
      </c>
      <c r="J694" t="str">
        <f ca="1">IF(C694="","",IF(A694="","NO DATE",IF(NOT(ISNUMBER(A694)),"DATE IS TEXT",IF(A694&lt;&gt;INT(A694),"DATE HAS TIME",IF(OR(A694&lt;DATE(2026,9,16),A694&gt;TODAY()),"DATE OUT OF RANGE",IF(ISNA(MATCH(B694,{"SA-DAY","SA-NYT","SYS-DAY","SYS-NYT"},0)),"REFERENCE PROBLEM",IF(ISNA(MATCH(C694,ItemName,0)),"ITEM NOT IN LIST",IF(OR(NOT(ISNUMBER(D694)),D694&lt;=0),"QTY PROBLEM","OK"))))))))</f>
        <v>OK</v>
      </c>
    </row>
    <row r="695" spans="1:10" x14ac:dyDescent="0.25">
      <c r="A695" s="25">
        <v>46288</v>
      </c>
      <c r="B695" s="15" t="s">
        <v>2584</v>
      </c>
      <c r="C695" s="15" t="s">
        <v>1865</v>
      </c>
      <c r="D695" s="16">
        <v>6</v>
      </c>
      <c r="E695" s="18">
        <f t="shared" si="56"/>
        <v>30</v>
      </c>
      <c r="F695" s="18">
        <f t="shared" si="55"/>
        <v>180</v>
      </c>
      <c r="G695" s="18">
        <f t="shared" si="53"/>
        <v>17.351190476190474</v>
      </c>
      <c r="H695" s="18">
        <f t="shared" si="54"/>
        <v>75.892857142857153</v>
      </c>
      <c r="J695" t="str">
        <f ca="1">IF(C695="","",IF(A695="","NO DATE",IF(NOT(ISNUMBER(A695)),"DATE IS TEXT",IF(A695&lt;&gt;INT(A695),"DATE HAS TIME",IF(OR(A695&lt;DATE(2026,9,16),A695&gt;TODAY()),"DATE OUT OF RANGE",IF(ISNA(MATCH(B695,{"SA-DAY","SA-NYT","SYS-DAY","SYS-NYT"},0)),"REFERENCE PROBLEM",IF(ISNA(MATCH(C695,ItemName,0)),"ITEM NOT IN LIST",IF(OR(NOT(ISNUMBER(D695)),D695&lt;=0),"QTY PROBLEM","OK"))))))))</f>
        <v>OK</v>
      </c>
    </row>
    <row r="696" spans="1:10" x14ac:dyDescent="0.25">
      <c r="A696" s="25">
        <v>46288</v>
      </c>
      <c r="B696" s="15" t="s">
        <v>2584</v>
      </c>
      <c r="C696" s="15" t="s">
        <v>765</v>
      </c>
      <c r="D696" s="16">
        <v>1</v>
      </c>
      <c r="E696" s="18">
        <f t="shared" si="56"/>
        <v>35</v>
      </c>
      <c r="F696" s="18">
        <f t="shared" si="55"/>
        <v>35</v>
      </c>
      <c r="G696" s="18">
        <f t="shared" si="53"/>
        <v>22.822500000000002</v>
      </c>
      <c r="H696" s="18">
        <f t="shared" si="54"/>
        <v>12.177499999999998</v>
      </c>
      <c r="J696" t="str">
        <f ca="1">IF(C696="","",IF(A696="","NO DATE",IF(NOT(ISNUMBER(A696)),"DATE IS TEXT",IF(A696&lt;&gt;INT(A696),"DATE HAS TIME",IF(OR(A696&lt;DATE(2026,9,16),A696&gt;TODAY()),"DATE OUT OF RANGE",IF(ISNA(MATCH(B696,{"SA-DAY","SA-NYT","SYS-DAY","SYS-NYT"},0)),"REFERENCE PROBLEM",IF(ISNA(MATCH(C696,ItemName,0)),"ITEM NOT IN LIST",IF(OR(NOT(ISNUMBER(D696)),D696&lt;=0),"QTY PROBLEM","OK"))))))))</f>
        <v>OK</v>
      </c>
    </row>
    <row r="697" spans="1:10" x14ac:dyDescent="0.25">
      <c r="A697" s="25">
        <v>46288</v>
      </c>
      <c r="B697" s="15" t="s">
        <v>2584</v>
      </c>
      <c r="C697" s="15" t="s">
        <v>2492</v>
      </c>
      <c r="D697" s="16">
        <v>3</v>
      </c>
      <c r="E697" s="18">
        <f t="shared" si="56"/>
        <v>17</v>
      </c>
      <c r="F697" s="18">
        <f t="shared" si="55"/>
        <v>51</v>
      </c>
      <c r="G697" s="18">
        <f t="shared" si="53"/>
        <v>8.9600000000000009</v>
      </c>
      <c r="H697" s="18">
        <f t="shared" si="54"/>
        <v>24.119999999999997</v>
      </c>
      <c r="J697" t="str">
        <f ca="1">IF(C697="","",IF(A697="","NO DATE",IF(NOT(ISNUMBER(A697)),"DATE IS TEXT",IF(A697&lt;&gt;INT(A697),"DATE HAS TIME",IF(OR(A697&lt;DATE(2026,9,16),A697&gt;TODAY()),"DATE OUT OF RANGE",IF(ISNA(MATCH(B697,{"SA-DAY","SA-NYT","SYS-DAY","SYS-NYT"},0)),"REFERENCE PROBLEM",IF(ISNA(MATCH(C697,ItemName,0)),"ITEM NOT IN LIST",IF(OR(NOT(ISNUMBER(D697)),D697&lt;=0),"QTY PROBLEM","OK"))))))))</f>
        <v>OK</v>
      </c>
    </row>
    <row r="698" spans="1:10" x14ac:dyDescent="0.25">
      <c r="A698" s="25">
        <v>46288</v>
      </c>
      <c r="B698" s="15" t="s">
        <v>2584</v>
      </c>
      <c r="C698" s="15" t="s">
        <v>2220</v>
      </c>
      <c r="D698" s="16">
        <v>1</v>
      </c>
      <c r="E698" s="18">
        <f t="shared" si="56"/>
        <v>50</v>
      </c>
      <c r="F698" s="18">
        <f t="shared" si="55"/>
        <v>50</v>
      </c>
      <c r="G698" s="18">
        <f t="shared" si="53"/>
        <v>28</v>
      </c>
      <c r="H698" s="18">
        <f t="shared" si="54"/>
        <v>22</v>
      </c>
      <c r="J698" t="str">
        <f ca="1">IF(C698="","",IF(A698="","NO DATE",IF(NOT(ISNUMBER(A698)),"DATE IS TEXT",IF(A698&lt;&gt;INT(A698),"DATE HAS TIME",IF(OR(A698&lt;DATE(2026,9,16),A698&gt;TODAY()),"DATE OUT OF RANGE",IF(ISNA(MATCH(B698,{"SA-DAY","SA-NYT","SYS-DAY","SYS-NYT"},0)),"REFERENCE PROBLEM",IF(ISNA(MATCH(C698,ItemName,0)),"ITEM NOT IN LIST",IF(OR(NOT(ISNUMBER(D698)),D698&lt;=0),"QTY PROBLEM","OK"))))))))</f>
        <v>OK</v>
      </c>
    </row>
    <row r="699" spans="1:10" x14ac:dyDescent="0.25">
      <c r="A699" s="25">
        <v>46288</v>
      </c>
      <c r="B699" s="15" t="s">
        <v>2584</v>
      </c>
      <c r="C699" s="15" t="s">
        <v>299</v>
      </c>
      <c r="D699" s="16">
        <v>2</v>
      </c>
      <c r="E699" s="18">
        <f t="shared" si="56"/>
        <v>55</v>
      </c>
      <c r="F699" s="18">
        <f t="shared" si="55"/>
        <v>110</v>
      </c>
      <c r="G699" s="18">
        <f t="shared" si="53"/>
        <v>35.872500000000002</v>
      </c>
      <c r="H699" s="18">
        <f t="shared" si="54"/>
        <v>38.254999999999995</v>
      </c>
      <c r="J699" t="str">
        <f ca="1">IF(C699="","",IF(A699="","NO DATE",IF(NOT(ISNUMBER(A699)),"DATE IS TEXT",IF(A699&lt;&gt;INT(A699),"DATE HAS TIME",IF(OR(A699&lt;DATE(2026,9,16),A699&gt;TODAY()),"DATE OUT OF RANGE",IF(ISNA(MATCH(B699,{"SA-DAY","SA-NYT","SYS-DAY","SYS-NYT"},0)),"REFERENCE PROBLEM",IF(ISNA(MATCH(C699,ItemName,0)),"ITEM NOT IN LIST",IF(OR(NOT(ISNUMBER(D699)),D699&lt;=0),"QTY PROBLEM","OK"))))))))</f>
        <v>OK</v>
      </c>
    </row>
    <row r="700" spans="1:10" x14ac:dyDescent="0.25">
      <c r="A700" s="25">
        <v>46288</v>
      </c>
      <c r="B700" s="15" t="s">
        <v>2584</v>
      </c>
      <c r="C700" s="15" t="s">
        <v>2074</v>
      </c>
      <c r="D700" s="16">
        <v>2</v>
      </c>
      <c r="E700" s="18">
        <f t="shared" si="56"/>
        <v>15</v>
      </c>
      <c r="F700" s="18">
        <f t="shared" si="55"/>
        <v>30</v>
      </c>
      <c r="G700" s="18">
        <f t="shared" si="53"/>
        <v>9.7799999999999994</v>
      </c>
      <c r="H700" s="18">
        <f t="shared" si="54"/>
        <v>10.440000000000001</v>
      </c>
      <c r="J700" t="str">
        <f ca="1">IF(C700="","",IF(A700="","NO DATE",IF(NOT(ISNUMBER(A700)),"DATE IS TEXT",IF(A700&lt;&gt;INT(A700),"DATE HAS TIME",IF(OR(A700&lt;DATE(2026,9,16),A700&gt;TODAY()),"DATE OUT OF RANGE",IF(ISNA(MATCH(B700,{"SA-DAY","SA-NYT","SYS-DAY","SYS-NYT"},0)),"REFERENCE PROBLEM",IF(ISNA(MATCH(C700,ItemName,0)),"ITEM NOT IN LIST",IF(OR(NOT(ISNUMBER(D700)),D700&lt;=0),"QTY PROBLEM","OK"))))))))</f>
        <v>OK</v>
      </c>
    </row>
    <row r="701" spans="1:10" x14ac:dyDescent="0.25">
      <c r="A701" s="25">
        <v>46288</v>
      </c>
      <c r="B701" s="15" t="s">
        <v>2584</v>
      </c>
      <c r="C701" s="15" t="s">
        <v>781</v>
      </c>
      <c r="D701" s="16">
        <v>3</v>
      </c>
      <c r="E701" s="18">
        <f t="shared" si="56"/>
        <v>15</v>
      </c>
      <c r="F701" s="18">
        <f t="shared" si="55"/>
        <v>45</v>
      </c>
      <c r="G701" s="18">
        <f t="shared" ref="G701:G764" si="57">IF($C701="","",IFERROR(INDEX(ItemCostCol,MATCH($C701,ItemName,0)),""))</f>
        <v>8.75</v>
      </c>
      <c r="H701" s="18">
        <f t="shared" si="54"/>
        <v>18.75</v>
      </c>
      <c r="J701" t="str">
        <f ca="1">IF(C701="","",IF(A701="","NO DATE",IF(NOT(ISNUMBER(A701)),"DATE IS TEXT",IF(A701&lt;&gt;INT(A701),"DATE HAS TIME",IF(OR(A701&lt;DATE(2026,9,16),A701&gt;TODAY()),"DATE OUT OF RANGE",IF(ISNA(MATCH(B701,{"SA-DAY","SA-NYT","SYS-DAY","SYS-NYT"},0)),"REFERENCE PROBLEM",IF(ISNA(MATCH(C701,ItemName,0)),"ITEM NOT IN LIST",IF(OR(NOT(ISNUMBER(D701)),D701&lt;=0),"QTY PROBLEM","OK"))))))))</f>
        <v>OK</v>
      </c>
    </row>
    <row r="702" spans="1:10" x14ac:dyDescent="0.25">
      <c r="A702" s="25">
        <v>46288</v>
      </c>
      <c r="B702" s="15" t="s">
        <v>2584</v>
      </c>
      <c r="C702" s="15" t="s">
        <v>2488</v>
      </c>
      <c r="D702" s="16">
        <v>3</v>
      </c>
      <c r="E702" s="18">
        <f t="shared" si="56"/>
        <v>20</v>
      </c>
      <c r="F702" s="18">
        <f t="shared" si="55"/>
        <v>60</v>
      </c>
      <c r="G702" s="18">
        <f t="shared" si="57"/>
        <v>12</v>
      </c>
      <c r="H702" s="18">
        <f t="shared" si="54"/>
        <v>24</v>
      </c>
      <c r="J702" t="str">
        <f ca="1">IF(C702="","",IF(A702="","NO DATE",IF(NOT(ISNUMBER(A702)),"DATE IS TEXT",IF(A702&lt;&gt;INT(A702),"DATE HAS TIME",IF(OR(A702&lt;DATE(2026,9,16),A702&gt;TODAY()),"DATE OUT OF RANGE",IF(ISNA(MATCH(B702,{"SA-DAY","SA-NYT","SYS-DAY","SYS-NYT"},0)),"REFERENCE PROBLEM",IF(ISNA(MATCH(C702,ItemName,0)),"ITEM NOT IN LIST",IF(OR(NOT(ISNUMBER(D702)),D702&lt;=0),"QTY PROBLEM","OK"))))))))</f>
        <v>OK</v>
      </c>
    </row>
    <row r="703" spans="1:10" x14ac:dyDescent="0.25">
      <c r="A703" s="25">
        <v>46287</v>
      </c>
      <c r="B703" s="15" t="s">
        <v>2616</v>
      </c>
      <c r="C703" s="15" t="s">
        <v>239</v>
      </c>
      <c r="D703" s="16">
        <v>72</v>
      </c>
      <c r="E703" s="18">
        <f t="shared" si="56"/>
        <v>7</v>
      </c>
      <c r="F703" s="18">
        <f t="shared" si="55"/>
        <v>504</v>
      </c>
      <c r="G703" s="18">
        <f t="shared" si="57"/>
        <v>3.1066666666666674</v>
      </c>
      <c r="H703" s="18">
        <f t="shared" si="54"/>
        <v>280.31999999999994</v>
      </c>
      <c r="J703" t="str">
        <f ca="1">IF(C703="","",IF(A703="","NO DATE",IF(NOT(ISNUMBER(A703)),"DATE IS TEXT",IF(A703&lt;&gt;INT(A703),"DATE HAS TIME",IF(OR(A703&lt;DATE(2026,9,16),A703&gt;TODAY()),"DATE OUT OF RANGE",IF(ISNA(MATCH(B703,{"SA-DAY","SA-NYT","SYS-DAY","SYS-NYT"},0)),"REFERENCE PROBLEM",IF(ISNA(MATCH(C703,ItemName,0)),"ITEM NOT IN LIST",IF(OR(NOT(ISNUMBER(D703)),D703&lt;=0),"QTY PROBLEM","OK"))))))))</f>
        <v>OK</v>
      </c>
    </row>
    <row r="704" spans="1:10" x14ac:dyDescent="0.25">
      <c r="A704" s="25">
        <v>46287</v>
      </c>
      <c r="B704" s="15" t="s">
        <v>2616</v>
      </c>
      <c r="C704" s="15" t="s">
        <v>349</v>
      </c>
      <c r="D704" s="16">
        <v>10</v>
      </c>
      <c r="E704" s="18">
        <f t="shared" si="56"/>
        <v>50</v>
      </c>
      <c r="F704" s="18">
        <f t="shared" si="55"/>
        <v>500</v>
      </c>
      <c r="G704" s="18">
        <f t="shared" si="57"/>
        <v>32.61</v>
      </c>
      <c r="H704" s="18">
        <f t="shared" si="54"/>
        <v>173.89999999999998</v>
      </c>
      <c r="J704" t="str">
        <f ca="1">IF(C704="","",IF(A704="","NO DATE",IF(NOT(ISNUMBER(A704)),"DATE IS TEXT",IF(A704&lt;&gt;INT(A704),"DATE HAS TIME",IF(OR(A704&lt;DATE(2026,9,16),A704&gt;TODAY()),"DATE OUT OF RANGE",IF(ISNA(MATCH(B704,{"SA-DAY","SA-NYT","SYS-DAY","SYS-NYT"},0)),"REFERENCE PROBLEM",IF(ISNA(MATCH(C704,ItemName,0)),"ITEM NOT IN LIST",IF(OR(NOT(ISNUMBER(D704)),D704&lt;=0),"QTY PROBLEM","OK"))))))))</f>
        <v>OK</v>
      </c>
    </row>
    <row r="705" spans="1:10" x14ac:dyDescent="0.25">
      <c r="A705" s="25">
        <v>46287</v>
      </c>
      <c r="B705" s="15" t="s">
        <v>2616</v>
      </c>
      <c r="C705" s="15" t="s">
        <v>1777</v>
      </c>
      <c r="D705" s="16">
        <v>23</v>
      </c>
      <c r="E705" s="18">
        <f t="shared" si="56"/>
        <v>15</v>
      </c>
      <c r="F705" s="18">
        <f t="shared" si="55"/>
        <v>345</v>
      </c>
      <c r="G705" s="18">
        <f t="shared" si="57"/>
        <v>7.04</v>
      </c>
      <c r="H705" s="18">
        <f t="shared" si="54"/>
        <v>183.08</v>
      </c>
      <c r="J705" t="str">
        <f ca="1">IF(C705="","",IF(A705="","NO DATE",IF(NOT(ISNUMBER(A705)),"DATE IS TEXT",IF(A705&lt;&gt;INT(A705),"DATE HAS TIME",IF(OR(A705&lt;DATE(2026,9,16),A705&gt;TODAY()),"DATE OUT OF RANGE",IF(ISNA(MATCH(B705,{"SA-DAY","SA-NYT","SYS-DAY","SYS-NYT"},0)),"REFERENCE PROBLEM",IF(ISNA(MATCH(C705,ItemName,0)),"ITEM NOT IN LIST",IF(OR(NOT(ISNUMBER(D705)),D705&lt;=0),"QTY PROBLEM","OK"))))))))</f>
        <v>OK</v>
      </c>
    </row>
    <row r="706" spans="1:10" x14ac:dyDescent="0.25">
      <c r="A706" s="25">
        <v>46287</v>
      </c>
      <c r="B706" s="15" t="s">
        <v>2616</v>
      </c>
      <c r="C706" s="15" t="s">
        <v>510</v>
      </c>
      <c r="D706" s="16">
        <v>7</v>
      </c>
      <c r="E706" s="18">
        <f t="shared" si="56"/>
        <v>40</v>
      </c>
      <c r="F706" s="18">
        <f t="shared" si="55"/>
        <v>280</v>
      </c>
      <c r="G706" s="18">
        <f t="shared" si="57"/>
        <v>26.085000000000001</v>
      </c>
      <c r="H706" s="18">
        <f t="shared" si="54"/>
        <v>97.405000000000001</v>
      </c>
      <c r="J706" t="str">
        <f ca="1">IF(C706="","",IF(A706="","NO DATE",IF(NOT(ISNUMBER(A706)),"DATE IS TEXT",IF(A706&lt;&gt;INT(A706),"DATE HAS TIME",IF(OR(A706&lt;DATE(2026,9,16),A706&gt;TODAY()),"DATE OUT OF RANGE",IF(ISNA(MATCH(B706,{"SA-DAY","SA-NYT","SYS-DAY","SYS-NYT"},0)),"REFERENCE PROBLEM",IF(ISNA(MATCH(C706,ItemName,0)),"ITEM NOT IN LIST",IF(OR(NOT(ISNUMBER(D706)),D706&lt;=0),"QTY PROBLEM","OK"))))))))</f>
        <v>OK</v>
      </c>
    </row>
    <row r="707" spans="1:10" x14ac:dyDescent="0.25">
      <c r="A707" s="25">
        <v>46287</v>
      </c>
      <c r="B707" s="15" t="s">
        <v>2616</v>
      </c>
      <c r="C707" s="15" t="s">
        <v>516</v>
      </c>
      <c r="D707" s="16">
        <v>18</v>
      </c>
      <c r="E707" s="18">
        <f t="shared" si="56"/>
        <v>15</v>
      </c>
      <c r="F707" s="18">
        <f t="shared" si="55"/>
        <v>270</v>
      </c>
      <c r="G707" s="18">
        <f t="shared" si="57"/>
        <v>9.7799999999999994</v>
      </c>
      <c r="H707" s="18">
        <f t="shared" si="54"/>
        <v>93.960000000000008</v>
      </c>
      <c r="J707" t="str">
        <f ca="1">IF(C707="","",IF(A707="","NO DATE",IF(NOT(ISNUMBER(A707)),"DATE IS TEXT",IF(A707&lt;&gt;INT(A707),"DATE HAS TIME",IF(OR(A707&lt;DATE(2026,9,16),A707&gt;TODAY()),"DATE OUT OF RANGE",IF(ISNA(MATCH(B707,{"SA-DAY","SA-NYT","SYS-DAY","SYS-NYT"},0)),"REFERENCE PROBLEM",IF(ISNA(MATCH(C707,ItemName,0)),"ITEM NOT IN LIST",IF(OR(NOT(ISNUMBER(D707)),D707&lt;=0),"QTY PROBLEM","OK"))))))))</f>
        <v>OK</v>
      </c>
    </row>
    <row r="708" spans="1:10" x14ac:dyDescent="0.25">
      <c r="A708" s="25">
        <v>46287</v>
      </c>
      <c r="B708" s="15" t="s">
        <v>2616</v>
      </c>
      <c r="C708" s="15" t="s">
        <v>522</v>
      </c>
      <c r="D708" s="16">
        <v>15</v>
      </c>
      <c r="E708" s="18">
        <f t="shared" si="56"/>
        <v>15</v>
      </c>
      <c r="F708" s="18">
        <f t="shared" si="55"/>
        <v>225</v>
      </c>
      <c r="G708" s="18">
        <f t="shared" si="57"/>
        <v>9.7799999999999994</v>
      </c>
      <c r="H708" s="18">
        <f t="shared" ref="H708:H771" si="58">IF(OR($F708="",$G708=""),"",$F708-$D708*$G708)</f>
        <v>78.300000000000011</v>
      </c>
      <c r="J708" t="str">
        <f ca="1">IF(C708="","",IF(A708="","NO DATE",IF(NOT(ISNUMBER(A708)),"DATE IS TEXT",IF(A708&lt;&gt;INT(A708),"DATE HAS TIME",IF(OR(A708&lt;DATE(2026,9,16),A708&gt;TODAY()),"DATE OUT OF RANGE",IF(ISNA(MATCH(B708,{"SA-DAY","SA-NYT","SYS-DAY","SYS-NYT"},0)),"REFERENCE PROBLEM",IF(ISNA(MATCH(C708,ItemName,0)),"ITEM NOT IN LIST",IF(OR(NOT(ISNUMBER(D708)),D708&lt;=0),"QTY PROBLEM","OK"))))))))</f>
        <v>OK</v>
      </c>
    </row>
    <row r="709" spans="1:10" x14ac:dyDescent="0.25">
      <c r="A709" s="25">
        <v>46287</v>
      </c>
      <c r="B709" s="15" t="s">
        <v>2616</v>
      </c>
      <c r="C709" s="15" t="s">
        <v>1309</v>
      </c>
      <c r="D709" s="16">
        <v>6</v>
      </c>
      <c r="E709" s="18">
        <f t="shared" si="56"/>
        <v>35</v>
      </c>
      <c r="F709" s="18">
        <f t="shared" si="55"/>
        <v>210</v>
      </c>
      <c r="G709" s="18">
        <f t="shared" si="57"/>
        <v>26.68</v>
      </c>
      <c r="H709" s="18">
        <f t="shared" si="58"/>
        <v>49.920000000000016</v>
      </c>
      <c r="J709" t="str">
        <f ca="1">IF(C709="","",IF(A709="","NO DATE",IF(NOT(ISNUMBER(A709)),"DATE IS TEXT",IF(A709&lt;&gt;INT(A709),"DATE HAS TIME",IF(OR(A709&lt;DATE(2026,9,16),A709&gt;TODAY()),"DATE OUT OF RANGE",IF(ISNA(MATCH(B709,{"SA-DAY","SA-NYT","SYS-DAY","SYS-NYT"},0)),"REFERENCE PROBLEM",IF(ISNA(MATCH(C709,ItemName,0)),"ITEM NOT IN LIST",IF(OR(NOT(ISNUMBER(D709)),D709&lt;=0),"QTY PROBLEM","OK"))))))))</f>
        <v>OK</v>
      </c>
    </row>
    <row r="710" spans="1:10" x14ac:dyDescent="0.25">
      <c r="A710" s="25">
        <v>46287</v>
      </c>
      <c r="B710" s="15" t="s">
        <v>2616</v>
      </c>
      <c r="C710" s="15" t="s">
        <v>235</v>
      </c>
      <c r="D710" s="16">
        <v>14</v>
      </c>
      <c r="E710" s="18">
        <f t="shared" si="56"/>
        <v>15</v>
      </c>
      <c r="F710" s="18">
        <f t="shared" si="55"/>
        <v>210</v>
      </c>
      <c r="G710" s="18">
        <f t="shared" si="57"/>
        <v>9.1466666666666665</v>
      </c>
      <c r="H710" s="18">
        <f t="shared" si="58"/>
        <v>81.946666666666658</v>
      </c>
      <c r="J710" t="str">
        <f ca="1">IF(C710="","",IF(A710="","NO DATE",IF(NOT(ISNUMBER(A710)),"DATE IS TEXT",IF(A710&lt;&gt;INT(A710),"DATE HAS TIME",IF(OR(A710&lt;DATE(2026,9,16),A710&gt;TODAY()),"DATE OUT OF RANGE",IF(ISNA(MATCH(B710,{"SA-DAY","SA-NYT","SYS-DAY","SYS-NYT"},0)),"REFERENCE PROBLEM",IF(ISNA(MATCH(C710,ItemName,0)),"ITEM NOT IN LIST",IF(OR(NOT(ISNUMBER(D710)),D710&lt;=0),"QTY PROBLEM","OK"))))))))</f>
        <v>OK</v>
      </c>
    </row>
    <row r="711" spans="1:10" x14ac:dyDescent="0.25">
      <c r="A711" s="25">
        <v>46287</v>
      </c>
      <c r="B711" s="15" t="s">
        <v>2616</v>
      </c>
      <c r="C711" s="15" t="s">
        <v>1533</v>
      </c>
      <c r="D711" s="16">
        <v>2</v>
      </c>
      <c r="E711" s="18">
        <f t="shared" si="56"/>
        <v>90</v>
      </c>
      <c r="F711" s="18">
        <f t="shared" si="55"/>
        <v>180</v>
      </c>
      <c r="G711" s="18">
        <f t="shared" si="57"/>
        <v>40.266666666666666</v>
      </c>
      <c r="H711" s="18">
        <f t="shared" si="58"/>
        <v>99.466666666666669</v>
      </c>
      <c r="J711" t="str">
        <f ca="1">IF(C711="","",IF(A711="","NO DATE",IF(NOT(ISNUMBER(A711)),"DATE IS TEXT",IF(A711&lt;&gt;INT(A711),"DATE HAS TIME",IF(OR(A711&lt;DATE(2026,9,16),A711&gt;TODAY()),"DATE OUT OF RANGE",IF(ISNA(MATCH(B711,{"SA-DAY","SA-NYT","SYS-DAY","SYS-NYT"},0)),"REFERENCE PROBLEM",IF(ISNA(MATCH(C711,ItemName,0)),"ITEM NOT IN LIST",IF(OR(NOT(ISNUMBER(D711)),D711&lt;=0),"QTY PROBLEM","OK"))))))))</f>
        <v>OK</v>
      </c>
    </row>
    <row r="712" spans="1:10" x14ac:dyDescent="0.25">
      <c r="A712" s="25">
        <v>46287</v>
      </c>
      <c r="B712" s="15" t="s">
        <v>2616</v>
      </c>
      <c r="C712" s="15" t="s">
        <v>1551</v>
      </c>
      <c r="D712" s="16">
        <v>5</v>
      </c>
      <c r="E712" s="18">
        <f t="shared" si="56"/>
        <v>35</v>
      </c>
      <c r="F712" s="18">
        <f t="shared" si="55"/>
        <v>175</v>
      </c>
      <c r="G712" s="18">
        <f t="shared" si="57"/>
        <v>25.813333333333333</v>
      </c>
      <c r="H712" s="18">
        <f t="shared" si="58"/>
        <v>45.933333333333337</v>
      </c>
      <c r="J712" t="str">
        <f ca="1">IF(C712="","",IF(A712="","NO DATE",IF(NOT(ISNUMBER(A712)),"DATE IS TEXT",IF(A712&lt;&gt;INT(A712),"DATE HAS TIME",IF(OR(A712&lt;DATE(2026,9,16),A712&gt;TODAY()),"DATE OUT OF RANGE",IF(ISNA(MATCH(B712,{"SA-DAY","SA-NYT","SYS-DAY","SYS-NYT"},0)),"REFERENCE PROBLEM",IF(ISNA(MATCH(C712,ItemName,0)),"ITEM NOT IN LIST",IF(OR(NOT(ISNUMBER(D712)),D712&lt;=0),"QTY PROBLEM","OK"))))))))</f>
        <v>OK</v>
      </c>
    </row>
    <row r="713" spans="1:10" x14ac:dyDescent="0.25">
      <c r="A713" s="25">
        <v>46287</v>
      </c>
      <c r="B713" s="15" t="s">
        <v>2616</v>
      </c>
      <c r="C713" s="15" t="s">
        <v>237</v>
      </c>
      <c r="D713" s="16">
        <v>5</v>
      </c>
      <c r="E713" s="18">
        <f t="shared" si="56"/>
        <v>35</v>
      </c>
      <c r="F713" s="18">
        <f t="shared" si="55"/>
        <v>175</v>
      </c>
      <c r="G713" s="18">
        <f t="shared" si="57"/>
        <v>24.16</v>
      </c>
      <c r="H713" s="18">
        <f t="shared" si="58"/>
        <v>54.2</v>
      </c>
      <c r="J713" t="str">
        <f ca="1">IF(C713="","",IF(A713="","NO DATE",IF(NOT(ISNUMBER(A713)),"DATE IS TEXT",IF(A713&lt;&gt;INT(A713),"DATE HAS TIME",IF(OR(A713&lt;DATE(2026,9,16),A713&gt;TODAY()),"DATE OUT OF RANGE",IF(ISNA(MATCH(B713,{"SA-DAY","SA-NYT","SYS-DAY","SYS-NYT"},0)),"REFERENCE PROBLEM",IF(ISNA(MATCH(C713,ItemName,0)),"ITEM NOT IN LIST",IF(OR(NOT(ISNUMBER(D713)),D713&lt;=0),"QTY PROBLEM","OK"))))))))</f>
        <v>OK</v>
      </c>
    </row>
    <row r="714" spans="1:10" x14ac:dyDescent="0.25">
      <c r="A714" s="25">
        <v>46287</v>
      </c>
      <c r="B714" s="15" t="s">
        <v>2616</v>
      </c>
      <c r="C714" s="15" t="s">
        <v>1561</v>
      </c>
      <c r="D714" s="16">
        <v>6</v>
      </c>
      <c r="E714" s="18">
        <f t="shared" si="56"/>
        <v>20</v>
      </c>
      <c r="F714" s="18">
        <f t="shared" si="55"/>
        <v>120</v>
      </c>
      <c r="G714" s="18">
        <f t="shared" si="57"/>
        <v>13.106666666666667</v>
      </c>
      <c r="H714" s="18">
        <f t="shared" si="58"/>
        <v>41.36</v>
      </c>
      <c r="J714" t="str">
        <f ca="1">IF(C714="","",IF(A714="","NO DATE",IF(NOT(ISNUMBER(A714)),"DATE IS TEXT",IF(A714&lt;&gt;INT(A714),"DATE HAS TIME",IF(OR(A714&lt;DATE(2026,9,16),A714&gt;TODAY()),"DATE OUT OF RANGE",IF(ISNA(MATCH(B714,{"SA-DAY","SA-NYT","SYS-DAY","SYS-NYT"},0)),"REFERENCE PROBLEM",IF(ISNA(MATCH(C714,ItemName,0)),"ITEM NOT IN LIST",IF(OR(NOT(ISNUMBER(D714)),D714&lt;=0),"QTY PROBLEM","OK"))))))))</f>
        <v>OK</v>
      </c>
    </row>
    <row r="715" spans="1:10" x14ac:dyDescent="0.25">
      <c r="A715" s="25">
        <v>46287</v>
      </c>
      <c r="B715" s="15" t="s">
        <v>2616</v>
      </c>
      <c r="C715" s="15" t="s">
        <v>1531</v>
      </c>
      <c r="D715" s="16">
        <v>1</v>
      </c>
      <c r="E715" s="18">
        <f t="shared" si="56"/>
        <v>90</v>
      </c>
      <c r="F715" s="18">
        <f t="shared" si="55"/>
        <v>90</v>
      </c>
      <c r="G715" s="18">
        <f t="shared" si="57"/>
        <v>48</v>
      </c>
      <c r="H715" s="18">
        <f t="shared" si="58"/>
        <v>42</v>
      </c>
      <c r="J715" t="str">
        <f ca="1">IF(C715="","",IF(A715="","NO DATE",IF(NOT(ISNUMBER(A715)),"DATE IS TEXT",IF(A715&lt;&gt;INT(A715),"DATE HAS TIME",IF(OR(A715&lt;DATE(2026,9,16),A715&gt;TODAY()),"DATE OUT OF RANGE",IF(ISNA(MATCH(B715,{"SA-DAY","SA-NYT","SYS-DAY","SYS-NYT"},0)),"REFERENCE PROBLEM",IF(ISNA(MATCH(C715,ItemName,0)),"ITEM NOT IN LIST",IF(OR(NOT(ISNUMBER(D715)),D715&lt;=0),"QTY PROBLEM","OK"))))))))</f>
        <v>OK</v>
      </c>
    </row>
    <row r="716" spans="1:10" x14ac:dyDescent="0.25">
      <c r="A716" s="25">
        <v>46287</v>
      </c>
      <c r="B716" s="15" t="s">
        <v>2616</v>
      </c>
      <c r="C716" s="15" t="s">
        <v>635</v>
      </c>
      <c r="D716" s="16">
        <v>4</v>
      </c>
      <c r="E716" s="18">
        <f t="shared" si="56"/>
        <v>20</v>
      </c>
      <c r="F716" s="18">
        <f t="shared" si="55"/>
        <v>80</v>
      </c>
      <c r="G716" s="18">
        <f t="shared" si="57"/>
        <v>11.533333333333333</v>
      </c>
      <c r="H716" s="18">
        <f t="shared" si="58"/>
        <v>33.866666666666667</v>
      </c>
      <c r="J716" t="str">
        <f ca="1">IF(C716="","",IF(A716="","NO DATE",IF(NOT(ISNUMBER(A716)),"DATE IS TEXT",IF(A716&lt;&gt;INT(A716),"DATE HAS TIME",IF(OR(A716&lt;DATE(2026,9,16),A716&gt;TODAY()),"DATE OUT OF RANGE",IF(ISNA(MATCH(B716,{"SA-DAY","SA-NYT","SYS-DAY","SYS-NYT"},0)),"REFERENCE PROBLEM",IF(ISNA(MATCH(C716,ItemName,0)),"ITEM NOT IN LIST",IF(OR(NOT(ISNUMBER(D716)),D716&lt;=0),"QTY PROBLEM","OK"))))))))</f>
        <v>OK</v>
      </c>
    </row>
    <row r="717" spans="1:10" x14ac:dyDescent="0.25">
      <c r="A717" s="25">
        <v>46287</v>
      </c>
      <c r="B717" s="15" t="s">
        <v>2616</v>
      </c>
      <c r="C717" s="15" t="s">
        <v>877</v>
      </c>
      <c r="D717" s="16">
        <v>2</v>
      </c>
      <c r="E717" s="18">
        <f t="shared" si="56"/>
        <v>40</v>
      </c>
      <c r="F717" s="18">
        <f t="shared" si="55"/>
        <v>80</v>
      </c>
      <c r="G717" s="18">
        <f t="shared" si="57"/>
        <v>26.085000000000001</v>
      </c>
      <c r="H717" s="18">
        <f t="shared" si="58"/>
        <v>27.83</v>
      </c>
      <c r="J717" t="str">
        <f ca="1">IF(C717="","",IF(A717="","NO DATE",IF(NOT(ISNUMBER(A717)),"DATE IS TEXT",IF(A717&lt;&gt;INT(A717),"DATE HAS TIME",IF(OR(A717&lt;DATE(2026,9,16),A717&gt;TODAY()),"DATE OUT OF RANGE",IF(ISNA(MATCH(B717,{"SA-DAY","SA-NYT","SYS-DAY","SYS-NYT"},0)),"REFERENCE PROBLEM",IF(ISNA(MATCH(C717,ItemName,0)),"ITEM NOT IN LIST",IF(OR(NOT(ISNUMBER(D717)),D717&lt;=0),"QTY PROBLEM","OK"))))))))</f>
        <v>OK</v>
      </c>
    </row>
    <row r="718" spans="1:10" x14ac:dyDescent="0.25">
      <c r="A718" s="25">
        <v>46287</v>
      </c>
      <c r="B718" s="15" t="s">
        <v>2616</v>
      </c>
      <c r="C718" s="15" t="s">
        <v>2088</v>
      </c>
      <c r="D718" s="16">
        <v>9</v>
      </c>
      <c r="E718" s="18">
        <f t="shared" si="56"/>
        <v>8</v>
      </c>
      <c r="F718" s="18">
        <f t="shared" si="55"/>
        <v>72</v>
      </c>
      <c r="G718" s="18">
        <f t="shared" si="57"/>
        <v>4.3968888888888893</v>
      </c>
      <c r="H718" s="18">
        <f t="shared" si="58"/>
        <v>32.427999999999997</v>
      </c>
      <c r="J718" t="str">
        <f ca="1">IF(C718="","",IF(A718="","NO DATE",IF(NOT(ISNUMBER(A718)),"DATE IS TEXT",IF(A718&lt;&gt;INT(A718),"DATE HAS TIME",IF(OR(A718&lt;DATE(2026,9,16),A718&gt;TODAY()),"DATE OUT OF RANGE",IF(ISNA(MATCH(B718,{"SA-DAY","SA-NYT","SYS-DAY","SYS-NYT"},0)),"REFERENCE PROBLEM",IF(ISNA(MATCH(C718,ItemName,0)),"ITEM NOT IN LIST",IF(OR(NOT(ISNUMBER(D718)),D718&lt;=0),"QTY PROBLEM","OK"))))))))</f>
        <v>OK</v>
      </c>
    </row>
    <row r="719" spans="1:10" x14ac:dyDescent="0.25">
      <c r="A719" s="25">
        <v>46287</v>
      </c>
      <c r="B719" s="15" t="s">
        <v>2616</v>
      </c>
      <c r="C719" s="34" t="s">
        <v>2416</v>
      </c>
      <c r="D719" s="16">
        <v>2</v>
      </c>
      <c r="E719" s="18">
        <f t="shared" si="56"/>
        <v>35</v>
      </c>
      <c r="F719" s="18">
        <f t="shared" si="55"/>
        <v>70</v>
      </c>
      <c r="G719" s="18">
        <f t="shared" si="57"/>
        <v>16</v>
      </c>
      <c r="H719" s="18">
        <f t="shared" si="58"/>
        <v>38</v>
      </c>
      <c r="J719" t="str">
        <f ca="1">IF(C719="","",IF(A719="","NO DATE",IF(NOT(ISNUMBER(A719)),"DATE IS TEXT",IF(A719&lt;&gt;INT(A719),"DATE HAS TIME",IF(OR(A719&lt;DATE(2026,9,16),A719&gt;TODAY()),"DATE OUT OF RANGE",IF(ISNA(MATCH(B719,{"SA-DAY","SA-NYT","SYS-DAY","SYS-NYT"},0)),"REFERENCE PROBLEM",IF(ISNA(MATCH(C719,ItemName,0)),"ITEM NOT IN LIST",IF(OR(NOT(ISNUMBER(D719)),D719&lt;=0),"QTY PROBLEM","OK"))))))))</f>
        <v>OK</v>
      </c>
    </row>
    <row r="720" spans="1:10" x14ac:dyDescent="0.25">
      <c r="A720" s="25">
        <v>46287</v>
      </c>
      <c r="B720" s="15" t="s">
        <v>2616</v>
      </c>
      <c r="C720" s="15" t="s">
        <v>395</v>
      </c>
      <c r="D720" s="16">
        <v>1</v>
      </c>
      <c r="E720" s="18">
        <f t="shared" si="56"/>
        <v>65</v>
      </c>
      <c r="F720" s="18">
        <f t="shared" ref="F720:F783" si="59">IF(OR($D720="",$E720=""),"",$D720*$E720)</f>
        <v>65</v>
      </c>
      <c r="G720" s="18">
        <f t="shared" si="57"/>
        <v>43.936</v>
      </c>
      <c r="H720" s="18">
        <f t="shared" si="58"/>
        <v>21.064</v>
      </c>
      <c r="J720" t="str">
        <f ca="1">IF(C720="","",IF(A720="","NO DATE",IF(NOT(ISNUMBER(A720)),"DATE IS TEXT",IF(A720&lt;&gt;INT(A720),"DATE HAS TIME",IF(OR(A720&lt;DATE(2026,9,16),A720&gt;TODAY()),"DATE OUT OF RANGE",IF(ISNA(MATCH(B720,{"SA-DAY","SA-NYT","SYS-DAY","SYS-NYT"},0)),"REFERENCE PROBLEM",IF(ISNA(MATCH(C720,ItemName,0)),"ITEM NOT IN LIST",IF(OR(NOT(ISNUMBER(D720)),D720&lt;=0),"QTY PROBLEM","OK"))))))))</f>
        <v>OK</v>
      </c>
    </row>
    <row r="721" spans="1:10" x14ac:dyDescent="0.25">
      <c r="A721" s="25">
        <v>46287</v>
      </c>
      <c r="B721" s="15" t="s">
        <v>2616</v>
      </c>
      <c r="C721" s="15" t="s">
        <v>1053</v>
      </c>
      <c r="D721" s="16">
        <v>2</v>
      </c>
      <c r="E721" s="18">
        <f t="shared" si="56"/>
        <v>30</v>
      </c>
      <c r="F721" s="18">
        <f t="shared" si="59"/>
        <v>60</v>
      </c>
      <c r="G721" s="18">
        <f t="shared" si="57"/>
        <v>12.8</v>
      </c>
      <c r="H721" s="18">
        <f t="shared" si="58"/>
        <v>34.4</v>
      </c>
      <c r="J721" t="str">
        <f ca="1">IF(C721="","",IF(A721="","NO DATE",IF(NOT(ISNUMBER(A721)),"DATE IS TEXT",IF(A721&lt;&gt;INT(A721),"DATE HAS TIME",IF(OR(A721&lt;DATE(2026,9,16),A721&gt;TODAY()),"DATE OUT OF RANGE",IF(ISNA(MATCH(B721,{"SA-DAY","SA-NYT","SYS-DAY","SYS-NYT"},0)),"REFERENCE PROBLEM",IF(ISNA(MATCH(C721,ItemName,0)),"ITEM NOT IN LIST",IF(OR(NOT(ISNUMBER(D721)),D721&lt;=0),"QTY PROBLEM","OK"))))))))</f>
        <v>OK</v>
      </c>
    </row>
    <row r="722" spans="1:10" x14ac:dyDescent="0.25">
      <c r="A722" s="25">
        <v>46287</v>
      </c>
      <c r="B722" s="15" t="s">
        <v>2616</v>
      </c>
      <c r="C722" s="15" t="s">
        <v>1759</v>
      </c>
      <c r="D722" s="16">
        <v>4</v>
      </c>
      <c r="E722" s="18">
        <f t="shared" si="56"/>
        <v>15</v>
      </c>
      <c r="F722" s="18">
        <f t="shared" si="59"/>
        <v>60</v>
      </c>
      <c r="G722" s="18">
        <f t="shared" si="57"/>
        <v>6.8</v>
      </c>
      <c r="H722" s="18">
        <f t="shared" si="58"/>
        <v>32.799999999999997</v>
      </c>
      <c r="J722" t="str">
        <f ca="1">IF(C722="","",IF(A722="","NO DATE",IF(NOT(ISNUMBER(A722)),"DATE IS TEXT",IF(A722&lt;&gt;INT(A722),"DATE HAS TIME",IF(OR(A722&lt;DATE(2026,9,16),A722&gt;TODAY()),"DATE OUT OF RANGE",IF(ISNA(MATCH(B722,{"SA-DAY","SA-NYT","SYS-DAY","SYS-NYT"},0)),"REFERENCE PROBLEM",IF(ISNA(MATCH(C722,ItemName,0)),"ITEM NOT IN LIST",IF(OR(NOT(ISNUMBER(D722)),D722&lt;=0),"QTY PROBLEM","OK"))))))))</f>
        <v>OK</v>
      </c>
    </row>
    <row r="723" spans="1:10" x14ac:dyDescent="0.25">
      <c r="A723" s="25">
        <v>46287</v>
      </c>
      <c r="B723" s="15" t="s">
        <v>2616</v>
      </c>
      <c r="C723" s="15" t="s">
        <v>1487</v>
      </c>
      <c r="D723" s="16">
        <v>2</v>
      </c>
      <c r="E723" s="18">
        <f t="shared" si="56"/>
        <v>30</v>
      </c>
      <c r="F723" s="18">
        <f t="shared" si="59"/>
        <v>60</v>
      </c>
      <c r="G723" s="18">
        <f t="shared" si="57"/>
        <v>19.567499999999999</v>
      </c>
      <c r="H723" s="18">
        <f t="shared" si="58"/>
        <v>20.865000000000002</v>
      </c>
      <c r="J723" t="str">
        <f ca="1">IF(C723="","",IF(A723="","NO DATE",IF(NOT(ISNUMBER(A723)),"DATE IS TEXT",IF(A723&lt;&gt;INT(A723),"DATE HAS TIME",IF(OR(A723&lt;DATE(2026,9,16),A723&gt;TODAY()),"DATE OUT OF RANGE",IF(ISNA(MATCH(B723,{"SA-DAY","SA-NYT","SYS-DAY","SYS-NYT"},0)),"REFERENCE PROBLEM",IF(ISNA(MATCH(C723,ItemName,0)),"ITEM NOT IN LIST",IF(OR(NOT(ISNUMBER(D723)),D723&lt;=0),"QTY PROBLEM","OK"))))))))</f>
        <v>OK</v>
      </c>
    </row>
    <row r="724" spans="1:10" x14ac:dyDescent="0.25">
      <c r="A724" s="25">
        <v>46287</v>
      </c>
      <c r="B724" s="15" t="s">
        <v>2616</v>
      </c>
      <c r="C724" s="15" t="s">
        <v>2198</v>
      </c>
      <c r="D724" s="16">
        <v>4</v>
      </c>
      <c r="E724" s="18">
        <f t="shared" si="56"/>
        <v>15</v>
      </c>
      <c r="F724" s="18">
        <f t="shared" si="59"/>
        <v>60</v>
      </c>
      <c r="G724" s="18">
        <f t="shared" si="57"/>
        <v>9.7799999999999994</v>
      </c>
      <c r="H724" s="18">
        <f t="shared" si="58"/>
        <v>20.880000000000003</v>
      </c>
      <c r="J724" t="str">
        <f ca="1">IF(C724="","",IF(A724="","NO DATE",IF(NOT(ISNUMBER(A724)),"DATE IS TEXT",IF(A724&lt;&gt;INT(A724),"DATE HAS TIME",IF(OR(A724&lt;DATE(2026,9,16),A724&gt;TODAY()),"DATE OUT OF RANGE",IF(ISNA(MATCH(B724,{"SA-DAY","SA-NYT","SYS-DAY","SYS-NYT"},0)),"REFERENCE PROBLEM",IF(ISNA(MATCH(C724,ItemName,0)),"ITEM NOT IN LIST",IF(OR(NOT(ISNUMBER(D724)),D724&lt;=0),"QTY PROBLEM","OK"))))))))</f>
        <v>OK</v>
      </c>
    </row>
    <row r="725" spans="1:10" x14ac:dyDescent="0.25">
      <c r="A725" s="25">
        <v>46287</v>
      </c>
      <c r="B725" s="15" t="s">
        <v>2616</v>
      </c>
      <c r="C725" s="15" t="s">
        <v>1553</v>
      </c>
      <c r="D725" s="16">
        <v>3</v>
      </c>
      <c r="E725" s="18">
        <f t="shared" si="56"/>
        <v>20</v>
      </c>
      <c r="F725" s="18">
        <f t="shared" si="59"/>
        <v>60</v>
      </c>
      <c r="G725" s="18">
        <f t="shared" si="57"/>
        <v>13.106666666666667</v>
      </c>
      <c r="H725" s="18">
        <f t="shared" si="58"/>
        <v>20.68</v>
      </c>
      <c r="J725" t="str">
        <f ca="1">IF(C725="","",IF(A725="","NO DATE",IF(NOT(ISNUMBER(A725)),"DATE IS TEXT",IF(A725&lt;&gt;INT(A725),"DATE HAS TIME",IF(OR(A725&lt;DATE(2026,9,16),A725&gt;TODAY()),"DATE OUT OF RANGE",IF(ISNA(MATCH(B725,{"SA-DAY","SA-NYT","SYS-DAY","SYS-NYT"},0)),"REFERENCE PROBLEM",IF(ISNA(MATCH(C725,ItemName,0)),"ITEM NOT IN LIST",IF(OR(NOT(ISNUMBER(D725)),D725&lt;=0),"QTY PROBLEM","OK"))))))))</f>
        <v>OK</v>
      </c>
    </row>
    <row r="726" spans="1:10" x14ac:dyDescent="0.25">
      <c r="A726" s="25">
        <v>46287</v>
      </c>
      <c r="B726" s="15" t="s">
        <v>2616</v>
      </c>
      <c r="C726" s="15" t="s">
        <v>1521</v>
      </c>
      <c r="D726" s="16">
        <v>2</v>
      </c>
      <c r="E726" s="18">
        <f t="shared" si="56"/>
        <v>25</v>
      </c>
      <c r="F726" s="18">
        <f t="shared" si="59"/>
        <v>50</v>
      </c>
      <c r="G726" s="18">
        <f t="shared" si="57"/>
        <v>18.75</v>
      </c>
      <c r="H726" s="18">
        <f t="shared" si="58"/>
        <v>12.5</v>
      </c>
      <c r="J726" t="str">
        <f ca="1">IF(C726="","",IF(A726="","NO DATE",IF(NOT(ISNUMBER(A726)),"DATE IS TEXT",IF(A726&lt;&gt;INT(A726),"DATE HAS TIME",IF(OR(A726&lt;DATE(2026,9,16),A726&gt;TODAY()),"DATE OUT OF RANGE",IF(ISNA(MATCH(B726,{"SA-DAY","SA-NYT","SYS-DAY","SYS-NYT"},0)),"REFERENCE PROBLEM",IF(ISNA(MATCH(C726,ItemName,0)),"ITEM NOT IN LIST",IF(OR(NOT(ISNUMBER(D726)),D726&lt;=0),"QTY PROBLEM","OK"))))))))</f>
        <v>OK</v>
      </c>
    </row>
    <row r="727" spans="1:10" x14ac:dyDescent="0.25">
      <c r="A727" s="25">
        <v>46287</v>
      </c>
      <c r="B727" s="15" t="s">
        <v>2616</v>
      </c>
      <c r="C727" s="15" t="s">
        <v>1241</v>
      </c>
      <c r="D727" s="16">
        <v>10</v>
      </c>
      <c r="E727" s="18">
        <f t="shared" si="56"/>
        <v>5</v>
      </c>
      <c r="F727" s="18">
        <f t="shared" si="59"/>
        <v>50</v>
      </c>
      <c r="G727" s="18">
        <f t="shared" si="57"/>
        <v>3.2625000000000002</v>
      </c>
      <c r="H727" s="18">
        <f t="shared" si="58"/>
        <v>17.375</v>
      </c>
      <c r="J727" t="str">
        <f ca="1">IF(C727="","",IF(A727="","NO DATE",IF(NOT(ISNUMBER(A727)),"DATE IS TEXT",IF(A727&lt;&gt;INT(A727),"DATE HAS TIME",IF(OR(A727&lt;DATE(2026,9,16),A727&gt;TODAY()),"DATE OUT OF RANGE",IF(ISNA(MATCH(B727,{"SA-DAY","SA-NYT","SYS-DAY","SYS-NYT"},0)),"REFERENCE PROBLEM",IF(ISNA(MATCH(C727,ItemName,0)),"ITEM NOT IN LIST",IF(OR(NOT(ISNUMBER(D727)),D727&lt;=0),"QTY PROBLEM","OK"))))))))</f>
        <v>OK</v>
      </c>
    </row>
    <row r="728" spans="1:10" x14ac:dyDescent="0.25">
      <c r="A728" s="25">
        <v>46287</v>
      </c>
      <c r="B728" s="15" t="s">
        <v>2616</v>
      </c>
      <c r="C728" s="15" t="s">
        <v>2420</v>
      </c>
      <c r="D728" s="16">
        <v>3</v>
      </c>
      <c r="E728" s="18">
        <f t="shared" si="56"/>
        <v>15</v>
      </c>
      <c r="F728" s="18">
        <f t="shared" si="59"/>
        <v>45</v>
      </c>
      <c r="G728" s="18">
        <f t="shared" si="57"/>
        <v>8.3553333333333324</v>
      </c>
      <c r="H728" s="18">
        <f t="shared" si="58"/>
        <v>19.934000000000005</v>
      </c>
      <c r="J728" t="str">
        <f ca="1">IF(C728="","",IF(A728="","NO DATE",IF(NOT(ISNUMBER(A728)),"DATE IS TEXT",IF(A728&lt;&gt;INT(A728),"DATE HAS TIME",IF(OR(A728&lt;DATE(2026,9,16),A728&gt;TODAY()),"DATE OUT OF RANGE",IF(ISNA(MATCH(B728,{"SA-DAY","SA-NYT","SYS-DAY","SYS-NYT"},0)),"REFERENCE PROBLEM",IF(ISNA(MATCH(C728,ItemName,0)),"ITEM NOT IN LIST",IF(OR(NOT(ISNUMBER(D728)),D728&lt;=0),"QTY PROBLEM","OK"))))))))</f>
        <v>OK</v>
      </c>
    </row>
    <row r="729" spans="1:10" x14ac:dyDescent="0.25">
      <c r="A729" s="25">
        <v>46287</v>
      </c>
      <c r="B729" s="15" t="s">
        <v>2616</v>
      </c>
      <c r="C729" s="15" t="s">
        <v>1383</v>
      </c>
      <c r="D729" s="16">
        <v>3</v>
      </c>
      <c r="E729" s="18">
        <f t="shared" si="56"/>
        <v>15</v>
      </c>
      <c r="F729" s="18">
        <f t="shared" si="59"/>
        <v>45</v>
      </c>
      <c r="G729" s="18">
        <f t="shared" si="57"/>
        <v>9.7799999999999994</v>
      </c>
      <c r="H729" s="18">
        <f t="shared" si="58"/>
        <v>15.660000000000004</v>
      </c>
      <c r="J729" t="str">
        <f ca="1">IF(C729="","",IF(A729="","NO DATE",IF(NOT(ISNUMBER(A729)),"DATE IS TEXT",IF(A729&lt;&gt;INT(A729),"DATE HAS TIME",IF(OR(A729&lt;DATE(2026,9,16),A729&gt;TODAY()),"DATE OUT OF RANGE",IF(ISNA(MATCH(B729,{"SA-DAY","SA-NYT","SYS-DAY","SYS-NYT"},0)),"REFERENCE PROBLEM",IF(ISNA(MATCH(C729,ItemName,0)),"ITEM NOT IN LIST",IF(OR(NOT(ISNUMBER(D729)),D729&lt;=0),"QTY PROBLEM","OK"))))))))</f>
        <v>OK</v>
      </c>
    </row>
    <row r="730" spans="1:10" x14ac:dyDescent="0.25">
      <c r="A730" s="25">
        <v>46287</v>
      </c>
      <c r="B730" s="15" t="s">
        <v>2616</v>
      </c>
      <c r="C730" s="15" t="s">
        <v>2190</v>
      </c>
      <c r="D730" s="16">
        <v>1</v>
      </c>
      <c r="E730" s="18">
        <f t="shared" si="56"/>
        <v>40</v>
      </c>
      <c r="F730" s="18">
        <f t="shared" si="59"/>
        <v>40</v>
      </c>
      <c r="G730" s="18">
        <f t="shared" si="57"/>
        <v>26.085000000000001</v>
      </c>
      <c r="H730" s="18">
        <f t="shared" si="58"/>
        <v>13.914999999999999</v>
      </c>
      <c r="J730" t="str">
        <f ca="1">IF(C730="","",IF(A730="","NO DATE",IF(NOT(ISNUMBER(A730)),"DATE IS TEXT",IF(A730&lt;&gt;INT(A730),"DATE HAS TIME",IF(OR(A730&lt;DATE(2026,9,16),A730&gt;TODAY()),"DATE OUT OF RANGE",IF(ISNA(MATCH(B730,{"SA-DAY","SA-NYT","SYS-DAY","SYS-NYT"},0)),"REFERENCE PROBLEM",IF(ISNA(MATCH(C730,ItemName,0)),"ITEM NOT IN LIST",IF(OR(NOT(ISNUMBER(D730)),D730&lt;=0),"QTY PROBLEM","OK"))))))))</f>
        <v>OK</v>
      </c>
    </row>
    <row r="731" spans="1:10" x14ac:dyDescent="0.25">
      <c r="A731" s="25">
        <v>46287</v>
      </c>
      <c r="B731" s="15" t="s">
        <v>2616</v>
      </c>
      <c r="C731" s="15" t="s">
        <v>604</v>
      </c>
      <c r="D731" s="16">
        <v>41</v>
      </c>
      <c r="E731" s="18">
        <f t="shared" si="56"/>
        <v>1</v>
      </c>
      <c r="F731" s="18">
        <f t="shared" si="59"/>
        <v>41</v>
      </c>
      <c r="G731" s="18">
        <f t="shared" si="57"/>
        <v>0.65249999999999997</v>
      </c>
      <c r="H731" s="18">
        <f t="shared" si="58"/>
        <v>14.247500000000002</v>
      </c>
      <c r="J731" t="str">
        <f ca="1">IF(C731="","",IF(A731="","NO DATE",IF(NOT(ISNUMBER(A731)),"DATE IS TEXT",IF(A731&lt;&gt;INT(A731),"DATE HAS TIME",IF(OR(A731&lt;DATE(2026,9,16),A731&gt;TODAY()),"DATE OUT OF RANGE",IF(ISNA(MATCH(B731,{"SA-DAY","SA-NYT","SYS-DAY","SYS-NYT"},0)),"REFERENCE PROBLEM",IF(ISNA(MATCH(C731,ItemName,0)),"ITEM NOT IN LIST",IF(OR(NOT(ISNUMBER(D731)),D731&lt;=0),"QTY PROBLEM","OK"))))))))</f>
        <v>OK</v>
      </c>
    </row>
    <row r="732" spans="1:10" x14ac:dyDescent="0.25">
      <c r="A732" s="25">
        <v>46287</v>
      </c>
      <c r="B732" s="15" t="s">
        <v>2616</v>
      </c>
      <c r="C732" s="15" t="s">
        <v>2440</v>
      </c>
      <c r="D732" s="16">
        <v>3</v>
      </c>
      <c r="E732" s="18">
        <f t="shared" si="56"/>
        <v>12</v>
      </c>
      <c r="F732" s="18">
        <f t="shared" si="59"/>
        <v>36</v>
      </c>
      <c r="G732" s="18">
        <f t="shared" si="57"/>
        <v>7.8224999999999998</v>
      </c>
      <c r="H732" s="18">
        <f t="shared" si="58"/>
        <v>12.532499999999999</v>
      </c>
      <c r="J732" t="str">
        <f ca="1">IF(C732="","",IF(A732="","NO DATE",IF(NOT(ISNUMBER(A732)),"DATE IS TEXT",IF(A732&lt;&gt;INT(A732),"DATE HAS TIME",IF(OR(A732&lt;DATE(2026,9,16),A732&gt;TODAY()),"DATE OUT OF RANGE",IF(ISNA(MATCH(B732,{"SA-DAY","SA-NYT","SYS-DAY","SYS-NYT"},0)),"REFERENCE PROBLEM",IF(ISNA(MATCH(C732,ItemName,0)),"ITEM NOT IN LIST",IF(OR(NOT(ISNUMBER(D732)),D732&lt;=0),"QTY PROBLEM","OK"))))))))</f>
        <v>OK</v>
      </c>
    </row>
    <row r="733" spans="1:10" x14ac:dyDescent="0.25">
      <c r="A733" s="25">
        <v>46287</v>
      </c>
      <c r="B733" s="15" t="s">
        <v>2616</v>
      </c>
      <c r="C733" s="15" t="s">
        <v>128</v>
      </c>
      <c r="D733" s="16">
        <v>5</v>
      </c>
      <c r="E733" s="18">
        <f t="shared" si="56"/>
        <v>7</v>
      </c>
      <c r="F733" s="18">
        <f t="shared" si="59"/>
        <v>35</v>
      </c>
      <c r="G733" s="18">
        <f t="shared" si="57"/>
        <v>4.5674999999999999</v>
      </c>
      <c r="H733" s="18">
        <f t="shared" si="58"/>
        <v>12.162500000000001</v>
      </c>
      <c r="J733" t="str">
        <f ca="1">IF(C733="","",IF(A733="","NO DATE",IF(NOT(ISNUMBER(A733)),"DATE IS TEXT",IF(A733&lt;&gt;INT(A733),"DATE HAS TIME",IF(OR(A733&lt;DATE(2026,9,16),A733&gt;TODAY()),"DATE OUT OF RANGE",IF(ISNA(MATCH(B733,{"SA-DAY","SA-NYT","SYS-DAY","SYS-NYT"},0)),"REFERENCE PROBLEM",IF(ISNA(MATCH(C733,ItemName,0)),"ITEM NOT IN LIST",IF(OR(NOT(ISNUMBER(D733)),D733&lt;=0),"QTY PROBLEM","OK"))))))))</f>
        <v>OK</v>
      </c>
    </row>
    <row r="734" spans="1:10" x14ac:dyDescent="0.25">
      <c r="A734" s="25">
        <v>46287</v>
      </c>
      <c r="B734" s="15" t="s">
        <v>2616</v>
      </c>
      <c r="C734" s="15" t="s">
        <v>681</v>
      </c>
      <c r="D734" s="16">
        <v>1</v>
      </c>
      <c r="E734" s="18">
        <f t="shared" ref="E734:E797" si="60">IF($C734="","",IFERROR(INDEX(ItemPriceCol,MATCH($C734,ItemName,0)),""))</f>
        <v>35</v>
      </c>
      <c r="F734" s="18">
        <f t="shared" si="59"/>
        <v>35</v>
      </c>
      <c r="G734" s="18">
        <f t="shared" si="57"/>
        <v>22.400000000000002</v>
      </c>
      <c r="H734" s="18">
        <f t="shared" si="58"/>
        <v>12.599999999999998</v>
      </c>
      <c r="J734" t="str">
        <f ca="1">IF(C734="","",IF(A734="","NO DATE",IF(NOT(ISNUMBER(A734)),"DATE IS TEXT",IF(A734&lt;&gt;INT(A734),"DATE HAS TIME",IF(OR(A734&lt;DATE(2026,9,16),A734&gt;TODAY()),"DATE OUT OF RANGE",IF(ISNA(MATCH(B734,{"SA-DAY","SA-NYT","SYS-DAY","SYS-NYT"},0)),"REFERENCE PROBLEM",IF(ISNA(MATCH(C734,ItemName,0)),"ITEM NOT IN LIST",IF(OR(NOT(ISNUMBER(D734)),D734&lt;=0),"QTY PROBLEM","OK"))))))))</f>
        <v>OK</v>
      </c>
    </row>
    <row r="735" spans="1:10" x14ac:dyDescent="0.25">
      <c r="A735" s="25">
        <v>46287</v>
      </c>
      <c r="B735" s="15" t="s">
        <v>2616</v>
      </c>
      <c r="C735" s="15" t="s">
        <v>247</v>
      </c>
      <c r="D735" s="16">
        <v>1</v>
      </c>
      <c r="E735" s="18">
        <f t="shared" si="60"/>
        <v>35</v>
      </c>
      <c r="F735" s="18">
        <f t="shared" si="59"/>
        <v>35</v>
      </c>
      <c r="G735" s="18">
        <f t="shared" si="57"/>
        <v>22.725000000000001</v>
      </c>
      <c r="H735" s="18">
        <f t="shared" si="58"/>
        <v>12.274999999999999</v>
      </c>
      <c r="J735" t="str">
        <f ca="1">IF(C735="","",IF(A735="","NO DATE",IF(NOT(ISNUMBER(A735)),"DATE IS TEXT",IF(A735&lt;&gt;INT(A735),"DATE HAS TIME",IF(OR(A735&lt;DATE(2026,9,16),A735&gt;TODAY()),"DATE OUT OF RANGE",IF(ISNA(MATCH(B735,{"SA-DAY","SA-NYT","SYS-DAY","SYS-NYT"},0)),"REFERENCE PROBLEM",IF(ISNA(MATCH(C735,ItemName,0)),"ITEM NOT IN LIST",IF(OR(NOT(ISNUMBER(D735)),D735&lt;=0),"QTY PROBLEM","OK"))))))))</f>
        <v>OK</v>
      </c>
    </row>
    <row r="736" spans="1:10" x14ac:dyDescent="0.25">
      <c r="A736" s="25">
        <v>46287</v>
      </c>
      <c r="B736" s="15" t="s">
        <v>2616</v>
      </c>
      <c r="C736" s="15" t="s">
        <v>683</v>
      </c>
      <c r="D736" s="16">
        <v>1</v>
      </c>
      <c r="E736" s="18">
        <f t="shared" si="60"/>
        <v>35</v>
      </c>
      <c r="F736" s="18">
        <f t="shared" si="59"/>
        <v>35</v>
      </c>
      <c r="G736" s="18">
        <f t="shared" si="57"/>
        <v>24.64</v>
      </c>
      <c r="H736" s="18">
        <f t="shared" si="58"/>
        <v>10.36</v>
      </c>
      <c r="J736" t="str">
        <f ca="1">IF(C736="","",IF(A736="","NO DATE",IF(NOT(ISNUMBER(A736)),"DATE IS TEXT",IF(A736&lt;&gt;INT(A736),"DATE HAS TIME",IF(OR(A736&lt;DATE(2026,9,16),A736&gt;TODAY()),"DATE OUT OF RANGE",IF(ISNA(MATCH(B736,{"SA-DAY","SA-NYT","SYS-DAY","SYS-NYT"},0)),"REFERENCE PROBLEM",IF(ISNA(MATCH(C736,ItemName,0)),"ITEM NOT IN LIST",IF(OR(NOT(ISNUMBER(D736)),D736&lt;=0),"QTY PROBLEM","OK"))))))))</f>
        <v>OK</v>
      </c>
    </row>
    <row r="737" spans="1:10" x14ac:dyDescent="0.25">
      <c r="A737" s="25">
        <v>46287</v>
      </c>
      <c r="B737" s="15" t="s">
        <v>2616</v>
      </c>
      <c r="C737" s="15" t="s">
        <v>973</v>
      </c>
      <c r="D737" s="16">
        <v>1</v>
      </c>
      <c r="E737" s="18">
        <f t="shared" si="60"/>
        <v>30</v>
      </c>
      <c r="F737" s="18">
        <f t="shared" si="59"/>
        <v>30</v>
      </c>
      <c r="G737" s="18">
        <f t="shared" si="57"/>
        <v>17.440000000000001</v>
      </c>
      <c r="H737" s="18">
        <f t="shared" si="58"/>
        <v>12.559999999999999</v>
      </c>
      <c r="J737" t="str">
        <f ca="1">IF(C737="","",IF(A737="","NO DATE",IF(NOT(ISNUMBER(A737)),"DATE IS TEXT",IF(A737&lt;&gt;INT(A737),"DATE HAS TIME",IF(OR(A737&lt;DATE(2026,9,16),A737&gt;TODAY()),"DATE OUT OF RANGE",IF(ISNA(MATCH(B737,{"SA-DAY","SA-NYT","SYS-DAY","SYS-NYT"},0)),"REFERENCE PROBLEM",IF(ISNA(MATCH(C737,ItemName,0)),"ITEM NOT IN LIST",IF(OR(NOT(ISNUMBER(D737)),D737&lt;=0),"QTY PROBLEM","OK"))))))))</f>
        <v>OK</v>
      </c>
    </row>
    <row r="738" spans="1:10" x14ac:dyDescent="0.25">
      <c r="A738" s="25">
        <v>46287</v>
      </c>
      <c r="B738" s="15" t="s">
        <v>2616</v>
      </c>
      <c r="C738" s="15" t="s">
        <v>1745</v>
      </c>
      <c r="D738" s="16">
        <v>3</v>
      </c>
      <c r="E738" s="18">
        <f t="shared" si="60"/>
        <v>10</v>
      </c>
      <c r="F738" s="18">
        <f t="shared" si="59"/>
        <v>30</v>
      </c>
      <c r="G738" s="18">
        <f t="shared" si="57"/>
        <v>6.5250000000000004</v>
      </c>
      <c r="H738" s="18">
        <f t="shared" si="58"/>
        <v>10.424999999999997</v>
      </c>
      <c r="J738" t="str">
        <f ca="1">IF(C738="","",IF(A738="","NO DATE",IF(NOT(ISNUMBER(A738)),"DATE IS TEXT",IF(A738&lt;&gt;INT(A738),"DATE HAS TIME",IF(OR(A738&lt;DATE(2026,9,16),A738&gt;TODAY()),"DATE OUT OF RANGE",IF(ISNA(MATCH(B738,{"SA-DAY","SA-NYT","SYS-DAY","SYS-NYT"},0)),"REFERENCE PROBLEM",IF(ISNA(MATCH(C738,ItemName,0)),"ITEM NOT IN LIST",IF(OR(NOT(ISNUMBER(D738)),D738&lt;=0),"QTY PROBLEM","OK"))))))))</f>
        <v>OK</v>
      </c>
    </row>
    <row r="739" spans="1:10" x14ac:dyDescent="0.25">
      <c r="A739" s="25">
        <v>46287</v>
      </c>
      <c r="B739" s="15" t="s">
        <v>2616</v>
      </c>
      <c r="C739" s="15" t="s">
        <v>2210</v>
      </c>
      <c r="D739" s="16">
        <v>1</v>
      </c>
      <c r="E739" s="18">
        <f t="shared" si="60"/>
        <v>30</v>
      </c>
      <c r="F739" s="18">
        <f t="shared" si="59"/>
        <v>30</v>
      </c>
      <c r="G739" s="18">
        <f t="shared" si="57"/>
        <v>19.567499999999999</v>
      </c>
      <c r="H739" s="18">
        <f t="shared" si="58"/>
        <v>10.432500000000001</v>
      </c>
      <c r="J739" t="str">
        <f ca="1">IF(C739="","",IF(A739="","NO DATE",IF(NOT(ISNUMBER(A739)),"DATE IS TEXT",IF(A739&lt;&gt;INT(A739),"DATE HAS TIME",IF(OR(A739&lt;DATE(2026,9,16),A739&gt;TODAY()),"DATE OUT OF RANGE",IF(ISNA(MATCH(B739,{"SA-DAY","SA-NYT","SYS-DAY","SYS-NYT"},0)),"REFERENCE PROBLEM",IF(ISNA(MATCH(C739,ItemName,0)),"ITEM NOT IN LIST",IF(OR(NOT(ISNUMBER(D739)),D739&lt;=0),"QTY PROBLEM","OK"))))))))</f>
        <v>OK</v>
      </c>
    </row>
    <row r="740" spans="1:10" x14ac:dyDescent="0.25">
      <c r="A740" s="25">
        <v>46287</v>
      </c>
      <c r="B740" s="15" t="s">
        <v>2616</v>
      </c>
      <c r="C740" s="15" t="s">
        <v>534</v>
      </c>
      <c r="D740" s="16">
        <v>1</v>
      </c>
      <c r="E740" s="18">
        <f t="shared" si="60"/>
        <v>30</v>
      </c>
      <c r="F740" s="18">
        <f t="shared" si="59"/>
        <v>30</v>
      </c>
      <c r="G740" s="18">
        <f t="shared" si="57"/>
        <v>19.567499999999999</v>
      </c>
      <c r="H740" s="18">
        <f t="shared" si="58"/>
        <v>10.432500000000001</v>
      </c>
      <c r="J740" t="str">
        <f ca="1">IF(C740="","",IF(A740="","NO DATE",IF(NOT(ISNUMBER(A740)),"DATE IS TEXT",IF(A740&lt;&gt;INT(A740),"DATE HAS TIME",IF(OR(A740&lt;DATE(2026,9,16),A740&gt;TODAY()),"DATE OUT OF RANGE",IF(ISNA(MATCH(B740,{"SA-DAY","SA-NYT","SYS-DAY","SYS-NYT"},0)),"REFERENCE PROBLEM",IF(ISNA(MATCH(C740,ItemName,0)),"ITEM NOT IN LIST",IF(OR(NOT(ISNUMBER(D740)),D740&lt;=0),"QTY PROBLEM","OK"))))))))</f>
        <v>OK</v>
      </c>
    </row>
    <row r="741" spans="1:10" x14ac:dyDescent="0.25">
      <c r="A741" s="25">
        <v>46287</v>
      </c>
      <c r="B741" s="15" t="s">
        <v>2616</v>
      </c>
      <c r="C741" s="15" t="s">
        <v>2055</v>
      </c>
      <c r="D741" s="16">
        <v>2</v>
      </c>
      <c r="E741" s="18">
        <f t="shared" si="60"/>
        <v>15</v>
      </c>
      <c r="F741" s="18">
        <f t="shared" si="59"/>
        <v>30</v>
      </c>
      <c r="G741" s="18">
        <f t="shared" si="57"/>
        <v>11.25</v>
      </c>
      <c r="H741" s="18">
        <f t="shared" si="58"/>
        <v>7.5</v>
      </c>
      <c r="J741" t="str">
        <f ca="1">IF(C741="","",IF(A741="","NO DATE",IF(NOT(ISNUMBER(A741)),"DATE IS TEXT",IF(A741&lt;&gt;INT(A741),"DATE HAS TIME",IF(OR(A741&lt;DATE(2026,9,16),A741&gt;TODAY()),"DATE OUT OF RANGE",IF(ISNA(MATCH(B741,{"SA-DAY","SA-NYT","SYS-DAY","SYS-NYT"},0)),"REFERENCE PROBLEM",IF(ISNA(MATCH(C741,ItemName,0)),"ITEM NOT IN LIST",IF(OR(NOT(ISNUMBER(D741)),D741&lt;=0),"QTY PROBLEM","OK"))))))))</f>
        <v>OK</v>
      </c>
    </row>
    <row r="742" spans="1:10" x14ac:dyDescent="0.25">
      <c r="A742" s="25">
        <v>46287</v>
      </c>
      <c r="B742" s="15" t="s">
        <v>2616</v>
      </c>
      <c r="C742" s="15" t="s">
        <v>1411</v>
      </c>
      <c r="D742" s="16">
        <v>1</v>
      </c>
      <c r="E742" s="18">
        <f t="shared" si="60"/>
        <v>30</v>
      </c>
      <c r="F742" s="18">
        <f t="shared" si="59"/>
        <v>30</v>
      </c>
      <c r="G742" s="18">
        <f t="shared" si="57"/>
        <v>23.866666666666667</v>
      </c>
      <c r="H742" s="18">
        <f t="shared" si="58"/>
        <v>6.1333333333333329</v>
      </c>
      <c r="J742" t="str">
        <f ca="1">IF(C742="","",IF(A742="","NO DATE",IF(NOT(ISNUMBER(A742)),"DATE IS TEXT",IF(A742&lt;&gt;INT(A742),"DATE HAS TIME",IF(OR(A742&lt;DATE(2026,9,16),A742&gt;TODAY()),"DATE OUT OF RANGE",IF(ISNA(MATCH(B742,{"SA-DAY","SA-NYT","SYS-DAY","SYS-NYT"},0)),"REFERENCE PROBLEM",IF(ISNA(MATCH(C742,ItemName,0)),"ITEM NOT IN LIST",IF(OR(NOT(ISNUMBER(D742)),D742&lt;=0),"QTY PROBLEM","OK"))))))))</f>
        <v>OK</v>
      </c>
    </row>
    <row r="743" spans="1:10" x14ac:dyDescent="0.25">
      <c r="A743" s="25">
        <v>46287</v>
      </c>
      <c r="B743" s="15" t="s">
        <v>2616</v>
      </c>
      <c r="C743" s="15" t="s">
        <v>2098</v>
      </c>
      <c r="D743" s="16">
        <v>2</v>
      </c>
      <c r="E743" s="18">
        <f t="shared" si="60"/>
        <v>15</v>
      </c>
      <c r="F743" s="18">
        <f t="shared" si="59"/>
        <v>30</v>
      </c>
      <c r="G743" s="18">
        <f t="shared" si="57"/>
        <v>9.7799999999999994</v>
      </c>
      <c r="H743" s="18">
        <f t="shared" si="58"/>
        <v>10.440000000000001</v>
      </c>
      <c r="J743" t="str">
        <f ca="1">IF(C743="","",IF(A743="","NO DATE",IF(NOT(ISNUMBER(A743)),"DATE IS TEXT",IF(A743&lt;&gt;INT(A743),"DATE HAS TIME",IF(OR(A743&lt;DATE(2026,9,16),A743&gt;TODAY()),"DATE OUT OF RANGE",IF(ISNA(MATCH(B743,{"SA-DAY","SA-NYT","SYS-DAY","SYS-NYT"},0)),"REFERENCE PROBLEM",IF(ISNA(MATCH(C743,ItemName,0)),"ITEM NOT IN LIST",IF(OR(NOT(ISNUMBER(D743)),D743&lt;=0),"QTY PROBLEM","OK"))))))))</f>
        <v>OK</v>
      </c>
    </row>
    <row r="744" spans="1:10" x14ac:dyDescent="0.25">
      <c r="A744" s="25">
        <v>46287</v>
      </c>
      <c r="B744" s="15" t="s">
        <v>2616</v>
      </c>
      <c r="C744" s="15" t="s">
        <v>1974</v>
      </c>
      <c r="D744" s="16">
        <v>2</v>
      </c>
      <c r="E744" s="18">
        <f t="shared" si="60"/>
        <v>15</v>
      </c>
      <c r="F744" s="18">
        <f t="shared" si="59"/>
        <v>30</v>
      </c>
      <c r="G744" s="18">
        <f t="shared" si="57"/>
        <v>10.943999999999999</v>
      </c>
      <c r="H744" s="18">
        <f t="shared" si="58"/>
        <v>8.1120000000000019</v>
      </c>
      <c r="J744" t="str">
        <f ca="1">IF(C744="","",IF(A744="","NO DATE",IF(NOT(ISNUMBER(A744)),"DATE IS TEXT",IF(A744&lt;&gt;INT(A744),"DATE HAS TIME",IF(OR(A744&lt;DATE(2026,9,16),A744&gt;TODAY()),"DATE OUT OF RANGE",IF(ISNA(MATCH(B744,{"SA-DAY","SA-NYT","SYS-DAY","SYS-NYT"},0)),"REFERENCE PROBLEM",IF(ISNA(MATCH(C744,ItemName,0)),"ITEM NOT IN LIST",IF(OR(NOT(ISNUMBER(D744)),D744&lt;=0),"QTY PROBLEM","OK"))))))))</f>
        <v>OK</v>
      </c>
    </row>
    <row r="745" spans="1:10" x14ac:dyDescent="0.25">
      <c r="A745" s="25">
        <v>46287</v>
      </c>
      <c r="B745" s="15" t="s">
        <v>2616</v>
      </c>
      <c r="C745" s="15" t="s">
        <v>1055</v>
      </c>
      <c r="D745" s="16">
        <v>1</v>
      </c>
      <c r="E745" s="18">
        <f t="shared" si="60"/>
        <v>30</v>
      </c>
      <c r="F745" s="18">
        <f t="shared" si="59"/>
        <v>30</v>
      </c>
      <c r="G745" s="18">
        <f t="shared" si="57"/>
        <v>0.4</v>
      </c>
      <c r="H745" s="18">
        <f t="shared" si="58"/>
        <v>29.6</v>
      </c>
      <c r="J745" t="str">
        <f ca="1">IF(C745="","",IF(A745="","NO DATE",IF(NOT(ISNUMBER(A745)),"DATE IS TEXT",IF(A745&lt;&gt;INT(A745),"DATE HAS TIME",IF(OR(A745&lt;DATE(2026,9,16),A745&gt;TODAY()),"DATE OUT OF RANGE",IF(ISNA(MATCH(B745,{"SA-DAY","SA-NYT","SYS-DAY","SYS-NYT"},0)),"REFERENCE PROBLEM",IF(ISNA(MATCH(C745,ItemName,0)),"ITEM NOT IN LIST",IF(OR(NOT(ISNUMBER(D745)),D745&lt;=0),"QTY PROBLEM","OK"))))))))</f>
        <v>OK</v>
      </c>
    </row>
    <row r="746" spans="1:10" x14ac:dyDescent="0.25">
      <c r="A746" s="25">
        <v>46287</v>
      </c>
      <c r="B746" s="15" t="s">
        <v>2616</v>
      </c>
      <c r="C746" s="15" t="s">
        <v>195</v>
      </c>
      <c r="D746" s="16">
        <v>2</v>
      </c>
      <c r="E746" s="18">
        <f t="shared" si="60"/>
        <v>15</v>
      </c>
      <c r="F746" s="18">
        <f t="shared" si="59"/>
        <v>30</v>
      </c>
      <c r="G746" s="18">
        <f t="shared" si="57"/>
        <v>7.04</v>
      </c>
      <c r="H746" s="18">
        <f t="shared" si="58"/>
        <v>15.92</v>
      </c>
      <c r="J746" t="str">
        <f ca="1">IF(C746="","",IF(A746="","NO DATE",IF(NOT(ISNUMBER(A746)),"DATE IS TEXT",IF(A746&lt;&gt;INT(A746),"DATE HAS TIME",IF(OR(A746&lt;DATE(2026,9,16),A746&gt;TODAY()),"DATE OUT OF RANGE",IF(ISNA(MATCH(B746,{"SA-DAY","SA-NYT","SYS-DAY","SYS-NYT"},0)),"REFERENCE PROBLEM",IF(ISNA(MATCH(C746,ItemName,0)),"ITEM NOT IN LIST",IF(OR(NOT(ISNUMBER(D746)),D746&lt;=0),"QTY PROBLEM","OK"))))))))</f>
        <v>OK</v>
      </c>
    </row>
    <row r="747" spans="1:10" x14ac:dyDescent="0.25">
      <c r="A747" s="25">
        <v>46287</v>
      </c>
      <c r="B747" s="15" t="s">
        <v>2616</v>
      </c>
      <c r="C747" s="15" t="s">
        <v>659</v>
      </c>
      <c r="D747" s="16">
        <v>52</v>
      </c>
      <c r="E747" s="18">
        <f t="shared" si="60"/>
        <v>0.5</v>
      </c>
      <c r="F747" s="18">
        <f t="shared" si="59"/>
        <v>26</v>
      </c>
      <c r="G747" s="18">
        <f t="shared" si="57"/>
        <v>0.32250000000000001</v>
      </c>
      <c r="H747" s="18">
        <f t="shared" si="58"/>
        <v>9.23</v>
      </c>
      <c r="J747" t="str">
        <f ca="1">IF(C747="","",IF(A747="","NO DATE",IF(NOT(ISNUMBER(A747)),"DATE IS TEXT",IF(A747&lt;&gt;INT(A747),"DATE HAS TIME",IF(OR(A747&lt;DATE(2026,9,16),A747&gt;TODAY()),"DATE OUT OF RANGE",IF(ISNA(MATCH(B747,{"SA-DAY","SA-NYT","SYS-DAY","SYS-NYT"},0)),"REFERENCE PROBLEM",IF(ISNA(MATCH(C747,ItemName,0)),"ITEM NOT IN LIST",IF(OR(NOT(ISNUMBER(D747)),D747&lt;=0),"QTY PROBLEM","OK"))))))))</f>
        <v>OK</v>
      </c>
    </row>
    <row r="748" spans="1:10" x14ac:dyDescent="0.25">
      <c r="A748" s="25">
        <v>46287</v>
      </c>
      <c r="B748" s="15" t="s">
        <v>2616</v>
      </c>
      <c r="C748" s="15" t="s">
        <v>1389</v>
      </c>
      <c r="D748" s="16">
        <v>1</v>
      </c>
      <c r="E748" s="18">
        <f t="shared" si="60"/>
        <v>25</v>
      </c>
      <c r="F748" s="18">
        <f t="shared" si="59"/>
        <v>25</v>
      </c>
      <c r="G748" s="18">
        <f t="shared" si="57"/>
        <v>17.266666666666666</v>
      </c>
      <c r="H748" s="18">
        <f t="shared" si="58"/>
        <v>7.7333333333333343</v>
      </c>
      <c r="J748" t="str">
        <f ca="1">IF(C748="","",IF(A748="","NO DATE",IF(NOT(ISNUMBER(A748)),"DATE IS TEXT",IF(A748&lt;&gt;INT(A748),"DATE HAS TIME",IF(OR(A748&lt;DATE(2026,9,16),A748&gt;TODAY()),"DATE OUT OF RANGE",IF(ISNA(MATCH(B748,{"SA-DAY","SA-NYT","SYS-DAY","SYS-NYT"},0)),"REFERENCE PROBLEM",IF(ISNA(MATCH(C748,ItemName,0)),"ITEM NOT IN LIST",IF(OR(NOT(ISNUMBER(D748)),D748&lt;=0),"QTY PROBLEM","OK"))))))))</f>
        <v>OK</v>
      </c>
    </row>
    <row r="749" spans="1:10" x14ac:dyDescent="0.25">
      <c r="A749" s="25">
        <v>46287</v>
      </c>
      <c r="B749" s="15" t="s">
        <v>2616</v>
      </c>
      <c r="C749" s="15" t="s">
        <v>427</v>
      </c>
      <c r="D749" s="16">
        <v>1</v>
      </c>
      <c r="E749" s="18">
        <f t="shared" si="60"/>
        <v>25</v>
      </c>
      <c r="F749" s="18">
        <f t="shared" si="59"/>
        <v>25</v>
      </c>
      <c r="G749" s="18">
        <f t="shared" si="57"/>
        <v>17.306666666666665</v>
      </c>
      <c r="H749" s="18">
        <f t="shared" si="58"/>
        <v>7.6933333333333351</v>
      </c>
      <c r="J749" t="str">
        <f ca="1">IF(C749="","",IF(A749="","NO DATE",IF(NOT(ISNUMBER(A749)),"DATE IS TEXT",IF(A749&lt;&gt;INT(A749),"DATE HAS TIME",IF(OR(A749&lt;DATE(2026,9,16),A749&gt;TODAY()),"DATE OUT OF RANGE",IF(ISNA(MATCH(B749,{"SA-DAY","SA-NYT","SYS-DAY","SYS-NYT"},0)),"REFERENCE PROBLEM",IF(ISNA(MATCH(C749,ItemName,0)),"ITEM NOT IN LIST",IF(OR(NOT(ISNUMBER(D749)),D749&lt;=0),"QTY PROBLEM","OK"))))))))</f>
        <v>OK</v>
      </c>
    </row>
    <row r="750" spans="1:10" x14ac:dyDescent="0.25">
      <c r="A750" s="25">
        <v>46287</v>
      </c>
      <c r="B750" s="15" t="s">
        <v>2616</v>
      </c>
      <c r="C750" s="15" t="s">
        <v>804</v>
      </c>
      <c r="D750" s="16">
        <v>2</v>
      </c>
      <c r="E750" s="18">
        <f t="shared" si="60"/>
        <v>12</v>
      </c>
      <c r="F750" s="18">
        <f t="shared" si="59"/>
        <v>24</v>
      </c>
      <c r="G750" s="18">
        <f t="shared" si="57"/>
        <v>0.4</v>
      </c>
      <c r="H750" s="18">
        <f t="shared" si="58"/>
        <v>23.2</v>
      </c>
      <c r="J750" t="str">
        <f ca="1">IF(C750="","",IF(A750="","NO DATE",IF(NOT(ISNUMBER(A750)),"DATE IS TEXT",IF(A750&lt;&gt;INT(A750),"DATE HAS TIME",IF(OR(A750&lt;DATE(2026,9,16),A750&gt;TODAY()),"DATE OUT OF RANGE",IF(ISNA(MATCH(B750,{"SA-DAY","SA-NYT","SYS-DAY","SYS-NYT"},0)),"REFERENCE PROBLEM",IF(ISNA(MATCH(C750,ItemName,0)),"ITEM NOT IN LIST",IF(OR(NOT(ISNUMBER(D750)),D750&lt;=0),"QTY PROBLEM","OK"))))))))</f>
        <v>OK</v>
      </c>
    </row>
    <row r="751" spans="1:10" x14ac:dyDescent="0.25">
      <c r="A751" s="25">
        <v>46287</v>
      </c>
      <c r="B751" s="15" t="s">
        <v>2616</v>
      </c>
      <c r="C751" s="15" t="s">
        <v>800</v>
      </c>
      <c r="D751" s="16">
        <v>2</v>
      </c>
      <c r="E751" s="18">
        <f t="shared" si="60"/>
        <v>12</v>
      </c>
      <c r="F751" s="18">
        <f t="shared" si="59"/>
        <v>24</v>
      </c>
      <c r="G751" s="18">
        <f t="shared" si="57"/>
        <v>6</v>
      </c>
      <c r="H751" s="18">
        <f t="shared" si="58"/>
        <v>12</v>
      </c>
      <c r="J751" t="str">
        <f ca="1">IF(C751="","",IF(A751="","NO DATE",IF(NOT(ISNUMBER(A751)),"DATE IS TEXT",IF(A751&lt;&gt;INT(A751),"DATE HAS TIME",IF(OR(A751&lt;DATE(2026,9,16),A751&gt;TODAY()),"DATE OUT OF RANGE",IF(ISNA(MATCH(B751,{"SA-DAY","SA-NYT","SYS-DAY","SYS-NYT"},0)),"REFERENCE PROBLEM",IF(ISNA(MATCH(C751,ItemName,0)),"ITEM NOT IN LIST",IF(OR(NOT(ISNUMBER(D751)),D751&lt;=0),"QTY PROBLEM","OK"))))))))</f>
        <v>OK</v>
      </c>
    </row>
    <row r="752" spans="1:10" x14ac:dyDescent="0.25">
      <c r="A752" s="25">
        <v>46287</v>
      </c>
      <c r="B752" s="15" t="s">
        <v>2616</v>
      </c>
      <c r="C752" s="15" t="s">
        <v>2504</v>
      </c>
      <c r="D752" s="16">
        <v>2</v>
      </c>
      <c r="E752" s="18">
        <f t="shared" si="60"/>
        <v>10</v>
      </c>
      <c r="F752" s="18">
        <f t="shared" si="59"/>
        <v>20</v>
      </c>
      <c r="G752" s="18">
        <f t="shared" si="57"/>
        <v>0</v>
      </c>
      <c r="H752" s="18">
        <f t="shared" si="58"/>
        <v>20</v>
      </c>
      <c r="J752" t="str">
        <f ca="1">IF(C752="","",IF(A752="","NO DATE",IF(NOT(ISNUMBER(A752)),"DATE IS TEXT",IF(A752&lt;&gt;INT(A752),"DATE HAS TIME",IF(OR(A752&lt;DATE(2026,9,16),A752&gt;TODAY()),"DATE OUT OF RANGE",IF(ISNA(MATCH(B752,{"SA-DAY","SA-NYT","SYS-DAY","SYS-NYT"},0)),"REFERENCE PROBLEM",IF(ISNA(MATCH(C752,ItemName,0)),"ITEM NOT IN LIST",IF(OR(NOT(ISNUMBER(D752)),D752&lt;=0),"QTY PROBLEM","OK"))))))))</f>
        <v>OK</v>
      </c>
    </row>
    <row r="753" spans="1:10" x14ac:dyDescent="0.25">
      <c r="A753" s="25">
        <v>46287</v>
      </c>
      <c r="B753" s="15" t="s">
        <v>2616</v>
      </c>
      <c r="C753" s="15" t="s">
        <v>1219</v>
      </c>
      <c r="D753" s="16">
        <v>2</v>
      </c>
      <c r="E753" s="18">
        <f t="shared" si="60"/>
        <v>10</v>
      </c>
      <c r="F753" s="18">
        <f t="shared" si="59"/>
        <v>20</v>
      </c>
      <c r="G753" s="18">
        <f t="shared" si="57"/>
        <v>6.5250000000000004</v>
      </c>
      <c r="H753" s="18">
        <f t="shared" si="58"/>
        <v>6.9499999999999993</v>
      </c>
      <c r="J753" t="str">
        <f ca="1">IF(C753="","",IF(A753="","NO DATE",IF(NOT(ISNUMBER(A753)),"DATE IS TEXT",IF(A753&lt;&gt;INT(A753),"DATE HAS TIME",IF(OR(A753&lt;DATE(2026,9,16),A753&gt;TODAY()),"DATE OUT OF RANGE",IF(ISNA(MATCH(B753,{"SA-DAY","SA-NYT","SYS-DAY","SYS-NYT"},0)),"REFERENCE PROBLEM",IF(ISNA(MATCH(C753,ItemName,0)),"ITEM NOT IN LIST",IF(OR(NOT(ISNUMBER(D753)),D753&lt;=0),"QTY PROBLEM","OK"))))))))</f>
        <v>OK</v>
      </c>
    </row>
    <row r="754" spans="1:10" x14ac:dyDescent="0.25">
      <c r="A754" s="25">
        <v>46287</v>
      </c>
      <c r="B754" s="15" t="s">
        <v>2616</v>
      </c>
      <c r="C754" s="15" t="s">
        <v>1415</v>
      </c>
      <c r="D754" s="16">
        <v>1</v>
      </c>
      <c r="E754" s="18">
        <f t="shared" si="60"/>
        <v>15</v>
      </c>
      <c r="F754" s="18">
        <f t="shared" si="59"/>
        <v>15</v>
      </c>
      <c r="G754" s="18">
        <f t="shared" si="57"/>
        <v>9.7799999999999994</v>
      </c>
      <c r="H754" s="18">
        <f t="shared" si="58"/>
        <v>5.2200000000000006</v>
      </c>
      <c r="J754" t="str">
        <f ca="1">IF(C754="","",IF(A754="","NO DATE",IF(NOT(ISNUMBER(A754)),"DATE IS TEXT",IF(A754&lt;&gt;INT(A754),"DATE HAS TIME",IF(OR(A754&lt;DATE(2026,9,16),A754&gt;TODAY()),"DATE OUT OF RANGE",IF(ISNA(MATCH(B754,{"SA-DAY","SA-NYT","SYS-DAY","SYS-NYT"},0)),"REFERENCE PROBLEM",IF(ISNA(MATCH(C754,ItemName,0)),"ITEM NOT IN LIST",IF(OR(NOT(ISNUMBER(D754)),D754&lt;=0),"QTY PROBLEM","OK"))))))))</f>
        <v>OK</v>
      </c>
    </row>
    <row r="755" spans="1:10" x14ac:dyDescent="0.25">
      <c r="A755" s="25">
        <v>46287</v>
      </c>
      <c r="B755" s="15" t="s">
        <v>2616</v>
      </c>
      <c r="C755" s="15" t="s">
        <v>528</v>
      </c>
      <c r="D755" s="16">
        <v>1</v>
      </c>
      <c r="E755" s="18">
        <f t="shared" si="60"/>
        <v>15</v>
      </c>
      <c r="F755" s="18">
        <f t="shared" si="59"/>
        <v>15</v>
      </c>
      <c r="G755" s="18">
        <f t="shared" si="57"/>
        <v>9.7799999999999994</v>
      </c>
      <c r="H755" s="18">
        <f t="shared" si="58"/>
        <v>5.2200000000000006</v>
      </c>
      <c r="J755" t="str">
        <f ca="1">IF(C755="","",IF(A755="","NO DATE",IF(NOT(ISNUMBER(A755)),"DATE IS TEXT",IF(A755&lt;&gt;INT(A755),"DATE HAS TIME",IF(OR(A755&lt;DATE(2026,9,16),A755&gt;TODAY()),"DATE OUT OF RANGE",IF(ISNA(MATCH(B755,{"SA-DAY","SA-NYT","SYS-DAY","SYS-NYT"},0)),"REFERENCE PROBLEM",IF(ISNA(MATCH(C755,ItemName,0)),"ITEM NOT IN LIST",IF(OR(NOT(ISNUMBER(D755)),D755&lt;=0),"QTY PROBLEM","OK"))))))))</f>
        <v>OK</v>
      </c>
    </row>
    <row r="756" spans="1:10" x14ac:dyDescent="0.25">
      <c r="A756" s="25">
        <v>46287</v>
      </c>
      <c r="B756" s="15" t="s">
        <v>2616</v>
      </c>
      <c r="C756" s="15" t="s">
        <v>1725</v>
      </c>
      <c r="D756" s="16">
        <v>8</v>
      </c>
      <c r="E756" s="18">
        <f t="shared" si="60"/>
        <v>10</v>
      </c>
      <c r="F756" s="18">
        <f t="shared" si="59"/>
        <v>80</v>
      </c>
      <c r="G756" s="18">
        <f t="shared" si="57"/>
        <v>6.5250000000000004</v>
      </c>
      <c r="H756" s="18">
        <f t="shared" si="58"/>
        <v>27.799999999999997</v>
      </c>
      <c r="J756" t="str">
        <f ca="1">IF(C756="","",IF(A756="","NO DATE",IF(NOT(ISNUMBER(A756)),"DATE IS TEXT",IF(A756&lt;&gt;INT(A756),"DATE HAS TIME",IF(OR(A756&lt;DATE(2026,9,16),A756&gt;TODAY()),"DATE OUT OF RANGE",IF(ISNA(MATCH(B756,{"SA-DAY","SA-NYT","SYS-DAY","SYS-NYT"},0)),"REFERENCE PROBLEM",IF(ISNA(MATCH(C756,ItemName,0)),"ITEM NOT IN LIST",IF(OR(NOT(ISNUMBER(D756)),D756&lt;=0),"QTY PROBLEM","OK"))))))))</f>
        <v>OK</v>
      </c>
    </row>
    <row r="757" spans="1:10" x14ac:dyDescent="0.25">
      <c r="A757" s="25">
        <v>46287</v>
      </c>
      <c r="B757" s="15" t="s">
        <v>2616</v>
      </c>
      <c r="C757" s="15" t="s">
        <v>846</v>
      </c>
      <c r="D757" s="16">
        <v>2</v>
      </c>
      <c r="E757" s="18">
        <f t="shared" si="60"/>
        <v>5</v>
      </c>
      <c r="F757" s="18">
        <f t="shared" si="59"/>
        <v>10</v>
      </c>
      <c r="G757" s="18">
        <f t="shared" si="57"/>
        <v>3.2625000000000002</v>
      </c>
      <c r="H757" s="18">
        <f t="shared" si="58"/>
        <v>3.4749999999999996</v>
      </c>
      <c r="J757" t="str">
        <f ca="1">IF(C757="","",IF(A757="","NO DATE",IF(NOT(ISNUMBER(A757)),"DATE IS TEXT",IF(A757&lt;&gt;INT(A757),"DATE HAS TIME",IF(OR(A757&lt;DATE(2026,9,16),A757&gt;TODAY()),"DATE OUT OF RANGE",IF(ISNA(MATCH(B757,{"SA-DAY","SA-NYT","SYS-DAY","SYS-NYT"},0)),"REFERENCE PROBLEM",IF(ISNA(MATCH(C757,ItemName,0)),"ITEM NOT IN LIST",IF(OR(NOT(ISNUMBER(D757)),D757&lt;=0),"QTY PROBLEM","OK"))))))))</f>
        <v>OK</v>
      </c>
    </row>
    <row r="758" spans="1:10" x14ac:dyDescent="0.25">
      <c r="A758" s="25">
        <v>46287</v>
      </c>
      <c r="B758" s="15" t="s">
        <v>2617</v>
      </c>
      <c r="C758" s="15" t="s">
        <v>1551</v>
      </c>
      <c r="D758" s="16">
        <v>6</v>
      </c>
      <c r="E758" s="18">
        <f t="shared" si="60"/>
        <v>35</v>
      </c>
      <c r="F758" s="18">
        <f t="shared" si="59"/>
        <v>210</v>
      </c>
      <c r="G758" s="18">
        <f t="shared" si="57"/>
        <v>25.813333333333333</v>
      </c>
      <c r="H758" s="18">
        <f t="shared" si="58"/>
        <v>55.120000000000005</v>
      </c>
      <c r="J758" t="str">
        <f ca="1">IF(C758="","",IF(A758="","NO DATE",IF(NOT(ISNUMBER(A758)),"DATE IS TEXT",IF(A758&lt;&gt;INT(A758),"DATE HAS TIME",IF(OR(A758&lt;DATE(2026,9,16),A758&gt;TODAY()),"DATE OUT OF RANGE",IF(ISNA(MATCH(B758,{"SA-DAY","SA-NYT","SYS-DAY","SYS-NYT"},0)),"REFERENCE PROBLEM",IF(ISNA(MATCH(C758,ItemName,0)),"ITEM NOT IN LIST",IF(OR(NOT(ISNUMBER(D758)),D758&lt;=0),"QTY PROBLEM","OK"))))))))</f>
        <v>OK</v>
      </c>
    </row>
    <row r="759" spans="1:10" x14ac:dyDescent="0.25">
      <c r="A759" s="25">
        <v>46287</v>
      </c>
      <c r="B759" s="15" t="s">
        <v>2617</v>
      </c>
      <c r="C759" s="15" t="s">
        <v>1553</v>
      </c>
      <c r="D759" s="16">
        <v>8</v>
      </c>
      <c r="E759" s="18">
        <f t="shared" si="60"/>
        <v>20</v>
      </c>
      <c r="F759" s="18">
        <f t="shared" si="59"/>
        <v>160</v>
      </c>
      <c r="G759" s="18">
        <f t="shared" si="57"/>
        <v>13.106666666666667</v>
      </c>
      <c r="H759" s="18">
        <f t="shared" si="58"/>
        <v>55.146666666666661</v>
      </c>
      <c r="J759" t="str">
        <f ca="1">IF(C759="","",IF(A759="","NO DATE",IF(NOT(ISNUMBER(A759)),"DATE IS TEXT",IF(A759&lt;&gt;INT(A759),"DATE HAS TIME",IF(OR(A759&lt;DATE(2026,9,16),A759&gt;TODAY()),"DATE OUT OF RANGE",IF(ISNA(MATCH(B759,{"SA-DAY","SA-NYT","SYS-DAY","SYS-NYT"},0)),"REFERENCE PROBLEM",IF(ISNA(MATCH(C759,ItemName,0)),"ITEM NOT IN LIST",IF(OR(NOT(ISNUMBER(D759)),D759&lt;=0),"QTY PROBLEM","OK"))))))))</f>
        <v>OK</v>
      </c>
    </row>
    <row r="760" spans="1:10" x14ac:dyDescent="0.25">
      <c r="A760" s="25">
        <v>46287</v>
      </c>
      <c r="B760" s="15" t="s">
        <v>2617</v>
      </c>
      <c r="C760" s="15" t="s">
        <v>1561</v>
      </c>
      <c r="D760" s="16">
        <v>8</v>
      </c>
      <c r="E760" s="18">
        <f t="shared" si="60"/>
        <v>20</v>
      </c>
      <c r="F760" s="18">
        <f t="shared" si="59"/>
        <v>160</v>
      </c>
      <c r="G760" s="18">
        <f t="shared" si="57"/>
        <v>13.106666666666667</v>
      </c>
      <c r="H760" s="18">
        <f t="shared" si="58"/>
        <v>55.146666666666661</v>
      </c>
      <c r="J760" t="str">
        <f ca="1">IF(C760="","",IF(A760="","NO DATE",IF(NOT(ISNUMBER(A760)),"DATE IS TEXT",IF(A760&lt;&gt;INT(A760),"DATE HAS TIME",IF(OR(A760&lt;DATE(2026,9,16),A760&gt;TODAY()),"DATE OUT OF RANGE",IF(ISNA(MATCH(B760,{"SA-DAY","SA-NYT","SYS-DAY","SYS-NYT"},0)),"REFERENCE PROBLEM",IF(ISNA(MATCH(C760,ItemName,0)),"ITEM NOT IN LIST",IF(OR(NOT(ISNUMBER(D760)),D760&lt;=0),"QTY PROBLEM","OK"))))))))</f>
        <v>OK</v>
      </c>
    </row>
    <row r="761" spans="1:10" x14ac:dyDescent="0.25">
      <c r="A761" s="25">
        <v>46287</v>
      </c>
      <c r="B761" s="15" t="s">
        <v>2617</v>
      </c>
      <c r="C761" s="15" t="s">
        <v>239</v>
      </c>
      <c r="D761" s="16">
        <v>22</v>
      </c>
      <c r="E761" s="18">
        <f t="shared" si="60"/>
        <v>7</v>
      </c>
      <c r="F761" s="18">
        <f t="shared" si="59"/>
        <v>154</v>
      </c>
      <c r="G761" s="18">
        <f t="shared" si="57"/>
        <v>3.1066666666666674</v>
      </c>
      <c r="H761" s="18">
        <f t="shared" si="58"/>
        <v>85.653333333333322</v>
      </c>
      <c r="J761" t="str">
        <f ca="1">IF(C761="","",IF(A761="","NO DATE",IF(NOT(ISNUMBER(A761)),"DATE IS TEXT",IF(A761&lt;&gt;INT(A761),"DATE HAS TIME",IF(OR(A761&lt;DATE(2026,9,16),A761&gt;TODAY()),"DATE OUT OF RANGE",IF(ISNA(MATCH(B761,{"SA-DAY","SA-NYT","SYS-DAY","SYS-NYT"},0)),"REFERENCE PROBLEM",IF(ISNA(MATCH(C761,ItemName,0)),"ITEM NOT IN LIST",IF(OR(NOT(ISNUMBER(D761)),D761&lt;=0),"QTY PROBLEM","OK"))))))))</f>
        <v>OK</v>
      </c>
    </row>
    <row r="762" spans="1:10" x14ac:dyDescent="0.25">
      <c r="A762" s="25">
        <v>46287</v>
      </c>
      <c r="B762" s="15" t="s">
        <v>2617</v>
      </c>
      <c r="C762" s="15" t="s">
        <v>383</v>
      </c>
      <c r="D762" s="16">
        <v>3</v>
      </c>
      <c r="E762" s="18">
        <f t="shared" si="60"/>
        <v>50</v>
      </c>
      <c r="F762" s="18">
        <f t="shared" si="59"/>
        <v>150</v>
      </c>
      <c r="G762" s="18">
        <f t="shared" si="57"/>
        <v>32.61</v>
      </c>
      <c r="H762" s="18">
        <f t="shared" si="58"/>
        <v>52.17</v>
      </c>
      <c r="J762" t="str">
        <f ca="1">IF(C762="","",IF(A762="","NO DATE",IF(NOT(ISNUMBER(A762)),"DATE IS TEXT",IF(A762&lt;&gt;INT(A762),"DATE HAS TIME",IF(OR(A762&lt;DATE(2026,9,16),A762&gt;TODAY()),"DATE OUT OF RANGE",IF(ISNA(MATCH(B762,{"SA-DAY","SA-NYT","SYS-DAY","SYS-NYT"},0)),"REFERENCE PROBLEM",IF(ISNA(MATCH(C762,ItemName,0)),"ITEM NOT IN LIST",IF(OR(NOT(ISNUMBER(D762)),D762&lt;=0),"QTY PROBLEM","OK"))))))))</f>
        <v>OK</v>
      </c>
    </row>
    <row r="763" spans="1:10" x14ac:dyDescent="0.25">
      <c r="A763" s="25">
        <v>46287</v>
      </c>
      <c r="B763" s="15" t="s">
        <v>2617</v>
      </c>
      <c r="C763" s="15" t="s">
        <v>1777</v>
      </c>
      <c r="D763" s="16">
        <v>8</v>
      </c>
      <c r="E763" s="18">
        <f t="shared" si="60"/>
        <v>15</v>
      </c>
      <c r="F763" s="18">
        <f t="shared" si="59"/>
        <v>120</v>
      </c>
      <c r="G763" s="18">
        <f t="shared" si="57"/>
        <v>7.04</v>
      </c>
      <c r="H763" s="18">
        <f t="shared" si="58"/>
        <v>63.68</v>
      </c>
      <c r="J763" t="str">
        <f ca="1">IF(C763="","",IF(A763="","NO DATE",IF(NOT(ISNUMBER(A763)),"DATE IS TEXT",IF(A763&lt;&gt;INT(A763),"DATE HAS TIME",IF(OR(A763&lt;DATE(2026,9,16),A763&gt;TODAY()),"DATE OUT OF RANGE",IF(ISNA(MATCH(B763,{"SA-DAY","SA-NYT","SYS-DAY","SYS-NYT"},0)),"REFERENCE PROBLEM",IF(ISNA(MATCH(C763,ItemName,0)),"ITEM NOT IN LIST",IF(OR(NOT(ISNUMBER(D763)),D763&lt;=0),"QTY PROBLEM","OK"))))))))</f>
        <v>OK</v>
      </c>
    </row>
    <row r="764" spans="1:10" x14ac:dyDescent="0.25">
      <c r="A764" s="25">
        <v>46287</v>
      </c>
      <c r="B764" s="15" t="s">
        <v>2617</v>
      </c>
      <c r="C764" s="15" t="s">
        <v>1311</v>
      </c>
      <c r="D764" s="16">
        <v>3</v>
      </c>
      <c r="E764" s="18">
        <f t="shared" si="60"/>
        <v>35</v>
      </c>
      <c r="F764" s="18">
        <f t="shared" si="59"/>
        <v>105</v>
      </c>
      <c r="G764" s="18">
        <f t="shared" si="57"/>
        <v>26.68</v>
      </c>
      <c r="H764" s="18">
        <f t="shared" si="58"/>
        <v>24.960000000000008</v>
      </c>
      <c r="J764" t="str">
        <f ca="1">IF(C764="","",IF(A764="","NO DATE",IF(NOT(ISNUMBER(A764)),"DATE IS TEXT",IF(A764&lt;&gt;INT(A764),"DATE HAS TIME",IF(OR(A764&lt;DATE(2026,9,16),A764&gt;TODAY()),"DATE OUT OF RANGE",IF(ISNA(MATCH(B764,{"SA-DAY","SA-NYT","SYS-DAY","SYS-NYT"},0)),"REFERENCE PROBLEM",IF(ISNA(MATCH(C764,ItemName,0)),"ITEM NOT IN LIST",IF(OR(NOT(ISNUMBER(D764)),D764&lt;=0),"QTY PROBLEM","OK"))))))))</f>
        <v>OK</v>
      </c>
    </row>
    <row r="765" spans="1:10" x14ac:dyDescent="0.25">
      <c r="A765" s="25">
        <v>46287</v>
      </c>
      <c r="B765" s="15" t="s">
        <v>2617</v>
      </c>
      <c r="C765" s="15" t="s">
        <v>1305</v>
      </c>
      <c r="D765" s="16">
        <v>3</v>
      </c>
      <c r="E765" s="18">
        <f t="shared" si="60"/>
        <v>35</v>
      </c>
      <c r="F765" s="18">
        <f t="shared" si="59"/>
        <v>105</v>
      </c>
      <c r="G765" s="18">
        <f t="shared" ref="G765:G828" si="61">IF($C765="","",IFERROR(INDEX(ItemCostCol,MATCH($C765,ItemName,0)),""))</f>
        <v>22.822500000000002</v>
      </c>
      <c r="H765" s="18">
        <f t="shared" si="58"/>
        <v>36.532499999999999</v>
      </c>
      <c r="J765" t="str">
        <f ca="1">IF(C765="","",IF(A765="","NO DATE",IF(NOT(ISNUMBER(A765)),"DATE IS TEXT",IF(A765&lt;&gt;INT(A765),"DATE HAS TIME",IF(OR(A765&lt;DATE(2026,9,16),A765&gt;TODAY()),"DATE OUT OF RANGE",IF(ISNA(MATCH(B765,{"SA-DAY","SA-NYT","SYS-DAY","SYS-NYT"},0)),"REFERENCE PROBLEM",IF(ISNA(MATCH(C765,ItemName,0)),"ITEM NOT IN LIST",IF(OR(NOT(ISNUMBER(D765)),D765&lt;=0),"QTY PROBLEM","OK"))))))))</f>
        <v>OK</v>
      </c>
    </row>
    <row r="766" spans="1:10" x14ac:dyDescent="0.25">
      <c r="A766" s="25">
        <v>46287</v>
      </c>
      <c r="B766" s="15" t="s">
        <v>2617</v>
      </c>
      <c r="C766" s="15" t="s">
        <v>235</v>
      </c>
      <c r="D766" s="16">
        <v>7</v>
      </c>
      <c r="E766" s="18">
        <f t="shared" si="60"/>
        <v>15</v>
      </c>
      <c r="F766" s="18">
        <f t="shared" si="59"/>
        <v>105</v>
      </c>
      <c r="G766" s="18">
        <f t="shared" si="61"/>
        <v>9.1466666666666665</v>
      </c>
      <c r="H766" s="18">
        <f t="shared" si="58"/>
        <v>40.973333333333329</v>
      </c>
      <c r="J766" t="str">
        <f ca="1">IF(C766="","",IF(A766="","NO DATE",IF(NOT(ISNUMBER(A766)),"DATE IS TEXT",IF(A766&lt;&gt;INT(A766),"DATE HAS TIME",IF(OR(A766&lt;DATE(2026,9,16),A766&gt;TODAY()),"DATE OUT OF RANGE",IF(ISNA(MATCH(B766,{"SA-DAY","SA-NYT","SYS-DAY","SYS-NYT"},0)),"REFERENCE PROBLEM",IF(ISNA(MATCH(C766,ItemName,0)),"ITEM NOT IN LIST",IF(OR(NOT(ISNUMBER(D766)),D766&lt;=0),"QTY PROBLEM","OK"))))))))</f>
        <v>OK</v>
      </c>
    </row>
    <row r="767" spans="1:10" x14ac:dyDescent="0.25">
      <c r="A767" s="25">
        <v>46287</v>
      </c>
      <c r="B767" s="15" t="s">
        <v>2617</v>
      </c>
      <c r="C767" s="15" t="s">
        <v>419</v>
      </c>
      <c r="D767" s="16">
        <v>6</v>
      </c>
      <c r="E767" s="18">
        <f t="shared" si="60"/>
        <v>15</v>
      </c>
      <c r="F767" s="18">
        <f t="shared" si="59"/>
        <v>90</v>
      </c>
      <c r="G767" s="18">
        <f t="shared" si="61"/>
        <v>9.7799999999999994</v>
      </c>
      <c r="H767" s="18">
        <f t="shared" si="58"/>
        <v>31.320000000000007</v>
      </c>
      <c r="J767" t="str">
        <f ca="1">IF(C767="","",IF(A767="","NO DATE",IF(NOT(ISNUMBER(A767)),"DATE IS TEXT",IF(A767&lt;&gt;INT(A767),"DATE HAS TIME",IF(OR(A767&lt;DATE(2026,9,16),A767&gt;TODAY()),"DATE OUT OF RANGE",IF(ISNA(MATCH(B767,{"SA-DAY","SA-NYT","SYS-DAY","SYS-NYT"},0)),"REFERENCE PROBLEM",IF(ISNA(MATCH(C767,ItemName,0)),"ITEM NOT IN LIST",IF(OR(NOT(ISNUMBER(D767)),D767&lt;=0),"QTY PROBLEM","OK"))))))))</f>
        <v>OK</v>
      </c>
    </row>
    <row r="768" spans="1:10" x14ac:dyDescent="0.25">
      <c r="A768" s="25">
        <v>46287</v>
      </c>
      <c r="B768" s="15" t="s">
        <v>2617</v>
      </c>
      <c r="C768" s="15" t="s">
        <v>2106</v>
      </c>
      <c r="D768" s="16">
        <v>2</v>
      </c>
      <c r="E768" s="18">
        <f t="shared" si="60"/>
        <v>40</v>
      </c>
      <c r="F768" s="18">
        <f t="shared" si="59"/>
        <v>80</v>
      </c>
      <c r="G768" s="18">
        <f t="shared" si="61"/>
        <v>26.085000000000001</v>
      </c>
      <c r="H768" s="18">
        <f t="shared" si="58"/>
        <v>27.83</v>
      </c>
      <c r="J768" t="str">
        <f ca="1">IF(C768="","",IF(A768="","NO DATE",IF(NOT(ISNUMBER(A768)),"DATE IS TEXT",IF(A768&lt;&gt;INT(A768),"DATE HAS TIME",IF(OR(A768&lt;DATE(2026,9,16),A768&gt;TODAY()),"DATE OUT OF RANGE",IF(ISNA(MATCH(B768,{"SA-DAY","SA-NYT","SYS-DAY","SYS-NYT"},0)),"REFERENCE PROBLEM",IF(ISNA(MATCH(C768,ItemName,0)),"ITEM NOT IN LIST",IF(OR(NOT(ISNUMBER(D768)),D768&lt;=0),"QTY PROBLEM","OK"))))))))</f>
        <v>OK</v>
      </c>
    </row>
    <row r="769" spans="1:10" x14ac:dyDescent="0.25">
      <c r="A769" s="25">
        <v>46287</v>
      </c>
      <c r="B769" s="15" t="s">
        <v>2617</v>
      </c>
      <c r="C769" s="15" t="s">
        <v>516</v>
      </c>
      <c r="D769" s="16">
        <v>5</v>
      </c>
      <c r="E769" s="18">
        <f t="shared" si="60"/>
        <v>15</v>
      </c>
      <c r="F769" s="18">
        <f t="shared" si="59"/>
        <v>75</v>
      </c>
      <c r="G769" s="18">
        <f t="shared" si="61"/>
        <v>9.7799999999999994</v>
      </c>
      <c r="H769" s="18">
        <f t="shared" si="58"/>
        <v>26.1</v>
      </c>
      <c r="J769" t="str">
        <f ca="1">IF(C769="","",IF(A769="","NO DATE",IF(NOT(ISNUMBER(A769)),"DATE IS TEXT",IF(A769&lt;&gt;INT(A769),"DATE HAS TIME",IF(OR(A769&lt;DATE(2026,9,16),A769&gt;TODAY()),"DATE OUT OF RANGE",IF(ISNA(MATCH(B769,{"SA-DAY","SA-NYT","SYS-DAY","SYS-NYT"},0)),"REFERENCE PROBLEM",IF(ISNA(MATCH(C769,ItemName,0)),"ITEM NOT IN LIST",IF(OR(NOT(ISNUMBER(D769)),D769&lt;=0),"QTY PROBLEM","OK"))))))))</f>
        <v>OK</v>
      </c>
    </row>
    <row r="770" spans="1:10" x14ac:dyDescent="0.25">
      <c r="A770" s="25">
        <v>46287</v>
      </c>
      <c r="B770" s="15" t="s">
        <v>2617</v>
      </c>
      <c r="C770" s="15" t="s">
        <v>427</v>
      </c>
      <c r="D770" s="16">
        <v>3</v>
      </c>
      <c r="E770" s="18">
        <f t="shared" si="60"/>
        <v>25</v>
      </c>
      <c r="F770" s="18">
        <f t="shared" si="59"/>
        <v>75</v>
      </c>
      <c r="G770" s="18">
        <f t="shared" si="61"/>
        <v>17.306666666666665</v>
      </c>
      <c r="H770" s="18">
        <f t="shared" si="58"/>
        <v>23.080000000000005</v>
      </c>
      <c r="J770" t="str">
        <f ca="1">IF(C770="","",IF(A770="","NO DATE",IF(NOT(ISNUMBER(A770)),"DATE IS TEXT",IF(A770&lt;&gt;INT(A770),"DATE HAS TIME",IF(OR(A770&lt;DATE(2026,9,16),A770&gt;TODAY()),"DATE OUT OF RANGE",IF(ISNA(MATCH(B770,{"SA-DAY","SA-NYT","SYS-DAY","SYS-NYT"},0)),"REFERENCE PROBLEM",IF(ISNA(MATCH(C770,ItemName,0)),"ITEM NOT IN LIST",IF(OR(NOT(ISNUMBER(D770)),D770&lt;=0),"QTY PROBLEM","OK"))))))))</f>
        <v>OK</v>
      </c>
    </row>
    <row r="771" spans="1:10" x14ac:dyDescent="0.25">
      <c r="A771" s="25">
        <v>46287</v>
      </c>
      <c r="B771" s="15" t="s">
        <v>2617</v>
      </c>
      <c r="C771" s="15" t="s">
        <v>1745</v>
      </c>
      <c r="D771" s="16">
        <v>7</v>
      </c>
      <c r="E771" s="18">
        <f t="shared" si="60"/>
        <v>10</v>
      </c>
      <c r="F771" s="18">
        <f t="shared" si="59"/>
        <v>70</v>
      </c>
      <c r="G771" s="18">
        <f t="shared" si="61"/>
        <v>6.5250000000000004</v>
      </c>
      <c r="H771" s="18">
        <f t="shared" si="58"/>
        <v>24.324999999999996</v>
      </c>
      <c r="J771" t="str">
        <f ca="1">IF(C771="","",IF(A771="","NO DATE",IF(NOT(ISNUMBER(A771)),"DATE IS TEXT",IF(A771&lt;&gt;INT(A771),"DATE HAS TIME",IF(OR(A771&lt;DATE(2026,9,16),A771&gt;TODAY()),"DATE OUT OF RANGE",IF(ISNA(MATCH(B771,{"SA-DAY","SA-NYT","SYS-DAY","SYS-NYT"},0)),"REFERENCE PROBLEM",IF(ISNA(MATCH(C771,ItemName,0)),"ITEM NOT IN LIST",IF(OR(NOT(ISNUMBER(D771)),D771&lt;=0),"QTY PROBLEM","OK"))))))))</f>
        <v>OK</v>
      </c>
    </row>
    <row r="772" spans="1:10" x14ac:dyDescent="0.25">
      <c r="A772" s="25">
        <v>46287</v>
      </c>
      <c r="B772" s="15" t="s">
        <v>2617</v>
      </c>
      <c r="C772" s="15" t="s">
        <v>237</v>
      </c>
      <c r="D772" s="16">
        <v>2</v>
      </c>
      <c r="E772" s="18">
        <f t="shared" si="60"/>
        <v>35</v>
      </c>
      <c r="F772" s="18">
        <f t="shared" si="59"/>
        <v>70</v>
      </c>
      <c r="G772" s="18">
        <f t="shared" si="61"/>
        <v>24.16</v>
      </c>
      <c r="H772" s="18">
        <f t="shared" ref="H772:H835" si="62">IF(OR($F772="",$G772=""),"",$F772-$D772*$G772)</f>
        <v>21.68</v>
      </c>
      <c r="J772" t="str">
        <f ca="1">IF(C772="","",IF(A772="","NO DATE",IF(NOT(ISNUMBER(A772)),"DATE IS TEXT",IF(A772&lt;&gt;INT(A772),"DATE HAS TIME",IF(OR(A772&lt;DATE(2026,9,16),A772&gt;TODAY()),"DATE OUT OF RANGE",IF(ISNA(MATCH(B772,{"SA-DAY","SA-NYT","SYS-DAY","SYS-NYT"},0)),"REFERENCE PROBLEM",IF(ISNA(MATCH(C772,ItemName,0)),"ITEM NOT IN LIST",IF(OR(NOT(ISNUMBER(D772)),D772&lt;=0),"QTY PROBLEM","OK"))))))))</f>
        <v>OK</v>
      </c>
    </row>
    <row r="773" spans="1:10" x14ac:dyDescent="0.25">
      <c r="A773" s="25">
        <v>46287</v>
      </c>
      <c r="B773" s="15" t="s">
        <v>2617</v>
      </c>
      <c r="C773" s="15" t="s">
        <v>395</v>
      </c>
      <c r="D773" s="16">
        <v>1</v>
      </c>
      <c r="E773" s="18">
        <f t="shared" si="60"/>
        <v>65</v>
      </c>
      <c r="F773" s="18">
        <f t="shared" si="59"/>
        <v>65</v>
      </c>
      <c r="G773" s="18">
        <f t="shared" si="61"/>
        <v>43.936</v>
      </c>
      <c r="H773" s="18">
        <f t="shared" si="62"/>
        <v>21.064</v>
      </c>
      <c r="J773" t="str">
        <f ca="1">IF(C773="","",IF(A773="","NO DATE",IF(NOT(ISNUMBER(A773)),"DATE IS TEXT",IF(A773&lt;&gt;INT(A773),"DATE HAS TIME",IF(OR(A773&lt;DATE(2026,9,16),A773&gt;TODAY()),"DATE OUT OF RANGE",IF(ISNA(MATCH(B773,{"SA-DAY","SA-NYT","SYS-DAY","SYS-NYT"},0)),"REFERENCE PROBLEM",IF(ISNA(MATCH(C773,ItemName,0)),"ITEM NOT IN LIST",IF(OR(NOT(ISNUMBER(D773)),D773&lt;=0),"QTY PROBLEM","OK"))))))))</f>
        <v>OK</v>
      </c>
    </row>
    <row r="774" spans="1:10" x14ac:dyDescent="0.25">
      <c r="A774" s="25">
        <v>46287</v>
      </c>
      <c r="B774" s="15" t="s">
        <v>2617</v>
      </c>
      <c r="C774" s="15" t="s">
        <v>1055</v>
      </c>
      <c r="D774" s="16">
        <v>8</v>
      </c>
      <c r="E774" s="18">
        <f t="shared" si="60"/>
        <v>30</v>
      </c>
      <c r="F774" s="18">
        <f t="shared" si="59"/>
        <v>240</v>
      </c>
      <c r="G774" s="18">
        <f t="shared" si="61"/>
        <v>0.4</v>
      </c>
      <c r="H774" s="18">
        <f t="shared" si="62"/>
        <v>236.8</v>
      </c>
      <c r="J774" t="str">
        <f ca="1">IF(C774="","",IF(A774="","NO DATE",IF(NOT(ISNUMBER(A774)),"DATE IS TEXT",IF(A774&lt;&gt;INT(A774),"DATE HAS TIME",IF(OR(A774&lt;DATE(2026,9,16),A774&gt;TODAY()),"DATE OUT OF RANGE",IF(ISNA(MATCH(B774,{"SA-DAY","SA-NYT","SYS-DAY","SYS-NYT"},0)),"REFERENCE PROBLEM",IF(ISNA(MATCH(C774,ItemName,0)),"ITEM NOT IN LIST",IF(OR(NOT(ISNUMBER(D774)),D774&lt;=0),"QTY PROBLEM","OK"))))))))</f>
        <v>OK</v>
      </c>
    </row>
    <row r="775" spans="1:10" x14ac:dyDescent="0.25">
      <c r="A775" s="25">
        <v>46287</v>
      </c>
      <c r="B775" s="15" t="s">
        <v>2617</v>
      </c>
      <c r="C775" s="15" t="s">
        <v>1487</v>
      </c>
      <c r="D775" s="16">
        <v>2</v>
      </c>
      <c r="E775" s="18">
        <f t="shared" si="60"/>
        <v>30</v>
      </c>
      <c r="F775" s="18">
        <f t="shared" si="59"/>
        <v>60</v>
      </c>
      <c r="G775" s="18">
        <f t="shared" si="61"/>
        <v>19.567499999999999</v>
      </c>
      <c r="H775" s="18">
        <f t="shared" si="62"/>
        <v>20.865000000000002</v>
      </c>
      <c r="J775" t="str">
        <f ca="1">IF(C775="","",IF(A775="","NO DATE",IF(NOT(ISNUMBER(A775)),"DATE IS TEXT",IF(A775&lt;&gt;INT(A775),"DATE HAS TIME",IF(OR(A775&lt;DATE(2026,9,16),A775&gt;TODAY()),"DATE OUT OF RANGE",IF(ISNA(MATCH(B775,{"SA-DAY","SA-NYT","SYS-DAY","SYS-NYT"},0)),"REFERENCE PROBLEM",IF(ISNA(MATCH(C775,ItemName,0)),"ITEM NOT IN LIST",IF(OR(NOT(ISNUMBER(D775)),D775&lt;=0),"QTY PROBLEM","OK"))))))))</f>
        <v>OK</v>
      </c>
    </row>
    <row r="776" spans="1:10" x14ac:dyDescent="0.25">
      <c r="A776" s="25">
        <v>46287</v>
      </c>
      <c r="B776" s="15" t="s">
        <v>2617</v>
      </c>
      <c r="C776" s="15" t="s">
        <v>195</v>
      </c>
      <c r="D776" s="16">
        <v>4</v>
      </c>
      <c r="E776" s="18">
        <f t="shared" si="60"/>
        <v>15</v>
      </c>
      <c r="F776" s="18">
        <f t="shared" si="59"/>
        <v>60</v>
      </c>
      <c r="G776" s="18">
        <f t="shared" si="61"/>
        <v>7.04</v>
      </c>
      <c r="H776" s="18">
        <f t="shared" si="62"/>
        <v>31.84</v>
      </c>
      <c r="J776" t="str">
        <f ca="1">IF(C776="","",IF(A776="","NO DATE",IF(NOT(ISNUMBER(A776)),"DATE IS TEXT",IF(A776&lt;&gt;INT(A776),"DATE HAS TIME",IF(OR(A776&lt;DATE(2026,9,16),A776&gt;TODAY()),"DATE OUT OF RANGE",IF(ISNA(MATCH(B776,{"SA-DAY","SA-NYT","SYS-DAY","SYS-NYT"},0)),"REFERENCE PROBLEM",IF(ISNA(MATCH(C776,ItemName,0)),"ITEM NOT IN LIST",IF(OR(NOT(ISNUMBER(D776)),D776&lt;=0),"QTY PROBLEM","OK"))))))))</f>
        <v>OK</v>
      </c>
    </row>
    <row r="777" spans="1:10" x14ac:dyDescent="0.25">
      <c r="A777" s="25">
        <v>46287</v>
      </c>
      <c r="B777" s="15" t="s">
        <v>2617</v>
      </c>
      <c r="C777" s="15" t="s">
        <v>128</v>
      </c>
      <c r="D777" s="16">
        <v>8</v>
      </c>
      <c r="E777" s="18">
        <f t="shared" si="60"/>
        <v>7</v>
      </c>
      <c r="F777" s="18">
        <f t="shared" si="59"/>
        <v>56</v>
      </c>
      <c r="G777" s="18">
        <f t="shared" si="61"/>
        <v>4.5674999999999999</v>
      </c>
      <c r="H777" s="18">
        <f t="shared" si="62"/>
        <v>19.46</v>
      </c>
      <c r="J777" t="str">
        <f ca="1">IF(C777="","",IF(A777="","NO DATE",IF(NOT(ISNUMBER(A777)),"DATE IS TEXT",IF(A777&lt;&gt;INT(A777),"DATE HAS TIME",IF(OR(A777&lt;DATE(2026,9,16),A777&gt;TODAY()),"DATE OUT OF RANGE",IF(ISNA(MATCH(B777,{"SA-DAY","SA-NYT","SYS-DAY","SYS-NYT"},0)),"REFERENCE PROBLEM",IF(ISNA(MATCH(C777,ItemName,0)),"ITEM NOT IN LIST",IF(OR(NOT(ISNUMBER(D777)),D777&lt;=0),"QTY PROBLEM","OK"))))))))</f>
        <v>OK</v>
      </c>
    </row>
    <row r="778" spans="1:10" x14ac:dyDescent="0.25">
      <c r="A778" s="25">
        <v>46287</v>
      </c>
      <c r="B778" s="15" t="s">
        <v>2617</v>
      </c>
      <c r="C778" s="15" t="s">
        <v>2392</v>
      </c>
      <c r="D778" s="16">
        <v>1</v>
      </c>
      <c r="E778" s="18">
        <f t="shared" si="60"/>
        <v>50</v>
      </c>
      <c r="F778" s="18">
        <f t="shared" si="59"/>
        <v>50</v>
      </c>
      <c r="G778" s="18">
        <f t="shared" si="61"/>
        <v>24.266666666666666</v>
      </c>
      <c r="H778" s="18">
        <f t="shared" si="62"/>
        <v>25.733333333333334</v>
      </c>
      <c r="J778" t="str">
        <f ca="1">IF(C778="","",IF(A778="","NO DATE",IF(NOT(ISNUMBER(A778)),"DATE IS TEXT",IF(A778&lt;&gt;INT(A778),"DATE HAS TIME",IF(OR(A778&lt;DATE(2026,9,16),A778&gt;TODAY()),"DATE OUT OF RANGE",IF(ISNA(MATCH(B778,{"SA-DAY","SA-NYT","SYS-DAY","SYS-NYT"},0)),"REFERENCE PROBLEM",IF(ISNA(MATCH(C778,ItemName,0)),"ITEM NOT IN LIST",IF(OR(NOT(ISNUMBER(D778)),D778&lt;=0),"QTY PROBLEM","OK"))))))))</f>
        <v>OK</v>
      </c>
    </row>
    <row r="779" spans="1:10" x14ac:dyDescent="0.25">
      <c r="A779" s="25">
        <v>46287</v>
      </c>
      <c r="B779" s="15" t="s">
        <v>2617</v>
      </c>
      <c r="C779" s="15" t="s">
        <v>355</v>
      </c>
      <c r="D779" s="16">
        <v>1</v>
      </c>
      <c r="E779" s="18">
        <f t="shared" si="60"/>
        <v>50</v>
      </c>
      <c r="F779" s="18">
        <f t="shared" si="59"/>
        <v>50</v>
      </c>
      <c r="G779" s="18">
        <f t="shared" si="61"/>
        <v>32.61</v>
      </c>
      <c r="H779" s="18">
        <f t="shared" si="62"/>
        <v>17.39</v>
      </c>
      <c r="J779" t="str">
        <f ca="1">IF(C779="","",IF(A779="","NO DATE",IF(NOT(ISNUMBER(A779)),"DATE IS TEXT",IF(A779&lt;&gt;INT(A779),"DATE HAS TIME",IF(OR(A779&lt;DATE(2026,9,16),A779&gt;TODAY()),"DATE OUT OF RANGE",IF(ISNA(MATCH(B779,{"SA-DAY","SA-NYT","SYS-DAY","SYS-NYT"},0)),"REFERENCE PROBLEM",IF(ISNA(MATCH(C779,ItemName,0)),"ITEM NOT IN LIST",IF(OR(NOT(ISNUMBER(D779)),D779&lt;=0),"QTY PROBLEM","OK"))))))))</f>
        <v>OK</v>
      </c>
    </row>
    <row r="780" spans="1:10" x14ac:dyDescent="0.25">
      <c r="A780" s="25">
        <v>46287</v>
      </c>
      <c r="B780" s="15" t="s">
        <v>2617</v>
      </c>
      <c r="C780" s="15" t="s">
        <v>522</v>
      </c>
      <c r="D780" s="16">
        <v>3</v>
      </c>
      <c r="E780" s="18">
        <f t="shared" si="60"/>
        <v>15</v>
      </c>
      <c r="F780" s="18">
        <f t="shared" si="59"/>
        <v>45</v>
      </c>
      <c r="G780" s="18">
        <f t="shared" si="61"/>
        <v>9.7799999999999994</v>
      </c>
      <c r="H780" s="18">
        <f t="shared" si="62"/>
        <v>15.660000000000004</v>
      </c>
      <c r="J780" t="str">
        <f ca="1">IF(C780="","",IF(A780="","NO DATE",IF(NOT(ISNUMBER(A780)),"DATE IS TEXT",IF(A780&lt;&gt;INT(A780),"DATE HAS TIME",IF(OR(A780&lt;DATE(2026,9,16),A780&gt;TODAY()),"DATE OUT OF RANGE",IF(ISNA(MATCH(B780,{"SA-DAY","SA-NYT","SYS-DAY","SYS-NYT"},0)),"REFERENCE PROBLEM",IF(ISNA(MATCH(C780,ItemName,0)),"ITEM NOT IN LIST",IF(OR(NOT(ISNUMBER(D780)),D780&lt;=0),"QTY PROBLEM","OK"))))))))</f>
        <v>OK</v>
      </c>
    </row>
    <row r="781" spans="1:10" x14ac:dyDescent="0.25">
      <c r="A781" s="25">
        <v>46287</v>
      </c>
      <c r="B781" s="15" t="s">
        <v>2617</v>
      </c>
      <c r="C781" s="15" t="s">
        <v>526</v>
      </c>
      <c r="D781" s="16">
        <v>3</v>
      </c>
      <c r="E781" s="18">
        <f t="shared" si="60"/>
        <v>15</v>
      </c>
      <c r="F781" s="18">
        <f t="shared" si="59"/>
        <v>45</v>
      </c>
      <c r="G781" s="18">
        <f t="shared" si="61"/>
        <v>9.7799999999999994</v>
      </c>
      <c r="H781" s="18">
        <f t="shared" si="62"/>
        <v>15.660000000000004</v>
      </c>
      <c r="J781" t="str">
        <f ca="1">IF(C781="","",IF(A781="","NO DATE",IF(NOT(ISNUMBER(A781)),"DATE IS TEXT",IF(A781&lt;&gt;INT(A781),"DATE HAS TIME",IF(OR(A781&lt;DATE(2026,9,16),A781&gt;TODAY()),"DATE OUT OF RANGE",IF(ISNA(MATCH(B781,{"SA-DAY","SA-NYT","SYS-DAY","SYS-NYT"},0)),"REFERENCE PROBLEM",IF(ISNA(MATCH(C781,ItemName,0)),"ITEM NOT IN LIST",IF(OR(NOT(ISNUMBER(D781)),D781&lt;=0),"QTY PROBLEM","OK"))))))))</f>
        <v>OK</v>
      </c>
    </row>
    <row r="782" spans="1:10" x14ac:dyDescent="0.25">
      <c r="A782" s="25">
        <v>46287</v>
      </c>
      <c r="B782" s="15" t="s">
        <v>2617</v>
      </c>
      <c r="C782" s="15" t="s">
        <v>1413</v>
      </c>
      <c r="D782" s="16">
        <v>2</v>
      </c>
      <c r="E782" s="18">
        <f t="shared" si="60"/>
        <v>20</v>
      </c>
      <c r="F782" s="18">
        <f t="shared" si="59"/>
        <v>40</v>
      </c>
      <c r="G782" s="18">
        <f t="shared" si="61"/>
        <v>18.399999999999999</v>
      </c>
      <c r="H782" s="18">
        <f t="shared" si="62"/>
        <v>3.2000000000000028</v>
      </c>
      <c r="J782" t="str">
        <f ca="1">IF(C782="","",IF(A782="","NO DATE",IF(NOT(ISNUMBER(A782)),"DATE IS TEXT",IF(A782&lt;&gt;INT(A782),"DATE HAS TIME",IF(OR(A782&lt;DATE(2026,9,16),A782&gt;TODAY()),"DATE OUT OF RANGE",IF(ISNA(MATCH(B782,{"SA-DAY","SA-NYT","SYS-DAY","SYS-NYT"},0)),"REFERENCE PROBLEM",IF(ISNA(MATCH(C782,ItemName,0)),"ITEM NOT IN LIST",IF(OR(NOT(ISNUMBER(D782)),D782&lt;=0),"QTY PROBLEM","OK"))))))))</f>
        <v>OK</v>
      </c>
    </row>
    <row r="783" spans="1:10" x14ac:dyDescent="0.25">
      <c r="A783" s="25">
        <v>46287</v>
      </c>
      <c r="B783" s="15" t="s">
        <v>2617</v>
      </c>
      <c r="C783" s="15" t="s">
        <v>403</v>
      </c>
      <c r="D783" s="16">
        <v>1</v>
      </c>
      <c r="E783" s="18">
        <f t="shared" si="60"/>
        <v>40</v>
      </c>
      <c r="F783" s="18">
        <f t="shared" si="59"/>
        <v>40</v>
      </c>
      <c r="G783" s="18">
        <f t="shared" si="61"/>
        <v>26.085000000000001</v>
      </c>
      <c r="H783" s="18">
        <f t="shared" si="62"/>
        <v>13.914999999999999</v>
      </c>
      <c r="J783" t="str">
        <f ca="1">IF(C783="","",IF(A783="","NO DATE",IF(NOT(ISNUMBER(A783)),"DATE IS TEXT",IF(A783&lt;&gt;INT(A783),"DATE HAS TIME",IF(OR(A783&lt;DATE(2026,9,16),A783&gt;TODAY()),"DATE OUT OF RANGE",IF(ISNA(MATCH(B783,{"SA-DAY","SA-NYT","SYS-DAY","SYS-NYT"},0)),"REFERENCE PROBLEM",IF(ISNA(MATCH(C783,ItemName,0)),"ITEM NOT IN LIST",IF(OR(NOT(ISNUMBER(D783)),D783&lt;=0),"QTY PROBLEM","OK"))))))))</f>
        <v>OK</v>
      </c>
    </row>
    <row r="784" spans="1:10" x14ac:dyDescent="0.25">
      <c r="A784" s="25">
        <v>46287</v>
      </c>
      <c r="B784" s="15" t="s">
        <v>2617</v>
      </c>
      <c r="C784" s="15" t="s">
        <v>635</v>
      </c>
      <c r="D784" s="16">
        <v>2</v>
      </c>
      <c r="E784" s="18">
        <f t="shared" si="60"/>
        <v>20</v>
      </c>
      <c r="F784" s="18">
        <f t="shared" ref="F784:F847" si="63">IF(OR($D784="",$E784=""),"",$D784*$E784)</f>
        <v>40</v>
      </c>
      <c r="G784" s="18">
        <f t="shared" si="61"/>
        <v>11.533333333333333</v>
      </c>
      <c r="H784" s="18">
        <f t="shared" si="62"/>
        <v>16.933333333333334</v>
      </c>
      <c r="J784" t="str">
        <f ca="1">IF(C784="","",IF(A784="","NO DATE",IF(NOT(ISNUMBER(A784)),"DATE IS TEXT",IF(A784&lt;&gt;INT(A784),"DATE HAS TIME",IF(OR(A784&lt;DATE(2026,9,16),A784&gt;TODAY()),"DATE OUT OF RANGE",IF(ISNA(MATCH(B784,{"SA-DAY","SA-NYT","SYS-DAY","SYS-NYT"},0)),"REFERENCE PROBLEM",IF(ISNA(MATCH(C784,ItemName,0)),"ITEM NOT IN LIST",IF(OR(NOT(ISNUMBER(D784)),D784&lt;=0),"QTY PROBLEM","OK"))))))))</f>
        <v>OK</v>
      </c>
    </row>
    <row r="785" spans="1:10" x14ac:dyDescent="0.25">
      <c r="A785" s="25">
        <v>46287</v>
      </c>
      <c r="B785" s="15" t="s">
        <v>2617</v>
      </c>
      <c r="C785" s="15" t="s">
        <v>973</v>
      </c>
      <c r="D785" s="16">
        <v>1</v>
      </c>
      <c r="E785" s="18">
        <f t="shared" si="60"/>
        <v>30</v>
      </c>
      <c r="F785" s="18">
        <f t="shared" si="63"/>
        <v>30</v>
      </c>
      <c r="G785" s="18">
        <f t="shared" si="61"/>
        <v>17.440000000000001</v>
      </c>
      <c r="H785" s="18">
        <f t="shared" si="62"/>
        <v>12.559999999999999</v>
      </c>
      <c r="J785" t="str">
        <f ca="1">IF(C785="","",IF(A785="","NO DATE",IF(NOT(ISNUMBER(A785)),"DATE IS TEXT",IF(A785&lt;&gt;INT(A785),"DATE HAS TIME",IF(OR(A785&lt;DATE(2026,9,16),A785&gt;TODAY()),"DATE OUT OF RANGE",IF(ISNA(MATCH(B785,{"SA-DAY","SA-NYT","SYS-DAY","SYS-NYT"},0)),"REFERENCE PROBLEM",IF(ISNA(MATCH(C785,ItemName,0)),"ITEM NOT IN LIST",IF(OR(NOT(ISNUMBER(D785)),D785&lt;=0),"QTY PROBLEM","OK"))))))))</f>
        <v>OK</v>
      </c>
    </row>
    <row r="786" spans="1:10" x14ac:dyDescent="0.25">
      <c r="A786" s="25">
        <v>46287</v>
      </c>
      <c r="B786" s="15" t="s">
        <v>2617</v>
      </c>
      <c r="C786" s="15" t="s">
        <v>2508</v>
      </c>
      <c r="D786" s="16">
        <v>3</v>
      </c>
      <c r="E786" s="18">
        <f t="shared" si="60"/>
        <v>10</v>
      </c>
      <c r="F786" s="18">
        <f t="shared" si="63"/>
        <v>30</v>
      </c>
      <c r="G786" s="18">
        <f t="shared" si="61"/>
        <v>0</v>
      </c>
      <c r="H786" s="18">
        <f t="shared" si="62"/>
        <v>30</v>
      </c>
      <c r="J786" t="str">
        <f ca="1">IF(C786="","",IF(A786="","NO DATE",IF(NOT(ISNUMBER(A786)),"DATE IS TEXT",IF(A786&lt;&gt;INT(A786),"DATE HAS TIME",IF(OR(A786&lt;DATE(2026,9,16),A786&gt;TODAY()),"DATE OUT OF RANGE",IF(ISNA(MATCH(B786,{"SA-DAY","SA-NYT","SYS-DAY","SYS-NYT"},0)),"REFERENCE PROBLEM",IF(ISNA(MATCH(C786,ItemName,0)),"ITEM NOT IN LIST",IF(OR(NOT(ISNUMBER(D786)),D786&lt;=0),"QTY PROBLEM","OK"))))))))</f>
        <v>OK</v>
      </c>
    </row>
    <row r="787" spans="1:10" x14ac:dyDescent="0.25">
      <c r="A787" s="25">
        <v>46287</v>
      </c>
      <c r="B787" s="15" t="s">
        <v>2617</v>
      </c>
      <c r="C787" s="15" t="s">
        <v>947</v>
      </c>
      <c r="D787" s="16">
        <v>1</v>
      </c>
      <c r="E787" s="18">
        <f t="shared" si="60"/>
        <v>30</v>
      </c>
      <c r="F787" s="18">
        <f t="shared" si="63"/>
        <v>30</v>
      </c>
      <c r="G787" s="18">
        <f t="shared" si="61"/>
        <v>19.567499999999999</v>
      </c>
      <c r="H787" s="18">
        <f t="shared" si="62"/>
        <v>10.432500000000001</v>
      </c>
      <c r="J787" t="str">
        <f ca="1">IF(C787="","",IF(A787="","NO DATE",IF(NOT(ISNUMBER(A787)),"DATE IS TEXT",IF(A787&lt;&gt;INT(A787),"DATE HAS TIME",IF(OR(A787&lt;DATE(2026,9,16),A787&gt;TODAY()),"DATE OUT OF RANGE",IF(ISNA(MATCH(B787,{"SA-DAY","SA-NYT","SYS-DAY","SYS-NYT"},0)),"REFERENCE PROBLEM",IF(ISNA(MATCH(C787,ItemName,0)),"ITEM NOT IN LIST",IF(OR(NOT(ISNUMBER(D787)),D787&lt;=0),"QTY PROBLEM","OK"))))))))</f>
        <v>OK</v>
      </c>
    </row>
    <row r="788" spans="1:10" x14ac:dyDescent="0.25">
      <c r="A788" s="25">
        <v>46287</v>
      </c>
      <c r="B788" s="15" t="s">
        <v>2617</v>
      </c>
      <c r="C788" s="15" t="s">
        <v>1053</v>
      </c>
      <c r="D788" s="16">
        <v>1</v>
      </c>
      <c r="E788" s="18">
        <f t="shared" si="60"/>
        <v>30</v>
      </c>
      <c r="F788" s="18">
        <f t="shared" si="63"/>
        <v>30</v>
      </c>
      <c r="G788" s="18">
        <f t="shared" si="61"/>
        <v>12.8</v>
      </c>
      <c r="H788" s="18">
        <f t="shared" si="62"/>
        <v>17.2</v>
      </c>
      <c r="J788" t="str">
        <f ca="1">IF(C788="","",IF(A788="","NO DATE",IF(NOT(ISNUMBER(A788)),"DATE IS TEXT",IF(A788&lt;&gt;INT(A788),"DATE HAS TIME",IF(OR(A788&lt;DATE(2026,9,16),A788&gt;TODAY()),"DATE OUT OF RANGE",IF(ISNA(MATCH(B788,{"SA-DAY","SA-NYT","SYS-DAY","SYS-NYT"},0)),"REFERENCE PROBLEM",IF(ISNA(MATCH(C788,ItemName,0)),"ITEM NOT IN LIST",IF(OR(NOT(ISNUMBER(D788)),D788&lt;=0),"QTY PROBLEM","OK"))))))))</f>
        <v>OK</v>
      </c>
    </row>
    <row r="789" spans="1:10" x14ac:dyDescent="0.25">
      <c r="A789" s="25">
        <v>46287</v>
      </c>
      <c r="B789" s="15" t="s">
        <v>2617</v>
      </c>
      <c r="C789" s="34" t="s">
        <v>1759</v>
      </c>
      <c r="D789" s="16">
        <v>2</v>
      </c>
      <c r="E789" s="18">
        <f t="shared" si="60"/>
        <v>15</v>
      </c>
      <c r="F789" s="18">
        <f t="shared" si="63"/>
        <v>30</v>
      </c>
      <c r="G789" s="18">
        <f t="shared" si="61"/>
        <v>6.8</v>
      </c>
      <c r="H789" s="18">
        <f t="shared" si="62"/>
        <v>16.399999999999999</v>
      </c>
      <c r="J789" t="str">
        <f ca="1">IF(C789="","",IF(A789="","NO DATE",IF(NOT(ISNUMBER(A789)),"DATE IS TEXT",IF(A789&lt;&gt;INT(A789),"DATE HAS TIME",IF(OR(A789&lt;DATE(2026,9,16),A789&gt;TODAY()),"DATE OUT OF RANGE",IF(ISNA(MATCH(B789,{"SA-DAY","SA-NYT","SYS-DAY","SYS-NYT"},0)),"REFERENCE PROBLEM",IF(ISNA(MATCH(C789,ItemName,0)),"ITEM NOT IN LIST",IF(OR(NOT(ISNUMBER(D789)),D789&lt;=0),"QTY PROBLEM","OK"))))))))</f>
        <v>OK</v>
      </c>
    </row>
    <row r="790" spans="1:10" x14ac:dyDescent="0.25">
      <c r="A790" s="25">
        <v>46287</v>
      </c>
      <c r="B790" s="15" t="s">
        <v>2617</v>
      </c>
      <c r="C790" s="15" t="s">
        <v>2420</v>
      </c>
      <c r="D790" s="16">
        <v>2</v>
      </c>
      <c r="E790" s="18">
        <f t="shared" si="60"/>
        <v>15</v>
      </c>
      <c r="F790" s="18">
        <f t="shared" si="63"/>
        <v>30</v>
      </c>
      <c r="G790" s="18">
        <f t="shared" si="61"/>
        <v>8.3553333333333324</v>
      </c>
      <c r="H790" s="18">
        <f t="shared" si="62"/>
        <v>13.289333333333335</v>
      </c>
      <c r="J790" t="str">
        <f ca="1">IF(C790="","",IF(A790="","NO DATE",IF(NOT(ISNUMBER(A790)),"DATE IS TEXT",IF(A790&lt;&gt;INT(A790),"DATE HAS TIME",IF(OR(A790&lt;DATE(2026,9,16),A790&gt;TODAY()),"DATE OUT OF RANGE",IF(ISNA(MATCH(B790,{"SA-DAY","SA-NYT","SYS-DAY","SYS-NYT"},0)),"REFERENCE PROBLEM",IF(ISNA(MATCH(C790,ItemName,0)),"ITEM NOT IN LIST",IF(OR(NOT(ISNUMBER(D790)),D790&lt;=0),"QTY PROBLEM","OK"))))))))</f>
        <v>OK</v>
      </c>
    </row>
    <row r="791" spans="1:10" x14ac:dyDescent="0.25">
      <c r="A791" s="25">
        <v>46287</v>
      </c>
      <c r="B791" s="15" t="s">
        <v>2617</v>
      </c>
      <c r="C791" s="15" t="s">
        <v>2098</v>
      </c>
      <c r="D791" s="16">
        <v>2</v>
      </c>
      <c r="E791" s="18">
        <f t="shared" si="60"/>
        <v>15</v>
      </c>
      <c r="F791" s="18">
        <f t="shared" si="63"/>
        <v>30</v>
      </c>
      <c r="G791" s="18">
        <f t="shared" si="61"/>
        <v>9.7799999999999994</v>
      </c>
      <c r="H791" s="18">
        <f t="shared" si="62"/>
        <v>10.440000000000001</v>
      </c>
      <c r="J791" t="str">
        <f ca="1">IF(C791="","",IF(A791="","NO DATE",IF(NOT(ISNUMBER(A791)),"DATE IS TEXT",IF(A791&lt;&gt;INT(A791),"DATE HAS TIME",IF(OR(A791&lt;DATE(2026,9,16),A791&gt;TODAY()),"DATE OUT OF RANGE",IF(ISNA(MATCH(B791,{"SA-DAY","SA-NYT","SYS-DAY","SYS-NYT"},0)),"REFERENCE PROBLEM",IF(ISNA(MATCH(C791,ItemName,0)),"ITEM NOT IN LIST",IF(OR(NOT(ISNUMBER(D791)),D791&lt;=0),"QTY PROBLEM","OK"))))))))</f>
        <v>OK</v>
      </c>
    </row>
    <row r="792" spans="1:10" x14ac:dyDescent="0.25">
      <c r="A792" s="25">
        <v>46287</v>
      </c>
      <c r="B792" s="15" t="s">
        <v>2617</v>
      </c>
      <c r="C792" s="15" t="s">
        <v>2055</v>
      </c>
      <c r="D792" s="16">
        <v>2</v>
      </c>
      <c r="E792" s="18">
        <f t="shared" si="60"/>
        <v>15</v>
      </c>
      <c r="F792" s="18">
        <f t="shared" si="63"/>
        <v>30</v>
      </c>
      <c r="G792" s="18">
        <f t="shared" si="61"/>
        <v>11.25</v>
      </c>
      <c r="H792" s="18">
        <f t="shared" si="62"/>
        <v>7.5</v>
      </c>
      <c r="J792" t="str">
        <f ca="1">IF(C792="","",IF(A792="","NO DATE",IF(NOT(ISNUMBER(A792)),"DATE IS TEXT",IF(A792&lt;&gt;INT(A792),"DATE HAS TIME",IF(OR(A792&lt;DATE(2026,9,16),A792&gt;TODAY()),"DATE OUT OF RANGE",IF(ISNA(MATCH(B792,{"SA-DAY","SA-NYT","SYS-DAY","SYS-NYT"},0)),"REFERENCE PROBLEM",IF(ISNA(MATCH(C792,ItemName,0)),"ITEM NOT IN LIST",IF(OR(NOT(ISNUMBER(D792)),D792&lt;=0),"QTY PROBLEM","OK"))))))))</f>
        <v>OK</v>
      </c>
    </row>
    <row r="793" spans="1:10" x14ac:dyDescent="0.25">
      <c r="A793" s="25">
        <v>46287</v>
      </c>
      <c r="B793" s="15" t="s">
        <v>2617</v>
      </c>
      <c r="C793" s="15" t="s">
        <v>2088</v>
      </c>
      <c r="D793" s="16">
        <v>3</v>
      </c>
      <c r="E793" s="18">
        <f t="shared" si="60"/>
        <v>8</v>
      </c>
      <c r="F793" s="18">
        <f t="shared" si="63"/>
        <v>24</v>
      </c>
      <c r="G793" s="18">
        <f t="shared" si="61"/>
        <v>4.3968888888888893</v>
      </c>
      <c r="H793" s="18">
        <f t="shared" si="62"/>
        <v>10.809333333333331</v>
      </c>
      <c r="J793" t="str">
        <f ca="1">IF(C793="","",IF(A793="","NO DATE",IF(NOT(ISNUMBER(A793)),"DATE IS TEXT",IF(A793&lt;&gt;INT(A793),"DATE HAS TIME",IF(OR(A793&lt;DATE(2026,9,16),A793&gt;TODAY()),"DATE OUT OF RANGE",IF(ISNA(MATCH(B793,{"SA-DAY","SA-NYT","SYS-DAY","SYS-NYT"},0)),"REFERENCE PROBLEM",IF(ISNA(MATCH(C793,ItemName,0)),"ITEM NOT IN LIST",IF(OR(NOT(ISNUMBER(D793)),D793&lt;=0),"QTY PROBLEM","OK"))))))))</f>
        <v>OK</v>
      </c>
    </row>
    <row r="794" spans="1:10" x14ac:dyDescent="0.25">
      <c r="A794" s="25">
        <v>46287</v>
      </c>
      <c r="B794" s="15" t="s">
        <v>2617</v>
      </c>
      <c r="C794" s="15" t="s">
        <v>1219</v>
      </c>
      <c r="D794" s="16">
        <v>2</v>
      </c>
      <c r="E794" s="18">
        <f t="shared" si="60"/>
        <v>10</v>
      </c>
      <c r="F794" s="18">
        <f t="shared" si="63"/>
        <v>20</v>
      </c>
      <c r="G794" s="18">
        <f t="shared" si="61"/>
        <v>6.5250000000000004</v>
      </c>
      <c r="H794" s="18">
        <f t="shared" si="62"/>
        <v>6.9499999999999993</v>
      </c>
      <c r="J794" t="str">
        <f ca="1">IF(C794="","",IF(A794="","NO DATE",IF(NOT(ISNUMBER(A794)),"DATE IS TEXT",IF(A794&lt;&gt;INT(A794),"DATE HAS TIME",IF(OR(A794&lt;DATE(2026,9,16),A794&gt;TODAY()),"DATE OUT OF RANGE",IF(ISNA(MATCH(B794,{"SA-DAY","SA-NYT","SYS-DAY","SYS-NYT"},0)),"REFERENCE PROBLEM",IF(ISNA(MATCH(C794,ItemName,0)),"ITEM NOT IN LIST",IF(OR(NOT(ISNUMBER(D794)),D794&lt;=0),"QTY PROBLEM","OK"))))))))</f>
        <v>OK</v>
      </c>
    </row>
    <row r="795" spans="1:10" x14ac:dyDescent="0.25">
      <c r="A795" s="25">
        <v>46287</v>
      </c>
      <c r="B795" s="15" t="s">
        <v>2617</v>
      </c>
      <c r="C795" s="15" t="s">
        <v>1569</v>
      </c>
      <c r="D795" s="16">
        <v>1</v>
      </c>
      <c r="E795" s="18">
        <f t="shared" si="60"/>
        <v>20</v>
      </c>
      <c r="F795" s="18">
        <f t="shared" si="63"/>
        <v>20</v>
      </c>
      <c r="G795" s="18">
        <f t="shared" si="61"/>
        <v>13.106666666666667</v>
      </c>
      <c r="H795" s="18">
        <f t="shared" si="62"/>
        <v>6.8933333333333326</v>
      </c>
      <c r="J795" t="str">
        <f ca="1">IF(C795="","",IF(A795="","NO DATE",IF(NOT(ISNUMBER(A795)),"DATE IS TEXT",IF(A795&lt;&gt;INT(A795),"DATE HAS TIME",IF(OR(A795&lt;DATE(2026,9,16),A795&gt;TODAY()),"DATE OUT OF RANGE",IF(ISNA(MATCH(B795,{"SA-DAY","SA-NYT","SYS-DAY","SYS-NYT"},0)),"REFERENCE PROBLEM",IF(ISNA(MATCH(C795,ItemName,0)),"ITEM NOT IN LIST",IF(OR(NOT(ISNUMBER(D795)),D795&lt;=0),"QTY PROBLEM","OK"))))))))</f>
        <v>OK</v>
      </c>
    </row>
    <row r="796" spans="1:10" x14ac:dyDescent="0.25">
      <c r="A796" s="25">
        <v>46287</v>
      </c>
      <c r="B796" s="15" t="s">
        <v>2617</v>
      </c>
      <c r="C796" s="15" t="s">
        <v>689</v>
      </c>
      <c r="D796" s="16">
        <v>1</v>
      </c>
      <c r="E796" s="18">
        <f t="shared" si="60"/>
        <v>20</v>
      </c>
      <c r="F796" s="18">
        <f t="shared" si="63"/>
        <v>20</v>
      </c>
      <c r="G796" s="18">
        <f t="shared" si="61"/>
        <v>8.8800000000000008</v>
      </c>
      <c r="H796" s="18">
        <f t="shared" si="62"/>
        <v>11.12</v>
      </c>
      <c r="J796" t="str">
        <f ca="1">IF(C796="","",IF(A796="","NO DATE",IF(NOT(ISNUMBER(A796)),"DATE IS TEXT",IF(A796&lt;&gt;INT(A796),"DATE HAS TIME",IF(OR(A796&lt;DATE(2026,9,16),A796&gt;TODAY()),"DATE OUT OF RANGE",IF(ISNA(MATCH(B796,{"SA-DAY","SA-NYT","SYS-DAY","SYS-NYT"},0)),"REFERENCE PROBLEM",IF(ISNA(MATCH(C796,ItemName,0)),"ITEM NOT IN LIST",IF(OR(NOT(ISNUMBER(D796)),D796&lt;=0),"QTY PROBLEM","OK"))))))))</f>
        <v>OK</v>
      </c>
    </row>
    <row r="797" spans="1:10" x14ac:dyDescent="0.25">
      <c r="A797" s="25">
        <v>46287</v>
      </c>
      <c r="B797" s="15" t="s">
        <v>2617</v>
      </c>
      <c r="C797" s="15" t="s">
        <v>816</v>
      </c>
      <c r="D797" s="16">
        <v>4</v>
      </c>
      <c r="E797" s="18">
        <f t="shared" si="60"/>
        <v>5</v>
      </c>
      <c r="F797" s="18">
        <f t="shared" si="63"/>
        <v>20</v>
      </c>
      <c r="G797" s="18">
        <f t="shared" si="61"/>
        <v>1.1818181818181819</v>
      </c>
      <c r="H797" s="18">
        <f t="shared" si="62"/>
        <v>15.272727272727273</v>
      </c>
      <c r="J797" t="str">
        <f ca="1">IF(C797="","",IF(A797="","NO DATE",IF(NOT(ISNUMBER(A797)),"DATE IS TEXT",IF(A797&lt;&gt;INT(A797),"DATE HAS TIME",IF(OR(A797&lt;DATE(2026,9,16),A797&gt;TODAY()),"DATE OUT OF RANGE",IF(ISNA(MATCH(B797,{"SA-DAY","SA-NYT","SYS-DAY","SYS-NYT"},0)),"REFERENCE PROBLEM",IF(ISNA(MATCH(C797,ItemName,0)),"ITEM NOT IN LIST",IF(OR(NOT(ISNUMBER(D797)),D797&lt;=0),"QTY PROBLEM","OK"))))))))</f>
        <v>OK</v>
      </c>
    </row>
    <row r="798" spans="1:10" x14ac:dyDescent="0.25">
      <c r="A798" s="25">
        <v>46287</v>
      </c>
      <c r="B798" s="15" t="s">
        <v>2617</v>
      </c>
      <c r="C798" s="15" t="s">
        <v>2198</v>
      </c>
      <c r="D798" s="16">
        <v>1</v>
      </c>
      <c r="E798" s="18">
        <f t="shared" ref="E798:E861" si="64">IF($C798="","",IFERROR(INDEX(ItemPriceCol,MATCH($C798,ItemName,0)),""))</f>
        <v>15</v>
      </c>
      <c r="F798" s="18">
        <f t="shared" si="63"/>
        <v>15</v>
      </c>
      <c r="G798" s="18">
        <f t="shared" si="61"/>
        <v>9.7799999999999994</v>
      </c>
      <c r="H798" s="18">
        <f t="shared" si="62"/>
        <v>5.2200000000000006</v>
      </c>
      <c r="J798" t="str">
        <f ca="1">IF(C798="","",IF(A798="","NO DATE",IF(NOT(ISNUMBER(A798)),"DATE IS TEXT",IF(A798&lt;&gt;INT(A798),"DATE HAS TIME",IF(OR(A798&lt;DATE(2026,9,16),A798&gt;TODAY()),"DATE OUT OF RANGE",IF(ISNA(MATCH(B798,{"SA-DAY","SA-NYT","SYS-DAY","SYS-NYT"},0)),"REFERENCE PROBLEM",IF(ISNA(MATCH(C798,ItemName,0)),"ITEM NOT IN LIST",IF(OR(NOT(ISNUMBER(D798)),D798&lt;=0),"QTY PROBLEM","OK"))))))))</f>
        <v>OK</v>
      </c>
    </row>
    <row r="799" spans="1:10" x14ac:dyDescent="0.25">
      <c r="A799" s="25">
        <v>46287</v>
      </c>
      <c r="B799" s="15" t="s">
        <v>2617</v>
      </c>
      <c r="C799" s="15" t="s">
        <v>1974</v>
      </c>
      <c r="D799" s="16">
        <v>1</v>
      </c>
      <c r="E799" s="18">
        <f t="shared" si="64"/>
        <v>15</v>
      </c>
      <c r="F799" s="18">
        <f t="shared" si="63"/>
        <v>15</v>
      </c>
      <c r="G799" s="18">
        <f t="shared" si="61"/>
        <v>10.943999999999999</v>
      </c>
      <c r="H799" s="18">
        <f t="shared" si="62"/>
        <v>4.0560000000000009</v>
      </c>
      <c r="J799" t="str">
        <f ca="1">IF(C799="","",IF(A799="","NO DATE",IF(NOT(ISNUMBER(A799)),"DATE IS TEXT",IF(A799&lt;&gt;INT(A799),"DATE HAS TIME",IF(OR(A799&lt;DATE(2026,9,16),A799&gt;TODAY()),"DATE OUT OF RANGE",IF(ISNA(MATCH(B799,{"SA-DAY","SA-NYT","SYS-DAY","SYS-NYT"},0)),"REFERENCE PROBLEM",IF(ISNA(MATCH(C799,ItemName,0)),"ITEM NOT IN LIST",IF(OR(NOT(ISNUMBER(D799)),D799&lt;=0),"QTY PROBLEM","OK"))))))))</f>
        <v>OK</v>
      </c>
    </row>
    <row r="800" spans="1:10" x14ac:dyDescent="0.25">
      <c r="A800" s="25">
        <v>46287</v>
      </c>
      <c r="B800" s="15" t="s">
        <v>2617</v>
      </c>
      <c r="C800" s="15" t="s">
        <v>804</v>
      </c>
      <c r="D800" s="16">
        <v>1</v>
      </c>
      <c r="E800" s="18">
        <f t="shared" si="64"/>
        <v>12</v>
      </c>
      <c r="F800" s="18">
        <f t="shared" si="63"/>
        <v>12</v>
      </c>
      <c r="G800" s="18">
        <f t="shared" si="61"/>
        <v>0.4</v>
      </c>
      <c r="H800" s="18">
        <f t="shared" si="62"/>
        <v>11.6</v>
      </c>
      <c r="J800" t="str">
        <f ca="1">IF(C800="","",IF(A800="","NO DATE",IF(NOT(ISNUMBER(A800)),"DATE IS TEXT",IF(A800&lt;&gt;INT(A800),"DATE HAS TIME",IF(OR(A800&lt;DATE(2026,9,16),A800&gt;TODAY()),"DATE OUT OF RANGE",IF(ISNA(MATCH(B800,{"SA-DAY","SA-NYT","SYS-DAY","SYS-NYT"},0)),"REFERENCE PROBLEM",IF(ISNA(MATCH(C800,ItemName,0)),"ITEM NOT IN LIST",IF(OR(NOT(ISNUMBER(D800)),D800&lt;=0),"QTY PROBLEM","OK"))))))))</f>
        <v>OK</v>
      </c>
    </row>
    <row r="801" spans="1:10" x14ac:dyDescent="0.25">
      <c r="A801" s="25">
        <v>46287</v>
      </c>
      <c r="B801" s="15" t="s">
        <v>2617</v>
      </c>
      <c r="C801" s="15" t="s">
        <v>431</v>
      </c>
      <c r="D801" s="16">
        <v>1</v>
      </c>
      <c r="E801" s="18">
        <f t="shared" si="64"/>
        <v>12</v>
      </c>
      <c r="F801" s="18">
        <f t="shared" si="63"/>
        <v>12</v>
      </c>
      <c r="G801" s="18">
        <f t="shared" si="61"/>
        <v>7.8224999999999998</v>
      </c>
      <c r="H801" s="18">
        <f t="shared" si="62"/>
        <v>4.1775000000000002</v>
      </c>
      <c r="J801" t="str">
        <f ca="1">IF(C801="","",IF(A801="","NO DATE",IF(NOT(ISNUMBER(A801)),"DATE IS TEXT",IF(A801&lt;&gt;INT(A801),"DATE HAS TIME",IF(OR(A801&lt;DATE(2026,9,16),A801&gt;TODAY()),"DATE OUT OF RANGE",IF(ISNA(MATCH(B801,{"SA-DAY","SA-NYT","SYS-DAY","SYS-NYT"},0)),"REFERENCE PROBLEM",IF(ISNA(MATCH(C801,ItemName,0)),"ITEM NOT IN LIST",IF(OR(NOT(ISNUMBER(D801)),D801&lt;=0),"QTY PROBLEM","OK"))))))))</f>
        <v>OK</v>
      </c>
    </row>
    <row r="802" spans="1:10" x14ac:dyDescent="0.25">
      <c r="A802" s="25">
        <v>46287</v>
      </c>
      <c r="B802" s="15" t="s">
        <v>2617</v>
      </c>
      <c r="C802" s="15" t="s">
        <v>1241</v>
      </c>
      <c r="D802" s="16">
        <v>2</v>
      </c>
      <c r="E802" s="18">
        <f t="shared" si="64"/>
        <v>5</v>
      </c>
      <c r="F802" s="18">
        <f t="shared" si="63"/>
        <v>10</v>
      </c>
      <c r="G802" s="18">
        <f t="shared" si="61"/>
        <v>3.2625000000000002</v>
      </c>
      <c r="H802" s="18">
        <f t="shared" si="62"/>
        <v>3.4749999999999996</v>
      </c>
      <c r="J802" t="str">
        <f ca="1">IF(C802="","",IF(A802="","NO DATE",IF(NOT(ISNUMBER(A802)),"DATE IS TEXT",IF(A802&lt;&gt;INT(A802),"DATE HAS TIME",IF(OR(A802&lt;DATE(2026,9,16),A802&gt;TODAY()),"DATE OUT OF RANGE",IF(ISNA(MATCH(B802,{"SA-DAY","SA-NYT","SYS-DAY","SYS-NYT"},0)),"REFERENCE PROBLEM",IF(ISNA(MATCH(C802,ItemName,0)),"ITEM NOT IN LIST",IF(OR(NOT(ISNUMBER(D802)),D802&lt;=0),"QTY PROBLEM","OK"))))))))</f>
        <v>OK</v>
      </c>
    </row>
    <row r="803" spans="1:10" x14ac:dyDescent="0.25">
      <c r="A803" s="25">
        <v>46288</v>
      </c>
      <c r="B803" s="15" t="s">
        <v>2616</v>
      </c>
      <c r="C803" s="15" t="s">
        <v>1553</v>
      </c>
      <c r="D803" s="16">
        <v>8</v>
      </c>
      <c r="E803" s="18">
        <f t="shared" si="64"/>
        <v>20</v>
      </c>
      <c r="F803" s="18">
        <f t="shared" si="63"/>
        <v>160</v>
      </c>
      <c r="G803" s="18">
        <f t="shared" si="61"/>
        <v>13.106666666666667</v>
      </c>
      <c r="H803" s="18">
        <f t="shared" si="62"/>
        <v>55.146666666666661</v>
      </c>
      <c r="J803" t="str">
        <f ca="1">IF(C803="","",IF(A803="","NO DATE",IF(NOT(ISNUMBER(A803)),"DATE IS TEXT",IF(A803&lt;&gt;INT(A803),"DATE HAS TIME",IF(OR(A803&lt;DATE(2026,9,16),A803&gt;TODAY()),"DATE OUT OF RANGE",IF(ISNA(MATCH(B803,{"SA-DAY","SA-NYT","SYS-DAY","SYS-NYT"},0)),"REFERENCE PROBLEM",IF(ISNA(MATCH(C803,ItemName,0)),"ITEM NOT IN LIST",IF(OR(NOT(ISNUMBER(D803)),D803&lt;=0),"QTY PROBLEM","OK"))))))))</f>
        <v>OK</v>
      </c>
    </row>
    <row r="804" spans="1:10" x14ac:dyDescent="0.25">
      <c r="A804" s="25">
        <v>46288</v>
      </c>
      <c r="B804" s="15" t="s">
        <v>2616</v>
      </c>
      <c r="C804" s="15" t="s">
        <v>235</v>
      </c>
      <c r="D804" s="16">
        <v>14</v>
      </c>
      <c r="E804" s="18">
        <f t="shared" si="64"/>
        <v>15</v>
      </c>
      <c r="F804" s="18">
        <f t="shared" si="63"/>
        <v>210</v>
      </c>
      <c r="G804" s="18">
        <f t="shared" si="61"/>
        <v>9.1466666666666665</v>
      </c>
      <c r="H804" s="18">
        <f t="shared" si="62"/>
        <v>81.946666666666658</v>
      </c>
      <c r="J804" t="str">
        <f ca="1">IF(C804="","",IF(A804="","NO DATE",IF(NOT(ISNUMBER(A804)),"DATE IS TEXT",IF(A804&lt;&gt;INT(A804),"DATE HAS TIME",IF(OR(A804&lt;DATE(2026,9,16),A804&gt;TODAY()),"DATE OUT OF RANGE",IF(ISNA(MATCH(B804,{"SA-DAY","SA-NYT","SYS-DAY","SYS-NYT"},0)),"REFERENCE PROBLEM",IF(ISNA(MATCH(C804,ItemName,0)),"ITEM NOT IN LIST",IF(OR(NOT(ISNUMBER(D804)),D804&lt;=0),"QTY PROBLEM","OK"))))))))</f>
        <v>OK</v>
      </c>
    </row>
    <row r="805" spans="1:10" x14ac:dyDescent="0.25">
      <c r="A805" s="25">
        <v>46288</v>
      </c>
      <c r="B805" s="15" t="s">
        <v>2616</v>
      </c>
      <c r="C805" s="15" t="s">
        <v>522</v>
      </c>
      <c r="D805" s="16">
        <v>14</v>
      </c>
      <c r="E805" s="18">
        <f t="shared" si="64"/>
        <v>15</v>
      </c>
      <c r="F805" s="18">
        <f t="shared" si="63"/>
        <v>210</v>
      </c>
      <c r="G805" s="18">
        <f t="shared" si="61"/>
        <v>9.7799999999999994</v>
      </c>
      <c r="H805" s="18">
        <f t="shared" si="62"/>
        <v>73.080000000000013</v>
      </c>
      <c r="J805" t="str">
        <f ca="1">IF(C805="","",IF(A805="","NO DATE",IF(NOT(ISNUMBER(A805)),"DATE IS TEXT",IF(A805&lt;&gt;INT(A805),"DATE HAS TIME",IF(OR(A805&lt;DATE(2026,9,16),A805&gt;TODAY()),"DATE OUT OF RANGE",IF(ISNA(MATCH(B805,{"SA-DAY","SA-NYT","SYS-DAY","SYS-NYT"},0)),"REFERENCE PROBLEM",IF(ISNA(MATCH(C805,ItemName,0)),"ITEM NOT IN LIST",IF(OR(NOT(ISNUMBER(D805)),D805&lt;=0),"QTY PROBLEM","OK"))))))))</f>
        <v>OK</v>
      </c>
    </row>
    <row r="806" spans="1:10" x14ac:dyDescent="0.25">
      <c r="A806" s="25">
        <v>46288</v>
      </c>
      <c r="B806" s="15" t="s">
        <v>2616</v>
      </c>
      <c r="C806" s="15" t="s">
        <v>1777</v>
      </c>
      <c r="D806" s="16">
        <v>14</v>
      </c>
      <c r="E806" s="18">
        <f t="shared" si="64"/>
        <v>15</v>
      </c>
      <c r="F806" s="18">
        <f t="shared" si="63"/>
        <v>210</v>
      </c>
      <c r="G806" s="18">
        <f t="shared" si="61"/>
        <v>7.04</v>
      </c>
      <c r="H806" s="18">
        <f t="shared" si="62"/>
        <v>111.44</v>
      </c>
      <c r="J806" t="str">
        <f ca="1">IF(C806="","",IF(A806="","NO DATE",IF(NOT(ISNUMBER(A806)),"DATE IS TEXT",IF(A806&lt;&gt;INT(A806),"DATE HAS TIME",IF(OR(A806&lt;DATE(2026,9,16),A806&gt;TODAY()),"DATE OUT OF RANGE",IF(ISNA(MATCH(B806,{"SA-DAY","SA-NYT","SYS-DAY","SYS-NYT"},0)),"REFERENCE PROBLEM",IF(ISNA(MATCH(C806,ItemName,0)),"ITEM NOT IN LIST",IF(OR(NOT(ISNUMBER(D806)),D806&lt;=0),"QTY PROBLEM","OK"))))))))</f>
        <v>OK</v>
      </c>
    </row>
    <row r="807" spans="1:10" x14ac:dyDescent="0.25">
      <c r="A807" s="25">
        <v>46288</v>
      </c>
      <c r="B807" s="15" t="s">
        <v>2616</v>
      </c>
      <c r="C807" s="15" t="s">
        <v>510</v>
      </c>
      <c r="D807" s="16">
        <v>5</v>
      </c>
      <c r="E807" s="18">
        <f t="shared" si="64"/>
        <v>40</v>
      </c>
      <c r="F807" s="18">
        <f t="shared" si="63"/>
        <v>200</v>
      </c>
      <c r="G807" s="18">
        <f t="shared" si="61"/>
        <v>26.085000000000001</v>
      </c>
      <c r="H807" s="18">
        <f t="shared" si="62"/>
        <v>69.574999999999989</v>
      </c>
      <c r="J807" t="str">
        <f ca="1">IF(C807="","",IF(A807="","NO DATE",IF(NOT(ISNUMBER(A807)),"DATE IS TEXT",IF(A807&lt;&gt;INT(A807),"DATE HAS TIME",IF(OR(A807&lt;DATE(2026,9,16),A807&gt;TODAY()),"DATE OUT OF RANGE",IF(ISNA(MATCH(B807,{"SA-DAY","SA-NYT","SYS-DAY","SYS-NYT"},0)),"REFERENCE PROBLEM",IF(ISNA(MATCH(C807,ItemName,0)),"ITEM NOT IN LIST",IF(OR(NOT(ISNUMBER(D807)),D807&lt;=0),"QTY PROBLEM","OK"))))))))</f>
        <v>OK</v>
      </c>
    </row>
    <row r="808" spans="1:10" x14ac:dyDescent="0.25">
      <c r="A808" s="25">
        <v>46288</v>
      </c>
      <c r="B808" s="15" t="s">
        <v>2616</v>
      </c>
      <c r="C808" s="15" t="s">
        <v>1537</v>
      </c>
      <c r="D808" s="16">
        <v>2</v>
      </c>
      <c r="E808" s="18">
        <f t="shared" si="64"/>
        <v>95</v>
      </c>
      <c r="F808" s="18">
        <f t="shared" si="63"/>
        <v>190</v>
      </c>
      <c r="G808" s="18">
        <f t="shared" si="61"/>
        <v>53.733333333333334</v>
      </c>
      <c r="H808" s="18">
        <f t="shared" si="62"/>
        <v>82.533333333333331</v>
      </c>
      <c r="J808" t="str">
        <f ca="1">IF(C808="","",IF(A808="","NO DATE",IF(NOT(ISNUMBER(A808)),"DATE IS TEXT",IF(A808&lt;&gt;INT(A808),"DATE HAS TIME",IF(OR(A808&lt;DATE(2026,9,16),A808&gt;TODAY()),"DATE OUT OF RANGE",IF(ISNA(MATCH(B808,{"SA-DAY","SA-NYT","SYS-DAY","SYS-NYT"},0)),"REFERENCE PROBLEM",IF(ISNA(MATCH(C808,ItemName,0)),"ITEM NOT IN LIST",IF(OR(NOT(ISNUMBER(D808)),D808&lt;=0),"QTY PROBLEM","OK"))))))))</f>
        <v>OK</v>
      </c>
    </row>
    <row r="809" spans="1:10" x14ac:dyDescent="0.25">
      <c r="A809" s="25">
        <v>46288</v>
      </c>
      <c r="B809" s="15" t="s">
        <v>2616</v>
      </c>
      <c r="C809" s="15" t="s">
        <v>239</v>
      </c>
      <c r="D809" s="16">
        <v>24</v>
      </c>
      <c r="E809" s="18">
        <f t="shared" si="64"/>
        <v>7</v>
      </c>
      <c r="F809" s="18">
        <f t="shared" si="63"/>
        <v>168</v>
      </c>
      <c r="G809" s="18">
        <f t="shared" si="61"/>
        <v>3.1066666666666674</v>
      </c>
      <c r="H809" s="18">
        <f t="shared" si="62"/>
        <v>93.439999999999984</v>
      </c>
      <c r="J809" t="str">
        <f ca="1">IF(C809="","",IF(A809="","NO DATE",IF(NOT(ISNUMBER(A809)),"DATE IS TEXT",IF(A809&lt;&gt;INT(A809),"DATE HAS TIME",IF(OR(A809&lt;DATE(2026,9,16),A809&gt;TODAY()),"DATE OUT OF RANGE",IF(ISNA(MATCH(B809,{"SA-DAY","SA-NYT","SYS-DAY","SYS-NYT"},0)),"REFERENCE PROBLEM",IF(ISNA(MATCH(C809,ItemName,0)),"ITEM NOT IN LIST",IF(OR(NOT(ISNUMBER(D809)),D809&lt;=0),"QTY PROBLEM","OK"))))))))</f>
        <v>OK</v>
      </c>
    </row>
    <row r="810" spans="1:10" x14ac:dyDescent="0.25">
      <c r="A810" s="25">
        <v>46288</v>
      </c>
      <c r="B810" s="15" t="s">
        <v>2616</v>
      </c>
      <c r="C810" s="15" t="s">
        <v>2055</v>
      </c>
      <c r="D810" s="16">
        <v>8</v>
      </c>
      <c r="E810" s="18">
        <f t="shared" si="64"/>
        <v>15</v>
      </c>
      <c r="F810" s="18">
        <f t="shared" si="63"/>
        <v>120</v>
      </c>
      <c r="G810" s="18">
        <f t="shared" si="61"/>
        <v>11.25</v>
      </c>
      <c r="H810" s="18">
        <f t="shared" si="62"/>
        <v>30</v>
      </c>
      <c r="J810" t="str">
        <f ca="1">IF(C810="","",IF(A810="","NO DATE",IF(NOT(ISNUMBER(A810)),"DATE IS TEXT",IF(A810&lt;&gt;INT(A810),"DATE HAS TIME",IF(OR(A810&lt;DATE(2026,9,16),A810&gt;TODAY()),"DATE OUT OF RANGE",IF(ISNA(MATCH(B810,{"SA-DAY","SA-NYT","SYS-DAY","SYS-NYT"},0)),"REFERENCE PROBLEM",IF(ISNA(MATCH(C810,ItemName,0)),"ITEM NOT IN LIST",IF(OR(NOT(ISNUMBER(D810)),D810&lt;=0),"QTY PROBLEM","OK"))))))))</f>
        <v>OK</v>
      </c>
    </row>
    <row r="811" spans="1:10" x14ac:dyDescent="0.25">
      <c r="A811" s="25">
        <v>46288</v>
      </c>
      <c r="B811" s="15" t="s">
        <v>2616</v>
      </c>
      <c r="C811" s="15" t="s">
        <v>335</v>
      </c>
      <c r="D811" s="16">
        <v>3</v>
      </c>
      <c r="E811" s="18">
        <f t="shared" si="64"/>
        <v>30</v>
      </c>
      <c r="F811" s="18">
        <f t="shared" si="63"/>
        <v>90</v>
      </c>
      <c r="G811" s="18">
        <f t="shared" si="61"/>
        <v>15.546666666666667</v>
      </c>
      <c r="H811" s="18">
        <f t="shared" si="62"/>
        <v>43.36</v>
      </c>
      <c r="J811" t="str">
        <f ca="1">IF(C811="","",IF(A811="","NO DATE",IF(NOT(ISNUMBER(A811)),"DATE IS TEXT",IF(A811&lt;&gt;INT(A811),"DATE HAS TIME",IF(OR(A811&lt;DATE(2026,9,16),A811&gt;TODAY()),"DATE OUT OF RANGE",IF(ISNA(MATCH(B811,{"SA-DAY","SA-NYT","SYS-DAY","SYS-NYT"},0)),"REFERENCE PROBLEM",IF(ISNA(MATCH(C811,ItemName,0)),"ITEM NOT IN LIST",IF(OR(NOT(ISNUMBER(D811)),D811&lt;=0),"QTY PROBLEM","OK"))))))))</f>
        <v>OK</v>
      </c>
    </row>
    <row r="812" spans="1:10" x14ac:dyDescent="0.25">
      <c r="A812" s="25">
        <v>46288</v>
      </c>
      <c r="B812" s="15" t="s">
        <v>2616</v>
      </c>
      <c r="C812" s="15" t="s">
        <v>516</v>
      </c>
      <c r="D812" s="16">
        <v>6</v>
      </c>
      <c r="E812" s="18">
        <f t="shared" si="64"/>
        <v>15</v>
      </c>
      <c r="F812" s="18">
        <f t="shared" si="63"/>
        <v>90</v>
      </c>
      <c r="G812" s="18">
        <f t="shared" si="61"/>
        <v>9.7799999999999994</v>
      </c>
      <c r="H812" s="18">
        <f t="shared" si="62"/>
        <v>31.320000000000007</v>
      </c>
      <c r="J812" t="str">
        <f ca="1">IF(C812="","",IF(A812="","NO DATE",IF(NOT(ISNUMBER(A812)),"DATE IS TEXT",IF(A812&lt;&gt;INT(A812),"DATE HAS TIME",IF(OR(A812&lt;DATE(2026,9,16),A812&gt;TODAY()),"DATE OUT OF RANGE",IF(ISNA(MATCH(B812,{"SA-DAY","SA-NYT","SYS-DAY","SYS-NYT"},0)),"REFERENCE PROBLEM",IF(ISNA(MATCH(C812,ItemName,0)),"ITEM NOT IN LIST",IF(OR(NOT(ISNUMBER(D812)),D812&lt;=0),"QTY PROBLEM","OK"))))))))</f>
        <v>OK</v>
      </c>
    </row>
    <row r="813" spans="1:10" x14ac:dyDescent="0.25">
      <c r="A813" s="25">
        <v>46288</v>
      </c>
      <c r="B813" s="15" t="s">
        <v>2616</v>
      </c>
      <c r="C813" s="15" t="s">
        <v>1759</v>
      </c>
      <c r="D813" s="16">
        <v>5</v>
      </c>
      <c r="E813" s="18">
        <f t="shared" si="64"/>
        <v>15</v>
      </c>
      <c r="F813" s="18">
        <f t="shared" si="63"/>
        <v>75</v>
      </c>
      <c r="G813" s="18">
        <f t="shared" si="61"/>
        <v>6.8</v>
      </c>
      <c r="H813" s="18">
        <f t="shared" si="62"/>
        <v>41</v>
      </c>
      <c r="J813" t="str">
        <f ca="1">IF(C813="","",IF(A813="","NO DATE",IF(NOT(ISNUMBER(A813)),"DATE IS TEXT",IF(A813&lt;&gt;INT(A813),"DATE HAS TIME",IF(OR(A813&lt;DATE(2026,9,16),A813&gt;TODAY()),"DATE OUT OF RANGE",IF(ISNA(MATCH(B813,{"SA-DAY","SA-NYT","SYS-DAY","SYS-NYT"},0)),"REFERENCE PROBLEM",IF(ISNA(MATCH(C813,ItemName,0)),"ITEM NOT IN LIST",IF(OR(NOT(ISNUMBER(D813)),D813&lt;=0),"QTY PROBLEM","OK"))))))))</f>
        <v>OK</v>
      </c>
    </row>
    <row r="814" spans="1:10" x14ac:dyDescent="0.25">
      <c r="A814" s="25">
        <v>46288</v>
      </c>
      <c r="B814" s="15" t="s">
        <v>2616</v>
      </c>
      <c r="C814" s="15" t="s">
        <v>2440</v>
      </c>
      <c r="D814" s="16">
        <v>6</v>
      </c>
      <c r="E814" s="18">
        <f t="shared" si="64"/>
        <v>12</v>
      </c>
      <c r="F814" s="18">
        <f t="shared" si="63"/>
        <v>72</v>
      </c>
      <c r="G814" s="18">
        <f t="shared" si="61"/>
        <v>7.8224999999999998</v>
      </c>
      <c r="H814" s="18">
        <f t="shared" si="62"/>
        <v>25.064999999999998</v>
      </c>
      <c r="J814" t="str">
        <f ca="1">IF(C814="","",IF(A814="","NO DATE",IF(NOT(ISNUMBER(A814)),"DATE IS TEXT",IF(A814&lt;&gt;INT(A814),"DATE HAS TIME",IF(OR(A814&lt;DATE(2026,9,16),A814&gt;TODAY()),"DATE OUT OF RANGE",IF(ISNA(MATCH(B814,{"SA-DAY","SA-NYT","SYS-DAY","SYS-NYT"},0)),"REFERENCE PROBLEM",IF(ISNA(MATCH(C814,ItemName,0)),"ITEM NOT IN LIST",IF(OR(NOT(ISNUMBER(D814)),D814&lt;=0),"QTY PROBLEM","OK"))))))))</f>
        <v>OK</v>
      </c>
    </row>
    <row r="815" spans="1:10" x14ac:dyDescent="0.25">
      <c r="A815" s="25">
        <v>46288</v>
      </c>
      <c r="B815" s="15" t="s">
        <v>2616</v>
      </c>
      <c r="C815" s="15" t="s">
        <v>1309</v>
      </c>
      <c r="D815" s="16">
        <v>2</v>
      </c>
      <c r="E815" s="18">
        <f t="shared" si="64"/>
        <v>35</v>
      </c>
      <c r="F815" s="18">
        <f t="shared" si="63"/>
        <v>70</v>
      </c>
      <c r="G815" s="18">
        <f t="shared" si="61"/>
        <v>26.68</v>
      </c>
      <c r="H815" s="18">
        <f t="shared" si="62"/>
        <v>16.64</v>
      </c>
      <c r="J815" t="str">
        <f ca="1">IF(C815="","",IF(A815="","NO DATE",IF(NOT(ISNUMBER(A815)),"DATE IS TEXT",IF(A815&lt;&gt;INT(A815),"DATE HAS TIME",IF(OR(A815&lt;DATE(2026,9,16),A815&gt;TODAY()),"DATE OUT OF RANGE",IF(ISNA(MATCH(B815,{"SA-DAY","SA-NYT","SYS-DAY","SYS-NYT"},0)),"REFERENCE PROBLEM",IF(ISNA(MATCH(C815,ItemName,0)),"ITEM NOT IN LIST",IF(OR(NOT(ISNUMBER(D815)),D815&lt;=0),"QTY PROBLEM","OK"))))))))</f>
        <v>OK</v>
      </c>
    </row>
    <row r="816" spans="1:10" x14ac:dyDescent="0.25">
      <c r="A816" s="25">
        <v>46288</v>
      </c>
      <c r="B816" s="15" t="s">
        <v>2616</v>
      </c>
      <c r="C816" s="15" t="s">
        <v>237</v>
      </c>
      <c r="D816" s="16">
        <v>2</v>
      </c>
      <c r="E816" s="18">
        <f t="shared" si="64"/>
        <v>35</v>
      </c>
      <c r="F816" s="18">
        <f t="shared" si="63"/>
        <v>70</v>
      </c>
      <c r="G816" s="18">
        <f t="shared" si="61"/>
        <v>24.16</v>
      </c>
      <c r="H816" s="18">
        <f t="shared" si="62"/>
        <v>21.68</v>
      </c>
      <c r="J816" t="str">
        <f ca="1">IF(C816="","",IF(A816="","NO DATE",IF(NOT(ISNUMBER(A816)),"DATE IS TEXT",IF(A816&lt;&gt;INT(A816),"DATE HAS TIME",IF(OR(A816&lt;DATE(2026,9,16),A816&gt;TODAY()),"DATE OUT OF RANGE",IF(ISNA(MATCH(B816,{"SA-DAY","SA-NYT","SYS-DAY","SYS-NYT"},0)),"REFERENCE PROBLEM",IF(ISNA(MATCH(C816,ItemName,0)),"ITEM NOT IN LIST",IF(OR(NOT(ISNUMBER(D816)),D816&lt;=0),"QTY PROBLEM","OK"))))))))</f>
        <v>OK</v>
      </c>
    </row>
    <row r="817" spans="1:10" x14ac:dyDescent="0.25">
      <c r="A817" s="25">
        <v>46288</v>
      </c>
      <c r="B817" s="15" t="s">
        <v>2616</v>
      </c>
      <c r="C817" s="15" t="s">
        <v>2420</v>
      </c>
      <c r="D817" s="16">
        <v>4</v>
      </c>
      <c r="E817" s="18">
        <f t="shared" si="64"/>
        <v>15</v>
      </c>
      <c r="F817" s="18">
        <f t="shared" si="63"/>
        <v>60</v>
      </c>
      <c r="G817" s="18">
        <f t="shared" si="61"/>
        <v>8.3553333333333324</v>
      </c>
      <c r="H817" s="18">
        <f t="shared" si="62"/>
        <v>26.57866666666667</v>
      </c>
      <c r="J817" t="str">
        <f ca="1">IF(C817="","",IF(A817="","NO DATE",IF(NOT(ISNUMBER(A817)),"DATE IS TEXT",IF(A817&lt;&gt;INT(A817),"DATE HAS TIME",IF(OR(A817&lt;DATE(2026,9,16),A817&gt;TODAY()),"DATE OUT OF RANGE",IF(ISNA(MATCH(B817,{"SA-DAY","SA-NYT","SYS-DAY","SYS-NYT"},0)),"REFERENCE PROBLEM",IF(ISNA(MATCH(C817,ItemName,0)),"ITEM NOT IN LIST",IF(OR(NOT(ISNUMBER(D817)),D817&lt;=0),"QTY PROBLEM","OK"))))))))</f>
        <v>OK</v>
      </c>
    </row>
    <row r="818" spans="1:10" x14ac:dyDescent="0.25">
      <c r="A818" s="25">
        <v>46288</v>
      </c>
      <c r="B818" s="15" t="s">
        <v>2616</v>
      </c>
      <c r="C818" s="15" t="s">
        <v>1055</v>
      </c>
      <c r="D818" s="16">
        <v>2</v>
      </c>
      <c r="E818" s="18">
        <f t="shared" si="64"/>
        <v>30</v>
      </c>
      <c r="F818" s="18">
        <f t="shared" si="63"/>
        <v>60</v>
      </c>
      <c r="G818" s="18">
        <f t="shared" si="61"/>
        <v>0.4</v>
      </c>
      <c r="H818" s="18">
        <f t="shared" si="62"/>
        <v>59.2</v>
      </c>
      <c r="J818" t="str">
        <f ca="1">IF(C818="","",IF(A818="","NO DATE",IF(NOT(ISNUMBER(A818)),"DATE IS TEXT",IF(A818&lt;&gt;INT(A818),"DATE HAS TIME",IF(OR(A818&lt;DATE(2026,9,16),A818&gt;TODAY()),"DATE OUT OF RANGE",IF(ISNA(MATCH(B818,{"SA-DAY","SA-NYT","SYS-DAY","SYS-NYT"},0)),"REFERENCE PROBLEM",IF(ISNA(MATCH(C818,ItemName,0)),"ITEM NOT IN LIST",IF(OR(NOT(ISNUMBER(D818)),D818&lt;=0),"QTY PROBLEM","OK"))))))))</f>
        <v>OK</v>
      </c>
    </row>
    <row r="819" spans="1:10" x14ac:dyDescent="0.25">
      <c r="A819" s="25">
        <v>46288</v>
      </c>
      <c r="B819" s="15" t="s">
        <v>2616</v>
      </c>
      <c r="C819" s="15" t="s">
        <v>2098</v>
      </c>
      <c r="D819" s="16">
        <v>4</v>
      </c>
      <c r="E819" s="18">
        <f t="shared" si="64"/>
        <v>15</v>
      </c>
      <c r="F819" s="18">
        <f t="shared" si="63"/>
        <v>60</v>
      </c>
      <c r="G819" s="18">
        <f t="shared" si="61"/>
        <v>9.7799999999999994</v>
      </c>
      <c r="H819" s="18">
        <f t="shared" si="62"/>
        <v>20.880000000000003</v>
      </c>
      <c r="J819" t="str">
        <f ca="1">IF(C819="","",IF(A819="","NO DATE",IF(NOT(ISNUMBER(A819)),"DATE IS TEXT",IF(A819&lt;&gt;INT(A819),"DATE HAS TIME",IF(OR(A819&lt;DATE(2026,9,16),A819&gt;TODAY()),"DATE OUT OF RANGE",IF(ISNA(MATCH(B819,{"SA-DAY","SA-NYT","SYS-DAY","SYS-NYT"},0)),"REFERENCE PROBLEM",IF(ISNA(MATCH(C819,ItemName,0)),"ITEM NOT IN LIST",IF(OR(NOT(ISNUMBER(D819)),D819&lt;=0),"QTY PROBLEM","OK"))))))))</f>
        <v>OK</v>
      </c>
    </row>
    <row r="820" spans="1:10" x14ac:dyDescent="0.25">
      <c r="A820" s="25">
        <v>46288</v>
      </c>
      <c r="B820" s="15" t="s">
        <v>2616</v>
      </c>
      <c r="C820" s="15" t="s">
        <v>635</v>
      </c>
      <c r="D820" s="16">
        <v>3</v>
      </c>
      <c r="E820" s="18">
        <f t="shared" si="64"/>
        <v>20</v>
      </c>
      <c r="F820" s="18">
        <f t="shared" si="63"/>
        <v>60</v>
      </c>
      <c r="G820" s="18">
        <f t="shared" si="61"/>
        <v>11.533333333333333</v>
      </c>
      <c r="H820" s="18">
        <f t="shared" si="62"/>
        <v>25.4</v>
      </c>
      <c r="J820" t="str">
        <f ca="1">IF(C820="","",IF(A820="","NO DATE",IF(NOT(ISNUMBER(A820)),"DATE IS TEXT",IF(A820&lt;&gt;INT(A820),"DATE HAS TIME",IF(OR(A820&lt;DATE(2026,9,16),A820&gt;TODAY()),"DATE OUT OF RANGE",IF(ISNA(MATCH(B820,{"SA-DAY","SA-NYT","SYS-DAY","SYS-NYT"},0)),"REFERENCE PROBLEM",IF(ISNA(MATCH(C820,ItemName,0)),"ITEM NOT IN LIST",IF(OR(NOT(ISNUMBER(D820)),D820&lt;=0),"QTY PROBLEM","OK"))))))))</f>
        <v>OK</v>
      </c>
    </row>
    <row r="821" spans="1:10" x14ac:dyDescent="0.25">
      <c r="A821" s="25">
        <v>46288</v>
      </c>
      <c r="B821" s="15" t="s">
        <v>2616</v>
      </c>
      <c r="C821" s="15" t="s">
        <v>1561</v>
      </c>
      <c r="D821" s="16">
        <v>3</v>
      </c>
      <c r="E821" s="18">
        <f t="shared" si="64"/>
        <v>20</v>
      </c>
      <c r="F821" s="18">
        <f t="shared" si="63"/>
        <v>60</v>
      </c>
      <c r="G821" s="18">
        <f t="shared" si="61"/>
        <v>13.106666666666667</v>
      </c>
      <c r="H821" s="18">
        <f t="shared" si="62"/>
        <v>20.68</v>
      </c>
      <c r="J821" t="str">
        <f ca="1">IF(C821="","",IF(A821="","NO DATE",IF(NOT(ISNUMBER(A821)),"DATE IS TEXT",IF(A821&lt;&gt;INT(A821),"DATE HAS TIME",IF(OR(A821&lt;DATE(2026,9,16),A821&gt;TODAY()),"DATE OUT OF RANGE",IF(ISNA(MATCH(B821,{"SA-DAY","SA-NYT","SYS-DAY","SYS-NYT"},0)),"REFERENCE PROBLEM",IF(ISNA(MATCH(C821,ItemName,0)),"ITEM NOT IN LIST",IF(OR(NOT(ISNUMBER(D821)),D821&lt;=0),"QTY PROBLEM","OK"))))))))</f>
        <v>OK</v>
      </c>
    </row>
    <row r="822" spans="1:10" x14ac:dyDescent="0.25">
      <c r="A822" s="25">
        <v>46288</v>
      </c>
      <c r="B822" s="15" t="s">
        <v>2616</v>
      </c>
      <c r="C822" s="15" t="s">
        <v>227</v>
      </c>
      <c r="D822" s="16">
        <v>1</v>
      </c>
      <c r="E822" s="18">
        <f t="shared" si="64"/>
        <v>50</v>
      </c>
      <c r="F822" s="18">
        <f t="shared" si="63"/>
        <v>50</v>
      </c>
      <c r="G822" s="18">
        <f t="shared" si="61"/>
        <v>32.61</v>
      </c>
      <c r="H822" s="18">
        <f t="shared" si="62"/>
        <v>17.39</v>
      </c>
      <c r="J822" t="str">
        <f ca="1">IF(C822="","",IF(A822="","NO DATE",IF(NOT(ISNUMBER(A822)),"DATE IS TEXT",IF(A822&lt;&gt;INT(A822),"DATE HAS TIME",IF(OR(A822&lt;DATE(2026,9,16),A822&gt;TODAY()),"DATE OUT OF RANGE",IF(ISNA(MATCH(B822,{"SA-DAY","SA-NYT","SYS-DAY","SYS-NYT"},0)),"REFERENCE PROBLEM",IF(ISNA(MATCH(C822,ItemName,0)),"ITEM NOT IN LIST",IF(OR(NOT(ISNUMBER(D822)),D822&lt;=0),"QTY PROBLEM","OK"))))))))</f>
        <v>OK</v>
      </c>
    </row>
    <row r="823" spans="1:10" x14ac:dyDescent="0.25">
      <c r="A823" s="25">
        <v>46288</v>
      </c>
      <c r="B823" s="15" t="s">
        <v>2616</v>
      </c>
      <c r="C823" s="15" t="s">
        <v>349</v>
      </c>
      <c r="D823" s="16">
        <v>1</v>
      </c>
      <c r="E823" s="18">
        <f t="shared" si="64"/>
        <v>50</v>
      </c>
      <c r="F823" s="18">
        <f t="shared" si="63"/>
        <v>50</v>
      </c>
      <c r="G823" s="18">
        <f t="shared" si="61"/>
        <v>32.61</v>
      </c>
      <c r="H823" s="18">
        <f t="shared" si="62"/>
        <v>17.39</v>
      </c>
      <c r="J823" t="str">
        <f ca="1">IF(C823="","",IF(A823="","NO DATE",IF(NOT(ISNUMBER(A823)),"DATE IS TEXT",IF(A823&lt;&gt;INT(A823),"DATE HAS TIME",IF(OR(A823&lt;DATE(2026,9,16),A823&gt;TODAY()),"DATE OUT OF RANGE",IF(ISNA(MATCH(B823,{"SA-DAY","SA-NYT","SYS-DAY","SYS-NYT"},0)),"REFERENCE PROBLEM",IF(ISNA(MATCH(C823,ItemName,0)),"ITEM NOT IN LIST",IF(OR(NOT(ISNUMBER(D823)),D823&lt;=0),"QTY PROBLEM","OK"))))))))</f>
        <v>OK</v>
      </c>
    </row>
    <row r="824" spans="1:10" x14ac:dyDescent="0.25">
      <c r="A824" s="25">
        <v>46288</v>
      </c>
      <c r="B824" s="15" t="s">
        <v>2616</v>
      </c>
      <c r="C824" s="15" t="s">
        <v>357</v>
      </c>
      <c r="D824" s="16">
        <v>1</v>
      </c>
      <c r="E824" s="18">
        <f t="shared" si="64"/>
        <v>50</v>
      </c>
      <c r="F824" s="18">
        <f t="shared" si="63"/>
        <v>50</v>
      </c>
      <c r="G824" s="18">
        <f t="shared" si="61"/>
        <v>32.61</v>
      </c>
      <c r="H824" s="18">
        <f t="shared" si="62"/>
        <v>17.39</v>
      </c>
      <c r="J824" t="str">
        <f ca="1">IF(C824="","",IF(A824="","NO DATE",IF(NOT(ISNUMBER(A824)),"DATE IS TEXT",IF(A824&lt;&gt;INT(A824),"DATE HAS TIME",IF(OR(A824&lt;DATE(2026,9,16),A824&gt;TODAY()),"DATE OUT OF RANGE",IF(ISNA(MATCH(B824,{"SA-DAY","SA-NYT","SYS-DAY","SYS-NYT"},0)),"REFERENCE PROBLEM",IF(ISNA(MATCH(C824,ItemName,0)),"ITEM NOT IN LIST",IF(OR(NOT(ISNUMBER(D824)),D824&lt;=0),"QTY PROBLEM","OK"))))))))</f>
        <v>OK</v>
      </c>
    </row>
    <row r="825" spans="1:10" x14ac:dyDescent="0.25">
      <c r="A825" s="25">
        <v>46288</v>
      </c>
      <c r="B825" s="15" t="s">
        <v>2616</v>
      </c>
      <c r="C825" s="15" t="s">
        <v>2156</v>
      </c>
      <c r="D825" s="16">
        <v>2</v>
      </c>
      <c r="E825" s="18">
        <f t="shared" si="64"/>
        <v>30</v>
      </c>
      <c r="F825" s="18">
        <f t="shared" si="63"/>
        <v>60</v>
      </c>
      <c r="G825" s="18">
        <f t="shared" si="61"/>
        <v>16.305</v>
      </c>
      <c r="H825" s="18">
        <f t="shared" si="62"/>
        <v>27.39</v>
      </c>
      <c r="J825" t="str">
        <f ca="1">IF(C825="","",IF(A825="","NO DATE",IF(NOT(ISNUMBER(A825)),"DATE IS TEXT",IF(A825&lt;&gt;INT(A825),"DATE HAS TIME",IF(OR(A825&lt;DATE(2026,9,16),A825&gt;TODAY()),"DATE OUT OF RANGE",IF(ISNA(MATCH(B825,{"SA-DAY","SA-NYT","SYS-DAY","SYS-NYT"},0)),"REFERENCE PROBLEM",IF(ISNA(MATCH(C825,ItemName,0)),"ITEM NOT IN LIST",IF(OR(NOT(ISNUMBER(D825)),D825&lt;=0),"QTY PROBLEM","OK"))))))))</f>
        <v>OK</v>
      </c>
    </row>
    <row r="826" spans="1:10" x14ac:dyDescent="0.25">
      <c r="A826" s="25">
        <v>46288</v>
      </c>
      <c r="B826" s="15" t="s">
        <v>2616</v>
      </c>
      <c r="C826" s="15" t="s">
        <v>1835</v>
      </c>
      <c r="D826" s="16">
        <v>1</v>
      </c>
      <c r="E826" s="18">
        <f t="shared" si="64"/>
        <v>40</v>
      </c>
      <c r="F826" s="18">
        <f t="shared" si="63"/>
        <v>40</v>
      </c>
      <c r="G826" s="18">
        <f t="shared" si="61"/>
        <v>25.9725</v>
      </c>
      <c r="H826" s="18">
        <f t="shared" si="62"/>
        <v>14.0275</v>
      </c>
      <c r="J826" t="str">
        <f ca="1">IF(C826="","",IF(A826="","NO DATE",IF(NOT(ISNUMBER(A826)),"DATE IS TEXT",IF(A826&lt;&gt;INT(A826),"DATE HAS TIME",IF(OR(A826&lt;DATE(2026,9,16),A826&gt;TODAY()),"DATE OUT OF RANGE",IF(ISNA(MATCH(B826,{"SA-DAY","SA-NYT","SYS-DAY","SYS-NYT"},0)),"REFERENCE PROBLEM",IF(ISNA(MATCH(C826,ItemName,0)),"ITEM NOT IN LIST",IF(OR(NOT(ISNUMBER(D826)),D826&lt;=0),"QTY PROBLEM","OK"))))))))</f>
        <v>OK</v>
      </c>
    </row>
    <row r="827" spans="1:10" x14ac:dyDescent="0.25">
      <c r="A827" s="25">
        <v>46288</v>
      </c>
      <c r="B827" s="15" t="s">
        <v>2616</v>
      </c>
      <c r="C827" s="15" t="s">
        <v>2190</v>
      </c>
      <c r="D827" s="16">
        <v>1</v>
      </c>
      <c r="E827" s="18">
        <f t="shared" si="64"/>
        <v>40</v>
      </c>
      <c r="F827" s="18">
        <f t="shared" si="63"/>
        <v>40</v>
      </c>
      <c r="G827" s="18">
        <f t="shared" si="61"/>
        <v>26.085000000000001</v>
      </c>
      <c r="H827" s="18">
        <f t="shared" si="62"/>
        <v>13.914999999999999</v>
      </c>
      <c r="J827" t="str">
        <f ca="1">IF(C827="","",IF(A827="","NO DATE",IF(NOT(ISNUMBER(A827)),"DATE IS TEXT",IF(A827&lt;&gt;INT(A827),"DATE HAS TIME",IF(OR(A827&lt;DATE(2026,9,16),A827&gt;TODAY()),"DATE OUT OF RANGE",IF(ISNA(MATCH(B827,{"SA-DAY","SA-NYT","SYS-DAY","SYS-NYT"},0)),"REFERENCE PROBLEM",IF(ISNA(MATCH(C827,ItemName,0)),"ITEM NOT IN LIST",IF(OR(NOT(ISNUMBER(D827)),D827&lt;=0),"QTY PROBLEM","OK"))))))))</f>
        <v>OK</v>
      </c>
    </row>
    <row r="828" spans="1:10" x14ac:dyDescent="0.25">
      <c r="A828" s="25">
        <v>46288</v>
      </c>
      <c r="B828" s="15" t="s">
        <v>2616</v>
      </c>
      <c r="C828" s="15" t="s">
        <v>2400</v>
      </c>
      <c r="D828" s="16">
        <v>1</v>
      </c>
      <c r="E828" s="18">
        <f t="shared" si="64"/>
        <v>40</v>
      </c>
      <c r="F828" s="18">
        <f t="shared" si="63"/>
        <v>40</v>
      </c>
      <c r="G828" s="18">
        <f t="shared" si="61"/>
        <v>24.320000000000004</v>
      </c>
      <c r="H828" s="18">
        <f t="shared" si="62"/>
        <v>15.679999999999996</v>
      </c>
      <c r="J828" t="str">
        <f ca="1">IF(C828="","",IF(A828="","NO DATE",IF(NOT(ISNUMBER(A828)),"DATE IS TEXT",IF(A828&lt;&gt;INT(A828),"DATE HAS TIME",IF(OR(A828&lt;DATE(2026,9,16),A828&gt;TODAY()),"DATE OUT OF RANGE",IF(ISNA(MATCH(B828,{"SA-DAY","SA-NYT","SYS-DAY","SYS-NYT"},0)),"REFERENCE PROBLEM",IF(ISNA(MATCH(C828,ItemName,0)),"ITEM NOT IN LIST",IF(OR(NOT(ISNUMBER(D828)),D828&lt;=0),"QTY PROBLEM","OK"))))))))</f>
        <v>OK</v>
      </c>
    </row>
    <row r="829" spans="1:10" x14ac:dyDescent="0.25">
      <c r="A829" s="25">
        <v>46288</v>
      </c>
      <c r="B829" s="15" t="s">
        <v>2616</v>
      </c>
      <c r="C829" s="15" t="s">
        <v>2106</v>
      </c>
      <c r="D829" s="16">
        <v>1</v>
      </c>
      <c r="E829" s="18">
        <f t="shared" si="64"/>
        <v>40</v>
      </c>
      <c r="F829" s="18">
        <f t="shared" si="63"/>
        <v>40</v>
      </c>
      <c r="G829" s="18">
        <f t="shared" ref="G829:G892" si="65">IF($C829="","",IFERROR(INDEX(ItemCostCol,MATCH($C829,ItemName,0)),""))</f>
        <v>26.085000000000001</v>
      </c>
      <c r="H829" s="18">
        <f t="shared" si="62"/>
        <v>13.914999999999999</v>
      </c>
      <c r="J829" t="str">
        <f ca="1">IF(C829="","",IF(A829="","NO DATE",IF(NOT(ISNUMBER(A829)),"DATE IS TEXT",IF(A829&lt;&gt;INT(A829),"DATE HAS TIME",IF(OR(A829&lt;DATE(2026,9,16),A829&gt;TODAY()),"DATE OUT OF RANGE",IF(ISNA(MATCH(B829,{"SA-DAY","SA-NYT","SYS-DAY","SYS-NYT"},0)),"REFERENCE PROBLEM",IF(ISNA(MATCH(C829,ItemName,0)),"ITEM NOT IN LIST",IF(OR(NOT(ISNUMBER(D829)),D829&lt;=0),"QTY PROBLEM","OK"))))))))</f>
        <v>OK</v>
      </c>
    </row>
    <row r="830" spans="1:10" x14ac:dyDescent="0.25">
      <c r="A830" s="25">
        <v>46288</v>
      </c>
      <c r="B830" s="15" t="s">
        <v>2616</v>
      </c>
      <c r="C830" s="15" t="s">
        <v>128</v>
      </c>
      <c r="D830" s="16">
        <v>5</v>
      </c>
      <c r="E830" s="18">
        <f t="shared" si="64"/>
        <v>7</v>
      </c>
      <c r="F830" s="18">
        <f t="shared" si="63"/>
        <v>35</v>
      </c>
      <c r="G830" s="18">
        <f t="shared" si="65"/>
        <v>4.5674999999999999</v>
      </c>
      <c r="H830" s="18">
        <f t="shared" si="62"/>
        <v>12.162500000000001</v>
      </c>
      <c r="J830" t="str">
        <f ca="1">IF(C830="","",IF(A830="","NO DATE",IF(NOT(ISNUMBER(A830)),"DATE IS TEXT",IF(A830&lt;&gt;INT(A830),"DATE HAS TIME",IF(OR(A830&lt;DATE(2026,9,16),A830&gt;TODAY()),"DATE OUT OF RANGE",IF(ISNA(MATCH(B830,{"SA-DAY","SA-NYT","SYS-DAY","SYS-NYT"},0)),"REFERENCE PROBLEM",IF(ISNA(MATCH(C830,ItemName,0)),"ITEM NOT IN LIST",IF(OR(NOT(ISNUMBER(D830)),D830&lt;=0),"QTY PROBLEM","OK"))))))))</f>
        <v>OK</v>
      </c>
    </row>
    <row r="831" spans="1:10" x14ac:dyDescent="0.25">
      <c r="A831" s="25">
        <v>46288</v>
      </c>
      <c r="B831" s="15" t="s">
        <v>2616</v>
      </c>
      <c r="C831" s="15" t="s">
        <v>973</v>
      </c>
      <c r="D831" s="16">
        <v>1</v>
      </c>
      <c r="E831" s="18">
        <f t="shared" si="64"/>
        <v>30</v>
      </c>
      <c r="F831" s="18">
        <f t="shared" si="63"/>
        <v>30</v>
      </c>
      <c r="G831" s="18">
        <f t="shared" si="65"/>
        <v>17.440000000000001</v>
      </c>
      <c r="H831" s="18">
        <f t="shared" si="62"/>
        <v>12.559999999999999</v>
      </c>
      <c r="J831" t="str">
        <f ca="1">IF(C831="","",IF(A831="","NO DATE",IF(NOT(ISNUMBER(A831)),"DATE IS TEXT",IF(A831&lt;&gt;INT(A831),"DATE HAS TIME",IF(OR(A831&lt;DATE(2026,9,16),A831&gt;TODAY()),"DATE OUT OF RANGE",IF(ISNA(MATCH(B831,{"SA-DAY","SA-NYT","SYS-DAY","SYS-NYT"},0)),"REFERENCE PROBLEM",IF(ISNA(MATCH(C831,ItemName,0)),"ITEM NOT IN LIST",IF(OR(NOT(ISNUMBER(D831)),D831&lt;=0),"QTY PROBLEM","OK"))))))))</f>
        <v>OK</v>
      </c>
    </row>
    <row r="832" spans="1:10" x14ac:dyDescent="0.25">
      <c r="A832" s="25">
        <v>46288</v>
      </c>
      <c r="B832" s="15" t="s">
        <v>2616</v>
      </c>
      <c r="C832" s="15" t="s">
        <v>1255</v>
      </c>
      <c r="D832" s="16">
        <v>1</v>
      </c>
      <c r="E832" s="18">
        <f t="shared" si="64"/>
        <v>35</v>
      </c>
      <c r="F832" s="18">
        <f t="shared" si="63"/>
        <v>35</v>
      </c>
      <c r="G832" s="18">
        <f t="shared" si="65"/>
        <v>26.68</v>
      </c>
      <c r="H832" s="18">
        <f t="shared" si="62"/>
        <v>8.32</v>
      </c>
      <c r="J832" t="str">
        <f ca="1">IF(C832="","",IF(A832="","NO DATE",IF(NOT(ISNUMBER(A832)),"DATE IS TEXT",IF(A832&lt;&gt;INT(A832),"DATE HAS TIME",IF(OR(A832&lt;DATE(2026,9,16),A832&gt;TODAY()),"DATE OUT OF RANGE",IF(ISNA(MATCH(B832,{"SA-DAY","SA-NYT","SYS-DAY","SYS-NYT"},0)),"REFERENCE PROBLEM",IF(ISNA(MATCH(C832,ItemName,0)),"ITEM NOT IN LIST",IF(OR(NOT(ISNUMBER(D832)),D832&lt;=0),"QTY PROBLEM","OK"))))))))</f>
        <v>OK</v>
      </c>
    </row>
    <row r="833" spans="1:10" x14ac:dyDescent="0.25">
      <c r="A833" s="25">
        <v>46288</v>
      </c>
      <c r="B833" s="15" t="s">
        <v>2616</v>
      </c>
      <c r="C833" s="15" t="s">
        <v>1551</v>
      </c>
      <c r="D833" s="16">
        <v>1</v>
      </c>
      <c r="E833" s="18">
        <f t="shared" si="64"/>
        <v>35</v>
      </c>
      <c r="F833" s="18">
        <f t="shared" si="63"/>
        <v>35</v>
      </c>
      <c r="G833" s="18">
        <f t="shared" si="65"/>
        <v>25.813333333333333</v>
      </c>
      <c r="H833" s="18">
        <f t="shared" si="62"/>
        <v>9.1866666666666674</v>
      </c>
      <c r="J833" t="str">
        <f ca="1">IF(C833="","",IF(A833="","NO DATE",IF(NOT(ISNUMBER(A833)),"DATE IS TEXT",IF(A833&lt;&gt;INT(A833),"DATE HAS TIME",IF(OR(A833&lt;DATE(2026,9,16),A833&gt;TODAY()),"DATE OUT OF RANGE",IF(ISNA(MATCH(B833,{"SA-DAY","SA-NYT","SYS-DAY","SYS-NYT"},0)),"REFERENCE PROBLEM",IF(ISNA(MATCH(C833,ItemName,0)),"ITEM NOT IN LIST",IF(OR(NOT(ISNUMBER(D833)),D833&lt;=0),"QTY PROBLEM","OK"))))))))</f>
        <v>OK</v>
      </c>
    </row>
    <row r="834" spans="1:10" x14ac:dyDescent="0.25">
      <c r="A834" s="25">
        <v>46288</v>
      </c>
      <c r="B834" s="15" t="s">
        <v>2616</v>
      </c>
      <c r="C834" s="15" t="s">
        <v>1311</v>
      </c>
      <c r="D834" s="16">
        <v>1</v>
      </c>
      <c r="E834" s="18">
        <f t="shared" si="64"/>
        <v>35</v>
      </c>
      <c r="F834" s="18">
        <f t="shared" si="63"/>
        <v>35</v>
      </c>
      <c r="G834" s="18">
        <f t="shared" si="65"/>
        <v>26.68</v>
      </c>
      <c r="H834" s="18">
        <f t="shared" si="62"/>
        <v>8.32</v>
      </c>
      <c r="J834" t="str">
        <f ca="1">IF(C834="","",IF(A834="","NO DATE",IF(NOT(ISNUMBER(A834)),"DATE IS TEXT",IF(A834&lt;&gt;INT(A834),"DATE HAS TIME",IF(OR(A834&lt;DATE(2026,9,16),A834&gt;TODAY()),"DATE OUT OF RANGE",IF(ISNA(MATCH(B834,{"SA-DAY","SA-NYT","SYS-DAY","SYS-NYT"},0)),"REFERENCE PROBLEM",IF(ISNA(MATCH(C834,ItemName,0)),"ITEM NOT IN LIST",IF(OR(NOT(ISNUMBER(D834)),D834&lt;=0),"QTY PROBLEM","OK"))))))))</f>
        <v>OK</v>
      </c>
    </row>
    <row r="835" spans="1:10" x14ac:dyDescent="0.25">
      <c r="A835" s="25">
        <v>46288</v>
      </c>
      <c r="B835" s="15" t="s">
        <v>2616</v>
      </c>
      <c r="C835" s="15" t="s">
        <v>2088</v>
      </c>
      <c r="D835" s="16">
        <v>4</v>
      </c>
      <c r="E835" s="18">
        <f t="shared" si="64"/>
        <v>8</v>
      </c>
      <c r="F835" s="18">
        <f t="shared" si="63"/>
        <v>32</v>
      </c>
      <c r="G835" s="18">
        <f t="shared" si="65"/>
        <v>4.3968888888888893</v>
      </c>
      <c r="H835" s="18">
        <f t="shared" si="62"/>
        <v>14.412444444444443</v>
      </c>
      <c r="J835" t="str">
        <f ca="1">IF(C835="","",IF(A835="","NO DATE",IF(NOT(ISNUMBER(A835)),"DATE IS TEXT",IF(A835&lt;&gt;INT(A835),"DATE HAS TIME",IF(OR(A835&lt;DATE(2026,9,16),A835&gt;TODAY()),"DATE OUT OF RANGE",IF(ISNA(MATCH(B835,{"SA-DAY","SA-NYT","SYS-DAY","SYS-NYT"},0)),"REFERENCE PROBLEM",IF(ISNA(MATCH(C835,ItemName,0)),"ITEM NOT IN LIST",IF(OR(NOT(ISNUMBER(D835)),D835&lt;=0),"QTY PROBLEM","OK"))))))))</f>
        <v>OK</v>
      </c>
    </row>
    <row r="836" spans="1:10" x14ac:dyDescent="0.25">
      <c r="A836" s="25">
        <v>46288</v>
      </c>
      <c r="B836" s="15" t="s">
        <v>2616</v>
      </c>
      <c r="C836" s="15" t="s">
        <v>947</v>
      </c>
      <c r="D836" s="16">
        <v>1</v>
      </c>
      <c r="E836" s="18">
        <f t="shared" si="64"/>
        <v>30</v>
      </c>
      <c r="F836" s="18">
        <f t="shared" si="63"/>
        <v>30</v>
      </c>
      <c r="G836" s="18">
        <f t="shared" si="65"/>
        <v>19.567499999999999</v>
      </c>
      <c r="H836" s="18">
        <f t="shared" ref="H836:H899" si="66">IF(OR($F836="",$G836=""),"",$F836-$D836*$G836)</f>
        <v>10.432500000000001</v>
      </c>
      <c r="J836" t="str">
        <f ca="1">IF(C836="","",IF(A836="","NO DATE",IF(NOT(ISNUMBER(A836)),"DATE IS TEXT",IF(A836&lt;&gt;INT(A836),"DATE HAS TIME",IF(OR(A836&lt;DATE(2026,9,16),A836&gt;TODAY()),"DATE OUT OF RANGE",IF(ISNA(MATCH(B836,{"SA-DAY","SA-NYT","SYS-DAY","SYS-NYT"},0)),"REFERENCE PROBLEM",IF(ISNA(MATCH(C836,ItemName,0)),"ITEM NOT IN LIST",IF(OR(NOT(ISNUMBER(D836)),D836&lt;=0),"QTY PROBLEM","OK"))))))))</f>
        <v>OK</v>
      </c>
    </row>
    <row r="837" spans="1:10" x14ac:dyDescent="0.25">
      <c r="A837" s="25">
        <v>46288</v>
      </c>
      <c r="B837" s="15" t="s">
        <v>2616</v>
      </c>
      <c r="C837" s="15" t="s">
        <v>1487</v>
      </c>
      <c r="D837" s="16">
        <v>1</v>
      </c>
      <c r="E837" s="18">
        <f t="shared" si="64"/>
        <v>30</v>
      </c>
      <c r="F837" s="18">
        <f t="shared" si="63"/>
        <v>30</v>
      </c>
      <c r="G837" s="18">
        <f t="shared" si="65"/>
        <v>19.567499999999999</v>
      </c>
      <c r="H837" s="18">
        <f t="shared" si="66"/>
        <v>10.432500000000001</v>
      </c>
      <c r="J837" t="str">
        <f ca="1">IF(C837="","",IF(A837="","NO DATE",IF(NOT(ISNUMBER(A837)),"DATE IS TEXT",IF(A837&lt;&gt;INT(A837),"DATE HAS TIME",IF(OR(A837&lt;DATE(2026,9,16),A837&gt;TODAY()),"DATE OUT OF RANGE",IF(ISNA(MATCH(B837,{"SA-DAY","SA-NYT","SYS-DAY","SYS-NYT"},0)),"REFERENCE PROBLEM",IF(ISNA(MATCH(C837,ItemName,0)),"ITEM NOT IN LIST",IF(OR(NOT(ISNUMBER(D837)),D837&lt;=0),"QTY PROBLEM","OK"))))))))</f>
        <v>OK</v>
      </c>
    </row>
    <row r="838" spans="1:10" x14ac:dyDescent="0.25">
      <c r="A838" s="25">
        <v>46288</v>
      </c>
      <c r="B838" s="15" t="s">
        <v>2616</v>
      </c>
      <c r="C838" s="15" t="s">
        <v>1395</v>
      </c>
      <c r="D838" s="16">
        <v>2</v>
      </c>
      <c r="E838" s="18">
        <f t="shared" si="64"/>
        <v>15</v>
      </c>
      <c r="F838" s="18">
        <f t="shared" si="63"/>
        <v>30</v>
      </c>
      <c r="G838" s="18">
        <f t="shared" si="65"/>
        <v>7.9166666666666652</v>
      </c>
      <c r="H838" s="18">
        <f t="shared" si="66"/>
        <v>14.16666666666667</v>
      </c>
      <c r="J838" t="str">
        <f ca="1">IF(C838="","",IF(A838="","NO DATE",IF(NOT(ISNUMBER(A838)),"DATE IS TEXT",IF(A838&lt;&gt;INT(A838),"DATE HAS TIME",IF(OR(A838&lt;DATE(2026,9,16),A838&gt;TODAY()),"DATE OUT OF RANGE",IF(ISNA(MATCH(B838,{"SA-DAY","SA-NYT","SYS-DAY","SYS-NYT"},0)),"REFERENCE PROBLEM",IF(ISNA(MATCH(C838,ItemName,0)),"ITEM NOT IN LIST",IF(OR(NOT(ISNUMBER(D838)),D838&lt;=0),"QTY PROBLEM","OK"))))))))</f>
        <v>OK</v>
      </c>
    </row>
    <row r="839" spans="1:10" x14ac:dyDescent="0.25">
      <c r="A839" s="25">
        <v>46288</v>
      </c>
      <c r="B839" s="15" t="s">
        <v>2616</v>
      </c>
      <c r="C839" s="15" t="s">
        <v>2210</v>
      </c>
      <c r="D839" s="16">
        <v>1</v>
      </c>
      <c r="E839" s="18">
        <f t="shared" si="64"/>
        <v>30</v>
      </c>
      <c r="F839" s="18">
        <f t="shared" si="63"/>
        <v>30</v>
      </c>
      <c r="G839" s="18">
        <f t="shared" si="65"/>
        <v>19.567499999999999</v>
      </c>
      <c r="H839" s="18">
        <f t="shared" si="66"/>
        <v>10.432500000000001</v>
      </c>
      <c r="J839" t="str">
        <f ca="1">IF(C839="","",IF(A839="","NO DATE",IF(NOT(ISNUMBER(A839)),"DATE IS TEXT",IF(A839&lt;&gt;INT(A839),"DATE HAS TIME",IF(OR(A839&lt;DATE(2026,9,16),A839&gt;TODAY()),"DATE OUT OF RANGE",IF(ISNA(MATCH(B839,{"SA-DAY","SA-NYT","SYS-DAY","SYS-NYT"},0)),"REFERENCE PROBLEM",IF(ISNA(MATCH(C839,ItemName,0)),"ITEM NOT IN LIST",IF(OR(NOT(ISNUMBER(D839)),D839&lt;=0),"QTY PROBLEM","OK"))))))))</f>
        <v>OK</v>
      </c>
    </row>
    <row r="840" spans="1:10" x14ac:dyDescent="0.25">
      <c r="A840" s="25">
        <v>46288</v>
      </c>
      <c r="B840" s="15" t="s">
        <v>2616</v>
      </c>
      <c r="C840" s="15" t="s">
        <v>975</v>
      </c>
      <c r="D840" s="16">
        <v>1</v>
      </c>
      <c r="E840" s="18">
        <f t="shared" si="64"/>
        <v>30</v>
      </c>
      <c r="F840" s="18">
        <f t="shared" si="63"/>
        <v>30</v>
      </c>
      <c r="G840" s="18">
        <f t="shared" si="65"/>
        <v>19.567499999999999</v>
      </c>
      <c r="H840" s="18">
        <f t="shared" si="66"/>
        <v>10.432500000000001</v>
      </c>
      <c r="J840" t="str">
        <f ca="1">IF(C840="","",IF(A840="","NO DATE",IF(NOT(ISNUMBER(A840)),"DATE IS TEXT",IF(A840&lt;&gt;INT(A840),"DATE HAS TIME",IF(OR(A840&lt;DATE(2026,9,16),A840&gt;TODAY()),"DATE OUT OF RANGE",IF(ISNA(MATCH(B840,{"SA-DAY","SA-NYT","SYS-DAY","SYS-NYT"},0)),"REFERENCE PROBLEM",IF(ISNA(MATCH(C840,ItemName,0)),"ITEM NOT IN LIST",IF(OR(NOT(ISNUMBER(D840)),D840&lt;=0),"QTY PROBLEM","OK"))))))))</f>
        <v>OK</v>
      </c>
    </row>
    <row r="841" spans="1:10" x14ac:dyDescent="0.25">
      <c r="A841" s="25">
        <v>46288</v>
      </c>
      <c r="B841" s="15" t="s">
        <v>2616</v>
      </c>
      <c r="C841" s="15" t="s">
        <v>1974</v>
      </c>
      <c r="D841" s="16">
        <v>2</v>
      </c>
      <c r="E841" s="18">
        <f t="shared" si="64"/>
        <v>15</v>
      </c>
      <c r="F841" s="18">
        <f t="shared" si="63"/>
        <v>30</v>
      </c>
      <c r="G841" s="18">
        <f t="shared" si="65"/>
        <v>10.943999999999999</v>
      </c>
      <c r="H841" s="18">
        <f t="shared" si="66"/>
        <v>8.1120000000000019</v>
      </c>
      <c r="J841" t="str">
        <f ca="1">IF(C841="","",IF(A841="","NO DATE",IF(NOT(ISNUMBER(A841)),"DATE IS TEXT",IF(A841&lt;&gt;INT(A841),"DATE HAS TIME",IF(OR(A841&lt;DATE(2026,9,16),A841&gt;TODAY()),"DATE OUT OF RANGE",IF(ISNA(MATCH(B841,{"SA-DAY","SA-NYT","SYS-DAY","SYS-NYT"},0)),"REFERENCE PROBLEM",IF(ISNA(MATCH(C841,ItemName,0)),"ITEM NOT IN LIST",IF(OR(NOT(ISNUMBER(D841)),D841&lt;=0),"QTY PROBLEM","OK"))))))))</f>
        <v>OK</v>
      </c>
    </row>
    <row r="842" spans="1:10" x14ac:dyDescent="0.25">
      <c r="A842" s="25">
        <v>46288</v>
      </c>
      <c r="B842" s="15" t="s">
        <v>2616</v>
      </c>
      <c r="C842" s="15" t="s">
        <v>1219</v>
      </c>
      <c r="D842" s="16">
        <v>2</v>
      </c>
      <c r="E842" s="18">
        <f t="shared" si="64"/>
        <v>10</v>
      </c>
      <c r="F842" s="18">
        <f t="shared" si="63"/>
        <v>20</v>
      </c>
      <c r="G842" s="18">
        <f t="shared" si="65"/>
        <v>6.5250000000000004</v>
      </c>
      <c r="H842" s="18">
        <f t="shared" si="66"/>
        <v>6.9499999999999993</v>
      </c>
      <c r="J842" t="str">
        <f ca="1">IF(C842="","",IF(A842="","NO DATE",IF(NOT(ISNUMBER(A842)),"DATE IS TEXT",IF(A842&lt;&gt;INT(A842),"DATE HAS TIME",IF(OR(A842&lt;DATE(2026,9,16),A842&gt;TODAY()),"DATE OUT OF RANGE",IF(ISNA(MATCH(B842,{"SA-DAY","SA-NYT","SYS-DAY","SYS-NYT"},0)),"REFERENCE PROBLEM",IF(ISNA(MATCH(C842,ItemName,0)),"ITEM NOT IN LIST",IF(OR(NOT(ISNUMBER(D842)),D842&lt;=0),"QTY PROBLEM","OK"))))))))</f>
        <v>OK</v>
      </c>
    </row>
    <row r="843" spans="1:10" x14ac:dyDescent="0.25">
      <c r="A843" s="25">
        <v>46288</v>
      </c>
      <c r="B843" s="15" t="s">
        <v>2616</v>
      </c>
      <c r="C843" s="15" t="s">
        <v>1413</v>
      </c>
      <c r="D843" s="16">
        <v>1</v>
      </c>
      <c r="E843" s="18">
        <f t="shared" si="64"/>
        <v>20</v>
      </c>
      <c r="F843" s="18">
        <f t="shared" si="63"/>
        <v>20</v>
      </c>
      <c r="G843" s="18">
        <f t="shared" si="65"/>
        <v>18.399999999999999</v>
      </c>
      <c r="H843" s="18">
        <f t="shared" si="66"/>
        <v>1.6000000000000014</v>
      </c>
      <c r="J843" t="str">
        <f ca="1">IF(C843="","",IF(A843="","NO DATE",IF(NOT(ISNUMBER(A843)),"DATE IS TEXT",IF(A843&lt;&gt;INT(A843),"DATE HAS TIME",IF(OR(A843&lt;DATE(2026,9,16),A843&gt;TODAY()),"DATE OUT OF RANGE",IF(ISNA(MATCH(B843,{"SA-DAY","SA-NYT","SYS-DAY","SYS-NYT"},0)),"REFERENCE PROBLEM",IF(ISNA(MATCH(C843,ItemName,0)),"ITEM NOT IN LIST",IF(OR(NOT(ISNUMBER(D843)),D843&lt;=0),"QTY PROBLEM","OK"))))))))</f>
        <v>OK</v>
      </c>
    </row>
    <row r="844" spans="1:10" x14ac:dyDescent="0.25">
      <c r="A844" s="25">
        <v>46288</v>
      </c>
      <c r="B844" s="15" t="s">
        <v>2616</v>
      </c>
      <c r="C844" s="15" t="s">
        <v>241</v>
      </c>
      <c r="D844" s="16">
        <v>1</v>
      </c>
      <c r="E844" s="18">
        <f t="shared" si="64"/>
        <v>20</v>
      </c>
      <c r="F844" s="18">
        <f t="shared" si="63"/>
        <v>20</v>
      </c>
      <c r="G844" s="18">
        <f t="shared" si="65"/>
        <v>13.0425</v>
      </c>
      <c r="H844" s="18">
        <f t="shared" si="66"/>
        <v>6.9574999999999996</v>
      </c>
      <c r="J844" t="str">
        <f ca="1">IF(C844="","",IF(A844="","NO DATE",IF(NOT(ISNUMBER(A844)),"DATE IS TEXT",IF(A844&lt;&gt;INT(A844),"DATE HAS TIME",IF(OR(A844&lt;DATE(2026,9,16),A844&gt;TODAY()),"DATE OUT OF RANGE",IF(ISNA(MATCH(B844,{"SA-DAY","SA-NYT","SYS-DAY","SYS-NYT"},0)),"REFERENCE PROBLEM",IF(ISNA(MATCH(C844,ItemName,0)),"ITEM NOT IN LIST",IF(OR(NOT(ISNUMBER(D844)),D844&lt;=0),"QTY PROBLEM","OK"))))))))</f>
        <v>OK</v>
      </c>
    </row>
    <row r="845" spans="1:10" x14ac:dyDescent="0.25">
      <c r="A845" s="25">
        <v>46288</v>
      </c>
      <c r="B845" s="15" t="s">
        <v>2616</v>
      </c>
      <c r="C845" s="15" t="s">
        <v>1427</v>
      </c>
      <c r="D845" s="16">
        <v>1</v>
      </c>
      <c r="E845" s="18">
        <f t="shared" si="64"/>
        <v>20</v>
      </c>
      <c r="F845" s="18">
        <f t="shared" si="63"/>
        <v>20</v>
      </c>
      <c r="G845" s="18">
        <f t="shared" si="65"/>
        <v>13.0425</v>
      </c>
      <c r="H845" s="18">
        <f t="shared" si="66"/>
        <v>6.9574999999999996</v>
      </c>
      <c r="J845" t="str">
        <f ca="1">IF(C845="","",IF(A845="","NO DATE",IF(NOT(ISNUMBER(A845)),"DATE IS TEXT",IF(A845&lt;&gt;INT(A845),"DATE HAS TIME",IF(OR(A845&lt;DATE(2026,9,16),A845&gt;TODAY()),"DATE OUT OF RANGE",IF(ISNA(MATCH(B845,{"SA-DAY","SA-NYT","SYS-DAY","SYS-NYT"},0)),"REFERENCE PROBLEM",IF(ISNA(MATCH(C845,ItemName,0)),"ITEM NOT IN LIST",IF(OR(NOT(ISNUMBER(D845)),D845&lt;=0),"QTY PROBLEM","OK"))))))))</f>
        <v>OK</v>
      </c>
    </row>
    <row r="846" spans="1:10" x14ac:dyDescent="0.25">
      <c r="A846" s="25">
        <v>46288</v>
      </c>
      <c r="B846" s="15" t="s">
        <v>2616</v>
      </c>
      <c r="C846" s="15" t="s">
        <v>1569</v>
      </c>
      <c r="D846" s="16">
        <v>1</v>
      </c>
      <c r="E846" s="18">
        <f t="shared" si="64"/>
        <v>20</v>
      </c>
      <c r="F846" s="18">
        <f t="shared" si="63"/>
        <v>20</v>
      </c>
      <c r="G846" s="18">
        <f t="shared" si="65"/>
        <v>13.106666666666667</v>
      </c>
      <c r="H846" s="18">
        <f t="shared" si="66"/>
        <v>6.8933333333333326</v>
      </c>
      <c r="J846" t="str">
        <f ca="1">IF(C846="","",IF(A846="","NO DATE",IF(NOT(ISNUMBER(A846)),"DATE IS TEXT",IF(A846&lt;&gt;INT(A846),"DATE HAS TIME",IF(OR(A846&lt;DATE(2026,9,16),A846&gt;TODAY()),"DATE OUT OF RANGE",IF(ISNA(MATCH(B846,{"SA-DAY","SA-NYT","SYS-DAY","SYS-NYT"},0)),"REFERENCE PROBLEM",IF(ISNA(MATCH(C846,ItemName,0)),"ITEM NOT IN LIST",IF(OR(NOT(ISNUMBER(D846)),D846&lt;=0),"QTY PROBLEM","OK"))))))))</f>
        <v>OK</v>
      </c>
    </row>
    <row r="847" spans="1:10" x14ac:dyDescent="0.25">
      <c r="A847" s="25">
        <v>46288</v>
      </c>
      <c r="B847" s="15" t="s">
        <v>2616</v>
      </c>
      <c r="C847" s="15" t="s">
        <v>604</v>
      </c>
      <c r="D847" s="16">
        <v>18</v>
      </c>
      <c r="E847" s="18">
        <f t="shared" si="64"/>
        <v>1</v>
      </c>
      <c r="F847" s="18">
        <f t="shared" si="63"/>
        <v>18</v>
      </c>
      <c r="G847" s="18">
        <f t="shared" si="65"/>
        <v>0.65249999999999997</v>
      </c>
      <c r="H847" s="18">
        <f t="shared" si="66"/>
        <v>6.2550000000000008</v>
      </c>
      <c r="J847" t="str">
        <f ca="1">IF(C847="","",IF(A847="","NO DATE",IF(NOT(ISNUMBER(A847)),"DATE IS TEXT",IF(A847&lt;&gt;INT(A847),"DATE HAS TIME",IF(OR(A847&lt;DATE(2026,9,16),A847&gt;TODAY()),"DATE OUT OF RANGE",IF(ISNA(MATCH(B847,{"SA-DAY","SA-NYT","SYS-DAY","SYS-NYT"},0)),"REFERENCE PROBLEM",IF(ISNA(MATCH(C847,ItemName,0)),"ITEM NOT IN LIST",IF(OR(NOT(ISNUMBER(D847)),D847&lt;=0),"QTY PROBLEM","OK"))))))))</f>
        <v>OK</v>
      </c>
    </row>
    <row r="848" spans="1:10" x14ac:dyDescent="0.25">
      <c r="A848" s="25">
        <v>46288</v>
      </c>
      <c r="B848" s="15" t="s">
        <v>2616</v>
      </c>
      <c r="C848" s="15" t="s">
        <v>195</v>
      </c>
      <c r="D848" s="16">
        <v>1</v>
      </c>
      <c r="E848" s="18">
        <f t="shared" si="64"/>
        <v>15</v>
      </c>
      <c r="F848" s="18">
        <f t="shared" ref="F848:F911" si="67">IF(OR($D848="",$E848=""),"",$D848*$E848)</f>
        <v>15</v>
      </c>
      <c r="G848" s="18">
        <f t="shared" si="65"/>
        <v>7.04</v>
      </c>
      <c r="H848" s="18">
        <f t="shared" si="66"/>
        <v>7.96</v>
      </c>
      <c r="J848" t="str">
        <f ca="1">IF(C848="","",IF(A848="","NO DATE",IF(NOT(ISNUMBER(A848)),"DATE IS TEXT",IF(A848&lt;&gt;INT(A848),"DATE HAS TIME",IF(OR(A848&lt;DATE(2026,9,16),A848&gt;TODAY()),"DATE OUT OF RANGE",IF(ISNA(MATCH(B848,{"SA-DAY","SA-NYT","SYS-DAY","SYS-NYT"},0)),"REFERENCE PROBLEM",IF(ISNA(MATCH(C848,ItemName,0)),"ITEM NOT IN LIST",IF(OR(NOT(ISNUMBER(D848)),D848&lt;=0),"QTY PROBLEM","OK"))))))))</f>
        <v>OK</v>
      </c>
    </row>
    <row r="849" spans="1:10" x14ac:dyDescent="0.25">
      <c r="A849" s="25">
        <v>46288</v>
      </c>
      <c r="B849" s="15" t="s">
        <v>2616</v>
      </c>
      <c r="C849" s="15" t="s">
        <v>419</v>
      </c>
      <c r="D849" s="16">
        <v>1</v>
      </c>
      <c r="E849" s="18">
        <f t="shared" si="64"/>
        <v>15</v>
      </c>
      <c r="F849" s="18">
        <f t="shared" si="67"/>
        <v>15</v>
      </c>
      <c r="G849" s="18">
        <f t="shared" si="65"/>
        <v>9.7799999999999994</v>
      </c>
      <c r="H849" s="18">
        <f t="shared" si="66"/>
        <v>5.2200000000000006</v>
      </c>
      <c r="J849" t="str">
        <f ca="1">IF(C849="","",IF(A849="","NO DATE",IF(NOT(ISNUMBER(A849)),"DATE IS TEXT",IF(A849&lt;&gt;INT(A849),"DATE HAS TIME",IF(OR(A849&lt;DATE(2026,9,16),A849&gt;TODAY()),"DATE OUT OF RANGE",IF(ISNA(MATCH(B849,{"SA-DAY","SA-NYT","SYS-DAY","SYS-NYT"},0)),"REFERENCE PROBLEM",IF(ISNA(MATCH(C849,ItemName,0)),"ITEM NOT IN LIST",IF(OR(NOT(ISNUMBER(D849)),D849&lt;=0),"QTY PROBLEM","OK"))))))))</f>
        <v>OK</v>
      </c>
    </row>
    <row r="850" spans="1:10" x14ac:dyDescent="0.25">
      <c r="A850" s="25">
        <v>46288</v>
      </c>
      <c r="B850" s="15" t="s">
        <v>2616</v>
      </c>
      <c r="C850" s="15" t="s">
        <v>2198</v>
      </c>
      <c r="D850" s="16">
        <v>1</v>
      </c>
      <c r="E850" s="18">
        <f t="shared" si="64"/>
        <v>15</v>
      </c>
      <c r="F850" s="18">
        <f t="shared" si="67"/>
        <v>15</v>
      </c>
      <c r="G850" s="18">
        <f t="shared" si="65"/>
        <v>9.7799999999999994</v>
      </c>
      <c r="H850" s="18">
        <f t="shared" si="66"/>
        <v>5.2200000000000006</v>
      </c>
      <c r="J850" t="str">
        <f ca="1">IF(C850="","",IF(A850="","NO DATE",IF(NOT(ISNUMBER(A850)),"DATE IS TEXT",IF(A850&lt;&gt;INT(A850),"DATE HAS TIME",IF(OR(A850&lt;DATE(2026,9,16),A850&gt;TODAY()),"DATE OUT OF RANGE",IF(ISNA(MATCH(B850,{"SA-DAY","SA-NYT","SYS-DAY","SYS-NYT"},0)),"REFERENCE PROBLEM",IF(ISNA(MATCH(C850,ItemName,0)),"ITEM NOT IN LIST",IF(OR(NOT(ISNUMBER(D850)),D850&lt;=0),"QTY PROBLEM","OK"))))))))</f>
        <v>OK</v>
      </c>
    </row>
    <row r="851" spans="1:10" x14ac:dyDescent="0.25">
      <c r="A851" s="25">
        <v>46288</v>
      </c>
      <c r="B851" s="15" t="s">
        <v>2616</v>
      </c>
      <c r="C851" s="15" t="s">
        <v>1383</v>
      </c>
      <c r="D851" s="16">
        <v>1</v>
      </c>
      <c r="E851" s="18">
        <f t="shared" si="64"/>
        <v>15</v>
      </c>
      <c r="F851" s="18">
        <f t="shared" si="67"/>
        <v>15</v>
      </c>
      <c r="G851" s="18">
        <f t="shared" si="65"/>
        <v>9.7799999999999994</v>
      </c>
      <c r="H851" s="18">
        <f t="shared" si="66"/>
        <v>5.2200000000000006</v>
      </c>
      <c r="J851" t="str">
        <f ca="1">IF(C851="","",IF(A851="","NO DATE",IF(NOT(ISNUMBER(A851)),"DATE IS TEXT",IF(A851&lt;&gt;INT(A851),"DATE HAS TIME",IF(OR(A851&lt;DATE(2026,9,16),A851&gt;TODAY()),"DATE OUT OF RANGE",IF(ISNA(MATCH(B851,{"SA-DAY","SA-NYT","SYS-DAY","SYS-NYT"},0)),"REFERENCE PROBLEM",IF(ISNA(MATCH(C851,ItemName,0)),"ITEM NOT IN LIST",IF(OR(NOT(ISNUMBER(D851)),D851&lt;=0),"QTY PROBLEM","OK"))))))))</f>
        <v>OK</v>
      </c>
    </row>
    <row r="852" spans="1:10" x14ac:dyDescent="0.25">
      <c r="A852" s="25">
        <v>46288</v>
      </c>
      <c r="B852" s="15" t="s">
        <v>2616</v>
      </c>
      <c r="C852" s="15" t="s">
        <v>659</v>
      </c>
      <c r="D852" s="16">
        <v>24</v>
      </c>
      <c r="E852" s="18">
        <f t="shared" si="64"/>
        <v>0.5</v>
      </c>
      <c r="F852" s="18">
        <f t="shared" si="67"/>
        <v>12</v>
      </c>
      <c r="G852" s="18">
        <f t="shared" si="65"/>
        <v>0.32250000000000001</v>
      </c>
      <c r="H852" s="18">
        <f t="shared" si="66"/>
        <v>4.26</v>
      </c>
      <c r="J852" t="str">
        <f ca="1">IF(C852="","",IF(A852="","NO DATE",IF(NOT(ISNUMBER(A852)),"DATE IS TEXT",IF(A852&lt;&gt;INT(A852),"DATE HAS TIME",IF(OR(A852&lt;DATE(2026,9,16),A852&gt;TODAY()),"DATE OUT OF RANGE",IF(ISNA(MATCH(B852,{"SA-DAY","SA-NYT","SYS-DAY","SYS-NYT"},0)),"REFERENCE PROBLEM",IF(ISNA(MATCH(C852,ItemName,0)),"ITEM NOT IN LIST",IF(OR(NOT(ISNUMBER(D852)),D852&lt;=0),"QTY PROBLEM","OK"))))))))</f>
        <v>OK</v>
      </c>
    </row>
    <row r="853" spans="1:10" x14ac:dyDescent="0.25">
      <c r="A853" s="25">
        <v>46288</v>
      </c>
      <c r="B853" s="15" t="s">
        <v>2616</v>
      </c>
      <c r="C853" s="15" t="s">
        <v>800</v>
      </c>
      <c r="D853" s="16">
        <v>1</v>
      </c>
      <c r="E853" s="18">
        <f t="shared" si="64"/>
        <v>12</v>
      </c>
      <c r="F853" s="18">
        <f t="shared" si="67"/>
        <v>12</v>
      </c>
      <c r="G853" s="18">
        <f t="shared" si="65"/>
        <v>6</v>
      </c>
      <c r="H853" s="18">
        <f t="shared" si="66"/>
        <v>6</v>
      </c>
      <c r="J853" t="str">
        <f ca="1">IF(C853="","",IF(A853="","NO DATE",IF(NOT(ISNUMBER(A853)),"DATE IS TEXT",IF(A853&lt;&gt;INT(A853),"DATE HAS TIME",IF(OR(A853&lt;DATE(2026,9,16),A853&gt;TODAY()),"DATE OUT OF RANGE",IF(ISNA(MATCH(B853,{"SA-DAY","SA-NYT","SYS-DAY","SYS-NYT"},0)),"REFERENCE PROBLEM",IF(ISNA(MATCH(C853,ItemName,0)),"ITEM NOT IN LIST",IF(OR(NOT(ISNUMBER(D853)),D853&lt;=0),"QTY PROBLEM","OK"))))))))</f>
        <v>OK</v>
      </c>
    </row>
    <row r="854" spans="1:10" x14ac:dyDescent="0.25">
      <c r="A854" s="25">
        <v>46288</v>
      </c>
      <c r="B854" s="15" t="s">
        <v>2616</v>
      </c>
      <c r="C854" s="15" t="s">
        <v>2504</v>
      </c>
      <c r="D854" s="16">
        <v>1</v>
      </c>
      <c r="E854" s="18">
        <f t="shared" si="64"/>
        <v>10</v>
      </c>
      <c r="F854" s="18">
        <f t="shared" si="67"/>
        <v>10</v>
      </c>
      <c r="G854" s="18">
        <f t="shared" si="65"/>
        <v>0</v>
      </c>
      <c r="H854" s="18">
        <f t="shared" si="66"/>
        <v>10</v>
      </c>
      <c r="J854" t="str">
        <f ca="1">IF(C854="","",IF(A854="","NO DATE",IF(NOT(ISNUMBER(A854)),"DATE IS TEXT",IF(A854&lt;&gt;INT(A854),"DATE HAS TIME",IF(OR(A854&lt;DATE(2026,9,16),A854&gt;TODAY()),"DATE OUT OF RANGE",IF(ISNA(MATCH(B854,{"SA-DAY","SA-NYT","SYS-DAY","SYS-NYT"},0)),"REFERENCE PROBLEM",IF(ISNA(MATCH(C854,ItemName,0)),"ITEM NOT IN LIST",IF(OR(NOT(ISNUMBER(D854)),D854&lt;=0),"QTY PROBLEM","OK"))))))))</f>
        <v>OK</v>
      </c>
    </row>
    <row r="855" spans="1:10" x14ac:dyDescent="0.25">
      <c r="A855" s="25">
        <v>46288</v>
      </c>
      <c r="B855" s="15" t="s">
        <v>2616</v>
      </c>
      <c r="C855" s="15" t="s">
        <v>846</v>
      </c>
      <c r="D855" s="16">
        <v>2</v>
      </c>
      <c r="E855" s="18">
        <f t="shared" si="64"/>
        <v>5</v>
      </c>
      <c r="F855" s="18">
        <f t="shared" si="67"/>
        <v>10</v>
      </c>
      <c r="G855" s="18">
        <f t="shared" si="65"/>
        <v>3.2625000000000002</v>
      </c>
      <c r="H855" s="18">
        <f t="shared" si="66"/>
        <v>3.4749999999999996</v>
      </c>
      <c r="J855" t="str">
        <f ca="1">IF(C855="","",IF(A855="","NO DATE",IF(NOT(ISNUMBER(A855)),"DATE IS TEXT",IF(A855&lt;&gt;INT(A855),"DATE HAS TIME",IF(OR(A855&lt;DATE(2026,9,16),A855&gt;TODAY()),"DATE OUT OF RANGE",IF(ISNA(MATCH(B855,{"SA-DAY","SA-NYT","SYS-DAY","SYS-NYT"},0)),"REFERENCE PROBLEM",IF(ISNA(MATCH(C855,ItemName,0)),"ITEM NOT IN LIST",IF(OR(NOT(ISNUMBER(D855)),D855&lt;=0),"QTY PROBLEM","OK"))))))))</f>
        <v>OK</v>
      </c>
    </row>
    <row r="856" spans="1:10" x14ac:dyDescent="0.25">
      <c r="A856" s="25">
        <v>46288</v>
      </c>
      <c r="B856" s="15" t="s">
        <v>2616</v>
      </c>
      <c r="C856" s="15" t="s">
        <v>1241</v>
      </c>
      <c r="D856" s="16">
        <v>2</v>
      </c>
      <c r="E856" s="18">
        <f t="shared" si="64"/>
        <v>5</v>
      </c>
      <c r="F856" s="18">
        <f t="shared" si="67"/>
        <v>10</v>
      </c>
      <c r="G856" s="18">
        <f t="shared" si="65"/>
        <v>3.2625000000000002</v>
      </c>
      <c r="H856" s="18">
        <f t="shared" si="66"/>
        <v>3.4749999999999996</v>
      </c>
      <c r="J856" t="str">
        <f ca="1">IF(C856="","",IF(A856="","NO DATE",IF(NOT(ISNUMBER(A856)),"DATE IS TEXT",IF(A856&lt;&gt;INT(A856),"DATE HAS TIME",IF(OR(A856&lt;DATE(2026,9,16),A856&gt;TODAY()),"DATE OUT OF RANGE",IF(ISNA(MATCH(B856,{"SA-DAY","SA-NYT","SYS-DAY","SYS-NYT"},0)),"REFERENCE PROBLEM",IF(ISNA(MATCH(C856,ItemName,0)),"ITEM NOT IN LIST",IF(OR(NOT(ISNUMBER(D856)),D856&lt;=0),"QTY PROBLEM","OK"))))))))</f>
        <v>OK</v>
      </c>
    </row>
    <row r="857" spans="1:10" x14ac:dyDescent="0.25">
      <c r="A857" s="25">
        <v>46288</v>
      </c>
      <c r="B857" s="15" t="s">
        <v>2617</v>
      </c>
      <c r="C857" s="15" t="s">
        <v>1561</v>
      </c>
      <c r="D857" s="16">
        <v>10</v>
      </c>
      <c r="E857" s="18">
        <f t="shared" si="64"/>
        <v>20</v>
      </c>
      <c r="F857" s="18">
        <f t="shared" si="67"/>
        <v>200</v>
      </c>
      <c r="G857" s="18">
        <f t="shared" si="65"/>
        <v>13.106666666666667</v>
      </c>
      <c r="H857" s="18">
        <f t="shared" si="66"/>
        <v>68.933333333333337</v>
      </c>
      <c r="J857" t="str">
        <f ca="1">IF(C857="","",IF(A857="","NO DATE",IF(NOT(ISNUMBER(A857)),"DATE IS TEXT",IF(A857&lt;&gt;INT(A857),"DATE HAS TIME",IF(OR(A857&lt;DATE(2026,9,16),A857&gt;TODAY()),"DATE OUT OF RANGE",IF(ISNA(MATCH(B857,{"SA-DAY","SA-NYT","SYS-DAY","SYS-NYT"},0)),"REFERENCE PROBLEM",IF(ISNA(MATCH(C857,ItemName,0)),"ITEM NOT IN LIST",IF(OR(NOT(ISNUMBER(D857)),D857&lt;=0),"QTY PROBLEM","OK"))))))))</f>
        <v>OK</v>
      </c>
    </row>
    <row r="858" spans="1:10" x14ac:dyDescent="0.25">
      <c r="A858" s="25">
        <v>46288</v>
      </c>
      <c r="B858" s="15" t="s">
        <v>2617</v>
      </c>
      <c r="C858" s="15" t="s">
        <v>1541</v>
      </c>
      <c r="D858" s="16">
        <v>2</v>
      </c>
      <c r="E858" s="18">
        <f t="shared" si="64"/>
        <v>90</v>
      </c>
      <c r="F858" s="18">
        <f t="shared" si="67"/>
        <v>180</v>
      </c>
      <c r="G858" s="18">
        <f t="shared" si="65"/>
        <v>40.266666666666666</v>
      </c>
      <c r="H858" s="18">
        <f t="shared" si="66"/>
        <v>99.466666666666669</v>
      </c>
      <c r="J858" t="str">
        <f ca="1">IF(C858="","",IF(A858="","NO DATE",IF(NOT(ISNUMBER(A858)),"DATE IS TEXT",IF(A858&lt;&gt;INT(A858),"DATE HAS TIME",IF(OR(A858&lt;DATE(2026,9,16),A858&gt;TODAY()),"DATE OUT OF RANGE",IF(ISNA(MATCH(B858,{"SA-DAY","SA-NYT","SYS-DAY","SYS-NYT"},0)),"REFERENCE PROBLEM",IF(ISNA(MATCH(C858,ItemName,0)),"ITEM NOT IN LIST",IF(OR(NOT(ISNUMBER(D858)),D858&lt;=0),"QTY PROBLEM","OK"))))))))</f>
        <v>OK</v>
      </c>
    </row>
    <row r="859" spans="1:10" x14ac:dyDescent="0.25">
      <c r="A859" s="25">
        <v>46288</v>
      </c>
      <c r="B859" s="15" t="s">
        <v>2617</v>
      </c>
      <c r="C859" s="15" t="s">
        <v>1531</v>
      </c>
      <c r="D859" s="16">
        <v>2</v>
      </c>
      <c r="E859" s="18">
        <f t="shared" si="64"/>
        <v>90</v>
      </c>
      <c r="F859" s="18">
        <f t="shared" si="67"/>
        <v>180</v>
      </c>
      <c r="G859" s="18">
        <f t="shared" si="65"/>
        <v>48</v>
      </c>
      <c r="H859" s="18">
        <f t="shared" si="66"/>
        <v>84</v>
      </c>
      <c r="J859" t="str">
        <f ca="1">IF(C859="","",IF(A859="","NO DATE",IF(NOT(ISNUMBER(A859)),"DATE IS TEXT",IF(A859&lt;&gt;INT(A859),"DATE HAS TIME",IF(OR(A859&lt;DATE(2026,9,16),A859&gt;TODAY()),"DATE OUT OF RANGE",IF(ISNA(MATCH(B859,{"SA-DAY","SA-NYT","SYS-DAY","SYS-NYT"},0)),"REFERENCE PROBLEM",IF(ISNA(MATCH(C859,ItemName,0)),"ITEM NOT IN LIST",IF(OR(NOT(ISNUMBER(D859)),D859&lt;=0),"QTY PROBLEM","OK"))))))))</f>
        <v>OK</v>
      </c>
    </row>
    <row r="860" spans="1:10" x14ac:dyDescent="0.25">
      <c r="A860" s="25">
        <v>46288</v>
      </c>
      <c r="B860" s="15" t="s">
        <v>2617</v>
      </c>
      <c r="C860" s="15" t="s">
        <v>235</v>
      </c>
      <c r="D860" s="16">
        <v>11</v>
      </c>
      <c r="E860" s="18">
        <f t="shared" si="64"/>
        <v>15</v>
      </c>
      <c r="F860" s="18">
        <f t="shared" si="67"/>
        <v>165</v>
      </c>
      <c r="G860" s="18">
        <f t="shared" si="65"/>
        <v>9.1466666666666665</v>
      </c>
      <c r="H860" s="18">
        <f t="shared" si="66"/>
        <v>64.38666666666667</v>
      </c>
      <c r="J860" t="str">
        <f ca="1">IF(C860="","",IF(A860="","NO DATE",IF(NOT(ISNUMBER(A860)),"DATE IS TEXT",IF(A860&lt;&gt;INT(A860),"DATE HAS TIME",IF(OR(A860&lt;DATE(2026,9,16),A860&gt;TODAY()),"DATE OUT OF RANGE",IF(ISNA(MATCH(B860,{"SA-DAY","SA-NYT","SYS-DAY","SYS-NYT"},0)),"REFERENCE PROBLEM",IF(ISNA(MATCH(C860,ItemName,0)),"ITEM NOT IN LIST",IF(OR(NOT(ISNUMBER(D860)),D860&lt;=0),"QTY PROBLEM","OK"))))))))</f>
        <v>OK</v>
      </c>
    </row>
    <row r="861" spans="1:10" x14ac:dyDescent="0.25">
      <c r="A861" s="25">
        <v>46288</v>
      </c>
      <c r="B861" s="15" t="s">
        <v>2617</v>
      </c>
      <c r="C861" s="15" t="s">
        <v>195</v>
      </c>
      <c r="D861" s="16">
        <v>10</v>
      </c>
      <c r="E861" s="18">
        <f t="shared" si="64"/>
        <v>15</v>
      </c>
      <c r="F861" s="18">
        <f t="shared" si="67"/>
        <v>150</v>
      </c>
      <c r="G861" s="18">
        <f t="shared" si="65"/>
        <v>7.04</v>
      </c>
      <c r="H861" s="18">
        <f t="shared" si="66"/>
        <v>79.599999999999994</v>
      </c>
      <c r="J861" t="str">
        <f ca="1">IF(C861="","",IF(A861="","NO DATE",IF(NOT(ISNUMBER(A861)),"DATE IS TEXT",IF(A861&lt;&gt;INT(A861),"DATE HAS TIME",IF(OR(A861&lt;DATE(2026,9,16),A861&gt;TODAY()),"DATE OUT OF RANGE",IF(ISNA(MATCH(B861,{"SA-DAY","SA-NYT","SYS-DAY","SYS-NYT"},0)),"REFERENCE PROBLEM",IF(ISNA(MATCH(C861,ItemName,0)),"ITEM NOT IN LIST",IF(OR(NOT(ISNUMBER(D861)),D861&lt;=0),"QTY PROBLEM","OK"))))))))</f>
        <v>OK</v>
      </c>
    </row>
    <row r="862" spans="1:10" x14ac:dyDescent="0.25">
      <c r="A862" s="25">
        <v>46288</v>
      </c>
      <c r="B862" s="15" t="s">
        <v>2617</v>
      </c>
      <c r="C862" s="15" t="s">
        <v>1311</v>
      </c>
      <c r="D862" s="16">
        <v>4</v>
      </c>
      <c r="E862" s="18">
        <f t="shared" ref="E862:E925" si="68">IF($C862="","",IFERROR(INDEX(ItemPriceCol,MATCH($C862,ItemName,0)),""))</f>
        <v>35</v>
      </c>
      <c r="F862" s="18">
        <f t="shared" si="67"/>
        <v>140</v>
      </c>
      <c r="G862" s="18">
        <f t="shared" si="65"/>
        <v>26.68</v>
      </c>
      <c r="H862" s="18">
        <f t="shared" si="66"/>
        <v>33.28</v>
      </c>
      <c r="J862" t="str">
        <f ca="1">IF(C862="","",IF(A862="","NO DATE",IF(NOT(ISNUMBER(A862)),"DATE IS TEXT",IF(A862&lt;&gt;INT(A862),"DATE HAS TIME",IF(OR(A862&lt;DATE(2026,9,16),A862&gt;TODAY()),"DATE OUT OF RANGE",IF(ISNA(MATCH(B862,{"SA-DAY","SA-NYT","SYS-DAY","SYS-NYT"},0)),"REFERENCE PROBLEM",IF(ISNA(MATCH(C862,ItemName,0)),"ITEM NOT IN LIST",IF(OR(NOT(ISNUMBER(D862)),D862&lt;=0),"QTY PROBLEM","OK"))))))))</f>
        <v>OK</v>
      </c>
    </row>
    <row r="863" spans="1:10" x14ac:dyDescent="0.25">
      <c r="A863" s="25">
        <v>46288</v>
      </c>
      <c r="B863" s="15" t="s">
        <v>2617</v>
      </c>
      <c r="C863" s="15" t="s">
        <v>510</v>
      </c>
      <c r="D863" s="16">
        <v>3</v>
      </c>
      <c r="E863" s="18">
        <f t="shared" si="68"/>
        <v>40</v>
      </c>
      <c r="F863" s="18">
        <f t="shared" si="67"/>
        <v>120</v>
      </c>
      <c r="G863" s="18">
        <f t="shared" si="65"/>
        <v>26.085000000000001</v>
      </c>
      <c r="H863" s="18">
        <f t="shared" si="66"/>
        <v>41.745000000000005</v>
      </c>
      <c r="J863" t="str">
        <f ca="1">IF(C863="","",IF(A863="","NO DATE",IF(NOT(ISNUMBER(A863)),"DATE IS TEXT",IF(A863&lt;&gt;INT(A863),"DATE HAS TIME",IF(OR(A863&lt;DATE(2026,9,16),A863&gt;TODAY()),"DATE OUT OF RANGE",IF(ISNA(MATCH(B863,{"SA-DAY","SA-NYT","SYS-DAY","SYS-NYT"},0)),"REFERENCE PROBLEM",IF(ISNA(MATCH(C863,ItemName,0)),"ITEM NOT IN LIST",IF(OR(NOT(ISNUMBER(D863)),D863&lt;=0),"QTY PROBLEM","OK"))))))))</f>
        <v>OK</v>
      </c>
    </row>
    <row r="864" spans="1:10" x14ac:dyDescent="0.25">
      <c r="A864" s="25">
        <v>46288</v>
      </c>
      <c r="B864" s="15" t="s">
        <v>2617</v>
      </c>
      <c r="C864" s="15" t="s">
        <v>1551</v>
      </c>
      <c r="D864" s="16">
        <v>3</v>
      </c>
      <c r="E864" s="18">
        <f t="shared" si="68"/>
        <v>35</v>
      </c>
      <c r="F864" s="18">
        <f t="shared" si="67"/>
        <v>105</v>
      </c>
      <c r="G864" s="18">
        <f t="shared" si="65"/>
        <v>25.813333333333333</v>
      </c>
      <c r="H864" s="18">
        <f t="shared" si="66"/>
        <v>27.560000000000002</v>
      </c>
      <c r="J864" t="str">
        <f ca="1">IF(C864="","",IF(A864="","NO DATE",IF(NOT(ISNUMBER(A864)),"DATE IS TEXT",IF(A864&lt;&gt;INT(A864),"DATE HAS TIME",IF(OR(A864&lt;DATE(2026,9,16),A864&gt;TODAY()),"DATE OUT OF RANGE",IF(ISNA(MATCH(B864,{"SA-DAY","SA-NYT","SYS-DAY","SYS-NYT"},0)),"REFERENCE PROBLEM",IF(ISNA(MATCH(C864,ItemName,0)),"ITEM NOT IN LIST",IF(OR(NOT(ISNUMBER(D864)),D864&lt;=0),"QTY PROBLEM","OK"))))))))</f>
        <v>OK</v>
      </c>
    </row>
    <row r="865" spans="1:10" x14ac:dyDescent="0.25">
      <c r="A865" s="25">
        <v>46288</v>
      </c>
      <c r="B865" s="15" t="s">
        <v>2617</v>
      </c>
      <c r="C865" s="15" t="s">
        <v>522</v>
      </c>
      <c r="D865" s="16">
        <v>7</v>
      </c>
      <c r="E865" s="18">
        <f t="shared" si="68"/>
        <v>15</v>
      </c>
      <c r="F865" s="18">
        <f t="shared" si="67"/>
        <v>105</v>
      </c>
      <c r="G865" s="18">
        <f t="shared" si="65"/>
        <v>9.7799999999999994</v>
      </c>
      <c r="H865" s="18">
        <f t="shared" si="66"/>
        <v>36.540000000000006</v>
      </c>
      <c r="J865" t="str">
        <f ca="1">IF(C865="","",IF(A865="","NO DATE",IF(NOT(ISNUMBER(A865)),"DATE IS TEXT",IF(A865&lt;&gt;INT(A865),"DATE HAS TIME",IF(OR(A865&lt;DATE(2026,9,16),A865&gt;TODAY()),"DATE OUT OF RANGE",IF(ISNA(MATCH(B865,{"SA-DAY","SA-NYT","SYS-DAY","SYS-NYT"},0)),"REFERENCE PROBLEM",IF(ISNA(MATCH(C865,ItemName,0)),"ITEM NOT IN LIST",IF(OR(NOT(ISNUMBER(D865)),D865&lt;=0),"QTY PROBLEM","OK"))))))))</f>
        <v>OK</v>
      </c>
    </row>
    <row r="866" spans="1:10" x14ac:dyDescent="0.25">
      <c r="A866" s="25">
        <v>46288</v>
      </c>
      <c r="B866" s="15" t="s">
        <v>2617</v>
      </c>
      <c r="C866" s="15" t="s">
        <v>1777</v>
      </c>
      <c r="D866" s="16">
        <v>7</v>
      </c>
      <c r="E866" s="18">
        <f t="shared" si="68"/>
        <v>15</v>
      </c>
      <c r="F866" s="18">
        <f t="shared" si="67"/>
        <v>105</v>
      </c>
      <c r="G866" s="18">
        <f t="shared" si="65"/>
        <v>7.04</v>
      </c>
      <c r="H866" s="18">
        <f t="shared" si="66"/>
        <v>55.72</v>
      </c>
      <c r="J866" t="str">
        <f ca="1">IF(C866="","",IF(A866="","NO DATE",IF(NOT(ISNUMBER(A866)),"DATE IS TEXT",IF(A866&lt;&gt;INT(A866),"DATE HAS TIME",IF(OR(A866&lt;DATE(2026,9,16),A866&gt;TODAY()),"DATE OUT OF RANGE",IF(ISNA(MATCH(B866,{"SA-DAY","SA-NYT","SYS-DAY","SYS-NYT"},0)),"REFERENCE PROBLEM",IF(ISNA(MATCH(C866,ItemName,0)),"ITEM NOT IN LIST",IF(OR(NOT(ISNUMBER(D866)),D866&lt;=0),"QTY PROBLEM","OK"))))))))</f>
        <v>OK</v>
      </c>
    </row>
    <row r="867" spans="1:10" x14ac:dyDescent="0.25">
      <c r="A867" s="25">
        <v>46288</v>
      </c>
      <c r="B867" s="15" t="s">
        <v>2617</v>
      </c>
      <c r="C867" s="15" t="s">
        <v>383</v>
      </c>
      <c r="D867" s="16">
        <v>2</v>
      </c>
      <c r="E867" s="18">
        <f t="shared" si="68"/>
        <v>50</v>
      </c>
      <c r="F867" s="18">
        <f t="shared" si="67"/>
        <v>100</v>
      </c>
      <c r="G867" s="18">
        <f t="shared" si="65"/>
        <v>32.61</v>
      </c>
      <c r="H867" s="18">
        <f t="shared" si="66"/>
        <v>34.78</v>
      </c>
      <c r="J867" t="str">
        <f ca="1">IF(C867="","",IF(A867="","NO DATE",IF(NOT(ISNUMBER(A867)),"DATE IS TEXT",IF(A867&lt;&gt;INT(A867),"DATE HAS TIME",IF(OR(A867&lt;DATE(2026,9,16),A867&gt;TODAY()),"DATE OUT OF RANGE",IF(ISNA(MATCH(B867,{"SA-DAY","SA-NYT","SYS-DAY","SYS-NYT"},0)),"REFERENCE PROBLEM",IF(ISNA(MATCH(C867,ItemName,0)),"ITEM NOT IN LIST",IF(OR(NOT(ISNUMBER(D867)),D867&lt;=0),"QTY PROBLEM","OK"))))))))</f>
        <v>OK</v>
      </c>
    </row>
    <row r="868" spans="1:10" x14ac:dyDescent="0.25">
      <c r="A868" s="25">
        <v>46288</v>
      </c>
      <c r="B868" s="15" t="s">
        <v>2617</v>
      </c>
      <c r="C868" s="15" t="s">
        <v>1553</v>
      </c>
      <c r="D868" s="16">
        <v>5</v>
      </c>
      <c r="E868" s="18">
        <f t="shared" si="68"/>
        <v>20</v>
      </c>
      <c r="F868" s="18">
        <f t="shared" si="67"/>
        <v>100</v>
      </c>
      <c r="G868" s="18">
        <f t="shared" si="65"/>
        <v>13.106666666666667</v>
      </c>
      <c r="H868" s="18">
        <f t="shared" si="66"/>
        <v>34.466666666666669</v>
      </c>
      <c r="J868" t="str">
        <f ca="1">IF(C868="","",IF(A868="","NO DATE",IF(NOT(ISNUMBER(A868)),"DATE IS TEXT",IF(A868&lt;&gt;INT(A868),"DATE HAS TIME",IF(OR(A868&lt;DATE(2026,9,16),A868&gt;TODAY()),"DATE OUT OF RANGE",IF(ISNA(MATCH(B868,{"SA-DAY","SA-NYT","SYS-DAY","SYS-NYT"},0)),"REFERENCE PROBLEM",IF(ISNA(MATCH(C868,ItemName,0)),"ITEM NOT IN LIST",IF(OR(NOT(ISNUMBER(D868)),D868&lt;=0),"QTY PROBLEM","OK"))))))))</f>
        <v>OK</v>
      </c>
    </row>
    <row r="869" spans="1:10" x14ac:dyDescent="0.25">
      <c r="A869" s="25">
        <v>46288</v>
      </c>
      <c r="B869" s="15" t="s">
        <v>2617</v>
      </c>
      <c r="C869" s="15" t="s">
        <v>239</v>
      </c>
      <c r="D869" s="16">
        <v>14</v>
      </c>
      <c r="E869" s="18">
        <f t="shared" si="68"/>
        <v>7</v>
      </c>
      <c r="F869" s="18">
        <f t="shared" si="67"/>
        <v>98</v>
      </c>
      <c r="G869" s="18">
        <f t="shared" si="65"/>
        <v>3.1066666666666674</v>
      </c>
      <c r="H869" s="18">
        <f t="shared" si="66"/>
        <v>54.506666666666661</v>
      </c>
      <c r="J869" t="str">
        <f ca="1">IF(C869="","",IF(A869="","NO DATE",IF(NOT(ISNUMBER(A869)),"DATE IS TEXT",IF(A869&lt;&gt;INT(A869),"DATE HAS TIME",IF(OR(A869&lt;DATE(2026,9,16),A869&gt;TODAY()),"DATE OUT OF RANGE",IF(ISNA(MATCH(B869,{"SA-DAY","SA-NYT","SYS-DAY","SYS-NYT"},0)),"REFERENCE PROBLEM",IF(ISNA(MATCH(C869,ItemName,0)),"ITEM NOT IN LIST",IF(OR(NOT(ISNUMBER(D869)),D869&lt;=0),"QTY PROBLEM","OK"))))))))</f>
        <v>OK</v>
      </c>
    </row>
    <row r="870" spans="1:10" x14ac:dyDescent="0.25">
      <c r="A870" s="25">
        <v>46288</v>
      </c>
      <c r="B870" s="15" t="s">
        <v>2617</v>
      </c>
      <c r="C870" s="15" t="s">
        <v>840</v>
      </c>
      <c r="D870" s="16">
        <v>3</v>
      </c>
      <c r="E870" s="18">
        <f t="shared" si="68"/>
        <v>30</v>
      </c>
      <c r="F870" s="18">
        <f t="shared" si="67"/>
        <v>90</v>
      </c>
      <c r="G870" s="18">
        <f t="shared" si="65"/>
        <v>16.784000000000002</v>
      </c>
      <c r="H870" s="18">
        <f t="shared" si="66"/>
        <v>39.647999999999996</v>
      </c>
      <c r="J870" t="str">
        <f ca="1">IF(C870="","",IF(A870="","NO DATE",IF(NOT(ISNUMBER(A870)),"DATE IS TEXT",IF(A870&lt;&gt;INT(A870),"DATE HAS TIME",IF(OR(A870&lt;DATE(2026,9,16),A870&gt;TODAY()),"DATE OUT OF RANGE",IF(ISNA(MATCH(B870,{"SA-DAY","SA-NYT","SYS-DAY","SYS-NYT"},0)),"REFERENCE PROBLEM",IF(ISNA(MATCH(C870,ItemName,0)),"ITEM NOT IN LIST",IF(OR(NOT(ISNUMBER(D870)),D870&lt;=0),"QTY PROBLEM","OK"))))))))</f>
        <v>OK</v>
      </c>
    </row>
    <row r="871" spans="1:10" x14ac:dyDescent="0.25">
      <c r="A871" s="25">
        <v>46288</v>
      </c>
      <c r="B871" s="15" t="s">
        <v>2617</v>
      </c>
      <c r="C871" s="15" t="s">
        <v>1569</v>
      </c>
      <c r="D871" s="16">
        <v>4</v>
      </c>
      <c r="E871" s="18">
        <f t="shared" si="68"/>
        <v>20</v>
      </c>
      <c r="F871" s="18">
        <f t="shared" si="67"/>
        <v>80</v>
      </c>
      <c r="G871" s="18">
        <f t="shared" si="65"/>
        <v>13.106666666666667</v>
      </c>
      <c r="H871" s="18">
        <f t="shared" si="66"/>
        <v>27.573333333333331</v>
      </c>
      <c r="J871" t="str">
        <f ca="1">IF(C871="","",IF(A871="","NO DATE",IF(NOT(ISNUMBER(A871)),"DATE IS TEXT",IF(A871&lt;&gt;INT(A871),"DATE HAS TIME",IF(OR(A871&lt;DATE(2026,9,16),A871&gt;TODAY()),"DATE OUT OF RANGE",IF(ISNA(MATCH(B871,{"SA-DAY","SA-NYT","SYS-DAY","SYS-NYT"},0)),"REFERENCE PROBLEM",IF(ISNA(MATCH(C871,ItemName,0)),"ITEM NOT IN LIST",IF(OR(NOT(ISNUMBER(D871)),D871&lt;=0),"QTY PROBLEM","OK"))))))))</f>
        <v>OK</v>
      </c>
    </row>
    <row r="872" spans="1:10" x14ac:dyDescent="0.25">
      <c r="A872" s="25">
        <v>46288</v>
      </c>
      <c r="B872" s="15" t="s">
        <v>2617</v>
      </c>
      <c r="C872" s="15" t="s">
        <v>2190</v>
      </c>
      <c r="D872" s="16">
        <v>2</v>
      </c>
      <c r="E872" s="18">
        <f t="shared" si="68"/>
        <v>40</v>
      </c>
      <c r="F872" s="18">
        <f t="shared" si="67"/>
        <v>80</v>
      </c>
      <c r="G872" s="18">
        <f t="shared" si="65"/>
        <v>26.085000000000001</v>
      </c>
      <c r="H872" s="18">
        <f t="shared" si="66"/>
        <v>27.83</v>
      </c>
      <c r="J872" t="str">
        <f ca="1">IF(C872="","",IF(A872="","NO DATE",IF(NOT(ISNUMBER(A872)),"DATE IS TEXT",IF(A872&lt;&gt;INT(A872),"DATE HAS TIME",IF(OR(A872&lt;DATE(2026,9,16),A872&gt;TODAY()),"DATE OUT OF RANGE",IF(ISNA(MATCH(B872,{"SA-DAY","SA-NYT","SYS-DAY","SYS-NYT"},0)),"REFERENCE PROBLEM",IF(ISNA(MATCH(C872,ItemName,0)),"ITEM NOT IN LIST",IF(OR(NOT(ISNUMBER(D872)),D872&lt;=0),"QTY PROBLEM","OK"))))))))</f>
        <v>OK</v>
      </c>
    </row>
    <row r="873" spans="1:10" x14ac:dyDescent="0.25">
      <c r="A873" s="25">
        <v>46288</v>
      </c>
      <c r="B873" s="15" t="s">
        <v>2617</v>
      </c>
      <c r="C873" s="15" t="s">
        <v>2156</v>
      </c>
      <c r="D873" s="16">
        <v>3</v>
      </c>
      <c r="E873" s="18">
        <f t="shared" si="68"/>
        <v>30</v>
      </c>
      <c r="F873" s="18">
        <f t="shared" si="67"/>
        <v>90</v>
      </c>
      <c r="G873" s="18">
        <f t="shared" si="65"/>
        <v>16.305</v>
      </c>
      <c r="H873" s="18">
        <f t="shared" si="66"/>
        <v>41.085000000000001</v>
      </c>
      <c r="J873" t="str">
        <f ca="1">IF(C873="","",IF(A873="","NO DATE",IF(NOT(ISNUMBER(A873)),"DATE IS TEXT",IF(A873&lt;&gt;INT(A873),"DATE HAS TIME",IF(OR(A873&lt;DATE(2026,9,16),A873&gt;TODAY()),"DATE OUT OF RANGE",IF(ISNA(MATCH(B873,{"SA-DAY","SA-NYT","SYS-DAY","SYS-NYT"},0)),"REFERENCE PROBLEM",IF(ISNA(MATCH(C873,ItemName,0)),"ITEM NOT IN LIST",IF(OR(NOT(ISNUMBER(D873)),D873&lt;=0),"QTY PROBLEM","OK"))))))))</f>
        <v>OK</v>
      </c>
    </row>
    <row r="874" spans="1:10" x14ac:dyDescent="0.25">
      <c r="A874" s="25">
        <v>46288</v>
      </c>
      <c r="B874" s="15" t="s">
        <v>2617</v>
      </c>
      <c r="C874" s="15" t="s">
        <v>973</v>
      </c>
      <c r="D874" s="16">
        <v>2</v>
      </c>
      <c r="E874" s="18">
        <f t="shared" si="68"/>
        <v>30</v>
      </c>
      <c r="F874" s="18">
        <f t="shared" si="67"/>
        <v>60</v>
      </c>
      <c r="G874" s="18">
        <f t="shared" si="65"/>
        <v>17.440000000000001</v>
      </c>
      <c r="H874" s="18">
        <f t="shared" si="66"/>
        <v>25.119999999999997</v>
      </c>
      <c r="J874" t="str">
        <f ca="1">IF(C874="","",IF(A874="","NO DATE",IF(NOT(ISNUMBER(A874)),"DATE IS TEXT",IF(A874&lt;&gt;INT(A874),"DATE HAS TIME",IF(OR(A874&lt;DATE(2026,9,16),A874&gt;TODAY()),"DATE OUT OF RANGE",IF(ISNA(MATCH(B874,{"SA-DAY","SA-NYT","SYS-DAY","SYS-NYT"},0)),"REFERENCE PROBLEM",IF(ISNA(MATCH(C874,ItemName,0)),"ITEM NOT IN LIST",IF(OR(NOT(ISNUMBER(D874)),D874&lt;=0),"QTY PROBLEM","OK"))))))))</f>
        <v>OK</v>
      </c>
    </row>
    <row r="875" spans="1:10" x14ac:dyDescent="0.25">
      <c r="A875" s="25">
        <v>46288</v>
      </c>
      <c r="B875" s="15" t="s">
        <v>2617</v>
      </c>
      <c r="C875" s="34" t="s">
        <v>1255</v>
      </c>
      <c r="D875" s="16">
        <v>2</v>
      </c>
      <c r="E875" s="18">
        <f t="shared" si="68"/>
        <v>35</v>
      </c>
      <c r="F875" s="18">
        <f t="shared" si="67"/>
        <v>70</v>
      </c>
      <c r="G875" s="18">
        <f t="shared" si="65"/>
        <v>26.68</v>
      </c>
      <c r="H875" s="18">
        <f t="shared" si="66"/>
        <v>16.64</v>
      </c>
      <c r="J875" t="str">
        <f ca="1">IF(C875="","",IF(A875="","NO DATE",IF(NOT(ISNUMBER(A875)),"DATE IS TEXT",IF(A875&lt;&gt;INT(A875),"DATE HAS TIME",IF(OR(A875&lt;DATE(2026,9,16),A875&gt;TODAY()),"DATE OUT OF RANGE",IF(ISNA(MATCH(B875,{"SA-DAY","SA-NYT","SYS-DAY","SYS-NYT"},0)),"REFERENCE PROBLEM",IF(ISNA(MATCH(C875,ItemName,0)),"ITEM NOT IN LIST",IF(OR(NOT(ISNUMBER(D875)),D875&lt;=0),"QTY PROBLEM","OK"))))))))</f>
        <v>OK</v>
      </c>
    </row>
    <row r="876" spans="1:10" x14ac:dyDescent="0.25">
      <c r="A876" s="25">
        <v>46288</v>
      </c>
      <c r="B876" s="15" t="s">
        <v>2617</v>
      </c>
      <c r="C876" s="15" t="s">
        <v>2416</v>
      </c>
      <c r="D876" s="16">
        <v>2</v>
      </c>
      <c r="E876" s="18">
        <f t="shared" si="68"/>
        <v>35</v>
      </c>
      <c r="F876" s="18">
        <f t="shared" si="67"/>
        <v>70</v>
      </c>
      <c r="G876" s="18">
        <f t="shared" si="65"/>
        <v>16</v>
      </c>
      <c r="H876" s="18">
        <f t="shared" si="66"/>
        <v>38</v>
      </c>
      <c r="J876" t="str">
        <f ca="1">IF(C876="","",IF(A876="","NO DATE",IF(NOT(ISNUMBER(A876)),"DATE IS TEXT",IF(A876&lt;&gt;INT(A876),"DATE HAS TIME",IF(OR(A876&lt;DATE(2026,9,16),A876&gt;TODAY()),"DATE OUT OF RANGE",IF(ISNA(MATCH(B876,{"SA-DAY","SA-NYT","SYS-DAY","SYS-NYT"},0)),"REFERENCE PROBLEM",IF(ISNA(MATCH(C876,ItemName,0)),"ITEM NOT IN LIST",IF(OR(NOT(ISNUMBER(D876)),D876&lt;=0),"QTY PROBLEM","OK"))))))))</f>
        <v>OK</v>
      </c>
    </row>
    <row r="877" spans="1:10" x14ac:dyDescent="0.25">
      <c r="A877" s="25">
        <v>46288</v>
      </c>
      <c r="B877" s="15" t="s">
        <v>2617</v>
      </c>
      <c r="C877" s="15" t="s">
        <v>128</v>
      </c>
      <c r="D877" s="16">
        <v>9</v>
      </c>
      <c r="E877" s="18">
        <f t="shared" si="68"/>
        <v>7</v>
      </c>
      <c r="F877" s="18">
        <f t="shared" si="67"/>
        <v>63</v>
      </c>
      <c r="G877" s="18">
        <f t="shared" si="65"/>
        <v>4.5674999999999999</v>
      </c>
      <c r="H877" s="18">
        <f t="shared" si="66"/>
        <v>21.892499999999998</v>
      </c>
      <c r="J877" t="str">
        <f ca="1">IF(C877="","",IF(A877="","NO DATE",IF(NOT(ISNUMBER(A877)),"DATE IS TEXT",IF(A877&lt;&gt;INT(A877),"DATE HAS TIME",IF(OR(A877&lt;DATE(2026,9,16),A877&gt;TODAY()),"DATE OUT OF RANGE",IF(ISNA(MATCH(B877,{"SA-DAY","SA-NYT","SYS-DAY","SYS-NYT"},0)),"REFERENCE PROBLEM",IF(ISNA(MATCH(C877,ItemName,0)),"ITEM NOT IN LIST",IF(OR(NOT(ISNUMBER(D877)),D877&lt;=0),"QTY PROBLEM","OK"))))))))</f>
        <v>OK</v>
      </c>
    </row>
    <row r="878" spans="1:10" x14ac:dyDescent="0.25">
      <c r="A878" s="25">
        <v>46288</v>
      </c>
      <c r="B878" s="15" t="s">
        <v>2617</v>
      </c>
      <c r="C878" s="15" t="s">
        <v>2055</v>
      </c>
      <c r="D878" s="16">
        <v>4</v>
      </c>
      <c r="E878" s="18">
        <f t="shared" si="68"/>
        <v>15</v>
      </c>
      <c r="F878" s="18">
        <f t="shared" si="67"/>
        <v>60</v>
      </c>
      <c r="G878" s="18">
        <f t="shared" si="65"/>
        <v>11.25</v>
      </c>
      <c r="H878" s="18">
        <f t="shared" si="66"/>
        <v>15</v>
      </c>
      <c r="J878" t="str">
        <f ca="1">IF(C878="","",IF(A878="","NO DATE",IF(NOT(ISNUMBER(A878)),"DATE IS TEXT",IF(A878&lt;&gt;INT(A878),"DATE HAS TIME",IF(OR(A878&lt;DATE(2026,9,16),A878&gt;TODAY()),"DATE OUT OF RANGE",IF(ISNA(MATCH(B878,{"SA-DAY","SA-NYT","SYS-DAY","SYS-NYT"},0)),"REFERENCE PROBLEM",IF(ISNA(MATCH(C878,ItemName,0)),"ITEM NOT IN LIST",IF(OR(NOT(ISNUMBER(D878)),D878&lt;=0),"QTY PROBLEM","OK"))))))))</f>
        <v>OK</v>
      </c>
    </row>
    <row r="879" spans="1:10" x14ac:dyDescent="0.25">
      <c r="A879" s="25">
        <v>46288</v>
      </c>
      <c r="B879" s="15" t="s">
        <v>2617</v>
      </c>
      <c r="C879" s="15" t="s">
        <v>2420</v>
      </c>
      <c r="D879" s="16">
        <v>4</v>
      </c>
      <c r="E879" s="18">
        <f t="shared" si="68"/>
        <v>15</v>
      </c>
      <c r="F879" s="18">
        <f t="shared" si="67"/>
        <v>60</v>
      </c>
      <c r="G879" s="18">
        <f t="shared" si="65"/>
        <v>8.3553333333333324</v>
      </c>
      <c r="H879" s="18">
        <f t="shared" si="66"/>
        <v>26.57866666666667</v>
      </c>
      <c r="J879" t="str">
        <f ca="1">IF(C879="","",IF(A879="","NO DATE",IF(NOT(ISNUMBER(A879)),"DATE IS TEXT",IF(A879&lt;&gt;INT(A879),"DATE HAS TIME",IF(OR(A879&lt;DATE(2026,9,16),A879&gt;TODAY()),"DATE OUT OF RANGE",IF(ISNA(MATCH(B879,{"SA-DAY","SA-NYT","SYS-DAY","SYS-NYT"},0)),"REFERENCE PROBLEM",IF(ISNA(MATCH(C879,ItemName,0)),"ITEM NOT IN LIST",IF(OR(NOT(ISNUMBER(D879)),D879&lt;=0),"QTY PROBLEM","OK"))))))))</f>
        <v>OK</v>
      </c>
    </row>
    <row r="880" spans="1:10" x14ac:dyDescent="0.25">
      <c r="A880" s="25">
        <v>46288</v>
      </c>
      <c r="B880" s="15" t="s">
        <v>2617</v>
      </c>
      <c r="C880" s="15" t="s">
        <v>635</v>
      </c>
      <c r="D880" s="16">
        <v>3</v>
      </c>
      <c r="E880" s="18">
        <f t="shared" si="68"/>
        <v>20</v>
      </c>
      <c r="F880" s="18">
        <f t="shared" si="67"/>
        <v>60</v>
      </c>
      <c r="G880" s="18">
        <f t="shared" si="65"/>
        <v>11.533333333333333</v>
      </c>
      <c r="H880" s="18">
        <f t="shared" si="66"/>
        <v>25.4</v>
      </c>
      <c r="J880" t="str">
        <f ca="1">IF(C880="","",IF(A880="","NO DATE",IF(NOT(ISNUMBER(A880)),"DATE IS TEXT",IF(A880&lt;&gt;INT(A880),"DATE HAS TIME",IF(OR(A880&lt;DATE(2026,9,16),A880&gt;TODAY()),"DATE OUT OF RANGE",IF(ISNA(MATCH(B880,{"SA-DAY","SA-NYT","SYS-DAY","SYS-NYT"},0)),"REFERENCE PROBLEM",IF(ISNA(MATCH(C880,ItemName,0)),"ITEM NOT IN LIST",IF(OR(NOT(ISNUMBER(D880)),D880&lt;=0),"QTY PROBLEM","OK"))))))))</f>
        <v>OK</v>
      </c>
    </row>
    <row r="881" spans="1:10" x14ac:dyDescent="0.25">
      <c r="A881" s="25">
        <v>46288</v>
      </c>
      <c r="B881" s="15" t="s">
        <v>2617</v>
      </c>
      <c r="C881" s="15" t="s">
        <v>349</v>
      </c>
      <c r="D881" s="16">
        <v>1</v>
      </c>
      <c r="E881" s="18">
        <f t="shared" si="68"/>
        <v>50</v>
      </c>
      <c r="F881" s="18">
        <f t="shared" si="67"/>
        <v>50</v>
      </c>
      <c r="G881" s="18">
        <f t="shared" si="65"/>
        <v>32.61</v>
      </c>
      <c r="H881" s="18">
        <f t="shared" si="66"/>
        <v>17.39</v>
      </c>
      <c r="J881" t="str">
        <f ca="1">IF(C881="","",IF(A881="","NO DATE",IF(NOT(ISNUMBER(A881)),"DATE IS TEXT",IF(A881&lt;&gt;INT(A881),"DATE HAS TIME",IF(OR(A881&lt;DATE(2026,9,16),A881&gt;TODAY()),"DATE OUT OF RANGE",IF(ISNA(MATCH(B881,{"SA-DAY","SA-NYT","SYS-DAY","SYS-NYT"},0)),"REFERENCE PROBLEM",IF(ISNA(MATCH(C881,ItemName,0)),"ITEM NOT IN LIST",IF(OR(NOT(ISNUMBER(D881)),D881&lt;=0),"QTY PROBLEM","OK"))))))))</f>
        <v>OK</v>
      </c>
    </row>
    <row r="882" spans="1:10" x14ac:dyDescent="0.25">
      <c r="A882" s="25">
        <v>46288</v>
      </c>
      <c r="B882" s="15" t="s">
        <v>2617</v>
      </c>
      <c r="C882" s="15" t="s">
        <v>2106</v>
      </c>
      <c r="D882" s="16">
        <v>1</v>
      </c>
      <c r="E882" s="18">
        <f t="shared" si="68"/>
        <v>40</v>
      </c>
      <c r="F882" s="18">
        <f t="shared" si="67"/>
        <v>40</v>
      </c>
      <c r="G882" s="18">
        <f t="shared" si="65"/>
        <v>26.085000000000001</v>
      </c>
      <c r="H882" s="18">
        <f t="shared" si="66"/>
        <v>13.914999999999999</v>
      </c>
      <c r="J882" t="str">
        <f ca="1">IF(C882="","",IF(A882="","NO DATE",IF(NOT(ISNUMBER(A882)),"DATE IS TEXT",IF(A882&lt;&gt;INT(A882),"DATE HAS TIME",IF(OR(A882&lt;DATE(2026,9,16),A882&gt;TODAY()),"DATE OUT OF RANGE",IF(ISNA(MATCH(B882,{"SA-DAY","SA-NYT","SYS-DAY","SYS-NYT"},0)),"REFERENCE PROBLEM",IF(ISNA(MATCH(C882,ItemName,0)),"ITEM NOT IN LIST",IF(OR(NOT(ISNUMBER(D882)),D882&lt;=0),"QTY PROBLEM","OK"))))))))</f>
        <v>OK</v>
      </c>
    </row>
    <row r="883" spans="1:10" x14ac:dyDescent="0.25">
      <c r="A883" s="25">
        <v>46288</v>
      </c>
      <c r="B883" s="15" t="s">
        <v>2617</v>
      </c>
      <c r="C883" s="15" t="s">
        <v>247</v>
      </c>
      <c r="D883" s="16">
        <v>1</v>
      </c>
      <c r="E883" s="18">
        <f t="shared" si="68"/>
        <v>35</v>
      </c>
      <c r="F883" s="18">
        <f t="shared" si="67"/>
        <v>35</v>
      </c>
      <c r="G883" s="18">
        <f t="shared" si="65"/>
        <v>22.725000000000001</v>
      </c>
      <c r="H883" s="18">
        <f t="shared" si="66"/>
        <v>12.274999999999999</v>
      </c>
      <c r="J883" t="str">
        <f ca="1">IF(C883="","",IF(A883="","NO DATE",IF(NOT(ISNUMBER(A883)),"DATE IS TEXT",IF(A883&lt;&gt;INT(A883),"DATE HAS TIME",IF(OR(A883&lt;DATE(2026,9,16),A883&gt;TODAY()),"DATE OUT OF RANGE",IF(ISNA(MATCH(B883,{"SA-DAY","SA-NYT","SYS-DAY","SYS-NYT"},0)),"REFERENCE PROBLEM",IF(ISNA(MATCH(C883,ItemName,0)),"ITEM NOT IN LIST",IF(OR(NOT(ISNUMBER(D883)),D883&lt;=0),"QTY PROBLEM","OK"))))))))</f>
        <v>OK</v>
      </c>
    </row>
    <row r="884" spans="1:10" x14ac:dyDescent="0.25">
      <c r="A884" s="25">
        <v>46288</v>
      </c>
      <c r="B884" s="15" t="s">
        <v>2617</v>
      </c>
      <c r="C884" s="15" t="s">
        <v>681</v>
      </c>
      <c r="D884" s="16">
        <v>1</v>
      </c>
      <c r="E884" s="18">
        <f t="shared" si="68"/>
        <v>35</v>
      </c>
      <c r="F884" s="18">
        <f t="shared" si="67"/>
        <v>35</v>
      </c>
      <c r="G884" s="18">
        <f t="shared" si="65"/>
        <v>22.400000000000002</v>
      </c>
      <c r="H884" s="18">
        <f t="shared" si="66"/>
        <v>12.599999999999998</v>
      </c>
      <c r="J884" t="str">
        <f ca="1">IF(C884="","",IF(A884="","NO DATE",IF(NOT(ISNUMBER(A884)),"DATE IS TEXT",IF(A884&lt;&gt;INT(A884),"DATE HAS TIME",IF(OR(A884&lt;DATE(2026,9,16),A884&gt;TODAY()),"DATE OUT OF RANGE",IF(ISNA(MATCH(B884,{"SA-DAY","SA-NYT","SYS-DAY","SYS-NYT"},0)),"REFERENCE PROBLEM",IF(ISNA(MATCH(C884,ItemName,0)),"ITEM NOT IN LIST",IF(OR(NOT(ISNUMBER(D884)),D884&lt;=0),"QTY PROBLEM","OK"))))))))</f>
        <v>OK</v>
      </c>
    </row>
    <row r="885" spans="1:10" x14ac:dyDescent="0.25">
      <c r="A885" s="25">
        <v>46288</v>
      </c>
      <c r="B885" s="15" t="s">
        <v>2617</v>
      </c>
      <c r="C885" s="15" t="s">
        <v>237</v>
      </c>
      <c r="D885" s="16">
        <v>1</v>
      </c>
      <c r="E885" s="18">
        <f t="shared" si="68"/>
        <v>35</v>
      </c>
      <c r="F885" s="18">
        <f t="shared" si="67"/>
        <v>35</v>
      </c>
      <c r="G885" s="18">
        <f t="shared" si="65"/>
        <v>24.16</v>
      </c>
      <c r="H885" s="18">
        <f t="shared" si="66"/>
        <v>10.84</v>
      </c>
      <c r="J885" t="str">
        <f ca="1">IF(C885="","",IF(A885="","NO DATE",IF(NOT(ISNUMBER(A885)),"DATE IS TEXT",IF(A885&lt;&gt;INT(A885),"DATE HAS TIME",IF(OR(A885&lt;DATE(2026,9,16),A885&gt;TODAY()),"DATE OUT OF RANGE",IF(ISNA(MATCH(B885,{"SA-DAY","SA-NYT","SYS-DAY","SYS-NYT"},0)),"REFERENCE PROBLEM",IF(ISNA(MATCH(C885,ItemName,0)),"ITEM NOT IN LIST",IF(OR(NOT(ISNUMBER(D885)),D885&lt;=0),"QTY PROBLEM","OK"))))))))</f>
        <v>OK</v>
      </c>
    </row>
    <row r="886" spans="1:10" x14ac:dyDescent="0.25">
      <c r="A886" s="25">
        <v>46288</v>
      </c>
      <c r="B886" s="15" t="s">
        <v>2617</v>
      </c>
      <c r="C886" s="15" t="s">
        <v>534</v>
      </c>
      <c r="D886" s="16">
        <v>1</v>
      </c>
      <c r="E886" s="18">
        <f t="shared" si="68"/>
        <v>30</v>
      </c>
      <c r="F886" s="18">
        <f t="shared" si="67"/>
        <v>30</v>
      </c>
      <c r="G886" s="18">
        <f t="shared" si="65"/>
        <v>19.567499999999999</v>
      </c>
      <c r="H886" s="18">
        <f t="shared" si="66"/>
        <v>10.432500000000001</v>
      </c>
      <c r="J886" t="str">
        <f ca="1">IF(C886="","",IF(A886="","NO DATE",IF(NOT(ISNUMBER(A886)),"DATE IS TEXT",IF(A886&lt;&gt;INT(A886),"DATE HAS TIME",IF(OR(A886&lt;DATE(2026,9,16),A886&gt;TODAY()),"DATE OUT OF RANGE",IF(ISNA(MATCH(B886,{"SA-DAY","SA-NYT","SYS-DAY","SYS-NYT"},0)),"REFERENCE PROBLEM",IF(ISNA(MATCH(C886,ItemName,0)),"ITEM NOT IN LIST",IF(OR(NOT(ISNUMBER(D886)),D886&lt;=0),"QTY PROBLEM","OK"))))))))</f>
        <v>OK</v>
      </c>
    </row>
    <row r="887" spans="1:10" x14ac:dyDescent="0.25">
      <c r="A887" s="25">
        <v>46288</v>
      </c>
      <c r="B887" s="15" t="s">
        <v>2617</v>
      </c>
      <c r="C887" s="15" t="s">
        <v>1383</v>
      </c>
      <c r="D887" s="16">
        <v>2</v>
      </c>
      <c r="E887" s="18">
        <f t="shared" si="68"/>
        <v>15</v>
      </c>
      <c r="F887" s="18">
        <f t="shared" si="67"/>
        <v>30</v>
      </c>
      <c r="G887" s="18">
        <f t="shared" si="65"/>
        <v>9.7799999999999994</v>
      </c>
      <c r="H887" s="18">
        <f t="shared" si="66"/>
        <v>10.440000000000001</v>
      </c>
      <c r="J887" t="str">
        <f ca="1">IF(C887="","",IF(A887="","NO DATE",IF(NOT(ISNUMBER(A887)),"DATE IS TEXT",IF(A887&lt;&gt;INT(A887),"DATE HAS TIME",IF(OR(A887&lt;DATE(2026,9,16),A887&gt;TODAY()),"DATE OUT OF RANGE",IF(ISNA(MATCH(B887,{"SA-DAY","SA-NYT","SYS-DAY","SYS-NYT"},0)),"REFERENCE PROBLEM",IF(ISNA(MATCH(C887,ItemName,0)),"ITEM NOT IN LIST",IF(OR(NOT(ISNUMBER(D887)),D887&lt;=0),"QTY PROBLEM","OK"))))))))</f>
        <v>OK</v>
      </c>
    </row>
    <row r="888" spans="1:10" x14ac:dyDescent="0.25">
      <c r="A888" s="25">
        <v>46288</v>
      </c>
      <c r="B888" s="15" t="s">
        <v>2617</v>
      </c>
      <c r="C888" s="15" t="s">
        <v>526</v>
      </c>
      <c r="D888" s="16">
        <v>2</v>
      </c>
      <c r="E888" s="18">
        <f t="shared" si="68"/>
        <v>15</v>
      </c>
      <c r="F888" s="18">
        <f t="shared" si="67"/>
        <v>30</v>
      </c>
      <c r="G888" s="18">
        <f t="shared" si="65"/>
        <v>9.7799999999999994</v>
      </c>
      <c r="H888" s="18">
        <f t="shared" si="66"/>
        <v>10.440000000000001</v>
      </c>
      <c r="J888" t="str">
        <f ca="1">IF(C888="","",IF(A888="","NO DATE",IF(NOT(ISNUMBER(A888)),"DATE IS TEXT",IF(A888&lt;&gt;INT(A888),"DATE HAS TIME",IF(OR(A888&lt;DATE(2026,9,16),A888&gt;TODAY()),"DATE OUT OF RANGE",IF(ISNA(MATCH(B888,{"SA-DAY","SA-NYT","SYS-DAY","SYS-NYT"},0)),"REFERENCE PROBLEM",IF(ISNA(MATCH(C888,ItemName,0)),"ITEM NOT IN LIST",IF(OR(NOT(ISNUMBER(D888)),D888&lt;=0),"QTY PROBLEM","OK"))))))))</f>
        <v>OK</v>
      </c>
    </row>
    <row r="889" spans="1:10" x14ac:dyDescent="0.25">
      <c r="A889" s="25">
        <v>46288</v>
      </c>
      <c r="B889" s="15" t="s">
        <v>2617</v>
      </c>
      <c r="C889" s="15" t="s">
        <v>1723</v>
      </c>
      <c r="D889" s="16">
        <v>2</v>
      </c>
      <c r="E889" s="18">
        <f t="shared" si="68"/>
        <v>10</v>
      </c>
      <c r="F889" s="18">
        <f t="shared" si="67"/>
        <v>20</v>
      </c>
      <c r="G889" s="18">
        <f t="shared" si="65"/>
        <v>6.5250000000000004</v>
      </c>
      <c r="H889" s="18">
        <f t="shared" si="66"/>
        <v>6.9499999999999993</v>
      </c>
      <c r="J889" t="str">
        <f ca="1">IF(C889="","",IF(A889="","NO DATE",IF(NOT(ISNUMBER(A889)),"DATE IS TEXT",IF(A889&lt;&gt;INT(A889),"DATE HAS TIME",IF(OR(A889&lt;DATE(2026,9,16),A889&gt;TODAY()),"DATE OUT OF RANGE",IF(ISNA(MATCH(B889,{"SA-DAY","SA-NYT","SYS-DAY","SYS-NYT"},0)),"REFERENCE PROBLEM",IF(ISNA(MATCH(C889,ItemName,0)),"ITEM NOT IN LIST",IF(OR(NOT(ISNUMBER(D889)),D889&lt;=0),"QTY PROBLEM","OK"))))))))</f>
        <v>OK</v>
      </c>
    </row>
    <row r="890" spans="1:10" x14ac:dyDescent="0.25">
      <c r="A890" s="25">
        <v>46288</v>
      </c>
      <c r="B890" s="15" t="s">
        <v>2617</v>
      </c>
      <c r="C890" s="15" t="s">
        <v>1419</v>
      </c>
      <c r="D890" s="16">
        <v>1</v>
      </c>
      <c r="E890" s="18">
        <f t="shared" si="68"/>
        <v>20</v>
      </c>
      <c r="F890" s="18">
        <f t="shared" si="67"/>
        <v>20</v>
      </c>
      <c r="G890" s="18">
        <f t="shared" si="65"/>
        <v>13.0425</v>
      </c>
      <c r="H890" s="18">
        <f t="shared" si="66"/>
        <v>6.9574999999999996</v>
      </c>
      <c r="J890" t="str">
        <f ca="1">IF(C890="","",IF(A890="","NO DATE",IF(NOT(ISNUMBER(A890)),"DATE IS TEXT",IF(A890&lt;&gt;INT(A890),"DATE HAS TIME",IF(OR(A890&lt;DATE(2026,9,16),A890&gt;TODAY()),"DATE OUT OF RANGE",IF(ISNA(MATCH(B890,{"SA-DAY","SA-NYT","SYS-DAY","SYS-NYT"},0)),"REFERENCE PROBLEM",IF(ISNA(MATCH(C890,ItemName,0)),"ITEM NOT IN LIST",IF(OR(NOT(ISNUMBER(D890)),D890&lt;=0),"QTY PROBLEM","OK"))))))))</f>
        <v>OK</v>
      </c>
    </row>
    <row r="891" spans="1:10" x14ac:dyDescent="0.25">
      <c r="A891" s="25">
        <v>46288</v>
      </c>
      <c r="B891" s="15" t="s">
        <v>2617</v>
      </c>
      <c r="C891" s="15" t="s">
        <v>2248</v>
      </c>
      <c r="D891" s="16">
        <v>1</v>
      </c>
      <c r="E891" s="18">
        <f t="shared" si="68"/>
        <v>20</v>
      </c>
      <c r="F891" s="18">
        <f t="shared" si="67"/>
        <v>20</v>
      </c>
      <c r="G891" s="18">
        <f t="shared" si="65"/>
        <v>13.0425</v>
      </c>
      <c r="H891" s="18">
        <f t="shared" si="66"/>
        <v>6.9574999999999996</v>
      </c>
      <c r="J891" t="str">
        <f ca="1">IF(C891="","",IF(A891="","NO DATE",IF(NOT(ISNUMBER(A891)),"DATE IS TEXT",IF(A891&lt;&gt;INT(A891),"DATE HAS TIME",IF(OR(A891&lt;DATE(2026,9,16),A891&gt;TODAY()),"DATE OUT OF RANGE",IF(ISNA(MATCH(B891,{"SA-DAY","SA-NYT","SYS-DAY","SYS-NYT"},0)),"REFERENCE PROBLEM",IF(ISNA(MATCH(C891,ItemName,0)),"ITEM NOT IN LIST",IF(OR(NOT(ISNUMBER(D891)),D891&lt;=0),"QTY PROBLEM","OK"))))))))</f>
        <v>OK</v>
      </c>
    </row>
    <row r="892" spans="1:10" x14ac:dyDescent="0.25">
      <c r="A892" s="25">
        <v>46288</v>
      </c>
      <c r="B892" s="15" t="s">
        <v>2617</v>
      </c>
      <c r="C892" s="15" t="s">
        <v>689</v>
      </c>
      <c r="D892" s="16">
        <v>1</v>
      </c>
      <c r="E892" s="18">
        <f t="shared" si="68"/>
        <v>20</v>
      </c>
      <c r="F892" s="18">
        <f t="shared" si="67"/>
        <v>20</v>
      </c>
      <c r="G892" s="18">
        <f t="shared" si="65"/>
        <v>8.8800000000000008</v>
      </c>
      <c r="H892" s="18">
        <f t="shared" si="66"/>
        <v>11.12</v>
      </c>
      <c r="J892" t="str">
        <f ca="1">IF(C892="","",IF(A892="","NO DATE",IF(NOT(ISNUMBER(A892)),"DATE IS TEXT",IF(A892&lt;&gt;INT(A892),"DATE HAS TIME",IF(OR(A892&lt;DATE(2026,9,16),A892&gt;TODAY()),"DATE OUT OF RANGE",IF(ISNA(MATCH(B892,{"SA-DAY","SA-NYT","SYS-DAY","SYS-NYT"},0)),"REFERENCE PROBLEM",IF(ISNA(MATCH(C892,ItemName,0)),"ITEM NOT IN LIST",IF(OR(NOT(ISNUMBER(D892)),D892&lt;=0),"QTY PROBLEM","OK"))))))))</f>
        <v>OK</v>
      </c>
    </row>
    <row r="893" spans="1:10" x14ac:dyDescent="0.25">
      <c r="A893" s="25">
        <v>46288</v>
      </c>
      <c r="B893" s="15" t="s">
        <v>2617</v>
      </c>
      <c r="C893" s="15" t="s">
        <v>2088</v>
      </c>
      <c r="D893" s="16">
        <v>2</v>
      </c>
      <c r="E893" s="18">
        <f t="shared" si="68"/>
        <v>8</v>
      </c>
      <c r="F893" s="18">
        <f t="shared" si="67"/>
        <v>16</v>
      </c>
      <c r="G893" s="18">
        <f t="shared" ref="G893:G956" si="69">IF($C893="","",IFERROR(INDEX(ItemCostCol,MATCH($C893,ItemName,0)),""))</f>
        <v>4.3968888888888893</v>
      </c>
      <c r="H893" s="18">
        <f t="shared" si="66"/>
        <v>7.2062222222222214</v>
      </c>
      <c r="J893" t="str">
        <f ca="1">IF(C893="","",IF(A893="","NO DATE",IF(NOT(ISNUMBER(A893)),"DATE IS TEXT",IF(A893&lt;&gt;INT(A893),"DATE HAS TIME",IF(OR(A893&lt;DATE(2026,9,16),A893&gt;TODAY()),"DATE OUT OF RANGE",IF(ISNA(MATCH(B893,{"SA-DAY","SA-NYT","SYS-DAY","SYS-NYT"},0)),"REFERENCE PROBLEM",IF(ISNA(MATCH(C893,ItemName,0)),"ITEM NOT IN LIST",IF(OR(NOT(ISNUMBER(D893)),D893&lt;=0),"QTY PROBLEM","OK"))))))))</f>
        <v>OK</v>
      </c>
    </row>
    <row r="894" spans="1:10" x14ac:dyDescent="0.25">
      <c r="A894" s="25">
        <v>46288</v>
      </c>
      <c r="B894" s="15" t="s">
        <v>2617</v>
      </c>
      <c r="C894" s="15" t="s">
        <v>1415</v>
      </c>
      <c r="D894" s="16">
        <v>1</v>
      </c>
      <c r="E894" s="18">
        <f t="shared" si="68"/>
        <v>15</v>
      </c>
      <c r="F894" s="18">
        <f t="shared" si="67"/>
        <v>15</v>
      </c>
      <c r="G894" s="18">
        <f t="shared" si="69"/>
        <v>9.7799999999999994</v>
      </c>
      <c r="H894" s="18">
        <f t="shared" si="66"/>
        <v>5.2200000000000006</v>
      </c>
      <c r="J894" t="str">
        <f ca="1">IF(C894="","",IF(A894="","NO DATE",IF(NOT(ISNUMBER(A894)),"DATE IS TEXT",IF(A894&lt;&gt;INT(A894),"DATE HAS TIME",IF(OR(A894&lt;DATE(2026,9,16),A894&gt;TODAY()),"DATE OUT OF RANGE",IF(ISNA(MATCH(B894,{"SA-DAY","SA-NYT","SYS-DAY","SYS-NYT"},0)),"REFERENCE PROBLEM",IF(ISNA(MATCH(C894,ItemName,0)),"ITEM NOT IN LIST",IF(OR(NOT(ISNUMBER(D894)),D894&lt;=0),"QTY PROBLEM","OK"))))))))</f>
        <v>OK</v>
      </c>
    </row>
    <row r="895" spans="1:10" x14ac:dyDescent="0.25">
      <c r="A895" s="25">
        <v>46288</v>
      </c>
      <c r="B895" s="15" t="s">
        <v>2617</v>
      </c>
      <c r="C895" s="15" t="s">
        <v>419</v>
      </c>
      <c r="D895" s="16">
        <v>1</v>
      </c>
      <c r="E895" s="18">
        <f t="shared" si="68"/>
        <v>15</v>
      </c>
      <c r="F895" s="18">
        <f t="shared" si="67"/>
        <v>15</v>
      </c>
      <c r="G895" s="18">
        <f t="shared" si="69"/>
        <v>9.7799999999999994</v>
      </c>
      <c r="H895" s="18">
        <f t="shared" si="66"/>
        <v>5.2200000000000006</v>
      </c>
      <c r="J895" t="str">
        <f ca="1">IF(C895="","",IF(A895="","NO DATE",IF(NOT(ISNUMBER(A895)),"DATE IS TEXT",IF(A895&lt;&gt;INT(A895),"DATE HAS TIME",IF(OR(A895&lt;DATE(2026,9,16),A895&gt;TODAY()),"DATE OUT OF RANGE",IF(ISNA(MATCH(B895,{"SA-DAY","SA-NYT","SYS-DAY","SYS-NYT"},0)),"REFERENCE PROBLEM",IF(ISNA(MATCH(C895,ItemName,0)),"ITEM NOT IN LIST",IF(OR(NOT(ISNUMBER(D895)),D895&lt;=0),"QTY PROBLEM","OK"))))))))</f>
        <v>OK</v>
      </c>
    </row>
    <row r="896" spans="1:10" x14ac:dyDescent="0.25">
      <c r="A896" s="25">
        <v>46288</v>
      </c>
      <c r="B896" s="15" t="s">
        <v>2617</v>
      </c>
      <c r="C896" s="15" t="s">
        <v>528</v>
      </c>
      <c r="D896" s="16">
        <v>1</v>
      </c>
      <c r="E896" s="18">
        <f t="shared" si="68"/>
        <v>15</v>
      </c>
      <c r="F896" s="18">
        <f t="shared" si="67"/>
        <v>15</v>
      </c>
      <c r="G896" s="18">
        <f t="shared" si="69"/>
        <v>9.7799999999999994</v>
      </c>
      <c r="H896" s="18">
        <f t="shared" si="66"/>
        <v>5.2200000000000006</v>
      </c>
      <c r="J896" t="str">
        <f ca="1">IF(C896="","",IF(A896="","NO DATE",IF(NOT(ISNUMBER(A896)),"DATE IS TEXT",IF(A896&lt;&gt;INT(A896),"DATE HAS TIME",IF(OR(A896&lt;DATE(2026,9,16),A896&gt;TODAY()),"DATE OUT OF RANGE",IF(ISNA(MATCH(B896,{"SA-DAY","SA-NYT","SYS-DAY","SYS-NYT"},0)),"REFERENCE PROBLEM",IF(ISNA(MATCH(C896,ItemName,0)),"ITEM NOT IN LIST",IF(OR(NOT(ISNUMBER(D896)),D896&lt;=0),"QTY PROBLEM","OK"))))))))</f>
        <v>OK</v>
      </c>
    </row>
    <row r="897" spans="1:10" x14ac:dyDescent="0.25">
      <c r="A897" s="25">
        <v>46288</v>
      </c>
      <c r="B897" s="15" t="s">
        <v>2617</v>
      </c>
      <c r="C897" s="15" t="s">
        <v>2098</v>
      </c>
      <c r="D897" s="16">
        <v>1</v>
      </c>
      <c r="E897" s="18">
        <f t="shared" si="68"/>
        <v>15</v>
      </c>
      <c r="F897" s="18">
        <f t="shared" si="67"/>
        <v>15</v>
      </c>
      <c r="G897" s="18">
        <f t="shared" si="69"/>
        <v>9.7799999999999994</v>
      </c>
      <c r="H897" s="18">
        <f t="shared" si="66"/>
        <v>5.2200000000000006</v>
      </c>
      <c r="J897" t="str">
        <f ca="1">IF(C897="","",IF(A897="","NO DATE",IF(NOT(ISNUMBER(A897)),"DATE IS TEXT",IF(A897&lt;&gt;INT(A897),"DATE HAS TIME",IF(OR(A897&lt;DATE(2026,9,16),A897&gt;TODAY()),"DATE OUT OF RANGE",IF(ISNA(MATCH(B897,{"SA-DAY","SA-NYT","SYS-DAY","SYS-NYT"},0)),"REFERENCE PROBLEM",IF(ISNA(MATCH(C897,ItemName,0)),"ITEM NOT IN LIST",IF(OR(NOT(ISNUMBER(D897)),D897&lt;=0),"QTY PROBLEM","OK"))))))))</f>
        <v>OK</v>
      </c>
    </row>
    <row r="898" spans="1:10" x14ac:dyDescent="0.25">
      <c r="A898" s="25">
        <v>46288</v>
      </c>
      <c r="B898" s="15" t="s">
        <v>2617</v>
      </c>
      <c r="C898" s="15" t="s">
        <v>1759</v>
      </c>
      <c r="D898" s="16">
        <v>1</v>
      </c>
      <c r="E898" s="18">
        <f t="shared" si="68"/>
        <v>15</v>
      </c>
      <c r="F898" s="18">
        <f t="shared" si="67"/>
        <v>15</v>
      </c>
      <c r="G898" s="18">
        <f t="shared" si="69"/>
        <v>6.8</v>
      </c>
      <c r="H898" s="18">
        <f t="shared" si="66"/>
        <v>8.1999999999999993</v>
      </c>
      <c r="J898" t="str">
        <f ca="1">IF(C898="","",IF(A898="","NO DATE",IF(NOT(ISNUMBER(A898)),"DATE IS TEXT",IF(A898&lt;&gt;INT(A898),"DATE HAS TIME",IF(OR(A898&lt;DATE(2026,9,16),A898&gt;TODAY()),"DATE OUT OF RANGE",IF(ISNA(MATCH(B898,{"SA-DAY","SA-NYT","SYS-DAY","SYS-NYT"},0)),"REFERENCE PROBLEM",IF(ISNA(MATCH(C898,ItemName,0)),"ITEM NOT IN LIST",IF(OR(NOT(ISNUMBER(D898)),D898&lt;=0),"QTY PROBLEM","OK"))))))))</f>
        <v>OK</v>
      </c>
    </row>
    <row r="899" spans="1:10" x14ac:dyDescent="0.25">
      <c r="A899" s="25">
        <v>46288</v>
      </c>
      <c r="B899" s="15" t="s">
        <v>2617</v>
      </c>
      <c r="C899" s="15" t="s">
        <v>800</v>
      </c>
      <c r="D899" s="16">
        <v>1</v>
      </c>
      <c r="E899" s="18">
        <f t="shared" si="68"/>
        <v>12</v>
      </c>
      <c r="F899" s="18">
        <f t="shared" si="67"/>
        <v>12</v>
      </c>
      <c r="G899" s="18">
        <f t="shared" si="69"/>
        <v>6</v>
      </c>
      <c r="H899" s="18">
        <f t="shared" si="66"/>
        <v>6</v>
      </c>
      <c r="J899" t="str">
        <f ca="1">IF(C899="","",IF(A899="","NO DATE",IF(NOT(ISNUMBER(A899)),"DATE IS TEXT",IF(A899&lt;&gt;INT(A899),"DATE HAS TIME",IF(OR(A899&lt;DATE(2026,9,16),A899&gt;TODAY()),"DATE OUT OF RANGE",IF(ISNA(MATCH(B899,{"SA-DAY","SA-NYT","SYS-DAY","SYS-NYT"},0)),"REFERENCE PROBLEM",IF(ISNA(MATCH(C899,ItemName,0)),"ITEM NOT IN LIST",IF(OR(NOT(ISNUMBER(D899)),D899&lt;=0),"QTY PROBLEM","OK"))))))))</f>
        <v>OK</v>
      </c>
    </row>
    <row r="900" spans="1:10" x14ac:dyDescent="0.25">
      <c r="A900" s="25">
        <v>46288</v>
      </c>
      <c r="B900" s="15" t="s">
        <v>2617</v>
      </c>
      <c r="C900" s="15" t="s">
        <v>1745</v>
      </c>
      <c r="D900" s="16">
        <v>1</v>
      </c>
      <c r="E900" s="18">
        <f t="shared" si="68"/>
        <v>10</v>
      </c>
      <c r="F900" s="18">
        <f t="shared" si="67"/>
        <v>10</v>
      </c>
      <c r="G900" s="18">
        <f t="shared" si="69"/>
        <v>6.5250000000000004</v>
      </c>
      <c r="H900" s="18">
        <f t="shared" ref="H900:H963" si="70">IF(OR($F900="",$G900=""),"",$F900-$D900*$G900)</f>
        <v>3.4749999999999996</v>
      </c>
      <c r="J900" t="str">
        <f ca="1">IF(C900="","",IF(A900="","NO DATE",IF(NOT(ISNUMBER(A900)),"DATE IS TEXT",IF(A900&lt;&gt;INT(A900),"DATE HAS TIME",IF(OR(A900&lt;DATE(2026,9,16),A900&gt;TODAY()),"DATE OUT OF RANGE",IF(ISNA(MATCH(B900,{"SA-DAY","SA-NYT","SYS-DAY","SYS-NYT"},0)),"REFERENCE PROBLEM",IF(ISNA(MATCH(C900,ItemName,0)),"ITEM NOT IN LIST",IF(OR(NOT(ISNUMBER(D900)),D900&lt;=0),"QTY PROBLEM","OK"))))))))</f>
        <v>OK</v>
      </c>
    </row>
    <row r="901" spans="1:10" x14ac:dyDescent="0.25">
      <c r="A901" s="25">
        <v>46288</v>
      </c>
      <c r="B901" s="15" t="s">
        <v>2617</v>
      </c>
      <c r="C901" s="15" t="s">
        <v>1241</v>
      </c>
      <c r="D901" s="16">
        <v>1</v>
      </c>
      <c r="E901" s="18">
        <f t="shared" si="68"/>
        <v>5</v>
      </c>
      <c r="F901" s="18">
        <f t="shared" si="67"/>
        <v>5</v>
      </c>
      <c r="G901" s="18">
        <f t="shared" si="69"/>
        <v>3.2625000000000002</v>
      </c>
      <c r="H901" s="18">
        <f t="shared" si="70"/>
        <v>1.7374999999999998</v>
      </c>
      <c r="J901" t="str">
        <f ca="1">IF(C901="","",IF(A901="","NO DATE",IF(NOT(ISNUMBER(A901)),"DATE IS TEXT",IF(A901&lt;&gt;INT(A901),"DATE HAS TIME",IF(OR(A901&lt;DATE(2026,9,16),A901&gt;TODAY()),"DATE OUT OF RANGE",IF(ISNA(MATCH(B901,{"SA-DAY","SA-NYT","SYS-DAY","SYS-NYT"},0)),"REFERENCE PROBLEM",IF(ISNA(MATCH(C901,ItemName,0)),"ITEM NOT IN LIST",IF(OR(NOT(ISNUMBER(D901)),D901&lt;=0),"QTY PROBLEM","OK"))))))))</f>
        <v>OK</v>
      </c>
    </row>
    <row r="902" spans="1:10" x14ac:dyDescent="0.25">
      <c r="A902" s="25">
        <v>46289</v>
      </c>
      <c r="B902" s="15" t="s">
        <v>2583</v>
      </c>
      <c r="C902" s="15" t="s">
        <v>2484</v>
      </c>
      <c r="D902" s="16">
        <v>12</v>
      </c>
      <c r="E902" s="18">
        <f t="shared" si="68"/>
        <v>22</v>
      </c>
      <c r="F902" s="18">
        <f t="shared" si="67"/>
        <v>264</v>
      </c>
      <c r="G902" s="18">
        <f t="shared" si="69"/>
        <v>12.836571428571428</v>
      </c>
      <c r="H902" s="18">
        <f t="shared" si="70"/>
        <v>109.96114285714287</v>
      </c>
      <c r="J902" t="str">
        <f ca="1">IF(C902="","",IF(A902="","NO DATE",IF(NOT(ISNUMBER(A902)),"DATE IS TEXT",IF(A902&lt;&gt;INT(A902),"DATE HAS TIME",IF(OR(A902&lt;DATE(2026,9,16),A902&gt;TODAY()),"DATE OUT OF RANGE",IF(ISNA(MATCH(B902,{"SA-DAY","SA-NYT","SYS-DAY","SYS-NYT"},0)),"REFERENCE PROBLEM",IF(ISNA(MATCH(C902,ItemName,0)),"ITEM NOT IN LIST",IF(OR(NOT(ISNUMBER(D902)),D902&lt;=0),"QTY PROBLEM","OK"))))))))</f>
        <v>OK</v>
      </c>
    </row>
    <row r="903" spans="1:10" x14ac:dyDescent="0.25">
      <c r="A903" s="25">
        <v>46289</v>
      </c>
      <c r="B903" s="15" t="s">
        <v>2583</v>
      </c>
      <c r="C903" s="15" t="s">
        <v>2488</v>
      </c>
      <c r="D903" s="16">
        <v>2</v>
      </c>
      <c r="E903" s="18">
        <f t="shared" si="68"/>
        <v>20</v>
      </c>
      <c r="F903" s="18">
        <f t="shared" si="67"/>
        <v>40</v>
      </c>
      <c r="G903" s="18">
        <f t="shared" si="69"/>
        <v>12</v>
      </c>
      <c r="H903" s="18">
        <f t="shared" si="70"/>
        <v>16</v>
      </c>
      <c r="J903" t="str">
        <f ca="1">IF(C903="","",IF(A903="","NO DATE",IF(NOT(ISNUMBER(A903)),"DATE IS TEXT",IF(A903&lt;&gt;INT(A903),"DATE HAS TIME",IF(OR(A903&lt;DATE(2026,9,16),A903&gt;TODAY()),"DATE OUT OF RANGE",IF(ISNA(MATCH(B903,{"SA-DAY","SA-NYT","SYS-DAY","SYS-NYT"},0)),"REFERENCE PROBLEM",IF(ISNA(MATCH(C903,ItemName,0)),"ITEM NOT IN LIST",IF(OR(NOT(ISNUMBER(D903)),D903&lt;=0),"QTY PROBLEM","OK"))))))))</f>
        <v>OK</v>
      </c>
    </row>
    <row r="904" spans="1:10" x14ac:dyDescent="0.25">
      <c r="A904" s="25">
        <v>46289</v>
      </c>
      <c r="B904" s="15" t="s">
        <v>2583</v>
      </c>
      <c r="C904" s="15" t="s">
        <v>2204</v>
      </c>
      <c r="D904" s="16">
        <v>6</v>
      </c>
      <c r="E904" s="18">
        <f t="shared" si="68"/>
        <v>3</v>
      </c>
      <c r="F904" s="18">
        <f t="shared" si="67"/>
        <v>18</v>
      </c>
      <c r="G904" s="18">
        <f t="shared" si="69"/>
        <v>1.9575</v>
      </c>
      <c r="H904" s="18">
        <f t="shared" si="70"/>
        <v>6.254999999999999</v>
      </c>
      <c r="J904" t="str">
        <f ca="1">IF(C904="","",IF(A904="","NO DATE",IF(NOT(ISNUMBER(A904)),"DATE IS TEXT",IF(A904&lt;&gt;INT(A904),"DATE HAS TIME",IF(OR(A904&lt;DATE(2026,9,16),A904&gt;TODAY()),"DATE OUT OF RANGE",IF(ISNA(MATCH(B904,{"SA-DAY","SA-NYT","SYS-DAY","SYS-NYT"},0)),"REFERENCE PROBLEM",IF(ISNA(MATCH(C904,ItemName,0)),"ITEM NOT IN LIST",IF(OR(NOT(ISNUMBER(D904)),D904&lt;=0),"QTY PROBLEM","OK"))))))))</f>
        <v>OK</v>
      </c>
    </row>
    <row r="905" spans="1:10" x14ac:dyDescent="0.25">
      <c r="A905" s="25">
        <v>46289</v>
      </c>
      <c r="B905" s="15" t="s">
        <v>2583</v>
      </c>
      <c r="C905" s="15" t="s">
        <v>781</v>
      </c>
      <c r="D905" s="16">
        <v>8</v>
      </c>
      <c r="E905" s="18">
        <f t="shared" si="68"/>
        <v>15</v>
      </c>
      <c r="F905" s="18">
        <f t="shared" si="67"/>
        <v>120</v>
      </c>
      <c r="G905" s="18">
        <f t="shared" si="69"/>
        <v>8.75</v>
      </c>
      <c r="H905" s="18">
        <f t="shared" si="70"/>
        <v>50</v>
      </c>
      <c r="J905" t="str">
        <f ca="1">IF(C905="","",IF(A905="","NO DATE",IF(NOT(ISNUMBER(A905)),"DATE IS TEXT",IF(A905&lt;&gt;INT(A905),"DATE HAS TIME",IF(OR(A905&lt;DATE(2026,9,16),A905&gt;TODAY()),"DATE OUT OF RANGE",IF(ISNA(MATCH(B905,{"SA-DAY","SA-NYT","SYS-DAY","SYS-NYT"},0)),"REFERENCE PROBLEM",IF(ISNA(MATCH(C905,ItemName,0)),"ITEM NOT IN LIST",IF(OR(NOT(ISNUMBER(D905)),D905&lt;=0),"QTY PROBLEM","OK"))))))))</f>
        <v>OK</v>
      </c>
    </row>
    <row r="906" spans="1:10" x14ac:dyDescent="0.25">
      <c r="A906" s="25">
        <v>46289</v>
      </c>
      <c r="B906" s="15" t="s">
        <v>2583</v>
      </c>
      <c r="C906" s="15" t="s">
        <v>1527</v>
      </c>
      <c r="D906" s="16">
        <v>1</v>
      </c>
      <c r="E906" s="18">
        <f t="shared" si="68"/>
        <v>20</v>
      </c>
      <c r="F906" s="18">
        <f t="shared" si="67"/>
        <v>20</v>
      </c>
      <c r="G906" s="18">
        <f t="shared" si="69"/>
        <v>13.0425</v>
      </c>
      <c r="H906" s="18">
        <f t="shared" si="70"/>
        <v>6.9574999999999996</v>
      </c>
      <c r="J906" t="str">
        <f ca="1">IF(C906="","",IF(A906="","NO DATE",IF(NOT(ISNUMBER(A906)),"DATE IS TEXT",IF(A906&lt;&gt;INT(A906),"DATE HAS TIME",IF(OR(A906&lt;DATE(2026,9,16),A906&gt;TODAY()),"DATE OUT OF RANGE",IF(ISNA(MATCH(B906,{"SA-DAY","SA-NYT","SYS-DAY","SYS-NYT"},0)),"REFERENCE PROBLEM",IF(ISNA(MATCH(C906,ItemName,0)),"ITEM NOT IN LIST",IF(OR(NOT(ISNUMBER(D906)),D906&lt;=0),"QTY PROBLEM","OK"))))))))</f>
        <v>OK</v>
      </c>
    </row>
    <row r="907" spans="1:10" x14ac:dyDescent="0.25">
      <c r="A907" s="25">
        <v>46289</v>
      </c>
      <c r="B907" s="15" t="s">
        <v>2583</v>
      </c>
      <c r="C907" s="15" t="s">
        <v>2290</v>
      </c>
      <c r="D907" s="16">
        <v>1</v>
      </c>
      <c r="E907" s="18">
        <f t="shared" si="68"/>
        <v>20</v>
      </c>
      <c r="F907" s="18">
        <f t="shared" si="67"/>
        <v>20</v>
      </c>
      <c r="G907" s="18">
        <f t="shared" si="69"/>
        <v>13.0425</v>
      </c>
      <c r="H907" s="18">
        <f t="shared" si="70"/>
        <v>6.9574999999999996</v>
      </c>
      <c r="J907" t="str">
        <f ca="1">IF(C907="","",IF(A907="","NO DATE",IF(NOT(ISNUMBER(A907)),"DATE IS TEXT",IF(A907&lt;&gt;INT(A907),"DATE HAS TIME",IF(OR(A907&lt;DATE(2026,9,16),A907&gt;TODAY()),"DATE OUT OF RANGE",IF(ISNA(MATCH(B907,{"SA-DAY","SA-NYT","SYS-DAY","SYS-NYT"},0)),"REFERENCE PROBLEM",IF(ISNA(MATCH(C907,ItemName,0)),"ITEM NOT IN LIST",IF(OR(NOT(ISNUMBER(D907)),D907&lt;=0),"QTY PROBLEM","OK"))))))))</f>
        <v>OK</v>
      </c>
    </row>
    <row r="908" spans="1:10" x14ac:dyDescent="0.25">
      <c r="A908" s="25">
        <v>46289</v>
      </c>
      <c r="B908" s="15" t="s">
        <v>2583</v>
      </c>
      <c r="C908" s="15" t="s">
        <v>200</v>
      </c>
      <c r="D908" s="16">
        <v>1</v>
      </c>
      <c r="E908" s="18">
        <f t="shared" si="68"/>
        <v>20</v>
      </c>
      <c r="F908" s="18">
        <f t="shared" si="67"/>
        <v>20</v>
      </c>
      <c r="G908" s="18">
        <f t="shared" si="69"/>
        <v>13.0425</v>
      </c>
      <c r="H908" s="18">
        <f t="shared" si="70"/>
        <v>6.9574999999999996</v>
      </c>
      <c r="J908" t="str">
        <f ca="1">IF(C908="","",IF(A908="","NO DATE",IF(NOT(ISNUMBER(A908)),"DATE IS TEXT",IF(A908&lt;&gt;INT(A908),"DATE HAS TIME",IF(OR(A908&lt;DATE(2026,9,16),A908&gt;TODAY()),"DATE OUT OF RANGE",IF(ISNA(MATCH(B908,{"SA-DAY","SA-NYT","SYS-DAY","SYS-NYT"},0)),"REFERENCE PROBLEM",IF(ISNA(MATCH(C908,ItemName,0)),"ITEM NOT IN LIST",IF(OR(NOT(ISNUMBER(D908)),D908&lt;=0),"QTY PROBLEM","OK"))))))))</f>
        <v>OK</v>
      </c>
    </row>
    <row r="909" spans="1:10" x14ac:dyDescent="0.25">
      <c r="A909" s="25">
        <v>46289</v>
      </c>
      <c r="B909" s="15" t="s">
        <v>2583</v>
      </c>
      <c r="C909" s="15" t="s">
        <v>2575</v>
      </c>
      <c r="D909" s="16">
        <v>1</v>
      </c>
      <c r="E909" s="18">
        <f t="shared" si="68"/>
        <v>10</v>
      </c>
      <c r="F909" s="18">
        <f t="shared" si="67"/>
        <v>10</v>
      </c>
      <c r="G909" s="18">
        <f t="shared" si="69"/>
        <v>4.666666666666667</v>
      </c>
      <c r="H909" s="18">
        <f t="shared" si="70"/>
        <v>5.333333333333333</v>
      </c>
      <c r="J909" t="str">
        <f ca="1">IF(C909="","",IF(A909="","NO DATE",IF(NOT(ISNUMBER(A909)),"DATE IS TEXT",IF(A909&lt;&gt;INT(A909),"DATE HAS TIME",IF(OR(A909&lt;DATE(2026,9,16),A909&gt;TODAY()),"DATE OUT OF RANGE",IF(ISNA(MATCH(B909,{"SA-DAY","SA-NYT","SYS-DAY","SYS-NYT"},0)),"REFERENCE PROBLEM",IF(ISNA(MATCH(C909,ItemName,0)),"ITEM NOT IN LIST",IF(OR(NOT(ISNUMBER(D909)),D909&lt;=0),"QTY PROBLEM","OK"))))))))</f>
        <v>OK</v>
      </c>
    </row>
    <row r="910" spans="1:10" x14ac:dyDescent="0.25">
      <c r="A910" s="25">
        <v>46289</v>
      </c>
      <c r="B910" s="15" t="s">
        <v>2583</v>
      </c>
      <c r="C910" s="15" t="s">
        <v>1865</v>
      </c>
      <c r="D910" s="16">
        <v>9</v>
      </c>
      <c r="E910" s="18">
        <f t="shared" si="68"/>
        <v>30</v>
      </c>
      <c r="F910" s="18">
        <f t="shared" si="67"/>
        <v>270</v>
      </c>
      <c r="G910" s="18">
        <f t="shared" si="69"/>
        <v>17.351190476190474</v>
      </c>
      <c r="H910" s="18">
        <f t="shared" si="70"/>
        <v>113.83928571428572</v>
      </c>
      <c r="J910" t="str">
        <f ca="1">IF(C910="","",IF(A910="","NO DATE",IF(NOT(ISNUMBER(A910)),"DATE IS TEXT",IF(A910&lt;&gt;INT(A910),"DATE HAS TIME",IF(OR(A910&lt;DATE(2026,9,16),A910&gt;TODAY()),"DATE OUT OF RANGE",IF(ISNA(MATCH(B910,{"SA-DAY","SA-NYT","SYS-DAY","SYS-NYT"},0)),"REFERENCE PROBLEM",IF(ISNA(MATCH(C910,ItemName,0)),"ITEM NOT IN LIST",IF(OR(NOT(ISNUMBER(D910)),D910&lt;=0),"QTY PROBLEM","OK"))))))))</f>
        <v>OK</v>
      </c>
    </row>
    <row r="911" spans="1:10" x14ac:dyDescent="0.25">
      <c r="A911" s="25">
        <v>46289</v>
      </c>
      <c r="B911" s="15" t="s">
        <v>2583</v>
      </c>
      <c r="C911" s="15" t="s">
        <v>2492</v>
      </c>
      <c r="D911" s="16">
        <v>2</v>
      </c>
      <c r="E911" s="18">
        <f t="shared" si="68"/>
        <v>17</v>
      </c>
      <c r="F911" s="18">
        <f t="shared" si="67"/>
        <v>34</v>
      </c>
      <c r="G911" s="18">
        <f t="shared" si="69"/>
        <v>8.9600000000000009</v>
      </c>
      <c r="H911" s="18">
        <f t="shared" si="70"/>
        <v>16.079999999999998</v>
      </c>
      <c r="J911" t="str">
        <f ca="1">IF(C911="","",IF(A911="","NO DATE",IF(NOT(ISNUMBER(A911)),"DATE IS TEXT",IF(A911&lt;&gt;INT(A911),"DATE HAS TIME",IF(OR(A911&lt;DATE(2026,9,16),A911&gt;TODAY()),"DATE OUT OF RANGE",IF(ISNA(MATCH(B911,{"SA-DAY","SA-NYT","SYS-DAY","SYS-NYT"},0)),"REFERENCE PROBLEM",IF(ISNA(MATCH(C911,ItemName,0)),"ITEM NOT IN LIST",IF(OR(NOT(ISNUMBER(D911)),D911&lt;=0),"QTY PROBLEM","OK"))))))))</f>
        <v>OK</v>
      </c>
    </row>
    <row r="912" spans="1:10" x14ac:dyDescent="0.25">
      <c r="A912" s="25">
        <v>46289</v>
      </c>
      <c r="B912" s="15" t="s">
        <v>2583</v>
      </c>
      <c r="C912" s="15" t="s">
        <v>929</v>
      </c>
      <c r="D912" s="16">
        <v>3</v>
      </c>
      <c r="E912" s="18">
        <f t="shared" si="68"/>
        <v>30</v>
      </c>
      <c r="F912" s="18">
        <f t="shared" ref="F912:F975" si="71">IF(OR($D912="",$E912=""),"",$D912*$E912)</f>
        <v>90</v>
      </c>
      <c r="G912" s="18">
        <f t="shared" si="69"/>
        <v>16.305</v>
      </c>
      <c r="H912" s="18">
        <f t="shared" si="70"/>
        <v>41.085000000000001</v>
      </c>
      <c r="J912" t="str">
        <f ca="1">IF(C912="","",IF(A912="","NO DATE",IF(NOT(ISNUMBER(A912)),"DATE IS TEXT",IF(A912&lt;&gt;INT(A912),"DATE HAS TIME",IF(OR(A912&lt;DATE(2026,9,16),A912&gt;TODAY()),"DATE OUT OF RANGE",IF(ISNA(MATCH(B912,{"SA-DAY","SA-NYT","SYS-DAY","SYS-NYT"},0)),"REFERENCE PROBLEM",IF(ISNA(MATCH(C912,ItemName,0)),"ITEM NOT IN LIST",IF(OR(NOT(ISNUMBER(D912)),D912&lt;=0),"QTY PROBLEM","OK"))))))))</f>
        <v>OK</v>
      </c>
    </row>
    <row r="913" spans="1:10" x14ac:dyDescent="0.25">
      <c r="A913" s="25">
        <v>46289</v>
      </c>
      <c r="B913" s="15" t="s">
        <v>2583</v>
      </c>
      <c r="C913" s="15" t="s">
        <v>1041</v>
      </c>
      <c r="D913" s="16">
        <v>2</v>
      </c>
      <c r="E913" s="18">
        <f t="shared" si="68"/>
        <v>5</v>
      </c>
      <c r="F913" s="18">
        <f t="shared" si="71"/>
        <v>10</v>
      </c>
      <c r="G913" s="18">
        <f t="shared" si="69"/>
        <v>3.75</v>
      </c>
      <c r="H913" s="18">
        <f t="shared" si="70"/>
        <v>2.5</v>
      </c>
      <c r="J913" t="str">
        <f ca="1">IF(C913="","",IF(A913="","NO DATE",IF(NOT(ISNUMBER(A913)),"DATE IS TEXT",IF(A913&lt;&gt;INT(A913),"DATE HAS TIME",IF(OR(A913&lt;DATE(2026,9,16),A913&gt;TODAY()),"DATE OUT OF RANGE",IF(ISNA(MATCH(B913,{"SA-DAY","SA-NYT","SYS-DAY","SYS-NYT"},0)),"REFERENCE PROBLEM",IF(ISNA(MATCH(C913,ItemName,0)),"ITEM NOT IN LIST",IF(OR(NOT(ISNUMBER(D913)),D913&lt;=0),"QTY PROBLEM","OK"))))))))</f>
        <v>OK</v>
      </c>
    </row>
    <row r="914" spans="1:10" x14ac:dyDescent="0.25">
      <c r="A914" s="25">
        <v>46289</v>
      </c>
      <c r="B914" s="15" t="s">
        <v>2583</v>
      </c>
      <c r="C914" s="15" t="s">
        <v>2494</v>
      </c>
      <c r="D914" s="16">
        <v>3</v>
      </c>
      <c r="E914" s="18">
        <f t="shared" si="68"/>
        <v>10</v>
      </c>
      <c r="F914" s="18">
        <f t="shared" si="71"/>
        <v>30</v>
      </c>
      <c r="G914" s="18">
        <f t="shared" si="69"/>
        <v>4.375</v>
      </c>
      <c r="H914" s="18">
        <f t="shared" si="70"/>
        <v>16.875</v>
      </c>
      <c r="J914" t="str">
        <f ca="1">IF(C914="","",IF(A914="","NO DATE",IF(NOT(ISNUMBER(A914)),"DATE IS TEXT",IF(A914&lt;&gt;INT(A914),"DATE HAS TIME",IF(OR(A914&lt;DATE(2026,9,16),A914&gt;TODAY()),"DATE OUT OF RANGE",IF(ISNA(MATCH(B914,{"SA-DAY","SA-NYT","SYS-DAY","SYS-NYT"},0)),"REFERENCE PROBLEM",IF(ISNA(MATCH(C914,ItemName,0)),"ITEM NOT IN LIST",IF(OR(NOT(ISNUMBER(D914)),D914&lt;=0),"QTY PROBLEM","OK"))))))))</f>
        <v>OK</v>
      </c>
    </row>
    <row r="915" spans="1:10" x14ac:dyDescent="0.25">
      <c r="A915" s="25">
        <v>46289</v>
      </c>
      <c r="B915" s="15" t="s">
        <v>2583</v>
      </c>
      <c r="C915" s="15" t="s">
        <v>2498</v>
      </c>
      <c r="D915" s="16">
        <v>1</v>
      </c>
      <c r="E915" s="18">
        <f t="shared" si="68"/>
        <v>20</v>
      </c>
      <c r="F915" s="18">
        <f t="shared" si="71"/>
        <v>20</v>
      </c>
      <c r="G915" s="18">
        <f t="shared" si="69"/>
        <v>0</v>
      </c>
      <c r="H915" s="18">
        <f t="shared" si="70"/>
        <v>20</v>
      </c>
      <c r="J915" t="str">
        <f ca="1">IF(C915="","",IF(A915="","NO DATE",IF(NOT(ISNUMBER(A915)),"DATE IS TEXT",IF(A915&lt;&gt;INT(A915),"DATE HAS TIME",IF(OR(A915&lt;DATE(2026,9,16),A915&gt;TODAY()),"DATE OUT OF RANGE",IF(ISNA(MATCH(B915,{"SA-DAY","SA-NYT","SYS-DAY","SYS-NYT"},0)),"REFERENCE PROBLEM",IF(ISNA(MATCH(C915,ItemName,0)),"ITEM NOT IN LIST",IF(OR(NOT(ISNUMBER(D915)),D915&lt;=0),"QTY PROBLEM","OK"))))))))</f>
        <v>OK</v>
      </c>
    </row>
    <row r="916" spans="1:10" x14ac:dyDescent="0.25">
      <c r="A916" s="25">
        <v>46289</v>
      </c>
      <c r="B916" s="15" t="s">
        <v>2583</v>
      </c>
      <c r="C916" s="15" t="s">
        <v>759</v>
      </c>
      <c r="D916" s="16">
        <v>1</v>
      </c>
      <c r="E916" s="18">
        <f t="shared" si="68"/>
        <v>30</v>
      </c>
      <c r="F916" s="18">
        <f t="shared" si="71"/>
        <v>30</v>
      </c>
      <c r="G916" s="18">
        <f t="shared" si="69"/>
        <v>19.567499999999999</v>
      </c>
      <c r="H916" s="18">
        <f t="shared" si="70"/>
        <v>10.432500000000001</v>
      </c>
      <c r="J916" t="str">
        <f ca="1">IF(C916="","",IF(A916="","NO DATE",IF(NOT(ISNUMBER(A916)),"DATE IS TEXT",IF(A916&lt;&gt;INT(A916),"DATE HAS TIME",IF(OR(A916&lt;DATE(2026,9,16),A916&gt;TODAY()),"DATE OUT OF RANGE",IF(ISNA(MATCH(B916,{"SA-DAY","SA-NYT","SYS-DAY","SYS-NYT"},0)),"REFERENCE PROBLEM",IF(ISNA(MATCH(C916,ItemName,0)),"ITEM NOT IN LIST",IF(OR(NOT(ISNUMBER(D916)),D916&lt;=0),"QTY PROBLEM","OK"))))))))</f>
        <v>OK</v>
      </c>
    </row>
    <row r="917" spans="1:10" x14ac:dyDescent="0.25">
      <c r="A917" s="25">
        <v>46289</v>
      </c>
      <c r="B917" s="15" t="s">
        <v>2583</v>
      </c>
      <c r="C917" s="15" t="s">
        <v>554</v>
      </c>
      <c r="D917" s="16">
        <v>2</v>
      </c>
      <c r="E917" s="18">
        <f t="shared" si="68"/>
        <v>15</v>
      </c>
      <c r="F917" s="18">
        <f t="shared" si="71"/>
        <v>30</v>
      </c>
      <c r="G917" s="18">
        <f t="shared" si="69"/>
        <v>9.7799999999999994</v>
      </c>
      <c r="H917" s="18">
        <f t="shared" si="70"/>
        <v>10.440000000000001</v>
      </c>
      <c r="J917" t="str">
        <f ca="1">IF(C917="","",IF(A917="","NO DATE",IF(NOT(ISNUMBER(A917)),"DATE IS TEXT",IF(A917&lt;&gt;INT(A917),"DATE HAS TIME",IF(OR(A917&lt;DATE(2026,9,16),A917&gt;TODAY()),"DATE OUT OF RANGE",IF(ISNA(MATCH(B917,{"SA-DAY","SA-NYT","SYS-DAY","SYS-NYT"},0)),"REFERENCE PROBLEM",IF(ISNA(MATCH(C917,ItemName,0)),"ITEM NOT IN LIST",IF(OR(NOT(ISNUMBER(D917)),D917&lt;=0),"QTY PROBLEM","OK"))))))))</f>
        <v>OK</v>
      </c>
    </row>
    <row r="918" spans="1:10" x14ac:dyDescent="0.25">
      <c r="A918" s="25">
        <v>46289</v>
      </c>
      <c r="B918" s="15" t="s">
        <v>2583</v>
      </c>
      <c r="C918" s="34" t="s">
        <v>937</v>
      </c>
      <c r="D918" s="16">
        <v>1</v>
      </c>
      <c r="E918" s="18">
        <f t="shared" si="68"/>
        <v>30</v>
      </c>
      <c r="F918" s="18">
        <f t="shared" si="71"/>
        <v>30</v>
      </c>
      <c r="G918" s="18">
        <f t="shared" si="69"/>
        <v>16.305</v>
      </c>
      <c r="H918" s="18">
        <f t="shared" si="70"/>
        <v>13.695</v>
      </c>
      <c r="J918" t="str">
        <f ca="1">IF(C918="","",IF(A918="","NO DATE",IF(NOT(ISNUMBER(A918)),"DATE IS TEXT",IF(A918&lt;&gt;INT(A918),"DATE HAS TIME",IF(OR(A918&lt;DATE(2026,9,16),A918&gt;TODAY()),"DATE OUT OF RANGE",IF(ISNA(MATCH(B918,{"SA-DAY","SA-NYT","SYS-DAY","SYS-NYT"},0)),"REFERENCE PROBLEM",IF(ISNA(MATCH(C918,ItemName,0)),"ITEM NOT IN LIST",IF(OR(NOT(ISNUMBER(D918)),D918&lt;=0),"QTY PROBLEM","OK"))))))))</f>
        <v>OK</v>
      </c>
    </row>
    <row r="919" spans="1:10" x14ac:dyDescent="0.25">
      <c r="A919" s="25">
        <v>46289</v>
      </c>
      <c r="B919" s="15" t="s">
        <v>2584</v>
      </c>
      <c r="C919" s="15" t="s">
        <v>759</v>
      </c>
      <c r="D919" s="16">
        <v>1</v>
      </c>
      <c r="E919" s="38">
        <f t="shared" si="68"/>
        <v>30</v>
      </c>
      <c r="F919" s="18">
        <f t="shared" si="71"/>
        <v>30</v>
      </c>
      <c r="G919" s="18">
        <f t="shared" si="69"/>
        <v>19.567499999999999</v>
      </c>
      <c r="H919" s="18">
        <f t="shared" si="70"/>
        <v>10.432500000000001</v>
      </c>
      <c r="J919" t="str">
        <f ca="1">IF(C919="","",IF(A919="","NO DATE",IF(NOT(ISNUMBER(A919)),"DATE IS TEXT",IF(A919&lt;&gt;INT(A919),"DATE HAS TIME",IF(OR(A919&lt;DATE(2026,9,16),A919&gt;TODAY()),"DATE OUT OF RANGE",IF(ISNA(MATCH(B919,{"SA-DAY","SA-NYT","SYS-DAY","SYS-NYT"},0)),"REFERENCE PROBLEM",IF(ISNA(MATCH(C919,ItemName,0)),"ITEM NOT IN LIST",IF(OR(NOT(ISNUMBER(D919)),D919&lt;=0),"QTY PROBLEM","OK"))))))))</f>
        <v>OK</v>
      </c>
    </row>
    <row r="920" spans="1:10" x14ac:dyDescent="0.25">
      <c r="A920" s="25">
        <v>46289</v>
      </c>
      <c r="B920" s="15" t="s">
        <v>2584</v>
      </c>
      <c r="C920" s="15" t="s">
        <v>781</v>
      </c>
      <c r="D920" s="16">
        <v>6</v>
      </c>
      <c r="E920" s="38">
        <f t="shared" si="68"/>
        <v>15</v>
      </c>
      <c r="F920" s="18">
        <f t="shared" si="71"/>
        <v>90</v>
      </c>
      <c r="G920" s="18">
        <f t="shared" si="69"/>
        <v>8.75</v>
      </c>
      <c r="H920" s="18">
        <f t="shared" si="70"/>
        <v>37.5</v>
      </c>
      <c r="J920" t="str">
        <f ca="1">IF(C920="","",IF(A920="","NO DATE",IF(NOT(ISNUMBER(A920)),"DATE IS TEXT",IF(A920&lt;&gt;INT(A920),"DATE HAS TIME",IF(OR(A920&lt;DATE(2026,9,16),A920&gt;TODAY()),"DATE OUT OF RANGE",IF(ISNA(MATCH(B920,{"SA-DAY","SA-NYT","SYS-DAY","SYS-NYT"},0)),"REFERENCE PROBLEM",IF(ISNA(MATCH(C920,ItemName,0)),"ITEM NOT IN LIST",IF(OR(NOT(ISNUMBER(D920)),D920&lt;=0),"QTY PROBLEM","OK"))))))))</f>
        <v>OK</v>
      </c>
    </row>
    <row r="921" spans="1:10" x14ac:dyDescent="0.25">
      <c r="A921" s="25">
        <v>46289</v>
      </c>
      <c r="B921" s="15" t="s">
        <v>2584</v>
      </c>
      <c r="C921" s="15" t="s">
        <v>2484</v>
      </c>
      <c r="D921" s="16">
        <v>33</v>
      </c>
      <c r="E921" s="38">
        <f t="shared" si="68"/>
        <v>22</v>
      </c>
      <c r="F921" s="18">
        <f t="shared" si="71"/>
        <v>726</v>
      </c>
      <c r="G921" s="18">
        <f t="shared" si="69"/>
        <v>12.836571428571428</v>
      </c>
      <c r="H921" s="18">
        <f t="shared" si="70"/>
        <v>302.39314285714289</v>
      </c>
      <c r="J921" t="str">
        <f ca="1">IF(C921="","",IF(A921="","NO DATE",IF(NOT(ISNUMBER(A921)),"DATE IS TEXT",IF(A921&lt;&gt;INT(A921),"DATE HAS TIME",IF(OR(A921&lt;DATE(2026,9,16),A921&gt;TODAY()),"DATE OUT OF RANGE",IF(ISNA(MATCH(B921,{"SA-DAY","SA-NYT","SYS-DAY","SYS-NYT"},0)),"REFERENCE PROBLEM",IF(ISNA(MATCH(C921,ItemName,0)),"ITEM NOT IN LIST",IF(OR(NOT(ISNUMBER(D921)),D921&lt;=0),"QTY PROBLEM","OK"))))))))</f>
        <v>OK</v>
      </c>
    </row>
    <row r="922" spans="1:10" x14ac:dyDescent="0.25">
      <c r="A922" s="25">
        <v>46289</v>
      </c>
      <c r="B922" s="15" t="s">
        <v>2584</v>
      </c>
      <c r="C922" s="15" t="s">
        <v>1865</v>
      </c>
      <c r="D922" s="16">
        <v>10</v>
      </c>
      <c r="E922" s="38">
        <f t="shared" si="68"/>
        <v>30</v>
      </c>
      <c r="F922" s="18">
        <f t="shared" si="71"/>
        <v>300</v>
      </c>
      <c r="G922" s="18">
        <f t="shared" si="69"/>
        <v>17.351190476190474</v>
      </c>
      <c r="H922" s="18">
        <f t="shared" si="70"/>
        <v>126.48809523809524</v>
      </c>
      <c r="J922" t="str">
        <f ca="1">IF(C922="","",IF(A922="","NO DATE",IF(NOT(ISNUMBER(A922)),"DATE IS TEXT",IF(A922&lt;&gt;INT(A922),"DATE HAS TIME",IF(OR(A922&lt;DATE(2026,9,16),A922&gt;TODAY()),"DATE OUT OF RANGE",IF(ISNA(MATCH(B922,{"SA-DAY","SA-NYT","SYS-DAY","SYS-NYT"},0)),"REFERENCE PROBLEM",IF(ISNA(MATCH(C922,ItemName,0)),"ITEM NOT IN LIST",IF(OR(NOT(ISNUMBER(D922)),D922&lt;=0),"QTY PROBLEM","OK"))))))))</f>
        <v>OK</v>
      </c>
    </row>
    <row r="923" spans="1:10" x14ac:dyDescent="0.25">
      <c r="A923" s="25">
        <v>46289</v>
      </c>
      <c r="B923" s="15" t="s">
        <v>2584</v>
      </c>
      <c r="C923" s="15" t="s">
        <v>2494</v>
      </c>
      <c r="D923" s="16">
        <v>13</v>
      </c>
      <c r="E923" s="38">
        <f t="shared" si="68"/>
        <v>10</v>
      </c>
      <c r="F923" s="18">
        <f t="shared" si="71"/>
        <v>130</v>
      </c>
      <c r="G923" s="18">
        <f t="shared" si="69"/>
        <v>4.375</v>
      </c>
      <c r="H923" s="18">
        <f t="shared" si="70"/>
        <v>73.125</v>
      </c>
      <c r="J923" t="str">
        <f ca="1">IF(C923="","",IF(A923="","NO DATE",IF(NOT(ISNUMBER(A923)),"DATE IS TEXT",IF(A923&lt;&gt;INT(A923),"DATE HAS TIME",IF(OR(A923&lt;DATE(2026,9,16),A923&gt;TODAY()),"DATE OUT OF RANGE",IF(ISNA(MATCH(B923,{"SA-DAY","SA-NYT","SYS-DAY","SYS-NYT"},0)),"REFERENCE PROBLEM",IF(ISNA(MATCH(C923,ItemName,0)),"ITEM NOT IN LIST",IF(OR(NOT(ISNUMBER(D923)),D923&lt;=0),"QTY PROBLEM","OK"))))))))</f>
        <v>OK</v>
      </c>
    </row>
    <row r="924" spans="1:10" x14ac:dyDescent="0.25">
      <c r="A924" s="25">
        <v>46289</v>
      </c>
      <c r="B924" s="15" t="s">
        <v>2584</v>
      </c>
      <c r="C924" s="15" t="s">
        <v>2090</v>
      </c>
      <c r="D924" s="16">
        <v>1</v>
      </c>
      <c r="E924" s="38">
        <f t="shared" si="68"/>
        <v>15</v>
      </c>
      <c r="F924" s="18">
        <f t="shared" si="71"/>
        <v>15</v>
      </c>
      <c r="G924" s="18">
        <f t="shared" si="69"/>
        <v>9.7799999999999994</v>
      </c>
      <c r="H924" s="18">
        <f t="shared" si="70"/>
        <v>5.2200000000000006</v>
      </c>
      <c r="J924" t="str">
        <f ca="1">IF(C924="","",IF(A924="","NO DATE",IF(NOT(ISNUMBER(A924)),"DATE IS TEXT",IF(A924&lt;&gt;INT(A924),"DATE HAS TIME",IF(OR(A924&lt;DATE(2026,9,16),A924&gt;TODAY()),"DATE OUT OF RANGE",IF(ISNA(MATCH(B924,{"SA-DAY","SA-NYT","SYS-DAY","SYS-NYT"},0)),"REFERENCE PROBLEM",IF(ISNA(MATCH(C924,ItemName,0)),"ITEM NOT IN LIST",IF(OR(NOT(ISNUMBER(D924)),D924&lt;=0),"QTY PROBLEM","OK"))))))))</f>
        <v>OK</v>
      </c>
    </row>
    <row r="925" spans="1:10" x14ac:dyDescent="0.25">
      <c r="A925" s="25">
        <v>46289</v>
      </c>
      <c r="B925" s="15" t="s">
        <v>2584</v>
      </c>
      <c r="C925" s="15" t="s">
        <v>1693</v>
      </c>
      <c r="D925" s="16">
        <v>2</v>
      </c>
      <c r="E925" s="38">
        <f t="shared" si="68"/>
        <v>10</v>
      </c>
      <c r="F925" s="18">
        <f t="shared" si="71"/>
        <v>20</v>
      </c>
      <c r="G925" s="18">
        <f t="shared" si="69"/>
        <v>6.4950000000000001</v>
      </c>
      <c r="H925" s="18">
        <f t="shared" si="70"/>
        <v>7.01</v>
      </c>
      <c r="J925" t="str">
        <f ca="1">IF(C925="","",IF(A925="","NO DATE",IF(NOT(ISNUMBER(A925)),"DATE IS TEXT",IF(A925&lt;&gt;INT(A925),"DATE HAS TIME",IF(OR(A925&lt;DATE(2026,9,16),A925&gt;TODAY()),"DATE OUT OF RANGE",IF(ISNA(MATCH(B925,{"SA-DAY","SA-NYT","SYS-DAY","SYS-NYT"},0)),"REFERENCE PROBLEM",IF(ISNA(MATCH(C925,ItemName,0)),"ITEM NOT IN LIST",IF(OR(NOT(ISNUMBER(D925)),D925&lt;=0),"QTY PROBLEM","OK"))))))))</f>
        <v>OK</v>
      </c>
    </row>
    <row r="926" spans="1:10" x14ac:dyDescent="0.25">
      <c r="A926" s="25">
        <v>46289</v>
      </c>
      <c r="B926" s="15" t="s">
        <v>2584</v>
      </c>
      <c r="C926" s="15" t="s">
        <v>1111</v>
      </c>
      <c r="D926" s="16">
        <v>1</v>
      </c>
      <c r="E926" s="38">
        <f t="shared" ref="E926:E989" si="72">IF($C926="","",IFERROR(INDEX(ItemPriceCol,MATCH($C926,ItemName,0)),""))</f>
        <v>15</v>
      </c>
      <c r="F926" s="18">
        <f t="shared" si="71"/>
        <v>15</v>
      </c>
      <c r="G926" s="18">
        <f t="shared" si="69"/>
        <v>9.7799999999999994</v>
      </c>
      <c r="H926" s="18">
        <f t="shared" si="70"/>
        <v>5.2200000000000006</v>
      </c>
      <c r="J926" t="str">
        <f ca="1">IF(C926="","",IF(A926="","NO DATE",IF(NOT(ISNUMBER(A926)),"DATE IS TEXT",IF(A926&lt;&gt;INT(A926),"DATE HAS TIME",IF(OR(A926&lt;DATE(2026,9,16),A926&gt;TODAY()),"DATE OUT OF RANGE",IF(ISNA(MATCH(B926,{"SA-DAY","SA-NYT","SYS-DAY","SYS-NYT"},0)),"REFERENCE PROBLEM",IF(ISNA(MATCH(C926,ItemName,0)),"ITEM NOT IN LIST",IF(OR(NOT(ISNUMBER(D926)),D926&lt;=0),"QTY PROBLEM","OK"))))))))</f>
        <v>OK</v>
      </c>
    </row>
    <row r="927" spans="1:10" x14ac:dyDescent="0.25">
      <c r="A927" s="25">
        <v>46289</v>
      </c>
      <c r="B927" s="15" t="s">
        <v>2584</v>
      </c>
      <c r="C927" s="15" t="s">
        <v>767</v>
      </c>
      <c r="D927" s="16">
        <v>1</v>
      </c>
      <c r="E927" s="38">
        <f t="shared" si="72"/>
        <v>45</v>
      </c>
      <c r="F927" s="18">
        <f t="shared" si="71"/>
        <v>45</v>
      </c>
      <c r="G927" s="18">
        <f t="shared" si="69"/>
        <v>29.3475</v>
      </c>
      <c r="H927" s="18">
        <f t="shared" si="70"/>
        <v>15.6525</v>
      </c>
      <c r="J927" t="str">
        <f ca="1">IF(C927="","",IF(A927="","NO DATE",IF(NOT(ISNUMBER(A927)),"DATE IS TEXT",IF(A927&lt;&gt;INT(A927),"DATE HAS TIME",IF(OR(A927&lt;DATE(2026,9,16),A927&gt;TODAY()),"DATE OUT OF RANGE",IF(ISNA(MATCH(B927,{"SA-DAY","SA-NYT","SYS-DAY","SYS-NYT"},0)),"REFERENCE PROBLEM",IF(ISNA(MATCH(C927,ItemName,0)),"ITEM NOT IN LIST",IF(OR(NOT(ISNUMBER(D927)),D927&lt;=0),"QTY PROBLEM","OK"))))))))</f>
        <v>OK</v>
      </c>
    </row>
    <row r="928" spans="1:10" x14ac:dyDescent="0.25">
      <c r="A928" s="25">
        <v>46289</v>
      </c>
      <c r="B928" s="15" t="s">
        <v>2584</v>
      </c>
      <c r="C928" s="34" t="s">
        <v>937</v>
      </c>
      <c r="D928" s="16">
        <v>1</v>
      </c>
      <c r="E928" s="38">
        <f t="shared" si="72"/>
        <v>30</v>
      </c>
      <c r="F928" s="18">
        <f t="shared" si="71"/>
        <v>30</v>
      </c>
      <c r="G928" s="18">
        <f t="shared" si="69"/>
        <v>16.305</v>
      </c>
      <c r="H928" s="18">
        <f t="shared" si="70"/>
        <v>13.695</v>
      </c>
      <c r="J928" t="str">
        <f ca="1">IF(C928="","",IF(A928="","NO DATE",IF(NOT(ISNUMBER(A928)),"DATE IS TEXT",IF(A928&lt;&gt;INT(A928),"DATE HAS TIME",IF(OR(A928&lt;DATE(2026,9,16),A928&gt;TODAY()),"DATE OUT OF RANGE",IF(ISNA(MATCH(B928,{"SA-DAY","SA-NYT","SYS-DAY","SYS-NYT"},0)),"REFERENCE PROBLEM",IF(ISNA(MATCH(C928,ItemName,0)),"ITEM NOT IN LIST",IF(OR(NOT(ISNUMBER(D928)),D928&lt;=0),"QTY PROBLEM","OK"))))))))</f>
        <v>OK</v>
      </c>
    </row>
    <row r="929" spans="1:10" x14ac:dyDescent="0.25">
      <c r="A929" s="25">
        <v>46289</v>
      </c>
      <c r="B929" s="15" t="s">
        <v>2584</v>
      </c>
      <c r="C929" s="15" t="s">
        <v>299</v>
      </c>
      <c r="D929" s="16">
        <v>1</v>
      </c>
      <c r="E929" s="38">
        <f t="shared" si="72"/>
        <v>55</v>
      </c>
      <c r="F929" s="18">
        <f t="shared" si="71"/>
        <v>55</v>
      </c>
      <c r="G929" s="18">
        <f t="shared" si="69"/>
        <v>35.872500000000002</v>
      </c>
      <c r="H929" s="18">
        <f t="shared" si="70"/>
        <v>19.127499999999998</v>
      </c>
      <c r="J929" t="str">
        <f ca="1">IF(C929="","",IF(A929="","NO DATE",IF(NOT(ISNUMBER(A929)),"DATE IS TEXT",IF(A929&lt;&gt;INT(A929),"DATE HAS TIME",IF(OR(A929&lt;DATE(2026,9,16),A929&gt;TODAY()),"DATE OUT OF RANGE",IF(ISNA(MATCH(B929,{"SA-DAY","SA-NYT","SYS-DAY","SYS-NYT"},0)),"REFERENCE PROBLEM",IF(ISNA(MATCH(C929,ItemName,0)),"ITEM NOT IN LIST",IF(OR(NOT(ISNUMBER(D929)),D929&lt;=0),"QTY PROBLEM","OK"))))))))</f>
        <v>OK</v>
      </c>
    </row>
    <row r="930" spans="1:10" x14ac:dyDescent="0.25">
      <c r="A930" s="25">
        <v>46289</v>
      </c>
      <c r="B930" s="15" t="s">
        <v>2584</v>
      </c>
      <c r="C930" s="15" t="s">
        <v>2594</v>
      </c>
      <c r="D930" s="16">
        <v>3</v>
      </c>
      <c r="E930" s="38">
        <f t="shared" si="72"/>
        <v>3</v>
      </c>
      <c r="F930" s="18">
        <f t="shared" si="71"/>
        <v>9</v>
      </c>
      <c r="G930" s="18">
        <f t="shared" si="69"/>
        <v>0</v>
      </c>
      <c r="H930" s="18">
        <f t="shared" si="70"/>
        <v>9</v>
      </c>
      <c r="J930" t="str">
        <f ca="1">IF(C930="","",IF(A930="","NO DATE",IF(NOT(ISNUMBER(A930)),"DATE IS TEXT",IF(A930&lt;&gt;INT(A930),"DATE HAS TIME",IF(OR(A930&lt;DATE(2026,9,16),A930&gt;TODAY()),"DATE OUT OF RANGE",IF(ISNA(MATCH(B930,{"SA-DAY","SA-NYT","SYS-DAY","SYS-NYT"},0)),"REFERENCE PROBLEM",IF(ISNA(MATCH(C930,ItemName,0)),"ITEM NOT IN LIST",IF(OR(NOT(ISNUMBER(D930)),D930&lt;=0),"QTY PROBLEM","OK"))))))))</f>
        <v>OK</v>
      </c>
    </row>
    <row r="931" spans="1:10" x14ac:dyDescent="0.25">
      <c r="A931" s="25">
        <v>46290</v>
      </c>
      <c r="B931" s="15" t="s">
        <v>2583</v>
      </c>
      <c r="C931" s="15" t="s">
        <v>554</v>
      </c>
      <c r="D931" s="16">
        <v>1</v>
      </c>
      <c r="E931" s="80">
        <f t="shared" si="72"/>
        <v>15</v>
      </c>
      <c r="F931" s="80">
        <f t="shared" si="71"/>
        <v>15</v>
      </c>
      <c r="G931" s="18">
        <f t="shared" si="69"/>
        <v>9.7799999999999994</v>
      </c>
      <c r="H931" s="18">
        <f t="shared" si="70"/>
        <v>5.2200000000000006</v>
      </c>
      <c r="J931" t="str">
        <f ca="1">IF(C931="","",IF(A931="","NO DATE",IF(NOT(ISNUMBER(A931)),"DATE IS TEXT",IF(A931&lt;&gt;INT(A931),"DATE HAS TIME",IF(OR(A931&lt;DATE(2026,9,16),A931&gt;TODAY()),"DATE OUT OF RANGE",IF(ISNA(MATCH(B931,{"SA-DAY","SA-NYT","SYS-DAY","SYS-NYT"},0)),"REFERENCE PROBLEM",IF(ISNA(MATCH(C931,ItemName,0)),"ITEM NOT IN LIST",IF(OR(NOT(ISNUMBER(D931)),D931&lt;=0),"QTY PROBLEM","OK"))))))))</f>
        <v>OK</v>
      </c>
    </row>
    <row r="932" spans="1:10" x14ac:dyDescent="0.25">
      <c r="A932" s="25">
        <v>46290</v>
      </c>
      <c r="B932" s="15" t="s">
        <v>2583</v>
      </c>
      <c r="C932" s="15" t="s">
        <v>299</v>
      </c>
      <c r="D932" s="16">
        <v>1</v>
      </c>
      <c r="E932" s="80">
        <f t="shared" si="72"/>
        <v>55</v>
      </c>
      <c r="F932" s="80">
        <f t="shared" si="71"/>
        <v>55</v>
      </c>
      <c r="G932" s="18">
        <f t="shared" si="69"/>
        <v>35.872500000000002</v>
      </c>
      <c r="H932" s="18">
        <f t="shared" si="70"/>
        <v>19.127499999999998</v>
      </c>
      <c r="J932" t="str">
        <f ca="1">IF(C932="","",IF(A932="","NO DATE",IF(NOT(ISNUMBER(A932)),"DATE IS TEXT",IF(A932&lt;&gt;INT(A932),"DATE HAS TIME",IF(OR(A932&lt;DATE(2026,9,16),A932&gt;TODAY()),"DATE OUT OF RANGE",IF(ISNA(MATCH(B932,{"SA-DAY","SA-NYT","SYS-DAY","SYS-NYT"},0)),"REFERENCE PROBLEM",IF(ISNA(MATCH(C932,ItemName,0)),"ITEM NOT IN LIST",IF(OR(NOT(ISNUMBER(D932)),D932&lt;=0),"QTY PROBLEM","OK"))))))))</f>
        <v>OK</v>
      </c>
    </row>
    <row r="933" spans="1:10" x14ac:dyDescent="0.25">
      <c r="A933" s="25">
        <v>46290</v>
      </c>
      <c r="B933" s="15" t="s">
        <v>2583</v>
      </c>
      <c r="C933" s="15" t="s">
        <v>2372</v>
      </c>
      <c r="D933" s="16">
        <v>1</v>
      </c>
      <c r="E933" s="80">
        <f t="shared" si="72"/>
        <v>20</v>
      </c>
      <c r="F933" s="80">
        <f t="shared" si="71"/>
        <v>20</v>
      </c>
      <c r="G933" s="18">
        <f t="shared" si="69"/>
        <v>13.0425</v>
      </c>
      <c r="H933" s="18">
        <f t="shared" si="70"/>
        <v>6.9574999999999996</v>
      </c>
      <c r="J933" t="str">
        <f ca="1">IF(C933="","",IF(A933="","NO DATE",IF(NOT(ISNUMBER(A933)),"DATE IS TEXT",IF(A933&lt;&gt;INT(A933),"DATE HAS TIME",IF(OR(A933&lt;DATE(2026,9,16),A933&gt;TODAY()),"DATE OUT OF RANGE",IF(ISNA(MATCH(B933,{"SA-DAY","SA-NYT","SYS-DAY","SYS-NYT"},0)),"REFERENCE PROBLEM",IF(ISNA(MATCH(C933,ItemName,0)),"ITEM NOT IN LIST",IF(OR(NOT(ISNUMBER(D933)),D933&lt;=0),"QTY PROBLEM","OK"))))))))</f>
        <v>OK</v>
      </c>
    </row>
    <row r="934" spans="1:10" x14ac:dyDescent="0.25">
      <c r="A934" s="25">
        <v>46290</v>
      </c>
      <c r="B934" s="15" t="s">
        <v>2583</v>
      </c>
      <c r="C934" s="15" t="s">
        <v>2494</v>
      </c>
      <c r="D934" s="16">
        <v>10</v>
      </c>
      <c r="E934" s="80">
        <f t="shared" si="72"/>
        <v>10</v>
      </c>
      <c r="F934" s="80">
        <f t="shared" si="71"/>
        <v>100</v>
      </c>
      <c r="G934" s="18">
        <f t="shared" si="69"/>
        <v>4.375</v>
      </c>
      <c r="H934" s="18">
        <f t="shared" si="70"/>
        <v>56.25</v>
      </c>
      <c r="J934" t="str">
        <f ca="1">IF(C934="","",IF(A934="","NO DATE",IF(NOT(ISNUMBER(A934)),"DATE IS TEXT",IF(A934&lt;&gt;INT(A934),"DATE HAS TIME",IF(OR(A934&lt;DATE(2026,9,16),A934&gt;TODAY()),"DATE OUT OF RANGE",IF(ISNA(MATCH(B934,{"SA-DAY","SA-NYT","SYS-DAY","SYS-NYT"},0)),"REFERENCE PROBLEM",IF(ISNA(MATCH(C934,ItemName,0)),"ITEM NOT IN LIST",IF(OR(NOT(ISNUMBER(D934)),D934&lt;=0),"QTY PROBLEM","OK"))))))))</f>
        <v>OK</v>
      </c>
    </row>
    <row r="935" spans="1:10" x14ac:dyDescent="0.25">
      <c r="A935" s="25">
        <v>46290</v>
      </c>
      <c r="B935" s="15" t="s">
        <v>2583</v>
      </c>
      <c r="C935" s="15" t="s">
        <v>2484</v>
      </c>
      <c r="D935" s="16">
        <v>20</v>
      </c>
      <c r="E935" s="80">
        <f t="shared" si="72"/>
        <v>22</v>
      </c>
      <c r="F935" s="80">
        <f t="shared" si="71"/>
        <v>440</v>
      </c>
      <c r="G935" s="18">
        <f t="shared" si="69"/>
        <v>12.836571428571428</v>
      </c>
      <c r="H935" s="18">
        <f t="shared" si="70"/>
        <v>183.26857142857142</v>
      </c>
      <c r="J935" t="str">
        <f ca="1">IF(C935="","",IF(A935="","NO DATE",IF(NOT(ISNUMBER(A935)),"DATE IS TEXT",IF(A935&lt;&gt;INT(A935),"DATE HAS TIME",IF(OR(A935&lt;DATE(2026,9,16),A935&gt;TODAY()),"DATE OUT OF RANGE",IF(ISNA(MATCH(B935,{"SA-DAY","SA-NYT","SYS-DAY","SYS-NYT"},0)),"REFERENCE PROBLEM",IF(ISNA(MATCH(C935,ItemName,0)),"ITEM NOT IN LIST",IF(OR(NOT(ISNUMBER(D935)),D935&lt;=0),"QTY PROBLEM","OK"))))))))</f>
        <v>OK</v>
      </c>
    </row>
    <row r="936" spans="1:10" x14ac:dyDescent="0.25">
      <c r="A936" s="25">
        <v>46290</v>
      </c>
      <c r="B936" s="15" t="s">
        <v>2583</v>
      </c>
      <c r="C936" s="15" t="s">
        <v>929</v>
      </c>
      <c r="D936" s="16">
        <v>2</v>
      </c>
      <c r="E936" s="80">
        <f t="shared" si="72"/>
        <v>30</v>
      </c>
      <c r="F936" s="80">
        <f t="shared" si="71"/>
        <v>60</v>
      </c>
      <c r="G936" s="18">
        <f t="shared" si="69"/>
        <v>16.305</v>
      </c>
      <c r="H936" s="18">
        <f t="shared" si="70"/>
        <v>27.39</v>
      </c>
      <c r="J936" t="str">
        <f ca="1">IF(C936="","",IF(A936="","NO DATE",IF(NOT(ISNUMBER(A936)),"DATE IS TEXT",IF(A936&lt;&gt;INT(A936),"DATE HAS TIME",IF(OR(A936&lt;DATE(2026,9,16),A936&gt;TODAY()),"DATE OUT OF RANGE",IF(ISNA(MATCH(B936,{"SA-DAY","SA-NYT","SYS-DAY","SYS-NYT"},0)),"REFERENCE PROBLEM",IF(ISNA(MATCH(C936,ItemName,0)),"ITEM NOT IN LIST",IF(OR(NOT(ISNUMBER(D936)),D936&lt;=0),"QTY PROBLEM","OK"))))))))</f>
        <v>OK</v>
      </c>
    </row>
    <row r="937" spans="1:10" x14ac:dyDescent="0.25">
      <c r="A937" s="25">
        <v>46290</v>
      </c>
      <c r="B937" s="15" t="s">
        <v>2583</v>
      </c>
      <c r="C937" s="15" t="s">
        <v>733</v>
      </c>
      <c r="D937" s="16">
        <v>1</v>
      </c>
      <c r="E937" s="80">
        <f t="shared" si="72"/>
        <v>30</v>
      </c>
      <c r="F937" s="80">
        <f t="shared" si="71"/>
        <v>30</v>
      </c>
      <c r="G937" s="18">
        <f t="shared" si="69"/>
        <v>19.567499999999999</v>
      </c>
      <c r="H937" s="18">
        <f t="shared" si="70"/>
        <v>10.432500000000001</v>
      </c>
      <c r="J937" t="str">
        <f ca="1">IF(C937="","",IF(A937="","NO DATE",IF(NOT(ISNUMBER(A937)),"DATE IS TEXT",IF(A937&lt;&gt;INT(A937),"DATE HAS TIME",IF(OR(A937&lt;DATE(2026,9,16),A937&gt;TODAY()),"DATE OUT OF RANGE",IF(ISNA(MATCH(B937,{"SA-DAY","SA-NYT","SYS-DAY","SYS-NYT"},0)),"REFERENCE PROBLEM",IF(ISNA(MATCH(C937,ItemName,0)),"ITEM NOT IN LIST",IF(OR(NOT(ISNUMBER(D937)),D937&lt;=0),"QTY PROBLEM","OK"))))))))</f>
        <v>OK</v>
      </c>
    </row>
    <row r="938" spans="1:10" x14ac:dyDescent="0.25">
      <c r="A938" s="25">
        <v>46290</v>
      </c>
      <c r="B938" s="15" t="s">
        <v>2583</v>
      </c>
      <c r="C938" s="15" t="s">
        <v>781</v>
      </c>
      <c r="D938" s="16">
        <v>8</v>
      </c>
      <c r="E938" s="80">
        <f t="shared" si="72"/>
        <v>15</v>
      </c>
      <c r="F938" s="80">
        <f t="shared" si="71"/>
        <v>120</v>
      </c>
      <c r="G938" s="18">
        <f t="shared" si="69"/>
        <v>8.75</v>
      </c>
      <c r="H938" s="18">
        <f t="shared" si="70"/>
        <v>50</v>
      </c>
      <c r="J938" t="str">
        <f ca="1">IF(C938="","",IF(A938="","NO DATE",IF(NOT(ISNUMBER(A938)),"DATE IS TEXT",IF(A938&lt;&gt;INT(A938),"DATE HAS TIME",IF(OR(A938&lt;DATE(2026,9,16),A938&gt;TODAY()),"DATE OUT OF RANGE",IF(ISNA(MATCH(B938,{"SA-DAY","SA-NYT","SYS-DAY","SYS-NYT"},0)),"REFERENCE PROBLEM",IF(ISNA(MATCH(C938,ItemName,0)),"ITEM NOT IN LIST",IF(OR(NOT(ISNUMBER(D938)),D938&lt;=0),"QTY PROBLEM","OK"))))))))</f>
        <v>OK</v>
      </c>
    </row>
    <row r="939" spans="1:10" x14ac:dyDescent="0.25">
      <c r="A939" s="25">
        <v>46290</v>
      </c>
      <c r="B939" s="15" t="s">
        <v>2583</v>
      </c>
      <c r="C939" s="15" t="s">
        <v>554</v>
      </c>
      <c r="D939" s="16">
        <v>1</v>
      </c>
      <c r="E939" s="80">
        <f t="shared" si="72"/>
        <v>15</v>
      </c>
      <c r="F939" s="80">
        <f t="shared" si="71"/>
        <v>15</v>
      </c>
      <c r="G939" s="18">
        <f t="shared" si="69"/>
        <v>9.7799999999999994</v>
      </c>
      <c r="H939" s="18">
        <f t="shared" si="70"/>
        <v>5.2200000000000006</v>
      </c>
      <c r="J939" t="str">
        <f ca="1">IF(C939="","",IF(A939="","NO DATE",IF(NOT(ISNUMBER(A939)),"DATE IS TEXT",IF(A939&lt;&gt;INT(A939),"DATE HAS TIME",IF(OR(A939&lt;DATE(2026,9,16),A939&gt;TODAY()),"DATE OUT OF RANGE",IF(ISNA(MATCH(B939,{"SA-DAY","SA-NYT","SYS-DAY","SYS-NYT"},0)),"REFERENCE PROBLEM",IF(ISNA(MATCH(C939,ItemName,0)),"ITEM NOT IN LIST",IF(OR(NOT(ISNUMBER(D939)),D939&lt;=0),"QTY PROBLEM","OK"))))))))</f>
        <v>OK</v>
      </c>
    </row>
    <row r="940" spans="1:10" x14ac:dyDescent="0.25">
      <c r="A940" s="25">
        <v>46290</v>
      </c>
      <c r="B940" s="15" t="s">
        <v>2583</v>
      </c>
      <c r="C940" s="15" t="s">
        <v>2492</v>
      </c>
      <c r="D940" s="16">
        <v>3</v>
      </c>
      <c r="E940" s="80">
        <f t="shared" si="72"/>
        <v>17</v>
      </c>
      <c r="F940" s="80">
        <f t="shared" si="71"/>
        <v>51</v>
      </c>
      <c r="G940" s="18">
        <f t="shared" si="69"/>
        <v>8.9600000000000009</v>
      </c>
      <c r="H940" s="18">
        <f t="shared" si="70"/>
        <v>24.119999999999997</v>
      </c>
      <c r="J940" t="str">
        <f ca="1">IF(C940="","",IF(A940="","NO DATE",IF(NOT(ISNUMBER(A940)),"DATE IS TEXT",IF(A940&lt;&gt;INT(A940),"DATE HAS TIME",IF(OR(A940&lt;DATE(2026,9,16),A940&gt;TODAY()),"DATE OUT OF RANGE",IF(ISNA(MATCH(B940,{"SA-DAY","SA-NYT","SYS-DAY","SYS-NYT"},0)),"REFERENCE PROBLEM",IF(ISNA(MATCH(C940,ItemName,0)),"ITEM NOT IN LIST",IF(OR(NOT(ISNUMBER(D940)),D940&lt;=0),"QTY PROBLEM","OK"))))))))</f>
        <v>OK</v>
      </c>
    </row>
    <row r="941" spans="1:10" x14ac:dyDescent="0.25">
      <c r="A941" s="25">
        <v>46290</v>
      </c>
      <c r="B941" s="15" t="s">
        <v>2583</v>
      </c>
      <c r="C941" s="15" t="s">
        <v>2488</v>
      </c>
      <c r="D941" s="16">
        <v>1</v>
      </c>
      <c r="E941" s="80">
        <f t="shared" si="72"/>
        <v>20</v>
      </c>
      <c r="F941" s="80">
        <f t="shared" si="71"/>
        <v>20</v>
      </c>
      <c r="G941" s="18">
        <f t="shared" si="69"/>
        <v>12</v>
      </c>
      <c r="H941" s="18">
        <f t="shared" si="70"/>
        <v>8</v>
      </c>
      <c r="J941" t="str">
        <f ca="1">IF(C941="","",IF(A941="","NO DATE",IF(NOT(ISNUMBER(A941)),"DATE IS TEXT",IF(A941&lt;&gt;INT(A941),"DATE HAS TIME",IF(OR(A941&lt;DATE(2026,9,16),A941&gt;TODAY()),"DATE OUT OF RANGE",IF(ISNA(MATCH(B941,{"SA-DAY","SA-NYT","SYS-DAY","SYS-NYT"},0)),"REFERENCE PROBLEM",IF(ISNA(MATCH(C941,ItemName,0)),"ITEM NOT IN LIST",IF(OR(NOT(ISNUMBER(D941)),D941&lt;=0),"QTY PROBLEM","OK"))))))))</f>
        <v>OK</v>
      </c>
    </row>
    <row r="942" spans="1:10" x14ac:dyDescent="0.25">
      <c r="A942" s="25">
        <v>46290</v>
      </c>
      <c r="B942" s="15" t="s">
        <v>2583</v>
      </c>
      <c r="C942" s="15" t="s">
        <v>941</v>
      </c>
      <c r="D942" s="16">
        <v>1</v>
      </c>
      <c r="E942" s="80">
        <f t="shared" si="72"/>
        <v>30</v>
      </c>
      <c r="F942" s="80">
        <f t="shared" si="71"/>
        <v>30</v>
      </c>
      <c r="G942" s="18">
        <f t="shared" si="69"/>
        <v>16.305</v>
      </c>
      <c r="H942" s="18">
        <f t="shared" si="70"/>
        <v>13.695</v>
      </c>
      <c r="J942" t="str">
        <f ca="1">IF(C942="","",IF(A942="","NO DATE",IF(NOT(ISNUMBER(A942)),"DATE IS TEXT",IF(A942&lt;&gt;INT(A942),"DATE HAS TIME",IF(OR(A942&lt;DATE(2026,9,16),A942&gt;TODAY()),"DATE OUT OF RANGE",IF(ISNA(MATCH(B942,{"SA-DAY","SA-NYT","SYS-DAY","SYS-NYT"},0)),"REFERENCE PROBLEM",IF(ISNA(MATCH(C942,ItemName,0)),"ITEM NOT IN LIST",IF(OR(NOT(ISNUMBER(D942)),D942&lt;=0),"QTY PROBLEM","OK"))))))))</f>
        <v>OK</v>
      </c>
    </row>
    <row r="943" spans="1:10" x14ac:dyDescent="0.25">
      <c r="A943" s="25">
        <v>46290</v>
      </c>
      <c r="B943" s="15" t="s">
        <v>2583</v>
      </c>
      <c r="C943" s="15" t="s">
        <v>1111</v>
      </c>
      <c r="D943" s="16">
        <v>2</v>
      </c>
      <c r="E943" s="80">
        <f t="shared" si="72"/>
        <v>15</v>
      </c>
      <c r="F943" s="80">
        <f t="shared" si="71"/>
        <v>30</v>
      </c>
      <c r="G943" s="18">
        <f t="shared" si="69"/>
        <v>9.7799999999999994</v>
      </c>
      <c r="H943" s="18">
        <f t="shared" si="70"/>
        <v>10.440000000000001</v>
      </c>
      <c r="J943" t="str">
        <f ca="1">IF(C943="","",IF(A943="","NO DATE",IF(NOT(ISNUMBER(A943)),"DATE IS TEXT",IF(A943&lt;&gt;INT(A943),"DATE HAS TIME",IF(OR(A943&lt;DATE(2026,9,16),A943&gt;TODAY()),"DATE OUT OF RANGE",IF(ISNA(MATCH(B943,{"SA-DAY","SA-NYT","SYS-DAY","SYS-NYT"},0)),"REFERENCE PROBLEM",IF(ISNA(MATCH(C943,ItemName,0)),"ITEM NOT IN LIST",IF(OR(NOT(ISNUMBER(D943)),D943&lt;=0),"QTY PROBLEM","OK"))))))))</f>
        <v>OK</v>
      </c>
    </row>
    <row r="944" spans="1:10" x14ac:dyDescent="0.25">
      <c r="A944" s="25">
        <v>46290</v>
      </c>
      <c r="B944" s="15" t="s">
        <v>2583</v>
      </c>
      <c r="C944" s="15" t="s">
        <v>1865</v>
      </c>
      <c r="D944" s="16">
        <v>4</v>
      </c>
      <c r="E944" s="80">
        <f t="shared" si="72"/>
        <v>30</v>
      </c>
      <c r="F944" s="80">
        <f t="shared" si="71"/>
        <v>120</v>
      </c>
      <c r="G944" s="18">
        <f t="shared" si="69"/>
        <v>17.351190476190474</v>
      </c>
      <c r="H944" s="18">
        <f t="shared" si="70"/>
        <v>50.595238095238102</v>
      </c>
      <c r="J944" t="str">
        <f ca="1">IF(C944="","",IF(A944="","NO DATE",IF(NOT(ISNUMBER(A944)),"DATE IS TEXT",IF(A944&lt;&gt;INT(A944),"DATE HAS TIME",IF(OR(A944&lt;DATE(2026,9,16),A944&gt;TODAY()),"DATE OUT OF RANGE",IF(ISNA(MATCH(B944,{"SA-DAY","SA-NYT","SYS-DAY","SYS-NYT"},0)),"REFERENCE PROBLEM",IF(ISNA(MATCH(C944,ItemName,0)),"ITEM NOT IN LIST",IF(OR(NOT(ISNUMBER(D944)),D944&lt;=0),"QTY PROBLEM","OK"))))))))</f>
        <v>OK</v>
      </c>
    </row>
    <row r="945" spans="1:10" x14ac:dyDescent="0.25">
      <c r="A945" s="25">
        <v>46290</v>
      </c>
      <c r="B945" s="15" t="s">
        <v>2583</v>
      </c>
      <c r="C945" s="15" t="s">
        <v>765</v>
      </c>
      <c r="D945" s="16">
        <v>1</v>
      </c>
      <c r="E945" s="80">
        <f t="shared" si="72"/>
        <v>35</v>
      </c>
      <c r="F945" s="80">
        <f t="shared" si="71"/>
        <v>35</v>
      </c>
      <c r="G945" s="18">
        <f t="shared" si="69"/>
        <v>22.822500000000002</v>
      </c>
      <c r="H945" s="18">
        <f t="shared" si="70"/>
        <v>12.177499999999998</v>
      </c>
      <c r="J945" t="str">
        <f ca="1">IF(C945="","",IF(A945="","NO DATE",IF(NOT(ISNUMBER(A945)),"DATE IS TEXT",IF(A945&lt;&gt;INT(A945),"DATE HAS TIME",IF(OR(A945&lt;DATE(2026,9,16),A945&gt;TODAY()),"DATE OUT OF RANGE",IF(ISNA(MATCH(B945,{"SA-DAY","SA-NYT","SYS-DAY","SYS-NYT"},0)),"REFERENCE PROBLEM",IF(ISNA(MATCH(C945,ItemName,0)),"ITEM NOT IN LIST",IF(OR(NOT(ISNUMBER(D945)),D945&lt;=0),"QTY PROBLEM","OK"))))))))</f>
        <v>OK</v>
      </c>
    </row>
    <row r="946" spans="1:10" x14ac:dyDescent="0.25">
      <c r="A946" s="25">
        <v>46290</v>
      </c>
      <c r="B946" s="15" t="s">
        <v>2583</v>
      </c>
      <c r="C946" s="15" t="s">
        <v>1693</v>
      </c>
      <c r="D946" s="16">
        <v>1</v>
      </c>
      <c r="E946" s="80">
        <f t="shared" si="72"/>
        <v>10</v>
      </c>
      <c r="F946" s="80">
        <f t="shared" si="71"/>
        <v>10</v>
      </c>
      <c r="G946" s="18">
        <f t="shared" si="69"/>
        <v>6.4950000000000001</v>
      </c>
      <c r="H946" s="18">
        <f t="shared" si="70"/>
        <v>3.5049999999999999</v>
      </c>
      <c r="J946" t="str">
        <f ca="1">IF(C946="","",IF(A946="","NO DATE",IF(NOT(ISNUMBER(A946)),"DATE IS TEXT",IF(A946&lt;&gt;INT(A946),"DATE HAS TIME",IF(OR(A946&lt;DATE(2026,9,16),A946&gt;TODAY()),"DATE OUT OF RANGE",IF(ISNA(MATCH(B946,{"SA-DAY","SA-NYT","SYS-DAY","SYS-NYT"},0)),"REFERENCE PROBLEM",IF(ISNA(MATCH(C946,ItemName,0)),"ITEM NOT IN LIST",IF(OR(NOT(ISNUMBER(D946)),D946&lt;=0),"QTY PROBLEM","OK"))))))))</f>
        <v>OK</v>
      </c>
    </row>
    <row r="947" spans="1:10" x14ac:dyDescent="0.25">
      <c r="A947" s="25">
        <v>46290</v>
      </c>
      <c r="B947" s="15" t="s">
        <v>2583</v>
      </c>
      <c r="C947" s="15" t="s">
        <v>2204</v>
      </c>
      <c r="D947" s="16">
        <v>6</v>
      </c>
      <c r="E947" s="80">
        <f t="shared" si="72"/>
        <v>3</v>
      </c>
      <c r="F947" s="80">
        <f t="shared" si="71"/>
        <v>18</v>
      </c>
      <c r="G947" s="18">
        <f t="shared" si="69"/>
        <v>1.9575</v>
      </c>
      <c r="H947" s="18">
        <f t="shared" si="70"/>
        <v>6.254999999999999</v>
      </c>
      <c r="J947" t="str">
        <f ca="1">IF(C947="","",IF(A947="","NO DATE",IF(NOT(ISNUMBER(A947)),"DATE IS TEXT",IF(A947&lt;&gt;INT(A947),"DATE HAS TIME",IF(OR(A947&lt;DATE(2026,9,16),A947&gt;TODAY()),"DATE OUT OF RANGE",IF(ISNA(MATCH(B947,{"SA-DAY","SA-NYT","SYS-DAY","SYS-NYT"},0)),"REFERENCE PROBLEM",IF(ISNA(MATCH(C947,ItemName,0)),"ITEM NOT IN LIST",IF(OR(NOT(ISNUMBER(D947)),D947&lt;=0),"QTY PROBLEM","OK"))))))))</f>
        <v>OK</v>
      </c>
    </row>
    <row r="948" spans="1:10" x14ac:dyDescent="0.25">
      <c r="A948" s="25">
        <v>46290</v>
      </c>
      <c r="B948" s="15" t="s">
        <v>2583</v>
      </c>
      <c r="C948" s="15" t="s">
        <v>765</v>
      </c>
      <c r="D948" s="16">
        <v>1</v>
      </c>
      <c r="E948" s="80">
        <f t="shared" si="72"/>
        <v>35</v>
      </c>
      <c r="F948" s="80">
        <f t="shared" si="71"/>
        <v>35</v>
      </c>
      <c r="G948" s="18">
        <f t="shared" si="69"/>
        <v>22.822500000000002</v>
      </c>
      <c r="H948" s="18">
        <f t="shared" si="70"/>
        <v>12.177499999999998</v>
      </c>
      <c r="J948" t="str">
        <f ca="1">IF(C948="","",IF(A948="","NO DATE",IF(NOT(ISNUMBER(A948)),"DATE IS TEXT",IF(A948&lt;&gt;INT(A948),"DATE HAS TIME",IF(OR(A948&lt;DATE(2026,9,16),A948&gt;TODAY()),"DATE OUT OF RANGE",IF(ISNA(MATCH(B948,{"SA-DAY","SA-NYT","SYS-DAY","SYS-NYT"},0)),"REFERENCE PROBLEM",IF(ISNA(MATCH(C948,ItemName,0)),"ITEM NOT IN LIST",IF(OR(NOT(ISNUMBER(D948)),D948&lt;=0),"QTY PROBLEM","OK"))))))))</f>
        <v>OK</v>
      </c>
    </row>
    <row r="949" spans="1:10" x14ac:dyDescent="0.25">
      <c r="A949" s="25">
        <v>46290</v>
      </c>
      <c r="B949" s="15" t="s">
        <v>2583</v>
      </c>
      <c r="C949" s="15" t="s">
        <v>2220</v>
      </c>
      <c r="D949" s="16">
        <v>1</v>
      </c>
      <c r="E949" s="80">
        <f t="shared" si="72"/>
        <v>50</v>
      </c>
      <c r="F949" s="80">
        <f t="shared" si="71"/>
        <v>50</v>
      </c>
      <c r="G949" s="18">
        <f t="shared" si="69"/>
        <v>28</v>
      </c>
      <c r="H949" s="18">
        <f t="shared" si="70"/>
        <v>22</v>
      </c>
      <c r="J949" t="str">
        <f ca="1">IF(C949="","",IF(A949="","NO DATE",IF(NOT(ISNUMBER(A949)),"DATE IS TEXT",IF(A949&lt;&gt;INT(A949),"DATE HAS TIME",IF(OR(A949&lt;DATE(2026,9,16),A949&gt;TODAY()),"DATE OUT OF RANGE",IF(ISNA(MATCH(B949,{"SA-DAY","SA-NYT","SYS-DAY","SYS-NYT"},0)),"REFERENCE PROBLEM",IF(ISNA(MATCH(C949,ItemName,0)),"ITEM NOT IN LIST",IF(OR(NOT(ISNUMBER(D949)),D949&lt;=0),"QTY PROBLEM","OK"))))))))</f>
        <v>OK</v>
      </c>
    </row>
    <row r="950" spans="1:10" x14ac:dyDescent="0.25">
      <c r="A950" s="25">
        <v>46290</v>
      </c>
      <c r="B950" s="15" t="s">
        <v>2583</v>
      </c>
      <c r="C950" s="15" t="s">
        <v>1529</v>
      </c>
      <c r="D950" s="16">
        <v>1</v>
      </c>
      <c r="E950" s="80">
        <f t="shared" si="72"/>
        <v>30</v>
      </c>
      <c r="F950" s="80">
        <f t="shared" si="71"/>
        <v>30</v>
      </c>
      <c r="G950" s="18">
        <f t="shared" si="69"/>
        <v>19.567499999999999</v>
      </c>
      <c r="H950" s="18">
        <f t="shared" si="70"/>
        <v>10.432500000000001</v>
      </c>
      <c r="J950" t="str">
        <f ca="1">IF(C950="","",IF(A950="","NO DATE",IF(NOT(ISNUMBER(A950)),"DATE IS TEXT",IF(A950&lt;&gt;INT(A950),"DATE HAS TIME",IF(OR(A950&lt;DATE(2026,9,16),A950&gt;TODAY()),"DATE OUT OF RANGE",IF(ISNA(MATCH(B950,{"SA-DAY","SA-NYT","SYS-DAY","SYS-NYT"},0)),"REFERENCE PROBLEM",IF(ISNA(MATCH(C950,ItemName,0)),"ITEM NOT IN LIST",IF(OR(NOT(ISNUMBER(D950)),D950&lt;=0),"QTY PROBLEM","OK"))))))))</f>
        <v>OK</v>
      </c>
    </row>
    <row r="951" spans="1:10" x14ac:dyDescent="0.25">
      <c r="A951" s="25">
        <v>46290</v>
      </c>
      <c r="B951" s="15" t="s">
        <v>2584</v>
      </c>
      <c r="C951" s="15" t="s">
        <v>1865</v>
      </c>
      <c r="D951" s="16">
        <v>10</v>
      </c>
      <c r="E951" s="18">
        <f t="shared" si="72"/>
        <v>30</v>
      </c>
      <c r="F951" s="18">
        <f t="shared" si="71"/>
        <v>300</v>
      </c>
      <c r="G951" s="18">
        <f t="shared" si="69"/>
        <v>17.351190476190474</v>
      </c>
      <c r="H951" s="18">
        <f t="shared" si="70"/>
        <v>126.48809523809524</v>
      </c>
      <c r="J951" t="str">
        <f ca="1">IF(C951="","",IF(A951="","NO DATE",IF(NOT(ISNUMBER(A951)),"DATE IS TEXT",IF(A951&lt;&gt;INT(A951),"DATE HAS TIME",IF(OR(A951&lt;DATE(2026,9,16),A951&gt;TODAY()),"DATE OUT OF RANGE",IF(ISNA(MATCH(B951,{"SA-DAY","SA-NYT","SYS-DAY","SYS-NYT"},0)),"REFERENCE PROBLEM",IF(ISNA(MATCH(C951,ItemName,0)),"ITEM NOT IN LIST",IF(OR(NOT(ISNUMBER(D951)),D951&lt;=0),"QTY PROBLEM","OK"))))))))</f>
        <v>OK</v>
      </c>
    </row>
    <row r="952" spans="1:10" x14ac:dyDescent="0.25">
      <c r="A952" s="25">
        <v>46290</v>
      </c>
      <c r="B952" s="15" t="s">
        <v>2584</v>
      </c>
      <c r="C952" s="15" t="s">
        <v>781</v>
      </c>
      <c r="D952" s="16">
        <v>3</v>
      </c>
      <c r="E952" s="18">
        <f t="shared" si="72"/>
        <v>15</v>
      </c>
      <c r="F952" s="18">
        <f t="shared" si="71"/>
        <v>45</v>
      </c>
      <c r="G952" s="18">
        <f t="shared" si="69"/>
        <v>8.75</v>
      </c>
      <c r="H952" s="18">
        <f t="shared" si="70"/>
        <v>18.75</v>
      </c>
      <c r="J952" t="str">
        <f ca="1">IF(C952="","",IF(A952="","NO DATE",IF(NOT(ISNUMBER(A952)),"DATE IS TEXT",IF(A952&lt;&gt;INT(A952),"DATE HAS TIME",IF(OR(A952&lt;DATE(2026,9,16),A952&gt;TODAY()),"DATE OUT OF RANGE",IF(ISNA(MATCH(B952,{"SA-DAY","SA-NYT","SYS-DAY","SYS-NYT"},0)),"REFERENCE PROBLEM",IF(ISNA(MATCH(C952,ItemName,0)),"ITEM NOT IN LIST",IF(OR(NOT(ISNUMBER(D952)),D952&lt;=0),"QTY PROBLEM","OK"))))))))</f>
        <v>OK</v>
      </c>
    </row>
    <row r="953" spans="1:10" x14ac:dyDescent="0.25">
      <c r="A953" s="25">
        <v>46290</v>
      </c>
      <c r="B953" s="15" t="s">
        <v>2584</v>
      </c>
      <c r="C953" s="15" t="s">
        <v>299</v>
      </c>
      <c r="D953" s="16">
        <v>2</v>
      </c>
      <c r="E953" s="18">
        <f t="shared" si="72"/>
        <v>55</v>
      </c>
      <c r="F953" s="18">
        <f t="shared" si="71"/>
        <v>110</v>
      </c>
      <c r="G953" s="18">
        <f t="shared" si="69"/>
        <v>35.872500000000002</v>
      </c>
      <c r="H953" s="18">
        <f t="shared" si="70"/>
        <v>38.254999999999995</v>
      </c>
      <c r="J953" t="str">
        <f ca="1">IF(C953="","",IF(A953="","NO DATE",IF(NOT(ISNUMBER(A953)),"DATE IS TEXT",IF(A953&lt;&gt;INT(A953),"DATE HAS TIME",IF(OR(A953&lt;DATE(2026,9,16),A953&gt;TODAY()),"DATE OUT OF RANGE",IF(ISNA(MATCH(B953,{"SA-DAY","SA-NYT","SYS-DAY","SYS-NYT"},0)),"REFERENCE PROBLEM",IF(ISNA(MATCH(C953,ItemName,0)),"ITEM NOT IN LIST",IF(OR(NOT(ISNUMBER(D953)),D953&lt;=0),"QTY PROBLEM","OK"))))))))</f>
        <v>OK</v>
      </c>
    </row>
    <row r="954" spans="1:10" x14ac:dyDescent="0.25">
      <c r="A954" s="25">
        <v>46290</v>
      </c>
      <c r="B954" s="15" t="s">
        <v>2584</v>
      </c>
      <c r="C954" s="15" t="s">
        <v>2484</v>
      </c>
      <c r="D954" s="16">
        <v>12</v>
      </c>
      <c r="E954" s="18">
        <f t="shared" si="72"/>
        <v>22</v>
      </c>
      <c r="F954" s="18">
        <f t="shared" si="71"/>
        <v>264</v>
      </c>
      <c r="G954" s="18">
        <f t="shared" si="69"/>
        <v>12.836571428571428</v>
      </c>
      <c r="H954" s="18">
        <f t="shared" si="70"/>
        <v>109.96114285714287</v>
      </c>
      <c r="J954" t="str">
        <f ca="1">IF(C954="","",IF(A954="","NO DATE",IF(NOT(ISNUMBER(A954)),"DATE IS TEXT",IF(A954&lt;&gt;INT(A954),"DATE HAS TIME",IF(OR(A954&lt;DATE(2026,9,16),A954&gt;TODAY()),"DATE OUT OF RANGE",IF(ISNA(MATCH(B954,{"SA-DAY","SA-NYT","SYS-DAY","SYS-NYT"},0)),"REFERENCE PROBLEM",IF(ISNA(MATCH(C954,ItemName,0)),"ITEM NOT IN LIST",IF(OR(NOT(ISNUMBER(D954)),D954&lt;=0),"QTY PROBLEM","OK"))))))))</f>
        <v>OK</v>
      </c>
    </row>
    <row r="955" spans="1:10" x14ac:dyDescent="0.25">
      <c r="A955" s="25">
        <v>46290</v>
      </c>
      <c r="B955" s="15" t="s">
        <v>2584</v>
      </c>
      <c r="C955" s="15" t="s">
        <v>2492</v>
      </c>
      <c r="D955" s="16">
        <v>11</v>
      </c>
      <c r="E955" s="18">
        <f t="shared" si="72"/>
        <v>17</v>
      </c>
      <c r="F955" s="18">
        <f t="shared" si="71"/>
        <v>187</v>
      </c>
      <c r="G955" s="18">
        <f t="shared" si="69"/>
        <v>8.9600000000000009</v>
      </c>
      <c r="H955" s="18">
        <f t="shared" si="70"/>
        <v>88.44</v>
      </c>
      <c r="J955" t="str">
        <f ca="1">IF(C955="","",IF(A955="","NO DATE",IF(NOT(ISNUMBER(A955)),"DATE IS TEXT",IF(A955&lt;&gt;INT(A955),"DATE HAS TIME",IF(OR(A955&lt;DATE(2026,9,16),A955&gt;TODAY()),"DATE OUT OF RANGE",IF(ISNA(MATCH(B955,{"SA-DAY","SA-NYT","SYS-DAY","SYS-NYT"},0)),"REFERENCE PROBLEM",IF(ISNA(MATCH(C955,ItemName,0)),"ITEM NOT IN LIST",IF(OR(NOT(ISNUMBER(D955)),D955&lt;=0),"QTY PROBLEM","OK"))))))))</f>
        <v>OK</v>
      </c>
    </row>
    <row r="956" spans="1:10" x14ac:dyDescent="0.25">
      <c r="A956" s="25">
        <v>46290</v>
      </c>
      <c r="B956" s="15" t="s">
        <v>2584</v>
      </c>
      <c r="C956" s="15" t="s">
        <v>2594</v>
      </c>
      <c r="D956" s="16">
        <v>5</v>
      </c>
      <c r="E956" s="18">
        <f t="shared" si="72"/>
        <v>3</v>
      </c>
      <c r="F956" s="18">
        <f t="shared" si="71"/>
        <v>15</v>
      </c>
      <c r="G956" s="18">
        <f t="shared" si="69"/>
        <v>0</v>
      </c>
      <c r="H956" s="18">
        <f t="shared" si="70"/>
        <v>15</v>
      </c>
      <c r="J956" t="str">
        <f ca="1">IF(C956="","",IF(A956="","NO DATE",IF(NOT(ISNUMBER(A956)),"DATE IS TEXT",IF(A956&lt;&gt;INT(A956),"DATE HAS TIME",IF(OR(A956&lt;DATE(2026,9,16),A956&gt;TODAY()),"DATE OUT OF RANGE",IF(ISNA(MATCH(B956,{"SA-DAY","SA-NYT","SYS-DAY","SYS-NYT"},0)),"REFERENCE PROBLEM",IF(ISNA(MATCH(C956,ItemName,0)),"ITEM NOT IN LIST",IF(OR(NOT(ISNUMBER(D956)),D956&lt;=0),"QTY PROBLEM","OK"))))))))</f>
        <v>OK</v>
      </c>
    </row>
    <row r="957" spans="1:10" x14ac:dyDescent="0.25">
      <c r="A957" s="25">
        <v>46290</v>
      </c>
      <c r="B957" s="15" t="s">
        <v>2584</v>
      </c>
      <c r="C957" s="15" t="s">
        <v>2494</v>
      </c>
      <c r="D957" s="16">
        <v>8</v>
      </c>
      <c r="E957" s="18">
        <f t="shared" si="72"/>
        <v>10</v>
      </c>
      <c r="F957" s="18">
        <f t="shared" si="71"/>
        <v>80</v>
      </c>
      <c r="G957" s="18">
        <f t="shared" ref="G957:G1020" si="73">IF($C957="","",IFERROR(INDEX(ItemCostCol,MATCH($C957,ItemName,0)),""))</f>
        <v>4.375</v>
      </c>
      <c r="H957" s="18">
        <f t="shared" si="70"/>
        <v>45</v>
      </c>
      <c r="J957" t="str">
        <f ca="1">IF(C957="","",IF(A957="","NO DATE",IF(NOT(ISNUMBER(A957)),"DATE IS TEXT",IF(A957&lt;&gt;INT(A957),"DATE HAS TIME",IF(OR(A957&lt;DATE(2026,9,16),A957&gt;TODAY()),"DATE OUT OF RANGE",IF(ISNA(MATCH(B957,{"SA-DAY","SA-NYT","SYS-DAY","SYS-NYT"},0)),"REFERENCE PROBLEM",IF(ISNA(MATCH(C957,ItemName,0)),"ITEM NOT IN LIST",IF(OR(NOT(ISNUMBER(D957)),D957&lt;=0),"QTY PROBLEM","OK"))))))))</f>
        <v>OK</v>
      </c>
    </row>
    <row r="958" spans="1:10" x14ac:dyDescent="0.25">
      <c r="A958" s="25">
        <v>46290</v>
      </c>
      <c r="B958" s="15" t="s">
        <v>2584</v>
      </c>
      <c r="C958" s="15" t="s">
        <v>1327</v>
      </c>
      <c r="D958" s="16">
        <v>1</v>
      </c>
      <c r="E958" s="18">
        <f t="shared" si="72"/>
        <v>20</v>
      </c>
      <c r="F958" s="18">
        <f t="shared" si="71"/>
        <v>20</v>
      </c>
      <c r="G958" s="18">
        <f t="shared" si="73"/>
        <v>13.0425</v>
      </c>
      <c r="H958" s="18">
        <f t="shared" si="70"/>
        <v>6.9574999999999996</v>
      </c>
      <c r="J958" t="str">
        <f ca="1">IF(C958="","",IF(A958="","NO DATE",IF(NOT(ISNUMBER(A958)),"DATE IS TEXT",IF(A958&lt;&gt;INT(A958),"DATE HAS TIME",IF(OR(A958&lt;DATE(2026,9,16),A958&gt;TODAY()),"DATE OUT OF RANGE",IF(ISNA(MATCH(B958,{"SA-DAY","SA-NYT","SYS-DAY","SYS-NYT"},0)),"REFERENCE PROBLEM",IF(ISNA(MATCH(C958,ItemName,0)),"ITEM NOT IN LIST",IF(OR(NOT(ISNUMBER(D958)),D958&lt;=0),"QTY PROBLEM","OK"))))))))</f>
        <v>OK</v>
      </c>
    </row>
    <row r="959" spans="1:10" x14ac:dyDescent="0.25">
      <c r="A959" s="25">
        <v>46290</v>
      </c>
      <c r="B959" s="15" t="s">
        <v>2584</v>
      </c>
      <c r="C959" s="15" t="s">
        <v>2372</v>
      </c>
      <c r="D959" s="16">
        <v>1</v>
      </c>
      <c r="E959" s="18">
        <f t="shared" si="72"/>
        <v>20</v>
      </c>
      <c r="F959" s="18">
        <f t="shared" si="71"/>
        <v>20</v>
      </c>
      <c r="G959" s="18">
        <f t="shared" si="73"/>
        <v>13.0425</v>
      </c>
      <c r="H959" s="18">
        <f t="shared" si="70"/>
        <v>6.9574999999999996</v>
      </c>
      <c r="J959" t="str">
        <f ca="1">IF(C959="","",IF(A959="","NO DATE",IF(NOT(ISNUMBER(A959)),"DATE IS TEXT",IF(A959&lt;&gt;INT(A959),"DATE HAS TIME",IF(OR(A959&lt;DATE(2026,9,16),A959&gt;TODAY()),"DATE OUT OF RANGE",IF(ISNA(MATCH(B959,{"SA-DAY","SA-NYT","SYS-DAY","SYS-NYT"},0)),"REFERENCE PROBLEM",IF(ISNA(MATCH(C959,ItemName,0)),"ITEM NOT IN LIST",IF(OR(NOT(ISNUMBER(D959)),D959&lt;=0),"QTY PROBLEM","OK"))))))))</f>
        <v>OK</v>
      </c>
    </row>
    <row r="960" spans="1:10" x14ac:dyDescent="0.25">
      <c r="A960" s="25">
        <v>46290</v>
      </c>
      <c r="B960" s="15" t="s">
        <v>2584</v>
      </c>
      <c r="C960" s="15" t="s">
        <v>2180</v>
      </c>
      <c r="D960" s="16">
        <v>1</v>
      </c>
      <c r="E960" s="18">
        <f t="shared" si="72"/>
        <v>30</v>
      </c>
      <c r="F960" s="18">
        <f t="shared" si="71"/>
        <v>30</v>
      </c>
      <c r="G960" s="18">
        <f t="shared" si="73"/>
        <v>19.567499999999999</v>
      </c>
      <c r="H960" s="18">
        <f t="shared" si="70"/>
        <v>10.432500000000001</v>
      </c>
      <c r="J960" t="str">
        <f ca="1">IF(C960="","",IF(A960="","NO DATE",IF(NOT(ISNUMBER(A960)),"DATE IS TEXT",IF(A960&lt;&gt;INT(A960),"DATE HAS TIME",IF(OR(A960&lt;DATE(2026,9,16),A960&gt;TODAY()),"DATE OUT OF RANGE",IF(ISNA(MATCH(B960,{"SA-DAY","SA-NYT","SYS-DAY","SYS-NYT"},0)),"REFERENCE PROBLEM",IF(ISNA(MATCH(C960,ItemName,0)),"ITEM NOT IN LIST",IF(OR(NOT(ISNUMBER(D960)),D960&lt;=0),"QTY PROBLEM","OK"))))))))</f>
        <v>OK</v>
      </c>
    </row>
    <row r="961" spans="1:10" x14ac:dyDescent="0.25">
      <c r="A961" s="25">
        <v>46290</v>
      </c>
      <c r="B961" s="15" t="s">
        <v>2584</v>
      </c>
      <c r="C961" s="15" t="s">
        <v>941</v>
      </c>
      <c r="D961" s="16">
        <v>1</v>
      </c>
      <c r="E961" s="18">
        <f t="shared" si="72"/>
        <v>30</v>
      </c>
      <c r="F961" s="18">
        <f t="shared" si="71"/>
        <v>30</v>
      </c>
      <c r="G961" s="18">
        <f t="shared" si="73"/>
        <v>16.305</v>
      </c>
      <c r="H961" s="18">
        <f t="shared" si="70"/>
        <v>13.695</v>
      </c>
      <c r="J961" t="str">
        <f ca="1">IF(C961="","",IF(A961="","NO DATE",IF(NOT(ISNUMBER(A961)),"DATE IS TEXT",IF(A961&lt;&gt;INT(A961),"DATE HAS TIME",IF(OR(A961&lt;DATE(2026,9,16),A961&gt;TODAY()),"DATE OUT OF RANGE",IF(ISNA(MATCH(B961,{"SA-DAY","SA-NYT","SYS-DAY","SYS-NYT"},0)),"REFERENCE PROBLEM",IF(ISNA(MATCH(C961,ItemName,0)),"ITEM NOT IN LIST",IF(OR(NOT(ISNUMBER(D961)),D961&lt;=0),"QTY PROBLEM","OK"))))))))</f>
        <v>OK</v>
      </c>
    </row>
    <row r="962" spans="1:10" x14ac:dyDescent="0.25">
      <c r="A962" s="25">
        <v>46290</v>
      </c>
      <c r="B962" s="15" t="s">
        <v>2584</v>
      </c>
      <c r="C962" s="15" t="s">
        <v>2488</v>
      </c>
      <c r="D962" s="16">
        <v>1</v>
      </c>
      <c r="E962" s="18">
        <f t="shared" si="72"/>
        <v>20</v>
      </c>
      <c r="F962" s="18">
        <f t="shared" si="71"/>
        <v>20</v>
      </c>
      <c r="G962" s="18">
        <f t="shared" si="73"/>
        <v>12</v>
      </c>
      <c r="H962" s="18">
        <f t="shared" si="70"/>
        <v>8</v>
      </c>
      <c r="J962" t="str">
        <f ca="1">IF(C962="","",IF(A962="","NO DATE",IF(NOT(ISNUMBER(A962)),"DATE IS TEXT",IF(A962&lt;&gt;INT(A962),"DATE HAS TIME",IF(OR(A962&lt;DATE(2026,9,16),A962&gt;TODAY()),"DATE OUT OF RANGE",IF(ISNA(MATCH(B962,{"SA-DAY","SA-NYT","SYS-DAY","SYS-NYT"},0)),"REFERENCE PROBLEM",IF(ISNA(MATCH(C962,ItemName,0)),"ITEM NOT IN LIST",IF(OR(NOT(ISNUMBER(D962)),D962&lt;=0),"QTY PROBLEM","OK"))))))))</f>
        <v>OK</v>
      </c>
    </row>
    <row r="963" spans="1:10" x14ac:dyDescent="0.25">
      <c r="A963" s="25">
        <v>46290</v>
      </c>
      <c r="B963" s="15" t="s">
        <v>2584</v>
      </c>
      <c r="C963" s="15" t="s">
        <v>1253</v>
      </c>
      <c r="D963" s="16">
        <v>1</v>
      </c>
      <c r="E963" s="18">
        <f t="shared" si="72"/>
        <v>35</v>
      </c>
      <c r="F963" s="18">
        <f t="shared" si="71"/>
        <v>35</v>
      </c>
      <c r="G963" s="18">
        <f t="shared" si="73"/>
        <v>22.822500000000002</v>
      </c>
      <c r="H963" s="18">
        <f t="shared" si="70"/>
        <v>12.177499999999998</v>
      </c>
      <c r="J963" t="str">
        <f ca="1">IF(C963="","",IF(A963="","NO DATE",IF(NOT(ISNUMBER(A963)),"DATE IS TEXT",IF(A963&lt;&gt;INT(A963),"DATE HAS TIME",IF(OR(A963&lt;DATE(2026,9,16),A963&gt;TODAY()),"DATE OUT OF RANGE",IF(ISNA(MATCH(B963,{"SA-DAY","SA-NYT","SYS-DAY","SYS-NYT"},0)),"REFERENCE PROBLEM",IF(ISNA(MATCH(C963,ItemName,0)),"ITEM NOT IN LIST",IF(OR(NOT(ISNUMBER(D963)),D963&lt;=0),"QTY PROBLEM","OK"))))))))</f>
        <v>OK</v>
      </c>
    </row>
    <row r="964" spans="1:10" x14ac:dyDescent="0.25">
      <c r="A964" s="25">
        <v>46291</v>
      </c>
      <c r="B964" s="15" t="s">
        <v>2583</v>
      </c>
      <c r="C964" s="15" t="s">
        <v>2484</v>
      </c>
      <c r="D964" s="16">
        <v>15</v>
      </c>
      <c r="E964" s="18">
        <f t="shared" si="72"/>
        <v>22</v>
      </c>
      <c r="F964" s="18">
        <f t="shared" si="71"/>
        <v>330</v>
      </c>
      <c r="G964" s="18">
        <f t="shared" si="73"/>
        <v>12.836571428571428</v>
      </c>
      <c r="H964" s="18">
        <f t="shared" ref="H964:H971" si="74">IF(OR($F964="",$G964=""),"",$F964-$D964*$G964)</f>
        <v>137.45142857142858</v>
      </c>
      <c r="J964" t="str">
        <f ca="1">IF(C964="","",IF(A964="","NO DATE",IF(NOT(ISNUMBER(A964)),"DATE IS TEXT",IF(A964&lt;&gt;INT(A964),"DATE HAS TIME",IF(OR(A964&lt;DATE(2026,9,16),A964&gt;TODAY()),"DATE OUT OF RANGE",IF(ISNA(MATCH(B964,{"SA-DAY","SA-NYT","SYS-DAY","SYS-NYT"},0)),"REFERENCE PROBLEM",IF(ISNA(MATCH(C964,ItemName,0)),"ITEM NOT IN LIST",IF(OR(NOT(ISNUMBER(D964)),D964&lt;=0),"QTY PROBLEM","OK"))))))))</f>
        <v>OK</v>
      </c>
    </row>
    <row r="965" spans="1:10" x14ac:dyDescent="0.25">
      <c r="A965" s="25">
        <v>46291</v>
      </c>
      <c r="B965" s="15" t="s">
        <v>2583</v>
      </c>
      <c r="C965" s="15" t="s">
        <v>1865</v>
      </c>
      <c r="D965" s="16">
        <v>19</v>
      </c>
      <c r="E965" s="18">
        <f t="shared" si="72"/>
        <v>30</v>
      </c>
      <c r="F965" s="18">
        <f t="shared" si="71"/>
        <v>570</v>
      </c>
      <c r="G965" s="18">
        <f t="shared" si="73"/>
        <v>17.351190476190474</v>
      </c>
      <c r="H965" s="18">
        <f t="shared" si="74"/>
        <v>240.32738095238096</v>
      </c>
      <c r="J965" t="str">
        <f ca="1">IF(C965="","",IF(A965="","NO DATE",IF(NOT(ISNUMBER(A965)),"DATE IS TEXT",IF(A965&lt;&gt;INT(A965),"DATE HAS TIME",IF(OR(A965&lt;DATE(2026,9,16),A965&gt;TODAY()),"DATE OUT OF RANGE",IF(ISNA(MATCH(B965,{"SA-DAY","SA-NYT","SYS-DAY","SYS-NYT"},0)),"REFERENCE PROBLEM",IF(ISNA(MATCH(C965,ItemName,0)),"ITEM NOT IN LIST",IF(OR(NOT(ISNUMBER(D965)),D965&lt;=0),"QTY PROBLEM","OK"))))))))</f>
        <v>OK</v>
      </c>
    </row>
    <row r="966" spans="1:10" x14ac:dyDescent="0.25">
      <c r="A966" s="25">
        <v>46291</v>
      </c>
      <c r="B966" s="15" t="s">
        <v>2583</v>
      </c>
      <c r="C966" s="15" t="s">
        <v>2492</v>
      </c>
      <c r="D966" s="16">
        <v>3</v>
      </c>
      <c r="E966" s="18">
        <f t="shared" si="72"/>
        <v>17</v>
      </c>
      <c r="F966" s="18">
        <f t="shared" si="71"/>
        <v>51</v>
      </c>
      <c r="G966" s="18">
        <f t="shared" si="73"/>
        <v>8.9600000000000009</v>
      </c>
      <c r="H966" s="18">
        <f t="shared" si="74"/>
        <v>24.119999999999997</v>
      </c>
      <c r="J966" t="str">
        <f ca="1">IF(C966="","",IF(A966="","NO DATE",IF(NOT(ISNUMBER(A966)),"DATE IS TEXT",IF(A966&lt;&gt;INT(A966),"DATE HAS TIME",IF(OR(A966&lt;DATE(2026,9,16),A966&gt;TODAY()),"DATE OUT OF RANGE",IF(ISNA(MATCH(B966,{"SA-DAY","SA-NYT","SYS-DAY","SYS-NYT"},0)),"REFERENCE PROBLEM",IF(ISNA(MATCH(C966,ItemName,0)),"ITEM NOT IN LIST",IF(OR(NOT(ISNUMBER(D966)),D966&lt;=0),"QTY PROBLEM","OK"))))))))</f>
        <v>OK</v>
      </c>
    </row>
    <row r="967" spans="1:10" x14ac:dyDescent="0.25">
      <c r="A967" s="25">
        <v>46291</v>
      </c>
      <c r="B967" s="15" t="s">
        <v>2583</v>
      </c>
      <c r="C967" s="15" t="s">
        <v>2488</v>
      </c>
      <c r="D967" s="16">
        <v>4</v>
      </c>
      <c r="E967" s="18">
        <f t="shared" si="72"/>
        <v>20</v>
      </c>
      <c r="F967" s="18">
        <f t="shared" si="71"/>
        <v>80</v>
      </c>
      <c r="G967" s="18">
        <f t="shared" si="73"/>
        <v>12</v>
      </c>
      <c r="H967" s="18">
        <f t="shared" si="74"/>
        <v>32</v>
      </c>
      <c r="J967" t="str">
        <f ca="1">IF(C967="","",IF(A967="","NO DATE",IF(NOT(ISNUMBER(A967)),"DATE IS TEXT",IF(A967&lt;&gt;INT(A967),"DATE HAS TIME",IF(OR(A967&lt;DATE(2026,9,16),A967&gt;TODAY()),"DATE OUT OF RANGE",IF(ISNA(MATCH(B967,{"SA-DAY","SA-NYT","SYS-DAY","SYS-NYT"},0)),"REFERENCE PROBLEM",IF(ISNA(MATCH(C967,ItemName,0)),"ITEM NOT IN LIST",IF(OR(NOT(ISNUMBER(D967)),D967&lt;=0),"QTY PROBLEM","OK"))))))))</f>
        <v>OK</v>
      </c>
    </row>
    <row r="968" spans="1:10" x14ac:dyDescent="0.25">
      <c r="A968" s="25">
        <v>46291</v>
      </c>
      <c r="B968" s="15" t="s">
        <v>2583</v>
      </c>
      <c r="C968" s="15" t="s">
        <v>1693</v>
      </c>
      <c r="D968" s="16">
        <v>1</v>
      </c>
      <c r="E968" s="18">
        <f t="shared" si="72"/>
        <v>10</v>
      </c>
      <c r="F968" s="18">
        <f t="shared" si="71"/>
        <v>10</v>
      </c>
      <c r="G968" s="18">
        <f t="shared" si="73"/>
        <v>6.4950000000000001</v>
      </c>
      <c r="H968" s="18">
        <f t="shared" si="74"/>
        <v>3.5049999999999999</v>
      </c>
      <c r="J968" t="str">
        <f ca="1">IF(C968="","",IF(A968="","NO DATE",IF(NOT(ISNUMBER(A968)),"DATE IS TEXT",IF(A968&lt;&gt;INT(A968),"DATE HAS TIME",IF(OR(A968&lt;DATE(2026,9,16),A968&gt;TODAY()),"DATE OUT OF RANGE",IF(ISNA(MATCH(B968,{"SA-DAY","SA-NYT","SYS-DAY","SYS-NYT"},0)),"REFERENCE PROBLEM",IF(ISNA(MATCH(C968,ItemName,0)),"ITEM NOT IN LIST",IF(OR(NOT(ISNUMBER(D968)),D968&lt;=0),"QTY PROBLEM","OK"))))))))</f>
        <v>OK</v>
      </c>
    </row>
    <row r="969" spans="1:10" x14ac:dyDescent="0.25">
      <c r="A969" s="25">
        <v>46291</v>
      </c>
      <c r="B969" s="15" t="s">
        <v>2583</v>
      </c>
      <c r="C969" s="15" t="s">
        <v>1295</v>
      </c>
      <c r="D969" s="16">
        <v>6</v>
      </c>
      <c r="E969" s="18">
        <f t="shared" si="72"/>
        <v>35</v>
      </c>
      <c r="F969" s="18">
        <f t="shared" si="71"/>
        <v>210</v>
      </c>
      <c r="G969" s="18">
        <f t="shared" si="73"/>
        <v>26.68</v>
      </c>
      <c r="H969" s="18">
        <f t="shared" si="74"/>
        <v>49.920000000000016</v>
      </c>
      <c r="J969" t="str">
        <f ca="1">IF(C969="","",IF(A969="","NO DATE",IF(NOT(ISNUMBER(A969)),"DATE IS TEXT",IF(A969&lt;&gt;INT(A969),"DATE HAS TIME",IF(OR(A969&lt;DATE(2026,9,16),A969&gt;TODAY()),"DATE OUT OF RANGE",IF(ISNA(MATCH(B969,{"SA-DAY","SA-NYT","SYS-DAY","SYS-NYT"},0)),"REFERENCE PROBLEM",IF(ISNA(MATCH(C969,ItemName,0)),"ITEM NOT IN LIST",IF(OR(NOT(ISNUMBER(D969)),D969&lt;=0),"QTY PROBLEM","OK"))))))))</f>
        <v>OK</v>
      </c>
    </row>
    <row r="970" spans="1:10" x14ac:dyDescent="0.25">
      <c r="A970" s="25">
        <v>46291</v>
      </c>
      <c r="B970" s="15" t="s">
        <v>2583</v>
      </c>
      <c r="C970" s="15" t="s">
        <v>1253</v>
      </c>
      <c r="D970" s="16">
        <v>3</v>
      </c>
      <c r="E970" s="18">
        <f t="shared" si="72"/>
        <v>35</v>
      </c>
      <c r="F970" s="18">
        <f t="shared" si="71"/>
        <v>105</v>
      </c>
      <c r="G970" s="18">
        <f t="shared" si="73"/>
        <v>22.822500000000002</v>
      </c>
      <c r="H970" s="18">
        <f t="shared" si="74"/>
        <v>36.532499999999999</v>
      </c>
      <c r="J970" t="str">
        <f ca="1">IF(C970="","",IF(A970="","NO DATE",IF(NOT(ISNUMBER(A970)),"DATE IS TEXT",IF(A970&lt;&gt;INT(A970),"DATE HAS TIME",IF(OR(A970&lt;DATE(2026,9,16),A970&gt;TODAY()),"DATE OUT OF RANGE",IF(ISNA(MATCH(B970,{"SA-DAY","SA-NYT","SYS-DAY","SYS-NYT"},0)),"REFERENCE PROBLEM",IF(ISNA(MATCH(C970,ItemName,0)),"ITEM NOT IN LIST",IF(OR(NOT(ISNUMBER(D970)),D970&lt;=0),"QTY PROBLEM","OK"))))))))</f>
        <v>OK</v>
      </c>
    </row>
    <row r="971" spans="1:10" x14ac:dyDescent="0.25">
      <c r="A971" s="25">
        <v>46291</v>
      </c>
      <c r="B971" s="15" t="s">
        <v>2583</v>
      </c>
      <c r="C971" s="15" t="s">
        <v>2575</v>
      </c>
      <c r="D971" s="16">
        <v>7</v>
      </c>
      <c r="E971" s="18">
        <f t="shared" si="72"/>
        <v>10</v>
      </c>
      <c r="F971" s="18">
        <f t="shared" si="71"/>
        <v>70</v>
      </c>
      <c r="G971" s="18">
        <f t="shared" si="73"/>
        <v>4.666666666666667</v>
      </c>
      <c r="H971" s="18">
        <f t="shared" si="74"/>
        <v>37.333333333333329</v>
      </c>
      <c r="J971" t="str">
        <f ca="1">IF(C971="","",IF(A971="","NO DATE",IF(NOT(ISNUMBER(A971)),"DATE IS TEXT",IF(A971&lt;&gt;INT(A971),"DATE HAS TIME",IF(OR(A971&lt;DATE(2026,9,16),A971&gt;TODAY()),"DATE OUT OF RANGE",IF(ISNA(MATCH(B971,{"SA-DAY","SA-NYT","SYS-DAY","SYS-NYT"},0)),"REFERENCE PROBLEM",IF(ISNA(MATCH(C971,ItemName,0)),"ITEM NOT IN LIST",IF(OR(NOT(ISNUMBER(D971)),D971&lt;=0),"QTY PROBLEM","OK"))))))))</f>
        <v>OK</v>
      </c>
    </row>
    <row r="972" spans="1:10" x14ac:dyDescent="0.25">
      <c r="A972" s="25">
        <v>46291</v>
      </c>
      <c r="B972" s="15" t="s">
        <v>2583</v>
      </c>
      <c r="C972" s="15" t="s">
        <v>941</v>
      </c>
      <c r="D972" s="16">
        <v>2</v>
      </c>
      <c r="E972" s="18">
        <f t="shared" si="72"/>
        <v>30</v>
      </c>
      <c r="F972" s="18">
        <f t="shared" si="71"/>
        <v>60</v>
      </c>
      <c r="G972" s="18">
        <f t="shared" si="73"/>
        <v>16.305</v>
      </c>
      <c r="J972" t="str">
        <f ca="1">IF(C972="","",IF(A972="","NO DATE",IF(NOT(ISNUMBER(A972)),"DATE IS TEXT",IF(A972&lt;&gt;INT(A972),"DATE HAS TIME",IF(OR(A972&lt;DATE(2026,9,16),A972&gt;TODAY()),"DATE OUT OF RANGE",IF(ISNA(MATCH(B972,{"SA-DAY","SA-NYT","SYS-DAY","SYS-NYT"},0)),"REFERENCE PROBLEM",IF(ISNA(MATCH(C972,ItemName,0)),"ITEM NOT IN LIST",IF(OR(NOT(ISNUMBER(D972)),D972&lt;=0),"QTY PROBLEM","OK"))))))))</f>
        <v>OK</v>
      </c>
    </row>
    <row r="973" spans="1:10" x14ac:dyDescent="0.25">
      <c r="A973" s="25">
        <v>46291</v>
      </c>
      <c r="B973" s="15" t="s">
        <v>2583</v>
      </c>
      <c r="C973" s="15" t="s">
        <v>1111</v>
      </c>
      <c r="D973" s="16">
        <v>3</v>
      </c>
      <c r="E973" s="18">
        <f t="shared" si="72"/>
        <v>15</v>
      </c>
      <c r="F973" s="18">
        <f t="shared" si="71"/>
        <v>45</v>
      </c>
      <c r="G973" s="18">
        <f t="shared" si="73"/>
        <v>9.7799999999999994</v>
      </c>
      <c r="H973" s="18">
        <f t="shared" ref="H973:H1020" si="75">IF(OR($F973="",$G973=""),"",$F973-$D973*$G973)</f>
        <v>15.660000000000004</v>
      </c>
      <c r="J973" t="str">
        <f ca="1">IF(C973="","",IF(A973="","NO DATE",IF(NOT(ISNUMBER(A973)),"DATE IS TEXT",IF(A973&lt;&gt;INT(A973),"DATE HAS TIME",IF(OR(A973&lt;DATE(2026,9,16),A973&gt;TODAY()),"DATE OUT OF RANGE",IF(ISNA(MATCH(B973,{"SA-DAY","SA-NYT","SYS-DAY","SYS-NYT"},0)),"REFERENCE PROBLEM",IF(ISNA(MATCH(C973,ItemName,0)),"ITEM NOT IN LIST",IF(OR(NOT(ISNUMBER(D973)),D973&lt;=0),"QTY PROBLEM","OK"))))))))</f>
        <v>OK</v>
      </c>
    </row>
    <row r="974" spans="1:10" x14ac:dyDescent="0.25">
      <c r="A974" s="25">
        <v>46291</v>
      </c>
      <c r="B974" s="15" t="s">
        <v>2583</v>
      </c>
      <c r="C974" s="15" t="s">
        <v>2494</v>
      </c>
      <c r="D974" s="16">
        <v>9</v>
      </c>
      <c r="E974" s="18">
        <f t="shared" si="72"/>
        <v>10</v>
      </c>
      <c r="F974" s="18">
        <f t="shared" si="71"/>
        <v>90</v>
      </c>
      <c r="G974" s="18">
        <f t="shared" si="73"/>
        <v>4.375</v>
      </c>
      <c r="H974" s="18">
        <f t="shared" si="75"/>
        <v>50.625</v>
      </c>
      <c r="J974" t="str">
        <f ca="1">IF(C974="","",IF(A974="","NO DATE",IF(NOT(ISNUMBER(A974)),"DATE IS TEXT",IF(A974&lt;&gt;INT(A974),"DATE HAS TIME",IF(OR(A974&lt;DATE(2026,9,16),A974&gt;TODAY()),"DATE OUT OF RANGE",IF(ISNA(MATCH(B974,{"SA-DAY","SA-NYT","SYS-DAY","SYS-NYT"},0)),"REFERENCE PROBLEM",IF(ISNA(MATCH(C974,ItemName,0)),"ITEM NOT IN LIST",IF(OR(NOT(ISNUMBER(D974)),D974&lt;=0),"QTY PROBLEM","OK"))))))))</f>
        <v>OK</v>
      </c>
    </row>
    <row r="975" spans="1:10" x14ac:dyDescent="0.25">
      <c r="A975" s="25">
        <v>46291</v>
      </c>
      <c r="B975" s="15" t="s">
        <v>2583</v>
      </c>
      <c r="C975" s="15" t="s">
        <v>2220</v>
      </c>
      <c r="D975" s="16">
        <v>2</v>
      </c>
      <c r="E975" s="18">
        <f t="shared" si="72"/>
        <v>50</v>
      </c>
      <c r="F975" s="18">
        <f t="shared" si="71"/>
        <v>100</v>
      </c>
      <c r="G975" s="18">
        <f t="shared" si="73"/>
        <v>28</v>
      </c>
      <c r="H975" s="18">
        <f t="shared" si="75"/>
        <v>44</v>
      </c>
      <c r="J975" t="str">
        <f ca="1">IF(C975="","",IF(A975="","NO DATE",IF(NOT(ISNUMBER(A975)),"DATE IS TEXT",IF(A975&lt;&gt;INT(A975),"DATE HAS TIME",IF(OR(A975&lt;DATE(2026,9,16),A975&gt;TODAY()),"DATE OUT OF RANGE",IF(ISNA(MATCH(B975,{"SA-DAY","SA-NYT","SYS-DAY","SYS-NYT"},0)),"REFERENCE PROBLEM",IF(ISNA(MATCH(C975,ItemName,0)),"ITEM NOT IN LIST",IF(OR(NOT(ISNUMBER(D975)),D975&lt;=0),"QTY PROBLEM","OK"))))))))</f>
        <v>OK</v>
      </c>
    </row>
    <row r="976" spans="1:10" x14ac:dyDescent="0.25">
      <c r="A976" s="25">
        <v>46291</v>
      </c>
      <c r="B976" s="15" t="s">
        <v>2583</v>
      </c>
      <c r="C976" s="15" t="s">
        <v>2204</v>
      </c>
      <c r="D976" s="16">
        <v>1</v>
      </c>
      <c r="E976" s="18">
        <f t="shared" si="72"/>
        <v>3</v>
      </c>
      <c r="F976" s="18">
        <f t="shared" ref="F976:F1020" si="76">IF(OR($D976="",$E976=""),"",$D976*$E976)</f>
        <v>3</v>
      </c>
      <c r="G976" s="18">
        <f t="shared" si="73"/>
        <v>1.9575</v>
      </c>
      <c r="H976" s="18">
        <f t="shared" si="75"/>
        <v>1.0425</v>
      </c>
      <c r="J976" t="str">
        <f ca="1">IF(C976="","",IF(A976="","NO DATE",IF(NOT(ISNUMBER(A976)),"DATE IS TEXT",IF(A976&lt;&gt;INT(A976),"DATE HAS TIME",IF(OR(A976&lt;DATE(2026,9,16),A976&gt;TODAY()),"DATE OUT OF RANGE",IF(ISNA(MATCH(B976,{"SA-DAY","SA-NYT","SYS-DAY","SYS-NYT"},0)),"REFERENCE PROBLEM",IF(ISNA(MATCH(C976,ItemName,0)),"ITEM NOT IN LIST",IF(OR(NOT(ISNUMBER(D976)),D976&lt;=0),"QTY PROBLEM","OK"))))))))</f>
        <v>OK</v>
      </c>
    </row>
    <row r="977" spans="1:10" x14ac:dyDescent="0.25">
      <c r="A977" s="25">
        <v>46291</v>
      </c>
      <c r="B977" s="15" t="s">
        <v>2583</v>
      </c>
      <c r="C977" s="15" t="s">
        <v>781</v>
      </c>
      <c r="D977" s="16">
        <v>2</v>
      </c>
      <c r="E977" s="18">
        <f t="shared" si="72"/>
        <v>15</v>
      </c>
      <c r="F977" s="18">
        <f t="shared" si="76"/>
        <v>30</v>
      </c>
      <c r="G977" s="18">
        <f t="shared" si="73"/>
        <v>8.75</v>
      </c>
      <c r="H977" s="18">
        <f t="shared" si="75"/>
        <v>12.5</v>
      </c>
      <c r="J977" t="str">
        <f ca="1">IF(C977="","",IF(A977="","NO DATE",IF(NOT(ISNUMBER(A977)),"DATE IS TEXT",IF(A977&lt;&gt;INT(A977),"DATE HAS TIME",IF(OR(A977&lt;DATE(2026,9,16),A977&gt;TODAY()),"DATE OUT OF RANGE",IF(ISNA(MATCH(B977,{"SA-DAY","SA-NYT","SYS-DAY","SYS-NYT"},0)),"REFERENCE PROBLEM",IF(ISNA(MATCH(C977,ItemName,0)),"ITEM NOT IN LIST",IF(OR(NOT(ISNUMBER(D977)),D977&lt;=0),"QTY PROBLEM","OK"))))))))</f>
        <v>OK</v>
      </c>
    </row>
    <row r="978" spans="1:10" x14ac:dyDescent="0.25">
      <c r="A978" s="25">
        <v>46291</v>
      </c>
      <c r="B978" s="15" t="s">
        <v>2583</v>
      </c>
      <c r="C978" s="15" t="s">
        <v>2044</v>
      </c>
      <c r="D978" s="16">
        <v>1</v>
      </c>
      <c r="E978" s="18">
        <f t="shared" si="72"/>
        <v>15</v>
      </c>
      <c r="F978" s="18">
        <f t="shared" si="76"/>
        <v>15</v>
      </c>
      <c r="G978" s="18">
        <f t="shared" si="73"/>
        <v>11.25</v>
      </c>
      <c r="H978" s="18">
        <f t="shared" si="75"/>
        <v>3.75</v>
      </c>
      <c r="J978" t="str">
        <f ca="1">IF(C978="","",IF(A978="","NO DATE",IF(NOT(ISNUMBER(A978)),"DATE IS TEXT",IF(A978&lt;&gt;INT(A978),"DATE HAS TIME",IF(OR(A978&lt;DATE(2026,9,16),A978&gt;TODAY()),"DATE OUT OF RANGE",IF(ISNA(MATCH(B978,{"SA-DAY","SA-NYT","SYS-DAY","SYS-NYT"},0)),"REFERENCE PROBLEM",IF(ISNA(MATCH(C978,ItemName,0)),"ITEM NOT IN LIST",IF(OR(NOT(ISNUMBER(D978)),D978&lt;=0),"QTY PROBLEM","OK"))))))))</f>
        <v>OK</v>
      </c>
    </row>
    <row r="979" spans="1:10" x14ac:dyDescent="0.25">
      <c r="A979" s="25">
        <v>46291</v>
      </c>
      <c r="B979" s="15" t="s">
        <v>2583</v>
      </c>
      <c r="C979" s="15" t="s">
        <v>1041</v>
      </c>
      <c r="D979" s="16">
        <v>6</v>
      </c>
      <c r="E979" s="18">
        <f t="shared" si="72"/>
        <v>5</v>
      </c>
      <c r="F979" s="18">
        <f t="shared" si="76"/>
        <v>30</v>
      </c>
      <c r="G979" s="18">
        <f t="shared" si="73"/>
        <v>3.75</v>
      </c>
      <c r="H979" s="18">
        <f t="shared" si="75"/>
        <v>7.5</v>
      </c>
      <c r="J979" t="str">
        <f ca="1">IF(C979="","",IF(A979="","NO DATE",IF(NOT(ISNUMBER(A979)),"DATE IS TEXT",IF(A979&lt;&gt;INT(A979),"DATE HAS TIME",IF(OR(A979&lt;DATE(2026,9,16),A979&gt;TODAY()),"DATE OUT OF RANGE",IF(ISNA(MATCH(B979,{"SA-DAY","SA-NYT","SYS-DAY","SYS-NYT"},0)),"REFERENCE PROBLEM",IF(ISNA(MATCH(C979,ItemName,0)),"ITEM NOT IN LIST",IF(OR(NOT(ISNUMBER(D979)),D979&lt;=0),"QTY PROBLEM","OK"))))))))</f>
        <v>OK</v>
      </c>
    </row>
    <row r="980" spans="1:10" x14ac:dyDescent="0.25">
      <c r="A980" s="25">
        <v>46291</v>
      </c>
      <c r="B980" s="15" t="s">
        <v>2583</v>
      </c>
      <c r="C980" s="34" t="s">
        <v>937</v>
      </c>
      <c r="D980" s="16">
        <v>1</v>
      </c>
      <c r="E980" s="18">
        <f t="shared" si="72"/>
        <v>30</v>
      </c>
      <c r="F980" s="18">
        <f t="shared" si="76"/>
        <v>30</v>
      </c>
      <c r="G980" s="18">
        <f t="shared" si="73"/>
        <v>16.305</v>
      </c>
      <c r="H980" s="18">
        <f t="shared" si="75"/>
        <v>13.695</v>
      </c>
      <c r="J980" t="str">
        <f ca="1">IF(C980="","",IF(A980="","NO DATE",IF(NOT(ISNUMBER(A980)),"DATE IS TEXT",IF(A980&lt;&gt;INT(A980),"DATE HAS TIME",IF(OR(A980&lt;DATE(2026,9,16),A980&gt;TODAY()),"DATE OUT OF RANGE",IF(ISNA(MATCH(B980,{"SA-DAY","SA-NYT","SYS-DAY","SYS-NYT"},0)),"REFERENCE PROBLEM",IF(ISNA(MATCH(C980,ItemName,0)),"ITEM NOT IN LIST",IF(OR(NOT(ISNUMBER(D980)),D980&lt;=0),"QTY PROBLEM","OK"))))))))</f>
        <v>OK</v>
      </c>
    </row>
    <row r="981" spans="1:10" x14ac:dyDescent="0.25">
      <c r="A981" s="25">
        <v>46291</v>
      </c>
      <c r="B981" s="15" t="s">
        <v>2584</v>
      </c>
      <c r="C981" s="15" t="s">
        <v>2494</v>
      </c>
      <c r="D981" s="16">
        <v>8</v>
      </c>
      <c r="E981" s="18">
        <f t="shared" si="72"/>
        <v>10</v>
      </c>
      <c r="F981" s="81">
        <f t="shared" si="76"/>
        <v>80</v>
      </c>
      <c r="G981" s="18">
        <f t="shared" si="73"/>
        <v>4.375</v>
      </c>
      <c r="H981" s="18">
        <f t="shared" si="75"/>
        <v>45</v>
      </c>
      <c r="J981" t="str">
        <f ca="1">IF(C981="","",IF(A981="","NO DATE",IF(NOT(ISNUMBER(A981)),"DATE IS TEXT",IF(A981&lt;&gt;INT(A981),"DATE HAS TIME",IF(OR(A981&lt;DATE(2026,9,16),A981&gt;TODAY()),"DATE OUT OF RANGE",IF(ISNA(MATCH(B981,{"SA-DAY","SA-NYT","SYS-DAY","SYS-NYT"},0)),"REFERENCE PROBLEM",IF(ISNA(MATCH(C981,ItemName,0)),"ITEM NOT IN LIST",IF(OR(NOT(ISNUMBER(D981)),D981&lt;=0),"QTY PROBLEM","OK"))))))))</f>
        <v>OK</v>
      </c>
    </row>
    <row r="982" spans="1:10" x14ac:dyDescent="0.25">
      <c r="A982" s="25">
        <v>46291</v>
      </c>
      <c r="B982" s="15" t="s">
        <v>2584</v>
      </c>
      <c r="C982" s="15" t="s">
        <v>759</v>
      </c>
      <c r="D982" s="16">
        <v>1</v>
      </c>
      <c r="E982" s="18">
        <f t="shared" si="72"/>
        <v>30</v>
      </c>
      <c r="F982" s="81">
        <f t="shared" si="76"/>
        <v>30</v>
      </c>
      <c r="G982" s="18">
        <f t="shared" si="73"/>
        <v>19.567499999999999</v>
      </c>
      <c r="H982" s="18">
        <f t="shared" si="75"/>
        <v>10.432500000000001</v>
      </c>
      <c r="J982" t="str">
        <f ca="1">IF(C982="","",IF(A982="","NO DATE",IF(NOT(ISNUMBER(A982)),"DATE IS TEXT",IF(A982&lt;&gt;INT(A982),"DATE HAS TIME",IF(OR(A982&lt;DATE(2026,9,16),A982&gt;TODAY()),"DATE OUT OF RANGE",IF(ISNA(MATCH(B982,{"SA-DAY","SA-NYT","SYS-DAY","SYS-NYT"},0)),"REFERENCE PROBLEM",IF(ISNA(MATCH(C982,ItemName,0)),"ITEM NOT IN LIST",IF(OR(NOT(ISNUMBER(D982)),D982&lt;=0),"QTY PROBLEM","OK"))))))))</f>
        <v>OK</v>
      </c>
    </row>
    <row r="983" spans="1:10" x14ac:dyDescent="0.25">
      <c r="A983" s="25">
        <v>46291</v>
      </c>
      <c r="B983" s="15" t="s">
        <v>2584</v>
      </c>
      <c r="C983" s="15" t="s">
        <v>299</v>
      </c>
      <c r="D983" s="16">
        <v>1</v>
      </c>
      <c r="E983" s="18">
        <f t="shared" si="72"/>
        <v>55</v>
      </c>
      <c r="F983" s="81">
        <f t="shared" si="76"/>
        <v>55</v>
      </c>
      <c r="G983" s="18">
        <f t="shared" si="73"/>
        <v>35.872500000000002</v>
      </c>
      <c r="H983" s="18">
        <f t="shared" si="75"/>
        <v>19.127499999999998</v>
      </c>
      <c r="J983" t="str">
        <f ca="1">IF(C983="","",IF(A983="","NO DATE",IF(NOT(ISNUMBER(A983)),"DATE IS TEXT",IF(A983&lt;&gt;INT(A983),"DATE HAS TIME",IF(OR(A983&lt;DATE(2026,9,16),A983&gt;TODAY()),"DATE OUT OF RANGE",IF(ISNA(MATCH(B983,{"SA-DAY","SA-NYT","SYS-DAY","SYS-NYT"},0)),"REFERENCE PROBLEM",IF(ISNA(MATCH(C983,ItemName,0)),"ITEM NOT IN LIST",IF(OR(NOT(ISNUMBER(D983)),D983&lt;=0),"QTY PROBLEM","OK"))))))))</f>
        <v>OK</v>
      </c>
    </row>
    <row r="984" spans="1:10" x14ac:dyDescent="0.25">
      <c r="A984" s="25">
        <v>46291</v>
      </c>
      <c r="B984" s="15" t="s">
        <v>2584</v>
      </c>
      <c r="C984" s="15" t="s">
        <v>2484</v>
      </c>
      <c r="D984" s="16">
        <v>8</v>
      </c>
      <c r="E984" s="18">
        <f t="shared" si="72"/>
        <v>22</v>
      </c>
      <c r="F984" s="81">
        <f t="shared" si="76"/>
        <v>176</v>
      </c>
      <c r="G984" s="18">
        <f t="shared" si="73"/>
        <v>12.836571428571428</v>
      </c>
      <c r="H984" s="18">
        <f t="shared" si="75"/>
        <v>73.307428571428574</v>
      </c>
      <c r="J984" t="str">
        <f ca="1">IF(C984="","",IF(A984="","NO DATE",IF(NOT(ISNUMBER(A984)),"DATE IS TEXT",IF(A984&lt;&gt;INT(A984),"DATE HAS TIME",IF(OR(A984&lt;DATE(2026,9,16),A984&gt;TODAY()),"DATE OUT OF RANGE",IF(ISNA(MATCH(B984,{"SA-DAY","SA-NYT","SYS-DAY","SYS-NYT"},0)),"REFERENCE PROBLEM",IF(ISNA(MATCH(C984,ItemName,0)),"ITEM NOT IN LIST",IF(OR(NOT(ISNUMBER(D984)),D984&lt;=0),"QTY PROBLEM","OK"))))))))</f>
        <v>OK</v>
      </c>
    </row>
    <row r="985" spans="1:10" x14ac:dyDescent="0.25">
      <c r="A985" s="25">
        <v>46291</v>
      </c>
      <c r="B985" s="15" t="s">
        <v>2584</v>
      </c>
      <c r="C985" s="15" t="s">
        <v>1865</v>
      </c>
      <c r="D985" s="16">
        <v>6</v>
      </c>
      <c r="E985" s="18">
        <f t="shared" si="72"/>
        <v>30</v>
      </c>
      <c r="F985" s="81">
        <f t="shared" si="76"/>
        <v>180</v>
      </c>
      <c r="G985" s="18">
        <f t="shared" si="73"/>
        <v>17.351190476190474</v>
      </c>
      <c r="H985" s="18">
        <f t="shared" si="75"/>
        <v>75.892857142857153</v>
      </c>
      <c r="J985" t="str">
        <f ca="1">IF(C985="","",IF(A985="","NO DATE",IF(NOT(ISNUMBER(A985)),"DATE IS TEXT",IF(A985&lt;&gt;INT(A985),"DATE HAS TIME",IF(OR(A985&lt;DATE(2026,9,16),A985&gt;TODAY()),"DATE OUT OF RANGE",IF(ISNA(MATCH(B985,{"SA-DAY","SA-NYT","SYS-DAY","SYS-NYT"},0)),"REFERENCE PROBLEM",IF(ISNA(MATCH(C985,ItemName,0)),"ITEM NOT IN LIST",IF(OR(NOT(ISNUMBER(D985)),D985&lt;=0),"QTY PROBLEM","OK"))))))))</f>
        <v>OK</v>
      </c>
    </row>
    <row r="986" spans="1:10" x14ac:dyDescent="0.25">
      <c r="A986" s="25">
        <v>46291</v>
      </c>
      <c r="B986" s="15" t="s">
        <v>2584</v>
      </c>
      <c r="C986" s="15" t="s">
        <v>1693</v>
      </c>
      <c r="D986" s="16">
        <v>1</v>
      </c>
      <c r="E986" s="18">
        <f t="shared" si="72"/>
        <v>10</v>
      </c>
      <c r="F986" s="81">
        <f t="shared" si="76"/>
        <v>10</v>
      </c>
      <c r="G986" s="18">
        <f t="shared" si="73"/>
        <v>6.4950000000000001</v>
      </c>
      <c r="H986" s="18">
        <f t="shared" si="75"/>
        <v>3.5049999999999999</v>
      </c>
      <c r="J986" t="str">
        <f ca="1">IF(C986="","",IF(A986="","NO DATE",IF(NOT(ISNUMBER(A986)),"DATE IS TEXT",IF(A986&lt;&gt;INT(A986),"DATE HAS TIME",IF(OR(A986&lt;DATE(2026,9,16),A986&gt;TODAY()),"DATE OUT OF RANGE",IF(ISNA(MATCH(B986,{"SA-DAY","SA-NYT","SYS-DAY","SYS-NYT"},0)),"REFERENCE PROBLEM",IF(ISNA(MATCH(C986,ItemName,0)),"ITEM NOT IN LIST",IF(OR(NOT(ISNUMBER(D986)),D986&lt;=0),"QTY PROBLEM","OK"))))))))</f>
        <v>OK</v>
      </c>
    </row>
    <row r="987" spans="1:10" x14ac:dyDescent="0.25">
      <c r="A987" s="25">
        <v>46291</v>
      </c>
      <c r="B987" s="15" t="s">
        <v>2584</v>
      </c>
      <c r="C987" s="15" t="s">
        <v>751</v>
      </c>
      <c r="D987" s="16">
        <v>2</v>
      </c>
      <c r="E987" s="18">
        <f t="shared" si="72"/>
        <v>40</v>
      </c>
      <c r="F987" s="81">
        <f t="shared" si="76"/>
        <v>80</v>
      </c>
      <c r="G987" s="18">
        <f t="shared" si="73"/>
        <v>30</v>
      </c>
      <c r="H987" s="18">
        <f t="shared" si="75"/>
        <v>20</v>
      </c>
      <c r="J987" t="str">
        <f ca="1">IF(C987="","",IF(A987="","NO DATE",IF(NOT(ISNUMBER(A987)),"DATE IS TEXT",IF(A987&lt;&gt;INT(A987),"DATE HAS TIME",IF(OR(A987&lt;DATE(2026,9,16),A987&gt;TODAY()),"DATE OUT OF RANGE",IF(ISNA(MATCH(B987,{"SA-DAY","SA-NYT","SYS-DAY","SYS-NYT"},0)),"REFERENCE PROBLEM",IF(ISNA(MATCH(C987,ItemName,0)),"ITEM NOT IN LIST",IF(OR(NOT(ISNUMBER(D987)),D987&lt;=0),"QTY PROBLEM","OK"))))))))</f>
        <v>OK</v>
      </c>
    </row>
    <row r="988" spans="1:10" x14ac:dyDescent="0.25">
      <c r="A988" s="25">
        <v>46291</v>
      </c>
      <c r="B988" s="15" t="s">
        <v>2584</v>
      </c>
      <c r="C988" s="15" t="s">
        <v>838</v>
      </c>
      <c r="D988" s="16">
        <v>3</v>
      </c>
      <c r="E988" s="18">
        <f t="shared" si="72"/>
        <v>7</v>
      </c>
      <c r="F988" s="81">
        <f t="shared" si="76"/>
        <v>21</v>
      </c>
      <c r="G988" s="18">
        <f t="shared" si="73"/>
        <v>4.5674999999999999</v>
      </c>
      <c r="H988" s="18">
        <f t="shared" si="75"/>
        <v>7.2974999999999994</v>
      </c>
      <c r="J988" t="str">
        <f ca="1">IF(C988="","",IF(A988="","NO DATE",IF(NOT(ISNUMBER(A988)),"DATE IS TEXT",IF(A988&lt;&gt;INT(A988),"DATE HAS TIME",IF(OR(A988&lt;DATE(2026,9,16),A988&gt;TODAY()),"DATE OUT OF RANGE",IF(ISNA(MATCH(B988,{"SA-DAY","SA-NYT","SYS-DAY","SYS-NYT"},0)),"REFERENCE PROBLEM",IF(ISNA(MATCH(C988,ItemName,0)),"ITEM NOT IN LIST",IF(OR(NOT(ISNUMBER(D988)),D988&lt;=0),"QTY PROBLEM","OK"))))))))</f>
        <v>OK</v>
      </c>
    </row>
    <row r="989" spans="1:10" x14ac:dyDescent="0.25">
      <c r="A989" s="25">
        <v>46291</v>
      </c>
      <c r="B989" s="15" t="s">
        <v>2584</v>
      </c>
      <c r="C989" s="15" t="s">
        <v>1041</v>
      </c>
      <c r="D989" s="16">
        <v>1</v>
      </c>
      <c r="E989" s="18">
        <f t="shared" si="72"/>
        <v>5</v>
      </c>
      <c r="F989" s="81">
        <f t="shared" si="76"/>
        <v>5</v>
      </c>
      <c r="G989" s="18">
        <f t="shared" si="73"/>
        <v>3.75</v>
      </c>
      <c r="H989" s="18">
        <f t="shared" si="75"/>
        <v>1.25</v>
      </c>
      <c r="J989" t="str">
        <f ca="1">IF(C989="","",IF(A989="","NO DATE",IF(NOT(ISNUMBER(A989)),"DATE IS TEXT",IF(A989&lt;&gt;INT(A989),"DATE HAS TIME",IF(OR(A989&lt;DATE(2026,9,16),A989&gt;TODAY()),"DATE OUT OF RANGE",IF(ISNA(MATCH(B989,{"SA-DAY","SA-NYT","SYS-DAY","SYS-NYT"},0)),"REFERENCE PROBLEM",IF(ISNA(MATCH(C989,ItemName,0)),"ITEM NOT IN LIST",IF(OR(NOT(ISNUMBER(D989)),D989&lt;=0),"QTY PROBLEM","OK"))))))))</f>
        <v>OK</v>
      </c>
    </row>
    <row r="990" spans="1:10" x14ac:dyDescent="0.25">
      <c r="A990" s="25">
        <v>46291</v>
      </c>
      <c r="B990" s="15" t="s">
        <v>2584</v>
      </c>
      <c r="C990" s="15" t="s">
        <v>781</v>
      </c>
      <c r="D990" s="16">
        <v>5</v>
      </c>
      <c r="E990" s="18">
        <f t="shared" ref="E990:E1020" si="77">IF($C990="","",IFERROR(INDEX(ItemPriceCol,MATCH($C990,ItemName,0)),""))</f>
        <v>15</v>
      </c>
      <c r="F990" s="81">
        <f t="shared" si="76"/>
        <v>75</v>
      </c>
      <c r="G990" s="18">
        <f t="shared" si="73"/>
        <v>8.75</v>
      </c>
      <c r="H990" s="18">
        <f t="shared" si="75"/>
        <v>31.25</v>
      </c>
      <c r="J990" t="str">
        <f ca="1">IF(C990="","",IF(A990="","NO DATE",IF(NOT(ISNUMBER(A990)),"DATE IS TEXT",IF(A990&lt;&gt;INT(A990),"DATE HAS TIME",IF(OR(A990&lt;DATE(2026,9,16),A990&gt;TODAY()),"DATE OUT OF RANGE",IF(ISNA(MATCH(B990,{"SA-DAY","SA-NYT","SYS-DAY","SYS-NYT"},0)),"REFERENCE PROBLEM",IF(ISNA(MATCH(C990,ItemName,0)),"ITEM NOT IN LIST",IF(OR(NOT(ISNUMBER(D990)),D990&lt;=0),"QTY PROBLEM","OK"))))))))</f>
        <v>OK</v>
      </c>
    </row>
    <row r="991" spans="1:10" x14ac:dyDescent="0.25">
      <c r="A991" s="25">
        <v>46291</v>
      </c>
      <c r="B991" s="15" t="s">
        <v>2584</v>
      </c>
      <c r="C991" s="15" t="s">
        <v>929</v>
      </c>
      <c r="D991" s="16">
        <v>2</v>
      </c>
      <c r="E991" s="18">
        <f t="shared" si="77"/>
        <v>30</v>
      </c>
      <c r="F991" s="81">
        <f t="shared" si="76"/>
        <v>60</v>
      </c>
      <c r="G991" s="18">
        <f t="shared" si="73"/>
        <v>16.305</v>
      </c>
      <c r="H991" s="18">
        <f t="shared" si="75"/>
        <v>27.39</v>
      </c>
      <c r="J991" t="str">
        <f ca="1">IF(C991="","",IF(A991="","NO DATE",IF(NOT(ISNUMBER(A991)),"DATE IS TEXT",IF(A991&lt;&gt;INT(A991),"DATE HAS TIME",IF(OR(A991&lt;DATE(2026,9,16),A991&gt;TODAY()),"DATE OUT OF RANGE",IF(ISNA(MATCH(B991,{"SA-DAY","SA-NYT","SYS-DAY","SYS-NYT"},0)),"REFERENCE PROBLEM",IF(ISNA(MATCH(C991,ItemName,0)),"ITEM NOT IN LIST",IF(OR(NOT(ISNUMBER(D991)),D991&lt;=0),"QTY PROBLEM","OK"))))))))</f>
        <v>OK</v>
      </c>
    </row>
    <row r="992" spans="1:10" x14ac:dyDescent="0.25">
      <c r="A992" s="25">
        <v>46291</v>
      </c>
      <c r="B992" s="15" t="s">
        <v>2584</v>
      </c>
      <c r="C992" s="15" t="s">
        <v>2488</v>
      </c>
      <c r="D992" s="16">
        <v>2</v>
      </c>
      <c r="E992" s="18">
        <f t="shared" si="77"/>
        <v>20</v>
      </c>
      <c r="F992" s="18">
        <f t="shared" si="76"/>
        <v>40</v>
      </c>
      <c r="G992" s="18">
        <f t="shared" si="73"/>
        <v>12</v>
      </c>
      <c r="H992" s="18">
        <f t="shared" si="75"/>
        <v>16</v>
      </c>
      <c r="J992" t="str">
        <f ca="1">IF(C992="","",IF(A992="","NO DATE",IF(NOT(ISNUMBER(A992)),"DATE IS TEXT",IF(A992&lt;&gt;INT(A992),"DATE HAS TIME",IF(OR(A992&lt;DATE(2026,9,16),A992&gt;TODAY()),"DATE OUT OF RANGE",IF(ISNA(MATCH(B992,{"SA-DAY","SA-NYT","SYS-DAY","SYS-NYT"},0)),"REFERENCE PROBLEM",IF(ISNA(MATCH(C992,ItemName,0)),"ITEM NOT IN LIST",IF(OR(NOT(ISNUMBER(D992)),D992&lt;=0),"QTY PROBLEM","OK"))))))))</f>
        <v>OK</v>
      </c>
    </row>
    <row r="993" spans="1:10" x14ac:dyDescent="0.25">
      <c r="A993" s="25">
        <v>46292</v>
      </c>
      <c r="B993" s="15" t="s">
        <v>2583</v>
      </c>
      <c r="C993" s="15" t="s">
        <v>2484</v>
      </c>
      <c r="D993" s="16">
        <v>19</v>
      </c>
      <c r="E993" s="18">
        <f t="shared" si="77"/>
        <v>22</v>
      </c>
      <c r="F993" s="38">
        <f t="shared" si="76"/>
        <v>418</v>
      </c>
      <c r="G993" s="18">
        <f t="shared" si="73"/>
        <v>12.836571428571428</v>
      </c>
      <c r="H993" s="18">
        <f t="shared" si="75"/>
        <v>174.10514285714285</v>
      </c>
      <c r="J993" t="str">
        <f ca="1">IF(C993="","",IF(A993="","NO DATE",IF(NOT(ISNUMBER(A993)),"DATE IS TEXT",IF(A993&lt;&gt;INT(A993),"DATE HAS TIME",IF(OR(A993&lt;DATE(2026,9,16),A993&gt;TODAY()),"DATE OUT OF RANGE",IF(ISNA(MATCH(B993,{"SA-DAY","SA-NYT","SYS-DAY","SYS-NYT"},0)),"REFERENCE PROBLEM",IF(ISNA(MATCH(C993,ItemName,0)),"ITEM NOT IN LIST",IF(OR(NOT(ISNUMBER(D993)),D993&lt;=0),"QTY PROBLEM","OK"))))))))</f>
        <v>OK</v>
      </c>
    </row>
    <row r="994" spans="1:10" x14ac:dyDescent="0.25">
      <c r="A994" s="25">
        <v>46292</v>
      </c>
      <c r="B994" s="15" t="s">
        <v>2583</v>
      </c>
      <c r="C994" s="15" t="s">
        <v>2494</v>
      </c>
      <c r="D994" s="16">
        <v>17</v>
      </c>
      <c r="E994" s="18">
        <f t="shared" si="77"/>
        <v>10</v>
      </c>
      <c r="F994" s="38">
        <f t="shared" si="76"/>
        <v>170</v>
      </c>
      <c r="G994" s="18">
        <f t="shared" si="73"/>
        <v>4.375</v>
      </c>
      <c r="H994" s="18">
        <f t="shared" si="75"/>
        <v>95.625</v>
      </c>
      <c r="J994" t="str">
        <f ca="1">IF(C994="","",IF(A994="","NO DATE",IF(NOT(ISNUMBER(A994)),"DATE IS TEXT",IF(A994&lt;&gt;INT(A994),"DATE HAS TIME",IF(OR(A994&lt;DATE(2026,9,16),A994&gt;TODAY()),"DATE OUT OF RANGE",IF(ISNA(MATCH(B994,{"SA-DAY","SA-NYT","SYS-DAY","SYS-NYT"},0)),"REFERENCE PROBLEM",IF(ISNA(MATCH(C994,ItemName,0)),"ITEM NOT IN LIST",IF(OR(NOT(ISNUMBER(D994)),D994&lt;=0),"QTY PROBLEM","OK"))))))))</f>
        <v>OK</v>
      </c>
    </row>
    <row r="995" spans="1:10" x14ac:dyDescent="0.25">
      <c r="A995" s="25">
        <v>46292</v>
      </c>
      <c r="B995" s="15" t="s">
        <v>2583</v>
      </c>
      <c r="C995" s="15" t="s">
        <v>554</v>
      </c>
      <c r="D995" s="16">
        <v>2</v>
      </c>
      <c r="E995" s="18">
        <f t="shared" si="77"/>
        <v>15</v>
      </c>
      <c r="F995" s="38">
        <f t="shared" si="76"/>
        <v>30</v>
      </c>
      <c r="G995" s="18">
        <f t="shared" si="73"/>
        <v>9.7799999999999994</v>
      </c>
      <c r="H995" s="18">
        <f t="shared" si="75"/>
        <v>10.440000000000001</v>
      </c>
      <c r="J995" t="str">
        <f ca="1">IF(C995="","",IF(A995="","NO DATE",IF(NOT(ISNUMBER(A995)),"DATE IS TEXT",IF(A995&lt;&gt;INT(A995),"DATE HAS TIME",IF(OR(A995&lt;DATE(2026,9,16),A995&gt;TODAY()),"DATE OUT OF RANGE",IF(ISNA(MATCH(B995,{"SA-DAY","SA-NYT","SYS-DAY","SYS-NYT"},0)),"REFERENCE PROBLEM",IF(ISNA(MATCH(C995,ItemName,0)),"ITEM NOT IN LIST",IF(OR(NOT(ISNUMBER(D995)),D995&lt;=0),"QTY PROBLEM","OK"))))))))</f>
        <v>OK</v>
      </c>
    </row>
    <row r="996" spans="1:10" x14ac:dyDescent="0.25">
      <c r="A996" s="25">
        <v>46292</v>
      </c>
      <c r="B996" s="15" t="s">
        <v>2583</v>
      </c>
      <c r="C996" s="15" t="s">
        <v>941</v>
      </c>
      <c r="D996" s="16">
        <v>1</v>
      </c>
      <c r="E996" s="18">
        <f t="shared" si="77"/>
        <v>30</v>
      </c>
      <c r="F996" s="38">
        <f t="shared" si="76"/>
        <v>30</v>
      </c>
      <c r="G996" s="18">
        <f t="shared" si="73"/>
        <v>16.305</v>
      </c>
      <c r="H996" s="18">
        <f t="shared" si="75"/>
        <v>13.695</v>
      </c>
      <c r="J996" t="str">
        <f ca="1">IF(C996="","",IF(A996="","NO DATE",IF(NOT(ISNUMBER(A996)),"DATE IS TEXT",IF(A996&lt;&gt;INT(A996),"DATE HAS TIME",IF(OR(A996&lt;DATE(2026,9,16),A996&gt;TODAY()),"DATE OUT OF RANGE",IF(ISNA(MATCH(B996,{"SA-DAY","SA-NYT","SYS-DAY","SYS-NYT"},0)),"REFERENCE PROBLEM",IF(ISNA(MATCH(C996,ItemName,0)),"ITEM NOT IN LIST",IF(OR(NOT(ISNUMBER(D996)),D996&lt;=0),"QTY PROBLEM","OK"))))))))</f>
        <v>OK</v>
      </c>
    </row>
    <row r="997" spans="1:10" x14ac:dyDescent="0.25">
      <c r="A997" s="25">
        <v>46292</v>
      </c>
      <c r="B997" s="15" t="s">
        <v>2583</v>
      </c>
      <c r="C997" s="15" t="s">
        <v>1447</v>
      </c>
      <c r="D997" s="16">
        <v>2</v>
      </c>
      <c r="E997" s="18">
        <f t="shared" si="77"/>
        <v>35</v>
      </c>
      <c r="F997" s="38">
        <f t="shared" si="76"/>
        <v>70</v>
      </c>
      <c r="G997" s="18">
        <f t="shared" si="73"/>
        <v>22.822500000000002</v>
      </c>
      <c r="H997" s="18">
        <f t="shared" si="75"/>
        <v>24.354999999999997</v>
      </c>
      <c r="J997" t="str">
        <f ca="1">IF(C997="","",IF(A997="","NO DATE",IF(NOT(ISNUMBER(A997)),"DATE IS TEXT",IF(A997&lt;&gt;INT(A997),"DATE HAS TIME",IF(OR(A997&lt;DATE(2026,9,16),A997&gt;TODAY()),"DATE OUT OF RANGE",IF(ISNA(MATCH(B997,{"SA-DAY","SA-NYT","SYS-DAY","SYS-NYT"},0)),"REFERENCE PROBLEM",IF(ISNA(MATCH(C997,ItemName,0)),"ITEM NOT IN LIST",IF(OR(NOT(ISNUMBER(D997)),D997&lt;=0),"QTY PROBLEM","OK"))))))))</f>
        <v>OK</v>
      </c>
    </row>
    <row r="998" spans="1:10" x14ac:dyDescent="0.25">
      <c r="A998" s="25">
        <v>46292</v>
      </c>
      <c r="B998" s="15" t="s">
        <v>2583</v>
      </c>
      <c r="C998" s="15" t="s">
        <v>1865</v>
      </c>
      <c r="D998" s="16">
        <v>24</v>
      </c>
      <c r="E998" s="18">
        <f t="shared" si="77"/>
        <v>30</v>
      </c>
      <c r="F998" s="38">
        <f t="shared" si="76"/>
        <v>720</v>
      </c>
      <c r="G998" s="18">
        <f t="shared" si="73"/>
        <v>17.351190476190474</v>
      </c>
      <c r="H998" s="18">
        <f t="shared" si="75"/>
        <v>303.57142857142861</v>
      </c>
      <c r="J998" t="str">
        <f ca="1">IF(C998="","",IF(A998="","NO DATE",IF(NOT(ISNUMBER(A998)),"DATE IS TEXT",IF(A998&lt;&gt;INT(A998),"DATE HAS TIME",IF(OR(A998&lt;DATE(2026,9,16),A998&gt;TODAY()),"DATE OUT OF RANGE",IF(ISNA(MATCH(B998,{"SA-DAY","SA-NYT","SYS-DAY","SYS-NYT"},0)),"REFERENCE PROBLEM",IF(ISNA(MATCH(C998,ItemName,0)),"ITEM NOT IN LIST",IF(OR(NOT(ISNUMBER(D998)),D998&lt;=0),"QTY PROBLEM","OK"))))))))</f>
        <v>OK</v>
      </c>
    </row>
    <row r="999" spans="1:10" x14ac:dyDescent="0.25">
      <c r="A999" s="25">
        <v>46292</v>
      </c>
      <c r="B999" s="15" t="s">
        <v>2583</v>
      </c>
      <c r="C999" s="15" t="s">
        <v>781</v>
      </c>
      <c r="D999" s="16">
        <v>7</v>
      </c>
      <c r="E999" s="18">
        <f t="shared" si="77"/>
        <v>15</v>
      </c>
      <c r="F999" s="38">
        <f t="shared" si="76"/>
        <v>105</v>
      </c>
      <c r="G999" s="18">
        <f t="shared" si="73"/>
        <v>8.75</v>
      </c>
      <c r="H999" s="18">
        <f t="shared" si="75"/>
        <v>43.75</v>
      </c>
      <c r="J999" t="str">
        <f ca="1">IF(C999="","",IF(A999="","NO DATE",IF(NOT(ISNUMBER(A999)),"DATE IS TEXT",IF(A999&lt;&gt;INT(A999),"DATE HAS TIME",IF(OR(A999&lt;DATE(2026,9,16),A999&gt;TODAY()),"DATE OUT OF RANGE",IF(ISNA(MATCH(B999,{"SA-DAY","SA-NYT","SYS-DAY","SYS-NYT"},0)),"REFERENCE PROBLEM",IF(ISNA(MATCH(C999,ItemName,0)),"ITEM NOT IN LIST",IF(OR(NOT(ISNUMBER(D999)),D999&lt;=0),"QTY PROBLEM","OK"))))))))</f>
        <v>OK</v>
      </c>
    </row>
    <row r="1000" spans="1:10" x14ac:dyDescent="0.25">
      <c r="A1000" s="25">
        <v>46292</v>
      </c>
      <c r="B1000" s="15" t="s">
        <v>2583</v>
      </c>
      <c r="C1000" s="15" t="s">
        <v>2492</v>
      </c>
      <c r="D1000" s="16">
        <v>13</v>
      </c>
      <c r="E1000" s="18">
        <f t="shared" si="77"/>
        <v>17</v>
      </c>
      <c r="F1000" s="38">
        <f t="shared" si="76"/>
        <v>221</v>
      </c>
      <c r="G1000" s="18">
        <f t="shared" si="73"/>
        <v>8.9600000000000009</v>
      </c>
      <c r="H1000" s="18">
        <f t="shared" si="75"/>
        <v>104.51999999999998</v>
      </c>
      <c r="J1000" t="str">
        <f ca="1">IF(C1000="","",IF(A1000="","NO DATE",IF(NOT(ISNUMBER(A1000)),"DATE IS TEXT",IF(A1000&lt;&gt;INT(A1000),"DATE HAS TIME",IF(OR(A1000&lt;DATE(2026,9,16),A1000&gt;TODAY()),"DATE OUT OF RANGE",IF(ISNA(MATCH(B1000,{"SA-DAY","SA-NYT","SYS-DAY","SYS-NYT"},0)),"REFERENCE PROBLEM",IF(ISNA(MATCH(C1000,ItemName,0)),"ITEM NOT IN LIST",IF(OR(NOT(ISNUMBER(D1000)),D1000&lt;=0),"QTY PROBLEM","OK"))))))))</f>
        <v>OK</v>
      </c>
    </row>
    <row r="1001" spans="1:10" x14ac:dyDescent="0.25">
      <c r="A1001" s="25">
        <v>46292</v>
      </c>
      <c r="B1001" s="15" t="s">
        <v>2583</v>
      </c>
      <c r="C1001" s="15" t="s">
        <v>178</v>
      </c>
      <c r="D1001" s="16">
        <v>1</v>
      </c>
      <c r="E1001" s="18">
        <f t="shared" si="77"/>
        <v>20</v>
      </c>
      <c r="F1001" s="38">
        <f t="shared" si="76"/>
        <v>20</v>
      </c>
      <c r="G1001" s="18">
        <f t="shared" si="73"/>
        <v>12.99</v>
      </c>
      <c r="H1001" s="18">
        <f t="shared" si="75"/>
        <v>7.01</v>
      </c>
      <c r="J1001" t="str">
        <f ca="1">IF(C1001="","",IF(A1001="","NO DATE",IF(NOT(ISNUMBER(A1001)),"DATE IS TEXT",IF(A1001&lt;&gt;INT(A1001),"DATE HAS TIME",IF(OR(A1001&lt;DATE(2026,9,16),A1001&gt;TODAY()),"DATE OUT OF RANGE",IF(ISNA(MATCH(B1001,{"SA-DAY","SA-NYT","SYS-DAY","SYS-NYT"},0)),"REFERENCE PROBLEM",IF(ISNA(MATCH(C1001,ItemName,0)),"ITEM NOT IN LIST",IF(OR(NOT(ISNUMBER(D1001)),D1001&lt;=0),"QTY PROBLEM","OK"))))))))</f>
        <v>OK</v>
      </c>
    </row>
    <row r="1002" spans="1:10" x14ac:dyDescent="0.25">
      <c r="A1002" s="25">
        <v>46292</v>
      </c>
      <c r="B1002" s="15" t="s">
        <v>2583</v>
      </c>
      <c r="C1002" s="15" t="s">
        <v>929</v>
      </c>
      <c r="D1002" s="16">
        <v>4</v>
      </c>
      <c r="E1002" s="18">
        <f t="shared" si="77"/>
        <v>30</v>
      </c>
      <c r="F1002" s="38">
        <f t="shared" si="76"/>
        <v>120</v>
      </c>
      <c r="G1002" s="18">
        <f t="shared" si="73"/>
        <v>16.305</v>
      </c>
      <c r="H1002" s="18">
        <f t="shared" si="75"/>
        <v>54.78</v>
      </c>
      <c r="J1002" t="str">
        <f ca="1">IF(C1002="","",IF(A1002="","NO DATE",IF(NOT(ISNUMBER(A1002)),"DATE IS TEXT",IF(A1002&lt;&gt;INT(A1002),"DATE HAS TIME",IF(OR(A1002&lt;DATE(2026,9,16),A1002&gt;TODAY()),"DATE OUT OF RANGE",IF(ISNA(MATCH(B1002,{"SA-DAY","SA-NYT","SYS-DAY","SYS-NYT"},0)),"REFERENCE PROBLEM",IF(ISNA(MATCH(C1002,ItemName,0)),"ITEM NOT IN LIST",IF(OR(NOT(ISNUMBER(D1002)),D1002&lt;=0),"QTY PROBLEM","OK"))))))))</f>
        <v>OK</v>
      </c>
    </row>
    <row r="1003" spans="1:10" x14ac:dyDescent="0.25">
      <c r="A1003" s="25">
        <v>46292</v>
      </c>
      <c r="B1003" s="15" t="s">
        <v>2583</v>
      </c>
      <c r="C1003" s="15" t="s">
        <v>1527</v>
      </c>
      <c r="D1003" s="16">
        <v>1</v>
      </c>
      <c r="E1003" s="18">
        <f t="shared" si="77"/>
        <v>20</v>
      </c>
      <c r="F1003" s="38">
        <f t="shared" si="76"/>
        <v>20</v>
      </c>
      <c r="G1003" s="18">
        <f t="shared" si="73"/>
        <v>13.0425</v>
      </c>
      <c r="H1003" s="18">
        <f t="shared" si="75"/>
        <v>6.9574999999999996</v>
      </c>
      <c r="J1003" t="str">
        <f ca="1">IF(C1003="","",IF(A1003="","NO DATE",IF(NOT(ISNUMBER(A1003)),"DATE IS TEXT",IF(A1003&lt;&gt;INT(A1003),"DATE HAS TIME",IF(OR(A1003&lt;DATE(2026,9,16),A1003&gt;TODAY()),"DATE OUT OF RANGE",IF(ISNA(MATCH(B1003,{"SA-DAY","SA-NYT","SYS-DAY","SYS-NYT"},0)),"REFERENCE PROBLEM",IF(ISNA(MATCH(C1003,ItemName,0)),"ITEM NOT IN LIST",IF(OR(NOT(ISNUMBER(D1003)),D1003&lt;=0),"QTY PROBLEM","OK"))))))))</f>
        <v>OK</v>
      </c>
    </row>
    <row r="1004" spans="1:10" x14ac:dyDescent="0.25">
      <c r="A1004" s="25">
        <v>46292</v>
      </c>
      <c r="B1004" s="15" t="s">
        <v>2583</v>
      </c>
      <c r="C1004" s="15" t="s">
        <v>1041</v>
      </c>
      <c r="D1004" s="16">
        <v>4</v>
      </c>
      <c r="E1004" s="18">
        <f t="shared" si="77"/>
        <v>5</v>
      </c>
      <c r="F1004" s="38">
        <f t="shared" si="76"/>
        <v>20</v>
      </c>
      <c r="G1004" s="18">
        <f t="shared" si="73"/>
        <v>3.75</v>
      </c>
      <c r="H1004" s="18">
        <f t="shared" si="75"/>
        <v>5</v>
      </c>
      <c r="J1004" t="str">
        <f ca="1">IF(C1004="","",IF(A1004="","NO DATE",IF(NOT(ISNUMBER(A1004)),"DATE IS TEXT",IF(A1004&lt;&gt;INT(A1004),"DATE HAS TIME",IF(OR(A1004&lt;DATE(2026,9,16),A1004&gt;TODAY()),"DATE OUT OF RANGE",IF(ISNA(MATCH(B1004,{"SA-DAY","SA-NYT","SYS-DAY","SYS-NYT"},0)),"REFERENCE PROBLEM",IF(ISNA(MATCH(C1004,ItemName,0)),"ITEM NOT IN LIST",IF(OR(NOT(ISNUMBER(D1004)),D1004&lt;=0),"QTY PROBLEM","OK"))))))))</f>
        <v>OK</v>
      </c>
    </row>
    <row r="1005" spans="1:10" x14ac:dyDescent="0.25">
      <c r="A1005" s="25">
        <v>46292</v>
      </c>
      <c r="B1005" s="15" t="s">
        <v>2583</v>
      </c>
      <c r="C1005" s="15" t="s">
        <v>2220</v>
      </c>
      <c r="D1005" s="16">
        <v>1</v>
      </c>
      <c r="E1005" s="18">
        <f t="shared" si="77"/>
        <v>50</v>
      </c>
      <c r="F1005" s="38">
        <f t="shared" si="76"/>
        <v>50</v>
      </c>
      <c r="G1005" s="18">
        <f t="shared" si="73"/>
        <v>28</v>
      </c>
      <c r="H1005" s="18">
        <f t="shared" si="75"/>
        <v>22</v>
      </c>
      <c r="J1005" t="str">
        <f ca="1">IF(C1005="","",IF(A1005="","NO DATE",IF(NOT(ISNUMBER(A1005)),"DATE IS TEXT",IF(A1005&lt;&gt;INT(A1005),"DATE HAS TIME",IF(OR(A1005&lt;DATE(2026,9,16),A1005&gt;TODAY()),"DATE OUT OF RANGE",IF(ISNA(MATCH(B1005,{"SA-DAY","SA-NYT","SYS-DAY","SYS-NYT"},0)),"REFERENCE PROBLEM",IF(ISNA(MATCH(C1005,ItemName,0)),"ITEM NOT IN LIST",IF(OR(NOT(ISNUMBER(D1005)),D1005&lt;=0),"QTY PROBLEM","OK"))))))))</f>
        <v>OK</v>
      </c>
    </row>
    <row r="1006" spans="1:10" x14ac:dyDescent="0.25">
      <c r="A1006" s="25">
        <v>46292</v>
      </c>
      <c r="B1006" s="15" t="s">
        <v>2583</v>
      </c>
      <c r="C1006" s="15" t="s">
        <v>1253</v>
      </c>
      <c r="D1006" s="16">
        <v>4</v>
      </c>
      <c r="E1006" s="18">
        <f t="shared" si="77"/>
        <v>35</v>
      </c>
      <c r="F1006" s="38">
        <f t="shared" si="76"/>
        <v>140</v>
      </c>
      <c r="G1006" s="18">
        <f t="shared" si="73"/>
        <v>22.822500000000002</v>
      </c>
      <c r="H1006" s="18">
        <f t="shared" si="75"/>
        <v>48.709999999999994</v>
      </c>
      <c r="J1006" t="str">
        <f ca="1">IF(C1006="","",IF(A1006="","NO DATE",IF(NOT(ISNUMBER(A1006)),"DATE IS TEXT",IF(A1006&lt;&gt;INT(A1006),"DATE HAS TIME",IF(OR(A1006&lt;DATE(2026,9,16),A1006&gt;TODAY()),"DATE OUT OF RANGE",IF(ISNA(MATCH(B1006,{"SA-DAY","SA-NYT","SYS-DAY","SYS-NYT"},0)),"REFERENCE PROBLEM",IF(ISNA(MATCH(C1006,ItemName,0)),"ITEM NOT IN LIST",IF(OR(NOT(ISNUMBER(D1006)),D1006&lt;=0),"QTY PROBLEM","OK"))))))))</f>
        <v>OK</v>
      </c>
    </row>
    <row r="1007" spans="1:10" x14ac:dyDescent="0.25">
      <c r="A1007" s="25">
        <v>46292</v>
      </c>
      <c r="B1007" s="15" t="s">
        <v>2583</v>
      </c>
      <c r="C1007" s="15" t="s">
        <v>1111</v>
      </c>
      <c r="D1007" s="16">
        <v>1</v>
      </c>
      <c r="E1007" s="18">
        <f t="shared" si="77"/>
        <v>15</v>
      </c>
      <c r="F1007" s="38">
        <f t="shared" si="76"/>
        <v>15</v>
      </c>
      <c r="G1007" s="18">
        <f t="shared" si="73"/>
        <v>9.7799999999999994</v>
      </c>
      <c r="H1007" s="18">
        <f t="shared" si="75"/>
        <v>5.2200000000000006</v>
      </c>
      <c r="J1007" t="str">
        <f ca="1">IF(C1007="","",IF(A1007="","NO DATE",IF(NOT(ISNUMBER(A1007)),"DATE IS TEXT",IF(A1007&lt;&gt;INT(A1007),"DATE HAS TIME",IF(OR(A1007&lt;DATE(2026,9,16),A1007&gt;TODAY()),"DATE OUT OF RANGE",IF(ISNA(MATCH(B1007,{"SA-DAY","SA-NYT","SYS-DAY","SYS-NYT"},0)),"REFERENCE PROBLEM",IF(ISNA(MATCH(C1007,ItemName,0)),"ITEM NOT IN LIST",IF(OR(NOT(ISNUMBER(D1007)),D1007&lt;=0),"QTY PROBLEM","OK"))))))))</f>
        <v>OK</v>
      </c>
    </row>
    <row r="1008" spans="1:10" x14ac:dyDescent="0.25">
      <c r="A1008" s="25">
        <v>46292</v>
      </c>
      <c r="B1008" s="15" t="s">
        <v>2583</v>
      </c>
      <c r="C1008" s="15" t="s">
        <v>767</v>
      </c>
      <c r="D1008" s="16">
        <v>2</v>
      </c>
      <c r="E1008" s="18">
        <f t="shared" si="77"/>
        <v>45</v>
      </c>
      <c r="F1008" s="38">
        <f t="shared" si="76"/>
        <v>90</v>
      </c>
      <c r="G1008" s="18">
        <f t="shared" si="73"/>
        <v>29.3475</v>
      </c>
      <c r="H1008" s="18">
        <f t="shared" si="75"/>
        <v>31.305</v>
      </c>
      <c r="J1008" t="str">
        <f ca="1">IF(C1008="","",IF(A1008="","NO DATE",IF(NOT(ISNUMBER(A1008)),"DATE IS TEXT",IF(A1008&lt;&gt;INT(A1008),"DATE HAS TIME",IF(OR(A1008&lt;DATE(2026,9,16),A1008&gt;TODAY()),"DATE OUT OF RANGE",IF(ISNA(MATCH(B1008,{"SA-DAY","SA-NYT","SYS-DAY","SYS-NYT"},0)),"REFERENCE PROBLEM",IF(ISNA(MATCH(C1008,ItemName,0)),"ITEM NOT IN LIST",IF(OR(NOT(ISNUMBER(D1008)),D1008&lt;=0),"QTY PROBLEM","OK"))))))))</f>
        <v>OK</v>
      </c>
    </row>
    <row r="1009" spans="1:10" x14ac:dyDescent="0.25">
      <c r="A1009" s="25">
        <v>46292</v>
      </c>
      <c r="B1009" s="15" t="s">
        <v>2583</v>
      </c>
      <c r="C1009" s="15" t="s">
        <v>1529</v>
      </c>
      <c r="D1009" s="16">
        <v>1</v>
      </c>
      <c r="E1009" s="18">
        <f t="shared" si="77"/>
        <v>30</v>
      </c>
      <c r="F1009" s="38">
        <f t="shared" si="76"/>
        <v>30</v>
      </c>
      <c r="G1009" s="18">
        <f t="shared" si="73"/>
        <v>19.567499999999999</v>
      </c>
      <c r="H1009" s="18">
        <f t="shared" si="75"/>
        <v>10.432500000000001</v>
      </c>
      <c r="J1009" t="str">
        <f ca="1">IF(C1009="","",IF(A1009="","NO DATE",IF(NOT(ISNUMBER(A1009)),"DATE IS TEXT",IF(A1009&lt;&gt;INT(A1009),"DATE HAS TIME",IF(OR(A1009&lt;DATE(2026,9,16),A1009&gt;TODAY()),"DATE OUT OF RANGE",IF(ISNA(MATCH(B1009,{"SA-DAY","SA-NYT","SYS-DAY","SYS-NYT"},0)),"REFERENCE PROBLEM",IF(ISNA(MATCH(C1009,ItemName,0)),"ITEM NOT IN LIST",IF(OR(NOT(ISNUMBER(D1009)),D1009&lt;=0),"QTY PROBLEM","OK"))))))))</f>
        <v>OK</v>
      </c>
    </row>
    <row r="1010" spans="1:10" x14ac:dyDescent="0.25">
      <c r="A1010" s="25">
        <v>46292</v>
      </c>
      <c r="B1010" s="15" t="s">
        <v>2583</v>
      </c>
      <c r="C1010" s="15" t="s">
        <v>1447</v>
      </c>
      <c r="D1010" s="16">
        <v>1</v>
      </c>
      <c r="E1010" s="18">
        <f t="shared" si="77"/>
        <v>35</v>
      </c>
      <c r="F1010" s="38">
        <f t="shared" si="76"/>
        <v>35</v>
      </c>
      <c r="G1010" s="18">
        <f t="shared" si="73"/>
        <v>22.822500000000002</v>
      </c>
      <c r="H1010" s="18">
        <f t="shared" si="75"/>
        <v>12.177499999999998</v>
      </c>
      <c r="J1010" t="str">
        <f ca="1">IF(C1010="","",IF(A1010="","NO DATE",IF(NOT(ISNUMBER(A1010)),"DATE IS TEXT",IF(A1010&lt;&gt;INT(A1010),"DATE HAS TIME",IF(OR(A1010&lt;DATE(2026,9,16),A1010&gt;TODAY()),"DATE OUT OF RANGE",IF(ISNA(MATCH(B1010,{"SA-DAY","SA-NYT","SYS-DAY","SYS-NYT"},0)),"REFERENCE PROBLEM",IF(ISNA(MATCH(C1010,ItemName,0)),"ITEM NOT IN LIST",IF(OR(NOT(ISNUMBER(D1010)),D1010&lt;=0),"QTY PROBLEM","OK"))))))))</f>
        <v>OK</v>
      </c>
    </row>
    <row r="1011" spans="1:10" x14ac:dyDescent="0.25">
      <c r="A1011" s="25">
        <v>46292</v>
      </c>
      <c r="B1011" s="15" t="s">
        <v>2583</v>
      </c>
      <c r="C1011" s="15" t="s">
        <v>2074</v>
      </c>
      <c r="D1011" s="16">
        <v>1</v>
      </c>
      <c r="E1011" s="18">
        <f t="shared" si="77"/>
        <v>15</v>
      </c>
      <c r="F1011" s="38">
        <f t="shared" si="76"/>
        <v>15</v>
      </c>
      <c r="G1011" s="18">
        <f t="shared" si="73"/>
        <v>9.7799999999999994</v>
      </c>
      <c r="H1011" s="18">
        <f t="shared" si="75"/>
        <v>5.2200000000000006</v>
      </c>
      <c r="J1011" t="str">
        <f ca="1">IF(C1011="","",IF(A1011="","NO DATE",IF(NOT(ISNUMBER(A1011)),"DATE IS TEXT",IF(A1011&lt;&gt;INT(A1011),"DATE HAS TIME",IF(OR(A1011&lt;DATE(2026,9,16),A1011&gt;TODAY()),"DATE OUT OF RANGE",IF(ISNA(MATCH(B1011,{"SA-DAY","SA-NYT","SYS-DAY","SYS-NYT"},0)),"REFERENCE PROBLEM",IF(ISNA(MATCH(C1011,ItemName,0)),"ITEM NOT IN LIST",IF(OR(NOT(ISNUMBER(D1011)),D1011&lt;=0),"QTY PROBLEM","OK"))))))))</f>
        <v>OK</v>
      </c>
    </row>
    <row r="1012" spans="1:10" x14ac:dyDescent="0.25">
      <c r="A1012" s="25">
        <v>46292</v>
      </c>
      <c r="B1012" s="15" t="s">
        <v>2583</v>
      </c>
      <c r="C1012" s="15" t="s">
        <v>1295</v>
      </c>
      <c r="D1012" s="16">
        <v>3</v>
      </c>
      <c r="E1012" s="18">
        <f t="shared" si="77"/>
        <v>35</v>
      </c>
      <c r="F1012" s="38">
        <f t="shared" si="76"/>
        <v>105</v>
      </c>
      <c r="G1012" s="18">
        <f t="shared" si="73"/>
        <v>26.68</v>
      </c>
      <c r="H1012" s="18">
        <f t="shared" si="75"/>
        <v>24.960000000000008</v>
      </c>
      <c r="J1012" t="str">
        <f ca="1">IF(C1012="","",IF(A1012="","NO DATE",IF(NOT(ISNUMBER(A1012)),"DATE IS TEXT",IF(A1012&lt;&gt;INT(A1012),"DATE HAS TIME",IF(OR(A1012&lt;DATE(2026,9,16),A1012&gt;TODAY()),"DATE OUT OF RANGE",IF(ISNA(MATCH(B1012,{"SA-DAY","SA-NYT","SYS-DAY","SYS-NYT"},0)),"REFERENCE PROBLEM",IF(ISNA(MATCH(C1012,ItemName,0)),"ITEM NOT IN LIST",IF(OR(NOT(ISNUMBER(D1012)),D1012&lt;=0),"QTY PROBLEM","OK"))))))))</f>
        <v>OK</v>
      </c>
    </row>
    <row r="1013" spans="1:10" x14ac:dyDescent="0.25">
      <c r="A1013" s="25">
        <v>46292</v>
      </c>
      <c r="B1013" s="15" t="s">
        <v>2583</v>
      </c>
      <c r="C1013" s="34" t="s">
        <v>937</v>
      </c>
      <c r="D1013" s="16">
        <v>2</v>
      </c>
      <c r="E1013" s="18">
        <f t="shared" si="77"/>
        <v>30</v>
      </c>
      <c r="F1013" s="38">
        <f t="shared" si="76"/>
        <v>60</v>
      </c>
      <c r="G1013" s="18">
        <f t="shared" si="73"/>
        <v>16.305</v>
      </c>
      <c r="H1013" s="18">
        <f t="shared" si="75"/>
        <v>27.39</v>
      </c>
      <c r="J1013" t="str">
        <f ca="1">IF(C1013="","",IF(A1013="","NO DATE",IF(NOT(ISNUMBER(A1013)),"DATE IS TEXT",IF(A1013&lt;&gt;INT(A1013),"DATE HAS TIME",IF(OR(A1013&lt;DATE(2026,9,16),A1013&gt;TODAY()),"DATE OUT OF RANGE",IF(ISNA(MATCH(B1013,{"SA-DAY","SA-NYT","SYS-DAY","SYS-NYT"},0)),"REFERENCE PROBLEM",IF(ISNA(MATCH(C1013,ItemName,0)),"ITEM NOT IN LIST",IF(OR(NOT(ISNUMBER(D1013)),D1013&lt;=0),"QTY PROBLEM","OK"))))))))</f>
        <v>OK</v>
      </c>
    </row>
    <row r="1014" spans="1:10" x14ac:dyDescent="0.25">
      <c r="A1014" s="25">
        <v>46292</v>
      </c>
      <c r="B1014" s="15" t="s">
        <v>2583</v>
      </c>
      <c r="C1014" s="15" t="s">
        <v>299</v>
      </c>
      <c r="D1014" s="16">
        <v>3</v>
      </c>
      <c r="E1014" s="18">
        <f t="shared" si="77"/>
        <v>55</v>
      </c>
      <c r="F1014" s="38">
        <f t="shared" si="76"/>
        <v>165</v>
      </c>
      <c r="G1014" s="18">
        <f t="shared" si="73"/>
        <v>35.872500000000002</v>
      </c>
      <c r="H1014" s="18">
        <f t="shared" si="75"/>
        <v>57.382499999999993</v>
      </c>
      <c r="J1014" t="str">
        <f ca="1">IF(C1014="","",IF(A1014="","NO DATE",IF(NOT(ISNUMBER(A1014)),"DATE IS TEXT",IF(A1014&lt;&gt;INT(A1014),"DATE HAS TIME",IF(OR(A1014&lt;DATE(2026,9,16),A1014&gt;TODAY()),"DATE OUT OF RANGE",IF(ISNA(MATCH(B1014,{"SA-DAY","SA-NYT","SYS-DAY","SYS-NYT"},0)),"REFERENCE PROBLEM",IF(ISNA(MATCH(C1014,ItemName,0)),"ITEM NOT IN LIST",IF(OR(NOT(ISNUMBER(D1014)),D1014&lt;=0),"QTY PROBLEM","OK"))))))))</f>
        <v>OK</v>
      </c>
    </row>
    <row r="1015" spans="1:10" x14ac:dyDescent="0.25">
      <c r="A1015" s="25">
        <v>46292</v>
      </c>
      <c r="B1015" s="15" t="s">
        <v>2583</v>
      </c>
      <c r="C1015" s="15" t="s">
        <v>2496</v>
      </c>
      <c r="D1015" s="16">
        <v>1</v>
      </c>
      <c r="E1015" s="18">
        <f t="shared" si="77"/>
        <v>20</v>
      </c>
      <c r="F1015" s="38">
        <f t="shared" si="76"/>
        <v>20</v>
      </c>
      <c r="G1015" s="18">
        <f t="shared" si="73"/>
        <v>0</v>
      </c>
      <c r="H1015" s="18">
        <f t="shared" si="75"/>
        <v>20</v>
      </c>
      <c r="J1015" t="str">
        <f ca="1">IF(C1015="","",IF(A1015="","NO DATE",IF(NOT(ISNUMBER(A1015)),"DATE IS TEXT",IF(A1015&lt;&gt;INT(A1015),"DATE HAS TIME",IF(OR(A1015&lt;DATE(2026,9,16),A1015&gt;TODAY()),"DATE OUT OF RANGE",IF(ISNA(MATCH(B1015,{"SA-DAY","SA-NYT","SYS-DAY","SYS-NYT"},0)),"REFERENCE PROBLEM",IF(ISNA(MATCH(C1015,ItemName,0)),"ITEM NOT IN LIST",IF(OR(NOT(ISNUMBER(D1015)),D1015&lt;=0),"QTY PROBLEM","OK"))))))))</f>
        <v>OK</v>
      </c>
    </row>
    <row r="1016" spans="1:10" x14ac:dyDescent="0.25">
      <c r="A1016" s="25">
        <v>46292</v>
      </c>
      <c r="B1016" s="15" t="s">
        <v>2583</v>
      </c>
      <c r="C1016" s="15" t="s">
        <v>2204</v>
      </c>
      <c r="D1016" s="16">
        <v>1</v>
      </c>
      <c r="E1016" s="18">
        <f t="shared" si="77"/>
        <v>3</v>
      </c>
      <c r="F1016" s="38">
        <f t="shared" si="76"/>
        <v>3</v>
      </c>
      <c r="G1016" s="18">
        <f t="shared" si="73"/>
        <v>1.9575</v>
      </c>
      <c r="H1016" s="18">
        <f t="shared" si="75"/>
        <v>1.0425</v>
      </c>
      <c r="J1016" t="str">
        <f ca="1">IF(C1016="","",IF(A1016="","NO DATE",IF(NOT(ISNUMBER(A1016)),"DATE IS TEXT",IF(A1016&lt;&gt;INT(A1016),"DATE HAS TIME",IF(OR(A1016&lt;DATE(2026,9,16),A1016&gt;TODAY()),"DATE OUT OF RANGE",IF(ISNA(MATCH(B1016,{"SA-DAY","SA-NYT","SYS-DAY","SYS-NYT"},0)),"REFERENCE PROBLEM",IF(ISNA(MATCH(C1016,ItemName,0)),"ITEM NOT IN LIST",IF(OR(NOT(ISNUMBER(D1016)),D1016&lt;=0),"QTY PROBLEM","OK"))))))))</f>
        <v>OK</v>
      </c>
    </row>
    <row r="1017" spans="1:10" x14ac:dyDescent="0.25">
      <c r="A1017" s="25">
        <v>46292</v>
      </c>
      <c r="B1017" s="15" t="s">
        <v>2583</v>
      </c>
      <c r="C1017" s="15" t="s">
        <v>1041</v>
      </c>
      <c r="D1017" s="16">
        <v>1</v>
      </c>
      <c r="E1017" s="18">
        <f t="shared" si="77"/>
        <v>5</v>
      </c>
      <c r="F1017" s="38">
        <f t="shared" si="76"/>
        <v>5</v>
      </c>
      <c r="G1017" s="18">
        <f t="shared" si="73"/>
        <v>3.75</v>
      </c>
      <c r="H1017" s="18">
        <f t="shared" si="75"/>
        <v>1.25</v>
      </c>
      <c r="J1017" t="str">
        <f ca="1">IF(C1017="","",IF(A1017="","NO DATE",IF(NOT(ISNUMBER(A1017)),"DATE IS TEXT",IF(A1017&lt;&gt;INT(A1017),"DATE HAS TIME",IF(OR(A1017&lt;DATE(2026,9,16),A1017&gt;TODAY()),"DATE OUT OF RANGE",IF(ISNA(MATCH(B1017,{"SA-DAY","SA-NYT","SYS-DAY","SYS-NYT"},0)),"REFERENCE PROBLEM",IF(ISNA(MATCH(C1017,ItemName,0)),"ITEM NOT IN LIST",IF(OR(NOT(ISNUMBER(D1017)),D1017&lt;=0),"QTY PROBLEM","OK"))))))))</f>
        <v>OK</v>
      </c>
    </row>
    <row r="1018" spans="1:10" x14ac:dyDescent="0.25">
      <c r="A1018" s="25">
        <v>46292</v>
      </c>
      <c r="B1018" s="15" t="s">
        <v>2583</v>
      </c>
      <c r="C1018" s="15" t="s">
        <v>2030</v>
      </c>
      <c r="D1018" s="16">
        <v>1</v>
      </c>
      <c r="E1018" s="18">
        <f t="shared" si="77"/>
        <v>5</v>
      </c>
      <c r="F1018" s="38">
        <f t="shared" si="76"/>
        <v>5</v>
      </c>
      <c r="G1018" s="18">
        <f t="shared" si="73"/>
        <v>3.2625000000000002</v>
      </c>
      <c r="H1018" s="18">
        <f t="shared" si="75"/>
        <v>1.7374999999999998</v>
      </c>
      <c r="J1018" t="str">
        <f ca="1">IF(C1018="","",IF(A1018="","NO DATE",IF(NOT(ISNUMBER(A1018)),"DATE IS TEXT",IF(A1018&lt;&gt;INT(A1018),"DATE HAS TIME",IF(OR(A1018&lt;DATE(2026,9,16),A1018&gt;TODAY()),"DATE OUT OF RANGE",IF(ISNA(MATCH(B1018,{"SA-DAY","SA-NYT","SYS-DAY","SYS-NYT"},0)),"REFERENCE PROBLEM",IF(ISNA(MATCH(C1018,ItemName,0)),"ITEM NOT IN LIST",IF(OR(NOT(ISNUMBER(D1018)),D1018&lt;=0),"QTY PROBLEM","OK"))))))))</f>
        <v>OK</v>
      </c>
    </row>
    <row r="1019" spans="1:10" x14ac:dyDescent="0.25">
      <c r="A1019" s="25">
        <v>46292</v>
      </c>
      <c r="B1019" s="15" t="s">
        <v>2583</v>
      </c>
      <c r="C1019" s="15" t="s">
        <v>733</v>
      </c>
      <c r="D1019" s="16">
        <v>1</v>
      </c>
      <c r="E1019" s="18">
        <f t="shared" si="77"/>
        <v>30</v>
      </c>
      <c r="F1019" s="38">
        <f t="shared" si="76"/>
        <v>30</v>
      </c>
      <c r="G1019" s="18">
        <f t="shared" si="73"/>
        <v>19.567499999999999</v>
      </c>
      <c r="H1019" s="18">
        <f t="shared" si="75"/>
        <v>10.432500000000001</v>
      </c>
      <c r="J1019" t="str">
        <f ca="1">IF(C1019="","",IF(A1019="","NO DATE",IF(NOT(ISNUMBER(A1019)),"DATE IS TEXT",IF(A1019&lt;&gt;INT(A1019),"DATE HAS TIME",IF(OR(A1019&lt;DATE(2026,9,16),A1019&gt;TODAY()),"DATE OUT OF RANGE",IF(ISNA(MATCH(B1019,{"SA-DAY","SA-NYT","SYS-DAY","SYS-NYT"},0)),"REFERENCE PROBLEM",IF(ISNA(MATCH(C1019,ItemName,0)),"ITEM NOT IN LIST",IF(OR(NOT(ISNUMBER(D1019)),D1019&lt;=0),"QTY PROBLEM","OK"))))))))</f>
        <v>OK</v>
      </c>
    </row>
    <row r="1020" spans="1:10" x14ac:dyDescent="0.25">
      <c r="A1020" s="25">
        <v>46292</v>
      </c>
      <c r="B1020" s="15" t="s">
        <v>2583</v>
      </c>
      <c r="C1020" s="15" t="s">
        <v>1327</v>
      </c>
      <c r="D1020" s="16">
        <v>1</v>
      </c>
      <c r="E1020" s="18">
        <f t="shared" si="77"/>
        <v>20</v>
      </c>
      <c r="F1020" s="38">
        <f t="shared" si="76"/>
        <v>20</v>
      </c>
      <c r="G1020" s="18">
        <f t="shared" si="73"/>
        <v>13.0425</v>
      </c>
      <c r="H1020" s="18">
        <f t="shared" si="75"/>
        <v>6.9574999999999996</v>
      </c>
      <c r="J1020" t="str">
        <f ca="1">IF(C1020="","",IF(A1020="","NO DATE",IF(NOT(ISNUMBER(A1020)),"DATE IS TEXT",IF(A1020&lt;&gt;INT(A1020),"DATE HAS TIME",IF(OR(A1020&lt;DATE(2026,9,16),A1020&gt;TODAY()),"DATE OUT OF RANGE",IF(ISNA(MATCH(B1020,{"SA-DAY","SA-NYT","SYS-DAY","SYS-NYT"},0)),"REFERENCE PROBLEM",IF(ISNA(MATCH(C1020,ItemName,0)),"ITEM NOT IN LIST",IF(OR(NOT(ISNUMBER(D1020)),D1020&lt;=0),"QTY PROBLEM","OK"))))))))</f>
        <v>OK</v>
      </c>
    </row>
    <row r="1021" spans="1:10" x14ac:dyDescent="0.25">
      <c r="A1021" s="25">
        <v>46292</v>
      </c>
      <c r="B1021" s="15" t="s">
        <v>2583</v>
      </c>
      <c r="C1021" s="15" t="s">
        <v>488</v>
      </c>
      <c r="D1021" s="16">
        <v>1</v>
      </c>
      <c r="E1021" s="18">
        <f t="shared" ref="E1021:E1039" si="78">IF($C1021="","",IFERROR(INDEX(ItemPriceCol,MATCH($C1021,ItemName,0)),""))</f>
        <v>30</v>
      </c>
      <c r="F1021" s="38">
        <f t="shared" ref="F1021:F1039" si="79">IF(OR($D1021="",$E1021=""),"",$D1021*$E1021)</f>
        <v>30</v>
      </c>
      <c r="G1021" s="18">
        <f t="shared" ref="G1021:G1039" si="80">IF($C1021="","",IFERROR(INDEX(ItemCostCol,MATCH($C1021,ItemName,0)),""))</f>
        <v>19.567499999999999</v>
      </c>
      <c r="H1021" s="18">
        <f t="shared" ref="H1021:H1039" si="81">IF(OR($F1021="",$G1021=""),"",$F1021-$D1021*$G1021)</f>
        <v>10.432500000000001</v>
      </c>
      <c r="J1021" t="str">
        <f ca="1">IF(C1021="","",IF(A1021="","NO DATE",IF(NOT(ISNUMBER(A1021)),"DATE IS TEXT",IF(A1021&lt;&gt;INT(A1021),"DATE HAS TIME",IF(OR(A1021&lt;DATE(2026,9,16),A1021&gt;TODAY()),"DATE OUT OF RANGE",IF(ISNA(MATCH(B1021,{"SA-DAY","SA-NYT","SYS-DAY","SYS-NYT"},0)),"REFERENCE PROBLEM",IF(ISNA(MATCH(C1021,ItemName,0)),"ITEM NOT IN LIST",IF(OR(NOT(ISNUMBER(D1021)),D1021&lt;=0),"QTY PROBLEM","OK"))))))))</f>
        <v>OK</v>
      </c>
    </row>
    <row r="1022" spans="1:10" x14ac:dyDescent="0.25">
      <c r="A1022" s="25">
        <v>46292</v>
      </c>
      <c r="B1022" s="15" t="s">
        <v>2584</v>
      </c>
      <c r="C1022" s="15" t="s">
        <v>1295</v>
      </c>
      <c r="D1022" s="16">
        <v>2</v>
      </c>
      <c r="E1022" s="18">
        <f t="shared" si="78"/>
        <v>35</v>
      </c>
      <c r="F1022" s="18">
        <f t="shared" si="79"/>
        <v>70</v>
      </c>
      <c r="G1022" s="18">
        <f t="shared" si="80"/>
        <v>26.68</v>
      </c>
      <c r="H1022" s="18">
        <f t="shared" si="81"/>
        <v>16.64</v>
      </c>
      <c r="J1022" t="str">
        <f ca="1">IF(C1022="","",IF(A1022="","NO DATE",IF(NOT(ISNUMBER(A1022)),"DATE IS TEXT",IF(A1022&lt;&gt;INT(A1022),"DATE HAS TIME",IF(OR(A1022&lt;DATE(2026,9,16),A1022&gt;TODAY()),"DATE OUT OF RANGE",IF(ISNA(MATCH(B1022,{"SA-DAY","SA-NYT","SYS-DAY","SYS-NYT"},0)),"REFERENCE PROBLEM",IF(ISNA(MATCH(C1022,ItemName,0)),"ITEM NOT IN LIST",IF(OR(NOT(ISNUMBER(D1022)),D1022&lt;=0),"QTY PROBLEM","OK"))))))))</f>
        <v>OK</v>
      </c>
    </row>
    <row r="1023" spans="1:10" x14ac:dyDescent="0.25">
      <c r="A1023" s="25">
        <v>46292</v>
      </c>
      <c r="B1023" s="15" t="s">
        <v>2584</v>
      </c>
      <c r="C1023" s="15" t="s">
        <v>2494</v>
      </c>
      <c r="D1023" s="16">
        <v>10</v>
      </c>
      <c r="E1023" s="18">
        <f t="shared" si="78"/>
        <v>10</v>
      </c>
      <c r="F1023" s="18">
        <f t="shared" si="79"/>
        <v>100</v>
      </c>
      <c r="G1023" s="18">
        <f t="shared" si="80"/>
        <v>4.375</v>
      </c>
      <c r="H1023" s="18">
        <f t="shared" si="81"/>
        <v>56.25</v>
      </c>
      <c r="J1023" t="str">
        <f ca="1">IF(C1023="","",IF(A1023="","NO DATE",IF(NOT(ISNUMBER(A1023)),"DATE IS TEXT",IF(A1023&lt;&gt;INT(A1023),"DATE HAS TIME",IF(OR(A1023&lt;DATE(2026,9,16),A1023&gt;TODAY()),"DATE OUT OF RANGE",IF(ISNA(MATCH(B1023,{"SA-DAY","SA-NYT","SYS-DAY","SYS-NYT"},0)),"REFERENCE PROBLEM",IF(ISNA(MATCH(C1023,ItemName,0)),"ITEM NOT IN LIST",IF(OR(NOT(ISNUMBER(D1023)),D1023&lt;=0),"QTY PROBLEM","OK"))))))))</f>
        <v>OK</v>
      </c>
    </row>
    <row r="1024" spans="1:10" x14ac:dyDescent="0.25">
      <c r="A1024" s="25">
        <v>46292</v>
      </c>
      <c r="B1024" s="15" t="s">
        <v>2584</v>
      </c>
      <c r="C1024" s="15" t="s">
        <v>941</v>
      </c>
      <c r="D1024" s="16">
        <v>3</v>
      </c>
      <c r="E1024" s="18">
        <f t="shared" si="78"/>
        <v>30</v>
      </c>
      <c r="F1024" s="18">
        <f t="shared" si="79"/>
        <v>90</v>
      </c>
      <c r="G1024" s="18">
        <f t="shared" si="80"/>
        <v>16.305</v>
      </c>
      <c r="H1024" s="18">
        <f t="shared" si="81"/>
        <v>41.085000000000001</v>
      </c>
      <c r="J1024" t="str">
        <f ca="1">IF(C1024="","",IF(A1024="","NO DATE",IF(NOT(ISNUMBER(A1024)),"DATE IS TEXT",IF(A1024&lt;&gt;INT(A1024),"DATE HAS TIME",IF(OR(A1024&lt;DATE(2026,9,16),A1024&gt;TODAY()),"DATE OUT OF RANGE",IF(ISNA(MATCH(B1024,{"SA-DAY","SA-NYT","SYS-DAY","SYS-NYT"},0)),"REFERENCE PROBLEM",IF(ISNA(MATCH(C1024,ItemName,0)),"ITEM NOT IN LIST",IF(OR(NOT(ISNUMBER(D1024)),D1024&lt;=0),"QTY PROBLEM","OK"))))))))</f>
        <v>OK</v>
      </c>
    </row>
    <row r="1025" spans="1:10" x14ac:dyDescent="0.25">
      <c r="A1025" s="25">
        <v>46292</v>
      </c>
      <c r="B1025" s="15" t="s">
        <v>2584</v>
      </c>
      <c r="C1025" s="15" t="s">
        <v>781</v>
      </c>
      <c r="D1025" s="16">
        <v>4</v>
      </c>
      <c r="E1025" s="18">
        <f t="shared" si="78"/>
        <v>15</v>
      </c>
      <c r="F1025" s="18">
        <f t="shared" si="79"/>
        <v>60</v>
      </c>
      <c r="G1025" s="18">
        <f t="shared" si="80"/>
        <v>8.75</v>
      </c>
      <c r="H1025" s="18">
        <f t="shared" si="81"/>
        <v>25</v>
      </c>
      <c r="J1025" t="str">
        <f ca="1">IF(C1025="","",IF(A1025="","NO DATE",IF(NOT(ISNUMBER(A1025)),"DATE IS TEXT",IF(A1025&lt;&gt;INT(A1025),"DATE HAS TIME",IF(OR(A1025&lt;DATE(2026,9,16),A1025&gt;TODAY()),"DATE OUT OF RANGE",IF(ISNA(MATCH(B1025,{"SA-DAY","SA-NYT","SYS-DAY","SYS-NYT"},0)),"REFERENCE PROBLEM",IF(ISNA(MATCH(C1025,ItemName,0)),"ITEM NOT IN LIST",IF(OR(NOT(ISNUMBER(D1025)),D1025&lt;=0),"QTY PROBLEM","OK"))))))))</f>
        <v>OK</v>
      </c>
    </row>
    <row r="1026" spans="1:10" x14ac:dyDescent="0.25">
      <c r="A1026" s="25">
        <v>46292</v>
      </c>
      <c r="B1026" s="15" t="s">
        <v>2584</v>
      </c>
      <c r="C1026" s="15" t="s">
        <v>2484</v>
      </c>
      <c r="D1026" s="16">
        <v>7</v>
      </c>
      <c r="E1026" s="18">
        <f t="shared" si="78"/>
        <v>22</v>
      </c>
      <c r="F1026" s="18">
        <f t="shared" si="79"/>
        <v>154</v>
      </c>
      <c r="G1026" s="18">
        <f t="shared" si="80"/>
        <v>12.836571428571428</v>
      </c>
      <c r="H1026" s="18">
        <f t="shared" si="81"/>
        <v>64.144000000000005</v>
      </c>
      <c r="J1026" t="str">
        <f ca="1">IF(C1026="","",IF(A1026="","NO DATE",IF(NOT(ISNUMBER(A1026)),"DATE IS TEXT",IF(A1026&lt;&gt;INT(A1026),"DATE HAS TIME",IF(OR(A1026&lt;DATE(2026,9,16),A1026&gt;TODAY()),"DATE OUT OF RANGE",IF(ISNA(MATCH(B1026,{"SA-DAY","SA-NYT","SYS-DAY","SYS-NYT"},0)),"REFERENCE PROBLEM",IF(ISNA(MATCH(C1026,ItemName,0)),"ITEM NOT IN LIST",IF(OR(NOT(ISNUMBER(D1026)),D1026&lt;=0),"QTY PROBLEM","OK"))))))))</f>
        <v>OK</v>
      </c>
    </row>
    <row r="1027" spans="1:10" x14ac:dyDescent="0.25">
      <c r="A1027" s="25">
        <v>46292</v>
      </c>
      <c r="B1027" s="15" t="s">
        <v>2584</v>
      </c>
      <c r="C1027" s="15" t="s">
        <v>1865</v>
      </c>
      <c r="D1027" s="16">
        <v>10</v>
      </c>
      <c r="E1027" s="18">
        <f t="shared" si="78"/>
        <v>30</v>
      </c>
      <c r="F1027" s="18">
        <f t="shared" si="79"/>
        <v>300</v>
      </c>
      <c r="G1027" s="18">
        <f t="shared" si="80"/>
        <v>17.351190476190474</v>
      </c>
      <c r="H1027" s="18">
        <f t="shared" si="81"/>
        <v>126.48809523809524</v>
      </c>
      <c r="J1027" t="str">
        <f ca="1">IF(C1027="","",IF(A1027="","NO DATE",IF(NOT(ISNUMBER(A1027)),"DATE IS TEXT",IF(A1027&lt;&gt;INT(A1027),"DATE HAS TIME",IF(OR(A1027&lt;DATE(2026,9,16),A1027&gt;TODAY()),"DATE OUT OF RANGE",IF(ISNA(MATCH(B1027,{"SA-DAY","SA-NYT","SYS-DAY","SYS-NYT"},0)),"REFERENCE PROBLEM",IF(ISNA(MATCH(C1027,ItemName,0)),"ITEM NOT IN LIST",IF(OR(NOT(ISNUMBER(D1027)),D1027&lt;=0),"QTY PROBLEM","OK"))))))))</f>
        <v>OK</v>
      </c>
    </row>
    <row r="1028" spans="1:10" x14ac:dyDescent="0.25">
      <c r="A1028" s="25">
        <v>46292</v>
      </c>
      <c r="B1028" s="15" t="s">
        <v>2584</v>
      </c>
      <c r="C1028" s="15" t="s">
        <v>2156</v>
      </c>
      <c r="D1028" s="16">
        <v>2</v>
      </c>
      <c r="E1028" s="18">
        <f t="shared" si="78"/>
        <v>30</v>
      </c>
      <c r="F1028" s="18">
        <f t="shared" si="79"/>
        <v>60</v>
      </c>
      <c r="G1028" s="18">
        <f t="shared" si="80"/>
        <v>16.305</v>
      </c>
      <c r="H1028" s="18">
        <f t="shared" si="81"/>
        <v>27.39</v>
      </c>
      <c r="J1028" t="str">
        <f ca="1">IF(C1028="","",IF(A1028="","NO DATE",IF(NOT(ISNUMBER(A1028)),"DATE IS TEXT",IF(A1028&lt;&gt;INT(A1028),"DATE HAS TIME",IF(OR(A1028&lt;DATE(2026,9,16),A1028&gt;TODAY()),"DATE OUT OF RANGE",IF(ISNA(MATCH(B1028,{"SA-DAY","SA-NYT","SYS-DAY","SYS-NYT"},0)),"REFERENCE PROBLEM",IF(ISNA(MATCH(C1028,ItemName,0)),"ITEM NOT IN LIST",IF(OR(NOT(ISNUMBER(D1028)),D1028&lt;=0),"QTY PROBLEM","OK"))))))))</f>
        <v>OK</v>
      </c>
    </row>
    <row r="1029" spans="1:10" x14ac:dyDescent="0.25">
      <c r="A1029" s="25">
        <v>46292</v>
      </c>
      <c r="B1029" s="15" t="s">
        <v>2584</v>
      </c>
      <c r="C1029" s="15" t="s">
        <v>765</v>
      </c>
      <c r="D1029" s="16">
        <v>2</v>
      </c>
      <c r="E1029" s="18">
        <f t="shared" si="78"/>
        <v>35</v>
      </c>
      <c r="F1029" s="18">
        <f t="shared" si="79"/>
        <v>70</v>
      </c>
      <c r="G1029" s="18">
        <f t="shared" si="80"/>
        <v>22.822500000000002</v>
      </c>
      <c r="H1029" s="18">
        <f t="shared" si="81"/>
        <v>24.354999999999997</v>
      </c>
      <c r="J1029" t="str">
        <f ca="1">IF(C1029="","",IF(A1029="","NO DATE",IF(NOT(ISNUMBER(A1029)),"DATE IS TEXT",IF(A1029&lt;&gt;INT(A1029),"DATE HAS TIME",IF(OR(A1029&lt;DATE(2026,9,16),A1029&gt;TODAY()),"DATE OUT OF RANGE",IF(ISNA(MATCH(B1029,{"SA-DAY","SA-NYT","SYS-DAY","SYS-NYT"},0)),"REFERENCE PROBLEM",IF(ISNA(MATCH(C1029,ItemName,0)),"ITEM NOT IN LIST",IF(OR(NOT(ISNUMBER(D1029)),D1029&lt;=0),"QTY PROBLEM","OK"))))))))</f>
        <v>OK</v>
      </c>
    </row>
    <row r="1030" spans="1:10" x14ac:dyDescent="0.25">
      <c r="A1030" s="25">
        <v>46292</v>
      </c>
      <c r="B1030" s="15" t="s">
        <v>2584</v>
      </c>
      <c r="C1030" s="15" t="s">
        <v>2180</v>
      </c>
      <c r="D1030" s="16">
        <v>1</v>
      </c>
      <c r="E1030" s="18">
        <f t="shared" si="78"/>
        <v>30</v>
      </c>
      <c r="F1030" s="18">
        <f t="shared" si="79"/>
        <v>30</v>
      </c>
      <c r="G1030" s="18">
        <f t="shared" si="80"/>
        <v>19.567499999999999</v>
      </c>
      <c r="H1030" s="18">
        <f t="shared" si="81"/>
        <v>10.432500000000001</v>
      </c>
      <c r="J1030" t="str">
        <f ca="1">IF(C1030="","",IF(A1030="","NO DATE",IF(NOT(ISNUMBER(A1030)),"DATE IS TEXT",IF(A1030&lt;&gt;INT(A1030),"DATE HAS TIME",IF(OR(A1030&lt;DATE(2026,9,16),A1030&gt;TODAY()),"DATE OUT OF RANGE",IF(ISNA(MATCH(B1030,{"SA-DAY","SA-NYT","SYS-DAY","SYS-NYT"},0)),"REFERENCE PROBLEM",IF(ISNA(MATCH(C1030,ItemName,0)),"ITEM NOT IN LIST",IF(OR(NOT(ISNUMBER(D1030)),D1030&lt;=0),"QTY PROBLEM","OK"))))))))</f>
        <v>OK</v>
      </c>
    </row>
    <row r="1031" spans="1:10" x14ac:dyDescent="0.25">
      <c r="A1031" s="25">
        <v>46292</v>
      </c>
      <c r="B1031" s="15" t="s">
        <v>2584</v>
      </c>
      <c r="C1031" s="15" t="s">
        <v>2492</v>
      </c>
      <c r="D1031" s="16">
        <v>7</v>
      </c>
      <c r="E1031" s="18">
        <f t="shared" si="78"/>
        <v>17</v>
      </c>
      <c r="F1031" s="18">
        <f t="shared" si="79"/>
        <v>119</v>
      </c>
      <c r="G1031" s="18">
        <f t="shared" si="80"/>
        <v>8.9600000000000009</v>
      </c>
      <c r="H1031" s="18">
        <f t="shared" si="81"/>
        <v>56.279999999999994</v>
      </c>
      <c r="J1031" t="str">
        <f ca="1">IF(C1031="","",IF(A1031="","NO DATE",IF(NOT(ISNUMBER(A1031)),"DATE IS TEXT",IF(A1031&lt;&gt;INT(A1031),"DATE HAS TIME",IF(OR(A1031&lt;DATE(2026,9,16),A1031&gt;TODAY()),"DATE OUT OF RANGE",IF(ISNA(MATCH(B1031,{"SA-DAY","SA-NYT","SYS-DAY","SYS-NYT"},0)),"REFERENCE PROBLEM",IF(ISNA(MATCH(C1031,ItemName,0)),"ITEM NOT IN LIST",IF(OR(NOT(ISNUMBER(D1031)),D1031&lt;=0),"QTY PROBLEM","OK"))))))))</f>
        <v>OK</v>
      </c>
    </row>
    <row r="1032" spans="1:10" x14ac:dyDescent="0.25">
      <c r="A1032" s="25">
        <v>46292</v>
      </c>
      <c r="B1032" s="15" t="s">
        <v>2584</v>
      </c>
      <c r="C1032" s="15" t="s">
        <v>1217</v>
      </c>
      <c r="D1032" s="16">
        <v>1</v>
      </c>
      <c r="E1032" s="18">
        <f t="shared" si="78"/>
        <v>35</v>
      </c>
      <c r="F1032" s="18">
        <f t="shared" si="79"/>
        <v>35</v>
      </c>
      <c r="G1032" s="18">
        <f t="shared" si="80"/>
        <v>22.822500000000002</v>
      </c>
      <c r="H1032" s="18">
        <f t="shared" si="81"/>
        <v>12.177499999999998</v>
      </c>
      <c r="J1032" t="str">
        <f ca="1">IF(C1032="","",IF(A1032="","NO DATE",IF(NOT(ISNUMBER(A1032)),"DATE IS TEXT",IF(A1032&lt;&gt;INT(A1032),"DATE HAS TIME",IF(OR(A1032&lt;DATE(2026,9,16),A1032&gt;TODAY()),"DATE OUT OF RANGE",IF(ISNA(MATCH(B1032,{"SA-DAY","SA-NYT","SYS-DAY","SYS-NYT"},0)),"REFERENCE PROBLEM",IF(ISNA(MATCH(C1032,ItemName,0)),"ITEM NOT IN LIST",IF(OR(NOT(ISNUMBER(D1032)),D1032&lt;=0),"QTY PROBLEM","OK"))))))))</f>
        <v>OK</v>
      </c>
    </row>
    <row r="1033" spans="1:10" x14ac:dyDescent="0.25">
      <c r="A1033" s="25">
        <v>46293</v>
      </c>
      <c r="B1033" s="15" t="s">
        <v>2583</v>
      </c>
      <c r="C1033" s="15" t="s">
        <v>2484</v>
      </c>
      <c r="D1033" s="16">
        <v>17</v>
      </c>
      <c r="E1033" s="18">
        <f t="shared" si="78"/>
        <v>22</v>
      </c>
      <c r="F1033" s="18">
        <f t="shared" si="79"/>
        <v>374</v>
      </c>
      <c r="G1033" s="18">
        <f t="shared" si="80"/>
        <v>12.836571428571428</v>
      </c>
      <c r="H1033" s="18">
        <f t="shared" si="81"/>
        <v>155.77828571428572</v>
      </c>
      <c r="J1033" t="str">
        <f ca="1">IF(C1033="","",IF(A1033="","NO DATE",IF(NOT(ISNUMBER(A1033)),"DATE IS TEXT",IF(A1033&lt;&gt;INT(A1033),"DATE HAS TIME",IF(OR(A1033&lt;DATE(2026,9,16),A1033&gt;TODAY()),"DATE OUT OF RANGE",IF(ISNA(MATCH(B1033,{"SA-DAY","SA-NYT","SYS-DAY","SYS-NYT"},0)),"REFERENCE PROBLEM",IF(ISNA(MATCH(C1033,ItemName,0)),"ITEM NOT IN LIST",IF(OR(NOT(ISNUMBER(D1033)),D1033&lt;=0),"QTY PROBLEM","OK"))))))))</f>
        <v>OK</v>
      </c>
    </row>
    <row r="1034" spans="1:10" x14ac:dyDescent="0.25">
      <c r="A1034" s="25">
        <v>46293</v>
      </c>
      <c r="B1034" s="15" t="s">
        <v>2583</v>
      </c>
      <c r="C1034" s="15" t="s">
        <v>1865</v>
      </c>
      <c r="D1034" s="16">
        <v>10</v>
      </c>
      <c r="E1034" s="18">
        <f t="shared" si="78"/>
        <v>30</v>
      </c>
      <c r="F1034" s="18">
        <f t="shared" si="79"/>
        <v>300</v>
      </c>
      <c r="G1034" s="18">
        <f t="shared" si="80"/>
        <v>17.351190476190474</v>
      </c>
      <c r="H1034" s="18">
        <f t="shared" si="81"/>
        <v>126.48809523809524</v>
      </c>
      <c r="J1034" t="str">
        <f ca="1">IF(C1034="","",IF(A1034="","NO DATE",IF(NOT(ISNUMBER(A1034)),"DATE IS TEXT",IF(A1034&lt;&gt;INT(A1034),"DATE HAS TIME",IF(OR(A1034&lt;DATE(2026,9,16),A1034&gt;TODAY()),"DATE OUT OF RANGE",IF(ISNA(MATCH(B1034,{"SA-DAY","SA-NYT","SYS-DAY","SYS-NYT"},0)),"REFERENCE PROBLEM",IF(ISNA(MATCH(C1034,ItemName,0)),"ITEM NOT IN LIST",IF(OR(NOT(ISNUMBER(D1034)),D1034&lt;=0),"QTY PROBLEM","OK"))))))))</f>
        <v>OK</v>
      </c>
    </row>
    <row r="1035" spans="1:10" x14ac:dyDescent="0.25">
      <c r="A1035" s="25">
        <v>46293</v>
      </c>
      <c r="B1035" s="15" t="s">
        <v>2583</v>
      </c>
      <c r="C1035" s="15" t="s">
        <v>2494</v>
      </c>
      <c r="D1035" s="16">
        <v>2</v>
      </c>
      <c r="E1035" s="18">
        <f t="shared" si="78"/>
        <v>10</v>
      </c>
      <c r="F1035" s="18">
        <f t="shared" si="79"/>
        <v>20</v>
      </c>
      <c r="G1035" s="18">
        <f t="shared" si="80"/>
        <v>4.375</v>
      </c>
      <c r="H1035" s="18">
        <f t="shared" si="81"/>
        <v>11.25</v>
      </c>
      <c r="J1035" t="str">
        <f ca="1">IF(C1035="","",IF(A1035="","NO DATE",IF(NOT(ISNUMBER(A1035)),"DATE IS TEXT",IF(A1035&lt;&gt;INT(A1035),"DATE HAS TIME",IF(OR(A1035&lt;DATE(2026,9,16),A1035&gt;TODAY()),"DATE OUT OF RANGE",IF(ISNA(MATCH(B1035,{"SA-DAY","SA-NYT","SYS-DAY","SYS-NYT"},0)),"REFERENCE PROBLEM",IF(ISNA(MATCH(C1035,ItemName,0)),"ITEM NOT IN LIST",IF(OR(NOT(ISNUMBER(D1035)),D1035&lt;=0),"QTY PROBLEM","OK"))))))))</f>
        <v>OK</v>
      </c>
    </row>
    <row r="1036" spans="1:10" x14ac:dyDescent="0.25">
      <c r="A1036" s="25">
        <v>46293</v>
      </c>
      <c r="B1036" s="15" t="s">
        <v>2583</v>
      </c>
      <c r="C1036" s="15" t="s">
        <v>1041</v>
      </c>
      <c r="D1036" s="16">
        <v>2</v>
      </c>
      <c r="E1036" s="18">
        <f t="shared" si="78"/>
        <v>5</v>
      </c>
      <c r="F1036" s="18">
        <f t="shared" si="79"/>
        <v>10</v>
      </c>
      <c r="G1036" s="18">
        <f t="shared" si="80"/>
        <v>3.75</v>
      </c>
      <c r="H1036" s="18">
        <f t="shared" si="81"/>
        <v>2.5</v>
      </c>
      <c r="J1036" t="str">
        <f ca="1">IF(C1036="","",IF(A1036="","NO DATE",IF(NOT(ISNUMBER(A1036)),"DATE IS TEXT",IF(A1036&lt;&gt;INT(A1036),"DATE HAS TIME",IF(OR(A1036&lt;DATE(2026,9,16),A1036&gt;TODAY()),"DATE OUT OF RANGE",IF(ISNA(MATCH(B1036,{"SA-DAY","SA-NYT","SYS-DAY","SYS-NYT"},0)),"REFERENCE PROBLEM",IF(ISNA(MATCH(C1036,ItemName,0)),"ITEM NOT IN LIST",IF(OR(NOT(ISNUMBER(D1036)),D1036&lt;=0),"QTY PROBLEM","OK"))))))))</f>
        <v>OK</v>
      </c>
    </row>
    <row r="1037" spans="1:10" x14ac:dyDescent="0.25">
      <c r="A1037" s="25">
        <v>46293</v>
      </c>
      <c r="B1037" s="15" t="s">
        <v>2583</v>
      </c>
      <c r="C1037" s="75" t="s">
        <v>2488</v>
      </c>
      <c r="D1037" s="76">
        <v>3</v>
      </c>
      <c r="E1037" s="38">
        <f t="shared" si="78"/>
        <v>20</v>
      </c>
      <c r="F1037" s="18">
        <f t="shared" si="79"/>
        <v>60</v>
      </c>
      <c r="G1037" s="38">
        <f t="shared" si="80"/>
        <v>12</v>
      </c>
      <c r="H1037" s="38">
        <f t="shared" si="81"/>
        <v>24</v>
      </c>
      <c r="I1037" s="75"/>
      <c r="J1037" t="str">
        <f ca="1">IF(C1037="","",IF(A1037="","NO DATE",IF(NOT(ISNUMBER(A1037)),"DATE IS TEXT",IF(A1037&lt;&gt;INT(A1037),"DATE HAS TIME",IF(OR(A1037&lt;DATE(2026,9,16),A1037&gt;TODAY()),"DATE OUT OF RANGE",IF(ISNA(MATCH(B1037,{"SA-DAY","SA-NYT","SYS-DAY","SYS-NYT"},0)),"REFERENCE PROBLEM",IF(ISNA(MATCH(C1037,ItemName,0)),"ITEM NOT IN LIST",IF(OR(NOT(ISNUMBER(D1037)),D1037&lt;=0),"QTY PROBLEM","OK"))))))))</f>
        <v>OK</v>
      </c>
    </row>
    <row r="1038" spans="1:10" x14ac:dyDescent="0.25">
      <c r="A1038" s="25">
        <v>46293</v>
      </c>
      <c r="B1038" s="15" t="s">
        <v>2583</v>
      </c>
      <c r="C1038" s="75" t="s">
        <v>781</v>
      </c>
      <c r="D1038" s="76">
        <v>4</v>
      </c>
      <c r="E1038" s="38">
        <f t="shared" si="78"/>
        <v>15</v>
      </c>
      <c r="F1038" s="38">
        <f t="shared" si="79"/>
        <v>60</v>
      </c>
      <c r="G1038" s="38">
        <f t="shared" si="80"/>
        <v>8.75</v>
      </c>
      <c r="H1038" s="38">
        <f t="shared" si="81"/>
        <v>25</v>
      </c>
      <c r="I1038" s="75"/>
      <c r="J1038" t="str">
        <f ca="1">IF(C1038="","",IF(A1038="","NO DATE",IF(NOT(ISNUMBER(A1038)),"DATE IS TEXT",IF(A1038&lt;&gt;INT(A1038),"DATE HAS TIME",IF(OR(A1038&lt;DATE(2026,9,16),A1038&gt;TODAY()),"DATE OUT OF RANGE",IF(ISNA(MATCH(B1038,{"SA-DAY","SA-NYT","SYS-DAY","SYS-NYT"},0)),"REFERENCE PROBLEM",IF(ISNA(MATCH(C1038,ItemName,0)),"ITEM NOT IN LIST",IF(OR(NOT(ISNUMBER(D1038)),D1038&lt;=0),"QTY PROBLEM","OK"))))))))</f>
        <v>OK</v>
      </c>
    </row>
    <row r="1039" spans="1:10" x14ac:dyDescent="0.25">
      <c r="A1039" s="25">
        <v>46293</v>
      </c>
      <c r="B1039" s="15" t="s">
        <v>2583</v>
      </c>
      <c r="C1039" s="75" t="s">
        <v>2492</v>
      </c>
      <c r="D1039" s="76">
        <v>2</v>
      </c>
      <c r="E1039" s="38">
        <f t="shared" si="78"/>
        <v>17</v>
      </c>
      <c r="F1039" s="38">
        <f t="shared" si="79"/>
        <v>34</v>
      </c>
      <c r="G1039" s="38">
        <f t="shared" si="80"/>
        <v>8.9600000000000009</v>
      </c>
      <c r="H1039" s="38">
        <f t="shared" si="81"/>
        <v>16.079999999999998</v>
      </c>
      <c r="I1039" s="75"/>
      <c r="J1039" t="str">
        <f ca="1">IF(C1039="","",IF(A1039="","NO DATE",IF(NOT(ISNUMBER(A1039)),"DATE IS TEXT",IF(A1039&lt;&gt;INT(A1039),"DATE HAS TIME",IF(OR(A1039&lt;DATE(2026,9,16),A1039&gt;TODAY()),"DATE OUT OF RANGE",IF(ISNA(MATCH(B1039,{"SA-DAY","SA-NYT","SYS-DAY","SYS-NYT"},0)),"REFERENCE PROBLEM",IF(ISNA(MATCH(C1039,ItemName,0)),"ITEM NOT IN LIST",IF(OR(NOT(ISNUMBER(D1039)),D1039&lt;=0),"QTY PROBLEM","OK"))))))))</f>
        <v>OK</v>
      </c>
    </row>
    <row r="1040" spans="1:10" x14ac:dyDescent="0.25">
      <c r="A1040" s="25">
        <v>46293</v>
      </c>
      <c r="B1040" s="15" t="s">
        <v>2583</v>
      </c>
      <c r="C1040" s="75" t="s">
        <v>186</v>
      </c>
      <c r="D1040" s="76">
        <v>2</v>
      </c>
      <c r="E1040" s="38">
        <f t="shared" ref="E1040:E1112" si="82">IF($C1040="","",IFERROR(INDEX(ItemPriceCol,MATCH($C1040,ItemName,0)),""))</f>
        <v>30</v>
      </c>
      <c r="F1040" s="38">
        <f t="shared" ref="F1040:F1112" si="83">IF(OR($D1040="",$E1040=""),"",$D1040*$E1040)</f>
        <v>60</v>
      </c>
      <c r="G1040" s="38">
        <f t="shared" ref="G1040:G1112" si="84">IF($C1040="","",IFERROR(INDEX(ItemCostCol,MATCH($C1040,ItemName,0)),""))</f>
        <v>19.567499999999999</v>
      </c>
      <c r="H1040" s="38">
        <f t="shared" ref="H1040:H1112" si="85">IF(OR($F1040="",$G1040=""),"",$F1040-$D1040*$G1040)</f>
        <v>20.865000000000002</v>
      </c>
      <c r="I1040" s="75"/>
      <c r="J1040" t="str">
        <f ca="1">IF(C1040="","",IF(A1040="","NO DATE",IF(NOT(ISNUMBER(A1040)),"DATE IS TEXT",IF(A1040&lt;&gt;INT(A1040),"DATE HAS TIME",IF(OR(A1040&lt;DATE(2026,9,16),A1040&gt;TODAY()),"DATE OUT OF RANGE",IF(ISNA(MATCH(B1040,{"SA-DAY","SA-NYT","SYS-DAY","SYS-NYT"},0)),"REFERENCE PROBLEM",IF(ISNA(MATCH(C1040,ItemName,0)),"ITEM NOT IN LIST",IF(OR(NOT(ISNUMBER(D1040)),D1040&lt;=0),"QTY PROBLEM","OK"))))))))</f>
        <v>OK</v>
      </c>
    </row>
    <row r="1041" spans="1:10" x14ac:dyDescent="0.25">
      <c r="A1041" s="25">
        <v>46293</v>
      </c>
      <c r="B1041" s="15" t="s">
        <v>2583</v>
      </c>
      <c r="C1041" s="15" t="s">
        <v>627</v>
      </c>
      <c r="D1041" s="76">
        <v>1</v>
      </c>
      <c r="E1041" s="38">
        <f t="shared" si="82"/>
        <v>90</v>
      </c>
      <c r="F1041" s="38">
        <f t="shared" si="83"/>
        <v>90</v>
      </c>
      <c r="G1041" s="38">
        <f t="shared" si="84"/>
        <v>67.5</v>
      </c>
      <c r="H1041" s="38">
        <f t="shared" si="85"/>
        <v>22.5</v>
      </c>
      <c r="I1041" s="75"/>
      <c r="J1041" t="str">
        <f ca="1">IF(C1041="","",IF(A1041="","NO DATE",IF(NOT(ISNUMBER(A1041)),"DATE IS TEXT",IF(A1041&lt;&gt;INT(A1041),"DATE HAS TIME",IF(OR(A1041&lt;DATE(2026,9,16),A1041&gt;TODAY()),"DATE OUT OF RANGE",IF(ISNA(MATCH(B1041,{"SA-DAY","SA-NYT","SYS-DAY","SYS-NYT"},0)),"REFERENCE PROBLEM",IF(ISNA(MATCH(C1041,ItemName,0)),"ITEM NOT IN LIST",IF(OR(NOT(ISNUMBER(D1041)),D1041&lt;=0),"QTY PROBLEM","OK"))))))))</f>
        <v>OK</v>
      </c>
    </row>
    <row r="1042" spans="1:10" x14ac:dyDescent="0.25">
      <c r="A1042" s="25">
        <v>46293</v>
      </c>
      <c r="B1042" s="15" t="s">
        <v>2583</v>
      </c>
      <c r="C1042" s="15" t="s">
        <v>2370</v>
      </c>
      <c r="D1042" s="76">
        <v>1</v>
      </c>
      <c r="E1042" s="38">
        <f t="shared" si="82"/>
        <v>25</v>
      </c>
      <c r="F1042" s="38">
        <f t="shared" si="83"/>
        <v>25</v>
      </c>
      <c r="G1042" s="38">
        <f t="shared" si="84"/>
        <v>16.305</v>
      </c>
      <c r="H1042" s="38">
        <f t="shared" si="85"/>
        <v>8.6950000000000003</v>
      </c>
      <c r="I1042" s="75"/>
      <c r="J1042" t="str">
        <f ca="1">IF(C1042="","",IF(A1042="","NO DATE",IF(NOT(ISNUMBER(A1042)),"DATE IS TEXT",IF(A1042&lt;&gt;INT(A1042),"DATE HAS TIME",IF(OR(A1042&lt;DATE(2026,9,16),A1042&gt;TODAY()),"DATE OUT OF RANGE",IF(ISNA(MATCH(B1042,{"SA-DAY","SA-NYT","SYS-DAY","SYS-NYT"},0)),"REFERENCE PROBLEM",IF(ISNA(MATCH(C1042,ItemName,0)),"ITEM NOT IN LIST",IF(OR(NOT(ISNUMBER(D1042)),D1042&lt;=0),"QTY PROBLEM","OK"))))))))</f>
        <v>OK</v>
      </c>
    </row>
    <row r="1043" spans="1:10" x14ac:dyDescent="0.25">
      <c r="A1043" s="25">
        <v>46293</v>
      </c>
      <c r="B1043" s="15" t="s">
        <v>2583</v>
      </c>
      <c r="C1043" s="15" t="s">
        <v>2220</v>
      </c>
      <c r="D1043" s="76">
        <v>1</v>
      </c>
      <c r="E1043" s="38">
        <f t="shared" si="82"/>
        <v>50</v>
      </c>
      <c r="F1043" s="38">
        <f t="shared" si="83"/>
        <v>50</v>
      </c>
      <c r="G1043" s="38">
        <f t="shared" si="84"/>
        <v>28</v>
      </c>
      <c r="H1043" s="38">
        <f t="shared" si="85"/>
        <v>22</v>
      </c>
      <c r="I1043" s="75"/>
      <c r="J1043" t="str">
        <f ca="1">IF(C1043="","",IF(A1043="","NO DATE",IF(NOT(ISNUMBER(A1043)),"DATE IS TEXT",IF(A1043&lt;&gt;INT(A1043),"DATE HAS TIME",IF(OR(A1043&lt;DATE(2026,9,16),A1043&gt;TODAY()),"DATE OUT OF RANGE",IF(ISNA(MATCH(B1043,{"SA-DAY","SA-NYT","SYS-DAY","SYS-NYT"},0)),"REFERENCE PROBLEM",IF(ISNA(MATCH(C1043,ItemName,0)),"ITEM NOT IN LIST",IF(OR(NOT(ISNUMBER(D1043)),D1043&lt;=0),"QTY PROBLEM","OK"))))))))</f>
        <v>OK</v>
      </c>
    </row>
    <row r="1044" spans="1:10" x14ac:dyDescent="0.25">
      <c r="A1044" s="25">
        <v>46293</v>
      </c>
      <c r="B1044" s="15" t="s">
        <v>2583</v>
      </c>
      <c r="C1044" s="15" t="s">
        <v>1527</v>
      </c>
      <c r="D1044" s="76">
        <v>1</v>
      </c>
      <c r="E1044" s="38">
        <f t="shared" si="82"/>
        <v>20</v>
      </c>
      <c r="F1044" s="38">
        <f t="shared" si="83"/>
        <v>20</v>
      </c>
      <c r="G1044" s="38">
        <f t="shared" si="84"/>
        <v>13.0425</v>
      </c>
      <c r="H1044" s="38">
        <f t="shared" si="85"/>
        <v>6.9574999999999996</v>
      </c>
      <c r="I1044" s="75"/>
      <c r="J1044" t="str">
        <f ca="1">IF(C1044="","",IF(A1044="","NO DATE",IF(NOT(ISNUMBER(A1044)),"DATE IS TEXT",IF(A1044&lt;&gt;INT(A1044),"DATE HAS TIME",IF(OR(A1044&lt;DATE(2026,9,16),A1044&gt;TODAY()),"DATE OUT OF RANGE",IF(ISNA(MATCH(B1044,{"SA-DAY","SA-NYT","SYS-DAY","SYS-NYT"},0)),"REFERENCE PROBLEM",IF(ISNA(MATCH(C1044,ItemName,0)),"ITEM NOT IN LIST",IF(OR(NOT(ISNUMBER(D1044)),D1044&lt;=0),"QTY PROBLEM","OK"))))))))</f>
        <v>OK</v>
      </c>
    </row>
    <row r="1045" spans="1:10" x14ac:dyDescent="0.25">
      <c r="A1045" s="25">
        <v>46293</v>
      </c>
      <c r="B1045" s="15" t="s">
        <v>2583</v>
      </c>
      <c r="C1045" s="15" t="s">
        <v>178</v>
      </c>
      <c r="D1045" s="76">
        <v>1</v>
      </c>
      <c r="E1045" s="38">
        <f t="shared" si="82"/>
        <v>20</v>
      </c>
      <c r="F1045" s="38">
        <f t="shared" si="83"/>
        <v>20</v>
      </c>
      <c r="G1045" s="38">
        <f t="shared" si="84"/>
        <v>12.99</v>
      </c>
      <c r="H1045" s="38">
        <f t="shared" si="85"/>
        <v>7.01</v>
      </c>
      <c r="I1045" s="75"/>
      <c r="J1045" t="str">
        <f ca="1">IF(C1045="","",IF(A1045="","NO DATE",IF(NOT(ISNUMBER(A1045)),"DATE IS TEXT",IF(A1045&lt;&gt;INT(A1045),"DATE HAS TIME",IF(OR(A1045&lt;DATE(2026,9,16),A1045&gt;TODAY()),"DATE OUT OF RANGE",IF(ISNA(MATCH(B1045,{"SA-DAY","SA-NYT","SYS-DAY","SYS-NYT"},0)),"REFERENCE PROBLEM",IF(ISNA(MATCH(C1045,ItemName,0)),"ITEM NOT IN LIST",IF(OR(NOT(ISNUMBER(D1045)),D1045&lt;=0),"QTY PROBLEM","OK"))))))))</f>
        <v>OK</v>
      </c>
    </row>
    <row r="1046" spans="1:10" x14ac:dyDescent="0.25">
      <c r="A1046" s="25">
        <v>46293</v>
      </c>
      <c r="B1046" s="15" t="s">
        <v>2583</v>
      </c>
      <c r="C1046" s="15" t="s">
        <v>941</v>
      </c>
      <c r="D1046" s="76">
        <v>1</v>
      </c>
      <c r="E1046" s="38">
        <f t="shared" si="82"/>
        <v>30</v>
      </c>
      <c r="F1046" s="38">
        <f t="shared" si="83"/>
        <v>30</v>
      </c>
      <c r="G1046" s="38">
        <f t="shared" si="84"/>
        <v>16.305</v>
      </c>
      <c r="H1046" s="38">
        <f t="shared" si="85"/>
        <v>13.695</v>
      </c>
      <c r="I1046" s="75"/>
      <c r="J1046" t="str">
        <f ca="1">IF(C1046="","",IF(A1046="","NO DATE",IF(NOT(ISNUMBER(A1046)),"DATE IS TEXT",IF(A1046&lt;&gt;INT(A1046),"DATE HAS TIME",IF(OR(A1046&lt;DATE(2026,9,16),A1046&gt;TODAY()),"DATE OUT OF RANGE",IF(ISNA(MATCH(B1046,{"SA-DAY","SA-NYT","SYS-DAY","SYS-NYT"},0)),"REFERENCE PROBLEM",IF(ISNA(MATCH(C1046,ItemName,0)),"ITEM NOT IN LIST",IF(OR(NOT(ISNUMBER(D1046)),D1046&lt;=0),"QTY PROBLEM","OK"))))))))</f>
        <v>OK</v>
      </c>
    </row>
    <row r="1047" spans="1:10" x14ac:dyDescent="0.25">
      <c r="A1047" s="25">
        <v>46293</v>
      </c>
      <c r="B1047" s="15" t="s">
        <v>2583</v>
      </c>
      <c r="C1047" s="15" t="s">
        <v>2575</v>
      </c>
      <c r="D1047" s="76">
        <v>4</v>
      </c>
      <c r="E1047" s="38">
        <f t="shared" si="82"/>
        <v>10</v>
      </c>
      <c r="F1047" s="38">
        <f t="shared" si="83"/>
        <v>40</v>
      </c>
      <c r="G1047" s="38">
        <f t="shared" si="84"/>
        <v>4.666666666666667</v>
      </c>
      <c r="H1047" s="38">
        <f t="shared" si="85"/>
        <v>21.333333333333332</v>
      </c>
      <c r="I1047" s="75"/>
      <c r="J1047" t="str">
        <f ca="1">IF(C1047="","",IF(A1047="","NO DATE",IF(NOT(ISNUMBER(A1047)),"DATE IS TEXT",IF(A1047&lt;&gt;INT(A1047),"DATE HAS TIME",IF(OR(A1047&lt;DATE(2026,9,16),A1047&gt;TODAY()),"DATE OUT OF RANGE",IF(ISNA(MATCH(B1047,{"SA-DAY","SA-NYT","SYS-DAY","SYS-NYT"},0)),"REFERENCE PROBLEM",IF(ISNA(MATCH(C1047,ItemName,0)),"ITEM NOT IN LIST",IF(OR(NOT(ISNUMBER(D1047)),D1047&lt;=0),"QTY PROBLEM","OK"))))))))</f>
        <v>OK</v>
      </c>
    </row>
    <row r="1048" spans="1:10" x14ac:dyDescent="0.25">
      <c r="A1048" s="25">
        <v>46293</v>
      </c>
      <c r="B1048" s="15" t="s">
        <v>2583</v>
      </c>
      <c r="C1048" s="15" t="s">
        <v>767</v>
      </c>
      <c r="D1048" s="76">
        <v>1</v>
      </c>
      <c r="E1048" s="38">
        <f t="shared" si="82"/>
        <v>45</v>
      </c>
      <c r="F1048" s="38">
        <f t="shared" si="83"/>
        <v>45</v>
      </c>
      <c r="G1048" s="38">
        <f t="shared" si="84"/>
        <v>29.3475</v>
      </c>
      <c r="H1048" s="38">
        <f t="shared" si="85"/>
        <v>15.6525</v>
      </c>
      <c r="I1048" s="75"/>
      <c r="J1048" t="str">
        <f ca="1">IF(C1048="","",IF(A1048="","NO DATE",IF(NOT(ISNUMBER(A1048)),"DATE IS TEXT",IF(A1048&lt;&gt;INT(A1048),"DATE HAS TIME",IF(OR(A1048&lt;DATE(2026,9,16),A1048&gt;TODAY()),"DATE OUT OF RANGE",IF(ISNA(MATCH(B1048,{"SA-DAY","SA-NYT","SYS-DAY","SYS-NYT"},0)),"REFERENCE PROBLEM",IF(ISNA(MATCH(C1048,ItemName,0)),"ITEM NOT IN LIST",IF(OR(NOT(ISNUMBER(D1048)),D1048&lt;=0),"QTY PROBLEM","OK"))))))))</f>
        <v>OK</v>
      </c>
    </row>
    <row r="1049" spans="1:10" x14ac:dyDescent="0.25">
      <c r="A1049" s="25">
        <v>46293</v>
      </c>
      <c r="B1049" s="15" t="s">
        <v>2583</v>
      </c>
      <c r="C1049" s="15" t="s">
        <v>119</v>
      </c>
      <c r="D1049" s="76">
        <v>1</v>
      </c>
      <c r="E1049" s="38">
        <f t="shared" si="82"/>
        <v>20</v>
      </c>
      <c r="F1049" s="38">
        <f t="shared" si="83"/>
        <v>20</v>
      </c>
      <c r="G1049" s="38">
        <f t="shared" si="84"/>
        <v>13.102499999999999</v>
      </c>
      <c r="H1049" s="38">
        <f t="shared" si="85"/>
        <v>6.8975000000000009</v>
      </c>
      <c r="I1049" s="75"/>
      <c r="J1049" t="str">
        <f ca="1">IF(C1049="","",IF(A1049="","NO DATE",IF(NOT(ISNUMBER(A1049)),"DATE IS TEXT",IF(A1049&lt;&gt;INT(A1049),"DATE HAS TIME",IF(OR(A1049&lt;DATE(2026,9,16),A1049&gt;TODAY()),"DATE OUT OF RANGE",IF(ISNA(MATCH(B1049,{"SA-DAY","SA-NYT","SYS-DAY","SYS-NYT"},0)),"REFERENCE PROBLEM",IF(ISNA(MATCH(C1049,ItemName,0)),"ITEM NOT IN LIST",IF(OR(NOT(ISNUMBER(D1049)),D1049&lt;=0),"QTY PROBLEM","OK"))))))))</f>
        <v>OK</v>
      </c>
    </row>
    <row r="1050" spans="1:10" x14ac:dyDescent="0.25">
      <c r="A1050" s="25">
        <v>46293</v>
      </c>
      <c r="B1050" s="15" t="s">
        <v>2583</v>
      </c>
      <c r="C1050" s="15" t="s">
        <v>2204</v>
      </c>
      <c r="D1050" s="76">
        <v>4</v>
      </c>
      <c r="E1050" s="38">
        <f t="shared" si="82"/>
        <v>3</v>
      </c>
      <c r="F1050" s="38">
        <f t="shared" si="83"/>
        <v>12</v>
      </c>
      <c r="G1050" s="38">
        <f t="shared" si="84"/>
        <v>1.9575</v>
      </c>
      <c r="H1050" s="38">
        <f t="shared" si="85"/>
        <v>4.17</v>
      </c>
      <c r="I1050" s="75"/>
      <c r="J1050" t="str">
        <f ca="1">IF(C1050="","",IF(A1050="","NO DATE",IF(NOT(ISNUMBER(A1050)),"DATE IS TEXT",IF(A1050&lt;&gt;INT(A1050),"DATE HAS TIME",IF(OR(A1050&lt;DATE(2026,9,16),A1050&gt;TODAY()),"DATE OUT OF RANGE",IF(ISNA(MATCH(B1050,{"SA-DAY","SA-NYT","SYS-DAY","SYS-NYT"},0)),"REFERENCE PROBLEM",IF(ISNA(MATCH(C1050,ItemName,0)),"ITEM NOT IN LIST",IF(OR(NOT(ISNUMBER(D1050)),D1050&lt;=0),"QTY PROBLEM","OK"))))))))</f>
        <v>OK</v>
      </c>
    </row>
    <row r="1051" spans="1:10" x14ac:dyDescent="0.25">
      <c r="A1051" s="25">
        <v>46289</v>
      </c>
      <c r="B1051" s="15" t="s">
        <v>2616</v>
      </c>
      <c r="C1051" s="15" t="s">
        <v>128</v>
      </c>
      <c r="D1051" s="16">
        <v>10</v>
      </c>
      <c r="E1051" s="18">
        <v>2</v>
      </c>
      <c r="F1051" s="18">
        <f t="shared" si="83"/>
        <v>20</v>
      </c>
      <c r="G1051" s="18">
        <f t="shared" si="84"/>
        <v>4.5674999999999999</v>
      </c>
      <c r="H1051" s="18">
        <f t="shared" si="85"/>
        <v>-25.674999999999997</v>
      </c>
      <c r="J1051" t="str">
        <f ca="1">IF(C1051="","",IF(A1051="","NO DATE",IF(NOT(ISNUMBER(A1051)),"DATE IS TEXT",IF(A1051&lt;&gt;INT(A1051),"DATE HAS TIME",IF(OR(A1051&lt;DATE(2026,9,16),A1051&gt;TODAY()),"DATE OUT OF RANGE",IF(ISNA(MATCH(B1051,{"SA-DAY","SA-NYT","SYS-DAY","SYS-NYT"},0)),"REFERENCE PROBLEM",IF(ISNA(MATCH(C1051,ItemName,0)),"ITEM NOT IN LIST",IF(OR(NOT(ISNUMBER(D1051)),D1051&lt;=0),"QTY PROBLEM","OK"))))))))</f>
        <v>OK</v>
      </c>
    </row>
    <row r="1052" spans="1:10" x14ac:dyDescent="0.25">
      <c r="A1052" s="25">
        <v>46289</v>
      </c>
      <c r="B1052" s="15" t="s">
        <v>2616</v>
      </c>
      <c r="C1052" s="15" t="s">
        <v>195</v>
      </c>
      <c r="D1052" s="16">
        <v>24</v>
      </c>
      <c r="E1052" s="18">
        <f t="shared" si="82"/>
        <v>15</v>
      </c>
      <c r="F1052" s="18">
        <f t="shared" si="83"/>
        <v>360</v>
      </c>
      <c r="G1052" s="18">
        <f t="shared" si="84"/>
        <v>7.04</v>
      </c>
      <c r="H1052" s="18">
        <f t="shared" si="85"/>
        <v>191.04</v>
      </c>
      <c r="J1052" t="str">
        <f ca="1">IF(C1052="","",IF(A1052="","NO DATE",IF(NOT(ISNUMBER(A1052)),"DATE IS TEXT",IF(A1052&lt;&gt;INT(A1052),"DATE HAS TIME",IF(OR(A1052&lt;DATE(2026,9,16),A1052&gt;TODAY()),"DATE OUT OF RANGE",IF(ISNA(MATCH(B1052,{"SA-DAY","SA-NYT","SYS-DAY","SYS-NYT"},0)),"REFERENCE PROBLEM",IF(ISNA(MATCH(C1052,ItemName,0)),"ITEM NOT IN LIST",IF(OR(NOT(ISNUMBER(D1052)),D1052&lt;=0),"QTY PROBLEM","OK"))))))))</f>
        <v>OK</v>
      </c>
    </row>
    <row r="1053" spans="1:10" x14ac:dyDescent="0.25">
      <c r="A1053" s="25">
        <v>46289</v>
      </c>
      <c r="B1053" s="15" t="s">
        <v>2616</v>
      </c>
      <c r="C1053" s="15" t="s">
        <v>227</v>
      </c>
      <c r="D1053" s="16">
        <v>1</v>
      </c>
      <c r="E1053" s="18">
        <f t="shared" si="82"/>
        <v>50</v>
      </c>
      <c r="F1053" s="18">
        <f t="shared" si="83"/>
        <v>50</v>
      </c>
      <c r="G1053" s="18">
        <f t="shared" si="84"/>
        <v>32.61</v>
      </c>
      <c r="H1053" s="18">
        <f t="shared" si="85"/>
        <v>17.39</v>
      </c>
      <c r="J1053" t="str">
        <f ca="1">IF(C1053="","",IF(A1053="","NO DATE",IF(NOT(ISNUMBER(A1053)),"DATE IS TEXT",IF(A1053&lt;&gt;INT(A1053),"DATE HAS TIME",IF(OR(A1053&lt;DATE(2026,9,16),A1053&gt;TODAY()),"DATE OUT OF RANGE",IF(ISNA(MATCH(B1053,{"SA-DAY","SA-NYT","SYS-DAY","SYS-NYT"},0)),"REFERENCE PROBLEM",IF(ISNA(MATCH(C1053,ItemName,0)),"ITEM NOT IN LIST",IF(OR(NOT(ISNUMBER(D1053)),D1053&lt;=0),"QTY PROBLEM","OK"))))))))</f>
        <v>OK</v>
      </c>
    </row>
    <row r="1054" spans="1:10" x14ac:dyDescent="0.25">
      <c r="A1054" s="25">
        <v>46289</v>
      </c>
      <c r="B1054" s="15" t="s">
        <v>2616</v>
      </c>
      <c r="C1054" s="15" t="s">
        <v>235</v>
      </c>
      <c r="D1054" s="16">
        <v>21</v>
      </c>
      <c r="E1054" s="18">
        <f t="shared" si="82"/>
        <v>15</v>
      </c>
      <c r="F1054" s="18">
        <f t="shared" si="83"/>
        <v>315</v>
      </c>
      <c r="G1054" s="18">
        <f t="shared" si="84"/>
        <v>9.1466666666666665</v>
      </c>
      <c r="H1054" s="18">
        <f t="shared" si="85"/>
        <v>122.92000000000002</v>
      </c>
      <c r="J1054" t="str">
        <f ca="1">IF(C1054="","",IF(A1054="","NO DATE",IF(NOT(ISNUMBER(A1054)),"DATE IS TEXT",IF(A1054&lt;&gt;INT(A1054),"DATE HAS TIME",IF(OR(A1054&lt;DATE(2026,9,16),A1054&gt;TODAY()),"DATE OUT OF RANGE",IF(ISNA(MATCH(B1054,{"SA-DAY","SA-NYT","SYS-DAY","SYS-NYT"},0)),"REFERENCE PROBLEM",IF(ISNA(MATCH(C1054,ItemName,0)),"ITEM NOT IN LIST",IF(OR(NOT(ISNUMBER(D1054)),D1054&lt;=0),"QTY PROBLEM","OK"))))))))</f>
        <v>OK</v>
      </c>
    </row>
    <row r="1055" spans="1:10" x14ac:dyDescent="0.25">
      <c r="A1055" s="25">
        <v>46289</v>
      </c>
      <c r="B1055" s="15" t="s">
        <v>2616</v>
      </c>
      <c r="C1055" s="15" t="s">
        <v>237</v>
      </c>
      <c r="D1055" s="16">
        <v>2</v>
      </c>
      <c r="E1055" s="18">
        <f t="shared" si="82"/>
        <v>35</v>
      </c>
      <c r="F1055" s="18">
        <f t="shared" si="83"/>
        <v>70</v>
      </c>
      <c r="G1055" s="18">
        <f t="shared" si="84"/>
        <v>24.16</v>
      </c>
      <c r="H1055" s="18">
        <f t="shared" si="85"/>
        <v>21.68</v>
      </c>
      <c r="J1055" t="str">
        <f ca="1">IF(C1055="","",IF(A1055="","NO DATE",IF(NOT(ISNUMBER(A1055)),"DATE IS TEXT",IF(A1055&lt;&gt;INT(A1055),"DATE HAS TIME",IF(OR(A1055&lt;DATE(2026,9,16),A1055&gt;TODAY()),"DATE OUT OF RANGE",IF(ISNA(MATCH(B1055,{"SA-DAY","SA-NYT","SYS-DAY","SYS-NYT"},0)),"REFERENCE PROBLEM",IF(ISNA(MATCH(C1055,ItemName,0)),"ITEM NOT IN LIST",IF(OR(NOT(ISNUMBER(D1055)),D1055&lt;=0),"QTY PROBLEM","OK"))))))))</f>
        <v>OK</v>
      </c>
    </row>
    <row r="1056" spans="1:10" x14ac:dyDescent="0.25">
      <c r="A1056" s="25">
        <v>46289</v>
      </c>
      <c r="B1056" s="15" t="s">
        <v>2616</v>
      </c>
      <c r="C1056" s="15" t="s">
        <v>239</v>
      </c>
      <c r="D1056" s="16">
        <v>36</v>
      </c>
      <c r="E1056" s="18">
        <f t="shared" si="82"/>
        <v>7</v>
      </c>
      <c r="F1056" s="18">
        <f t="shared" si="83"/>
        <v>252</v>
      </c>
      <c r="G1056" s="18">
        <f t="shared" si="84"/>
        <v>3.1066666666666674</v>
      </c>
      <c r="H1056" s="18">
        <f t="shared" si="85"/>
        <v>140.15999999999997</v>
      </c>
      <c r="J1056" t="str">
        <f ca="1">IF(C1056="","",IF(A1056="","NO DATE",IF(NOT(ISNUMBER(A1056)),"DATE IS TEXT",IF(A1056&lt;&gt;INT(A1056),"DATE HAS TIME",IF(OR(A1056&lt;DATE(2026,9,16),A1056&gt;TODAY()),"DATE OUT OF RANGE",IF(ISNA(MATCH(B1056,{"SA-DAY","SA-NYT","SYS-DAY","SYS-NYT"},0)),"REFERENCE PROBLEM",IF(ISNA(MATCH(C1056,ItemName,0)),"ITEM NOT IN LIST",IF(OR(NOT(ISNUMBER(D1056)),D1056&lt;=0),"QTY PROBLEM","OK"))))))))</f>
        <v>OK</v>
      </c>
    </row>
    <row r="1057" spans="1:10" x14ac:dyDescent="0.25">
      <c r="A1057" s="25">
        <v>46289</v>
      </c>
      <c r="B1057" s="15" t="s">
        <v>2616</v>
      </c>
      <c r="C1057" s="15" t="s">
        <v>247</v>
      </c>
      <c r="D1057" s="16">
        <v>2</v>
      </c>
      <c r="E1057" s="18">
        <f t="shared" si="82"/>
        <v>35</v>
      </c>
      <c r="F1057" s="18">
        <f t="shared" si="83"/>
        <v>70</v>
      </c>
      <c r="G1057" s="18">
        <f t="shared" si="84"/>
        <v>22.725000000000001</v>
      </c>
      <c r="H1057" s="18">
        <f t="shared" si="85"/>
        <v>24.549999999999997</v>
      </c>
      <c r="J1057" t="str">
        <f ca="1">IF(C1057="","",IF(A1057="","NO DATE",IF(NOT(ISNUMBER(A1057)),"DATE IS TEXT",IF(A1057&lt;&gt;INT(A1057),"DATE HAS TIME",IF(OR(A1057&lt;DATE(2026,9,16),A1057&gt;TODAY()),"DATE OUT OF RANGE",IF(ISNA(MATCH(B1057,{"SA-DAY","SA-NYT","SYS-DAY","SYS-NYT"},0)),"REFERENCE PROBLEM",IF(ISNA(MATCH(C1057,ItemName,0)),"ITEM NOT IN LIST",IF(OR(NOT(ISNUMBER(D1057)),D1057&lt;=0),"QTY PROBLEM","OK"))))))))</f>
        <v>OK</v>
      </c>
    </row>
    <row r="1058" spans="1:10" x14ac:dyDescent="0.25">
      <c r="A1058" s="25">
        <v>46289</v>
      </c>
      <c r="B1058" s="15" t="s">
        <v>2616</v>
      </c>
      <c r="C1058" s="15" t="s">
        <v>353</v>
      </c>
      <c r="D1058" s="16">
        <v>1</v>
      </c>
      <c r="E1058" s="18">
        <f t="shared" si="82"/>
        <v>50</v>
      </c>
      <c r="F1058" s="18">
        <f t="shared" si="83"/>
        <v>50</v>
      </c>
      <c r="G1058" s="18">
        <f t="shared" si="84"/>
        <v>32.467500000000001</v>
      </c>
      <c r="H1058" s="18">
        <f t="shared" si="85"/>
        <v>17.532499999999999</v>
      </c>
      <c r="J1058" t="str">
        <f ca="1">IF(C1058="","",IF(A1058="","NO DATE",IF(NOT(ISNUMBER(A1058)),"DATE IS TEXT",IF(A1058&lt;&gt;INT(A1058),"DATE HAS TIME",IF(OR(A1058&lt;DATE(2026,9,16),A1058&gt;TODAY()),"DATE OUT OF RANGE",IF(ISNA(MATCH(B1058,{"SA-DAY","SA-NYT","SYS-DAY","SYS-NYT"},0)),"REFERENCE PROBLEM",IF(ISNA(MATCH(C1058,ItemName,0)),"ITEM NOT IN LIST",IF(OR(NOT(ISNUMBER(D1058)),D1058&lt;=0),"QTY PROBLEM","OK"))))))))</f>
        <v>OK</v>
      </c>
    </row>
    <row r="1059" spans="1:10" x14ac:dyDescent="0.25">
      <c r="A1059" s="25">
        <v>46289</v>
      </c>
      <c r="B1059" s="15" t="s">
        <v>2616</v>
      </c>
      <c r="C1059" s="15" t="s">
        <v>395</v>
      </c>
      <c r="D1059" s="16">
        <v>1</v>
      </c>
      <c r="E1059" s="18">
        <f t="shared" si="82"/>
        <v>65</v>
      </c>
      <c r="F1059" s="18">
        <f t="shared" si="83"/>
        <v>65</v>
      </c>
      <c r="G1059" s="18">
        <f t="shared" si="84"/>
        <v>43.936</v>
      </c>
      <c r="H1059" s="18">
        <f t="shared" si="85"/>
        <v>21.064</v>
      </c>
      <c r="J1059" t="str">
        <f ca="1">IF(C1059="","",IF(A1059="","NO DATE",IF(NOT(ISNUMBER(A1059)),"DATE IS TEXT",IF(A1059&lt;&gt;INT(A1059),"DATE HAS TIME",IF(OR(A1059&lt;DATE(2026,9,16),A1059&gt;TODAY()),"DATE OUT OF RANGE",IF(ISNA(MATCH(B1059,{"SA-DAY","SA-NYT","SYS-DAY","SYS-NYT"},0)),"REFERENCE PROBLEM",IF(ISNA(MATCH(C1059,ItemName,0)),"ITEM NOT IN LIST",IF(OR(NOT(ISNUMBER(D1059)),D1059&lt;=0),"QTY PROBLEM","OK"))))))))</f>
        <v>OK</v>
      </c>
    </row>
    <row r="1060" spans="1:10" x14ac:dyDescent="0.25">
      <c r="A1060" s="25">
        <v>46289</v>
      </c>
      <c r="B1060" s="15" t="s">
        <v>2616</v>
      </c>
      <c r="C1060" s="15" t="s">
        <v>419</v>
      </c>
      <c r="D1060" s="16">
        <v>7</v>
      </c>
      <c r="E1060" s="18">
        <f t="shared" si="82"/>
        <v>15</v>
      </c>
      <c r="F1060" s="18">
        <f t="shared" si="83"/>
        <v>105</v>
      </c>
      <c r="G1060" s="18">
        <f t="shared" si="84"/>
        <v>9.7799999999999994</v>
      </c>
      <c r="H1060" s="18">
        <f t="shared" si="85"/>
        <v>36.540000000000006</v>
      </c>
      <c r="J1060" t="str">
        <f ca="1">IF(C1060="","",IF(A1060="","NO DATE",IF(NOT(ISNUMBER(A1060)),"DATE IS TEXT",IF(A1060&lt;&gt;INT(A1060),"DATE HAS TIME",IF(OR(A1060&lt;DATE(2026,9,16),A1060&gt;TODAY()),"DATE OUT OF RANGE",IF(ISNA(MATCH(B1060,{"SA-DAY","SA-NYT","SYS-DAY","SYS-NYT"},0)),"REFERENCE PROBLEM",IF(ISNA(MATCH(C1060,ItemName,0)),"ITEM NOT IN LIST",IF(OR(NOT(ISNUMBER(D1060)),D1060&lt;=0),"QTY PROBLEM","OK"))))))))</f>
        <v>OK</v>
      </c>
    </row>
    <row r="1061" spans="1:10" x14ac:dyDescent="0.25">
      <c r="A1061" s="25">
        <v>46289</v>
      </c>
      <c r="B1061" s="15" t="s">
        <v>2616</v>
      </c>
      <c r="C1061" s="15" t="s">
        <v>510</v>
      </c>
      <c r="D1061" s="16">
        <v>1</v>
      </c>
      <c r="E1061" s="18">
        <f t="shared" si="82"/>
        <v>40</v>
      </c>
      <c r="F1061" s="18">
        <f t="shared" si="83"/>
        <v>40</v>
      </c>
      <c r="G1061" s="18">
        <f t="shared" si="84"/>
        <v>26.085000000000001</v>
      </c>
      <c r="H1061" s="18">
        <f t="shared" si="85"/>
        <v>13.914999999999999</v>
      </c>
      <c r="J1061" t="str">
        <f ca="1">IF(C1061="","",IF(A1061="","NO DATE",IF(NOT(ISNUMBER(A1061)),"DATE IS TEXT",IF(A1061&lt;&gt;INT(A1061),"DATE HAS TIME",IF(OR(A1061&lt;DATE(2026,9,16),A1061&gt;TODAY()),"DATE OUT OF RANGE",IF(ISNA(MATCH(B1061,{"SA-DAY","SA-NYT","SYS-DAY","SYS-NYT"},0)),"REFERENCE PROBLEM",IF(ISNA(MATCH(C1061,ItemName,0)),"ITEM NOT IN LIST",IF(OR(NOT(ISNUMBER(D1061)),D1061&lt;=0),"QTY PROBLEM","OK"))))))))</f>
        <v>OK</v>
      </c>
    </row>
    <row r="1062" spans="1:10" x14ac:dyDescent="0.25">
      <c r="A1062" s="25">
        <v>46289</v>
      </c>
      <c r="B1062" s="15" t="s">
        <v>2616</v>
      </c>
      <c r="C1062" s="15" t="s">
        <v>516</v>
      </c>
      <c r="D1062" s="16">
        <v>13</v>
      </c>
      <c r="E1062" s="18">
        <f t="shared" si="82"/>
        <v>15</v>
      </c>
      <c r="F1062" s="18">
        <f t="shared" si="83"/>
        <v>195</v>
      </c>
      <c r="G1062" s="18">
        <f t="shared" si="84"/>
        <v>9.7799999999999994</v>
      </c>
      <c r="H1062" s="18">
        <f t="shared" si="85"/>
        <v>67.860000000000014</v>
      </c>
      <c r="J1062" t="str">
        <f ca="1">IF(C1062="","",IF(A1062="","NO DATE",IF(NOT(ISNUMBER(A1062)),"DATE IS TEXT",IF(A1062&lt;&gt;INT(A1062),"DATE HAS TIME",IF(OR(A1062&lt;DATE(2026,9,16),A1062&gt;TODAY()),"DATE OUT OF RANGE",IF(ISNA(MATCH(B1062,{"SA-DAY","SA-NYT","SYS-DAY","SYS-NYT"},0)),"REFERENCE PROBLEM",IF(ISNA(MATCH(C1062,ItemName,0)),"ITEM NOT IN LIST",IF(OR(NOT(ISNUMBER(D1062)),D1062&lt;=0),"QTY PROBLEM","OK"))))))))</f>
        <v>OK</v>
      </c>
    </row>
    <row r="1063" spans="1:10" x14ac:dyDescent="0.25">
      <c r="A1063" s="25">
        <v>46289</v>
      </c>
      <c r="B1063" s="15" t="s">
        <v>2616</v>
      </c>
      <c r="C1063" s="15" t="s">
        <v>522</v>
      </c>
      <c r="D1063" s="16">
        <v>7</v>
      </c>
      <c r="E1063" s="18">
        <f t="shared" si="82"/>
        <v>15</v>
      </c>
      <c r="F1063" s="18">
        <f t="shared" si="83"/>
        <v>105</v>
      </c>
      <c r="G1063" s="18">
        <f t="shared" si="84"/>
        <v>9.7799999999999994</v>
      </c>
      <c r="H1063" s="18">
        <f t="shared" si="85"/>
        <v>36.540000000000006</v>
      </c>
      <c r="J1063" t="str">
        <f ca="1">IF(C1063="","",IF(A1063="","NO DATE",IF(NOT(ISNUMBER(A1063)),"DATE IS TEXT",IF(A1063&lt;&gt;INT(A1063),"DATE HAS TIME",IF(OR(A1063&lt;DATE(2026,9,16),A1063&gt;TODAY()),"DATE OUT OF RANGE",IF(ISNA(MATCH(B1063,{"SA-DAY","SA-NYT","SYS-DAY","SYS-NYT"},0)),"REFERENCE PROBLEM",IF(ISNA(MATCH(C1063,ItemName,0)),"ITEM NOT IN LIST",IF(OR(NOT(ISNUMBER(D1063)),D1063&lt;=0),"QTY PROBLEM","OK"))))))))</f>
        <v>OK</v>
      </c>
    </row>
    <row r="1064" spans="1:10" x14ac:dyDescent="0.25">
      <c r="A1064" s="25">
        <v>46289</v>
      </c>
      <c r="B1064" s="15" t="s">
        <v>2616</v>
      </c>
      <c r="C1064" s="15" t="s">
        <v>526</v>
      </c>
      <c r="D1064" s="16">
        <v>4</v>
      </c>
      <c r="E1064" s="18">
        <f t="shared" si="82"/>
        <v>15</v>
      </c>
      <c r="F1064" s="18">
        <f t="shared" si="83"/>
        <v>60</v>
      </c>
      <c r="G1064" s="18">
        <f t="shared" si="84"/>
        <v>9.7799999999999994</v>
      </c>
      <c r="H1064" s="18">
        <f t="shared" si="85"/>
        <v>20.880000000000003</v>
      </c>
      <c r="J1064" t="str">
        <f ca="1">IF(C1064="","",IF(A1064="","NO DATE",IF(NOT(ISNUMBER(A1064)),"DATE IS TEXT",IF(A1064&lt;&gt;INT(A1064),"DATE HAS TIME",IF(OR(A1064&lt;DATE(2026,9,16),A1064&gt;TODAY()),"DATE OUT OF RANGE",IF(ISNA(MATCH(B1064,{"SA-DAY","SA-NYT","SYS-DAY","SYS-NYT"},0)),"REFERENCE PROBLEM",IF(ISNA(MATCH(C1064,ItemName,0)),"ITEM NOT IN LIST",IF(OR(NOT(ISNUMBER(D1064)),D1064&lt;=0),"QTY PROBLEM","OK"))))))))</f>
        <v>OK</v>
      </c>
    </row>
    <row r="1065" spans="1:10" x14ac:dyDescent="0.25">
      <c r="A1065" s="25">
        <v>46289</v>
      </c>
      <c r="B1065" s="15" t="s">
        <v>2616</v>
      </c>
      <c r="C1065" s="15" t="s">
        <v>534</v>
      </c>
      <c r="D1065" s="16">
        <v>1</v>
      </c>
      <c r="E1065" s="18">
        <f t="shared" si="82"/>
        <v>30</v>
      </c>
      <c r="F1065" s="18">
        <f t="shared" si="83"/>
        <v>30</v>
      </c>
      <c r="G1065" s="18">
        <f t="shared" si="84"/>
        <v>19.567499999999999</v>
      </c>
      <c r="H1065" s="18">
        <f t="shared" si="85"/>
        <v>10.432500000000001</v>
      </c>
      <c r="J1065" t="str">
        <f ca="1">IF(C1065="","",IF(A1065="","NO DATE",IF(NOT(ISNUMBER(A1065)),"DATE IS TEXT",IF(A1065&lt;&gt;INT(A1065),"DATE HAS TIME",IF(OR(A1065&lt;DATE(2026,9,16),A1065&gt;TODAY()),"DATE OUT OF RANGE",IF(ISNA(MATCH(B1065,{"SA-DAY","SA-NYT","SYS-DAY","SYS-NYT"},0)),"REFERENCE PROBLEM",IF(ISNA(MATCH(C1065,ItemName,0)),"ITEM NOT IN LIST",IF(OR(NOT(ISNUMBER(D1065)),D1065&lt;=0),"QTY PROBLEM","OK"))))))))</f>
        <v>OK</v>
      </c>
    </row>
    <row r="1066" spans="1:10" x14ac:dyDescent="0.25">
      <c r="A1066" s="25">
        <v>46289</v>
      </c>
      <c r="B1066" s="15" t="s">
        <v>2616</v>
      </c>
      <c r="C1066" s="15" t="s">
        <v>604</v>
      </c>
      <c r="D1066" s="16">
        <v>11</v>
      </c>
      <c r="E1066" s="18">
        <f t="shared" si="82"/>
        <v>1</v>
      </c>
      <c r="F1066" s="18">
        <f t="shared" si="83"/>
        <v>11</v>
      </c>
      <c r="G1066" s="18">
        <f t="shared" si="84"/>
        <v>0.65249999999999997</v>
      </c>
      <c r="H1066" s="18">
        <f t="shared" si="85"/>
        <v>3.8225000000000007</v>
      </c>
      <c r="J1066" t="str">
        <f ca="1">IF(C1066="","",IF(A1066="","NO DATE",IF(NOT(ISNUMBER(A1066)),"DATE IS TEXT",IF(A1066&lt;&gt;INT(A1066),"DATE HAS TIME",IF(OR(A1066&lt;DATE(2026,9,16),A1066&gt;TODAY()),"DATE OUT OF RANGE",IF(ISNA(MATCH(B1066,{"SA-DAY","SA-NYT","SYS-DAY","SYS-NYT"},0)),"REFERENCE PROBLEM",IF(ISNA(MATCH(C1066,ItemName,0)),"ITEM NOT IN LIST",IF(OR(NOT(ISNUMBER(D1066)),D1066&lt;=0),"QTY PROBLEM","OK"))))))))</f>
        <v>OK</v>
      </c>
    </row>
    <row r="1067" spans="1:10" x14ac:dyDescent="0.25">
      <c r="A1067" s="25">
        <v>46289</v>
      </c>
      <c r="B1067" s="15" t="s">
        <v>2616</v>
      </c>
      <c r="C1067" s="15" t="s">
        <v>635</v>
      </c>
      <c r="D1067" s="16">
        <v>2</v>
      </c>
      <c r="E1067" s="18">
        <f t="shared" si="82"/>
        <v>20</v>
      </c>
      <c r="F1067" s="18">
        <f t="shared" si="83"/>
        <v>40</v>
      </c>
      <c r="G1067" s="18">
        <f t="shared" si="84"/>
        <v>11.533333333333333</v>
      </c>
      <c r="H1067" s="18">
        <f t="shared" si="85"/>
        <v>16.933333333333334</v>
      </c>
      <c r="J1067" t="str">
        <f ca="1">IF(C1067="","",IF(A1067="","NO DATE",IF(NOT(ISNUMBER(A1067)),"DATE IS TEXT",IF(A1067&lt;&gt;INT(A1067),"DATE HAS TIME",IF(OR(A1067&lt;DATE(2026,9,16),A1067&gt;TODAY()),"DATE OUT OF RANGE",IF(ISNA(MATCH(B1067,{"SA-DAY","SA-NYT","SYS-DAY","SYS-NYT"},0)),"REFERENCE PROBLEM",IF(ISNA(MATCH(C1067,ItemName,0)),"ITEM NOT IN LIST",IF(OR(NOT(ISNUMBER(D1067)),D1067&lt;=0),"QTY PROBLEM","OK"))))))))</f>
        <v>OK</v>
      </c>
    </row>
    <row r="1068" spans="1:10" x14ac:dyDescent="0.25">
      <c r="A1068" s="25">
        <v>46289</v>
      </c>
      <c r="B1068" s="15" t="s">
        <v>2616</v>
      </c>
      <c r="C1068" s="15" t="s">
        <v>659</v>
      </c>
      <c r="D1068" s="16">
        <v>19</v>
      </c>
      <c r="E1068" s="18">
        <f t="shared" si="82"/>
        <v>0.5</v>
      </c>
      <c r="F1068" s="18">
        <f t="shared" si="83"/>
        <v>9.5</v>
      </c>
      <c r="G1068" s="18">
        <f t="shared" si="84"/>
        <v>0.32250000000000001</v>
      </c>
      <c r="H1068" s="18">
        <f t="shared" si="85"/>
        <v>3.3724999999999996</v>
      </c>
      <c r="J1068" t="str">
        <f ca="1">IF(C1068="","",IF(A1068="","NO DATE",IF(NOT(ISNUMBER(A1068)),"DATE IS TEXT",IF(A1068&lt;&gt;INT(A1068),"DATE HAS TIME",IF(OR(A1068&lt;DATE(2026,9,16),A1068&gt;TODAY()),"DATE OUT OF RANGE",IF(ISNA(MATCH(B1068,{"SA-DAY","SA-NYT","SYS-DAY","SYS-NYT"},0)),"REFERENCE PROBLEM",IF(ISNA(MATCH(C1068,ItemName,0)),"ITEM NOT IN LIST",IF(OR(NOT(ISNUMBER(D1068)),D1068&lt;=0),"QTY PROBLEM","OK"))))))))</f>
        <v>OK</v>
      </c>
    </row>
    <row r="1069" spans="1:10" x14ac:dyDescent="0.25">
      <c r="A1069" s="25">
        <v>46289</v>
      </c>
      <c r="B1069" s="15" t="s">
        <v>2616</v>
      </c>
      <c r="C1069" s="15" t="s">
        <v>689</v>
      </c>
      <c r="D1069" s="16">
        <v>1</v>
      </c>
      <c r="E1069" s="18">
        <f t="shared" si="82"/>
        <v>20</v>
      </c>
      <c r="F1069" s="18">
        <f t="shared" si="83"/>
        <v>20</v>
      </c>
      <c r="G1069" s="18">
        <f t="shared" si="84"/>
        <v>8.8800000000000008</v>
      </c>
      <c r="H1069" s="18">
        <f t="shared" si="85"/>
        <v>11.12</v>
      </c>
      <c r="J1069" t="str">
        <f ca="1">IF(C1069="","",IF(A1069="","NO DATE",IF(NOT(ISNUMBER(A1069)),"DATE IS TEXT",IF(A1069&lt;&gt;INT(A1069),"DATE HAS TIME",IF(OR(A1069&lt;DATE(2026,9,16),A1069&gt;TODAY()),"DATE OUT OF RANGE",IF(ISNA(MATCH(B1069,{"SA-DAY","SA-NYT","SYS-DAY","SYS-NYT"},0)),"REFERENCE PROBLEM",IF(ISNA(MATCH(C1069,ItemName,0)),"ITEM NOT IN LIST",IF(OR(NOT(ISNUMBER(D1069)),D1069&lt;=0),"QTY PROBLEM","OK"))))))))</f>
        <v>OK</v>
      </c>
    </row>
    <row r="1070" spans="1:10" x14ac:dyDescent="0.25">
      <c r="A1070" s="25">
        <v>46289</v>
      </c>
      <c r="B1070" s="15" t="s">
        <v>2616</v>
      </c>
      <c r="C1070" s="15" t="s">
        <v>713</v>
      </c>
      <c r="D1070" s="16">
        <v>1</v>
      </c>
      <c r="E1070" s="18">
        <f t="shared" si="82"/>
        <v>20</v>
      </c>
      <c r="F1070" s="18">
        <f t="shared" si="83"/>
        <v>20</v>
      </c>
      <c r="G1070" s="18">
        <f t="shared" si="84"/>
        <v>13.0425</v>
      </c>
      <c r="H1070" s="18">
        <f t="shared" si="85"/>
        <v>6.9574999999999996</v>
      </c>
      <c r="J1070" t="str">
        <f ca="1">IF(C1070="","",IF(A1070="","NO DATE",IF(NOT(ISNUMBER(A1070)),"DATE IS TEXT",IF(A1070&lt;&gt;INT(A1070),"DATE HAS TIME",IF(OR(A1070&lt;DATE(2026,9,16),A1070&gt;TODAY()),"DATE OUT OF RANGE",IF(ISNA(MATCH(B1070,{"SA-DAY","SA-NYT","SYS-DAY","SYS-NYT"},0)),"REFERENCE PROBLEM",IF(ISNA(MATCH(C1070,ItemName,0)),"ITEM NOT IN LIST",IF(OR(NOT(ISNUMBER(D1070)),D1070&lt;=0),"QTY PROBLEM","OK"))))))))</f>
        <v>OK</v>
      </c>
    </row>
    <row r="1071" spans="1:10" x14ac:dyDescent="0.25">
      <c r="A1071" s="25">
        <v>46289</v>
      </c>
      <c r="B1071" s="15" t="s">
        <v>2616</v>
      </c>
      <c r="C1071" s="15" t="s">
        <v>800</v>
      </c>
      <c r="D1071" s="16">
        <v>1</v>
      </c>
      <c r="E1071" s="18">
        <f t="shared" si="82"/>
        <v>12</v>
      </c>
      <c r="F1071" s="18">
        <f t="shared" si="83"/>
        <v>12</v>
      </c>
      <c r="G1071" s="18">
        <f t="shared" si="84"/>
        <v>6</v>
      </c>
      <c r="H1071" s="18">
        <f t="shared" si="85"/>
        <v>6</v>
      </c>
      <c r="J1071" t="str">
        <f ca="1">IF(C1071="","",IF(A1071="","NO DATE",IF(NOT(ISNUMBER(A1071)),"DATE IS TEXT",IF(A1071&lt;&gt;INT(A1071),"DATE HAS TIME",IF(OR(A1071&lt;DATE(2026,9,16),A1071&gt;TODAY()),"DATE OUT OF RANGE",IF(ISNA(MATCH(B1071,{"SA-DAY","SA-NYT","SYS-DAY","SYS-NYT"},0)),"REFERENCE PROBLEM",IF(ISNA(MATCH(C1071,ItemName,0)),"ITEM NOT IN LIST",IF(OR(NOT(ISNUMBER(D1071)),D1071&lt;=0),"QTY PROBLEM","OK"))))))))</f>
        <v>OK</v>
      </c>
    </row>
    <row r="1072" spans="1:10" x14ac:dyDescent="0.25">
      <c r="A1072" s="25">
        <v>46289</v>
      </c>
      <c r="B1072" s="15" t="s">
        <v>2616</v>
      </c>
      <c r="C1072" s="15" t="s">
        <v>806</v>
      </c>
      <c r="D1072" s="16">
        <v>4</v>
      </c>
      <c r="E1072" s="18">
        <f t="shared" si="82"/>
        <v>12</v>
      </c>
      <c r="F1072" s="18">
        <f t="shared" si="83"/>
        <v>48</v>
      </c>
      <c r="G1072" s="18">
        <f t="shared" si="84"/>
        <v>5.76</v>
      </c>
      <c r="H1072" s="18">
        <f t="shared" si="85"/>
        <v>24.96</v>
      </c>
      <c r="J1072" t="str">
        <f ca="1">IF(C1072="","",IF(A1072="","NO DATE",IF(NOT(ISNUMBER(A1072)),"DATE IS TEXT",IF(A1072&lt;&gt;INT(A1072),"DATE HAS TIME",IF(OR(A1072&lt;DATE(2026,9,16),A1072&gt;TODAY()),"DATE OUT OF RANGE",IF(ISNA(MATCH(B1072,{"SA-DAY","SA-NYT","SYS-DAY","SYS-NYT"},0)),"REFERENCE PROBLEM",IF(ISNA(MATCH(C1072,ItemName,0)),"ITEM NOT IN LIST",IF(OR(NOT(ISNUMBER(D1072)),D1072&lt;=0),"QTY PROBLEM","OK"))))))))</f>
        <v>OK</v>
      </c>
    </row>
    <row r="1073" spans="1:10" x14ac:dyDescent="0.25">
      <c r="A1073" s="25">
        <v>46289</v>
      </c>
      <c r="B1073" s="15" t="s">
        <v>2616</v>
      </c>
      <c r="C1073" s="15" t="s">
        <v>846</v>
      </c>
      <c r="D1073" s="16">
        <v>1</v>
      </c>
      <c r="E1073" s="18">
        <f t="shared" si="82"/>
        <v>5</v>
      </c>
      <c r="F1073" s="18">
        <f t="shared" si="83"/>
        <v>5</v>
      </c>
      <c r="G1073" s="18">
        <f t="shared" si="84"/>
        <v>3.2625000000000002</v>
      </c>
      <c r="H1073" s="18">
        <f t="shared" si="85"/>
        <v>1.7374999999999998</v>
      </c>
      <c r="J1073" t="str">
        <f ca="1">IF(C1073="","",IF(A1073="","NO DATE",IF(NOT(ISNUMBER(A1073)),"DATE IS TEXT",IF(A1073&lt;&gt;INT(A1073),"DATE HAS TIME",IF(OR(A1073&lt;DATE(2026,9,16),A1073&gt;TODAY()),"DATE OUT OF RANGE",IF(ISNA(MATCH(B1073,{"SA-DAY","SA-NYT","SYS-DAY","SYS-NYT"},0)),"REFERENCE PROBLEM",IF(ISNA(MATCH(C1073,ItemName,0)),"ITEM NOT IN LIST",IF(OR(NOT(ISNUMBER(D1073)),D1073&lt;=0),"QTY PROBLEM","OK"))))))))</f>
        <v>OK</v>
      </c>
    </row>
    <row r="1074" spans="1:10" x14ac:dyDescent="0.25">
      <c r="A1074" s="25">
        <v>46289</v>
      </c>
      <c r="B1074" s="15" t="s">
        <v>2616</v>
      </c>
      <c r="C1074" s="15" t="s">
        <v>877</v>
      </c>
      <c r="D1074" s="16">
        <v>1</v>
      </c>
      <c r="E1074" s="18">
        <f t="shared" si="82"/>
        <v>40</v>
      </c>
      <c r="F1074" s="18">
        <f t="shared" si="83"/>
        <v>40</v>
      </c>
      <c r="G1074" s="18">
        <f t="shared" si="84"/>
        <v>26.085000000000001</v>
      </c>
      <c r="H1074" s="18">
        <f t="shared" si="85"/>
        <v>13.914999999999999</v>
      </c>
      <c r="J1074" t="str">
        <f ca="1">IF(C1074="","",IF(A1074="","NO DATE",IF(NOT(ISNUMBER(A1074)),"DATE IS TEXT",IF(A1074&lt;&gt;INT(A1074),"DATE HAS TIME",IF(OR(A1074&lt;DATE(2026,9,16),A1074&gt;TODAY()),"DATE OUT OF RANGE",IF(ISNA(MATCH(B1074,{"SA-DAY","SA-NYT","SYS-DAY","SYS-NYT"},0)),"REFERENCE PROBLEM",IF(ISNA(MATCH(C1074,ItemName,0)),"ITEM NOT IN LIST",IF(OR(NOT(ISNUMBER(D1074)),D1074&lt;=0),"QTY PROBLEM","OK"))))))))</f>
        <v>OK</v>
      </c>
    </row>
    <row r="1075" spans="1:10" x14ac:dyDescent="0.25">
      <c r="A1075" s="25">
        <v>46289</v>
      </c>
      <c r="B1075" s="15" t="s">
        <v>2616</v>
      </c>
      <c r="C1075" s="15" t="s">
        <v>975</v>
      </c>
      <c r="D1075" s="16">
        <v>2</v>
      </c>
      <c r="E1075" s="18">
        <f t="shared" si="82"/>
        <v>30</v>
      </c>
      <c r="F1075" s="18">
        <f t="shared" si="83"/>
        <v>60</v>
      </c>
      <c r="G1075" s="18">
        <f t="shared" si="84"/>
        <v>19.567499999999999</v>
      </c>
      <c r="H1075" s="18">
        <f t="shared" si="85"/>
        <v>20.865000000000002</v>
      </c>
      <c r="J1075" t="str">
        <f ca="1">IF(C1075="","",IF(A1075="","NO DATE",IF(NOT(ISNUMBER(A1075)),"DATE IS TEXT",IF(A1075&lt;&gt;INT(A1075),"DATE HAS TIME",IF(OR(A1075&lt;DATE(2026,9,16),A1075&gt;TODAY()),"DATE OUT OF RANGE",IF(ISNA(MATCH(B1075,{"SA-DAY","SA-NYT","SYS-DAY","SYS-NYT"},0)),"REFERENCE PROBLEM",IF(ISNA(MATCH(C1075,ItemName,0)),"ITEM NOT IN LIST",IF(OR(NOT(ISNUMBER(D1075)),D1075&lt;=0),"QTY PROBLEM","OK"))))))))</f>
        <v>OK</v>
      </c>
    </row>
    <row r="1076" spans="1:10" x14ac:dyDescent="0.25">
      <c r="A1076" s="25">
        <v>46289</v>
      </c>
      <c r="B1076" s="15" t="s">
        <v>2616</v>
      </c>
      <c r="C1076" s="15" t="s">
        <v>1053</v>
      </c>
      <c r="D1076" s="16">
        <v>2</v>
      </c>
      <c r="E1076" s="18">
        <f t="shared" si="82"/>
        <v>30</v>
      </c>
      <c r="F1076" s="18">
        <f t="shared" si="83"/>
        <v>60</v>
      </c>
      <c r="G1076" s="18">
        <f t="shared" si="84"/>
        <v>12.8</v>
      </c>
      <c r="H1076" s="18">
        <f t="shared" si="85"/>
        <v>34.4</v>
      </c>
      <c r="J1076" t="str">
        <f ca="1">IF(C1076="","",IF(A1076="","NO DATE",IF(NOT(ISNUMBER(A1076)),"DATE IS TEXT",IF(A1076&lt;&gt;INT(A1076),"DATE HAS TIME",IF(OR(A1076&lt;DATE(2026,9,16),A1076&gt;TODAY()),"DATE OUT OF RANGE",IF(ISNA(MATCH(B1076,{"SA-DAY","SA-NYT","SYS-DAY","SYS-NYT"},0)),"REFERENCE PROBLEM",IF(ISNA(MATCH(C1076,ItemName,0)),"ITEM NOT IN LIST",IF(OR(NOT(ISNUMBER(D1076)),D1076&lt;=0),"QTY PROBLEM","OK"))))))))</f>
        <v>OK</v>
      </c>
    </row>
    <row r="1077" spans="1:10" x14ac:dyDescent="0.25">
      <c r="A1077" s="25">
        <v>46289</v>
      </c>
      <c r="B1077" s="15" t="s">
        <v>2616</v>
      </c>
      <c r="C1077" s="15" t="s">
        <v>1219</v>
      </c>
      <c r="D1077" s="16">
        <v>2</v>
      </c>
      <c r="E1077" s="18">
        <f t="shared" si="82"/>
        <v>10</v>
      </c>
      <c r="F1077" s="18">
        <f t="shared" si="83"/>
        <v>20</v>
      </c>
      <c r="G1077" s="18">
        <f t="shared" si="84"/>
        <v>6.5250000000000004</v>
      </c>
      <c r="H1077" s="18">
        <f t="shared" si="85"/>
        <v>6.9499999999999993</v>
      </c>
      <c r="J1077" t="str">
        <f ca="1">IF(C1077="","",IF(A1077="","NO DATE",IF(NOT(ISNUMBER(A1077)),"DATE IS TEXT",IF(A1077&lt;&gt;INT(A1077),"DATE HAS TIME",IF(OR(A1077&lt;DATE(2026,9,16),A1077&gt;TODAY()),"DATE OUT OF RANGE",IF(ISNA(MATCH(B1077,{"SA-DAY","SA-NYT","SYS-DAY","SYS-NYT"},0)),"REFERENCE PROBLEM",IF(ISNA(MATCH(C1077,ItemName,0)),"ITEM NOT IN LIST",IF(OR(NOT(ISNUMBER(D1077)),D1077&lt;=0),"QTY PROBLEM","OK"))))))))</f>
        <v>OK</v>
      </c>
    </row>
    <row r="1078" spans="1:10" x14ac:dyDescent="0.25">
      <c r="A1078" s="25">
        <v>46289</v>
      </c>
      <c r="B1078" s="15" t="s">
        <v>2616</v>
      </c>
      <c r="C1078" s="15" t="s">
        <v>1389</v>
      </c>
      <c r="D1078" s="16">
        <v>2</v>
      </c>
      <c r="E1078" s="18">
        <f t="shared" si="82"/>
        <v>25</v>
      </c>
      <c r="F1078" s="18">
        <f t="shared" si="83"/>
        <v>50</v>
      </c>
      <c r="G1078" s="18">
        <f t="shared" si="84"/>
        <v>17.266666666666666</v>
      </c>
      <c r="H1078" s="18">
        <f t="shared" si="85"/>
        <v>15.466666666666669</v>
      </c>
      <c r="J1078" t="str">
        <f ca="1">IF(C1078="","",IF(A1078="","NO DATE",IF(NOT(ISNUMBER(A1078)),"DATE IS TEXT",IF(A1078&lt;&gt;INT(A1078),"DATE HAS TIME",IF(OR(A1078&lt;DATE(2026,9,16),A1078&gt;TODAY()),"DATE OUT OF RANGE",IF(ISNA(MATCH(B1078,{"SA-DAY","SA-NYT","SYS-DAY","SYS-NYT"},0)),"REFERENCE PROBLEM",IF(ISNA(MATCH(C1078,ItemName,0)),"ITEM NOT IN LIST",IF(OR(NOT(ISNUMBER(D1078)),D1078&lt;=0),"QTY PROBLEM","OK"))))))))</f>
        <v>OK</v>
      </c>
    </row>
    <row r="1079" spans="1:10" x14ac:dyDescent="0.25">
      <c r="A1079" s="25">
        <v>46289</v>
      </c>
      <c r="B1079" s="15" t="s">
        <v>2616</v>
      </c>
      <c r="C1079" s="15" t="s">
        <v>1241</v>
      </c>
      <c r="D1079" s="16">
        <v>2</v>
      </c>
      <c r="E1079" s="18">
        <f t="shared" si="82"/>
        <v>5</v>
      </c>
      <c r="F1079" s="18">
        <f t="shared" si="83"/>
        <v>10</v>
      </c>
      <c r="G1079" s="18">
        <f t="shared" si="84"/>
        <v>3.2625000000000002</v>
      </c>
      <c r="H1079" s="18">
        <f t="shared" si="85"/>
        <v>3.4749999999999996</v>
      </c>
      <c r="J1079" t="str">
        <f ca="1">IF(C1079="","",IF(A1079="","NO DATE",IF(NOT(ISNUMBER(A1079)),"DATE IS TEXT",IF(A1079&lt;&gt;INT(A1079),"DATE HAS TIME",IF(OR(A1079&lt;DATE(2026,9,16),A1079&gt;TODAY()),"DATE OUT OF RANGE",IF(ISNA(MATCH(B1079,{"SA-DAY","SA-NYT","SYS-DAY","SYS-NYT"},0)),"REFERENCE PROBLEM",IF(ISNA(MATCH(C1079,ItemName,0)),"ITEM NOT IN LIST",IF(OR(NOT(ISNUMBER(D1079)),D1079&lt;=0),"QTY PROBLEM","OK"))))))))</f>
        <v>OK</v>
      </c>
    </row>
    <row r="1080" spans="1:10" x14ac:dyDescent="0.25">
      <c r="A1080" s="25">
        <v>46289</v>
      </c>
      <c r="B1080" s="15" t="s">
        <v>2616</v>
      </c>
      <c r="C1080" s="15" t="s">
        <v>1255</v>
      </c>
      <c r="D1080" s="16">
        <v>1</v>
      </c>
      <c r="E1080" s="18">
        <f t="shared" si="82"/>
        <v>35</v>
      </c>
      <c r="F1080" s="18">
        <f t="shared" si="83"/>
        <v>35</v>
      </c>
      <c r="G1080" s="18">
        <f t="shared" si="84"/>
        <v>26.68</v>
      </c>
      <c r="H1080" s="18">
        <f t="shared" si="85"/>
        <v>8.32</v>
      </c>
      <c r="J1080" t="str">
        <f ca="1">IF(C1080="","",IF(A1080="","NO DATE",IF(NOT(ISNUMBER(A1080)),"DATE IS TEXT",IF(A1080&lt;&gt;INT(A1080),"DATE HAS TIME",IF(OR(A1080&lt;DATE(2026,9,16),A1080&gt;TODAY()),"DATE OUT OF RANGE",IF(ISNA(MATCH(B1080,{"SA-DAY","SA-NYT","SYS-DAY","SYS-NYT"},0)),"REFERENCE PROBLEM",IF(ISNA(MATCH(C1080,ItemName,0)),"ITEM NOT IN LIST",IF(OR(NOT(ISNUMBER(D1080)),D1080&lt;=0),"QTY PROBLEM","OK"))))))))</f>
        <v>OK</v>
      </c>
    </row>
    <row r="1081" spans="1:10" x14ac:dyDescent="0.25">
      <c r="A1081" s="25">
        <v>46289</v>
      </c>
      <c r="B1081" s="15" t="s">
        <v>2616</v>
      </c>
      <c r="C1081" s="15" t="s">
        <v>1305</v>
      </c>
      <c r="D1081" s="16">
        <v>1</v>
      </c>
      <c r="E1081" s="18">
        <f t="shared" si="82"/>
        <v>35</v>
      </c>
      <c r="F1081" s="18">
        <f t="shared" si="83"/>
        <v>35</v>
      </c>
      <c r="G1081" s="18">
        <f t="shared" si="84"/>
        <v>22.822500000000002</v>
      </c>
      <c r="H1081" s="18">
        <f t="shared" si="85"/>
        <v>12.177499999999998</v>
      </c>
      <c r="J1081" t="str">
        <f ca="1">IF(C1081="","",IF(A1081="","NO DATE",IF(NOT(ISNUMBER(A1081)),"DATE IS TEXT",IF(A1081&lt;&gt;INT(A1081),"DATE HAS TIME",IF(OR(A1081&lt;DATE(2026,9,16),A1081&gt;TODAY()),"DATE OUT OF RANGE",IF(ISNA(MATCH(B1081,{"SA-DAY","SA-NYT","SYS-DAY","SYS-NYT"},0)),"REFERENCE PROBLEM",IF(ISNA(MATCH(C1081,ItemName,0)),"ITEM NOT IN LIST",IF(OR(NOT(ISNUMBER(D1081)),D1081&lt;=0),"QTY PROBLEM","OK"))))))))</f>
        <v>OK</v>
      </c>
    </row>
    <row r="1082" spans="1:10" x14ac:dyDescent="0.25">
      <c r="A1082" s="25">
        <v>46289</v>
      </c>
      <c r="B1082" s="15" t="s">
        <v>2616</v>
      </c>
      <c r="C1082" s="15" t="s">
        <v>1309</v>
      </c>
      <c r="D1082" s="16">
        <v>3</v>
      </c>
      <c r="E1082" s="18">
        <f t="shared" si="82"/>
        <v>35</v>
      </c>
      <c r="F1082" s="18">
        <f t="shared" si="83"/>
        <v>105</v>
      </c>
      <c r="G1082" s="18">
        <f t="shared" si="84"/>
        <v>26.68</v>
      </c>
      <c r="H1082" s="18">
        <f t="shared" si="85"/>
        <v>24.960000000000008</v>
      </c>
      <c r="J1082" t="str">
        <f ca="1">IF(C1082="","",IF(A1082="","NO DATE",IF(NOT(ISNUMBER(A1082)),"DATE IS TEXT",IF(A1082&lt;&gt;INT(A1082),"DATE HAS TIME",IF(OR(A1082&lt;DATE(2026,9,16),A1082&gt;TODAY()),"DATE OUT OF RANGE",IF(ISNA(MATCH(B1082,{"SA-DAY","SA-NYT","SYS-DAY","SYS-NYT"},0)),"REFERENCE PROBLEM",IF(ISNA(MATCH(C1082,ItemName,0)),"ITEM NOT IN LIST",IF(OR(NOT(ISNUMBER(D1082)),D1082&lt;=0),"QTY PROBLEM","OK"))))))))</f>
        <v>OK</v>
      </c>
    </row>
    <row r="1083" spans="1:10" x14ac:dyDescent="0.25">
      <c r="A1083" s="25">
        <v>46289</v>
      </c>
      <c r="B1083" s="15" t="s">
        <v>2616</v>
      </c>
      <c r="C1083" s="15" t="s">
        <v>1395</v>
      </c>
      <c r="D1083" s="16">
        <v>1</v>
      </c>
      <c r="E1083" s="18">
        <v>2</v>
      </c>
      <c r="F1083" s="18">
        <f t="shared" si="83"/>
        <v>2</v>
      </c>
      <c r="G1083" s="18">
        <f t="shared" si="84"/>
        <v>7.9166666666666652</v>
      </c>
      <c r="H1083" s="18">
        <f t="shared" si="85"/>
        <v>-5.9166666666666652</v>
      </c>
      <c r="J1083" t="str">
        <f ca="1">IF(C1083="","",IF(A1083="","NO DATE",IF(NOT(ISNUMBER(A1083)),"DATE IS TEXT",IF(A1083&lt;&gt;INT(A1083),"DATE HAS TIME",IF(OR(A1083&lt;DATE(2026,9,16),A1083&gt;TODAY()),"DATE OUT OF RANGE",IF(ISNA(MATCH(B1083,{"SA-DAY","SA-NYT","SYS-DAY","SYS-NYT"},0)),"REFERENCE PROBLEM",IF(ISNA(MATCH(C1083,ItemName,0)),"ITEM NOT IN LIST",IF(OR(NOT(ISNUMBER(D1083)),D1083&lt;=0),"QTY PROBLEM","OK"))))))))</f>
        <v>OK</v>
      </c>
    </row>
    <row r="1084" spans="1:10" x14ac:dyDescent="0.25">
      <c r="A1084" s="25">
        <v>46289</v>
      </c>
      <c r="B1084" s="15" t="s">
        <v>2616</v>
      </c>
      <c r="C1084" s="15" t="s">
        <v>1411</v>
      </c>
      <c r="D1084" s="16">
        <v>2</v>
      </c>
      <c r="E1084" s="18">
        <f t="shared" si="82"/>
        <v>30</v>
      </c>
      <c r="F1084" s="18">
        <f t="shared" si="83"/>
        <v>60</v>
      </c>
      <c r="G1084" s="18">
        <f t="shared" si="84"/>
        <v>23.866666666666667</v>
      </c>
      <c r="H1084" s="18">
        <f t="shared" si="85"/>
        <v>12.266666666666666</v>
      </c>
      <c r="J1084" t="str">
        <f ca="1">IF(C1084="","",IF(A1084="","NO DATE",IF(NOT(ISNUMBER(A1084)),"DATE IS TEXT",IF(A1084&lt;&gt;INT(A1084),"DATE HAS TIME",IF(OR(A1084&lt;DATE(2026,9,16),A1084&gt;TODAY()),"DATE OUT OF RANGE",IF(ISNA(MATCH(B1084,{"SA-DAY","SA-NYT","SYS-DAY","SYS-NYT"},0)),"REFERENCE PROBLEM",IF(ISNA(MATCH(C1084,ItemName,0)),"ITEM NOT IN LIST",IF(OR(NOT(ISNUMBER(D1084)),D1084&lt;=0),"QTY PROBLEM","OK"))))))))</f>
        <v>OK</v>
      </c>
    </row>
    <row r="1085" spans="1:10" x14ac:dyDescent="0.25">
      <c r="A1085" s="25">
        <v>46289</v>
      </c>
      <c r="B1085" s="15" t="s">
        <v>2616</v>
      </c>
      <c r="C1085" s="15" t="s">
        <v>1413</v>
      </c>
      <c r="D1085" s="16">
        <v>1</v>
      </c>
      <c r="E1085" s="18">
        <f t="shared" si="82"/>
        <v>20</v>
      </c>
      <c r="F1085" s="18">
        <f t="shared" si="83"/>
        <v>20</v>
      </c>
      <c r="G1085" s="18">
        <f t="shared" si="84"/>
        <v>18.399999999999999</v>
      </c>
      <c r="H1085" s="18">
        <f t="shared" si="85"/>
        <v>1.6000000000000014</v>
      </c>
      <c r="J1085" t="str">
        <f ca="1">IF(C1085="","",IF(A1085="","NO DATE",IF(NOT(ISNUMBER(A1085)),"DATE IS TEXT",IF(A1085&lt;&gt;INT(A1085),"DATE HAS TIME",IF(OR(A1085&lt;DATE(2026,9,16),A1085&gt;TODAY()),"DATE OUT OF RANGE",IF(ISNA(MATCH(B1085,{"SA-DAY","SA-NYT","SYS-DAY","SYS-NYT"},0)),"REFERENCE PROBLEM",IF(ISNA(MATCH(C1085,ItemName,0)),"ITEM NOT IN LIST",IF(OR(NOT(ISNUMBER(D1085)),D1085&lt;=0),"QTY PROBLEM","OK"))))))))</f>
        <v>OK</v>
      </c>
    </row>
    <row r="1086" spans="1:10" x14ac:dyDescent="0.25">
      <c r="A1086" s="25">
        <v>46289</v>
      </c>
      <c r="B1086" s="15" t="s">
        <v>2616</v>
      </c>
      <c r="C1086" s="15" t="s">
        <v>1421</v>
      </c>
      <c r="D1086" s="16">
        <v>3</v>
      </c>
      <c r="E1086" s="18">
        <f t="shared" si="82"/>
        <v>25</v>
      </c>
      <c r="F1086" s="18">
        <f t="shared" si="83"/>
        <v>75</v>
      </c>
      <c r="G1086" s="18">
        <f t="shared" si="84"/>
        <v>18.399999999999999</v>
      </c>
      <c r="H1086" s="18">
        <f t="shared" si="85"/>
        <v>19.800000000000004</v>
      </c>
      <c r="J1086" t="str">
        <f ca="1">IF(C1086="","",IF(A1086="","NO DATE",IF(NOT(ISNUMBER(A1086)),"DATE IS TEXT",IF(A1086&lt;&gt;INT(A1086),"DATE HAS TIME",IF(OR(A1086&lt;DATE(2026,9,16),A1086&gt;TODAY()),"DATE OUT OF RANGE",IF(ISNA(MATCH(B1086,{"SA-DAY","SA-NYT","SYS-DAY","SYS-NYT"},0)),"REFERENCE PROBLEM",IF(ISNA(MATCH(C1086,ItemName,0)),"ITEM NOT IN LIST",IF(OR(NOT(ISNUMBER(D1086)),D1086&lt;=0),"QTY PROBLEM","OK"))))))))</f>
        <v>OK</v>
      </c>
    </row>
    <row r="1087" spans="1:10" x14ac:dyDescent="0.25">
      <c r="A1087" s="25">
        <v>46289</v>
      </c>
      <c r="B1087" s="15" t="s">
        <v>2616</v>
      </c>
      <c r="C1087" s="15" t="s">
        <v>1427</v>
      </c>
      <c r="D1087" s="16">
        <v>1</v>
      </c>
      <c r="E1087" s="18">
        <f t="shared" si="82"/>
        <v>20</v>
      </c>
      <c r="F1087" s="18">
        <f t="shared" si="83"/>
        <v>20</v>
      </c>
      <c r="G1087" s="18">
        <f t="shared" si="84"/>
        <v>13.0425</v>
      </c>
      <c r="H1087" s="18">
        <f t="shared" si="85"/>
        <v>6.9574999999999996</v>
      </c>
      <c r="J1087" t="str">
        <f ca="1">IF(C1087="","",IF(A1087="","NO DATE",IF(NOT(ISNUMBER(A1087)),"DATE IS TEXT",IF(A1087&lt;&gt;INT(A1087),"DATE HAS TIME",IF(OR(A1087&lt;DATE(2026,9,16),A1087&gt;TODAY()),"DATE OUT OF RANGE",IF(ISNA(MATCH(B1087,{"SA-DAY","SA-NYT","SYS-DAY","SYS-NYT"},0)),"REFERENCE PROBLEM",IF(ISNA(MATCH(C1087,ItemName,0)),"ITEM NOT IN LIST",IF(OR(NOT(ISNUMBER(D1087)),D1087&lt;=0),"QTY PROBLEM","OK"))))))))</f>
        <v>OK</v>
      </c>
    </row>
    <row r="1088" spans="1:10" x14ac:dyDescent="0.25">
      <c r="A1088" s="25">
        <v>46289</v>
      </c>
      <c r="B1088" s="15" t="s">
        <v>2616</v>
      </c>
      <c r="C1088" s="15" t="s">
        <v>1537</v>
      </c>
      <c r="D1088" s="16">
        <v>2</v>
      </c>
      <c r="E1088" s="18">
        <f t="shared" si="82"/>
        <v>95</v>
      </c>
      <c r="F1088" s="18">
        <f t="shared" si="83"/>
        <v>190</v>
      </c>
      <c r="G1088" s="18">
        <f t="shared" si="84"/>
        <v>53.733333333333334</v>
      </c>
      <c r="H1088" s="18">
        <f t="shared" si="85"/>
        <v>82.533333333333331</v>
      </c>
      <c r="J1088" t="str">
        <f ca="1">IF(C1088="","",IF(A1088="","NO DATE",IF(NOT(ISNUMBER(A1088)),"DATE IS TEXT",IF(A1088&lt;&gt;INT(A1088),"DATE HAS TIME",IF(OR(A1088&lt;DATE(2026,9,16),A1088&gt;TODAY()),"DATE OUT OF RANGE",IF(ISNA(MATCH(B1088,{"SA-DAY","SA-NYT","SYS-DAY","SYS-NYT"},0)),"REFERENCE PROBLEM",IF(ISNA(MATCH(C1088,ItemName,0)),"ITEM NOT IN LIST",IF(OR(NOT(ISNUMBER(D1088)),D1088&lt;=0),"QTY PROBLEM","OK"))))))))</f>
        <v>OK</v>
      </c>
    </row>
    <row r="1089" spans="1:10" x14ac:dyDescent="0.25">
      <c r="A1089" s="25">
        <v>46289</v>
      </c>
      <c r="B1089" s="15" t="s">
        <v>2616</v>
      </c>
      <c r="C1089" s="15" t="s">
        <v>1553</v>
      </c>
      <c r="D1089" s="16">
        <v>11</v>
      </c>
      <c r="E1089" s="18">
        <f t="shared" si="82"/>
        <v>20</v>
      </c>
      <c r="F1089" s="18">
        <f t="shared" si="83"/>
        <v>220</v>
      </c>
      <c r="G1089" s="18">
        <f t="shared" si="84"/>
        <v>13.106666666666667</v>
      </c>
      <c r="H1089" s="18">
        <f t="shared" si="85"/>
        <v>75.826666666666654</v>
      </c>
      <c r="J1089" t="str">
        <f ca="1">IF(C1089="","",IF(A1089="","NO DATE",IF(NOT(ISNUMBER(A1089)),"DATE IS TEXT",IF(A1089&lt;&gt;INT(A1089),"DATE HAS TIME",IF(OR(A1089&lt;DATE(2026,9,16),A1089&gt;TODAY()),"DATE OUT OF RANGE",IF(ISNA(MATCH(B1089,{"SA-DAY","SA-NYT","SYS-DAY","SYS-NYT"},0)),"REFERENCE PROBLEM",IF(ISNA(MATCH(C1089,ItemName,0)),"ITEM NOT IN LIST",IF(OR(NOT(ISNUMBER(D1089)),D1089&lt;=0),"QTY PROBLEM","OK"))))))))</f>
        <v>OK</v>
      </c>
    </row>
    <row r="1090" spans="1:10" x14ac:dyDescent="0.25">
      <c r="A1090" s="25">
        <v>46289</v>
      </c>
      <c r="B1090" s="15" t="s">
        <v>2616</v>
      </c>
      <c r="C1090" s="15" t="s">
        <v>1561</v>
      </c>
      <c r="D1090" s="16">
        <v>1</v>
      </c>
      <c r="E1090" s="18">
        <f t="shared" si="82"/>
        <v>20</v>
      </c>
      <c r="F1090" s="18">
        <f t="shared" si="83"/>
        <v>20</v>
      </c>
      <c r="G1090" s="18">
        <f t="shared" si="84"/>
        <v>13.106666666666667</v>
      </c>
      <c r="H1090" s="18">
        <f t="shared" si="85"/>
        <v>6.8933333333333326</v>
      </c>
      <c r="J1090" t="str">
        <f ca="1">IF(C1090="","",IF(A1090="","NO DATE",IF(NOT(ISNUMBER(A1090)),"DATE IS TEXT",IF(A1090&lt;&gt;INT(A1090),"DATE HAS TIME",IF(OR(A1090&lt;DATE(2026,9,16),A1090&gt;TODAY()),"DATE OUT OF RANGE",IF(ISNA(MATCH(B1090,{"SA-DAY","SA-NYT","SYS-DAY","SYS-NYT"},0)),"REFERENCE PROBLEM",IF(ISNA(MATCH(C1090,ItemName,0)),"ITEM NOT IN LIST",IF(OR(NOT(ISNUMBER(D1090)),D1090&lt;=0),"QTY PROBLEM","OK"))))))))</f>
        <v>OK</v>
      </c>
    </row>
    <row r="1091" spans="1:10" x14ac:dyDescent="0.25">
      <c r="A1091" s="25">
        <v>46289</v>
      </c>
      <c r="B1091" s="15" t="s">
        <v>2616</v>
      </c>
      <c r="C1091" s="15" t="s">
        <v>1569</v>
      </c>
      <c r="D1091" s="16">
        <v>3</v>
      </c>
      <c r="E1091" s="18">
        <f t="shared" si="82"/>
        <v>20</v>
      </c>
      <c r="F1091" s="18">
        <f t="shared" si="83"/>
        <v>60</v>
      </c>
      <c r="G1091" s="18">
        <f t="shared" si="84"/>
        <v>13.106666666666667</v>
      </c>
      <c r="H1091" s="18">
        <f t="shared" si="85"/>
        <v>20.68</v>
      </c>
      <c r="J1091" t="str">
        <f ca="1">IF(C1091="","",IF(A1091="","NO DATE",IF(NOT(ISNUMBER(A1091)),"DATE IS TEXT",IF(A1091&lt;&gt;INT(A1091),"DATE HAS TIME",IF(OR(A1091&lt;DATE(2026,9,16),A1091&gt;TODAY()),"DATE OUT OF RANGE",IF(ISNA(MATCH(B1091,{"SA-DAY","SA-NYT","SYS-DAY","SYS-NYT"},0)),"REFERENCE PROBLEM",IF(ISNA(MATCH(C1091,ItemName,0)),"ITEM NOT IN LIST",IF(OR(NOT(ISNUMBER(D1091)),D1091&lt;=0),"QTY PROBLEM","OK"))))))))</f>
        <v>OK</v>
      </c>
    </row>
    <row r="1092" spans="1:10" x14ac:dyDescent="0.25">
      <c r="A1092" s="25">
        <v>46289</v>
      </c>
      <c r="B1092" s="15" t="s">
        <v>2616</v>
      </c>
      <c r="C1092" s="15" t="s">
        <v>1745</v>
      </c>
      <c r="D1092" s="16">
        <v>2</v>
      </c>
      <c r="E1092" s="18">
        <f t="shared" si="82"/>
        <v>10</v>
      </c>
      <c r="F1092" s="18">
        <f t="shared" si="83"/>
        <v>20</v>
      </c>
      <c r="G1092" s="18">
        <f t="shared" si="84"/>
        <v>6.5250000000000004</v>
      </c>
      <c r="H1092" s="18">
        <f t="shared" si="85"/>
        <v>6.9499999999999993</v>
      </c>
      <c r="J1092" t="str">
        <f ca="1">IF(C1092="","",IF(A1092="","NO DATE",IF(NOT(ISNUMBER(A1092)),"DATE IS TEXT",IF(A1092&lt;&gt;INT(A1092),"DATE HAS TIME",IF(OR(A1092&lt;DATE(2026,9,16),A1092&gt;TODAY()),"DATE OUT OF RANGE",IF(ISNA(MATCH(B1092,{"SA-DAY","SA-NYT","SYS-DAY","SYS-NYT"},0)),"REFERENCE PROBLEM",IF(ISNA(MATCH(C1092,ItemName,0)),"ITEM NOT IN LIST",IF(OR(NOT(ISNUMBER(D1092)),D1092&lt;=0),"QTY PROBLEM","OK"))))))))</f>
        <v>OK</v>
      </c>
    </row>
    <row r="1093" spans="1:10" x14ac:dyDescent="0.25">
      <c r="A1093" s="25">
        <v>46289</v>
      </c>
      <c r="B1093" s="15" t="s">
        <v>2616</v>
      </c>
      <c r="C1093" s="15" t="s">
        <v>1759</v>
      </c>
      <c r="D1093" s="16">
        <v>10</v>
      </c>
      <c r="E1093" s="18">
        <f t="shared" si="82"/>
        <v>15</v>
      </c>
      <c r="F1093" s="18">
        <f t="shared" si="83"/>
        <v>150</v>
      </c>
      <c r="G1093" s="18">
        <f t="shared" si="84"/>
        <v>6.8</v>
      </c>
      <c r="H1093" s="18">
        <f t="shared" si="85"/>
        <v>82</v>
      </c>
      <c r="J1093" t="str">
        <f ca="1">IF(C1093="","",IF(A1093="","NO DATE",IF(NOT(ISNUMBER(A1093)),"DATE IS TEXT",IF(A1093&lt;&gt;INT(A1093),"DATE HAS TIME",IF(OR(A1093&lt;DATE(2026,9,16),A1093&gt;TODAY()),"DATE OUT OF RANGE",IF(ISNA(MATCH(B1093,{"SA-DAY","SA-NYT","SYS-DAY","SYS-NYT"},0)),"REFERENCE PROBLEM",IF(ISNA(MATCH(C1093,ItemName,0)),"ITEM NOT IN LIST",IF(OR(NOT(ISNUMBER(D1093)),D1093&lt;=0),"QTY PROBLEM","OK"))))))))</f>
        <v>OK</v>
      </c>
    </row>
    <row r="1094" spans="1:10" x14ac:dyDescent="0.25">
      <c r="A1094" s="25">
        <v>46289</v>
      </c>
      <c r="B1094" s="15" t="s">
        <v>2616</v>
      </c>
      <c r="C1094" s="15" t="s">
        <v>1777</v>
      </c>
      <c r="D1094" s="16">
        <v>1</v>
      </c>
      <c r="E1094" s="18">
        <f t="shared" si="82"/>
        <v>15</v>
      </c>
      <c r="F1094" s="18">
        <f t="shared" si="83"/>
        <v>15</v>
      </c>
      <c r="G1094" s="18">
        <f t="shared" si="84"/>
        <v>7.04</v>
      </c>
      <c r="H1094" s="18">
        <f t="shared" si="85"/>
        <v>7.96</v>
      </c>
      <c r="J1094" t="str">
        <f ca="1">IF(C1094="","",IF(A1094="","NO DATE",IF(NOT(ISNUMBER(A1094)),"DATE IS TEXT",IF(A1094&lt;&gt;INT(A1094),"DATE HAS TIME",IF(OR(A1094&lt;DATE(2026,9,16),A1094&gt;TODAY()),"DATE OUT OF RANGE",IF(ISNA(MATCH(B1094,{"SA-DAY","SA-NYT","SYS-DAY","SYS-NYT"},0)),"REFERENCE PROBLEM",IF(ISNA(MATCH(C1094,ItemName,0)),"ITEM NOT IN LIST",IF(OR(NOT(ISNUMBER(D1094)),D1094&lt;=0),"QTY PROBLEM","OK"))))))))</f>
        <v>OK</v>
      </c>
    </row>
    <row r="1095" spans="1:10" x14ac:dyDescent="0.25">
      <c r="A1095" s="25">
        <v>46289</v>
      </c>
      <c r="B1095" s="15" t="s">
        <v>2616</v>
      </c>
      <c r="C1095" s="15" t="s">
        <v>1835</v>
      </c>
      <c r="D1095" s="16">
        <v>1</v>
      </c>
      <c r="E1095" s="18">
        <f t="shared" si="82"/>
        <v>40</v>
      </c>
      <c r="F1095" s="18">
        <f t="shared" si="83"/>
        <v>40</v>
      </c>
      <c r="G1095" s="18">
        <f t="shared" si="84"/>
        <v>25.9725</v>
      </c>
      <c r="H1095" s="18">
        <f t="shared" si="85"/>
        <v>14.0275</v>
      </c>
      <c r="J1095" t="str">
        <f ca="1">IF(C1095="","",IF(A1095="","NO DATE",IF(NOT(ISNUMBER(A1095)),"DATE IS TEXT",IF(A1095&lt;&gt;INT(A1095),"DATE HAS TIME",IF(OR(A1095&lt;DATE(2026,9,16),A1095&gt;TODAY()),"DATE OUT OF RANGE",IF(ISNA(MATCH(B1095,{"SA-DAY","SA-NYT","SYS-DAY","SYS-NYT"},0)),"REFERENCE PROBLEM",IF(ISNA(MATCH(C1095,ItemName,0)),"ITEM NOT IN LIST",IF(OR(NOT(ISNUMBER(D1095)),D1095&lt;=0),"QTY PROBLEM","OK"))))))))</f>
        <v>OK</v>
      </c>
    </row>
    <row r="1096" spans="1:10" x14ac:dyDescent="0.25">
      <c r="A1096" s="25">
        <v>46289</v>
      </c>
      <c r="B1096" s="15" t="s">
        <v>2616</v>
      </c>
      <c r="C1096" s="15" t="s">
        <v>1974</v>
      </c>
      <c r="D1096" s="16">
        <v>1</v>
      </c>
      <c r="E1096" s="18">
        <f t="shared" si="82"/>
        <v>15</v>
      </c>
      <c r="F1096" s="18">
        <f t="shared" si="83"/>
        <v>15</v>
      </c>
      <c r="G1096" s="18">
        <f t="shared" si="84"/>
        <v>10.943999999999999</v>
      </c>
      <c r="H1096" s="18">
        <f t="shared" si="85"/>
        <v>4.0560000000000009</v>
      </c>
      <c r="J1096" t="str">
        <f ca="1">IF(C1096="","",IF(A1096="","NO DATE",IF(NOT(ISNUMBER(A1096)),"DATE IS TEXT",IF(A1096&lt;&gt;INT(A1096),"DATE HAS TIME",IF(OR(A1096&lt;DATE(2026,9,16),A1096&gt;TODAY()),"DATE OUT OF RANGE",IF(ISNA(MATCH(B1096,{"SA-DAY","SA-NYT","SYS-DAY","SYS-NYT"},0)),"REFERENCE PROBLEM",IF(ISNA(MATCH(C1096,ItemName,0)),"ITEM NOT IN LIST",IF(OR(NOT(ISNUMBER(D1096)),D1096&lt;=0),"QTY PROBLEM","OK"))))))))</f>
        <v>OK</v>
      </c>
    </row>
    <row r="1097" spans="1:10" x14ac:dyDescent="0.25">
      <c r="A1097" s="25">
        <v>46289</v>
      </c>
      <c r="B1097" s="15" t="s">
        <v>2616</v>
      </c>
      <c r="C1097" s="15" t="s">
        <v>2106</v>
      </c>
      <c r="D1097" s="16">
        <v>1</v>
      </c>
      <c r="E1097" s="18">
        <f t="shared" si="82"/>
        <v>40</v>
      </c>
      <c r="F1097" s="18">
        <f t="shared" si="83"/>
        <v>40</v>
      </c>
      <c r="G1097" s="18">
        <f t="shared" si="84"/>
        <v>26.085000000000001</v>
      </c>
      <c r="H1097" s="18">
        <f t="shared" si="85"/>
        <v>13.914999999999999</v>
      </c>
      <c r="J1097" t="str">
        <f ca="1">IF(C1097="","",IF(A1097="","NO DATE",IF(NOT(ISNUMBER(A1097)),"DATE IS TEXT",IF(A1097&lt;&gt;INT(A1097),"DATE HAS TIME",IF(OR(A1097&lt;DATE(2026,9,16),A1097&gt;TODAY()),"DATE OUT OF RANGE",IF(ISNA(MATCH(B1097,{"SA-DAY","SA-NYT","SYS-DAY","SYS-NYT"},0)),"REFERENCE PROBLEM",IF(ISNA(MATCH(C1097,ItemName,0)),"ITEM NOT IN LIST",IF(OR(NOT(ISNUMBER(D1097)),D1097&lt;=0),"QTY PROBLEM","OK"))))))))</f>
        <v>OK</v>
      </c>
    </row>
    <row r="1098" spans="1:10" x14ac:dyDescent="0.25">
      <c r="A1098" s="25">
        <v>46289</v>
      </c>
      <c r="B1098" s="15" t="s">
        <v>2616</v>
      </c>
      <c r="C1098" s="15" t="s">
        <v>2055</v>
      </c>
      <c r="D1098" s="16">
        <v>5</v>
      </c>
      <c r="E1098" s="18">
        <f t="shared" si="82"/>
        <v>15</v>
      </c>
      <c r="F1098" s="18">
        <f t="shared" si="83"/>
        <v>75</v>
      </c>
      <c r="G1098" s="18">
        <f t="shared" si="84"/>
        <v>11.25</v>
      </c>
      <c r="H1098" s="18">
        <f t="shared" si="85"/>
        <v>18.75</v>
      </c>
      <c r="J1098" t="str">
        <f ca="1">IF(C1098="","",IF(A1098="","NO DATE",IF(NOT(ISNUMBER(A1098)),"DATE IS TEXT",IF(A1098&lt;&gt;INT(A1098),"DATE HAS TIME",IF(OR(A1098&lt;DATE(2026,9,16),A1098&gt;TODAY()),"DATE OUT OF RANGE",IF(ISNA(MATCH(B1098,{"SA-DAY","SA-NYT","SYS-DAY","SYS-NYT"},0)),"REFERENCE PROBLEM",IF(ISNA(MATCH(C1098,ItemName,0)),"ITEM NOT IN LIST",IF(OR(NOT(ISNUMBER(D1098)),D1098&lt;=0),"QTY PROBLEM","OK"))))))))</f>
        <v>OK</v>
      </c>
    </row>
    <row r="1099" spans="1:10" x14ac:dyDescent="0.25">
      <c r="A1099" s="25">
        <v>46289</v>
      </c>
      <c r="B1099" s="15" t="s">
        <v>2616</v>
      </c>
      <c r="C1099" s="15" t="s">
        <v>2088</v>
      </c>
      <c r="D1099" s="16">
        <v>7</v>
      </c>
      <c r="E1099" s="18">
        <f t="shared" si="82"/>
        <v>8</v>
      </c>
      <c r="F1099" s="18">
        <f t="shared" si="83"/>
        <v>56</v>
      </c>
      <c r="G1099" s="18">
        <f t="shared" si="84"/>
        <v>4.3968888888888893</v>
      </c>
      <c r="H1099" s="18">
        <f t="shared" si="85"/>
        <v>25.221777777777774</v>
      </c>
      <c r="J1099" t="str">
        <f ca="1">IF(C1099="","",IF(A1099="","NO DATE",IF(NOT(ISNUMBER(A1099)),"DATE IS TEXT",IF(A1099&lt;&gt;INT(A1099),"DATE HAS TIME",IF(OR(A1099&lt;DATE(2026,9,16),A1099&gt;TODAY()),"DATE OUT OF RANGE",IF(ISNA(MATCH(B1099,{"SA-DAY","SA-NYT","SYS-DAY","SYS-NYT"},0)),"REFERENCE PROBLEM",IF(ISNA(MATCH(C1099,ItemName,0)),"ITEM NOT IN LIST",IF(OR(NOT(ISNUMBER(D1099)),D1099&lt;=0),"QTY PROBLEM","OK"))))))))</f>
        <v>OK</v>
      </c>
    </row>
    <row r="1100" spans="1:10" x14ac:dyDescent="0.25">
      <c r="A1100" s="25">
        <v>46289</v>
      </c>
      <c r="B1100" s="15" t="s">
        <v>2616</v>
      </c>
      <c r="C1100" s="15" t="s">
        <v>2098</v>
      </c>
      <c r="D1100" s="16">
        <v>1</v>
      </c>
      <c r="E1100" s="18">
        <f t="shared" si="82"/>
        <v>15</v>
      </c>
      <c r="F1100" s="18">
        <f t="shared" si="83"/>
        <v>15</v>
      </c>
      <c r="G1100" s="18">
        <f t="shared" si="84"/>
        <v>9.7799999999999994</v>
      </c>
      <c r="H1100" s="18">
        <f t="shared" si="85"/>
        <v>5.2200000000000006</v>
      </c>
      <c r="J1100" t="str">
        <f ca="1">IF(C1100="","",IF(A1100="","NO DATE",IF(NOT(ISNUMBER(A1100)),"DATE IS TEXT",IF(A1100&lt;&gt;INT(A1100),"DATE HAS TIME",IF(OR(A1100&lt;DATE(2026,9,16),A1100&gt;TODAY()),"DATE OUT OF RANGE",IF(ISNA(MATCH(B1100,{"SA-DAY","SA-NYT","SYS-DAY","SYS-NYT"},0)),"REFERENCE PROBLEM",IF(ISNA(MATCH(C1100,ItemName,0)),"ITEM NOT IN LIST",IF(OR(NOT(ISNUMBER(D1100)),D1100&lt;=0),"QTY PROBLEM","OK"))))))))</f>
        <v>OK</v>
      </c>
    </row>
    <row r="1101" spans="1:10" x14ac:dyDescent="0.25">
      <c r="A1101" s="25">
        <v>46289</v>
      </c>
      <c r="B1101" s="15" t="s">
        <v>2616</v>
      </c>
      <c r="C1101" s="15" t="s">
        <v>2156</v>
      </c>
      <c r="D1101" s="16">
        <v>4</v>
      </c>
      <c r="E1101" s="18">
        <f t="shared" si="82"/>
        <v>30</v>
      </c>
      <c r="F1101" s="18">
        <f t="shared" si="83"/>
        <v>120</v>
      </c>
      <c r="G1101" s="18">
        <f t="shared" si="84"/>
        <v>16.305</v>
      </c>
      <c r="H1101" s="18">
        <f t="shared" si="85"/>
        <v>54.78</v>
      </c>
      <c r="J1101" t="str">
        <f ca="1">IF(C1101="","",IF(A1101="","NO DATE",IF(NOT(ISNUMBER(A1101)),"DATE IS TEXT",IF(A1101&lt;&gt;INT(A1101),"DATE HAS TIME",IF(OR(A1101&lt;DATE(2026,9,16),A1101&gt;TODAY()),"DATE OUT OF RANGE",IF(ISNA(MATCH(B1101,{"SA-DAY","SA-NYT","SYS-DAY","SYS-NYT"},0)),"REFERENCE PROBLEM",IF(ISNA(MATCH(C1101,ItemName,0)),"ITEM NOT IN LIST",IF(OR(NOT(ISNUMBER(D1101)),D1101&lt;=0),"QTY PROBLEM","OK"))))))))</f>
        <v>OK</v>
      </c>
    </row>
    <row r="1102" spans="1:10" x14ac:dyDescent="0.25">
      <c r="A1102" s="25">
        <v>46289</v>
      </c>
      <c r="B1102" s="15" t="s">
        <v>2616</v>
      </c>
      <c r="C1102" s="15" t="s">
        <v>2504</v>
      </c>
      <c r="D1102" s="16">
        <v>2</v>
      </c>
      <c r="E1102" s="18">
        <f t="shared" si="82"/>
        <v>10</v>
      </c>
      <c r="F1102" s="18">
        <f t="shared" si="83"/>
        <v>20</v>
      </c>
      <c r="G1102" s="18">
        <f t="shared" si="84"/>
        <v>0</v>
      </c>
      <c r="H1102" s="18">
        <f t="shared" si="85"/>
        <v>20</v>
      </c>
      <c r="J1102" t="str">
        <f ca="1">IF(C1102="","",IF(A1102="","NO DATE",IF(NOT(ISNUMBER(A1102)),"DATE IS TEXT",IF(A1102&lt;&gt;INT(A1102),"DATE HAS TIME",IF(OR(A1102&lt;DATE(2026,9,16),A1102&gt;TODAY()),"DATE OUT OF RANGE",IF(ISNA(MATCH(B1102,{"SA-DAY","SA-NYT","SYS-DAY","SYS-NYT"},0)),"REFERENCE PROBLEM",IF(ISNA(MATCH(C1102,ItemName,0)),"ITEM NOT IN LIST",IF(OR(NOT(ISNUMBER(D1102)),D1102&lt;=0),"QTY PROBLEM","OK"))))))))</f>
        <v>OK</v>
      </c>
    </row>
    <row r="1103" spans="1:10" x14ac:dyDescent="0.25">
      <c r="A1103" s="25">
        <v>46289</v>
      </c>
      <c r="B1103" s="15" t="s">
        <v>2616</v>
      </c>
      <c r="C1103" s="15" t="s">
        <v>2198</v>
      </c>
      <c r="D1103" s="16">
        <v>3</v>
      </c>
      <c r="E1103" s="18">
        <f t="shared" si="82"/>
        <v>15</v>
      </c>
      <c r="F1103" s="18">
        <f t="shared" si="83"/>
        <v>45</v>
      </c>
      <c r="G1103" s="18">
        <f t="shared" si="84"/>
        <v>9.7799999999999994</v>
      </c>
      <c r="H1103" s="18">
        <f t="shared" si="85"/>
        <v>15.660000000000004</v>
      </c>
      <c r="J1103" t="str">
        <f ca="1">IF(C1103="","",IF(A1103="","NO DATE",IF(NOT(ISNUMBER(A1103)),"DATE IS TEXT",IF(A1103&lt;&gt;INT(A1103),"DATE HAS TIME",IF(OR(A1103&lt;DATE(2026,9,16),A1103&gt;TODAY()),"DATE OUT OF RANGE",IF(ISNA(MATCH(B1103,{"SA-DAY","SA-NYT","SYS-DAY","SYS-NYT"},0)),"REFERENCE PROBLEM",IF(ISNA(MATCH(C1103,ItemName,0)),"ITEM NOT IN LIST",IF(OR(NOT(ISNUMBER(D1103)),D1103&lt;=0),"QTY PROBLEM","OK"))))))))</f>
        <v>OK</v>
      </c>
    </row>
    <row r="1104" spans="1:10" x14ac:dyDescent="0.25">
      <c r="A1104" s="25">
        <v>46289</v>
      </c>
      <c r="B1104" s="15" t="s">
        <v>2616</v>
      </c>
      <c r="C1104" s="15" t="s">
        <v>2420</v>
      </c>
      <c r="D1104" s="16">
        <v>5</v>
      </c>
      <c r="E1104" s="18">
        <f t="shared" si="82"/>
        <v>15</v>
      </c>
      <c r="F1104" s="18">
        <f t="shared" si="83"/>
        <v>75</v>
      </c>
      <c r="G1104" s="18">
        <f t="shared" si="84"/>
        <v>8.3553333333333324</v>
      </c>
      <c r="H1104" s="18">
        <f t="shared" si="85"/>
        <v>33.223333333333336</v>
      </c>
      <c r="J1104" t="str">
        <f ca="1">IF(C1104="","",IF(A1104="","NO DATE",IF(NOT(ISNUMBER(A1104)),"DATE IS TEXT",IF(A1104&lt;&gt;INT(A1104),"DATE HAS TIME",IF(OR(A1104&lt;DATE(2026,9,16),A1104&gt;TODAY()),"DATE OUT OF RANGE",IF(ISNA(MATCH(B1104,{"SA-DAY","SA-NYT","SYS-DAY","SYS-NYT"},0)),"REFERENCE PROBLEM",IF(ISNA(MATCH(C1104,ItemName,0)),"ITEM NOT IN LIST",IF(OR(NOT(ISNUMBER(D1104)),D1104&lt;=0),"QTY PROBLEM","OK"))))))))</f>
        <v>OK</v>
      </c>
    </row>
    <row r="1105" spans="1:10" x14ac:dyDescent="0.25">
      <c r="A1105" s="25">
        <v>46289</v>
      </c>
      <c r="B1105" s="15" t="s">
        <v>2616</v>
      </c>
      <c r="C1105" s="15" t="s">
        <v>2440</v>
      </c>
      <c r="D1105" s="16">
        <v>3</v>
      </c>
      <c r="E1105" s="18">
        <f t="shared" si="82"/>
        <v>12</v>
      </c>
      <c r="F1105" s="18">
        <f t="shared" si="83"/>
        <v>36</v>
      </c>
      <c r="G1105" s="18">
        <f t="shared" si="84"/>
        <v>7.8224999999999998</v>
      </c>
      <c r="H1105" s="18">
        <f t="shared" si="85"/>
        <v>12.532499999999999</v>
      </c>
      <c r="J1105" t="str">
        <f ca="1">IF(C1105="","",IF(A1105="","NO DATE",IF(NOT(ISNUMBER(A1105)),"DATE IS TEXT",IF(A1105&lt;&gt;INT(A1105),"DATE HAS TIME",IF(OR(A1105&lt;DATE(2026,9,16),A1105&gt;TODAY()),"DATE OUT OF RANGE",IF(ISNA(MATCH(B1105,{"SA-DAY","SA-NYT","SYS-DAY","SYS-NYT"},0)),"REFERENCE PROBLEM",IF(ISNA(MATCH(C1105,ItemName,0)),"ITEM NOT IN LIST",IF(OR(NOT(ISNUMBER(D1105)),D1105&lt;=0),"QTY PROBLEM","OK"))))))))</f>
        <v>OK</v>
      </c>
    </row>
    <row r="1106" spans="1:10" x14ac:dyDescent="0.25">
      <c r="A1106" s="25">
        <v>46289</v>
      </c>
      <c r="B1106" s="15" t="s">
        <v>2617</v>
      </c>
      <c r="C1106" s="15" t="s">
        <v>128</v>
      </c>
      <c r="D1106" s="16">
        <v>4</v>
      </c>
      <c r="E1106" s="18">
        <f t="shared" si="82"/>
        <v>7</v>
      </c>
      <c r="F1106" s="18">
        <f t="shared" si="83"/>
        <v>28</v>
      </c>
      <c r="G1106" s="18">
        <f t="shared" si="84"/>
        <v>4.5674999999999999</v>
      </c>
      <c r="H1106" s="18">
        <f t="shared" si="85"/>
        <v>9.73</v>
      </c>
      <c r="J1106" t="str">
        <f ca="1">IF(C1106="","",IF(A1106="","NO DATE",IF(NOT(ISNUMBER(A1106)),"DATE IS TEXT",IF(A1106&lt;&gt;INT(A1106),"DATE HAS TIME",IF(OR(A1106&lt;DATE(2026,9,16),A1106&gt;TODAY()),"DATE OUT OF RANGE",IF(ISNA(MATCH(B1106,{"SA-DAY","SA-NYT","SYS-DAY","SYS-NYT"},0)),"REFERENCE PROBLEM",IF(ISNA(MATCH(C1106,ItemName,0)),"ITEM NOT IN LIST",IF(OR(NOT(ISNUMBER(D1106)),D1106&lt;=0),"QTY PROBLEM","OK"))))))))</f>
        <v>OK</v>
      </c>
    </row>
    <row r="1107" spans="1:10" x14ac:dyDescent="0.25">
      <c r="A1107" s="25">
        <v>46289</v>
      </c>
      <c r="B1107" s="15" t="s">
        <v>2617</v>
      </c>
      <c r="C1107" s="15" t="s">
        <v>195</v>
      </c>
      <c r="D1107" s="16">
        <v>19</v>
      </c>
      <c r="E1107" s="18">
        <f t="shared" si="82"/>
        <v>15</v>
      </c>
      <c r="F1107" s="18">
        <f t="shared" si="83"/>
        <v>285</v>
      </c>
      <c r="G1107" s="18">
        <f t="shared" si="84"/>
        <v>7.04</v>
      </c>
      <c r="H1107" s="18">
        <f t="shared" si="85"/>
        <v>151.24</v>
      </c>
      <c r="J1107" t="str">
        <f ca="1">IF(C1107="","",IF(A1107="","NO DATE",IF(NOT(ISNUMBER(A1107)),"DATE IS TEXT",IF(A1107&lt;&gt;INT(A1107),"DATE HAS TIME",IF(OR(A1107&lt;DATE(2026,9,16),A1107&gt;TODAY()),"DATE OUT OF RANGE",IF(ISNA(MATCH(B1107,{"SA-DAY","SA-NYT","SYS-DAY","SYS-NYT"},0)),"REFERENCE PROBLEM",IF(ISNA(MATCH(C1107,ItemName,0)),"ITEM NOT IN LIST",IF(OR(NOT(ISNUMBER(D1107)),D1107&lt;=0),"QTY PROBLEM","OK"))))))))</f>
        <v>OK</v>
      </c>
    </row>
    <row r="1108" spans="1:10" x14ac:dyDescent="0.25">
      <c r="A1108" s="25">
        <v>46289</v>
      </c>
      <c r="B1108" s="15" t="s">
        <v>2617</v>
      </c>
      <c r="C1108" s="15" t="s">
        <v>235</v>
      </c>
      <c r="D1108" s="16">
        <v>8</v>
      </c>
      <c r="E1108" s="18">
        <f t="shared" si="82"/>
        <v>15</v>
      </c>
      <c r="F1108" s="18">
        <f t="shared" si="83"/>
        <v>120</v>
      </c>
      <c r="G1108" s="18">
        <f t="shared" si="84"/>
        <v>9.1466666666666665</v>
      </c>
      <c r="H1108" s="18">
        <f t="shared" si="85"/>
        <v>46.826666666666668</v>
      </c>
      <c r="J1108" t="str">
        <f ca="1">IF(C1108="","",IF(A1108="","NO DATE",IF(NOT(ISNUMBER(A1108)),"DATE IS TEXT",IF(A1108&lt;&gt;INT(A1108),"DATE HAS TIME",IF(OR(A1108&lt;DATE(2026,9,16),A1108&gt;TODAY()),"DATE OUT OF RANGE",IF(ISNA(MATCH(B1108,{"SA-DAY","SA-NYT","SYS-DAY","SYS-NYT"},0)),"REFERENCE PROBLEM",IF(ISNA(MATCH(C1108,ItemName,0)),"ITEM NOT IN LIST",IF(OR(NOT(ISNUMBER(D1108)),D1108&lt;=0),"QTY PROBLEM","OK"))))))))</f>
        <v>OK</v>
      </c>
    </row>
    <row r="1109" spans="1:10" x14ac:dyDescent="0.25">
      <c r="A1109" s="25">
        <v>46289</v>
      </c>
      <c r="B1109" s="15" t="s">
        <v>2617</v>
      </c>
      <c r="C1109" s="15" t="s">
        <v>237</v>
      </c>
      <c r="D1109" s="16">
        <v>2</v>
      </c>
      <c r="E1109" s="18">
        <f t="shared" si="82"/>
        <v>35</v>
      </c>
      <c r="F1109" s="18">
        <f t="shared" si="83"/>
        <v>70</v>
      </c>
      <c r="G1109" s="18">
        <f t="shared" si="84"/>
        <v>24.16</v>
      </c>
      <c r="H1109" s="18">
        <f t="shared" si="85"/>
        <v>21.68</v>
      </c>
      <c r="J1109" t="str">
        <f ca="1">IF(C1109="","",IF(A1109="","NO DATE",IF(NOT(ISNUMBER(A1109)),"DATE IS TEXT",IF(A1109&lt;&gt;INT(A1109),"DATE HAS TIME",IF(OR(A1109&lt;DATE(2026,9,16),A1109&gt;TODAY()),"DATE OUT OF RANGE",IF(ISNA(MATCH(B1109,{"SA-DAY","SA-NYT","SYS-DAY","SYS-NYT"},0)),"REFERENCE PROBLEM",IF(ISNA(MATCH(C1109,ItemName,0)),"ITEM NOT IN LIST",IF(OR(NOT(ISNUMBER(D1109)),D1109&lt;=0),"QTY PROBLEM","OK"))))))))</f>
        <v>OK</v>
      </c>
    </row>
    <row r="1110" spans="1:10" x14ac:dyDescent="0.25">
      <c r="A1110" s="25">
        <v>46289</v>
      </c>
      <c r="B1110" s="15" t="s">
        <v>2617</v>
      </c>
      <c r="C1110" s="15" t="s">
        <v>239</v>
      </c>
      <c r="D1110" s="16">
        <v>18</v>
      </c>
      <c r="E1110" s="18">
        <f t="shared" si="82"/>
        <v>7</v>
      </c>
      <c r="F1110" s="18">
        <f t="shared" si="83"/>
        <v>126</v>
      </c>
      <c r="G1110" s="18">
        <f t="shared" si="84"/>
        <v>3.1066666666666674</v>
      </c>
      <c r="H1110" s="18">
        <f t="shared" si="85"/>
        <v>70.079999999999984</v>
      </c>
      <c r="J1110" t="str">
        <f ca="1">IF(C1110="","",IF(A1110="","NO DATE",IF(NOT(ISNUMBER(A1110)),"DATE IS TEXT",IF(A1110&lt;&gt;INT(A1110),"DATE HAS TIME",IF(OR(A1110&lt;DATE(2026,9,16),A1110&gt;TODAY()),"DATE OUT OF RANGE",IF(ISNA(MATCH(B1110,{"SA-DAY","SA-NYT","SYS-DAY","SYS-NYT"},0)),"REFERENCE PROBLEM",IF(ISNA(MATCH(C1110,ItemName,0)),"ITEM NOT IN LIST",IF(OR(NOT(ISNUMBER(D1110)),D1110&lt;=0),"QTY PROBLEM","OK"))))))))</f>
        <v>OK</v>
      </c>
    </row>
    <row r="1111" spans="1:10" x14ac:dyDescent="0.25">
      <c r="A1111" s="25">
        <v>46289</v>
      </c>
      <c r="B1111" s="15" t="s">
        <v>2617</v>
      </c>
      <c r="C1111" s="15" t="s">
        <v>385</v>
      </c>
      <c r="D1111" s="16">
        <v>1</v>
      </c>
      <c r="E1111" s="18">
        <f t="shared" si="82"/>
        <v>80</v>
      </c>
      <c r="F1111" s="18">
        <f t="shared" si="83"/>
        <v>80</v>
      </c>
      <c r="G1111" s="18">
        <f t="shared" si="84"/>
        <v>52.177500000000002</v>
      </c>
      <c r="H1111" s="18">
        <f t="shared" si="85"/>
        <v>27.822499999999998</v>
      </c>
      <c r="J1111" t="str">
        <f ca="1">IF(C1111="","",IF(A1111="","NO DATE",IF(NOT(ISNUMBER(A1111)),"DATE IS TEXT",IF(A1111&lt;&gt;INT(A1111),"DATE HAS TIME",IF(OR(A1111&lt;DATE(2026,9,16),A1111&gt;TODAY()),"DATE OUT OF RANGE",IF(ISNA(MATCH(B1111,{"SA-DAY","SA-NYT","SYS-DAY","SYS-NYT"},0)),"REFERENCE PROBLEM",IF(ISNA(MATCH(C1111,ItemName,0)),"ITEM NOT IN LIST",IF(OR(NOT(ISNUMBER(D1111)),D1111&lt;=0),"QTY PROBLEM","OK"))))))))</f>
        <v>OK</v>
      </c>
    </row>
    <row r="1112" spans="1:10" x14ac:dyDescent="0.25">
      <c r="A1112" s="25">
        <v>46289</v>
      </c>
      <c r="B1112" s="15" t="s">
        <v>2617</v>
      </c>
      <c r="C1112" s="15" t="s">
        <v>403</v>
      </c>
      <c r="D1112" s="16">
        <v>1</v>
      </c>
      <c r="E1112" s="18">
        <f t="shared" si="82"/>
        <v>40</v>
      </c>
      <c r="F1112" s="18">
        <f t="shared" si="83"/>
        <v>40</v>
      </c>
      <c r="G1112" s="18">
        <f t="shared" si="84"/>
        <v>26.085000000000001</v>
      </c>
      <c r="H1112" s="18">
        <f t="shared" si="85"/>
        <v>13.914999999999999</v>
      </c>
      <c r="J1112" t="str">
        <f ca="1">IF(C1112="","",IF(A1112="","NO DATE",IF(NOT(ISNUMBER(A1112)),"DATE IS TEXT",IF(A1112&lt;&gt;INT(A1112),"DATE HAS TIME",IF(OR(A1112&lt;DATE(2026,9,16),A1112&gt;TODAY()),"DATE OUT OF RANGE",IF(ISNA(MATCH(B1112,{"SA-DAY","SA-NYT","SYS-DAY","SYS-NYT"},0)),"REFERENCE PROBLEM",IF(ISNA(MATCH(C1112,ItemName,0)),"ITEM NOT IN LIST",IF(OR(NOT(ISNUMBER(D1112)),D1112&lt;=0),"QTY PROBLEM","OK"))))))))</f>
        <v>OK</v>
      </c>
    </row>
    <row r="1113" spans="1:10" x14ac:dyDescent="0.25">
      <c r="A1113" s="25">
        <v>46289</v>
      </c>
      <c r="B1113" s="15" t="s">
        <v>2617</v>
      </c>
      <c r="C1113" s="15" t="s">
        <v>419</v>
      </c>
      <c r="D1113" s="16">
        <v>1</v>
      </c>
      <c r="E1113" s="18">
        <f t="shared" ref="E1113:E1176" si="86">IF($C1113="","",IFERROR(INDEX(ItemPriceCol,MATCH($C1113,ItemName,0)),""))</f>
        <v>15</v>
      </c>
      <c r="F1113" s="18">
        <f t="shared" ref="F1113:F1176" si="87">IF(OR($D1113="",$E1113=""),"",$D1113*$E1113)</f>
        <v>15</v>
      </c>
      <c r="G1113" s="18">
        <f t="shared" ref="G1113:G1176" si="88">IF($C1113="","",IFERROR(INDEX(ItemCostCol,MATCH($C1113,ItemName,0)),""))</f>
        <v>9.7799999999999994</v>
      </c>
      <c r="H1113" s="18">
        <f t="shared" ref="H1113:H1176" si="89">IF(OR($F1113="",$G1113=""),"",$F1113-$D1113*$G1113)</f>
        <v>5.2200000000000006</v>
      </c>
      <c r="J1113" t="str">
        <f ca="1">IF(C1113="","",IF(A1113="","NO DATE",IF(NOT(ISNUMBER(A1113)),"DATE IS TEXT",IF(A1113&lt;&gt;INT(A1113),"DATE HAS TIME",IF(OR(A1113&lt;DATE(2026,9,16),A1113&gt;TODAY()),"DATE OUT OF RANGE",IF(ISNA(MATCH(B1113,{"SA-DAY","SA-NYT","SYS-DAY","SYS-NYT"},0)),"REFERENCE PROBLEM",IF(ISNA(MATCH(C1113,ItemName,0)),"ITEM NOT IN LIST",IF(OR(NOT(ISNUMBER(D1113)),D1113&lt;=0),"QTY PROBLEM","OK"))))))))</f>
        <v>OK</v>
      </c>
    </row>
    <row r="1114" spans="1:10" x14ac:dyDescent="0.25">
      <c r="A1114" s="25">
        <v>46289</v>
      </c>
      <c r="B1114" s="15" t="s">
        <v>2617</v>
      </c>
      <c r="C1114" s="15" t="s">
        <v>510</v>
      </c>
      <c r="D1114" s="16">
        <v>2</v>
      </c>
      <c r="E1114" s="18">
        <f t="shared" si="86"/>
        <v>40</v>
      </c>
      <c r="F1114" s="18">
        <f t="shared" si="87"/>
        <v>80</v>
      </c>
      <c r="G1114" s="18">
        <f t="shared" si="88"/>
        <v>26.085000000000001</v>
      </c>
      <c r="H1114" s="18">
        <f t="shared" si="89"/>
        <v>27.83</v>
      </c>
      <c r="J1114" t="str">
        <f ca="1">IF(C1114="","",IF(A1114="","NO DATE",IF(NOT(ISNUMBER(A1114)),"DATE IS TEXT",IF(A1114&lt;&gt;INT(A1114),"DATE HAS TIME",IF(OR(A1114&lt;DATE(2026,9,16),A1114&gt;TODAY()),"DATE OUT OF RANGE",IF(ISNA(MATCH(B1114,{"SA-DAY","SA-NYT","SYS-DAY","SYS-NYT"},0)),"REFERENCE PROBLEM",IF(ISNA(MATCH(C1114,ItemName,0)),"ITEM NOT IN LIST",IF(OR(NOT(ISNUMBER(D1114)),D1114&lt;=0),"QTY PROBLEM","OK"))))))))</f>
        <v>OK</v>
      </c>
    </row>
    <row r="1115" spans="1:10" x14ac:dyDescent="0.25">
      <c r="A1115" s="25">
        <v>46289</v>
      </c>
      <c r="B1115" s="15" t="s">
        <v>2617</v>
      </c>
      <c r="C1115" s="15" t="s">
        <v>516</v>
      </c>
      <c r="D1115" s="16">
        <v>5</v>
      </c>
      <c r="E1115" s="18">
        <v>2</v>
      </c>
      <c r="F1115" s="18">
        <f t="shared" si="87"/>
        <v>10</v>
      </c>
      <c r="G1115" s="18">
        <f t="shared" si="88"/>
        <v>9.7799999999999994</v>
      </c>
      <c r="H1115" s="18">
        <f t="shared" si="89"/>
        <v>-38.9</v>
      </c>
      <c r="J1115" t="str">
        <f ca="1">IF(C1115="","",IF(A1115="","NO DATE",IF(NOT(ISNUMBER(A1115)),"DATE IS TEXT",IF(A1115&lt;&gt;INT(A1115),"DATE HAS TIME",IF(OR(A1115&lt;DATE(2026,9,16),A1115&gt;TODAY()),"DATE OUT OF RANGE",IF(ISNA(MATCH(B1115,{"SA-DAY","SA-NYT","SYS-DAY","SYS-NYT"},0)),"REFERENCE PROBLEM",IF(ISNA(MATCH(C1115,ItemName,0)),"ITEM NOT IN LIST",IF(OR(NOT(ISNUMBER(D1115)),D1115&lt;=0),"QTY PROBLEM","OK"))))))))</f>
        <v>OK</v>
      </c>
    </row>
    <row r="1116" spans="1:10" x14ac:dyDescent="0.25">
      <c r="A1116" s="25">
        <v>46289</v>
      </c>
      <c r="B1116" s="15" t="s">
        <v>2617</v>
      </c>
      <c r="C1116" s="15" t="s">
        <v>522</v>
      </c>
      <c r="D1116" s="16">
        <v>7</v>
      </c>
      <c r="E1116" s="18">
        <f t="shared" si="86"/>
        <v>15</v>
      </c>
      <c r="F1116" s="18">
        <f t="shared" si="87"/>
        <v>105</v>
      </c>
      <c r="G1116" s="18">
        <f t="shared" si="88"/>
        <v>9.7799999999999994</v>
      </c>
      <c r="H1116" s="18">
        <f t="shared" si="89"/>
        <v>36.540000000000006</v>
      </c>
      <c r="J1116" t="str">
        <f ca="1">IF(C1116="","",IF(A1116="","NO DATE",IF(NOT(ISNUMBER(A1116)),"DATE IS TEXT",IF(A1116&lt;&gt;INT(A1116),"DATE HAS TIME",IF(OR(A1116&lt;DATE(2026,9,16),A1116&gt;TODAY()),"DATE OUT OF RANGE",IF(ISNA(MATCH(B1116,{"SA-DAY","SA-NYT","SYS-DAY","SYS-NYT"},0)),"REFERENCE PROBLEM",IF(ISNA(MATCH(C1116,ItemName,0)),"ITEM NOT IN LIST",IF(OR(NOT(ISNUMBER(D1116)),D1116&lt;=0),"QTY PROBLEM","OK"))))))))</f>
        <v>OK</v>
      </c>
    </row>
    <row r="1117" spans="1:10" x14ac:dyDescent="0.25">
      <c r="A1117" s="25">
        <v>46289</v>
      </c>
      <c r="B1117" s="15" t="s">
        <v>2617</v>
      </c>
      <c r="C1117" s="15" t="s">
        <v>526</v>
      </c>
      <c r="D1117" s="16">
        <v>5</v>
      </c>
      <c r="E1117" s="18">
        <f t="shared" si="86"/>
        <v>15</v>
      </c>
      <c r="F1117" s="18">
        <f t="shared" si="87"/>
        <v>75</v>
      </c>
      <c r="G1117" s="18">
        <f t="shared" si="88"/>
        <v>9.7799999999999994</v>
      </c>
      <c r="H1117" s="18">
        <f t="shared" si="89"/>
        <v>26.1</v>
      </c>
      <c r="J1117" t="str">
        <f ca="1">IF(C1117="","",IF(A1117="","NO DATE",IF(NOT(ISNUMBER(A1117)),"DATE IS TEXT",IF(A1117&lt;&gt;INT(A1117),"DATE HAS TIME",IF(OR(A1117&lt;DATE(2026,9,16),A1117&gt;TODAY()),"DATE OUT OF RANGE",IF(ISNA(MATCH(B1117,{"SA-DAY","SA-NYT","SYS-DAY","SYS-NYT"},0)),"REFERENCE PROBLEM",IF(ISNA(MATCH(C1117,ItemName,0)),"ITEM NOT IN LIST",IF(OR(NOT(ISNUMBER(D1117)),D1117&lt;=0),"QTY PROBLEM","OK"))))))))</f>
        <v>OK</v>
      </c>
    </row>
    <row r="1118" spans="1:10" x14ac:dyDescent="0.25">
      <c r="A1118" s="25">
        <v>46289</v>
      </c>
      <c r="B1118" s="15" t="s">
        <v>2617</v>
      </c>
      <c r="C1118" s="15" t="s">
        <v>534</v>
      </c>
      <c r="D1118" s="16">
        <v>1</v>
      </c>
      <c r="E1118" s="18">
        <f t="shared" si="86"/>
        <v>30</v>
      </c>
      <c r="F1118" s="18">
        <f t="shared" si="87"/>
        <v>30</v>
      </c>
      <c r="G1118" s="18">
        <f t="shared" si="88"/>
        <v>19.567499999999999</v>
      </c>
      <c r="H1118" s="18">
        <f t="shared" si="89"/>
        <v>10.432500000000001</v>
      </c>
      <c r="J1118" t="str">
        <f ca="1">IF(C1118="","",IF(A1118="","NO DATE",IF(NOT(ISNUMBER(A1118)),"DATE IS TEXT",IF(A1118&lt;&gt;INT(A1118),"DATE HAS TIME",IF(OR(A1118&lt;DATE(2026,9,16),A1118&gt;TODAY()),"DATE OUT OF RANGE",IF(ISNA(MATCH(B1118,{"SA-DAY","SA-NYT","SYS-DAY","SYS-NYT"},0)),"REFERENCE PROBLEM",IF(ISNA(MATCH(C1118,ItemName,0)),"ITEM NOT IN LIST",IF(OR(NOT(ISNUMBER(D1118)),D1118&lt;=0),"QTY PROBLEM","OK"))))))))</f>
        <v>OK</v>
      </c>
    </row>
    <row r="1119" spans="1:10" x14ac:dyDescent="0.25">
      <c r="A1119" s="25">
        <v>46289</v>
      </c>
      <c r="B1119" s="15" t="s">
        <v>2617</v>
      </c>
      <c r="C1119" s="15" t="s">
        <v>635</v>
      </c>
      <c r="D1119" s="16">
        <v>2</v>
      </c>
      <c r="E1119" s="18">
        <f t="shared" si="86"/>
        <v>20</v>
      </c>
      <c r="F1119" s="18">
        <f t="shared" si="87"/>
        <v>40</v>
      </c>
      <c r="G1119" s="18">
        <f t="shared" si="88"/>
        <v>11.533333333333333</v>
      </c>
      <c r="H1119" s="18">
        <f t="shared" si="89"/>
        <v>16.933333333333334</v>
      </c>
      <c r="J1119" t="str">
        <f ca="1">IF(C1119="","",IF(A1119="","NO DATE",IF(NOT(ISNUMBER(A1119)),"DATE IS TEXT",IF(A1119&lt;&gt;INT(A1119),"DATE HAS TIME",IF(OR(A1119&lt;DATE(2026,9,16),A1119&gt;TODAY()),"DATE OUT OF RANGE",IF(ISNA(MATCH(B1119,{"SA-DAY","SA-NYT","SYS-DAY","SYS-NYT"},0)),"REFERENCE PROBLEM",IF(ISNA(MATCH(C1119,ItemName,0)),"ITEM NOT IN LIST",IF(OR(NOT(ISNUMBER(D1119)),D1119&lt;=0),"QTY PROBLEM","OK"))))))))</f>
        <v>OK</v>
      </c>
    </row>
    <row r="1120" spans="1:10" x14ac:dyDescent="0.25">
      <c r="A1120" s="25">
        <v>46289</v>
      </c>
      <c r="B1120" s="15" t="s">
        <v>2617</v>
      </c>
      <c r="C1120" s="15" t="s">
        <v>689</v>
      </c>
      <c r="D1120" s="16">
        <v>1</v>
      </c>
      <c r="E1120" s="18">
        <f t="shared" si="86"/>
        <v>20</v>
      </c>
      <c r="F1120" s="18">
        <f t="shared" si="87"/>
        <v>20</v>
      </c>
      <c r="G1120" s="18">
        <f t="shared" si="88"/>
        <v>8.8800000000000008</v>
      </c>
      <c r="H1120" s="18">
        <f t="shared" si="89"/>
        <v>11.12</v>
      </c>
      <c r="J1120" t="str">
        <f ca="1">IF(C1120="","",IF(A1120="","NO DATE",IF(NOT(ISNUMBER(A1120)),"DATE IS TEXT",IF(A1120&lt;&gt;INT(A1120),"DATE HAS TIME",IF(OR(A1120&lt;DATE(2026,9,16),A1120&gt;TODAY()),"DATE OUT OF RANGE",IF(ISNA(MATCH(B1120,{"SA-DAY","SA-NYT","SYS-DAY","SYS-NYT"},0)),"REFERENCE PROBLEM",IF(ISNA(MATCH(C1120,ItemName,0)),"ITEM NOT IN LIST",IF(OR(NOT(ISNUMBER(D1120)),D1120&lt;=0),"QTY PROBLEM","OK"))))))))</f>
        <v>OK</v>
      </c>
    </row>
    <row r="1121" spans="1:10" x14ac:dyDescent="0.25">
      <c r="A1121" s="25">
        <v>46289</v>
      </c>
      <c r="B1121" s="15" t="s">
        <v>2617</v>
      </c>
      <c r="C1121" s="15" t="s">
        <v>681</v>
      </c>
      <c r="D1121" s="16">
        <v>1</v>
      </c>
      <c r="E1121" s="18">
        <f t="shared" si="86"/>
        <v>35</v>
      </c>
      <c r="F1121" s="18">
        <f t="shared" si="87"/>
        <v>35</v>
      </c>
      <c r="G1121" s="18">
        <f t="shared" si="88"/>
        <v>22.400000000000002</v>
      </c>
      <c r="H1121" s="18">
        <f t="shared" si="89"/>
        <v>12.599999999999998</v>
      </c>
      <c r="J1121" t="str">
        <f ca="1">IF(C1121="","",IF(A1121="","NO DATE",IF(NOT(ISNUMBER(A1121)),"DATE IS TEXT",IF(A1121&lt;&gt;INT(A1121),"DATE HAS TIME",IF(OR(A1121&lt;DATE(2026,9,16),A1121&gt;TODAY()),"DATE OUT OF RANGE",IF(ISNA(MATCH(B1121,{"SA-DAY","SA-NYT","SYS-DAY","SYS-NYT"},0)),"REFERENCE PROBLEM",IF(ISNA(MATCH(C1121,ItemName,0)),"ITEM NOT IN LIST",IF(OR(NOT(ISNUMBER(D1121)),D1121&lt;=0),"QTY PROBLEM","OK"))))))))</f>
        <v>OK</v>
      </c>
    </row>
    <row r="1122" spans="1:10" x14ac:dyDescent="0.25">
      <c r="A1122" s="25">
        <v>46289</v>
      </c>
      <c r="B1122" s="15" t="s">
        <v>2617</v>
      </c>
      <c r="C1122" s="15" t="s">
        <v>798</v>
      </c>
      <c r="D1122" s="16">
        <v>1</v>
      </c>
      <c r="E1122" s="18">
        <f t="shared" si="86"/>
        <v>10</v>
      </c>
      <c r="F1122" s="18">
        <f t="shared" si="87"/>
        <v>10</v>
      </c>
      <c r="G1122" s="18">
        <f t="shared" si="88"/>
        <v>5.76</v>
      </c>
      <c r="H1122" s="18">
        <f t="shared" si="89"/>
        <v>4.24</v>
      </c>
      <c r="J1122" t="str">
        <f ca="1">IF(C1122="","",IF(A1122="","NO DATE",IF(NOT(ISNUMBER(A1122)),"DATE IS TEXT",IF(A1122&lt;&gt;INT(A1122),"DATE HAS TIME",IF(OR(A1122&lt;DATE(2026,9,16),A1122&gt;TODAY()),"DATE OUT OF RANGE",IF(ISNA(MATCH(B1122,{"SA-DAY","SA-NYT","SYS-DAY","SYS-NYT"},0)),"REFERENCE PROBLEM",IF(ISNA(MATCH(C1122,ItemName,0)),"ITEM NOT IN LIST",IF(OR(NOT(ISNUMBER(D1122)),D1122&lt;=0),"QTY PROBLEM","OK"))))))))</f>
        <v>OK</v>
      </c>
    </row>
    <row r="1123" spans="1:10" x14ac:dyDescent="0.25">
      <c r="A1123" s="25">
        <v>46289</v>
      </c>
      <c r="B1123" s="15" t="s">
        <v>2617</v>
      </c>
      <c r="C1123" s="15" t="s">
        <v>802</v>
      </c>
      <c r="D1123" s="16">
        <v>1</v>
      </c>
      <c r="E1123" s="18">
        <f t="shared" si="86"/>
        <v>12</v>
      </c>
      <c r="F1123" s="18">
        <f t="shared" si="87"/>
        <v>12</v>
      </c>
      <c r="G1123" s="18">
        <f t="shared" si="88"/>
        <v>7.8224999999999998</v>
      </c>
      <c r="H1123" s="18">
        <f t="shared" si="89"/>
        <v>4.1775000000000002</v>
      </c>
      <c r="J1123" t="str">
        <f ca="1">IF(C1123="","",IF(A1123="","NO DATE",IF(NOT(ISNUMBER(A1123)),"DATE IS TEXT",IF(A1123&lt;&gt;INT(A1123),"DATE HAS TIME",IF(OR(A1123&lt;DATE(2026,9,16),A1123&gt;TODAY()),"DATE OUT OF RANGE",IF(ISNA(MATCH(B1123,{"SA-DAY","SA-NYT","SYS-DAY","SYS-NYT"},0)),"REFERENCE PROBLEM",IF(ISNA(MATCH(C1123,ItemName,0)),"ITEM NOT IN LIST",IF(OR(NOT(ISNUMBER(D1123)),D1123&lt;=0),"QTY PROBLEM","OK"))))))))</f>
        <v>OK</v>
      </c>
    </row>
    <row r="1124" spans="1:10" x14ac:dyDescent="0.25">
      <c r="A1124" s="25">
        <v>46289</v>
      </c>
      <c r="B1124" s="15" t="s">
        <v>2617</v>
      </c>
      <c r="C1124" s="15" t="s">
        <v>800</v>
      </c>
      <c r="D1124" s="16">
        <v>5</v>
      </c>
      <c r="E1124" s="18">
        <f t="shared" si="86"/>
        <v>12</v>
      </c>
      <c r="F1124" s="18">
        <f t="shared" si="87"/>
        <v>60</v>
      </c>
      <c r="G1124" s="18">
        <f t="shared" si="88"/>
        <v>6</v>
      </c>
      <c r="H1124" s="18">
        <f t="shared" si="89"/>
        <v>30</v>
      </c>
      <c r="J1124" t="str">
        <f ca="1">IF(C1124="","",IF(A1124="","NO DATE",IF(NOT(ISNUMBER(A1124)),"DATE IS TEXT",IF(A1124&lt;&gt;INT(A1124),"DATE HAS TIME",IF(OR(A1124&lt;DATE(2026,9,16),A1124&gt;TODAY()),"DATE OUT OF RANGE",IF(ISNA(MATCH(B1124,{"SA-DAY","SA-NYT","SYS-DAY","SYS-NYT"},0)),"REFERENCE PROBLEM",IF(ISNA(MATCH(C1124,ItemName,0)),"ITEM NOT IN LIST",IF(OR(NOT(ISNUMBER(D1124)),D1124&lt;=0),"QTY PROBLEM","OK"))))))))</f>
        <v>OK</v>
      </c>
    </row>
    <row r="1125" spans="1:10" x14ac:dyDescent="0.25">
      <c r="A1125" s="25">
        <v>46289</v>
      </c>
      <c r="B1125" s="15" t="s">
        <v>2617</v>
      </c>
      <c r="C1125" s="15" t="s">
        <v>840</v>
      </c>
      <c r="D1125" s="16">
        <v>4</v>
      </c>
      <c r="E1125" s="18">
        <f t="shared" si="86"/>
        <v>30</v>
      </c>
      <c r="F1125" s="18">
        <f t="shared" si="87"/>
        <v>120</v>
      </c>
      <c r="G1125" s="18">
        <f t="shared" si="88"/>
        <v>16.784000000000002</v>
      </c>
      <c r="H1125" s="18">
        <f t="shared" si="89"/>
        <v>52.86399999999999</v>
      </c>
      <c r="J1125" t="str">
        <f ca="1">IF(C1125="","",IF(A1125="","NO DATE",IF(NOT(ISNUMBER(A1125)),"DATE IS TEXT",IF(A1125&lt;&gt;INT(A1125),"DATE HAS TIME",IF(OR(A1125&lt;DATE(2026,9,16),A1125&gt;TODAY()),"DATE OUT OF RANGE",IF(ISNA(MATCH(B1125,{"SA-DAY","SA-NYT","SYS-DAY","SYS-NYT"},0)),"REFERENCE PROBLEM",IF(ISNA(MATCH(C1125,ItemName,0)),"ITEM NOT IN LIST",IF(OR(NOT(ISNUMBER(D1125)),D1125&lt;=0),"QTY PROBLEM","OK"))))))))</f>
        <v>OK</v>
      </c>
    </row>
    <row r="1126" spans="1:10" x14ac:dyDescent="0.25">
      <c r="A1126" s="25">
        <v>46289</v>
      </c>
      <c r="B1126" s="15" t="s">
        <v>2617</v>
      </c>
      <c r="C1126" s="15" t="s">
        <v>947</v>
      </c>
      <c r="D1126" s="16">
        <v>3</v>
      </c>
      <c r="E1126" s="18">
        <f t="shared" si="86"/>
        <v>30</v>
      </c>
      <c r="F1126" s="18">
        <f t="shared" si="87"/>
        <v>90</v>
      </c>
      <c r="G1126" s="18">
        <f t="shared" si="88"/>
        <v>19.567499999999999</v>
      </c>
      <c r="H1126" s="18">
        <f t="shared" si="89"/>
        <v>31.297499999999999</v>
      </c>
      <c r="J1126" t="str">
        <f ca="1">IF(C1126="","",IF(A1126="","NO DATE",IF(NOT(ISNUMBER(A1126)),"DATE IS TEXT",IF(A1126&lt;&gt;INT(A1126),"DATE HAS TIME",IF(OR(A1126&lt;DATE(2026,9,16),A1126&gt;TODAY()),"DATE OUT OF RANGE",IF(ISNA(MATCH(B1126,{"SA-DAY","SA-NYT","SYS-DAY","SYS-NYT"},0)),"REFERENCE PROBLEM",IF(ISNA(MATCH(C1126,ItemName,0)),"ITEM NOT IN LIST",IF(OR(NOT(ISNUMBER(D1126)),D1126&lt;=0),"QTY PROBLEM","OK"))))))))</f>
        <v>OK</v>
      </c>
    </row>
    <row r="1127" spans="1:10" x14ac:dyDescent="0.25">
      <c r="A1127" s="25">
        <v>46289</v>
      </c>
      <c r="B1127" s="15" t="s">
        <v>2617</v>
      </c>
      <c r="C1127" s="15" t="s">
        <v>975</v>
      </c>
      <c r="D1127" s="16">
        <v>2</v>
      </c>
      <c r="E1127" s="18">
        <f t="shared" si="86"/>
        <v>30</v>
      </c>
      <c r="F1127" s="18">
        <f t="shared" si="87"/>
        <v>60</v>
      </c>
      <c r="G1127" s="18">
        <f t="shared" si="88"/>
        <v>19.567499999999999</v>
      </c>
      <c r="H1127" s="18">
        <f t="shared" si="89"/>
        <v>20.865000000000002</v>
      </c>
      <c r="J1127" t="str">
        <f ca="1">IF(C1127="","",IF(A1127="","NO DATE",IF(NOT(ISNUMBER(A1127)),"DATE IS TEXT",IF(A1127&lt;&gt;INT(A1127),"DATE HAS TIME",IF(OR(A1127&lt;DATE(2026,9,16),A1127&gt;TODAY()),"DATE OUT OF RANGE",IF(ISNA(MATCH(B1127,{"SA-DAY","SA-NYT","SYS-DAY","SYS-NYT"},0)),"REFERENCE PROBLEM",IF(ISNA(MATCH(C1127,ItemName,0)),"ITEM NOT IN LIST",IF(OR(NOT(ISNUMBER(D1127)),D1127&lt;=0),"QTY PROBLEM","OK"))))))))</f>
        <v>OK</v>
      </c>
    </row>
    <row r="1128" spans="1:10" x14ac:dyDescent="0.25">
      <c r="A1128" s="25">
        <v>46289</v>
      </c>
      <c r="B1128" s="15" t="s">
        <v>2617</v>
      </c>
      <c r="C1128" s="15" t="s">
        <v>1053</v>
      </c>
      <c r="D1128" s="16">
        <v>3</v>
      </c>
      <c r="E1128" s="18">
        <f t="shared" si="86"/>
        <v>30</v>
      </c>
      <c r="F1128" s="18">
        <f t="shared" si="87"/>
        <v>90</v>
      </c>
      <c r="G1128" s="18">
        <f t="shared" si="88"/>
        <v>12.8</v>
      </c>
      <c r="H1128" s="18">
        <f t="shared" si="89"/>
        <v>51.599999999999994</v>
      </c>
      <c r="J1128" t="str">
        <f ca="1">IF(C1128="","",IF(A1128="","NO DATE",IF(NOT(ISNUMBER(A1128)),"DATE IS TEXT",IF(A1128&lt;&gt;INT(A1128),"DATE HAS TIME",IF(OR(A1128&lt;DATE(2026,9,16),A1128&gt;TODAY()),"DATE OUT OF RANGE",IF(ISNA(MATCH(B1128,{"SA-DAY","SA-NYT","SYS-DAY","SYS-NYT"},0)),"REFERENCE PROBLEM",IF(ISNA(MATCH(C1128,ItemName,0)),"ITEM NOT IN LIST",IF(OR(NOT(ISNUMBER(D1128)),D1128&lt;=0),"QTY PROBLEM","OK"))))))))</f>
        <v>OK</v>
      </c>
    </row>
    <row r="1129" spans="1:10" x14ac:dyDescent="0.25">
      <c r="A1129" s="25">
        <v>46289</v>
      </c>
      <c r="B1129" s="15" t="s">
        <v>2617</v>
      </c>
      <c r="C1129" s="15" t="s">
        <v>1241</v>
      </c>
      <c r="D1129" s="16">
        <v>2</v>
      </c>
      <c r="E1129" s="18">
        <f t="shared" si="86"/>
        <v>5</v>
      </c>
      <c r="F1129" s="18">
        <f t="shared" si="87"/>
        <v>10</v>
      </c>
      <c r="G1129" s="18">
        <f t="shared" si="88"/>
        <v>3.2625000000000002</v>
      </c>
      <c r="H1129" s="18">
        <f t="shared" si="89"/>
        <v>3.4749999999999996</v>
      </c>
      <c r="J1129" t="str">
        <f ca="1">IF(C1129="","",IF(A1129="","NO DATE",IF(NOT(ISNUMBER(A1129)),"DATE IS TEXT",IF(A1129&lt;&gt;INT(A1129),"DATE HAS TIME",IF(OR(A1129&lt;DATE(2026,9,16),A1129&gt;TODAY()),"DATE OUT OF RANGE",IF(ISNA(MATCH(B1129,{"SA-DAY","SA-NYT","SYS-DAY","SYS-NYT"},0)),"REFERENCE PROBLEM",IF(ISNA(MATCH(C1129,ItemName,0)),"ITEM NOT IN LIST",IF(OR(NOT(ISNUMBER(D1129)),D1129&lt;=0),"QTY PROBLEM","OK"))))))))</f>
        <v>OK</v>
      </c>
    </row>
    <row r="1130" spans="1:10" x14ac:dyDescent="0.25">
      <c r="A1130" s="25">
        <v>46289</v>
      </c>
      <c r="B1130" s="15" t="s">
        <v>2617</v>
      </c>
      <c r="C1130" s="15" t="s">
        <v>1255</v>
      </c>
      <c r="D1130" s="16">
        <v>1</v>
      </c>
      <c r="E1130" s="18">
        <f t="shared" si="86"/>
        <v>35</v>
      </c>
      <c r="F1130" s="18">
        <f t="shared" si="87"/>
        <v>35</v>
      </c>
      <c r="G1130" s="18">
        <f t="shared" si="88"/>
        <v>26.68</v>
      </c>
      <c r="H1130" s="18">
        <f t="shared" si="89"/>
        <v>8.32</v>
      </c>
      <c r="J1130" t="str">
        <f ca="1">IF(C1130="","",IF(A1130="","NO DATE",IF(NOT(ISNUMBER(A1130)),"DATE IS TEXT",IF(A1130&lt;&gt;INT(A1130),"DATE HAS TIME",IF(OR(A1130&lt;DATE(2026,9,16),A1130&gt;TODAY()),"DATE OUT OF RANGE",IF(ISNA(MATCH(B1130,{"SA-DAY","SA-NYT","SYS-DAY","SYS-NYT"},0)),"REFERENCE PROBLEM",IF(ISNA(MATCH(C1130,ItemName,0)),"ITEM NOT IN LIST",IF(OR(NOT(ISNUMBER(D1130)),D1130&lt;=0),"QTY PROBLEM","OK"))))))))</f>
        <v>OK</v>
      </c>
    </row>
    <row r="1131" spans="1:10" x14ac:dyDescent="0.25">
      <c r="A1131" s="25">
        <v>46289</v>
      </c>
      <c r="B1131" s="15" t="s">
        <v>2617</v>
      </c>
      <c r="C1131" s="15" t="s">
        <v>1395</v>
      </c>
      <c r="D1131" s="16">
        <v>2</v>
      </c>
      <c r="E1131" s="18">
        <f t="shared" si="86"/>
        <v>15</v>
      </c>
      <c r="F1131" s="18">
        <f t="shared" si="87"/>
        <v>30</v>
      </c>
      <c r="G1131" s="18">
        <f t="shared" si="88"/>
        <v>7.9166666666666652</v>
      </c>
      <c r="H1131" s="18">
        <f t="shared" si="89"/>
        <v>14.16666666666667</v>
      </c>
      <c r="J1131" t="str">
        <f ca="1">IF(C1131="","",IF(A1131="","NO DATE",IF(NOT(ISNUMBER(A1131)),"DATE IS TEXT",IF(A1131&lt;&gt;INT(A1131),"DATE HAS TIME",IF(OR(A1131&lt;DATE(2026,9,16),A1131&gt;TODAY()),"DATE OUT OF RANGE",IF(ISNA(MATCH(B1131,{"SA-DAY","SA-NYT","SYS-DAY","SYS-NYT"},0)),"REFERENCE PROBLEM",IF(ISNA(MATCH(C1131,ItemName,0)),"ITEM NOT IN LIST",IF(OR(NOT(ISNUMBER(D1131)),D1131&lt;=0),"QTY PROBLEM","OK"))))))))</f>
        <v>OK</v>
      </c>
    </row>
    <row r="1132" spans="1:10" x14ac:dyDescent="0.25">
      <c r="A1132" s="25">
        <v>46289</v>
      </c>
      <c r="B1132" s="15" t="s">
        <v>2617</v>
      </c>
      <c r="C1132" s="15" t="s">
        <v>1413</v>
      </c>
      <c r="D1132" s="16">
        <v>1</v>
      </c>
      <c r="E1132" s="18">
        <f t="shared" si="86"/>
        <v>20</v>
      </c>
      <c r="F1132" s="18">
        <f t="shared" si="87"/>
        <v>20</v>
      </c>
      <c r="G1132" s="18">
        <f t="shared" si="88"/>
        <v>18.399999999999999</v>
      </c>
      <c r="H1132" s="18">
        <f t="shared" si="89"/>
        <v>1.6000000000000014</v>
      </c>
      <c r="J1132" t="str">
        <f ca="1">IF(C1132="","",IF(A1132="","NO DATE",IF(NOT(ISNUMBER(A1132)),"DATE IS TEXT",IF(A1132&lt;&gt;INT(A1132),"DATE HAS TIME",IF(OR(A1132&lt;DATE(2026,9,16),A1132&gt;TODAY()),"DATE OUT OF RANGE",IF(ISNA(MATCH(B1132,{"SA-DAY","SA-NYT","SYS-DAY","SYS-NYT"},0)),"REFERENCE PROBLEM",IF(ISNA(MATCH(C1132,ItemName,0)),"ITEM NOT IN LIST",IF(OR(NOT(ISNUMBER(D1132)),D1132&lt;=0),"QTY PROBLEM","OK"))))))))</f>
        <v>OK</v>
      </c>
    </row>
    <row r="1133" spans="1:10" x14ac:dyDescent="0.25">
      <c r="A1133" s="25">
        <v>46289</v>
      </c>
      <c r="B1133" s="15" t="s">
        <v>2617</v>
      </c>
      <c r="C1133" s="15" t="s">
        <v>1421</v>
      </c>
      <c r="D1133" s="16">
        <v>1</v>
      </c>
      <c r="E1133" s="18">
        <f t="shared" si="86"/>
        <v>25</v>
      </c>
      <c r="F1133" s="18">
        <f t="shared" si="87"/>
        <v>25</v>
      </c>
      <c r="G1133" s="18">
        <f t="shared" si="88"/>
        <v>18.399999999999999</v>
      </c>
      <c r="H1133" s="18">
        <f t="shared" si="89"/>
        <v>6.6000000000000014</v>
      </c>
      <c r="J1133" t="str">
        <f ca="1">IF(C1133="","",IF(A1133="","NO DATE",IF(NOT(ISNUMBER(A1133)),"DATE IS TEXT",IF(A1133&lt;&gt;INT(A1133),"DATE HAS TIME",IF(OR(A1133&lt;DATE(2026,9,16),A1133&gt;TODAY()),"DATE OUT OF RANGE",IF(ISNA(MATCH(B1133,{"SA-DAY","SA-NYT","SYS-DAY","SYS-NYT"},0)),"REFERENCE PROBLEM",IF(ISNA(MATCH(C1133,ItemName,0)),"ITEM NOT IN LIST",IF(OR(NOT(ISNUMBER(D1133)),D1133&lt;=0),"QTY PROBLEM","OK"))))))))</f>
        <v>OK</v>
      </c>
    </row>
    <row r="1134" spans="1:10" x14ac:dyDescent="0.25">
      <c r="A1134" s="25">
        <v>46289</v>
      </c>
      <c r="B1134" s="15" t="s">
        <v>2617</v>
      </c>
      <c r="C1134" s="15" t="s">
        <v>1423</v>
      </c>
      <c r="D1134" s="16">
        <v>2</v>
      </c>
      <c r="E1134" s="18">
        <f t="shared" si="86"/>
        <v>15</v>
      </c>
      <c r="F1134" s="18">
        <f t="shared" si="87"/>
        <v>30</v>
      </c>
      <c r="G1134" s="18">
        <f t="shared" si="88"/>
        <v>9.7799999999999994</v>
      </c>
      <c r="H1134" s="18">
        <f t="shared" si="89"/>
        <v>10.440000000000001</v>
      </c>
      <c r="J1134" t="str">
        <f ca="1">IF(C1134="","",IF(A1134="","NO DATE",IF(NOT(ISNUMBER(A1134)),"DATE IS TEXT",IF(A1134&lt;&gt;INT(A1134),"DATE HAS TIME",IF(OR(A1134&lt;DATE(2026,9,16),A1134&gt;TODAY()),"DATE OUT OF RANGE",IF(ISNA(MATCH(B1134,{"SA-DAY","SA-NYT","SYS-DAY","SYS-NYT"},0)),"REFERENCE PROBLEM",IF(ISNA(MATCH(C1134,ItemName,0)),"ITEM NOT IN LIST",IF(OR(NOT(ISNUMBER(D1134)),D1134&lt;=0),"QTY PROBLEM","OK"))))))))</f>
        <v>OK</v>
      </c>
    </row>
    <row r="1135" spans="1:10" x14ac:dyDescent="0.25">
      <c r="A1135" s="25">
        <v>46289</v>
      </c>
      <c r="B1135" s="15" t="s">
        <v>2617</v>
      </c>
      <c r="C1135" s="15" t="s">
        <v>1427</v>
      </c>
      <c r="D1135" s="16">
        <v>2</v>
      </c>
      <c r="E1135" s="18">
        <f t="shared" si="86"/>
        <v>20</v>
      </c>
      <c r="F1135" s="18">
        <f t="shared" si="87"/>
        <v>40</v>
      </c>
      <c r="G1135" s="18">
        <f t="shared" si="88"/>
        <v>13.0425</v>
      </c>
      <c r="H1135" s="18">
        <f t="shared" si="89"/>
        <v>13.914999999999999</v>
      </c>
      <c r="J1135" t="str">
        <f ca="1">IF(C1135="","",IF(A1135="","NO DATE",IF(NOT(ISNUMBER(A1135)),"DATE IS TEXT",IF(A1135&lt;&gt;INT(A1135),"DATE HAS TIME",IF(OR(A1135&lt;DATE(2026,9,16),A1135&gt;TODAY()),"DATE OUT OF RANGE",IF(ISNA(MATCH(B1135,{"SA-DAY","SA-NYT","SYS-DAY","SYS-NYT"},0)),"REFERENCE PROBLEM",IF(ISNA(MATCH(C1135,ItemName,0)),"ITEM NOT IN LIST",IF(OR(NOT(ISNUMBER(D1135)),D1135&lt;=0),"QTY PROBLEM","OK"))))))))</f>
        <v>OK</v>
      </c>
    </row>
    <row r="1136" spans="1:10" x14ac:dyDescent="0.25">
      <c r="A1136" s="25">
        <v>46289</v>
      </c>
      <c r="B1136" s="15" t="s">
        <v>2617</v>
      </c>
      <c r="C1136" s="15" t="s">
        <v>1521</v>
      </c>
      <c r="D1136" s="16">
        <v>3</v>
      </c>
      <c r="E1136" s="18">
        <f t="shared" si="86"/>
        <v>25</v>
      </c>
      <c r="F1136" s="18">
        <f t="shared" si="87"/>
        <v>75</v>
      </c>
      <c r="G1136" s="18">
        <f t="shared" si="88"/>
        <v>18.75</v>
      </c>
      <c r="H1136" s="18">
        <f t="shared" si="89"/>
        <v>18.75</v>
      </c>
      <c r="J1136" t="str">
        <f ca="1">IF(C1136="","",IF(A1136="","NO DATE",IF(NOT(ISNUMBER(A1136)),"DATE IS TEXT",IF(A1136&lt;&gt;INT(A1136),"DATE HAS TIME",IF(OR(A1136&lt;DATE(2026,9,16),A1136&gt;TODAY()),"DATE OUT OF RANGE",IF(ISNA(MATCH(B1136,{"SA-DAY","SA-NYT","SYS-DAY","SYS-NYT"},0)),"REFERENCE PROBLEM",IF(ISNA(MATCH(C1136,ItemName,0)),"ITEM NOT IN LIST",IF(OR(NOT(ISNUMBER(D1136)),D1136&lt;=0),"QTY PROBLEM","OK"))))))))</f>
        <v>OK</v>
      </c>
    </row>
    <row r="1137" spans="1:10" x14ac:dyDescent="0.25">
      <c r="A1137" s="25">
        <v>46289</v>
      </c>
      <c r="B1137" s="15" t="s">
        <v>2617</v>
      </c>
      <c r="C1137" s="15" t="s">
        <v>1551</v>
      </c>
      <c r="D1137" s="16">
        <v>6</v>
      </c>
      <c r="E1137" s="18">
        <f t="shared" si="86"/>
        <v>35</v>
      </c>
      <c r="F1137" s="18">
        <f t="shared" si="87"/>
        <v>210</v>
      </c>
      <c r="G1137" s="18">
        <f t="shared" si="88"/>
        <v>25.813333333333333</v>
      </c>
      <c r="H1137" s="18">
        <f t="shared" si="89"/>
        <v>55.120000000000005</v>
      </c>
      <c r="J1137" t="str">
        <f ca="1">IF(C1137="","",IF(A1137="","NO DATE",IF(NOT(ISNUMBER(A1137)),"DATE IS TEXT",IF(A1137&lt;&gt;INT(A1137),"DATE HAS TIME",IF(OR(A1137&lt;DATE(2026,9,16),A1137&gt;TODAY()),"DATE OUT OF RANGE",IF(ISNA(MATCH(B1137,{"SA-DAY","SA-NYT","SYS-DAY","SYS-NYT"},0)),"REFERENCE PROBLEM",IF(ISNA(MATCH(C1137,ItemName,0)),"ITEM NOT IN LIST",IF(OR(NOT(ISNUMBER(D1137)),D1137&lt;=0),"QTY PROBLEM","OK"))))))))</f>
        <v>OK</v>
      </c>
    </row>
    <row r="1138" spans="1:10" x14ac:dyDescent="0.25">
      <c r="A1138" s="25">
        <v>46289</v>
      </c>
      <c r="B1138" s="15" t="s">
        <v>2617</v>
      </c>
      <c r="C1138" s="15" t="s">
        <v>1553</v>
      </c>
      <c r="D1138" s="16">
        <v>3</v>
      </c>
      <c r="E1138" s="18">
        <f t="shared" si="86"/>
        <v>20</v>
      </c>
      <c r="F1138" s="18">
        <f t="shared" si="87"/>
        <v>60</v>
      </c>
      <c r="G1138" s="18">
        <f t="shared" si="88"/>
        <v>13.106666666666667</v>
      </c>
      <c r="H1138" s="18">
        <f t="shared" si="89"/>
        <v>20.68</v>
      </c>
      <c r="J1138" t="str">
        <f ca="1">IF(C1138="","",IF(A1138="","NO DATE",IF(NOT(ISNUMBER(A1138)),"DATE IS TEXT",IF(A1138&lt;&gt;INT(A1138),"DATE HAS TIME",IF(OR(A1138&lt;DATE(2026,9,16),A1138&gt;TODAY()),"DATE OUT OF RANGE",IF(ISNA(MATCH(B1138,{"SA-DAY","SA-NYT","SYS-DAY","SYS-NYT"},0)),"REFERENCE PROBLEM",IF(ISNA(MATCH(C1138,ItemName,0)),"ITEM NOT IN LIST",IF(OR(NOT(ISNUMBER(D1138)),D1138&lt;=0),"QTY PROBLEM","OK"))))))))</f>
        <v>OK</v>
      </c>
    </row>
    <row r="1139" spans="1:10" x14ac:dyDescent="0.25">
      <c r="A1139" s="25">
        <v>46289</v>
      </c>
      <c r="B1139" s="15" t="s">
        <v>2617</v>
      </c>
      <c r="C1139" s="15" t="s">
        <v>1561</v>
      </c>
      <c r="D1139" s="16">
        <v>4</v>
      </c>
      <c r="E1139" s="18">
        <f t="shared" si="86"/>
        <v>20</v>
      </c>
      <c r="F1139" s="18">
        <f t="shared" si="87"/>
        <v>80</v>
      </c>
      <c r="G1139" s="18">
        <f t="shared" si="88"/>
        <v>13.106666666666667</v>
      </c>
      <c r="H1139" s="18">
        <f t="shared" si="89"/>
        <v>27.573333333333331</v>
      </c>
      <c r="J1139" t="str">
        <f ca="1">IF(C1139="","",IF(A1139="","NO DATE",IF(NOT(ISNUMBER(A1139)),"DATE IS TEXT",IF(A1139&lt;&gt;INT(A1139),"DATE HAS TIME",IF(OR(A1139&lt;DATE(2026,9,16),A1139&gt;TODAY()),"DATE OUT OF RANGE",IF(ISNA(MATCH(B1139,{"SA-DAY","SA-NYT","SYS-DAY","SYS-NYT"},0)),"REFERENCE PROBLEM",IF(ISNA(MATCH(C1139,ItemName,0)),"ITEM NOT IN LIST",IF(OR(NOT(ISNUMBER(D1139)),D1139&lt;=0),"QTY PROBLEM","OK"))))))))</f>
        <v>OK</v>
      </c>
    </row>
    <row r="1140" spans="1:10" x14ac:dyDescent="0.25">
      <c r="A1140" s="25">
        <v>46289</v>
      </c>
      <c r="B1140" s="15" t="s">
        <v>2617</v>
      </c>
      <c r="C1140" s="15" t="s">
        <v>1569</v>
      </c>
      <c r="D1140" s="16">
        <v>4</v>
      </c>
      <c r="E1140" s="18">
        <f t="shared" si="86"/>
        <v>20</v>
      </c>
      <c r="F1140" s="18">
        <f t="shared" si="87"/>
        <v>80</v>
      </c>
      <c r="G1140" s="18">
        <f t="shared" si="88"/>
        <v>13.106666666666667</v>
      </c>
      <c r="H1140" s="18">
        <f t="shared" si="89"/>
        <v>27.573333333333331</v>
      </c>
      <c r="J1140" t="str">
        <f ca="1">IF(C1140="","",IF(A1140="","NO DATE",IF(NOT(ISNUMBER(A1140)),"DATE IS TEXT",IF(A1140&lt;&gt;INT(A1140),"DATE HAS TIME",IF(OR(A1140&lt;DATE(2026,9,16),A1140&gt;TODAY()),"DATE OUT OF RANGE",IF(ISNA(MATCH(B1140,{"SA-DAY","SA-NYT","SYS-DAY","SYS-NYT"},0)),"REFERENCE PROBLEM",IF(ISNA(MATCH(C1140,ItemName,0)),"ITEM NOT IN LIST",IF(OR(NOT(ISNUMBER(D1140)),D1140&lt;=0),"QTY PROBLEM","OK"))))))))</f>
        <v>OK</v>
      </c>
    </row>
    <row r="1141" spans="1:10" x14ac:dyDescent="0.25">
      <c r="A1141" s="25">
        <v>46289</v>
      </c>
      <c r="B1141" s="15" t="s">
        <v>2617</v>
      </c>
      <c r="C1141" s="15" t="s">
        <v>1723</v>
      </c>
      <c r="D1141" s="16">
        <v>3</v>
      </c>
      <c r="E1141" s="18">
        <f t="shared" si="86"/>
        <v>10</v>
      </c>
      <c r="F1141" s="18">
        <f t="shared" si="87"/>
        <v>30</v>
      </c>
      <c r="G1141" s="18">
        <f t="shared" si="88"/>
        <v>6.5250000000000004</v>
      </c>
      <c r="H1141" s="18">
        <f t="shared" si="89"/>
        <v>10.424999999999997</v>
      </c>
      <c r="J1141" t="str">
        <f ca="1">IF(C1141="","",IF(A1141="","NO DATE",IF(NOT(ISNUMBER(A1141)),"DATE IS TEXT",IF(A1141&lt;&gt;INT(A1141),"DATE HAS TIME",IF(OR(A1141&lt;DATE(2026,9,16),A1141&gt;TODAY()),"DATE OUT OF RANGE",IF(ISNA(MATCH(B1141,{"SA-DAY","SA-NYT","SYS-DAY","SYS-NYT"},0)),"REFERENCE PROBLEM",IF(ISNA(MATCH(C1141,ItemName,0)),"ITEM NOT IN LIST",IF(OR(NOT(ISNUMBER(D1141)),D1141&lt;=0),"QTY PROBLEM","OK"))))))))</f>
        <v>OK</v>
      </c>
    </row>
    <row r="1142" spans="1:10" x14ac:dyDescent="0.25">
      <c r="A1142" s="25">
        <v>46289</v>
      </c>
      <c r="B1142" s="15" t="s">
        <v>2617</v>
      </c>
      <c r="C1142" s="15" t="s">
        <v>1723</v>
      </c>
      <c r="D1142" s="16">
        <v>2</v>
      </c>
      <c r="E1142" s="18">
        <f t="shared" si="86"/>
        <v>10</v>
      </c>
      <c r="F1142" s="18">
        <f t="shared" si="87"/>
        <v>20</v>
      </c>
      <c r="G1142" s="18">
        <f t="shared" si="88"/>
        <v>6.5250000000000004</v>
      </c>
      <c r="H1142" s="18">
        <f t="shared" si="89"/>
        <v>6.9499999999999993</v>
      </c>
      <c r="J1142" t="str">
        <f ca="1">IF(C1142="","",IF(A1142="","NO DATE",IF(NOT(ISNUMBER(A1142)),"DATE IS TEXT",IF(A1142&lt;&gt;INT(A1142),"DATE HAS TIME",IF(OR(A1142&lt;DATE(2026,9,16),A1142&gt;TODAY()),"DATE OUT OF RANGE",IF(ISNA(MATCH(B1142,{"SA-DAY","SA-NYT","SYS-DAY","SYS-NYT"},0)),"REFERENCE PROBLEM",IF(ISNA(MATCH(C1142,ItemName,0)),"ITEM NOT IN LIST",IF(OR(NOT(ISNUMBER(D1142)),D1142&lt;=0),"QTY PROBLEM","OK"))))))))</f>
        <v>OK</v>
      </c>
    </row>
    <row r="1143" spans="1:10" x14ac:dyDescent="0.25">
      <c r="A1143" s="25">
        <v>46289</v>
      </c>
      <c r="B1143" s="15" t="s">
        <v>2617</v>
      </c>
      <c r="C1143" s="15" t="s">
        <v>1745</v>
      </c>
      <c r="D1143" s="16">
        <v>1</v>
      </c>
      <c r="E1143" s="18">
        <f t="shared" si="86"/>
        <v>10</v>
      </c>
      <c r="F1143" s="18">
        <f t="shared" si="87"/>
        <v>10</v>
      </c>
      <c r="G1143" s="18">
        <f t="shared" si="88"/>
        <v>6.5250000000000004</v>
      </c>
      <c r="H1143" s="18">
        <f t="shared" si="89"/>
        <v>3.4749999999999996</v>
      </c>
      <c r="J1143" t="str">
        <f ca="1">IF(C1143="","",IF(A1143="","NO DATE",IF(NOT(ISNUMBER(A1143)),"DATE IS TEXT",IF(A1143&lt;&gt;INT(A1143),"DATE HAS TIME",IF(OR(A1143&lt;DATE(2026,9,16),A1143&gt;TODAY()),"DATE OUT OF RANGE",IF(ISNA(MATCH(B1143,{"SA-DAY","SA-NYT","SYS-DAY","SYS-NYT"},0)),"REFERENCE PROBLEM",IF(ISNA(MATCH(C1143,ItemName,0)),"ITEM NOT IN LIST",IF(OR(NOT(ISNUMBER(D1143)),D1143&lt;=0),"QTY PROBLEM","OK"))))))))</f>
        <v>OK</v>
      </c>
    </row>
    <row r="1144" spans="1:10" x14ac:dyDescent="0.25">
      <c r="A1144" s="25">
        <v>46289</v>
      </c>
      <c r="B1144" s="15" t="s">
        <v>2617</v>
      </c>
      <c r="C1144" s="15" t="s">
        <v>1974</v>
      </c>
      <c r="D1144" s="16">
        <v>1</v>
      </c>
      <c r="E1144" s="18">
        <f t="shared" si="86"/>
        <v>15</v>
      </c>
      <c r="F1144" s="18">
        <f t="shared" si="87"/>
        <v>15</v>
      </c>
      <c r="G1144" s="18">
        <f t="shared" si="88"/>
        <v>10.943999999999999</v>
      </c>
      <c r="H1144" s="18">
        <f t="shared" si="89"/>
        <v>4.0560000000000009</v>
      </c>
      <c r="J1144" t="str">
        <f ca="1">IF(C1144="","",IF(A1144="","NO DATE",IF(NOT(ISNUMBER(A1144)),"DATE IS TEXT",IF(A1144&lt;&gt;INT(A1144),"DATE HAS TIME",IF(OR(A1144&lt;DATE(2026,9,16),A1144&gt;TODAY()),"DATE OUT OF RANGE",IF(ISNA(MATCH(B1144,{"SA-DAY","SA-NYT","SYS-DAY","SYS-NYT"},0)),"REFERENCE PROBLEM",IF(ISNA(MATCH(C1144,ItemName,0)),"ITEM NOT IN LIST",IF(OR(NOT(ISNUMBER(D1144)),D1144&lt;=0),"QTY PROBLEM","OK"))))))))</f>
        <v>OK</v>
      </c>
    </row>
    <row r="1145" spans="1:10" x14ac:dyDescent="0.25">
      <c r="A1145" s="25">
        <v>46289</v>
      </c>
      <c r="B1145" s="15" t="s">
        <v>2617</v>
      </c>
      <c r="C1145" s="15" t="s">
        <v>2106</v>
      </c>
      <c r="D1145" s="16">
        <v>3</v>
      </c>
      <c r="E1145" s="18">
        <f t="shared" si="86"/>
        <v>40</v>
      </c>
      <c r="F1145" s="18">
        <f t="shared" si="87"/>
        <v>120</v>
      </c>
      <c r="G1145" s="18">
        <f t="shared" si="88"/>
        <v>26.085000000000001</v>
      </c>
      <c r="H1145" s="18">
        <f t="shared" si="89"/>
        <v>41.745000000000005</v>
      </c>
      <c r="J1145" t="str">
        <f ca="1">IF(C1145="","",IF(A1145="","NO DATE",IF(NOT(ISNUMBER(A1145)),"DATE IS TEXT",IF(A1145&lt;&gt;INT(A1145),"DATE HAS TIME",IF(OR(A1145&lt;DATE(2026,9,16),A1145&gt;TODAY()),"DATE OUT OF RANGE",IF(ISNA(MATCH(B1145,{"SA-DAY","SA-NYT","SYS-DAY","SYS-NYT"},0)),"REFERENCE PROBLEM",IF(ISNA(MATCH(C1145,ItemName,0)),"ITEM NOT IN LIST",IF(OR(NOT(ISNUMBER(D1145)),D1145&lt;=0),"QTY PROBLEM","OK"))))))))</f>
        <v>OK</v>
      </c>
    </row>
    <row r="1146" spans="1:10" x14ac:dyDescent="0.25">
      <c r="A1146" s="25">
        <v>46289</v>
      </c>
      <c r="B1146" s="15" t="s">
        <v>2617</v>
      </c>
      <c r="C1146" s="15" t="s">
        <v>2055</v>
      </c>
      <c r="D1146" s="16">
        <v>1</v>
      </c>
      <c r="E1146" s="18">
        <f t="shared" si="86"/>
        <v>15</v>
      </c>
      <c r="F1146" s="18">
        <f t="shared" si="87"/>
        <v>15</v>
      </c>
      <c r="G1146" s="18">
        <f t="shared" si="88"/>
        <v>11.25</v>
      </c>
      <c r="H1146" s="18">
        <f t="shared" si="89"/>
        <v>3.75</v>
      </c>
      <c r="J1146" t="str">
        <f ca="1">IF(C1146="","",IF(A1146="","NO DATE",IF(NOT(ISNUMBER(A1146)),"DATE IS TEXT",IF(A1146&lt;&gt;INT(A1146),"DATE HAS TIME",IF(OR(A1146&lt;DATE(2026,9,16),A1146&gt;TODAY()),"DATE OUT OF RANGE",IF(ISNA(MATCH(B1146,{"SA-DAY","SA-NYT","SYS-DAY","SYS-NYT"},0)),"REFERENCE PROBLEM",IF(ISNA(MATCH(C1146,ItemName,0)),"ITEM NOT IN LIST",IF(OR(NOT(ISNUMBER(D1146)),D1146&lt;=0),"QTY PROBLEM","OK"))))))))</f>
        <v>OK</v>
      </c>
    </row>
    <row r="1147" spans="1:10" x14ac:dyDescent="0.25">
      <c r="A1147" s="25">
        <v>46289</v>
      </c>
      <c r="B1147" s="15" t="s">
        <v>2617</v>
      </c>
      <c r="C1147" s="15" t="s">
        <v>2098</v>
      </c>
      <c r="D1147" s="16">
        <v>2</v>
      </c>
      <c r="E1147" s="18">
        <f t="shared" si="86"/>
        <v>15</v>
      </c>
      <c r="F1147" s="18">
        <f t="shared" si="87"/>
        <v>30</v>
      </c>
      <c r="G1147" s="18">
        <f t="shared" si="88"/>
        <v>9.7799999999999994</v>
      </c>
      <c r="H1147" s="18">
        <f t="shared" si="89"/>
        <v>10.440000000000001</v>
      </c>
      <c r="J1147" t="str">
        <f ca="1">IF(C1147="","",IF(A1147="","NO DATE",IF(NOT(ISNUMBER(A1147)),"DATE IS TEXT",IF(A1147&lt;&gt;INT(A1147),"DATE HAS TIME",IF(OR(A1147&lt;DATE(2026,9,16),A1147&gt;TODAY()),"DATE OUT OF RANGE",IF(ISNA(MATCH(B1147,{"SA-DAY","SA-NYT","SYS-DAY","SYS-NYT"},0)),"REFERENCE PROBLEM",IF(ISNA(MATCH(C1147,ItemName,0)),"ITEM NOT IN LIST",IF(OR(NOT(ISNUMBER(D1147)),D1147&lt;=0),"QTY PROBLEM","OK"))))))))</f>
        <v>OK</v>
      </c>
    </row>
    <row r="1148" spans="1:10" x14ac:dyDescent="0.25">
      <c r="A1148" s="25">
        <v>46289</v>
      </c>
      <c r="B1148" s="15" t="s">
        <v>2617</v>
      </c>
      <c r="C1148" s="15" t="s">
        <v>2508</v>
      </c>
      <c r="D1148" s="16">
        <v>2</v>
      </c>
      <c r="E1148" s="18">
        <f t="shared" si="86"/>
        <v>10</v>
      </c>
      <c r="F1148" s="18">
        <f t="shared" si="87"/>
        <v>20</v>
      </c>
      <c r="G1148" s="18">
        <f t="shared" si="88"/>
        <v>0</v>
      </c>
      <c r="H1148" s="18">
        <f t="shared" si="89"/>
        <v>20</v>
      </c>
      <c r="J1148" t="str">
        <f ca="1">IF(C1148="","",IF(A1148="","NO DATE",IF(NOT(ISNUMBER(A1148)),"DATE IS TEXT",IF(A1148&lt;&gt;INT(A1148),"DATE HAS TIME",IF(OR(A1148&lt;DATE(2026,9,16),A1148&gt;TODAY()),"DATE OUT OF RANGE",IF(ISNA(MATCH(B1148,{"SA-DAY","SA-NYT","SYS-DAY","SYS-NYT"},0)),"REFERENCE PROBLEM",IF(ISNA(MATCH(C1148,ItemName,0)),"ITEM NOT IN LIST",IF(OR(NOT(ISNUMBER(D1148)),D1148&lt;=0),"QTY PROBLEM","OK"))))))))</f>
        <v>OK</v>
      </c>
    </row>
    <row r="1149" spans="1:10" x14ac:dyDescent="0.25">
      <c r="A1149" s="25">
        <v>46289</v>
      </c>
      <c r="B1149" s="15" t="s">
        <v>2617</v>
      </c>
      <c r="C1149" s="15" t="s">
        <v>2156</v>
      </c>
      <c r="D1149" s="16">
        <v>3</v>
      </c>
      <c r="E1149" s="18">
        <f t="shared" si="86"/>
        <v>30</v>
      </c>
      <c r="F1149" s="18">
        <f t="shared" si="87"/>
        <v>90</v>
      </c>
      <c r="G1149" s="18">
        <f t="shared" si="88"/>
        <v>16.305</v>
      </c>
      <c r="H1149" s="18">
        <f t="shared" si="89"/>
        <v>41.085000000000001</v>
      </c>
      <c r="J1149" t="str">
        <f ca="1">IF(C1149="","",IF(A1149="","NO DATE",IF(NOT(ISNUMBER(A1149)),"DATE IS TEXT",IF(A1149&lt;&gt;INT(A1149),"DATE HAS TIME",IF(OR(A1149&lt;DATE(2026,9,16),A1149&gt;TODAY()),"DATE OUT OF RANGE",IF(ISNA(MATCH(B1149,{"SA-DAY","SA-NYT","SYS-DAY","SYS-NYT"},0)),"REFERENCE PROBLEM",IF(ISNA(MATCH(C1149,ItemName,0)),"ITEM NOT IN LIST",IF(OR(NOT(ISNUMBER(D1149)),D1149&lt;=0),"QTY PROBLEM","OK"))))))))</f>
        <v>OK</v>
      </c>
    </row>
    <row r="1150" spans="1:10" x14ac:dyDescent="0.25">
      <c r="A1150" s="25">
        <v>46289</v>
      </c>
      <c r="B1150" s="15" t="s">
        <v>2617</v>
      </c>
      <c r="C1150" s="15" t="s">
        <v>2504</v>
      </c>
      <c r="D1150" s="16">
        <v>1</v>
      </c>
      <c r="E1150" s="18">
        <f t="shared" si="86"/>
        <v>10</v>
      </c>
      <c r="F1150" s="18">
        <f t="shared" si="87"/>
        <v>10</v>
      </c>
      <c r="G1150" s="18">
        <f t="shared" si="88"/>
        <v>0</v>
      </c>
      <c r="H1150" s="18">
        <f t="shared" si="89"/>
        <v>10</v>
      </c>
      <c r="J1150" t="str">
        <f ca="1">IF(C1150="","",IF(A1150="","NO DATE",IF(NOT(ISNUMBER(A1150)),"DATE IS TEXT",IF(A1150&lt;&gt;INT(A1150),"DATE HAS TIME",IF(OR(A1150&lt;DATE(2026,9,16),A1150&gt;TODAY()),"DATE OUT OF RANGE",IF(ISNA(MATCH(B1150,{"SA-DAY","SA-NYT","SYS-DAY","SYS-NYT"},0)),"REFERENCE PROBLEM",IF(ISNA(MATCH(C1150,ItemName,0)),"ITEM NOT IN LIST",IF(OR(NOT(ISNUMBER(D1150)),D1150&lt;=0),"QTY PROBLEM","OK"))))))))</f>
        <v>OK</v>
      </c>
    </row>
    <row r="1151" spans="1:10" x14ac:dyDescent="0.25">
      <c r="A1151" s="25">
        <v>46289</v>
      </c>
      <c r="B1151" s="15" t="s">
        <v>2617</v>
      </c>
      <c r="C1151" s="15" t="s">
        <v>2190</v>
      </c>
      <c r="D1151" s="16">
        <v>1</v>
      </c>
      <c r="E1151" s="18">
        <v>2</v>
      </c>
      <c r="F1151" s="18">
        <f t="shared" si="87"/>
        <v>2</v>
      </c>
      <c r="G1151" s="18">
        <f t="shared" si="88"/>
        <v>26.085000000000001</v>
      </c>
      <c r="H1151" s="18">
        <f t="shared" si="89"/>
        <v>-24.085000000000001</v>
      </c>
      <c r="J1151" t="str">
        <f ca="1">IF(C1151="","",IF(A1151="","NO DATE",IF(NOT(ISNUMBER(A1151)),"DATE IS TEXT",IF(A1151&lt;&gt;INT(A1151),"DATE HAS TIME",IF(OR(A1151&lt;DATE(2026,9,16),A1151&gt;TODAY()),"DATE OUT OF RANGE",IF(ISNA(MATCH(B1151,{"SA-DAY","SA-NYT","SYS-DAY","SYS-NYT"},0)),"REFERENCE PROBLEM",IF(ISNA(MATCH(C1151,ItemName,0)),"ITEM NOT IN LIST",IF(OR(NOT(ISNUMBER(D1151)),D1151&lt;=0),"QTY PROBLEM","OK"))))))))</f>
        <v>OK</v>
      </c>
    </row>
    <row r="1152" spans="1:10" x14ac:dyDescent="0.25">
      <c r="A1152" s="25">
        <v>46289</v>
      </c>
      <c r="B1152" s="15" t="s">
        <v>2617</v>
      </c>
      <c r="C1152" s="15" t="s">
        <v>2198</v>
      </c>
      <c r="D1152" s="16">
        <v>3</v>
      </c>
      <c r="E1152" s="18">
        <f t="shared" si="86"/>
        <v>15</v>
      </c>
      <c r="F1152" s="18">
        <f t="shared" si="87"/>
        <v>45</v>
      </c>
      <c r="G1152" s="18">
        <f t="shared" si="88"/>
        <v>9.7799999999999994</v>
      </c>
      <c r="H1152" s="18">
        <f t="shared" si="89"/>
        <v>15.660000000000004</v>
      </c>
      <c r="J1152" t="str">
        <f ca="1">IF(C1152="","",IF(A1152="","NO DATE",IF(NOT(ISNUMBER(A1152)),"DATE IS TEXT",IF(A1152&lt;&gt;INT(A1152),"DATE HAS TIME",IF(OR(A1152&lt;DATE(2026,9,16),A1152&gt;TODAY()),"DATE OUT OF RANGE",IF(ISNA(MATCH(B1152,{"SA-DAY","SA-NYT","SYS-DAY","SYS-NYT"},0)),"REFERENCE PROBLEM",IF(ISNA(MATCH(C1152,ItemName,0)),"ITEM NOT IN LIST",IF(OR(NOT(ISNUMBER(D1152)),D1152&lt;=0),"QTY PROBLEM","OK"))))))))</f>
        <v>OK</v>
      </c>
    </row>
    <row r="1153" spans="1:10" x14ac:dyDescent="0.25">
      <c r="A1153" s="25">
        <v>46289</v>
      </c>
      <c r="B1153" s="15" t="s">
        <v>2617</v>
      </c>
      <c r="C1153" s="15" t="s">
        <v>2210</v>
      </c>
      <c r="D1153" s="16">
        <v>1</v>
      </c>
      <c r="E1153" s="18">
        <f t="shared" si="86"/>
        <v>30</v>
      </c>
      <c r="F1153" s="18">
        <f t="shared" si="87"/>
        <v>30</v>
      </c>
      <c r="G1153" s="18">
        <f t="shared" si="88"/>
        <v>19.567499999999999</v>
      </c>
      <c r="H1153" s="18">
        <f t="shared" si="89"/>
        <v>10.432500000000001</v>
      </c>
      <c r="J1153" t="str">
        <f ca="1">IF(C1153="","",IF(A1153="","NO DATE",IF(NOT(ISNUMBER(A1153)),"DATE IS TEXT",IF(A1153&lt;&gt;INT(A1153),"DATE HAS TIME",IF(OR(A1153&lt;DATE(2026,9,16),A1153&gt;TODAY()),"DATE OUT OF RANGE",IF(ISNA(MATCH(B1153,{"SA-DAY","SA-NYT","SYS-DAY","SYS-NYT"},0)),"REFERENCE PROBLEM",IF(ISNA(MATCH(C1153,ItemName,0)),"ITEM NOT IN LIST",IF(OR(NOT(ISNUMBER(D1153)),D1153&lt;=0),"QTY PROBLEM","OK"))))))))</f>
        <v>OK</v>
      </c>
    </row>
    <row r="1154" spans="1:10" x14ac:dyDescent="0.25">
      <c r="A1154" s="25">
        <v>46289</v>
      </c>
      <c r="B1154" s="15" t="s">
        <v>2617</v>
      </c>
      <c r="C1154" s="15" t="s">
        <v>2416</v>
      </c>
      <c r="D1154" s="16">
        <v>1</v>
      </c>
      <c r="E1154" s="18">
        <f t="shared" si="86"/>
        <v>35</v>
      </c>
      <c r="F1154" s="18">
        <f t="shared" si="87"/>
        <v>35</v>
      </c>
      <c r="G1154" s="18">
        <f t="shared" si="88"/>
        <v>16</v>
      </c>
      <c r="H1154" s="18">
        <f t="shared" si="89"/>
        <v>19</v>
      </c>
      <c r="J1154" t="str">
        <f ca="1">IF(C1154="","",IF(A1154="","NO DATE",IF(NOT(ISNUMBER(A1154)),"DATE IS TEXT",IF(A1154&lt;&gt;INT(A1154),"DATE HAS TIME",IF(OR(A1154&lt;DATE(2026,9,16),A1154&gt;TODAY()),"DATE OUT OF RANGE",IF(ISNA(MATCH(B1154,{"SA-DAY","SA-NYT","SYS-DAY","SYS-NYT"},0)),"REFERENCE PROBLEM",IF(ISNA(MATCH(C1154,ItemName,0)),"ITEM NOT IN LIST",IF(OR(NOT(ISNUMBER(D1154)),D1154&lt;=0),"QTY PROBLEM","OK"))))))))</f>
        <v>OK</v>
      </c>
    </row>
    <row r="1155" spans="1:10" x14ac:dyDescent="0.25">
      <c r="A1155" s="25">
        <v>46289</v>
      </c>
      <c r="B1155" s="15" t="s">
        <v>2617</v>
      </c>
      <c r="C1155" s="15" t="s">
        <v>2420</v>
      </c>
      <c r="D1155" s="16">
        <v>3</v>
      </c>
      <c r="E1155" s="18">
        <f t="shared" si="86"/>
        <v>15</v>
      </c>
      <c r="F1155" s="18">
        <f t="shared" si="87"/>
        <v>45</v>
      </c>
      <c r="G1155" s="18">
        <f t="shared" si="88"/>
        <v>8.3553333333333324</v>
      </c>
      <c r="H1155" s="18">
        <f t="shared" si="89"/>
        <v>19.934000000000005</v>
      </c>
      <c r="J1155" t="str">
        <f ca="1">IF(C1155="","",IF(A1155="","NO DATE",IF(NOT(ISNUMBER(A1155)),"DATE IS TEXT",IF(A1155&lt;&gt;INT(A1155),"DATE HAS TIME",IF(OR(A1155&lt;DATE(2026,9,16),A1155&gt;TODAY()),"DATE OUT OF RANGE",IF(ISNA(MATCH(B1155,{"SA-DAY","SA-NYT","SYS-DAY","SYS-NYT"},0)),"REFERENCE PROBLEM",IF(ISNA(MATCH(C1155,ItemName,0)),"ITEM NOT IN LIST",IF(OR(NOT(ISNUMBER(D1155)),D1155&lt;=0),"QTY PROBLEM","OK"))))))))</f>
        <v>OK</v>
      </c>
    </row>
    <row r="1156" spans="1:10" x14ac:dyDescent="0.25">
      <c r="A1156" s="25">
        <v>46289</v>
      </c>
      <c r="B1156" s="15" t="s">
        <v>2617</v>
      </c>
      <c r="C1156" s="15" t="s">
        <v>2440</v>
      </c>
      <c r="D1156" s="16">
        <v>1</v>
      </c>
      <c r="E1156" s="18">
        <f t="shared" si="86"/>
        <v>12</v>
      </c>
      <c r="F1156" s="18">
        <f t="shared" si="87"/>
        <v>12</v>
      </c>
      <c r="G1156" s="18">
        <f t="shared" si="88"/>
        <v>7.8224999999999998</v>
      </c>
      <c r="H1156" s="18">
        <f t="shared" si="89"/>
        <v>4.1775000000000002</v>
      </c>
      <c r="J1156" t="str">
        <f ca="1">IF(C1156="","",IF(A1156="","NO DATE",IF(NOT(ISNUMBER(A1156)),"DATE IS TEXT",IF(A1156&lt;&gt;INT(A1156),"DATE HAS TIME",IF(OR(A1156&lt;DATE(2026,9,16),A1156&gt;TODAY()),"DATE OUT OF RANGE",IF(ISNA(MATCH(B1156,{"SA-DAY","SA-NYT","SYS-DAY","SYS-NYT"},0)),"REFERENCE PROBLEM",IF(ISNA(MATCH(C1156,ItemName,0)),"ITEM NOT IN LIST",IF(OR(NOT(ISNUMBER(D1156)),D1156&lt;=0),"QTY PROBLEM","OK"))))))))</f>
        <v>OK</v>
      </c>
    </row>
    <row r="1157" spans="1:10" x14ac:dyDescent="0.25">
      <c r="A1157" s="25">
        <v>46290</v>
      </c>
      <c r="B1157" s="15" t="s">
        <v>2616</v>
      </c>
      <c r="C1157" s="15" t="s">
        <v>128</v>
      </c>
      <c r="D1157" s="16">
        <v>8</v>
      </c>
      <c r="E1157" s="18">
        <f t="shared" si="86"/>
        <v>7</v>
      </c>
      <c r="F1157" s="18">
        <f t="shared" si="87"/>
        <v>56</v>
      </c>
      <c r="G1157" s="18">
        <f t="shared" si="88"/>
        <v>4.5674999999999999</v>
      </c>
      <c r="H1157" s="18">
        <f t="shared" si="89"/>
        <v>19.46</v>
      </c>
      <c r="J1157" t="str">
        <f ca="1">IF(C1157="","",IF(A1157="","NO DATE",IF(NOT(ISNUMBER(A1157)),"DATE IS TEXT",IF(A1157&lt;&gt;INT(A1157),"DATE HAS TIME",IF(OR(A1157&lt;DATE(2026,9,16),A1157&gt;TODAY()),"DATE OUT OF RANGE",IF(ISNA(MATCH(B1157,{"SA-DAY","SA-NYT","SYS-DAY","SYS-NYT"},0)),"REFERENCE PROBLEM",IF(ISNA(MATCH(C1157,ItemName,0)),"ITEM NOT IN LIST",IF(OR(NOT(ISNUMBER(D1157)),D1157&lt;=0),"QTY PROBLEM","OK"))))))))</f>
        <v>OK</v>
      </c>
    </row>
    <row r="1158" spans="1:10" x14ac:dyDescent="0.25">
      <c r="A1158" s="25">
        <v>46290</v>
      </c>
      <c r="B1158" s="15" t="s">
        <v>2616</v>
      </c>
      <c r="C1158" s="15" t="s">
        <v>195</v>
      </c>
      <c r="D1158" s="16">
        <v>12</v>
      </c>
      <c r="E1158" s="18">
        <f t="shared" si="86"/>
        <v>15</v>
      </c>
      <c r="F1158" s="18">
        <f t="shared" si="87"/>
        <v>180</v>
      </c>
      <c r="G1158" s="18">
        <f t="shared" si="88"/>
        <v>7.04</v>
      </c>
      <c r="H1158" s="18">
        <f t="shared" si="89"/>
        <v>95.52</v>
      </c>
      <c r="J1158" t="str">
        <f ca="1">IF(C1158="","",IF(A1158="","NO DATE",IF(NOT(ISNUMBER(A1158)),"DATE IS TEXT",IF(A1158&lt;&gt;INT(A1158),"DATE HAS TIME",IF(OR(A1158&lt;DATE(2026,9,16),A1158&gt;TODAY()),"DATE OUT OF RANGE",IF(ISNA(MATCH(B1158,{"SA-DAY","SA-NYT","SYS-DAY","SYS-NYT"},0)),"REFERENCE PROBLEM",IF(ISNA(MATCH(C1158,ItemName,0)),"ITEM NOT IN LIST",IF(OR(NOT(ISNUMBER(D1158)),D1158&lt;=0),"QTY PROBLEM","OK"))))))))</f>
        <v>OK</v>
      </c>
    </row>
    <row r="1159" spans="1:10" x14ac:dyDescent="0.25">
      <c r="A1159" s="25">
        <v>46290</v>
      </c>
      <c r="B1159" s="15" t="s">
        <v>2616</v>
      </c>
      <c r="C1159" s="15" t="s">
        <v>235</v>
      </c>
      <c r="D1159" s="16">
        <v>8</v>
      </c>
      <c r="E1159" s="18">
        <f t="shared" si="86"/>
        <v>15</v>
      </c>
      <c r="F1159" s="18">
        <f t="shared" si="87"/>
        <v>120</v>
      </c>
      <c r="G1159" s="18">
        <f t="shared" si="88"/>
        <v>9.1466666666666665</v>
      </c>
      <c r="H1159" s="18">
        <f t="shared" si="89"/>
        <v>46.826666666666668</v>
      </c>
      <c r="J1159" t="str">
        <f ca="1">IF(C1159="","",IF(A1159="","NO DATE",IF(NOT(ISNUMBER(A1159)),"DATE IS TEXT",IF(A1159&lt;&gt;INT(A1159),"DATE HAS TIME",IF(OR(A1159&lt;DATE(2026,9,16),A1159&gt;TODAY()),"DATE OUT OF RANGE",IF(ISNA(MATCH(B1159,{"SA-DAY","SA-NYT","SYS-DAY","SYS-NYT"},0)),"REFERENCE PROBLEM",IF(ISNA(MATCH(C1159,ItemName,0)),"ITEM NOT IN LIST",IF(OR(NOT(ISNUMBER(D1159)),D1159&lt;=0),"QTY PROBLEM","OK"))))))))</f>
        <v>OK</v>
      </c>
    </row>
    <row r="1160" spans="1:10" x14ac:dyDescent="0.25">
      <c r="A1160" s="25">
        <v>46290</v>
      </c>
      <c r="B1160" s="15" t="s">
        <v>2616</v>
      </c>
      <c r="C1160" s="15" t="s">
        <v>239</v>
      </c>
      <c r="D1160" s="16">
        <v>29</v>
      </c>
      <c r="E1160" s="18">
        <f t="shared" si="86"/>
        <v>7</v>
      </c>
      <c r="F1160" s="18">
        <f t="shared" si="87"/>
        <v>203</v>
      </c>
      <c r="G1160" s="18">
        <f t="shared" si="88"/>
        <v>3.1066666666666674</v>
      </c>
      <c r="H1160" s="18">
        <f t="shared" si="89"/>
        <v>112.90666666666665</v>
      </c>
      <c r="J1160" t="str">
        <f ca="1">IF(C1160="","",IF(A1160="","NO DATE",IF(NOT(ISNUMBER(A1160)),"DATE IS TEXT",IF(A1160&lt;&gt;INT(A1160),"DATE HAS TIME",IF(OR(A1160&lt;DATE(2026,9,16),A1160&gt;TODAY()),"DATE OUT OF RANGE",IF(ISNA(MATCH(B1160,{"SA-DAY","SA-NYT","SYS-DAY","SYS-NYT"},0)),"REFERENCE PROBLEM",IF(ISNA(MATCH(C1160,ItemName,0)),"ITEM NOT IN LIST",IF(OR(NOT(ISNUMBER(D1160)),D1160&lt;=0),"QTY PROBLEM","OK"))))))))</f>
        <v>OK</v>
      </c>
    </row>
    <row r="1161" spans="1:10" x14ac:dyDescent="0.25">
      <c r="A1161" s="25">
        <v>46290</v>
      </c>
      <c r="B1161" s="15" t="s">
        <v>2616</v>
      </c>
      <c r="C1161" s="15" t="s">
        <v>325</v>
      </c>
      <c r="D1161" s="16">
        <v>2</v>
      </c>
      <c r="E1161" s="18">
        <f t="shared" si="86"/>
        <v>40</v>
      </c>
      <c r="F1161" s="18">
        <f t="shared" si="87"/>
        <v>80</v>
      </c>
      <c r="G1161" s="18">
        <f t="shared" si="88"/>
        <v>18.559999999999999</v>
      </c>
      <c r="H1161" s="18">
        <f t="shared" si="89"/>
        <v>42.88</v>
      </c>
      <c r="J1161" t="str">
        <f ca="1">IF(C1161="","",IF(A1161="","NO DATE",IF(NOT(ISNUMBER(A1161)),"DATE IS TEXT",IF(A1161&lt;&gt;INT(A1161),"DATE HAS TIME",IF(OR(A1161&lt;DATE(2026,9,16),A1161&gt;TODAY()),"DATE OUT OF RANGE",IF(ISNA(MATCH(B1161,{"SA-DAY","SA-NYT","SYS-DAY","SYS-NYT"},0)),"REFERENCE PROBLEM",IF(ISNA(MATCH(C1161,ItemName,0)),"ITEM NOT IN LIST",IF(OR(NOT(ISNUMBER(D1161)),D1161&lt;=0),"QTY PROBLEM","OK"))))))))</f>
        <v>OK</v>
      </c>
    </row>
    <row r="1162" spans="1:10" x14ac:dyDescent="0.25">
      <c r="A1162" s="25">
        <v>46290</v>
      </c>
      <c r="B1162" s="15" t="s">
        <v>2616</v>
      </c>
      <c r="C1162" s="15" t="s">
        <v>327</v>
      </c>
      <c r="D1162" s="16">
        <v>1</v>
      </c>
      <c r="E1162" s="18">
        <f t="shared" si="86"/>
        <v>40</v>
      </c>
      <c r="F1162" s="18">
        <f t="shared" si="87"/>
        <v>40</v>
      </c>
      <c r="G1162" s="18">
        <f t="shared" si="88"/>
        <v>18.559999999999999</v>
      </c>
      <c r="H1162" s="18">
        <f t="shared" si="89"/>
        <v>21.44</v>
      </c>
      <c r="J1162" t="str">
        <f ca="1">IF(C1162="","",IF(A1162="","NO DATE",IF(NOT(ISNUMBER(A1162)),"DATE IS TEXT",IF(A1162&lt;&gt;INT(A1162),"DATE HAS TIME",IF(OR(A1162&lt;DATE(2026,9,16),A1162&gt;TODAY()),"DATE OUT OF RANGE",IF(ISNA(MATCH(B1162,{"SA-DAY","SA-NYT","SYS-DAY","SYS-NYT"},0)),"REFERENCE PROBLEM",IF(ISNA(MATCH(C1162,ItemName,0)),"ITEM NOT IN LIST",IF(OR(NOT(ISNUMBER(D1162)),D1162&lt;=0),"QTY PROBLEM","OK"))))))))</f>
        <v>OK</v>
      </c>
    </row>
    <row r="1163" spans="1:10" x14ac:dyDescent="0.25">
      <c r="A1163" s="25">
        <v>46290</v>
      </c>
      <c r="B1163" s="15" t="s">
        <v>2616</v>
      </c>
      <c r="C1163" s="15" t="s">
        <v>357</v>
      </c>
      <c r="D1163" s="16">
        <v>1</v>
      </c>
      <c r="E1163" s="18">
        <f t="shared" si="86"/>
        <v>50</v>
      </c>
      <c r="F1163" s="18">
        <f t="shared" si="87"/>
        <v>50</v>
      </c>
      <c r="G1163" s="18">
        <f t="shared" si="88"/>
        <v>32.61</v>
      </c>
      <c r="H1163" s="18">
        <f t="shared" si="89"/>
        <v>17.39</v>
      </c>
      <c r="J1163" t="str">
        <f ca="1">IF(C1163="","",IF(A1163="","NO DATE",IF(NOT(ISNUMBER(A1163)),"DATE IS TEXT",IF(A1163&lt;&gt;INT(A1163),"DATE HAS TIME",IF(OR(A1163&lt;DATE(2026,9,16),A1163&gt;TODAY()),"DATE OUT OF RANGE",IF(ISNA(MATCH(B1163,{"SA-DAY","SA-NYT","SYS-DAY","SYS-NYT"},0)),"REFERENCE PROBLEM",IF(ISNA(MATCH(C1163,ItemName,0)),"ITEM NOT IN LIST",IF(OR(NOT(ISNUMBER(D1163)),D1163&lt;=0),"QTY PROBLEM","OK"))))))))</f>
        <v>OK</v>
      </c>
    </row>
    <row r="1164" spans="1:10" x14ac:dyDescent="0.25">
      <c r="A1164" s="25">
        <v>46290</v>
      </c>
      <c r="B1164" s="15" t="s">
        <v>2616</v>
      </c>
      <c r="C1164" s="15" t="s">
        <v>385</v>
      </c>
      <c r="D1164" s="16">
        <v>2</v>
      </c>
      <c r="E1164" s="18">
        <f t="shared" si="86"/>
        <v>80</v>
      </c>
      <c r="F1164" s="18">
        <f t="shared" si="87"/>
        <v>160</v>
      </c>
      <c r="G1164" s="18">
        <f t="shared" si="88"/>
        <v>52.177500000000002</v>
      </c>
      <c r="H1164" s="18">
        <f t="shared" si="89"/>
        <v>55.644999999999996</v>
      </c>
      <c r="J1164" t="str">
        <f ca="1">IF(C1164="","",IF(A1164="","NO DATE",IF(NOT(ISNUMBER(A1164)),"DATE IS TEXT",IF(A1164&lt;&gt;INT(A1164),"DATE HAS TIME",IF(OR(A1164&lt;DATE(2026,9,16),A1164&gt;TODAY()),"DATE OUT OF RANGE",IF(ISNA(MATCH(B1164,{"SA-DAY","SA-NYT","SYS-DAY","SYS-NYT"},0)),"REFERENCE PROBLEM",IF(ISNA(MATCH(C1164,ItemName,0)),"ITEM NOT IN LIST",IF(OR(NOT(ISNUMBER(D1164)),D1164&lt;=0),"QTY PROBLEM","OK"))))))))</f>
        <v>OK</v>
      </c>
    </row>
    <row r="1165" spans="1:10" x14ac:dyDescent="0.25">
      <c r="A1165" s="25">
        <v>46290</v>
      </c>
      <c r="B1165" s="15" t="s">
        <v>2616</v>
      </c>
      <c r="C1165" s="15" t="s">
        <v>387</v>
      </c>
      <c r="D1165" s="16">
        <v>2</v>
      </c>
      <c r="E1165" s="18">
        <f t="shared" si="86"/>
        <v>80</v>
      </c>
      <c r="F1165" s="18">
        <f t="shared" si="87"/>
        <v>160</v>
      </c>
      <c r="G1165" s="18">
        <f t="shared" si="88"/>
        <v>52.177500000000002</v>
      </c>
      <c r="H1165" s="18">
        <f t="shared" si="89"/>
        <v>55.644999999999996</v>
      </c>
      <c r="J1165" t="str">
        <f ca="1">IF(C1165="","",IF(A1165="","NO DATE",IF(NOT(ISNUMBER(A1165)),"DATE IS TEXT",IF(A1165&lt;&gt;INT(A1165),"DATE HAS TIME",IF(OR(A1165&lt;DATE(2026,9,16),A1165&gt;TODAY()),"DATE OUT OF RANGE",IF(ISNA(MATCH(B1165,{"SA-DAY","SA-NYT","SYS-DAY","SYS-NYT"},0)),"REFERENCE PROBLEM",IF(ISNA(MATCH(C1165,ItemName,0)),"ITEM NOT IN LIST",IF(OR(NOT(ISNUMBER(D1165)),D1165&lt;=0),"QTY PROBLEM","OK"))))))))</f>
        <v>OK</v>
      </c>
    </row>
    <row r="1166" spans="1:10" x14ac:dyDescent="0.25">
      <c r="A1166" s="25">
        <v>46290</v>
      </c>
      <c r="B1166" s="15" t="s">
        <v>2616</v>
      </c>
      <c r="C1166" s="15" t="s">
        <v>395</v>
      </c>
      <c r="D1166" s="16">
        <v>1</v>
      </c>
      <c r="E1166" s="18">
        <f t="shared" si="86"/>
        <v>65</v>
      </c>
      <c r="F1166" s="18">
        <f t="shared" si="87"/>
        <v>65</v>
      </c>
      <c r="G1166" s="18">
        <f t="shared" si="88"/>
        <v>43.936</v>
      </c>
      <c r="H1166" s="18">
        <f t="shared" si="89"/>
        <v>21.064</v>
      </c>
      <c r="J1166" t="str">
        <f ca="1">IF(C1166="","",IF(A1166="","NO DATE",IF(NOT(ISNUMBER(A1166)),"DATE IS TEXT",IF(A1166&lt;&gt;INT(A1166),"DATE HAS TIME",IF(OR(A1166&lt;DATE(2026,9,16),A1166&gt;TODAY()),"DATE OUT OF RANGE",IF(ISNA(MATCH(B1166,{"SA-DAY","SA-NYT","SYS-DAY","SYS-NYT"},0)),"REFERENCE PROBLEM",IF(ISNA(MATCH(C1166,ItemName,0)),"ITEM NOT IN LIST",IF(OR(NOT(ISNUMBER(D1166)),D1166&lt;=0),"QTY PROBLEM","OK"))))))))</f>
        <v>OK</v>
      </c>
    </row>
    <row r="1167" spans="1:10" x14ac:dyDescent="0.25">
      <c r="A1167" s="25">
        <v>46290</v>
      </c>
      <c r="B1167" s="15" t="s">
        <v>2616</v>
      </c>
      <c r="C1167" s="15" t="s">
        <v>403</v>
      </c>
      <c r="D1167" s="16">
        <v>1</v>
      </c>
      <c r="E1167" s="18">
        <f t="shared" si="86"/>
        <v>40</v>
      </c>
      <c r="F1167" s="18">
        <f t="shared" si="87"/>
        <v>40</v>
      </c>
      <c r="G1167" s="18">
        <f t="shared" si="88"/>
        <v>26.085000000000001</v>
      </c>
      <c r="H1167" s="18">
        <f t="shared" si="89"/>
        <v>13.914999999999999</v>
      </c>
      <c r="J1167" t="str">
        <f ca="1">IF(C1167="","",IF(A1167="","NO DATE",IF(NOT(ISNUMBER(A1167)),"DATE IS TEXT",IF(A1167&lt;&gt;INT(A1167),"DATE HAS TIME",IF(OR(A1167&lt;DATE(2026,9,16),A1167&gt;TODAY()),"DATE OUT OF RANGE",IF(ISNA(MATCH(B1167,{"SA-DAY","SA-NYT","SYS-DAY","SYS-NYT"},0)),"REFERENCE PROBLEM",IF(ISNA(MATCH(C1167,ItemName,0)),"ITEM NOT IN LIST",IF(OR(NOT(ISNUMBER(D1167)),D1167&lt;=0),"QTY PROBLEM","OK"))))))))</f>
        <v>OK</v>
      </c>
    </row>
    <row r="1168" spans="1:10" x14ac:dyDescent="0.25">
      <c r="A1168" s="25">
        <v>46290</v>
      </c>
      <c r="B1168" s="15" t="s">
        <v>2616</v>
      </c>
      <c r="C1168" s="15" t="s">
        <v>419</v>
      </c>
      <c r="D1168" s="16">
        <v>3</v>
      </c>
      <c r="E1168" s="18">
        <f t="shared" si="86"/>
        <v>15</v>
      </c>
      <c r="F1168" s="18">
        <f t="shared" si="87"/>
        <v>45</v>
      </c>
      <c r="G1168" s="18">
        <f t="shared" si="88"/>
        <v>9.7799999999999994</v>
      </c>
      <c r="H1168" s="18">
        <f t="shared" si="89"/>
        <v>15.660000000000004</v>
      </c>
      <c r="J1168" t="str">
        <f ca="1">IF(C1168="","",IF(A1168="","NO DATE",IF(NOT(ISNUMBER(A1168)),"DATE IS TEXT",IF(A1168&lt;&gt;INT(A1168),"DATE HAS TIME",IF(OR(A1168&lt;DATE(2026,9,16),A1168&gt;TODAY()),"DATE OUT OF RANGE",IF(ISNA(MATCH(B1168,{"SA-DAY","SA-NYT","SYS-DAY","SYS-NYT"},0)),"REFERENCE PROBLEM",IF(ISNA(MATCH(C1168,ItemName,0)),"ITEM NOT IN LIST",IF(OR(NOT(ISNUMBER(D1168)),D1168&lt;=0),"QTY PROBLEM","OK"))))))))</f>
        <v>OK</v>
      </c>
    </row>
    <row r="1169" spans="1:10" x14ac:dyDescent="0.25">
      <c r="A1169" s="25">
        <v>46290</v>
      </c>
      <c r="B1169" s="15" t="s">
        <v>2616</v>
      </c>
      <c r="C1169" s="15" t="s">
        <v>427</v>
      </c>
      <c r="D1169" s="16">
        <v>1</v>
      </c>
      <c r="E1169" s="18">
        <f t="shared" si="86"/>
        <v>25</v>
      </c>
      <c r="F1169" s="18">
        <f t="shared" si="87"/>
        <v>25</v>
      </c>
      <c r="G1169" s="18">
        <f t="shared" si="88"/>
        <v>17.306666666666665</v>
      </c>
      <c r="H1169" s="18">
        <f t="shared" si="89"/>
        <v>7.6933333333333351</v>
      </c>
      <c r="J1169" t="str">
        <f ca="1">IF(C1169="","",IF(A1169="","NO DATE",IF(NOT(ISNUMBER(A1169)),"DATE IS TEXT",IF(A1169&lt;&gt;INT(A1169),"DATE HAS TIME",IF(OR(A1169&lt;DATE(2026,9,16),A1169&gt;TODAY()),"DATE OUT OF RANGE",IF(ISNA(MATCH(B1169,{"SA-DAY","SA-NYT","SYS-DAY","SYS-NYT"},0)),"REFERENCE PROBLEM",IF(ISNA(MATCH(C1169,ItemName,0)),"ITEM NOT IN LIST",IF(OR(NOT(ISNUMBER(D1169)),D1169&lt;=0),"QTY PROBLEM","OK"))))))))</f>
        <v>OK</v>
      </c>
    </row>
    <row r="1170" spans="1:10" x14ac:dyDescent="0.25">
      <c r="A1170" s="25">
        <v>46290</v>
      </c>
      <c r="B1170" s="15" t="s">
        <v>2616</v>
      </c>
      <c r="C1170" s="15" t="s">
        <v>510</v>
      </c>
      <c r="D1170" s="16">
        <v>1</v>
      </c>
      <c r="E1170" s="18">
        <f t="shared" si="86"/>
        <v>40</v>
      </c>
      <c r="F1170" s="18">
        <f t="shared" si="87"/>
        <v>40</v>
      </c>
      <c r="G1170" s="18">
        <f t="shared" si="88"/>
        <v>26.085000000000001</v>
      </c>
      <c r="H1170" s="18">
        <f t="shared" si="89"/>
        <v>13.914999999999999</v>
      </c>
      <c r="J1170" t="str">
        <f ca="1">IF(C1170="","",IF(A1170="","NO DATE",IF(NOT(ISNUMBER(A1170)),"DATE IS TEXT",IF(A1170&lt;&gt;INT(A1170),"DATE HAS TIME",IF(OR(A1170&lt;DATE(2026,9,16),A1170&gt;TODAY()),"DATE OUT OF RANGE",IF(ISNA(MATCH(B1170,{"SA-DAY","SA-NYT","SYS-DAY","SYS-NYT"},0)),"REFERENCE PROBLEM",IF(ISNA(MATCH(C1170,ItemName,0)),"ITEM NOT IN LIST",IF(OR(NOT(ISNUMBER(D1170)),D1170&lt;=0),"QTY PROBLEM","OK"))))))))</f>
        <v>OK</v>
      </c>
    </row>
    <row r="1171" spans="1:10" x14ac:dyDescent="0.25">
      <c r="A1171" s="25">
        <v>46290</v>
      </c>
      <c r="B1171" s="15" t="s">
        <v>2616</v>
      </c>
      <c r="C1171" s="15" t="s">
        <v>516</v>
      </c>
      <c r="D1171" s="16">
        <v>2</v>
      </c>
      <c r="E1171" s="18">
        <f t="shared" si="86"/>
        <v>15</v>
      </c>
      <c r="F1171" s="18">
        <f t="shared" si="87"/>
        <v>30</v>
      </c>
      <c r="G1171" s="18">
        <f t="shared" si="88"/>
        <v>9.7799999999999994</v>
      </c>
      <c r="H1171" s="18">
        <f t="shared" si="89"/>
        <v>10.440000000000001</v>
      </c>
      <c r="J1171" t="str">
        <f ca="1">IF(C1171="","",IF(A1171="","NO DATE",IF(NOT(ISNUMBER(A1171)),"DATE IS TEXT",IF(A1171&lt;&gt;INT(A1171),"DATE HAS TIME",IF(OR(A1171&lt;DATE(2026,9,16),A1171&gt;TODAY()),"DATE OUT OF RANGE",IF(ISNA(MATCH(B1171,{"SA-DAY","SA-NYT","SYS-DAY","SYS-NYT"},0)),"REFERENCE PROBLEM",IF(ISNA(MATCH(C1171,ItemName,0)),"ITEM NOT IN LIST",IF(OR(NOT(ISNUMBER(D1171)),D1171&lt;=0),"QTY PROBLEM","OK"))))))))</f>
        <v>OK</v>
      </c>
    </row>
    <row r="1172" spans="1:10" x14ac:dyDescent="0.25">
      <c r="A1172" s="25">
        <v>46290</v>
      </c>
      <c r="B1172" s="15" t="s">
        <v>2616</v>
      </c>
      <c r="C1172" s="15" t="s">
        <v>522</v>
      </c>
      <c r="D1172" s="16">
        <v>6</v>
      </c>
      <c r="E1172" s="18">
        <f t="shared" si="86"/>
        <v>15</v>
      </c>
      <c r="F1172" s="18">
        <f t="shared" si="87"/>
        <v>90</v>
      </c>
      <c r="G1172" s="18">
        <f t="shared" si="88"/>
        <v>9.7799999999999994</v>
      </c>
      <c r="H1172" s="18">
        <f t="shared" si="89"/>
        <v>31.320000000000007</v>
      </c>
      <c r="J1172" t="str">
        <f ca="1">IF(C1172="","",IF(A1172="","NO DATE",IF(NOT(ISNUMBER(A1172)),"DATE IS TEXT",IF(A1172&lt;&gt;INT(A1172),"DATE HAS TIME",IF(OR(A1172&lt;DATE(2026,9,16),A1172&gt;TODAY()),"DATE OUT OF RANGE",IF(ISNA(MATCH(B1172,{"SA-DAY","SA-NYT","SYS-DAY","SYS-NYT"},0)),"REFERENCE PROBLEM",IF(ISNA(MATCH(C1172,ItemName,0)),"ITEM NOT IN LIST",IF(OR(NOT(ISNUMBER(D1172)),D1172&lt;=0),"QTY PROBLEM","OK"))))))))</f>
        <v>OK</v>
      </c>
    </row>
    <row r="1173" spans="1:10" x14ac:dyDescent="0.25">
      <c r="A1173" s="25">
        <v>46290</v>
      </c>
      <c r="B1173" s="15" t="s">
        <v>2616</v>
      </c>
      <c r="C1173" s="15" t="s">
        <v>526</v>
      </c>
      <c r="D1173" s="16">
        <v>4</v>
      </c>
      <c r="E1173" s="18">
        <f t="shared" si="86"/>
        <v>15</v>
      </c>
      <c r="F1173" s="18">
        <f t="shared" si="87"/>
        <v>60</v>
      </c>
      <c r="G1173" s="18">
        <f t="shared" si="88"/>
        <v>9.7799999999999994</v>
      </c>
      <c r="H1173" s="18">
        <f t="shared" si="89"/>
        <v>20.880000000000003</v>
      </c>
      <c r="J1173" t="str">
        <f ca="1">IF(C1173="","",IF(A1173="","NO DATE",IF(NOT(ISNUMBER(A1173)),"DATE IS TEXT",IF(A1173&lt;&gt;INT(A1173),"DATE HAS TIME",IF(OR(A1173&lt;DATE(2026,9,16),A1173&gt;TODAY()),"DATE OUT OF RANGE",IF(ISNA(MATCH(B1173,{"SA-DAY","SA-NYT","SYS-DAY","SYS-NYT"},0)),"REFERENCE PROBLEM",IF(ISNA(MATCH(C1173,ItemName,0)),"ITEM NOT IN LIST",IF(OR(NOT(ISNUMBER(D1173)),D1173&lt;=0),"QTY PROBLEM","OK"))))))))</f>
        <v>OK</v>
      </c>
    </row>
    <row r="1174" spans="1:10" x14ac:dyDescent="0.25">
      <c r="A1174" s="25">
        <v>46290</v>
      </c>
      <c r="B1174" s="15" t="s">
        <v>2616</v>
      </c>
      <c r="C1174" s="15" t="s">
        <v>635</v>
      </c>
      <c r="D1174" s="16">
        <v>2</v>
      </c>
      <c r="E1174" s="18">
        <f t="shared" si="86"/>
        <v>20</v>
      </c>
      <c r="F1174" s="18">
        <f t="shared" si="87"/>
        <v>40</v>
      </c>
      <c r="G1174" s="18">
        <f t="shared" si="88"/>
        <v>11.533333333333333</v>
      </c>
      <c r="H1174" s="18">
        <f t="shared" si="89"/>
        <v>16.933333333333334</v>
      </c>
      <c r="J1174" t="str">
        <f ca="1">IF(C1174="","",IF(A1174="","NO DATE",IF(NOT(ISNUMBER(A1174)),"DATE IS TEXT",IF(A1174&lt;&gt;INT(A1174),"DATE HAS TIME",IF(OR(A1174&lt;DATE(2026,9,16),A1174&gt;TODAY()),"DATE OUT OF RANGE",IF(ISNA(MATCH(B1174,{"SA-DAY","SA-NYT","SYS-DAY","SYS-NYT"},0)),"REFERENCE PROBLEM",IF(ISNA(MATCH(C1174,ItemName,0)),"ITEM NOT IN LIST",IF(OR(NOT(ISNUMBER(D1174)),D1174&lt;=0),"QTY PROBLEM","OK"))))))))</f>
        <v>OK</v>
      </c>
    </row>
    <row r="1175" spans="1:10" x14ac:dyDescent="0.25">
      <c r="A1175" s="25">
        <v>46290</v>
      </c>
      <c r="B1175" s="15" t="s">
        <v>2616</v>
      </c>
      <c r="C1175" s="15" t="s">
        <v>659</v>
      </c>
      <c r="D1175" s="16">
        <v>7</v>
      </c>
      <c r="E1175" s="18">
        <f t="shared" si="86"/>
        <v>0.5</v>
      </c>
      <c r="F1175" s="18">
        <f t="shared" si="87"/>
        <v>3.5</v>
      </c>
      <c r="G1175" s="18">
        <f t="shared" si="88"/>
        <v>0.32250000000000001</v>
      </c>
      <c r="H1175" s="18">
        <f t="shared" si="89"/>
        <v>1.2424999999999997</v>
      </c>
      <c r="J1175" t="str">
        <f ca="1">IF(C1175="","",IF(A1175="","NO DATE",IF(NOT(ISNUMBER(A1175)),"DATE IS TEXT",IF(A1175&lt;&gt;INT(A1175),"DATE HAS TIME",IF(OR(A1175&lt;DATE(2026,9,16),A1175&gt;TODAY()),"DATE OUT OF RANGE",IF(ISNA(MATCH(B1175,{"SA-DAY","SA-NYT","SYS-DAY","SYS-NYT"},0)),"REFERENCE PROBLEM",IF(ISNA(MATCH(C1175,ItemName,0)),"ITEM NOT IN LIST",IF(OR(NOT(ISNUMBER(D1175)),D1175&lt;=0),"QTY PROBLEM","OK"))))))))</f>
        <v>OK</v>
      </c>
    </row>
    <row r="1176" spans="1:10" x14ac:dyDescent="0.25">
      <c r="A1176" s="25">
        <v>46290</v>
      </c>
      <c r="B1176" s="15" t="s">
        <v>2616</v>
      </c>
      <c r="C1176" s="15" t="s">
        <v>689</v>
      </c>
      <c r="D1176" s="16">
        <v>1</v>
      </c>
      <c r="E1176" s="18">
        <f t="shared" si="86"/>
        <v>20</v>
      </c>
      <c r="F1176" s="18">
        <f t="shared" si="87"/>
        <v>20</v>
      </c>
      <c r="G1176" s="18">
        <f t="shared" si="88"/>
        <v>8.8800000000000008</v>
      </c>
      <c r="H1176" s="18">
        <f t="shared" si="89"/>
        <v>11.12</v>
      </c>
      <c r="J1176" t="str">
        <f ca="1">IF(C1176="","",IF(A1176="","NO DATE",IF(NOT(ISNUMBER(A1176)),"DATE IS TEXT",IF(A1176&lt;&gt;INT(A1176),"DATE HAS TIME",IF(OR(A1176&lt;DATE(2026,9,16),A1176&gt;TODAY()),"DATE OUT OF RANGE",IF(ISNA(MATCH(B1176,{"SA-DAY","SA-NYT","SYS-DAY","SYS-NYT"},0)),"REFERENCE PROBLEM",IF(ISNA(MATCH(C1176,ItemName,0)),"ITEM NOT IN LIST",IF(OR(NOT(ISNUMBER(D1176)),D1176&lt;=0),"QTY PROBLEM","OK"))))))))</f>
        <v>OK</v>
      </c>
    </row>
    <row r="1177" spans="1:10" x14ac:dyDescent="0.25">
      <c r="A1177" s="25">
        <v>46290</v>
      </c>
      <c r="B1177" s="15" t="s">
        <v>2616</v>
      </c>
      <c r="C1177" s="15" t="s">
        <v>681</v>
      </c>
      <c r="D1177" s="16">
        <v>1</v>
      </c>
      <c r="E1177" s="18">
        <f t="shared" ref="E1177:E1240" si="90">IF($C1177="","",IFERROR(INDEX(ItemPriceCol,MATCH($C1177,ItemName,0)),""))</f>
        <v>35</v>
      </c>
      <c r="F1177" s="18">
        <f t="shared" ref="F1177:F1240" si="91">IF(OR($D1177="",$E1177=""),"",$D1177*$E1177)</f>
        <v>35</v>
      </c>
      <c r="G1177" s="18">
        <f t="shared" ref="G1177:G1240" si="92">IF($C1177="","",IFERROR(INDEX(ItemCostCol,MATCH($C1177,ItemName,0)),""))</f>
        <v>22.400000000000002</v>
      </c>
      <c r="H1177" s="18">
        <f t="shared" ref="H1177:H1240" si="93">IF(OR($F1177="",$G1177=""),"",$F1177-$D1177*$G1177)</f>
        <v>12.599999999999998</v>
      </c>
      <c r="J1177" t="str">
        <f ca="1">IF(C1177="","",IF(A1177="","NO DATE",IF(NOT(ISNUMBER(A1177)),"DATE IS TEXT",IF(A1177&lt;&gt;INT(A1177),"DATE HAS TIME",IF(OR(A1177&lt;DATE(2026,9,16),A1177&gt;TODAY()),"DATE OUT OF RANGE",IF(ISNA(MATCH(B1177,{"SA-DAY","SA-NYT","SYS-DAY","SYS-NYT"},0)),"REFERENCE PROBLEM",IF(ISNA(MATCH(C1177,ItemName,0)),"ITEM NOT IN LIST",IF(OR(NOT(ISNUMBER(D1177)),D1177&lt;=0),"QTY PROBLEM","OK"))))))))</f>
        <v>OK</v>
      </c>
    </row>
    <row r="1178" spans="1:10" x14ac:dyDescent="0.25">
      <c r="A1178" s="25">
        <v>46290</v>
      </c>
      <c r="B1178" s="15" t="s">
        <v>2616</v>
      </c>
      <c r="C1178" s="15" t="s">
        <v>798</v>
      </c>
      <c r="D1178" s="16">
        <v>2</v>
      </c>
      <c r="E1178" s="18">
        <f t="shared" si="90"/>
        <v>10</v>
      </c>
      <c r="F1178" s="18">
        <f t="shared" si="91"/>
        <v>20</v>
      </c>
      <c r="G1178" s="18">
        <f t="shared" si="92"/>
        <v>5.76</v>
      </c>
      <c r="H1178" s="18">
        <f t="shared" si="93"/>
        <v>8.48</v>
      </c>
      <c r="J1178" t="str">
        <f ca="1">IF(C1178="","",IF(A1178="","NO DATE",IF(NOT(ISNUMBER(A1178)),"DATE IS TEXT",IF(A1178&lt;&gt;INT(A1178),"DATE HAS TIME",IF(OR(A1178&lt;DATE(2026,9,16),A1178&gt;TODAY()),"DATE OUT OF RANGE",IF(ISNA(MATCH(B1178,{"SA-DAY","SA-NYT","SYS-DAY","SYS-NYT"},0)),"REFERENCE PROBLEM",IF(ISNA(MATCH(C1178,ItemName,0)),"ITEM NOT IN LIST",IF(OR(NOT(ISNUMBER(D1178)),D1178&lt;=0),"QTY PROBLEM","OK"))))))))</f>
        <v>OK</v>
      </c>
    </row>
    <row r="1179" spans="1:10" x14ac:dyDescent="0.25">
      <c r="A1179" s="25">
        <v>46290</v>
      </c>
      <c r="B1179" s="15" t="s">
        <v>2616</v>
      </c>
      <c r="C1179" s="15" t="s">
        <v>800</v>
      </c>
      <c r="D1179" s="16">
        <v>1</v>
      </c>
      <c r="E1179" s="18">
        <f t="shared" si="90"/>
        <v>12</v>
      </c>
      <c r="F1179" s="18">
        <f t="shared" si="91"/>
        <v>12</v>
      </c>
      <c r="G1179" s="18">
        <f t="shared" si="92"/>
        <v>6</v>
      </c>
      <c r="H1179" s="18">
        <f t="shared" si="93"/>
        <v>6</v>
      </c>
      <c r="J1179" t="str">
        <f ca="1">IF(C1179="","",IF(A1179="","NO DATE",IF(NOT(ISNUMBER(A1179)),"DATE IS TEXT",IF(A1179&lt;&gt;INT(A1179),"DATE HAS TIME",IF(OR(A1179&lt;DATE(2026,9,16),A1179&gt;TODAY()),"DATE OUT OF RANGE",IF(ISNA(MATCH(B1179,{"SA-DAY","SA-NYT","SYS-DAY","SYS-NYT"},0)),"REFERENCE PROBLEM",IF(ISNA(MATCH(C1179,ItemName,0)),"ITEM NOT IN LIST",IF(OR(NOT(ISNUMBER(D1179)),D1179&lt;=0),"QTY PROBLEM","OK"))))))))</f>
        <v>OK</v>
      </c>
    </row>
    <row r="1180" spans="1:10" x14ac:dyDescent="0.25">
      <c r="A1180" s="25">
        <v>46290</v>
      </c>
      <c r="B1180" s="15" t="s">
        <v>2616</v>
      </c>
      <c r="C1180" s="15" t="s">
        <v>804</v>
      </c>
      <c r="D1180" s="16">
        <v>2</v>
      </c>
      <c r="E1180" s="18">
        <f t="shared" si="90"/>
        <v>12</v>
      </c>
      <c r="F1180" s="18">
        <f t="shared" si="91"/>
        <v>24</v>
      </c>
      <c r="G1180" s="18">
        <f t="shared" si="92"/>
        <v>0.4</v>
      </c>
      <c r="H1180" s="18">
        <f t="shared" si="93"/>
        <v>23.2</v>
      </c>
      <c r="J1180" t="str">
        <f ca="1">IF(C1180="","",IF(A1180="","NO DATE",IF(NOT(ISNUMBER(A1180)),"DATE IS TEXT",IF(A1180&lt;&gt;INT(A1180),"DATE HAS TIME",IF(OR(A1180&lt;DATE(2026,9,16),A1180&gt;TODAY()),"DATE OUT OF RANGE",IF(ISNA(MATCH(B1180,{"SA-DAY","SA-NYT","SYS-DAY","SYS-NYT"},0)),"REFERENCE PROBLEM",IF(ISNA(MATCH(C1180,ItemName,0)),"ITEM NOT IN LIST",IF(OR(NOT(ISNUMBER(D1180)),D1180&lt;=0),"QTY PROBLEM","OK"))))))))</f>
        <v>OK</v>
      </c>
    </row>
    <row r="1181" spans="1:10" x14ac:dyDescent="0.25">
      <c r="A1181" s="25">
        <v>46290</v>
      </c>
      <c r="B1181" s="15" t="s">
        <v>2616</v>
      </c>
      <c r="C1181" s="15" t="s">
        <v>806</v>
      </c>
      <c r="D1181" s="16">
        <v>2</v>
      </c>
      <c r="E1181" s="18">
        <f t="shared" si="90"/>
        <v>12</v>
      </c>
      <c r="F1181" s="18">
        <f t="shared" si="91"/>
        <v>24</v>
      </c>
      <c r="G1181" s="18">
        <f t="shared" si="92"/>
        <v>5.76</v>
      </c>
      <c r="H1181" s="18">
        <f t="shared" si="93"/>
        <v>12.48</v>
      </c>
      <c r="J1181" t="str">
        <f ca="1">IF(C1181="","",IF(A1181="","NO DATE",IF(NOT(ISNUMBER(A1181)),"DATE IS TEXT",IF(A1181&lt;&gt;INT(A1181),"DATE HAS TIME",IF(OR(A1181&lt;DATE(2026,9,16),A1181&gt;TODAY()),"DATE OUT OF RANGE",IF(ISNA(MATCH(B1181,{"SA-DAY","SA-NYT","SYS-DAY","SYS-NYT"},0)),"REFERENCE PROBLEM",IF(ISNA(MATCH(C1181,ItemName,0)),"ITEM NOT IN LIST",IF(OR(NOT(ISNUMBER(D1181)),D1181&lt;=0),"QTY PROBLEM","OK"))))))))</f>
        <v>OK</v>
      </c>
    </row>
    <row r="1182" spans="1:10" x14ac:dyDescent="0.25">
      <c r="A1182" s="25">
        <v>46290</v>
      </c>
      <c r="B1182" s="15" t="s">
        <v>2616</v>
      </c>
      <c r="C1182" s="15" t="s">
        <v>947</v>
      </c>
      <c r="D1182" s="16">
        <v>2</v>
      </c>
      <c r="E1182" s="18">
        <f t="shared" si="90"/>
        <v>30</v>
      </c>
      <c r="F1182" s="18">
        <f t="shared" si="91"/>
        <v>60</v>
      </c>
      <c r="G1182" s="18">
        <f t="shared" si="92"/>
        <v>19.567499999999999</v>
      </c>
      <c r="H1182" s="18">
        <f t="shared" si="93"/>
        <v>20.865000000000002</v>
      </c>
      <c r="J1182" t="str">
        <f ca="1">IF(C1182="","",IF(A1182="","NO DATE",IF(NOT(ISNUMBER(A1182)),"DATE IS TEXT",IF(A1182&lt;&gt;INT(A1182),"DATE HAS TIME",IF(OR(A1182&lt;DATE(2026,9,16),A1182&gt;TODAY()),"DATE OUT OF RANGE",IF(ISNA(MATCH(B1182,{"SA-DAY","SA-NYT","SYS-DAY","SYS-NYT"},0)),"REFERENCE PROBLEM",IF(ISNA(MATCH(C1182,ItemName,0)),"ITEM NOT IN LIST",IF(OR(NOT(ISNUMBER(D1182)),D1182&lt;=0),"QTY PROBLEM","OK"))))))))</f>
        <v>OK</v>
      </c>
    </row>
    <row r="1183" spans="1:10" x14ac:dyDescent="0.25">
      <c r="A1183" s="25">
        <v>46290</v>
      </c>
      <c r="B1183" s="15" t="s">
        <v>2616</v>
      </c>
      <c r="C1183" s="15" t="s">
        <v>1051</v>
      </c>
      <c r="D1183" s="16">
        <v>1</v>
      </c>
      <c r="E1183" s="18">
        <f t="shared" si="90"/>
        <v>45</v>
      </c>
      <c r="F1183" s="18">
        <f t="shared" si="91"/>
        <v>45</v>
      </c>
      <c r="G1183" s="18">
        <f t="shared" si="92"/>
        <v>29.3475</v>
      </c>
      <c r="H1183" s="18">
        <f t="shared" si="93"/>
        <v>15.6525</v>
      </c>
      <c r="J1183" t="str">
        <f ca="1">IF(C1183="","",IF(A1183="","NO DATE",IF(NOT(ISNUMBER(A1183)),"DATE IS TEXT",IF(A1183&lt;&gt;INT(A1183),"DATE HAS TIME",IF(OR(A1183&lt;DATE(2026,9,16),A1183&gt;TODAY()),"DATE OUT OF RANGE",IF(ISNA(MATCH(B1183,{"SA-DAY","SA-NYT","SYS-DAY","SYS-NYT"},0)),"REFERENCE PROBLEM",IF(ISNA(MATCH(C1183,ItemName,0)),"ITEM NOT IN LIST",IF(OR(NOT(ISNUMBER(D1183)),D1183&lt;=0),"QTY PROBLEM","OK"))))))))</f>
        <v>OK</v>
      </c>
    </row>
    <row r="1184" spans="1:10" x14ac:dyDescent="0.25">
      <c r="A1184" s="25">
        <v>46290</v>
      </c>
      <c r="B1184" s="15" t="s">
        <v>2616</v>
      </c>
      <c r="C1184" s="15" t="s">
        <v>1053</v>
      </c>
      <c r="D1184" s="16">
        <v>1</v>
      </c>
      <c r="E1184" s="18">
        <f t="shared" si="90"/>
        <v>30</v>
      </c>
      <c r="F1184" s="18">
        <f t="shared" si="91"/>
        <v>30</v>
      </c>
      <c r="G1184" s="18">
        <f t="shared" si="92"/>
        <v>12.8</v>
      </c>
      <c r="H1184" s="18">
        <f t="shared" si="93"/>
        <v>17.2</v>
      </c>
      <c r="J1184" t="str">
        <f ca="1">IF(C1184="","",IF(A1184="","NO DATE",IF(NOT(ISNUMBER(A1184)),"DATE IS TEXT",IF(A1184&lt;&gt;INT(A1184),"DATE HAS TIME",IF(OR(A1184&lt;DATE(2026,9,16),A1184&gt;TODAY()),"DATE OUT OF RANGE",IF(ISNA(MATCH(B1184,{"SA-DAY","SA-NYT","SYS-DAY","SYS-NYT"},0)),"REFERENCE PROBLEM",IF(ISNA(MATCH(C1184,ItemName,0)),"ITEM NOT IN LIST",IF(OR(NOT(ISNUMBER(D1184)),D1184&lt;=0),"QTY PROBLEM","OK"))))))))</f>
        <v>OK</v>
      </c>
    </row>
    <row r="1185" spans="1:10" x14ac:dyDescent="0.25">
      <c r="A1185" s="25">
        <v>46290</v>
      </c>
      <c r="B1185" s="15" t="s">
        <v>2616</v>
      </c>
      <c r="C1185" s="15" t="s">
        <v>1055</v>
      </c>
      <c r="D1185" s="16">
        <v>3</v>
      </c>
      <c r="E1185" s="18">
        <f t="shared" si="90"/>
        <v>30</v>
      </c>
      <c r="F1185" s="18">
        <f t="shared" si="91"/>
        <v>90</v>
      </c>
      <c r="G1185" s="18">
        <f t="shared" si="92"/>
        <v>0.4</v>
      </c>
      <c r="H1185" s="18">
        <f t="shared" si="93"/>
        <v>88.8</v>
      </c>
      <c r="J1185" t="str">
        <f ca="1">IF(C1185="","",IF(A1185="","NO DATE",IF(NOT(ISNUMBER(A1185)),"DATE IS TEXT",IF(A1185&lt;&gt;INT(A1185),"DATE HAS TIME",IF(OR(A1185&lt;DATE(2026,9,16),A1185&gt;TODAY()),"DATE OUT OF RANGE",IF(ISNA(MATCH(B1185,{"SA-DAY","SA-NYT","SYS-DAY","SYS-NYT"},0)),"REFERENCE PROBLEM",IF(ISNA(MATCH(C1185,ItemName,0)),"ITEM NOT IN LIST",IF(OR(NOT(ISNUMBER(D1185)),D1185&lt;=0),"QTY PROBLEM","OK"))))))))</f>
        <v>OK</v>
      </c>
    </row>
    <row r="1186" spans="1:10" x14ac:dyDescent="0.25">
      <c r="A1186" s="25">
        <v>46290</v>
      </c>
      <c r="B1186" s="15" t="s">
        <v>2616</v>
      </c>
      <c r="C1186" s="15" t="s">
        <v>1241</v>
      </c>
      <c r="D1186" s="16">
        <v>3</v>
      </c>
      <c r="E1186" s="18">
        <f t="shared" si="90"/>
        <v>5</v>
      </c>
      <c r="F1186" s="18">
        <f t="shared" si="91"/>
        <v>15</v>
      </c>
      <c r="G1186" s="18">
        <f t="shared" si="92"/>
        <v>3.2625000000000002</v>
      </c>
      <c r="H1186" s="18">
        <f t="shared" si="93"/>
        <v>5.2124999999999986</v>
      </c>
      <c r="J1186" t="str">
        <f ca="1">IF(C1186="","",IF(A1186="","NO DATE",IF(NOT(ISNUMBER(A1186)),"DATE IS TEXT",IF(A1186&lt;&gt;INT(A1186),"DATE HAS TIME",IF(OR(A1186&lt;DATE(2026,9,16),A1186&gt;TODAY()),"DATE OUT OF RANGE",IF(ISNA(MATCH(B1186,{"SA-DAY","SA-NYT","SYS-DAY","SYS-NYT"},0)),"REFERENCE PROBLEM",IF(ISNA(MATCH(C1186,ItemName,0)),"ITEM NOT IN LIST",IF(OR(NOT(ISNUMBER(D1186)),D1186&lt;=0),"QTY PROBLEM","OK"))))))))</f>
        <v>OK</v>
      </c>
    </row>
    <row r="1187" spans="1:10" x14ac:dyDescent="0.25">
      <c r="A1187" s="25">
        <v>46290</v>
      </c>
      <c r="B1187" s="15" t="s">
        <v>2616</v>
      </c>
      <c r="C1187" s="15" t="s">
        <v>1255</v>
      </c>
      <c r="D1187" s="16">
        <v>2</v>
      </c>
      <c r="E1187" s="18">
        <f t="shared" si="90"/>
        <v>35</v>
      </c>
      <c r="F1187" s="18">
        <f t="shared" si="91"/>
        <v>70</v>
      </c>
      <c r="G1187" s="18">
        <f t="shared" si="92"/>
        <v>26.68</v>
      </c>
      <c r="H1187" s="18">
        <f t="shared" si="93"/>
        <v>16.64</v>
      </c>
      <c r="J1187" t="str">
        <f ca="1">IF(C1187="","",IF(A1187="","NO DATE",IF(NOT(ISNUMBER(A1187)),"DATE IS TEXT",IF(A1187&lt;&gt;INT(A1187),"DATE HAS TIME",IF(OR(A1187&lt;DATE(2026,9,16),A1187&gt;TODAY()),"DATE OUT OF RANGE",IF(ISNA(MATCH(B1187,{"SA-DAY","SA-NYT","SYS-DAY","SYS-NYT"},0)),"REFERENCE PROBLEM",IF(ISNA(MATCH(C1187,ItemName,0)),"ITEM NOT IN LIST",IF(OR(NOT(ISNUMBER(D1187)),D1187&lt;=0),"QTY PROBLEM","OK"))))))))</f>
        <v>OK</v>
      </c>
    </row>
    <row r="1188" spans="1:10" x14ac:dyDescent="0.25">
      <c r="A1188" s="25">
        <v>46290</v>
      </c>
      <c r="B1188" s="15" t="s">
        <v>2616</v>
      </c>
      <c r="C1188" s="15" t="s">
        <v>1309</v>
      </c>
      <c r="D1188" s="16">
        <v>1</v>
      </c>
      <c r="E1188" s="18">
        <f t="shared" si="90"/>
        <v>35</v>
      </c>
      <c r="F1188" s="18">
        <f t="shared" si="91"/>
        <v>35</v>
      </c>
      <c r="G1188" s="18">
        <f t="shared" si="92"/>
        <v>26.68</v>
      </c>
      <c r="H1188" s="18">
        <f t="shared" si="93"/>
        <v>8.32</v>
      </c>
      <c r="J1188" t="str">
        <f ca="1">IF(C1188="","",IF(A1188="","NO DATE",IF(NOT(ISNUMBER(A1188)),"DATE IS TEXT",IF(A1188&lt;&gt;INT(A1188),"DATE HAS TIME",IF(OR(A1188&lt;DATE(2026,9,16),A1188&gt;TODAY()),"DATE OUT OF RANGE",IF(ISNA(MATCH(B1188,{"SA-DAY","SA-NYT","SYS-DAY","SYS-NYT"},0)),"REFERENCE PROBLEM",IF(ISNA(MATCH(C1188,ItemName,0)),"ITEM NOT IN LIST",IF(OR(NOT(ISNUMBER(D1188)),D1188&lt;=0),"QTY PROBLEM","OK"))))))))</f>
        <v>OK</v>
      </c>
    </row>
    <row r="1189" spans="1:10" x14ac:dyDescent="0.25">
      <c r="A1189" s="25">
        <v>46290</v>
      </c>
      <c r="B1189" s="15" t="s">
        <v>2616</v>
      </c>
      <c r="C1189" s="15" t="s">
        <v>1311</v>
      </c>
      <c r="D1189" s="16">
        <v>1</v>
      </c>
      <c r="E1189" s="18">
        <f t="shared" si="90"/>
        <v>35</v>
      </c>
      <c r="F1189" s="18">
        <f t="shared" si="91"/>
        <v>35</v>
      </c>
      <c r="G1189" s="18">
        <f t="shared" si="92"/>
        <v>26.68</v>
      </c>
      <c r="H1189" s="18">
        <f t="shared" si="93"/>
        <v>8.32</v>
      </c>
      <c r="J1189" t="str">
        <f ca="1">IF(C1189="","",IF(A1189="","NO DATE",IF(NOT(ISNUMBER(A1189)),"DATE IS TEXT",IF(A1189&lt;&gt;INT(A1189),"DATE HAS TIME",IF(OR(A1189&lt;DATE(2026,9,16),A1189&gt;TODAY()),"DATE OUT OF RANGE",IF(ISNA(MATCH(B1189,{"SA-DAY","SA-NYT","SYS-DAY","SYS-NYT"},0)),"REFERENCE PROBLEM",IF(ISNA(MATCH(C1189,ItemName,0)),"ITEM NOT IN LIST",IF(OR(NOT(ISNUMBER(D1189)),D1189&lt;=0),"QTY PROBLEM","OK"))))))))</f>
        <v>OK</v>
      </c>
    </row>
    <row r="1190" spans="1:10" x14ac:dyDescent="0.25">
      <c r="A1190" s="25">
        <v>46290</v>
      </c>
      <c r="B1190" s="15" t="s">
        <v>2616</v>
      </c>
      <c r="C1190" s="15" t="s">
        <v>1391</v>
      </c>
      <c r="D1190" s="16">
        <v>1</v>
      </c>
      <c r="E1190" s="18">
        <f t="shared" si="90"/>
        <v>20</v>
      </c>
      <c r="F1190" s="18">
        <f t="shared" si="91"/>
        <v>20</v>
      </c>
      <c r="G1190" s="18">
        <f t="shared" si="92"/>
        <v>12.99</v>
      </c>
      <c r="H1190" s="18">
        <f t="shared" si="93"/>
        <v>7.01</v>
      </c>
      <c r="J1190" t="str">
        <f ca="1">IF(C1190="","",IF(A1190="","NO DATE",IF(NOT(ISNUMBER(A1190)),"DATE IS TEXT",IF(A1190&lt;&gt;INT(A1190),"DATE HAS TIME",IF(OR(A1190&lt;DATE(2026,9,16),A1190&gt;TODAY()),"DATE OUT OF RANGE",IF(ISNA(MATCH(B1190,{"SA-DAY","SA-NYT","SYS-DAY","SYS-NYT"},0)),"REFERENCE PROBLEM",IF(ISNA(MATCH(C1190,ItemName,0)),"ITEM NOT IN LIST",IF(OR(NOT(ISNUMBER(D1190)),D1190&lt;=0),"QTY PROBLEM","OK"))))))))</f>
        <v>OK</v>
      </c>
    </row>
    <row r="1191" spans="1:10" x14ac:dyDescent="0.25">
      <c r="A1191" s="25">
        <v>46290</v>
      </c>
      <c r="B1191" s="15" t="s">
        <v>2616</v>
      </c>
      <c r="C1191" s="15" t="s">
        <v>1413</v>
      </c>
      <c r="D1191" s="16">
        <v>1</v>
      </c>
      <c r="E1191" s="18">
        <f t="shared" si="90"/>
        <v>20</v>
      </c>
      <c r="F1191" s="18">
        <f t="shared" si="91"/>
        <v>20</v>
      </c>
      <c r="G1191" s="18">
        <f t="shared" si="92"/>
        <v>18.399999999999999</v>
      </c>
      <c r="H1191" s="18">
        <f t="shared" si="93"/>
        <v>1.6000000000000014</v>
      </c>
      <c r="J1191" t="str">
        <f ca="1">IF(C1191="","",IF(A1191="","NO DATE",IF(NOT(ISNUMBER(A1191)),"DATE IS TEXT",IF(A1191&lt;&gt;INT(A1191),"DATE HAS TIME",IF(OR(A1191&lt;DATE(2026,9,16),A1191&gt;TODAY()),"DATE OUT OF RANGE",IF(ISNA(MATCH(B1191,{"SA-DAY","SA-NYT","SYS-DAY","SYS-NYT"},0)),"REFERENCE PROBLEM",IF(ISNA(MATCH(C1191,ItemName,0)),"ITEM NOT IN LIST",IF(OR(NOT(ISNUMBER(D1191)),D1191&lt;=0),"QTY PROBLEM","OK"))))))))</f>
        <v>OK</v>
      </c>
    </row>
    <row r="1192" spans="1:10" x14ac:dyDescent="0.25">
      <c r="A1192" s="25">
        <v>46290</v>
      </c>
      <c r="B1192" s="15" t="s">
        <v>2616</v>
      </c>
      <c r="C1192" s="15" t="s">
        <v>1419</v>
      </c>
      <c r="D1192" s="16">
        <v>1</v>
      </c>
      <c r="E1192" s="18">
        <f t="shared" si="90"/>
        <v>20</v>
      </c>
      <c r="F1192" s="18">
        <f t="shared" si="91"/>
        <v>20</v>
      </c>
      <c r="G1192" s="18">
        <f t="shared" si="92"/>
        <v>13.0425</v>
      </c>
      <c r="H1192" s="18">
        <f t="shared" si="93"/>
        <v>6.9574999999999996</v>
      </c>
      <c r="J1192" t="str">
        <f ca="1">IF(C1192="","",IF(A1192="","NO DATE",IF(NOT(ISNUMBER(A1192)),"DATE IS TEXT",IF(A1192&lt;&gt;INT(A1192),"DATE HAS TIME",IF(OR(A1192&lt;DATE(2026,9,16),A1192&gt;TODAY()),"DATE OUT OF RANGE",IF(ISNA(MATCH(B1192,{"SA-DAY","SA-NYT","SYS-DAY","SYS-NYT"},0)),"REFERENCE PROBLEM",IF(ISNA(MATCH(C1192,ItemName,0)),"ITEM NOT IN LIST",IF(OR(NOT(ISNUMBER(D1192)),D1192&lt;=0),"QTY PROBLEM","OK"))))))))</f>
        <v>OK</v>
      </c>
    </row>
    <row r="1193" spans="1:10" x14ac:dyDescent="0.25">
      <c r="A1193" s="25">
        <v>46290</v>
      </c>
      <c r="B1193" s="15" t="s">
        <v>2616</v>
      </c>
      <c r="C1193" s="15" t="s">
        <v>1427</v>
      </c>
      <c r="D1193" s="16">
        <v>1</v>
      </c>
      <c r="E1193" s="18">
        <f t="shared" si="90"/>
        <v>20</v>
      </c>
      <c r="F1193" s="18">
        <f t="shared" si="91"/>
        <v>20</v>
      </c>
      <c r="G1193" s="18">
        <f t="shared" si="92"/>
        <v>13.0425</v>
      </c>
      <c r="H1193" s="18">
        <f t="shared" si="93"/>
        <v>6.9574999999999996</v>
      </c>
      <c r="J1193" t="str">
        <f ca="1">IF(C1193="","",IF(A1193="","NO DATE",IF(NOT(ISNUMBER(A1193)),"DATE IS TEXT",IF(A1193&lt;&gt;INT(A1193),"DATE HAS TIME",IF(OR(A1193&lt;DATE(2026,9,16),A1193&gt;TODAY()),"DATE OUT OF RANGE",IF(ISNA(MATCH(B1193,{"SA-DAY","SA-NYT","SYS-DAY","SYS-NYT"},0)),"REFERENCE PROBLEM",IF(ISNA(MATCH(C1193,ItemName,0)),"ITEM NOT IN LIST",IF(OR(NOT(ISNUMBER(D1193)),D1193&lt;=0),"QTY PROBLEM","OK"))))))))</f>
        <v>OK</v>
      </c>
    </row>
    <row r="1194" spans="1:10" x14ac:dyDescent="0.25">
      <c r="A1194" s="25">
        <v>46290</v>
      </c>
      <c r="B1194" s="15" t="s">
        <v>2616</v>
      </c>
      <c r="C1194" s="15" t="s">
        <v>1487</v>
      </c>
      <c r="D1194" s="16">
        <v>1</v>
      </c>
      <c r="E1194" s="18">
        <f t="shared" si="90"/>
        <v>30</v>
      </c>
      <c r="F1194" s="18">
        <f t="shared" si="91"/>
        <v>30</v>
      </c>
      <c r="G1194" s="18">
        <f t="shared" si="92"/>
        <v>19.567499999999999</v>
      </c>
      <c r="H1194" s="18">
        <f t="shared" si="93"/>
        <v>10.432500000000001</v>
      </c>
      <c r="J1194" t="str">
        <f ca="1">IF(C1194="","",IF(A1194="","NO DATE",IF(NOT(ISNUMBER(A1194)),"DATE IS TEXT",IF(A1194&lt;&gt;INT(A1194),"DATE HAS TIME",IF(OR(A1194&lt;DATE(2026,9,16),A1194&gt;TODAY()),"DATE OUT OF RANGE",IF(ISNA(MATCH(B1194,{"SA-DAY","SA-NYT","SYS-DAY","SYS-NYT"},0)),"REFERENCE PROBLEM",IF(ISNA(MATCH(C1194,ItemName,0)),"ITEM NOT IN LIST",IF(OR(NOT(ISNUMBER(D1194)),D1194&lt;=0),"QTY PROBLEM","OK"))))))))</f>
        <v>OK</v>
      </c>
    </row>
    <row r="1195" spans="1:10" x14ac:dyDescent="0.25">
      <c r="A1195" s="25">
        <v>46290</v>
      </c>
      <c r="B1195" s="15" t="s">
        <v>2616</v>
      </c>
      <c r="C1195" s="15" t="s">
        <v>1551</v>
      </c>
      <c r="D1195" s="16">
        <v>3</v>
      </c>
      <c r="E1195" s="18">
        <f t="shared" si="90"/>
        <v>35</v>
      </c>
      <c r="F1195" s="18">
        <f t="shared" si="91"/>
        <v>105</v>
      </c>
      <c r="G1195" s="18">
        <f t="shared" si="92"/>
        <v>25.813333333333333</v>
      </c>
      <c r="H1195" s="18">
        <f t="shared" si="93"/>
        <v>27.560000000000002</v>
      </c>
      <c r="J1195" t="str">
        <f ca="1">IF(C1195="","",IF(A1195="","NO DATE",IF(NOT(ISNUMBER(A1195)),"DATE IS TEXT",IF(A1195&lt;&gt;INT(A1195),"DATE HAS TIME",IF(OR(A1195&lt;DATE(2026,9,16),A1195&gt;TODAY()),"DATE OUT OF RANGE",IF(ISNA(MATCH(B1195,{"SA-DAY","SA-NYT","SYS-DAY","SYS-NYT"},0)),"REFERENCE PROBLEM",IF(ISNA(MATCH(C1195,ItemName,0)),"ITEM NOT IN LIST",IF(OR(NOT(ISNUMBER(D1195)),D1195&lt;=0),"QTY PROBLEM","OK"))))))))</f>
        <v>OK</v>
      </c>
    </row>
    <row r="1196" spans="1:10" x14ac:dyDescent="0.25">
      <c r="A1196" s="25">
        <v>46290</v>
      </c>
      <c r="B1196" s="15" t="s">
        <v>2616</v>
      </c>
      <c r="C1196" s="15" t="s">
        <v>1553</v>
      </c>
      <c r="D1196" s="16">
        <v>7</v>
      </c>
      <c r="E1196" s="18">
        <f t="shared" si="90"/>
        <v>20</v>
      </c>
      <c r="F1196" s="18">
        <f t="shared" si="91"/>
        <v>140</v>
      </c>
      <c r="G1196" s="18">
        <f t="shared" si="92"/>
        <v>13.106666666666667</v>
      </c>
      <c r="H1196" s="18">
        <f t="shared" si="93"/>
        <v>48.25333333333333</v>
      </c>
      <c r="J1196" t="str">
        <f ca="1">IF(C1196="","",IF(A1196="","NO DATE",IF(NOT(ISNUMBER(A1196)),"DATE IS TEXT",IF(A1196&lt;&gt;INT(A1196),"DATE HAS TIME",IF(OR(A1196&lt;DATE(2026,9,16),A1196&gt;TODAY()),"DATE OUT OF RANGE",IF(ISNA(MATCH(B1196,{"SA-DAY","SA-NYT","SYS-DAY","SYS-NYT"},0)),"REFERENCE PROBLEM",IF(ISNA(MATCH(C1196,ItemName,0)),"ITEM NOT IN LIST",IF(OR(NOT(ISNUMBER(D1196)),D1196&lt;=0),"QTY PROBLEM","OK"))))))))</f>
        <v>OK</v>
      </c>
    </row>
    <row r="1197" spans="1:10" x14ac:dyDescent="0.25">
      <c r="A1197" s="25">
        <v>46290</v>
      </c>
      <c r="B1197" s="15" t="s">
        <v>2616</v>
      </c>
      <c r="C1197" s="15" t="s">
        <v>1561</v>
      </c>
      <c r="D1197" s="16">
        <v>4</v>
      </c>
      <c r="E1197" s="18">
        <f t="shared" si="90"/>
        <v>20</v>
      </c>
      <c r="F1197" s="18">
        <f t="shared" si="91"/>
        <v>80</v>
      </c>
      <c r="G1197" s="18">
        <f t="shared" si="92"/>
        <v>13.106666666666667</v>
      </c>
      <c r="H1197" s="18">
        <f t="shared" si="93"/>
        <v>27.573333333333331</v>
      </c>
      <c r="J1197" t="str">
        <f ca="1">IF(C1197="","",IF(A1197="","NO DATE",IF(NOT(ISNUMBER(A1197)),"DATE IS TEXT",IF(A1197&lt;&gt;INT(A1197),"DATE HAS TIME",IF(OR(A1197&lt;DATE(2026,9,16),A1197&gt;TODAY()),"DATE OUT OF RANGE",IF(ISNA(MATCH(B1197,{"SA-DAY","SA-NYT","SYS-DAY","SYS-NYT"},0)),"REFERENCE PROBLEM",IF(ISNA(MATCH(C1197,ItemName,0)),"ITEM NOT IN LIST",IF(OR(NOT(ISNUMBER(D1197)),D1197&lt;=0),"QTY PROBLEM","OK"))))))))</f>
        <v>OK</v>
      </c>
    </row>
    <row r="1198" spans="1:10" x14ac:dyDescent="0.25">
      <c r="A1198" s="25">
        <v>46290</v>
      </c>
      <c r="B1198" s="15" t="s">
        <v>2616</v>
      </c>
      <c r="C1198" s="15" t="s">
        <v>1723</v>
      </c>
      <c r="D1198" s="16">
        <v>1</v>
      </c>
      <c r="E1198" s="18">
        <f t="shared" si="90"/>
        <v>10</v>
      </c>
      <c r="F1198" s="18">
        <f t="shared" si="91"/>
        <v>10</v>
      </c>
      <c r="G1198" s="18">
        <f t="shared" si="92"/>
        <v>6.5250000000000004</v>
      </c>
      <c r="H1198" s="18">
        <f t="shared" si="93"/>
        <v>3.4749999999999996</v>
      </c>
      <c r="J1198" t="str">
        <f ca="1">IF(C1198="","",IF(A1198="","NO DATE",IF(NOT(ISNUMBER(A1198)),"DATE IS TEXT",IF(A1198&lt;&gt;INT(A1198),"DATE HAS TIME",IF(OR(A1198&lt;DATE(2026,9,16),A1198&gt;TODAY()),"DATE OUT OF RANGE",IF(ISNA(MATCH(B1198,{"SA-DAY","SA-NYT","SYS-DAY","SYS-NYT"},0)),"REFERENCE PROBLEM",IF(ISNA(MATCH(C1198,ItemName,0)),"ITEM NOT IN LIST",IF(OR(NOT(ISNUMBER(D1198)),D1198&lt;=0),"QTY PROBLEM","OK"))))))))</f>
        <v>OK</v>
      </c>
    </row>
    <row r="1199" spans="1:10" x14ac:dyDescent="0.25">
      <c r="A1199" s="25">
        <v>46290</v>
      </c>
      <c r="B1199" s="15" t="s">
        <v>2616</v>
      </c>
      <c r="C1199" s="15" t="s">
        <v>1745</v>
      </c>
      <c r="D1199" s="16">
        <v>6</v>
      </c>
      <c r="E1199" s="18">
        <f t="shared" si="90"/>
        <v>10</v>
      </c>
      <c r="F1199" s="18">
        <f t="shared" si="91"/>
        <v>60</v>
      </c>
      <c r="G1199" s="18">
        <f t="shared" si="92"/>
        <v>6.5250000000000004</v>
      </c>
      <c r="H1199" s="18">
        <f t="shared" si="93"/>
        <v>20.849999999999994</v>
      </c>
      <c r="J1199" t="str">
        <f ca="1">IF(C1199="","",IF(A1199="","NO DATE",IF(NOT(ISNUMBER(A1199)),"DATE IS TEXT",IF(A1199&lt;&gt;INT(A1199),"DATE HAS TIME",IF(OR(A1199&lt;DATE(2026,9,16),A1199&gt;TODAY()),"DATE OUT OF RANGE",IF(ISNA(MATCH(B1199,{"SA-DAY","SA-NYT","SYS-DAY","SYS-NYT"},0)),"REFERENCE PROBLEM",IF(ISNA(MATCH(C1199,ItemName,0)),"ITEM NOT IN LIST",IF(OR(NOT(ISNUMBER(D1199)),D1199&lt;=0),"QTY PROBLEM","OK"))))))))</f>
        <v>OK</v>
      </c>
    </row>
    <row r="1200" spans="1:10" x14ac:dyDescent="0.25">
      <c r="A1200" s="25">
        <v>46290</v>
      </c>
      <c r="B1200" s="15" t="s">
        <v>2616</v>
      </c>
      <c r="C1200" s="15" t="s">
        <v>1759</v>
      </c>
      <c r="D1200" s="16">
        <v>5</v>
      </c>
      <c r="E1200" s="18">
        <f t="shared" si="90"/>
        <v>15</v>
      </c>
      <c r="F1200" s="18">
        <f t="shared" si="91"/>
        <v>75</v>
      </c>
      <c r="G1200" s="18">
        <f t="shared" si="92"/>
        <v>6.8</v>
      </c>
      <c r="H1200" s="18">
        <f t="shared" si="93"/>
        <v>41</v>
      </c>
      <c r="J1200" t="str">
        <f ca="1">IF(C1200="","",IF(A1200="","NO DATE",IF(NOT(ISNUMBER(A1200)),"DATE IS TEXT",IF(A1200&lt;&gt;INT(A1200),"DATE HAS TIME",IF(OR(A1200&lt;DATE(2026,9,16),A1200&gt;TODAY()),"DATE OUT OF RANGE",IF(ISNA(MATCH(B1200,{"SA-DAY","SA-NYT","SYS-DAY","SYS-NYT"},0)),"REFERENCE PROBLEM",IF(ISNA(MATCH(C1200,ItemName,0)),"ITEM NOT IN LIST",IF(OR(NOT(ISNUMBER(D1200)),D1200&lt;=0),"QTY PROBLEM","OK"))))))))</f>
        <v>OK</v>
      </c>
    </row>
    <row r="1201" spans="1:10" x14ac:dyDescent="0.25">
      <c r="A1201" s="25">
        <v>46290</v>
      </c>
      <c r="B1201" s="15" t="s">
        <v>2616</v>
      </c>
      <c r="C1201" s="15" t="s">
        <v>2665</v>
      </c>
      <c r="D1201" s="16">
        <v>1</v>
      </c>
      <c r="E1201" s="18">
        <f t="shared" si="90"/>
        <v>12</v>
      </c>
      <c r="F1201" s="18">
        <f t="shared" si="91"/>
        <v>12</v>
      </c>
      <c r="G1201" s="18">
        <f t="shared" si="92"/>
        <v>9</v>
      </c>
      <c r="H1201" s="18">
        <f t="shared" si="93"/>
        <v>3</v>
      </c>
      <c r="J1201" t="str">
        <f ca="1">IF(C1201="","",IF(A1201="","NO DATE",IF(NOT(ISNUMBER(A1201)),"DATE IS TEXT",IF(A1201&lt;&gt;INT(A1201),"DATE HAS TIME",IF(OR(A1201&lt;DATE(2026,9,16),A1201&gt;TODAY()),"DATE OUT OF RANGE",IF(ISNA(MATCH(B1201,{"SA-DAY","SA-NYT","SYS-DAY","SYS-NYT"},0)),"REFERENCE PROBLEM",IF(ISNA(MATCH(C1201,ItemName,0)),"ITEM NOT IN LIST",IF(OR(NOT(ISNUMBER(D1201)),D1201&lt;=0),"QTY PROBLEM","OK"))))))))</f>
        <v>OK</v>
      </c>
    </row>
    <row r="1202" spans="1:10" x14ac:dyDescent="0.25">
      <c r="A1202" s="25">
        <v>46290</v>
      </c>
      <c r="B1202" s="15" t="s">
        <v>2616</v>
      </c>
      <c r="C1202" s="15" t="s">
        <v>1974</v>
      </c>
      <c r="D1202" s="16">
        <v>1</v>
      </c>
      <c r="E1202" s="18">
        <f t="shared" si="90"/>
        <v>15</v>
      </c>
      <c r="F1202" s="18">
        <f t="shared" si="91"/>
        <v>15</v>
      </c>
      <c r="G1202" s="18">
        <f t="shared" si="92"/>
        <v>10.943999999999999</v>
      </c>
      <c r="H1202" s="18">
        <f t="shared" si="93"/>
        <v>4.0560000000000009</v>
      </c>
      <c r="J1202" t="str">
        <f ca="1">IF(C1202="","",IF(A1202="","NO DATE",IF(NOT(ISNUMBER(A1202)),"DATE IS TEXT",IF(A1202&lt;&gt;INT(A1202),"DATE HAS TIME",IF(OR(A1202&lt;DATE(2026,9,16),A1202&gt;TODAY()),"DATE OUT OF RANGE",IF(ISNA(MATCH(B1202,{"SA-DAY","SA-NYT","SYS-DAY","SYS-NYT"},0)),"REFERENCE PROBLEM",IF(ISNA(MATCH(C1202,ItemName,0)),"ITEM NOT IN LIST",IF(OR(NOT(ISNUMBER(D1202)),D1202&lt;=0),"QTY PROBLEM","OK"))))))))</f>
        <v>OK</v>
      </c>
    </row>
    <row r="1203" spans="1:10" x14ac:dyDescent="0.25">
      <c r="A1203" s="25">
        <v>46290</v>
      </c>
      <c r="B1203" s="15" t="s">
        <v>2616</v>
      </c>
      <c r="C1203" s="15" t="s">
        <v>2055</v>
      </c>
      <c r="D1203" s="16">
        <v>4</v>
      </c>
      <c r="E1203" s="18">
        <f t="shared" si="90"/>
        <v>15</v>
      </c>
      <c r="F1203" s="18">
        <f t="shared" si="91"/>
        <v>60</v>
      </c>
      <c r="G1203" s="18">
        <f t="shared" si="92"/>
        <v>11.25</v>
      </c>
      <c r="H1203" s="18">
        <f t="shared" si="93"/>
        <v>15</v>
      </c>
      <c r="J1203" t="str">
        <f ca="1">IF(C1203="","",IF(A1203="","NO DATE",IF(NOT(ISNUMBER(A1203)),"DATE IS TEXT",IF(A1203&lt;&gt;INT(A1203),"DATE HAS TIME",IF(OR(A1203&lt;DATE(2026,9,16),A1203&gt;TODAY()),"DATE OUT OF RANGE",IF(ISNA(MATCH(B1203,{"SA-DAY","SA-NYT","SYS-DAY","SYS-NYT"},0)),"REFERENCE PROBLEM",IF(ISNA(MATCH(C1203,ItemName,0)),"ITEM NOT IN LIST",IF(OR(NOT(ISNUMBER(D1203)),D1203&lt;=0),"QTY PROBLEM","OK"))))))))</f>
        <v>OK</v>
      </c>
    </row>
    <row r="1204" spans="1:10" x14ac:dyDescent="0.25">
      <c r="A1204" s="25">
        <v>46290</v>
      </c>
      <c r="B1204" s="15" t="s">
        <v>2616</v>
      </c>
      <c r="C1204" s="15" t="s">
        <v>2088</v>
      </c>
      <c r="D1204" s="16">
        <v>16</v>
      </c>
      <c r="E1204" s="18">
        <f t="shared" si="90"/>
        <v>8</v>
      </c>
      <c r="F1204" s="18">
        <f t="shared" si="91"/>
        <v>128</v>
      </c>
      <c r="G1204" s="18">
        <f t="shared" si="92"/>
        <v>4.3968888888888893</v>
      </c>
      <c r="H1204" s="18">
        <f t="shared" si="93"/>
        <v>57.649777777777771</v>
      </c>
      <c r="J1204" t="str">
        <f ca="1">IF(C1204="","",IF(A1204="","NO DATE",IF(NOT(ISNUMBER(A1204)),"DATE IS TEXT",IF(A1204&lt;&gt;INT(A1204),"DATE HAS TIME",IF(OR(A1204&lt;DATE(2026,9,16),A1204&gt;TODAY()),"DATE OUT OF RANGE",IF(ISNA(MATCH(B1204,{"SA-DAY","SA-NYT","SYS-DAY","SYS-NYT"},0)),"REFERENCE PROBLEM",IF(ISNA(MATCH(C1204,ItemName,0)),"ITEM NOT IN LIST",IF(OR(NOT(ISNUMBER(D1204)),D1204&lt;=0),"QTY PROBLEM","OK"))))))))</f>
        <v>OK</v>
      </c>
    </row>
    <row r="1205" spans="1:10" x14ac:dyDescent="0.25">
      <c r="A1205" s="25">
        <v>46290</v>
      </c>
      <c r="B1205" s="15" t="s">
        <v>2616</v>
      </c>
      <c r="C1205" s="15" t="s">
        <v>2098</v>
      </c>
      <c r="D1205" s="16">
        <v>1</v>
      </c>
      <c r="E1205" s="18">
        <f t="shared" si="90"/>
        <v>15</v>
      </c>
      <c r="F1205" s="18">
        <f t="shared" si="91"/>
        <v>15</v>
      </c>
      <c r="G1205" s="18">
        <f t="shared" si="92"/>
        <v>9.7799999999999994</v>
      </c>
      <c r="H1205" s="18">
        <f t="shared" si="93"/>
        <v>5.2200000000000006</v>
      </c>
      <c r="J1205" t="str">
        <f ca="1">IF(C1205="","",IF(A1205="","NO DATE",IF(NOT(ISNUMBER(A1205)),"DATE IS TEXT",IF(A1205&lt;&gt;INT(A1205),"DATE HAS TIME",IF(OR(A1205&lt;DATE(2026,9,16),A1205&gt;TODAY()),"DATE OUT OF RANGE",IF(ISNA(MATCH(B1205,{"SA-DAY","SA-NYT","SYS-DAY","SYS-NYT"},0)),"REFERENCE PROBLEM",IF(ISNA(MATCH(C1205,ItemName,0)),"ITEM NOT IN LIST",IF(OR(NOT(ISNUMBER(D1205)),D1205&lt;=0),"QTY PROBLEM","OK"))))))))</f>
        <v>OK</v>
      </c>
    </row>
    <row r="1206" spans="1:10" x14ac:dyDescent="0.25">
      <c r="A1206" s="25">
        <v>46290</v>
      </c>
      <c r="B1206" s="15" t="s">
        <v>2616</v>
      </c>
      <c r="C1206" s="15" t="s">
        <v>2156</v>
      </c>
      <c r="D1206" s="16">
        <v>1</v>
      </c>
      <c r="E1206" s="18">
        <f t="shared" si="90"/>
        <v>30</v>
      </c>
      <c r="F1206" s="18">
        <f t="shared" si="91"/>
        <v>30</v>
      </c>
      <c r="G1206" s="18">
        <f t="shared" si="92"/>
        <v>16.305</v>
      </c>
      <c r="H1206" s="18">
        <f t="shared" si="93"/>
        <v>13.695</v>
      </c>
      <c r="J1206" t="str">
        <f ca="1">IF(C1206="","",IF(A1206="","NO DATE",IF(NOT(ISNUMBER(A1206)),"DATE IS TEXT",IF(A1206&lt;&gt;INT(A1206),"DATE HAS TIME",IF(OR(A1206&lt;DATE(2026,9,16),A1206&gt;TODAY()),"DATE OUT OF RANGE",IF(ISNA(MATCH(B1206,{"SA-DAY","SA-NYT","SYS-DAY","SYS-NYT"},0)),"REFERENCE PROBLEM",IF(ISNA(MATCH(C1206,ItemName,0)),"ITEM NOT IN LIST",IF(OR(NOT(ISNUMBER(D1206)),D1206&lt;=0),"QTY PROBLEM","OK"))))))))</f>
        <v>OK</v>
      </c>
    </row>
    <row r="1207" spans="1:10" x14ac:dyDescent="0.25">
      <c r="A1207" s="25">
        <v>46290</v>
      </c>
      <c r="B1207" s="15" t="s">
        <v>2616</v>
      </c>
      <c r="C1207" s="15" t="s">
        <v>2504</v>
      </c>
      <c r="D1207" s="16">
        <v>3</v>
      </c>
      <c r="E1207" s="18">
        <f t="shared" si="90"/>
        <v>10</v>
      </c>
      <c r="F1207" s="18">
        <f t="shared" si="91"/>
        <v>30</v>
      </c>
      <c r="G1207" s="18">
        <f t="shared" si="92"/>
        <v>0</v>
      </c>
      <c r="H1207" s="18">
        <f t="shared" si="93"/>
        <v>30</v>
      </c>
      <c r="J1207" t="str">
        <f ca="1">IF(C1207="","",IF(A1207="","NO DATE",IF(NOT(ISNUMBER(A1207)),"DATE IS TEXT",IF(A1207&lt;&gt;INT(A1207),"DATE HAS TIME",IF(OR(A1207&lt;DATE(2026,9,16),A1207&gt;TODAY()),"DATE OUT OF RANGE",IF(ISNA(MATCH(B1207,{"SA-DAY","SA-NYT","SYS-DAY","SYS-NYT"},0)),"REFERENCE PROBLEM",IF(ISNA(MATCH(C1207,ItemName,0)),"ITEM NOT IN LIST",IF(OR(NOT(ISNUMBER(D1207)),D1207&lt;=0),"QTY PROBLEM","OK"))))))))</f>
        <v>OK</v>
      </c>
    </row>
    <row r="1208" spans="1:10" x14ac:dyDescent="0.25">
      <c r="A1208" s="25">
        <v>46290</v>
      </c>
      <c r="B1208" s="15" t="s">
        <v>2616</v>
      </c>
      <c r="C1208" s="15" t="s">
        <v>2190</v>
      </c>
      <c r="D1208" s="16">
        <v>1</v>
      </c>
      <c r="E1208" s="18">
        <f t="shared" si="90"/>
        <v>40</v>
      </c>
      <c r="F1208" s="18">
        <f t="shared" si="91"/>
        <v>40</v>
      </c>
      <c r="G1208" s="18">
        <f t="shared" si="92"/>
        <v>26.085000000000001</v>
      </c>
      <c r="H1208" s="18">
        <f t="shared" si="93"/>
        <v>13.914999999999999</v>
      </c>
      <c r="J1208" t="str">
        <f ca="1">IF(C1208="","",IF(A1208="","NO DATE",IF(NOT(ISNUMBER(A1208)),"DATE IS TEXT",IF(A1208&lt;&gt;INT(A1208),"DATE HAS TIME",IF(OR(A1208&lt;DATE(2026,9,16),A1208&gt;TODAY()),"DATE OUT OF RANGE",IF(ISNA(MATCH(B1208,{"SA-DAY","SA-NYT","SYS-DAY","SYS-NYT"},0)),"REFERENCE PROBLEM",IF(ISNA(MATCH(C1208,ItemName,0)),"ITEM NOT IN LIST",IF(OR(NOT(ISNUMBER(D1208)),D1208&lt;=0),"QTY PROBLEM","OK"))))))))</f>
        <v>OK</v>
      </c>
    </row>
    <row r="1209" spans="1:10" x14ac:dyDescent="0.25">
      <c r="A1209" s="25">
        <v>46290</v>
      </c>
      <c r="B1209" s="15" t="s">
        <v>2616</v>
      </c>
      <c r="C1209" s="15" t="s">
        <v>2198</v>
      </c>
      <c r="D1209" s="16">
        <v>3</v>
      </c>
      <c r="E1209" s="18">
        <f t="shared" si="90"/>
        <v>15</v>
      </c>
      <c r="F1209" s="18">
        <f t="shared" si="91"/>
        <v>45</v>
      </c>
      <c r="G1209" s="18">
        <f t="shared" si="92"/>
        <v>9.7799999999999994</v>
      </c>
      <c r="H1209" s="18">
        <f t="shared" si="93"/>
        <v>15.660000000000004</v>
      </c>
      <c r="J1209" t="str">
        <f ca="1">IF(C1209="","",IF(A1209="","NO DATE",IF(NOT(ISNUMBER(A1209)),"DATE IS TEXT",IF(A1209&lt;&gt;INT(A1209),"DATE HAS TIME",IF(OR(A1209&lt;DATE(2026,9,16),A1209&gt;TODAY()),"DATE OUT OF RANGE",IF(ISNA(MATCH(B1209,{"SA-DAY","SA-NYT","SYS-DAY","SYS-NYT"},0)),"REFERENCE PROBLEM",IF(ISNA(MATCH(C1209,ItemName,0)),"ITEM NOT IN LIST",IF(OR(NOT(ISNUMBER(D1209)),D1209&lt;=0),"QTY PROBLEM","OK"))))))))</f>
        <v>OK</v>
      </c>
    </row>
    <row r="1210" spans="1:10" x14ac:dyDescent="0.25">
      <c r="A1210" s="25">
        <v>46290</v>
      </c>
      <c r="B1210" s="15" t="s">
        <v>2616</v>
      </c>
      <c r="C1210" s="15" t="s">
        <v>2210</v>
      </c>
      <c r="D1210" s="16">
        <v>3</v>
      </c>
      <c r="E1210" s="18">
        <f t="shared" si="90"/>
        <v>30</v>
      </c>
      <c r="F1210" s="18">
        <f t="shared" si="91"/>
        <v>90</v>
      </c>
      <c r="G1210" s="18">
        <f t="shared" si="92"/>
        <v>19.567499999999999</v>
      </c>
      <c r="H1210" s="18">
        <f t="shared" si="93"/>
        <v>31.297499999999999</v>
      </c>
      <c r="J1210" t="str">
        <f ca="1">IF(C1210="","",IF(A1210="","NO DATE",IF(NOT(ISNUMBER(A1210)),"DATE IS TEXT",IF(A1210&lt;&gt;INT(A1210),"DATE HAS TIME",IF(OR(A1210&lt;DATE(2026,9,16),A1210&gt;TODAY()),"DATE OUT OF RANGE",IF(ISNA(MATCH(B1210,{"SA-DAY","SA-NYT","SYS-DAY","SYS-NYT"},0)),"REFERENCE PROBLEM",IF(ISNA(MATCH(C1210,ItemName,0)),"ITEM NOT IN LIST",IF(OR(NOT(ISNUMBER(D1210)),D1210&lt;=0),"QTY PROBLEM","OK"))))))))</f>
        <v>OK</v>
      </c>
    </row>
    <row r="1211" spans="1:10" x14ac:dyDescent="0.25">
      <c r="A1211" s="25">
        <v>46290</v>
      </c>
      <c r="B1211" s="15" t="s">
        <v>2616</v>
      </c>
      <c r="C1211" s="15" t="s">
        <v>2420</v>
      </c>
      <c r="D1211" s="16">
        <v>4</v>
      </c>
      <c r="E1211" s="18">
        <f t="shared" si="90"/>
        <v>15</v>
      </c>
      <c r="F1211" s="18">
        <f t="shared" si="91"/>
        <v>60</v>
      </c>
      <c r="G1211" s="18">
        <f t="shared" si="92"/>
        <v>8.3553333333333324</v>
      </c>
      <c r="H1211" s="18">
        <f t="shared" si="93"/>
        <v>26.57866666666667</v>
      </c>
      <c r="J1211" t="str">
        <f ca="1">IF(C1211="","",IF(A1211="","NO DATE",IF(NOT(ISNUMBER(A1211)),"DATE IS TEXT",IF(A1211&lt;&gt;INT(A1211),"DATE HAS TIME",IF(OR(A1211&lt;DATE(2026,9,16),A1211&gt;TODAY()),"DATE OUT OF RANGE",IF(ISNA(MATCH(B1211,{"SA-DAY","SA-NYT","SYS-DAY","SYS-NYT"},0)),"REFERENCE PROBLEM",IF(ISNA(MATCH(C1211,ItemName,0)),"ITEM NOT IN LIST",IF(OR(NOT(ISNUMBER(D1211)),D1211&lt;=0),"QTY PROBLEM","OK"))))))))</f>
        <v>OK</v>
      </c>
    </row>
    <row r="1212" spans="1:10" x14ac:dyDescent="0.25">
      <c r="A1212" s="25">
        <v>46290</v>
      </c>
      <c r="B1212" s="15" t="s">
        <v>2617</v>
      </c>
      <c r="C1212" s="15" t="s">
        <v>128</v>
      </c>
      <c r="D1212" s="16">
        <v>40</v>
      </c>
      <c r="E1212" s="18">
        <f t="shared" si="90"/>
        <v>7</v>
      </c>
      <c r="F1212" s="18">
        <f t="shared" si="91"/>
        <v>280</v>
      </c>
      <c r="G1212" s="18">
        <f t="shared" si="92"/>
        <v>4.5674999999999999</v>
      </c>
      <c r="H1212" s="18">
        <f t="shared" si="93"/>
        <v>97.300000000000011</v>
      </c>
      <c r="J1212" t="str">
        <f ca="1">IF(C1212="","",IF(A1212="","NO DATE",IF(NOT(ISNUMBER(A1212)),"DATE IS TEXT",IF(A1212&lt;&gt;INT(A1212),"DATE HAS TIME",IF(OR(A1212&lt;DATE(2026,9,16),A1212&gt;TODAY()),"DATE OUT OF RANGE",IF(ISNA(MATCH(B1212,{"SA-DAY","SA-NYT","SYS-DAY","SYS-NYT"},0)),"REFERENCE PROBLEM",IF(ISNA(MATCH(C1212,ItemName,0)),"ITEM NOT IN LIST",IF(OR(NOT(ISNUMBER(D1212)),D1212&lt;=0),"QTY PROBLEM","OK"))))))))</f>
        <v>OK</v>
      </c>
    </row>
    <row r="1213" spans="1:10" x14ac:dyDescent="0.25">
      <c r="A1213" s="25">
        <v>46290</v>
      </c>
      <c r="B1213" s="15" t="s">
        <v>2617</v>
      </c>
      <c r="C1213" s="15" t="s">
        <v>235</v>
      </c>
      <c r="D1213" s="16">
        <v>11</v>
      </c>
      <c r="E1213" s="18">
        <f t="shared" si="90"/>
        <v>15</v>
      </c>
      <c r="F1213" s="18">
        <f t="shared" si="91"/>
        <v>165</v>
      </c>
      <c r="G1213" s="18">
        <f t="shared" si="92"/>
        <v>9.1466666666666665</v>
      </c>
      <c r="H1213" s="18">
        <f t="shared" si="93"/>
        <v>64.38666666666667</v>
      </c>
      <c r="J1213" t="str">
        <f ca="1">IF(C1213="","",IF(A1213="","NO DATE",IF(NOT(ISNUMBER(A1213)),"DATE IS TEXT",IF(A1213&lt;&gt;INT(A1213),"DATE HAS TIME",IF(OR(A1213&lt;DATE(2026,9,16),A1213&gt;TODAY()),"DATE OUT OF RANGE",IF(ISNA(MATCH(B1213,{"SA-DAY","SA-NYT","SYS-DAY","SYS-NYT"},0)),"REFERENCE PROBLEM",IF(ISNA(MATCH(C1213,ItemName,0)),"ITEM NOT IN LIST",IF(OR(NOT(ISNUMBER(D1213)),D1213&lt;=0),"QTY PROBLEM","OK"))))))))</f>
        <v>OK</v>
      </c>
    </row>
    <row r="1214" spans="1:10" x14ac:dyDescent="0.25">
      <c r="A1214" s="25">
        <v>46290</v>
      </c>
      <c r="B1214" s="15" t="s">
        <v>2617</v>
      </c>
      <c r="C1214" s="15" t="s">
        <v>237</v>
      </c>
      <c r="D1214" s="16">
        <v>1</v>
      </c>
      <c r="E1214" s="18">
        <f t="shared" si="90"/>
        <v>35</v>
      </c>
      <c r="F1214" s="18">
        <f t="shared" si="91"/>
        <v>35</v>
      </c>
      <c r="G1214" s="18">
        <f t="shared" si="92"/>
        <v>24.16</v>
      </c>
      <c r="H1214" s="18">
        <f t="shared" si="93"/>
        <v>10.84</v>
      </c>
      <c r="J1214" t="str">
        <f ca="1">IF(C1214="","",IF(A1214="","NO DATE",IF(NOT(ISNUMBER(A1214)),"DATE IS TEXT",IF(A1214&lt;&gt;INT(A1214),"DATE HAS TIME",IF(OR(A1214&lt;DATE(2026,9,16),A1214&gt;TODAY()),"DATE OUT OF RANGE",IF(ISNA(MATCH(B1214,{"SA-DAY","SA-NYT","SYS-DAY","SYS-NYT"},0)),"REFERENCE PROBLEM",IF(ISNA(MATCH(C1214,ItemName,0)),"ITEM NOT IN LIST",IF(OR(NOT(ISNUMBER(D1214)),D1214&lt;=0),"QTY PROBLEM","OK"))))))))</f>
        <v>OK</v>
      </c>
    </row>
    <row r="1215" spans="1:10" x14ac:dyDescent="0.25">
      <c r="A1215" s="25">
        <v>46290</v>
      </c>
      <c r="B1215" s="15" t="s">
        <v>2617</v>
      </c>
      <c r="C1215" s="15" t="s">
        <v>239</v>
      </c>
      <c r="D1215" s="16">
        <v>9</v>
      </c>
      <c r="E1215" s="18">
        <f t="shared" si="90"/>
        <v>7</v>
      </c>
      <c r="F1215" s="18">
        <f t="shared" si="91"/>
        <v>63</v>
      </c>
      <c r="G1215" s="18">
        <f t="shared" si="92"/>
        <v>3.1066666666666674</v>
      </c>
      <c r="H1215" s="18">
        <f t="shared" si="93"/>
        <v>35.039999999999992</v>
      </c>
      <c r="J1215" t="str">
        <f ca="1">IF(C1215="","",IF(A1215="","NO DATE",IF(NOT(ISNUMBER(A1215)),"DATE IS TEXT",IF(A1215&lt;&gt;INT(A1215),"DATE HAS TIME",IF(OR(A1215&lt;DATE(2026,9,16),A1215&gt;TODAY()),"DATE OUT OF RANGE",IF(ISNA(MATCH(B1215,{"SA-DAY","SA-NYT","SYS-DAY","SYS-NYT"},0)),"REFERENCE PROBLEM",IF(ISNA(MATCH(C1215,ItemName,0)),"ITEM NOT IN LIST",IF(OR(NOT(ISNUMBER(D1215)),D1215&lt;=0),"QTY PROBLEM","OK"))))))))</f>
        <v>OK</v>
      </c>
    </row>
    <row r="1216" spans="1:10" x14ac:dyDescent="0.25">
      <c r="A1216" s="25">
        <v>46290</v>
      </c>
      <c r="B1216" s="15" t="s">
        <v>2617</v>
      </c>
      <c r="C1216" s="15" t="s">
        <v>373</v>
      </c>
      <c r="D1216" s="16">
        <v>1</v>
      </c>
      <c r="E1216" s="18">
        <f t="shared" si="90"/>
        <v>50</v>
      </c>
      <c r="F1216" s="18">
        <f t="shared" si="91"/>
        <v>50</v>
      </c>
      <c r="G1216" s="18">
        <f t="shared" si="92"/>
        <v>32.61</v>
      </c>
      <c r="H1216" s="18">
        <f t="shared" si="93"/>
        <v>17.39</v>
      </c>
      <c r="J1216" t="str">
        <f ca="1">IF(C1216="","",IF(A1216="","NO DATE",IF(NOT(ISNUMBER(A1216)),"DATE IS TEXT",IF(A1216&lt;&gt;INT(A1216),"DATE HAS TIME",IF(OR(A1216&lt;DATE(2026,9,16),A1216&gt;TODAY()),"DATE OUT OF RANGE",IF(ISNA(MATCH(B1216,{"SA-DAY","SA-NYT","SYS-DAY","SYS-NYT"},0)),"REFERENCE PROBLEM",IF(ISNA(MATCH(C1216,ItemName,0)),"ITEM NOT IN LIST",IF(OR(NOT(ISNUMBER(D1216)),D1216&lt;=0),"QTY PROBLEM","OK"))))))))</f>
        <v>OK</v>
      </c>
    </row>
    <row r="1217" spans="1:10" x14ac:dyDescent="0.25">
      <c r="A1217" s="25">
        <v>46290</v>
      </c>
      <c r="B1217" s="15" t="s">
        <v>2617</v>
      </c>
      <c r="C1217" s="15" t="s">
        <v>325</v>
      </c>
      <c r="D1217" s="16">
        <v>4</v>
      </c>
      <c r="E1217" s="18">
        <f t="shared" si="90"/>
        <v>40</v>
      </c>
      <c r="F1217" s="18">
        <f t="shared" si="91"/>
        <v>160</v>
      </c>
      <c r="G1217" s="18">
        <f t="shared" si="92"/>
        <v>18.559999999999999</v>
      </c>
      <c r="H1217" s="18">
        <f t="shared" si="93"/>
        <v>85.76</v>
      </c>
      <c r="J1217" t="str">
        <f ca="1">IF(C1217="","",IF(A1217="","NO DATE",IF(NOT(ISNUMBER(A1217)),"DATE IS TEXT",IF(A1217&lt;&gt;INT(A1217),"DATE HAS TIME",IF(OR(A1217&lt;DATE(2026,9,16),A1217&gt;TODAY()),"DATE OUT OF RANGE",IF(ISNA(MATCH(B1217,{"SA-DAY","SA-NYT","SYS-DAY","SYS-NYT"},0)),"REFERENCE PROBLEM",IF(ISNA(MATCH(C1217,ItemName,0)),"ITEM NOT IN LIST",IF(OR(NOT(ISNUMBER(D1217)),D1217&lt;=0),"QTY PROBLEM","OK"))))))))</f>
        <v>OK</v>
      </c>
    </row>
    <row r="1218" spans="1:10" x14ac:dyDescent="0.25">
      <c r="A1218" s="25">
        <v>46290</v>
      </c>
      <c r="B1218" s="15" t="s">
        <v>2617</v>
      </c>
      <c r="C1218" s="15" t="s">
        <v>335</v>
      </c>
      <c r="D1218" s="16">
        <v>1</v>
      </c>
      <c r="E1218" s="18">
        <f t="shared" si="90"/>
        <v>30</v>
      </c>
      <c r="F1218" s="18">
        <f t="shared" si="91"/>
        <v>30</v>
      </c>
      <c r="G1218" s="18">
        <f t="shared" si="92"/>
        <v>15.546666666666667</v>
      </c>
      <c r="H1218" s="18">
        <f t="shared" si="93"/>
        <v>14.453333333333333</v>
      </c>
      <c r="J1218" t="str">
        <f ca="1">IF(C1218="","",IF(A1218="","NO DATE",IF(NOT(ISNUMBER(A1218)),"DATE IS TEXT",IF(A1218&lt;&gt;INT(A1218),"DATE HAS TIME",IF(OR(A1218&lt;DATE(2026,9,16),A1218&gt;TODAY()),"DATE OUT OF RANGE",IF(ISNA(MATCH(B1218,{"SA-DAY","SA-NYT","SYS-DAY","SYS-NYT"},0)),"REFERENCE PROBLEM",IF(ISNA(MATCH(C1218,ItemName,0)),"ITEM NOT IN LIST",IF(OR(NOT(ISNUMBER(D1218)),D1218&lt;=0),"QTY PROBLEM","OK"))))))))</f>
        <v>OK</v>
      </c>
    </row>
    <row r="1219" spans="1:10" x14ac:dyDescent="0.25">
      <c r="A1219" s="25">
        <v>46290</v>
      </c>
      <c r="B1219" s="15" t="s">
        <v>2617</v>
      </c>
      <c r="C1219" s="15" t="s">
        <v>383</v>
      </c>
      <c r="D1219" s="16">
        <v>1</v>
      </c>
      <c r="E1219" s="18">
        <f t="shared" si="90"/>
        <v>50</v>
      </c>
      <c r="F1219" s="18">
        <f t="shared" si="91"/>
        <v>50</v>
      </c>
      <c r="G1219" s="18">
        <f t="shared" si="92"/>
        <v>32.61</v>
      </c>
      <c r="H1219" s="18">
        <f t="shared" si="93"/>
        <v>17.39</v>
      </c>
      <c r="J1219" t="str">
        <f ca="1">IF(C1219="","",IF(A1219="","NO DATE",IF(NOT(ISNUMBER(A1219)),"DATE IS TEXT",IF(A1219&lt;&gt;INT(A1219),"DATE HAS TIME",IF(OR(A1219&lt;DATE(2026,9,16),A1219&gt;TODAY()),"DATE OUT OF RANGE",IF(ISNA(MATCH(B1219,{"SA-DAY","SA-NYT","SYS-DAY","SYS-NYT"},0)),"REFERENCE PROBLEM",IF(ISNA(MATCH(C1219,ItemName,0)),"ITEM NOT IN LIST",IF(OR(NOT(ISNUMBER(D1219)),D1219&lt;=0),"QTY PROBLEM","OK"))))))))</f>
        <v>OK</v>
      </c>
    </row>
    <row r="1220" spans="1:10" x14ac:dyDescent="0.25">
      <c r="A1220" s="25">
        <v>46290</v>
      </c>
      <c r="B1220" s="15" t="s">
        <v>2617</v>
      </c>
      <c r="C1220" s="15" t="s">
        <v>389</v>
      </c>
      <c r="D1220" s="16">
        <v>3</v>
      </c>
      <c r="E1220" s="18">
        <f t="shared" si="90"/>
        <v>80</v>
      </c>
      <c r="F1220" s="18">
        <f t="shared" si="91"/>
        <v>240</v>
      </c>
      <c r="G1220" s="18">
        <f t="shared" si="92"/>
        <v>52.177500000000002</v>
      </c>
      <c r="H1220" s="18">
        <f t="shared" si="93"/>
        <v>83.467500000000001</v>
      </c>
      <c r="J1220" t="str">
        <f ca="1">IF(C1220="","",IF(A1220="","NO DATE",IF(NOT(ISNUMBER(A1220)),"DATE IS TEXT",IF(A1220&lt;&gt;INT(A1220),"DATE HAS TIME",IF(OR(A1220&lt;DATE(2026,9,16),A1220&gt;TODAY()),"DATE OUT OF RANGE",IF(ISNA(MATCH(B1220,{"SA-DAY","SA-NYT","SYS-DAY","SYS-NYT"},0)),"REFERENCE PROBLEM",IF(ISNA(MATCH(C1220,ItemName,0)),"ITEM NOT IN LIST",IF(OR(NOT(ISNUMBER(D1220)),D1220&lt;=0),"QTY PROBLEM","OK"))))))))</f>
        <v>OK</v>
      </c>
    </row>
    <row r="1221" spans="1:10" x14ac:dyDescent="0.25">
      <c r="A1221" s="25">
        <v>46290</v>
      </c>
      <c r="B1221" s="15" t="s">
        <v>2617</v>
      </c>
      <c r="C1221" s="15" t="s">
        <v>403</v>
      </c>
      <c r="D1221" s="16">
        <v>1</v>
      </c>
      <c r="E1221" s="18">
        <f t="shared" si="90"/>
        <v>40</v>
      </c>
      <c r="F1221" s="18">
        <f t="shared" si="91"/>
        <v>40</v>
      </c>
      <c r="G1221" s="18">
        <f t="shared" si="92"/>
        <v>26.085000000000001</v>
      </c>
      <c r="H1221" s="18">
        <f t="shared" si="93"/>
        <v>13.914999999999999</v>
      </c>
      <c r="J1221" t="str">
        <f ca="1">IF(C1221="","",IF(A1221="","NO DATE",IF(NOT(ISNUMBER(A1221)),"DATE IS TEXT",IF(A1221&lt;&gt;INT(A1221),"DATE HAS TIME",IF(OR(A1221&lt;DATE(2026,9,16),A1221&gt;TODAY()),"DATE OUT OF RANGE",IF(ISNA(MATCH(B1221,{"SA-DAY","SA-NYT","SYS-DAY","SYS-NYT"},0)),"REFERENCE PROBLEM",IF(ISNA(MATCH(C1221,ItemName,0)),"ITEM NOT IN LIST",IF(OR(NOT(ISNUMBER(D1221)),D1221&lt;=0),"QTY PROBLEM","OK"))))))))</f>
        <v>OK</v>
      </c>
    </row>
    <row r="1222" spans="1:10" x14ac:dyDescent="0.25">
      <c r="A1222" s="25">
        <v>46290</v>
      </c>
      <c r="B1222" s="15" t="s">
        <v>2617</v>
      </c>
      <c r="C1222" s="15" t="s">
        <v>419</v>
      </c>
      <c r="D1222" s="16">
        <v>3</v>
      </c>
      <c r="E1222" s="18">
        <f t="shared" si="90"/>
        <v>15</v>
      </c>
      <c r="F1222" s="18">
        <f t="shared" si="91"/>
        <v>45</v>
      </c>
      <c r="G1222" s="18">
        <f t="shared" si="92"/>
        <v>9.7799999999999994</v>
      </c>
      <c r="H1222" s="18">
        <f t="shared" si="93"/>
        <v>15.660000000000004</v>
      </c>
      <c r="J1222" t="str">
        <f ca="1">IF(C1222="","",IF(A1222="","NO DATE",IF(NOT(ISNUMBER(A1222)),"DATE IS TEXT",IF(A1222&lt;&gt;INT(A1222),"DATE HAS TIME",IF(OR(A1222&lt;DATE(2026,9,16),A1222&gt;TODAY()),"DATE OUT OF RANGE",IF(ISNA(MATCH(B1222,{"SA-DAY","SA-NYT","SYS-DAY","SYS-NYT"},0)),"REFERENCE PROBLEM",IF(ISNA(MATCH(C1222,ItemName,0)),"ITEM NOT IN LIST",IF(OR(NOT(ISNUMBER(D1222)),D1222&lt;=0),"QTY PROBLEM","OK"))))))))</f>
        <v>OK</v>
      </c>
    </row>
    <row r="1223" spans="1:10" x14ac:dyDescent="0.25">
      <c r="A1223" s="25">
        <v>46290</v>
      </c>
      <c r="B1223" s="15" t="s">
        <v>2617</v>
      </c>
      <c r="C1223" s="15" t="s">
        <v>510</v>
      </c>
      <c r="D1223" s="16">
        <v>5</v>
      </c>
      <c r="E1223" s="18">
        <f t="shared" si="90"/>
        <v>40</v>
      </c>
      <c r="F1223" s="18">
        <f t="shared" si="91"/>
        <v>200</v>
      </c>
      <c r="G1223" s="18">
        <f t="shared" si="92"/>
        <v>26.085000000000001</v>
      </c>
      <c r="H1223" s="18">
        <f t="shared" si="93"/>
        <v>69.574999999999989</v>
      </c>
      <c r="J1223" t="str">
        <f ca="1">IF(C1223="","",IF(A1223="","NO DATE",IF(NOT(ISNUMBER(A1223)),"DATE IS TEXT",IF(A1223&lt;&gt;INT(A1223),"DATE HAS TIME",IF(OR(A1223&lt;DATE(2026,9,16),A1223&gt;TODAY()),"DATE OUT OF RANGE",IF(ISNA(MATCH(B1223,{"SA-DAY","SA-NYT","SYS-DAY","SYS-NYT"},0)),"REFERENCE PROBLEM",IF(ISNA(MATCH(C1223,ItemName,0)),"ITEM NOT IN LIST",IF(OR(NOT(ISNUMBER(D1223)),D1223&lt;=0),"QTY PROBLEM","OK"))))))))</f>
        <v>OK</v>
      </c>
    </row>
    <row r="1224" spans="1:10" x14ac:dyDescent="0.25">
      <c r="A1224" s="25">
        <v>46290</v>
      </c>
      <c r="B1224" s="15" t="s">
        <v>2617</v>
      </c>
      <c r="C1224" s="15" t="s">
        <v>516</v>
      </c>
      <c r="D1224" s="16">
        <v>4</v>
      </c>
      <c r="E1224" s="18">
        <f t="shared" si="90"/>
        <v>15</v>
      </c>
      <c r="F1224" s="18">
        <f t="shared" si="91"/>
        <v>60</v>
      </c>
      <c r="G1224" s="18">
        <f t="shared" si="92"/>
        <v>9.7799999999999994</v>
      </c>
      <c r="H1224" s="18">
        <f t="shared" si="93"/>
        <v>20.880000000000003</v>
      </c>
      <c r="J1224" t="str">
        <f ca="1">IF(C1224="","",IF(A1224="","NO DATE",IF(NOT(ISNUMBER(A1224)),"DATE IS TEXT",IF(A1224&lt;&gt;INT(A1224),"DATE HAS TIME",IF(OR(A1224&lt;DATE(2026,9,16),A1224&gt;TODAY()),"DATE OUT OF RANGE",IF(ISNA(MATCH(B1224,{"SA-DAY","SA-NYT","SYS-DAY","SYS-NYT"},0)),"REFERENCE PROBLEM",IF(ISNA(MATCH(C1224,ItemName,0)),"ITEM NOT IN LIST",IF(OR(NOT(ISNUMBER(D1224)),D1224&lt;=0),"QTY PROBLEM","OK"))))))))</f>
        <v>OK</v>
      </c>
    </row>
    <row r="1225" spans="1:10" x14ac:dyDescent="0.25">
      <c r="A1225" s="25">
        <v>46290</v>
      </c>
      <c r="B1225" s="15" t="s">
        <v>2617</v>
      </c>
      <c r="C1225" s="15" t="s">
        <v>522</v>
      </c>
      <c r="D1225" s="16">
        <v>9</v>
      </c>
      <c r="E1225" s="18">
        <f t="shared" si="90"/>
        <v>15</v>
      </c>
      <c r="F1225" s="18">
        <f t="shared" si="91"/>
        <v>135</v>
      </c>
      <c r="G1225" s="18">
        <f t="shared" si="92"/>
        <v>9.7799999999999994</v>
      </c>
      <c r="H1225" s="18">
        <f t="shared" si="93"/>
        <v>46.980000000000004</v>
      </c>
      <c r="J1225" t="str">
        <f ca="1">IF(C1225="","",IF(A1225="","NO DATE",IF(NOT(ISNUMBER(A1225)),"DATE IS TEXT",IF(A1225&lt;&gt;INT(A1225),"DATE HAS TIME",IF(OR(A1225&lt;DATE(2026,9,16),A1225&gt;TODAY()),"DATE OUT OF RANGE",IF(ISNA(MATCH(B1225,{"SA-DAY","SA-NYT","SYS-DAY","SYS-NYT"},0)),"REFERENCE PROBLEM",IF(ISNA(MATCH(C1225,ItemName,0)),"ITEM NOT IN LIST",IF(OR(NOT(ISNUMBER(D1225)),D1225&lt;=0),"QTY PROBLEM","OK"))))))))</f>
        <v>OK</v>
      </c>
    </row>
    <row r="1226" spans="1:10" x14ac:dyDescent="0.25">
      <c r="A1226" s="25">
        <v>46290</v>
      </c>
      <c r="B1226" s="15" t="s">
        <v>2617</v>
      </c>
      <c r="C1226" s="15" t="s">
        <v>635</v>
      </c>
      <c r="D1226" s="16">
        <v>2</v>
      </c>
      <c r="E1226" s="18">
        <f t="shared" si="90"/>
        <v>20</v>
      </c>
      <c r="F1226" s="18">
        <f t="shared" si="91"/>
        <v>40</v>
      </c>
      <c r="G1226" s="18">
        <f t="shared" si="92"/>
        <v>11.533333333333333</v>
      </c>
      <c r="H1226" s="18">
        <f t="shared" si="93"/>
        <v>16.933333333333334</v>
      </c>
      <c r="J1226" t="str">
        <f ca="1">IF(C1226="","",IF(A1226="","NO DATE",IF(NOT(ISNUMBER(A1226)),"DATE IS TEXT",IF(A1226&lt;&gt;INT(A1226),"DATE HAS TIME",IF(OR(A1226&lt;DATE(2026,9,16),A1226&gt;TODAY()),"DATE OUT OF RANGE",IF(ISNA(MATCH(B1226,{"SA-DAY","SA-NYT","SYS-DAY","SYS-NYT"},0)),"REFERENCE PROBLEM",IF(ISNA(MATCH(C1226,ItemName,0)),"ITEM NOT IN LIST",IF(OR(NOT(ISNUMBER(D1226)),D1226&lt;=0),"QTY PROBLEM","OK"))))))))</f>
        <v>OK</v>
      </c>
    </row>
    <row r="1227" spans="1:10" x14ac:dyDescent="0.25">
      <c r="A1227" s="25">
        <v>46290</v>
      </c>
      <c r="B1227" s="15" t="s">
        <v>2617</v>
      </c>
      <c r="C1227" s="15" t="s">
        <v>681</v>
      </c>
      <c r="D1227" s="16">
        <v>1</v>
      </c>
      <c r="E1227" s="18">
        <f t="shared" si="90"/>
        <v>35</v>
      </c>
      <c r="F1227" s="18">
        <f t="shared" si="91"/>
        <v>35</v>
      </c>
      <c r="G1227" s="18">
        <f t="shared" si="92"/>
        <v>22.400000000000002</v>
      </c>
      <c r="H1227" s="18">
        <f t="shared" si="93"/>
        <v>12.599999999999998</v>
      </c>
      <c r="J1227" t="str">
        <f ca="1">IF(C1227="","",IF(A1227="","NO DATE",IF(NOT(ISNUMBER(A1227)),"DATE IS TEXT",IF(A1227&lt;&gt;INT(A1227),"DATE HAS TIME",IF(OR(A1227&lt;DATE(2026,9,16),A1227&gt;TODAY()),"DATE OUT OF RANGE",IF(ISNA(MATCH(B1227,{"SA-DAY","SA-NYT","SYS-DAY","SYS-NYT"},0)),"REFERENCE PROBLEM",IF(ISNA(MATCH(C1227,ItemName,0)),"ITEM NOT IN LIST",IF(OR(NOT(ISNUMBER(D1227)),D1227&lt;=0),"QTY PROBLEM","OK"))))))))</f>
        <v>OK</v>
      </c>
    </row>
    <row r="1228" spans="1:10" x14ac:dyDescent="0.25">
      <c r="A1228" s="25">
        <v>46290</v>
      </c>
      <c r="B1228" s="15" t="s">
        <v>2617</v>
      </c>
      <c r="C1228" s="15" t="s">
        <v>798</v>
      </c>
      <c r="D1228" s="16">
        <v>1</v>
      </c>
      <c r="E1228" s="18">
        <f t="shared" si="90"/>
        <v>10</v>
      </c>
      <c r="F1228" s="18">
        <f t="shared" si="91"/>
        <v>10</v>
      </c>
      <c r="G1228" s="18">
        <f t="shared" si="92"/>
        <v>5.76</v>
      </c>
      <c r="H1228" s="18">
        <f t="shared" si="93"/>
        <v>4.24</v>
      </c>
      <c r="J1228" t="str">
        <f ca="1">IF(C1228="","",IF(A1228="","NO DATE",IF(NOT(ISNUMBER(A1228)),"DATE IS TEXT",IF(A1228&lt;&gt;INT(A1228),"DATE HAS TIME",IF(OR(A1228&lt;DATE(2026,9,16),A1228&gt;TODAY()),"DATE OUT OF RANGE",IF(ISNA(MATCH(B1228,{"SA-DAY","SA-NYT","SYS-DAY","SYS-NYT"},0)),"REFERENCE PROBLEM",IF(ISNA(MATCH(C1228,ItemName,0)),"ITEM NOT IN LIST",IF(OR(NOT(ISNUMBER(D1228)),D1228&lt;=0),"QTY PROBLEM","OK"))))))))</f>
        <v>OK</v>
      </c>
    </row>
    <row r="1229" spans="1:10" x14ac:dyDescent="0.25">
      <c r="A1229" s="25">
        <v>46290</v>
      </c>
      <c r="B1229" s="15" t="s">
        <v>2617</v>
      </c>
      <c r="C1229" s="15" t="s">
        <v>800</v>
      </c>
      <c r="D1229" s="16">
        <v>3</v>
      </c>
      <c r="E1229" s="18">
        <f t="shared" si="90"/>
        <v>12</v>
      </c>
      <c r="F1229" s="18">
        <f t="shared" si="91"/>
        <v>36</v>
      </c>
      <c r="G1229" s="18">
        <f t="shared" si="92"/>
        <v>6</v>
      </c>
      <c r="H1229" s="18">
        <f t="shared" si="93"/>
        <v>18</v>
      </c>
      <c r="J1229" t="str">
        <f ca="1">IF(C1229="","",IF(A1229="","NO DATE",IF(NOT(ISNUMBER(A1229)),"DATE IS TEXT",IF(A1229&lt;&gt;INT(A1229),"DATE HAS TIME",IF(OR(A1229&lt;DATE(2026,9,16),A1229&gt;TODAY()),"DATE OUT OF RANGE",IF(ISNA(MATCH(B1229,{"SA-DAY","SA-NYT","SYS-DAY","SYS-NYT"},0)),"REFERENCE PROBLEM",IF(ISNA(MATCH(C1229,ItemName,0)),"ITEM NOT IN LIST",IF(OR(NOT(ISNUMBER(D1229)),D1229&lt;=0),"QTY PROBLEM","OK"))))))))</f>
        <v>OK</v>
      </c>
    </row>
    <row r="1230" spans="1:10" x14ac:dyDescent="0.25">
      <c r="A1230" s="25">
        <v>46290</v>
      </c>
      <c r="B1230" s="15" t="s">
        <v>2617</v>
      </c>
      <c r="C1230" s="15" t="s">
        <v>804</v>
      </c>
      <c r="D1230" s="16">
        <v>1</v>
      </c>
      <c r="E1230" s="18">
        <f t="shared" si="90"/>
        <v>12</v>
      </c>
      <c r="F1230" s="18">
        <f t="shared" si="91"/>
        <v>12</v>
      </c>
      <c r="G1230" s="18">
        <f t="shared" si="92"/>
        <v>0.4</v>
      </c>
      <c r="H1230" s="18">
        <f t="shared" si="93"/>
        <v>11.6</v>
      </c>
      <c r="J1230" t="str">
        <f ca="1">IF(C1230="","",IF(A1230="","NO DATE",IF(NOT(ISNUMBER(A1230)),"DATE IS TEXT",IF(A1230&lt;&gt;INT(A1230),"DATE HAS TIME",IF(OR(A1230&lt;DATE(2026,9,16),A1230&gt;TODAY()),"DATE OUT OF RANGE",IF(ISNA(MATCH(B1230,{"SA-DAY","SA-NYT","SYS-DAY","SYS-NYT"},0)),"REFERENCE PROBLEM",IF(ISNA(MATCH(C1230,ItemName,0)),"ITEM NOT IN LIST",IF(OR(NOT(ISNUMBER(D1230)),D1230&lt;=0),"QTY PROBLEM","OK"))))))))</f>
        <v>OK</v>
      </c>
    </row>
    <row r="1231" spans="1:10" x14ac:dyDescent="0.25">
      <c r="A1231" s="25">
        <v>46290</v>
      </c>
      <c r="B1231" s="15" t="s">
        <v>2617</v>
      </c>
      <c r="C1231" s="15" t="s">
        <v>806</v>
      </c>
      <c r="D1231" s="16">
        <v>1</v>
      </c>
      <c r="E1231" s="18">
        <f t="shared" si="90"/>
        <v>12</v>
      </c>
      <c r="F1231" s="18">
        <f t="shared" si="91"/>
        <v>12</v>
      </c>
      <c r="G1231" s="18">
        <f t="shared" si="92"/>
        <v>5.76</v>
      </c>
      <c r="H1231" s="18">
        <f t="shared" si="93"/>
        <v>6.24</v>
      </c>
      <c r="J1231" t="str">
        <f ca="1">IF(C1231="","",IF(A1231="","NO DATE",IF(NOT(ISNUMBER(A1231)),"DATE IS TEXT",IF(A1231&lt;&gt;INT(A1231),"DATE HAS TIME",IF(OR(A1231&lt;DATE(2026,9,16),A1231&gt;TODAY()),"DATE OUT OF RANGE",IF(ISNA(MATCH(B1231,{"SA-DAY","SA-NYT","SYS-DAY","SYS-NYT"},0)),"REFERENCE PROBLEM",IF(ISNA(MATCH(C1231,ItemName,0)),"ITEM NOT IN LIST",IF(OR(NOT(ISNUMBER(D1231)),D1231&lt;=0),"QTY PROBLEM","OK"))))))))</f>
        <v>OK</v>
      </c>
    </row>
    <row r="1232" spans="1:10" x14ac:dyDescent="0.25">
      <c r="A1232" s="25">
        <v>46290</v>
      </c>
      <c r="B1232" s="15" t="s">
        <v>2617</v>
      </c>
      <c r="C1232" s="15" t="s">
        <v>877</v>
      </c>
      <c r="D1232" s="16">
        <v>1</v>
      </c>
      <c r="E1232" s="18">
        <f t="shared" si="90"/>
        <v>40</v>
      </c>
      <c r="F1232" s="18">
        <f t="shared" si="91"/>
        <v>40</v>
      </c>
      <c r="G1232" s="18">
        <f t="shared" si="92"/>
        <v>26.085000000000001</v>
      </c>
      <c r="H1232" s="18">
        <f t="shared" si="93"/>
        <v>13.914999999999999</v>
      </c>
      <c r="J1232" t="str">
        <f ca="1">IF(C1232="","",IF(A1232="","NO DATE",IF(NOT(ISNUMBER(A1232)),"DATE IS TEXT",IF(A1232&lt;&gt;INT(A1232),"DATE HAS TIME",IF(OR(A1232&lt;DATE(2026,9,16),A1232&gt;TODAY()),"DATE OUT OF RANGE",IF(ISNA(MATCH(B1232,{"SA-DAY","SA-NYT","SYS-DAY","SYS-NYT"},0)),"REFERENCE PROBLEM",IF(ISNA(MATCH(C1232,ItemName,0)),"ITEM NOT IN LIST",IF(OR(NOT(ISNUMBER(D1232)),D1232&lt;=0),"QTY PROBLEM","OK"))))))))</f>
        <v>OK</v>
      </c>
    </row>
    <row r="1233" spans="1:10" x14ac:dyDescent="0.25">
      <c r="A1233" s="25">
        <v>46290</v>
      </c>
      <c r="B1233" s="15" t="s">
        <v>2617</v>
      </c>
      <c r="C1233" s="15" t="s">
        <v>947</v>
      </c>
      <c r="D1233" s="16">
        <v>1</v>
      </c>
      <c r="E1233" s="18">
        <f t="shared" si="90"/>
        <v>30</v>
      </c>
      <c r="F1233" s="18">
        <f t="shared" si="91"/>
        <v>30</v>
      </c>
      <c r="G1233" s="18">
        <f t="shared" si="92"/>
        <v>19.567499999999999</v>
      </c>
      <c r="H1233" s="18">
        <f t="shared" si="93"/>
        <v>10.432500000000001</v>
      </c>
      <c r="J1233" t="str">
        <f ca="1">IF(C1233="","",IF(A1233="","NO DATE",IF(NOT(ISNUMBER(A1233)),"DATE IS TEXT",IF(A1233&lt;&gt;INT(A1233),"DATE HAS TIME",IF(OR(A1233&lt;DATE(2026,9,16),A1233&gt;TODAY()),"DATE OUT OF RANGE",IF(ISNA(MATCH(B1233,{"SA-DAY","SA-NYT","SYS-DAY","SYS-NYT"},0)),"REFERENCE PROBLEM",IF(ISNA(MATCH(C1233,ItemName,0)),"ITEM NOT IN LIST",IF(OR(NOT(ISNUMBER(D1233)),D1233&lt;=0),"QTY PROBLEM","OK"))))))))</f>
        <v>OK</v>
      </c>
    </row>
    <row r="1234" spans="1:10" x14ac:dyDescent="0.25">
      <c r="A1234" s="25">
        <v>46290</v>
      </c>
      <c r="B1234" s="15" t="s">
        <v>2617</v>
      </c>
      <c r="C1234" s="15" t="s">
        <v>1053</v>
      </c>
      <c r="D1234" s="16">
        <v>2</v>
      </c>
      <c r="E1234" s="18">
        <f t="shared" si="90"/>
        <v>30</v>
      </c>
      <c r="F1234" s="18">
        <f t="shared" si="91"/>
        <v>60</v>
      </c>
      <c r="G1234" s="18">
        <f t="shared" si="92"/>
        <v>12.8</v>
      </c>
      <c r="H1234" s="18">
        <f t="shared" si="93"/>
        <v>34.4</v>
      </c>
      <c r="J1234" t="str">
        <f ca="1">IF(C1234="","",IF(A1234="","NO DATE",IF(NOT(ISNUMBER(A1234)),"DATE IS TEXT",IF(A1234&lt;&gt;INT(A1234),"DATE HAS TIME",IF(OR(A1234&lt;DATE(2026,9,16),A1234&gt;TODAY()),"DATE OUT OF RANGE",IF(ISNA(MATCH(B1234,{"SA-DAY","SA-NYT","SYS-DAY","SYS-NYT"},0)),"REFERENCE PROBLEM",IF(ISNA(MATCH(C1234,ItemName,0)),"ITEM NOT IN LIST",IF(OR(NOT(ISNUMBER(D1234)),D1234&lt;=0),"QTY PROBLEM","OK"))))))))</f>
        <v>OK</v>
      </c>
    </row>
    <row r="1235" spans="1:10" x14ac:dyDescent="0.25">
      <c r="A1235" s="25">
        <v>46290</v>
      </c>
      <c r="B1235" s="15" t="s">
        <v>2617</v>
      </c>
      <c r="C1235" s="15" t="s">
        <v>1241</v>
      </c>
      <c r="D1235" s="16">
        <v>2</v>
      </c>
      <c r="E1235" s="18">
        <f t="shared" si="90"/>
        <v>5</v>
      </c>
      <c r="F1235" s="18">
        <f t="shared" si="91"/>
        <v>10</v>
      </c>
      <c r="G1235" s="18">
        <f t="shared" si="92"/>
        <v>3.2625000000000002</v>
      </c>
      <c r="H1235" s="18">
        <f t="shared" si="93"/>
        <v>3.4749999999999996</v>
      </c>
      <c r="J1235" t="str">
        <f ca="1">IF(C1235="","",IF(A1235="","NO DATE",IF(NOT(ISNUMBER(A1235)),"DATE IS TEXT",IF(A1235&lt;&gt;INT(A1235),"DATE HAS TIME",IF(OR(A1235&lt;DATE(2026,9,16),A1235&gt;TODAY()),"DATE OUT OF RANGE",IF(ISNA(MATCH(B1235,{"SA-DAY","SA-NYT","SYS-DAY","SYS-NYT"},0)),"REFERENCE PROBLEM",IF(ISNA(MATCH(C1235,ItemName,0)),"ITEM NOT IN LIST",IF(OR(NOT(ISNUMBER(D1235)),D1235&lt;=0),"QTY PROBLEM","OK"))))))))</f>
        <v>OK</v>
      </c>
    </row>
    <row r="1236" spans="1:10" x14ac:dyDescent="0.25">
      <c r="A1236" s="25">
        <v>46290</v>
      </c>
      <c r="B1236" s="15" t="s">
        <v>2617</v>
      </c>
      <c r="C1236" s="15" t="s">
        <v>1551</v>
      </c>
      <c r="D1236" s="16">
        <v>4</v>
      </c>
      <c r="E1236" s="18">
        <f t="shared" si="90"/>
        <v>35</v>
      </c>
      <c r="F1236" s="18">
        <f t="shared" si="91"/>
        <v>140</v>
      </c>
      <c r="G1236" s="18">
        <f t="shared" si="92"/>
        <v>25.813333333333333</v>
      </c>
      <c r="H1236" s="18">
        <f t="shared" si="93"/>
        <v>36.74666666666667</v>
      </c>
      <c r="J1236" t="str">
        <f ca="1">IF(C1236="","",IF(A1236="","NO DATE",IF(NOT(ISNUMBER(A1236)),"DATE IS TEXT",IF(A1236&lt;&gt;INT(A1236),"DATE HAS TIME",IF(OR(A1236&lt;DATE(2026,9,16),A1236&gt;TODAY()),"DATE OUT OF RANGE",IF(ISNA(MATCH(B1236,{"SA-DAY","SA-NYT","SYS-DAY","SYS-NYT"},0)),"REFERENCE PROBLEM",IF(ISNA(MATCH(C1236,ItemName,0)),"ITEM NOT IN LIST",IF(OR(NOT(ISNUMBER(D1236)),D1236&lt;=0),"QTY PROBLEM","OK"))))))))</f>
        <v>OK</v>
      </c>
    </row>
    <row r="1237" spans="1:10" x14ac:dyDescent="0.25">
      <c r="A1237" s="25">
        <v>46290</v>
      </c>
      <c r="B1237" s="15" t="s">
        <v>2617</v>
      </c>
      <c r="C1237" s="15" t="s">
        <v>1553</v>
      </c>
      <c r="D1237" s="16">
        <v>4</v>
      </c>
      <c r="E1237" s="18">
        <f t="shared" si="90"/>
        <v>20</v>
      </c>
      <c r="F1237" s="18">
        <f t="shared" si="91"/>
        <v>80</v>
      </c>
      <c r="G1237" s="18">
        <f t="shared" si="92"/>
        <v>13.106666666666667</v>
      </c>
      <c r="H1237" s="18">
        <f t="shared" si="93"/>
        <v>27.573333333333331</v>
      </c>
      <c r="J1237" t="str">
        <f ca="1">IF(C1237="","",IF(A1237="","NO DATE",IF(NOT(ISNUMBER(A1237)),"DATE IS TEXT",IF(A1237&lt;&gt;INT(A1237),"DATE HAS TIME",IF(OR(A1237&lt;DATE(2026,9,16),A1237&gt;TODAY()),"DATE OUT OF RANGE",IF(ISNA(MATCH(B1237,{"SA-DAY","SA-NYT","SYS-DAY","SYS-NYT"},0)),"REFERENCE PROBLEM",IF(ISNA(MATCH(C1237,ItemName,0)),"ITEM NOT IN LIST",IF(OR(NOT(ISNUMBER(D1237)),D1237&lt;=0),"QTY PROBLEM","OK"))))))))</f>
        <v>OK</v>
      </c>
    </row>
    <row r="1238" spans="1:10" x14ac:dyDescent="0.25">
      <c r="A1238" s="25">
        <v>46290</v>
      </c>
      <c r="B1238" s="15" t="s">
        <v>2617</v>
      </c>
      <c r="C1238" s="15" t="s">
        <v>1561</v>
      </c>
      <c r="D1238" s="16">
        <v>5</v>
      </c>
      <c r="E1238" s="18">
        <f t="shared" si="90"/>
        <v>20</v>
      </c>
      <c r="F1238" s="18">
        <f t="shared" si="91"/>
        <v>100</v>
      </c>
      <c r="G1238" s="18">
        <f t="shared" si="92"/>
        <v>13.106666666666667</v>
      </c>
      <c r="H1238" s="18">
        <f t="shared" si="93"/>
        <v>34.466666666666669</v>
      </c>
      <c r="J1238" t="str">
        <f ca="1">IF(C1238="","",IF(A1238="","NO DATE",IF(NOT(ISNUMBER(A1238)),"DATE IS TEXT",IF(A1238&lt;&gt;INT(A1238),"DATE HAS TIME",IF(OR(A1238&lt;DATE(2026,9,16),A1238&gt;TODAY()),"DATE OUT OF RANGE",IF(ISNA(MATCH(B1238,{"SA-DAY","SA-NYT","SYS-DAY","SYS-NYT"},0)),"REFERENCE PROBLEM",IF(ISNA(MATCH(C1238,ItemName,0)),"ITEM NOT IN LIST",IF(OR(NOT(ISNUMBER(D1238)),D1238&lt;=0),"QTY PROBLEM","OK"))))))))</f>
        <v>OK</v>
      </c>
    </row>
    <row r="1239" spans="1:10" x14ac:dyDescent="0.25">
      <c r="A1239" s="25">
        <v>46290</v>
      </c>
      <c r="B1239" s="15" t="s">
        <v>2617</v>
      </c>
      <c r="C1239" s="15" t="s">
        <v>1569</v>
      </c>
      <c r="D1239" s="16">
        <v>3</v>
      </c>
      <c r="E1239" s="18">
        <f t="shared" si="90"/>
        <v>20</v>
      </c>
      <c r="F1239" s="18">
        <f t="shared" si="91"/>
        <v>60</v>
      </c>
      <c r="G1239" s="18">
        <f t="shared" si="92"/>
        <v>13.106666666666667</v>
      </c>
      <c r="H1239" s="18">
        <f t="shared" si="93"/>
        <v>20.68</v>
      </c>
      <c r="J1239" t="str">
        <f ca="1">IF(C1239="","",IF(A1239="","NO DATE",IF(NOT(ISNUMBER(A1239)),"DATE IS TEXT",IF(A1239&lt;&gt;INT(A1239),"DATE HAS TIME",IF(OR(A1239&lt;DATE(2026,9,16),A1239&gt;TODAY()),"DATE OUT OF RANGE",IF(ISNA(MATCH(B1239,{"SA-DAY","SA-NYT","SYS-DAY","SYS-NYT"},0)),"REFERENCE PROBLEM",IF(ISNA(MATCH(C1239,ItemName,0)),"ITEM NOT IN LIST",IF(OR(NOT(ISNUMBER(D1239)),D1239&lt;=0),"QTY PROBLEM","OK"))))))))</f>
        <v>OK</v>
      </c>
    </row>
    <row r="1240" spans="1:10" x14ac:dyDescent="0.25">
      <c r="A1240" s="25">
        <v>46290</v>
      </c>
      <c r="B1240" s="15" t="s">
        <v>2617</v>
      </c>
      <c r="C1240" s="15" t="s">
        <v>1745</v>
      </c>
      <c r="D1240" s="16">
        <v>2</v>
      </c>
      <c r="E1240" s="18">
        <f t="shared" si="90"/>
        <v>10</v>
      </c>
      <c r="F1240" s="18">
        <f t="shared" si="91"/>
        <v>20</v>
      </c>
      <c r="G1240" s="18">
        <f t="shared" si="92"/>
        <v>6.5250000000000004</v>
      </c>
      <c r="H1240" s="18">
        <f t="shared" si="93"/>
        <v>6.9499999999999993</v>
      </c>
      <c r="J1240" t="str">
        <f ca="1">IF(C1240="","",IF(A1240="","NO DATE",IF(NOT(ISNUMBER(A1240)),"DATE IS TEXT",IF(A1240&lt;&gt;INT(A1240),"DATE HAS TIME",IF(OR(A1240&lt;DATE(2026,9,16),A1240&gt;TODAY()),"DATE OUT OF RANGE",IF(ISNA(MATCH(B1240,{"SA-DAY","SA-NYT","SYS-DAY","SYS-NYT"},0)),"REFERENCE PROBLEM",IF(ISNA(MATCH(C1240,ItemName,0)),"ITEM NOT IN LIST",IF(OR(NOT(ISNUMBER(D1240)),D1240&lt;=0),"QTY PROBLEM","OK"))))))))</f>
        <v>OK</v>
      </c>
    </row>
    <row r="1241" spans="1:10" x14ac:dyDescent="0.25">
      <c r="A1241" s="25">
        <v>46290</v>
      </c>
      <c r="B1241" s="15" t="s">
        <v>2617</v>
      </c>
      <c r="C1241" s="15" t="s">
        <v>2106</v>
      </c>
      <c r="D1241" s="16">
        <v>2</v>
      </c>
      <c r="E1241" s="18">
        <f t="shared" ref="E1241:E1304" si="94">IF($C1241="","",IFERROR(INDEX(ItemPriceCol,MATCH($C1241,ItemName,0)),""))</f>
        <v>40</v>
      </c>
      <c r="F1241" s="18">
        <f t="shared" ref="F1241:F1251" si="95">IF(OR($D1241="",$E1241=""),"",$D1241*$E1241)</f>
        <v>80</v>
      </c>
      <c r="G1241" s="18">
        <f t="shared" ref="G1241:G1304" si="96">IF($C1241="","",IFERROR(INDEX(ItemCostCol,MATCH($C1241,ItemName,0)),""))</f>
        <v>26.085000000000001</v>
      </c>
      <c r="H1241" s="18">
        <f t="shared" ref="H1241:H1304" si="97">IF(OR($F1241="",$G1241=""),"",$F1241-$D1241*$G1241)</f>
        <v>27.83</v>
      </c>
      <c r="J1241" t="str">
        <f ca="1">IF(C1241="","",IF(A1241="","NO DATE",IF(NOT(ISNUMBER(A1241)),"DATE IS TEXT",IF(A1241&lt;&gt;INT(A1241),"DATE HAS TIME",IF(OR(A1241&lt;DATE(2026,9,16),A1241&gt;TODAY()),"DATE OUT OF RANGE",IF(ISNA(MATCH(B1241,{"SA-DAY","SA-NYT","SYS-DAY","SYS-NYT"},0)),"REFERENCE PROBLEM",IF(ISNA(MATCH(C1241,ItemName,0)),"ITEM NOT IN LIST",IF(OR(NOT(ISNUMBER(D1241)),D1241&lt;=0),"QTY PROBLEM","OK"))))))))</f>
        <v>OK</v>
      </c>
    </row>
    <row r="1242" spans="1:10" x14ac:dyDescent="0.25">
      <c r="A1242" s="25">
        <v>46290</v>
      </c>
      <c r="B1242" s="15" t="s">
        <v>2617</v>
      </c>
      <c r="C1242" s="15" t="s">
        <v>2055</v>
      </c>
      <c r="D1242" s="16">
        <v>3</v>
      </c>
      <c r="E1242" s="18">
        <f t="shared" si="94"/>
        <v>15</v>
      </c>
      <c r="F1242" s="18">
        <f t="shared" si="95"/>
        <v>45</v>
      </c>
      <c r="G1242" s="18">
        <f t="shared" si="96"/>
        <v>11.25</v>
      </c>
      <c r="H1242" s="18">
        <f t="shared" si="97"/>
        <v>11.25</v>
      </c>
      <c r="J1242" t="str">
        <f ca="1">IF(C1242="","",IF(A1242="","NO DATE",IF(NOT(ISNUMBER(A1242)),"DATE IS TEXT",IF(A1242&lt;&gt;INT(A1242),"DATE HAS TIME",IF(OR(A1242&lt;DATE(2026,9,16),A1242&gt;TODAY()),"DATE OUT OF RANGE",IF(ISNA(MATCH(B1242,{"SA-DAY","SA-NYT","SYS-DAY","SYS-NYT"},0)),"REFERENCE PROBLEM",IF(ISNA(MATCH(C1242,ItemName,0)),"ITEM NOT IN LIST",IF(OR(NOT(ISNUMBER(D1242)),D1242&lt;=0),"QTY PROBLEM","OK"))))))))</f>
        <v>OK</v>
      </c>
    </row>
    <row r="1243" spans="1:10" x14ac:dyDescent="0.25">
      <c r="A1243" s="25">
        <v>46290</v>
      </c>
      <c r="B1243" s="15" t="s">
        <v>2617</v>
      </c>
      <c r="C1243" s="15" t="s">
        <v>2098</v>
      </c>
      <c r="D1243" s="16">
        <v>8</v>
      </c>
      <c r="E1243" s="18">
        <f t="shared" si="94"/>
        <v>15</v>
      </c>
      <c r="F1243" s="18">
        <f t="shared" si="95"/>
        <v>120</v>
      </c>
      <c r="G1243" s="18">
        <f t="shared" si="96"/>
        <v>9.7799999999999994</v>
      </c>
      <c r="H1243" s="18">
        <f t="shared" si="97"/>
        <v>41.760000000000005</v>
      </c>
      <c r="J1243" t="str">
        <f ca="1">IF(C1243="","",IF(A1243="","NO DATE",IF(NOT(ISNUMBER(A1243)),"DATE IS TEXT",IF(A1243&lt;&gt;INT(A1243),"DATE HAS TIME",IF(OR(A1243&lt;DATE(2026,9,16),A1243&gt;TODAY()),"DATE OUT OF RANGE",IF(ISNA(MATCH(B1243,{"SA-DAY","SA-NYT","SYS-DAY","SYS-NYT"},0)),"REFERENCE PROBLEM",IF(ISNA(MATCH(C1243,ItemName,0)),"ITEM NOT IN LIST",IF(OR(NOT(ISNUMBER(D1243)),D1243&lt;=0),"QTY PROBLEM","OK"))))))))</f>
        <v>OK</v>
      </c>
    </row>
    <row r="1244" spans="1:10" x14ac:dyDescent="0.25">
      <c r="A1244" s="25">
        <v>46290</v>
      </c>
      <c r="B1244" s="15" t="s">
        <v>2617</v>
      </c>
      <c r="C1244" s="15" t="s">
        <v>2156</v>
      </c>
      <c r="D1244" s="16">
        <v>1</v>
      </c>
      <c r="E1244" s="18">
        <f t="shared" si="94"/>
        <v>30</v>
      </c>
      <c r="F1244" s="18">
        <f t="shared" si="95"/>
        <v>30</v>
      </c>
      <c r="G1244" s="18">
        <f t="shared" si="96"/>
        <v>16.305</v>
      </c>
      <c r="H1244" s="18">
        <f t="shared" si="97"/>
        <v>13.695</v>
      </c>
      <c r="J1244" t="str">
        <f ca="1">IF(C1244="","",IF(A1244="","NO DATE",IF(NOT(ISNUMBER(A1244)),"DATE IS TEXT",IF(A1244&lt;&gt;INT(A1244),"DATE HAS TIME",IF(OR(A1244&lt;DATE(2026,9,16),A1244&gt;TODAY()),"DATE OUT OF RANGE",IF(ISNA(MATCH(B1244,{"SA-DAY","SA-NYT","SYS-DAY","SYS-NYT"},0)),"REFERENCE PROBLEM",IF(ISNA(MATCH(C1244,ItemName,0)),"ITEM NOT IN LIST",IF(OR(NOT(ISNUMBER(D1244)),D1244&lt;=0),"QTY PROBLEM","OK"))))))))</f>
        <v>OK</v>
      </c>
    </row>
    <row r="1245" spans="1:10" x14ac:dyDescent="0.25">
      <c r="A1245" s="25">
        <v>46290</v>
      </c>
      <c r="B1245" s="15" t="s">
        <v>2617</v>
      </c>
      <c r="C1245" s="15" t="s">
        <v>2504</v>
      </c>
      <c r="D1245" s="16">
        <v>1</v>
      </c>
      <c r="E1245" s="18">
        <f t="shared" si="94"/>
        <v>10</v>
      </c>
      <c r="F1245" s="18">
        <f t="shared" si="95"/>
        <v>10</v>
      </c>
      <c r="G1245" s="18">
        <f t="shared" si="96"/>
        <v>0</v>
      </c>
      <c r="H1245" s="18">
        <f t="shared" si="97"/>
        <v>10</v>
      </c>
      <c r="J1245" t="str">
        <f ca="1">IF(C1245="","",IF(A1245="","NO DATE",IF(NOT(ISNUMBER(A1245)),"DATE IS TEXT",IF(A1245&lt;&gt;INT(A1245),"DATE HAS TIME",IF(OR(A1245&lt;DATE(2026,9,16),A1245&gt;TODAY()),"DATE OUT OF RANGE",IF(ISNA(MATCH(B1245,{"SA-DAY","SA-NYT","SYS-DAY","SYS-NYT"},0)),"REFERENCE PROBLEM",IF(ISNA(MATCH(C1245,ItemName,0)),"ITEM NOT IN LIST",IF(OR(NOT(ISNUMBER(D1245)),D1245&lt;=0),"QTY PROBLEM","OK"))))))))</f>
        <v>OK</v>
      </c>
    </row>
    <row r="1246" spans="1:10" x14ac:dyDescent="0.25">
      <c r="A1246" s="25">
        <v>46290</v>
      </c>
      <c r="B1246" s="15" t="s">
        <v>2617</v>
      </c>
      <c r="C1246" s="15" t="s">
        <v>2190</v>
      </c>
      <c r="D1246" s="16">
        <v>2</v>
      </c>
      <c r="E1246" s="18">
        <f t="shared" si="94"/>
        <v>40</v>
      </c>
      <c r="F1246" s="18">
        <f t="shared" si="95"/>
        <v>80</v>
      </c>
      <c r="G1246" s="18">
        <f t="shared" si="96"/>
        <v>26.085000000000001</v>
      </c>
      <c r="H1246" s="18">
        <f t="shared" si="97"/>
        <v>27.83</v>
      </c>
      <c r="J1246" t="str">
        <f ca="1">IF(C1246="","",IF(A1246="","NO DATE",IF(NOT(ISNUMBER(A1246)),"DATE IS TEXT",IF(A1246&lt;&gt;INT(A1246),"DATE HAS TIME",IF(OR(A1246&lt;DATE(2026,9,16),A1246&gt;TODAY()),"DATE OUT OF RANGE",IF(ISNA(MATCH(B1246,{"SA-DAY","SA-NYT","SYS-DAY","SYS-NYT"},0)),"REFERENCE PROBLEM",IF(ISNA(MATCH(C1246,ItemName,0)),"ITEM NOT IN LIST",IF(OR(NOT(ISNUMBER(D1246)),D1246&lt;=0),"QTY PROBLEM","OK"))))))))</f>
        <v>OK</v>
      </c>
    </row>
    <row r="1247" spans="1:10" x14ac:dyDescent="0.25">
      <c r="A1247" s="25">
        <v>46290</v>
      </c>
      <c r="B1247" s="15" t="s">
        <v>2617</v>
      </c>
      <c r="C1247" s="15" t="s">
        <v>2420</v>
      </c>
      <c r="D1247" s="16">
        <v>3</v>
      </c>
      <c r="E1247" s="18">
        <f t="shared" si="94"/>
        <v>15</v>
      </c>
      <c r="F1247" s="18">
        <f t="shared" si="95"/>
        <v>45</v>
      </c>
      <c r="G1247" s="18">
        <f t="shared" si="96"/>
        <v>8.3553333333333324</v>
      </c>
      <c r="H1247" s="18">
        <f t="shared" si="97"/>
        <v>19.934000000000005</v>
      </c>
      <c r="J1247" t="str">
        <f ca="1">IF(C1247="","",IF(A1247="","NO DATE",IF(NOT(ISNUMBER(A1247)),"DATE IS TEXT",IF(A1247&lt;&gt;INT(A1247),"DATE HAS TIME",IF(OR(A1247&lt;DATE(2026,9,16),A1247&gt;TODAY()),"DATE OUT OF RANGE",IF(ISNA(MATCH(B1247,{"SA-DAY","SA-NYT","SYS-DAY","SYS-NYT"},0)),"REFERENCE PROBLEM",IF(ISNA(MATCH(C1247,ItemName,0)),"ITEM NOT IN LIST",IF(OR(NOT(ISNUMBER(D1247)),D1247&lt;=0),"QTY PROBLEM","OK"))))))))</f>
        <v>OK</v>
      </c>
    </row>
    <row r="1248" spans="1:10" x14ac:dyDescent="0.25">
      <c r="A1248" s="25">
        <v>46290</v>
      </c>
      <c r="B1248" s="15" t="s">
        <v>2617</v>
      </c>
      <c r="C1248" s="15" t="s">
        <v>2440</v>
      </c>
      <c r="D1248" s="16">
        <v>1</v>
      </c>
      <c r="E1248" s="18">
        <f t="shared" si="94"/>
        <v>12</v>
      </c>
      <c r="F1248" s="18">
        <f t="shared" si="95"/>
        <v>12</v>
      </c>
      <c r="G1248" s="18">
        <f t="shared" si="96"/>
        <v>7.8224999999999998</v>
      </c>
      <c r="H1248" s="18">
        <f t="shared" si="97"/>
        <v>4.1775000000000002</v>
      </c>
      <c r="J1248" t="str">
        <f ca="1">IF(C1248="","",IF(A1248="","NO DATE",IF(NOT(ISNUMBER(A1248)),"DATE IS TEXT",IF(A1248&lt;&gt;INT(A1248),"DATE HAS TIME",IF(OR(A1248&lt;DATE(2026,9,16),A1248&gt;TODAY()),"DATE OUT OF RANGE",IF(ISNA(MATCH(B1248,{"SA-DAY","SA-NYT","SYS-DAY","SYS-NYT"},0)),"REFERENCE PROBLEM",IF(ISNA(MATCH(C1248,ItemName,0)),"ITEM NOT IN LIST",IF(OR(NOT(ISNUMBER(D1248)),D1248&lt;=0),"QTY PROBLEM","OK"))))))))</f>
        <v>OK</v>
      </c>
    </row>
    <row r="1249" spans="1:10" x14ac:dyDescent="0.25">
      <c r="A1249" s="25">
        <v>46291</v>
      </c>
      <c r="B1249" s="15" t="s">
        <v>2616</v>
      </c>
      <c r="C1249" s="15" t="s">
        <v>128</v>
      </c>
      <c r="D1249" s="16">
        <v>10</v>
      </c>
      <c r="E1249" s="18">
        <f t="shared" si="94"/>
        <v>7</v>
      </c>
      <c r="F1249" s="18">
        <f t="shared" si="95"/>
        <v>70</v>
      </c>
      <c r="G1249" s="18">
        <f t="shared" si="96"/>
        <v>4.5674999999999999</v>
      </c>
      <c r="H1249" s="18">
        <f t="shared" si="97"/>
        <v>24.325000000000003</v>
      </c>
      <c r="J1249" t="str">
        <f ca="1">IF(C1249="","",IF(A1249="","NO DATE",IF(NOT(ISNUMBER(A1249)),"DATE IS TEXT",IF(A1249&lt;&gt;INT(A1249),"DATE HAS TIME",IF(OR(A1249&lt;DATE(2026,9,16),A1249&gt;TODAY()),"DATE OUT OF RANGE",IF(ISNA(MATCH(B1249,{"SA-DAY","SA-NYT","SYS-DAY","SYS-NYT"},0)),"REFERENCE PROBLEM",IF(ISNA(MATCH(C1249,ItemName,0)),"ITEM NOT IN LIST",IF(OR(NOT(ISNUMBER(D1249)),D1249&lt;=0),"QTY PROBLEM","OK"))))))))</f>
        <v>OK</v>
      </c>
    </row>
    <row r="1250" spans="1:10" x14ac:dyDescent="0.25">
      <c r="A1250" s="25">
        <v>46291</v>
      </c>
      <c r="B1250" s="15" t="s">
        <v>2616</v>
      </c>
      <c r="C1250" s="15" t="s">
        <v>195</v>
      </c>
      <c r="D1250" s="16">
        <v>1</v>
      </c>
      <c r="E1250" s="18">
        <f t="shared" si="94"/>
        <v>15</v>
      </c>
      <c r="F1250" s="18">
        <f t="shared" si="95"/>
        <v>15</v>
      </c>
      <c r="G1250" s="18">
        <f t="shared" si="96"/>
        <v>7.04</v>
      </c>
      <c r="H1250" s="18">
        <f t="shared" si="97"/>
        <v>7.96</v>
      </c>
      <c r="J1250" t="str">
        <f ca="1">IF(C1250="","",IF(A1250="","NO DATE",IF(NOT(ISNUMBER(A1250)),"DATE IS TEXT",IF(A1250&lt;&gt;INT(A1250),"DATE HAS TIME",IF(OR(A1250&lt;DATE(2026,9,16),A1250&gt;TODAY()),"DATE OUT OF RANGE",IF(ISNA(MATCH(B1250,{"SA-DAY","SA-NYT","SYS-DAY","SYS-NYT"},0)),"REFERENCE PROBLEM",IF(ISNA(MATCH(C1250,ItemName,0)),"ITEM NOT IN LIST",IF(OR(NOT(ISNUMBER(D1250)),D1250&lt;=0),"QTY PROBLEM","OK"))))))))</f>
        <v>OK</v>
      </c>
    </row>
    <row r="1251" spans="1:10" x14ac:dyDescent="0.25">
      <c r="A1251" s="25">
        <v>46291</v>
      </c>
      <c r="B1251" s="15" t="s">
        <v>2616</v>
      </c>
      <c r="C1251" s="15" t="s">
        <v>235</v>
      </c>
      <c r="D1251" s="16">
        <v>19</v>
      </c>
      <c r="E1251" s="18">
        <f t="shared" si="94"/>
        <v>15</v>
      </c>
      <c r="F1251" s="18">
        <f t="shared" si="95"/>
        <v>285</v>
      </c>
      <c r="G1251" s="18">
        <f t="shared" si="96"/>
        <v>9.1466666666666665</v>
      </c>
      <c r="H1251" s="18">
        <f t="shared" si="97"/>
        <v>111.21333333333334</v>
      </c>
      <c r="J1251" t="str">
        <f ca="1">IF(C1251="","",IF(A1251="","NO DATE",IF(NOT(ISNUMBER(A1251)),"DATE IS TEXT",IF(A1251&lt;&gt;INT(A1251),"DATE HAS TIME",IF(OR(A1251&lt;DATE(2026,9,16),A1251&gt;TODAY()),"DATE OUT OF RANGE",IF(ISNA(MATCH(B1251,{"SA-DAY","SA-NYT","SYS-DAY","SYS-NYT"},0)),"REFERENCE PROBLEM",IF(ISNA(MATCH(C1251,ItemName,0)),"ITEM NOT IN LIST",IF(OR(NOT(ISNUMBER(D1251)),D1251&lt;=0),"QTY PROBLEM","OK"))))))))</f>
        <v>OK</v>
      </c>
    </row>
    <row r="1252" spans="1:10" x14ac:dyDescent="0.25">
      <c r="A1252" s="25">
        <v>46291</v>
      </c>
      <c r="B1252" s="15" t="s">
        <v>2616</v>
      </c>
      <c r="C1252" s="15" t="s">
        <v>237</v>
      </c>
      <c r="D1252" s="16">
        <v>7</v>
      </c>
      <c r="E1252" s="18">
        <f t="shared" si="94"/>
        <v>35</v>
      </c>
      <c r="F1252" s="18">
        <v>8</v>
      </c>
      <c r="G1252" s="18">
        <f t="shared" si="96"/>
        <v>24.16</v>
      </c>
      <c r="H1252" s="18">
        <f t="shared" si="97"/>
        <v>-161.12</v>
      </c>
      <c r="J1252" t="str">
        <f ca="1">IF(C1252="","",IF(A1252="","NO DATE",IF(NOT(ISNUMBER(A1252)),"DATE IS TEXT",IF(A1252&lt;&gt;INT(A1252),"DATE HAS TIME",IF(OR(A1252&lt;DATE(2026,9,16),A1252&gt;TODAY()),"DATE OUT OF RANGE",IF(ISNA(MATCH(B1252,{"SA-DAY","SA-NYT","SYS-DAY","SYS-NYT"},0)),"REFERENCE PROBLEM",IF(ISNA(MATCH(C1252,ItemName,0)),"ITEM NOT IN LIST",IF(OR(NOT(ISNUMBER(D1252)),D1252&lt;=0),"QTY PROBLEM","OK"))))))))</f>
        <v>OK</v>
      </c>
    </row>
    <row r="1253" spans="1:10" x14ac:dyDescent="0.25">
      <c r="A1253" s="25">
        <v>46291</v>
      </c>
      <c r="B1253" s="15" t="s">
        <v>2616</v>
      </c>
      <c r="C1253" s="15" t="s">
        <v>239</v>
      </c>
      <c r="D1253" s="16">
        <v>59</v>
      </c>
      <c r="E1253" s="18">
        <f t="shared" si="94"/>
        <v>7</v>
      </c>
      <c r="F1253" s="18">
        <f t="shared" ref="F1253:F1316" si="98">IF(OR($D1253="",$E1253=""),"",$D1253*$E1253)</f>
        <v>413</v>
      </c>
      <c r="G1253" s="18">
        <f t="shared" si="96"/>
        <v>3.1066666666666674</v>
      </c>
      <c r="H1253" s="18">
        <f t="shared" si="97"/>
        <v>229.70666666666662</v>
      </c>
      <c r="J1253" t="str">
        <f ca="1">IF(C1253="","",IF(A1253="","NO DATE",IF(NOT(ISNUMBER(A1253)),"DATE IS TEXT",IF(A1253&lt;&gt;INT(A1253),"DATE HAS TIME",IF(OR(A1253&lt;DATE(2026,9,16),A1253&gt;TODAY()),"DATE OUT OF RANGE",IF(ISNA(MATCH(B1253,{"SA-DAY","SA-NYT","SYS-DAY","SYS-NYT"},0)),"REFERENCE PROBLEM",IF(ISNA(MATCH(C1253,ItemName,0)),"ITEM NOT IN LIST",IF(OR(NOT(ISNUMBER(D1253)),D1253&lt;=0),"QTY PROBLEM","OK"))))))))</f>
        <v>OK</v>
      </c>
    </row>
    <row r="1254" spans="1:10" x14ac:dyDescent="0.25">
      <c r="A1254" s="25">
        <v>46291</v>
      </c>
      <c r="B1254" s="15" t="s">
        <v>2616</v>
      </c>
      <c r="C1254" s="15" t="s">
        <v>247</v>
      </c>
      <c r="D1254" s="16">
        <v>1</v>
      </c>
      <c r="E1254" s="18">
        <f t="shared" si="94"/>
        <v>35</v>
      </c>
      <c r="F1254" s="18">
        <f t="shared" si="98"/>
        <v>35</v>
      </c>
      <c r="G1254" s="18">
        <f t="shared" si="96"/>
        <v>22.725000000000001</v>
      </c>
      <c r="H1254" s="18">
        <f t="shared" si="97"/>
        <v>12.274999999999999</v>
      </c>
      <c r="J1254" t="str">
        <f ca="1">IF(C1254="","",IF(A1254="","NO DATE",IF(NOT(ISNUMBER(A1254)),"DATE IS TEXT",IF(A1254&lt;&gt;INT(A1254),"DATE HAS TIME",IF(OR(A1254&lt;DATE(2026,9,16),A1254&gt;TODAY()),"DATE OUT OF RANGE",IF(ISNA(MATCH(B1254,{"SA-DAY","SA-NYT","SYS-DAY","SYS-NYT"},0)),"REFERENCE PROBLEM",IF(ISNA(MATCH(C1254,ItemName,0)),"ITEM NOT IN LIST",IF(OR(NOT(ISNUMBER(D1254)),D1254&lt;=0),"QTY PROBLEM","OK"))))))))</f>
        <v>OK</v>
      </c>
    </row>
    <row r="1255" spans="1:10" x14ac:dyDescent="0.25">
      <c r="A1255" s="25">
        <v>46291</v>
      </c>
      <c r="B1255" s="15" t="s">
        <v>2616</v>
      </c>
      <c r="C1255" s="15" t="s">
        <v>383</v>
      </c>
      <c r="D1255" s="16">
        <v>2</v>
      </c>
      <c r="E1255" s="18">
        <f t="shared" si="94"/>
        <v>50</v>
      </c>
      <c r="F1255" s="18">
        <f t="shared" si="98"/>
        <v>100</v>
      </c>
      <c r="G1255" s="18">
        <f t="shared" si="96"/>
        <v>32.61</v>
      </c>
      <c r="H1255" s="18">
        <f t="shared" si="97"/>
        <v>34.78</v>
      </c>
      <c r="J1255" t="str">
        <f ca="1">IF(C1255="","",IF(A1255="","NO DATE",IF(NOT(ISNUMBER(A1255)),"DATE IS TEXT",IF(A1255&lt;&gt;INT(A1255),"DATE HAS TIME",IF(OR(A1255&lt;DATE(2026,9,16),A1255&gt;TODAY()),"DATE OUT OF RANGE",IF(ISNA(MATCH(B1255,{"SA-DAY","SA-NYT","SYS-DAY","SYS-NYT"},0)),"REFERENCE PROBLEM",IF(ISNA(MATCH(C1255,ItemName,0)),"ITEM NOT IN LIST",IF(OR(NOT(ISNUMBER(D1255)),D1255&lt;=0),"QTY PROBLEM","OK"))))))))</f>
        <v>OK</v>
      </c>
    </row>
    <row r="1256" spans="1:10" x14ac:dyDescent="0.25">
      <c r="A1256" s="25">
        <v>46291</v>
      </c>
      <c r="B1256" s="15" t="s">
        <v>2616</v>
      </c>
      <c r="C1256" s="15" t="s">
        <v>389</v>
      </c>
      <c r="D1256" s="16">
        <v>1</v>
      </c>
      <c r="E1256" s="18">
        <f t="shared" si="94"/>
        <v>80</v>
      </c>
      <c r="F1256" s="18">
        <f t="shared" si="98"/>
        <v>80</v>
      </c>
      <c r="G1256" s="18">
        <f t="shared" si="96"/>
        <v>52.177500000000002</v>
      </c>
      <c r="H1256" s="18">
        <f t="shared" si="97"/>
        <v>27.822499999999998</v>
      </c>
      <c r="J1256" t="str">
        <f ca="1">IF(C1256="","",IF(A1256="","NO DATE",IF(NOT(ISNUMBER(A1256)),"DATE IS TEXT",IF(A1256&lt;&gt;INT(A1256),"DATE HAS TIME",IF(OR(A1256&lt;DATE(2026,9,16),A1256&gt;TODAY()),"DATE OUT OF RANGE",IF(ISNA(MATCH(B1256,{"SA-DAY","SA-NYT","SYS-DAY","SYS-NYT"},0)),"REFERENCE PROBLEM",IF(ISNA(MATCH(C1256,ItemName,0)),"ITEM NOT IN LIST",IF(OR(NOT(ISNUMBER(D1256)),D1256&lt;=0),"QTY PROBLEM","OK"))))))))</f>
        <v>OK</v>
      </c>
    </row>
    <row r="1257" spans="1:10" x14ac:dyDescent="0.25">
      <c r="A1257" s="25">
        <v>46291</v>
      </c>
      <c r="B1257" s="15" t="s">
        <v>2616</v>
      </c>
      <c r="C1257" s="15" t="s">
        <v>419</v>
      </c>
      <c r="D1257" s="16">
        <v>1</v>
      </c>
      <c r="E1257" s="18">
        <f t="shared" si="94"/>
        <v>15</v>
      </c>
      <c r="F1257" s="18">
        <f t="shared" si="98"/>
        <v>15</v>
      </c>
      <c r="G1257" s="18">
        <f t="shared" si="96"/>
        <v>9.7799999999999994</v>
      </c>
      <c r="H1257" s="18">
        <f t="shared" si="97"/>
        <v>5.2200000000000006</v>
      </c>
      <c r="J1257" t="str">
        <f ca="1">IF(C1257="","",IF(A1257="","NO DATE",IF(NOT(ISNUMBER(A1257)),"DATE IS TEXT",IF(A1257&lt;&gt;INT(A1257),"DATE HAS TIME",IF(OR(A1257&lt;DATE(2026,9,16),A1257&gt;TODAY()),"DATE OUT OF RANGE",IF(ISNA(MATCH(B1257,{"SA-DAY","SA-NYT","SYS-DAY","SYS-NYT"},0)),"REFERENCE PROBLEM",IF(ISNA(MATCH(C1257,ItemName,0)),"ITEM NOT IN LIST",IF(OR(NOT(ISNUMBER(D1257)),D1257&lt;=0),"QTY PROBLEM","OK"))))))))</f>
        <v>OK</v>
      </c>
    </row>
    <row r="1258" spans="1:10" x14ac:dyDescent="0.25">
      <c r="A1258" s="25">
        <v>46291</v>
      </c>
      <c r="B1258" s="15" t="s">
        <v>2616</v>
      </c>
      <c r="C1258" s="15" t="s">
        <v>427</v>
      </c>
      <c r="D1258" s="16">
        <v>1</v>
      </c>
      <c r="E1258" s="18">
        <f t="shared" si="94"/>
        <v>25</v>
      </c>
      <c r="F1258" s="18">
        <f t="shared" si="98"/>
        <v>25</v>
      </c>
      <c r="G1258" s="18">
        <f t="shared" si="96"/>
        <v>17.306666666666665</v>
      </c>
      <c r="H1258" s="18">
        <f t="shared" si="97"/>
        <v>7.6933333333333351</v>
      </c>
      <c r="J1258" t="str">
        <f ca="1">IF(C1258="","",IF(A1258="","NO DATE",IF(NOT(ISNUMBER(A1258)),"DATE IS TEXT",IF(A1258&lt;&gt;INT(A1258),"DATE HAS TIME",IF(OR(A1258&lt;DATE(2026,9,16),A1258&gt;TODAY()),"DATE OUT OF RANGE",IF(ISNA(MATCH(B1258,{"SA-DAY","SA-NYT","SYS-DAY","SYS-NYT"},0)),"REFERENCE PROBLEM",IF(ISNA(MATCH(C1258,ItemName,0)),"ITEM NOT IN LIST",IF(OR(NOT(ISNUMBER(D1258)),D1258&lt;=0),"QTY PROBLEM","OK"))))))))</f>
        <v>OK</v>
      </c>
    </row>
    <row r="1259" spans="1:10" x14ac:dyDescent="0.25">
      <c r="A1259" s="25">
        <v>46291</v>
      </c>
      <c r="B1259" s="15" t="s">
        <v>2616</v>
      </c>
      <c r="C1259" s="15" t="s">
        <v>431</v>
      </c>
      <c r="D1259" s="16">
        <v>1</v>
      </c>
      <c r="E1259" s="18">
        <f t="shared" si="94"/>
        <v>12</v>
      </c>
      <c r="F1259" s="18">
        <f t="shared" si="98"/>
        <v>12</v>
      </c>
      <c r="G1259" s="18">
        <f t="shared" si="96"/>
        <v>7.8224999999999998</v>
      </c>
      <c r="H1259" s="18">
        <f t="shared" si="97"/>
        <v>4.1775000000000002</v>
      </c>
      <c r="J1259" t="str">
        <f ca="1">IF(C1259="","",IF(A1259="","NO DATE",IF(NOT(ISNUMBER(A1259)),"DATE IS TEXT",IF(A1259&lt;&gt;INT(A1259),"DATE HAS TIME",IF(OR(A1259&lt;DATE(2026,9,16),A1259&gt;TODAY()),"DATE OUT OF RANGE",IF(ISNA(MATCH(B1259,{"SA-DAY","SA-NYT","SYS-DAY","SYS-NYT"},0)),"REFERENCE PROBLEM",IF(ISNA(MATCH(C1259,ItemName,0)),"ITEM NOT IN LIST",IF(OR(NOT(ISNUMBER(D1259)),D1259&lt;=0),"QTY PROBLEM","OK"))))))))</f>
        <v>OK</v>
      </c>
    </row>
    <row r="1260" spans="1:10" x14ac:dyDescent="0.25">
      <c r="A1260" s="25">
        <v>46291</v>
      </c>
      <c r="B1260" s="15" t="s">
        <v>2616</v>
      </c>
      <c r="C1260" s="15" t="s">
        <v>510</v>
      </c>
      <c r="D1260" s="16">
        <v>3</v>
      </c>
      <c r="E1260" s="18">
        <f t="shared" si="94"/>
        <v>40</v>
      </c>
      <c r="F1260" s="18">
        <f t="shared" si="98"/>
        <v>120</v>
      </c>
      <c r="G1260" s="18">
        <f t="shared" si="96"/>
        <v>26.085000000000001</v>
      </c>
      <c r="H1260" s="18">
        <f t="shared" si="97"/>
        <v>41.745000000000005</v>
      </c>
      <c r="J1260" t="str">
        <f ca="1">IF(C1260="","",IF(A1260="","NO DATE",IF(NOT(ISNUMBER(A1260)),"DATE IS TEXT",IF(A1260&lt;&gt;INT(A1260),"DATE HAS TIME",IF(OR(A1260&lt;DATE(2026,9,16),A1260&gt;TODAY()),"DATE OUT OF RANGE",IF(ISNA(MATCH(B1260,{"SA-DAY","SA-NYT","SYS-DAY","SYS-NYT"},0)),"REFERENCE PROBLEM",IF(ISNA(MATCH(C1260,ItemName,0)),"ITEM NOT IN LIST",IF(OR(NOT(ISNUMBER(D1260)),D1260&lt;=0),"QTY PROBLEM","OK"))))))))</f>
        <v>OK</v>
      </c>
    </row>
    <row r="1261" spans="1:10" x14ac:dyDescent="0.25">
      <c r="A1261" s="25">
        <v>46291</v>
      </c>
      <c r="B1261" s="15" t="s">
        <v>2616</v>
      </c>
      <c r="C1261" s="15" t="s">
        <v>516</v>
      </c>
      <c r="D1261" s="16">
        <v>3</v>
      </c>
      <c r="E1261" s="18">
        <f t="shared" si="94"/>
        <v>15</v>
      </c>
      <c r="F1261" s="18">
        <f t="shared" si="98"/>
        <v>45</v>
      </c>
      <c r="G1261" s="18">
        <f t="shared" si="96"/>
        <v>9.7799999999999994</v>
      </c>
      <c r="H1261" s="18">
        <f t="shared" si="97"/>
        <v>15.660000000000004</v>
      </c>
      <c r="J1261" t="str">
        <f ca="1">IF(C1261="","",IF(A1261="","NO DATE",IF(NOT(ISNUMBER(A1261)),"DATE IS TEXT",IF(A1261&lt;&gt;INT(A1261),"DATE HAS TIME",IF(OR(A1261&lt;DATE(2026,9,16),A1261&gt;TODAY()),"DATE OUT OF RANGE",IF(ISNA(MATCH(B1261,{"SA-DAY","SA-NYT","SYS-DAY","SYS-NYT"},0)),"REFERENCE PROBLEM",IF(ISNA(MATCH(C1261,ItemName,0)),"ITEM NOT IN LIST",IF(OR(NOT(ISNUMBER(D1261)),D1261&lt;=0),"QTY PROBLEM","OK"))))))))</f>
        <v>OK</v>
      </c>
    </row>
    <row r="1262" spans="1:10" x14ac:dyDescent="0.25">
      <c r="A1262" s="25">
        <v>46291</v>
      </c>
      <c r="B1262" s="15" t="s">
        <v>2616</v>
      </c>
      <c r="C1262" s="15" t="s">
        <v>522</v>
      </c>
      <c r="D1262" s="16">
        <v>4</v>
      </c>
      <c r="E1262" s="18">
        <f t="shared" si="94"/>
        <v>15</v>
      </c>
      <c r="F1262" s="18">
        <f t="shared" si="98"/>
        <v>60</v>
      </c>
      <c r="G1262" s="18">
        <f t="shared" si="96"/>
        <v>9.7799999999999994</v>
      </c>
      <c r="H1262" s="18">
        <f t="shared" si="97"/>
        <v>20.880000000000003</v>
      </c>
      <c r="J1262" t="str">
        <f ca="1">IF(C1262="","",IF(A1262="","NO DATE",IF(NOT(ISNUMBER(A1262)),"DATE IS TEXT",IF(A1262&lt;&gt;INT(A1262),"DATE HAS TIME",IF(OR(A1262&lt;DATE(2026,9,16),A1262&gt;TODAY()),"DATE OUT OF RANGE",IF(ISNA(MATCH(B1262,{"SA-DAY","SA-NYT","SYS-DAY","SYS-NYT"},0)),"REFERENCE PROBLEM",IF(ISNA(MATCH(C1262,ItemName,0)),"ITEM NOT IN LIST",IF(OR(NOT(ISNUMBER(D1262)),D1262&lt;=0),"QTY PROBLEM","OK"))))))))</f>
        <v>OK</v>
      </c>
    </row>
    <row r="1263" spans="1:10" x14ac:dyDescent="0.25">
      <c r="A1263" s="25">
        <v>46291</v>
      </c>
      <c r="B1263" s="15" t="s">
        <v>2616</v>
      </c>
      <c r="C1263" s="15" t="s">
        <v>526</v>
      </c>
      <c r="D1263" s="16">
        <v>1</v>
      </c>
      <c r="E1263" s="18">
        <f t="shared" si="94"/>
        <v>15</v>
      </c>
      <c r="F1263" s="18">
        <f t="shared" si="98"/>
        <v>15</v>
      </c>
      <c r="G1263" s="18">
        <f t="shared" si="96"/>
        <v>9.7799999999999994</v>
      </c>
      <c r="H1263" s="18">
        <f t="shared" si="97"/>
        <v>5.2200000000000006</v>
      </c>
      <c r="J1263" t="str">
        <f ca="1">IF(C1263="","",IF(A1263="","NO DATE",IF(NOT(ISNUMBER(A1263)),"DATE IS TEXT",IF(A1263&lt;&gt;INT(A1263),"DATE HAS TIME",IF(OR(A1263&lt;DATE(2026,9,16),A1263&gt;TODAY()),"DATE OUT OF RANGE",IF(ISNA(MATCH(B1263,{"SA-DAY","SA-NYT","SYS-DAY","SYS-NYT"},0)),"REFERENCE PROBLEM",IF(ISNA(MATCH(C1263,ItemName,0)),"ITEM NOT IN LIST",IF(OR(NOT(ISNUMBER(D1263)),D1263&lt;=0),"QTY PROBLEM","OK"))))))))</f>
        <v>OK</v>
      </c>
    </row>
    <row r="1264" spans="1:10" x14ac:dyDescent="0.25">
      <c r="A1264" s="25">
        <v>46291</v>
      </c>
      <c r="B1264" s="15" t="s">
        <v>2616</v>
      </c>
      <c r="C1264" s="15" t="s">
        <v>528</v>
      </c>
      <c r="D1264" s="16">
        <v>2</v>
      </c>
      <c r="E1264" s="18">
        <f t="shared" si="94"/>
        <v>15</v>
      </c>
      <c r="F1264" s="18">
        <f t="shared" si="98"/>
        <v>30</v>
      </c>
      <c r="G1264" s="18">
        <f t="shared" si="96"/>
        <v>9.7799999999999994</v>
      </c>
      <c r="H1264" s="18">
        <f t="shared" si="97"/>
        <v>10.440000000000001</v>
      </c>
      <c r="J1264" t="str">
        <f ca="1">IF(C1264="","",IF(A1264="","NO DATE",IF(NOT(ISNUMBER(A1264)),"DATE IS TEXT",IF(A1264&lt;&gt;INT(A1264),"DATE HAS TIME",IF(OR(A1264&lt;DATE(2026,9,16),A1264&gt;TODAY()),"DATE OUT OF RANGE",IF(ISNA(MATCH(B1264,{"SA-DAY","SA-NYT","SYS-DAY","SYS-NYT"},0)),"REFERENCE PROBLEM",IF(ISNA(MATCH(C1264,ItemName,0)),"ITEM NOT IN LIST",IF(OR(NOT(ISNUMBER(D1264)),D1264&lt;=0),"QTY PROBLEM","OK"))))))))</f>
        <v>OK</v>
      </c>
    </row>
    <row r="1265" spans="1:10" x14ac:dyDescent="0.25">
      <c r="A1265" s="25">
        <v>46291</v>
      </c>
      <c r="B1265" s="15" t="s">
        <v>2616</v>
      </c>
      <c r="C1265" s="15" t="s">
        <v>534</v>
      </c>
      <c r="D1265" s="16">
        <v>2</v>
      </c>
      <c r="E1265" s="18">
        <f t="shared" si="94"/>
        <v>30</v>
      </c>
      <c r="F1265" s="18">
        <f t="shared" si="98"/>
        <v>60</v>
      </c>
      <c r="G1265" s="18">
        <f t="shared" si="96"/>
        <v>19.567499999999999</v>
      </c>
      <c r="H1265" s="18">
        <f t="shared" si="97"/>
        <v>20.865000000000002</v>
      </c>
      <c r="J1265" t="str">
        <f ca="1">IF(C1265="","",IF(A1265="","NO DATE",IF(NOT(ISNUMBER(A1265)),"DATE IS TEXT",IF(A1265&lt;&gt;INT(A1265),"DATE HAS TIME",IF(OR(A1265&lt;DATE(2026,9,16),A1265&gt;TODAY()),"DATE OUT OF RANGE",IF(ISNA(MATCH(B1265,{"SA-DAY","SA-NYT","SYS-DAY","SYS-NYT"},0)),"REFERENCE PROBLEM",IF(ISNA(MATCH(C1265,ItemName,0)),"ITEM NOT IN LIST",IF(OR(NOT(ISNUMBER(D1265)),D1265&lt;=0),"QTY PROBLEM","OK"))))))))</f>
        <v>OK</v>
      </c>
    </row>
    <row r="1266" spans="1:10" x14ac:dyDescent="0.25">
      <c r="A1266" s="25">
        <v>46291</v>
      </c>
      <c r="B1266" s="15" t="s">
        <v>2616</v>
      </c>
      <c r="C1266" s="15" t="s">
        <v>584</v>
      </c>
      <c r="D1266" s="16">
        <v>2</v>
      </c>
      <c r="E1266" s="18">
        <f t="shared" si="94"/>
        <v>10</v>
      </c>
      <c r="F1266" s="18">
        <f t="shared" si="98"/>
        <v>20</v>
      </c>
      <c r="G1266" s="18">
        <f t="shared" si="96"/>
        <v>6.4950000000000001</v>
      </c>
      <c r="H1266" s="18">
        <f t="shared" si="97"/>
        <v>7.01</v>
      </c>
      <c r="J1266" t="str">
        <f ca="1">IF(C1266="","",IF(A1266="","NO DATE",IF(NOT(ISNUMBER(A1266)),"DATE IS TEXT",IF(A1266&lt;&gt;INT(A1266),"DATE HAS TIME",IF(OR(A1266&lt;DATE(2026,9,16),A1266&gt;TODAY()),"DATE OUT OF RANGE",IF(ISNA(MATCH(B1266,{"SA-DAY","SA-NYT","SYS-DAY","SYS-NYT"},0)),"REFERENCE PROBLEM",IF(ISNA(MATCH(C1266,ItemName,0)),"ITEM NOT IN LIST",IF(OR(NOT(ISNUMBER(D1266)),D1266&lt;=0),"QTY PROBLEM","OK"))))))))</f>
        <v>OK</v>
      </c>
    </row>
    <row r="1267" spans="1:10" x14ac:dyDescent="0.25">
      <c r="A1267" s="25">
        <v>46291</v>
      </c>
      <c r="B1267" s="15" t="s">
        <v>2616</v>
      </c>
      <c r="C1267" s="15" t="s">
        <v>604</v>
      </c>
      <c r="D1267" s="16">
        <v>17</v>
      </c>
      <c r="E1267" s="18">
        <f t="shared" si="94"/>
        <v>1</v>
      </c>
      <c r="F1267" s="18">
        <f t="shared" si="98"/>
        <v>17</v>
      </c>
      <c r="G1267" s="18">
        <f t="shared" si="96"/>
        <v>0.65249999999999997</v>
      </c>
      <c r="H1267" s="18">
        <f t="shared" si="97"/>
        <v>5.9075000000000006</v>
      </c>
      <c r="J1267" t="str">
        <f ca="1">IF(C1267="","",IF(A1267="","NO DATE",IF(NOT(ISNUMBER(A1267)),"DATE IS TEXT",IF(A1267&lt;&gt;INT(A1267),"DATE HAS TIME",IF(OR(A1267&lt;DATE(2026,9,16),A1267&gt;TODAY()),"DATE OUT OF RANGE",IF(ISNA(MATCH(B1267,{"SA-DAY","SA-NYT","SYS-DAY","SYS-NYT"},0)),"REFERENCE PROBLEM",IF(ISNA(MATCH(C1267,ItemName,0)),"ITEM NOT IN LIST",IF(OR(NOT(ISNUMBER(D1267)),D1267&lt;=0),"QTY PROBLEM","OK"))))))))</f>
        <v>OK</v>
      </c>
    </row>
    <row r="1268" spans="1:10" x14ac:dyDescent="0.25">
      <c r="A1268" s="25">
        <v>46291</v>
      </c>
      <c r="B1268" s="15" t="s">
        <v>2616</v>
      </c>
      <c r="C1268" s="15" t="s">
        <v>635</v>
      </c>
      <c r="D1268" s="16">
        <v>3</v>
      </c>
      <c r="E1268" s="18">
        <f t="shared" si="94"/>
        <v>20</v>
      </c>
      <c r="F1268" s="18">
        <f t="shared" si="98"/>
        <v>60</v>
      </c>
      <c r="G1268" s="18">
        <f t="shared" si="96"/>
        <v>11.533333333333333</v>
      </c>
      <c r="H1268" s="18">
        <f t="shared" si="97"/>
        <v>25.4</v>
      </c>
      <c r="J1268" t="str">
        <f ca="1">IF(C1268="","",IF(A1268="","NO DATE",IF(NOT(ISNUMBER(A1268)),"DATE IS TEXT",IF(A1268&lt;&gt;INT(A1268),"DATE HAS TIME",IF(OR(A1268&lt;DATE(2026,9,16),A1268&gt;TODAY()),"DATE OUT OF RANGE",IF(ISNA(MATCH(B1268,{"SA-DAY","SA-NYT","SYS-DAY","SYS-NYT"},0)),"REFERENCE PROBLEM",IF(ISNA(MATCH(C1268,ItemName,0)),"ITEM NOT IN LIST",IF(OR(NOT(ISNUMBER(D1268)),D1268&lt;=0),"QTY PROBLEM","OK"))))))))</f>
        <v>OK</v>
      </c>
    </row>
    <row r="1269" spans="1:10" x14ac:dyDescent="0.25">
      <c r="A1269" s="25">
        <v>46291</v>
      </c>
      <c r="B1269" s="15" t="s">
        <v>2616</v>
      </c>
      <c r="C1269" s="15" t="s">
        <v>659</v>
      </c>
      <c r="D1269" s="16">
        <v>17</v>
      </c>
      <c r="E1269" s="18">
        <f t="shared" si="94"/>
        <v>0.5</v>
      </c>
      <c r="F1269" s="18">
        <f t="shared" si="98"/>
        <v>8.5</v>
      </c>
      <c r="G1269" s="18">
        <f t="shared" si="96"/>
        <v>0.32250000000000001</v>
      </c>
      <c r="H1269" s="18">
        <f t="shared" si="97"/>
        <v>3.0175000000000001</v>
      </c>
      <c r="J1269" t="str">
        <f ca="1">IF(C1269="","",IF(A1269="","NO DATE",IF(NOT(ISNUMBER(A1269)),"DATE IS TEXT",IF(A1269&lt;&gt;INT(A1269),"DATE HAS TIME",IF(OR(A1269&lt;DATE(2026,9,16),A1269&gt;TODAY()),"DATE OUT OF RANGE",IF(ISNA(MATCH(B1269,{"SA-DAY","SA-NYT","SYS-DAY","SYS-NYT"},0)),"REFERENCE PROBLEM",IF(ISNA(MATCH(C1269,ItemName,0)),"ITEM NOT IN LIST",IF(OR(NOT(ISNUMBER(D1269)),D1269&lt;=0),"QTY PROBLEM","OK"))))))))</f>
        <v>OK</v>
      </c>
    </row>
    <row r="1270" spans="1:10" x14ac:dyDescent="0.25">
      <c r="A1270" s="25">
        <v>46291</v>
      </c>
      <c r="B1270" s="15" t="s">
        <v>2616</v>
      </c>
      <c r="C1270" s="15" t="s">
        <v>689</v>
      </c>
      <c r="D1270" s="16">
        <v>1</v>
      </c>
      <c r="E1270" s="18">
        <f t="shared" si="94"/>
        <v>20</v>
      </c>
      <c r="F1270" s="18">
        <f t="shared" si="98"/>
        <v>20</v>
      </c>
      <c r="G1270" s="18">
        <f t="shared" si="96"/>
        <v>8.8800000000000008</v>
      </c>
      <c r="H1270" s="18">
        <f t="shared" si="97"/>
        <v>11.12</v>
      </c>
      <c r="J1270" t="str">
        <f ca="1">IF(C1270="","",IF(A1270="","NO DATE",IF(NOT(ISNUMBER(A1270)),"DATE IS TEXT",IF(A1270&lt;&gt;INT(A1270),"DATE HAS TIME",IF(OR(A1270&lt;DATE(2026,9,16),A1270&gt;TODAY()),"DATE OUT OF RANGE",IF(ISNA(MATCH(B1270,{"SA-DAY","SA-NYT","SYS-DAY","SYS-NYT"},0)),"REFERENCE PROBLEM",IF(ISNA(MATCH(C1270,ItemName,0)),"ITEM NOT IN LIST",IF(OR(NOT(ISNUMBER(D1270)),D1270&lt;=0),"QTY PROBLEM","OK"))))))))</f>
        <v>OK</v>
      </c>
    </row>
    <row r="1271" spans="1:10" x14ac:dyDescent="0.25">
      <c r="A1271" s="25">
        <v>46291</v>
      </c>
      <c r="B1271" s="15" t="s">
        <v>2616</v>
      </c>
      <c r="C1271" s="15" t="s">
        <v>798</v>
      </c>
      <c r="D1271" s="16">
        <v>1</v>
      </c>
      <c r="E1271" s="18">
        <f t="shared" si="94"/>
        <v>10</v>
      </c>
      <c r="F1271" s="18">
        <f t="shared" si="98"/>
        <v>10</v>
      </c>
      <c r="G1271" s="18">
        <f t="shared" si="96"/>
        <v>5.76</v>
      </c>
      <c r="H1271" s="18">
        <f t="shared" si="97"/>
        <v>4.24</v>
      </c>
      <c r="J1271" t="str">
        <f ca="1">IF(C1271="","",IF(A1271="","NO DATE",IF(NOT(ISNUMBER(A1271)),"DATE IS TEXT",IF(A1271&lt;&gt;INT(A1271),"DATE HAS TIME",IF(OR(A1271&lt;DATE(2026,9,16),A1271&gt;TODAY()),"DATE OUT OF RANGE",IF(ISNA(MATCH(B1271,{"SA-DAY","SA-NYT","SYS-DAY","SYS-NYT"},0)),"REFERENCE PROBLEM",IF(ISNA(MATCH(C1271,ItemName,0)),"ITEM NOT IN LIST",IF(OR(NOT(ISNUMBER(D1271)),D1271&lt;=0),"QTY PROBLEM","OK"))))))))</f>
        <v>OK</v>
      </c>
    </row>
    <row r="1272" spans="1:10" x14ac:dyDescent="0.25">
      <c r="A1272" s="25">
        <v>46291</v>
      </c>
      <c r="B1272" s="15" t="s">
        <v>2616</v>
      </c>
      <c r="C1272" s="15" t="s">
        <v>800</v>
      </c>
      <c r="D1272" s="16">
        <v>1</v>
      </c>
      <c r="E1272" s="18">
        <f t="shared" si="94"/>
        <v>12</v>
      </c>
      <c r="F1272" s="18">
        <f t="shared" si="98"/>
        <v>12</v>
      </c>
      <c r="G1272" s="18">
        <f t="shared" si="96"/>
        <v>6</v>
      </c>
      <c r="H1272" s="18">
        <f t="shared" si="97"/>
        <v>6</v>
      </c>
      <c r="J1272" t="str">
        <f ca="1">IF(C1272="","",IF(A1272="","NO DATE",IF(NOT(ISNUMBER(A1272)),"DATE IS TEXT",IF(A1272&lt;&gt;INT(A1272),"DATE HAS TIME",IF(OR(A1272&lt;DATE(2026,9,16),A1272&gt;TODAY()),"DATE OUT OF RANGE",IF(ISNA(MATCH(B1272,{"SA-DAY","SA-NYT","SYS-DAY","SYS-NYT"},0)),"REFERENCE PROBLEM",IF(ISNA(MATCH(C1272,ItemName,0)),"ITEM NOT IN LIST",IF(OR(NOT(ISNUMBER(D1272)),D1272&lt;=0),"QTY PROBLEM","OK"))))))))</f>
        <v>OK</v>
      </c>
    </row>
    <row r="1273" spans="1:10" x14ac:dyDescent="0.25">
      <c r="A1273" s="25">
        <v>46291</v>
      </c>
      <c r="B1273" s="15" t="s">
        <v>2616</v>
      </c>
      <c r="C1273" s="15" t="s">
        <v>806</v>
      </c>
      <c r="D1273" s="16">
        <v>1</v>
      </c>
      <c r="E1273" s="18">
        <f t="shared" si="94"/>
        <v>12</v>
      </c>
      <c r="F1273" s="18">
        <f t="shared" si="98"/>
        <v>12</v>
      </c>
      <c r="G1273" s="18">
        <f t="shared" si="96"/>
        <v>5.76</v>
      </c>
      <c r="H1273" s="18">
        <f t="shared" si="97"/>
        <v>6.24</v>
      </c>
      <c r="J1273" t="str">
        <f ca="1">IF(C1273="","",IF(A1273="","NO DATE",IF(NOT(ISNUMBER(A1273)),"DATE IS TEXT",IF(A1273&lt;&gt;INT(A1273),"DATE HAS TIME",IF(OR(A1273&lt;DATE(2026,9,16),A1273&gt;TODAY()),"DATE OUT OF RANGE",IF(ISNA(MATCH(B1273,{"SA-DAY","SA-NYT","SYS-DAY","SYS-NYT"},0)),"REFERENCE PROBLEM",IF(ISNA(MATCH(C1273,ItemName,0)),"ITEM NOT IN LIST",IF(OR(NOT(ISNUMBER(D1273)),D1273&lt;=0),"QTY PROBLEM","OK"))))))))</f>
        <v>OK</v>
      </c>
    </row>
    <row r="1274" spans="1:10" x14ac:dyDescent="0.25">
      <c r="A1274" s="25">
        <v>46291</v>
      </c>
      <c r="B1274" s="15" t="s">
        <v>2616</v>
      </c>
      <c r="C1274" s="15" t="s">
        <v>816</v>
      </c>
      <c r="D1274" s="16">
        <v>5</v>
      </c>
      <c r="E1274" s="18">
        <f t="shared" si="94"/>
        <v>5</v>
      </c>
      <c r="F1274" s="18">
        <f t="shared" si="98"/>
        <v>25</v>
      </c>
      <c r="G1274" s="18">
        <f t="shared" si="96"/>
        <v>1.1818181818181819</v>
      </c>
      <c r="H1274" s="18">
        <f t="shared" si="97"/>
        <v>19.09090909090909</v>
      </c>
      <c r="J1274" t="str">
        <f ca="1">IF(C1274="","",IF(A1274="","NO DATE",IF(NOT(ISNUMBER(A1274)),"DATE IS TEXT",IF(A1274&lt;&gt;INT(A1274),"DATE HAS TIME",IF(OR(A1274&lt;DATE(2026,9,16),A1274&gt;TODAY()),"DATE OUT OF RANGE",IF(ISNA(MATCH(B1274,{"SA-DAY","SA-NYT","SYS-DAY","SYS-NYT"},0)),"REFERENCE PROBLEM",IF(ISNA(MATCH(C1274,ItemName,0)),"ITEM NOT IN LIST",IF(OR(NOT(ISNUMBER(D1274)),D1274&lt;=0),"QTY PROBLEM","OK"))))))))</f>
        <v>OK</v>
      </c>
    </row>
    <row r="1275" spans="1:10" x14ac:dyDescent="0.25">
      <c r="A1275" s="25">
        <v>46291</v>
      </c>
      <c r="B1275" s="15" t="s">
        <v>2616</v>
      </c>
      <c r="C1275" s="15" t="s">
        <v>840</v>
      </c>
      <c r="D1275" s="16">
        <v>5</v>
      </c>
      <c r="E1275" s="18">
        <f t="shared" si="94"/>
        <v>30</v>
      </c>
      <c r="F1275" s="18">
        <f t="shared" si="98"/>
        <v>150</v>
      </c>
      <c r="G1275" s="18">
        <f t="shared" si="96"/>
        <v>16.784000000000002</v>
      </c>
      <c r="H1275" s="18">
        <f t="shared" si="97"/>
        <v>66.079999999999984</v>
      </c>
      <c r="J1275" t="str">
        <f ca="1">IF(C1275="","",IF(A1275="","NO DATE",IF(NOT(ISNUMBER(A1275)),"DATE IS TEXT",IF(A1275&lt;&gt;INT(A1275),"DATE HAS TIME",IF(OR(A1275&lt;DATE(2026,9,16),A1275&gt;TODAY()),"DATE OUT OF RANGE",IF(ISNA(MATCH(B1275,{"SA-DAY","SA-NYT","SYS-DAY","SYS-NYT"},0)),"REFERENCE PROBLEM",IF(ISNA(MATCH(C1275,ItemName,0)),"ITEM NOT IN LIST",IF(OR(NOT(ISNUMBER(D1275)),D1275&lt;=0),"QTY PROBLEM","OK"))))))))</f>
        <v>OK</v>
      </c>
    </row>
    <row r="1276" spans="1:10" x14ac:dyDescent="0.25">
      <c r="A1276" s="25">
        <v>46291</v>
      </c>
      <c r="B1276" s="15" t="s">
        <v>2616</v>
      </c>
      <c r="C1276" s="15" t="s">
        <v>846</v>
      </c>
      <c r="D1276" s="16">
        <v>4</v>
      </c>
      <c r="E1276" s="18">
        <f t="shared" si="94"/>
        <v>5</v>
      </c>
      <c r="F1276" s="18">
        <f t="shared" si="98"/>
        <v>20</v>
      </c>
      <c r="G1276" s="18">
        <f t="shared" si="96"/>
        <v>3.2625000000000002</v>
      </c>
      <c r="H1276" s="18">
        <f t="shared" si="97"/>
        <v>6.9499999999999993</v>
      </c>
      <c r="J1276" t="str">
        <f ca="1">IF(C1276="","",IF(A1276="","NO DATE",IF(NOT(ISNUMBER(A1276)),"DATE IS TEXT",IF(A1276&lt;&gt;INT(A1276),"DATE HAS TIME",IF(OR(A1276&lt;DATE(2026,9,16),A1276&gt;TODAY()),"DATE OUT OF RANGE",IF(ISNA(MATCH(B1276,{"SA-DAY","SA-NYT","SYS-DAY","SYS-NYT"},0)),"REFERENCE PROBLEM",IF(ISNA(MATCH(C1276,ItemName,0)),"ITEM NOT IN LIST",IF(OR(NOT(ISNUMBER(D1276)),D1276&lt;=0),"QTY PROBLEM","OK"))))))))</f>
        <v>OK</v>
      </c>
    </row>
    <row r="1277" spans="1:10" x14ac:dyDescent="0.25">
      <c r="A1277" s="25">
        <v>46291</v>
      </c>
      <c r="B1277" s="15" t="s">
        <v>2616</v>
      </c>
      <c r="C1277" s="15" t="s">
        <v>877</v>
      </c>
      <c r="D1277" s="16">
        <v>2</v>
      </c>
      <c r="E1277" s="18">
        <f t="shared" si="94"/>
        <v>40</v>
      </c>
      <c r="F1277" s="18">
        <f t="shared" si="98"/>
        <v>80</v>
      </c>
      <c r="G1277" s="18">
        <f t="shared" si="96"/>
        <v>26.085000000000001</v>
      </c>
      <c r="H1277" s="18">
        <f t="shared" si="97"/>
        <v>27.83</v>
      </c>
      <c r="J1277" t="str">
        <f ca="1">IF(C1277="","",IF(A1277="","NO DATE",IF(NOT(ISNUMBER(A1277)),"DATE IS TEXT",IF(A1277&lt;&gt;INT(A1277),"DATE HAS TIME",IF(OR(A1277&lt;DATE(2026,9,16),A1277&gt;TODAY()),"DATE OUT OF RANGE",IF(ISNA(MATCH(B1277,{"SA-DAY","SA-NYT","SYS-DAY","SYS-NYT"},0)),"REFERENCE PROBLEM",IF(ISNA(MATCH(C1277,ItemName,0)),"ITEM NOT IN LIST",IF(OR(NOT(ISNUMBER(D1277)),D1277&lt;=0),"QTY PROBLEM","OK"))))))))</f>
        <v>OK</v>
      </c>
    </row>
    <row r="1278" spans="1:10" x14ac:dyDescent="0.25">
      <c r="A1278" s="25">
        <v>46291</v>
      </c>
      <c r="B1278" s="15" t="s">
        <v>2616</v>
      </c>
      <c r="C1278" s="15" t="s">
        <v>887</v>
      </c>
      <c r="D1278" s="16">
        <v>1</v>
      </c>
      <c r="E1278" s="18">
        <f t="shared" si="94"/>
        <v>20</v>
      </c>
      <c r="F1278" s="18">
        <f t="shared" si="98"/>
        <v>20</v>
      </c>
      <c r="G1278" s="18">
        <f t="shared" si="96"/>
        <v>8.7999999999999989</v>
      </c>
      <c r="H1278" s="18">
        <f t="shared" si="97"/>
        <v>11.200000000000001</v>
      </c>
      <c r="J1278" t="str">
        <f ca="1">IF(C1278="","",IF(A1278="","NO DATE",IF(NOT(ISNUMBER(A1278)),"DATE IS TEXT",IF(A1278&lt;&gt;INT(A1278),"DATE HAS TIME",IF(OR(A1278&lt;DATE(2026,9,16),A1278&gt;TODAY()),"DATE OUT OF RANGE",IF(ISNA(MATCH(B1278,{"SA-DAY","SA-NYT","SYS-DAY","SYS-NYT"},0)),"REFERENCE PROBLEM",IF(ISNA(MATCH(C1278,ItemName,0)),"ITEM NOT IN LIST",IF(OR(NOT(ISNUMBER(D1278)),D1278&lt;=0),"QTY PROBLEM","OK"))))))))</f>
        <v>OK</v>
      </c>
    </row>
    <row r="1279" spans="1:10" x14ac:dyDescent="0.25">
      <c r="A1279" s="25">
        <v>46291</v>
      </c>
      <c r="B1279" s="15" t="s">
        <v>2616</v>
      </c>
      <c r="C1279" s="15" t="s">
        <v>975</v>
      </c>
      <c r="D1279" s="16">
        <v>1</v>
      </c>
      <c r="E1279" s="18">
        <f t="shared" si="94"/>
        <v>30</v>
      </c>
      <c r="F1279" s="18">
        <f t="shared" si="98"/>
        <v>30</v>
      </c>
      <c r="G1279" s="18">
        <f t="shared" si="96"/>
        <v>19.567499999999999</v>
      </c>
      <c r="H1279" s="18">
        <f t="shared" si="97"/>
        <v>10.432500000000001</v>
      </c>
      <c r="J1279" t="str">
        <f ca="1">IF(C1279="","",IF(A1279="","NO DATE",IF(NOT(ISNUMBER(A1279)),"DATE IS TEXT",IF(A1279&lt;&gt;INT(A1279),"DATE HAS TIME",IF(OR(A1279&lt;DATE(2026,9,16),A1279&gt;TODAY()),"DATE OUT OF RANGE",IF(ISNA(MATCH(B1279,{"SA-DAY","SA-NYT","SYS-DAY","SYS-NYT"},0)),"REFERENCE PROBLEM",IF(ISNA(MATCH(C1279,ItemName,0)),"ITEM NOT IN LIST",IF(OR(NOT(ISNUMBER(D1279)),D1279&lt;=0),"QTY PROBLEM","OK"))))))))</f>
        <v>OK</v>
      </c>
    </row>
    <row r="1280" spans="1:10" x14ac:dyDescent="0.25">
      <c r="A1280" s="25">
        <v>46291</v>
      </c>
      <c r="B1280" s="15" t="s">
        <v>2616</v>
      </c>
      <c r="C1280" s="15" t="s">
        <v>1051</v>
      </c>
      <c r="D1280" s="16">
        <v>1</v>
      </c>
      <c r="E1280" s="18">
        <f t="shared" si="94"/>
        <v>45</v>
      </c>
      <c r="F1280" s="18">
        <f t="shared" si="98"/>
        <v>45</v>
      </c>
      <c r="G1280" s="18">
        <f t="shared" si="96"/>
        <v>29.3475</v>
      </c>
      <c r="H1280" s="18">
        <f t="shared" si="97"/>
        <v>15.6525</v>
      </c>
      <c r="J1280" t="str">
        <f ca="1">IF(C1280="","",IF(A1280="","NO DATE",IF(NOT(ISNUMBER(A1280)),"DATE IS TEXT",IF(A1280&lt;&gt;INT(A1280),"DATE HAS TIME",IF(OR(A1280&lt;DATE(2026,9,16),A1280&gt;TODAY()),"DATE OUT OF RANGE",IF(ISNA(MATCH(B1280,{"SA-DAY","SA-NYT","SYS-DAY","SYS-NYT"},0)),"REFERENCE PROBLEM",IF(ISNA(MATCH(C1280,ItemName,0)),"ITEM NOT IN LIST",IF(OR(NOT(ISNUMBER(D1280)),D1280&lt;=0),"QTY PROBLEM","OK"))))))))</f>
        <v>OK</v>
      </c>
    </row>
    <row r="1281" spans="1:10" x14ac:dyDescent="0.25">
      <c r="A1281" s="25">
        <v>46291</v>
      </c>
      <c r="B1281" s="15" t="s">
        <v>2616</v>
      </c>
      <c r="C1281" s="15" t="s">
        <v>1053</v>
      </c>
      <c r="D1281" s="16">
        <v>5</v>
      </c>
      <c r="E1281" s="18">
        <f t="shared" si="94"/>
        <v>30</v>
      </c>
      <c r="F1281" s="18">
        <f t="shared" si="98"/>
        <v>150</v>
      </c>
      <c r="G1281" s="18">
        <f t="shared" si="96"/>
        <v>12.8</v>
      </c>
      <c r="H1281" s="18">
        <f t="shared" si="97"/>
        <v>86</v>
      </c>
      <c r="J1281" t="str">
        <f ca="1">IF(C1281="","",IF(A1281="","NO DATE",IF(NOT(ISNUMBER(A1281)),"DATE IS TEXT",IF(A1281&lt;&gt;INT(A1281),"DATE HAS TIME",IF(OR(A1281&lt;DATE(2026,9,16),A1281&gt;TODAY()),"DATE OUT OF RANGE",IF(ISNA(MATCH(B1281,{"SA-DAY","SA-NYT","SYS-DAY","SYS-NYT"},0)),"REFERENCE PROBLEM",IF(ISNA(MATCH(C1281,ItemName,0)),"ITEM NOT IN LIST",IF(OR(NOT(ISNUMBER(D1281)),D1281&lt;=0),"QTY PROBLEM","OK"))))))))</f>
        <v>OK</v>
      </c>
    </row>
    <row r="1282" spans="1:10" x14ac:dyDescent="0.25">
      <c r="A1282" s="25">
        <v>46291</v>
      </c>
      <c r="B1282" s="15" t="s">
        <v>2616</v>
      </c>
      <c r="C1282" s="15" t="s">
        <v>1219</v>
      </c>
      <c r="D1282" s="16">
        <v>1</v>
      </c>
      <c r="E1282" s="18">
        <f t="shared" si="94"/>
        <v>10</v>
      </c>
      <c r="F1282" s="18">
        <f t="shared" si="98"/>
        <v>10</v>
      </c>
      <c r="G1282" s="18">
        <f t="shared" si="96"/>
        <v>6.5250000000000004</v>
      </c>
      <c r="H1282" s="18">
        <f t="shared" si="97"/>
        <v>3.4749999999999996</v>
      </c>
      <c r="J1282" t="str">
        <f ca="1">IF(C1282="","",IF(A1282="","NO DATE",IF(NOT(ISNUMBER(A1282)),"DATE IS TEXT",IF(A1282&lt;&gt;INT(A1282),"DATE HAS TIME",IF(OR(A1282&lt;DATE(2026,9,16),A1282&gt;TODAY()),"DATE OUT OF RANGE",IF(ISNA(MATCH(B1282,{"SA-DAY","SA-NYT","SYS-DAY","SYS-NYT"},0)),"REFERENCE PROBLEM",IF(ISNA(MATCH(C1282,ItemName,0)),"ITEM NOT IN LIST",IF(OR(NOT(ISNUMBER(D1282)),D1282&lt;=0),"QTY PROBLEM","OK"))))))))</f>
        <v>OK</v>
      </c>
    </row>
    <row r="1283" spans="1:10" x14ac:dyDescent="0.25">
      <c r="A1283" s="25">
        <v>46291</v>
      </c>
      <c r="B1283" s="15" t="s">
        <v>2616</v>
      </c>
      <c r="C1283" s="15" t="s">
        <v>1383</v>
      </c>
      <c r="D1283" s="16">
        <v>2</v>
      </c>
      <c r="E1283" s="18">
        <f t="shared" si="94"/>
        <v>15</v>
      </c>
      <c r="F1283" s="18">
        <f t="shared" si="98"/>
        <v>30</v>
      </c>
      <c r="G1283" s="18">
        <f t="shared" si="96"/>
        <v>9.7799999999999994</v>
      </c>
      <c r="H1283" s="18">
        <f t="shared" si="97"/>
        <v>10.440000000000001</v>
      </c>
      <c r="J1283" t="str">
        <f ca="1">IF(C1283="","",IF(A1283="","NO DATE",IF(NOT(ISNUMBER(A1283)),"DATE IS TEXT",IF(A1283&lt;&gt;INT(A1283),"DATE HAS TIME",IF(OR(A1283&lt;DATE(2026,9,16),A1283&gt;TODAY()),"DATE OUT OF RANGE",IF(ISNA(MATCH(B1283,{"SA-DAY","SA-NYT","SYS-DAY","SYS-NYT"},0)),"REFERENCE PROBLEM",IF(ISNA(MATCH(C1283,ItemName,0)),"ITEM NOT IN LIST",IF(OR(NOT(ISNUMBER(D1283)),D1283&lt;=0),"QTY PROBLEM","OK"))))))))</f>
        <v>OK</v>
      </c>
    </row>
    <row r="1284" spans="1:10" x14ac:dyDescent="0.25">
      <c r="A1284" s="25">
        <v>46291</v>
      </c>
      <c r="B1284" s="15" t="s">
        <v>2616</v>
      </c>
      <c r="C1284" s="15" t="s">
        <v>1389</v>
      </c>
      <c r="D1284" s="16">
        <v>1</v>
      </c>
      <c r="E1284" s="18">
        <f t="shared" si="94"/>
        <v>25</v>
      </c>
      <c r="F1284" s="18">
        <f t="shared" si="98"/>
        <v>25</v>
      </c>
      <c r="G1284" s="18">
        <f t="shared" si="96"/>
        <v>17.266666666666666</v>
      </c>
      <c r="H1284" s="18">
        <f t="shared" si="97"/>
        <v>7.7333333333333343</v>
      </c>
      <c r="J1284" t="str">
        <f ca="1">IF(C1284="","",IF(A1284="","NO DATE",IF(NOT(ISNUMBER(A1284)),"DATE IS TEXT",IF(A1284&lt;&gt;INT(A1284),"DATE HAS TIME",IF(OR(A1284&lt;DATE(2026,9,16),A1284&gt;TODAY()),"DATE OUT OF RANGE",IF(ISNA(MATCH(B1284,{"SA-DAY","SA-NYT","SYS-DAY","SYS-NYT"},0)),"REFERENCE PROBLEM",IF(ISNA(MATCH(C1284,ItemName,0)),"ITEM NOT IN LIST",IF(OR(NOT(ISNUMBER(D1284)),D1284&lt;=0),"QTY PROBLEM","OK"))))))))</f>
        <v>OK</v>
      </c>
    </row>
    <row r="1285" spans="1:10" x14ac:dyDescent="0.25">
      <c r="A1285" s="25">
        <v>46291</v>
      </c>
      <c r="B1285" s="15" t="s">
        <v>2616</v>
      </c>
      <c r="C1285" s="15" t="s">
        <v>1241</v>
      </c>
      <c r="D1285" s="16">
        <v>3</v>
      </c>
      <c r="E1285" s="18">
        <f t="shared" si="94"/>
        <v>5</v>
      </c>
      <c r="F1285" s="18">
        <f t="shared" si="98"/>
        <v>15</v>
      </c>
      <c r="G1285" s="18">
        <f t="shared" si="96"/>
        <v>3.2625000000000002</v>
      </c>
      <c r="H1285" s="18">
        <f t="shared" si="97"/>
        <v>5.2124999999999986</v>
      </c>
      <c r="J1285" t="str">
        <f ca="1">IF(C1285="","",IF(A1285="","NO DATE",IF(NOT(ISNUMBER(A1285)),"DATE IS TEXT",IF(A1285&lt;&gt;INT(A1285),"DATE HAS TIME",IF(OR(A1285&lt;DATE(2026,9,16),A1285&gt;TODAY()),"DATE OUT OF RANGE",IF(ISNA(MATCH(B1285,{"SA-DAY","SA-NYT","SYS-DAY","SYS-NYT"},0)),"REFERENCE PROBLEM",IF(ISNA(MATCH(C1285,ItemName,0)),"ITEM NOT IN LIST",IF(OR(NOT(ISNUMBER(D1285)),D1285&lt;=0),"QTY PROBLEM","OK"))))))))</f>
        <v>OK</v>
      </c>
    </row>
    <row r="1286" spans="1:10" x14ac:dyDescent="0.25">
      <c r="A1286" s="25">
        <v>46291</v>
      </c>
      <c r="B1286" s="15" t="s">
        <v>2616</v>
      </c>
      <c r="C1286" s="15" t="s">
        <v>1255</v>
      </c>
      <c r="D1286" s="16">
        <v>1</v>
      </c>
      <c r="E1286" s="18">
        <f t="shared" si="94"/>
        <v>35</v>
      </c>
      <c r="F1286" s="18">
        <f t="shared" si="98"/>
        <v>35</v>
      </c>
      <c r="G1286" s="18">
        <f t="shared" si="96"/>
        <v>26.68</v>
      </c>
      <c r="H1286" s="18">
        <f t="shared" si="97"/>
        <v>8.32</v>
      </c>
      <c r="J1286" t="str">
        <f ca="1">IF(C1286="","",IF(A1286="","NO DATE",IF(NOT(ISNUMBER(A1286)),"DATE IS TEXT",IF(A1286&lt;&gt;INT(A1286),"DATE HAS TIME",IF(OR(A1286&lt;DATE(2026,9,16),A1286&gt;TODAY()),"DATE OUT OF RANGE",IF(ISNA(MATCH(B1286,{"SA-DAY","SA-NYT","SYS-DAY","SYS-NYT"},0)),"REFERENCE PROBLEM",IF(ISNA(MATCH(C1286,ItemName,0)),"ITEM NOT IN LIST",IF(OR(NOT(ISNUMBER(D1286)),D1286&lt;=0),"QTY PROBLEM","OK"))))))))</f>
        <v>OK</v>
      </c>
    </row>
    <row r="1287" spans="1:10" x14ac:dyDescent="0.25">
      <c r="A1287" s="25">
        <v>46291</v>
      </c>
      <c r="B1287" s="15" t="s">
        <v>2616</v>
      </c>
      <c r="C1287" s="15" t="s">
        <v>1311</v>
      </c>
      <c r="D1287" s="16">
        <v>4</v>
      </c>
      <c r="E1287" s="18">
        <f t="shared" si="94"/>
        <v>35</v>
      </c>
      <c r="F1287" s="18">
        <f t="shared" si="98"/>
        <v>140</v>
      </c>
      <c r="G1287" s="18">
        <f t="shared" si="96"/>
        <v>26.68</v>
      </c>
      <c r="H1287" s="18">
        <f t="shared" si="97"/>
        <v>33.28</v>
      </c>
      <c r="J1287" t="str">
        <f ca="1">IF(C1287="","",IF(A1287="","NO DATE",IF(NOT(ISNUMBER(A1287)),"DATE IS TEXT",IF(A1287&lt;&gt;INT(A1287),"DATE HAS TIME",IF(OR(A1287&lt;DATE(2026,9,16),A1287&gt;TODAY()),"DATE OUT OF RANGE",IF(ISNA(MATCH(B1287,{"SA-DAY","SA-NYT","SYS-DAY","SYS-NYT"},0)),"REFERENCE PROBLEM",IF(ISNA(MATCH(C1287,ItemName,0)),"ITEM NOT IN LIST",IF(OR(NOT(ISNUMBER(D1287)),D1287&lt;=0),"QTY PROBLEM","OK"))))))))</f>
        <v>OK</v>
      </c>
    </row>
    <row r="1288" spans="1:10" x14ac:dyDescent="0.25">
      <c r="A1288" s="25">
        <v>46291</v>
      </c>
      <c r="B1288" s="15" t="s">
        <v>2616</v>
      </c>
      <c r="C1288" s="15" t="s">
        <v>1395</v>
      </c>
      <c r="D1288" s="16">
        <v>1</v>
      </c>
      <c r="E1288" s="18">
        <f t="shared" si="94"/>
        <v>15</v>
      </c>
      <c r="F1288" s="18">
        <f t="shared" si="98"/>
        <v>15</v>
      </c>
      <c r="G1288" s="18">
        <f t="shared" si="96"/>
        <v>7.9166666666666652</v>
      </c>
      <c r="H1288" s="18">
        <f t="shared" si="97"/>
        <v>7.0833333333333348</v>
      </c>
      <c r="J1288" t="str">
        <f ca="1">IF(C1288="","",IF(A1288="","NO DATE",IF(NOT(ISNUMBER(A1288)),"DATE IS TEXT",IF(A1288&lt;&gt;INT(A1288),"DATE HAS TIME",IF(OR(A1288&lt;DATE(2026,9,16),A1288&gt;TODAY()),"DATE OUT OF RANGE",IF(ISNA(MATCH(B1288,{"SA-DAY","SA-NYT","SYS-DAY","SYS-NYT"},0)),"REFERENCE PROBLEM",IF(ISNA(MATCH(C1288,ItemName,0)),"ITEM NOT IN LIST",IF(OR(NOT(ISNUMBER(D1288)),D1288&lt;=0),"QTY PROBLEM","OK"))))))))</f>
        <v>OK</v>
      </c>
    </row>
    <row r="1289" spans="1:10" x14ac:dyDescent="0.25">
      <c r="A1289" s="25">
        <v>46291</v>
      </c>
      <c r="B1289" s="15" t="s">
        <v>2616</v>
      </c>
      <c r="C1289" s="15" t="s">
        <v>1411</v>
      </c>
      <c r="D1289" s="16">
        <v>2</v>
      </c>
      <c r="E1289" s="18">
        <f t="shared" si="94"/>
        <v>30</v>
      </c>
      <c r="F1289" s="18">
        <f t="shared" si="98"/>
        <v>60</v>
      </c>
      <c r="G1289" s="18">
        <f t="shared" si="96"/>
        <v>23.866666666666667</v>
      </c>
      <c r="H1289" s="18">
        <f t="shared" si="97"/>
        <v>12.266666666666666</v>
      </c>
      <c r="J1289" t="str">
        <f ca="1">IF(C1289="","",IF(A1289="","NO DATE",IF(NOT(ISNUMBER(A1289)),"DATE IS TEXT",IF(A1289&lt;&gt;INT(A1289),"DATE HAS TIME",IF(OR(A1289&lt;DATE(2026,9,16),A1289&gt;TODAY()),"DATE OUT OF RANGE",IF(ISNA(MATCH(B1289,{"SA-DAY","SA-NYT","SYS-DAY","SYS-NYT"},0)),"REFERENCE PROBLEM",IF(ISNA(MATCH(C1289,ItemName,0)),"ITEM NOT IN LIST",IF(OR(NOT(ISNUMBER(D1289)),D1289&lt;=0),"QTY PROBLEM","OK"))))))))</f>
        <v>OK</v>
      </c>
    </row>
    <row r="1290" spans="1:10" x14ac:dyDescent="0.25">
      <c r="A1290" s="25">
        <v>46291</v>
      </c>
      <c r="B1290" s="15" t="s">
        <v>2616</v>
      </c>
      <c r="C1290" s="15" t="s">
        <v>1419</v>
      </c>
      <c r="D1290" s="16">
        <v>1</v>
      </c>
      <c r="E1290" s="18">
        <f t="shared" si="94"/>
        <v>20</v>
      </c>
      <c r="F1290" s="18">
        <f t="shared" si="98"/>
        <v>20</v>
      </c>
      <c r="G1290" s="18">
        <f t="shared" si="96"/>
        <v>13.0425</v>
      </c>
      <c r="H1290" s="18">
        <f t="shared" si="97"/>
        <v>6.9574999999999996</v>
      </c>
      <c r="J1290" t="str">
        <f ca="1">IF(C1290="","",IF(A1290="","NO DATE",IF(NOT(ISNUMBER(A1290)),"DATE IS TEXT",IF(A1290&lt;&gt;INT(A1290),"DATE HAS TIME",IF(OR(A1290&lt;DATE(2026,9,16),A1290&gt;TODAY()),"DATE OUT OF RANGE",IF(ISNA(MATCH(B1290,{"SA-DAY","SA-NYT","SYS-DAY","SYS-NYT"},0)),"REFERENCE PROBLEM",IF(ISNA(MATCH(C1290,ItemName,0)),"ITEM NOT IN LIST",IF(OR(NOT(ISNUMBER(D1290)),D1290&lt;=0),"QTY PROBLEM","OK"))))))))</f>
        <v>OK</v>
      </c>
    </row>
    <row r="1291" spans="1:10" x14ac:dyDescent="0.25">
      <c r="A1291" s="25">
        <v>46291</v>
      </c>
      <c r="B1291" s="15" t="s">
        <v>2616</v>
      </c>
      <c r="C1291" s="15" t="s">
        <v>1423</v>
      </c>
      <c r="D1291" s="16">
        <v>1</v>
      </c>
      <c r="E1291" s="18">
        <f t="shared" si="94"/>
        <v>15</v>
      </c>
      <c r="F1291" s="18">
        <f t="shared" si="98"/>
        <v>15</v>
      </c>
      <c r="G1291" s="18">
        <f t="shared" si="96"/>
        <v>9.7799999999999994</v>
      </c>
      <c r="H1291" s="18">
        <f t="shared" si="97"/>
        <v>5.2200000000000006</v>
      </c>
      <c r="J1291" t="str">
        <f ca="1">IF(C1291="","",IF(A1291="","NO DATE",IF(NOT(ISNUMBER(A1291)),"DATE IS TEXT",IF(A1291&lt;&gt;INT(A1291),"DATE HAS TIME",IF(OR(A1291&lt;DATE(2026,9,16),A1291&gt;TODAY()),"DATE OUT OF RANGE",IF(ISNA(MATCH(B1291,{"SA-DAY","SA-NYT","SYS-DAY","SYS-NYT"},0)),"REFERENCE PROBLEM",IF(ISNA(MATCH(C1291,ItemName,0)),"ITEM NOT IN LIST",IF(OR(NOT(ISNUMBER(D1291)),D1291&lt;=0),"QTY PROBLEM","OK"))))))))</f>
        <v>OK</v>
      </c>
    </row>
    <row r="1292" spans="1:10" x14ac:dyDescent="0.25">
      <c r="A1292" s="25">
        <v>46291</v>
      </c>
      <c r="B1292" s="15" t="s">
        <v>2616</v>
      </c>
      <c r="C1292" s="15" t="s">
        <v>1521</v>
      </c>
      <c r="D1292" s="16">
        <v>1</v>
      </c>
      <c r="E1292" s="18">
        <f t="shared" si="94"/>
        <v>25</v>
      </c>
      <c r="F1292" s="18">
        <f t="shared" si="98"/>
        <v>25</v>
      </c>
      <c r="G1292" s="18">
        <f t="shared" si="96"/>
        <v>18.75</v>
      </c>
      <c r="H1292" s="18">
        <f t="shared" si="97"/>
        <v>6.25</v>
      </c>
      <c r="J1292" t="str">
        <f ca="1">IF(C1292="","",IF(A1292="","NO DATE",IF(NOT(ISNUMBER(A1292)),"DATE IS TEXT",IF(A1292&lt;&gt;INT(A1292),"DATE HAS TIME",IF(OR(A1292&lt;DATE(2026,9,16),A1292&gt;TODAY()),"DATE OUT OF RANGE",IF(ISNA(MATCH(B1292,{"SA-DAY","SA-NYT","SYS-DAY","SYS-NYT"},0)),"REFERENCE PROBLEM",IF(ISNA(MATCH(C1292,ItemName,0)),"ITEM NOT IN LIST",IF(OR(NOT(ISNUMBER(D1292)),D1292&lt;=0),"QTY PROBLEM","OK"))))))))</f>
        <v>OK</v>
      </c>
    </row>
    <row r="1293" spans="1:10" x14ac:dyDescent="0.25">
      <c r="A1293" s="25">
        <v>46291</v>
      </c>
      <c r="B1293" s="15" t="s">
        <v>2616</v>
      </c>
      <c r="C1293" s="15" t="s">
        <v>1537</v>
      </c>
      <c r="D1293" s="16">
        <v>1</v>
      </c>
      <c r="E1293" s="18">
        <f t="shared" si="94"/>
        <v>95</v>
      </c>
      <c r="F1293" s="18">
        <f t="shared" si="98"/>
        <v>95</v>
      </c>
      <c r="G1293" s="18">
        <f t="shared" si="96"/>
        <v>53.733333333333334</v>
      </c>
      <c r="H1293" s="18">
        <f t="shared" si="97"/>
        <v>41.266666666666666</v>
      </c>
      <c r="J1293" t="str">
        <f ca="1">IF(C1293="","",IF(A1293="","NO DATE",IF(NOT(ISNUMBER(A1293)),"DATE IS TEXT",IF(A1293&lt;&gt;INT(A1293),"DATE HAS TIME",IF(OR(A1293&lt;DATE(2026,9,16),A1293&gt;TODAY()),"DATE OUT OF RANGE",IF(ISNA(MATCH(B1293,{"SA-DAY","SA-NYT","SYS-DAY","SYS-NYT"},0)),"REFERENCE PROBLEM",IF(ISNA(MATCH(C1293,ItemName,0)),"ITEM NOT IN LIST",IF(OR(NOT(ISNUMBER(D1293)),D1293&lt;=0),"QTY PROBLEM","OK"))))))))</f>
        <v>OK</v>
      </c>
    </row>
    <row r="1294" spans="1:10" x14ac:dyDescent="0.25">
      <c r="A1294" s="25">
        <v>46291</v>
      </c>
      <c r="B1294" s="15" t="s">
        <v>2616</v>
      </c>
      <c r="C1294" s="15" t="s">
        <v>1551</v>
      </c>
      <c r="D1294" s="16">
        <v>1</v>
      </c>
      <c r="E1294" s="18">
        <f t="shared" si="94"/>
        <v>35</v>
      </c>
      <c r="F1294" s="18">
        <f t="shared" si="98"/>
        <v>35</v>
      </c>
      <c r="G1294" s="18">
        <f t="shared" si="96"/>
        <v>25.813333333333333</v>
      </c>
      <c r="H1294" s="18">
        <f t="shared" si="97"/>
        <v>9.1866666666666674</v>
      </c>
      <c r="J1294" t="str">
        <f ca="1">IF(C1294="","",IF(A1294="","NO DATE",IF(NOT(ISNUMBER(A1294)),"DATE IS TEXT",IF(A1294&lt;&gt;INT(A1294),"DATE HAS TIME",IF(OR(A1294&lt;DATE(2026,9,16),A1294&gt;TODAY()),"DATE OUT OF RANGE",IF(ISNA(MATCH(B1294,{"SA-DAY","SA-NYT","SYS-DAY","SYS-NYT"},0)),"REFERENCE PROBLEM",IF(ISNA(MATCH(C1294,ItemName,0)),"ITEM NOT IN LIST",IF(OR(NOT(ISNUMBER(D1294)),D1294&lt;=0),"QTY PROBLEM","OK"))))))))</f>
        <v>OK</v>
      </c>
    </row>
    <row r="1295" spans="1:10" x14ac:dyDescent="0.25">
      <c r="A1295" s="25">
        <v>46291</v>
      </c>
      <c r="B1295" s="15" t="s">
        <v>2616</v>
      </c>
      <c r="C1295" s="15" t="s">
        <v>1553</v>
      </c>
      <c r="D1295" s="16">
        <v>9</v>
      </c>
      <c r="E1295" s="18">
        <f t="shared" si="94"/>
        <v>20</v>
      </c>
      <c r="F1295" s="18">
        <f t="shared" si="98"/>
        <v>180</v>
      </c>
      <c r="G1295" s="18">
        <f t="shared" si="96"/>
        <v>13.106666666666667</v>
      </c>
      <c r="H1295" s="18">
        <f t="shared" si="97"/>
        <v>62.039999999999992</v>
      </c>
      <c r="J1295" t="str">
        <f ca="1">IF(C1295="","",IF(A1295="","NO DATE",IF(NOT(ISNUMBER(A1295)),"DATE IS TEXT",IF(A1295&lt;&gt;INT(A1295),"DATE HAS TIME",IF(OR(A1295&lt;DATE(2026,9,16),A1295&gt;TODAY()),"DATE OUT OF RANGE",IF(ISNA(MATCH(B1295,{"SA-DAY","SA-NYT","SYS-DAY","SYS-NYT"},0)),"REFERENCE PROBLEM",IF(ISNA(MATCH(C1295,ItemName,0)),"ITEM NOT IN LIST",IF(OR(NOT(ISNUMBER(D1295)),D1295&lt;=0),"QTY PROBLEM","OK"))))))))</f>
        <v>OK</v>
      </c>
    </row>
    <row r="1296" spans="1:10" x14ac:dyDescent="0.25">
      <c r="A1296" s="25">
        <v>46291</v>
      </c>
      <c r="B1296" s="15" t="s">
        <v>2616</v>
      </c>
      <c r="C1296" s="15" t="s">
        <v>1561</v>
      </c>
      <c r="D1296" s="16">
        <v>9</v>
      </c>
      <c r="E1296" s="18">
        <f t="shared" si="94"/>
        <v>20</v>
      </c>
      <c r="F1296" s="18">
        <f t="shared" si="98"/>
        <v>180</v>
      </c>
      <c r="G1296" s="18">
        <f t="shared" si="96"/>
        <v>13.106666666666667</v>
      </c>
      <c r="H1296" s="18">
        <f t="shared" si="97"/>
        <v>62.039999999999992</v>
      </c>
      <c r="J1296" t="str">
        <f ca="1">IF(C1296="","",IF(A1296="","NO DATE",IF(NOT(ISNUMBER(A1296)),"DATE IS TEXT",IF(A1296&lt;&gt;INT(A1296),"DATE HAS TIME",IF(OR(A1296&lt;DATE(2026,9,16),A1296&gt;TODAY()),"DATE OUT OF RANGE",IF(ISNA(MATCH(B1296,{"SA-DAY","SA-NYT","SYS-DAY","SYS-NYT"},0)),"REFERENCE PROBLEM",IF(ISNA(MATCH(C1296,ItemName,0)),"ITEM NOT IN LIST",IF(OR(NOT(ISNUMBER(D1296)),D1296&lt;=0),"QTY PROBLEM","OK"))))))))</f>
        <v>OK</v>
      </c>
    </row>
    <row r="1297" spans="1:10" x14ac:dyDescent="0.25">
      <c r="A1297" s="25">
        <v>46291</v>
      </c>
      <c r="B1297" s="15" t="s">
        <v>2616</v>
      </c>
      <c r="C1297" s="15" t="s">
        <v>1569</v>
      </c>
      <c r="D1297" s="16">
        <v>5</v>
      </c>
      <c r="E1297" s="18">
        <f t="shared" si="94"/>
        <v>20</v>
      </c>
      <c r="F1297" s="18">
        <f t="shared" si="98"/>
        <v>100</v>
      </c>
      <c r="G1297" s="18">
        <f t="shared" si="96"/>
        <v>13.106666666666667</v>
      </c>
      <c r="H1297" s="18">
        <f t="shared" si="97"/>
        <v>34.466666666666669</v>
      </c>
      <c r="J1297" t="str">
        <f ca="1">IF(C1297="","",IF(A1297="","NO DATE",IF(NOT(ISNUMBER(A1297)),"DATE IS TEXT",IF(A1297&lt;&gt;INT(A1297),"DATE HAS TIME",IF(OR(A1297&lt;DATE(2026,9,16),A1297&gt;TODAY()),"DATE OUT OF RANGE",IF(ISNA(MATCH(B1297,{"SA-DAY","SA-NYT","SYS-DAY","SYS-NYT"},0)),"REFERENCE PROBLEM",IF(ISNA(MATCH(C1297,ItemName,0)),"ITEM NOT IN LIST",IF(OR(NOT(ISNUMBER(D1297)),D1297&lt;=0),"QTY PROBLEM","OK"))))))))</f>
        <v>OK</v>
      </c>
    </row>
    <row r="1298" spans="1:10" x14ac:dyDescent="0.25">
      <c r="A1298" s="25">
        <v>46291</v>
      </c>
      <c r="B1298" s="15" t="s">
        <v>2616</v>
      </c>
      <c r="C1298" s="15" t="s">
        <v>1723</v>
      </c>
      <c r="D1298" s="16">
        <v>1</v>
      </c>
      <c r="E1298" s="18">
        <f t="shared" si="94"/>
        <v>10</v>
      </c>
      <c r="F1298" s="18">
        <f t="shared" si="98"/>
        <v>10</v>
      </c>
      <c r="G1298" s="18">
        <f t="shared" si="96"/>
        <v>6.5250000000000004</v>
      </c>
      <c r="H1298" s="18">
        <f t="shared" si="97"/>
        <v>3.4749999999999996</v>
      </c>
      <c r="J1298" t="str">
        <f ca="1">IF(C1298="","",IF(A1298="","NO DATE",IF(NOT(ISNUMBER(A1298)),"DATE IS TEXT",IF(A1298&lt;&gt;INT(A1298),"DATE HAS TIME",IF(OR(A1298&lt;DATE(2026,9,16),A1298&gt;TODAY()),"DATE OUT OF RANGE",IF(ISNA(MATCH(B1298,{"SA-DAY","SA-NYT","SYS-DAY","SYS-NYT"},0)),"REFERENCE PROBLEM",IF(ISNA(MATCH(C1298,ItemName,0)),"ITEM NOT IN LIST",IF(OR(NOT(ISNUMBER(D1298)),D1298&lt;=0),"QTY PROBLEM","OK"))))))))</f>
        <v>OK</v>
      </c>
    </row>
    <row r="1299" spans="1:10" x14ac:dyDescent="0.25">
      <c r="A1299" s="25">
        <v>46291</v>
      </c>
      <c r="B1299" s="15" t="s">
        <v>2616</v>
      </c>
      <c r="C1299" s="15" t="s">
        <v>1745</v>
      </c>
      <c r="D1299" s="16">
        <v>2</v>
      </c>
      <c r="E1299" s="18">
        <f t="shared" si="94"/>
        <v>10</v>
      </c>
      <c r="F1299" s="18">
        <f t="shared" si="98"/>
        <v>20</v>
      </c>
      <c r="G1299" s="18">
        <f t="shared" si="96"/>
        <v>6.5250000000000004</v>
      </c>
      <c r="H1299" s="18">
        <f t="shared" si="97"/>
        <v>6.9499999999999993</v>
      </c>
      <c r="J1299" t="str">
        <f ca="1">IF(C1299="","",IF(A1299="","NO DATE",IF(NOT(ISNUMBER(A1299)),"DATE IS TEXT",IF(A1299&lt;&gt;INT(A1299),"DATE HAS TIME",IF(OR(A1299&lt;DATE(2026,9,16),A1299&gt;TODAY()),"DATE OUT OF RANGE",IF(ISNA(MATCH(B1299,{"SA-DAY","SA-NYT","SYS-DAY","SYS-NYT"},0)),"REFERENCE PROBLEM",IF(ISNA(MATCH(C1299,ItemName,0)),"ITEM NOT IN LIST",IF(OR(NOT(ISNUMBER(D1299)),D1299&lt;=0),"QTY PROBLEM","OK"))))))))</f>
        <v>OK</v>
      </c>
    </row>
    <row r="1300" spans="1:10" x14ac:dyDescent="0.25">
      <c r="A1300" s="25">
        <v>46291</v>
      </c>
      <c r="B1300" s="15" t="s">
        <v>2616</v>
      </c>
      <c r="C1300" s="15" t="s">
        <v>1759</v>
      </c>
      <c r="D1300" s="16">
        <v>2</v>
      </c>
      <c r="E1300" s="18">
        <f t="shared" si="94"/>
        <v>15</v>
      </c>
      <c r="F1300" s="18">
        <f t="shared" si="98"/>
        <v>30</v>
      </c>
      <c r="G1300" s="18">
        <f t="shared" si="96"/>
        <v>6.8</v>
      </c>
      <c r="H1300" s="18">
        <f t="shared" si="97"/>
        <v>16.399999999999999</v>
      </c>
      <c r="J1300" t="str">
        <f ca="1">IF(C1300="","",IF(A1300="","NO DATE",IF(NOT(ISNUMBER(A1300)),"DATE IS TEXT",IF(A1300&lt;&gt;INT(A1300),"DATE HAS TIME",IF(OR(A1300&lt;DATE(2026,9,16),A1300&gt;TODAY()),"DATE OUT OF RANGE",IF(ISNA(MATCH(B1300,{"SA-DAY","SA-NYT","SYS-DAY","SYS-NYT"},0)),"REFERENCE PROBLEM",IF(ISNA(MATCH(C1300,ItemName,0)),"ITEM NOT IN LIST",IF(OR(NOT(ISNUMBER(D1300)),D1300&lt;=0),"QTY PROBLEM","OK"))))))))</f>
        <v>OK</v>
      </c>
    </row>
    <row r="1301" spans="1:10" x14ac:dyDescent="0.25">
      <c r="A1301" s="25">
        <v>46291</v>
      </c>
      <c r="B1301" s="15" t="s">
        <v>2616</v>
      </c>
      <c r="C1301" s="15" t="s">
        <v>1835</v>
      </c>
      <c r="D1301" s="16">
        <v>1</v>
      </c>
      <c r="E1301" s="18">
        <f t="shared" si="94"/>
        <v>40</v>
      </c>
      <c r="F1301" s="18">
        <f t="shared" si="98"/>
        <v>40</v>
      </c>
      <c r="G1301" s="18">
        <f t="shared" si="96"/>
        <v>25.9725</v>
      </c>
      <c r="H1301" s="18">
        <f t="shared" si="97"/>
        <v>14.0275</v>
      </c>
      <c r="J1301" t="str">
        <f ca="1">IF(C1301="","",IF(A1301="","NO DATE",IF(NOT(ISNUMBER(A1301)),"DATE IS TEXT",IF(A1301&lt;&gt;INT(A1301),"DATE HAS TIME",IF(OR(A1301&lt;DATE(2026,9,16),A1301&gt;TODAY()),"DATE OUT OF RANGE",IF(ISNA(MATCH(B1301,{"SA-DAY","SA-NYT","SYS-DAY","SYS-NYT"},0)),"REFERENCE PROBLEM",IF(ISNA(MATCH(C1301,ItemName,0)),"ITEM NOT IN LIST",IF(OR(NOT(ISNUMBER(D1301)),D1301&lt;=0),"QTY PROBLEM","OK"))))))))</f>
        <v>OK</v>
      </c>
    </row>
    <row r="1302" spans="1:10" x14ac:dyDescent="0.25">
      <c r="A1302" s="25">
        <v>46291</v>
      </c>
      <c r="B1302" s="15" t="s">
        <v>2616</v>
      </c>
      <c r="C1302" s="15" t="s">
        <v>1974</v>
      </c>
      <c r="D1302" s="16">
        <v>2</v>
      </c>
      <c r="E1302" s="18">
        <f t="shared" si="94"/>
        <v>15</v>
      </c>
      <c r="F1302" s="18">
        <f t="shared" si="98"/>
        <v>30</v>
      </c>
      <c r="G1302" s="18">
        <f t="shared" si="96"/>
        <v>10.943999999999999</v>
      </c>
      <c r="H1302" s="18">
        <f t="shared" si="97"/>
        <v>8.1120000000000019</v>
      </c>
      <c r="J1302" t="str">
        <f ca="1">IF(C1302="","",IF(A1302="","NO DATE",IF(NOT(ISNUMBER(A1302)),"DATE IS TEXT",IF(A1302&lt;&gt;INT(A1302),"DATE HAS TIME",IF(OR(A1302&lt;DATE(2026,9,16),A1302&gt;TODAY()),"DATE OUT OF RANGE",IF(ISNA(MATCH(B1302,{"SA-DAY","SA-NYT","SYS-DAY","SYS-NYT"},0)),"REFERENCE PROBLEM",IF(ISNA(MATCH(C1302,ItemName,0)),"ITEM NOT IN LIST",IF(OR(NOT(ISNUMBER(D1302)),D1302&lt;=0),"QTY PROBLEM","OK"))))))))</f>
        <v>OK</v>
      </c>
    </row>
    <row r="1303" spans="1:10" x14ac:dyDescent="0.25">
      <c r="A1303" s="25">
        <v>46291</v>
      </c>
      <c r="B1303" s="15" t="s">
        <v>2616</v>
      </c>
      <c r="C1303" s="15" t="s">
        <v>1873</v>
      </c>
      <c r="D1303" s="16">
        <v>1</v>
      </c>
      <c r="E1303" s="18">
        <f t="shared" si="94"/>
        <v>20</v>
      </c>
      <c r="F1303" s="18">
        <f t="shared" si="98"/>
        <v>20</v>
      </c>
      <c r="G1303" s="18">
        <f t="shared" si="96"/>
        <v>15</v>
      </c>
      <c r="H1303" s="18">
        <f t="shared" si="97"/>
        <v>5</v>
      </c>
      <c r="J1303" t="str">
        <f ca="1">IF(C1303="","",IF(A1303="","NO DATE",IF(NOT(ISNUMBER(A1303)),"DATE IS TEXT",IF(A1303&lt;&gt;INT(A1303),"DATE HAS TIME",IF(OR(A1303&lt;DATE(2026,9,16),A1303&gt;TODAY()),"DATE OUT OF RANGE",IF(ISNA(MATCH(B1303,{"SA-DAY","SA-NYT","SYS-DAY","SYS-NYT"},0)),"REFERENCE PROBLEM",IF(ISNA(MATCH(C1303,ItemName,0)),"ITEM NOT IN LIST",IF(OR(NOT(ISNUMBER(D1303)),D1303&lt;=0),"QTY PROBLEM","OK"))))))))</f>
        <v>OK</v>
      </c>
    </row>
    <row r="1304" spans="1:10" x14ac:dyDescent="0.25">
      <c r="A1304" s="25">
        <v>46291</v>
      </c>
      <c r="B1304" s="15" t="s">
        <v>2616</v>
      </c>
      <c r="C1304" s="15" t="s">
        <v>1958</v>
      </c>
      <c r="D1304" s="16">
        <v>2</v>
      </c>
      <c r="E1304" s="18">
        <f t="shared" si="94"/>
        <v>15</v>
      </c>
      <c r="F1304" s="18">
        <f t="shared" si="98"/>
        <v>30</v>
      </c>
      <c r="G1304" s="18">
        <f t="shared" si="96"/>
        <v>9.7799999999999994</v>
      </c>
      <c r="H1304" s="18">
        <f t="shared" si="97"/>
        <v>10.440000000000001</v>
      </c>
      <c r="J1304" t="str">
        <f ca="1">IF(C1304="","",IF(A1304="","NO DATE",IF(NOT(ISNUMBER(A1304)),"DATE IS TEXT",IF(A1304&lt;&gt;INT(A1304),"DATE HAS TIME",IF(OR(A1304&lt;DATE(2026,9,16),A1304&gt;TODAY()),"DATE OUT OF RANGE",IF(ISNA(MATCH(B1304,{"SA-DAY","SA-NYT","SYS-DAY","SYS-NYT"},0)),"REFERENCE PROBLEM",IF(ISNA(MATCH(C1304,ItemName,0)),"ITEM NOT IN LIST",IF(OR(NOT(ISNUMBER(D1304)),D1304&lt;=0),"QTY PROBLEM","OK"))))))))</f>
        <v>OK</v>
      </c>
    </row>
    <row r="1305" spans="1:10" x14ac:dyDescent="0.25">
      <c r="A1305" s="25">
        <v>46291</v>
      </c>
      <c r="B1305" s="15" t="s">
        <v>2616</v>
      </c>
      <c r="C1305" s="15" t="s">
        <v>2106</v>
      </c>
      <c r="D1305" s="16">
        <v>1</v>
      </c>
      <c r="E1305" s="18">
        <f t="shared" ref="E1305:E1368" si="99">IF($C1305="","",IFERROR(INDEX(ItemPriceCol,MATCH($C1305,ItemName,0)),""))</f>
        <v>40</v>
      </c>
      <c r="F1305" s="18">
        <f t="shared" si="98"/>
        <v>40</v>
      </c>
      <c r="G1305" s="18">
        <f t="shared" ref="G1305:G1368" si="100">IF($C1305="","",IFERROR(INDEX(ItemCostCol,MATCH($C1305,ItemName,0)),""))</f>
        <v>26.085000000000001</v>
      </c>
      <c r="H1305" s="18">
        <f t="shared" ref="H1305:H1368" si="101">IF(OR($F1305="",$G1305=""),"",$F1305-$D1305*$G1305)</f>
        <v>13.914999999999999</v>
      </c>
      <c r="J1305" t="str">
        <f ca="1">IF(C1305="","",IF(A1305="","NO DATE",IF(NOT(ISNUMBER(A1305)),"DATE IS TEXT",IF(A1305&lt;&gt;INT(A1305),"DATE HAS TIME",IF(OR(A1305&lt;DATE(2026,9,16),A1305&gt;TODAY()),"DATE OUT OF RANGE",IF(ISNA(MATCH(B1305,{"SA-DAY","SA-NYT","SYS-DAY","SYS-NYT"},0)),"REFERENCE PROBLEM",IF(ISNA(MATCH(C1305,ItemName,0)),"ITEM NOT IN LIST",IF(OR(NOT(ISNUMBER(D1305)),D1305&lt;=0),"QTY PROBLEM","OK"))))))))</f>
        <v>OK</v>
      </c>
    </row>
    <row r="1306" spans="1:10" x14ac:dyDescent="0.25">
      <c r="A1306" s="25">
        <v>46291</v>
      </c>
      <c r="B1306" s="15" t="s">
        <v>2616</v>
      </c>
      <c r="C1306" s="15" t="s">
        <v>2055</v>
      </c>
      <c r="D1306" s="16">
        <v>3</v>
      </c>
      <c r="E1306" s="18">
        <f t="shared" si="99"/>
        <v>15</v>
      </c>
      <c r="F1306" s="18">
        <f t="shared" si="98"/>
        <v>45</v>
      </c>
      <c r="G1306" s="18">
        <f t="shared" si="100"/>
        <v>11.25</v>
      </c>
      <c r="H1306" s="18">
        <f t="shared" si="101"/>
        <v>11.25</v>
      </c>
      <c r="J1306" t="str">
        <f ca="1">IF(C1306="","",IF(A1306="","NO DATE",IF(NOT(ISNUMBER(A1306)),"DATE IS TEXT",IF(A1306&lt;&gt;INT(A1306),"DATE HAS TIME",IF(OR(A1306&lt;DATE(2026,9,16),A1306&gt;TODAY()),"DATE OUT OF RANGE",IF(ISNA(MATCH(B1306,{"SA-DAY","SA-NYT","SYS-DAY","SYS-NYT"},0)),"REFERENCE PROBLEM",IF(ISNA(MATCH(C1306,ItemName,0)),"ITEM NOT IN LIST",IF(OR(NOT(ISNUMBER(D1306)),D1306&lt;=0),"QTY PROBLEM","OK"))))))))</f>
        <v>OK</v>
      </c>
    </row>
    <row r="1307" spans="1:10" x14ac:dyDescent="0.25">
      <c r="A1307" s="25">
        <v>46291</v>
      </c>
      <c r="B1307" s="15" t="s">
        <v>2616</v>
      </c>
      <c r="C1307" s="15" t="s">
        <v>2088</v>
      </c>
      <c r="D1307" s="16">
        <v>13</v>
      </c>
      <c r="E1307" s="18">
        <f t="shared" si="99"/>
        <v>8</v>
      </c>
      <c r="F1307" s="18">
        <f t="shared" si="98"/>
        <v>104</v>
      </c>
      <c r="G1307" s="18">
        <f t="shared" si="100"/>
        <v>4.3968888888888893</v>
      </c>
      <c r="H1307" s="18">
        <f t="shared" si="101"/>
        <v>46.840444444444437</v>
      </c>
      <c r="J1307" t="str">
        <f ca="1">IF(C1307="","",IF(A1307="","NO DATE",IF(NOT(ISNUMBER(A1307)),"DATE IS TEXT",IF(A1307&lt;&gt;INT(A1307),"DATE HAS TIME",IF(OR(A1307&lt;DATE(2026,9,16),A1307&gt;TODAY()),"DATE OUT OF RANGE",IF(ISNA(MATCH(B1307,{"SA-DAY","SA-NYT","SYS-DAY","SYS-NYT"},0)),"REFERENCE PROBLEM",IF(ISNA(MATCH(C1307,ItemName,0)),"ITEM NOT IN LIST",IF(OR(NOT(ISNUMBER(D1307)),D1307&lt;=0),"QTY PROBLEM","OK"))))))))</f>
        <v>OK</v>
      </c>
    </row>
    <row r="1308" spans="1:10" x14ac:dyDescent="0.25">
      <c r="A1308" s="25">
        <v>46291</v>
      </c>
      <c r="B1308" s="15" t="s">
        <v>2616</v>
      </c>
      <c r="C1308" s="15" t="s">
        <v>2098</v>
      </c>
      <c r="D1308" s="16">
        <v>8</v>
      </c>
      <c r="E1308" s="18">
        <f t="shared" si="99"/>
        <v>15</v>
      </c>
      <c r="F1308" s="18">
        <f t="shared" si="98"/>
        <v>120</v>
      </c>
      <c r="G1308" s="18">
        <f t="shared" si="100"/>
        <v>9.7799999999999994</v>
      </c>
      <c r="H1308" s="18">
        <f t="shared" si="101"/>
        <v>41.760000000000005</v>
      </c>
      <c r="J1308" t="str">
        <f ca="1">IF(C1308="","",IF(A1308="","NO DATE",IF(NOT(ISNUMBER(A1308)),"DATE IS TEXT",IF(A1308&lt;&gt;INT(A1308),"DATE HAS TIME",IF(OR(A1308&lt;DATE(2026,9,16),A1308&gt;TODAY()),"DATE OUT OF RANGE",IF(ISNA(MATCH(B1308,{"SA-DAY","SA-NYT","SYS-DAY","SYS-NYT"},0)),"REFERENCE PROBLEM",IF(ISNA(MATCH(C1308,ItemName,0)),"ITEM NOT IN LIST",IF(OR(NOT(ISNUMBER(D1308)),D1308&lt;=0),"QTY PROBLEM","OK"))))))))</f>
        <v>OK</v>
      </c>
    </row>
    <row r="1309" spans="1:10" x14ac:dyDescent="0.25">
      <c r="A1309" s="25">
        <v>46291</v>
      </c>
      <c r="B1309" s="15" t="s">
        <v>2616</v>
      </c>
      <c r="C1309" s="15" t="s">
        <v>2156</v>
      </c>
      <c r="D1309" s="16">
        <v>1</v>
      </c>
      <c r="E1309" s="18">
        <f t="shared" si="99"/>
        <v>30</v>
      </c>
      <c r="F1309" s="18">
        <f t="shared" si="98"/>
        <v>30</v>
      </c>
      <c r="G1309" s="18">
        <f t="shared" si="100"/>
        <v>16.305</v>
      </c>
      <c r="H1309" s="18">
        <f t="shared" si="101"/>
        <v>13.695</v>
      </c>
      <c r="J1309" t="str">
        <f ca="1">IF(C1309="","",IF(A1309="","NO DATE",IF(NOT(ISNUMBER(A1309)),"DATE IS TEXT",IF(A1309&lt;&gt;INT(A1309),"DATE HAS TIME",IF(OR(A1309&lt;DATE(2026,9,16),A1309&gt;TODAY()),"DATE OUT OF RANGE",IF(ISNA(MATCH(B1309,{"SA-DAY","SA-NYT","SYS-DAY","SYS-NYT"},0)),"REFERENCE PROBLEM",IF(ISNA(MATCH(C1309,ItemName,0)),"ITEM NOT IN LIST",IF(OR(NOT(ISNUMBER(D1309)),D1309&lt;=0),"QTY PROBLEM","OK"))))))))</f>
        <v>OK</v>
      </c>
    </row>
    <row r="1310" spans="1:10" x14ac:dyDescent="0.25">
      <c r="A1310" s="25">
        <v>46291</v>
      </c>
      <c r="B1310" s="15" t="s">
        <v>2616</v>
      </c>
      <c r="C1310" s="15" t="s">
        <v>2504</v>
      </c>
      <c r="D1310" s="16">
        <v>2</v>
      </c>
      <c r="E1310" s="18">
        <f t="shared" si="99"/>
        <v>10</v>
      </c>
      <c r="F1310" s="18">
        <f t="shared" si="98"/>
        <v>20</v>
      </c>
      <c r="G1310" s="18">
        <f t="shared" si="100"/>
        <v>0</v>
      </c>
      <c r="H1310" s="18">
        <f t="shared" si="101"/>
        <v>20</v>
      </c>
      <c r="J1310" t="str">
        <f ca="1">IF(C1310="","",IF(A1310="","NO DATE",IF(NOT(ISNUMBER(A1310)),"DATE IS TEXT",IF(A1310&lt;&gt;INT(A1310),"DATE HAS TIME",IF(OR(A1310&lt;DATE(2026,9,16),A1310&gt;TODAY()),"DATE OUT OF RANGE",IF(ISNA(MATCH(B1310,{"SA-DAY","SA-NYT","SYS-DAY","SYS-NYT"},0)),"REFERENCE PROBLEM",IF(ISNA(MATCH(C1310,ItemName,0)),"ITEM NOT IN LIST",IF(OR(NOT(ISNUMBER(D1310)),D1310&lt;=0),"QTY PROBLEM","OK"))))))))</f>
        <v>OK</v>
      </c>
    </row>
    <row r="1311" spans="1:10" x14ac:dyDescent="0.25">
      <c r="A1311" s="25">
        <v>46291</v>
      </c>
      <c r="B1311" s="15" t="s">
        <v>2616</v>
      </c>
      <c r="C1311" s="15" t="s">
        <v>2198</v>
      </c>
      <c r="D1311" s="16">
        <v>4</v>
      </c>
      <c r="E1311" s="18">
        <f t="shared" si="99"/>
        <v>15</v>
      </c>
      <c r="F1311" s="18">
        <f t="shared" si="98"/>
        <v>60</v>
      </c>
      <c r="G1311" s="18">
        <f t="shared" si="100"/>
        <v>9.7799999999999994</v>
      </c>
      <c r="H1311" s="18">
        <f t="shared" si="101"/>
        <v>20.880000000000003</v>
      </c>
      <c r="J1311" t="str">
        <f ca="1">IF(C1311="","",IF(A1311="","NO DATE",IF(NOT(ISNUMBER(A1311)),"DATE IS TEXT",IF(A1311&lt;&gt;INT(A1311),"DATE HAS TIME",IF(OR(A1311&lt;DATE(2026,9,16),A1311&gt;TODAY()),"DATE OUT OF RANGE",IF(ISNA(MATCH(B1311,{"SA-DAY","SA-NYT","SYS-DAY","SYS-NYT"},0)),"REFERENCE PROBLEM",IF(ISNA(MATCH(C1311,ItemName,0)),"ITEM NOT IN LIST",IF(OR(NOT(ISNUMBER(D1311)),D1311&lt;=0),"QTY PROBLEM","OK"))))))))</f>
        <v>OK</v>
      </c>
    </row>
    <row r="1312" spans="1:10" x14ac:dyDescent="0.25">
      <c r="A1312" s="25">
        <v>46291</v>
      </c>
      <c r="B1312" s="15" t="s">
        <v>2616</v>
      </c>
      <c r="C1312" s="15" t="s">
        <v>2210</v>
      </c>
      <c r="D1312" s="16">
        <v>1</v>
      </c>
      <c r="E1312" s="18">
        <f t="shared" si="99"/>
        <v>30</v>
      </c>
      <c r="F1312" s="18">
        <f t="shared" si="98"/>
        <v>30</v>
      </c>
      <c r="G1312" s="18">
        <f t="shared" si="100"/>
        <v>19.567499999999999</v>
      </c>
      <c r="H1312" s="18">
        <f t="shared" si="101"/>
        <v>10.432500000000001</v>
      </c>
      <c r="J1312" t="str">
        <f ca="1">IF(C1312="","",IF(A1312="","NO DATE",IF(NOT(ISNUMBER(A1312)),"DATE IS TEXT",IF(A1312&lt;&gt;INT(A1312),"DATE HAS TIME",IF(OR(A1312&lt;DATE(2026,9,16),A1312&gt;TODAY()),"DATE OUT OF RANGE",IF(ISNA(MATCH(B1312,{"SA-DAY","SA-NYT","SYS-DAY","SYS-NYT"},0)),"REFERENCE PROBLEM",IF(ISNA(MATCH(C1312,ItemName,0)),"ITEM NOT IN LIST",IF(OR(NOT(ISNUMBER(D1312)),D1312&lt;=0),"QTY PROBLEM","OK"))))))))</f>
        <v>OK</v>
      </c>
    </row>
    <row r="1313" spans="1:10" x14ac:dyDescent="0.25">
      <c r="A1313" s="25">
        <v>46291</v>
      </c>
      <c r="B1313" s="15" t="s">
        <v>2616</v>
      </c>
      <c r="C1313" s="15" t="s">
        <v>2392</v>
      </c>
      <c r="D1313" s="16">
        <v>1</v>
      </c>
      <c r="E1313" s="18">
        <f t="shared" si="99"/>
        <v>50</v>
      </c>
      <c r="F1313" s="18">
        <f t="shared" si="98"/>
        <v>50</v>
      </c>
      <c r="G1313" s="18">
        <f t="shared" si="100"/>
        <v>24.266666666666666</v>
      </c>
      <c r="H1313" s="18">
        <f t="shared" si="101"/>
        <v>25.733333333333334</v>
      </c>
      <c r="J1313" t="str">
        <f ca="1">IF(C1313="","",IF(A1313="","NO DATE",IF(NOT(ISNUMBER(A1313)),"DATE IS TEXT",IF(A1313&lt;&gt;INT(A1313),"DATE HAS TIME",IF(OR(A1313&lt;DATE(2026,9,16),A1313&gt;TODAY()),"DATE OUT OF RANGE",IF(ISNA(MATCH(B1313,{"SA-DAY","SA-NYT","SYS-DAY","SYS-NYT"},0)),"REFERENCE PROBLEM",IF(ISNA(MATCH(C1313,ItemName,0)),"ITEM NOT IN LIST",IF(OR(NOT(ISNUMBER(D1313)),D1313&lt;=0),"QTY PROBLEM","OK"))))))))</f>
        <v>OK</v>
      </c>
    </row>
    <row r="1314" spans="1:10" x14ac:dyDescent="0.25">
      <c r="A1314" s="25">
        <v>46291</v>
      </c>
      <c r="B1314" s="15" t="s">
        <v>2616</v>
      </c>
      <c r="C1314" s="15" t="s">
        <v>2400</v>
      </c>
      <c r="D1314" s="16">
        <v>1</v>
      </c>
      <c r="E1314" s="18">
        <f t="shared" si="99"/>
        <v>40</v>
      </c>
      <c r="F1314" s="18">
        <f t="shared" si="98"/>
        <v>40</v>
      </c>
      <c r="G1314" s="18">
        <f t="shared" si="100"/>
        <v>24.320000000000004</v>
      </c>
      <c r="H1314" s="18">
        <f t="shared" si="101"/>
        <v>15.679999999999996</v>
      </c>
      <c r="J1314" t="str">
        <f ca="1">IF(C1314="","",IF(A1314="","NO DATE",IF(NOT(ISNUMBER(A1314)),"DATE IS TEXT",IF(A1314&lt;&gt;INT(A1314),"DATE HAS TIME",IF(OR(A1314&lt;DATE(2026,9,16),A1314&gt;TODAY()),"DATE OUT OF RANGE",IF(ISNA(MATCH(B1314,{"SA-DAY","SA-NYT","SYS-DAY","SYS-NYT"},0)),"REFERENCE PROBLEM",IF(ISNA(MATCH(C1314,ItemName,0)),"ITEM NOT IN LIST",IF(OR(NOT(ISNUMBER(D1314)),D1314&lt;=0),"QTY PROBLEM","OK"))))))))</f>
        <v>OK</v>
      </c>
    </row>
    <row r="1315" spans="1:10" x14ac:dyDescent="0.25">
      <c r="A1315" s="25">
        <v>46291</v>
      </c>
      <c r="B1315" s="15" t="s">
        <v>2616</v>
      </c>
      <c r="C1315" s="15" t="s">
        <v>2420</v>
      </c>
      <c r="D1315" s="16">
        <v>4</v>
      </c>
      <c r="E1315" s="18">
        <f t="shared" si="99"/>
        <v>15</v>
      </c>
      <c r="F1315" s="18">
        <f t="shared" si="98"/>
        <v>60</v>
      </c>
      <c r="G1315" s="18">
        <f t="shared" si="100"/>
        <v>8.3553333333333324</v>
      </c>
      <c r="H1315" s="18">
        <f t="shared" si="101"/>
        <v>26.57866666666667</v>
      </c>
      <c r="J1315" t="str">
        <f ca="1">IF(C1315="","",IF(A1315="","NO DATE",IF(NOT(ISNUMBER(A1315)),"DATE IS TEXT",IF(A1315&lt;&gt;INT(A1315),"DATE HAS TIME",IF(OR(A1315&lt;DATE(2026,9,16),A1315&gt;TODAY()),"DATE OUT OF RANGE",IF(ISNA(MATCH(B1315,{"SA-DAY","SA-NYT","SYS-DAY","SYS-NYT"},0)),"REFERENCE PROBLEM",IF(ISNA(MATCH(C1315,ItemName,0)),"ITEM NOT IN LIST",IF(OR(NOT(ISNUMBER(D1315)),D1315&lt;=0),"QTY PROBLEM","OK"))))))))</f>
        <v>OK</v>
      </c>
    </row>
    <row r="1316" spans="1:10" x14ac:dyDescent="0.25">
      <c r="A1316" s="25">
        <v>46291</v>
      </c>
      <c r="B1316" s="15" t="s">
        <v>2616</v>
      </c>
      <c r="C1316" s="15" t="s">
        <v>2440</v>
      </c>
      <c r="D1316" s="16">
        <v>2</v>
      </c>
      <c r="E1316" s="18">
        <f t="shared" si="99"/>
        <v>12</v>
      </c>
      <c r="F1316" s="18">
        <f t="shared" si="98"/>
        <v>24</v>
      </c>
      <c r="G1316" s="18">
        <f t="shared" si="100"/>
        <v>7.8224999999999998</v>
      </c>
      <c r="H1316" s="18">
        <f t="shared" si="101"/>
        <v>8.3550000000000004</v>
      </c>
      <c r="J1316" t="str">
        <f ca="1">IF(C1316="","",IF(A1316="","NO DATE",IF(NOT(ISNUMBER(A1316)),"DATE IS TEXT",IF(A1316&lt;&gt;INT(A1316),"DATE HAS TIME",IF(OR(A1316&lt;DATE(2026,9,16),A1316&gt;TODAY()),"DATE OUT OF RANGE",IF(ISNA(MATCH(B1316,{"SA-DAY","SA-NYT","SYS-DAY","SYS-NYT"},0)),"REFERENCE PROBLEM",IF(ISNA(MATCH(C1316,ItemName,0)),"ITEM NOT IN LIST",IF(OR(NOT(ISNUMBER(D1316)),D1316&lt;=0),"QTY PROBLEM","OK"))))))))</f>
        <v>OK</v>
      </c>
    </row>
    <row r="1317" spans="1:10" x14ac:dyDescent="0.25">
      <c r="A1317" s="25">
        <v>46291</v>
      </c>
      <c r="B1317" s="15" t="s">
        <v>2617</v>
      </c>
      <c r="C1317" s="15" t="s">
        <v>128</v>
      </c>
      <c r="D1317" s="16">
        <v>4</v>
      </c>
      <c r="E1317" s="18">
        <f t="shared" si="99"/>
        <v>7</v>
      </c>
      <c r="F1317" s="18">
        <f t="shared" ref="F1317:F1380" si="102">IF(OR($D1317="",$E1317=""),"",$D1317*$E1317)</f>
        <v>28</v>
      </c>
      <c r="G1317" s="18">
        <f t="shared" si="100"/>
        <v>4.5674999999999999</v>
      </c>
      <c r="H1317" s="18">
        <f t="shared" si="101"/>
        <v>9.73</v>
      </c>
      <c r="J1317" t="str">
        <f ca="1">IF(C1317="","",IF(A1317="","NO DATE",IF(NOT(ISNUMBER(A1317)),"DATE IS TEXT",IF(A1317&lt;&gt;INT(A1317),"DATE HAS TIME",IF(OR(A1317&lt;DATE(2026,9,16),A1317&gt;TODAY()),"DATE OUT OF RANGE",IF(ISNA(MATCH(B1317,{"SA-DAY","SA-NYT","SYS-DAY","SYS-NYT"},0)),"REFERENCE PROBLEM",IF(ISNA(MATCH(C1317,ItemName,0)),"ITEM NOT IN LIST",IF(OR(NOT(ISNUMBER(D1317)),D1317&lt;=0),"QTY PROBLEM","OK"))))))))</f>
        <v>OK</v>
      </c>
    </row>
    <row r="1318" spans="1:10" x14ac:dyDescent="0.25">
      <c r="A1318" s="25">
        <v>46291</v>
      </c>
      <c r="B1318" s="15" t="s">
        <v>2617</v>
      </c>
      <c r="C1318" s="15" t="s">
        <v>235</v>
      </c>
      <c r="D1318" s="16">
        <v>12</v>
      </c>
      <c r="E1318" s="18">
        <f t="shared" si="99"/>
        <v>15</v>
      </c>
      <c r="F1318" s="18">
        <f t="shared" si="102"/>
        <v>180</v>
      </c>
      <c r="G1318" s="18">
        <f t="shared" si="100"/>
        <v>9.1466666666666665</v>
      </c>
      <c r="H1318" s="18">
        <f t="shared" si="101"/>
        <v>70.240000000000009</v>
      </c>
      <c r="J1318" t="str">
        <f ca="1">IF(C1318="","",IF(A1318="","NO DATE",IF(NOT(ISNUMBER(A1318)),"DATE IS TEXT",IF(A1318&lt;&gt;INT(A1318),"DATE HAS TIME",IF(OR(A1318&lt;DATE(2026,9,16),A1318&gt;TODAY()),"DATE OUT OF RANGE",IF(ISNA(MATCH(B1318,{"SA-DAY","SA-NYT","SYS-DAY","SYS-NYT"},0)),"REFERENCE PROBLEM",IF(ISNA(MATCH(C1318,ItemName,0)),"ITEM NOT IN LIST",IF(OR(NOT(ISNUMBER(D1318)),D1318&lt;=0),"QTY PROBLEM","OK"))))))))</f>
        <v>OK</v>
      </c>
    </row>
    <row r="1319" spans="1:10" x14ac:dyDescent="0.25">
      <c r="A1319" s="25">
        <v>46291</v>
      </c>
      <c r="B1319" s="15" t="s">
        <v>2617</v>
      </c>
      <c r="C1319" s="15" t="s">
        <v>237</v>
      </c>
      <c r="D1319" s="16">
        <v>5</v>
      </c>
      <c r="E1319" s="18">
        <f t="shared" si="99"/>
        <v>35</v>
      </c>
      <c r="F1319" s="18">
        <f t="shared" si="102"/>
        <v>175</v>
      </c>
      <c r="G1319" s="18">
        <f t="shared" si="100"/>
        <v>24.16</v>
      </c>
      <c r="H1319" s="18">
        <f t="shared" si="101"/>
        <v>54.2</v>
      </c>
      <c r="J1319" t="str">
        <f ca="1">IF(C1319="","",IF(A1319="","NO DATE",IF(NOT(ISNUMBER(A1319)),"DATE IS TEXT",IF(A1319&lt;&gt;INT(A1319),"DATE HAS TIME",IF(OR(A1319&lt;DATE(2026,9,16),A1319&gt;TODAY()),"DATE OUT OF RANGE",IF(ISNA(MATCH(B1319,{"SA-DAY","SA-NYT","SYS-DAY","SYS-NYT"},0)),"REFERENCE PROBLEM",IF(ISNA(MATCH(C1319,ItemName,0)),"ITEM NOT IN LIST",IF(OR(NOT(ISNUMBER(D1319)),D1319&lt;=0),"QTY PROBLEM","OK"))))))))</f>
        <v>OK</v>
      </c>
    </row>
    <row r="1320" spans="1:10" x14ac:dyDescent="0.25">
      <c r="A1320" s="25">
        <v>46291</v>
      </c>
      <c r="B1320" s="15" t="s">
        <v>2617</v>
      </c>
      <c r="C1320" s="15" t="s">
        <v>239</v>
      </c>
      <c r="D1320" s="16">
        <v>3</v>
      </c>
      <c r="E1320" s="18">
        <f t="shared" si="99"/>
        <v>7</v>
      </c>
      <c r="F1320" s="18">
        <f t="shared" si="102"/>
        <v>21</v>
      </c>
      <c r="G1320" s="18">
        <f t="shared" si="100"/>
        <v>3.1066666666666674</v>
      </c>
      <c r="H1320" s="18">
        <f t="shared" si="101"/>
        <v>11.679999999999998</v>
      </c>
      <c r="J1320" t="str">
        <f ca="1">IF(C1320="","",IF(A1320="","NO DATE",IF(NOT(ISNUMBER(A1320)),"DATE IS TEXT",IF(A1320&lt;&gt;INT(A1320),"DATE HAS TIME",IF(OR(A1320&lt;DATE(2026,9,16),A1320&gt;TODAY()),"DATE OUT OF RANGE",IF(ISNA(MATCH(B1320,{"SA-DAY","SA-NYT","SYS-DAY","SYS-NYT"},0)),"REFERENCE PROBLEM",IF(ISNA(MATCH(C1320,ItemName,0)),"ITEM NOT IN LIST",IF(OR(NOT(ISNUMBER(D1320)),D1320&lt;=0),"QTY PROBLEM","OK"))))))))</f>
        <v>OK</v>
      </c>
    </row>
    <row r="1321" spans="1:10" x14ac:dyDescent="0.25">
      <c r="A1321" s="25">
        <v>46291</v>
      </c>
      <c r="B1321" s="15" t="s">
        <v>2617</v>
      </c>
      <c r="C1321" s="15" t="s">
        <v>335</v>
      </c>
      <c r="D1321" s="16">
        <v>1</v>
      </c>
      <c r="E1321" s="18">
        <f t="shared" si="99"/>
        <v>30</v>
      </c>
      <c r="F1321" s="18">
        <f t="shared" si="102"/>
        <v>30</v>
      </c>
      <c r="G1321" s="18">
        <f t="shared" si="100"/>
        <v>15.546666666666667</v>
      </c>
      <c r="H1321" s="18">
        <f t="shared" si="101"/>
        <v>14.453333333333333</v>
      </c>
      <c r="J1321" t="str">
        <f ca="1">IF(C1321="","",IF(A1321="","NO DATE",IF(NOT(ISNUMBER(A1321)),"DATE IS TEXT",IF(A1321&lt;&gt;INT(A1321),"DATE HAS TIME",IF(OR(A1321&lt;DATE(2026,9,16),A1321&gt;TODAY()),"DATE OUT OF RANGE",IF(ISNA(MATCH(B1321,{"SA-DAY","SA-NYT","SYS-DAY","SYS-NYT"},0)),"REFERENCE PROBLEM",IF(ISNA(MATCH(C1321,ItemName,0)),"ITEM NOT IN LIST",IF(OR(NOT(ISNUMBER(D1321)),D1321&lt;=0),"QTY PROBLEM","OK"))))))))</f>
        <v>OK</v>
      </c>
    </row>
    <row r="1322" spans="1:10" x14ac:dyDescent="0.25">
      <c r="A1322" s="25">
        <v>46291</v>
      </c>
      <c r="B1322" s="15" t="s">
        <v>2617</v>
      </c>
      <c r="C1322" s="15" t="s">
        <v>387</v>
      </c>
      <c r="D1322" s="16">
        <v>2</v>
      </c>
      <c r="E1322" s="18">
        <f t="shared" si="99"/>
        <v>80</v>
      </c>
      <c r="F1322" s="18">
        <f t="shared" si="102"/>
        <v>160</v>
      </c>
      <c r="G1322" s="18">
        <f t="shared" si="100"/>
        <v>52.177500000000002</v>
      </c>
      <c r="H1322" s="18">
        <f t="shared" si="101"/>
        <v>55.644999999999996</v>
      </c>
      <c r="J1322" t="str">
        <f ca="1">IF(C1322="","",IF(A1322="","NO DATE",IF(NOT(ISNUMBER(A1322)),"DATE IS TEXT",IF(A1322&lt;&gt;INT(A1322),"DATE HAS TIME",IF(OR(A1322&lt;DATE(2026,9,16),A1322&gt;TODAY()),"DATE OUT OF RANGE",IF(ISNA(MATCH(B1322,{"SA-DAY","SA-NYT","SYS-DAY","SYS-NYT"},0)),"REFERENCE PROBLEM",IF(ISNA(MATCH(C1322,ItemName,0)),"ITEM NOT IN LIST",IF(OR(NOT(ISNUMBER(D1322)),D1322&lt;=0),"QTY PROBLEM","OK"))))))))</f>
        <v>OK</v>
      </c>
    </row>
    <row r="1323" spans="1:10" x14ac:dyDescent="0.25">
      <c r="A1323" s="25">
        <v>46291</v>
      </c>
      <c r="B1323" s="15" t="s">
        <v>2617</v>
      </c>
      <c r="C1323" s="15" t="s">
        <v>419</v>
      </c>
      <c r="D1323" s="16">
        <v>3</v>
      </c>
      <c r="E1323" s="18">
        <f t="shared" si="99"/>
        <v>15</v>
      </c>
      <c r="F1323" s="18">
        <f t="shared" si="102"/>
        <v>45</v>
      </c>
      <c r="G1323" s="18">
        <f t="shared" si="100"/>
        <v>9.7799999999999994</v>
      </c>
      <c r="H1323" s="18">
        <f t="shared" si="101"/>
        <v>15.660000000000004</v>
      </c>
      <c r="J1323" t="str">
        <f ca="1">IF(C1323="","",IF(A1323="","NO DATE",IF(NOT(ISNUMBER(A1323)),"DATE IS TEXT",IF(A1323&lt;&gt;INT(A1323),"DATE HAS TIME",IF(OR(A1323&lt;DATE(2026,9,16),A1323&gt;TODAY()),"DATE OUT OF RANGE",IF(ISNA(MATCH(B1323,{"SA-DAY","SA-NYT","SYS-DAY","SYS-NYT"},0)),"REFERENCE PROBLEM",IF(ISNA(MATCH(C1323,ItemName,0)),"ITEM NOT IN LIST",IF(OR(NOT(ISNUMBER(D1323)),D1323&lt;=0),"QTY PROBLEM","OK"))))))))</f>
        <v>OK</v>
      </c>
    </row>
    <row r="1324" spans="1:10" x14ac:dyDescent="0.25">
      <c r="A1324" s="25">
        <v>46291</v>
      </c>
      <c r="B1324" s="15" t="s">
        <v>2617</v>
      </c>
      <c r="C1324" s="15" t="s">
        <v>431</v>
      </c>
      <c r="D1324" s="16">
        <v>1</v>
      </c>
      <c r="E1324" s="18">
        <f t="shared" si="99"/>
        <v>12</v>
      </c>
      <c r="F1324" s="18">
        <f t="shared" si="102"/>
        <v>12</v>
      </c>
      <c r="G1324" s="18">
        <f t="shared" si="100"/>
        <v>7.8224999999999998</v>
      </c>
      <c r="H1324" s="18">
        <f t="shared" si="101"/>
        <v>4.1775000000000002</v>
      </c>
      <c r="J1324" t="str">
        <f ca="1">IF(C1324="","",IF(A1324="","NO DATE",IF(NOT(ISNUMBER(A1324)),"DATE IS TEXT",IF(A1324&lt;&gt;INT(A1324),"DATE HAS TIME",IF(OR(A1324&lt;DATE(2026,9,16),A1324&gt;TODAY()),"DATE OUT OF RANGE",IF(ISNA(MATCH(B1324,{"SA-DAY","SA-NYT","SYS-DAY","SYS-NYT"},0)),"REFERENCE PROBLEM",IF(ISNA(MATCH(C1324,ItemName,0)),"ITEM NOT IN LIST",IF(OR(NOT(ISNUMBER(D1324)),D1324&lt;=0),"QTY PROBLEM","OK"))))))))</f>
        <v>OK</v>
      </c>
    </row>
    <row r="1325" spans="1:10" x14ac:dyDescent="0.25">
      <c r="A1325" s="25">
        <v>46291</v>
      </c>
      <c r="B1325" s="15" t="s">
        <v>2617</v>
      </c>
      <c r="C1325" s="15" t="s">
        <v>510</v>
      </c>
      <c r="D1325" s="16">
        <v>6</v>
      </c>
      <c r="E1325" s="18">
        <f t="shared" si="99"/>
        <v>40</v>
      </c>
      <c r="F1325" s="18">
        <f t="shared" si="102"/>
        <v>240</v>
      </c>
      <c r="G1325" s="18">
        <f t="shared" si="100"/>
        <v>26.085000000000001</v>
      </c>
      <c r="H1325" s="18">
        <f t="shared" si="101"/>
        <v>83.490000000000009</v>
      </c>
      <c r="J1325" t="str">
        <f ca="1">IF(C1325="","",IF(A1325="","NO DATE",IF(NOT(ISNUMBER(A1325)),"DATE IS TEXT",IF(A1325&lt;&gt;INT(A1325),"DATE HAS TIME",IF(OR(A1325&lt;DATE(2026,9,16),A1325&gt;TODAY()),"DATE OUT OF RANGE",IF(ISNA(MATCH(B1325,{"SA-DAY","SA-NYT","SYS-DAY","SYS-NYT"},0)),"REFERENCE PROBLEM",IF(ISNA(MATCH(C1325,ItemName,0)),"ITEM NOT IN LIST",IF(OR(NOT(ISNUMBER(D1325)),D1325&lt;=0),"QTY PROBLEM","OK"))))))))</f>
        <v>OK</v>
      </c>
    </row>
    <row r="1326" spans="1:10" x14ac:dyDescent="0.25">
      <c r="A1326" s="25">
        <v>46291</v>
      </c>
      <c r="B1326" s="15" t="s">
        <v>2617</v>
      </c>
      <c r="C1326" s="15" t="s">
        <v>516</v>
      </c>
      <c r="D1326" s="16">
        <v>4</v>
      </c>
      <c r="E1326" s="18">
        <f t="shared" si="99"/>
        <v>15</v>
      </c>
      <c r="F1326" s="18">
        <f t="shared" si="102"/>
        <v>60</v>
      </c>
      <c r="G1326" s="18">
        <f t="shared" si="100"/>
        <v>9.7799999999999994</v>
      </c>
      <c r="H1326" s="18">
        <f t="shared" si="101"/>
        <v>20.880000000000003</v>
      </c>
      <c r="J1326" t="str">
        <f ca="1">IF(C1326="","",IF(A1326="","NO DATE",IF(NOT(ISNUMBER(A1326)),"DATE IS TEXT",IF(A1326&lt;&gt;INT(A1326),"DATE HAS TIME",IF(OR(A1326&lt;DATE(2026,9,16),A1326&gt;TODAY()),"DATE OUT OF RANGE",IF(ISNA(MATCH(B1326,{"SA-DAY","SA-NYT","SYS-DAY","SYS-NYT"},0)),"REFERENCE PROBLEM",IF(ISNA(MATCH(C1326,ItemName,0)),"ITEM NOT IN LIST",IF(OR(NOT(ISNUMBER(D1326)),D1326&lt;=0),"QTY PROBLEM","OK"))))))))</f>
        <v>OK</v>
      </c>
    </row>
    <row r="1327" spans="1:10" x14ac:dyDescent="0.25">
      <c r="A1327" s="25">
        <v>46291</v>
      </c>
      <c r="B1327" s="15" t="s">
        <v>2617</v>
      </c>
      <c r="C1327" s="15" t="s">
        <v>522</v>
      </c>
      <c r="D1327" s="16">
        <v>7</v>
      </c>
      <c r="E1327" s="18">
        <f t="shared" si="99"/>
        <v>15</v>
      </c>
      <c r="F1327" s="18">
        <f t="shared" si="102"/>
        <v>105</v>
      </c>
      <c r="G1327" s="18">
        <f t="shared" si="100"/>
        <v>9.7799999999999994</v>
      </c>
      <c r="H1327" s="18">
        <f t="shared" si="101"/>
        <v>36.540000000000006</v>
      </c>
      <c r="J1327" t="str">
        <f ca="1">IF(C1327="","",IF(A1327="","NO DATE",IF(NOT(ISNUMBER(A1327)),"DATE IS TEXT",IF(A1327&lt;&gt;INT(A1327),"DATE HAS TIME",IF(OR(A1327&lt;DATE(2026,9,16),A1327&gt;TODAY()),"DATE OUT OF RANGE",IF(ISNA(MATCH(B1327,{"SA-DAY","SA-NYT","SYS-DAY","SYS-NYT"},0)),"REFERENCE PROBLEM",IF(ISNA(MATCH(C1327,ItemName,0)),"ITEM NOT IN LIST",IF(OR(NOT(ISNUMBER(D1327)),D1327&lt;=0),"QTY PROBLEM","OK"))))))))</f>
        <v>OK</v>
      </c>
    </row>
    <row r="1328" spans="1:10" x14ac:dyDescent="0.25">
      <c r="A1328" s="25">
        <v>46291</v>
      </c>
      <c r="B1328" s="15" t="s">
        <v>2617</v>
      </c>
      <c r="C1328" s="15" t="s">
        <v>635</v>
      </c>
      <c r="D1328" s="16">
        <v>2</v>
      </c>
      <c r="E1328" s="18">
        <f t="shared" si="99"/>
        <v>20</v>
      </c>
      <c r="F1328" s="18">
        <f t="shared" si="102"/>
        <v>40</v>
      </c>
      <c r="G1328" s="18">
        <f t="shared" si="100"/>
        <v>11.533333333333333</v>
      </c>
      <c r="H1328" s="18">
        <f t="shared" si="101"/>
        <v>16.933333333333334</v>
      </c>
      <c r="J1328" t="str">
        <f ca="1">IF(C1328="","",IF(A1328="","NO DATE",IF(NOT(ISNUMBER(A1328)),"DATE IS TEXT",IF(A1328&lt;&gt;INT(A1328),"DATE HAS TIME",IF(OR(A1328&lt;DATE(2026,9,16),A1328&gt;TODAY()),"DATE OUT OF RANGE",IF(ISNA(MATCH(B1328,{"SA-DAY","SA-NYT","SYS-DAY","SYS-NYT"},0)),"REFERENCE PROBLEM",IF(ISNA(MATCH(C1328,ItemName,0)),"ITEM NOT IN LIST",IF(OR(NOT(ISNUMBER(D1328)),D1328&lt;=0),"QTY PROBLEM","OK"))))))))</f>
        <v>OK</v>
      </c>
    </row>
    <row r="1329" spans="1:10" x14ac:dyDescent="0.25">
      <c r="A1329" s="25">
        <v>46291</v>
      </c>
      <c r="B1329" s="15" t="s">
        <v>2617</v>
      </c>
      <c r="C1329" s="15" t="s">
        <v>681</v>
      </c>
      <c r="D1329" s="16">
        <v>1</v>
      </c>
      <c r="E1329" s="18">
        <f t="shared" si="99"/>
        <v>35</v>
      </c>
      <c r="F1329" s="18">
        <f t="shared" si="102"/>
        <v>35</v>
      </c>
      <c r="G1329" s="18">
        <f t="shared" si="100"/>
        <v>22.400000000000002</v>
      </c>
      <c r="H1329" s="18">
        <f t="shared" si="101"/>
        <v>12.599999999999998</v>
      </c>
      <c r="J1329" t="str">
        <f ca="1">IF(C1329="","",IF(A1329="","NO DATE",IF(NOT(ISNUMBER(A1329)),"DATE IS TEXT",IF(A1329&lt;&gt;INT(A1329),"DATE HAS TIME",IF(OR(A1329&lt;DATE(2026,9,16),A1329&gt;TODAY()),"DATE OUT OF RANGE",IF(ISNA(MATCH(B1329,{"SA-DAY","SA-NYT","SYS-DAY","SYS-NYT"},0)),"REFERENCE PROBLEM",IF(ISNA(MATCH(C1329,ItemName,0)),"ITEM NOT IN LIST",IF(OR(NOT(ISNUMBER(D1329)),D1329&lt;=0),"QTY PROBLEM","OK"))))))))</f>
        <v>OK</v>
      </c>
    </row>
    <row r="1330" spans="1:10" x14ac:dyDescent="0.25">
      <c r="A1330" s="25">
        <v>46291</v>
      </c>
      <c r="B1330" s="15" t="s">
        <v>2617</v>
      </c>
      <c r="C1330" s="15" t="s">
        <v>798</v>
      </c>
      <c r="D1330" s="16">
        <v>2</v>
      </c>
      <c r="E1330" s="18">
        <f t="shared" si="99"/>
        <v>10</v>
      </c>
      <c r="F1330" s="18">
        <f t="shared" si="102"/>
        <v>20</v>
      </c>
      <c r="G1330" s="18">
        <f t="shared" si="100"/>
        <v>5.76</v>
      </c>
      <c r="H1330" s="18">
        <f t="shared" si="101"/>
        <v>8.48</v>
      </c>
      <c r="J1330" t="str">
        <f ca="1">IF(C1330="","",IF(A1330="","NO DATE",IF(NOT(ISNUMBER(A1330)),"DATE IS TEXT",IF(A1330&lt;&gt;INT(A1330),"DATE HAS TIME",IF(OR(A1330&lt;DATE(2026,9,16),A1330&gt;TODAY()),"DATE OUT OF RANGE",IF(ISNA(MATCH(B1330,{"SA-DAY","SA-NYT","SYS-DAY","SYS-NYT"},0)),"REFERENCE PROBLEM",IF(ISNA(MATCH(C1330,ItemName,0)),"ITEM NOT IN LIST",IF(OR(NOT(ISNUMBER(D1330)),D1330&lt;=0),"QTY PROBLEM","OK"))))))))</f>
        <v>OK</v>
      </c>
    </row>
    <row r="1331" spans="1:10" x14ac:dyDescent="0.25">
      <c r="A1331" s="25">
        <v>46291</v>
      </c>
      <c r="B1331" s="15" t="s">
        <v>2617</v>
      </c>
      <c r="C1331" s="15" t="s">
        <v>877</v>
      </c>
      <c r="D1331" s="16">
        <v>2</v>
      </c>
      <c r="E1331" s="18">
        <f t="shared" si="99"/>
        <v>40</v>
      </c>
      <c r="F1331" s="18">
        <f t="shared" si="102"/>
        <v>80</v>
      </c>
      <c r="G1331" s="18">
        <f t="shared" si="100"/>
        <v>26.085000000000001</v>
      </c>
      <c r="H1331" s="18">
        <f t="shared" si="101"/>
        <v>27.83</v>
      </c>
      <c r="J1331" t="str">
        <f ca="1">IF(C1331="","",IF(A1331="","NO DATE",IF(NOT(ISNUMBER(A1331)),"DATE IS TEXT",IF(A1331&lt;&gt;INT(A1331),"DATE HAS TIME",IF(OR(A1331&lt;DATE(2026,9,16),A1331&gt;TODAY()),"DATE OUT OF RANGE",IF(ISNA(MATCH(B1331,{"SA-DAY","SA-NYT","SYS-DAY","SYS-NYT"},0)),"REFERENCE PROBLEM",IF(ISNA(MATCH(C1331,ItemName,0)),"ITEM NOT IN LIST",IF(OR(NOT(ISNUMBER(D1331)),D1331&lt;=0),"QTY PROBLEM","OK"))))))))</f>
        <v>OK</v>
      </c>
    </row>
    <row r="1332" spans="1:10" x14ac:dyDescent="0.25">
      <c r="A1332" s="25">
        <v>46291</v>
      </c>
      <c r="B1332" s="15" t="s">
        <v>2617</v>
      </c>
      <c r="C1332" s="15" t="s">
        <v>975</v>
      </c>
      <c r="D1332" s="16">
        <v>1</v>
      </c>
      <c r="E1332" s="18">
        <f t="shared" si="99"/>
        <v>30</v>
      </c>
      <c r="F1332" s="18">
        <f t="shared" si="102"/>
        <v>30</v>
      </c>
      <c r="G1332" s="18">
        <f t="shared" si="100"/>
        <v>19.567499999999999</v>
      </c>
      <c r="H1332" s="18">
        <f t="shared" si="101"/>
        <v>10.432500000000001</v>
      </c>
      <c r="J1332" t="str">
        <f ca="1">IF(C1332="","",IF(A1332="","NO DATE",IF(NOT(ISNUMBER(A1332)),"DATE IS TEXT",IF(A1332&lt;&gt;INT(A1332),"DATE HAS TIME",IF(OR(A1332&lt;DATE(2026,9,16),A1332&gt;TODAY()),"DATE OUT OF RANGE",IF(ISNA(MATCH(B1332,{"SA-DAY","SA-NYT","SYS-DAY","SYS-NYT"},0)),"REFERENCE PROBLEM",IF(ISNA(MATCH(C1332,ItemName,0)),"ITEM NOT IN LIST",IF(OR(NOT(ISNUMBER(D1332)),D1332&lt;=0),"QTY PROBLEM","OK"))))))))</f>
        <v>OK</v>
      </c>
    </row>
    <row r="1333" spans="1:10" x14ac:dyDescent="0.25">
      <c r="A1333" s="25">
        <v>46291</v>
      </c>
      <c r="B1333" s="15" t="s">
        <v>2617</v>
      </c>
      <c r="C1333" s="15" t="s">
        <v>1053</v>
      </c>
      <c r="D1333" s="16">
        <v>3</v>
      </c>
      <c r="E1333" s="18">
        <f t="shared" si="99"/>
        <v>30</v>
      </c>
      <c r="F1333" s="18">
        <f t="shared" si="102"/>
        <v>90</v>
      </c>
      <c r="G1333" s="18">
        <f t="shared" si="100"/>
        <v>12.8</v>
      </c>
      <c r="H1333" s="18">
        <f t="shared" si="101"/>
        <v>51.599999999999994</v>
      </c>
      <c r="J1333" t="str">
        <f ca="1">IF(C1333="","",IF(A1333="","NO DATE",IF(NOT(ISNUMBER(A1333)),"DATE IS TEXT",IF(A1333&lt;&gt;INT(A1333),"DATE HAS TIME",IF(OR(A1333&lt;DATE(2026,9,16),A1333&gt;TODAY()),"DATE OUT OF RANGE",IF(ISNA(MATCH(B1333,{"SA-DAY","SA-NYT","SYS-DAY","SYS-NYT"},0)),"REFERENCE PROBLEM",IF(ISNA(MATCH(C1333,ItemName,0)),"ITEM NOT IN LIST",IF(OR(NOT(ISNUMBER(D1333)),D1333&lt;=0),"QTY PROBLEM","OK"))))))))</f>
        <v>OK</v>
      </c>
    </row>
    <row r="1334" spans="1:10" x14ac:dyDescent="0.25">
      <c r="A1334" s="25">
        <v>46291</v>
      </c>
      <c r="B1334" s="15" t="s">
        <v>2617</v>
      </c>
      <c r="C1334" s="15" t="s">
        <v>1383</v>
      </c>
      <c r="D1334" s="16">
        <v>1</v>
      </c>
      <c r="E1334" s="18">
        <f t="shared" si="99"/>
        <v>15</v>
      </c>
      <c r="F1334" s="18">
        <f t="shared" si="102"/>
        <v>15</v>
      </c>
      <c r="G1334" s="18">
        <f t="shared" si="100"/>
        <v>9.7799999999999994</v>
      </c>
      <c r="H1334" s="18">
        <f t="shared" si="101"/>
        <v>5.2200000000000006</v>
      </c>
      <c r="J1334" t="str">
        <f ca="1">IF(C1334="","",IF(A1334="","NO DATE",IF(NOT(ISNUMBER(A1334)),"DATE IS TEXT",IF(A1334&lt;&gt;INT(A1334),"DATE HAS TIME",IF(OR(A1334&lt;DATE(2026,9,16),A1334&gt;TODAY()),"DATE OUT OF RANGE",IF(ISNA(MATCH(B1334,{"SA-DAY","SA-NYT","SYS-DAY","SYS-NYT"},0)),"REFERENCE PROBLEM",IF(ISNA(MATCH(C1334,ItemName,0)),"ITEM NOT IN LIST",IF(OR(NOT(ISNUMBER(D1334)),D1334&lt;=0),"QTY PROBLEM","OK"))))))))</f>
        <v>OK</v>
      </c>
    </row>
    <row r="1335" spans="1:10" x14ac:dyDescent="0.25">
      <c r="A1335" s="25">
        <v>46291</v>
      </c>
      <c r="B1335" s="15" t="s">
        <v>2617</v>
      </c>
      <c r="C1335" s="15" t="s">
        <v>1389</v>
      </c>
      <c r="D1335" s="16">
        <v>1</v>
      </c>
      <c r="E1335" s="18">
        <f t="shared" si="99"/>
        <v>25</v>
      </c>
      <c r="F1335" s="18">
        <f t="shared" si="102"/>
        <v>25</v>
      </c>
      <c r="G1335" s="18">
        <f t="shared" si="100"/>
        <v>17.266666666666666</v>
      </c>
      <c r="H1335" s="18">
        <f t="shared" si="101"/>
        <v>7.7333333333333343</v>
      </c>
      <c r="J1335" t="str">
        <f ca="1">IF(C1335="","",IF(A1335="","NO DATE",IF(NOT(ISNUMBER(A1335)),"DATE IS TEXT",IF(A1335&lt;&gt;INT(A1335),"DATE HAS TIME",IF(OR(A1335&lt;DATE(2026,9,16),A1335&gt;TODAY()),"DATE OUT OF RANGE",IF(ISNA(MATCH(B1335,{"SA-DAY","SA-NYT","SYS-DAY","SYS-NYT"},0)),"REFERENCE PROBLEM",IF(ISNA(MATCH(C1335,ItemName,0)),"ITEM NOT IN LIST",IF(OR(NOT(ISNUMBER(D1335)),D1335&lt;=0),"QTY PROBLEM","OK"))))))))</f>
        <v>OK</v>
      </c>
    </row>
    <row r="1336" spans="1:10" x14ac:dyDescent="0.25">
      <c r="A1336" s="25">
        <v>46291</v>
      </c>
      <c r="B1336" s="15" t="s">
        <v>2617</v>
      </c>
      <c r="C1336" s="15" t="s">
        <v>1255</v>
      </c>
      <c r="D1336" s="16">
        <v>2</v>
      </c>
      <c r="E1336" s="18">
        <f t="shared" si="99"/>
        <v>35</v>
      </c>
      <c r="F1336" s="18">
        <f t="shared" si="102"/>
        <v>70</v>
      </c>
      <c r="G1336" s="18">
        <f t="shared" si="100"/>
        <v>26.68</v>
      </c>
      <c r="H1336" s="18">
        <f t="shared" si="101"/>
        <v>16.64</v>
      </c>
      <c r="J1336" t="str">
        <f ca="1">IF(C1336="","",IF(A1336="","NO DATE",IF(NOT(ISNUMBER(A1336)),"DATE IS TEXT",IF(A1336&lt;&gt;INT(A1336),"DATE HAS TIME",IF(OR(A1336&lt;DATE(2026,9,16),A1336&gt;TODAY()),"DATE OUT OF RANGE",IF(ISNA(MATCH(B1336,{"SA-DAY","SA-NYT","SYS-DAY","SYS-NYT"},0)),"REFERENCE PROBLEM",IF(ISNA(MATCH(C1336,ItemName,0)),"ITEM NOT IN LIST",IF(OR(NOT(ISNUMBER(D1336)),D1336&lt;=0),"QTY PROBLEM","OK"))))))))</f>
        <v>OK</v>
      </c>
    </row>
    <row r="1337" spans="1:10" x14ac:dyDescent="0.25">
      <c r="A1337" s="25">
        <v>46291</v>
      </c>
      <c r="B1337" s="15" t="s">
        <v>2617</v>
      </c>
      <c r="C1337" s="15" t="s">
        <v>1395</v>
      </c>
      <c r="D1337" s="16">
        <v>1</v>
      </c>
      <c r="E1337" s="18">
        <f t="shared" si="99"/>
        <v>15</v>
      </c>
      <c r="F1337" s="18">
        <f t="shared" si="102"/>
        <v>15</v>
      </c>
      <c r="G1337" s="18">
        <f t="shared" si="100"/>
        <v>7.9166666666666652</v>
      </c>
      <c r="H1337" s="18">
        <f t="shared" si="101"/>
        <v>7.0833333333333348</v>
      </c>
      <c r="J1337" t="str">
        <f ca="1">IF(C1337="","",IF(A1337="","NO DATE",IF(NOT(ISNUMBER(A1337)),"DATE IS TEXT",IF(A1337&lt;&gt;INT(A1337),"DATE HAS TIME",IF(OR(A1337&lt;DATE(2026,9,16),A1337&gt;TODAY()),"DATE OUT OF RANGE",IF(ISNA(MATCH(B1337,{"SA-DAY","SA-NYT","SYS-DAY","SYS-NYT"},0)),"REFERENCE PROBLEM",IF(ISNA(MATCH(C1337,ItemName,0)),"ITEM NOT IN LIST",IF(OR(NOT(ISNUMBER(D1337)),D1337&lt;=0),"QTY PROBLEM","OK"))))))))</f>
        <v>OK</v>
      </c>
    </row>
    <row r="1338" spans="1:10" x14ac:dyDescent="0.25">
      <c r="A1338" s="25">
        <v>46291</v>
      </c>
      <c r="B1338" s="15" t="s">
        <v>2617</v>
      </c>
      <c r="C1338" s="15" t="s">
        <v>1415</v>
      </c>
      <c r="D1338" s="16">
        <v>1</v>
      </c>
      <c r="E1338" s="18">
        <f t="shared" si="99"/>
        <v>15</v>
      </c>
      <c r="F1338" s="18">
        <f t="shared" si="102"/>
        <v>15</v>
      </c>
      <c r="G1338" s="18">
        <f t="shared" si="100"/>
        <v>9.7799999999999994</v>
      </c>
      <c r="H1338" s="18">
        <f t="shared" si="101"/>
        <v>5.2200000000000006</v>
      </c>
      <c r="J1338" t="str">
        <f ca="1">IF(C1338="","",IF(A1338="","NO DATE",IF(NOT(ISNUMBER(A1338)),"DATE IS TEXT",IF(A1338&lt;&gt;INT(A1338),"DATE HAS TIME",IF(OR(A1338&lt;DATE(2026,9,16),A1338&gt;TODAY()),"DATE OUT OF RANGE",IF(ISNA(MATCH(B1338,{"SA-DAY","SA-NYT","SYS-DAY","SYS-NYT"},0)),"REFERENCE PROBLEM",IF(ISNA(MATCH(C1338,ItemName,0)),"ITEM NOT IN LIST",IF(OR(NOT(ISNUMBER(D1338)),D1338&lt;=0),"QTY PROBLEM","OK"))))))))</f>
        <v>OK</v>
      </c>
    </row>
    <row r="1339" spans="1:10" x14ac:dyDescent="0.25">
      <c r="A1339" s="25">
        <v>46291</v>
      </c>
      <c r="B1339" s="15" t="s">
        <v>2617</v>
      </c>
      <c r="C1339" s="15" t="s">
        <v>1423</v>
      </c>
      <c r="D1339" s="16">
        <v>2</v>
      </c>
      <c r="E1339" s="18">
        <f t="shared" si="99"/>
        <v>15</v>
      </c>
      <c r="F1339" s="18">
        <f t="shared" si="102"/>
        <v>30</v>
      </c>
      <c r="G1339" s="18">
        <f t="shared" si="100"/>
        <v>9.7799999999999994</v>
      </c>
      <c r="H1339" s="18">
        <f t="shared" si="101"/>
        <v>10.440000000000001</v>
      </c>
      <c r="J1339" t="str">
        <f ca="1">IF(C1339="","",IF(A1339="","NO DATE",IF(NOT(ISNUMBER(A1339)),"DATE IS TEXT",IF(A1339&lt;&gt;INT(A1339),"DATE HAS TIME",IF(OR(A1339&lt;DATE(2026,9,16),A1339&gt;TODAY()),"DATE OUT OF RANGE",IF(ISNA(MATCH(B1339,{"SA-DAY","SA-NYT","SYS-DAY","SYS-NYT"},0)),"REFERENCE PROBLEM",IF(ISNA(MATCH(C1339,ItemName,0)),"ITEM NOT IN LIST",IF(OR(NOT(ISNUMBER(D1339)),D1339&lt;=0),"QTY PROBLEM","OK"))))))))</f>
        <v>OK</v>
      </c>
    </row>
    <row r="1340" spans="1:10" x14ac:dyDescent="0.25">
      <c r="A1340" s="25">
        <v>46291</v>
      </c>
      <c r="B1340" s="15" t="s">
        <v>2617</v>
      </c>
      <c r="C1340" s="15" t="s">
        <v>1551</v>
      </c>
      <c r="D1340" s="16">
        <v>2</v>
      </c>
      <c r="E1340" s="18">
        <f t="shared" si="99"/>
        <v>35</v>
      </c>
      <c r="F1340" s="18">
        <f t="shared" si="102"/>
        <v>70</v>
      </c>
      <c r="G1340" s="18">
        <f t="shared" si="100"/>
        <v>25.813333333333333</v>
      </c>
      <c r="H1340" s="18">
        <f t="shared" si="101"/>
        <v>18.373333333333335</v>
      </c>
      <c r="J1340" t="str">
        <f ca="1">IF(C1340="","",IF(A1340="","NO DATE",IF(NOT(ISNUMBER(A1340)),"DATE IS TEXT",IF(A1340&lt;&gt;INT(A1340),"DATE HAS TIME",IF(OR(A1340&lt;DATE(2026,9,16),A1340&gt;TODAY()),"DATE OUT OF RANGE",IF(ISNA(MATCH(B1340,{"SA-DAY","SA-NYT","SYS-DAY","SYS-NYT"},0)),"REFERENCE PROBLEM",IF(ISNA(MATCH(C1340,ItemName,0)),"ITEM NOT IN LIST",IF(OR(NOT(ISNUMBER(D1340)),D1340&lt;=0),"QTY PROBLEM","OK"))))))))</f>
        <v>OK</v>
      </c>
    </row>
    <row r="1341" spans="1:10" x14ac:dyDescent="0.25">
      <c r="A1341" s="25">
        <v>46291</v>
      </c>
      <c r="B1341" s="15" t="s">
        <v>2617</v>
      </c>
      <c r="C1341" s="15" t="s">
        <v>1553</v>
      </c>
      <c r="D1341" s="16">
        <v>8</v>
      </c>
      <c r="E1341" s="18">
        <f t="shared" si="99"/>
        <v>20</v>
      </c>
      <c r="F1341" s="18">
        <f t="shared" si="102"/>
        <v>160</v>
      </c>
      <c r="G1341" s="18">
        <f t="shared" si="100"/>
        <v>13.106666666666667</v>
      </c>
      <c r="H1341" s="18">
        <f t="shared" si="101"/>
        <v>55.146666666666661</v>
      </c>
      <c r="J1341" t="str">
        <f ca="1">IF(C1341="","",IF(A1341="","NO DATE",IF(NOT(ISNUMBER(A1341)),"DATE IS TEXT",IF(A1341&lt;&gt;INT(A1341),"DATE HAS TIME",IF(OR(A1341&lt;DATE(2026,9,16),A1341&gt;TODAY()),"DATE OUT OF RANGE",IF(ISNA(MATCH(B1341,{"SA-DAY","SA-NYT","SYS-DAY","SYS-NYT"},0)),"REFERENCE PROBLEM",IF(ISNA(MATCH(C1341,ItemName,0)),"ITEM NOT IN LIST",IF(OR(NOT(ISNUMBER(D1341)),D1341&lt;=0),"QTY PROBLEM","OK"))))))))</f>
        <v>OK</v>
      </c>
    </row>
    <row r="1342" spans="1:10" x14ac:dyDescent="0.25">
      <c r="A1342" s="25">
        <v>46291</v>
      </c>
      <c r="B1342" s="15" t="s">
        <v>2617</v>
      </c>
      <c r="C1342" s="15" t="s">
        <v>1561</v>
      </c>
      <c r="D1342" s="16">
        <v>2</v>
      </c>
      <c r="E1342" s="18">
        <f t="shared" si="99"/>
        <v>20</v>
      </c>
      <c r="F1342" s="18">
        <f t="shared" si="102"/>
        <v>40</v>
      </c>
      <c r="G1342" s="18">
        <f t="shared" si="100"/>
        <v>13.106666666666667</v>
      </c>
      <c r="H1342" s="18">
        <f t="shared" si="101"/>
        <v>13.786666666666665</v>
      </c>
      <c r="J1342" t="str">
        <f ca="1">IF(C1342="","",IF(A1342="","NO DATE",IF(NOT(ISNUMBER(A1342)),"DATE IS TEXT",IF(A1342&lt;&gt;INT(A1342),"DATE HAS TIME",IF(OR(A1342&lt;DATE(2026,9,16),A1342&gt;TODAY()),"DATE OUT OF RANGE",IF(ISNA(MATCH(B1342,{"SA-DAY","SA-NYT","SYS-DAY","SYS-NYT"},0)),"REFERENCE PROBLEM",IF(ISNA(MATCH(C1342,ItemName,0)),"ITEM NOT IN LIST",IF(OR(NOT(ISNUMBER(D1342)),D1342&lt;=0),"QTY PROBLEM","OK"))))))))</f>
        <v>OK</v>
      </c>
    </row>
    <row r="1343" spans="1:10" x14ac:dyDescent="0.25">
      <c r="A1343" s="25">
        <v>46291</v>
      </c>
      <c r="B1343" s="15" t="s">
        <v>2617</v>
      </c>
      <c r="C1343" s="15" t="s">
        <v>1569</v>
      </c>
      <c r="D1343" s="16">
        <v>1</v>
      </c>
      <c r="E1343" s="18">
        <f t="shared" si="99"/>
        <v>20</v>
      </c>
      <c r="F1343" s="18">
        <f t="shared" si="102"/>
        <v>20</v>
      </c>
      <c r="G1343" s="18">
        <f t="shared" si="100"/>
        <v>13.106666666666667</v>
      </c>
      <c r="H1343" s="18">
        <f t="shared" si="101"/>
        <v>6.8933333333333326</v>
      </c>
      <c r="J1343" t="str">
        <f ca="1">IF(C1343="","",IF(A1343="","NO DATE",IF(NOT(ISNUMBER(A1343)),"DATE IS TEXT",IF(A1343&lt;&gt;INT(A1343),"DATE HAS TIME",IF(OR(A1343&lt;DATE(2026,9,16),A1343&gt;TODAY()),"DATE OUT OF RANGE",IF(ISNA(MATCH(B1343,{"SA-DAY","SA-NYT","SYS-DAY","SYS-NYT"},0)),"REFERENCE PROBLEM",IF(ISNA(MATCH(C1343,ItemName,0)),"ITEM NOT IN LIST",IF(OR(NOT(ISNUMBER(D1343)),D1343&lt;=0),"QTY PROBLEM","OK"))))))))</f>
        <v>OK</v>
      </c>
    </row>
    <row r="1344" spans="1:10" x14ac:dyDescent="0.25">
      <c r="A1344" s="25">
        <v>46291</v>
      </c>
      <c r="B1344" s="15" t="s">
        <v>2617</v>
      </c>
      <c r="C1344" s="15" t="s">
        <v>1723</v>
      </c>
      <c r="D1344" s="16">
        <v>1</v>
      </c>
      <c r="E1344" s="18">
        <f t="shared" si="99"/>
        <v>10</v>
      </c>
      <c r="F1344" s="18">
        <f t="shared" si="102"/>
        <v>10</v>
      </c>
      <c r="G1344" s="18">
        <f t="shared" si="100"/>
        <v>6.5250000000000004</v>
      </c>
      <c r="H1344" s="18">
        <f t="shared" si="101"/>
        <v>3.4749999999999996</v>
      </c>
      <c r="J1344" t="str">
        <f ca="1">IF(C1344="","",IF(A1344="","NO DATE",IF(NOT(ISNUMBER(A1344)),"DATE IS TEXT",IF(A1344&lt;&gt;INT(A1344),"DATE HAS TIME",IF(OR(A1344&lt;DATE(2026,9,16),A1344&gt;TODAY()),"DATE OUT OF RANGE",IF(ISNA(MATCH(B1344,{"SA-DAY","SA-NYT","SYS-DAY","SYS-NYT"},0)),"REFERENCE PROBLEM",IF(ISNA(MATCH(C1344,ItemName,0)),"ITEM NOT IN LIST",IF(OR(NOT(ISNUMBER(D1344)),D1344&lt;=0),"QTY PROBLEM","OK"))))))))</f>
        <v>OK</v>
      </c>
    </row>
    <row r="1345" spans="1:10" x14ac:dyDescent="0.25">
      <c r="A1345" s="25">
        <v>46291</v>
      </c>
      <c r="B1345" s="15" t="s">
        <v>2617</v>
      </c>
      <c r="C1345" s="15" t="s">
        <v>1745</v>
      </c>
      <c r="D1345" s="16">
        <v>4</v>
      </c>
      <c r="E1345" s="18">
        <f t="shared" si="99"/>
        <v>10</v>
      </c>
      <c r="F1345" s="18">
        <f t="shared" si="102"/>
        <v>40</v>
      </c>
      <c r="G1345" s="18">
        <f t="shared" si="100"/>
        <v>6.5250000000000004</v>
      </c>
      <c r="H1345" s="18">
        <f t="shared" si="101"/>
        <v>13.899999999999999</v>
      </c>
      <c r="J1345" t="str">
        <f ca="1">IF(C1345="","",IF(A1345="","NO DATE",IF(NOT(ISNUMBER(A1345)),"DATE IS TEXT",IF(A1345&lt;&gt;INT(A1345),"DATE HAS TIME",IF(OR(A1345&lt;DATE(2026,9,16),A1345&gt;TODAY()),"DATE OUT OF RANGE",IF(ISNA(MATCH(B1345,{"SA-DAY","SA-NYT","SYS-DAY","SYS-NYT"},0)),"REFERENCE PROBLEM",IF(ISNA(MATCH(C1345,ItemName,0)),"ITEM NOT IN LIST",IF(OR(NOT(ISNUMBER(D1345)),D1345&lt;=0),"QTY PROBLEM","OK"))))))))</f>
        <v>OK</v>
      </c>
    </row>
    <row r="1346" spans="1:10" x14ac:dyDescent="0.25">
      <c r="A1346" s="25">
        <v>46291</v>
      </c>
      <c r="B1346" s="15" t="s">
        <v>2617</v>
      </c>
      <c r="C1346" s="15" t="s">
        <v>2098</v>
      </c>
      <c r="D1346" s="16">
        <v>1</v>
      </c>
      <c r="E1346" s="18">
        <f t="shared" si="99"/>
        <v>15</v>
      </c>
      <c r="F1346" s="18">
        <f t="shared" si="102"/>
        <v>15</v>
      </c>
      <c r="G1346" s="18">
        <f t="shared" si="100"/>
        <v>9.7799999999999994</v>
      </c>
      <c r="H1346" s="18">
        <f t="shared" si="101"/>
        <v>5.2200000000000006</v>
      </c>
      <c r="J1346" t="str">
        <f ca="1">IF(C1346="","",IF(A1346="","NO DATE",IF(NOT(ISNUMBER(A1346)),"DATE IS TEXT",IF(A1346&lt;&gt;INT(A1346),"DATE HAS TIME",IF(OR(A1346&lt;DATE(2026,9,16),A1346&gt;TODAY()),"DATE OUT OF RANGE",IF(ISNA(MATCH(B1346,{"SA-DAY","SA-NYT","SYS-DAY","SYS-NYT"},0)),"REFERENCE PROBLEM",IF(ISNA(MATCH(C1346,ItemName,0)),"ITEM NOT IN LIST",IF(OR(NOT(ISNUMBER(D1346)),D1346&lt;=0),"QTY PROBLEM","OK"))))))))</f>
        <v>OK</v>
      </c>
    </row>
    <row r="1347" spans="1:10" x14ac:dyDescent="0.25">
      <c r="A1347" s="25">
        <v>46291</v>
      </c>
      <c r="B1347" s="15" t="s">
        <v>2617</v>
      </c>
      <c r="C1347" s="15" t="s">
        <v>2156</v>
      </c>
      <c r="D1347" s="16">
        <v>2</v>
      </c>
      <c r="E1347" s="18">
        <f t="shared" si="99"/>
        <v>30</v>
      </c>
      <c r="F1347" s="18">
        <f t="shared" si="102"/>
        <v>60</v>
      </c>
      <c r="G1347" s="18">
        <f t="shared" si="100"/>
        <v>16.305</v>
      </c>
      <c r="H1347" s="18">
        <f t="shared" si="101"/>
        <v>27.39</v>
      </c>
      <c r="J1347" t="str">
        <f ca="1">IF(C1347="","",IF(A1347="","NO DATE",IF(NOT(ISNUMBER(A1347)),"DATE IS TEXT",IF(A1347&lt;&gt;INT(A1347),"DATE HAS TIME",IF(OR(A1347&lt;DATE(2026,9,16),A1347&gt;TODAY()),"DATE OUT OF RANGE",IF(ISNA(MATCH(B1347,{"SA-DAY","SA-NYT","SYS-DAY","SYS-NYT"},0)),"REFERENCE PROBLEM",IF(ISNA(MATCH(C1347,ItemName,0)),"ITEM NOT IN LIST",IF(OR(NOT(ISNUMBER(D1347)),D1347&lt;=0),"QTY PROBLEM","OK"))))))))</f>
        <v>OK</v>
      </c>
    </row>
    <row r="1348" spans="1:10" x14ac:dyDescent="0.25">
      <c r="A1348" s="25">
        <v>46291</v>
      </c>
      <c r="B1348" s="15" t="s">
        <v>2617</v>
      </c>
      <c r="C1348" s="15" t="s">
        <v>2504</v>
      </c>
      <c r="D1348" s="16">
        <v>2</v>
      </c>
      <c r="E1348" s="18">
        <f t="shared" si="99"/>
        <v>10</v>
      </c>
      <c r="F1348" s="18">
        <f t="shared" si="102"/>
        <v>20</v>
      </c>
      <c r="G1348" s="18">
        <f t="shared" si="100"/>
        <v>0</v>
      </c>
      <c r="H1348" s="18">
        <f t="shared" si="101"/>
        <v>20</v>
      </c>
      <c r="J1348" t="str">
        <f ca="1">IF(C1348="","",IF(A1348="","NO DATE",IF(NOT(ISNUMBER(A1348)),"DATE IS TEXT",IF(A1348&lt;&gt;INT(A1348),"DATE HAS TIME",IF(OR(A1348&lt;DATE(2026,9,16),A1348&gt;TODAY()),"DATE OUT OF RANGE",IF(ISNA(MATCH(B1348,{"SA-DAY","SA-NYT","SYS-DAY","SYS-NYT"},0)),"REFERENCE PROBLEM",IF(ISNA(MATCH(C1348,ItemName,0)),"ITEM NOT IN LIST",IF(OR(NOT(ISNUMBER(D1348)),D1348&lt;=0),"QTY PROBLEM","OK"))))))))</f>
        <v>OK</v>
      </c>
    </row>
    <row r="1349" spans="1:10" x14ac:dyDescent="0.25">
      <c r="A1349" s="25">
        <v>46291</v>
      </c>
      <c r="B1349" s="15" t="s">
        <v>2617</v>
      </c>
      <c r="C1349" s="15" t="s">
        <v>2198</v>
      </c>
      <c r="D1349" s="16">
        <v>2</v>
      </c>
      <c r="E1349" s="18">
        <f t="shared" si="99"/>
        <v>15</v>
      </c>
      <c r="F1349" s="18">
        <f t="shared" si="102"/>
        <v>30</v>
      </c>
      <c r="G1349" s="18">
        <f t="shared" si="100"/>
        <v>9.7799999999999994</v>
      </c>
      <c r="H1349" s="18">
        <f t="shared" si="101"/>
        <v>10.440000000000001</v>
      </c>
      <c r="J1349" t="str">
        <f ca="1">IF(C1349="","",IF(A1349="","NO DATE",IF(NOT(ISNUMBER(A1349)),"DATE IS TEXT",IF(A1349&lt;&gt;INT(A1349),"DATE HAS TIME",IF(OR(A1349&lt;DATE(2026,9,16),A1349&gt;TODAY()),"DATE OUT OF RANGE",IF(ISNA(MATCH(B1349,{"SA-DAY","SA-NYT","SYS-DAY","SYS-NYT"},0)),"REFERENCE PROBLEM",IF(ISNA(MATCH(C1349,ItemName,0)),"ITEM NOT IN LIST",IF(OR(NOT(ISNUMBER(D1349)),D1349&lt;=0),"QTY PROBLEM","OK"))))))))</f>
        <v>OK</v>
      </c>
    </row>
    <row r="1350" spans="1:10" x14ac:dyDescent="0.25">
      <c r="A1350" s="25">
        <v>46291</v>
      </c>
      <c r="B1350" s="15" t="s">
        <v>2617</v>
      </c>
      <c r="C1350" s="15" t="s">
        <v>2420</v>
      </c>
      <c r="D1350" s="16">
        <v>1</v>
      </c>
      <c r="E1350" s="18">
        <f t="shared" si="99"/>
        <v>15</v>
      </c>
      <c r="F1350" s="18">
        <f t="shared" si="102"/>
        <v>15</v>
      </c>
      <c r="G1350" s="18">
        <f t="shared" si="100"/>
        <v>8.3553333333333324</v>
      </c>
      <c r="H1350" s="18">
        <f t="shared" si="101"/>
        <v>6.6446666666666676</v>
      </c>
      <c r="J1350" t="str">
        <f ca="1">IF(C1350="","",IF(A1350="","NO DATE",IF(NOT(ISNUMBER(A1350)),"DATE IS TEXT",IF(A1350&lt;&gt;INT(A1350),"DATE HAS TIME",IF(OR(A1350&lt;DATE(2026,9,16),A1350&gt;TODAY()),"DATE OUT OF RANGE",IF(ISNA(MATCH(B1350,{"SA-DAY","SA-NYT","SYS-DAY","SYS-NYT"},0)),"REFERENCE PROBLEM",IF(ISNA(MATCH(C1350,ItemName,0)),"ITEM NOT IN LIST",IF(OR(NOT(ISNUMBER(D1350)),D1350&lt;=0),"QTY PROBLEM","OK"))))))))</f>
        <v>OK</v>
      </c>
    </row>
    <row r="1351" spans="1:10" x14ac:dyDescent="0.25">
      <c r="A1351" s="25">
        <v>46291</v>
      </c>
      <c r="B1351" s="15" t="s">
        <v>2617</v>
      </c>
      <c r="C1351" s="15" t="s">
        <v>2440</v>
      </c>
      <c r="D1351" s="16">
        <v>7</v>
      </c>
      <c r="E1351" s="18">
        <f t="shared" si="99"/>
        <v>12</v>
      </c>
      <c r="F1351" s="18">
        <f t="shared" si="102"/>
        <v>84</v>
      </c>
      <c r="G1351" s="18">
        <f t="shared" si="100"/>
        <v>7.8224999999999998</v>
      </c>
      <c r="H1351" s="18">
        <f t="shared" si="101"/>
        <v>29.2425</v>
      </c>
      <c r="J1351" t="str">
        <f ca="1">IF(C1351="","",IF(A1351="","NO DATE",IF(NOT(ISNUMBER(A1351)),"DATE IS TEXT",IF(A1351&lt;&gt;INT(A1351),"DATE HAS TIME",IF(OR(A1351&lt;DATE(2026,9,16),A1351&gt;TODAY()),"DATE OUT OF RANGE",IF(ISNA(MATCH(B1351,{"SA-DAY","SA-NYT","SYS-DAY","SYS-NYT"},0)),"REFERENCE PROBLEM",IF(ISNA(MATCH(C1351,ItemName,0)),"ITEM NOT IN LIST",IF(OR(NOT(ISNUMBER(D1351)),D1351&lt;=0),"QTY PROBLEM","OK"))))))))</f>
        <v>OK</v>
      </c>
    </row>
    <row r="1352" spans="1:10" x14ac:dyDescent="0.25">
      <c r="A1352" s="25">
        <v>46292</v>
      </c>
      <c r="B1352" s="15" t="s">
        <v>2616</v>
      </c>
      <c r="C1352" s="15" t="s">
        <v>128</v>
      </c>
      <c r="D1352" s="16">
        <v>22</v>
      </c>
      <c r="E1352" s="18">
        <f t="shared" si="99"/>
        <v>7</v>
      </c>
      <c r="F1352" s="18">
        <f t="shared" si="102"/>
        <v>154</v>
      </c>
      <c r="G1352" s="18">
        <f t="shared" si="100"/>
        <v>4.5674999999999999</v>
      </c>
      <c r="H1352" s="18">
        <f t="shared" si="101"/>
        <v>53.515000000000001</v>
      </c>
      <c r="J1352" t="str">
        <f ca="1">IF(C1352="","",IF(A1352="","NO DATE",IF(NOT(ISNUMBER(A1352)),"DATE IS TEXT",IF(A1352&lt;&gt;INT(A1352),"DATE HAS TIME",IF(OR(A1352&lt;DATE(2026,9,16),A1352&gt;TODAY()),"DATE OUT OF RANGE",IF(ISNA(MATCH(B1352,{"SA-DAY","SA-NYT","SYS-DAY","SYS-NYT"},0)),"REFERENCE PROBLEM",IF(ISNA(MATCH(C1352,ItemName,0)),"ITEM NOT IN LIST",IF(OR(NOT(ISNUMBER(D1352)),D1352&lt;=0),"QTY PROBLEM","OK"))))))))</f>
        <v>OK</v>
      </c>
    </row>
    <row r="1353" spans="1:10" x14ac:dyDescent="0.25">
      <c r="A1353" s="25">
        <v>46292</v>
      </c>
      <c r="B1353" s="15" t="s">
        <v>2616</v>
      </c>
      <c r="C1353" s="15" t="s">
        <v>235</v>
      </c>
      <c r="D1353" s="16">
        <v>38</v>
      </c>
      <c r="E1353" s="18">
        <f t="shared" si="99"/>
        <v>15</v>
      </c>
      <c r="F1353" s="18">
        <f t="shared" si="102"/>
        <v>570</v>
      </c>
      <c r="G1353" s="18">
        <f t="shared" si="100"/>
        <v>9.1466666666666665</v>
      </c>
      <c r="H1353" s="18">
        <f t="shared" si="101"/>
        <v>222.42666666666668</v>
      </c>
      <c r="J1353" t="str">
        <f ca="1">IF(C1353="","",IF(A1353="","NO DATE",IF(NOT(ISNUMBER(A1353)),"DATE IS TEXT",IF(A1353&lt;&gt;INT(A1353),"DATE HAS TIME",IF(OR(A1353&lt;DATE(2026,9,16),A1353&gt;TODAY()),"DATE OUT OF RANGE",IF(ISNA(MATCH(B1353,{"SA-DAY","SA-NYT","SYS-DAY","SYS-NYT"},0)),"REFERENCE PROBLEM",IF(ISNA(MATCH(C1353,ItemName,0)),"ITEM NOT IN LIST",IF(OR(NOT(ISNUMBER(D1353)),D1353&lt;=0),"QTY PROBLEM","OK"))))))))</f>
        <v>OK</v>
      </c>
    </row>
    <row r="1354" spans="1:10" x14ac:dyDescent="0.25">
      <c r="A1354" s="25">
        <v>46292</v>
      </c>
      <c r="B1354" s="15" t="s">
        <v>2616</v>
      </c>
      <c r="C1354" s="15" t="s">
        <v>237</v>
      </c>
      <c r="D1354" s="16">
        <v>14</v>
      </c>
      <c r="E1354" s="18">
        <f t="shared" si="99"/>
        <v>35</v>
      </c>
      <c r="F1354" s="18">
        <f t="shared" si="102"/>
        <v>490</v>
      </c>
      <c r="G1354" s="18">
        <f t="shared" si="100"/>
        <v>24.16</v>
      </c>
      <c r="H1354" s="18">
        <f t="shared" si="101"/>
        <v>151.76</v>
      </c>
      <c r="J1354" t="str">
        <f ca="1">IF(C1354="","",IF(A1354="","NO DATE",IF(NOT(ISNUMBER(A1354)),"DATE IS TEXT",IF(A1354&lt;&gt;INT(A1354),"DATE HAS TIME",IF(OR(A1354&lt;DATE(2026,9,16),A1354&gt;TODAY()),"DATE OUT OF RANGE",IF(ISNA(MATCH(B1354,{"SA-DAY","SA-NYT","SYS-DAY","SYS-NYT"},0)),"REFERENCE PROBLEM",IF(ISNA(MATCH(C1354,ItemName,0)),"ITEM NOT IN LIST",IF(OR(NOT(ISNUMBER(D1354)),D1354&lt;=0),"QTY PROBLEM","OK"))))))))</f>
        <v>OK</v>
      </c>
    </row>
    <row r="1355" spans="1:10" x14ac:dyDescent="0.25">
      <c r="A1355" s="25">
        <v>46292</v>
      </c>
      <c r="B1355" s="15" t="s">
        <v>2616</v>
      </c>
      <c r="C1355" s="15" t="s">
        <v>239</v>
      </c>
      <c r="D1355" s="16">
        <v>99</v>
      </c>
      <c r="E1355" s="18">
        <f t="shared" si="99"/>
        <v>7</v>
      </c>
      <c r="F1355" s="18">
        <f t="shared" si="102"/>
        <v>693</v>
      </c>
      <c r="G1355" s="18">
        <f t="shared" si="100"/>
        <v>3.1066666666666674</v>
      </c>
      <c r="H1355" s="18">
        <f t="shared" si="101"/>
        <v>385.43999999999994</v>
      </c>
      <c r="J1355" t="str">
        <f ca="1">IF(C1355="","",IF(A1355="","NO DATE",IF(NOT(ISNUMBER(A1355)),"DATE IS TEXT",IF(A1355&lt;&gt;INT(A1355),"DATE HAS TIME",IF(OR(A1355&lt;DATE(2026,9,16),A1355&gt;TODAY()),"DATE OUT OF RANGE",IF(ISNA(MATCH(B1355,{"SA-DAY","SA-NYT","SYS-DAY","SYS-NYT"},0)),"REFERENCE PROBLEM",IF(ISNA(MATCH(C1355,ItemName,0)),"ITEM NOT IN LIST",IF(OR(NOT(ISNUMBER(D1355)),D1355&lt;=0),"QTY PROBLEM","OK"))))))))</f>
        <v>OK</v>
      </c>
    </row>
    <row r="1356" spans="1:10" x14ac:dyDescent="0.25">
      <c r="A1356" s="25">
        <v>46292</v>
      </c>
      <c r="B1356" s="15" t="s">
        <v>2616</v>
      </c>
      <c r="C1356" s="15" t="s">
        <v>383</v>
      </c>
      <c r="D1356" s="16">
        <v>1</v>
      </c>
      <c r="E1356" s="18">
        <f t="shared" si="99"/>
        <v>50</v>
      </c>
      <c r="F1356" s="18">
        <f t="shared" si="102"/>
        <v>50</v>
      </c>
      <c r="G1356" s="18">
        <f t="shared" si="100"/>
        <v>32.61</v>
      </c>
      <c r="H1356" s="18">
        <f t="shared" si="101"/>
        <v>17.39</v>
      </c>
      <c r="J1356" t="str">
        <f ca="1">IF(C1356="","",IF(A1356="","NO DATE",IF(NOT(ISNUMBER(A1356)),"DATE IS TEXT",IF(A1356&lt;&gt;INT(A1356),"DATE HAS TIME",IF(OR(A1356&lt;DATE(2026,9,16),A1356&gt;TODAY()),"DATE OUT OF RANGE",IF(ISNA(MATCH(B1356,{"SA-DAY","SA-NYT","SYS-DAY","SYS-NYT"},0)),"REFERENCE PROBLEM",IF(ISNA(MATCH(C1356,ItemName,0)),"ITEM NOT IN LIST",IF(OR(NOT(ISNUMBER(D1356)),D1356&lt;=0),"QTY PROBLEM","OK"))))))))</f>
        <v>OK</v>
      </c>
    </row>
    <row r="1357" spans="1:10" x14ac:dyDescent="0.25">
      <c r="A1357" s="25">
        <v>46292</v>
      </c>
      <c r="B1357" s="15" t="s">
        <v>2616</v>
      </c>
      <c r="C1357" s="15" t="s">
        <v>417</v>
      </c>
      <c r="D1357" s="16">
        <v>1</v>
      </c>
      <c r="E1357" s="18">
        <f t="shared" si="99"/>
        <v>10</v>
      </c>
      <c r="F1357" s="18">
        <f t="shared" si="102"/>
        <v>10</v>
      </c>
      <c r="G1357" s="18">
        <f t="shared" si="100"/>
        <v>6.4950000000000001</v>
      </c>
      <c r="H1357" s="18">
        <f t="shared" si="101"/>
        <v>3.5049999999999999</v>
      </c>
      <c r="J1357" t="str">
        <f ca="1">IF(C1357="","",IF(A1357="","NO DATE",IF(NOT(ISNUMBER(A1357)),"DATE IS TEXT",IF(A1357&lt;&gt;INT(A1357),"DATE HAS TIME",IF(OR(A1357&lt;DATE(2026,9,16),A1357&gt;TODAY()),"DATE OUT OF RANGE",IF(ISNA(MATCH(B1357,{"SA-DAY","SA-NYT","SYS-DAY","SYS-NYT"},0)),"REFERENCE PROBLEM",IF(ISNA(MATCH(C1357,ItemName,0)),"ITEM NOT IN LIST",IF(OR(NOT(ISNUMBER(D1357)),D1357&lt;=0),"QTY PROBLEM","OK"))))))))</f>
        <v>OK</v>
      </c>
    </row>
    <row r="1358" spans="1:10" x14ac:dyDescent="0.25">
      <c r="A1358" s="25">
        <v>46292</v>
      </c>
      <c r="B1358" s="15" t="s">
        <v>2616</v>
      </c>
      <c r="C1358" s="15" t="s">
        <v>419</v>
      </c>
      <c r="D1358" s="16">
        <v>4</v>
      </c>
      <c r="E1358" s="18">
        <f t="shared" si="99"/>
        <v>15</v>
      </c>
      <c r="F1358" s="18">
        <f t="shared" si="102"/>
        <v>60</v>
      </c>
      <c r="G1358" s="18">
        <f t="shared" si="100"/>
        <v>9.7799999999999994</v>
      </c>
      <c r="H1358" s="18">
        <f t="shared" si="101"/>
        <v>20.880000000000003</v>
      </c>
      <c r="J1358" t="str">
        <f ca="1">IF(C1358="","",IF(A1358="","NO DATE",IF(NOT(ISNUMBER(A1358)),"DATE IS TEXT",IF(A1358&lt;&gt;INT(A1358),"DATE HAS TIME",IF(OR(A1358&lt;DATE(2026,9,16),A1358&gt;TODAY()),"DATE OUT OF RANGE",IF(ISNA(MATCH(B1358,{"SA-DAY","SA-NYT","SYS-DAY","SYS-NYT"},0)),"REFERENCE PROBLEM",IF(ISNA(MATCH(C1358,ItemName,0)),"ITEM NOT IN LIST",IF(OR(NOT(ISNUMBER(D1358)),D1358&lt;=0),"QTY PROBLEM","OK"))))))))</f>
        <v>OK</v>
      </c>
    </row>
    <row r="1359" spans="1:10" x14ac:dyDescent="0.25">
      <c r="A1359" s="25">
        <v>46292</v>
      </c>
      <c r="B1359" s="15" t="s">
        <v>2616</v>
      </c>
      <c r="C1359" s="15" t="s">
        <v>431</v>
      </c>
      <c r="D1359" s="16">
        <v>1</v>
      </c>
      <c r="E1359" s="18">
        <f t="shared" si="99"/>
        <v>12</v>
      </c>
      <c r="F1359" s="18">
        <f t="shared" si="102"/>
        <v>12</v>
      </c>
      <c r="G1359" s="18">
        <f t="shared" si="100"/>
        <v>7.8224999999999998</v>
      </c>
      <c r="H1359" s="18">
        <f t="shared" si="101"/>
        <v>4.1775000000000002</v>
      </c>
      <c r="J1359" t="str">
        <f ca="1">IF(C1359="","",IF(A1359="","NO DATE",IF(NOT(ISNUMBER(A1359)),"DATE IS TEXT",IF(A1359&lt;&gt;INT(A1359),"DATE HAS TIME",IF(OR(A1359&lt;DATE(2026,9,16),A1359&gt;TODAY()),"DATE OUT OF RANGE",IF(ISNA(MATCH(B1359,{"SA-DAY","SA-NYT","SYS-DAY","SYS-NYT"},0)),"REFERENCE PROBLEM",IF(ISNA(MATCH(C1359,ItemName,0)),"ITEM NOT IN LIST",IF(OR(NOT(ISNUMBER(D1359)),D1359&lt;=0),"QTY PROBLEM","OK"))))))))</f>
        <v>OK</v>
      </c>
    </row>
    <row r="1360" spans="1:10" x14ac:dyDescent="0.25">
      <c r="A1360" s="25">
        <v>46292</v>
      </c>
      <c r="B1360" s="15" t="s">
        <v>2616</v>
      </c>
      <c r="C1360" s="15" t="s">
        <v>510</v>
      </c>
      <c r="D1360" s="16">
        <v>11</v>
      </c>
      <c r="E1360" s="18">
        <f t="shared" si="99"/>
        <v>40</v>
      </c>
      <c r="F1360" s="18">
        <f t="shared" si="102"/>
        <v>440</v>
      </c>
      <c r="G1360" s="18">
        <f t="shared" si="100"/>
        <v>26.085000000000001</v>
      </c>
      <c r="H1360" s="18">
        <f t="shared" si="101"/>
        <v>153.065</v>
      </c>
      <c r="J1360" t="str">
        <f ca="1">IF(C1360="","",IF(A1360="","NO DATE",IF(NOT(ISNUMBER(A1360)),"DATE IS TEXT",IF(A1360&lt;&gt;INT(A1360),"DATE HAS TIME",IF(OR(A1360&lt;DATE(2026,9,16),A1360&gt;TODAY()),"DATE OUT OF RANGE",IF(ISNA(MATCH(B1360,{"SA-DAY","SA-NYT","SYS-DAY","SYS-NYT"},0)),"REFERENCE PROBLEM",IF(ISNA(MATCH(C1360,ItemName,0)),"ITEM NOT IN LIST",IF(OR(NOT(ISNUMBER(D1360)),D1360&lt;=0),"QTY PROBLEM","OK"))))))))</f>
        <v>OK</v>
      </c>
    </row>
    <row r="1361" spans="1:10" x14ac:dyDescent="0.25">
      <c r="A1361" s="25">
        <v>46292</v>
      </c>
      <c r="B1361" s="15" t="s">
        <v>2616</v>
      </c>
      <c r="C1361" s="15" t="s">
        <v>516</v>
      </c>
      <c r="D1361" s="16">
        <v>37</v>
      </c>
      <c r="E1361" s="18">
        <f t="shared" si="99"/>
        <v>15</v>
      </c>
      <c r="F1361" s="18">
        <f t="shared" si="102"/>
        <v>555</v>
      </c>
      <c r="G1361" s="18">
        <f t="shared" si="100"/>
        <v>9.7799999999999994</v>
      </c>
      <c r="H1361" s="18">
        <f t="shared" si="101"/>
        <v>193.14000000000004</v>
      </c>
      <c r="J1361" t="str">
        <f ca="1">IF(C1361="","",IF(A1361="","NO DATE",IF(NOT(ISNUMBER(A1361)),"DATE IS TEXT",IF(A1361&lt;&gt;INT(A1361),"DATE HAS TIME",IF(OR(A1361&lt;DATE(2026,9,16),A1361&gt;TODAY()),"DATE OUT OF RANGE",IF(ISNA(MATCH(B1361,{"SA-DAY","SA-NYT","SYS-DAY","SYS-NYT"},0)),"REFERENCE PROBLEM",IF(ISNA(MATCH(C1361,ItemName,0)),"ITEM NOT IN LIST",IF(OR(NOT(ISNUMBER(D1361)),D1361&lt;=0),"QTY PROBLEM","OK"))))))))</f>
        <v>OK</v>
      </c>
    </row>
    <row r="1362" spans="1:10" x14ac:dyDescent="0.25">
      <c r="A1362" s="25">
        <v>46292</v>
      </c>
      <c r="B1362" s="15" t="s">
        <v>2616</v>
      </c>
      <c r="C1362" s="15" t="s">
        <v>522</v>
      </c>
      <c r="D1362" s="16">
        <v>15</v>
      </c>
      <c r="E1362" s="18">
        <f t="shared" si="99"/>
        <v>15</v>
      </c>
      <c r="F1362" s="18">
        <f t="shared" si="102"/>
        <v>225</v>
      </c>
      <c r="G1362" s="18">
        <f t="shared" si="100"/>
        <v>9.7799999999999994</v>
      </c>
      <c r="H1362" s="18">
        <f t="shared" si="101"/>
        <v>78.300000000000011</v>
      </c>
      <c r="J1362" t="str">
        <f ca="1">IF(C1362="","",IF(A1362="","NO DATE",IF(NOT(ISNUMBER(A1362)),"DATE IS TEXT",IF(A1362&lt;&gt;INT(A1362),"DATE HAS TIME",IF(OR(A1362&lt;DATE(2026,9,16),A1362&gt;TODAY()),"DATE OUT OF RANGE",IF(ISNA(MATCH(B1362,{"SA-DAY","SA-NYT","SYS-DAY","SYS-NYT"},0)),"REFERENCE PROBLEM",IF(ISNA(MATCH(C1362,ItemName,0)),"ITEM NOT IN LIST",IF(OR(NOT(ISNUMBER(D1362)),D1362&lt;=0),"QTY PROBLEM","OK"))))))))</f>
        <v>OK</v>
      </c>
    </row>
    <row r="1363" spans="1:10" x14ac:dyDescent="0.25">
      <c r="A1363" s="25">
        <v>46292</v>
      </c>
      <c r="B1363" s="15" t="s">
        <v>2616</v>
      </c>
      <c r="C1363" s="15" t="s">
        <v>526</v>
      </c>
      <c r="D1363" s="16">
        <v>4</v>
      </c>
      <c r="E1363" s="18">
        <f t="shared" si="99"/>
        <v>15</v>
      </c>
      <c r="F1363" s="18">
        <f t="shared" si="102"/>
        <v>60</v>
      </c>
      <c r="G1363" s="18">
        <f t="shared" si="100"/>
        <v>9.7799999999999994</v>
      </c>
      <c r="H1363" s="18">
        <f t="shared" si="101"/>
        <v>20.880000000000003</v>
      </c>
      <c r="J1363" t="str">
        <f ca="1">IF(C1363="","",IF(A1363="","NO DATE",IF(NOT(ISNUMBER(A1363)),"DATE IS TEXT",IF(A1363&lt;&gt;INT(A1363),"DATE HAS TIME",IF(OR(A1363&lt;DATE(2026,9,16),A1363&gt;TODAY()),"DATE OUT OF RANGE",IF(ISNA(MATCH(B1363,{"SA-DAY","SA-NYT","SYS-DAY","SYS-NYT"},0)),"REFERENCE PROBLEM",IF(ISNA(MATCH(C1363,ItemName,0)),"ITEM NOT IN LIST",IF(OR(NOT(ISNUMBER(D1363)),D1363&lt;=0),"QTY PROBLEM","OK"))))))))</f>
        <v>OK</v>
      </c>
    </row>
    <row r="1364" spans="1:10" x14ac:dyDescent="0.25">
      <c r="A1364" s="25">
        <v>46292</v>
      </c>
      <c r="B1364" s="15" t="s">
        <v>2616</v>
      </c>
      <c r="C1364" s="15" t="s">
        <v>604</v>
      </c>
      <c r="D1364" s="16">
        <v>44</v>
      </c>
      <c r="E1364" s="18">
        <f t="shared" si="99"/>
        <v>1</v>
      </c>
      <c r="F1364" s="18">
        <f t="shared" si="102"/>
        <v>44</v>
      </c>
      <c r="G1364" s="18">
        <f t="shared" si="100"/>
        <v>0.65249999999999997</v>
      </c>
      <c r="H1364" s="18">
        <f t="shared" si="101"/>
        <v>15.290000000000003</v>
      </c>
      <c r="J1364" t="str">
        <f ca="1">IF(C1364="","",IF(A1364="","NO DATE",IF(NOT(ISNUMBER(A1364)),"DATE IS TEXT",IF(A1364&lt;&gt;INT(A1364),"DATE HAS TIME",IF(OR(A1364&lt;DATE(2026,9,16),A1364&gt;TODAY()),"DATE OUT OF RANGE",IF(ISNA(MATCH(B1364,{"SA-DAY","SA-NYT","SYS-DAY","SYS-NYT"},0)),"REFERENCE PROBLEM",IF(ISNA(MATCH(C1364,ItemName,0)),"ITEM NOT IN LIST",IF(OR(NOT(ISNUMBER(D1364)),D1364&lt;=0),"QTY PROBLEM","OK"))))))))</f>
        <v>OK</v>
      </c>
    </row>
    <row r="1365" spans="1:10" x14ac:dyDescent="0.25">
      <c r="A1365" s="25">
        <v>46292</v>
      </c>
      <c r="B1365" s="15" t="s">
        <v>2616</v>
      </c>
      <c r="C1365" s="15" t="s">
        <v>635</v>
      </c>
      <c r="D1365" s="16">
        <v>5</v>
      </c>
      <c r="E1365" s="18">
        <f t="shared" si="99"/>
        <v>20</v>
      </c>
      <c r="F1365" s="18">
        <f t="shared" si="102"/>
        <v>100</v>
      </c>
      <c r="G1365" s="18">
        <f t="shared" si="100"/>
        <v>11.533333333333333</v>
      </c>
      <c r="H1365" s="18">
        <f t="shared" si="101"/>
        <v>42.333333333333336</v>
      </c>
      <c r="J1365" t="str">
        <f ca="1">IF(C1365="","",IF(A1365="","NO DATE",IF(NOT(ISNUMBER(A1365)),"DATE IS TEXT",IF(A1365&lt;&gt;INT(A1365),"DATE HAS TIME",IF(OR(A1365&lt;DATE(2026,9,16),A1365&gt;TODAY()),"DATE OUT OF RANGE",IF(ISNA(MATCH(B1365,{"SA-DAY","SA-NYT","SYS-DAY","SYS-NYT"},0)),"REFERENCE PROBLEM",IF(ISNA(MATCH(C1365,ItemName,0)),"ITEM NOT IN LIST",IF(OR(NOT(ISNUMBER(D1365)),D1365&lt;=0),"QTY PROBLEM","OK"))))))))</f>
        <v>OK</v>
      </c>
    </row>
    <row r="1366" spans="1:10" x14ac:dyDescent="0.25">
      <c r="A1366" s="25">
        <v>46292</v>
      </c>
      <c r="B1366" s="15" t="s">
        <v>2616</v>
      </c>
      <c r="C1366" s="15" t="s">
        <v>659</v>
      </c>
      <c r="D1366" s="16">
        <v>20</v>
      </c>
      <c r="E1366" s="18">
        <f t="shared" si="99"/>
        <v>0.5</v>
      </c>
      <c r="F1366" s="18">
        <f t="shared" si="102"/>
        <v>10</v>
      </c>
      <c r="G1366" s="18">
        <f t="shared" si="100"/>
        <v>0.32250000000000001</v>
      </c>
      <c r="H1366" s="18">
        <f t="shared" si="101"/>
        <v>3.55</v>
      </c>
      <c r="J1366" t="str">
        <f ca="1">IF(C1366="","",IF(A1366="","NO DATE",IF(NOT(ISNUMBER(A1366)),"DATE IS TEXT",IF(A1366&lt;&gt;INT(A1366),"DATE HAS TIME",IF(OR(A1366&lt;DATE(2026,9,16),A1366&gt;TODAY()),"DATE OUT OF RANGE",IF(ISNA(MATCH(B1366,{"SA-DAY","SA-NYT","SYS-DAY","SYS-NYT"},0)),"REFERENCE PROBLEM",IF(ISNA(MATCH(C1366,ItemName,0)),"ITEM NOT IN LIST",IF(OR(NOT(ISNUMBER(D1366)),D1366&lt;=0),"QTY PROBLEM","OK"))))))))</f>
        <v>OK</v>
      </c>
    </row>
    <row r="1367" spans="1:10" x14ac:dyDescent="0.25">
      <c r="A1367" s="25">
        <v>46292</v>
      </c>
      <c r="B1367" s="15" t="s">
        <v>2616</v>
      </c>
      <c r="C1367" s="15" t="s">
        <v>689</v>
      </c>
      <c r="D1367" s="16">
        <v>2</v>
      </c>
      <c r="E1367" s="18">
        <f t="shared" si="99"/>
        <v>20</v>
      </c>
      <c r="F1367" s="18">
        <f t="shared" si="102"/>
        <v>40</v>
      </c>
      <c r="G1367" s="18">
        <f t="shared" si="100"/>
        <v>8.8800000000000008</v>
      </c>
      <c r="H1367" s="18">
        <f t="shared" si="101"/>
        <v>22.24</v>
      </c>
      <c r="J1367" t="str">
        <f ca="1">IF(C1367="","",IF(A1367="","NO DATE",IF(NOT(ISNUMBER(A1367)),"DATE IS TEXT",IF(A1367&lt;&gt;INT(A1367),"DATE HAS TIME",IF(OR(A1367&lt;DATE(2026,9,16),A1367&gt;TODAY()),"DATE OUT OF RANGE",IF(ISNA(MATCH(B1367,{"SA-DAY","SA-NYT","SYS-DAY","SYS-NYT"},0)),"REFERENCE PROBLEM",IF(ISNA(MATCH(C1367,ItemName,0)),"ITEM NOT IN LIST",IF(OR(NOT(ISNUMBER(D1367)),D1367&lt;=0),"QTY PROBLEM","OK"))))))))</f>
        <v>OK</v>
      </c>
    </row>
    <row r="1368" spans="1:10" x14ac:dyDescent="0.25">
      <c r="A1368" s="25">
        <v>46292</v>
      </c>
      <c r="B1368" s="15" t="s">
        <v>2616</v>
      </c>
      <c r="C1368" s="15" t="s">
        <v>798</v>
      </c>
      <c r="D1368" s="16">
        <v>1</v>
      </c>
      <c r="E1368" s="18">
        <f t="shared" si="99"/>
        <v>10</v>
      </c>
      <c r="F1368" s="18">
        <f t="shared" si="102"/>
        <v>10</v>
      </c>
      <c r="G1368" s="18">
        <f t="shared" si="100"/>
        <v>5.76</v>
      </c>
      <c r="H1368" s="18">
        <f t="shared" si="101"/>
        <v>4.24</v>
      </c>
      <c r="J1368" t="str">
        <f ca="1">IF(C1368="","",IF(A1368="","NO DATE",IF(NOT(ISNUMBER(A1368)),"DATE IS TEXT",IF(A1368&lt;&gt;INT(A1368),"DATE HAS TIME",IF(OR(A1368&lt;DATE(2026,9,16),A1368&gt;TODAY()),"DATE OUT OF RANGE",IF(ISNA(MATCH(B1368,{"SA-DAY","SA-NYT","SYS-DAY","SYS-NYT"},0)),"REFERENCE PROBLEM",IF(ISNA(MATCH(C1368,ItemName,0)),"ITEM NOT IN LIST",IF(OR(NOT(ISNUMBER(D1368)),D1368&lt;=0),"QTY PROBLEM","OK"))))))))</f>
        <v>OK</v>
      </c>
    </row>
    <row r="1369" spans="1:10" x14ac:dyDescent="0.25">
      <c r="A1369" s="25">
        <v>46292</v>
      </c>
      <c r="B1369" s="15" t="s">
        <v>2616</v>
      </c>
      <c r="C1369" s="15" t="s">
        <v>806</v>
      </c>
      <c r="D1369" s="16">
        <v>2</v>
      </c>
      <c r="E1369" s="18">
        <f t="shared" ref="E1369:E1432" si="103">IF($C1369="","",IFERROR(INDEX(ItemPriceCol,MATCH($C1369,ItemName,0)),""))</f>
        <v>12</v>
      </c>
      <c r="F1369" s="18">
        <f t="shared" si="102"/>
        <v>24</v>
      </c>
      <c r="G1369" s="18">
        <f t="shared" ref="G1369:G1432" si="104">IF($C1369="","",IFERROR(INDEX(ItemCostCol,MATCH($C1369,ItemName,0)),""))</f>
        <v>5.76</v>
      </c>
      <c r="H1369" s="18">
        <f t="shared" ref="H1369:H1432" si="105">IF(OR($F1369="",$G1369=""),"",$F1369-$D1369*$G1369)</f>
        <v>12.48</v>
      </c>
      <c r="J1369" t="str">
        <f ca="1">IF(C1369="","",IF(A1369="","NO DATE",IF(NOT(ISNUMBER(A1369)),"DATE IS TEXT",IF(A1369&lt;&gt;INT(A1369),"DATE HAS TIME",IF(OR(A1369&lt;DATE(2026,9,16),A1369&gt;TODAY()),"DATE OUT OF RANGE",IF(ISNA(MATCH(B1369,{"SA-DAY","SA-NYT","SYS-DAY","SYS-NYT"},0)),"REFERENCE PROBLEM",IF(ISNA(MATCH(C1369,ItemName,0)),"ITEM NOT IN LIST",IF(OR(NOT(ISNUMBER(D1369)),D1369&lt;=0),"QTY PROBLEM","OK"))))))))</f>
        <v>OK</v>
      </c>
    </row>
    <row r="1370" spans="1:10" x14ac:dyDescent="0.25">
      <c r="A1370" s="25">
        <v>46292</v>
      </c>
      <c r="B1370" s="15" t="s">
        <v>2616</v>
      </c>
      <c r="C1370" s="15" t="s">
        <v>816</v>
      </c>
      <c r="D1370" s="16">
        <v>6</v>
      </c>
      <c r="E1370" s="18">
        <f t="shared" si="103"/>
        <v>5</v>
      </c>
      <c r="F1370" s="18">
        <f t="shared" si="102"/>
        <v>30</v>
      </c>
      <c r="G1370" s="18">
        <f t="shared" si="104"/>
        <v>1.1818181818181819</v>
      </c>
      <c r="H1370" s="18">
        <f t="shared" si="105"/>
        <v>22.909090909090907</v>
      </c>
      <c r="J1370" t="str">
        <f ca="1">IF(C1370="","",IF(A1370="","NO DATE",IF(NOT(ISNUMBER(A1370)),"DATE IS TEXT",IF(A1370&lt;&gt;INT(A1370),"DATE HAS TIME",IF(OR(A1370&lt;DATE(2026,9,16),A1370&gt;TODAY()),"DATE OUT OF RANGE",IF(ISNA(MATCH(B1370,{"SA-DAY","SA-NYT","SYS-DAY","SYS-NYT"},0)),"REFERENCE PROBLEM",IF(ISNA(MATCH(C1370,ItemName,0)),"ITEM NOT IN LIST",IF(OR(NOT(ISNUMBER(D1370)),D1370&lt;=0),"QTY PROBLEM","OK"))))))))</f>
        <v>OK</v>
      </c>
    </row>
    <row r="1371" spans="1:10" x14ac:dyDescent="0.25">
      <c r="A1371" s="25">
        <v>46292</v>
      </c>
      <c r="B1371" s="15" t="s">
        <v>2616</v>
      </c>
      <c r="C1371" s="15" t="s">
        <v>1053</v>
      </c>
      <c r="D1371" s="16">
        <v>2</v>
      </c>
      <c r="E1371" s="18">
        <f t="shared" si="103"/>
        <v>30</v>
      </c>
      <c r="F1371" s="18">
        <f t="shared" si="102"/>
        <v>60</v>
      </c>
      <c r="G1371" s="18">
        <f t="shared" si="104"/>
        <v>12.8</v>
      </c>
      <c r="H1371" s="18">
        <f t="shared" si="105"/>
        <v>34.4</v>
      </c>
      <c r="J1371" t="str">
        <f ca="1">IF(C1371="","",IF(A1371="","NO DATE",IF(NOT(ISNUMBER(A1371)),"DATE IS TEXT",IF(A1371&lt;&gt;INT(A1371),"DATE HAS TIME",IF(OR(A1371&lt;DATE(2026,9,16),A1371&gt;TODAY()),"DATE OUT OF RANGE",IF(ISNA(MATCH(B1371,{"SA-DAY","SA-NYT","SYS-DAY","SYS-NYT"},0)),"REFERENCE PROBLEM",IF(ISNA(MATCH(C1371,ItemName,0)),"ITEM NOT IN LIST",IF(OR(NOT(ISNUMBER(D1371)),D1371&lt;=0),"QTY PROBLEM","OK"))))))))</f>
        <v>OK</v>
      </c>
    </row>
    <row r="1372" spans="1:10" x14ac:dyDescent="0.25">
      <c r="A1372" s="25">
        <v>46292</v>
      </c>
      <c r="B1372" s="15" t="s">
        <v>2616</v>
      </c>
      <c r="C1372" s="15" t="s">
        <v>1389</v>
      </c>
      <c r="D1372" s="16">
        <v>3</v>
      </c>
      <c r="E1372" s="18">
        <f t="shared" si="103"/>
        <v>25</v>
      </c>
      <c r="F1372" s="18">
        <f t="shared" si="102"/>
        <v>75</v>
      </c>
      <c r="G1372" s="18">
        <f t="shared" si="104"/>
        <v>17.266666666666666</v>
      </c>
      <c r="H1372" s="18">
        <f t="shared" si="105"/>
        <v>23.200000000000003</v>
      </c>
      <c r="J1372" t="str">
        <f ca="1">IF(C1372="","",IF(A1372="","NO DATE",IF(NOT(ISNUMBER(A1372)),"DATE IS TEXT",IF(A1372&lt;&gt;INT(A1372),"DATE HAS TIME",IF(OR(A1372&lt;DATE(2026,9,16),A1372&gt;TODAY()),"DATE OUT OF RANGE",IF(ISNA(MATCH(B1372,{"SA-DAY","SA-NYT","SYS-DAY","SYS-NYT"},0)),"REFERENCE PROBLEM",IF(ISNA(MATCH(C1372,ItemName,0)),"ITEM NOT IN LIST",IF(OR(NOT(ISNUMBER(D1372)),D1372&lt;=0),"QTY PROBLEM","OK"))))))))</f>
        <v>OK</v>
      </c>
    </row>
    <row r="1373" spans="1:10" x14ac:dyDescent="0.25">
      <c r="A1373" s="25">
        <v>46292</v>
      </c>
      <c r="B1373" s="15" t="s">
        <v>2616</v>
      </c>
      <c r="C1373" s="15" t="s">
        <v>1241</v>
      </c>
      <c r="D1373" s="16">
        <v>4</v>
      </c>
      <c r="E1373" s="18">
        <f t="shared" si="103"/>
        <v>5</v>
      </c>
      <c r="F1373" s="18">
        <f t="shared" si="102"/>
        <v>20</v>
      </c>
      <c r="G1373" s="18">
        <f t="shared" si="104"/>
        <v>3.2625000000000002</v>
      </c>
      <c r="H1373" s="18">
        <f t="shared" si="105"/>
        <v>6.9499999999999993</v>
      </c>
      <c r="J1373" t="str">
        <f ca="1">IF(C1373="","",IF(A1373="","NO DATE",IF(NOT(ISNUMBER(A1373)),"DATE IS TEXT",IF(A1373&lt;&gt;INT(A1373),"DATE HAS TIME",IF(OR(A1373&lt;DATE(2026,9,16),A1373&gt;TODAY()),"DATE OUT OF RANGE",IF(ISNA(MATCH(B1373,{"SA-DAY","SA-NYT","SYS-DAY","SYS-NYT"},0)),"REFERENCE PROBLEM",IF(ISNA(MATCH(C1373,ItemName,0)),"ITEM NOT IN LIST",IF(OR(NOT(ISNUMBER(D1373)),D1373&lt;=0),"QTY PROBLEM","OK"))))))))</f>
        <v>OK</v>
      </c>
    </row>
    <row r="1374" spans="1:10" x14ac:dyDescent="0.25">
      <c r="A1374" s="25">
        <v>46292</v>
      </c>
      <c r="B1374" s="15" t="s">
        <v>2616</v>
      </c>
      <c r="C1374" s="15" t="s">
        <v>1395</v>
      </c>
      <c r="D1374" s="16">
        <v>1</v>
      </c>
      <c r="E1374" s="18">
        <f t="shared" si="103"/>
        <v>15</v>
      </c>
      <c r="F1374" s="18">
        <f t="shared" si="102"/>
        <v>15</v>
      </c>
      <c r="G1374" s="18">
        <f t="shared" si="104"/>
        <v>7.9166666666666652</v>
      </c>
      <c r="H1374" s="18">
        <f t="shared" si="105"/>
        <v>7.0833333333333348</v>
      </c>
      <c r="J1374" t="str">
        <f ca="1">IF(C1374="","",IF(A1374="","NO DATE",IF(NOT(ISNUMBER(A1374)),"DATE IS TEXT",IF(A1374&lt;&gt;INT(A1374),"DATE HAS TIME",IF(OR(A1374&lt;DATE(2026,9,16),A1374&gt;TODAY()),"DATE OUT OF RANGE",IF(ISNA(MATCH(B1374,{"SA-DAY","SA-NYT","SYS-DAY","SYS-NYT"},0)),"REFERENCE PROBLEM",IF(ISNA(MATCH(C1374,ItemName,0)),"ITEM NOT IN LIST",IF(OR(NOT(ISNUMBER(D1374)),D1374&lt;=0),"QTY PROBLEM","OK"))))))))</f>
        <v>OK</v>
      </c>
    </row>
    <row r="1375" spans="1:10" x14ac:dyDescent="0.25">
      <c r="A1375" s="25">
        <v>46292</v>
      </c>
      <c r="B1375" s="15" t="s">
        <v>2616</v>
      </c>
      <c r="C1375" s="15" t="s">
        <v>1421</v>
      </c>
      <c r="D1375" s="16">
        <v>1</v>
      </c>
      <c r="E1375" s="18">
        <f t="shared" si="103"/>
        <v>25</v>
      </c>
      <c r="F1375" s="18">
        <f t="shared" si="102"/>
        <v>25</v>
      </c>
      <c r="G1375" s="18">
        <f t="shared" si="104"/>
        <v>18.399999999999999</v>
      </c>
      <c r="H1375" s="18">
        <f t="shared" si="105"/>
        <v>6.6000000000000014</v>
      </c>
      <c r="J1375" t="str">
        <f ca="1">IF(C1375="","",IF(A1375="","NO DATE",IF(NOT(ISNUMBER(A1375)),"DATE IS TEXT",IF(A1375&lt;&gt;INT(A1375),"DATE HAS TIME",IF(OR(A1375&lt;DATE(2026,9,16),A1375&gt;TODAY()),"DATE OUT OF RANGE",IF(ISNA(MATCH(B1375,{"SA-DAY","SA-NYT","SYS-DAY","SYS-NYT"},0)),"REFERENCE PROBLEM",IF(ISNA(MATCH(C1375,ItemName,0)),"ITEM NOT IN LIST",IF(OR(NOT(ISNUMBER(D1375)),D1375&lt;=0),"QTY PROBLEM","OK"))))))))</f>
        <v>OK</v>
      </c>
    </row>
    <row r="1376" spans="1:10" x14ac:dyDescent="0.25">
      <c r="A1376" s="25">
        <v>46292</v>
      </c>
      <c r="B1376" s="15" t="s">
        <v>2616</v>
      </c>
      <c r="C1376" s="15" t="s">
        <v>1423</v>
      </c>
      <c r="D1376" s="16">
        <v>1</v>
      </c>
      <c r="E1376" s="18">
        <f t="shared" si="103"/>
        <v>15</v>
      </c>
      <c r="F1376" s="18">
        <f t="shared" si="102"/>
        <v>15</v>
      </c>
      <c r="G1376" s="18">
        <f t="shared" si="104"/>
        <v>9.7799999999999994</v>
      </c>
      <c r="H1376" s="18">
        <f t="shared" si="105"/>
        <v>5.2200000000000006</v>
      </c>
      <c r="J1376" t="str">
        <f ca="1">IF(C1376="","",IF(A1376="","NO DATE",IF(NOT(ISNUMBER(A1376)),"DATE IS TEXT",IF(A1376&lt;&gt;INT(A1376),"DATE HAS TIME",IF(OR(A1376&lt;DATE(2026,9,16),A1376&gt;TODAY()),"DATE OUT OF RANGE",IF(ISNA(MATCH(B1376,{"SA-DAY","SA-NYT","SYS-DAY","SYS-NYT"},0)),"REFERENCE PROBLEM",IF(ISNA(MATCH(C1376,ItemName,0)),"ITEM NOT IN LIST",IF(OR(NOT(ISNUMBER(D1376)),D1376&lt;=0),"QTY PROBLEM","OK"))))))))</f>
        <v>OK</v>
      </c>
    </row>
    <row r="1377" spans="1:10" x14ac:dyDescent="0.25">
      <c r="A1377" s="25">
        <v>46292</v>
      </c>
      <c r="B1377" s="15" t="s">
        <v>2616</v>
      </c>
      <c r="C1377" s="15" t="s">
        <v>1531</v>
      </c>
      <c r="D1377" s="16">
        <v>1</v>
      </c>
      <c r="E1377" s="18">
        <f t="shared" si="103"/>
        <v>90</v>
      </c>
      <c r="F1377" s="18">
        <f t="shared" si="102"/>
        <v>90</v>
      </c>
      <c r="G1377" s="18">
        <f t="shared" si="104"/>
        <v>48</v>
      </c>
      <c r="H1377" s="18">
        <f t="shared" si="105"/>
        <v>42</v>
      </c>
      <c r="J1377" t="str">
        <f ca="1">IF(C1377="","",IF(A1377="","NO DATE",IF(NOT(ISNUMBER(A1377)),"DATE IS TEXT",IF(A1377&lt;&gt;INT(A1377),"DATE HAS TIME",IF(OR(A1377&lt;DATE(2026,9,16),A1377&gt;TODAY()),"DATE OUT OF RANGE",IF(ISNA(MATCH(B1377,{"SA-DAY","SA-NYT","SYS-DAY","SYS-NYT"},0)),"REFERENCE PROBLEM",IF(ISNA(MATCH(C1377,ItemName,0)),"ITEM NOT IN LIST",IF(OR(NOT(ISNUMBER(D1377)),D1377&lt;=0),"QTY PROBLEM","OK"))))))))</f>
        <v>OK</v>
      </c>
    </row>
    <row r="1378" spans="1:10" x14ac:dyDescent="0.25">
      <c r="A1378" s="25">
        <v>46292</v>
      </c>
      <c r="B1378" s="15" t="s">
        <v>2616</v>
      </c>
      <c r="C1378" s="15" t="s">
        <v>1533</v>
      </c>
      <c r="D1378" s="16">
        <v>1</v>
      </c>
      <c r="E1378" s="18">
        <f t="shared" si="103"/>
        <v>90</v>
      </c>
      <c r="F1378" s="18">
        <f t="shared" si="102"/>
        <v>90</v>
      </c>
      <c r="G1378" s="18">
        <f t="shared" si="104"/>
        <v>40.266666666666666</v>
      </c>
      <c r="H1378" s="18">
        <f t="shared" si="105"/>
        <v>49.733333333333334</v>
      </c>
      <c r="J1378" t="str">
        <f ca="1">IF(C1378="","",IF(A1378="","NO DATE",IF(NOT(ISNUMBER(A1378)),"DATE IS TEXT",IF(A1378&lt;&gt;INT(A1378),"DATE HAS TIME",IF(OR(A1378&lt;DATE(2026,9,16),A1378&gt;TODAY()),"DATE OUT OF RANGE",IF(ISNA(MATCH(B1378,{"SA-DAY","SA-NYT","SYS-DAY","SYS-NYT"},0)),"REFERENCE PROBLEM",IF(ISNA(MATCH(C1378,ItemName,0)),"ITEM NOT IN LIST",IF(OR(NOT(ISNUMBER(D1378)),D1378&lt;=0),"QTY PROBLEM","OK"))))))))</f>
        <v>OK</v>
      </c>
    </row>
    <row r="1379" spans="1:10" x14ac:dyDescent="0.25">
      <c r="A1379" s="25">
        <v>46292</v>
      </c>
      <c r="B1379" s="15" t="s">
        <v>2616</v>
      </c>
      <c r="C1379" s="15" t="s">
        <v>1537</v>
      </c>
      <c r="D1379" s="16">
        <v>1</v>
      </c>
      <c r="E1379" s="18">
        <f t="shared" si="103"/>
        <v>95</v>
      </c>
      <c r="F1379" s="18">
        <f t="shared" si="102"/>
        <v>95</v>
      </c>
      <c r="G1379" s="18">
        <f t="shared" si="104"/>
        <v>53.733333333333334</v>
      </c>
      <c r="H1379" s="18">
        <f t="shared" si="105"/>
        <v>41.266666666666666</v>
      </c>
      <c r="J1379" t="str">
        <f ca="1">IF(C1379="","",IF(A1379="","NO DATE",IF(NOT(ISNUMBER(A1379)),"DATE IS TEXT",IF(A1379&lt;&gt;INT(A1379),"DATE HAS TIME",IF(OR(A1379&lt;DATE(2026,9,16),A1379&gt;TODAY()),"DATE OUT OF RANGE",IF(ISNA(MATCH(B1379,{"SA-DAY","SA-NYT","SYS-DAY","SYS-NYT"},0)),"REFERENCE PROBLEM",IF(ISNA(MATCH(C1379,ItemName,0)),"ITEM NOT IN LIST",IF(OR(NOT(ISNUMBER(D1379)),D1379&lt;=0),"QTY PROBLEM","OK"))))))))</f>
        <v>OK</v>
      </c>
    </row>
    <row r="1380" spans="1:10" x14ac:dyDescent="0.25">
      <c r="A1380" s="25">
        <v>46292</v>
      </c>
      <c r="B1380" s="15" t="s">
        <v>2616</v>
      </c>
      <c r="C1380" s="15" t="s">
        <v>1551</v>
      </c>
      <c r="D1380" s="16">
        <v>3</v>
      </c>
      <c r="E1380" s="18">
        <f t="shared" si="103"/>
        <v>35</v>
      </c>
      <c r="F1380" s="18">
        <f t="shared" si="102"/>
        <v>105</v>
      </c>
      <c r="G1380" s="18">
        <f t="shared" si="104"/>
        <v>25.813333333333333</v>
      </c>
      <c r="H1380" s="18">
        <f t="shared" si="105"/>
        <v>27.560000000000002</v>
      </c>
      <c r="J1380" t="str">
        <f ca="1">IF(C1380="","",IF(A1380="","NO DATE",IF(NOT(ISNUMBER(A1380)),"DATE IS TEXT",IF(A1380&lt;&gt;INT(A1380),"DATE HAS TIME",IF(OR(A1380&lt;DATE(2026,9,16),A1380&gt;TODAY()),"DATE OUT OF RANGE",IF(ISNA(MATCH(B1380,{"SA-DAY","SA-NYT","SYS-DAY","SYS-NYT"},0)),"REFERENCE PROBLEM",IF(ISNA(MATCH(C1380,ItemName,0)),"ITEM NOT IN LIST",IF(OR(NOT(ISNUMBER(D1380)),D1380&lt;=0),"QTY PROBLEM","OK"))))))))</f>
        <v>OK</v>
      </c>
    </row>
    <row r="1381" spans="1:10" x14ac:dyDescent="0.25">
      <c r="A1381" s="25">
        <v>46292</v>
      </c>
      <c r="B1381" s="15" t="s">
        <v>2616</v>
      </c>
      <c r="C1381" s="15" t="s">
        <v>1553</v>
      </c>
      <c r="D1381" s="16">
        <v>27</v>
      </c>
      <c r="E1381" s="18">
        <f t="shared" si="103"/>
        <v>20</v>
      </c>
      <c r="F1381" s="18">
        <f t="shared" ref="F1381:F1444" si="106">IF(OR($D1381="",$E1381=""),"",$D1381*$E1381)</f>
        <v>540</v>
      </c>
      <c r="G1381" s="18">
        <f t="shared" si="104"/>
        <v>13.106666666666667</v>
      </c>
      <c r="H1381" s="18">
        <f t="shared" si="105"/>
        <v>186.12</v>
      </c>
      <c r="J1381" t="str">
        <f ca="1">IF(C1381="","",IF(A1381="","NO DATE",IF(NOT(ISNUMBER(A1381)),"DATE IS TEXT",IF(A1381&lt;&gt;INT(A1381),"DATE HAS TIME",IF(OR(A1381&lt;DATE(2026,9,16),A1381&gt;TODAY()),"DATE OUT OF RANGE",IF(ISNA(MATCH(B1381,{"SA-DAY","SA-NYT","SYS-DAY","SYS-NYT"},0)),"REFERENCE PROBLEM",IF(ISNA(MATCH(C1381,ItemName,0)),"ITEM NOT IN LIST",IF(OR(NOT(ISNUMBER(D1381)),D1381&lt;=0),"QTY PROBLEM","OK"))))))))</f>
        <v>OK</v>
      </c>
    </row>
    <row r="1382" spans="1:10" x14ac:dyDescent="0.25">
      <c r="A1382" s="25">
        <v>46292</v>
      </c>
      <c r="B1382" s="15" t="s">
        <v>2616</v>
      </c>
      <c r="C1382" s="15" t="s">
        <v>1561</v>
      </c>
      <c r="D1382" s="16">
        <v>20</v>
      </c>
      <c r="E1382" s="18">
        <f t="shared" si="103"/>
        <v>20</v>
      </c>
      <c r="F1382" s="18">
        <f t="shared" si="106"/>
        <v>400</v>
      </c>
      <c r="G1382" s="18">
        <f t="shared" si="104"/>
        <v>13.106666666666667</v>
      </c>
      <c r="H1382" s="18">
        <f t="shared" si="105"/>
        <v>137.86666666666667</v>
      </c>
      <c r="J1382" t="str">
        <f ca="1">IF(C1382="","",IF(A1382="","NO DATE",IF(NOT(ISNUMBER(A1382)),"DATE IS TEXT",IF(A1382&lt;&gt;INT(A1382),"DATE HAS TIME",IF(OR(A1382&lt;DATE(2026,9,16),A1382&gt;TODAY()),"DATE OUT OF RANGE",IF(ISNA(MATCH(B1382,{"SA-DAY","SA-NYT","SYS-DAY","SYS-NYT"},0)),"REFERENCE PROBLEM",IF(ISNA(MATCH(C1382,ItemName,0)),"ITEM NOT IN LIST",IF(OR(NOT(ISNUMBER(D1382)),D1382&lt;=0),"QTY PROBLEM","OK"))))))))</f>
        <v>OK</v>
      </c>
    </row>
    <row r="1383" spans="1:10" x14ac:dyDescent="0.25">
      <c r="A1383" s="25">
        <v>46292</v>
      </c>
      <c r="B1383" s="15" t="s">
        <v>2616</v>
      </c>
      <c r="C1383" s="15" t="s">
        <v>1569</v>
      </c>
      <c r="D1383" s="16">
        <v>4</v>
      </c>
      <c r="E1383" s="18">
        <f t="shared" si="103"/>
        <v>20</v>
      </c>
      <c r="F1383" s="18">
        <f t="shared" si="106"/>
        <v>80</v>
      </c>
      <c r="G1383" s="18">
        <f t="shared" si="104"/>
        <v>13.106666666666667</v>
      </c>
      <c r="H1383" s="18">
        <f t="shared" si="105"/>
        <v>27.573333333333331</v>
      </c>
      <c r="J1383" t="str">
        <f ca="1">IF(C1383="","",IF(A1383="","NO DATE",IF(NOT(ISNUMBER(A1383)),"DATE IS TEXT",IF(A1383&lt;&gt;INT(A1383),"DATE HAS TIME",IF(OR(A1383&lt;DATE(2026,9,16),A1383&gt;TODAY()),"DATE OUT OF RANGE",IF(ISNA(MATCH(B1383,{"SA-DAY","SA-NYT","SYS-DAY","SYS-NYT"},0)),"REFERENCE PROBLEM",IF(ISNA(MATCH(C1383,ItemName,0)),"ITEM NOT IN LIST",IF(OR(NOT(ISNUMBER(D1383)),D1383&lt;=0),"QTY PROBLEM","OK"))))))))</f>
        <v>OK</v>
      </c>
    </row>
    <row r="1384" spans="1:10" x14ac:dyDescent="0.25">
      <c r="A1384" s="25">
        <v>46292</v>
      </c>
      <c r="B1384" s="15" t="s">
        <v>2616</v>
      </c>
      <c r="C1384" s="15" t="s">
        <v>1723</v>
      </c>
      <c r="D1384" s="16">
        <v>4</v>
      </c>
      <c r="E1384" s="18">
        <f t="shared" si="103"/>
        <v>10</v>
      </c>
      <c r="F1384" s="18">
        <f t="shared" si="106"/>
        <v>40</v>
      </c>
      <c r="G1384" s="18">
        <f t="shared" si="104"/>
        <v>6.5250000000000004</v>
      </c>
      <c r="H1384" s="18">
        <f t="shared" si="105"/>
        <v>13.899999999999999</v>
      </c>
      <c r="J1384" t="str">
        <f ca="1">IF(C1384="","",IF(A1384="","NO DATE",IF(NOT(ISNUMBER(A1384)),"DATE IS TEXT",IF(A1384&lt;&gt;INT(A1384),"DATE HAS TIME",IF(OR(A1384&lt;DATE(2026,9,16),A1384&gt;TODAY()),"DATE OUT OF RANGE",IF(ISNA(MATCH(B1384,{"SA-DAY","SA-NYT","SYS-DAY","SYS-NYT"},0)),"REFERENCE PROBLEM",IF(ISNA(MATCH(C1384,ItemName,0)),"ITEM NOT IN LIST",IF(OR(NOT(ISNUMBER(D1384)),D1384&lt;=0),"QTY PROBLEM","OK"))))))))</f>
        <v>OK</v>
      </c>
    </row>
    <row r="1385" spans="1:10" x14ac:dyDescent="0.25">
      <c r="A1385" s="25">
        <v>46292</v>
      </c>
      <c r="B1385" s="15" t="s">
        <v>2616</v>
      </c>
      <c r="C1385" s="15" t="s">
        <v>1723</v>
      </c>
      <c r="D1385" s="16">
        <v>6</v>
      </c>
      <c r="E1385" s="18">
        <f t="shared" si="103"/>
        <v>10</v>
      </c>
      <c r="F1385" s="18">
        <f t="shared" si="106"/>
        <v>60</v>
      </c>
      <c r="G1385" s="18">
        <f t="shared" si="104"/>
        <v>6.5250000000000004</v>
      </c>
      <c r="H1385" s="18">
        <f t="shared" si="105"/>
        <v>20.849999999999994</v>
      </c>
      <c r="J1385" t="str">
        <f ca="1">IF(C1385="","",IF(A1385="","NO DATE",IF(NOT(ISNUMBER(A1385)),"DATE IS TEXT",IF(A1385&lt;&gt;INT(A1385),"DATE HAS TIME",IF(OR(A1385&lt;DATE(2026,9,16),A1385&gt;TODAY()),"DATE OUT OF RANGE",IF(ISNA(MATCH(B1385,{"SA-DAY","SA-NYT","SYS-DAY","SYS-NYT"},0)),"REFERENCE PROBLEM",IF(ISNA(MATCH(C1385,ItemName,0)),"ITEM NOT IN LIST",IF(OR(NOT(ISNUMBER(D1385)),D1385&lt;=0),"QTY PROBLEM","OK"))))))))</f>
        <v>OK</v>
      </c>
    </row>
    <row r="1386" spans="1:10" x14ac:dyDescent="0.25">
      <c r="A1386" s="25">
        <v>46292</v>
      </c>
      <c r="B1386" s="15" t="s">
        <v>2616</v>
      </c>
      <c r="C1386" s="15" t="s">
        <v>1745</v>
      </c>
      <c r="D1386" s="16">
        <v>4</v>
      </c>
      <c r="E1386" s="18">
        <f t="shared" si="103"/>
        <v>10</v>
      </c>
      <c r="F1386" s="18">
        <f t="shared" si="106"/>
        <v>40</v>
      </c>
      <c r="G1386" s="18">
        <f t="shared" si="104"/>
        <v>6.5250000000000004</v>
      </c>
      <c r="H1386" s="18">
        <f t="shared" si="105"/>
        <v>13.899999999999999</v>
      </c>
      <c r="J1386" t="str">
        <f ca="1">IF(C1386="","",IF(A1386="","NO DATE",IF(NOT(ISNUMBER(A1386)),"DATE IS TEXT",IF(A1386&lt;&gt;INT(A1386),"DATE HAS TIME",IF(OR(A1386&lt;DATE(2026,9,16),A1386&gt;TODAY()),"DATE OUT OF RANGE",IF(ISNA(MATCH(B1386,{"SA-DAY","SA-NYT","SYS-DAY","SYS-NYT"},0)),"REFERENCE PROBLEM",IF(ISNA(MATCH(C1386,ItemName,0)),"ITEM NOT IN LIST",IF(OR(NOT(ISNUMBER(D1386)),D1386&lt;=0),"QTY PROBLEM","OK"))))))))</f>
        <v>OK</v>
      </c>
    </row>
    <row r="1387" spans="1:10" x14ac:dyDescent="0.25">
      <c r="A1387" s="25">
        <v>46292</v>
      </c>
      <c r="B1387" s="15" t="s">
        <v>2616</v>
      </c>
      <c r="C1387" s="15" t="s">
        <v>1759</v>
      </c>
      <c r="D1387" s="16">
        <v>9</v>
      </c>
      <c r="E1387" s="18">
        <f t="shared" si="103"/>
        <v>15</v>
      </c>
      <c r="F1387" s="18">
        <f t="shared" si="106"/>
        <v>135</v>
      </c>
      <c r="G1387" s="18">
        <f t="shared" si="104"/>
        <v>6.8</v>
      </c>
      <c r="H1387" s="18">
        <f t="shared" si="105"/>
        <v>73.800000000000011</v>
      </c>
      <c r="J1387" t="str">
        <f ca="1">IF(C1387="","",IF(A1387="","NO DATE",IF(NOT(ISNUMBER(A1387)),"DATE IS TEXT",IF(A1387&lt;&gt;INT(A1387),"DATE HAS TIME",IF(OR(A1387&lt;DATE(2026,9,16),A1387&gt;TODAY()),"DATE OUT OF RANGE",IF(ISNA(MATCH(B1387,{"SA-DAY","SA-NYT","SYS-DAY","SYS-NYT"},0)),"REFERENCE PROBLEM",IF(ISNA(MATCH(C1387,ItemName,0)),"ITEM NOT IN LIST",IF(OR(NOT(ISNUMBER(D1387)),D1387&lt;=0),"QTY PROBLEM","OK"))))))))</f>
        <v>OK</v>
      </c>
    </row>
    <row r="1388" spans="1:10" x14ac:dyDescent="0.25">
      <c r="A1388" s="25">
        <v>46292</v>
      </c>
      <c r="B1388" s="15" t="s">
        <v>2616</v>
      </c>
      <c r="C1388" s="15" t="s">
        <v>2106</v>
      </c>
      <c r="D1388" s="16">
        <v>3</v>
      </c>
      <c r="E1388" s="18">
        <f t="shared" si="103"/>
        <v>40</v>
      </c>
      <c r="F1388" s="18">
        <f t="shared" si="106"/>
        <v>120</v>
      </c>
      <c r="G1388" s="18">
        <f t="shared" si="104"/>
        <v>26.085000000000001</v>
      </c>
      <c r="H1388" s="18">
        <f t="shared" si="105"/>
        <v>41.745000000000005</v>
      </c>
      <c r="J1388" t="str">
        <f ca="1">IF(C1388="","",IF(A1388="","NO DATE",IF(NOT(ISNUMBER(A1388)),"DATE IS TEXT",IF(A1388&lt;&gt;INT(A1388),"DATE HAS TIME",IF(OR(A1388&lt;DATE(2026,9,16),A1388&gt;TODAY()),"DATE OUT OF RANGE",IF(ISNA(MATCH(B1388,{"SA-DAY","SA-NYT","SYS-DAY","SYS-NYT"},0)),"REFERENCE PROBLEM",IF(ISNA(MATCH(C1388,ItemName,0)),"ITEM NOT IN LIST",IF(OR(NOT(ISNUMBER(D1388)),D1388&lt;=0),"QTY PROBLEM","OK"))))))))</f>
        <v>OK</v>
      </c>
    </row>
    <row r="1389" spans="1:10" x14ac:dyDescent="0.25">
      <c r="A1389" s="25">
        <v>46292</v>
      </c>
      <c r="B1389" s="15" t="s">
        <v>2616</v>
      </c>
      <c r="C1389" s="15" t="s">
        <v>2088</v>
      </c>
      <c r="D1389" s="16">
        <v>17</v>
      </c>
      <c r="E1389" s="18">
        <f t="shared" si="103"/>
        <v>8</v>
      </c>
      <c r="F1389" s="18">
        <f t="shared" si="106"/>
        <v>136</v>
      </c>
      <c r="G1389" s="18">
        <f t="shared" si="104"/>
        <v>4.3968888888888893</v>
      </c>
      <c r="H1389" s="18">
        <f t="shared" si="105"/>
        <v>61.252888888888876</v>
      </c>
      <c r="J1389" t="str">
        <f ca="1">IF(C1389="","",IF(A1389="","NO DATE",IF(NOT(ISNUMBER(A1389)),"DATE IS TEXT",IF(A1389&lt;&gt;INT(A1389),"DATE HAS TIME",IF(OR(A1389&lt;DATE(2026,9,16),A1389&gt;TODAY()),"DATE OUT OF RANGE",IF(ISNA(MATCH(B1389,{"SA-DAY","SA-NYT","SYS-DAY","SYS-NYT"},0)),"REFERENCE PROBLEM",IF(ISNA(MATCH(C1389,ItemName,0)),"ITEM NOT IN LIST",IF(OR(NOT(ISNUMBER(D1389)),D1389&lt;=0),"QTY PROBLEM","OK"))))))))</f>
        <v>OK</v>
      </c>
    </row>
    <row r="1390" spans="1:10" x14ac:dyDescent="0.25">
      <c r="A1390" s="25">
        <v>46292</v>
      </c>
      <c r="B1390" s="15" t="s">
        <v>2616</v>
      </c>
      <c r="C1390" s="15" t="s">
        <v>2098</v>
      </c>
      <c r="D1390" s="16">
        <v>4</v>
      </c>
      <c r="E1390" s="18">
        <f t="shared" si="103"/>
        <v>15</v>
      </c>
      <c r="F1390" s="18">
        <f t="shared" si="106"/>
        <v>60</v>
      </c>
      <c r="G1390" s="18">
        <f t="shared" si="104"/>
        <v>9.7799999999999994</v>
      </c>
      <c r="H1390" s="18">
        <f t="shared" si="105"/>
        <v>20.880000000000003</v>
      </c>
      <c r="J1390" t="str">
        <f ca="1">IF(C1390="","",IF(A1390="","NO DATE",IF(NOT(ISNUMBER(A1390)),"DATE IS TEXT",IF(A1390&lt;&gt;INT(A1390),"DATE HAS TIME",IF(OR(A1390&lt;DATE(2026,9,16),A1390&gt;TODAY()),"DATE OUT OF RANGE",IF(ISNA(MATCH(B1390,{"SA-DAY","SA-NYT","SYS-DAY","SYS-NYT"},0)),"REFERENCE PROBLEM",IF(ISNA(MATCH(C1390,ItemName,0)),"ITEM NOT IN LIST",IF(OR(NOT(ISNUMBER(D1390)),D1390&lt;=0),"QTY PROBLEM","OK"))))))))</f>
        <v>OK</v>
      </c>
    </row>
    <row r="1391" spans="1:10" x14ac:dyDescent="0.25">
      <c r="A1391" s="25">
        <v>46292</v>
      </c>
      <c r="B1391" s="15" t="s">
        <v>2616</v>
      </c>
      <c r="C1391" s="15" t="s">
        <v>2156</v>
      </c>
      <c r="D1391" s="16">
        <v>3</v>
      </c>
      <c r="E1391" s="18">
        <f t="shared" si="103"/>
        <v>30</v>
      </c>
      <c r="F1391" s="18">
        <f t="shared" si="106"/>
        <v>90</v>
      </c>
      <c r="G1391" s="18">
        <f t="shared" si="104"/>
        <v>16.305</v>
      </c>
      <c r="H1391" s="18">
        <f t="shared" si="105"/>
        <v>41.085000000000001</v>
      </c>
      <c r="J1391" t="str">
        <f ca="1">IF(C1391="","",IF(A1391="","NO DATE",IF(NOT(ISNUMBER(A1391)),"DATE IS TEXT",IF(A1391&lt;&gt;INT(A1391),"DATE HAS TIME",IF(OR(A1391&lt;DATE(2026,9,16),A1391&gt;TODAY()),"DATE OUT OF RANGE",IF(ISNA(MATCH(B1391,{"SA-DAY","SA-NYT","SYS-DAY","SYS-NYT"},0)),"REFERENCE PROBLEM",IF(ISNA(MATCH(C1391,ItemName,0)),"ITEM NOT IN LIST",IF(OR(NOT(ISNUMBER(D1391)),D1391&lt;=0),"QTY PROBLEM","OK"))))))))</f>
        <v>OK</v>
      </c>
    </row>
    <row r="1392" spans="1:10" x14ac:dyDescent="0.25">
      <c r="A1392" s="25">
        <v>46292</v>
      </c>
      <c r="B1392" s="15" t="s">
        <v>2616</v>
      </c>
      <c r="C1392" s="15" t="s">
        <v>2504</v>
      </c>
      <c r="D1392" s="16">
        <v>1</v>
      </c>
      <c r="E1392" s="18">
        <f t="shared" si="103"/>
        <v>10</v>
      </c>
      <c r="F1392" s="18">
        <f t="shared" si="106"/>
        <v>10</v>
      </c>
      <c r="G1392" s="18">
        <f t="shared" si="104"/>
        <v>0</v>
      </c>
      <c r="H1392" s="18">
        <f t="shared" si="105"/>
        <v>10</v>
      </c>
      <c r="J1392" t="str">
        <f ca="1">IF(C1392="","",IF(A1392="","NO DATE",IF(NOT(ISNUMBER(A1392)),"DATE IS TEXT",IF(A1392&lt;&gt;INT(A1392),"DATE HAS TIME",IF(OR(A1392&lt;DATE(2026,9,16),A1392&gt;TODAY()),"DATE OUT OF RANGE",IF(ISNA(MATCH(B1392,{"SA-DAY","SA-NYT","SYS-DAY","SYS-NYT"},0)),"REFERENCE PROBLEM",IF(ISNA(MATCH(C1392,ItemName,0)),"ITEM NOT IN LIST",IF(OR(NOT(ISNUMBER(D1392)),D1392&lt;=0),"QTY PROBLEM","OK"))))))))</f>
        <v>OK</v>
      </c>
    </row>
    <row r="1393" spans="1:10" x14ac:dyDescent="0.25">
      <c r="A1393" s="25">
        <v>46292</v>
      </c>
      <c r="B1393" s="15" t="s">
        <v>2616</v>
      </c>
      <c r="C1393" s="15" t="s">
        <v>2190</v>
      </c>
      <c r="D1393" s="16">
        <v>1</v>
      </c>
      <c r="E1393" s="18">
        <f t="shared" si="103"/>
        <v>40</v>
      </c>
      <c r="F1393" s="18">
        <f t="shared" si="106"/>
        <v>40</v>
      </c>
      <c r="G1393" s="18">
        <f t="shared" si="104"/>
        <v>26.085000000000001</v>
      </c>
      <c r="H1393" s="18">
        <f t="shared" si="105"/>
        <v>13.914999999999999</v>
      </c>
      <c r="J1393" t="str">
        <f ca="1">IF(C1393="","",IF(A1393="","NO DATE",IF(NOT(ISNUMBER(A1393)),"DATE IS TEXT",IF(A1393&lt;&gt;INT(A1393),"DATE HAS TIME",IF(OR(A1393&lt;DATE(2026,9,16),A1393&gt;TODAY()),"DATE OUT OF RANGE",IF(ISNA(MATCH(B1393,{"SA-DAY","SA-NYT","SYS-DAY","SYS-NYT"},0)),"REFERENCE PROBLEM",IF(ISNA(MATCH(C1393,ItemName,0)),"ITEM NOT IN LIST",IF(OR(NOT(ISNUMBER(D1393)),D1393&lt;=0),"QTY PROBLEM","OK"))))))))</f>
        <v>OK</v>
      </c>
    </row>
    <row r="1394" spans="1:10" x14ac:dyDescent="0.25">
      <c r="A1394" s="25">
        <v>46292</v>
      </c>
      <c r="B1394" s="15" t="s">
        <v>2616</v>
      </c>
      <c r="C1394" s="15" t="s">
        <v>2198</v>
      </c>
      <c r="D1394" s="16">
        <v>13</v>
      </c>
      <c r="E1394" s="18">
        <f t="shared" si="103"/>
        <v>15</v>
      </c>
      <c r="F1394" s="18">
        <f t="shared" si="106"/>
        <v>195</v>
      </c>
      <c r="G1394" s="18">
        <f t="shared" si="104"/>
        <v>9.7799999999999994</v>
      </c>
      <c r="H1394" s="18">
        <f t="shared" si="105"/>
        <v>67.860000000000014</v>
      </c>
      <c r="J1394" t="str">
        <f ca="1">IF(C1394="","",IF(A1394="","NO DATE",IF(NOT(ISNUMBER(A1394)),"DATE IS TEXT",IF(A1394&lt;&gt;INT(A1394),"DATE HAS TIME",IF(OR(A1394&lt;DATE(2026,9,16),A1394&gt;TODAY()),"DATE OUT OF RANGE",IF(ISNA(MATCH(B1394,{"SA-DAY","SA-NYT","SYS-DAY","SYS-NYT"},0)),"REFERENCE PROBLEM",IF(ISNA(MATCH(C1394,ItemName,0)),"ITEM NOT IN LIST",IF(OR(NOT(ISNUMBER(D1394)),D1394&lt;=0),"QTY PROBLEM","OK"))))))))</f>
        <v>OK</v>
      </c>
    </row>
    <row r="1395" spans="1:10" x14ac:dyDescent="0.25">
      <c r="A1395" s="25">
        <v>46292</v>
      </c>
      <c r="B1395" s="15" t="s">
        <v>2616</v>
      </c>
      <c r="C1395" s="15" t="s">
        <v>2210</v>
      </c>
      <c r="D1395" s="16">
        <v>2</v>
      </c>
      <c r="E1395" s="18">
        <f t="shared" si="103"/>
        <v>30</v>
      </c>
      <c r="F1395" s="18">
        <f t="shared" si="106"/>
        <v>60</v>
      </c>
      <c r="G1395" s="18">
        <f t="shared" si="104"/>
        <v>19.567499999999999</v>
      </c>
      <c r="H1395" s="18">
        <f t="shared" si="105"/>
        <v>20.865000000000002</v>
      </c>
      <c r="J1395" t="str">
        <f ca="1">IF(C1395="","",IF(A1395="","NO DATE",IF(NOT(ISNUMBER(A1395)),"DATE IS TEXT",IF(A1395&lt;&gt;INT(A1395),"DATE HAS TIME",IF(OR(A1395&lt;DATE(2026,9,16),A1395&gt;TODAY()),"DATE OUT OF RANGE",IF(ISNA(MATCH(B1395,{"SA-DAY","SA-NYT","SYS-DAY","SYS-NYT"},0)),"REFERENCE PROBLEM",IF(ISNA(MATCH(C1395,ItemName,0)),"ITEM NOT IN LIST",IF(OR(NOT(ISNUMBER(D1395)),D1395&lt;=0),"QTY PROBLEM","OK"))))))))</f>
        <v>OK</v>
      </c>
    </row>
    <row r="1396" spans="1:10" x14ac:dyDescent="0.25">
      <c r="A1396" s="25">
        <v>46292</v>
      </c>
      <c r="B1396" s="15" t="s">
        <v>2616</v>
      </c>
      <c r="C1396" s="15" t="s">
        <v>2290</v>
      </c>
      <c r="D1396" s="16">
        <v>2</v>
      </c>
      <c r="E1396" s="18">
        <f t="shared" si="103"/>
        <v>20</v>
      </c>
      <c r="F1396" s="18">
        <f t="shared" si="106"/>
        <v>40</v>
      </c>
      <c r="G1396" s="18">
        <f t="shared" si="104"/>
        <v>13.0425</v>
      </c>
      <c r="H1396" s="18">
        <f t="shared" si="105"/>
        <v>13.914999999999999</v>
      </c>
      <c r="J1396" t="str">
        <f ca="1">IF(C1396="","",IF(A1396="","NO DATE",IF(NOT(ISNUMBER(A1396)),"DATE IS TEXT",IF(A1396&lt;&gt;INT(A1396),"DATE HAS TIME",IF(OR(A1396&lt;DATE(2026,9,16),A1396&gt;TODAY()),"DATE OUT OF RANGE",IF(ISNA(MATCH(B1396,{"SA-DAY","SA-NYT","SYS-DAY","SYS-NYT"},0)),"REFERENCE PROBLEM",IF(ISNA(MATCH(C1396,ItemName,0)),"ITEM NOT IN LIST",IF(OR(NOT(ISNUMBER(D1396)),D1396&lt;=0),"QTY PROBLEM","OK"))))))))</f>
        <v>OK</v>
      </c>
    </row>
    <row r="1397" spans="1:10" x14ac:dyDescent="0.25">
      <c r="A1397" s="25">
        <v>46292</v>
      </c>
      <c r="B1397" s="15" t="s">
        <v>2616</v>
      </c>
      <c r="C1397" s="15" t="s">
        <v>2392</v>
      </c>
      <c r="D1397" s="16">
        <v>1</v>
      </c>
      <c r="E1397" s="18">
        <f t="shared" si="103"/>
        <v>50</v>
      </c>
      <c r="F1397" s="18">
        <f t="shared" si="106"/>
        <v>50</v>
      </c>
      <c r="G1397" s="18">
        <f t="shared" si="104"/>
        <v>24.266666666666666</v>
      </c>
      <c r="H1397" s="18">
        <f t="shared" si="105"/>
        <v>25.733333333333334</v>
      </c>
      <c r="J1397" t="str">
        <f ca="1">IF(C1397="","",IF(A1397="","NO DATE",IF(NOT(ISNUMBER(A1397)),"DATE IS TEXT",IF(A1397&lt;&gt;INT(A1397),"DATE HAS TIME",IF(OR(A1397&lt;DATE(2026,9,16),A1397&gt;TODAY()),"DATE OUT OF RANGE",IF(ISNA(MATCH(B1397,{"SA-DAY","SA-NYT","SYS-DAY","SYS-NYT"},0)),"REFERENCE PROBLEM",IF(ISNA(MATCH(C1397,ItemName,0)),"ITEM NOT IN LIST",IF(OR(NOT(ISNUMBER(D1397)),D1397&lt;=0),"QTY PROBLEM","OK"))))))))</f>
        <v>OK</v>
      </c>
    </row>
    <row r="1398" spans="1:10" x14ac:dyDescent="0.25">
      <c r="A1398" s="25">
        <v>46292</v>
      </c>
      <c r="B1398" s="15" t="s">
        <v>2616</v>
      </c>
      <c r="C1398" s="15" t="s">
        <v>2400</v>
      </c>
      <c r="D1398" s="16">
        <v>1</v>
      </c>
      <c r="E1398" s="18">
        <f t="shared" si="103"/>
        <v>40</v>
      </c>
      <c r="F1398" s="18">
        <f t="shared" si="106"/>
        <v>40</v>
      </c>
      <c r="G1398" s="18">
        <f t="shared" si="104"/>
        <v>24.320000000000004</v>
      </c>
      <c r="H1398" s="18">
        <f t="shared" si="105"/>
        <v>15.679999999999996</v>
      </c>
      <c r="J1398" t="str">
        <f ca="1">IF(C1398="","",IF(A1398="","NO DATE",IF(NOT(ISNUMBER(A1398)),"DATE IS TEXT",IF(A1398&lt;&gt;INT(A1398),"DATE HAS TIME",IF(OR(A1398&lt;DATE(2026,9,16),A1398&gt;TODAY()),"DATE OUT OF RANGE",IF(ISNA(MATCH(B1398,{"SA-DAY","SA-NYT","SYS-DAY","SYS-NYT"},0)),"REFERENCE PROBLEM",IF(ISNA(MATCH(C1398,ItemName,0)),"ITEM NOT IN LIST",IF(OR(NOT(ISNUMBER(D1398)),D1398&lt;=0),"QTY PROBLEM","OK"))))))))</f>
        <v>OK</v>
      </c>
    </row>
    <row r="1399" spans="1:10" x14ac:dyDescent="0.25">
      <c r="A1399" s="25">
        <v>46292</v>
      </c>
      <c r="B1399" s="15" t="s">
        <v>2616</v>
      </c>
      <c r="C1399" s="15" t="s">
        <v>2416</v>
      </c>
      <c r="D1399" s="16">
        <v>1</v>
      </c>
      <c r="E1399" s="18">
        <f t="shared" si="103"/>
        <v>35</v>
      </c>
      <c r="F1399" s="18">
        <f t="shared" si="106"/>
        <v>35</v>
      </c>
      <c r="G1399" s="18">
        <f t="shared" si="104"/>
        <v>16</v>
      </c>
      <c r="H1399" s="18">
        <f t="shared" si="105"/>
        <v>19</v>
      </c>
      <c r="J1399" t="str">
        <f ca="1">IF(C1399="","",IF(A1399="","NO DATE",IF(NOT(ISNUMBER(A1399)),"DATE IS TEXT",IF(A1399&lt;&gt;INT(A1399),"DATE HAS TIME",IF(OR(A1399&lt;DATE(2026,9,16),A1399&gt;TODAY()),"DATE OUT OF RANGE",IF(ISNA(MATCH(B1399,{"SA-DAY","SA-NYT","SYS-DAY","SYS-NYT"},0)),"REFERENCE PROBLEM",IF(ISNA(MATCH(C1399,ItemName,0)),"ITEM NOT IN LIST",IF(OR(NOT(ISNUMBER(D1399)),D1399&lt;=0),"QTY PROBLEM","OK"))))))))</f>
        <v>OK</v>
      </c>
    </row>
    <row r="1400" spans="1:10" x14ac:dyDescent="0.25">
      <c r="A1400" s="25">
        <v>46292</v>
      </c>
      <c r="B1400" s="15" t="s">
        <v>2616</v>
      </c>
      <c r="C1400" s="15" t="s">
        <v>2420</v>
      </c>
      <c r="D1400" s="16">
        <v>6</v>
      </c>
      <c r="E1400" s="18">
        <f t="shared" si="103"/>
        <v>15</v>
      </c>
      <c r="F1400" s="18">
        <f t="shared" si="106"/>
        <v>90</v>
      </c>
      <c r="G1400" s="18">
        <f t="shared" si="104"/>
        <v>8.3553333333333324</v>
      </c>
      <c r="H1400" s="18">
        <f t="shared" si="105"/>
        <v>39.868000000000009</v>
      </c>
      <c r="J1400" t="str">
        <f ca="1">IF(C1400="","",IF(A1400="","NO DATE",IF(NOT(ISNUMBER(A1400)),"DATE IS TEXT",IF(A1400&lt;&gt;INT(A1400),"DATE HAS TIME",IF(OR(A1400&lt;DATE(2026,9,16),A1400&gt;TODAY()),"DATE OUT OF RANGE",IF(ISNA(MATCH(B1400,{"SA-DAY","SA-NYT","SYS-DAY","SYS-NYT"},0)),"REFERENCE PROBLEM",IF(ISNA(MATCH(C1400,ItemName,0)),"ITEM NOT IN LIST",IF(OR(NOT(ISNUMBER(D1400)),D1400&lt;=0),"QTY PROBLEM","OK"))))))))</f>
        <v>OK</v>
      </c>
    </row>
    <row r="1401" spans="1:10" x14ac:dyDescent="0.25">
      <c r="A1401" s="25">
        <v>46292</v>
      </c>
      <c r="B1401" s="15" t="s">
        <v>2616</v>
      </c>
      <c r="C1401" s="15" t="s">
        <v>2440</v>
      </c>
      <c r="D1401" s="16">
        <v>3</v>
      </c>
      <c r="E1401" s="18">
        <f t="shared" si="103"/>
        <v>12</v>
      </c>
      <c r="F1401" s="18">
        <f t="shared" si="106"/>
        <v>36</v>
      </c>
      <c r="G1401" s="18">
        <f t="shared" si="104"/>
        <v>7.8224999999999998</v>
      </c>
      <c r="H1401" s="18">
        <f t="shared" si="105"/>
        <v>12.532499999999999</v>
      </c>
      <c r="J1401" t="str">
        <f ca="1">IF(C1401="","",IF(A1401="","NO DATE",IF(NOT(ISNUMBER(A1401)),"DATE IS TEXT",IF(A1401&lt;&gt;INT(A1401),"DATE HAS TIME",IF(OR(A1401&lt;DATE(2026,9,16),A1401&gt;TODAY()),"DATE OUT OF RANGE",IF(ISNA(MATCH(B1401,{"SA-DAY","SA-NYT","SYS-DAY","SYS-NYT"},0)),"REFERENCE PROBLEM",IF(ISNA(MATCH(C1401,ItemName,0)),"ITEM NOT IN LIST",IF(OR(NOT(ISNUMBER(D1401)),D1401&lt;=0),"QTY PROBLEM","OK"))))))))</f>
        <v>OK</v>
      </c>
    </row>
    <row r="1402" spans="1:10" x14ac:dyDescent="0.25">
      <c r="A1402" s="25">
        <v>46292</v>
      </c>
      <c r="B1402" s="15" t="s">
        <v>2617</v>
      </c>
      <c r="C1402" s="15" t="s">
        <v>128</v>
      </c>
      <c r="D1402" s="16">
        <v>7</v>
      </c>
      <c r="E1402" s="18">
        <f t="shared" si="103"/>
        <v>7</v>
      </c>
      <c r="F1402" s="18">
        <f t="shared" si="106"/>
        <v>49</v>
      </c>
      <c r="G1402" s="18">
        <f t="shared" si="104"/>
        <v>4.5674999999999999</v>
      </c>
      <c r="H1402" s="18">
        <f t="shared" si="105"/>
        <v>17.0275</v>
      </c>
      <c r="J1402" t="str">
        <f ca="1">IF(C1402="","",IF(A1402="","NO DATE",IF(NOT(ISNUMBER(A1402)),"DATE IS TEXT",IF(A1402&lt;&gt;INT(A1402),"DATE HAS TIME",IF(OR(A1402&lt;DATE(2026,9,16),A1402&gt;TODAY()),"DATE OUT OF RANGE",IF(ISNA(MATCH(B1402,{"SA-DAY","SA-NYT","SYS-DAY","SYS-NYT"},0)),"REFERENCE PROBLEM",IF(ISNA(MATCH(C1402,ItemName,0)),"ITEM NOT IN LIST",IF(OR(NOT(ISNUMBER(D1402)),D1402&lt;=0),"QTY PROBLEM","OK"))))))))</f>
        <v>OK</v>
      </c>
    </row>
    <row r="1403" spans="1:10" x14ac:dyDescent="0.25">
      <c r="A1403" s="25">
        <v>46292</v>
      </c>
      <c r="B1403" s="15" t="s">
        <v>2617</v>
      </c>
      <c r="C1403" s="15" t="s">
        <v>235</v>
      </c>
      <c r="D1403" s="16">
        <v>14</v>
      </c>
      <c r="E1403" s="18">
        <f t="shared" si="103"/>
        <v>15</v>
      </c>
      <c r="F1403" s="18">
        <f t="shared" si="106"/>
        <v>210</v>
      </c>
      <c r="G1403" s="18">
        <f t="shared" si="104"/>
        <v>9.1466666666666665</v>
      </c>
      <c r="H1403" s="18">
        <f t="shared" si="105"/>
        <v>81.946666666666658</v>
      </c>
      <c r="J1403" t="str">
        <f ca="1">IF(C1403="","",IF(A1403="","NO DATE",IF(NOT(ISNUMBER(A1403)),"DATE IS TEXT",IF(A1403&lt;&gt;INT(A1403),"DATE HAS TIME",IF(OR(A1403&lt;DATE(2026,9,16),A1403&gt;TODAY()),"DATE OUT OF RANGE",IF(ISNA(MATCH(B1403,{"SA-DAY","SA-NYT","SYS-DAY","SYS-NYT"},0)),"REFERENCE PROBLEM",IF(ISNA(MATCH(C1403,ItemName,0)),"ITEM NOT IN LIST",IF(OR(NOT(ISNUMBER(D1403)),D1403&lt;=0),"QTY PROBLEM","OK"))))))))</f>
        <v>OK</v>
      </c>
    </row>
    <row r="1404" spans="1:10" x14ac:dyDescent="0.25">
      <c r="A1404" s="25">
        <v>46292</v>
      </c>
      <c r="B1404" s="15" t="s">
        <v>2617</v>
      </c>
      <c r="C1404" s="15" t="s">
        <v>237</v>
      </c>
      <c r="D1404" s="16">
        <v>2</v>
      </c>
      <c r="E1404" s="18">
        <f t="shared" si="103"/>
        <v>35</v>
      </c>
      <c r="F1404" s="18">
        <f t="shared" si="106"/>
        <v>70</v>
      </c>
      <c r="G1404" s="18">
        <f t="shared" si="104"/>
        <v>24.16</v>
      </c>
      <c r="H1404" s="18">
        <f t="shared" si="105"/>
        <v>21.68</v>
      </c>
      <c r="J1404" t="str">
        <f ca="1">IF(C1404="","",IF(A1404="","NO DATE",IF(NOT(ISNUMBER(A1404)),"DATE IS TEXT",IF(A1404&lt;&gt;INT(A1404),"DATE HAS TIME",IF(OR(A1404&lt;DATE(2026,9,16),A1404&gt;TODAY()),"DATE OUT OF RANGE",IF(ISNA(MATCH(B1404,{"SA-DAY","SA-NYT","SYS-DAY","SYS-NYT"},0)),"REFERENCE PROBLEM",IF(ISNA(MATCH(C1404,ItemName,0)),"ITEM NOT IN LIST",IF(OR(NOT(ISNUMBER(D1404)),D1404&lt;=0),"QTY PROBLEM","OK"))))))))</f>
        <v>OK</v>
      </c>
    </row>
    <row r="1405" spans="1:10" x14ac:dyDescent="0.25">
      <c r="A1405" s="25">
        <v>46292</v>
      </c>
      <c r="B1405" s="15" t="s">
        <v>2617</v>
      </c>
      <c r="C1405" s="15" t="s">
        <v>239</v>
      </c>
      <c r="D1405" s="16">
        <v>3</v>
      </c>
      <c r="E1405" s="18">
        <f t="shared" si="103"/>
        <v>7</v>
      </c>
      <c r="F1405" s="18">
        <f t="shared" si="106"/>
        <v>21</v>
      </c>
      <c r="G1405" s="18">
        <f t="shared" si="104"/>
        <v>3.1066666666666674</v>
      </c>
      <c r="H1405" s="18">
        <f t="shared" si="105"/>
        <v>11.679999999999998</v>
      </c>
      <c r="J1405" t="str">
        <f ca="1">IF(C1405="","",IF(A1405="","NO DATE",IF(NOT(ISNUMBER(A1405)),"DATE IS TEXT",IF(A1405&lt;&gt;INT(A1405),"DATE HAS TIME",IF(OR(A1405&lt;DATE(2026,9,16),A1405&gt;TODAY()),"DATE OUT OF RANGE",IF(ISNA(MATCH(B1405,{"SA-DAY","SA-NYT","SYS-DAY","SYS-NYT"},0)),"REFERENCE PROBLEM",IF(ISNA(MATCH(C1405,ItemName,0)),"ITEM NOT IN LIST",IF(OR(NOT(ISNUMBER(D1405)),D1405&lt;=0),"QTY PROBLEM","OK"))))))))</f>
        <v>OK</v>
      </c>
    </row>
    <row r="1406" spans="1:10" x14ac:dyDescent="0.25">
      <c r="A1406" s="25">
        <v>46292</v>
      </c>
      <c r="B1406" s="15" t="s">
        <v>2617</v>
      </c>
      <c r="C1406" s="15" t="s">
        <v>335</v>
      </c>
      <c r="D1406" s="16">
        <v>1</v>
      </c>
      <c r="E1406" s="18">
        <f t="shared" si="103"/>
        <v>30</v>
      </c>
      <c r="F1406" s="18">
        <f t="shared" si="106"/>
        <v>30</v>
      </c>
      <c r="G1406" s="18">
        <f t="shared" si="104"/>
        <v>15.546666666666667</v>
      </c>
      <c r="H1406" s="18">
        <f t="shared" si="105"/>
        <v>14.453333333333333</v>
      </c>
      <c r="J1406" t="str">
        <f ca="1">IF(C1406="","",IF(A1406="","NO DATE",IF(NOT(ISNUMBER(A1406)),"DATE IS TEXT",IF(A1406&lt;&gt;INT(A1406),"DATE HAS TIME",IF(OR(A1406&lt;DATE(2026,9,16),A1406&gt;TODAY()),"DATE OUT OF RANGE",IF(ISNA(MATCH(B1406,{"SA-DAY","SA-NYT","SYS-DAY","SYS-NYT"},0)),"REFERENCE PROBLEM",IF(ISNA(MATCH(C1406,ItemName,0)),"ITEM NOT IN LIST",IF(OR(NOT(ISNUMBER(D1406)),D1406&lt;=0),"QTY PROBLEM","OK"))))))))</f>
        <v>OK</v>
      </c>
    </row>
    <row r="1407" spans="1:10" x14ac:dyDescent="0.25">
      <c r="A1407" s="25">
        <v>46292</v>
      </c>
      <c r="B1407" s="15" t="s">
        <v>2617</v>
      </c>
      <c r="C1407" s="15" t="s">
        <v>510</v>
      </c>
      <c r="D1407" s="16">
        <v>7</v>
      </c>
      <c r="E1407" s="18">
        <f t="shared" si="103"/>
        <v>40</v>
      </c>
      <c r="F1407" s="18">
        <f t="shared" si="106"/>
        <v>280</v>
      </c>
      <c r="G1407" s="18">
        <f t="shared" si="104"/>
        <v>26.085000000000001</v>
      </c>
      <c r="H1407" s="18">
        <f t="shared" si="105"/>
        <v>97.405000000000001</v>
      </c>
      <c r="J1407" t="str">
        <f ca="1">IF(C1407="","",IF(A1407="","NO DATE",IF(NOT(ISNUMBER(A1407)),"DATE IS TEXT",IF(A1407&lt;&gt;INT(A1407),"DATE HAS TIME",IF(OR(A1407&lt;DATE(2026,9,16),A1407&gt;TODAY()),"DATE OUT OF RANGE",IF(ISNA(MATCH(B1407,{"SA-DAY","SA-NYT","SYS-DAY","SYS-NYT"},0)),"REFERENCE PROBLEM",IF(ISNA(MATCH(C1407,ItemName,0)),"ITEM NOT IN LIST",IF(OR(NOT(ISNUMBER(D1407)),D1407&lt;=0),"QTY PROBLEM","OK"))))))))</f>
        <v>OK</v>
      </c>
    </row>
    <row r="1408" spans="1:10" x14ac:dyDescent="0.25">
      <c r="A1408" s="25">
        <v>46292</v>
      </c>
      <c r="B1408" s="15" t="s">
        <v>2617</v>
      </c>
      <c r="C1408" s="15" t="s">
        <v>522</v>
      </c>
      <c r="D1408" s="16">
        <v>2</v>
      </c>
      <c r="E1408" s="18">
        <f t="shared" si="103"/>
        <v>15</v>
      </c>
      <c r="F1408" s="18">
        <f t="shared" si="106"/>
        <v>30</v>
      </c>
      <c r="G1408" s="18">
        <f t="shared" si="104"/>
        <v>9.7799999999999994</v>
      </c>
      <c r="H1408" s="18">
        <f t="shared" si="105"/>
        <v>10.440000000000001</v>
      </c>
      <c r="J1408" t="str">
        <f ca="1">IF(C1408="","",IF(A1408="","NO DATE",IF(NOT(ISNUMBER(A1408)),"DATE IS TEXT",IF(A1408&lt;&gt;INT(A1408),"DATE HAS TIME",IF(OR(A1408&lt;DATE(2026,9,16),A1408&gt;TODAY()),"DATE OUT OF RANGE",IF(ISNA(MATCH(B1408,{"SA-DAY","SA-NYT","SYS-DAY","SYS-NYT"},0)),"REFERENCE PROBLEM",IF(ISNA(MATCH(C1408,ItemName,0)),"ITEM NOT IN LIST",IF(OR(NOT(ISNUMBER(D1408)),D1408&lt;=0),"QTY PROBLEM","OK"))))))))</f>
        <v>OK</v>
      </c>
    </row>
    <row r="1409" spans="1:10" x14ac:dyDescent="0.25">
      <c r="A1409" s="25">
        <v>46292</v>
      </c>
      <c r="B1409" s="15" t="s">
        <v>2617</v>
      </c>
      <c r="C1409" s="15" t="s">
        <v>526</v>
      </c>
      <c r="D1409" s="16">
        <v>2</v>
      </c>
      <c r="E1409" s="18">
        <f t="shared" si="103"/>
        <v>15</v>
      </c>
      <c r="F1409" s="18">
        <f t="shared" si="106"/>
        <v>30</v>
      </c>
      <c r="G1409" s="18">
        <f t="shared" si="104"/>
        <v>9.7799999999999994</v>
      </c>
      <c r="H1409" s="18">
        <f t="shared" si="105"/>
        <v>10.440000000000001</v>
      </c>
      <c r="J1409" t="str">
        <f ca="1">IF(C1409="","",IF(A1409="","NO DATE",IF(NOT(ISNUMBER(A1409)),"DATE IS TEXT",IF(A1409&lt;&gt;INT(A1409),"DATE HAS TIME",IF(OR(A1409&lt;DATE(2026,9,16),A1409&gt;TODAY()),"DATE OUT OF RANGE",IF(ISNA(MATCH(B1409,{"SA-DAY","SA-NYT","SYS-DAY","SYS-NYT"},0)),"REFERENCE PROBLEM",IF(ISNA(MATCH(C1409,ItemName,0)),"ITEM NOT IN LIST",IF(OR(NOT(ISNUMBER(D1409)),D1409&lt;=0),"QTY PROBLEM","OK"))))))))</f>
        <v>OK</v>
      </c>
    </row>
    <row r="1410" spans="1:10" x14ac:dyDescent="0.25">
      <c r="A1410" s="25">
        <v>46292</v>
      </c>
      <c r="B1410" s="15" t="s">
        <v>2617</v>
      </c>
      <c r="C1410" s="15" t="s">
        <v>635</v>
      </c>
      <c r="D1410" s="16">
        <v>1</v>
      </c>
      <c r="E1410" s="18">
        <f t="shared" si="103"/>
        <v>20</v>
      </c>
      <c r="F1410" s="18">
        <f t="shared" si="106"/>
        <v>20</v>
      </c>
      <c r="G1410" s="18">
        <f t="shared" si="104"/>
        <v>11.533333333333333</v>
      </c>
      <c r="H1410" s="18">
        <f t="shared" si="105"/>
        <v>8.4666666666666668</v>
      </c>
      <c r="J1410" t="str">
        <f ca="1">IF(C1410="","",IF(A1410="","NO DATE",IF(NOT(ISNUMBER(A1410)),"DATE IS TEXT",IF(A1410&lt;&gt;INT(A1410),"DATE HAS TIME",IF(OR(A1410&lt;DATE(2026,9,16),A1410&gt;TODAY()),"DATE OUT OF RANGE",IF(ISNA(MATCH(B1410,{"SA-DAY","SA-NYT","SYS-DAY","SYS-NYT"},0)),"REFERENCE PROBLEM",IF(ISNA(MATCH(C1410,ItemName,0)),"ITEM NOT IN LIST",IF(OR(NOT(ISNUMBER(D1410)),D1410&lt;=0),"QTY PROBLEM","OK"))))))))</f>
        <v>OK</v>
      </c>
    </row>
    <row r="1411" spans="1:10" x14ac:dyDescent="0.25">
      <c r="A1411" s="25">
        <v>46292</v>
      </c>
      <c r="B1411" s="15" t="s">
        <v>2617</v>
      </c>
      <c r="C1411" s="15" t="s">
        <v>681</v>
      </c>
      <c r="D1411" s="16">
        <v>1</v>
      </c>
      <c r="E1411" s="18">
        <f t="shared" si="103"/>
        <v>35</v>
      </c>
      <c r="F1411" s="18">
        <f t="shared" si="106"/>
        <v>35</v>
      </c>
      <c r="G1411" s="18">
        <f t="shared" si="104"/>
        <v>22.400000000000002</v>
      </c>
      <c r="H1411" s="18">
        <f t="shared" si="105"/>
        <v>12.599999999999998</v>
      </c>
      <c r="J1411" t="str">
        <f ca="1">IF(C1411="","",IF(A1411="","NO DATE",IF(NOT(ISNUMBER(A1411)),"DATE IS TEXT",IF(A1411&lt;&gt;INT(A1411),"DATE HAS TIME",IF(OR(A1411&lt;DATE(2026,9,16),A1411&gt;TODAY()),"DATE OUT OF RANGE",IF(ISNA(MATCH(B1411,{"SA-DAY","SA-NYT","SYS-DAY","SYS-NYT"},0)),"REFERENCE PROBLEM",IF(ISNA(MATCH(C1411,ItemName,0)),"ITEM NOT IN LIST",IF(OR(NOT(ISNUMBER(D1411)),D1411&lt;=0),"QTY PROBLEM","OK"))))))))</f>
        <v>OK</v>
      </c>
    </row>
    <row r="1412" spans="1:10" x14ac:dyDescent="0.25">
      <c r="A1412" s="25">
        <v>46292</v>
      </c>
      <c r="B1412" s="15" t="s">
        <v>2617</v>
      </c>
      <c r="C1412" s="15" t="s">
        <v>816</v>
      </c>
      <c r="D1412" s="16">
        <v>5</v>
      </c>
      <c r="E1412" s="18">
        <f t="shared" si="103"/>
        <v>5</v>
      </c>
      <c r="F1412" s="18">
        <f t="shared" si="106"/>
        <v>25</v>
      </c>
      <c r="G1412" s="18">
        <f t="shared" si="104"/>
        <v>1.1818181818181819</v>
      </c>
      <c r="H1412" s="18">
        <f t="shared" si="105"/>
        <v>19.09090909090909</v>
      </c>
      <c r="J1412" t="str">
        <f ca="1">IF(C1412="","",IF(A1412="","NO DATE",IF(NOT(ISNUMBER(A1412)),"DATE IS TEXT",IF(A1412&lt;&gt;INT(A1412),"DATE HAS TIME",IF(OR(A1412&lt;DATE(2026,9,16),A1412&gt;TODAY()),"DATE OUT OF RANGE",IF(ISNA(MATCH(B1412,{"SA-DAY","SA-NYT","SYS-DAY","SYS-NYT"},0)),"REFERENCE PROBLEM",IF(ISNA(MATCH(C1412,ItemName,0)),"ITEM NOT IN LIST",IF(OR(NOT(ISNUMBER(D1412)),D1412&lt;=0),"QTY PROBLEM","OK"))))))))</f>
        <v>OK</v>
      </c>
    </row>
    <row r="1413" spans="1:10" x14ac:dyDescent="0.25">
      <c r="A1413" s="25">
        <v>46292</v>
      </c>
      <c r="B1413" s="15" t="s">
        <v>2617</v>
      </c>
      <c r="C1413" s="15" t="s">
        <v>877</v>
      </c>
      <c r="D1413" s="16">
        <v>3</v>
      </c>
      <c r="E1413" s="18">
        <f t="shared" si="103"/>
        <v>40</v>
      </c>
      <c r="F1413" s="18">
        <f t="shared" si="106"/>
        <v>120</v>
      </c>
      <c r="G1413" s="18">
        <f t="shared" si="104"/>
        <v>26.085000000000001</v>
      </c>
      <c r="H1413" s="18">
        <f t="shared" si="105"/>
        <v>41.745000000000005</v>
      </c>
      <c r="J1413" t="str">
        <f ca="1">IF(C1413="","",IF(A1413="","NO DATE",IF(NOT(ISNUMBER(A1413)),"DATE IS TEXT",IF(A1413&lt;&gt;INT(A1413),"DATE HAS TIME",IF(OR(A1413&lt;DATE(2026,9,16),A1413&gt;TODAY()),"DATE OUT OF RANGE",IF(ISNA(MATCH(B1413,{"SA-DAY","SA-NYT","SYS-DAY","SYS-NYT"},0)),"REFERENCE PROBLEM",IF(ISNA(MATCH(C1413,ItemName,0)),"ITEM NOT IN LIST",IF(OR(NOT(ISNUMBER(D1413)),D1413&lt;=0),"QTY PROBLEM","OK"))))))))</f>
        <v>OK</v>
      </c>
    </row>
    <row r="1414" spans="1:10" x14ac:dyDescent="0.25">
      <c r="A1414" s="25">
        <v>46292</v>
      </c>
      <c r="B1414" s="15" t="s">
        <v>2617</v>
      </c>
      <c r="C1414" s="15" t="s">
        <v>1219</v>
      </c>
      <c r="D1414" s="16">
        <v>1</v>
      </c>
      <c r="E1414" s="18">
        <f t="shared" si="103"/>
        <v>10</v>
      </c>
      <c r="F1414" s="18">
        <f t="shared" si="106"/>
        <v>10</v>
      </c>
      <c r="G1414" s="18">
        <f t="shared" si="104"/>
        <v>6.5250000000000004</v>
      </c>
      <c r="H1414" s="18">
        <f t="shared" si="105"/>
        <v>3.4749999999999996</v>
      </c>
      <c r="J1414" t="str">
        <f ca="1">IF(C1414="","",IF(A1414="","NO DATE",IF(NOT(ISNUMBER(A1414)),"DATE IS TEXT",IF(A1414&lt;&gt;INT(A1414),"DATE HAS TIME",IF(OR(A1414&lt;DATE(2026,9,16),A1414&gt;TODAY()),"DATE OUT OF RANGE",IF(ISNA(MATCH(B1414,{"SA-DAY","SA-NYT","SYS-DAY","SYS-NYT"},0)),"REFERENCE PROBLEM",IF(ISNA(MATCH(C1414,ItemName,0)),"ITEM NOT IN LIST",IF(OR(NOT(ISNUMBER(D1414)),D1414&lt;=0),"QTY PROBLEM","OK"))))))))</f>
        <v>OK</v>
      </c>
    </row>
    <row r="1415" spans="1:10" x14ac:dyDescent="0.25">
      <c r="A1415" s="25">
        <v>46292</v>
      </c>
      <c r="B1415" s="15" t="s">
        <v>2617</v>
      </c>
      <c r="C1415" s="15" t="s">
        <v>1383</v>
      </c>
      <c r="D1415" s="16">
        <v>1</v>
      </c>
      <c r="E1415" s="18">
        <f t="shared" si="103"/>
        <v>15</v>
      </c>
      <c r="F1415" s="18">
        <f t="shared" si="106"/>
        <v>15</v>
      </c>
      <c r="G1415" s="18">
        <f t="shared" si="104"/>
        <v>9.7799999999999994</v>
      </c>
      <c r="H1415" s="18">
        <f t="shared" si="105"/>
        <v>5.2200000000000006</v>
      </c>
      <c r="J1415" t="str">
        <f ca="1">IF(C1415="","",IF(A1415="","NO DATE",IF(NOT(ISNUMBER(A1415)),"DATE IS TEXT",IF(A1415&lt;&gt;INT(A1415),"DATE HAS TIME",IF(OR(A1415&lt;DATE(2026,9,16),A1415&gt;TODAY()),"DATE OUT OF RANGE",IF(ISNA(MATCH(B1415,{"SA-DAY","SA-NYT","SYS-DAY","SYS-NYT"},0)),"REFERENCE PROBLEM",IF(ISNA(MATCH(C1415,ItemName,0)),"ITEM NOT IN LIST",IF(OR(NOT(ISNUMBER(D1415)),D1415&lt;=0),"QTY PROBLEM","OK"))))))))</f>
        <v>OK</v>
      </c>
    </row>
    <row r="1416" spans="1:10" x14ac:dyDescent="0.25">
      <c r="A1416" s="25">
        <v>46292</v>
      </c>
      <c r="B1416" s="15" t="s">
        <v>2617</v>
      </c>
      <c r="C1416" s="15" t="s">
        <v>1411</v>
      </c>
      <c r="D1416" s="16">
        <v>1</v>
      </c>
      <c r="E1416" s="18">
        <f t="shared" si="103"/>
        <v>30</v>
      </c>
      <c r="F1416" s="18">
        <f t="shared" si="106"/>
        <v>30</v>
      </c>
      <c r="G1416" s="18">
        <f t="shared" si="104"/>
        <v>23.866666666666667</v>
      </c>
      <c r="H1416" s="18">
        <f t="shared" si="105"/>
        <v>6.1333333333333329</v>
      </c>
      <c r="J1416" t="str">
        <f ca="1">IF(C1416="","",IF(A1416="","NO DATE",IF(NOT(ISNUMBER(A1416)),"DATE IS TEXT",IF(A1416&lt;&gt;INT(A1416),"DATE HAS TIME",IF(OR(A1416&lt;DATE(2026,9,16),A1416&gt;TODAY()),"DATE OUT OF RANGE",IF(ISNA(MATCH(B1416,{"SA-DAY","SA-NYT","SYS-DAY","SYS-NYT"},0)),"REFERENCE PROBLEM",IF(ISNA(MATCH(C1416,ItemName,0)),"ITEM NOT IN LIST",IF(OR(NOT(ISNUMBER(D1416)),D1416&lt;=0),"QTY PROBLEM","OK"))))))))</f>
        <v>OK</v>
      </c>
    </row>
    <row r="1417" spans="1:10" x14ac:dyDescent="0.25">
      <c r="A1417" s="25">
        <v>46292</v>
      </c>
      <c r="B1417" s="15" t="s">
        <v>2617</v>
      </c>
      <c r="C1417" s="15" t="s">
        <v>1423</v>
      </c>
      <c r="D1417" s="16">
        <v>1</v>
      </c>
      <c r="E1417" s="18">
        <f t="shared" si="103"/>
        <v>15</v>
      </c>
      <c r="F1417" s="18">
        <f t="shared" si="106"/>
        <v>15</v>
      </c>
      <c r="G1417" s="18">
        <f t="shared" si="104"/>
        <v>9.7799999999999994</v>
      </c>
      <c r="H1417" s="18">
        <f t="shared" si="105"/>
        <v>5.2200000000000006</v>
      </c>
      <c r="J1417" t="str">
        <f ca="1">IF(C1417="","",IF(A1417="","NO DATE",IF(NOT(ISNUMBER(A1417)),"DATE IS TEXT",IF(A1417&lt;&gt;INT(A1417),"DATE HAS TIME",IF(OR(A1417&lt;DATE(2026,9,16),A1417&gt;TODAY()),"DATE OUT OF RANGE",IF(ISNA(MATCH(B1417,{"SA-DAY","SA-NYT","SYS-DAY","SYS-NYT"},0)),"REFERENCE PROBLEM",IF(ISNA(MATCH(C1417,ItemName,0)),"ITEM NOT IN LIST",IF(OR(NOT(ISNUMBER(D1417)),D1417&lt;=0),"QTY PROBLEM","OK"))))))))</f>
        <v>OK</v>
      </c>
    </row>
    <row r="1418" spans="1:10" x14ac:dyDescent="0.25">
      <c r="A1418" s="25">
        <v>46292</v>
      </c>
      <c r="B1418" s="15" t="s">
        <v>2617</v>
      </c>
      <c r="C1418" s="15" t="s">
        <v>1531</v>
      </c>
      <c r="D1418" s="16">
        <v>1</v>
      </c>
      <c r="E1418" s="18">
        <f t="shared" si="103"/>
        <v>90</v>
      </c>
      <c r="F1418" s="18">
        <f t="shared" si="106"/>
        <v>90</v>
      </c>
      <c r="G1418" s="18">
        <f t="shared" si="104"/>
        <v>48</v>
      </c>
      <c r="H1418" s="18">
        <f t="shared" si="105"/>
        <v>42</v>
      </c>
      <c r="J1418" t="str">
        <f ca="1">IF(C1418="","",IF(A1418="","NO DATE",IF(NOT(ISNUMBER(A1418)),"DATE IS TEXT",IF(A1418&lt;&gt;INT(A1418),"DATE HAS TIME",IF(OR(A1418&lt;DATE(2026,9,16),A1418&gt;TODAY()),"DATE OUT OF RANGE",IF(ISNA(MATCH(B1418,{"SA-DAY","SA-NYT","SYS-DAY","SYS-NYT"},0)),"REFERENCE PROBLEM",IF(ISNA(MATCH(C1418,ItemName,0)),"ITEM NOT IN LIST",IF(OR(NOT(ISNUMBER(D1418)),D1418&lt;=0),"QTY PROBLEM","OK"))))))))</f>
        <v>OK</v>
      </c>
    </row>
    <row r="1419" spans="1:10" x14ac:dyDescent="0.25">
      <c r="A1419" s="25">
        <v>46292</v>
      </c>
      <c r="B1419" s="15" t="s">
        <v>2617</v>
      </c>
      <c r="C1419" s="15" t="s">
        <v>1553</v>
      </c>
      <c r="D1419" s="16">
        <v>5</v>
      </c>
      <c r="E1419" s="18">
        <f t="shared" si="103"/>
        <v>20</v>
      </c>
      <c r="F1419" s="18">
        <f t="shared" si="106"/>
        <v>100</v>
      </c>
      <c r="G1419" s="18">
        <f t="shared" si="104"/>
        <v>13.106666666666667</v>
      </c>
      <c r="H1419" s="18">
        <f t="shared" si="105"/>
        <v>34.466666666666669</v>
      </c>
      <c r="J1419" t="str">
        <f ca="1">IF(C1419="","",IF(A1419="","NO DATE",IF(NOT(ISNUMBER(A1419)),"DATE IS TEXT",IF(A1419&lt;&gt;INT(A1419),"DATE HAS TIME",IF(OR(A1419&lt;DATE(2026,9,16),A1419&gt;TODAY()),"DATE OUT OF RANGE",IF(ISNA(MATCH(B1419,{"SA-DAY","SA-NYT","SYS-DAY","SYS-NYT"},0)),"REFERENCE PROBLEM",IF(ISNA(MATCH(C1419,ItemName,0)),"ITEM NOT IN LIST",IF(OR(NOT(ISNUMBER(D1419)),D1419&lt;=0),"QTY PROBLEM","OK"))))))))</f>
        <v>OK</v>
      </c>
    </row>
    <row r="1420" spans="1:10" x14ac:dyDescent="0.25">
      <c r="A1420" s="25">
        <v>46292</v>
      </c>
      <c r="B1420" s="15" t="s">
        <v>2617</v>
      </c>
      <c r="C1420" s="15" t="s">
        <v>1561</v>
      </c>
      <c r="D1420" s="16">
        <v>2</v>
      </c>
      <c r="E1420" s="18">
        <f t="shared" si="103"/>
        <v>20</v>
      </c>
      <c r="F1420" s="18">
        <f t="shared" si="106"/>
        <v>40</v>
      </c>
      <c r="G1420" s="18">
        <f t="shared" si="104"/>
        <v>13.106666666666667</v>
      </c>
      <c r="H1420" s="18">
        <f t="shared" si="105"/>
        <v>13.786666666666665</v>
      </c>
      <c r="J1420" t="str">
        <f ca="1">IF(C1420="","",IF(A1420="","NO DATE",IF(NOT(ISNUMBER(A1420)),"DATE IS TEXT",IF(A1420&lt;&gt;INT(A1420),"DATE HAS TIME",IF(OR(A1420&lt;DATE(2026,9,16),A1420&gt;TODAY()),"DATE OUT OF RANGE",IF(ISNA(MATCH(B1420,{"SA-DAY","SA-NYT","SYS-DAY","SYS-NYT"},0)),"REFERENCE PROBLEM",IF(ISNA(MATCH(C1420,ItemName,0)),"ITEM NOT IN LIST",IF(OR(NOT(ISNUMBER(D1420)),D1420&lt;=0),"QTY PROBLEM","OK"))))))))</f>
        <v>OK</v>
      </c>
    </row>
    <row r="1421" spans="1:10" x14ac:dyDescent="0.25">
      <c r="A1421" s="25">
        <v>46292</v>
      </c>
      <c r="B1421" s="15" t="s">
        <v>2617</v>
      </c>
      <c r="C1421" s="15" t="s">
        <v>1569</v>
      </c>
      <c r="D1421" s="16">
        <v>5</v>
      </c>
      <c r="E1421" s="18">
        <f t="shared" si="103"/>
        <v>20</v>
      </c>
      <c r="F1421" s="18">
        <f t="shared" si="106"/>
        <v>100</v>
      </c>
      <c r="G1421" s="18">
        <f t="shared" si="104"/>
        <v>13.106666666666667</v>
      </c>
      <c r="H1421" s="18">
        <f t="shared" si="105"/>
        <v>34.466666666666669</v>
      </c>
      <c r="J1421" t="str">
        <f ca="1">IF(C1421="","",IF(A1421="","NO DATE",IF(NOT(ISNUMBER(A1421)),"DATE IS TEXT",IF(A1421&lt;&gt;INT(A1421),"DATE HAS TIME",IF(OR(A1421&lt;DATE(2026,9,16),A1421&gt;TODAY()),"DATE OUT OF RANGE",IF(ISNA(MATCH(B1421,{"SA-DAY","SA-NYT","SYS-DAY","SYS-NYT"},0)),"REFERENCE PROBLEM",IF(ISNA(MATCH(C1421,ItemName,0)),"ITEM NOT IN LIST",IF(OR(NOT(ISNUMBER(D1421)),D1421&lt;=0),"QTY PROBLEM","OK"))))))))</f>
        <v>OK</v>
      </c>
    </row>
    <row r="1422" spans="1:10" x14ac:dyDescent="0.25">
      <c r="A1422" s="25">
        <v>46292</v>
      </c>
      <c r="B1422" s="15" t="s">
        <v>2617</v>
      </c>
      <c r="C1422" s="15" t="s">
        <v>1745</v>
      </c>
      <c r="D1422" s="16">
        <v>3</v>
      </c>
      <c r="E1422" s="18">
        <f t="shared" si="103"/>
        <v>10</v>
      </c>
      <c r="F1422" s="18">
        <f t="shared" si="106"/>
        <v>30</v>
      </c>
      <c r="G1422" s="18">
        <f t="shared" si="104"/>
        <v>6.5250000000000004</v>
      </c>
      <c r="H1422" s="18">
        <f t="shared" si="105"/>
        <v>10.424999999999997</v>
      </c>
      <c r="J1422" t="str">
        <f ca="1">IF(C1422="","",IF(A1422="","NO DATE",IF(NOT(ISNUMBER(A1422)),"DATE IS TEXT",IF(A1422&lt;&gt;INT(A1422),"DATE HAS TIME",IF(OR(A1422&lt;DATE(2026,9,16),A1422&gt;TODAY()),"DATE OUT OF RANGE",IF(ISNA(MATCH(B1422,{"SA-DAY","SA-NYT","SYS-DAY","SYS-NYT"},0)),"REFERENCE PROBLEM",IF(ISNA(MATCH(C1422,ItemName,0)),"ITEM NOT IN LIST",IF(OR(NOT(ISNUMBER(D1422)),D1422&lt;=0),"QTY PROBLEM","OK"))))))))</f>
        <v>OK</v>
      </c>
    </row>
    <row r="1423" spans="1:10" x14ac:dyDescent="0.25">
      <c r="A1423" s="25">
        <v>46292</v>
      </c>
      <c r="B1423" s="15" t="s">
        <v>2617</v>
      </c>
      <c r="C1423" s="15" t="s">
        <v>1843</v>
      </c>
      <c r="D1423" s="16">
        <v>1</v>
      </c>
      <c r="E1423" s="18">
        <f t="shared" si="103"/>
        <v>70</v>
      </c>
      <c r="F1423" s="18">
        <f t="shared" si="106"/>
        <v>70</v>
      </c>
      <c r="G1423" s="18">
        <f t="shared" si="104"/>
        <v>45.652500000000003</v>
      </c>
      <c r="H1423" s="18">
        <f t="shared" si="105"/>
        <v>24.347499999999997</v>
      </c>
      <c r="J1423" t="str">
        <f ca="1">IF(C1423="","",IF(A1423="","NO DATE",IF(NOT(ISNUMBER(A1423)),"DATE IS TEXT",IF(A1423&lt;&gt;INT(A1423),"DATE HAS TIME",IF(OR(A1423&lt;DATE(2026,9,16),A1423&gt;TODAY()),"DATE OUT OF RANGE",IF(ISNA(MATCH(B1423,{"SA-DAY","SA-NYT","SYS-DAY","SYS-NYT"},0)),"REFERENCE PROBLEM",IF(ISNA(MATCH(C1423,ItemName,0)),"ITEM NOT IN LIST",IF(OR(NOT(ISNUMBER(D1423)),D1423&lt;=0),"QTY PROBLEM","OK"))))))))</f>
        <v>OK</v>
      </c>
    </row>
    <row r="1424" spans="1:10" x14ac:dyDescent="0.25">
      <c r="A1424" s="25">
        <v>46292</v>
      </c>
      <c r="B1424" s="15" t="s">
        <v>2617</v>
      </c>
      <c r="C1424" s="15" t="s">
        <v>2106</v>
      </c>
      <c r="D1424" s="16">
        <v>5</v>
      </c>
      <c r="E1424" s="18">
        <f t="shared" si="103"/>
        <v>40</v>
      </c>
      <c r="F1424" s="18">
        <f t="shared" si="106"/>
        <v>200</v>
      </c>
      <c r="G1424" s="18">
        <f t="shared" si="104"/>
        <v>26.085000000000001</v>
      </c>
      <c r="H1424" s="18">
        <f t="shared" si="105"/>
        <v>69.574999999999989</v>
      </c>
      <c r="J1424" t="str">
        <f ca="1">IF(C1424="","",IF(A1424="","NO DATE",IF(NOT(ISNUMBER(A1424)),"DATE IS TEXT",IF(A1424&lt;&gt;INT(A1424),"DATE HAS TIME",IF(OR(A1424&lt;DATE(2026,9,16),A1424&gt;TODAY()),"DATE OUT OF RANGE",IF(ISNA(MATCH(B1424,{"SA-DAY","SA-NYT","SYS-DAY","SYS-NYT"},0)),"REFERENCE PROBLEM",IF(ISNA(MATCH(C1424,ItemName,0)),"ITEM NOT IN LIST",IF(OR(NOT(ISNUMBER(D1424)),D1424&lt;=0),"QTY PROBLEM","OK"))))))))</f>
        <v>OK</v>
      </c>
    </row>
    <row r="1425" spans="1:10" x14ac:dyDescent="0.25">
      <c r="A1425" s="25">
        <v>46292</v>
      </c>
      <c r="B1425" s="15" t="s">
        <v>2617</v>
      </c>
      <c r="C1425" s="15" t="s">
        <v>2088</v>
      </c>
      <c r="D1425" s="16">
        <v>2</v>
      </c>
      <c r="E1425" s="18">
        <f t="shared" si="103"/>
        <v>8</v>
      </c>
      <c r="F1425" s="18">
        <f t="shared" si="106"/>
        <v>16</v>
      </c>
      <c r="G1425" s="18">
        <f t="shared" si="104"/>
        <v>4.3968888888888893</v>
      </c>
      <c r="H1425" s="18">
        <f t="shared" si="105"/>
        <v>7.2062222222222214</v>
      </c>
      <c r="J1425" t="str">
        <f ca="1">IF(C1425="","",IF(A1425="","NO DATE",IF(NOT(ISNUMBER(A1425)),"DATE IS TEXT",IF(A1425&lt;&gt;INT(A1425),"DATE HAS TIME",IF(OR(A1425&lt;DATE(2026,9,16),A1425&gt;TODAY()),"DATE OUT OF RANGE",IF(ISNA(MATCH(B1425,{"SA-DAY","SA-NYT","SYS-DAY","SYS-NYT"},0)),"REFERENCE PROBLEM",IF(ISNA(MATCH(C1425,ItemName,0)),"ITEM NOT IN LIST",IF(OR(NOT(ISNUMBER(D1425)),D1425&lt;=0),"QTY PROBLEM","OK"))))))))</f>
        <v>OK</v>
      </c>
    </row>
    <row r="1426" spans="1:10" x14ac:dyDescent="0.25">
      <c r="A1426" s="25">
        <v>46292</v>
      </c>
      <c r="B1426" s="15" t="s">
        <v>2617</v>
      </c>
      <c r="C1426" s="15" t="s">
        <v>2098</v>
      </c>
      <c r="D1426" s="16">
        <v>4</v>
      </c>
      <c r="E1426" s="18">
        <f t="shared" si="103"/>
        <v>15</v>
      </c>
      <c r="F1426" s="18">
        <f t="shared" si="106"/>
        <v>60</v>
      </c>
      <c r="G1426" s="18">
        <f t="shared" si="104"/>
        <v>9.7799999999999994</v>
      </c>
      <c r="H1426" s="18">
        <f t="shared" si="105"/>
        <v>20.880000000000003</v>
      </c>
      <c r="J1426" t="str">
        <f ca="1">IF(C1426="","",IF(A1426="","NO DATE",IF(NOT(ISNUMBER(A1426)),"DATE IS TEXT",IF(A1426&lt;&gt;INT(A1426),"DATE HAS TIME",IF(OR(A1426&lt;DATE(2026,9,16),A1426&gt;TODAY()),"DATE OUT OF RANGE",IF(ISNA(MATCH(B1426,{"SA-DAY","SA-NYT","SYS-DAY","SYS-NYT"},0)),"REFERENCE PROBLEM",IF(ISNA(MATCH(C1426,ItemName,0)),"ITEM NOT IN LIST",IF(OR(NOT(ISNUMBER(D1426)),D1426&lt;=0),"QTY PROBLEM","OK"))))))))</f>
        <v>OK</v>
      </c>
    </row>
    <row r="1427" spans="1:10" x14ac:dyDescent="0.25">
      <c r="A1427" s="25">
        <v>46292</v>
      </c>
      <c r="B1427" s="15" t="s">
        <v>2617</v>
      </c>
      <c r="C1427" s="15" t="s">
        <v>2504</v>
      </c>
      <c r="D1427" s="16">
        <v>1</v>
      </c>
      <c r="E1427" s="18">
        <f t="shared" si="103"/>
        <v>10</v>
      </c>
      <c r="F1427" s="18">
        <f t="shared" si="106"/>
        <v>10</v>
      </c>
      <c r="G1427" s="18">
        <f t="shared" si="104"/>
        <v>0</v>
      </c>
      <c r="H1427" s="18">
        <f t="shared" si="105"/>
        <v>10</v>
      </c>
      <c r="J1427" t="str">
        <f ca="1">IF(C1427="","",IF(A1427="","NO DATE",IF(NOT(ISNUMBER(A1427)),"DATE IS TEXT",IF(A1427&lt;&gt;INT(A1427),"DATE HAS TIME",IF(OR(A1427&lt;DATE(2026,9,16),A1427&gt;TODAY()),"DATE OUT OF RANGE",IF(ISNA(MATCH(B1427,{"SA-DAY","SA-NYT","SYS-DAY","SYS-NYT"},0)),"REFERENCE PROBLEM",IF(ISNA(MATCH(C1427,ItemName,0)),"ITEM NOT IN LIST",IF(OR(NOT(ISNUMBER(D1427)),D1427&lt;=0),"QTY PROBLEM","OK"))))))))</f>
        <v>OK</v>
      </c>
    </row>
    <row r="1428" spans="1:10" x14ac:dyDescent="0.25">
      <c r="A1428" s="25">
        <v>46292</v>
      </c>
      <c r="B1428" s="15" t="s">
        <v>2617</v>
      </c>
      <c r="C1428" s="15" t="s">
        <v>2198</v>
      </c>
      <c r="D1428" s="16">
        <v>1</v>
      </c>
      <c r="E1428" s="18">
        <f t="shared" si="103"/>
        <v>15</v>
      </c>
      <c r="F1428" s="18">
        <f t="shared" si="106"/>
        <v>15</v>
      </c>
      <c r="G1428" s="18">
        <f t="shared" si="104"/>
        <v>9.7799999999999994</v>
      </c>
      <c r="H1428" s="18">
        <f t="shared" si="105"/>
        <v>5.2200000000000006</v>
      </c>
      <c r="J1428" t="str">
        <f ca="1">IF(C1428="","",IF(A1428="","NO DATE",IF(NOT(ISNUMBER(A1428)),"DATE IS TEXT",IF(A1428&lt;&gt;INT(A1428),"DATE HAS TIME",IF(OR(A1428&lt;DATE(2026,9,16),A1428&gt;TODAY()),"DATE OUT OF RANGE",IF(ISNA(MATCH(B1428,{"SA-DAY","SA-NYT","SYS-DAY","SYS-NYT"},0)),"REFERENCE PROBLEM",IF(ISNA(MATCH(C1428,ItemName,0)),"ITEM NOT IN LIST",IF(OR(NOT(ISNUMBER(D1428)),D1428&lt;=0),"QTY PROBLEM","OK"))))))))</f>
        <v>OK</v>
      </c>
    </row>
    <row r="1429" spans="1:10" x14ac:dyDescent="0.25">
      <c r="A1429" s="25">
        <v>46292</v>
      </c>
      <c r="B1429" s="15" t="s">
        <v>2617</v>
      </c>
      <c r="C1429" s="15" t="s">
        <v>2420</v>
      </c>
      <c r="D1429" s="16">
        <v>6</v>
      </c>
      <c r="E1429" s="18">
        <f t="shared" si="103"/>
        <v>15</v>
      </c>
      <c r="F1429" s="18">
        <f t="shared" si="106"/>
        <v>90</v>
      </c>
      <c r="G1429" s="18">
        <f t="shared" si="104"/>
        <v>8.3553333333333324</v>
      </c>
      <c r="H1429" s="18">
        <f t="shared" si="105"/>
        <v>39.868000000000009</v>
      </c>
      <c r="J1429" t="str">
        <f ca="1">IF(C1429="","",IF(A1429="","NO DATE",IF(NOT(ISNUMBER(A1429)),"DATE IS TEXT",IF(A1429&lt;&gt;INT(A1429),"DATE HAS TIME",IF(OR(A1429&lt;DATE(2026,9,16),A1429&gt;TODAY()),"DATE OUT OF RANGE",IF(ISNA(MATCH(B1429,{"SA-DAY","SA-NYT","SYS-DAY","SYS-NYT"},0)),"REFERENCE PROBLEM",IF(ISNA(MATCH(C1429,ItemName,0)),"ITEM NOT IN LIST",IF(OR(NOT(ISNUMBER(D1429)),D1429&lt;=0),"QTY PROBLEM","OK"))))))))</f>
        <v>OK</v>
      </c>
    </row>
    <row r="1430" spans="1:10" x14ac:dyDescent="0.25">
      <c r="A1430" s="25">
        <v>46293</v>
      </c>
      <c r="B1430" s="15" t="s">
        <v>2616</v>
      </c>
      <c r="C1430" s="15" t="s">
        <v>128</v>
      </c>
      <c r="D1430" s="16">
        <v>7</v>
      </c>
      <c r="E1430" s="18">
        <f t="shared" si="103"/>
        <v>7</v>
      </c>
      <c r="F1430" s="18">
        <f t="shared" si="106"/>
        <v>49</v>
      </c>
      <c r="G1430" s="18">
        <f t="shared" si="104"/>
        <v>4.5674999999999999</v>
      </c>
      <c r="H1430" s="18">
        <f t="shared" si="105"/>
        <v>17.0275</v>
      </c>
      <c r="J1430" t="str">
        <f ca="1">IF(C1430="","",IF(A1430="","NO DATE",IF(NOT(ISNUMBER(A1430)),"DATE IS TEXT",IF(A1430&lt;&gt;INT(A1430),"DATE HAS TIME",IF(OR(A1430&lt;DATE(2026,9,16),A1430&gt;TODAY()),"DATE OUT OF RANGE",IF(ISNA(MATCH(B1430,{"SA-DAY","SA-NYT","SYS-DAY","SYS-NYT"},0)),"REFERENCE PROBLEM",IF(ISNA(MATCH(C1430,ItemName,0)),"ITEM NOT IN LIST",IF(OR(NOT(ISNUMBER(D1430)),D1430&lt;=0),"QTY PROBLEM","OK"))))))))</f>
        <v>OK</v>
      </c>
    </row>
    <row r="1431" spans="1:10" x14ac:dyDescent="0.25">
      <c r="A1431" s="25">
        <v>46293</v>
      </c>
      <c r="B1431" s="15" t="s">
        <v>2616</v>
      </c>
      <c r="C1431" s="15" t="s">
        <v>235</v>
      </c>
      <c r="D1431" s="16">
        <v>9</v>
      </c>
      <c r="E1431" s="18">
        <f t="shared" si="103"/>
        <v>15</v>
      </c>
      <c r="F1431" s="18">
        <f t="shared" si="106"/>
        <v>135</v>
      </c>
      <c r="G1431" s="18">
        <f t="shared" si="104"/>
        <v>9.1466666666666665</v>
      </c>
      <c r="H1431" s="18">
        <f t="shared" si="105"/>
        <v>52.680000000000007</v>
      </c>
      <c r="J1431" t="str">
        <f ca="1">IF(C1431="","",IF(A1431="","NO DATE",IF(NOT(ISNUMBER(A1431)),"DATE IS TEXT",IF(A1431&lt;&gt;INT(A1431),"DATE HAS TIME",IF(OR(A1431&lt;DATE(2026,9,16),A1431&gt;TODAY()),"DATE OUT OF RANGE",IF(ISNA(MATCH(B1431,{"SA-DAY","SA-NYT","SYS-DAY","SYS-NYT"},0)),"REFERENCE PROBLEM",IF(ISNA(MATCH(C1431,ItemName,0)),"ITEM NOT IN LIST",IF(OR(NOT(ISNUMBER(D1431)),D1431&lt;=0),"QTY PROBLEM","OK"))))))))</f>
        <v>OK</v>
      </c>
    </row>
    <row r="1432" spans="1:10" x14ac:dyDescent="0.25">
      <c r="A1432" s="25">
        <v>46293</v>
      </c>
      <c r="B1432" s="15" t="s">
        <v>2616</v>
      </c>
      <c r="C1432" s="15" t="s">
        <v>237</v>
      </c>
      <c r="D1432" s="16">
        <v>2</v>
      </c>
      <c r="E1432" s="18">
        <f t="shared" si="103"/>
        <v>35</v>
      </c>
      <c r="F1432" s="18">
        <f t="shared" si="106"/>
        <v>70</v>
      </c>
      <c r="G1432" s="18">
        <f t="shared" si="104"/>
        <v>24.16</v>
      </c>
      <c r="H1432" s="18">
        <f t="shared" si="105"/>
        <v>21.68</v>
      </c>
      <c r="J1432" t="str">
        <f ca="1">IF(C1432="","",IF(A1432="","NO DATE",IF(NOT(ISNUMBER(A1432)),"DATE IS TEXT",IF(A1432&lt;&gt;INT(A1432),"DATE HAS TIME",IF(OR(A1432&lt;DATE(2026,9,16),A1432&gt;TODAY()),"DATE OUT OF RANGE",IF(ISNA(MATCH(B1432,{"SA-DAY","SA-NYT","SYS-DAY","SYS-NYT"},0)),"REFERENCE PROBLEM",IF(ISNA(MATCH(C1432,ItemName,0)),"ITEM NOT IN LIST",IF(OR(NOT(ISNUMBER(D1432)),D1432&lt;=0),"QTY PROBLEM","OK"))))))))</f>
        <v>OK</v>
      </c>
    </row>
    <row r="1433" spans="1:10" x14ac:dyDescent="0.25">
      <c r="A1433" s="25">
        <v>46293</v>
      </c>
      <c r="B1433" s="15" t="s">
        <v>2616</v>
      </c>
      <c r="C1433" s="15" t="s">
        <v>239</v>
      </c>
      <c r="D1433" s="16">
        <v>7</v>
      </c>
      <c r="E1433" s="18">
        <f t="shared" ref="E1433:E1496" si="107">IF($C1433="","",IFERROR(INDEX(ItemPriceCol,MATCH($C1433,ItemName,0)),""))</f>
        <v>7</v>
      </c>
      <c r="F1433" s="18">
        <f t="shared" si="106"/>
        <v>49</v>
      </c>
      <c r="G1433" s="18">
        <f t="shared" ref="G1433:G1496" si="108">IF($C1433="","",IFERROR(INDEX(ItemCostCol,MATCH($C1433,ItemName,0)),""))</f>
        <v>3.1066666666666674</v>
      </c>
      <c r="H1433" s="18">
        <f t="shared" ref="H1433:H1496" si="109">IF(OR($F1433="",$G1433=""),"",$F1433-$D1433*$G1433)</f>
        <v>27.25333333333333</v>
      </c>
      <c r="J1433" t="str">
        <f ca="1">IF(C1433="","",IF(A1433="","NO DATE",IF(NOT(ISNUMBER(A1433)),"DATE IS TEXT",IF(A1433&lt;&gt;INT(A1433),"DATE HAS TIME",IF(OR(A1433&lt;DATE(2026,9,16),A1433&gt;TODAY()),"DATE OUT OF RANGE",IF(ISNA(MATCH(B1433,{"SA-DAY","SA-NYT","SYS-DAY","SYS-NYT"},0)),"REFERENCE PROBLEM",IF(ISNA(MATCH(C1433,ItemName,0)),"ITEM NOT IN LIST",IF(OR(NOT(ISNUMBER(D1433)),D1433&lt;=0),"QTY PROBLEM","OK"))))))))</f>
        <v>OK</v>
      </c>
    </row>
    <row r="1434" spans="1:10" x14ac:dyDescent="0.25">
      <c r="A1434" s="25">
        <v>46293</v>
      </c>
      <c r="B1434" s="15" t="s">
        <v>2616</v>
      </c>
      <c r="C1434" s="15" t="s">
        <v>247</v>
      </c>
      <c r="D1434" s="16">
        <v>1</v>
      </c>
      <c r="E1434" s="18">
        <f t="shared" si="107"/>
        <v>35</v>
      </c>
      <c r="F1434" s="18">
        <f t="shared" si="106"/>
        <v>35</v>
      </c>
      <c r="G1434" s="18">
        <f t="shared" si="108"/>
        <v>22.725000000000001</v>
      </c>
      <c r="H1434" s="18">
        <f t="shared" si="109"/>
        <v>12.274999999999999</v>
      </c>
      <c r="J1434" t="str">
        <f ca="1">IF(C1434="","",IF(A1434="","NO DATE",IF(NOT(ISNUMBER(A1434)),"DATE IS TEXT",IF(A1434&lt;&gt;INT(A1434),"DATE HAS TIME",IF(OR(A1434&lt;DATE(2026,9,16),A1434&gt;TODAY()),"DATE OUT OF RANGE",IF(ISNA(MATCH(B1434,{"SA-DAY","SA-NYT","SYS-DAY","SYS-NYT"},0)),"REFERENCE PROBLEM",IF(ISNA(MATCH(C1434,ItemName,0)),"ITEM NOT IN LIST",IF(OR(NOT(ISNUMBER(D1434)),D1434&lt;=0),"QTY PROBLEM","OK"))))))))</f>
        <v>OK</v>
      </c>
    </row>
    <row r="1435" spans="1:10" x14ac:dyDescent="0.25">
      <c r="A1435" s="25">
        <v>46293</v>
      </c>
      <c r="B1435" s="15" t="s">
        <v>2616</v>
      </c>
      <c r="C1435" s="15" t="s">
        <v>385</v>
      </c>
      <c r="D1435" s="16">
        <v>1</v>
      </c>
      <c r="E1435" s="18">
        <f t="shared" si="107"/>
        <v>80</v>
      </c>
      <c r="F1435" s="18">
        <f t="shared" si="106"/>
        <v>80</v>
      </c>
      <c r="G1435" s="18">
        <f t="shared" si="108"/>
        <v>52.177500000000002</v>
      </c>
      <c r="H1435" s="18">
        <f t="shared" si="109"/>
        <v>27.822499999999998</v>
      </c>
      <c r="J1435" t="str">
        <f ca="1">IF(C1435="","",IF(A1435="","NO DATE",IF(NOT(ISNUMBER(A1435)),"DATE IS TEXT",IF(A1435&lt;&gt;INT(A1435),"DATE HAS TIME",IF(OR(A1435&lt;DATE(2026,9,16),A1435&gt;TODAY()),"DATE OUT OF RANGE",IF(ISNA(MATCH(B1435,{"SA-DAY","SA-NYT","SYS-DAY","SYS-NYT"},0)),"REFERENCE PROBLEM",IF(ISNA(MATCH(C1435,ItemName,0)),"ITEM NOT IN LIST",IF(OR(NOT(ISNUMBER(D1435)),D1435&lt;=0),"QTY PROBLEM","OK"))))))))</f>
        <v>OK</v>
      </c>
    </row>
    <row r="1436" spans="1:10" x14ac:dyDescent="0.25">
      <c r="A1436" s="25">
        <v>46293</v>
      </c>
      <c r="B1436" s="15" t="s">
        <v>2616</v>
      </c>
      <c r="C1436" s="15" t="s">
        <v>387</v>
      </c>
      <c r="D1436" s="16">
        <v>1</v>
      </c>
      <c r="E1436" s="18">
        <f t="shared" si="107"/>
        <v>80</v>
      </c>
      <c r="F1436" s="18">
        <f t="shared" si="106"/>
        <v>80</v>
      </c>
      <c r="G1436" s="18">
        <f t="shared" si="108"/>
        <v>52.177500000000002</v>
      </c>
      <c r="H1436" s="18">
        <f t="shared" si="109"/>
        <v>27.822499999999998</v>
      </c>
      <c r="J1436" t="str">
        <f ca="1">IF(C1436="","",IF(A1436="","NO DATE",IF(NOT(ISNUMBER(A1436)),"DATE IS TEXT",IF(A1436&lt;&gt;INT(A1436),"DATE HAS TIME",IF(OR(A1436&lt;DATE(2026,9,16),A1436&gt;TODAY()),"DATE OUT OF RANGE",IF(ISNA(MATCH(B1436,{"SA-DAY","SA-NYT","SYS-DAY","SYS-NYT"},0)),"REFERENCE PROBLEM",IF(ISNA(MATCH(C1436,ItemName,0)),"ITEM NOT IN LIST",IF(OR(NOT(ISNUMBER(D1436)),D1436&lt;=0),"QTY PROBLEM","OK"))))))))</f>
        <v>OK</v>
      </c>
    </row>
    <row r="1437" spans="1:10" x14ac:dyDescent="0.25">
      <c r="A1437" s="25">
        <v>46293</v>
      </c>
      <c r="B1437" s="15" t="s">
        <v>2616</v>
      </c>
      <c r="C1437" s="15" t="s">
        <v>403</v>
      </c>
      <c r="D1437" s="16">
        <v>1</v>
      </c>
      <c r="E1437" s="18">
        <f t="shared" si="107"/>
        <v>40</v>
      </c>
      <c r="F1437" s="18">
        <f t="shared" si="106"/>
        <v>40</v>
      </c>
      <c r="G1437" s="18">
        <f t="shared" si="108"/>
        <v>26.085000000000001</v>
      </c>
      <c r="H1437" s="18">
        <f t="shared" si="109"/>
        <v>13.914999999999999</v>
      </c>
      <c r="J1437" t="str">
        <f ca="1">IF(C1437="","",IF(A1437="","NO DATE",IF(NOT(ISNUMBER(A1437)),"DATE IS TEXT",IF(A1437&lt;&gt;INT(A1437),"DATE HAS TIME",IF(OR(A1437&lt;DATE(2026,9,16),A1437&gt;TODAY()),"DATE OUT OF RANGE",IF(ISNA(MATCH(B1437,{"SA-DAY","SA-NYT","SYS-DAY","SYS-NYT"},0)),"REFERENCE PROBLEM",IF(ISNA(MATCH(C1437,ItemName,0)),"ITEM NOT IN LIST",IF(OR(NOT(ISNUMBER(D1437)),D1437&lt;=0),"QTY PROBLEM","OK"))))))))</f>
        <v>OK</v>
      </c>
    </row>
    <row r="1438" spans="1:10" x14ac:dyDescent="0.25">
      <c r="A1438" s="25">
        <v>46293</v>
      </c>
      <c r="B1438" s="15" t="s">
        <v>2616</v>
      </c>
      <c r="C1438" s="15" t="s">
        <v>419</v>
      </c>
      <c r="D1438" s="16">
        <v>2</v>
      </c>
      <c r="E1438" s="18">
        <f t="shared" si="107"/>
        <v>15</v>
      </c>
      <c r="F1438" s="18">
        <f t="shared" si="106"/>
        <v>30</v>
      </c>
      <c r="G1438" s="18">
        <f t="shared" si="108"/>
        <v>9.7799999999999994</v>
      </c>
      <c r="H1438" s="18">
        <f t="shared" si="109"/>
        <v>10.440000000000001</v>
      </c>
      <c r="J1438" t="str">
        <f ca="1">IF(C1438="","",IF(A1438="","NO DATE",IF(NOT(ISNUMBER(A1438)),"DATE IS TEXT",IF(A1438&lt;&gt;INT(A1438),"DATE HAS TIME",IF(OR(A1438&lt;DATE(2026,9,16),A1438&gt;TODAY()),"DATE OUT OF RANGE",IF(ISNA(MATCH(B1438,{"SA-DAY","SA-NYT","SYS-DAY","SYS-NYT"},0)),"REFERENCE PROBLEM",IF(ISNA(MATCH(C1438,ItemName,0)),"ITEM NOT IN LIST",IF(OR(NOT(ISNUMBER(D1438)),D1438&lt;=0),"QTY PROBLEM","OK"))))))))</f>
        <v>OK</v>
      </c>
    </row>
    <row r="1439" spans="1:10" x14ac:dyDescent="0.25">
      <c r="A1439" s="25">
        <v>46293</v>
      </c>
      <c r="B1439" s="15" t="s">
        <v>2616</v>
      </c>
      <c r="C1439" s="15" t="s">
        <v>427</v>
      </c>
      <c r="D1439" s="16">
        <v>1</v>
      </c>
      <c r="E1439" s="18">
        <f t="shared" si="107"/>
        <v>25</v>
      </c>
      <c r="F1439" s="18">
        <f t="shared" si="106"/>
        <v>25</v>
      </c>
      <c r="G1439" s="18">
        <f t="shared" si="108"/>
        <v>17.306666666666665</v>
      </c>
      <c r="H1439" s="18">
        <f t="shared" si="109"/>
        <v>7.6933333333333351</v>
      </c>
      <c r="J1439" t="str">
        <f ca="1">IF(C1439="","",IF(A1439="","NO DATE",IF(NOT(ISNUMBER(A1439)),"DATE IS TEXT",IF(A1439&lt;&gt;INT(A1439),"DATE HAS TIME",IF(OR(A1439&lt;DATE(2026,9,16),A1439&gt;TODAY()),"DATE OUT OF RANGE",IF(ISNA(MATCH(B1439,{"SA-DAY","SA-NYT","SYS-DAY","SYS-NYT"},0)),"REFERENCE PROBLEM",IF(ISNA(MATCH(C1439,ItemName,0)),"ITEM NOT IN LIST",IF(OR(NOT(ISNUMBER(D1439)),D1439&lt;=0),"QTY PROBLEM","OK"))))))))</f>
        <v>OK</v>
      </c>
    </row>
    <row r="1440" spans="1:10" x14ac:dyDescent="0.25">
      <c r="A1440" s="25">
        <v>46293</v>
      </c>
      <c r="B1440" s="15" t="s">
        <v>2616</v>
      </c>
      <c r="C1440" s="15" t="s">
        <v>510</v>
      </c>
      <c r="D1440" s="16">
        <v>3</v>
      </c>
      <c r="E1440" s="18">
        <f t="shared" si="107"/>
        <v>40</v>
      </c>
      <c r="F1440" s="18">
        <f t="shared" si="106"/>
        <v>120</v>
      </c>
      <c r="G1440" s="18">
        <f t="shared" si="108"/>
        <v>26.085000000000001</v>
      </c>
      <c r="H1440" s="18">
        <f t="shared" si="109"/>
        <v>41.745000000000005</v>
      </c>
      <c r="J1440" t="str">
        <f ca="1">IF(C1440="","",IF(A1440="","NO DATE",IF(NOT(ISNUMBER(A1440)),"DATE IS TEXT",IF(A1440&lt;&gt;INT(A1440),"DATE HAS TIME",IF(OR(A1440&lt;DATE(2026,9,16),A1440&gt;TODAY()),"DATE OUT OF RANGE",IF(ISNA(MATCH(B1440,{"SA-DAY","SA-NYT","SYS-DAY","SYS-NYT"},0)),"REFERENCE PROBLEM",IF(ISNA(MATCH(C1440,ItemName,0)),"ITEM NOT IN LIST",IF(OR(NOT(ISNUMBER(D1440)),D1440&lt;=0),"QTY PROBLEM","OK"))))))))</f>
        <v>OK</v>
      </c>
    </row>
    <row r="1441" spans="1:10" x14ac:dyDescent="0.25">
      <c r="A1441" s="25">
        <v>46293</v>
      </c>
      <c r="B1441" s="15" t="s">
        <v>2616</v>
      </c>
      <c r="C1441" s="15" t="s">
        <v>522</v>
      </c>
      <c r="D1441" s="16">
        <v>9</v>
      </c>
      <c r="E1441" s="18">
        <f t="shared" si="107"/>
        <v>15</v>
      </c>
      <c r="F1441" s="18">
        <f t="shared" si="106"/>
        <v>135</v>
      </c>
      <c r="G1441" s="18">
        <f t="shared" si="108"/>
        <v>9.7799999999999994</v>
      </c>
      <c r="H1441" s="18">
        <f t="shared" si="109"/>
        <v>46.980000000000004</v>
      </c>
      <c r="J1441" t="str">
        <f ca="1">IF(C1441="","",IF(A1441="","NO DATE",IF(NOT(ISNUMBER(A1441)),"DATE IS TEXT",IF(A1441&lt;&gt;INT(A1441),"DATE HAS TIME",IF(OR(A1441&lt;DATE(2026,9,16),A1441&gt;TODAY()),"DATE OUT OF RANGE",IF(ISNA(MATCH(B1441,{"SA-DAY","SA-NYT","SYS-DAY","SYS-NYT"},0)),"REFERENCE PROBLEM",IF(ISNA(MATCH(C1441,ItemName,0)),"ITEM NOT IN LIST",IF(OR(NOT(ISNUMBER(D1441)),D1441&lt;=0),"QTY PROBLEM","OK"))))))))</f>
        <v>OK</v>
      </c>
    </row>
    <row r="1442" spans="1:10" x14ac:dyDescent="0.25">
      <c r="A1442" s="25">
        <v>46293</v>
      </c>
      <c r="B1442" s="15" t="s">
        <v>2616</v>
      </c>
      <c r="C1442" s="15" t="s">
        <v>526</v>
      </c>
      <c r="D1442" s="16">
        <v>2</v>
      </c>
      <c r="E1442" s="18">
        <f t="shared" si="107"/>
        <v>15</v>
      </c>
      <c r="F1442" s="18">
        <f t="shared" si="106"/>
        <v>30</v>
      </c>
      <c r="G1442" s="18">
        <f t="shared" si="108"/>
        <v>9.7799999999999994</v>
      </c>
      <c r="H1442" s="18">
        <f t="shared" si="109"/>
        <v>10.440000000000001</v>
      </c>
      <c r="J1442" t="str">
        <f ca="1">IF(C1442="","",IF(A1442="","NO DATE",IF(NOT(ISNUMBER(A1442)),"DATE IS TEXT",IF(A1442&lt;&gt;INT(A1442),"DATE HAS TIME",IF(OR(A1442&lt;DATE(2026,9,16),A1442&gt;TODAY()),"DATE OUT OF RANGE",IF(ISNA(MATCH(B1442,{"SA-DAY","SA-NYT","SYS-DAY","SYS-NYT"},0)),"REFERENCE PROBLEM",IF(ISNA(MATCH(C1442,ItemName,0)),"ITEM NOT IN LIST",IF(OR(NOT(ISNUMBER(D1442)),D1442&lt;=0),"QTY PROBLEM","OK"))))))))</f>
        <v>OK</v>
      </c>
    </row>
    <row r="1443" spans="1:10" x14ac:dyDescent="0.25">
      <c r="A1443" s="25">
        <v>46293</v>
      </c>
      <c r="B1443" s="15" t="s">
        <v>2616</v>
      </c>
      <c r="C1443" s="15" t="s">
        <v>635</v>
      </c>
      <c r="D1443" s="16">
        <v>3</v>
      </c>
      <c r="E1443" s="18">
        <f t="shared" si="107"/>
        <v>20</v>
      </c>
      <c r="F1443" s="18">
        <f t="shared" si="106"/>
        <v>60</v>
      </c>
      <c r="G1443" s="18">
        <f t="shared" si="108"/>
        <v>11.533333333333333</v>
      </c>
      <c r="H1443" s="18">
        <f t="shared" si="109"/>
        <v>25.4</v>
      </c>
      <c r="J1443" t="str">
        <f ca="1">IF(C1443="","",IF(A1443="","NO DATE",IF(NOT(ISNUMBER(A1443)),"DATE IS TEXT",IF(A1443&lt;&gt;INT(A1443),"DATE HAS TIME",IF(OR(A1443&lt;DATE(2026,9,16),A1443&gt;TODAY()),"DATE OUT OF RANGE",IF(ISNA(MATCH(B1443,{"SA-DAY","SA-NYT","SYS-DAY","SYS-NYT"},0)),"REFERENCE PROBLEM",IF(ISNA(MATCH(C1443,ItemName,0)),"ITEM NOT IN LIST",IF(OR(NOT(ISNUMBER(D1443)),D1443&lt;=0),"QTY PROBLEM","OK"))))))))</f>
        <v>OK</v>
      </c>
    </row>
    <row r="1444" spans="1:10" x14ac:dyDescent="0.25">
      <c r="A1444" s="25">
        <v>46293</v>
      </c>
      <c r="B1444" s="15" t="s">
        <v>2616</v>
      </c>
      <c r="C1444" s="15" t="s">
        <v>659</v>
      </c>
      <c r="D1444" s="16">
        <v>17</v>
      </c>
      <c r="E1444" s="18">
        <f t="shared" si="107"/>
        <v>0.5</v>
      </c>
      <c r="F1444" s="18">
        <f t="shared" si="106"/>
        <v>8.5</v>
      </c>
      <c r="G1444" s="18">
        <f t="shared" si="108"/>
        <v>0.32250000000000001</v>
      </c>
      <c r="H1444" s="18">
        <f t="shared" si="109"/>
        <v>3.0175000000000001</v>
      </c>
      <c r="J1444" t="str">
        <f ca="1">IF(C1444="","",IF(A1444="","NO DATE",IF(NOT(ISNUMBER(A1444)),"DATE IS TEXT",IF(A1444&lt;&gt;INT(A1444),"DATE HAS TIME",IF(OR(A1444&lt;DATE(2026,9,16),A1444&gt;TODAY()),"DATE OUT OF RANGE",IF(ISNA(MATCH(B1444,{"SA-DAY","SA-NYT","SYS-DAY","SYS-NYT"},0)),"REFERENCE PROBLEM",IF(ISNA(MATCH(C1444,ItemName,0)),"ITEM NOT IN LIST",IF(OR(NOT(ISNUMBER(D1444)),D1444&lt;=0),"QTY PROBLEM","OK"))))))))</f>
        <v>OK</v>
      </c>
    </row>
    <row r="1445" spans="1:10" x14ac:dyDescent="0.25">
      <c r="A1445" s="25">
        <v>46293</v>
      </c>
      <c r="B1445" s="15" t="s">
        <v>2616</v>
      </c>
      <c r="C1445" s="15" t="s">
        <v>689</v>
      </c>
      <c r="D1445" s="16">
        <v>2</v>
      </c>
      <c r="E1445" s="18">
        <f t="shared" si="107"/>
        <v>20</v>
      </c>
      <c r="F1445" s="18">
        <f t="shared" ref="F1445:F1508" si="110">IF(OR($D1445="",$E1445=""),"",$D1445*$E1445)</f>
        <v>40</v>
      </c>
      <c r="G1445" s="18">
        <f t="shared" si="108"/>
        <v>8.8800000000000008</v>
      </c>
      <c r="H1445" s="18">
        <f t="shared" si="109"/>
        <v>22.24</v>
      </c>
      <c r="J1445" t="str">
        <f ca="1">IF(C1445="","",IF(A1445="","NO DATE",IF(NOT(ISNUMBER(A1445)),"DATE IS TEXT",IF(A1445&lt;&gt;INT(A1445),"DATE HAS TIME",IF(OR(A1445&lt;DATE(2026,9,16),A1445&gt;TODAY()),"DATE OUT OF RANGE",IF(ISNA(MATCH(B1445,{"SA-DAY","SA-NYT","SYS-DAY","SYS-NYT"},0)),"REFERENCE PROBLEM",IF(ISNA(MATCH(C1445,ItemName,0)),"ITEM NOT IN LIST",IF(OR(NOT(ISNUMBER(D1445)),D1445&lt;=0),"QTY PROBLEM","OK"))))))))</f>
        <v>OK</v>
      </c>
    </row>
    <row r="1446" spans="1:10" x14ac:dyDescent="0.25">
      <c r="A1446" s="25">
        <v>46293</v>
      </c>
      <c r="B1446" s="15" t="s">
        <v>2616</v>
      </c>
      <c r="C1446" s="15" t="s">
        <v>681</v>
      </c>
      <c r="D1446" s="16">
        <v>2</v>
      </c>
      <c r="E1446" s="18">
        <f t="shared" si="107"/>
        <v>35</v>
      </c>
      <c r="F1446" s="18">
        <f t="shared" si="110"/>
        <v>70</v>
      </c>
      <c r="G1446" s="18">
        <f t="shared" si="108"/>
        <v>22.400000000000002</v>
      </c>
      <c r="H1446" s="18">
        <f t="shared" si="109"/>
        <v>25.199999999999996</v>
      </c>
      <c r="J1446" t="str">
        <f ca="1">IF(C1446="","",IF(A1446="","NO DATE",IF(NOT(ISNUMBER(A1446)),"DATE IS TEXT",IF(A1446&lt;&gt;INT(A1446),"DATE HAS TIME",IF(OR(A1446&lt;DATE(2026,9,16),A1446&gt;TODAY()),"DATE OUT OF RANGE",IF(ISNA(MATCH(B1446,{"SA-DAY","SA-NYT","SYS-DAY","SYS-NYT"},0)),"REFERENCE PROBLEM",IF(ISNA(MATCH(C1446,ItemName,0)),"ITEM NOT IN LIST",IF(OR(NOT(ISNUMBER(D1446)),D1446&lt;=0),"QTY PROBLEM","OK"))))))))</f>
        <v>OK</v>
      </c>
    </row>
    <row r="1447" spans="1:10" x14ac:dyDescent="0.25">
      <c r="A1447" s="25">
        <v>46293</v>
      </c>
      <c r="B1447" s="15" t="s">
        <v>2616</v>
      </c>
      <c r="C1447" s="15" t="s">
        <v>798</v>
      </c>
      <c r="D1447" s="16">
        <v>1</v>
      </c>
      <c r="E1447" s="18">
        <f t="shared" si="107"/>
        <v>10</v>
      </c>
      <c r="F1447" s="18">
        <f t="shared" si="110"/>
        <v>10</v>
      </c>
      <c r="G1447" s="18">
        <f t="shared" si="108"/>
        <v>5.76</v>
      </c>
      <c r="H1447" s="18">
        <f t="shared" si="109"/>
        <v>4.24</v>
      </c>
      <c r="J1447" t="str">
        <f ca="1">IF(C1447="","",IF(A1447="","NO DATE",IF(NOT(ISNUMBER(A1447)),"DATE IS TEXT",IF(A1447&lt;&gt;INT(A1447),"DATE HAS TIME",IF(OR(A1447&lt;DATE(2026,9,16),A1447&gt;TODAY()),"DATE OUT OF RANGE",IF(ISNA(MATCH(B1447,{"SA-DAY","SA-NYT","SYS-DAY","SYS-NYT"},0)),"REFERENCE PROBLEM",IF(ISNA(MATCH(C1447,ItemName,0)),"ITEM NOT IN LIST",IF(OR(NOT(ISNUMBER(D1447)),D1447&lt;=0),"QTY PROBLEM","OK"))))))))</f>
        <v>OK</v>
      </c>
    </row>
    <row r="1448" spans="1:10" x14ac:dyDescent="0.25">
      <c r="A1448" s="25">
        <v>46293</v>
      </c>
      <c r="B1448" s="15" t="s">
        <v>2616</v>
      </c>
      <c r="C1448" s="15" t="s">
        <v>800</v>
      </c>
      <c r="D1448" s="16">
        <v>1</v>
      </c>
      <c r="E1448" s="18">
        <f t="shared" si="107"/>
        <v>12</v>
      </c>
      <c r="F1448" s="18">
        <f t="shared" si="110"/>
        <v>12</v>
      </c>
      <c r="G1448" s="18">
        <f t="shared" si="108"/>
        <v>6</v>
      </c>
      <c r="H1448" s="18">
        <f t="shared" si="109"/>
        <v>6</v>
      </c>
      <c r="J1448" t="str">
        <f ca="1">IF(C1448="","",IF(A1448="","NO DATE",IF(NOT(ISNUMBER(A1448)),"DATE IS TEXT",IF(A1448&lt;&gt;INT(A1448),"DATE HAS TIME",IF(OR(A1448&lt;DATE(2026,9,16),A1448&gt;TODAY()),"DATE OUT OF RANGE",IF(ISNA(MATCH(B1448,{"SA-DAY","SA-NYT","SYS-DAY","SYS-NYT"},0)),"REFERENCE PROBLEM",IF(ISNA(MATCH(C1448,ItemName,0)),"ITEM NOT IN LIST",IF(OR(NOT(ISNUMBER(D1448)),D1448&lt;=0),"QTY PROBLEM","OK"))))))))</f>
        <v>OK</v>
      </c>
    </row>
    <row r="1449" spans="1:10" x14ac:dyDescent="0.25">
      <c r="A1449" s="25">
        <v>46293</v>
      </c>
      <c r="B1449" s="15" t="s">
        <v>2616</v>
      </c>
      <c r="C1449" s="15" t="s">
        <v>816</v>
      </c>
      <c r="D1449" s="16">
        <v>15</v>
      </c>
      <c r="E1449" s="18">
        <f t="shared" si="107"/>
        <v>5</v>
      </c>
      <c r="F1449" s="18">
        <f t="shared" si="110"/>
        <v>75</v>
      </c>
      <c r="G1449" s="18">
        <f t="shared" si="108"/>
        <v>1.1818181818181819</v>
      </c>
      <c r="H1449" s="18">
        <f t="shared" si="109"/>
        <v>57.272727272727273</v>
      </c>
      <c r="J1449" t="str">
        <f ca="1">IF(C1449="","",IF(A1449="","NO DATE",IF(NOT(ISNUMBER(A1449)),"DATE IS TEXT",IF(A1449&lt;&gt;INT(A1449),"DATE HAS TIME",IF(OR(A1449&lt;DATE(2026,9,16),A1449&gt;TODAY()),"DATE OUT OF RANGE",IF(ISNA(MATCH(B1449,{"SA-DAY","SA-NYT","SYS-DAY","SYS-NYT"},0)),"REFERENCE PROBLEM",IF(ISNA(MATCH(C1449,ItemName,0)),"ITEM NOT IN LIST",IF(OR(NOT(ISNUMBER(D1449)),D1449&lt;=0),"QTY PROBLEM","OK"))))))))</f>
        <v>OK</v>
      </c>
    </row>
    <row r="1450" spans="1:10" x14ac:dyDescent="0.25">
      <c r="A1450" s="25">
        <v>46293</v>
      </c>
      <c r="B1450" s="15" t="s">
        <v>2616</v>
      </c>
      <c r="C1450" s="15" t="s">
        <v>840</v>
      </c>
      <c r="D1450" s="16">
        <v>2</v>
      </c>
      <c r="E1450" s="18">
        <f t="shared" si="107"/>
        <v>30</v>
      </c>
      <c r="F1450" s="18">
        <f t="shared" si="110"/>
        <v>60</v>
      </c>
      <c r="G1450" s="18">
        <f t="shared" si="108"/>
        <v>16.784000000000002</v>
      </c>
      <c r="H1450" s="18">
        <f t="shared" si="109"/>
        <v>26.431999999999995</v>
      </c>
      <c r="J1450" t="str">
        <f ca="1">IF(C1450="","",IF(A1450="","NO DATE",IF(NOT(ISNUMBER(A1450)),"DATE IS TEXT",IF(A1450&lt;&gt;INT(A1450),"DATE HAS TIME",IF(OR(A1450&lt;DATE(2026,9,16),A1450&gt;TODAY()),"DATE OUT OF RANGE",IF(ISNA(MATCH(B1450,{"SA-DAY","SA-NYT","SYS-DAY","SYS-NYT"},0)),"REFERENCE PROBLEM",IF(ISNA(MATCH(C1450,ItemName,0)),"ITEM NOT IN LIST",IF(OR(NOT(ISNUMBER(D1450)),D1450&lt;=0),"QTY PROBLEM","OK"))))))))</f>
        <v>OK</v>
      </c>
    </row>
    <row r="1451" spans="1:10" x14ac:dyDescent="0.25">
      <c r="A1451" s="25">
        <v>46293</v>
      </c>
      <c r="B1451" s="15" t="s">
        <v>2616</v>
      </c>
      <c r="C1451" s="15" t="s">
        <v>1053</v>
      </c>
      <c r="D1451" s="16">
        <v>1</v>
      </c>
      <c r="E1451" s="18">
        <f t="shared" si="107"/>
        <v>30</v>
      </c>
      <c r="F1451" s="18">
        <f t="shared" si="110"/>
        <v>30</v>
      </c>
      <c r="G1451" s="18">
        <f t="shared" si="108"/>
        <v>12.8</v>
      </c>
      <c r="H1451" s="18">
        <f t="shared" si="109"/>
        <v>17.2</v>
      </c>
      <c r="J1451" t="str">
        <f ca="1">IF(C1451="","",IF(A1451="","NO DATE",IF(NOT(ISNUMBER(A1451)),"DATE IS TEXT",IF(A1451&lt;&gt;INT(A1451),"DATE HAS TIME",IF(OR(A1451&lt;DATE(2026,9,16),A1451&gt;TODAY()),"DATE OUT OF RANGE",IF(ISNA(MATCH(B1451,{"SA-DAY","SA-NYT","SYS-DAY","SYS-NYT"},0)),"REFERENCE PROBLEM",IF(ISNA(MATCH(C1451,ItemName,0)),"ITEM NOT IN LIST",IF(OR(NOT(ISNUMBER(D1451)),D1451&lt;=0),"QTY PROBLEM","OK"))))))))</f>
        <v>OK</v>
      </c>
    </row>
    <row r="1452" spans="1:10" x14ac:dyDescent="0.25">
      <c r="A1452" s="25">
        <v>46293</v>
      </c>
      <c r="B1452" s="15" t="s">
        <v>2616</v>
      </c>
      <c r="C1452" s="15" t="s">
        <v>1389</v>
      </c>
      <c r="D1452" s="16">
        <v>1</v>
      </c>
      <c r="E1452" s="18">
        <f t="shared" si="107"/>
        <v>25</v>
      </c>
      <c r="F1452" s="18">
        <f t="shared" si="110"/>
        <v>25</v>
      </c>
      <c r="G1452" s="18">
        <f t="shared" si="108"/>
        <v>17.266666666666666</v>
      </c>
      <c r="H1452" s="18">
        <f t="shared" si="109"/>
        <v>7.7333333333333343</v>
      </c>
      <c r="J1452" t="str">
        <f ca="1">IF(C1452="","",IF(A1452="","NO DATE",IF(NOT(ISNUMBER(A1452)),"DATE IS TEXT",IF(A1452&lt;&gt;INT(A1452),"DATE HAS TIME",IF(OR(A1452&lt;DATE(2026,9,16),A1452&gt;TODAY()),"DATE OUT OF RANGE",IF(ISNA(MATCH(B1452,{"SA-DAY","SA-NYT","SYS-DAY","SYS-NYT"},0)),"REFERENCE PROBLEM",IF(ISNA(MATCH(C1452,ItemName,0)),"ITEM NOT IN LIST",IF(OR(NOT(ISNUMBER(D1452)),D1452&lt;=0),"QTY PROBLEM","OK"))))))))</f>
        <v>OK</v>
      </c>
    </row>
    <row r="1453" spans="1:10" x14ac:dyDescent="0.25">
      <c r="A1453" s="25">
        <v>46293</v>
      </c>
      <c r="B1453" s="15" t="s">
        <v>2616</v>
      </c>
      <c r="C1453" s="15" t="s">
        <v>1295</v>
      </c>
      <c r="D1453" s="16">
        <v>1</v>
      </c>
      <c r="E1453" s="18">
        <f t="shared" si="107"/>
        <v>35</v>
      </c>
      <c r="F1453" s="18">
        <f t="shared" si="110"/>
        <v>35</v>
      </c>
      <c r="G1453" s="18">
        <f t="shared" si="108"/>
        <v>26.68</v>
      </c>
      <c r="H1453" s="18">
        <f t="shared" si="109"/>
        <v>8.32</v>
      </c>
      <c r="J1453" t="str">
        <f ca="1">IF(C1453="","",IF(A1453="","NO DATE",IF(NOT(ISNUMBER(A1453)),"DATE IS TEXT",IF(A1453&lt;&gt;INT(A1453),"DATE HAS TIME",IF(OR(A1453&lt;DATE(2026,9,16),A1453&gt;TODAY()),"DATE OUT OF RANGE",IF(ISNA(MATCH(B1453,{"SA-DAY","SA-NYT","SYS-DAY","SYS-NYT"},0)),"REFERENCE PROBLEM",IF(ISNA(MATCH(C1453,ItemName,0)),"ITEM NOT IN LIST",IF(OR(NOT(ISNUMBER(D1453)),D1453&lt;=0),"QTY PROBLEM","OK"))))))))</f>
        <v>OK</v>
      </c>
    </row>
    <row r="1454" spans="1:10" x14ac:dyDescent="0.25">
      <c r="A1454" s="25">
        <v>46293</v>
      </c>
      <c r="B1454" s="15" t="s">
        <v>2616</v>
      </c>
      <c r="C1454" s="15" t="s">
        <v>1521</v>
      </c>
      <c r="D1454" s="16">
        <v>1</v>
      </c>
      <c r="E1454" s="18">
        <f t="shared" si="107"/>
        <v>25</v>
      </c>
      <c r="F1454" s="18">
        <f t="shared" si="110"/>
        <v>25</v>
      </c>
      <c r="G1454" s="18">
        <f t="shared" si="108"/>
        <v>18.75</v>
      </c>
      <c r="H1454" s="18">
        <f t="shared" si="109"/>
        <v>6.25</v>
      </c>
      <c r="J1454" t="str">
        <f ca="1">IF(C1454="","",IF(A1454="","NO DATE",IF(NOT(ISNUMBER(A1454)),"DATE IS TEXT",IF(A1454&lt;&gt;INT(A1454),"DATE HAS TIME",IF(OR(A1454&lt;DATE(2026,9,16),A1454&gt;TODAY()),"DATE OUT OF RANGE",IF(ISNA(MATCH(B1454,{"SA-DAY","SA-NYT","SYS-DAY","SYS-NYT"},0)),"REFERENCE PROBLEM",IF(ISNA(MATCH(C1454,ItemName,0)),"ITEM NOT IN LIST",IF(OR(NOT(ISNUMBER(D1454)),D1454&lt;=0),"QTY PROBLEM","OK"))))))))</f>
        <v>OK</v>
      </c>
    </row>
    <row r="1455" spans="1:10" x14ac:dyDescent="0.25">
      <c r="A1455" s="25">
        <v>46293</v>
      </c>
      <c r="B1455" s="15" t="s">
        <v>2616</v>
      </c>
      <c r="C1455" s="15" t="s">
        <v>1533</v>
      </c>
      <c r="D1455" s="16">
        <v>1</v>
      </c>
      <c r="E1455" s="18">
        <f t="shared" si="107"/>
        <v>90</v>
      </c>
      <c r="F1455" s="18">
        <f t="shared" si="110"/>
        <v>90</v>
      </c>
      <c r="G1455" s="18">
        <f t="shared" si="108"/>
        <v>40.266666666666666</v>
      </c>
      <c r="H1455" s="18">
        <f t="shared" si="109"/>
        <v>49.733333333333334</v>
      </c>
      <c r="J1455" t="str">
        <f ca="1">IF(C1455="","",IF(A1455="","NO DATE",IF(NOT(ISNUMBER(A1455)),"DATE IS TEXT",IF(A1455&lt;&gt;INT(A1455),"DATE HAS TIME",IF(OR(A1455&lt;DATE(2026,9,16),A1455&gt;TODAY()),"DATE OUT OF RANGE",IF(ISNA(MATCH(B1455,{"SA-DAY","SA-NYT","SYS-DAY","SYS-NYT"},0)),"REFERENCE PROBLEM",IF(ISNA(MATCH(C1455,ItemName,0)),"ITEM NOT IN LIST",IF(OR(NOT(ISNUMBER(D1455)),D1455&lt;=0),"QTY PROBLEM","OK"))))))))</f>
        <v>OK</v>
      </c>
    </row>
    <row r="1456" spans="1:10" x14ac:dyDescent="0.25">
      <c r="A1456" s="25">
        <v>46293</v>
      </c>
      <c r="B1456" s="15" t="s">
        <v>2616</v>
      </c>
      <c r="C1456" s="15" t="s">
        <v>1551</v>
      </c>
      <c r="D1456" s="16">
        <v>1</v>
      </c>
      <c r="E1456" s="18">
        <f t="shared" si="107"/>
        <v>35</v>
      </c>
      <c r="F1456" s="18">
        <f t="shared" si="110"/>
        <v>35</v>
      </c>
      <c r="G1456" s="18">
        <f t="shared" si="108"/>
        <v>25.813333333333333</v>
      </c>
      <c r="H1456" s="18">
        <f t="shared" si="109"/>
        <v>9.1866666666666674</v>
      </c>
      <c r="J1456" t="str">
        <f ca="1">IF(C1456="","",IF(A1456="","NO DATE",IF(NOT(ISNUMBER(A1456)),"DATE IS TEXT",IF(A1456&lt;&gt;INT(A1456),"DATE HAS TIME",IF(OR(A1456&lt;DATE(2026,9,16),A1456&gt;TODAY()),"DATE OUT OF RANGE",IF(ISNA(MATCH(B1456,{"SA-DAY","SA-NYT","SYS-DAY","SYS-NYT"},0)),"REFERENCE PROBLEM",IF(ISNA(MATCH(C1456,ItemName,0)),"ITEM NOT IN LIST",IF(OR(NOT(ISNUMBER(D1456)),D1456&lt;=0),"QTY PROBLEM","OK"))))))))</f>
        <v>OK</v>
      </c>
    </row>
    <row r="1457" spans="1:10" x14ac:dyDescent="0.25">
      <c r="A1457" s="25">
        <v>46293</v>
      </c>
      <c r="B1457" s="15" t="s">
        <v>2616</v>
      </c>
      <c r="C1457" s="15" t="s">
        <v>1553</v>
      </c>
      <c r="D1457" s="16">
        <v>8</v>
      </c>
      <c r="E1457" s="18">
        <f t="shared" si="107"/>
        <v>20</v>
      </c>
      <c r="F1457" s="18">
        <f t="shared" si="110"/>
        <v>160</v>
      </c>
      <c r="G1457" s="18">
        <f t="shared" si="108"/>
        <v>13.106666666666667</v>
      </c>
      <c r="H1457" s="18">
        <f t="shared" si="109"/>
        <v>55.146666666666661</v>
      </c>
      <c r="J1457" t="str">
        <f ca="1">IF(C1457="","",IF(A1457="","NO DATE",IF(NOT(ISNUMBER(A1457)),"DATE IS TEXT",IF(A1457&lt;&gt;INT(A1457),"DATE HAS TIME",IF(OR(A1457&lt;DATE(2026,9,16),A1457&gt;TODAY()),"DATE OUT OF RANGE",IF(ISNA(MATCH(B1457,{"SA-DAY","SA-NYT","SYS-DAY","SYS-NYT"},0)),"REFERENCE PROBLEM",IF(ISNA(MATCH(C1457,ItemName,0)),"ITEM NOT IN LIST",IF(OR(NOT(ISNUMBER(D1457)),D1457&lt;=0),"QTY PROBLEM","OK"))))))))</f>
        <v>OK</v>
      </c>
    </row>
    <row r="1458" spans="1:10" x14ac:dyDescent="0.25">
      <c r="A1458" s="25">
        <v>46293</v>
      </c>
      <c r="B1458" s="15" t="s">
        <v>2616</v>
      </c>
      <c r="C1458" s="15" t="s">
        <v>1561</v>
      </c>
      <c r="D1458" s="16">
        <v>2</v>
      </c>
      <c r="E1458" s="18">
        <f t="shared" si="107"/>
        <v>20</v>
      </c>
      <c r="F1458" s="18">
        <f t="shared" si="110"/>
        <v>40</v>
      </c>
      <c r="G1458" s="18">
        <f t="shared" si="108"/>
        <v>13.106666666666667</v>
      </c>
      <c r="H1458" s="18">
        <f t="shared" si="109"/>
        <v>13.786666666666665</v>
      </c>
      <c r="J1458" t="str">
        <f ca="1">IF(C1458="","",IF(A1458="","NO DATE",IF(NOT(ISNUMBER(A1458)),"DATE IS TEXT",IF(A1458&lt;&gt;INT(A1458),"DATE HAS TIME",IF(OR(A1458&lt;DATE(2026,9,16),A1458&gt;TODAY()),"DATE OUT OF RANGE",IF(ISNA(MATCH(B1458,{"SA-DAY","SA-NYT","SYS-DAY","SYS-NYT"},0)),"REFERENCE PROBLEM",IF(ISNA(MATCH(C1458,ItemName,0)),"ITEM NOT IN LIST",IF(OR(NOT(ISNUMBER(D1458)),D1458&lt;=0),"QTY PROBLEM","OK"))))))))</f>
        <v>OK</v>
      </c>
    </row>
    <row r="1459" spans="1:10" x14ac:dyDescent="0.25">
      <c r="A1459" s="25">
        <v>46293</v>
      </c>
      <c r="B1459" s="15" t="s">
        <v>2616</v>
      </c>
      <c r="C1459" s="15" t="s">
        <v>1569</v>
      </c>
      <c r="D1459" s="16">
        <v>1</v>
      </c>
      <c r="E1459" s="18">
        <f t="shared" si="107"/>
        <v>20</v>
      </c>
      <c r="F1459" s="18">
        <f t="shared" si="110"/>
        <v>20</v>
      </c>
      <c r="G1459" s="18">
        <f t="shared" si="108"/>
        <v>13.106666666666667</v>
      </c>
      <c r="H1459" s="18">
        <f t="shared" si="109"/>
        <v>6.8933333333333326</v>
      </c>
      <c r="J1459" t="str">
        <f ca="1">IF(C1459="","",IF(A1459="","NO DATE",IF(NOT(ISNUMBER(A1459)),"DATE IS TEXT",IF(A1459&lt;&gt;INT(A1459),"DATE HAS TIME",IF(OR(A1459&lt;DATE(2026,9,16),A1459&gt;TODAY()),"DATE OUT OF RANGE",IF(ISNA(MATCH(B1459,{"SA-DAY","SA-NYT","SYS-DAY","SYS-NYT"},0)),"REFERENCE PROBLEM",IF(ISNA(MATCH(C1459,ItemName,0)),"ITEM NOT IN LIST",IF(OR(NOT(ISNUMBER(D1459)),D1459&lt;=0),"QTY PROBLEM","OK"))))))))</f>
        <v>OK</v>
      </c>
    </row>
    <row r="1460" spans="1:10" x14ac:dyDescent="0.25">
      <c r="A1460" s="25">
        <v>46293</v>
      </c>
      <c r="B1460" s="15" t="s">
        <v>2616</v>
      </c>
      <c r="C1460" s="15" t="s">
        <v>1839</v>
      </c>
      <c r="D1460" s="16">
        <v>1</v>
      </c>
      <c r="E1460" s="18">
        <f t="shared" si="107"/>
        <v>10</v>
      </c>
      <c r="F1460" s="18">
        <f t="shared" si="110"/>
        <v>10</v>
      </c>
      <c r="G1460" s="18">
        <f t="shared" si="108"/>
        <v>6.4950000000000001</v>
      </c>
      <c r="H1460" s="18">
        <f t="shared" si="109"/>
        <v>3.5049999999999999</v>
      </c>
      <c r="J1460" t="str">
        <f ca="1">IF(C1460="","",IF(A1460="","NO DATE",IF(NOT(ISNUMBER(A1460)),"DATE IS TEXT",IF(A1460&lt;&gt;INT(A1460),"DATE HAS TIME",IF(OR(A1460&lt;DATE(2026,9,16),A1460&gt;TODAY()),"DATE OUT OF RANGE",IF(ISNA(MATCH(B1460,{"SA-DAY","SA-NYT","SYS-DAY","SYS-NYT"},0)),"REFERENCE PROBLEM",IF(ISNA(MATCH(C1460,ItemName,0)),"ITEM NOT IN LIST",IF(OR(NOT(ISNUMBER(D1460)),D1460&lt;=0),"QTY PROBLEM","OK"))))))))</f>
        <v>OK</v>
      </c>
    </row>
    <row r="1461" spans="1:10" x14ac:dyDescent="0.25">
      <c r="A1461" s="25">
        <v>46293</v>
      </c>
      <c r="B1461" s="15" t="s">
        <v>2616</v>
      </c>
      <c r="C1461" s="15" t="s">
        <v>1723</v>
      </c>
      <c r="D1461" s="16">
        <v>3</v>
      </c>
      <c r="E1461" s="18">
        <f t="shared" si="107"/>
        <v>10</v>
      </c>
      <c r="F1461" s="18">
        <f t="shared" si="110"/>
        <v>30</v>
      </c>
      <c r="G1461" s="18">
        <f t="shared" si="108"/>
        <v>6.5250000000000004</v>
      </c>
      <c r="H1461" s="18">
        <f t="shared" si="109"/>
        <v>10.424999999999997</v>
      </c>
      <c r="J1461" t="str">
        <f ca="1">IF(C1461="","",IF(A1461="","NO DATE",IF(NOT(ISNUMBER(A1461)),"DATE IS TEXT",IF(A1461&lt;&gt;INT(A1461),"DATE HAS TIME",IF(OR(A1461&lt;DATE(2026,9,16),A1461&gt;TODAY()),"DATE OUT OF RANGE",IF(ISNA(MATCH(B1461,{"SA-DAY","SA-NYT","SYS-DAY","SYS-NYT"},0)),"REFERENCE PROBLEM",IF(ISNA(MATCH(C1461,ItemName,0)),"ITEM NOT IN LIST",IF(OR(NOT(ISNUMBER(D1461)),D1461&lt;=0),"QTY PROBLEM","OK"))))))))</f>
        <v>OK</v>
      </c>
    </row>
    <row r="1462" spans="1:10" x14ac:dyDescent="0.25">
      <c r="A1462" s="25">
        <v>46293</v>
      </c>
      <c r="B1462" s="15" t="s">
        <v>2616</v>
      </c>
      <c r="C1462" s="15" t="s">
        <v>1745</v>
      </c>
      <c r="D1462" s="16">
        <v>1</v>
      </c>
      <c r="E1462" s="18">
        <f t="shared" si="107"/>
        <v>10</v>
      </c>
      <c r="F1462" s="18">
        <f t="shared" si="110"/>
        <v>10</v>
      </c>
      <c r="G1462" s="18">
        <f t="shared" si="108"/>
        <v>6.5250000000000004</v>
      </c>
      <c r="H1462" s="18">
        <f t="shared" si="109"/>
        <v>3.4749999999999996</v>
      </c>
      <c r="J1462" t="str">
        <f ca="1">IF(C1462="","",IF(A1462="","NO DATE",IF(NOT(ISNUMBER(A1462)),"DATE IS TEXT",IF(A1462&lt;&gt;INT(A1462),"DATE HAS TIME",IF(OR(A1462&lt;DATE(2026,9,16),A1462&gt;TODAY()),"DATE OUT OF RANGE",IF(ISNA(MATCH(B1462,{"SA-DAY","SA-NYT","SYS-DAY","SYS-NYT"},0)),"REFERENCE PROBLEM",IF(ISNA(MATCH(C1462,ItemName,0)),"ITEM NOT IN LIST",IF(OR(NOT(ISNUMBER(D1462)),D1462&lt;=0),"QTY PROBLEM","OK"))))))))</f>
        <v>OK</v>
      </c>
    </row>
    <row r="1463" spans="1:10" x14ac:dyDescent="0.25">
      <c r="A1463" s="25">
        <v>46293</v>
      </c>
      <c r="B1463" s="15" t="s">
        <v>2616</v>
      </c>
      <c r="C1463" s="15" t="s">
        <v>1974</v>
      </c>
      <c r="D1463" s="16">
        <v>3</v>
      </c>
      <c r="E1463" s="18">
        <f t="shared" si="107"/>
        <v>15</v>
      </c>
      <c r="F1463" s="18">
        <f t="shared" si="110"/>
        <v>45</v>
      </c>
      <c r="G1463" s="18">
        <f t="shared" si="108"/>
        <v>10.943999999999999</v>
      </c>
      <c r="H1463" s="18">
        <f t="shared" si="109"/>
        <v>12.168000000000006</v>
      </c>
      <c r="J1463" t="str">
        <f ca="1">IF(C1463="","",IF(A1463="","NO DATE",IF(NOT(ISNUMBER(A1463)),"DATE IS TEXT",IF(A1463&lt;&gt;INT(A1463),"DATE HAS TIME",IF(OR(A1463&lt;DATE(2026,9,16),A1463&gt;TODAY()),"DATE OUT OF RANGE",IF(ISNA(MATCH(B1463,{"SA-DAY","SA-NYT","SYS-DAY","SYS-NYT"},0)),"REFERENCE PROBLEM",IF(ISNA(MATCH(C1463,ItemName,0)),"ITEM NOT IN LIST",IF(OR(NOT(ISNUMBER(D1463)),D1463&lt;=0),"QTY PROBLEM","OK"))))))))</f>
        <v>OK</v>
      </c>
    </row>
    <row r="1464" spans="1:10" x14ac:dyDescent="0.25">
      <c r="A1464" s="25">
        <v>46293</v>
      </c>
      <c r="B1464" s="15" t="s">
        <v>2616</v>
      </c>
      <c r="C1464" s="15" t="s">
        <v>2088</v>
      </c>
      <c r="D1464" s="16">
        <v>4</v>
      </c>
      <c r="E1464" s="18">
        <f t="shared" si="107"/>
        <v>8</v>
      </c>
      <c r="F1464" s="18">
        <f t="shared" si="110"/>
        <v>32</v>
      </c>
      <c r="G1464" s="18">
        <f t="shared" si="108"/>
        <v>4.3968888888888893</v>
      </c>
      <c r="H1464" s="18">
        <f t="shared" si="109"/>
        <v>14.412444444444443</v>
      </c>
      <c r="J1464" t="str">
        <f ca="1">IF(C1464="","",IF(A1464="","NO DATE",IF(NOT(ISNUMBER(A1464)),"DATE IS TEXT",IF(A1464&lt;&gt;INT(A1464),"DATE HAS TIME",IF(OR(A1464&lt;DATE(2026,9,16),A1464&gt;TODAY()),"DATE OUT OF RANGE",IF(ISNA(MATCH(B1464,{"SA-DAY","SA-NYT","SYS-DAY","SYS-NYT"},0)),"REFERENCE PROBLEM",IF(ISNA(MATCH(C1464,ItemName,0)),"ITEM NOT IN LIST",IF(OR(NOT(ISNUMBER(D1464)),D1464&lt;=0),"QTY PROBLEM","OK"))))))))</f>
        <v>OK</v>
      </c>
    </row>
    <row r="1465" spans="1:10" x14ac:dyDescent="0.25">
      <c r="A1465" s="25">
        <v>46293</v>
      </c>
      <c r="B1465" s="15" t="s">
        <v>2616</v>
      </c>
      <c r="C1465" s="15" t="s">
        <v>2156</v>
      </c>
      <c r="D1465" s="16">
        <v>1</v>
      </c>
      <c r="E1465" s="18">
        <f t="shared" si="107"/>
        <v>30</v>
      </c>
      <c r="F1465" s="18">
        <f t="shared" si="110"/>
        <v>30</v>
      </c>
      <c r="G1465" s="18">
        <f t="shared" si="108"/>
        <v>16.305</v>
      </c>
      <c r="H1465" s="18">
        <f t="shared" si="109"/>
        <v>13.695</v>
      </c>
      <c r="J1465" t="str">
        <f ca="1">IF(C1465="","",IF(A1465="","NO DATE",IF(NOT(ISNUMBER(A1465)),"DATE IS TEXT",IF(A1465&lt;&gt;INT(A1465),"DATE HAS TIME",IF(OR(A1465&lt;DATE(2026,9,16),A1465&gt;TODAY()),"DATE OUT OF RANGE",IF(ISNA(MATCH(B1465,{"SA-DAY","SA-NYT","SYS-DAY","SYS-NYT"},0)),"REFERENCE PROBLEM",IF(ISNA(MATCH(C1465,ItemName,0)),"ITEM NOT IN LIST",IF(OR(NOT(ISNUMBER(D1465)),D1465&lt;=0),"QTY PROBLEM","OK"))))))))</f>
        <v>OK</v>
      </c>
    </row>
    <row r="1466" spans="1:10" x14ac:dyDescent="0.25">
      <c r="A1466" s="25">
        <v>46293</v>
      </c>
      <c r="B1466" s="15" t="s">
        <v>2616</v>
      </c>
      <c r="C1466" s="15" t="s">
        <v>2504</v>
      </c>
      <c r="D1466" s="16">
        <v>2</v>
      </c>
      <c r="E1466" s="18">
        <f t="shared" si="107"/>
        <v>10</v>
      </c>
      <c r="F1466" s="18">
        <f t="shared" si="110"/>
        <v>20</v>
      </c>
      <c r="G1466" s="18">
        <f t="shared" si="108"/>
        <v>0</v>
      </c>
      <c r="H1466" s="18">
        <f t="shared" si="109"/>
        <v>20</v>
      </c>
      <c r="J1466" t="str">
        <f ca="1">IF(C1466="","",IF(A1466="","NO DATE",IF(NOT(ISNUMBER(A1466)),"DATE IS TEXT",IF(A1466&lt;&gt;INT(A1466),"DATE HAS TIME",IF(OR(A1466&lt;DATE(2026,9,16),A1466&gt;TODAY()),"DATE OUT OF RANGE",IF(ISNA(MATCH(B1466,{"SA-DAY","SA-NYT","SYS-DAY","SYS-NYT"},0)),"REFERENCE PROBLEM",IF(ISNA(MATCH(C1466,ItemName,0)),"ITEM NOT IN LIST",IF(OR(NOT(ISNUMBER(D1466)),D1466&lt;=0),"QTY PROBLEM","OK"))))))))</f>
        <v>OK</v>
      </c>
    </row>
    <row r="1467" spans="1:10" x14ac:dyDescent="0.25">
      <c r="A1467" s="25">
        <v>46293</v>
      </c>
      <c r="B1467" s="15" t="s">
        <v>2616</v>
      </c>
      <c r="C1467" s="15" t="s">
        <v>2190</v>
      </c>
      <c r="D1467" s="16">
        <v>1</v>
      </c>
      <c r="E1467" s="18">
        <f t="shared" si="107"/>
        <v>40</v>
      </c>
      <c r="F1467" s="18">
        <f t="shared" si="110"/>
        <v>40</v>
      </c>
      <c r="G1467" s="18">
        <f t="shared" si="108"/>
        <v>26.085000000000001</v>
      </c>
      <c r="H1467" s="18">
        <f t="shared" si="109"/>
        <v>13.914999999999999</v>
      </c>
      <c r="J1467" t="str">
        <f ca="1">IF(C1467="","",IF(A1467="","NO DATE",IF(NOT(ISNUMBER(A1467)),"DATE IS TEXT",IF(A1467&lt;&gt;INT(A1467),"DATE HAS TIME",IF(OR(A1467&lt;DATE(2026,9,16),A1467&gt;TODAY()),"DATE OUT OF RANGE",IF(ISNA(MATCH(B1467,{"SA-DAY","SA-NYT","SYS-DAY","SYS-NYT"},0)),"REFERENCE PROBLEM",IF(ISNA(MATCH(C1467,ItemName,0)),"ITEM NOT IN LIST",IF(OR(NOT(ISNUMBER(D1467)),D1467&lt;=0),"QTY PROBLEM","OK"))))))))</f>
        <v>OK</v>
      </c>
    </row>
    <row r="1468" spans="1:10" x14ac:dyDescent="0.25">
      <c r="A1468" s="25">
        <v>46293</v>
      </c>
      <c r="B1468" s="15" t="s">
        <v>2616</v>
      </c>
      <c r="C1468" s="15" t="s">
        <v>2198</v>
      </c>
      <c r="D1468" s="16">
        <v>4</v>
      </c>
      <c r="E1468" s="18">
        <f t="shared" si="107"/>
        <v>15</v>
      </c>
      <c r="F1468" s="18">
        <f t="shared" si="110"/>
        <v>60</v>
      </c>
      <c r="G1468" s="18">
        <f t="shared" si="108"/>
        <v>9.7799999999999994</v>
      </c>
      <c r="H1468" s="18">
        <f t="shared" si="109"/>
        <v>20.880000000000003</v>
      </c>
      <c r="J1468" t="str">
        <f ca="1">IF(C1468="","",IF(A1468="","NO DATE",IF(NOT(ISNUMBER(A1468)),"DATE IS TEXT",IF(A1468&lt;&gt;INT(A1468),"DATE HAS TIME",IF(OR(A1468&lt;DATE(2026,9,16),A1468&gt;TODAY()),"DATE OUT OF RANGE",IF(ISNA(MATCH(B1468,{"SA-DAY","SA-NYT","SYS-DAY","SYS-NYT"},0)),"REFERENCE PROBLEM",IF(ISNA(MATCH(C1468,ItemName,0)),"ITEM NOT IN LIST",IF(OR(NOT(ISNUMBER(D1468)),D1468&lt;=0),"QTY PROBLEM","OK"))))))))</f>
        <v>OK</v>
      </c>
    </row>
    <row r="1469" spans="1:10" x14ac:dyDescent="0.25">
      <c r="A1469" s="25">
        <v>46293</v>
      </c>
      <c r="B1469" s="15" t="s">
        <v>2616</v>
      </c>
      <c r="C1469" s="15" t="s">
        <v>2210</v>
      </c>
      <c r="D1469" s="16">
        <v>2</v>
      </c>
      <c r="E1469" s="18">
        <f t="shared" si="107"/>
        <v>30</v>
      </c>
      <c r="F1469" s="18">
        <f t="shared" si="110"/>
        <v>60</v>
      </c>
      <c r="G1469" s="18">
        <f t="shared" si="108"/>
        <v>19.567499999999999</v>
      </c>
      <c r="H1469" s="18">
        <f t="shared" si="109"/>
        <v>20.865000000000002</v>
      </c>
      <c r="J1469" t="str">
        <f ca="1">IF(C1469="","",IF(A1469="","NO DATE",IF(NOT(ISNUMBER(A1469)),"DATE IS TEXT",IF(A1469&lt;&gt;INT(A1469),"DATE HAS TIME",IF(OR(A1469&lt;DATE(2026,9,16),A1469&gt;TODAY()),"DATE OUT OF RANGE",IF(ISNA(MATCH(B1469,{"SA-DAY","SA-NYT","SYS-DAY","SYS-NYT"},0)),"REFERENCE PROBLEM",IF(ISNA(MATCH(C1469,ItemName,0)),"ITEM NOT IN LIST",IF(OR(NOT(ISNUMBER(D1469)),D1469&lt;=0),"QTY PROBLEM","OK"))))))))</f>
        <v>OK</v>
      </c>
    </row>
    <row r="1470" spans="1:10" x14ac:dyDescent="0.25">
      <c r="A1470" s="25">
        <v>46293</v>
      </c>
      <c r="B1470" s="15" t="s">
        <v>2616</v>
      </c>
      <c r="C1470" s="15" t="s">
        <v>2420</v>
      </c>
      <c r="D1470" s="16">
        <v>3</v>
      </c>
      <c r="E1470" s="18">
        <f t="shared" si="107"/>
        <v>15</v>
      </c>
      <c r="F1470" s="18">
        <f t="shared" si="110"/>
        <v>45</v>
      </c>
      <c r="G1470" s="18">
        <f t="shared" si="108"/>
        <v>8.3553333333333324</v>
      </c>
      <c r="H1470" s="18">
        <f t="shared" si="109"/>
        <v>19.934000000000005</v>
      </c>
      <c r="J1470" t="str">
        <f ca="1">IF(C1470="","",IF(A1470="","NO DATE",IF(NOT(ISNUMBER(A1470)),"DATE IS TEXT",IF(A1470&lt;&gt;INT(A1470),"DATE HAS TIME",IF(OR(A1470&lt;DATE(2026,9,16),A1470&gt;TODAY()),"DATE OUT OF RANGE",IF(ISNA(MATCH(B1470,{"SA-DAY","SA-NYT","SYS-DAY","SYS-NYT"},0)),"REFERENCE PROBLEM",IF(ISNA(MATCH(C1470,ItemName,0)),"ITEM NOT IN LIST",IF(OR(NOT(ISNUMBER(D1470)),D1470&lt;=0),"QTY PROBLEM","OK"))))))))</f>
        <v>OK</v>
      </c>
    </row>
    <row r="1471" spans="1:10" x14ac:dyDescent="0.25">
      <c r="A1471" s="25">
        <v>46293</v>
      </c>
      <c r="B1471" s="15" t="s">
        <v>2617</v>
      </c>
      <c r="C1471" s="15" t="s">
        <v>235</v>
      </c>
      <c r="D1471" s="16">
        <v>1</v>
      </c>
      <c r="E1471" s="18">
        <f t="shared" si="107"/>
        <v>15</v>
      </c>
      <c r="F1471" s="18">
        <f t="shared" si="110"/>
        <v>15</v>
      </c>
      <c r="G1471" s="18">
        <f t="shared" si="108"/>
        <v>9.1466666666666665</v>
      </c>
      <c r="H1471" s="18">
        <f t="shared" si="109"/>
        <v>5.8533333333333335</v>
      </c>
      <c r="J1471" t="str">
        <f ca="1">IF(C1471="","",IF(A1471="","NO DATE",IF(NOT(ISNUMBER(A1471)),"DATE IS TEXT",IF(A1471&lt;&gt;INT(A1471),"DATE HAS TIME",IF(OR(A1471&lt;DATE(2026,9,16),A1471&gt;TODAY()),"DATE OUT OF RANGE",IF(ISNA(MATCH(B1471,{"SA-DAY","SA-NYT","SYS-DAY","SYS-NYT"},0)),"REFERENCE PROBLEM",IF(ISNA(MATCH(C1471,ItemName,0)),"ITEM NOT IN LIST",IF(OR(NOT(ISNUMBER(D1471)),D1471&lt;=0),"QTY PROBLEM","OK"))))))))</f>
        <v>OK</v>
      </c>
    </row>
    <row r="1472" spans="1:10" x14ac:dyDescent="0.25">
      <c r="A1472" s="25">
        <v>46293</v>
      </c>
      <c r="B1472" s="15" t="s">
        <v>2617</v>
      </c>
      <c r="C1472" s="15" t="s">
        <v>237</v>
      </c>
      <c r="D1472" s="16">
        <v>3</v>
      </c>
      <c r="E1472" s="18">
        <f t="shared" si="107"/>
        <v>35</v>
      </c>
      <c r="F1472" s="18">
        <f t="shared" si="110"/>
        <v>105</v>
      </c>
      <c r="G1472" s="18">
        <f t="shared" si="108"/>
        <v>24.16</v>
      </c>
      <c r="H1472" s="18">
        <f t="shared" si="109"/>
        <v>32.519999999999996</v>
      </c>
      <c r="J1472" t="str">
        <f ca="1">IF(C1472="","",IF(A1472="","NO DATE",IF(NOT(ISNUMBER(A1472)),"DATE IS TEXT",IF(A1472&lt;&gt;INT(A1472),"DATE HAS TIME",IF(OR(A1472&lt;DATE(2026,9,16),A1472&gt;TODAY()),"DATE OUT OF RANGE",IF(ISNA(MATCH(B1472,{"SA-DAY","SA-NYT","SYS-DAY","SYS-NYT"},0)),"REFERENCE PROBLEM",IF(ISNA(MATCH(C1472,ItemName,0)),"ITEM NOT IN LIST",IF(OR(NOT(ISNUMBER(D1472)),D1472&lt;=0),"QTY PROBLEM","OK"))))))))</f>
        <v>OK</v>
      </c>
    </row>
    <row r="1473" spans="1:10" x14ac:dyDescent="0.25">
      <c r="A1473" s="25">
        <v>46293</v>
      </c>
      <c r="B1473" s="15" t="s">
        <v>2617</v>
      </c>
      <c r="C1473" s="15" t="s">
        <v>239</v>
      </c>
      <c r="D1473" s="16">
        <v>2</v>
      </c>
      <c r="E1473" s="18">
        <f t="shared" si="107"/>
        <v>7</v>
      </c>
      <c r="F1473" s="18">
        <f t="shared" si="110"/>
        <v>14</v>
      </c>
      <c r="G1473" s="18">
        <f t="shared" si="108"/>
        <v>3.1066666666666674</v>
      </c>
      <c r="H1473" s="18">
        <f t="shared" si="109"/>
        <v>7.7866666666666653</v>
      </c>
      <c r="J1473" t="str">
        <f ca="1">IF(C1473="","",IF(A1473="","NO DATE",IF(NOT(ISNUMBER(A1473)),"DATE IS TEXT",IF(A1473&lt;&gt;INT(A1473),"DATE HAS TIME",IF(OR(A1473&lt;DATE(2026,9,16),A1473&gt;TODAY()),"DATE OUT OF RANGE",IF(ISNA(MATCH(B1473,{"SA-DAY","SA-NYT","SYS-DAY","SYS-NYT"},0)),"REFERENCE PROBLEM",IF(ISNA(MATCH(C1473,ItemName,0)),"ITEM NOT IN LIST",IF(OR(NOT(ISNUMBER(D1473)),D1473&lt;=0),"QTY PROBLEM","OK"))))))))</f>
        <v>OK</v>
      </c>
    </row>
    <row r="1474" spans="1:10" x14ac:dyDescent="0.25">
      <c r="A1474" s="25">
        <v>46293</v>
      </c>
      <c r="B1474" s="15" t="s">
        <v>2617</v>
      </c>
      <c r="C1474" s="15" t="s">
        <v>331</v>
      </c>
      <c r="D1474" s="16">
        <v>1</v>
      </c>
      <c r="E1474" s="18">
        <f t="shared" si="107"/>
        <v>40</v>
      </c>
      <c r="F1474" s="18">
        <f t="shared" si="110"/>
        <v>40</v>
      </c>
      <c r="G1474" s="18">
        <f t="shared" si="108"/>
        <v>18.559999999999999</v>
      </c>
      <c r="H1474" s="18">
        <f t="shared" si="109"/>
        <v>21.44</v>
      </c>
      <c r="J1474" t="str">
        <f ca="1">IF(C1474="","",IF(A1474="","NO DATE",IF(NOT(ISNUMBER(A1474)),"DATE IS TEXT",IF(A1474&lt;&gt;INT(A1474),"DATE HAS TIME",IF(OR(A1474&lt;DATE(2026,9,16),A1474&gt;TODAY()),"DATE OUT OF RANGE",IF(ISNA(MATCH(B1474,{"SA-DAY","SA-NYT","SYS-DAY","SYS-NYT"},0)),"REFERENCE PROBLEM",IF(ISNA(MATCH(C1474,ItemName,0)),"ITEM NOT IN LIST",IF(OR(NOT(ISNUMBER(D1474)),D1474&lt;=0),"QTY PROBLEM","OK"))))))))</f>
        <v>OK</v>
      </c>
    </row>
    <row r="1475" spans="1:10" x14ac:dyDescent="0.25">
      <c r="A1475" s="25">
        <v>46293</v>
      </c>
      <c r="B1475" s="15" t="s">
        <v>2617</v>
      </c>
      <c r="C1475" s="15" t="s">
        <v>389</v>
      </c>
      <c r="D1475" s="16">
        <v>4</v>
      </c>
      <c r="E1475" s="18">
        <f t="shared" si="107"/>
        <v>80</v>
      </c>
      <c r="F1475" s="18">
        <f t="shared" si="110"/>
        <v>320</v>
      </c>
      <c r="G1475" s="18">
        <f t="shared" si="108"/>
        <v>52.177500000000002</v>
      </c>
      <c r="H1475" s="18">
        <f t="shared" si="109"/>
        <v>111.28999999999999</v>
      </c>
      <c r="J1475" t="str">
        <f ca="1">IF(C1475="","",IF(A1475="","NO DATE",IF(NOT(ISNUMBER(A1475)),"DATE IS TEXT",IF(A1475&lt;&gt;INT(A1475),"DATE HAS TIME",IF(OR(A1475&lt;DATE(2026,9,16),A1475&gt;TODAY()),"DATE OUT OF RANGE",IF(ISNA(MATCH(B1475,{"SA-DAY","SA-NYT","SYS-DAY","SYS-NYT"},0)),"REFERENCE PROBLEM",IF(ISNA(MATCH(C1475,ItemName,0)),"ITEM NOT IN LIST",IF(OR(NOT(ISNUMBER(D1475)),D1475&lt;=0),"QTY PROBLEM","OK"))))))))</f>
        <v>OK</v>
      </c>
    </row>
    <row r="1476" spans="1:10" x14ac:dyDescent="0.25">
      <c r="A1476" s="25">
        <v>46293</v>
      </c>
      <c r="B1476" s="15" t="s">
        <v>2617</v>
      </c>
      <c r="C1476" s="15" t="s">
        <v>510</v>
      </c>
      <c r="D1476" s="16">
        <v>4</v>
      </c>
      <c r="E1476" s="18">
        <f t="shared" si="107"/>
        <v>40</v>
      </c>
      <c r="F1476" s="18">
        <f t="shared" si="110"/>
        <v>160</v>
      </c>
      <c r="G1476" s="18">
        <f t="shared" si="108"/>
        <v>26.085000000000001</v>
      </c>
      <c r="H1476" s="18">
        <f t="shared" si="109"/>
        <v>55.66</v>
      </c>
      <c r="J1476" t="str">
        <f ca="1">IF(C1476="","",IF(A1476="","NO DATE",IF(NOT(ISNUMBER(A1476)),"DATE IS TEXT",IF(A1476&lt;&gt;INT(A1476),"DATE HAS TIME",IF(OR(A1476&lt;DATE(2026,9,16),A1476&gt;TODAY()),"DATE OUT OF RANGE",IF(ISNA(MATCH(B1476,{"SA-DAY","SA-NYT","SYS-DAY","SYS-NYT"},0)),"REFERENCE PROBLEM",IF(ISNA(MATCH(C1476,ItemName,0)),"ITEM NOT IN LIST",IF(OR(NOT(ISNUMBER(D1476)),D1476&lt;=0),"QTY PROBLEM","OK"))))))))</f>
        <v>OK</v>
      </c>
    </row>
    <row r="1477" spans="1:10" x14ac:dyDescent="0.25">
      <c r="A1477" s="25">
        <v>46293</v>
      </c>
      <c r="B1477" s="15" t="s">
        <v>2617</v>
      </c>
      <c r="C1477" s="15" t="s">
        <v>522</v>
      </c>
      <c r="D1477" s="16">
        <v>6</v>
      </c>
      <c r="E1477" s="18">
        <f t="shared" si="107"/>
        <v>15</v>
      </c>
      <c r="F1477" s="18">
        <f t="shared" si="110"/>
        <v>90</v>
      </c>
      <c r="G1477" s="18">
        <f t="shared" si="108"/>
        <v>9.7799999999999994</v>
      </c>
      <c r="H1477" s="18">
        <f t="shared" si="109"/>
        <v>31.320000000000007</v>
      </c>
      <c r="J1477" t="str">
        <f ca="1">IF(C1477="","",IF(A1477="","NO DATE",IF(NOT(ISNUMBER(A1477)),"DATE IS TEXT",IF(A1477&lt;&gt;INT(A1477),"DATE HAS TIME",IF(OR(A1477&lt;DATE(2026,9,16),A1477&gt;TODAY()),"DATE OUT OF RANGE",IF(ISNA(MATCH(B1477,{"SA-DAY","SA-NYT","SYS-DAY","SYS-NYT"},0)),"REFERENCE PROBLEM",IF(ISNA(MATCH(C1477,ItemName,0)),"ITEM NOT IN LIST",IF(OR(NOT(ISNUMBER(D1477)),D1477&lt;=0),"QTY PROBLEM","OK"))))))))</f>
        <v>OK</v>
      </c>
    </row>
    <row r="1478" spans="1:10" x14ac:dyDescent="0.25">
      <c r="A1478" s="25">
        <v>46293</v>
      </c>
      <c r="B1478" s="15" t="s">
        <v>2617</v>
      </c>
      <c r="C1478" s="15" t="s">
        <v>681</v>
      </c>
      <c r="D1478" s="16">
        <v>2</v>
      </c>
      <c r="E1478" s="18">
        <f t="shared" si="107"/>
        <v>35</v>
      </c>
      <c r="F1478" s="18">
        <f t="shared" si="110"/>
        <v>70</v>
      </c>
      <c r="G1478" s="18">
        <f t="shared" si="108"/>
        <v>22.400000000000002</v>
      </c>
      <c r="H1478" s="18">
        <f t="shared" si="109"/>
        <v>25.199999999999996</v>
      </c>
      <c r="J1478" t="str">
        <f ca="1">IF(C1478="","",IF(A1478="","NO DATE",IF(NOT(ISNUMBER(A1478)),"DATE IS TEXT",IF(A1478&lt;&gt;INT(A1478),"DATE HAS TIME",IF(OR(A1478&lt;DATE(2026,9,16),A1478&gt;TODAY()),"DATE OUT OF RANGE",IF(ISNA(MATCH(B1478,{"SA-DAY","SA-NYT","SYS-DAY","SYS-NYT"},0)),"REFERENCE PROBLEM",IF(ISNA(MATCH(C1478,ItemName,0)),"ITEM NOT IN LIST",IF(OR(NOT(ISNUMBER(D1478)),D1478&lt;=0),"QTY PROBLEM","OK"))))))))</f>
        <v>OK</v>
      </c>
    </row>
    <row r="1479" spans="1:10" x14ac:dyDescent="0.25">
      <c r="A1479" s="25">
        <v>46293</v>
      </c>
      <c r="B1479" s="15" t="s">
        <v>2617</v>
      </c>
      <c r="C1479" s="15" t="s">
        <v>840</v>
      </c>
      <c r="D1479" s="16">
        <v>1</v>
      </c>
      <c r="E1479" s="18">
        <f t="shared" si="107"/>
        <v>30</v>
      </c>
      <c r="F1479" s="18">
        <f t="shared" si="110"/>
        <v>30</v>
      </c>
      <c r="G1479" s="18">
        <f t="shared" si="108"/>
        <v>16.784000000000002</v>
      </c>
      <c r="H1479" s="18">
        <f t="shared" si="109"/>
        <v>13.215999999999998</v>
      </c>
      <c r="J1479" t="str">
        <f ca="1">IF(C1479="","",IF(A1479="","NO DATE",IF(NOT(ISNUMBER(A1479)),"DATE IS TEXT",IF(A1479&lt;&gt;INT(A1479),"DATE HAS TIME",IF(OR(A1479&lt;DATE(2026,9,16),A1479&gt;TODAY()),"DATE OUT OF RANGE",IF(ISNA(MATCH(B1479,{"SA-DAY","SA-NYT","SYS-DAY","SYS-NYT"},0)),"REFERENCE PROBLEM",IF(ISNA(MATCH(C1479,ItemName,0)),"ITEM NOT IN LIST",IF(OR(NOT(ISNUMBER(D1479)),D1479&lt;=0),"QTY PROBLEM","OK"))))))))</f>
        <v>OK</v>
      </c>
    </row>
    <row r="1480" spans="1:10" x14ac:dyDescent="0.25">
      <c r="A1480" s="25">
        <v>46293</v>
      </c>
      <c r="B1480" s="15" t="s">
        <v>2617</v>
      </c>
      <c r="C1480" s="15" t="s">
        <v>877</v>
      </c>
      <c r="D1480" s="16">
        <v>2</v>
      </c>
      <c r="E1480" s="18">
        <f t="shared" si="107"/>
        <v>40</v>
      </c>
      <c r="F1480" s="18">
        <f t="shared" si="110"/>
        <v>80</v>
      </c>
      <c r="G1480" s="18">
        <f t="shared" si="108"/>
        <v>26.085000000000001</v>
      </c>
      <c r="H1480" s="18">
        <f t="shared" si="109"/>
        <v>27.83</v>
      </c>
      <c r="J1480" t="str">
        <f ca="1">IF(C1480="","",IF(A1480="","NO DATE",IF(NOT(ISNUMBER(A1480)),"DATE IS TEXT",IF(A1480&lt;&gt;INT(A1480),"DATE HAS TIME",IF(OR(A1480&lt;DATE(2026,9,16),A1480&gt;TODAY()),"DATE OUT OF RANGE",IF(ISNA(MATCH(B1480,{"SA-DAY","SA-NYT","SYS-DAY","SYS-NYT"},0)),"REFERENCE PROBLEM",IF(ISNA(MATCH(C1480,ItemName,0)),"ITEM NOT IN LIST",IF(OR(NOT(ISNUMBER(D1480)),D1480&lt;=0),"QTY PROBLEM","OK"))))))))</f>
        <v>OK</v>
      </c>
    </row>
    <row r="1481" spans="1:10" x14ac:dyDescent="0.25">
      <c r="A1481" s="25">
        <v>46293</v>
      </c>
      <c r="B1481" s="15" t="s">
        <v>2617</v>
      </c>
      <c r="C1481" s="15" t="s">
        <v>1053</v>
      </c>
      <c r="D1481" s="16">
        <v>1</v>
      </c>
      <c r="E1481" s="18">
        <f t="shared" si="107"/>
        <v>30</v>
      </c>
      <c r="F1481" s="18">
        <f t="shared" si="110"/>
        <v>30</v>
      </c>
      <c r="G1481" s="18">
        <f t="shared" si="108"/>
        <v>12.8</v>
      </c>
      <c r="H1481" s="18">
        <f t="shared" si="109"/>
        <v>17.2</v>
      </c>
      <c r="J1481" t="str">
        <f ca="1">IF(C1481="","",IF(A1481="","NO DATE",IF(NOT(ISNUMBER(A1481)),"DATE IS TEXT",IF(A1481&lt;&gt;INT(A1481),"DATE HAS TIME",IF(OR(A1481&lt;DATE(2026,9,16),A1481&gt;TODAY()),"DATE OUT OF RANGE",IF(ISNA(MATCH(B1481,{"SA-DAY","SA-NYT","SYS-DAY","SYS-NYT"},0)),"REFERENCE PROBLEM",IF(ISNA(MATCH(C1481,ItemName,0)),"ITEM NOT IN LIST",IF(OR(NOT(ISNUMBER(D1481)),D1481&lt;=0),"QTY PROBLEM","OK"))))))))</f>
        <v>OK</v>
      </c>
    </row>
    <row r="1482" spans="1:10" x14ac:dyDescent="0.25">
      <c r="A1482" s="25">
        <v>46293</v>
      </c>
      <c r="B1482" s="15" t="s">
        <v>2617</v>
      </c>
      <c r="C1482" s="15" t="s">
        <v>1383</v>
      </c>
      <c r="D1482" s="16">
        <v>2</v>
      </c>
      <c r="E1482" s="18">
        <f t="shared" si="107"/>
        <v>15</v>
      </c>
      <c r="F1482" s="18">
        <f t="shared" si="110"/>
        <v>30</v>
      </c>
      <c r="G1482" s="18">
        <f t="shared" si="108"/>
        <v>9.7799999999999994</v>
      </c>
      <c r="H1482" s="18">
        <f t="shared" si="109"/>
        <v>10.440000000000001</v>
      </c>
      <c r="J1482" t="str">
        <f ca="1">IF(C1482="","",IF(A1482="","NO DATE",IF(NOT(ISNUMBER(A1482)),"DATE IS TEXT",IF(A1482&lt;&gt;INT(A1482),"DATE HAS TIME",IF(OR(A1482&lt;DATE(2026,9,16),A1482&gt;TODAY()),"DATE OUT OF RANGE",IF(ISNA(MATCH(B1482,{"SA-DAY","SA-NYT","SYS-DAY","SYS-NYT"},0)),"REFERENCE PROBLEM",IF(ISNA(MATCH(C1482,ItemName,0)),"ITEM NOT IN LIST",IF(OR(NOT(ISNUMBER(D1482)),D1482&lt;=0),"QTY PROBLEM","OK"))))))))</f>
        <v>OK</v>
      </c>
    </row>
    <row r="1483" spans="1:10" x14ac:dyDescent="0.25">
      <c r="A1483" s="25">
        <v>46293</v>
      </c>
      <c r="B1483" s="15" t="s">
        <v>2617</v>
      </c>
      <c r="C1483" s="15" t="s">
        <v>1413</v>
      </c>
      <c r="D1483" s="16">
        <v>1</v>
      </c>
      <c r="E1483" s="18">
        <f t="shared" si="107"/>
        <v>20</v>
      </c>
      <c r="F1483" s="18">
        <f t="shared" si="110"/>
        <v>20</v>
      </c>
      <c r="G1483" s="18">
        <f t="shared" si="108"/>
        <v>18.399999999999999</v>
      </c>
      <c r="H1483" s="18">
        <f t="shared" si="109"/>
        <v>1.6000000000000014</v>
      </c>
      <c r="J1483" t="str">
        <f ca="1">IF(C1483="","",IF(A1483="","NO DATE",IF(NOT(ISNUMBER(A1483)),"DATE IS TEXT",IF(A1483&lt;&gt;INT(A1483),"DATE HAS TIME",IF(OR(A1483&lt;DATE(2026,9,16),A1483&gt;TODAY()),"DATE OUT OF RANGE",IF(ISNA(MATCH(B1483,{"SA-DAY","SA-NYT","SYS-DAY","SYS-NYT"},0)),"REFERENCE PROBLEM",IF(ISNA(MATCH(C1483,ItemName,0)),"ITEM NOT IN LIST",IF(OR(NOT(ISNUMBER(D1483)),D1483&lt;=0),"QTY PROBLEM","OK"))))))))</f>
        <v>OK</v>
      </c>
    </row>
    <row r="1484" spans="1:10" x14ac:dyDescent="0.25">
      <c r="A1484" s="25">
        <v>46293</v>
      </c>
      <c r="B1484" s="15" t="s">
        <v>2617</v>
      </c>
      <c r="C1484" s="15" t="s">
        <v>1419</v>
      </c>
      <c r="D1484" s="16">
        <v>1</v>
      </c>
      <c r="E1484" s="18">
        <f t="shared" si="107"/>
        <v>20</v>
      </c>
      <c r="F1484" s="18">
        <f t="shared" si="110"/>
        <v>20</v>
      </c>
      <c r="G1484" s="18">
        <f t="shared" si="108"/>
        <v>13.0425</v>
      </c>
      <c r="H1484" s="18">
        <f t="shared" si="109"/>
        <v>6.9574999999999996</v>
      </c>
      <c r="J1484" t="str">
        <f ca="1">IF(C1484="","",IF(A1484="","NO DATE",IF(NOT(ISNUMBER(A1484)),"DATE IS TEXT",IF(A1484&lt;&gt;INT(A1484),"DATE HAS TIME",IF(OR(A1484&lt;DATE(2026,9,16),A1484&gt;TODAY()),"DATE OUT OF RANGE",IF(ISNA(MATCH(B1484,{"SA-DAY","SA-NYT","SYS-DAY","SYS-NYT"},0)),"REFERENCE PROBLEM",IF(ISNA(MATCH(C1484,ItemName,0)),"ITEM NOT IN LIST",IF(OR(NOT(ISNUMBER(D1484)),D1484&lt;=0),"QTY PROBLEM","OK"))))))))</f>
        <v>OK</v>
      </c>
    </row>
    <row r="1485" spans="1:10" x14ac:dyDescent="0.25">
      <c r="A1485" s="25">
        <v>46293</v>
      </c>
      <c r="B1485" s="15" t="s">
        <v>2617</v>
      </c>
      <c r="C1485" s="15" t="s">
        <v>1421</v>
      </c>
      <c r="D1485" s="16">
        <v>1</v>
      </c>
      <c r="E1485" s="18">
        <f t="shared" si="107"/>
        <v>25</v>
      </c>
      <c r="F1485" s="18">
        <f t="shared" si="110"/>
        <v>25</v>
      </c>
      <c r="G1485" s="18">
        <f t="shared" si="108"/>
        <v>18.399999999999999</v>
      </c>
      <c r="H1485" s="18">
        <f t="shared" si="109"/>
        <v>6.6000000000000014</v>
      </c>
      <c r="J1485" t="str">
        <f ca="1">IF(C1485="","",IF(A1485="","NO DATE",IF(NOT(ISNUMBER(A1485)),"DATE IS TEXT",IF(A1485&lt;&gt;INT(A1485),"DATE HAS TIME",IF(OR(A1485&lt;DATE(2026,9,16),A1485&gt;TODAY()),"DATE OUT OF RANGE",IF(ISNA(MATCH(B1485,{"SA-DAY","SA-NYT","SYS-DAY","SYS-NYT"},0)),"REFERENCE PROBLEM",IF(ISNA(MATCH(C1485,ItemName,0)),"ITEM NOT IN LIST",IF(OR(NOT(ISNUMBER(D1485)),D1485&lt;=0),"QTY PROBLEM","OK"))))))))</f>
        <v>OK</v>
      </c>
    </row>
    <row r="1486" spans="1:10" x14ac:dyDescent="0.25">
      <c r="A1486" s="25">
        <v>46293</v>
      </c>
      <c r="B1486" s="15" t="s">
        <v>2617</v>
      </c>
      <c r="C1486" s="15" t="s">
        <v>1553</v>
      </c>
      <c r="D1486" s="16">
        <v>3</v>
      </c>
      <c r="E1486" s="18">
        <f t="shared" si="107"/>
        <v>20</v>
      </c>
      <c r="F1486" s="18">
        <f t="shared" si="110"/>
        <v>60</v>
      </c>
      <c r="G1486" s="18">
        <f t="shared" si="108"/>
        <v>13.106666666666667</v>
      </c>
      <c r="H1486" s="18">
        <f t="shared" si="109"/>
        <v>20.68</v>
      </c>
      <c r="J1486" t="str">
        <f ca="1">IF(C1486="","",IF(A1486="","NO DATE",IF(NOT(ISNUMBER(A1486)),"DATE IS TEXT",IF(A1486&lt;&gt;INT(A1486),"DATE HAS TIME",IF(OR(A1486&lt;DATE(2026,9,16),A1486&gt;TODAY()),"DATE OUT OF RANGE",IF(ISNA(MATCH(B1486,{"SA-DAY","SA-NYT","SYS-DAY","SYS-NYT"},0)),"REFERENCE PROBLEM",IF(ISNA(MATCH(C1486,ItemName,0)),"ITEM NOT IN LIST",IF(OR(NOT(ISNUMBER(D1486)),D1486&lt;=0),"QTY PROBLEM","OK"))))))))</f>
        <v>OK</v>
      </c>
    </row>
    <row r="1487" spans="1:10" x14ac:dyDescent="0.25">
      <c r="A1487" s="25">
        <v>46293</v>
      </c>
      <c r="B1487" s="15" t="s">
        <v>2617</v>
      </c>
      <c r="C1487" s="15" t="s">
        <v>1561</v>
      </c>
      <c r="D1487" s="16">
        <v>3</v>
      </c>
      <c r="E1487" s="18">
        <f t="shared" si="107"/>
        <v>20</v>
      </c>
      <c r="F1487" s="18">
        <f t="shared" si="110"/>
        <v>60</v>
      </c>
      <c r="G1487" s="18">
        <f t="shared" si="108"/>
        <v>13.106666666666667</v>
      </c>
      <c r="H1487" s="18">
        <f t="shared" si="109"/>
        <v>20.68</v>
      </c>
      <c r="J1487" t="str">
        <f ca="1">IF(C1487="","",IF(A1487="","NO DATE",IF(NOT(ISNUMBER(A1487)),"DATE IS TEXT",IF(A1487&lt;&gt;INT(A1487),"DATE HAS TIME",IF(OR(A1487&lt;DATE(2026,9,16),A1487&gt;TODAY()),"DATE OUT OF RANGE",IF(ISNA(MATCH(B1487,{"SA-DAY","SA-NYT","SYS-DAY","SYS-NYT"},0)),"REFERENCE PROBLEM",IF(ISNA(MATCH(C1487,ItemName,0)),"ITEM NOT IN LIST",IF(OR(NOT(ISNUMBER(D1487)),D1487&lt;=0),"QTY PROBLEM","OK"))))))))</f>
        <v>OK</v>
      </c>
    </row>
    <row r="1488" spans="1:10" x14ac:dyDescent="0.25">
      <c r="A1488" s="25">
        <v>46293</v>
      </c>
      <c r="B1488" s="15" t="s">
        <v>2617</v>
      </c>
      <c r="C1488" s="15" t="s">
        <v>1569</v>
      </c>
      <c r="D1488" s="16">
        <v>4</v>
      </c>
      <c r="E1488" s="18">
        <f t="shared" si="107"/>
        <v>20</v>
      </c>
      <c r="F1488" s="18">
        <f t="shared" si="110"/>
        <v>80</v>
      </c>
      <c r="G1488" s="18">
        <f t="shared" si="108"/>
        <v>13.106666666666667</v>
      </c>
      <c r="H1488" s="18">
        <f t="shared" si="109"/>
        <v>27.573333333333331</v>
      </c>
      <c r="J1488" t="str">
        <f ca="1">IF(C1488="","",IF(A1488="","NO DATE",IF(NOT(ISNUMBER(A1488)),"DATE IS TEXT",IF(A1488&lt;&gt;INT(A1488),"DATE HAS TIME",IF(OR(A1488&lt;DATE(2026,9,16),A1488&gt;TODAY()),"DATE OUT OF RANGE",IF(ISNA(MATCH(B1488,{"SA-DAY","SA-NYT","SYS-DAY","SYS-NYT"},0)),"REFERENCE PROBLEM",IF(ISNA(MATCH(C1488,ItemName,0)),"ITEM NOT IN LIST",IF(OR(NOT(ISNUMBER(D1488)),D1488&lt;=0),"QTY PROBLEM","OK"))))))))</f>
        <v>OK</v>
      </c>
    </row>
    <row r="1489" spans="1:10" x14ac:dyDescent="0.25">
      <c r="A1489" s="25">
        <v>46293</v>
      </c>
      <c r="B1489" s="15" t="s">
        <v>2617</v>
      </c>
      <c r="C1489" s="15" t="s">
        <v>1839</v>
      </c>
      <c r="D1489" s="16">
        <v>1</v>
      </c>
      <c r="E1489" s="18">
        <f t="shared" si="107"/>
        <v>10</v>
      </c>
      <c r="F1489" s="18">
        <f t="shared" si="110"/>
        <v>10</v>
      </c>
      <c r="G1489" s="18">
        <f t="shared" si="108"/>
        <v>6.4950000000000001</v>
      </c>
      <c r="H1489" s="18">
        <f t="shared" si="109"/>
        <v>3.5049999999999999</v>
      </c>
      <c r="J1489" t="str">
        <f ca="1">IF(C1489="","",IF(A1489="","NO DATE",IF(NOT(ISNUMBER(A1489)),"DATE IS TEXT",IF(A1489&lt;&gt;INT(A1489),"DATE HAS TIME",IF(OR(A1489&lt;DATE(2026,9,16),A1489&gt;TODAY()),"DATE OUT OF RANGE",IF(ISNA(MATCH(B1489,{"SA-DAY","SA-NYT","SYS-DAY","SYS-NYT"},0)),"REFERENCE PROBLEM",IF(ISNA(MATCH(C1489,ItemName,0)),"ITEM NOT IN LIST",IF(OR(NOT(ISNUMBER(D1489)),D1489&lt;=0),"QTY PROBLEM","OK"))))))))</f>
        <v>OK</v>
      </c>
    </row>
    <row r="1490" spans="1:10" x14ac:dyDescent="0.25">
      <c r="A1490" s="25">
        <v>46293</v>
      </c>
      <c r="B1490" s="15" t="s">
        <v>2617</v>
      </c>
      <c r="C1490" s="15" t="s">
        <v>1745</v>
      </c>
      <c r="D1490" s="16">
        <v>1</v>
      </c>
      <c r="E1490" s="18">
        <f t="shared" si="107"/>
        <v>10</v>
      </c>
      <c r="F1490" s="18">
        <f t="shared" si="110"/>
        <v>10</v>
      </c>
      <c r="G1490" s="18">
        <f t="shared" si="108"/>
        <v>6.5250000000000004</v>
      </c>
      <c r="H1490" s="18">
        <f t="shared" si="109"/>
        <v>3.4749999999999996</v>
      </c>
      <c r="J1490" t="str">
        <f ca="1">IF(C1490="","",IF(A1490="","NO DATE",IF(NOT(ISNUMBER(A1490)),"DATE IS TEXT",IF(A1490&lt;&gt;INT(A1490),"DATE HAS TIME",IF(OR(A1490&lt;DATE(2026,9,16),A1490&gt;TODAY()),"DATE OUT OF RANGE",IF(ISNA(MATCH(B1490,{"SA-DAY","SA-NYT","SYS-DAY","SYS-NYT"},0)),"REFERENCE PROBLEM",IF(ISNA(MATCH(C1490,ItemName,0)),"ITEM NOT IN LIST",IF(OR(NOT(ISNUMBER(D1490)),D1490&lt;=0),"QTY PROBLEM","OK"))))))))</f>
        <v>OK</v>
      </c>
    </row>
    <row r="1491" spans="1:10" x14ac:dyDescent="0.25">
      <c r="A1491" s="25">
        <v>46293</v>
      </c>
      <c r="B1491" s="15" t="s">
        <v>2617</v>
      </c>
      <c r="C1491" s="15" t="s">
        <v>2665</v>
      </c>
      <c r="D1491" s="16">
        <v>1</v>
      </c>
      <c r="E1491" s="18">
        <f t="shared" si="107"/>
        <v>12</v>
      </c>
      <c r="F1491" s="18">
        <f t="shared" si="110"/>
        <v>12</v>
      </c>
      <c r="G1491" s="18">
        <f t="shared" si="108"/>
        <v>9</v>
      </c>
      <c r="H1491" s="18">
        <f t="shared" si="109"/>
        <v>3</v>
      </c>
      <c r="J1491" t="str">
        <f ca="1">IF(C1491="","",IF(A1491="","NO DATE",IF(NOT(ISNUMBER(A1491)),"DATE IS TEXT",IF(A1491&lt;&gt;INT(A1491),"DATE HAS TIME",IF(OR(A1491&lt;DATE(2026,9,16),A1491&gt;TODAY()),"DATE OUT OF RANGE",IF(ISNA(MATCH(B1491,{"SA-DAY","SA-NYT","SYS-DAY","SYS-NYT"},0)),"REFERENCE PROBLEM",IF(ISNA(MATCH(C1491,ItemName,0)),"ITEM NOT IN LIST",IF(OR(NOT(ISNUMBER(D1491)),D1491&lt;=0),"QTY PROBLEM","OK"))))))))</f>
        <v>OK</v>
      </c>
    </row>
    <row r="1492" spans="1:10" x14ac:dyDescent="0.25">
      <c r="A1492" s="25">
        <v>46293</v>
      </c>
      <c r="B1492" s="15" t="s">
        <v>2617</v>
      </c>
      <c r="C1492" s="15" t="s">
        <v>2088</v>
      </c>
      <c r="D1492" s="16">
        <v>1</v>
      </c>
      <c r="E1492" s="18">
        <f t="shared" si="107"/>
        <v>8</v>
      </c>
      <c r="F1492" s="18">
        <f t="shared" si="110"/>
        <v>8</v>
      </c>
      <c r="G1492" s="18">
        <f t="shared" si="108"/>
        <v>4.3968888888888893</v>
      </c>
      <c r="H1492" s="18">
        <f t="shared" si="109"/>
        <v>3.6031111111111107</v>
      </c>
      <c r="J1492" t="str">
        <f ca="1">IF(C1492="","",IF(A1492="","NO DATE",IF(NOT(ISNUMBER(A1492)),"DATE IS TEXT",IF(A1492&lt;&gt;INT(A1492),"DATE HAS TIME",IF(OR(A1492&lt;DATE(2026,9,16),A1492&gt;TODAY()),"DATE OUT OF RANGE",IF(ISNA(MATCH(B1492,{"SA-DAY","SA-NYT","SYS-DAY","SYS-NYT"},0)),"REFERENCE PROBLEM",IF(ISNA(MATCH(C1492,ItemName,0)),"ITEM NOT IN LIST",IF(OR(NOT(ISNUMBER(D1492)),D1492&lt;=0),"QTY PROBLEM","OK"))))))))</f>
        <v>OK</v>
      </c>
    </row>
    <row r="1493" spans="1:10" x14ac:dyDescent="0.25">
      <c r="A1493" s="25">
        <v>46293</v>
      </c>
      <c r="B1493" s="15" t="s">
        <v>2617</v>
      </c>
      <c r="C1493" s="15" t="s">
        <v>2098</v>
      </c>
      <c r="D1493" s="16">
        <v>2</v>
      </c>
      <c r="E1493" s="18">
        <f t="shared" si="107"/>
        <v>15</v>
      </c>
      <c r="F1493" s="18">
        <f t="shared" si="110"/>
        <v>30</v>
      </c>
      <c r="G1493" s="18">
        <f t="shared" si="108"/>
        <v>9.7799999999999994</v>
      </c>
      <c r="H1493" s="18">
        <f t="shared" si="109"/>
        <v>10.440000000000001</v>
      </c>
      <c r="J1493" t="str">
        <f ca="1">IF(C1493="","",IF(A1493="","NO DATE",IF(NOT(ISNUMBER(A1493)),"DATE IS TEXT",IF(A1493&lt;&gt;INT(A1493),"DATE HAS TIME",IF(OR(A1493&lt;DATE(2026,9,16),A1493&gt;TODAY()),"DATE OUT OF RANGE",IF(ISNA(MATCH(B1493,{"SA-DAY","SA-NYT","SYS-DAY","SYS-NYT"},0)),"REFERENCE PROBLEM",IF(ISNA(MATCH(C1493,ItemName,0)),"ITEM NOT IN LIST",IF(OR(NOT(ISNUMBER(D1493)),D1493&lt;=0),"QTY PROBLEM","OK"))))))))</f>
        <v>OK</v>
      </c>
    </row>
    <row r="1494" spans="1:10" x14ac:dyDescent="0.25">
      <c r="A1494" s="25">
        <v>46293</v>
      </c>
      <c r="B1494" s="15" t="s">
        <v>2617</v>
      </c>
      <c r="C1494" s="15" t="s">
        <v>2198</v>
      </c>
      <c r="D1494" s="16">
        <v>2</v>
      </c>
      <c r="E1494" s="18">
        <f t="shared" si="107"/>
        <v>15</v>
      </c>
      <c r="F1494" s="18">
        <f t="shared" si="110"/>
        <v>30</v>
      </c>
      <c r="G1494" s="18">
        <f t="shared" si="108"/>
        <v>9.7799999999999994</v>
      </c>
      <c r="H1494" s="18">
        <f t="shared" si="109"/>
        <v>10.440000000000001</v>
      </c>
      <c r="J1494" t="str">
        <f ca="1">IF(C1494="","",IF(A1494="","NO DATE",IF(NOT(ISNUMBER(A1494)),"DATE IS TEXT",IF(A1494&lt;&gt;INT(A1494),"DATE HAS TIME",IF(OR(A1494&lt;DATE(2026,9,16),A1494&gt;TODAY()),"DATE OUT OF RANGE",IF(ISNA(MATCH(B1494,{"SA-DAY","SA-NYT","SYS-DAY","SYS-NYT"},0)),"REFERENCE PROBLEM",IF(ISNA(MATCH(C1494,ItemName,0)),"ITEM NOT IN LIST",IF(OR(NOT(ISNUMBER(D1494)),D1494&lt;=0),"QTY PROBLEM","OK"))))))))</f>
        <v>OK</v>
      </c>
    </row>
    <row r="1495" spans="1:10" x14ac:dyDescent="0.25">
      <c r="A1495" s="25">
        <v>46293</v>
      </c>
      <c r="B1495" s="15" t="s">
        <v>2617</v>
      </c>
      <c r="C1495" s="15" t="s">
        <v>2420</v>
      </c>
      <c r="D1495" s="16">
        <v>1</v>
      </c>
      <c r="E1495" s="18">
        <f t="shared" si="107"/>
        <v>15</v>
      </c>
      <c r="F1495" s="18">
        <f t="shared" si="110"/>
        <v>15</v>
      </c>
      <c r="G1495" s="18">
        <f t="shared" si="108"/>
        <v>8.3553333333333324</v>
      </c>
      <c r="H1495" s="18">
        <f t="shared" si="109"/>
        <v>6.6446666666666676</v>
      </c>
      <c r="J1495" t="str">
        <f ca="1">IF(C1495="","",IF(A1495="","NO DATE",IF(NOT(ISNUMBER(A1495)),"DATE IS TEXT",IF(A1495&lt;&gt;INT(A1495),"DATE HAS TIME",IF(OR(A1495&lt;DATE(2026,9,16),A1495&gt;TODAY()),"DATE OUT OF RANGE",IF(ISNA(MATCH(B1495,{"SA-DAY","SA-NYT","SYS-DAY","SYS-NYT"},0)),"REFERENCE PROBLEM",IF(ISNA(MATCH(C1495,ItemName,0)),"ITEM NOT IN LIST",IF(OR(NOT(ISNUMBER(D1495)),D1495&lt;=0),"QTY PROBLEM","OK"))))))))</f>
        <v>OK</v>
      </c>
    </row>
    <row r="1496" spans="1:10" x14ac:dyDescent="0.25">
      <c r="A1496" s="25">
        <v>46293</v>
      </c>
      <c r="B1496" s="15" t="s">
        <v>2584</v>
      </c>
      <c r="C1496" s="15" t="s">
        <v>1865</v>
      </c>
      <c r="D1496" s="16">
        <v>2</v>
      </c>
      <c r="E1496" s="18">
        <f t="shared" si="107"/>
        <v>30</v>
      </c>
      <c r="F1496" s="18">
        <f t="shared" si="110"/>
        <v>60</v>
      </c>
      <c r="G1496" s="18">
        <f t="shared" si="108"/>
        <v>17.351190476190474</v>
      </c>
      <c r="H1496" s="18">
        <f t="shared" si="109"/>
        <v>25.297619047619051</v>
      </c>
      <c r="J1496" t="str">
        <f ca="1">IF(C1496="","",IF(A1496="","NO DATE",IF(NOT(ISNUMBER(A1496)),"DATE IS TEXT",IF(A1496&lt;&gt;INT(A1496),"DATE HAS TIME",IF(OR(A1496&lt;DATE(2026,9,16),A1496&gt;TODAY()),"DATE OUT OF RANGE",IF(ISNA(MATCH(B1496,{"SA-DAY","SA-NYT","SYS-DAY","SYS-NYT"},0)),"REFERENCE PROBLEM",IF(ISNA(MATCH(C1496,ItemName,0)),"ITEM NOT IN LIST",IF(OR(NOT(ISNUMBER(D1496)),D1496&lt;=0),"QTY PROBLEM","OK"))))))))</f>
        <v>OK</v>
      </c>
    </row>
    <row r="1497" spans="1:10" x14ac:dyDescent="0.25">
      <c r="A1497" s="25">
        <v>46293</v>
      </c>
      <c r="B1497" s="15" t="s">
        <v>2584</v>
      </c>
      <c r="C1497" s="15" t="s">
        <v>2484</v>
      </c>
      <c r="D1497" s="16">
        <v>17</v>
      </c>
      <c r="E1497" s="18">
        <f t="shared" ref="E1497:E1560" si="111">IF($C1497="","",IFERROR(INDEX(ItemPriceCol,MATCH($C1497,ItemName,0)),""))</f>
        <v>22</v>
      </c>
      <c r="F1497" s="18">
        <f t="shared" si="110"/>
        <v>374</v>
      </c>
      <c r="G1497" s="18">
        <f t="shared" ref="G1497:G1560" si="112">IF($C1497="","",IFERROR(INDEX(ItemCostCol,MATCH($C1497,ItemName,0)),""))</f>
        <v>12.836571428571428</v>
      </c>
      <c r="H1497" s="18">
        <f t="shared" ref="H1497:H1560" si="113">IF(OR($F1497="",$G1497=""),"",$F1497-$D1497*$G1497)</f>
        <v>155.77828571428572</v>
      </c>
      <c r="J1497" t="str">
        <f ca="1">IF(C1497="","",IF(A1497="","NO DATE",IF(NOT(ISNUMBER(A1497)),"DATE IS TEXT",IF(A1497&lt;&gt;INT(A1497),"DATE HAS TIME",IF(OR(A1497&lt;DATE(2026,9,16),A1497&gt;TODAY()),"DATE OUT OF RANGE",IF(ISNA(MATCH(B1497,{"SA-DAY","SA-NYT","SYS-DAY","SYS-NYT"},0)),"REFERENCE PROBLEM",IF(ISNA(MATCH(C1497,ItemName,0)),"ITEM NOT IN LIST",IF(OR(NOT(ISNUMBER(D1497)),D1497&lt;=0),"QTY PROBLEM","OK"))))))))</f>
        <v>OK</v>
      </c>
    </row>
    <row r="1498" spans="1:10" x14ac:dyDescent="0.25">
      <c r="A1498" s="25">
        <v>46293</v>
      </c>
      <c r="B1498" s="15" t="s">
        <v>2584</v>
      </c>
      <c r="C1498" s="15" t="s">
        <v>2494</v>
      </c>
      <c r="D1498" s="16">
        <v>3</v>
      </c>
      <c r="E1498" s="18">
        <f t="shared" si="111"/>
        <v>10</v>
      </c>
      <c r="F1498" s="18">
        <f t="shared" si="110"/>
        <v>30</v>
      </c>
      <c r="G1498" s="18">
        <f t="shared" si="112"/>
        <v>4.375</v>
      </c>
      <c r="H1498" s="18">
        <f t="shared" si="113"/>
        <v>16.875</v>
      </c>
      <c r="J1498" t="str">
        <f ca="1">IF(C1498="","",IF(A1498="","NO DATE",IF(NOT(ISNUMBER(A1498)),"DATE IS TEXT",IF(A1498&lt;&gt;INT(A1498),"DATE HAS TIME",IF(OR(A1498&lt;DATE(2026,9,16),A1498&gt;TODAY()),"DATE OUT OF RANGE",IF(ISNA(MATCH(B1498,{"SA-DAY","SA-NYT","SYS-DAY","SYS-NYT"},0)),"REFERENCE PROBLEM",IF(ISNA(MATCH(C1498,ItemName,0)),"ITEM NOT IN LIST",IF(OR(NOT(ISNUMBER(D1498)),D1498&lt;=0),"QTY PROBLEM","OK"))))))))</f>
        <v>OK</v>
      </c>
    </row>
    <row r="1499" spans="1:10" x14ac:dyDescent="0.25">
      <c r="A1499" s="25">
        <v>46293</v>
      </c>
      <c r="B1499" s="15" t="s">
        <v>2584</v>
      </c>
      <c r="C1499" s="15" t="s">
        <v>781</v>
      </c>
      <c r="D1499" s="16">
        <v>3</v>
      </c>
      <c r="E1499" s="18">
        <f t="shared" si="111"/>
        <v>15</v>
      </c>
      <c r="F1499" s="18">
        <f t="shared" si="110"/>
        <v>45</v>
      </c>
      <c r="G1499" s="18">
        <f t="shared" si="112"/>
        <v>8.75</v>
      </c>
      <c r="H1499" s="18">
        <f t="shared" si="113"/>
        <v>18.75</v>
      </c>
      <c r="J1499" t="str">
        <f ca="1">IF(C1499="","",IF(A1499="","NO DATE",IF(NOT(ISNUMBER(A1499)),"DATE IS TEXT",IF(A1499&lt;&gt;INT(A1499),"DATE HAS TIME",IF(OR(A1499&lt;DATE(2026,9,16),A1499&gt;TODAY()),"DATE OUT OF RANGE",IF(ISNA(MATCH(B1499,{"SA-DAY","SA-NYT","SYS-DAY","SYS-NYT"},0)),"REFERENCE PROBLEM",IF(ISNA(MATCH(C1499,ItemName,0)),"ITEM NOT IN LIST",IF(OR(NOT(ISNUMBER(D1499)),D1499&lt;=0),"QTY PROBLEM","OK"))))))))</f>
        <v>OK</v>
      </c>
    </row>
    <row r="1500" spans="1:10" x14ac:dyDescent="0.25">
      <c r="A1500" s="25">
        <v>46294</v>
      </c>
      <c r="B1500" s="15" t="s">
        <v>2583</v>
      </c>
      <c r="C1500" s="15" t="s">
        <v>781</v>
      </c>
      <c r="D1500" s="16">
        <v>1</v>
      </c>
      <c r="E1500" s="18">
        <f t="shared" si="111"/>
        <v>15</v>
      </c>
      <c r="F1500" s="18">
        <f t="shared" si="110"/>
        <v>15</v>
      </c>
      <c r="G1500" s="18">
        <f t="shared" si="112"/>
        <v>8.75</v>
      </c>
      <c r="H1500" s="18">
        <f t="shared" si="113"/>
        <v>6.25</v>
      </c>
      <c r="J1500" t="str">
        <f ca="1">IF(C1500="","",IF(A1500="","NO DATE",IF(NOT(ISNUMBER(A1500)),"DATE IS TEXT",IF(A1500&lt;&gt;INT(A1500),"DATE HAS TIME",IF(OR(A1500&lt;DATE(2026,9,16),A1500&gt;TODAY()),"DATE OUT OF RANGE",IF(ISNA(MATCH(B1500,{"SA-DAY","SA-NYT","SYS-DAY","SYS-NYT"},0)),"REFERENCE PROBLEM",IF(ISNA(MATCH(C1500,ItemName,0)),"ITEM NOT IN LIST",IF(OR(NOT(ISNUMBER(D1500)),D1500&lt;=0),"QTY PROBLEM","OK"))))))))</f>
        <v>OK</v>
      </c>
    </row>
    <row r="1501" spans="1:10" x14ac:dyDescent="0.25">
      <c r="A1501" s="25">
        <v>46294</v>
      </c>
      <c r="B1501" s="15" t="s">
        <v>2583</v>
      </c>
      <c r="C1501" s="15" t="s">
        <v>1041</v>
      </c>
      <c r="D1501" s="16">
        <v>1</v>
      </c>
      <c r="E1501" s="18">
        <f t="shared" si="111"/>
        <v>5</v>
      </c>
      <c r="F1501" s="18">
        <f t="shared" si="110"/>
        <v>5</v>
      </c>
      <c r="G1501" s="18">
        <f t="shared" si="112"/>
        <v>3.75</v>
      </c>
      <c r="H1501" s="18">
        <f t="shared" si="113"/>
        <v>1.25</v>
      </c>
      <c r="J1501" t="str">
        <f ca="1">IF(C1501="","",IF(A1501="","NO DATE",IF(NOT(ISNUMBER(A1501)),"DATE IS TEXT",IF(A1501&lt;&gt;INT(A1501),"DATE HAS TIME",IF(OR(A1501&lt;DATE(2026,9,16),A1501&gt;TODAY()),"DATE OUT OF RANGE",IF(ISNA(MATCH(B1501,{"SA-DAY","SA-NYT","SYS-DAY","SYS-NYT"},0)),"REFERENCE PROBLEM",IF(ISNA(MATCH(C1501,ItemName,0)),"ITEM NOT IN LIST",IF(OR(NOT(ISNUMBER(D1501)),D1501&lt;=0),"QTY PROBLEM","OK"))))))))</f>
        <v>OK</v>
      </c>
    </row>
    <row r="1502" spans="1:10" x14ac:dyDescent="0.25">
      <c r="A1502" s="25">
        <v>46294</v>
      </c>
      <c r="B1502" s="15" t="s">
        <v>2583</v>
      </c>
      <c r="C1502" s="15" t="s">
        <v>2484</v>
      </c>
      <c r="D1502" s="16">
        <v>19</v>
      </c>
      <c r="E1502" s="18">
        <f t="shared" si="111"/>
        <v>22</v>
      </c>
      <c r="F1502" s="18">
        <f t="shared" si="110"/>
        <v>418</v>
      </c>
      <c r="G1502" s="18">
        <f t="shared" si="112"/>
        <v>12.836571428571428</v>
      </c>
      <c r="H1502" s="18">
        <f t="shared" si="113"/>
        <v>174.10514285714285</v>
      </c>
      <c r="J1502" t="str">
        <f ca="1">IF(C1502="","",IF(A1502="","NO DATE",IF(NOT(ISNUMBER(A1502)),"DATE IS TEXT",IF(A1502&lt;&gt;INT(A1502),"DATE HAS TIME",IF(OR(A1502&lt;DATE(2026,9,16),A1502&gt;TODAY()),"DATE OUT OF RANGE",IF(ISNA(MATCH(B1502,{"SA-DAY","SA-NYT","SYS-DAY","SYS-NYT"},0)),"REFERENCE PROBLEM",IF(ISNA(MATCH(C1502,ItemName,0)),"ITEM NOT IN LIST",IF(OR(NOT(ISNUMBER(D1502)),D1502&lt;=0),"QTY PROBLEM","OK"))))))))</f>
        <v>OK</v>
      </c>
    </row>
    <row r="1503" spans="1:10" x14ac:dyDescent="0.25">
      <c r="A1503" s="25">
        <v>46294</v>
      </c>
      <c r="B1503" s="15" t="s">
        <v>2583</v>
      </c>
      <c r="C1503" s="15" t="s">
        <v>2492</v>
      </c>
      <c r="D1503" s="16">
        <v>5</v>
      </c>
      <c r="E1503" s="18">
        <f t="shared" si="111"/>
        <v>17</v>
      </c>
      <c r="F1503" s="18">
        <f t="shared" si="110"/>
        <v>85</v>
      </c>
      <c r="G1503" s="18">
        <f t="shared" si="112"/>
        <v>8.9600000000000009</v>
      </c>
      <c r="H1503" s="18">
        <f t="shared" si="113"/>
        <v>40.199999999999996</v>
      </c>
      <c r="J1503" t="str">
        <f ca="1">IF(C1503="","",IF(A1503="","NO DATE",IF(NOT(ISNUMBER(A1503)),"DATE IS TEXT",IF(A1503&lt;&gt;INT(A1503),"DATE HAS TIME",IF(OR(A1503&lt;DATE(2026,9,16),A1503&gt;TODAY()),"DATE OUT OF RANGE",IF(ISNA(MATCH(B1503,{"SA-DAY","SA-NYT","SYS-DAY","SYS-NYT"},0)),"REFERENCE PROBLEM",IF(ISNA(MATCH(C1503,ItemName,0)),"ITEM NOT IN LIST",IF(OR(NOT(ISNUMBER(D1503)),D1503&lt;=0),"QTY PROBLEM","OK"))))))))</f>
        <v>OK</v>
      </c>
    </row>
    <row r="1504" spans="1:10" x14ac:dyDescent="0.25">
      <c r="A1504" s="25">
        <v>46294</v>
      </c>
      <c r="B1504" s="15" t="s">
        <v>2583</v>
      </c>
      <c r="C1504" s="15" t="s">
        <v>2220</v>
      </c>
      <c r="D1504" s="16">
        <v>1</v>
      </c>
      <c r="E1504" s="18">
        <f t="shared" si="111"/>
        <v>50</v>
      </c>
      <c r="F1504" s="18">
        <f t="shared" si="110"/>
        <v>50</v>
      </c>
      <c r="G1504" s="18">
        <f t="shared" si="112"/>
        <v>28</v>
      </c>
      <c r="H1504" s="18">
        <f t="shared" si="113"/>
        <v>22</v>
      </c>
      <c r="J1504" t="str">
        <f ca="1">IF(C1504="","",IF(A1504="","NO DATE",IF(NOT(ISNUMBER(A1504)),"DATE IS TEXT",IF(A1504&lt;&gt;INT(A1504),"DATE HAS TIME",IF(OR(A1504&lt;DATE(2026,9,16),A1504&gt;TODAY()),"DATE OUT OF RANGE",IF(ISNA(MATCH(B1504,{"SA-DAY","SA-NYT","SYS-DAY","SYS-NYT"},0)),"REFERENCE PROBLEM",IF(ISNA(MATCH(C1504,ItemName,0)),"ITEM NOT IN LIST",IF(OR(NOT(ISNUMBER(D1504)),D1504&lt;=0),"QTY PROBLEM","OK"))))))))</f>
        <v>OK</v>
      </c>
    </row>
    <row r="1505" spans="1:10" x14ac:dyDescent="0.25">
      <c r="A1505" s="25">
        <v>46294</v>
      </c>
      <c r="B1505" s="15" t="s">
        <v>2583</v>
      </c>
      <c r="C1505" s="15" t="s">
        <v>2488</v>
      </c>
      <c r="D1505" s="16">
        <v>1</v>
      </c>
      <c r="E1505" s="18">
        <f t="shared" si="111"/>
        <v>20</v>
      </c>
      <c r="F1505" s="18">
        <f t="shared" si="110"/>
        <v>20</v>
      </c>
      <c r="G1505" s="18">
        <f t="shared" si="112"/>
        <v>12</v>
      </c>
      <c r="H1505" s="18">
        <f t="shared" si="113"/>
        <v>8</v>
      </c>
      <c r="J1505" t="str">
        <f ca="1">IF(C1505="","",IF(A1505="","NO DATE",IF(NOT(ISNUMBER(A1505)),"DATE IS TEXT",IF(A1505&lt;&gt;INT(A1505),"DATE HAS TIME",IF(OR(A1505&lt;DATE(2026,9,16),A1505&gt;TODAY()),"DATE OUT OF RANGE",IF(ISNA(MATCH(B1505,{"SA-DAY","SA-NYT","SYS-DAY","SYS-NYT"},0)),"REFERENCE PROBLEM",IF(ISNA(MATCH(C1505,ItemName,0)),"ITEM NOT IN LIST",IF(OR(NOT(ISNUMBER(D1505)),D1505&lt;=0),"QTY PROBLEM","OK"))))))))</f>
        <v>OK</v>
      </c>
    </row>
    <row r="1506" spans="1:10" x14ac:dyDescent="0.25">
      <c r="A1506" s="25">
        <v>46294</v>
      </c>
      <c r="B1506" s="15" t="s">
        <v>2583</v>
      </c>
      <c r="C1506" s="15" t="s">
        <v>2494</v>
      </c>
      <c r="D1506" s="16">
        <v>5</v>
      </c>
      <c r="E1506" s="18">
        <f t="shared" si="111"/>
        <v>10</v>
      </c>
      <c r="F1506" s="18">
        <f t="shared" si="110"/>
        <v>50</v>
      </c>
      <c r="G1506" s="18">
        <f t="shared" si="112"/>
        <v>4.375</v>
      </c>
      <c r="H1506" s="18">
        <f t="shared" si="113"/>
        <v>28.125</v>
      </c>
      <c r="J1506" t="str">
        <f ca="1">IF(C1506="","",IF(A1506="","NO DATE",IF(NOT(ISNUMBER(A1506)),"DATE IS TEXT",IF(A1506&lt;&gt;INT(A1506),"DATE HAS TIME",IF(OR(A1506&lt;DATE(2026,9,16),A1506&gt;TODAY()),"DATE OUT OF RANGE",IF(ISNA(MATCH(B1506,{"SA-DAY","SA-NYT","SYS-DAY","SYS-NYT"},0)),"REFERENCE PROBLEM",IF(ISNA(MATCH(C1506,ItemName,0)),"ITEM NOT IN LIST",IF(OR(NOT(ISNUMBER(D1506)),D1506&lt;=0),"QTY PROBLEM","OK"))))))))</f>
        <v>OK</v>
      </c>
    </row>
    <row r="1507" spans="1:10" x14ac:dyDescent="0.25">
      <c r="A1507" s="25">
        <v>46294</v>
      </c>
      <c r="B1507" s="15" t="s">
        <v>2583</v>
      </c>
      <c r="C1507" s="15" t="s">
        <v>767</v>
      </c>
      <c r="D1507" s="16">
        <v>1</v>
      </c>
      <c r="E1507" s="18">
        <f t="shared" si="111"/>
        <v>45</v>
      </c>
      <c r="F1507" s="18">
        <f t="shared" si="110"/>
        <v>45</v>
      </c>
      <c r="G1507" s="18">
        <f t="shared" si="112"/>
        <v>29.3475</v>
      </c>
      <c r="H1507" s="18">
        <f t="shared" si="113"/>
        <v>15.6525</v>
      </c>
      <c r="J1507" t="str">
        <f ca="1">IF(C1507="","",IF(A1507="","NO DATE",IF(NOT(ISNUMBER(A1507)),"DATE IS TEXT",IF(A1507&lt;&gt;INT(A1507),"DATE HAS TIME",IF(OR(A1507&lt;DATE(2026,9,16),A1507&gt;TODAY()),"DATE OUT OF RANGE",IF(ISNA(MATCH(B1507,{"SA-DAY","SA-NYT","SYS-DAY","SYS-NYT"},0)),"REFERENCE PROBLEM",IF(ISNA(MATCH(C1507,ItemName,0)),"ITEM NOT IN LIST",IF(OR(NOT(ISNUMBER(D1507)),D1507&lt;=0),"QTY PROBLEM","OK"))))))))</f>
        <v>OK</v>
      </c>
    </row>
    <row r="1508" spans="1:10" x14ac:dyDescent="0.25">
      <c r="A1508" s="25">
        <v>46294</v>
      </c>
      <c r="B1508" s="15" t="s">
        <v>2583</v>
      </c>
      <c r="C1508" s="15" t="s">
        <v>751</v>
      </c>
      <c r="D1508" s="16">
        <v>1</v>
      </c>
      <c r="E1508" s="18">
        <f t="shared" si="111"/>
        <v>40</v>
      </c>
      <c r="F1508" s="18">
        <f t="shared" si="110"/>
        <v>40</v>
      </c>
      <c r="G1508" s="18">
        <f t="shared" si="112"/>
        <v>30</v>
      </c>
      <c r="H1508" s="18">
        <f t="shared" si="113"/>
        <v>10</v>
      </c>
      <c r="J1508" t="str">
        <f ca="1">IF(C1508="","",IF(A1508="","NO DATE",IF(NOT(ISNUMBER(A1508)),"DATE IS TEXT",IF(A1508&lt;&gt;INT(A1508),"DATE HAS TIME",IF(OR(A1508&lt;DATE(2026,9,16),A1508&gt;TODAY()),"DATE OUT OF RANGE",IF(ISNA(MATCH(B1508,{"SA-DAY","SA-NYT","SYS-DAY","SYS-NYT"},0)),"REFERENCE PROBLEM",IF(ISNA(MATCH(C1508,ItemName,0)),"ITEM NOT IN LIST",IF(OR(NOT(ISNUMBER(D1508)),D1508&lt;=0),"QTY PROBLEM","OK"))))))))</f>
        <v>OK</v>
      </c>
    </row>
    <row r="1509" spans="1:10" x14ac:dyDescent="0.25">
      <c r="A1509" s="25">
        <v>46294</v>
      </c>
      <c r="B1509" s="15" t="s">
        <v>2583</v>
      </c>
      <c r="C1509" s="15" t="s">
        <v>1865</v>
      </c>
      <c r="D1509" s="16">
        <v>1</v>
      </c>
      <c r="E1509" s="18">
        <f t="shared" si="111"/>
        <v>30</v>
      </c>
      <c r="F1509" s="18">
        <f t="shared" ref="F1509:F1572" si="114">IF(OR($D1509="",$E1509=""),"",$D1509*$E1509)</f>
        <v>30</v>
      </c>
      <c r="G1509" s="18">
        <f t="shared" si="112"/>
        <v>17.351190476190474</v>
      </c>
      <c r="H1509" s="18">
        <f t="shared" si="113"/>
        <v>12.648809523809526</v>
      </c>
      <c r="J1509" t="str">
        <f ca="1">IF(C1509="","",IF(A1509="","NO DATE",IF(NOT(ISNUMBER(A1509)),"DATE IS TEXT",IF(A1509&lt;&gt;INT(A1509),"DATE HAS TIME",IF(OR(A1509&lt;DATE(2026,9,16),A1509&gt;TODAY()),"DATE OUT OF RANGE",IF(ISNA(MATCH(B1509,{"SA-DAY","SA-NYT","SYS-DAY","SYS-NYT"},0)),"REFERENCE PROBLEM",IF(ISNA(MATCH(C1509,ItemName,0)),"ITEM NOT IN LIST",IF(OR(NOT(ISNUMBER(D1509)),D1509&lt;=0),"QTY PROBLEM","OK"))))))))</f>
        <v>OK</v>
      </c>
    </row>
    <row r="1510" spans="1:10" x14ac:dyDescent="0.25">
      <c r="A1510" s="25">
        <v>46294</v>
      </c>
      <c r="B1510" s="15" t="s">
        <v>2583</v>
      </c>
      <c r="C1510" s="15" t="s">
        <v>1111</v>
      </c>
      <c r="D1510" s="16">
        <v>1</v>
      </c>
      <c r="E1510" s="18">
        <f t="shared" si="111"/>
        <v>15</v>
      </c>
      <c r="F1510" s="18">
        <f t="shared" si="114"/>
        <v>15</v>
      </c>
      <c r="G1510" s="18">
        <f t="shared" si="112"/>
        <v>9.7799999999999994</v>
      </c>
      <c r="H1510" s="18">
        <f t="shared" si="113"/>
        <v>5.2200000000000006</v>
      </c>
      <c r="J1510" t="str">
        <f ca="1">IF(C1510="","",IF(A1510="","NO DATE",IF(NOT(ISNUMBER(A1510)),"DATE IS TEXT",IF(A1510&lt;&gt;INT(A1510),"DATE HAS TIME",IF(OR(A1510&lt;DATE(2026,9,16),A1510&gt;TODAY()),"DATE OUT OF RANGE",IF(ISNA(MATCH(B1510,{"SA-DAY","SA-NYT","SYS-DAY","SYS-NYT"},0)),"REFERENCE PROBLEM",IF(ISNA(MATCH(C1510,ItemName,0)),"ITEM NOT IN LIST",IF(OR(NOT(ISNUMBER(D1510)),D1510&lt;=0),"QTY PROBLEM","OK"))))))))</f>
        <v>OK</v>
      </c>
    </row>
    <row r="1511" spans="1:10" x14ac:dyDescent="0.25">
      <c r="A1511" s="25">
        <v>46294</v>
      </c>
      <c r="B1511" s="15" t="s">
        <v>2584</v>
      </c>
      <c r="C1511" s="15" t="s">
        <v>1253</v>
      </c>
      <c r="D1511" s="16">
        <v>1</v>
      </c>
      <c r="E1511" s="18">
        <f t="shared" si="111"/>
        <v>35</v>
      </c>
      <c r="F1511" s="18">
        <f t="shared" si="114"/>
        <v>35</v>
      </c>
      <c r="G1511" s="18">
        <f t="shared" si="112"/>
        <v>22.822500000000002</v>
      </c>
      <c r="H1511" s="18">
        <f t="shared" si="113"/>
        <v>12.177499999999998</v>
      </c>
      <c r="J1511" t="str">
        <f ca="1">IF(C1511="","",IF(A1511="","NO DATE",IF(NOT(ISNUMBER(A1511)),"DATE IS TEXT",IF(A1511&lt;&gt;INT(A1511),"DATE HAS TIME",IF(OR(A1511&lt;DATE(2026,9,16),A1511&gt;TODAY()),"DATE OUT OF RANGE",IF(ISNA(MATCH(B1511,{"SA-DAY","SA-NYT","SYS-DAY","SYS-NYT"},0)),"REFERENCE PROBLEM",IF(ISNA(MATCH(C1511,ItemName,0)),"ITEM NOT IN LIST",IF(OR(NOT(ISNUMBER(D1511)),D1511&lt;=0),"QTY PROBLEM","OK"))))))))</f>
        <v>OK</v>
      </c>
    </row>
    <row r="1512" spans="1:10" x14ac:dyDescent="0.25">
      <c r="A1512" s="25">
        <v>46294</v>
      </c>
      <c r="B1512" s="15" t="s">
        <v>2584</v>
      </c>
      <c r="C1512" s="15" t="s">
        <v>1865</v>
      </c>
      <c r="D1512" s="16">
        <v>3</v>
      </c>
      <c r="E1512" s="18">
        <f t="shared" si="111"/>
        <v>30</v>
      </c>
      <c r="F1512" s="18">
        <f t="shared" si="114"/>
        <v>90</v>
      </c>
      <c r="G1512" s="18">
        <f t="shared" si="112"/>
        <v>17.351190476190474</v>
      </c>
      <c r="H1512" s="18">
        <f t="shared" si="113"/>
        <v>37.946428571428577</v>
      </c>
      <c r="J1512" t="str">
        <f ca="1">IF(C1512="","",IF(A1512="","NO DATE",IF(NOT(ISNUMBER(A1512)),"DATE IS TEXT",IF(A1512&lt;&gt;INT(A1512),"DATE HAS TIME",IF(OR(A1512&lt;DATE(2026,9,16),A1512&gt;TODAY()),"DATE OUT OF RANGE",IF(ISNA(MATCH(B1512,{"SA-DAY","SA-NYT","SYS-DAY","SYS-NYT"},0)),"REFERENCE PROBLEM",IF(ISNA(MATCH(C1512,ItemName,0)),"ITEM NOT IN LIST",IF(OR(NOT(ISNUMBER(D1512)),D1512&lt;=0),"QTY PROBLEM","OK"))))))))</f>
        <v>OK</v>
      </c>
    </row>
    <row r="1513" spans="1:10" x14ac:dyDescent="0.25">
      <c r="A1513" s="25">
        <v>46294</v>
      </c>
      <c r="B1513" s="15" t="s">
        <v>2584</v>
      </c>
      <c r="C1513" s="15" t="s">
        <v>781</v>
      </c>
      <c r="D1513" s="16">
        <v>6</v>
      </c>
      <c r="E1513" s="18">
        <f t="shared" si="111"/>
        <v>15</v>
      </c>
      <c r="F1513" s="18">
        <f t="shared" si="114"/>
        <v>90</v>
      </c>
      <c r="G1513" s="18">
        <f t="shared" si="112"/>
        <v>8.75</v>
      </c>
      <c r="H1513" s="18">
        <f t="shared" si="113"/>
        <v>37.5</v>
      </c>
      <c r="J1513" t="str">
        <f ca="1">IF(C1513="","",IF(A1513="","NO DATE",IF(NOT(ISNUMBER(A1513)),"DATE IS TEXT",IF(A1513&lt;&gt;INT(A1513),"DATE HAS TIME",IF(OR(A1513&lt;DATE(2026,9,16),A1513&gt;TODAY()),"DATE OUT OF RANGE",IF(ISNA(MATCH(B1513,{"SA-DAY","SA-NYT","SYS-DAY","SYS-NYT"},0)),"REFERENCE PROBLEM",IF(ISNA(MATCH(C1513,ItemName,0)),"ITEM NOT IN LIST",IF(OR(NOT(ISNUMBER(D1513)),D1513&lt;=0),"QTY PROBLEM","OK"))))))))</f>
        <v>OK</v>
      </c>
    </row>
    <row r="1514" spans="1:10" x14ac:dyDescent="0.25">
      <c r="A1514" s="25">
        <v>46294</v>
      </c>
      <c r="B1514" s="15" t="s">
        <v>2584</v>
      </c>
      <c r="C1514" s="15" t="s">
        <v>554</v>
      </c>
      <c r="D1514" s="16">
        <v>1</v>
      </c>
      <c r="E1514" s="18">
        <f t="shared" si="111"/>
        <v>15</v>
      </c>
      <c r="F1514" s="18">
        <f t="shared" si="114"/>
        <v>15</v>
      </c>
      <c r="G1514" s="18">
        <f t="shared" si="112"/>
        <v>9.7799999999999994</v>
      </c>
      <c r="H1514" s="18">
        <f t="shared" si="113"/>
        <v>5.2200000000000006</v>
      </c>
      <c r="J1514" t="str">
        <f ca="1">IF(C1514="","",IF(A1514="","NO DATE",IF(NOT(ISNUMBER(A1514)),"DATE IS TEXT",IF(A1514&lt;&gt;INT(A1514),"DATE HAS TIME",IF(OR(A1514&lt;DATE(2026,9,16),A1514&gt;TODAY()),"DATE OUT OF RANGE",IF(ISNA(MATCH(B1514,{"SA-DAY","SA-NYT","SYS-DAY","SYS-NYT"},0)),"REFERENCE PROBLEM",IF(ISNA(MATCH(C1514,ItemName,0)),"ITEM NOT IN LIST",IF(OR(NOT(ISNUMBER(D1514)),D1514&lt;=0),"QTY PROBLEM","OK"))))))))</f>
        <v>OK</v>
      </c>
    </row>
    <row r="1515" spans="1:10" x14ac:dyDescent="0.25">
      <c r="A1515" s="25">
        <v>46294</v>
      </c>
      <c r="B1515" s="15" t="s">
        <v>2584</v>
      </c>
      <c r="C1515" s="15" t="s">
        <v>341</v>
      </c>
      <c r="D1515" s="16">
        <v>2</v>
      </c>
      <c r="E1515" s="18">
        <f t="shared" si="111"/>
        <v>15</v>
      </c>
      <c r="F1515" s="18">
        <f t="shared" si="114"/>
        <v>30</v>
      </c>
      <c r="G1515" s="18">
        <f t="shared" si="112"/>
        <v>7.9279999999999999</v>
      </c>
      <c r="H1515" s="18">
        <f t="shared" si="113"/>
        <v>14.144</v>
      </c>
      <c r="J1515" t="str">
        <f ca="1">IF(C1515="","",IF(A1515="","NO DATE",IF(NOT(ISNUMBER(A1515)),"DATE IS TEXT",IF(A1515&lt;&gt;INT(A1515),"DATE HAS TIME",IF(OR(A1515&lt;DATE(2026,9,16),A1515&gt;TODAY()),"DATE OUT OF RANGE",IF(ISNA(MATCH(B1515,{"SA-DAY","SA-NYT","SYS-DAY","SYS-NYT"},0)),"REFERENCE PROBLEM",IF(ISNA(MATCH(C1515,ItemName,0)),"ITEM NOT IN LIST",IF(OR(NOT(ISNUMBER(D1515)),D1515&lt;=0),"QTY PROBLEM","OK"))))))))</f>
        <v>OK</v>
      </c>
    </row>
    <row r="1516" spans="1:10" x14ac:dyDescent="0.25">
      <c r="A1516" s="25">
        <v>46294</v>
      </c>
      <c r="B1516" s="15" t="s">
        <v>2584</v>
      </c>
      <c r="C1516" s="15" t="s">
        <v>751</v>
      </c>
      <c r="D1516" s="16">
        <v>2</v>
      </c>
      <c r="E1516" s="18">
        <f t="shared" si="111"/>
        <v>40</v>
      </c>
      <c r="F1516" s="18">
        <f t="shared" si="114"/>
        <v>80</v>
      </c>
      <c r="G1516" s="18">
        <f t="shared" si="112"/>
        <v>30</v>
      </c>
      <c r="H1516" s="18">
        <f t="shared" si="113"/>
        <v>20</v>
      </c>
      <c r="J1516" t="str">
        <f ca="1">IF(C1516="","",IF(A1516="","NO DATE",IF(NOT(ISNUMBER(A1516)),"DATE IS TEXT",IF(A1516&lt;&gt;INT(A1516),"DATE HAS TIME",IF(OR(A1516&lt;DATE(2026,9,16),A1516&gt;TODAY()),"DATE OUT OF RANGE",IF(ISNA(MATCH(B1516,{"SA-DAY","SA-NYT","SYS-DAY","SYS-NYT"},0)),"REFERENCE PROBLEM",IF(ISNA(MATCH(C1516,ItemName,0)),"ITEM NOT IN LIST",IF(OR(NOT(ISNUMBER(D1516)),D1516&lt;=0),"QTY PROBLEM","OK"))))))))</f>
        <v>OK</v>
      </c>
    </row>
    <row r="1517" spans="1:10" x14ac:dyDescent="0.25">
      <c r="A1517" s="25">
        <v>46294</v>
      </c>
      <c r="B1517" s="15" t="s">
        <v>2584</v>
      </c>
      <c r="C1517" s="15" t="s">
        <v>2494</v>
      </c>
      <c r="D1517" s="16">
        <v>5</v>
      </c>
      <c r="E1517" s="18">
        <f t="shared" si="111"/>
        <v>10</v>
      </c>
      <c r="F1517" s="18">
        <f t="shared" si="114"/>
        <v>50</v>
      </c>
      <c r="G1517" s="18">
        <f t="shared" si="112"/>
        <v>4.375</v>
      </c>
      <c r="H1517" s="18">
        <f t="shared" si="113"/>
        <v>28.125</v>
      </c>
      <c r="J1517" t="str">
        <f ca="1">IF(C1517="","",IF(A1517="","NO DATE",IF(NOT(ISNUMBER(A1517)),"DATE IS TEXT",IF(A1517&lt;&gt;INT(A1517),"DATE HAS TIME",IF(OR(A1517&lt;DATE(2026,9,16),A1517&gt;TODAY()),"DATE OUT OF RANGE",IF(ISNA(MATCH(B1517,{"SA-DAY","SA-NYT","SYS-DAY","SYS-NYT"},0)),"REFERENCE PROBLEM",IF(ISNA(MATCH(C1517,ItemName,0)),"ITEM NOT IN LIST",IF(OR(NOT(ISNUMBER(D1517)),D1517&lt;=0),"QTY PROBLEM","OK"))))))))</f>
        <v>OK</v>
      </c>
    </row>
    <row r="1518" spans="1:10" x14ac:dyDescent="0.25">
      <c r="A1518" s="25">
        <v>46294</v>
      </c>
      <c r="B1518" s="15" t="s">
        <v>2584</v>
      </c>
      <c r="C1518" s="15" t="s">
        <v>2484</v>
      </c>
      <c r="D1518" s="16">
        <v>11</v>
      </c>
      <c r="E1518" s="18">
        <f t="shared" si="111"/>
        <v>22</v>
      </c>
      <c r="F1518" s="18">
        <f t="shared" si="114"/>
        <v>242</v>
      </c>
      <c r="G1518" s="18">
        <f t="shared" si="112"/>
        <v>12.836571428571428</v>
      </c>
      <c r="H1518" s="18">
        <f t="shared" si="113"/>
        <v>100.79771428571428</v>
      </c>
      <c r="J1518" t="str">
        <f ca="1">IF(C1518="","",IF(A1518="","NO DATE",IF(NOT(ISNUMBER(A1518)),"DATE IS TEXT",IF(A1518&lt;&gt;INT(A1518),"DATE HAS TIME",IF(OR(A1518&lt;DATE(2026,9,16),A1518&gt;TODAY()),"DATE OUT OF RANGE",IF(ISNA(MATCH(B1518,{"SA-DAY","SA-NYT","SYS-DAY","SYS-NYT"},0)),"REFERENCE PROBLEM",IF(ISNA(MATCH(C1518,ItemName,0)),"ITEM NOT IN LIST",IF(OR(NOT(ISNUMBER(D1518)),D1518&lt;=0),"QTY PROBLEM","OK"))))))))</f>
        <v>OK</v>
      </c>
    </row>
    <row r="1519" spans="1:10" x14ac:dyDescent="0.25">
      <c r="A1519" s="25">
        <v>46294</v>
      </c>
      <c r="B1519" s="15" t="s">
        <v>2584</v>
      </c>
      <c r="C1519" s="15" t="s">
        <v>1295</v>
      </c>
      <c r="D1519" s="16">
        <v>2</v>
      </c>
      <c r="E1519" s="18">
        <f t="shared" si="111"/>
        <v>35</v>
      </c>
      <c r="F1519" s="18">
        <f t="shared" si="114"/>
        <v>70</v>
      </c>
      <c r="G1519" s="18">
        <f t="shared" si="112"/>
        <v>26.68</v>
      </c>
      <c r="H1519" s="18">
        <f t="shared" si="113"/>
        <v>16.64</v>
      </c>
      <c r="J1519" t="str">
        <f ca="1">IF(C1519="","",IF(A1519="","NO DATE",IF(NOT(ISNUMBER(A1519)),"DATE IS TEXT",IF(A1519&lt;&gt;INT(A1519),"DATE HAS TIME",IF(OR(A1519&lt;DATE(2026,9,16),A1519&gt;TODAY()),"DATE OUT OF RANGE",IF(ISNA(MATCH(B1519,{"SA-DAY","SA-NYT","SYS-DAY","SYS-NYT"},0)),"REFERENCE PROBLEM",IF(ISNA(MATCH(C1519,ItemName,0)),"ITEM NOT IN LIST",IF(OR(NOT(ISNUMBER(D1519)),D1519&lt;=0),"QTY PROBLEM","OK"))))))))</f>
        <v>OK</v>
      </c>
    </row>
    <row r="1520" spans="1:10" x14ac:dyDescent="0.25">
      <c r="A1520" s="25">
        <v>46294</v>
      </c>
      <c r="B1520" s="15" t="s">
        <v>2584</v>
      </c>
      <c r="C1520" s="15" t="s">
        <v>2492</v>
      </c>
      <c r="D1520" s="16">
        <f>68/17</f>
        <v>4</v>
      </c>
      <c r="E1520" s="18">
        <f>IF($C1520="","",IFERROR(INDEX(ItemPriceCol,MATCH($C1520,ItemName,0)),""))</f>
        <v>17</v>
      </c>
      <c r="F1520" s="18">
        <f t="shared" si="114"/>
        <v>68</v>
      </c>
      <c r="G1520" s="18">
        <f t="shared" si="112"/>
        <v>8.9600000000000009</v>
      </c>
      <c r="H1520" s="18">
        <f t="shared" si="113"/>
        <v>32.159999999999997</v>
      </c>
      <c r="J1520" t="str">
        <f ca="1">IF(C1520="","",IF(A1520="","NO DATE",IF(NOT(ISNUMBER(A1520)),"DATE IS TEXT",IF(A1520&lt;&gt;INT(A1520),"DATE HAS TIME",IF(OR(A1520&lt;DATE(2026,9,16),A1520&gt;TODAY()),"DATE OUT OF RANGE",IF(ISNA(MATCH(B1520,{"SA-DAY","SA-NYT","SYS-DAY","SYS-NYT"},0)),"REFERENCE PROBLEM",IF(ISNA(MATCH(C1520,ItemName,0)),"ITEM NOT IN LIST",IF(OR(NOT(ISNUMBER(D1520)),D1520&lt;=0),"QTY PROBLEM","OK"))))))))</f>
        <v>OK</v>
      </c>
    </row>
    <row r="1521" spans="1:10" x14ac:dyDescent="0.25">
      <c r="A1521" s="25">
        <v>46294</v>
      </c>
      <c r="B1521" s="15" t="s">
        <v>2584</v>
      </c>
      <c r="C1521" s="15" t="s">
        <v>1992</v>
      </c>
      <c r="D1521" s="16">
        <v>1</v>
      </c>
      <c r="E1521" s="18">
        <f t="shared" si="111"/>
        <v>80</v>
      </c>
      <c r="F1521" s="18">
        <f t="shared" si="114"/>
        <v>80</v>
      </c>
      <c r="G1521" s="18">
        <f t="shared" si="112"/>
        <v>52.177500000000002</v>
      </c>
      <c r="H1521" s="18">
        <f t="shared" si="113"/>
        <v>27.822499999999998</v>
      </c>
      <c r="J1521" t="str">
        <f ca="1">IF(C1521="","",IF(A1521="","NO DATE",IF(NOT(ISNUMBER(A1521)),"DATE IS TEXT",IF(A1521&lt;&gt;INT(A1521),"DATE HAS TIME",IF(OR(A1521&lt;DATE(2026,9,16),A1521&gt;TODAY()),"DATE OUT OF RANGE",IF(ISNA(MATCH(B1521,{"SA-DAY","SA-NYT","SYS-DAY","SYS-NYT"},0)),"REFERENCE PROBLEM",IF(ISNA(MATCH(C1521,ItemName,0)),"ITEM NOT IN LIST",IF(OR(NOT(ISNUMBER(D1521)),D1521&lt;=0),"QTY PROBLEM","OK"))))))))</f>
        <v>OK</v>
      </c>
    </row>
    <row r="1522" spans="1:10" x14ac:dyDescent="0.25">
      <c r="A1522" s="25">
        <v>46295</v>
      </c>
      <c r="B1522" s="15" t="s">
        <v>2583</v>
      </c>
      <c r="C1522" s="15" t="s">
        <v>2484</v>
      </c>
      <c r="D1522" s="16">
        <v>26</v>
      </c>
      <c r="E1522" s="18">
        <f t="shared" si="111"/>
        <v>22</v>
      </c>
      <c r="F1522" s="18">
        <f t="shared" si="114"/>
        <v>572</v>
      </c>
      <c r="G1522" s="18">
        <f t="shared" si="112"/>
        <v>12.836571428571428</v>
      </c>
      <c r="H1522" s="18">
        <f t="shared" si="113"/>
        <v>238.24914285714289</v>
      </c>
      <c r="J1522" t="str">
        <f ca="1">IF(C1522="","",IF(A1522="","NO DATE",IF(NOT(ISNUMBER(A1522)),"DATE IS TEXT",IF(A1522&lt;&gt;INT(A1522),"DATE HAS TIME",IF(OR(A1522&lt;DATE(2026,9,16),A1522&gt;TODAY()),"DATE OUT OF RANGE",IF(ISNA(MATCH(B1522,{"SA-DAY","SA-NYT","SYS-DAY","SYS-NYT"},0)),"REFERENCE PROBLEM",IF(ISNA(MATCH(C1522,ItemName,0)),"ITEM NOT IN LIST",IF(OR(NOT(ISNUMBER(D1522)),D1522&lt;=0),"QTY PROBLEM","OK"))))))))</f>
        <v>OK</v>
      </c>
    </row>
    <row r="1523" spans="1:10" x14ac:dyDescent="0.25">
      <c r="A1523" s="25">
        <v>46295</v>
      </c>
      <c r="B1523" s="15" t="s">
        <v>2583</v>
      </c>
      <c r="C1523" s="15" t="s">
        <v>2494</v>
      </c>
      <c r="D1523" s="16">
        <v>11</v>
      </c>
      <c r="E1523" s="18">
        <f t="shared" si="111"/>
        <v>10</v>
      </c>
      <c r="F1523" s="18">
        <f t="shared" si="114"/>
        <v>110</v>
      </c>
      <c r="G1523" s="18">
        <f t="shared" si="112"/>
        <v>4.375</v>
      </c>
      <c r="H1523" s="18">
        <f t="shared" si="113"/>
        <v>61.875</v>
      </c>
      <c r="J1523" t="str">
        <f ca="1">IF(C1523="","",IF(A1523="","NO DATE",IF(NOT(ISNUMBER(A1523)),"DATE IS TEXT",IF(A1523&lt;&gt;INT(A1523),"DATE HAS TIME",IF(OR(A1523&lt;DATE(2026,9,16),A1523&gt;TODAY()),"DATE OUT OF RANGE",IF(ISNA(MATCH(B1523,{"SA-DAY","SA-NYT","SYS-DAY","SYS-NYT"},0)),"REFERENCE PROBLEM",IF(ISNA(MATCH(C1523,ItemName,0)),"ITEM NOT IN LIST",IF(OR(NOT(ISNUMBER(D1523)),D1523&lt;=0),"QTY PROBLEM","OK"))))))))</f>
        <v>OK</v>
      </c>
    </row>
    <row r="1524" spans="1:10" x14ac:dyDescent="0.25">
      <c r="A1524" s="25">
        <v>46295</v>
      </c>
      <c r="B1524" s="15" t="s">
        <v>2583</v>
      </c>
      <c r="C1524" s="15" t="s">
        <v>1683</v>
      </c>
      <c r="D1524" s="16">
        <v>1</v>
      </c>
      <c r="E1524" s="18">
        <f t="shared" si="111"/>
        <v>85</v>
      </c>
      <c r="F1524" s="18">
        <f t="shared" si="114"/>
        <v>85</v>
      </c>
      <c r="G1524" s="18">
        <f t="shared" si="112"/>
        <v>55.432499999999997</v>
      </c>
      <c r="H1524" s="18">
        <f t="shared" si="113"/>
        <v>29.567500000000003</v>
      </c>
      <c r="J1524" t="str">
        <f ca="1">IF(C1524="","",IF(A1524="","NO DATE",IF(NOT(ISNUMBER(A1524)),"DATE IS TEXT",IF(A1524&lt;&gt;INT(A1524),"DATE HAS TIME",IF(OR(A1524&lt;DATE(2026,9,16),A1524&gt;TODAY()),"DATE OUT OF RANGE",IF(ISNA(MATCH(B1524,{"SA-DAY","SA-NYT","SYS-DAY","SYS-NYT"},0)),"REFERENCE PROBLEM",IF(ISNA(MATCH(C1524,ItemName,0)),"ITEM NOT IN LIST",IF(OR(NOT(ISNUMBER(D1524)),D1524&lt;=0),"QTY PROBLEM","OK"))))))))</f>
        <v>OK</v>
      </c>
    </row>
    <row r="1525" spans="1:10" x14ac:dyDescent="0.25">
      <c r="A1525" s="25">
        <v>46295</v>
      </c>
      <c r="B1525" s="15" t="s">
        <v>2583</v>
      </c>
      <c r="C1525" s="15" t="s">
        <v>1041</v>
      </c>
      <c r="D1525" s="16">
        <v>6</v>
      </c>
      <c r="E1525" s="18">
        <f t="shared" si="111"/>
        <v>5</v>
      </c>
      <c r="F1525" s="18">
        <f t="shared" si="114"/>
        <v>30</v>
      </c>
      <c r="G1525" s="18">
        <f t="shared" si="112"/>
        <v>3.75</v>
      </c>
      <c r="H1525" s="18">
        <f t="shared" si="113"/>
        <v>7.5</v>
      </c>
      <c r="J1525" t="str">
        <f ca="1">IF(C1525="","",IF(A1525="","NO DATE",IF(NOT(ISNUMBER(A1525)),"DATE IS TEXT",IF(A1525&lt;&gt;INT(A1525),"DATE HAS TIME",IF(OR(A1525&lt;DATE(2026,9,16),A1525&gt;TODAY()),"DATE OUT OF RANGE",IF(ISNA(MATCH(B1525,{"SA-DAY","SA-NYT","SYS-DAY","SYS-NYT"},0)),"REFERENCE PROBLEM",IF(ISNA(MATCH(C1525,ItemName,0)),"ITEM NOT IN LIST",IF(OR(NOT(ISNUMBER(D1525)),D1525&lt;=0),"QTY PROBLEM","OK"))))))))</f>
        <v>OK</v>
      </c>
    </row>
    <row r="1526" spans="1:10" x14ac:dyDescent="0.25">
      <c r="A1526" s="25">
        <v>46295</v>
      </c>
      <c r="B1526" s="15" t="s">
        <v>2583</v>
      </c>
      <c r="C1526" s="15" t="s">
        <v>2492</v>
      </c>
      <c r="D1526" s="16">
        <v>5</v>
      </c>
      <c r="E1526" s="18">
        <f t="shared" si="111"/>
        <v>17</v>
      </c>
      <c r="F1526" s="18">
        <f t="shared" si="114"/>
        <v>85</v>
      </c>
      <c r="G1526" s="18">
        <f t="shared" si="112"/>
        <v>8.9600000000000009</v>
      </c>
      <c r="H1526" s="18">
        <f t="shared" si="113"/>
        <v>40.199999999999996</v>
      </c>
      <c r="J1526" t="str">
        <f ca="1">IF(C1526="","",IF(A1526="","NO DATE",IF(NOT(ISNUMBER(A1526)),"DATE IS TEXT",IF(A1526&lt;&gt;INT(A1526),"DATE HAS TIME",IF(OR(A1526&lt;DATE(2026,9,16),A1526&gt;TODAY()),"DATE OUT OF RANGE",IF(ISNA(MATCH(B1526,{"SA-DAY","SA-NYT","SYS-DAY","SYS-NYT"},0)),"REFERENCE PROBLEM",IF(ISNA(MATCH(C1526,ItemName,0)),"ITEM NOT IN LIST",IF(OR(NOT(ISNUMBER(D1526)),D1526&lt;=0),"QTY PROBLEM","OK"))))))))</f>
        <v>OK</v>
      </c>
    </row>
    <row r="1527" spans="1:10" x14ac:dyDescent="0.25">
      <c r="A1527" s="25">
        <v>46295</v>
      </c>
      <c r="B1527" s="15" t="s">
        <v>2583</v>
      </c>
      <c r="C1527" s="15" t="s">
        <v>1865</v>
      </c>
      <c r="D1527" s="16">
        <v>7</v>
      </c>
      <c r="E1527" s="18">
        <f t="shared" si="111"/>
        <v>30</v>
      </c>
      <c r="F1527" s="18">
        <f t="shared" si="114"/>
        <v>210</v>
      </c>
      <c r="G1527" s="18">
        <f t="shared" si="112"/>
        <v>17.351190476190474</v>
      </c>
      <c r="H1527" s="18">
        <f t="shared" si="113"/>
        <v>88.541666666666686</v>
      </c>
      <c r="J1527" t="str">
        <f ca="1">IF(C1527="","",IF(A1527="","NO DATE",IF(NOT(ISNUMBER(A1527)),"DATE IS TEXT",IF(A1527&lt;&gt;INT(A1527),"DATE HAS TIME",IF(OR(A1527&lt;DATE(2026,9,16),A1527&gt;TODAY()),"DATE OUT OF RANGE",IF(ISNA(MATCH(B1527,{"SA-DAY","SA-NYT","SYS-DAY","SYS-NYT"},0)),"REFERENCE PROBLEM",IF(ISNA(MATCH(C1527,ItemName,0)),"ITEM NOT IN LIST",IF(OR(NOT(ISNUMBER(D1527)),D1527&lt;=0),"QTY PROBLEM","OK"))))))))</f>
        <v>OK</v>
      </c>
    </row>
    <row r="1528" spans="1:10" x14ac:dyDescent="0.25">
      <c r="A1528" s="25">
        <v>46295</v>
      </c>
      <c r="B1528" s="15" t="s">
        <v>2583</v>
      </c>
      <c r="C1528" s="15" t="s">
        <v>767</v>
      </c>
      <c r="D1528" s="16">
        <v>1</v>
      </c>
      <c r="E1528" s="18">
        <f t="shared" si="111"/>
        <v>45</v>
      </c>
      <c r="F1528" s="18">
        <f t="shared" si="114"/>
        <v>45</v>
      </c>
      <c r="G1528" s="18">
        <f t="shared" si="112"/>
        <v>29.3475</v>
      </c>
      <c r="H1528" s="18">
        <f t="shared" si="113"/>
        <v>15.6525</v>
      </c>
      <c r="J1528" t="str">
        <f ca="1">IF(C1528="","",IF(A1528="","NO DATE",IF(NOT(ISNUMBER(A1528)),"DATE IS TEXT",IF(A1528&lt;&gt;INT(A1528),"DATE HAS TIME",IF(OR(A1528&lt;DATE(2026,9,16),A1528&gt;TODAY()),"DATE OUT OF RANGE",IF(ISNA(MATCH(B1528,{"SA-DAY","SA-NYT","SYS-DAY","SYS-NYT"},0)),"REFERENCE PROBLEM",IF(ISNA(MATCH(C1528,ItemName,0)),"ITEM NOT IN LIST",IF(OR(NOT(ISNUMBER(D1528)),D1528&lt;=0),"QTY PROBLEM","OK"))))))))</f>
        <v>OK</v>
      </c>
    </row>
    <row r="1529" spans="1:10" x14ac:dyDescent="0.25">
      <c r="A1529" s="25">
        <v>46295</v>
      </c>
      <c r="B1529" s="15" t="s">
        <v>2583</v>
      </c>
      <c r="C1529" s="15" t="s">
        <v>1253</v>
      </c>
      <c r="D1529" s="16">
        <v>1</v>
      </c>
      <c r="E1529" s="18">
        <f t="shared" si="111"/>
        <v>35</v>
      </c>
      <c r="F1529" s="18">
        <f t="shared" si="114"/>
        <v>35</v>
      </c>
      <c r="G1529" s="18">
        <f t="shared" si="112"/>
        <v>22.822500000000002</v>
      </c>
      <c r="H1529" s="18">
        <f t="shared" si="113"/>
        <v>12.177499999999998</v>
      </c>
      <c r="J1529" t="str">
        <f ca="1">IF(C1529="","",IF(A1529="","NO DATE",IF(NOT(ISNUMBER(A1529)),"DATE IS TEXT",IF(A1529&lt;&gt;INT(A1529),"DATE HAS TIME",IF(OR(A1529&lt;DATE(2026,9,16),A1529&gt;TODAY()),"DATE OUT OF RANGE",IF(ISNA(MATCH(B1529,{"SA-DAY","SA-NYT","SYS-DAY","SYS-NYT"},0)),"REFERENCE PROBLEM",IF(ISNA(MATCH(C1529,ItemName,0)),"ITEM NOT IN LIST",IF(OR(NOT(ISNUMBER(D1529)),D1529&lt;=0),"QTY PROBLEM","OK"))))))))</f>
        <v>OK</v>
      </c>
    </row>
    <row r="1530" spans="1:10" x14ac:dyDescent="0.25">
      <c r="A1530" s="25">
        <v>46295</v>
      </c>
      <c r="B1530" s="15" t="s">
        <v>2583</v>
      </c>
      <c r="C1530" s="15" t="s">
        <v>299</v>
      </c>
      <c r="D1530" s="16">
        <v>2</v>
      </c>
      <c r="E1530" s="18">
        <f t="shared" si="111"/>
        <v>55</v>
      </c>
      <c r="F1530" s="18">
        <f t="shared" si="114"/>
        <v>110</v>
      </c>
      <c r="G1530" s="18">
        <f t="shared" si="112"/>
        <v>35.872500000000002</v>
      </c>
      <c r="H1530" s="18">
        <f t="shared" si="113"/>
        <v>38.254999999999995</v>
      </c>
      <c r="J1530" t="str">
        <f ca="1">IF(C1530="","",IF(A1530="","NO DATE",IF(NOT(ISNUMBER(A1530)),"DATE IS TEXT",IF(A1530&lt;&gt;INT(A1530),"DATE HAS TIME",IF(OR(A1530&lt;DATE(2026,9,16),A1530&gt;TODAY()),"DATE OUT OF RANGE",IF(ISNA(MATCH(B1530,{"SA-DAY","SA-NYT","SYS-DAY","SYS-NYT"},0)),"REFERENCE PROBLEM",IF(ISNA(MATCH(C1530,ItemName,0)),"ITEM NOT IN LIST",IF(OR(NOT(ISNUMBER(D1530)),D1530&lt;=0),"QTY PROBLEM","OK"))))))))</f>
        <v>OK</v>
      </c>
    </row>
    <row r="1531" spans="1:10" x14ac:dyDescent="0.25">
      <c r="A1531" s="25">
        <v>46295</v>
      </c>
      <c r="B1531" s="15" t="s">
        <v>2583</v>
      </c>
      <c r="C1531" s="15" t="s">
        <v>2220</v>
      </c>
      <c r="D1531" s="16">
        <v>2</v>
      </c>
      <c r="E1531" s="18">
        <f t="shared" si="111"/>
        <v>50</v>
      </c>
      <c r="F1531" s="18">
        <f t="shared" si="114"/>
        <v>100</v>
      </c>
      <c r="G1531" s="18">
        <f t="shared" si="112"/>
        <v>28</v>
      </c>
      <c r="H1531" s="18">
        <f t="shared" si="113"/>
        <v>44</v>
      </c>
      <c r="J1531" t="str">
        <f ca="1">IF(C1531="","",IF(A1531="","NO DATE",IF(NOT(ISNUMBER(A1531)),"DATE IS TEXT",IF(A1531&lt;&gt;INT(A1531),"DATE HAS TIME",IF(OR(A1531&lt;DATE(2026,9,16),A1531&gt;TODAY()),"DATE OUT OF RANGE",IF(ISNA(MATCH(B1531,{"SA-DAY","SA-NYT","SYS-DAY","SYS-NYT"},0)),"REFERENCE PROBLEM",IF(ISNA(MATCH(C1531,ItemName,0)),"ITEM NOT IN LIST",IF(OR(NOT(ISNUMBER(D1531)),D1531&lt;=0),"QTY PROBLEM","OK"))))))))</f>
        <v>OK</v>
      </c>
    </row>
    <row r="1532" spans="1:10" x14ac:dyDescent="0.25">
      <c r="A1532" s="25">
        <v>46295</v>
      </c>
      <c r="B1532" s="15" t="s">
        <v>2583</v>
      </c>
      <c r="C1532" s="15" t="s">
        <v>945</v>
      </c>
      <c r="D1532" s="16">
        <v>1</v>
      </c>
      <c r="E1532" s="18">
        <f t="shared" si="111"/>
        <v>25</v>
      </c>
      <c r="F1532" s="18">
        <f t="shared" si="114"/>
        <v>25</v>
      </c>
      <c r="G1532" s="18">
        <f t="shared" si="112"/>
        <v>16.305</v>
      </c>
      <c r="H1532" s="18">
        <f t="shared" si="113"/>
        <v>8.6950000000000003</v>
      </c>
      <c r="J1532" t="str">
        <f ca="1">IF(C1532="","",IF(A1532="","NO DATE",IF(NOT(ISNUMBER(A1532)),"DATE IS TEXT",IF(A1532&lt;&gt;INT(A1532),"DATE HAS TIME",IF(OR(A1532&lt;DATE(2026,9,16),A1532&gt;TODAY()),"DATE OUT OF RANGE",IF(ISNA(MATCH(B1532,{"SA-DAY","SA-NYT","SYS-DAY","SYS-NYT"},0)),"REFERENCE PROBLEM",IF(ISNA(MATCH(C1532,ItemName,0)),"ITEM NOT IN LIST",IF(OR(NOT(ISNUMBER(D1532)),D1532&lt;=0),"QTY PROBLEM","OK"))))))))</f>
        <v>OK</v>
      </c>
    </row>
    <row r="1533" spans="1:10" x14ac:dyDescent="0.25">
      <c r="A1533" s="25">
        <v>46295</v>
      </c>
      <c r="B1533" s="15" t="s">
        <v>2583</v>
      </c>
      <c r="C1533" s="15" t="s">
        <v>119</v>
      </c>
      <c r="D1533" s="16">
        <v>1</v>
      </c>
      <c r="E1533" s="18">
        <f t="shared" si="111"/>
        <v>20</v>
      </c>
      <c r="F1533" s="18">
        <f t="shared" si="114"/>
        <v>20</v>
      </c>
      <c r="G1533" s="18">
        <f t="shared" si="112"/>
        <v>13.102499999999999</v>
      </c>
      <c r="H1533" s="18">
        <f t="shared" si="113"/>
        <v>6.8975000000000009</v>
      </c>
      <c r="J1533" t="str">
        <f ca="1">IF(C1533="","",IF(A1533="","NO DATE",IF(NOT(ISNUMBER(A1533)),"DATE IS TEXT",IF(A1533&lt;&gt;INT(A1533),"DATE HAS TIME",IF(OR(A1533&lt;DATE(2026,9,16),A1533&gt;TODAY()),"DATE OUT OF RANGE",IF(ISNA(MATCH(B1533,{"SA-DAY","SA-NYT","SYS-DAY","SYS-NYT"},0)),"REFERENCE PROBLEM",IF(ISNA(MATCH(C1533,ItemName,0)),"ITEM NOT IN LIST",IF(OR(NOT(ISNUMBER(D1533)),D1533&lt;=0),"QTY PROBLEM","OK"))))))))</f>
        <v>OK</v>
      </c>
    </row>
    <row r="1534" spans="1:10" x14ac:dyDescent="0.25">
      <c r="A1534" s="25">
        <v>46295</v>
      </c>
      <c r="B1534" s="15" t="s">
        <v>2583</v>
      </c>
      <c r="C1534" s="15" t="s">
        <v>929</v>
      </c>
      <c r="D1534" s="16">
        <v>1</v>
      </c>
      <c r="E1534" s="18">
        <f t="shared" si="111"/>
        <v>30</v>
      </c>
      <c r="F1534" s="18">
        <f t="shared" si="114"/>
        <v>30</v>
      </c>
      <c r="G1534" s="18">
        <f t="shared" si="112"/>
        <v>16.305</v>
      </c>
      <c r="H1534" s="18">
        <f t="shared" si="113"/>
        <v>13.695</v>
      </c>
      <c r="J1534" t="str">
        <f ca="1">IF(C1534="","",IF(A1534="","NO DATE",IF(NOT(ISNUMBER(A1534)),"DATE IS TEXT",IF(A1534&lt;&gt;INT(A1534),"DATE HAS TIME",IF(OR(A1534&lt;DATE(2026,9,16),A1534&gt;TODAY()),"DATE OUT OF RANGE",IF(ISNA(MATCH(B1534,{"SA-DAY","SA-NYT","SYS-DAY","SYS-NYT"},0)),"REFERENCE PROBLEM",IF(ISNA(MATCH(C1534,ItemName,0)),"ITEM NOT IN LIST",IF(OR(NOT(ISNUMBER(D1534)),D1534&lt;=0),"QTY PROBLEM","OK"))))))))</f>
        <v>OK</v>
      </c>
    </row>
    <row r="1535" spans="1:10" x14ac:dyDescent="0.25">
      <c r="A1535" s="25">
        <v>46295</v>
      </c>
      <c r="B1535" s="15" t="s">
        <v>2583</v>
      </c>
      <c r="C1535" s="15" t="s">
        <v>2204</v>
      </c>
      <c r="D1535" s="16">
        <v>5</v>
      </c>
      <c r="E1535" s="18">
        <f t="shared" si="111"/>
        <v>3</v>
      </c>
      <c r="F1535" s="18">
        <f t="shared" si="114"/>
        <v>15</v>
      </c>
      <c r="G1535" s="18">
        <f t="shared" si="112"/>
        <v>1.9575</v>
      </c>
      <c r="H1535" s="18">
        <f t="shared" si="113"/>
        <v>5.2125000000000004</v>
      </c>
      <c r="J1535" t="str">
        <f ca="1">IF(C1535="","",IF(A1535="","NO DATE",IF(NOT(ISNUMBER(A1535)),"DATE IS TEXT",IF(A1535&lt;&gt;INT(A1535),"DATE HAS TIME",IF(OR(A1535&lt;DATE(2026,9,16),A1535&gt;TODAY()),"DATE OUT OF RANGE",IF(ISNA(MATCH(B1535,{"SA-DAY","SA-NYT","SYS-DAY","SYS-NYT"},0)),"REFERENCE PROBLEM",IF(ISNA(MATCH(C1535,ItemName,0)),"ITEM NOT IN LIST",IF(OR(NOT(ISNUMBER(D1535)),D1535&lt;=0),"QTY PROBLEM","OK"))))))))</f>
        <v>OK</v>
      </c>
    </row>
    <row r="1536" spans="1:10" x14ac:dyDescent="0.25">
      <c r="A1536" s="25">
        <v>46295</v>
      </c>
      <c r="B1536" s="15" t="s">
        <v>2583</v>
      </c>
      <c r="C1536" s="15" t="s">
        <v>781</v>
      </c>
      <c r="D1536" s="16">
        <v>4</v>
      </c>
      <c r="E1536" s="18">
        <f t="shared" si="111"/>
        <v>15</v>
      </c>
      <c r="F1536" s="18">
        <f t="shared" si="114"/>
        <v>60</v>
      </c>
      <c r="G1536" s="18">
        <f t="shared" si="112"/>
        <v>8.75</v>
      </c>
      <c r="H1536" s="18">
        <f t="shared" si="113"/>
        <v>25</v>
      </c>
      <c r="J1536" t="str">
        <f ca="1">IF(C1536="","",IF(A1536="","NO DATE",IF(NOT(ISNUMBER(A1536)),"DATE IS TEXT",IF(A1536&lt;&gt;INT(A1536),"DATE HAS TIME",IF(OR(A1536&lt;DATE(2026,9,16),A1536&gt;TODAY()),"DATE OUT OF RANGE",IF(ISNA(MATCH(B1536,{"SA-DAY","SA-NYT","SYS-DAY","SYS-NYT"},0)),"REFERENCE PROBLEM",IF(ISNA(MATCH(C1536,ItemName,0)),"ITEM NOT IN LIST",IF(OR(NOT(ISNUMBER(D1536)),D1536&lt;=0),"QTY PROBLEM","OK"))))))))</f>
        <v>OK</v>
      </c>
    </row>
    <row r="1537" spans="1:10" x14ac:dyDescent="0.25">
      <c r="A1537" s="25">
        <v>46295</v>
      </c>
      <c r="B1537" s="15" t="s">
        <v>2583</v>
      </c>
      <c r="C1537" s="15" t="s">
        <v>1111</v>
      </c>
      <c r="D1537" s="16">
        <v>1</v>
      </c>
      <c r="E1537" s="18">
        <f t="shared" si="111"/>
        <v>15</v>
      </c>
      <c r="F1537" s="18">
        <f t="shared" si="114"/>
        <v>15</v>
      </c>
      <c r="G1537" s="18">
        <f t="shared" si="112"/>
        <v>9.7799999999999994</v>
      </c>
      <c r="H1537" s="18">
        <f t="shared" si="113"/>
        <v>5.2200000000000006</v>
      </c>
      <c r="J1537" t="str">
        <f ca="1">IF(C1537="","",IF(A1537="","NO DATE",IF(NOT(ISNUMBER(A1537)),"DATE IS TEXT",IF(A1537&lt;&gt;INT(A1537),"DATE HAS TIME",IF(OR(A1537&lt;DATE(2026,9,16),A1537&gt;TODAY()),"DATE OUT OF RANGE",IF(ISNA(MATCH(B1537,{"SA-DAY","SA-NYT","SYS-DAY","SYS-NYT"},0)),"REFERENCE PROBLEM",IF(ISNA(MATCH(C1537,ItemName,0)),"ITEM NOT IN LIST",IF(OR(NOT(ISNUMBER(D1537)),D1537&lt;=0),"QTY PROBLEM","OK"))))))))</f>
        <v>OK</v>
      </c>
    </row>
    <row r="1538" spans="1:10" x14ac:dyDescent="0.25">
      <c r="A1538" s="25">
        <v>46295</v>
      </c>
      <c r="B1538" s="15" t="s">
        <v>2583</v>
      </c>
      <c r="C1538" s="15" t="s">
        <v>941</v>
      </c>
      <c r="D1538" s="16">
        <v>1</v>
      </c>
      <c r="E1538" s="18">
        <f t="shared" si="111"/>
        <v>30</v>
      </c>
      <c r="F1538" s="18">
        <f t="shared" si="114"/>
        <v>30</v>
      </c>
      <c r="G1538" s="18">
        <f t="shared" si="112"/>
        <v>16.305</v>
      </c>
      <c r="H1538" s="18">
        <f t="shared" si="113"/>
        <v>13.695</v>
      </c>
      <c r="J1538" t="str">
        <f ca="1">IF(C1538="","",IF(A1538="","NO DATE",IF(NOT(ISNUMBER(A1538)),"DATE IS TEXT",IF(A1538&lt;&gt;INT(A1538),"DATE HAS TIME",IF(OR(A1538&lt;DATE(2026,9,16),A1538&gt;TODAY()),"DATE OUT OF RANGE",IF(ISNA(MATCH(B1538,{"SA-DAY","SA-NYT","SYS-DAY","SYS-NYT"},0)),"REFERENCE PROBLEM",IF(ISNA(MATCH(C1538,ItemName,0)),"ITEM NOT IN LIST",IF(OR(NOT(ISNUMBER(D1538)),D1538&lt;=0),"QTY PROBLEM","OK"))))))))</f>
        <v>OK</v>
      </c>
    </row>
    <row r="1539" spans="1:10" x14ac:dyDescent="0.25">
      <c r="A1539" s="25">
        <v>46295</v>
      </c>
      <c r="B1539" s="15" t="s">
        <v>2583</v>
      </c>
      <c r="C1539" s="15" t="s">
        <v>2488</v>
      </c>
      <c r="D1539" s="16">
        <v>1</v>
      </c>
      <c r="E1539" s="18">
        <f t="shared" si="111"/>
        <v>20</v>
      </c>
      <c r="F1539" s="18">
        <f t="shared" si="114"/>
        <v>20</v>
      </c>
      <c r="G1539" s="18">
        <f t="shared" si="112"/>
        <v>12</v>
      </c>
      <c r="H1539" s="18">
        <f t="shared" si="113"/>
        <v>8</v>
      </c>
      <c r="J1539" t="str">
        <f ca="1">IF(C1539="","",IF(A1539="","NO DATE",IF(NOT(ISNUMBER(A1539)),"DATE IS TEXT",IF(A1539&lt;&gt;INT(A1539),"DATE HAS TIME",IF(OR(A1539&lt;DATE(2026,9,16),A1539&gt;TODAY()),"DATE OUT OF RANGE",IF(ISNA(MATCH(B1539,{"SA-DAY","SA-NYT","SYS-DAY","SYS-NYT"},0)),"REFERENCE PROBLEM",IF(ISNA(MATCH(C1539,ItemName,0)),"ITEM NOT IN LIST",IF(OR(NOT(ISNUMBER(D1539)),D1539&lt;=0),"QTY PROBLEM","OK"))))))))</f>
        <v>OK</v>
      </c>
    </row>
    <row r="1540" spans="1:10" x14ac:dyDescent="0.25">
      <c r="A1540" s="25">
        <v>46295</v>
      </c>
      <c r="B1540" s="15" t="s">
        <v>2583</v>
      </c>
      <c r="C1540" s="15" t="s">
        <v>2440</v>
      </c>
      <c r="D1540" s="16">
        <v>1</v>
      </c>
      <c r="E1540" s="18">
        <f t="shared" si="111"/>
        <v>12</v>
      </c>
      <c r="F1540" s="18">
        <f t="shared" si="114"/>
        <v>12</v>
      </c>
      <c r="G1540" s="18">
        <f t="shared" si="112"/>
        <v>7.8224999999999998</v>
      </c>
      <c r="H1540" s="18">
        <f t="shared" si="113"/>
        <v>4.1775000000000002</v>
      </c>
      <c r="J1540" t="str">
        <f ca="1">IF(C1540="","",IF(A1540="","NO DATE",IF(NOT(ISNUMBER(A1540)),"DATE IS TEXT",IF(A1540&lt;&gt;INT(A1540),"DATE HAS TIME",IF(OR(A1540&lt;DATE(2026,9,16),A1540&gt;TODAY()),"DATE OUT OF RANGE",IF(ISNA(MATCH(B1540,{"SA-DAY","SA-NYT","SYS-DAY","SYS-NYT"},0)),"REFERENCE PROBLEM",IF(ISNA(MATCH(C1540,ItemName,0)),"ITEM NOT IN LIST",IF(OR(NOT(ISNUMBER(D1540)),D1540&lt;=0),"QTY PROBLEM","OK"))))))))</f>
        <v>OK</v>
      </c>
    </row>
    <row r="1541" spans="1:10" x14ac:dyDescent="0.25">
      <c r="A1541" s="25">
        <v>46295</v>
      </c>
      <c r="B1541" s="15" t="s">
        <v>2583</v>
      </c>
      <c r="C1541" s="15" t="s">
        <v>2372</v>
      </c>
      <c r="D1541" s="16">
        <v>1</v>
      </c>
      <c r="E1541" s="18">
        <f t="shared" si="111"/>
        <v>20</v>
      </c>
      <c r="F1541" s="18">
        <f t="shared" si="114"/>
        <v>20</v>
      </c>
      <c r="G1541" s="18">
        <f t="shared" si="112"/>
        <v>13.0425</v>
      </c>
      <c r="H1541" s="18">
        <f t="shared" si="113"/>
        <v>6.9574999999999996</v>
      </c>
      <c r="J1541" t="str">
        <f ca="1">IF(C1541="","",IF(A1541="","NO DATE",IF(NOT(ISNUMBER(A1541)),"DATE IS TEXT",IF(A1541&lt;&gt;INT(A1541),"DATE HAS TIME",IF(OR(A1541&lt;DATE(2026,9,16),A1541&gt;TODAY()),"DATE OUT OF RANGE",IF(ISNA(MATCH(B1541,{"SA-DAY","SA-NYT","SYS-DAY","SYS-NYT"},0)),"REFERENCE PROBLEM",IF(ISNA(MATCH(C1541,ItemName,0)),"ITEM NOT IN LIST",IF(OR(NOT(ISNUMBER(D1541)),D1541&lt;=0),"QTY PROBLEM","OK"))))))))</f>
        <v>OK</v>
      </c>
    </row>
    <row r="1542" spans="1:10" x14ac:dyDescent="0.25">
      <c r="A1542" s="25">
        <v>46295</v>
      </c>
      <c r="B1542" s="15" t="s">
        <v>2583</v>
      </c>
      <c r="C1542" s="15" t="s">
        <v>751</v>
      </c>
      <c r="D1542" s="16">
        <v>1</v>
      </c>
      <c r="E1542" s="18">
        <f t="shared" si="111"/>
        <v>40</v>
      </c>
      <c r="F1542" s="18">
        <f t="shared" si="114"/>
        <v>40</v>
      </c>
      <c r="G1542" s="18">
        <f t="shared" si="112"/>
        <v>30</v>
      </c>
      <c r="H1542" s="18">
        <f t="shared" si="113"/>
        <v>10</v>
      </c>
      <c r="J1542" t="str">
        <f ca="1">IF(C1542="","",IF(A1542="","NO DATE",IF(NOT(ISNUMBER(A1542)),"DATE IS TEXT",IF(A1542&lt;&gt;INT(A1542),"DATE HAS TIME",IF(OR(A1542&lt;DATE(2026,9,16),A1542&gt;TODAY()),"DATE OUT OF RANGE",IF(ISNA(MATCH(B1542,{"SA-DAY","SA-NYT","SYS-DAY","SYS-NYT"},0)),"REFERENCE PROBLEM",IF(ISNA(MATCH(C1542,ItemName,0)),"ITEM NOT IN LIST",IF(OR(NOT(ISNUMBER(D1542)),D1542&lt;=0),"QTY PROBLEM","OK"))))))))</f>
        <v>OK</v>
      </c>
    </row>
    <row r="1543" spans="1:10" x14ac:dyDescent="0.25">
      <c r="A1543" s="25">
        <v>46295</v>
      </c>
      <c r="B1543" s="15" t="s">
        <v>2584</v>
      </c>
      <c r="C1543" s="15" t="s">
        <v>2484</v>
      </c>
      <c r="D1543" s="16">
        <v>7</v>
      </c>
      <c r="E1543" s="18">
        <f t="shared" si="111"/>
        <v>22</v>
      </c>
      <c r="F1543" s="18">
        <f t="shared" si="114"/>
        <v>154</v>
      </c>
      <c r="G1543" s="18">
        <f t="shared" si="112"/>
        <v>12.836571428571428</v>
      </c>
      <c r="H1543" s="18">
        <f t="shared" si="113"/>
        <v>64.144000000000005</v>
      </c>
      <c r="J1543" t="str">
        <f ca="1">IF(C1543="","",IF(A1543="","NO DATE",IF(NOT(ISNUMBER(A1543)),"DATE IS TEXT",IF(A1543&lt;&gt;INT(A1543),"DATE HAS TIME",IF(OR(A1543&lt;DATE(2026,9,16),A1543&gt;TODAY()),"DATE OUT OF RANGE",IF(ISNA(MATCH(B1543,{"SA-DAY","SA-NYT","SYS-DAY","SYS-NYT"},0)),"REFERENCE PROBLEM",IF(ISNA(MATCH(C1543,ItemName,0)),"ITEM NOT IN LIST",IF(OR(NOT(ISNUMBER(D1543)),D1543&lt;=0),"QTY PROBLEM","OK"))))))))</f>
        <v>OK</v>
      </c>
    </row>
    <row r="1544" spans="1:10" x14ac:dyDescent="0.25">
      <c r="A1544" s="25">
        <v>46295</v>
      </c>
      <c r="B1544" s="15" t="s">
        <v>2584</v>
      </c>
      <c r="C1544" s="15" t="s">
        <v>2494</v>
      </c>
      <c r="D1544" s="16">
        <v>18</v>
      </c>
      <c r="E1544" s="18">
        <f t="shared" si="111"/>
        <v>10</v>
      </c>
      <c r="F1544" s="18">
        <f t="shared" si="114"/>
        <v>180</v>
      </c>
      <c r="G1544" s="18">
        <f t="shared" si="112"/>
        <v>4.375</v>
      </c>
      <c r="H1544" s="18">
        <f t="shared" si="113"/>
        <v>101.25</v>
      </c>
      <c r="J1544" t="str">
        <f ca="1">IF(C1544="","",IF(A1544="","NO DATE",IF(NOT(ISNUMBER(A1544)),"DATE IS TEXT",IF(A1544&lt;&gt;INT(A1544),"DATE HAS TIME",IF(OR(A1544&lt;DATE(2026,9,16),A1544&gt;TODAY()),"DATE OUT OF RANGE",IF(ISNA(MATCH(B1544,{"SA-DAY","SA-NYT","SYS-DAY","SYS-NYT"},0)),"REFERENCE PROBLEM",IF(ISNA(MATCH(C1544,ItemName,0)),"ITEM NOT IN LIST",IF(OR(NOT(ISNUMBER(D1544)),D1544&lt;=0),"QTY PROBLEM","OK"))))))))</f>
        <v>OK</v>
      </c>
    </row>
    <row r="1545" spans="1:10" x14ac:dyDescent="0.25">
      <c r="A1545" s="25">
        <v>46295</v>
      </c>
      <c r="B1545" s="15" t="s">
        <v>2584</v>
      </c>
      <c r="C1545" s="15" t="s">
        <v>2492</v>
      </c>
      <c r="D1545" s="16">
        <v>6</v>
      </c>
      <c r="E1545" s="18">
        <f t="shared" si="111"/>
        <v>17</v>
      </c>
      <c r="F1545" s="18">
        <f t="shared" si="114"/>
        <v>102</v>
      </c>
      <c r="G1545" s="18">
        <f t="shared" si="112"/>
        <v>8.9600000000000009</v>
      </c>
      <c r="H1545" s="18">
        <f t="shared" si="113"/>
        <v>48.239999999999995</v>
      </c>
      <c r="J1545" t="str">
        <f ca="1">IF(C1545="","",IF(A1545="","NO DATE",IF(NOT(ISNUMBER(A1545)),"DATE IS TEXT",IF(A1545&lt;&gt;INT(A1545),"DATE HAS TIME",IF(OR(A1545&lt;DATE(2026,9,16),A1545&gt;TODAY()),"DATE OUT OF RANGE",IF(ISNA(MATCH(B1545,{"SA-DAY","SA-NYT","SYS-DAY","SYS-NYT"},0)),"REFERENCE PROBLEM",IF(ISNA(MATCH(C1545,ItemName,0)),"ITEM NOT IN LIST",IF(OR(NOT(ISNUMBER(D1545)),D1545&lt;=0),"QTY PROBLEM","OK"))))))))</f>
        <v>OK</v>
      </c>
    </row>
    <row r="1546" spans="1:10" x14ac:dyDescent="0.25">
      <c r="A1546" s="25">
        <v>46295</v>
      </c>
      <c r="B1546" s="15" t="s">
        <v>2584</v>
      </c>
      <c r="C1546" s="15" t="s">
        <v>1994</v>
      </c>
      <c r="D1546" s="16">
        <v>1</v>
      </c>
      <c r="E1546" s="18">
        <f t="shared" si="111"/>
        <v>90</v>
      </c>
      <c r="F1546" s="18">
        <f t="shared" si="114"/>
        <v>90</v>
      </c>
      <c r="G1546" s="18">
        <f t="shared" si="112"/>
        <v>58.695</v>
      </c>
      <c r="H1546" s="18">
        <f t="shared" si="113"/>
        <v>31.305</v>
      </c>
      <c r="J1546" t="str">
        <f ca="1">IF(C1546="","",IF(A1546="","NO DATE",IF(NOT(ISNUMBER(A1546)),"DATE IS TEXT",IF(A1546&lt;&gt;INT(A1546),"DATE HAS TIME",IF(OR(A1546&lt;DATE(2026,9,16),A1546&gt;TODAY()),"DATE OUT OF RANGE",IF(ISNA(MATCH(B1546,{"SA-DAY","SA-NYT","SYS-DAY","SYS-NYT"},0)),"REFERENCE PROBLEM",IF(ISNA(MATCH(C1546,ItemName,0)),"ITEM NOT IN LIST",IF(OR(NOT(ISNUMBER(D1546)),D1546&lt;=0),"QTY PROBLEM","OK"))))))))</f>
        <v>OK</v>
      </c>
    </row>
    <row r="1547" spans="1:10" x14ac:dyDescent="0.25">
      <c r="A1547" s="25">
        <v>46295</v>
      </c>
      <c r="B1547" s="15" t="s">
        <v>2584</v>
      </c>
      <c r="C1547" s="34" t="s">
        <v>937</v>
      </c>
      <c r="D1547" s="16">
        <v>1</v>
      </c>
      <c r="E1547" s="18">
        <f t="shared" si="111"/>
        <v>30</v>
      </c>
      <c r="F1547" s="18">
        <f t="shared" si="114"/>
        <v>30</v>
      </c>
      <c r="G1547" s="18">
        <f t="shared" si="112"/>
        <v>16.305</v>
      </c>
      <c r="H1547" s="18">
        <f t="shared" si="113"/>
        <v>13.695</v>
      </c>
      <c r="J1547" t="str">
        <f ca="1">IF(C1547="","",IF(A1547="","NO DATE",IF(NOT(ISNUMBER(A1547)),"DATE IS TEXT",IF(A1547&lt;&gt;INT(A1547),"DATE HAS TIME",IF(OR(A1547&lt;DATE(2026,9,16),A1547&gt;TODAY()),"DATE OUT OF RANGE",IF(ISNA(MATCH(B1547,{"SA-DAY","SA-NYT","SYS-DAY","SYS-NYT"},0)),"REFERENCE PROBLEM",IF(ISNA(MATCH(C1547,ItemName,0)),"ITEM NOT IN LIST",IF(OR(NOT(ISNUMBER(D1547)),D1547&lt;=0),"QTY PROBLEM","OK"))))))))</f>
        <v>OK</v>
      </c>
    </row>
    <row r="1548" spans="1:10" x14ac:dyDescent="0.25">
      <c r="A1548" s="25">
        <v>46295</v>
      </c>
      <c r="B1548" s="15" t="s">
        <v>2584</v>
      </c>
      <c r="C1548" s="15" t="s">
        <v>1295</v>
      </c>
      <c r="D1548" s="16">
        <v>1</v>
      </c>
      <c r="E1548" s="18">
        <f t="shared" si="111"/>
        <v>35</v>
      </c>
      <c r="F1548" s="18">
        <f t="shared" si="114"/>
        <v>35</v>
      </c>
      <c r="G1548" s="18">
        <f t="shared" si="112"/>
        <v>26.68</v>
      </c>
      <c r="H1548" s="18">
        <f t="shared" si="113"/>
        <v>8.32</v>
      </c>
      <c r="J1548" t="str">
        <f ca="1">IF(C1548="","",IF(A1548="","NO DATE",IF(NOT(ISNUMBER(A1548)),"DATE IS TEXT",IF(A1548&lt;&gt;INT(A1548),"DATE HAS TIME",IF(OR(A1548&lt;DATE(2026,9,16),A1548&gt;TODAY()),"DATE OUT OF RANGE",IF(ISNA(MATCH(B1548,{"SA-DAY","SA-NYT","SYS-DAY","SYS-NYT"},0)),"REFERENCE PROBLEM",IF(ISNA(MATCH(C1548,ItemName,0)),"ITEM NOT IN LIST",IF(OR(NOT(ISNUMBER(D1548)),D1548&lt;=0),"QTY PROBLEM","OK"))))))))</f>
        <v>OK</v>
      </c>
    </row>
    <row r="1549" spans="1:10" x14ac:dyDescent="0.25">
      <c r="A1549" s="25">
        <v>46295</v>
      </c>
      <c r="B1549" s="15" t="s">
        <v>2584</v>
      </c>
      <c r="C1549" s="15" t="s">
        <v>1443</v>
      </c>
      <c r="D1549" s="16">
        <v>2</v>
      </c>
      <c r="E1549" s="18">
        <f t="shared" si="111"/>
        <v>20</v>
      </c>
      <c r="F1549" s="18">
        <f t="shared" si="114"/>
        <v>40</v>
      </c>
      <c r="G1549" s="18">
        <f t="shared" si="112"/>
        <v>13.0425</v>
      </c>
      <c r="H1549" s="18">
        <f t="shared" si="113"/>
        <v>13.914999999999999</v>
      </c>
      <c r="J1549" t="str">
        <f ca="1">IF(C1549="","",IF(A1549="","NO DATE",IF(NOT(ISNUMBER(A1549)),"DATE IS TEXT",IF(A1549&lt;&gt;INT(A1549),"DATE HAS TIME",IF(OR(A1549&lt;DATE(2026,9,16),A1549&gt;TODAY()),"DATE OUT OF RANGE",IF(ISNA(MATCH(B1549,{"SA-DAY","SA-NYT","SYS-DAY","SYS-NYT"},0)),"REFERENCE PROBLEM",IF(ISNA(MATCH(C1549,ItemName,0)),"ITEM NOT IN LIST",IF(OR(NOT(ISNUMBER(D1549)),D1549&lt;=0),"QTY PROBLEM","OK"))))))))</f>
        <v>OK</v>
      </c>
    </row>
    <row r="1550" spans="1:10" x14ac:dyDescent="0.25">
      <c r="A1550" s="25">
        <v>46295</v>
      </c>
      <c r="B1550" s="15" t="s">
        <v>2584</v>
      </c>
      <c r="C1550" s="15" t="s">
        <v>2496</v>
      </c>
      <c r="D1550" s="16">
        <v>2</v>
      </c>
      <c r="E1550" s="18">
        <f t="shared" si="111"/>
        <v>20</v>
      </c>
      <c r="F1550" s="18">
        <f t="shared" si="114"/>
        <v>40</v>
      </c>
      <c r="G1550" s="18">
        <f t="shared" si="112"/>
        <v>0</v>
      </c>
      <c r="H1550" s="18">
        <f t="shared" si="113"/>
        <v>40</v>
      </c>
      <c r="J1550" t="str">
        <f ca="1">IF(C1550="","",IF(A1550="","NO DATE",IF(NOT(ISNUMBER(A1550)),"DATE IS TEXT",IF(A1550&lt;&gt;INT(A1550),"DATE HAS TIME",IF(OR(A1550&lt;DATE(2026,9,16),A1550&gt;TODAY()),"DATE OUT OF RANGE",IF(ISNA(MATCH(B1550,{"SA-DAY","SA-NYT","SYS-DAY","SYS-NYT"},0)),"REFERENCE PROBLEM",IF(ISNA(MATCH(C1550,ItemName,0)),"ITEM NOT IN LIST",IF(OR(NOT(ISNUMBER(D1550)),D1550&lt;=0),"QTY PROBLEM","OK"))))))))</f>
        <v>OK</v>
      </c>
    </row>
    <row r="1551" spans="1:10" x14ac:dyDescent="0.25">
      <c r="A1551" s="25">
        <v>46295</v>
      </c>
      <c r="B1551" s="15" t="s">
        <v>2584</v>
      </c>
      <c r="C1551" s="15" t="s">
        <v>1217</v>
      </c>
      <c r="D1551" s="16">
        <v>1</v>
      </c>
      <c r="E1551" s="18">
        <f t="shared" si="111"/>
        <v>35</v>
      </c>
      <c r="F1551" s="18">
        <f t="shared" si="114"/>
        <v>35</v>
      </c>
      <c r="G1551" s="18">
        <f t="shared" si="112"/>
        <v>22.822500000000002</v>
      </c>
      <c r="H1551" s="18">
        <f t="shared" si="113"/>
        <v>12.177499999999998</v>
      </c>
      <c r="J1551" t="str">
        <f ca="1">IF(C1551="","",IF(A1551="","NO DATE",IF(NOT(ISNUMBER(A1551)),"DATE IS TEXT",IF(A1551&lt;&gt;INT(A1551),"DATE HAS TIME",IF(OR(A1551&lt;DATE(2026,9,16),A1551&gt;TODAY()),"DATE OUT OF RANGE",IF(ISNA(MATCH(B1551,{"SA-DAY","SA-NYT","SYS-DAY","SYS-NYT"},0)),"REFERENCE PROBLEM",IF(ISNA(MATCH(C1551,ItemName,0)),"ITEM NOT IN LIST",IF(OR(NOT(ISNUMBER(D1551)),D1551&lt;=0),"QTY PROBLEM","OK"))))))))</f>
        <v>OK</v>
      </c>
    </row>
    <row r="1552" spans="1:10" x14ac:dyDescent="0.25">
      <c r="A1552" s="25">
        <v>46295</v>
      </c>
      <c r="B1552" s="15" t="s">
        <v>2584</v>
      </c>
      <c r="C1552" s="15" t="s">
        <v>1253</v>
      </c>
      <c r="D1552" s="16">
        <v>1</v>
      </c>
      <c r="E1552" s="18">
        <f t="shared" si="111"/>
        <v>35</v>
      </c>
      <c r="F1552" s="18">
        <f t="shared" si="114"/>
        <v>35</v>
      </c>
      <c r="G1552" s="18">
        <f t="shared" si="112"/>
        <v>22.822500000000002</v>
      </c>
      <c r="H1552" s="18">
        <f t="shared" si="113"/>
        <v>12.177499999999998</v>
      </c>
      <c r="J1552" t="str">
        <f ca="1">IF(C1552="","",IF(A1552="","NO DATE",IF(NOT(ISNUMBER(A1552)),"DATE IS TEXT",IF(A1552&lt;&gt;INT(A1552),"DATE HAS TIME",IF(OR(A1552&lt;DATE(2026,9,16),A1552&gt;TODAY()),"DATE OUT OF RANGE",IF(ISNA(MATCH(B1552,{"SA-DAY","SA-NYT","SYS-DAY","SYS-NYT"},0)),"REFERENCE PROBLEM",IF(ISNA(MATCH(C1552,ItemName,0)),"ITEM NOT IN LIST",IF(OR(NOT(ISNUMBER(D1552)),D1552&lt;=0),"QTY PROBLEM","OK"))))))))</f>
        <v>OK</v>
      </c>
    </row>
    <row r="1553" spans="1:10" x14ac:dyDescent="0.25">
      <c r="A1553" s="25">
        <v>46295</v>
      </c>
      <c r="B1553" s="15" t="s">
        <v>2584</v>
      </c>
      <c r="C1553" s="15" t="s">
        <v>2488</v>
      </c>
      <c r="D1553" s="16">
        <v>4</v>
      </c>
      <c r="E1553" s="18">
        <f t="shared" si="111"/>
        <v>20</v>
      </c>
      <c r="F1553" s="18">
        <f t="shared" si="114"/>
        <v>80</v>
      </c>
      <c r="G1553" s="18">
        <f t="shared" si="112"/>
        <v>12</v>
      </c>
      <c r="H1553" s="18">
        <f t="shared" si="113"/>
        <v>32</v>
      </c>
      <c r="J1553" t="str">
        <f ca="1">IF(C1553="","",IF(A1553="","NO DATE",IF(NOT(ISNUMBER(A1553)),"DATE IS TEXT",IF(A1553&lt;&gt;INT(A1553),"DATE HAS TIME",IF(OR(A1553&lt;DATE(2026,9,16),A1553&gt;TODAY()),"DATE OUT OF RANGE",IF(ISNA(MATCH(B1553,{"SA-DAY","SA-NYT","SYS-DAY","SYS-NYT"},0)),"REFERENCE PROBLEM",IF(ISNA(MATCH(C1553,ItemName,0)),"ITEM NOT IN LIST",IF(OR(NOT(ISNUMBER(D1553)),D1553&lt;=0),"QTY PROBLEM","OK"))))))))</f>
        <v>OK</v>
      </c>
    </row>
    <row r="1554" spans="1:10" x14ac:dyDescent="0.25">
      <c r="A1554" s="25">
        <v>46295</v>
      </c>
      <c r="B1554" s="15" t="s">
        <v>2584</v>
      </c>
      <c r="C1554" s="15" t="s">
        <v>1865</v>
      </c>
      <c r="D1554" s="16">
        <v>4</v>
      </c>
      <c r="E1554" s="18">
        <f t="shared" si="111"/>
        <v>30</v>
      </c>
      <c r="F1554" s="18">
        <f t="shared" si="114"/>
        <v>120</v>
      </c>
      <c r="G1554" s="18">
        <f t="shared" si="112"/>
        <v>17.351190476190474</v>
      </c>
      <c r="H1554" s="18">
        <f t="shared" si="113"/>
        <v>50.595238095238102</v>
      </c>
      <c r="J1554" t="str">
        <f ca="1">IF(C1554="","",IF(A1554="","NO DATE",IF(NOT(ISNUMBER(A1554)),"DATE IS TEXT",IF(A1554&lt;&gt;INT(A1554),"DATE HAS TIME",IF(OR(A1554&lt;DATE(2026,9,16),A1554&gt;TODAY()),"DATE OUT OF RANGE",IF(ISNA(MATCH(B1554,{"SA-DAY","SA-NYT","SYS-DAY","SYS-NYT"},0)),"REFERENCE PROBLEM",IF(ISNA(MATCH(C1554,ItemName,0)),"ITEM NOT IN LIST",IF(OR(NOT(ISNUMBER(D1554)),D1554&lt;=0),"QTY PROBLEM","OK"))))))))</f>
        <v>OK</v>
      </c>
    </row>
    <row r="1555" spans="1:10" x14ac:dyDescent="0.25">
      <c r="A1555" s="25">
        <v>46296</v>
      </c>
      <c r="B1555" s="15" t="s">
        <v>2583</v>
      </c>
      <c r="C1555" s="15" t="s">
        <v>2488</v>
      </c>
      <c r="D1555" s="16">
        <v>6</v>
      </c>
      <c r="E1555" s="18">
        <f t="shared" si="111"/>
        <v>20</v>
      </c>
      <c r="F1555" s="18">
        <f t="shared" si="114"/>
        <v>120</v>
      </c>
      <c r="G1555" s="18">
        <f t="shared" si="112"/>
        <v>12</v>
      </c>
      <c r="H1555" s="18">
        <f t="shared" si="113"/>
        <v>48</v>
      </c>
      <c r="J1555" t="str">
        <f ca="1">IF(C1555="","",IF(A1555="","NO DATE",IF(NOT(ISNUMBER(A1555)),"DATE IS TEXT",IF(A1555&lt;&gt;INT(A1555),"DATE HAS TIME",IF(OR(A1555&lt;DATE(2026,9,16),A1555&gt;TODAY()),"DATE OUT OF RANGE",IF(ISNA(MATCH(B1555,{"SA-DAY","SA-NYT","SYS-DAY","SYS-NYT"},0)),"REFERENCE PROBLEM",IF(ISNA(MATCH(C1555,ItemName,0)),"ITEM NOT IN LIST",IF(OR(NOT(ISNUMBER(D1555)),D1555&lt;=0),"QTY PROBLEM","OK"))))))))</f>
        <v>OK</v>
      </c>
    </row>
    <row r="1556" spans="1:10" x14ac:dyDescent="0.25">
      <c r="A1556" s="25">
        <v>46296</v>
      </c>
      <c r="B1556" s="15" t="s">
        <v>2583</v>
      </c>
      <c r="C1556" s="15" t="s">
        <v>765</v>
      </c>
      <c r="D1556" s="16">
        <v>1</v>
      </c>
      <c r="E1556" s="18">
        <f t="shared" si="111"/>
        <v>35</v>
      </c>
      <c r="F1556" s="18">
        <f t="shared" si="114"/>
        <v>35</v>
      </c>
      <c r="G1556" s="18">
        <f t="shared" si="112"/>
        <v>22.822500000000002</v>
      </c>
      <c r="H1556" s="18">
        <f t="shared" si="113"/>
        <v>12.177499999999998</v>
      </c>
      <c r="J1556" t="str">
        <f ca="1">IF(C1556="","",IF(A1556="","NO DATE",IF(NOT(ISNUMBER(A1556)),"DATE IS TEXT",IF(A1556&lt;&gt;INT(A1556),"DATE HAS TIME",IF(OR(A1556&lt;DATE(2026,9,16),A1556&gt;TODAY()),"DATE OUT OF RANGE",IF(ISNA(MATCH(B1556,{"SA-DAY","SA-NYT","SYS-DAY","SYS-NYT"},0)),"REFERENCE PROBLEM",IF(ISNA(MATCH(C1556,ItemName,0)),"ITEM NOT IN LIST",IF(OR(NOT(ISNUMBER(D1556)),D1556&lt;=0),"QTY PROBLEM","OK"))))))))</f>
        <v>OK</v>
      </c>
    </row>
    <row r="1557" spans="1:10" x14ac:dyDescent="0.25">
      <c r="A1557" s="25">
        <v>46296</v>
      </c>
      <c r="B1557" s="15" t="s">
        <v>2583</v>
      </c>
      <c r="C1557" s="15" t="s">
        <v>2494</v>
      </c>
      <c r="D1557" s="16">
        <v>4</v>
      </c>
      <c r="E1557" s="18">
        <f t="shared" si="111"/>
        <v>10</v>
      </c>
      <c r="F1557" s="18">
        <f t="shared" si="114"/>
        <v>40</v>
      </c>
      <c r="G1557" s="18">
        <f t="shared" si="112"/>
        <v>4.375</v>
      </c>
      <c r="H1557" s="18">
        <f t="shared" si="113"/>
        <v>22.5</v>
      </c>
      <c r="J1557" t="str">
        <f ca="1">IF(C1557="","",IF(A1557="","NO DATE",IF(NOT(ISNUMBER(A1557)),"DATE IS TEXT",IF(A1557&lt;&gt;INT(A1557),"DATE HAS TIME",IF(OR(A1557&lt;DATE(2026,9,16),A1557&gt;TODAY()),"DATE OUT OF RANGE",IF(ISNA(MATCH(B1557,{"SA-DAY","SA-NYT","SYS-DAY","SYS-NYT"},0)),"REFERENCE PROBLEM",IF(ISNA(MATCH(C1557,ItemName,0)),"ITEM NOT IN LIST",IF(OR(NOT(ISNUMBER(D1557)),D1557&lt;=0),"QTY PROBLEM","OK"))))))))</f>
        <v>OK</v>
      </c>
    </row>
    <row r="1558" spans="1:10" x14ac:dyDescent="0.25">
      <c r="A1558" s="25">
        <v>46296</v>
      </c>
      <c r="B1558" s="15" t="s">
        <v>2583</v>
      </c>
      <c r="C1558" s="15" t="s">
        <v>781</v>
      </c>
      <c r="D1558" s="16">
        <v>5</v>
      </c>
      <c r="E1558" s="18">
        <f t="shared" si="111"/>
        <v>15</v>
      </c>
      <c r="F1558" s="18">
        <f>IF(OR($D1558="",$E1558=""),"",$D1558*$E1558)</f>
        <v>75</v>
      </c>
      <c r="G1558" s="18">
        <f t="shared" si="112"/>
        <v>8.75</v>
      </c>
      <c r="H1558" s="18">
        <f t="shared" si="113"/>
        <v>31.25</v>
      </c>
      <c r="J1558" t="str">
        <f ca="1">IF(C1558="","",IF(A1558="","NO DATE",IF(NOT(ISNUMBER(A1558)),"DATE IS TEXT",IF(A1558&lt;&gt;INT(A1558),"DATE HAS TIME",IF(OR(A1558&lt;DATE(2026,9,16),A1558&gt;TODAY()),"DATE OUT OF RANGE",IF(ISNA(MATCH(B1558,{"SA-DAY","SA-NYT","SYS-DAY","SYS-NYT"},0)),"REFERENCE PROBLEM",IF(ISNA(MATCH(C1558,ItemName,0)),"ITEM NOT IN LIST",IF(OR(NOT(ISNUMBER(D1558)),D1558&lt;=0),"QTY PROBLEM","OK"))))))))</f>
        <v>OK</v>
      </c>
    </row>
    <row r="1559" spans="1:10" x14ac:dyDescent="0.25">
      <c r="A1559" s="25">
        <v>46296</v>
      </c>
      <c r="B1559" s="15" t="s">
        <v>2583</v>
      </c>
      <c r="C1559" s="15" t="s">
        <v>1865</v>
      </c>
      <c r="D1559" s="16">
        <v>4</v>
      </c>
      <c r="E1559" s="18">
        <f t="shared" si="111"/>
        <v>30</v>
      </c>
      <c r="F1559" s="18">
        <f t="shared" si="114"/>
        <v>120</v>
      </c>
      <c r="G1559" s="18">
        <f t="shared" si="112"/>
        <v>17.351190476190474</v>
      </c>
      <c r="H1559" s="18">
        <f t="shared" si="113"/>
        <v>50.595238095238102</v>
      </c>
      <c r="J1559" t="str">
        <f ca="1">IF(C1559="","",IF(A1559="","NO DATE",IF(NOT(ISNUMBER(A1559)),"DATE IS TEXT",IF(A1559&lt;&gt;INT(A1559),"DATE HAS TIME",IF(OR(A1559&lt;DATE(2026,9,16),A1559&gt;TODAY()),"DATE OUT OF RANGE",IF(ISNA(MATCH(B1559,{"SA-DAY","SA-NYT","SYS-DAY","SYS-NYT"},0)),"REFERENCE PROBLEM",IF(ISNA(MATCH(C1559,ItemName,0)),"ITEM NOT IN LIST",IF(OR(NOT(ISNUMBER(D1559)),D1559&lt;=0),"QTY PROBLEM","OK"))))))))</f>
        <v>OK</v>
      </c>
    </row>
    <row r="1560" spans="1:10" x14ac:dyDescent="0.25">
      <c r="A1560" s="25">
        <v>46296</v>
      </c>
      <c r="B1560" s="15" t="s">
        <v>2583</v>
      </c>
      <c r="C1560" s="15" t="s">
        <v>2074</v>
      </c>
      <c r="D1560" s="16">
        <v>1</v>
      </c>
      <c r="E1560" s="18">
        <f t="shared" si="111"/>
        <v>15</v>
      </c>
      <c r="F1560" s="18">
        <f t="shared" si="114"/>
        <v>15</v>
      </c>
      <c r="G1560" s="18">
        <f t="shared" si="112"/>
        <v>9.7799999999999994</v>
      </c>
      <c r="H1560" s="18">
        <f t="shared" si="113"/>
        <v>5.2200000000000006</v>
      </c>
      <c r="J1560" t="str">
        <f ca="1">IF(C1560="","",IF(A1560="","NO DATE",IF(NOT(ISNUMBER(A1560)),"DATE IS TEXT",IF(A1560&lt;&gt;INT(A1560),"DATE HAS TIME",IF(OR(A1560&lt;DATE(2026,9,16),A1560&gt;TODAY()),"DATE OUT OF RANGE",IF(ISNA(MATCH(B1560,{"SA-DAY","SA-NYT","SYS-DAY","SYS-NYT"},0)),"REFERENCE PROBLEM",IF(ISNA(MATCH(C1560,ItemName,0)),"ITEM NOT IN LIST",IF(OR(NOT(ISNUMBER(D1560)),D1560&lt;=0),"QTY PROBLEM","OK"))))))))</f>
        <v>OK</v>
      </c>
    </row>
    <row r="1561" spans="1:10" x14ac:dyDescent="0.25">
      <c r="A1561" s="25">
        <v>46296</v>
      </c>
      <c r="B1561" s="15" t="s">
        <v>2583</v>
      </c>
      <c r="C1561" s="15" t="s">
        <v>299</v>
      </c>
      <c r="D1561" s="16">
        <v>1</v>
      </c>
      <c r="E1561" s="18">
        <f t="shared" ref="E1561:E1624" si="115">IF($C1561="","",IFERROR(INDEX(ItemPriceCol,MATCH($C1561,ItemName,0)),""))</f>
        <v>55</v>
      </c>
      <c r="F1561" s="18">
        <f t="shared" si="114"/>
        <v>55</v>
      </c>
      <c r="G1561" s="18">
        <f t="shared" ref="G1561:G1624" si="116">IF($C1561="","",IFERROR(INDEX(ItemCostCol,MATCH($C1561,ItemName,0)),""))</f>
        <v>35.872500000000002</v>
      </c>
      <c r="H1561" s="18">
        <f t="shared" ref="H1561:H1624" si="117">IF(OR($F1561="",$G1561=""),"",$F1561-$D1561*$G1561)</f>
        <v>19.127499999999998</v>
      </c>
      <c r="J1561" t="str">
        <f ca="1">IF(C1561="","",IF(A1561="","NO DATE",IF(NOT(ISNUMBER(A1561)),"DATE IS TEXT",IF(A1561&lt;&gt;INT(A1561),"DATE HAS TIME",IF(OR(A1561&lt;DATE(2026,9,16),A1561&gt;TODAY()),"DATE OUT OF RANGE",IF(ISNA(MATCH(B1561,{"SA-DAY","SA-NYT","SYS-DAY","SYS-NYT"},0)),"REFERENCE PROBLEM",IF(ISNA(MATCH(C1561,ItemName,0)),"ITEM NOT IN LIST",IF(OR(NOT(ISNUMBER(D1561)),D1561&lt;=0),"QTY PROBLEM","OK"))))))))</f>
        <v>OK</v>
      </c>
    </row>
    <row r="1562" spans="1:10" x14ac:dyDescent="0.25">
      <c r="A1562" s="25">
        <v>46296</v>
      </c>
      <c r="B1562" s="15" t="s">
        <v>2583</v>
      </c>
      <c r="C1562" s="15" t="s">
        <v>1253</v>
      </c>
      <c r="D1562" s="16">
        <v>0</v>
      </c>
      <c r="E1562" s="18">
        <f t="shared" si="115"/>
        <v>35</v>
      </c>
      <c r="F1562" s="18">
        <f t="shared" si="114"/>
        <v>0</v>
      </c>
      <c r="G1562" s="18">
        <f t="shared" si="116"/>
        <v>22.822500000000002</v>
      </c>
      <c r="H1562" s="18">
        <f t="shared" si="117"/>
        <v>0</v>
      </c>
      <c r="J1562" t="str">
        <f ca="1">IF(C1562="","",IF(A1562="","NO DATE",IF(NOT(ISNUMBER(A1562)),"DATE IS TEXT",IF(A1562&lt;&gt;INT(A1562),"DATE HAS TIME",IF(OR(A1562&lt;DATE(2026,9,16),A1562&gt;TODAY()),"DATE OUT OF RANGE",IF(ISNA(MATCH(B1562,{"SA-DAY","SA-NYT","SYS-DAY","SYS-NYT"},0)),"REFERENCE PROBLEM",IF(ISNA(MATCH(C1562,ItemName,0)),"ITEM NOT IN LIST",IF(OR(NOT(ISNUMBER(D1562)),D1562&lt;=0),"QTY PROBLEM","OK"))))))))</f>
        <v>QTY PROBLEM</v>
      </c>
    </row>
    <row r="1563" spans="1:10" x14ac:dyDescent="0.25">
      <c r="A1563" s="25">
        <v>46296</v>
      </c>
      <c r="B1563" s="15" t="s">
        <v>2583</v>
      </c>
      <c r="C1563" s="15" t="s">
        <v>2484</v>
      </c>
      <c r="D1563" s="16">
        <v>31</v>
      </c>
      <c r="E1563" s="18">
        <f t="shared" si="115"/>
        <v>22</v>
      </c>
      <c r="F1563" s="18">
        <f t="shared" si="114"/>
        <v>682</v>
      </c>
      <c r="G1563" s="18">
        <f t="shared" si="116"/>
        <v>12.836571428571428</v>
      </c>
      <c r="H1563" s="18">
        <f t="shared" si="117"/>
        <v>284.0662857142857</v>
      </c>
      <c r="J1563" t="str">
        <f ca="1">IF(C1563="","",IF(A1563="","NO DATE",IF(NOT(ISNUMBER(A1563)),"DATE IS TEXT",IF(A1563&lt;&gt;INT(A1563),"DATE HAS TIME",IF(OR(A1563&lt;DATE(2026,9,16),A1563&gt;TODAY()),"DATE OUT OF RANGE",IF(ISNA(MATCH(B1563,{"SA-DAY","SA-NYT","SYS-DAY","SYS-NYT"},0)),"REFERENCE PROBLEM",IF(ISNA(MATCH(C1563,ItemName,0)),"ITEM NOT IN LIST",IF(OR(NOT(ISNUMBER(D1563)),D1563&lt;=0),"QTY PROBLEM","OK"))))))))</f>
        <v>OK</v>
      </c>
    </row>
    <row r="1564" spans="1:10" x14ac:dyDescent="0.25">
      <c r="A1564" s="25">
        <v>46296</v>
      </c>
      <c r="B1564" s="15" t="s">
        <v>2583</v>
      </c>
      <c r="C1564" s="15" t="s">
        <v>1527</v>
      </c>
      <c r="D1564" s="16">
        <v>1</v>
      </c>
      <c r="E1564" s="18">
        <f t="shared" si="115"/>
        <v>20</v>
      </c>
      <c r="F1564" s="18">
        <f t="shared" si="114"/>
        <v>20</v>
      </c>
      <c r="G1564" s="18">
        <f t="shared" si="116"/>
        <v>13.0425</v>
      </c>
      <c r="H1564" s="18">
        <f t="shared" si="117"/>
        <v>6.9574999999999996</v>
      </c>
      <c r="J1564" t="str">
        <f ca="1">IF(C1564="","",IF(A1564="","NO DATE",IF(NOT(ISNUMBER(A1564)),"DATE IS TEXT",IF(A1564&lt;&gt;INT(A1564),"DATE HAS TIME",IF(OR(A1564&lt;DATE(2026,9,16),A1564&gt;TODAY()),"DATE OUT OF RANGE",IF(ISNA(MATCH(B1564,{"SA-DAY","SA-NYT","SYS-DAY","SYS-NYT"},0)),"REFERENCE PROBLEM",IF(ISNA(MATCH(C1564,ItemName,0)),"ITEM NOT IN LIST",IF(OR(NOT(ISNUMBER(D1564)),D1564&lt;=0),"QTY PROBLEM","OK"))))))))</f>
        <v>OK</v>
      </c>
    </row>
    <row r="1565" spans="1:10" x14ac:dyDescent="0.25">
      <c r="A1565" s="25">
        <v>46296</v>
      </c>
      <c r="B1565" s="15" t="s">
        <v>2583</v>
      </c>
      <c r="C1565" s="15" t="s">
        <v>315</v>
      </c>
      <c r="D1565" s="16">
        <v>1</v>
      </c>
      <c r="E1565" s="18">
        <f t="shared" si="115"/>
        <v>7</v>
      </c>
      <c r="F1565" s="18">
        <f t="shared" si="114"/>
        <v>7</v>
      </c>
      <c r="G1565" s="18">
        <f t="shared" si="116"/>
        <v>4.5674999999999999</v>
      </c>
      <c r="H1565" s="18">
        <f t="shared" si="117"/>
        <v>2.4325000000000001</v>
      </c>
      <c r="J1565" t="str">
        <f ca="1">IF(C1565="","",IF(A1565="","NO DATE",IF(NOT(ISNUMBER(A1565)),"DATE IS TEXT",IF(A1565&lt;&gt;INT(A1565),"DATE HAS TIME",IF(OR(A1565&lt;DATE(2026,9,16),A1565&gt;TODAY()),"DATE OUT OF RANGE",IF(ISNA(MATCH(B1565,{"SA-DAY","SA-NYT","SYS-DAY","SYS-NYT"},0)),"REFERENCE PROBLEM",IF(ISNA(MATCH(C1565,ItemName,0)),"ITEM NOT IN LIST",IF(OR(NOT(ISNUMBER(D1565)),D1565&lt;=0),"QTY PROBLEM","OK"))))))))</f>
        <v>OK</v>
      </c>
    </row>
    <row r="1566" spans="1:10" x14ac:dyDescent="0.25">
      <c r="A1566" s="25">
        <v>46296</v>
      </c>
      <c r="B1566" s="15" t="s">
        <v>2583</v>
      </c>
      <c r="C1566" s="15" t="s">
        <v>2204</v>
      </c>
      <c r="D1566" s="16">
        <v>1</v>
      </c>
      <c r="E1566" s="18">
        <f t="shared" si="115"/>
        <v>3</v>
      </c>
      <c r="F1566" s="18">
        <f t="shared" si="114"/>
        <v>3</v>
      </c>
      <c r="G1566" s="18">
        <f t="shared" si="116"/>
        <v>1.9575</v>
      </c>
      <c r="H1566" s="18">
        <f t="shared" si="117"/>
        <v>1.0425</v>
      </c>
      <c r="J1566" t="str">
        <f ca="1">IF(C1566="","",IF(A1566="","NO DATE",IF(NOT(ISNUMBER(A1566)),"DATE IS TEXT",IF(A1566&lt;&gt;INT(A1566),"DATE HAS TIME",IF(OR(A1566&lt;DATE(2026,9,16),A1566&gt;TODAY()),"DATE OUT OF RANGE",IF(ISNA(MATCH(B1566,{"SA-DAY","SA-NYT","SYS-DAY","SYS-NYT"},0)),"REFERENCE PROBLEM",IF(ISNA(MATCH(C1566,ItemName,0)),"ITEM NOT IN LIST",IF(OR(NOT(ISNUMBER(D1566)),D1566&lt;=0),"QTY PROBLEM","OK"))))))))</f>
        <v>OK</v>
      </c>
    </row>
    <row r="1567" spans="1:10" x14ac:dyDescent="0.25">
      <c r="A1567" s="25">
        <v>46296</v>
      </c>
      <c r="B1567" s="15" t="s">
        <v>2583</v>
      </c>
      <c r="C1567" s="15" t="s">
        <v>1041</v>
      </c>
      <c r="D1567" s="16">
        <v>2</v>
      </c>
      <c r="E1567" s="18">
        <f t="shared" si="115"/>
        <v>5</v>
      </c>
      <c r="F1567" s="18">
        <f t="shared" si="114"/>
        <v>10</v>
      </c>
      <c r="G1567" s="18">
        <f t="shared" si="116"/>
        <v>3.75</v>
      </c>
      <c r="H1567" s="18">
        <f t="shared" si="117"/>
        <v>2.5</v>
      </c>
      <c r="J1567" t="str">
        <f ca="1">IF(C1567="","",IF(A1567="","NO DATE",IF(NOT(ISNUMBER(A1567)),"DATE IS TEXT",IF(A1567&lt;&gt;INT(A1567),"DATE HAS TIME",IF(OR(A1567&lt;DATE(2026,9,16),A1567&gt;TODAY()),"DATE OUT OF RANGE",IF(ISNA(MATCH(B1567,{"SA-DAY","SA-NYT","SYS-DAY","SYS-NYT"},0)),"REFERENCE PROBLEM",IF(ISNA(MATCH(C1567,ItemName,0)),"ITEM NOT IN LIST",IF(OR(NOT(ISNUMBER(D1567)),D1567&lt;=0),"QTY PROBLEM","OK"))))))))</f>
        <v>OK</v>
      </c>
    </row>
    <row r="1568" spans="1:10" x14ac:dyDescent="0.25">
      <c r="A1568" s="25">
        <v>46296</v>
      </c>
      <c r="B1568" s="15" t="s">
        <v>2583</v>
      </c>
      <c r="C1568" s="15" t="s">
        <v>2492</v>
      </c>
      <c r="D1568" s="16">
        <v>3</v>
      </c>
      <c r="E1568" s="18">
        <f t="shared" si="115"/>
        <v>17</v>
      </c>
      <c r="F1568" s="18">
        <f t="shared" si="114"/>
        <v>51</v>
      </c>
      <c r="G1568" s="18">
        <f t="shared" si="116"/>
        <v>8.9600000000000009</v>
      </c>
      <c r="H1568" s="18">
        <f t="shared" si="117"/>
        <v>24.119999999999997</v>
      </c>
      <c r="J1568" t="str">
        <f ca="1">IF(C1568="","",IF(A1568="","NO DATE",IF(NOT(ISNUMBER(A1568)),"DATE IS TEXT",IF(A1568&lt;&gt;INT(A1568),"DATE HAS TIME",IF(OR(A1568&lt;DATE(2026,9,16),A1568&gt;TODAY()),"DATE OUT OF RANGE",IF(ISNA(MATCH(B1568,{"SA-DAY","SA-NYT","SYS-DAY","SYS-NYT"},0)),"REFERENCE PROBLEM",IF(ISNA(MATCH(C1568,ItemName,0)),"ITEM NOT IN LIST",IF(OR(NOT(ISNUMBER(D1568)),D1568&lt;=0),"QTY PROBLEM","OK"))))))))</f>
        <v>OK</v>
      </c>
    </row>
    <row r="1569" spans="1:10" x14ac:dyDescent="0.25">
      <c r="A1569" s="25">
        <v>46296</v>
      </c>
      <c r="B1569" s="15" t="s">
        <v>2583</v>
      </c>
      <c r="C1569" s="15" t="s">
        <v>1853</v>
      </c>
      <c r="D1569" s="16">
        <v>1</v>
      </c>
      <c r="E1569" s="18">
        <f t="shared" si="115"/>
        <v>25</v>
      </c>
      <c r="F1569" s="18">
        <f t="shared" si="114"/>
        <v>25</v>
      </c>
      <c r="G1569" s="18">
        <f t="shared" si="116"/>
        <v>16.237500000000001</v>
      </c>
      <c r="H1569" s="18">
        <f t="shared" si="117"/>
        <v>8.7624999999999993</v>
      </c>
      <c r="J1569" t="str">
        <f ca="1">IF(C1569="","",IF(A1569="","NO DATE",IF(NOT(ISNUMBER(A1569)),"DATE IS TEXT",IF(A1569&lt;&gt;INT(A1569),"DATE HAS TIME",IF(OR(A1569&lt;DATE(2026,9,16),A1569&gt;TODAY()),"DATE OUT OF RANGE",IF(ISNA(MATCH(B1569,{"SA-DAY","SA-NYT","SYS-DAY","SYS-NYT"},0)),"REFERENCE PROBLEM",IF(ISNA(MATCH(C1569,ItemName,0)),"ITEM NOT IN LIST",IF(OR(NOT(ISNUMBER(D1569)),D1569&lt;=0),"QTY PROBLEM","OK"))))))))</f>
        <v>OK</v>
      </c>
    </row>
    <row r="1570" spans="1:10" x14ac:dyDescent="0.25">
      <c r="A1570" s="25">
        <v>46296</v>
      </c>
      <c r="B1570" s="15" t="s">
        <v>2583</v>
      </c>
      <c r="C1570" s="15" t="s">
        <v>2030</v>
      </c>
      <c r="D1570" s="16">
        <v>2</v>
      </c>
      <c r="E1570" s="18">
        <f t="shared" si="115"/>
        <v>5</v>
      </c>
      <c r="F1570" s="18">
        <f t="shared" si="114"/>
        <v>10</v>
      </c>
      <c r="G1570" s="18">
        <f t="shared" si="116"/>
        <v>3.2625000000000002</v>
      </c>
      <c r="H1570" s="18">
        <f t="shared" si="117"/>
        <v>3.4749999999999996</v>
      </c>
      <c r="J1570" t="str">
        <f ca="1">IF(C1570="","",IF(A1570="","NO DATE",IF(NOT(ISNUMBER(A1570)),"DATE IS TEXT",IF(A1570&lt;&gt;INT(A1570),"DATE HAS TIME",IF(OR(A1570&lt;DATE(2026,9,16),A1570&gt;TODAY()),"DATE OUT OF RANGE",IF(ISNA(MATCH(B1570,{"SA-DAY","SA-NYT","SYS-DAY","SYS-NYT"},0)),"REFERENCE PROBLEM",IF(ISNA(MATCH(C1570,ItemName,0)),"ITEM NOT IN LIST",IF(OR(NOT(ISNUMBER(D1570)),D1570&lt;=0),"QTY PROBLEM","OK"))))))))</f>
        <v>OK</v>
      </c>
    </row>
    <row r="1571" spans="1:10" x14ac:dyDescent="0.25">
      <c r="A1571" s="25">
        <v>46296</v>
      </c>
      <c r="B1571" s="15" t="s">
        <v>2583</v>
      </c>
      <c r="C1571" s="15" t="s">
        <v>239</v>
      </c>
      <c r="D1571" s="16">
        <v>3</v>
      </c>
      <c r="E1571" s="18">
        <f t="shared" si="115"/>
        <v>7</v>
      </c>
      <c r="F1571" s="18">
        <f t="shared" si="114"/>
        <v>21</v>
      </c>
      <c r="G1571" s="18">
        <f t="shared" si="116"/>
        <v>3.1066666666666674</v>
      </c>
      <c r="H1571" s="18">
        <f t="shared" si="117"/>
        <v>11.679999999999998</v>
      </c>
      <c r="J1571" t="str">
        <f ca="1">IF(C1571="","",IF(A1571="","NO DATE",IF(NOT(ISNUMBER(A1571)),"DATE IS TEXT",IF(A1571&lt;&gt;INT(A1571),"DATE HAS TIME",IF(OR(A1571&lt;DATE(2026,9,16),A1571&gt;TODAY()),"DATE OUT OF RANGE",IF(ISNA(MATCH(B1571,{"SA-DAY","SA-NYT","SYS-DAY","SYS-NYT"},0)),"REFERENCE PROBLEM",IF(ISNA(MATCH(C1571,ItemName,0)),"ITEM NOT IN LIST",IF(OR(NOT(ISNUMBER(D1571)),D1571&lt;=0),"QTY PROBLEM","OK"))))))))</f>
        <v>OK</v>
      </c>
    </row>
    <row r="1572" spans="1:10" x14ac:dyDescent="0.25">
      <c r="A1572" s="25">
        <v>46296</v>
      </c>
      <c r="B1572" s="15" t="s">
        <v>2584</v>
      </c>
      <c r="C1572" s="15" t="s">
        <v>2484</v>
      </c>
      <c r="D1572" s="16">
        <v>13</v>
      </c>
      <c r="E1572" s="18">
        <f t="shared" si="115"/>
        <v>22</v>
      </c>
      <c r="F1572" s="18">
        <f t="shared" si="114"/>
        <v>286</v>
      </c>
      <c r="G1572" s="18">
        <f t="shared" si="116"/>
        <v>12.836571428571428</v>
      </c>
      <c r="H1572" s="18">
        <f t="shared" si="117"/>
        <v>119.12457142857144</v>
      </c>
      <c r="J1572" t="str">
        <f ca="1">IF(C1572="","",IF(A1572="","NO DATE",IF(NOT(ISNUMBER(A1572)),"DATE IS TEXT",IF(A1572&lt;&gt;INT(A1572),"DATE HAS TIME",IF(OR(A1572&lt;DATE(2026,9,16),A1572&gt;TODAY()),"DATE OUT OF RANGE",IF(ISNA(MATCH(B1572,{"SA-DAY","SA-NYT","SYS-DAY","SYS-NYT"},0)),"REFERENCE PROBLEM",IF(ISNA(MATCH(C1572,ItemName,0)),"ITEM NOT IN LIST",IF(OR(NOT(ISNUMBER(D1572)),D1572&lt;=0),"QTY PROBLEM","OK"))))))))</f>
        <v>OK</v>
      </c>
    </row>
    <row r="1573" spans="1:10" x14ac:dyDescent="0.25">
      <c r="A1573" s="25">
        <v>46296</v>
      </c>
      <c r="B1573" s="15" t="s">
        <v>2584</v>
      </c>
      <c r="C1573" s="15" t="s">
        <v>2494</v>
      </c>
      <c r="D1573" s="16">
        <v>9</v>
      </c>
      <c r="E1573" s="18">
        <f t="shared" si="115"/>
        <v>10</v>
      </c>
      <c r="F1573" s="18">
        <f t="shared" ref="F1573:F1636" si="118">IF(OR($D1573="",$E1573=""),"",$D1573*$E1573)</f>
        <v>90</v>
      </c>
      <c r="G1573" s="18">
        <f t="shared" si="116"/>
        <v>4.375</v>
      </c>
      <c r="H1573" s="18">
        <f t="shared" si="117"/>
        <v>50.625</v>
      </c>
      <c r="J1573" t="str">
        <f ca="1">IF(C1573="","",IF(A1573="","NO DATE",IF(NOT(ISNUMBER(A1573)),"DATE IS TEXT",IF(A1573&lt;&gt;INT(A1573),"DATE HAS TIME",IF(OR(A1573&lt;DATE(2026,9,16),A1573&gt;TODAY()),"DATE OUT OF RANGE",IF(ISNA(MATCH(B1573,{"SA-DAY","SA-NYT","SYS-DAY","SYS-NYT"},0)),"REFERENCE PROBLEM",IF(ISNA(MATCH(C1573,ItemName,0)),"ITEM NOT IN LIST",IF(OR(NOT(ISNUMBER(D1573)),D1573&lt;=0),"QTY PROBLEM","OK"))))))))</f>
        <v>OK</v>
      </c>
    </row>
    <row r="1574" spans="1:10" x14ac:dyDescent="0.25">
      <c r="A1574" s="25">
        <v>46296</v>
      </c>
      <c r="B1574" s="15" t="s">
        <v>2584</v>
      </c>
      <c r="C1574" s="15" t="s">
        <v>2492</v>
      </c>
      <c r="D1574" s="16">
        <v>7</v>
      </c>
      <c r="E1574" s="18">
        <f t="shared" si="115"/>
        <v>17</v>
      </c>
      <c r="F1574" s="18">
        <f t="shared" si="118"/>
        <v>119</v>
      </c>
      <c r="G1574" s="18">
        <f t="shared" si="116"/>
        <v>8.9600000000000009</v>
      </c>
      <c r="H1574" s="18">
        <f t="shared" si="117"/>
        <v>56.279999999999994</v>
      </c>
      <c r="J1574" t="str">
        <f ca="1">IF(C1574="","",IF(A1574="","NO DATE",IF(NOT(ISNUMBER(A1574)),"DATE IS TEXT",IF(A1574&lt;&gt;INT(A1574),"DATE HAS TIME",IF(OR(A1574&lt;DATE(2026,9,16),A1574&gt;TODAY()),"DATE OUT OF RANGE",IF(ISNA(MATCH(B1574,{"SA-DAY","SA-NYT","SYS-DAY","SYS-NYT"},0)),"REFERENCE PROBLEM",IF(ISNA(MATCH(C1574,ItemName,0)),"ITEM NOT IN LIST",IF(OR(NOT(ISNUMBER(D1574)),D1574&lt;=0),"QTY PROBLEM","OK"))))))))</f>
        <v>OK</v>
      </c>
    </row>
    <row r="1575" spans="1:10" x14ac:dyDescent="0.25">
      <c r="A1575" s="25">
        <v>46296</v>
      </c>
      <c r="B1575" s="15" t="s">
        <v>2584</v>
      </c>
      <c r="C1575" s="15" t="s">
        <v>554</v>
      </c>
      <c r="D1575" s="16">
        <v>1</v>
      </c>
      <c r="E1575" s="18">
        <f t="shared" si="115"/>
        <v>15</v>
      </c>
      <c r="F1575" s="18">
        <f t="shared" si="118"/>
        <v>15</v>
      </c>
      <c r="G1575" s="18">
        <f t="shared" si="116"/>
        <v>9.7799999999999994</v>
      </c>
      <c r="H1575" s="18">
        <f t="shared" si="117"/>
        <v>5.2200000000000006</v>
      </c>
      <c r="J1575" t="str">
        <f ca="1">IF(C1575="","",IF(A1575="","NO DATE",IF(NOT(ISNUMBER(A1575)),"DATE IS TEXT",IF(A1575&lt;&gt;INT(A1575),"DATE HAS TIME",IF(OR(A1575&lt;DATE(2026,9,16),A1575&gt;TODAY()),"DATE OUT OF RANGE",IF(ISNA(MATCH(B1575,{"SA-DAY","SA-NYT","SYS-DAY","SYS-NYT"},0)),"REFERENCE PROBLEM",IF(ISNA(MATCH(C1575,ItemName,0)),"ITEM NOT IN LIST",IF(OR(NOT(ISNUMBER(D1575)),D1575&lt;=0),"QTY PROBLEM","OK"))))))))</f>
        <v>OK</v>
      </c>
    </row>
    <row r="1576" spans="1:10" x14ac:dyDescent="0.25">
      <c r="A1576" s="25">
        <v>46296</v>
      </c>
      <c r="B1576" s="15" t="s">
        <v>2584</v>
      </c>
      <c r="C1576" s="15" t="s">
        <v>2180</v>
      </c>
      <c r="D1576" s="16">
        <v>1</v>
      </c>
      <c r="E1576" s="18">
        <f t="shared" si="115"/>
        <v>30</v>
      </c>
      <c r="F1576" s="18">
        <f t="shared" si="118"/>
        <v>30</v>
      </c>
      <c r="G1576" s="18">
        <f t="shared" si="116"/>
        <v>19.567499999999999</v>
      </c>
      <c r="H1576" s="18">
        <f t="shared" si="117"/>
        <v>10.432500000000001</v>
      </c>
      <c r="J1576" t="str">
        <f ca="1">IF(C1576="","",IF(A1576="","NO DATE",IF(NOT(ISNUMBER(A1576)),"DATE IS TEXT",IF(A1576&lt;&gt;INT(A1576),"DATE HAS TIME",IF(OR(A1576&lt;DATE(2026,9,16),A1576&gt;TODAY()),"DATE OUT OF RANGE",IF(ISNA(MATCH(B1576,{"SA-DAY","SA-NYT","SYS-DAY","SYS-NYT"},0)),"REFERENCE PROBLEM",IF(ISNA(MATCH(C1576,ItemName,0)),"ITEM NOT IN LIST",IF(OR(NOT(ISNUMBER(D1576)),D1576&lt;=0),"QTY PROBLEM","OK"))))))))</f>
        <v>OK</v>
      </c>
    </row>
    <row r="1577" spans="1:10" x14ac:dyDescent="0.25">
      <c r="A1577" s="25">
        <v>46296</v>
      </c>
      <c r="B1577" s="15" t="s">
        <v>2584</v>
      </c>
      <c r="C1577" s="15" t="s">
        <v>1865</v>
      </c>
      <c r="D1577" s="16">
        <v>10</v>
      </c>
      <c r="E1577" s="18">
        <f t="shared" si="115"/>
        <v>30</v>
      </c>
      <c r="F1577" s="18">
        <f t="shared" si="118"/>
        <v>300</v>
      </c>
      <c r="G1577" s="18">
        <f t="shared" si="116"/>
        <v>17.351190476190474</v>
      </c>
      <c r="H1577" s="18">
        <f t="shared" si="117"/>
        <v>126.48809523809524</v>
      </c>
      <c r="J1577" t="str">
        <f ca="1">IF(C1577="","",IF(A1577="","NO DATE",IF(NOT(ISNUMBER(A1577)),"DATE IS TEXT",IF(A1577&lt;&gt;INT(A1577),"DATE HAS TIME",IF(OR(A1577&lt;DATE(2026,9,16),A1577&gt;TODAY()),"DATE OUT OF RANGE",IF(ISNA(MATCH(B1577,{"SA-DAY","SA-NYT","SYS-DAY","SYS-NYT"},0)),"REFERENCE PROBLEM",IF(ISNA(MATCH(C1577,ItemName,0)),"ITEM NOT IN LIST",IF(OR(NOT(ISNUMBER(D1577)),D1577&lt;=0),"QTY PROBLEM","OK"))))))))</f>
        <v>OK</v>
      </c>
    </row>
    <row r="1578" spans="1:10" x14ac:dyDescent="0.25">
      <c r="A1578" s="25">
        <v>46296</v>
      </c>
      <c r="B1578" s="15" t="s">
        <v>2584</v>
      </c>
      <c r="C1578" s="15" t="s">
        <v>1253</v>
      </c>
      <c r="D1578" s="16">
        <v>4</v>
      </c>
      <c r="E1578" s="18">
        <f t="shared" si="115"/>
        <v>35</v>
      </c>
      <c r="F1578" s="18">
        <f t="shared" si="118"/>
        <v>140</v>
      </c>
      <c r="G1578" s="18">
        <f t="shared" si="116"/>
        <v>22.822500000000002</v>
      </c>
      <c r="H1578" s="18">
        <f t="shared" si="117"/>
        <v>48.709999999999994</v>
      </c>
      <c r="J1578" t="str">
        <f ca="1">IF(C1578="","",IF(A1578="","NO DATE",IF(NOT(ISNUMBER(A1578)),"DATE IS TEXT",IF(A1578&lt;&gt;INT(A1578),"DATE HAS TIME",IF(OR(A1578&lt;DATE(2026,9,16),A1578&gt;TODAY()),"DATE OUT OF RANGE",IF(ISNA(MATCH(B1578,{"SA-DAY","SA-NYT","SYS-DAY","SYS-NYT"},0)),"REFERENCE PROBLEM",IF(ISNA(MATCH(C1578,ItemName,0)),"ITEM NOT IN LIST",IF(OR(NOT(ISNUMBER(D1578)),D1578&lt;=0),"QTY PROBLEM","OK"))))))))</f>
        <v>OK</v>
      </c>
    </row>
    <row r="1579" spans="1:10" x14ac:dyDescent="0.25">
      <c r="A1579" s="25">
        <v>46296</v>
      </c>
      <c r="B1579" s="15" t="s">
        <v>2584</v>
      </c>
      <c r="C1579" s="15" t="s">
        <v>1295</v>
      </c>
      <c r="D1579" s="16">
        <v>2</v>
      </c>
      <c r="E1579" s="18">
        <f t="shared" si="115"/>
        <v>35</v>
      </c>
      <c r="F1579" s="18">
        <f t="shared" si="118"/>
        <v>70</v>
      </c>
      <c r="G1579" s="18">
        <f t="shared" si="116"/>
        <v>26.68</v>
      </c>
      <c r="H1579" s="18">
        <f t="shared" si="117"/>
        <v>16.64</v>
      </c>
      <c r="J1579" t="str">
        <f ca="1">IF(C1579="","",IF(A1579="","NO DATE",IF(NOT(ISNUMBER(A1579)),"DATE IS TEXT",IF(A1579&lt;&gt;INT(A1579),"DATE HAS TIME",IF(OR(A1579&lt;DATE(2026,9,16),A1579&gt;TODAY()),"DATE OUT OF RANGE",IF(ISNA(MATCH(B1579,{"SA-DAY","SA-NYT","SYS-DAY","SYS-NYT"},0)),"REFERENCE PROBLEM",IF(ISNA(MATCH(C1579,ItemName,0)),"ITEM NOT IN LIST",IF(OR(NOT(ISNUMBER(D1579)),D1579&lt;=0),"QTY PROBLEM","OK"))))))))</f>
        <v>OK</v>
      </c>
    </row>
    <row r="1580" spans="1:10" x14ac:dyDescent="0.25">
      <c r="A1580" s="25">
        <v>46296</v>
      </c>
      <c r="B1580" s="15" t="s">
        <v>2584</v>
      </c>
      <c r="C1580" s="15" t="s">
        <v>929</v>
      </c>
      <c r="D1580" s="16">
        <v>2</v>
      </c>
      <c r="E1580" s="18">
        <f t="shared" si="115"/>
        <v>30</v>
      </c>
      <c r="F1580" s="18">
        <f t="shared" si="118"/>
        <v>60</v>
      </c>
      <c r="G1580" s="18">
        <f t="shared" si="116"/>
        <v>16.305</v>
      </c>
      <c r="H1580" s="18">
        <f t="shared" si="117"/>
        <v>27.39</v>
      </c>
      <c r="J1580" t="str">
        <f ca="1">IF(C1580="","",IF(A1580="","NO DATE",IF(NOT(ISNUMBER(A1580)),"DATE IS TEXT",IF(A1580&lt;&gt;INT(A1580),"DATE HAS TIME",IF(OR(A1580&lt;DATE(2026,9,16),A1580&gt;TODAY()),"DATE OUT OF RANGE",IF(ISNA(MATCH(B1580,{"SA-DAY","SA-NYT","SYS-DAY","SYS-NYT"},0)),"REFERENCE PROBLEM",IF(ISNA(MATCH(C1580,ItemName,0)),"ITEM NOT IN LIST",IF(OR(NOT(ISNUMBER(D1580)),D1580&lt;=0),"QTY PROBLEM","OK"))))))))</f>
        <v>OK</v>
      </c>
    </row>
    <row r="1581" spans="1:10" x14ac:dyDescent="0.25">
      <c r="A1581" s="25">
        <v>46296</v>
      </c>
      <c r="B1581" s="15" t="s">
        <v>2584</v>
      </c>
      <c r="C1581" s="15" t="s">
        <v>937</v>
      </c>
      <c r="D1581" s="16">
        <v>1</v>
      </c>
      <c r="E1581" s="18">
        <f t="shared" si="115"/>
        <v>30</v>
      </c>
      <c r="F1581" s="18">
        <f t="shared" si="118"/>
        <v>30</v>
      </c>
      <c r="G1581" s="18">
        <f t="shared" si="116"/>
        <v>16.305</v>
      </c>
      <c r="H1581" s="18">
        <f t="shared" si="117"/>
        <v>13.695</v>
      </c>
      <c r="J1581" t="str">
        <f ca="1">IF(C1581="","",IF(A1581="","NO DATE",IF(NOT(ISNUMBER(A1581)),"DATE IS TEXT",IF(A1581&lt;&gt;INT(A1581),"DATE HAS TIME",IF(OR(A1581&lt;DATE(2026,9,16),A1581&gt;TODAY()),"DATE OUT OF RANGE",IF(ISNA(MATCH(B1581,{"SA-DAY","SA-NYT","SYS-DAY","SYS-NYT"},0)),"REFERENCE PROBLEM",IF(ISNA(MATCH(C1581,ItemName,0)),"ITEM NOT IN LIST",IF(OR(NOT(ISNUMBER(D1581)),D1581&lt;=0),"QTY PROBLEM","OK"))))))))</f>
        <v>OK</v>
      </c>
    </row>
    <row r="1582" spans="1:10" x14ac:dyDescent="0.25">
      <c r="A1582" s="25">
        <v>46294</v>
      </c>
      <c r="B1582" s="15" t="s">
        <v>2616</v>
      </c>
      <c r="C1582" s="15" t="s">
        <v>2088</v>
      </c>
      <c r="D1582" s="16">
        <v>7</v>
      </c>
      <c r="E1582" s="18">
        <f t="shared" si="115"/>
        <v>8</v>
      </c>
      <c r="F1582" s="18">
        <f t="shared" si="118"/>
        <v>56</v>
      </c>
      <c r="G1582" s="18">
        <f t="shared" si="116"/>
        <v>4.3968888888888893</v>
      </c>
      <c r="H1582" s="18">
        <f t="shared" si="117"/>
        <v>25.221777777777774</v>
      </c>
      <c r="J1582" t="str">
        <f ca="1">IF(C1582="","",IF(A1582="","NO DATE",IF(NOT(ISNUMBER(A1582)),"DATE IS TEXT",IF(A1582&lt;&gt;INT(A1582),"DATE HAS TIME",IF(OR(A1582&lt;DATE(2026,9,16),A1582&gt;TODAY()),"DATE OUT OF RANGE",IF(ISNA(MATCH(B1582,{"SA-DAY","SA-NYT","SYS-DAY","SYS-NYT"},0)),"REFERENCE PROBLEM",IF(ISNA(MATCH(C1582,ItemName,0)),"ITEM NOT IN LIST",IF(OR(NOT(ISNUMBER(D1582)),D1582&lt;=0),"QTY PROBLEM","OK"))))))))</f>
        <v>OK</v>
      </c>
    </row>
    <row r="1583" spans="1:10" x14ac:dyDescent="0.25">
      <c r="A1583" s="25">
        <v>46294</v>
      </c>
      <c r="B1583" s="15" t="s">
        <v>2616</v>
      </c>
      <c r="C1583" s="15" t="s">
        <v>846</v>
      </c>
      <c r="D1583" s="16">
        <v>1</v>
      </c>
      <c r="E1583" s="18">
        <f t="shared" si="115"/>
        <v>5</v>
      </c>
      <c r="F1583" s="18">
        <f t="shared" si="118"/>
        <v>5</v>
      </c>
      <c r="G1583" s="18">
        <f t="shared" si="116"/>
        <v>3.2625000000000002</v>
      </c>
      <c r="H1583" s="18">
        <f t="shared" si="117"/>
        <v>1.7374999999999998</v>
      </c>
      <c r="J1583" t="str">
        <f ca="1">IF(C1583="","",IF(A1583="","NO DATE",IF(NOT(ISNUMBER(A1583)),"DATE IS TEXT",IF(A1583&lt;&gt;INT(A1583),"DATE HAS TIME",IF(OR(A1583&lt;DATE(2026,9,16),A1583&gt;TODAY()),"DATE OUT OF RANGE",IF(ISNA(MATCH(B1583,{"SA-DAY","SA-NYT","SYS-DAY","SYS-NYT"},0)),"REFERENCE PROBLEM",IF(ISNA(MATCH(C1583,ItemName,0)),"ITEM NOT IN LIST",IF(OR(NOT(ISNUMBER(D1583)),D1583&lt;=0),"QTY PROBLEM","OK"))))))))</f>
        <v>OK</v>
      </c>
    </row>
    <row r="1584" spans="1:10" x14ac:dyDescent="0.25">
      <c r="A1584" s="25">
        <v>46294</v>
      </c>
      <c r="B1584" s="15" t="s">
        <v>2616</v>
      </c>
      <c r="C1584" s="15" t="s">
        <v>659</v>
      </c>
      <c r="D1584" s="16">
        <v>29</v>
      </c>
      <c r="E1584" s="18">
        <f t="shared" si="115"/>
        <v>0.5</v>
      </c>
      <c r="F1584" s="18">
        <f t="shared" si="118"/>
        <v>14.5</v>
      </c>
      <c r="G1584" s="18">
        <f t="shared" si="116"/>
        <v>0.32250000000000001</v>
      </c>
      <c r="H1584" s="18">
        <f t="shared" si="117"/>
        <v>5.1474999999999991</v>
      </c>
      <c r="J1584" t="str">
        <f ca="1">IF(C1584="","",IF(A1584="","NO DATE",IF(NOT(ISNUMBER(A1584)),"DATE IS TEXT",IF(A1584&lt;&gt;INT(A1584),"DATE HAS TIME",IF(OR(A1584&lt;DATE(2026,9,16),A1584&gt;TODAY()),"DATE OUT OF RANGE",IF(ISNA(MATCH(B1584,{"SA-DAY","SA-NYT","SYS-DAY","SYS-NYT"},0)),"REFERENCE PROBLEM",IF(ISNA(MATCH(C1584,ItemName,0)),"ITEM NOT IN LIST",IF(OR(NOT(ISNUMBER(D1584)),D1584&lt;=0),"QTY PROBLEM","OK"))))))))</f>
        <v>OK</v>
      </c>
    </row>
    <row r="1585" spans="1:10" x14ac:dyDescent="0.25">
      <c r="A1585" s="25">
        <v>46294</v>
      </c>
      <c r="B1585" s="15" t="s">
        <v>2616</v>
      </c>
      <c r="C1585" s="15" t="s">
        <v>510</v>
      </c>
      <c r="D1585" s="16">
        <v>2</v>
      </c>
      <c r="E1585" s="18">
        <f t="shared" si="115"/>
        <v>40</v>
      </c>
      <c r="F1585" s="18">
        <f t="shared" si="118"/>
        <v>80</v>
      </c>
      <c r="G1585" s="18">
        <f t="shared" si="116"/>
        <v>26.085000000000001</v>
      </c>
      <c r="H1585" s="18">
        <f t="shared" si="117"/>
        <v>27.83</v>
      </c>
      <c r="J1585" t="str">
        <f ca="1">IF(C1585="","",IF(A1585="","NO DATE",IF(NOT(ISNUMBER(A1585)),"DATE IS TEXT",IF(A1585&lt;&gt;INT(A1585),"DATE HAS TIME",IF(OR(A1585&lt;DATE(2026,9,16),A1585&gt;TODAY()),"DATE OUT OF RANGE",IF(ISNA(MATCH(B1585,{"SA-DAY","SA-NYT","SYS-DAY","SYS-NYT"},0)),"REFERENCE PROBLEM",IF(ISNA(MATCH(C1585,ItemName,0)),"ITEM NOT IN LIST",IF(OR(NOT(ISNUMBER(D1585)),D1585&lt;=0),"QTY PROBLEM","OK"))))))))</f>
        <v>OK</v>
      </c>
    </row>
    <row r="1586" spans="1:10" x14ac:dyDescent="0.25">
      <c r="A1586" s="25">
        <v>46294</v>
      </c>
      <c r="B1586" s="15" t="s">
        <v>2616</v>
      </c>
      <c r="C1586" s="15" t="s">
        <v>235</v>
      </c>
      <c r="D1586" s="16">
        <v>5</v>
      </c>
      <c r="E1586" s="18">
        <f t="shared" si="115"/>
        <v>15</v>
      </c>
      <c r="F1586" s="18">
        <f t="shared" si="118"/>
        <v>75</v>
      </c>
      <c r="G1586" s="18">
        <f t="shared" si="116"/>
        <v>9.1466666666666665</v>
      </c>
      <c r="H1586" s="18">
        <f t="shared" si="117"/>
        <v>29.266666666666666</v>
      </c>
      <c r="J1586" t="str">
        <f ca="1">IF(C1586="","",IF(A1586="","NO DATE",IF(NOT(ISNUMBER(A1586)),"DATE IS TEXT",IF(A1586&lt;&gt;INT(A1586),"DATE HAS TIME",IF(OR(A1586&lt;DATE(2026,9,16),A1586&gt;TODAY()),"DATE OUT OF RANGE",IF(ISNA(MATCH(B1586,{"SA-DAY","SA-NYT","SYS-DAY","SYS-NYT"},0)),"REFERENCE PROBLEM",IF(ISNA(MATCH(C1586,ItemName,0)),"ITEM NOT IN LIST",IF(OR(NOT(ISNUMBER(D1586)),D1586&lt;=0),"QTY PROBLEM","OK"))))))))</f>
        <v>OK</v>
      </c>
    </row>
    <row r="1587" spans="1:10" x14ac:dyDescent="0.25">
      <c r="A1587" s="25">
        <v>46294</v>
      </c>
      <c r="B1587" s="15" t="s">
        <v>2616</v>
      </c>
      <c r="C1587" s="15" t="s">
        <v>237</v>
      </c>
      <c r="D1587" s="16">
        <v>7</v>
      </c>
      <c r="E1587" s="18">
        <f t="shared" si="115"/>
        <v>35</v>
      </c>
      <c r="F1587" s="18">
        <f t="shared" si="118"/>
        <v>245</v>
      </c>
      <c r="G1587" s="18">
        <f t="shared" si="116"/>
        <v>24.16</v>
      </c>
      <c r="H1587" s="18">
        <f t="shared" si="117"/>
        <v>75.88</v>
      </c>
      <c r="J1587" t="str">
        <f ca="1">IF(C1587="","",IF(A1587="","NO DATE",IF(NOT(ISNUMBER(A1587)),"DATE IS TEXT",IF(A1587&lt;&gt;INT(A1587),"DATE HAS TIME",IF(OR(A1587&lt;DATE(2026,9,16),A1587&gt;TODAY()),"DATE OUT OF RANGE",IF(ISNA(MATCH(B1587,{"SA-DAY","SA-NYT","SYS-DAY","SYS-NYT"},0)),"REFERENCE PROBLEM",IF(ISNA(MATCH(C1587,ItemName,0)),"ITEM NOT IN LIST",IF(OR(NOT(ISNUMBER(D1587)),D1587&lt;=0),"QTY PROBLEM","OK"))))))))</f>
        <v>OK</v>
      </c>
    </row>
    <row r="1588" spans="1:10" x14ac:dyDescent="0.25">
      <c r="A1588" s="25">
        <v>46294</v>
      </c>
      <c r="B1588" s="15" t="s">
        <v>2616</v>
      </c>
      <c r="C1588" s="15" t="s">
        <v>1531</v>
      </c>
      <c r="D1588" s="16">
        <v>1</v>
      </c>
      <c r="E1588" s="18">
        <f t="shared" si="115"/>
        <v>90</v>
      </c>
      <c r="F1588" s="18">
        <f t="shared" si="118"/>
        <v>90</v>
      </c>
      <c r="G1588" s="18">
        <f t="shared" si="116"/>
        <v>48</v>
      </c>
      <c r="H1588" s="18">
        <f t="shared" si="117"/>
        <v>42</v>
      </c>
      <c r="J1588" t="str">
        <f ca="1">IF(C1588="","",IF(A1588="","NO DATE",IF(NOT(ISNUMBER(A1588)),"DATE IS TEXT",IF(A1588&lt;&gt;INT(A1588),"DATE HAS TIME",IF(OR(A1588&lt;DATE(2026,9,16),A1588&gt;TODAY()),"DATE OUT OF RANGE",IF(ISNA(MATCH(B1588,{"SA-DAY","SA-NYT","SYS-DAY","SYS-NYT"},0)),"REFERENCE PROBLEM",IF(ISNA(MATCH(C1588,ItemName,0)),"ITEM NOT IN LIST",IF(OR(NOT(ISNUMBER(D1588)),D1588&lt;=0),"QTY PROBLEM","OK"))))))))</f>
        <v>OK</v>
      </c>
    </row>
    <row r="1589" spans="1:10" x14ac:dyDescent="0.25">
      <c r="A1589" s="25">
        <v>46294</v>
      </c>
      <c r="B1589" s="15" t="s">
        <v>2616</v>
      </c>
      <c r="C1589" s="15" t="s">
        <v>2198</v>
      </c>
      <c r="D1589" s="16">
        <v>1</v>
      </c>
      <c r="E1589" s="18">
        <f t="shared" si="115"/>
        <v>15</v>
      </c>
      <c r="F1589" s="18">
        <f t="shared" si="118"/>
        <v>15</v>
      </c>
      <c r="G1589" s="18">
        <f t="shared" si="116"/>
        <v>9.7799999999999994</v>
      </c>
      <c r="H1589" s="18">
        <f t="shared" si="117"/>
        <v>5.2200000000000006</v>
      </c>
      <c r="J1589" t="str">
        <f ca="1">IF(C1589="","",IF(A1589="","NO DATE",IF(NOT(ISNUMBER(A1589)),"DATE IS TEXT",IF(A1589&lt;&gt;INT(A1589),"DATE HAS TIME",IF(OR(A1589&lt;DATE(2026,9,16),A1589&gt;TODAY()),"DATE OUT OF RANGE",IF(ISNA(MATCH(B1589,{"SA-DAY","SA-NYT","SYS-DAY","SYS-NYT"},0)),"REFERENCE PROBLEM",IF(ISNA(MATCH(C1589,ItemName,0)),"ITEM NOT IN LIST",IF(OR(NOT(ISNUMBER(D1589)),D1589&lt;=0),"QTY PROBLEM","OK"))))))))</f>
        <v>OK</v>
      </c>
    </row>
    <row r="1590" spans="1:10" x14ac:dyDescent="0.25">
      <c r="A1590" s="25">
        <v>46294</v>
      </c>
      <c r="B1590" s="15" t="s">
        <v>2616</v>
      </c>
      <c r="C1590" s="15" t="s">
        <v>526</v>
      </c>
      <c r="D1590" s="16">
        <v>1</v>
      </c>
      <c r="E1590" s="18">
        <f t="shared" si="115"/>
        <v>15</v>
      </c>
      <c r="G1590" s="18">
        <f t="shared" si="116"/>
        <v>9.7799999999999994</v>
      </c>
      <c r="H1590" s="18" t="str">
        <f t="shared" si="117"/>
        <v/>
      </c>
      <c r="J1590" t="str">
        <f ca="1">IF(C1590="","",IF(A1590="","NO DATE",IF(NOT(ISNUMBER(A1590)),"DATE IS TEXT",IF(A1590&lt;&gt;INT(A1590),"DATE HAS TIME",IF(OR(A1590&lt;DATE(2026,9,16),A1590&gt;TODAY()),"DATE OUT OF RANGE",IF(ISNA(MATCH(B1590,{"SA-DAY","SA-NYT","SYS-DAY","SYS-NYT"},0)),"REFERENCE PROBLEM",IF(ISNA(MATCH(C1590,ItemName,0)),"ITEM NOT IN LIST",IF(OR(NOT(ISNUMBER(D1590)),D1590&lt;=0),"QTY PROBLEM","OK"))))))))</f>
        <v>OK</v>
      </c>
    </row>
    <row r="1591" spans="1:10" x14ac:dyDescent="0.25">
      <c r="A1591" s="25">
        <v>46294</v>
      </c>
      <c r="B1591" s="15" t="s">
        <v>2616</v>
      </c>
      <c r="C1591" s="15" t="s">
        <v>2190</v>
      </c>
      <c r="D1591" s="16">
        <v>1</v>
      </c>
      <c r="E1591" s="18">
        <f t="shared" si="115"/>
        <v>40</v>
      </c>
      <c r="F1591" s="18">
        <f t="shared" si="118"/>
        <v>40</v>
      </c>
      <c r="G1591" s="18">
        <f t="shared" si="116"/>
        <v>26.085000000000001</v>
      </c>
      <c r="H1591" s="18">
        <f t="shared" si="117"/>
        <v>13.914999999999999</v>
      </c>
      <c r="J1591" t="str">
        <f ca="1">IF(C1591="","",IF(A1591="","NO DATE",IF(NOT(ISNUMBER(A1591)),"DATE IS TEXT",IF(A1591&lt;&gt;INT(A1591),"DATE HAS TIME",IF(OR(A1591&lt;DATE(2026,9,16),A1591&gt;TODAY()),"DATE OUT OF RANGE",IF(ISNA(MATCH(B1591,{"SA-DAY","SA-NYT","SYS-DAY","SYS-NYT"},0)),"REFERENCE PROBLEM",IF(ISNA(MATCH(C1591,ItemName,0)),"ITEM NOT IN LIST",IF(OR(NOT(ISNUMBER(D1591)),D1591&lt;=0),"QTY PROBLEM","OK"))))))))</f>
        <v>OK</v>
      </c>
    </row>
    <row r="1592" spans="1:10" x14ac:dyDescent="0.25">
      <c r="A1592" s="25">
        <v>46294</v>
      </c>
      <c r="B1592" s="15" t="s">
        <v>2616</v>
      </c>
      <c r="C1592" s="15" t="s">
        <v>1553</v>
      </c>
      <c r="D1592" s="16">
        <v>7</v>
      </c>
      <c r="E1592" s="18">
        <f t="shared" si="115"/>
        <v>20</v>
      </c>
      <c r="F1592" s="18">
        <f t="shared" si="118"/>
        <v>140</v>
      </c>
      <c r="G1592" s="18">
        <f t="shared" si="116"/>
        <v>13.106666666666667</v>
      </c>
      <c r="H1592" s="18">
        <f t="shared" si="117"/>
        <v>48.25333333333333</v>
      </c>
      <c r="J1592" t="str">
        <f ca="1">IF(C1592="","",IF(A1592="","NO DATE",IF(NOT(ISNUMBER(A1592)),"DATE IS TEXT",IF(A1592&lt;&gt;INT(A1592),"DATE HAS TIME",IF(OR(A1592&lt;DATE(2026,9,16),A1592&gt;TODAY()),"DATE OUT OF RANGE",IF(ISNA(MATCH(B1592,{"SA-DAY","SA-NYT","SYS-DAY","SYS-NYT"},0)),"REFERENCE PROBLEM",IF(ISNA(MATCH(C1592,ItemName,0)),"ITEM NOT IN LIST",IF(OR(NOT(ISNUMBER(D1592)),D1592&lt;=0),"QTY PROBLEM","OK"))))))))</f>
        <v>OK</v>
      </c>
    </row>
    <row r="1593" spans="1:10" x14ac:dyDescent="0.25">
      <c r="A1593" s="25">
        <v>46294</v>
      </c>
      <c r="B1593" s="15" t="s">
        <v>2616</v>
      </c>
      <c r="C1593" s="15" t="s">
        <v>522</v>
      </c>
      <c r="D1593" s="16">
        <v>5</v>
      </c>
      <c r="E1593" s="18">
        <f t="shared" si="115"/>
        <v>15</v>
      </c>
      <c r="F1593" s="18">
        <f t="shared" si="118"/>
        <v>75</v>
      </c>
      <c r="G1593" s="18">
        <f t="shared" si="116"/>
        <v>9.7799999999999994</v>
      </c>
      <c r="H1593" s="18">
        <f t="shared" si="117"/>
        <v>26.1</v>
      </c>
      <c r="J1593" t="str">
        <f ca="1">IF(C1593="","",IF(A1593="","NO DATE",IF(NOT(ISNUMBER(A1593)),"DATE IS TEXT",IF(A1593&lt;&gt;INT(A1593),"DATE HAS TIME",IF(OR(A1593&lt;DATE(2026,9,16),A1593&gt;TODAY()),"DATE OUT OF RANGE",IF(ISNA(MATCH(B1593,{"SA-DAY","SA-NYT","SYS-DAY","SYS-NYT"},0)),"REFERENCE PROBLEM",IF(ISNA(MATCH(C1593,ItemName,0)),"ITEM NOT IN LIST",IF(OR(NOT(ISNUMBER(D1593)),D1593&lt;=0),"QTY PROBLEM","OK"))))))))</f>
        <v>OK</v>
      </c>
    </row>
    <row r="1594" spans="1:10" x14ac:dyDescent="0.25">
      <c r="A1594" s="25">
        <v>46294</v>
      </c>
      <c r="B1594" s="15" t="s">
        <v>2616</v>
      </c>
      <c r="C1594" s="15" t="s">
        <v>2098</v>
      </c>
      <c r="D1594" s="16">
        <v>1</v>
      </c>
      <c r="E1594" s="18">
        <f t="shared" si="115"/>
        <v>15</v>
      </c>
      <c r="F1594" s="18">
        <f t="shared" si="118"/>
        <v>15</v>
      </c>
      <c r="G1594" s="18">
        <f t="shared" si="116"/>
        <v>9.7799999999999994</v>
      </c>
      <c r="H1594" s="18">
        <f t="shared" si="117"/>
        <v>5.2200000000000006</v>
      </c>
      <c r="J1594" t="str">
        <f ca="1">IF(C1594="","",IF(A1594="","NO DATE",IF(NOT(ISNUMBER(A1594)),"DATE IS TEXT",IF(A1594&lt;&gt;INT(A1594),"DATE HAS TIME",IF(OR(A1594&lt;DATE(2026,9,16),A1594&gt;TODAY()),"DATE OUT OF RANGE",IF(ISNA(MATCH(B1594,{"SA-DAY","SA-NYT","SYS-DAY","SYS-NYT"},0)),"REFERENCE PROBLEM",IF(ISNA(MATCH(C1594,ItemName,0)),"ITEM NOT IN LIST",IF(OR(NOT(ISNUMBER(D1594)),D1594&lt;=0),"QTY PROBLEM","OK"))))))))</f>
        <v>OK</v>
      </c>
    </row>
    <row r="1595" spans="1:10" x14ac:dyDescent="0.25">
      <c r="A1595" s="25">
        <v>46294</v>
      </c>
      <c r="B1595" s="15" t="s">
        <v>2616</v>
      </c>
      <c r="C1595" s="15" t="s">
        <v>335</v>
      </c>
      <c r="D1595" s="16">
        <v>1</v>
      </c>
      <c r="E1595" s="18">
        <f t="shared" si="115"/>
        <v>30</v>
      </c>
      <c r="F1595" s="18">
        <f t="shared" si="118"/>
        <v>30</v>
      </c>
      <c r="G1595" s="18">
        <f t="shared" si="116"/>
        <v>15.546666666666667</v>
      </c>
      <c r="H1595" s="18">
        <f t="shared" si="117"/>
        <v>14.453333333333333</v>
      </c>
      <c r="J1595" t="str">
        <f ca="1">IF(C1595="","",IF(A1595="","NO DATE",IF(NOT(ISNUMBER(A1595)),"DATE IS TEXT",IF(A1595&lt;&gt;INT(A1595),"DATE HAS TIME",IF(OR(A1595&lt;DATE(2026,9,16),A1595&gt;TODAY()),"DATE OUT OF RANGE",IF(ISNA(MATCH(B1595,{"SA-DAY","SA-NYT","SYS-DAY","SYS-NYT"},0)),"REFERENCE PROBLEM",IF(ISNA(MATCH(C1595,ItemName,0)),"ITEM NOT IN LIST",IF(OR(NOT(ISNUMBER(D1595)),D1595&lt;=0),"QTY PROBLEM","OK"))))))))</f>
        <v>OK</v>
      </c>
    </row>
    <row r="1596" spans="1:10" x14ac:dyDescent="0.25">
      <c r="A1596" s="25">
        <v>46294</v>
      </c>
      <c r="B1596" s="15" t="s">
        <v>2616</v>
      </c>
      <c r="C1596" s="15" t="s">
        <v>635</v>
      </c>
      <c r="D1596" s="16">
        <v>6</v>
      </c>
      <c r="E1596" s="18">
        <f t="shared" si="115"/>
        <v>20</v>
      </c>
      <c r="F1596" s="18">
        <f t="shared" si="118"/>
        <v>120</v>
      </c>
      <c r="G1596" s="18">
        <f t="shared" si="116"/>
        <v>11.533333333333333</v>
      </c>
      <c r="H1596" s="18">
        <f t="shared" si="117"/>
        <v>50.8</v>
      </c>
      <c r="J1596" t="str">
        <f ca="1">IF(C1596="","",IF(A1596="","NO DATE",IF(NOT(ISNUMBER(A1596)),"DATE IS TEXT",IF(A1596&lt;&gt;INT(A1596),"DATE HAS TIME",IF(OR(A1596&lt;DATE(2026,9,16),A1596&gt;TODAY()),"DATE OUT OF RANGE",IF(ISNA(MATCH(B1596,{"SA-DAY","SA-NYT","SYS-DAY","SYS-NYT"},0)),"REFERENCE PROBLEM",IF(ISNA(MATCH(C1596,ItemName,0)),"ITEM NOT IN LIST",IF(OR(NOT(ISNUMBER(D1596)),D1596&lt;=0),"QTY PROBLEM","OK"))))))))</f>
        <v>OK</v>
      </c>
    </row>
    <row r="1597" spans="1:10" x14ac:dyDescent="0.25">
      <c r="A1597" s="25">
        <v>46294</v>
      </c>
      <c r="B1597" s="15" t="s">
        <v>2616</v>
      </c>
      <c r="C1597" s="15" t="s">
        <v>1725</v>
      </c>
      <c r="D1597" s="16">
        <v>2</v>
      </c>
      <c r="E1597" s="18">
        <f t="shared" si="115"/>
        <v>10</v>
      </c>
      <c r="F1597" s="18">
        <f t="shared" si="118"/>
        <v>20</v>
      </c>
      <c r="G1597" s="18">
        <f t="shared" si="116"/>
        <v>6.5250000000000004</v>
      </c>
      <c r="H1597" s="18">
        <f t="shared" si="117"/>
        <v>6.9499999999999993</v>
      </c>
      <c r="J1597" t="str">
        <f ca="1">IF(C1597="","",IF(A1597="","NO DATE",IF(NOT(ISNUMBER(A1597)),"DATE IS TEXT",IF(A1597&lt;&gt;INT(A1597),"DATE HAS TIME",IF(OR(A1597&lt;DATE(2026,9,16),A1597&gt;TODAY()),"DATE OUT OF RANGE",IF(ISNA(MATCH(B1597,{"SA-DAY","SA-NYT","SYS-DAY","SYS-NYT"},0)),"REFERENCE PROBLEM",IF(ISNA(MATCH(C1597,ItemName,0)),"ITEM NOT IN LIST",IF(OR(NOT(ISNUMBER(D1597)),D1597&lt;=0),"QTY PROBLEM","OK"))))))))</f>
        <v>OK</v>
      </c>
    </row>
    <row r="1598" spans="1:10" x14ac:dyDescent="0.25">
      <c r="A1598" s="25">
        <v>46294</v>
      </c>
      <c r="B1598" s="15" t="s">
        <v>2616</v>
      </c>
      <c r="C1598" s="15" t="s">
        <v>534</v>
      </c>
      <c r="D1598" s="16">
        <v>2</v>
      </c>
      <c r="E1598" s="18">
        <f t="shared" si="115"/>
        <v>30</v>
      </c>
      <c r="F1598" s="18">
        <f t="shared" si="118"/>
        <v>60</v>
      </c>
      <c r="G1598" s="18">
        <f t="shared" si="116"/>
        <v>19.567499999999999</v>
      </c>
      <c r="H1598" s="18">
        <f t="shared" si="117"/>
        <v>20.865000000000002</v>
      </c>
      <c r="J1598" t="str">
        <f ca="1">IF(C1598="","",IF(A1598="","NO DATE",IF(NOT(ISNUMBER(A1598)),"DATE IS TEXT",IF(A1598&lt;&gt;INT(A1598),"DATE HAS TIME",IF(OR(A1598&lt;DATE(2026,9,16),A1598&gt;TODAY()),"DATE OUT OF RANGE",IF(ISNA(MATCH(B1598,{"SA-DAY","SA-NYT","SYS-DAY","SYS-NYT"},0)),"REFERENCE PROBLEM",IF(ISNA(MATCH(C1598,ItemName,0)),"ITEM NOT IN LIST",IF(OR(NOT(ISNUMBER(D1598)),D1598&lt;=0),"QTY PROBLEM","OK"))))))))</f>
        <v>OK</v>
      </c>
    </row>
    <row r="1599" spans="1:10" x14ac:dyDescent="0.25">
      <c r="A1599" s="25">
        <v>46294</v>
      </c>
      <c r="B1599" s="15" t="s">
        <v>2616</v>
      </c>
      <c r="C1599" s="15" t="s">
        <v>1411</v>
      </c>
      <c r="D1599" s="16">
        <v>1</v>
      </c>
      <c r="E1599" s="18">
        <f t="shared" si="115"/>
        <v>30</v>
      </c>
      <c r="F1599" s="18">
        <f t="shared" si="118"/>
        <v>30</v>
      </c>
      <c r="G1599" s="18">
        <f t="shared" si="116"/>
        <v>23.866666666666667</v>
      </c>
      <c r="H1599" s="18">
        <f t="shared" si="117"/>
        <v>6.1333333333333329</v>
      </c>
      <c r="J1599" t="str">
        <f ca="1">IF(C1599="","",IF(A1599="","NO DATE",IF(NOT(ISNUMBER(A1599)),"DATE IS TEXT",IF(A1599&lt;&gt;INT(A1599),"DATE HAS TIME",IF(OR(A1599&lt;DATE(2026,9,16),A1599&gt;TODAY()),"DATE OUT OF RANGE",IF(ISNA(MATCH(B1599,{"SA-DAY","SA-NYT","SYS-DAY","SYS-NYT"},0)),"REFERENCE PROBLEM",IF(ISNA(MATCH(C1599,ItemName,0)),"ITEM NOT IN LIST",IF(OR(NOT(ISNUMBER(D1599)),D1599&lt;=0),"QTY PROBLEM","OK"))))))))</f>
        <v>OK</v>
      </c>
    </row>
    <row r="1600" spans="1:10" x14ac:dyDescent="0.25">
      <c r="A1600" s="25">
        <v>46294</v>
      </c>
      <c r="B1600" s="15" t="s">
        <v>2616</v>
      </c>
      <c r="C1600" s="15" t="s">
        <v>1419</v>
      </c>
      <c r="D1600" s="16">
        <v>2</v>
      </c>
      <c r="E1600" s="18">
        <f t="shared" si="115"/>
        <v>20</v>
      </c>
      <c r="F1600" s="18">
        <f t="shared" si="118"/>
        <v>40</v>
      </c>
      <c r="G1600" s="18">
        <f t="shared" si="116"/>
        <v>13.0425</v>
      </c>
      <c r="H1600" s="18">
        <f t="shared" si="117"/>
        <v>13.914999999999999</v>
      </c>
      <c r="J1600" t="str">
        <f ca="1">IF(C1600="","",IF(A1600="","NO DATE",IF(NOT(ISNUMBER(A1600)),"DATE IS TEXT",IF(A1600&lt;&gt;INT(A1600),"DATE HAS TIME",IF(OR(A1600&lt;DATE(2026,9,16),A1600&gt;TODAY()),"DATE OUT OF RANGE",IF(ISNA(MATCH(B1600,{"SA-DAY","SA-NYT","SYS-DAY","SYS-NYT"},0)),"REFERENCE PROBLEM",IF(ISNA(MATCH(C1600,ItemName,0)),"ITEM NOT IN LIST",IF(OR(NOT(ISNUMBER(D1600)),D1600&lt;=0),"QTY PROBLEM","OK"))))))))</f>
        <v>OK</v>
      </c>
    </row>
    <row r="1601" spans="1:10" x14ac:dyDescent="0.25">
      <c r="A1601" s="25">
        <v>46294</v>
      </c>
      <c r="B1601" s="15" t="s">
        <v>2616</v>
      </c>
      <c r="C1601" s="15" t="s">
        <v>1421</v>
      </c>
      <c r="D1601" s="16">
        <v>1</v>
      </c>
      <c r="E1601" s="18">
        <f t="shared" si="115"/>
        <v>25</v>
      </c>
      <c r="F1601" s="18">
        <f t="shared" si="118"/>
        <v>25</v>
      </c>
      <c r="G1601" s="18">
        <f t="shared" si="116"/>
        <v>18.399999999999999</v>
      </c>
      <c r="H1601" s="18">
        <f t="shared" si="117"/>
        <v>6.6000000000000014</v>
      </c>
      <c r="J1601" t="str">
        <f ca="1">IF(C1601="","",IF(A1601="","NO DATE",IF(NOT(ISNUMBER(A1601)),"DATE IS TEXT",IF(A1601&lt;&gt;INT(A1601),"DATE HAS TIME",IF(OR(A1601&lt;DATE(2026,9,16),A1601&gt;TODAY()),"DATE OUT OF RANGE",IF(ISNA(MATCH(B1601,{"SA-DAY","SA-NYT","SYS-DAY","SYS-NYT"},0)),"REFERENCE PROBLEM",IF(ISNA(MATCH(C1601,ItemName,0)),"ITEM NOT IN LIST",IF(OR(NOT(ISNUMBER(D1601)),D1601&lt;=0),"QTY PROBLEM","OK"))))))))</f>
        <v>OK</v>
      </c>
    </row>
    <row r="1602" spans="1:10" x14ac:dyDescent="0.25">
      <c r="A1602" s="25">
        <v>46294</v>
      </c>
      <c r="B1602" s="15" t="s">
        <v>2616</v>
      </c>
      <c r="C1602" s="15" t="s">
        <v>2665</v>
      </c>
      <c r="D1602" s="16">
        <v>1</v>
      </c>
      <c r="E1602" s="18">
        <f t="shared" si="115"/>
        <v>12</v>
      </c>
      <c r="F1602" s="18">
        <f t="shared" si="118"/>
        <v>12</v>
      </c>
      <c r="G1602" s="18">
        <f t="shared" si="116"/>
        <v>9</v>
      </c>
      <c r="H1602" s="18">
        <f t="shared" si="117"/>
        <v>3</v>
      </c>
      <c r="J1602" t="str">
        <f ca="1">IF(C1602="","",IF(A1602="","NO DATE",IF(NOT(ISNUMBER(A1602)),"DATE IS TEXT",IF(A1602&lt;&gt;INT(A1602),"DATE HAS TIME",IF(OR(A1602&lt;DATE(2026,9,16),A1602&gt;TODAY()),"DATE OUT OF RANGE",IF(ISNA(MATCH(B1602,{"SA-DAY","SA-NYT","SYS-DAY","SYS-NYT"},0)),"REFERENCE PROBLEM",IF(ISNA(MATCH(C1602,ItemName,0)),"ITEM NOT IN LIST",IF(OR(NOT(ISNUMBER(D1602)),D1602&lt;=0),"QTY PROBLEM","OK"))))))))</f>
        <v>OK</v>
      </c>
    </row>
    <row r="1603" spans="1:10" x14ac:dyDescent="0.25">
      <c r="A1603" s="25">
        <v>46294</v>
      </c>
      <c r="B1603" s="15" t="s">
        <v>2616</v>
      </c>
      <c r="C1603" s="15" t="s">
        <v>1241</v>
      </c>
      <c r="D1603" s="16">
        <v>11</v>
      </c>
      <c r="E1603" s="18">
        <f t="shared" si="115"/>
        <v>5</v>
      </c>
      <c r="F1603" s="18">
        <f t="shared" si="118"/>
        <v>55</v>
      </c>
      <c r="G1603" s="18">
        <f t="shared" si="116"/>
        <v>3.2625000000000002</v>
      </c>
      <c r="H1603" s="18">
        <f t="shared" si="117"/>
        <v>19.112499999999997</v>
      </c>
      <c r="J1603" t="str">
        <f ca="1">IF(C1603="","",IF(A1603="","NO DATE",IF(NOT(ISNUMBER(A1603)),"DATE IS TEXT",IF(A1603&lt;&gt;INT(A1603),"DATE HAS TIME",IF(OR(A1603&lt;DATE(2026,9,16),A1603&gt;TODAY()),"DATE OUT OF RANGE",IF(ISNA(MATCH(B1603,{"SA-DAY","SA-NYT","SYS-DAY","SYS-NYT"},0)),"REFERENCE PROBLEM",IF(ISNA(MATCH(C1603,ItemName,0)),"ITEM NOT IN LIST",IF(OR(NOT(ISNUMBER(D1603)),D1603&lt;=0),"QTY PROBLEM","OK"))))))))</f>
        <v>OK</v>
      </c>
    </row>
    <row r="1604" spans="1:10" x14ac:dyDescent="0.25">
      <c r="A1604" s="25">
        <v>46294</v>
      </c>
      <c r="B1604" s="15" t="s">
        <v>2616</v>
      </c>
      <c r="C1604" s="15" t="s">
        <v>2504</v>
      </c>
      <c r="D1604" s="16">
        <v>2</v>
      </c>
      <c r="E1604" s="18">
        <f t="shared" si="115"/>
        <v>10</v>
      </c>
      <c r="F1604" s="18">
        <f t="shared" si="118"/>
        <v>20</v>
      </c>
      <c r="G1604" s="18">
        <f t="shared" si="116"/>
        <v>0</v>
      </c>
      <c r="H1604" s="18">
        <f t="shared" si="117"/>
        <v>20</v>
      </c>
      <c r="J1604" t="str">
        <f ca="1">IF(C1604="","",IF(A1604="","NO DATE",IF(NOT(ISNUMBER(A1604)),"DATE IS TEXT",IF(A1604&lt;&gt;INT(A1604),"DATE HAS TIME",IF(OR(A1604&lt;DATE(2026,9,16),A1604&gt;TODAY()),"DATE OUT OF RANGE",IF(ISNA(MATCH(B1604,{"SA-DAY","SA-NYT","SYS-DAY","SYS-NYT"},0)),"REFERENCE PROBLEM",IF(ISNA(MATCH(C1604,ItemName,0)),"ITEM NOT IN LIST",IF(OR(NOT(ISNUMBER(D1604)),D1604&lt;=0),"QTY PROBLEM","OK"))))))))</f>
        <v>OK</v>
      </c>
    </row>
    <row r="1605" spans="1:10" x14ac:dyDescent="0.25">
      <c r="A1605" s="25">
        <v>46294</v>
      </c>
      <c r="B1605" s="15" t="s">
        <v>2616</v>
      </c>
      <c r="C1605" s="15" t="s">
        <v>2508</v>
      </c>
      <c r="D1605" s="16">
        <v>4</v>
      </c>
      <c r="E1605" s="18">
        <f t="shared" si="115"/>
        <v>10</v>
      </c>
      <c r="F1605" s="18">
        <f t="shared" si="118"/>
        <v>40</v>
      </c>
      <c r="G1605" s="18">
        <f t="shared" si="116"/>
        <v>0</v>
      </c>
      <c r="H1605" s="18">
        <f t="shared" si="117"/>
        <v>40</v>
      </c>
      <c r="J1605" t="str">
        <f ca="1">IF(C1605="","",IF(A1605="","NO DATE",IF(NOT(ISNUMBER(A1605)),"DATE IS TEXT",IF(A1605&lt;&gt;INT(A1605),"DATE HAS TIME",IF(OR(A1605&lt;DATE(2026,9,16),A1605&gt;TODAY()),"DATE OUT OF RANGE",IF(ISNA(MATCH(B1605,{"SA-DAY","SA-NYT","SYS-DAY","SYS-NYT"},0)),"REFERENCE PROBLEM",IF(ISNA(MATCH(C1605,ItemName,0)),"ITEM NOT IN LIST",IF(OR(NOT(ISNUMBER(D1605)),D1605&lt;=0),"QTY PROBLEM","OK"))))))))</f>
        <v>OK</v>
      </c>
    </row>
    <row r="1606" spans="1:10" x14ac:dyDescent="0.25">
      <c r="A1606" s="25">
        <v>46294</v>
      </c>
      <c r="B1606" s="15" t="s">
        <v>2616</v>
      </c>
      <c r="C1606" s="15" t="s">
        <v>2210</v>
      </c>
      <c r="D1606" s="16">
        <v>1</v>
      </c>
      <c r="E1606" s="18">
        <f t="shared" si="115"/>
        <v>30</v>
      </c>
      <c r="F1606" s="18">
        <f t="shared" si="118"/>
        <v>30</v>
      </c>
      <c r="G1606" s="18">
        <f t="shared" si="116"/>
        <v>19.567499999999999</v>
      </c>
      <c r="H1606" s="18">
        <f t="shared" si="117"/>
        <v>10.432500000000001</v>
      </c>
      <c r="J1606" t="str">
        <f ca="1">IF(C1606="","",IF(A1606="","NO DATE",IF(NOT(ISNUMBER(A1606)),"DATE IS TEXT",IF(A1606&lt;&gt;INT(A1606),"DATE HAS TIME",IF(OR(A1606&lt;DATE(2026,9,16),A1606&gt;TODAY()),"DATE OUT OF RANGE",IF(ISNA(MATCH(B1606,{"SA-DAY","SA-NYT","SYS-DAY","SYS-NYT"},0)),"REFERENCE PROBLEM",IF(ISNA(MATCH(C1606,ItemName,0)),"ITEM NOT IN LIST",IF(OR(NOT(ISNUMBER(D1606)),D1606&lt;=0),"QTY PROBLEM","OK"))))))))</f>
        <v>OK</v>
      </c>
    </row>
    <row r="1607" spans="1:10" x14ac:dyDescent="0.25">
      <c r="A1607" s="25">
        <v>46294</v>
      </c>
      <c r="B1607" s="15" t="s">
        <v>2616</v>
      </c>
      <c r="C1607" s="15" t="s">
        <v>840</v>
      </c>
      <c r="D1607" s="16">
        <v>2</v>
      </c>
      <c r="E1607" s="18">
        <f t="shared" si="115"/>
        <v>30</v>
      </c>
      <c r="F1607" s="18">
        <f t="shared" si="118"/>
        <v>60</v>
      </c>
      <c r="G1607" s="18">
        <f t="shared" si="116"/>
        <v>16.784000000000002</v>
      </c>
      <c r="H1607" s="18">
        <f t="shared" si="117"/>
        <v>26.431999999999995</v>
      </c>
      <c r="J1607" t="str">
        <f ca="1">IF(C1607="","",IF(A1607="","NO DATE",IF(NOT(ISNUMBER(A1607)),"DATE IS TEXT",IF(A1607&lt;&gt;INT(A1607),"DATE HAS TIME",IF(OR(A1607&lt;DATE(2026,9,16),A1607&gt;TODAY()),"DATE OUT OF RANGE",IF(ISNA(MATCH(B1607,{"SA-DAY","SA-NYT","SYS-DAY","SYS-NYT"},0)),"REFERENCE PROBLEM",IF(ISNA(MATCH(C1607,ItemName,0)),"ITEM NOT IN LIST",IF(OR(NOT(ISNUMBER(D1607)),D1607&lt;=0),"QTY PROBLEM","OK"))))))))</f>
        <v>OK</v>
      </c>
    </row>
    <row r="1608" spans="1:10" x14ac:dyDescent="0.25">
      <c r="A1608" s="25">
        <v>46294</v>
      </c>
      <c r="B1608" s="15" t="s">
        <v>2616</v>
      </c>
      <c r="C1608" s="15" t="s">
        <v>1845</v>
      </c>
      <c r="D1608" s="16">
        <v>1</v>
      </c>
      <c r="E1608" s="18">
        <f t="shared" si="115"/>
        <v>25</v>
      </c>
      <c r="F1608" s="18">
        <f t="shared" si="118"/>
        <v>25</v>
      </c>
      <c r="G1608" s="18">
        <f t="shared" si="116"/>
        <v>16.305</v>
      </c>
      <c r="H1608" s="18">
        <f t="shared" si="117"/>
        <v>8.6950000000000003</v>
      </c>
      <c r="J1608" t="str">
        <f ca="1">IF(C1608="","",IF(A1608="","NO DATE",IF(NOT(ISNUMBER(A1608)),"DATE IS TEXT",IF(A1608&lt;&gt;INT(A1608),"DATE HAS TIME",IF(OR(A1608&lt;DATE(2026,9,16),A1608&gt;TODAY()),"DATE OUT OF RANGE",IF(ISNA(MATCH(B1608,{"SA-DAY","SA-NYT","SYS-DAY","SYS-NYT"},0)),"REFERENCE PROBLEM",IF(ISNA(MATCH(C1608,ItemName,0)),"ITEM NOT IN LIST",IF(OR(NOT(ISNUMBER(D1608)),D1608&lt;=0),"QTY PROBLEM","OK"))))))))</f>
        <v>OK</v>
      </c>
    </row>
    <row r="1609" spans="1:10" x14ac:dyDescent="0.25">
      <c r="A1609" s="25">
        <v>46294</v>
      </c>
      <c r="B1609" s="15" t="s">
        <v>2616</v>
      </c>
      <c r="C1609" s="15" t="s">
        <v>681</v>
      </c>
      <c r="D1609" s="16">
        <v>2</v>
      </c>
      <c r="E1609" s="18">
        <f t="shared" si="115"/>
        <v>35</v>
      </c>
      <c r="F1609" s="18">
        <f t="shared" si="118"/>
        <v>70</v>
      </c>
      <c r="G1609" s="18">
        <f t="shared" si="116"/>
        <v>22.400000000000002</v>
      </c>
      <c r="H1609" s="18">
        <f t="shared" si="117"/>
        <v>25.199999999999996</v>
      </c>
      <c r="J1609" t="str">
        <f ca="1">IF(C1609="","",IF(A1609="","NO DATE",IF(NOT(ISNUMBER(A1609)),"DATE IS TEXT",IF(A1609&lt;&gt;INT(A1609),"DATE HAS TIME",IF(OR(A1609&lt;DATE(2026,9,16),A1609&gt;TODAY()),"DATE OUT OF RANGE",IF(ISNA(MATCH(B1609,{"SA-DAY","SA-NYT","SYS-DAY","SYS-NYT"},0)),"REFERENCE PROBLEM",IF(ISNA(MATCH(C1609,ItemName,0)),"ITEM NOT IN LIST",IF(OR(NOT(ISNUMBER(D1609)),D1609&lt;=0),"QTY PROBLEM","OK"))))))))</f>
        <v>OK</v>
      </c>
    </row>
    <row r="1610" spans="1:10" x14ac:dyDescent="0.25">
      <c r="A1610" s="25">
        <v>46294</v>
      </c>
      <c r="B1610" s="15" t="s">
        <v>2616</v>
      </c>
      <c r="C1610" s="15" t="s">
        <v>2392</v>
      </c>
      <c r="D1610" s="16">
        <v>1</v>
      </c>
      <c r="E1610" s="18">
        <f t="shared" si="115"/>
        <v>50</v>
      </c>
      <c r="F1610" s="18">
        <f t="shared" si="118"/>
        <v>50</v>
      </c>
      <c r="G1610" s="18">
        <f t="shared" si="116"/>
        <v>24.266666666666666</v>
      </c>
      <c r="H1610" s="18">
        <f t="shared" si="117"/>
        <v>25.733333333333334</v>
      </c>
      <c r="J1610" t="str">
        <f ca="1">IF(C1610="","",IF(A1610="","NO DATE",IF(NOT(ISNUMBER(A1610)),"DATE IS TEXT",IF(A1610&lt;&gt;INT(A1610),"DATE HAS TIME",IF(OR(A1610&lt;DATE(2026,9,16),A1610&gt;TODAY()),"DATE OUT OF RANGE",IF(ISNA(MATCH(B1610,{"SA-DAY","SA-NYT","SYS-DAY","SYS-NYT"},0)),"REFERENCE PROBLEM",IF(ISNA(MATCH(C1610,ItemName,0)),"ITEM NOT IN LIST",IF(OR(NOT(ISNUMBER(D1610)),D1610&lt;=0),"QTY PROBLEM","OK"))))))))</f>
        <v>OK</v>
      </c>
    </row>
    <row r="1611" spans="1:10" x14ac:dyDescent="0.25">
      <c r="A1611" s="25">
        <v>46294</v>
      </c>
      <c r="B1611" s="15" t="s">
        <v>2616</v>
      </c>
      <c r="C1611" s="15" t="s">
        <v>683</v>
      </c>
      <c r="D1611" s="16">
        <v>1</v>
      </c>
      <c r="E1611" s="18">
        <f t="shared" si="115"/>
        <v>35</v>
      </c>
      <c r="F1611" s="18">
        <f t="shared" si="118"/>
        <v>35</v>
      </c>
      <c r="G1611" s="18">
        <f t="shared" si="116"/>
        <v>24.64</v>
      </c>
      <c r="H1611" s="18">
        <f t="shared" si="117"/>
        <v>10.36</v>
      </c>
      <c r="J1611" t="str">
        <f ca="1">IF(C1611="","",IF(A1611="","NO DATE",IF(NOT(ISNUMBER(A1611)),"DATE IS TEXT",IF(A1611&lt;&gt;INT(A1611),"DATE HAS TIME",IF(OR(A1611&lt;DATE(2026,9,16),A1611&gt;TODAY()),"DATE OUT OF RANGE",IF(ISNA(MATCH(B1611,{"SA-DAY","SA-NYT","SYS-DAY","SYS-NYT"},0)),"REFERENCE PROBLEM",IF(ISNA(MATCH(C1611,ItemName,0)),"ITEM NOT IN LIST",IF(OR(NOT(ISNUMBER(D1611)),D1611&lt;=0),"QTY PROBLEM","OK"))))))))</f>
        <v>OK</v>
      </c>
    </row>
    <row r="1612" spans="1:10" x14ac:dyDescent="0.25">
      <c r="A1612" s="25">
        <v>46294</v>
      </c>
      <c r="B1612" s="15" t="s">
        <v>2616</v>
      </c>
      <c r="C1612" s="15" t="s">
        <v>804</v>
      </c>
      <c r="D1612" s="16">
        <v>1</v>
      </c>
      <c r="E1612" s="18">
        <f t="shared" si="115"/>
        <v>12</v>
      </c>
      <c r="F1612" s="18">
        <f t="shared" si="118"/>
        <v>12</v>
      </c>
      <c r="G1612" s="18">
        <f t="shared" si="116"/>
        <v>0.4</v>
      </c>
      <c r="H1612" s="18">
        <f t="shared" si="117"/>
        <v>11.6</v>
      </c>
      <c r="J1612" t="str">
        <f ca="1">IF(C1612="","",IF(A1612="","NO DATE",IF(NOT(ISNUMBER(A1612)),"DATE IS TEXT",IF(A1612&lt;&gt;INT(A1612),"DATE HAS TIME",IF(OR(A1612&lt;DATE(2026,9,16),A1612&gt;TODAY()),"DATE OUT OF RANGE",IF(ISNA(MATCH(B1612,{"SA-DAY","SA-NYT","SYS-DAY","SYS-NYT"},0)),"REFERENCE PROBLEM",IF(ISNA(MATCH(C1612,ItemName,0)),"ITEM NOT IN LIST",IF(OR(NOT(ISNUMBER(D1612)),D1612&lt;=0),"QTY PROBLEM","OK"))))))))</f>
        <v>OK</v>
      </c>
    </row>
    <row r="1613" spans="1:10" x14ac:dyDescent="0.25">
      <c r="A1613" s="25">
        <v>46294</v>
      </c>
      <c r="B1613" s="15" t="s">
        <v>2616</v>
      </c>
      <c r="C1613" s="15" t="s">
        <v>800</v>
      </c>
      <c r="D1613" s="16">
        <v>2</v>
      </c>
      <c r="E1613" s="18">
        <f t="shared" si="115"/>
        <v>12</v>
      </c>
      <c r="F1613" s="18">
        <f t="shared" si="118"/>
        <v>24</v>
      </c>
      <c r="G1613" s="18">
        <f t="shared" si="116"/>
        <v>6</v>
      </c>
      <c r="H1613" s="18">
        <f t="shared" si="117"/>
        <v>12</v>
      </c>
      <c r="J1613" t="str">
        <f ca="1">IF(C1613="","",IF(A1613="","NO DATE",IF(NOT(ISNUMBER(A1613)),"DATE IS TEXT",IF(A1613&lt;&gt;INT(A1613),"DATE HAS TIME",IF(OR(A1613&lt;DATE(2026,9,16),A1613&gt;TODAY()),"DATE OUT OF RANGE",IF(ISNA(MATCH(B1613,{"SA-DAY","SA-NYT","SYS-DAY","SYS-NYT"},0)),"REFERENCE PROBLEM",IF(ISNA(MATCH(C1613,ItemName,0)),"ITEM NOT IN LIST",IF(OR(NOT(ISNUMBER(D1613)),D1613&lt;=0),"QTY PROBLEM","OK"))))))))</f>
        <v>OK</v>
      </c>
    </row>
    <row r="1614" spans="1:10" x14ac:dyDescent="0.25">
      <c r="A1614" s="25">
        <v>46294</v>
      </c>
      <c r="B1614" s="15" t="s">
        <v>2616</v>
      </c>
      <c r="C1614" s="15" t="s">
        <v>227</v>
      </c>
      <c r="D1614" s="16">
        <v>1</v>
      </c>
      <c r="E1614" s="18">
        <f t="shared" si="115"/>
        <v>50</v>
      </c>
      <c r="F1614" s="18">
        <f t="shared" si="118"/>
        <v>50</v>
      </c>
      <c r="G1614" s="18">
        <f t="shared" si="116"/>
        <v>32.61</v>
      </c>
      <c r="H1614" s="18">
        <f t="shared" si="117"/>
        <v>17.39</v>
      </c>
      <c r="J1614" t="str">
        <f ca="1">IF(C1614="","",IF(A1614="","NO DATE",IF(NOT(ISNUMBER(A1614)),"DATE IS TEXT",IF(A1614&lt;&gt;INT(A1614),"DATE HAS TIME",IF(OR(A1614&lt;DATE(2026,9,16),A1614&gt;TODAY()),"DATE OUT OF RANGE",IF(ISNA(MATCH(B1614,{"SA-DAY","SA-NYT","SYS-DAY","SYS-NYT"},0)),"REFERENCE PROBLEM",IF(ISNA(MATCH(C1614,ItemName,0)),"ITEM NOT IN LIST",IF(OR(NOT(ISNUMBER(D1614)),D1614&lt;=0),"QTY PROBLEM","OK"))))))))</f>
        <v>OK</v>
      </c>
    </row>
    <row r="1615" spans="1:10" x14ac:dyDescent="0.25">
      <c r="A1615" s="25">
        <v>46294</v>
      </c>
      <c r="B1615" s="15" t="s">
        <v>2616</v>
      </c>
      <c r="C1615" s="15" t="s">
        <v>128</v>
      </c>
      <c r="D1615" s="16">
        <v>2</v>
      </c>
      <c r="E1615" s="18">
        <f t="shared" si="115"/>
        <v>7</v>
      </c>
      <c r="F1615" s="18">
        <f t="shared" si="118"/>
        <v>14</v>
      </c>
      <c r="G1615" s="18">
        <f t="shared" si="116"/>
        <v>4.5674999999999999</v>
      </c>
      <c r="H1615" s="18">
        <f t="shared" si="117"/>
        <v>4.8650000000000002</v>
      </c>
      <c r="J1615" t="str">
        <f ca="1">IF(C1615="","",IF(A1615="","NO DATE",IF(NOT(ISNUMBER(A1615)),"DATE IS TEXT",IF(A1615&lt;&gt;INT(A1615),"DATE HAS TIME",IF(OR(A1615&lt;DATE(2026,9,16),A1615&gt;TODAY()),"DATE OUT OF RANGE",IF(ISNA(MATCH(B1615,{"SA-DAY","SA-NYT","SYS-DAY","SYS-NYT"},0)),"REFERENCE PROBLEM",IF(ISNA(MATCH(C1615,ItemName,0)),"ITEM NOT IN LIST",IF(OR(NOT(ISNUMBER(D1615)),D1615&lt;=0),"QTY PROBLEM","OK"))))))))</f>
        <v>OK</v>
      </c>
    </row>
    <row r="1616" spans="1:10" x14ac:dyDescent="0.25">
      <c r="A1616" s="25">
        <v>46294</v>
      </c>
      <c r="B1616" s="15" t="s">
        <v>2616</v>
      </c>
      <c r="C1616" s="15" t="s">
        <v>713</v>
      </c>
      <c r="D1616" s="16">
        <v>1</v>
      </c>
      <c r="E1616" s="18">
        <f t="shared" si="115"/>
        <v>20</v>
      </c>
      <c r="F1616" s="18">
        <f t="shared" si="118"/>
        <v>20</v>
      </c>
      <c r="G1616" s="18">
        <f t="shared" si="116"/>
        <v>13.0425</v>
      </c>
      <c r="H1616" s="18">
        <f t="shared" si="117"/>
        <v>6.9574999999999996</v>
      </c>
      <c r="J1616" t="str">
        <f ca="1">IF(C1616="","",IF(A1616="","NO DATE",IF(NOT(ISNUMBER(A1616)),"DATE IS TEXT",IF(A1616&lt;&gt;INT(A1616),"DATE HAS TIME",IF(OR(A1616&lt;DATE(2026,9,16),A1616&gt;TODAY()),"DATE OUT OF RANGE",IF(ISNA(MATCH(B1616,{"SA-DAY","SA-NYT","SYS-DAY","SYS-NYT"},0)),"REFERENCE PROBLEM",IF(ISNA(MATCH(C1616,ItemName,0)),"ITEM NOT IN LIST",IF(OR(NOT(ISNUMBER(D1616)),D1616&lt;=0),"QTY PROBLEM","OK"))))))))</f>
        <v>OK</v>
      </c>
    </row>
    <row r="1617" spans="1:10" x14ac:dyDescent="0.25">
      <c r="A1617" s="25">
        <v>46294</v>
      </c>
      <c r="B1617" s="15" t="s">
        <v>2616</v>
      </c>
      <c r="C1617" s="15" t="s">
        <v>239</v>
      </c>
      <c r="D1617" s="16">
        <v>18</v>
      </c>
      <c r="E1617" s="18">
        <f t="shared" si="115"/>
        <v>7</v>
      </c>
      <c r="F1617" s="18">
        <f t="shared" si="118"/>
        <v>126</v>
      </c>
      <c r="G1617" s="18">
        <f t="shared" si="116"/>
        <v>3.1066666666666674</v>
      </c>
      <c r="H1617" s="18">
        <f t="shared" si="117"/>
        <v>70.079999999999984</v>
      </c>
      <c r="J1617" t="str">
        <f ca="1">IF(C1617="","",IF(A1617="","NO DATE",IF(NOT(ISNUMBER(A1617)),"DATE IS TEXT",IF(A1617&lt;&gt;INT(A1617),"DATE HAS TIME",IF(OR(A1617&lt;DATE(2026,9,16),A1617&gt;TODAY()),"DATE OUT OF RANGE",IF(ISNA(MATCH(B1617,{"SA-DAY","SA-NYT","SYS-DAY","SYS-NYT"},0)),"REFERENCE PROBLEM",IF(ISNA(MATCH(C1617,ItemName,0)),"ITEM NOT IN LIST",IF(OR(NOT(ISNUMBER(D1617)),D1617&lt;=0),"QTY PROBLEM","OK"))))))))</f>
        <v>OK</v>
      </c>
    </row>
    <row r="1618" spans="1:10" x14ac:dyDescent="0.25">
      <c r="A1618" s="25">
        <v>46294</v>
      </c>
      <c r="B1618" s="15" t="s">
        <v>2616</v>
      </c>
      <c r="C1618" s="15" t="s">
        <v>1569</v>
      </c>
      <c r="D1618" s="16">
        <v>4</v>
      </c>
      <c r="E1618" s="18">
        <f t="shared" si="115"/>
        <v>20</v>
      </c>
      <c r="F1618" s="18">
        <f t="shared" si="118"/>
        <v>80</v>
      </c>
      <c r="G1618" s="18">
        <f t="shared" si="116"/>
        <v>13.106666666666667</v>
      </c>
      <c r="H1618" s="18">
        <f t="shared" si="117"/>
        <v>27.573333333333331</v>
      </c>
      <c r="J1618" t="str">
        <f ca="1">IF(C1618="","",IF(A1618="","NO DATE",IF(NOT(ISNUMBER(A1618)),"DATE IS TEXT",IF(A1618&lt;&gt;INT(A1618),"DATE HAS TIME",IF(OR(A1618&lt;DATE(2026,9,16),A1618&gt;TODAY()),"DATE OUT OF RANGE",IF(ISNA(MATCH(B1618,{"SA-DAY","SA-NYT","SYS-DAY","SYS-NYT"},0)),"REFERENCE PROBLEM",IF(ISNA(MATCH(C1618,ItemName,0)),"ITEM NOT IN LIST",IF(OR(NOT(ISNUMBER(D1618)),D1618&lt;=0),"QTY PROBLEM","OK"))))))))</f>
        <v>OK</v>
      </c>
    </row>
    <row r="1619" spans="1:10" x14ac:dyDescent="0.25">
      <c r="A1619" s="25">
        <v>46294</v>
      </c>
      <c r="B1619" s="15" t="s">
        <v>2616</v>
      </c>
      <c r="C1619" s="15" t="s">
        <v>1561</v>
      </c>
      <c r="D1619" s="16">
        <v>1</v>
      </c>
      <c r="E1619" s="18">
        <f t="shared" si="115"/>
        <v>20</v>
      </c>
      <c r="F1619" s="18">
        <f t="shared" si="118"/>
        <v>20</v>
      </c>
      <c r="G1619" s="18">
        <f t="shared" si="116"/>
        <v>13.106666666666667</v>
      </c>
      <c r="H1619" s="18">
        <f t="shared" si="117"/>
        <v>6.8933333333333326</v>
      </c>
      <c r="J1619" t="str">
        <f ca="1">IF(C1619="","",IF(A1619="","NO DATE",IF(NOT(ISNUMBER(A1619)),"DATE IS TEXT",IF(A1619&lt;&gt;INT(A1619),"DATE HAS TIME",IF(OR(A1619&lt;DATE(2026,9,16),A1619&gt;TODAY()),"DATE OUT OF RANGE",IF(ISNA(MATCH(B1619,{"SA-DAY","SA-NYT","SYS-DAY","SYS-NYT"},0)),"REFERENCE PROBLEM",IF(ISNA(MATCH(C1619,ItemName,0)),"ITEM NOT IN LIST",IF(OR(NOT(ISNUMBER(D1619)),D1619&lt;=0),"QTY PROBLEM","OK"))))))))</f>
        <v>OK</v>
      </c>
    </row>
    <row r="1620" spans="1:10" x14ac:dyDescent="0.25">
      <c r="A1620" s="25">
        <v>46294</v>
      </c>
      <c r="B1620" s="15" t="s">
        <v>2616</v>
      </c>
      <c r="C1620" s="15" t="s">
        <v>887</v>
      </c>
      <c r="D1620" s="16">
        <v>3</v>
      </c>
      <c r="E1620" s="18">
        <f t="shared" si="115"/>
        <v>20</v>
      </c>
      <c r="F1620" s="18">
        <f t="shared" si="118"/>
        <v>60</v>
      </c>
      <c r="G1620" s="18">
        <f t="shared" si="116"/>
        <v>8.7999999999999989</v>
      </c>
      <c r="H1620" s="18">
        <f t="shared" si="117"/>
        <v>33.6</v>
      </c>
      <c r="J1620" t="str">
        <f ca="1">IF(C1620="","",IF(A1620="","NO DATE",IF(NOT(ISNUMBER(A1620)),"DATE IS TEXT",IF(A1620&lt;&gt;INT(A1620),"DATE HAS TIME",IF(OR(A1620&lt;DATE(2026,9,16),A1620&gt;TODAY()),"DATE OUT OF RANGE",IF(ISNA(MATCH(B1620,{"SA-DAY","SA-NYT","SYS-DAY","SYS-NYT"},0)),"REFERENCE PROBLEM",IF(ISNA(MATCH(C1620,ItemName,0)),"ITEM NOT IN LIST",IF(OR(NOT(ISNUMBER(D1620)),D1620&lt;=0),"QTY PROBLEM","OK"))))))))</f>
        <v>OK</v>
      </c>
    </row>
    <row r="1621" spans="1:10" x14ac:dyDescent="0.25">
      <c r="A1621" s="25">
        <v>46294</v>
      </c>
      <c r="B1621" s="15" t="s">
        <v>2616</v>
      </c>
      <c r="C1621" s="15" t="s">
        <v>323</v>
      </c>
      <c r="D1621" s="16">
        <v>1</v>
      </c>
      <c r="E1621" s="18">
        <f t="shared" si="115"/>
        <v>40</v>
      </c>
      <c r="F1621" s="18">
        <f t="shared" si="118"/>
        <v>40</v>
      </c>
      <c r="G1621" s="18">
        <f t="shared" si="116"/>
        <v>18.559999999999999</v>
      </c>
      <c r="H1621" s="18">
        <f t="shared" si="117"/>
        <v>21.44</v>
      </c>
      <c r="J1621" t="str">
        <f ca="1">IF(C1621="","",IF(A1621="","NO DATE",IF(NOT(ISNUMBER(A1621)),"DATE IS TEXT",IF(A1621&lt;&gt;INT(A1621),"DATE HAS TIME",IF(OR(A1621&lt;DATE(2026,9,16),A1621&gt;TODAY()),"DATE OUT OF RANGE",IF(ISNA(MATCH(B1621,{"SA-DAY","SA-NYT","SYS-DAY","SYS-NYT"},0)),"REFERENCE PROBLEM",IF(ISNA(MATCH(C1621,ItemName,0)),"ITEM NOT IN LIST",IF(OR(NOT(ISNUMBER(D1621)),D1621&lt;=0),"QTY PROBLEM","OK"))))))))</f>
        <v>OK</v>
      </c>
    </row>
    <row r="1622" spans="1:10" x14ac:dyDescent="0.25">
      <c r="A1622" s="25">
        <v>46294</v>
      </c>
      <c r="B1622" s="15" t="s">
        <v>2616</v>
      </c>
      <c r="C1622" s="15" t="s">
        <v>325</v>
      </c>
      <c r="D1622" s="16">
        <v>3</v>
      </c>
      <c r="E1622" s="18">
        <f t="shared" si="115"/>
        <v>40</v>
      </c>
      <c r="F1622" s="18">
        <f t="shared" si="118"/>
        <v>120</v>
      </c>
      <c r="G1622" s="18">
        <f t="shared" si="116"/>
        <v>18.559999999999999</v>
      </c>
      <c r="H1622" s="18">
        <f t="shared" si="117"/>
        <v>64.320000000000007</v>
      </c>
      <c r="J1622" t="str">
        <f ca="1">IF(C1622="","",IF(A1622="","NO DATE",IF(NOT(ISNUMBER(A1622)),"DATE IS TEXT",IF(A1622&lt;&gt;INT(A1622),"DATE HAS TIME",IF(OR(A1622&lt;DATE(2026,9,16),A1622&gt;TODAY()),"DATE OUT OF RANGE",IF(ISNA(MATCH(B1622,{"SA-DAY","SA-NYT","SYS-DAY","SYS-NYT"},0)),"REFERENCE PROBLEM",IF(ISNA(MATCH(C1622,ItemName,0)),"ITEM NOT IN LIST",IF(OR(NOT(ISNUMBER(D1622)),D1622&lt;=0),"QTY PROBLEM","OK"))))))))</f>
        <v>OK</v>
      </c>
    </row>
    <row r="1623" spans="1:10" x14ac:dyDescent="0.25">
      <c r="A1623" s="25">
        <v>46294</v>
      </c>
      <c r="B1623" s="15" t="s">
        <v>2616</v>
      </c>
      <c r="C1623" s="15" t="s">
        <v>604</v>
      </c>
      <c r="D1623" s="16">
        <v>40</v>
      </c>
      <c r="E1623" s="18">
        <f t="shared" si="115"/>
        <v>1</v>
      </c>
      <c r="F1623" s="18">
        <f t="shared" si="118"/>
        <v>40</v>
      </c>
      <c r="G1623" s="18">
        <f t="shared" si="116"/>
        <v>0.65249999999999997</v>
      </c>
      <c r="H1623" s="18">
        <f t="shared" si="117"/>
        <v>13.900000000000002</v>
      </c>
      <c r="J1623" t="str">
        <f ca="1">IF(C1623="","",IF(A1623="","NO DATE",IF(NOT(ISNUMBER(A1623)),"DATE IS TEXT",IF(A1623&lt;&gt;INT(A1623),"DATE HAS TIME",IF(OR(A1623&lt;DATE(2026,9,16),A1623&gt;TODAY()),"DATE OUT OF RANGE",IF(ISNA(MATCH(B1623,{"SA-DAY","SA-NYT","SYS-DAY","SYS-NYT"},0)),"REFERENCE PROBLEM",IF(ISNA(MATCH(C1623,ItemName,0)),"ITEM NOT IN LIST",IF(OR(NOT(ISNUMBER(D1623)),D1623&lt;=0),"QTY PROBLEM","OK"))))))))</f>
        <v>OK</v>
      </c>
    </row>
    <row r="1624" spans="1:10" x14ac:dyDescent="0.25">
      <c r="A1624" s="25">
        <v>46294</v>
      </c>
      <c r="B1624" s="15" t="s">
        <v>2616</v>
      </c>
      <c r="C1624" s="15" t="s">
        <v>816</v>
      </c>
      <c r="D1624" s="16">
        <v>7</v>
      </c>
      <c r="E1624" s="18">
        <f t="shared" si="115"/>
        <v>5</v>
      </c>
      <c r="F1624" s="18">
        <f t="shared" si="118"/>
        <v>35</v>
      </c>
      <c r="G1624" s="18">
        <f t="shared" si="116"/>
        <v>1.1818181818181819</v>
      </c>
      <c r="H1624" s="18">
        <f t="shared" si="117"/>
        <v>26.727272727272727</v>
      </c>
      <c r="J1624" t="str">
        <f ca="1">IF(C1624="","",IF(A1624="","NO DATE",IF(NOT(ISNUMBER(A1624)),"DATE IS TEXT",IF(A1624&lt;&gt;INT(A1624),"DATE HAS TIME",IF(OR(A1624&lt;DATE(2026,9,16),A1624&gt;TODAY()),"DATE OUT OF RANGE",IF(ISNA(MATCH(B1624,{"SA-DAY","SA-NYT","SYS-DAY","SYS-NYT"},0)),"REFERENCE PROBLEM",IF(ISNA(MATCH(C1624,ItemName,0)),"ITEM NOT IN LIST",IF(OR(NOT(ISNUMBER(D1624)),D1624&lt;=0),"QTY PROBLEM","OK"))))))))</f>
        <v>OK</v>
      </c>
    </row>
    <row r="1625" spans="1:10" x14ac:dyDescent="0.25">
      <c r="A1625" s="25">
        <v>46294</v>
      </c>
      <c r="B1625" s="15" t="s">
        <v>2616</v>
      </c>
      <c r="C1625" s="15" t="s">
        <v>2420</v>
      </c>
      <c r="D1625" s="16">
        <v>2</v>
      </c>
      <c r="E1625" s="18">
        <f t="shared" ref="E1625:E1688" si="119">IF($C1625="","",IFERROR(INDEX(ItemPriceCol,MATCH($C1625,ItemName,0)),""))</f>
        <v>15</v>
      </c>
      <c r="F1625" s="18">
        <f t="shared" si="118"/>
        <v>30</v>
      </c>
      <c r="G1625" s="18">
        <f t="shared" ref="G1625:G1688" si="120">IF($C1625="","",IFERROR(INDEX(ItemCostCol,MATCH($C1625,ItemName,0)),""))</f>
        <v>8.3553333333333324</v>
      </c>
      <c r="H1625" s="18">
        <f t="shared" ref="H1625:H1688" si="121">IF(OR($F1625="",$G1625=""),"",$F1625-$D1625*$G1625)</f>
        <v>13.289333333333335</v>
      </c>
      <c r="J1625" t="str">
        <f ca="1">IF(C1625="","",IF(A1625="","NO DATE",IF(NOT(ISNUMBER(A1625)),"DATE IS TEXT",IF(A1625&lt;&gt;INT(A1625),"DATE HAS TIME",IF(OR(A1625&lt;DATE(2026,9,16),A1625&gt;TODAY()),"DATE OUT OF RANGE",IF(ISNA(MATCH(B1625,{"SA-DAY","SA-NYT","SYS-DAY","SYS-NYT"},0)),"REFERENCE PROBLEM",IF(ISNA(MATCH(C1625,ItemName,0)),"ITEM NOT IN LIST",IF(OR(NOT(ISNUMBER(D1625)),D1625&lt;=0),"QTY PROBLEM","OK"))))))))</f>
        <v>OK</v>
      </c>
    </row>
    <row r="1626" spans="1:10" x14ac:dyDescent="0.25">
      <c r="A1626" s="25">
        <v>46294</v>
      </c>
      <c r="B1626" s="15" t="s">
        <v>2617</v>
      </c>
      <c r="C1626" s="15" t="s">
        <v>510</v>
      </c>
      <c r="D1626" s="16">
        <v>2</v>
      </c>
      <c r="E1626" s="18">
        <f t="shared" si="119"/>
        <v>40</v>
      </c>
      <c r="F1626" s="18">
        <f t="shared" si="118"/>
        <v>80</v>
      </c>
      <c r="G1626" s="18">
        <f t="shared" si="120"/>
        <v>26.085000000000001</v>
      </c>
      <c r="H1626" s="18">
        <f t="shared" si="121"/>
        <v>27.83</v>
      </c>
      <c r="J1626" t="str">
        <f ca="1">IF(C1626="","",IF(A1626="","NO DATE",IF(NOT(ISNUMBER(A1626)),"DATE IS TEXT",IF(A1626&lt;&gt;INT(A1626),"DATE HAS TIME",IF(OR(A1626&lt;DATE(2026,9,16),A1626&gt;TODAY()),"DATE OUT OF RANGE",IF(ISNA(MATCH(B1626,{"SA-DAY","SA-NYT","SYS-DAY","SYS-NYT"},0)),"REFERENCE PROBLEM",IF(ISNA(MATCH(C1626,ItemName,0)),"ITEM NOT IN LIST",IF(OR(NOT(ISNUMBER(D1626)),D1626&lt;=0),"QTY PROBLEM","OK"))))))))</f>
        <v>OK</v>
      </c>
    </row>
    <row r="1627" spans="1:10" x14ac:dyDescent="0.25">
      <c r="A1627" s="25">
        <v>46294</v>
      </c>
      <c r="B1627" s="15" t="s">
        <v>2617</v>
      </c>
      <c r="C1627" s="15" t="s">
        <v>877</v>
      </c>
      <c r="D1627" s="16">
        <v>2</v>
      </c>
      <c r="E1627" s="18">
        <f t="shared" si="119"/>
        <v>40</v>
      </c>
      <c r="F1627" s="18">
        <f t="shared" si="118"/>
        <v>80</v>
      </c>
      <c r="G1627" s="18">
        <f t="shared" si="120"/>
        <v>26.085000000000001</v>
      </c>
      <c r="H1627" s="18">
        <f t="shared" si="121"/>
        <v>27.83</v>
      </c>
      <c r="J1627" t="str">
        <f ca="1">IF(C1627="","",IF(A1627="","NO DATE",IF(NOT(ISNUMBER(A1627)),"DATE IS TEXT",IF(A1627&lt;&gt;INT(A1627),"DATE HAS TIME",IF(OR(A1627&lt;DATE(2026,9,16),A1627&gt;TODAY()),"DATE OUT OF RANGE",IF(ISNA(MATCH(B1627,{"SA-DAY","SA-NYT","SYS-DAY","SYS-NYT"},0)),"REFERENCE PROBLEM",IF(ISNA(MATCH(C1627,ItemName,0)),"ITEM NOT IN LIST",IF(OR(NOT(ISNUMBER(D1627)),D1627&lt;=0),"QTY PROBLEM","OK"))))))))</f>
        <v>OK</v>
      </c>
    </row>
    <row r="1628" spans="1:10" x14ac:dyDescent="0.25">
      <c r="A1628" s="25">
        <v>46294</v>
      </c>
      <c r="B1628" s="15" t="s">
        <v>2617</v>
      </c>
      <c r="C1628" s="15" t="s">
        <v>237</v>
      </c>
      <c r="D1628" s="16">
        <v>1</v>
      </c>
      <c r="E1628" s="18">
        <f t="shared" si="119"/>
        <v>35</v>
      </c>
      <c r="F1628" s="18">
        <f t="shared" si="118"/>
        <v>35</v>
      </c>
      <c r="G1628" s="18">
        <f t="shared" si="120"/>
        <v>24.16</v>
      </c>
      <c r="H1628" s="18">
        <f t="shared" si="121"/>
        <v>10.84</v>
      </c>
      <c r="J1628" t="str">
        <f ca="1">IF(C1628="","",IF(A1628="","NO DATE",IF(NOT(ISNUMBER(A1628)),"DATE IS TEXT",IF(A1628&lt;&gt;INT(A1628),"DATE HAS TIME",IF(OR(A1628&lt;DATE(2026,9,16),A1628&gt;TODAY()),"DATE OUT OF RANGE",IF(ISNA(MATCH(B1628,{"SA-DAY","SA-NYT","SYS-DAY","SYS-NYT"},0)),"REFERENCE PROBLEM",IF(ISNA(MATCH(C1628,ItemName,0)),"ITEM NOT IN LIST",IF(OR(NOT(ISNUMBER(D1628)),D1628&lt;=0),"QTY PROBLEM","OK"))))))))</f>
        <v>OK</v>
      </c>
    </row>
    <row r="1629" spans="1:10" x14ac:dyDescent="0.25">
      <c r="A1629" s="25">
        <v>46294</v>
      </c>
      <c r="B1629" s="15" t="s">
        <v>2617</v>
      </c>
      <c r="C1629" s="15" t="s">
        <v>526</v>
      </c>
      <c r="D1629" s="16">
        <v>6</v>
      </c>
      <c r="E1629" s="18">
        <f t="shared" si="119"/>
        <v>15</v>
      </c>
      <c r="F1629" s="18">
        <f t="shared" si="118"/>
        <v>90</v>
      </c>
      <c r="G1629" s="18">
        <f t="shared" si="120"/>
        <v>9.7799999999999994</v>
      </c>
      <c r="H1629" s="18">
        <f t="shared" si="121"/>
        <v>31.320000000000007</v>
      </c>
      <c r="J1629" t="str">
        <f ca="1">IF(C1629="","",IF(A1629="","NO DATE",IF(NOT(ISNUMBER(A1629)),"DATE IS TEXT",IF(A1629&lt;&gt;INT(A1629),"DATE HAS TIME",IF(OR(A1629&lt;DATE(2026,9,16),A1629&gt;TODAY()),"DATE OUT OF RANGE",IF(ISNA(MATCH(B1629,{"SA-DAY","SA-NYT","SYS-DAY","SYS-NYT"},0)),"REFERENCE PROBLEM",IF(ISNA(MATCH(C1629,ItemName,0)),"ITEM NOT IN LIST",IF(OR(NOT(ISNUMBER(D1629)),D1629&lt;=0),"QTY PROBLEM","OK"))))))))</f>
        <v>OK</v>
      </c>
    </row>
    <row r="1630" spans="1:10" x14ac:dyDescent="0.25">
      <c r="A1630" s="25">
        <v>46294</v>
      </c>
      <c r="B1630" s="15" t="s">
        <v>2617</v>
      </c>
      <c r="C1630" s="15" t="s">
        <v>1553</v>
      </c>
      <c r="D1630" s="16">
        <v>1</v>
      </c>
      <c r="E1630" s="18">
        <f t="shared" si="119"/>
        <v>20</v>
      </c>
      <c r="F1630" s="18">
        <f t="shared" si="118"/>
        <v>20</v>
      </c>
      <c r="G1630" s="18">
        <f t="shared" si="120"/>
        <v>13.106666666666667</v>
      </c>
      <c r="H1630" s="18">
        <f t="shared" si="121"/>
        <v>6.8933333333333326</v>
      </c>
      <c r="J1630" t="str">
        <f ca="1">IF(C1630="","",IF(A1630="","NO DATE",IF(NOT(ISNUMBER(A1630)),"DATE IS TEXT",IF(A1630&lt;&gt;INT(A1630),"DATE HAS TIME",IF(OR(A1630&lt;DATE(2026,9,16),A1630&gt;TODAY()),"DATE OUT OF RANGE",IF(ISNA(MATCH(B1630,{"SA-DAY","SA-NYT","SYS-DAY","SYS-NYT"},0)),"REFERENCE PROBLEM",IF(ISNA(MATCH(C1630,ItemName,0)),"ITEM NOT IN LIST",IF(OR(NOT(ISNUMBER(D1630)),D1630&lt;=0),"QTY PROBLEM","OK"))))))))</f>
        <v>OK</v>
      </c>
    </row>
    <row r="1631" spans="1:10" x14ac:dyDescent="0.25">
      <c r="A1631" s="25">
        <v>46294</v>
      </c>
      <c r="B1631" s="15" t="s">
        <v>2617</v>
      </c>
      <c r="C1631" s="15" t="s">
        <v>522</v>
      </c>
      <c r="D1631" s="16">
        <v>3</v>
      </c>
      <c r="E1631" s="18">
        <f t="shared" si="119"/>
        <v>15</v>
      </c>
      <c r="F1631" s="18">
        <f t="shared" si="118"/>
        <v>45</v>
      </c>
      <c r="G1631" s="18">
        <f t="shared" si="120"/>
        <v>9.7799999999999994</v>
      </c>
      <c r="H1631" s="18">
        <f t="shared" si="121"/>
        <v>15.660000000000004</v>
      </c>
      <c r="J1631" t="str">
        <f ca="1">IF(C1631="","",IF(A1631="","NO DATE",IF(NOT(ISNUMBER(A1631)),"DATE IS TEXT",IF(A1631&lt;&gt;INT(A1631),"DATE HAS TIME",IF(OR(A1631&lt;DATE(2026,9,16),A1631&gt;TODAY()),"DATE OUT OF RANGE",IF(ISNA(MATCH(B1631,{"SA-DAY","SA-NYT","SYS-DAY","SYS-NYT"},0)),"REFERENCE PROBLEM",IF(ISNA(MATCH(C1631,ItemName,0)),"ITEM NOT IN LIST",IF(OR(NOT(ISNUMBER(D1631)),D1631&lt;=0),"QTY PROBLEM","OK"))))))))</f>
        <v>OK</v>
      </c>
    </row>
    <row r="1632" spans="1:10" x14ac:dyDescent="0.25">
      <c r="A1632" s="25">
        <v>46294</v>
      </c>
      <c r="B1632" s="15" t="s">
        <v>2617</v>
      </c>
      <c r="C1632" s="15" t="s">
        <v>534</v>
      </c>
      <c r="D1632" s="16">
        <v>1</v>
      </c>
      <c r="E1632" s="18">
        <f t="shared" si="119"/>
        <v>30</v>
      </c>
      <c r="F1632" s="18">
        <f t="shared" si="118"/>
        <v>30</v>
      </c>
      <c r="G1632" s="18">
        <f t="shared" si="120"/>
        <v>19.567499999999999</v>
      </c>
      <c r="H1632" s="18">
        <f t="shared" si="121"/>
        <v>10.432500000000001</v>
      </c>
      <c r="J1632" t="str">
        <f ca="1">IF(C1632="","",IF(A1632="","NO DATE",IF(NOT(ISNUMBER(A1632)),"DATE IS TEXT",IF(A1632&lt;&gt;INT(A1632),"DATE HAS TIME",IF(OR(A1632&lt;DATE(2026,9,16),A1632&gt;TODAY()),"DATE OUT OF RANGE",IF(ISNA(MATCH(B1632,{"SA-DAY","SA-NYT","SYS-DAY","SYS-NYT"},0)),"REFERENCE PROBLEM",IF(ISNA(MATCH(C1632,ItemName,0)),"ITEM NOT IN LIST",IF(OR(NOT(ISNUMBER(D1632)),D1632&lt;=0),"QTY PROBLEM","OK"))))))))</f>
        <v>OK</v>
      </c>
    </row>
    <row r="1633" spans="1:10" x14ac:dyDescent="0.25">
      <c r="A1633" s="25">
        <v>46294</v>
      </c>
      <c r="B1633" s="15" t="s">
        <v>2617</v>
      </c>
      <c r="C1633" s="15" t="s">
        <v>1421</v>
      </c>
      <c r="D1633" s="16">
        <v>1</v>
      </c>
      <c r="E1633" s="18">
        <f t="shared" si="119"/>
        <v>25</v>
      </c>
      <c r="F1633" s="18">
        <f t="shared" si="118"/>
        <v>25</v>
      </c>
      <c r="G1633" s="18">
        <f t="shared" si="120"/>
        <v>18.399999999999999</v>
      </c>
      <c r="H1633" s="18">
        <f t="shared" si="121"/>
        <v>6.6000000000000014</v>
      </c>
      <c r="J1633" t="str">
        <f ca="1">IF(C1633="","",IF(A1633="","NO DATE",IF(NOT(ISNUMBER(A1633)),"DATE IS TEXT",IF(A1633&lt;&gt;INT(A1633),"DATE HAS TIME",IF(OR(A1633&lt;DATE(2026,9,16),A1633&gt;TODAY()),"DATE OUT OF RANGE",IF(ISNA(MATCH(B1633,{"SA-DAY","SA-NYT","SYS-DAY","SYS-NYT"},0)),"REFERENCE PROBLEM",IF(ISNA(MATCH(C1633,ItemName,0)),"ITEM NOT IN LIST",IF(OR(NOT(ISNUMBER(D1633)),D1633&lt;=0),"QTY PROBLEM","OK"))))))))</f>
        <v>OK</v>
      </c>
    </row>
    <row r="1634" spans="1:10" x14ac:dyDescent="0.25">
      <c r="A1634" s="25">
        <v>46294</v>
      </c>
      <c r="B1634" s="15" t="s">
        <v>2617</v>
      </c>
      <c r="C1634" s="15" t="s">
        <v>2504</v>
      </c>
      <c r="D1634" s="16">
        <v>5</v>
      </c>
      <c r="E1634" s="18">
        <f t="shared" si="119"/>
        <v>10</v>
      </c>
      <c r="F1634" s="18">
        <f t="shared" si="118"/>
        <v>50</v>
      </c>
      <c r="G1634" s="18">
        <f t="shared" si="120"/>
        <v>0</v>
      </c>
      <c r="H1634" s="18">
        <f t="shared" si="121"/>
        <v>50</v>
      </c>
      <c r="J1634" t="str">
        <f ca="1">IF(C1634="","",IF(A1634="","NO DATE",IF(NOT(ISNUMBER(A1634)),"DATE IS TEXT",IF(A1634&lt;&gt;INT(A1634),"DATE HAS TIME",IF(OR(A1634&lt;DATE(2026,9,16),A1634&gt;TODAY()),"DATE OUT OF RANGE",IF(ISNA(MATCH(B1634,{"SA-DAY","SA-NYT","SYS-DAY","SYS-NYT"},0)),"REFERENCE PROBLEM",IF(ISNA(MATCH(C1634,ItemName,0)),"ITEM NOT IN LIST",IF(OR(NOT(ISNUMBER(D1634)),D1634&lt;=0),"QTY PROBLEM","OK"))))))))</f>
        <v>OK</v>
      </c>
    </row>
    <row r="1635" spans="1:10" x14ac:dyDescent="0.25">
      <c r="A1635" s="25">
        <v>46294</v>
      </c>
      <c r="B1635" s="15" t="s">
        <v>2617</v>
      </c>
      <c r="C1635" s="15" t="s">
        <v>2508</v>
      </c>
      <c r="D1635" s="16">
        <v>3</v>
      </c>
      <c r="E1635" s="18">
        <f t="shared" si="119"/>
        <v>10</v>
      </c>
      <c r="F1635" s="18">
        <f t="shared" si="118"/>
        <v>30</v>
      </c>
      <c r="G1635" s="18">
        <f t="shared" si="120"/>
        <v>0</v>
      </c>
      <c r="H1635" s="18">
        <f t="shared" si="121"/>
        <v>30</v>
      </c>
      <c r="J1635" t="str">
        <f ca="1">IF(C1635="","",IF(A1635="","NO DATE",IF(NOT(ISNUMBER(A1635)),"DATE IS TEXT",IF(A1635&lt;&gt;INT(A1635),"DATE HAS TIME",IF(OR(A1635&lt;DATE(2026,9,16),A1635&gt;TODAY()),"DATE OUT OF RANGE",IF(ISNA(MATCH(B1635,{"SA-DAY","SA-NYT","SYS-DAY","SYS-NYT"},0)),"REFERENCE PROBLEM",IF(ISNA(MATCH(C1635,ItemName,0)),"ITEM NOT IN LIST",IF(OR(NOT(ISNUMBER(D1635)),D1635&lt;=0),"QTY PROBLEM","OK"))))))))</f>
        <v>OK</v>
      </c>
    </row>
    <row r="1636" spans="1:10" x14ac:dyDescent="0.25">
      <c r="A1636" s="25">
        <v>46294</v>
      </c>
      <c r="B1636" s="15" t="s">
        <v>2617</v>
      </c>
      <c r="C1636" s="15" t="s">
        <v>403</v>
      </c>
      <c r="D1636" s="16">
        <v>1</v>
      </c>
      <c r="E1636" s="18">
        <f t="shared" si="119"/>
        <v>40</v>
      </c>
      <c r="F1636" s="18">
        <f t="shared" si="118"/>
        <v>40</v>
      </c>
      <c r="G1636" s="18">
        <f t="shared" si="120"/>
        <v>26.085000000000001</v>
      </c>
      <c r="H1636" s="18">
        <f t="shared" si="121"/>
        <v>13.914999999999999</v>
      </c>
      <c r="J1636" t="str">
        <f ca="1">IF(C1636="","",IF(A1636="","NO DATE",IF(NOT(ISNUMBER(A1636)),"DATE IS TEXT",IF(A1636&lt;&gt;INT(A1636),"DATE HAS TIME",IF(OR(A1636&lt;DATE(2026,9,16),A1636&gt;TODAY()),"DATE OUT OF RANGE",IF(ISNA(MATCH(B1636,{"SA-DAY","SA-NYT","SYS-DAY","SYS-NYT"},0)),"REFERENCE PROBLEM",IF(ISNA(MATCH(C1636,ItemName,0)),"ITEM NOT IN LIST",IF(OR(NOT(ISNUMBER(D1636)),D1636&lt;=0),"QTY PROBLEM","OK"))))))))</f>
        <v>OK</v>
      </c>
    </row>
    <row r="1637" spans="1:10" x14ac:dyDescent="0.25">
      <c r="A1637" s="25">
        <v>46294</v>
      </c>
      <c r="B1637" s="15" t="s">
        <v>2617</v>
      </c>
      <c r="C1637" s="15" t="s">
        <v>1843</v>
      </c>
      <c r="D1637" s="16">
        <v>1</v>
      </c>
      <c r="E1637" s="18">
        <f t="shared" si="119"/>
        <v>70</v>
      </c>
      <c r="F1637" s="18">
        <f t="shared" ref="F1637:F1700" si="122">IF(OR($D1637="",$E1637=""),"",$D1637*$E1637)</f>
        <v>70</v>
      </c>
      <c r="G1637" s="18">
        <f t="shared" si="120"/>
        <v>45.652500000000003</v>
      </c>
      <c r="H1637" s="18">
        <f t="shared" si="121"/>
        <v>24.347499999999997</v>
      </c>
      <c r="J1637" t="str">
        <f ca="1">IF(C1637="","",IF(A1637="","NO DATE",IF(NOT(ISNUMBER(A1637)),"DATE IS TEXT",IF(A1637&lt;&gt;INT(A1637),"DATE HAS TIME",IF(OR(A1637&lt;DATE(2026,9,16),A1637&gt;TODAY()),"DATE OUT OF RANGE",IF(ISNA(MATCH(B1637,{"SA-DAY","SA-NYT","SYS-DAY","SYS-NYT"},0)),"REFERENCE PROBLEM",IF(ISNA(MATCH(C1637,ItemName,0)),"ITEM NOT IN LIST",IF(OR(NOT(ISNUMBER(D1637)),D1637&lt;=0),"QTY PROBLEM","OK"))))))))</f>
        <v>OK</v>
      </c>
    </row>
    <row r="1638" spans="1:10" x14ac:dyDescent="0.25">
      <c r="A1638" s="25">
        <v>46294</v>
      </c>
      <c r="B1638" s="15" t="s">
        <v>2617</v>
      </c>
      <c r="C1638" s="15" t="s">
        <v>1053</v>
      </c>
      <c r="D1638" s="16">
        <v>2</v>
      </c>
      <c r="E1638" s="18">
        <f t="shared" si="119"/>
        <v>30</v>
      </c>
      <c r="F1638" s="18">
        <f t="shared" si="122"/>
        <v>60</v>
      </c>
      <c r="G1638" s="18">
        <f t="shared" si="120"/>
        <v>12.8</v>
      </c>
      <c r="H1638" s="18">
        <f t="shared" si="121"/>
        <v>34.4</v>
      </c>
      <c r="J1638" t="str">
        <f ca="1">IF(C1638="","",IF(A1638="","NO DATE",IF(NOT(ISNUMBER(A1638)),"DATE IS TEXT",IF(A1638&lt;&gt;INT(A1638),"DATE HAS TIME",IF(OR(A1638&lt;DATE(2026,9,16),A1638&gt;TODAY()),"DATE OUT OF RANGE",IF(ISNA(MATCH(B1638,{"SA-DAY","SA-NYT","SYS-DAY","SYS-NYT"},0)),"REFERENCE PROBLEM",IF(ISNA(MATCH(C1638,ItemName,0)),"ITEM NOT IN LIST",IF(OR(NOT(ISNUMBER(D1638)),D1638&lt;=0),"QTY PROBLEM","OK"))))))))</f>
        <v>OK</v>
      </c>
    </row>
    <row r="1639" spans="1:10" x14ac:dyDescent="0.25">
      <c r="A1639" s="25">
        <v>46294</v>
      </c>
      <c r="B1639" s="15" t="s">
        <v>2617</v>
      </c>
      <c r="C1639" s="15" t="s">
        <v>128</v>
      </c>
      <c r="D1639" s="16">
        <v>6</v>
      </c>
      <c r="E1639" s="18">
        <f t="shared" si="119"/>
        <v>7</v>
      </c>
      <c r="F1639" s="18">
        <f t="shared" si="122"/>
        <v>42</v>
      </c>
      <c r="G1639" s="18">
        <f t="shared" si="120"/>
        <v>4.5674999999999999</v>
      </c>
      <c r="H1639" s="18">
        <f t="shared" si="121"/>
        <v>14.594999999999999</v>
      </c>
      <c r="J1639" t="str">
        <f ca="1">IF(C1639="","",IF(A1639="","NO DATE",IF(NOT(ISNUMBER(A1639)),"DATE IS TEXT",IF(A1639&lt;&gt;INT(A1639),"DATE HAS TIME",IF(OR(A1639&lt;DATE(2026,9,16),A1639&gt;TODAY()),"DATE OUT OF RANGE",IF(ISNA(MATCH(B1639,{"SA-DAY","SA-NYT","SYS-DAY","SYS-NYT"},0)),"REFERENCE PROBLEM",IF(ISNA(MATCH(C1639,ItemName,0)),"ITEM NOT IN LIST",IF(OR(NOT(ISNUMBER(D1639)),D1639&lt;=0),"QTY PROBLEM","OK"))))))))</f>
        <v>OK</v>
      </c>
    </row>
    <row r="1640" spans="1:10" x14ac:dyDescent="0.25">
      <c r="A1640" s="25">
        <v>46294</v>
      </c>
      <c r="B1640" s="15" t="s">
        <v>2617</v>
      </c>
      <c r="C1640" s="15" t="s">
        <v>1561</v>
      </c>
      <c r="D1640" s="16">
        <v>3</v>
      </c>
      <c r="E1640" s="18">
        <f t="shared" si="119"/>
        <v>20</v>
      </c>
      <c r="F1640" s="18">
        <f t="shared" si="122"/>
        <v>60</v>
      </c>
      <c r="G1640" s="18">
        <f t="shared" si="120"/>
        <v>13.106666666666667</v>
      </c>
      <c r="H1640" s="18">
        <f t="shared" si="121"/>
        <v>20.68</v>
      </c>
      <c r="J1640" t="str">
        <f ca="1">IF(C1640="","",IF(A1640="","NO DATE",IF(NOT(ISNUMBER(A1640)),"DATE IS TEXT",IF(A1640&lt;&gt;INT(A1640),"DATE HAS TIME",IF(OR(A1640&lt;DATE(2026,9,16),A1640&gt;TODAY()),"DATE OUT OF RANGE",IF(ISNA(MATCH(B1640,{"SA-DAY","SA-NYT","SYS-DAY","SYS-NYT"},0)),"REFERENCE PROBLEM",IF(ISNA(MATCH(C1640,ItemName,0)),"ITEM NOT IN LIST",IF(OR(NOT(ISNUMBER(D1640)),D1640&lt;=0),"QTY PROBLEM","OK"))))))))</f>
        <v>OK</v>
      </c>
    </row>
    <row r="1641" spans="1:10" x14ac:dyDescent="0.25">
      <c r="A1641" s="25">
        <v>46294</v>
      </c>
      <c r="B1641" s="15" t="s">
        <v>2617</v>
      </c>
      <c r="C1641" s="15" t="s">
        <v>887</v>
      </c>
      <c r="D1641" s="16">
        <v>2</v>
      </c>
      <c r="E1641" s="18">
        <f t="shared" si="119"/>
        <v>20</v>
      </c>
      <c r="F1641" s="18">
        <f t="shared" si="122"/>
        <v>40</v>
      </c>
      <c r="G1641" s="18">
        <f t="shared" si="120"/>
        <v>8.7999999999999989</v>
      </c>
      <c r="H1641" s="18">
        <f t="shared" si="121"/>
        <v>22.400000000000002</v>
      </c>
      <c r="J1641" t="str">
        <f ca="1">IF(C1641="","",IF(A1641="","NO DATE",IF(NOT(ISNUMBER(A1641)),"DATE IS TEXT",IF(A1641&lt;&gt;INT(A1641),"DATE HAS TIME",IF(OR(A1641&lt;DATE(2026,9,16),A1641&gt;TODAY()),"DATE OUT OF RANGE",IF(ISNA(MATCH(B1641,{"SA-DAY","SA-NYT","SYS-DAY","SYS-NYT"},0)),"REFERENCE PROBLEM",IF(ISNA(MATCH(C1641,ItemName,0)),"ITEM NOT IN LIST",IF(OR(NOT(ISNUMBER(D1641)),D1641&lt;=0),"QTY PROBLEM","OK"))))))))</f>
        <v>OK</v>
      </c>
    </row>
    <row r="1642" spans="1:10" x14ac:dyDescent="0.25">
      <c r="A1642" s="25">
        <v>46295</v>
      </c>
      <c r="B1642" s="15" t="s">
        <v>2616</v>
      </c>
      <c r="C1642" s="15" t="s">
        <v>2669</v>
      </c>
      <c r="D1642" s="16">
        <v>5</v>
      </c>
      <c r="E1642" s="18" t="str">
        <f t="shared" si="119"/>
        <v>10</v>
      </c>
      <c r="F1642" s="18">
        <f t="shared" si="122"/>
        <v>50</v>
      </c>
      <c r="G1642" s="18">
        <f t="shared" si="120"/>
        <v>3.0666666666666669</v>
      </c>
      <c r="H1642" s="18">
        <f t="shared" si="121"/>
        <v>34.666666666666664</v>
      </c>
      <c r="J1642" t="str">
        <f ca="1">IF(C1642="","",IF(A1642="","NO DATE",IF(NOT(ISNUMBER(A1642)),"DATE IS TEXT",IF(A1642&lt;&gt;INT(A1642),"DATE HAS TIME",IF(OR(A1642&lt;DATE(2026,9,16),A1642&gt;TODAY()),"DATE OUT OF RANGE",IF(ISNA(MATCH(B1642,{"SA-DAY","SA-NYT","SYS-DAY","SYS-NYT"},0)),"REFERENCE PROBLEM",IF(ISNA(MATCH(C1642,ItemName,0)),"ITEM NOT IN LIST",IF(OR(NOT(ISNUMBER(D1642)),D1642&lt;=0),"QTY PROBLEM","OK"))))))))</f>
        <v>OK</v>
      </c>
    </row>
    <row r="1643" spans="1:10" x14ac:dyDescent="0.25">
      <c r="A1643" s="25">
        <v>46295</v>
      </c>
      <c r="B1643" s="15" t="s">
        <v>2616</v>
      </c>
      <c r="C1643" s="15" t="s">
        <v>427</v>
      </c>
      <c r="D1643" s="16">
        <v>2</v>
      </c>
      <c r="E1643" s="18">
        <f t="shared" si="119"/>
        <v>25</v>
      </c>
      <c r="F1643" s="18">
        <f t="shared" si="122"/>
        <v>50</v>
      </c>
      <c r="G1643" s="18">
        <f t="shared" si="120"/>
        <v>17.306666666666665</v>
      </c>
      <c r="H1643" s="18">
        <f t="shared" si="121"/>
        <v>15.38666666666667</v>
      </c>
      <c r="J1643" t="str">
        <f ca="1">IF(C1643="","",IF(A1643="","NO DATE",IF(NOT(ISNUMBER(A1643)),"DATE IS TEXT",IF(A1643&lt;&gt;INT(A1643),"DATE HAS TIME",IF(OR(A1643&lt;DATE(2026,9,16),A1643&gt;TODAY()),"DATE OUT OF RANGE",IF(ISNA(MATCH(B1643,{"SA-DAY","SA-NYT","SYS-DAY","SYS-NYT"},0)),"REFERENCE PROBLEM",IF(ISNA(MATCH(C1643,ItemName,0)),"ITEM NOT IN LIST",IF(OR(NOT(ISNUMBER(D1643)),D1643&lt;=0),"QTY PROBLEM","OK"))))))))</f>
        <v>OK</v>
      </c>
    </row>
    <row r="1644" spans="1:10" x14ac:dyDescent="0.25">
      <c r="A1644" s="25">
        <v>46295</v>
      </c>
      <c r="B1644" s="15" t="s">
        <v>2616</v>
      </c>
      <c r="C1644" s="15" t="s">
        <v>2088</v>
      </c>
      <c r="D1644" s="16">
        <v>2</v>
      </c>
      <c r="E1644" s="18">
        <f t="shared" si="119"/>
        <v>8</v>
      </c>
      <c r="F1644" s="18">
        <f t="shared" si="122"/>
        <v>16</v>
      </c>
      <c r="G1644" s="18">
        <f t="shared" si="120"/>
        <v>4.3968888888888893</v>
      </c>
      <c r="H1644" s="18">
        <f t="shared" si="121"/>
        <v>7.2062222222222214</v>
      </c>
      <c r="J1644" t="str">
        <f ca="1">IF(C1644="","",IF(A1644="","NO DATE",IF(NOT(ISNUMBER(A1644)),"DATE IS TEXT",IF(A1644&lt;&gt;INT(A1644),"DATE HAS TIME",IF(OR(A1644&lt;DATE(2026,9,16),A1644&gt;TODAY()),"DATE OUT OF RANGE",IF(ISNA(MATCH(B1644,{"SA-DAY","SA-NYT","SYS-DAY","SYS-NYT"},0)),"REFERENCE PROBLEM",IF(ISNA(MATCH(C1644,ItemName,0)),"ITEM NOT IN LIST",IF(OR(NOT(ISNUMBER(D1644)),D1644&lt;=0),"QTY PROBLEM","OK"))))))))</f>
        <v>OK</v>
      </c>
    </row>
    <row r="1645" spans="1:10" x14ac:dyDescent="0.25">
      <c r="A1645" s="25">
        <v>46295</v>
      </c>
      <c r="B1645" s="15" t="s">
        <v>2616</v>
      </c>
      <c r="C1645" s="15" t="s">
        <v>846</v>
      </c>
      <c r="D1645" s="16">
        <v>1</v>
      </c>
      <c r="E1645" s="18">
        <f t="shared" si="119"/>
        <v>5</v>
      </c>
      <c r="F1645" s="18">
        <f t="shared" si="122"/>
        <v>5</v>
      </c>
      <c r="G1645" s="18">
        <f t="shared" si="120"/>
        <v>3.2625000000000002</v>
      </c>
      <c r="H1645" s="18">
        <f t="shared" si="121"/>
        <v>1.7374999999999998</v>
      </c>
      <c r="J1645" t="str">
        <f ca="1">IF(C1645="","",IF(A1645="","NO DATE",IF(NOT(ISNUMBER(A1645)),"DATE IS TEXT",IF(A1645&lt;&gt;INT(A1645),"DATE HAS TIME",IF(OR(A1645&lt;DATE(2026,9,16),A1645&gt;TODAY()),"DATE OUT OF RANGE",IF(ISNA(MATCH(B1645,{"SA-DAY","SA-NYT","SYS-DAY","SYS-NYT"},0)),"REFERENCE PROBLEM",IF(ISNA(MATCH(C1645,ItemName,0)),"ITEM NOT IN LIST",IF(OR(NOT(ISNUMBER(D1645)),D1645&lt;=0),"QTY PROBLEM","OK"))))))))</f>
        <v>OK</v>
      </c>
    </row>
    <row r="1646" spans="1:10" x14ac:dyDescent="0.25">
      <c r="A1646" s="25">
        <v>46295</v>
      </c>
      <c r="B1646" s="15" t="s">
        <v>2616</v>
      </c>
      <c r="C1646" s="15" t="s">
        <v>659</v>
      </c>
      <c r="D1646" s="16">
        <v>13</v>
      </c>
      <c r="E1646" s="18">
        <f t="shared" si="119"/>
        <v>0.5</v>
      </c>
      <c r="F1646" s="18">
        <f t="shared" si="122"/>
        <v>6.5</v>
      </c>
      <c r="G1646" s="18">
        <f t="shared" si="120"/>
        <v>0.32250000000000001</v>
      </c>
      <c r="H1646" s="18">
        <f t="shared" si="121"/>
        <v>2.3075000000000001</v>
      </c>
      <c r="J1646" t="str">
        <f ca="1">IF(C1646="","",IF(A1646="","NO DATE",IF(NOT(ISNUMBER(A1646)),"DATE IS TEXT",IF(A1646&lt;&gt;INT(A1646),"DATE HAS TIME",IF(OR(A1646&lt;DATE(2026,9,16),A1646&gt;TODAY()),"DATE OUT OF RANGE",IF(ISNA(MATCH(B1646,{"SA-DAY","SA-NYT","SYS-DAY","SYS-NYT"},0)),"REFERENCE PROBLEM",IF(ISNA(MATCH(C1646,ItemName,0)),"ITEM NOT IN LIST",IF(OR(NOT(ISNUMBER(D1646)),D1646&lt;=0),"QTY PROBLEM","OK"))))))))</f>
        <v>OK</v>
      </c>
    </row>
    <row r="1647" spans="1:10" x14ac:dyDescent="0.25">
      <c r="A1647" s="25">
        <v>46295</v>
      </c>
      <c r="B1647" s="15" t="s">
        <v>2616</v>
      </c>
      <c r="C1647" s="15" t="s">
        <v>510</v>
      </c>
      <c r="D1647" s="16">
        <v>1</v>
      </c>
      <c r="E1647" s="18">
        <f t="shared" si="119"/>
        <v>40</v>
      </c>
      <c r="F1647" s="18">
        <f t="shared" si="122"/>
        <v>40</v>
      </c>
      <c r="G1647" s="18">
        <f t="shared" si="120"/>
        <v>26.085000000000001</v>
      </c>
      <c r="H1647" s="18">
        <f t="shared" si="121"/>
        <v>13.914999999999999</v>
      </c>
      <c r="J1647" t="str">
        <f ca="1">IF(C1647="","",IF(A1647="","NO DATE",IF(NOT(ISNUMBER(A1647)),"DATE IS TEXT",IF(A1647&lt;&gt;INT(A1647),"DATE HAS TIME",IF(OR(A1647&lt;DATE(2026,9,16),A1647&gt;TODAY()),"DATE OUT OF RANGE",IF(ISNA(MATCH(B1647,{"SA-DAY","SA-NYT","SYS-DAY","SYS-NYT"},0)),"REFERENCE PROBLEM",IF(ISNA(MATCH(C1647,ItemName,0)),"ITEM NOT IN LIST",IF(OR(NOT(ISNUMBER(D1647)),D1647&lt;=0),"QTY PROBLEM","OK"))))))))</f>
        <v>OK</v>
      </c>
    </row>
    <row r="1648" spans="1:10" x14ac:dyDescent="0.25">
      <c r="A1648" s="25">
        <v>46295</v>
      </c>
      <c r="B1648" s="15" t="s">
        <v>2616</v>
      </c>
      <c r="C1648" s="15" t="s">
        <v>235</v>
      </c>
      <c r="D1648" s="16">
        <v>4</v>
      </c>
      <c r="E1648" s="18">
        <f t="shared" si="119"/>
        <v>15</v>
      </c>
      <c r="F1648" s="18">
        <f t="shared" si="122"/>
        <v>60</v>
      </c>
      <c r="G1648" s="18">
        <f t="shared" si="120"/>
        <v>9.1466666666666665</v>
      </c>
      <c r="H1648" s="18">
        <f t="shared" si="121"/>
        <v>23.413333333333334</v>
      </c>
      <c r="J1648" t="str">
        <f ca="1">IF(C1648="","",IF(A1648="","NO DATE",IF(NOT(ISNUMBER(A1648)),"DATE IS TEXT",IF(A1648&lt;&gt;INT(A1648),"DATE HAS TIME",IF(OR(A1648&lt;DATE(2026,9,16),A1648&gt;TODAY()),"DATE OUT OF RANGE",IF(ISNA(MATCH(B1648,{"SA-DAY","SA-NYT","SYS-DAY","SYS-NYT"},0)),"REFERENCE PROBLEM",IF(ISNA(MATCH(C1648,ItemName,0)),"ITEM NOT IN LIST",IF(OR(NOT(ISNUMBER(D1648)),D1648&lt;=0),"QTY PROBLEM","OK"))))))))</f>
        <v>OK</v>
      </c>
    </row>
    <row r="1649" spans="1:10" x14ac:dyDescent="0.25">
      <c r="A1649" s="25">
        <v>46295</v>
      </c>
      <c r="B1649" s="15" t="s">
        <v>2616</v>
      </c>
      <c r="C1649" s="15" t="s">
        <v>237</v>
      </c>
      <c r="D1649" s="16">
        <v>5</v>
      </c>
      <c r="E1649" s="18">
        <f t="shared" si="119"/>
        <v>35</v>
      </c>
      <c r="F1649" s="18">
        <f t="shared" si="122"/>
        <v>175</v>
      </c>
      <c r="G1649" s="18">
        <f t="shared" si="120"/>
        <v>24.16</v>
      </c>
      <c r="H1649" s="18">
        <f t="shared" si="121"/>
        <v>54.2</v>
      </c>
      <c r="J1649" t="str">
        <f ca="1">IF(C1649="","",IF(A1649="","NO DATE",IF(NOT(ISNUMBER(A1649)),"DATE IS TEXT",IF(A1649&lt;&gt;INT(A1649),"DATE HAS TIME",IF(OR(A1649&lt;DATE(2026,9,16),A1649&gt;TODAY()),"DATE OUT OF RANGE",IF(ISNA(MATCH(B1649,{"SA-DAY","SA-NYT","SYS-DAY","SYS-NYT"},0)),"REFERENCE PROBLEM",IF(ISNA(MATCH(C1649,ItemName,0)),"ITEM NOT IN LIST",IF(OR(NOT(ISNUMBER(D1649)),D1649&lt;=0),"QTY PROBLEM","OK"))))))))</f>
        <v>OK</v>
      </c>
    </row>
    <row r="1650" spans="1:10" x14ac:dyDescent="0.25">
      <c r="A1650" s="25">
        <v>46295</v>
      </c>
      <c r="B1650" s="15" t="s">
        <v>2616</v>
      </c>
      <c r="C1650" s="15" t="s">
        <v>2198</v>
      </c>
      <c r="D1650" s="16">
        <v>6</v>
      </c>
      <c r="E1650" s="18">
        <f t="shared" si="119"/>
        <v>15</v>
      </c>
      <c r="F1650" s="18">
        <f t="shared" si="122"/>
        <v>90</v>
      </c>
      <c r="G1650" s="18">
        <f t="shared" si="120"/>
        <v>9.7799999999999994</v>
      </c>
      <c r="H1650" s="18">
        <f t="shared" si="121"/>
        <v>31.320000000000007</v>
      </c>
      <c r="J1650" t="str">
        <f ca="1">IF(C1650="","",IF(A1650="","NO DATE",IF(NOT(ISNUMBER(A1650)),"DATE IS TEXT",IF(A1650&lt;&gt;INT(A1650),"DATE HAS TIME",IF(OR(A1650&lt;DATE(2026,9,16),A1650&gt;TODAY()),"DATE OUT OF RANGE",IF(ISNA(MATCH(B1650,{"SA-DAY","SA-NYT","SYS-DAY","SYS-NYT"},0)),"REFERENCE PROBLEM",IF(ISNA(MATCH(C1650,ItemName,0)),"ITEM NOT IN LIST",IF(OR(NOT(ISNUMBER(D1650)),D1650&lt;=0),"QTY PROBLEM","OK"))))))))</f>
        <v>OK</v>
      </c>
    </row>
    <row r="1651" spans="1:10" x14ac:dyDescent="0.25">
      <c r="A1651" s="25">
        <v>46295</v>
      </c>
      <c r="B1651" s="15" t="s">
        <v>2616</v>
      </c>
      <c r="C1651" s="15" t="s">
        <v>526</v>
      </c>
      <c r="D1651" s="16">
        <v>2</v>
      </c>
      <c r="E1651" s="18">
        <f t="shared" si="119"/>
        <v>15</v>
      </c>
      <c r="F1651" s="18">
        <f t="shared" si="122"/>
        <v>30</v>
      </c>
      <c r="G1651" s="18">
        <f t="shared" si="120"/>
        <v>9.7799999999999994</v>
      </c>
      <c r="H1651" s="18">
        <f t="shared" si="121"/>
        <v>10.440000000000001</v>
      </c>
      <c r="J1651" t="str">
        <f ca="1">IF(C1651="","",IF(A1651="","NO DATE",IF(NOT(ISNUMBER(A1651)),"DATE IS TEXT",IF(A1651&lt;&gt;INT(A1651),"DATE HAS TIME",IF(OR(A1651&lt;DATE(2026,9,16),A1651&gt;TODAY()),"DATE OUT OF RANGE",IF(ISNA(MATCH(B1651,{"SA-DAY","SA-NYT","SYS-DAY","SYS-NYT"},0)),"REFERENCE PROBLEM",IF(ISNA(MATCH(C1651,ItemName,0)),"ITEM NOT IN LIST",IF(OR(NOT(ISNUMBER(D1651)),D1651&lt;=0),"QTY PROBLEM","OK"))))))))</f>
        <v>OK</v>
      </c>
    </row>
    <row r="1652" spans="1:10" x14ac:dyDescent="0.25">
      <c r="A1652" s="25">
        <v>46295</v>
      </c>
      <c r="B1652" s="15" t="s">
        <v>2616</v>
      </c>
      <c r="C1652" s="15" t="s">
        <v>1553</v>
      </c>
      <c r="D1652" s="16">
        <v>7</v>
      </c>
      <c r="E1652" s="18">
        <f t="shared" si="119"/>
        <v>20</v>
      </c>
      <c r="F1652" s="18">
        <f t="shared" si="122"/>
        <v>140</v>
      </c>
      <c r="G1652" s="18">
        <f t="shared" si="120"/>
        <v>13.106666666666667</v>
      </c>
      <c r="H1652" s="18">
        <f t="shared" si="121"/>
        <v>48.25333333333333</v>
      </c>
      <c r="J1652" t="str">
        <f ca="1">IF(C1652="","",IF(A1652="","NO DATE",IF(NOT(ISNUMBER(A1652)),"DATE IS TEXT",IF(A1652&lt;&gt;INT(A1652),"DATE HAS TIME",IF(OR(A1652&lt;DATE(2026,9,16),A1652&gt;TODAY()),"DATE OUT OF RANGE",IF(ISNA(MATCH(B1652,{"SA-DAY","SA-NYT","SYS-DAY","SYS-NYT"},0)),"REFERENCE PROBLEM",IF(ISNA(MATCH(C1652,ItemName,0)),"ITEM NOT IN LIST",IF(OR(NOT(ISNUMBER(D1652)),D1652&lt;=0),"QTY PROBLEM","OK"))))))))</f>
        <v>OK</v>
      </c>
    </row>
    <row r="1653" spans="1:10" x14ac:dyDescent="0.25">
      <c r="A1653" s="25">
        <v>46295</v>
      </c>
      <c r="B1653" s="15" t="s">
        <v>2616</v>
      </c>
      <c r="C1653" s="15" t="s">
        <v>1537</v>
      </c>
      <c r="D1653" s="16">
        <v>1</v>
      </c>
      <c r="E1653" s="18">
        <f t="shared" si="119"/>
        <v>95</v>
      </c>
      <c r="F1653" s="18">
        <f t="shared" si="122"/>
        <v>95</v>
      </c>
      <c r="G1653" s="18">
        <f t="shared" si="120"/>
        <v>53.733333333333334</v>
      </c>
      <c r="H1653" s="18">
        <f t="shared" si="121"/>
        <v>41.266666666666666</v>
      </c>
      <c r="J1653" t="str">
        <f ca="1">IF(C1653="","",IF(A1653="","NO DATE",IF(NOT(ISNUMBER(A1653)),"DATE IS TEXT",IF(A1653&lt;&gt;INT(A1653),"DATE HAS TIME",IF(OR(A1653&lt;DATE(2026,9,16),A1653&gt;TODAY()),"DATE OUT OF RANGE",IF(ISNA(MATCH(B1653,{"SA-DAY","SA-NYT","SYS-DAY","SYS-NYT"},0)),"REFERENCE PROBLEM",IF(ISNA(MATCH(C1653,ItemName,0)),"ITEM NOT IN LIST",IF(OR(NOT(ISNUMBER(D1653)),D1653&lt;=0),"QTY PROBLEM","OK"))))))))</f>
        <v>OK</v>
      </c>
    </row>
    <row r="1654" spans="1:10" x14ac:dyDescent="0.25">
      <c r="A1654" s="25">
        <v>46295</v>
      </c>
      <c r="B1654" s="15" t="s">
        <v>2616</v>
      </c>
      <c r="C1654" s="15" t="s">
        <v>522</v>
      </c>
      <c r="D1654" s="16">
        <v>7</v>
      </c>
      <c r="E1654" s="18">
        <f t="shared" si="119"/>
        <v>15</v>
      </c>
      <c r="F1654" s="18">
        <f t="shared" si="122"/>
        <v>105</v>
      </c>
      <c r="G1654" s="18">
        <f t="shared" si="120"/>
        <v>9.7799999999999994</v>
      </c>
      <c r="H1654" s="18">
        <f t="shared" si="121"/>
        <v>36.540000000000006</v>
      </c>
      <c r="J1654" t="str">
        <f ca="1">IF(C1654="","",IF(A1654="","NO DATE",IF(NOT(ISNUMBER(A1654)),"DATE IS TEXT",IF(A1654&lt;&gt;INT(A1654),"DATE HAS TIME",IF(OR(A1654&lt;DATE(2026,9,16),A1654&gt;TODAY()),"DATE OUT OF RANGE",IF(ISNA(MATCH(B1654,{"SA-DAY","SA-NYT","SYS-DAY","SYS-NYT"},0)),"REFERENCE PROBLEM",IF(ISNA(MATCH(C1654,ItemName,0)),"ITEM NOT IN LIST",IF(OR(NOT(ISNUMBER(D1654)),D1654&lt;=0),"QTY PROBLEM","OK"))))))))</f>
        <v>OK</v>
      </c>
    </row>
    <row r="1655" spans="1:10" x14ac:dyDescent="0.25">
      <c r="A1655" s="25">
        <v>46295</v>
      </c>
      <c r="B1655" s="15" t="s">
        <v>2616</v>
      </c>
      <c r="C1655" s="15" t="s">
        <v>2098</v>
      </c>
      <c r="D1655" s="16">
        <v>3</v>
      </c>
      <c r="E1655" s="18">
        <f t="shared" si="119"/>
        <v>15</v>
      </c>
      <c r="F1655" s="18">
        <f t="shared" si="122"/>
        <v>45</v>
      </c>
      <c r="G1655" s="18">
        <f t="shared" si="120"/>
        <v>9.7799999999999994</v>
      </c>
      <c r="H1655" s="18">
        <f t="shared" si="121"/>
        <v>15.660000000000004</v>
      </c>
      <c r="J1655" t="str">
        <f ca="1">IF(C1655="","",IF(A1655="","NO DATE",IF(NOT(ISNUMBER(A1655)),"DATE IS TEXT",IF(A1655&lt;&gt;INT(A1655),"DATE HAS TIME",IF(OR(A1655&lt;DATE(2026,9,16),A1655&gt;TODAY()),"DATE OUT OF RANGE",IF(ISNA(MATCH(B1655,{"SA-DAY","SA-NYT","SYS-DAY","SYS-NYT"},0)),"REFERENCE PROBLEM",IF(ISNA(MATCH(C1655,ItemName,0)),"ITEM NOT IN LIST",IF(OR(NOT(ISNUMBER(D1655)),D1655&lt;=0),"QTY PROBLEM","OK"))))))))</f>
        <v>OK</v>
      </c>
    </row>
    <row r="1656" spans="1:10" x14ac:dyDescent="0.25">
      <c r="A1656" s="25">
        <v>46295</v>
      </c>
      <c r="B1656" s="15" t="s">
        <v>2616</v>
      </c>
      <c r="C1656" s="15" t="s">
        <v>341</v>
      </c>
      <c r="D1656" s="16">
        <v>8</v>
      </c>
      <c r="E1656" s="18">
        <f t="shared" si="119"/>
        <v>15</v>
      </c>
      <c r="F1656" s="18">
        <f t="shared" si="122"/>
        <v>120</v>
      </c>
      <c r="G1656" s="18">
        <f t="shared" si="120"/>
        <v>7.9279999999999999</v>
      </c>
      <c r="H1656" s="18">
        <f t="shared" si="121"/>
        <v>56.576000000000001</v>
      </c>
      <c r="J1656" t="str">
        <f ca="1">IF(C1656="","",IF(A1656="","NO DATE",IF(NOT(ISNUMBER(A1656)),"DATE IS TEXT",IF(A1656&lt;&gt;INT(A1656),"DATE HAS TIME",IF(OR(A1656&lt;DATE(2026,9,16),A1656&gt;TODAY()),"DATE OUT OF RANGE",IF(ISNA(MATCH(B1656,{"SA-DAY","SA-NYT","SYS-DAY","SYS-NYT"},0)),"REFERENCE PROBLEM",IF(ISNA(MATCH(C1656,ItemName,0)),"ITEM NOT IN LIST",IF(OR(NOT(ISNUMBER(D1656)),D1656&lt;=0),"QTY PROBLEM","OK"))))))))</f>
        <v>OK</v>
      </c>
    </row>
    <row r="1657" spans="1:10" x14ac:dyDescent="0.25">
      <c r="A1657" s="25">
        <v>46295</v>
      </c>
      <c r="B1657" s="15" t="s">
        <v>2616</v>
      </c>
      <c r="C1657" s="15" t="s">
        <v>635</v>
      </c>
      <c r="D1657" s="16">
        <v>5</v>
      </c>
      <c r="E1657" s="18">
        <f t="shared" si="119"/>
        <v>20</v>
      </c>
      <c r="F1657" s="18">
        <f t="shared" si="122"/>
        <v>100</v>
      </c>
      <c r="G1657" s="18">
        <f t="shared" si="120"/>
        <v>11.533333333333333</v>
      </c>
      <c r="H1657" s="18">
        <f t="shared" si="121"/>
        <v>42.333333333333336</v>
      </c>
      <c r="J1657" t="str">
        <f ca="1">IF(C1657="","",IF(A1657="","NO DATE",IF(NOT(ISNUMBER(A1657)),"DATE IS TEXT",IF(A1657&lt;&gt;INT(A1657),"DATE HAS TIME",IF(OR(A1657&lt;DATE(2026,9,16),A1657&gt;TODAY()),"DATE OUT OF RANGE",IF(ISNA(MATCH(B1657,{"SA-DAY","SA-NYT","SYS-DAY","SYS-NYT"},0)),"REFERENCE PROBLEM",IF(ISNA(MATCH(C1657,ItemName,0)),"ITEM NOT IN LIST",IF(OR(NOT(ISNUMBER(D1657)),D1657&lt;=0),"QTY PROBLEM","OK"))))))))</f>
        <v>OK</v>
      </c>
    </row>
    <row r="1658" spans="1:10" x14ac:dyDescent="0.25">
      <c r="A1658" s="25">
        <v>46295</v>
      </c>
      <c r="B1658" s="15" t="s">
        <v>2616</v>
      </c>
      <c r="C1658" s="15" t="s">
        <v>973</v>
      </c>
      <c r="D1658" s="16">
        <v>2</v>
      </c>
      <c r="E1658" s="18">
        <f t="shared" si="119"/>
        <v>30</v>
      </c>
      <c r="F1658" s="18">
        <f t="shared" si="122"/>
        <v>60</v>
      </c>
      <c r="G1658" s="18">
        <f t="shared" si="120"/>
        <v>17.440000000000001</v>
      </c>
      <c r="H1658" s="18">
        <f t="shared" si="121"/>
        <v>25.119999999999997</v>
      </c>
      <c r="J1658" t="str">
        <f ca="1">IF(C1658="","",IF(A1658="","NO DATE",IF(NOT(ISNUMBER(A1658)),"DATE IS TEXT",IF(A1658&lt;&gt;INT(A1658),"DATE HAS TIME",IF(OR(A1658&lt;DATE(2026,9,16),A1658&gt;TODAY()),"DATE OUT OF RANGE",IF(ISNA(MATCH(B1658,{"SA-DAY","SA-NYT","SYS-DAY","SYS-NYT"},0)),"REFERENCE PROBLEM",IF(ISNA(MATCH(C1658,ItemName,0)),"ITEM NOT IN LIST",IF(OR(NOT(ISNUMBER(D1658)),D1658&lt;=0),"QTY PROBLEM","OK"))))))))</f>
        <v>OK</v>
      </c>
    </row>
    <row r="1659" spans="1:10" x14ac:dyDescent="0.25">
      <c r="A1659" s="25">
        <v>46295</v>
      </c>
      <c r="B1659" s="15" t="s">
        <v>2616</v>
      </c>
      <c r="C1659" s="15" t="s">
        <v>1725</v>
      </c>
      <c r="D1659" s="16">
        <v>2</v>
      </c>
      <c r="E1659" s="18">
        <f t="shared" si="119"/>
        <v>10</v>
      </c>
      <c r="F1659" s="18">
        <f t="shared" si="122"/>
        <v>20</v>
      </c>
      <c r="G1659" s="18">
        <f t="shared" si="120"/>
        <v>6.5250000000000004</v>
      </c>
      <c r="H1659" s="18">
        <f t="shared" si="121"/>
        <v>6.9499999999999993</v>
      </c>
      <c r="J1659" t="str">
        <f ca="1">IF(C1659="","",IF(A1659="","NO DATE",IF(NOT(ISNUMBER(A1659)),"DATE IS TEXT",IF(A1659&lt;&gt;INT(A1659),"DATE HAS TIME",IF(OR(A1659&lt;DATE(2026,9,16),A1659&gt;TODAY()),"DATE OUT OF RANGE",IF(ISNA(MATCH(B1659,{"SA-DAY","SA-NYT","SYS-DAY","SYS-NYT"},0)),"REFERENCE PROBLEM",IF(ISNA(MATCH(C1659,ItemName,0)),"ITEM NOT IN LIST",IF(OR(NOT(ISNUMBER(D1659)),D1659&lt;=0),"QTY PROBLEM","OK"))))))))</f>
        <v>OK</v>
      </c>
    </row>
    <row r="1660" spans="1:10" x14ac:dyDescent="0.25">
      <c r="A1660" s="25">
        <v>46295</v>
      </c>
      <c r="B1660" s="15" t="s">
        <v>2616</v>
      </c>
      <c r="C1660" s="15" t="s">
        <v>1723</v>
      </c>
      <c r="D1660" s="16">
        <v>1</v>
      </c>
      <c r="E1660" s="18">
        <f t="shared" si="119"/>
        <v>10</v>
      </c>
      <c r="F1660" s="18">
        <f t="shared" si="122"/>
        <v>10</v>
      </c>
      <c r="G1660" s="18">
        <f t="shared" si="120"/>
        <v>6.5250000000000004</v>
      </c>
      <c r="H1660" s="18">
        <f t="shared" si="121"/>
        <v>3.4749999999999996</v>
      </c>
      <c r="J1660" t="str">
        <f ca="1">IF(C1660="","",IF(A1660="","NO DATE",IF(NOT(ISNUMBER(A1660)),"DATE IS TEXT",IF(A1660&lt;&gt;INT(A1660),"DATE HAS TIME",IF(OR(A1660&lt;DATE(2026,9,16),A1660&gt;TODAY()),"DATE OUT OF RANGE",IF(ISNA(MATCH(B1660,{"SA-DAY","SA-NYT","SYS-DAY","SYS-NYT"},0)),"REFERENCE PROBLEM",IF(ISNA(MATCH(C1660,ItemName,0)),"ITEM NOT IN LIST",IF(OR(NOT(ISNUMBER(D1660)),D1660&lt;=0),"QTY PROBLEM","OK"))))))))</f>
        <v>OK</v>
      </c>
    </row>
    <row r="1661" spans="1:10" x14ac:dyDescent="0.25">
      <c r="A1661" s="25">
        <v>46295</v>
      </c>
      <c r="B1661" s="15" t="s">
        <v>2616</v>
      </c>
      <c r="C1661" s="15" t="s">
        <v>1389</v>
      </c>
      <c r="D1661" s="16">
        <v>2</v>
      </c>
      <c r="E1661" s="18">
        <f t="shared" si="119"/>
        <v>25</v>
      </c>
      <c r="F1661" s="18">
        <f t="shared" si="122"/>
        <v>50</v>
      </c>
      <c r="G1661" s="18">
        <f t="shared" si="120"/>
        <v>17.266666666666666</v>
      </c>
      <c r="H1661" s="18">
        <f t="shared" si="121"/>
        <v>15.466666666666669</v>
      </c>
      <c r="J1661" t="str">
        <f ca="1">IF(C1661="","",IF(A1661="","NO DATE",IF(NOT(ISNUMBER(A1661)),"DATE IS TEXT",IF(A1661&lt;&gt;INT(A1661),"DATE HAS TIME",IF(OR(A1661&lt;DATE(2026,9,16),A1661&gt;TODAY()),"DATE OUT OF RANGE",IF(ISNA(MATCH(B1661,{"SA-DAY","SA-NYT","SYS-DAY","SYS-NYT"},0)),"REFERENCE PROBLEM",IF(ISNA(MATCH(C1661,ItemName,0)),"ITEM NOT IN LIST",IF(OR(NOT(ISNUMBER(D1661)),D1661&lt;=0),"QTY PROBLEM","OK"))))))))</f>
        <v>OK</v>
      </c>
    </row>
    <row r="1662" spans="1:10" x14ac:dyDescent="0.25">
      <c r="A1662" s="25">
        <v>46295</v>
      </c>
      <c r="B1662" s="15" t="s">
        <v>2616</v>
      </c>
      <c r="C1662" s="15" t="s">
        <v>1427</v>
      </c>
      <c r="D1662" s="16">
        <v>1</v>
      </c>
      <c r="E1662" s="18">
        <f t="shared" si="119"/>
        <v>20</v>
      </c>
      <c r="F1662" s="18">
        <f t="shared" si="122"/>
        <v>20</v>
      </c>
      <c r="G1662" s="18">
        <f t="shared" si="120"/>
        <v>13.0425</v>
      </c>
      <c r="H1662" s="18">
        <f t="shared" si="121"/>
        <v>6.9574999999999996</v>
      </c>
      <c r="J1662" t="str">
        <f ca="1">IF(C1662="","",IF(A1662="","NO DATE",IF(NOT(ISNUMBER(A1662)),"DATE IS TEXT",IF(A1662&lt;&gt;INT(A1662),"DATE HAS TIME",IF(OR(A1662&lt;DATE(2026,9,16),A1662&gt;TODAY()),"DATE OUT OF RANGE",IF(ISNA(MATCH(B1662,{"SA-DAY","SA-NYT","SYS-DAY","SYS-NYT"},0)),"REFERENCE PROBLEM",IF(ISNA(MATCH(C1662,ItemName,0)),"ITEM NOT IN LIST",IF(OR(NOT(ISNUMBER(D1662)),D1662&lt;=0),"QTY PROBLEM","OK"))))))))</f>
        <v>OK</v>
      </c>
    </row>
    <row r="1663" spans="1:10" x14ac:dyDescent="0.25">
      <c r="A1663" s="25">
        <v>46295</v>
      </c>
      <c r="B1663" s="15" t="s">
        <v>2616</v>
      </c>
      <c r="C1663" s="15" t="s">
        <v>1423</v>
      </c>
      <c r="D1663" s="16">
        <v>2</v>
      </c>
      <c r="E1663" s="18">
        <f t="shared" si="119"/>
        <v>15</v>
      </c>
      <c r="F1663" s="18">
        <f t="shared" si="122"/>
        <v>30</v>
      </c>
      <c r="G1663" s="18">
        <f t="shared" si="120"/>
        <v>9.7799999999999994</v>
      </c>
      <c r="H1663" s="18">
        <f t="shared" si="121"/>
        <v>10.440000000000001</v>
      </c>
      <c r="J1663" t="str">
        <f ca="1">IF(C1663="","",IF(A1663="","NO DATE",IF(NOT(ISNUMBER(A1663)),"DATE IS TEXT",IF(A1663&lt;&gt;INT(A1663),"DATE HAS TIME",IF(OR(A1663&lt;DATE(2026,9,16),A1663&gt;TODAY()),"DATE OUT OF RANGE",IF(ISNA(MATCH(B1663,{"SA-DAY","SA-NYT","SYS-DAY","SYS-NYT"},0)),"REFERENCE PROBLEM",IF(ISNA(MATCH(C1663,ItemName,0)),"ITEM NOT IN LIST",IF(OR(NOT(ISNUMBER(D1663)),D1663&lt;=0),"QTY PROBLEM","OK"))))))))</f>
        <v>OK</v>
      </c>
    </row>
    <row r="1664" spans="1:10" x14ac:dyDescent="0.25">
      <c r="A1664" s="25">
        <v>46295</v>
      </c>
      <c r="B1664" s="15" t="s">
        <v>2616</v>
      </c>
      <c r="C1664" s="15" t="s">
        <v>1419</v>
      </c>
      <c r="D1664" s="16">
        <v>1</v>
      </c>
      <c r="E1664" s="18">
        <f t="shared" si="119"/>
        <v>20</v>
      </c>
      <c r="F1664" s="18">
        <f t="shared" si="122"/>
        <v>20</v>
      </c>
      <c r="G1664" s="18">
        <f t="shared" si="120"/>
        <v>13.0425</v>
      </c>
      <c r="H1664" s="18">
        <f t="shared" si="121"/>
        <v>6.9574999999999996</v>
      </c>
      <c r="J1664" t="str">
        <f ca="1">IF(C1664="","",IF(A1664="","NO DATE",IF(NOT(ISNUMBER(A1664)),"DATE IS TEXT",IF(A1664&lt;&gt;INT(A1664),"DATE HAS TIME",IF(OR(A1664&lt;DATE(2026,9,16),A1664&gt;TODAY()),"DATE OUT OF RANGE",IF(ISNA(MATCH(B1664,{"SA-DAY","SA-NYT","SYS-DAY","SYS-NYT"},0)),"REFERENCE PROBLEM",IF(ISNA(MATCH(C1664,ItemName,0)),"ITEM NOT IN LIST",IF(OR(NOT(ISNUMBER(D1664)),D1664&lt;=0),"QTY PROBLEM","OK"))))))))</f>
        <v>OK</v>
      </c>
    </row>
    <row r="1665" spans="1:10" x14ac:dyDescent="0.25">
      <c r="A1665" s="25">
        <v>46295</v>
      </c>
      <c r="B1665" s="15" t="s">
        <v>2616</v>
      </c>
      <c r="C1665" s="15" t="s">
        <v>1421</v>
      </c>
      <c r="D1665" s="16">
        <v>1</v>
      </c>
      <c r="E1665" s="18">
        <f t="shared" si="119"/>
        <v>25</v>
      </c>
      <c r="F1665" s="18">
        <f t="shared" si="122"/>
        <v>25</v>
      </c>
      <c r="G1665" s="18">
        <f t="shared" si="120"/>
        <v>18.399999999999999</v>
      </c>
      <c r="H1665" s="18">
        <f t="shared" si="121"/>
        <v>6.6000000000000014</v>
      </c>
      <c r="J1665" t="str">
        <f ca="1">IF(C1665="","",IF(A1665="","NO DATE",IF(NOT(ISNUMBER(A1665)),"DATE IS TEXT",IF(A1665&lt;&gt;INT(A1665),"DATE HAS TIME",IF(OR(A1665&lt;DATE(2026,9,16),A1665&gt;TODAY()),"DATE OUT OF RANGE",IF(ISNA(MATCH(B1665,{"SA-DAY","SA-NYT","SYS-DAY","SYS-NYT"},0)),"REFERENCE PROBLEM",IF(ISNA(MATCH(C1665,ItemName,0)),"ITEM NOT IN LIST",IF(OR(NOT(ISNUMBER(D1665)),D1665&lt;=0),"QTY PROBLEM","OK"))))))))</f>
        <v>OK</v>
      </c>
    </row>
    <row r="1666" spans="1:10" x14ac:dyDescent="0.25">
      <c r="A1666" s="25">
        <v>46295</v>
      </c>
      <c r="B1666" s="15" t="s">
        <v>2616</v>
      </c>
      <c r="C1666" s="15" t="s">
        <v>200</v>
      </c>
      <c r="D1666" s="16">
        <v>4</v>
      </c>
      <c r="E1666" s="18">
        <f t="shared" si="119"/>
        <v>20</v>
      </c>
      <c r="F1666" s="18">
        <f t="shared" si="122"/>
        <v>80</v>
      </c>
      <c r="G1666" s="18">
        <f t="shared" si="120"/>
        <v>13.0425</v>
      </c>
      <c r="H1666" s="18">
        <f t="shared" si="121"/>
        <v>27.83</v>
      </c>
      <c r="J1666" t="str">
        <f ca="1">IF(C1666="","",IF(A1666="","NO DATE",IF(NOT(ISNUMBER(A1666)),"DATE IS TEXT",IF(A1666&lt;&gt;INT(A1666),"DATE HAS TIME",IF(OR(A1666&lt;DATE(2026,9,16),A1666&gt;TODAY()),"DATE OUT OF RANGE",IF(ISNA(MATCH(B1666,{"SA-DAY","SA-NYT","SYS-DAY","SYS-NYT"},0)),"REFERENCE PROBLEM",IF(ISNA(MATCH(C1666,ItemName,0)),"ITEM NOT IN LIST",IF(OR(NOT(ISNUMBER(D1666)),D1666&lt;=0),"QTY PROBLEM","OK"))))))))</f>
        <v>OK</v>
      </c>
    </row>
    <row r="1667" spans="1:10" x14ac:dyDescent="0.25">
      <c r="A1667" s="25">
        <v>46295</v>
      </c>
      <c r="B1667" s="15" t="s">
        <v>2616</v>
      </c>
      <c r="C1667" s="15" t="s">
        <v>1873</v>
      </c>
      <c r="D1667" s="16">
        <v>1</v>
      </c>
      <c r="E1667" s="18">
        <f t="shared" si="119"/>
        <v>20</v>
      </c>
      <c r="F1667" s="18">
        <f t="shared" si="122"/>
        <v>20</v>
      </c>
      <c r="G1667" s="18">
        <f t="shared" si="120"/>
        <v>15</v>
      </c>
      <c r="H1667" s="18">
        <f t="shared" si="121"/>
        <v>5</v>
      </c>
      <c r="J1667" t="str">
        <f ca="1">IF(C1667="","",IF(A1667="","NO DATE",IF(NOT(ISNUMBER(A1667)),"DATE IS TEXT",IF(A1667&lt;&gt;INT(A1667),"DATE HAS TIME",IF(OR(A1667&lt;DATE(2026,9,16),A1667&gt;TODAY()),"DATE OUT OF RANGE",IF(ISNA(MATCH(B1667,{"SA-DAY","SA-NYT","SYS-DAY","SYS-NYT"},0)),"REFERENCE PROBLEM",IF(ISNA(MATCH(C1667,ItemName,0)),"ITEM NOT IN LIST",IF(OR(NOT(ISNUMBER(D1667)),D1667&lt;=0),"QTY PROBLEM","OK"))))))))</f>
        <v>OK</v>
      </c>
    </row>
    <row r="1668" spans="1:10" x14ac:dyDescent="0.25">
      <c r="A1668" s="25">
        <v>46295</v>
      </c>
      <c r="B1668" s="15" t="s">
        <v>2616</v>
      </c>
      <c r="C1668" s="15" t="s">
        <v>2156</v>
      </c>
      <c r="D1668" s="16">
        <v>4</v>
      </c>
      <c r="E1668" s="18">
        <f t="shared" si="119"/>
        <v>30</v>
      </c>
      <c r="F1668" s="18">
        <f t="shared" si="122"/>
        <v>120</v>
      </c>
      <c r="G1668" s="18">
        <f t="shared" si="120"/>
        <v>16.305</v>
      </c>
      <c r="H1668" s="18">
        <f t="shared" si="121"/>
        <v>54.78</v>
      </c>
      <c r="J1668" t="str">
        <f ca="1">IF(C1668="","",IF(A1668="","NO DATE",IF(NOT(ISNUMBER(A1668)),"DATE IS TEXT",IF(A1668&lt;&gt;INT(A1668),"DATE HAS TIME",IF(OR(A1668&lt;DATE(2026,9,16),A1668&gt;TODAY()),"DATE OUT OF RANGE",IF(ISNA(MATCH(B1668,{"SA-DAY","SA-NYT","SYS-DAY","SYS-NYT"},0)),"REFERENCE PROBLEM",IF(ISNA(MATCH(C1668,ItemName,0)),"ITEM NOT IN LIST",IF(OR(NOT(ISNUMBER(D1668)),D1668&lt;=0),"QTY PROBLEM","OK"))))))))</f>
        <v>OK</v>
      </c>
    </row>
    <row r="1669" spans="1:10" x14ac:dyDescent="0.25">
      <c r="A1669" s="25">
        <v>46295</v>
      </c>
      <c r="B1669" s="15" t="s">
        <v>2616</v>
      </c>
      <c r="C1669" s="15" t="s">
        <v>1241</v>
      </c>
      <c r="D1669" s="16">
        <v>1</v>
      </c>
      <c r="E1669" s="18">
        <f t="shared" si="119"/>
        <v>5</v>
      </c>
      <c r="F1669" s="18">
        <f t="shared" si="122"/>
        <v>5</v>
      </c>
      <c r="G1669" s="18">
        <f t="shared" si="120"/>
        <v>3.2625000000000002</v>
      </c>
      <c r="H1669" s="18">
        <f t="shared" si="121"/>
        <v>1.7374999999999998</v>
      </c>
      <c r="J1669" t="str">
        <f ca="1">IF(C1669="","",IF(A1669="","NO DATE",IF(NOT(ISNUMBER(A1669)),"DATE IS TEXT",IF(A1669&lt;&gt;INT(A1669),"DATE HAS TIME",IF(OR(A1669&lt;DATE(2026,9,16),A1669&gt;TODAY()),"DATE OUT OF RANGE",IF(ISNA(MATCH(B1669,{"SA-DAY","SA-NYT","SYS-DAY","SYS-NYT"},0)),"REFERENCE PROBLEM",IF(ISNA(MATCH(C1669,ItemName,0)),"ITEM NOT IN LIST",IF(OR(NOT(ISNUMBER(D1669)),D1669&lt;=0),"QTY PROBLEM","OK"))))))))</f>
        <v>OK</v>
      </c>
    </row>
    <row r="1670" spans="1:10" x14ac:dyDescent="0.25">
      <c r="A1670" s="25">
        <v>46295</v>
      </c>
      <c r="B1670" s="15" t="s">
        <v>2616</v>
      </c>
      <c r="C1670" s="15" t="s">
        <v>2508</v>
      </c>
      <c r="D1670" s="16">
        <v>4</v>
      </c>
      <c r="E1670" s="18">
        <f t="shared" si="119"/>
        <v>10</v>
      </c>
      <c r="F1670" s="18">
        <f t="shared" si="122"/>
        <v>40</v>
      </c>
      <c r="G1670" s="18">
        <f t="shared" si="120"/>
        <v>0</v>
      </c>
      <c r="H1670" s="18">
        <f t="shared" si="121"/>
        <v>40</v>
      </c>
      <c r="J1670" t="str">
        <f ca="1">IF(C1670="","",IF(A1670="","NO DATE",IF(NOT(ISNUMBER(A1670)),"DATE IS TEXT",IF(A1670&lt;&gt;INT(A1670),"DATE HAS TIME",IF(OR(A1670&lt;DATE(2026,9,16),A1670&gt;TODAY()),"DATE OUT OF RANGE",IF(ISNA(MATCH(B1670,{"SA-DAY","SA-NYT","SYS-DAY","SYS-NYT"},0)),"REFERENCE PROBLEM",IF(ISNA(MATCH(C1670,ItemName,0)),"ITEM NOT IN LIST",IF(OR(NOT(ISNUMBER(D1670)),D1670&lt;=0),"QTY PROBLEM","OK"))))))))</f>
        <v>OK</v>
      </c>
    </row>
    <row r="1671" spans="1:10" x14ac:dyDescent="0.25">
      <c r="A1671" s="25">
        <v>46295</v>
      </c>
      <c r="B1671" s="15" t="s">
        <v>2616</v>
      </c>
      <c r="C1671" s="15" t="s">
        <v>2210</v>
      </c>
      <c r="D1671" s="16">
        <v>1</v>
      </c>
      <c r="E1671" s="18">
        <f t="shared" si="119"/>
        <v>30</v>
      </c>
      <c r="F1671" s="18">
        <f t="shared" si="122"/>
        <v>30</v>
      </c>
      <c r="G1671" s="18">
        <f t="shared" si="120"/>
        <v>19.567499999999999</v>
      </c>
      <c r="H1671" s="18">
        <f t="shared" si="121"/>
        <v>10.432500000000001</v>
      </c>
      <c r="J1671" t="str">
        <f ca="1">IF(C1671="","",IF(A1671="","NO DATE",IF(NOT(ISNUMBER(A1671)),"DATE IS TEXT",IF(A1671&lt;&gt;INT(A1671),"DATE HAS TIME",IF(OR(A1671&lt;DATE(2026,9,16),A1671&gt;TODAY()),"DATE OUT OF RANGE",IF(ISNA(MATCH(B1671,{"SA-DAY","SA-NYT","SYS-DAY","SYS-NYT"},0)),"REFERENCE PROBLEM",IF(ISNA(MATCH(C1671,ItemName,0)),"ITEM NOT IN LIST",IF(OR(NOT(ISNUMBER(D1671)),D1671&lt;=0),"QTY PROBLEM","OK"))))))))</f>
        <v>OK</v>
      </c>
    </row>
    <row r="1672" spans="1:10" x14ac:dyDescent="0.25">
      <c r="A1672" s="25">
        <v>46295</v>
      </c>
      <c r="B1672" s="15" t="s">
        <v>2616</v>
      </c>
      <c r="C1672" s="15" t="s">
        <v>403</v>
      </c>
      <c r="D1672" s="16">
        <v>1</v>
      </c>
      <c r="E1672" s="18">
        <f t="shared" si="119"/>
        <v>40</v>
      </c>
      <c r="F1672" s="18">
        <f t="shared" si="122"/>
        <v>40</v>
      </c>
      <c r="G1672" s="18">
        <f t="shared" si="120"/>
        <v>26.085000000000001</v>
      </c>
      <c r="H1672" s="18">
        <f t="shared" si="121"/>
        <v>13.914999999999999</v>
      </c>
      <c r="J1672" t="str">
        <f ca="1">IF(C1672="","",IF(A1672="","NO DATE",IF(NOT(ISNUMBER(A1672)),"DATE IS TEXT",IF(A1672&lt;&gt;INT(A1672),"DATE HAS TIME",IF(OR(A1672&lt;DATE(2026,9,16),A1672&gt;TODAY()),"DATE OUT OF RANGE",IF(ISNA(MATCH(B1672,{"SA-DAY","SA-NYT","SYS-DAY","SYS-NYT"},0)),"REFERENCE PROBLEM",IF(ISNA(MATCH(C1672,ItemName,0)),"ITEM NOT IN LIST",IF(OR(NOT(ISNUMBER(D1672)),D1672&lt;=0),"QTY PROBLEM","OK"))))))))</f>
        <v>OK</v>
      </c>
    </row>
    <row r="1673" spans="1:10" x14ac:dyDescent="0.25">
      <c r="A1673" s="25">
        <v>46295</v>
      </c>
      <c r="B1673" s="15" t="s">
        <v>2616</v>
      </c>
      <c r="C1673" s="15" t="s">
        <v>840</v>
      </c>
      <c r="D1673" s="16">
        <v>1</v>
      </c>
      <c r="E1673" s="18">
        <f t="shared" si="119"/>
        <v>30</v>
      </c>
      <c r="F1673" s="18">
        <f t="shared" si="122"/>
        <v>30</v>
      </c>
      <c r="G1673" s="18">
        <f t="shared" si="120"/>
        <v>16.784000000000002</v>
      </c>
      <c r="H1673" s="18">
        <f t="shared" si="121"/>
        <v>13.215999999999998</v>
      </c>
      <c r="J1673" t="str">
        <f ca="1">IF(C1673="","",IF(A1673="","NO DATE",IF(NOT(ISNUMBER(A1673)),"DATE IS TEXT",IF(A1673&lt;&gt;INT(A1673),"DATE HAS TIME",IF(OR(A1673&lt;DATE(2026,9,16),A1673&gt;TODAY()),"DATE OUT OF RANGE",IF(ISNA(MATCH(B1673,{"SA-DAY","SA-NYT","SYS-DAY","SYS-NYT"},0)),"REFERENCE PROBLEM",IF(ISNA(MATCH(C1673,ItemName,0)),"ITEM NOT IN LIST",IF(OR(NOT(ISNUMBER(D1673)),D1673&lt;=0),"QTY PROBLEM","OK"))))))))</f>
        <v>OK</v>
      </c>
    </row>
    <row r="1674" spans="1:10" x14ac:dyDescent="0.25">
      <c r="A1674" s="25">
        <v>46295</v>
      </c>
      <c r="B1674" s="15" t="s">
        <v>2616</v>
      </c>
      <c r="C1674" s="15" t="s">
        <v>1295</v>
      </c>
      <c r="D1674" s="16">
        <v>3</v>
      </c>
      <c r="E1674" s="18">
        <f t="shared" si="119"/>
        <v>35</v>
      </c>
      <c r="F1674" s="18">
        <f t="shared" si="122"/>
        <v>105</v>
      </c>
      <c r="G1674" s="18">
        <f t="shared" si="120"/>
        <v>26.68</v>
      </c>
      <c r="H1674" s="18">
        <f t="shared" si="121"/>
        <v>24.960000000000008</v>
      </c>
      <c r="J1674" t="str">
        <f ca="1">IF(C1674="","",IF(A1674="","NO DATE",IF(NOT(ISNUMBER(A1674)),"DATE IS TEXT",IF(A1674&lt;&gt;INT(A1674),"DATE HAS TIME",IF(OR(A1674&lt;DATE(2026,9,16),A1674&gt;TODAY()),"DATE OUT OF RANGE",IF(ISNA(MATCH(B1674,{"SA-DAY","SA-NYT","SYS-DAY","SYS-NYT"},0)),"REFERENCE PROBLEM",IF(ISNA(MATCH(C1674,ItemName,0)),"ITEM NOT IN LIST",IF(OR(NOT(ISNUMBER(D1674)),D1674&lt;=0),"QTY PROBLEM","OK"))))))))</f>
        <v>OK</v>
      </c>
    </row>
    <row r="1675" spans="1:10" x14ac:dyDescent="0.25">
      <c r="A1675" s="25">
        <v>46295</v>
      </c>
      <c r="B1675" s="15" t="s">
        <v>2616</v>
      </c>
      <c r="C1675" s="15" t="s">
        <v>586</v>
      </c>
      <c r="D1675" s="16">
        <v>1</v>
      </c>
      <c r="E1675" s="18">
        <f t="shared" si="119"/>
        <v>20</v>
      </c>
      <c r="F1675" s="18">
        <f t="shared" si="122"/>
        <v>20</v>
      </c>
      <c r="G1675" s="18">
        <f t="shared" si="120"/>
        <v>18.706666666666667</v>
      </c>
      <c r="H1675" s="18">
        <f t="shared" si="121"/>
        <v>1.293333333333333</v>
      </c>
      <c r="J1675" t="str">
        <f ca="1">IF(C1675="","",IF(A1675="","NO DATE",IF(NOT(ISNUMBER(A1675)),"DATE IS TEXT",IF(A1675&lt;&gt;INT(A1675),"DATE HAS TIME",IF(OR(A1675&lt;DATE(2026,9,16),A1675&gt;TODAY()),"DATE OUT OF RANGE",IF(ISNA(MATCH(B1675,{"SA-DAY","SA-NYT","SYS-DAY","SYS-NYT"},0)),"REFERENCE PROBLEM",IF(ISNA(MATCH(C1675,ItemName,0)),"ITEM NOT IN LIST",IF(OR(NOT(ISNUMBER(D1675)),D1675&lt;=0),"QTY PROBLEM","OK"))))))))</f>
        <v>OK</v>
      </c>
    </row>
    <row r="1676" spans="1:10" x14ac:dyDescent="0.25">
      <c r="A1676" s="25">
        <v>46295</v>
      </c>
      <c r="B1676" s="15" t="s">
        <v>2616</v>
      </c>
      <c r="C1676" s="15" t="s">
        <v>1839</v>
      </c>
      <c r="D1676" s="16">
        <v>1</v>
      </c>
      <c r="E1676" s="18">
        <f t="shared" si="119"/>
        <v>10</v>
      </c>
      <c r="F1676" s="18">
        <f t="shared" si="122"/>
        <v>10</v>
      </c>
      <c r="G1676" s="18">
        <f t="shared" si="120"/>
        <v>6.4950000000000001</v>
      </c>
      <c r="H1676" s="18">
        <f t="shared" si="121"/>
        <v>3.5049999999999999</v>
      </c>
      <c r="J1676" t="str">
        <f ca="1">IF(C1676="","",IF(A1676="","NO DATE",IF(NOT(ISNUMBER(A1676)),"DATE IS TEXT",IF(A1676&lt;&gt;INT(A1676),"DATE HAS TIME",IF(OR(A1676&lt;DATE(2026,9,16),A1676&gt;TODAY()),"DATE OUT OF RANGE",IF(ISNA(MATCH(B1676,{"SA-DAY","SA-NYT","SYS-DAY","SYS-NYT"},0)),"REFERENCE PROBLEM",IF(ISNA(MATCH(C1676,ItemName,0)),"ITEM NOT IN LIST",IF(OR(NOT(ISNUMBER(D1676)),D1676&lt;=0),"QTY PROBLEM","OK"))))))))</f>
        <v>OK</v>
      </c>
    </row>
    <row r="1677" spans="1:10" x14ac:dyDescent="0.25">
      <c r="A1677" s="25">
        <v>46295</v>
      </c>
      <c r="B1677" s="15" t="s">
        <v>2616</v>
      </c>
      <c r="C1677" s="15" t="s">
        <v>265</v>
      </c>
      <c r="D1677" s="16">
        <v>1</v>
      </c>
      <c r="E1677" s="18">
        <f t="shared" si="119"/>
        <v>25</v>
      </c>
      <c r="F1677" s="18">
        <f t="shared" si="122"/>
        <v>25</v>
      </c>
      <c r="G1677" s="18">
        <f t="shared" si="120"/>
        <v>18.75</v>
      </c>
      <c r="H1677" s="18">
        <f t="shared" si="121"/>
        <v>6.25</v>
      </c>
      <c r="J1677" t="str">
        <f ca="1">IF(C1677="","",IF(A1677="","NO DATE",IF(NOT(ISNUMBER(A1677)),"DATE IS TEXT",IF(A1677&lt;&gt;INT(A1677),"DATE HAS TIME",IF(OR(A1677&lt;DATE(2026,9,16),A1677&gt;TODAY()),"DATE OUT OF RANGE",IF(ISNA(MATCH(B1677,{"SA-DAY","SA-NYT","SYS-DAY","SYS-NYT"},0)),"REFERENCE PROBLEM",IF(ISNA(MATCH(C1677,ItemName,0)),"ITEM NOT IN LIST",IF(OR(NOT(ISNUMBER(D1677)),D1677&lt;=0),"QTY PROBLEM","OK"))))))))</f>
        <v>OK</v>
      </c>
    </row>
    <row r="1678" spans="1:10" x14ac:dyDescent="0.25">
      <c r="A1678" s="25">
        <v>46295</v>
      </c>
      <c r="B1678" s="15" t="s">
        <v>2616</v>
      </c>
      <c r="C1678" s="15" t="s">
        <v>681</v>
      </c>
      <c r="D1678" s="16">
        <v>2</v>
      </c>
      <c r="E1678" s="18">
        <f t="shared" si="119"/>
        <v>35</v>
      </c>
      <c r="F1678" s="18">
        <f t="shared" si="122"/>
        <v>70</v>
      </c>
      <c r="G1678" s="18">
        <f t="shared" si="120"/>
        <v>22.400000000000002</v>
      </c>
      <c r="H1678" s="18">
        <f t="shared" si="121"/>
        <v>25.199999999999996</v>
      </c>
      <c r="J1678" t="str">
        <f ca="1">IF(C1678="","",IF(A1678="","NO DATE",IF(NOT(ISNUMBER(A1678)),"DATE IS TEXT",IF(A1678&lt;&gt;INT(A1678),"DATE HAS TIME",IF(OR(A1678&lt;DATE(2026,9,16),A1678&gt;TODAY()),"DATE OUT OF RANGE",IF(ISNA(MATCH(B1678,{"SA-DAY","SA-NYT","SYS-DAY","SYS-NYT"},0)),"REFERENCE PROBLEM",IF(ISNA(MATCH(C1678,ItemName,0)),"ITEM NOT IN LIST",IF(OR(NOT(ISNUMBER(D1678)),D1678&lt;=0),"QTY PROBLEM","OK"))))))))</f>
        <v>OK</v>
      </c>
    </row>
    <row r="1679" spans="1:10" x14ac:dyDescent="0.25">
      <c r="A1679" s="25">
        <v>46295</v>
      </c>
      <c r="B1679" s="15" t="s">
        <v>2616</v>
      </c>
      <c r="C1679" s="15" t="s">
        <v>1888</v>
      </c>
      <c r="D1679" s="16">
        <v>1</v>
      </c>
      <c r="E1679" s="18">
        <f t="shared" si="119"/>
        <v>15</v>
      </c>
      <c r="F1679" s="18">
        <f t="shared" si="122"/>
        <v>15</v>
      </c>
      <c r="G1679" s="18">
        <f t="shared" si="120"/>
        <v>6.9333333333333336</v>
      </c>
      <c r="H1679" s="18">
        <f t="shared" si="121"/>
        <v>8.0666666666666664</v>
      </c>
      <c r="J1679" t="str">
        <f ca="1">IF(C1679="","",IF(A1679="","NO DATE",IF(NOT(ISNUMBER(A1679)),"DATE IS TEXT",IF(A1679&lt;&gt;INT(A1679),"DATE HAS TIME",IF(OR(A1679&lt;DATE(2026,9,16),A1679&gt;TODAY()),"DATE OUT OF RANGE",IF(ISNA(MATCH(B1679,{"SA-DAY","SA-NYT","SYS-DAY","SYS-NYT"},0)),"REFERENCE PROBLEM",IF(ISNA(MATCH(C1679,ItemName,0)),"ITEM NOT IN LIST",IF(OR(NOT(ISNUMBER(D1679)),D1679&lt;=0),"QTY PROBLEM","OK"))))))))</f>
        <v>OK</v>
      </c>
    </row>
    <row r="1680" spans="1:10" x14ac:dyDescent="0.25">
      <c r="A1680" s="25">
        <v>46295</v>
      </c>
      <c r="B1680" s="15" t="s">
        <v>2616</v>
      </c>
      <c r="C1680" s="15" t="s">
        <v>1053</v>
      </c>
      <c r="D1680" s="16">
        <v>3</v>
      </c>
      <c r="E1680" s="18">
        <f t="shared" si="119"/>
        <v>30</v>
      </c>
      <c r="F1680" s="18">
        <f t="shared" si="122"/>
        <v>90</v>
      </c>
      <c r="G1680" s="18">
        <f t="shared" si="120"/>
        <v>12.8</v>
      </c>
      <c r="H1680" s="18">
        <f t="shared" si="121"/>
        <v>51.599999999999994</v>
      </c>
      <c r="J1680" t="str">
        <f ca="1">IF(C1680="","",IF(A1680="","NO DATE",IF(NOT(ISNUMBER(A1680)),"DATE IS TEXT",IF(A1680&lt;&gt;INT(A1680),"DATE HAS TIME",IF(OR(A1680&lt;DATE(2026,9,16),A1680&gt;TODAY()),"DATE OUT OF RANGE",IF(ISNA(MATCH(B1680,{"SA-DAY","SA-NYT","SYS-DAY","SYS-NYT"},0)),"REFERENCE PROBLEM",IF(ISNA(MATCH(C1680,ItemName,0)),"ITEM NOT IN LIST",IF(OR(NOT(ISNUMBER(D1680)),D1680&lt;=0),"QTY PROBLEM","OK"))))))))</f>
        <v>OK</v>
      </c>
    </row>
    <row r="1681" spans="1:10" x14ac:dyDescent="0.25">
      <c r="A1681" s="25">
        <v>46295</v>
      </c>
      <c r="B1681" s="15" t="s">
        <v>2616</v>
      </c>
      <c r="C1681" s="15" t="s">
        <v>806</v>
      </c>
      <c r="D1681" s="16">
        <v>3</v>
      </c>
      <c r="E1681" s="18">
        <f t="shared" si="119"/>
        <v>12</v>
      </c>
      <c r="F1681" s="18">
        <f t="shared" si="122"/>
        <v>36</v>
      </c>
      <c r="G1681" s="18">
        <f t="shared" si="120"/>
        <v>5.76</v>
      </c>
      <c r="H1681" s="18">
        <f t="shared" si="121"/>
        <v>18.72</v>
      </c>
      <c r="J1681" t="str">
        <f ca="1">IF(C1681="","",IF(A1681="","NO DATE",IF(NOT(ISNUMBER(A1681)),"DATE IS TEXT",IF(A1681&lt;&gt;INT(A1681),"DATE HAS TIME",IF(OR(A1681&lt;DATE(2026,9,16),A1681&gt;TODAY()),"DATE OUT OF RANGE",IF(ISNA(MATCH(B1681,{"SA-DAY","SA-NYT","SYS-DAY","SYS-NYT"},0)),"REFERENCE PROBLEM",IF(ISNA(MATCH(C1681,ItemName,0)),"ITEM NOT IN LIST",IF(OR(NOT(ISNUMBER(D1681)),D1681&lt;=0),"QTY PROBLEM","OK"))))))))</f>
        <v>OK</v>
      </c>
    </row>
    <row r="1682" spans="1:10" x14ac:dyDescent="0.25">
      <c r="A1682" s="25">
        <v>46295</v>
      </c>
      <c r="B1682" s="15" t="s">
        <v>2616</v>
      </c>
      <c r="C1682" s="15" t="s">
        <v>800</v>
      </c>
      <c r="D1682" s="16">
        <v>1</v>
      </c>
      <c r="E1682" s="18">
        <f t="shared" si="119"/>
        <v>12</v>
      </c>
      <c r="F1682" s="18">
        <f t="shared" si="122"/>
        <v>12</v>
      </c>
      <c r="G1682" s="18">
        <f t="shared" si="120"/>
        <v>6</v>
      </c>
      <c r="H1682" s="18">
        <f t="shared" si="121"/>
        <v>6</v>
      </c>
      <c r="J1682" t="str">
        <f ca="1">IF(C1682="","",IF(A1682="","NO DATE",IF(NOT(ISNUMBER(A1682)),"DATE IS TEXT",IF(A1682&lt;&gt;INT(A1682),"DATE HAS TIME",IF(OR(A1682&lt;DATE(2026,9,16),A1682&gt;TODAY()),"DATE OUT OF RANGE",IF(ISNA(MATCH(B1682,{"SA-DAY","SA-NYT","SYS-DAY","SYS-NYT"},0)),"REFERENCE PROBLEM",IF(ISNA(MATCH(C1682,ItemName,0)),"ITEM NOT IN LIST",IF(OR(NOT(ISNUMBER(D1682)),D1682&lt;=0),"QTY PROBLEM","OK"))))))))</f>
        <v>OK</v>
      </c>
    </row>
    <row r="1683" spans="1:10" x14ac:dyDescent="0.25">
      <c r="A1683" s="25">
        <v>46295</v>
      </c>
      <c r="B1683" s="15" t="s">
        <v>2616</v>
      </c>
      <c r="C1683" s="15" t="s">
        <v>389</v>
      </c>
      <c r="D1683" s="16">
        <v>1</v>
      </c>
      <c r="E1683" s="18">
        <f t="shared" si="119"/>
        <v>80</v>
      </c>
      <c r="F1683" s="18">
        <f t="shared" si="122"/>
        <v>80</v>
      </c>
      <c r="G1683" s="18">
        <f t="shared" si="120"/>
        <v>52.177500000000002</v>
      </c>
      <c r="H1683" s="18">
        <f t="shared" si="121"/>
        <v>27.822499999999998</v>
      </c>
      <c r="J1683" t="str">
        <f ca="1">IF(C1683="","",IF(A1683="","NO DATE",IF(NOT(ISNUMBER(A1683)),"DATE IS TEXT",IF(A1683&lt;&gt;INT(A1683),"DATE HAS TIME",IF(OR(A1683&lt;DATE(2026,9,16),A1683&gt;TODAY()),"DATE OUT OF RANGE",IF(ISNA(MATCH(B1683,{"SA-DAY","SA-NYT","SYS-DAY","SYS-NYT"},0)),"REFERENCE PROBLEM",IF(ISNA(MATCH(C1683,ItemName,0)),"ITEM NOT IN LIST",IF(OR(NOT(ISNUMBER(D1683)),D1683&lt;=0),"QTY PROBLEM","OK"))))))))</f>
        <v>OK</v>
      </c>
    </row>
    <row r="1684" spans="1:10" x14ac:dyDescent="0.25">
      <c r="A1684" s="25">
        <v>46295</v>
      </c>
      <c r="B1684" s="15" t="s">
        <v>2616</v>
      </c>
      <c r="C1684" s="15" t="s">
        <v>1958</v>
      </c>
      <c r="D1684" s="16">
        <v>8</v>
      </c>
      <c r="E1684" s="18">
        <f t="shared" si="119"/>
        <v>15</v>
      </c>
      <c r="F1684" s="18">
        <f t="shared" si="122"/>
        <v>120</v>
      </c>
      <c r="G1684" s="18">
        <f t="shared" si="120"/>
        <v>9.7799999999999994</v>
      </c>
      <c r="H1684" s="18">
        <f t="shared" si="121"/>
        <v>41.760000000000005</v>
      </c>
      <c r="J1684" t="str">
        <f ca="1">IF(C1684="","",IF(A1684="","NO DATE",IF(NOT(ISNUMBER(A1684)),"DATE IS TEXT",IF(A1684&lt;&gt;INT(A1684),"DATE HAS TIME",IF(OR(A1684&lt;DATE(2026,9,16),A1684&gt;TODAY()),"DATE OUT OF RANGE",IF(ISNA(MATCH(B1684,{"SA-DAY","SA-NYT","SYS-DAY","SYS-NYT"},0)),"REFERENCE PROBLEM",IF(ISNA(MATCH(C1684,ItemName,0)),"ITEM NOT IN LIST",IF(OR(NOT(ISNUMBER(D1684)),D1684&lt;=0),"QTY PROBLEM","OK"))))))))</f>
        <v>OK</v>
      </c>
    </row>
    <row r="1685" spans="1:10" x14ac:dyDescent="0.25">
      <c r="A1685" s="25">
        <v>46295</v>
      </c>
      <c r="B1685" s="15" t="s">
        <v>2616</v>
      </c>
      <c r="C1685" s="15" t="s">
        <v>239</v>
      </c>
      <c r="D1685" s="16">
        <v>2</v>
      </c>
      <c r="E1685" s="18">
        <f t="shared" si="119"/>
        <v>7</v>
      </c>
      <c r="F1685" s="18">
        <f t="shared" si="122"/>
        <v>14</v>
      </c>
      <c r="G1685" s="18">
        <f t="shared" si="120"/>
        <v>3.1066666666666674</v>
      </c>
      <c r="H1685" s="18">
        <f t="shared" si="121"/>
        <v>7.7866666666666653</v>
      </c>
      <c r="J1685" t="str">
        <f ca="1">IF(C1685="","",IF(A1685="","NO DATE",IF(NOT(ISNUMBER(A1685)),"DATE IS TEXT",IF(A1685&lt;&gt;INT(A1685),"DATE HAS TIME",IF(OR(A1685&lt;DATE(2026,9,16),A1685&gt;TODAY()),"DATE OUT OF RANGE",IF(ISNA(MATCH(B1685,{"SA-DAY","SA-NYT","SYS-DAY","SYS-NYT"},0)),"REFERENCE PROBLEM",IF(ISNA(MATCH(C1685,ItemName,0)),"ITEM NOT IN LIST",IF(OR(NOT(ISNUMBER(D1685)),D1685&lt;=0),"QTY PROBLEM","OK"))))))))</f>
        <v>OK</v>
      </c>
    </row>
    <row r="1686" spans="1:10" x14ac:dyDescent="0.25">
      <c r="A1686" s="25">
        <v>46295</v>
      </c>
      <c r="B1686" s="15" t="s">
        <v>2616</v>
      </c>
      <c r="C1686" s="15" t="s">
        <v>1569</v>
      </c>
      <c r="D1686" s="16">
        <v>12</v>
      </c>
      <c r="E1686" s="18">
        <f t="shared" si="119"/>
        <v>20</v>
      </c>
      <c r="F1686" s="18">
        <f t="shared" si="122"/>
        <v>240</v>
      </c>
      <c r="G1686" s="18">
        <f t="shared" si="120"/>
        <v>13.106666666666667</v>
      </c>
      <c r="H1686" s="18">
        <f t="shared" si="121"/>
        <v>82.72</v>
      </c>
      <c r="J1686" t="str">
        <f ca="1">IF(C1686="","",IF(A1686="","NO DATE",IF(NOT(ISNUMBER(A1686)),"DATE IS TEXT",IF(A1686&lt;&gt;INT(A1686),"DATE HAS TIME",IF(OR(A1686&lt;DATE(2026,9,16),A1686&gt;TODAY()),"DATE OUT OF RANGE",IF(ISNA(MATCH(B1686,{"SA-DAY","SA-NYT","SYS-DAY","SYS-NYT"},0)),"REFERENCE PROBLEM",IF(ISNA(MATCH(C1686,ItemName,0)),"ITEM NOT IN LIST",IF(OR(NOT(ISNUMBER(D1686)),D1686&lt;=0),"QTY PROBLEM","OK"))))))))</f>
        <v>OK</v>
      </c>
    </row>
    <row r="1687" spans="1:10" x14ac:dyDescent="0.25">
      <c r="A1687" s="25">
        <v>46295</v>
      </c>
      <c r="B1687" s="15" t="s">
        <v>2616</v>
      </c>
      <c r="C1687" s="15" t="s">
        <v>1561</v>
      </c>
      <c r="D1687" s="16">
        <v>6</v>
      </c>
      <c r="E1687" s="18">
        <f t="shared" si="119"/>
        <v>20</v>
      </c>
      <c r="F1687" s="18">
        <f t="shared" si="122"/>
        <v>120</v>
      </c>
      <c r="G1687" s="18">
        <f t="shared" si="120"/>
        <v>13.106666666666667</v>
      </c>
      <c r="H1687" s="18">
        <f t="shared" si="121"/>
        <v>41.36</v>
      </c>
      <c r="J1687" t="str">
        <f ca="1">IF(C1687="","",IF(A1687="","NO DATE",IF(NOT(ISNUMBER(A1687)),"DATE IS TEXT",IF(A1687&lt;&gt;INT(A1687),"DATE HAS TIME",IF(OR(A1687&lt;DATE(2026,9,16),A1687&gt;TODAY()),"DATE OUT OF RANGE",IF(ISNA(MATCH(B1687,{"SA-DAY","SA-NYT","SYS-DAY","SYS-NYT"},0)),"REFERENCE PROBLEM",IF(ISNA(MATCH(C1687,ItemName,0)),"ITEM NOT IN LIST",IF(OR(NOT(ISNUMBER(D1687)),D1687&lt;=0),"QTY PROBLEM","OK"))))))))</f>
        <v>OK</v>
      </c>
    </row>
    <row r="1688" spans="1:10" x14ac:dyDescent="0.25">
      <c r="A1688" s="25">
        <v>46295</v>
      </c>
      <c r="B1688" s="15" t="s">
        <v>2616</v>
      </c>
      <c r="C1688" s="15" t="s">
        <v>1974</v>
      </c>
      <c r="D1688" s="16">
        <v>8</v>
      </c>
      <c r="E1688" s="18">
        <f t="shared" si="119"/>
        <v>15</v>
      </c>
      <c r="F1688" s="18">
        <f t="shared" si="122"/>
        <v>120</v>
      </c>
      <c r="G1688" s="18">
        <f t="shared" si="120"/>
        <v>10.943999999999999</v>
      </c>
      <c r="H1688" s="18">
        <f t="shared" si="121"/>
        <v>32.448000000000008</v>
      </c>
      <c r="J1688" t="str">
        <f ca="1">IF(C1688="","",IF(A1688="","NO DATE",IF(NOT(ISNUMBER(A1688)),"DATE IS TEXT",IF(A1688&lt;&gt;INT(A1688),"DATE HAS TIME",IF(OR(A1688&lt;DATE(2026,9,16),A1688&gt;TODAY()),"DATE OUT OF RANGE",IF(ISNA(MATCH(B1688,{"SA-DAY","SA-NYT","SYS-DAY","SYS-NYT"},0)),"REFERENCE PROBLEM",IF(ISNA(MATCH(C1688,ItemName,0)),"ITEM NOT IN LIST",IF(OR(NOT(ISNUMBER(D1688)),D1688&lt;=0),"QTY PROBLEM","OK"))))))))</f>
        <v>OK</v>
      </c>
    </row>
    <row r="1689" spans="1:10" x14ac:dyDescent="0.25">
      <c r="A1689" s="25">
        <v>46295</v>
      </c>
      <c r="B1689" s="15" t="s">
        <v>2616</v>
      </c>
      <c r="C1689" s="15" t="s">
        <v>604</v>
      </c>
      <c r="D1689" s="16">
        <v>3</v>
      </c>
      <c r="E1689" s="18">
        <f t="shared" ref="E1689:E1733" si="123">IF($C1689="","",IFERROR(INDEX(ItemPriceCol,MATCH($C1689,ItemName,0)),""))</f>
        <v>1</v>
      </c>
      <c r="F1689" s="18">
        <f t="shared" si="122"/>
        <v>3</v>
      </c>
      <c r="G1689" s="18">
        <f t="shared" ref="G1689:G1733" si="124">IF($C1689="","",IFERROR(INDEX(ItemCostCol,MATCH($C1689,ItemName,0)),""))</f>
        <v>0.65249999999999997</v>
      </c>
      <c r="H1689" s="18">
        <f t="shared" ref="H1689:H1733" si="125">IF(OR($F1689="",$G1689=""),"",$F1689-$D1689*$G1689)</f>
        <v>1.0425</v>
      </c>
      <c r="J1689" t="str">
        <f ca="1">IF(C1689="","",IF(A1689="","NO DATE",IF(NOT(ISNUMBER(A1689)),"DATE IS TEXT",IF(A1689&lt;&gt;INT(A1689),"DATE HAS TIME",IF(OR(A1689&lt;DATE(2026,9,16),A1689&gt;TODAY()),"DATE OUT OF RANGE",IF(ISNA(MATCH(B1689,{"SA-DAY","SA-NYT","SYS-DAY","SYS-NYT"},0)),"REFERENCE PROBLEM",IF(ISNA(MATCH(C1689,ItemName,0)),"ITEM NOT IN LIST",IF(OR(NOT(ISNUMBER(D1689)),D1689&lt;=0),"QTY PROBLEM","OK"))))))))</f>
        <v>OK</v>
      </c>
    </row>
    <row r="1690" spans="1:10" x14ac:dyDescent="0.25">
      <c r="A1690" s="25">
        <v>46295</v>
      </c>
      <c r="B1690" s="15" t="s">
        <v>2616</v>
      </c>
      <c r="C1690" s="15" t="s">
        <v>816</v>
      </c>
      <c r="D1690" s="16">
        <v>9</v>
      </c>
      <c r="E1690" s="18">
        <f t="shared" si="123"/>
        <v>5</v>
      </c>
      <c r="F1690" s="18">
        <f t="shared" si="122"/>
        <v>45</v>
      </c>
      <c r="G1690" s="18">
        <f t="shared" si="124"/>
        <v>1.1818181818181819</v>
      </c>
      <c r="H1690" s="18">
        <f t="shared" si="125"/>
        <v>34.36363636363636</v>
      </c>
      <c r="J1690" t="str">
        <f ca="1">IF(C1690="","",IF(A1690="","NO DATE",IF(NOT(ISNUMBER(A1690)),"DATE IS TEXT",IF(A1690&lt;&gt;INT(A1690),"DATE HAS TIME",IF(OR(A1690&lt;DATE(2026,9,16),A1690&gt;TODAY()),"DATE OUT OF RANGE",IF(ISNA(MATCH(B1690,{"SA-DAY","SA-NYT","SYS-DAY","SYS-NYT"},0)),"REFERENCE PROBLEM",IF(ISNA(MATCH(C1690,ItemName,0)),"ITEM NOT IN LIST",IF(OR(NOT(ISNUMBER(D1690)),D1690&lt;=0),"QTY PROBLEM","OK"))))))))</f>
        <v>OK</v>
      </c>
    </row>
    <row r="1691" spans="1:10" x14ac:dyDescent="0.25">
      <c r="A1691" s="25">
        <v>46295</v>
      </c>
      <c r="B1691" s="15" t="s">
        <v>2616</v>
      </c>
      <c r="C1691" s="15" t="s">
        <v>2420</v>
      </c>
      <c r="D1691" s="16">
        <v>3</v>
      </c>
      <c r="E1691" s="18">
        <f t="shared" si="123"/>
        <v>15</v>
      </c>
      <c r="F1691" s="18">
        <f t="shared" si="122"/>
        <v>45</v>
      </c>
      <c r="G1691" s="18">
        <f t="shared" si="124"/>
        <v>8.3553333333333324</v>
      </c>
      <c r="H1691" s="18">
        <f t="shared" si="125"/>
        <v>19.934000000000005</v>
      </c>
      <c r="J1691" t="str">
        <f ca="1">IF(C1691="","",IF(A1691="","NO DATE",IF(NOT(ISNUMBER(A1691)),"DATE IS TEXT",IF(A1691&lt;&gt;INT(A1691),"DATE HAS TIME",IF(OR(A1691&lt;DATE(2026,9,16),A1691&gt;TODAY()),"DATE OUT OF RANGE",IF(ISNA(MATCH(B1691,{"SA-DAY","SA-NYT","SYS-DAY","SYS-NYT"},0)),"REFERENCE PROBLEM",IF(ISNA(MATCH(C1691,ItemName,0)),"ITEM NOT IN LIST",IF(OR(NOT(ISNUMBER(D1691)),D1691&lt;=0),"QTY PROBLEM","OK"))))))))</f>
        <v>OK</v>
      </c>
    </row>
    <row r="1692" spans="1:10" x14ac:dyDescent="0.25">
      <c r="A1692" s="25">
        <v>46295</v>
      </c>
      <c r="B1692" s="15" t="s">
        <v>2617</v>
      </c>
      <c r="C1692" s="15" t="s">
        <v>2669</v>
      </c>
      <c r="D1692" s="16">
        <v>10</v>
      </c>
      <c r="E1692" s="18" t="str">
        <f t="shared" si="123"/>
        <v>10</v>
      </c>
      <c r="F1692" s="18">
        <f t="shared" si="122"/>
        <v>100</v>
      </c>
      <c r="G1692" s="18">
        <f t="shared" si="124"/>
        <v>3.0666666666666669</v>
      </c>
      <c r="H1692" s="18">
        <f t="shared" si="125"/>
        <v>69.333333333333329</v>
      </c>
      <c r="J1692" t="str">
        <f ca="1">IF(C1692="","",IF(A1692="","NO DATE",IF(NOT(ISNUMBER(A1692)),"DATE IS TEXT",IF(A1692&lt;&gt;INT(A1692),"DATE HAS TIME",IF(OR(A1692&lt;DATE(2026,9,16),A1692&gt;TODAY()),"DATE OUT OF RANGE",IF(ISNA(MATCH(B1692,{"SA-DAY","SA-NYT","SYS-DAY","SYS-NYT"},0)),"REFERENCE PROBLEM",IF(ISNA(MATCH(C1692,ItemName,0)),"ITEM NOT IN LIST",IF(OR(NOT(ISNUMBER(D1692)),D1692&lt;=0),"QTY PROBLEM","OK"))))))))</f>
        <v>OK</v>
      </c>
    </row>
    <row r="1693" spans="1:10" x14ac:dyDescent="0.25">
      <c r="A1693" s="25">
        <v>46295</v>
      </c>
      <c r="B1693" s="15" t="s">
        <v>2617</v>
      </c>
      <c r="C1693" s="15" t="s">
        <v>510</v>
      </c>
      <c r="D1693" s="16">
        <v>2</v>
      </c>
      <c r="E1693" s="18">
        <f t="shared" si="123"/>
        <v>40</v>
      </c>
      <c r="F1693" s="18">
        <f t="shared" si="122"/>
        <v>80</v>
      </c>
      <c r="G1693" s="18">
        <f t="shared" si="124"/>
        <v>26.085000000000001</v>
      </c>
      <c r="H1693" s="18">
        <f t="shared" si="125"/>
        <v>27.83</v>
      </c>
      <c r="J1693" t="str">
        <f ca="1">IF(C1693="","",IF(A1693="","NO DATE",IF(NOT(ISNUMBER(A1693)),"DATE IS TEXT",IF(A1693&lt;&gt;INT(A1693),"DATE HAS TIME",IF(OR(A1693&lt;DATE(2026,9,16),A1693&gt;TODAY()),"DATE OUT OF RANGE",IF(ISNA(MATCH(B1693,{"SA-DAY","SA-NYT","SYS-DAY","SYS-NYT"},0)),"REFERENCE PROBLEM",IF(ISNA(MATCH(C1693,ItemName,0)),"ITEM NOT IN LIST",IF(OR(NOT(ISNUMBER(D1693)),D1693&lt;=0),"QTY PROBLEM","OK"))))))))</f>
        <v>OK</v>
      </c>
    </row>
    <row r="1694" spans="1:10" x14ac:dyDescent="0.25">
      <c r="A1694" s="25">
        <v>46295</v>
      </c>
      <c r="B1694" s="15" t="s">
        <v>2617</v>
      </c>
      <c r="C1694" s="15" t="s">
        <v>877</v>
      </c>
      <c r="D1694" s="16">
        <v>2</v>
      </c>
      <c r="E1694" s="18">
        <f t="shared" si="123"/>
        <v>40</v>
      </c>
      <c r="F1694" s="18">
        <f t="shared" si="122"/>
        <v>80</v>
      </c>
      <c r="G1694" s="18">
        <f t="shared" si="124"/>
        <v>26.085000000000001</v>
      </c>
      <c r="H1694" s="18">
        <f t="shared" si="125"/>
        <v>27.83</v>
      </c>
      <c r="J1694" t="str">
        <f ca="1">IF(C1694="","",IF(A1694="","NO DATE",IF(NOT(ISNUMBER(A1694)),"DATE IS TEXT",IF(A1694&lt;&gt;INT(A1694),"DATE HAS TIME",IF(OR(A1694&lt;DATE(2026,9,16),A1694&gt;TODAY()),"DATE OUT OF RANGE",IF(ISNA(MATCH(B1694,{"SA-DAY","SA-NYT","SYS-DAY","SYS-NYT"},0)),"REFERENCE PROBLEM",IF(ISNA(MATCH(C1694,ItemName,0)),"ITEM NOT IN LIST",IF(OR(NOT(ISNUMBER(D1694)),D1694&lt;=0),"QTY PROBLEM","OK"))))))))</f>
        <v>OK</v>
      </c>
    </row>
    <row r="1695" spans="1:10" x14ac:dyDescent="0.25">
      <c r="A1695" s="25">
        <v>46295</v>
      </c>
      <c r="B1695" s="15" t="s">
        <v>2617</v>
      </c>
      <c r="C1695" s="15" t="s">
        <v>235</v>
      </c>
      <c r="D1695" s="16">
        <v>1</v>
      </c>
      <c r="E1695" s="18">
        <f t="shared" si="123"/>
        <v>15</v>
      </c>
      <c r="F1695" s="18">
        <f t="shared" si="122"/>
        <v>15</v>
      </c>
      <c r="G1695" s="18">
        <f t="shared" si="124"/>
        <v>9.1466666666666665</v>
      </c>
      <c r="H1695" s="18">
        <f t="shared" si="125"/>
        <v>5.8533333333333335</v>
      </c>
      <c r="J1695" t="str">
        <f ca="1">IF(C1695="","",IF(A1695="","NO DATE",IF(NOT(ISNUMBER(A1695)),"DATE IS TEXT",IF(A1695&lt;&gt;INT(A1695),"DATE HAS TIME",IF(OR(A1695&lt;DATE(2026,9,16),A1695&gt;TODAY()),"DATE OUT OF RANGE",IF(ISNA(MATCH(B1695,{"SA-DAY","SA-NYT","SYS-DAY","SYS-NYT"},0)),"REFERENCE PROBLEM",IF(ISNA(MATCH(C1695,ItemName,0)),"ITEM NOT IN LIST",IF(OR(NOT(ISNUMBER(D1695)),D1695&lt;=0),"QTY PROBLEM","OK"))))))))</f>
        <v>OK</v>
      </c>
    </row>
    <row r="1696" spans="1:10" x14ac:dyDescent="0.25">
      <c r="A1696" s="25">
        <v>46295</v>
      </c>
      <c r="B1696" s="15" t="s">
        <v>2617</v>
      </c>
      <c r="C1696" s="15" t="s">
        <v>237</v>
      </c>
      <c r="D1696" s="16">
        <v>2</v>
      </c>
      <c r="E1696" s="18">
        <f t="shared" si="123"/>
        <v>35</v>
      </c>
      <c r="F1696" s="18">
        <f t="shared" si="122"/>
        <v>70</v>
      </c>
      <c r="G1696" s="18">
        <f t="shared" si="124"/>
        <v>24.16</v>
      </c>
      <c r="H1696" s="18">
        <f t="shared" si="125"/>
        <v>21.68</v>
      </c>
      <c r="J1696" t="str">
        <f ca="1">IF(C1696="","",IF(A1696="","NO DATE",IF(NOT(ISNUMBER(A1696)),"DATE IS TEXT",IF(A1696&lt;&gt;INT(A1696),"DATE HAS TIME",IF(OR(A1696&lt;DATE(2026,9,16),A1696&gt;TODAY()),"DATE OUT OF RANGE",IF(ISNA(MATCH(B1696,{"SA-DAY","SA-NYT","SYS-DAY","SYS-NYT"},0)),"REFERENCE PROBLEM",IF(ISNA(MATCH(C1696,ItemName,0)),"ITEM NOT IN LIST",IF(OR(NOT(ISNUMBER(D1696)),D1696&lt;=0),"QTY PROBLEM","OK"))))))))</f>
        <v>OK</v>
      </c>
    </row>
    <row r="1697" spans="1:10" x14ac:dyDescent="0.25">
      <c r="A1697" s="25">
        <v>46295</v>
      </c>
      <c r="B1697" s="15" t="s">
        <v>2617</v>
      </c>
      <c r="C1697" s="15" t="s">
        <v>526</v>
      </c>
      <c r="D1697" s="16">
        <v>1</v>
      </c>
      <c r="E1697" s="18">
        <f t="shared" si="123"/>
        <v>15</v>
      </c>
      <c r="F1697" s="18">
        <f t="shared" si="122"/>
        <v>15</v>
      </c>
      <c r="G1697" s="18">
        <f t="shared" si="124"/>
        <v>9.7799999999999994</v>
      </c>
      <c r="H1697" s="18">
        <f t="shared" si="125"/>
        <v>5.2200000000000006</v>
      </c>
      <c r="J1697" t="str">
        <f ca="1">IF(C1697="","",IF(A1697="","NO DATE",IF(NOT(ISNUMBER(A1697)),"DATE IS TEXT",IF(A1697&lt;&gt;INT(A1697),"DATE HAS TIME",IF(OR(A1697&lt;DATE(2026,9,16),A1697&gt;TODAY()),"DATE OUT OF RANGE",IF(ISNA(MATCH(B1697,{"SA-DAY","SA-NYT","SYS-DAY","SYS-NYT"},0)),"REFERENCE PROBLEM",IF(ISNA(MATCH(C1697,ItemName,0)),"ITEM NOT IN LIST",IF(OR(NOT(ISNUMBER(D1697)),D1697&lt;=0),"QTY PROBLEM","OK"))))))))</f>
        <v>OK</v>
      </c>
    </row>
    <row r="1698" spans="1:10" x14ac:dyDescent="0.25">
      <c r="A1698" s="25">
        <v>46295</v>
      </c>
      <c r="B1698" s="15" t="s">
        <v>2617</v>
      </c>
      <c r="C1698" s="15" t="s">
        <v>1553</v>
      </c>
      <c r="D1698" s="16">
        <v>10</v>
      </c>
      <c r="E1698" s="18">
        <f t="shared" si="123"/>
        <v>20</v>
      </c>
      <c r="F1698" s="18">
        <f t="shared" si="122"/>
        <v>200</v>
      </c>
      <c r="G1698" s="18">
        <f t="shared" si="124"/>
        <v>13.106666666666667</v>
      </c>
      <c r="H1698" s="18">
        <f t="shared" si="125"/>
        <v>68.933333333333337</v>
      </c>
      <c r="J1698" t="str">
        <f ca="1">IF(C1698="","",IF(A1698="","NO DATE",IF(NOT(ISNUMBER(A1698)),"DATE IS TEXT",IF(A1698&lt;&gt;INT(A1698),"DATE HAS TIME",IF(OR(A1698&lt;DATE(2026,9,16),A1698&gt;TODAY()),"DATE OUT OF RANGE",IF(ISNA(MATCH(B1698,{"SA-DAY","SA-NYT","SYS-DAY","SYS-NYT"},0)),"REFERENCE PROBLEM",IF(ISNA(MATCH(C1698,ItemName,0)),"ITEM NOT IN LIST",IF(OR(NOT(ISNUMBER(D1698)),D1698&lt;=0),"QTY PROBLEM","OK"))))))))</f>
        <v>OK</v>
      </c>
    </row>
    <row r="1699" spans="1:10" x14ac:dyDescent="0.25">
      <c r="A1699" s="25">
        <v>46295</v>
      </c>
      <c r="B1699" s="15" t="s">
        <v>2617</v>
      </c>
      <c r="C1699" s="15" t="s">
        <v>522</v>
      </c>
      <c r="D1699" s="16">
        <v>11</v>
      </c>
      <c r="E1699" s="18">
        <f t="shared" si="123"/>
        <v>15</v>
      </c>
      <c r="F1699" s="18">
        <f t="shared" si="122"/>
        <v>165</v>
      </c>
      <c r="G1699" s="18">
        <f t="shared" si="124"/>
        <v>9.7799999999999994</v>
      </c>
      <c r="H1699" s="18">
        <f t="shared" si="125"/>
        <v>57.42</v>
      </c>
      <c r="J1699" t="str">
        <f ca="1">IF(C1699="","",IF(A1699="","NO DATE",IF(NOT(ISNUMBER(A1699)),"DATE IS TEXT",IF(A1699&lt;&gt;INT(A1699),"DATE HAS TIME",IF(OR(A1699&lt;DATE(2026,9,16),A1699&gt;TODAY()),"DATE OUT OF RANGE",IF(ISNA(MATCH(B1699,{"SA-DAY","SA-NYT","SYS-DAY","SYS-NYT"},0)),"REFERENCE PROBLEM",IF(ISNA(MATCH(C1699,ItemName,0)),"ITEM NOT IN LIST",IF(OR(NOT(ISNUMBER(D1699)),D1699&lt;=0),"QTY PROBLEM","OK"))))))))</f>
        <v>OK</v>
      </c>
    </row>
    <row r="1700" spans="1:10" x14ac:dyDescent="0.25">
      <c r="A1700" s="25">
        <v>46295</v>
      </c>
      <c r="B1700" s="15" t="s">
        <v>2617</v>
      </c>
      <c r="C1700" s="15" t="s">
        <v>2098</v>
      </c>
      <c r="D1700" s="16">
        <v>1</v>
      </c>
      <c r="E1700" s="18">
        <f t="shared" si="123"/>
        <v>15</v>
      </c>
      <c r="F1700" s="18">
        <f t="shared" si="122"/>
        <v>15</v>
      </c>
      <c r="G1700" s="18">
        <f t="shared" si="124"/>
        <v>9.7799999999999994</v>
      </c>
      <c r="H1700" s="18">
        <f t="shared" si="125"/>
        <v>5.2200000000000006</v>
      </c>
      <c r="J1700" t="str">
        <f ca="1">IF(C1700="","",IF(A1700="","NO DATE",IF(NOT(ISNUMBER(A1700)),"DATE IS TEXT",IF(A1700&lt;&gt;INT(A1700),"DATE HAS TIME",IF(OR(A1700&lt;DATE(2026,9,16),A1700&gt;TODAY()),"DATE OUT OF RANGE",IF(ISNA(MATCH(B1700,{"SA-DAY","SA-NYT","SYS-DAY","SYS-NYT"},0)),"REFERENCE PROBLEM",IF(ISNA(MATCH(C1700,ItemName,0)),"ITEM NOT IN LIST",IF(OR(NOT(ISNUMBER(D1700)),D1700&lt;=0),"QTY PROBLEM","OK"))))))))</f>
        <v>OK</v>
      </c>
    </row>
    <row r="1701" spans="1:10" x14ac:dyDescent="0.25">
      <c r="A1701" s="25">
        <v>46295</v>
      </c>
      <c r="B1701" s="15" t="s">
        <v>2617</v>
      </c>
      <c r="C1701" s="15" t="s">
        <v>635</v>
      </c>
      <c r="D1701" s="16">
        <v>3</v>
      </c>
      <c r="E1701" s="18">
        <f t="shared" si="123"/>
        <v>20</v>
      </c>
      <c r="F1701" s="18">
        <f t="shared" ref="F1701:F1733" si="126">IF(OR($D1701="",$E1701=""),"",$D1701*$E1701)</f>
        <v>60</v>
      </c>
      <c r="G1701" s="18">
        <f t="shared" si="124"/>
        <v>11.533333333333333</v>
      </c>
      <c r="H1701" s="18">
        <f t="shared" si="125"/>
        <v>25.4</v>
      </c>
      <c r="J1701" t="str">
        <f ca="1">IF(C1701="","",IF(A1701="","NO DATE",IF(NOT(ISNUMBER(A1701)),"DATE IS TEXT",IF(A1701&lt;&gt;INT(A1701),"DATE HAS TIME",IF(OR(A1701&lt;DATE(2026,9,16),A1701&gt;TODAY()),"DATE OUT OF RANGE",IF(ISNA(MATCH(B1701,{"SA-DAY","SA-NYT","SYS-DAY","SYS-NYT"},0)),"REFERENCE PROBLEM",IF(ISNA(MATCH(C1701,ItemName,0)),"ITEM NOT IN LIST",IF(OR(NOT(ISNUMBER(D1701)),D1701&lt;=0),"QTY PROBLEM","OK"))))))))</f>
        <v>OK</v>
      </c>
    </row>
    <row r="1702" spans="1:10" x14ac:dyDescent="0.25">
      <c r="A1702" s="25">
        <v>46295</v>
      </c>
      <c r="B1702" s="15" t="s">
        <v>2617</v>
      </c>
      <c r="C1702" s="15" t="s">
        <v>975</v>
      </c>
      <c r="D1702" s="16">
        <v>1</v>
      </c>
      <c r="E1702" s="18">
        <f t="shared" si="123"/>
        <v>30</v>
      </c>
      <c r="F1702" s="18">
        <f t="shared" si="126"/>
        <v>30</v>
      </c>
      <c r="G1702" s="18">
        <f t="shared" si="124"/>
        <v>19.567499999999999</v>
      </c>
      <c r="H1702" s="18">
        <f t="shared" si="125"/>
        <v>10.432500000000001</v>
      </c>
      <c r="J1702" t="str">
        <f ca="1">IF(C1702="","",IF(A1702="","NO DATE",IF(NOT(ISNUMBER(A1702)),"DATE IS TEXT",IF(A1702&lt;&gt;INT(A1702),"DATE HAS TIME",IF(OR(A1702&lt;DATE(2026,9,16),A1702&gt;TODAY()),"DATE OUT OF RANGE",IF(ISNA(MATCH(B1702,{"SA-DAY","SA-NYT","SYS-DAY","SYS-NYT"},0)),"REFERENCE PROBLEM",IF(ISNA(MATCH(C1702,ItemName,0)),"ITEM NOT IN LIST",IF(OR(NOT(ISNUMBER(D1702)),D1702&lt;=0),"QTY PROBLEM","OK"))))))))</f>
        <v>OK</v>
      </c>
    </row>
    <row r="1703" spans="1:10" x14ac:dyDescent="0.25">
      <c r="A1703" s="25">
        <v>46295</v>
      </c>
      <c r="B1703" s="15" t="s">
        <v>2617</v>
      </c>
      <c r="C1703" s="15" t="s">
        <v>534</v>
      </c>
      <c r="D1703" s="16">
        <v>1</v>
      </c>
      <c r="E1703" s="18">
        <f t="shared" si="123"/>
        <v>30</v>
      </c>
      <c r="F1703" s="18">
        <f t="shared" si="126"/>
        <v>30</v>
      </c>
      <c r="G1703" s="18">
        <f t="shared" si="124"/>
        <v>19.567499999999999</v>
      </c>
      <c r="H1703" s="18">
        <f t="shared" si="125"/>
        <v>10.432500000000001</v>
      </c>
      <c r="J1703" t="str">
        <f ca="1">IF(C1703="","",IF(A1703="","NO DATE",IF(NOT(ISNUMBER(A1703)),"DATE IS TEXT",IF(A1703&lt;&gt;INT(A1703),"DATE HAS TIME",IF(OR(A1703&lt;DATE(2026,9,16),A1703&gt;TODAY()),"DATE OUT OF RANGE",IF(ISNA(MATCH(B1703,{"SA-DAY","SA-NYT","SYS-DAY","SYS-NYT"},0)),"REFERENCE PROBLEM",IF(ISNA(MATCH(C1703,ItemName,0)),"ITEM NOT IN LIST",IF(OR(NOT(ISNUMBER(D1703)),D1703&lt;=0),"QTY PROBLEM","OK"))))))))</f>
        <v>OK</v>
      </c>
    </row>
    <row r="1704" spans="1:10" x14ac:dyDescent="0.25">
      <c r="A1704" s="25">
        <v>46295</v>
      </c>
      <c r="B1704" s="15" t="s">
        <v>2617</v>
      </c>
      <c r="C1704" s="15" t="s">
        <v>1427</v>
      </c>
      <c r="D1704" s="16">
        <v>1</v>
      </c>
      <c r="E1704" s="18">
        <f t="shared" si="123"/>
        <v>20</v>
      </c>
      <c r="F1704" s="18">
        <f t="shared" si="126"/>
        <v>20</v>
      </c>
      <c r="G1704" s="18">
        <f t="shared" si="124"/>
        <v>13.0425</v>
      </c>
      <c r="H1704" s="18">
        <f t="shared" si="125"/>
        <v>6.9574999999999996</v>
      </c>
      <c r="J1704" t="str">
        <f ca="1">IF(C1704="","",IF(A1704="","NO DATE",IF(NOT(ISNUMBER(A1704)),"DATE IS TEXT",IF(A1704&lt;&gt;INT(A1704),"DATE HAS TIME",IF(OR(A1704&lt;DATE(2026,9,16),A1704&gt;TODAY()),"DATE OUT OF RANGE",IF(ISNA(MATCH(B1704,{"SA-DAY","SA-NYT","SYS-DAY","SYS-NYT"},0)),"REFERENCE PROBLEM",IF(ISNA(MATCH(C1704,ItemName,0)),"ITEM NOT IN LIST",IF(OR(NOT(ISNUMBER(D1704)),D1704&lt;=0),"QTY PROBLEM","OK"))))))))</f>
        <v>OK</v>
      </c>
    </row>
    <row r="1705" spans="1:10" x14ac:dyDescent="0.25">
      <c r="A1705" s="25">
        <v>46295</v>
      </c>
      <c r="B1705" s="15" t="s">
        <v>2617</v>
      </c>
      <c r="C1705" s="15" t="s">
        <v>1421</v>
      </c>
      <c r="D1705" s="16">
        <v>1</v>
      </c>
      <c r="E1705" s="18">
        <f t="shared" si="123"/>
        <v>25</v>
      </c>
      <c r="F1705" s="18">
        <f t="shared" si="126"/>
        <v>25</v>
      </c>
      <c r="G1705" s="18">
        <f t="shared" si="124"/>
        <v>18.399999999999999</v>
      </c>
      <c r="H1705" s="18">
        <f t="shared" si="125"/>
        <v>6.6000000000000014</v>
      </c>
      <c r="J1705" t="str">
        <f ca="1">IF(C1705="","",IF(A1705="","NO DATE",IF(NOT(ISNUMBER(A1705)),"DATE IS TEXT",IF(A1705&lt;&gt;INT(A1705),"DATE HAS TIME",IF(OR(A1705&lt;DATE(2026,9,16),A1705&gt;TODAY()),"DATE OUT OF RANGE",IF(ISNA(MATCH(B1705,{"SA-DAY","SA-NYT","SYS-DAY","SYS-NYT"},0)),"REFERENCE PROBLEM",IF(ISNA(MATCH(C1705,ItemName,0)),"ITEM NOT IN LIST",IF(OR(NOT(ISNUMBER(D1705)),D1705&lt;=0),"QTY PROBLEM","OK"))))))))</f>
        <v>OK</v>
      </c>
    </row>
    <row r="1706" spans="1:10" x14ac:dyDescent="0.25">
      <c r="A1706" s="25">
        <v>46295</v>
      </c>
      <c r="B1706" s="15" t="s">
        <v>2617</v>
      </c>
      <c r="C1706" s="15" t="s">
        <v>2156</v>
      </c>
      <c r="D1706" s="16">
        <v>1</v>
      </c>
      <c r="E1706" s="18">
        <f t="shared" si="123"/>
        <v>30</v>
      </c>
      <c r="F1706" s="18">
        <f t="shared" si="126"/>
        <v>30</v>
      </c>
      <c r="G1706" s="18">
        <f t="shared" si="124"/>
        <v>16.305</v>
      </c>
      <c r="H1706" s="18">
        <f t="shared" si="125"/>
        <v>13.695</v>
      </c>
      <c r="J1706" t="str">
        <f ca="1">IF(C1706="","",IF(A1706="","NO DATE",IF(NOT(ISNUMBER(A1706)),"DATE IS TEXT",IF(A1706&lt;&gt;INT(A1706),"DATE HAS TIME",IF(OR(A1706&lt;DATE(2026,9,16),A1706&gt;TODAY()),"DATE OUT OF RANGE",IF(ISNA(MATCH(B1706,{"SA-DAY","SA-NYT","SYS-DAY","SYS-NYT"},0)),"REFERENCE PROBLEM",IF(ISNA(MATCH(C1706,ItemName,0)),"ITEM NOT IN LIST",IF(OR(NOT(ISNUMBER(D1706)),D1706&lt;=0),"QTY PROBLEM","OK"))))))))</f>
        <v>OK</v>
      </c>
    </row>
    <row r="1707" spans="1:10" x14ac:dyDescent="0.25">
      <c r="A1707" s="25">
        <v>46295</v>
      </c>
      <c r="B1707" s="15" t="s">
        <v>2617</v>
      </c>
      <c r="C1707" s="15" t="s">
        <v>1219</v>
      </c>
      <c r="D1707" s="16">
        <v>1</v>
      </c>
      <c r="E1707" s="18">
        <f t="shared" si="123"/>
        <v>10</v>
      </c>
      <c r="F1707" s="18">
        <f t="shared" si="126"/>
        <v>10</v>
      </c>
      <c r="G1707" s="18">
        <f t="shared" si="124"/>
        <v>6.5250000000000004</v>
      </c>
      <c r="H1707" s="18">
        <f t="shared" si="125"/>
        <v>3.4749999999999996</v>
      </c>
      <c r="J1707" t="str">
        <f ca="1">IF(C1707="","",IF(A1707="","NO DATE",IF(NOT(ISNUMBER(A1707)),"DATE IS TEXT",IF(A1707&lt;&gt;INT(A1707),"DATE HAS TIME",IF(OR(A1707&lt;DATE(2026,9,16),A1707&gt;TODAY()),"DATE OUT OF RANGE",IF(ISNA(MATCH(B1707,{"SA-DAY","SA-NYT","SYS-DAY","SYS-NYT"},0)),"REFERENCE PROBLEM",IF(ISNA(MATCH(C1707,ItemName,0)),"ITEM NOT IN LIST",IF(OR(NOT(ISNUMBER(D1707)),D1707&lt;=0),"QTY PROBLEM","OK"))))))))</f>
        <v>OK</v>
      </c>
    </row>
    <row r="1708" spans="1:10" x14ac:dyDescent="0.25">
      <c r="A1708" s="25">
        <v>46295</v>
      </c>
      <c r="B1708" s="15" t="s">
        <v>2617</v>
      </c>
      <c r="C1708" s="15" t="s">
        <v>1241</v>
      </c>
      <c r="D1708" s="16">
        <v>8</v>
      </c>
      <c r="E1708" s="18">
        <f t="shared" si="123"/>
        <v>5</v>
      </c>
      <c r="F1708" s="18">
        <f t="shared" si="126"/>
        <v>40</v>
      </c>
      <c r="G1708" s="18">
        <f t="shared" si="124"/>
        <v>3.2625000000000002</v>
      </c>
      <c r="H1708" s="18">
        <f t="shared" si="125"/>
        <v>13.899999999999999</v>
      </c>
      <c r="J1708" t="str">
        <f ca="1">IF(C1708="","",IF(A1708="","NO DATE",IF(NOT(ISNUMBER(A1708)),"DATE IS TEXT",IF(A1708&lt;&gt;INT(A1708),"DATE HAS TIME",IF(OR(A1708&lt;DATE(2026,9,16),A1708&gt;TODAY()),"DATE OUT OF RANGE",IF(ISNA(MATCH(B1708,{"SA-DAY","SA-NYT","SYS-DAY","SYS-NYT"},0)),"REFERENCE PROBLEM",IF(ISNA(MATCH(C1708,ItemName,0)),"ITEM NOT IN LIST",IF(OR(NOT(ISNUMBER(D1708)),D1708&lt;=0),"QTY PROBLEM","OK"))))))))</f>
        <v>OK</v>
      </c>
    </row>
    <row r="1709" spans="1:10" x14ac:dyDescent="0.25">
      <c r="A1709" s="25">
        <v>46295</v>
      </c>
      <c r="B1709" s="15" t="s">
        <v>2617</v>
      </c>
      <c r="C1709" s="15" t="s">
        <v>2210</v>
      </c>
      <c r="D1709" s="16">
        <v>1</v>
      </c>
      <c r="E1709" s="18">
        <f t="shared" si="123"/>
        <v>30</v>
      </c>
      <c r="F1709" s="18">
        <f t="shared" si="126"/>
        <v>30</v>
      </c>
      <c r="G1709" s="18">
        <f t="shared" si="124"/>
        <v>19.567499999999999</v>
      </c>
      <c r="H1709" s="18">
        <f t="shared" si="125"/>
        <v>10.432500000000001</v>
      </c>
      <c r="J1709" t="str">
        <f ca="1">IF(C1709="","",IF(A1709="","NO DATE",IF(NOT(ISNUMBER(A1709)),"DATE IS TEXT",IF(A1709&lt;&gt;INT(A1709),"DATE HAS TIME",IF(OR(A1709&lt;DATE(2026,9,16),A1709&gt;TODAY()),"DATE OUT OF RANGE",IF(ISNA(MATCH(B1709,{"SA-DAY","SA-NYT","SYS-DAY","SYS-NYT"},0)),"REFERENCE PROBLEM",IF(ISNA(MATCH(C1709,ItemName,0)),"ITEM NOT IN LIST",IF(OR(NOT(ISNUMBER(D1709)),D1709&lt;=0),"QTY PROBLEM","OK"))))))))</f>
        <v>OK</v>
      </c>
    </row>
    <row r="1710" spans="1:10" x14ac:dyDescent="0.25">
      <c r="A1710" s="25">
        <v>46295</v>
      </c>
      <c r="B1710" s="15" t="s">
        <v>2617</v>
      </c>
      <c r="C1710" s="15" t="s">
        <v>840</v>
      </c>
      <c r="D1710" s="16">
        <v>1</v>
      </c>
      <c r="E1710" s="18">
        <f t="shared" si="123"/>
        <v>30</v>
      </c>
      <c r="F1710" s="18">
        <f t="shared" si="126"/>
        <v>30</v>
      </c>
      <c r="G1710" s="18">
        <f t="shared" si="124"/>
        <v>16.784000000000002</v>
      </c>
      <c r="H1710" s="18">
        <f t="shared" si="125"/>
        <v>13.215999999999998</v>
      </c>
      <c r="J1710" t="str">
        <f ca="1">IF(C1710="","",IF(A1710="","NO DATE",IF(NOT(ISNUMBER(A1710)),"DATE IS TEXT",IF(A1710&lt;&gt;INT(A1710),"DATE HAS TIME",IF(OR(A1710&lt;DATE(2026,9,16),A1710&gt;TODAY()),"DATE OUT OF RANGE",IF(ISNA(MATCH(B1710,{"SA-DAY","SA-NYT","SYS-DAY","SYS-NYT"},0)),"REFERENCE PROBLEM",IF(ISNA(MATCH(C1710,ItemName,0)),"ITEM NOT IN LIST",IF(OR(NOT(ISNUMBER(D1710)),D1710&lt;=0),"QTY PROBLEM","OK"))))))))</f>
        <v>OK</v>
      </c>
    </row>
    <row r="1711" spans="1:10" x14ac:dyDescent="0.25">
      <c r="A1711" s="25">
        <v>46295</v>
      </c>
      <c r="B1711" s="15" t="s">
        <v>2617</v>
      </c>
      <c r="C1711" s="15" t="s">
        <v>588</v>
      </c>
      <c r="D1711" s="16">
        <v>1</v>
      </c>
      <c r="E1711" s="18">
        <f t="shared" si="123"/>
        <v>20</v>
      </c>
      <c r="F1711" s="18">
        <f t="shared" si="126"/>
        <v>20</v>
      </c>
      <c r="G1711" s="18">
        <f t="shared" si="124"/>
        <v>18.706666666666667</v>
      </c>
      <c r="H1711" s="18">
        <f t="shared" si="125"/>
        <v>1.293333333333333</v>
      </c>
      <c r="J1711" t="str">
        <f ca="1">IF(C1711="","",IF(A1711="","NO DATE",IF(NOT(ISNUMBER(A1711)),"DATE IS TEXT",IF(A1711&lt;&gt;INT(A1711),"DATE HAS TIME",IF(OR(A1711&lt;DATE(2026,9,16),A1711&gt;TODAY()),"DATE OUT OF RANGE",IF(ISNA(MATCH(B1711,{"SA-DAY","SA-NYT","SYS-DAY","SYS-NYT"},0)),"REFERENCE PROBLEM",IF(ISNA(MATCH(C1711,ItemName,0)),"ITEM NOT IN LIST",IF(OR(NOT(ISNUMBER(D1711)),D1711&lt;=0),"QTY PROBLEM","OK"))))))))</f>
        <v>OK</v>
      </c>
    </row>
    <row r="1712" spans="1:10" x14ac:dyDescent="0.25">
      <c r="A1712" s="25">
        <v>46295</v>
      </c>
      <c r="B1712" s="15" t="s">
        <v>2617</v>
      </c>
      <c r="C1712" s="15" t="s">
        <v>681</v>
      </c>
      <c r="D1712" s="16">
        <v>4</v>
      </c>
      <c r="E1712" s="18">
        <f t="shared" si="123"/>
        <v>35</v>
      </c>
      <c r="F1712" s="18">
        <f t="shared" si="126"/>
        <v>140</v>
      </c>
      <c r="G1712" s="18">
        <f t="shared" si="124"/>
        <v>22.400000000000002</v>
      </c>
      <c r="H1712" s="18">
        <f t="shared" si="125"/>
        <v>50.399999999999991</v>
      </c>
      <c r="J1712" t="str">
        <f ca="1">IF(C1712="","",IF(A1712="","NO DATE",IF(NOT(ISNUMBER(A1712)),"DATE IS TEXT",IF(A1712&lt;&gt;INT(A1712),"DATE HAS TIME",IF(OR(A1712&lt;DATE(2026,9,16),A1712&gt;TODAY()),"DATE OUT OF RANGE",IF(ISNA(MATCH(B1712,{"SA-DAY","SA-NYT","SYS-DAY","SYS-NYT"},0)),"REFERENCE PROBLEM",IF(ISNA(MATCH(C1712,ItemName,0)),"ITEM NOT IN LIST",IF(OR(NOT(ISNUMBER(D1712)),D1712&lt;=0),"QTY PROBLEM","OK"))))))))</f>
        <v>OK</v>
      </c>
    </row>
    <row r="1713" spans="1:10" x14ac:dyDescent="0.25">
      <c r="A1713" s="25">
        <v>46295</v>
      </c>
      <c r="B1713" s="15" t="s">
        <v>2617</v>
      </c>
      <c r="C1713" s="15" t="s">
        <v>683</v>
      </c>
      <c r="D1713" s="16">
        <v>2</v>
      </c>
      <c r="E1713" s="18">
        <f t="shared" si="123"/>
        <v>35</v>
      </c>
      <c r="F1713" s="18">
        <f t="shared" si="126"/>
        <v>70</v>
      </c>
      <c r="G1713" s="18">
        <f t="shared" si="124"/>
        <v>24.64</v>
      </c>
      <c r="H1713" s="18">
        <f t="shared" si="125"/>
        <v>20.72</v>
      </c>
      <c r="J1713" t="str">
        <f ca="1">IF(C1713="","",IF(A1713="","NO DATE",IF(NOT(ISNUMBER(A1713)),"DATE IS TEXT",IF(A1713&lt;&gt;INT(A1713),"DATE HAS TIME",IF(OR(A1713&lt;DATE(2026,9,16),A1713&gt;TODAY()),"DATE OUT OF RANGE",IF(ISNA(MATCH(B1713,{"SA-DAY","SA-NYT","SYS-DAY","SYS-NYT"},0)),"REFERENCE PROBLEM",IF(ISNA(MATCH(C1713,ItemName,0)),"ITEM NOT IN LIST",IF(OR(NOT(ISNUMBER(D1713)),D1713&lt;=0),"QTY PROBLEM","OK"))))))))</f>
        <v>OK</v>
      </c>
    </row>
    <row r="1714" spans="1:10" x14ac:dyDescent="0.25">
      <c r="A1714" s="25">
        <v>46295</v>
      </c>
      <c r="B1714" s="15" t="s">
        <v>2617</v>
      </c>
      <c r="C1714" s="15" t="s">
        <v>2589</v>
      </c>
      <c r="D1714" s="16">
        <v>1</v>
      </c>
      <c r="E1714" s="18">
        <f t="shared" si="123"/>
        <v>15</v>
      </c>
      <c r="F1714" s="18">
        <f t="shared" si="126"/>
        <v>15</v>
      </c>
      <c r="G1714" s="18">
        <f t="shared" si="124"/>
        <v>6.3999999999999995</v>
      </c>
      <c r="H1714" s="18">
        <f t="shared" si="125"/>
        <v>8.6000000000000014</v>
      </c>
      <c r="J1714" t="str">
        <f ca="1">IF(C1714="","",IF(A1714="","NO DATE",IF(NOT(ISNUMBER(A1714)),"DATE IS TEXT",IF(A1714&lt;&gt;INT(A1714),"DATE HAS TIME",IF(OR(A1714&lt;DATE(2026,9,16),A1714&gt;TODAY()),"DATE OUT OF RANGE",IF(ISNA(MATCH(B1714,{"SA-DAY","SA-NYT","SYS-DAY","SYS-NYT"},0)),"REFERENCE PROBLEM",IF(ISNA(MATCH(C1714,ItemName,0)),"ITEM NOT IN LIST",IF(OR(NOT(ISNUMBER(D1714)),D1714&lt;=0),"QTY PROBLEM","OK"))))))))</f>
        <v>OK</v>
      </c>
    </row>
    <row r="1715" spans="1:10" x14ac:dyDescent="0.25">
      <c r="A1715" s="25">
        <v>46295</v>
      </c>
      <c r="B1715" s="15" t="s">
        <v>2617</v>
      </c>
      <c r="C1715" s="15" t="s">
        <v>798</v>
      </c>
      <c r="D1715" s="16">
        <v>2</v>
      </c>
      <c r="E1715" s="18">
        <f t="shared" si="123"/>
        <v>10</v>
      </c>
      <c r="F1715" s="18">
        <f t="shared" si="126"/>
        <v>20</v>
      </c>
      <c r="G1715" s="18">
        <f t="shared" si="124"/>
        <v>5.76</v>
      </c>
      <c r="H1715" s="18">
        <f t="shared" si="125"/>
        <v>8.48</v>
      </c>
      <c r="J1715" t="str">
        <f ca="1">IF(C1715="","",IF(A1715="","NO DATE",IF(NOT(ISNUMBER(A1715)),"DATE IS TEXT",IF(A1715&lt;&gt;INT(A1715),"DATE HAS TIME",IF(OR(A1715&lt;DATE(2026,9,16),A1715&gt;TODAY()),"DATE OUT OF RANGE",IF(ISNA(MATCH(B1715,{"SA-DAY","SA-NYT","SYS-DAY","SYS-NYT"},0)),"REFERENCE PROBLEM",IF(ISNA(MATCH(C1715,ItemName,0)),"ITEM NOT IN LIST",IF(OR(NOT(ISNUMBER(D1715)),D1715&lt;=0),"QTY PROBLEM","OK"))))))))</f>
        <v>OK</v>
      </c>
    </row>
    <row r="1716" spans="1:10" x14ac:dyDescent="0.25">
      <c r="A1716" s="25">
        <v>46295</v>
      </c>
      <c r="B1716" s="15" t="s">
        <v>2617</v>
      </c>
      <c r="C1716" s="15" t="s">
        <v>800</v>
      </c>
      <c r="D1716" s="16">
        <v>4</v>
      </c>
      <c r="E1716" s="18">
        <f t="shared" si="123"/>
        <v>12</v>
      </c>
      <c r="F1716" s="18">
        <f t="shared" si="126"/>
        <v>48</v>
      </c>
      <c r="G1716" s="18">
        <f t="shared" si="124"/>
        <v>6</v>
      </c>
      <c r="H1716" s="18">
        <f t="shared" si="125"/>
        <v>24</v>
      </c>
      <c r="J1716" t="str">
        <f ca="1">IF(C1716="","",IF(A1716="","NO DATE",IF(NOT(ISNUMBER(A1716)),"DATE IS TEXT",IF(A1716&lt;&gt;INT(A1716),"DATE HAS TIME",IF(OR(A1716&lt;DATE(2026,9,16),A1716&gt;TODAY()),"DATE OUT OF RANGE",IF(ISNA(MATCH(B1716,{"SA-DAY","SA-NYT","SYS-DAY","SYS-NYT"},0)),"REFERENCE PROBLEM",IF(ISNA(MATCH(C1716,ItemName,0)),"ITEM NOT IN LIST",IF(OR(NOT(ISNUMBER(D1716)),D1716&lt;=0),"QTY PROBLEM","OK"))))))))</f>
        <v>OK</v>
      </c>
    </row>
    <row r="1717" spans="1:10" x14ac:dyDescent="0.25">
      <c r="A1717" s="25">
        <v>46295</v>
      </c>
      <c r="B1717" s="15" t="s">
        <v>2617</v>
      </c>
      <c r="C1717" s="15" t="s">
        <v>389</v>
      </c>
      <c r="D1717" s="16">
        <v>1</v>
      </c>
      <c r="E1717" s="18">
        <f t="shared" si="123"/>
        <v>80</v>
      </c>
      <c r="F1717" s="18">
        <f t="shared" si="126"/>
        <v>80</v>
      </c>
      <c r="G1717" s="18">
        <f t="shared" si="124"/>
        <v>52.177500000000002</v>
      </c>
      <c r="H1717" s="18">
        <f t="shared" si="125"/>
        <v>27.822499999999998</v>
      </c>
      <c r="J1717" t="str">
        <f ca="1">IF(C1717="","",IF(A1717="","NO DATE",IF(NOT(ISNUMBER(A1717)),"DATE IS TEXT",IF(A1717&lt;&gt;INT(A1717),"DATE HAS TIME",IF(OR(A1717&lt;DATE(2026,9,16),A1717&gt;TODAY()),"DATE OUT OF RANGE",IF(ISNA(MATCH(B1717,{"SA-DAY","SA-NYT","SYS-DAY","SYS-NYT"},0)),"REFERENCE PROBLEM",IF(ISNA(MATCH(C1717,ItemName,0)),"ITEM NOT IN LIST",IF(OR(NOT(ISNUMBER(D1717)),D1717&lt;=0),"QTY PROBLEM","OK"))))))))</f>
        <v>OK</v>
      </c>
    </row>
    <row r="1718" spans="1:10" x14ac:dyDescent="0.25">
      <c r="A1718" s="25">
        <v>46295</v>
      </c>
      <c r="B1718" s="15" t="s">
        <v>2617</v>
      </c>
      <c r="C1718" s="15" t="s">
        <v>387</v>
      </c>
      <c r="D1718" s="16">
        <v>1</v>
      </c>
      <c r="E1718" s="18">
        <f t="shared" si="123"/>
        <v>80</v>
      </c>
      <c r="F1718" s="18">
        <f t="shared" si="126"/>
        <v>80</v>
      </c>
      <c r="G1718" s="18">
        <f t="shared" si="124"/>
        <v>52.177500000000002</v>
      </c>
      <c r="H1718" s="18">
        <f t="shared" si="125"/>
        <v>27.822499999999998</v>
      </c>
      <c r="J1718" t="str">
        <f ca="1">IF(C1718="","",IF(A1718="","NO DATE",IF(NOT(ISNUMBER(A1718)),"DATE IS TEXT",IF(A1718&lt;&gt;INT(A1718),"DATE HAS TIME",IF(OR(A1718&lt;DATE(2026,9,16),A1718&gt;TODAY()),"DATE OUT OF RANGE",IF(ISNA(MATCH(B1718,{"SA-DAY","SA-NYT","SYS-DAY","SYS-NYT"},0)),"REFERENCE PROBLEM",IF(ISNA(MATCH(C1718,ItemName,0)),"ITEM NOT IN LIST",IF(OR(NOT(ISNUMBER(D1718)),D1718&lt;=0),"QTY PROBLEM","OK"))))))))</f>
        <v>OK</v>
      </c>
    </row>
    <row r="1719" spans="1:10" x14ac:dyDescent="0.25">
      <c r="A1719" s="25">
        <v>46295</v>
      </c>
      <c r="B1719" s="15" t="s">
        <v>2617</v>
      </c>
      <c r="C1719" s="15" t="s">
        <v>2412</v>
      </c>
      <c r="D1719" s="16">
        <v>1</v>
      </c>
      <c r="E1719" s="18">
        <f t="shared" si="123"/>
        <v>7</v>
      </c>
      <c r="F1719" s="18">
        <f t="shared" si="126"/>
        <v>7</v>
      </c>
      <c r="G1719" s="18">
        <f t="shared" si="124"/>
        <v>2.4666666666666668</v>
      </c>
      <c r="H1719" s="18">
        <f t="shared" si="125"/>
        <v>4.5333333333333332</v>
      </c>
      <c r="J1719" t="str">
        <f ca="1">IF(C1719="","",IF(A1719="","NO DATE",IF(NOT(ISNUMBER(A1719)),"DATE IS TEXT",IF(A1719&lt;&gt;INT(A1719),"DATE HAS TIME",IF(OR(A1719&lt;DATE(2026,9,16),A1719&gt;TODAY()),"DATE OUT OF RANGE",IF(ISNA(MATCH(B1719,{"SA-DAY","SA-NYT","SYS-DAY","SYS-NYT"},0)),"REFERENCE PROBLEM",IF(ISNA(MATCH(C1719,ItemName,0)),"ITEM NOT IN LIST",IF(OR(NOT(ISNUMBER(D1719)),D1719&lt;=0),"QTY PROBLEM","OK"))))))))</f>
        <v>OK</v>
      </c>
    </row>
    <row r="1720" spans="1:10" x14ac:dyDescent="0.25">
      <c r="A1720" s="25">
        <v>46295</v>
      </c>
      <c r="B1720" s="15" t="s">
        <v>2617</v>
      </c>
      <c r="C1720" s="15" t="s">
        <v>239</v>
      </c>
      <c r="D1720" s="16">
        <v>10</v>
      </c>
      <c r="E1720" s="18">
        <f t="shared" si="123"/>
        <v>7</v>
      </c>
      <c r="F1720" s="18">
        <f t="shared" si="126"/>
        <v>70</v>
      </c>
      <c r="G1720" s="18">
        <f t="shared" si="124"/>
        <v>3.1066666666666674</v>
      </c>
      <c r="H1720" s="18">
        <f t="shared" si="125"/>
        <v>38.933333333333323</v>
      </c>
      <c r="J1720" t="str">
        <f ca="1">IF(C1720="","",IF(A1720="","NO DATE",IF(NOT(ISNUMBER(A1720)),"DATE IS TEXT",IF(A1720&lt;&gt;INT(A1720),"DATE HAS TIME",IF(OR(A1720&lt;DATE(2026,9,16),A1720&gt;TODAY()),"DATE OUT OF RANGE",IF(ISNA(MATCH(B1720,{"SA-DAY","SA-NYT","SYS-DAY","SYS-NYT"},0)),"REFERENCE PROBLEM",IF(ISNA(MATCH(C1720,ItemName,0)),"ITEM NOT IN LIST",IF(OR(NOT(ISNUMBER(D1720)),D1720&lt;=0),"QTY PROBLEM","OK"))))))))</f>
        <v>OK</v>
      </c>
    </row>
    <row r="1721" spans="1:10" x14ac:dyDescent="0.25">
      <c r="A1721" s="25">
        <v>46295</v>
      </c>
      <c r="B1721" s="15" t="s">
        <v>2617</v>
      </c>
      <c r="C1721" s="15" t="s">
        <v>1569</v>
      </c>
      <c r="D1721" s="16">
        <v>4</v>
      </c>
      <c r="E1721" s="18">
        <f t="shared" si="123"/>
        <v>20</v>
      </c>
      <c r="F1721" s="18">
        <f t="shared" si="126"/>
        <v>80</v>
      </c>
      <c r="G1721" s="18">
        <f t="shared" si="124"/>
        <v>13.106666666666667</v>
      </c>
      <c r="H1721" s="18">
        <f t="shared" si="125"/>
        <v>27.573333333333331</v>
      </c>
      <c r="J1721" t="str">
        <f ca="1">IF(C1721="","",IF(A1721="","NO DATE",IF(NOT(ISNUMBER(A1721)),"DATE IS TEXT",IF(A1721&lt;&gt;INT(A1721),"DATE HAS TIME",IF(OR(A1721&lt;DATE(2026,9,16),A1721&gt;TODAY()),"DATE OUT OF RANGE",IF(ISNA(MATCH(B1721,{"SA-DAY","SA-NYT","SYS-DAY","SYS-NYT"},0)),"REFERENCE PROBLEM",IF(ISNA(MATCH(C1721,ItemName,0)),"ITEM NOT IN LIST",IF(OR(NOT(ISNUMBER(D1721)),D1721&lt;=0),"QTY PROBLEM","OK"))))))))</f>
        <v>OK</v>
      </c>
    </row>
    <row r="1722" spans="1:10" x14ac:dyDescent="0.25">
      <c r="A1722" s="25">
        <v>46295</v>
      </c>
      <c r="B1722" s="15" t="s">
        <v>2617</v>
      </c>
      <c r="C1722" s="15" t="s">
        <v>1561</v>
      </c>
      <c r="D1722" s="16">
        <v>4</v>
      </c>
      <c r="E1722" s="18">
        <f t="shared" si="123"/>
        <v>20</v>
      </c>
      <c r="F1722" s="18">
        <f t="shared" si="126"/>
        <v>80</v>
      </c>
      <c r="G1722" s="18">
        <f t="shared" si="124"/>
        <v>13.106666666666667</v>
      </c>
      <c r="H1722" s="18">
        <f t="shared" si="125"/>
        <v>27.573333333333331</v>
      </c>
      <c r="J1722" t="str">
        <f ca="1">IF(C1722="","",IF(A1722="","NO DATE",IF(NOT(ISNUMBER(A1722)),"DATE IS TEXT",IF(A1722&lt;&gt;INT(A1722),"DATE HAS TIME",IF(OR(A1722&lt;DATE(2026,9,16),A1722&gt;TODAY()),"DATE OUT OF RANGE",IF(ISNA(MATCH(B1722,{"SA-DAY","SA-NYT","SYS-DAY","SYS-NYT"},0)),"REFERENCE PROBLEM",IF(ISNA(MATCH(C1722,ItemName,0)),"ITEM NOT IN LIST",IF(OR(NOT(ISNUMBER(D1722)),D1722&lt;=0),"QTY PROBLEM","OK"))))))))</f>
        <v>OK</v>
      </c>
    </row>
    <row r="1723" spans="1:10" x14ac:dyDescent="0.25">
      <c r="A1723" s="25">
        <v>46295</v>
      </c>
      <c r="B1723" s="15" t="s">
        <v>2617</v>
      </c>
      <c r="C1723" s="15" t="s">
        <v>331</v>
      </c>
      <c r="D1723" s="16">
        <v>1</v>
      </c>
      <c r="E1723" s="18">
        <f t="shared" si="123"/>
        <v>40</v>
      </c>
      <c r="F1723" s="18">
        <f t="shared" si="126"/>
        <v>40</v>
      </c>
      <c r="G1723" s="18">
        <f t="shared" si="124"/>
        <v>18.559999999999999</v>
      </c>
      <c r="H1723" s="18">
        <f t="shared" si="125"/>
        <v>21.44</v>
      </c>
      <c r="J1723" t="str">
        <f ca="1">IF(C1723="","",IF(A1723="","NO DATE",IF(NOT(ISNUMBER(A1723)),"DATE IS TEXT",IF(A1723&lt;&gt;INT(A1723),"DATE HAS TIME",IF(OR(A1723&lt;DATE(2026,9,16),A1723&gt;TODAY()),"DATE OUT OF RANGE",IF(ISNA(MATCH(B1723,{"SA-DAY","SA-NYT","SYS-DAY","SYS-NYT"},0)),"REFERENCE PROBLEM",IF(ISNA(MATCH(C1723,ItemName,0)),"ITEM NOT IN LIST",IF(OR(NOT(ISNUMBER(D1723)),D1723&lt;=0),"QTY PROBLEM","OK"))))))))</f>
        <v>OK</v>
      </c>
    </row>
    <row r="1724" spans="1:10" x14ac:dyDescent="0.25">
      <c r="A1724" s="25">
        <v>46295</v>
      </c>
      <c r="B1724" s="15" t="s">
        <v>2617</v>
      </c>
      <c r="C1724" s="15" t="s">
        <v>323</v>
      </c>
      <c r="D1724" s="16">
        <v>1</v>
      </c>
      <c r="E1724" s="18">
        <f t="shared" si="123"/>
        <v>40</v>
      </c>
      <c r="F1724" s="18">
        <f t="shared" si="126"/>
        <v>40</v>
      </c>
      <c r="G1724" s="18">
        <f t="shared" si="124"/>
        <v>18.559999999999999</v>
      </c>
      <c r="H1724" s="18">
        <f t="shared" si="125"/>
        <v>21.44</v>
      </c>
      <c r="J1724" t="str">
        <f ca="1">IF(C1724="","",IF(A1724="","NO DATE",IF(NOT(ISNUMBER(A1724)),"DATE IS TEXT",IF(A1724&lt;&gt;INT(A1724),"DATE HAS TIME",IF(OR(A1724&lt;DATE(2026,9,16),A1724&gt;TODAY()),"DATE OUT OF RANGE",IF(ISNA(MATCH(B1724,{"SA-DAY","SA-NYT","SYS-DAY","SYS-NYT"},0)),"REFERENCE PROBLEM",IF(ISNA(MATCH(C1724,ItemName,0)),"ITEM NOT IN LIST",IF(OR(NOT(ISNUMBER(D1724)),D1724&lt;=0),"QTY PROBLEM","OK"))))))))</f>
        <v>OK</v>
      </c>
    </row>
    <row r="1725" spans="1:10" x14ac:dyDescent="0.25">
      <c r="A1725" s="25">
        <v>46295</v>
      </c>
      <c r="B1725" s="15" t="s">
        <v>2617</v>
      </c>
      <c r="C1725" s="15" t="s">
        <v>325</v>
      </c>
      <c r="D1725" s="16">
        <v>1</v>
      </c>
      <c r="E1725" s="18">
        <f t="shared" si="123"/>
        <v>40</v>
      </c>
      <c r="F1725" s="18">
        <f t="shared" si="126"/>
        <v>40</v>
      </c>
      <c r="G1725" s="18">
        <f t="shared" si="124"/>
        <v>18.559999999999999</v>
      </c>
      <c r="H1725" s="18">
        <f t="shared" si="125"/>
        <v>21.44</v>
      </c>
      <c r="J1725" t="str">
        <f ca="1">IF(C1725="","",IF(A1725="","NO DATE",IF(NOT(ISNUMBER(A1725)),"DATE IS TEXT",IF(A1725&lt;&gt;INT(A1725),"DATE HAS TIME",IF(OR(A1725&lt;DATE(2026,9,16),A1725&gt;TODAY()),"DATE OUT OF RANGE",IF(ISNA(MATCH(B1725,{"SA-DAY","SA-NYT","SYS-DAY","SYS-NYT"},0)),"REFERENCE PROBLEM",IF(ISNA(MATCH(C1725,ItemName,0)),"ITEM NOT IN LIST",IF(OR(NOT(ISNUMBER(D1725)),D1725&lt;=0),"QTY PROBLEM","OK"))))))))</f>
        <v>OK</v>
      </c>
    </row>
    <row r="1726" spans="1:10" x14ac:dyDescent="0.25">
      <c r="A1726" s="25">
        <v>46295</v>
      </c>
      <c r="B1726" s="15" t="s">
        <v>2617</v>
      </c>
      <c r="C1726" s="15" t="s">
        <v>816</v>
      </c>
      <c r="D1726" s="16">
        <v>8</v>
      </c>
      <c r="E1726" s="18">
        <f t="shared" si="123"/>
        <v>5</v>
      </c>
      <c r="F1726" s="18">
        <f t="shared" si="126"/>
        <v>40</v>
      </c>
      <c r="G1726" s="18">
        <f t="shared" si="124"/>
        <v>1.1818181818181819</v>
      </c>
      <c r="H1726" s="18">
        <f t="shared" si="125"/>
        <v>30.545454545454547</v>
      </c>
      <c r="J1726" t="str">
        <f ca="1">IF(C1726="","",IF(A1726="","NO DATE",IF(NOT(ISNUMBER(A1726)),"DATE IS TEXT",IF(A1726&lt;&gt;INT(A1726),"DATE HAS TIME",IF(OR(A1726&lt;DATE(2026,9,16),A1726&gt;TODAY()),"DATE OUT OF RANGE",IF(ISNA(MATCH(B1726,{"SA-DAY","SA-NYT","SYS-DAY","SYS-NYT"},0)),"REFERENCE PROBLEM",IF(ISNA(MATCH(C1726,ItemName,0)),"ITEM NOT IN LIST",IF(OR(NOT(ISNUMBER(D1726)),D1726&lt;=0),"QTY PROBLEM","OK"))))))))</f>
        <v>OK</v>
      </c>
    </row>
    <row r="1727" spans="1:10" x14ac:dyDescent="0.25">
      <c r="A1727" s="25">
        <v>46295</v>
      </c>
      <c r="B1727" s="15" t="s">
        <v>2617</v>
      </c>
      <c r="C1727" s="15" t="s">
        <v>2420</v>
      </c>
      <c r="D1727" s="16">
        <v>1</v>
      </c>
      <c r="E1727" s="18">
        <f t="shared" si="123"/>
        <v>15</v>
      </c>
      <c r="F1727" s="18">
        <f t="shared" si="126"/>
        <v>15</v>
      </c>
      <c r="G1727" s="18">
        <f t="shared" si="124"/>
        <v>8.3553333333333324</v>
      </c>
      <c r="H1727" s="18">
        <f t="shared" si="125"/>
        <v>6.6446666666666676</v>
      </c>
      <c r="J1727" t="str">
        <f ca="1">IF(C1727="","",IF(A1727="","NO DATE",IF(NOT(ISNUMBER(A1727)),"DATE IS TEXT",IF(A1727&lt;&gt;INT(A1727),"DATE HAS TIME",IF(OR(A1727&lt;DATE(2026,9,16),A1727&gt;TODAY()),"DATE OUT OF RANGE",IF(ISNA(MATCH(B1727,{"SA-DAY","SA-NYT","SYS-DAY","SYS-NYT"},0)),"REFERENCE PROBLEM",IF(ISNA(MATCH(C1727,ItemName,0)),"ITEM NOT IN LIST",IF(OR(NOT(ISNUMBER(D1727)),D1727&lt;=0),"QTY PROBLEM","OK"))))))))</f>
        <v>OK</v>
      </c>
    </row>
    <row r="1728" spans="1:10" x14ac:dyDescent="0.25">
      <c r="A1728" s="25">
        <v>46296</v>
      </c>
      <c r="B1728" s="15" t="s">
        <v>2616</v>
      </c>
      <c r="C1728" s="15" t="s">
        <v>2669</v>
      </c>
      <c r="D1728" s="16">
        <v>12</v>
      </c>
      <c r="E1728" s="18" t="str">
        <f t="shared" si="123"/>
        <v>10</v>
      </c>
      <c r="F1728" s="18">
        <f t="shared" si="126"/>
        <v>120</v>
      </c>
      <c r="G1728" s="18">
        <f t="shared" si="124"/>
        <v>3.0666666666666669</v>
      </c>
      <c r="H1728" s="18">
        <f t="shared" si="125"/>
        <v>83.199999999999989</v>
      </c>
      <c r="J1728" t="str">
        <f ca="1">IF(C1728="","",IF(A1728="","NO DATE",IF(NOT(ISNUMBER(A1728)),"DATE IS TEXT",IF(A1728&lt;&gt;INT(A1728),"DATE HAS TIME",IF(OR(A1728&lt;DATE(2026,9,16),A1728&gt;TODAY()),"DATE OUT OF RANGE",IF(ISNA(MATCH(B1728,{"SA-DAY","SA-NYT","SYS-DAY","SYS-NYT"},0)),"REFERENCE PROBLEM",IF(ISNA(MATCH(C1728,ItemName,0)),"ITEM NOT IN LIST",IF(OR(NOT(ISNUMBER(D1728)),D1728&lt;=0),"QTY PROBLEM","OK"))))))))</f>
        <v>OK</v>
      </c>
    </row>
    <row r="1729" spans="1:10" x14ac:dyDescent="0.25">
      <c r="A1729" s="25">
        <v>46296</v>
      </c>
      <c r="B1729" s="15" t="s">
        <v>2616</v>
      </c>
      <c r="C1729" s="15" t="s">
        <v>427</v>
      </c>
      <c r="D1729" s="16">
        <v>2</v>
      </c>
      <c r="E1729" s="18">
        <f t="shared" si="123"/>
        <v>25</v>
      </c>
      <c r="F1729" s="18">
        <f t="shared" si="126"/>
        <v>50</v>
      </c>
      <c r="G1729" s="18">
        <f t="shared" si="124"/>
        <v>17.306666666666665</v>
      </c>
      <c r="H1729" s="18">
        <f t="shared" si="125"/>
        <v>15.38666666666667</v>
      </c>
      <c r="J1729" t="str">
        <f ca="1">IF(C1729="","",IF(A1729="","NO DATE",IF(NOT(ISNUMBER(A1729)),"DATE IS TEXT",IF(A1729&lt;&gt;INT(A1729),"DATE HAS TIME",IF(OR(A1729&lt;DATE(2026,9,16),A1729&gt;TODAY()),"DATE OUT OF RANGE",IF(ISNA(MATCH(B1729,{"SA-DAY","SA-NYT","SYS-DAY","SYS-NYT"},0)),"REFERENCE PROBLEM",IF(ISNA(MATCH(C1729,ItemName,0)),"ITEM NOT IN LIST",IF(OR(NOT(ISNUMBER(D1729)),D1729&lt;=0),"QTY PROBLEM","OK"))))))))</f>
        <v>OK</v>
      </c>
    </row>
    <row r="1730" spans="1:10" x14ac:dyDescent="0.25">
      <c r="A1730" s="25">
        <v>46296</v>
      </c>
      <c r="B1730" s="15" t="s">
        <v>2616</v>
      </c>
      <c r="C1730" s="15" t="s">
        <v>846</v>
      </c>
      <c r="D1730" s="16">
        <v>1</v>
      </c>
      <c r="E1730" s="18">
        <f t="shared" si="123"/>
        <v>5</v>
      </c>
      <c r="F1730" s="18">
        <f t="shared" si="126"/>
        <v>5</v>
      </c>
      <c r="G1730" s="18">
        <f t="shared" si="124"/>
        <v>3.2625000000000002</v>
      </c>
      <c r="H1730" s="18">
        <f t="shared" si="125"/>
        <v>1.7374999999999998</v>
      </c>
      <c r="J1730" t="str">
        <f ca="1">IF(C1730="","",IF(A1730="","NO DATE",IF(NOT(ISNUMBER(A1730)),"DATE IS TEXT",IF(A1730&lt;&gt;INT(A1730),"DATE HAS TIME",IF(OR(A1730&lt;DATE(2026,9,16),A1730&gt;TODAY()),"DATE OUT OF RANGE",IF(ISNA(MATCH(B1730,{"SA-DAY","SA-NYT","SYS-DAY","SYS-NYT"},0)),"REFERENCE PROBLEM",IF(ISNA(MATCH(C1730,ItemName,0)),"ITEM NOT IN LIST",IF(OR(NOT(ISNUMBER(D1730)),D1730&lt;=0),"QTY PROBLEM","OK"))))))))</f>
        <v>OK</v>
      </c>
    </row>
    <row r="1731" spans="1:10" x14ac:dyDescent="0.25">
      <c r="A1731" s="25">
        <v>46296</v>
      </c>
      <c r="B1731" s="15" t="s">
        <v>2616</v>
      </c>
      <c r="C1731" s="15" t="s">
        <v>659</v>
      </c>
      <c r="D1731" s="16">
        <v>32</v>
      </c>
      <c r="E1731" s="18">
        <f t="shared" si="123"/>
        <v>0.5</v>
      </c>
      <c r="F1731" s="18">
        <f t="shared" si="126"/>
        <v>16</v>
      </c>
      <c r="G1731" s="18">
        <f t="shared" si="124"/>
        <v>0.32250000000000001</v>
      </c>
      <c r="H1731" s="18">
        <f t="shared" si="125"/>
        <v>5.68</v>
      </c>
      <c r="J1731" t="str">
        <f ca="1">IF(C1731="","",IF(A1731="","NO DATE",IF(NOT(ISNUMBER(A1731)),"DATE IS TEXT",IF(A1731&lt;&gt;INT(A1731),"DATE HAS TIME",IF(OR(A1731&lt;DATE(2026,9,16),A1731&gt;TODAY()),"DATE OUT OF RANGE",IF(ISNA(MATCH(B1731,{"SA-DAY","SA-NYT","SYS-DAY","SYS-NYT"},0)),"REFERENCE PROBLEM",IF(ISNA(MATCH(C1731,ItemName,0)),"ITEM NOT IN LIST",IF(OR(NOT(ISNUMBER(D1731)),D1731&lt;=0),"QTY PROBLEM","OK"))))))))</f>
        <v>OK</v>
      </c>
    </row>
    <row r="1732" spans="1:10" x14ac:dyDescent="0.25">
      <c r="A1732" s="25">
        <v>46296</v>
      </c>
      <c r="B1732" s="15" t="s">
        <v>2616</v>
      </c>
      <c r="C1732" s="15" t="s">
        <v>510</v>
      </c>
      <c r="D1732" s="16">
        <v>1</v>
      </c>
      <c r="E1732" s="18">
        <f t="shared" si="123"/>
        <v>40</v>
      </c>
      <c r="F1732" s="18">
        <f t="shared" si="126"/>
        <v>40</v>
      </c>
      <c r="G1732" s="18">
        <f t="shared" si="124"/>
        <v>26.085000000000001</v>
      </c>
      <c r="H1732" s="18">
        <f t="shared" si="125"/>
        <v>13.914999999999999</v>
      </c>
      <c r="J1732" t="str">
        <f ca="1">IF(C1732="","",IF(A1732="","NO DATE",IF(NOT(ISNUMBER(A1732)),"DATE IS TEXT",IF(A1732&lt;&gt;INT(A1732),"DATE HAS TIME",IF(OR(A1732&lt;DATE(2026,9,16),A1732&gt;TODAY()),"DATE OUT OF RANGE",IF(ISNA(MATCH(B1732,{"SA-DAY","SA-NYT","SYS-DAY","SYS-NYT"},0)),"REFERENCE PROBLEM",IF(ISNA(MATCH(C1732,ItemName,0)),"ITEM NOT IN LIST",IF(OR(NOT(ISNUMBER(D1732)),D1732&lt;=0),"QTY PROBLEM","OK"))))))))</f>
        <v>OK</v>
      </c>
    </row>
    <row r="1733" spans="1:10" x14ac:dyDescent="0.25">
      <c r="A1733" s="25">
        <v>46296</v>
      </c>
      <c r="B1733" s="15" t="s">
        <v>2616</v>
      </c>
      <c r="C1733" s="15" t="s">
        <v>1541</v>
      </c>
      <c r="D1733" s="16">
        <v>1</v>
      </c>
      <c r="E1733" s="18">
        <f t="shared" si="123"/>
        <v>90</v>
      </c>
      <c r="F1733" s="18">
        <f t="shared" si="126"/>
        <v>90</v>
      </c>
      <c r="G1733" s="18">
        <f t="shared" si="124"/>
        <v>40.266666666666666</v>
      </c>
      <c r="H1733" s="18">
        <f t="shared" si="125"/>
        <v>49.733333333333334</v>
      </c>
      <c r="J1733" t="str">
        <f ca="1">IF(C1733="","",IF(A1733="","NO DATE",IF(NOT(ISNUMBER(A1733)),"DATE IS TEXT",IF(A1733&lt;&gt;INT(A1733),"DATE HAS TIME",IF(OR(A1733&lt;DATE(2026,9,16),A1733&gt;TODAY()),"DATE OUT OF RANGE",IF(ISNA(MATCH(B1733,{"SA-DAY","SA-NYT","SYS-DAY","SYS-NYT"},0)),"REFERENCE PROBLEM",IF(ISNA(MATCH(C1733,ItemName,0)),"ITEM NOT IN LIST",IF(OR(NOT(ISNUMBER(D1733)),D1733&lt;=0),"QTY PROBLEM","OK"))))))))</f>
        <v>OK</v>
      </c>
    </row>
    <row r="1734" spans="1:10" x14ac:dyDescent="0.25">
      <c r="A1734" s="25">
        <v>46296</v>
      </c>
      <c r="B1734" s="15" t="s">
        <v>2616</v>
      </c>
      <c r="C1734" s="15" t="s">
        <v>235</v>
      </c>
      <c r="D1734" s="16">
        <v>3</v>
      </c>
      <c r="E1734" s="18">
        <f t="shared" ref="E1734:E1797" si="127">IF($C1734="","",IFERROR(INDEX(ItemPriceCol,MATCH($C1734,ItemName,0)),""))</f>
        <v>15</v>
      </c>
      <c r="F1734" s="18">
        <f t="shared" ref="F1734:F1797" si="128">IF(OR($D1734="",$E1734=""),"",$D1734*$E1734)</f>
        <v>45</v>
      </c>
      <c r="G1734" s="18">
        <f t="shared" ref="G1734:G1797" si="129">IF($C1734="","",IFERROR(INDEX(ItemCostCol,MATCH($C1734,ItemName,0)),""))</f>
        <v>9.1466666666666665</v>
      </c>
      <c r="H1734" s="18">
        <f t="shared" ref="H1734:H1797" si="130">IF(OR($F1734="",$G1734=""),"",$F1734-$D1734*$G1734)</f>
        <v>17.560000000000002</v>
      </c>
      <c r="J1734" t="str">
        <f ca="1">IF(C1734="","",IF(A1734="","NO DATE",IF(NOT(ISNUMBER(A1734)),"DATE IS TEXT",IF(A1734&lt;&gt;INT(A1734),"DATE HAS TIME",IF(OR(A1734&lt;DATE(2026,9,16),A1734&gt;TODAY()),"DATE OUT OF RANGE",IF(ISNA(MATCH(B1734,{"SA-DAY","SA-NYT","SYS-DAY","SYS-NYT"},0)),"REFERENCE PROBLEM",IF(ISNA(MATCH(C1734,ItemName,0)),"ITEM NOT IN LIST",IF(OR(NOT(ISNUMBER(D1734)),D1734&lt;=0),"QTY PROBLEM","OK"))))))))</f>
        <v>OK</v>
      </c>
    </row>
    <row r="1735" spans="1:10" x14ac:dyDescent="0.25">
      <c r="A1735" s="25">
        <v>46296</v>
      </c>
      <c r="B1735" s="15" t="s">
        <v>2616</v>
      </c>
      <c r="C1735" s="15" t="s">
        <v>237</v>
      </c>
      <c r="D1735" s="16">
        <v>1</v>
      </c>
      <c r="E1735" s="18">
        <f t="shared" si="127"/>
        <v>35</v>
      </c>
      <c r="F1735" s="18">
        <f t="shared" si="128"/>
        <v>35</v>
      </c>
      <c r="G1735" s="18">
        <f t="shared" si="129"/>
        <v>24.16</v>
      </c>
      <c r="H1735" s="18">
        <f t="shared" si="130"/>
        <v>10.84</v>
      </c>
      <c r="J1735" t="str">
        <f ca="1">IF(C1735="","",IF(A1735="","NO DATE",IF(NOT(ISNUMBER(A1735)),"DATE IS TEXT",IF(A1735&lt;&gt;INT(A1735),"DATE HAS TIME",IF(OR(A1735&lt;DATE(2026,9,16),A1735&gt;TODAY()),"DATE OUT OF RANGE",IF(ISNA(MATCH(B1735,{"SA-DAY","SA-NYT","SYS-DAY","SYS-NYT"},0)),"REFERENCE PROBLEM",IF(ISNA(MATCH(C1735,ItemName,0)),"ITEM NOT IN LIST",IF(OR(NOT(ISNUMBER(D1735)),D1735&lt;=0),"QTY PROBLEM","OK"))))))))</f>
        <v>OK</v>
      </c>
    </row>
    <row r="1736" spans="1:10" x14ac:dyDescent="0.25">
      <c r="A1736" s="25">
        <v>46296</v>
      </c>
      <c r="B1736" s="15" t="s">
        <v>2616</v>
      </c>
      <c r="C1736" s="15" t="s">
        <v>2198</v>
      </c>
      <c r="D1736" s="16">
        <v>2</v>
      </c>
      <c r="E1736" s="18">
        <f t="shared" si="127"/>
        <v>15</v>
      </c>
      <c r="F1736" s="18">
        <f t="shared" si="128"/>
        <v>30</v>
      </c>
      <c r="G1736" s="18">
        <f t="shared" si="129"/>
        <v>9.7799999999999994</v>
      </c>
      <c r="H1736" s="18">
        <f t="shared" si="130"/>
        <v>10.440000000000001</v>
      </c>
      <c r="J1736" t="str">
        <f ca="1">IF(C1736="","",IF(A1736="","NO DATE",IF(NOT(ISNUMBER(A1736)),"DATE IS TEXT",IF(A1736&lt;&gt;INT(A1736),"DATE HAS TIME",IF(OR(A1736&lt;DATE(2026,9,16),A1736&gt;TODAY()),"DATE OUT OF RANGE",IF(ISNA(MATCH(B1736,{"SA-DAY","SA-NYT","SYS-DAY","SYS-NYT"},0)),"REFERENCE PROBLEM",IF(ISNA(MATCH(C1736,ItemName,0)),"ITEM NOT IN LIST",IF(OR(NOT(ISNUMBER(D1736)),D1736&lt;=0),"QTY PROBLEM","OK"))))))))</f>
        <v>OK</v>
      </c>
    </row>
    <row r="1737" spans="1:10" x14ac:dyDescent="0.25">
      <c r="A1737" s="25">
        <v>46296</v>
      </c>
      <c r="B1737" s="15" t="s">
        <v>2616</v>
      </c>
      <c r="C1737" s="15" t="s">
        <v>526</v>
      </c>
      <c r="D1737" s="16">
        <v>1</v>
      </c>
      <c r="E1737" s="18">
        <f t="shared" si="127"/>
        <v>15</v>
      </c>
      <c r="F1737" s="18">
        <f t="shared" si="128"/>
        <v>15</v>
      </c>
      <c r="G1737" s="18">
        <f t="shared" si="129"/>
        <v>9.7799999999999994</v>
      </c>
      <c r="H1737" s="18">
        <f t="shared" si="130"/>
        <v>5.2200000000000006</v>
      </c>
      <c r="J1737" t="str">
        <f ca="1">IF(C1737="","",IF(A1737="","NO DATE",IF(NOT(ISNUMBER(A1737)),"DATE IS TEXT",IF(A1737&lt;&gt;INT(A1737),"DATE HAS TIME",IF(OR(A1737&lt;DATE(2026,9,16),A1737&gt;TODAY()),"DATE OUT OF RANGE",IF(ISNA(MATCH(B1737,{"SA-DAY","SA-NYT","SYS-DAY","SYS-NYT"},0)),"REFERENCE PROBLEM",IF(ISNA(MATCH(C1737,ItemName,0)),"ITEM NOT IN LIST",IF(OR(NOT(ISNUMBER(D1737)),D1737&lt;=0),"QTY PROBLEM","OK"))))))))</f>
        <v>OK</v>
      </c>
    </row>
    <row r="1738" spans="1:10" x14ac:dyDescent="0.25">
      <c r="A1738" s="25">
        <v>46296</v>
      </c>
      <c r="B1738" s="15" t="s">
        <v>2616</v>
      </c>
      <c r="C1738" s="15" t="s">
        <v>1553</v>
      </c>
      <c r="D1738" s="16">
        <v>6</v>
      </c>
      <c r="E1738" s="18">
        <f t="shared" si="127"/>
        <v>20</v>
      </c>
      <c r="F1738" s="18">
        <f t="shared" si="128"/>
        <v>120</v>
      </c>
      <c r="G1738" s="18">
        <f t="shared" si="129"/>
        <v>13.106666666666667</v>
      </c>
      <c r="H1738" s="18">
        <f t="shared" si="130"/>
        <v>41.36</v>
      </c>
      <c r="J1738" t="str">
        <f ca="1">IF(C1738="","",IF(A1738="","NO DATE",IF(NOT(ISNUMBER(A1738)),"DATE IS TEXT",IF(A1738&lt;&gt;INT(A1738),"DATE HAS TIME",IF(OR(A1738&lt;DATE(2026,9,16),A1738&gt;TODAY()),"DATE OUT OF RANGE",IF(ISNA(MATCH(B1738,{"SA-DAY","SA-NYT","SYS-DAY","SYS-NYT"},0)),"REFERENCE PROBLEM",IF(ISNA(MATCH(C1738,ItemName,0)),"ITEM NOT IN LIST",IF(OR(NOT(ISNUMBER(D1738)),D1738&lt;=0),"QTY PROBLEM","OK"))))))))</f>
        <v>OK</v>
      </c>
    </row>
    <row r="1739" spans="1:10" x14ac:dyDescent="0.25">
      <c r="A1739" s="25">
        <v>46296</v>
      </c>
      <c r="B1739" s="15" t="s">
        <v>2616</v>
      </c>
      <c r="C1739" s="15" t="s">
        <v>1537</v>
      </c>
      <c r="D1739" s="16">
        <v>2</v>
      </c>
      <c r="E1739" s="18">
        <f t="shared" si="127"/>
        <v>95</v>
      </c>
      <c r="F1739" s="18">
        <f t="shared" si="128"/>
        <v>190</v>
      </c>
      <c r="G1739" s="18">
        <f t="shared" si="129"/>
        <v>53.733333333333334</v>
      </c>
      <c r="H1739" s="18">
        <f t="shared" si="130"/>
        <v>82.533333333333331</v>
      </c>
      <c r="J1739" t="str">
        <f ca="1">IF(C1739="","",IF(A1739="","NO DATE",IF(NOT(ISNUMBER(A1739)),"DATE IS TEXT",IF(A1739&lt;&gt;INT(A1739),"DATE HAS TIME",IF(OR(A1739&lt;DATE(2026,9,16),A1739&gt;TODAY()),"DATE OUT OF RANGE",IF(ISNA(MATCH(B1739,{"SA-DAY","SA-NYT","SYS-DAY","SYS-NYT"},0)),"REFERENCE PROBLEM",IF(ISNA(MATCH(C1739,ItemName,0)),"ITEM NOT IN LIST",IF(OR(NOT(ISNUMBER(D1739)),D1739&lt;=0),"QTY PROBLEM","OK"))))))))</f>
        <v>OK</v>
      </c>
    </row>
    <row r="1740" spans="1:10" x14ac:dyDescent="0.25">
      <c r="A1740" s="25">
        <v>46296</v>
      </c>
      <c r="B1740" s="15" t="s">
        <v>2616</v>
      </c>
      <c r="C1740" s="15" t="s">
        <v>522</v>
      </c>
      <c r="D1740" s="16">
        <v>1</v>
      </c>
      <c r="E1740" s="18">
        <f t="shared" si="127"/>
        <v>15</v>
      </c>
      <c r="F1740" s="18">
        <f t="shared" si="128"/>
        <v>15</v>
      </c>
      <c r="G1740" s="18">
        <f t="shared" si="129"/>
        <v>9.7799999999999994</v>
      </c>
      <c r="H1740" s="18">
        <f t="shared" si="130"/>
        <v>5.2200000000000006</v>
      </c>
      <c r="J1740" t="str">
        <f ca="1">IF(C1740="","",IF(A1740="","NO DATE",IF(NOT(ISNUMBER(A1740)),"DATE IS TEXT",IF(A1740&lt;&gt;INT(A1740),"DATE HAS TIME",IF(OR(A1740&lt;DATE(2026,9,16),A1740&gt;TODAY()),"DATE OUT OF RANGE",IF(ISNA(MATCH(B1740,{"SA-DAY","SA-NYT","SYS-DAY","SYS-NYT"},0)),"REFERENCE PROBLEM",IF(ISNA(MATCH(C1740,ItemName,0)),"ITEM NOT IN LIST",IF(OR(NOT(ISNUMBER(D1740)),D1740&lt;=0),"QTY PROBLEM","OK"))))))))</f>
        <v>OK</v>
      </c>
    </row>
    <row r="1741" spans="1:10" x14ac:dyDescent="0.25">
      <c r="A1741" s="25">
        <v>46296</v>
      </c>
      <c r="B1741" s="15" t="s">
        <v>2616</v>
      </c>
      <c r="C1741" s="15" t="s">
        <v>2098</v>
      </c>
      <c r="D1741" s="16">
        <v>2</v>
      </c>
      <c r="E1741" s="18">
        <f t="shared" si="127"/>
        <v>15</v>
      </c>
      <c r="F1741" s="18">
        <f t="shared" si="128"/>
        <v>30</v>
      </c>
      <c r="G1741" s="18">
        <f t="shared" si="129"/>
        <v>9.7799999999999994</v>
      </c>
      <c r="H1741" s="18">
        <f t="shared" si="130"/>
        <v>10.440000000000001</v>
      </c>
      <c r="J1741" t="str">
        <f ca="1">IF(C1741="","",IF(A1741="","NO DATE",IF(NOT(ISNUMBER(A1741)),"DATE IS TEXT",IF(A1741&lt;&gt;INT(A1741),"DATE HAS TIME",IF(OR(A1741&lt;DATE(2026,9,16),A1741&gt;TODAY()),"DATE OUT OF RANGE",IF(ISNA(MATCH(B1741,{"SA-DAY","SA-NYT","SYS-DAY","SYS-NYT"},0)),"REFERENCE PROBLEM",IF(ISNA(MATCH(C1741,ItemName,0)),"ITEM NOT IN LIST",IF(OR(NOT(ISNUMBER(D1741)),D1741&lt;=0),"QTY PROBLEM","OK"))))))))</f>
        <v>OK</v>
      </c>
    </row>
    <row r="1742" spans="1:10" x14ac:dyDescent="0.25">
      <c r="A1742" s="25">
        <v>46296</v>
      </c>
      <c r="B1742" s="15" t="s">
        <v>2616</v>
      </c>
      <c r="C1742" s="15" t="s">
        <v>339</v>
      </c>
      <c r="D1742" s="16">
        <v>1</v>
      </c>
      <c r="E1742" s="18">
        <f t="shared" si="127"/>
        <v>30</v>
      </c>
      <c r="F1742" s="18">
        <f t="shared" si="128"/>
        <v>30</v>
      </c>
      <c r="G1742" s="18">
        <f t="shared" si="129"/>
        <v>15.573333333333332</v>
      </c>
      <c r="H1742" s="18">
        <f t="shared" si="130"/>
        <v>14.426666666666668</v>
      </c>
      <c r="J1742" t="str">
        <f ca="1">IF(C1742="","",IF(A1742="","NO DATE",IF(NOT(ISNUMBER(A1742)),"DATE IS TEXT",IF(A1742&lt;&gt;INT(A1742),"DATE HAS TIME",IF(OR(A1742&lt;DATE(2026,9,16),A1742&gt;TODAY()),"DATE OUT OF RANGE",IF(ISNA(MATCH(B1742,{"SA-DAY","SA-NYT","SYS-DAY","SYS-NYT"},0)),"REFERENCE PROBLEM",IF(ISNA(MATCH(C1742,ItemName,0)),"ITEM NOT IN LIST",IF(OR(NOT(ISNUMBER(D1742)),D1742&lt;=0),"QTY PROBLEM","OK"))))))))</f>
        <v>OK</v>
      </c>
    </row>
    <row r="1743" spans="1:10" x14ac:dyDescent="0.25">
      <c r="A1743" s="25">
        <v>46296</v>
      </c>
      <c r="B1743" s="15" t="s">
        <v>2616</v>
      </c>
      <c r="C1743" s="15" t="s">
        <v>341</v>
      </c>
      <c r="D1743" s="16">
        <v>6</v>
      </c>
      <c r="E1743" s="18">
        <f t="shared" si="127"/>
        <v>15</v>
      </c>
      <c r="F1743" s="18">
        <f t="shared" si="128"/>
        <v>90</v>
      </c>
      <c r="G1743" s="18">
        <f t="shared" si="129"/>
        <v>7.9279999999999999</v>
      </c>
      <c r="H1743" s="18">
        <f t="shared" si="130"/>
        <v>42.432000000000002</v>
      </c>
      <c r="J1743" t="str">
        <f ca="1">IF(C1743="","",IF(A1743="","NO DATE",IF(NOT(ISNUMBER(A1743)),"DATE IS TEXT",IF(A1743&lt;&gt;INT(A1743),"DATE HAS TIME",IF(OR(A1743&lt;DATE(2026,9,16),A1743&gt;TODAY()),"DATE OUT OF RANGE",IF(ISNA(MATCH(B1743,{"SA-DAY","SA-NYT","SYS-DAY","SYS-NYT"},0)),"REFERENCE PROBLEM",IF(ISNA(MATCH(C1743,ItemName,0)),"ITEM NOT IN LIST",IF(OR(NOT(ISNUMBER(D1743)),D1743&lt;=0),"QTY PROBLEM","OK"))))))))</f>
        <v>OK</v>
      </c>
    </row>
    <row r="1744" spans="1:10" x14ac:dyDescent="0.25">
      <c r="A1744" s="25">
        <v>46296</v>
      </c>
      <c r="B1744" s="15" t="s">
        <v>2616</v>
      </c>
      <c r="C1744" s="15" t="s">
        <v>635</v>
      </c>
      <c r="D1744" s="16">
        <v>11</v>
      </c>
      <c r="E1744" s="18">
        <f t="shared" si="127"/>
        <v>20</v>
      </c>
      <c r="F1744" s="18">
        <f t="shared" si="128"/>
        <v>220</v>
      </c>
      <c r="G1744" s="18">
        <f t="shared" si="129"/>
        <v>11.533333333333333</v>
      </c>
      <c r="H1744" s="18">
        <f t="shared" si="130"/>
        <v>93.13333333333334</v>
      </c>
      <c r="J1744" t="str">
        <f ca="1">IF(C1744="","",IF(A1744="","NO DATE",IF(NOT(ISNUMBER(A1744)),"DATE IS TEXT",IF(A1744&lt;&gt;INT(A1744),"DATE HAS TIME",IF(OR(A1744&lt;DATE(2026,9,16),A1744&gt;TODAY()),"DATE OUT OF RANGE",IF(ISNA(MATCH(B1744,{"SA-DAY","SA-NYT","SYS-DAY","SYS-NYT"},0)),"REFERENCE PROBLEM",IF(ISNA(MATCH(C1744,ItemName,0)),"ITEM NOT IN LIST",IF(OR(NOT(ISNUMBER(D1744)),D1744&lt;=0),"QTY PROBLEM","OK"))))))))</f>
        <v>OK</v>
      </c>
    </row>
    <row r="1745" spans="1:10" x14ac:dyDescent="0.25">
      <c r="A1745" s="25">
        <v>46296</v>
      </c>
      <c r="B1745" s="15" t="s">
        <v>2616</v>
      </c>
      <c r="C1745" s="15" t="s">
        <v>973</v>
      </c>
      <c r="D1745" s="16">
        <v>1</v>
      </c>
      <c r="E1745" s="18">
        <f t="shared" si="127"/>
        <v>30</v>
      </c>
      <c r="F1745" s="18">
        <f t="shared" si="128"/>
        <v>30</v>
      </c>
      <c r="G1745" s="18">
        <f t="shared" si="129"/>
        <v>17.440000000000001</v>
      </c>
      <c r="H1745" s="18">
        <f t="shared" si="130"/>
        <v>12.559999999999999</v>
      </c>
      <c r="J1745" t="str">
        <f ca="1">IF(C1745="","",IF(A1745="","NO DATE",IF(NOT(ISNUMBER(A1745)),"DATE IS TEXT",IF(A1745&lt;&gt;INT(A1745),"DATE HAS TIME",IF(OR(A1745&lt;DATE(2026,9,16),A1745&gt;TODAY()),"DATE OUT OF RANGE",IF(ISNA(MATCH(B1745,{"SA-DAY","SA-NYT","SYS-DAY","SYS-NYT"},0)),"REFERENCE PROBLEM",IF(ISNA(MATCH(C1745,ItemName,0)),"ITEM NOT IN LIST",IF(OR(NOT(ISNUMBER(D1745)),D1745&lt;=0),"QTY PROBLEM","OK"))))))))</f>
        <v>OK</v>
      </c>
    </row>
    <row r="1746" spans="1:10" x14ac:dyDescent="0.25">
      <c r="A1746" s="25">
        <v>46296</v>
      </c>
      <c r="B1746" s="15" t="s">
        <v>2616</v>
      </c>
      <c r="C1746" s="15" t="s">
        <v>1725</v>
      </c>
      <c r="D1746" s="16">
        <v>1</v>
      </c>
      <c r="E1746" s="18">
        <f t="shared" si="127"/>
        <v>10</v>
      </c>
      <c r="F1746" s="18">
        <f t="shared" si="128"/>
        <v>10</v>
      </c>
      <c r="G1746" s="18">
        <f t="shared" si="129"/>
        <v>6.5250000000000004</v>
      </c>
      <c r="H1746" s="18">
        <f t="shared" si="130"/>
        <v>3.4749999999999996</v>
      </c>
      <c r="J1746" t="str">
        <f ca="1">IF(C1746="","",IF(A1746="","NO DATE",IF(NOT(ISNUMBER(A1746)),"DATE IS TEXT",IF(A1746&lt;&gt;INT(A1746),"DATE HAS TIME",IF(OR(A1746&lt;DATE(2026,9,16),A1746&gt;TODAY()),"DATE OUT OF RANGE",IF(ISNA(MATCH(B1746,{"SA-DAY","SA-NYT","SYS-DAY","SYS-NYT"},0)),"REFERENCE PROBLEM",IF(ISNA(MATCH(C1746,ItemName,0)),"ITEM NOT IN LIST",IF(OR(NOT(ISNUMBER(D1746)),D1746&lt;=0),"QTY PROBLEM","OK"))))))))</f>
        <v>OK</v>
      </c>
    </row>
    <row r="1747" spans="1:10" x14ac:dyDescent="0.25">
      <c r="A1747" s="25">
        <v>46296</v>
      </c>
      <c r="B1747" s="15" t="s">
        <v>2616</v>
      </c>
      <c r="C1747" s="15" t="s">
        <v>1391</v>
      </c>
      <c r="D1747" s="16">
        <v>1</v>
      </c>
      <c r="E1747" s="18">
        <f t="shared" si="127"/>
        <v>20</v>
      </c>
      <c r="F1747" s="18">
        <f t="shared" si="128"/>
        <v>20</v>
      </c>
      <c r="G1747" s="18">
        <f t="shared" si="129"/>
        <v>12.99</v>
      </c>
      <c r="H1747" s="18">
        <f t="shared" si="130"/>
        <v>7.01</v>
      </c>
      <c r="J1747" t="str">
        <f ca="1">IF(C1747="","",IF(A1747="","NO DATE",IF(NOT(ISNUMBER(A1747)),"DATE IS TEXT",IF(A1747&lt;&gt;INT(A1747),"DATE HAS TIME",IF(OR(A1747&lt;DATE(2026,9,16),A1747&gt;TODAY()),"DATE OUT OF RANGE",IF(ISNA(MATCH(B1747,{"SA-DAY","SA-NYT","SYS-DAY","SYS-NYT"},0)),"REFERENCE PROBLEM",IF(ISNA(MATCH(C1747,ItemName,0)),"ITEM NOT IN LIST",IF(OR(NOT(ISNUMBER(D1747)),D1747&lt;=0),"QTY PROBLEM","OK"))))))))</f>
        <v>OK</v>
      </c>
    </row>
    <row r="1748" spans="1:10" x14ac:dyDescent="0.25">
      <c r="A1748" s="25">
        <v>46296</v>
      </c>
      <c r="B1748" s="15" t="s">
        <v>2616</v>
      </c>
      <c r="C1748" s="15" t="s">
        <v>1389</v>
      </c>
      <c r="D1748" s="16">
        <v>4</v>
      </c>
      <c r="E1748" s="18">
        <f t="shared" si="127"/>
        <v>25</v>
      </c>
      <c r="F1748" s="18">
        <f t="shared" si="128"/>
        <v>100</v>
      </c>
      <c r="G1748" s="18">
        <f t="shared" si="129"/>
        <v>17.266666666666666</v>
      </c>
      <c r="H1748" s="18">
        <f t="shared" si="130"/>
        <v>30.933333333333337</v>
      </c>
      <c r="J1748" t="str">
        <f ca="1">IF(C1748="","",IF(A1748="","NO DATE",IF(NOT(ISNUMBER(A1748)),"DATE IS TEXT",IF(A1748&lt;&gt;INT(A1748),"DATE HAS TIME",IF(OR(A1748&lt;DATE(2026,9,16),A1748&gt;TODAY()),"DATE OUT OF RANGE",IF(ISNA(MATCH(B1748,{"SA-DAY","SA-NYT","SYS-DAY","SYS-NYT"},0)),"REFERENCE PROBLEM",IF(ISNA(MATCH(C1748,ItemName,0)),"ITEM NOT IN LIST",IF(OR(NOT(ISNUMBER(D1748)),D1748&lt;=0),"QTY PROBLEM","OK"))))))))</f>
        <v>OK</v>
      </c>
    </row>
    <row r="1749" spans="1:10" x14ac:dyDescent="0.25">
      <c r="A1749" s="25">
        <v>46296</v>
      </c>
      <c r="B1749" s="15" t="s">
        <v>2616</v>
      </c>
      <c r="C1749" s="15" t="s">
        <v>1423</v>
      </c>
      <c r="D1749" s="16">
        <v>1</v>
      </c>
      <c r="E1749" s="18">
        <f t="shared" si="127"/>
        <v>15</v>
      </c>
      <c r="F1749" s="18">
        <f t="shared" si="128"/>
        <v>15</v>
      </c>
      <c r="G1749" s="18">
        <f t="shared" si="129"/>
        <v>9.7799999999999994</v>
      </c>
      <c r="H1749" s="18">
        <f t="shared" si="130"/>
        <v>5.2200000000000006</v>
      </c>
      <c r="J1749" t="str">
        <f ca="1">IF(C1749="","",IF(A1749="","NO DATE",IF(NOT(ISNUMBER(A1749)),"DATE IS TEXT",IF(A1749&lt;&gt;INT(A1749),"DATE HAS TIME",IF(OR(A1749&lt;DATE(2026,9,16),A1749&gt;TODAY()),"DATE OUT OF RANGE",IF(ISNA(MATCH(B1749,{"SA-DAY","SA-NYT","SYS-DAY","SYS-NYT"},0)),"REFERENCE PROBLEM",IF(ISNA(MATCH(C1749,ItemName,0)),"ITEM NOT IN LIST",IF(OR(NOT(ISNUMBER(D1749)),D1749&lt;=0),"QTY PROBLEM","OK"))))))))</f>
        <v>OK</v>
      </c>
    </row>
    <row r="1750" spans="1:10" x14ac:dyDescent="0.25">
      <c r="A1750" s="25">
        <v>46296</v>
      </c>
      <c r="B1750" s="15" t="s">
        <v>2616</v>
      </c>
      <c r="C1750" s="15" t="s">
        <v>2156</v>
      </c>
      <c r="D1750" s="16">
        <v>1</v>
      </c>
      <c r="E1750" s="18">
        <f t="shared" si="127"/>
        <v>30</v>
      </c>
      <c r="F1750" s="18">
        <f t="shared" si="128"/>
        <v>30</v>
      </c>
      <c r="G1750" s="18">
        <f t="shared" si="129"/>
        <v>16.305</v>
      </c>
      <c r="H1750" s="18">
        <f t="shared" si="130"/>
        <v>13.695</v>
      </c>
      <c r="J1750" t="str">
        <f ca="1">IF(C1750="","",IF(A1750="","NO DATE",IF(NOT(ISNUMBER(A1750)),"DATE IS TEXT",IF(A1750&lt;&gt;INT(A1750),"DATE HAS TIME",IF(OR(A1750&lt;DATE(2026,9,16),A1750&gt;TODAY()),"DATE OUT OF RANGE",IF(ISNA(MATCH(B1750,{"SA-DAY","SA-NYT","SYS-DAY","SYS-NYT"},0)),"REFERENCE PROBLEM",IF(ISNA(MATCH(C1750,ItemName,0)),"ITEM NOT IN LIST",IF(OR(NOT(ISNUMBER(D1750)),D1750&lt;=0),"QTY PROBLEM","OK"))))))))</f>
        <v>OK</v>
      </c>
    </row>
    <row r="1751" spans="1:10" x14ac:dyDescent="0.25">
      <c r="A1751" s="25">
        <v>46296</v>
      </c>
      <c r="B1751" s="15" t="s">
        <v>2616</v>
      </c>
      <c r="C1751" s="15" t="s">
        <v>431</v>
      </c>
      <c r="D1751" s="16">
        <v>1</v>
      </c>
      <c r="E1751" s="18">
        <f t="shared" si="127"/>
        <v>12</v>
      </c>
      <c r="F1751" s="18">
        <f t="shared" si="128"/>
        <v>12</v>
      </c>
      <c r="G1751" s="18">
        <f t="shared" si="129"/>
        <v>7.8224999999999998</v>
      </c>
      <c r="H1751" s="18">
        <f t="shared" si="130"/>
        <v>4.1775000000000002</v>
      </c>
      <c r="J1751" t="str">
        <f ca="1">IF(C1751="","",IF(A1751="","NO DATE",IF(NOT(ISNUMBER(A1751)),"DATE IS TEXT",IF(A1751&lt;&gt;INT(A1751),"DATE HAS TIME",IF(OR(A1751&lt;DATE(2026,9,16),A1751&gt;TODAY()),"DATE OUT OF RANGE",IF(ISNA(MATCH(B1751,{"SA-DAY","SA-NYT","SYS-DAY","SYS-NYT"},0)),"REFERENCE PROBLEM",IF(ISNA(MATCH(C1751,ItemName,0)),"ITEM NOT IN LIST",IF(OR(NOT(ISNUMBER(D1751)),D1751&lt;=0),"QTY PROBLEM","OK"))))))))</f>
        <v>OK</v>
      </c>
    </row>
    <row r="1752" spans="1:10" x14ac:dyDescent="0.25">
      <c r="A1752" s="25">
        <v>46296</v>
      </c>
      <c r="B1752" s="15" t="s">
        <v>2616</v>
      </c>
      <c r="C1752" s="15" t="s">
        <v>1241</v>
      </c>
      <c r="D1752" s="16">
        <v>1</v>
      </c>
      <c r="E1752" s="18">
        <f t="shared" si="127"/>
        <v>5</v>
      </c>
      <c r="F1752" s="18">
        <f t="shared" si="128"/>
        <v>5</v>
      </c>
      <c r="G1752" s="18">
        <f t="shared" si="129"/>
        <v>3.2625000000000002</v>
      </c>
      <c r="H1752" s="18">
        <f t="shared" si="130"/>
        <v>1.7374999999999998</v>
      </c>
      <c r="J1752" t="str">
        <f ca="1">IF(C1752="","",IF(A1752="","NO DATE",IF(NOT(ISNUMBER(A1752)),"DATE IS TEXT",IF(A1752&lt;&gt;INT(A1752),"DATE HAS TIME",IF(OR(A1752&lt;DATE(2026,9,16),A1752&gt;TODAY()),"DATE OUT OF RANGE",IF(ISNA(MATCH(B1752,{"SA-DAY","SA-NYT","SYS-DAY","SYS-NYT"},0)),"REFERENCE PROBLEM",IF(ISNA(MATCH(C1752,ItemName,0)),"ITEM NOT IN LIST",IF(OR(NOT(ISNUMBER(D1752)),D1752&lt;=0),"QTY PROBLEM","OK"))))))))</f>
        <v>OK</v>
      </c>
    </row>
    <row r="1753" spans="1:10" x14ac:dyDescent="0.25">
      <c r="A1753" s="25">
        <v>46296</v>
      </c>
      <c r="B1753" s="15" t="s">
        <v>2616</v>
      </c>
      <c r="C1753" s="15" t="s">
        <v>2504</v>
      </c>
      <c r="D1753" s="16">
        <v>3</v>
      </c>
      <c r="E1753" s="18">
        <f t="shared" si="127"/>
        <v>10</v>
      </c>
      <c r="F1753" s="18">
        <f t="shared" si="128"/>
        <v>30</v>
      </c>
      <c r="G1753" s="18">
        <f t="shared" si="129"/>
        <v>0</v>
      </c>
      <c r="H1753" s="18">
        <f t="shared" si="130"/>
        <v>30</v>
      </c>
      <c r="J1753" t="str">
        <f ca="1">IF(C1753="","",IF(A1753="","NO DATE",IF(NOT(ISNUMBER(A1753)),"DATE IS TEXT",IF(A1753&lt;&gt;INT(A1753),"DATE HAS TIME",IF(OR(A1753&lt;DATE(2026,9,16),A1753&gt;TODAY()),"DATE OUT OF RANGE",IF(ISNA(MATCH(B1753,{"SA-DAY","SA-NYT","SYS-DAY","SYS-NYT"},0)),"REFERENCE PROBLEM",IF(ISNA(MATCH(C1753,ItemName,0)),"ITEM NOT IN LIST",IF(OR(NOT(ISNUMBER(D1753)),D1753&lt;=0),"QTY PROBLEM","OK"))))))))</f>
        <v>OK</v>
      </c>
    </row>
    <row r="1754" spans="1:10" x14ac:dyDescent="0.25">
      <c r="A1754" s="25">
        <v>46296</v>
      </c>
      <c r="B1754" s="15" t="s">
        <v>2616</v>
      </c>
      <c r="C1754" s="15" t="s">
        <v>2210</v>
      </c>
      <c r="D1754" s="16">
        <v>2</v>
      </c>
      <c r="E1754" s="18">
        <f t="shared" si="127"/>
        <v>30</v>
      </c>
      <c r="F1754" s="18">
        <f t="shared" si="128"/>
        <v>60</v>
      </c>
      <c r="G1754" s="18">
        <f t="shared" si="129"/>
        <v>19.567499999999999</v>
      </c>
      <c r="H1754" s="18">
        <f t="shared" si="130"/>
        <v>20.865000000000002</v>
      </c>
      <c r="J1754" t="str">
        <f ca="1">IF(C1754="","",IF(A1754="","NO DATE",IF(NOT(ISNUMBER(A1754)),"DATE IS TEXT",IF(A1754&lt;&gt;INT(A1754),"DATE HAS TIME",IF(OR(A1754&lt;DATE(2026,9,16),A1754&gt;TODAY()),"DATE OUT OF RANGE",IF(ISNA(MATCH(B1754,{"SA-DAY","SA-NYT","SYS-DAY","SYS-NYT"},0)),"REFERENCE PROBLEM",IF(ISNA(MATCH(C1754,ItemName,0)),"ITEM NOT IN LIST",IF(OR(NOT(ISNUMBER(D1754)),D1754&lt;=0),"QTY PROBLEM","OK"))))))))</f>
        <v>OK</v>
      </c>
    </row>
    <row r="1755" spans="1:10" x14ac:dyDescent="0.25">
      <c r="A1755" s="25">
        <v>46296</v>
      </c>
      <c r="B1755" s="15" t="s">
        <v>2616</v>
      </c>
      <c r="C1755" s="15" t="s">
        <v>840</v>
      </c>
      <c r="D1755" s="16">
        <v>1</v>
      </c>
      <c r="E1755" s="18">
        <f t="shared" si="127"/>
        <v>30</v>
      </c>
      <c r="F1755" s="18">
        <f t="shared" si="128"/>
        <v>30</v>
      </c>
      <c r="G1755" s="18">
        <f t="shared" si="129"/>
        <v>16.784000000000002</v>
      </c>
      <c r="H1755" s="18">
        <f t="shared" si="130"/>
        <v>13.215999999999998</v>
      </c>
      <c r="J1755" t="str">
        <f ca="1">IF(C1755="","",IF(A1755="","NO DATE",IF(NOT(ISNUMBER(A1755)),"DATE IS TEXT",IF(A1755&lt;&gt;INT(A1755),"DATE HAS TIME",IF(OR(A1755&lt;DATE(2026,9,16),A1755&gt;TODAY()),"DATE OUT OF RANGE",IF(ISNA(MATCH(B1755,{"SA-DAY","SA-NYT","SYS-DAY","SYS-NYT"},0)),"REFERENCE PROBLEM",IF(ISNA(MATCH(C1755,ItemName,0)),"ITEM NOT IN LIST",IF(OR(NOT(ISNUMBER(D1755)),D1755&lt;=0),"QTY PROBLEM","OK"))))))))</f>
        <v>OK</v>
      </c>
    </row>
    <row r="1756" spans="1:10" x14ac:dyDescent="0.25">
      <c r="A1756" s="25">
        <v>46296</v>
      </c>
      <c r="B1756" s="15" t="s">
        <v>2616</v>
      </c>
      <c r="C1756" s="15" t="s">
        <v>1253</v>
      </c>
      <c r="D1756" s="16">
        <v>2</v>
      </c>
      <c r="E1756" s="18">
        <f t="shared" si="127"/>
        <v>35</v>
      </c>
      <c r="F1756" s="18">
        <f t="shared" si="128"/>
        <v>70</v>
      </c>
      <c r="G1756" s="18">
        <f t="shared" si="129"/>
        <v>22.822500000000002</v>
      </c>
      <c r="H1756" s="18">
        <f t="shared" si="130"/>
        <v>24.354999999999997</v>
      </c>
      <c r="J1756" t="str">
        <f ca="1">IF(C1756="","",IF(A1756="","NO DATE",IF(NOT(ISNUMBER(A1756)),"DATE IS TEXT",IF(A1756&lt;&gt;INT(A1756),"DATE HAS TIME",IF(OR(A1756&lt;DATE(2026,9,16),A1756&gt;TODAY()),"DATE OUT OF RANGE",IF(ISNA(MATCH(B1756,{"SA-DAY","SA-NYT","SYS-DAY","SYS-NYT"},0)),"REFERENCE PROBLEM",IF(ISNA(MATCH(C1756,ItemName,0)),"ITEM NOT IN LIST",IF(OR(NOT(ISNUMBER(D1756)),D1756&lt;=0),"QTY PROBLEM","OK"))))))))</f>
        <v>OK</v>
      </c>
    </row>
    <row r="1757" spans="1:10" x14ac:dyDescent="0.25">
      <c r="A1757" s="25">
        <v>46296</v>
      </c>
      <c r="B1757" s="15" t="s">
        <v>2616</v>
      </c>
      <c r="C1757" s="15" t="s">
        <v>1295</v>
      </c>
      <c r="D1757" s="16">
        <v>2</v>
      </c>
      <c r="E1757" s="18">
        <f t="shared" si="127"/>
        <v>35</v>
      </c>
      <c r="F1757" s="18">
        <f t="shared" si="128"/>
        <v>70</v>
      </c>
      <c r="G1757" s="18">
        <f t="shared" si="129"/>
        <v>26.68</v>
      </c>
      <c r="H1757" s="18">
        <f t="shared" si="130"/>
        <v>16.64</v>
      </c>
      <c r="J1757" t="str">
        <f ca="1">IF(C1757="","",IF(A1757="","NO DATE",IF(NOT(ISNUMBER(A1757)),"DATE IS TEXT",IF(A1757&lt;&gt;INT(A1757),"DATE HAS TIME",IF(OR(A1757&lt;DATE(2026,9,16),A1757&gt;TODAY()),"DATE OUT OF RANGE",IF(ISNA(MATCH(B1757,{"SA-DAY","SA-NYT","SYS-DAY","SYS-NYT"},0)),"REFERENCE PROBLEM",IF(ISNA(MATCH(C1757,ItemName,0)),"ITEM NOT IN LIST",IF(OR(NOT(ISNUMBER(D1757)),D1757&lt;=0),"QTY PROBLEM","OK"))))))))</f>
        <v>OK</v>
      </c>
    </row>
    <row r="1758" spans="1:10" x14ac:dyDescent="0.25">
      <c r="A1758" s="25">
        <v>46296</v>
      </c>
      <c r="B1758" s="15" t="s">
        <v>2616</v>
      </c>
      <c r="C1758" s="15" t="s">
        <v>1845</v>
      </c>
      <c r="D1758" s="16">
        <v>1</v>
      </c>
      <c r="E1758" s="18">
        <f t="shared" si="127"/>
        <v>25</v>
      </c>
      <c r="F1758" s="18">
        <f t="shared" si="128"/>
        <v>25</v>
      </c>
      <c r="G1758" s="18">
        <f t="shared" si="129"/>
        <v>16.305</v>
      </c>
      <c r="H1758" s="18">
        <f t="shared" si="130"/>
        <v>8.6950000000000003</v>
      </c>
      <c r="J1758" t="str">
        <f ca="1">IF(C1758="","",IF(A1758="","NO DATE",IF(NOT(ISNUMBER(A1758)),"DATE IS TEXT",IF(A1758&lt;&gt;INT(A1758),"DATE HAS TIME",IF(OR(A1758&lt;DATE(2026,9,16),A1758&gt;TODAY()),"DATE OUT OF RANGE",IF(ISNA(MATCH(B1758,{"SA-DAY","SA-NYT","SYS-DAY","SYS-NYT"},0)),"REFERENCE PROBLEM",IF(ISNA(MATCH(C1758,ItemName,0)),"ITEM NOT IN LIST",IF(OR(NOT(ISNUMBER(D1758)),D1758&lt;=0),"QTY PROBLEM","OK"))))))))</f>
        <v>OK</v>
      </c>
    </row>
    <row r="1759" spans="1:10" x14ac:dyDescent="0.25">
      <c r="A1759" s="25">
        <v>46296</v>
      </c>
      <c r="B1759" s="15" t="s">
        <v>2616</v>
      </c>
      <c r="C1759" s="15" t="s">
        <v>1839</v>
      </c>
      <c r="D1759" s="16">
        <v>2</v>
      </c>
      <c r="E1759" s="18">
        <f t="shared" si="127"/>
        <v>10</v>
      </c>
      <c r="F1759" s="18">
        <f t="shared" si="128"/>
        <v>20</v>
      </c>
      <c r="G1759" s="18">
        <f t="shared" si="129"/>
        <v>6.4950000000000001</v>
      </c>
      <c r="H1759" s="18">
        <f t="shared" si="130"/>
        <v>7.01</v>
      </c>
      <c r="J1759" t="str">
        <f ca="1">IF(C1759="","",IF(A1759="","NO DATE",IF(NOT(ISNUMBER(A1759)),"DATE IS TEXT",IF(A1759&lt;&gt;INT(A1759),"DATE HAS TIME",IF(OR(A1759&lt;DATE(2026,9,16),A1759&gt;TODAY()),"DATE OUT OF RANGE",IF(ISNA(MATCH(B1759,{"SA-DAY","SA-NYT","SYS-DAY","SYS-NYT"},0)),"REFERENCE PROBLEM",IF(ISNA(MATCH(C1759,ItemName,0)),"ITEM NOT IN LIST",IF(OR(NOT(ISNUMBER(D1759)),D1759&lt;=0),"QTY PROBLEM","OK"))))))))</f>
        <v>OK</v>
      </c>
    </row>
    <row r="1760" spans="1:10" x14ac:dyDescent="0.25">
      <c r="A1760" s="25">
        <v>46296</v>
      </c>
      <c r="B1760" s="15" t="s">
        <v>2616</v>
      </c>
      <c r="C1760" s="15" t="s">
        <v>265</v>
      </c>
      <c r="D1760" s="16">
        <v>1</v>
      </c>
      <c r="E1760" s="18">
        <f t="shared" si="127"/>
        <v>25</v>
      </c>
      <c r="F1760" s="18">
        <f t="shared" si="128"/>
        <v>25</v>
      </c>
      <c r="G1760" s="18">
        <f t="shared" si="129"/>
        <v>18.75</v>
      </c>
      <c r="H1760" s="18">
        <f t="shared" si="130"/>
        <v>6.25</v>
      </c>
      <c r="J1760" t="str">
        <f ca="1">IF(C1760="","",IF(A1760="","NO DATE",IF(NOT(ISNUMBER(A1760)),"DATE IS TEXT",IF(A1760&lt;&gt;INT(A1760),"DATE HAS TIME",IF(OR(A1760&lt;DATE(2026,9,16),A1760&gt;TODAY()),"DATE OUT OF RANGE",IF(ISNA(MATCH(B1760,{"SA-DAY","SA-NYT","SYS-DAY","SYS-NYT"},0)),"REFERENCE PROBLEM",IF(ISNA(MATCH(C1760,ItemName,0)),"ITEM NOT IN LIST",IF(OR(NOT(ISNUMBER(D1760)),D1760&lt;=0),"QTY PROBLEM","OK"))))))))</f>
        <v>OK</v>
      </c>
    </row>
    <row r="1761" spans="1:10" x14ac:dyDescent="0.25">
      <c r="A1761" s="25">
        <v>46296</v>
      </c>
      <c r="B1761" s="15" t="s">
        <v>2616</v>
      </c>
      <c r="C1761" s="15" t="s">
        <v>1101</v>
      </c>
      <c r="D1761" s="16">
        <v>1</v>
      </c>
      <c r="E1761" s="18">
        <f t="shared" si="127"/>
        <v>70</v>
      </c>
      <c r="F1761" s="18">
        <f t="shared" si="128"/>
        <v>70</v>
      </c>
      <c r="G1761" s="18">
        <f t="shared" si="129"/>
        <v>52.5</v>
      </c>
      <c r="H1761" s="18">
        <f t="shared" si="130"/>
        <v>17.5</v>
      </c>
      <c r="J1761" t="str">
        <f ca="1">IF(C1761="","",IF(A1761="","NO DATE",IF(NOT(ISNUMBER(A1761)),"DATE IS TEXT",IF(A1761&lt;&gt;INT(A1761),"DATE HAS TIME",IF(OR(A1761&lt;DATE(2026,9,16),A1761&gt;TODAY()),"DATE OUT OF RANGE",IF(ISNA(MATCH(B1761,{"SA-DAY","SA-NYT","SYS-DAY","SYS-NYT"},0)),"REFERENCE PROBLEM",IF(ISNA(MATCH(C1761,ItemName,0)),"ITEM NOT IN LIST",IF(OR(NOT(ISNUMBER(D1761)),D1761&lt;=0),"QTY PROBLEM","OK"))))))))</f>
        <v>OK</v>
      </c>
    </row>
    <row r="1762" spans="1:10" x14ac:dyDescent="0.25">
      <c r="A1762" s="25">
        <v>46296</v>
      </c>
      <c r="B1762" s="15" t="s">
        <v>2616</v>
      </c>
      <c r="C1762" s="15" t="s">
        <v>681</v>
      </c>
      <c r="D1762" s="16">
        <v>2</v>
      </c>
      <c r="E1762" s="18">
        <f t="shared" si="127"/>
        <v>35</v>
      </c>
      <c r="F1762" s="18">
        <f t="shared" si="128"/>
        <v>70</v>
      </c>
      <c r="G1762" s="18">
        <f t="shared" si="129"/>
        <v>22.400000000000002</v>
      </c>
      <c r="H1762" s="18">
        <f t="shared" si="130"/>
        <v>25.199999999999996</v>
      </c>
      <c r="J1762" t="str">
        <f ca="1">IF(C1762="","",IF(A1762="","NO DATE",IF(NOT(ISNUMBER(A1762)),"DATE IS TEXT",IF(A1762&lt;&gt;INT(A1762),"DATE HAS TIME",IF(OR(A1762&lt;DATE(2026,9,16),A1762&gt;TODAY()),"DATE OUT OF RANGE",IF(ISNA(MATCH(B1762,{"SA-DAY","SA-NYT","SYS-DAY","SYS-NYT"},0)),"REFERENCE PROBLEM",IF(ISNA(MATCH(C1762,ItemName,0)),"ITEM NOT IN LIST",IF(OR(NOT(ISNUMBER(D1762)),D1762&lt;=0),"QTY PROBLEM","OK"))))))))</f>
        <v>OK</v>
      </c>
    </row>
    <row r="1763" spans="1:10" x14ac:dyDescent="0.25">
      <c r="A1763" s="25">
        <v>46296</v>
      </c>
      <c r="B1763" s="15" t="s">
        <v>2616</v>
      </c>
      <c r="C1763" s="15" t="s">
        <v>1053</v>
      </c>
      <c r="D1763" s="16">
        <v>1</v>
      </c>
      <c r="E1763" s="18">
        <f t="shared" si="127"/>
        <v>30</v>
      </c>
      <c r="F1763" s="18">
        <f t="shared" si="128"/>
        <v>30</v>
      </c>
      <c r="G1763" s="18">
        <f t="shared" si="129"/>
        <v>12.8</v>
      </c>
      <c r="H1763" s="18">
        <f t="shared" si="130"/>
        <v>17.2</v>
      </c>
      <c r="J1763" t="str">
        <f ca="1">IF(C1763="","",IF(A1763="","NO DATE",IF(NOT(ISNUMBER(A1763)),"DATE IS TEXT",IF(A1763&lt;&gt;INT(A1763),"DATE HAS TIME",IF(OR(A1763&lt;DATE(2026,9,16),A1763&gt;TODAY()),"DATE OUT OF RANGE",IF(ISNA(MATCH(B1763,{"SA-DAY","SA-NYT","SYS-DAY","SYS-NYT"},0)),"REFERENCE PROBLEM",IF(ISNA(MATCH(C1763,ItemName,0)),"ITEM NOT IN LIST",IF(OR(NOT(ISNUMBER(D1763)),D1763&lt;=0),"QTY PROBLEM","OK"))))))))</f>
        <v>OK</v>
      </c>
    </row>
    <row r="1764" spans="1:10" x14ac:dyDescent="0.25">
      <c r="A1764" s="25">
        <v>46296</v>
      </c>
      <c r="B1764" s="15" t="s">
        <v>2616</v>
      </c>
      <c r="C1764" s="15" t="s">
        <v>798</v>
      </c>
      <c r="D1764" s="16">
        <v>1</v>
      </c>
      <c r="E1764" s="18">
        <f t="shared" si="127"/>
        <v>10</v>
      </c>
      <c r="F1764" s="18">
        <f t="shared" si="128"/>
        <v>10</v>
      </c>
      <c r="G1764" s="18">
        <f t="shared" si="129"/>
        <v>5.76</v>
      </c>
      <c r="H1764" s="18">
        <f t="shared" si="130"/>
        <v>4.24</v>
      </c>
      <c r="J1764" t="str">
        <f ca="1">IF(C1764="","",IF(A1764="","NO DATE",IF(NOT(ISNUMBER(A1764)),"DATE IS TEXT",IF(A1764&lt;&gt;INT(A1764),"DATE HAS TIME",IF(OR(A1764&lt;DATE(2026,9,16),A1764&gt;TODAY()),"DATE OUT OF RANGE",IF(ISNA(MATCH(B1764,{"SA-DAY","SA-NYT","SYS-DAY","SYS-NYT"},0)),"REFERENCE PROBLEM",IF(ISNA(MATCH(C1764,ItemName,0)),"ITEM NOT IN LIST",IF(OR(NOT(ISNUMBER(D1764)),D1764&lt;=0),"QTY PROBLEM","OK"))))))))</f>
        <v>OK</v>
      </c>
    </row>
    <row r="1765" spans="1:10" x14ac:dyDescent="0.25">
      <c r="A1765" s="25">
        <v>46296</v>
      </c>
      <c r="B1765" s="15" t="s">
        <v>2616</v>
      </c>
      <c r="C1765" s="15" t="s">
        <v>804</v>
      </c>
      <c r="D1765" s="16">
        <v>1</v>
      </c>
      <c r="E1765" s="18">
        <f t="shared" si="127"/>
        <v>12</v>
      </c>
      <c r="F1765" s="18">
        <f t="shared" si="128"/>
        <v>12</v>
      </c>
      <c r="G1765" s="18">
        <f t="shared" si="129"/>
        <v>0.4</v>
      </c>
      <c r="H1765" s="18">
        <f t="shared" si="130"/>
        <v>11.6</v>
      </c>
      <c r="J1765" t="str">
        <f ca="1">IF(C1765="","",IF(A1765="","NO DATE",IF(NOT(ISNUMBER(A1765)),"DATE IS TEXT",IF(A1765&lt;&gt;INT(A1765),"DATE HAS TIME",IF(OR(A1765&lt;DATE(2026,9,16),A1765&gt;TODAY()),"DATE OUT OF RANGE",IF(ISNA(MATCH(B1765,{"SA-DAY","SA-NYT","SYS-DAY","SYS-NYT"},0)),"REFERENCE PROBLEM",IF(ISNA(MATCH(C1765,ItemName,0)),"ITEM NOT IN LIST",IF(OR(NOT(ISNUMBER(D1765)),D1765&lt;=0),"QTY PROBLEM","OK"))))))))</f>
        <v>OK</v>
      </c>
    </row>
    <row r="1766" spans="1:10" x14ac:dyDescent="0.25">
      <c r="A1766" s="25">
        <v>46296</v>
      </c>
      <c r="B1766" s="15" t="s">
        <v>2616</v>
      </c>
      <c r="C1766" s="15" t="s">
        <v>800</v>
      </c>
      <c r="D1766" s="16">
        <v>7</v>
      </c>
      <c r="E1766" s="18">
        <f t="shared" si="127"/>
        <v>12</v>
      </c>
      <c r="F1766" s="18">
        <f t="shared" si="128"/>
        <v>84</v>
      </c>
      <c r="G1766" s="18">
        <f t="shared" si="129"/>
        <v>6</v>
      </c>
      <c r="H1766" s="18">
        <f t="shared" si="130"/>
        <v>42</v>
      </c>
      <c r="J1766" t="str">
        <f ca="1">IF(C1766="","",IF(A1766="","NO DATE",IF(NOT(ISNUMBER(A1766)),"DATE IS TEXT",IF(A1766&lt;&gt;INT(A1766),"DATE HAS TIME",IF(OR(A1766&lt;DATE(2026,9,16),A1766&gt;TODAY()),"DATE OUT OF RANGE",IF(ISNA(MATCH(B1766,{"SA-DAY","SA-NYT","SYS-DAY","SYS-NYT"},0)),"REFERENCE PROBLEM",IF(ISNA(MATCH(C1766,ItemName,0)),"ITEM NOT IN LIST",IF(OR(NOT(ISNUMBER(D1766)),D1766&lt;=0),"QTY PROBLEM","OK"))))))))</f>
        <v>OK</v>
      </c>
    </row>
    <row r="1767" spans="1:10" x14ac:dyDescent="0.25">
      <c r="A1767" s="25">
        <v>46296</v>
      </c>
      <c r="B1767" s="15" t="s">
        <v>2616</v>
      </c>
      <c r="C1767" s="15" t="s">
        <v>128</v>
      </c>
      <c r="D1767" s="16">
        <v>2</v>
      </c>
      <c r="E1767" s="18">
        <f t="shared" si="127"/>
        <v>7</v>
      </c>
      <c r="F1767" s="18">
        <f t="shared" si="128"/>
        <v>14</v>
      </c>
      <c r="G1767" s="18">
        <f t="shared" si="129"/>
        <v>4.5674999999999999</v>
      </c>
      <c r="H1767" s="18">
        <f t="shared" si="130"/>
        <v>4.8650000000000002</v>
      </c>
      <c r="J1767" t="str">
        <f ca="1">IF(C1767="","",IF(A1767="","NO DATE",IF(NOT(ISNUMBER(A1767)),"DATE IS TEXT",IF(A1767&lt;&gt;INT(A1767),"DATE HAS TIME",IF(OR(A1767&lt;DATE(2026,9,16),A1767&gt;TODAY()),"DATE OUT OF RANGE",IF(ISNA(MATCH(B1767,{"SA-DAY","SA-NYT","SYS-DAY","SYS-NYT"},0)),"REFERENCE PROBLEM",IF(ISNA(MATCH(C1767,ItemName,0)),"ITEM NOT IN LIST",IF(OR(NOT(ISNUMBER(D1767)),D1767&lt;=0),"QTY PROBLEM","OK"))))))))</f>
        <v>OK</v>
      </c>
    </row>
    <row r="1768" spans="1:10" x14ac:dyDescent="0.25">
      <c r="A1768" s="25">
        <v>46296</v>
      </c>
      <c r="B1768" s="15" t="s">
        <v>2616</v>
      </c>
      <c r="C1768" s="15" t="s">
        <v>385</v>
      </c>
      <c r="D1768" s="16">
        <v>1</v>
      </c>
      <c r="E1768" s="18">
        <f t="shared" si="127"/>
        <v>80</v>
      </c>
      <c r="F1768" s="18">
        <f t="shared" si="128"/>
        <v>80</v>
      </c>
      <c r="G1768" s="18">
        <f t="shared" si="129"/>
        <v>52.177500000000002</v>
      </c>
      <c r="H1768" s="18">
        <f t="shared" si="130"/>
        <v>27.822499999999998</v>
      </c>
      <c r="J1768" t="str">
        <f ca="1">IF(C1768="","",IF(A1768="","NO DATE",IF(NOT(ISNUMBER(A1768)),"DATE IS TEXT",IF(A1768&lt;&gt;INT(A1768),"DATE HAS TIME",IF(OR(A1768&lt;DATE(2026,9,16),A1768&gt;TODAY()),"DATE OUT OF RANGE",IF(ISNA(MATCH(B1768,{"SA-DAY","SA-NYT","SYS-DAY","SYS-NYT"},0)),"REFERENCE PROBLEM",IF(ISNA(MATCH(C1768,ItemName,0)),"ITEM NOT IN LIST",IF(OR(NOT(ISNUMBER(D1768)),D1768&lt;=0),"QTY PROBLEM","OK"))))))))</f>
        <v>OK</v>
      </c>
    </row>
    <row r="1769" spans="1:10" x14ac:dyDescent="0.25">
      <c r="A1769" s="25">
        <v>46296</v>
      </c>
      <c r="B1769" s="15" t="s">
        <v>2616</v>
      </c>
      <c r="C1769" s="15" t="s">
        <v>2412</v>
      </c>
      <c r="D1769" s="16">
        <v>1</v>
      </c>
      <c r="E1769" s="18">
        <f t="shared" si="127"/>
        <v>7</v>
      </c>
      <c r="F1769" s="18">
        <f t="shared" si="128"/>
        <v>7</v>
      </c>
      <c r="G1769" s="18">
        <f t="shared" si="129"/>
        <v>2.4666666666666668</v>
      </c>
      <c r="H1769" s="18">
        <f t="shared" si="130"/>
        <v>4.5333333333333332</v>
      </c>
      <c r="J1769" t="str">
        <f ca="1">IF(C1769="","",IF(A1769="","NO DATE",IF(NOT(ISNUMBER(A1769)),"DATE IS TEXT",IF(A1769&lt;&gt;INT(A1769),"DATE HAS TIME",IF(OR(A1769&lt;DATE(2026,9,16),A1769&gt;TODAY()),"DATE OUT OF RANGE",IF(ISNA(MATCH(B1769,{"SA-DAY","SA-NYT","SYS-DAY","SYS-NYT"},0)),"REFERENCE PROBLEM",IF(ISNA(MATCH(C1769,ItemName,0)),"ITEM NOT IN LIST",IF(OR(NOT(ISNUMBER(D1769)),D1769&lt;=0),"QTY PROBLEM","OK"))))))))</f>
        <v>OK</v>
      </c>
    </row>
    <row r="1770" spans="1:10" x14ac:dyDescent="0.25">
      <c r="A1770" s="25">
        <v>46296</v>
      </c>
      <c r="B1770" s="15" t="s">
        <v>2616</v>
      </c>
      <c r="C1770" s="15" t="s">
        <v>1569</v>
      </c>
      <c r="D1770" s="16">
        <v>2</v>
      </c>
      <c r="E1770" s="18">
        <f t="shared" si="127"/>
        <v>20</v>
      </c>
      <c r="F1770" s="18">
        <f t="shared" si="128"/>
        <v>40</v>
      </c>
      <c r="G1770" s="18">
        <f t="shared" si="129"/>
        <v>13.106666666666667</v>
      </c>
      <c r="H1770" s="18">
        <f t="shared" si="130"/>
        <v>13.786666666666665</v>
      </c>
      <c r="J1770" t="str">
        <f ca="1">IF(C1770="","",IF(A1770="","NO DATE",IF(NOT(ISNUMBER(A1770)),"DATE IS TEXT",IF(A1770&lt;&gt;INT(A1770),"DATE HAS TIME",IF(OR(A1770&lt;DATE(2026,9,16),A1770&gt;TODAY()),"DATE OUT OF RANGE",IF(ISNA(MATCH(B1770,{"SA-DAY","SA-NYT","SYS-DAY","SYS-NYT"},0)),"REFERENCE PROBLEM",IF(ISNA(MATCH(C1770,ItemName,0)),"ITEM NOT IN LIST",IF(OR(NOT(ISNUMBER(D1770)),D1770&lt;=0),"QTY PROBLEM","OK"))))))))</f>
        <v>OK</v>
      </c>
    </row>
    <row r="1771" spans="1:10" x14ac:dyDescent="0.25">
      <c r="A1771" s="25">
        <v>46296</v>
      </c>
      <c r="B1771" s="15" t="s">
        <v>2616</v>
      </c>
      <c r="C1771" s="15" t="s">
        <v>1561</v>
      </c>
      <c r="D1771" s="16">
        <v>5</v>
      </c>
      <c r="E1771" s="18">
        <f t="shared" si="127"/>
        <v>20</v>
      </c>
      <c r="F1771" s="18">
        <f t="shared" si="128"/>
        <v>100</v>
      </c>
      <c r="G1771" s="18">
        <f t="shared" si="129"/>
        <v>13.106666666666667</v>
      </c>
      <c r="H1771" s="18">
        <f t="shared" si="130"/>
        <v>34.466666666666669</v>
      </c>
      <c r="J1771" t="str">
        <f ca="1">IF(C1771="","",IF(A1771="","NO DATE",IF(NOT(ISNUMBER(A1771)),"DATE IS TEXT",IF(A1771&lt;&gt;INT(A1771),"DATE HAS TIME",IF(OR(A1771&lt;DATE(2026,9,16),A1771&gt;TODAY()),"DATE OUT OF RANGE",IF(ISNA(MATCH(B1771,{"SA-DAY","SA-NYT","SYS-DAY","SYS-NYT"},0)),"REFERENCE PROBLEM",IF(ISNA(MATCH(C1771,ItemName,0)),"ITEM NOT IN LIST",IF(OR(NOT(ISNUMBER(D1771)),D1771&lt;=0),"QTY PROBLEM","OK"))))))))</f>
        <v>OK</v>
      </c>
    </row>
    <row r="1772" spans="1:10" x14ac:dyDescent="0.25">
      <c r="A1772" s="25">
        <v>46296</v>
      </c>
      <c r="B1772" s="15" t="s">
        <v>2616</v>
      </c>
      <c r="C1772" s="15" t="s">
        <v>887</v>
      </c>
      <c r="D1772" s="16">
        <v>1</v>
      </c>
      <c r="E1772" s="18">
        <f t="shared" si="127"/>
        <v>20</v>
      </c>
      <c r="F1772" s="18">
        <f t="shared" si="128"/>
        <v>20</v>
      </c>
      <c r="G1772" s="18">
        <f t="shared" si="129"/>
        <v>8.7999999999999989</v>
      </c>
      <c r="H1772" s="18">
        <f t="shared" si="130"/>
        <v>11.200000000000001</v>
      </c>
      <c r="J1772" t="str">
        <f ca="1">IF(C1772="","",IF(A1772="","NO DATE",IF(NOT(ISNUMBER(A1772)),"DATE IS TEXT",IF(A1772&lt;&gt;INT(A1772),"DATE HAS TIME",IF(OR(A1772&lt;DATE(2026,9,16),A1772&gt;TODAY()),"DATE OUT OF RANGE",IF(ISNA(MATCH(B1772,{"SA-DAY","SA-NYT","SYS-DAY","SYS-NYT"},0)),"REFERENCE PROBLEM",IF(ISNA(MATCH(C1772,ItemName,0)),"ITEM NOT IN LIST",IF(OR(NOT(ISNUMBER(D1772)),D1772&lt;=0),"QTY PROBLEM","OK"))))))))</f>
        <v>OK</v>
      </c>
    </row>
    <row r="1773" spans="1:10" x14ac:dyDescent="0.25">
      <c r="A1773" s="25">
        <v>46296</v>
      </c>
      <c r="B1773" s="15" t="s">
        <v>2616</v>
      </c>
      <c r="C1773" s="15" t="s">
        <v>319</v>
      </c>
      <c r="D1773" s="16">
        <v>1</v>
      </c>
      <c r="E1773" s="18">
        <f t="shared" si="127"/>
        <v>40</v>
      </c>
      <c r="F1773" s="18">
        <f t="shared" si="128"/>
        <v>40</v>
      </c>
      <c r="G1773" s="18">
        <f t="shared" si="129"/>
        <v>18.559999999999999</v>
      </c>
      <c r="H1773" s="18">
        <f t="shared" si="130"/>
        <v>21.44</v>
      </c>
      <c r="J1773" t="str">
        <f ca="1">IF(C1773="","",IF(A1773="","NO DATE",IF(NOT(ISNUMBER(A1773)),"DATE IS TEXT",IF(A1773&lt;&gt;INT(A1773),"DATE HAS TIME",IF(OR(A1773&lt;DATE(2026,9,16),A1773&gt;TODAY()),"DATE OUT OF RANGE",IF(ISNA(MATCH(B1773,{"SA-DAY","SA-NYT","SYS-DAY","SYS-NYT"},0)),"REFERENCE PROBLEM",IF(ISNA(MATCH(C1773,ItemName,0)),"ITEM NOT IN LIST",IF(OR(NOT(ISNUMBER(D1773)),D1773&lt;=0),"QTY PROBLEM","OK"))))))))</f>
        <v>OK</v>
      </c>
    </row>
    <row r="1774" spans="1:10" x14ac:dyDescent="0.25">
      <c r="A1774" s="25">
        <v>46296</v>
      </c>
      <c r="B1774" s="15" t="s">
        <v>2616</v>
      </c>
      <c r="C1774" s="15" t="s">
        <v>604</v>
      </c>
      <c r="D1774" s="16">
        <v>35</v>
      </c>
      <c r="E1774" s="18">
        <f t="shared" si="127"/>
        <v>1</v>
      </c>
      <c r="F1774" s="18">
        <f t="shared" si="128"/>
        <v>35</v>
      </c>
      <c r="G1774" s="18">
        <f t="shared" si="129"/>
        <v>0.65249999999999997</v>
      </c>
      <c r="H1774" s="18">
        <f t="shared" si="130"/>
        <v>12.162500000000001</v>
      </c>
      <c r="J1774" t="str">
        <f ca="1">IF(C1774="","",IF(A1774="","NO DATE",IF(NOT(ISNUMBER(A1774)),"DATE IS TEXT",IF(A1774&lt;&gt;INT(A1774),"DATE HAS TIME",IF(OR(A1774&lt;DATE(2026,9,16),A1774&gt;TODAY()),"DATE OUT OF RANGE",IF(ISNA(MATCH(B1774,{"SA-DAY","SA-NYT","SYS-DAY","SYS-NYT"},0)),"REFERENCE PROBLEM",IF(ISNA(MATCH(C1774,ItemName,0)),"ITEM NOT IN LIST",IF(OR(NOT(ISNUMBER(D1774)),D1774&lt;=0),"QTY PROBLEM","OK"))))))))</f>
        <v>OK</v>
      </c>
    </row>
    <row r="1775" spans="1:10" x14ac:dyDescent="0.25">
      <c r="A1775" s="25">
        <v>46296</v>
      </c>
      <c r="B1775" s="15" t="s">
        <v>2616</v>
      </c>
      <c r="C1775" s="15" t="s">
        <v>816</v>
      </c>
      <c r="D1775" s="16">
        <v>15</v>
      </c>
      <c r="E1775" s="18">
        <f t="shared" si="127"/>
        <v>5</v>
      </c>
      <c r="F1775" s="18">
        <f t="shared" si="128"/>
        <v>75</v>
      </c>
      <c r="G1775" s="18">
        <f t="shared" si="129"/>
        <v>1.1818181818181819</v>
      </c>
      <c r="H1775" s="18">
        <f t="shared" si="130"/>
        <v>57.272727272727273</v>
      </c>
      <c r="J1775" t="str">
        <f ca="1">IF(C1775="","",IF(A1775="","NO DATE",IF(NOT(ISNUMBER(A1775)),"DATE IS TEXT",IF(A1775&lt;&gt;INT(A1775),"DATE HAS TIME",IF(OR(A1775&lt;DATE(2026,9,16),A1775&gt;TODAY()),"DATE OUT OF RANGE",IF(ISNA(MATCH(B1775,{"SA-DAY","SA-NYT","SYS-DAY","SYS-NYT"},0)),"REFERENCE PROBLEM",IF(ISNA(MATCH(C1775,ItemName,0)),"ITEM NOT IN LIST",IF(OR(NOT(ISNUMBER(D1775)),D1775&lt;=0),"QTY PROBLEM","OK"))))))))</f>
        <v>OK</v>
      </c>
    </row>
    <row r="1776" spans="1:10" x14ac:dyDescent="0.25">
      <c r="A1776" s="25">
        <v>46296</v>
      </c>
      <c r="B1776" s="15" t="s">
        <v>2616</v>
      </c>
      <c r="C1776" s="15" t="s">
        <v>2420</v>
      </c>
      <c r="D1776" s="16">
        <v>4</v>
      </c>
      <c r="E1776" s="18">
        <f t="shared" si="127"/>
        <v>15</v>
      </c>
      <c r="F1776" s="18">
        <f t="shared" si="128"/>
        <v>60</v>
      </c>
      <c r="G1776" s="18">
        <f t="shared" si="129"/>
        <v>8.3553333333333324</v>
      </c>
      <c r="H1776" s="18">
        <f t="shared" si="130"/>
        <v>26.57866666666667</v>
      </c>
      <c r="J1776" t="str">
        <f ca="1">IF(C1776="","",IF(A1776="","NO DATE",IF(NOT(ISNUMBER(A1776)),"DATE IS TEXT",IF(A1776&lt;&gt;INT(A1776),"DATE HAS TIME",IF(OR(A1776&lt;DATE(2026,9,16),A1776&gt;TODAY()),"DATE OUT OF RANGE",IF(ISNA(MATCH(B1776,{"SA-DAY","SA-NYT","SYS-DAY","SYS-NYT"},0)),"REFERENCE PROBLEM",IF(ISNA(MATCH(C1776,ItemName,0)),"ITEM NOT IN LIST",IF(OR(NOT(ISNUMBER(D1776)),D1776&lt;=0),"QTY PROBLEM","OK"))))))))</f>
        <v>OK</v>
      </c>
    </row>
    <row r="1777" spans="1:10" x14ac:dyDescent="0.25">
      <c r="A1777" s="25">
        <v>46296</v>
      </c>
      <c r="B1777" s="15" t="s">
        <v>2617</v>
      </c>
      <c r="C1777" s="15" t="s">
        <v>2669</v>
      </c>
      <c r="D1777" s="16">
        <v>3</v>
      </c>
      <c r="E1777" s="18" t="str">
        <f t="shared" si="127"/>
        <v>10</v>
      </c>
      <c r="F1777" s="18">
        <f t="shared" si="128"/>
        <v>30</v>
      </c>
      <c r="G1777" s="18">
        <f t="shared" si="129"/>
        <v>3.0666666666666669</v>
      </c>
      <c r="H1777" s="18">
        <f t="shared" si="130"/>
        <v>20.799999999999997</v>
      </c>
      <c r="J1777" t="str">
        <f ca="1">IF(C1777="","",IF(A1777="","NO DATE",IF(NOT(ISNUMBER(A1777)),"DATE IS TEXT",IF(A1777&lt;&gt;INT(A1777),"DATE HAS TIME",IF(OR(A1777&lt;DATE(2026,9,16),A1777&gt;TODAY()),"DATE OUT OF RANGE",IF(ISNA(MATCH(B1777,{"SA-DAY","SA-NYT","SYS-DAY","SYS-NYT"},0)),"REFERENCE PROBLEM",IF(ISNA(MATCH(C1777,ItemName,0)),"ITEM NOT IN LIST",IF(OR(NOT(ISNUMBER(D1777)),D1777&lt;=0),"QTY PROBLEM","OK"))))))))</f>
        <v>OK</v>
      </c>
    </row>
    <row r="1778" spans="1:10" x14ac:dyDescent="0.25">
      <c r="A1778" s="25">
        <v>46296</v>
      </c>
      <c r="B1778" s="15" t="s">
        <v>2617</v>
      </c>
      <c r="C1778" s="15" t="s">
        <v>510</v>
      </c>
      <c r="D1778" s="16">
        <v>3</v>
      </c>
      <c r="E1778" s="18">
        <f t="shared" si="127"/>
        <v>40</v>
      </c>
      <c r="F1778" s="18">
        <f t="shared" si="128"/>
        <v>120</v>
      </c>
      <c r="G1778" s="18">
        <f t="shared" si="129"/>
        <v>26.085000000000001</v>
      </c>
      <c r="H1778" s="18">
        <f t="shared" si="130"/>
        <v>41.745000000000005</v>
      </c>
      <c r="J1778" t="str">
        <f ca="1">IF(C1778="","",IF(A1778="","NO DATE",IF(NOT(ISNUMBER(A1778)),"DATE IS TEXT",IF(A1778&lt;&gt;INT(A1778),"DATE HAS TIME",IF(OR(A1778&lt;DATE(2026,9,16),A1778&gt;TODAY()),"DATE OUT OF RANGE",IF(ISNA(MATCH(B1778,{"SA-DAY","SA-NYT","SYS-DAY","SYS-NYT"},0)),"REFERENCE PROBLEM",IF(ISNA(MATCH(C1778,ItemName,0)),"ITEM NOT IN LIST",IF(OR(NOT(ISNUMBER(D1778)),D1778&lt;=0),"QTY PROBLEM","OK"))))))))</f>
        <v>OK</v>
      </c>
    </row>
    <row r="1779" spans="1:10" x14ac:dyDescent="0.25">
      <c r="A1779" s="25">
        <v>46296</v>
      </c>
      <c r="B1779" s="15" t="s">
        <v>2617</v>
      </c>
      <c r="C1779" s="15" t="s">
        <v>235</v>
      </c>
      <c r="D1779" s="16">
        <v>4</v>
      </c>
      <c r="E1779" s="18">
        <f t="shared" si="127"/>
        <v>15</v>
      </c>
      <c r="F1779" s="18">
        <f t="shared" si="128"/>
        <v>60</v>
      </c>
      <c r="G1779" s="18">
        <f t="shared" si="129"/>
        <v>9.1466666666666665</v>
      </c>
      <c r="H1779" s="18">
        <f t="shared" si="130"/>
        <v>23.413333333333334</v>
      </c>
      <c r="J1779" t="str">
        <f ca="1">IF(C1779="","",IF(A1779="","NO DATE",IF(NOT(ISNUMBER(A1779)),"DATE IS TEXT",IF(A1779&lt;&gt;INT(A1779),"DATE HAS TIME",IF(OR(A1779&lt;DATE(2026,9,16),A1779&gt;TODAY()),"DATE OUT OF RANGE",IF(ISNA(MATCH(B1779,{"SA-DAY","SA-NYT","SYS-DAY","SYS-NYT"},0)),"REFERENCE PROBLEM",IF(ISNA(MATCH(C1779,ItemName,0)),"ITEM NOT IN LIST",IF(OR(NOT(ISNUMBER(D1779)),D1779&lt;=0),"QTY PROBLEM","OK"))))))))</f>
        <v>OK</v>
      </c>
    </row>
    <row r="1780" spans="1:10" x14ac:dyDescent="0.25">
      <c r="A1780" s="25">
        <v>46296</v>
      </c>
      <c r="B1780" s="15" t="s">
        <v>2617</v>
      </c>
      <c r="C1780" s="15" t="s">
        <v>237</v>
      </c>
      <c r="D1780" s="16">
        <v>2</v>
      </c>
      <c r="E1780" s="18">
        <f t="shared" si="127"/>
        <v>35</v>
      </c>
      <c r="F1780" s="18">
        <f t="shared" si="128"/>
        <v>70</v>
      </c>
      <c r="G1780" s="18">
        <f t="shared" si="129"/>
        <v>24.16</v>
      </c>
      <c r="H1780" s="18">
        <f t="shared" si="130"/>
        <v>21.68</v>
      </c>
      <c r="J1780" t="str">
        <f ca="1">IF(C1780="","",IF(A1780="","NO DATE",IF(NOT(ISNUMBER(A1780)),"DATE IS TEXT",IF(A1780&lt;&gt;INT(A1780),"DATE HAS TIME",IF(OR(A1780&lt;DATE(2026,9,16),A1780&gt;TODAY()),"DATE OUT OF RANGE",IF(ISNA(MATCH(B1780,{"SA-DAY","SA-NYT","SYS-DAY","SYS-NYT"},0)),"REFERENCE PROBLEM",IF(ISNA(MATCH(C1780,ItemName,0)),"ITEM NOT IN LIST",IF(OR(NOT(ISNUMBER(D1780)),D1780&lt;=0),"QTY PROBLEM","OK"))))))))</f>
        <v>OK</v>
      </c>
    </row>
    <row r="1781" spans="1:10" x14ac:dyDescent="0.25">
      <c r="A1781" s="25">
        <v>46296</v>
      </c>
      <c r="B1781" s="15" t="s">
        <v>2617</v>
      </c>
      <c r="C1781" s="15" t="s">
        <v>2198</v>
      </c>
      <c r="D1781" s="16">
        <v>4</v>
      </c>
      <c r="E1781" s="18">
        <f t="shared" si="127"/>
        <v>15</v>
      </c>
      <c r="F1781" s="18">
        <f t="shared" si="128"/>
        <v>60</v>
      </c>
      <c r="G1781" s="18">
        <f t="shared" si="129"/>
        <v>9.7799999999999994</v>
      </c>
      <c r="H1781" s="18">
        <f t="shared" si="130"/>
        <v>20.880000000000003</v>
      </c>
      <c r="J1781" t="str">
        <f ca="1">IF(C1781="","",IF(A1781="","NO DATE",IF(NOT(ISNUMBER(A1781)),"DATE IS TEXT",IF(A1781&lt;&gt;INT(A1781),"DATE HAS TIME",IF(OR(A1781&lt;DATE(2026,9,16),A1781&gt;TODAY()),"DATE OUT OF RANGE",IF(ISNA(MATCH(B1781,{"SA-DAY","SA-NYT","SYS-DAY","SYS-NYT"},0)),"REFERENCE PROBLEM",IF(ISNA(MATCH(C1781,ItemName,0)),"ITEM NOT IN LIST",IF(OR(NOT(ISNUMBER(D1781)),D1781&lt;=0),"QTY PROBLEM","OK"))))))))</f>
        <v>OK</v>
      </c>
    </row>
    <row r="1782" spans="1:10" x14ac:dyDescent="0.25">
      <c r="A1782" s="25">
        <v>46296</v>
      </c>
      <c r="B1782" s="15" t="s">
        <v>2617</v>
      </c>
      <c r="C1782" s="15" t="s">
        <v>526</v>
      </c>
      <c r="D1782" s="16">
        <v>1</v>
      </c>
      <c r="E1782" s="18">
        <f t="shared" si="127"/>
        <v>15</v>
      </c>
      <c r="F1782" s="18">
        <f t="shared" si="128"/>
        <v>15</v>
      </c>
      <c r="G1782" s="18">
        <f t="shared" si="129"/>
        <v>9.7799999999999994</v>
      </c>
      <c r="H1782" s="18">
        <f t="shared" si="130"/>
        <v>5.2200000000000006</v>
      </c>
      <c r="J1782" t="str">
        <f ca="1">IF(C1782="","",IF(A1782="","NO DATE",IF(NOT(ISNUMBER(A1782)),"DATE IS TEXT",IF(A1782&lt;&gt;INT(A1782),"DATE HAS TIME",IF(OR(A1782&lt;DATE(2026,9,16),A1782&gt;TODAY()),"DATE OUT OF RANGE",IF(ISNA(MATCH(B1782,{"SA-DAY","SA-NYT","SYS-DAY","SYS-NYT"},0)),"REFERENCE PROBLEM",IF(ISNA(MATCH(C1782,ItemName,0)),"ITEM NOT IN LIST",IF(OR(NOT(ISNUMBER(D1782)),D1782&lt;=0),"QTY PROBLEM","OK"))))))))</f>
        <v>OK</v>
      </c>
    </row>
    <row r="1783" spans="1:10" x14ac:dyDescent="0.25">
      <c r="A1783" s="25">
        <v>46296</v>
      </c>
      <c r="B1783" s="15" t="s">
        <v>2617</v>
      </c>
      <c r="C1783" s="15" t="s">
        <v>2190</v>
      </c>
      <c r="D1783" s="16">
        <v>1</v>
      </c>
      <c r="E1783" s="18">
        <f t="shared" si="127"/>
        <v>40</v>
      </c>
      <c r="F1783" s="18">
        <f t="shared" si="128"/>
        <v>40</v>
      </c>
      <c r="G1783" s="18">
        <f t="shared" si="129"/>
        <v>26.085000000000001</v>
      </c>
      <c r="H1783" s="18">
        <f t="shared" si="130"/>
        <v>13.914999999999999</v>
      </c>
      <c r="J1783" t="str">
        <f ca="1">IF(C1783="","",IF(A1783="","NO DATE",IF(NOT(ISNUMBER(A1783)),"DATE IS TEXT",IF(A1783&lt;&gt;INT(A1783),"DATE HAS TIME",IF(OR(A1783&lt;DATE(2026,9,16),A1783&gt;TODAY()),"DATE OUT OF RANGE",IF(ISNA(MATCH(B1783,{"SA-DAY","SA-NYT","SYS-DAY","SYS-NYT"},0)),"REFERENCE PROBLEM",IF(ISNA(MATCH(C1783,ItemName,0)),"ITEM NOT IN LIST",IF(OR(NOT(ISNUMBER(D1783)),D1783&lt;=0),"QTY PROBLEM","OK"))))))))</f>
        <v>OK</v>
      </c>
    </row>
    <row r="1784" spans="1:10" x14ac:dyDescent="0.25">
      <c r="A1784" s="25">
        <v>46296</v>
      </c>
      <c r="B1784" s="15" t="s">
        <v>2617</v>
      </c>
      <c r="C1784" s="15" t="s">
        <v>1551</v>
      </c>
      <c r="D1784" s="16">
        <v>10</v>
      </c>
      <c r="E1784" s="18">
        <f t="shared" si="127"/>
        <v>35</v>
      </c>
      <c r="F1784" s="18">
        <f t="shared" si="128"/>
        <v>350</v>
      </c>
      <c r="G1784" s="18">
        <f t="shared" si="129"/>
        <v>25.813333333333333</v>
      </c>
      <c r="H1784" s="18">
        <f t="shared" si="130"/>
        <v>91.866666666666674</v>
      </c>
      <c r="J1784" t="str">
        <f ca="1">IF(C1784="","",IF(A1784="","NO DATE",IF(NOT(ISNUMBER(A1784)),"DATE IS TEXT",IF(A1784&lt;&gt;INT(A1784),"DATE HAS TIME",IF(OR(A1784&lt;DATE(2026,9,16),A1784&gt;TODAY()),"DATE OUT OF RANGE",IF(ISNA(MATCH(B1784,{"SA-DAY","SA-NYT","SYS-DAY","SYS-NYT"},0)),"REFERENCE PROBLEM",IF(ISNA(MATCH(C1784,ItemName,0)),"ITEM NOT IN LIST",IF(OR(NOT(ISNUMBER(D1784)),D1784&lt;=0),"QTY PROBLEM","OK"))))))))</f>
        <v>OK</v>
      </c>
    </row>
    <row r="1785" spans="1:10" x14ac:dyDescent="0.25">
      <c r="A1785" s="25">
        <v>46296</v>
      </c>
      <c r="B1785" s="15" t="s">
        <v>2617</v>
      </c>
      <c r="C1785" s="15" t="s">
        <v>1553</v>
      </c>
      <c r="D1785" s="16">
        <v>3</v>
      </c>
      <c r="E1785" s="18">
        <f t="shared" si="127"/>
        <v>20</v>
      </c>
      <c r="F1785" s="18">
        <f t="shared" si="128"/>
        <v>60</v>
      </c>
      <c r="G1785" s="18">
        <f t="shared" si="129"/>
        <v>13.106666666666667</v>
      </c>
      <c r="H1785" s="18">
        <f t="shared" si="130"/>
        <v>20.68</v>
      </c>
      <c r="J1785" t="str">
        <f ca="1">IF(C1785="","",IF(A1785="","NO DATE",IF(NOT(ISNUMBER(A1785)),"DATE IS TEXT",IF(A1785&lt;&gt;INT(A1785),"DATE HAS TIME",IF(OR(A1785&lt;DATE(2026,9,16),A1785&gt;TODAY()),"DATE OUT OF RANGE",IF(ISNA(MATCH(B1785,{"SA-DAY","SA-NYT","SYS-DAY","SYS-NYT"},0)),"REFERENCE PROBLEM",IF(ISNA(MATCH(C1785,ItemName,0)),"ITEM NOT IN LIST",IF(OR(NOT(ISNUMBER(D1785)),D1785&lt;=0),"QTY PROBLEM","OK"))))))))</f>
        <v>OK</v>
      </c>
    </row>
    <row r="1786" spans="1:10" x14ac:dyDescent="0.25">
      <c r="A1786" s="25">
        <v>46296</v>
      </c>
      <c r="B1786" s="15" t="s">
        <v>2617</v>
      </c>
      <c r="C1786" s="15" t="s">
        <v>1537</v>
      </c>
      <c r="D1786" s="16">
        <v>1</v>
      </c>
      <c r="E1786" s="18">
        <f t="shared" si="127"/>
        <v>95</v>
      </c>
      <c r="F1786" s="18">
        <f t="shared" si="128"/>
        <v>95</v>
      </c>
      <c r="G1786" s="18">
        <f t="shared" si="129"/>
        <v>53.733333333333334</v>
      </c>
      <c r="H1786" s="18">
        <f t="shared" si="130"/>
        <v>41.266666666666666</v>
      </c>
      <c r="J1786" t="str">
        <f ca="1">IF(C1786="","",IF(A1786="","NO DATE",IF(NOT(ISNUMBER(A1786)),"DATE IS TEXT",IF(A1786&lt;&gt;INT(A1786),"DATE HAS TIME",IF(OR(A1786&lt;DATE(2026,9,16),A1786&gt;TODAY()),"DATE OUT OF RANGE",IF(ISNA(MATCH(B1786,{"SA-DAY","SA-NYT","SYS-DAY","SYS-NYT"},0)),"REFERENCE PROBLEM",IF(ISNA(MATCH(C1786,ItemName,0)),"ITEM NOT IN LIST",IF(OR(NOT(ISNUMBER(D1786)),D1786&lt;=0),"QTY PROBLEM","OK"))))))))</f>
        <v>OK</v>
      </c>
    </row>
    <row r="1787" spans="1:10" x14ac:dyDescent="0.25">
      <c r="A1787" s="25">
        <v>46296</v>
      </c>
      <c r="B1787" s="15" t="s">
        <v>2617</v>
      </c>
      <c r="C1787" s="15" t="s">
        <v>522</v>
      </c>
      <c r="D1787" s="16">
        <v>11</v>
      </c>
      <c r="E1787" s="18">
        <f t="shared" si="127"/>
        <v>15</v>
      </c>
      <c r="F1787" s="18">
        <f t="shared" si="128"/>
        <v>165</v>
      </c>
      <c r="G1787" s="18">
        <f t="shared" si="129"/>
        <v>9.7799999999999994</v>
      </c>
      <c r="H1787" s="18">
        <f t="shared" si="130"/>
        <v>57.42</v>
      </c>
      <c r="J1787" t="str">
        <f ca="1">IF(C1787="","",IF(A1787="","NO DATE",IF(NOT(ISNUMBER(A1787)),"DATE IS TEXT",IF(A1787&lt;&gt;INT(A1787),"DATE HAS TIME",IF(OR(A1787&lt;DATE(2026,9,16),A1787&gt;TODAY()),"DATE OUT OF RANGE",IF(ISNA(MATCH(B1787,{"SA-DAY","SA-NYT","SYS-DAY","SYS-NYT"},0)),"REFERENCE PROBLEM",IF(ISNA(MATCH(C1787,ItemName,0)),"ITEM NOT IN LIST",IF(OR(NOT(ISNUMBER(D1787)),D1787&lt;=0),"QTY PROBLEM","OK"))))))))</f>
        <v>OK</v>
      </c>
    </row>
    <row r="1788" spans="1:10" x14ac:dyDescent="0.25">
      <c r="A1788" s="25">
        <v>46296</v>
      </c>
      <c r="B1788" s="15" t="s">
        <v>2617</v>
      </c>
      <c r="C1788" s="15" t="s">
        <v>2098</v>
      </c>
      <c r="D1788" s="16">
        <v>4</v>
      </c>
      <c r="E1788" s="18">
        <f t="shared" si="127"/>
        <v>15</v>
      </c>
      <c r="F1788" s="18">
        <f t="shared" si="128"/>
        <v>60</v>
      </c>
      <c r="G1788" s="18">
        <f t="shared" si="129"/>
        <v>9.7799999999999994</v>
      </c>
      <c r="H1788" s="18">
        <f t="shared" si="130"/>
        <v>20.880000000000003</v>
      </c>
      <c r="J1788" t="str">
        <f ca="1">IF(C1788="","",IF(A1788="","NO DATE",IF(NOT(ISNUMBER(A1788)),"DATE IS TEXT",IF(A1788&lt;&gt;INT(A1788),"DATE HAS TIME",IF(OR(A1788&lt;DATE(2026,9,16),A1788&gt;TODAY()),"DATE OUT OF RANGE",IF(ISNA(MATCH(B1788,{"SA-DAY","SA-NYT","SYS-DAY","SYS-NYT"},0)),"REFERENCE PROBLEM",IF(ISNA(MATCH(C1788,ItemName,0)),"ITEM NOT IN LIST",IF(OR(NOT(ISNUMBER(D1788)),D1788&lt;=0),"QTY PROBLEM","OK"))))))))</f>
        <v>OK</v>
      </c>
    </row>
    <row r="1789" spans="1:10" x14ac:dyDescent="0.25">
      <c r="A1789" s="25">
        <v>46296</v>
      </c>
      <c r="B1789" s="15" t="s">
        <v>2617</v>
      </c>
      <c r="C1789" s="15" t="s">
        <v>2290</v>
      </c>
      <c r="D1789" s="16">
        <v>1</v>
      </c>
      <c r="E1789" s="18">
        <f t="shared" si="127"/>
        <v>20</v>
      </c>
      <c r="F1789" s="18">
        <f t="shared" si="128"/>
        <v>20</v>
      </c>
      <c r="G1789" s="18">
        <f t="shared" si="129"/>
        <v>13.0425</v>
      </c>
      <c r="H1789" s="18">
        <f t="shared" si="130"/>
        <v>6.9574999999999996</v>
      </c>
      <c r="J1789" t="str">
        <f ca="1">IF(C1789="","",IF(A1789="","NO DATE",IF(NOT(ISNUMBER(A1789)),"DATE IS TEXT",IF(A1789&lt;&gt;INT(A1789),"DATE HAS TIME",IF(OR(A1789&lt;DATE(2026,9,16),A1789&gt;TODAY()),"DATE OUT OF RANGE",IF(ISNA(MATCH(B1789,{"SA-DAY","SA-NYT","SYS-DAY","SYS-NYT"},0)),"REFERENCE PROBLEM",IF(ISNA(MATCH(C1789,ItemName,0)),"ITEM NOT IN LIST",IF(OR(NOT(ISNUMBER(D1789)),D1789&lt;=0),"QTY PROBLEM","OK"))))))))</f>
        <v>OK</v>
      </c>
    </row>
    <row r="1790" spans="1:10" x14ac:dyDescent="0.25">
      <c r="A1790" s="25">
        <v>46296</v>
      </c>
      <c r="B1790" s="15" t="s">
        <v>2617</v>
      </c>
      <c r="C1790" s="15" t="s">
        <v>341</v>
      </c>
      <c r="D1790" s="16">
        <v>1</v>
      </c>
      <c r="E1790" s="18">
        <f t="shared" si="127"/>
        <v>15</v>
      </c>
      <c r="F1790" s="18">
        <f t="shared" si="128"/>
        <v>15</v>
      </c>
      <c r="G1790" s="18">
        <f t="shared" si="129"/>
        <v>7.9279999999999999</v>
      </c>
      <c r="H1790" s="18">
        <f t="shared" si="130"/>
        <v>7.0720000000000001</v>
      </c>
      <c r="J1790" t="str">
        <f ca="1">IF(C1790="","",IF(A1790="","NO DATE",IF(NOT(ISNUMBER(A1790)),"DATE IS TEXT",IF(A1790&lt;&gt;INT(A1790),"DATE HAS TIME",IF(OR(A1790&lt;DATE(2026,9,16),A1790&gt;TODAY()),"DATE OUT OF RANGE",IF(ISNA(MATCH(B1790,{"SA-DAY","SA-NYT","SYS-DAY","SYS-NYT"},0)),"REFERENCE PROBLEM",IF(ISNA(MATCH(C1790,ItemName,0)),"ITEM NOT IN LIST",IF(OR(NOT(ISNUMBER(D1790)),D1790&lt;=0),"QTY PROBLEM","OK"))))))))</f>
        <v>OK</v>
      </c>
    </row>
    <row r="1791" spans="1:10" x14ac:dyDescent="0.25">
      <c r="A1791" s="25">
        <v>46296</v>
      </c>
      <c r="B1791" s="15" t="s">
        <v>2617</v>
      </c>
      <c r="C1791" s="15" t="s">
        <v>635</v>
      </c>
      <c r="D1791" s="16">
        <v>7</v>
      </c>
      <c r="E1791" s="18">
        <f t="shared" si="127"/>
        <v>20</v>
      </c>
      <c r="F1791" s="18">
        <f t="shared" si="128"/>
        <v>140</v>
      </c>
      <c r="G1791" s="18">
        <f t="shared" si="129"/>
        <v>11.533333333333333</v>
      </c>
      <c r="H1791" s="18">
        <f t="shared" si="130"/>
        <v>59.266666666666666</v>
      </c>
      <c r="J1791" t="str">
        <f ca="1">IF(C1791="","",IF(A1791="","NO DATE",IF(NOT(ISNUMBER(A1791)),"DATE IS TEXT",IF(A1791&lt;&gt;INT(A1791),"DATE HAS TIME",IF(OR(A1791&lt;DATE(2026,9,16),A1791&gt;TODAY()),"DATE OUT OF RANGE",IF(ISNA(MATCH(B1791,{"SA-DAY","SA-NYT","SYS-DAY","SYS-NYT"},0)),"REFERENCE PROBLEM",IF(ISNA(MATCH(C1791,ItemName,0)),"ITEM NOT IN LIST",IF(OR(NOT(ISNUMBER(D1791)),D1791&lt;=0),"QTY PROBLEM","OK"))))))))</f>
        <v>OK</v>
      </c>
    </row>
    <row r="1792" spans="1:10" x14ac:dyDescent="0.25">
      <c r="A1792" s="25">
        <v>46296</v>
      </c>
      <c r="B1792" s="15" t="s">
        <v>2617</v>
      </c>
      <c r="C1792" s="15" t="s">
        <v>1723</v>
      </c>
      <c r="D1792" s="16">
        <v>3</v>
      </c>
      <c r="E1792" s="18">
        <f t="shared" si="127"/>
        <v>10</v>
      </c>
      <c r="F1792" s="18">
        <f t="shared" si="128"/>
        <v>30</v>
      </c>
      <c r="G1792" s="18">
        <f t="shared" si="129"/>
        <v>6.5250000000000004</v>
      </c>
      <c r="H1792" s="18">
        <f t="shared" si="130"/>
        <v>10.424999999999997</v>
      </c>
      <c r="J1792" t="str">
        <f ca="1">IF(C1792="","",IF(A1792="","NO DATE",IF(NOT(ISNUMBER(A1792)),"DATE IS TEXT",IF(A1792&lt;&gt;INT(A1792),"DATE HAS TIME",IF(OR(A1792&lt;DATE(2026,9,16),A1792&gt;TODAY()),"DATE OUT OF RANGE",IF(ISNA(MATCH(B1792,{"SA-DAY","SA-NYT","SYS-DAY","SYS-NYT"},0)),"REFERENCE PROBLEM",IF(ISNA(MATCH(C1792,ItemName,0)),"ITEM NOT IN LIST",IF(OR(NOT(ISNUMBER(D1792)),D1792&lt;=0),"QTY PROBLEM","OK"))))))))</f>
        <v>OK</v>
      </c>
    </row>
    <row r="1793" spans="1:10" x14ac:dyDescent="0.25">
      <c r="A1793" s="25">
        <v>46296</v>
      </c>
      <c r="B1793" s="15" t="s">
        <v>2617</v>
      </c>
      <c r="C1793" s="15" t="s">
        <v>1427</v>
      </c>
      <c r="D1793" s="16">
        <v>1</v>
      </c>
      <c r="E1793" s="18">
        <f t="shared" si="127"/>
        <v>20</v>
      </c>
      <c r="F1793" s="18">
        <f t="shared" si="128"/>
        <v>20</v>
      </c>
      <c r="G1793" s="18">
        <f t="shared" si="129"/>
        <v>13.0425</v>
      </c>
      <c r="H1793" s="18">
        <f t="shared" si="130"/>
        <v>6.9574999999999996</v>
      </c>
      <c r="J1793" t="str">
        <f ca="1">IF(C1793="","",IF(A1793="","NO DATE",IF(NOT(ISNUMBER(A1793)),"DATE IS TEXT",IF(A1793&lt;&gt;INT(A1793),"DATE HAS TIME",IF(OR(A1793&lt;DATE(2026,9,16),A1793&gt;TODAY()),"DATE OUT OF RANGE",IF(ISNA(MATCH(B1793,{"SA-DAY","SA-NYT","SYS-DAY","SYS-NYT"},0)),"REFERENCE PROBLEM",IF(ISNA(MATCH(C1793,ItemName,0)),"ITEM NOT IN LIST",IF(OR(NOT(ISNUMBER(D1793)),D1793&lt;=0),"QTY PROBLEM","OK"))))))))</f>
        <v>OK</v>
      </c>
    </row>
    <row r="1794" spans="1:10" x14ac:dyDescent="0.25">
      <c r="A1794" s="25">
        <v>46296</v>
      </c>
      <c r="B1794" s="15" t="s">
        <v>2617</v>
      </c>
      <c r="C1794" s="15" t="s">
        <v>1423</v>
      </c>
      <c r="D1794" s="16">
        <v>4</v>
      </c>
      <c r="E1794" s="18">
        <f t="shared" si="127"/>
        <v>15</v>
      </c>
      <c r="F1794" s="18">
        <f t="shared" si="128"/>
        <v>60</v>
      </c>
      <c r="G1794" s="18">
        <f t="shared" si="129"/>
        <v>9.7799999999999994</v>
      </c>
      <c r="H1794" s="18">
        <f t="shared" si="130"/>
        <v>20.880000000000003</v>
      </c>
      <c r="J1794" t="str">
        <f ca="1">IF(C1794="","",IF(A1794="","NO DATE",IF(NOT(ISNUMBER(A1794)),"DATE IS TEXT",IF(A1794&lt;&gt;INT(A1794),"DATE HAS TIME",IF(OR(A1794&lt;DATE(2026,9,16),A1794&gt;TODAY()),"DATE OUT OF RANGE",IF(ISNA(MATCH(B1794,{"SA-DAY","SA-NYT","SYS-DAY","SYS-NYT"},0)),"REFERENCE PROBLEM",IF(ISNA(MATCH(C1794,ItemName,0)),"ITEM NOT IN LIST",IF(OR(NOT(ISNUMBER(D1794)),D1794&lt;=0),"QTY PROBLEM","OK"))))))))</f>
        <v>OK</v>
      </c>
    </row>
    <row r="1795" spans="1:10" x14ac:dyDescent="0.25">
      <c r="A1795" s="25">
        <v>46296</v>
      </c>
      <c r="B1795" s="15" t="s">
        <v>2617</v>
      </c>
      <c r="C1795" s="15" t="s">
        <v>1411</v>
      </c>
      <c r="D1795" s="16">
        <v>1</v>
      </c>
      <c r="E1795" s="18">
        <f t="shared" si="127"/>
        <v>30</v>
      </c>
      <c r="F1795" s="18">
        <f t="shared" si="128"/>
        <v>30</v>
      </c>
      <c r="G1795" s="18">
        <f t="shared" si="129"/>
        <v>23.866666666666667</v>
      </c>
      <c r="H1795" s="18">
        <f t="shared" si="130"/>
        <v>6.1333333333333329</v>
      </c>
      <c r="J1795" t="str">
        <f ca="1">IF(C1795="","",IF(A1795="","NO DATE",IF(NOT(ISNUMBER(A1795)),"DATE IS TEXT",IF(A1795&lt;&gt;INT(A1795),"DATE HAS TIME",IF(OR(A1795&lt;DATE(2026,9,16),A1795&gt;TODAY()),"DATE OUT OF RANGE",IF(ISNA(MATCH(B1795,{"SA-DAY","SA-NYT","SYS-DAY","SYS-NYT"},0)),"REFERENCE PROBLEM",IF(ISNA(MATCH(C1795,ItemName,0)),"ITEM NOT IN LIST",IF(OR(NOT(ISNUMBER(D1795)),D1795&lt;=0),"QTY PROBLEM","OK"))))))))</f>
        <v>OK</v>
      </c>
    </row>
    <row r="1796" spans="1:10" x14ac:dyDescent="0.25">
      <c r="A1796" s="25">
        <v>46296</v>
      </c>
      <c r="B1796" s="15" t="s">
        <v>2617</v>
      </c>
      <c r="C1796" s="15" t="s">
        <v>1413</v>
      </c>
      <c r="D1796" s="16">
        <v>1</v>
      </c>
      <c r="E1796" s="18">
        <f t="shared" si="127"/>
        <v>20</v>
      </c>
      <c r="F1796" s="18">
        <f t="shared" si="128"/>
        <v>20</v>
      </c>
      <c r="G1796" s="18">
        <f t="shared" si="129"/>
        <v>18.399999999999999</v>
      </c>
      <c r="H1796" s="18">
        <f t="shared" si="130"/>
        <v>1.6000000000000014</v>
      </c>
      <c r="J1796" t="str">
        <f ca="1">IF(C1796="","",IF(A1796="","NO DATE",IF(NOT(ISNUMBER(A1796)),"DATE IS TEXT",IF(A1796&lt;&gt;INT(A1796),"DATE HAS TIME",IF(OR(A1796&lt;DATE(2026,9,16),A1796&gt;TODAY()),"DATE OUT OF RANGE",IF(ISNA(MATCH(B1796,{"SA-DAY","SA-NYT","SYS-DAY","SYS-NYT"},0)),"REFERENCE PROBLEM",IF(ISNA(MATCH(C1796,ItemName,0)),"ITEM NOT IN LIST",IF(OR(NOT(ISNUMBER(D1796)),D1796&lt;=0),"QTY PROBLEM","OK"))))))))</f>
        <v>OK</v>
      </c>
    </row>
    <row r="1797" spans="1:10" x14ac:dyDescent="0.25">
      <c r="A1797" s="25">
        <v>46296</v>
      </c>
      <c r="B1797" s="15" t="s">
        <v>2617</v>
      </c>
      <c r="C1797" s="15" t="s">
        <v>1421</v>
      </c>
      <c r="D1797" s="16">
        <v>3</v>
      </c>
      <c r="E1797" s="18">
        <f t="shared" si="127"/>
        <v>25</v>
      </c>
      <c r="F1797" s="18">
        <f t="shared" si="128"/>
        <v>75</v>
      </c>
      <c r="G1797" s="18">
        <f t="shared" si="129"/>
        <v>18.399999999999999</v>
      </c>
      <c r="H1797" s="18">
        <f t="shared" si="130"/>
        <v>19.800000000000004</v>
      </c>
      <c r="J1797" t="str">
        <f ca="1">IF(C1797="","",IF(A1797="","NO DATE",IF(NOT(ISNUMBER(A1797)),"DATE IS TEXT",IF(A1797&lt;&gt;INT(A1797),"DATE HAS TIME",IF(OR(A1797&lt;DATE(2026,9,16),A1797&gt;TODAY()),"DATE OUT OF RANGE",IF(ISNA(MATCH(B1797,{"SA-DAY","SA-NYT","SYS-DAY","SYS-NYT"},0)),"REFERENCE PROBLEM",IF(ISNA(MATCH(C1797,ItemName,0)),"ITEM NOT IN LIST",IF(OR(NOT(ISNUMBER(D1797)),D1797&lt;=0),"QTY PROBLEM","OK"))))))))</f>
        <v>OK</v>
      </c>
    </row>
    <row r="1798" spans="1:10" x14ac:dyDescent="0.25">
      <c r="A1798" s="25">
        <v>46296</v>
      </c>
      <c r="B1798" s="15" t="s">
        <v>2617</v>
      </c>
      <c r="C1798" s="15" t="s">
        <v>1219</v>
      </c>
      <c r="D1798" s="16">
        <v>3</v>
      </c>
      <c r="E1798" s="18">
        <f t="shared" ref="E1798:E1861" si="131">IF($C1798="","",IFERROR(INDEX(ItemPriceCol,MATCH($C1798,ItemName,0)),""))</f>
        <v>10</v>
      </c>
      <c r="F1798" s="18">
        <f t="shared" ref="F1798:F1861" si="132">IF(OR($D1798="",$E1798=""),"",$D1798*$E1798)</f>
        <v>30</v>
      </c>
      <c r="G1798" s="18">
        <f t="shared" ref="G1798:G1861" si="133">IF($C1798="","",IFERROR(INDEX(ItemCostCol,MATCH($C1798,ItemName,0)),""))</f>
        <v>6.5250000000000004</v>
      </c>
      <c r="H1798" s="18">
        <f t="shared" ref="H1798:H1861" si="134">IF(OR($F1798="",$G1798=""),"",$F1798-$D1798*$G1798)</f>
        <v>10.424999999999997</v>
      </c>
      <c r="J1798" t="str">
        <f ca="1">IF(C1798="","",IF(A1798="","NO DATE",IF(NOT(ISNUMBER(A1798)),"DATE IS TEXT",IF(A1798&lt;&gt;INT(A1798),"DATE HAS TIME",IF(OR(A1798&lt;DATE(2026,9,16),A1798&gt;TODAY()),"DATE OUT OF RANGE",IF(ISNA(MATCH(B1798,{"SA-DAY","SA-NYT","SYS-DAY","SYS-NYT"},0)),"REFERENCE PROBLEM",IF(ISNA(MATCH(C1798,ItemName,0)),"ITEM NOT IN LIST",IF(OR(NOT(ISNUMBER(D1798)),D1798&lt;=0),"QTY PROBLEM","OK"))))))))</f>
        <v>OK</v>
      </c>
    </row>
    <row r="1799" spans="1:10" x14ac:dyDescent="0.25">
      <c r="A1799" s="25">
        <v>46296</v>
      </c>
      <c r="B1799" s="15" t="s">
        <v>2617</v>
      </c>
      <c r="C1799" s="15" t="s">
        <v>1241</v>
      </c>
      <c r="D1799" s="16">
        <v>3</v>
      </c>
      <c r="E1799" s="18">
        <f t="shared" si="131"/>
        <v>5</v>
      </c>
      <c r="F1799" s="18">
        <f t="shared" si="132"/>
        <v>15</v>
      </c>
      <c r="G1799" s="18">
        <f t="shared" si="133"/>
        <v>3.2625000000000002</v>
      </c>
      <c r="H1799" s="18">
        <f t="shared" si="134"/>
        <v>5.2124999999999986</v>
      </c>
      <c r="J1799" t="str">
        <f ca="1">IF(C1799="","",IF(A1799="","NO DATE",IF(NOT(ISNUMBER(A1799)),"DATE IS TEXT",IF(A1799&lt;&gt;INT(A1799),"DATE HAS TIME",IF(OR(A1799&lt;DATE(2026,9,16),A1799&gt;TODAY()),"DATE OUT OF RANGE",IF(ISNA(MATCH(B1799,{"SA-DAY","SA-NYT","SYS-DAY","SYS-NYT"},0)),"REFERENCE PROBLEM",IF(ISNA(MATCH(C1799,ItemName,0)),"ITEM NOT IN LIST",IF(OR(NOT(ISNUMBER(D1799)),D1799&lt;=0),"QTY PROBLEM","OK"))))))))</f>
        <v>OK</v>
      </c>
    </row>
    <row r="1800" spans="1:10" x14ac:dyDescent="0.25">
      <c r="A1800" s="25">
        <v>46296</v>
      </c>
      <c r="B1800" s="15" t="s">
        <v>2617</v>
      </c>
      <c r="C1800" s="15" t="s">
        <v>2504</v>
      </c>
      <c r="D1800" s="16">
        <v>1</v>
      </c>
      <c r="E1800" s="18">
        <f t="shared" si="131"/>
        <v>10</v>
      </c>
      <c r="F1800" s="18">
        <f t="shared" si="132"/>
        <v>10</v>
      </c>
      <c r="G1800" s="18">
        <f t="shared" si="133"/>
        <v>0</v>
      </c>
      <c r="H1800" s="18">
        <f t="shared" si="134"/>
        <v>10</v>
      </c>
      <c r="J1800" t="str">
        <f ca="1">IF(C1800="","",IF(A1800="","NO DATE",IF(NOT(ISNUMBER(A1800)),"DATE IS TEXT",IF(A1800&lt;&gt;INT(A1800),"DATE HAS TIME",IF(OR(A1800&lt;DATE(2026,9,16),A1800&gt;TODAY()),"DATE OUT OF RANGE",IF(ISNA(MATCH(B1800,{"SA-DAY","SA-NYT","SYS-DAY","SYS-NYT"},0)),"REFERENCE PROBLEM",IF(ISNA(MATCH(C1800,ItemName,0)),"ITEM NOT IN LIST",IF(OR(NOT(ISNUMBER(D1800)),D1800&lt;=0),"QTY PROBLEM","OK"))))))))</f>
        <v>OK</v>
      </c>
    </row>
    <row r="1801" spans="1:10" x14ac:dyDescent="0.25">
      <c r="A1801" s="25">
        <v>46296</v>
      </c>
      <c r="B1801" s="15" t="s">
        <v>2617</v>
      </c>
      <c r="C1801" s="15" t="s">
        <v>840</v>
      </c>
      <c r="D1801" s="16">
        <v>2</v>
      </c>
      <c r="E1801" s="18">
        <f t="shared" si="131"/>
        <v>30</v>
      </c>
      <c r="F1801" s="18">
        <f t="shared" si="132"/>
        <v>60</v>
      </c>
      <c r="G1801" s="18">
        <f t="shared" si="133"/>
        <v>16.784000000000002</v>
      </c>
      <c r="H1801" s="18">
        <f t="shared" si="134"/>
        <v>26.431999999999995</v>
      </c>
      <c r="J1801" t="str">
        <f ca="1">IF(C1801="","",IF(A1801="","NO DATE",IF(NOT(ISNUMBER(A1801)),"DATE IS TEXT",IF(A1801&lt;&gt;INT(A1801),"DATE HAS TIME",IF(OR(A1801&lt;DATE(2026,9,16),A1801&gt;TODAY()),"DATE OUT OF RANGE",IF(ISNA(MATCH(B1801,{"SA-DAY","SA-NYT","SYS-DAY","SYS-NYT"},0)),"REFERENCE PROBLEM",IF(ISNA(MATCH(C1801,ItemName,0)),"ITEM NOT IN LIST",IF(OR(NOT(ISNUMBER(D1801)),D1801&lt;=0),"QTY PROBLEM","OK"))))))))</f>
        <v>OK</v>
      </c>
    </row>
    <row r="1802" spans="1:10" x14ac:dyDescent="0.25">
      <c r="A1802" s="25">
        <v>46296</v>
      </c>
      <c r="B1802" s="15" t="s">
        <v>2617</v>
      </c>
      <c r="C1802" s="15" t="s">
        <v>586</v>
      </c>
      <c r="D1802" s="16">
        <v>1</v>
      </c>
      <c r="E1802" s="18">
        <f t="shared" si="131"/>
        <v>20</v>
      </c>
      <c r="F1802" s="18">
        <f t="shared" si="132"/>
        <v>20</v>
      </c>
      <c r="G1802" s="18">
        <f t="shared" si="133"/>
        <v>18.706666666666667</v>
      </c>
      <c r="H1802" s="18">
        <f t="shared" si="134"/>
        <v>1.293333333333333</v>
      </c>
      <c r="J1802" t="str">
        <f ca="1">IF(C1802="","",IF(A1802="","NO DATE",IF(NOT(ISNUMBER(A1802)),"DATE IS TEXT",IF(A1802&lt;&gt;INT(A1802),"DATE HAS TIME",IF(OR(A1802&lt;DATE(2026,9,16),A1802&gt;TODAY()),"DATE OUT OF RANGE",IF(ISNA(MATCH(B1802,{"SA-DAY","SA-NYT","SYS-DAY","SYS-NYT"},0)),"REFERENCE PROBLEM",IF(ISNA(MATCH(C1802,ItemName,0)),"ITEM NOT IN LIST",IF(OR(NOT(ISNUMBER(D1802)),D1802&lt;=0),"QTY PROBLEM","OK"))))))))</f>
        <v>OK</v>
      </c>
    </row>
    <row r="1803" spans="1:10" x14ac:dyDescent="0.25">
      <c r="A1803" s="25">
        <v>46296</v>
      </c>
      <c r="B1803" s="15" t="s">
        <v>2617</v>
      </c>
      <c r="C1803" s="15" t="s">
        <v>588</v>
      </c>
      <c r="D1803" s="16">
        <v>1</v>
      </c>
      <c r="E1803" s="18">
        <f t="shared" si="131"/>
        <v>20</v>
      </c>
      <c r="F1803" s="18">
        <f t="shared" si="132"/>
        <v>20</v>
      </c>
      <c r="G1803" s="18">
        <f t="shared" si="133"/>
        <v>18.706666666666667</v>
      </c>
      <c r="H1803" s="18">
        <f t="shared" si="134"/>
        <v>1.293333333333333</v>
      </c>
      <c r="J1803" t="str">
        <f ca="1">IF(C1803="","",IF(A1803="","NO DATE",IF(NOT(ISNUMBER(A1803)),"DATE IS TEXT",IF(A1803&lt;&gt;INT(A1803),"DATE HAS TIME",IF(OR(A1803&lt;DATE(2026,9,16),A1803&gt;TODAY()),"DATE OUT OF RANGE",IF(ISNA(MATCH(B1803,{"SA-DAY","SA-NYT","SYS-DAY","SYS-NYT"},0)),"REFERENCE PROBLEM",IF(ISNA(MATCH(C1803,ItemName,0)),"ITEM NOT IN LIST",IF(OR(NOT(ISNUMBER(D1803)),D1803&lt;=0),"QTY PROBLEM","OK"))))))))</f>
        <v>OK</v>
      </c>
    </row>
    <row r="1804" spans="1:10" x14ac:dyDescent="0.25">
      <c r="A1804" s="25">
        <v>46296</v>
      </c>
      <c r="B1804" s="15" t="s">
        <v>2617</v>
      </c>
      <c r="C1804" s="15" t="s">
        <v>265</v>
      </c>
      <c r="D1804" s="16">
        <v>3</v>
      </c>
      <c r="E1804" s="18">
        <f t="shared" si="131"/>
        <v>25</v>
      </c>
      <c r="F1804" s="18">
        <f t="shared" si="132"/>
        <v>75</v>
      </c>
      <c r="G1804" s="18">
        <f t="shared" si="133"/>
        <v>18.75</v>
      </c>
      <c r="H1804" s="18">
        <f t="shared" si="134"/>
        <v>18.75</v>
      </c>
      <c r="J1804" t="str">
        <f ca="1">IF(C1804="","",IF(A1804="","NO DATE",IF(NOT(ISNUMBER(A1804)),"DATE IS TEXT",IF(A1804&lt;&gt;INT(A1804),"DATE HAS TIME",IF(OR(A1804&lt;DATE(2026,9,16),A1804&gt;TODAY()),"DATE OUT OF RANGE",IF(ISNA(MATCH(B1804,{"SA-DAY","SA-NYT","SYS-DAY","SYS-NYT"},0)),"REFERENCE PROBLEM",IF(ISNA(MATCH(C1804,ItemName,0)),"ITEM NOT IN LIST",IF(OR(NOT(ISNUMBER(D1804)),D1804&lt;=0),"QTY PROBLEM","OK"))))))))</f>
        <v>OK</v>
      </c>
    </row>
    <row r="1805" spans="1:10" x14ac:dyDescent="0.25">
      <c r="A1805" s="25">
        <v>46296</v>
      </c>
      <c r="B1805" s="15" t="s">
        <v>2617</v>
      </c>
      <c r="C1805" s="15" t="s">
        <v>681</v>
      </c>
      <c r="D1805" s="16">
        <v>1</v>
      </c>
      <c r="E1805" s="18">
        <f t="shared" si="131"/>
        <v>35</v>
      </c>
      <c r="F1805" s="18">
        <f t="shared" si="132"/>
        <v>35</v>
      </c>
      <c r="G1805" s="18">
        <f t="shared" si="133"/>
        <v>22.400000000000002</v>
      </c>
      <c r="H1805" s="18">
        <f t="shared" si="134"/>
        <v>12.599999999999998</v>
      </c>
      <c r="J1805" t="str">
        <f ca="1">IF(C1805="","",IF(A1805="","NO DATE",IF(NOT(ISNUMBER(A1805)),"DATE IS TEXT",IF(A1805&lt;&gt;INT(A1805),"DATE HAS TIME",IF(OR(A1805&lt;DATE(2026,9,16),A1805&gt;TODAY()),"DATE OUT OF RANGE",IF(ISNA(MATCH(B1805,{"SA-DAY","SA-NYT","SYS-DAY","SYS-NYT"},0)),"REFERENCE PROBLEM",IF(ISNA(MATCH(C1805,ItemName,0)),"ITEM NOT IN LIST",IF(OR(NOT(ISNUMBER(D1805)),D1805&lt;=0),"QTY PROBLEM","OK"))))))))</f>
        <v>OK</v>
      </c>
    </row>
    <row r="1806" spans="1:10" x14ac:dyDescent="0.25">
      <c r="A1806" s="25">
        <v>46296</v>
      </c>
      <c r="B1806" s="15" t="s">
        <v>2617</v>
      </c>
      <c r="C1806" s="15" t="s">
        <v>2589</v>
      </c>
      <c r="D1806" s="16">
        <v>2</v>
      </c>
      <c r="E1806" s="18">
        <f t="shared" si="131"/>
        <v>15</v>
      </c>
      <c r="F1806" s="18">
        <f t="shared" si="132"/>
        <v>30</v>
      </c>
      <c r="G1806" s="18">
        <f t="shared" si="133"/>
        <v>6.3999999999999995</v>
      </c>
      <c r="H1806" s="18">
        <f t="shared" si="134"/>
        <v>17.200000000000003</v>
      </c>
      <c r="J1806" t="str">
        <f ca="1">IF(C1806="","",IF(A1806="","NO DATE",IF(NOT(ISNUMBER(A1806)),"DATE IS TEXT",IF(A1806&lt;&gt;INT(A1806),"DATE HAS TIME",IF(OR(A1806&lt;DATE(2026,9,16),A1806&gt;TODAY()),"DATE OUT OF RANGE",IF(ISNA(MATCH(B1806,{"SA-DAY","SA-NYT","SYS-DAY","SYS-NYT"},0)),"REFERENCE PROBLEM",IF(ISNA(MATCH(C1806,ItemName,0)),"ITEM NOT IN LIST",IF(OR(NOT(ISNUMBER(D1806)),D1806&lt;=0),"QTY PROBLEM","OK"))))))))</f>
        <v>OK</v>
      </c>
    </row>
    <row r="1807" spans="1:10" x14ac:dyDescent="0.25">
      <c r="A1807" s="25">
        <v>46296</v>
      </c>
      <c r="B1807" s="15" t="s">
        <v>2617</v>
      </c>
      <c r="C1807" s="15" t="s">
        <v>1888</v>
      </c>
      <c r="D1807" s="16">
        <v>1</v>
      </c>
      <c r="E1807" s="18">
        <f t="shared" si="131"/>
        <v>15</v>
      </c>
      <c r="F1807" s="18">
        <f t="shared" si="132"/>
        <v>15</v>
      </c>
      <c r="G1807" s="18">
        <f t="shared" si="133"/>
        <v>6.9333333333333336</v>
      </c>
      <c r="H1807" s="18">
        <f t="shared" si="134"/>
        <v>8.0666666666666664</v>
      </c>
      <c r="J1807" t="str">
        <f ca="1">IF(C1807="","",IF(A1807="","NO DATE",IF(NOT(ISNUMBER(A1807)),"DATE IS TEXT",IF(A1807&lt;&gt;INT(A1807),"DATE HAS TIME",IF(OR(A1807&lt;DATE(2026,9,16),A1807&gt;TODAY()),"DATE OUT OF RANGE",IF(ISNA(MATCH(B1807,{"SA-DAY","SA-NYT","SYS-DAY","SYS-NYT"},0)),"REFERENCE PROBLEM",IF(ISNA(MATCH(C1807,ItemName,0)),"ITEM NOT IN LIST",IF(OR(NOT(ISNUMBER(D1807)),D1807&lt;=0),"QTY PROBLEM","OK"))))))))</f>
        <v>OK</v>
      </c>
    </row>
    <row r="1808" spans="1:10" x14ac:dyDescent="0.25">
      <c r="A1808" s="25">
        <v>46296</v>
      </c>
      <c r="B1808" s="15" t="s">
        <v>2617</v>
      </c>
      <c r="C1808" s="15" t="s">
        <v>1053</v>
      </c>
      <c r="D1808" s="16">
        <v>1</v>
      </c>
      <c r="E1808" s="18">
        <f t="shared" si="131"/>
        <v>30</v>
      </c>
      <c r="F1808" s="18">
        <f t="shared" si="132"/>
        <v>30</v>
      </c>
      <c r="G1808" s="18">
        <f t="shared" si="133"/>
        <v>12.8</v>
      </c>
      <c r="H1808" s="18">
        <f t="shared" si="134"/>
        <v>17.2</v>
      </c>
      <c r="J1808" t="str">
        <f ca="1">IF(C1808="","",IF(A1808="","NO DATE",IF(NOT(ISNUMBER(A1808)),"DATE IS TEXT",IF(A1808&lt;&gt;INT(A1808),"DATE HAS TIME",IF(OR(A1808&lt;DATE(2026,9,16),A1808&gt;TODAY()),"DATE OUT OF RANGE",IF(ISNA(MATCH(B1808,{"SA-DAY","SA-NYT","SYS-DAY","SYS-NYT"},0)),"REFERENCE PROBLEM",IF(ISNA(MATCH(C1808,ItemName,0)),"ITEM NOT IN LIST",IF(OR(NOT(ISNUMBER(D1808)),D1808&lt;=0),"QTY PROBLEM","OK"))))))))</f>
        <v>OK</v>
      </c>
    </row>
    <row r="1809" spans="1:10" x14ac:dyDescent="0.25">
      <c r="A1809" s="25">
        <v>46296</v>
      </c>
      <c r="B1809" s="15" t="s">
        <v>2617</v>
      </c>
      <c r="C1809" s="15" t="s">
        <v>806</v>
      </c>
      <c r="D1809" s="16">
        <v>3</v>
      </c>
      <c r="E1809" s="18">
        <f t="shared" si="131"/>
        <v>12</v>
      </c>
      <c r="F1809" s="18">
        <f t="shared" si="132"/>
        <v>36</v>
      </c>
      <c r="G1809" s="18">
        <f t="shared" si="133"/>
        <v>5.76</v>
      </c>
      <c r="H1809" s="18">
        <f t="shared" si="134"/>
        <v>18.72</v>
      </c>
      <c r="J1809" t="str">
        <f ca="1">IF(C1809="","",IF(A1809="","NO DATE",IF(NOT(ISNUMBER(A1809)),"DATE IS TEXT",IF(A1809&lt;&gt;INT(A1809),"DATE HAS TIME",IF(OR(A1809&lt;DATE(2026,9,16),A1809&gt;TODAY()),"DATE OUT OF RANGE",IF(ISNA(MATCH(B1809,{"SA-DAY","SA-NYT","SYS-DAY","SYS-NYT"},0)),"REFERENCE PROBLEM",IF(ISNA(MATCH(C1809,ItemName,0)),"ITEM NOT IN LIST",IF(OR(NOT(ISNUMBER(D1809)),D1809&lt;=0),"QTY PROBLEM","OK"))))))))</f>
        <v>OK</v>
      </c>
    </row>
    <row r="1810" spans="1:10" x14ac:dyDescent="0.25">
      <c r="A1810" s="25">
        <v>46296</v>
      </c>
      <c r="B1810" s="15" t="s">
        <v>2617</v>
      </c>
      <c r="C1810" s="15" t="s">
        <v>798</v>
      </c>
      <c r="D1810" s="16">
        <v>2</v>
      </c>
      <c r="E1810" s="18">
        <f t="shared" si="131"/>
        <v>10</v>
      </c>
      <c r="F1810" s="18">
        <f t="shared" si="132"/>
        <v>20</v>
      </c>
      <c r="G1810" s="18">
        <f t="shared" si="133"/>
        <v>5.76</v>
      </c>
      <c r="H1810" s="18">
        <f t="shared" si="134"/>
        <v>8.48</v>
      </c>
      <c r="J1810" t="str">
        <f ca="1">IF(C1810="","",IF(A1810="","NO DATE",IF(NOT(ISNUMBER(A1810)),"DATE IS TEXT",IF(A1810&lt;&gt;INT(A1810),"DATE HAS TIME",IF(OR(A1810&lt;DATE(2026,9,16),A1810&gt;TODAY()),"DATE OUT OF RANGE",IF(ISNA(MATCH(B1810,{"SA-DAY","SA-NYT","SYS-DAY","SYS-NYT"},0)),"REFERENCE PROBLEM",IF(ISNA(MATCH(C1810,ItemName,0)),"ITEM NOT IN LIST",IF(OR(NOT(ISNUMBER(D1810)),D1810&lt;=0),"QTY PROBLEM","OK"))))))))</f>
        <v>OK</v>
      </c>
    </row>
    <row r="1811" spans="1:10" x14ac:dyDescent="0.25">
      <c r="A1811" s="25">
        <v>46296</v>
      </c>
      <c r="B1811" s="15" t="s">
        <v>2617</v>
      </c>
      <c r="C1811" s="15" t="s">
        <v>804</v>
      </c>
      <c r="D1811" s="16">
        <v>4</v>
      </c>
      <c r="E1811" s="18">
        <f t="shared" si="131"/>
        <v>12</v>
      </c>
      <c r="F1811" s="18">
        <f t="shared" si="132"/>
        <v>48</v>
      </c>
      <c r="G1811" s="18">
        <f t="shared" si="133"/>
        <v>0.4</v>
      </c>
      <c r="H1811" s="18">
        <f t="shared" si="134"/>
        <v>46.4</v>
      </c>
      <c r="J1811" t="str">
        <f ca="1">IF(C1811="","",IF(A1811="","NO DATE",IF(NOT(ISNUMBER(A1811)),"DATE IS TEXT",IF(A1811&lt;&gt;INT(A1811),"DATE HAS TIME",IF(OR(A1811&lt;DATE(2026,9,16),A1811&gt;TODAY()),"DATE OUT OF RANGE",IF(ISNA(MATCH(B1811,{"SA-DAY","SA-NYT","SYS-DAY","SYS-NYT"},0)),"REFERENCE PROBLEM",IF(ISNA(MATCH(C1811,ItemName,0)),"ITEM NOT IN LIST",IF(OR(NOT(ISNUMBER(D1811)),D1811&lt;=0),"QTY PROBLEM","OK"))))))))</f>
        <v>OK</v>
      </c>
    </row>
    <row r="1812" spans="1:10" x14ac:dyDescent="0.25">
      <c r="A1812" s="25">
        <v>46296</v>
      </c>
      <c r="B1812" s="15" t="s">
        <v>2617</v>
      </c>
      <c r="C1812" s="15" t="s">
        <v>800</v>
      </c>
      <c r="D1812" s="16">
        <v>4</v>
      </c>
      <c r="E1812" s="18">
        <f t="shared" si="131"/>
        <v>12</v>
      </c>
      <c r="F1812" s="18">
        <f t="shared" si="132"/>
        <v>48</v>
      </c>
      <c r="G1812" s="18">
        <f t="shared" si="133"/>
        <v>6</v>
      </c>
      <c r="H1812" s="18">
        <f t="shared" si="134"/>
        <v>24</v>
      </c>
      <c r="J1812" t="str">
        <f ca="1">IF(C1812="","",IF(A1812="","NO DATE",IF(NOT(ISNUMBER(A1812)),"DATE IS TEXT",IF(A1812&lt;&gt;INT(A1812),"DATE HAS TIME",IF(OR(A1812&lt;DATE(2026,9,16),A1812&gt;TODAY()),"DATE OUT OF RANGE",IF(ISNA(MATCH(B1812,{"SA-DAY","SA-NYT","SYS-DAY","SYS-NYT"},0)),"REFERENCE PROBLEM",IF(ISNA(MATCH(C1812,ItemName,0)),"ITEM NOT IN LIST",IF(OR(NOT(ISNUMBER(D1812)),D1812&lt;=0),"QTY PROBLEM","OK"))))))))</f>
        <v>OK</v>
      </c>
    </row>
    <row r="1813" spans="1:10" x14ac:dyDescent="0.25">
      <c r="A1813" s="25">
        <v>46296</v>
      </c>
      <c r="B1813" s="15" t="s">
        <v>2617</v>
      </c>
      <c r="C1813" s="15" t="s">
        <v>389</v>
      </c>
      <c r="D1813" s="16">
        <v>1</v>
      </c>
      <c r="E1813" s="18">
        <f t="shared" si="131"/>
        <v>80</v>
      </c>
      <c r="F1813" s="18">
        <f t="shared" si="132"/>
        <v>80</v>
      </c>
      <c r="G1813" s="18">
        <f t="shared" si="133"/>
        <v>52.177500000000002</v>
      </c>
      <c r="H1813" s="18">
        <f t="shared" si="134"/>
        <v>27.822499999999998</v>
      </c>
      <c r="J1813" t="str">
        <f ca="1">IF(C1813="","",IF(A1813="","NO DATE",IF(NOT(ISNUMBER(A1813)),"DATE IS TEXT",IF(A1813&lt;&gt;INT(A1813),"DATE HAS TIME",IF(OR(A1813&lt;DATE(2026,9,16),A1813&gt;TODAY()),"DATE OUT OF RANGE",IF(ISNA(MATCH(B1813,{"SA-DAY","SA-NYT","SYS-DAY","SYS-NYT"},0)),"REFERENCE PROBLEM",IF(ISNA(MATCH(C1813,ItemName,0)),"ITEM NOT IN LIST",IF(OR(NOT(ISNUMBER(D1813)),D1813&lt;=0),"QTY PROBLEM","OK"))))))))</f>
        <v>OK</v>
      </c>
    </row>
    <row r="1814" spans="1:10" x14ac:dyDescent="0.25">
      <c r="A1814" s="25">
        <v>46296</v>
      </c>
      <c r="B1814" s="15" t="s">
        <v>2617</v>
      </c>
      <c r="C1814" s="15" t="s">
        <v>385</v>
      </c>
      <c r="D1814" s="16">
        <v>1</v>
      </c>
      <c r="E1814" s="18">
        <f t="shared" si="131"/>
        <v>80</v>
      </c>
      <c r="F1814" s="18">
        <f t="shared" si="132"/>
        <v>80</v>
      </c>
      <c r="G1814" s="18">
        <f t="shared" si="133"/>
        <v>52.177500000000002</v>
      </c>
      <c r="H1814" s="18">
        <f t="shared" si="134"/>
        <v>27.822499999999998</v>
      </c>
      <c r="J1814" t="str">
        <f ca="1">IF(C1814="","",IF(A1814="","NO DATE",IF(NOT(ISNUMBER(A1814)),"DATE IS TEXT",IF(A1814&lt;&gt;INT(A1814),"DATE HAS TIME",IF(OR(A1814&lt;DATE(2026,9,16),A1814&gt;TODAY()),"DATE OUT OF RANGE",IF(ISNA(MATCH(B1814,{"SA-DAY","SA-NYT","SYS-DAY","SYS-NYT"},0)),"REFERENCE PROBLEM",IF(ISNA(MATCH(C1814,ItemName,0)),"ITEM NOT IN LIST",IF(OR(NOT(ISNUMBER(D1814)),D1814&lt;=0),"QTY PROBLEM","OK"))))))))</f>
        <v>OK</v>
      </c>
    </row>
    <row r="1815" spans="1:10" x14ac:dyDescent="0.25">
      <c r="A1815" s="25">
        <v>46296</v>
      </c>
      <c r="B1815" s="15" t="s">
        <v>2617</v>
      </c>
      <c r="C1815" s="15" t="s">
        <v>387</v>
      </c>
      <c r="D1815" s="16">
        <v>1</v>
      </c>
      <c r="E1815" s="18">
        <f t="shared" si="131"/>
        <v>80</v>
      </c>
      <c r="F1815" s="18">
        <f t="shared" si="132"/>
        <v>80</v>
      </c>
      <c r="G1815" s="18">
        <f t="shared" si="133"/>
        <v>52.177500000000002</v>
      </c>
      <c r="H1815" s="18">
        <f t="shared" si="134"/>
        <v>27.822499999999998</v>
      </c>
      <c r="J1815" t="str">
        <f ca="1">IF(C1815="","",IF(A1815="","NO DATE",IF(NOT(ISNUMBER(A1815)),"DATE IS TEXT",IF(A1815&lt;&gt;INT(A1815),"DATE HAS TIME",IF(OR(A1815&lt;DATE(2026,9,16),A1815&gt;TODAY()),"DATE OUT OF RANGE",IF(ISNA(MATCH(B1815,{"SA-DAY","SA-NYT","SYS-DAY","SYS-NYT"},0)),"REFERENCE PROBLEM",IF(ISNA(MATCH(C1815,ItemName,0)),"ITEM NOT IN LIST",IF(OR(NOT(ISNUMBER(D1815)),D1815&lt;=0),"QTY PROBLEM","OK"))))))))</f>
        <v>OK</v>
      </c>
    </row>
    <row r="1816" spans="1:10" x14ac:dyDescent="0.25">
      <c r="A1816" s="25">
        <v>46296</v>
      </c>
      <c r="B1816" s="15" t="s">
        <v>2617</v>
      </c>
      <c r="C1816" s="15" t="s">
        <v>887</v>
      </c>
      <c r="D1816" s="16">
        <v>7</v>
      </c>
      <c r="E1816" s="18">
        <f t="shared" si="131"/>
        <v>20</v>
      </c>
      <c r="F1816" s="18">
        <f t="shared" si="132"/>
        <v>140</v>
      </c>
      <c r="G1816" s="18">
        <f t="shared" si="133"/>
        <v>8.7999999999999989</v>
      </c>
      <c r="H1816" s="18">
        <f t="shared" si="134"/>
        <v>78.400000000000006</v>
      </c>
      <c r="J1816" t="str">
        <f ca="1">IF(C1816="","",IF(A1816="","NO DATE",IF(NOT(ISNUMBER(A1816)),"DATE IS TEXT",IF(A1816&lt;&gt;INT(A1816),"DATE HAS TIME",IF(OR(A1816&lt;DATE(2026,9,16),A1816&gt;TODAY()),"DATE OUT OF RANGE",IF(ISNA(MATCH(B1816,{"SA-DAY","SA-NYT","SYS-DAY","SYS-NYT"},0)),"REFERENCE PROBLEM",IF(ISNA(MATCH(C1816,ItemName,0)),"ITEM NOT IN LIST",IF(OR(NOT(ISNUMBER(D1816)),D1816&lt;=0),"QTY PROBLEM","OK"))))))))</f>
        <v>OK</v>
      </c>
    </row>
    <row r="1817" spans="1:10" x14ac:dyDescent="0.25">
      <c r="A1817" s="25">
        <v>46296</v>
      </c>
      <c r="B1817" s="15" t="s">
        <v>2617</v>
      </c>
      <c r="C1817" s="15" t="s">
        <v>331</v>
      </c>
      <c r="D1817" s="16">
        <v>1</v>
      </c>
      <c r="E1817" s="18">
        <f t="shared" si="131"/>
        <v>40</v>
      </c>
      <c r="F1817" s="18">
        <f t="shared" si="132"/>
        <v>40</v>
      </c>
      <c r="G1817" s="18">
        <f t="shared" si="133"/>
        <v>18.559999999999999</v>
      </c>
      <c r="H1817" s="18">
        <f t="shared" si="134"/>
        <v>21.44</v>
      </c>
      <c r="J1817" t="str">
        <f ca="1">IF(C1817="","",IF(A1817="","NO DATE",IF(NOT(ISNUMBER(A1817)),"DATE IS TEXT",IF(A1817&lt;&gt;INT(A1817),"DATE HAS TIME",IF(OR(A1817&lt;DATE(2026,9,16),A1817&gt;TODAY()),"DATE OUT OF RANGE",IF(ISNA(MATCH(B1817,{"SA-DAY","SA-NYT","SYS-DAY","SYS-NYT"},0)),"REFERENCE PROBLEM",IF(ISNA(MATCH(C1817,ItemName,0)),"ITEM NOT IN LIST",IF(OR(NOT(ISNUMBER(D1817)),D1817&lt;=0),"QTY PROBLEM","OK"))))))))</f>
        <v>OK</v>
      </c>
    </row>
    <row r="1818" spans="1:10" x14ac:dyDescent="0.25">
      <c r="A1818" s="25">
        <v>46296</v>
      </c>
      <c r="B1818" s="15" t="s">
        <v>2617</v>
      </c>
      <c r="C1818" s="15" t="s">
        <v>319</v>
      </c>
      <c r="D1818" s="16">
        <v>1</v>
      </c>
      <c r="E1818" s="18">
        <f t="shared" si="131"/>
        <v>40</v>
      </c>
      <c r="F1818" s="18">
        <f t="shared" si="132"/>
        <v>40</v>
      </c>
      <c r="G1818" s="18">
        <f t="shared" si="133"/>
        <v>18.559999999999999</v>
      </c>
      <c r="H1818" s="18">
        <f t="shared" si="134"/>
        <v>21.44</v>
      </c>
      <c r="J1818" t="str">
        <f ca="1">IF(C1818="","",IF(A1818="","NO DATE",IF(NOT(ISNUMBER(A1818)),"DATE IS TEXT",IF(A1818&lt;&gt;INT(A1818),"DATE HAS TIME",IF(OR(A1818&lt;DATE(2026,9,16),A1818&gt;TODAY()),"DATE OUT OF RANGE",IF(ISNA(MATCH(B1818,{"SA-DAY","SA-NYT","SYS-DAY","SYS-NYT"},0)),"REFERENCE PROBLEM",IF(ISNA(MATCH(C1818,ItemName,0)),"ITEM NOT IN LIST",IF(OR(NOT(ISNUMBER(D1818)),D1818&lt;=0),"QTY PROBLEM","OK"))))))))</f>
        <v>OK</v>
      </c>
    </row>
    <row r="1819" spans="1:10" x14ac:dyDescent="0.25">
      <c r="A1819" s="25">
        <v>46296</v>
      </c>
      <c r="B1819" s="15" t="s">
        <v>2617</v>
      </c>
      <c r="C1819" s="15" t="s">
        <v>1974</v>
      </c>
      <c r="D1819" s="16">
        <v>1</v>
      </c>
      <c r="E1819" s="18">
        <f t="shared" si="131"/>
        <v>15</v>
      </c>
      <c r="F1819" s="18">
        <f t="shared" si="132"/>
        <v>15</v>
      </c>
      <c r="G1819" s="18">
        <f t="shared" si="133"/>
        <v>10.943999999999999</v>
      </c>
      <c r="H1819" s="18">
        <f t="shared" si="134"/>
        <v>4.0560000000000009</v>
      </c>
      <c r="J1819" t="str">
        <f ca="1">IF(C1819="","",IF(A1819="","NO DATE",IF(NOT(ISNUMBER(A1819)),"DATE IS TEXT",IF(A1819&lt;&gt;INT(A1819),"DATE HAS TIME",IF(OR(A1819&lt;DATE(2026,9,16),A1819&gt;TODAY()),"DATE OUT OF RANGE",IF(ISNA(MATCH(B1819,{"SA-DAY","SA-NYT","SYS-DAY","SYS-NYT"},0)),"REFERENCE PROBLEM",IF(ISNA(MATCH(C1819,ItemName,0)),"ITEM NOT IN LIST",IF(OR(NOT(ISNUMBER(D1819)),D1819&lt;=0),"QTY PROBLEM","OK"))))))))</f>
        <v>OK</v>
      </c>
    </row>
    <row r="1820" spans="1:10" x14ac:dyDescent="0.25">
      <c r="A1820" s="25">
        <v>46296</v>
      </c>
      <c r="B1820" s="15" t="s">
        <v>2617</v>
      </c>
      <c r="C1820" s="15" t="s">
        <v>604</v>
      </c>
      <c r="D1820" s="16">
        <v>20</v>
      </c>
      <c r="E1820" s="18">
        <f t="shared" si="131"/>
        <v>1</v>
      </c>
      <c r="F1820" s="18">
        <f t="shared" si="132"/>
        <v>20</v>
      </c>
      <c r="G1820" s="18">
        <f t="shared" si="133"/>
        <v>0.65249999999999997</v>
      </c>
      <c r="H1820" s="18">
        <f t="shared" si="134"/>
        <v>6.9500000000000011</v>
      </c>
      <c r="J1820" t="str">
        <f ca="1">IF(C1820="","",IF(A1820="","NO DATE",IF(NOT(ISNUMBER(A1820)),"DATE IS TEXT",IF(A1820&lt;&gt;INT(A1820),"DATE HAS TIME",IF(OR(A1820&lt;DATE(2026,9,16),A1820&gt;TODAY()),"DATE OUT OF RANGE",IF(ISNA(MATCH(B1820,{"SA-DAY","SA-NYT","SYS-DAY","SYS-NYT"},0)),"REFERENCE PROBLEM",IF(ISNA(MATCH(C1820,ItemName,0)),"ITEM NOT IN LIST",IF(OR(NOT(ISNUMBER(D1820)),D1820&lt;=0),"QTY PROBLEM","OK"))))))))</f>
        <v>OK</v>
      </c>
    </row>
    <row r="1821" spans="1:10" x14ac:dyDescent="0.25">
      <c r="A1821" s="25">
        <v>46296</v>
      </c>
      <c r="B1821" s="15" t="s">
        <v>2617</v>
      </c>
      <c r="C1821" s="15" t="s">
        <v>816</v>
      </c>
      <c r="D1821" s="16">
        <v>3</v>
      </c>
      <c r="E1821" s="18">
        <f t="shared" si="131"/>
        <v>5</v>
      </c>
      <c r="F1821" s="18">
        <f t="shared" si="132"/>
        <v>15</v>
      </c>
      <c r="G1821" s="18">
        <f t="shared" si="133"/>
        <v>1.1818181818181819</v>
      </c>
      <c r="H1821" s="18">
        <f t="shared" si="134"/>
        <v>11.454545454545453</v>
      </c>
      <c r="J1821" t="str">
        <f ca="1">IF(C1821="","",IF(A1821="","NO DATE",IF(NOT(ISNUMBER(A1821)),"DATE IS TEXT",IF(A1821&lt;&gt;INT(A1821),"DATE HAS TIME",IF(OR(A1821&lt;DATE(2026,9,16),A1821&gt;TODAY()),"DATE OUT OF RANGE",IF(ISNA(MATCH(B1821,{"SA-DAY","SA-NYT","SYS-DAY","SYS-NYT"},0)),"REFERENCE PROBLEM",IF(ISNA(MATCH(C1821,ItemName,0)),"ITEM NOT IN LIST",IF(OR(NOT(ISNUMBER(D1821)),D1821&lt;=0),"QTY PROBLEM","OK"))))))))</f>
        <v>OK</v>
      </c>
    </row>
    <row r="1822" spans="1:10" x14ac:dyDescent="0.25">
      <c r="E1822" s="18" t="str">
        <f t="shared" si="131"/>
        <v/>
      </c>
      <c r="F1822" s="18" t="str">
        <f t="shared" si="132"/>
        <v/>
      </c>
      <c r="G1822" s="18" t="str">
        <f t="shared" si="133"/>
        <v/>
      </c>
      <c r="H1822" s="18" t="str">
        <f t="shared" si="134"/>
        <v/>
      </c>
      <c r="J1822" t="str">
        <f ca="1">IF(C1822="","",IF(A1822="","NO DATE",IF(NOT(ISNUMBER(A1822)),"DATE IS TEXT",IF(A1822&lt;&gt;INT(A1822),"DATE HAS TIME",IF(OR(A1822&lt;DATE(2026,9,16),A1822&gt;TODAY()),"DATE OUT OF RANGE",IF(ISNA(MATCH(B1822,{"SA-DAY","SA-NYT","SYS-DAY","SYS-NYT"},0)),"REFERENCE PROBLEM",IF(ISNA(MATCH(C1822,ItemName,0)),"ITEM NOT IN LIST",IF(OR(NOT(ISNUMBER(D1822)),D1822&lt;=0),"QTY PROBLEM","OK"))))))))</f>
        <v/>
      </c>
    </row>
    <row r="1823" spans="1:10" x14ac:dyDescent="0.25">
      <c r="E1823" s="18" t="str">
        <f t="shared" si="131"/>
        <v/>
      </c>
      <c r="F1823" s="18" t="str">
        <f t="shared" si="132"/>
        <v/>
      </c>
      <c r="G1823" s="18" t="str">
        <f t="shared" si="133"/>
        <v/>
      </c>
      <c r="H1823" s="18" t="str">
        <f t="shared" si="134"/>
        <v/>
      </c>
      <c r="J1823" t="str">
        <f ca="1">IF(C1823="","",IF(A1823="","NO DATE",IF(NOT(ISNUMBER(A1823)),"DATE IS TEXT",IF(A1823&lt;&gt;INT(A1823),"DATE HAS TIME",IF(OR(A1823&lt;DATE(2026,9,16),A1823&gt;TODAY()),"DATE OUT OF RANGE",IF(ISNA(MATCH(B1823,{"SA-DAY","SA-NYT","SYS-DAY","SYS-NYT"},0)),"REFERENCE PROBLEM",IF(ISNA(MATCH(C1823,ItemName,0)),"ITEM NOT IN LIST",IF(OR(NOT(ISNUMBER(D1823)),D1823&lt;=0),"QTY PROBLEM","OK"))))))))</f>
        <v/>
      </c>
    </row>
    <row r="1824" spans="1:10" x14ac:dyDescent="0.25">
      <c r="E1824" s="18" t="str">
        <f t="shared" si="131"/>
        <v/>
      </c>
      <c r="F1824" s="18" t="str">
        <f t="shared" si="132"/>
        <v/>
      </c>
      <c r="G1824" s="18" t="str">
        <f t="shared" si="133"/>
        <v/>
      </c>
      <c r="H1824" s="18" t="str">
        <f t="shared" si="134"/>
        <v/>
      </c>
      <c r="J1824" t="str">
        <f ca="1">IF(C1824="","",IF(A1824="","NO DATE",IF(NOT(ISNUMBER(A1824)),"DATE IS TEXT",IF(A1824&lt;&gt;INT(A1824),"DATE HAS TIME",IF(OR(A1824&lt;DATE(2026,9,16),A1824&gt;TODAY()),"DATE OUT OF RANGE",IF(ISNA(MATCH(B1824,{"SA-DAY","SA-NYT","SYS-DAY","SYS-NYT"},0)),"REFERENCE PROBLEM",IF(ISNA(MATCH(C1824,ItemName,0)),"ITEM NOT IN LIST",IF(OR(NOT(ISNUMBER(D1824)),D1824&lt;=0),"QTY PROBLEM","OK"))))))))</f>
        <v/>
      </c>
    </row>
    <row r="1825" spans="5:10" x14ac:dyDescent="0.25">
      <c r="E1825" s="18" t="str">
        <f t="shared" si="131"/>
        <v/>
      </c>
      <c r="F1825" s="18" t="str">
        <f t="shared" si="132"/>
        <v/>
      </c>
      <c r="G1825" s="18" t="str">
        <f t="shared" si="133"/>
        <v/>
      </c>
      <c r="H1825" s="18" t="str">
        <f t="shared" si="134"/>
        <v/>
      </c>
      <c r="J1825" t="str">
        <f ca="1">IF(C1825="","",IF(A1825="","NO DATE",IF(NOT(ISNUMBER(A1825)),"DATE IS TEXT",IF(A1825&lt;&gt;INT(A1825),"DATE HAS TIME",IF(OR(A1825&lt;DATE(2026,9,16),A1825&gt;TODAY()),"DATE OUT OF RANGE",IF(ISNA(MATCH(B1825,{"SA-DAY","SA-NYT","SYS-DAY","SYS-NYT"},0)),"REFERENCE PROBLEM",IF(ISNA(MATCH(C1825,ItemName,0)),"ITEM NOT IN LIST",IF(OR(NOT(ISNUMBER(D1825)),D1825&lt;=0),"QTY PROBLEM","OK"))))))))</f>
        <v/>
      </c>
    </row>
    <row r="1826" spans="5:10" x14ac:dyDescent="0.25">
      <c r="E1826" s="18" t="str">
        <f t="shared" si="131"/>
        <v/>
      </c>
      <c r="F1826" s="18" t="str">
        <f t="shared" si="132"/>
        <v/>
      </c>
      <c r="G1826" s="18" t="str">
        <f t="shared" si="133"/>
        <v/>
      </c>
      <c r="H1826" s="18" t="str">
        <f t="shared" si="134"/>
        <v/>
      </c>
      <c r="J1826" t="str">
        <f ca="1">IF(C1826="","",IF(A1826="","NO DATE",IF(NOT(ISNUMBER(A1826)),"DATE IS TEXT",IF(A1826&lt;&gt;INT(A1826),"DATE HAS TIME",IF(OR(A1826&lt;DATE(2026,9,16),A1826&gt;TODAY()),"DATE OUT OF RANGE",IF(ISNA(MATCH(B1826,{"SA-DAY","SA-NYT","SYS-DAY","SYS-NYT"},0)),"REFERENCE PROBLEM",IF(ISNA(MATCH(C1826,ItemName,0)),"ITEM NOT IN LIST",IF(OR(NOT(ISNUMBER(D1826)),D1826&lt;=0),"QTY PROBLEM","OK"))))))))</f>
        <v/>
      </c>
    </row>
    <row r="1827" spans="5:10" x14ac:dyDescent="0.25">
      <c r="E1827" s="18" t="str">
        <f t="shared" si="131"/>
        <v/>
      </c>
      <c r="F1827" s="18" t="str">
        <f t="shared" si="132"/>
        <v/>
      </c>
      <c r="G1827" s="18" t="str">
        <f t="shared" si="133"/>
        <v/>
      </c>
      <c r="H1827" s="18" t="str">
        <f t="shared" si="134"/>
        <v/>
      </c>
      <c r="J1827" t="str">
        <f ca="1">IF(C1827="","",IF(A1827="","NO DATE",IF(NOT(ISNUMBER(A1827)),"DATE IS TEXT",IF(A1827&lt;&gt;INT(A1827),"DATE HAS TIME",IF(OR(A1827&lt;DATE(2026,9,16),A1827&gt;TODAY()),"DATE OUT OF RANGE",IF(ISNA(MATCH(B1827,{"SA-DAY","SA-NYT","SYS-DAY","SYS-NYT"},0)),"REFERENCE PROBLEM",IF(ISNA(MATCH(C1827,ItemName,0)),"ITEM NOT IN LIST",IF(OR(NOT(ISNUMBER(D1827)),D1827&lt;=0),"QTY PROBLEM","OK"))))))))</f>
        <v/>
      </c>
    </row>
    <row r="1828" spans="5:10" x14ac:dyDescent="0.25">
      <c r="E1828" s="18" t="str">
        <f t="shared" si="131"/>
        <v/>
      </c>
      <c r="F1828" s="18" t="str">
        <f t="shared" si="132"/>
        <v/>
      </c>
      <c r="G1828" s="18" t="str">
        <f t="shared" si="133"/>
        <v/>
      </c>
      <c r="H1828" s="18" t="str">
        <f t="shared" si="134"/>
        <v/>
      </c>
      <c r="J1828" t="str">
        <f ca="1">IF(C1828="","",IF(A1828="","NO DATE",IF(NOT(ISNUMBER(A1828)),"DATE IS TEXT",IF(A1828&lt;&gt;INT(A1828),"DATE HAS TIME",IF(OR(A1828&lt;DATE(2026,9,16),A1828&gt;TODAY()),"DATE OUT OF RANGE",IF(ISNA(MATCH(B1828,{"SA-DAY","SA-NYT","SYS-DAY","SYS-NYT"},0)),"REFERENCE PROBLEM",IF(ISNA(MATCH(C1828,ItemName,0)),"ITEM NOT IN LIST",IF(OR(NOT(ISNUMBER(D1828)),D1828&lt;=0),"QTY PROBLEM","OK"))))))))</f>
        <v/>
      </c>
    </row>
    <row r="1829" spans="5:10" x14ac:dyDescent="0.25">
      <c r="E1829" s="18" t="str">
        <f t="shared" si="131"/>
        <v/>
      </c>
      <c r="F1829" s="18" t="str">
        <f t="shared" si="132"/>
        <v/>
      </c>
      <c r="G1829" s="18" t="str">
        <f t="shared" si="133"/>
        <v/>
      </c>
      <c r="H1829" s="18" t="str">
        <f t="shared" si="134"/>
        <v/>
      </c>
      <c r="J1829" t="str">
        <f ca="1">IF(C1829="","",IF(A1829="","NO DATE",IF(NOT(ISNUMBER(A1829)),"DATE IS TEXT",IF(A1829&lt;&gt;INT(A1829),"DATE HAS TIME",IF(OR(A1829&lt;DATE(2026,9,16),A1829&gt;TODAY()),"DATE OUT OF RANGE",IF(ISNA(MATCH(B1829,{"SA-DAY","SA-NYT","SYS-DAY","SYS-NYT"},0)),"REFERENCE PROBLEM",IF(ISNA(MATCH(C1829,ItemName,0)),"ITEM NOT IN LIST",IF(OR(NOT(ISNUMBER(D1829)),D1829&lt;=0),"QTY PROBLEM","OK"))))))))</f>
        <v/>
      </c>
    </row>
    <row r="1830" spans="5:10" x14ac:dyDescent="0.25">
      <c r="E1830" s="18" t="str">
        <f t="shared" si="131"/>
        <v/>
      </c>
      <c r="F1830" s="18" t="str">
        <f t="shared" si="132"/>
        <v/>
      </c>
      <c r="G1830" s="18" t="str">
        <f t="shared" si="133"/>
        <v/>
      </c>
      <c r="H1830" s="18" t="str">
        <f t="shared" si="134"/>
        <v/>
      </c>
      <c r="J1830" t="str">
        <f ca="1">IF(C1830="","",IF(A1830="","NO DATE",IF(NOT(ISNUMBER(A1830)),"DATE IS TEXT",IF(A1830&lt;&gt;INT(A1830),"DATE HAS TIME",IF(OR(A1830&lt;DATE(2026,9,16),A1830&gt;TODAY()),"DATE OUT OF RANGE",IF(ISNA(MATCH(B1830,{"SA-DAY","SA-NYT","SYS-DAY","SYS-NYT"},0)),"REFERENCE PROBLEM",IF(ISNA(MATCH(C1830,ItemName,0)),"ITEM NOT IN LIST",IF(OR(NOT(ISNUMBER(D1830)),D1830&lt;=0),"QTY PROBLEM","OK"))))))))</f>
        <v/>
      </c>
    </row>
    <row r="1831" spans="5:10" x14ac:dyDescent="0.25">
      <c r="E1831" s="18" t="str">
        <f t="shared" si="131"/>
        <v/>
      </c>
      <c r="F1831" s="18" t="str">
        <f t="shared" si="132"/>
        <v/>
      </c>
      <c r="G1831" s="18" t="str">
        <f t="shared" si="133"/>
        <v/>
      </c>
      <c r="H1831" s="18" t="str">
        <f t="shared" si="134"/>
        <v/>
      </c>
      <c r="J1831" t="str">
        <f ca="1">IF(C1831="","",IF(A1831="","NO DATE",IF(NOT(ISNUMBER(A1831)),"DATE IS TEXT",IF(A1831&lt;&gt;INT(A1831),"DATE HAS TIME",IF(OR(A1831&lt;DATE(2026,9,16),A1831&gt;TODAY()),"DATE OUT OF RANGE",IF(ISNA(MATCH(B1831,{"SA-DAY","SA-NYT","SYS-DAY","SYS-NYT"},0)),"REFERENCE PROBLEM",IF(ISNA(MATCH(C1831,ItemName,0)),"ITEM NOT IN LIST",IF(OR(NOT(ISNUMBER(D1831)),D1831&lt;=0),"QTY PROBLEM","OK"))))))))</f>
        <v/>
      </c>
    </row>
    <row r="1832" spans="5:10" x14ac:dyDescent="0.25">
      <c r="E1832" s="18" t="str">
        <f t="shared" si="131"/>
        <v/>
      </c>
      <c r="F1832" s="18" t="str">
        <f t="shared" si="132"/>
        <v/>
      </c>
      <c r="G1832" s="18" t="str">
        <f t="shared" si="133"/>
        <v/>
      </c>
      <c r="H1832" s="18" t="str">
        <f t="shared" si="134"/>
        <v/>
      </c>
      <c r="J1832" t="str">
        <f ca="1">IF(C1832="","",IF(A1832="","NO DATE",IF(NOT(ISNUMBER(A1832)),"DATE IS TEXT",IF(A1832&lt;&gt;INT(A1832),"DATE HAS TIME",IF(OR(A1832&lt;DATE(2026,9,16),A1832&gt;TODAY()),"DATE OUT OF RANGE",IF(ISNA(MATCH(B1832,{"SA-DAY","SA-NYT","SYS-DAY","SYS-NYT"},0)),"REFERENCE PROBLEM",IF(ISNA(MATCH(C1832,ItemName,0)),"ITEM NOT IN LIST",IF(OR(NOT(ISNUMBER(D1832)),D1832&lt;=0),"QTY PROBLEM","OK"))))))))</f>
        <v/>
      </c>
    </row>
    <row r="1833" spans="5:10" x14ac:dyDescent="0.25">
      <c r="E1833" s="18" t="str">
        <f t="shared" si="131"/>
        <v/>
      </c>
      <c r="F1833" s="18" t="str">
        <f t="shared" si="132"/>
        <v/>
      </c>
      <c r="G1833" s="18" t="str">
        <f t="shared" si="133"/>
        <v/>
      </c>
      <c r="H1833" s="18" t="str">
        <f t="shared" si="134"/>
        <v/>
      </c>
      <c r="J1833" t="str">
        <f ca="1">IF(C1833="","",IF(A1833="","NO DATE",IF(NOT(ISNUMBER(A1833)),"DATE IS TEXT",IF(A1833&lt;&gt;INT(A1833),"DATE HAS TIME",IF(OR(A1833&lt;DATE(2026,9,16),A1833&gt;TODAY()),"DATE OUT OF RANGE",IF(ISNA(MATCH(B1833,{"SA-DAY","SA-NYT","SYS-DAY","SYS-NYT"},0)),"REFERENCE PROBLEM",IF(ISNA(MATCH(C1833,ItemName,0)),"ITEM NOT IN LIST",IF(OR(NOT(ISNUMBER(D1833)),D1833&lt;=0),"QTY PROBLEM","OK"))))))))</f>
        <v/>
      </c>
    </row>
    <row r="1834" spans="5:10" x14ac:dyDescent="0.25">
      <c r="E1834" s="18" t="str">
        <f t="shared" si="131"/>
        <v/>
      </c>
      <c r="F1834" s="18" t="str">
        <f t="shared" si="132"/>
        <v/>
      </c>
      <c r="G1834" s="18" t="str">
        <f t="shared" si="133"/>
        <v/>
      </c>
      <c r="H1834" s="18" t="str">
        <f t="shared" si="134"/>
        <v/>
      </c>
      <c r="J1834" t="str">
        <f ca="1">IF(C1834="","",IF(A1834="","NO DATE",IF(NOT(ISNUMBER(A1834)),"DATE IS TEXT",IF(A1834&lt;&gt;INT(A1834),"DATE HAS TIME",IF(OR(A1834&lt;DATE(2026,9,16),A1834&gt;TODAY()),"DATE OUT OF RANGE",IF(ISNA(MATCH(B1834,{"SA-DAY","SA-NYT","SYS-DAY","SYS-NYT"},0)),"REFERENCE PROBLEM",IF(ISNA(MATCH(C1834,ItemName,0)),"ITEM NOT IN LIST",IF(OR(NOT(ISNUMBER(D1834)),D1834&lt;=0),"QTY PROBLEM","OK"))))))))</f>
        <v/>
      </c>
    </row>
    <row r="1835" spans="5:10" x14ac:dyDescent="0.25">
      <c r="E1835" s="18" t="str">
        <f t="shared" si="131"/>
        <v/>
      </c>
      <c r="F1835" s="18" t="str">
        <f t="shared" si="132"/>
        <v/>
      </c>
      <c r="G1835" s="18" t="str">
        <f t="shared" si="133"/>
        <v/>
      </c>
      <c r="H1835" s="18" t="str">
        <f t="shared" si="134"/>
        <v/>
      </c>
      <c r="J1835" t="str">
        <f ca="1">IF(C1835="","",IF(A1835="","NO DATE",IF(NOT(ISNUMBER(A1835)),"DATE IS TEXT",IF(A1835&lt;&gt;INT(A1835),"DATE HAS TIME",IF(OR(A1835&lt;DATE(2026,9,16),A1835&gt;TODAY()),"DATE OUT OF RANGE",IF(ISNA(MATCH(B1835,{"SA-DAY","SA-NYT","SYS-DAY","SYS-NYT"},0)),"REFERENCE PROBLEM",IF(ISNA(MATCH(C1835,ItemName,0)),"ITEM NOT IN LIST",IF(OR(NOT(ISNUMBER(D1835)),D1835&lt;=0),"QTY PROBLEM","OK"))))))))</f>
        <v/>
      </c>
    </row>
    <row r="1836" spans="5:10" x14ac:dyDescent="0.25">
      <c r="E1836" s="18" t="str">
        <f t="shared" si="131"/>
        <v/>
      </c>
      <c r="F1836" s="18" t="str">
        <f t="shared" si="132"/>
        <v/>
      </c>
      <c r="G1836" s="18" t="str">
        <f t="shared" si="133"/>
        <v/>
      </c>
      <c r="H1836" s="18" t="str">
        <f t="shared" si="134"/>
        <v/>
      </c>
      <c r="J1836" t="str">
        <f ca="1">IF(C1836="","",IF(A1836="","NO DATE",IF(NOT(ISNUMBER(A1836)),"DATE IS TEXT",IF(A1836&lt;&gt;INT(A1836),"DATE HAS TIME",IF(OR(A1836&lt;DATE(2026,9,16),A1836&gt;TODAY()),"DATE OUT OF RANGE",IF(ISNA(MATCH(B1836,{"SA-DAY","SA-NYT","SYS-DAY","SYS-NYT"},0)),"REFERENCE PROBLEM",IF(ISNA(MATCH(C1836,ItemName,0)),"ITEM NOT IN LIST",IF(OR(NOT(ISNUMBER(D1836)),D1836&lt;=0),"QTY PROBLEM","OK"))))))))</f>
        <v/>
      </c>
    </row>
    <row r="1837" spans="5:10" x14ac:dyDescent="0.25">
      <c r="E1837" s="18" t="str">
        <f t="shared" si="131"/>
        <v/>
      </c>
      <c r="F1837" s="18" t="str">
        <f t="shared" si="132"/>
        <v/>
      </c>
      <c r="G1837" s="18" t="str">
        <f t="shared" si="133"/>
        <v/>
      </c>
      <c r="H1837" s="18" t="str">
        <f t="shared" si="134"/>
        <v/>
      </c>
      <c r="J1837" t="str">
        <f ca="1">IF(C1837="","",IF(A1837="","NO DATE",IF(NOT(ISNUMBER(A1837)),"DATE IS TEXT",IF(A1837&lt;&gt;INT(A1837),"DATE HAS TIME",IF(OR(A1837&lt;DATE(2026,9,16),A1837&gt;TODAY()),"DATE OUT OF RANGE",IF(ISNA(MATCH(B1837,{"SA-DAY","SA-NYT","SYS-DAY","SYS-NYT"},0)),"REFERENCE PROBLEM",IF(ISNA(MATCH(C1837,ItemName,0)),"ITEM NOT IN LIST",IF(OR(NOT(ISNUMBER(D1837)),D1837&lt;=0),"QTY PROBLEM","OK"))))))))</f>
        <v/>
      </c>
    </row>
    <row r="1838" spans="5:10" x14ac:dyDescent="0.25">
      <c r="E1838" s="18" t="str">
        <f t="shared" si="131"/>
        <v/>
      </c>
      <c r="F1838" s="18" t="str">
        <f t="shared" si="132"/>
        <v/>
      </c>
      <c r="G1838" s="18" t="str">
        <f t="shared" si="133"/>
        <v/>
      </c>
      <c r="H1838" s="18" t="str">
        <f t="shared" si="134"/>
        <v/>
      </c>
      <c r="J1838" t="str">
        <f ca="1">IF(C1838="","",IF(A1838="","NO DATE",IF(NOT(ISNUMBER(A1838)),"DATE IS TEXT",IF(A1838&lt;&gt;INT(A1838),"DATE HAS TIME",IF(OR(A1838&lt;DATE(2026,9,16),A1838&gt;TODAY()),"DATE OUT OF RANGE",IF(ISNA(MATCH(B1838,{"SA-DAY","SA-NYT","SYS-DAY","SYS-NYT"},0)),"REFERENCE PROBLEM",IF(ISNA(MATCH(C1838,ItemName,0)),"ITEM NOT IN LIST",IF(OR(NOT(ISNUMBER(D1838)),D1838&lt;=0),"QTY PROBLEM","OK"))))))))</f>
        <v/>
      </c>
    </row>
    <row r="1839" spans="5:10" x14ac:dyDescent="0.25">
      <c r="E1839" s="18" t="str">
        <f t="shared" si="131"/>
        <v/>
      </c>
      <c r="F1839" s="18" t="str">
        <f t="shared" si="132"/>
        <v/>
      </c>
      <c r="G1839" s="18" t="str">
        <f t="shared" si="133"/>
        <v/>
      </c>
      <c r="H1839" s="18" t="str">
        <f t="shared" si="134"/>
        <v/>
      </c>
      <c r="J1839" t="str">
        <f ca="1">IF(C1839="","",IF(A1839="","NO DATE",IF(NOT(ISNUMBER(A1839)),"DATE IS TEXT",IF(A1839&lt;&gt;INT(A1839),"DATE HAS TIME",IF(OR(A1839&lt;DATE(2026,9,16),A1839&gt;TODAY()),"DATE OUT OF RANGE",IF(ISNA(MATCH(B1839,{"SA-DAY","SA-NYT","SYS-DAY","SYS-NYT"},0)),"REFERENCE PROBLEM",IF(ISNA(MATCH(C1839,ItemName,0)),"ITEM NOT IN LIST",IF(OR(NOT(ISNUMBER(D1839)),D1839&lt;=0),"QTY PROBLEM","OK"))))))))</f>
        <v/>
      </c>
    </row>
    <row r="1840" spans="5:10" x14ac:dyDescent="0.25">
      <c r="E1840" s="18" t="str">
        <f t="shared" si="131"/>
        <v/>
      </c>
      <c r="F1840" s="18" t="str">
        <f t="shared" si="132"/>
        <v/>
      </c>
      <c r="G1840" s="18" t="str">
        <f t="shared" si="133"/>
        <v/>
      </c>
      <c r="H1840" s="18" t="str">
        <f t="shared" si="134"/>
        <v/>
      </c>
      <c r="J1840" t="str">
        <f ca="1">IF(C1840="","",IF(A1840="","NO DATE",IF(NOT(ISNUMBER(A1840)),"DATE IS TEXT",IF(A1840&lt;&gt;INT(A1840),"DATE HAS TIME",IF(OR(A1840&lt;DATE(2026,9,16),A1840&gt;TODAY()),"DATE OUT OF RANGE",IF(ISNA(MATCH(B1840,{"SA-DAY","SA-NYT","SYS-DAY","SYS-NYT"},0)),"REFERENCE PROBLEM",IF(ISNA(MATCH(C1840,ItemName,0)),"ITEM NOT IN LIST",IF(OR(NOT(ISNUMBER(D1840)),D1840&lt;=0),"QTY PROBLEM","OK"))))))))</f>
        <v/>
      </c>
    </row>
    <row r="1841" spans="5:10" x14ac:dyDescent="0.25">
      <c r="E1841" s="18" t="str">
        <f t="shared" si="131"/>
        <v/>
      </c>
      <c r="F1841" s="18" t="str">
        <f t="shared" si="132"/>
        <v/>
      </c>
      <c r="G1841" s="18" t="str">
        <f t="shared" si="133"/>
        <v/>
      </c>
      <c r="H1841" s="18" t="str">
        <f t="shared" si="134"/>
        <v/>
      </c>
      <c r="J1841" t="str">
        <f ca="1">IF(C1841="","",IF(A1841="","NO DATE",IF(NOT(ISNUMBER(A1841)),"DATE IS TEXT",IF(A1841&lt;&gt;INT(A1841),"DATE HAS TIME",IF(OR(A1841&lt;DATE(2026,9,16),A1841&gt;TODAY()),"DATE OUT OF RANGE",IF(ISNA(MATCH(B1841,{"SA-DAY","SA-NYT","SYS-DAY","SYS-NYT"},0)),"REFERENCE PROBLEM",IF(ISNA(MATCH(C1841,ItemName,0)),"ITEM NOT IN LIST",IF(OR(NOT(ISNUMBER(D1841)),D1841&lt;=0),"QTY PROBLEM","OK"))))))))</f>
        <v/>
      </c>
    </row>
    <row r="1842" spans="5:10" x14ac:dyDescent="0.25">
      <c r="E1842" s="18" t="str">
        <f t="shared" si="131"/>
        <v/>
      </c>
      <c r="F1842" s="18" t="str">
        <f t="shared" si="132"/>
        <v/>
      </c>
      <c r="G1842" s="18" t="str">
        <f t="shared" si="133"/>
        <v/>
      </c>
      <c r="H1842" s="18" t="str">
        <f t="shared" si="134"/>
        <v/>
      </c>
      <c r="J1842" t="str">
        <f ca="1">IF(C1842="","",IF(A1842="","NO DATE",IF(NOT(ISNUMBER(A1842)),"DATE IS TEXT",IF(A1842&lt;&gt;INT(A1842),"DATE HAS TIME",IF(OR(A1842&lt;DATE(2026,9,16),A1842&gt;TODAY()),"DATE OUT OF RANGE",IF(ISNA(MATCH(B1842,{"SA-DAY","SA-NYT","SYS-DAY","SYS-NYT"},0)),"REFERENCE PROBLEM",IF(ISNA(MATCH(C1842,ItemName,0)),"ITEM NOT IN LIST",IF(OR(NOT(ISNUMBER(D1842)),D1842&lt;=0),"QTY PROBLEM","OK"))))))))</f>
        <v/>
      </c>
    </row>
    <row r="1843" spans="5:10" x14ac:dyDescent="0.25">
      <c r="E1843" s="18" t="str">
        <f t="shared" si="131"/>
        <v/>
      </c>
      <c r="F1843" s="18" t="str">
        <f t="shared" si="132"/>
        <v/>
      </c>
      <c r="G1843" s="18" t="str">
        <f t="shared" si="133"/>
        <v/>
      </c>
      <c r="H1843" s="18" t="str">
        <f t="shared" si="134"/>
        <v/>
      </c>
      <c r="J1843" t="str">
        <f ca="1">IF(C1843="","",IF(A1843="","NO DATE",IF(NOT(ISNUMBER(A1843)),"DATE IS TEXT",IF(A1843&lt;&gt;INT(A1843),"DATE HAS TIME",IF(OR(A1843&lt;DATE(2026,9,16),A1843&gt;TODAY()),"DATE OUT OF RANGE",IF(ISNA(MATCH(B1843,{"SA-DAY","SA-NYT","SYS-DAY","SYS-NYT"},0)),"REFERENCE PROBLEM",IF(ISNA(MATCH(C1843,ItemName,0)),"ITEM NOT IN LIST",IF(OR(NOT(ISNUMBER(D1843)),D1843&lt;=0),"QTY PROBLEM","OK"))))))))</f>
        <v/>
      </c>
    </row>
    <row r="1844" spans="5:10" x14ac:dyDescent="0.25">
      <c r="E1844" s="18" t="str">
        <f t="shared" si="131"/>
        <v/>
      </c>
      <c r="F1844" s="18" t="str">
        <f t="shared" si="132"/>
        <v/>
      </c>
      <c r="G1844" s="18" t="str">
        <f t="shared" si="133"/>
        <v/>
      </c>
      <c r="H1844" s="18" t="str">
        <f t="shared" si="134"/>
        <v/>
      </c>
      <c r="J1844" t="str">
        <f ca="1">IF(C1844="","",IF(A1844="","NO DATE",IF(NOT(ISNUMBER(A1844)),"DATE IS TEXT",IF(A1844&lt;&gt;INT(A1844),"DATE HAS TIME",IF(OR(A1844&lt;DATE(2026,9,16),A1844&gt;TODAY()),"DATE OUT OF RANGE",IF(ISNA(MATCH(B1844,{"SA-DAY","SA-NYT","SYS-DAY","SYS-NYT"},0)),"REFERENCE PROBLEM",IF(ISNA(MATCH(C1844,ItemName,0)),"ITEM NOT IN LIST",IF(OR(NOT(ISNUMBER(D1844)),D1844&lt;=0),"QTY PROBLEM","OK"))))))))</f>
        <v/>
      </c>
    </row>
    <row r="1845" spans="5:10" x14ac:dyDescent="0.25">
      <c r="E1845" s="18" t="str">
        <f t="shared" si="131"/>
        <v/>
      </c>
      <c r="F1845" s="18" t="str">
        <f t="shared" si="132"/>
        <v/>
      </c>
      <c r="G1845" s="18" t="str">
        <f t="shared" si="133"/>
        <v/>
      </c>
      <c r="H1845" s="18" t="str">
        <f t="shared" si="134"/>
        <v/>
      </c>
      <c r="J1845" t="str">
        <f ca="1">IF(C1845="","",IF(A1845="","NO DATE",IF(NOT(ISNUMBER(A1845)),"DATE IS TEXT",IF(A1845&lt;&gt;INT(A1845),"DATE HAS TIME",IF(OR(A1845&lt;DATE(2026,9,16),A1845&gt;TODAY()),"DATE OUT OF RANGE",IF(ISNA(MATCH(B1845,{"SA-DAY","SA-NYT","SYS-DAY","SYS-NYT"},0)),"REFERENCE PROBLEM",IF(ISNA(MATCH(C1845,ItemName,0)),"ITEM NOT IN LIST",IF(OR(NOT(ISNUMBER(D1845)),D1845&lt;=0),"QTY PROBLEM","OK"))))))))</f>
        <v/>
      </c>
    </row>
    <row r="1846" spans="5:10" x14ac:dyDescent="0.25">
      <c r="E1846" s="18" t="str">
        <f t="shared" si="131"/>
        <v/>
      </c>
      <c r="F1846" s="18" t="str">
        <f t="shared" si="132"/>
        <v/>
      </c>
      <c r="G1846" s="18" t="str">
        <f t="shared" si="133"/>
        <v/>
      </c>
      <c r="H1846" s="18" t="str">
        <f t="shared" si="134"/>
        <v/>
      </c>
      <c r="J1846" t="str">
        <f ca="1">IF(C1846="","",IF(A1846="","NO DATE",IF(NOT(ISNUMBER(A1846)),"DATE IS TEXT",IF(A1846&lt;&gt;INT(A1846),"DATE HAS TIME",IF(OR(A1846&lt;DATE(2026,9,16),A1846&gt;TODAY()),"DATE OUT OF RANGE",IF(ISNA(MATCH(B1846,{"SA-DAY","SA-NYT","SYS-DAY","SYS-NYT"},0)),"REFERENCE PROBLEM",IF(ISNA(MATCH(C1846,ItemName,0)),"ITEM NOT IN LIST",IF(OR(NOT(ISNUMBER(D1846)),D1846&lt;=0),"QTY PROBLEM","OK"))))))))</f>
        <v/>
      </c>
    </row>
    <row r="1847" spans="5:10" x14ac:dyDescent="0.25">
      <c r="E1847" s="18" t="str">
        <f t="shared" si="131"/>
        <v/>
      </c>
      <c r="F1847" s="18" t="str">
        <f t="shared" si="132"/>
        <v/>
      </c>
      <c r="G1847" s="18" t="str">
        <f t="shared" si="133"/>
        <v/>
      </c>
      <c r="H1847" s="18" t="str">
        <f t="shared" si="134"/>
        <v/>
      </c>
      <c r="J1847" t="str">
        <f ca="1">IF(C1847="","",IF(A1847="","NO DATE",IF(NOT(ISNUMBER(A1847)),"DATE IS TEXT",IF(A1847&lt;&gt;INT(A1847),"DATE HAS TIME",IF(OR(A1847&lt;DATE(2026,9,16),A1847&gt;TODAY()),"DATE OUT OF RANGE",IF(ISNA(MATCH(B1847,{"SA-DAY","SA-NYT","SYS-DAY","SYS-NYT"},0)),"REFERENCE PROBLEM",IF(ISNA(MATCH(C1847,ItemName,0)),"ITEM NOT IN LIST",IF(OR(NOT(ISNUMBER(D1847)),D1847&lt;=0),"QTY PROBLEM","OK"))))))))</f>
        <v/>
      </c>
    </row>
    <row r="1848" spans="5:10" x14ac:dyDescent="0.25">
      <c r="E1848" s="18" t="str">
        <f t="shared" si="131"/>
        <v/>
      </c>
      <c r="F1848" s="18" t="str">
        <f t="shared" si="132"/>
        <v/>
      </c>
      <c r="G1848" s="18" t="str">
        <f t="shared" si="133"/>
        <v/>
      </c>
      <c r="H1848" s="18" t="str">
        <f t="shared" si="134"/>
        <v/>
      </c>
      <c r="J1848" t="str">
        <f ca="1">IF(C1848="","",IF(A1848="","NO DATE",IF(NOT(ISNUMBER(A1848)),"DATE IS TEXT",IF(A1848&lt;&gt;INT(A1848),"DATE HAS TIME",IF(OR(A1848&lt;DATE(2026,9,16),A1848&gt;TODAY()),"DATE OUT OF RANGE",IF(ISNA(MATCH(B1848,{"SA-DAY","SA-NYT","SYS-DAY","SYS-NYT"},0)),"REFERENCE PROBLEM",IF(ISNA(MATCH(C1848,ItemName,0)),"ITEM NOT IN LIST",IF(OR(NOT(ISNUMBER(D1848)),D1848&lt;=0),"QTY PROBLEM","OK"))))))))</f>
        <v/>
      </c>
    </row>
    <row r="1849" spans="5:10" x14ac:dyDescent="0.25">
      <c r="E1849" s="18" t="str">
        <f t="shared" si="131"/>
        <v/>
      </c>
      <c r="F1849" s="18" t="str">
        <f t="shared" si="132"/>
        <v/>
      </c>
      <c r="G1849" s="18" t="str">
        <f t="shared" si="133"/>
        <v/>
      </c>
      <c r="H1849" s="18" t="str">
        <f t="shared" si="134"/>
        <v/>
      </c>
      <c r="J1849" t="str">
        <f ca="1">IF(C1849="","",IF(A1849="","NO DATE",IF(NOT(ISNUMBER(A1849)),"DATE IS TEXT",IF(A1849&lt;&gt;INT(A1849),"DATE HAS TIME",IF(OR(A1849&lt;DATE(2026,9,16),A1849&gt;TODAY()),"DATE OUT OF RANGE",IF(ISNA(MATCH(B1849,{"SA-DAY","SA-NYT","SYS-DAY","SYS-NYT"},0)),"REFERENCE PROBLEM",IF(ISNA(MATCH(C1849,ItemName,0)),"ITEM NOT IN LIST",IF(OR(NOT(ISNUMBER(D1849)),D1849&lt;=0),"QTY PROBLEM","OK"))))))))</f>
        <v/>
      </c>
    </row>
    <row r="1850" spans="5:10" x14ac:dyDescent="0.25">
      <c r="E1850" s="18" t="str">
        <f t="shared" si="131"/>
        <v/>
      </c>
      <c r="F1850" s="18" t="str">
        <f t="shared" si="132"/>
        <v/>
      </c>
      <c r="G1850" s="18" t="str">
        <f t="shared" si="133"/>
        <v/>
      </c>
      <c r="H1850" s="18" t="str">
        <f t="shared" si="134"/>
        <v/>
      </c>
      <c r="J1850" t="str">
        <f ca="1">IF(C1850="","",IF(A1850="","NO DATE",IF(NOT(ISNUMBER(A1850)),"DATE IS TEXT",IF(A1850&lt;&gt;INT(A1850),"DATE HAS TIME",IF(OR(A1850&lt;DATE(2026,9,16),A1850&gt;TODAY()),"DATE OUT OF RANGE",IF(ISNA(MATCH(B1850,{"SA-DAY","SA-NYT","SYS-DAY","SYS-NYT"},0)),"REFERENCE PROBLEM",IF(ISNA(MATCH(C1850,ItemName,0)),"ITEM NOT IN LIST",IF(OR(NOT(ISNUMBER(D1850)),D1850&lt;=0),"QTY PROBLEM","OK"))))))))</f>
        <v/>
      </c>
    </row>
    <row r="1851" spans="5:10" x14ac:dyDescent="0.25">
      <c r="E1851" s="18" t="str">
        <f t="shared" si="131"/>
        <v/>
      </c>
      <c r="F1851" s="18" t="str">
        <f t="shared" si="132"/>
        <v/>
      </c>
      <c r="G1851" s="18" t="str">
        <f t="shared" si="133"/>
        <v/>
      </c>
      <c r="H1851" s="18" t="str">
        <f t="shared" si="134"/>
        <v/>
      </c>
      <c r="J1851" t="str">
        <f ca="1">IF(C1851="","",IF(A1851="","NO DATE",IF(NOT(ISNUMBER(A1851)),"DATE IS TEXT",IF(A1851&lt;&gt;INT(A1851),"DATE HAS TIME",IF(OR(A1851&lt;DATE(2026,9,16),A1851&gt;TODAY()),"DATE OUT OF RANGE",IF(ISNA(MATCH(B1851,{"SA-DAY","SA-NYT","SYS-DAY","SYS-NYT"},0)),"REFERENCE PROBLEM",IF(ISNA(MATCH(C1851,ItemName,0)),"ITEM NOT IN LIST",IF(OR(NOT(ISNUMBER(D1851)),D1851&lt;=0),"QTY PROBLEM","OK"))))))))</f>
        <v/>
      </c>
    </row>
    <row r="1852" spans="5:10" x14ac:dyDescent="0.25">
      <c r="E1852" s="18" t="str">
        <f t="shared" si="131"/>
        <v/>
      </c>
      <c r="F1852" s="18" t="str">
        <f t="shared" si="132"/>
        <v/>
      </c>
      <c r="G1852" s="18" t="str">
        <f t="shared" si="133"/>
        <v/>
      </c>
      <c r="H1852" s="18" t="str">
        <f t="shared" si="134"/>
        <v/>
      </c>
      <c r="J1852" t="str">
        <f ca="1">IF(C1852="","",IF(A1852="","NO DATE",IF(NOT(ISNUMBER(A1852)),"DATE IS TEXT",IF(A1852&lt;&gt;INT(A1852),"DATE HAS TIME",IF(OR(A1852&lt;DATE(2026,9,16),A1852&gt;TODAY()),"DATE OUT OF RANGE",IF(ISNA(MATCH(B1852,{"SA-DAY","SA-NYT","SYS-DAY","SYS-NYT"},0)),"REFERENCE PROBLEM",IF(ISNA(MATCH(C1852,ItemName,0)),"ITEM NOT IN LIST",IF(OR(NOT(ISNUMBER(D1852)),D1852&lt;=0),"QTY PROBLEM","OK"))))))))</f>
        <v/>
      </c>
    </row>
    <row r="1853" spans="5:10" x14ac:dyDescent="0.25">
      <c r="E1853" s="18" t="str">
        <f t="shared" si="131"/>
        <v/>
      </c>
      <c r="F1853" s="18" t="str">
        <f t="shared" si="132"/>
        <v/>
      </c>
      <c r="G1853" s="18" t="str">
        <f t="shared" si="133"/>
        <v/>
      </c>
      <c r="H1853" s="18" t="str">
        <f t="shared" si="134"/>
        <v/>
      </c>
      <c r="J1853" t="str">
        <f ca="1">IF(C1853="","",IF(A1853="","NO DATE",IF(NOT(ISNUMBER(A1853)),"DATE IS TEXT",IF(A1853&lt;&gt;INT(A1853),"DATE HAS TIME",IF(OR(A1853&lt;DATE(2026,9,16),A1853&gt;TODAY()),"DATE OUT OF RANGE",IF(ISNA(MATCH(B1853,{"SA-DAY","SA-NYT","SYS-DAY","SYS-NYT"},0)),"REFERENCE PROBLEM",IF(ISNA(MATCH(C1853,ItemName,0)),"ITEM NOT IN LIST",IF(OR(NOT(ISNUMBER(D1853)),D1853&lt;=0),"QTY PROBLEM","OK"))))))))</f>
        <v/>
      </c>
    </row>
    <row r="1854" spans="5:10" x14ac:dyDescent="0.25">
      <c r="E1854" s="18" t="str">
        <f t="shared" si="131"/>
        <v/>
      </c>
      <c r="F1854" s="18" t="str">
        <f t="shared" si="132"/>
        <v/>
      </c>
      <c r="G1854" s="18" t="str">
        <f t="shared" si="133"/>
        <v/>
      </c>
      <c r="H1854" s="18" t="str">
        <f t="shared" si="134"/>
        <v/>
      </c>
      <c r="J1854" t="str">
        <f ca="1">IF(C1854="","",IF(A1854="","NO DATE",IF(NOT(ISNUMBER(A1854)),"DATE IS TEXT",IF(A1854&lt;&gt;INT(A1854),"DATE HAS TIME",IF(OR(A1854&lt;DATE(2026,9,16),A1854&gt;TODAY()),"DATE OUT OF RANGE",IF(ISNA(MATCH(B1854,{"SA-DAY","SA-NYT","SYS-DAY","SYS-NYT"},0)),"REFERENCE PROBLEM",IF(ISNA(MATCH(C1854,ItemName,0)),"ITEM NOT IN LIST",IF(OR(NOT(ISNUMBER(D1854)),D1854&lt;=0),"QTY PROBLEM","OK"))))))))</f>
        <v/>
      </c>
    </row>
    <row r="1855" spans="5:10" x14ac:dyDescent="0.25">
      <c r="E1855" s="18" t="str">
        <f t="shared" si="131"/>
        <v/>
      </c>
      <c r="F1855" s="18" t="str">
        <f t="shared" si="132"/>
        <v/>
      </c>
      <c r="G1855" s="18" t="str">
        <f t="shared" si="133"/>
        <v/>
      </c>
      <c r="H1855" s="18" t="str">
        <f t="shared" si="134"/>
        <v/>
      </c>
      <c r="J1855" t="str">
        <f ca="1">IF(C1855="","",IF(A1855="","NO DATE",IF(NOT(ISNUMBER(A1855)),"DATE IS TEXT",IF(A1855&lt;&gt;INT(A1855),"DATE HAS TIME",IF(OR(A1855&lt;DATE(2026,9,16),A1855&gt;TODAY()),"DATE OUT OF RANGE",IF(ISNA(MATCH(B1855,{"SA-DAY","SA-NYT","SYS-DAY","SYS-NYT"},0)),"REFERENCE PROBLEM",IF(ISNA(MATCH(C1855,ItemName,0)),"ITEM NOT IN LIST",IF(OR(NOT(ISNUMBER(D1855)),D1855&lt;=0),"QTY PROBLEM","OK"))))))))</f>
        <v/>
      </c>
    </row>
    <row r="1856" spans="5:10" x14ac:dyDescent="0.25">
      <c r="E1856" s="18" t="str">
        <f t="shared" si="131"/>
        <v/>
      </c>
      <c r="F1856" s="18" t="str">
        <f t="shared" si="132"/>
        <v/>
      </c>
      <c r="G1856" s="18" t="str">
        <f t="shared" si="133"/>
        <v/>
      </c>
      <c r="H1856" s="18" t="str">
        <f t="shared" si="134"/>
        <v/>
      </c>
      <c r="J1856" t="str">
        <f ca="1">IF(C1856="","",IF(A1856="","NO DATE",IF(NOT(ISNUMBER(A1856)),"DATE IS TEXT",IF(A1856&lt;&gt;INT(A1856),"DATE HAS TIME",IF(OR(A1856&lt;DATE(2026,9,16),A1856&gt;TODAY()),"DATE OUT OF RANGE",IF(ISNA(MATCH(B1856,{"SA-DAY","SA-NYT","SYS-DAY","SYS-NYT"},0)),"REFERENCE PROBLEM",IF(ISNA(MATCH(C1856,ItemName,0)),"ITEM NOT IN LIST",IF(OR(NOT(ISNUMBER(D1856)),D1856&lt;=0),"QTY PROBLEM","OK"))))))))</f>
        <v/>
      </c>
    </row>
    <row r="1857" spans="5:10" x14ac:dyDescent="0.25">
      <c r="E1857" s="18" t="str">
        <f t="shared" si="131"/>
        <v/>
      </c>
      <c r="F1857" s="18" t="str">
        <f t="shared" si="132"/>
        <v/>
      </c>
      <c r="G1857" s="18" t="str">
        <f t="shared" si="133"/>
        <v/>
      </c>
      <c r="H1857" s="18" t="str">
        <f t="shared" si="134"/>
        <v/>
      </c>
      <c r="J1857" t="str">
        <f ca="1">IF(C1857="","",IF(A1857="","NO DATE",IF(NOT(ISNUMBER(A1857)),"DATE IS TEXT",IF(A1857&lt;&gt;INT(A1857),"DATE HAS TIME",IF(OR(A1857&lt;DATE(2026,9,16),A1857&gt;TODAY()),"DATE OUT OF RANGE",IF(ISNA(MATCH(B1857,{"SA-DAY","SA-NYT","SYS-DAY","SYS-NYT"},0)),"REFERENCE PROBLEM",IF(ISNA(MATCH(C1857,ItemName,0)),"ITEM NOT IN LIST",IF(OR(NOT(ISNUMBER(D1857)),D1857&lt;=0),"QTY PROBLEM","OK"))))))))</f>
        <v/>
      </c>
    </row>
    <row r="1858" spans="5:10" x14ac:dyDescent="0.25">
      <c r="E1858" s="18" t="str">
        <f t="shared" si="131"/>
        <v/>
      </c>
      <c r="F1858" s="18" t="str">
        <f t="shared" si="132"/>
        <v/>
      </c>
      <c r="G1858" s="18" t="str">
        <f t="shared" si="133"/>
        <v/>
      </c>
      <c r="H1858" s="18" t="str">
        <f t="shared" si="134"/>
        <v/>
      </c>
      <c r="J1858" t="str">
        <f ca="1">IF(C1858="","",IF(A1858="","NO DATE",IF(NOT(ISNUMBER(A1858)),"DATE IS TEXT",IF(A1858&lt;&gt;INT(A1858),"DATE HAS TIME",IF(OR(A1858&lt;DATE(2026,9,16),A1858&gt;TODAY()),"DATE OUT OF RANGE",IF(ISNA(MATCH(B1858,{"SA-DAY","SA-NYT","SYS-DAY","SYS-NYT"},0)),"REFERENCE PROBLEM",IF(ISNA(MATCH(C1858,ItemName,0)),"ITEM NOT IN LIST",IF(OR(NOT(ISNUMBER(D1858)),D1858&lt;=0),"QTY PROBLEM","OK"))))))))</f>
        <v/>
      </c>
    </row>
    <row r="1859" spans="5:10" x14ac:dyDescent="0.25">
      <c r="E1859" s="18" t="str">
        <f t="shared" si="131"/>
        <v/>
      </c>
      <c r="F1859" s="18" t="str">
        <f t="shared" si="132"/>
        <v/>
      </c>
      <c r="G1859" s="18" t="str">
        <f t="shared" si="133"/>
        <v/>
      </c>
      <c r="H1859" s="18" t="str">
        <f t="shared" si="134"/>
        <v/>
      </c>
      <c r="J1859" t="str">
        <f ca="1">IF(C1859="","",IF(A1859="","NO DATE",IF(NOT(ISNUMBER(A1859)),"DATE IS TEXT",IF(A1859&lt;&gt;INT(A1859),"DATE HAS TIME",IF(OR(A1859&lt;DATE(2026,9,16),A1859&gt;TODAY()),"DATE OUT OF RANGE",IF(ISNA(MATCH(B1859,{"SA-DAY","SA-NYT","SYS-DAY","SYS-NYT"},0)),"REFERENCE PROBLEM",IF(ISNA(MATCH(C1859,ItemName,0)),"ITEM NOT IN LIST",IF(OR(NOT(ISNUMBER(D1859)),D1859&lt;=0),"QTY PROBLEM","OK"))))))))</f>
        <v/>
      </c>
    </row>
    <row r="1860" spans="5:10" x14ac:dyDescent="0.25">
      <c r="E1860" s="18" t="str">
        <f t="shared" si="131"/>
        <v/>
      </c>
      <c r="F1860" s="18" t="str">
        <f t="shared" si="132"/>
        <v/>
      </c>
      <c r="G1860" s="18" t="str">
        <f t="shared" si="133"/>
        <v/>
      </c>
      <c r="H1860" s="18" t="str">
        <f t="shared" si="134"/>
        <v/>
      </c>
      <c r="J1860" t="str">
        <f ca="1">IF(C1860="","",IF(A1860="","NO DATE",IF(NOT(ISNUMBER(A1860)),"DATE IS TEXT",IF(A1860&lt;&gt;INT(A1860),"DATE HAS TIME",IF(OR(A1860&lt;DATE(2026,9,16),A1860&gt;TODAY()),"DATE OUT OF RANGE",IF(ISNA(MATCH(B1860,{"SA-DAY","SA-NYT","SYS-DAY","SYS-NYT"},0)),"REFERENCE PROBLEM",IF(ISNA(MATCH(C1860,ItemName,0)),"ITEM NOT IN LIST",IF(OR(NOT(ISNUMBER(D1860)),D1860&lt;=0),"QTY PROBLEM","OK"))))))))</f>
        <v/>
      </c>
    </row>
    <row r="1861" spans="5:10" x14ac:dyDescent="0.25">
      <c r="E1861" s="18" t="str">
        <f t="shared" si="131"/>
        <v/>
      </c>
      <c r="F1861" s="18" t="str">
        <f t="shared" si="132"/>
        <v/>
      </c>
      <c r="G1861" s="18" t="str">
        <f t="shared" si="133"/>
        <v/>
      </c>
      <c r="H1861" s="18" t="str">
        <f t="shared" si="134"/>
        <v/>
      </c>
      <c r="J1861" t="str">
        <f ca="1">IF(C1861="","",IF(A1861="","NO DATE",IF(NOT(ISNUMBER(A1861)),"DATE IS TEXT",IF(A1861&lt;&gt;INT(A1861),"DATE HAS TIME",IF(OR(A1861&lt;DATE(2026,9,16),A1861&gt;TODAY()),"DATE OUT OF RANGE",IF(ISNA(MATCH(B1861,{"SA-DAY","SA-NYT","SYS-DAY","SYS-NYT"},0)),"REFERENCE PROBLEM",IF(ISNA(MATCH(C1861,ItemName,0)),"ITEM NOT IN LIST",IF(OR(NOT(ISNUMBER(D1861)),D1861&lt;=0),"QTY PROBLEM","OK"))))))))</f>
        <v/>
      </c>
    </row>
    <row r="1862" spans="5:10" x14ac:dyDescent="0.25">
      <c r="E1862" s="18" t="str">
        <f t="shared" ref="E1862:E1925" si="135">IF($C1862="","",IFERROR(INDEX(ItemPriceCol,MATCH($C1862,ItemName,0)),""))</f>
        <v/>
      </c>
      <c r="F1862" s="18" t="str">
        <f t="shared" ref="F1862:F1925" si="136">IF(OR($D1862="",$E1862=""),"",$D1862*$E1862)</f>
        <v/>
      </c>
      <c r="G1862" s="18" t="str">
        <f t="shared" ref="G1862:G1925" si="137">IF($C1862="","",IFERROR(INDEX(ItemCostCol,MATCH($C1862,ItemName,0)),""))</f>
        <v/>
      </c>
      <c r="H1862" s="18" t="str">
        <f t="shared" ref="H1862:H1925" si="138">IF(OR($F1862="",$G1862=""),"",$F1862-$D1862*$G1862)</f>
        <v/>
      </c>
      <c r="J1862" t="str">
        <f ca="1">IF(C1862="","",IF(A1862="","NO DATE",IF(NOT(ISNUMBER(A1862)),"DATE IS TEXT",IF(A1862&lt;&gt;INT(A1862),"DATE HAS TIME",IF(OR(A1862&lt;DATE(2026,9,16),A1862&gt;TODAY()),"DATE OUT OF RANGE",IF(ISNA(MATCH(B1862,{"SA-DAY","SA-NYT","SYS-DAY","SYS-NYT"},0)),"REFERENCE PROBLEM",IF(ISNA(MATCH(C1862,ItemName,0)),"ITEM NOT IN LIST",IF(OR(NOT(ISNUMBER(D1862)),D1862&lt;=0),"QTY PROBLEM","OK"))))))))</f>
        <v/>
      </c>
    </row>
    <row r="1863" spans="5:10" x14ac:dyDescent="0.25">
      <c r="E1863" s="18" t="str">
        <f t="shared" si="135"/>
        <v/>
      </c>
      <c r="F1863" s="18" t="str">
        <f t="shared" si="136"/>
        <v/>
      </c>
      <c r="G1863" s="18" t="str">
        <f t="shared" si="137"/>
        <v/>
      </c>
      <c r="H1863" s="18" t="str">
        <f t="shared" si="138"/>
        <v/>
      </c>
      <c r="J1863" t="str">
        <f ca="1">IF(C1863="","",IF(A1863="","NO DATE",IF(NOT(ISNUMBER(A1863)),"DATE IS TEXT",IF(A1863&lt;&gt;INT(A1863),"DATE HAS TIME",IF(OR(A1863&lt;DATE(2026,9,16),A1863&gt;TODAY()),"DATE OUT OF RANGE",IF(ISNA(MATCH(B1863,{"SA-DAY","SA-NYT","SYS-DAY","SYS-NYT"},0)),"REFERENCE PROBLEM",IF(ISNA(MATCH(C1863,ItemName,0)),"ITEM NOT IN LIST",IF(OR(NOT(ISNUMBER(D1863)),D1863&lt;=0),"QTY PROBLEM","OK"))))))))</f>
        <v/>
      </c>
    </row>
    <row r="1864" spans="5:10" x14ac:dyDescent="0.25">
      <c r="E1864" s="18" t="str">
        <f t="shared" si="135"/>
        <v/>
      </c>
      <c r="F1864" s="18" t="str">
        <f t="shared" si="136"/>
        <v/>
      </c>
      <c r="G1864" s="18" t="str">
        <f t="shared" si="137"/>
        <v/>
      </c>
      <c r="H1864" s="18" t="str">
        <f t="shared" si="138"/>
        <v/>
      </c>
      <c r="J1864" t="str">
        <f ca="1">IF(C1864="","",IF(A1864="","NO DATE",IF(NOT(ISNUMBER(A1864)),"DATE IS TEXT",IF(A1864&lt;&gt;INT(A1864),"DATE HAS TIME",IF(OR(A1864&lt;DATE(2026,9,16),A1864&gt;TODAY()),"DATE OUT OF RANGE",IF(ISNA(MATCH(B1864,{"SA-DAY","SA-NYT","SYS-DAY","SYS-NYT"},0)),"REFERENCE PROBLEM",IF(ISNA(MATCH(C1864,ItemName,0)),"ITEM NOT IN LIST",IF(OR(NOT(ISNUMBER(D1864)),D1864&lt;=0),"QTY PROBLEM","OK"))))))))</f>
        <v/>
      </c>
    </row>
    <row r="1865" spans="5:10" x14ac:dyDescent="0.25">
      <c r="E1865" s="18" t="str">
        <f t="shared" si="135"/>
        <v/>
      </c>
      <c r="F1865" s="18" t="str">
        <f t="shared" si="136"/>
        <v/>
      </c>
      <c r="G1865" s="18" t="str">
        <f t="shared" si="137"/>
        <v/>
      </c>
      <c r="H1865" s="18" t="str">
        <f t="shared" si="138"/>
        <v/>
      </c>
      <c r="J1865" t="str">
        <f ca="1">IF(C1865="","",IF(A1865="","NO DATE",IF(NOT(ISNUMBER(A1865)),"DATE IS TEXT",IF(A1865&lt;&gt;INT(A1865),"DATE HAS TIME",IF(OR(A1865&lt;DATE(2026,9,16),A1865&gt;TODAY()),"DATE OUT OF RANGE",IF(ISNA(MATCH(B1865,{"SA-DAY","SA-NYT","SYS-DAY","SYS-NYT"},0)),"REFERENCE PROBLEM",IF(ISNA(MATCH(C1865,ItemName,0)),"ITEM NOT IN LIST",IF(OR(NOT(ISNUMBER(D1865)),D1865&lt;=0),"QTY PROBLEM","OK"))))))))</f>
        <v/>
      </c>
    </row>
    <row r="1866" spans="5:10" x14ac:dyDescent="0.25">
      <c r="E1866" s="18" t="str">
        <f t="shared" si="135"/>
        <v/>
      </c>
      <c r="F1866" s="18" t="str">
        <f t="shared" si="136"/>
        <v/>
      </c>
      <c r="G1866" s="18" t="str">
        <f t="shared" si="137"/>
        <v/>
      </c>
      <c r="H1866" s="18" t="str">
        <f t="shared" si="138"/>
        <v/>
      </c>
      <c r="J1866" t="str">
        <f ca="1">IF(C1866="","",IF(A1866="","NO DATE",IF(NOT(ISNUMBER(A1866)),"DATE IS TEXT",IF(A1866&lt;&gt;INT(A1866),"DATE HAS TIME",IF(OR(A1866&lt;DATE(2026,9,16),A1866&gt;TODAY()),"DATE OUT OF RANGE",IF(ISNA(MATCH(B1866,{"SA-DAY","SA-NYT","SYS-DAY","SYS-NYT"},0)),"REFERENCE PROBLEM",IF(ISNA(MATCH(C1866,ItemName,0)),"ITEM NOT IN LIST",IF(OR(NOT(ISNUMBER(D1866)),D1866&lt;=0),"QTY PROBLEM","OK"))))))))</f>
        <v/>
      </c>
    </row>
    <row r="1867" spans="5:10" x14ac:dyDescent="0.25">
      <c r="E1867" s="18" t="str">
        <f t="shared" si="135"/>
        <v/>
      </c>
      <c r="F1867" s="18" t="str">
        <f t="shared" si="136"/>
        <v/>
      </c>
      <c r="G1867" s="18" t="str">
        <f t="shared" si="137"/>
        <v/>
      </c>
      <c r="H1867" s="18" t="str">
        <f t="shared" si="138"/>
        <v/>
      </c>
      <c r="J1867" t="str">
        <f ca="1">IF(C1867="","",IF(A1867="","NO DATE",IF(NOT(ISNUMBER(A1867)),"DATE IS TEXT",IF(A1867&lt;&gt;INT(A1867),"DATE HAS TIME",IF(OR(A1867&lt;DATE(2026,9,16),A1867&gt;TODAY()),"DATE OUT OF RANGE",IF(ISNA(MATCH(B1867,{"SA-DAY","SA-NYT","SYS-DAY","SYS-NYT"},0)),"REFERENCE PROBLEM",IF(ISNA(MATCH(C1867,ItemName,0)),"ITEM NOT IN LIST",IF(OR(NOT(ISNUMBER(D1867)),D1867&lt;=0),"QTY PROBLEM","OK"))))))))</f>
        <v/>
      </c>
    </row>
    <row r="1868" spans="5:10" x14ac:dyDescent="0.25">
      <c r="E1868" s="18" t="str">
        <f t="shared" si="135"/>
        <v/>
      </c>
      <c r="F1868" s="18" t="str">
        <f t="shared" si="136"/>
        <v/>
      </c>
      <c r="G1868" s="18" t="str">
        <f t="shared" si="137"/>
        <v/>
      </c>
      <c r="H1868" s="18" t="str">
        <f t="shared" si="138"/>
        <v/>
      </c>
      <c r="J1868" t="str">
        <f ca="1">IF(C1868="","",IF(A1868="","NO DATE",IF(NOT(ISNUMBER(A1868)),"DATE IS TEXT",IF(A1868&lt;&gt;INT(A1868),"DATE HAS TIME",IF(OR(A1868&lt;DATE(2026,9,16),A1868&gt;TODAY()),"DATE OUT OF RANGE",IF(ISNA(MATCH(B1868,{"SA-DAY","SA-NYT","SYS-DAY","SYS-NYT"},0)),"REFERENCE PROBLEM",IF(ISNA(MATCH(C1868,ItemName,0)),"ITEM NOT IN LIST",IF(OR(NOT(ISNUMBER(D1868)),D1868&lt;=0),"QTY PROBLEM","OK"))))))))</f>
        <v/>
      </c>
    </row>
    <row r="1869" spans="5:10" x14ac:dyDescent="0.25">
      <c r="E1869" s="18" t="str">
        <f t="shared" si="135"/>
        <v/>
      </c>
      <c r="F1869" s="18" t="str">
        <f t="shared" si="136"/>
        <v/>
      </c>
      <c r="G1869" s="18" t="str">
        <f t="shared" si="137"/>
        <v/>
      </c>
      <c r="H1869" s="18" t="str">
        <f t="shared" si="138"/>
        <v/>
      </c>
      <c r="J1869" t="str">
        <f ca="1">IF(C1869="","",IF(A1869="","NO DATE",IF(NOT(ISNUMBER(A1869)),"DATE IS TEXT",IF(A1869&lt;&gt;INT(A1869),"DATE HAS TIME",IF(OR(A1869&lt;DATE(2026,9,16),A1869&gt;TODAY()),"DATE OUT OF RANGE",IF(ISNA(MATCH(B1869,{"SA-DAY","SA-NYT","SYS-DAY","SYS-NYT"},0)),"REFERENCE PROBLEM",IF(ISNA(MATCH(C1869,ItemName,0)),"ITEM NOT IN LIST",IF(OR(NOT(ISNUMBER(D1869)),D1869&lt;=0),"QTY PROBLEM","OK"))))))))</f>
        <v/>
      </c>
    </row>
    <row r="1870" spans="5:10" x14ac:dyDescent="0.25">
      <c r="E1870" s="18" t="str">
        <f t="shared" si="135"/>
        <v/>
      </c>
      <c r="F1870" s="18" t="str">
        <f t="shared" si="136"/>
        <v/>
      </c>
      <c r="G1870" s="18" t="str">
        <f t="shared" si="137"/>
        <v/>
      </c>
      <c r="H1870" s="18" t="str">
        <f t="shared" si="138"/>
        <v/>
      </c>
      <c r="J1870" t="str">
        <f ca="1">IF(C1870="","",IF(A1870="","NO DATE",IF(NOT(ISNUMBER(A1870)),"DATE IS TEXT",IF(A1870&lt;&gt;INT(A1870),"DATE HAS TIME",IF(OR(A1870&lt;DATE(2026,9,16),A1870&gt;TODAY()),"DATE OUT OF RANGE",IF(ISNA(MATCH(B1870,{"SA-DAY","SA-NYT","SYS-DAY","SYS-NYT"},0)),"REFERENCE PROBLEM",IF(ISNA(MATCH(C1870,ItemName,0)),"ITEM NOT IN LIST",IF(OR(NOT(ISNUMBER(D1870)),D1870&lt;=0),"QTY PROBLEM","OK"))))))))</f>
        <v/>
      </c>
    </row>
    <row r="1871" spans="5:10" x14ac:dyDescent="0.25">
      <c r="E1871" s="18" t="str">
        <f t="shared" si="135"/>
        <v/>
      </c>
      <c r="F1871" s="18" t="str">
        <f t="shared" si="136"/>
        <v/>
      </c>
      <c r="G1871" s="18" t="str">
        <f t="shared" si="137"/>
        <v/>
      </c>
      <c r="H1871" s="18" t="str">
        <f t="shared" si="138"/>
        <v/>
      </c>
      <c r="J1871" t="str">
        <f ca="1">IF(C1871="","",IF(A1871="","NO DATE",IF(NOT(ISNUMBER(A1871)),"DATE IS TEXT",IF(A1871&lt;&gt;INT(A1871),"DATE HAS TIME",IF(OR(A1871&lt;DATE(2026,9,16),A1871&gt;TODAY()),"DATE OUT OF RANGE",IF(ISNA(MATCH(B1871,{"SA-DAY","SA-NYT","SYS-DAY","SYS-NYT"},0)),"REFERENCE PROBLEM",IF(ISNA(MATCH(C1871,ItemName,0)),"ITEM NOT IN LIST",IF(OR(NOT(ISNUMBER(D1871)),D1871&lt;=0),"QTY PROBLEM","OK"))))))))</f>
        <v/>
      </c>
    </row>
    <row r="1872" spans="5:10" x14ac:dyDescent="0.25">
      <c r="E1872" s="18" t="str">
        <f t="shared" si="135"/>
        <v/>
      </c>
      <c r="F1872" s="18" t="str">
        <f t="shared" si="136"/>
        <v/>
      </c>
      <c r="G1872" s="18" t="str">
        <f t="shared" si="137"/>
        <v/>
      </c>
      <c r="H1872" s="18" t="str">
        <f t="shared" si="138"/>
        <v/>
      </c>
      <c r="J1872" t="str">
        <f ca="1">IF(C1872="","",IF(A1872="","NO DATE",IF(NOT(ISNUMBER(A1872)),"DATE IS TEXT",IF(A1872&lt;&gt;INT(A1872),"DATE HAS TIME",IF(OR(A1872&lt;DATE(2026,9,16),A1872&gt;TODAY()),"DATE OUT OF RANGE",IF(ISNA(MATCH(B1872,{"SA-DAY","SA-NYT","SYS-DAY","SYS-NYT"},0)),"REFERENCE PROBLEM",IF(ISNA(MATCH(C1872,ItemName,0)),"ITEM NOT IN LIST",IF(OR(NOT(ISNUMBER(D1872)),D1872&lt;=0),"QTY PROBLEM","OK"))))))))</f>
        <v/>
      </c>
    </row>
    <row r="1873" spans="5:10" x14ac:dyDescent="0.25">
      <c r="E1873" s="18" t="str">
        <f t="shared" si="135"/>
        <v/>
      </c>
      <c r="F1873" s="18" t="str">
        <f t="shared" si="136"/>
        <v/>
      </c>
      <c r="G1873" s="18" t="str">
        <f t="shared" si="137"/>
        <v/>
      </c>
      <c r="H1873" s="18" t="str">
        <f t="shared" si="138"/>
        <v/>
      </c>
      <c r="J1873" t="str">
        <f ca="1">IF(C1873="","",IF(A1873="","NO DATE",IF(NOT(ISNUMBER(A1873)),"DATE IS TEXT",IF(A1873&lt;&gt;INT(A1873),"DATE HAS TIME",IF(OR(A1873&lt;DATE(2026,9,16),A1873&gt;TODAY()),"DATE OUT OF RANGE",IF(ISNA(MATCH(B1873,{"SA-DAY","SA-NYT","SYS-DAY","SYS-NYT"},0)),"REFERENCE PROBLEM",IF(ISNA(MATCH(C1873,ItemName,0)),"ITEM NOT IN LIST",IF(OR(NOT(ISNUMBER(D1873)),D1873&lt;=0),"QTY PROBLEM","OK"))))))))</f>
        <v/>
      </c>
    </row>
    <row r="1874" spans="5:10" x14ac:dyDescent="0.25">
      <c r="E1874" s="18" t="str">
        <f t="shared" si="135"/>
        <v/>
      </c>
      <c r="F1874" s="18" t="str">
        <f t="shared" si="136"/>
        <v/>
      </c>
      <c r="G1874" s="18" t="str">
        <f t="shared" si="137"/>
        <v/>
      </c>
      <c r="H1874" s="18" t="str">
        <f t="shared" si="138"/>
        <v/>
      </c>
      <c r="J1874" t="str">
        <f ca="1">IF(C1874="","",IF(A1874="","NO DATE",IF(NOT(ISNUMBER(A1874)),"DATE IS TEXT",IF(A1874&lt;&gt;INT(A1874),"DATE HAS TIME",IF(OR(A1874&lt;DATE(2026,9,16),A1874&gt;TODAY()),"DATE OUT OF RANGE",IF(ISNA(MATCH(B1874,{"SA-DAY","SA-NYT","SYS-DAY","SYS-NYT"},0)),"REFERENCE PROBLEM",IF(ISNA(MATCH(C1874,ItemName,0)),"ITEM NOT IN LIST",IF(OR(NOT(ISNUMBER(D1874)),D1874&lt;=0),"QTY PROBLEM","OK"))))))))</f>
        <v/>
      </c>
    </row>
    <row r="1875" spans="5:10" x14ac:dyDescent="0.25">
      <c r="E1875" s="18" t="str">
        <f t="shared" si="135"/>
        <v/>
      </c>
      <c r="F1875" s="18" t="str">
        <f t="shared" si="136"/>
        <v/>
      </c>
      <c r="G1875" s="18" t="str">
        <f t="shared" si="137"/>
        <v/>
      </c>
      <c r="H1875" s="18" t="str">
        <f t="shared" si="138"/>
        <v/>
      </c>
      <c r="J1875" t="str">
        <f ca="1">IF(C1875="","",IF(A1875="","NO DATE",IF(NOT(ISNUMBER(A1875)),"DATE IS TEXT",IF(A1875&lt;&gt;INT(A1875),"DATE HAS TIME",IF(OR(A1875&lt;DATE(2026,9,16),A1875&gt;TODAY()),"DATE OUT OF RANGE",IF(ISNA(MATCH(B1875,{"SA-DAY","SA-NYT","SYS-DAY","SYS-NYT"},0)),"REFERENCE PROBLEM",IF(ISNA(MATCH(C1875,ItemName,0)),"ITEM NOT IN LIST",IF(OR(NOT(ISNUMBER(D1875)),D1875&lt;=0),"QTY PROBLEM","OK"))))))))</f>
        <v/>
      </c>
    </row>
    <row r="1876" spans="5:10" x14ac:dyDescent="0.25">
      <c r="E1876" s="18" t="str">
        <f t="shared" si="135"/>
        <v/>
      </c>
      <c r="F1876" s="18" t="str">
        <f t="shared" si="136"/>
        <v/>
      </c>
      <c r="G1876" s="18" t="str">
        <f t="shared" si="137"/>
        <v/>
      </c>
      <c r="H1876" s="18" t="str">
        <f t="shared" si="138"/>
        <v/>
      </c>
      <c r="J1876" t="str">
        <f ca="1">IF(C1876="","",IF(A1876="","NO DATE",IF(NOT(ISNUMBER(A1876)),"DATE IS TEXT",IF(A1876&lt;&gt;INT(A1876),"DATE HAS TIME",IF(OR(A1876&lt;DATE(2026,9,16),A1876&gt;TODAY()),"DATE OUT OF RANGE",IF(ISNA(MATCH(B1876,{"SA-DAY","SA-NYT","SYS-DAY","SYS-NYT"},0)),"REFERENCE PROBLEM",IF(ISNA(MATCH(C1876,ItemName,0)),"ITEM NOT IN LIST",IF(OR(NOT(ISNUMBER(D1876)),D1876&lt;=0),"QTY PROBLEM","OK"))))))))</f>
        <v/>
      </c>
    </row>
    <row r="1877" spans="5:10" x14ac:dyDescent="0.25">
      <c r="E1877" s="18" t="str">
        <f t="shared" si="135"/>
        <v/>
      </c>
      <c r="F1877" s="18" t="str">
        <f t="shared" si="136"/>
        <v/>
      </c>
      <c r="G1877" s="18" t="str">
        <f t="shared" si="137"/>
        <v/>
      </c>
      <c r="H1877" s="18" t="str">
        <f t="shared" si="138"/>
        <v/>
      </c>
      <c r="J1877" t="str">
        <f ca="1">IF(C1877="","",IF(A1877="","NO DATE",IF(NOT(ISNUMBER(A1877)),"DATE IS TEXT",IF(A1877&lt;&gt;INT(A1877),"DATE HAS TIME",IF(OR(A1877&lt;DATE(2026,9,16),A1877&gt;TODAY()),"DATE OUT OF RANGE",IF(ISNA(MATCH(B1877,{"SA-DAY","SA-NYT","SYS-DAY","SYS-NYT"},0)),"REFERENCE PROBLEM",IF(ISNA(MATCH(C1877,ItemName,0)),"ITEM NOT IN LIST",IF(OR(NOT(ISNUMBER(D1877)),D1877&lt;=0),"QTY PROBLEM","OK"))))))))</f>
        <v/>
      </c>
    </row>
    <row r="1878" spans="5:10" x14ac:dyDescent="0.25">
      <c r="E1878" s="18" t="str">
        <f t="shared" si="135"/>
        <v/>
      </c>
      <c r="F1878" s="18" t="str">
        <f t="shared" si="136"/>
        <v/>
      </c>
      <c r="G1878" s="18" t="str">
        <f t="shared" si="137"/>
        <v/>
      </c>
      <c r="H1878" s="18" t="str">
        <f t="shared" si="138"/>
        <v/>
      </c>
      <c r="J1878" t="str">
        <f ca="1">IF(C1878="","",IF(A1878="","NO DATE",IF(NOT(ISNUMBER(A1878)),"DATE IS TEXT",IF(A1878&lt;&gt;INT(A1878),"DATE HAS TIME",IF(OR(A1878&lt;DATE(2026,9,16),A1878&gt;TODAY()),"DATE OUT OF RANGE",IF(ISNA(MATCH(B1878,{"SA-DAY","SA-NYT","SYS-DAY","SYS-NYT"},0)),"REFERENCE PROBLEM",IF(ISNA(MATCH(C1878,ItemName,0)),"ITEM NOT IN LIST",IF(OR(NOT(ISNUMBER(D1878)),D1878&lt;=0),"QTY PROBLEM","OK"))))))))</f>
        <v/>
      </c>
    </row>
    <row r="1879" spans="5:10" x14ac:dyDescent="0.25">
      <c r="E1879" s="18" t="str">
        <f t="shared" si="135"/>
        <v/>
      </c>
      <c r="F1879" s="18" t="str">
        <f t="shared" si="136"/>
        <v/>
      </c>
      <c r="G1879" s="18" t="str">
        <f t="shared" si="137"/>
        <v/>
      </c>
      <c r="H1879" s="18" t="str">
        <f t="shared" si="138"/>
        <v/>
      </c>
      <c r="J1879" t="str">
        <f ca="1">IF(C1879="","",IF(A1879="","NO DATE",IF(NOT(ISNUMBER(A1879)),"DATE IS TEXT",IF(A1879&lt;&gt;INT(A1879),"DATE HAS TIME",IF(OR(A1879&lt;DATE(2026,9,16),A1879&gt;TODAY()),"DATE OUT OF RANGE",IF(ISNA(MATCH(B1879,{"SA-DAY","SA-NYT","SYS-DAY","SYS-NYT"},0)),"REFERENCE PROBLEM",IF(ISNA(MATCH(C1879,ItemName,0)),"ITEM NOT IN LIST",IF(OR(NOT(ISNUMBER(D1879)),D1879&lt;=0),"QTY PROBLEM","OK"))))))))</f>
        <v/>
      </c>
    </row>
    <row r="1880" spans="5:10" x14ac:dyDescent="0.25">
      <c r="E1880" s="18" t="str">
        <f t="shared" si="135"/>
        <v/>
      </c>
      <c r="F1880" s="18" t="str">
        <f t="shared" si="136"/>
        <v/>
      </c>
      <c r="G1880" s="18" t="str">
        <f t="shared" si="137"/>
        <v/>
      </c>
      <c r="H1880" s="18" t="str">
        <f t="shared" si="138"/>
        <v/>
      </c>
      <c r="J1880" t="str">
        <f ca="1">IF(C1880="","",IF(A1880="","NO DATE",IF(NOT(ISNUMBER(A1880)),"DATE IS TEXT",IF(A1880&lt;&gt;INT(A1880),"DATE HAS TIME",IF(OR(A1880&lt;DATE(2026,9,16),A1880&gt;TODAY()),"DATE OUT OF RANGE",IF(ISNA(MATCH(B1880,{"SA-DAY","SA-NYT","SYS-DAY","SYS-NYT"},0)),"REFERENCE PROBLEM",IF(ISNA(MATCH(C1880,ItemName,0)),"ITEM NOT IN LIST",IF(OR(NOT(ISNUMBER(D1880)),D1880&lt;=0),"QTY PROBLEM","OK"))))))))</f>
        <v/>
      </c>
    </row>
    <row r="1881" spans="5:10" x14ac:dyDescent="0.25">
      <c r="E1881" s="18" t="str">
        <f t="shared" si="135"/>
        <v/>
      </c>
      <c r="F1881" s="18" t="str">
        <f t="shared" si="136"/>
        <v/>
      </c>
      <c r="G1881" s="18" t="str">
        <f t="shared" si="137"/>
        <v/>
      </c>
      <c r="H1881" s="18" t="str">
        <f t="shared" si="138"/>
        <v/>
      </c>
      <c r="J1881" t="str">
        <f ca="1">IF(C1881="","",IF(A1881="","NO DATE",IF(NOT(ISNUMBER(A1881)),"DATE IS TEXT",IF(A1881&lt;&gt;INT(A1881),"DATE HAS TIME",IF(OR(A1881&lt;DATE(2026,9,16),A1881&gt;TODAY()),"DATE OUT OF RANGE",IF(ISNA(MATCH(B1881,{"SA-DAY","SA-NYT","SYS-DAY","SYS-NYT"},0)),"REFERENCE PROBLEM",IF(ISNA(MATCH(C1881,ItemName,0)),"ITEM NOT IN LIST",IF(OR(NOT(ISNUMBER(D1881)),D1881&lt;=0),"QTY PROBLEM","OK"))))))))</f>
        <v/>
      </c>
    </row>
    <row r="1882" spans="5:10" x14ac:dyDescent="0.25">
      <c r="E1882" s="18" t="str">
        <f t="shared" si="135"/>
        <v/>
      </c>
      <c r="F1882" s="18" t="str">
        <f t="shared" si="136"/>
        <v/>
      </c>
      <c r="G1882" s="18" t="str">
        <f t="shared" si="137"/>
        <v/>
      </c>
      <c r="H1882" s="18" t="str">
        <f t="shared" si="138"/>
        <v/>
      </c>
      <c r="J1882" t="str">
        <f ca="1">IF(C1882="","",IF(A1882="","NO DATE",IF(NOT(ISNUMBER(A1882)),"DATE IS TEXT",IF(A1882&lt;&gt;INT(A1882),"DATE HAS TIME",IF(OR(A1882&lt;DATE(2026,9,16),A1882&gt;TODAY()),"DATE OUT OF RANGE",IF(ISNA(MATCH(B1882,{"SA-DAY","SA-NYT","SYS-DAY","SYS-NYT"},0)),"REFERENCE PROBLEM",IF(ISNA(MATCH(C1882,ItemName,0)),"ITEM NOT IN LIST",IF(OR(NOT(ISNUMBER(D1882)),D1882&lt;=0),"QTY PROBLEM","OK"))))))))</f>
        <v/>
      </c>
    </row>
    <row r="1883" spans="5:10" x14ac:dyDescent="0.25">
      <c r="E1883" s="18" t="str">
        <f t="shared" si="135"/>
        <v/>
      </c>
      <c r="F1883" s="18" t="str">
        <f t="shared" si="136"/>
        <v/>
      </c>
      <c r="G1883" s="18" t="str">
        <f t="shared" si="137"/>
        <v/>
      </c>
      <c r="H1883" s="18" t="str">
        <f t="shared" si="138"/>
        <v/>
      </c>
      <c r="J1883" t="str">
        <f ca="1">IF(C1883="","",IF(A1883="","NO DATE",IF(NOT(ISNUMBER(A1883)),"DATE IS TEXT",IF(A1883&lt;&gt;INT(A1883),"DATE HAS TIME",IF(OR(A1883&lt;DATE(2026,9,16),A1883&gt;TODAY()),"DATE OUT OF RANGE",IF(ISNA(MATCH(B1883,{"SA-DAY","SA-NYT","SYS-DAY","SYS-NYT"},0)),"REFERENCE PROBLEM",IF(ISNA(MATCH(C1883,ItemName,0)),"ITEM NOT IN LIST",IF(OR(NOT(ISNUMBER(D1883)),D1883&lt;=0),"QTY PROBLEM","OK"))))))))</f>
        <v/>
      </c>
    </row>
    <row r="1884" spans="5:10" x14ac:dyDescent="0.25">
      <c r="E1884" s="18" t="str">
        <f t="shared" si="135"/>
        <v/>
      </c>
      <c r="F1884" s="18" t="str">
        <f t="shared" si="136"/>
        <v/>
      </c>
      <c r="G1884" s="18" t="str">
        <f t="shared" si="137"/>
        <v/>
      </c>
      <c r="H1884" s="18" t="str">
        <f t="shared" si="138"/>
        <v/>
      </c>
      <c r="J1884" t="str">
        <f ca="1">IF(C1884="","",IF(A1884="","NO DATE",IF(NOT(ISNUMBER(A1884)),"DATE IS TEXT",IF(A1884&lt;&gt;INT(A1884),"DATE HAS TIME",IF(OR(A1884&lt;DATE(2026,9,16),A1884&gt;TODAY()),"DATE OUT OF RANGE",IF(ISNA(MATCH(B1884,{"SA-DAY","SA-NYT","SYS-DAY","SYS-NYT"},0)),"REFERENCE PROBLEM",IF(ISNA(MATCH(C1884,ItemName,0)),"ITEM NOT IN LIST",IF(OR(NOT(ISNUMBER(D1884)),D1884&lt;=0),"QTY PROBLEM","OK"))))))))</f>
        <v/>
      </c>
    </row>
    <row r="1885" spans="5:10" x14ac:dyDescent="0.25">
      <c r="E1885" s="18" t="str">
        <f t="shared" si="135"/>
        <v/>
      </c>
      <c r="F1885" s="18" t="str">
        <f t="shared" si="136"/>
        <v/>
      </c>
      <c r="G1885" s="18" t="str">
        <f t="shared" si="137"/>
        <v/>
      </c>
      <c r="H1885" s="18" t="str">
        <f t="shared" si="138"/>
        <v/>
      </c>
      <c r="J1885" t="str">
        <f ca="1">IF(C1885="","",IF(A1885="","NO DATE",IF(NOT(ISNUMBER(A1885)),"DATE IS TEXT",IF(A1885&lt;&gt;INT(A1885),"DATE HAS TIME",IF(OR(A1885&lt;DATE(2026,9,16),A1885&gt;TODAY()),"DATE OUT OF RANGE",IF(ISNA(MATCH(B1885,{"SA-DAY","SA-NYT","SYS-DAY","SYS-NYT"},0)),"REFERENCE PROBLEM",IF(ISNA(MATCH(C1885,ItemName,0)),"ITEM NOT IN LIST",IF(OR(NOT(ISNUMBER(D1885)),D1885&lt;=0),"QTY PROBLEM","OK"))))))))</f>
        <v/>
      </c>
    </row>
    <row r="1886" spans="5:10" x14ac:dyDescent="0.25">
      <c r="E1886" s="18" t="str">
        <f t="shared" si="135"/>
        <v/>
      </c>
      <c r="F1886" s="18" t="str">
        <f t="shared" si="136"/>
        <v/>
      </c>
      <c r="G1886" s="18" t="str">
        <f t="shared" si="137"/>
        <v/>
      </c>
      <c r="H1886" s="18" t="str">
        <f t="shared" si="138"/>
        <v/>
      </c>
      <c r="J1886" t="str">
        <f ca="1">IF(C1886="","",IF(A1886="","NO DATE",IF(NOT(ISNUMBER(A1886)),"DATE IS TEXT",IF(A1886&lt;&gt;INT(A1886),"DATE HAS TIME",IF(OR(A1886&lt;DATE(2026,9,16),A1886&gt;TODAY()),"DATE OUT OF RANGE",IF(ISNA(MATCH(B1886,{"SA-DAY","SA-NYT","SYS-DAY","SYS-NYT"},0)),"REFERENCE PROBLEM",IF(ISNA(MATCH(C1886,ItemName,0)),"ITEM NOT IN LIST",IF(OR(NOT(ISNUMBER(D1886)),D1886&lt;=0),"QTY PROBLEM","OK"))))))))</f>
        <v/>
      </c>
    </row>
    <row r="1887" spans="5:10" x14ac:dyDescent="0.25">
      <c r="E1887" s="18" t="str">
        <f t="shared" si="135"/>
        <v/>
      </c>
      <c r="F1887" s="18" t="str">
        <f t="shared" si="136"/>
        <v/>
      </c>
      <c r="G1887" s="18" t="str">
        <f t="shared" si="137"/>
        <v/>
      </c>
      <c r="H1887" s="18" t="str">
        <f t="shared" si="138"/>
        <v/>
      </c>
      <c r="J1887" t="str">
        <f ca="1">IF(C1887="","",IF(A1887="","NO DATE",IF(NOT(ISNUMBER(A1887)),"DATE IS TEXT",IF(A1887&lt;&gt;INT(A1887),"DATE HAS TIME",IF(OR(A1887&lt;DATE(2026,9,16),A1887&gt;TODAY()),"DATE OUT OF RANGE",IF(ISNA(MATCH(B1887,{"SA-DAY","SA-NYT","SYS-DAY","SYS-NYT"},0)),"REFERENCE PROBLEM",IF(ISNA(MATCH(C1887,ItemName,0)),"ITEM NOT IN LIST",IF(OR(NOT(ISNUMBER(D1887)),D1887&lt;=0),"QTY PROBLEM","OK"))))))))</f>
        <v/>
      </c>
    </row>
    <row r="1888" spans="5:10" x14ac:dyDescent="0.25">
      <c r="E1888" s="18" t="str">
        <f t="shared" si="135"/>
        <v/>
      </c>
      <c r="F1888" s="18" t="str">
        <f t="shared" si="136"/>
        <v/>
      </c>
      <c r="G1888" s="18" t="str">
        <f t="shared" si="137"/>
        <v/>
      </c>
      <c r="H1888" s="18" t="str">
        <f t="shared" si="138"/>
        <v/>
      </c>
      <c r="J1888" t="str">
        <f ca="1">IF(C1888="","",IF(A1888="","NO DATE",IF(NOT(ISNUMBER(A1888)),"DATE IS TEXT",IF(A1888&lt;&gt;INT(A1888),"DATE HAS TIME",IF(OR(A1888&lt;DATE(2026,9,16),A1888&gt;TODAY()),"DATE OUT OF RANGE",IF(ISNA(MATCH(B1888,{"SA-DAY","SA-NYT","SYS-DAY","SYS-NYT"},0)),"REFERENCE PROBLEM",IF(ISNA(MATCH(C1888,ItemName,0)),"ITEM NOT IN LIST",IF(OR(NOT(ISNUMBER(D1888)),D1888&lt;=0),"QTY PROBLEM","OK"))))))))</f>
        <v/>
      </c>
    </row>
    <row r="1889" spans="5:10" x14ac:dyDescent="0.25">
      <c r="E1889" s="18" t="str">
        <f t="shared" si="135"/>
        <v/>
      </c>
      <c r="F1889" s="18" t="str">
        <f t="shared" si="136"/>
        <v/>
      </c>
      <c r="G1889" s="18" t="str">
        <f t="shared" si="137"/>
        <v/>
      </c>
      <c r="H1889" s="18" t="str">
        <f t="shared" si="138"/>
        <v/>
      </c>
      <c r="J1889" t="str">
        <f ca="1">IF(C1889="","",IF(A1889="","NO DATE",IF(NOT(ISNUMBER(A1889)),"DATE IS TEXT",IF(A1889&lt;&gt;INT(A1889),"DATE HAS TIME",IF(OR(A1889&lt;DATE(2026,9,16),A1889&gt;TODAY()),"DATE OUT OF RANGE",IF(ISNA(MATCH(B1889,{"SA-DAY","SA-NYT","SYS-DAY","SYS-NYT"},0)),"REFERENCE PROBLEM",IF(ISNA(MATCH(C1889,ItemName,0)),"ITEM NOT IN LIST",IF(OR(NOT(ISNUMBER(D1889)),D1889&lt;=0),"QTY PROBLEM","OK"))))))))</f>
        <v/>
      </c>
    </row>
    <row r="1890" spans="5:10" x14ac:dyDescent="0.25">
      <c r="E1890" s="18" t="str">
        <f t="shared" si="135"/>
        <v/>
      </c>
      <c r="F1890" s="18" t="str">
        <f t="shared" si="136"/>
        <v/>
      </c>
      <c r="G1890" s="18" t="str">
        <f t="shared" si="137"/>
        <v/>
      </c>
      <c r="H1890" s="18" t="str">
        <f t="shared" si="138"/>
        <v/>
      </c>
      <c r="J1890" t="str">
        <f ca="1">IF(C1890="","",IF(A1890="","NO DATE",IF(NOT(ISNUMBER(A1890)),"DATE IS TEXT",IF(A1890&lt;&gt;INT(A1890),"DATE HAS TIME",IF(OR(A1890&lt;DATE(2026,9,16),A1890&gt;TODAY()),"DATE OUT OF RANGE",IF(ISNA(MATCH(B1890,{"SA-DAY","SA-NYT","SYS-DAY","SYS-NYT"},0)),"REFERENCE PROBLEM",IF(ISNA(MATCH(C1890,ItemName,0)),"ITEM NOT IN LIST",IF(OR(NOT(ISNUMBER(D1890)),D1890&lt;=0),"QTY PROBLEM","OK"))))))))</f>
        <v/>
      </c>
    </row>
    <row r="1891" spans="5:10" x14ac:dyDescent="0.25">
      <c r="E1891" s="18" t="str">
        <f t="shared" si="135"/>
        <v/>
      </c>
      <c r="F1891" s="18" t="str">
        <f t="shared" si="136"/>
        <v/>
      </c>
      <c r="G1891" s="18" t="str">
        <f t="shared" si="137"/>
        <v/>
      </c>
      <c r="H1891" s="18" t="str">
        <f t="shared" si="138"/>
        <v/>
      </c>
      <c r="J1891" t="str">
        <f ca="1">IF(C1891="","",IF(A1891="","NO DATE",IF(NOT(ISNUMBER(A1891)),"DATE IS TEXT",IF(A1891&lt;&gt;INT(A1891),"DATE HAS TIME",IF(OR(A1891&lt;DATE(2026,9,16),A1891&gt;TODAY()),"DATE OUT OF RANGE",IF(ISNA(MATCH(B1891,{"SA-DAY","SA-NYT","SYS-DAY","SYS-NYT"},0)),"REFERENCE PROBLEM",IF(ISNA(MATCH(C1891,ItemName,0)),"ITEM NOT IN LIST",IF(OR(NOT(ISNUMBER(D1891)),D1891&lt;=0),"QTY PROBLEM","OK"))))))))</f>
        <v/>
      </c>
    </row>
    <row r="1892" spans="5:10" x14ac:dyDescent="0.25">
      <c r="E1892" s="18" t="str">
        <f t="shared" si="135"/>
        <v/>
      </c>
      <c r="F1892" s="18" t="str">
        <f t="shared" si="136"/>
        <v/>
      </c>
      <c r="G1892" s="18" t="str">
        <f t="shared" si="137"/>
        <v/>
      </c>
      <c r="H1892" s="18" t="str">
        <f t="shared" si="138"/>
        <v/>
      </c>
      <c r="J1892" t="str">
        <f ca="1">IF(C1892="","",IF(A1892="","NO DATE",IF(NOT(ISNUMBER(A1892)),"DATE IS TEXT",IF(A1892&lt;&gt;INT(A1892),"DATE HAS TIME",IF(OR(A1892&lt;DATE(2026,9,16),A1892&gt;TODAY()),"DATE OUT OF RANGE",IF(ISNA(MATCH(B1892,{"SA-DAY","SA-NYT","SYS-DAY","SYS-NYT"},0)),"REFERENCE PROBLEM",IF(ISNA(MATCH(C1892,ItemName,0)),"ITEM NOT IN LIST",IF(OR(NOT(ISNUMBER(D1892)),D1892&lt;=0),"QTY PROBLEM","OK"))))))))</f>
        <v/>
      </c>
    </row>
    <row r="1893" spans="5:10" x14ac:dyDescent="0.25">
      <c r="E1893" s="18" t="str">
        <f t="shared" si="135"/>
        <v/>
      </c>
      <c r="F1893" s="18" t="str">
        <f t="shared" si="136"/>
        <v/>
      </c>
      <c r="G1893" s="18" t="str">
        <f t="shared" si="137"/>
        <v/>
      </c>
      <c r="H1893" s="18" t="str">
        <f t="shared" si="138"/>
        <v/>
      </c>
      <c r="J1893" t="str">
        <f ca="1">IF(C1893="","",IF(A1893="","NO DATE",IF(NOT(ISNUMBER(A1893)),"DATE IS TEXT",IF(A1893&lt;&gt;INT(A1893),"DATE HAS TIME",IF(OR(A1893&lt;DATE(2026,9,16),A1893&gt;TODAY()),"DATE OUT OF RANGE",IF(ISNA(MATCH(B1893,{"SA-DAY","SA-NYT","SYS-DAY","SYS-NYT"},0)),"REFERENCE PROBLEM",IF(ISNA(MATCH(C1893,ItemName,0)),"ITEM NOT IN LIST",IF(OR(NOT(ISNUMBER(D1893)),D1893&lt;=0),"QTY PROBLEM","OK"))))))))</f>
        <v/>
      </c>
    </row>
    <row r="1894" spans="5:10" x14ac:dyDescent="0.25">
      <c r="E1894" s="18" t="str">
        <f t="shared" si="135"/>
        <v/>
      </c>
      <c r="F1894" s="18" t="str">
        <f t="shared" si="136"/>
        <v/>
      </c>
      <c r="G1894" s="18" t="str">
        <f t="shared" si="137"/>
        <v/>
      </c>
      <c r="H1894" s="18" t="str">
        <f t="shared" si="138"/>
        <v/>
      </c>
      <c r="J1894" t="str">
        <f ca="1">IF(C1894="","",IF(A1894="","NO DATE",IF(NOT(ISNUMBER(A1894)),"DATE IS TEXT",IF(A1894&lt;&gt;INT(A1894),"DATE HAS TIME",IF(OR(A1894&lt;DATE(2026,9,16),A1894&gt;TODAY()),"DATE OUT OF RANGE",IF(ISNA(MATCH(B1894,{"SA-DAY","SA-NYT","SYS-DAY","SYS-NYT"},0)),"REFERENCE PROBLEM",IF(ISNA(MATCH(C1894,ItemName,0)),"ITEM NOT IN LIST",IF(OR(NOT(ISNUMBER(D1894)),D1894&lt;=0),"QTY PROBLEM","OK"))))))))</f>
        <v/>
      </c>
    </row>
    <row r="1895" spans="5:10" x14ac:dyDescent="0.25">
      <c r="E1895" s="18" t="str">
        <f t="shared" si="135"/>
        <v/>
      </c>
      <c r="F1895" s="18" t="str">
        <f t="shared" si="136"/>
        <v/>
      </c>
      <c r="G1895" s="18" t="str">
        <f t="shared" si="137"/>
        <v/>
      </c>
      <c r="H1895" s="18" t="str">
        <f t="shared" si="138"/>
        <v/>
      </c>
      <c r="J1895" t="str">
        <f ca="1">IF(C1895="","",IF(A1895="","NO DATE",IF(NOT(ISNUMBER(A1895)),"DATE IS TEXT",IF(A1895&lt;&gt;INT(A1895),"DATE HAS TIME",IF(OR(A1895&lt;DATE(2026,9,16),A1895&gt;TODAY()),"DATE OUT OF RANGE",IF(ISNA(MATCH(B1895,{"SA-DAY","SA-NYT","SYS-DAY","SYS-NYT"},0)),"REFERENCE PROBLEM",IF(ISNA(MATCH(C1895,ItemName,0)),"ITEM NOT IN LIST",IF(OR(NOT(ISNUMBER(D1895)),D1895&lt;=0),"QTY PROBLEM","OK"))))))))</f>
        <v/>
      </c>
    </row>
    <row r="1896" spans="5:10" x14ac:dyDescent="0.25">
      <c r="E1896" s="18" t="str">
        <f t="shared" si="135"/>
        <v/>
      </c>
      <c r="F1896" s="18" t="str">
        <f t="shared" si="136"/>
        <v/>
      </c>
      <c r="G1896" s="18" t="str">
        <f t="shared" si="137"/>
        <v/>
      </c>
      <c r="H1896" s="18" t="str">
        <f t="shared" si="138"/>
        <v/>
      </c>
      <c r="J1896" t="str">
        <f ca="1">IF(C1896="","",IF(A1896="","NO DATE",IF(NOT(ISNUMBER(A1896)),"DATE IS TEXT",IF(A1896&lt;&gt;INT(A1896),"DATE HAS TIME",IF(OR(A1896&lt;DATE(2026,9,16),A1896&gt;TODAY()),"DATE OUT OF RANGE",IF(ISNA(MATCH(B1896,{"SA-DAY","SA-NYT","SYS-DAY","SYS-NYT"},0)),"REFERENCE PROBLEM",IF(ISNA(MATCH(C1896,ItemName,0)),"ITEM NOT IN LIST",IF(OR(NOT(ISNUMBER(D1896)),D1896&lt;=0),"QTY PROBLEM","OK"))))))))</f>
        <v/>
      </c>
    </row>
    <row r="1897" spans="5:10" x14ac:dyDescent="0.25">
      <c r="E1897" s="18" t="str">
        <f t="shared" si="135"/>
        <v/>
      </c>
      <c r="F1897" s="18" t="str">
        <f t="shared" si="136"/>
        <v/>
      </c>
      <c r="G1897" s="18" t="str">
        <f t="shared" si="137"/>
        <v/>
      </c>
      <c r="H1897" s="18" t="str">
        <f t="shared" si="138"/>
        <v/>
      </c>
      <c r="J1897" t="str">
        <f ca="1">IF(C1897="","",IF(A1897="","NO DATE",IF(NOT(ISNUMBER(A1897)),"DATE IS TEXT",IF(A1897&lt;&gt;INT(A1897),"DATE HAS TIME",IF(OR(A1897&lt;DATE(2026,9,16),A1897&gt;TODAY()),"DATE OUT OF RANGE",IF(ISNA(MATCH(B1897,{"SA-DAY","SA-NYT","SYS-DAY","SYS-NYT"},0)),"REFERENCE PROBLEM",IF(ISNA(MATCH(C1897,ItemName,0)),"ITEM NOT IN LIST",IF(OR(NOT(ISNUMBER(D1897)),D1897&lt;=0),"QTY PROBLEM","OK"))))))))</f>
        <v/>
      </c>
    </row>
    <row r="1898" spans="5:10" x14ac:dyDescent="0.25">
      <c r="E1898" s="18" t="str">
        <f t="shared" si="135"/>
        <v/>
      </c>
      <c r="F1898" s="18" t="str">
        <f t="shared" si="136"/>
        <v/>
      </c>
      <c r="G1898" s="18" t="str">
        <f t="shared" si="137"/>
        <v/>
      </c>
      <c r="H1898" s="18" t="str">
        <f t="shared" si="138"/>
        <v/>
      </c>
      <c r="J1898" t="str">
        <f ca="1">IF(C1898="","",IF(A1898="","NO DATE",IF(NOT(ISNUMBER(A1898)),"DATE IS TEXT",IF(A1898&lt;&gt;INT(A1898),"DATE HAS TIME",IF(OR(A1898&lt;DATE(2026,9,16),A1898&gt;TODAY()),"DATE OUT OF RANGE",IF(ISNA(MATCH(B1898,{"SA-DAY","SA-NYT","SYS-DAY","SYS-NYT"},0)),"REFERENCE PROBLEM",IF(ISNA(MATCH(C1898,ItemName,0)),"ITEM NOT IN LIST",IF(OR(NOT(ISNUMBER(D1898)),D1898&lt;=0),"QTY PROBLEM","OK"))))))))</f>
        <v/>
      </c>
    </row>
    <row r="1899" spans="5:10" x14ac:dyDescent="0.25">
      <c r="E1899" s="18" t="str">
        <f t="shared" si="135"/>
        <v/>
      </c>
      <c r="F1899" s="18" t="str">
        <f t="shared" si="136"/>
        <v/>
      </c>
      <c r="G1899" s="18" t="str">
        <f t="shared" si="137"/>
        <v/>
      </c>
      <c r="H1899" s="18" t="str">
        <f t="shared" si="138"/>
        <v/>
      </c>
      <c r="J1899" t="str">
        <f ca="1">IF(C1899="","",IF(A1899="","NO DATE",IF(NOT(ISNUMBER(A1899)),"DATE IS TEXT",IF(A1899&lt;&gt;INT(A1899),"DATE HAS TIME",IF(OR(A1899&lt;DATE(2026,9,16),A1899&gt;TODAY()),"DATE OUT OF RANGE",IF(ISNA(MATCH(B1899,{"SA-DAY","SA-NYT","SYS-DAY","SYS-NYT"},0)),"REFERENCE PROBLEM",IF(ISNA(MATCH(C1899,ItemName,0)),"ITEM NOT IN LIST",IF(OR(NOT(ISNUMBER(D1899)),D1899&lt;=0),"QTY PROBLEM","OK"))))))))</f>
        <v/>
      </c>
    </row>
    <row r="1900" spans="5:10" x14ac:dyDescent="0.25">
      <c r="E1900" s="18" t="str">
        <f t="shared" si="135"/>
        <v/>
      </c>
      <c r="F1900" s="18" t="str">
        <f t="shared" si="136"/>
        <v/>
      </c>
      <c r="G1900" s="18" t="str">
        <f t="shared" si="137"/>
        <v/>
      </c>
      <c r="H1900" s="18" t="str">
        <f t="shared" si="138"/>
        <v/>
      </c>
      <c r="J1900" t="str">
        <f ca="1">IF(C1900="","",IF(A1900="","NO DATE",IF(NOT(ISNUMBER(A1900)),"DATE IS TEXT",IF(A1900&lt;&gt;INT(A1900),"DATE HAS TIME",IF(OR(A1900&lt;DATE(2026,9,16),A1900&gt;TODAY()),"DATE OUT OF RANGE",IF(ISNA(MATCH(B1900,{"SA-DAY","SA-NYT","SYS-DAY","SYS-NYT"},0)),"REFERENCE PROBLEM",IF(ISNA(MATCH(C1900,ItemName,0)),"ITEM NOT IN LIST",IF(OR(NOT(ISNUMBER(D1900)),D1900&lt;=0),"QTY PROBLEM","OK"))))))))</f>
        <v/>
      </c>
    </row>
    <row r="1901" spans="5:10" x14ac:dyDescent="0.25">
      <c r="E1901" s="18" t="str">
        <f t="shared" si="135"/>
        <v/>
      </c>
      <c r="F1901" s="18" t="str">
        <f t="shared" si="136"/>
        <v/>
      </c>
      <c r="G1901" s="18" t="str">
        <f t="shared" si="137"/>
        <v/>
      </c>
      <c r="H1901" s="18" t="str">
        <f t="shared" si="138"/>
        <v/>
      </c>
      <c r="J1901" t="str">
        <f ca="1">IF(C1901="","",IF(A1901="","NO DATE",IF(NOT(ISNUMBER(A1901)),"DATE IS TEXT",IF(A1901&lt;&gt;INT(A1901),"DATE HAS TIME",IF(OR(A1901&lt;DATE(2026,9,16),A1901&gt;TODAY()),"DATE OUT OF RANGE",IF(ISNA(MATCH(B1901,{"SA-DAY","SA-NYT","SYS-DAY","SYS-NYT"},0)),"REFERENCE PROBLEM",IF(ISNA(MATCH(C1901,ItemName,0)),"ITEM NOT IN LIST",IF(OR(NOT(ISNUMBER(D1901)),D1901&lt;=0),"QTY PROBLEM","OK"))))))))</f>
        <v/>
      </c>
    </row>
    <row r="1902" spans="5:10" x14ac:dyDescent="0.25">
      <c r="E1902" s="18" t="str">
        <f t="shared" si="135"/>
        <v/>
      </c>
      <c r="F1902" s="18" t="str">
        <f t="shared" si="136"/>
        <v/>
      </c>
      <c r="G1902" s="18" t="str">
        <f t="shared" si="137"/>
        <v/>
      </c>
      <c r="H1902" s="18" t="str">
        <f t="shared" si="138"/>
        <v/>
      </c>
      <c r="J1902" t="str">
        <f ca="1">IF(C1902="","",IF(A1902="","NO DATE",IF(NOT(ISNUMBER(A1902)),"DATE IS TEXT",IF(A1902&lt;&gt;INT(A1902),"DATE HAS TIME",IF(OR(A1902&lt;DATE(2026,9,16),A1902&gt;TODAY()),"DATE OUT OF RANGE",IF(ISNA(MATCH(B1902,{"SA-DAY","SA-NYT","SYS-DAY","SYS-NYT"},0)),"REFERENCE PROBLEM",IF(ISNA(MATCH(C1902,ItemName,0)),"ITEM NOT IN LIST",IF(OR(NOT(ISNUMBER(D1902)),D1902&lt;=0),"QTY PROBLEM","OK"))))))))</f>
        <v/>
      </c>
    </row>
    <row r="1903" spans="5:10" x14ac:dyDescent="0.25">
      <c r="E1903" s="18" t="str">
        <f t="shared" si="135"/>
        <v/>
      </c>
      <c r="F1903" s="18" t="str">
        <f t="shared" si="136"/>
        <v/>
      </c>
      <c r="G1903" s="18" t="str">
        <f t="shared" si="137"/>
        <v/>
      </c>
      <c r="H1903" s="18" t="str">
        <f t="shared" si="138"/>
        <v/>
      </c>
      <c r="J1903" t="str">
        <f ca="1">IF(C1903="","",IF(A1903="","NO DATE",IF(NOT(ISNUMBER(A1903)),"DATE IS TEXT",IF(A1903&lt;&gt;INT(A1903),"DATE HAS TIME",IF(OR(A1903&lt;DATE(2026,9,16),A1903&gt;TODAY()),"DATE OUT OF RANGE",IF(ISNA(MATCH(B1903,{"SA-DAY","SA-NYT","SYS-DAY","SYS-NYT"},0)),"REFERENCE PROBLEM",IF(ISNA(MATCH(C1903,ItemName,0)),"ITEM NOT IN LIST",IF(OR(NOT(ISNUMBER(D1903)),D1903&lt;=0),"QTY PROBLEM","OK"))))))))</f>
        <v/>
      </c>
    </row>
    <row r="1904" spans="5:10" x14ac:dyDescent="0.25">
      <c r="E1904" s="18" t="str">
        <f t="shared" si="135"/>
        <v/>
      </c>
      <c r="F1904" s="18" t="str">
        <f t="shared" si="136"/>
        <v/>
      </c>
      <c r="G1904" s="18" t="str">
        <f t="shared" si="137"/>
        <v/>
      </c>
      <c r="H1904" s="18" t="str">
        <f t="shared" si="138"/>
        <v/>
      </c>
      <c r="J1904" t="str">
        <f ca="1">IF(C1904="","",IF(A1904="","NO DATE",IF(NOT(ISNUMBER(A1904)),"DATE IS TEXT",IF(A1904&lt;&gt;INT(A1904),"DATE HAS TIME",IF(OR(A1904&lt;DATE(2026,9,16),A1904&gt;TODAY()),"DATE OUT OF RANGE",IF(ISNA(MATCH(B1904,{"SA-DAY","SA-NYT","SYS-DAY","SYS-NYT"},0)),"REFERENCE PROBLEM",IF(ISNA(MATCH(C1904,ItemName,0)),"ITEM NOT IN LIST",IF(OR(NOT(ISNUMBER(D1904)),D1904&lt;=0),"QTY PROBLEM","OK"))))))))</f>
        <v/>
      </c>
    </row>
    <row r="1905" spans="5:10" x14ac:dyDescent="0.25">
      <c r="E1905" s="18" t="str">
        <f t="shared" si="135"/>
        <v/>
      </c>
      <c r="F1905" s="18" t="str">
        <f t="shared" si="136"/>
        <v/>
      </c>
      <c r="G1905" s="18" t="str">
        <f t="shared" si="137"/>
        <v/>
      </c>
      <c r="H1905" s="18" t="str">
        <f t="shared" si="138"/>
        <v/>
      </c>
      <c r="J1905" t="str">
        <f ca="1">IF(C1905="","",IF(A1905="","NO DATE",IF(NOT(ISNUMBER(A1905)),"DATE IS TEXT",IF(A1905&lt;&gt;INT(A1905),"DATE HAS TIME",IF(OR(A1905&lt;DATE(2026,9,16),A1905&gt;TODAY()),"DATE OUT OF RANGE",IF(ISNA(MATCH(B1905,{"SA-DAY","SA-NYT","SYS-DAY","SYS-NYT"},0)),"REFERENCE PROBLEM",IF(ISNA(MATCH(C1905,ItemName,0)),"ITEM NOT IN LIST",IF(OR(NOT(ISNUMBER(D1905)),D1905&lt;=0),"QTY PROBLEM","OK"))))))))</f>
        <v/>
      </c>
    </row>
    <row r="1906" spans="5:10" x14ac:dyDescent="0.25">
      <c r="E1906" s="18" t="str">
        <f t="shared" si="135"/>
        <v/>
      </c>
      <c r="F1906" s="18" t="str">
        <f t="shared" si="136"/>
        <v/>
      </c>
      <c r="G1906" s="18" t="str">
        <f t="shared" si="137"/>
        <v/>
      </c>
      <c r="H1906" s="18" t="str">
        <f t="shared" si="138"/>
        <v/>
      </c>
      <c r="J1906" t="str">
        <f ca="1">IF(C1906="","",IF(A1906="","NO DATE",IF(NOT(ISNUMBER(A1906)),"DATE IS TEXT",IF(A1906&lt;&gt;INT(A1906),"DATE HAS TIME",IF(OR(A1906&lt;DATE(2026,9,16),A1906&gt;TODAY()),"DATE OUT OF RANGE",IF(ISNA(MATCH(B1906,{"SA-DAY","SA-NYT","SYS-DAY","SYS-NYT"},0)),"REFERENCE PROBLEM",IF(ISNA(MATCH(C1906,ItemName,0)),"ITEM NOT IN LIST",IF(OR(NOT(ISNUMBER(D1906)),D1906&lt;=0),"QTY PROBLEM","OK"))))))))</f>
        <v/>
      </c>
    </row>
    <row r="1907" spans="5:10" x14ac:dyDescent="0.25">
      <c r="E1907" s="18" t="str">
        <f t="shared" si="135"/>
        <v/>
      </c>
      <c r="F1907" s="18" t="str">
        <f t="shared" si="136"/>
        <v/>
      </c>
      <c r="G1907" s="18" t="str">
        <f t="shared" si="137"/>
        <v/>
      </c>
      <c r="H1907" s="18" t="str">
        <f t="shared" si="138"/>
        <v/>
      </c>
      <c r="J1907" t="str">
        <f ca="1">IF(C1907="","",IF(A1907="","NO DATE",IF(NOT(ISNUMBER(A1907)),"DATE IS TEXT",IF(A1907&lt;&gt;INT(A1907),"DATE HAS TIME",IF(OR(A1907&lt;DATE(2026,9,16),A1907&gt;TODAY()),"DATE OUT OF RANGE",IF(ISNA(MATCH(B1907,{"SA-DAY","SA-NYT","SYS-DAY","SYS-NYT"},0)),"REFERENCE PROBLEM",IF(ISNA(MATCH(C1907,ItemName,0)),"ITEM NOT IN LIST",IF(OR(NOT(ISNUMBER(D1907)),D1907&lt;=0),"QTY PROBLEM","OK"))))))))</f>
        <v/>
      </c>
    </row>
    <row r="1908" spans="5:10" x14ac:dyDescent="0.25">
      <c r="E1908" s="18" t="str">
        <f t="shared" si="135"/>
        <v/>
      </c>
      <c r="F1908" s="18" t="str">
        <f t="shared" si="136"/>
        <v/>
      </c>
      <c r="G1908" s="18" t="str">
        <f t="shared" si="137"/>
        <v/>
      </c>
      <c r="H1908" s="18" t="str">
        <f t="shared" si="138"/>
        <v/>
      </c>
      <c r="J1908" t="str">
        <f ca="1">IF(C1908="","",IF(A1908="","NO DATE",IF(NOT(ISNUMBER(A1908)),"DATE IS TEXT",IF(A1908&lt;&gt;INT(A1908),"DATE HAS TIME",IF(OR(A1908&lt;DATE(2026,9,16),A1908&gt;TODAY()),"DATE OUT OF RANGE",IF(ISNA(MATCH(B1908,{"SA-DAY","SA-NYT","SYS-DAY","SYS-NYT"},0)),"REFERENCE PROBLEM",IF(ISNA(MATCH(C1908,ItemName,0)),"ITEM NOT IN LIST",IF(OR(NOT(ISNUMBER(D1908)),D1908&lt;=0),"QTY PROBLEM","OK"))))))))</f>
        <v/>
      </c>
    </row>
    <row r="1909" spans="5:10" x14ac:dyDescent="0.25">
      <c r="E1909" s="18" t="str">
        <f t="shared" si="135"/>
        <v/>
      </c>
      <c r="F1909" s="18" t="str">
        <f t="shared" si="136"/>
        <v/>
      </c>
      <c r="G1909" s="18" t="str">
        <f t="shared" si="137"/>
        <v/>
      </c>
      <c r="H1909" s="18" t="str">
        <f t="shared" si="138"/>
        <v/>
      </c>
      <c r="J1909" t="str">
        <f ca="1">IF(C1909="","",IF(A1909="","NO DATE",IF(NOT(ISNUMBER(A1909)),"DATE IS TEXT",IF(A1909&lt;&gt;INT(A1909),"DATE HAS TIME",IF(OR(A1909&lt;DATE(2026,9,16),A1909&gt;TODAY()),"DATE OUT OF RANGE",IF(ISNA(MATCH(B1909,{"SA-DAY","SA-NYT","SYS-DAY","SYS-NYT"},0)),"REFERENCE PROBLEM",IF(ISNA(MATCH(C1909,ItemName,0)),"ITEM NOT IN LIST",IF(OR(NOT(ISNUMBER(D1909)),D1909&lt;=0),"QTY PROBLEM","OK"))))))))</f>
        <v/>
      </c>
    </row>
    <row r="1910" spans="5:10" x14ac:dyDescent="0.25">
      <c r="E1910" s="18" t="str">
        <f t="shared" si="135"/>
        <v/>
      </c>
      <c r="F1910" s="18" t="str">
        <f t="shared" si="136"/>
        <v/>
      </c>
      <c r="G1910" s="18" t="str">
        <f t="shared" si="137"/>
        <v/>
      </c>
      <c r="H1910" s="18" t="str">
        <f t="shared" si="138"/>
        <v/>
      </c>
      <c r="J1910" t="str">
        <f ca="1">IF(C1910="","",IF(A1910="","NO DATE",IF(NOT(ISNUMBER(A1910)),"DATE IS TEXT",IF(A1910&lt;&gt;INT(A1910),"DATE HAS TIME",IF(OR(A1910&lt;DATE(2026,9,16),A1910&gt;TODAY()),"DATE OUT OF RANGE",IF(ISNA(MATCH(B1910,{"SA-DAY","SA-NYT","SYS-DAY","SYS-NYT"},0)),"REFERENCE PROBLEM",IF(ISNA(MATCH(C1910,ItemName,0)),"ITEM NOT IN LIST",IF(OR(NOT(ISNUMBER(D1910)),D1910&lt;=0),"QTY PROBLEM","OK"))))))))</f>
        <v/>
      </c>
    </row>
    <row r="1911" spans="5:10" x14ac:dyDescent="0.25">
      <c r="E1911" s="18" t="str">
        <f t="shared" si="135"/>
        <v/>
      </c>
      <c r="F1911" s="18" t="str">
        <f t="shared" si="136"/>
        <v/>
      </c>
      <c r="G1911" s="18" t="str">
        <f t="shared" si="137"/>
        <v/>
      </c>
      <c r="H1911" s="18" t="str">
        <f t="shared" si="138"/>
        <v/>
      </c>
      <c r="J1911" t="str">
        <f ca="1">IF(C1911="","",IF(A1911="","NO DATE",IF(NOT(ISNUMBER(A1911)),"DATE IS TEXT",IF(A1911&lt;&gt;INT(A1911),"DATE HAS TIME",IF(OR(A1911&lt;DATE(2026,9,16),A1911&gt;TODAY()),"DATE OUT OF RANGE",IF(ISNA(MATCH(B1911,{"SA-DAY","SA-NYT","SYS-DAY","SYS-NYT"},0)),"REFERENCE PROBLEM",IF(ISNA(MATCH(C1911,ItemName,0)),"ITEM NOT IN LIST",IF(OR(NOT(ISNUMBER(D1911)),D1911&lt;=0),"QTY PROBLEM","OK"))))))))</f>
        <v/>
      </c>
    </row>
    <row r="1912" spans="5:10" x14ac:dyDescent="0.25">
      <c r="E1912" s="18" t="str">
        <f t="shared" si="135"/>
        <v/>
      </c>
      <c r="F1912" s="18" t="str">
        <f t="shared" si="136"/>
        <v/>
      </c>
      <c r="G1912" s="18" t="str">
        <f t="shared" si="137"/>
        <v/>
      </c>
      <c r="H1912" s="18" t="str">
        <f t="shared" si="138"/>
        <v/>
      </c>
      <c r="J1912" t="str">
        <f ca="1">IF(C1912="","",IF(A1912="","NO DATE",IF(NOT(ISNUMBER(A1912)),"DATE IS TEXT",IF(A1912&lt;&gt;INT(A1912),"DATE HAS TIME",IF(OR(A1912&lt;DATE(2026,9,16),A1912&gt;TODAY()),"DATE OUT OF RANGE",IF(ISNA(MATCH(B1912,{"SA-DAY","SA-NYT","SYS-DAY","SYS-NYT"},0)),"REFERENCE PROBLEM",IF(ISNA(MATCH(C1912,ItemName,0)),"ITEM NOT IN LIST",IF(OR(NOT(ISNUMBER(D1912)),D1912&lt;=0),"QTY PROBLEM","OK"))))))))</f>
        <v/>
      </c>
    </row>
    <row r="1913" spans="5:10" x14ac:dyDescent="0.25">
      <c r="E1913" s="18" t="str">
        <f t="shared" si="135"/>
        <v/>
      </c>
      <c r="F1913" s="18" t="str">
        <f t="shared" si="136"/>
        <v/>
      </c>
      <c r="G1913" s="18" t="str">
        <f t="shared" si="137"/>
        <v/>
      </c>
      <c r="H1913" s="18" t="str">
        <f t="shared" si="138"/>
        <v/>
      </c>
      <c r="J1913" t="str">
        <f ca="1">IF(C1913="","",IF(A1913="","NO DATE",IF(NOT(ISNUMBER(A1913)),"DATE IS TEXT",IF(A1913&lt;&gt;INT(A1913),"DATE HAS TIME",IF(OR(A1913&lt;DATE(2026,9,16),A1913&gt;TODAY()),"DATE OUT OF RANGE",IF(ISNA(MATCH(B1913,{"SA-DAY","SA-NYT","SYS-DAY","SYS-NYT"},0)),"REFERENCE PROBLEM",IF(ISNA(MATCH(C1913,ItemName,0)),"ITEM NOT IN LIST",IF(OR(NOT(ISNUMBER(D1913)),D1913&lt;=0),"QTY PROBLEM","OK"))))))))</f>
        <v/>
      </c>
    </row>
    <row r="1914" spans="5:10" x14ac:dyDescent="0.25">
      <c r="E1914" s="18" t="str">
        <f t="shared" si="135"/>
        <v/>
      </c>
      <c r="F1914" s="18" t="str">
        <f t="shared" si="136"/>
        <v/>
      </c>
      <c r="G1914" s="18" t="str">
        <f t="shared" si="137"/>
        <v/>
      </c>
      <c r="H1914" s="18" t="str">
        <f t="shared" si="138"/>
        <v/>
      </c>
      <c r="J1914" t="str">
        <f ca="1">IF(C1914="","",IF(A1914="","NO DATE",IF(NOT(ISNUMBER(A1914)),"DATE IS TEXT",IF(A1914&lt;&gt;INT(A1914),"DATE HAS TIME",IF(OR(A1914&lt;DATE(2026,9,16),A1914&gt;TODAY()),"DATE OUT OF RANGE",IF(ISNA(MATCH(B1914,{"SA-DAY","SA-NYT","SYS-DAY","SYS-NYT"},0)),"REFERENCE PROBLEM",IF(ISNA(MATCH(C1914,ItemName,0)),"ITEM NOT IN LIST",IF(OR(NOT(ISNUMBER(D1914)),D1914&lt;=0),"QTY PROBLEM","OK"))))))))</f>
        <v/>
      </c>
    </row>
    <row r="1915" spans="5:10" x14ac:dyDescent="0.25">
      <c r="E1915" s="18" t="str">
        <f t="shared" si="135"/>
        <v/>
      </c>
      <c r="F1915" s="18" t="str">
        <f t="shared" si="136"/>
        <v/>
      </c>
      <c r="G1915" s="18" t="str">
        <f t="shared" si="137"/>
        <v/>
      </c>
      <c r="H1915" s="18" t="str">
        <f t="shared" si="138"/>
        <v/>
      </c>
      <c r="J1915" t="str">
        <f ca="1">IF(C1915="","",IF(A1915="","NO DATE",IF(NOT(ISNUMBER(A1915)),"DATE IS TEXT",IF(A1915&lt;&gt;INT(A1915),"DATE HAS TIME",IF(OR(A1915&lt;DATE(2026,9,16),A1915&gt;TODAY()),"DATE OUT OF RANGE",IF(ISNA(MATCH(B1915,{"SA-DAY","SA-NYT","SYS-DAY","SYS-NYT"},0)),"REFERENCE PROBLEM",IF(ISNA(MATCH(C1915,ItemName,0)),"ITEM NOT IN LIST",IF(OR(NOT(ISNUMBER(D1915)),D1915&lt;=0),"QTY PROBLEM","OK"))))))))</f>
        <v/>
      </c>
    </row>
    <row r="1916" spans="5:10" x14ac:dyDescent="0.25">
      <c r="E1916" s="18" t="str">
        <f t="shared" si="135"/>
        <v/>
      </c>
      <c r="F1916" s="18" t="str">
        <f t="shared" si="136"/>
        <v/>
      </c>
      <c r="G1916" s="18" t="str">
        <f t="shared" si="137"/>
        <v/>
      </c>
      <c r="H1916" s="18" t="str">
        <f t="shared" si="138"/>
        <v/>
      </c>
      <c r="J1916" t="str">
        <f ca="1">IF(C1916="","",IF(A1916="","NO DATE",IF(NOT(ISNUMBER(A1916)),"DATE IS TEXT",IF(A1916&lt;&gt;INT(A1916),"DATE HAS TIME",IF(OR(A1916&lt;DATE(2026,9,16),A1916&gt;TODAY()),"DATE OUT OF RANGE",IF(ISNA(MATCH(B1916,{"SA-DAY","SA-NYT","SYS-DAY","SYS-NYT"},0)),"REFERENCE PROBLEM",IF(ISNA(MATCH(C1916,ItemName,0)),"ITEM NOT IN LIST",IF(OR(NOT(ISNUMBER(D1916)),D1916&lt;=0),"QTY PROBLEM","OK"))))))))</f>
        <v/>
      </c>
    </row>
    <row r="1917" spans="5:10" x14ac:dyDescent="0.25">
      <c r="E1917" s="18" t="str">
        <f t="shared" si="135"/>
        <v/>
      </c>
      <c r="F1917" s="18" t="str">
        <f t="shared" si="136"/>
        <v/>
      </c>
      <c r="G1917" s="18" t="str">
        <f t="shared" si="137"/>
        <v/>
      </c>
      <c r="H1917" s="18" t="str">
        <f t="shared" si="138"/>
        <v/>
      </c>
      <c r="J1917" t="str">
        <f ca="1">IF(C1917="","",IF(A1917="","NO DATE",IF(NOT(ISNUMBER(A1917)),"DATE IS TEXT",IF(A1917&lt;&gt;INT(A1917),"DATE HAS TIME",IF(OR(A1917&lt;DATE(2026,9,16),A1917&gt;TODAY()),"DATE OUT OF RANGE",IF(ISNA(MATCH(B1917,{"SA-DAY","SA-NYT","SYS-DAY","SYS-NYT"},0)),"REFERENCE PROBLEM",IF(ISNA(MATCH(C1917,ItemName,0)),"ITEM NOT IN LIST",IF(OR(NOT(ISNUMBER(D1917)),D1917&lt;=0),"QTY PROBLEM","OK"))))))))</f>
        <v/>
      </c>
    </row>
    <row r="1918" spans="5:10" x14ac:dyDescent="0.25">
      <c r="E1918" s="18" t="str">
        <f t="shared" si="135"/>
        <v/>
      </c>
      <c r="F1918" s="18" t="str">
        <f t="shared" si="136"/>
        <v/>
      </c>
      <c r="G1918" s="18" t="str">
        <f t="shared" si="137"/>
        <v/>
      </c>
      <c r="H1918" s="18" t="str">
        <f t="shared" si="138"/>
        <v/>
      </c>
      <c r="J1918" t="str">
        <f ca="1">IF(C1918="","",IF(A1918="","NO DATE",IF(NOT(ISNUMBER(A1918)),"DATE IS TEXT",IF(A1918&lt;&gt;INT(A1918),"DATE HAS TIME",IF(OR(A1918&lt;DATE(2026,9,16),A1918&gt;TODAY()),"DATE OUT OF RANGE",IF(ISNA(MATCH(B1918,{"SA-DAY","SA-NYT","SYS-DAY","SYS-NYT"},0)),"REFERENCE PROBLEM",IF(ISNA(MATCH(C1918,ItemName,0)),"ITEM NOT IN LIST",IF(OR(NOT(ISNUMBER(D1918)),D1918&lt;=0),"QTY PROBLEM","OK"))))))))</f>
        <v/>
      </c>
    </row>
    <row r="1919" spans="5:10" x14ac:dyDescent="0.25">
      <c r="E1919" s="18" t="str">
        <f t="shared" si="135"/>
        <v/>
      </c>
      <c r="F1919" s="18" t="str">
        <f t="shared" si="136"/>
        <v/>
      </c>
      <c r="G1919" s="18" t="str">
        <f t="shared" si="137"/>
        <v/>
      </c>
      <c r="H1919" s="18" t="str">
        <f t="shared" si="138"/>
        <v/>
      </c>
      <c r="J1919" t="str">
        <f ca="1">IF(C1919="","",IF(A1919="","NO DATE",IF(NOT(ISNUMBER(A1919)),"DATE IS TEXT",IF(A1919&lt;&gt;INT(A1919),"DATE HAS TIME",IF(OR(A1919&lt;DATE(2026,9,16),A1919&gt;TODAY()),"DATE OUT OF RANGE",IF(ISNA(MATCH(B1919,{"SA-DAY","SA-NYT","SYS-DAY","SYS-NYT"},0)),"REFERENCE PROBLEM",IF(ISNA(MATCH(C1919,ItemName,0)),"ITEM NOT IN LIST",IF(OR(NOT(ISNUMBER(D1919)),D1919&lt;=0),"QTY PROBLEM","OK"))))))))</f>
        <v/>
      </c>
    </row>
    <row r="1920" spans="5:10" x14ac:dyDescent="0.25">
      <c r="E1920" s="18" t="str">
        <f t="shared" si="135"/>
        <v/>
      </c>
      <c r="F1920" s="18" t="str">
        <f t="shared" si="136"/>
        <v/>
      </c>
      <c r="G1920" s="18" t="str">
        <f t="shared" si="137"/>
        <v/>
      </c>
      <c r="H1920" s="18" t="str">
        <f t="shared" si="138"/>
        <v/>
      </c>
      <c r="J1920" t="str">
        <f ca="1">IF(C1920="","",IF(A1920="","NO DATE",IF(NOT(ISNUMBER(A1920)),"DATE IS TEXT",IF(A1920&lt;&gt;INT(A1920),"DATE HAS TIME",IF(OR(A1920&lt;DATE(2026,9,16),A1920&gt;TODAY()),"DATE OUT OF RANGE",IF(ISNA(MATCH(B1920,{"SA-DAY","SA-NYT","SYS-DAY","SYS-NYT"},0)),"REFERENCE PROBLEM",IF(ISNA(MATCH(C1920,ItemName,0)),"ITEM NOT IN LIST",IF(OR(NOT(ISNUMBER(D1920)),D1920&lt;=0),"QTY PROBLEM","OK"))))))))</f>
        <v/>
      </c>
    </row>
    <row r="1921" spans="5:10" x14ac:dyDescent="0.25">
      <c r="E1921" s="18" t="str">
        <f t="shared" si="135"/>
        <v/>
      </c>
      <c r="F1921" s="18" t="str">
        <f t="shared" si="136"/>
        <v/>
      </c>
      <c r="G1921" s="18" t="str">
        <f t="shared" si="137"/>
        <v/>
      </c>
      <c r="H1921" s="18" t="str">
        <f t="shared" si="138"/>
        <v/>
      </c>
      <c r="J1921" t="str">
        <f ca="1">IF(C1921="","",IF(A1921="","NO DATE",IF(NOT(ISNUMBER(A1921)),"DATE IS TEXT",IF(A1921&lt;&gt;INT(A1921),"DATE HAS TIME",IF(OR(A1921&lt;DATE(2026,9,16),A1921&gt;TODAY()),"DATE OUT OF RANGE",IF(ISNA(MATCH(B1921,{"SA-DAY","SA-NYT","SYS-DAY","SYS-NYT"},0)),"REFERENCE PROBLEM",IF(ISNA(MATCH(C1921,ItemName,0)),"ITEM NOT IN LIST",IF(OR(NOT(ISNUMBER(D1921)),D1921&lt;=0),"QTY PROBLEM","OK"))))))))</f>
        <v/>
      </c>
    </row>
    <row r="1922" spans="5:10" x14ac:dyDescent="0.25">
      <c r="E1922" s="18" t="str">
        <f t="shared" si="135"/>
        <v/>
      </c>
      <c r="F1922" s="18" t="str">
        <f t="shared" si="136"/>
        <v/>
      </c>
      <c r="G1922" s="18" t="str">
        <f t="shared" si="137"/>
        <v/>
      </c>
      <c r="H1922" s="18" t="str">
        <f t="shared" si="138"/>
        <v/>
      </c>
      <c r="J1922" t="str">
        <f ca="1">IF(C1922="","",IF(A1922="","NO DATE",IF(NOT(ISNUMBER(A1922)),"DATE IS TEXT",IF(A1922&lt;&gt;INT(A1922),"DATE HAS TIME",IF(OR(A1922&lt;DATE(2026,9,16),A1922&gt;TODAY()),"DATE OUT OF RANGE",IF(ISNA(MATCH(B1922,{"SA-DAY","SA-NYT","SYS-DAY","SYS-NYT"},0)),"REFERENCE PROBLEM",IF(ISNA(MATCH(C1922,ItemName,0)),"ITEM NOT IN LIST",IF(OR(NOT(ISNUMBER(D1922)),D1922&lt;=0),"QTY PROBLEM","OK"))))))))</f>
        <v/>
      </c>
    </row>
    <row r="1923" spans="5:10" x14ac:dyDescent="0.25">
      <c r="E1923" s="18" t="str">
        <f t="shared" si="135"/>
        <v/>
      </c>
      <c r="F1923" s="18" t="str">
        <f t="shared" si="136"/>
        <v/>
      </c>
      <c r="G1923" s="18" t="str">
        <f t="shared" si="137"/>
        <v/>
      </c>
      <c r="H1923" s="18" t="str">
        <f t="shared" si="138"/>
        <v/>
      </c>
      <c r="J1923" t="str">
        <f ca="1">IF(C1923="","",IF(A1923="","NO DATE",IF(NOT(ISNUMBER(A1923)),"DATE IS TEXT",IF(A1923&lt;&gt;INT(A1923),"DATE HAS TIME",IF(OR(A1923&lt;DATE(2026,9,16),A1923&gt;TODAY()),"DATE OUT OF RANGE",IF(ISNA(MATCH(B1923,{"SA-DAY","SA-NYT","SYS-DAY","SYS-NYT"},0)),"REFERENCE PROBLEM",IF(ISNA(MATCH(C1923,ItemName,0)),"ITEM NOT IN LIST",IF(OR(NOT(ISNUMBER(D1923)),D1923&lt;=0),"QTY PROBLEM","OK"))))))))</f>
        <v/>
      </c>
    </row>
    <row r="1924" spans="5:10" x14ac:dyDescent="0.25">
      <c r="E1924" s="18" t="str">
        <f t="shared" si="135"/>
        <v/>
      </c>
      <c r="F1924" s="18" t="str">
        <f t="shared" si="136"/>
        <v/>
      </c>
      <c r="G1924" s="18" t="str">
        <f t="shared" si="137"/>
        <v/>
      </c>
      <c r="H1924" s="18" t="str">
        <f t="shared" si="138"/>
        <v/>
      </c>
      <c r="J1924" t="str">
        <f ca="1">IF(C1924="","",IF(A1924="","NO DATE",IF(NOT(ISNUMBER(A1924)),"DATE IS TEXT",IF(A1924&lt;&gt;INT(A1924),"DATE HAS TIME",IF(OR(A1924&lt;DATE(2026,9,16),A1924&gt;TODAY()),"DATE OUT OF RANGE",IF(ISNA(MATCH(B1924,{"SA-DAY","SA-NYT","SYS-DAY","SYS-NYT"},0)),"REFERENCE PROBLEM",IF(ISNA(MATCH(C1924,ItemName,0)),"ITEM NOT IN LIST",IF(OR(NOT(ISNUMBER(D1924)),D1924&lt;=0),"QTY PROBLEM","OK"))))))))</f>
        <v/>
      </c>
    </row>
    <row r="1925" spans="5:10" x14ac:dyDescent="0.25">
      <c r="E1925" s="18" t="str">
        <f t="shared" si="135"/>
        <v/>
      </c>
      <c r="F1925" s="18" t="str">
        <f t="shared" si="136"/>
        <v/>
      </c>
      <c r="G1925" s="18" t="str">
        <f t="shared" si="137"/>
        <v/>
      </c>
      <c r="H1925" s="18" t="str">
        <f t="shared" si="138"/>
        <v/>
      </c>
      <c r="J1925" t="str">
        <f ca="1">IF(C1925="","",IF(A1925="","NO DATE",IF(NOT(ISNUMBER(A1925)),"DATE IS TEXT",IF(A1925&lt;&gt;INT(A1925),"DATE HAS TIME",IF(OR(A1925&lt;DATE(2026,9,16),A1925&gt;TODAY()),"DATE OUT OF RANGE",IF(ISNA(MATCH(B1925,{"SA-DAY","SA-NYT","SYS-DAY","SYS-NYT"},0)),"REFERENCE PROBLEM",IF(ISNA(MATCH(C1925,ItemName,0)),"ITEM NOT IN LIST",IF(OR(NOT(ISNUMBER(D1925)),D1925&lt;=0),"QTY PROBLEM","OK"))))))))</f>
        <v/>
      </c>
    </row>
    <row r="1926" spans="5:10" x14ac:dyDescent="0.25">
      <c r="E1926" s="18" t="str">
        <f t="shared" ref="E1926:E1989" si="139">IF($C1926="","",IFERROR(INDEX(ItemPriceCol,MATCH($C1926,ItemName,0)),""))</f>
        <v/>
      </c>
      <c r="F1926" s="18" t="str">
        <f t="shared" ref="F1926:F1989" si="140">IF(OR($D1926="",$E1926=""),"",$D1926*$E1926)</f>
        <v/>
      </c>
      <c r="G1926" s="18" t="str">
        <f t="shared" ref="G1926:G1989" si="141">IF($C1926="","",IFERROR(INDEX(ItemCostCol,MATCH($C1926,ItemName,0)),""))</f>
        <v/>
      </c>
      <c r="H1926" s="18" t="str">
        <f t="shared" ref="H1926:H1989" si="142">IF(OR($F1926="",$G1926=""),"",$F1926-$D1926*$G1926)</f>
        <v/>
      </c>
      <c r="J1926" t="str">
        <f ca="1">IF(C1926="","",IF(A1926="","NO DATE",IF(NOT(ISNUMBER(A1926)),"DATE IS TEXT",IF(A1926&lt;&gt;INT(A1926),"DATE HAS TIME",IF(OR(A1926&lt;DATE(2026,9,16),A1926&gt;TODAY()),"DATE OUT OF RANGE",IF(ISNA(MATCH(B1926,{"SA-DAY","SA-NYT","SYS-DAY","SYS-NYT"},0)),"REFERENCE PROBLEM",IF(ISNA(MATCH(C1926,ItemName,0)),"ITEM NOT IN LIST",IF(OR(NOT(ISNUMBER(D1926)),D1926&lt;=0),"QTY PROBLEM","OK"))))))))</f>
        <v/>
      </c>
    </row>
    <row r="1927" spans="5:10" x14ac:dyDescent="0.25">
      <c r="E1927" s="18" t="str">
        <f t="shared" si="139"/>
        <v/>
      </c>
      <c r="F1927" s="18" t="str">
        <f t="shared" si="140"/>
        <v/>
      </c>
      <c r="G1927" s="18" t="str">
        <f t="shared" si="141"/>
        <v/>
      </c>
      <c r="H1927" s="18" t="str">
        <f t="shared" si="142"/>
        <v/>
      </c>
      <c r="J1927" t="str">
        <f ca="1">IF(C1927="","",IF(A1927="","NO DATE",IF(NOT(ISNUMBER(A1927)),"DATE IS TEXT",IF(A1927&lt;&gt;INT(A1927),"DATE HAS TIME",IF(OR(A1927&lt;DATE(2026,9,16),A1927&gt;TODAY()),"DATE OUT OF RANGE",IF(ISNA(MATCH(B1927,{"SA-DAY","SA-NYT","SYS-DAY","SYS-NYT"},0)),"REFERENCE PROBLEM",IF(ISNA(MATCH(C1927,ItemName,0)),"ITEM NOT IN LIST",IF(OR(NOT(ISNUMBER(D1927)),D1927&lt;=0),"QTY PROBLEM","OK"))))))))</f>
        <v/>
      </c>
    </row>
    <row r="1928" spans="5:10" x14ac:dyDescent="0.25">
      <c r="E1928" s="18" t="str">
        <f t="shared" si="139"/>
        <v/>
      </c>
      <c r="F1928" s="18" t="str">
        <f t="shared" si="140"/>
        <v/>
      </c>
      <c r="G1928" s="18" t="str">
        <f t="shared" si="141"/>
        <v/>
      </c>
      <c r="H1928" s="18" t="str">
        <f t="shared" si="142"/>
        <v/>
      </c>
      <c r="J1928" t="str">
        <f ca="1">IF(C1928="","",IF(A1928="","NO DATE",IF(NOT(ISNUMBER(A1928)),"DATE IS TEXT",IF(A1928&lt;&gt;INT(A1928),"DATE HAS TIME",IF(OR(A1928&lt;DATE(2026,9,16),A1928&gt;TODAY()),"DATE OUT OF RANGE",IF(ISNA(MATCH(B1928,{"SA-DAY","SA-NYT","SYS-DAY","SYS-NYT"},0)),"REFERENCE PROBLEM",IF(ISNA(MATCH(C1928,ItemName,0)),"ITEM NOT IN LIST",IF(OR(NOT(ISNUMBER(D1928)),D1928&lt;=0),"QTY PROBLEM","OK"))))))))</f>
        <v/>
      </c>
    </row>
    <row r="1929" spans="5:10" x14ac:dyDescent="0.25">
      <c r="E1929" s="18" t="str">
        <f t="shared" si="139"/>
        <v/>
      </c>
      <c r="F1929" s="18" t="str">
        <f t="shared" si="140"/>
        <v/>
      </c>
      <c r="G1929" s="18" t="str">
        <f t="shared" si="141"/>
        <v/>
      </c>
      <c r="H1929" s="18" t="str">
        <f t="shared" si="142"/>
        <v/>
      </c>
      <c r="J1929" t="str">
        <f ca="1">IF(C1929="","",IF(A1929="","NO DATE",IF(NOT(ISNUMBER(A1929)),"DATE IS TEXT",IF(A1929&lt;&gt;INT(A1929),"DATE HAS TIME",IF(OR(A1929&lt;DATE(2026,9,16),A1929&gt;TODAY()),"DATE OUT OF RANGE",IF(ISNA(MATCH(B1929,{"SA-DAY","SA-NYT","SYS-DAY","SYS-NYT"},0)),"REFERENCE PROBLEM",IF(ISNA(MATCH(C1929,ItemName,0)),"ITEM NOT IN LIST",IF(OR(NOT(ISNUMBER(D1929)),D1929&lt;=0),"QTY PROBLEM","OK"))))))))</f>
        <v/>
      </c>
    </row>
    <row r="1930" spans="5:10" x14ac:dyDescent="0.25">
      <c r="E1930" s="18" t="str">
        <f t="shared" si="139"/>
        <v/>
      </c>
      <c r="F1930" s="18" t="str">
        <f t="shared" si="140"/>
        <v/>
      </c>
      <c r="G1930" s="18" t="str">
        <f t="shared" si="141"/>
        <v/>
      </c>
      <c r="H1930" s="18" t="str">
        <f t="shared" si="142"/>
        <v/>
      </c>
      <c r="J1930" t="str">
        <f ca="1">IF(C1930="","",IF(A1930="","NO DATE",IF(NOT(ISNUMBER(A1930)),"DATE IS TEXT",IF(A1930&lt;&gt;INT(A1930),"DATE HAS TIME",IF(OR(A1930&lt;DATE(2026,9,16),A1930&gt;TODAY()),"DATE OUT OF RANGE",IF(ISNA(MATCH(B1930,{"SA-DAY","SA-NYT","SYS-DAY","SYS-NYT"},0)),"REFERENCE PROBLEM",IF(ISNA(MATCH(C1930,ItemName,0)),"ITEM NOT IN LIST",IF(OR(NOT(ISNUMBER(D1930)),D1930&lt;=0),"QTY PROBLEM","OK"))))))))</f>
        <v/>
      </c>
    </row>
    <row r="1931" spans="5:10" x14ac:dyDescent="0.25">
      <c r="E1931" s="18" t="str">
        <f t="shared" si="139"/>
        <v/>
      </c>
      <c r="F1931" s="18" t="str">
        <f t="shared" si="140"/>
        <v/>
      </c>
      <c r="G1931" s="18" t="str">
        <f t="shared" si="141"/>
        <v/>
      </c>
      <c r="H1931" s="18" t="str">
        <f t="shared" si="142"/>
        <v/>
      </c>
      <c r="J1931" t="str">
        <f ca="1">IF(C1931="","",IF(A1931="","NO DATE",IF(NOT(ISNUMBER(A1931)),"DATE IS TEXT",IF(A1931&lt;&gt;INT(A1931),"DATE HAS TIME",IF(OR(A1931&lt;DATE(2026,9,16),A1931&gt;TODAY()),"DATE OUT OF RANGE",IF(ISNA(MATCH(B1931,{"SA-DAY","SA-NYT","SYS-DAY","SYS-NYT"},0)),"REFERENCE PROBLEM",IF(ISNA(MATCH(C1931,ItemName,0)),"ITEM NOT IN LIST",IF(OR(NOT(ISNUMBER(D1931)),D1931&lt;=0),"QTY PROBLEM","OK"))))))))</f>
        <v/>
      </c>
    </row>
    <row r="1932" spans="5:10" x14ac:dyDescent="0.25">
      <c r="E1932" s="18" t="str">
        <f t="shared" si="139"/>
        <v/>
      </c>
      <c r="F1932" s="18" t="str">
        <f t="shared" si="140"/>
        <v/>
      </c>
      <c r="G1932" s="18" t="str">
        <f t="shared" si="141"/>
        <v/>
      </c>
      <c r="H1932" s="18" t="str">
        <f t="shared" si="142"/>
        <v/>
      </c>
      <c r="J1932" t="str">
        <f ca="1">IF(C1932="","",IF(A1932="","NO DATE",IF(NOT(ISNUMBER(A1932)),"DATE IS TEXT",IF(A1932&lt;&gt;INT(A1932),"DATE HAS TIME",IF(OR(A1932&lt;DATE(2026,9,16),A1932&gt;TODAY()),"DATE OUT OF RANGE",IF(ISNA(MATCH(B1932,{"SA-DAY","SA-NYT","SYS-DAY","SYS-NYT"},0)),"REFERENCE PROBLEM",IF(ISNA(MATCH(C1932,ItemName,0)),"ITEM NOT IN LIST",IF(OR(NOT(ISNUMBER(D1932)),D1932&lt;=0),"QTY PROBLEM","OK"))))))))</f>
        <v/>
      </c>
    </row>
    <row r="1933" spans="5:10" x14ac:dyDescent="0.25">
      <c r="E1933" s="18" t="str">
        <f t="shared" si="139"/>
        <v/>
      </c>
      <c r="F1933" s="18" t="str">
        <f t="shared" si="140"/>
        <v/>
      </c>
      <c r="G1933" s="18" t="str">
        <f t="shared" si="141"/>
        <v/>
      </c>
      <c r="H1933" s="18" t="str">
        <f t="shared" si="142"/>
        <v/>
      </c>
      <c r="J1933" t="str">
        <f ca="1">IF(C1933="","",IF(A1933="","NO DATE",IF(NOT(ISNUMBER(A1933)),"DATE IS TEXT",IF(A1933&lt;&gt;INT(A1933),"DATE HAS TIME",IF(OR(A1933&lt;DATE(2026,9,16),A1933&gt;TODAY()),"DATE OUT OF RANGE",IF(ISNA(MATCH(B1933,{"SA-DAY","SA-NYT","SYS-DAY","SYS-NYT"},0)),"REFERENCE PROBLEM",IF(ISNA(MATCH(C1933,ItemName,0)),"ITEM NOT IN LIST",IF(OR(NOT(ISNUMBER(D1933)),D1933&lt;=0),"QTY PROBLEM","OK"))))))))</f>
        <v/>
      </c>
    </row>
    <row r="1934" spans="5:10" x14ac:dyDescent="0.25">
      <c r="E1934" s="18" t="str">
        <f t="shared" si="139"/>
        <v/>
      </c>
      <c r="F1934" s="18" t="str">
        <f t="shared" si="140"/>
        <v/>
      </c>
      <c r="G1934" s="18" t="str">
        <f t="shared" si="141"/>
        <v/>
      </c>
      <c r="H1934" s="18" t="str">
        <f t="shared" si="142"/>
        <v/>
      </c>
      <c r="J1934" t="str">
        <f ca="1">IF(C1934="","",IF(A1934="","NO DATE",IF(NOT(ISNUMBER(A1934)),"DATE IS TEXT",IF(A1934&lt;&gt;INT(A1934),"DATE HAS TIME",IF(OR(A1934&lt;DATE(2026,9,16),A1934&gt;TODAY()),"DATE OUT OF RANGE",IF(ISNA(MATCH(B1934,{"SA-DAY","SA-NYT","SYS-DAY","SYS-NYT"},0)),"REFERENCE PROBLEM",IF(ISNA(MATCH(C1934,ItemName,0)),"ITEM NOT IN LIST",IF(OR(NOT(ISNUMBER(D1934)),D1934&lt;=0),"QTY PROBLEM","OK"))))))))</f>
        <v/>
      </c>
    </row>
    <row r="1935" spans="5:10" x14ac:dyDescent="0.25">
      <c r="E1935" s="18" t="str">
        <f t="shared" si="139"/>
        <v/>
      </c>
      <c r="F1935" s="18" t="str">
        <f t="shared" si="140"/>
        <v/>
      </c>
      <c r="G1935" s="18" t="str">
        <f t="shared" si="141"/>
        <v/>
      </c>
      <c r="H1935" s="18" t="str">
        <f t="shared" si="142"/>
        <v/>
      </c>
      <c r="J1935" t="str">
        <f ca="1">IF(C1935="","",IF(A1935="","NO DATE",IF(NOT(ISNUMBER(A1935)),"DATE IS TEXT",IF(A1935&lt;&gt;INT(A1935),"DATE HAS TIME",IF(OR(A1935&lt;DATE(2026,9,16),A1935&gt;TODAY()),"DATE OUT OF RANGE",IF(ISNA(MATCH(B1935,{"SA-DAY","SA-NYT","SYS-DAY","SYS-NYT"},0)),"REFERENCE PROBLEM",IF(ISNA(MATCH(C1935,ItemName,0)),"ITEM NOT IN LIST",IF(OR(NOT(ISNUMBER(D1935)),D1935&lt;=0),"QTY PROBLEM","OK"))))))))</f>
        <v/>
      </c>
    </row>
    <row r="1936" spans="5:10" x14ac:dyDescent="0.25">
      <c r="E1936" s="18" t="str">
        <f t="shared" si="139"/>
        <v/>
      </c>
      <c r="F1936" s="18" t="str">
        <f t="shared" si="140"/>
        <v/>
      </c>
      <c r="G1936" s="18" t="str">
        <f t="shared" si="141"/>
        <v/>
      </c>
      <c r="H1936" s="18" t="str">
        <f t="shared" si="142"/>
        <v/>
      </c>
      <c r="J1936" t="str">
        <f ca="1">IF(C1936="","",IF(A1936="","NO DATE",IF(NOT(ISNUMBER(A1936)),"DATE IS TEXT",IF(A1936&lt;&gt;INT(A1936),"DATE HAS TIME",IF(OR(A1936&lt;DATE(2026,9,16),A1936&gt;TODAY()),"DATE OUT OF RANGE",IF(ISNA(MATCH(B1936,{"SA-DAY","SA-NYT","SYS-DAY","SYS-NYT"},0)),"REFERENCE PROBLEM",IF(ISNA(MATCH(C1936,ItemName,0)),"ITEM NOT IN LIST",IF(OR(NOT(ISNUMBER(D1936)),D1936&lt;=0),"QTY PROBLEM","OK"))))))))</f>
        <v/>
      </c>
    </row>
    <row r="1937" spans="5:10" x14ac:dyDescent="0.25">
      <c r="E1937" s="18" t="str">
        <f t="shared" si="139"/>
        <v/>
      </c>
      <c r="F1937" s="18" t="str">
        <f t="shared" si="140"/>
        <v/>
      </c>
      <c r="G1937" s="18" t="str">
        <f t="shared" si="141"/>
        <v/>
      </c>
      <c r="H1937" s="18" t="str">
        <f t="shared" si="142"/>
        <v/>
      </c>
      <c r="J1937" t="str">
        <f ca="1">IF(C1937="","",IF(A1937="","NO DATE",IF(NOT(ISNUMBER(A1937)),"DATE IS TEXT",IF(A1937&lt;&gt;INT(A1937),"DATE HAS TIME",IF(OR(A1937&lt;DATE(2026,9,16),A1937&gt;TODAY()),"DATE OUT OF RANGE",IF(ISNA(MATCH(B1937,{"SA-DAY","SA-NYT","SYS-DAY","SYS-NYT"},0)),"REFERENCE PROBLEM",IF(ISNA(MATCH(C1937,ItemName,0)),"ITEM NOT IN LIST",IF(OR(NOT(ISNUMBER(D1937)),D1937&lt;=0),"QTY PROBLEM","OK"))))))))</f>
        <v/>
      </c>
    </row>
    <row r="1938" spans="5:10" x14ac:dyDescent="0.25">
      <c r="E1938" s="18" t="str">
        <f t="shared" si="139"/>
        <v/>
      </c>
      <c r="F1938" s="18" t="str">
        <f t="shared" si="140"/>
        <v/>
      </c>
      <c r="G1938" s="18" t="str">
        <f t="shared" si="141"/>
        <v/>
      </c>
      <c r="H1938" s="18" t="str">
        <f t="shared" si="142"/>
        <v/>
      </c>
      <c r="J1938" t="str">
        <f ca="1">IF(C1938="","",IF(A1938="","NO DATE",IF(NOT(ISNUMBER(A1938)),"DATE IS TEXT",IF(A1938&lt;&gt;INT(A1938),"DATE HAS TIME",IF(OR(A1938&lt;DATE(2026,9,16),A1938&gt;TODAY()),"DATE OUT OF RANGE",IF(ISNA(MATCH(B1938,{"SA-DAY","SA-NYT","SYS-DAY","SYS-NYT"},0)),"REFERENCE PROBLEM",IF(ISNA(MATCH(C1938,ItemName,0)),"ITEM NOT IN LIST",IF(OR(NOT(ISNUMBER(D1938)),D1938&lt;=0),"QTY PROBLEM","OK"))))))))</f>
        <v/>
      </c>
    </row>
    <row r="1939" spans="5:10" x14ac:dyDescent="0.25">
      <c r="E1939" s="18" t="str">
        <f t="shared" si="139"/>
        <v/>
      </c>
      <c r="F1939" s="18" t="str">
        <f t="shared" si="140"/>
        <v/>
      </c>
      <c r="G1939" s="18" t="str">
        <f t="shared" si="141"/>
        <v/>
      </c>
      <c r="H1939" s="18" t="str">
        <f t="shared" si="142"/>
        <v/>
      </c>
      <c r="J1939" t="str">
        <f ca="1">IF(C1939="","",IF(A1939="","NO DATE",IF(NOT(ISNUMBER(A1939)),"DATE IS TEXT",IF(A1939&lt;&gt;INT(A1939),"DATE HAS TIME",IF(OR(A1939&lt;DATE(2026,9,16),A1939&gt;TODAY()),"DATE OUT OF RANGE",IF(ISNA(MATCH(B1939,{"SA-DAY","SA-NYT","SYS-DAY","SYS-NYT"},0)),"REFERENCE PROBLEM",IF(ISNA(MATCH(C1939,ItemName,0)),"ITEM NOT IN LIST",IF(OR(NOT(ISNUMBER(D1939)),D1939&lt;=0),"QTY PROBLEM","OK"))))))))</f>
        <v/>
      </c>
    </row>
    <row r="1940" spans="5:10" x14ac:dyDescent="0.25">
      <c r="E1940" s="18" t="str">
        <f t="shared" si="139"/>
        <v/>
      </c>
      <c r="F1940" s="18" t="str">
        <f t="shared" si="140"/>
        <v/>
      </c>
      <c r="G1940" s="18" t="str">
        <f t="shared" si="141"/>
        <v/>
      </c>
      <c r="H1940" s="18" t="str">
        <f t="shared" si="142"/>
        <v/>
      </c>
      <c r="J1940" t="str">
        <f ca="1">IF(C1940="","",IF(A1940="","NO DATE",IF(NOT(ISNUMBER(A1940)),"DATE IS TEXT",IF(A1940&lt;&gt;INT(A1940),"DATE HAS TIME",IF(OR(A1940&lt;DATE(2026,9,16),A1940&gt;TODAY()),"DATE OUT OF RANGE",IF(ISNA(MATCH(B1940,{"SA-DAY","SA-NYT","SYS-DAY","SYS-NYT"},0)),"REFERENCE PROBLEM",IF(ISNA(MATCH(C1940,ItemName,0)),"ITEM NOT IN LIST",IF(OR(NOT(ISNUMBER(D1940)),D1940&lt;=0),"QTY PROBLEM","OK"))))))))</f>
        <v/>
      </c>
    </row>
    <row r="1941" spans="5:10" x14ac:dyDescent="0.25">
      <c r="E1941" s="18" t="str">
        <f t="shared" si="139"/>
        <v/>
      </c>
      <c r="F1941" s="18" t="str">
        <f t="shared" si="140"/>
        <v/>
      </c>
      <c r="G1941" s="18" t="str">
        <f t="shared" si="141"/>
        <v/>
      </c>
      <c r="H1941" s="18" t="str">
        <f t="shared" si="142"/>
        <v/>
      </c>
      <c r="J1941" t="str">
        <f ca="1">IF(C1941="","",IF(A1941="","NO DATE",IF(NOT(ISNUMBER(A1941)),"DATE IS TEXT",IF(A1941&lt;&gt;INT(A1941),"DATE HAS TIME",IF(OR(A1941&lt;DATE(2026,9,16),A1941&gt;TODAY()),"DATE OUT OF RANGE",IF(ISNA(MATCH(B1941,{"SA-DAY","SA-NYT","SYS-DAY","SYS-NYT"},0)),"REFERENCE PROBLEM",IF(ISNA(MATCH(C1941,ItemName,0)),"ITEM NOT IN LIST",IF(OR(NOT(ISNUMBER(D1941)),D1941&lt;=0),"QTY PROBLEM","OK"))))))))</f>
        <v/>
      </c>
    </row>
    <row r="1942" spans="5:10" x14ac:dyDescent="0.25">
      <c r="E1942" s="18" t="str">
        <f t="shared" si="139"/>
        <v/>
      </c>
      <c r="F1942" s="18" t="str">
        <f t="shared" si="140"/>
        <v/>
      </c>
      <c r="G1942" s="18" t="str">
        <f t="shared" si="141"/>
        <v/>
      </c>
      <c r="H1942" s="18" t="str">
        <f t="shared" si="142"/>
        <v/>
      </c>
      <c r="J1942" t="str">
        <f ca="1">IF(C1942="","",IF(A1942="","NO DATE",IF(NOT(ISNUMBER(A1942)),"DATE IS TEXT",IF(A1942&lt;&gt;INT(A1942),"DATE HAS TIME",IF(OR(A1942&lt;DATE(2026,9,16),A1942&gt;TODAY()),"DATE OUT OF RANGE",IF(ISNA(MATCH(B1942,{"SA-DAY","SA-NYT","SYS-DAY","SYS-NYT"},0)),"REFERENCE PROBLEM",IF(ISNA(MATCH(C1942,ItemName,0)),"ITEM NOT IN LIST",IF(OR(NOT(ISNUMBER(D1942)),D1942&lt;=0),"QTY PROBLEM","OK"))))))))</f>
        <v/>
      </c>
    </row>
    <row r="1943" spans="5:10" x14ac:dyDescent="0.25">
      <c r="E1943" s="18" t="str">
        <f t="shared" si="139"/>
        <v/>
      </c>
      <c r="F1943" s="18" t="str">
        <f t="shared" si="140"/>
        <v/>
      </c>
      <c r="G1943" s="18" t="str">
        <f t="shared" si="141"/>
        <v/>
      </c>
      <c r="H1943" s="18" t="str">
        <f t="shared" si="142"/>
        <v/>
      </c>
      <c r="J1943" t="str">
        <f ca="1">IF(C1943="","",IF(A1943="","NO DATE",IF(NOT(ISNUMBER(A1943)),"DATE IS TEXT",IF(A1943&lt;&gt;INT(A1943),"DATE HAS TIME",IF(OR(A1943&lt;DATE(2026,9,16),A1943&gt;TODAY()),"DATE OUT OF RANGE",IF(ISNA(MATCH(B1943,{"SA-DAY","SA-NYT","SYS-DAY","SYS-NYT"},0)),"REFERENCE PROBLEM",IF(ISNA(MATCH(C1943,ItemName,0)),"ITEM NOT IN LIST",IF(OR(NOT(ISNUMBER(D1943)),D1943&lt;=0),"QTY PROBLEM","OK"))))))))</f>
        <v/>
      </c>
    </row>
    <row r="1944" spans="5:10" x14ac:dyDescent="0.25">
      <c r="E1944" s="18" t="str">
        <f t="shared" si="139"/>
        <v/>
      </c>
      <c r="F1944" s="18" t="str">
        <f t="shared" si="140"/>
        <v/>
      </c>
      <c r="G1944" s="18" t="str">
        <f t="shared" si="141"/>
        <v/>
      </c>
      <c r="H1944" s="18" t="str">
        <f t="shared" si="142"/>
        <v/>
      </c>
      <c r="J1944" t="str">
        <f ca="1">IF(C1944="","",IF(A1944="","NO DATE",IF(NOT(ISNUMBER(A1944)),"DATE IS TEXT",IF(A1944&lt;&gt;INT(A1944),"DATE HAS TIME",IF(OR(A1944&lt;DATE(2026,9,16),A1944&gt;TODAY()),"DATE OUT OF RANGE",IF(ISNA(MATCH(B1944,{"SA-DAY","SA-NYT","SYS-DAY","SYS-NYT"},0)),"REFERENCE PROBLEM",IF(ISNA(MATCH(C1944,ItemName,0)),"ITEM NOT IN LIST",IF(OR(NOT(ISNUMBER(D1944)),D1944&lt;=0),"QTY PROBLEM","OK"))))))))</f>
        <v/>
      </c>
    </row>
    <row r="1945" spans="5:10" x14ac:dyDescent="0.25">
      <c r="E1945" s="18" t="str">
        <f t="shared" si="139"/>
        <v/>
      </c>
      <c r="F1945" s="18" t="str">
        <f t="shared" si="140"/>
        <v/>
      </c>
      <c r="G1945" s="18" t="str">
        <f t="shared" si="141"/>
        <v/>
      </c>
      <c r="H1945" s="18" t="str">
        <f t="shared" si="142"/>
        <v/>
      </c>
      <c r="J1945" t="str">
        <f ca="1">IF(C1945="","",IF(A1945="","NO DATE",IF(NOT(ISNUMBER(A1945)),"DATE IS TEXT",IF(A1945&lt;&gt;INT(A1945),"DATE HAS TIME",IF(OR(A1945&lt;DATE(2026,9,16),A1945&gt;TODAY()),"DATE OUT OF RANGE",IF(ISNA(MATCH(B1945,{"SA-DAY","SA-NYT","SYS-DAY","SYS-NYT"},0)),"REFERENCE PROBLEM",IF(ISNA(MATCH(C1945,ItemName,0)),"ITEM NOT IN LIST",IF(OR(NOT(ISNUMBER(D1945)),D1945&lt;=0),"QTY PROBLEM","OK"))))))))</f>
        <v/>
      </c>
    </row>
    <row r="1946" spans="5:10" x14ac:dyDescent="0.25">
      <c r="E1946" s="18" t="str">
        <f t="shared" si="139"/>
        <v/>
      </c>
      <c r="F1946" s="18" t="str">
        <f t="shared" si="140"/>
        <v/>
      </c>
      <c r="G1946" s="18" t="str">
        <f t="shared" si="141"/>
        <v/>
      </c>
      <c r="H1946" s="18" t="str">
        <f t="shared" si="142"/>
        <v/>
      </c>
      <c r="J1946" t="str">
        <f ca="1">IF(C1946="","",IF(A1946="","NO DATE",IF(NOT(ISNUMBER(A1946)),"DATE IS TEXT",IF(A1946&lt;&gt;INT(A1946),"DATE HAS TIME",IF(OR(A1946&lt;DATE(2026,9,16),A1946&gt;TODAY()),"DATE OUT OF RANGE",IF(ISNA(MATCH(B1946,{"SA-DAY","SA-NYT","SYS-DAY","SYS-NYT"},0)),"REFERENCE PROBLEM",IF(ISNA(MATCH(C1946,ItemName,0)),"ITEM NOT IN LIST",IF(OR(NOT(ISNUMBER(D1946)),D1946&lt;=0),"QTY PROBLEM","OK"))))))))</f>
        <v/>
      </c>
    </row>
    <row r="1947" spans="5:10" x14ac:dyDescent="0.25">
      <c r="E1947" s="18" t="str">
        <f t="shared" si="139"/>
        <v/>
      </c>
      <c r="F1947" s="18" t="str">
        <f t="shared" si="140"/>
        <v/>
      </c>
      <c r="G1947" s="18" t="str">
        <f t="shared" si="141"/>
        <v/>
      </c>
      <c r="H1947" s="18" t="str">
        <f t="shared" si="142"/>
        <v/>
      </c>
      <c r="J1947" t="str">
        <f ca="1">IF(C1947="","",IF(A1947="","NO DATE",IF(NOT(ISNUMBER(A1947)),"DATE IS TEXT",IF(A1947&lt;&gt;INT(A1947),"DATE HAS TIME",IF(OR(A1947&lt;DATE(2026,9,16),A1947&gt;TODAY()),"DATE OUT OF RANGE",IF(ISNA(MATCH(B1947,{"SA-DAY","SA-NYT","SYS-DAY","SYS-NYT"},0)),"REFERENCE PROBLEM",IF(ISNA(MATCH(C1947,ItemName,0)),"ITEM NOT IN LIST",IF(OR(NOT(ISNUMBER(D1947)),D1947&lt;=0),"QTY PROBLEM","OK"))))))))</f>
        <v/>
      </c>
    </row>
    <row r="1948" spans="5:10" x14ac:dyDescent="0.25">
      <c r="E1948" s="18" t="str">
        <f t="shared" si="139"/>
        <v/>
      </c>
      <c r="F1948" s="18" t="str">
        <f t="shared" si="140"/>
        <v/>
      </c>
      <c r="G1948" s="18" t="str">
        <f t="shared" si="141"/>
        <v/>
      </c>
      <c r="H1948" s="18" t="str">
        <f t="shared" si="142"/>
        <v/>
      </c>
      <c r="J1948" t="str">
        <f ca="1">IF(C1948="","",IF(A1948="","NO DATE",IF(NOT(ISNUMBER(A1948)),"DATE IS TEXT",IF(A1948&lt;&gt;INT(A1948),"DATE HAS TIME",IF(OR(A1948&lt;DATE(2026,9,16),A1948&gt;TODAY()),"DATE OUT OF RANGE",IF(ISNA(MATCH(B1948,{"SA-DAY","SA-NYT","SYS-DAY","SYS-NYT"},0)),"REFERENCE PROBLEM",IF(ISNA(MATCH(C1948,ItemName,0)),"ITEM NOT IN LIST",IF(OR(NOT(ISNUMBER(D1948)),D1948&lt;=0),"QTY PROBLEM","OK"))))))))</f>
        <v/>
      </c>
    </row>
    <row r="1949" spans="5:10" x14ac:dyDescent="0.25">
      <c r="E1949" s="18" t="str">
        <f t="shared" si="139"/>
        <v/>
      </c>
      <c r="F1949" s="18" t="str">
        <f t="shared" si="140"/>
        <v/>
      </c>
      <c r="G1949" s="18" t="str">
        <f t="shared" si="141"/>
        <v/>
      </c>
      <c r="H1949" s="18" t="str">
        <f t="shared" si="142"/>
        <v/>
      </c>
      <c r="J1949" t="str">
        <f ca="1">IF(C1949="","",IF(A1949="","NO DATE",IF(NOT(ISNUMBER(A1949)),"DATE IS TEXT",IF(A1949&lt;&gt;INT(A1949),"DATE HAS TIME",IF(OR(A1949&lt;DATE(2026,9,16),A1949&gt;TODAY()),"DATE OUT OF RANGE",IF(ISNA(MATCH(B1949,{"SA-DAY","SA-NYT","SYS-DAY","SYS-NYT"},0)),"REFERENCE PROBLEM",IF(ISNA(MATCH(C1949,ItemName,0)),"ITEM NOT IN LIST",IF(OR(NOT(ISNUMBER(D1949)),D1949&lt;=0),"QTY PROBLEM","OK"))))))))</f>
        <v/>
      </c>
    </row>
    <row r="1950" spans="5:10" x14ac:dyDescent="0.25">
      <c r="E1950" s="18" t="str">
        <f t="shared" si="139"/>
        <v/>
      </c>
      <c r="F1950" s="18" t="str">
        <f t="shared" si="140"/>
        <v/>
      </c>
      <c r="G1950" s="18" t="str">
        <f t="shared" si="141"/>
        <v/>
      </c>
      <c r="H1950" s="18" t="str">
        <f t="shared" si="142"/>
        <v/>
      </c>
      <c r="J1950" t="str">
        <f ca="1">IF(C1950="","",IF(A1950="","NO DATE",IF(NOT(ISNUMBER(A1950)),"DATE IS TEXT",IF(A1950&lt;&gt;INT(A1950),"DATE HAS TIME",IF(OR(A1950&lt;DATE(2026,9,16),A1950&gt;TODAY()),"DATE OUT OF RANGE",IF(ISNA(MATCH(B1950,{"SA-DAY","SA-NYT","SYS-DAY","SYS-NYT"},0)),"REFERENCE PROBLEM",IF(ISNA(MATCH(C1950,ItemName,0)),"ITEM NOT IN LIST",IF(OR(NOT(ISNUMBER(D1950)),D1950&lt;=0),"QTY PROBLEM","OK"))))))))</f>
        <v/>
      </c>
    </row>
    <row r="1951" spans="5:10" x14ac:dyDescent="0.25">
      <c r="E1951" s="18" t="str">
        <f t="shared" si="139"/>
        <v/>
      </c>
      <c r="F1951" s="18" t="str">
        <f t="shared" si="140"/>
        <v/>
      </c>
      <c r="G1951" s="18" t="str">
        <f t="shared" si="141"/>
        <v/>
      </c>
      <c r="H1951" s="18" t="str">
        <f t="shared" si="142"/>
        <v/>
      </c>
      <c r="J1951" t="str">
        <f ca="1">IF(C1951="","",IF(A1951="","NO DATE",IF(NOT(ISNUMBER(A1951)),"DATE IS TEXT",IF(A1951&lt;&gt;INT(A1951),"DATE HAS TIME",IF(OR(A1951&lt;DATE(2026,9,16),A1951&gt;TODAY()),"DATE OUT OF RANGE",IF(ISNA(MATCH(B1951,{"SA-DAY","SA-NYT","SYS-DAY","SYS-NYT"},0)),"REFERENCE PROBLEM",IF(ISNA(MATCH(C1951,ItemName,0)),"ITEM NOT IN LIST",IF(OR(NOT(ISNUMBER(D1951)),D1951&lt;=0),"QTY PROBLEM","OK"))))))))</f>
        <v/>
      </c>
    </row>
    <row r="1952" spans="5:10" x14ac:dyDescent="0.25">
      <c r="E1952" s="18" t="str">
        <f t="shared" si="139"/>
        <v/>
      </c>
      <c r="F1952" s="18" t="str">
        <f t="shared" si="140"/>
        <v/>
      </c>
      <c r="G1952" s="18" t="str">
        <f t="shared" si="141"/>
        <v/>
      </c>
      <c r="H1952" s="18" t="str">
        <f t="shared" si="142"/>
        <v/>
      </c>
      <c r="J1952" t="str">
        <f ca="1">IF(C1952="","",IF(A1952="","NO DATE",IF(NOT(ISNUMBER(A1952)),"DATE IS TEXT",IF(A1952&lt;&gt;INT(A1952),"DATE HAS TIME",IF(OR(A1952&lt;DATE(2026,9,16),A1952&gt;TODAY()),"DATE OUT OF RANGE",IF(ISNA(MATCH(B1952,{"SA-DAY","SA-NYT","SYS-DAY","SYS-NYT"},0)),"REFERENCE PROBLEM",IF(ISNA(MATCH(C1952,ItemName,0)),"ITEM NOT IN LIST",IF(OR(NOT(ISNUMBER(D1952)),D1952&lt;=0),"QTY PROBLEM","OK"))))))))</f>
        <v/>
      </c>
    </row>
    <row r="1953" spans="5:10" x14ac:dyDescent="0.25">
      <c r="E1953" s="18" t="str">
        <f t="shared" si="139"/>
        <v/>
      </c>
      <c r="F1953" s="18" t="str">
        <f t="shared" si="140"/>
        <v/>
      </c>
      <c r="G1953" s="18" t="str">
        <f t="shared" si="141"/>
        <v/>
      </c>
      <c r="H1953" s="18" t="str">
        <f t="shared" si="142"/>
        <v/>
      </c>
      <c r="J1953" t="str">
        <f ca="1">IF(C1953="","",IF(A1953="","NO DATE",IF(NOT(ISNUMBER(A1953)),"DATE IS TEXT",IF(A1953&lt;&gt;INT(A1953),"DATE HAS TIME",IF(OR(A1953&lt;DATE(2026,9,16),A1953&gt;TODAY()),"DATE OUT OF RANGE",IF(ISNA(MATCH(B1953,{"SA-DAY","SA-NYT","SYS-DAY","SYS-NYT"},0)),"REFERENCE PROBLEM",IF(ISNA(MATCH(C1953,ItemName,0)),"ITEM NOT IN LIST",IF(OR(NOT(ISNUMBER(D1953)),D1953&lt;=0),"QTY PROBLEM","OK"))))))))</f>
        <v/>
      </c>
    </row>
    <row r="1954" spans="5:10" x14ac:dyDescent="0.25">
      <c r="E1954" s="18" t="str">
        <f t="shared" si="139"/>
        <v/>
      </c>
      <c r="F1954" s="18" t="str">
        <f t="shared" si="140"/>
        <v/>
      </c>
      <c r="G1954" s="18" t="str">
        <f t="shared" si="141"/>
        <v/>
      </c>
      <c r="H1954" s="18" t="str">
        <f t="shared" si="142"/>
        <v/>
      </c>
      <c r="J1954" t="str">
        <f ca="1">IF(C1954="","",IF(A1954="","NO DATE",IF(NOT(ISNUMBER(A1954)),"DATE IS TEXT",IF(A1954&lt;&gt;INT(A1954),"DATE HAS TIME",IF(OR(A1954&lt;DATE(2026,9,16),A1954&gt;TODAY()),"DATE OUT OF RANGE",IF(ISNA(MATCH(B1954,{"SA-DAY","SA-NYT","SYS-DAY","SYS-NYT"},0)),"REFERENCE PROBLEM",IF(ISNA(MATCH(C1954,ItemName,0)),"ITEM NOT IN LIST",IF(OR(NOT(ISNUMBER(D1954)),D1954&lt;=0),"QTY PROBLEM","OK"))))))))</f>
        <v/>
      </c>
    </row>
    <row r="1955" spans="5:10" x14ac:dyDescent="0.25">
      <c r="E1955" s="18" t="str">
        <f t="shared" si="139"/>
        <v/>
      </c>
      <c r="F1955" s="18" t="str">
        <f t="shared" si="140"/>
        <v/>
      </c>
      <c r="G1955" s="18" t="str">
        <f t="shared" si="141"/>
        <v/>
      </c>
      <c r="H1955" s="18" t="str">
        <f t="shared" si="142"/>
        <v/>
      </c>
      <c r="J1955" t="str">
        <f ca="1">IF(C1955="","",IF(A1955="","NO DATE",IF(NOT(ISNUMBER(A1955)),"DATE IS TEXT",IF(A1955&lt;&gt;INT(A1955),"DATE HAS TIME",IF(OR(A1955&lt;DATE(2026,9,16),A1955&gt;TODAY()),"DATE OUT OF RANGE",IF(ISNA(MATCH(B1955,{"SA-DAY","SA-NYT","SYS-DAY","SYS-NYT"},0)),"REFERENCE PROBLEM",IF(ISNA(MATCH(C1955,ItemName,0)),"ITEM NOT IN LIST",IF(OR(NOT(ISNUMBER(D1955)),D1955&lt;=0),"QTY PROBLEM","OK"))))))))</f>
        <v/>
      </c>
    </row>
    <row r="1956" spans="5:10" x14ac:dyDescent="0.25">
      <c r="E1956" s="18" t="str">
        <f t="shared" si="139"/>
        <v/>
      </c>
      <c r="F1956" s="18" t="str">
        <f t="shared" si="140"/>
        <v/>
      </c>
      <c r="G1956" s="18" t="str">
        <f t="shared" si="141"/>
        <v/>
      </c>
      <c r="H1956" s="18" t="str">
        <f t="shared" si="142"/>
        <v/>
      </c>
      <c r="J1956" t="str">
        <f ca="1">IF(C1956="","",IF(A1956="","NO DATE",IF(NOT(ISNUMBER(A1956)),"DATE IS TEXT",IF(A1956&lt;&gt;INT(A1956),"DATE HAS TIME",IF(OR(A1956&lt;DATE(2026,9,16),A1956&gt;TODAY()),"DATE OUT OF RANGE",IF(ISNA(MATCH(B1956,{"SA-DAY","SA-NYT","SYS-DAY","SYS-NYT"},0)),"REFERENCE PROBLEM",IF(ISNA(MATCH(C1956,ItemName,0)),"ITEM NOT IN LIST",IF(OR(NOT(ISNUMBER(D1956)),D1956&lt;=0),"QTY PROBLEM","OK"))))))))</f>
        <v/>
      </c>
    </row>
    <row r="1957" spans="5:10" x14ac:dyDescent="0.25">
      <c r="E1957" s="18" t="str">
        <f t="shared" si="139"/>
        <v/>
      </c>
      <c r="F1957" s="18" t="str">
        <f t="shared" si="140"/>
        <v/>
      </c>
      <c r="G1957" s="18" t="str">
        <f t="shared" si="141"/>
        <v/>
      </c>
      <c r="H1957" s="18" t="str">
        <f t="shared" si="142"/>
        <v/>
      </c>
      <c r="J1957" t="str">
        <f ca="1">IF(C1957="","",IF(A1957="","NO DATE",IF(NOT(ISNUMBER(A1957)),"DATE IS TEXT",IF(A1957&lt;&gt;INT(A1957),"DATE HAS TIME",IF(OR(A1957&lt;DATE(2026,9,16),A1957&gt;TODAY()),"DATE OUT OF RANGE",IF(ISNA(MATCH(B1957,{"SA-DAY","SA-NYT","SYS-DAY","SYS-NYT"},0)),"REFERENCE PROBLEM",IF(ISNA(MATCH(C1957,ItemName,0)),"ITEM NOT IN LIST",IF(OR(NOT(ISNUMBER(D1957)),D1957&lt;=0),"QTY PROBLEM","OK"))))))))</f>
        <v/>
      </c>
    </row>
    <row r="1958" spans="5:10" x14ac:dyDescent="0.25">
      <c r="E1958" s="18" t="str">
        <f t="shared" si="139"/>
        <v/>
      </c>
      <c r="F1958" s="18" t="str">
        <f t="shared" si="140"/>
        <v/>
      </c>
      <c r="G1958" s="18" t="str">
        <f t="shared" si="141"/>
        <v/>
      </c>
      <c r="H1958" s="18" t="str">
        <f t="shared" si="142"/>
        <v/>
      </c>
      <c r="J1958" t="str">
        <f ca="1">IF(C1958="","",IF(A1958="","NO DATE",IF(NOT(ISNUMBER(A1958)),"DATE IS TEXT",IF(A1958&lt;&gt;INT(A1958),"DATE HAS TIME",IF(OR(A1958&lt;DATE(2026,9,16),A1958&gt;TODAY()),"DATE OUT OF RANGE",IF(ISNA(MATCH(B1958,{"SA-DAY","SA-NYT","SYS-DAY","SYS-NYT"},0)),"REFERENCE PROBLEM",IF(ISNA(MATCH(C1958,ItemName,0)),"ITEM NOT IN LIST",IF(OR(NOT(ISNUMBER(D1958)),D1958&lt;=0),"QTY PROBLEM","OK"))))))))</f>
        <v/>
      </c>
    </row>
    <row r="1959" spans="5:10" x14ac:dyDescent="0.25">
      <c r="E1959" s="18" t="str">
        <f t="shared" si="139"/>
        <v/>
      </c>
      <c r="F1959" s="18" t="str">
        <f t="shared" si="140"/>
        <v/>
      </c>
      <c r="G1959" s="18" t="str">
        <f t="shared" si="141"/>
        <v/>
      </c>
      <c r="H1959" s="18" t="str">
        <f t="shared" si="142"/>
        <v/>
      </c>
      <c r="J1959" t="str">
        <f ca="1">IF(C1959="","",IF(A1959="","NO DATE",IF(NOT(ISNUMBER(A1959)),"DATE IS TEXT",IF(A1959&lt;&gt;INT(A1959),"DATE HAS TIME",IF(OR(A1959&lt;DATE(2026,9,16),A1959&gt;TODAY()),"DATE OUT OF RANGE",IF(ISNA(MATCH(B1959,{"SA-DAY","SA-NYT","SYS-DAY","SYS-NYT"},0)),"REFERENCE PROBLEM",IF(ISNA(MATCH(C1959,ItemName,0)),"ITEM NOT IN LIST",IF(OR(NOT(ISNUMBER(D1959)),D1959&lt;=0),"QTY PROBLEM","OK"))))))))</f>
        <v/>
      </c>
    </row>
    <row r="1960" spans="5:10" x14ac:dyDescent="0.25">
      <c r="E1960" s="18" t="str">
        <f t="shared" si="139"/>
        <v/>
      </c>
      <c r="F1960" s="18" t="str">
        <f t="shared" si="140"/>
        <v/>
      </c>
      <c r="G1960" s="18" t="str">
        <f t="shared" si="141"/>
        <v/>
      </c>
      <c r="H1960" s="18" t="str">
        <f t="shared" si="142"/>
        <v/>
      </c>
      <c r="J1960" t="str">
        <f ca="1">IF(C1960="","",IF(A1960="","NO DATE",IF(NOT(ISNUMBER(A1960)),"DATE IS TEXT",IF(A1960&lt;&gt;INT(A1960),"DATE HAS TIME",IF(OR(A1960&lt;DATE(2026,9,16),A1960&gt;TODAY()),"DATE OUT OF RANGE",IF(ISNA(MATCH(B1960,{"SA-DAY","SA-NYT","SYS-DAY","SYS-NYT"},0)),"REFERENCE PROBLEM",IF(ISNA(MATCH(C1960,ItemName,0)),"ITEM NOT IN LIST",IF(OR(NOT(ISNUMBER(D1960)),D1960&lt;=0),"QTY PROBLEM","OK"))))))))</f>
        <v/>
      </c>
    </row>
    <row r="1961" spans="5:10" x14ac:dyDescent="0.25">
      <c r="E1961" s="18" t="str">
        <f t="shared" si="139"/>
        <v/>
      </c>
      <c r="F1961" s="18" t="str">
        <f t="shared" si="140"/>
        <v/>
      </c>
      <c r="G1961" s="18" t="str">
        <f t="shared" si="141"/>
        <v/>
      </c>
      <c r="H1961" s="18" t="str">
        <f t="shared" si="142"/>
        <v/>
      </c>
      <c r="J1961" t="str">
        <f ca="1">IF(C1961="","",IF(A1961="","NO DATE",IF(NOT(ISNUMBER(A1961)),"DATE IS TEXT",IF(A1961&lt;&gt;INT(A1961),"DATE HAS TIME",IF(OR(A1961&lt;DATE(2026,9,16),A1961&gt;TODAY()),"DATE OUT OF RANGE",IF(ISNA(MATCH(B1961,{"SA-DAY","SA-NYT","SYS-DAY","SYS-NYT"},0)),"REFERENCE PROBLEM",IF(ISNA(MATCH(C1961,ItemName,0)),"ITEM NOT IN LIST",IF(OR(NOT(ISNUMBER(D1961)),D1961&lt;=0),"QTY PROBLEM","OK"))))))))</f>
        <v/>
      </c>
    </row>
    <row r="1962" spans="5:10" x14ac:dyDescent="0.25">
      <c r="E1962" s="18" t="str">
        <f t="shared" si="139"/>
        <v/>
      </c>
      <c r="F1962" s="18" t="str">
        <f t="shared" si="140"/>
        <v/>
      </c>
      <c r="G1962" s="18" t="str">
        <f t="shared" si="141"/>
        <v/>
      </c>
      <c r="H1962" s="18" t="str">
        <f t="shared" si="142"/>
        <v/>
      </c>
      <c r="J1962" t="str">
        <f ca="1">IF(C1962="","",IF(A1962="","NO DATE",IF(NOT(ISNUMBER(A1962)),"DATE IS TEXT",IF(A1962&lt;&gt;INT(A1962),"DATE HAS TIME",IF(OR(A1962&lt;DATE(2026,9,16),A1962&gt;TODAY()),"DATE OUT OF RANGE",IF(ISNA(MATCH(B1962,{"SA-DAY","SA-NYT","SYS-DAY","SYS-NYT"},0)),"REFERENCE PROBLEM",IF(ISNA(MATCH(C1962,ItemName,0)),"ITEM NOT IN LIST",IF(OR(NOT(ISNUMBER(D1962)),D1962&lt;=0),"QTY PROBLEM","OK"))))))))</f>
        <v/>
      </c>
    </row>
    <row r="1963" spans="5:10" x14ac:dyDescent="0.25">
      <c r="E1963" s="18" t="str">
        <f t="shared" si="139"/>
        <v/>
      </c>
      <c r="F1963" s="18" t="str">
        <f t="shared" si="140"/>
        <v/>
      </c>
      <c r="G1963" s="18" t="str">
        <f t="shared" si="141"/>
        <v/>
      </c>
      <c r="H1963" s="18" t="str">
        <f t="shared" si="142"/>
        <v/>
      </c>
      <c r="J1963" t="str">
        <f ca="1">IF(C1963="","",IF(A1963="","NO DATE",IF(NOT(ISNUMBER(A1963)),"DATE IS TEXT",IF(A1963&lt;&gt;INT(A1963),"DATE HAS TIME",IF(OR(A1963&lt;DATE(2026,9,16),A1963&gt;TODAY()),"DATE OUT OF RANGE",IF(ISNA(MATCH(B1963,{"SA-DAY","SA-NYT","SYS-DAY","SYS-NYT"},0)),"REFERENCE PROBLEM",IF(ISNA(MATCH(C1963,ItemName,0)),"ITEM NOT IN LIST",IF(OR(NOT(ISNUMBER(D1963)),D1963&lt;=0),"QTY PROBLEM","OK"))))))))</f>
        <v/>
      </c>
    </row>
    <row r="1964" spans="5:10" x14ac:dyDescent="0.25">
      <c r="E1964" s="18" t="str">
        <f t="shared" si="139"/>
        <v/>
      </c>
      <c r="F1964" s="18" t="str">
        <f t="shared" si="140"/>
        <v/>
      </c>
      <c r="G1964" s="18" t="str">
        <f t="shared" si="141"/>
        <v/>
      </c>
      <c r="H1964" s="18" t="str">
        <f t="shared" si="142"/>
        <v/>
      </c>
      <c r="J1964" t="str">
        <f ca="1">IF(C1964="","",IF(A1964="","NO DATE",IF(NOT(ISNUMBER(A1964)),"DATE IS TEXT",IF(A1964&lt;&gt;INT(A1964),"DATE HAS TIME",IF(OR(A1964&lt;DATE(2026,9,16),A1964&gt;TODAY()),"DATE OUT OF RANGE",IF(ISNA(MATCH(B1964,{"SA-DAY","SA-NYT","SYS-DAY","SYS-NYT"},0)),"REFERENCE PROBLEM",IF(ISNA(MATCH(C1964,ItemName,0)),"ITEM NOT IN LIST",IF(OR(NOT(ISNUMBER(D1964)),D1964&lt;=0),"QTY PROBLEM","OK"))))))))</f>
        <v/>
      </c>
    </row>
    <row r="1965" spans="5:10" x14ac:dyDescent="0.25">
      <c r="E1965" s="18" t="str">
        <f t="shared" si="139"/>
        <v/>
      </c>
      <c r="F1965" s="18" t="str">
        <f t="shared" si="140"/>
        <v/>
      </c>
      <c r="G1965" s="18" t="str">
        <f t="shared" si="141"/>
        <v/>
      </c>
      <c r="H1965" s="18" t="str">
        <f t="shared" si="142"/>
        <v/>
      </c>
      <c r="J1965" t="str">
        <f ca="1">IF(C1965="","",IF(A1965="","NO DATE",IF(NOT(ISNUMBER(A1965)),"DATE IS TEXT",IF(A1965&lt;&gt;INT(A1965),"DATE HAS TIME",IF(OR(A1965&lt;DATE(2026,9,16),A1965&gt;TODAY()),"DATE OUT OF RANGE",IF(ISNA(MATCH(B1965,{"SA-DAY","SA-NYT","SYS-DAY","SYS-NYT"},0)),"REFERENCE PROBLEM",IF(ISNA(MATCH(C1965,ItemName,0)),"ITEM NOT IN LIST",IF(OR(NOT(ISNUMBER(D1965)),D1965&lt;=0),"QTY PROBLEM","OK"))))))))</f>
        <v/>
      </c>
    </row>
    <row r="1966" spans="5:10" x14ac:dyDescent="0.25">
      <c r="E1966" s="18" t="str">
        <f t="shared" si="139"/>
        <v/>
      </c>
      <c r="F1966" s="18" t="str">
        <f t="shared" si="140"/>
        <v/>
      </c>
      <c r="G1966" s="18" t="str">
        <f t="shared" si="141"/>
        <v/>
      </c>
      <c r="H1966" s="18" t="str">
        <f t="shared" si="142"/>
        <v/>
      </c>
      <c r="J1966" t="str">
        <f ca="1">IF(C1966="","",IF(A1966="","NO DATE",IF(NOT(ISNUMBER(A1966)),"DATE IS TEXT",IF(A1966&lt;&gt;INT(A1966),"DATE HAS TIME",IF(OR(A1966&lt;DATE(2026,9,16),A1966&gt;TODAY()),"DATE OUT OF RANGE",IF(ISNA(MATCH(B1966,{"SA-DAY","SA-NYT","SYS-DAY","SYS-NYT"},0)),"REFERENCE PROBLEM",IF(ISNA(MATCH(C1966,ItemName,0)),"ITEM NOT IN LIST",IF(OR(NOT(ISNUMBER(D1966)),D1966&lt;=0),"QTY PROBLEM","OK"))))))))</f>
        <v/>
      </c>
    </row>
    <row r="1967" spans="5:10" x14ac:dyDescent="0.25">
      <c r="E1967" s="18" t="str">
        <f t="shared" si="139"/>
        <v/>
      </c>
      <c r="F1967" s="18" t="str">
        <f t="shared" si="140"/>
        <v/>
      </c>
      <c r="G1967" s="18" t="str">
        <f t="shared" si="141"/>
        <v/>
      </c>
      <c r="H1967" s="18" t="str">
        <f t="shared" si="142"/>
        <v/>
      </c>
      <c r="J1967" t="str">
        <f ca="1">IF(C1967="","",IF(A1967="","NO DATE",IF(NOT(ISNUMBER(A1967)),"DATE IS TEXT",IF(A1967&lt;&gt;INT(A1967),"DATE HAS TIME",IF(OR(A1967&lt;DATE(2026,9,16),A1967&gt;TODAY()),"DATE OUT OF RANGE",IF(ISNA(MATCH(B1967,{"SA-DAY","SA-NYT","SYS-DAY","SYS-NYT"},0)),"REFERENCE PROBLEM",IF(ISNA(MATCH(C1967,ItemName,0)),"ITEM NOT IN LIST",IF(OR(NOT(ISNUMBER(D1967)),D1967&lt;=0),"QTY PROBLEM","OK"))))))))</f>
        <v/>
      </c>
    </row>
    <row r="1968" spans="5:10" x14ac:dyDescent="0.25">
      <c r="E1968" s="18" t="str">
        <f t="shared" si="139"/>
        <v/>
      </c>
      <c r="F1968" s="18" t="str">
        <f t="shared" si="140"/>
        <v/>
      </c>
      <c r="G1968" s="18" t="str">
        <f t="shared" si="141"/>
        <v/>
      </c>
      <c r="H1968" s="18" t="str">
        <f t="shared" si="142"/>
        <v/>
      </c>
      <c r="J1968" t="str">
        <f ca="1">IF(C1968="","",IF(A1968="","NO DATE",IF(NOT(ISNUMBER(A1968)),"DATE IS TEXT",IF(A1968&lt;&gt;INT(A1968),"DATE HAS TIME",IF(OR(A1968&lt;DATE(2026,9,16),A1968&gt;TODAY()),"DATE OUT OF RANGE",IF(ISNA(MATCH(B1968,{"SA-DAY","SA-NYT","SYS-DAY","SYS-NYT"},0)),"REFERENCE PROBLEM",IF(ISNA(MATCH(C1968,ItemName,0)),"ITEM NOT IN LIST",IF(OR(NOT(ISNUMBER(D1968)),D1968&lt;=0),"QTY PROBLEM","OK"))))))))</f>
        <v/>
      </c>
    </row>
    <row r="1969" spans="5:10" x14ac:dyDescent="0.25">
      <c r="E1969" s="18" t="str">
        <f t="shared" si="139"/>
        <v/>
      </c>
      <c r="F1969" s="18" t="str">
        <f t="shared" si="140"/>
        <v/>
      </c>
      <c r="G1969" s="18" t="str">
        <f t="shared" si="141"/>
        <v/>
      </c>
      <c r="H1969" s="18" t="str">
        <f t="shared" si="142"/>
        <v/>
      </c>
      <c r="J1969" t="str">
        <f ca="1">IF(C1969="","",IF(A1969="","NO DATE",IF(NOT(ISNUMBER(A1969)),"DATE IS TEXT",IF(A1969&lt;&gt;INT(A1969),"DATE HAS TIME",IF(OR(A1969&lt;DATE(2026,9,16),A1969&gt;TODAY()),"DATE OUT OF RANGE",IF(ISNA(MATCH(B1969,{"SA-DAY","SA-NYT","SYS-DAY","SYS-NYT"},0)),"REFERENCE PROBLEM",IF(ISNA(MATCH(C1969,ItemName,0)),"ITEM NOT IN LIST",IF(OR(NOT(ISNUMBER(D1969)),D1969&lt;=0),"QTY PROBLEM","OK"))))))))</f>
        <v/>
      </c>
    </row>
    <row r="1970" spans="5:10" x14ac:dyDescent="0.25">
      <c r="E1970" s="18" t="str">
        <f t="shared" si="139"/>
        <v/>
      </c>
      <c r="F1970" s="18" t="str">
        <f t="shared" si="140"/>
        <v/>
      </c>
      <c r="G1970" s="18" t="str">
        <f t="shared" si="141"/>
        <v/>
      </c>
      <c r="H1970" s="18" t="str">
        <f t="shared" si="142"/>
        <v/>
      </c>
      <c r="J1970" t="str">
        <f ca="1">IF(C1970="","",IF(A1970="","NO DATE",IF(NOT(ISNUMBER(A1970)),"DATE IS TEXT",IF(A1970&lt;&gt;INT(A1970),"DATE HAS TIME",IF(OR(A1970&lt;DATE(2026,9,16),A1970&gt;TODAY()),"DATE OUT OF RANGE",IF(ISNA(MATCH(B1970,{"SA-DAY","SA-NYT","SYS-DAY","SYS-NYT"},0)),"REFERENCE PROBLEM",IF(ISNA(MATCH(C1970,ItemName,0)),"ITEM NOT IN LIST",IF(OR(NOT(ISNUMBER(D1970)),D1970&lt;=0),"QTY PROBLEM","OK"))))))))</f>
        <v/>
      </c>
    </row>
    <row r="1971" spans="5:10" x14ac:dyDescent="0.25">
      <c r="E1971" s="18" t="str">
        <f t="shared" si="139"/>
        <v/>
      </c>
      <c r="F1971" s="18" t="str">
        <f t="shared" si="140"/>
        <v/>
      </c>
      <c r="G1971" s="18" t="str">
        <f t="shared" si="141"/>
        <v/>
      </c>
      <c r="H1971" s="18" t="str">
        <f t="shared" si="142"/>
        <v/>
      </c>
      <c r="J1971" t="str">
        <f ca="1">IF(C1971="","",IF(A1971="","NO DATE",IF(NOT(ISNUMBER(A1971)),"DATE IS TEXT",IF(A1971&lt;&gt;INT(A1971),"DATE HAS TIME",IF(OR(A1971&lt;DATE(2026,9,16),A1971&gt;TODAY()),"DATE OUT OF RANGE",IF(ISNA(MATCH(B1971,{"SA-DAY","SA-NYT","SYS-DAY","SYS-NYT"},0)),"REFERENCE PROBLEM",IF(ISNA(MATCH(C1971,ItemName,0)),"ITEM NOT IN LIST",IF(OR(NOT(ISNUMBER(D1971)),D1971&lt;=0),"QTY PROBLEM","OK"))))))))</f>
        <v/>
      </c>
    </row>
    <row r="1972" spans="5:10" x14ac:dyDescent="0.25">
      <c r="E1972" s="18" t="str">
        <f t="shared" si="139"/>
        <v/>
      </c>
      <c r="F1972" s="18" t="str">
        <f t="shared" si="140"/>
        <v/>
      </c>
      <c r="G1972" s="18" t="str">
        <f t="shared" si="141"/>
        <v/>
      </c>
      <c r="H1972" s="18" t="str">
        <f t="shared" si="142"/>
        <v/>
      </c>
      <c r="J1972" t="str">
        <f ca="1">IF(C1972="","",IF(A1972="","NO DATE",IF(NOT(ISNUMBER(A1972)),"DATE IS TEXT",IF(A1972&lt;&gt;INT(A1972),"DATE HAS TIME",IF(OR(A1972&lt;DATE(2026,9,16),A1972&gt;TODAY()),"DATE OUT OF RANGE",IF(ISNA(MATCH(B1972,{"SA-DAY","SA-NYT","SYS-DAY","SYS-NYT"},0)),"REFERENCE PROBLEM",IF(ISNA(MATCH(C1972,ItemName,0)),"ITEM NOT IN LIST",IF(OR(NOT(ISNUMBER(D1972)),D1972&lt;=0),"QTY PROBLEM","OK"))))))))</f>
        <v/>
      </c>
    </row>
    <row r="1973" spans="5:10" x14ac:dyDescent="0.25">
      <c r="E1973" s="18" t="str">
        <f t="shared" si="139"/>
        <v/>
      </c>
      <c r="F1973" s="18" t="str">
        <f t="shared" si="140"/>
        <v/>
      </c>
      <c r="G1973" s="18" t="str">
        <f t="shared" si="141"/>
        <v/>
      </c>
      <c r="H1973" s="18" t="str">
        <f t="shared" si="142"/>
        <v/>
      </c>
      <c r="J1973" t="str">
        <f ca="1">IF(C1973="","",IF(A1973="","NO DATE",IF(NOT(ISNUMBER(A1973)),"DATE IS TEXT",IF(A1973&lt;&gt;INT(A1973),"DATE HAS TIME",IF(OR(A1973&lt;DATE(2026,9,16),A1973&gt;TODAY()),"DATE OUT OF RANGE",IF(ISNA(MATCH(B1973,{"SA-DAY","SA-NYT","SYS-DAY","SYS-NYT"},0)),"REFERENCE PROBLEM",IF(ISNA(MATCH(C1973,ItemName,0)),"ITEM NOT IN LIST",IF(OR(NOT(ISNUMBER(D1973)),D1973&lt;=0),"QTY PROBLEM","OK"))))))))</f>
        <v/>
      </c>
    </row>
    <row r="1974" spans="5:10" x14ac:dyDescent="0.25">
      <c r="E1974" s="18" t="str">
        <f t="shared" si="139"/>
        <v/>
      </c>
      <c r="F1974" s="18" t="str">
        <f t="shared" si="140"/>
        <v/>
      </c>
      <c r="G1974" s="18" t="str">
        <f t="shared" si="141"/>
        <v/>
      </c>
      <c r="H1974" s="18" t="str">
        <f t="shared" si="142"/>
        <v/>
      </c>
      <c r="J1974" t="str">
        <f ca="1">IF(C1974="","",IF(A1974="","NO DATE",IF(NOT(ISNUMBER(A1974)),"DATE IS TEXT",IF(A1974&lt;&gt;INT(A1974),"DATE HAS TIME",IF(OR(A1974&lt;DATE(2026,9,16),A1974&gt;TODAY()),"DATE OUT OF RANGE",IF(ISNA(MATCH(B1974,{"SA-DAY","SA-NYT","SYS-DAY","SYS-NYT"},0)),"REFERENCE PROBLEM",IF(ISNA(MATCH(C1974,ItemName,0)),"ITEM NOT IN LIST",IF(OR(NOT(ISNUMBER(D1974)),D1974&lt;=0),"QTY PROBLEM","OK"))))))))</f>
        <v/>
      </c>
    </row>
    <row r="1975" spans="5:10" x14ac:dyDescent="0.25">
      <c r="E1975" s="18" t="str">
        <f t="shared" si="139"/>
        <v/>
      </c>
      <c r="F1975" s="18" t="str">
        <f t="shared" si="140"/>
        <v/>
      </c>
      <c r="G1975" s="18" t="str">
        <f t="shared" si="141"/>
        <v/>
      </c>
      <c r="H1975" s="18" t="str">
        <f t="shared" si="142"/>
        <v/>
      </c>
      <c r="J1975" t="str">
        <f ca="1">IF(C1975="","",IF(A1975="","NO DATE",IF(NOT(ISNUMBER(A1975)),"DATE IS TEXT",IF(A1975&lt;&gt;INT(A1975),"DATE HAS TIME",IF(OR(A1975&lt;DATE(2026,9,16),A1975&gt;TODAY()),"DATE OUT OF RANGE",IF(ISNA(MATCH(B1975,{"SA-DAY","SA-NYT","SYS-DAY","SYS-NYT"},0)),"REFERENCE PROBLEM",IF(ISNA(MATCH(C1975,ItemName,0)),"ITEM NOT IN LIST",IF(OR(NOT(ISNUMBER(D1975)),D1975&lt;=0),"QTY PROBLEM","OK"))))))))</f>
        <v/>
      </c>
    </row>
    <row r="1976" spans="5:10" x14ac:dyDescent="0.25">
      <c r="E1976" s="18" t="str">
        <f t="shared" si="139"/>
        <v/>
      </c>
      <c r="F1976" s="18" t="str">
        <f t="shared" si="140"/>
        <v/>
      </c>
      <c r="G1976" s="18" t="str">
        <f t="shared" si="141"/>
        <v/>
      </c>
      <c r="H1976" s="18" t="str">
        <f t="shared" si="142"/>
        <v/>
      </c>
      <c r="J1976" t="str">
        <f ca="1">IF(C1976="","",IF(A1976="","NO DATE",IF(NOT(ISNUMBER(A1976)),"DATE IS TEXT",IF(A1976&lt;&gt;INT(A1976),"DATE HAS TIME",IF(OR(A1976&lt;DATE(2026,9,16),A1976&gt;TODAY()),"DATE OUT OF RANGE",IF(ISNA(MATCH(B1976,{"SA-DAY","SA-NYT","SYS-DAY","SYS-NYT"},0)),"REFERENCE PROBLEM",IF(ISNA(MATCH(C1976,ItemName,0)),"ITEM NOT IN LIST",IF(OR(NOT(ISNUMBER(D1976)),D1976&lt;=0),"QTY PROBLEM","OK"))))))))</f>
        <v/>
      </c>
    </row>
    <row r="1977" spans="5:10" x14ac:dyDescent="0.25">
      <c r="E1977" s="18" t="str">
        <f t="shared" si="139"/>
        <v/>
      </c>
      <c r="F1977" s="18" t="str">
        <f t="shared" si="140"/>
        <v/>
      </c>
      <c r="G1977" s="18" t="str">
        <f t="shared" si="141"/>
        <v/>
      </c>
      <c r="H1977" s="18" t="str">
        <f t="shared" si="142"/>
        <v/>
      </c>
      <c r="J1977" t="str">
        <f ca="1">IF(C1977="","",IF(A1977="","NO DATE",IF(NOT(ISNUMBER(A1977)),"DATE IS TEXT",IF(A1977&lt;&gt;INT(A1977),"DATE HAS TIME",IF(OR(A1977&lt;DATE(2026,9,16),A1977&gt;TODAY()),"DATE OUT OF RANGE",IF(ISNA(MATCH(B1977,{"SA-DAY","SA-NYT","SYS-DAY","SYS-NYT"},0)),"REFERENCE PROBLEM",IF(ISNA(MATCH(C1977,ItemName,0)),"ITEM NOT IN LIST",IF(OR(NOT(ISNUMBER(D1977)),D1977&lt;=0),"QTY PROBLEM","OK"))))))))</f>
        <v/>
      </c>
    </row>
    <row r="1978" spans="5:10" x14ac:dyDescent="0.25">
      <c r="E1978" s="18" t="str">
        <f t="shared" si="139"/>
        <v/>
      </c>
      <c r="F1978" s="18" t="str">
        <f t="shared" si="140"/>
        <v/>
      </c>
      <c r="G1978" s="18" t="str">
        <f t="shared" si="141"/>
        <v/>
      </c>
      <c r="H1978" s="18" t="str">
        <f t="shared" si="142"/>
        <v/>
      </c>
      <c r="J1978" t="str">
        <f ca="1">IF(C1978="","",IF(A1978="","NO DATE",IF(NOT(ISNUMBER(A1978)),"DATE IS TEXT",IF(A1978&lt;&gt;INT(A1978),"DATE HAS TIME",IF(OR(A1978&lt;DATE(2026,9,16),A1978&gt;TODAY()),"DATE OUT OF RANGE",IF(ISNA(MATCH(B1978,{"SA-DAY","SA-NYT","SYS-DAY","SYS-NYT"},0)),"REFERENCE PROBLEM",IF(ISNA(MATCH(C1978,ItemName,0)),"ITEM NOT IN LIST",IF(OR(NOT(ISNUMBER(D1978)),D1978&lt;=0),"QTY PROBLEM","OK"))))))))</f>
        <v/>
      </c>
    </row>
    <row r="1979" spans="5:10" x14ac:dyDescent="0.25">
      <c r="E1979" s="18" t="str">
        <f t="shared" si="139"/>
        <v/>
      </c>
      <c r="F1979" s="18" t="str">
        <f t="shared" si="140"/>
        <v/>
      </c>
      <c r="G1979" s="18" t="str">
        <f t="shared" si="141"/>
        <v/>
      </c>
      <c r="H1979" s="18" t="str">
        <f t="shared" si="142"/>
        <v/>
      </c>
      <c r="J1979" t="str">
        <f ca="1">IF(C1979="","",IF(A1979="","NO DATE",IF(NOT(ISNUMBER(A1979)),"DATE IS TEXT",IF(A1979&lt;&gt;INT(A1979),"DATE HAS TIME",IF(OR(A1979&lt;DATE(2026,9,16),A1979&gt;TODAY()),"DATE OUT OF RANGE",IF(ISNA(MATCH(B1979,{"SA-DAY","SA-NYT","SYS-DAY","SYS-NYT"},0)),"REFERENCE PROBLEM",IF(ISNA(MATCH(C1979,ItemName,0)),"ITEM NOT IN LIST",IF(OR(NOT(ISNUMBER(D1979)),D1979&lt;=0),"QTY PROBLEM","OK"))))))))</f>
        <v/>
      </c>
    </row>
    <row r="1980" spans="5:10" x14ac:dyDescent="0.25">
      <c r="E1980" s="18" t="str">
        <f t="shared" si="139"/>
        <v/>
      </c>
      <c r="F1980" s="18" t="str">
        <f t="shared" si="140"/>
        <v/>
      </c>
      <c r="G1980" s="18" t="str">
        <f t="shared" si="141"/>
        <v/>
      </c>
      <c r="H1980" s="18" t="str">
        <f t="shared" si="142"/>
        <v/>
      </c>
      <c r="J1980" t="str">
        <f ca="1">IF(C1980="","",IF(A1980="","NO DATE",IF(NOT(ISNUMBER(A1980)),"DATE IS TEXT",IF(A1980&lt;&gt;INT(A1980),"DATE HAS TIME",IF(OR(A1980&lt;DATE(2026,9,16),A1980&gt;TODAY()),"DATE OUT OF RANGE",IF(ISNA(MATCH(B1980,{"SA-DAY","SA-NYT","SYS-DAY","SYS-NYT"},0)),"REFERENCE PROBLEM",IF(ISNA(MATCH(C1980,ItemName,0)),"ITEM NOT IN LIST",IF(OR(NOT(ISNUMBER(D1980)),D1980&lt;=0),"QTY PROBLEM","OK"))))))))</f>
        <v/>
      </c>
    </row>
    <row r="1981" spans="5:10" x14ac:dyDescent="0.25">
      <c r="E1981" s="18" t="str">
        <f t="shared" si="139"/>
        <v/>
      </c>
      <c r="F1981" s="18" t="str">
        <f t="shared" si="140"/>
        <v/>
      </c>
      <c r="G1981" s="18" t="str">
        <f t="shared" si="141"/>
        <v/>
      </c>
      <c r="H1981" s="18" t="str">
        <f t="shared" si="142"/>
        <v/>
      </c>
      <c r="J1981" t="str">
        <f ca="1">IF(C1981="","",IF(A1981="","NO DATE",IF(NOT(ISNUMBER(A1981)),"DATE IS TEXT",IF(A1981&lt;&gt;INT(A1981),"DATE HAS TIME",IF(OR(A1981&lt;DATE(2026,9,16),A1981&gt;TODAY()),"DATE OUT OF RANGE",IF(ISNA(MATCH(B1981,{"SA-DAY","SA-NYT","SYS-DAY","SYS-NYT"},0)),"REFERENCE PROBLEM",IF(ISNA(MATCH(C1981,ItemName,0)),"ITEM NOT IN LIST",IF(OR(NOT(ISNUMBER(D1981)),D1981&lt;=0),"QTY PROBLEM","OK"))))))))</f>
        <v/>
      </c>
    </row>
    <row r="1982" spans="5:10" x14ac:dyDescent="0.25">
      <c r="E1982" s="18" t="str">
        <f t="shared" si="139"/>
        <v/>
      </c>
      <c r="F1982" s="18" t="str">
        <f t="shared" si="140"/>
        <v/>
      </c>
      <c r="G1982" s="18" t="str">
        <f t="shared" si="141"/>
        <v/>
      </c>
      <c r="H1982" s="18" t="str">
        <f t="shared" si="142"/>
        <v/>
      </c>
      <c r="J1982" t="str">
        <f ca="1">IF(C1982="","",IF(A1982="","NO DATE",IF(NOT(ISNUMBER(A1982)),"DATE IS TEXT",IF(A1982&lt;&gt;INT(A1982),"DATE HAS TIME",IF(OR(A1982&lt;DATE(2026,9,16),A1982&gt;TODAY()),"DATE OUT OF RANGE",IF(ISNA(MATCH(B1982,{"SA-DAY","SA-NYT","SYS-DAY","SYS-NYT"},0)),"REFERENCE PROBLEM",IF(ISNA(MATCH(C1982,ItemName,0)),"ITEM NOT IN LIST",IF(OR(NOT(ISNUMBER(D1982)),D1982&lt;=0),"QTY PROBLEM","OK"))))))))</f>
        <v/>
      </c>
    </row>
    <row r="1983" spans="5:10" x14ac:dyDescent="0.25">
      <c r="E1983" s="18" t="str">
        <f t="shared" si="139"/>
        <v/>
      </c>
      <c r="F1983" s="18" t="str">
        <f t="shared" si="140"/>
        <v/>
      </c>
      <c r="G1983" s="18" t="str">
        <f t="shared" si="141"/>
        <v/>
      </c>
      <c r="H1983" s="18" t="str">
        <f t="shared" si="142"/>
        <v/>
      </c>
      <c r="J1983" t="str">
        <f ca="1">IF(C1983="","",IF(A1983="","NO DATE",IF(NOT(ISNUMBER(A1983)),"DATE IS TEXT",IF(A1983&lt;&gt;INT(A1983),"DATE HAS TIME",IF(OR(A1983&lt;DATE(2026,9,16),A1983&gt;TODAY()),"DATE OUT OF RANGE",IF(ISNA(MATCH(B1983,{"SA-DAY","SA-NYT","SYS-DAY","SYS-NYT"},0)),"REFERENCE PROBLEM",IF(ISNA(MATCH(C1983,ItemName,0)),"ITEM NOT IN LIST",IF(OR(NOT(ISNUMBER(D1983)),D1983&lt;=0),"QTY PROBLEM","OK"))))))))</f>
        <v/>
      </c>
    </row>
    <row r="1984" spans="5:10" x14ac:dyDescent="0.25">
      <c r="E1984" s="18" t="str">
        <f t="shared" si="139"/>
        <v/>
      </c>
      <c r="F1984" s="18" t="str">
        <f t="shared" si="140"/>
        <v/>
      </c>
      <c r="G1984" s="18" t="str">
        <f t="shared" si="141"/>
        <v/>
      </c>
      <c r="H1984" s="18" t="str">
        <f t="shared" si="142"/>
        <v/>
      </c>
      <c r="J1984" t="str">
        <f ca="1">IF(C1984="","",IF(A1984="","NO DATE",IF(NOT(ISNUMBER(A1984)),"DATE IS TEXT",IF(A1984&lt;&gt;INT(A1984),"DATE HAS TIME",IF(OR(A1984&lt;DATE(2026,9,16),A1984&gt;TODAY()),"DATE OUT OF RANGE",IF(ISNA(MATCH(B1984,{"SA-DAY","SA-NYT","SYS-DAY","SYS-NYT"},0)),"REFERENCE PROBLEM",IF(ISNA(MATCH(C1984,ItemName,0)),"ITEM NOT IN LIST",IF(OR(NOT(ISNUMBER(D1984)),D1984&lt;=0),"QTY PROBLEM","OK"))))))))</f>
        <v/>
      </c>
    </row>
    <row r="1985" spans="5:10" x14ac:dyDescent="0.25">
      <c r="E1985" s="18" t="str">
        <f t="shared" si="139"/>
        <v/>
      </c>
      <c r="F1985" s="18" t="str">
        <f t="shared" si="140"/>
        <v/>
      </c>
      <c r="G1985" s="18" t="str">
        <f t="shared" si="141"/>
        <v/>
      </c>
      <c r="H1985" s="18" t="str">
        <f t="shared" si="142"/>
        <v/>
      </c>
      <c r="J1985" t="str">
        <f ca="1">IF(C1985="","",IF(A1985="","NO DATE",IF(NOT(ISNUMBER(A1985)),"DATE IS TEXT",IF(A1985&lt;&gt;INT(A1985),"DATE HAS TIME",IF(OR(A1985&lt;DATE(2026,9,16),A1985&gt;TODAY()),"DATE OUT OF RANGE",IF(ISNA(MATCH(B1985,{"SA-DAY","SA-NYT","SYS-DAY","SYS-NYT"},0)),"REFERENCE PROBLEM",IF(ISNA(MATCH(C1985,ItemName,0)),"ITEM NOT IN LIST",IF(OR(NOT(ISNUMBER(D1985)),D1985&lt;=0),"QTY PROBLEM","OK"))))))))</f>
        <v/>
      </c>
    </row>
    <row r="1986" spans="5:10" x14ac:dyDescent="0.25">
      <c r="E1986" s="18" t="str">
        <f t="shared" si="139"/>
        <v/>
      </c>
      <c r="F1986" s="18" t="str">
        <f t="shared" si="140"/>
        <v/>
      </c>
      <c r="G1986" s="18" t="str">
        <f t="shared" si="141"/>
        <v/>
      </c>
      <c r="H1986" s="18" t="str">
        <f t="shared" si="142"/>
        <v/>
      </c>
      <c r="J1986" t="str">
        <f ca="1">IF(C1986="","",IF(A1986="","NO DATE",IF(NOT(ISNUMBER(A1986)),"DATE IS TEXT",IF(A1986&lt;&gt;INT(A1986),"DATE HAS TIME",IF(OR(A1986&lt;DATE(2026,9,16),A1986&gt;TODAY()),"DATE OUT OF RANGE",IF(ISNA(MATCH(B1986,{"SA-DAY","SA-NYT","SYS-DAY","SYS-NYT"},0)),"REFERENCE PROBLEM",IF(ISNA(MATCH(C1986,ItemName,0)),"ITEM NOT IN LIST",IF(OR(NOT(ISNUMBER(D1986)),D1986&lt;=0),"QTY PROBLEM","OK"))))))))</f>
        <v/>
      </c>
    </row>
    <row r="1987" spans="5:10" x14ac:dyDescent="0.25">
      <c r="E1987" s="18" t="str">
        <f t="shared" si="139"/>
        <v/>
      </c>
      <c r="F1987" s="18" t="str">
        <f t="shared" si="140"/>
        <v/>
      </c>
      <c r="G1987" s="18" t="str">
        <f t="shared" si="141"/>
        <v/>
      </c>
      <c r="H1987" s="18" t="str">
        <f t="shared" si="142"/>
        <v/>
      </c>
      <c r="J1987" t="str">
        <f ca="1">IF(C1987="","",IF(A1987="","NO DATE",IF(NOT(ISNUMBER(A1987)),"DATE IS TEXT",IF(A1987&lt;&gt;INT(A1987),"DATE HAS TIME",IF(OR(A1987&lt;DATE(2026,9,16),A1987&gt;TODAY()),"DATE OUT OF RANGE",IF(ISNA(MATCH(B1987,{"SA-DAY","SA-NYT","SYS-DAY","SYS-NYT"},0)),"REFERENCE PROBLEM",IF(ISNA(MATCH(C1987,ItemName,0)),"ITEM NOT IN LIST",IF(OR(NOT(ISNUMBER(D1987)),D1987&lt;=0),"QTY PROBLEM","OK"))))))))</f>
        <v/>
      </c>
    </row>
    <row r="1988" spans="5:10" x14ac:dyDescent="0.25">
      <c r="E1988" s="18" t="str">
        <f t="shared" si="139"/>
        <v/>
      </c>
      <c r="F1988" s="18" t="str">
        <f t="shared" si="140"/>
        <v/>
      </c>
      <c r="G1988" s="18" t="str">
        <f t="shared" si="141"/>
        <v/>
      </c>
      <c r="H1988" s="18" t="str">
        <f t="shared" si="142"/>
        <v/>
      </c>
      <c r="J1988" t="str">
        <f ca="1">IF(C1988="","",IF(A1988="","NO DATE",IF(NOT(ISNUMBER(A1988)),"DATE IS TEXT",IF(A1988&lt;&gt;INT(A1988),"DATE HAS TIME",IF(OR(A1988&lt;DATE(2026,9,16),A1988&gt;TODAY()),"DATE OUT OF RANGE",IF(ISNA(MATCH(B1988,{"SA-DAY","SA-NYT","SYS-DAY","SYS-NYT"},0)),"REFERENCE PROBLEM",IF(ISNA(MATCH(C1988,ItemName,0)),"ITEM NOT IN LIST",IF(OR(NOT(ISNUMBER(D1988)),D1988&lt;=0),"QTY PROBLEM","OK"))))))))</f>
        <v/>
      </c>
    </row>
    <row r="1989" spans="5:10" x14ac:dyDescent="0.25">
      <c r="E1989" s="18" t="str">
        <f t="shared" si="139"/>
        <v/>
      </c>
      <c r="F1989" s="18" t="str">
        <f t="shared" si="140"/>
        <v/>
      </c>
      <c r="G1989" s="18" t="str">
        <f t="shared" si="141"/>
        <v/>
      </c>
      <c r="H1989" s="18" t="str">
        <f t="shared" si="142"/>
        <v/>
      </c>
      <c r="J1989" t="str">
        <f ca="1">IF(C1989="","",IF(A1989="","NO DATE",IF(NOT(ISNUMBER(A1989)),"DATE IS TEXT",IF(A1989&lt;&gt;INT(A1989),"DATE HAS TIME",IF(OR(A1989&lt;DATE(2026,9,16),A1989&gt;TODAY()),"DATE OUT OF RANGE",IF(ISNA(MATCH(B1989,{"SA-DAY","SA-NYT","SYS-DAY","SYS-NYT"},0)),"REFERENCE PROBLEM",IF(ISNA(MATCH(C1989,ItemName,0)),"ITEM NOT IN LIST",IF(OR(NOT(ISNUMBER(D1989)),D1989&lt;=0),"QTY PROBLEM","OK"))))))))</f>
        <v/>
      </c>
    </row>
    <row r="1990" spans="5:10" x14ac:dyDescent="0.25">
      <c r="E1990" s="18" t="str">
        <f t="shared" ref="E1990:E2053" si="143">IF($C1990="","",IFERROR(INDEX(ItemPriceCol,MATCH($C1990,ItemName,0)),""))</f>
        <v/>
      </c>
      <c r="F1990" s="18" t="str">
        <f t="shared" ref="F1990:F2053" si="144">IF(OR($D1990="",$E1990=""),"",$D1990*$E1990)</f>
        <v/>
      </c>
      <c r="G1990" s="18" t="str">
        <f t="shared" ref="G1990:G2053" si="145">IF($C1990="","",IFERROR(INDEX(ItemCostCol,MATCH($C1990,ItemName,0)),""))</f>
        <v/>
      </c>
      <c r="H1990" s="18" t="str">
        <f t="shared" ref="H1990:H2053" si="146">IF(OR($F1990="",$G1990=""),"",$F1990-$D1990*$G1990)</f>
        <v/>
      </c>
      <c r="J1990" t="str">
        <f ca="1">IF(C1990="","",IF(A1990="","NO DATE",IF(NOT(ISNUMBER(A1990)),"DATE IS TEXT",IF(A1990&lt;&gt;INT(A1990),"DATE HAS TIME",IF(OR(A1990&lt;DATE(2026,9,16),A1990&gt;TODAY()),"DATE OUT OF RANGE",IF(ISNA(MATCH(B1990,{"SA-DAY","SA-NYT","SYS-DAY","SYS-NYT"},0)),"REFERENCE PROBLEM",IF(ISNA(MATCH(C1990,ItemName,0)),"ITEM NOT IN LIST",IF(OR(NOT(ISNUMBER(D1990)),D1990&lt;=0),"QTY PROBLEM","OK"))))))))</f>
        <v/>
      </c>
    </row>
    <row r="1991" spans="5:10" x14ac:dyDescent="0.25">
      <c r="E1991" s="18" t="str">
        <f t="shared" si="143"/>
        <v/>
      </c>
      <c r="F1991" s="18" t="str">
        <f t="shared" si="144"/>
        <v/>
      </c>
      <c r="G1991" s="18" t="str">
        <f t="shared" si="145"/>
        <v/>
      </c>
      <c r="H1991" s="18" t="str">
        <f t="shared" si="146"/>
        <v/>
      </c>
      <c r="J1991" t="str">
        <f ca="1">IF(C1991="","",IF(A1991="","NO DATE",IF(NOT(ISNUMBER(A1991)),"DATE IS TEXT",IF(A1991&lt;&gt;INT(A1991),"DATE HAS TIME",IF(OR(A1991&lt;DATE(2026,9,16),A1991&gt;TODAY()),"DATE OUT OF RANGE",IF(ISNA(MATCH(B1991,{"SA-DAY","SA-NYT","SYS-DAY","SYS-NYT"},0)),"REFERENCE PROBLEM",IF(ISNA(MATCH(C1991,ItemName,0)),"ITEM NOT IN LIST",IF(OR(NOT(ISNUMBER(D1991)),D1991&lt;=0),"QTY PROBLEM","OK"))))))))</f>
        <v/>
      </c>
    </row>
    <row r="1992" spans="5:10" x14ac:dyDescent="0.25">
      <c r="E1992" s="18" t="str">
        <f t="shared" si="143"/>
        <v/>
      </c>
      <c r="F1992" s="18" t="str">
        <f t="shared" si="144"/>
        <v/>
      </c>
      <c r="G1992" s="18" t="str">
        <f t="shared" si="145"/>
        <v/>
      </c>
      <c r="H1992" s="18" t="str">
        <f t="shared" si="146"/>
        <v/>
      </c>
      <c r="J1992" t="str">
        <f ca="1">IF(C1992="","",IF(A1992="","NO DATE",IF(NOT(ISNUMBER(A1992)),"DATE IS TEXT",IF(A1992&lt;&gt;INT(A1992),"DATE HAS TIME",IF(OR(A1992&lt;DATE(2026,9,16),A1992&gt;TODAY()),"DATE OUT OF RANGE",IF(ISNA(MATCH(B1992,{"SA-DAY","SA-NYT","SYS-DAY","SYS-NYT"},0)),"REFERENCE PROBLEM",IF(ISNA(MATCH(C1992,ItemName,0)),"ITEM NOT IN LIST",IF(OR(NOT(ISNUMBER(D1992)),D1992&lt;=0),"QTY PROBLEM","OK"))))))))</f>
        <v/>
      </c>
    </row>
    <row r="1993" spans="5:10" x14ac:dyDescent="0.25">
      <c r="E1993" s="18" t="str">
        <f t="shared" si="143"/>
        <v/>
      </c>
      <c r="F1993" s="18" t="str">
        <f t="shared" si="144"/>
        <v/>
      </c>
      <c r="G1993" s="18" t="str">
        <f t="shared" si="145"/>
        <v/>
      </c>
      <c r="H1993" s="18" t="str">
        <f t="shared" si="146"/>
        <v/>
      </c>
      <c r="J1993" t="str">
        <f ca="1">IF(C1993="","",IF(A1993="","NO DATE",IF(NOT(ISNUMBER(A1993)),"DATE IS TEXT",IF(A1993&lt;&gt;INT(A1993),"DATE HAS TIME",IF(OR(A1993&lt;DATE(2026,9,16),A1993&gt;TODAY()),"DATE OUT OF RANGE",IF(ISNA(MATCH(B1993,{"SA-DAY","SA-NYT","SYS-DAY","SYS-NYT"},0)),"REFERENCE PROBLEM",IF(ISNA(MATCH(C1993,ItemName,0)),"ITEM NOT IN LIST",IF(OR(NOT(ISNUMBER(D1993)),D1993&lt;=0),"QTY PROBLEM","OK"))))))))</f>
        <v/>
      </c>
    </row>
    <row r="1994" spans="5:10" x14ac:dyDescent="0.25">
      <c r="E1994" s="18" t="str">
        <f t="shared" si="143"/>
        <v/>
      </c>
      <c r="F1994" s="18" t="str">
        <f t="shared" si="144"/>
        <v/>
      </c>
      <c r="G1994" s="18" t="str">
        <f t="shared" si="145"/>
        <v/>
      </c>
      <c r="H1994" s="18" t="str">
        <f t="shared" si="146"/>
        <v/>
      </c>
      <c r="J1994" t="str">
        <f ca="1">IF(C1994="","",IF(A1994="","NO DATE",IF(NOT(ISNUMBER(A1994)),"DATE IS TEXT",IF(A1994&lt;&gt;INT(A1994),"DATE HAS TIME",IF(OR(A1994&lt;DATE(2026,9,16),A1994&gt;TODAY()),"DATE OUT OF RANGE",IF(ISNA(MATCH(B1994,{"SA-DAY","SA-NYT","SYS-DAY","SYS-NYT"},0)),"REFERENCE PROBLEM",IF(ISNA(MATCH(C1994,ItemName,0)),"ITEM NOT IN LIST",IF(OR(NOT(ISNUMBER(D1994)),D1994&lt;=0),"QTY PROBLEM","OK"))))))))</f>
        <v/>
      </c>
    </row>
    <row r="1995" spans="5:10" x14ac:dyDescent="0.25">
      <c r="E1995" s="18" t="str">
        <f t="shared" si="143"/>
        <v/>
      </c>
      <c r="F1995" s="18" t="str">
        <f t="shared" si="144"/>
        <v/>
      </c>
      <c r="G1995" s="18" t="str">
        <f t="shared" si="145"/>
        <v/>
      </c>
      <c r="H1995" s="18" t="str">
        <f t="shared" si="146"/>
        <v/>
      </c>
      <c r="J1995" t="str">
        <f ca="1">IF(C1995="","",IF(A1995="","NO DATE",IF(NOT(ISNUMBER(A1995)),"DATE IS TEXT",IF(A1995&lt;&gt;INT(A1995),"DATE HAS TIME",IF(OR(A1995&lt;DATE(2026,9,16),A1995&gt;TODAY()),"DATE OUT OF RANGE",IF(ISNA(MATCH(B1995,{"SA-DAY","SA-NYT","SYS-DAY","SYS-NYT"},0)),"REFERENCE PROBLEM",IF(ISNA(MATCH(C1995,ItemName,0)),"ITEM NOT IN LIST",IF(OR(NOT(ISNUMBER(D1995)),D1995&lt;=0),"QTY PROBLEM","OK"))))))))</f>
        <v/>
      </c>
    </row>
    <row r="1996" spans="5:10" x14ac:dyDescent="0.25">
      <c r="E1996" s="18" t="str">
        <f t="shared" si="143"/>
        <v/>
      </c>
      <c r="F1996" s="18" t="str">
        <f t="shared" si="144"/>
        <v/>
      </c>
      <c r="G1996" s="18" t="str">
        <f t="shared" si="145"/>
        <v/>
      </c>
      <c r="H1996" s="18" t="str">
        <f t="shared" si="146"/>
        <v/>
      </c>
      <c r="J1996" t="str">
        <f ca="1">IF(C1996="","",IF(A1996="","NO DATE",IF(NOT(ISNUMBER(A1996)),"DATE IS TEXT",IF(A1996&lt;&gt;INT(A1996),"DATE HAS TIME",IF(OR(A1996&lt;DATE(2026,9,16),A1996&gt;TODAY()),"DATE OUT OF RANGE",IF(ISNA(MATCH(B1996,{"SA-DAY","SA-NYT","SYS-DAY","SYS-NYT"},0)),"REFERENCE PROBLEM",IF(ISNA(MATCH(C1996,ItemName,0)),"ITEM NOT IN LIST",IF(OR(NOT(ISNUMBER(D1996)),D1996&lt;=0),"QTY PROBLEM","OK"))))))))</f>
        <v/>
      </c>
    </row>
    <row r="1997" spans="5:10" x14ac:dyDescent="0.25">
      <c r="E1997" s="18" t="str">
        <f t="shared" si="143"/>
        <v/>
      </c>
      <c r="F1997" s="18" t="str">
        <f t="shared" si="144"/>
        <v/>
      </c>
      <c r="G1997" s="18" t="str">
        <f t="shared" si="145"/>
        <v/>
      </c>
      <c r="H1997" s="18" t="str">
        <f t="shared" si="146"/>
        <v/>
      </c>
      <c r="J1997" t="str">
        <f ca="1">IF(C1997="","",IF(A1997="","NO DATE",IF(NOT(ISNUMBER(A1997)),"DATE IS TEXT",IF(A1997&lt;&gt;INT(A1997),"DATE HAS TIME",IF(OR(A1997&lt;DATE(2026,9,16),A1997&gt;TODAY()),"DATE OUT OF RANGE",IF(ISNA(MATCH(B1997,{"SA-DAY","SA-NYT","SYS-DAY","SYS-NYT"},0)),"REFERENCE PROBLEM",IF(ISNA(MATCH(C1997,ItemName,0)),"ITEM NOT IN LIST",IF(OR(NOT(ISNUMBER(D1997)),D1997&lt;=0),"QTY PROBLEM","OK"))))))))</f>
        <v/>
      </c>
    </row>
    <row r="1998" spans="5:10" x14ac:dyDescent="0.25">
      <c r="E1998" s="18" t="str">
        <f t="shared" si="143"/>
        <v/>
      </c>
      <c r="F1998" s="18" t="str">
        <f t="shared" si="144"/>
        <v/>
      </c>
      <c r="G1998" s="18" t="str">
        <f t="shared" si="145"/>
        <v/>
      </c>
      <c r="H1998" s="18" t="str">
        <f t="shared" si="146"/>
        <v/>
      </c>
      <c r="J1998" t="str">
        <f ca="1">IF(C1998="","",IF(A1998="","NO DATE",IF(NOT(ISNUMBER(A1998)),"DATE IS TEXT",IF(A1998&lt;&gt;INT(A1998),"DATE HAS TIME",IF(OR(A1998&lt;DATE(2026,9,16),A1998&gt;TODAY()),"DATE OUT OF RANGE",IF(ISNA(MATCH(B1998,{"SA-DAY","SA-NYT","SYS-DAY","SYS-NYT"},0)),"REFERENCE PROBLEM",IF(ISNA(MATCH(C1998,ItemName,0)),"ITEM NOT IN LIST",IF(OR(NOT(ISNUMBER(D1998)),D1998&lt;=0),"QTY PROBLEM","OK"))))))))</f>
        <v/>
      </c>
    </row>
    <row r="1999" spans="5:10" x14ac:dyDescent="0.25">
      <c r="E1999" s="18" t="str">
        <f t="shared" si="143"/>
        <v/>
      </c>
      <c r="F1999" s="18" t="str">
        <f t="shared" si="144"/>
        <v/>
      </c>
      <c r="G1999" s="18" t="str">
        <f t="shared" si="145"/>
        <v/>
      </c>
      <c r="H1999" s="18" t="str">
        <f t="shared" si="146"/>
        <v/>
      </c>
      <c r="J1999" t="str">
        <f ca="1">IF(C1999="","",IF(A1999="","NO DATE",IF(NOT(ISNUMBER(A1999)),"DATE IS TEXT",IF(A1999&lt;&gt;INT(A1999),"DATE HAS TIME",IF(OR(A1999&lt;DATE(2026,9,16),A1999&gt;TODAY()),"DATE OUT OF RANGE",IF(ISNA(MATCH(B1999,{"SA-DAY","SA-NYT","SYS-DAY","SYS-NYT"},0)),"REFERENCE PROBLEM",IF(ISNA(MATCH(C1999,ItemName,0)),"ITEM NOT IN LIST",IF(OR(NOT(ISNUMBER(D1999)),D1999&lt;=0),"QTY PROBLEM","OK"))))))))</f>
        <v/>
      </c>
    </row>
    <row r="2000" spans="5:10" x14ac:dyDescent="0.25">
      <c r="E2000" s="18" t="str">
        <f t="shared" si="143"/>
        <v/>
      </c>
      <c r="F2000" s="18" t="str">
        <f t="shared" si="144"/>
        <v/>
      </c>
      <c r="G2000" s="18" t="str">
        <f t="shared" si="145"/>
        <v/>
      </c>
      <c r="H2000" s="18" t="str">
        <f t="shared" si="146"/>
        <v/>
      </c>
      <c r="J2000" t="str">
        <f ca="1">IF(C2000="","",IF(A2000="","NO DATE",IF(NOT(ISNUMBER(A2000)),"DATE IS TEXT",IF(A2000&lt;&gt;INT(A2000),"DATE HAS TIME",IF(OR(A2000&lt;DATE(2026,9,16),A2000&gt;TODAY()),"DATE OUT OF RANGE",IF(ISNA(MATCH(B2000,{"SA-DAY","SA-NYT","SYS-DAY","SYS-NYT"},0)),"REFERENCE PROBLEM",IF(ISNA(MATCH(C2000,ItemName,0)),"ITEM NOT IN LIST",IF(OR(NOT(ISNUMBER(D2000)),D2000&lt;=0),"QTY PROBLEM","OK"))))))))</f>
        <v/>
      </c>
    </row>
    <row r="2001" spans="5:10" x14ac:dyDescent="0.25">
      <c r="E2001" s="18" t="str">
        <f t="shared" si="143"/>
        <v/>
      </c>
      <c r="F2001" s="18" t="str">
        <f t="shared" si="144"/>
        <v/>
      </c>
      <c r="G2001" s="18" t="str">
        <f t="shared" si="145"/>
        <v/>
      </c>
      <c r="H2001" s="18" t="str">
        <f t="shared" si="146"/>
        <v/>
      </c>
      <c r="J2001" t="str">
        <f ca="1">IF(C2001="","",IF(A2001="","NO DATE",IF(NOT(ISNUMBER(A2001)),"DATE IS TEXT",IF(A2001&lt;&gt;INT(A2001),"DATE HAS TIME",IF(OR(A2001&lt;DATE(2026,9,16),A2001&gt;TODAY()),"DATE OUT OF RANGE",IF(ISNA(MATCH(B2001,{"SA-DAY","SA-NYT","SYS-DAY","SYS-NYT"},0)),"REFERENCE PROBLEM",IF(ISNA(MATCH(C2001,ItemName,0)),"ITEM NOT IN LIST",IF(OR(NOT(ISNUMBER(D2001)),D2001&lt;=0),"QTY PROBLEM","OK"))))))))</f>
        <v/>
      </c>
    </row>
    <row r="2002" spans="5:10" x14ac:dyDescent="0.25">
      <c r="E2002" s="18" t="str">
        <f t="shared" si="143"/>
        <v/>
      </c>
      <c r="F2002" s="18" t="str">
        <f t="shared" si="144"/>
        <v/>
      </c>
      <c r="G2002" s="18" t="str">
        <f t="shared" si="145"/>
        <v/>
      </c>
      <c r="H2002" s="18" t="str">
        <f t="shared" si="146"/>
        <v/>
      </c>
      <c r="J2002" t="str">
        <f ca="1">IF(C2002="","",IF(A2002="","NO DATE",IF(NOT(ISNUMBER(A2002)),"DATE IS TEXT",IF(A2002&lt;&gt;INT(A2002),"DATE HAS TIME",IF(OR(A2002&lt;DATE(2026,9,16),A2002&gt;TODAY()),"DATE OUT OF RANGE",IF(ISNA(MATCH(B2002,{"SA-DAY","SA-NYT","SYS-DAY","SYS-NYT"},0)),"REFERENCE PROBLEM",IF(ISNA(MATCH(C2002,ItemName,0)),"ITEM NOT IN LIST",IF(OR(NOT(ISNUMBER(D2002)),D2002&lt;=0),"QTY PROBLEM","OK"))))))))</f>
        <v/>
      </c>
    </row>
    <row r="2003" spans="5:10" x14ac:dyDescent="0.25">
      <c r="E2003" s="18" t="str">
        <f t="shared" si="143"/>
        <v/>
      </c>
      <c r="F2003" s="18" t="str">
        <f t="shared" si="144"/>
        <v/>
      </c>
      <c r="G2003" s="18" t="str">
        <f t="shared" si="145"/>
        <v/>
      </c>
      <c r="H2003" s="18" t="str">
        <f t="shared" si="146"/>
        <v/>
      </c>
      <c r="J2003" t="str">
        <f ca="1">IF(C2003="","",IF(A2003="","NO DATE",IF(NOT(ISNUMBER(A2003)),"DATE IS TEXT",IF(A2003&lt;&gt;INT(A2003),"DATE HAS TIME",IF(OR(A2003&lt;DATE(2026,9,16),A2003&gt;TODAY()),"DATE OUT OF RANGE",IF(ISNA(MATCH(B2003,{"SA-DAY","SA-NYT","SYS-DAY","SYS-NYT"},0)),"REFERENCE PROBLEM",IF(ISNA(MATCH(C2003,ItemName,0)),"ITEM NOT IN LIST",IF(OR(NOT(ISNUMBER(D2003)),D2003&lt;=0),"QTY PROBLEM","OK"))))))))</f>
        <v/>
      </c>
    </row>
    <row r="2004" spans="5:10" x14ac:dyDescent="0.25">
      <c r="E2004" s="18" t="str">
        <f t="shared" si="143"/>
        <v/>
      </c>
      <c r="F2004" s="18" t="str">
        <f t="shared" si="144"/>
        <v/>
      </c>
      <c r="G2004" s="18" t="str">
        <f t="shared" si="145"/>
        <v/>
      </c>
      <c r="H2004" s="18" t="str">
        <f t="shared" si="146"/>
        <v/>
      </c>
      <c r="J2004" t="str">
        <f ca="1">IF(C2004="","",IF(A2004="","NO DATE",IF(NOT(ISNUMBER(A2004)),"DATE IS TEXT",IF(A2004&lt;&gt;INT(A2004),"DATE HAS TIME",IF(OR(A2004&lt;DATE(2026,9,16),A2004&gt;TODAY()),"DATE OUT OF RANGE",IF(ISNA(MATCH(B2004,{"SA-DAY","SA-NYT","SYS-DAY","SYS-NYT"},0)),"REFERENCE PROBLEM",IF(ISNA(MATCH(C2004,ItemName,0)),"ITEM NOT IN LIST",IF(OR(NOT(ISNUMBER(D2004)),D2004&lt;=0),"QTY PROBLEM","OK"))))))))</f>
        <v/>
      </c>
    </row>
    <row r="2005" spans="5:10" x14ac:dyDescent="0.25">
      <c r="E2005" s="18" t="str">
        <f t="shared" si="143"/>
        <v/>
      </c>
      <c r="F2005" s="18" t="str">
        <f t="shared" si="144"/>
        <v/>
      </c>
      <c r="G2005" s="18" t="str">
        <f t="shared" si="145"/>
        <v/>
      </c>
      <c r="H2005" s="18" t="str">
        <f t="shared" si="146"/>
        <v/>
      </c>
      <c r="J2005" t="str">
        <f ca="1">IF(C2005="","",IF(A2005="","NO DATE",IF(NOT(ISNUMBER(A2005)),"DATE IS TEXT",IF(A2005&lt;&gt;INT(A2005),"DATE HAS TIME",IF(OR(A2005&lt;DATE(2026,9,16),A2005&gt;TODAY()),"DATE OUT OF RANGE",IF(ISNA(MATCH(B2005,{"SA-DAY","SA-NYT","SYS-DAY","SYS-NYT"},0)),"REFERENCE PROBLEM",IF(ISNA(MATCH(C2005,ItemName,0)),"ITEM NOT IN LIST",IF(OR(NOT(ISNUMBER(D2005)),D2005&lt;=0),"QTY PROBLEM","OK"))))))))</f>
        <v/>
      </c>
    </row>
    <row r="2006" spans="5:10" x14ac:dyDescent="0.25">
      <c r="E2006" s="18" t="str">
        <f t="shared" si="143"/>
        <v/>
      </c>
      <c r="F2006" s="18" t="str">
        <f t="shared" si="144"/>
        <v/>
      </c>
      <c r="G2006" s="18" t="str">
        <f t="shared" si="145"/>
        <v/>
      </c>
      <c r="H2006" s="18" t="str">
        <f t="shared" si="146"/>
        <v/>
      </c>
      <c r="J2006" t="str">
        <f ca="1">IF(C2006="","",IF(A2006="","NO DATE",IF(NOT(ISNUMBER(A2006)),"DATE IS TEXT",IF(A2006&lt;&gt;INT(A2006),"DATE HAS TIME",IF(OR(A2006&lt;DATE(2026,9,16),A2006&gt;TODAY()),"DATE OUT OF RANGE",IF(ISNA(MATCH(B2006,{"SA-DAY","SA-NYT","SYS-DAY","SYS-NYT"},0)),"REFERENCE PROBLEM",IF(ISNA(MATCH(C2006,ItemName,0)),"ITEM NOT IN LIST",IF(OR(NOT(ISNUMBER(D2006)),D2006&lt;=0),"QTY PROBLEM","OK"))))))))</f>
        <v/>
      </c>
    </row>
    <row r="2007" spans="5:10" x14ac:dyDescent="0.25">
      <c r="E2007" s="18" t="str">
        <f t="shared" si="143"/>
        <v/>
      </c>
      <c r="F2007" s="18" t="str">
        <f t="shared" si="144"/>
        <v/>
      </c>
      <c r="G2007" s="18" t="str">
        <f t="shared" si="145"/>
        <v/>
      </c>
      <c r="H2007" s="18" t="str">
        <f t="shared" si="146"/>
        <v/>
      </c>
      <c r="J2007" t="str">
        <f ca="1">IF(C2007="","",IF(A2007="","NO DATE",IF(NOT(ISNUMBER(A2007)),"DATE IS TEXT",IF(A2007&lt;&gt;INT(A2007),"DATE HAS TIME",IF(OR(A2007&lt;DATE(2026,9,16),A2007&gt;TODAY()),"DATE OUT OF RANGE",IF(ISNA(MATCH(B2007,{"SA-DAY","SA-NYT","SYS-DAY","SYS-NYT"},0)),"REFERENCE PROBLEM",IF(ISNA(MATCH(C2007,ItemName,0)),"ITEM NOT IN LIST",IF(OR(NOT(ISNUMBER(D2007)),D2007&lt;=0),"QTY PROBLEM","OK"))))))))</f>
        <v/>
      </c>
    </row>
    <row r="2008" spans="5:10" x14ac:dyDescent="0.25">
      <c r="E2008" s="18" t="str">
        <f t="shared" si="143"/>
        <v/>
      </c>
      <c r="F2008" s="18" t="str">
        <f t="shared" si="144"/>
        <v/>
      </c>
      <c r="G2008" s="18" t="str">
        <f t="shared" si="145"/>
        <v/>
      </c>
      <c r="H2008" s="18" t="str">
        <f t="shared" si="146"/>
        <v/>
      </c>
      <c r="J2008" t="str">
        <f ca="1">IF(C2008="","",IF(A2008="","NO DATE",IF(NOT(ISNUMBER(A2008)),"DATE IS TEXT",IF(A2008&lt;&gt;INT(A2008),"DATE HAS TIME",IF(OR(A2008&lt;DATE(2026,9,16),A2008&gt;TODAY()),"DATE OUT OF RANGE",IF(ISNA(MATCH(B2008,{"SA-DAY","SA-NYT","SYS-DAY","SYS-NYT"},0)),"REFERENCE PROBLEM",IF(ISNA(MATCH(C2008,ItemName,0)),"ITEM NOT IN LIST",IF(OR(NOT(ISNUMBER(D2008)),D2008&lt;=0),"QTY PROBLEM","OK"))))))))</f>
        <v/>
      </c>
    </row>
    <row r="2009" spans="5:10" x14ac:dyDescent="0.25">
      <c r="E2009" s="18" t="str">
        <f t="shared" si="143"/>
        <v/>
      </c>
      <c r="F2009" s="18" t="str">
        <f t="shared" si="144"/>
        <v/>
      </c>
      <c r="G2009" s="18" t="str">
        <f t="shared" si="145"/>
        <v/>
      </c>
      <c r="H2009" s="18" t="str">
        <f t="shared" si="146"/>
        <v/>
      </c>
      <c r="J2009" t="str">
        <f ca="1">IF(C2009="","",IF(A2009="","NO DATE",IF(NOT(ISNUMBER(A2009)),"DATE IS TEXT",IF(A2009&lt;&gt;INT(A2009),"DATE HAS TIME",IF(OR(A2009&lt;DATE(2026,9,16),A2009&gt;TODAY()),"DATE OUT OF RANGE",IF(ISNA(MATCH(B2009,{"SA-DAY","SA-NYT","SYS-DAY","SYS-NYT"},0)),"REFERENCE PROBLEM",IF(ISNA(MATCH(C2009,ItemName,0)),"ITEM NOT IN LIST",IF(OR(NOT(ISNUMBER(D2009)),D2009&lt;=0),"QTY PROBLEM","OK"))))))))</f>
        <v/>
      </c>
    </row>
    <row r="2010" spans="5:10" x14ac:dyDescent="0.25">
      <c r="E2010" s="18" t="str">
        <f t="shared" si="143"/>
        <v/>
      </c>
      <c r="F2010" s="18" t="str">
        <f t="shared" si="144"/>
        <v/>
      </c>
      <c r="G2010" s="18" t="str">
        <f t="shared" si="145"/>
        <v/>
      </c>
      <c r="H2010" s="18" t="str">
        <f t="shared" si="146"/>
        <v/>
      </c>
      <c r="J2010" t="str">
        <f ca="1">IF(C2010="","",IF(A2010="","NO DATE",IF(NOT(ISNUMBER(A2010)),"DATE IS TEXT",IF(A2010&lt;&gt;INT(A2010),"DATE HAS TIME",IF(OR(A2010&lt;DATE(2026,9,16),A2010&gt;TODAY()),"DATE OUT OF RANGE",IF(ISNA(MATCH(B2010,{"SA-DAY","SA-NYT","SYS-DAY","SYS-NYT"},0)),"REFERENCE PROBLEM",IF(ISNA(MATCH(C2010,ItemName,0)),"ITEM NOT IN LIST",IF(OR(NOT(ISNUMBER(D2010)),D2010&lt;=0),"QTY PROBLEM","OK"))))))))</f>
        <v/>
      </c>
    </row>
    <row r="2011" spans="5:10" x14ac:dyDescent="0.25">
      <c r="E2011" s="18" t="str">
        <f t="shared" si="143"/>
        <v/>
      </c>
      <c r="F2011" s="18" t="str">
        <f t="shared" si="144"/>
        <v/>
      </c>
      <c r="G2011" s="18" t="str">
        <f t="shared" si="145"/>
        <v/>
      </c>
      <c r="H2011" s="18" t="str">
        <f t="shared" si="146"/>
        <v/>
      </c>
      <c r="J2011" t="str">
        <f ca="1">IF(C2011="","",IF(A2011="","NO DATE",IF(NOT(ISNUMBER(A2011)),"DATE IS TEXT",IF(A2011&lt;&gt;INT(A2011),"DATE HAS TIME",IF(OR(A2011&lt;DATE(2026,9,16),A2011&gt;TODAY()),"DATE OUT OF RANGE",IF(ISNA(MATCH(B2011,{"SA-DAY","SA-NYT","SYS-DAY","SYS-NYT"},0)),"REFERENCE PROBLEM",IF(ISNA(MATCH(C2011,ItemName,0)),"ITEM NOT IN LIST",IF(OR(NOT(ISNUMBER(D2011)),D2011&lt;=0),"QTY PROBLEM","OK"))))))))</f>
        <v/>
      </c>
    </row>
    <row r="2012" spans="5:10" x14ac:dyDescent="0.25">
      <c r="E2012" s="18" t="str">
        <f t="shared" si="143"/>
        <v/>
      </c>
      <c r="F2012" s="18" t="str">
        <f t="shared" si="144"/>
        <v/>
      </c>
      <c r="G2012" s="18" t="str">
        <f t="shared" si="145"/>
        <v/>
      </c>
      <c r="H2012" s="18" t="str">
        <f t="shared" si="146"/>
        <v/>
      </c>
      <c r="J2012" t="str">
        <f ca="1">IF(C2012="","",IF(A2012="","NO DATE",IF(NOT(ISNUMBER(A2012)),"DATE IS TEXT",IF(A2012&lt;&gt;INT(A2012),"DATE HAS TIME",IF(OR(A2012&lt;DATE(2026,9,16),A2012&gt;TODAY()),"DATE OUT OF RANGE",IF(ISNA(MATCH(B2012,{"SA-DAY","SA-NYT","SYS-DAY","SYS-NYT"},0)),"REFERENCE PROBLEM",IF(ISNA(MATCH(C2012,ItemName,0)),"ITEM NOT IN LIST",IF(OR(NOT(ISNUMBER(D2012)),D2012&lt;=0),"QTY PROBLEM","OK"))))))))</f>
        <v/>
      </c>
    </row>
    <row r="2013" spans="5:10" x14ac:dyDescent="0.25">
      <c r="E2013" s="18" t="str">
        <f t="shared" si="143"/>
        <v/>
      </c>
      <c r="F2013" s="18" t="str">
        <f t="shared" si="144"/>
        <v/>
      </c>
      <c r="G2013" s="18" t="str">
        <f t="shared" si="145"/>
        <v/>
      </c>
      <c r="H2013" s="18" t="str">
        <f t="shared" si="146"/>
        <v/>
      </c>
      <c r="J2013" t="str">
        <f ca="1">IF(C2013="","",IF(A2013="","NO DATE",IF(NOT(ISNUMBER(A2013)),"DATE IS TEXT",IF(A2013&lt;&gt;INT(A2013),"DATE HAS TIME",IF(OR(A2013&lt;DATE(2026,9,16),A2013&gt;TODAY()),"DATE OUT OF RANGE",IF(ISNA(MATCH(B2013,{"SA-DAY","SA-NYT","SYS-DAY","SYS-NYT"},0)),"REFERENCE PROBLEM",IF(ISNA(MATCH(C2013,ItemName,0)),"ITEM NOT IN LIST",IF(OR(NOT(ISNUMBER(D2013)),D2013&lt;=0),"QTY PROBLEM","OK"))))))))</f>
        <v/>
      </c>
    </row>
    <row r="2014" spans="5:10" x14ac:dyDescent="0.25">
      <c r="E2014" s="18" t="str">
        <f t="shared" si="143"/>
        <v/>
      </c>
      <c r="F2014" s="18" t="str">
        <f t="shared" si="144"/>
        <v/>
      </c>
      <c r="G2014" s="18" t="str">
        <f t="shared" si="145"/>
        <v/>
      </c>
      <c r="H2014" s="18" t="str">
        <f t="shared" si="146"/>
        <v/>
      </c>
      <c r="J2014" t="str">
        <f ca="1">IF(C2014="","",IF(A2014="","NO DATE",IF(NOT(ISNUMBER(A2014)),"DATE IS TEXT",IF(A2014&lt;&gt;INT(A2014),"DATE HAS TIME",IF(OR(A2014&lt;DATE(2026,9,16),A2014&gt;TODAY()),"DATE OUT OF RANGE",IF(ISNA(MATCH(B2014,{"SA-DAY","SA-NYT","SYS-DAY","SYS-NYT"},0)),"REFERENCE PROBLEM",IF(ISNA(MATCH(C2014,ItemName,0)),"ITEM NOT IN LIST",IF(OR(NOT(ISNUMBER(D2014)),D2014&lt;=0),"QTY PROBLEM","OK"))))))))</f>
        <v/>
      </c>
    </row>
    <row r="2015" spans="5:10" x14ac:dyDescent="0.25">
      <c r="E2015" s="18" t="str">
        <f t="shared" si="143"/>
        <v/>
      </c>
      <c r="F2015" s="18" t="str">
        <f t="shared" si="144"/>
        <v/>
      </c>
      <c r="G2015" s="18" t="str">
        <f t="shared" si="145"/>
        <v/>
      </c>
      <c r="H2015" s="18" t="str">
        <f t="shared" si="146"/>
        <v/>
      </c>
      <c r="J2015" t="str">
        <f ca="1">IF(C2015="","",IF(A2015="","NO DATE",IF(NOT(ISNUMBER(A2015)),"DATE IS TEXT",IF(A2015&lt;&gt;INT(A2015),"DATE HAS TIME",IF(OR(A2015&lt;DATE(2026,9,16),A2015&gt;TODAY()),"DATE OUT OF RANGE",IF(ISNA(MATCH(B2015,{"SA-DAY","SA-NYT","SYS-DAY","SYS-NYT"},0)),"REFERENCE PROBLEM",IF(ISNA(MATCH(C2015,ItemName,0)),"ITEM NOT IN LIST",IF(OR(NOT(ISNUMBER(D2015)),D2015&lt;=0),"QTY PROBLEM","OK"))))))))</f>
        <v/>
      </c>
    </row>
    <row r="2016" spans="5:10" x14ac:dyDescent="0.25">
      <c r="E2016" s="18" t="str">
        <f t="shared" si="143"/>
        <v/>
      </c>
      <c r="F2016" s="18" t="str">
        <f t="shared" si="144"/>
        <v/>
      </c>
      <c r="G2016" s="18" t="str">
        <f t="shared" si="145"/>
        <v/>
      </c>
      <c r="H2016" s="18" t="str">
        <f t="shared" si="146"/>
        <v/>
      </c>
      <c r="J2016" t="str">
        <f ca="1">IF(C2016="","",IF(A2016="","NO DATE",IF(NOT(ISNUMBER(A2016)),"DATE IS TEXT",IF(A2016&lt;&gt;INT(A2016),"DATE HAS TIME",IF(OR(A2016&lt;DATE(2026,9,16),A2016&gt;TODAY()),"DATE OUT OF RANGE",IF(ISNA(MATCH(B2016,{"SA-DAY","SA-NYT","SYS-DAY","SYS-NYT"},0)),"REFERENCE PROBLEM",IF(ISNA(MATCH(C2016,ItemName,0)),"ITEM NOT IN LIST",IF(OR(NOT(ISNUMBER(D2016)),D2016&lt;=0),"QTY PROBLEM","OK"))))))))</f>
        <v/>
      </c>
    </row>
    <row r="2017" spans="5:10" x14ac:dyDescent="0.25">
      <c r="E2017" s="18" t="str">
        <f t="shared" si="143"/>
        <v/>
      </c>
      <c r="F2017" s="18" t="str">
        <f t="shared" si="144"/>
        <v/>
      </c>
      <c r="G2017" s="18" t="str">
        <f t="shared" si="145"/>
        <v/>
      </c>
      <c r="H2017" s="18" t="str">
        <f t="shared" si="146"/>
        <v/>
      </c>
      <c r="J2017" t="str">
        <f ca="1">IF(C2017="","",IF(A2017="","NO DATE",IF(NOT(ISNUMBER(A2017)),"DATE IS TEXT",IF(A2017&lt;&gt;INT(A2017),"DATE HAS TIME",IF(OR(A2017&lt;DATE(2026,9,16),A2017&gt;TODAY()),"DATE OUT OF RANGE",IF(ISNA(MATCH(B2017,{"SA-DAY","SA-NYT","SYS-DAY","SYS-NYT"},0)),"REFERENCE PROBLEM",IF(ISNA(MATCH(C2017,ItemName,0)),"ITEM NOT IN LIST",IF(OR(NOT(ISNUMBER(D2017)),D2017&lt;=0),"QTY PROBLEM","OK"))))))))</f>
        <v/>
      </c>
    </row>
    <row r="2018" spans="5:10" x14ac:dyDescent="0.25">
      <c r="E2018" s="18" t="str">
        <f t="shared" si="143"/>
        <v/>
      </c>
      <c r="F2018" s="18" t="str">
        <f t="shared" si="144"/>
        <v/>
      </c>
      <c r="G2018" s="18" t="str">
        <f t="shared" si="145"/>
        <v/>
      </c>
      <c r="H2018" s="18" t="str">
        <f t="shared" si="146"/>
        <v/>
      </c>
      <c r="J2018" t="str">
        <f ca="1">IF(C2018="","",IF(A2018="","NO DATE",IF(NOT(ISNUMBER(A2018)),"DATE IS TEXT",IF(A2018&lt;&gt;INT(A2018),"DATE HAS TIME",IF(OR(A2018&lt;DATE(2026,9,16),A2018&gt;TODAY()),"DATE OUT OF RANGE",IF(ISNA(MATCH(B2018,{"SA-DAY","SA-NYT","SYS-DAY","SYS-NYT"},0)),"REFERENCE PROBLEM",IF(ISNA(MATCH(C2018,ItemName,0)),"ITEM NOT IN LIST",IF(OR(NOT(ISNUMBER(D2018)),D2018&lt;=0),"QTY PROBLEM","OK"))))))))</f>
        <v/>
      </c>
    </row>
    <row r="2019" spans="5:10" x14ac:dyDescent="0.25">
      <c r="E2019" s="18" t="str">
        <f t="shared" si="143"/>
        <v/>
      </c>
      <c r="F2019" s="18" t="str">
        <f t="shared" si="144"/>
        <v/>
      </c>
      <c r="G2019" s="18" t="str">
        <f t="shared" si="145"/>
        <v/>
      </c>
      <c r="H2019" s="18" t="str">
        <f t="shared" si="146"/>
        <v/>
      </c>
      <c r="J2019" t="str">
        <f ca="1">IF(C2019="","",IF(A2019="","NO DATE",IF(NOT(ISNUMBER(A2019)),"DATE IS TEXT",IF(A2019&lt;&gt;INT(A2019),"DATE HAS TIME",IF(OR(A2019&lt;DATE(2026,9,16),A2019&gt;TODAY()),"DATE OUT OF RANGE",IF(ISNA(MATCH(B2019,{"SA-DAY","SA-NYT","SYS-DAY","SYS-NYT"},0)),"REFERENCE PROBLEM",IF(ISNA(MATCH(C2019,ItemName,0)),"ITEM NOT IN LIST",IF(OR(NOT(ISNUMBER(D2019)),D2019&lt;=0),"QTY PROBLEM","OK"))))))))</f>
        <v/>
      </c>
    </row>
    <row r="2020" spans="5:10" x14ac:dyDescent="0.25">
      <c r="E2020" s="18" t="str">
        <f t="shared" si="143"/>
        <v/>
      </c>
      <c r="F2020" s="18" t="str">
        <f t="shared" si="144"/>
        <v/>
      </c>
      <c r="G2020" s="18" t="str">
        <f t="shared" si="145"/>
        <v/>
      </c>
      <c r="H2020" s="18" t="str">
        <f t="shared" si="146"/>
        <v/>
      </c>
      <c r="J2020" t="str">
        <f ca="1">IF(C2020="","",IF(A2020="","NO DATE",IF(NOT(ISNUMBER(A2020)),"DATE IS TEXT",IF(A2020&lt;&gt;INT(A2020),"DATE HAS TIME",IF(OR(A2020&lt;DATE(2026,9,16),A2020&gt;TODAY()),"DATE OUT OF RANGE",IF(ISNA(MATCH(B2020,{"SA-DAY","SA-NYT","SYS-DAY","SYS-NYT"},0)),"REFERENCE PROBLEM",IF(ISNA(MATCH(C2020,ItemName,0)),"ITEM NOT IN LIST",IF(OR(NOT(ISNUMBER(D2020)),D2020&lt;=0),"QTY PROBLEM","OK"))))))))</f>
        <v/>
      </c>
    </row>
    <row r="2021" spans="5:10" x14ac:dyDescent="0.25">
      <c r="E2021" s="18" t="str">
        <f t="shared" si="143"/>
        <v/>
      </c>
      <c r="F2021" s="18" t="str">
        <f t="shared" si="144"/>
        <v/>
      </c>
      <c r="G2021" s="18" t="str">
        <f t="shared" si="145"/>
        <v/>
      </c>
      <c r="H2021" s="18" t="str">
        <f t="shared" si="146"/>
        <v/>
      </c>
      <c r="J2021" t="str">
        <f ca="1">IF(C2021="","",IF(A2021="","NO DATE",IF(NOT(ISNUMBER(A2021)),"DATE IS TEXT",IF(A2021&lt;&gt;INT(A2021),"DATE HAS TIME",IF(OR(A2021&lt;DATE(2026,9,16),A2021&gt;TODAY()),"DATE OUT OF RANGE",IF(ISNA(MATCH(B2021,{"SA-DAY","SA-NYT","SYS-DAY","SYS-NYT"},0)),"REFERENCE PROBLEM",IF(ISNA(MATCH(C2021,ItemName,0)),"ITEM NOT IN LIST",IF(OR(NOT(ISNUMBER(D2021)),D2021&lt;=0),"QTY PROBLEM","OK"))))))))</f>
        <v/>
      </c>
    </row>
    <row r="2022" spans="5:10" x14ac:dyDescent="0.25">
      <c r="E2022" s="18" t="str">
        <f t="shared" si="143"/>
        <v/>
      </c>
      <c r="F2022" s="18" t="str">
        <f t="shared" si="144"/>
        <v/>
      </c>
      <c r="G2022" s="18" t="str">
        <f t="shared" si="145"/>
        <v/>
      </c>
      <c r="H2022" s="18" t="str">
        <f t="shared" si="146"/>
        <v/>
      </c>
      <c r="J2022" t="str">
        <f ca="1">IF(C2022="","",IF(A2022="","NO DATE",IF(NOT(ISNUMBER(A2022)),"DATE IS TEXT",IF(A2022&lt;&gt;INT(A2022),"DATE HAS TIME",IF(OR(A2022&lt;DATE(2026,9,16),A2022&gt;TODAY()),"DATE OUT OF RANGE",IF(ISNA(MATCH(B2022,{"SA-DAY","SA-NYT","SYS-DAY","SYS-NYT"},0)),"REFERENCE PROBLEM",IF(ISNA(MATCH(C2022,ItemName,0)),"ITEM NOT IN LIST",IF(OR(NOT(ISNUMBER(D2022)),D2022&lt;=0),"QTY PROBLEM","OK"))))))))</f>
        <v/>
      </c>
    </row>
    <row r="2023" spans="5:10" x14ac:dyDescent="0.25">
      <c r="E2023" s="18" t="str">
        <f t="shared" si="143"/>
        <v/>
      </c>
      <c r="F2023" s="18" t="str">
        <f t="shared" si="144"/>
        <v/>
      </c>
      <c r="G2023" s="18" t="str">
        <f t="shared" si="145"/>
        <v/>
      </c>
      <c r="H2023" s="18" t="str">
        <f t="shared" si="146"/>
        <v/>
      </c>
      <c r="J2023" t="str">
        <f ca="1">IF(C2023="","",IF(A2023="","NO DATE",IF(NOT(ISNUMBER(A2023)),"DATE IS TEXT",IF(A2023&lt;&gt;INT(A2023),"DATE HAS TIME",IF(OR(A2023&lt;DATE(2026,9,16),A2023&gt;TODAY()),"DATE OUT OF RANGE",IF(ISNA(MATCH(B2023,{"SA-DAY","SA-NYT","SYS-DAY","SYS-NYT"},0)),"REFERENCE PROBLEM",IF(ISNA(MATCH(C2023,ItemName,0)),"ITEM NOT IN LIST",IF(OR(NOT(ISNUMBER(D2023)),D2023&lt;=0),"QTY PROBLEM","OK"))))))))</f>
        <v/>
      </c>
    </row>
    <row r="2024" spans="5:10" x14ac:dyDescent="0.25">
      <c r="E2024" s="18" t="str">
        <f t="shared" si="143"/>
        <v/>
      </c>
      <c r="F2024" s="18" t="str">
        <f t="shared" si="144"/>
        <v/>
      </c>
      <c r="G2024" s="18" t="str">
        <f t="shared" si="145"/>
        <v/>
      </c>
      <c r="H2024" s="18" t="str">
        <f t="shared" si="146"/>
        <v/>
      </c>
      <c r="J2024" t="str">
        <f ca="1">IF(C2024="","",IF(A2024="","NO DATE",IF(NOT(ISNUMBER(A2024)),"DATE IS TEXT",IF(A2024&lt;&gt;INT(A2024),"DATE HAS TIME",IF(OR(A2024&lt;DATE(2026,9,16),A2024&gt;TODAY()),"DATE OUT OF RANGE",IF(ISNA(MATCH(B2024,{"SA-DAY","SA-NYT","SYS-DAY","SYS-NYT"},0)),"REFERENCE PROBLEM",IF(ISNA(MATCH(C2024,ItemName,0)),"ITEM NOT IN LIST",IF(OR(NOT(ISNUMBER(D2024)),D2024&lt;=0),"QTY PROBLEM","OK"))))))))</f>
        <v/>
      </c>
    </row>
    <row r="2025" spans="5:10" x14ac:dyDescent="0.25">
      <c r="E2025" s="18" t="str">
        <f t="shared" si="143"/>
        <v/>
      </c>
      <c r="F2025" s="18" t="str">
        <f t="shared" si="144"/>
        <v/>
      </c>
      <c r="G2025" s="18" t="str">
        <f t="shared" si="145"/>
        <v/>
      </c>
      <c r="H2025" s="18" t="str">
        <f t="shared" si="146"/>
        <v/>
      </c>
      <c r="J2025" t="str">
        <f ca="1">IF(C2025="","",IF(A2025="","NO DATE",IF(NOT(ISNUMBER(A2025)),"DATE IS TEXT",IF(A2025&lt;&gt;INT(A2025),"DATE HAS TIME",IF(OR(A2025&lt;DATE(2026,9,16),A2025&gt;TODAY()),"DATE OUT OF RANGE",IF(ISNA(MATCH(B2025,{"SA-DAY","SA-NYT","SYS-DAY","SYS-NYT"},0)),"REFERENCE PROBLEM",IF(ISNA(MATCH(C2025,ItemName,0)),"ITEM NOT IN LIST",IF(OR(NOT(ISNUMBER(D2025)),D2025&lt;=0),"QTY PROBLEM","OK"))))))))</f>
        <v/>
      </c>
    </row>
    <row r="2026" spans="5:10" x14ac:dyDescent="0.25">
      <c r="E2026" s="18" t="str">
        <f t="shared" si="143"/>
        <v/>
      </c>
      <c r="F2026" s="18" t="str">
        <f t="shared" si="144"/>
        <v/>
      </c>
      <c r="G2026" s="18" t="str">
        <f t="shared" si="145"/>
        <v/>
      </c>
      <c r="H2026" s="18" t="str">
        <f t="shared" si="146"/>
        <v/>
      </c>
      <c r="J2026" t="str">
        <f ca="1">IF(C2026="","",IF(A2026="","NO DATE",IF(NOT(ISNUMBER(A2026)),"DATE IS TEXT",IF(A2026&lt;&gt;INT(A2026),"DATE HAS TIME",IF(OR(A2026&lt;DATE(2026,9,16),A2026&gt;TODAY()),"DATE OUT OF RANGE",IF(ISNA(MATCH(B2026,{"SA-DAY","SA-NYT","SYS-DAY","SYS-NYT"},0)),"REFERENCE PROBLEM",IF(ISNA(MATCH(C2026,ItemName,0)),"ITEM NOT IN LIST",IF(OR(NOT(ISNUMBER(D2026)),D2026&lt;=0),"QTY PROBLEM","OK"))))))))</f>
        <v/>
      </c>
    </row>
    <row r="2027" spans="5:10" x14ac:dyDescent="0.25">
      <c r="E2027" s="18" t="str">
        <f t="shared" si="143"/>
        <v/>
      </c>
      <c r="F2027" s="18" t="str">
        <f t="shared" si="144"/>
        <v/>
      </c>
      <c r="G2027" s="18" t="str">
        <f t="shared" si="145"/>
        <v/>
      </c>
      <c r="H2027" s="18" t="str">
        <f t="shared" si="146"/>
        <v/>
      </c>
      <c r="J2027" t="str">
        <f ca="1">IF(C2027="","",IF(A2027="","NO DATE",IF(NOT(ISNUMBER(A2027)),"DATE IS TEXT",IF(A2027&lt;&gt;INT(A2027),"DATE HAS TIME",IF(OR(A2027&lt;DATE(2026,9,16),A2027&gt;TODAY()),"DATE OUT OF RANGE",IF(ISNA(MATCH(B2027,{"SA-DAY","SA-NYT","SYS-DAY","SYS-NYT"},0)),"REFERENCE PROBLEM",IF(ISNA(MATCH(C2027,ItemName,0)),"ITEM NOT IN LIST",IF(OR(NOT(ISNUMBER(D2027)),D2027&lt;=0),"QTY PROBLEM","OK"))))))))</f>
        <v/>
      </c>
    </row>
    <row r="2028" spans="5:10" x14ac:dyDescent="0.25">
      <c r="E2028" s="18" t="str">
        <f t="shared" si="143"/>
        <v/>
      </c>
      <c r="F2028" s="18" t="str">
        <f t="shared" si="144"/>
        <v/>
      </c>
      <c r="G2028" s="18" t="str">
        <f t="shared" si="145"/>
        <v/>
      </c>
      <c r="H2028" s="18" t="str">
        <f t="shared" si="146"/>
        <v/>
      </c>
      <c r="J2028" t="str">
        <f ca="1">IF(C2028="","",IF(A2028="","NO DATE",IF(NOT(ISNUMBER(A2028)),"DATE IS TEXT",IF(A2028&lt;&gt;INT(A2028),"DATE HAS TIME",IF(OR(A2028&lt;DATE(2026,9,16),A2028&gt;TODAY()),"DATE OUT OF RANGE",IF(ISNA(MATCH(B2028,{"SA-DAY","SA-NYT","SYS-DAY","SYS-NYT"},0)),"REFERENCE PROBLEM",IF(ISNA(MATCH(C2028,ItemName,0)),"ITEM NOT IN LIST",IF(OR(NOT(ISNUMBER(D2028)),D2028&lt;=0),"QTY PROBLEM","OK"))))))))</f>
        <v/>
      </c>
    </row>
    <row r="2029" spans="5:10" x14ac:dyDescent="0.25">
      <c r="E2029" s="18" t="str">
        <f t="shared" si="143"/>
        <v/>
      </c>
      <c r="F2029" s="18" t="str">
        <f t="shared" si="144"/>
        <v/>
      </c>
      <c r="G2029" s="18" t="str">
        <f t="shared" si="145"/>
        <v/>
      </c>
      <c r="H2029" s="18" t="str">
        <f t="shared" si="146"/>
        <v/>
      </c>
      <c r="J2029" t="str">
        <f ca="1">IF(C2029="","",IF(A2029="","NO DATE",IF(NOT(ISNUMBER(A2029)),"DATE IS TEXT",IF(A2029&lt;&gt;INT(A2029),"DATE HAS TIME",IF(OR(A2029&lt;DATE(2026,9,16),A2029&gt;TODAY()),"DATE OUT OF RANGE",IF(ISNA(MATCH(B2029,{"SA-DAY","SA-NYT","SYS-DAY","SYS-NYT"},0)),"REFERENCE PROBLEM",IF(ISNA(MATCH(C2029,ItemName,0)),"ITEM NOT IN LIST",IF(OR(NOT(ISNUMBER(D2029)),D2029&lt;=0),"QTY PROBLEM","OK"))))))))</f>
        <v/>
      </c>
    </row>
    <row r="2030" spans="5:10" x14ac:dyDescent="0.25">
      <c r="E2030" s="18" t="str">
        <f t="shared" si="143"/>
        <v/>
      </c>
      <c r="F2030" s="18" t="str">
        <f t="shared" si="144"/>
        <v/>
      </c>
      <c r="G2030" s="18" t="str">
        <f t="shared" si="145"/>
        <v/>
      </c>
      <c r="H2030" s="18" t="str">
        <f t="shared" si="146"/>
        <v/>
      </c>
      <c r="J2030" t="str">
        <f ca="1">IF(C2030="","",IF(A2030="","NO DATE",IF(NOT(ISNUMBER(A2030)),"DATE IS TEXT",IF(A2030&lt;&gt;INT(A2030),"DATE HAS TIME",IF(OR(A2030&lt;DATE(2026,9,16),A2030&gt;TODAY()),"DATE OUT OF RANGE",IF(ISNA(MATCH(B2030,{"SA-DAY","SA-NYT","SYS-DAY","SYS-NYT"},0)),"REFERENCE PROBLEM",IF(ISNA(MATCH(C2030,ItemName,0)),"ITEM NOT IN LIST",IF(OR(NOT(ISNUMBER(D2030)),D2030&lt;=0),"QTY PROBLEM","OK"))))))))</f>
        <v/>
      </c>
    </row>
    <row r="2031" spans="5:10" x14ac:dyDescent="0.25">
      <c r="E2031" s="18" t="str">
        <f t="shared" si="143"/>
        <v/>
      </c>
      <c r="F2031" s="18" t="str">
        <f t="shared" si="144"/>
        <v/>
      </c>
      <c r="G2031" s="18" t="str">
        <f t="shared" si="145"/>
        <v/>
      </c>
      <c r="H2031" s="18" t="str">
        <f t="shared" si="146"/>
        <v/>
      </c>
      <c r="J2031" t="str">
        <f ca="1">IF(C2031="","",IF(A2031="","NO DATE",IF(NOT(ISNUMBER(A2031)),"DATE IS TEXT",IF(A2031&lt;&gt;INT(A2031),"DATE HAS TIME",IF(OR(A2031&lt;DATE(2026,9,16),A2031&gt;TODAY()),"DATE OUT OF RANGE",IF(ISNA(MATCH(B2031,{"SA-DAY","SA-NYT","SYS-DAY","SYS-NYT"},0)),"REFERENCE PROBLEM",IF(ISNA(MATCH(C2031,ItemName,0)),"ITEM NOT IN LIST",IF(OR(NOT(ISNUMBER(D2031)),D2031&lt;=0),"QTY PROBLEM","OK"))))))))</f>
        <v/>
      </c>
    </row>
    <row r="2032" spans="5:10" x14ac:dyDescent="0.25">
      <c r="E2032" s="18" t="str">
        <f t="shared" si="143"/>
        <v/>
      </c>
      <c r="F2032" s="18" t="str">
        <f t="shared" si="144"/>
        <v/>
      </c>
      <c r="G2032" s="18" t="str">
        <f t="shared" si="145"/>
        <v/>
      </c>
      <c r="H2032" s="18" t="str">
        <f t="shared" si="146"/>
        <v/>
      </c>
      <c r="J2032" t="str">
        <f ca="1">IF(C2032="","",IF(A2032="","NO DATE",IF(NOT(ISNUMBER(A2032)),"DATE IS TEXT",IF(A2032&lt;&gt;INT(A2032),"DATE HAS TIME",IF(OR(A2032&lt;DATE(2026,9,16),A2032&gt;TODAY()),"DATE OUT OF RANGE",IF(ISNA(MATCH(B2032,{"SA-DAY","SA-NYT","SYS-DAY","SYS-NYT"},0)),"REFERENCE PROBLEM",IF(ISNA(MATCH(C2032,ItemName,0)),"ITEM NOT IN LIST",IF(OR(NOT(ISNUMBER(D2032)),D2032&lt;=0),"QTY PROBLEM","OK"))))))))</f>
        <v/>
      </c>
    </row>
    <row r="2033" spans="5:10" x14ac:dyDescent="0.25">
      <c r="E2033" s="18" t="str">
        <f t="shared" si="143"/>
        <v/>
      </c>
      <c r="F2033" s="18" t="str">
        <f t="shared" si="144"/>
        <v/>
      </c>
      <c r="G2033" s="18" t="str">
        <f t="shared" si="145"/>
        <v/>
      </c>
      <c r="H2033" s="18" t="str">
        <f t="shared" si="146"/>
        <v/>
      </c>
      <c r="J2033" t="str">
        <f ca="1">IF(C2033="","",IF(A2033="","NO DATE",IF(NOT(ISNUMBER(A2033)),"DATE IS TEXT",IF(A2033&lt;&gt;INT(A2033),"DATE HAS TIME",IF(OR(A2033&lt;DATE(2026,9,16),A2033&gt;TODAY()),"DATE OUT OF RANGE",IF(ISNA(MATCH(B2033,{"SA-DAY","SA-NYT","SYS-DAY","SYS-NYT"},0)),"REFERENCE PROBLEM",IF(ISNA(MATCH(C2033,ItemName,0)),"ITEM NOT IN LIST",IF(OR(NOT(ISNUMBER(D2033)),D2033&lt;=0),"QTY PROBLEM","OK"))))))))</f>
        <v/>
      </c>
    </row>
    <row r="2034" spans="5:10" x14ac:dyDescent="0.25">
      <c r="E2034" s="18" t="str">
        <f t="shared" si="143"/>
        <v/>
      </c>
      <c r="F2034" s="18" t="str">
        <f t="shared" si="144"/>
        <v/>
      </c>
      <c r="G2034" s="18" t="str">
        <f t="shared" si="145"/>
        <v/>
      </c>
      <c r="H2034" s="18" t="str">
        <f t="shared" si="146"/>
        <v/>
      </c>
      <c r="J2034" t="str">
        <f ca="1">IF(C2034="","",IF(A2034="","NO DATE",IF(NOT(ISNUMBER(A2034)),"DATE IS TEXT",IF(A2034&lt;&gt;INT(A2034),"DATE HAS TIME",IF(OR(A2034&lt;DATE(2026,9,16),A2034&gt;TODAY()),"DATE OUT OF RANGE",IF(ISNA(MATCH(B2034,{"SA-DAY","SA-NYT","SYS-DAY","SYS-NYT"},0)),"REFERENCE PROBLEM",IF(ISNA(MATCH(C2034,ItemName,0)),"ITEM NOT IN LIST",IF(OR(NOT(ISNUMBER(D2034)),D2034&lt;=0),"QTY PROBLEM","OK"))))))))</f>
        <v/>
      </c>
    </row>
    <row r="2035" spans="5:10" x14ac:dyDescent="0.25">
      <c r="E2035" s="18" t="str">
        <f t="shared" si="143"/>
        <v/>
      </c>
      <c r="F2035" s="18" t="str">
        <f t="shared" si="144"/>
        <v/>
      </c>
      <c r="G2035" s="18" t="str">
        <f t="shared" si="145"/>
        <v/>
      </c>
      <c r="H2035" s="18" t="str">
        <f t="shared" si="146"/>
        <v/>
      </c>
      <c r="J2035" t="str">
        <f ca="1">IF(C2035="","",IF(A2035="","NO DATE",IF(NOT(ISNUMBER(A2035)),"DATE IS TEXT",IF(A2035&lt;&gt;INT(A2035),"DATE HAS TIME",IF(OR(A2035&lt;DATE(2026,9,16),A2035&gt;TODAY()),"DATE OUT OF RANGE",IF(ISNA(MATCH(B2035,{"SA-DAY","SA-NYT","SYS-DAY","SYS-NYT"},0)),"REFERENCE PROBLEM",IF(ISNA(MATCH(C2035,ItemName,0)),"ITEM NOT IN LIST",IF(OR(NOT(ISNUMBER(D2035)),D2035&lt;=0),"QTY PROBLEM","OK"))))))))</f>
        <v/>
      </c>
    </row>
    <row r="2036" spans="5:10" x14ac:dyDescent="0.25">
      <c r="E2036" s="18" t="str">
        <f t="shared" si="143"/>
        <v/>
      </c>
      <c r="F2036" s="18" t="str">
        <f t="shared" si="144"/>
        <v/>
      </c>
      <c r="G2036" s="18" t="str">
        <f t="shared" si="145"/>
        <v/>
      </c>
      <c r="H2036" s="18" t="str">
        <f t="shared" si="146"/>
        <v/>
      </c>
      <c r="J2036" t="str">
        <f ca="1">IF(C2036="","",IF(A2036="","NO DATE",IF(NOT(ISNUMBER(A2036)),"DATE IS TEXT",IF(A2036&lt;&gt;INT(A2036),"DATE HAS TIME",IF(OR(A2036&lt;DATE(2026,9,16),A2036&gt;TODAY()),"DATE OUT OF RANGE",IF(ISNA(MATCH(B2036,{"SA-DAY","SA-NYT","SYS-DAY","SYS-NYT"},0)),"REFERENCE PROBLEM",IF(ISNA(MATCH(C2036,ItemName,0)),"ITEM NOT IN LIST",IF(OR(NOT(ISNUMBER(D2036)),D2036&lt;=0),"QTY PROBLEM","OK"))))))))</f>
        <v/>
      </c>
    </row>
    <row r="2037" spans="5:10" x14ac:dyDescent="0.25">
      <c r="E2037" s="18" t="str">
        <f t="shared" si="143"/>
        <v/>
      </c>
      <c r="F2037" s="18" t="str">
        <f t="shared" si="144"/>
        <v/>
      </c>
      <c r="G2037" s="18" t="str">
        <f t="shared" si="145"/>
        <v/>
      </c>
      <c r="H2037" s="18" t="str">
        <f t="shared" si="146"/>
        <v/>
      </c>
      <c r="J2037" t="str">
        <f ca="1">IF(C2037="","",IF(A2037="","NO DATE",IF(NOT(ISNUMBER(A2037)),"DATE IS TEXT",IF(A2037&lt;&gt;INT(A2037),"DATE HAS TIME",IF(OR(A2037&lt;DATE(2026,9,16),A2037&gt;TODAY()),"DATE OUT OF RANGE",IF(ISNA(MATCH(B2037,{"SA-DAY","SA-NYT","SYS-DAY","SYS-NYT"},0)),"REFERENCE PROBLEM",IF(ISNA(MATCH(C2037,ItemName,0)),"ITEM NOT IN LIST",IF(OR(NOT(ISNUMBER(D2037)),D2037&lt;=0),"QTY PROBLEM","OK"))))))))</f>
        <v/>
      </c>
    </row>
    <row r="2038" spans="5:10" x14ac:dyDescent="0.25">
      <c r="E2038" s="18" t="str">
        <f t="shared" si="143"/>
        <v/>
      </c>
      <c r="F2038" s="18" t="str">
        <f t="shared" si="144"/>
        <v/>
      </c>
      <c r="G2038" s="18" t="str">
        <f t="shared" si="145"/>
        <v/>
      </c>
      <c r="H2038" s="18" t="str">
        <f t="shared" si="146"/>
        <v/>
      </c>
      <c r="J2038" t="str">
        <f ca="1">IF(C2038="","",IF(A2038="","NO DATE",IF(NOT(ISNUMBER(A2038)),"DATE IS TEXT",IF(A2038&lt;&gt;INT(A2038),"DATE HAS TIME",IF(OR(A2038&lt;DATE(2026,9,16),A2038&gt;TODAY()),"DATE OUT OF RANGE",IF(ISNA(MATCH(B2038,{"SA-DAY","SA-NYT","SYS-DAY","SYS-NYT"},0)),"REFERENCE PROBLEM",IF(ISNA(MATCH(C2038,ItemName,0)),"ITEM NOT IN LIST",IF(OR(NOT(ISNUMBER(D2038)),D2038&lt;=0),"QTY PROBLEM","OK"))))))))</f>
        <v/>
      </c>
    </row>
    <row r="2039" spans="5:10" x14ac:dyDescent="0.25">
      <c r="E2039" s="18" t="str">
        <f t="shared" si="143"/>
        <v/>
      </c>
      <c r="F2039" s="18" t="str">
        <f t="shared" si="144"/>
        <v/>
      </c>
      <c r="G2039" s="18" t="str">
        <f t="shared" si="145"/>
        <v/>
      </c>
      <c r="H2039" s="18" t="str">
        <f t="shared" si="146"/>
        <v/>
      </c>
      <c r="J2039" t="str">
        <f ca="1">IF(C2039="","",IF(A2039="","NO DATE",IF(NOT(ISNUMBER(A2039)),"DATE IS TEXT",IF(A2039&lt;&gt;INT(A2039),"DATE HAS TIME",IF(OR(A2039&lt;DATE(2026,9,16),A2039&gt;TODAY()),"DATE OUT OF RANGE",IF(ISNA(MATCH(B2039,{"SA-DAY","SA-NYT","SYS-DAY","SYS-NYT"},0)),"REFERENCE PROBLEM",IF(ISNA(MATCH(C2039,ItemName,0)),"ITEM NOT IN LIST",IF(OR(NOT(ISNUMBER(D2039)),D2039&lt;=0),"QTY PROBLEM","OK"))))))))</f>
        <v/>
      </c>
    </row>
    <row r="2040" spans="5:10" x14ac:dyDescent="0.25">
      <c r="E2040" s="18" t="str">
        <f t="shared" si="143"/>
        <v/>
      </c>
      <c r="F2040" s="18" t="str">
        <f t="shared" si="144"/>
        <v/>
      </c>
      <c r="G2040" s="18" t="str">
        <f t="shared" si="145"/>
        <v/>
      </c>
      <c r="H2040" s="18" t="str">
        <f t="shared" si="146"/>
        <v/>
      </c>
      <c r="J2040" t="str">
        <f ca="1">IF(C2040="","",IF(A2040="","NO DATE",IF(NOT(ISNUMBER(A2040)),"DATE IS TEXT",IF(A2040&lt;&gt;INT(A2040),"DATE HAS TIME",IF(OR(A2040&lt;DATE(2026,9,16),A2040&gt;TODAY()),"DATE OUT OF RANGE",IF(ISNA(MATCH(B2040,{"SA-DAY","SA-NYT","SYS-DAY","SYS-NYT"},0)),"REFERENCE PROBLEM",IF(ISNA(MATCH(C2040,ItemName,0)),"ITEM NOT IN LIST",IF(OR(NOT(ISNUMBER(D2040)),D2040&lt;=0),"QTY PROBLEM","OK"))))))))</f>
        <v/>
      </c>
    </row>
    <row r="2041" spans="5:10" x14ac:dyDescent="0.25">
      <c r="E2041" s="18" t="str">
        <f t="shared" si="143"/>
        <v/>
      </c>
      <c r="F2041" s="18" t="str">
        <f t="shared" si="144"/>
        <v/>
      </c>
      <c r="G2041" s="18" t="str">
        <f t="shared" si="145"/>
        <v/>
      </c>
      <c r="H2041" s="18" t="str">
        <f t="shared" si="146"/>
        <v/>
      </c>
      <c r="J2041" t="str">
        <f ca="1">IF(C2041="","",IF(A2041="","NO DATE",IF(NOT(ISNUMBER(A2041)),"DATE IS TEXT",IF(A2041&lt;&gt;INT(A2041),"DATE HAS TIME",IF(OR(A2041&lt;DATE(2026,9,16),A2041&gt;TODAY()),"DATE OUT OF RANGE",IF(ISNA(MATCH(B2041,{"SA-DAY","SA-NYT","SYS-DAY","SYS-NYT"},0)),"REFERENCE PROBLEM",IF(ISNA(MATCH(C2041,ItemName,0)),"ITEM NOT IN LIST",IF(OR(NOT(ISNUMBER(D2041)),D2041&lt;=0),"QTY PROBLEM","OK"))))))))</f>
        <v/>
      </c>
    </row>
    <row r="2042" spans="5:10" x14ac:dyDescent="0.25">
      <c r="E2042" s="18" t="str">
        <f t="shared" si="143"/>
        <v/>
      </c>
      <c r="F2042" s="18" t="str">
        <f t="shared" si="144"/>
        <v/>
      </c>
      <c r="G2042" s="18" t="str">
        <f t="shared" si="145"/>
        <v/>
      </c>
      <c r="H2042" s="18" t="str">
        <f t="shared" si="146"/>
        <v/>
      </c>
      <c r="J2042" t="str">
        <f ca="1">IF(C2042="","",IF(A2042="","NO DATE",IF(NOT(ISNUMBER(A2042)),"DATE IS TEXT",IF(A2042&lt;&gt;INT(A2042),"DATE HAS TIME",IF(OR(A2042&lt;DATE(2026,9,16),A2042&gt;TODAY()),"DATE OUT OF RANGE",IF(ISNA(MATCH(B2042,{"SA-DAY","SA-NYT","SYS-DAY","SYS-NYT"},0)),"REFERENCE PROBLEM",IF(ISNA(MATCH(C2042,ItemName,0)),"ITEM NOT IN LIST",IF(OR(NOT(ISNUMBER(D2042)),D2042&lt;=0),"QTY PROBLEM","OK"))))))))</f>
        <v/>
      </c>
    </row>
    <row r="2043" spans="5:10" x14ac:dyDescent="0.25">
      <c r="E2043" s="18" t="str">
        <f t="shared" si="143"/>
        <v/>
      </c>
      <c r="F2043" s="18" t="str">
        <f t="shared" si="144"/>
        <v/>
      </c>
      <c r="G2043" s="18" t="str">
        <f t="shared" si="145"/>
        <v/>
      </c>
      <c r="H2043" s="18" t="str">
        <f t="shared" si="146"/>
        <v/>
      </c>
      <c r="J2043" t="str">
        <f ca="1">IF(C2043="","",IF(A2043="","NO DATE",IF(NOT(ISNUMBER(A2043)),"DATE IS TEXT",IF(A2043&lt;&gt;INT(A2043),"DATE HAS TIME",IF(OR(A2043&lt;DATE(2026,9,16),A2043&gt;TODAY()),"DATE OUT OF RANGE",IF(ISNA(MATCH(B2043,{"SA-DAY","SA-NYT","SYS-DAY","SYS-NYT"},0)),"REFERENCE PROBLEM",IF(ISNA(MATCH(C2043,ItemName,0)),"ITEM NOT IN LIST",IF(OR(NOT(ISNUMBER(D2043)),D2043&lt;=0),"QTY PROBLEM","OK"))))))))</f>
        <v/>
      </c>
    </row>
    <row r="2044" spans="5:10" x14ac:dyDescent="0.25">
      <c r="E2044" s="18" t="str">
        <f t="shared" si="143"/>
        <v/>
      </c>
      <c r="F2044" s="18" t="str">
        <f t="shared" si="144"/>
        <v/>
      </c>
      <c r="G2044" s="18" t="str">
        <f t="shared" si="145"/>
        <v/>
      </c>
      <c r="H2044" s="18" t="str">
        <f t="shared" si="146"/>
        <v/>
      </c>
      <c r="J2044" t="str">
        <f ca="1">IF(C2044="","",IF(A2044="","NO DATE",IF(NOT(ISNUMBER(A2044)),"DATE IS TEXT",IF(A2044&lt;&gt;INT(A2044),"DATE HAS TIME",IF(OR(A2044&lt;DATE(2026,9,16),A2044&gt;TODAY()),"DATE OUT OF RANGE",IF(ISNA(MATCH(B2044,{"SA-DAY","SA-NYT","SYS-DAY","SYS-NYT"},0)),"REFERENCE PROBLEM",IF(ISNA(MATCH(C2044,ItemName,0)),"ITEM NOT IN LIST",IF(OR(NOT(ISNUMBER(D2044)),D2044&lt;=0),"QTY PROBLEM","OK"))))))))</f>
        <v/>
      </c>
    </row>
    <row r="2045" spans="5:10" x14ac:dyDescent="0.25">
      <c r="E2045" s="18" t="str">
        <f t="shared" si="143"/>
        <v/>
      </c>
      <c r="F2045" s="18" t="str">
        <f t="shared" si="144"/>
        <v/>
      </c>
      <c r="G2045" s="18" t="str">
        <f t="shared" si="145"/>
        <v/>
      </c>
      <c r="H2045" s="18" t="str">
        <f t="shared" si="146"/>
        <v/>
      </c>
      <c r="J2045" t="str">
        <f ca="1">IF(C2045="","",IF(A2045="","NO DATE",IF(NOT(ISNUMBER(A2045)),"DATE IS TEXT",IF(A2045&lt;&gt;INT(A2045),"DATE HAS TIME",IF(OR(A2045&lt;DATE(2026,9,16),A2045&gt;TODAY()),"DATE OUT OF RANGE",IF(ISNA(MATCH(B2045,{"SA-DAY","SA-NYT","SYS-DAY","SYS-NYT"},0)),"REFERENCE PROBLEM",IF(ISNA(MATCH(C2045,ItemName,0)),"ITEM NOT IN LIST",IF(OR(NOT(ISNUMBER(D2045)),D2045&lt;=0),"QTY PROBLEM","OK"))))))))</f>
        <v/>
      </c>
    </row>
    <row r="2046" spans="5:10" x14ac:dyDescent="0.25">
      <c r="E2046" s="18" t="str">
        <f t="shared" si="143"/>
        <v/>
      </c>
      <c r="F2046" s="18" t="str">
        <f t="shared" si="144"/>
        <v/>
      </c>
      <c r="G2046" s="18" t="str">
        <f t="shared" si="145"/>
        <v/>
      </c>
      <c r="H2046" s="18" t="str">
        <f t="shared" si="146"/>
        <v/>
      </c>
      <c r="J2046" t="str">
        <f ca="1">IF(C2046="","",IF(A2046="","NO DATE",IF(NOT(ISNUMBER(A2046)),"DATE IS TEXT",IF(A2046&lt;&gt;INT(A2046),"DATE HAS TIME",IF(OR(A2046&lt;DATE(2026,9,16),A2046&gt;TODAY()),"DATE OUT OF RANGE",IF(ISNA(MATCH(B2046,{"SA-DAY","SA-NYT","SYS-DAY","SYS-NYT"},0)),"REFERENCE PROBLEM",IF(ISNA(MATCH(C2046,ItemName,0)),"ITEM NOT IN LIST",IF(OR(NOT(ISNUMBER(D2046)),D2046&lt;=0),"QTY PROBLEM","OK"))))))))</f>
        <v/>
      </c>
    </row>
    <row r="2047" spans="5:10" x14ac:dyDescent="0.25">
      <c r="E2047" s="18" t="str">
        <f t="shared" si="143"/>
        <v/>
      </c>
      <c r="F2047" s="18" t="str">
        <f t="shared" si="144"/>
        <v/>
      </c>
      <c r="G2047" s="18" t="str">
        <f t="shared" si="145"/>
        <v/>
      </c>
      <c r="H2047" s="18" t="str">
        <f t="shared" si="146"/>
        <v/>
      </c>
      <c r="J2047" t="str">
        <f ca="1">IF(C2047="","",IF(A2047="","NO DATE",IF(NOT(ISNUMBER(A2047)),"DATE IS TEXT",IF(A2047&lt;&gt;INT(A2047),"DATE HAS TIME",IF(OR(A2047&lt;DATE(2026,9,16),A2047&gt;TODAY()),"DATE OUT OF RANGE",IF(ISNA(MATCH(B2047,{"SA-DAY","SA-NYT","SYS-DAY","SYS-NYT"},0)),"REFERENCE PROBLEM",IF(ISNA(MATCH(C2047,ItemName,0)),"ITEM NOT IN LIST",IF(OR(NOT(ISNUMBER(D2047)),D2047&lt;=0),"QTY PROBLEM","OK"))))))))</f>
        <v/>
      </c>
    </row>
    <row r="2048" spans="5:10" x14ac:dyDescent="0.25">
      <c r="E2048" s="18" t="str">
        <f t="shared" si="143"/>
        <v/>
      </c>
      <c r="F2048" s="18" t="str">
        <f t="shared" si="144"/>
        <v/>
      </c>
      <c r="G2048" s="18" t="str">
        <f t="shared" si="145"/>
        <v/>
      </c>
      <c r="H2048" s="18" t="str">
        <f t="shared" si="146"/>
        <v/>
      </c>
      <c r="J2048" t="str">
        <f ca="1">IF(C2048="","",IF(A2048="","NO DATE",IF(NOT(ISNUMBER(A2048)),"DATE IS TEXT",IF(A2048&lt;&gt;INT(A2048),"DATE HAS TIME",IF(OR(A2048&lt;DATE(2026,9,16),A2048&gt;TODAY()),"DATE OUT OF RANGE",IF(ISNA(MATCH(B2048,{"SA-DAY","SA-NYT","SYS-DAY","SYS-NYT"},0)),"REFERENCE PROBLEM",IF(ISNA(MATCH(C2048,ItemName,0)),"ITEM NOT IN LIST",IF(OR(NOT(ISNUMBER(D2048)),D2048&lt;=0),"QTY PROBLEM","OK"))))))))</f>
        <v/>
      </c>
    </row>
    <row r="2049" spans="5:10" x14ac:dyDescent="0.25">
      <c r="E2049" s="18" t="str">
        <f t="shared" si="143"/>
        <v/>
      </c>
      <c r="F2049" s="18" t="str">
        <f t="shared" si="144"/>
        <v/>
      </c>
      <c r="G2049" s="18" t="str">
        <f t="shared" si="145"/>
        <v/>
      </c>
      <c r="H2049" s="18" t="str">
        <f t="shared" si="146"/>
        <v/>
      </c>
      <c r="J2049" t="str">
        <f ca="1">IF(C2049="","",IF(A2049="","NO DATE",IF(NOT(ISNUMBER(A2049)),"DATE IS TEXT",IF(A2049&lt;&gt;INT(A2049),"DATE HAS TIME",IF(OR(A2049&lt;DATE(2026,9,16),A2049&gt;TODAY()),"DATE OUT OF RANGE",IF(ISNA(MATCH(B2049,{"SA-DAY","SA-NYT","SYS-DAY","SYS-NYT"},0)),"REFERENCE PROBLEM",IF(ISNA(MATCH(C2049,ItemName,0)),"ITEM NOT IN LIST",IF(OR(NOT(ISNUMBER(D2049)),D2049&lt;=0),"QTY PROBLEM","OK"))))))))</f>
        <v/>
      </c>
    </row>
    <row r="2050" spans="5:10" x14ac:dyDescent="0.25">
      <c r="E2050" s="18" t="str">
        <f t="shared" si="143"/>
        <v/>
      </c>
      <c r="F2050" s="18" t="str">
        <f t="shared" si="144"/>
        <v/>
      </c>
      <c r="G2050" s="18" t="str">
        <f t="shared" si="145"/>
        <v/>
      </c>
      <c r="H2050" s="18" t="str">
        <f t="shared" si="146"/>
        <v/>
      </c>
      <c r="J2050" t="str">
        <f ca="1">IF(C2050="","",IF(A2050="","NO DATE",IF(NOT(ISNUMBER(A2050)),"DATE IS TEXT",IF(A2050&lt;&gt;INT(A2050),"DATE HAS TIME",IF(OR(A2050&lt;DATE(2026,9,16),A2050&gt;TODAY()),"DATE OUT OF RANGE",IF(ISNA(MATCH(B2050,{"SA-DAY","SA-NYT","SYS-DAY","SYS-NYT"},0)),"REFERENCE PROBLEM",IF(ISNA(MATCH(C2050,ItemName,0)),"ITEM NOT IN LIST",IF(OR(NOT(ISNUMBER(D2050)),D2050&lt;=0),"QTY PROBLEM","OK"))))))))</f>
        <v/>
      </c>
    </row>
    <row r="2051" spans="5:10" x14ac:dyDescent="0.25">
      <c r="E2051" s="18" t="str">
        <f t="shared" si="143"/>
        <v/>
      </c>
      <c r="F2051" s="18" t="str">
        <f t="shared" si="144"/>
        <v/>
      </c>
      <c r="G2051" s="18" t="str">
        <f t="shared" si="145"/>
        <v/>
      </c>
      <c r="H2051" s="18" t="str">
        <f t="shared" si="146"/>
        <v/>
      </c>
      <c r="J2051" t="str">
        <f ca="1">IF(C2051="","",IF(A2051="","NO DATE",IF(NOT(ISNUMBER(A2051)),"DATE IS TEXT",IF(A2051&lt;&gt;INT(A2051),"DATE HAS TIME",IF(OR(A2051&lt;DATE(2026,9,16),A2051&gt;TODAY()),"DATE OUT OF RANGE",IF(ISNA(MATCH(B2051,{"SA-DAY","SA-NYT","SYS-DAY","SYS-NYT"},0)),"REFERENCE PROBLEM",IF(ISNA(MATCH(C2051,ItemName,0)),"ITEM NOT IN LIST",IF(OR(NOT(ISNUMBER(D2051)),D2051&lt;=0),"QTY PROBLEM","OK"))))))))</f>
        <v/>
      </c>
    </row>
    <row r="2052" spans="5:10" x14ac:dyDescent="0.25">
      <c r="E2052" s="18" t="str">
        <f t="shared" si="143"/>
        <v/>
      </c>
      <c r="F2052" s="18" t="str">
        <f t="shared" si="144"/>
        <v/>
      </c>
      <c r="G2052" s="18" t="str">
        <f t="shared" si="145"/>
        <v/>
      </c>
      <c r="H2052" s="18" t="str">
        <f t="shared" si="146"/>
        <v/>
      </c>
      <c r="J2052" t="str">
        <f ca="1">IF(C2052="","",IF(A2052="","NO DATE",IF(NOT(ISNUMBER(A2052)),"DATE IS TEXT",IF(A2052&lt;&gt;INT(A2052),"DATE HAS TIME",IF(OR(A2052&lt;DATE(2026,9,16),A2052&gt;TODAY()),"DATE OUT OF RANGE",IF(ISNA(MATCH(B2052,{"SA-DAY","SA-NYT","SYS-DAY","SYS-NYT"},0)),"REFERENCE PROBLEM",IF(ISNA(MATCH(C2052,ItemName,0)),"ITEM NOT IN LIST",IF(OR(NOT(ISNUMBER(D2052)),D2052&lt;=0),"QTY PROBLEM","OK"))))))))</f>
        <v/>
      </c>
    </row>
    <row r="2053" spans="5:10" x14ac:dyDescent="0.25">
      <c r="E2053" s="18" t="str">
        <f t="shared" si="143"/>
        <v/>
      </c>
      <c r="F2053" s="18" t="str">
        <f t="shared" si="144"/>
        <v/>
      </c>
      <c r="G2053" s="18" t="str">
        <f t="shared" si="145"/>
        <v/>
      </c>
      <c r="H2053" s="18" t="str">
        <f t="shared" si="146"/>
        <v/>
      </c>
      <c r="J2053" t="str">
        <f ca="1">IF(C2053="","",IF(A2053="","NO DATE",IF(NOT(ISNUMBER(A2053)),"DATE IS TEXT",IF(A2053&lt;&gt;INT(A2053),"DATE HAS TIME",IF(OR(A2053&lt;DATE(2026,9,16),A2053&gt;TODAY()),"DATE OUT OF RANGE",IF(ISNA(MATCH(B2053,{"SA-DAY","SA-NYT","SYS-DAY","SYS-NYT"},0)),"REFERENCE PROBLEM",IF(ISNA(MATCH(C2053,ItemName,0)),"ITEM NOT IN LIST",IF(OR(NOT(ISNUMBER(D2053)),D2053&lt;=0),"QTY PROBLEM","OK"))))))))</f>
        <v/>
      </c>
    </row>
    <row r="2054" spans="5:10" x14ac:dyDescent="0.25">
      <c r="E2054" s="18" t="str">
        <f t="shared" ref="E2054:E2117" si="147">IF($C2054="","",IFERROR(INDEX(ItemPriceCol,MATCH($C2054,ItemName,0)),""))</f>
        <v/>
      </c>
      <c r="F2054" s="18" t="str">
        <f t="shared" ref="F2054:F2117" si="148">IF(OR($D2054="",$E2054=""),"",$D2054*$E2054)</f>
        <v/>
      </c>
      <c r="G2054" s="18" t="str">
        <f t="shared" ref="G2054:G2117" si="149">IF($C2054="","",IFERROR(INDEX(ItemCostCol,MATCH($C2054,ItemName,0)),""))</f>
        <v/>
      </c>
      <c r="H2054" s="18" t="str">
        <f t="shared" ref="H2054:H2117" si="150">IF(OR($F2054="",$G2054=""),"",$F2054-$D2054*$G2054)</f>
        <v/>
      </c>
      <c r="J2054" t="str">
        <f ca="1">IF(C2054="","",IF(A2054="","NO DATE",IF(NOT(ISNUMBER(A2054)),"DATE IS TEXT",IF(A2054&lt;&gt;INT(A2054),"DATE HAS TIME",IF(OR(A2054&lt;DATE(2026,9,16),A2054&gt;TODAY()),"DATE OUT OF RANGE",IF(ISNA(MATCH(B2054,{"SA-DAY","SA-NYT","SYS-DAY","SYS-NYT"},0)),"REFERENCE PROBLEM",IF(ISNA(MATCH(C2054,ItemName,0)),"ITEM NOT IN LIST",IF(OR(NOT(ISNUMBER(D2054)),D2054&lt;=0),"QTY PROBLEM","OK"))))))))</f>
        <v/>
      </c>
    </row>
    <row r="2055" spans="5:10" x14ac:dyDescent="0.25">
      <c r="E2055" s="18" t="str">
        <f t="shared" si="147"/>
        <v/>
      </c>
      <c r="F2055" s="18" t="str">
        <f t="shared" si="148"/>
        <v/>
      </c>
      <c r="G2055" s="18" t="str">
        <f t="shared" si="149"/>
        <v/>
      </c>
      <c r="H2055" s="18" t="str">
        <f t="shared" si="150"/>
        <v/>
      </c>
      <c r="J2055" t="str">
        <f ca="1">IF(C2055="","",IF(A2055="","NO DATE",IF(NOT(ISNUMBER(A2055)),"DATE IS TEXT",IF(A2055&lt;&gt;INT(A2055),"DATE HAS TIME",IF(OR(A2055&lt;DATE(2026,9,16),A2055&gt;TODAY()),"DATE OUT OF RANGE",IF(ISNA(MATCH(B2055,{"SA-DAY","SA-NYT","SYS-DAY","SYS-NYT"},0)),"REFERENCE PROBLEM",IF(ISNA(MATCH(C2055,ItemName,0)),"ITEM NOT IN LIST",IF(OR(NOT(ISNUMBER(D2055)),D2055&lt;=0),"QTY PROBLEM","OK"))))))))</f>
        <v/>
      </c>
    </row>
    <row r="2056" spans="5:10" x14ac:dyDescent="0.25">
      <c r="E2056" s="18" t="str">
        <f t="shared" si="147"/>
        <v/>
      </c>
      <c r="F2056" s="18" t="str">
        <f t="shared" si="148"/>
        <v/>
      </c>
      <c r="G2056" s="18" t="str">
        <f t="shared" si="149"/>
        <v/>
      </c>
      <c r="H2056" s="18" t="str">
        <f t="shared" si="150"/>
        <v/>
      </c>
      <c r="J2056" t="str">
        <f ca="1">IF(C2056="","",IF(A2056="","NO DATE",IF(NOT(ISNUMBER(A2056)),"DATE IS TEXT",IF(A2056&lt;&gt;INT(A2056),"DATE HAS TIME",IF(OR(A2056&lt;DATE(2026,9,16),A2056&gt;TODAY()),"DATE OUT OF RANGE",IF(ISNA(MATCH(B2056,{"SA-DAY","SA-NYT","SYS-DAY","SYS-NYT"},0)),"REFERENCE PROBLEM",IF(ISNA(MATCH(C2056,ItemName,0)),"ITEM NOT IN LIST",IF(OR(NOT(ISNUMBER(D2056)),D2056&lt;=0),"QTY PROBLEM","OK"))))))))</f>
        <v/>
      </c>
    </row>
    <row r="2057" spans="5:10" x14ac:dyDescent="0.25">
      <c r="E2057" s="18" t="str">
        <f t="shared" si="147"/>
        <v/>
      </c>
      <c r="F2057" s="18" t="str">
        <f t="shared" si="148"/>
        <v/>
      </c>
      <c r="G2057" s="18" t="str">
        <f t="shared" si="149"/>
        <v/>
      </c>
      <c r="H2057" s="18" t="str">
        <f t="shared" si="150"/>
        <v/>
      </c>
      <c r="J2057" t="str">
        <f ca="1">IF(C2057="","",IF(A2057="","NO DATE",IF(NOT(ISNUMBER(A2057)),"DATE IS TEXT",IF(A2057&lt;&gt;INT(A2057),"DATE HAS TIME",IF(OR(A2057&lt;DATE(2026,9,16),A2057&gt;TODAY()),"DATE OUT OF RANGE",IF(ISNA(MATCH(B2057,{"SA-DAY","SA-NYT","SYS-DAY","SYS-NYT"},0)),"REFERENCE PROBLEM",IF(ISNA(MATCH(C2057,ItemName,0)),"ITEM NOT IN LIST",IF(OR(NOT(ISNUMBER(D2057)),D2057&lt;=0),"QTY PROBLEM","OK"))))))))</f>
        <v/>
      </c>
    </row>
    <row r="2058" spans="5:10" x14ac:dyDescent="0.25">
      <c r="E2058" s="18" t="str">
        <f t="shared" si="147"/>
        <v/>
      </c>
      <c r="F2058" s="18" t="str">
        <f t="shared" si="148"/>
        <v/>
      </c>
      <c r="G2058" s="18" t="str">
        <f t="shared" si="149"/>
        <v/>
      </c>
      <c r="H2058" s="18" t="str">
        <f t="shared" si="150"/>
        <v/>
      </c>
      <c r="J2058" t="str">
        <f ca="1">IF(C2058="","",IF(A2058="","NO DATE",IF(NOT(ISNUMBER(A2058)),"DATE IS TEXT",IF(A2058&lt;&gt;INT(A2058),"DATE HAS TIME",IF(OR(A2058&lt;DATE(2026,9,16),A2058&gt;TODAY()),"DATE OUT OF RANGE",IF(ISNA(MATCH(B2058,{"SA-DAY","SA-NYT","SYS-DAY","SYS-NYT"},0)),"REFERENCE PROBLEM",IF(ISNA(MATCH(C2058,ItemName,0)),"ITEM NOT IN LIST",IF(OR(NOT(ISNUMBER(D2058)),D2058&lt;=0),"QTY PROBLEM","OK"))))))))</f>
        <v/>
      </c>
    </row>
    <row r="2059" spans="5:10" x14ac:dyDescent="0.25">
      <c r="E2059" s="18" t="str">
        <f t="shared" si="147"/>
        <v/>
      </c>
      <c r="F2059" s="18" t="str">
        <f t="shared" si="148"/>
        <v/>
      </c>
      <c r="G2059" s="18" t="str">
        <f t="shared" si="149"/>
        <v/>
      </c>
      <c r="H2059" s="18" t="str">
        <f t="shared" si="150"/>
        <v/>
      </c>
      <c r="J2059" t="str">
        <f ca="1">IF(C2059="","",IF(A2059="","NO DATE",IF(NOT(ISNUMBER(A2059)),"DATE IS TEXT",IF(A2059&lt;&gt;INT(A2059),"DATE HAS TIME",IF(OR(A2059&lt;DATE(2026,9,16),A2059&gt;TODAY()),"DATE OUT OF RANGE",IF(ISNA(MATCH(B2059,{"SA-DAY","SA-NYT","SYS-DAY","SYS-NYT"},0)),"REFERENCE PROBLEM",IF(ISNA(MATCH(C2059,ItemName,0)),"ITEM NOT IN LIST",IF(OR(NOT(ISNUMBER(D2059)),D2059&lt;=0),"QTY PROBLEM","OK"))))))))</f>
        <v/>
      </c>
    </row>
    <row r="2060" spans="5:10" x14ac:dyDescent="0.25">
      <c r="E2060" s="18" t="str">
        <f t="shared" si="147"/>
        <v/>
      </c>
      <c r="F2060" s="18" t="str">
        <f t="shared" si="148"/>
        <v/>
      </c>
      <c r="G2060" s="18" t="str">
        <f t="shared" si="149"/>
        <v/>
      </c>
      <c r="H2060" s="18" t="str">
        <f t="shared" si="150"/>
        <v/>
      </c>
      <c r="J2060" t="str">
        <f ca="1">IF(C2060="","",IF(A2060="","NO DATE",IF(NOT(ISNUMBER(A2060)),"DATE IS TEXT",IF(A2060&lt;&gt;INT(A2060),"DATE HAS TIME",IF(OR(A2060&lt;DATE(2026,9,16),A2060&gt;TODAY()),"DATE OUT OF RANGE",IF(ISNA(MATCH(B2060,{"SA-DAY","SA-NYT","SYS-DAY","SYS-NYT"},0)),"REFERENCE PROBLEM",IF(ISNA(MATCH(C2060,ItemName,0)),"ITEM NOT IN LIST",IF(OR(NOT(ISNUMBER(D2060)),D2060&lt;=0),"QTY PROBLEM","OK"))))))))</f>
        <v/>
      </c>
    </row>
    <row r="2061" spans="5:10" x14ac:dyDescent="0.25">
      <c r="E2061" s="18" t="str">
        <f t="shared" si="147"/>
        <v/>
      </c>
      <c r="F2061" s="18" t="str">
        <f t="shared" si="148"/>
        <v/>
      </c>
      <c r="G2061" s="18" t="str">
        <f t="shared" si="149"/>
        <v/>
      </c>
      <c r="H2061" s="18" t="str">
        <f t="shared" si="150"/>
        <v/>
      </c>
      <c r="J2061" t="str">
        <f ca="1">IF(C2061="","",IF(A2061="","NO DATE",IF(NOT(ISNUMBER(A2061)),"DATE IS TEXT",IF(A2061&lt;&gt;INT(A2061),"DATE HAS TIME",IF(OR(A2061&lt;DATE(2026,9,16),A2061&gt;TODAY()),"DATE OUT OF RANGE",IF(ISNA(MATCH(B2061,{"SA-DAY","SA-NYT","SYS-DAY","SYS-NYT"},0)),"REFERENCE PROBLEM",IF(ISNA(MATCH(C2061,ItemName,0)),"ITEM NOT IN LIST",IF(OR(NOT(ISNUMBER(D2061)),D2061&lt;=0),"QTY PROBLEM","OK"))))))))</f>
        <v/>
      </c>
    </row>
    <row r="2062" spans="5:10" x14ac:dyDescent="0.25">
      <c r="E2062" s="18" t="str">
        <f t="shared" si="147"/>
        <v/>
      </c>
      <c r="F2062" s="18" t="str">
        <f t="shared" si="148"/>
        <v/>
      </c>
      <c r="G2062" s="18" t="str">
        <f t="shared" si="149"/>
        <v/>
      </c>
      <c r="H2062" s="18" t="str">
        <f t="shared" si="150"/>
        <v/>
      </c>
      <c r="J2062" t="str">
        <f ca="1">IF(C2062="","",IF(A2062="","NO DATE",IF(NOT(ISNUMBER(A2062)),"DATE IS TEXT",IF(A2062&lt;&gt;INT(A2062),"DATE HAS TIME",IF(OR(A2062&lt;DATE(2026,9,16),A2062&gt;TODAY()),"DATE OUT OF RANGE",IF(ISNA(MATCH(B2062,{"SA-DAY","SA-NYT","SYS-DAY","SYS-NYT"},0)),"REFERENCE PROBLEM",IF(ISNA(MATCH(C2062,ItemName,0)),"ITEM NOT IN LIST",IF(OR(NOT(ISNUMBER(D2062)),D2062&lt;=0),"QTY PROBLEM","OK"))))))))</f>
        <v/>
      </c>
    </row>
    <row r="2063" spans="5:10" x14ac:dyDescent="0.25">
      <c r="E2063" s="18" t="str">
        <f t="shared" si="147"/>
        <v/>
      </c>
      <c r="F2063" s="18" t="str">
        <f t="shared" si="148"/>
        <v/>
      </c>
      <c r="G2063" s="18" t="str">
        <f t="shared" si="149"/>
        <v/>
      </c>
      <c r="H2063" s="18" t="str">
        <f t="shared" si="150"/>
        <v/>
      </c>
      <c r="J2063" t="str">
        <f ca="1">IF(C2063="","",IF(A2063="","NO DATE",IF(NOT(ISNUMBER(A2063)),"DATE IS TEXT",IF(A2063&lt;&gt;INT(A2063),"DATE HAS TIME",IF(OR(A2063&lt;DATE(2026,9,16),A2063&gt;TODAY()),"DATE OUT OF RANGE",IF(ISNA(MATCH(B2063,{"SA-DAY","SA-NYT","SYS-DAY","SYS-NYT"},0)),"REFERENCE PROBLEM",IF(ISNA(MATCH(C2063,ItemName,0)),"ITEM NOT IN LIST",IF(OR(NOT(ISNUMBER(D2063)),D2063&lt;=0),"QTY PROBLEM","OK"))))))))</f>
        <v/>
      </c>
    </row>
    <row r="2064" spans="5:10" x14ac:dyDescent="0.25">
      <c r="E2064" s="18" t="str">
        <f t="shared" si="147"/>
        <v/>
      </c>
      <c r="F2064" s="18" t="str">
        <f t="shared" si="148"/>
        <v/>
      </c>
      <c r="G2064" s="18" t="str">
        <f t="shared" si="149"/>
        <v/>
      </c>
      <c r="H2064" s="18" t="str">
        <f t="shared" si="150"/>
        <v/>
      </c>
      <c r="J2064" t="str">
        <f ca="1">IF(C2064="","",IF(A2064="","NO DATE",IF(NOT(ISNUMBER(A2064)),"DATE IS TEXT",IF(A2064&lt;&gt;INT(A2064),"DATE HAS TIME",IF(OR(A2064&lt;DATE(2026,9,16),A2064&gt;TODAY()),"DATE OUT OF RANGE",IF(ISNA(MATCH(B2064,{"SA-DAY","SA-NYT","SYS-DAY","SYS-NYT"},0)),"REFERENCE PROBLEM",IF(ISNA(MATCH(C2064,ItemName,0)),"ITEM NOT IN LIST",IF(OR(NOT(ISNUMBER(D2064)),D2064&lt;=0),"QTY PROBLEM","OK"))))))))</f>
        <v/>
      </c>
    </row>
    <row r="2065" spans="5:10" x14ac:dyDescent="0.25">
      <c r="E2065" s="18" t="str">
        <f t="shared" si="147"/>
        <v/>
      </c>
      <c r="F2065" s="18" t="str">
        <f t="shared" si="148"/>
        <v/>
      </c>
      <c r="G2065" s="18" t="str">
        <f t="shared" si="149"/>
        <v/>
      </c>
      <c r="H2065" s="18" t="str">
        <f t="shared" si="150"/>
        <v/>
      </c>
      <c r="J2065" t="str">
        <f ca="1">IF(C2065="","",IF(A2065="","NO DATE",IF(NOT(ISNUMBER(A2065)),"DATE IS TEXT",IF(A2065&lt;&gt;INT(A2065),"DATE HAS TIME",IF(OR(A2065&lt;DATE(2026,9,16),A2065&gt;TODAY()),"DATE OUT OF RANGE",IF(ISNA(MATCH(B2065,{"SA-DAY","SA-NYT","SYS-DAY","SYS-NYT"},0)),"REFERENCE PROBLEM",IF(ISNA(MATCH(C2065,ItemName,0)),"ITEM NOT IN LIST",IF(OR(NOT(ISNUMBER(D2065)),D2065&lt;=0),"QTY PROBLEM","OK"))))))))</f>
        <v/>
      </c>
    </row>
    <row r="2066" spans="5:10" x14ac:dyDescent="0.25">
      <c r="E2066" s="18" t="str">
        <f t="shared" si="147"/>
        <v/>
      </c>
      <c r="F2066" s="18" t="str">
        <f t="shared" si="148"/>
        <v/>
      </c>
      <c r="G2066" s="18" t="str">
        <f t="shared" si="149"/>
        <v/>
      </c>
      <c r="H2066" s="18" t="str">
        <f t="shared" si="150"/>
        <v/>
      </c>
      <c r="J2066" t="str">
        <f ca="1">IF(C2066="","",IF(A2066="","NO DATE",IF(NOT(ISNUMBER(A2066)),"DATE IS TEXT",IF(A2066&lt;&gt;INT(A2066),"DATE HAS TIME",IF(OR(A2066&lt;DATE(2026,9,16),A2066&gt;TODAY()),"DATE OUT OF RANGE",IF(ISNA(MATCH(B2066,{"SA-DAY","SA-NYT","SYS-DAY","SYS-NYT"},0)),"REFERENCE PROBLEM",IF(ISNA(MATCH(C2066,ItemName,0)),"ITEM NOT IN LIST",IF(OR(NOT(ISNUMBER(D2066)),D2066&lt;=0),"QTY PROBLEM","OK"))))))))</f>
        <v/>
      </c>
    </row>
    <row r="2067" spans="5:10" x14ac:dyDescent="0.25">
      <c r="E2067" s="18" t="str">
        <f t="shared" si="147"/>
        <v/>
      </c>
      <c r="F2067" s="18" t="str">
        <f t="shared" si="148"/>
        <v/>
      </c>
      <c r="G2067" s="18" t="str">
        <f t="shared" si="149"/>
        <v/>
      </c>
      <c r="H2067" s="18" t="str">
        <f t="shared" si="150"/>
        <v/>
      </c>
      <c r="J2067" t="str">
        <f ca="1">IF(C2067="","",IF(A2067="","NO DATE",IF(NOT(ISNUMBER(A2067)),"DATE IS TEXT",IF(A2067&lt;&gt;INT(A2067),"DATE HAS TIME",IF(OR(A2067&lt;DATE(2026,9,16),A2067&gt;TODAY()),"DATE OUT OF RANGE",IF(ISNA(MATCH(B2067,{"SA-DAY","SA-NYT","SYS-DAY","SYS-NYT"},0)),"REFERENCE PROBLEM",IF(ISNA(MATCH(C2067,ItemName,0)),"ITEM NOT IN LIST",IF(OR(NOT(ISNUMBER(D2067)),D2067&lt;=0),"QTY PROBLEM","OK"))))))))</f>
        <v/>
      </c>
    </row>
    <row r="2068" spans="5:10" x14ac:dyDescent="0.25">
      <c r="E2068" s="18" t="str">
        <f t="shared" si="147"/>
        <v/>
      </c>
      <c r="F2068" s="18" t="str">
        <f t="shared" si="148"/>
        <v/>
      </c>
      <c r="G2068" s="18" t="str">
        <f t="shared" si="149"/>
        <v/>
      </c>
      <c r="H2068" s="18" t="str">
        <f t="shared" si="150"/>
        <v/>
      </c>
      <c r="J2068" t="str">
        <f ca="1">IF(C2068="","",IF(A2068="","NO DATE",IF(NOT(ISNUMBER(A2068)),"DATE IS TEXT",IF(A2068&lt;&gt;INT(A2068),"DATE HAS TIME",IF(OR(A2068&lt;DATE(2026,9,16),A2068&gt;TODAY()),"DATE OUT OF RANGE",IF(ISNA(MATCH(B2068,{"SA-DAY","SA-NYT","SYS-DAY","SYS-NYT"},0)),"REFERENCE PROBLEM",IF(ISNA(MATCH(C2068,ItemName,0)),"ITEM NOT IN LIST",IF(OR(NOT(ISNUMBER(D2068)),D2068&lt;=0),"QTY PROBLEM","OK"))))))))</f>
        <v/>
      </c>
    </row>
    <row r="2069" spans="5:10" x14ac:dyDescent="0.25">
      <c r="E2069" s="18" t="str">
        <f t="shared" si="147"/>
        <v/>
      </c>
      <c r="F2069" s="18" t="str">
        <f t="shared" si="148"/>
        <v/>
      </c>
      <c r="G2069" s="18" t="str">
        <f t="shared" si="149"/>
        <v/>
      </c>
      <c r="H2069" s="18" t="str">
        <f t="shared" si="150"/>
        <v/>
      </c>
      <c r="J2069" t="str">
        <f ca="1">IF(C2069="","",IF(A2069="","NO DATE",IF(NOT(ISNUMBER(A2069)),"DATE IS TEXT",IF(A2069&lt;&gt;INT(A2069),"DATE HAS TIME",IF(OR(A2069&lt;DATE(2026,9,16),A2069&gt;TODAY()),"DATE OUT OF RANGE",IF(ISNA(MATCH(B2069,{"SA-DAY","SA-NYT","SYS-DAY","SYS-NYT"},0)),"REFERENCE PROBLEM",IF(ISNA(MATCH(C2069,ItemName,0)),"ITEM NOT IN LIST",IF(OR(NOT(ISNUMBER(D2069)),D2069&lt;=0),"QTY PROBLEM","OK"))))))))</f>
        <v/>
      </c>
    </row>
    <row r="2070" spans="5:10" x14ac:dyDescent="0.25">
      <c r="E2070" s="18" t="str">
        <f t="shared" si="147"/>
        <v/>
      </c>
      <c r="F2070" s="18" t="str">
        <f t="shared" si="148"/>
        <v/>
      </c>
      <c r="G2070" s="18" t="str">
        <f t="shared" si="149"/>
        <v/>
      </c>
      <c r="H2070" s="18" t="str">
        <f t="shared" si="150"/>
        <v/>
      </c>
      <c r="J2070" t="str">
        <f ca="1">IF(C2070="","",IF(A2070="","NO DATE",IF(NOT(ISNUMBER(A2070)),"DATE IS TEXT",IF(A2070&lt;&gt;INT(A2070),"DATE HAS TIME",IF(OR(A2070&lt;DATE(2026,9,16),A2070&gt;TODAY()),"DATE OUT OF RANGE",IF(ISNA(MATCH(B2070,{"SA-DAY","SA-NYT","SYS-DAY","SYS-NYT"},0)),"REFERENCE PROBLEM",IF(ISNA(MATCH(C2070,ItemName,0)),"ITEM NOT IN LIST",IF(OR(NOT(ISNUMBER(D2070)),D2070&lt;=0),"QTY PROBLEM","OK"))))))))</f>
        <v/>
      </c>
    </row>
    <row r="2071" spans="5:10" x14ac:dyDescent="0.25">
      <c r="E2071" s="18" t="str">
        <f t="shared" si="147"/>
        <v/>
      </c>
      <c r="F2071" s="18" t="str">
        <f t="shared" si="148"/>
        <v/>
      </c>
      <c r="G2071" s="18" t="str">
        <f t="shared" si="149"/>
        <v/>
      </c>
      <c r="H2071" s="18" t="str">
        <f t="shared" si="150"/>
        <v/>
      </c>
      <c r="J2071" t="str">
        <f ca="1">IF(C2071="","",IF(A2071="","NO DATE",IF(NOT(ISNUMBER(A2071)),"DATE IS TEXT",IF(A2071&lt;&gt;INT(A2071),"DATE HAS TIME",IF(OR(A2071&lt;DATE(2026,9,16),A2071&gt;TODAY()),"DATE OUT OF RANGE",IF(ISNA(MATCH(B2071,{"SA-DAY","SA-NYT","SYS-DAY","SYS-NYT"},0)),"REFERENCE PROBLEM",IF(ISNA(MATCH(C2071,ItemName,0)),"ITEM NOT IN LIST",IF(OR(NOT(ISNUMBER(D2071)),D2071&lt;=0),"QTY PROBLEM","OK"))))))))</f>
        <v/>
      </c>
    </row>
    <row r="2072" spans="5:10" x14ac:dyDescent="0.25">
      <c r="E2072" s="18" t="str">
        <f t="shared" si="147"/>
        <v/>
      </c>
      <c r="F2072" s="18" t="str">
        <f t="shared" si="148"/>
        <v/>
      </c>
      <c r="G2072" s="18" t="str">
        <f t="shared" si="149"/>
        <v/>
      </c>
      <c r="H2072" s="18" t="str">
        <f t="shared" si="150"/>
        <v/>
      </c>
      <c r="J2072" t="str">
        <f ca="1">IF(C2072="","",IF(A2072="","NO DATE",IF(NOT(ISNUMBER(A2072)),"DATE IS TEXT",IF(A2072&lt;&gt;INT(A2072),"DATE HAS TIME",IF(OR(A2072&lt;DATE(2026,9,16),A2072&gt;TODAY()),"DATE OUT OF RANGE",IF(ISNA(MATCH(B2072,{"SA-DAY","SA-NYT","SYS-DAY","SYS-NYT"},0)),"REFERENCE PROBLEM",IF(ISNA(MATCH(C2072,ItemName,0)),"ITEM NOT IN LIST",IF(OR(NOT(ISNUMBER(D2072)),D2072&lt;=0),"QTY PROBLEM","OK"))))))))</f>
        <v/>
      </c>
    </row>
    <row r="2073" spans="5:10" x14ac:dyDescent="0.25">
      <c r="E2073" s="18" t="str">
        <f t="shared" si="147"/>
        <v/>
      </c>
      <c r="F2073" s="18" t="str">
        <f t="shared" si="148"/>
        <v/>
      </c>
      <c r="G2073" s="18" t="str">
        <f t="shared" si="149"/>
        <v/>
      </c>
      <c r="H2073" s="18" t="str">
        <f t="shared" si="150"/>
        <v/>
      </c>
      <c r="J2073" t="str">
        <f ca="1">IF(C2073="","",IF(A2073="","NO DATE",IF(NOT(ISNUMBER(A2073)),"DATE IS TEXT",IF(A2073&lt;&gt;INT(A2073),"DATE HAS TIME",IF(OR(A2073&lt;DATE(2026,9,16),A2073&gt;TODAY()),"DATE OUT OF RANGE",IF(ISNA(MATCH(B2073,{"SA-DAY","SA-NYT","SYS-DAY","SYS-NYT"},0)),"REFERENCE PROBLEM",IF(ISNA(MATCH(C2073,ItemName,0)),"ITEM NOT IN LIST",IF(OR(NOT(ISNUMBER(D2073)),D2073&lt;=0),"QTY PROBLEM","OK"))))))))</f>
        <v/>
      </c>
    </row>
    <row r="2074" spans="5:10" x14ac:dyDescent="0.25">
      <c r="E2074" s="18" t="str">
        <f t="shared" si="147"/>
        <v/>
      </c>
      <c r="F2074" s="18" t="str">
        <f t="shared" si="148"/>
        <v/>
      </c>
      <c r="G2074" s="18" t="str">
        <f t="shared" si="149"/>
        <v/>
      </c>
      <c r="H2074" s="18" t="str">
        <f t="shared" si="150"/>
        <v/>
      </c>
      <c r="J2074" t="str">
        <f ca="1">IF(C2074="","",IF(A2074="","NO DATE",IF(NOT(ISNUMBER(A2074)),"DATE IS TEXT",IF(A2074&lt;&gt;INT(A2074),"DATE HAS TIME",IF(OR(A2074&lt;DATE(2026,9,16),A2074&gt;TODAY()),"DATE OUT OF RANGE",IF(ISNA(MATCH(B2074,{"SA-DAY","SA-NYT","SYS-DAY","SYS-NYT"},0)),"REFERENCE PROBLEM",IF(ISNA(MATCH(C2074,ItemName,0)),"ITEM NOT IN LIST",IF(OR(NOT(ISNUMBER(D2074)),D2074&lt;=0),"QTY PROBLEM","OK"))))))))</f>
        <v/>
      </c>
    </row>
    <row r="2075" spans="5:10" x14ac:dyDescent="0.25">
      <c r="E2075" s="18" t="str">
        <f t="shared" si="147"/>
        <v/>
      </c>
      <c r="F2075" s="18" t="str">
        <f t="shared" si="148"/>
        <v/>
      </c>
      <c r="G2075" s="18" t="str">
        <f t="shared" si="149"/>
        <v/>
      </c>
      <c r="H2075" s="18" t="str">
        <f t="shared" si="150"/>
        <v/>
      </c>
      <c r="J2075" t="str">
        <f ca="1">IF(C2075="","",IF(A2075="","NO DATE",IF(NOT(ISNUMBER(A2075)),"DATE IS TEXT",IF(A2075&lt;&gt;INT(A2075),"DATE HAS TIME",IF(OR(A2075&lt;DATE(2026,9,16),A2075&gt;TODAY()),"DATE OUT OF RANGE",IF(ISNA(MATCH(B2075,{"SA-DAY","SA-NYT","SYS-DAY","SYS-NYT"},0)),"REFERENCE PROBLEM",IF(ISNA(MATCH(C2075,ItemName,0)),"ITEM NOT IN LIST",IF(OR(NOT(ISNUMBER(D2075)),D2075&lt;=0),"QTY PROBLEM","OK"))))))))</f>
        <v/>
      </c>
    </row>
    <row r="2076" spans="5:10" x14ac:dyDescent="0.25">
      <c r="E2076" s="18" t="str">
        <f t="shared" si="147"/>
        <v/>
      </c>
      <c r="F2076" s="18" t="str">
        <f t="shared" si="148"/>
        <v/>
      </c>
      <c r="G2076" s="18" t="str">
        <f t="shared" si="149"/>
        <v/>
      </c>
      <c r="H2076" s="18" t="str">
        <f t="shared" si="150"/>
        <v/>
      </c>
      <c r="J2076" t="str">
        <f ca="1">IF(C2076="","",IF(A2076="","NO DATE",IF(NOT(ISNUMBER(A2076)),"DATE IS TEXT",IF(A2076&lt;&gt;INT(A2076),"DATE HAS TIME",IF(OR(A2076&lt;DATE(2026,9,16),A2076&gt;TODAY()),"DATE OUT OF RANGE",IF(ISNA(MATCH(B2076,{"SA-DAY","SA-NYT","SYS-DAY","SYS-NYT"},0)),"REFERENCE PROBLEM",IF(ISNA(MATCH(C2076,ItemName,0)),"ITEM NOT IN LIST",IF(OR(NOT(ISNUMBER(D2076)),D2076&lt;=0),"QTY PROBLEM","OK"))))))))</f>
        <v/>
      </c>
    </row>
    <row r="2077" spans="5:10" x14ac:dyDescent="0.25">
      <c r="E2077" s="18" t="str">
        <f t="shared" si="147"/>
        <v/>
      </c>
      <c r="F2077" s="18" t="str">
        <f t="shared" si="148"/>
        <v/>
      </c>
      <c r="G2077" s="18" t="str">
        <f t="shared" si="149"/>
        <v/>
      </c>
      <c r="H2077" s="18" t="str">
        <f t="shared" si="150"/>
        <v/>
      </c>
      <c r="J2077" t="str">
        <f ca="1">IF(C2077="","",IF(A2077="","NO DATE",IF(NOT(ISNUMBER(A2077)),"DATE IS TEXT",IF(A2077&lt;&gt;INT(A2077),"DATE HAS TIME",IF(OR(A2077&lt;DATE(2026,9,16),A2077&gt;TODAY()),"DATE OUT OF RANGE",IF(ISNA(MATCH(B2077,{"SA-DAY","SA-NYT","SYS-DAY","SYS-NYT"},0)),"REFERENCE PROBLEM",IF(ISNA(MATCH(C2077,ItemName,0)),"ITEM NOT IN LIST",IF(OR(NOT(ISNUMBER(D2077)),D2077&lt;=0),"QTY PROBLEM","OK"))))))))</f>
        <v/>
      </c>
    </row>
    <row r="2078" spans="5:10" x14ac:dyDescent="0.25">
      <c r="E2078" s="18" t="str">
        <f t="shared" si="147"/>
        <v/>
      </c>
      <c r="F2078" s="18" t="str">
        <f t="shared" si="148"/>
        <v/>
      </c>
      <c r="G2078" s="18" t="str">
        <f t="shared" si="149"/>
        <v/>
      </c>
      <c r="H2078" s="18" t="str">
        <f t="shared" si="150"/>
        <v/>
      </c>
      <c r="J2078" t="str">
        <f ca="1">IF(C2078="","",IF(A2078="","NO DATE",IF(NOT(ISNUMBER(A2078)),"DATE IS TEXT",IF(A2078&lt;&gt;INT(A2078),"DATE HAS TIME",IF(OR(A2078&lt;DATE(2026,9,16),A2078&gt;TODAY()),"DATE OUT OF RANGE",IF(ISNA(MATCH(B2078,{"SA-DAY","SA-NYT","SYS-DAY","SYS-NYT"},0)),"REFERENCE PROBLEM",IF(ISNA(MATCH(C2078,ItemName,0)),"ITEM NOT IN LIST",IF(OR(NOT(ISNUMBER(D2078)),D2078&lt;=0),"QTY PROBLEM","OK"))))))))</f>
        <v/>
      </c>
    </row>
    <row r="2079" spans="5:10" x14ac:dyDescent="0.25">
      <c r="E2079" s="18" t="str">
        <f t="shared" si="147"/>
        <v/>
      </c>
      <c r="F2079" s="18" t="str">
        <f t="shared" si="148"/>
        <v/>
      </c>
      <c r="G2079" s="18" t="str">
        <f t="shared" si="149"/>
        <v/>
      </c>
      <c r="H2079" s="18" t="str">
        <f t="shared" si="150"/>
        <v/>
      </c>
      <c r="J2079" t="str">
        <f ca="1">IF(C2079="","",IF(A2079="","NO DATE",IF(NOT(ISNUMBER(A2079)),"DATE IS TEXT",IF(A2079&lt;&gt;INT(A2079),"DATE HAS TIME",IF(OR(A2079&lt;DATE(2026,9,16),A2079&gt;TODAY()),"DATE OUT OF RANGE",IF(ISNA(MATCH(B2079,{"SA-DAY","SA-NYT","SYS-DAY","SYS-NYT"},0)),"REFERENCE PROBLEM",IF(ISNA(MATCH(C2079,ItemName,0)),"ITEM NOT IN LIST",IF(OR(NOT(ISNUMBER(D2079)),D2079&lt;=0),"QTY PROBLEM","OK"))))))))</f>
        <v/>
      </c>
    </row>
    <row r="2080" spans="5:10" x14ac:dyDescent="0.25">
      <c r="E2080" s="18" t="str">
        <f t="shared" si="147"/>
        <v/>
      </c>
      <c r="F2080" s="18" t="str">
        <f t="shared" si="148"/>
        <v/>
      </c>
      <c r="G2080" s="18" t="str">
        <f t="shared" si="149"/>
        <v/>
      </c>
      <c r="H2080" s="18" t="str">
        <f t="shared" si="150"/>
        <v/>
      </c>
      <c r="J2080" t="str">
        <f ca="1">IF(C2080="","",IF(A2080="","NO DATE",IF(NOT(ISNUMBER(A2080)),"DATE IS TEXT",IF(A2080&lt;&gt;INT(A2080),"DATE HAS TIME",IF(OR(A2080&lt;DATE(2026,9,16),A2080&gt;TODAY()),"DATE OUT OF RANGE",IF(ISNA(MATCH(B2080,{"SA-DAY","SA-NYT","SYS-DAY","SYS-NYT"},0)),"REFERENCE PROBLEM",IF(ISNA(MATCH(C2080,ItemName,0)),"ITEM NOT IN LIST",IF(OR(NOT(ISNUMBER(D2080)),D2080&lt;=0),"QTY PROBLEM","OK"))))))))</f>
        <v/>
      </c>
    </row>
    <row r="2081" spans="5:10" x14ac:dyDescent="0.25">
      <c r="E2081" s="18" t="str">
        <f t="shared" si="147"/>
        <v/>
      </c>
      <c r="F2081" s="18" t="str">
        <f t="shared" si="148"/>
        <v/>
      </c>
      <c r="G2081" s="18" t="str">
        <f t="shared" si="149"/>
        <v/>
      </c>
      <c r="H2081" s="18" t="str">
        <f t="shared" si="150"/>
        <v/>
      </c>
      <c r="J2081" t="str">
        <f ca="1">IF(C2081="","",IF(A2081="","NO DATE",IF(NOT(ISNUMBER(A2081)),"DATE IS TEXT",IF(A2081&lt;&gt;INT(A2081),"DATE HAS TIME",IF(OR(A2081&lt;DATE(2026,9,16),A2081&gt;TODAY()),"DATE OUT OF RANGE",IF(ISNA(MATCH(B2081,{"SA-DAY","SA-NYT","SYS-DAY","SYS-NYT"},0)),"REFERENCE PROBLEM",IF(ISNA(MATCH(C2081,ItemName,0)),"ITEM NOT IN LIST",IF(OR(NOT(ISNUMBER(D2081)),D2081&lt;=0),"QTY PROBLEM","OK"))))))))</f>
        <v/>
      </c>
    </row>
    <row r="2082" spans="5:10" x14ac:dyDescent="0.25">
      <c r="E2082" s="18" t="str">
        <f t="shared" si="147"/>
        <v/>
      </c>
      <c r="F2082" s="18" t="str">
        <f t="shared" si="148"/>
        <v/>
      </c>
      <c r="G2082" s="18" t="str">
        <f t="shared" si="149"/>
        <v/>
      </c>
      <c r="H2082" s="18" t="str">
        <f t="shared" si="150"/>
        <v/>
      </c>
      <c r="J2082" t="str">
        <f ca="1">IF(C2082="","",IF(A2082="","NO DATE",IF(NOT(ISNUMBER(A2082)),"DATE IS TEXT",IF(A2082&lt;&gt;INT(A2082),"DATE HAS TIME",IF(OR(A2082&lt;DATE(2026,9,16),A2082&gt;TODAY()),"DATE OUT OF RANGE",IF(ISNA(MATCH(B2082,{"SA-DAY","SA-NYT","SYS-DAY","SYS-NYT"},0)),"REFERENCE PROBLEM",IF(ISNA(MATCH(C2082,ItemName,0)),"ITEM NOT IN LIST",IF(OR(NOT(ISNUMBER(D2082)),D2082&lt;=0),"QTY PROBLEM","OK"))))))))</f>
        <v/>
      </c>
    </row>
    <row r="2083" spans="5:10" x14ac:dyDescent="0.25">
      <c r="E2083" s="18" t="str">
        <f t="shared" si="147"/>
        <v/>
      </c>
      <c r="F2083" s="18" t="str">
        <f t="shared" si="148"/>
        <v/>
      </c>
      <c r="G2083" s="18" t="str">
        <f t="shared" si="149"/>
        <v/>
      </c>
      <c r="H2083" s="18" t="str">
        <f t="shared" si="150"/>
        <v/>
      </c>
      <c r="J2083" t="str">
        <f ca="1">IF(C2083="","",IF(A2083="","NO DATE",IF(NOT(ISNUMBER(A2083)),"DATE IS TEXT",IF(A2083&lt;&gt;INT(A2083),"DATE HAS TIME",IF(OR(A2083&lt;DATE(2026,9,16),A2083&gt;TODAY()),"DATE OUT OF RANGE",IF(ISNA(MATCH(B2083,{"SA-DAY","SA-NYT","SYS-DAY","SYS-NYT"},0)),"REFERENCE PROBLEM",IF(ISNA(MATCH(C2083,ItemName,0)),"ITEM NOT IN LIST",IF(OR(NOT(ISNUMBER(D2083)),D2083&lt;=0),"QTY PROBLEM","OK"))))))))</f>
        <v/>
      </c>
    </row>
    <row r="2084" spans="5:10" x14ac:dyDescent="0.25">
      <c r="E2084" s="18" t="str">
        <f t="shared" si="147"/>
        <v/>
      </c>
      <c r="F2084" s="18" t="str">
        <f t="shared" si="148"/>
        <v/>
      </c>
      <c r="G2084" s="18" t="str">
        <f t="shared" si="149"/>
        <v/>
      </c>
      <c r="H2084" s="18" t="str">
        <f t="shared" si="150"/>
        <v/>
      </c>
      <c r="J2084" t="str">
        <f ca="1">IF(C2084="","",IF(A2084="","NO DATE",IF(NOT(ISNUMBER(A2084)),"DATE IS TEXT",IF(A2084&lt;&gt;INT(A2084),"DATE HAS TIME",IF(OR(A2084&lt;DATE(2026,9,16),A2084&gt;TODAY()),"DATE OUT OF RANGE",IF(ISNA(MATCH(B2084,{"SA-DAY","SA-NYT","SYS-DAY","SYS-NYT"},0)),"REFERENCE PROBLEM",IF(ISNA(MATCH(C2084,ItemName,0)),"ITEM NOT IN LIST",IF(OR(NOT(ISNUMBER(D2084)),D2084&lt;=0),"QTY PROBLEM","OK"))))))))</f>
        <v/>
      </c>
    </row>
    <row r="2085" spans="5:10" x14ac:dyDescent="0.25">
      <c r="E2085" s="18" t="str">
        <f t="shared" si="147"/>
        <v/>
      </c>
      <c r="F2085" s="18" t="str">
        <f t="shared" si="148"/>
        <v/>
      </c>
      <c r="G2085" s="18" t="str">
        <f t="shared" si="149"/>
        <v/>
      </c>
      <c r="H2085" s="18" t="str">
        <f t="shared" si="150"/>
        <v/>
      </c>
      <c r="J2085" t="str">
        <f ca="1">IF(C2085="","",IF(A2085="","NO DATE",IF(NOT(ISNUMBER(A2085)),"DATE IS TEXT",IF(A2085&lt;&gt;INT(A2085),"DATE HAS TIME",IF(OR(A2085&lt;DATE(2026,9,16),A2085&gt;TODAY()),"DATE OUT OF RANGE",IF(ISNA(MATCH(B2085,{"SA-DAY","SA-NYT","SYS-DAY","SYS-NYT"},0)),"REFERENCE PROBLEM",IF(ISNA(MATCH(C2085,ItemName,0)),"ITEM NOT IN LIST",IF(OR(NOT(ISNUMBER(D2085)),D2085&lt;=0),"QTY PROBLEM","OK"))))))))</f>
        <v/>
      </c>
    </row>
    <row r="2086" spans="5:10" x14ac:dyDescent="0.25">
      <c r="E2086" s="18" t="str">
        <f t="shared" si="147"/>
        <v/>
      </c>
      <c r="F2086" s="18" t="str">
        <f t="shared" si="148"/>
        <v/>
      </c>
      <c r="G2086" s="18" t="str">
        <f t="shared" si="149"/>
        <v/>
      </c>
      <c r="H2086" s="18" t="str">
        <f t="shared" si="150"/>
        <v/>
      </c>
      <c r="J2086" t="str">
        <f ca="1">IF(C2086="","",IF(A2086="","NO DATE",IF(NOT(ISNUMBER(A2086)),"DATE IS TEXT",IF(A2086&lt;&gt;INT(A2086),"DATE HAS TIME",IF(OR(A2086&lt;DATE(2026,9,16),A2086&gt;TODAY()),"DATE OUT OF RANGE",IF(ISNA(MATCH(B2086,{"SA-DAY","SA-NYT","SYS-DAY","SYS-NYT"},0)),"REFERENCE PROBLEM",IF(ISNA(MATCH(C2086,ItemName,0)),"ITEM NOT IN LIST",IF(OR(NOT(ISNUMBER(D2086)),D2086&lt;=0),"QTY PROBLEM","OK"))))))))</f>
        <v/>
      </c>
    </row>
    <row r="2087" spans="5:10" x14ac:dyDescent="0.25">
      <c r="E2087" s="18" t="str">
        <f t="shared" si="147"/>
        <v/>
      </c>
      <c r="F2087" s="18" t="str">
        <f t="shared" si="148"/>
        <v/>
      </c>
      <c r="G2087" s="18" t="str">
        <f t="shared" si="149"/>
        <v/>
      </c>
      <c r="H2087" s="18" t="str">
        <f t="shared" si="150"/>
        <v/>
      </c>
      <c r="J2087" t="str">
        <f ca="1">IF(C2087="","",IF(A2087="","NO DATE",IF(NOT(ISNUMBER(A2087)),"DATE IS TEXT",IF(A2087&lt;&gt;INT(A2087),"DATE HAS TIME",IF(OR(A2087&lt;DATE(2026,9,16),A2087&gt;TODAY()),"DATE OUT OF RANGE",IF(ISNA(MATCH(B2087,{"SA-DAY","SA-NYT","SYS-DAY","SYS-NYT"},0)),"REFERENCE PROBLEM",IF(ISNA(MATCH(C2087,ItemName,0)),"ITEM NOT IN LIST",IF(OR(NOT(ISNUMBER(D2087)),D2087&lt;=0),"QTY PROBLEM","OK"))))))))</f>
        <v/>
      </c>
    </row>
    <row r="2088" spans="5:10" x14ac:dyDescent="0.25">
      <c r="E2088" s="18" t="str">
        <f t="shared" si="147"/>
        <v/>
      </c>
      <c r="F2088" s="18" t="str">
        <f t="shared" si="148"/>
        <v/>
      </c>
      <c r="G2088" s="18" t="str">
        <f t="shared" si="149"/>
        <v/>
      </c>
      <c r="H2088" s="18" t="str">
        <f t="shared" si="150"/>
        <v/>
      </c>
      <c r="J2088" t="str">
        <f ca="1">IF(C2088="","",IF(A2088="","NO DATE",IF(NOT(ISNUMBER(A2088)),"DATE IS TEXT",IF(A2088&lt;&gt;INT(A2088),"DATE HAS TIME",IF(OR(A2088&lt;DATE(2026,9,16),A2088&gt;TODAY()),"DATE OUT OF RANGE",IF(ISNA(MATCH(B2088,{"SA-DAY","SA-NYT","SYS-DAY","SYS-NYT"},0)),"REFERENCE PROBLEM",IF(ISNA(MATCH(C2088,ItemName,0)),"ITEM NOT IN LIST",IF(OR(NOT(ISNUMBER(D2088)),D2088&lt;=0),"QTY PROBLEM","OK"))))))))</f>
        <v/>
      </c>
    </row>
    <row r="2089" spans="5:10" x14ac:dyDescent="0.25">
      <c r="E2089" s="18" t="str">
        <f t="shared" si="147"/>
        <v/>
      </c>
      <c r="F2089" s="18" t="str">
        <f t="shared" si="148"/>
        <v/>
      </c>
      <c r="G2089" s="18" t="str">
        <f t="shared" si="149"/>
        <v/>
      </c>
      <c r="H2089" s="18" t="str">
        <f t="shared" si="150"/>
        <v/>
      </c>
      <c r="J2089" t="str">
        <f ca="1">IF(C2089="","",IF(A2089="","NO DATE",IF(NOT(ISNUMBER(A2089)),"DATE IS TEXT",IF(A2089&lt;&gt;INT(A2089),"DATE HAS TIME",IF(OR(A2089&lt;DATE(2026,9,16),A2089&gt;TODAY()),"DATE OUT OF RANGE",IF(ISNA(MATCH(B2089,{"SA-DAY","SA-NYT","SYS-DAY","SYS-NYT"},0)),"REFERENCE PROBLEM",IF(ISNA(MATCH(C2089,ItemName,0)),"ITEM NOT IN LIST",IF(OR(NOT(ISNUMBER(D2089)),D2089&lt;=0),"QTY PROBLEM","OK"))))))))</f>
        <v/>
      </c>
    </row>
    <row r="2090" spans="5:10" x14ac:dyDescent="0.25">
      <c r="E2090" s="18" t="str">
        <f t="shared" si="147"/>
        <v/>
      </c>
      <c r="F2090" s="18" t="str">
        <f t="shared" si="148"/>
        <v/>
      </c>
      <c r="G2090" s="18" t="str">
        <f t="shared" si="149"/>
        <v/>
      </c>
      <c r="H2090" s="18" t="str">
        <f t="shared" si="150"/>
        <v/>
      </c>
      <c r="J2090" t="str">
        <f ca="1">IF(C2090="","",IF(A2090="","NO DATE",IF(NOT(ISNUMBER(A2090)),"DATE IS TEXT",IF(A2090&lt;&gt;INT(A2090),"DATE HAS TIME",IF(OR(A2090&lt;DATE(2026,9,16),A2090&gt;TODAY()),"DATE OUT OF RANGE",IF(ISNA(MATCH(B2090,{"SA-DAY","SA-NYT","SYS-DAY","SYS-NYT"},0)),"REFERENCE PROBLEM",IF(ISNA(MATCH(C2090,ItemName,0)),"ITEM NOT IN LIST",IF(OR(NOT(ISNUMBER(D2090)),D2090&lt;=0),"QTY PROBLEM","OK"))))))))</f>
        <v/>
      </c>
    </row>
    <row r="2091" spans="5:10" x14ac:dyDescent="0.25">
      <c r="E2091" s="18" t="str">
        <f t="shared" si="147"/>
        <v/>
      </c>
      <c r="F2091" s="18" t="str">
        <f t="shared" si="148"/>
        <v/>
      </c>
      <c r="G2091" s="18" t="str">
        <f t="shared" si="149"/>
        <v/>
      </c>
      <c r="H2091" s="18" t="str">
        <f t="shared" si="150"/>
        <v/>
      </c>
      <c r="J2091" t="str">
        <f ca="1">IF(C2091="","",IF(A2091="","NO DATE",IF(NOT(ISNUMBER(A2091)),"DATE IS TEXT",IF(A2091&lt;&gt;INT(A2091),"DATE HAS TIME",IF(OR(A2091&lt;DATE(2026,9,16),A2091&gt;TODAY()),"DATE OUT OF RANGE",IF(ISNA(MATCH(B2091,{"SA-DAY","SA-NYT","SYS-DAY","SYS-NYT"},0)),"REFERENCE PROBLEM",IF(ISNA(MATCH(C2091,ItemName,0)),"ITEM NOT IN LIST",IF(OR(NOT(ISNUMBER(D2091)),D2091&lt;=0),"QTY PROBLEM","OK"))))))))</f>
        <v/>
      </c>
    </row>
    <row r="2092" spans="5:10" x14ac:dyDescent="0.25">
      <c r="E2092" s="18" t="str">
        <f t="shared" si="147"/>
        <v/>
      </c>
      <c r="F2092" s="18" t="str">
        <f t="shared" si="148"/>
        <v/>
      </c>
      <c r="G2092" s="18" t="str">
        <f t="shared" si="149"/>
        <v/>
      </c>
      <c r="H2092" s="18" t="str">
        <f t="shared" si="150"/>
        <v/>
      </c>
      <c r="J2092" t="str">
        <f ca="1">IF(C2092="","",IF(A2092="","NO DATE",IF(NOT(ISNUMBER(A2092)),"DATE IS TEXT",IF(A2092&lt;&gt;INT(A2092),"DATE HAS TIME",IF(OR(A2092&lt;DATE(2026,9,16),A2092&gt;TODAY()),"DATE OUT OF RANGE",IF(ISNA(MATCH(B2092,{"SA-DAY","SA-NYT","SYS-DAY","SYS-NYT"},0)),"REFERENCE PROBLEM",IF(ISNA(MATCH(C2092,ItemName,0)),"ITEM NOT IN LIST",IF(OR(NOT(ISNUMBER(D2092)),D2092&lt;=0),"QTY PROBLEM","OK"))))))))</f>
        <v/>
      </c>
    </row>
    <row r="2093" spans="5:10" x14ac:dyDescent="0.25">
      <c r="E2093" s="18" t="str">
        <f t="shared" si="147"/>
        <v/>
      </c>
      <c r="F2093" s="18" t="str">
        <f t="shared" si="148"/>
        <v/>
      </c>
      <c r="G2093" s="18" t="str">
        <f t="shared" si="149"/>
        <v/>
      </c>
      <c r="H2093" s="18" t="str">
        <f t="shared" si="150"/>
        <v/>
      </c>
      <c r="J2093" t="str">
        <f ca="1">IF(C2093="","",IF(A2093="","NO DATE",IF(NOT(ISNUMBER(A2093)),"DATE IS TEXT",IF(A2093&lt;&gt;INT(A2093),"DATE HAS TIME",IF(OR(A2093&lt;DATE(2026,9,16),A2093&gt;TODAY()),"DATE OUT OF RANGE",IF(ISNA(MATCH(B2093,{"SA-DAY","SA-NYT","SYS-DAY","SYS-NYT"},0)),"REFERENCE PROBLEM",IF(ISNA(MATCH(C2093,ItemName,0)),"ITEM NOT IN LIST",IF(OR(NOT(ISNUMBER(D2093)),D2093&lt;=0),"QTY PROBLEM","OK"))))))))</f>
        <v/>
      </c>
    </row>
    <row r="2094" spans="5:10" x14ac:dyDescent="0.25">
      <c r="E2094" s="18" t="str">
        <f t="shared" si="147"/>
        <v/>
      </c>
      <c r="F2094" s="18" t="str">
        <f t="shared" si="148"/>
        <v/>
      </c>
      <c r="G2094" s="18" t="str">
        <f t="shared" si="149"/>
        <v/>
      </c>
      <c r="H2094" s="18" t="str">
        <f t="shared" si="150"/>
        <v/>
      </c>
      <c r="J2094" t="str">
        <f ca="1">IF(C2094="","",IF(A2094="","NO DATE",IF(NOT(ISNUMBER(A2094)),"DATE IS TEXT",IF(A2094&lt;&gt;INT(A2094),"DATE HAS TIME",IF(OR(A2094&lt;DATE(2026,9,16),A2094&gt;TODAY()),"DATE OUT OF RANGE",IF(ISNA(MATCH(B2094,{"SA-DAY","SA-NYT","SYS-DAY","SYS-NYT"},0)),"REFERENCE PROBLEM",IF(ISNA(MATCH(C2094,ItemName,0)),"ITEM NOT IN LIST",IF(OR(NOT(ISNUMBER(D2094)),D2094&lt;=0),"QTY PROBLEM","OK"))))))))</f>
        <v/>
      </c>
    </row>
    <row r="2095" spans="5:10" x14ac:dyDescent="0.25">
      <c r="E2095" s="18" t="str">
        <f t="shared" si="147"/>
        <v/>
      </c>
      <c r="F2095" s="18" t="str">
        <f t="shared" si="148"/>
        <v/>
      </c>
      <c r="G2095" s="18" t="str">
        <f t="shared" si="149"/>
        <v/>
      </c>
      <c r="H2095" s="18" t="str">
        <f t="shared" si="150"/>
        <v/>
      </c>
      <c r="J2095" t="str">
        <f ca="1">IF(C2095="","",IF(A2095="","NO DATE",IF(NOT(ISNUMBER(A2095)),"DATE IS TEXT",IF(A2095&lt;&gt;INT(A2095),"DATE HAS TIME",IF(OR(A2095&lt;DATE(2026,9,16),A2095&gt;TODAY()),"DATE OUT OF RANGE",IF(ISNA(MATCH(B2095,{"SA-DAY","SA-NYT","SYS-DAY","SYS-NYT"},0)),"REFERENCE PROBLEM",IF(ISNA(MATCH(C2095,ItemName,0)),"ITEM NOT IN LIST",IF(OR(NOT(ISNUMBER(D2095)),D2095&lt;=0),"QTY PROBLEM","OK"))))))))</f>
        <v/>
      </c>
    </row>
    <row r="2096" spans="5:10" x14ac:dyDescent="0.25">
      <c r="E2096" s="18" t="str">
        <f t="shared" si="147"/>
        <v/>
      </c>
      <c r="F2096" s="18" t="str">
        <f t="shared" si="148"/>
        <v/>
      </c>
      <c r="G2096" s="18" t="str">
        <f t="shared" si="149"/>
        <v/>
      </c>
      <c r="H2096" s="18" t="str">
        <f t="shared" si="150"/>
        <v/>
      </c>
      <c r="J2096" t="str">
        <f ca="1">IF(C2096="","",IF(A2096="","NO DATE",IF(NOT(ISNUMBER(A2096)),"DATE IS TEXT",IF(A2096&lt;&gt;INT(A2096),"DATE HAS TIME",IF(OR(A2096&lt;DATE(2026,9,16),A2096&gt;TODAY()),"DATE OUT OF RANGE",IF(ISNA(MATCH(B2096,{"SA-DAY","SA-NYT","SYS-DAY","SYS-NYT"},0)),"REFERENCE PROBLEM",IF(ISNA(MATCH(C2096,ItemName,0)),"ITEM NOT IN LIST",IF(OR(NOT(ISNUMBER(D2096)),D2096&lt;=0),"QTY PROBLEM","OK"))))))))</f>
        <v/>
      </c>
    </row>
    <row r="2097" spans="5:10" x14ac:dyDescent="0.25">
      <c r="E2097" s="18" t="str">
        <f t="shared" si="147"/>
        <v/>
      </c>
      <c r="F2097" s="18" t="str">
        <f t="shared" si="148"/>
        <v/>
      </c>
      <c r="G2097" s="18" t="str">
        <f t="shared" si="149"/>
        <v/>
      </c>
      <c r="H2097" s="18" t="str">
        <f t="shared" si="150"/>
        <v/>
      </c>
      <c r="J2097" t="str">
        <f ca="1">IF(C2097="","",IF(A2097="","NO DATE",IF(NOT(ISNUMBER(A2097)),"DATE IS TEXT",IF(A2097&lt;&gt;INT(A2097),"DATE HAS TIME",IF(OR(A2097&lt;DATE(2026,9,16),A2097&gt;TODAY()),"DATE OUT OF RANGE",IF(ISNA(MATCH(B2097,{"SA-DAY","SA-NYT","SYS-DAY","SYS-NYT"},0)),"REFERENCE PROBLEM",IF(ISNA(MATCH(C2097,ItemName,0)),"ITEM NOT IN LIST",IF(OR(NOT(ISNUMBER(D2097)),D2097&lt;=0),"QTY PROBLEM","OK"))))))))</f>
        <v/>
      </c>
    </row>
    <row r="2098" spans="5:10" x14ac:dyDescent="0.25">
      <c r="E2098" s="18" t="str">
        <f t="shared" si="147"/>
        <v/>
      </c>
      <c r="F2098" s="18" t="str">
        <f t="shared" si="148"/>
        <v/>
      </c>
      <c r="G2098" s="18" t="str">
        <f t="shared" si="149"/>
        <v/>
      </c>
      <c r="H2098" s="18" t="str">
        <f t="shared" si="150"/>
        <v/>
      </c>
      <c r="J2098" t="str">
        <f ca="1">IF(C2098="","",IF(A2098="","NO DATE",IF(NOT(ISNUMBER(A2098)),"DATE IS TEXT",IF(A2098&lt;&gt;INT(A2098),"DATE HAS TIME",IF(OR(A2098&lt;DATE(2026,9,16),A2098&gt;TODAY()),"DATE OUT OF RANGE",IF(ISNA(MATCH(B2098,{"SA-DAY","SA-NYT","SYS-DAY","SYS-NYT"},0)),"REFERENCE PROBLEM",IF(ISNA(MATCH(C2098,ItemName,0)),"ITEM NOT IN LIST",IF(OR(NOT(ISNUMBER(D2098)),D2098&lt;=0),"QTY PROBLEM","OK"))))))))</f>
        <v/>
      </c>
    </row>
    <row r="2099" spans="5:10" x14ac:dyDescent="0.25">
      <c r="E2099" s="18" t="str">
        <f t="shared" si="147"/>
        <v/>
      </c>
      <c r="F2099" s="18" t="str">
        <f t="shared" si="148"/>
        <v/>
      </c>
      <c r="G2099" s="18" t="str">
        <f t="shared" si="149"/>
        <v/>
      </c>
      <c r="H2099" s="18" t="str">
        <f t="shared" si="150"/>
        <v/>
      </c>
      <c r="J2099" t="str">
        <f ca="1">IF(C2099="","",IF(A2099="","NO DATE",IF(NOT(ISNUMBER(A2099)),"DATE IS TEXT",IF(A2099&lt;&gt;INT(A2099),"DATE HAS TIME",IF(OR(A2099&lt;DATE(2026,9,16),A2099&gt;TODAY()),"DATE OUT OF RANGE",IF(ISNA(MATCH(B2099,{"SA-DAY","SA-NYT","SYS-DAY","SYS-NYT"},0)),"REFERENCE PROBLEM",IF(ISNA(MATCH(C2099,ItemName,0)),"ITEM NOT IN LIST",IF(OR(NOT(ISNUMBER(D2099)),D2099&lt;=0),"QTY PROBLEM","OK"))))))))</f>
        <v/>
      </c>
    </row>
    <row r="2100" spans="5:10" x14ac:dyDescent="0.25">
      <c r="E2100" s="18" t="str">
        <f t="shared" si="147"/>
        <v/>
      </c>
      <c r="F2100" s="18" t="str">
        <f t="shared" si="148"/>
        <v/>
      </c>
      <c r="G2100" s="18" t="str">
        <f t="shared" si="149"/>
        <v/>
      </c>
      <c r="H2100" s="18" t="str">
        <f t="shared" si="150"/>
        <v/>
      </c>
      <c r="J2100" t="str">
        <f ca="1">IF(C2100="","",IF(A2100="","NO DATE",IF(NOT(ISNUMBER(A2100)),"DATE IS TEXT",IF(A2100&lt;&gt;INT(A2100),"DATE HAS TIME",IF(OR(A2100&lt;DATE(2026,9,16),A2100&gt;TODAY()),"DATE OUT OF RANGE",IF(ISNA(MATCH(B2100,{"SA-DAY","SA-NYT","SYS-DAY","SYS-NYT"},0)),"REFERENCE PROBLEM",IF(ISNA(MATCH(C2100,ItemName,0)),"ITEM NOT IN LIST",IF(OR(NOT(ISNUMBER(D2100)),D2100&lt;=0),"QTY PROBLEM","OK"))))))))</f>
        <v/>
      </c>
    </row>
    <row r="2101" spans="5:10" x14ac:dyDescent="0.25">
      <c r="E2101" s="18" t="str">
        <f t="shared" si="147"/>
        <v/>
      </c>
      <c r="F2101" s="18" t="str">
        <f t="shared" si="148"/>
        <v/>
      </c>
      <c r="G2101" s="18" t="str">
        <f t="shared" si="149"/>
        <v/>
      </c>
      <c r="H2101" s="18" t="str">
        <f t="shared" si="150"/>
        <v/>
      </c>
      <c r="J2101" t="str">
        <f ca="1">IF(C2101="","",IF(A2101="","NO DATE",IF(NOT(ISNUMBER(A2101)),"DATE IS TEXT",IF(A2101&lt;&gt;INT(A2101),"DATE HAS TIME",IF(OR(A2101&lt;DATE(2026,9,16),A2101&gt;TODAY()),"DATE OUT OF RANGE",IF(ISNA(MATCH(B2101,{"SA-DAY","SA-NYT","SYS-DAY","SYS-NYT"},0)),"REFERENCE PROBLEM",IF(ISNA(MATCH(C2101,ItemName,0)),"ITEM NOT IN LIST",IF(OR(NOT(ISNUMBER(D2101)),D2101&lt;=0),"QTY PROBLEM","OK"))))))))</f>
        <v/>
      </c>
    </row>
    <row r="2102" spans="5:10" x14ac:dyDescent="0.25">
      <c r="E2102" s="18" t="str">
        <f t="shared" si="147"/>
        <v/>
      </c>
      <c r="F2102" s="18" t="str">
        <f t="shared" si="148"/>
        <v/>
      </c>
      <c r="G2102" s="18" t="str">
        <f t="shared" si="149"/>
        <v/>
      </c>
      <c r="H2102" s="18" t="str">
        <f t="shared" si="150"/>
        <v/>
      </c>
      <c r="J2102" t="str">
        <f ca="1">IF(C2102="","",IF(A2102="","NO DATE",IF(NOT(ISNUMBER(A2102)),"DATE IS TEXT",IF(A2102&lt;&gt;INT(A2102),"DATE HAS TIME",IF(OR(A2102&lt;DATE(2026,9,16),A2102&gt;TODAY()),"DATE OUT OF RANGE",IF(ISNA(MATCH(B2102,{"SA-DAY","SA-NYT","SYS-DAY","SYS-NYT"},0)),"REFERENCE PROBLEM",IF(ISNA(MATCH(C2102,ItemName,0)),"ITEM NOT IN LIST",IF(OR(NOT(ISNUMBER(D2102)),D2102&lt;=0),"QTY PROBLEM","OK"))))))))</f>
        <v/>
      </c>
    </row>
    <row r="2103" spans="5:10" x14ac:dyDescent="0.25">
      <c r="E2103" s="18" t="str">
        <f t="shared" si="147"/>
        <v/>
      </c>
      <c r="F2103" s="18" t="str">
        <f t="shared" si="148"/>
        <v/>
      </c>
      <c r="G2103" s="18" t="str">
        <f t="shared" si="149"/>
        <v/>
      </c>
      <c r="H2103" s="18" t="str">
        <f t="shared" si="150"/>
        <v/>
      </c>
      <c r="J2103" t="str">
        <f ca="1">IF(C2103="","",IF(A2103="","NO DATE",IF(NOT(ISNUMBER(A2103)),"DATE IS TEXT",IF(A2103&lt;&gt;INT(A2103),"DATE HAS TIME",IF(OR(A2103&lt;DATE(2026,9,16),A2103&gt;TODAY()),"DATE OUT OF RANGE",IF(ISNA(MATCH(B2103,{"SA-DAY","SA-NYT","SYS-DAY","SYS-NYT"},0)),"REFERENCE PROBLEM",IF(ISNA(MATCH(C2103,ItemName,0)),"ITEM NOT IN LIST",IF(OR(NOT(ISNUMBER(D2103)),D2103&lt;=0),"QTY PROBLEM","OK"))))))))</f>
        <v/>
      </c>
    </row>
    <row r="2104" spans="5:10" x14ac:dyDescent="0.25">
      <c r="E2104" s="18" t="str">
        <f t="shared" si="147"/>
        <v/>
      </c>
      <c r="F2104" s="18" t="str">
        <f t="shared" si="148"/>
        <v/>
      </c>
      <c r="G2104" s="18" t="str">
        <f t="shared" si="149"/>
        <v/>
      </c>
      <c r="H2104" s="18" t="str">
        <f t="shared" si="150"/>
        <v/>
      </c>
      <c r="J2104" t="str">
        <f ca="1">IF(C2104="","",IF(A2104="","NO DATE",IF(NOT(ISNUMBER(A2104)),"DATE IS TEXT",IF(A2104&lt;&gt;INT(A2104),"DATE HAS TIME",IF(OR(A2104&lt;DATE(2026,9,16),A2104&gt;TODAY()),"DATE OUT OF RANGE",IF(ISNA(MATCH(B2104,{"SA-DAY","SA-NYT","SYS-DAY","SYS-NYT"},0)),"REFERENCE PROBLEM",IF(ISNA(MATCH(C2104,ItemName,0)),"ITEM NOT IN LIST",IF(OR(NOT(ISNUMBER(D2104)),D2104&lt;=0),"QTY PROBLEM","OK"))))))))</f>
        <v/>
      </c>
    </row>
    <row r="2105" spans="5:10" x14ac:dyDescent="0.25">
      <c r="E2105" s="18" t="str">
        <f t="shared" si="147"/>
        <v/>
      </c>
      <c r="F2105" s="18" t="str">
        <f t="shared" si="148"/>
        <v/>
      </c>
      <c r="G2105" s="18" t="str">
        <f t="shared" si="149"/>
        <v/>
      </c>
      <c r="H2105" s="18" t="str">
        <f t="shared" si="150"/>
        <v/>
      </c>
      <c r="J2105" t="str">
        <f ca="1">IF(C2105="","",IF(A2105="","NO DATE",IF(NOT(ISNUMBER(A2105)),"DATE IS TEXT",IF(A2105&lt;&gt;INT(A2105),"DATE HAS TIME",IF(OR(A2105&lt;DATE(2026,9,16),A2105&gt;TODAY()),"DATE OUT OF RANGE",IF(ISNA(MATCH(B2105,{"SA-DAY","SA-NYT","SYS-DAY","SYS-NYT"},0)),"REFERENCE PROBLEM",IF(ISNA(MATCH(C2105,ItemName,0)),"ITEM NOT IN LIST",IF(OR(NOT(ISNUMBER(D2105)),D2105&lt;=0),"QTY PROBLEM","OK"))))))))</f>
        <v/>
      </c>
    </row>
    <row r="2106" spans="5:10" x14ac:dyDescent="0.25">
      <c r="E2106" s="18" t="str">
        <f t="shared" si="147"/>
        <v/>
      </c>
      <c r="F2106" s="18" t="str">
        <f t="shared" si="148"/>
        <v/>
      </c>
      <c r="G2106" s="18" t="str">
        <f t="shared" si="149"/>
        <v/>
      </c>
      <c r="H2106" s="18" t="str">
        <f t="shared" si="150"/>
        <v/>
      </c>
      <c r="J2106" t="str">
        <f ca="1">IF(C2106="","",IF(A2106="","NO DATE",IF(NOT(ISNUMBER(A2106)),"DATE IS TEXT",IF(A2106&lt;&gt;INT(A2106),"DATE HAS TIME",IF(OR(A2106&lt;DATE(2026,9,16),A2106&gt;TODAY()),"DATE OUT OF RANGE",IF(ISNA(MATCH(B2106,{"SA-DAY","SA-NYT","SYS-DAY","SYS-NYT"},0)),"REFERENCE PROBLEM",IF(ISNA(MATCH(C2106,ItemName,0)),"ITEM NOT IN LIST",IF(OR(NOT(ISNUMBER(D2106)),D2106&lt;=0),"QTY PROBLEM","OK"))))))))</f>
        <v/>
      </c>
    </row>
    <row r="2107" spans="5:10" x14ac:dyDescent="0.25">
      <c r="E2107" s="18" t="str">
        <f t="shared" si="147"/>
        <v/>
      </c>
      <c r="F2107" s="18" t="str">
        <f t="shared" si="148"/>
        <v/>
      </c>
      <c r="G2107" s="18" t="str">
        <f t="shared" si="149"/>
        <v/>
      </c>
      <c r="H2107" s="18" t="str">
        <f t="shared" si="150"/>
        <v/>
      </c>
      <c r="J2107" t="str">
        <f ca="1">IF(C2107="","",IF(A2107="","NO DATE",IF(NOT(ISNUMBER(A2107)),"DATE IS TEXT",IF(A2107&lt;&gt;INT(A2107),"DATE HAS TIME",IF(OR(A2107&lt;DATE(2026,9,16),A2107&gt;TODAY()),"DATE OUT OF RANGE",IF(ISNA(MATCH(B2107,{"SA-DAY","SA-NYT","SYS-DAY","SYS-NYT"},0)),"REFERENCE PROBLEM",IF(ISNA(MATCH(C2107,ItemName,0)),"ITEM NOT IN LIST",IF(OR(NOT(ISNUMBER(D2107)),D2107&lt;=0),"QTY PROBLEM","OK"))))))))</f>
        <v/>
      </c>
    </row>
    <row r="2108" spans="5:10" x14ac:dyDescent="0.25">
      <c r="E2108" s="18" t="str">
        <f t="shared" si="147"/>
        <v/>
      </c>
      <c r="F2108" s="18" t="str">
        <f t="shared" si="148"/>
        <v/>
      </c>
      <c r="G2108" s="18" t="str">
        <f t="shared" si="149"/>
        <v/>
      </c>
      <c r="H2108" s="18" t="str">
        <f t="shared" si="150"/>
        <v/>
      </c>
      <c r="J2108" t="str">
        <f ca="1">IF(C2108="","",IF(A2108="","NO DATE",IF(NOT(ISNUMBER(A2108)),"DATE IS TEXT",IF(A2108&lt;&gt;INT(A2108),"DATE HAS TIME",IF(OR(A2108&lt;DATE(2026,9,16),A2108&gt;TODAY()),"DATE OUT OF RANGE",IF(ISNA(MATCH(B2108,{"SA-DAY","SA-NYT","SYS-DAY","SYS-NYT"},0)),"REFERENCE PROBLEM",IF(ISNA(MATCH(C2108,ItemName,0)),"ITEM NOT IN LIST",IF(OR(NOT(ISNUMBER(D2108)),D2108&lt;=0),"QTY PROBLEM","OK"))))))))</f>
        <v/>
      </c>
    </row>
    <row r="2109" spans="5:10" x14ac:dyDescent="0.25">
      <c r="E2109" s="18" t="str">
        <f t="shared" si="147"/>
        <v/>
      </c>
      <c r="F2109" s="18" t="str">
        <f t="shared" si="148"/>
        <v/>
      </c>
      <c r="G2109" s="18" t="str">
        <f t="shared" si="149"/>
        <v/>
      </c>
      <c r="H2109" s="18" t="str">
        <f t="shared" si="150"/>
        <v/>
      </c>
      <c r="J2109" t="str">
        <f ca="1">IF(C2109="","",IF(A2109="","NO DATE",IF(NOT(ISNUMBER(A2109)),"DATE IS TEXT",IF(A2109&lt;&gt;INT(A2109),"DATE HAS TIME",IF(OR(A2109&lt;DATE(2026,9,16),A2109&gt;TODAY()),"DATE OUT OF RANGE",IF(ISNA(MATCH(B2109,{"SA-DAY","SA-NYT","SYS-DAY","SYS-NYT"},0)),"REFERENCE PROBLEM",IF(ISNA(MATCH(C2109,ItemName,0)),"ITEM NOT IN LIST",IF(OR(NOT(ISNUMBER(D2109)),D2109&lt;=0),"QTY PROBLEM","OK"))))))))</f>
        <v/>
      </c>
    </row>
    <row r="2110" spans="5:10" x14ac:dyDescent="0.25">
      <c r="E2110" s="18" t="str">
        <f t="shared" si="147"/>
        <v/>
      </c>
      <c r="F2110" s="18" t="str">
        <f t="shared" si="148"/>
        <v/>
      </c>
      <c r="G2110" s="18" t="str">
        <f t="shared" si="149"/>
        <v/>
      </c>
      <c r="H2110" s="18" t="str">
        <f t="shared" si="150"/>
        <v/>
      </c>
      <c r="J2110" t="str">
        <f ca="1">IF(C2110="","",IF(A2110="","NO DATE",IF(NOT(ISNUMBER(A2110)),"DATE IS TEXT",IF(A2110&lt;&gt;INT(A2110),"DATE HAS TIME",IF(OR(A2110&lt;DATE(2026,9,16),A2110&gt;TODAY()),"DATE OUT OF RANGE",IF(ISNA(MATCH(B2110,{"SA-DAY","SA-NYT","SYS-DAY","SYS-NYT"},0)),"REFERENCE PROBLEM",IF(ISNA(MATCH(C2110,ItemName,0)),"ITEM NOT IN LIST",IF(OR(NOT(ISNUMBER(D2110)),D2110&lt;=0),"QTY PROBLEM","OK"))))))))</f>
        <v/>
      </c>
    </row>
    <row r="2111" spans="5:10" x14ac:dyDescent="0.25">
      <c r="E2111" s="18" t="str">
        <f t="shared" si="147"/>
        <v/>
      </c>
      <c r="F2111" s="18" t="str">
        <f t="shared" si="148"/>
        <v/>
      </c>
      <c r="G2111" s="18" t="str">
        <f t="shared" si="149"/>
        <v/>
      </c>
      <c r="H2111" s="18" t="str">
        <f t="shared" si="150"/>
        <v/>
      </c>
      <c r="J2111" t="str">
        <f ca="1">IF(C2111="","",IF(A2111="","NO DATE",IF(NOT(ISNUMBER(A2111)),"DATE IS TEXT",IF(A2111&lt;&gt;INT(A2111),"DATE HAS TIME",IF(OR(A2111&lt;DATE(2026,9,16),A2111&gt;TODAY()),"DATE OUT OF RANGE",IF(ISNA(MATCH(B2111,{"SA-DAY","SA-NYT","SYS-DAY","SYS-NYT"},0)),"REFERENCE PROBLEM",IF(ISNA(MATCH(C2111,ItemName,0)),"ITEM NOT IN LIST",IF(OR(NOT(ISNUMBER(D2111)),D2111&lt;=0),"QTY PROBLEM","OK"))))))))</f>
        <v/>
      </c>
    </row>
    <row r="2112" spans="5:10" x14ac:dyDescent="0.25">
      <c r="E2112" s="18" t="str">
        <f t="shared" si="147"/>
        <v/>
      </c>
      <c r="F2112" s="18" t="str">
        <f t="shared" si="148"/>
        <v/>
      </c>
      <c r="G2112" s="18" t="str">
        <f t="shared" si="149"/>
        <v/>
      </c>
      <c r="H2112" s="18" t="str">
        <f t="shared" si="150"/>
        <v/>
      </c>
      <c r="J2112" t="str">
        <f ca="1">IF(C2112="","",IF(A2112="","NO DATE",IF(NOT(ISNUMBER(A2112)),"DATE IS TEXT",IF(A2112&lt;&gt;INT(A2112),"DATE HAS TIME",IF(OR(A2112&lt;DATE(2026,9,16),A2112&gt;TODAY()),"DATE OUT OF RANGE",IF(ISNA(MATCH(B2112,{"SA-DAY","SA-NYT","SYS-DAY","SYS-NYT"},0)),"REFERENCE PROBLEM",IF(ISNA(MATCH(C2112,ItemName,0)),"ITEM NOT IN LIST",IF(OR(NOT(ISNUMBER(D2112)),D2112&lt;=0),"QTY PROBLEM","OK"))))))))</f>
        <v/>
      </c>
    </row>
    <row r="2113" spans="5:10" x14ac:dyDescent="0.25">
      <c r="E2113" s="18" t="str">
        <f t="shared" si="147"/>
        <v/>
      </c>
      <c r="F2113" s="18" t="str">
        <f t="shared" si="148"/>
        <v/>
      </c>
      <c r="G2113" s="18" t="str">
        <f t="shared" si="149"/>
        <v/>
      </c>
      <c r="H2113" s="18" t="str">
        <f t="shared" si="150"/>
        <v/>
      </c>
      <c r="J2113" t="str">
        <f ca="1">IF(C2113="","",IF(A2113="","NO DATE",IF(NOT(ISNUMBER(A2113)),"DATE IS TEXT",IF(A2113&lt;&gt;INT(A2113),"DATE HAS TIME",IF(OR(A2113&lt;DATE(2026,9,16),A2113&gt;TODAY()),"DATE OUT OF RANGE",IF(ISNA(MATCH(B2113,{"SA-DAY","SA-NYT","SYS-DAY","SYS-NYT"},0)),"REFERENCE PROBLEM",IF(ISNA(MATCH(C2113,ItemName,0)),"ITEM NOT IN LIST",IF(OR(NOT(ISNUMBER(D2113)),D2113&lt;=0),"QTY PROBLEM","OK"))))))))</f>
        <v/>
      </c>
    </row>
    <row r="2114" spans="5:10" x14ac:dyDescent="0.25">
      <c r="E2114" s="18" t="str">
        <f t="shared" si="147"/>
        <v/>
      </c>
      <c r="F2114" s="18" t="str">
        <f t="shared" si="148"/>
        <v/>
      </c>
      <c r="G2114" s="18" t="str">
        <f t="shared" si="149"/>
        <v/>
      </c>
      <c r="H2114" s="18" t="str">
        <f t="shared" si="150"/>
        <v/>
      </c>
      <c r="J2114" t="str">
        <f ca="1">IF(C2114="","",IF(A2114="","NO DATE",IF(NOT(ISNUMBER(A2114)),"DATE IS TEXT",IF(A2114&lt;&gt;INT(A2114),"DATE HAS TIME",IF(OR(A2114&lt;DATE(2026,9,16),A2114&gt;TODAY()),"DATE OUT OF RANGE",IF(ISNA(MATCH(B2114,{"SA-DAY","SA-NYT","SYS-DAY","SYS-NYT"},0)),"REFERENCE PROBLEM",IF(ISNA(MATCH(C2114,ItemName,0)),"ITEM NOT IN LIST",IF(OR(NOT(ISNUMBER(D2114)),D2114&lt;=0),"QTY PROBLEM","OK"))))))))</f>
        <v/>
      </c>
    </row>
    <row r="2115" spans="5:10" x14ac:dyDescent="0.25">
      <c r="E2115" s="18" t="str">
        <f t="shared" si="147"/>
        <v/>
      </c>
      <c r="F2115" s="18" t="str">
        <f t="shared" si="148"/>
        <v/>
      </c>
      <c r="G2115" s="18" t="str">
        <f t="shared" si="149"/>
        <v/>
      </c>
      <c r="H2115" s="18" t="str">
        <f t="shared" si="150"/>
        <v/>
      </c>
      <c r="J2115" t="str">
        <f ca="1">IF(C2115="","",IF(A2115="","NO DATE",IF(NOT(ISNUMBER(A2115)),"DATE IS TEXT",IF(A2115&lt;&gt;INT(A2115),"DATE HAS TIME",IF(OR(A2115&lt;DATE(2026,9,16),A2115&gt;TODAY()),"DATE OUT OF RANGE",IF(ISNA(MATCH(B2115,{"SA-DAY","SA-NYT","SYS-DAY","SYS-NYT"},0)),"REFERENCE PROBLEM",IF(ISNA(MATCH(C2115,ItemName,0)),"ITEM NOT IN LIST",IF(OR(NOT(ISNUMBER(D2115)),D2115&lt;=0),"QTY PROBLEM","OK"))))))))</f>
        <v/>
      </c>
    </row>
    <row r="2116" spans="5:10" x14ac:dyDescent="0.25">
      <c r="E2116" s="18" t="str">
        <f t="shared" si="147"/>
        <v/>
      </c>
      <c r="F2116" s="18" t="str">
        <f t="shared" si="148"/>
        <v/>
      </c>
      <c r="G2116" s="18" t="str">
        <f t="shared" si="149"/>
        <v/>
      </c>
      <c r="H2116" s="18" t="str">
        <f t="shared" si="150"/>
        <v/>
      </c>
      <c r="J2116" t="str">
        <f ca="1">IF(C2116="","",IF(A2116="","NO DATE",IF(NOT(ISNUMBER(A2116)),"DATE IS TEXT",IF(A2116&lt;&gt;INT(A2116),"DATE HAS TIME",IF(OR(A2116&lt;DATE(2026,9,16),A2116&gt;TODAY()),"DATE OUT OF RANGE",IF(ISNA(MATCH(B2116,{"SA-DAY","SA-NYT","SYS-DAY","SYS-NYT"},0)),"REFERENCE PROBLEM",IF(ISNA(MATCH(C2116,ItemName,0)),"ITEM NOT IN LIST",IF(OR(NOT(ISNUMBER(D2116)),D2116&lt;=0),"QTY PROBLEM","OK"))))))))</f>
        <v/>
      </c>
    </row>
    <row r="2117" spans="5:10" x14ac:dyDescent="0.25">
      <c r="E2117" s="18" t="str">
        <f t="shared" si="147"/>
        <v/>
      </c>
      <c r="F2117" s="18" t="str">
        <f t="shared" si="148"/>
        <v/>
      </c>
      <c r="G2117" s="18" t="str">
        <f t="shared" si="149"/>
        <v/>
      </c>
      <c r="H2117" s="18" t="str">
        <f t="shared" si="150"/>
        <v/>
      </c>
      <c r="J2117" t="str">
        <f ca="1">IF(C2117="","",IF(A2117="","NO DATE",IF(NOT(ISNUMBER(A2117)),"DATE IS TEXT",IF(A2117&lt;&gt;INT(A2117),"DATE HAS TIME",IF(OR(A2117&lt;DATE(2026,9,16),A2117&gt;TODAY()),"DATE OUT OF RANGE",IF(ISNA(MATCH(B2117,{"SA-DAY","SA-NYT","SYS-DAY","SYS-NYT"},0)),"REFERENCE PROBLEM",IF(ISNA(MATCH(C2117,ItemName,0)),"ITEM NOT IN LIST",IF(OR(NOT(ISNUMBER(D2117)),D2117&lt;=0),"QTY PROBLEM","OK"))))))))</f>
        <v/>
      </c>
    </row>
    <row r="2118" spans="5:10" x14ac:dyDescent="0.25">
      <c r="E2118" s="18" t="str">
        <f t="shared" ref="E2118:E2181" si="151">IF($C2118="","",IFERROR(INDEX(ItemPriceCol,MATCH($C2118,ItemName,0)),""))</f>
        <v/>
      </c>
      <c r="F2118" s="18" t="str">
        <f t="shared" ref="F2118:F2181" si="152">IF(OR($D2118="",$E2118=""),"",$D2118*$E2118)</f>
        <v/>
      </c>
      <c r="G2118" s="18" t="str">
        <f t="shared" ref="G2118:G2181" si="153">IF($C2118="","",IFERROR(INDEX(ItemCostCol,MATCH($C2118,ItemName,0)),""))</f>
        <v/>
      </c>
      <c r="H2118" s="18" t="str">
        <f t="shared" ref="H2118:H2181" si="154">IF(OR($F2118="",$G2118=""),"",$F2118-$D2118*$G2118)</f>
        <v/>
      </c>
      <c r="J2118" t="str">
        <f ca="1">IF(C2118="","",IF(A2118="","NO DATE",IF(NOT(ISNUMBER(A2118)),"DATE IS TEXT",IF(A2118&lt;&gt;INT(A2118),"DATE HAS TIME",IF(OR(A2118&lt;DATE(2026,9,16),A2118&gt;TODAY()),"DATE OUT OF RANGE",IF(ISNA(MATCH(B2118,{"SA-DAY","SA-NYT","SYS-DAY","SYS-NYT"},0)),"REFERENCE PROBLEM",IF(ISNA(MATCH(C2118,ItemName,0)),"ITEM NOT IN LIST",IF(OR(NOT(ISNUMBER(D2118)),D2118&lt;=0),"QTY PROBLEM","OK"))))))))</f>
        <v/>
      </c>
    </row>
    <row r="2119" spans="5:10" x14ac:dyDescent="0.25">
      <c r="E2119" s="18" t="str">
        <f t="shared" si="151"/>
        <v/>
      </c>
      <c r="F2119" s="18" t="str">
        <f t="shared" si="152"/>
        <v/>
      </c>
      <c r="G2119" s="18" t="str">
        <f t="shared" si="153"/>
        <v/>
      </c>
      <c r="H2119" s="18" t="str">
        <f t="shared" si="154"/>
        <v/>
      </c>
      <c r="J2119" t="str">
        <f ca="1">IF(C2119="","",IF(A2119="","NO DATE",IF(NOT(ISNUMBER(A2119)),"DATE IS TEXT",IF(A2119&lt;&gt;INT(A2119),"DATE HAS TIME",IF(OR(A2119&lt;DATE(2026,9,16),A2119&gt;TODAY()),"DATE OUT OF RANGE",IF(ISNA(MATCH(B2119,{"SA-DAY","SA-NYT","SYS-DAY","SYS-NYT"},0)),"REFERENCE PROBLEM",IF(ISNA(MATCH(C2119,ItemName,0)),"ITEM NOT IN LIST",IF(OR(NOT(ISNUMBER(D2119)),D2119&lt;=0),"QTY PROBLEM","OK"))))))))</f>
        <v/>
      </c>
    </row>
    <row r="2120" spans="5:10" x14ac:dyDescent="0.25">
      <c r="E2120" s="18" t="str">
        <f t="shared" si="151"/>
        <v/>
      </c>
      <c r="F2120" s="18" t="str">
        <f t="shared" si="152"/>
        <v/>
      </c>
      <c r="G2120" s="18" t="str">
        <f t="shared" si="153"/>
        <v/>
      </c>
      <c r="H2120" s="18" t="str">
        <f t="shared" si="154"/>
        <v/>
      </c>
      <c r="J2120" t="str">
        <f ca="1">IF(C2120="","",IF(A2120="","NO DATE",IF(NOT(ISNUMBER(A2120)),"DATE IS TEXT",IF(A2120&lt;&gt;INT(A2120),"DATE HAS TIME",IF(OR(A2120&lt;DATE(2026,9,16),A2120&gt;TODAY()),"DATE OUT OF RANGE",IF(ISNA(MATCH(B2120,{"SA-DAY","SA-NYT","SYS-DAY","SYS-NYT"},0)),"REFERENCE PROBLEM",IF(ISNA(MATCH(C2120,ItemName,0)),"ITEM NOT IN LIST",IF(OR(NOT(ISNUMBER(D2120)),D2120&lt;=0),"QTY PROBLEM","OK"))))))))</f>
        <v/>
      </c>
    </row>
    <row r="2121" spans="5:10" x14ac:dyDescent="0.25">
      <c r="E2121" s="18" t="str">
        <f t="shared" si="151"/>
        <v/>
      </c>
      <c r="F2121" s="18" t="str">
        <f t="shared" si="152"/>
        <v/>
      </c>
      <c r="G2121" s="18" t="str">
        <f t="shared" si="153"/>
        <v/>
      </c>
      <c r="H2121" s="18" t="str">
        <f t="shared" si="154"/>
        <v/>
      </c>
      <c r="J2121" t="str">
        <f ca="1">IF(C2121="","",IF(A2121="","NO DATE",IF(NOT(ISNUMBER(A2121)),"DATE IS TEXT",IF(A2121&lt;&gt;INT(A2121),"DATE HAS TIME",IF(OR(A2121&lt;DATE(2026,9,16),A2121&gt;TODAY()),"DATE OUT OF RANGE",IF(ISNA(MATCH(B2121,{"SA-DAY","SA-NYT","SYS-DAY","SYS-NYT"},0)),"REFERENCE PROBLEM",IF(ISNA(MATCH(C2121,ItemName,0)),"ITEM NOT IN LIST",IF(OR(NOT(ISNUMBER(D2121)),D2121&lt;=0),"QTY PROBLEM","OK"))))))))</f>
        <v/>
      </c>
    </row>
    <row r="2122" spans="5:10" x14ac:dyDescent="0.25">
      <c r="E2122" s="18" t="str">
        <f t="shared" si="151"/>
        <v/>
      </c>
      <c r="F2122" s="18" t="str">
        <f t="shared" si="152"/>
        <v/>
      </c>
      <c r="G2122" s="18" t="str">
        <f t="shared" si="153"/>
        <v/>
      </c>
      <c r="H2122" s="18" t="str">
        <f t="shared" si="154"/>
        <v/>
      </c>
      <c r="J2122" t="str">
        <f ca="1">IF(C2122="","",IF(A2122="","NO DATE",IF(NOT(ISNUMBER(A2122)),"DATE IS TEXT",IF(A2122&lt;&gt;INT(A2122),"DATE HAS TIME",IF(OR(A2122&lt;DATE(2026,9,16),A2122&gt;TODAY()),"DATE OUT OF RANGE",IF(ISNA(MATCH(B2122,{"SA-DAY","SA-NYT","SYS-DAY","SYS-NYT"},0)),"REFERENCE PROBLEM",IF(ISNA(MATCH(C2122,ItemName,0)),"ITEM NOT IN LIST",IF(OR(NOT(ISNUMBER(D2122)),D2122&lt;=0),"QTY PROBLEM","OK"))))))))</f>
        <v/>
      </c>
    </row>
    <row r="2123" spans="5:10" x14ac:dyDescent="0.25">
      <c r="E2123" s="18" t="str">
        <f t="shared" si="151"/>
        <v/>
      </c>
      <c r="F2123" s="18" t="str">
        <f t="shared" si="152"/>
        <v/>
      </c>
      <c r="G2123" s="18" t="str">
        <f t="shared" si="153"/>
        <v/>
      </c>
      <c r="H2123" s="18" t="str">
        <f t="shared" si="154"/>
        <v/>
      </c>
      <c r="J2123" t="str">
        <f ca="1">IF(C2123="","",IF(A2123="","NO DATE",IF(NOT(ISNUMBER(A2123)),"DATE IS TEXT",IF(A2123&lt;&gt;INT(A2123),"DATE HAS TIME",IF(OR(A2123&lt;DATE(2026,9,16),A2123&gt;TODAY()),"DATE OUT OF RANGE",IF(ISNA(MATCH(B2123,{"SA-DAY","SA-NYT","SYS-DAY","SYS-NYT"},0)),"REFERENCE PROBLEM",IF(ISNA(MATCH(C2123,ItemName,0)),"ITEM NOT IN LIST",IF(OR(NOT(ISNUMBER(D2123)),D2123&lt;=0),"QTY PROBLEM","OK"))))))))</f>
        <v/>
      </c>
    </row>
    <row r="2124" spans="5:10" x14ac:dyDescent="0.25">
      <c r="E2124" s="18" t="str">
        <f t="shared" si="151"/>
        <v/>
      </c>
      <c r="F2124" s="18" t="str">
        <f t="shared" si="152"/>
        <v/>
      </c>
      <c r="G2124" s="18" t="str">
        <f t="shared" si="153"/>
        <v/>
      </c>
      <c r="H2124" s="18" t="str">
        <f t="shared" si="154"/>
        <v/>
      </c>
      <c r="J2124" t="str">
        <f ca="1">IF(C2124="","",IF(A2124="","NO DATE",IF(NOT(ISNUMBER(A2124)),"DATE IS TEXT",IF(A2124&lt;&gt;INT(A2124),"DATE HAS TIME",IF(OR(A2124&lt;DATE(2026,9,16),A2124&gt;TODAY()),"DATE OUT OF RANGE",IF(ISNA(MATCH(B2124,{"SA-DAY","SA-NYT","SYS-DAY","SYS-NYT"},0)),"REFERENCE PROBLEM",IF(ISNA(MATCH(C2124,ItemName,0)),"ITEM NOT IN LIST",IF(OR(NOT(ISNUMBER(D2124)),D2124&lt;=0),"QTY PROBLEM","OK"))))))))</f>
        <v/>
      </c>
    </row>
    <row r="2125" spans="5:10" x14ac:dyDescent="0.25">
      <c r="E2125" s="18" t="str">
        <f t="shared" si="151"/>
        <v/>
      </c>
      <c r="F2125" s="18" t="str">
        <f t="shared" si="152"/>
        <v/>
      </c>
      <c r="G2125" s="18" t="str">
        <f t="shared" si="153"/>
        <v/>
      </c>
      <c r="H2125" s="18" t="str">
        <f t="shared" si="154"/>
        <v/>
      </c>
      <c r="J2125" t="str">
        <f ca="1">IF(C2125="","",IF(A2125="","NO DATE",IF(NOT(ISNUMBER(A2125)),"DATE IS TEXT",IF(A2125&lt;&gt;INT(A2125),"DATE HAS TIME",IF(OR(A2125&lt;DATE(2026,9,16),A2125&gt;TODAY()),"DATE OUT OF RANGE",IF(ISNA(MATCH(B2125,{"SA-DAY","SA-NYT","SYS-DAY","SYS-NYT"},0)),"REFERENCE PROBLEM",IF(ISNA(MATCH(C2125,ItemName,0)),"ITEM NOT IN LIST",IF(OR(NOT(ISNUMBER(D2125)),D2125&lt;=0),"QTY PROBLEM","OK"))))))))</f>
        <v/>
      </c>
    </row>
    <row r="2126" spans="5:10" x14ac:dyDescent="0.25">
      <c r="E2126" s="18" t="str">
        <f t="shared" si="151"/>
        <v/>
      </c>
      <c r="F2126" s="18" t="str">
        <f t="shared" si="152"/>
        <v/>
      </c>
      <c r="G2126" s="18" t="str">
        <f t="shared" si="153"/>
        <v/>
      </c>
      <c r="H2126" s="18" t="str">
        <f t="shared" si="154"/>
        <v/>
      </c>
      <c r="J2126" t="str">
        <f ca="1">IF(C2126="","",IF(A2126="","NO DATE",IF(NOT(ISNUMBER(A2126)),"DATE IS TEXT",IF(A2126&lt;&gt;INT(A2126),"DATE HAS TIME",IF(OR(A2126&lt;DATE(2026,9,16),A2126&gt;TODAY()),"DATE OUT OF RANGE",IF(ISNA(MATCH(B2126,{"SA-DAY","SA-NYT","SYS-DAY","SYS-NYT"},0)),"REFERENCE PROBLEM",IF(ISNA(MATCH(C2126,ItemName,0)),"ITEM NOT IN LIST",IF(OR(NOT(ISNUMBER(D2126)),D2126&lt;=0),"QTY PROBLEM","OK"))))))))</f>
        <v/>
      </c>
    </row>
    <row r="2127" spans="5:10" x14ac:dyDescent="0.25">
      <c r="E2127" s="18" t="str">
        <f t="shared" si="151"/>
        <v/>
      </c>
      <c r="F2127" s="18" t="str">
        <f t="shared" si="152"/>
        <v/>
      </c>
      <c r="G2127" s="18" t="str">
        <f t="shared" si="153"/>
        <v/>
      </c>
      <c r="H2127" s="18" t="str">
        <f t="shared" si="154"/>
        <v/>
      </c>
      <c r="J2127" t="str">
        <f ca="1">IF(C2127="","",IF(A2127="","NO DATE",IF(NOT(ISNUMBER(A2127)),"DATE IS TEXT",IF(A2127&lt;&gt;INT(A2127),"DATE HAS TIME",IF(OR(A2127&lt;DATE(2026,9,16),A2127&gt;TODAY()),"DATE OUT OF RANGE",IF(ISNA(MATCH(B2127,{"SA-DAY","SA-NYT","SYS-DAY","SYS-NYT"},0)),"REFERENCE PROBLEM",IF(ISNA(MATCH(C2127,ItemName,0)),"ITEM NOT IN LIST",IF(OR(NOT(ISNUMBER(D2127)),D2127&lt;=0),"QTY PROBLEM","OK"))))))))</f>
        <v/>
      </c>
    </row>
    <row r="2128" spans="5:10" x14ac:dyDescent="0.25">
      <c r="E2128" s="18" t="str">
        <f t="shared" si="151"/>
        <v/>
      </c>
      <c r="F2128" s="18" t="str">
        <f t="shared" si="152"/>
        <v/>
      </c>
      <c r="G2128" s="18" t="str">
        <f t="shared" si="153"/>
        <v/>
      </c>
      <c r="H2128" s="18" t="str">
        <f t="shared" si="154"/>
        <v/>
      </c>
      <c r="J2128" t="str">
        <f ca="1">IF(C2128="","",IF(A2128="","NO DATE",IF(NOT(ISNUMBER(A2128)),"DATE IS TEXT",IF(A2128&lt;&gt;INT(A2128),"DATE HAS TIME",IF(OR(A2128&lt;DATE(2026,9,16),A2128&gt;TODAY()),"DATE OUT OF RANGE",IF(ISNA(MATCH(B2128,{"SA-DAY","SA-NYT","SYS-DAY","SYS-NYT"},0)),"REFERENCE PROBLEM",IF(ISNA(MATCH(C2128,ItemName,0)),"ITEM NOT IN LIST",IF(OR(NOT(ISNUMBER(D2128)),D2128&lt;=0),"QTY PROBLEM","OK"))))))))</f>
        <v/>
      </c>
    </row>
    <row r="2129" spans="5:10" x14ac:dyDescent="0.25">
      <c r="E2129" s="18" t="str">
        <f t="shared" si="151"/>
        <v/>
      </c>
      <c r="F2129" s="18" t="str">
        <f t="shared" si="152"/>
        <v/>
      </c>
      <c r="G2129" s="18" t="str">
        <f t="shared" si="153"/>
        <v/>
      </c>
      <c r="H2129" s="18" t="str">
        <f t="shared" si="154"/>
        <v/>
      </c>
      <c r="J2129" t="str">
        <f ca="1">IF(C2129="","",IF(A2129="","NO DATE",IF(NOT(ISNUMBER(A2129)),"DATE IS TEXT",IF(A2129&lt;&gt;INT(A2129),"DATE HAS TIME",IF(OR(A2129&lt;DATE(2026,9,16),A2129&gt;TODAY()),"DATE OUT OF RANGE",IF(ISNA(MATCH(B2129,{"SA-DAY","SA-NYT","SYS-DAY","SYS-NYT"},0)),"REFERENCE PROBLEM",IF(ISNA(MATCH(C2129,ItemName,0)),"ITEM NOT IN LIST",IF(OR(NOT(ISNUMBER(D2129)),D2129&lt;=0),"QTY PROBLEM","OK"))))))))</f>
        <v/>
      </c>
    </row>
    <row r="2130" spans="5:10" x14ac:dyDescent="0.25">
      <c r="E2130" s="18" t="str">
        <f t="shared" si="151"/>
        <v/>
      </c>
      <c r="F2130" s="18" t="str">
        <f t="shared" si="152"/>
        <v/>
      </c>
      <c r="G2130" s="18" t="str">
        <f t="shared" si="153"/>
        <v/>
      </c>
      <c r="H2130" s="18" t="str">
        <f t="shared" si="154"/>
        <v/>
      </c>
      <c r="J2130" t="str">
        <f ca="1">IF(C2130="","",IF(A2130="","NO DATE",IF(NOT(ISNUMBER(A2130)),"DATE IS TEXT",IF(A2130&lt;&gt;INT(A2130),"DATE HAS TIME",IF(OR(A2130&lt;DATE(2026,9,16),A2130&gt;TODAY()),"DATE OUT OF RANGE",IF(ISNA(MATCH(B2130,{"SA-DAY","SA-NYT","SYS-DAY","SYS-NYT"},0)),"REFERENCE PROBLEM",IF(ISNA(MATCH(C2130,ItemName,0)),"ITEM NOT IN LIST",IF(OR(NOT(ISNUMBER(D2130)),D2130&lt;=0),"QTY PROBLEM","OK"))))))))</f>
        <v/>
      </c>
    </row>
    <row r="2131" spans="5:10" x14ac:dyDescent="0.25">
      <c r="E2131" s="18" t="str">
        <f t="shared" si="151"/>
        <v/>
      </c>
      <c r="F2131" s="18" t="str">
        <f t="shared" si="152"/>
        <v/>
      </c>
      <c r="G2131" s="18" t="str">
        <f t="shared" si="153"/>
        <v/>
      </c>
      <c r="H2131" s="18" t="str">
        <f t="shared" si="154"/>
        <v/>
      </c>
      <c r="J2131" t="str">
        <f ca="1">IF(C2131="","",IF(A2131="","NO DATE",IF(NOT(ISNUMBER(A2131)),"DATE IS TEXT",IF(A2131&lt;&gt;INT(A2131),"DATE HAS TIME",IF(OR(A2131&lt;DATE(2026,9,16),A2131&gt;TODAY()),"DATE OUT OF RANGE",IF(ISNA(MATCH(B2131,{"SA-DAY","SA-NYT","SYS-DAY","SYS-NYT"},0)),"REFERENCE PROBLEM",IF(ISNA(MATCH(C2131,ItemName,0)),"ITEM NOT IN LIST",IF(OR(NOT(ISNUMBER(D2131)),D2131&lt;=0),"QTY PROBLEM","OK"))))))))</f>
        <v/>
      </c>
    </row>
    <row r="2132" spans="5:10" x14ac:dyDescent="0.25">
      <c r="E2132" s="18" t="str">
        <f t="shared" si="151"/>
        <v/>
      </c>
      <c r="F2132" s="18" t="str">
        <f t="shared" si="152"/>
        <v/>
      </c>
      <c r="G2132" s="18" t="str">
        <f t="shared" si="153"/>
        <v/>
      </c>
      <c r="H2132" s="18" t="str">
        <f t="shared" si="154"/>
        <v/>
      </c>
      <c r="J2132" t="str">
        <f ca="1">IF(C2132="","",IF(A2132="","NO DATE",IF(NOT(ISNUMBER(A2132)),"DATE IS TEXT",IF(A2132&lt;&gt;INT(A2132),"DATE HAS TIME",IF(OR(A2132&lt;DATE(2026,9,16),A2132&gt;TODAY()),"DATE OUT OF RANGE",IF(ISNA(MATCH(B2132,{"SA-DAY","SA-NYT","SYS-DAY","SYS-NYT"},0)),"REFERENCE PROBLEM",IF(ISNA(MATCH(C2132,ItemName,0)),"ITEM NOT IN LIST",IF(OR(NOT(ISNUMBER(D2132)),D2132&lt;=0),"QTY PROBLEM","OK"))))))))</f>
        <v/>
      </c>
    </row>
    <row r="2133" spans="5:10" x14ac:dyDescent="0.25">
      <c r="E2133" s="18" t="str">
        <f t="shared" si="151"/>
        <v/>
      </c>
      <c r="F2133" s="18" t="str">
        <f t="shared" si="152"/>
        <v/>
      </c>
      <c r="G2133" s="18" t="str">
        <f t="shared" si="153"/>
        <v/>
      </c>
      <c r="H2133" s="18" t="str">
        <f t="shared" si="154"/>
        <v/>
      </c>
      <c r="J2133" t="str">
        <f ca="1">IF(C2133="","",IF(A2133="","NO DATE",IF(NOT(ISNUMBER(A2133)),"DATE IS TEXT",IF(A2133&lt;&gt;INT(A2133),"DATE HAS TIME",IF(OR(A2133&lt;DATE(2026,9,16),A2133&gt;TODAY()),"DATE OUT OF RANGE",IF(ISNA(MATCH(B2133,{"SA-DAY","SA-NYT","SYS-DAY","SYS-NYT"},0)),"REFERENCE PROBLEM",IF(ISNA(MATCH(C2133,ItemName,0)),"ITEM NOT IN LIST",IF(OR(NOT(ISNUMBER(D2133)),D2133&lt;=0),"QTY PROBLEM","OK"))))))))</f>
        <v/>
      </c>
    </row>
    <row r="2134" spans="5:10" x14ac:dyDescent="0.25">
      <c r="E2134" s="18" t="str">
        <f t="shared" si="151"/>
        <v/>
      </c>
      <c r="F2134" s="18" t="str">
        <f t="shared" si="152"/>
        <v/>
      </c>
      <c r="G2134" s="18" t="str">
        <f t="shared" si="153"/>
        <v/>
      </c>
      <c r="H2134" s="18" t="str">
        <f t="shared" si="154"/>
        <v/>
      </c>
      <c r="J2134" t="str">
        <f ca="1">IF(C2134="","",IF(A2134="","NO DATE",IF(NOT(ISNUMBER(A2134)),"DATE IS TEXT",IF(A2134&lt;&gt;INT(A2134),"DATE HAS TIME",IF(OR(A2134&lt;DATE(2026,9,16),A2134&gt;TODAY()),"DATE OUT OF RANGE",IF(ISNA(MATCH(B2134,{"SA-DAY","SA-NYT","SYS-DAY","SYS-NYT"},0)),"REFERENCE PROBLEM",IF(ISNA(MATCH(C2134,ItemName,0)),"ITEM NOT IN LIST",IF(OR(NOT(ISNUMBER(D2134)),D2134&lt;=0),"QTY PROBLEM","OK"))))))))</f>
        <v/>
      </c>
    </row>
    <row r="2135" spans="5:10" x14ac:dyDescent="0.25">
      <c r="E2135" s="18" t="str">
        <f t="shared" si="151"/>
        <v/>
      </c>
      <c r="F2135" s="18" t="str">
        <f t="shared" si="152"/>
        <v/>
      </c>
      <c r="G2135" s="18" t="str">
        <f t="shared" si="153"/>
        <v/>
      </c>
      <c r="H2135" s="18" t="str">
        <f t="shared" si="154"/>
        <v/>
      </c>
      <c r="J2135" t="str">
        <f ca="1">IF(C2135="","",IF(A2135="","NO DATE",IF(NOT(ISNUMBER(A2135)),"DATE IS TEXT",IF(A2135&lt;&gt;INT(A2135),"DATE HAS TIME",IF(OR(A2135&lt;DATE(2026,9,16),A2135&gt;TODAY()),"DATE OUT OF RANGE",IF(ISNA(MATCH(B2135,{"SA-DAY","SA-NYT","SYS-DAY","SYS-NYT"},0)),"REFERENCE PROBLEM",IF(ISNA(MATCH(C2135,ItemName,0)),"ITEM NOT IN LIST",IF(OR(NOT(ISNUMBER(D2135)),D2135&lt;=0),"QTY PROBLEM","OK"))))))))</f>
        <v/>
      </c>
    </row>
    <row r="2136" spans="5:10" x14ac:dyDescent="0.25">
      <c r="E2136" s="18" t="str">
        <f t="shared" si="151"/>
        <v/>
      </c>
      <c r="F2136" s="18" t="str">
        <f t="shared" si="152"/>
        <v/>
      </c>
      <c r="G2136" s="18" t="str">
        <f t="shared" si="153"/>
        <v/>
      </c>
      <c r="H2136" s="18" t="str">
        <f t="shared" si="154"/>
        <v/>
      </c>
      <c r="J2136" t="str">
        <f ca="1">IF(C2136="","",IF(A2136="","NO DATE",IF(NOT(ISNUMBER(A2136)),"DATE IS TEXT",IF(A2136&lt;&gt;INT(A2136),"DATE HAS TIME",IF(OR(A2136&lt;DATE(2026,9,16),A2136&gt;TODAY()),"DATE OUT OF RANGE",IF(ISNA(MATCH(B2136,{"SA-DAY","SA-NYT","SYS-DAY","SYS-NYT"},0)),"REFERENCE PROBLEM",IF(ISNA(MATCH(C2136,ItemName,0)),"ITEM NOT IN LIST",IF(OR(NOT(ISNUMBER(D2136)),D2136&lt;=0),"QTY PROBLEM","OK"))))))))</f>
        <v/>
      </c>
    </row>
    <row r="2137" spans="5:10" x14ac:dyDescent="0.25">
      <c r="E2137" s="18" t="str">
        <f t="shared" si="151"/>
        <v/>
      </c>
      <c r="F2137" s="18" t="str">
        <f t="shared" si="152"/>
        <v/>
      </c>
      <c r="G2137" s="18" t="str">
        <f t="shared" si="153"/>
        <v/>
      </c>
      <c r="H2137" s="18" t="str">
        <f t="shared" si="154"/>
        <v/>
      </c>
      <c r="J2137" t="str">
        <f ca="1">IF(C2137="","",IF(A2137="","NO DATE",IF(NOT(ISNUMBER(A2137)),"DATE IS TEXT",IF(A2137&lt;&gt;INT(A2137),"DATE HAS TIME",IF(OR(A2137&lt;DATE(2026,9,16),A2137&gt;TODAY()),"DATE OUT OF RANGE",IF(ISNA(MATCH(B2137,{"SA-DAY","SA-NYT","SYS-DAY","SYS-NYT"},0)),"REFERENCE PROBLEM",IF(ISNA(MATCH(C2137,ItemName,0)),"ITEM NOT IN LIST",IF(OR(NOT(ISNUMBER(D2137)),D2137&lt;=0),"QTY PROBLEM","OK"))))))))</f>
        <v/>
      </c>
    </row>
    <row r="2138" spans="5:10" x14ac:dyDescent="0.25">
      <c r="E2138" s="18" t="str">
        <f t="shared" si="151"/>
        <v/>
      </c>
      <c r="F2138" s="18" t="str">
        <f t="shared" si="152"/>
        <v/>
      </c>
      <c r="G2138" s="18" t="str">
        <f t="shared" si="153"/>
        <v/>
      </c>
      <c r="H2138" s="18" t="str">
        <f t="shared" si="154"/>
        <v/>
      </c>
      <c r="J2138" t="str">
        <f ca="1">IF(C2138="","",IF(A2138="","NO DATE",IF(NOT(ISNUMBER(A2138)),"DATE IS TEXT",IF(A2138&lt;&gt;INT(A2138),"DATE HAS TIME",IF(OR(A2138&lt;DATE(2026,9,16),A2138&gt;TODAY()),"DATE OUT OF RANGE",IF(ISNA(MATCH(B2138,{"SA-DAY","SA-NYT","SYS-DAY","SYS-NYT"},0)),"REFERENCE PROBLEM",IF(ISNA(MATCH(C2138,ItemName,0)),"ITEM NOT IN LIST",IF(OR(NOT(ISNUMBER(D2138)),D2138&lt;=0),"QTY PROBLEM","OK"))))))))</f>
        <v/>
      </c>
    </row>
    <row r="2139" spans="5:10" x14ac:dyDescent="0.25">
      <c r="E2139" s="18" t="str">
        <f t="shared" si="151"/>
        <v/>
      </c>
      <c r="F2139" s="18" t="str">
        <f t="shared" si="152"/>
        <v/>
      </c>
      <c r="G2139" s="18" t="str">
        <f t="shared" si="153"/>
        <v/>
      </c>
      <c r="H2139" s="18" t="str">
        <f t="shared" si="154"/>
        <v/>
      </c>
      <c r="J2139" t="str">
        <f ca="1">IF(C2139="","",IF(A2139="","NO DATE",IF(NOT(ISNUMBER(A2139)),"DATE IS TEXT",IF(A2139&lt;&gt;INT(A2139),"DATE HAS TIME",IF(OR(A2139&lt;DATE(2026,9,16),A2139&gt;TODAY()),"DATE OUT OF RANGE",IF(ISNA(MATCH(B2139,{"SA-DAY","SA-NYT","SYS-DAY","SYS-NYT"},0)),"REFERENCE PROBLEM",IF(ISNA(MATCH(C2139,ItemName,0)),"ITEM NOT IN LIST",IF(OR(NOT(ISNUMBER(D2139)),D2139&lt;=0),"QTY PROBLEM","OK"))))))))</f>
        <v/>
      </c>
    </row>
    <row r="2140" spans="5:10" x14ac:dyDescent="0.25">
      <c r="E2140" s="18" t="str">
        <f t="shared" si="151"/>
        <v/>
      </c>
      <c r="F2140" s="18" t="str">
        <f t="shared" si="152"/>
        <v/>
      </c>
      <c r="G2140" s="18" t="str">
        <f t="shared" si="153"/>
        <v/>
      </c>
      <c r="H2140" s="18" t="str">
        <f t="shared" si="154"/>
        <v/>
      </c>
      <c r="J2140" t="str">
        <f ca="1">IF(C2140="","",IF(A2140="","NO DATE",IF(NOT(ISNUMBER(A2140)),"DATE IS TEXT",IF(A2140&lt;&gt;INT(A2140),"DATE HAS TIME",IF(OR(A2140&lt;DATE(2026,9,16),A2140&gt;TODAY()),"DATE OUT OF RANGE",IF(ISNA(MATCH(B2140,{"SA-DAY","SA-NYT","SYS-DAY","SYS-NYT"},0)),"REFERENCE PROBLEM",IF(ISNA(MATCH(C2140,ItemName,0)),"ITEM NOT IN LIST",IF(OR(NOT(ISNUMBER(D2140)),D2140&lt;=0),"QTY PROBLEM","OK"))))))))</f>
        <v/>
      </c>
    </row>
    <row r="2141" spans="5:10" x14ac:dyDescent="0.25">
      <c r="E2141" s="18" t="str">
        <f t="shared" si="151"/>
        <v/>
      </c>
      <c r="F2141" s="18" t="str">
        <f t="shared" si="152"/>
        <v/>
      </c>
      <c r="G2141" s="18" t="str">
        <f t="shared" si="153"/>
        <v/>
      </c>
      <c r="H2141" s="18" t="str">
        <f t="shared" si="154"/>
        <v/>
      </c>
      <c r="J2141" t="str">
        <f ca="1">IF(C2141="","",IF(A2141="","NO DATE",IF(NOT(ISNUMBER(A2141)),"DATE IS TEXT",IF(A2141&lt;&gt;INT(A2141),"DATE HAS TIME",IF(OR(A2141&lt;DATE(2026,9,16),A2141&gt;TODAY()),"DATE OUT OF RANGE",IF(ISNA(MATCH(B2141,{"SA-DAY","SA-NYT","SYS-DAY","SYS-NYT"},0)),"REFERENCE PROBLEM",IF(ISNA(MATCH(C2141,ItemName,0)),"ITEM NOT IN LIST",IF(OR(NOT(ISNUMBER(D2141)),D2141&lt;=0),"QTY PROBLEM","OK"))))))))</f>
        <v/>
      </c>
    </row>
    <row r="2142" spans="5:10" x14ac:dyDescent="0.25">
      <c r="E2142" s="18" t="str">
        <f t="shared" si="151"/>
        <v/>
      </c>
      <c r="F2142" s="18" t="str">
        <f t="shared" si="152"/>
        <v/>
      </c>
      <c r="G2142" s="18" t="str">
        <f t="shared" si="153"/>
        <v/>
      </c>
      <c r="H2142" s="18" t="str">
        <f t="shared" si="154"/>
        <v/>
      </c>
      <c r="J2142" t="str">
        <f ca="1">IF(C2142="","",IF(A2142="","NO DATE",IF(NOT(ISNUMBER(A2142)),"DATE IS TEXT",IF(A2142&lt;&gt;INT(A2142),"DATE HAS TIME",IF(OR(A2142&lt;DATE(2026,9,16),A2142&gt;TODAY()),"DATE OUT OF RANGE",IF(ISNA(MATCH(B2142,{"SA-DAY","SA-NYT","SYS-DAY","SYS-NYT"},0)),"REFERENCE PROBLEM",IF(ISNA(MATCH(C2142,ItemName,0)),"ITEM NOT IN LIST",IF(OR(NOT(ISNUMBER(D2142)),D2142&lt;=0),"QTY PROBLEM","OK"))))))))</f>
        <v/>
      </c>
    </row>
    <row r="2143" spans="5:10" x14ac:dyDescent="0.25">
      <c r="E2143" s="18" t="str">
        <f t="shared" si="151"/>
        <v/>
      </c>
      <c r="F2143" s="18" t="str">
        <f t="shared" si="152"/>
        <v/>
      </c>
      <c r="G2143" s="18" t="str">
        <f t="shared" si="153"/>
        <v/>
      </c>
      <c r="H2143" s="18" t="str">
        <f t="shared" si="154"/>
        <v/>
      </c>
      <c r="J2143" t="str">
        <f ca="1">IF(C2143="","",IF(A2143="","NO DATE",IF(NOT(ISNUMBER(A2143)),"DATE IS TEXT",IF(A2143&lt;&gt;INT(A2143),"DATE HAS TIME",IF(OR(A2143&lt;DATE(2026,9,16),A2143&gt;TODAY()),"DATE OUT OF RANGE",IF(ISNA(MATCH(B2143,{"SA-DAY","SA-NYT","SYS-DAY","SYS-NYT"},0)),"REFERENCE PROBLEM",IF(ISNA(MATCH(C2143,ItemName,0)),"ITEM NOT IN LIST",IF(OR(NOT(ISNUMBER(D2143)),D2143&lt;=0),"QTY PROBLEM","OK"))))))))</f>
        <v/>
      </c>
    </row>
    <row r="2144" spans="5:10" x14ac:dyDescent="0.25">
      <c r="E2144" s="18" t="str">
        <f t="shared" si="151"/>
        <v/>
      </c>
      <c r="F2144" s="18" t="str">
        <f t="shared" si="152"/>
        <v/>
      </c>
      <c r="G2144" s="18" t="str">
        <f t="shared" si="153"/>
        <v/>
      </c>
      <c r="H2144" s="18" t="str">
        <f t="shared" si="154"/>
        <v/>
      </c>
      <c r="J2144" t="str">
        <f ca="1">IF(C2144="","",IF(A2144="","NO DATE",IF(NOT(ISNUMBER(A2144)),"DATE IS TEXT",IF(A2144&lt;&gt;INT(A2144),"DATE HAS TIME",IF(OR(A2144&lt;DATE(2026,9,16),A2144&gt;TODAY()),"DATE OUT OF RANGE",IF(ISNA(MATCH(B2144,{"SA-DAY","SA-NYT","SYS-DAY","SYS-NYT"},0)),"REFERENCE PROBLEM",IF(ISNA(MATCH(C2144,ItemName,0)),"ITEM NOT IN LIST",IF(OR(NOT(ISNUMBER(D2144)),D2144&lt;=0),"QTY PROBLEM","OK"))))))))</f>
        <v/>
      </c>
    </row>
    <row r="2145" spans="5:10" x14ac:dyDescent="0.25">
      <c r="E2145" s="18" t="str">
        <f t="shared" si="151"/>
        <v/>
      </c>
      <c r="F2145" s="18" t="str">
        <f t="shared" si="152"/>
        <v/>
      </c>
      <c r="G2145" s="18" t="str">
        <f t="shared" si="153"/>
        <v/>
      </c>
      <c r="H2145" s="18" t="str">
        <f t="shared" si="154"/>
        <v/>
      </c>
      <c r="J2145" t="str">
        <f ca="1">IF(C2145="","",IF(A2145="","NO DATE",IF(NOT(ISNUMBER(A2145)),"DATE IS TEXT",IF(A2145&lt;&gt;INT(A2145),"DATE HAS TIME",IF(OR(A2145&lt;DATE(2026,9,16),A2145&gt;TODAY()),"DATE OUT OF RANGE",IF(ISNA(MATCH(B2145,{"SA-DAY","SA-NYT","SYS-DAY","SYS-NYT"},0)),"REFERENCE PROBLEM",IF(ISNA(MATCH(C2145,ItemName,0)),"ITEM NOT IN LIST",IF(OR(NOT(ISNUMBER(D2145)),D2145&lt;=0),"QTY PROBLEM","OK"))))))))</f>
        <v/>
      </c>
    </row>
    <row r="2146" spans="5:10" x14ac:dyDescent="0.25">
      <c r="E2146" s="18" t="str">
        <f t="shared" si="151"/>
        <v/>
      </c>
      <c r="F2146" s="18" t="str">
        <f t="shared" si="152"/>
        <v/>
      </c>
      <c r="G2146" s="18" t="str">
        <f t="shared" si="153"/>
        <v/>
      </c>
      <c r="H2146" s="18" t="str">
        <f t="shared" si="154"/>
        <v/>
      </c>
      <c r="J2146" t="str">
        <f ca="1">IF(C2146="","",IF(A2146="","NO DATE",IF(NOT(ISNUMBER(A2146)),"DATE IS TEXT",IF(A2146&lt;&gt;INT(A2146),"DATE HAS TIME",IF(OR(A2146&lt;DATE(2026,9,16),A2146&gt;TODAY()),"DATE OUT OF RANGE",IF(ISNA(MATCH(B2146,{"SA-DAY","SA-NYT","SYS-DAY","SYS-NYT"},0)),"REFERENCE PROBLEM",IF(ISNA(MATCH(C2146,ItemName,0)),"ITEM NOT IN LIST",IF(OR(NOT(ISNUMBER(D2146)),D2146&lt;=0),"QTY PROBLEM","OK"))))))))</f>
        <v/>
      </c>
    </row>
    <row r="2147" spans="5:10" x14ac:dyDescent="0.25">
      <c r="E2147" s="18" t="str">
        <f t="shared" si="151"/>
        <v/>
      </c>
      <c r="F2147" s="18" t="str">
        <f t="shared" si="152"/>
        <v/>
      </c>
      <c r="G2147" s="18" t="str">
        <f t="shared" si="153"/>
        <v/>
      </c>
      <c r="H2147" s="18" t="str">
        <f t="shared" si="154"/>
        <v/>
      </c>
      <c r="J2147" t="str">
        <f ca="1">IF(C2147="","",IF(A2147="","NO DATE",IF(NOT(ISNUMBER(A2147)),"DATE IS TEXT",IF(A2147&lt;&gt;INT(A2147),"DATE HAS TIME",IF(OR(A2147&lt;DATE(2026,9,16),A2147&gt;TODAY()),"DATE OUT OF RANGE",IF(ISNA(MATCH(B2147,{"SA-DAY","SA-NYT","SYS-DAY","SYS-NYT"},0)),"REFERENCE PROBLEM",IF(ISNA(MATCH(C2147,ItemName,0)),"ITEM NOT IN LIST",IF(OR(NOT(ISNUMBER(D2147)),D2147&lt;=0),"QTY PROBLEM","OK"))))))))</f>
        <v/>
      </c>
    </row>
    <row r="2148" spans="5:10" x14ac:dyDescent="0.25">
      <c r="E2148" s="18" t="str">
        <f t="shared" si="151"/>
        <v/>
      </c>
      <c r="F2148" s="18" t="str">
        <f t="shared" si="152"/>
        <v/>
      </c>
      <c r="G2148" s="18" t="str">
        <f t="shared" si="153"/>
        <v/>
      </c>
      <c r="H2148" s="18" t="str">
        <f t="shared" si="154"/>
        <v/>
      </c>
      <c r="J2148" t="str">
        <f ca="1">IF(C2148="","",IF(A2148="","NO DATE",IF(NOT(ISNUMBER(A2148)),"DATE IS TEXT",IF(A2148&lt;&gt;INT(A2148),"DATE HAS TIME",IF(OR(A2148&lt;DATE(2026,9,16),A2148&gt;TODAY()),"DATE OUT OF RANGE",IF(ISNA(MATCH(B2148,{"SA-DAY","SA-NYT","SYS-DAY","SYS-NYT"},0)),"REFERENCE PROBLEM",IF(ISNA(MATCH(C2148,ItemName,0)),"ITEM NOT IN LIST",IF(OR(NOT(ISNUMBER(D2148)),D2148&lt;=0),"QTY PROBLEM","OK"))))))))</f>
        <v/>
      </c>
    </row>
    <row r="2149" spans="5:10" x14ac:dyDescent="0.25">
      <c r="E2149" s="18" t="str">
        <f t="shared" si="151"/>
        <v/>
      </c>
      <c r="F2149" s="18" t="str">
        <f t="shared" si="152"/>
        <v/>
      </c>
      <c r="G2149" s="18" t="str">
        <f t="shared" si="153"/>
        <v/>
      </c>
      <c r="H2149" s="18" t="str">
        <f t="shared" si="154"/>
        <v/>
      </c>
      <c r="J2149" t="str">
        <f ca="1">IF(C2149="","",IF(A2149="","NO DATE",IF(NOT(ISNUMBER(A2149)),"DATE IS TEXT",IF(A2149&lt;&gt;INT(A2149),"DATE HAS TIME",IF(OR(A2149&lt;DATE(2026,9,16),A2149&gt;TODAY()),"DATE OUT OF RANGE",IF(ISNA(MATCH(B2149,{"SA-DAY","SA-NYT","SYS-DAY","SYS-NYT"},0)),"REFERENCE PROBLEM",IF(ISNA(MATCH(C2149,ItemName,0)),"ITEM NOT IN LIST",IF(OR(NOT(ISNUMBER(D2149)),D2149&lt;=0),"QTY PROBLEM","OK"))))))))</f>
        <v/>
      </c>
    </row>
    <row r="2150" spans="5:10" x14ac:dyDescent="0.25">
      <c r="E2150" s="18" t="str">
        <f t="shared" si="151"/>
        <v/>
      </c>
      <c r="F2150" s="18" t="str">
        <f t="shared" si="152"/>
        <v/>
      </c>
      <c r="G2150" s="18" t="str">
        <f t="shared" si="153"/>
        <v/>
      </c>
      <c r="H2150" s="18" t="str">
        <f t="shared" si="154"/>
        <v/>
      </c>
      <c r="J2150" t="str">
        <f ca="1">IF(C2150="","",IF(A2150="","NO DATE",IF(NOT(ISNUMBER(A2150)),"DATE IS TEXT",IF(A2150&lt;&gt;INT(A2150),"DATE HAS TIME",IF(OR(A2150&lt;DATE(2026,9,16),A2150&gt;TODAY()),"DATE OUT OF RANGE",IF(ISNA(MATCH(B2150,{"SA-DAY","SA-NYT","SYS-DAY","SYS-NYT"},0)),"REFERENCE PROBLEM",IF(ISNA(MATCH(C2150,ItemName,0)),"ITEM NOT IN LIST",IF(OR(NOT(ISNUMBER(D2150)),D2150&lt;=0),"QTY PROBLEM","OK"))))))))</f>
        <v/>
      </c>
    </row>
    <row r="2151" spans="5:10" x14ac:dyDescent="0.25">
      <c r="E2151" s="18" t="str">
        <f t="shared" si="151"/>
        <v/>
      </c>
      <c r="F2151" s="18" t="str">
        <f t="shared" si="152"/>
        <v/>
      </c>
      <c r="G2151" s="18" t="str">
        <f t="shared" si="153"/>
        <v/>
      </c>
      <c r="H2151" s="18" t="str">
        <f t="shared" si="154"/>
        <v/>
      </c>
      <c r="J2151" t="str">
        <f ca="1">IF(C2151="","",IF(A2151="","NO DATE",IF(NOT(ISNUMBER(A2151)),"DATE IS TEXT",IF(A2151&lt;&gt;INT(A2151),"DATE HAS TIME",IF(OR(A2151&lt;DATE(2026,9,16),A2151&gt;TODAY()),"DATE OUT OF RANGE",IF(ISNA(MATCH(B2151,{"SA-DAY","SA-NYT","SYS-DAY","SYS-NYT"},0)),"REFERENCE PROBLEM",IF(ISNA(MATCH(C2151,ItemName,0)),"ITEM NOT IN LIST",IF(OR(NOT(ISNUMBER(D2151)),D2151&lt;=0),"QTY PROBLEM","OK"))))))))</f>
        <v/>
      </c>
    </row>
    <row r="2152" spans="5:10" x14ac:dyDescent="0.25">
      <c r="E2152" s="18" t="str">
        <f t="shared" si="151"/>
        <v/>
      </c>
      <c r="F2152" s="18" t="str">
        <f t="shared" si="152"/>
        <v/>
      </c>
      <c r="G2152" s="18" t="str">
        <f t="shared" si="153"/>
        <v/>
      </c>
      <c r="H2152" s="18" t="str">
        <f t="shared" si="154"/>
        <v/>
      </c>
      <c r="J2152" t="str">
        <f ca="1">IF(C2152="","",IF(A2152="","NO DATE",IF(NOT(ISNUMBER(A2152)),"DATE IS TEXT",IF(A2152&lt;&gt;INT(A2152),"DATE HAS TIME",IF(OR(A2152&lt;DATE(2026,9,16),A2152&gt;TODAY()),"DATE OUT OF RANGE",IF(ISNA(MATCH(B2152,{"SA-DAY","SA-NYT","SYS-DAY","SYS-NYT"},0)),"REFERENCE PROBLEM",IF(ISNA(MATCH(C2152,ItemName,0)),"ITEM NOT IN LIST",IF(OR(NOT(ISNUMBER(D2152)),D2152&lt;=0),"QTY PROBLEM","OK"))))))))</f>
        <v/>
      </c>
    </row>
    <row r="2153" spans="5:10" x14ac:dyDescent="0.25">
      <c r="E2153" s="18" t="str">
        <f t="shared" si="151"/>
        <v/>
      </c>
      <c r="F2153" s="18" t="str">
        <f t="shared" si="152"/>
        <v/>
      </c>
      <c r="G2153" s="18" t="str">
        <f t="shared" si="153"/>
        <v/>
      </c>
      <c r="H2153" s="18" t="str">
        <f t="shared" si="154"/>
        <v/>
      </c>
      <c r="J2153" t="str">
        <f ca="1">IF(C2153="","",IF(A2153="","NO DATE",IF(NOT(ISNUMBER(A2153)),"DATE IS TEXT",IF(A2153&lt;&gt;INT(A2153),"DATE HAS TIME",IF(OR(A2153&lt;DATE(2026,9,16),A2153&gt;TODAY()),"DATE OUT OF RANGE",IF(ISNA(MATCH(B2153,{"SA-DAY","SA-NYT","SYS-DAY","SYS-NYT"},0)),"REFERENCE PROBLEM",IF(ISNA(MATCH(C2153,ItemName,0)),"ITEM NOT IN LIST",IF(OR(NOT(ISNUMBER(D2153)),D2153&lt;=0),"QTY PROBLEM","OK"))))))))</f>
        <v/>
      </c>
    </row>
    <row r="2154" spans="5:10" x14ac:dyDescent="0.25">
      <c r="E2154" s="18" t="str">
        <f t="shared" si="151"/>
        <v/>
      </c>
      <c r="F2154" s="18" t="str">
        <f t="shared" si="152"/>
        <v/>
      </c>
      <c r="G2154" s="18" t="str">
        <f t="shared" si="153"/>
        <v/>
      </c>
      <c r="H2154" s="18" t="str">
        <f t="shared" si="154"/>
        <v/>
      </c>
      <c r="J2154" t="str">
        <f ca="1">IF(C2154="","",IF(A2154="","NO DATE",IF(NOT(ISNUMBER(A2154)),"DATE IS TEXT",IF(A2154&lt;&gt;INT(A2154),"DATE HAS TIME",IF(OR(A2154&lt;DATE(2026,9,16),A2154&gt;TODAY()),"DATE OUT OF RANGE",IF(ISNA(MATCH(B2154,{"SA-DAY","SA-NYT","SYS-DAY","SYS-NYT"},0)),"REFERENCE PROBLEM",IF(ISNA(MATCH(C2154,ItemName,0)),"ITEM NOT IN LIST",IF(OR(NOT(ISNUMBER(D2154)),D2154&lt;=0),"QTY PROBLEM","OK"))))))))</f>
        <v/>
      </c>
    </row>
    <row r="2155" spans="5:10" x14ac:dyDescent="0.25">
      <c r="E2155" s="18" t="str">
        <f t="shared" si="151"/>
        <v/>
      </c>
      <c r="F2155" s="18" t="str">
        <f t="shared" si="152"/>
        <v/>
      </c>
      <c r="G2155" s="18" t="str">
        <f t="shared" si="153"/>
        <v/>
      </c>
      <c r="H2155" s="18" t="str">
        <f t="shared" si="154"/>
        <v/>
      </c>
      <c r="J2155" t="str">
        <f ca="1">IF(C2155="","",IF(A2155="","NO DATE",IF(NOT(ISNUMBER(A2155)),"DATE IS TEXT",IF(A2155&lt;&gt;INT(A2155),"DATE HAS TIME",IF(OR(A2155&lt;DATE(2026,9,16),A2155&gt;TODAY()),"DATE OUT OF RANGE",IF(ISNA(MATCH(B2155,{"SA-DAY","SA-NYT","SYS-DAY","SYS-NYT"},0)),"REFERENCE PROBLEM",IF(ISNA(MATCH(C2155,ItemName,0)),"ITEM NOT IN LIST",IF(OR(NOT(ISNUMBER(D2155)),D2155&lt;=0),"QTY PROBLEM","OK"))))))))</f>
        <v/>
      </c>
    </row>
    <row r="2156" spans="5:10" x14ac:dyDescent="0.25">
      <c r="E2156" s="18" t="str">
        <f t="shared" si="151"/>
        <v/>
      </c>
      <c r="F2156" s="18" t="str">
        <f t="shared" si="152"/>
        <v/>
      </c>
      <c r="G2156" s="18" t="str">
        <f t="shared" si="153"/>
        <v/>
      </c>
      <c r="H2156" s="18" t="str">
        <f t="shared" si="154"/>
        <v/>
      </c>
      <c r="J2156" t="str">
        <f ca="1">IF(C2156="","",IF(A2156="","NO DATE",IF(NOT(ISNUMBER(A2156)),"DATE IS TEXT",IF(A2156&lt;&gt;INT(A2156),"DATE HAS TIME",IF(OR(A2156&lt;DATE(2026,9,16),A2156&gt;TODAY()),"DATE OUT OF RANGE",IF(ISNA(MATCH(B2156,{"SA-DAY","SA-NYT","SYS-DAY","SYS-NYT"},0)),"REFERENCE PROBLEM",IF(ISNA(MATCH(C2156,ItemName,0)),"ITEM NOT IN LIST",IF(OR(NOT(ISNUMBER(D2156)),D2156&lt;=0),"QTY PROBLEM","OK"))))))))</f>
        <v/>
      </c>
    </row>
    <row r="2157" spans="5:10" x14ac:dyDescent="0.25">
      <c r="E2157" s="18" t="str">
        <f t="shared" si="151"/>
        <v/>
      </c>
      <c r="F2157" s="18" t="str">
        <f t="shared" si="152"/>
        <v/>
      </c>
      <c r="G2157" s="18" t="str">
        <f t="shared" si="153"/>
        <v/>
      </c>
      <c r="H2157" s="18" t="str">
        <f t="shared" si="154"/>
        <v/>
      </c>
      <c r="J2157" t="str">
        <f ca="1">IF(C2157="","",IF(A2157="","NO DATE",IF(NOT(ISNUMBER(A2157)),"DATE IS TEXT",IF(A2157&lt;&gt;INT(A2157),"DATE HAS TIME",IF(OR(A2157&lt;DATE(2026,9,16),A2157&gt;TODAY()),"DATE OUT OF RANGE",IF(ISNA(MATCH(B2157,{"SA-DAY","SA-NYT","SYS-DAY","SYS-NYT"},0)),"REFERENCE PROBLEM",IF(ISNA(MATCH(C2157,ItemName,0)),"ITEM NOT IN LIST",IF(OR(NOT(ISNUMBER(D2157)),D2157&lt;=0),"QTY PROBLEM","OK"))))))))</f>
        <v/>
      </c>
    </row>
    <row r="2158" spans="5:10" x14ac:dyDescent="0.25">
      <c r="E2158" s="18" t="str">
        <f t="shared" si="151"/>
        <v/>
      </c>
      <c r="F2158" s="18" t="str">
        <f t="shared" si="152"/>
        <v/>
      </c>
      <c r="G2158" s="18" t="str">
        <f t="shared" si="153"/>
        <v/>
      </c>
      <c r="H2158" s="18" t="str">
        <f t="shared" si="154"/>
        <v/>
      </c>
      <c r="J2158" t="str">
        <f ca="1">IF(C2158="","",IF(A2158="","NO DATE",IF(NOT(ISNUMBER(A2158)),"DATE IS TEXT",IF(A2158&lt;&gt;INT(A2158),"DATE HAS TIME",IF(OR(A2158&lt;DATE(2026,9,16),A2158&gt;TODAY()),"DATE OUT OF RANGE",IF(ISNA(MATCH(B2158,{"SA-DAY","SA-NYT","SYS-DAY","SYS-NYT"},0)),"REFERENCE PROBLEM",IF(ISNA(MATCH(C2158,ItemName,0)),"ITEM NOT IN LIST",IF(OR(NOT(ISNUMBER(D2158)),D2158&lt;=0),"QTY PROBLEM","OK"))))))))</f>
        <v/>
      </c>
    </row>
    <row r="2159" spans="5:10" x14ac:dyDescent="0.25">
      <c r="E2159" s="18" t="str">
        <f t="shared" si="151"/>
        <v/>
      </c>
      <c r="F2159" s="18" t="str">
        <f t="shared" si="152"/>
        <v/>
      </c>
      <c r="G2159" s="18" t="str">
        <f t="shared" si="153"/>
        <v/>
      </c>
      <c r="H2159" s="18" t="str">
        <f t="shared" si="154"/>
        <v/>
      </c>
      <c r="J2159" t="str">
        <f ca="1">IF(C2159="","",IF(A2159="","NO DATE",IF(NOT(ISNUMBER(A2159)),"DATE IS TEXT",IF(A2159&lt;&gt;INT(A2159),"DATE HAS TIME",IF(OR(A2159&lt;DATE(2026,9,16),A2159&gt;TODAY()),"DATE OUT OF RANGE",IF(ISNA(MATCH(B2159,{"SA-DAY","SA-NYT","SYS-DAY","SYS-NYT"},0)),"REFERENCE PROBLEM",IF(ISNA(MATCH(C2159,ItemName,0)),"ITEM NOT IN LIST",IF(OR(NOT(ISNUMBER(D2159)),D2159&lt;=0),"QTY PROBLEM","OK"))))))))</f>
        <v/>
      </c>
    </row>
    <row r="2160" spans="5:10" x14ac:dyDescent="0.25">
      <c r="E2160" s="18" t="str">
        <f t="shared" si="151"/>
        <v/>
      </c>
      <c r="F2160" s="18" t="str">
        <f t="shared" si="152"/>
        <v/>
      </c>
      <c r="G2160" s="18" t="str">
        <f t="shared" si="153"/>
        <v/>
      </c>
      <c r="H2160" s="18" t="str">
        <f t="shared" si="154"/>
        <v/>
      </c>
      <c r="J2160" t="str">
        <f ca="1">IF(C2160="","",IF(A2160="","NO DATE",IF(NOT(ISNUMBER(A2160)),"DATE IS TEXT",IF(A2160&lt;&gt;INT(A2160),"DATE HAS TIME",IF(OR(A2160&lt;DATE(2026,9,16),A2160&gt;TODAY()),"DATE OUT OF RANGE",IF(ISNA(MATCH(B2160,{"SA-DAY","SA-NYT","SYS-DAY","SYS-NYT"},0)),"REFERENCE PROBLEM",IF(ISNA(MATCH(C2160,ItemName,0)),"ITEM NOT IN LIST",IF(OR(NOT(ISNUMBER(D2160)),D2160&lt;=0),"QTY PROBLEM","OK"))))))))</f>
        <v/>
      </c>
    </row>
    <row r="2161" spans="5:10" x14ac:dyDescent="0.25">
      <c r="E2161" s="18" t="str">
        <f t="shared" si="151"/>
        <v/>
      </c>
      <c r="F2161" s="18" t="str">
        <f t="shared" si="152"/>
        <v/>
      </c>
      <c r="G2161" s="18" t="str">
        <f t="shared" si="153"/>
        <v/>
      </c>
      <c r="H2161" s="18" t="str">
        <f t="shared" si="154"/>
        <v/>
      </c>
      <c r="J2161" t="str">
        <f ca="1">IF(C2161="","",IF(A2161="","NO DATE",IF(NOT(ISNUMBER(A2161)),"DATE IS TEXT",IF(A2161&lt;&gt;INT(A2161),"DATE HAS TIME",IF(OR(A2161&lt;DATE(2026,9,16),A2161&gt;TODAY()),"DATE OUT OF RANGE",IF(ISNA(MATCH(B2161,{"SA-DAY","SA-NYT","SYS-DAY","SYS-NYT"},0)),"REFERENCE PROBLEM",IF(ISNA(MATCH(C2161,ItemName,0)),"ITEM NOT IN LIST",IF(OR(NOT(ISNUMBER(D2161)),D2161&lt;=0),"QTY PROBLEM","OK"))))))))</f>
        <v/>
      </c>
    </row>
    <row r="2162" spans="5:10" x14ac:dyDescent="0.25">
      <c r="E2162" s="18" t="str">
        <f t="shared" si="151"/>
        <v/>
      </c>
      <c r="F2162" s="18" t="str">
        <f t="shared" si="152"/>
        <v/>
      </c>
      <c r="G2162" s="18" t="str">
        <f t="shared" si="153"/>
        <v/>
      </c>
      <c r="H2162" s="18" t="str">
        <f t="shared" si="154"/>
        <v/>
      </c>
      <c r="J2162" t="str">
        <f ca="1">IF(C2162="","",IF(A2162="","NO DATE",IF(NOT(ISNUMBER(A2162)),"DATE IS TEXT",IF(A2162&lt;&gt;INT(A2162),"DATE HAS TIME",IF(OR(A2162&lt;DATE(2026,9,16),A2162&gt;TODAY()),"DATE OUT OF RANGE",IF(ISNA(MATCH(B2162,{"SA-DAY","SA-NYT","SYS-DAY","SYS-NYT"},0)),"REFERENCE PROBLEM",IF(ISNA(MATCH(C2162,ItemName,0)),"ITEM NOT IN LIST",IF(OR(NOT(ISNUMBER(D2162)),D2162&lt;=0),"QTY PROBLEM","OK"))))))))</f>
        <v/>
      </c>
    </row>
    <row r="2163" spans="5:10" x14ac:dyDescent="0.25">
      <c r="E2163" s="18" t="str">
        <f t="shared" si="151"/>
        <v/>
      </c>
      <c r="F2163" s="18" t="str">
        <f t="shared" si="152"/>
        <v/>
      </c>
      <c r="G2163" s="18" t="str">
        <f t="shared" si="153"/>
        <v/>
      </c>
      <c r="H2163" s="18" t="str">
        <f t="shared" si="154"/>
        <v/>
      </c>
      <c r="J2163" t="str">
        <f>IF(C2163="","",IF(COUNTIFS('SALES SUMMARY'!$A$5:$A$376,A2163,'SALES SUMMARY'!$C$5:$C$376,B2163)&gt;0,"OK",IF(OR(A2163="",A2163&lt;'SALES SUMMARY'!$A$5,A2163&gt;'SALES SUMMARY'!$A$376),"DATE PROBLEM",IF(A2163&lt;&gt;INT(A2163),"DATE HAS TIME","REFERENCE PROBLEM"))))</f>
        <v/>
      </c>
    </row>
    <row r="2164" spans="5:10" x14ac:dyDescent="0.25">
      <c r="E2164" s="18" t="str">
        <f t="shared" si="151"/>
        <v/>
      </c>
      <c r="F2164" s="18" t="str">
        <f t="shared" si="152"/>
        <v/>
      </c>
      <c r="G2164" s="18" t="str">
        <f t="shared" si="153"/>
        <v/>
      </c>
      <c r="H2164" s="18" t="str">
        <f t="shared" si="154"/>
        <v/>
      </c>
      <c r="J2164" t="str">
        <f>IF(C2164="","",IF(COUNTIFS('SALES SUMMARY'!$A$5:$A$376,A2164,'SALES SUMMARY'!$C$5:$C$376,B2164)&gt;0,"OK",IF(OR(A2164="",A2164&lt;'SALES SUMMARY'!$A$5,A2164&gt;'SALES SUMMARY'!$A$376),"DATE PROBLEM",IF(A2164&lt;&gt;INT(A2164),"DATE HAS TIME","REFERENCE PROBLEM"))))</f>
        <v/>
      </c>
    </row>
    <row r="2165" spans="5:10" x14ac:dyDescent="0.25">
      <c r="E2165" s="18" t="str">
        <f t="shared" si="151"/>
        <v/>
      </c>
      <c r="F2165" s="18" t="str">
        <f t="shared" si="152"/>
        <v/>
      </c>
      <c r="G2165" s="18" t="str">
        <f t="shared" si="153"/>
        <v/>
      </c>
      <c r="H2165" s="18" t="str">
        <f t="shared" si="154"/>
        <v/>
      </c>
      <c r="J2165" t="str">
        <f>IF(C2165="","",IF(COUNTIFS('SALES SUMMARY'!$A$5:$A$376,A2165,'SALES SUMMARY'!$C$5:$C$376,B2165)&gt;0,"OK",IF(OR(A2165="",A2165&lt;'SALES SUMMARY'!$A$5,A2165&gt;'SALES SUMMARY'!$A$376),"DATE PROBLEM",IF(A2165&lt;&gt;INT(A2165),"DATE HAS TIME","REFERENCE PROBLEM"))))</f>
        <v/>
      </c>
    </row>
    <row r="2166" spans="5:10" x14ac:dyDescent="0.25">
      <c r="E2166" s="18" t="str">
        <f t="shared" si="151"/>
        <v/>
      </c>
      <c r="F2166" s="18" t="str">
        <f t="shared" si="152"/>
        <v/>
      </c>
      <c r="G2166" s="18" t="str">
        <f t="shared" si="153"/>
        <v/>
      </c>
      <c r="H2166" s="18" t="str">
        <f t="shared" si="154"/>
        <v/>
      </c>
      <c r="J2166" t="str">
        <f>IF(C2166="","",IF(COUNTIFS('SALES SUMMARY'!$A$5:$A$376,A2166,'SALES SUMMARY'!$C$5:$C$376,B2166)&gt;0,"OK",IF(OR(A2166="",A2166&lt;'SALES SUMMARY'!$A$5,A2166&gt;'SALES SUMMARY'!$A$376),"DATE PROBLEM",IF(A2166&lt;&gt;INT(A2166),"DATE HAS TIME","REFERENCE PROBLEM"))))</f>
        <v/>
      </c>
    </row>
    <row r="2167" spans="5:10" x14ac:dyDescent="0.25">
      <c r="E2167" s="18" t="str">
        <f t="shared" si="151"/>
        <v/>
      </c>
      <c r="F2167" s="18" t="str">
        <f t="shared" si="152"/>
        <v/>
      </c>
      <c r="G2167" s="18" t="str">
        <f t="shared" si="153"/>
        <v/>
      </c>
      <c r="H2167" s="18" t="str">
        <f t="shared" si="154"/>
        <v/>
      </c>
      <c r="J2167" t="str">
        <f>IF(C2167="","",IF(COUNTIFS('SALES SUMMARY'!$A$5:$A$376,A2167,'SALES SUMMARY'!$C$5:$C$376,B2167)&gt;0,"OK",IF(OR(A2167="",A2167&lt;'SALES SUMMARY'!$A$5,A2167&gt;'SALES SUMMARY'!$A$376),"DATE PROBLEM",IF(A2167&lt;&gt;INT(A2167),"DATE HAS TIME","REFERENCE PROBLEM"))))</f>
        <v/>
      </c>
    </row>
    <row r="2168" spans="5:10" x14ac:dyDescent="0.25">
      <c r="E2168" s="18" t="str">
        <f t="shared" si="151"/>
        <v/>
      </c>
      <c r="F2168" s="18" t="str">
        <f t="shared" si="152"/>
        <v/>
      </c>
      <c r="G2168" s="18" t="str">
        <f t="shared" si="153"/>
        <v/>
      </c>
      <c r="H2168" s="18" t="str">
        <f t="shared" si="154"/>
        <v/>
      </c>
      <c r="J2168" t="str">
        <f>IF(C2168="","",IF(COUNTIFS('SALES SUMMARY'!$A$5:$A$376,A2168,'SALES SUMMARY'!$C$5:$C$376,B2168)&gt;0,"OK",IF(OR(A2168="",A2168&lt;'SALES SUMMARY'!$A$5,A2168&gt;'SALES SUMMARY'!$A$376),"DATE PROBLEM",IF(A2168&lt;&gt;INT(A2168),"DATE HAS TIME","REFERENCE PROBLEM"))))</f>
        <v/>
      </c>
    </row>
    <row r="2169" spans="5:10" x14ac:dyDescent="0.25">
      <c r="E2169" s="18" t="str">
        <f t="shared" si="151"/>
        <v/>
      </c>
      <c r="F2169" s="18" t="str">
        <f t="shared" si="152"/>
        <v/>
      </c>
      <c r="G2169" s="18" t="str">
        <f t="shared" si="153"/>
        <v/>
      </c>
      <c r="H2169" s="18" t="str">
        <f t="shared" si="154"/>
        <v/>
      </c>
      <c r="J2169" t="str">
        <f>IF(C2169="","",IF(COUNTIFS('SALES SUMMARY'!$A$5:$A$376,A2169,'SALES SUMMARY'!$C$5:$C$376,B2169)&gt;0,"OK",IF(OR(A2169="",A2169&lt;'SALES SUMMARY'!$A$5,A2169&gt;'SALES SUMMARY'!$A$376),"DATE PROBLEM",IF(A2169&lt;&gt;INT(A2169),"DATE HAS TIME","REFERENCE PROBLEM"))))</f>
        <v/>
      </c>
    </row>
    <row r="2170" spans="5:10" x14ac:dyDescent="0.25">
      <c r="E2170" s="18" t="str">
        <f t="shared" si="151"/>
        <v/>
      </c>
      <c r="F2170" s="18" t="str">
        <f t="shared" si="152"/>
        <v/>
      </c>
      <c r="G2170" s="18" t="str">
        <f t="shared" si="153"/>
        <v/>
      </c>
      <c r="H2170" s="18" t="str">
        <f t="shared" si="154"/>
        <v/>
      </c>
      <c r="J2170" t="str">
        <f>IF(C2170="","",IF(COUNTIFS('SALES SUMMARY'!$A$5:$A$376,A2170,'SALES SUMMARY'!$C$5:$C$376,B2170)&gt;0,"OK",IF(OR(A2170="",A2170&lt;'SALES SUMMARY'!$A$5,A2170&gt;'SALES SUMMARY'!$A$376),"DATE PROBLEM",IF(A2170&lt;&gt;INT(A2170),"DATE HAS TIME","REFERENCE PROBLEM"))))</f>
        <v/>
      </c>
    </row>
    <row r="2171" spans="5:10" x14ac:dyDescent="0.25">
      <c r="E2171" s="18" t="str">
        <f t="shared" si="151"/>
        <v/>
      </c>
      <c r="F2171" s="18" t="str">
        <f t="shared" si="152"/>
        <v/>
      </c>
      <c r="G2171" s="18" t="str">
        <f t="shared" si="153"/>
        <v/>
      </c>
      <c r="H2171" s="18" t="str">
        <f t="shared" si="154"/>
        <v/>
      </c>
      <c r="J2171" t="str">
        <f>IF(C2171="","",IF(COUNTIFS('SALES SUMMARY'!$A$5:$A$376,A2171,'SALES SUMMARY'!$C$5:$C$376,B2171)&gt;0,"OK",IF(OR(A2171="",A2171&lt;'SALES SUMMARY'!$A$5,A2171&gt;'SALES SUMMARY'!$A$376),"DATE PROBLEM",IF(A2171&lt;&gt;INT(A2171),"DATE HAS TIME","REFERENCE PROBLEM"))))</f>
        <v/>
      </c>
    </row>
    <row r="2172" spans="5:10" x14ac:dyDescent="0.25">
      <c r="E2172" s="18" t="str">
        <f t="shared" si="151"/>
        <v/>
      </c>
      <c r="F2172" s="18" t="str">
        <f t="shared" si="152"/>
        <v/>
      </c>
      <c r="G2172" s="18" t="str">
        <f t="shared" si="153"/>
        <v/>
      </c>
      <c r="H2172" s="18" t="str">
        <f t="shared" si="154"/>
        <v/>
      </c>
      <c r="J2172" t="str">
        <f>IF(C2172="","",IF(COUNTIFS('SALES SUMMARY'!$A$5:$A$376,A2172,'SALES SUMMARY'!$C$5:$C$376,B2172)&gt;0,"OK",IF(OR(A2172="",A2172&lt;'SALES SUMMARY'!$A$5,A2172&gt;'SALES SUMMARY'!$A$376),"DATE PROBLEM",IF(A2172&lt;&gt;INT(A2172),"DATE HAS TIME","REFERENCE PROBLEM"))))</f>
        <v/>
      </c>
    </row>
    <row r="2173" spans="5:10" x14ac:dyDescent="0.25">
      <c r="E2173" s="18" t="str">
        <f t="shared" si="151"/>
        <v/>
      </c>
      <c r="F2173" s="18" t="str">
        <f t="shared" si="152"/>
        <v/>
      </c>
      <c r="G2173" s="18" t="str">
        <f t="shared" si="153"/>
        <v/>
      </c>
      <c r="H2173" s="18" t="str">
        <f t="shared" si="154"/>
        <v/>
      </c>
      <c r="J2173" t="str">
        <f>IF(C2173="","",IF(COUNTIFS('SALES SUMMARY'!$A$5:$A$376,A2173,'SALES SUMMARY'!$C$5:$C$376,B2173)&gt;0,"OK",IF(OR(A2173="",A2173&lt;'SALES SUMMARY'!$A$5,A2173&gt;'SALES SUMMARY'!$A$376),"DATE PROBLEM",IF(A2173&lt;&gt;INT(A2173),"DATE HAS TIME","REFERENCE PROBLEM"))))</f>
        <v/>
      </c>
    </row>
    <row r="2174" spans="5:10" x14ac:dyDescent="0.25">
      <c r="E2174" s="18" t="str">
        <f t="shared" si="151"/>
        <v/>
      </c>
      <c r="F2174" s="18" t="str">
        <f t="shared" si="152"/>
        <v/>
      </c>
      <c r="G2174" s="18" t="str">
        <f t="shared" si="153"/>
        <v/>
      </c>
      <c r="H2174" s="18" t="str">
        <f t="shared" si="154"/>
        <v/>
      </c>
      <c r="J2174" t="str">
        <f>IF(C2174="","",IF(COUNTIFS('SALES SUMMARY'!$A$5:$A$376,A2174,'SALES SUMMARY'!$C$5:$C$376,B2174)&gt;0,"OK",IF(OR(A2174="",A2174&lt;'SALES SUMMARY'!$A$5,A2174&gt;'SALES SUMMARY'!$A$376),"DATE PROBLEM",IF(A2174&lt;&gt;INT(A2174),"DATE HAS TIME","REFERENCE PROBLEM"))))</f>
        <v/>
      </c>
    </row>
    <row r="2175" spans="5:10" x14ac:dyDescent="0.25">
      <c r="E2175" s="18" t="str">
        <f t="shared" si="151"/>
        <v/>
      </c>
      <c r="F2175" s="18" t="str">
        <f t="shared" si="152"/>
        <v/>
      </c>
      <c r="G2175" s="18" t="str">
        <f t="shared" si="153"/>
        <v/>
      </c>
      <c r="H2175" s="18" t="str">
        <f t="shared" si="154"/>
        <v/>
      </c>
      <c r="J2175" t="str">
        <f>IF(C2175="","",IF(COUNTIFS('SALES SUMMARY'!$A$5:$A$376,A2175,'SALES SUMMARY'!$C$5:$C$376,B2175)&gt;0,"OK",IF(OR(A2175="",A2175&lt;'SALES SUMMARY'!$A$5,A2175&gt;'SALES SUMMARY'!$A$376),"DATE PROBLEM",IF(A2175&lt;&gt;INT(A2175),"DATE HAS TIME","REFERENCE PROBLEM"))))</f>
        <v/>
      </c>
    </row>
    <row r="2176" spans="5:10" x14ac:dyDescent="0.25">
      <c r="E2176" s="18" t="str">
        <f t="shared" si="151"/>
        <v/>
      </c>
      <c r="F2176" s="18" t="str">
        <f t="shared" si="152"/>
        <v/>
      </c>
      <c r="G2176" s="18" t="str">
        <f t="shared" si="153"/>
        <v/>
      </c>
      <c r="H2176" s="18" t="str">
        <f t="shared" si="154"/>
        <v/>
      </c>
      <c r="J2176" t="str">
        <f>IF(C2176="","",IF(COUNTIFS('SALES SUMMARY'!$A$5:$A$376,A2176,'SALES SUMMARY'!$C$5:$C$376,B2176)&gt;0,"OK",IF(OR(A2176="",A2176&lt;'SALES SUMMARY'!$A$5,A2176&gt;'SALES SUMMARY'!$A$376),"DATE PROBLEM",IF(A2176&lt;&gt;INT(A2176),"DATE HAS TIME","REFERENCE PROBLEM"))))</f>
        <v/>
      </c>
    </row>
    <row r="2177" spans="5:10" x14ac:dyDescent="0.25">
      <c r="E2177" s="18" t="str">
        <f t="shared" si="151"/>
        <v/>
      </c>
      <c r="F2177" s="18" t="str">
        <f t="shared" si="152"/>
        <v/>
      </c>
      <c r="G2177" s="18" t="str">
        <f t="shared" si="153"/>
        <v/>
      </c>
      <c r="H2177" s="18" t="str">
        <f t="shared" si="154"/>
        <v/>
      </c>
      <c r="J2177" t="str">
        <f>IF(C2177="","",IF(COUNTIFS('SALES SUMMARY'!$A$5:$A$376,A2177,'SALES SUMMARY'!$C$5:$C$376,B2177)&gt;0,"OK",IF(OR(A2177="",A2177&lt;'SALES SUMMARY'!$A$5,A2177&gt;'SALES SUMMARY'!$A$376),"DATE PROBLEM",IF(A2177&lt;&gt;INT(A2177),"DATE HAS TIME","REFERENCE PROBLEM"))))</f>
        <v/>
      </c>
    </row>
    <row r="2178" spans="5:10" x14ac:dyDescent="0.25">
      <c r="E2178" s="18" t="str">
        <f t="shared" si="151"/>
        <v/>
      </c>
      <c r="F2178" s="18" t="str">
        <f t="shared" si="152"/>
        <v/>
      </c>
      <c r="G2178" s="18" t="str">
        <f t="shared" si="153"/>
        <v/>
      </c>
      <c r="H2178" s="18" t="str">
        <f t="shared" si="154"/>
        <v/>
      </c>
      <c r="J2178" t="str">
        <f>IF(C2178="","",IF(COUNTIFS('SALES SUMMARY'!$A$5:$A$376,A2178,'SALES SUMMARY'!$C$5:$C$376,B2178)&gt;0,"OK",IF(OR(A2178="",A2178&lt;'SALES SUMMARY'!$A$5,A2178&gt;'SALES SUMMARY'!$A$376),"DATE PROBLEM",IF(A2178&lt;&gt;INT(A2178),"DATE HAS TIME","REFERENCE PROBLEM"))))</f>
        <v/>
      </c>
    </row>
    <row r="2179" spans="5:10" x14ac:dyDescent="0.25">
      <c r="E2179" s="18" t="str">
        <f t="shared" si="151"/>
        <v/>
      </c>
      <c r="F2179" s="18" t="str">
        <f t="shared" si="152"/>
        <v/>
      </c>
      <c r="G2179" s="18" t="str">
        <f t="shared" si="153"/>
        <v/>
      </c>
      <c r="H2179" s="18" t="str">
        <f t="shared" si="154"/>
        <v/>
      </c>
      <c r="J2179" t="str">
        <f>IF(C2179="","",IF(COUNTIFS('SALES SUMMARY'!$A$5:$A$376,A2179,'SALES SUMMARY'!$C$5:$C$376,B2179)&gt;0,"OK",IF(OR(A2179="",A2179&lt;'SALES SUMMARY'!$A$5,A2179&gt;'SALES SUMMARY'!$A$376),"DATE PROBLEM",IF(A2179&lt;&gt;INT(A2179),"DATE HAS TIME","REFERENCE PROBLEM"))))</f>
        <v/>
      </c>
    </row>
    <row r="2180" spans="5:10" x14ac:dyDescent="0.25">
      <c r="E2180" s="18" t="str">
        <f t="shared" si="151"/>
        <v/>
      </c>
      <c r="F2180" s="18" t="str">
        <f t="shared" si="152"/>
        <v/>
      </c>
      <c r="G2180" s="18" t="str">
        <f t="shared" si="153"/>
        <v/>
      </c>
      <c r="H2180" s="18" t="str">
        <f t="shared" si="154"/>
        <v/>
      </c>
      <c r="J2180" t="str">
        <f>IF(C2180="","",IF(COUNTIFS('SALES SUMMARY'!$A$5:$A$376,A2180,'SALES SUMMARY'!$C$5:$C$376,B2180)&gt;0,"OK",IF(OR(A2180="",A2180&lt;'SALES SUMMARY'!$A$5,A2180&gt;'SALES SUMMARY'!$A$376),"DATE PROBLEM",IF(A2180&lt;&gt;INT(A2180),"DATE HAS TIME","REFERENCE PROBLEM"))))</f>
        <v/>
      </c>
    </row>
    <row r="2181" spans="5:10" x14ac:dyDescent="0.25">
      <c r="E2181" s="18" t="str">
        <f t="shared" si="151"/>
        <v/>
      </c>
      <c r="F2181" s="18" t="str">
        <f t="shared" si="152"/>
        <v/>
      </c>
      <c r="G2181" s="18" t="str">
        <f t="shared" si="153"/>
        <v/>
      </c>
      <c r="H2181" s="18" t="str">
        <f t="shared" si="154"/>
        <v/>
      </c>
      <c r="J2181" t="str">
        <f>IF(C2181="","",IF(COUNTIFS('SALES SUMMARY'!$A$5:$A$376,A2181,'SALES SUMMARY'!$C$5:$C$376,B2181)&gt;0,"OK",IF(OR(A2181="",A2181&lt;'SALES SUMMARY'!$A$5,A2181&gt;'SALES SUMMARY'!$A$376),"DATE PROBLEM",IF(A2181&lt;&gt;INT(A2181),"DATE HAS TIME","REFERENCE PROBLEM"))))</f>
        <v/>
      </c>
    </row>
    <row r="2182" spans="5:10" x14ac:dyDescent="0.25">
      <c r="E2182" s="18" t="str">
        <f t="shared" ref="E2182:E2245" si="155">IF($C2182="","",IFERROR(INDEX(ItemPriceCol,MATCH($C2182,ItemName,0)),""))</f>
        <v/>
      </c>
      <c r="F2182" s="18" t="str">
        <f t="shared" ref="F2182:F2245" si="156">IF(OR($D2182="",$E2182=""),"",$D2182*$E2182)</f>
        <v/>
      </c>
      <c r="G2182" s="18" t="str">
        <f t="shared" ref="G2182:G2245" si="157">IF($C2182="","",IFERROR(INDEX(ItemCostCol,MATCH($C2182,ItemName,0)),""))</f>
        <v/>
      </c>
      <c r="H2182" s="18" t="str">
        <f t="shared" ref="H2182:H2245" si="158">IF(OR($F2182="",$G2182=""),"",$F2182-$D2182*$G2182)</f>
        <v/>
      </c>
      <c r="J2182" t="str">
        <f>IF(C2182="","",IF(COUNTIFS('SALES SUMMARY'!$A$5:$A$376,A2182,'SALES SUMMARY'!$C$5:$C$376,B2182)&gt;0,"OK",IF(OR(A2182="",A2182&lt;'SALES SUMMARY'!$A$5,A2182&gt;'SALES SUMMARY'!$A$376),"DATE PROBLEM",IF(A2182&lt;&gt;INT(A2182),"DATE HAS TIME","REFERENCE PROBLEM"))))</f>
        <v/>
      </c>
    </row>
    <row r="2183" spans="5:10" x14ac:dyDescent="0.25">
      <c r="E2183" s="18" t="str">
        <f t="shared" si="155"/>
        <v/>
      </c>
      <c r="F2183" s="18" t="str">
        <f t="shared" si="156"/>
        <v/>
      </c>
      <c r="G2183" s="18" t="str">
        <f t="shared" si="157"/>
        <v/>
      </c>
      <c r="H2183" s="18" t="str">
        <f t="shared" si="158"/>
        <v/>
      </c>
      <c r="J2183" t="str">
        <f>IF(C2183="","",IF(COUNTIFS('SALES SUMMARY'!$A$5:$A$376,A2183,'SALES SUMMARY'!$C$5:$C$376,B2183)&gt;0,"OK",IF(OR(A2183="",A2183&lt;'SALES SUMMARY'!$A$5,A2183&gt;'SALES SUMMARY'!$A$376),"DATE PROBLEM",IF(A2183&lt;&gt;INT(A2183),"DATE HAS TIME","REFERENCE PROBLEM"))))</f>
        <v/>
      </c>
    </row>
    <row r="2184" spans="5:10" x14ac:dyDescent="0.25">
      <c r="E2184" s="18" t="str">
        <f t="shared" si="155"/>
        <v/>
      </c>
      <c r="F2184" s="18" t="str">
        <f t="shared" si="156"/>
        <v/>
      </c>
      <c r="G2184" s="18" t="str">
        <f t="shared" si="157"/>
        <v/>
      </c>
      <c r="H2184" s="18" t="str">
        <f t="shared" si="158"/>
        <v/>
      </c>
      <c r="J2184" t="str">
        <f>IF(C2184="","",IF(COUNTIFS('SALES SUMMARY'!$A$5:$A$376,A2184,'SALES SUMMARY'!$C$5:$C$376,B2184)&gt;0,"OK",IF(OR(A2184="",A2184&lt;'SALES SUMMARY'!$A$5,A2184&gt;'SALES SUMMARY'!$A$376),"DATE PROBLEM",IF(A2184&lt;&gt;INT(A2184),"DATE HAS TIME","REFERENCE PROBLEM"))))</f>
        <v/>
      </c>
    </row>
    <row r="2185" spans="5:10" x14ac:dyDescent="0.25">
      <c r="E2185" s="18" t="str">
        <f t="shared" si="155"/>
        <v/>
      </c>
      <c r="F2185" s="18" t="str">
        <f t="shared" si="156"/>
        <v/>
      </c>
      <c r="G2185" s="18" t="str">
        <f t="shared" si="157"/>
        <v/>
      </c>
      <c r="H2185" s="18" t="str">
        <f t="shared" si="158"/>
        <v/>
      </c>
      <c r="J2185" t="str">
        <f>IF(C2185="","",IF(COUNTIFS('SALES SUMMARY'!$A$5:$A$376,A2185,'SALES SUMMARY'!$C$5:$C$376,B2185)&gt;0,"OK",IF(OR(A2185="",A2185&lt;'SALES SUMMARY'!$A$5,A2185&gt;'SALES SUMMARY'!$A$376),"DATE PROBLEM",IF(A2185&lt;&gt;INT(A2185),"DATE HAS TIME","REFERENCE PROBLEM"))))</f>
        <v/>
      </c>
    </row>
    <row r="2186" spans="5:10" x14ac:dyDescent="0.25">
      <c r="E2186" s="18" t="str">
        <f t="shared" si="155"/>
        <v/>
      </c>
      <c r="F2186" s="18" t="str">
        <f t="shared" si="156"/>
        <v/>
      </c>
      <c r="G2186" s="18" t="str">
        <f t="shared" si="157"/>
        <v/>
      </c>
      <c r="H2186" s="18" t="str">
        <f t="shared" si="158"/>
        <v/>
      </c>
      <c r="J2186" t="str">
        <f>IF(C2186="","",IF(COUNTIFS('SALES SUMMARY'!$A$5:$A$376,A2186,'SALES SUMMARY'!$C$5:$C$376,B2186)&gt;0,"OK",IF(OR(A2186="",A2186&lt;'SALES SUMMARY'!$A$5,A2186&gt;'SALES SUMMARY'!$A$376),"DATE PROBLEM",IF(A2186&lt;&gt;INT(A2186),"DATE HAS TIME","REFERENCE PROBLEM"))))</f>
        <v/>
      </c>
    </row>
    <row r="2187" spans="5:10" x14ac:dyDescent="0.25">
      <c r="E2187" s="18" t="str">
        <f t="shared" si="155"/>
        <v/>
      </c>
      <c r="F2187" s="18" t="str">
        <f t="shared" si="156"/>
        <v/>
      </c>
      <c r="G2187" s="18" t="str">
        <f t="shared" si="157"/>
        <v/>
      </c>
      <c r="H2187" s="18" t="str">
        <f t="shared" si="158"/>
        <v/>
      </c>
      <c r="J2187" t="str">
        <f>IF(C2187="","",IF(COUNTIFS('SALES SUMMARY'!$A$5:$A$376,A2187,'SALES SUMMARY'!$C$5:$C$376,B2187)&gt;0,"OK",IF(OR(A2187="",A2187&lt;'SALES SUMMARY'!$A$5,A2187&gt;'SALES SUMMARY'!$A$376),"DATE PROBLEM",IF(A2187&lt;&gt;INT(A2187),"DATE HAS TIME","REFERENCE PROBLEM"))))</f>
        <v/>
      </c>
    </row>
    <row r="2188" spans="5:10" x14ac:dyDescent="0.25">
      <c r="E2188" s="18" t="str">
        <f t="shared" si="155"/>
        <v/>
      </c>
      <c r="F2188" s="18" t="str">
        <f t="shared" si="156"/>
        <v/>
      </c>
      <c r="G2188" s="18" t="str">
        <f t="shared" si="157"/>
        <v/>
      </c>
      <c r="H2188" s="18" t="str">
        <f t="shared" si="158"/>
        <v/>
      </c>
      <c r="J2188" t="str">
        <f>IF(C2188="","",IF(COUNTIFS('SALES SUMMARY'!$A$5:$A$376,A2188,'SALES SUMMARY'!$C$5:$C$376,B2188)&gt;0,"OK",IF(OR(A2188="",A2188&lt;'SALES SUMMARY'!$A$5,A2188&gt;'SALES SUMMARY'!$A$376),"DATE PROBLEM",IF(A2188&lt;&gt;INT(A2188),"DATE HAS TIME","REFERENCE PROBLEM"))))</f>
        <v/>
      </c>
    </row>
    <row r="2189" spans="5:10" x14ac:dyDescent="0.25">
      <c r="E2189" s="18" t="str">
        <f t="shared" si="155"/>
        <v/>
      </c>
      <c r="F2189" s="18" t="str">
        <f t="shared" si="156"/>
        <v/>
      </c>
      <c r="G2189" s="18" t="str">
        <f t="shared" si="157"/>
        <v/>
      </c>
      <c r="H2189" s="18" t="str">
        <f t="shared" si="158"/>
        <v/>
      </c>
      <c r="J2189" t="str">
        <f>IF(C2189="","",IF(COUNTIFS('SALES SUMMARY'!$A$5:$A$376,A2189,'SALES SUMMARY'!$C$5:$C$376,B2189)&gt;0,"OK",IF(OR(A2189="",A2189&lt;'SALES SUMMARY'!$A$5,A2189&gt;'SALES SUMMARY'!$A$376),"DATE PROBLEM",IF(A2189&lt;&gt;INT(A2189),"DATE HAS TIME","REFERENCE PROBLEM"))))</f>
        <v/>
      </c>
    </row>
    <row r="2190" spans="5:10" x14ac:dyDescent="0.25">
      <c r="E2190" s="18" t="str">
        <f t="shared" si="155"/>
        <v/>
      </c>
      <c r="F2190" s="18" t="str">
        <f t="shared" si="156"/>
        <v/>
      </c>
      <c r="G2190" s="18" t="str">
        <f t="shared" si="157"/>
        <v/>
      </c>
      <c r="H2190" s="18" t="str">
        <f t="shared" si="158"/>
        <v/>
      </c>
      <c r="J2190" t="str">
        <f>IF(C2190="","",IF(COUNTIFS('SALES SUMMARY'!$A$5:$A$376,A2190,'SALES SUMMARY'!$C$5:$C$376,B2190)&gt;0,"OK",IF(OR(A2190="",A2190&lt;'SALES SUMMARY'!$A$5,A2190&gt;'SALES SUMMARY'!$A$376),"DATE PROBLEM",IF(A2190&lt;&gt;INT(A2190),"DATE HAS TIME","REFERENCE PROBLEM"))))</f>
        <v/>
      </c>
    </row>
    <row r="2191" spans="5:10" x14ac:dyDescent="0.25">
      <c r="E2191" s="18" t="str">
        <f t="shared" si="155"/>
        <v/>
      </c>
      <c r="F2191" s="18" t="str">
        <f t="shared" si="156"/>
        <v/>
      </c>
      <c r="G2191" s="18" t="str">
        <f t="shared" si="157"/>
        <v/>
      </c>
      <c r="H2191" s="18" t="str">
        <f t="shared" si="158"/>
        <v/>
      </c>
      <c r="J2191" t="str">
        <f>IF(C2191="","",IF(COUNTIFS('SALES SUMMARY'!$A$5:$A$376,A2191,'SALES SUMMARY'!$C$5:$C$376,B2191)&gt;0,"OK",IF(OR(A2191="",A2191&lt;'SALES SUMMARY'!$A$5,A2191&gt;'SALES SUMMARY'!$A$376),"DATE PROBLEM",IF(A2191&lt;&gt;INT(A2191),"DATE HAS TIME","REFERENCE PROBLEM"))))</f>
        <v/>
      </c>
    </row>
    <row r="2192" spans="5:10" x14ac:dyDescent="0.25">
      <c r="E2192" s="18" t="str">
        <f t="shared" si="155"/>
        <v/>
      </c>
      <c r="F2192" s="18" t="str">
        <f t="shared" si="156"/>
        <v/>
      </c>
      <c r="G2192" s="18" t="str">
        <f t="shared" si="157"/>
        <v/>
      </c>
      <c r="H2192" s="18" t="str">
        <f t="shared" si="158"/>
        <v/>
      </c>
      <c r="J2192" t="str">
        <f>IF(C2192="","",IF(COUNTIFS('SALES SUMMARY'!$A$5:$A$376,A2192,'SALES SUMMARY'!$C$5:$C$376,B2192)&gt;0,"OK",IF(OR(A2192="",A2192&lt;'SALES SUMMARY'!$A$5,A2192&gt;'SALES SUMMARY'!$A$376),"DATE PROBLEM",IF(A2192&lt;&gt;INT(A2192),"DATE HAS TIME","REFERENCE PROBLEM"))))</f>
        <v/>
      </c>
    </row>
    <row r="2193" spans="5:10" x14ac:dyDescent="0.25">
      <c r="E2193" s="18" t="str">
        <f t="shared" si="155"/>
        <v/>
      </c>
      <c r="F2193" s="18" t="str">
        <f t="shared" si="156"/>
        <v/>
      </c>
      <c r="G2193" s="18" t="str">
        <f t="shared" si="157"/>
        <v/>
      </c>
      <c r="H2193" s="18" t="str">
        <f t="shared" si="158"/>
        <v/>
      </c>
      <c r="J2193" t="str">
        <f>IF(C2193="","",IF(COUNTIFS('SALES SUMMARY'!$A$5:$A$376,A2193,'SALES SUMMARY'!$C$5:$C$376,B2193)&gt;0,"OK",IF(OR(A2193="",A2193&lt;'SALES SUMMARY'!$A$5,A2193&gt;'SALES SUMMARY'!$A$376),"DATE PROBLEM",IF(A2193&lt;&gt;INT(A2193),"DATE HAS TIME","REFERENCE PROBLEM"))))</f>
        <v/>
      </c>
    </row>
    <row r="2194" spans="5:10" x14ac:dyDescent="0.25">
      <c r="E2194" s="18" t="str">
        <f t="shared" si="155"/>
        <v/>
      </c>
      <c r="F2194" s="18" t="str">
        <f t="shared" si="156"/>
        <v/>
      </c>
      <c r="G2194" s="18" t="str">
        <f t="shared" si="157"/>
        <v/>
      </c>
      <c r="H2194" s="18" t="str">
        <f t="shared" si="158"/>
        <v/>
      </c>
      <c r="J2194" t="str">
        <f>IF(C2194="","",IF(COUNTIFS('SALES SUMMARY'!$A$5:$A$376,A2194,'SALES SUMMARY'!$C$5:$C$376,B2194)&gt;0,"OK",IF(OR(A2194="",A2194&lt;'SALES SUMMARY'!$A$5,A2194&gt;'SALES SUMMARY'!$A$376),"DATE PROBLEM",IF(A2194&lt;&gt;INT(A2194),"DATE HAS TIME","REFERENCE PROBLEM"))))</f>
        <v/>
      </c>
    </row>
    <row r="2195" spans="5:10" x14ac:dyDescent="0.25">
      <c r="E2195" s="18" t="str">
        <f t="shared" si="155"/>
        <v/>
      </c>
      <c r="F2195" s="18" t="str">
        <f t="shared" si="156"/>
        <v/>
      </c>
      <c r="G2195" s="18" t="str">
        <f t="shared" si="157"/>
        <v/>
      </c>
      <c r="H2195" s="18" t="str">
        <f t="shared" si="158"/>
        <v/>
      </c>
      <c r="J2195" t="str">
        <f>IF(C2195="","",IF(COUNTIFS('SALES SUMMARY'!$A$5:$A$376,A2195,'SALES SUMMARY'!$C$5:$C$376,B2195)&gt;0,"OK",IF(OR(A2195="",A2195&lt;'SALES SUMMARY'!$A$5,A2195&gt;'SALES SUMMARY'!$A$376),"DATE PROBLEM",IF(A2195&lt;&gt;INT(A2195),"DATE HAS TIME","REFERENCE PROBLEM"))))</f>
        <v/>
      </c>
    </row>
    <row r="2196" spans="5:10" x14ac:dyDescent="0.25">
      <c r="E2196" s="18" t="str">
        <f t="shared" si="155"/>
        <v/>
      </c>
      <c r="F2196" s="18" t="str">
        <f t="shared" si="156"/>
        <v/>
      </c>
      <c r="G2196" s="18" t="str">
        <f t="shared" si="157"/>
        <v/>
      </c>
      <c r="H2196" s="18" t="str">
        <f t="shared" si="158"/>
        <v/>
      </c>
      <c r="J2196" t="str">
        <f>IF(C2196="","",IF(COUNTIFS('SALES SUMMARY'!$A$5:$A$376,A2196,'SALES SUMMARY'!$C$5:$C$376,B2196)&gt;0,"OK",IF(OR(A2196="",A2196&lt;'SALES SUMMARY'!$A$5,A2196&gt;'SALES SUMMARY'!$A$376),"DATE PROBLEM",IF(A2196&lt;&gt;INT(A2196),"DATE HAS TIME","REFERENCE PROBLEM"))))</f>
        <v/>
      </c>
    </row>
    <row r="2197" spans="5:10" x14ac:dyDescent="0.25">
      <c r="E2197" s="18" t="str">
        <f t="shared" si="155"/>
        <v/>
      </c>
      <c r="F2197" s="18" t="str">
        <f t="shared" si="156"/>
        <v/>
      </c>
      <c r="G2197" s="18" t="str">
        <f t="shared" si="157"/>
        <v/>
      </c>
      <c r="H2197" s="18" t="str">
        <f t="shared" si="158"/>
        <v/>
      </c>
      <c r="J2197" t="str">
        <f>IF(C2197="","",IF(COUNTIFS('SALES SUMMARY'!$A$5:$A$376,A2197,'SALES SUMMARY'!$C$5:$C$376,B2197)&gt;0,"OK",IF(OR(A2197="",A2197&lt;'SALES SUMMARY'!$A$5,A2197&gt;'SALES SUMMARY'!$A$376),"DATE PROBLEM",IF(A2197&lt;&gt;INT(A2197),"DATE HAS TIME","REFERENCE PROBLEM"))))</f>
        <v/>
      </c>
    </row>
    <row r="2198" spans="5:10" x14ac:dyDescent="0.25">
      <c r="E2198" s="18" t="str">
        <f t="shared" si="155"/>
        <v/>
      </c>
      <c r="F2198" s="18" t="str">
        <f t="shared" si="156"/>
        <v/>
      </c>
      <c r="G2198" s="18" t="str">
        <f t="shared" si="157"/>
        <v/>
      </c>
      <c r="H2198" s="18" t="str">
        <f t="shared" si="158"/>
        <v/>
      </c>
      <c r="J2198" t="str">
        <f>IF(C2198="","",IF(COUNTIFS('SALES SUMMARY'!$A$5:$A$376,A2198,'SALES SUMMARY'!$C$5:$C$376,B2198)&gt;0,"OK",IF(OR(A2198="",A2198&lt;'SALES SUMMARY'!$A$5,A2198&gt;'SALES SUMMARY'!$A$376),"DATE PROBLEM",IF(A2198&lt;&gt;INT(A2198),"DATE HAS TIME","REFERENCE PROBLEM"))))</f>
        <v/>
      </c>
    </row>
    <row r="2199" spans="5:10" x14ac:dyDescent="0.25">
      <c r="E2199" s="18" t="str">
        <f t="shared" si="155"/>
        <v/>
      </c>
      <c r="F2199" s="18" t="str">
        <f t="shared" si="156"/>
        <v/>
      </c>
      <c r="G2199" s="18" t="str">
        <f t="shared" si="157"/>
        <v/>
      </c>
      <c r="H2199" s="18" t="str">
        <f t="shared" si="158"/>
        <v/>
      </c>
      <c r="J2199" t="str">
        <f>IF(C2199="","",IF(COUNTIFS('SALES SUMMARY'!$A$5:$A$376,A2199,'SALES SUMMARY'!$C$5:$C$376,B2199)&gt;0,"OK",IF(OR(A2199="",A2199&lt;'SALES SUMMARY'!$A$5,A2199&gt;'SALES SUMMARY'!$A$376),"DATE PROBLEM",IF(A2199&lt;&gt;INT(A2199),"DATE HAS TIME","REFERENCE PROBLEM"))))</f>
        <v/>
      </c>
    </row>
    <row r="2200" spans="5:10" x14ac:dyDescent="0.25">
      <c r="E2200" s="18" t="str">
        <f t="shared" si="155"/>
        <v/>
      </c>
      <c r="F2200" s="18" t="str">
        <f t="shared" si="156"/>
        <v/>
      </c>
      <c r="G2200" s="18" t="str">
        <f t="shared" si="157"/>
        <v/>
      </c>
      <c r="H2200" s="18" t="str">
        <f t="shared" si="158"/>
        <v/>
      </c>
      <c r="J2200" t="str">
        <f>IF(C2200="","",IF(COUNTIFS('SALES SUMMARY'!$A$5:$A$376,A2200,'SALES SUMMARY'!$C$5:$C$376,B2200)&gt;0,"OK",IF(OR(A2200="",A2200&lt;'SALES SUMMARY'!$A$5,A2200&gt;'SALES SUMMARY'!$A$376),"DATE PROBLEM",IF(A2200&lt;&gt;INT(A2200),"DATE HAS TIME","REFERENCE PROBLEM"))))</f>
        <v/>
      </c>
    </row>
    <row r="2201" spans="5:10" x14ac:dyDescent="0.25">
      <c r="E2201" s="18" t="str">
        <f t="shared" si="155"/>
        <v/>
      </c>
      <c r="F2201" s="18" t="str">
        <f t="shared" si="156"/>
        <v/>
      </c>
      <c r="G2201" s="18" t="str">
        <f t="shared" si="157"/>
        <v/>
      </c>
      <c r="H2201" s="18" t="str">
        <f t="shared" si="158"/>
        <v/>
      </c>
      <c r="J2201" t="str">
        <f>IF(C2201="","",IF(COUNTIFS('SALES SUMMARY'!$A$5:$A$376,A2201,'SALES SUMMARY'!$C$5:$C$376,B2201)&gt;0,"OK",IF(OR(A2201="",A2201&lt;'SALES SUMMARY'!$A$5,A2201&gt;'SALES SUMMARY'!$A$376),"DATE PROBLEM",IF(A2201&lt;&gt;INT(A2201),"DATE HAS TIME","REFERENCE PROBLEM"))))</f>
        <v/>
      </c>
    </row>
    <row r="2202" spans="5:10" x14ac:dyDescent="0.25">
      <c r="E2202" s="18" t="str">
        <f t="shared" si="155"/>
        <v/>
      </c>
      <c r="F2202" s="18" t="str">
        <f t="shared" si="156"/>
        <v/>
      </c>
      <c r="G2202" s="18" t="str">
        <f t="shared" si="157"/>
        <v/>
      </c>
      <c r="H2202" s="18" t="str">
        <f t="shared" si="158"/>
        <v/>
      </c>
      <c r="J2202" t="str">
        <f>IF(C2202="","",IF(COUNTIFS('SALES SUMMARY'!$A$5:$A$376,A2202,'SALES SUMMARY'!$C$5:$C$376,B2202)&gt;0,"OK",IF(OR(A2202="",A2202&lt;'SALES SUMMARY'!$A$5,A2202&gt;'SALES SUMMARY'!$A$376),"DATE PROBLEM",IF(A2202&lt;&gt;INT(A2202),"DATE HAS TIME","REFERENCE PROBLEM"))))</f>
        <v/>
      </c>
    </row>
    <row r="2203" spans="5:10" x14ac:dyDescent="0.25">
      <c r="E2203" s="18" t="str">
        <f t="shared" si="155"/>
        <v/>
      </c>
      <c r="F2203" s="18" t="str">
        <f t="shared" si="156"/>
        <v/>
      </c>
      <c r="G2203" s="18" t="str">
        <f t="shared" si="157"/>
        <v/>
      </c>
      <c r="H2203" s="18" t="str">
        <f t="shared" si="158"/>
        <v/>
      </c>
      <c r="J2203" t="str">
        <f>IF(C2203="","",IF(COUNTIFS('SALES SUMMARY'!$A$5:$A$376,A2203,'SALES SUMMARY'!$C$5:$C$376,B2203)&gt;0,"OK",IF(OR(A2203="",A2203&lt;'SALES SUMMARY'!$A$5,A2203&gt;'SALES SUMMARY'!$A$376),"DATE PROBLEM",IF(A2203&lt;&gt;INT(A2203),"DATE HAS TIME","REFERENCE PROBLEM"))))</f>
        <v/>
      </c>
    </row>
    <row r="2204" spans="5:10" x14ac:dyDescent="0.25">
      <c r="E2204" s="18" t="str">
        <f t="shared" si="155"/>
        <v/>
      </c>
      <c r="F2204" s="18" t="str">
        <f t="shared" si="156"/>
        <v/>
      </c>
      <c r="G2204" s="18" t="str">
        <f t="shared" si="157"/>
        <v/>
      </c>
      <c r="H2204" s="18" t="str">
        <f t="shared" si="158"/>
        <v/>
      </c>
      <c r="J2204" t="str">
        <f>IF(C2204="","",IF(COUNTIFS('SALES SUMMARY'!$A$5:$A$376,A2204,'SALES SUMMARY'!$C$5:$C$376,B2204)&gt;0,"OK",IF(OR(A2204="",A2204&lt;'SALES SUMMARY'!$A$5,A2204&gt;'SALES SUMMARY'!$A$376),"DATE PROBLEM",IF(A2204&lt;&gt;INT(A2204),"DATE HAS TIME","REFERENCE PROBLEM"))))</f>
        <v/>
      </c>
    </row>
    <row r="2205" spans="5:10" x14ac:dyDescent="0.25">
      <c r="E2205" s="18" t="str">
        <f t="shared" si="155"/>
        <v/>
      </c>
      <c r="F2205" s="18" t="str">
        <f t="shared" si="156"/>
        <v/>
      </c>
      <c r="G2205" s="18" t="str">
        <f t="shared" si="157"/>
        <v/>
      </c>
      <c r="H2205" s="18" t="str">
        <f t="shared" si="158"/>
        <v/>
      </c>
      <c r="J2205" t="str">
        <f>IF(C2205="","",IF(COUNTIFS('SALES SUMMARY'!$A$5:$A$376,A2205,'SALES SUMMARY'!$C$5:$C$376,B2205)&gt;0,"OK",IF(OR(A2205="",A2205&lt;'SALES SUMMARY'!$A$5,A2205&gt;'SALES SUMMARY'!$A$376),"DATE PROBLEM",IF(A2205&lt;&gt;INT(A2205),"DATE HAS TIME","REFERENCE PROBLEM"))))</f>
        <v/>
      </c>
    </row>
    <row r="2206" spans="5:10" x14ac:dyDescent="0.25">
      <c r="E2206" s="18" t="str">
        <f t="shared" si="155"/>
        <v/>
      </c>
      <c r="F2206" s="18" t="str">
        <f t="shared" si="156"/>
        <v/>
      </c>
      <c r="G2206" s="18" t="str">
        <f t="shared" si="157"/>
        <v/>
      </c>
      <c r="H2206" s="18" t="str">
        <f t="shared" si="158"/>
        <v/>
      </c>
      <c r="J2206" t="str">
        <f>IF(C2206="","",IF(COUNTIFS('SALES SUMMARY'!$A$5:$A$376,A2206,'SALES SUMMARY'!$C$5:$C$376,B2206)&gt;0,"OK",IF(OR(A2206="",A2206&lt;'SALES SUMMARY'!$A$5,A2206&gt;'SALES SUMMARY'!$A$376),"DATE PROBLEM",IF(A2206&lt;&gt;INT(A2206),"DATE HAS TIME","REFERENCE PROBLEM"))))</f>
        <v/>
      </c>
    </row>
    <row r="2207" spans="5:10" x14ac:dyDescent="0.25">
      <c r="E2207" s="18" t="str">
        <f t="shared" si="155"/>
        <v/>
      </c>
      <c r="F2207" s="18" t="str">
        <f t="shared" si="156"/>
        <v/>
      </c>
      <c r="G2207" s="18" t="str">
        <f t="shared" si="157"/>
        <v/>
      </c>
      <c r="H2207" s="18" t="str">
        <f t="shared" si="158"/>
        <v/>
      </c>
      <c r="J2207" t="str">
        <f>IF(C2207="","",IF(COUNTIFS('SALES SUMMARY'!$A$5:$A$376,A2207,'SALES SUMMARY'!$C$5:$C$376,B2207)&gt;0,"OK",IF(OR(A2207="",A2207&lt;'SALES SUMMARY'!$A$5,A2207&gt;'SALES SUMMARY'!$A$376),"DATE PROBLEM",IF(A2207&lt;&gt;INT(A2207),"DATE HAS TIME","REFERENCE PROBLEM"))))</f>
        <v/>
      </c>
    </row>
    <row r="2208" spans="5:10" x14ac:dyDescent="0.25">
      <c r="E2208" s="18" t="str">
        <f t="shared" si="155"/>
        <v/>
      </c>
      <c r="F2208" s="18" t="str">
        <f t="shared" si="156"/>
        <v/>
      </c>
      <c r="G2208" s="18" t="str">
        <f t="shared" si="157"/>
        <v/>
      </c>
      <c r="H2208" s="18" t="str">
        <f t="shared" si="158"/>
        <v/>
      </c>
      <c r="J2208" t="str">
        <f>IF(C2208="","",IF(COUNTIFS('SALES SUMMARY'!$A$5:$A$376,A2208,'SALES SUMMARY'!$C$5:$C$376,B2208)&gt;0,"OK",IF(OR(A2208="",A2208&lt;'SALES SUMMARY'!$A$5,A2208&gt;'SALES SUMMARY'!$A$376),"DATE PROBLEM",IF(A2208&lt;&gt;INT(A2208),"DATE HAS TIME","REFERENCE PROBLEM"))))</f>
        <v/>
      </c>
    </row>
    <row r="2209" spans="5:10" x14ac:dyDescent="0.25">
      <c r="E2209" s="18" t="str">
        <f t="shared" si="155"/>
        <v/>
      </c>
      <c r="F2209" s="18" t="str">
        <f t="shared" si="156"/>
        <v/>
      </c>
      <c r="G2209" s="18" t="str">
        <f t="shared" si="157"/>
        <v/>
      </c>
      <c r="H2209" s="18" t="str">
        <f t="shared" si="158"/>
        <v/>
      </c>
      <c r="J2209" t="str">
        <f>IF(C2209="","",IF(COUNTIFS('SALES SUMMARY'!$A$5:$A$376,A2209,'SALES SUMMARY'!$C$5:$C$376,B2209)&gt;0,"OK",IF(OR(A2209="",A2209&lt;'SALES SUMMARY'!$A$5,A2209&gt;'SALES SUMMARY'!$A$376),"DATE PROBLEM",IF(A2209&lt;&gt;INT(A2209),"DATE HAS TIME","REFERENCE PROBLEM"))))</f>
        <v/>
      </c>
    </row>
    <row r="2210" spans="5:10" x14ac:dyDescent="0.25">
      <c r="E2210" s="18" t="str">
        <f t="shared" si="155"/>
        <v/>
      </c>
      <c r="F2210" s="18" t="str">
        <f t="shared" si="156"/>
        <v/>
      </c>
      <c r="G2210" s="18" t="str">
        <f t="shared" si="157"/>
        <v/>
      </c>
      <c r="H2210" s="18" t="str">
        <f t="shared" si="158"/>
        <v/>
      </c>
      <c r="J2210" t="str">
        <f>IF(C2210="","",IF(COUNTIFS('SALES SUMMARY'!$A$5:$A$376,A2210,'SALES SUMMARY'!$C$5:$C$376,B2210)&gt;0,"OK",IF(OR(A2210="",A2210&lt;'SALES SUMMARY'!$A$5,A2210&gt;'SALES SUMMARY'!$A$376),"DATE PROBLEM",IF(A2210&lt;&gt;INT(A2210),"DATE HAS TIME","REFERENCE PROBLEM"))))</f>
        <v/>
      </c>
    </row>
    <row r="2211" spans="5:10" x14ac:dyDescent="0.25">
      <c r="E2211" s="18" t="str">
        <f t="shared" si="155"/>
        <v/>
      </c>
      <c r="F2211" s="18" t="str">
        <f t="shared" si="156"/>
        <v/>
      </c>
      <c r="G2211" s="18" t="str">
        <f t="shared" si="157"/>
        <v/>
      </c>
      <c r="H2211" s="18" t="str">
        <f t="shared" si="158"/>
        <v/>
      </c>
      <c r="J2211" t="str">
        <f>IF(C2211="","",IF(COUNTIFS('SALES SUMMARY'!$A$5:$A$376,A2211,'SALES SUMMARY'!$C$5:$C$376,B2211)&gt;0,"OK",IF(OR(A2211="",A2211&lt;'SALES SUMMARY'!$A$5,A2211&gt;'SALES SUMMARY'!$A$376),"DATE PROBLEM",IF(A2211&lt;&gt;INT(A2211),"DATE HAS TIME","REFERENCE PROBLEM"))))</f>
        <v/>
      </c>
    </row>
    <row r="2212" spans="5:10" x14ac:dyDescent="0.25">
      <c r="E2212" s="18" t="str">
        <f t="shared" si="155"/>
        <v/>
      </c>
      <c r="F2212" s="18" t="str">
        <f t="shared" si="156"/>
        <v/>
      </c>
      <c r="G2212" s="18" t="str">
        <f t="shared" si="157"/>
        <v/>
      </c>
      <c r="H2212" s="18" t="str">
        <f t="shared" si="158"/>
        <v/>
      </c>
      <c r="J2212" t="str">
        <f>IF(C2212="","",IF(COUNTIFS('SALES SUMMARY'!$A$5:$A$376,A2212,'SALES SUMMARY'!$C$5:$C$376,B2212)&gt;0,"OK",IF(OR(A2212="",A2212&lt;'SALES SUMMARY'!$A$5,A2212&gt;'SALES SUMMARY'!$A$376),"DATE PROBLEM",IF(A2212&lt;&gt;INT(A2212),"DATE HAS TIME","REFERENCE PROBLEM"))))</f>
        <v/>
      </c>
    </row>
    <row r="2213" spans="5:10" x14ac:dyDescent="0.25">
      <c r="E2213" s="18" t="str">
        <f t="shared" si="155"/>
        <v/>
      </c>
      <c r="F2213" s="18" t="str">
        <f t="shared" si="156"/>
        <v/>
      </c>
      <c r="G2213" s="18" t="str">
        <f t="shared" si="157"/>
        <v/>
      </c>
      <c r="H2213" s="18" t="str">
        <f t="shared" si="158"/>
        <v/>
      </c>
      <c r="J2213" t="str">
        <f>IF(C2213="","",IF(COUNTIFS('SALES SUMMARY'!$A$5:$A$376,A2213,'SALES SUMMARY'!$C$5:$C$376,B2213)&gt;0,"OK",IF(OR(A2213="",A2213&lt;'SALES SUMMARY'!$A$5,A2213&gt;'SALES SUMMARY'!$A$376),"DATE PROBLEM",IF(A2213&lt;&gt;INT(A2213),"DATE HAS TIME","REFERENCE PROBLEM"))))</f>
        <v/>
      </c>
    </row>
    <row r="2214" spans="5:10" x14ac:dyDescent="0.25">
      <c r="E2214" s="18" t="str">
        <f t="shared" si="155"/>
        <v/>
      </c>
      <c r="F2214" s="18" t="str">
        <f t="shared" si="156"/>
        <v/>
      </c>
      <c r="G2214" s="18" t="str">
        <f t="shared" si="157"/>
        <v/>
      </c>
      <c r="H2214" s="18" t="str">
        <f t="shared" si="158"/>
        <v/>
      </c>
      <c r="J2214" t="str">
        <f>IF(C2214="","",IF(COUNTIFS('SALES SUMMARY'!$A$5:$A$376,A2214,'SALES SUMMARY'!$C$5:$C$376,B2214)&gt;0,"OK",IF(OR(A2214="",A2214&lt;'SALES SUMMARY'!$A$5,A2214&gt;'SALES SUMMARY'!$A$376),"DATE PROBLEM",IF(A2214&lt;&gt;INT(A2214),"DATE HAS TIME","REFERENCE PROBLEM"))))</f>
        <v/>
      </c>
    </row>
    <row r="2215" spans="5:10" x14ac:dyDescent="0.25">
      <c r="E2215" s="18" t="str">
        <f t="shared" si="155"/>
        <v/>
      </c>
      <c r="F2215" s="18" t="str">
        <f t="shared" si="156"/>
        <v/>
      </c>
      <c r="G2215" s="18" t="str">
        <f t="shared" si="157"/>
        <v/>
      </c>
      <c r="H2215" s="18" t="str">
        <f t="shared" si="158"/>
        <v/>
      </c>
      <c r="J2215" t="str">
        <f>IF(C2215="","",IF(COUNTIFS('SALES SUMMARY'!$A$5:$A$376,A2215,'SALES SUMMARY'!$C$5:$C$376,B2215)&gt;0,"OK",IF(OR(A2215="",A2215&lt;'SALES SUMMARY'!$A$5,A2215&gt;'SALES SUMMARY'!$A$376),"DATE PROBLEM",IF(A2215&lt;&gt;INT(A2215),"DATE HAS TIME","REFERENCE PROBLEM"))))</f>
        <v/>
      </c>
    </row>
    <row r="2216" spans="5:10" x14ac:dyDescent="0.25">
      <c r="E2216" s="18" t="str">
        <f t="shared" si="155"/>
        <v/>
      </c>
      <c r="F2216" s="18" t="str">
        <f t="shared" si="156"/>
        <v/>
      </c>
      <c r="G2216" s="18" t="str">
        <f t="shared" si="157"/>
        <v/>
      </c>
      <c r="H2216" s="18" t="str">
        <f t="shared" si="158"/>
        <v/>
      </c>
      <c r="J2216" t="str">
        <f>IF(C2216="","",IF(COUNTIFS('SALES SUMMARY'!$A$5:$A$376,A2216,'SALES SUMMARY'!$C$5:$C$376,B2216)&gt;0,"OK",IF(OR(A2216="",A2216&lt;'SALES SUMMARY'!$A$5,A2216&gt;'SALES SUMMARY'!$A$376),"DATE PROBLEM",IF(A2216&lt;&gt;INT(A2216),"DATE HAS TIME","REFERENCE PROBLEM"))))</f>
        <v/>
      </c>
    </row>
    <row r="2217" spans="5:10" x14ac:dyDescent="0.25">
      <c r="E2217" s="18" t="str">
        <f t="shared" si="155"/>
        <v/>
      </c>
      <c r="F2217" s="18" t="str">
        <f t="shared" si="156"/>
        <v/>
      </c>
      <c r="G2217" s="18" t="str">
        <f t="shared" si="157"/>
        <v/>
      </c>
      <c r="H2217" s="18" t="str">
        <f t="shared" si="158"/>
        <v/>
      </c>
      <c r="J2217" t="str">
        <f>IF(C2217="","",IF(COUNTIFS('SALES SUMMARY'!$A$5:$A$376,A2217,'SALES SUMMARY'!$C$5:$C$376,B2217)&gt;0,"OK",IF(OR(A2217="",A2217&lt;'SALES SUMMARY'!$A$5,A2217&gt;'SALES SUMMARY'!$A$376),"DATE PROBLEM",IF(A2217&lt;&gt;INT(A2217),"DATE HAS TIME","REFERENCE PROBLEM"))))</f>
        <v/>
      </c>
    </row>
    <row r="2218" spans="5:10" x14ac:dyDescent="0.25">
      <c r="E2218" s="18" t="str">
        <f t="shared" si="155"/>
        <v/>
      </c>
      <c r="F2218" s="18" t="str">
        <f t="shared" si="156"/>
        <v/>
      </c>
      <c r="G2218" s="18" t="str">
        <f t="shared" si="157"/>
        <v/>
      </c>
      <c r="H2218" s="18" t="str">
        <f t="shared" si="158"/>
        <v/>
      </c>
      <c r="J2218" t="str">
        <f>IF(C2218="","",IF(COUNTIFS('SALES SUMMARY'!$A$5:$A$376,A2218,'SALES SUMMARY'!$C$5:$C$376,B2218)&gt;0,"OK",IF(OR(A2218="",A2218&lt;'SALES SUMMARY'!$A$5,A2218&gt;'SALES SUMMARY'!$A$376),"DATE PROBLEM",IF(A2218&lt;&gt;INT(A2218),"DATE HAS TIME","REFERENCE PROBLEM"))))</f>
        <v/>
      </c>
    </row>
    <row r="2219" spans="5:10" x14ac:dyDescent="0.25">
      <c r="E2219" s="18" t="str">
        <f t="shared" si="155"/>
        <v/>
      </c>
      <c r="F2219" s="18" t="str">
        <f t="shared" si="156"/>
        <v/>
      </c>
      <c r="G2219" s="18" t="str">
        <f t="shared" si="157"/>
        <v/>
      </c>
      <c r="H2219" s="18" t="str">
        <f t="shared" si="158"/>
        <v/>
      </c>
      <c r="J2219" t="str">
        <f>IF(C2219="","",IF(COUNTIFS('SALES SUMMARY'!$A$5:$A$376,A2219,'SALES SUMMARY'!$C$5:$C$376,B2219)&gt;0,"OK",IF(OR(A2219="",A2219&lt;'SALES SUMMARY'!$A$5,A2219&gt;'SALES SUMMARY'!$A$376),"DATE PROBLEM",IF(A2219&lt;&gt;INT(A2219),"DATE HAS TIME","REFERENCE PROBLEM"))))</f>
        <v/>
      </c>
    </row>
    <row r="2220" spans="5:10" x14ac:dyDescent="0.25">
      <c r="E2220" s="18" t="str">
        <f t="shared" si="155"/>
        <v/>
      </c>
      <c r="F2220" s="18" t="str">
        <f t="shared" si="156"/>
        <v/>
      </c>
      <c r="G2220" s="18" t="str">
        <f t="shared" si="157"/>
        <v/>
      </c>
      <c r="H2220" s="18" t="str">
        <f t="shared" si="158"/>
        <v/>
      </c>
      <c r="J2220" t="str">
        <f>IF(C2220="","",IF(COUNTIFS('SALES SUMMARY'!$A$5:$A$376,A2220,'SALES SUMMARY'!$C$5:$C$376,B2220)&gt;0,"OK",IF(OR(A2220="",A2220&lt;'SALES SUMMARY'!$A$5,A2220&gt;'SALES SUMMARY'!$A$376),"DATE PROBLEM",IF(A2220&lt;&gt;INT(A2220),"DATE HAS TIME","REFERENCE PROBLEM"))))</f>
        <v/>
      </c>
    </row>
    <row r="2221" spans="5:10" x14ac:dyDescent="0.25">
      <c r="E2221" s="18" t="str">
        <f t="shared" si="155"/>
        <v/>
      </c>
      <c r="F2221" s="18" t="str">
        <f t="shared" si="156"/>
        <v/>
      </c>
      <c r="G2221" s="18" t="str">
        <f t="shared" si="157"/>
        <v/>
      </c>
      <c r="H2221" s="18" t="str">
        <f t="shared" si="158"/>
        <v/>
      </c>
      <c r="J2221" t="str">
        <f>IF(C2221="","",IF(COUNTIFS('SALES SUMMARY'!$A$5:$A$376,A2221,'SALES SUMMARY'!$C$5:$C$376,B2221)&gt;0,"OK",IF(OR(A2221="",A2221&lt;'SALES SUMMARY'!$A$5,A2221&gt;'SALES SUMMARY'!$A$376),"DATE PROBLEM",IF(A2221&lt;&gt;INT(A2221),"DATE HAS TIME","REFERENCE PROBLEM"))))</f>
        <v/>
      </c>
    </row>
    <row r="2222" spans="5:10" x14ac:dyDescent="0.25">
      <c r="E2222" s="18" t="str">
        <f t="shared" si="155"/>
        <v/>
      </c>
      <c r="F2222" s="18" t="str">
        <f t="shared" si="156"/>
        <v/>
      </c>
      <c r="G2222" s="18" t="str">
        <f t="shared" si="157"/>
        <v/>
      </c>
      <c r="H2222" s="18" t="str">
        <f t="shared" si="158"/>
        <v/>
      </c>
      <c r="J2222" t="str">
        <f>IF(C2222="","",IF(COUNTIFS('SALES SUMMARY'!$A$5:$A$376,A2222,'SALES SUMMARY'!$C$5:$C$376,B2222)&gt;0,"OK",IF(OR(A2222="",A2222&lt;'SALES SUMMARY'!$A$5,A2222&gt;'SALES SUMMARY'!$A$376),"DATE PROBLEM",IF(A2222&lt;&gt;INT(A2222),"DATE HAS TIME","REFERENCE PROBLEM"))))</f>
        <v/>
      </c>
    </row>
    <row r="2223" spans="5:10" x14ac:dyDescent="0.25">
      <c r="E2223" s="18" t="str">
        <f t="shared" si="155"/>
        <v/>
      </c>
      <c r="F2223" s="18" t="str">
        <f t="shared" si="156"/>
        <v/>
      </c>
      <c r="G2223" s="18" t="str">
        <f t="shared" si="157"/>
        <v/>
      </c>
      <c r="H2223" s="18" t="str">
        <f t="shared" si="158"/>
        <v/>
      </c>
      <c r="J2223" t="str">
        <f>IF(C2223="","",IF(COUNTIFS('SALES SUMMARY'!$A$5:$A$376,A2223,'SALES SUMMARY'!$C$5:$C$376,B2223)&gt;0,"OK",IF(OR(A2223="",A2223&lt;'SALES SUMMARY'!$A$5,A2223&gt;'SALES SUMMARY'!$A$376),"DATE PROBLEM",IF(A2223&lt;&gt;INT(A2223),"DATE HAS TIME","REFERENCE PROBLEM"))))</f>
        <v/>
      </c>
    </row>
    <row r="2224" spans="5:10" x14ac:dyDescent="0.25">
      <c r="E2224" s="18" t="str">
        <f t="shared" si="155"/>
        <v/>
      </c>
      <c r="F2224" s="18" t="str">
        <f t="shared" si="156"/>
        <v/>
      </c>
      <c r="G2224" s="18" t="str">
        <f t="shared" si="157"/>
        <v/>
      </c>
      <c r="H2224" s="18" t="str">
        <f t="shared" si="158"/>
        <v/>
      </c>
      <c r="J2224" t="str">
        <f>IF(C2224="","",IF(COUNTIFS('SALES SUMMARY'!$A$5:$A$376,A2224,'SALES SUMMARY'!$C$5:$C$376,B2224)&gt;0,"OK",IF(OR(A2224="",A2224&lt;'SALES SUMMARY'!$A$5,A2224&gt;'SALES SUMMARY'!$A$376),"DATE PROBLEM",IF(A2224&lt;&gt;INT(A2224),"DATE HAS TIME","REFERENCE PROBLEM"))))</f>
        <v/>
      </c>
    </row>
    <row r="2225" spans="5:10" x14ac:dyDescent="0.25">
      <c r="E2225" s="18" t="str">
        <f t="shared" si="155"/>
        <v/>
      </c>
      <c r="F2225" s="18" t="str">
        <f t="shared" si="156"/>
        <v/>
      </c>
      <c r="G2225" s="18" t="str">
        <f t="shared" si="157"/>
        <v/>
      </c>
      <c r="H2225" s="18" t="str">
        <f t="shared" si="158"/>
        <v/>
      </c>
      <c r="J2225" t="str">
        <f>IF(C2225="","",IF(COUNTIFS('SALES SUMMARY'!$A$5:$A$376,A2225,'SALES SUMMARY'!$C$5:$C$376,B2225)&gt;0,"OK",IF(OR(A2225="",A2225&lt;'SALES SUMMARY'!$A$5,A2225&gt;'SALES SUMMARY'!$A$376),"DATE PROBLEM",IF(A2225&lt;&gt;INT(A2225),"DATE HAS TIME","REFERENCE PROBLEM"))))</f>
        <v/>
      </c>
    </row>
    <row r="2226" spans="5:10" x14ac:dyDescent="0.25">
      <c r="E2226" s="18" t="str">
        <f t="shared" si="155"/>
        <v/>
      </c>
      <c r="F2226" s="18" t="str">
        <f t="shared" si="156"/>
        <v/>
      </c>
      <c r="G2226" s="18" t="str">
        <f t="shared" si="157"/>
        <v/>
      </c>
      <c r="H2226" s="18" t="str">
        <f t="shared" si="158"/>
        <v/>
      </c>
      <c r="J2226" t="str">
        <f>IF(C2226="","",IF(COUNTIFS('SALES SUMMARY'!$A$5:$A$376,A2226,'SALES SUMMARY'!$C$5:$C$376,B2226)&gt;0,"OK",IF(OR(A2226="",A2226&lt;'SALES SUMMARY'!$A$5,A2226&gt;'SALES SUMMARY'!$A$376),"DATE PROBLEM",IF(A2226&lt;&gt;INT(A2226),"DATE HAS TIME","REFERENCE PROBLEM"))))</f>
        <v/>
      </c>
    </row>
    <row r="2227" spans="5:10" x14ac:dyDescent="0.25">
      <c r="E2227" s="18" t="str">
        <f t="shared" si="155"/>
        <v/>
      </c>
      <c r="F2227" s="18" t="str">
        <f t="shared" si="156"/>
        <v/>
      </c>
      <c r="G2227" s="18" t="str">
        <f t="shared" si="157"/>
        <v/>
      </c>
      <c r="H2227" s="18" t="str">
        <f t="shared" si="158"/>
        <v/>
      </c>
      <c r="J2227" t="str">
        <f>IF(C2227="","",IF(COUNTIFS('SALES SUMMARY'!$A$5:$A$376,A2227,'SALES SUMMARY'!$C$5:$C$376,B2227)&gt;0,"OK",IF(OR(A2227="",A2227&lt;'SALES SUMMARY'!$A$5,A2227&gt;'SALES SUMMARY'!$A$376),"DATE PROBLEM",IF(A2227&lt;&gt;INT(A2227),"DATE HAS TIME","REFERENCE PROBLEM"))))</f>
        <v/>
      </c>
    </row>
    <row r="2228" spans="5:10" x14ac:dyDescent="0.25">
      <c r="E2228" s="18" t="str">
        <f t="shared" si="155"/>
        <v/>
      </c>
      <c r="F2228" s="18" t="str">
        <f t="shared" si="156"/>
        <v/>
      </c>
      <c r="G2228" s="18" t="str">
        <f t="shared" si="157"/>
        <v/>
      </c>
      <c r="H2228" s="18" t="str">
        <f t="shared" si="158"/>
        <v/>
      </c>
      <c r="J2228" t="str">
        <f>IF(C2228="","",IF(COUNTIFS('SALES SUMMARY'!$A$5:$A$376,A2228,'SALES SUMMARY'!$C$5:$C$376,B2228)&gt;0,"OK",IF(OR(A2228="",A2228&lt;'SALES SUMMARY'!$A$5,A2228&gt;'SALES SUMMARY'!$A$376),"DATE PROBLEM",IF(A2228&lt;&gt;INT(A2228),"DATE HAS TIME","REFERENCE PROBLEM"))))</f>
        <v/>
      </c>
    </row>
    <row r="2229" spans="5:10" x14ac:dyDescent="0.25">
      <c r="E2229" s="18" t="str">
        <f t="shared" si="155"/>
        <v/>
      </c>
      <c r="F2229" s="18" t="str">
        <f t="shared" si="156"/>
        <v/>
      </c>
      <c r="G2229" s="18" t="str">
        <f t="shared" si="157"/>
        <v/>
      </c>
      <c r="H2229" s="18" t="str">
        <f t="shared" si="158"/>
        <v/>
      </c>
      <c r="J2229" t="str">
        <f>IF(C2229="","",IF(COUNTIFS('SALES SUMMARY'!$A$5:$A$376,A2229,'SALES SUMMARY'!$C$5:$C$376,B2229)&gt;0,"OK",IF(OR(A2229="",A2229&lt;'SALES SUMMARY'!$A$5,A2229&gt;'SALES SUMMARY'!$A$376),"DATE PROBLEM",IF(A2229&lt;&gt;INT(A2229),"DATE HAS TIME","REFERENCE PROBLEM"))))</f>
        <v/>
      </c>
    </row>
    <row r="2230" spans="5:10" x14ac:dyDescent="0.25">
      <c r="E2230" s="18" t="str">
        <f t="shared" si="155"/>
        <v/>
      </c>
      <c r="F2230" s="18" t="str">
        <f t="shared" si="156"/>
        <v/>
      </c>
      <c r="G2230" s="18" t="str">
        <f t="shared" si="157"/>
        <v/>
      </c>
      <c r="H2230" s="18" t="str">
        <f t="shared" si="158"/>
        <v/>
      </c>
      <c r="J2230" t="str">
        <f>IF(C2230="","",IF(COUNTIFS('SALES SUMMARY'!$A$5:$A$376,A2230,'SALES SUMMARY'!$C$5:$C$376,B2230)&gt;0,"OK",IF(OR(A2230="",A2230&lt;'SALES SUMMARY'!$A$5,A2230&gt;'SALES SUMMARY'!$A$376),"DATE PROBLEM",IF(A2230&lt;&gt;INT(A2230),"DATE HAS TIME","REFERENCE PROBLEM"))))</f>
        <v/>
      </c>
    </row>
    <row r="2231" spans="5:10" x14ac:dyDescent="0.25">
      <c r="E2231" s="18" t="str">
        <f t="shared" si="155"/>
        <v/>
      </c>
      <c r="F2231" s="18" t="str">
        <f t="shared" si="156"/>
        <v/>
      </c>
      <c r="G2231" s="18" t="str">
        <f t="shared" si="157"/>
        <v/>
      </c>
      <c r="H2231" s="18" t="str">
        <f t="shared" si="158"/>
        <v/>
      </c>
      <c r="J2231" t="str">
        <f>IF(C2231="","",IF(COUNTIFS('SALES SUMMARY'!$A$5:$A$376,A2231,'SALES SUMMARY'!$C$5:$C$376,B2231)&gt;0,"OK",IF(OR(A2231="",A2231&lt;'SALES SUMMARY'!$A$5,A2231&gt;'SALES SUMMARY'!$A$376),"DATE PROBLEM",IF(A2231&lt;&gt;INT(A2231),"DATE HAS TIME","REFERENCE PROBLEM"))))</f>
        <v/>
      </c>
    </row>
    <row r="2232" spans="5:10" x14ac:dyDescent="0.25">
      <c r="E2232" s="18" t="str">
        <f t="shared" si="155"/>
        <v/>
      </c>
      <c r="F2232" s="18" t="str">
        <f t="shared" si="156"/>
        <v/>
      </c>
      <c r="G2232" s="18" t="str">
        <f t="shared" si="157"/>
        <v/>
      </c>
      <c r="H2232" s="18" t="str">
        <f t="shared" si="158"/>
        <v/>
      </c>
      <c r="J2232" t="str">
        <f>IF(C2232="","",IF(COUNTIFS('SALES SUMMARY'!$A$5:$A$376,A2232,'SALES SUMMARY'!$C$5:$C$376,B2232)&gt;0,"OK",IF(OR(A2232="",A2232&lt;'SALES SUMMARY'!$A$5,A2232&gt;'SALES SUMMARY'!$A$376),"DATE PROBLEM",IF(A2232&lt;&gt;INT(A2232),"DATE HAS TIME","REFERENCE PROBLEM"))))</f>
        <v/>
      </c>
    </row>
    <row r="2233" spans="5:10" x14ac:dyDescent="0.25">
      <c r="E2233" s="18" t="str">
        <f t="shared" si="155"/>
        <v/>
      </c>
      <c r="F2233" s="18" t="str">
        <f t="shared" si="156"/>
        <v/>
      </c>
      <c r="G2233" s="18" t="str">
        <f t="shared" si="157"/>
        <v/>
      </c>
      <c r="H2233" s="18" t="str">
        <f t="shared" si="158"/>
        <v/>
      </c>
      <c r="J2233" t="str">
        <f>IF(C2233="","",IF(COUNTIFS('SALES SUMMARY'!$A$5:$A$376,A2233,'SALES SUMMARY'!$C$5:$C$376,B2233)&gt;0,"OK",IF(OR(A2233="",A2233&lt;'SALES SUMMARY'!$A$5,A2233&gt;'SALES SUMMARY'!$A$376),"DATE PROBLEM",IF(A2233&lt;&gt;INT(A2233),"DATE HAS TIME","REFERENCE PROBLEM"))))</f>
        <v/>
      </c>
    </row>
    <row r="2234" spans="5:10" x14ac:dyDescent="0.25">
      <c r="E2234" s="18" t="str">
        <f t="shared" si="155"/>
        <v/>
      </c>
      <c r="F2234" s="18" t="str">
        <f t="shared" si="156"/>
        <v/>
      </c>
      <c r="G2234" s="18" t="str">
        <f t="shared" si="157"/>
        <v/>
      </c>
      <c r="H2234" s="18" t="str">
        <f t="shared" si="158"/>
        <v/>
      </c>
      <c r="J2234" t="str">
        <f>IF(C2234="","",IF(COUNTIFS('SALES SUMMARY'!$A$5:$A$376,A2234,'SALES SUMMARY'!$C$5:$C$376,B2234)&gt;0,"OK",IF(OR(A2234="",A2234&lt;'SALES SUMMARY'!$A$5,A2234&gt;'SALES SUMMARY'!$A$376),"DATE PROBLEM",IF(A2234&lt;&gt;INT(A2234),"DATE HAS TIME","REFERENCE PROBLEM"))))</f>
        <v/>
      </c>
    </row>
    <row r="2235" spans="5:10" x14ac:dyDescent="0.25">
      <c r="E2235" s="18" t="str">
        <f t="shared" si="155"/>
        <v/>
      </c>
      <c r="F2235" s="18" t="str">
        <f t="shared" si="156"/>
        <v/>
      </c>
      <c r="G2235" s="18" t="str">
        <f t="shared" si="157"/>
        <v/>
      </c>
      <c r="H2235" s="18" t="str">
        <f t="shared" si="158"/>
        <v/>
      </c>
      <c r="J2235" t="str">
        <f>IF(C2235="","",IF(COUNTIFS('SALES SUMMARY'!$A$5:$A$376,A2235,'SALES SUMMARY'!$C$5:$C$376,B2235)&gt;0,"OK",IF(OR(A2235="",A2235&lt;'SALES SUMMARY'!$A$5,A2235&gt;'SALES SUMMARY'!$A$376),"DATE PROBLEM",IF(A2235&lt;&gt;INT(A2235),"DATE HAS TIME","REFERENCE PROBLEM"))))</f>
        <v/>
      </c>
    </row>
    <row r="2236" spans="5:10" x14ac:dyDescent="0.25">
      <c r="E2236" s="18" t="str">
        <f t="shared" si="155"/>
        <v/>
      </c>
      <c r="F2236" s="18" t="str">
        <f t="shared" si="156"/>
        <v/>
      </c>
      <c r="G2236" s="18" t="str">
        <f t="shared" si="157"/>
        <v/>
      </c>
      <c r="H2236" s="18" t="str">
        <f t="shared" si="158"/>
        <v/>
      </c>
      <c r="J2236" t="str">
        <f>IF(C2236="","",IF(COUNTIFS('SALES SUMMARY'!$A$5:$A$376,A2236,'SALES SUMMARY'!$C$5:$C$376,B2236)&gt;0,"OK",IF(OR(A2236="",A2236&lt;'SALES SUMMARY'!$A$5,A2236&gt;'SALES SUMMARY'!$A$376),"DATE PROBLEM",IF(A2236&lt;&gt;INT(A2236),"DATE HAS TIME","REFERENCE PROBLEM"))))</f>
        <v/>
      </c>
    </row>
    <row r="2237" spans="5:10" x14ac:dyDescent="0.25">
      <c r="E2237" s="18" t="str">
        <f t="shared" si="155"/>
        <v/>
      </c>
      <c r="F2237" s="18" t="str">
        <f t="shared" si="156"/>
        <v/>
      </c>
      <c r="G2237" s="18" t="str">
        <f t="shared" si="157"/>
        <v/>
      </c>
      <c r="H2237" s="18" t="str">
        <f t="shared" si="158"/>
        <v/>
      </c>
      <c r="J2237" t="str">
        <f>IF(C2237="","",IF(COUNTIFS('SALES SUMMARY'!$A$5:$A$376,A2237,'SALES SUMMARY'!$C$5:$C$376,B2237)&gt;0,"OK",IF(OR(A2237="",A2237&lt;'SALES SUMMARY'!$A$5,A2237&gt;'SALES SUMMARY'!$A$376),"DATE PROBLEM",IF(A2237&lt;&gt;INT(A2237),"DATE HAS TIME","REFERENCE PROBLEM"))))</f>
        <v/>
      </c>
    </row>
    <row r="2238" spans="5:10" x14ac:dyDescent="0.25">
      <c r="E2238" s="18" t="str">
        <f t="shared" si="155"/>
        <v/>
      </c>
      <c r="F2238" s="18" t="str">
        <f t="shared" si="156"/>
        <v/>
      </c>
      <c r="G2238" s="18" t="str">
        <f t="shared" si="157"/>
        <v/>
      </c>
      <c r="H2238" s="18" t="str">
        <f t="shared" si="158"/>
        <v/>
      </c>
      <c r="J2238" t="str">
        <f>IF(C2238="","",IF(COUNTIFS('SALES SUMMARY'!$A$5:$A$376,A2238,'SALES SUMMARY'!$C$5:$C$376,B2238)&gt;0,"OK",IF(OR(A2238="",A2238&lt;'SALES SUMMARY'!$A$5,A2238&gt;'SALES SUMMARY'!$A$376),"DATE PROBLEM",IF(A2238&lt;&gt;INT(A2238),"DATE HAS TIME","REFERENCE PROBLEM"))))</f>
        <v/>
      </c>
    </row>
    <row r="2239" spans="5:10" x14ac:dyDescent="0.25">
      <c r="E2239" s="18" t="str">
        <f t="shared" si="155"/>
        <v/>
      </c>
      <c r="F2239" s="18" t="str">
        <f t="shared" si="156"/>
        <v/>
      </c>
      <c r="G2239" s="18" t="str">
        <f t="shared" si="157"/>
        <v/>
      </c>
      <c r="H2239" s="18" t="str">
        <f t="shared" si="158"/>
        <v/>
      </c>
      <c r="J2239" t="str">
        <f>IF(C2239="","",IF(COUNTIFS('SALES SUMMARY'!$A$5:$A$376,A2239,'SALES SUMMARY'!$C$5:$C$376,B2239)&gt;0,"OK",IF(OR(A2239="",A2239&lt;'SALES SUMMARY'!$A$5,A2239&gt;'SALES SUMMARY'!$A$376),"DATE PROBLEM",IF(A2239&lt;&gt;INT(A2239),"DATE HAS TIME","REFERENCE PROBLEM"))))</f>
        <v/>
      </c>
    </row>
    <row r="2240" spans="5:10" x14ac:dyDescent="0.25">
      <c r="E2240" s="18" t="str">
        <f t="shared" si="155"/>
        <v/>
      </c>
      <c r="F2240" s="18" t="str">
        <f t="shared" si="156"/>
        <v/>
      </c>
      <c r="G2240" s="18" t="str">
        <f t="shared" si="157"/>
        <v/>
      </c>
      <c r="H2240" s="18" t="str">
        <f t="shared" si="158"/>
        <v/>
      </c>
      <c r="J2240" t="str">
        <f>IF(C2240="","",IF(COUNTIFS('SALES SUMMARY'!$A$5:$A$376,A2240,'SALES SUMMARY'!$C$5:$C$376,B2240)&gt;0,"OK",IF(OR(A2240="",A2240&lt;'SALES SUMMARY'!$A$5,A2240&gt;'SALES SUMMARY'!$A$376),"DATE PROBLEM",IF(A2240&lt;&gt;INT(A2240),"DATE HAS TIME","REFERENCE PROBLEM"))))</f>
        <v/>
      </c>
    </row>
    <row r="2241" spans="5:10" x14ac:dyDescent="0.25">
      <c r="E2241" s="18" t="str">
        <f t="shared" si="155"/>
        <v/>
      </c>
      <c r="F2241" s="18" t="str">
        <f t="shared" si="156"/>
        <v/>
      </c>
      <c r="G2241" s="18" t="str">
        <f t="shared" si="157"/>
        <v/>
      </c>
      <c r="H2241" s="18" t="str">
        <f t="shared" si="158"/>
        <v/>
      </c>
      <c r="J2241" t="str">
        <f>IF(C2241="","",IF(COUNTIFS('SALES SUMMARY'!$A$5:$A$376,A2241,'SALES SUMMARY'!$C$5:$C$376,B2241)&gt;0,"OK",IF(OR(A2241="",A2241&lt;'SALES SUMMARY'!$A$5,A2241&gt;'SALES SUMMARY'!$A$376),"DATE PROBLEM",IF(A2241&lt;&gt;INT(A2241),"DATE HAS TIME","REFERENCE PROBLEM"))))</f>
        <v/>
      </c>
    </row>
    <row r="2242" spans="5:10" x14ac:dyDescent="0.25">
      <c r="E2242" s="18" t="str">
        <f t="shared" si="155"/>
        <v/>
      </c>
      <c r="F2242" s="18" t="str">
        <f t="shared" si="156"/>
        <v/>
      </c>
      <c r="G2242" s="18" t="str">
        <f t="shared" si="157"/>
        <v/>
      </c>
      <c r="H2242" s="18" t="str">
        <f t="shared" si="158"/>
        <v/>
      </c>
      <c r="J2242" t="str">
        <f>IF(C2242="","",IF(COUNTIFS('SALES SUMMARY'!$A$5:$A$376,A2242,'SALES SUMMARY'!$C$5:$C$376,B2242)&gt;0,"OK",IF(OR(A2242="",A2242&lt;'SALES SUMMARY'!$A$5,A2242&gt;'SALES SUMMARY'!$A$376),"DATE PROBLEM",IF(A2242&lt;&gt;INT(A2242),"DATE HAS TIME","REFERENCE PROBLEM"))))</f>
        <v/>
      </c>
    </row>
    <row r="2243" spans="5:10" x14ac:dyDescent="0.25">
      <c r="E2243" s="18" t="str">
        <f t="shared" si="155"/>
        <v/>
      </c>
      <c r="F2243" s="18" t="str">
        <f t="shared" si="156"/>
        <v/>
      </c>
      <c r="G2243" s="18" t="str">
        <f t="shared" si="157"/>
        <v/>
      </c>
      <c r="H2243" s="18" t="str">
        <f t="shared" si="158"/>
        <v/>
      </c>
      <c r="J2243" t="str">
        <f>IF(C2243="","",IF(COUNTIFS('SALES SUMMARY'!$A$5:$A$376,A2243,'SALES SUMMARY'!$C$5:$C$376,B2243)&gt;0,"OK",IF(OR(A2243="",A2243&lt;'SALES SUMMARY'!$A$5,A2243&gt;'SALES SUMMARY'!$A$376),"DATE PROBLEM",IF(A2243&lt;&gt;INT(A2243),"DATE HAS TIME","REFERENCE PROBLEM"))))</f>
        <v/>
      </c>
    </row>
    <row r="2244" spans="5:10" x14ac:dyDescent="0.25">
      <c r="E2244" s="18" t="str">
        <f t="shared" si="155"/>
        <v/>
      </c>
      <c r="F2244" s="18" t="str">
        <f t="shared" si="156"/>
        <v/>
      </c>
      <c r="G2244" s="18" t="str">
        <f t="shared" si="157"/>
        <v/>
      </c>
      <c r="H2244" s="18" t="str">
        <f t="shared" si="158"/>
        <v/>
      </c>
      <c r="J2244" t="str">
        <f>IF(C2244="","",IF(COUNTIFS('SALES SUMMARY'!$A$5:$A$376,A2244,'SALES SUMMARY'!$C$5:$C$376,B2244)&gt;0,"OK",IF(OR(A2244="",A2244&lt;'SALES SUMMARY'!$A$5,A2244&gt;'SALES SUMMARY'!$A$376),"DATE PROBLEM",IF(A2244&lt;&gt;INT(A2244),"DATE HAS TIME","REFERENCE PROBLEM"))))</f>
        <v/>
      </c>
    </row>
    <row r="2245" spans="5:10" x14ac:dyDescent="0.25">
      <c r="E2245" s="18" t="str">
        <f t="shared" si="155"/>
        <v/>
      </c>
      <c r="F2245" s="18" t="str">
        <f t="shared" si="156"/>
        <v/>
      </c>
      <c r="G2245" s="18" t="str">
        <f t="shared" si="157"/>
        <v/>
      </c>
      <c r="H2245" s="18" t="str">
        <f t="shared" si="158"/>
        <v/>
      </c>
      <c r="J2245" t="str">
        <f>IF(C2245="","",IF(COUNTIFS('SALES SUMMARY'!$A$5:$A$376,A2245,'SALES SUMMARY'!$C$5:$C$376,B2245)&gt;0,"OK",IF(OR(A2245="",A2245&lt;'SALES SUMMARY'!$A$5,A2245&gt;'SALES SUMMARY'!$A$376),"DATE PROBLEM",IF(A2245&lt;&gt;INT(A2245),"DATE HAS TIME","REFERENCE PROBLEM"))))</f>
        <v/>
      </c>
    </row>
    <row r="2246" spans="5:10" x14ac:dyDescent="0.25">
      <c r="E2246" s="18" t="str">
        <f t="shared" ref="E2246:E2309" si="159">IF($C2246="","",IFERROR(INDEX(ItemPriceCol,MATCH($C2246,ItemName,0)),""))</f>
        <v/>
      </c>
      <c r="F2246" s="18" t="str">
        <f t="shared" ref="F2246:F2309" si="160">IF(OR($D2246="",$E2246=""),"",$D2246*$E2246)</f>
        <v/>
      </c>
      <c r="G2246" s="18" t="str">
        <f t="shared" ref="G2246:G2309" si="161">IF($C2246="","",IFERROR(INDEX(ItemCostCol,MATCH($C2246,ItemName,0)),""))</f>
        <v/>
      </c>
      <c r="H2246" s="18" t="str">
        <f t="shared" ref="H2246:H2309" si="162">IF(OR($F2246="",$G2246=""),"",$F2246-$D2246*$G2246)</f>
        <v/>
      </c>
      <c r="J2246" t="str">
        <f>IF(C2246="","",IF(COUNTIFS('SALES SUMMARY'!$A$5:$A$376,A2246,'SALES SUMMARY'!$C$5:$C$376,B2246)&gt;0,"OK",IF(OR(A2246="",A2246&lt;'SALES SUMMARY'!$A$5,A2246&gt;'SALES SUMMARY'!$A$376),"DATE PROBLEM",IF(A2246&lt;&gt;INT(A2246),"DATE HAS TIME","REFERENCE PROBLEM"))))</f>
        <v/>
      </c>
    </row>
    <row r="2247" spans="5:10" x14ac:dyDescent="0.25">
      <c r="E2247" s="18" t="str">
        <f t="shared" si="159"/>
        <v/>
      </c>
      <c r="F2247" s="18" t="str">
        <f t="shared" si="160"/>
        <v/>
      </c>
      <c r="G2247" s="18" t="str">
        <f t="shared" si="161"/>
        <v/>
      </c>
      <c r="H2247" s="18" t="str">
        <f t="shared" si="162"/>
        <v/>
      </c>
      <c r="J2247" t="str">
        <f>IF(C2247="","",IF(COUNTIFS('SALES SUMMARY'!$A$5:$A$376,A2247,'SALES SUMMARY'!$C$5:$C$376,B2247)&gt;0,"OK",IF(OR(A2247="",A2247&lt;'SALES SUMMARY'!$A$5,A2247&gt;'SALES SUMMARY'!$A$376),"DATE PROBLEM",IF(A2247&lt;&gt;INT(A2247),"DATE HAS TIME","REFERENCE PROBLEM"))))</f>
        <v/>
      </c>
    </row>
    <row r="2248" spans="5:10" x14ac:dyDescent="0.25">
      <c r="E2248" s="18" t="str">
        <f t="shared" si="159"/>
        <v/>
      </c>
      <c r="F2248" s="18" t="str">
        <f t="shared" si="160"/>
        <v/>
      </c>
      <c r="G2248" s="18" t="str">
        <f t="shared" si="161"/>
        <v/>
      </c>
      <c r="H2248" s="18" t="str">
        <f t="shared" si="162"/>
        <v/>
      </c>
      <c r="J2248" t="str">
        <f>IF(C2248="","",IF(COUNTIFS('SALES SUMMARY'!$A$5:$A$376,A2248,'SALES SUMMARY'!$C$5:$C$376,B2248)&gt;0,"OK",IF(OR(A2248="",A2248&lt;'SALES SUMMARY'!$A$5,A2248&gt;'SALES SUMMARY'!$A$376),"DATE PROBLEM",IF(A2248&lt;&gt;INT(A2248),"DATE HAS TIME","REFERENCE PROBLEM"))))</f>
        <v/>
      </c>
    </row>
    <row r="2249" spans="5:10" x14ac:dyDescent="0.25">
      <c r="E2249" s="18" t="str">
        <f t="shared" si="159"/>
        <v/>
      </c>
      <c r="F2249" s="18" t="str">
        <f t="shared" si="160"/>
        <v/>
      </c>
      <c r="G2249" s="18" t="str">
        <f t="shared" si="161"/>
        <v/>
      </c>
      <c r="H2249" s="18" t="str">
        <f t="shared" si="162"/>
        <v/>
      </c>
      <c r="J2249" t="str">
        <f>IF(C2249="","",IF(COUNTIFS('SALES SUMMARY'!$A$5:$A$376,A2249,'SALES SUMMARY'!$C$5:$C$376,B2249)&gt;0,"OK",IF(OR(A2249="",A2249&lt;'SALES SUMMARY'!$A$5,A2249&gt;'SALES SUMMARY'!$A$376),"DATE PROBLEM",IF(A2249&lt;&gt;INT(A2249),"DATE HAS TIME","REFERENCE PROBLEM"))))</f>
        <v/>
      </c>
    </row>
    <row r="2250" spans="5:10" x14ac:dyDescent="0.25">
      <c r="E2250" s="18" t="str">
        <f t="shared" si="159"/>
        <v/>
      </c>
      <c r="F2250" s="18" t="str">
        <f t="shared" si="160"/>
        <v/>
      </c>
      <c r="G2250" s="18" t="str">
        <f t="shared" si="161"/>
        <v/>
      </c>
      <c r="H2250" s="18" t="str">
        <f t="shared" si="162"/>
        <v/>
      </c>
      <c r="J2250" t="str">
        <f>IF(C2250="","",IF(COUNTIFS('SALES SUMMARY'!$A$5:$A$376,A2250,'SALES SUMMARY'!$C$5:$C$376,B2250)&gt;0,"OK",IF(OR(A2250="",A2250&lt;'SALES SUMMARY'!$A$5,A2250&gt;'SALES SUMMARY'!$A$376),"DATE PROBLEM",IF(A2250&lt;&gt;INT(A2250),"DATE HAS TIME","REFERENCE PROBLEM"))))</f>
        <v/>
      </c>
    </row>
    <row r="2251" spans="5:10" x14ac:dyDescent="0.25">
      <c r="E2251" s="18" t="str">
        <f t="shared" si="159"/>
        <v/>
      </c>
      <c r="F2251" s="18" t="str">
        <f t="shared" si="160"/>
        <v/>
      </c>
      <c r="G2251" s="18" t="str">
        <f t="shared" si="161"/>
        <v/>
      </c>
      <c r="H2251" s="18" t="str">
        <f t="shared" si="162"/>
        <v/>
      </c>
      <c r="J2251" t="str">
        <f>IF(C2251="","",IF(COUNTIFS('SALES SUMMARY'!$A$5:$A$376,A2251,'SALES SUMMARY'!$C$5:$C$376,B2251)&gt;0,"OK",IF(OR(A2251="",A2251&lt;'SALES SUMMARY'!$A$5,A2251&gt;'SALES SUMMARY'!$A$376),"DATE PROBLEM",IF(A2251&lt;&gt;INT(A2251),"DATE HAS TIME","REFERENCE PROBLEM"))))</f>
        <v/>
      </c>
    </row>
    <row r="2252" spans="5:10" x14ac:dyDescent="0.25">
      <c r="E2252" s="18" t="str">
        <f t="shared" si="159"/>
        <v/>
      </c>
      <c r="F2252" s="18" t="str">
        <f t="shared" si="160"/>
        <v/>
      </c>
      <c r="G2252" s="18" t="str">
        <f t="shared" si="161"/>
        <v/>
      </c>
      <c r="H2252" s="18" t="str">
        <f t="shared" si="162"/>
        <v/>
      </c>
      <c r="J2252" t="str">
        <f>IF(C2252="","",IF(COUNTIFS('SALES SUMMARY'!$A$5:$A$376,A2252,'SALES SUMMARY'!$C$5:$C$376,B2252)&gt;0,"OK",IF(OR(A2252="",A2252&lt;'SALES SUMMARY'!$A$5,A2252&gt;'SALES SUMMARY'!$A$376),"DATE PROBLEM",IF(A2252&lt;&gt;INT(A2252),"DATE HAS TIME","REFERENCE PROBLEM"))))</f>
        <v/>
      </c>
    </row>
    <row r="2253" spans="5:10" x14ac:dyDescent="0.25">
      <c r="E2253" s="18" t="str">
        <f t="shared" si="159"/>
        <v/>
      </c>
      <c r="F2253" s="18" t="str">
        <f t="shared" si="160"/>
        <v/>
      </c>
      <c r="G2253" s="18" t="str">
        <f t="shared" si="161"/>
        <v/>
      </c>
      <c r="H2253" s="18" t="str">
        <f t="shared" si="162"/>
        <v/>
      </c>
      <c r="J2253" t="str">
        <f>IF(C2253="","",IF(COUNTIFS('SALES SUMMARY'!$A$5:$A$376,A2253,'SALES SUMMARY'!$C$5:$C$376,B2253)&gt;0,"OK",IF(OR(A2253="",A2253&lt;'SALES SUMMARY'!$A$5,A2253&gt;'SALES SUMMARY'!$A$376),"DATE PROBLEM",IF(A2253&lt;&gt;INT(A2253),"DATE HAS TIME","REFERENCE PROBLEM"))))</f>
        <v/>
      </c>
    </row>
    <row r="2254" spans="5:10" x14ac:dyDescent="0.25">
      <c r="E2254" s="18" t="str">
        <f t="shared" si="159"/>
        <v/>
      </c>
      <c r="F2254" s="18" t="str">
        <f t="shared" si="160"/>
        <v/>
      </c>
      <c r="G2254" s="18" t="str">
        <f t="shared" si="161"/>
        <v/>
      </c>
      <c r="H2254" s="18" t="str">
        <f t="shared" si="162"/>
        <v/>
      </c>
      <c r="J2254" t="str">
        <f>IF(C2254="","",IF(COUNTIFS('SALES SUMMARY'!$A$5:$A$376,A2254,'SALES SUMMARY'!$C$5:$C$376,B2254)&gt;0,"OK",IF(OR(A2254="",A2254&lt;'SALES SUMMARY'!$A$5,A2254&gt;'SALES SUMMARY'!$A$376),"DATE PROBLEM",IF(A2254&lt;&gt;INT(A2254),"DATE HAS TIME","REFERENCE PROBLEM"))))</f>
        <v/>
      </c>
    </row>
    <row r="2255" spans="5:10" x14ac:dyDescent="0.25">
      <c r="E2255" s="18" t="str">
        <f t="shared" si="159"/>
        <v/>
      </c>
      <c r="F2255" s="18" t="str">
        <f t="shared" si="160"/>
        <v/>
      </c>
      <c r="G2255" s="18" t="str">
        <f t="shared" si="161"/>
        <v/>
      </c>
      <c r="H2255" s="18" t="str">
        <f t="shared" si="162"/>
        <v/>
      </c>
      <c r="J2255" t="str">
        <f>IF(C2255="","",IF(COUNTIFS('SALES SUMMARY'!$A$5:$A$376,A2255,'SALES SUMMARY'!$C$5:$C$376,B2255)&gt;0,"OK",IF(OR(A2255="",A2255&lt;'SALES SUMMARY'!$A$5,A2255&gt;'SALES SUMMARY'!$A$376),"DATE PROBLEM",IF(A2255&lt;&gt;INT(A2255),"DATE HAS TIME","REFERENCE PROBLEM"))))</f>
        <v/>
      </c>
    </row>
    <row r="2256" spans="5:10" x14ac:dyDescent="0.25">
      <c r="E2256" s="18" t="str">
        <f t="shared" si="159"/>
        <v/>
      </c>
      <c r="F2256" s="18" t="str">
        <f t="shared" si="160"/>
        <v/>
      </c>
      <c r="G2256" s="18" t="str">
        <f t="shared" si="161"/>
        <v/>
      </c>
      <c r="H2256" s="18" t="str">
        <f t="shared" si="162"/>
        <v/>
      </c>
      <c r="J2256" t="str">
        <f>IF(C2256="","",IF(COUNTIFS('SALES SUMMARY'!$A$5:$A$376,A2256,'SALES SUMMARY'!$C$5:$C$376,B2256)&gt;0,"OK",IF(OR(A2256="",A2256&lt;'SALES SUMMARY'!$A$5,A2256&gt;'SALES SUMMARY'!$A$376),"DATE PROBLEM",IF(A2256&lt;&gt;INT(A2256),"DATE HAS TIME","REFERENCE PROBLEM"))))</f>
        <v/>
      </c>
    </row>
    <row r="2257" spans="5:10" x14ac:dyDescent="0.25">
      <c r="E2257" s="18" t="str">
        <f t="shared" si="159"/>
        <v/>
      </c>
      <c r="F2257" s="18" t="str">
        <f t="shared" si="160"/>
        <v/>
      </c>
      <c r="G2257" s="18" t="str">
        <f t="shared" si="161"/>
        <v/>
      </c>
      <c r="H2257" s="18" t="str">
        <f t="shared" si="162"/>
        <v/>
      </c>
      <c r="J2257" t="str">
        <f>IF(C2257="","",IF(COUNTIFS('SALES SUMMARY'!$A$5:$A$376,A2257,'SALES SUMMARY'!$C$5:$C$376,B2257)&gt;0,"OK",IF(OR(A2257="",A2257&lt;'SALES SUMMARY'!$A$5,A2257&gt;'SALES SUMMARY'!$A$376),"DATE PROBLEM",IF(A2257&lt;&gt;INT(A2257),"DATE HAS TIME","REFERENCE PROBLEM"))))</f>
        <v/>
      </c>
    </row>
    <row r="2258" spans="5:10" x14ac:dyDescent="0.25">
      <c r="E2258" s="18" t="str">
        <f t="shared" si="159"/>
        <v/>
      </c>
      <c r="F2258" s="18" t="str">
        <f t="shared" si="160"/>
        <v/>
      </c>
      <c r="G2258" s="18" t="str">
        <f t="shared" si="161"/>
        <v/>
      </c>
      <c r="H2258" s="18" t="str">
        <f t="shared" si="162"/>
        <v/>
      </c>
      <c r="J2258" t="str">
        <f>IF(C2258="","",IF(COUNTIFS('SALES SUMMARY'!$A$5:$A$376,A2258,'SALES SUMMARY'!$C$5:$C$376,B2258)&gt;0,"OK",IF(OR(A2258="",A2258&lt;'SALES SUMMARY'!$A$5,A2258&gt;'SALES SUMMARY'!$A$376),"DATE PROBLEM",IF(A2258&lt;&gt;INT(A2258),"DATE HAS TIME","REFERENCE PROBLEM"))))</f>
        <v/>
      </c>
    </row>
    <row r="2259" spans="5:10" x14ac:dyDescent="0.25">
      <c r="E2259" s="18" t="str">
        <f t="shared" si="159"/>
        <v/>
      </c>
      <c r="F2259" s="18" t="str">
        <f t="shared" si="160"/>
        <v/>
      </c>
      <c r="G2259" s="18" t="str">
        <f t="shared" si="161"/>
        <v/>
      </c>
      <c r="H2259" s="18" t="str">
        <f t="shared" si="162"/>
        <v/>
      </c>
      <c r="J2259" t="str">
        <f>IF(C2259="","",IF(COUNTIFS('SALES SUMMARY'!$A$5:$A$376,A2259,'SALES SUMMARY'!$C$5:$C$376,B2259)&gt;0,"OK",IF(OR(A2259="",A2259&lt;'SALES SUMMARY'!$A$5,A2259&gt;'SALES SUMMARY'!$A$376),"DATE PROBLEM",IF(A2259&lt;&gt;INT(A2259),"DATE HAS TIME","REFERENCE PROBLEM"))))</f>
        <v/>
      </c>
    </row>
    <row r="2260" spans="5:10" x14ac:dyDescent="0.25">
      <c r="E2260" s="18" t="str">
        <f t="shared" si="159"/>
        <v/>
      </c>
      <c r="F2260" s="18" t="str">
        <f t="shared" si="160"/>
        <v/>
      </c>
      <c r="G2260" s="18" t="str">
        <f t="shared" si="161"/>
        <v/>
      </c>
      <c r="H2260" s="18" t="str">
        <f t="shared" si="162"/>
        <v/>
      </c>
      <c r="J2260" t="str">
        <f>IF(C2260="","",IF(COUNTIFS('SALES SUMMARY'!$A$5:$A$376,A2260,'SALES SUMMARY'!$C$5:$C$376,B2260)&gt;0,"OK",IF(OR(A2260="",A2260&lt;'SALES SUMMARY'!$A$5,A2260&gt;'SALES SUMMARY'!$A$376),"DATE PROBLEM",IF(A2260&lt;&gt;INT(A2260),"DATE HAS TIME","REFERENCE PROBLEM"))))</f>
        <v/>
      </c>
    </row>
    <row r="2261" spans="5:10" x14ac:dyDescent="0.25">
      <c r="E2261" s="18" t="str">
        <f t="shared" si="159"/>
        <v/>
      </c>
      <c r="F2261" s="18" t="str">
        <f t="shared" si="160"/>
        <v/>
      </c>
      <c r="G2261" s="18" t="str">
        <f t="shared" si="161"/>
        <v/>
      </c>
      <c r="H2261" s="18" t="str">
        <f t="shared" si="162"/>
        <v/>
      </c>
      <c r="J2261" t="str">
        <f>IF(C2261="","",IF(COUNTIFS('SALES SUMMARY'!$A$5:$A$376,A2261,'SALES SUMMARY'!$C$5:$C$376,B2261)&gt;0,"OK",IF(OR(A2261="",A2261&lt;'SALES SUMMARY'!$A$5,A2261&gt;'SALES SUMMARY'!$A$376),"DATE PROBLEM",IF(A2261&lt;&gt;INT(A2261),"DATE HAS TIME","REFERENCE PROBLEM"))))</f>
        <v/>
      </c>
    </row>
    <row r="2262" spans="5:10" x14ac:dyDescent="0.25">
      <c r="E2262" s="18" t="str">
        <f t="shared" si="159"/>
        <v/>
      </c>
      <c r="F2262" s="18" t="str">
        <f t="shared" si="160"/>
        <v/>
      </c>
      <c r="G2262" s="18" t="str">
        <f t="shared" si="161"/>
        <v/>
      </c>
      <c r="H2262" s="18" t="str">
        <f t="shared" si="162"/>
        <v/>
      </c>
      <c r="J2262" t="str">
        <f>IF(C2262="","",IF(COUNTIFS('SALES SUMMARY'!$A$5:$A$376,A2262,'SALES SUMMARY'!$C$5:$C$376,B2262)&gt;0,"OK",IF(OR(A2262="",A2262&lt;'SALES SUMMARY'!$A$5,A2262&gt;'SALES SUMMARY'!$A$376),"DATE PROBLEM",IF(A2262&lt;&gt;INT(A2262),"DATE HAS TIME","REFERENCE PROBLEM"))))</f>
        <v/>
      </c>
    </row>
    <row r="2263" spans="5:10" x14ac:dyDescent="0.25">
      <c r="E2263" s="18" t="str">
        <f t="shared" si="159"/>
        <v/>
      </c>
      <c r="F2263" s="18" t="str">
        <f t="shared" si="160"/>
        <v/>
      </c>
      <c r="G2263" s="18" t="str">
        <f t="shared" si="161"/>
        <v/>
      </c>
      <c r="H2263" s="18" t="str">
        <f t="shared" si="162"/>
        <v/>
      </c>
      <c r="J2263" t="str">
        <f>IF(C2263="","",IF(COUNTIFS('SALES SUMMARY'!$A$5:$A$376,A2263,'SALES SUMMARY'!$C$5:$C$376,B2263)&gt;0,"OK",IF(OR(A2263="",A2263&lt;'SALES SUMMARY'!$A$5,A2263&gt;'SALES SUMMARY'!$A$376),"DATE PROBLEM",IF(A2263&lt;&gt;INT(A2263),"DATE HAS TIME","REFERENCE PROBLEM"))))</f>
        <v/>
      </c>
    </row>
    <row r="2264" spans="5:10" x14ac:dyDescent="0.25">
      <c r="E2264" s="18" t="str">
        <f t="shared" si="159"/>
        <v/>
      </c>
      <c r="F2264" s="18" t="str">
        <f t="shared" si="160"/>
        <v/>
      </c>
      <c r="G2264" s="18" t="str">
        <f t="shared" si="161"/>
        <v/>
      </c>
      <c r="H2264" s="18" t="str">
        <f t="shared" si="162"/>
        <v/>
      </c>
      <c r="J2264" t="str">
        <f>IF(C2264="","",IF(COUNTIFS('SALES SUMMARY'!$A$5:$A$376,A2264,'SALES SUMMARY'!$C$5:$C$376,B2264)&gt;0,"OK",IF(OR(A2264="",A2264&lt;'SALES SUMMARY'!$A$5,A2264&gt;'SALES SUMMARY'!$A$376),"DATE PROBLEM",IF(A2264&lt;&gt;INT(A2264),"DATE HAS TIME","REFERENCE PROBLEM"))))</f>
        <v/>
      </c>
    </row>
    <row r="2265" spans="5:10" x14ac:dyDescent="0.25">
      <c r="E2265" s="18" t="str">
        <f t="shared" si="159"/>
        <v/>
      </c>
      <c r="F2265" s="18" t="str">
        <f t="shared" si="160"/>
        <v/>
      </c>
      <c r="G2265" s="18" t="str">
        <f t="shared" si="161"/>
        <v/>
      </c>
      <c r="H2265" s="18" t="str">
        <f t="shared" si="162"/>
        <v/>
      </c>
      <c r="J2265" t="str">
        <f>IF(C2265="","",IF(COUNTIFS('SALES SUMMARY'!$A$5:$A$376,A2265,'SALES SUMMARY'!$C$5:$C$376,B2265)&gt;0,"OK",IF(OR(A2265="",A2265&lt;'SALES SUMMARY'!$A$5,A2265&gt;'SALES SUMMARY'!$A$376),"DATE PROBLEM",IF(A2265&lt;&gt;INT(A2265),"DATE HAS TIME","REFERENCE PROBLEM"))))</f>
        <v/>
      </c>
    </row>
    <row r="2266" spans="5:10" x14ac:dyDescent="0.25">
      <c r="E2266" s="18" t="str">
        <f t="shared" si="159"/>
        <v/>
      </c>
      <c r="F2266" s="18" t="str">
        <f t="shared" si="160"/>
        <v/>
      </c>
      <c r="G2266" s="18" t="str">
        <f t="shared" si="161"/>
        <v/>
      </c>
      <c r="H2266" s="18" t="str">
        <f t="shared" si="162"/>
        <v/>
      </c>
      <c r="J2266" t="str">
        <f>IF(C2266="","",IF(COUNTIFS('SALES SUMMARY'!$A$5:$A$376,A2266,'SALES SUMMARY'!$C$5:$C$376,B2266)&gt;0,"OK",IF(OR(A2266="",A2266&lt;'SALES SUMMARY'!$A$5,A2266&gt;'SALES SUMMARY'!$A$376),"DATE PROBLEM",IF(A2266&lt;&gt;INT(A2266),"DATE HAS TIME","REFERENCE PROBLEM"))))</f>
        <v/>
      </c>
    </row>
    <row r="2267" spans="5:10" x14ac:dyDescent="0.25">
      <c r="E2267" s="18" t="str">
        <f t="shared" si="159"/>
        <v/>
      </c>
      <c r="F2267" s="18" t="str">
        <f t="shared" si="160"/>
        <v/>
      </c>
      <c r="G2267" s="18" t="str">
        <f t="shared" si="161"/>
        <v/>
      </c>
      <c r="H2267" s="18" t="str">
        <f t="shared" si="162"/>
        <v/>
      </c>
      <c r="J2267" t="str">
        <f>IF(C2267="","",IF(COUNTIFS('SALES SUMMARY'!$A$5:$A$376,A2267,'SALES SUMMARY'!$C$5:$C$376,B2267)&gt;0,"OK",IF(OR(A2267="",A2267&lt;'SALES SUMMARY'!$A$5,A2267&gt;'SALES SUMMARY'!$A$376),"DATE PROBLEM",IF(A2267&lt;&gt;INT(A2267),"DATE HAS TIME","REFERENCE PROBLEM"))))</f>
        <v/>
      </c>
    </row>
    <row r="2268" spans="5:10" x14ac:dyDescent="0.25">
      <c r="E2268" s="18" t="str">
        <f t="shared" si="159"/>
        <v/>
      </c>
      <c r="F2268" s="18" t="str">
        <f t="shared" si="160"/>
        <v/>
      </c>
      <c r="G2268" s="18" t="str">
        <f t="shared" si="161"/>
        <v/>
      </c>
      <c r="H2268" s="18" t="str">
        <f t="shared" si="162"/>
        <v/>
      </c>
      <c r="J2268" t="str">
        <f>IF(C2268="","",IF(COUNTIFS('SALES SUMMARY'!$A$5:$A$376,A2268,'SALES SUMMARY'!$C$5:$C$376,B2268)&gt;0,"OK",IF(OR(A2268="",A2268&lt;'SALES SUMMARY'!$A$5,A2268&gt;'SALES SUMMARY'!$A$376),"DATE PROBLEM",IF(A2268&lt;&gt;INT(A2268),"DATE HAS TIME","REFERENCE PROBLEM"))))</f>
        <v/>
      </c>
    </row>
    <row r="2269" spans="5:10" x14ac:dyDescent="0.25">
      <c r="E2269" s="18" t="str">
        <f t="shared" si="159"/>
        <v/>
      </c>
      <c r="F2269" s="18" t="str">
        <f t="shared" si="160"/>
        <v/>
      </c>
      <c r="G2269" s="18" t="str">
        <f t="shared" si="161"/>
        <v/>
      </c>
      <c r="H2269" s="18" t="str">
        <f t="shared" si="162"/>
        <v/>
      </c>
      <c r="J2269" t="str">
        <f>IF(C2269="","",IF(COUNTIFS('SALES SUMMARY'!$A$5:$A$376,A2269,'SALES SUMMARY'!$C$5:$C$376,B2269)&gt;0,"OK",IF(OR(A2269="",A2269&lt;'SALES SUMMARY'!$A$5,A2269&gt;'SALES SUMMARY'!$A$376),"DATE PROBLEM",IF(A2269&lt;&gt;INT(A2269),"DATE HAS TIME","REFERENCE PROBLEM"))))</f>
        <v/>
      </c>
    </row>
    <row r="2270" spans="5:10" x14ac:dyDescent="0.25">
      <c r="E2270" s="18" t="str">
        <f t="shared" si="159"/>
        <v/>
      </c>
      <c r="F2270" s="18" t="str">
        <f t="shared" si="160"/>
        <v/>
      </c>
      <c r="G2270" s="18" t="str">
        <f t="shared" si="161"/>
        <v/>
      </c>
      <c r="H2270" s="18" t="str">
        <f t="shared" si="162"/>
        <v/>
      </c>
      <c r="J2270" t="str">
        <f>IF(C2270="","",IF(COUNTIFS('SALES SUMMARY'!$A$5:$A$376,A2270,'SALES SUMMARY'!$C$5:$C$376,B2270)&gt;0,"OK",IF(OR(A2270="",A2270&lt;'SALES SUMMARY'!$A$5,A2270&gt;'SALES SUMMARY'!$A$376),"DATE PROBLEM",IF(A2270&lt;&gt;INT(A2270),"DATE HAS TIME","REFERENCE PROBLEM"))))</f>
        <v/>
      </c>
    </row>
    <row r="2271" spans="5:10" x14ac:dyDescent="0.25">
      <c r="E2271" s="18" t="str">
        <f t="shared" si="159"/>
        <v/>
      </c>
      <c r="F2271" s="18" t="str">
        <f t="shared" si="160"/>
        <v/>
      </c>
      <c r="G2271" s="18" t="str">
        <f t="shared" si="161"/>
        <v/>
      </c>
      <c r="H2271" s="18" t="str">
        <f t="shared" si="162"/>
        <v/>
      </c>
      <c r="J2271" t="str">
        <f>IF(C2271="","",IF(COUNTIFS('SALES SUMMARY'!$A$5:$A$376,A2271,'SALES SUMMARY'!$C$5:$C$376,B2271)&gt;0,"OK",IF(OR(A2271="",A2271&lt;'SALES SUMMARY'!$A$5,A2271&gt;'SALES SUMMARY'!$A$376),"DATE PROBLEM",IF(A2271&lt;&gt;INT(A2271),"DATE HAS TIME","REFERENCE PROBLEM"))))</f>
        <v/>
      </c>
    </row>
    <row r="2272" spans="5:10" x14ac:dyDescent="0.25">
      <c r="E2272" s="18" t="str">
        <f t="shared" si="159"/>
        <v/>
      </c>
      <c r="F2272" s="18" t="str">
        <f t="shared" si="160"/>
        <v/>
      </c>
      <c r="G2272" s="18" t="str">
        <f t="shared" si="161"/>
        <v/>
      </c>
      <c r="H2272" s="18" t="str">
        <f t="shared" si="162"/>
        <v/>
      </c>
      <c r="J2272" t="str">
        <f>IF(C2272="","",IF(COUNTIFS('SALES SUMMARY'!$A$5:$A$376,A2272,'SALES SUMMARY'!$C$5:$C$376,B2272)&gt;0,"OK",IF(OR(A2272="",A2272&lt;'SALES SUMMARY'!$A$5,A2272&gt;'SALES SUMMARY'!$A$376),"DATE PROBLEM",IF(A2272&lt;&gt;INT(A2272),"DATE HAS TIME","REFERENCE PROBLEM"))))</f>
        <v/>
      </c>
    </row>
    <row r="2273" spans="5:10" x14ac:dyDescent="0.25">
      <c r="E2273" s="18" t="str">
        <f t="shared" si="159"/>
        <v/>
      </c>
      <c r="F2273" s="18" t="str">
        <f t="shared" si="160"/>
        <v/>
      </c>
      <c r="G2273" s="18" t="str">
        <f t="shared" si="161"/>
        <v/>
      </c>
      <c r="H2273" s="18" t="str">
        <f t="shared" si="162"/>
        <v/>
      </c>
      <c r="J2273" t="str">
        <f>IF(C2273="","",IF(COUNTIFS('SALES SUMMARY'!$A$5:$A$376,A2273,'SALES SUMMARY'!$C$5:$C$376,B2273)&gt;0,"OK",IF(OR(A2273="",A2273&lt;'SALES SUMMARY'!$A$5,A2273&gt;'SALES SUMMARY'!$A$376),"DATE PROBLEM",IF(A2273&lt;&gt;INT(A2273),"DATE HAS TIME","REFERENCE PROBLEM"))))</f>
        <v/>
      </c>
    </row>
    <row r="2274" spans="5:10" x14ac:dyDescent="0.25">
      <c r="E2274" s="18" t="str">
        <f t="shared" si="159"/>
        <v/>
      </c>
      <c r="F2274" s="18" t="str">
        <f t="shared" si="160"/>
        <v/>
      </c>
      <c r="G2274" s="18" t="str">
        <f t="shared" si="161"/>
        <v/>
      </c>
      <c r="H2274" s="18" t="str">
        <f t="shared" si="162"/>
        <v/>
      </c>
      <c r="J2274" t="str">
        <f>IF(C2274="","",IF(COUNTIFS('SALES SUMMARY'!$A$5:$A$376,A2274,'SALES SUMMARY'!$C$5:$C$376,B2274)&gt;0,"OK",IF(OR(A2274="",A2274&lt;'SALES SUMMARY'!$A$5,A2274&gt;'SALES SUMMARY'!$A$376),"DATE PROBLEM",IF(A2274&lt;&gt;INT(A2274),"DATE HAS TIME","REFERENCE PROBLEM"))))</f>
        <v/>
      </c>
    </row>
    <row r="2275" spans="5:10" x14ac:dyDescent="0.25">
      <c r="E2275" s="18" t="str">
        <f t="shared" si="159"/>
        <v/>
      </c>
      <c r="F2275" s="18" t="str">
        <f t="shared" si="160"/>
        <v/>
      </c>
      <c r="G2275" s="18" t="str">
        <f t="shared" si="161"/>
        <v/>
      </c>
      <c r="H2275" s="18" t="str">
        <f t="shared" si="162"/>
        <v/>
      </c>
      <c r="J2275" t="str">
        <f>IF(C2275="","",IF(COUNTIFS('SALES SUMMARY'!$A$5:$A$376,A2275,'SALES SUMMARY'!$C$5:$C$376,B2275)&gt;0,"OK",IF(OR(A2275="",A2275&lt;'SALES SUMMARY'!$A$5,A2275&gt;'SALES SUMMARY'!$A$376),"DATE PROBLEM",IF(A2275&lt;&gt;INT(A2275),"DATE HAS TIME","REFERENCE PROBLEM"))))</f>
        <v/>
      </c>
    </row>
    <row r="2276" spans="5:10" x14ac:dyDescent="0.25">
      <c r="E2276" s="18" t="str">
        <f t="shared" si="159"/>
        <v/>
      </c>
      <c r="F2276" s="18" t="str">
        <f t="shared" si="160"/>
        <v/>
      </c>
      <c r="G2276" s="18" t="str">
        <f t="shared" si="161"/>
        <v/>
      </c>
      <c r="H2276" s="18" t="str">
        <f t="shared" si="162"/>
        <v/>
      </c>
      <c r="J2276" t="str">
        <f>IF(C2276="","",IF(COUNTIFS('SALES SUMMARY'!$A$5:$A$376,A2276,'SALES SUMMARY'!$C$5:$C$376,B2276)&gt;0,"OK",IF(OR(A2276="",A2276&lt;'SALES SUMMARY'!$A$5,A2276&gt;'SALES SUMMARY'!$A$376),"DATE PROBLEM",IF(A2276&lt;&gt;INT(A2276),"DATE HAS TIME","REFERENCE PROBLEM"))))</f>
        <v/>
      </c>
    </row>
    <row r="2277" spans="5:10" x14ac:dyDescent="0.25">
      <c r="E2277" s="18" t="str">
        <f t="shared" si="159"/>
        <v/>
      </c>
      <c r="F2277" s="18" t="str">
        <f t="shared" si="160"/>
        <v/>
      </c>
      <c r="G2277" s="18" t="str">
        <f t="shared" si="161"/>
        <v/>
      </c>
      <c r="H2277" s="18" t="str">
        <f t="shared" si="162"/>
        <v/>
      </c>
      <c r="J2277" t="str">
        <f>IF(C2277="","",IF(COUNTIFS('SALES SUMMARY'!$A$5:$A$376,A2277,'SALES SUMMARY'!$C$5:$C$376,B2277)&gt;0,"OK",IF(OR(A2277="",A2277&lt;'SALES SUMMARY'!$A$5,A2277&gt;'SALES SUMMARY'!$A$376),"DATE PROBLEM",IF(A2277&lt;&gt;INT(A2277),"DATE HAS TIME","REFERENCE PROBLEM"))))</f>
        <v/>
      </c>
    </row>
    <row r="2278" spans="5:10" x14ac:dyDescent="0.25">
      <c r="E2278" s="18" t="str">
        <f t="shared" si="159"/>
        <v/>
      </c>
      <c r="F2278" s="18" t="str">
        <f t="shared" si="160"/>
        <v/>
      </c>
      <c r="G2278" s="18" t="str">
        <f t="shared" si="161"/>
        <v/>
      </c>
      <c r="H2278" s="18" t="str">
        <f t="shared" si="162"/>
        <v/>
      </c>
      <c r="J2278" t="str">
        <f>IF(C2278="","",IF(COUNTIFS('SALES SUMMARY'!$A$5:$A$376,A2278,'SALES SUMMARY'!$C$5:$C$376,B2278)&gt;0,"OK",IF(OR(A2278="",A2278&lt;'SALES SUMMARY'!$A$5,A2278&gt;'SALES SUMMARY'!$A$376),"DATE PROBLEM",IF(A2278&lt;&gt;INT(A2278),"DATE HAS TIME","REFERENCE PROBLEM"))))</f>
        <v/>
      </c>
    </row>
    <row r="2279" spans="5:10" x14ac:dyDescent="0.25">
      <c r="E2279" s="18" t="str">
        <f t="shared" si="159"/>
        <v/>
      </c>
      <c r="F2279" s="18" t="str">
        <f t="shared" si="160"/>
        <v/>
      </c>
      <c r="G2279" s="18" t="str">
        <f t="shared" si="161"/>
        <v/>
      </c>
      <c r="H2279" s="18" t="str">
        <f t="shared" si="162"/>
        <v/>
      </c>
      <c r="J2279" t="str">
        <f>IF(C2279="","",IF(COUNTIFS('SALES SUMMARY'!$A$5:$A$376,A2279,'SALES SUMMARY'!$C$5:$C$376,B2279)&gt;0,"OK",IF(OR(A2279="",A2279&lt;'SALES SUMMARY'!$A$5,A2279&gt;'SALES SUMMARY'!$A$376),"DATE PROBLEM",IF(A2279&lt;&gt;INT(A2279),"DATE HAS TIME","REFERENCE PROBLEM"))))</f>
        <v/>
      </c>
    </row>
    <row r="2280" spans="5:10" x14ac:dyDescent="0.25">
      <c r="E2280" s="18" t="str">
        <f t="shared" si="159"/>
        <v/>
      </c>
      <c r="F2280" s="18" t="str">
        <f t="shared" si="160"/>
        <v/>
      </c>
      <c r="G2280" s="18" t="str">
        <f t="shared" si="161"/>
        <v/>
      </c>
      <c r="H2280" s="18" t="str">
        <f t="shared" si="162"/>
        <v/>
      </c>
      <c r="J2280" t="str">
        <f>IF(C2280="","",IF(COUNTIFS('SALES SUMMARY'!$A$5:$A$376,A2280,'SALES SUMMARY'!$C$5:$C$376,B2280)&gt;0,"OK",IF(OR(A2280="",A2280&lt;'SALES SUMMARY'!$A$5,A2280&gt;'SALES SUMMARY'!$A$376),"DATE PROBLEM",IF(A2280&lt;&gt;INT(A2280),"DATE HAS TIME","REFERENCE PROBLEM"))))</f>
        <v/>
      </c>
    </row>
    <row r="2281" spans="5:10" x14ac:dyDescent="0.25">
      <c r="E2281" s="18" t="str">
        <f t="shared" si="159"/>
        <v/>
      </c>
      <c r="F2281" s="18" t="str">
        <f t="shared" si="160"/>
        <v/>
      </c>
      <c r="G2281" s="18" t="str">
        <f t="shared" si="161"/>
        <v/>
      </c>
      <c r="H2281" s="18" t="str">
        <f t="shared" si="162"/>
        <v/>
      </c>
      <c r="J2281" t="str">
        <f>IF(C2281="","",IF(COUNTIFS('SALES SUMMARY'!$A$5:$A$376,A2281,'SALES SUMMARY'!$C$5:$C$376,B2281)&gt;0,"OK",IF(OR(A2281="",A2281&lt;'SALES SUMMARY'!$A$5,A2281&gt;'SALES SUMMARY'!$A$376),"DATE PROBLEM",IF(A2281&lt;&gt;INT(A2281),"DATE HAS TIME","REFERENCE PROBLEM"))))</f>
        <v/>
      </c>
    </row>
    <row r="2282" spans="5:10" x14ac:dyDescent="0.25">
      <c r="E2282" s="18" t="str">
        <f t="shared" si="159"/>
        <v/>
      </c>
      <c r="F2282" s="18" t="str">
        <f t="shared" si="160"/>
        <v/>
      </c>
      <c r="G2282" s="18" t="str">
        <f t="shared" si="161"/>
        <v/>
      </c>
      <c r="H2282" s="18" t="str">
        <f t="shared" si="162"/>
        <v/>
      </c>
      <c r="J2282" t="str">
        <f>IF(C2282="","",IF(COUNTIFS('SALES SUMMARY'!$A$5:$A$376,A2282,'SALES SUMMARY'!$C$5:$C$376,B2282)&gt;0,"OK",IF(OR(A2282="",A2282&lt;'SALES SUMMARY'!$A$5,A2282&gt;'SALES SUMMARY'!$A$376),"DATE PROBLEM",IF(A2282&lt;&gt;INT(A2282),"DATE HAS TIME","REFERENCE PROBLEM"))))</f>
        <v/>
      </c>
    </row>
    <row r="2283" spans="5:10" x14ac:dyDescent="0.25">
      <c r="E2283" s="18" t="str">
        <f t="shared" si="159"/>
        <v/>
      </c>
      <c r="F2283" s="18" t="str">
        <f t="shared" si="160"/>
        <v/>
      </c>
      <c r="G2283" s="18" t="str">
        <f t="shared" si="161"/>
        <v/>
      </c>
      <c r="H2283" s="18" t="str">
        <f t="shared" si="162"/>
        <v/>
      </c>
      <c r="J2283" t="str">
        <f>IF(C2283="","",IF(COUNTIFS('SALES SUMMARY'!$A$5:$A$376,A2283,'SALES SUMMARY'!$C$5:$C$376,B2283)&gt;0,"OK",IF(OR(A2283="",A2283&lt;'SALES SUMMARY'!$A$5,A2283&gt;'SALES SUMMARY'!$A$376),"DATE PROBLEM",IF(A2283&lt;&gt;INT(A2283),"DATE HAS TIME","REFERENCE PROBLEM"))))</f>
        <v/>
      </c>
    </row>
    <row r="2284" spans="5:10" x14ac:dyDescent="0.25">
      <c r="E2284" s="18" t="str">
        <f t="shared" si="159"/>
        <v/>
      </c>
      <c r="F2284" s="18" t="str">
        <f t="shared" si="160"/>
        <v/>
      </c>
      <c r="G2284" s="18" t="str">
        <f t="shared" si="161"/>
        <v/>
      </c>
      <c r="H2284" s="18" t="str">
        <f t="shared" si="162"/>
        <v/>
      </c>
      <c r="J2284" t="str">
        <f>IF(C2284="","",IF(COUNTIFS('SALES SUMMARY'!$A$5:$A$376,A2284,'SALES SUMMARY'!$C$5:$C$376,B2284)&gt;0,"OK",IF(OR(A2284="",A2284&lt;'SALES SUMMARY'!$A$5,A2284&gt;'SALES SUMMARY'!$A$376),"DATE PROBLEM",IF(A2284&lt;&gt;INT(A2284),"DATE HAS TIME","REFERENCE PROBLEM"))))</f>
        <v/>
      </c>
    </row>
    <row r="2285" spans="5:10" x14ac:dyDescent="0.25">
      <c r="E2285" s="18" t="str">
        <f t="shared" si="159"/>
        <v/>
      </c>
      <c r="F2285" s="18" t="str">
        <f t="shared" si="160"/>
        <v/>
      </c>
      <c r="G2285" s="18" t="str">
        <f t="shared" si="161"/>
        <v/>
      </c>
      <c r="H2285" s="18" t="str">
        <f t="shared" si="162"/>
        <v/>
      </c>
      <c r="J2285" t="str">
        <f>IF(C2285="","",IF(COUNTIFS('SALES SUMMARY'!$A$5:$A$376,A2285,'SALES SUMMARY'!$C$5:$C$376,B2285)&gt;0,"OK",IF(OR(A2285="",A2285&lt;'SALES SUMMARY'!$A$5,A2285&gt;'SALES SUMMARY'!$A$376),"DATE PROBLEM",IF(A2285&lt;&gt;INT(A2285),"DATE HAS TIME","REFERENCE PROBLEM"))))</f>
        <v/>
      </c>
    </row>
    <row r="2286" spans="5:10" x14ac:dyDescent="0.25">
      <c r="E2286" s="18" t="str">
        <f t="shared" si="159"/>
        <v/>
      </c>
      <c r="F2286" s="18" t="str">
        <f t="shared" si="160"/>
        <v/>
      </c>
      <c r="G2286" s="18" t="str">
        <f t="shared" si="161"/>
        <v/>
      </c>
      <c r="H2286" s="18" t="str">
        <f t="shared" si="162"/>
        <v/>
      </c>
      <c r="J2286" t="str">
        <f>IF(C2286="","",IF(COUNTIFS('SALES SUMMARY'!$A$5:$A$376,A2286,'SALES SUMMARY'!$C$5:$C$376,B2286)&gt;0,"OK",IF(OR(A2286="",A2286&lt;'SALES SUMMARY'!$A$5,A2286&gt;'SALES SUMMARY'!$A$376),"DATE PROBLEM",IF(A2286&lt;&gt;INT(A2286),"DATE HAS TIME","REFERENCE PROBLEM"))))</f>
        <v/>
      </c>
    </row>
    <row r="2287" spans="5:10" x14ac:dyDescent="0.25">
      <c r="E2287" s="18" t="str">
        <f t="shared" si="159"/>
        <v/>
      </c>
      <c r="F2287" s="18" t="str">
        <f t="shared" si="160"/>
        <v/>
      </c>
      <c r="G2287" s="18" t="str">
        <f t="shared" si="161"/>
        <v/>
      </c>
      <c r="H2287" s="18" t="str">
        <f t="shared" si="162"/>
        <v/>
      </c>
      <c r="J2287" t="str">
        <f>IF(C2287="","",IF(COUNTIFS('SALES SUMMARY'!$A$5:$A$376,A2287,'SALES SUMMARY'!$C$5:$C$376,B2287)&gt;0,"OK",IF(OR(A2287="",A2287&lt;'SALES SUMMARY'!$A$5,A2287&gt;'SALES SUMMARY'!$A$376),"DATE PROBLEM",IF(A2287&lt;&gt;INT(A2287),"DATE HAS TIME","REFERENCE PROBLEM"))))</f>
        <v/>
      </c>
    </row>
    <row r="2288" spans="5:10" x14ac:dyDescent="0.25">
      <c r="E2288" s="18" t="str">
        <f t="shared" si="159"/>
        <v/>
      </c>
      <c r="F2288" s="18" t="str">
        <f t="shared" si="160"/>
        <v/>
      </c>
      <c r="G2288" s="18" t="str">
        <f t="shared" si="161"/>
        <v/>
      </c>
      <c r="H2288" s="18" t="str">
        <f t="shared" si="162"/>
        <v/>
      </c>
      <c r="J2288" t="str">
        <f>IF(C2288="","",IF(COUNTIFS('SALES SUMMARY'!$A$5:$A$376,A2288,'SALES SUMMARY'!$C$5:$C$376,B2288)&gt;0,"OK",IF(OR(A2288="",A2288&lt;'SALES SUMMARY'!$A$5,A2288&gt;'SALES SUMMARY'!$A$376),"DATE PROBLEM",IF(A2288&lt;&gt;INT(A2288),"DATE HAS TIME","REFERENCE PROBLEM"))))</f>
        <v/>
      </c>
    </row>
    <row r="2289" spans="5:10" x14ac:dyDescent="0.25">
      <c r="E2289" s="18" t="str">
        <f t="shared" si="159"/>
        <v/>
      </c>
      <c r="F2289" s="18" t="str">
        <f t="shared" si="160"/>
        <v/>
      </c>
      <c r="G2289" s="18" t="str">
        <f t="shared" si="161"/>
        <v/>
      </c>
      <c r="H2289" s="18" t="str">
        <f t="shared" si="162"/>
        <v/>
      </c>
      <c r="J2289" t="str">
        <f>IF(C2289="","",IF(COUNTIFS('SALES SUMMARY'!$A$5:$A$376,A2289,'SALES SUMMARY'!$C$5:$C$376,B2289)&gt;0,"OK",IF(OR(A2289="",A2289&lt;'SALES SUMMARY'!$A$5,A2289&gt;'SALES SUMMARY'!$A$376),"DATE PROBLEM",IF(A2289&lt;&gt;INT(A2289),"DATE HAS TIME","REFERENCE PROBLEM"))))</f>
        <v/>
      </c>
    </row>
    <row r="2290" spans="5:10" x14ac:dyDescent="0.25">
      <c r="E2290" s="18" t="str">
        <f t="shared" si="159"/>
        <v/>
      </c>
      <c r="F2290" s="18" t="str">
        <f t="shared" si="160"/>
        <v/>
      </c>
      <c r="G2290" s="18" t="str">
        <f t="shared" si="161"/>
        <v/>
      </c>
      <c r="H2290" s="18" t="str">
        <f t="shared" si="162"/>
        <v/>
      </c>
      <c r="J2290" t="str">
        <f>IF(C2290="","",IF(COUNTIFS('SALES SUMMARY'!$A$5:$A$376,A2290,'SALES SUMMARY'!$C$5:$C$376,B2290)&gt;0,"OK",IF(OR(A2290="",A2290&lt;'SALES SUMMARY'!$A$5,A2290&gt;'SALES SUMMARY'!$A$376),"DATE PROBLEM",IF(A2290&lt;&gt;INT(A2290),"DATE HAS TIME","REFERENCE PROBLEM"))))</f>
        <v/>
      </c>
    </row>
    <row r="2291" spans="5:10" x14ac:dyDescent="0.25">
      <c r="E2291" s="18" t="str">
        <f t="shared" si="159"/>
        <v/>
      </c>
      <c r="F2291" s="18" t="str">
        <f t="shared" si="160"/>
        <v/>
      </c>
      <c r="G2291" s="18" t="str">
        <f t="shared" si="161"/>
        <v/>
      </c>
      <c r="H2291" s="18" t="str">
        <f t="shared" si="162"/>
        <v/>
      </c>
      <c r="J2291" t="str">
        <f>IF(C2291="","",IF(COUNTIFS('SALES SUMMARY'!$A$5:$A$376,A2291,'SALES SUMMARY'!$C$5:$C$376,B2291)&gt;0,"OK",IF(OR(A2291="",A2291&lt;'SALES SUMMARY'!$A$5,A2291&gt;'SALES SUMMARY'!$A$376),"DATE PROBLEM",IF(A2291&lt;&gt;INT(A2291),"DATE HAS TIME","REFERENCE PROBLEM"))))</f>
        <v/>
      </c>
    </row>
    <row r="2292" spans="5:10" x14ac:dyDescent="0.25">
      <c r="E2292" s="18" t="str">
        <f t="shared" si="159"/>
        <v/>
      </c>
      <c r="F2292" s="18" t="str">
        <f t="shared" si="160"/>
        <v/>
      </c>
      <c r="G2292" s="18" t="str">
        <f t="shared" si="161"/>
        <v/>
      </c>
      <c r="H2292" s="18" t="str">
        <f t="shared" si="162"/>
        <v/>
      </c>
      <c r="J2292" t="str">
        <f>IF(C2292="","",IF(COUNTIFS('SALES SUMMARY'!$A$5:$A$376,A2292,'SALES SUMMARY'!$C$5:$C$376,B2292)&gt;0,"OK",IF(OR(A2292="",A2292&lt;'SALES SUMMARY'!$A$5,A2292&gt;'SALES SUMMARY'!$A$376),"DATE PROBLEM",IF(A2292&lt;&gt;INT(A2292),"DATE HAS TIME","REFERENCE PROBLEM"))))</f>
        <v/>
      </c>
    </row>
    <row r="2293" spans="5:10" x14ac:dyDescent="0.25">
      <c r="E2293" s="18" t="str">
        <f t="shared" si="159"/>
        <v/>
      </c>
      <c r="F2293" s="18" t="str">
        <f t="shared" si="160"/>
        <v/>
      </c>
      <c r="G2293" s="18" t="str">
        <f t="shared" si="161"/>
        <v/>
      </c>
      <c r="H2293" s="18" t="str">
        <f t="shared" si="162"/>
        <v/>
      </c>
      <c r="J2293" t="str">
        <f>IF(C2293="","",IF(COUNTIFS('SALES SUMMARY'!$A$5:$A$376,A2293,'SALES SUMMARY'!$C$5:$C$376,B2293)&gt;0,"OK",IF(OR(A2293="",A2293&lt;'SALES SUMMARY'!$A$5,A2293&gt;'SALES SUMMARY'!$A$376),"DATE PROBLEM",IF(A2293&lt;&gt;INT(A2293),"DATE HAS TIME","REFERENCE PROBLEM"))))</f>
        <v/>
      </c>
    </row>
    <row r="2294" spans="5:10" x14ac:dyDescent="0.25">
      <c r="E2294" s="18" t="str">
        <f t="shared" si="159"/>
        <v/>
      </c>
      <c r="F2294" s="18" t="str">
        <f t="shared" si="160"/>
        <v/>
      </c>
      <c r="G2294" s="18" t="str">
        <f t="shared" si="161"/>
        <v/>
      </c>
      <c r="H2294" s="18" t="str">
        <f t="shared" si="162"/>
        <v/>
      </c>
      <c r="J2294" t="str">
        <f>IF(C2294="","",IF(COUNTIFS('SALES SUMMARY'!$A$5:$A$376,A2294,'SALES SUMMARY'!$C$5:$C$376,B2294)&gt;0,"OK",IF(OR(A2294="",A2294&lt;'SALES SUMMARY'!$A$5,A2294&gt;'SALES SUMMARY'!$A$376),"DATE PROBLEM",IF(A2294&lt;&gt;INT(A2294),"DATE HAS TIME","REFERENCE PROBLEM"))))</f>
        <v/>
      </c>
    </row>
    <row r="2295" spans="5:10" x14ac:dyDescent="0.25">
      <c r="E2295" s="18" t="str">
        <f t="shared" si="159"/>
        <v/>
      </c>
      <c r="F2295" s="18" t="str">
        <f t="shared" si="160"/>
        <v/>
      </c>
      <c r="G2295" s="18" t="str">
        <f t="shared" si="161"/>
        <v/>
      </c>
      <c r="H2295" s="18" t="str">
        <f t="shared" si="162"/>
        <v/>
      </c>
      <c r="J2295" t="str">
        <f>IF(C2295="","",IF(COUNTIFS('SALES SUMMARY'!$A$5:$A$376,A2295,'SALES SUMMARY'!$C$5:$C$376,B2295)&gt;0,"OK",IF(OR(A2295="",A2295&lt;'SALES SUMMARY'!$A$5,A2295&gt;'SALES SUMMARY'!$A$376),"DATE PROBLEM",IF(A2295&lt;&gt;INT(A2295),"DATE HAS TIME","REFERENCE PROBLEM"))))</f>
        <v/>
      </c>
    </row>
    <row r="2296" spans="5:10" x14ac:dyDescent="0.25">
      <c r="E2296" s="18" t="str">
        <f t="shared" si="159"/>
        <v/>
      </c>
      <c r="F2296" s="18" t="str">
        <f t="shared" si="160"/>
        <v/>
      </c>
      <c r="G2296" s="18" t="str">
        <f t="shared" si="161"/>
        <v/>
      </c>
      <c r="H2296" s="18" t="str">
        <f t="shared" si="162"/>
        <v/>
      </c>
      <c r="J2296" t="str">
        <f>IF(C2296="","",IF(COUNTIFS('SALES SUMMARY'!$A$5:$A$376,A2296,'SALES SUMMARY'!$C$5:$C$376,B2296)&gt;0,"OK",IF(OR(A2296="",A2296&lt;'SALES SUMMARY'!$A$5,A2296&gt;'SALES SUMMARY'!$A$376),"DATE PROBLEM",IF(A2296&lt;&gt;INT(A2296),"DATE HAS TIME","REFERENCE PROBLEM"))))</f>
        <v/>
      </c>
    </row>
    <row r="2297" spans="5:10" x14ac:dyDescent="0.25">
      <c r="E2297" s="18" t="str">
        <f t="shared" si="159"/>
        <v/>
      </c>
      <c r="F2297" s="18" t="str">
        <f t="shared" si="160"/>
        <v/>
      </c>
      <c r="G2297" s="18" t="str">
        <f t="shared" si="161"/>
        <v/>
      </c>
      <c r="H2297" s="18" t="str">
        <f t="shared" si="162"/>
        <v/>
      </c>
      <c r="J2297" t="str">
        <f>IF(C2297="","",IF(COUNTIFS('SALES SUMMARY'!$A$5:$A$376,A2297,'SALES SUMMARY'!$C$5:$C$376,B2297)&gt;0,"OK",IF(OR(A2297="",A2297&lt;'SALES SUMMARY'!$A$5,A2297&gt;'SALES SUMMARY'!$A$376),"DATE PROBLEM",IF(A2297&lt;&gt;INT(A2297),"DATE HAS TIME","REFERENCE PROBLEM"))))</f>
        <v/>
      </c>
    </row>
    <row r="2298" spans="5:10" x14ac:dyDescent="0.25">
      <c r="E2298" s="18" t="str">
        <f t="shared" si="159"/>
        <v/>
      </c>
      <c r="F2298" s="18" t="str">
        <f t="shared" si="160"/>
        <v/>
      </c>
      <c r="G2298" s="18" t="str">
        <f t="shared" si="161"/>
        <v/>
      </c>
      <c r="H2298" s="18" t="str">
        <f t="shared" si="162"/>
        <v/>
      </c>
      <c r="J2298" t="str">
        <f>IF(C2298="","",IF(COUNTIFS('SALES SUMMARY'!$A$5:$A$376,A2298,'SALES SUMMARY'!$C$5:$C$376,B2298)&gt;0,"OK",IF(OR(A2298="",A2298&lt;'SALES SUMMARY'!$A$5,A2298&gt;'SALES SUMMARY'!$A$376),"DATE PROBLEM",IF(A2298&lt;&gt;INT(A2298),"DATE HAS TIME","REFERENCE PROBLEM"))))</f>
        <v/>
      </c>
    </row>
    <row r="2299" spans="5:10" x14ac:dyDescent="0.25">
      <c r="E2299" s="18" t="str">
        <f t="shared" si="159"/>
        <v/>
      </c>
      <c r="F2299" s="18" t="str">
        <f t="shared" si="160"/>
        <v/>
      </c>
      <c r="G2299" s="18" t="str">
        <f t="shared" si="161"/>
        <v/>
      </c>
      <c r="H2299" s="18" t="str">
        <f t="shared" si="162"/>
        <v/>
      </c>
      <c r="J2299" t="str">
        <f>IF(C2299="","",IF(COUNTIFS('SALES SUMMARY'!$A$5:$A$376,A2299,'SALES SUMMARY'!$C$5:$C$376,B2299)&gt;0,"OK",IF(OR(A2299="",A2299&lt;'SALES SUMMARY'!$A$5,A2299&gt;'SALES SUMMARY'!$A$376),"DATE PROBLEM",IF(A2299&lt;&gt;INT(A2299),"DATE HAS TIME","REFERENCE PROBLEM"))))</f>
        <v/>
      </c>
    </row>
    <row r="2300" spans="5:10" x14ac:dyDescent="0.25">
      <c r="E2300" s="18" t="str">
        <f t="shared" si="159"/>
        <v/>
      </c>
      <c r="F2300" s="18" t="str">
        <f t="shared" si="160"/>
        <v/>
      </c>
      <c r="G2300" s="18" t="str">
        <f t="shared" si="161"/>
        <v/>
      </c>
      <c r="H2300" s="18" t="str">
        <f t="shared" si="162"/>
        <v/>
      </c>
      <c r="J2300" t="str">
        <f>IF(C2300="","",IF(COUNTIFS('SALES SUMMARY'!$A$5:$A$376,A2300,'SALES SUMMARY'!$C$5:$C$376,B2300)&gt;0,"OK",IF(OR(A2300="",A2300&lt;'SALES SUMMARY'!$A$5,A2300&gt;'SALES SUMMARY'!$A$376),"DATE PROBLEM",IF(A2300&lt;&gt;INT(A2300),"DATE HAS TIME","REFERENCE PROBLEM"))))</f>
        <v/>
      </c>
    </row>
    <row r="2301" spans="5:10" x14ac:dyDescent="0.25">
      <c r="E2301" s="18" t="str">
        <f t="shared" si="159"/>
        <v/>
      </c>
      <c r="F2301" s="18" t="str">
        <f t="shared" si="160"/>
        <v/>
      </c>
      <c r="G2301" s="18" t="str">
        <f t="shared" si="161"/>
        <v/>
      </c>
      <c r="H2301" s="18" t="str">
        <f t="shared" si="162"/>
        <v/>
      </c>
      <c r="J2301" t="str">
        <f>IF(C2301="","",IF(COUNTIFS('SALES SUMMARY'!$A$5:$A$376,A2301,'SALES SUMMARY'!$C$5:$C$376,B2301)&gt;0,"OK",IF(OR(A2301="",A2301&lt;'SALES SUMMARY'!$A$5,A2301&gt;'SALES SUMMARY'!$A$376),"DATE PROBLEM",IF(A2301&lt;&gt;INT(A2301),"DATE HAS TIME","REFERENCE PROBLEM"))))</f>
        <v/>
      </c>
    </row>
    <row r="2302" spans="5:10" x14ac:dyDescent="0.25">
      <c r="E2302" s="18" t="str">
        <f t="shared" si="159"/>
        <v/>
      </c>
      <c r="F2302" s="18" t="str">
        <f t="shared" si="160"/>
        <v/>
      </c>
      <c r="G2302" s="18" t="str">
        <f t="shared" si="161"/>
        <v/>
      </c>
      <c r="H2302" s="18" t="str">
        <f t="shared" si="162"/>
        <v/>
      </c>
      <c r="J2302" t="str">
        <f>IF(C2302="","",IF(COUNTIFS('SALES SUMMARY'!$A$5:$A$376,A2302,'SALES SUMMARY'!$C$5:$C$376,B2302)&gt;0,"OK",IF(OR(A2302="",A2302&lt;'SALES SUMMARY'!$A$5,A2302&gt;'SALES SUMMARY'!$A$376),"DATE PROBLEM",IF(A2302&lt;&gt;INT(A2302),"DATE HAS TIME","REFERENCE PROBLEM"))))</f>
        <v/>
      </c>
    </row>
    <row r="2303" spans="5:10" x14ac:dyDescent="0.25">
      <c r="E2303" s="18" t="str">
        <f t="shared" si="159"/>
        <v/>
      </c>
      <c r="F2303" s="18" t="str">
        <f t="shared" si="160"/>
        <v/>
      </c>
      <c r="G2303" s="18" t="str">
        <f t="shared" si="161"/>
        <v/>
      </c>
      <c r="H2303" s="18" t="str">
        <f t="shared" si="162"/>
        <v/>
      </c>
      <c r="J2303" t="str">
        <f>IF(C2303="","",IF(COUNTIFS('SALES SUMMARY'!$A$5:$A$376,A2303,'SALES SUMMARY'!$C$5:$C$376,B2303)&gt;0,"OK",IF(OR(A2303="",A2303&lt;'SALES SUMMARY'!$A$5,A2303&gt;'SALES SUMMARY'!$A$376),"DATE PROBLEM",IF(A2303&lt;&gt;INT(A2303),"DATE HAS TIME","REFERENCE PROBLEM"))))</f>
        <v/>
      </c>
    </row>
    <row r="2304" spans="5:10" x14ac:dyDescent="0.25">
      <c r="E2304" s="18" t="str">
        <f t="shared" si="159"/>
        <v/>
      </c>
      <c r="F2304" s="18" t="str">
        <f t="shared" si="160"/>
        <v/>
      </c>
      <c r="G2304" s="18" t="str">
        <f t="shared" si="161"/>
        <v/>
      </c>
      <c r="H2304" s="18" t="str">
        <f t="shared" si="162"/>
        <v/>
      </c>
      <c r="J2304" t="str">
        <f>IF(C2304="","",IF(COUNTIFS('SALES SUMMARY'!$A$5:$A$376,A2304,'SALES SUMMARY'!$C$5:$C$376,B2304)&gt;0,"OK",IF(OR(A2304="",A2304&lt;'SALES SUMMARY'!$A$5,A2304&gt;'SALES SUMMARY'!$A$376),"DATE PROBLEM",IF(A2304&lt;&gt;INT(A2304),"DATE HAS TIME","REFERENCE PROBLEM"))))</f>
        <v/>
      </c>
    </row>
    <row r="2305" spans="5:10" x14ac:dyDescent="0.25">
      <c r="E2305" s="18" t="str">
        <f t="shared" si="159"/>
        <v/>
      </c>
      <c r="F2305" s="18" t="str">
        <f t="shared" si="160"/>
        <v/>
      </c>
      <c r="G2305" s="18" t="str">
        <f t="shared" si="161"/>
        <v/>
      </c>
      <c r="H2305" s="18" t="str">
        <f t="shared" si="162"/>
        <v/>
      </c>
      <c r="J2305" t="str">
        <f>IF(C2305="","",IF(COUNTIFS('SALES SUMMARY'!$A$5:$A$376,A2305,'SALES SUMMARY'!$C$5:$C$376,B2305)&gt;0,"OK",IF(OR(A2305="",A2305&lt;'SALES SUMMARY'!$A$5,A2305&gt;'SALES SUMMARY'!$A$376),"DATE PROBLEM",IF(A2305&lt;&gt;INT(A2305),"DATE HAS TIME","REFERENCE PROBLEM"))))</f>
        <v/>
      </c>
    </row>
    <row r="2306" spans="5:10" x14ac:dyDescent="0.25">
      <c r="E2306" s="18" t="str">
        <f t="shared" si="159"/>
        <v/>
      </c>
      <c r="F2306" s="18" t="str">
        <f t="shared" si="160"/>
        <v/>
      </c>
      <c r="G2306" s="18" t="str">
        <f t="shared" si="161"/>
        <v/>
      </c>
      <c r="H2306" s="18" t="str">
        <f t="shared" si="162"/>
        <v/>
      </c>
      <c r="J2306" t="str">
        <f>IF(C2306="","",IF(COUNTIFS('SALES SUMMARY'!$A$5:$A$376,A2306,'SALES SUMMARY'!$C$5:$C$376,B2306)&gt;0,"OK",IF(OR(A2306="",A2306&lt;'SALES SUMMARY'!$A$5,A2306&gt;'SALES SUMMARY'!$A$376),"DATE PROBLEM",IF(A2306&lt;&gt;INT(A2306),"DATE HAS TIME","REFERENCE PROBLEM"))))</f>
        <v/>
      </c>
    </row>
    <row r="2307" spans="5:10" x14ac:dyDescent="0.25">
      <c r="E2307" s="18" t="str">
        <f t="shared" si="159"/>
        <v/>
      </c>
      <c r="F2307" s="18" t="str">
        <f t="shared" si="160"/>
        <v/>
      </c>
      <c r="G2307" s="18" t="str">
        <f t="shared" si="161"/>
        <v/>
      </c>
      <c r="H2307" s="18" t="str">
        <f t="shared" si="162"/>
        <v/>
      </c>
      <c r="J2307" t="str">
        <f>IF(C2307="","",IF(COUNTIFS('SALES SUMMARY'!$A$5:$A$376,A2307,'SALES SUMMARY'!$C$5:$C$376,B2307)&gt;0,"OK",IF(OR(A2307="",A2307&lt;'SALES SUMMARY'!$A$5,A2307&gt;'SALES SUMMARY'!$A$376),"DATE PROBLEM",IF(A2307&lt;&gt;INT(A2307),"DATE HAS TIME","REFERENCE PROBLEM"))))</f>
        <v/>
      </c>
    </row>
    <row r="2308" spans="5:10" x14ac:dyDescent="0.25">
      <c r="E2308" s="18" t="str">
        <f t="shared" si="159"/>
        <v/>
      </c>
      <c r="F2308" s="18" t="str">
        <f t="shared" si="160"/>
        <v/>
      </c>
      <c r="G2308" s="18" t="str">
        <f t="shared" si="161"/>
        <v/>
      </c>
      <c r="H2308" s="18" t="str">
        <f t="shared" si="162"/>
        <v/>
      </c>
      <c r="J2308" t="str">
        <f>IF(C2308="","",IF(COUNTIFS('SALES SUMMARY'!$A$5:$A$376,A2308,'SALES SUMMARY'!$C$5:$C$376,B2308)&gt;0,"OK",IF(OR(A2308="",A2308&lt;'SALES SUMMARY'!$A$5,A2308&gt;'SALES SUMMARY'!$A$376),"DATE PROBLEM",IF(A2308&lt;&gt;INT(A2308),"DATE HAS TIME","REFERENCE PROBLEM"))))</f>
        <v/>
      </c>
    </row>
    <row r="2309" spans="5:10" x14ac:dyDescent="0.25">
      <c r="E2309" s="18" t="str">
        <f t="shared" si="159"/>
        <v/>
      </c>
      <c r="F2309" s="18" t="str">
        <f t="shared" si="160"/>
        <v/>
      </c>
      <c r="G2309" s="18" t="str">
        <f t="shared" si="161"/>
        <v/>
      </c>
      <c r="H2309" s="18" t="str">
        <f t="shared" si="162"/>
        <v/>
      </c>
      <c r="J2309" t="str">
        <f>IF(C2309="","",IF(COUNTIFS('SALES SUMMARY'!$A$5:$A$376,A2309,'SALES SUMMARY'!$C$5:$C$376,B2309)&gt;0,"OK",IF(OR(A2309="",A2309&lt;'SALES SUMMARY'!$A$5,A2309&gt;'SALES SUMMARY'!$A$376),"DATE PROBLEM",IF(A2309&lt;&gt;INT(A2309),"DATE HAS TIME","REFERENCE PROBLEM"))))</f>
        <v/>
      </c>
    </row>
    <row r="2310" spans="5:10" x14ac:dyDescent="0.25">
      <c r="E2310" s="18" t="str">
        <f t="shared" ref="E2310:E2373" si="163">IF($C2310="","",IFERROR(INDEX(ItemPriceCol,MATCH($C2310,ItemName,0)),""))</f>
        <v/>
      </c>
      <c r="F2310" s="18" t="str">
        <f t="shared" ref="F2310:F2373" si="164">IF(OR($D2310="",$E2310=""),"",$D2310*$E2310)</f>
        <v/>
      </c>
      <c r="G2310" s="18" t="str">
        <f t="shared" ref="G2310:G2373" si="165">IF($C2310="","",IFERROR(INDEX(ItemCostCol,MATCH($C2310,ItemName,0)),""))</f>
        <v/>
      </c>
      <c r="H2310" s="18" t="str">
        <f t="shared" ref="H2310:H2373" si="166">IF(OR($F2310="",$G2310=""),"",$F2310-$D2310*$G2310)</f>
        <v/>
      </c>
      <c r="J2310" t="str">
        <f>IF(C2310="","",IF(COUNTIFS('SALES SUMMARY'!$A$5:$A$376,A2310,'SALES SUMMARY'!$C$5:$C$376,B2310)&gt;0,"OK",IF(OR(A2310="",A2310&lt;'SALES SUMMARY'!$A$5,A2310&gt;'SALES SUMMARY'!$A$376),"DATE PROBLEM",IF(A2310&lt;&gt;INT(A2310),"DATE HAS TIME","REFERENCE PROBLEM"))))</f>
        <v/>
      </c>
    </row>
    <row r="2311" spans="5:10" x14ac:dyDescent="0.25">
      <c r="E2311" s="18" t="str">
        <f t="shared" si="163"/>
        <v/>
      </c>
      <c r="F2311" s="18" t="str">
        <f t="shared" si="164"/>
        <v/>
      </c>
      <c r="G2311" s="18" t="str">
        <f t="shared" si="165"/>
        <v/>
      </c>
      <c r="H2311" s="18" t="str">
        <f t="shared" si="166"/>
        <v/>
      </c>
      <c r="J2311" t="str">
        <f>IF(C2311="","",IF(COUNTIFS('SALES SUMMARY'!$A$5:$A$376,A2311,'SALES SUMMARY'!$C$5:$C$376,B2311)&gt;0,"OK",IF(OR(A2311="",A2311&lt;'SALES SUMMARY'!$A$5,A2311&gt;'SALES SUMMARY'!$A$376),"DATE PROBLEM",IF(A2311&lt;&gt;INT(A2311),"DATE HAS TIME","REFERENCE PROBLEM"))))</f>
        <v/>
      </c>
    </row>
    <row r="2312" spans="5:10" x14ac:dyDescent="0.25">
      <c r="E2312" s="18" t="str">
        <f t="shared" si="163"/>
        <v/>
      </c>
      <c r="F2312" s="18" t="str">
        <f t="shared" si="164"/>
        <v/>
      </c>
      <c r="G2312" s="18" t="str">
        <f t="shared" si="165"/>
        <v/>
      </c>
      <c r="H2312" s="18" t="str">
        <f t="shared" si="166"/>
        <v/>
      </c>
      <c r="J2312" t="str">
        <f>IF(C2312="","",IF(COUNTIFS('SALES SUMMARY'!$A$5:$A$376,A2312,'SALES SUMMARY'!$C$5:$C$376,B2312)&gt;0,"OK",IF(OR(A2312="",A2312&lt;'SALES SUMMARY'!$A$5,A2312&gt;'SALES SUMMARY'!$A$376),"DATE PROBLEM",IF(A2312&lt;&gt;INT(A2312),"DATE HAS TIME","REFERENCE PROBLEM"))))</f>
        <v/>
      </c>
    </row>
    <row r="2313" spans="5:10" x14ac:dyDescent="0.25">
      <c r="E2313" s="18" t="str">
        <f t="shared" si="163"/>
        <v/>
      </c>
      <c r="F2313" s="18" t="str">
        <f t="shared" si="164"/>
        <v/>
      </c>
      <c r="G2313" s="18" t="str">
        <f t="shared" si="165"/>
        <v/>
      </c>
      <c r="H2313" s="18" t="str">
        <f t="shared" si="166"/>
        <v/>
      </c>
      <c r="J2313" t="str">
        <f>IF(C2313="","",IF(COUNTIFS('SALES SUMMARY'!$A$5:$A$376,A2313,'SALES SUMMARY'!$C$5:$C$376,B2313)&gt;0,"OK",IF(OR(A2313="",A2313&lt;'SALES SUMMARY'!$A$5,A2313&gt;'SALES SUMMARY'!$A$376),"DATE PROBLEM",IF(A2313&lt;&gt;INT(A2313),"DATE HAS TIME","REFERENCE PROBLEM"))))</f>
        <v/>
      </c>
    </row>
    <row r="2314" spans="5:10" x14ac:dyDescent="0.25">
      <c r="E2314" s="18" t="str">
        <f t="shared" si="163"/>
        <v/>
      </c>
      <c r="F2314" s="18" t="str">
        <f t="shared" si="164"/>
        <v/>
      </c>
      <c r="G2314" s="18" t="str">
        <f t="shared" si="165"/>
        <v/>
      </c>
      <c r="H2314" s="18" t="str">
        <f t="shared" si="166"/>
        <v/>
      </c>
      <c r="J2314" t="str">
        <f>IF(C2314="","",IF(COUNTIFS('SALES SUMMARY'!$A$5:$A$376,A2314,'SALES SUMMARY'!$C$5:$C$376,B2314)&gt;0,"OK",IF(OR(A2314="",A2314&lt;'SALES SUMMARY'!$A$5,A2314&gt;'SALES SUMMARY'!$A$376),"DATE PROBLEM",IF(A2314&lt;&gt;INT(A2314),"DATE HAS TIME","REFERENCE PROBLEM"))))</f>
        <v/>
      </c>
    </row>
    <row r="2315" spans="5:10" x14ac:dyDescent="0.25">
      <c r="E2315" s="18" t="str">
        <f t="shared" si="163"/>
        <v/>
      </c>
      <c r="F2315" s="18" t="str">
        <f t="shared" si="164"/>
        <v/>
      </c>
      <c r="G2315" s="18" t="str">
        <f t="shared" si="165"/>
        <v/>
      </c>
      <c r="H2315" s="18" t="str">
        <f t="shared" si="166"/>
        <v/>
      </c>
      <c r="J2315" t="str">
        <f>IF(C2315="","",IF(COUNTIFS('SALES SUMMARY'!$A$5:$A$376,A2315,'SALES SUMMARY'!$C$5:$C$376,B2315)&gt;0,"OK",IF(OR(A2315="",A2315&lt;'SALES SUMMARY'!$A$5,A2315&gt;'SALES SUMMARY'!$A$376),"DATE PROBLEM",IF(A2315&lt;&gt;INT(A2315),"DATE HAS TIME","REFERENCE PROBLEM"))))</f>
        <v/>
      </c>
    </row>
    <row r="2316" spans="5:10" x14ac:dyDescent="0.25">
      <c r="E2316" s="18" t="str">
        <f t="shared" si="163"/>
        <v/>
      </c>
      <c r="F2316" s="18" t="str">
        <f t="shared" si="164"/>
        <v/>
      </c>
      <c r="G2316" s="18" t="str">
        <f t="shared" si="165"/>
        <v/>
      </c>
      <c r="H2316" s="18" t="str">
        <f t="shared" si="166"/>
        <v/>
      </c>
      <c r="J2316" t="str">
        <f>IF(C2316="","",IF(COUNTIFS('SALES SUMMARY'!$A$5:$A$376,A2316,'SALES SUMMARY'!$C$5:$C$376,B2316)&gt;0,"OK",IF(OR(A2316="",A2316&lt;'SALES SUMMARY'!$A$5,A2316&gt;'SALES SUMMARY'!$A$376),"DATE PROBLEM",IF(A2316&lt;&gt;INT(A2316),"DATE HAS TIME","REFERENCE PROBLEM"))))</f>
        <v/>
      </c>
    </row>
    <row r="2317" spans="5:10" x14ac:dyDescent="0.25">
      <c r="E2317" s="18" t="str">
        <f t="shared" si="163"/>
        <v/>
      </c>
      <c r="F2317" s="18" t="str">
        <f t="shared" si="164"/>
        <v/>
      </c>
      <c r="G2317" s="18" t="str">
        <f t="shared" si="165"/>
        <v/>
      </c>
      <c r="H2317" s="18" t="str">
        <f t="shared" si="166"/>
        <v/>
      </c>
      <c r="J2317" t="str">
        <f>IF(C2317="","",IF(COUNTIFS('SALES SUMMARY'!$A$5:$A$376,A2317,'SALES SUMMARY'!$C$5:$C$376,B2317)&gt;0,"OK",IF(OR(A2317="",A2317&lt;'SALES SUMMARY'!$A$5,A2317&gt;'SALES SUMMARY'!$A$376),"DATE PROBLEM",IF(A2317&lt;&gt;INT(A2317),"DATE HAS TIME","REFERENCE PROBLEM"))))</f>
        <v/>
      </c>
    </row>
    <row r="2318" spans="5:10" x14ac:dyDescent="0.25">
      <c r="E2318" s="18" t="str">
        <f t="shared" si="163"/>
        <v/>
      </c>
      <c r="F2318" s="18" t="str">
        <f t="shared" si="164"/>
        <v/>
      </c>
      <c r="G2318" s="18" t="str">
        <f t="shared" si="165"/>
        <v/>
      </c>
      <c r="H2318" s="18" t="str">
        <f t="shared" si="166"/>
        <v/>
      </c>
      <c r="J2318" t="str">
        <f>IF(C2318="","",IF(COUNTIFS('SALES SUMMARY'!$A$5:$A$376,A2318,'SALES SUMMARY'!$C$5:$C$376,B2318)&gt;0,"OK",IF(OR(A2318="",A2318&lt;'SALES SUMMARY'!$A$5,A2318&gt;'SALES SUMMARY'!$A$376),"DATE PROBLEM",IF(A2318&lt;&gt;INT(A2318),"DATE HAS TIME","REFERENCE PROBLEM"))))</f>
        <v/>
      </c>
    </row>
    <row r="2319" spans="5:10" x14ac:dyDescent="0.25">
      <c r="E2319" s="18" t="str">
        <f t="shared" si="163"/>
        <v/>
      </c>
      <c r="F2319" s="18" t="str">
        <f t="shared" si="164"/>
        <v/>
      </c>
      <c r="G2319" s="18" t="str">
        <f t="shared" si="165"/>
        <v/>
      </c>
      <c r="H2319" s="18" t="str">
        <f t="shared" si="166"/>
        <v/>
      </c>
      <c r="J2319" t="str">
        <f>IF(C2319="","",IF(COUNTIFS('SALES SUMMARY'!$A$5:$A$376,A2319,'SALES SUMMARY'!$C$5:$C$376,B2319)&gt;0,"OK",IF(OR(A2319="",A2319&lt;'SALES SUMMARY'!$A$5,A2319&gt;'SALES SUMMARY'!$A$376),"DATE PROBLEM",IF(A2319&lt;&gt;INT(A2319),"DATE HAS TIME","REFERENCE PROBLEM"))))</f>
        <v/>
      </c>
    </row>
    <row r="2320" spans="5:10" x14ac:dyDescent="0.25">
      <c r="E2320" s="18" t="str">
        <f t="shared" si="163"/>
        <v/>
      </c>
      <c r="F2320" s="18" t="str">
        <f t="shared" si="164"/>
        <v/>
      </c>
      <c r="G2320" s="18" t="str">
        <f t="shared" si="165"/>
        <v/>
      </c>
      <c r="H2320" s="18" t="str">
        <f t="shared" si="166"/>
        <v/>
      </c>
      <c r="J2320" t="str">
        <f>IF(C2320="","",IF(COUNTIFS('SALES SUMMARY'!$A$5:$A$376,A2320,'SALES SUMMARY'!$C$5:$C$376,B2320)&gt;0,"OK",IF(OR(A2320="",A2320&lt;'SALES SUMMARY'!$A$5,A2320&gt;'SALES SUMMARY'!$A$376),"DATE PROBLEM",IF(A2320&lt;&gt;INT(A2320),"DATE HAS TIME","REFERENCE PROBLEM"))))</f>
        <v/>
      </c>
    </row>
    <row r="2321" spans="5:10" x14ac:dyDescent="0.25">
      <c r="E2321" s="18" t="str">
        <f t="shared" si="163"/>
        <v/>
      </c>
      <c r="F2321" s="18" t="str">
        <f t="shared" si="164"/>
        <v/>
      </c>
      <c r="G2321" s="18" t="str">
        <f t="shared" si="165"/>
        <v/>
      </c>
      <c r="H2321" s="18" t="str">
        <f t="shared" si="166"/>
        <v/>
      </c>
      <c r="J2321" t="str">
        <f>IF(C2321="","",IF(COUNTIFS('SALES SUMMARY'!$A$5:$A$376,A2321,'SALES SUMMARY'!$C$5:$C$376,B2321)&gt;0,"OK",IF(OR(A2321="",A2321&lt;'SALES SUMMARY'!$A$5,A2321&gt;'SALES SUMMARY'!$A$376),"DATE PROBLEM",IF(A2321&lt;&gt;INT(A2321),"DATE HAS TIME","REFERENCE PROBLEM"))))</f>
        <v/>
      </c>
    </row>
    <row r="2322" spans="5:10" x14ac:dyDescent="0.25">
      <c r="E2322" s="18" t="str">
        <f t="shared" si="163"/>
        <v/>
      </c>
      <c r="F2322" s="18" t="str">
        <f t="shared" si="164"/>
        <v/>
      </c>
      <c r="G2322" s="18" t="str">
        <f t="shared" si="165"/>
        <v/>
      </c>
      <c r="H2322" s="18" t="str">
        <f t="shared" si="166"/>
        <v/>
      </c>
      <c r="J2322" t="str">
        <f>IF(C2322="","",IF(COUNTIFS('SALES SUMMARY'!$A$5:$A$376,A2322,'SALES SUMMARY'!$C$5:$C$376,B2322)&gt;0,"OK",IF(OR(A2322="",A2322&lt;'SALES SUMMARY'!$A$5,A2322&gt;'SALES SUMMARY'!$A$376),"DATE PROBLEM",IF(A2322&lt;&gt;INT(A2322),"DATE HAS TIME","REFERENCE PROBLEM"))))</f>
        <v/>
      </c>
    </row>
    <row r="2323" spans="5:10" x14ac:dyDescent="0.25">
      <c r="E2323" s="18" t="str">
        <f t="shared" si="163"/>
        <v/>
      </c>
      <c r="F2323" s="18" t="str">
        <f t="shared" si="164"/>
        <v/>
      </c>
      <c r="G2323" s="18" t="str">
        <f t="shared" si="165"/>
        <v/>
      </c>
      <c r="H2323" s="18" t="str">
        <f t="shared" si="166"/>
        <v/>
      </c>
      <c r="J2323" t="str">
        <f>IF(C2323="","",IF(COUNTIFS('SALES SUMMARY'!$A$5:$A$376,A2323,'SALES SUMMARY'!$C$5:$C$376,B2323)&gt;0,"OK",IF(OR(A2323="",A2323&lt;'SALES SUMMARY'!$A$5,A2323&gt;'SALES SUMMARY'!$A$376),"DATE PROBLEM",IF(A2323&lt;&gt;INT(A2323),"DATE HAS TIME","REFERENCE PROBLEM"))))</f>
        <v/>
      </c>
    </row>
    <row r="2324" spans="5:10" x14ac:dyDescent="0.25">
      <c r="E2324" s="18" t="str">
        <f t="shared" si="163"/>
        <v/>
      </c>
      <c r="F2324" s="18" t="str">
        <f t="shared" si="164"/>
        <v/>
      </c>
      <c r="G2324" s="18" t="str">
        <f t="shared" si="165"/>
        <v/>
      </c>
      <c r="H2324" s="18" t="str">
        <f t="shared" si="166"/>
        <v/>
      </c>
      <c r="J2324" t="str">
        <f>IF(C2324="","",IF(COUNTIFS('SALES SUMMARY'!$A$5:$A$376,A2324,'SALES SUMMARY'!$C$5:$C$376,B2324)&gt;0,"OK",IF(OR(A2324="",A2324&lt;'SALES SUMMARY'!$A$5,A2324&gt;'SALES SUMMARY'!$A$376),"DATE PROBLEM",IF(A2324&lt;&gt;INT(A2324),"DATE HAS TIME","REFERENCE PROBLEM"))))</f>
        <v/>
      </c>
    </row>
    <row r="2325" spans="5:10" x14ac:dyDescent="0.25">
      <c r="E2325" s="18" t="str">
        <f t="shared" si="163"/>
        <v/>
      </c>
      <c r="F2325" s="18" t="str">
        <f t="shared" si="164"/>
        <v/>
      </c>
      <c r="G2325" s="18" t="str">
        <f t="shared" si="165"/>
        <v/>
      </c>
      <c r="H2325" s="18" t="str">
        <f t="shared" si="166"/>
        <v/>
      </c>
      <c r="J2325" t="str">
        <f>IF(C2325="","",IF(COUNTIFS('SALES SUMMARY'!$A$5:$A$376,A2325,'SALES SUMMARY'!$C$5:$C$376,B2325)&gt;0,"OK",IF(OR(A2325="",A2325&lt;'SALES SUMMARY'!$A$5,A2325&gt;'SALES SUMMARY'!$A$376),"DATE PROBLEM",IF(A2325&lt;&gt;INT(A2325),"DATE HAS TIME","REFERENCE PROBLEM"))))</f>
        <v/>
      </c>
    </row>
    <row r="2326" spans="5:10" x14ac:dyDescent="0.25">
      <c r="E2326" s="18" t="str">
        <f t="shared" si="163"/>
        <v/>
      </c>
      <c r="F2326" s="18" t="str">
        <f t="shared" si="164"/>
        <v/>
      </c>
      <c r="G2326" s="18" t="str">
        <f t="shared" si="165"/>
        <v/>
      </c>
      <c r="H2326" s="18" t="str">
        <f t="shared" si="166"/>
        <v/>
      </c>
      <c r="J2326" t="str">
        <f>IF(C2326="","",IF(COUNTIFS('SALES SUMMARY'!$A$5:$A$376,A2326,'SALES SUMMARY'!$C$5:$C$376,B2326)&gt;0,"OK",IF(OR(A2326="",A2326&lt;'SALES SUMMARY'!$A$5,A2326&gt;'SALES SUMMARY'!$A$376),"DATE PROBLEM",IF(A2326&lt;&gt;INT(A2326),"DATE HAS TIME","REFERENCE PROBLEM"))))</f>
        <v/>
      </c>
    </row>
    <row r="2327" spans="5:10" x14ac:dyDescent="0.25">
      <c r="E2327" s="18" t="str">
        <f t="shared" si="163"/>
        <v/>
      </c>
      <c r="F2327" s="18" t="str">
        <f t="shared" si="164"/>
        <v/>
      </c>
      <c r="G2327" s="18" t="str">
        <f t="shared" si="165"/>
        <v/>
      </c>
      <c r="H2327" s="18" t="str">
        <f t="shared" si="166"/>
        <v/>
      </c>
      <c r="J2327" t="str">
        <f>IF(C2327="","",IF(COUNTIFS('SALES SUMMARY'!$A$5:$A$376,A2327,'SALES SUMMARY'!$C$5:$C$376,B2327)&gt;0,"OK",IF(OR(A2327="",A2327&lt;'SALES SUMMARY'!$A$5,A2327&gt;'SALES SUMMARY'!$A$376),"DATE PROBLEM",IF(A2327&lt;&gt;INT(A2327),"DATE HAS TIME","REFERENCE PROBLEM"))))</f>
        <v/>
      </c>
    </row>
    <row r="2328" spans="5:10" x14ac:dyDescent="0.25">
      <c r="E2328" s="18" t="str">
        <f t="shared" si="163"/>
        <v/>
      </c>
      <c r="F2328" s="18" t="str">
        <f t="shared" si="164"/>
        <v/>
      </c>
      <c r="G2328" s="18" t="str">
        <f t="shared" si="165"/>
        <v/>
      </c>
      <c r="H2328" s="18" t="str">
        <f t="shared" si="166"/>
        <v/>
      </c>
      <c r="J2328" t="str">
        <f>IF(C2328="","",IF(COUNTIFS('SALES SUMMARY'!$A$5:$A$376,A2328,'SALES SUMMARY'!$C$5:$C$376,B2328)&gt;0,"OK",IF(OR(A2328="",A2328&lt;'SALES SUMMARY'!$A$5,A2328&gt;'SALES SUMMARY'!$A$376),"DATE PROBLEM",IF(A2328&lt;&gt;INT(A2328),"DATE HAS TIME","REFERENCE PROBLEM"))))</f>
        <v/>
      </c>
    </row>
    <row r="2329" spans="5:10" x14ac:dyDescent="0.25">
      <c r="E2329" s="18" t="str">
        <f t="shared" si="163"/>
        <v/>
      </c>
      <c r="F2329" s="18" t="str">
        <f t="shared" si="164"/>
        <v/>
      </c>
      <c r="G2329" s="18" t="str">
        <f t="shared" si="165"/>
        <v/>
      </c>
      <c r="H2329" s="18" t="str">
        <f t="shared" si="166"/>
        <v/>
      </c>
      <c r="J2329" t="str">
        <f>IF(C2329="","",IF(COUNTIFS('SALES SUMMARY'!$A$5:$A$376,A2329,'SALES SUMMARY'!$C$5:$C$376,B2329)&gt;0,"OK",IF(OR(A2329="",A2329&lt;'SALES SUMMARY'!$A$5,A2329&gt;'SALES SUMMARY'!$A$376),"DATE PROBLEM",IF(A2329&lt;&gt;INT(A2329),"DATE HAS TIME","REFERENCE PROBLEM"))))</f>
        <v/>
      </c>
    </row>
    <row r="2330" spans="5:10" x14ac:dyDescent="0.25">
      <c r="E2330" s="18" t="str">
        <f t="shared" si="163"/>
        <v/>
      </c>
      <c r="F2330" s="18" t="str">
        <f t="shared" si="164"/>
        <v/>
      </c>
      <c r="G2330" s="18" t="str">
        <f t="shared" si="165"/>
        <v/>
      </c>
      <c r="H2330" s="18" t="str">
        <f t="shared" si="166"/>
        <v/>
      </c>
      <c r="J2330" t="str">
        <f>IF(C2330="","",IF(COUNTIFS('SALES SUMMARY'!$A$5:$A$376,A2330,'SALES SUMMARY'!$C$5:$C$376,B2330)&gt;0,"OK",IF(OR(A2330="",A2330&lt;'SALES SUMMARY'!$A$5,A2330&gt;'SALES SUMMARY'!$A$376),"DATE PROBLEM",IF(A2330&lt;&gt;INT(A2330),"DATE HAS TIME","REFERENCE PROBLEM"))))</f>
        <v/>
      </c>
    </row>
    <row r="2331" spans="5:10" x14ac:dyDescent="0.25">
      <c r="E2331" s="18" t="str">
        <f t="shared" si="163"/>
        <v/>
      </c>
      <c r="F2331" s="18" t="str">
        <f t="shared" si="164"/>
        <v/>
      </c>
      <c r="G2331" s="18" t="str">
        <f t="shared" si="165"/>
        <v/>
      </c>
      <c r="H2331" s="18" t="str">
        <f t="shared" si="166"/>
        <v/>
      </c>
      <c r="J2331" t="str">
        <f>IF(C2331="","",IF(COUNTIFS('SALES SUMMARY'!$A$5:$A$376,A2331,'SALES SUMMARY'!$C$5:$C$376,B2331)&gt;0,"OK",IF(OR(A2331="",A2331&lt;'SALES SUMMARY'!$A$5,A2331&gt;'SALES SUMMARY'!$A$376),"DATE PROBLEM",IF(A2331&lt;&gt;INT(A2331),"DATE HAS TIME","REFERENCE PROBLEM"))))</f>
        <v/>
      </c>
    </row>
    <row r="2332" spans="5:10" x14ac:dyDescent="0.25">
      <c r="E2332" s="18" t="str">
        <f t="shared" si="163"/>
        <v/>
      </c>
      <c r="F2332" s="18" t="str">
        <f t="shared" si="164"/>
        <v/>
      </c>
      <c r="G2332" s="18" t="str">
        <f t="shared" si="165"/>
        <v/>
      </c>
      <c r="H2332" s="18" t="str">
        <f t="shared" si="166"/>
        <v/>
      </c>
      <c r="J2332" t="str">
        <f>IF(C2332="","",IF(COUNTIFS('SALES SUMMARY'!$A$5:$A$376,A2332,'SALES SUMMARY'!$C$5:$C$376,B2332)&gt;0,"OK",IF(OR(A2332="",A2332&lt;'SALES SUMMARY'!$A$5,A2332&gt;'SALES SUMMARY'!$A$376),"DATE PROBLEM",IF(A2332&lt;&gt;INT(A2332),"DATE HAS TIME","REFERENCE PROBLEM"))))</f>
        <v/>
      </c>
    </row>
    <row r="2333" spans="5:10" x14ac:dyDescent="0.25">
      <c r="E2333" s="18" t="str">
        <f t="shared" si="163"/>
        <v/>
      </c>
      <c r="F2333" s="18" t="str">
        <f t="shared" si="164"/>
        <v/>
      </c>
      <c r="G2333" s="18" t="str">
        <f t="shared" si="165"/>
        <v/>
      </c>
      <c r="H2333" s="18" t="str">
        <f t="shared" si="166"/>
        <v/>
      </c>
      <c r="J2333" t="str">
        <f>IF(C2333="","",IF(COUNTIFS('SALES SUMMARY'!$A$5:$A$376,A2333,'SALES SUMMARY'!$C$5:$C$376,B2333)&gt;0,"OK",IF(OR(A2333="",A2333&lt;'SALES SUMMARY'!$A$5,A2333&gt;'SALES SUMMARY'!$A$376),"DATE PROBLEM",IF(A2333&lt;&gt;INT(A2333),"DATE HAS TIME","REFERENCE PROBLEM"))))</f>
        <v/>
      </c>
    </row>
    <row r="2334" spans="5:10" x14ac:dyDescent="0.25">
      <c r="E2334" s="18" t="str">
        <f t="shared" si="163"/>
        <v/>
      </c>
      <c r="F2334" s="18" t="str">
        <f t="shared" si="164"/>
        <v/>
      </c>
      <c r="G2334" s="18" t="str">
        <f t="shared" si="165"/>
        <v/>
      </c>
      <c r="H2334" s="18" t="str">
        <f t="shared" si="166"/>
        <v/>
      </c>
      <c r="J2334" t="str">
        <f>IF(C2334="","",IF(COUNTIFS('SALES SUMMARY'!$A$5:$A$376,A2334,'SALES SUMMARY'!$C$5:$C$376,B2334)&gt;0,"OK",IF(OR(A2334="",A2334&lt;'SALES SUMMARY'!$A$5,A2334&gt;'SALES SUMMARY'!$A$376),"DATE PROBLEM",IF(A2334&lt;&gt;INT(A2334),"DATE HAS TIME","REFERENCE PROBLEM"))))</f>
        <v/>
      </c>
    </row>
    <row r="2335" spans="5:10" x14ac:dyDescent="0.25">
      <c r="E2335" s="18" t="str">
        <f t="shared" si="163"/>
        <v/>
      </c>
      <c r="F2335" s="18" t="str">
        <f t="shared" si="164"/>
        <v/>
      </c>
      <c r="G2335" s="18" t="str">
        <f t="shared" si="165"/>
        <v/>
      </c>
      <c r="H2335" s="18" t="str">
        <f t="shared" si="166"/>
        <v/>
      </c>
      <c r="J2335" t="str">
        <f>IF(C2335="","",IF(COUNTIFS('SALES SUMMARY'!$A$5:$A$376,A2335,'SALES SUMMARY'!$C$5:$C$376,B2335)&gt;0,"OK",IF(OR(A2335="",A2335&lt;'SALES SUMMARY'!$A$5,A2335&gt;'SALES SUMMARY'!$A$376),"DATE PROBLEM",IF(A2335&lt;&gt;INT(A2335),"DATE HAS TIME","REFERENCE PROBLEM"))))</f>
        <v/>
      </c>
    </row>
    <row r="2336" spans="5:10" x14ac:dyDescent="0.25">
      <c r="E2336" s="18" t="str">
        <f t="shared" si="163"/>
        <v/>
      </c>
      <c r="F2336" s="18" t="str">
        <f t="shared" si="164"/>
        <v/>
      </c>
      <c r="G2336" s="18" t="str">
        <f t="shared" si="165"/>
        <v/>
      </c>
      <c r="H2336" s="18" t="str">
        <f t="shared" si="166"/>
        <v/>
      </c>
      <c r="J2336" t="str">
        <f>IF(C2336="","",IF(COUNTIFS('SALES SUMMARY'!$A$5:$A$376,A2336,'SALES SUMMARY'!$C$5:$C$376,B2336)&gt;0,"OK",IF(OR(A2336="",A2336&lt;'SALES SUMMARY'!$A$5,A2336&gt;'SALES SUMMARY'!$A$376),"DATE PROBLEM",IF(A2336&lt;&gt;INT(A2336),"DATE HAS TIME","REFERENCE PROBLEM"))))</f>
        <v/>
      </c>
    </row>
    <row r="2337" spans="5:10" x14ac:dyDescent="0.25">
      <c r="E2337" s="18" t="str">
        <f t="shared" si="163"/>
        <v/>
      </c>
      <c r="F2337" s="18" t="str">
        <f t="shared" si="164"/>
        <v/>
      </c>
      <c r="G2337" s="18" t="str">
        <f t="shared" si="165"/>
        <v/>
      </c>
      <c r="H2337" s="18" t="str">
        <f t="shared" si="166"/>
        <v/>
      </c>
      <c r="J2337" t="str">
        <f>IF(C2337="","",IF(COUNTIFS('SALES SUMMARY'!$A$5:$A$376,A2337,'SALES SUMMARY'!$C$5:$C$376,B2337)&gt;0,"OK",IF(OR(A2337="",A2337&lt;'SALES SUMMARY'!$A$5,A2337&gt;'SALES SUMMARY'!$A$376),"DATE PROBLEM",IF(A2337&lt;&gt;INT(A2337),"DATE HAS TIME","REFERENCE PROBLEM"))))</f>
        <v/>
      </c>
    </row>
    <row r="2338" spans="5:10" x14ac:dyDescent="0.25">
      <c r="E2338" s="18" t="str">
        <f t="shared" si="163"/>
        <v/>
      </c>
      <c r="F2338" s="18" t="str">
        <f t="shared" si="164"/>
        <v/>
      </c>
      <c r="G2338" s="18" t="str">
        <f t="shared" si="165"/>
        <v/>
      </c>
      <c r="H2338" s="18" t="str">
        <f t="shared" si="166"/>
        <v/>
      </c>
      <c r="J2338" t="str">
        <f>IF(C2338="","",IF(COUNTIFS('SALES SUMMARY'!$A$5:$A$376,A2338,'SALES SUMMARY'!$C$5:$C$376,B2338)&gt;0,"OK",IF(OR(A2338="",A2338&lt;'SALES SUMMARY'!$A$5,A2338&gt;'SALES SUMMARY'!$A$376),"DATE PROBLEM",IF(A2338&lt;&gt;INT(A2338),"DATE HAS TIME","REFERENCE PROBLEM"))))</f>
        <v/>
      </c>
    </row>
    <row r="2339" spans="5:10" x14ac:dyDescent="0.25">
      <c r="E2339" s="18" t="str">
        <f t="shared" si="163"/>
        <v/>
      </c>
      <c r="F2339" s="18" t="str">
        <f t="shared" si="164"/>
        <v/>
      </c>
      <c r="G2339" s="18" t="str">
        <f t="shared" si="165"/>
        <v/>
      </c>
      <c r="H2339" s="18" t="str">
        <f t="shared" si="166"/>
        <v/>
      </c>
      <c r="J2339" t="str">
        <f>IF(C2339="","",IF(COUNTIFS('SALES SUMMARY'!$A$5:$A$376,A2339,'SALES SUMMARY'!$C$5:$C$376,B2339)&gt;0,"OK",IF(OR(A2339="",A2339&lt;'SALES SUMMARY'!$A$5,A2339&gt;'SALES SUMMARY'!$A$376),"DATE PROBLEM",IF(A2339&lt;&gt;INT(A2339),"DATE HAS TIME","REFERENCE PROBLEM"))))</f>
        <v/>
      </c>
    </row>
    <row r="2340" spans="5:10" x14ac:dyDescent="0.25">
      <c r="E2340" s="18" t="str">
        <f t="shared" si="163"/>
        <v/>
      </c>
      <c r="F2340" s="18" t="str">
        <f t="shared" si="164"/>
        <v/>
      </c>
      <c r="G2340" s="18" t="str">
        <f t="shared" si="165"/>
        <v/>
      </c>
      <c r="H2340" s="18" t="str">
        <f t="shared" si="166"/>
        <v/>
      </c>
      <c r="J2340" t="str">
        <f>IF(C2340="","",IF(COUNTIFS('SALES SUMMARY'!$A$5:$A$376,A2340,'SALES SUMMARY'!$C$5:$C$376,B2340)&gt;0,"OK",IF(OR(A2340="",A2340&lt;'SALES SUMMARY'!$A$5,A2340&gt;'SALES SUMMARY'!$A$376),"DATE PROBLEM",IF(A2340&lt;&gt;INT(A2340),"DATE HAS TIME","REFERENCE PROBLEM"))))</f>
        <v/>
      </c>
    </row>
    <row r="2341" spans="5:10" x14ac:dyDescent="0.25">
      <c r="E2341" s="18" t="str">
        <f t="shared" si="163"/>
        <v/>
      </c>
      <c r="F2341" s="18" t="str">
        <f t="shared" si="164"/>
        <v/>
      </c>
      <c r="G2341" s="18" t="str">
        <f t="shared" si="165"/>
        <v/>
      </c>
      <c r="H2341" s="18" t="str">
        <f t="shared" si="166"/>
        <v/>
      </c>
      <c r="J2341" t="str">
        <f>IF(C2341="","",IF(COUNTIFS('SALES SUMMARY'!$A$5:$A$376,A2341,'SALES SUMMARY'!$C$5:$C$376,B2341)&gt;0,"OK",IF(OR(A2341="",A2341&lt;'SALES SUMMARY'!$A$5,A2341&gt;'SALES SUMMARY'!$A$376),"DATE PROBLEM",IF(A2341&lt;&gt;INT(A2341),"DATE HAS TIME","REFERENCE PROBLEM"))))</f>
        <v/>
      </c>
    </row>
    <row r="2342" spans="5:10" x14ac:dyDescent="0.25">
      <c r="E2342" s="18" t="str">
        <f t="shared" si="163"/>
        <v/>
      </c>
      <c r="F2342" s="18" t="str">
        <f t="shared" si="164"/>
        <v/>
      </c>
      <c r="G2342" s="18" t="str">
        <f t="shared" si="165"/>
        <v/>
      </c>
      <c r="H2342" s="18" t="str">
        <f t="shared" si="166"/>
        <v/>
      </c>
      <c r="J2342" t="str">
        <f>IF(C2342="","",IF(COUNTIFS('SALES SUMMARY'!$A$5:$A$376,A2342,'SALES SUMMARY'!$C$5:$C$376,B2342)&gt;0,"OK",IF(OR(A2342="",A2342&lt;'SALES SUMMARY'!$A$5,A2342&gt;'SALES SUMMARY'!$A$376),"DATE PROBLEM",IF(A2342&lt;&gt;INT(A2342),"DATE HAS TIME","REFERENCE PROBLEM"))))</f>
        <v/>
      </c>
    </row>
    <row r="2343" spans="5:10" x14ac:dyDescent="0.25">
      <c r="E2343" s="18" t="str">
        <f t="shared" si="163"/>
        <v/>
      </c>
      <c r="F2343" s="18" t="str">
        <f t="shared" si="164"/>
        <v/>
      </c>
      <c r="G2343" s="18" t="str">
        <f t="shared" si="165"/>
        <v/>
      </c>
      <c r="H2343" s="18" t="str">
        <f t="shared" si="166"/>
        <v/>
      </c>
      <c r="J2343" t="str">
        <f>IF(C2343="","",IF(COUNTIFS('SALES SUMMARY'!$A$5:$A$376,A2343,'SALES SUMMARY'!$C$5:$C$376,B2343)&gt;0,"OK",IF(OR(A2343="",A2343&lt;'SALES SUMMARY'!$A$5,A2343&gt;'SALES SUMMARY'!$A$376),"DATE PROBLEM",IF(A2343&lt;&gt;INT(A2343),"DATE HAS TIME","REFERENCE PROBLEM"))))</f>
        <v/>
      </c>
    </row>
    <row r="2344" spans="5:10" x14ac:dyDescent="0.25">
      <c r="E2344" s="18" t="str">
        <f t="shared" si="163"/>
        <v/>
      </c>
      <c r="F2344" s="18" t="str">
        <f t="shared" si="164"/>
        <v/>
      </c>
      <c r="G2344" s="18" t="str">
        <f t="shared" si="165"/>
        <v/>
      </c>
      <c r="H2344" s="18" t="str">
        <f t="shared" si="166"/>
        <v/>
      </c>
      <c r="J2344" t="str">
        <f>IF(C2344="","",IF(COUNTIFS('SALES SUMMARY'!$A$5:$A$376,A2344,'SALES SUMMARY'!$C$5:$C$376,B2344)&gt;0,"OK",IF(OR(A2344="",A2344&lt;'SALES SUMMARY'!$A$5,A2344&gt;'SALES SUMMARY'!$A$376),"DATE PROBLEM",IF(A2344&lt;&gt;INT(A2344),"DATE HAS TIME","REFERENCE PROBLEM"))))</f>
        <v/>
      </c>
    </row>
    <row r="2345" spans="5:10" x14ac:dyDescent="0.25">
      <c r="E2345" s="18" t="str">
        <f t="shared" si="163"/>
        <v/>
      </c>
      <c r="F2345" s="18" t="str">
        <f t="shared" si="164"/>
        <v/>
      </c>
      <c r="G2345" s="18" t="str">
        <f t="shared" si="165"/>
        <v/>
      </c>
      <c r="H2345" s="18" t="str">
        <f t="shared" si="166"/>
        <v/>
      </c>
      <c r="J2345" t="str">
        <f>IF(C2345="","",IF(COUNTIFS('SALES SUMMARY'!$A$5:$A$376,A2345,'SALES SUMMARY'!$C$5:$C$376,B2345)&gt;0,"OK",IF(OR(A2345="",A2345&lt;'SALES SUMMARY'!$A$5,A2345&gt;'SALES SUMMARY'!$A$376),"DATE PROBLEM",IF(A2345&lt;&gt;INT(A2345),"DATE HAS TIME","REFERENCE PROBLEM"))))</f>
        <v/>
      </c>
    </row>
    <row r="2346" spans="5:10" x14ac:dyDescent="0.25">
      <c r="E2346" s="18" t="str">
        <f t="shared" si="163"/>
        <v/>
      </c>
      <c r="F2346" s="18" t="str">
        <f t="shared" si="164"/>
        <v/>
      </c>
      <c r="G2346" s="18" t="str">
        <f t="shared" si="165"/>
        <v/>
      </c>
      <c r="H2346" s="18" t="str">
        <f t="shared" si="166"/>
        <v/>
      </c>
      <c r="J2346" t="str">
        <f>IF(C2346="","",IF(COUNTIFS('SALES SUMMARY'!$A$5:$A$376,A2346,'SALES SUMMARY'!$C$5:$C$376,B2346)&gt;0,"OK",IF(OR(A2346="",A2346&lt;'SALES SUMMARY'!$A$5,A2346&gt;'SALES SUMMARY'!$A$376),"DATE PROBLEM",IF(A2346&lt;&gt;INT(A2346),"DATE HAS TIME","REFERENCE PROBLEM"))))</f>
        <v/>
      </c>
    </row>
    <row r="2347" spans="5:10" x14ac:dyDescent="0.25">
      <c r="E2347" s="18" t="str">
        <f t="shared" si="163"/>
        <v/>
      </c>
      <c r="F2347" s="18" t="str">
        <f t="shared" si="164"/>
        <v/>
      </c>
      <c r="G2347" s="18" t="str">
        <f t="shared" si="165"/>
        <v/>
      </c>
      <c r="H2347" s="18" t="str">
        <f t="shared" si="166"/>
        <v/>
      </c>
      <c r="J2347" t="str">
        <f>IF(C2347="","",IF(COUNTIFS('SALES SUMMARY'!$A$5:$A$376,A2347,'SALES SUMMARY'!$C$5:$C$376,B2347)&gt;0,"OK",IF(OR(A2347="",A2347&lt;'SALES SUMMARY'!$A$5,A2347&gt;'SALES SUMMARY'!$A$376),"DATE PROBLEM",IF(A2347&lt;&gt;INT(A2347),"DATE HAS TIME","REFERENCE PROBLEM"))))</f>
        <v/>
      </c>
    </row>
    <row r="2348" spans="5:10" x14ac:dyDescent="0.25">
      <c r="E2348" s="18" t="str">
        <f t="shared" si="163"/>
        <v/>
      </c>
      <c r="F2348" s="18" t="str">
        <f t="shared" si="164"/>
        <v/>
      </c>
      <c r="G2348" s="18" t="str">
        <f t="shared" si="165"/>
        <v/>
      </c>
      <c r="H2348" s="18" t="str">
        <f t="shared" si="166"/>
        <v/>
      </c>
      <c r="J2348" t="str">
        <f>IF(C2348="","",IF(COUNTIFS('SALES SUMMARY'!$A$5:$A$376,A2348,'SALES SUMMARY'!$C$5:$C$376,B2348)&gt;0,"OK",IF(OR(A2348="",A2348&lt;'SALES SUMMARY'!$A$5,A2348&gt;'SALES SUMMARY'!$A$376),"DATE PROBLEM",IF(A2348&lt;&gt;INT(A2348),"DATE HAS TIME","REFERENCE PROBLEM"))))</f>
        <v/>
      </c>
    </row>
    <row r="2349" spans="5:10" x14ac:dyDescent="0.25">
      <c r="E2349" s="18" t="str">
        <f t="shared" si="163"/>
        <v/>
      </c>
      <c r="F2349" s="18" t="str">
        <f t="shared" si="164"/>
        <v/>
      </c>
      <c r="G2349" s="18" t="str">
        <f t="shared" si="165"/>
        <v/>
      </c>
      <c r="H2349" s="18" t="str">
        <f t="shared" si="166"/>
        <v/>
      </c>
      <c r="J2349" t="str">
        <f>IF(C2349="","",IF(COUNTIFS('SALES SUMMARY'!$A$5:$A$376,A2349,'SALES SUMMARY'!$C$5:$C$376,B2349)&gt;0,"OK",IF(OR(A2349="",A2349&lt;'SALES SUMMARY'!$A$5,A2349&gt;'SALES SUMMARY'!$A$376),"DATE PROBLEM",IF(A2349&lt;&gt;INT(A2349),"DATE HAS TIME","REFERENCE PROBLEM"))))</f>
        <v/>
      </c>
    </row>
    <row r="2350" spans="5:10" x14ac:dyDescent="0.25">
      <c r="E2350" s="18" t="str">
        <f t="shared" si="163"/>
        <v/>
      </c>
      <c r="F2350" s="18" t="str">
        <f t="shared" si="164"/>
        <v/>
      </c>
      <c r="G2350" s="18" t="str">
        <f t="shared" si="165"/>
        <v/>
      </c>
      <c r="H2350" s="18" t="str">
        <f t="shared" si="166"/>
        <v/>
      </c>
      <c r="J2350" t="str">
        <f>IF(C2350="","",IF(COUNTIFS('SALES SUMMARY'!$A$5:$A$376,A2350,'SALES SUMMARY'!$C$5:$C$376,B2350)&gt;0,"OK",IF(OR(A2350="",A2350&lt;'SALES SUMMARY'!$A$5,A2350&gt;'SALES SUMMARY'!$A$376),"DATE PROBLEM",IF(A2350&lt;&gt;INT(A2350),"DATE HAS TIME","REFERENCE PROBLEM"))))</f>
        <v/>
      </c>
    </row>
    <row r="2351" spans="5:10" x14ac:dyDescent="0.25">
      <c r="E2351" s="18" t="str">
        <f t="shared" si="163"/>
        <v/>
      </c>
      <c r="F2351" s="18" t="str">
        <f t="shared" si="164"/>
        <v/>
      </c>
      <c r="G2351" s="18" t="str">
        <f t="shared" si="165"/>
        <v/>
      </c>
      <c r="H2351" s="18" t="str">
        <f t="shared" si="166"/>
        <v/>
      </c>
      <c r="J2351" t="str">
        <f>IF(C2351="","",IF(COUNTIFS('SALES SUMMARY'!$A$5:$A$376,A2351,'SALES SUMMARY'!$C$5:$C$376,B2351)&gt;0,"OK",IF(OR(A2351="",A2351&lt;'SALES SUMMARY'!$A$5,A2351&gt;'SALES SUMMARY'!$A$376),"DATE PROBLEM",IF(A2351&lt;&gt;INT(A2351),"DATE HAS TIME","REFERENCE PROBLEM"))))</f>
        <v/>
      </c>
    </row>
    <row r="2352" spans="5:10" x14ac:dyDescent="0.25">
      <c r="E2352" s="18" t="str">
        <f t="shared" si="163"/>
        <v/>
      </c>
      <c r="F2352" s="18" t="str">
        <f t="shared" si="164"/>
        <v/>
      </c>
      <c r="G2352" s="18" t="str">
        <f t="shared" si="165"/>
        <v/>
      </c>
      <c r="H2352" s="18" t="str">
        <f t="shared" si="166"/>
        <v/>
      </c>
      <c r="J2352" t="str">
        <f>IF(C2352="","",IF(COUNTIFS('SALES SUMMARY'!$A$5:$A$376,A2352,'SALES SUMMARY'!$C$5:$C$376,B2352)&gt;0,"OK",IF(OR(A2352="",A2352&lt;'SALES SUMMARY'!$A$5,A2352&gt;'SALES SUMMARY'!$A$376),"DATE PROBLEM",IF(A2352&lt;&gt;INT(A2352),"DATE HAS TIME","REFERENCE PROBLEM"))))</f>
        <v/>
      </c>
    </row>
    <row r="2353" spans="5:10" x14ac:dyDescent="0.25">
      <c r="E2353" s="18" t="str">
        <f t="shared" si="163"/>
        <v/>
      </c>
      <c r="F2353" s="18" t="str">
        <f t="shared" si="164"/>
        <v/>
      </c>
      <c r="G2353" s="18" t="str">
        <f t="shared" si="165"/>
        <v/>
      </c>
      <c r="H2353" s="18" t="str">
        <f t="shared" si="166"/>
        <v/>
      </c>
      <c r="J2353" t="str">
        <f>IF(C2353="","",IF(COUNTIFS('SALES SUMMARY'!$A$5:$A$376,A2353,'SALES SUMMARY'!$C$5:$C$376,B2353)&gt;0,"OK",IF(OR(A2353="",A2353&lt;'SALES SUMMARY'!$A$5,A2353&gt;'SALES SUMMARY'!$A$376),"DATE PROBLEM",IF(A2353&lt;&gt;INT(A2353),"DATE HAS TIME","REFERENCE PROBLEM"))))</f>
        <v/>
      </c>
    </row>
    <row r="2354" spans="5:10" x14ac:dyDescent="0.25">
      <c r="E2354" s="18" t="str">
        <f t="shared" si="163"/>
        <v/>
      </c>
      <c r="F2354" s="18" t="str">
        <f t="shared" si="164"/>
        <v/>
      </c>
      <c r="G2354" s="18" t="str">
        <f t="shared" si="165"/>
        <v/>
      </c>
      <c r="H2354" s="18" t="str">
        <f t="shared" si="166"/>
        <v/>
      </c>
      <c r="J2354" t="str">
        <f>IF(C2354="","",IF(COUNTIFS('SALES SUMMARY'!$A$5:$A$376,A2354,'SALES SUMMARY'!$C$5:$C$376,B2354)&gt;0,"OK",IF(OR(A2354="",A2354&lt;'SALES SUMMARY'!$A$5,A2354&gt;'SALES SUMMARY'!$A$376),"DATE PROBLEM",IF(A2354&lt;&gt;INT(A2354),"DATE HAS TIME","REFERENCE PROBLEM"))))</f>
        <v/>
      </c>
    </row>
    <row r="2355" spans="5:10" x14ac:dyDescent="0.25">
      <c r="E2355" s="18" t="str">
        <f t="shared" si="163"/>
        <v/>
      </c>
      <c r="F2355" s="18" t="str">
        <f t="shared" si="164"/>
        <v/>
      </c>
      <c r="G2355" s="18" t="str">
        <f t="shared" si="165"/>
        <v/>
      </c>
      <c r="H2355" s="18" t="str">
        <f t="shared" si="166"/>
        <v/>
      </c>
      <c r="J2355" t="str">
        <f>IF(C2355="","",IF(COUNTIFS('SALES SUMMARY'!$A$5:$A$376,A2355,'SALES SUMMARY'!$C$5:$C$376,B2355)&gt;0,"OK",IF(OR(A2355="",A2355&lt;'SALES SUMMARY'!$A$5,A2355&gt;'SALES SUMMARY'!$A$376),"DATE PROBLEM",IF(A2355&lt;&gt;INT(A2355),"DATE HAS TIME","REFERENCE PROBLEM"))))</f>
        <v/>
      </c>
    </row>
    <row r="2356" spans="5:10" x14ac:dyDescent="0.25">
      <c r="E2356" s="18" t="str">
        <f t="shared" si="163"/>
        <v/>
      </c>
      <c r="F2356" s="18" t="str">
        <f t="shared" si="164"/>
        <v/>
      </c>
      <c r="G2356" s="18" t="str">
        <f t="shared" si="165"/>
        <v/>
      </c>
      <c r="H2356" s="18" t="str">
        <f t="shared" si="166"/>
        <v/>
      </c>
      <c r="J2356" t="str">
        <f>IF(C2356="","",IF(COUNTIFS('SALES SUMMARY'!$A$5:$A$376,A2356,'SALES SUMMARY'!$C$5:$C$376,B2356)&gt;0,"OK",IF(OR(A2356="",A2356&lt;'SALES SUMMARY'!$A$5,A2356&gt;'SALES SUMMARY'!$A$376),"DATE PROBLEM",IF(A2356&lt;&gt;INT(A2356),"DATE HAS TIME","REFERENCE PROBLEM"))))</f>
        <v/>
      </c>
    </row>
    <row r="2357" spans="5:10" x14ac:dyDescent="0.25">
      <c r="E2357" s="18" t="str">
        <f t="shared" si="163"/>
        <v/>
      </c>
      <c r="F2357" s="18" t="str">
        <f t="shared" si="164"/>
        <v/>
      </c>
      <c r="G2357" s="18" t="str">
        <f t="shared" si="165"/>
        <v/>
      </c>
      <c r="H2357" s="18" t="str">
        <f t="shared" si="166"/>
        <v/>
      </c>
      <c r="J2357" t="str">
        <f>IF(C2357="","",IF(COUNTIFS('SALES SUMMARY'!$A$5:$A$376,A2357,'SALES SUMMARY'!$C$5:$C$376,B2357)&gt;0,"OK",IF(OR(A2357="",A2357&lt;'SALES SUMMARY'!$A$5,A2357&gt;'SALES SUMMARY'!$A$376),"DATE PROBLEM",IF(A2357&lt;&gt;INT(A2357),"DATE HAS TIME","REFERENCE PROBLEM"))))</f>
        <v/>
      </c>
    </row>
    <row r="2358" spans="5:10" x14ac:dyDescent="0.25">
      <c r="E2358" s="18" t="str">
        <f t="shared" si="163"/>
        <v/>
      </c>
      <c r="F2358" s="18" t="str">
        <f t="shared" si="164"/>
        <v/>
      </c>
      <c r="G2358" s="18" t="str">
        <f t="shared" si="165"/>
        <v/>
      </c>
      <c r="H2358" s="18" t="str">
        <f t="shared" si="166"/>
        <v/>
      </c>
      <c r="J2358" t="str">
        <f>IF(C2358="","",IF(COUNTIFS('SALES SUMMARY'!$A$5:$A$376,A2358,'SALES SUMMARY'!$C$5:$C$376,B2358)&gt;0,"OK",IF(OR(A2358="",A2358&lt;'SALES SUMMARY'!$A$5,A2358&gt;'SALES SUMMARY'!$A$376),"DATE PROBLEM",IF(A2358&lt;&gt;INT(A2358),"DATE HAS TIME","REFERENCE PROBLEM"))))</f>
        <v/>
      </c>
    </row>
    <row r="2359" spans="5:10" x14ac:dyDescent="0.25">
      <c r="E2359" s="18" t="str">
        <f t="shared" si="163"/>
        <v/>
      </c>
      <c r="F2359" s="18" t="str">
        <f t="shared" si="164"/>
        <v/>
      </c>
      <c r="G2359" s="18" t="str">
        <f t="shared" si="165"/>
        <v/>
      </c>
      <c r="H2359" s="18" t="str">
        <f t="shared" si="166"/>
        <v/>
      </c>
      <c r="J2359" t="str">
        <f>IF(C2359="","",IF(COUNTIFS('SALES SUMMARY'!$A$5:$A$376,A2359,'SALES SUMMARY'!$C$5:$C$376,B2359)&gt;0,"OK",IF(OR(A2359="",A2359&lt;'SALES SUMMARY'!$A$5,A2359&gt;'SALES SUMMARY'!$A$376),"DATE PROBLEM",IF(A2359&lt;&gt;INT(A2359),"DATE HAS TIME","REFERENCE PROBLEM"))))</f>
        <v/>
      </c>
    </row>
    <row r="2360" spans="5:10" x14ac:dyDescent="0.25">
      <c r="E2360" s="18" t="str">
        <f t="shared" si="163"/>
        <v/>
      </c>
      <c r="F2360" s="18" t="str">
        <f t="shared" si="164"/>
        <v/>
      </c>
      <c r="G2360" s="18" t="str">
        <f t="shared" si="165"/>
        <v/>
      </c>
      <c r="H2360" s="18" t="str">
        <f t="shared" si="166"/>
        <v/>
      </c>
      <c r="J2360" t="str">
        <f>IF(C2360="","",IF(COUNTIFS('SALES SUMMARY'!$A$5:$A$376,A2360,'SALES SUMMARY'!$C$5:$C$376,B2360)&gt;0,"OK",IF(OR(A2360="",A2360&lt;'SALES SUMMARY'!$A$5,A2360&gt;'SALES SUMMARY'!$A$376),"DATE PROBLEM",IF(A2360&lt;&gt;INT(A2360),"DATE HAS TIME","REFERENCE PROBLEM"))))</f>
        <v/>
      </c>
    </row>
    <row r="2361" spans="5:10" x14ac:dyDescent="0.25">
      <c r="E2361" s="18" t="str">
        <f t="shared" si="163"/>
        <v/>
      </c>
      <c r="F2361" s="18" t="str">
        <f t="shared" si="164"/>
        <v/>
      </c>
      <c r="G2361" s="18" t="str">
        <f t="shared" si="165"/>
        <v/>
      </c>
      <c r="H2361" s="18" t="str">
        <f t="shared" si="166"/>
        <v/>
      </c>
      <c r="J2361" t="str">
        <f>IF(C2361="","",IF(COUNTIFS('SALES SUMMARY'!$A$5:$A$376,A2361,'SALES SUMMARY'!$C$5:$C$376,B2361)&gt;0,"OK",IF(OR(A2361="",A2361&lt;'SALES SUMMARY'!$A$5,A2361&gt;'SALES SUMMARY'!$A$376),"DATE PROBLEM",IF(A2361&lt;&gt;INT(A2361),"DATE HAS TIME","REFERENCE PROBLEM"))))</f>
        <v/>
      </c>
    </row>
    <row r="2362" spans="5:10" x14ac:dyDescent="0.25">
      <c r="E2362" s="18" t="str">
        <f t="shared" si="163"/>
        <v/>
      </c>
      <c r="F2362" s="18" t="str">
        <f t="shared" si="164"/>
        <v/>
      </c>
      <c r="G2362" s="18" t="str">
        <f t="shared" si="165"/>
        <v/>
      </c>
      <c r="H2362" s="18" t="str">
        <f t="shared" si="166"/>
        <v/>
      </c>
      <c r="J2362" t="str">
        <f>IF(C2362="","",IF(COUNTIFS('SALES SUMMARY'!$A$5:$A$376,A2362,'SALES SUMMARY'!$C$5:$C$376,B2362)&gt;0,"OK",IF(OR(A2362="",A2362&lt;'SALES SUMMARY'!$A$5,A2362&gt;'SALES SUMMARY'!$A$376),"DATE PROBLEM",IF(A2362&lt;&gt;INT(A2362),"DATE HAS TIME","REFERENCE PROBLEM"))))</f>
        <v/>
      </c>
    </row>
    <row r="2363" spans="5:10" x14ac:dyDescent="0.25">
      <c r="E2363" s="18" t="str">
        <f t="shared" si="163"/>
        <v/>
      </c>
      <c r="F2363" s="18" t="str">
        <f t="shared" si="164"/>
        <v/>
      </c>
      <c r="G2363" s="18" t="str">
        <f t="shared" si="165"/>
        <v/>
      </c>
      <c r="H2363" s="18" t="str">
        <f t="shared" si="166"/>
        <v/>
      </c>
      <c r="J2363" t="str">
        <f>IF(C2363="","",IF(COUNTIFS('SALES SUMMARY'!$A$5:$A$376,A2363,'SALES SUMMARY'!$C$5:$C$376,B2363)&gt;0,"OK",IF(OR(A2363="",A2363&lt;'SALES SUMMARY'!$A$5,A2363&gt;'SALES SUMMARY'!$A$376),"DATE PROBLEM",IF(A2363&lt;&gt;INT(A2363),"DATE HAS TIME","REFERENCE PROBLEM"))))</f>
        <v/>
      </c>
    </row>
    <row r="2364" spans="5:10" x14ac:dyDescent="0.25">
      <c r="E2364" s="18" t="str">
        <f t="shared" si="163"/>
        <v/>
      </c>
      <c r="F2364" s="18" t="str">
        <f t="shared" si="164"/>
        <v/>
      </c>
      <c r="G2364" s="18" t="str">
        <f t="shared" si="165"/>
        <v/>
      </c>
      <c r="H2364" s="18" t="str">
        <f t="shared" si="166"/>
        <v/>
      </c>
      <c r="J2364" t="str">
        <f>IF(C2364="","",IF(COUNTIFS('SALES SUMMARY'!$A$5:$A$376,A2364,'SALES SUMMARY'!$C$5:$C$376,B2364)&gt;0,"OK",IF(OR(A2364="",A2364&lt;'SALES SUMMARY'!$A$5,A2364&gt;'SALES SUMMARY'!$A$376),"DATE PROBLEM",IF(A2364&lt;&gt;INT(A2364),"DATE HAS TIME","REFERENCE PROBLEM"))))</f>
        <v/>
      </c>
    </row>
    <row r="2365" spans="5:10" x14ac:dyDescent="0.25">
      <c r="E2365" s="18" t="str">
        <f t="shared" si="163"/>
        <v/>
      </c>
      <c r="F2365" s="18" t="str">
        <f t="shared" si="164"/>
        <v/>
      </c>
      <c r="G2365" s="18" t="str">
        <f t="shared" si="165"/>
        <v/>
      </c>
      <c r="H2365" s="18" t="str">
        <f t="shared" si="166"/>
        <v/>
      </c>
      <c r="J2365" t="str">
        <f>IF(C2365="","",IF(COUNTIFS('SALES SUMMARY'!$A$5:$A$376,A2365,'SALES SUMMARY'!$C$5:$C$376,B2365)&gt;0,"OK",IF(OR(A2365="",A2365&lt;'SALES SUMMARY'!$A$5,A2365&gt;'SALES SUMMARY'!$A$376),"DATE PROBLEM",IF(A2365&lt;&gt;INT(A2365),"DATE HAS TIME","REFERENCE PROBLEM"))))</f>
        <v/>
      </c>
    </row>
    <row r="2366" spans="5:10" x14ac:dyDescent="0.25">
      <c r="E2366" s="18" t="str">
        <f t="shared" si="163"/>
        <v/>
      </c>
      <c r="F2366" s="18" t="str">
        <f t="shared" si="164"/>
        <v/>
      </c>
      <c r="G2366" s="18" t="str">
        <f t="shared" si="165"/>
        <v/>
      </c>
      <c r="H2366" s="18" t="str">
        <f t="shared" si="166"/>
        <v/>
      </c>
      <c r="J2366" t="str">
        <f>IF(C2366="","",IF(COUNTIFS('SALES SUMMARY'!$A$5:$A$376,A2366,'SALES SUMMARY'!$C$5:$C$376,B2366)&gt;0,"OK",IF(OR(A2366="",A2366&lt;'SALES SUMMARY'!$A$5,A2366&gt;'SALES SUMMARY'!$A$376),"DATE PROBLEM",IF(A2366&lt;&gt;INT(A2366),"DATE HAS TIME","REFERENCE PROBLEM"))))</f>
        <v/>
      </c>
    </row>
    <row r="2367" spans="5:10" x14ac:dyDescent="0.25">
      <c r="E2367" s="18" t="str">
        <f t="shared" si="163"/>
        <v/>
      </c>
      <c r="F2367" s="18" t="str">
        <f t="shared" si="164"/>
        <v/>
      </c>
      <c r="G2367" s="18" t="str">
        <f t="shared" si="165"/>
        <v/>
      </c>
      <c r="H2367" s="18" t="str">
        <f t="shared" si="166"/>
        <v/>
      </c>
      <c r="J2367" t="str">
        <f>IF(C2367="","",IF(COUNTIFS('SALES SUMMARY'!$A$5:$A$376,A2367,'SALES SUMMARY'!$C$5:$C$376,B2367)&gt;0,"OK",IF(OR(A2367="",A2367&lt;'SALES SUMMARY'!$A$5,A2367&gt;'SALES SUMMARY'!$A$376),"DATE PROBLEM",IF(A2367&lt;&gt;INT(A2367),"DATE HAS TIME","REFERENCE PROBLEM"))))</f>
        <v/>
      </c>
    </row>
    <row r="2368" spans="5:10" x14ac:dyDescent="0.25">
      <c r="E2368" s="18" t="str">
        <f t="shared" si="163"/>
        <v/>
      </c>
      <c r="F2368" s="18" t="str">
        <f t="shared" si="164"/>
        <v/>
      </c>
      <c r="G2368" s="18" t="str">
        <f t="shared" si="165"/>
        <v/>
      </c>
      <c r="H2368" s="18" t="str">
        <f t="shared" si="166"/>
        <v/>
      </c>
      <c r="J2368" t="str">
        <f>IF(C2368="","",IF(COUNTIFS('SALES SUMMARY'!$A$5:$A$376,A2368,'SALES SUMMARY'!$C$5:$C$376,B2368)&gt;0,"OK",IF(OR(A2368="",A2368&lt;'SALES SUMMARY'!$A$5,A2368&gt;'SALES SUMMARY'!$A$376),"DATE PROBLEM",IF(A2368&lt;&gt;INT(A2368),"DATE HAS TIME","REFERENCE PROBLEM"))))</f>
        <v/>
      </c>
    </row>
    <row r="2369" spans="5:10" x14ac:dyDescent="0.25">
      <c r="E2369" s="18" t="str">
        <f t="shared" si="163"/>
        <v/>
      </c>
      <c r="F2369" s="18" t="str">
        <f t="shared" si="164"/>
        <v/>
      </c>
      <c r="G2369" s="18" t="str">
        <f t="shared" si="165"/>
        <v/>
      </c>
      <c r="H2369" s="18" t="str">
        <f t="shared" si="166"/>
        <v/>
      </c>
      <c r="J2369" t="str">
        <f>IF(C2369="","",IF(COUNTIFS('SALES SUMMARY'!$A$5:$A$376,A2369,'SALES SUMMARY'!$C$5:$C$376,B2369)&gt;0,"OK",IF(OR(A2369="",A2369&lt;'SALES SUMMARY'!$A$5,A2369&gt;'SALES SUMMARY'!$A$376),"DATE PROBLEM",IF(A2369&lt;&gt;INT(A2369),"DATE HAS TIME","REFERENCE PROBLEM"))))</f>
        <v/>
      </c>
    </row>
    <row r="2370" spans="5:10" x14ac:dyDescent="0.25">
      <c r="E2370" s="18" t="str">
        <f t="shared" si="163"/>
        <v/>
      </c>
      <c r="F2370" s="18" t="str">
        <f t="shared" si="164"/>
        <v/>
      </c>
      <c r="G2370" s="18" t="str">
        <f t="shared" si="165"/>
        <v/>
      </c>
      <c r="H2370" s="18" t="str">
        <f t="shared" si="166"/>
        <v/>
      </c>
      <c r="J2370" t="str">
        <f>IF(C2370="","",IF(COUNTIFS('SALES SUMMARY'!$A$5:$A$376,A2370,'SALES SUMMARY'!$C$5:$C$376,B2370)&gt;0,"OK",IF(OR(A2370="",A2370&lt;'SALES SUMMARY'!$A$5,A2370&gt;'SALES SUMMARY'!$A$376),"DATE PROBLEM",IF(A2370&lt;&gt;INT(A2370),"DATE HAS TIME","REFERENCE PROBLEM"))))</f>
        <v/>
      </c>
    </row>
    <row r="2371" spans="5:10" x14ac:dyDescent="0.25">
      <c r="E2371" s="18" t="str">
        <f t="shared" si="163"/>
        <v/>
      </c>
      <c r="F2371" s="18" t="str">
        <f t="shared" si="164"/>
        <v/>
      </c>
      <c r="G2371" s="18" t="str">
        <f t="shared" si="165"/>
        <v/>
      </c>
      <c r="H2371" s="18" t="str">
        <f t="shared" si="166"/>
        <v/>
      </c>
      <c r="J2371" t="str">
        <f>IF(C2371="","",IF(COUNTIFS('SALES SUMMARY'!$A$5:$A$376,A2371,'SALES SUMMARY'!$C$5:$C$376,B2371)&gt;0,"OK",IF(OR(A2371="",A2371&lt;'SALES SUMMARY'!$A$5,A2371&gt;'SALES SUMMARY'!$A$376),"DATE PROBLEM",IF(A2371&lt;&gt;INT(A2371),"DATE HAS TIME","REFERENCE PROBLEM"))))</f>
        <v/>
      </c>
    </row>
    <row r="2372" spans="5:10" x14ac:dyDescent="0.25">
      <c r="E2372" s="18" t="str">
        <f t="shared" si="163"/>
        <v/>
      </c>
      <c r="F2372" s="18" t="str">
        <f t="shared" si="164"/>
        <v/>
      </c>
      <c r="G2372" s="18" t="str">
        <f t="shared" si="165"/>
        <v/>
      </c>
      <c r="H2372" s="18" t="str">
        <f t="shared" si="166"/>
        <v/>
      </c>
      <c r="J2372" t="str">
        <f>IF(C2372="","",IF(COUNTIFS('SALES SUMMARY'!$A$5:$A$376,A2372,'SALES SUMMARY'!$C$5:$C$376,B2372)&gt;0,"OK",IF(OR(A2372="",A2372&lt;'SALES SUMMARY'!$A$5,A2372&gt;'SALES SUMMARY'!$A$376),"DATE PROBLEM",IF(A2372&lt;&gt;INT(A2372),"DATE HAS TIME","REFERENCE PROBLEM"))))</f>
        <v/>
      </c>
    </row>
    <row r="2373" spans="5:10" x14ac:dyDescent="0.25">
      <c r="E2373" s="18" t="str">
        <f t="shared" si="163"/>
        <v/>
      </c>
      <c r="F2373" s="18" t="str">
        <f t="shared" si="164"/>
        <v/>
      </c>
      <c r="G2373" s="18" t="str">
        <f t="shared" si="165"/>
        <v/>
      </c>
      <c r="H2373" s="18" t="str">
        <f t="shared" si="166"/>
        <v/>
      </c>
      <c r="J2373" t="str">
        <f>IF(C2373="","",IF(COUNTIFS('SALES SUMMARY'!$A$5:$A$376,A2373,'SALES SUMMARY'!$C$5:$C$376,B2373)&gt;0,"OK",IF(OR(A2373="",A2373&lt;'SALES SUMMARY'!$A$5,A2373&gt;'SALES SUMMARY'!$A$376),"DATE PROBLEM",IF(A2373&lt;&gt;INT(A2373),"DATE HAS TIME","REFERENCE PROBLEM"))))</f>
        <v/>
      </c>
    </row>
    <row r="2374" spans="5:10" x14ac:dyDescent="0.25">
      <c r="E2374" s="18" t="str">
        <f t="shared" ref="E2374:E2437" si="167">IF($C2374="","",IFERROR(INDEX(ItemPriceCol,MATCH($C2374,ItemName,0)),""))</f>
        <v/>
      </c>
      <c r="F2374" s="18" t="str">
        <f t="shared" ref="F2374:F2437" si="168">IF(OR($D2374="",$E2374=""),"",$D2374*$E2374)</f>
        <v/>
      </c>
      <c r="G2374" s="18" t="str">
        <f t="shared" ref="G2374:G2437" si="169">IF($C2374="","",IFERROR(INDEX(ItemCostCol,MATCH($C2374,ItemName,0)),""))</f>
        <v/>
      </c>
      <c r="H2374" s="18" t="str">
        <f t="shared" ref="H2374:H2437" si="170">IF(OR($F2374="",$G2374=""),"",$F2374-$D2374*$G2374)</f>
        <v/>
      </c>
      <c r="J2374" t="str">
        <f>IF(C2374="","",IF(COUNTIFS('SALES SUMMARY'!$A$5:$A$376,A2374,'SALES SUMMARY'!$C$5:$C$376,B2374)&gt;0,"OK",IF(OR(A2374="",A2374&lt;'SALES SUMMARY'!$A$5,A2374&gt;'SALES SUMMARY'!$A$376),"DATE PROBLEM",IF(A2374&lt;&gt;INT(A2374),"DATE HAS TIME","REFERENCE PROBLEM"))))</f>
        <v/>
      </c>
    </row>
    <row r="2375" spans="5:10" x14ac:dyDescent="0.25">
      <c r="E2375" s="18" t="str">
        <f t="shared" si="167"/>
        <v/>
      </c>
      <c r="F2375" s="18" t="str">
        <f t="shared" si="168"/>
        <v/>
      </c>
      <c r="G2375" s="18" t="str">
        <f t="shared" si="169"/>
        <v/>
      </c>
      <c r="H2375" s="18" t="str">
        <f t="shared" si="170"/>
        <v/>
      </c>
      <c r="J2375" t="str">
        <f>IF(C2375="","",IF(COUNTIFS('SALES SUMMARY'!$A$5:$A$376,A2375,'SALES SUMMARY'!$C$5:$C$376,B2375)&gt;0,"OK",IF(OR(A2375="",A2375&lt;'SALES SUMMARY'!$A$5,A2375&gt;'SALES SUMMARY'!$A$376),"DATE PROBLEM",IF(A2375&lt;&gt;INT(A2375),"DATE HAS TIME","REFERENCE PROBLEM"))))</f>
        <v/>
      </c>
    </row>
    <row r="2376" spans="5:10" x14ac:dyDescent="0.25">
      <c r="E2376" s="18" t="str">
        <f t="shared" si="167"/>
        <v/>
      </c>
      <c r="F2376" s="18" t="str">
        <f t="shared" si="168"/>
        <v/>
      </c>
      <c r="G2376" s="18" t="str">
        <f t="shared" si="169"/>
        <v/>
      </c>
      <c r="H2376" s="18" t="str">
        <f t="shared" si="170"/>
        <v/>
      </c>
      <c r="J2376" t="str">
        <f>IF(C2376="","",IF(COUNTIFS('SALES SUMMARY'!$A$5:$A$376,A2376,'SALES SUMMARY'!$C$5:$C$376,B2376)&gt;0,"OK",IF(OR(A2376="",A2376&lt;'SALES SUMMARY'!$A$5,A2376&gt;'SALES SUMMARY'!$A$376),"DATE PROBLEM",IF(A2376&lt;&gt;INT(A2376),"DATE HAS TIME","REFERENCE PROBLEM"))))</f>
        <v/>
      </c>
    </row>
    <row r="2377" spans="5:10" x14ac:dyDescent="0.25">
      <c r="E2377" s="18" t="str">
        <f t="shared" si="167"/>
        <v/>
      </c>
      <c r="F2377" s="18" t="str">
        <f t="shared" si="168"/>
        <v/>
      </c>
      <c r="G2377" s="18" t="str">
        <f t="shared" si="169"/>
        <v/>
      </c>
      <c r="H2377" s="18" t="str">
        <f t="shared" si="170"/>
        <v/>
      </c>
      <c r="J2377" t="str">
        <f>IF(C2377="","",IF(COUNTIFS('SALES SUMMARY'!$A$5:$A$376,A2377,'SALES SUMMARY'!$C$5:$C$376,B2377)&gt;0,"OK",IF(OR(A2377="",A2377&lt;'SALES SUMMARY'!$A$5,A2377&gt;'SALES SUMMARY'!$A$376),"DATE PROBLEM",IF(A2377&lt;&gt;INT(A2377),"DATE HAS TIME","REFERENCE PROBLEM"))))</f>
        <v/>
      </c>
    </row>
    <row r="2378" spans="5:10" x14ac:dyDescent="0.25">
      <c r="E2378" s="18" t="str">
        <f t="shared" si="167"/>
        <v/>
      </c>
      <c r="F2378" s="18" t="str">
        <f t="shared" si="168"/>
        <v/>
      </c>
      <c r="G2378" s="18" t="str">
        <f t="shared" si="169"/>
        <v/>
      </c>
      <c r="H2378" s="18" t="str">
        <f t="shared" si="170"/>
        <v/>
      </c>
      <c r="J2378" t="str">
        <f>IF(C2378="","",IF(COUNTIFS('SALES SUMMARY'!$A$5:$A$376,A2378,'SALES SUMMARY'!$C$5:$C$376,B2378)&gt;0,"OK",IF(OR(A2378="",A2378&lt;'SALES SUMMARY'!$A$5,A2378&gt;'SALES SUMMARY'!$A$376),"DATE PROBLEM",IF(A2378&lt;&gt;INT(A2378),"DATE HAS TIME","REFERENCE PROBLEM"))))</f>
        <v/>
      </c>
    </row>
    <row r="2379" spans="5:10" x14ac:dyDescent="0.25">
      <c r="E2379" s="18" t="str">
        <f t="shared" si="167"/>
        <v/>
      </c>
      <c r="F2379" s="18" t="str">
        <f t="shared" si="168"/>
        <v/>
      </c>
      <c r="G2379" s="18" t="str">
        <f t="shared" si="169"/>
        <v/>
      </c>
      <c r="H2379" s="18" t="str">
        <f t="shared" si="170"/>
        <v/>
      </c>
      <c r="J2379" t="str">
        <f>IF(C2379="","",IF(COUNTIFS('SALES SUMMARY'!$A$5:$A$376,A2379,'SALES SUMMARY'!$C$5:$C$376,B2379)&gt;0,"OK",IF(OR(A2379="",A2379&lt;'SALES SUMMARY'!$A$5,A2379&gt;'SALES SUMMARY'!$A$376),"DATE PROBLEM",IF(A2379&lt;&gt;INT(A2379),"DATE HAS TIME","REFERENCE PROBLEM"))))</f>
        <v/>
      </c>
    </row>
    <row r="2380" spans="5:10" x14ac:dyDescent="0.25">
      <c r="E2380" s="18" t="str">
        <f t="shared" si="167"/>
        <v/>
      </c>
      <c r="F2380" s="18" t="str">
        <f t="shared" si="168"/>
        <v/>
      </c>
      <c r="G2380" s="18" t="str">
        <f t="shared" si="169"/>
        <v/>
      </c>
      <c r="H2380" s="18" t="str">
        <f t="shared" si="170"/>
        <v/>
      </c>
      <c r="J2380" t="str">
        <f>IF(C2380="","",IF(COUNTIFS('SALES SUMMARY'!$A$5:$A$376,A2380,'SALES SUMMARY'!$C$5:$C$376,B2380)&gt;0,"OK",IF(OR(A2380="",A2380&lt;'SALES SUMMARY'!$A$5,A2380&gt;'SALES SUMMARY'!$A$376),"DATE PROBLEM",IF(A2380&lt;&gt;INT(A2380),"DATE HAS TIME","REFERENCE PROBLEM"))))</f>
        <v/>
      </c>
    </row>
    <row r="2381" spans="5:10" x14ac:dyDescent="0.25">
      <c r="E2381" s="18" t="str">
        <f t="shared" si="167"/>
        <v/>
      </c>
      <c r="F2381" s="18" t="str">
        <f t="shared" si="168"/>
        <v/>
      </c>
      <c r="G2381" s="18" t="str">
        <f t="shared" si="169"/>
        <v/>
      </c>
      <c r="H2381" s="18" t="str">
        <f t="shared" si="170"/>
        <v/>
      </c>
      <c r="J2381" t="str">
        <f>IF(C2381="","",IF(COUNTIFS('SALES SUMMARY'!$A$5:$A$376,A2381,'SALES SUMMARY'!$C$5:$C$376,B2381)&gt;0,"OK",IF(OR(A2381="",A2381&lt;'SALES SUMMARY'!$A$5,A2381&gt;'SALES SUMMARY'!$A$376),"DATE PROBLEM",IF(A2381&lt;&gt;INT(A2381),"DATE HAS TIME","REFERENCE PROBLEM"))))</f>
        <v/>
      </c>
    </row>
    <row r="2382" spans="5:10" x14ac:dyDescent="0.25">
      <c r="E2382" s="18" t="str">
        <f t="shared" si="167"/>
        <v/>
      </c>
      <c r="F2382" s="18" t="str">
        <f t="shared" si="168"/>
        <v/>
      </c>
      <c r="G2382" s="18" t="str">
        <f t="shared" si="169"/>
        <v/>
      </c>
      <c r="H2382" s="18" t="str">
        <f t="shared" si="170"/>
        <v/>
      </c>
      <c r="J2382" t="str">
        <f>IF(C2382="","",IF(COUNTIFS('SALES SUMMARY'!$A$5:$A$376,A2382,'SALES SUMMARY'!$C$5:$C$376,B2382)&gt;0,"OK",IF(OR(A2382="",A2382&lt;'SALES SUMMARY'!$A$5,A2382&gt;'SALES SUMMARY'!$A$376),"DATE PROBLEM",IF(A2382&lt;&gt;INT(A2382),"DATE HAS TIME","REFERENCE PROBLEM"))))</f>
        <v/>
      </c>
    </row>
    <row r="2383" spans="5:10" x14ac:dyDescent="0.25">
      <c r="E2383" s="18" t="str">
        <f t="shared" si="167"/>
        <v/>
      </c>
      <c r="F2383" s="18" t="str">
        <f t="shared" si="168"/>
        <v/>
      </c>
      <c r="G2383" s="18" t="str">
        <f t="shared" si="169"/>
        <v/>
      </c>
      <c r="H2383" s="18" t="str">
        <f t="shared" si="170"/>
        <v/>
      </c>
      <c r="J2383" t="str">
        <f>IF(C2383="","",IF(COUNTIFS('SALES SUMMARY'!$A$5:$A$376,A2383,'SALES SUMMARY'!$C$5:$C$376,B2383)&gt;0,"OK",IF(OR(A2383="",A2383&lt;'SALES SUMMARY'!$A$5,A2383&gt;'SALES SUMMARY'!$A$376),"DATE PROBLEM",IF(A2383&lt;&gt;INT(A2383),"DATE HAS TIME","REFERENCE PROBLEM"))))</f>
        <v/>
      </c>
    </row>
    <row r="2384" spans="5:10" x14ac:dyDescent="0.25">
      <c r="E2384" s="18" t="str">
        <f t="shared" si="167"/>
        <v/>
      </c>
      <c r="F2384" s="18" t="str">
        <f t="shared" si="168"/>
        <v/>
      </c>
      <c r="G2384" s="18" t="str">
        <f t="shared" si="169"/>
        <v/>
      </c>
      <c r="H2384" s="18" t="str">
        <f t="shared" si="170"/>
        <v/>
      </c>
      <c r="J2384" t="str">
        <f>IF(C2384="","",IF(COUNTIFS('SALES SUMMARY'!$A$5:$A$376,A2384,'SALES SUMMARY'!$C$5:$C$376,B2384)&gt;0,"OK",IF(OR(A2384="",A2384&lt;'SALES SUMMARY'!$A$5,A2384&gt;'SALES SUMMARY'!$A$376),"DATE PROBLEM",IF(A2384&lt;&gt;INT(A2384),"DATE HAS TIME","REFERENCE PROBLEM"))))</f>
        <v/>
      </c>
    </row>
    <row r="2385" spans="5:10" x14ac:dyDescent="0.25">
      <c r="E2385" s="18" t="str">
        <f t="shared" si="167"/>
        <v/>
      </c>
      <c r="F2385" s="18" t="str">
        <f t="shared" si="168"/>
        <v/>
      </c>
      <c r="G2385" s="18" t="str">
        <f t="shared" si="169"/>
        <v/>
      </c>
      <c r="H2385" s="18" t="str">
        <f t="shared" si="170"/>
        <v/>
      </c>
      <c r="J2385" t="str">
        <f>IF(C2385="","",IF(COUNTIFS('SALES SUMMARY'!$A$5:$A$376,A2385,'SALES SUMMARY'!$C$5:$C$376,B2385)&gt;0,"OK",IF(OR(A2385="",A2385&lt;'SALES SUMMARY'!$A$5,A2385&gt;'SALES SUMMARY'!$A$376),"DATE PROBLEM",IF(A2385&lt;&gt;INT(A2385),"DATE HAS TIME","REFERENCE PROBLEM"))))</f>
        <v/>
      </c>
    </row>
    <row r="2386" spans="5:10" x14ac:dyDescent="0.25">
      <c r="E2386" s="18" t="str">
        <f t="shared" si="167"/>
        <v/>
      </c>
      <c r="F2386" s="18" t="str">
        <f t="shared" si="168"/>
        <v/>
      </c>
      <c r="G2386" s="18" t="str">
        <f t="shared" si="169"/>
        <v/>
      </c>
      <c r="H2386" s="18" t="str">
        <f t="shared" si="170"/>
        <v/>
      </c>
      <c r="J2386" t="str">
        <f>IF(C2386="","",IF(COUNTIFS('SALES SUMMARY'!$A$5:$A$376,A2386,'SALES SUMMARY'!$C$5:$C$376,B2386)&gt;0,"OK",IF(OR(A2386="",A2386&lt;'SALES SUMMARY'!$A$5,A2386&gt;'SALES SUMMARY'!$A$376),"DATE PROBLEM",IF(A2386&lt;&gt;INT(A2386),"DATE HAS TIME","REFERENCE PROBLEM"))))</f>
        <v/>
      </c>
    </row>
    <row r="2387" spans="5:10" x14ac:dyDescent="0.25">
      <c r="E2387" s="18" t="str">
        <f t="shared" si="167"/>
        <v/>
      </c>
      <c r="F2387" s="18" t="str">
        <f t="shared" si="168"/>
        <v/>
      </c>
      <c r="G2387" s="18" t="str">
        <f t="shared" si="169"/>
        <v/>
      </c>
      <c r="H2387" s="18" t="str">
        <f t="shared" si="170"/>
        <v/>
      </c>
      <c r="J2387" t="str">
        <f>IF(C2387="","",IF(COUNTIFS('SALES SUMMARY'!$A$5:$A$376,A2387,'SALES SUMMARY'!$C$5:$C$376,B2387)&gt;0,"OK",IF(OR(A2387="",A2387&lt;'SALES SUMMARY'!$A$5,A2387&gt;'SALES SUMMARY'!$A$376),"DATE PROBLEM",IF(A2387&lt;&gt;INT(A2387),"DATE HAS TIME","REFERENCE PROBLEM"))))</f>
        <v/>
      </c>
    </row>
    <row r="2388" spans="5:10" x14ac:dyDescent="0.25">
      <c r="E2388" s="18" t="str">
        <f t="shared" si="167"/>
        <v/>
      </c>
      <c r="F2388" s="18" t="str">
        <f t="shared" si="168"/>
        <v/>
      </c>
      <c r="G2388" s="18" t="str">
        <f t="shared" si="169"/>
        <v/>
      </c>
      <c r="H2388" s="18" t="str">
        <f t="shared" si="170"/>
        <v/>
      </c>
      <c r="J2388" t="str">
        <f>IF(C2388="","",IF(COUNTIFS('SALES SUMMARY'!$A$5:$A$376,A2388,'SALES SUMMARY'!$C$5:$C$376,B2388)&gt;0,"OK",IF(OR(A2388="",A2388&lt;'SALES SUMMARY'!$A$5,A2388&gt;'SALES SUMMARY'!$A$376),"DATE PROBLEM",IF(A2388&lt;&gt;INT(A2388),"DATE HAS TIME","REFERENCE PROBLEM"))))</f>
        <v/>
      </c>
    </row>
    <row r="2389" spans="5:10" x14ac:dyDescent="0.25">
      <c r="E2389" s="18" t="str">
        <f t="shared" si="167"/>
        <v/>
      </c>
      <c r="F2389" s="18" t="str">
        <f t="shared" si="168"/>
        <v/>
      </c>
      <c r="G2389" s="18" t="str">
        <f t="shared" si="169"/>
        <v/>
      </c>
      <c r="H2389" s="18" t="str">
        <f t="shared" si="170"/>
        <v/>
      </c>
      <c r="J2389" t="str">
        <f>IF(C2389="","",IF(COUNTIFS('SALES SUMMARY'!$A$5:$A$376,A2389,'SALES SUMMARY'!$C$5:$C$376,B2389)&gt;0,"OK",IF(OR(A2389="",A2389&lt;'SALES SUMMARY'!$A$5,A2389&gt;'SALES SUMMARY'!$A$376),"DATE PROBLEM",IF(A2389&lt;&gt;INT(A2389),"DATE HAS TIME","REFERENCE PROBLEM"))))</f>
        <v/>
      </c>
    </row>
    <row r="2390" spans="5:10" x14ac:dyDescent="0.25">
      <c r="E2390" s="18" t="str">
        <f t="shared" si="167"/>
        <v/>
      </c>
      <c r="F2390" s="18" t="str">
        <f t="shared" si="168"/>
        <v/>
      </c>
      <c r="G2390" s="18" t="str">
        <f t="shared" si="169"/>
        <v/>
      </c>
      <c r="H2390" s="18" t="str">
        <f t="shared" si="170"/>
        <v/>
      </c>
      <c r="J2390" t="str">
        <f>IF(C2390="","",IF(COUNTIFS('SALES SUMMARY'!$A$5:$A$376,A2390,'SALES SUMMARY'!$C$5:$C$376,B2390)&gt;0,"OK",IF(OR(A2390="",A2390&lt;'SALES SUMMARY'!$A$5,A2390&gt;'SALES SUMMARY'!$A$376),"DATE PROBLEM",IF(A2390&lt;&gt;INT(A2390),"DATE HAS TIME","REFERENCE PROBLEM"))))</f>
        <v/>
      </c>
    </row>
    <row r="2391" spans="5:10" x14ac:dyDescent="0.25">
      <c r="E2391" s="18" t="str">
        <f t="shared" si="167"/>
        <v/>
      </c>
      <c r="F2391" s="18" t="str">
        <f t="shared" si="168"/>
        <v/>
      </c>
      <c r="G2391" s="18" t="str">
        <f t="shared" si="169"/>
        <v/>
      </c>
      <c r="H2391" s="18" t="str">
        <f t="shared" si="170"/>
        <v/>
      </c>
      <c r="J2391" t="str">
        <f>IF(C2391="","",IF(COUNTIFS('SALES SUMMARY'!$A$5:$A$376,A2391,'SALES SUMMARY'!$C$5:$C$376,B2391)&gt;0,"OK",IF(OR(A2391="",A2391&lt;'SALES SUMMARY'!$A$5,A2391&gt;'SALES SUMMARY'!$A$376),"DATE PROBLEM",IF(A2391&lt;&gt;INT(A2391),"DATE HAS TIME","REFERENCE PROBLEM"))))</f>
        <v/>
      </c>
    </row>
    <row r="2392" spans="5:10" x14ac:dyDescent="0.25">
      <c r="E2392" s="18" t="str">
        <f t="shared" si="167"/>
        <v/>
      </c>
      <c r="F2392" s="18" t="str">
        <f t="shared" si="168"/>
        <v/>
      </c>
      <c r="G2392" s="18" t="str">
        <f t="shared" si="169"/>
        <v/>
      </c>
      <c r="H2392" s="18" t="str">
        <f t="shared" si="170"/>
        <v/>
      </c>
      <c r="J2392" t="str">
        <f>IF(C2392="","",IF(COUNTIFS('SALES SUMMARY'!$A$5:$A$376,A2392,'SALES SUMMARY'!$C$5:$C$376,B2392)&gt;0,"OK",IF(OR(A2392="",A2392&lt;'SALES SUMMARY'!$A$5,A2392&gt;'SALES SUMMARY'!$A$376),"DATE PROBLEM",IF(A2392&lt;&gt;INT(A2392),"DATE HAS TIME","REFERENCE PROBLEM"))))</f>
        <v/>
      </c>
    </row>
    <row r="2393" spans="5:10" x14ac:dyDescent="0.25">
      <c r="E2393" s="18" t="str">
        <f t="shared" si="167"/>
        <v/>
      </c>
      <c r="F2393" s="18" t="str">
        <f t="shared" si="168"/>
        <v/>
      </c>
      <c r="G2393" s="18" t="str">
        <f t="shared" si="169"/>
        <v/>
      </c>
      <c r="H2393" s="18" t="str">
        <f t="shared" si="170"/>
        <v/>
      </c>
      <c r="J2393" t="str">
        <f>IF(C2393="","",IF(COUNTIFS('SALES SUMMARY'!$A$5:$A$376,A2393,'SALES SUMMARY'!$C$5:$C$376,B2393)&gt;0,"OK",IF(OR(A2393="",A2393&lt;'SALES SUMMARY'!$A$5,A2393&gt;'SALES SUMMARY'!$A$376),"DATE PROBLEM",IF(A2393&lt;&gt;INT(A2393),"DATE HAS TIME","REFERENCE PROBLEM"))))</f>
        <v/>
      </c>
    </row>
    <row r="2394" spans="5:10" x14ac:dyDescent="0.25">
      <c r="E2394" s="18" t="str">
        <f t="shared" si="167"/>
        <v/>
      </c>
      <c r="F2394" s="18" t="str">
        <f t="shared" si="168"/>
        <v/>
      </c>
      <c r="G2394" s="18" t="str">
        <f t="shared" si="169"/>
        <v/>
      </c>
      <c r="H2394" s="18" t="str">
        <f t="shared" si="170"/>
        <v/>
      </c>
      <c r="J2394" t="str">
        <f>IF(C2394="","",IF(COUNTIFS('SALES SUMMARY'!$A$5:$A$376,A2394,'SALES SUMMARY'!$C$5:$C$376,B2394)&gt;0,"OK",IF(OR(A2394="",A2394&lt;'SALES SUMMARY'!$A$5,A2394&gt;'SALES SUMMARY'!$A$376),"DATE PROBLEM",IF(A2394&lt;&gt;INT(A2394),"DATE HAS TIME","REFERENCE PROBLEM"))))</f>
        <v/>
      </c>
    </row>
    <row r="2395" spans="5:10" x14ac:dyDescent="0.25">
      <c r="E2395" s="18" t="str">
        <f t="shared" si="167"/>
        <v/>
      </c>
      <c r="F2395" s="18" t="str">
        <f t="shared" si="168"/>
        <v/>
      </c>
      <c r="G2395" s="18" t="str">
        <f t="shared" si="169"/>
        <v/>
      </c>
      <c r="H2395" s="18" t="str">
        <f t="shared" si="170"/>
        <v/>
      </c>
      <c r="J2395" t="str">
        <f>IF(C2395="","",IF(COUNTIFS('SALES SUMMARY'!$A$5:$A$376,A2395,'SALES SUMMARY'!$C$5:$C$376,B2395)&gt;0,"OK",IF(OR(A2395="",A2395&lt;'SALES SUMMARY'!$A$5,A2395&gt;'SALES SUMMARY'!$A$376),"DATE PROBLEM",IF(A2395&lt;&gt;INT(A2395),"DATE HAS TIME","REFERENCE PROBLEM"))))</f>
        <v/>
      </c>
    </row>
    <row r="2396" spans="5:10" x14ac:dyDescent="0.25">
      <c r="E2396" s="18" t="str">
        <f t="shared" si="167"/>
        <v/>
      </c>
      <c r="F2396" s="18" t="str">
        <f t="shared" si="168"/>
        <v/>
      </c>
      <c r="G2396" s="18" t="str">
        <f t="shared" si="169"/>
        <v/>
      </c>
      <c r="H2396" s="18" t="str">
        <f t="shared" si="170"/>
        <v/>
      </c>
      <c r="J2396" t="str">
        <f>IF(C2396="","",IF(COUNTIFS('SALES SUMMARY'!$A$5:$A$376,A2396,'SALES SUMMARY'!$C$5:$C$376,B2396)&gt;0,"OK",IF(OR(A2396="",A2396&lt;'SALES SUMMARY'!$A$5,A2396&gt;'SALES SUMMARY'!$A$376),"DATE PROBLEM",IF(A2396&lt;&gt;INT(A2396),"DATE HAS TIME","REFERENCE PROBLEM"))))</f>
        <v/>
      </c>
    </row>
    <row r="2397" spans="5:10" x14ac:dyDescent="0.25">
      <c r="E2397" s="18" t="str">
        <f t="shared" si="167"/>
        <v/>
      </c>
      <c r="F2397" s="18" t="str">
        <f t="shared" si="168"/>
        <v/>
      </c>
      <c r="G2397" s="18" t="str">
        <f t="shared" si="169"/>
        <v/>
      </c>
      <c r="H2397" s="18" t="str">
        <f t="shared" si="170"/>
        <v/>
      </c>
      <c r="J2397" t="str">
        <f>IF(C2397="","",IF(COUNTIFS('SALES SUMMARY'!$A$5:$A$376,A2397,'SALES SUMMARY'!$C$5:$C$376,B2397)&gt;0,"OK",IF(OR(A2397="",A2397&lt;'SALES SUMMARY'!$A$5,A2397&gt;'SALES SUMMARY'!$A$376),"DATE PROBLEM",IF(A2397&lt;&gt;INT(A2397),"DATE HAS TIME","REFERENCE PROBLEM"))))</f>
        <v/>
      </c>
    </row>
    <row r="2398" spans="5:10" x14ac:dyDescent="0.25">
      <c r="E2398" s="18" t="str">
        <f t="shared" si="167"/>
        <v/>
      </c>
      <c r="F2398" s="18" t="str">
        <f t="shared" si="168"/>
        <v/>
      </c>
      <c r="G2398" s="18" t="str">
        <f t="shared" si="169"/>
        <v/>
      </c>
      <c r="H2398" s="18" t="str">
        <f t="shared" si="170"/>
        <v/>
      </c>
      <c r="J2398" t="str">
        <f>IF(C2398="","",IF(COUNTIFS('SALES SUMMARY'!$A$5:$A$376,A2398,'SALES SUMMARY'!$C$5:$C$376,B2398)&gt;0,"OK",IF(OR(A2398="",A2398&lt;'SALES SUMMARY'!$A$5,A2398&gt;'SALES SUMMARY'!$A$376),"DATE PROBLEM",IF(A2398&lt;&gt;INT(A2398),"DATE HAS TIME","REFERENCE PROBLEM"))))</f>
        <v/>
      </c>
    </row>
    <row r="2399" spans="5:10" x14ac:dyDescent="0.25">
      <c r="E2399" s="18" t="str">
        <f t="shared" si="167"/>
        <v/>
      </c>
      <c r="F2399" s="18" t="str">
        <f t="shared" si="168"/>
        <v/>
      </c>
      <c r="G2399" s="18" t="str">
        <f t="shared" si="169"/>
        <v/>
      </c>
      <c r="H2399" s="18" t="str">
        <f t="shared" si="170"/>
        <v/>
      </c>
      <c r="J2399" t="str">
        <f>IF(C2399="","",IF(COUNTIFS('SALES SUMMARY'!$A$5:$A$376,A2399,'SALES SUMMARY'!$C$5:$C$376,B2399)&gt;0,"OK",IF(OR(A2399="",A2399&lt;'SALES SUMMARY'!$A$5,A2399&gt;'SALES SUMMARY'!$A$376),"DATE PROBLEM",IF(A2399&lt;&gt;INT(A2399),"DATE HAS TIME","REFERENCE PROBLEM"))))</f>
        <v/>
      </c>
    </row>
    <row r="2400" spans="5:10" x14ac:dyDescent="0.25">
      <c r="E2400" s="18" t="str">
        <f t="shared" si="167"/>
        <v/>
      </c>
      <c r="F2400" s="18" t="str">
        <f t="shared" si="168"/>
        <v/>
      </c>
      <c r="G2400" s="18" t="str">
        <f t="shared" si="169"/>
        <v/>
      </c>
      <c r="H2400" s="18" t="str">
        <f t="shared" si="170"/>
        <v/>
      </c>
      <c r="J2400" t="str">
        <f>IF(C2400="","",IF(COUNTIFS('SALES SUMMARY'!$A$5:$A$376,A2400,'SALES SUMMARY'!$C$5:$C$376,B2400)&gt;0,"OK",IF(OR(A2400="",A2400&lt;'SALES SUMMARY'!$A$5,A2400&gt;'SALES SUMMARY'!$A$376),"DATE PROBLEM",IF(A2400&lt;&gt;INT(A2400),"DATE HAS TIME","REFERENCE PROBLEM"))))</f>
        <v/>
      </c>
    </row>
    <row r="2401" spans="5:10" x14ac:dyDescent="0.25">
      <c r="E2401" s="18" t="str">
        <f t="shared" si="167"/>
        <v/>
      </c>
      <c r="F2401" s="18" t="str">
        <f t="shared" si="168"/>
        <v/>
      </c>
      <c r="G2401" s="18" t="str">
        <f t="shared" si="169"/>
        <v/>
      </c>
      <c r="H2401" s="18" t="str">
        <f t="shared" si="170"/>
        <v/>
      </c>
      <c r="J2401" t="str">
        <f>IF(C2401="","",IF(COUNTIFS('SALES SUMMARY'!$A$5:$A$376,A2401,'SALES SUMMARY'!$C$5:$C$376,B2401)&gt;0,"OK",IF(OR(A2401="",A2401&lt;'SALES SUMMARY'!$A$5,A2401&gt;'SALES SUMMARY'!$A$376),"DATE PROBLEM",IF(A2401&lt;&gt;INT(A2401),"DATE HAS TIME","REFERENCE PROBLEM"))))</f>
        <v/>
      </c>
    </row>
    <row r="2402" spans="5:10" x14ac:dyDescent="0.25">
      <c r="E2402" s="18" t="str">
        <f t="shared" si="167"/>
        <v/>
      </c>
      <c r="F2402" s="18" t="str">
        <f t="shared" si="168"/>
        <v/>
      </c>
      <c r="G2402" s="18" t="str">
        <f t="shared" si="169"/>
        <v/>
      </c>
      <c r="H2402" s="18" t="str">
        <f t="shared" si="170"/>
        <v/>
      </c>
      <c r="J2402" t="str">
        <f>IF(C2402="","",IF(COUNTIFS('SALES SUMMARY'!$A$5:$A$376,A2402,'SALES SUMMARY'!$C$5:$C$376,B2402)&gt;0,"OK",IF(OR(A2402="",A2402&lt;'SALES SUMMARY'!$A$5,A2402&gt;'SALES SUMMARY'!$A$376),"DATE PROBLEM",IF(A2402&lt;&gt;INT(A2402),"DATE HAS TIME","REFERENCE PROBLEM"))))</f>
        <v/>
      </c>
    </row>
    <row r="2403" spans="5:10" x14ac:dyDescent="0.25">
      <c r="E2403" s="18" t="str">
        <f t="shared" si="167"/>
        <v/>
      </c>
      <c r="F2403" s="18" t="str">
        <f t="shared" si="168"/>
        <v/>
      </c>
      <c r="G2403" s="18" t="str">
        <f t="shared" si="169"/>
        <v/>
      </c>
      <c r="H2403" s="18" t="str">
        <f t="shared" si="170"/>
        <v/>
      </c>
      <c r="J2403" t="str">
        <f>IF(C2403="","",IF(COUNTIFS('SALES SUMMARY'!$A$5:$A$376,A2403,'SALES SUMMARY'!$C$5:$C$376,B2403)&gt;0,"OK",IF(OR(A2403="",A2403&lt;'SALES SUMMARY'!$A$5,A2403&gt;'SALES SUMMARY'!$A$376),"DATE PROBLEM",IF(A2403&lt;&gt;INT(A2403),"DATE HAS TIME","REFERENCE PROBLEM"))))</f>
        <v/>
      </c>
    </row>
    <row r="2404" spans="5:10" x14ac:dyDescent="0.25">
      <c r="E2404" s="18" t="str">
        <f t="shared" si="167"/>
        <v/>
      </c>
      <c r="F2404" s="18" t="str">
        <f t="shared" si="168"/>
        <v/>
      </c>
      <c r="G2404" s="18" t="str">
        <f t="shared" si="169"/>
        <v/>
      </c>
      <c r="H2404" s="18" t="str">
        <f t="shared" si="170"/>
        <v/>
      </c>
      <c r="J2404" t="str">
        <f>IF(C2404="","",IF(COUNTIFS('SALES SUMMARY'!$A$5:$A$376,A2404,'SALES SUMMARY'!$C$5:$C$376,B2404)&gt;0,"OK",IF(OR(A2404="",A2404&lt;'SALES SUMMARY'!$A$5,A2404&gt;'SALES SUMMARY'!$A$376),"DATE PROBLEM",IF(A2404&lt;&gt;INT(A2404),"DATE HAS TIME","REFERENCE PROBLEM"))))</f>
        <v/>
      </c>
    </row>
    <row r="2405" spans="5:10" x14ac:dyDescent="0.25">
      <c r="E2405" s="18" t="str">
        <f t="shared" si="167"/>
        <v/>
      </c>
      <c r="F2405" s="18" t="str">
        <f t="shared" si="168"/>
        <v/>
      </c>
      <c r="G2405" s="18" t="str">
        <f t="shared" si="169"/>
        <v/>
      </c>
      <c r="H2405" s="18" t="str">
        <f t="shared" si="170"/>
        <v/>
      </c>
      <c r="J2405" t="str">
        <f>IF(C2405="","",IF(COUNTIFS('SALES SUMMARY'!$A$5:$A$376,A2405,'SALES SUMMARY'!$C$5:$C$376,B2405)&gt;0,"OK",IF(OR(A2405="",A2405&lt;'SALES SUMMARY'!$A$5,A2405&gt;'SALES SUMMARY'!$A$376),"DATE PROBLEM",IF(A2405&lt;&gt;INT(A2405),"DATE HAS TIME","REFERENCE PROBLEM"))))</f>
        <v/>
      </c>
    </row>
    <row r="2406" spans="5:10" x14ac:dyDescent="0.25">
      <c r="E2406" s="18" t="str">
        <f t="shared" si="167"/>
        <v/>
      </c>
      <c r="F2406" s="18" t="str">
        <f t="shared" si="168"/>
        <v/>
      </c>
      <c r="G2406" s="18" t="str">
        <f t="shared" si="169"/>
        <v/>
      </c>
      <c r="H2406" s="18" t="str">
        <f t="shared" si="170"/>
        <v/>
      </c>
      <c r="J2406" t="str">
        <f>IF(C2406="","",IF(COUNTIFS('SALES SUMMARY'!$A$5:$A$376,A2406,'SALES SUMMARY'!$C$5:$C$376,B2406)&gt;0,"OK",IF(OR(A2406="",A2406&lt;'SALES SUMMARY'!$A$5,A2406&gt;'SALES SUMMARY'!$A$376),"DATE PROBLEM",IF(A2406&lt;&gt;INT(A2406),"DATE HAS TIME","REFERENCE PROBLEM"))))</f>
        <v/>
      </c>
    </row>
    <row r="2407" spans="5:10" x14ac:dyDescent="0.25">
      <c r="E2407" s="18" t="str">
        <f t="shared" si="167"/>
        <v/>
      </c>
      <c r="F2407" s="18" t="str">
        <f t="shared" si="168"/>
        <v/>
      </c>
      <c r="G2407" s="18" t="str">
        <f t="shared" si="169"/>
        <v/>
      </c>
      <c r="H2407" s="18" t="str">
        <f t="shared" si="170"/>
        <v/>
      </c>
      <c r="J2407" t="str">
        <f>IF(C2407="","",IF(COUNTIFS('SALES SUMMARY'!$A$5:$A$376,A2407,'SALES SUMMARY'!$C$5:$C$376,B2407)&gt;0,"OK",IF(OR(A2407="",A2407&lt;'SALES SUMMARY'!$A$5,A2407&gt;'SALES SUMMARY'!$A$376),"DATE PROBLEM",IF(A2407&lt;&gt;INT(A2407),"DATE HAS TIME","REFERENCE PROBLEM"))))</f>
        <v/>
      </c>
    </row>
    <row r="2408" spans="5:10" x14ac:dyDescent="0.25">
      <c r="E2408" s="18" t="str">
        <f t="shared" si="167"/>
        <v/>
      </c>
      <c r="F2408" s="18" t="str">
        <f t="shared" si="168"/>
        <v/>
      </c>
      <c r="G2408" s="18" t="str">
        <f t="shared" si="169"/>
        <v/>
      </c>
      <c r="H2408" s="18" t="str">
        <f t="shared" si="170"/>
        <v/>
      </c>
      <c r="J2408" t="str">
        <f>IF(C2408="","",IF(COUNTIFS('SALES SUMMARY'!$A$5:$A$376,A2408,'SALES SUMMARY'!$C$5:$C$376,B2408)&gt;0,"OK",IF(OR(A2408="",A2408&lt;'SALES SUMMARY'!$A$5,A2408&gt;'SALES SUMMARY'!$A$376),"DATE PROBLEM",IF(A2408&lt;&gt;INT(A2408),"DATE HAS TIME","REFERENCE PROBLEM"))))</f>
        <v/>
      </c>
    </row>
    <row r="2409" spans="5:10" x14ac:dyDescent="0.25">
      <c r="E2409" s="18" t="str">
        <f t="shared" si="167"/>
        <v/>
      </c>
      <c r="F2409" s="18" t="str">
        <f t="shared" si="168"/>
        <v/>
      </c>
      <c r="G2409" s="18" t="str">
        <f t="shared" si="169"/>
        <v/>
      </c>
      <c r="H2409" s="18" t="str">
        <f t="shared" si="170"/>
        <v/>
      </c>
      <c r="J2409" t="str">
        <f>IF(C2409="","",IF(COUNTIFS('SALES SUMMARY'!$A$5:$A$376,A2409,'SALES SUMMARY'!$C$5:$C$376,B2409)&gt;0,"OK",IF(OR(A2409="",A2409&lt;'SALES SUMMARY'!$A$5,A2409&gt;'SALES SUMMARY'!$A$376),"DATE PROBLEM",IF(A2409&lt;&gt;INT(A2409),"DATE HAS TIME","REFERENCE PROBLEM"))))</f>
        <v/>
      </c>
    </row>
    <row r="2410" spans="5:10" x14ac:dyDescent="0.25">
      <c r="E2410" s="18" t="str">
        <f t="shared" si="167"/>
        <v/>
      </c>
      <c r="F2410" s="18" t="str">
        <f t="shared" si="168"/>
        <v/>
      </c>
      <c r="G2410" s="18" t="str">
        <f t="shared" si="169"/>
        <v/>
      </c>
      <c r="H2410" s="18" t="str">
        <f t="shared" si="170"/>
        <v/>
      </c>
      <c r="J2410" t="str">
        <f>IF(C2410="","",IF(COUNTIFS('SALES SUMMARY'!$A$5:$A$376,A2410,'SALES SUMMARY'!$C$5:$C$376,B2410)&gt;0,"OK",IF(OR(A2410="",A2410&lt;'SALES SUMMARY'!$A$5,A2410&gt;'SALES SUMMARY'!$A$376),"DATE PROBLEM",IF(A2410&lt;&gt;INT(A2410),"DATE HAS TIME","REFERENCE PROBLEM"))))</f>
        <v/>
      </c>
    </row>
    <row r="2411" spans="5:10" x14ac:dyDescent="0.25">
      <c r="E2411" s="18" t="str">
        <f t="shared" si="167"/>
        <v/>
      </c>
      <c r="F2411" s="18" t="str">
        <f t="shared" si="168"/>
        <v/>
      </c>
      <c r="G2411" s="18" t="str">
        <f t="shared" si="169"/>
        <v/>
      </c>
      <c r="H2411" s="18" t="str">
        <f t="shared" si="170"/>
        <v/>
      </c>
      <c r="J2411" t="str">
        <f>IF(C2411="","",IF(COUNTIFS('SALES SUMMARY'!$A$5:$A$376,A2411,'SALES SUMMARY'!$C$5:$C$376,B2411)&gt;0,"OK",IF(OR(A2411="",A2411&lt;'SALES SUMMARY'!$A$5,A2411&gt;'SALES SUMMARY'!$A$376),"DATE PROBLEM",IF(A2411&lt;&gt;INT(A2411),"DATE HAS TIME","REFERENCE PROBLEM"))))</f>
        <v/>
      </c>
    </row>
    <row r="2412" spans="5:10" x14ac:dyDescent="0.25">
      <c r="E2412" s="18" t="str">
        <f t="shared" si="167"/>
        <v/>
      </c>
      <c r="F2412" s="18" t="str">
        <f t="shared" si="168"/>
        <v/>
      </c>
      <c r="G2412" s="18" t="str">
        <f t="shared" si="169"/>
        <v/>
      </c>
      <c r="H2412" s="18" t="str">
        <f t="shared" si="170"/>
        <v/>
      </c>
      <c r="J2412" t="str">
        <f>IF(C2412="","",IF(COUNTIFS('SALES SUMMARY'!$A$5:$A$376,A2412,'SALES SUMMARY'!$C$5:$C$376,B2412)&gt;0,"OK",IF(OR(A2412="",A2412&lt;'SALES SUMMARY'!$A$5,A2412&gt;'SALES SUMMARY'!$A$376),"DATE PROBLEM",IF(A2412&lt;&gt;INT(A2412),"DATE HAS TIME","REFERENCE PROBLEM"))))</f>
        <v/>
      </c>
    </row>
    <row r="2413" spans="5:10" x14ac:dyDescent="0.25">
      <c r="E2413" s="18" t="str">
        <f t="shared" si="167"/>
        <v/>
      </c>
      <c r="F2413" s="18" t="str">
        <f t="shared" si="168"/>
        <v/>
      </c>
      <c r="G2413" s="18" t="str">
        <f t="shared" si="169"/>
        <v/>
      </c>
      <c r="H2413" s="18" t="str">
        <f t="shared" si="170"/>
        <v/>
      </c>
      <c r="J2413" t="str">
        <f>IF(C2413="","",IF(COUNTIFS('SALES SUMMARY'!$A$5:$A$376,A2413,'SALES SUMMARY'!$C$5:$C$376,B2413)&gt;0,"OK",IF(OR(A2413="",A2413&lt;'SALES SUMMARY'!$A$5,A2413&gt;'SALES SUMMARY'!$A$376),"DATE PROBLEM",IF(A2413&lt;&gt;INT(A2413),"DATE HAS TIME","REFERENCE PROBLEM"))))</f>
        <v/>
      </c>
    </row>
    <row r="2414" spans="5:10" x14ac:dyDescent="0.25">
      <c r="E2414" s="18" t="str">
        <f t="shared" si="167"/>
        <v/>
      </c>
      <c r="F2414" s="18" t="str">
        <f t="shared" si="168"/>
        <v/>
      </c>
      <c r="G2414" s="18" t="str">
        <f t="shared" si="169"/>
        <v/>
      </c>
      <c r="H2414" s="18" t="str">
        <f t="shared" si="170"/>
        <v/>
      </c>
      <c r="J2414" t="str">
        <f>IF(C2414="","",IF(COUNTIFS('SALES SUMMARY'!$A$5:$A$376,A2414,'SALES SUMMARY'!$C$5:$C$376,B2414)&gt;0,"OK",IF(OR(A2414="",A2414&lt;'SALES SUMMARY'!$A$5,A2414&gt;'SALES SUMMARY'!$A$376),"DATE PROBLEM",IF(A2414&lt;&gt;INT(A2414),"DATE HAS TIME","REFERENCE PROBLEM"))))</f>
        <v/>
      </c>
    </row>
    <row r="2415" spans="5:10" x14ac:dyDescent="0.25">
      <c r="E2415" s="18" t="str">
        <f t="shared" si="167"/>
        <v/>
      </c>
      <c r="F2415" s="18" t="str">
        <f t="shared" si="168"/>
        <v/>
      </c>
      <c r="G2415" s="18" t="str">
        <f t="shared" si="169"/>
        <v/>
      </c>
      <c r="H2415" s="18" t="str">
        <f t="shared" si="170"/>
        <v/>
      </c>
      <c r="J2415" t="str">
        <f>IF(C2415="","",IF(COUNTIFS('SALES SUMMARY'!$A$5:$A$376,A2415,'SALES SUMMARY'!$C$5:$C$376,B2415)&gt;0,"OK",IF(OR(A2415="",A2415&lt;'SALES SUMMARY'!$A$5,A2415&gt;'SALES SUMMARY'!$A$376),"DATE PROBLEM",IF(A2415&lt;&gt;INT(A2415),"DATE HAS TIME","REFERENCE PROBLEM"))))</f>
        <v/>
      </c>
    </row>
    <row r="2416" spans="5:10" x14ac:dyDescent="0.25">
      <c r="E2416" s="18" t="str">
        <f t="shared" si="167"/>
        <v/>
      </c>
      <c r="F2416" s="18" t="str">
        <f t="shared" si="168"/>
        <v/>
      </c>
      <c r="G2416" s="18" t="str">
        <f t="shared" si="169"/>
        <v/>
      </c>
      <c r="H2416" s="18" t="str">
        <f t="shared" si="170"/>
        <v/>
      </c>
      <c r="J2416" t="str">
        <f>IF(C2416="","",IF(COUNTIFS('SALES SUMMARY'!$A$5:$A$376,A2416,'SALES SUMMARY'!$C$5:$C$376,B2416)&gt;0,"OK",IF(OR(A2416="",A2416&lt;'SALES SUMMARY'!$A$5,A2416&gt;'SALES SUMMARY'!$A$376),"DATE PROBLEM",IF(A2416&lt;&gt;INT(A2416),"DATE HAS TIME","REFERENCE PROBLEM"))))</f>
        <v/>
      </c>
    </row>
    <row r="2417" spans="5:10" x14ac:dyDescent="0.25">
      <c r="E2417" s="18" t="str">
        <f t="shared" si="167"/>
        <v/>
      </c>
      <c r="F2417" s="18" t="str">
        <f t="shared" si="168"/>
        <v/>
      </c>
      <c r="G2417" s="18" t="str">
        <f t="shared" si="169"/>
        <v/>
      </c>
      <c r="H2417" s="18" t="str">
        <f t="shared" si="170"/>
        <v/>
      </c>
      <c r="J2417" t="str">
        <f>IF(C2417="","",IF(COUNTIFS('SALES SUMMARY'!$A$5:$A$376,A2417,'SALES SUMMARY'!$C$5:$C$376,B2417)&gt;0,"OK",IF(OR(A2417="",A2417&lt;'SALES SUMMARY'!$A$5,A2417&gt;'SALES SUMMARY'!$A$376),"DATE PROBLEM",IF(A2417&lt;&gt;INT(A2417),"DATE HAS TIME","REFERENCE PROBLEM"))))</f>
        <v/>
      </c>
    </row>
    <row r="2418" spans="5:10" x14ac:dyDescent="0.25">
      <c r="E2418" s="18" t="str">
        <f t="shared" si="167"/>
        <v/>
      </c>
      <c r="F2418" s="18" t="str">
        <f t="shared" si="168"/>
        <v/>
      </c>
      <c r="G2418" s="18" t="str">
        <f t="shared" si="169"/>
        <v/>
      </c>
      <c r="H2418" s="18" t="str">
        <f t="shared" si="170"/>
        <v/>
      </c>
      <c r="J2418" t="str">
        <f>IF(C2418="","",IF(COUNTIFS('SALES SUMMARY'!$A$5:$A$376,A2418,'SALES SUMMARY'!$C$5:$C$376,B2418)&gt;0,"OK",IF(OR(A2418="",A2418&lt;'SALES SUMMARY'!$A$5,A2418&gt;'SALES SUMMARY'!$A$376),"DATE PROBLEM",IF(A2418&lt;&gt;INT(A2418),"DATE HAS TIME","REFERENCE PROBLEM"))))</f>
        <v/>
      </c>
    </row>
    <row r="2419" spans="5:10" x14ac:dyDescent="0.25">
      <c r="E2419" s="18" t="str">
        <f t="shared" si="167"/>
        <v/>
      </c>
      <c r="F2419" s="18" t="str">
        <f t="shared" si="168"/>
        <v/>
      </c>
      <c r="G2419" s="18" t="str">
        <f t="shared" si="169"/>
        <v/>
      </c>
      <c r="H2419" s="18" t="str">
        <f t="shared" si="170"/>
        <v/>
      </c>
      <c r="J2419" t="str">
        <f>IF(C2419="","",IF(COUNTIFS('SALES SUMMARY'!$A$5:$A$376,A2419,'SALES SUMMARY'!$C$5:$C$376,B2419)&gt;0,"OK",IF(OR(A2419="",A2419&lt;'SALES SUMMARY'!$A$5,A2419&gt;'SALES SUMMARY'!$A$376),"DATE PROBLEM",IF(A2419&lt;&gt;INT(A2419),"DATE HAS TIME","REFERENCE PROBLEM"))))</f>
        <v/>
      </c>
    </row>
    <row r="2420" spans="5:10" x14ac:dyDescent="0.25">
      <c r="E2420" s="18" t="str">
        <f t="shared" si="167"/>
        <v/>
      </c>
      <c r="F2420" s="18" t="str">
        <f t="shared" si="168"/>
        <v/>
      </c>
      <c r="G2420" s="18" t="str">
        <f t="shared" si="169"/>
        <v/>
      </c>
      <c r="H2420" s="18" t="str">
        <f t="shared" si="170"/>
        <v/>
      </c>
      <c r="J2420" t="str">
        <f>IF(C2420="","",IF(COUNTIFS('SALES SUMMARY'!$A$5:$A$376,A2420,'SALES SUMMARY'!$C$5:$C$376,B2420)&gt;0,"OK",IF(OR(A2420="",A2420&lt;'SALES SUMMARY'!$A$5,A2420&gt;'SALES SUMMARY'!$A$376),"DATE PROBLEM",IF(A2420&lt;&gt;INT(A2420),"DATE HAS TIME","REFERENCE PROBLEM"))))</f>
        <v/>
      </c>
    </row>
    <row r="2421" spans="5:10" x14ac:dyDescent="0.25">
      <c r="E2421" s="18" t="str">
        <f t="shared" si="167"/>
        <v/>
      </c>
      <c r="F2421" s="18" t="str">
        <f t="shared" si="168"/>
        <v/>
      </c>
      <c r="G2421" s="18" t="str">
        <f t="shared" si="169"/>
        <v/>
      </c>
      <c r="H2421" s="18" t="str">
        <f t="shared" si="170"/>
        <v/>
      </c>
      <c r="J2421" t="str">
        <f>IF(C2421="","",IF(COUNTIFS('SALES SUMMARY'!$A$5:$A$376,A2421,'SALES SUMMARY'!$C$5:$C$376,B2421)&gt;0,"OK",IF(OR(A2421="",A2421&lt;'SALES SUMMARY'!$A$5,A2421&gt;'SALES SUMMARY'!$A$376),"DATE PROBLEM",IF(A2421&lt;&gt;INT(A2421),"DATE HAS TIME","REFERENCE PROBLEM"))))</f>
        <v/>
      </c>
    </row>
    <row r="2422" spans="5:10" x14ac:dyDescent="0.25">
      <c r="E2422" s="18" t="str">
        <f t="shared" si="167"/>
        <v/>
      </c>
      <c r="F2422" s="18" t="str">
        <f t="shared" si="168"/>
        <v/>
      </c>
      <c r="G2422" s="18" t="str">
        <f t="shared" si="169"/>
        <v/>
      </c>
      <c r="H2422" s="18" t="str">
        <f t="shared" si="170"/>
        <v/>
      </c>
      <c r="J2422" t="str">
        <f>IF(C2422="","",IF(COUNTIFS('SALES SUMMARY'!$A$5:$A$376,A2422,'SALES SUMMARY'!$C$5:$C$376,B2422)&gt;0,"OK",IF(OR(A2422="",A2422&lt;'SALES SUMMARY'!$A$5,A2422&gt;'SALES SUMMARY'!$A$376),"DATE PROBLEM",IF(A2422&lt;&gt;INT(A2422),"DATE HAS TIME","REFERENCE PROBLEM"))))</f>
        <v/>
      </c>
    </row>
    <row r="2423" spans="5:10" x14ac:dyDescent="0.25">
      <c r="E2423" s="18" t="str">
        <f t="shared" si="167"/>
        <v/>
      </c>
      <c r="F2423" s="18" t="str">
        <f t="shared" si="168"/>
        <v/>
      </c>
      <c r="G2423" s="18" t="str">
        <f t="shared" si="169"/>
        <v/>
      </c>
      <c r="H2423" s="18" t="str">
        <f t="shared" si="170"/>
        <v/>
      </c>
      <c r="J2423" t="str">
        <f>IF(C2423="","",IF(COUNTIFS('SALES SUMMARY'!$A$5:$A$376,A2423,'SALES SUMMARY'!$C$5:$C$376,B2423)&gt;0,"OK",IF(OR(A2423="",A2423&lt;'SALES SUMMARY'!$A$5,A2423&gt;'SALES SUMMARY'!$A$376),"DATE PROBLEM",IF(A2423&lt;&gt;INT(A2423),"DATE HAS TIME","REFERENCE PROBLEM"))))</f>
        <v/>
      </c>
    </row>
    <row r="2424" spans="5:10" x14ac:dyDescent="0.25">
      <c r="E2424" s="18" t="str">
        <f t="shared" si="167"/>
        <v/>
      </c>
      <c r="F2424" s="18" t="str">
        <f t="shared" si="168"/>
        <v/>
      </c>
      <c r="G2424" s="18" t="str">
        <f t="shared" si="169"/>
        <v/>
      </c>
      <c r="H2424" s="18" t="str">
        <f t="shared" si="170"/>
        <v/>
      </c>
      <c r="J2424" t="str">
        <f>IF(C2424="","",IF(COUNTIFS('SALES SUMMARY'!$A$5:$A$376,A2424,'SALES SUMMARY'!$C$5:$C$376,B2424)&gt;0,"OK",IF(OR(A2424="",A2424&lt;'SALES SUMMARY'!$A$5,A2424&gt;'SALES SUMMARY'!$A$376),"DATE PROBLEM",IF(A2424&lt;&gt;INT(A2424),"DATE HAS TIME","REFERENCE PROBLEM"))))</f>
        <v/>
      </c>
    </row>
    <row r="2425" spans="5:10" x14ac:dyDescent="0.25">
      <c r="E2425" s="18" t="str">
        <f t="shared" si="167"/>
        <v/>
      </c>
      <c r="F2425" s="18" t="str">
        <f t="shared" si="168"/>
        <v/>
      </c>
      <c r="G2425" s="18" t="str">
        <f t="shared" si="169"/>
        <v/>
      </c>
      <c r="H2425" s="18" t="str">
        <f t="shared" si="170"/>
        <v/>
      </c>
      <c r="J2425" t="str">
        <f>IF(C2425="","",IF(COUNTIFS('SALES SUMMARY'!$A$5:$A$376,A2425,'SALES SUMMARY'!$C$5:$C$376,B2425)&gt;0,"OK",IF(OR(A2425="",A2425&lt;'SALES SUMMARY'!$A$5,A2425&gt;'SALES SUMMARY'!$A$376),"DATE PROBLEM",IF(A2425&lt;&gt;INT(A2425),"DATE HAS TIME","REFERENCE PROBLEM"))))</f>
        <v/>
      </c>
    </row>
    <row r="2426" spans="5:10" x14ac:dyDescent="0.25">
      <c r="E2426" s="18" t="str">
        <f t="shared" si="167"/>
        <v/>
      </c>
      <c r="F2426" s="18" t="str">
        <f t="shared" si="168"/>
        <v/>
      </c>
      <c r="G2426" s="18" t="str">
        <f t="shared" si="169"/>
        <v/>
      </c>
      <c r="H2426" s="18" t="str">
        <f t="shared" si="170"/>
        <v/>
      </c>
      <c r="J2426" t="str">
        <f>IF(C2426="","",IF(COUNTIFS('SALES SUMMARY'!$A$5:$A$376,A2426,'SALES SUMMARY'!$C$5:$C$376,B2426)&gt;0,"OK",IF(OR(A2426="",A2426&lt;'SALES SUMMARY'!$A$5,A2426&gt;'SALES SUMMARY'!$A$376),"DATE PROBLEM",IF(A2426&lt;&gt;INT(A2426),"DATE HAS TIME","REFERENCE PROBLEM"))))</f>
        <v/>
      </c>
    </row>
    <row r="2427" spans="5:10" x14ac:dyDescent="0.25">
      <c r="E2427" s="18" t="str">
        <f t="shared" si="167"/>
        <v/>
      </c>
      <c r="F2427" s="18" t="str">
        <f t="shared" si="168"/>
        <v/>
      </c>
      <c r="G2427" s="18" t="str">
        <f t="shared" si="169"/>
        <v/>
      </c>
      <c r="H2427" s="18" t="str">
        <f t="shared" si="170"/>
        <v/>
      </c>
      <c r="J2427" t="str">
        <f>IF(C2427="","",IF(COUNTIFS('SALES SUMMARY'!$A$5:$A$376,A2427,'SALES SUMMARY'!$C$5:$C$376,B2427)&gt;0,"OK",IF(OR(A2427="",A2427&lt;'SALES SUMMARY'!$A$5,A2427&gt;'SALES SUMMARY'!$A$376),"DATE PROBLEM",IF(A2427&lt;&gt;INT(A2427),"DATE HAS TIME","REFERENCE PROBLEM"))))</f>
        <v/>
      </c>
    </row>
    <row r="2428" spans="5:10" x14ac:dyDescent="0.25">
      <c r="E2428" s="18" t="str">
        <f t="shared" si="167"/>
        <v/>
      </c>
      <c r="F2428" s="18" t="str">
        <f t="shared" si="168"/>
        <v/>
      </c>
      <c r="G2428" s="18" t="str">
        <f t="shared" si="169"/>
        <v/>
      </c>
      <c r="H2428" s="18" t="str">
        <f t="shared" si="170"/>
        <v/>
      </c>
      <c r="J2428" t="str">
        <f>IF(C2428="","",IF(COUNTIFS('SALES SUMMARY'!$A$5:$A$376,A2428,'SALES SUMMARY'!$C$5:$C$376,B2428)&gt;0,"OK",IF(OR(A2428="",A2428&lt;'SALES SUMMARY'!$A$5,A2428&gt;'SALES SUMMARY'!$A$376),"DATE PROBLEM",IF(A2428&lt;&gt;INT(A2428),"DATE HAS TIME","REFERENCE PROBLEM"))))</f>
        <v/>
      </c>
    </row>
    <row r="2429" spans="5:10" x14ac:dyDescent="0.25">
      <c r="E2429" s="18" t="str">
        <f t="shared" si="167"/>
        <v/>
      </c>
      <c r="F2429" s="18" t="str">
        <f t="shared" si="168"/>
        <v/>
      </c>
      <c r="G2429" s="18" t="str">
        <f t="shared" si="169"/>
        <v/>
      </c>
      <c r="H2429" s="18" t="str">
        <f t="shared" si="170"/>
        <v/>
      </c>
      <c r="J2429" t="str">
        <f>IF(C2429="","",IF(COUNTIFS('SALES SUMMARY'!$A$5:$A$376,A2429,'SALES SUMMARY'!$C$5:$C$376,B2429)&gt;0,"OK",IF(OR(A2429="",A2429&lt;'SALES SUMMARY'!$A$5,A2429&gt;'SALES SUMMARY'!$A$376),"DATE PROBLEM",IF(A2429&lt;&gt;INT(A2429),"DATE HAS TIME","REFERENCE PROBLEM"))))</f>
        <v/>
      </c>
    </row>
    <row r="2430" spans="5:10" x14ac:dyDescent="0.25">
      <c r="E2430" s="18" t="str">
        <f t="shared" si="167"/>
        <v/>
      </c>
      <c r="F2430" s="18" t="str">
        <f t="shared" si="168"/>
        <v/>
      </c>
      <c r="G2430" s="18" t="str">
        <f t="shared" si="169"/>
        <v/>
      </c>
      <c r="H2430" s="18" t="str">
        <f t="shared" si="170"/>
        <v/>
      </c>
      <c r="J2430" t="str">
        <f>IF(C2430="","",IF(COUNTIFS('SALES SUMMARY'!$A$5:$A$376,A2430,'SALES SUMMARY'!$C$5:$C$376,B2430)&gt;0,"OK",IF(OR(A2430="",A2430&lt;'SALES SUMMARY'!$A$5,A2430&gt;'SALES SUMMARY'!$A$376),"DATE PROBLEM",IF(A2430&lt;&gt;INT(A2430),"DATE HAS TIME","REFERENCE PROBLEM"))))</f>
        <v/>
      </c>
    </row>
    <row r="2431" spans="5:10" x14ac:dyDescent="0.25">
      <c r="E2431" s="18" t="str">
        <f t="shared" si="167"/>
        <v/>
      </c>
      <c r="F2431" s="18" t="str">
        <f t="shared" si="168"/>
        <v/>
      </c>
      <c r="G2431" s="18" t="str">
        <f t="shared" si="169"/>
        <v/>
      </c>
      <c r="H2431" s="18" t="str">
        <f t="shared" si="170"/>
        <v/>
      </c>
      <c r="J2431" t="str">
        <f>IF(C2431="","",IF(COUNTIFS('SALES SUMMARY'!$A$5:$A$376,A2431,'SALES SUMMARY'!$C$5:$C$376,B2431)&gt;0,"OK",IF(OR(A2431="",A2431&lt;'SALES SUMMARY'!$A$5,A2431&gt;'SALES SUMMARY'!$A$376),"DATE PROBLEM",IF(A2431&lt;&gt;INT(A2431),"DATE HAS TIME","REFERENCE PROBLEM"))))</f>
        <v/>
      </c>
    </row>
    <row r="2432" spans="5:10" x14ac:dyDescent="0.25">
      <c r="E2432" s="18" t="str">
        <f t="shared" si="167"/>
        <v/>
      </c>
      <c r="F2432" s="18" t="str">
        <f t="shared" si="168"/>
        <v/>
      </c>
      <c r="G2432" s="18" t="str">
        <f t="shared" si="169"/>
        <v/>
      </c>
      <c r="H2432" s="18" t="str">
        <f t="shared" si="170"/>
        <v/>
      </c>
      <c r="J2432" t="str">
        <f>IF(C2432="","",IF(COUNTIFS('SALES SUMMARY'!$A$5:$A$376,A2432,'SALES SUMMARY'!$C$5:$C$376,B2432)&gt;0,"OK",IF(OR(A2432="",A2432&lt;'SALES SUMMARY'!$A$5,A2432&gt;'SALES SUMMARY'!$A$376),"DATE PROBLEM",IF(A2432&lt;&gt;INT(A2432),"DATE HAS TIME","REFERENCE PROBLEM"))))</f>
        <v/>
      </c>
    </row>
    <row r="2433" spans="5:10" x14ac:dyDescent="0.25">
      <c r="E2433" s="18" t="str">
        <f t="shared" si="167"/>
        <v/>
      </c>
      <c r="F2433" s="18" t="str">
        <f t="shared" si="168"/>
        <v/>
      </c>
      <c r="G2433" s="18" t="str">
        <f t="shared" si="169"/>
        <v/>
      </c>
      <c r="H2433" s="18" t="str">
        <f t="shared" si="170"/>
        <v/>
      </c>
      <c r="J2433" t="str">
        <f>IF(C2433="","",IF(COUNTIFS('SALES SUMMARY'!$A$5:$A$376,A2433,'SALES SUMMARY'!$C$5:$C$376,B2433)&gt;0,"OK",IF(OR(A2433="",A2433&lt;'SALES SUMMARY'!$A$5,A2433&gt;'SALES SUMMARY'!$A$376),"DATE PROBLEM",IF(A2433&lt;&gt;INT(A2433),"DATE HAS TIME","REFERENCE PROBLEM"))))</f>
        <v/>
      </c>
    </row>
    <row r="2434" spans="5:10" x14ac:dyDescent="0.25">
      <c r="E2434" s="18" t="str">
        <f t="shared" si="167"/>
        <v/>
      </c>
      <c r="F2434" s="18" t="str">
        <f t="shared" si="168"/>
        <v/>
      </c>
      <c r="G2434" s="18" t="str">
        <f t="shared" si="169"/>
        <v/>
      </c>
      <c r="H2434" s="18" t="str">
        <f t="shared" si="170"/>
        <v/>
      </c>
      <c r="J2434" t="str">
        <f>IF(C2434="","",IF(COUNTIFS('SALES SUMMARY'!$A$5:$A$376,A2434,'SALES SUMMARY'!$C$5:$C$376,B2434)&gt;0,"OK",IF(OR(A2434="",A2434&lt;'SALES SUMMARY'!$A$5,A2434&gt;'SALES SUMMARY'!$A$376),"DATE PROBLEM",IF(A2434&lt;&gt;INT(A2434),"DATE HAS TIME","REFERENCE PROBLEM"))))</f>
        <v/>
      </c>
    </row>
    <row r="2435" spans="5:10" x14ac:dyDescent="0.25">
      <c r="E2435" s="18" t="str">
        <f t="shared" si="167"/>
        <v/>
      </c>
      <c r="F2435" s="18" t="str">
        <f t="shared" si="168"/>
        <v/>
      </c>
      <c r="G2435" s="18" t="str">
        <f t="shared" si="169"/>
        <v/>
      </c>
      <c r="H2435" s="18" t="str">
        <f t="shared" si="170"/>
        <v/>
      </c>
      <c r="J2435" t="str">
        <f>IF(C2435="","",IF(COUNTIFS('SALES SUMMARY'!$A$5:$A$376,A2435,'SALES SUMMARY'!$C$5:$C$376,B2435)&gt;0,"OK",IF(OR(A2435="",A2435&lt;'SALES SUMMARY'!$A$5,A2435&gt;'SALES SUMMARY'!$A$376),"DATE PROBLEM",IF(A2435&lt;&gt;INT(A2435),"DATE HAS TIME","REFERENCE PROBLEM"))))</f>
        <v/>
      </c>
    </row>
    <row r="2436" spans="5:10" x14ac:dyDescent="0.25">
      <c r="E2436" s="18" t="str">
        <f t="shared" si="167"/>
        <v/>
      </c>
      <c r="F2436" s="18" t="str">
        <f t="shared" si="168"/>
        <v/>
      </c>
      <c r="G2436" s="18" t="str">
        <f t="shared" si="169"/>
        <v/>
      </c>
      <c r="H2436" s="18" t="str">
        <f t="shared" si="170"/>
        <v/>
      </c>
      <c r="J2436" t="str">
        <f>IF(C2436="","",IF(COUNTIFS('SALES SUMMARY'!$A$5:$A$376,A2436,'SALES SUMMARY'!$C$5:$C$376,B2436)&gt;0,"OK",IF(OR(A2436="",A2436&lt;'SALES SUMMARY'!$A$5,A2436&gt;'SALES SUMMARY'!$A$376),"DATE PROBLEM",IF(A2436&lt;&gt;INT(A2436),"DATE HAS TIME","REFERENCE PROBLEM"))))</f>
        <v/>
      </c>
    </row>
    <row r="2437" spans="5:10" x14ac:dyDescent="0.25">
      <c r="E2437" s="18" t="str">
        <f t="shared" si="167"/>
        <v/>
      </c>
      <c r="F2437" s="18" t="str">
        <f t="shared" si="168"/>
        <v/>
      </c>
      <c r="G2437" s="18" t="str">
        <f t="shared" si="169"/>
        <v/>
      </c>
      <c r="H2437" s="18" t="str">
        <f t="shared" si="170"/>
        <v/>
      </c>
      <c r="J2437" t="str">
        <f>IF(C2437="","",IF(COUNTIFS('SALES SUMMARY'!$A$5:$A$376,A2437,'SALES SUMMARY'!$C$5:$C$376,B2437)&gt;0,"OK",IF(OR(A2437="",A2437&lt;'SALES SUMMARY'!$A$5,A2437&gt;'SALES SUMMARY'!$A$376),"DATE PROBLEM",IF(A2437&lt;&gt;INT(A2437),"DATE HAS TIME","REFERENCE PROBLEM"))))</f>
        <v/>
      </c>
    </row>
    <row r="2438" spans="5:10" x14ac:dyDescent="0.25">
      <c r="E2438" s="18" t="str">
        <f t="shared" ref="E2438:E2501" si="171">IF($C2438="","",IFERROR(INDEX(ItemPriceCol,MATCH($C2438,ItemName,0)),""))</f>
        <v/>
      </c>
      <c r="F2438" s="18" t="str">
        <f t="shared" ref="F2438:F2501" si="172">IF(OR($D2438="",$E2438=""),"",$D2438*$E2438)</f>
        <v/>
      </c>
      <c r="G2438" s="18" t="str">
        <f t="shared" ref="G2438:G2501" si="173">IF($C2438="","",IFERROR(INDEX(ItemCostCol,MATCH($C2438,ItemName,0)),""))</f>
        <v/>
      </c>
      <c r="H2438" s="18" t="str">
        <f t="shared" ref="H2438:H2501" si="174">IF(OR($F2438="",$G2438=""),"",$F2438-$D2438*$G2438)</f>
        <v/>
      </c>
      <c r="J2438" t="str">
        <f>IF(C2438="","",IF(COUNTIFS('SALES SUMMARY'!$A$5:$A$376,A2438,'SALES SUMMARY'!$C$5:$C$376,B2438)&gt;0,"OK",IF(OR(A2438="",A2438&lt;'SALES SUMMARY'!$A$5,A2438&gt;'SALES SUMMARY'!$A$376),"DATE PROBLEM",IF(A2438&lt;&gt;INT(A2438),"DATE HAS TIME","REFERENCE PROBLEM"))))</f>
        <v/>
      </c>
    </row>
    <row r="2439" spans="5:10" x14ac:dyDescent="0.25">
      <c r="E2439" s="18" t="str">
        <f t="shared" si="171"/>
        <v/>
      </c>
      <c r="F2439" s="18" t="str">
        <f t="shared" si="172"/>
        <v/>
      </c>
      <c r="G2439" s="18" t="str">
        <f t="shared" si="173"/>
        <v/>
      </c>
      <c r="H2439" s="18" t="str">
        <f t="shared" si="174"/>
        <v/>
      </c>
      <c r="J2439" t="str">
        <f>IF(C2439="","",IF(COUNTIFS('SALES SUMMARY'!$A$5:$A$376,A2439,'SALES SUMMARY'!$C$5:$C$376,B2439)&gt;0,"OK",IF(OR(A2439="",A2439&lt;'SALES SUMMARY'!$A$5,A2439&gt;'SALES SUMMARY'!$A$376),"DATE PROBLEM",IF(A2439&lt;&gt;INT(A2439),"DATE HAS TIME","REFERENCE PROBLEM"))))</f>
        <v/>
      </c>
    </row>
    <row r="2440" spans="5:10" x14ac:dyDescent="0.25">
      <c r="E2440" s="18" t="str">
        <f t="shared" si="171"/>
        <v/>
      </c>
      <c r="F2440" s="18" t="str">
        <f t="shared" si="172"/>
        <v/>
      </c>
      <c r="G2440" s="18" t="str">
        <f t="shared" si="173"/>
        <v/>
      </c>
      <c r="H2440" s="18" t="str">
        <f t="shared" si="174"/>
        <v/>
      </c>
      <c r="J2440" t="str">
        <f>IF(C2440="","",IF(COUNTIFS('SALES SUMMARY'!$A$5:$A$376,A2440,'SALES SUMMARY'!$C$5:$C$376,B2440)&gt;0,"OK",IF(OR(A2440="",A2440&lt;'SALES SUMMARY'!$A$5,A2440&gt;'SALES SUMMARY'!$A$376),"DATE PROBLEM",IF(A2440&lt;&gt;INT(A2440),"DATE HAS TIME","REFERENCE PROBLEM"))))</f>
        <v/>
      </c>
    </row>
    <row r="2441" spans="5:10" x14ac:dyDescent="0.25">
      <c r="E2441" s="18" t="str">
        <f t="shared" si="171"/>
        <v/>
      </c>
      <c r="F2441" s="18" t="str">
        <f t="shared" si="172"/>
        <v/>
      </c>
      <c r="G2441" s="18" t="str">
        <f t="shared" si="173"/>
        <v/>
      </c>
      <c r="H2441" s="18" t="str">
        <f t="shared" si="174"/>
        <v/>
      </c>
      <c r="J2441" t="str">
        <f>IF(C2441="","",IF(COUNTIFS('SALES SUMMARY'!$A$5:$A$376,A2441,'SALES SUMMARY'!$C$5:$C$376,B2441)&gt;0,"OK",IF(OR(A2441="",A2441&lt;'SALES SUMMARY'!$A$5,A2441&gt;'SALES SUMMARY'!$A$376),"DATE PROBLEM",IF(A2441&lt;&gt;INT(A2441),"DATE HAS TIME","REFERENCE PROBLEM"))))</f>
        <v/>
      </c>
    </row>
    <row r="2442" spans="5:10" x14ac:dyDescent="0.25">
      <c r="E2442" s="18" t="str">
        <f t="shared" si="171"/>
        <v/>
      </c>
      <c r="F2442" s="18" t="str">
        <f t="shared" si="172"/>
        <v/>
      </c>
      <c r="G2442" s="18" t="str">
        <f t="shared" si="173"/>
        <v/>
      </c>
      <c r="H2442" s="18" t="str">
        <f t="shared" si="174"/>
        <v/>
      </c>
      <c r="J2442" t="str">
        <f>IF(C2442="","",IF(COUNTIFS('SALES SUMMARY'!$A$5:$A$376,A2442,'SALES SUMMARY'!$C$5:$C$376,B2442)&gt;0,"OK",IF(OR(A2442="",A2442&lt;'SALES SUMMARY'!$A$5,A2442&gt;'SALES SUMMARY'!$A$376),"DATE PROBLEM",IF(A2442&lt;&gt;INT(A2442),"DATE HAS TIME","REFERENCE PROBLEM"))))</f>
        <v/>
      </c>
    </row>
    <row r="2443" spans="5:10" x14ac:dyDescent="0.25">
      <c r="E2443" s="18" t="str">
        <f t="shared" si="171"/>
        <v/>
      </c>
      <c r="F2443" s="18" t="str">
        <f t="shared" si="172"/>
        <v/>
      </c>
      <c r="G2443" s="18" t="str">
        <f t="shared" si="173"/>
        <v/>
      </c>
      <c r="H2443" s="18" t="str">
        <f t="shared" si="174"/>
        <v/>
      </c>
      <c r="J2443" t="str">
        <f>IF(C2443="","",IF(COUNTIFS('SALES SUMMARY'!$A$5:$A$376,A2443,'SALES SUMMARY'!$C$5:$C$376,B2443)&gt;0,"OK",IF(OR(A2443="",A2443&lt;'SALES SUMMARY'!$A$5,A2443&gt;'SALES SUMMARY'!$A$376),"DATE PROBLEM",IF(A2443&lt;&gt;INT(A2443),"DATE HAS TIME","REFERENCE PROBLEM"))))</f>
        <v/>
      </c>
    </row>
    <row r="2444" spans="5:10" x14ac:dyDescent="0.25">
      <c r="E2444" s="18" t="str">
        <f t="shared" si="171"/>
        <v/>
      </c>
      <c r="F2444" s="18" t="str">
        <f t="shared" si="172"/>
        <v/>
      </c>
      <c r="G2444" s="18" t="str">
        <f t="shared" si="173"/>
        <v/>
      </c>
      <c r="H2444" s="18" t="str">
        <f t="shared" si="174"/>
        <v/>
      </c>
      <c r="J2444" t="str">
        <f>IF(C2444="","",IF(COUNTIFS('SALES SUMMARY'!$A$5:$A$376,A2444,'SALES SUMMARY'!$C$5:$C$376,B2444)&gt;0,"OK",IF(OR(A2444="",A2444&lt;'SALES SUMMARY'!$A$5,A2444&gt;'SALES SUMMARY'!$A$376),"DATE PROBLEM",IF(A2444&lt;&gt;INT(A2444),"DATE HAS TIME","REFERENCE PROBLEM"))))</f>
        <v/>
      </c>
    </row>
    <row r="2445" spans="5:10" x14ac:dyDescent="0.25">
      <c r="E2445" s="18" t="str">
        <f t="shared" si="171"/>
        <v/>
      </c>
      <c r="F2445" s="18" t="str">
        <f t="shared" si="172"/>
        <v/>
      </c>
      <c r="G2445" s="18" t="str">
        <f t="shared" si="173"/>
        <v/>
      </c>
      <c r="H2445" s="18" t="str">
        <f t="shared" si="174"/>
        <v/>
      </c>
      <c r="J2445" t="str">
        <f>IF(C2445="","",IF(COUNTIFS('SALES SUMMARY'!$A$5:$A$376,A2445,'SALES SUMMARY'!$C$5:$C$376,B2445)&gt;0,"OK",IF(OR(A2445="",A2445&lt;'SALES SUMMARY'!$A$5,A2445&gt;'SALES SUMMARY'!$A$376),"DATE PROBLEM",IF(A2445&lt;&gt;INT(A2445),"DATE HAS TIME","REFERENCE PROBLEM"))))</f>
        <v/>
      </c>
    </row>
    <row r="2446" spans="5:10" x14ac:dyDescent="0.25">
      <c r="E2446" s="18" t="str">
        <f t="shared" si="171"/>
        <v/>
      </c>
      <c r="F2446" s="18" t="str">
        <f t="shared" si="172"/>
        <v/>
      </c>
      <c r="G2446" s="18" t="str">
        <f t="shared" si="173"/>
        <v/>
      </c>
      <c r="H2446" s="18" t="str">
        <f t="shared" si="174"/>
        <v/>
      </c>
      <c r="J2446" t="str">
        <f>IF(C2446="","",IF(COUNTIFS('SALES SUMMARY'!$A$5:$A$376,A2446,'SALES SUMMARY'!$C$5:$C$376,B2446)&gt;0,"OK",IF(OR(A2446="",A2446&lt;'SALES SUMMARY'!$A$5,A2446&gt;'SALES SUMMARY'!$A$376),"DATE PROBLEM",IF(A2446&lt;&gt;INT(A2446),"DATE HAS TIME","REFERENCE PROBLEM"))))</f>
        <v/>
      </c>
    </row>
    <row r="2447" spans="5:10" x14ac:dyDescent="0.25">
      <c r="E2447" s="18" t="str">
        <f t="shared" si="171"/>
        <v/>
      </c>
      <c r="F2447" s="18" t="str">
        <f t="shared" si="172"/>
        <v/>
      </c>
      <c r="G2447" s="18" t="str">
        <f t="shared" si="173"/>
        <v/>
      </c>
      <c r="H2447" s="18" t="str">
        <f t="shared" si="174"/>
        <v/>
      </c>
      <c r="J2447" t="str">
        <f>IF(C2447="","",IF(COUNTIFS('SALES SUMMARY'!$A$5:$A$376,A2447,'SALES SUMMARY'!$C$5:$C$376,B2447)&gt;0,"OK",IF(OR(A2447="",A2447&lt;'SALES SUMMARY'!$A$5,A2447&gt;'SALES SUMMARY'!$A$376),"DATE PROBLEM",IF(A2447&lt;&gt;INT(A2447),"DATE HAS TIME","REFERENCE PROBLEM"))))</f>
        <v/>
      </c>
    </row>
    <row r="2448" spans="5:10" x14ac:dyDescent="0.25">
      <c r="E2448" s="18" t="str">
        <f t="shared" si="171"/>
        <v/>
      </c>
      <c r="F2448" s="18" t="str">
        <f t="shared" si="172"/>
        <v/>
      </c>
      <c r="G2448" s="18" t="str">
        <f t="shared" si="173"/>
        <v/>
      </c>
      <c r="H2448" s="18" t="str">
        <f t="shared" si="174"/>
        <v/>
      </c>
      <c r="J2448" t="str">
        <f>IF(C2448="","",IF(COUNTIFS('SALES SUMMARY'!$A$5:$A$376,A2448,'SALES SUMMARY'!$C$5:$C$376,B2448)&gt;0,"OK",IF(OR(A2448="",A2448&lt;'SALES SUMMARY'!$A$5,A2448&gt;'SALES SUMMARY'!$A$376),"DATE PROBLEM",IF(A2448&lt;&gt;INT(A2448),"DATE HAS TIME","REFERENCE PROBLEM"))))</f>
        <v/>
      </c>
    </row>
    <row r="2449" spans="5:10" x14ac:dyDescent="0.25">
      <c r="E2449" s="18" t="str">
        <f t="shared" si="171"/>
        <v/>
      </c>
      <c r="F2449" s="18" t="str">
        <f t="shared" si="172"/>
        <v/>
      </c>
      <c r="G2449" s="18" t="str">
        <f t="shared" si="173"/>
        <v/>
      </c>
      <c r="H2449" s="18" t="str">
        <f t="shared" si="174"/>
        <v/>
      </c>
      <c r="J2449" t="str">
        <f>IF(C2449="","",IF(COUNTIFS('SALES SUMMARY'!$A$5:$A$376,A2449,'SALES SUMMARY'!$C$5:$C$376,B2449)&gt;0,"OK",IF(OR(A2449="",A2449&lt;'SALES SUMMARY'!$A$5,A2449&gt;'SALES SUMMARY'!$A$376),"DATE PROBLEM",IF(A2449&lt;&gt;INT(A2449),"DATE HAS TIME","REFERENCE PROBLEM"))))</f>
        <v/>
      </c>
    </row>
    <row r="2450" spans="5:10" x14ac:dyDescent="0.25">
      <c r="E2450" s="18" t="str">
        <f t="shared" si="171"/>
        <v/>
      </c>
      <c r="F2450" s="18" t="str">
        <f t="shared" si="172"/>
        <v/>
      </c>
      <c r="G2450" s="18" t="str">
        <f t="shared" si="173"/>
        <v/>
      </c>
      <c r="H2450" s="18" t="str">
        <f t="shared" si="174"/>
        <v/>
      </c>
      <c r="J2450" t="str">
        <f>IF(C2450="","",IF(COUNTIFS('SALES SUMMARY'!$A$5:$A$376,A2450,'SALES SUMMARY'!$C$5:$C$376,B2450)&gt;0,"OK",IF(OR(A2450="",A2450&lt;'SALES SUMMARY'!$A$5,A2450&gt;'SALES SUMMARY'!$A$376),"DATE PROBLEM",IF(A2450&lt;&gt;INT(A2450),"DATE HAS TIME","REFERENCE PROBLEM"))))</f>
        <v/>
      </c>
    </row>
    <row r="2451" spans="5:10" x14ac:dyDescent="0.25">
      <c r="E2451" s="18" t="str">
        <f t="shared" si="171"/>
        <v/>
      </c>
      <c r="F2451" s="18" t="str">
        <f t="shared" si="172"/>
        <v/>
      </c>
      <c r="G2451" s="18" t="str">
        <f t="shared" si="173"/>
        <v/>
      </c>
      <c r="H2451" s="18" t="str">
        <f t="shared" si="174"/>
        <v/>
      </c>
      <c r="J2451" t="str">
        <f>IF(C2451="","",IF(COUNTIFS('SALES SUMMARY'!$A$5:$A$376,A2451,'SALES SUMMARY'!$C$5:$C$376,B2451)&gt;0,"OK",IF(OR(A2451="",A2451&lt;'SALES SUMMARY'!$A$5,A2451&gt;'SALES SUMMARY'!$A$376),"DATE PROBLEM",IF(A2451&lt;&gt;INT(A2451),"DATE HAS TIME","REFERENCE PROBLEM"))))</f>
        <v/>
      </c>
    </row>
    <row r="2452" spans="5:10" x14ac:dyDescent="0.25">
      <c r="E2452" s="18" t="str">
        <f t="shared" si="171"/>
        <v/>
      </c>
      <c r="F2452" s="18" t="str">
        <f t="shared" si="172"/>
        <v/>
      </c>
      <c r="G2452" s="18" t="str">
        <f t="shared" si="173"/>
        <v/>
      </c>
      <c r="H2452" s="18" t="str">
        <f t="shared" si="174"/>
        <v/>
      </c>
      <c r="J2452" t="str">
        <f>IF(C2452="","",IF(COUNTIFS('SALES SUMMARY'!$A$5:$A$376,A2452,'SALES SUMMARY'!$C$5:$C$376,B2452)&gt;0,"OK",IF(OR(A2452="",A2452&lt;'SALES SUMMARY'!$A$5,A2452&gt;'SALES SUMMARY'!$A$376),"DATE PROBLEM",IF(A2452&lt;&gt;INT(A2452),"DATE HAS TIME","REFERENCE PROBLEM"))))</f>
        <v/>
      </c>
    </row>
    <row r="2453" spans="5:10" x14ac:dyDescent="0.25">
      <c r="E2453" s="18" t="str">
        <f t="shared" si="171"/>
        <v/>
      </c>
      <c r="F2453" s="18" t="str">
        <f t="shared" si="172"/>
        <v/>
      </c>
      <c r="G2453" s="18" t="str">
        <f t="shared" si="173"/>
        <v/>
      </c>
      <c r="H2453" s="18" t="str">
        <f t="shared" si="174"/>
        <v/>
      </c>
      <c r="J2453" t="str">
        <f>IF(C2453="","",IF(COUNTIFS('SALES SUMMARY'!$A$5:$A$376,A2453,'SALES SUMMARY'!$C$5:$C$376,B2453)&gt;0,"OK",IF(OR(A2453="",A2453&lt;'SALES SUMMARY'!$A$5,A2453&gt;'SALES SUMMARY'!$A$376),"DATE PROBLEM",IF(A2453&lt;&gt;INT(A2453),"DATE HAS TIME","REFERENCE PROBLEM"))))</f>
        <v/>
      </c>
    </row>
    <row r="2454" spans="5:10" x14ac:dyDescent="0.25">
      <c r="E2454" s="18" t="str">
        <f t="shared" si="171"/>
        <v/>
      </c>
      <c r="F2454" s="18" t="str">
        <f t="shared" si="172"/>
        <v/>
      </c>
      <c r="G2454" s="18" t="str">
        <f t="shared" si="173"/>
        <v/>
      </c>
      <c r="H2454" s="18" t="str">
        <f t="shared" si="174"/>
        <v/>
      </c>
      <c r="J2454" t="str">
        <f>IF(C2454="","",IF(COUNTIFS('SALES SUMMARY'!$A$5:$A$376,A2454,'SALES SUMMARY'!$C$5:$C$376,B2454)&gt;0,"OK",IF(OR(A2454="",A2454&lt;'SALES SUMMARY'!$A$5,A2454&gt;'SALES SUMMARY'!$A$376),"DATE PROBLEM",IF(A2454&lt;&gt;INT(A2454),"DATE HAS TIME","REFERENCE PROBLEM"))))</f>
        <v/>
      </c>
    </row>
    <row r="2455" spans="5:10" x14ac:dyDescent="0.25">
      <c r="E2455" s="18" t="str">
        <f t="shared" si="171"/>
        <v/>
      </c>
      <c r="F2455" s="18" t="str">
        <f t="shared" si="172"/>
        <v/>
      </c>
      <c r="G2455" s="18" t="str">
        <f t="shared" si="173"/>
        <v/>
      </c>
      <c r="H2455" s="18" t="str">
        <f t="shared" si="174"/>
        <v/>
      </c>
      <c r="J2455" t="str">
        <f>IF(C2455="","",IF(COUNTIFS('SALES SUMMARY'!$A$5:$A$376,A2455,'SALES SUMMARY'!$C$5:$C$376,B2455)&gt;0,"OK",IF(OR(A2455="",A2455&lt;'SALES SUMMARY'!$A$5,A2455&gt;'SALES SUMMARY'!$A$376),"DATE PROBLEM",IF(A2455&lt;&gt;INT(A2455),"DATE HAS TIME","REFERENCE PROBLEM"))))</f>
        <v/>
      </c>
    </row>
    <row r="2456" spans="5:10" x14ac:dyDescent="0.25">
      <c r="E2456" s="18" t="str">
        <f t="shared" si="171"/>
        <v/>
      </c>
      <c r="F2456" s="18" t="str">
        <f t="shared" si="172"/>
        <v/>
      </c>
      <c r="G2456" s="18" t="str">
        <f t="shared" si="173"/>
        <v/>
      </c>
      <c r="H2456" s="18" t="str">
        <f t="shared" si="174"/>
        <v/>
      </c>
      <c r="J2456" t="str">
        <f>IF(C2456="","",IF(COUNTIFS('SALES SUMMARY'!$A$5:$A$376,A2456,'SALES SUMMARY'!$C$5:$C$376,B2456)&gt;0,"OK",IF(OR(A2456="",A2456&lt;'SALES SUMMARY'!$A$5,A2456&gt;'SALES SUMMARY'!$A$376),"DATE PROBLEM",IF(A2456&lt;&gt;INT(A2456),"DATE HAS TIME","REFERENCE PROBLEM"))))</f>
        <v/>
      </c>
    </row>
    <row r="2457" spans="5:10" x14ac:dyDescent="0.25">
      <c r="E2457" s="18" t="str">
        <f t="shared" si="171"/>
        <v/>
      </c>
      <c r="F2457" s="18" t="str">
        <f t="shared" si="172"/>
        <v/>
      </c>
      <c r="G2457" s="18" t="str">
        <f t="shared" si="173"/>
        <v/>
      </c>
      <c r="H2457" s="18" t="str">
        <f t="shared" si="174"/>
        <v/>
      </c>
      <c r="J2457" t="str">
        <f>IF(C2457="","",IF(COUNTIFS('SALES SUMMARY'!$A$5:$A$376,A2457,'SALES SUMMARY'!$C$5:$C$376,B2457)&gt;0,"OK",IF(OR(A2457="",A2457&lt;'SALES SUMMARY'!$A$5,A2457&gt;'SALES SUMMARY'!$A$376),"DATE PROBLEM",IF(A2457&lt;&gt;INT(A2457),"DATE HAS TIME","REFERENCE PROBLEM"))))</f>
        <v/>
      </c>
    </row>
    <row r="2458" spans="5:10" x14ac:dyDescent="0.25">
      <c r="E2458" s="18" t="str">
        <f t="shared" si="171"/>
        <v/>
      </c>
      <c r="F2458" s="18" t="str">
        <f t="shared" si="172"/>
        <v/>
      </c>
      <c r="G2458" s="18" t="str">
        <f t="shared" si="173"/>
        <v/>
      </c>
      <c r="H2458" s="18" t="str">
        <f t="shared" si="174"/>
        <v/>
      </c>
      <c r="J2458" t="str">
        <f>IF(C2458="","",IF(COUNTIFS('SALES SUMMARY'!$A$5:$A$376,A2458,'SALES SUMMARY'!$C$5:$C$376,B2458)&gt;0,"OK",IF(OR(A2458="",A2458&lt;'SALES SUMMARY'!$A$5,A2458&gt;'SALES SUMMARY'!$A$376),"DATE PROBLEM",IF(A2458&lt;&gt;INT(A2458),"DATE HAS TIME","REFERENCE PROBLEM"))))</f>
        <v/>
      </c>
    </row>
    <row r="2459" spans="5:10" x14ac:dyDescent="0.25">
      <c r="E2459" s="18" t="str">
        <f t="shared" si="171"/>
        <v/>
      </c>
      <c r="F2459" s="18" t="str">
        <f t="shared" si="172"/>
        <v/>
      </c>
      <c r="G2459" s="18" t="str">
        <f t="shared" si="173"/>
        <v/>
      </c>
      <c r="H2459" s="18" t="str">
        <f t="shared" si="174"/>
        <v/>
      </c>
      <c r="J2459" t="str">
        <f>IF(C2459="","",IF(COUNTIFS('SALES SUMMARY'!$A$5:$A$376,A2459,'SALES SUMMARY'!$C$5:$C$376,B2459)&gt;0,"OK",IF(OR(A2459="",A2459&lt;'SALES SUMMARY'!$A$5,A2459&gt;'SALES SUMMARY'!$A$376),"DATE PROBLEM",IF(A2459&lt;&gt;INT(A2459),"DATE HAS TIME","REFERENCE PROBLEM"))))</f>
        <v/>
      </c>
    </row>
    <row r="2460" spans="5:10" x14ac:dyDescent="0.25">
      <c r="E2460" s="18" t="str">
        <f t="shared" si="171"/>
        <v/>
      </c>
      <c r="F2460" s="18" t="str">
        <f t="shared" si="172"/>
        <v/>
      </c>
      <c r="G2460" s="18" t="str">
        <f t="shared" si="173"/>
        <v/>
      </c>
      <c r="H2460" s="18" t="str">
        <f t="shared" si="174"/>
        <v/>
      </c>
      <c r="J2460" t="str">
        <f>IF(C2460="","",IF(COUNTIFS('SALES SUMMARY'!$A$5:$A$376,A2460,'SALES SUMMARY'!$C$5:$C$376,B2460)&gt;0,"OK",IF(OR(A2460="",A2460&lt;'SALES SUMMARY'!$A$5,A2460&gt;'SALES SUMMARY'!$A$376),"DATE PROBLEM",IF(A2460&lt;&gt;INT(A2460),"DATE HAS TIME","REFERENCE PROBLEM"))))</f>
        <v/>
      </c>
    </row>
    <row r="2461" spans="5:10" x14ac:dyDescent="0.25">
      <c r="E2461" s="18" t="str">
        <f t="shared" si="171"/>
        <v/>
      </c>
      <c r="F2461" s="18" t="str">
        <f t="shared" si="172"/>
        <v/>
      </c>
      <c r="G2461" s="18" t="str">
        <f t="shared" si="173"/>
        <v/>
      </c>
      <c r="H2461" s="18" t="str">
        <f t="shared" si="174"/>
        <v/>
      </c>
      <c r="J2461" t="str">
        <f>IF(C2461="","",IF(COUNTIFS('SALES SUMMARY'!$A$5:$A$376,A2461,'SALES SUMMARY'!$C$5:$C$376,B2461)&gt;0,"OK",IF(OR(A2461="",A2461&lt;'SALES SUMMARY'!$A$5,A2461&gt;'SALES SUMMARY'!$A$376),"DATE PROBLEM",IF(A2461&lt;&gt;INT(A2461),"DATE HAS TIME","REFERENCE PROBLEM"))))</f>
        <v/>
      </c>
    </row>
    <row r="2462" spans="5:10" x14ac:dyDescent="0.25">
      <c r="E2462" s="18" t="str">
        <f t="shared" si="171"/>
        <v/>
      </c>
      <c r="F2462" s="18" t="str">
        <f t="shared" si="172"/>
        <v/>
      </c>
      <c r="G2462" s="18" t="str">
        <f t="shared" si="173"/>
        <v/>
      </c>
      <c r="H2462" s="18" t="str">
        <f t="shared" si="174"/>
        <v/>
      </c>
      <c r="J2462" t="str">
        <f>IF(C2462="","",IF(COUNTIFS('SALES SUMMARY'!$A$5:$A$376,A2462,'SALES SUMMARY'!$C$5:$C$376,B2462)&gt;0,"OK",IF(OR(A2462="",A2462&lt;'SALES SUMMARY'!$A$5,A2462&gt;'SALES SUMMARY'!$A$376),"DATE PROBLEM",IF(A2462&lt;&gt;INT(A2462),"DATE HAS TIME","REFERENCE PROBLEM"))))</f>
        <v/>
      </c>
    </row>
    <row r="2463" spans="5:10" x14ac:dyDescent="0.25">
      <c r="E2463" s="18" t="str">
        <f t="shared" si="171"/>
        <v/>
      </c>
      <c r="F2463" s="18" t="str">
        <f t="shared" si="172"/>
        <v/>
      </c>
      <c r="G2463" s="18" t="str">
        <f t="shared" si="173"/>
        <v/>
      </c>
      <c r="H2463" s="18" t="str">
        <f t="shared" si="174"/>
        <v/>
      </c>
      <c r="J2463" t="str">
        <f>IF(C2463="","",IF(COUNTIFS('SALES SUMMARY'!$A$5:$A$376,A2463,'SALES SUMMARY'!$C$5:$C$376,B2463)&gt;0,"OK",IF(OR(A2463="",A2463&lt;'SALES SUMMARY'!$A$5,A2463&gt;'SALES SUMMARY'!$A$376),"DATE PROBLEM",IF(A2463&lt;&gt;INT(A2463),"DATE HAS TIME","REFERENCE PROBLEM"))))</f>
        <v/>
      </c>
    </row>
    <row r="2464" spans="5:10" x14ac:dyDescent="0.25">
      <c r="E2464" s="18" t="str">
        <f t="shared" si="171"/>
        <v/>
      </c>
      <c r="F2464" s="18" t="str">
        <f t="shared" si="172"/>
        <v/>
      </c>
      <c r="G2464" s="18" t="str">
        <f t="shared" si="173"/>
        <v/>
      </c>
      <c r="H2464" s="18" t="str">
        <f t="shared" si="174"/>
        <v/>
      </c>
      <c r="J2464" t="str">
        <f>IF(C2464="","",IF(COUNTIFS('SALES SUMMARY'!$A$5:$A$376,A2464,'SALES SUMMARY'!$C$5:$C$376,B2464)&gt;0,"OK",IF(OR(A2464="",A2464&lt;'SALES SUMMARY'!$A$5,A2464&gt;'SALES SUMMARY'!$A$376),"DATE PROBLEM",IF(A2464&lt;&gt;INT(A2464),"DATE HAS TIME","REFERENCE PROBLEM"))))</f>
        <v/>
      </c>
    </row>
    <row r="2465" spans="5:10" x14ac:dyDescent="0.25">
      <c r="E2465" s="18" t="str">
        <f t="shared" si="171"/>
        <v/>
      </c>
      <c r="F2465" s="18" t="str">
        <f t="shared" si="172"/>
        <v/>
      </c>
      <c r="G2465" s="18" t="str">
        <f t="shared" si="173"/>
        <v/>
      </c>
      <c r="H2465" s="18" t="str">
        <f t="shared" si="174"/>
        <v/>
      </c>
      <c r="J2465" t="str">
        <f>IF(C2465="","",IF(COUNTIFS('SALES SUMMARY'!$A$5:$A$376,A2465,'SALES SUMMARY'!$C$5:$C$376,B2465)&gt;0,"OK",IF(OR(A2465="",A2465&lt;'SALES SUMMARY'!$A$5,A2465&gt;'SALES SUMMARY'!$A$376),"DATE PROBLEM",IF(A2465&lt;&gt;INT(A2465),"DATE HAS TIME","REFERENCE PROBLEM"))))</f>
        <v/>
      </c>
    </row>
    <row r="2466" spans="5:10" x14ac:dyDescent="0.25">
      <c r="E2466" s="18" t="str">
        <f t="shared" si="171"/>
        <v/>
      </c>
      <c r="F2466" s="18" t="str">
        <f t="shared" si="172"/>
        <v/>
      </c>
      <c r="G2466" s="18" t="str">
        <f t="shared" si="173"/>
        <v/>
      </c>
      <c r="H2466" s="18" t="str">
        <f t="shared" si="174"/>
        <v/>
      </c>
      <c r="J2466" t="str">
        <f>IF(C2466="","",IF(COUNTIFS('SALES SUMMARY'!$A$5:$A$376,A2466,'SALES SUMMARY'!$C$5:$C$376,B2466)&gt;0,"OK",IF(OR(A2466="",A2466&lt;'SALES SUMMARY'!$A$5,A2466&gt;'SALES SUMMARY'!$A$376),"DATE PROBLEM",IF(A2466&lt;&gt;INT(A2466),"DATE HAS TIME","REFERENCE PROBLEM"))))</f>
        <v/>
      </c>
    </row>
    <row r="2467" spans="5:10" x14ac:dyDescent="0.25">
      <c r="E2467" s="18" t="str">
        <f t="shared" si="171"/>
        <v/>
      </c>
      <c r="F2467" s="18" t="str">
        <f t="shared" si="172"/>
        <v/>
      </c>
      <c r="G2467" s="18" t="str">
        <f t="shared" si="173"/>
        <v/>
      </c>
      <c r="H2467" s="18" t="str">
        <f t="shared" si="174"/>
        <v/>
      </c>
      <c r="J2467" t="str">
        <f>IF(C2467="","",IF(COUNTIFS('SALES SUMMARY'!$A$5:$A$376,A2467,'SALES SUMMARY'!$C$5:$C$376,B2467)&gt;0,"OK",IF(OR(A2467="",A2467&lt;'SALES SUMMARY'!$A$5,A2467&gt;'SALES SUMMARY'!$A$376),"DATE PROBLEM",IF(A2467&lt;&gt;INT(A2467),"DATE HAS TIME","REFERENCE PROBLEM"))))</f>
        <v/>
      </c>
    </row>
    <row r="2468" spans="5:10" x14ac:dyDescent="0.25">
      <c r="E2468" s="18" t="str">
        <f t="shared" si="171"/>
        <v/>
      </c>
      <c r="F2468" s="18" t="str">
        <f t="shared" si="172"/>
        <v/>
      </c>
      <c r="G2468" s="18" t="str">
        <f t="shared" si="173"/>
        <v/>
      </c>
      <c r="H2468" s="18" t="str">
        <f t="shared" si="174"/>
        <v/>
      </c>
      <c r="J2468" t="str">
        <f>IF(C2468="","",IF(COUNTIFS('SALES SUMMARY'!$A$5:$A$376,A2468,'SALES SUMMARY'!$C$5:$C$376,B2468)&gt;0,"OK",IF(OR(A2468="",A2468&lt;'SALES SUMMARY'!$A$5,A2468&gt;'SALES SUMMARY'!$A$376),"DATE PROBLEM",IF(A2468&lt;&gt;INT(A2468),"DATE HAS TIME","REFERENCE PROBLEM"))))</f>
        <v/>
      </c>
    </row>
    <row r="2469" spans="5:10" x14ac:dyDescent="0.25">
      <c r="E2469" s="18" t="str">
        <f t="shared" si="171"/>
        <v/>
      </c>
      <c r="F2469" s="18" t="str">
        <f t="shared" si="172"/>
        <v/>
      </c>
      <c r="G2469" s="18" t="str">
        <f t="shared" si="173"/>
        <v/>
      </c>
      <c r="H2469" s="18" t="str">
        <f t="shared" si="174"/>
        <v/>
      </c>
      <c r="J2469" t="str">
        <f>IF(C2469="","",IF(COUNTIFS('SALES SUMMARY'!$A$5:$A$376,A2469,'SALES SUMMARY'!$C$5:$C$376,B2469)&gt;0,"OK",IF(OR(A2469="",A2469&lt;'SALES SUMMARY'!$A$5,A2469&gt;'SALES SUMMARY'!$A$376),"DATE PROBLEM",IF(A2469&lt;&gt;INT(A2469),"DATE HAS TIME","REFERENCE PROBLEM"))))</f>
        <v/>
      </c>
    </row>
    <row r="2470" spans="5:10" x14ac:dyDescent="0.25">
      <c r="E2470" s="18" t="str">
        <f t="shared" si="171"/>
        <v/>
      </c>
      <c r="F2470" s="18" t="str">
        <f t="shared" si="172"/>
        <v/>
      </c>
      <c r="G2470" s="18" t="str">
        <f t="shared" si="173"/>
        <v/>
      </c>
      <c r="H2470" s="18" t="str">
        <f t="shared" si="174"/>
        <v/>
      </c>
      <c r="J2470" t="str">
        <f>IF(C2470="","",IF(COUNTIFS('SALES SUMMARY'!$A$5:$A$376,A2470,'SALES SUMMARY'!$C$5:$C$376,B2470)&gt;0,"OK",IF(OR(A2470="",A2470&lt;'SALES SUMMARY'!$A$5,A2470&gt;'SALES SUMMARY'!$A$376),"DATE PROBLEM",IF(A2470&lt;&gt;INT(A2470),"DATE HAS TIME","REFERENCE PROBLEM"))))</f>
        <v/>
      </c>
    </row>
    <row r="2471" spans="5:10" x14ac:dyDescent="0.25">
      <c r="E2471" s="18" t="str">
        <f t="shared" si="171"/>
        <v/>
      </c>
      <c r="F2471" s="18" t="str">
        <f t="shared" si="172"/>
        <v/>
      </c>
      <c r="G2471" s="18" t="str">
        <f t="shared" si="173"/>
        <v/>
      </c>
      <c r="H2471" s="18" t="str">
        <f t="shared" si="174"/>
        <v/>
      </c>
      <c r="J2471" t="str">
        <f>IF(C2471="","",IF(COUNTIFS('SALES SUMMARY'!$A$5:$A$376,A2471,'SALES SUMMARY'!$C$5:$C$376,B2471)&gt;0,"OK",IF(OR(A2471="",A2471&lt;'SALES SUMMARY'!$A$5,A2471&gt;'SALES SUMMARY'!$A$376),"DATE PROBLEM",IF(A2471&lt;&gt;INT(A2471),"DATE HAS TIME","REFERENCE PROBLEM"))))</f>
        <v/>
      </c>
    </row>
    <row r="2472" spans="5:10" x14ac:dyDescent="0.25">
      <c r="E2472" s="18" t="str">
        <f t="shared" si="171"/>
        <v/>
      </c>
      <c r="F2472" s="18" t="str">
        <f t="shared" si="172"/>
        <v/>
      </c>
      <c r="G2472" s="18" t="str">
        <f t="shared" si="173"/>
        <v/>
      </c>
      <c r="H2472" s="18" t="str">
        <f t="shared" si="174"/>
        <v/>
      </c>
      <c r="J2472" t="str">
        <f>IF(C2472="","",IF(COUNTIFS('SALES SUMMARY'!$A$5:$A$376,A2472,'SALES SUMMARY'!$C$5:$C$376,B2472)&gt;0,"OK",IF(OR(A2472="",A2472&lt;'SALES SUMMARY'!$A$5,A2472&gt;'SALES SUMMARY'!$A$376),"DATE PROBLEM",IF(A2472&lt;&gt;INT(A2472),"DATE HAS TIME","REFERENCE PROBLEM"))))</f>
        <v/>
      </c>
    </row>
    <row r="2473" spans="5:10" x14ac:dyDescent="0.25">
      <c r="E2473" s="18" t="str">
        <f t="shared" si="171"/>
        <v/>
      </c>
      <c r="F2473" s="18" t="str">
        <f t="shared" si="172"/>
        <v/>
      </c>
      <c r="G2473" s="18" t="str">
        <f t="shared" si="173"/>
        <v/>
      </c>
      <c r="H2473" s="18" t="str">
        <f t="shared" si="174"/>
        <v/>
      </c>
      <c r="J2473" t="str">
        <f>IF(C2473="","",IF(COUNTIFS('SALES SUMMARY'!$A$5:$A$376,A2473,'SALES SUMMARY'!$C$5:$C$376,B2473)&gt;0,"OK",IF(OR(A2473="",A2473&lt;'SALES SUMMARY'!$A$5,A2473&gt;'SALES SUMMARY'!$A$376),"DATE PROBLEM",IF(A2473&lt;&gt;INT(A2473),"DATE HAS TIME","REFERENCE PROBLEM"))))</f>
        <v/>
      </c>
    </row>
    <row r="2474" spans="5:10" x14ac:dyDescent="0.25">
      <c r="E2474" s="18" t="str">
        <f t="shared" si="171"/>
        <v/>
      </c>
      <c r="F2474" s="18" t="str">
        <f t="shared" si="172"/>
        <v/>
      </c>
      <c r="G2474" s="18" t="str">
        <f t="shared" si="173"/>
        <v/>
      </c>
      <c r="H2474" s="18" t="str">
        <f t="shared" si="174"/>
        <v/>
      </c>
      <c r="J2474" t="str">
        <f>IF(C2474="","",IF(COUNTIFS('SALES SUMMARY'!$A$5:$A$376,A2474,'SALES SUMMARY'!$C$5:$C$376,B2474)&gt;0,"OK",IF(OR(A2474="",A2474&lt;'SALES SUMMARY'!$A$5,A2474&gt;'SALES SUMMARY'!$A$376),"DATE PROBLEM",IF(A2474&lt;&gt;INT(A2474),"DATE HAS TIME","REFERENCE PROBLEM"))))</f>
        <v/>
      </c>
    </row>
    <row r="2475" spans="5:10" x14ac:dyDescent="0.25">
      <c r="E2475" s="18" t="str">
        <f t="shared" si="171"/>
        <v/>
      </c>
      <c r="F2475" s="18" t="str">
        <f t="shared" si="172"/>
        <v/>
      </c>
      <c r="G2475" s="18" t="str">
        <f t="shared" si="173"/>
        <v/>
      </c>
      <c r="H2475" s="18" t="str">
        <f t="shared" si="174"/>
        <v/>
      </c>
      <c r="J2475" t="str">
        <f>IF(C2475="","",IF(COUNTIFS('SALES SUMMARY'!$A$5:$A$376,A2475,'SALES SUMMARY'!$C$5:$C$376,B2475)&gt;0,"OK",IF(OR(A2475="",A2475&lt;'SALES SUMMARY'!$A$5,A2475&gt;'SALES SUMMARY'!$A$376),"DATE PROBLEM",IF(A2475&lt;&gt;INT(A2475),"DATE HAS TIME","REFERENCE PROBLEM"))))</f>
        <v/>
      </c>
    </row>
    <row r="2476" spans="5:10" x14ac:dyDescent="0.25">
      <c r="E2476" s="18" t="str">
        <f t="shared" si="171"/>
        <v/>
      </c>
      <c r="F2476" s="18" t="str">
        <f t="shared" si="172"/>
        <v/>
      </c>
      <c r="G2476" s="18" t="str">
        <f t="shared" si="173"/>
        <v/>
      </c>
      <c r="H2476" s="18" t="str">
        <f t="shared" si="174"/>
        <v/>
      </c>
      <c r="J2476" t="str">
        <f>IF(C2476="","",IF(COUNTIFS('SALES SUMMARY'!$A$5:$A$376,A2476,'SALES SUMMARY'!$C$5:$C$376,B2476)&gt;0,"OK",IF(OR(A2476="",A2476&lt;'SALES SUMMARY'!$A$5,A2476&gt;'SALES SUMMARY'!$A$376),"DATE PROBLEM",IF(A2476&lt;&gt;INT(A2476),"DATE HAS TIME","REFERENCE PROBLEM"))))</f>
        <v/>
      </c>
    </row>
    <row r="2477" spans="5:10" x14ac:dyDescent="0.25">
      <c r="E2477" s="18" t="str">
        <f t="shared" si="171"/>
        <v/>
      </c>
      <c r="F2477" s="18" t="str">
        <f t="shared" si="172"/>
        <v/>
      </c>
      <c r="G2477" s="18" t="str">
        <f t="shared" si="173"/>
        <v/>
      </c>
      <c r="H2477" s="18" t="str">
        <f t="shared" si="174"/>
        <v/>
      </c>
      <c r="J2477" t="str">
        <f>IF(C2477="","",IF(COUNTIFS('SALES SUMMARY'!$A$5:$A$376,A2477,'SALES SUMMARY'!$C$5:$C$376,B2477)&gt;0,"OK",IF(OR(A2477="",A2477&lt;'SALES SUMMARY'!$A$5,A2477&gt;'SALES SUMMARY'!$A$376),"DATE PROBLEM",IF(A2477&lt;&gt;INT(A2477),"DATE HAS TIME","REFERENCE PROBLEM"))))</f>
        <v/>
      </c>
    </row>
    <row r="2478" spans="5:10" x14ac:dyDescent="0.25">
      <c r="E2478" s="18" t="str">
        <f t="shared" si="171"/>
        <v/>
      </c>
      <c r="F2478" s="18" t="str">
        <f t="shared" si="172"/>
        <v/>
      </c>
      <c r="G2478" s="18" t="str">
        <f t="shared" si="173"/>
        <v/>
      </c>
      <c r="H2478" s="18" t="str">
        <f t="shared" si="174"/>
        <v/>
      </c>
      <c r="J2478" t="str">
        <f>IF(C2478="","",IF(COUNTIFS('SALES SUMMARY'!$A$5:$A$376,A2478,'SALES SUMMARY'!$C$5:$C$376,B2478)&gt;0,"OK",IF(OR(A2478="",A2478&lt;'SALES SUMMARY'!$A$5,A2478&gt;'SALES SUMMARY'!$A$376),"DATE PROBLEM",IF(A2478&lt;&gt;INT(A2478),"DATE HAS TIME","REFERENCE PROBLEM"))))</f>
        <v/>
      </c>
    </row>
    <row r="2479" spans="5:10" x14ac:dyDescent="0.25">
      <c r="E2479" s="18" t="str">
        <f t="shared" si="171"/>
        <v/>
      </c>
      <c r="F2479" s="18" t="str">
        <f t="shared" si="172"/>
        <v/>
      </c>
      <c r="G2479" s="18" t="str">
        <f t="shared" si="173"/>
        <v/>
      </c>
      <c r="H2479" s="18" t="str">
        <f t="shared" si="174"/>
        <v/>
      </c>
      <c r="J2479" t="str">
        <f>IF(C2479="","",IF(COUNTIFS('SALES SUMMARY'!$A$5:$A$376,A2479,'SALES SUMMARY'!$C$5:$C$376,B2479)&gt;0,"OK",IF(OR(A2479="",A2479&lt;'SALES SUMMARY'!$A$5,A2479&gt;'SALES SUMMARY'!$A$376),"DATE PROBLEM",IF(A2479&lt;&gt;INT(A2479),"DATE HAS TIME","REFERENCE PROBLEM"))))</f>
        <v/>
      </c>
    </row>
    <row r="2480" spans="5:10" x14ac:dyDescent="0.25">
      <c r="E2480" s="18" t="str">
        <f t="shared" si="171"/>
        <v/>
      </c>
      <c r="F2480" s="18" t="str">
        <f t="shared" si="172"/>
        <v/>
      </c>
      <c r="G2480" s="18" t="str">
        <f t="shared" si="173"/>
        <v/>
      </c>
      <c r="H2480" s="18" t="str">
        <f t="shared" si="174"/>
        <v/>
      </c>
      <c r="J2480" t="str">
        <f>IF(C2480="","",IF(COUNTIFS('SALES SUMMARY'!$A$5:$A$376,A2480,'SALES SUMMARY'!$C$5:$C$376,B2480)&gt;0,"OK",IF(OR(A2480="",A2480&lt;'SALES SUMMARY'!$A$5,A2480&gt;'SALES SUMMARY'!$A$376),"DATE PROBLEM",IF(A2480&lt;&gt;INT(A2480),"DATE HAS TIME","REFERENCE PROBLEM"))))</f>
        <v/>
      </c>
    </row>
    <row r="2481" spans="5:10" x14ac:dyDescent="0.25">
      <c r="E2481" s="18" t="str">
        <f t="shared" si="171"/>
        <v/>
      </c>
      <c r="F2481" s="18" t="str">
        <f t="shared" si="172"/>
        <v/>
      </c>
      <c r="G2481" s="18" t="str">
        <f t="shared" si="173"/>
        <v/>
      </c>
      <c r="H2481" s="18" t="str">
        <f t="shared" si="174"/>
        <v/>
      </c>
      <c r="J2481" t="str">
        <f>IF(C2481="","",IF(COUNTIFS('SALES SUMMARY'!$A$5:$A$376,A2481,'SALES SUMMARY'!$C$5:$C$376,B2481)&gt;0,"OK",IF(OR(A2481="",A2481&lt;'SALES SUMMARY'!$A$5,A2481&gt;'SALES SUMMARY'!$A$376),"DATE PROBLEM",IF(A2481&lt;&gt;INT(A2481),"DATE HAS TIME","REFERENCE PROBLEM"))))</f>
        <v/>
      </c>
    </row>
    <row r="2482" spans="5:10" x14ac:dyDescent="0.25">
      <c r="E2482" s="18" t="str">
        <f t="shared" si="171"/>
        <v/>
      </c>
      <c r="F2482" s="18" t="str">
        <f t="shared" si="172"/>
        <v/>
      </c>
      <c r="G2482" s="18" t="str">
        <f t="shared" si="173"/>
        <v/>
      </c>
      <c r="H2482" s="18" t="str">
        <f t="shared" si="174"/>
        <v/>
      </c>
      <c r="J2482" t="str">
        <f>IF(C2482="","",IF(COUNTIFS('SALES SUMMARY'!$A$5:$A$376,A2482,'SALES SUMMARY'!$C$5:$C$376,B2482)&gt;0,"OK",IF(OR(A2482="",A2482&lt;'SALES SUMMARY'!$A$5,A2482&gt;'SALES SUMMARY'!$A$376),"DATE PROBLEM",IF(A2482&lt;&gt;INT(A2482),"DATE HAS TIME","REFERENCE PROBLEM"))))</f>
        <v/>
      </c>
    </row>
    <row r="2483" spans="5:10" x14ac:dyDescent="0.25">
      <c r="E2483" s="18" t="str">
        <f t="shared" si="171"/>
        <v/>
      </c>
      <c r="F2483" s="18" t="str">
        <f t="shared" si="172"/>
        <v/>
      </c>
      <c r="G2483" s="18" t="str">
        <f t="shared" si="173"/>
        <v/>
      </c>
      <c r="H2483" s="18" t="str">
        <f t="shared" si="174"/>
        <v/>
      </c>
      <c r="J2483" t="str">
        <f>IF(C2483="","",IF(COUNTIFS('SALES SUMMARY'!$A$5:$A$376,A2483,'SALES SUMMARY'!$C$5:$C$376,B2483)&gt;0,"OK",IF(OR(A2483="",A2483&lt;'SALES SUMMARY'!$A$5,A2483&gt;'SALES SUMMARY'!$A$376),"DATE PROBLEM",IF(A2483&lt;&gt;INT(A2483),"DATE HAS TIME","REFERENCE PROBLEM"))))</f>
        <v/>
      </c>
    </row>
    <row r="2484" spans="5:10" x14ac:dyDescent="0.25">
      <c r="E2484" s="18" t="str">
        <f t="shared" si="171"/>
        <v/>
      </c>
      <c r="F2484" s="18" t="str">
        <f t="shared" si="172"/>
        <v/>
      </c>
      <c r="G2484" s="18" t="str">
        <f t="shared" si="173"/>
        <v/>
      </c>
      <c r="H2484" s="18" t="str">
        <f t="shared" si="174"/>
        <v/>
      </c>
      <c r="J2484" t="str">
        <f>IF(C2484="","",IF(COUNTIFS('SALES SUMMARY'!$A$5:$A$376,A2484,'SALES SUMMARY'!$C$5:$C$376,B2484)&gt;0,"OK",IF(OR(A2484="",A2484&lt;'SALES SUMMARY'!$A$5,A2484&gt;'SALES SUMMARY'!$A$376),"DATE PROBLEM",IF(A2484&lt;&gt;INT(A2484),"DATE HAS TIME","REFERENCE PROBLEM"))))</f>
        <v/>
      </c>
    </row>
    <row r="2485" spans="5:10" x14ac:dyDescent="0.25">
      <c r="E2485" s="18" t="str">
        <f t="shared" si="171"/>
        <v/>
      </c>
      <c r="F2485" s="18" t="str">
        <f t="shared" si="172"/>
        <v/>
      </c>
      <c r="G2485" s="18" t="str">
        <f t="shared" si="173"/>
        <v/>
      </c>
      <c r="H2485" s="18" t="str">
        <f t="shared" si="174"/>
        <v/>
      </c>
      <c r="J2485" t="str">
        <f>IF(C2485="","",IF(COUNTIFS('SALES SUMMARY'!$A$5:$A$376,A2485,'SALES SUMMARY'!$C$5:$C$376,B2485)&gt;0,"OK",IF(OR(A2485="",A2485&lt;'SALES SUMMARY'!$A$5,A2485&gt;'SALES SUMMARY'!$A$376),"DATE PROBLEM",IF(A2485&lt;&gt;INT(A2485),"DATE HAS TIME","REFERENCE PROBLEM"))))</f>
        <v/>
      </c>
    </row>
    <row r="2486" spans="5:10" x14ac:dyDescent="0.25">
      <c r="E2486" s="18" t="str">
        <f t="shared" si="171"/>
        <v/>
      </c>
      <c r="F2486" s="18" t="str">
        <f t="shared" si="172"/>
        <v/>
      </c>
      <c r="G2486" s="18" t="str">
        <f t="shared" si="173"/>
        <v/>
      </c>
      <c r="H2486" s="18" t="str">
        <f t="shared" si="174"/>
        <v/>
      </c>
      <c r="J2486" t="str">
        <f>IF(C2486="","",IF(COUNTIFS('SALES SUMMARY'!$A$5:$A$376,A2486,'SALES SUMMARY'!$C$5:$C$376,B2486)&gt;0,"OK",IF(OR(A2486="",A2486&lt;'SALES SUMMARY'!$A$5,A2486&gt;'SALES SUMMARY'!$A$376),"DATE PROBLEM",IF(A2486&lt;&gt;INT(A2486),"DATE HAS TIME","REFERENCE PROBLEM"))))</f>
        <v/>
      </c>
    </row>
    <row r="2487" spans="5:10" x14ac:dyDescent="0.25">
      <c r="E2487" s="18" t="str">
        <f t="shared" si="171"/>
        <v/>
      </c>
      <c r="F2487" s="18" t="str">
        <f t="shared" si="172"/>
        <v/>
      </c>
      <c r="G2487" s="18" t="str">
        <f t="shared" si="173"/>
        <v/>
      </c>
      <c r="H2487" s="18" t="str">
        <f t="shared" si="174"/>
        <v/>
      </c>
      <c r="J2487" t="str">
        <f>IF(C2487="","",IF(COUNTIFS('SALES SUMMARY'!$A$5:$A$376,A2487,'SALES SUMMARY'!$C$5:$C$376,B2487)&gt;0,"OK",IF(OR(A2487="",A2487&lt;'SALES SUMMARY'!$A$5,A2487&gt;'SALES SUMMARY'!$A$376),"DATE PROBLEM",IF(A2487&lt;&gt;INT(A2487),"DATE HAS TIME","REFERENCE PROBLEM"))))</f>
        <v/>
      </c>
    </row>
    <row r="2488" spans="5:10" x14ac:dyDescent="0.25">
      <c r="E2488" s="18" t="str">
        <f t="shared" si="171"/>
        <v/>
      </c>
      <c r="F2488" s="18" t="str">
        <f t="shared" si="172"/>
        <v/>
      </c>
      <c r="G2488" s="18" t="str">
        <f t="shared" si="173"/>
        <v/>
      </c>
      <c r="H2488" s="18" t="str">
        <f t="shared" si="174"/>
        <v/>
      </c>
      <c r="J2488" t="str">
        <f>IF(C2488="","",IF(COUNTIFS('SALES SUMMARY'!$A$5:$A$376,A2488,'SALES SUMMARY'!$C$5:$C$376,B2488)&gt;0,"OK",IF(OR(A2488="",A2488&lt;'SALES SUMMARY'!$A$5,A2488&gt;'SALES SUMMARY'!$A$376),"DATE PROBLEM",IF(A2488&lt;&gt;INT(A2488),"DATE HAS TIME","REFERENCE PROBLEM"))))</f>
        <v/>
      </c>
    </row>
    <row r="2489" spans="5:10" x14ac:dyDescent="0.25">
      <c r="E2489" s="18" t="str">
        <f t="shared" si="171"/>
        <v/>
      </c>
      <c r="F2489" s="18" t="str">
        <f t="shared" si="172"/>
        <v/>
      </c>
      <c r="G2489" s="18" t="str">
        <f t="shared" si="173"/>
        <v/>
      </c>
      <c r="H2489" s="18" t="str">
        <f t="shared" si="174"/>
        <v/>
      </c>
      <c r="J2489" t="str">
        <f>IF(C2489="","",IF(COUNTIFS('SALES SUMMARY'!$A$5:$A$376,A2489,'SALES SUMMARY'!$C$5:$C$376,B2489)&gt;0,"OK",IF(OR(A2489="",A2489&lt;'SALES SUMMARY'!$A$5,A2489&gt;'SALES SUMMARY'!$A$376),"DATE PROBLEM",IF(A2489&lt;&gt;INT(A2489),"DATE HAS TIME","REFERENCE PROBLEM"))))</f>
        <v/>
      </c>
    </row>
    <row r="2490" spans="5:10" x14ac:dyDescent="0.25">
      <c r="E2490" s="18" t="str">
        <f t="shared" si="171"/>
        <v/>
      </c>
      <c r="F2490" s="18" t="str">
        <f t="shared" si="172"/>
        <v/>
      </c>
      <c r="G2490" s="18" t="str">
        <f t="shared" si="173"/>
        <v/>
      </c>
      <c r="H2490" s="18" t="str">
        <f t="shared" si="174"/>
        <v/>
      </c>
      <c r="J2490" t="str">
        <f>IF(C2490="","",IF(COUNTIFS('SALES SUMMARY'!$A$5:$A$376,A2490,'SALES SUMMARY'!$C$5:$C$376,B2490)&gt;0,"OK",IF(OR(A2490="",A2490&lt;'SALES SUMMARY'!$A$5,A2490&gt;'SALES SUMMARY'!$A$376),"DATE PROBLEM",IF(A2490&lt;&gt;INT(A2490),"DATE HAS TIME","REFERENCE PROBLEM"))))</f>
        <v/>
      </c>
    </row>
    <row r="2491" spans="5:10" x14ac:dyDescent="0.25">
      <c r="E2491" s="18" t="str">
        <f t="shared" si="171"/>
        <v/>
      </c>
      <c r="F2491" s="18" t="str">
        <f t="shared" si="172"/>
        <v/>
      </c>
      <c r="G2491" s="18" t="str">
        <f t="shared" si="173"/>
        <v/>
      </c>
      <c r="H2491" s="18" t="str">
        <f t="shared" si="174"/>
        <v/>
      </c>
      <c r="J2491" t="str">
        <f>IF(C2491="","",IF(COUNTIFS('SALES SUMMARY'!$A$5:$A$376,A2491,'SALES SUMMARY'!$C$5:$C$376,B2491)&gt;0,"OK",IF(OR(A2491="",A2491&lt;'SALES SUMMARY'!$A$5,A2491&gt;'SALES SUMMARY'!$A$376),"DATE PROBLEM",IF(A2491&lt;&gt;INT(A2491),"DATE HAS TIME","REFERENCE PROBLEM"))))</f>
        <v/>
      </c>
    </row>
    <row r="2492" spans="5:10" x14ac:dyDescent="0.25">
      <c r="E2492" s="18" t="str">
        <f t="shared" si="171"/>
        <v/>
      </c>
      <c r="F2492" s="18" t="str">
        <f t="shared" si="172"/>
        <v/>
      </c>
      <c r="G2492" s="18" t="str">
        <f t="shared" si="173"/>
        <v/>
      </c>
      <c r="H2492" s="18" t="str">
        <f t="shared" si="174"/>
        <v/>
      </c>
      <c r="J2492" t="str">
        <f>IF(C2492="","",IF(COUNTIFS('SALES SUMMARY'!$A$5:$A$376,A2492,'SALES SUMMARY'!$C$5:$C$376,B2492)&gt;0,"OK",IF(OR(A2492="",A2492&lt;'SALES SUMMARY'!$A$5,A2492&gt;'SALES SUMMARY'!$A$376),"DATE PROBLEM",IF(A2492&lt;&gt;INT(A2492),"DATE HAS TIME","REFERENCE PROBLEM"))))</f>
        <v/>
      </c>
    </row>
    <row r="2493" spans="5:10" x14ac:dyDescent="0.25">
      <c r="E2493" s="18" t="str">
        <f t="shared" si="171"/>
        <v/>
      </c>
      <c r="F2493" s="18" t="str">
        <f t="shared" si="172"/>
        <v/>
      </c>
      <c r="G2493" s="18" t="str">
        <f t="shared" si="173"/>
        <v/>
      </c>
      <c r="H2493" s="18" t="str">
        <f t="shared" si="174"/>
        <v/>
      </c>
      <c r="J2493" t="str">
        <f>IF(C2493="","",IF(COUNTIFS('SALES SUMMARY'!$A$5:$A$376,A2493,'SALES SUMMARY'!$C$5:$C$376,B2493)&gt;0,"OK",IF(OR(A2493="",A2493&lt;'SALES SUMMARY'!$A$5,A2493&gt;'SALES SUMMARY'!$A$376),"DATE PROBLEM",IF(A2493&lt;&gt;INT(A2493),"DATE HAS TIME","REFERENCE PROBLEM"))))</f>
        <v/>
      </c>
    </row>
    <row r="2494" spans="5:10" x14ac:dyDescent="0.25">
      <c r="E2494" s="18" t="str">
        <f t="shared" si="171"/>
        <v/>
      </c>
      <c r="F2494" s="18" t="str">
        <f t="shared" si="172"/>
        <v/>
      </c>
      <c r="G2494" s="18" t="str">
        <f t="shared" si="173"/>
        <v/>
      </c>
      <c r="H2494" s="18" t="str">
        <f t="shared" si="174"/>
        <v/>
      </c>
      <c r="J2494" t="str">
        <f>IF(C2494="","",IF(COUNTIFS('SALES SUMMARY'!$A$5:$A$376,A2494,'SALES SUMMARY'!$C$5:$C$376,B2494)&gt;0,"OK",IF(OR(A2494="",A2494&lt;'SALES SUMMARY'!$A$5,A2494&gt;'SALES SUMMARY'!$A$376),"DATE PROBLEM",IF(A2494&lt;&gt;INT(A2494),"DATE HAS TIME","REFERENCE PROBLEM"))))</f>
        <v/>
      </c>
    </row>
    <row r="2495" spans="5:10" x14ac:dyDescent="0.25">
      <c r="E2495" s="18" t="str">
        <f t="shared" si="171"/>
        <v/>
      </c>
      <c r="F2495" s="18" t="str">
        <f t="shared" si="172"/>
        <v/>
      </c>
      <c r="G2495" s="18" t="str">
        <f t="shared" si="173"/>
        <v/>
      </c>
      <c r="H2495" s="18" t="str">
        <f t="shared" si="174"/>
        <v/>
      </c>
      <c r="J2495" t="str">
        <f>IF(C2495="","",IF(COUNTIFS('SALES SUMMARY'!$A$5:$A$376,A2495,'SALES SUMMARY'!$C$5:$C$376,B2495)&gt;0,"OK",IF(OR(A2495="",A2495&lt;'SALES SUMMARY'!$A$5,A2495&gt;'SALES SUMMARY'!$A$376),"DATE PROBLEM",IF(A2495&lt;&gt;INT(A2495),"DATE HAS TIME","REFERENCE PROBLEM"))))</f>
        <v/>
      </c>
    </row>
    <row r="2496" spans="5:10" x14ac:dyDescent="0.25">
      <c r="E2496" s="18" t="str">
        <f t="shared" si="171"/>
        <v/>
      </c>
      <c r="F2496" s="18" t="str">
        <f t="shared" si="172"/>
        <v/>
      </c>
      <c r="G2496" s="18" t="str">
        <f t="shared" si="173"/>
        <v/>
      </c>
      <c r="H2496" s="18" t="str">
        <f t="shared" si="174"/>
        <v/>
      </c>
      <c r="J2496" t="str">
        <f>IF(C2496="","",IF(COUNTIFS('SALES SUMMARY'!$A$5:$A$376,A2496,'SALES SUMMARY'!$C$5:$C$376,B2496)&gt;0,"OK",IF(OR(A2496="",A2496&lt;'SALES SUMMARY'!$A$5,A2496&gt;'SALES SUMMARY'!$A$376),"DATE PROBLEM",IF(A2496&lt;&gt;INT(A2496),"DATE HAS TIME","REFERENCE PROBLEM"))))</f>
        <v/>
      </c>
    </row>
    <row r="2497" spans="5:10" x14ac:dyDescent="0.25">
      <c r="E2497" s="18" t="str">
        <f t="shared" si="171"/>
        <v/>
      </c>
      <c r="F2497" s="18" t="str">
        <f t="shared" si="172"/>
        <v/>
      </c>
      <c r="G2497" s="18" t="str">
        <f t="shared" si="173"/>
        <v/>
      </c>
      <c r="H2497" s="18" t="str">
        <f t="shared" si="174"/>
        <v/>
      </c>
      <c r="J2497" t="str">
        <f>IF(C2497="","",IF(COUNTIFS('SALES SUMMARY'!$A$5:$A$376,A2497,'SALES SUMMARY'!$C$5:$C$376,B2497)&gt;0,"OK",IF(OR(A2497="",A2497&lt;'SALES SUMMARY'!$A$5,A2497&gt;'SALES SUMMARY'!$A$376),"DATE PROBLEM",IF(A2497&lt;&gt;INT(A2497),"DATE HAS TIME","REFERENCE PROBLEM"))))</f>
        <v/>
      </c>
    </row>
    <row r="2498" spans="5:10" x14ac:dyDescent="0.25">
      <c r="E2498" s="18" t="str">
        <f t="shared" si="171"/>
        <v/>
      </c>
      <c r="F2498" s="18" t="str">
        <f t="shared" si="172"/>
        <v/>
      </c>
      <c r="G2498" s="18" t="str">
        <f t="shared" si="173"/>
        <v/>
      </c>
      <c r="H2498" s="18" t="str">
        <f t="shared" si="174"/>
        <v/>
      </c>
      <c r="J2498" t="str">
        <f>IF(C2498="","",IF(COUNTIFS('SALES SUMMARY'!$A$5:$A$376,A2498,'SALES SUMMARY'!$C$5:$C$376,B2498)&gt;0,"OK",IF(OR(A2498="",A2498&lt;'SALES SUMMARY'!$A$5,A2498&gt;'SALES SUMMARY'!$A$376),"DATE PROBLEM",IF(A2498&lt;&gt;INT(A2498),"DATE HAS TIME","REFERENCE PROBLEM"))))</f>
        <v/>
      </c>
    </row>
    <row r="2499" spans="5:10" x14ac:dyDescent="0.25">
      <c r="E2499" s="18" t="str">
        <f t="shared" si="171"/>
        <v/>
      </c>
      <c r="F2499" s="18" t="str">
        <f t="shared" si="172"/>
        <v/>
      </c>
      <c r="G2499" s="18" t="str">
        <f t="shared" si="173"/>
        <v/>
      </c>
      <c r="H2499" s="18" t="str">
        <f t="shared" si="174"/>
        <v/>
      </c>
      <c r="J2499" t="str">
        <f>IF(C2499="","",IF(COUNTIFS('SALES SUMMARY'!$A$5:$A$376,A2499,'SALES SUMMARY'!$C$5:$C$376,B2499)&gt;0,"OK",IF(OR(A2499="",A2499&lt;'SALES SUMMARY'!$A$5,A2499&gt;'SALES SUMMARY'!$A$376),"DATE PROBLEM",IF(A2499&lt;&gt;INT(A2499),"DATE HAS TIME","REFERENCE PROBLEM"))))</f>
        <v/>
      </c>
    </row>
    <row r="2500" spans="5:10" x14ac:dyDescent="0.25">
      <c r="E2500" s="18" t="str">
        <f t="shared" si="171"/>
        <v/>
      </c>
      <c r="F2500" s="18" t="str">
        <f t="shared" si="172"/>
        <v/>
      </c>
      <c r="G2500" s="18" t="str">
        <f t="shared" si="173"/>
        <v/>
      </c>
      <c r="H2500" s="18" t="str">
        <f t="shared" si="174"/>
        <v/>
      </c>
      <c r="J2500" t="str">
        <f>IF(C2500="","",IF(COUNTIFS('SALES SUMMARY'!$A$5:$A$376,A2500,'SALES SUMMARY'!$C$5:$C$376,B2500)&gt;0,"OK",IF(OR(A2500="",A2500&lt;'SALES SUMMARY'!$A$5,A2500&gt;'SALES SUMMARY'!$A$376),"DATE PROBLEM",IF(A2500&lt;&gt;INT(A2500),"DATE HAS TIME","REFERENCE PROBLEM"))))</f>
        <v/>
      </c>
    </row>
    <row r="2501" spans="5:10" x14ac:dyDescent="0.25">
      <c r="E2501" s="18" t="str">
        <f t="shared" si="171"/>
        <v/>
      </c>
      <c r="F2501" s="18" t="str">
        <f t="shared" si="172"/>
        <v/>
      </c>
      <c r="G2501" s="18" t="str">
        <f t="shared" si="173"/>
        <v/>
      </c>
      <c r="H2501" s="18" t="str">
        <f t="shared" si="174"/>
        <v/>
      </c>
      <c r="J2501" t="str">
        <f>IF(C2501="","",IF(COUNTIFS('SALES SUMMARY'!$A$5:$A$376,A2501,'SALES SUMMARY'!$C$5:$C$376,B2501)&gt;0,"OK",IF(OR(A2501="",A2501&lt;'SALES SUMMARY'!$A$5,A2501&gt;'SALES SUMMARY'!$A$376),"DATE PROBLEM",IF(A2501&lt;&gt;INT(A2501),"DATE HAS TIME","REFERENCE PROBLEM"))))</f>
        <v/>
      </c>
    </row>
    <row r="2502" spans="5:10" x14ac:dyDescent="0.25">
      <c r="E2502" s="18" t="str">
        <f t="shared" ref="E2502:E2565" si="175">IF($C2502="","",IFERROR(INDEX(ItemPriceCol,MATCH($C2502,ItemName,0)),""))</f>
        <v/>
      </c>
      <c r="F2502" s="18" t="str">
        <f t="shared" ref="F2502:F2565" si="176">IF(OR($D2502="",$E2502=""),"",$D2502*$E2502)</f>
        <v/>
      </c>
      <c r="G2502" s="18" t="str">
        <f t="shared" ref="G2502:G2565" si="177">IF($C2502="","",IFERROR(INDEX(ItemCostCol,MATCH($C2502,ItemName,0)),""))</f>
        <v/>
      </c>
      <c r="H2502" s="18" t="str">
        <f t="shared" ref="H2502:H2565" si="178">IF(OR($F2502="",$G2502=""),"",$F2502-$D2502*$G2502)</f>
        <v/>
      </c>
      <c r="J2502" t="str">
        <f>IF(C2502="","",IF(COUNTIFS('SALES SUMMARY'!$A$5:$A$376,A2502,'SALES SUMMARY'!$C$5:$C$376,B2502)&gt;0,"OK",IF(OR(A2502="",A2502&lt;'SALES SUMMARY'!$A$5,A2502&gt;'SALES SUMMARY'!$A$376),"DATE PROBLEM",IF(A2502&lt;&gt;INT(A2502),"DATE HAS TIME","REFERENCE PROBLEM"))))</f>
        <v/>
      </c>
    </row>
    <row r="2503" spans="5:10" x14ac:dyDescent="0.25">
      <c r="E2503" s="18" t="str">
        <f t="shared" si="175"/>
        <v/>
      </c>
      <c r="F2503" s="18" t="str">
        <f t="shared" si="176"/>
        <v/>
      </c>
      <c r="G2503" s="18" t="str">
        <f t="shared" si="177"/>
        <v/>
      </c>
      <c r="H2503" s="18" t="str">
        <f t="shared" si="178"/>
        <v/>
      </c>
      <c r="J2503" t="str">
        <f>IF(C2503="","",IF(COUNTIFS('SALES SUMMARY'!$A$5:$A$376,A2503,'SALES SUMMARY'!$C$5:$C$376,B2503)&gt;0,"OK",IF(OR(A2503="",A2503&lt;'SALES SUMMARY'!$A$5,A2503&gt;'SALES SUMMARY'!$A$376),"DATE PROBLEM",IF(A2503&lt;&gt;INT(A2503),"DATE HAS TIME","REFERENCE PROBLEM"))))</f>
        <v/>
      </c>
    </row>
    <row r="2504" spans="5:10" x14ac:dyDescent="0.25">
      <c r="E2504" s="18" t="str">
        <f t="shared" si="175"/>
        <v/>
      </c>
      <c r="F2504" s="18" t="str">
        <f t="shared" si="176"/>
        <v/>
      </c>
      <c r="G2504" s="18" t="str">
        <f t="shared" si="177"/>
        <v/>
      </c>
      <c r="H2504" s="18" t="str">
        <f t="shared" si="178"/>
        <v/>
      </c>
      <c r="J2504" t="str">
        <f>IF(C2504="","",IF(COUNTIFS('SALES SUMMARY'!$A$5:$A$376,A2504,'SALES SUMMARY'!$C$5:$C$376,B2504)&gt;0,"OK",IF(OR(A2504="",A2504&lt;'SALES SUMMARY'!$A$5,A2504&gt;'SALES SUMMARY'!$A$376),"DATE PROBLEM",IF(A2504&lt;&gt;INT(A2504),"DATE HAS TIME","REFERENCE PROBLEM"))))</f>
        <v/>
      </c>
    </row>
    <row r="2505" spans="5:10" x14ac:dyDescent="0.25">
      <c r="E2505" s="18" t="str">
        <f t="shared" si="175"/>
        <v/>
      </c>
      <c r="F2505" s="18" t="str">
        <f t="shared" si="176"/>
        <v/>
      </c>
      <c r="G2505" s="18" t="str">
        <f t="shared" si="177"/>
        <v/>
      </c>
      <c r="H2505" s="18" t="str">
        <f t="shared" si="178"/>
        <v/>
      </c>
      <c r="J2505" t="str">
        <f>IF(C2505="","",IF(COUNTIFS('SALES SUMMARY'!$A$5:$A$376,A2505,'SALES SUMMARY'!$C$5:$C$376,B2505)&gt;0,"OK",IF(OR(A2505="",A2505&lt;'SALES SUMMARY'!$A$5,A2505&gt;'SALES SUMMARY'!$A$376),"DATE PROBLEM",IF(A2505&lt;&gt;INT(A2505),"DATE HAS TIME","REFERENCE PROBLEM"))))</f>
        <v/>
      </c>
    </row>
    <row r="2506" spans="5:10" x14ac:dyDescent="0.25">
      <c r="E2506" s="18" t="str">
        <f t="shared" si="175"/>
        <v/>
      </c>
      <c r="F2506" s="18" t="str">
        <f t="shared" si="176"/>
        <v/>
      </c>
      <c r="G2506" s="18" t="str">
        <f t="shared" si="177"/>
        <v/>
      </c>
      <c r="H2506" s="18" t="str">
        <f t="shared" si="178"/>
        <v/>
      </c>
      <c r="J2506" t="str">
        <f>IF(C2506="","",IF(COUNTIFS('SALES SUMMARY'!$A$5:$A$376,A2506,'SALES SUMMARY'!$C$5:$C$376,B2506)&gt;0,"OK",IF(OR(A2506="",A2506&lt;'SALES SUMMARY'!$A$5,A2506&gt;'SALES SUMMARY'!$A$376),"DATE PROBLEM",IF(A2506&lt;&gt;INT(A2506),"DATE HAS TIME","REFERENCE PROBLEM"))))</f>
        <v/>
      </c>
    </row>
    <row r="2507" spans="5:10" x14ac:dyDescent="0.25">
      <c r="E2507" s="18" t="str">
        <f t="shared" si="175"/>
        <v/>
      </c>
      <c r="F2507" s="18" t="str">
        <f t="shared" si="176"/>
        <v/>
      </c>
      <c r="G2507" s="18" t="str">
        <f t="shared" si="177"/>
        <v/>
      </c>
      <c r="H2507" s="18" t="str">
        <f t="shared" si="178"/>
        <v/>
      </c>
      <c r="J2507" t="str">
        <f>IF(C2507="","",IF(COUNTIFS('SALES SUMMARY'!$A$5:$A$376,A2507,'SALES SUMMARY'!$C$5:$C$376,B2507)&gt;0,"OK",IF(OR(A2507="",A2507&lt;'SALES SUMMARY'!$A$5,A2507&gt;'SALES SUMMARY'!$A$376),"DATE PROBLEM",IF(A2507&lt;&gt;INT(A2507),"DATE HAS TIME","REFERENCE PROBLEM"))))</f>
        <v/>
      </c>
    </row>
    <row r="2508" spans="5:10" x14ac:dyDescent="0.25">
      <c r="E2508" s="18" t="str">
        <f t="shared" si="175"/>
        <v/>
      </c>
      <c r="F2508" s="18" t="str">
        <f t="shared" si="176"/>
        <v/>
      </c>
      <c r="G2508" s="18" t="str">
        <f t="shared" si="177"/>
        <v/>
      </c>
      <c r="H2508" s="18" t="str">
        <f t="shared" si="178"/>
        <v/>
      </c>
      <c r="J2508" t="str">
        <f>IF(C2508="","",IF(COUNTIFS('SALES SUMMARY'!$A$5:$A$376,A2508,'SALES SUMMARY'!$C$5:$C$376,B2508)&gt;0,"OK",IF(OR(A2508="",A2508&lt;'SALES SUMMARY'!$A$5,A2508&gt;'SALES SUMMARY'!$A$376),"DATE PROBLEM",IF(A2508&lt;&gt;INT(A2508),"DATE HAS TIME","REFERENCE PROBLEM"))))</f>
        <v/>
      </c>
    </row>
    <row r="2509" spans="5:10" x14ac:dyDescent="0.25">
      <c r="E2509" s="18" t="str">
        <f t="shared" si="175"/>
        <v/>
      </c>
      <c r="F2509" s="18" t="str">
        <f t="shared" si="176"/>
        <v/>
      </c>
      <c r="G2509" s="18" t="str">
        <f t="shared" si="177"/>
        <v/>
      </c>
      <c r="H2509" s="18" t="str">
        <f t="shared" si="178"/>
        <v/>
      </c>
      <c r="J2509" t="str">
        <f>IF(C2509="","",IF(COUNTIFS('SALES SUMMARY'!$A$5:$A$376,A2509,'SALES SUMMARY'!$C$5:$C$376,B2509)&gt;0,"OK",IF(OR(A2509="",A2509&lt;'SALES SUMMARY'!$A$5,A2509&gt;'SALES SUMMARY'!$A$376),"DATE PROBLEM",IF(A2509&lt;&gt;INT(A2509),"DATE HAS TIME","REFERENCE PROBLEM"))))</f>
        <v/>
      </c>
    </row>
    <row r="2510" spans="5:10" x14ac:dyDescent="0.25">
      <c r="E2510" s="18" t="str">
        <f t="shared" si="175"/>
        <v/>
      </c>
      <c r="F2510" s="18" t="str">
        <f t="shared" si="176"/>
        <v/>
      </c>
      <c r="G2510" s="18" t="str">
        <f t="shared" si="177"/>
        <v/>
      </c>
      <c r="H2510" s="18" t="str">
        <f t="shared" si="178"/>
        <v/>
      </c>
      <c r="J2510" t="str">
        <f>IF(C2510="","",IF(COUNTIFS('SALES SUMMARY'!$A$5:$A$376,A2510,'SALES SUMMARY'!$C$5:$C$376,B2510)&gt;0,"OK",IF(OR(A2510="",A2510&lt;'SALES SUMMARY'!$A$5,A2510&gt;'SALES SUMMARY'!$A$376),"DATE PROBLEM",IF(A2510&lt;&gt;INT(A2510),"DATE HAS TIME","REFERENCE PROBLEM"))))</f>
        <v/>
      </c>
    </row>
    <row r="2511" spans="5:10" x14ac:dyDescent="0.25">
      <c r="E2511" s="18" t="str">
        <f t="shared" si="175"/>
        <v/>
      </c>
      <c r="F2511" s="18" t="str">
        <f t="shared" si="176"/>
        <v/>
      </c>
      <c r="G2511" s="18" t="str">
        <f t="shared" si="177"/>
        <v/>
      </c>
      <c r="H2511" s="18" t="str">
        <f t="shared" si="178"/>
        <v/>
      </c>
      <c r="J2511" t="str">
        <f>IF(C2511="","",IF(COUNTIFS('SALES SUMMARY'!$A$5:$A$376,A2511,'SALES SUMMARY'!$C$5:$C$376,B2511)&gt;0,"OK",IF(OR(A2511="",A2511&lt;'SALES SUMMARY'!$A$5,A2511&gt;'SALES SUMMARY'!$A$376),"DATE PROBLEM",IF(A2511&lt;&gt;INT(A2511),"DATE HAS TIME","REFERENCE PROBLEM"))))</f>
        <v/>
      </c>
    </row>
    <row r="2512" spans="5:10" x14ac:dyDescent="0.25">
      <c r="E2512" s="18" t="str">
        <f t="shared" si="175"/>
        <v/>
      </c>
      <c r="F2512" s="18" t="str">
        <f t="shared" si="176"/>
        <v/>
      </c>
      <c r="G2512" s="18" t="str">
        <f t="shared" si="177"/>
        <v/>
      </c>
      <c r="H2512" s="18" t="str">
        <f t="shared" si="178"/>
        <v/>
      </c>
      <c r="J2512" t="str">
        <f>IF(C2512="","",IF(COUNTIFS('SALES SUMMARY'!$A$5:$A$376,A2512,'SALES SUMMARY'!$C$5:$C$376,B2512)&gt;0,"OK",IF(OR(A2512="",A2512&lt;'SALES SUMMARY'!$A$5,A2512&gt;'SALES SUMMARY'!$A$376),"DATE PROBLEM",IF(A2512&lt;&gt;INT(A2512),"DATE HAS TIME","REFERENCE PROBLEM"))))</f>
        <v/>
      </c>
    </row>
    <row r="2513" spans="5:10" x14ac:dyDescent="0.25">
      <c r="E2513" s="18" t="str">
        <f t="shared" si="175"/>
        <v/>
      </c>
      <c r="F2513" s="18" t="str">
        <f t="shared" si="176"/>
        <v/>
      </c>
      <c r="G2513" s="18" t="str">
        <f t="shared" si="177"/>
        <v/>
      </c>
      <c r="H2513" s="18" t="str">
        <f t="shared" si="178"/>
        <v/>
      </c>
      <c r="J2513" t="str">
        <f>IF(C2513="","",IF(COUNTIFS('SALES SUMMARY'!$A$5:$A$376,A2513,'SALES SUMMARY'!$C$5:$C$376,B2513)&gt;0,"OK",IF(OR(A2513="",A2513&lt;'SALES SUMMARY'!$A$5,A2513&gt;'SALES SUMMARY'!$A$376),"DATE PROBLEM",IF(A2513&lt;&gt;INT(A2513),"DATE HAS TIME","REFERENCE PROBLEM"))))</f>
        <v/>
      </c>
    </row>
    <row r="2514" spans="5:10" x14ac:dyDescent="0.25">
      <c r="E2514" s="18" t="str">
        <f t="shared" si="175"/>
        <v/>
      </c>
      <c r="F2514" s="18" t="str">
        <f t="shared" si="176"/>
        <v/>
      </c>
      <c r="G2514" s="18" t="str">
        <f t="shared" si="177"/>
        <v/>
      </c>
      <c r="H2514" s="18" t="str">
        <f t="shared" si="178"/>
        <v/>
      </c>
      <c r="J2514" t="str">
        <f>IF(C2514="","",IF(COUNTIFS('SALES SUMMARY'!$A$5:$A$376,A2514,'SALES SUMMARY'!$C$5:$C$376,B2514)&gt;0,"OK",IF(OR(A2514="",A2514&lt;'SALES SUMMARY'!$A$5,A2514&gt;'SALES SUMMARY'!$A$376),"DATE PROBLEM",IF(A2514&lt;&gt;INT(A2514),"DATE HAS TIME","REFERENCE PROBLEM"))))</f>
        <v/>
      </c>
    </row>
    <row r="2515" spans="5:10" x14ac:dyDescent="0.25">
      <c r="E2515" s="18" t="str">
        <f t="shared" si="175"/>
        <v/>
      </c>
      <c r="F2515" s="18" t="str">
        <f t="shared" si="176"/>
        <v/>
      </c>
      <c r="G2515" s="18" t="str">
        <f t="shared" si="177"/>
        <v/>
      </c>
      <c r="H2515" s="18" t="str">
        <f t="shared" si="178"/>
        <v/>
      </c>
      <c r="J2515" t="str">
        <f>IF(C2515="","",IF(COUNTIFS('SALES SUMMARY'!$A$5:$A$376,A2515,'SALES SUMMARY'!$C$5:$C$376,B2515)&gt;0,"OK",IF(OR(A2515="",A2515&lt;'SALES SUMMARY'!$A$5,A2515&gt;'SALES SUMMARY'!$A$376),"DATE PROBLEM",IF(A2515&lt;&gt;INT(A2515),"DATE HAS TIME","REFERENCE PROBLEM"))))</f>
        <v/>
      </c>
    </row>
    <row r="2516" spans="5:10" x14ac:dyDescent="0.25">
      <c r="E2516" s="18" t="str">
        <f t="shared" si="175"/>
        <v/>
      </c>
      <c r="F2516" s="18" t="str">
        <f t="shared" si="176"/>
        <v/>
      </c>
      <c r="G2516" s="18" t="str">
        <f t="shared" si="177"/>
        <v/>
      </c>
      <c r="H2516" s="18" t="str">
        <f t="shared" si="178"/>
        <v/>
      </c>
      <c r="J2516" t="str">
        <f>IF(C2516="","",IF(COUNTIFS('SALES SUMMARY'!$A$5:$A$376,A2516,'SALES SUMMARY'!$C$5:$C$376,B2516)&gt;0,"OK",IF(OR(A2516="",A2516&lt;'SALES SUMMARY'!$A$5,A2516&gt;'SALES SUMMARY'!$A$376),"DATE PROBLEM",IF(A2516&lt;&gt;INT(A2516),"DATE HAS TIME","REFERENCE PROBLEM"))))</f>
        <v/>
      </c>
    </row>
    <row r="2517" spans="5:10" x14ac:dyDescent="0.25">
      <c r="E2517" s="18" t="str">
        <f t="shared" si="175"/>
        <v/>
      </c>
      <c r="F2517" s="18" t="str">
        <f t="shared" si="176"/>
        <v/>
      </c>
      <c r="G2517" s="18" t="str">
        <f t="shared" si="177"/>
        <v/>
      </c>
      <c r="H2517" s="18" t="str">
        <f t="shared" si="178"/>
        <v/>
      </c>
      <c r="J2517" t="str">
        <f>IF(C2517="","",IF(COUNTIFS('SALES SUMMARY'!$A$5:$A$376,A2517,'SALES SUMMARY'!$C$5:$C$376,B2517)&gt;0,"OK",IF(OR(A2517="",A2517&lt;'SALES SUMMARY'!$A$5,A2517&gt;'SALES SUMMARY'!$A$376),"DATE PROBLEM",IF(A2517&lt;&gt;INT(A2517),"DATE HAS TIME","REFERENCE PROBLEM"))))</f>
        <v/>
      </c>
    </row>
    <row r="2518" spans="5:10" x14ac:dyDescent="0.25">
      <c r="E2518" s="18" t="str">
        <f t="shared" si="175"/>
        <v/>
      </c>
      <c r="F2518" s="18" t="str">
        <f t="shared" si="176"/>
        <v/>
      </c>
      <c r="G2518" s="18" t="str">
        <f t="shared" si="177"/>
        <v/>
      </c>
      <c r="H2518" s="18" t="str">
        <f t="shared" si="178"/>
        <v/>
      </c>
      <c r="J2518" t="str">
        <f>IF(C2518="","",IF(COUNTIFS('SALES SUMMARY'!$A$5:$A$376,A2518,'SALES SUMMARY'!$C$5:$C$376,B2518)&gt;0,"OK",IF(OR(A2518="",A2518&lt;'SALES SUMMARY'!$A$5,A2518&gt;'SALES SUMMARY'!$A$376),"DATE PROBLEM",IF(A2518&lt;&gt;INT(A2518),"DATE HAS TIME","REFERENCE PROBLEM"))))</f>
        <v/>
      </c>
    </row>
    <row r="2519" spans="5:10" x14ac:dyDescent="0.25">
      <c r="E2519" s="18" t="str">
        <f t="shared" si="175"/>
        <v/>
      </c>
      <c r="F2519" s="18" t="str">
        <f t="shared" si="176"/>
        <v/>
      </c>
      <c r="G2519" s="18" t="str">
        <f t="shared" si="177"/>
        <v/>
      </c>
      <c r="H2519" s="18" t="str">
        <f t="shared" si="178"/>
        <v/>
      </c>
      <c r="J2519" t="str">
        <f>IF(C2519="","",IF(COUNTIFS('SALES SUMMARY'!$A$5:$A$376,A2519,'SALES SUMMARY'!$C$5:$C$376,B2519)&gt;0,"OK",IF(OR(A2519="",A2519&lt;'SALES SUMMARY'!$A$5,A2519&gt;'SALES SUMMARY'!$A$376),"DATE PROBLEM",IF(A2519&lt;&gt;INT(A2519),"DATE HAS TIME","REFERENCE PROBLEM"))))</f>
        <v/>
      </c>
    </row>
    <row r="2520" spans="5:10" x14ac:dyDescent="0.25">
      <c r="E2520" s="18" t="str">
        <f t="shared" si="175"/>
        <v/>
      </c>
      <c r="F2520" s="18" t="str">
        <f t="shared" si="176"/>
        <v/>
      </c>
      <c r="G2520" s="18" t="str">
        <f t="shared" si="177"/>
        <v/>
      </c>
      <c r="H2520" s="18" t="str">
        <f t="shared" si="178"/>
        <v/>
      </c>
      <c r="J2520" t="str">
        <f>IF(C2520="","",IF(COUNTIFS('SALES SUMMARY'!$A$5:$A$376,A2520,'SALES SUMMARY'!$C$5:$C$376,B2520)&gt;0,"OK",IF(OR(A2520="",A2520&lt;'SALES SUMMARY'!$A$5,A2520&gt;'SALES SUMMARY'!$A$376),"DATE PROBLEM",IF(A2520&lt;&gt;INT(A2520),"DATE HAS TIME","REFERENCE PROBLEM"))))</f>
        <v/>
      </c>
    </row>
    <row r="2521" spans="5:10" x14ac:dyDescent="0.25">
      <c r="E2521" s="18" t="str">
        <f t="shared" si="175"/>
        <v/>
      </c>
      <c r="F2521" s="18" t="str">
        <f t="shared" si="176"/>
        <v/>
      </c>
      <c r="G2521" s="18" t="str">
        <f t="shared" si="177"/>
        <v/>
      </c>
      <c r="H2521" s="18" t="str">
        <f t="shared" si="178"/>
        <v/>
      </c>
      <c r="J2521" t="str">
        <f>IF(C2521="","",IF(COUNTIFS('SALES SUMMARY'!$A$5:$A$376,A2521,'SALES SUMMARY'!$C$5:$C$376,B2521)&gt;0,"OK",IF(OR(A2521="",A2521&lt;'SALES SUMMARY'!$A$5,A2521&gt;'SALES SUMMARY'!$A$376),"DATE PROBLEM",IF(A2521&lt;&gt;INT(A2521),"DATE HAS TIME","REFERENCE PROBLEM"))))</f>
        <v/>
      </c>
    </row>
    <row r="2522" spans="5:10" x14ac:dyDescent="0.25">
      <c r="E2522" s="18" t="str">
        <f t="shared" si="175"/>
        <v/>
      </c>
      <c r="F2522" s="18" t="str">
        <f t="shared" si="176"/>
        <v/>
      </c>
      <c r="G2522" s="18" t="str">
        <f t="shared" si="177"/>
        <v/>
      </c>
      <c r="H2522" s="18" t="str">
        <f t="shared" si="178"/>
        <v/>
      </c>
      <c r="J2522" t="str">
        <f>IF(C2522="","",IF(COUNTIFS('SALES SUMMARY'!$A$5:$A$376,A2522,'SALES SUMMARY'!$C$5:$C$376,B2522)&gt;0,"OK",IF(OR(A2522="",A2522&lt;'SALES SUMMARY'!$A$5,A2522&gt;'SALES SUMMARY'!$A$376),"DATE PROBLEM",IF(A2522&lt;&gt;INT(A2522),"DATE HAS TIME","REFERENCE PROBLEM"))))</f>
        <v/>
      </c>
    </row>
    <row r="2523" spans="5:10" x14ac:dyDescent="0.25">
      <c r="E2523" s="18" t="str">
        <f t="shared" si="175"/>
        <v/>
      </c>
      <c r="F2523" s="18" t="str">
        <f t="shared" si="176"/>
        <v/>
      </c>
      <c r="G2523" s="18" t="str">
        <f t="shared" si="177"/>
        <v/>
      </c>
      <c r="H2523" s="18" t="str">
        <f t="shared" si="178"/>
        <v/>
      </c>
      <c r="J2523" t="str">
        <f>IF(C2523="","",IF(COUNTIFS('SALES SUMMARY'!$A$5:$A$376,A2523,'SALES SUMMARY'!$C$5:$C$376,B2523)&gt;0,"OK",IF(OR(A2523="",A2523&lt;'SALES SUMMARY'!$A$5,A2523&gt;'SALES SUMMARY'!$A$376),"DATE PROBLEM",IF(A2523&lt;&gt;INT(A2523),"DATE HAS TIME","REFERENCE PROBLEM"))))</f>
        <v/>
      </c>
    </row>
    <row r="2524" spans="5:10" x14ac:dyDescent="0.25">
      <c r="E2524" s="18" t="str">
        <f t="shared" si="175"/>
        <v/>
      </c>
      <c r="F2524" s="18" t="str">
        <f t="shared" si="176"/>
        <v/>
      </c>
      <c r="G2524" s="18" t="str">
        <f t="shared" si="177"/>
        <v/>
      </c>
      <c r="H2524" s="18" t="str">
        <f t="shared" si="178"/>
        <v/>
      </c>
      <c r="J2524" t="str">
        <f>IF(C2524="","",IF(COUNTIFS('SALES SUMMARY'!$A$5:$A$376,A2524,'SALES SUMMARY'!$C$5:$C$376,B2524)&gt;0,"OK",IF(OR(A2524="",A2524&lt;'SALES SUMMARY'!$A$5,A2524&gt;'SALES SUMMARY'!$A$376),"DATE PROBLEM",IF(A2524&lt;&gt;INT(A2524),"DATE HAS TIME","REFERENCE PROBLEM"))))</f>
        <v/>
      </c>
    </row>
    <row r="2525" spans="5:10" x14ac:dyDescent="0.25">
      <c r="E2525" s="18" t="str">
        <f t="shared" si="175"/>
        <v/>
      </c>
      <c r="F2525" s="18" t="str">
        <f t="shared" si="176"/>
        <v/>
      </c>
      <c r="G2525" s="18" t="str">
        <f t="shared" si="177"/>
        <v/>
      </c>
      <c r="H2525" s="18" t="str">
        <f t="shared" si="178"/>
        <v/>
      </c>
      <c r="J2525" t="str">
        <f>IF(C2525="","",IF(COUNTIFS('SALES SUMMARY'!$A$5:$A$376,A2525,'SALES SUMMARY'!$C$5:$C$376,B2525)&gt;0,"OK",IF(OR(A2525="",A2525&lt;'SALES SUMMARY'!$A$5,A2525&gt;'SALES SUMMARY'!$A$376),"DATE PROBLEM",IF(A2525&lt;&gt;INT(A2525),"DATE HAS TIME","REFERENCE PROBLEM"))))</f>
        <v/>
      </c>
    </row>
    <row r="2526" spans="5:10" x14ac:dyDescent="0.25">
      <c r="E2526" s="18" t="str">
        <f t="shared" si="175"/>
        <v/>
      </c>
      <c r="F2526" s="18" t="str">
        <f t="shared" si="176"/>
        <v/>
      </c>
      <c r="G2526" s="18" t="str">
        <f t="shared" si="177"/>
        <v/>
      </c>
      <c r="H2526" s="18" t="str">
        <f t="shared" si="178"/>
        <v/>
      </c>
      <c r="J2526" t="str">
        <f>IF(C2526="","",IF(COUNTIFS('SALES SUMMARY'!$A$5:$A$376,A2526,'SALES SUMMARY'!$C$5:$C$376,B2526)&gt;0,"OK",IF(OR(A2526="",A2526&lt;'SALES SUMMARY'!$A$5,A2526&gt;'SALES SUMMARY'!$A$376),"DATE PROBLEM",IF(A2526&lt;&gt;INT(A2526),"DATE HAS TIME","REFERENCE PROBLEM"))))</f>
        <v/>
      </c>
    </row>
    <row r="2527" spans="5:10" x14ac:dyDescent="0.25">
      <c r="E2527" s="18" t="str">
        <f t="shared" si="175"/>
        <v/>
      </c>
      <c r="F2527" s="18" t="str">
        <f t="shared" si="176"/>
        <v/>
      </c>
      <c r="G2527" s="18" t="str">
        <f t="shared" si="177"/>
        <v/>
      </c>
      <c r="H2527" s="18" t="str">
        <f t="shared" si="178"/>
        <v/>
      </c>
      <c r="J2527" t="str">
        <f>IF(C2527="","",IF(COUNTIFS('SALES SUMMARY'!$A$5:$A$376,A2527,'SALES SUMMARY'!$C$5:$C$376,B2527)&gt;0,"OK",IF(OR(A2527="",A2527&lt;'SALES SUMMARY'!$A$5,A2527&gt;'SALES SUMMARY'!$A$376),"DATE PROBLEM",IF(A2527&lt;&gt;INT(A2527),"DATE HAS TIME","REFERENCE PROBLEM"))))</f>
        <v/>
      </c>
    </row>
    <row r="2528" spans="5:10" x14ac:dyDescent="0.25">
      <c r="E2528" s="18" t="str">
        <f t="shared" si="175"/>
        <v/>
      </c>
      <c r="F2528" s="18" t="str">
        <f t="shared" si="176"/>
        <v/>
      </c>
      <c r="G2528" s="18" t="str">
        <f t="shared" si="177"/>
        <v/>
      </c>
      <c r="H2528" s="18" t="str">
        <f t="shared" si="178"/>
        <v/>
      </c>
      <c r="J2528" t="str">
        <f>IF(C2528="","",IF(COUNTIFS('SALES SUMMARY'!$A$5:$A$376,A2528,'SALES SUMMARY'!$C$5:$C$376,B2528)&gt;0,"OK",IF(OR(A2528="",A2528&lt;'SALES SUMMARY'!$A$5,A2528&gt;'SALES SUMMARY'!$A$376),"DATE PROBLEM",IF(A2528&lt;&gt;INT(A2528),"DATE HAS TIME","REFERENCE PROBLEM"))))</f>
        <v/>
      </c>
    </row>
    <row r="2529" spans="5:10" x14ac:dyDescent="0.25">
      <c r="E2529" s="18" t="str">
        <f t="shared" si="175"/>
        <v/>
      </c>
      <c r="F2529" s="18" t="str">
        <f t="shared" si="176"/>
        <v/>
      </c>
      <c r="G2529" s="18" t="str">
        <f t="shared" si="177"/>
        <v/>
      </c>
      <c r="H2529" s="18" t="str">
        <f t="shared" si="178"/>
        <v/>
      </c>
      <c r="J2529" t="str">
        <f>IF(C2529="","",IF(COUNTIFS('SALES SUMMARY'!$A$5:$A$376,A2529,'SALES SUMMARY'!$C$5:$C$376,B2529)&gt;0,"OK",IF(OR(A2529="",A2529&lt;'SALES SUMMARY'!$A$5,A2529&gt;'SALES SUMMARY'!$A$376),"DATE PROBLEM",IF(A2529&lt;&gt;INT(A2529),"DATE HAS TIME","REFERENCE PROBLEM"))))</f>
        <v/>
      </c>
    </row>
    <row r="2530" spans="5:10" x14ac:dyDescent="0.25">
      <c r="E2530" s="18" t="str">
        <f t="shared" si="175"/>
        <v/>
      </c>
      <c r="F2530" s="18" t="str">
        <f t="shared" si="176"/>
        <v/>
      </c>
      <c r="G2530" s="18" t="str">
        <f t="shared" si="177"/>
        <v/>
      </c>
      <c r="H2530" s="18" t="str">
        <f t="shared" si="178"/>
        <v/>
      </c>
      <c r="J2530" t="str">
        <f>IF(C2530="","",IF(COUNTIFS('SALES SUMMARY'!$A$5:$A$376,A2530,'SALES SUMMARY'!$C$5:$C$376,B2530)&gt;0,"OK",IF(OR(A2530="",A2530&lt;'SALES SUMMARY'!$A$5,A2530&gt;'SALES SUMMARY'!$A$376),"DATE PROBLEM",IF(A2530&lt;&gt;INT(A2530),"DATE HAS TIME","REFERENCE PROBLEM"))))</f>
        <v/>
      </c>
    </row>
    <row r="2531" spans="5:10" x14ac:dyDescent="0.25">
      <c r="E2531" s="18" t="str">
        <f t="shared" si="175"/>
        <v/>
      </c>
      <c r="F2531" s="18" t="str">
        <f t="shared" si="176"/>
        <v/>
      </c>
      <c r="G2531" s="18" t="str">
        <f t="shared" si="177"/>
        <v/>
      </c>
      <c r="H2531" s="18" t="str">
        <f t="shared" si="178"/>
        <v/>
      </c>
      <c r="J2531" t="str">
        <f>IF(C2531="","",IF(COUNTIFS('SALES SUMMARY'!$A$5:$A$376,A2531,'SALES SUMMARY'!$C$5:$C$376,B2531)&gt;0,"OK",IF(OR(A2531="",A2531&lt;'SALES SUMMARY'!$A$5,A2531&gt;'SALES SUMMARY'!$A$376),"DATE PROBLEM",IF(A2531&lt;&gt;INT(A2531),"DATE HAS TIME","REFERENCE PROBLEM"))))</f>
        <v/>
      </c>
    </row>
    <row r="2532" spans="5:10" x14ac:dyDescent="0.25">
      <c r="E2532" s="18" t="str">
        <f t="shared" si="175"/>
        <v/>
      </c>
      <c r="F2532" s="18" t="str">
        <f t="shared" si="176"/>
        <v/>
      </c>
      <c r="G2532" s="18" t="str">
        <f t="shared" si="177"/>
        <v/>
      </c>
      <c r="H2532" s="18" t="str">
        <f t="shared" si="178"/>
        <v/>
      </c>
      <c r="J2532" t="str">
        <f>IF(C2532="","",IF(COUNTIFS('SALES SUMMARY'!$A$5:$A$376,A2532,'SALES SUMMARY'!$C$5:$C$376,B2532)&gt;0,"OK",IF(OR(A2532="",A2532&lt;'SALES SUMMARY'!$A$5,A2532&gt;'SALES SUMMARY'!$A$376),"DATE PROBLEM",IF(A2532&lt;&gt;INT(A2532),"DATE HAS TIME","REFERENCE PROBLEM"))))</f>
        <v/>
      </c>
    </row>
    <row r="2533" spans="5:10" x14ac:dyDescent="0.25">
      <c r="E2533" s="18" t="str">
        <f t="shared" si="175"/>
        <v/>
      </c>
      <c r="F2533" s="18" t="str">
        <f t="shared" si="176"/>
        <v/>
      </c>
      <c r="G2533" s="18" t="str">
        <f t="shared" si="177"/>
        <v/>
      </c>
      <c r="H2533" s="18" t="str">
        <f t="shared" si="178"/>
        <v/>
      </c>
      <c r="J2533" t="str">
        <f>IF(C2533="","",IF(COUNTIFS('SALES SUMMARY'!$A$5:$A$376,A2533,'SALES SUMMARY'!$C$5:$C$376,B2533)&gt;0,"OK",IF(OR(A2533="",A2533&lt;'SALES SUMMARY'!$A$5,A2533&gt;'SALES SUMMARY'!$A$376),"DATE PROBLEM",IF(A2533&lt;&gt;INT(A2533),"DATE HAS TIME","REFERENCE PROBLEM"))))</f>
        <v/>
      </c>
    </row>
    <row r="2534" spans="5:10" x14ac:dyDescent="0.25">
      <c r="E2534" s="18" t="str">
        <f t="shared" si="175"/>
        <v/>
      </c>
      <c r="F2534" s="18" t="str">
        <f t="shared" si="176"/>
        <v/>
      </c>
      <c r="G2534" s="18" t="str">
        <f t="shared" si="177"/>
        <v/>
      </c>
      <c r="H2534" s="18" t="str">
        <f t="shared" si="178"/>
        <v/>
      </c>
      <c r="J2534" t="str">
        <f>IF(C2534="","",IF(COUNTIFS('SALES SUMMARY'!$A$5:$A$376,A2534,'SALES SUMMARY'!$C$5:$C$376,B2534)&gt;0,"OK",IF(OR(A2534="",A2534&lt;'SALES SUMMARY'!$A$5,A2534&gt;'SALES SUMMARY'!$A$376),"DATE PROBLEM",IF(A2534&lt;&gt;INT(A2534),"DATE HAS TIME","REFERENCE PROBLEM"))))</f>
        <v/>
      </c>
    </row>
    <row r="2535" spans="5:10" x14ac:dyDescent="0.25">
      <c r="E2535" s="18" t="str">
        <f t="shared" si="175"/>
        <v/>
      </c>
      <c r="F2535" s="18" t="str">
        <f t="shared" si="176"/>
        <v/>
      </c>
      <c r="G2535" s="18" t="str">
        <f t="shared" si="177"/>
        <v/>
      </c>
      <c r="H2535" s="18" t="str">
        <f t="shared" si="178"/>
        <v/>
      </c>
      <c r="J2535" t="str">
        <f>IF(C2535="","",IF(COUNTIFS('SALES SUMMARY'!$A$5:$A$376,A2535,'SALES SUMMARY'!$C$5:$C$376,B2535)&gt;0,"OK",IF(OR(A2535="",A2535&lt;'SALES SUMMARY'!$A$5,A2535&gt;'SALES SUMMARY'!$A$376),"DATE PROBLEM",IF(A2535&lt;&gt;INT(A2535),"DATE HAS TIME","REFERENCE PROBLEM"))))</f>
        <v/>
      </c>
    </row>
    <row r="2536" spans="5:10" x14ac:dyDescent="0.25">
      <c r="E2536" s="18" t="str">
        <f t="shared" si="175"/>
        <v/>
      </c>
      <c r="F2536" s="18" t="str">
        <f t="shared" si="176"/>
        <v/>
      </c>
      <c r="G2536" s="18" t="str">
        <f t="shared" si="177"/>
        <v/>
      </c>
      <c r="H2536" s="18" t="str">
        <f t="shared" si="178"/>
        <v/>
      </c>
      <c r="J2536" t="str">
        <f>IF(C2536="","",IF(COUNTIFS('SALES SUMMARY'!$A$5:$A$376,A2536,'SALES SUMMARY'!$C$5:$C$376,B2536)&gt;0,"OK",IF(OR(A2536="",A2536&lt;'SALES SUMMARY'!$A$5,A2536&gt;'SALES SUMMARY'!$A$376),"DATE PROBLEM",IF(A2536&lt;&gt;INT(A2536),"DATE HAS TIME","REFERENCE PROBLEM"))))</f>
        <v/>
      </c>
    </row>
    <row r="2537" spans="5:10" x14ac:dyDescent="0.25">
      <c r="E2537" s="18" t="str">
        <f t="shared" si="175"/>
        <v/>
      </c>
      <c r="F2537" s="18" t="str">
        <f t="shared" si="176"/>
        <v/>
      </c>
      <c r="G2537" s="18" t="str">
        <f t="shared" si="177"/>
        <v/>
      </c>
      <c r="H2537" s="18" t="str">
        <f t="shared" si="178"/>
        <v/>
      </c>
      <c r="J2537" t="str">
        <f>IF(C2537="","",IF(COUNTIFS('SALES SUMMARY'!$A$5:$A$376,A2537,'SALES SUMMARY'!$C$5:$C$376,B2537)&gt;0,"OK",IF(OR(A2537="",A2537&lt;'SALES SUMMARY'!$A$5,A2537&gt;'SALES SUMMARY'!$A$376),"DATE PROBLEM",IF(A2537&lt;&gt;INT(A2537),"DATE HAS TIME","REFERENCE PROBLEM"))))</f>
        <v/>
      </c>
    </row>
    <row r="2538" spans="5:10" x14ac:dyDescent="0.25">
      <c r="E2538" s="18" t="str">
        <f t="shared" si="175"/>
        <v/>
      </c>
      <c r="F2538" s="18" t="str">
        <f t="shared" si="176"/>
        <v/>
      </c>
      <c r="G2538" s="18" t="str">
        <f t="shared" si="177"/>
        <v/>
      </c>
      <c r="H2538" s="18" t="str">
        <f t="shared" si="178"/>
        <v/>
      </c>
      <c r="J2538" t="str">
        <f>IF(C2538="","",IF(COUNTIFS('SALES SUMMARY'!$A$5:$A$376,A2538,'SALES SUMMARY'!$C$5:$C$376,B2538)&gt;0,"OK",IF(OR(A2538="",A2538&lt;'SALES SUMMARY'!$A$5,A2538&gt;'SALES SUMMARY'!$A$376),"DATE PROBLEM",IF(A2538&lt;&gt;INT(A2538),"DATE HAS TIME","REFERENCE PROBLEM"))))</f>
        <v/>
      </c>
    </row>
    <row r="2539" spans="5:10" x14ac:dyDescent="0.25">
      <c r="E2539" s="18" t="str">
        <f t="shared" si="175"/>
        <v/>
      </c>
      <c r="F2539" s="18" t="str">
        <f t="shared" si="176"/>
        <v/>
      </c>
      <c r="G2539" s="18" t="str">
        <f t="shared" si="177"/>
        <v/>
      </c>
      <c r="H2539" s="18" t="str">
        <f t="shared" si="178"/>
        <v/>
      </c>
      <c r="J2539" t="str">
        <f>IF(C2539="","",IF(COUNTIFS('SALES SUMMARY'!$A$5:$A$376,A2539,'SALES SUMMARY'!$C$5:$C$376,B2539)&gt;0,"OK",IF(OR(A2539="",A2539&lt;'SALES SUMMARY'!$A$5,A2539&gt;'SALES SUMMARY'!$A$376),"DATE PROBLEM",IF(A2539&lt;&gt;INT(A2539),"DATE HAS TIME","REFERENCE PROBLEM"))))</f>
        <v/>
      </c>
    </row>
    <row r="2540" spans="5:10" x14ac:dyDescent="0.25">
      <c r="E2540" s="18" t="str">
        <f t="shared" si="175"/>
        <v/>
      </c>
      <c r="F2540" s="18" t="str">
        <f t="shared" si="176"/>
        <v/>
      </c>
      <c r="G2540" s="18" t="str">
        <f t="shared" si="177"/>
        <v/>
      </c>
      <c r="H2540" s="18" t="str">
        <f t="shared" si="178"/>
        <v/>
      </c>
      <c r="J2540" t="str">
        <f>IF(C2540="","",IF(COUNTIFS('SALES SUMMARY'!$A$5:$A$376,A2540,'SALES SUMMARY'!$C$5:$C$376,B2540)&gt;0,"OK",IF(OR(A2540="",A2540&lt;'SALES SUMMARY'!$A$5,A2540&gt;'SALES SUMMARY'!$A$376),"DATE PROBLEM",IF(A2540&lt;&gt;INT(A2540),"DATE HAS TIME","REFERENCE PROBLEM"))))</f>
        <v/>
      </c>
    </row>
    <row r="2541" spans="5:10" x14ac:dyDescent="0.25">
      <c r="E2541" s="18" t="str">
        <f t="shared" si="175"/>
        <v/>
      </c>
      <c r="F2541" s="18" t="str">
        <f t="shared" si="176"/>
        <v/>
      </c>
      <c r="G2541" s="18" t="str">
        <f t="shared" si="177"/>
        <v/>
      </c>
      <c r="H2541" s="18" t="str">
        <f t="shared" si="178"/>
        <v/>
      </c>
      <c r="J2541" t="str">
        <f>IF(C2541="","",IF(COUNTIFS('SALES SUMMARY'!$A$5:$A$376,A2541,'SALES SUMMARY'!$C$5:$C$376,B2541)&gt;0,"OK",IF(OR(A2541="",A2541&lt;'SALES SUMMARY'!$A$5,A2541&gt;'SALES SUMMARY'!$A$376),"DATE PROBLEM",IF(A2541&lt;&gt;INT(A2541),"DATE HAS TIME","REFERENCE PROBLEM"))))</f>
        <v/>
      </c>
    </row>
    <row r="2542" spans="5:10" x14ac:dyDescent="0.25">
      <c r="E2542" s="18" t="str">
        <f t="shared" si="175"/>
        <v/>
      </c>
      <c r="F2542" s="18" t="str">
        <f t="shared" si="176"/>
        <v/>
      </c>
      <c r="G2542" s="18" t="str">
        <f t="shared" si="177"/>
        <v/>
      </c>
      <c r="H2542" s="18" t="str">
        <f t="shared" si="178"/>
        <v/>
      </c>
      <c r="J2542" t="str">
        <f>IF(C2542="","",IF(COUNTIFS('SALES SUMMARY'!$A$5:$A$376,A2542,'SALES SUMMARY'!$C$5:$C$376,B2542)&gt;0,"OK",IF(OR(A2542="",A2542&lt;'SALES SUMMARY'!$A$5,A2542&gt;'SALES SUMMARY'!$A$376),"DATE PROBLEM",IF(A2542&lt;&gt;INT(A2542),"DATE HAS TIME","REFERENCE PROBLEM"))))</f>
        <v/>
      </c>
    </row>
    <row r="2543" spans="5:10" x14ac:dyDescent="0.25">
      <c r="E2543" s="18" t="str">
        <f t="shared" si="175"/>
        <v/>
      </c>
      <c r="F2543" s="18" t="str">
        <f t="shared" si="176"/>
        <v/>
      </c>
      <c r="G2543" s="18" t="str">
        <f t="shared" si="177"/>
        <v/>
      </c>
      <c r="H2543" s="18" t="str">
        <f t="shared" si="178"/>
        <v/>
      </c>
      <c r="J2543" t="str">
        <f>IF(C2543="","",IF(COUNTIFS('SALES SUMMARY'!$A$5:$A$376,A2543,'SALES SUMMARY'!$C$5:$C$376,B2543)&gt;0,"OK",IF(OR(A2543="",A2543&lt;'SALES SUMMARY'!$A$5,A2543&gt;'SALES SUMMARY'!$A$376),"DATE PROBLEM",IF(A2543&lt;&gt;INT(A2543),"DATE HAS TIME","REFERENCE PROBLEM"))))</f>
        <v/>
      </c>
    </row>
    <row r="2544" spans="5:10" x14ac:dyDescent="0.25">
      <c r="E2544" s="18" t="str">
        <f t="shared" si="175"/>
        <v/>
      </c>
      <c r="F2544" s="18" t="str">
        <f t="shared" si="176"/>
        <v/>
      </c>
      <c r="G2544" s="18" t="str">
        <f t="shared" si="177"/>
        <v/>
      </c>
      <c r="H2544" s="18" t="str">
        <f t="shared" si="178"/>
        <v/>
      </c>
      <c r="J2544" t="str">
        <f>IF(C2544="","",IF(COUNTIFS('SALES SUMMARY'!$A$5:$A$376,A2544,'SALES SUMMARY'!$C$5:$C$376,B2544)&gt;0,"OK",IF(OR(A2544="",A2544&lt;'SALES SUMMARY'!$A$5,A2544&gt;'SALES SUMMARY'!$A$376),"DATE PROBLEM",IF(A2544&lt;&gt;INT(A2544),"DATE HAS TIME","REFERENCE PROBLEM"))))</f>
        <v/>
      </c>
    </row>
    <row r="2545" spans="5:10" x14ac:dyDescent="0.25">
      <c r="E2545" s="18" t="str">
        <f t="shared" si="175"/>
        <v/>
      </c>
      <c r="F2545" s="18" t="str">
        <f t="shared" si="176"/>
        <v/>
      </c>
      <c r="G2545" s="18" t="str">
        <f t="shared" si="177"/>
        <v/>
      </c>
      <c r="H2545" s="18" t="str">
        <f t="shared" si="178"/>
        <v/>
      </c>
      <c r="J2545" t="str">
        <f>IF(C2545="","",IF(COUNTIFS('SALES SUMMARY'!$A$5:$A$376,A2545,'SALES SUMMARY'!$C$5:$C$376,B2545)&gt;0,"OK",IF(OR(A2545="",A2545&lt;'SALES SUMMARY'!$A$5,A2545&gt;'SALES SUMMARY'!$A$376),"DATE PROBLEM",IF(A2545&lt;&gt;INT(A2545),"DATE HAS TIME","REFERENCE PROBLEM"))))</f>
        <v/>
      </c>
    </row>
    <row r="2546" spans="5:10" x14ac:dyDescent="0.25">
      <c r="E2546" s="18" t="str">
        <f t="shared" si="175"/>
        <v/>
      </c>
      <c r="F2546" s="18" t="str">
        <f t="shared" si="176"/>
        <v/>
      </c>
      <c r="G2546" s="18" t="str">
        <f t="shared" si="177"/>
        <v/>
      </c>
      <c r="H2546" s="18" t="str">
        <f t="shared" si="178"/>
        <v/>
      </c>
      <c r="J2546" t="str">
        <f>IF(C2546="","",IF(COUNTIFS('SALES SUMMARY'!$A$5:$A$376,A2546,'SALES SUMMARY'!$C$5:$C$376,B2546)&gt;0,"OK",IF(OR(A2546="",A2546&lt;'SALES SUMMARY'!$A$5,A2546&gt;'SALES SUMMARY'!$A$376),"DATE PROBLEM",IF(A2546&lt;&gt;INT(A2546),"DATE HAS TIME","REFERENCE PROBLEM"))))</f>
        <v/>
      </c>
    </row>
    <row r="2547" spans="5:10" x14ac:dyDescent="0.25">
      <c r="E2547" s="18" t="str">
        <f t="shared" si="175"/>
        <v/>
      </c>
      <c r="F2547" s="18" t="str">
        <f t="shared" si="176"/>
        <v/>
      </c>
      <c r="G2547" s="18" t="str">
        <f t="shared" si="177"/>
        <v/>
      </c>
      <c r="H2547" s="18" t="str">
        <f t="shared" si="178"/>
        <v/>
      </c>
      <c r="J2547" t="str">
        <f>IF(C2547="","",IF(COUNTIFS('SALES SUMMARY'!$A$5:$A$376,A2547,'SALES SUMMARY'!$C$5:$C$376,B2547)&gt;0,"OK",IF(OR(A2547="",A2547&lt;'SALES SUMMARY'!$A$5,A2547&gt;'SALES SUMMARY'!$A$376),"DATE PROBLEM",IF(A2547&lt;&gt;INT(A2547),"DATE HAS TIME","REFERENCE PROBLEM"))))</f>
        <v/>
      </c>
    </row>
    <row r="2548" spans="5:10" x14ac:dyDescent="0.25">
      <c r="E2548" s="18" t="str">
        <f t="shared" si="175"/>
        <v/>
      </c>
      <c r="F2548" s="18" t="str">
        <f t="shared" si="176"/>
        <v/>
      </c>
      <c r="G2548" s="18" t="str">
        <f t="shared" si="177"/>
        <v/>
      </c>
      <c r="H2548" s="18" t="str">
        <f t="shared" si="178"/>
        <v/>
      </c>
      <c r="J2548" t="str">
        <f>IF(C2548="","",IF(COUNTIFS('SALES SUMMARY'!$A$5:$A$376,A2548,'SALES SUMMARY'!$C$5:$C$376,B2548)&gt;0,"OK",IF(OR(A2548="",A2548&lt;'SALES SUMMARY'!$A$5,A2548&gt;'SALES SUMMARY'!$A$376),"DATE PROBLEM",IF(A2548&lt;&gt;INT(A2548),"DATE HAS TIME","REFERENCE PROBLEM"))))</f>
        <v/>
      </c>
    </row>
    <row r="2549" spans="5:10" x14ac:dyDescent="0.25">
      <c r="E2549" s="18" t="str">
        <f t="shared" si="175"/>
        <v/>
      </c>
      <c r="F2549" s="18" t="str">
        <f t="shared" si="176"/>
        <v/>
      </c>
      <c r="G2549" s="18" t="str">
        <f t="shared" si="177"/>
        <v/>
      </c>
      <c r="H2549" s="18" t="str">
        <f t="shared" si="178"/>
        <v/>
      </c>
      <c r="J2549" t="str">
        <f>IF(C2549="","",IF(COUNTIFS('SALES SUMMARY'!$A$5:$A$376,A2549,'SALES SUMMARY'!$C$5:$C$376,B2549)&gt;0,"OK",IF(OR(A2549="",A2549&lt;'SALES SUMMARY'!$A$5,A2549&gt;'SALES SUMMARY'!$A$376),"DATE PROBLEM",IF(A2549&lt;&gt;INT(A2549),"DATE HAS TIME","REFERENCE PROBLEM"))))</f>
        <v/>
      </c>
    </row>
    <row r="2550" spans="5:10" x14ac:dyDescent="0.25">
      <c r="E2550" s="18" t="str">
        <f t="shared" si="175"/>
        <v/>
      </c>
      <c r="F2550" s="18" t="str">
        <f t="shared" si="176"/>
        <v/>
      </c>
      <c r="G2550" s="18" t="str">
        <f t="shared" si="177"/>
        <v/>
      </c>
      <c r="H2550" s="18" t="str">
        <f t="shared" si="178"/>
        <v/>
      </c>
      <c r="J2550" t="str">
        <f>IF(C2550="","",IF(COUNTIFS('SALES SUMMARY'!$A$5:$A$376,A2550,'SALES SUMMARY'!$C$5:$C$376,B2550)&gt;0,"OK",IF(OR(A2550="",A2550&lt;'SALES SUMMARY'!$A$5,A2550&gt;'SALES SUMMARY'!$A$376),"DATE PROBLEM",IF(A2550&lt;&gt;INT(A2550),"DATE HAS TIME","REFERENCE PROBLEM"))))</f>
        <v/>
      </c>
    </row>
    <row r="2551" spans="5:10" x14ac:dyDescent="0.25">
      <c r="E2551" s="18" t="str">
        <f t="shared" si="175"/>
        <v/>
      </c>
      <c r="F2551" s="18" t="str">
        <f t="shared" si="176"/>
        <v/>
      </c>
      <c r="G2551" s="18" t="str">
        <f t="shared" si="177"/>
        <v/>
      </c>
      <c r="H2551" s="18" t="str">
        <f t="shared" si="178"/>
        <v/>
      </c>
      <c r="J2551" t="str">
        <f>IF(C2551="","",IF(COUNTIFS('SALES SUMMARY'!$A$5:$A$376,A2551,'SALES SUMMARY'!$C$5:$C$376,B2551)&gt;0,"OK",IF(OR(A2551="",A2551&lt;'SALES SUMMARY'!$A$5,A2551&gt;'SALES SUMMARY'!$A$376),"DATE PROBLEM",IF(A2551&lt;&gt;INT(A2551),"DATE HAS TIME","REFERENCE PROBLEM"))))</f>
        <v/>
      </c>
    </row>
    <row r="2552" spans="5:10" x14ac:dyDescent="0.25">
      <c r="E2552" s="18" t="str">
        <f t="shared" si="175"/>
        <v/>
      </c>
      <c r="F2552" s="18" t="str">
        <f t="shared" si="176"/>
        <v/>
      </c>
      <c r="G2552" s="18" t="str">
        <f t="shared" si="177"/>
        <v/>
      </c>
      <c r="H2552" s="18" t="str">
        <f t="shared" si="178"/>
        <v/>
      </c>
      <c r="J2552" t="str">
        <f>IF(C2552="","",IF(COUNTIFS('SALES SUMMARY'!$A$5:$A$376,A2552,'SALES SUMMARY'!$C$5:$C$376,B2552)&gt;0,"OK",IF(OR(A2552="",A2552&lt;'SALES SUMMARY'!$A$5,A2552&gt;'SALES SUMMARY'!$A$376),"DATE PROBLEM",IF(A2552&lt;&gt;INT(A2552),"DATE HAS TIME","REFERENCE PROBLEM"))))</f>
        <v/>
      </c>
    </row>
    <row r="2553" spans="5:10" x14ac:dyDescent="0.25">
      <c r="E2553" s="18" t="str">
        <f t="shared" si="175"/>
        <v/>
      </c>
      <c r="F2553" s="18" t="str">
        <f t="shared" si="176"/>
        <v/>
      </c>
      <c r="G2553" s="18" t="str">
        <f t="shared" si="177"/>
        <v/>
      </c>
      <c r="H2553" s="18" t="str">
        <f t="shared" si="178"/>
        <v/>
      </c>
      <c r="J2553" t="str">
        <f>IF(C2553="","",IF(COUNTIFS('SALES SUMMARY'!$A$5:$A$376,A2553,'SALES SUMMARY'!$C$5:$C$376,B2553)&gt;0,"OK",IF(OR(A2553="",A2553&lt;'SALES SUMMARY'!$A$5,A2553&gt;'SALES SUMMARY'!$A$376),"DATE PROBLEM",IF(A2553&lt;&gt;INT(A2553),"DATE HAS TIME","REFERENCE PROBLEM"))))</f>
        <v/>
      </c>
    </row>
    <row r="2554" spans="5:10" x14ac:dyDescent="0.25">
      <c r="E2554" s="18" t="str">
        <f t="shared" si="175"/>
        <v/>
      </c>
      <c r="F2554" s="18" t="str">
        <f t="shared" si="176"/>
        <v/>
      </c>
      <c r="G2554" s="18" t="str">
        <f t="shared" si="177"/>
        <v/>
      </c>
      <c r="H2554" s="18" t="str">
        <f t="shared" si="178"/>
        <v/>
      </c>
      <c r="J2554" t="str">
        <f>IF(C2554="","",IF(COUNTIFS('SALES SUMMARY'!$A$5:$A$376,A2554,'SALES SUMMARY'!$C$5:$C$376,B2554)&gt;0,"OK",IF(OR(A2554="",A2554&lt;'SALES SUMMARY'!$A$5,A2554&gt;'SALES SUMMARY'!$A$376),"DATE PROBLEM",IF(A2554&lt;&gt;INT(A2554),"DATE HAS TIME","REFERENCE PROBLEM"))))</f>
        <v/>
      </c>
    </row>
    <row r="2555" spans="5:10" x14ac:dyDescent="0.25">
      <c r="E2555" s="18" t="str">
        <f t="shared" si="175"/>
        <v/>
      </c>
      <c r="F2555" s="18" t="str">
        <f t="shared" si="176"/>
        <v/>
      </c>
      <c r="G2555" s="18" t="str">
        <f t="shared" si="177"/>
        <v/>
      </c>
      <c r="H2555" s="18" t="str">
        <f t="shared" si="178"/>
        <v/>
      </c>
      <c r="J2555" t="str">
        <f>IF(C2555="","",IF(COUNTIFS('SALES SUMMARY'!$A$5:$A$376,A2555,'SALES SUMMARY'!$C$5:$C$376,B2555)&gt;0,"OK",IF(OR(A2555="",A2555&lt;'SALES SUMMARY'!$A$5,A2555&gt;'SALES SUMMARY'!$A$376),"DATE PROBLEM",IF(A2555&lt;&gt;INT(A2555),"DATE HAS TIME","REFERENCE PROBLEM"))))</f>
        <v/>
      </c>
    </row>
    <row r="2556" spans="5:10" x14ac:dyDescent="0.25">
      <c r="E2556" s="18" t="str">
        <f t="shared" si="175"/>
        <v/>
      </c>
      <c r="F2556" s="18" t="str">
        <f t="shared" si="176"/>
        <v/>
      </c>
      <c r="G2556" s="18" t="str">
        <f t="shared" si="177"/>
        <v/>
      </c>
      <c r="H2556" s="18" t="str">
        <f t="shared" si="178"/>
        <v/>
      </c>
      <c r="J2556" t="str">
        <f>IF(C2556="","",IF(COUNTIFS('SALES SUMMARY'!$A$5:$A$376,A2556,'SALES SUMMARY'!$C$5:$C$376,B2556)&gt;0,"OK",IF(OR(A2556="",A2556&lt;'SALES SUMMARY'!$A$5,A2556&gt;'SALES SUMMARY'!$A$376),"DATE PROBLEM",IF(A2556&lt;&gt;INT(A2556),"DATE HAS TIME","REFERENCE PROBLEM"))))</f>
        <v/>
      </c>
    </row>
    <row r="2557" spans="5:10" x14ac:dyDescent="0.25">
      <c r="E2557" s="18" t="str">
        <f t="shared" si="175"/>
        <v/>
      </c>
      <c r="F2557" s="18" t="str">
        <f t="shared" si="176"/>
        <v/>
      </c>
      <c r="G2557" s="18" t="str">
        <f t="shared" si="177"/>
        <v/>
      </c>
      <c r="H2557" s="18" t="str">
        <f t="shared" si="178"/>
        <v/>
      </c>
      <c r="J2557" t="str">
        <f>IF(C2557="","",IF(COUNTIFS('SALES SUMMARY'!$A$5:$A$376,A2557,'SALES SUMMARY'!$C$5:$C$376,B2557)&gt;0,"OK",IF(OR(A2557="",A2557&lt;'SALES SUMMARY'!$A$5,A2557&gt;'SALES SUMMARY'!$A$376),"DATE PROBLEM",IF(A2557&lt;&gt;INT(A2557),"DATE HAS TIME","REFERENCE PROBLEM"))))</f>
        <v/>
      </c>
    </row>
    <row r="2558" spans="5:10" x14ac:dyDescent="0.25">
      <c r="E2558" s="18" t="str">
        <f t="shared" si="175"/>
        <v/>
      </c>
      <c r="F2558" s="18" t="str">
        <f t="shared" si="176"/>
        <v/>
      </c>
      <c r="G2558" s="18" t="str">
        <f t="shared" si="177"/>
        <v/>
      </c>
      <c r="H2558" s="18" t="str">
        <f t="shared" si="178"/>
        <v/>
      </c>
      <c r="J2558" t="str">
        <f>IF(C2558="","",IF(COUNTIFS('SALES SUMMARY'!$A$5:$A$376,A2558,'SALES SUMMARY'!$C$5:$C$376,B2558)&gt;0,"OK",IF(OR(A2558="",A2558&lt;'SALES SUMMARY'!$A$5,A2558&gt;'SALES SUMMARY'!$A$376),"DATE PROBLEM",IF(A2558&lt;&gt;INT(A2558),"DATE HAS TIME","REFERENCE PROBLEM"))))</f>
        <v/>
      </c>
    </row>
    <row r="2559" spans="5:10" x14ac:dyDescent="0.25">
      <c r="E2559" s="18" t="str">
        <f t="shared" si="175"/>
        <v/>
      </c>
      <c r="F2559" s="18" t="str">
        <f t="shared" si="176"/>
        <v/>
      </c>
      <c r="G2559" s="18" t="str">
        <f t="shared" si="177"/>
        <v/>
      </c>
      <c r="H2559" s="18" t="str">
        <f t="shared" si="178"/>
        <v/>
      </c>
      <c r="J2559" t="str">
        <f>IF(C2559="","",IF(COUNTIFS('SALES SUMMARY'!$A$5:$A$376,A2559,'SALES SUMMARY'!$C$5:$C$376,B2559)&gt;0,"OK",IF(OR(A2559="",A2559&lt;'SALES SUMMARY'!$A$5,A2559&gt;'SALES SUMMARY'!$A$376),"DATE PROBLEM",IF(A2559&lt;&gt;INT(A2559),"DATE HAS TIME","REFERENCE PROBLEM"))))</f>
        <v/>
      </c>
    </row>
    <row r="2560" spans="5:10" x14ac:dyDescent="0.25">
      <c r="E2560" s="18" t="str">
        <f t="shared" si="175"/>
        <v/>
      </c>
      <c r="F2560" s="18" t="str">
        <f t="shared" si="176"/>
        <v/>
      </c>
      <c r="G2560" s="18" t="str">
        <f t="shared" si="177"/>
        <v/>
      </c>
      <c r="H2560" s="18" t="str">
        <f t="shared" si="178"/>
        <v/>
      </c>
      <c r="J2560" t="str">
        <f>IF(C2560="","",IF(COUNTIFS('SALES SUMMARY'!$A$5:$A$376,A2560,'SALES SUMMARY'!$C$5:$C$376,B2560)&gt;0,"OK",IF(OR(A2560="",A2560&lt;'SALES SUMMARY'!$A$5,A2560&gt;'SALES SUMMARY'!$A$376),"DATE PROBLEM",IF(A2560&lt;&gt;INT(A2560),"DATE HAS TIME","REFERENCE PROBLEM"))))</f>
        <v/>
      </c>
    </row>
    <row r="2561" spans="5:10" x14ac:dyDescent="0.25">
      <c r="E2561" s="18" t="str">
        <f t="shared" si="175"/>
        <v/>
      </c>
      <c r="F2561" s="18" t="str">
        <f t="shared" si="176"/>
        <v/>
      </c>
      <c r="G2561" s="18" t="str">
        <f t="shared" si="177"/>
        <v/>
      </c>
      <c r="H2561" s="18" t="str">
        <f t="shared" si="178"/>
        <v/>
      </c>
      <c r="J2561" t="str">
        <f>IF(C2561="","",IF(COUNTIFS('SALES SUMMARY'!$A$5:$A$376,A2561,'SALES SUMMARY'!$C$5:$C$376,B2561)&gt;0,"OK",IF(OR(A2561="",A2561&lt;'SALES SUMMARY'!$A$5,A2561&gt;'SALES SUMMARY'!$A$376),"DATE PROBLEM",IF(A2561&lt;&gt;INT(A2561),"DATE HAS TIME","REFERENCE PROBLEM"))))</f>
        <v/>
      </c>
    </row>
    <row r="2562" spans="5:10" x14ac:dyDescent="0.25">
      <c r="E2562" s="18" t="str">
        <f t="shared" si="175"/>
        <v/>
      </c>
      <c r="F2562" s="18" t="str">
        <f t="shared" si="176"/>
        <v/>
      </c>
      <c r="G2562" s="18" t="str">
        <f t="shared" si="177"/>
        <v/>
      </c>
      <c r="H2562" s="18" t="str">
        <f t="shared" si="178"/>
        <v/>
      </c>
      <c r="J2562" t="str">
        <f>IF(C2562="","",IF(COUNTIFS('SALES SUMMARY'!$A$5:$A$376,A2562,'SALES SUMMARY'!$C$5:$C$376,B2562)&gt;0,"OK",IF(OR(A2562="",A2562&lt;'SALES SUMMARY'!$A$5,A2562&gt;'SALES SUMMARY'!$A$376),"DATE PROBLEM",IF(A2562&lt;&gt;INT(A2562),"DATE HAS TIME","REFERENCE PROBLEM"))))</f>
        <v/>
      </c>
    </row>
    <row r="2563" spans="5:10" x14ac:dyDescent="0.25">
      <c r="E2563" s="18" t="str">
        <f t="shared" si="175"/>
        <v/>
      </c>
      <c r="F2563" s="18" t="str">
        <f t="shared" si="176"/>
        <v/>
      </c>
      <c r="G2563" s="18" t="str">
        <f t="shared" si="177"/>
        <v/>
      </c>
      <c r="H2563" s="18" t="str">
        <f t="shared" si="178"/>
        <v/>
      </c>
      <c r="J2563" t="str">
        <f>IF(C2563="","",IF(COUNTIFS('SALES SUMMARY'!$A$5:$A$376,A2563,'SALES SUMMARY'!$C$5:$C$376,B2563)&gt;0,"OK",IF(OR(A2563="",A2563&lt;'SALES SUMMARY'!$A$5,A2563&gt;'SALES SUMMARY'!$A$376),"DATE PROBLEM",IF(A2563&lt;&gt;INT(A2563),"DATE HAS TIME","REFERENCE PROBLEM"))))</f>
        <v/>
      </c>
    </row>
    <row r="2564" spans="5:10" x14ac:dyDescent="0.25">
      <c r="E2564" s="18" t="str">
        <f t="shared" si="175"/>
        <v/>
      </c>
      <c r="F2564" s="18" t="str">
        <f t="shared" si="176"/>
        <v/>
      </c>
      <c r="G2564" s="18" t="str">
        <f t="shared" si="177"/>
        <v/>
      </c>
      <c r="H2564" s="18" t="str">
        <f t="shared" si="178"/>
        <v/>
      </c>
      <c r="J2564" t="str">
        <f>IF(C2564="","",IF(COUNTIFS('SALES SUMMARY'!$A$5:$A$376,A2564,'SALES SUMMARY'!$C$5:$C$376,B2564)&gt;0,"OK",IF(OR(A2564="",A2564&lt;'SALES SUMMARY'!$A$5,A2564&gt;'SALES SUMMARY'!$A$376),"DATE PROBLEM",IF(A2564&lt;&gt;INT(A2564),"DATE HAS TIME","REFERENCE PROBLEM"))))</f>
        <v/>
      </c>
    </row>
    <row r="2565" spans="5:10" x14ac:dyDescent="0.25">
      <c r="E2565" s="18" t="str">
        <f t="shared" si="175"/>
        <v/>
      </c>
      <c r="F2565" s="18" t="str">
        <f t="shared" si="176"/>
        <v/>
      </c>
      <c r="G2565" s="18" t="str">
        <f t="shared" si="177"/>
        <v/>
      </c>
      <c r="H2565" s="18" t="str">
        <f t="shared" si="178"/>
        <v/>
      </c>
      <c r="J2565" t="str">
        <f>IF(C2565="","",IF(COUNTIFS('SALES SUMMARY'!$A$5:$A$376,A2565,'SALES SUMMARY'!$C$5:$C$376,B2565)&gt;0,"OK",IF(OR(A2565="",A2565&lt;'SALES SUMMARY'!$A$5,A2565&gt;'SALES SUMMARY'!$A$376),"DATE PROBLEM",IF(A2565&lt;&gt;INT(A2565),"DATE HAS TIME","REFERENCE PROBLEM"))))</f>
        <v/>
      </c>
    </row>
    <row r="2566" spans="5:10" x14ac:dyDescent="0.25">
      <c r="E2566" s="18" t="str">
        <f t="shared" ref="E2566:E2629" si="179">IF($C2566="","",IFERROR(INDEX(ItemPriceCol,MATCH($C2566,ItemName,0)),""))</f>
        <v/>
      </c>
      <c r="F2566" s="18" t="str">
        <f t="shared" ref="F2566:F2629" si="180">IF(OR($D2566="",$E2566=""),"",$D2566*$E2566)</f>
        <v/>
      </c>
      <c r="G2566" s="18" t="str">
        <f t="shared" ref="G2566:G2629" si="181">IF($C2566="","",IFERROR(INDEX(ItemCostCol,MATCH($C2566,ItemName,0)),""))</f>
        <v/>
      </c>
      <c r="H2566" s="18" t="str">
        <f t="shared" ref="H2566:H2629" si="182">IF(OR($F2566="",$G2566=""),"",$F2566-$D2566*$G2566)</f>
        <v/>
      </c>
      <c r="J2566" t="str">
        <f>IF(C2566="","",IF(COUNTIFS('SALES SUMMARY'!$A$5:$A$376,A2566,'SALES SUMMARY'!$C$5:$C$376,B2566)&gt;0,"OK",IF(OR(A2566="",A2566&lt;'SALES SUMMARY'!$A$5,A2566&gt;'SALES SUMMARY'!$A$376),"DATE PROBLEM",IF(A2566&lt;&gt;INT(A2566),"DATE HAS TIME","REFERENCE PROBLEM"))))</f>
        <v/>
      </c>
    </row>
    <row r="2567" spans="5:10" x14ac:dyDescent="0.25">
      <c r="E2567" s="18" t="str">
        <f t="shared" si="179"/>
        <v/>
      </c>
      <c r="F2567" s="18" t="str">
        <f t="shared" si="180"/>
        <v/>
      </c>
      <c r="G2567" s="18" t="str">
        <f t="shared" si="181"/>
        <v/>
      </c>
      <c r="H2567" s="18" t="str">
        <f t="shared" si="182"/>
        <v/>
      </c>
      <c r="J2567" t="str">
        <f>IF(C2567="","",IF(COUNTIFS('SALES SUMMARY'!$A$5:$A$376,A2567,'SALES SUMMARY'!$C$5:$C$376,B2567)&gt;0,"OK",IF(OR(A2567="",A2567&lt;'SALES SUMMARY'!$A$5,A2567&gt;'SALES SUMMARY'!$A$376),"DATE PROBLEM",IF(A2567&lt;&gt;INT(A2567),"DATE HAS TIME","REFERENCE PROBLEM"))))</f>
        <v/>
      </c>
    </row>
    <row r="2568" spans="5:10" x14ac:dyDescent="0.25">
      <c r="E2568" s="18" t="str">
        <f t="shared" si="179"/>
        <v/>
      </c>
      <c r="F2568" s="18" t="str">
        <f t="shared" si="180"/>
        <v/>
      </c>
      <c r="G2568" s="18" t="str">
        <f t="shared" si="181"/>
        <v/>
      </c>
      <c r="H2568" s="18" t="str">
        <f t="shared" si="182"/>
        <v/>
      </c>
      <c r="J2568" t="str">
        <f>IF(C2568="","",IF(COUNTIFS('SALES SUMMARY'!$A$5:$A$376,A2568,'SALES SUMMARY'!$C$5:$C$376,B2568)&gt;0,"OK",IF(OR(A2568="",A2568&lt;'SALES SUMMARY'!$A$5,A2568&gt;'SALES SUMMARY'!$A$376),"DATE PROBLEM",IF(A2568&lt;&gt;INT(A2568),"DATE HAS TIME","REFERENCE PROBLEM"))))</f>
        <v/>
      </c>
    </row>
    <row r="2569" spans="5:10" x14ac:dyDescent="0.25">
      <c r="E2569" s="18" t="str">
        <f t="shared" si="179"/>
        <v/>
      </c>
      <c r="F2569" s="18" t="str">
        <f t="shared" si="180"/>
        <v/>
      </c>
      <c r="G2569" s="18" t="str">
        <f t="shared" si="181"/>
        <v/>
      </c>
      <c r="H2569" s="18" t="str">
        <f t="shared" si="182"/>
        <v/>
      </c>
      <c r="J2569" t="str">
        <f>IF(C2569="","",IF(COUNTIFS('SALES SUMMARY'!$A$5:$A$376,A2569,'SALES SUMMARY'!$C$5:$C$376,B2569)&gt;0,"OK",IF(OR(A2569="",A2569&lt;'SALES SUMMARY'!$A$5,A2569&gt;'SALES SUMMARY'!$A$376),"DATE PROBLEM",IF(A2569&lt;&gt;INT(A2569),"DATE HAS TIME","REFERENCE PROBLEM"))))</f>
        <v/>
      </c>
    </row>
    <row r="2570" spans="5:10" x14ac:dyDescent="0.25">
      <c r="E2570" s="18" t="str">
        <f t="shared" si="179"/>
        <v/>
      </c>
      <c r="F2570" s="18" t="str">
        <f t="shared" si="180"/>
        <v/>
      </c>
      <c r="G2570" s="18" t="str">
        <f t="shared" si="181"/>
        <v/>
      </c>
      <c r="H2570" s="18" t="str">
        <f t="shared" si="182"/>
        <v/>
      </c>
      <c r="J2570" t="str">
        <f>IF(C2570="","",IF(COUNTIFS('SALES SUMMARY'!$A$5:$A$376,A2570,'SALES SUMMARY'!$C$5:$C$376,B2570)&gt;0,"OK",IF(OR(A2570="",A2570&lt;'SALES SUMMARY'!$A$5,A2570&gt;'SALES SUMMARY'!$A$376),"DATE PROBLEM",IF(A2570&lt;&gt;INT(A2570),"DATE HAS TIME","REFERENCE PROBLEM"))))</f>
        <v/>
      </c>
    </row>
    <row r="2571" spans="5:10" x14ac:dyDescent="0.25">
      <c r="E2571" s="18" t="str">
        <f t="shared" si="179"/>
        <v/>
      </c>
      <c r="F2571" s="18" t="str">
        <f t="shared" si="180"/>
        <v/>
      </c>
      <c r="G2571" s="18" t="str">
        <f t="shared" si="181"/>
        <v/>
      </c>
      <c r="H2571" s="18" t="str">
        <f t="shared" si="182"/>
        <v/>
      </c>
      <c r="J2571" t="str">
        <f>IF(C2571="","",IF(COUNTIFS('SALES SUMMARY'!$A$5:$A$376,A2571,'SALES SUMMARY'!$C$5:$C$376,B2571)&gt;0,"OK",IF(OR(A2571="",A2571&lt;'SALES SUMMARY'!$A$5,A2571&gt;'SALES SUMMARY'!$A$376),"DATE PROBLEM",IF(A2571&lt;&gt;INT(A2571),"DATE HAS TIME","REFERENCE PROBLEM"))))</f>
        <v/>
      </c>
    </row>
    <row r="2572" spans="5:10" x14ac:dyDescent="0.25">
      <c r="E2572" s="18" t="str">
        <f t="shared" si="179"/>
        <v/>
      </c>
      <c r="F2572" s="18" t="str">
        <f t="shared" si="180"/>
        <v/>
      </c>
      <c r="G2572" s="18" t="str">
        <f t="shared" si="181"/>
        <v/>
      </c>
      <c r="H2572" s="18" t="str">
        <f t="shared" si="182"/>
        <v/>
      </c>
      <c r="J2572" t="str">
        <f>IF(C2572="","",IF(COUNTIFS('SALES SUMMARY'!$A$5:$A$376,A2572,'SALES SUMMARY'!$C$5:$C$376,B2572)&gt;0,"OK",IF(OR(A2572="",A2572&lt;'SALES SUMMARY'!$A$5,A2572&gt;'SALES SUMMARY'!$A$376),"DATE PROBLEM",IF(A2572&lt;&gt;INT(A2572),"DATE HAS TIME","REFERENCE PROBLEM"))))</f>
        <v/>
      </c>
    </row>
    <row r="2573" spans="5:10" x14ac:dyDescent="0.25">
      <c r="E2573" s="18" t="str">
        <f t="shared" si="179"/>
        <v/>
      </c>
      <c r="F2573" s="18" t="str">
        <f t="shared" si="180"/>
        <v/>
      </c>
      <c r="G2573" s="18" t="str">
        <f t="shared" si="181"/>
        <v/>
      </c>
      <c r="H2573" s="18" t="str">
        <f t="shared" si="182"/>
        <v/>
      </c>
      <c r="J2573" t="str">
        <f>IF(C2573="","",IF(COUNTIFS('SALES SUMMARY'!$A$5:$A$376,A2573,'SALES SUMMARY'!$C$5:$C$376,B2573)&gt;0,"OK",IF(OR(A2573="",A2573&lt;'SALES SUMMARY'!$A$5,A2573&gt;'SALES SUMMARY'!$A$376),"DATE PROBLEM",IF(A2573&lt;&gt;INT(A2573),"DATE HAS TIME","REFERENCE PROBLEM"))))</f>
        <v/>
      </c>
    </row>
    <row r="2574" spans="5:10" x14ac:dyDescent="0.25">
      <c r="E2574" s="18" t="str">
        <f t="shared" si="179"/>
        <v/>
      </c>
      <c r="F2574" s="18" t="str">
        <f t="shared" si="180"/>
        <v/>
      </c>
      <c r="G2574" s="18" t="str">
        <f t="shared" si="181"/>
        <v/>
      </c>
      <c r="H2574" s="18" t="str">
        <f t="shared" si="182"/>
        <v/>
      </c>
      <c r="J2574" t="str">
        <f>IF(C2574="","",IF(COUNTIFS('SALES SUMMARY'!$A$5:$A$376,A2574,'SALES SUMMARY'!$C$5:$C$376,B2574)&gt;0,"OK",IF(OR(A2574="",A2574&lt;'SALES SUMMARY'!$A$5,A2574&gt;'SALES SUMMARY'!$A$376),"DATE PROBLEM",IF(A2574&lt;&gt;INT(A2574),"DATE HAS TIME","REFERENCE PROBLEM"))))</f>
        <v/>
      </c>
    </row>
    <row r="2575" spans="5:10" x14ac:dyDescent="0.25">
      <c r="E2575" s="18" t="str">
        <f t="shared" si="179"/>
        <v/>
      </c>
      <c r="F2575" s="18" t="str">
        <f t="shared" si="180"/>
        <v/>
      </c>
      <c r="G2575" s="18" t="str">
        <f t="shared" si="181"/>
        <v/>
      </c>
      <c r="H2575" s="18" t="str">
        <f t="shared" si="182"/>
        <v/>
      </c>
      <c r="J2575" t="str">
        <f>IF(C2575="","",IF(COUNTIFS('SALES SUMMARY'!$A$5:$A$376,A2575,'SALES SUMMARY'!$C$5:$C$376,B2575)&gt;0,"OK",IF(OR(A2575="",A2575&lt;'SALES SUMMARY'!$A$5,A2575&gt;'SALES SUMMARY'!$A$376),"DATE PROBLEM",IF(A2575&lt;&gt;INT(A2575),"DATE HAS TIME","REFERENCE PROBLEM"))))</f>
        <v/>
      </c>
    </row>
    <row r="2576" spans="5:10" x14ac:dyDescent="0.25">
      <c r="E2576" s="18" t="str">
        <f t="shared" si="179"/>
        <v/>
      </c>
      <c r="F2576" s="18" t="str">
        <f t="shared" si="180"/>
        <v/>
      </c>
      <c r="G2576" s="18" t="str">
        <f t="shared" si="181"/>
        <v/>
      </c>
      <c r="H2576" s="18" t="str">
        <f t="shared" si="182"/>
        <v/>
      </c>
      <c r="J2576" t="str">
        <f>IF(C2576="","",IF(COUNTIFS('SALES SUMMARY'!$A$5:$A$376,A2576,'SALES SUMMARY'!$C$5:$C$376,B2576)&gt;0,"OK",IF(OR(A2576="",A2576&lt;'SALES SUMMARY'!$A$5,A2576&gt;'SALES SUMMARY'!$A$376),"DATE PROBLEM",IF(A2576&lt;&gt;INT(A2576),"DATE HAS TIME","REFERENCE PROBLEM"))))</f>
        <v/>
      </c>
    </row>
    <row r="2577" spans="5:10" x14ac:dyDescent="0.25">
      <c r="E2577" s="18" t="str">
        <f t="shared" si="179"/>
        <v/>
      </c>
      <c r="F2577" s="18" t="str">
        <f t="shared" si="180"/>
        <v/>
      </c>
      <c r="G2577" s="18" t="str">
        <f t="shared" si="181"/>
        <v/>
      </c>
      <c r="H2577" s="18" t="str">
        <f t="shared" si="182"/>
        <v/>
      </c>
      <c r="J2577" t="str">
        <f>IF(C2577="","",IF(COUNTIFS('SALES SUMMARY'!$A$5:$A$376,A2577,'SALES SUMMARY'!$C$5:$C$376,B2577)&gt;0,"OK",IF(OR(A2577="",A2577&lt;'SALES SUMMARY'!$A$5,A2577&gt;'SALES SUMMARY'!$A$376),"DATE PROBLEM",IF(A2577&lt;&gt;INT(A2577),"DATE HAS TIME","REFERENCE PROBLEM"))))</f>
        <v/>
      </c>
    </row>
    <row r="2578" spans="5:10" x14ac:dyDescent="0.25">
      <c r="E2578" s="18" t="str">
        <f t="shared" si="179"/>
        <v/>
      </c>
      <c r="F2578" s="18" t="str">
        <f t="shared" si="180"/>
        <v/>
      </c>
      <c r="G2578" s="18" t="str">
        <f t="shared" si="181"/>
        <v/>
      </c>
      <c r="H2578" s="18" t="str">
        <f t="shared" si="182"/>
        <v/>
      </c>
      <c r="J2578" t="str">
        <f>IF(C2578="","",IF(COUNTIFS('SALES SUMMARY'!$A$5:$A$376,A2578,'SALES SUMMARY'!$C$5:$C$376,B2578)&gt;0,"OK",IF(OR(A2578="",A2578&lt;'SALES SUMMARY'!$A$5,A2578&gt;'SALES SUMMARY'!$A$376),"DATE PROBLEM",IF(A2578&lt;&gt;INT(A2578),"DATE HAS TIME","REFERENCE PROBLEM"))))</f>
        <v/>
      </c>
    </row>
    <row r="2579" spans="5:10" x14ac:dyDescent="0.25">
      <c r="E2579" s="18" t="str">
        <f t="shared" si="179"/>
        <v/>
      </c>
      <c r="F2579" s="18" t="str">
        <f t="shared" si="180"/>
        <v/>
      </c>
      <c r="G2579" s="18" t="str">
        <f t="shared" si="181"/>
        <v/>
      </c>
      <c r="H2579" s="18" t="str">
        <f t="shared" si="182"/>
        <v/>
      </c>
      <c r="J2579" t="str">
        <f>IF(C2579="","",IF(COUNTIFS('SALES SUMMARY'!$A$5:$A$376,A2579,'SALES SUMMARY'!$C$5:$C$376,B2579)&gt;0,"OK",IF(OR(A2579="",A2579&lt;'SALES SUMMARY'!$A$5,A2579&gt;'SALES SUMMARY'!$A$376),"DATE PROBLEM",IF(A2579&lt;&gt;INT(A2579),"DATE HAS TIME","REFERENCE PROBLEM"))))</f>
        <v/>
      </c>
    </row>
    <row r="2580" spans="5:10" x14ac:dyDescent="0.25">
      <c r="E2580" s="18" t="str">
        <f t="shared" si="179"/>
        <v/>
      </c>
      <c r="F2580" s="18" t="str">
        <f t="shared" si="180"/>
        <v/>
      </c>
      <c r="G2580" s="18" t="str">
        <f t="shared" si="181"/>
        <v/>
      </c>
      <c r="H2580" s="18" t="str">
        <f t="shared" si="182"/>
        <v/>
      </c>
      <c r="J2580" t="str">
        <f>IF(C2580="","",IF(COUNTIFS('SALES SUMMARY'!$A$5:$A$376,A2580,'SALES SUMMARY'!$C$5:$C$376,B2580)&gt;0,"OK",IF(OR(A2580="",A2580&lt;'SALES SUMMARY'!$A$5,A2580&gt;'SALES SUMMARY'!$A$376),"DATE PROBLEM",IF(A2580&lt;&gt;INT(A2580),"DATE HAS TIME","REFERENCE PROBLEM"))))</f>
        <v/>
      </c>
    </row>
    <row r="2581" spans="5:10" x14ac:dyDescent="0.25">
      <c r="E2581" s="18" t="str">
        <f t="shared" si="179"/>
        <v/>
      </c>
      <c r="F2581" s="18" t="str">
        <f t="shared" si="180"/>
        <v/>
      </c>
      <c r="G2581" s="18" t="str">
        <f t="shared" si="181"/>
        <v/>
      </c>
      <c r="H2581" s="18" t="str">
        <f t="shared" si="182"/>
        <v/>
      </c>
      <c r="J2581" t="str">
        <f>IF(C2581="","",IF(COUNTIFS('SALES SUMMARY'!$A$5:$A$376,A2581,'SALES SUMMARY'!$C$5:$C$376,B2581)&gt;0,"OK",IF(OR(A2581="",A2581&lt;'SALES SUMMARY'!$A$5,A2581&gt;'SALES SUMMARY'!$A$376),"DATE PROBLEM",IF(A2581&lt;&gt;INT(A2581),"DATE HAS TIME","REFERENCE PROBLEM"))))</f>
        <v/>
      </c>
    </row>
    <row r="2582" spans="5:10" x14ac:dyDescent="0.25">
      <c r="E2582" s="18" t="str">
        <f t="shared" si="179"/>
        <v/>
      </c>
      <c r="F2582" s="18" t="str">
        <f t="shared" si="180"/>
        <v/>
      </c>
      <c r="G2582" s="18" t="str">
        <f t="shared" si="181"/>
        <v/>
      </c>
      <c r="H2582" s="18" t="str">
        <f t="shared" si="182"/>
        <v/>
      </c>
      <c r="J2582" t="str">
        <f>IF(C2582="","",IF(COUNTIFS('SALES SUMMARY'!$A$5:$A$376,A2582,'SALES SUMMARY'!$C$5:$C$376,B2582)&gt;0,"OK",IF(OR(A2582="",A2582&lt;'SALES SUMMARY'!$A$5,A2582&gt;'SALES SUMMARY'!$A$376),"DATE PROBLEM",IF(A2582&lt;&gt;INT(A2582),"DATE HAS TIME","REFERENCE PROBLEM"))))</f>
        <v/>
      </c>
    </row>
    <row r="2583" spans="5:10" x14ac:dyDescent="0.25">
      <c r="E2583" s="18" t="str">
        <f t="shared" si="179"/>
        <v/>
      </c>
      <c r="F2583" s="18" t="str">
        <f t="shared" si="180"/>
        <v/>
      </c>
      <c r="G2583" s="18" t="str">
        <f t="shared" si="181"/>
        <v/>
      </c>
      <c r="H2583" s="18" t="str">
        <f t="shared" si="182"/>
        <v/>
      </c>
      <c r="J2583" t="str">
        <f>IF(C2583="","",IF(COUNTIFS('SALES SUMMARY'!$A$5:$A$376,A2583,'SALES SUMMARY'!$C$5:$C$376,B2583)&gt;0,"OK",IF(OR(A2583="",A2583&lt;'SALES SUMMARY'!$A$5,A2583&gt;'SALES SUMMARY'!$A$376),"DATE PROBLEM",IF(A2583&lt;&gt;INT(A2583),"DATE HAS TIME","REFERENCE PROBLEM"))))</f>
        <v/>
      </c>
    </row>
    <row r="2584" spans="5:10" x14ac:dyDescent="0.25">
      <c r="E2584" s="18" t="str">
        <f t="shared" si="179"/>
        <v/>
      </c>
      <c r="F2584" s="18" t="str">
        <f t="shared" si="180"/>
        <v/>
      </c>
      <c r="G2584" s="18" t="str">
        <f t="shared" si="181"/>
        <v/>
      </c>
      <c r="H2584" s="18" t="str">
        <f t="shared" si="182"/>
        <v/>
      </c>
      <c r="J2584" t="str">
        <f>IF(C2584="","",IF(COUNTIFS('SALES SUMMARY'!$A$5:$A$376,A2584,'SALES SUMMARY'!$C$5:$C$376,B2584)&gt;0,"OK",IF(OR(A2584="",A2584&lt;'SALES SUMMARY'!$A$5,A2584&gt;'SALES SUMMARY'!$A$376),"DATE PROBLEM",IF(A2584&lt;&gt;INT(A2584),"DATE HAS TIME","REFERENCE PROBLEM"))))</f>
        <v/>
      </c>
    </row>
    <row r="2585" spans="5:10" x14ac:dyDescent="0.25">
      <c r="E2585" s="18" t="str">
        <f t="shared" si="179"/>
        <v/>
      </c>
      <c r="F2585" s="18" t="str">
        <f t="shared" si="180"/>
        <v/>
      </c>
      <c r="G2585" s="18" t="str">
        <f t="shared" si="181"/>
        <v/>
      </c>
      <c r="H2585" s="18" t="str">
        <f t="shared" si="182"/>
        <v/>
      </c>
      <c r="J2585" t="str">
        <f>IF(C2585="","",IF(COUNTIFS('SALES SUMMARY'!$A$5:$A$376,A2585,'SALES SUMMARY'!$C$5:$C$376,B2585)&gt;0,"OK",IF(OR(A2585="",A2585&lt;'SALES SUMMARY'!$A$5,A2585&gt;'SALES SUMMARY'!$A$376),"DATE PROBLEM",IF(A2585&lt;&gt;INT(A2585),"DATE HAS TIME","REFERENCE PROBLEM"))))</f>
        <v/>
      </c>
    </row>
    <row r="2586" spans="5:10" x14ac:dyDescent="0.25">
      <c r="E2586" s="18" t="str">
        <f t="shared" si="179"/>
        <v/>
      </c>
      <c r="F2586" s="18" t="str">
        <f t="shared" si="180"/>
        <v/>
      </c>
      <c r="G2586" s="18" t="str">
        <f t="shared" si="181"/>
        <v/>
      </c>
      <c r="H2586" s="18" t="str">
        <f t="shared" si="182"/>
        <v/>
      </c>
      <c r="J2586" t="str">
        <f>IF(C2586="","",IF(COUNTIFS('SALES SUMMARY'!$A$5:$A$376,A2586,'SALES SUMMARY'!$C$5:$C$376,B2586)&gt;0,"OK",IF(OR(A2586="",A2586&lt;'SALES SUMMARY'!$A$5,A2586&gt;'SALES SUMMARY'!$A$376),"DATE PROBLEM",IF(A2586&lt;&gt;INT(A2586),"DATE HAS TIME","REFERENCE PROBLEM"))))</f>
        <v/>
      </c>
    </row>
    <row r="2587" spans="5:10" x14ac:dyDescent="0.25">
      <c r="E2587" s="18" t="str">
        <f t="shared" si="179"/>
        <v/>
      </c>
      <c r="F2587" s="18" t="str">
        <f t="shared" si="180"/>
        <v/>
      </c>
      <c r="G2587" s="18" t="str">
        <f t="shared" si="181"/>
        <v/>
      </c>
      <c r="H2587" s="18" t="str">
        <f t="shared" si="182"/>
        <v/>
      </c>
      <c r="J2587" t="str">
        <f>IF(C2587="","",IF(COUNTIFS('SALES SUMMARY'!$A$5:$A$376,A2587,'SALES SUMMARY'!$C$5:$C$376,B2587)&gt;0,"OK",IF(OR(A2587="",A2587&lt;'SALES SUMMARY'!$A$5,A2587&gt;'SALES SUMMARY'!$A$376),"DATE PROBLEM",IF(A2587&lt;&gt;INT(A2587),"DATE HAS TIME","REFERENCE PROBLEM"))))</f>
        <v/>
      </c>
    </row>
    <row r="2588" spans="5:10" x14ac:dyDescent="0.25">
      <c r="E2588" s="18" t="str">
        <f t="shared" si="179"/>
        <v/>
      </c>
      <c r="F2588" s="18" t="str">
        <f t="shared" si="180"/>
        <v/>
      </c>
      <c r="G2588" s="18" t="str">
        <f t="shared" si="181"/>
        <v/>
      </c>
      <c r="H2588" s="18" t="str">
        <f t="shared" si="182"/>
        <v/>
      </c>
      <c r="J2588" t="str">
        <f>IF(C2588="","",IF(COUNTIFS('SALES SUMMARY'!$A$5:$A$376,A2588,'SALES SUMMARY'!$C$5:$C$376,B2588)&gt;0,"OK",IF(OR(A2588="",A2588&lt;'SALES SUMMARY'!$A$5,A2588&gt;'SALES SUMMARY'!$A$376),"DATE PROBLEM",IF(A2588&lt;&gt;INT(A2588),"DATE HAS TIME","REFERENCE PROBLEM"))))</f>
        <v/>
      </c>
    </row>
    <row r="2589" spans="5:10" x14ac:dyDescent="0.25">
      <c r="E2589" s="18" t="str">
        <f t="shared" si="179"/>
        <v/>
      </c>
      <c r="F2589" s="18" t="str">
        <f t="shared" si="180"/>
        <v/>
      </c>
      <c r="G2589" s="18" t="str">
        <f t="shared" si="181"/>
        <v/>
      </c>
      <c r="H2589" s="18" t="str">
        <f t="shared" si="182"/>
        <v/>
      </c>
      <c r="J2589" t="str">
        <f>IF(C2589="","",IF(COUNTIFS('SALES SUMMARY'!$A$5:$A$376,A2589,'SALES SUMMARY'!$C$5:$C$376,B2589)&gt;0,"OK",IF(OR(A2589="",A2589&lt;'SALES SUMMARY'!$A$5,A2589&gt;'SALES SUMMARY'!$A$376),"DATE PROBLEM",IF(A2589&lt;&gt;INT(A2589),"DATE HAS TIME","REFERENCE PROBLEM"))))</f>
        <v/>
      </c>
    </row>
    <row r="2590" spans="5:10" x14ac:dyDescent="0.25">
      <c r="E2590" s="18" t="str">
        <f t="shared" si="179"/>
        <v/>
      </c>
      <c r="F2590" s="18" t="str">
        <f t="shared" si="180"/>
        <v/>
      </c>
      <c r="G2590" s="18" t="str">
        <f t="shared" si="181"/>
        <v/>
      </c>
      <c r="H2590" s="18" t="str">
        <f t="shared" si="182"/>
        <v/>
      </c>
      <c r="J2590" t="str">
        <f>IF(C2590="","",IF(COUNTIFS('SALES SUMMARY'!$A$5:$A$376,A2590,'SALES SUMMARY'!$C$5:$C$376,B2590)&gt;0,"OK",IF(OR(A2590="",A2590&lt;'SALES SUMMARY'!$A$5,A2590&gt;'SALES SUMMARY'!$A$376),"DATE PROBLEM",IF(A2590&lt;&gt;INT(A2590),"DATE HAS TIME","REFERENCE PROBLEM"))))</f>
        <v/>
      </c>
    </row>
    <row r="2591" spans="5:10" x14ac:dyDescent="0.25">
      <c r="E2591" s="18" t="str">
        <f t="shared" si="179"/>
        <v/>
      </c>
      <c r="F2591" s="18" t="str">
        <f t="shared" si="180"/>
        <v/>
      </c>
      <c r="G2591" s="18" t="str">
        <f t="shared" si="181"/>
        <v/>
      </c>
      <c r="H2591" s="18" t="str">
        <f t="shared" si="182"/>
        <v/>
      </c>
      <c r="J2591" t="str">
        <f>IF(C2591="","",IF(COUNTIFS('SALES SUMMARY'!$A$5:$A$376,A2591,'SALES SUMMARY'!$C$5:$C$376,B2591)&gt;0,"OK",IF(OR(A2591="",A2591&lt;'SALES SUMMARY'!$A$5,A2591&gt;'SALES SUMMARY'!$A$376),"DATE PROBLEM",IF(A2591&lt;&gt;INT(A2591),"DATE HAS TIME","REFERENCE PROBLEM"))))</f>
        <v/>
      </c>
    </row>
    <row r="2592" spans="5:10" x14ac:dyDescent="0.25">
      <c r="E2592" s="18" t="str">
        <f t="shared" si="179"/>
        <v/>
      </c>
      <c r="F2592" s="18" t="str">
        <f t="shared" si="180"/>
        <v/>
      </c>
      <c r="G2592" s="18" t="str">
        <f t="shared" si="181"/>
        <v/>
      </c>
      <c r="H2592" s="18" t="str">
        <f t="shared" si="182"/>
        <v/>
      </c>
      <c r="J2592" t="str">
        <f>IF(C2592="","",IF(COUNTIFS('SALES SUMMARY'!$A$5:$A$376,A2592,'SALES SUMMARY'!$C$5:$C$376,B2592)&gt;0,"OK",IF(OR(A2592="",A2592&lt;'SALES SUMMARY'!$A$5,A2592&gt;'SALES SUMMARY'!$A$376),"DATE PROBLEM",IF(A2592&lt;&gt;INT(A2592),"DATE HAS TIME","REFERENCE PROBLEM"))))</f>
        <v/>
      </c>
    </row>
    <row r="2593" spans="5:10" x14ac:dyDescent="0.25">
      <c r="E2593" s="18" t="str">
        <f t="shared" si="179"/>
        <v/>
      </c>
      <c r="F2593" s="18" t="str">
        <f t="shared" si="180"/>
        <v/>
      </c>
      <c r="G2593" s="18" t="str">
        <f t="shared" si="181"/>
        <v/>
      </c>
      <c r="H2593" s="18" t="str">
        <f t="shared" si="182"/>
        <v/>
      </c>
      <c r="J2593" t="str">
        <f>IF(C2593="","",IF(COUNTIFS('SALES SUMMARY'!$A$5:$A$376,A2593,'SALES SUMMARY'!$C$5:$C$376,B2593)&gt;0,"OK",IF(OR(A2593="",A2593&lt;'SALES SUMMARY'!$A$5,A2593&gt;'SALES SUMMARY'!$A$376),"DATE PROBLEM",IF(A2593&lt;&gt;INT(A2593),"DATE HAS TIME","REFERENCE PROBLEM"))))</f>
        <v/>
      </c>
    </row>
    <row r="2594" spans="5:10" x14ac:dyDescent="0.25">
      <c r="E2594" s="18" t="str">
        <f t="shared" si="179"/>
        <v/>
      </c>
      <c r="F2594" s="18" t="str">
        <f t="shared" si="180"/>
        <v/>
      </c>
      <c r="G2594" s="18" t="str">
        <f t="shared" si="181"/>
        <v/>
      </c>
      <c r="H2594" s="18" t="str">
        <f t="shared" si="182"/>
        <v/>
      </c>
      <c r="J2594" t="str">
        <f>IF(C2594="","",IF(COUNTIFS('SALES SUMMARY'!$A$5:$A$376,A2594,'SALES SUMMARY'!$C$5:$C$376,B2594)&gt;0,"OK",IF(OR(A2594="",A2594&lt;'SALES SUMMARY'!$A$5,A2594&gt;'SALES SUMMARY'!$A$376),"DATE PROBLEM",IF(A2594&lt;&gt;INT(A2594),"DATE HAS TIME","REFERENCE PROBLEM"))))</f>
        <v/>
      </c>
    </row>
    <row r="2595" spans="5:10" x14ac:dyDescent="0.25">
      <c r="E2595" s="18" t="str">
        <f t="shared" si="179"/>
        <v/>
      </c>
      <c r="F2595" s="18" t="str">
        <f t="shared" si="180"/>
        <v/>
      </c>
      <c r="G2595" s="18" t="str">
        <f t="shared" si="181"/>
        <v/>
      </c>
      <c r="H2595" s="18" t="str">
        <f t="shared" si="182"/>
        <v/>
      </c>
      <c r="J2595" t="str">
        <f>IF(C2595="","",IF(COUNTIFS('SALES SUMMARY'!$A$5:$A$376,A2595,'SALES SUMMARY'!$C$5:$C$376,B2595)&gt;0,"OK",IF(OR(A2595="",A2595&lt;'SALES SUMMARY'!$A$5,A2595&gt;'SALES SUMMARY'!$A$376),"DATE PROBLEM",IF(A2595&lt;&gt;INT(A2595),"DATE HAS TIME","REFERENCE PROBLEM"))))</f>
        <v/>
      </c>
    </row>
    <row r="2596" spans="5:10" x14ac:dyDescent="0.25">
      <c r="E2596" s="18" t="str">
        <f t="shared" si="179"/>
        <v/>
      </c>
      <c r="F2596" s="18" t="str">
        <f t="shared" si="180"/>
        <v/>
      </c>
      <c r="G2596" s="18" t="str">
        <f t="shared" si="181"/>
        <v/>
      </c>
      <c r="H2596" s="18" t="str">
        <f t="shared" si="182"/>
        <v/>
      </c>
      <c r="J2596" t="str">
        <f>IF(C2596="","",IF(COUNTIFS('SALES SUMMARY'!$A$5:$A$376,A2596,'SALES SUMMARY'!$C$5:$C$376,B2596)&gt;0,"OK",IF(OR(A2596="",A2596&lt;'SALES SUMMARY'!$A$5,A2596&gt;'SALES SUMMARY'!$A$376),"DATE PROBLEM",IF(A2596&lt;&gt;INT(A2596),"DATE HAS TIME","REFERENCE PROBLEM"))))</f>
        <v/>
      </c>
    </row>
    <row r="2597" spans="5:10" x14ac:dyDescent="0.25">
      <c r="E2597" s="18" t="str">
        <f t="shared" si="179"/>
        <v/>
      </c>
      <c r="F2597" s="18" t="str">
        <f t="shared" si="180"/>
        <v/>
      </c>
      <c r="G2597" s="18" t="str">
        <f t="shared" si="181"/>
        <v/>
      </c>
      <c r="H2597" s="18" t="str">
        <f t="shared" si="182"/>
        <v/>
      </c>
      <c r="J2597" t="str">
        <f>IF(C2597="","",IF(COUNTIFS('SALES SUMMARY'!$A$5:$A$376,A2597,'SALES SUMMARY'!$C$5:$C$376,B2597)&gt;0,"OK",IF(OR(A2597="",A2597&lt;'SALES SUMMARY'!$A$5,A2597&gt;'SALES SUMMARY'!$A$376),"DATE PROBLEM",IF(A2597&lt;&gt;INT(A2597),"DATE HAS TIME","REFERENCE PROBLEM"))))</f>
        <v/>
      </c>
    </row>
    <row r="2598" spans="5:10" x14ac:dyDescent="0.25">
      <c r="E2598" s="18" t="str">
        <f t="shared" si="179"/>
        <v/>
      </c>
      <c r="F2598" s="18" t="str">
        <f t="shared" si="180"/>
        <v/>
      </c>
      <c r="G2598" s="18" t="str">
        <f t="shared" si="181"/>
        <v/>
      </c>
      <c r="H2598" s="18" t="str">
        <f t="shared" si="182"/>
        <v/>
      </c>
      <c r="J2598" t="str">
        <f>IF(C2598="","",IF(COUNTIFS('SALES SUMMARY'!$A$5:$A$376,A2598,'SALES SUMMARY'!$C$5:$C$376,B2598)&gt;0,"OK",IF(OR(A2598="",A2598&lt;'SALES SUMMARY'!$A$5,A2598&gt;'SALES SUMMARY'!$A$376),"DATE PROBLEM",IF(A2598&lt;&gt;INT(A2598),"DATE HAS TIME","REFERENCE PROBLEM"))))</f>
        <v/>
      </c>
    </row>
    <row r="2599" spans="5:10" x14ac:dyDescent="0.25">
      <c r="E2599" s="18" t="str">
        <f t="shared" si="179"/>
        <v/>
      </c>
      <c r="F2599" s="18" t="str">
        <f t="shared" si="180"/>
        <v/>
      </c>
      <c r="G2599" s="18" t="str">
        <f t="shared" si="181"/>
        <v/>
      </c>
      <c r="H2599" s="18" t="str">
        <f t="shared" si="182"/>
        <v/>
      </c>
      <c r="J2599" t="str">
        <f>IF(C2599="","",IF(COUNTIFS('SALES SUMMARY'!$A$5:$A$376,A2599,'SALES SUMMARY'!$C$5:$C$376,B2599)&gt;0,"OK",IF(OR(A2599="",A2599&lt;'SALES SUMMARY'!$A$5,A2599&gt;'SALES SUMMARY'!$A$376),"DATE PROBLEM",IF(A2599&lt;&gt;INT(A2599),"DATE HAS TIME","REFERENCE PROBLEM"))))</f>
        <v/>
      </c>
    </row>
    <row r="2600" spans="5:10" x14ac:dyDescent="0.25">
      <c r="E2600" s="18" t="str">
        <f t="shared" si="179"/>
        <v/>
      </c>
      <c r="F2600" s="18" t="str">
        <f t="shared" si="180"/>
        <v/>
      </c>
      <c r="G2600" s="18" t="str">
        <f t="shared" si="181"/>
        <v/>
      </c>
      <c r="H2600" s="18" t="str">
        <f t="shared" si="182"/>
        <v/>
      </c>
      <c r="J2600" t="str">
        <f>IF(C2600="","",IF(COUNTIFS('SALES SUMMARY'!$A$5:$A$376,A2600,'SALES SUMMARY'!$C$5:$C$376,B2600)&gt;0,"OK",IF(OR(A2600="",A2600&lt;'SALES SUMMARY'!$A$5,A2600&gt;'SALES SUMMARY'!$A$376),"DATE PROBLEM",IF(A2600&lt;&gt;INT(A2600),"DATE HAS TIME","REFERENCE PROBLEM"))))</f>
        <v/>
      </c>
    </row>
    <row r="2601" spans="5:10" x14ac:dyDescent="0.25">
      <c r="E2601" s="18" t="str">
        <f t="shared" si="179"/>
        <v/>
      </c>
      <c r="F2601" s="18" t="str">
        <f t="shared" si="180"/>
        <v/>
      </c>
      <c r="G2601" s="18" t="str">
        <f t="shared" si="181"/>
        <v/>
      </c>
      <c r="H2601" s="18" t="str">
        <f t="shared" si="182"/>
        <v/>
      </c>
      <c r="J2601" t="str">
        <f>IF(C2601="","",IF(COUNTIFS('SALES SUMMARY'!$A$5:$A$376,A2601,'SALES SUMMARY'!$C$5:$C$376,B2601)&gt;0,"OK",IF(OR(A2601="",A2601&lt;'SALES SUMMARY'!$A$5,A2601&gt;'SALES SUMMARY'!$A$376),"DATE PROBLEM",IF(A2601&lt;&gt;INT(A2601),"DATE HAS TIME","REFERENCE PROBLEM"))))</f>
        <v/>
      </c>
    </row>
    <row r="2602" spans="5:10" x14ac:dyDescent="0.25">
      <c r="E2602" s="18" t="str">
        <f t="shared" si="179"/>
        <v/>
      </c>
      <c r="F2602" s="18" t="str">
        <f t="shared" si="180"/>
        <v/>
      </c>
      <c r="G2602" s="18" t="str">
        <f t="shared" si="181"/>
        <v/>
      </c>
      <c r="H2602" s="18" t="str">
        <f t="shared" si="182"/>
        <v/>
      </c>
      <c r="J2602" t="str">
        <f>IF(C2602="","",IF(COUNTIFS('SALES SUMMARY'!$A$5:$A$376,A2602,'SALES SUMMARY'!$C$5:$C$376,B2602)&gt;0,"OK",IF(OR(A2602="",A2602&lt;'SALES SUMMARY'!$A$5,A2602&gt;'SALES SUMMARY'!$A$376),"DATE PROBLEM",IF(A2602&lt;&gt;INT(A2602),"DATE HAS TIME","REFERENCE PROBLEM"))))</f>
        <v/>
      </c>
    </row>
    <row r="2603" spans="5:10" x14ac:dyDescent="0.25">
      <c r="E2603" s="18" t="str">
        <f t="shared" si="179"/>
        <v/>
      </c>
      <c r="F2603" s="18" t="str">
        <f t="shared" si="180"/>
        <v/>
      </c>
      <c r="G2603" s="18" t="str">
        <f t="shared" si="181"/>
        <v/>
      </c>
      <c r="H2603" s="18" t="str">
        <f t="shared" si="182"/>
        <v/>
      </c>
      <c r="J2603" t="str">
        <f>IF(C2603="","",IF(COUNTIFS('SALES SUMMARY'!$A$5:$A$376,A2603,'SALES SUMMARY'!$C$5:$C$376,B2603)&gt;0,"OK",IF(OR(A2603="",A2603&lt;'SALES SUMMARY'!$A$5,A2603&gt;'SALES SUMMARY'!$A$376),"DATE PROBLEM",IF(A2603&lt;&gt;INT(A2603),"DATE HAS TIME","REFERENCE PROBLEM"))))</f>
        <v/>
      </c>
    </row>
    <row r="2604" spans="5:10" x14ac:dyDescent="0.25">
      <c r="E2604" s="18" t="str">
        <f t="shared" si="179"/>
        <v/>
      </c>
      <c r="F2604" s="18" t="str">
        <f t="shared" si="180"/>
        <v/>
      </c>
      <c r="G2604" s="18" t="str">
        <f t="shared" si="181"/>
        <v/>
      </c>
      <c r="H2604" s="18" t="str">
        <f t="shared" si="182"/>
        <v/>
      </c>
      <c r="J2604" t="str">
        <f>IF(C2604="","",IF(COUNTIFS('SALES SUMMARY'!$A$5:$A$376,A2604,'SALES SUMMARY'!$C$5:$C$376,B2604)&gt;0,"OK",IF(OR(A2604="",A2604&lt;'SALES SUMMARY'!$A$5,A2604&gt;'SALES SUMMARY'!$A$376),"DATE PROBLEM",IF(A2604&lt;&gt;INT(A2604),"DATE HAS TIME","REFERENCE PROBLEM"))))</f>
        <v/>
      </c>
    </row>
    <row r="2605" spans="5:10" x14ac:dyDescent="0.25">
      <c r="E2605" s="18" t="str">
        <f t="shared" si="179"/>
        <v/>
      </c>
      <c r="F2605" s="18" t="str">
        <f t="shared" si="180"/>
        <v/>
      </c>
      <c r="G2605" s="18" t="str">
        <f t="shared" si="181"/>
        <v/>
      </c>
      <c r="H2605" s="18" t="str">
        <f t="shared" si="182"/>
        <v/>
      </c>
      <c r="J2605" t="str">
        <f>IF(C2605="","",IF(COUNTIFS('SALES SUMMARY'!$A$5:$A$376,A2605,'SALES SUMMARY'!$C$5:$C$376,B2605)&gt;0,"OK",IF(OR(A2605="",A2605&lt;'SALES SUMMARY'!$A$5,A2605&gt;'SALES SUMMARY'!$A$376),"DATE PROBLEM",IF(A2605&lt;&gt;INT(A2605),"DATE HAS TIME","REFERENCE PROBLEM"))))</f>
        <v/>
      </c>
    </row>
    <row r="2606" spans="5:10" x14ac:dyDescent="0.25">
      <c r="E2606" s="18" t="str">
        <f t="shared" si="179"/>
        <v/>
      </c>
      <c r="F2606" s="18" t="str">
        <f t="shared" si="180"/>
        <v/>
      </c>
      <c r="G2606" s="18" t="str">
        <f t="shared" si="181"/>
        <v/>
      </c>
      <c r="H2606" s="18" t="str">
        <f t="shared" si="182"/>
        <v/>
      </c>
      <c r="J2606" t="str">
        <f>IF(C2606="","",IF(COUNTIFS('SALES SUMMARY'!$A$5:$A$376,A2606,'SALES SUMMARY'!$C$5:$C$376,B2606)&gt;0,"OK",IF(OR(A2606="",A2606&lt;'SALES SUMMARY'!$A$5,A2606&gt;'SALES SUMMARY'!$A$376),"DATE PROBLEM",IF(A2606&lt;&gt;INT(A2606),"DATE HAS TIME","REFERENCE PROBLEM"))))</f>
        <v/>
      </c>
    </row>
    <row r="2607" spans="5:10" x14ac:dyDescent="0.25">
      <c r="E2607" s="18" t="str">
        <f t="shared" si="179"/>
        <v/>
      </c>
      <c r="F2607" s="18" t="str">
        <f t="shared" si="180"/>
        <v/>
      </c>
      <c r="G2607" s="18" t="str">
        <f t="shared" si="181"/>
        <v/>
      </c>
      <c r="H2607" s="18" t="str">
        <f t="shared" si="182"/>
        <v/>
      </c>
      <c r="J2607" t="str">
        <f>IF(C2607="","",IF(COUNTIFS('SALES SUMMARY'!$A$5:$A$376,A2607,'SALES SUMMARY'!$C$5:$C$376,B2607)&gt;0,"OK",IF(OR(A2607="",A2607&lt;'SALES SUMMARY'!$A$5,A2607&gt;'SALES SUMMARY'!$A$376),"DATE PROBLEM",IF(A2607&lt;&gt;INT(A2607),"DATE HAS TIME","REFERENCE PROBLEM"))))</f>
        <v/>
      </c>
    </row>
    <row r="2608" spans="5:10" x14ac:dyDescent="0.25">
      <c r="E2608" s="18" t="str">
        <f t="shared" si="179"/>
        <v/>
      </c>
      <c r="F2608" s="18" t="str">
        <f t="shared" si="180"/>
        <v/>
      </c>
      <c r="G2608" s="18" t="str">
        <f t="shared" si="181"/>
        <v/>
      </c>
      <c r="H2608" s="18" t="str">
        <f t="shared" si="182"/>
        <v/>
      </c>
      <c r="J2608" t="str">
        <f>IF(C2608="","",IF(COUNTIFS('SALES SUMMARY'!$A$5:$A$376,A2608,'SALES SUMMARY'!$C$5:$C$376,B2608)&gt;0,"OK",IF(OR(A2608="",A2608&lt;'SALES SUMMARY'!$A$5,A2608&gt;'SALES SUMMARY'!$A$376),"DATE PROBLEM",IF(A2608&lt;&gt;INT(A2608),"DATE HAS TIME","REFERENCE PROBLEM"))))</f>
        <v/>
      </c>
    </row>
    <row r="2609" spans="5:10" x14ac:dyDescent="0.25">
      <c r="E2609" s="18" t="str">
        <f t="shared" si="179"/>
        <v/>
      </c>
      <c r="F2609" s="18" t="str">
        <f t="shared" si="180"/>
        <v/>
      </c>
      <c r="G2609" s="18" t="str">
        <f t="shared" si="181"/>
        <v/>
      </c>
      <c r="H2609" s="18" t="str">
        <f t="shared" si="182"/>
        <v/>
      </c>
      <c r="J2609" t="str">
        <f>IF(C2609="","",IF(COUNTIFS('SALES SUMMARY'!$A$5:$A$376,A2609,'SALES SUMMARY'!$C$5:$C$376,B2609)&gt;0,"OK",IF(OR(A2609="",A2609&lt;'SALES SUMMARY'!$A$5,A2609&gt;'SALES SUMMARY'!$A$376),"DATE PROBLEM",IF(A2609&lt;&gt;INT(A2609),"DATE HAS TIME","REFERENCE PROBLEM"))))</f>
        <v/>
      </c>
    </row>
    <row r="2610" spans="5:10" x14ac:dyDescent="0.25">
      <c r="E2610" s="18" t="str">
        <f t="shared" si="179"/>
        <v/>
      </c>
      <c r="F2610" s="18" t="str">
        <f t="shared" si="180"/>
        <v/>
      </c>
      <c r="G2610" s="18" t="str">
        <f t="shared" si="181"/>
        <v/>
      </c>
      <c r="H2610" s="18" t="str">
        <f t="shared" si="182"/>
        <v/>
      </c>
      <c r="J2610" t="str">
        <f>IF(C2610="","",IF(COUNTIFS('SALES SUMMARY'!$A$5:$A$376,A2610,'SALES SUMMARY'!$C$5:$C$376,B2610)&gt;0,"OK",IF(OR(A2610="",A2610&lt;'SALES SUMMARY'!$A$5,A2610&gt;'SALES SUMMARY'!$A$376),"DATE PROBLEM",IF(A2610&lt;&gt;INT(A2610),"DATE HAS TIME","REFERENCE PROBLEM"))))</f>
        <v/>
      </c>
    </row>
    <row r="2611" spans="5:10" x14ac:dyDescent="0.25">
      <c r="E2611" s="18" t="str">
        <f t="shared" si="179"/>
        <v/>
      </c>
      <c r="F2611" s="18" t="str">
        <f t="shared" si="180"/>
        <v/>
      </c>
      <c r="G2611" s="18" t="str">
        <f t="shared" si="181"/>
        <v/>
      </c>
      <c r="H2611" s="18" t="str">
        <f t="shared" si="182"/>
        <v/>
      </c>
      <c r="J2611" t="str">
        <f>IF(C2611="","",IF(COUNTIFS('SALES SUMMARY'!$A$5:$A$376,A2611,'SALES SUMMARY'!$C$5:$C$376,B2611)&gt;0,"OK",IF(OR(A2611="",A2611&lt;'SALES SUMMARY'!$A$5,A2611&gt;'SALES SUMMARY'!$A$376),"DATE PROBLEM",IF(A2611&lt;&gt;INT(A2611),"DATE HAS TIME","REFERENCE PROBLEM"))))</f>
        <v/>
      </c>
    </row>
    <row r="2612" spans="5:10" x14ac:dyDescent="0.25">
      <c r="E2612" s="18" t="str">
        <f t="shared" si="179"/>
        <v/>
      </c>
      <c r="F2612" s="18" t="str">
        <f t="shared" si="180"/>
        <v/>
      </c>
      <c r="G2612" s="18" t="str">
        <f t="shared" si="181"/>
        <v/>
      </c>
      <c r="H2612" s="18" t="str">
        <f t="shared" si="182"/>
        <v/>
      </c>
      <c r="J2612" t="str">
        <f>IF(C2612="","",IF(COUNTIFS('SALES SUMMARY'!$A$5:$A$376,A2612,'SALES SUMMARY'!$C$5:$C$376,B2612)&gt;0,"OK",IF(OR(A2612="",A2612&lt;'SALES SUMMARY'!$A$5,A2612&gt;'SALES SUMMARY'!$A$376),"DATE PROBLEM",IF(A2612&lt;&gt;INT(A2612),"DATE HAS TIME","REFERENCE PROBLEM"))))</f>
        <v/>
      </c>
    </row>
    <row r="2613" spans="5:10" x14ac:dyDescent="0.25">
      <c r="E2613" s="18" t="str">
        <f t="shared" si="179"/>
        <v/>
      </c>
      <c r="F2613" s="18" t="str">
        <f t="shared" si="180"/>
        <v/>
      </c>
      <c r="G2613" s="18" t="str">
        <f t="shared" si="181"/>
        <v/>
      </c>
      <c r="H2613" s="18" t="str">
        <f t="shared" si="182"/>
        <v/>
      </c>
      <c r="J2613" t="str">
        <f>IF(C2613="","",IF(COUNTIFS('SALES SUMMARY'!$A$5:$A$376,A2613,'SALES SUMMARY'!$C$5:$C$376,B2613)&gt;0,"OK",IF(OR(A2613="",A2613&lt;'SALES SUMMARY'!$A$5,A2613&gt;'SALES SUMMARY'!$A$376),"DATE PROBLEM",IF(A2613&lt;&gt;INT(A2613),"DATE HAS TIME","REFERENCE PROBLEM"))))</f>
        <v/>
      </c>
    </row>
    <row r="2614" spans="5:10" x14ac:dyDescent="0.25">
      <c r="E2614" s="18" t="str">
        <f t="shared" si="179"/>
        <v/>
      </c>
      <c r="F2614" s="18" t="str">
        <f t="shared" si="180"/>
        <v/>
      </c>
      <c r="G2614" s="18" t="str">
        <f t="shared" si="181"/>
        <v/>
      </c>
      <c r="H2614" s="18" t="str">
        <f t="shared" si="182"/>
        <v/>
      </c>
      <c r="J2614" t="str">
        <f>IF(C2614="","",IF(COUNTIFS('SALES SUMMARY'!$A$5:$A$376,A2614,'SALES SUMMARY'!$C$5:$C$376,B2614)&gt;0,"OK",IF(OR(A2614="",A2614&lt;'SALES SUMMARY'!$A$5,A2614&gt;'SALES SUMMARY'!$A$376),"DATE PROBLEM",IF(A2614&lt;&gt;INT(A2614),"DATE HAS TIME","REFERENCE PROBLEM"))))</f>
        <v/>
      </c>
    </row>
    <row r="2615" spans="5:10" x14ac:dyDescent="0.25">
      <c r="E2615" s="18" t="str">
        <f t="shared" si="179"/>
        <v/>
      </c>
      <c r="F2615" s="18" t="str">
        <f t="shared" si="180"/>
        <v/>
      </c>
      <c r="G2615" s="18" t="str">
        <f t="shared" si="181"/>
        <v/>
      </c>
      <c r="H2615" s="18" t="str">
        <f t="shared" si="182"/>
        <v/>
      </c>
      <c r="J2615" t="str">
        <f>IF(C2615="","",IF(COUNTIFS('SALES SUMMARY'!$A$5:$A$376,A2615,'SALES SUMMARY'!$C$5:$C$376,B2615)&gt;0,"OK",IF(OR(A2615="",A2615&lt;'SALES SUMMARY'!$A$5,A2615&gt;'SALES SUMMARY'!$A$376),"DATE PROBLEM",IF(A2615&lt;&gt;INT(A2615),"DATE HAS TIME","REFERENCE PROBLEM"))))</f>
        <v/>
      </c>
    </row>
    <row r="2616" spans="5:10" x14ac:dyDescent="0.25">
      <c r="E2616" s="18" t="str">
        <f t="shared" si="179"/>
        <v/>
      </c>
      <c r="F2616" s="18" t="str">
        <f t="shared" si="180"/>
        <v/>
      </c>
      <c r="G2616" s="18" t="str">
        <f t="shared" si="181"/>
        <v/>
      </c>
      <c r="H2616" s="18" t="str">
        <f t="shared" si="182"/>
        <v/>
      </c>
      <c r="J2616" t="str">
        <f>IF(C2616="","",IF(COUNTIFS('SALES SUMMARY'!$A$5:$A$376,A2616,'SALES SUMMARY'!$C$5:$C$376,B2616)&gt;0,"OK",IF(OR(A2616="",A2616&lt;'SALES SUMMARY'!$A$5,A2616&gt;'SALES SUMMARY'!$A$376),"DATE PROBLEM",IF(A2616&lt;&gt;INT(A2616),"DATE HAS TIME","REFERENCE PROBLEM"))))</f>
        <v/>
      </c>
    </row>
    <row r="2617" spans="5:10" x14ac:dyDescent="0.25">
      <c r="E2617" s="18" t="str">
        <f t="shared" si="179"/>
        <v/>
      </c>
      <c r="F2617" s="18" t="str">
        <f t="shared" si="180"/>
        <v/>
      </c>
      <c r="G2617" s="18" t="str">
        <f t="shared" si="181"/>
        <v/>
      </c>
      <c r="H2617" s="18" t="str">
        <f t="shared" si="182"/>
        <v/>
      </c>
      <c r="J2617" t="str">
        <f>IF(C2617="","",IF(COUNTIFS('SALES SUMMARY'!$A$5:$A$376,A2617,'SALES SUMMARY'!$C$5:$C$376,B2617)&gt;0,"OK",IF(OR(A2617="",A2617&lt;'SALES SUMMARY'!$A$5,A2617&gt;'SALES SUMMARY'!$A$376),"DATE PROBLEM",IF(A2617&lt;&gt;INT(A2617),"DATE HAS TIME","REFERENCE PROBLEM"))))</f>
        <v/>
      </c>
    </row>
    <row r="2618" spans="5:10" x14ac:dyDescent="0.25">
      <c r="E2618" s="18" t="str">
        <f t="shared" si="179"/>
        <v/>
      </c>
      <c r="F2618" s="18" t="str">
        <f t="shared" si="180"/>
        <v/>
      </c>
      <c r="G2618" s="18" t="str">
        <f t="shared" si="181"/>
        <v/>
      </c>
      <c r="H2618" s="18" t="str">
        <f t="shared" si="182"/>
        <v/>
      </c>
      <c r="J2618" t="str">
        <f>IF(C2618="","",IF(COUNTIFS('SALES SUMMARY'!$A$5:$A$376,A2618,'SALES SUMMARY'!$C$5:$C$376,B2618)&gt;0,"OK",IF(OR(A2618="",A2618&lt;'SALES SUMMARY'!$A$5,A2618&gt;'SALES SUMMARY'!$A$376),"DATE PROBLEM",IF(A2618&lt;&gt;INT(A2618),"DATE HAS TIME","REFERENCE PROBLEM"))))</f>
        <v/>
      </c>
    </row>
    <row r="2619" spans="5:10" x14ac:dyDescent="0.25">
      <c r="E2619" s="18" t="str">
        <f t="shared" si="179"/>
        <v/>
      </c>
      <c r="F2619" s="18" t="str">
        <f t="shared" si="180"/>
        <v/>
      </c>
      <c r="G2619" s="18" t="str">
        <f t="shared" si="181"/>
        <v/>
      </c>
      <c r="H2619" s="18" t="str">
        <f t="shared" si="182"/>
        <v/>
      </c>
      <c r="J2619" t="str">
        <f>IF(C2619="","",IF(COUNTIFS('SALES SUMMARY'!$A$5:$A$376,A2619,'SALES SUMMARY'!$C$5:$C$376,B2619)&gt;0,"OK",IF(OR(A2619="",A2619&lt;'SALES SUMMARY'!$A$5,A2619&gt;'SALES SUMMARY'!$A$376),"DATE PROBLEM",IF(A2619&lt;&gt;INT(A2619),"DATE HAS TIME","REFERENCE PROBLEM"))))</f>
        <v/>
      </c>
    </row>
    <row r="2620" spans="5:10" x14ac:dyDescent="0.25">
      <c r="E2620" s="18" t="str">
        <f t="shared" si="179"/>
        <v/>
      </c>
      <c r="F2620" s="18" t="str">
        <f t="shared" si="180"/>
        <v/>
      </c>
      <c r="G2620" s="18" t="str">
        <f t="shared" si="181"/>
        <v/>
      </c>
      <c r="H2620" s="18" t="str">
        <f t="shared" si="182"/>
        <v/>
      </c>
      <c r="J2620" t="str">
        <f>IF(C2620="","",IF(COUNTIFS('SALES SUMMARY'!$A$5:$A$376,A2620,'SALES SUMMARY'!$C$5:$C$376,B2620)&gt;0,"OK",IF(OR(A2620="",A2620&lt;'SALES SUMMARY'!$A$5,A2620&gt;'SALES SUMMARY'!$A$376),"DATE PROBLEM",IF(A2620&lt;&gt;INT(A2620),"DATE HAS TIME","REFERENCE PROBLEM"))))</f>
        <v/>
      </c>
    </row>
    <row r="2621" spans="5:10" x14ac:dyDescent="0.25">
      <c r="E2621" s="18" t="str">
        <f t="shared" si="179"/>
        <v/>
      </c>
      <c r="F2621" s="18" t="str">
        <f t="shared" si="180"/>
        <v/>
      </c>
      <c r="G2621" s="18" t="str">
        <f t="shared" si="181"/>
        <v/>
      </c>
      <c r="H2621" s="18" t="str">
        <f t="shared" si="182"/>
        <v/>
      </c>
      <c r="J2621" t="str">
        <f>IF(C2621="","",IF(COUNTIFS('SALES SUMMARY'!$A$5:$A$376,A2621,'SALES SUMMARY'!$C$5:$C$376,B2621)&gt;0,"OK",IF(OR(A2621="",A2621&lt;'SALES SUMMARY'!$A$5,A2621&gt;'SALES SUMMARY'!$A$376),"DATE PROBLEM",IF(A2621&lt;&gt;INT(A2621),"DATE HAS TIME","REFERENCE PROBLEM"))))</f>
        <v/>
      </c>
    </row>
    <row r="2622" spans="5:10" x14ac:dyDescent="0.25">
      <c r="E2622" s="18" t="str">
        <f t="shared" si="179"/>
        <v/>
      </c>
      <c r="F2622" s="18" t="str">
        <f t="shared" si="180"/>
        <v/>
      </c>
      <c r="G2622" s="18" t="str">
        <f t="shared" si="181"/>
        <v/>
      </c>
      <c r="H2622" s="18" t="str">
        <f t="shared" si="182"/>
        <v/>
      </c>
      <c r="J2622" t="str">
        <f>IF(C2622="","",IF(COUNTIFS('SALES SUMMARY'!$A$5:$A$376,A2622,'SALES SUMMARY'!$C$5:$C$376,B2622)&gt;0,"OK",IF(OR(A2622="",A2622&lt;'SALES SUMMARY'!$A$5,A2622&gt;'SALES SUMMARY'!$A$376),"DATE PROBLEM",IF(A2622&lt;&gt;INT(A2622),"DATE HAS TIME","REFERENCE PROBLEM"))))</f>
        <v/>
      </c>
    </row>
    <row r="2623" spans="5:10" x14ac:dyDescent="0.25">
      <c r="E2623" s="18" t="str">
        <f t="shared" si="179"/>
        <v/>
      </c>
      <c r="F2623" s="18" t="str">
        <f t="shared" si="180"/>
        <v/>
      </c>
      <c r="G2623" s="18" t="str">
        <f t="shared" si="181"/>
        <v/>
      </c>
      <c r="H2623" s="18" t="str">
        <f t="shared" si="182"/>
        <v/>
      </c>
      <c r="J2623" t="str">
        <f>IF(C2623="","",IF(COUNTIFS('SALES SUMMARY'!$A$5:$A$376,A2623,'SALES SUMMARY'!$C$5:$C$376,B2623)&gt;0,"OK",IF(OR(A2623="",A2623&lt;'SALES SUMMARY'!$A$5,A2623&gt;'SALES SUMMARY'!$A$376),"DATE PROBLEM",IF(A2623&lt;&gt;INT(A2623),"DATE HAS TIME","REFERENCE PROBLEM"))))</f>
        <v/>
      </c>
    </row>
    <row r="2624" spans="5:10" x14ac:dyDescent="0.25">
      <c r="E2624" s="18" t="str">
        <f t="shared" si="179"/>
        <v/>
      </c>
      <c r="F2624" s="18" t="str">
        <f t="shared" si="180"/>
        <v/>
      </c>
      <c r="G2624" s="18" t="str">
        <f t="shared" si="181"/>
        <v/>
      </c>
      <c r="H2624" s="18" t="str">
        <f t="shared" si="182"/>
        <v/>
      </c>
      <c r="J2624" t="str">
        <f>IF(C2624="","",IF(COUNTIFS('SALES SUMMARY'!$A$5:$A$376,A2624,'SALES SUMMARY'!$C$5:$C$376,B2624)&gt;0,"OK",IF(OR(A2624="",A2624&lt;'SALES SUMMARY'!$A$5,A2624&gt;'SALES SUMMARY'!$A$376),"DATE PROBLEM",IF(A2624&lt;&gt;INT(A2624),"DATE HAS TIME","REFERENCE PROBLEM"))))</f>
        <v/>
      </c>
    </row>
    <row r="2625" spans="5:10" x14ac:dyDescent="0.25">
      <c r="E2625" s="18" t="str">
        <f t="shared" si="179"/>
        <v/>
      </c>
      <c r="F2625" s="18" t="str">
        <f t="shared" si="180"/>
        <v/>
      </c>
      <c r="G2625" s="18" t="str">
        <f t="shared" si="181"/>
        <v/>
      </c>
      <c r="H2625" s="18" t="str">
        <f t="shared" si="182"/>
        <v/>
      </c>
      <c r="J2625" t="str">
        <f>IF(C2625="","",IF(COUNTIFS('SALES SUMMARY'!$A$5:$A$376,A2625,'SALES SUMMARY'!$C$5:$C$376,B2625)&gt;0,"OK",IF(OR(A2625="",A2625&lt;'SALES SUMMARY'!$A$5,A2625&gt;'SALES SUMMARY'!$A$376),"DATE PROBLEM",IF(A2625&lt;&gt;INT(A2625),"DATE HAS TIME","REFERENCE PROBLEM"))))</f>
        <v/>
      </c>
    </row>
    <row r="2626" spans="5:10" x14ac:dyDescent="0.25">
      <c r="E2626" s="18" t="str">
        <f t="shared" si="179"/>
        <v/>
      </c>
      <c r="F2626" s="18" t="str">
        <f t="shared" si="180"/>
        <v/>
      </c>
      <c r="G2626" s="18" t="str">
        <f t="shared" si="181"/>
        <v/>
      </c>
      <c r="H2626" s="18" t="str">
        <f t="shared" si="182"/>
        <v/>
      </c>
      <c r="J2626" t="str">
        <f>IF(C2626="","",IF(COUNTIFS('SALES SUMMARY'!$A$5:$A$376,A2626,'SALES SUMMARY'!$C$5:$C$376,B2626)&gt;0,"OK",IF(OR(A2626="",A2626&lt;'SALES SUMMARY'!$A$5,A2626&gt;'SALES SUMMARY'!$A$376),"DATE PROBLEM",IF(A2626&lt;&gt;INT(A2626),"DATE HAS TIME","REFERENCE PROBLEM"))))</f>
        <v/>
      </c>
    </row>
    <row r="2627" spans="5:10" x14ac:dyDescent="0.25">
      <c r="E2627" s="18" t="str">
        <f t="shared" si="179"/>
        <v/>
      </c>
      <c r="F2627" s="18" t="str">
        <f t="shared" si="180"/>
        <v/>
      </c>
      <c r="G2627" s="18" t="str">
        <f t="shared" si="181"/>
        <v/>
      </c>
      <c r="H2627" s="18" t="str">
        <f t="shared" si="182"/>
        <v/>
      </c>
      <c r="J2627" t="str">
        <f>IF(C2627="","",IF(COUNTIFS('SALES SUMMARY'!$A$5:$A$376,A2627,'SALES SUMMARY'!$C$5:$C$376,B2627)&gt;0,"OK",IF(OR(A2627="",A2627&lt;'SALES SUMMARY'!$A$5,A2627&gt;'SALES SUMMARY'!$A$376),"DATE PROBLEM",IF(A2627&lt;&gt;INT(A2627),"DATE HAS TIME","REFERENCE PROBLEM"))))</f>
        <v/>
      </c>
    </row>
    <row r="2628" spans="5:10" x14ac:dyDescent="0.25">
      <c r="E2628" s="18" t="str">
        <f t="shared" si="179"/>
        <v/>
      </c>
      <c r="F2628" s="18" t="str">
        <f t="shared" si="180"/>
        <v/>
      </c>
      <c r="G2628" s="18" t="str">
        <f t="shared" si="181"/>
        <v/>
      </c>
      <c r="H2628" s="18" t="str">
        <f t="shared" si="182"/>
        <v/>
      </c>
      <c r="J2628" t="str">
        <f>IF(C2628="","",IF(COUNTIFS('SALES SUMMARY'!$A$5:$A$376,A2628,'SALES SUMMARY'!$C$5:$C$376,B2628)&gt;0,"OK",IF(OR(A2628="",A2628&lt;'SALES SUMMARY'!$A$5,A2628&gt;'SALES SUMMARY'!$A$376),"DATE PROBLEM",IF(A2628&lt;&gt;INT(A2628),"DATE HAS TIME","REFERENCE PROBLEM"))))</f>
        <v/>
      </c>
    </row>
    <row r="2629" spans="5:10" x14ac:dyDescent="0.25">
      <c r="E2629" s="18" t="str">
        <f t="shared" si="179"/>
        <v/>
      </c>
      <c r="F2629" s="18" t="str">
        <f t="shared" si="180"/>
        <v/>
      </c>
      <c r="G2629" s="18" t="str">
        <f t="shared" si="181"/>
        <v/>
      </c>
      <c r="H2629" s="18" t="str">
        <f t="shared" si="182"/>
        <v/>
      </c>
      <c r="J2629" t="str">
        <f>IF(C2629="","",IF(COUNTIFS('SALES SUMMARY'!$A$5:$A$376,A2629,'SALES SUMMARY'!$C$5:$C$376,B2629)&gt;0,"OK",IF(OR(A2629="",A2629&lt;'SALES SUMMARY'!$A$5,A2629&gt;'SALES SUMMARY'!$A$376),"DATE PROBLEM",IF(A2629&lt;&gt;INT(A2629),"DATE HAS TIME","REFERENCE PROBLEM"))))</f>
        <v/>
      </c>
    </row>
    <row r="2630" spans="5:10" x14ac:dyDescent="0.25">
      <c r="E2630" s="18" t="str">
        <f t="shared" ref="E2630:E2693" si="183">IF($C2630="","",IFERROR(INDEX(ItemPriceCol,MATCH($C2630,ItemName,0)),""))</f>
        <v/>
      </c>
      <c r="F2630" s="18" t="str">
        <f t="shared" ref="F2630:F2693" si="184">IF(OR($D2630="",$E2630=""),"",$D2630*$E2630)</f>
        <v/>
      </c>
      <c r="G2630" s="18" t="str">
        <f t="shared" ref="G2630:G2693" si="185">IF($C2630="","",IFERROR(INDEX(ItemCostCol,MATCH($C2630,ItemName,0)),""))</f>
        <v/>
      </c>
      <c r="H2630" s="18" t="str">
        <f t="shared" ref="H2630:H2693" si="186">IF(OR($F2630="",$G2630=""),"",$F2630-$D2630*$G2630)</f>
        <v/>
      </c>
      <c r="J2630" t="str">
        <f>IF(C2630="","",IF(COUNTIFS('SALES SUMMARY'!$A$5:$A$376,A2630,'SALES SUMMARY'!$C$5:$C$376,B2630)&gt;0,"OK",IF(OR(A2630="",A2630&lt;'SALES SUMMARY'!$A$5,A2630&gt;'SALES SUMMARY'!$A$376),"DATE PROBLEM",IF(A2630&lt;&gt;INT(A2630),"DATE HAS TIME","REFERENCE PROBLEM"))))</f>
        <v/>
      </c>
    </row>
    <row r="2631" spans="5:10" x14ac:dyDescent="0.25">
      <c r="E2631" s="18" t="str">
        <f t="shared" si="183"/>
        <v/>
      </c>
      <c r="F2631" s="18" t="str">
        <f t="shared" si="184"/>
        <v/>
      </c>
      <c r="G2631" s="18" t="str">
        <f t="shared" si="185"/>
        <v/>
      </c>
      <c r="H2631" s="18" t="str">
        <f t="shared" si="186"/>
        <v/>
      </c>
      <c r="J2631" t="str">
        <f>IF(C2631="","",IF(COUNTIFS('SALES SUMMARY'!$A$5:$A$376,A2631,'SALES SUMMARY'!$C$5:$C$376,B2631)&gt;0,"OK",IF(OR(A2631="",A2631&lt;'SALES SUMMARY'!$A$5,A2631&gt;'SALES SUMMARY'!$A$376),"DATE PROBLEM",IF(A2631&lt;&gt;INT(A2631),"DATE HAS TIME","REFERENCE PROBLEM"))))</f>
        <v/>
      </c>
    </row>
    <row r="2632" spans="5:10" x14ac:dyDescent="0.25">
      <c r="E2632" s="18" t="str">
        <f t="shared" si="183"/>
        <v/>
      </c>
      <c r="F2632" s="18" t="str">
        <f t="shared" si="184"/>
        <v/>
      </c>
      <c r="G2632" s="18" t="str">
        <f t="shared" si="185"/>
        <v/>
      </c>
      <c r="H2632" s="18" t="str">
        <f t="shared" si="186"/>
        <v/>
      </c>
      <c r="J2632" t="str">
        <f>IF(C2632="","",IF(COUNTIFS('SALES SUMMARY'!$A$5:$A$376,A2632,'SALES SUMMARY'!$C$5:$C$376,B2632)&gt;0,"OK",IF(OR(A2632="",A2632&lt;'SALES SUMMARY'!$A$5,A2632&gt;'SALES SUMMARY'!$A$376),"DATE PROBLEM",IF(A2632&lt;&gt;INT(A2632),"DATE HAS TIME","REFERENCE PROBLEM"))))</f>
        <v/>
      </c>
    </row>
    <row r="2633" spans="5:10" x14ac:dyDescent="0.25">
      <c r="E2633" s="18" t="str">
        <f t="shared" si="183"/>
        <v/>
      </c>
      <c r="F2633" s="18" t="str">
        <f t="shared" si="184"/>
        <v/>
      </c>
      <c r="G2633" s="18" t="str">
        <f t="shared" si="185"/>
        <v/>
      </c>
      <c r="H2633" s="18" t="str">
        <f t="shared" si="186"/>
        <v/>
      </c>
      <c r="J2633" t="str">
        <f>IF(C2633="","",IF(COUNTIFS('SALES SUMMARY'!$A$5:$A$376,A2633,'SALES SUMMARY'!$C$5:$C$376,B2633)&gt;0,"OK",IF(OR(A2633="",A2633&lt;'SALES SUMMARY'!$A$5,A2633&gt;'SALES SUMMARY'!$A$376),"DATE PROBLEM",IF(A2633&lt;&gt;INT(A2633),"DATE HAS TIME","REFERENCE PROBLEM"))))</f>
        <v/>
      </c>
    </row>
    <row r="2634" spans="5:10" x14ac:dyDescent="0.25">
      <c r="E2634" s="18" t="str">
        <f t="shared" si="183"/>
        <v/>
      </c>
      <c r="F2634" s="18" t="str">
        <f t="shared" si="184"/>
        <v/>
      </c>
      <c r="G2634" s="18" t="str">
        <f t="shared" si="185"/>
        <v/>
      </c>
      <c r="H2634" s="18" t="str">
        <f t="shared" si="186"/>
        <v/>
      </c>
      <c r="J2634" t="str">
        <f>IF(C2634="","",IF(COUNTIFS('SALES SUMMARY'!$A$5:$A$376,A2634,'SALES SUMMARY'!$C$5:$C$376,B2634)&gt;0,"OK",IF(OR(A2634="",A2634&lt;'SALES SUMMARY'!$A$5,A2634&gt;'SALES SUMMARY'!$A$376),"DATE PROBLEM",IF(A2634&lt;&gt;INT(A2634),"DATE HAS TIME","REFERENCE PROBLEM"))))</f>
        <v/>
      </c>
    </row>
    <row r="2635" spans="5:10" x14ac:dyDescent="0.25">
      <c r="E2635" s="18" t="str">
        <f t="shared" si="183"/>
        <v/>
      </c>
      <c r="F2635" s="18" t="str">
        <f t="shared" si="184"/>
        <v/>
      </c>
      <c r="G2635" s="18" t="str">
        <f t="shared" si="185"/>
        <v/>
      </c>
      <c r="H2635" s="18" t="str">
        <f t="shared" si="186"/>
        <v/>
      </c>
      <c r="J2635" t="str">
        <f>IF(C2635="","",IF(COUNTIFS('SALES SUMMARY'!$A$5:$A$376,A2635,'SALES SUMMARY'!$C$5:$C$376,B2635)&gt;0,"OK",IF(OR(A2635="",A2635&lt;'SALES SUMMARY'!$A$5,A2635&gt;'SALES SUMMARY'!$A$376),"DATE PROBLEM",IF(A2635&lt;&gt;INT(A2635),"DATE HAS TIME","REFERENCE PROBLEM"))))</f>
        <v/>
      </c>
    </row>
    <row r="2636" spans="5:10" x14ac:dyDescent="0.25">
      <c r="E2636" s="18" t="str">
        <f t="shared" si="183"/>
        <v/>
      </c>
      <c r="F2636" s="18" t="str">
        <f t="shared" si="184"/>
        <v/>
      </c>
      <c r="G2636" s="18" t="str">
        <f t="shared" si="185"/>
        <v/>
      </c>
      <c r="H2636" s="18" t="str">
        <f t="shared" si="186"/>
        <v/>
      </c>
      <c r="J2636" t="str">
        <f>IF(C2636="","",IF(COUNTIFS('SALES SUMMARY'!$A$5:$A$376,A2636,'SALES SUMMARY'!$C$5:$C$376,B2636)&gt;0,"OK",IF(OR(A2636="",A2636&lt;'SALES SUMMARY'!$A$5,A2636&gt;'SALES SUMMARY'!$A$376),"DATE PROBLEM",IF(A2636&lt;&gt;INT(A2636),"DATE HAS TIME","REFERENCE PROBLEM"))))</f>
        <v/>
      </c>
    </row>
    <row r="2637" spans="5:10" x14ac:dyDescent="0.25">
      <c r="E2637" s="18" t="str">
        <f t="shared" si="183"/>
        <v/>
      </c>
      <c r="F2637" s="18" t="str">
        <f t="shared" si="184"/>
        <v/>
      </c>
      <c r="G2637" s="18" t="str">
        <f t="shared" si="185"/>
        <v/>
      </c>
      <c r="H2637" s="18" t="str">
        <f t="shared" si="186"/>
        <v/>
      </c>
      <c r="J2637" t="str">
        <f>IF(C2637="","",IF(COUNTIFS('SALES SUMMARY'!$A$5:$A$376,A2637,'SALES SUMMARY'!$C$5:$C$376,B2637)&gt;0,"OK",IF(OR(A2637="",A2637&lt;'SALES SUMMARY'!$A$5,A2637&gt;'SALES SUMMARY'!$A$376),"DATE PROBLEM",IF(A2637&lt;&gt;INT(A2637),"DATE HAS TIME","REFERENCE PROBLEM"))))</f>
        <v/>
      </c>
    </row>
    <row r="2638" spans="5:10" x14ac:dyDescent="0.25">
      <c r="E2638" s="18" t="str">
        <f t="shared" si="183"/>
        <v/>
      </c>
      <c r="F2638" s="18" t="str">
        <f t="shared" si="184"/>
        <v/>
      </c>
      <c r="G2638" s="18" t="str">
        <f t="shared" si="185"/>
        <v/>
      </c>
      <c r="H2638" s="18" t="str">
        <f t="shared" si="186"/>
        <v/>
      </c>
      <c r="J2638" t="str">
        <f>IF(C2638="","",IF(COUNTIFS('SALES SUMMARY'!$A$5:$A$376,A2638,'SALES SUMMARY'!$C$5:$C$376,B2638)&gt;0,"OK",IF(OR(A2638="",A2638&lt;'SALES SUMMARY'!$A$5,A2638&gt;'SALES SUMMARY'!$A$376),"DATE PROBLEM",IF(A2638&lt;&gt;INT(A2638),"DATE HAS TIME","REFERENCE PROBLEM"))))</f>
        <v/>
      </c>
    </row>
    <row r="2639" spans="5:10" x14ac:dyDescent="0.25">
      <c r="E2639" s="18" t="str">
        <f t="shared" si="183"/>
        <v/>
      </c>
      <c r="F2639" s="18" t="str">
        <f t="shared" si="184"/>
        <v/>
      </c>
      <c r="G2639" s="18" t="str">
        <f t="shared" si="185"/>
        <v/>
      </c>
      <c r="H2639" s="18" t="str">
        <f t="shared" si="186"/>
        <v/>
      </c>
      <c r="J2639" t="str">
        <f>IF(C2639="","",IF(COUNTIFS('SALES SUMMARY'!$A$5:$A$376,A2639,'SALES SUMMARY'!$C$5:$C$376,B2639)&gt;0,"OK",IF(OR(A2639="",A2639&lt;'SALES SUMMARY'!$A$5,A2639&gt;'SALES SUMMARY'!$A$376),"DATE PROBLEM",IF(A2639&lt;&gt;INT(A2639),"DATE HAS TIME","REFERENCE PROBLEM"))))</f>
        <v/>
      </c>
    </row>
    <row r="2640" spans="5:10" x14ac:dyDescent="0.25">
      <c r="E2640" s="18" t="str">
        <f t="shared" si="183"/>
        <v/>
      </c>
      <c r="F2640" s="18" t="str">
        <f t="shared" si="184"/>
        <v/>
      </c>
      <c r="G2640" s="18" t="str">
        <f t="shared" si="185"/>
        <v/>
      </c>
      <c r="H2640" s="18" t="str">
        <f t="shared" si="186"/>
        <v/>
      </c>
      <c r="J2640" t="str">
        <f>IF(C2640="","",IF(COUNTIFS('SALES SUMMARY'!$A$5:$A$376,A2640,'SALES SUMMARY'!$C$5:$C$376,B2640)&gt;0,"OK",IF(OR(A2640="",A2640&lt;'SALES SUMMARY'!$A$5,A2640&gt;'SALES SUMMARY'!$A$376),"DATE PROBLEM",IF(A2640&lt;&gt;INT(A2640),"DATE HAS TIME","REFERENCE PROBLEM"))))</f>
        <v/>
      </c>
    </row>
    <row r="2641" spans="5:10" x14ac:dyDescent="0.25">
      <c r="E2641" s="18" t="str">
        <f t="shared" si="183"/>
        <v/>
      </c>
      <c r="F2641" s="18" t="str">
        <f t="shared" si="184"/>
        <v/>
      </c>
      <c r="G2641" s="18" t="str">
        <f t="shared" si="185"/>
        <v/>
      </c>
      <c r="H2641" s="18" t="str">
        <f t="shared" si="186"/>
        <v/>
      </c>
      <c r="J2641" t="str">
        <f>IF(C2641="","",IF(COUNTIFS('SALES SUMMARY'!$A$5:$A$376,A2641,'SALES SUMMARY'!$C$5:$C$376,B2641)&gt;0,"OK",IF(OR(A2641="",A2641&lt;'SALES SUMMARY'!$A$5,A2641&gt;'SALES SUMMARY'!$A$376),"DATE PROBLEM",IF(A2641&lt;&gt;INT(A2641),"DATE HAS TIME","REFERENCE PROBLEM"))))</f>
        <v/>
      </c>
    </row>
    <row r="2642" spans="5:10" x14ac:dyDescent="0.25">
      <c r="E2642" s="18" t="str">
        <f t="shared" si="183"/>
        <v/>
      </c>
      <c r="F2642" s="18" t="str">
        <f t="shared" si="184"/>
        <v/>
      </c>
      <c r="G2642" s="18" t="str">
        <f t="shared" si="185"/>
        <v/>
      </c>
      <c r="H2642" s="18" t="str">
        <f t="shared" si="186"/>
        <v/>
      </c>
      <c r="J2642" t="str">
        <f>IF(C2642="","",IF(COUNTIFS('SALES SUMMARY'!$A$5:$A$376,A2642,'SALES SUMMARY'!$C$5:$C$376,B2642)&gt;0,"OK",IF(OR(A2642="",A2642&lt;'SALES SUMMARY'!$A$5,A2642&gt;'SALES SUMMARY'!$A$376),"DATE PROBLEM",IF(A2642&lt;&gt;INT(A2642),"DATE HAS TIME","REFERENCE PROBLEM"))))</f>
        <v/>
      </c>
    </row>
    <row r="2643" spans="5:10" x14ac:dyDescent="0.25">
      <c r="E2643" s="18" t="str">
        <f t="shared" si="183"/>
        <v/>
      </c>
      <c r="F2643" s="18" t="str">
        <f t="shared" si="184"/>
        <v/>
      </c>
      <c r="G2643" s="18" t="str">
        <f t="shared" si="185"/>
        <v/>
      </c>
      <c r="H2643" s="18" t="str">
        <f t="shared" si="186"/>
        <v/>
      </c>
      <c r="J2643" t="str">
        <f>IF(C2643="","",IF(COUNTIFS('SALES SUMMARY'!$A$5:$A$376,A2643,'SALES SUMMARY'!$C$5:$C$376,B2643)&gt;0,"OK",IF(OR(A2643="",A2643&lt;'SALES SUMMARY'!$A$5,A2643&gt;'SALES SUMMARY'!$A$376),"DATE PROBLEM",IF(A2643&lt;&gt;INT(A2643),"DATE HAS TIME","REFERENCE PROBLEM"))))</f>
        <v/>
      </c>
    </row>
    <row r="2644" spans="5:10" x14ac:dyDescent="0.25">
      <c r="E2644" s="18" t="str">
        <f t="shared" si="183"/>
        <v/>
      </c>
      <c r="F2644" s="18" t="str">
        <f t="shared" si="184"/>
        <v/>
      </c>
      <c r="G2644" s="18" t="str">
        <f t="shared" si="185"/>
        <v/>
      </c>
      <c r="H2644" s="18" t="str">
        <f t="shared" si="186"/>
        <v/>
      </c>
      <c r="J2644" t="str">
        <f>IF(C2644="","",IF(COUNTIFS('SALES SUMMARY'!$A$5:$A$376,A2644,'SALES SUMMARY'!$C$5:$C$376,B2644)&gt;0,"OK",IF(OR(A2644="",A2644&lt;'SALES SUMMARY'!$A$5,A2644&gt;'SALES SUMMARY'!$A$376),"DATE PROBLEM",IF(A2644&lt;&gt;INT(A2644),"DATE HAS TIME","REFERENCE PROBLEM"))))</f>
        <v/>
      </c>
    </row>
    <row r="2645" spans="5:10" x14ac:dyDescent="0.25">
      <c r="E2645" s="18" t="str">
        <f t="shared" si="183"/>
        <v/>
      </c>
      <c r="F2645" s="18" t="str">
        <f t="shared" si="184"/>
        <v/>
      </c>
      <c r="G2645" s="18" t="str">
        <f t="shared" si="185"/>
        <v/>
      </c>
      <c r="H2645" s="18" t="str">
        <f t="shared" si="186"/>
        <v/>
      </c>
      <c r="J2645" t="str">
        <f>IF(C2645="","",IF(COUNTIFS('SALES SUMMARY'!$A$5:$A$376,A2645,'SALES SUMMARY'!$C$5:$C$376,B2645)&gt;0,"OK",IF(OR(A2645="",A2645&lt;'SALES SUMMARY'!$A$5,A2645&gt;'SALES SUMMARY'!$A$376),"DATE PROBLEM",IF(A2645&lt;&gt;INT(A2645),"DATE HAS TIME","REFERENCE PROBLEM"))))</f>
        <v/>
      </c>
    </row>
    <row r="2646" spans="5:10" x14ac:dyDescent="0.25">
      <c r="E2646" s="18" t="str">
        <f t="shared" si="183"/>
        <v/>
      </c>
      <c r="F2646" s="18" t="str">
        <f t="shared" si="184"/>
        <v/>
      </c>
      <c r="G2646" s="18" t="str">
        <f t="shared" si="185"/>
        <v/>
      </c>
      <c r="H2646" s="18" t="str">
        <f t="shared" si="186"/>
        <v/>
      </c>
      <c r="J2646" t="str">
        <f>IF(C2646="","",IF(COUNTIFS('SALES SUMMARY'!$A$5:$A$376,A2646,'SALES SUMMARY'!$C$5:$C$376,B2646)&gt;0,"OK",IF(OR(A2646="",A2646&lt;'SALES SUMMARY'!$A$5,A2646&gt;'SALES SUMMARY'!$A$376),"DATE PROBLEM",IF(A2646&lt;&gt;INT(A2646),"DATE HAS TIME","REFERENCE PROBLEM"))))</f>
        <v/>
      </c>
    </row>
    <row r="2647" spans="5:10" x14ac:dyDescent="0.25">
      <c r="E2647" s="18" t="str">
        <f t="shared" si="183"/>
        <v/>
      </c>
      <c r="F2647" s="18" t="str">
        <f t="shared" si="184"/>
        <v/>
      </c>
      <c r="G2647" s="18" t="str">
        <f t="shared" si="185"/>
        <v/>
      </c>
      <c r="H2647" s="18" t="str">
        <f t="shared" si="186"/>
        <v/>
      </c>
      <c r="J2647" t="str">
        <f>IF(C2647="","",IF(COUNTIFS('SALES SUMMARY'!$A$5:$A$376,A2647,'SALES SUMMARY'!$C$5:$C$376,B2647)&gt;0,"OK",IF(OR(A2647="",A2647&lt;'SALES SUMMARY'!$A$5,A2647&gt;'SALES SUMMARY'!$A$376),"DATE PROBLEM",IF(A2647&lt;&gt;INT(A2647),"DATE HAS TIME","REFERENCE PROBLEM"))))</f>
        <v/>
      </c>
    </row>
    <row r="2648" spans="5:10" x14ac:dyDescent="0.25">
      <c r="E2648" s="18" t="str">
        <f t="shared" si="183"/>
        <v/>
      </c>
      <c r="F2648" s="18" t="str">
        <f t="shared" si="184"/>
        <v/>
      </c>
      <c r="G2648" s="18" t="str">
        <f t="shared" si="185"/>
        <v/>
      </c>
      <c r="H2648" s="18" t="str">
        <f t="shared" si="186"/>
        <v/>
      </c>
      <c r="J2648" t="str">
        <f>IF(C2648="","",IF(COUNTIFS('SALES SUMMARY'!$A$5:$A$376,A2648,'SALES SUMMARY'!$C$5:$C$376,B2648)&gt;0,"OK",IF(OR(A2648="",A2648&lt;'SALES SUMMARY'!$A$5,A2648&gt;'SALES SUMMARY'!$A$376),"DATE PROBLEM",IF(A2648&lt;&gt;INT(A2648),"DATE HAS TIME","REFERENCE PROBLEM"))))</f>
        <v/>
      </c>
    </row>
    <row r="2649" spans="5:10" x14ac:dyDescent="0.25">
      <c r="E2649" s="18" t="str">
        <f t="shared" si="183"/>
        <v/>
      </c>
      <c r="F2649" s="18" t="str">
        <f t="shared" si="184"/>
        <v/>
      </c>
      <c r="G2649" s="18" t="str">
        <f t="shared" si="185"/>
        <v/>
      </c>
      <c r="H2649" s="18" t="str">
        <f t="shared" si="186"/>
        <v/>
      </c>
      <c r="J2649" t="str">
        <f>IF(C2649="","",IF(COUNTIFS('SALES SUMMARY'!$A$5:$A$376,A2649,'SALES SUMMARY'!$C$5:$C$376,B2649)&gt;0,"OK",IF(OR(A2649="",A2649&lt;'SALES SUMMARY'!$A$5,A2649&gt;'SALES SUMMARY'!$A$376),"DATE PROBLEM",IF(A2649&lt;&gt;INT(A2649),"DATE HAS TIME","REFERENCE PROBLEM"))))</f>
        <v/>
      </c>
    </row>
    <row r="2650" spans="5:10" x14ac:dyDescent="0.25">
      <c r="E2650" s="18" t="str">
        <f t="shared" si="183"/>
        <v/>
      </c>
      <c r="F2650" s="18" t="str">
        <f t="shared" si="184"/>
        <v/>
      </c>
      <c r="G2650" s="18" t="str">
        <f t="shared" si="185"/>
        <v/>
      </c>
      <c r="H2650" s="18" t="str">
        <f t="shared" si="186"/>
        <v/>
      </c>
      <c r="J2650" t="str">
        <f>IF(C2650="","",IF(COUNTIFS('SALES SUMMARY'!$A$5:$A$376,A2650,'SALES SUMMARY'!$C$5:$C$376,B2650)&gt;0,"OK",IF(OR(A2650="",A2650&lt;'SALES SUMMARY'!$A$5,A2650&gt;'SALES SUMMARY'!$A$376),"DATE PROBLEM",IF(A2650&lt;&gt;INT(A2650),"DATE HAS TIME","REFERENCE PROBLEM"))))</f>
        <v/>
      </c>
    </row>
    <row r="2651" spans="5:10" x14ac:dyDescent="0.25">
      <c r="E2651" s="18" t="str">
        <f t="shared" si="183"/>
        <v/>
      </c>
      <c r="F2651" s="18" t="str">
        <f t="shared" si="184"/>
        <v/>
      </c>
      <c r="G2651" s="18" t="str">
        <f t="shared" si="185"/>
        <v/>
      </c>
      <c r="H2651" s="18" t="str">
        <f t="shared" si="186"/>
        <v/>
      </c>
      <c r="J2651" t="str">
        <f>IF(C2651="","",IF(COUNTIFS('SALES SUMMARY'!$A$5:$A$376,A2651,'SALES SUMMARY'!$C$5:$C$376,B2651)&gt;0,"OK",IF(OR(A2651="",A2651&lt;'SALES SUMMARY'!$A$5,A2651&gt;'SALES SUMMARY'!$A$376),"DATE PROBLEM",IF(A2651&lt;&gt;INT(A2651),"DATE HAS TIME","REFERENCE PROBLEM"))))</f>
        <v/>
      </c>
    </row>
    <row r="2652" spans="5:10" x14ac:dyDescent="0.25">
      <c r="E2652" s="18" t="str">
        <f t="shared" si="183"/>
        <v/>
      </c>
      <c r="F2652" s="18" t="str">
        <f t="shared" si="184"/>
        <v/>
      </c>
      <c r="G2652" s="18" t="str">
        <f t="shared" si="185"/>
        <v/>
      </c>
      <c r="H2652" s="18" t="str">
        <f t="shared" si="186"/>
        <v/>
      </c>
      <c r="J2652" t="str">
        <f>IF(C2652="","",IF(COUNTIFS('SALES SUMMARY'!$A$5:$A$376,A2652,'SALES SUMMARY'!$C$5:$C$376,B2652)&gt;0,"OK",IF(OR(A2652="",A2652&lt;'SALES SUMMARY'!$A$5,A2652&gt;'SALES SUMMARY'!$A$376),"DATE PROBLEM",IF(A2652&lt;&gt;INT(A2652),"DATE HAS TIME","REFERENCE PROBLEM"))))</f>
        <v/>
      </c>
    </row>
    <row r="2653" spans="5:10" x14ac:dyDescent="0.25">
      <c r="E2653" s="18" t="str">
        <f t="shared" si="183"/>
        <v/>
      </c>
      <c r="F2653" s="18" t="str">
        <f t="shared" si="184"/>
        <v/>
      </c>
      <c r="G2653" s="18" t="str">
        <f t="shared" si="185"/>
        <v/>
      </c>
      <c r="H2653" s="18" t="str">
        <f t="shared" si="186"/>
        <v/>
      </c>
      <c r="J2653" t="str">
        <f>IF(C2653="","",IF(COUNTIFS('SALES SUMMARY'!$A$5:$A$376,A2653,'SALES SUMMARY'!$C$5:$C$376,B2653)&gt;0,"OK",IF(OR(A2653="",A2653&lt;'SALES SUMMARY'!$A$5,A2653&gt;'SALES SUMMARY'!$A$376),"DATE PROBLEM",IF(A2653&lt;&gt;INT(A2653),"DATE HAS TIME","REFERENCE PROBLEM"))))</f>
        <v/>
      </c>
    </row>
    <row r="2654" spans="5:10" x14ac:dyDescent="0.25">
      <c r="E2654" s="18" t="str">
        <f t="shared" si="183"/>
        <v/>
      </c>
      <c r="F2654" s="18" t="str">
        <f t="shared" si="184"/>
        <v/>
      </c>
      <c r="G2654" s="18" t="str">
        <f t="shared" si="185"/>
        <v/>
      </c>
      <c r="H2654" s="18" t="str">
        <f t="shared" si="186"/>
        <v/>
      </c>
      <c r="J2654" t="str">
        <f>IF(C2654="","",IF(COUNTIFS('SALES SUMMARY'!$A$5:$A$376,A2654,'SALES SUMMARY'!$C$5:$C$376,B2654)&gt;0,"OK",IF(OR(A2654="",A2654&lt;'SALES SUMMARY'!$A$5,A2654&gt;'SALES SUMMARY'!$A$376),"DATE PROBLEM",IF(A2654&lt;&gt;INT(A2654),"DATE HAS TIME","REFERENCE PROBLEM"))))</f>
        <v/>
      </c>
    </row>
    <row r="2655" spans="5:10" x14ac:dyDescent="0.25">
      <c r="E2655" s="18" t="str">
        <f t="shared" si="183"/>
        <v/>
      </c>
      <c r="F2655" s="18" t="str">
        <f t="shared" si="184"/>
        <v/>
      </c>
      <c r="G2655" s="18" t="str">
        <f t="shared" si="185"/>
        <v/>
      </c>
      <c r="H2655" s="18" t="str">
        <f t="shared" si="186"/>
        <v/>
      </c>
      <c r="J2655" t="str">
        <f>IF(C2655="","",IF(COUNTIFS('SALES SUMMARY'!$A$5:$A$376,A2655,'SALES SUMMARY'!$C$5:$C$376,B2655)&gt;0,"OK",IF(OR(A2655="",A2655&lt;'SALES SUMMARY'!$A$5,A2655&gt;'SALES SUMMARY'!$A$376),"DATE PROBLEM",IF(A2655&lt;&gt;INT(A2655),"DATE HAS TIME","REFERENCE PROBLEM"))))</f>
        <v/>
      </c>
    </row>
    <row r="2656" spans="5:10" x14ac:dyDescent="0.25">
      <c r="E2656" s="18" t="str">
        <f t="shared" si="183"/>
        <v/>
      </c>
      <c r="F2656" s="18" t="str">
        <f t="shared" si="184"/>
        <v/>
      </c>
      <c r="G2656" s="18" t="str">
        <f t="shared" si="185"/>
        <v/>
      </c>
      <c r="H2656" s="18" t="str">
        <f t="shared" si="186"/>
        <v/>
      </c>
      <c r="J2656" t="str">
        <f>IF(C2656="","",IF(COUNTIFS('SALES SUMMARY'!$A$5:$A$376,A2656,'SALES SUMMARY'!$C$5:$C$376,B2656)&gt;0,"OK",IF(OR(A2656="",A2656&lt;'SALES SUMMARY'!$A$5,A2656&gt;'SALES SUMMARY'!$A$376),"DATE PROBLEM",IF(A2656&lt;&gt;INT(A2656),"DATE HAS TIME","REFERENCE PROBLEM"))))</f>
        <v/>
      </c>
    </row>
    <row r="2657" spans="5:10" x14ac:dyDescent="0.25">
      <c r="E2657" s="18" t="str">
        <f t="shared" si="183"/>
        <v/>
      </c>
      <c r="F2657" s="18" t="str">
        <f t="shared" si="184"/>
        <v/>
      </c>
      <c r="G2657" s="18" t="str">
        <f t="shared" si="185"/>
        <v/>
      </c>
      <c r="H2657" s="18" t="str">
        <f t="shared" si="186"/>
        <v/>
      </c>
      <c r="J2657" t="str">
        <f>IF(C2657="","",IF(COUNTIFS('SALES SUMMARY'!$A$5:$A$376,A2657,'SALES SUMMARY'!$C$5:$C$376,B2657)&gt;0,"OK",IF(OR(A2657="",A2657&lt;'SALES SUMMARY'!$A$5,A2657&gt;'SALES SUMMARY'!$A$376),"DATE PROBLEM",IF(A2657&lt;&gt;INT(A2657),"DATE HAS TIME","REFERENCE PROBLEM"))))</f>
        <v/>
      </c>
    </row>
    <row r="2658" spans="5:10" x14ac:dyDescent="0.25">
      <c r="E2658" s="18" t="str">
        <f t="shared" si="183"/>
        <v/>
      </c>
      <c r="F2658" s="18" t="str">
        <f t="shared" si="184"/>
        <v/>
      </c>
      <c r="G2658" s="18" t="str">
        <f t="shared" si="185"/>
        <v/>
      </c>
      <c r="H2658" s="18" t="str">
        <f t="shared" si="186"/>
        <v/>
      </c>
      <c r="J2658" t="str">
        <f>IF(C2658="","",IF(COUNTIFS('SALES SUMMARY'!$A$5:$A$376,A2658,'SALES SUMMARY'!$C$5:$C$376,B2658)&gt;0,"OK",IF(OR(A2658="",A2658&lt;'SALES SUMMARY'!$A$5,A2658&gt;'SALES SUMMARY'!$A$376),"DATE PROBLEM",IF(A2658&lt;&gt;INT(A2658),"DATE HAS TIME","REFERENCE PROBLEM"))))</f>
        <v/>
      </c>
    </row>
    <row r="2659" spans="5:10" x14ac:dyDescent="0.25">
      <c r="E2659" s="18" t="str">
        <f t="shared" si="183"/>
        <v/>
      </c>
      <c r="F2659" s="18" t="str">
        <f t="shared" si="184"/>
        <v/>
      </c>
      <c r="G2659" s="18" t="str">
        <f t="shared" si="185"/>
        <v/>
      </c>
      <c r="H2659" s="18" t="str">
        <f t="shared" si="186"/>
        <v/>
      </c>
      <c r="J2659" t="str">
        <f>IF(C2659="","",IF(COUNTIFS('SALES SUMMARY'!$A$5:$A$376,A2659,'SALES SUMMARY'!$C$5:$C$376,B2659)&gt;0,"OK",IF(OR(A2659="",A2659&lt;'SALES SUMMARY'!$A$5,A2659&gt;'SALES SUMMARY'!$A$376),"DATE PROBLEM",IF(A2659&lt;&gt;INT(A2659),"DATE HAS TIME","REFERENCE PROBLEM"))))</f>
        <v/>
      </c>
    </row>
    <row r="2660" spans="5:10" x14ac:dyDescent="0.25">
      <c r="E2660" s="18" t="str">
        <f t="shared" si="183"/>
        <v/>
      </c>
      <c r="F2660" s="18" t="str">
        <f t="shared" si="184"/>
        <v/>
      </c>
      <c r="G2660" s="18" t="str">
        <f t="shared" si="185"/>
        <v/>
      </c>
      <c r="H2660" s="18" t="str">
        <f t="shared" si="186"/>
        <v/>
      </c>
      <c r="J2660" t="str">
        <f>IF(C2660="","",IF(COUNTIFS('SALES SUMMARY'!$A$5:$A$376,A2660,'SALES SUMMARY'!$C$5:$C$376,B2660)&gt;0,"OK",IF(OR(A2660="",A2660&lt;'SALES SUMMARY'!$A$5,A2660&gt;'SALES SUMMARY'!$A$376),"DATE PROBLEM",IF(A2660&lt;&gt;INT(A2660),"DATE HAS TIME","REFERENCE PROBLEM"))))</f>
        <v/>
      </c>
    </row>
    <row r="2661" spans="5:10" x14ac:dyDescent="0.25">
      <c r="E2661" s="18" t="str">
        <f t="shared" si="183"/>
        <v/>
      </c>
      <c r="F2661" s="18" t="str">
        <f t="shared" si="184"/>
        <v/>
      </c>
      <c r="G2661" s="18" t="str">
        <f t="shared" si="185"/>
        <v/>
      </c>
      <c r="H2661" s="18" t="str">
        <f t="shared" si="186"/>
        <v/>
      </c>
      <c r="J2661" t="str">
        <f>IF(C2661="","",IF(COUNTIFS('SALES SUMMARY'!$A$5:$A$376,A2661,'SALES SUMMARY'!$C$5:$C$376,B2661)&gt;0,"OK",IF(OR(A2661="",A2661&lt;'SALES SUMMARY'!$A$5,A2661&gt;'SALES SUMMARY'!$A$376),"DATE PROBLEM",IF(A2661&lt;&gt;INT(A2661),"DATE HAS TIME","REFERENCE PROBLEM"))))</f>
        <v/>
      </c>
    </row>
    <row r="2662" spans="5:10" x14ac:dyDescent="0.25">
      <c r="E2662" s="18" t="str">
        <f t="shared" si="183"/>
        <v/>
      </c>
      <c r="F2662" s="18" t="str">
        <f t="shared" si="184"/>
        <v/>
      </c>
      <c r="G2662" s="18" t="str">
        <f t="shared" si="185"/>
        <v/>
      </c>
      <c r="H2662" s="18" t="str">
        <f t="shared" si="186"/>
        <v/>
      </c>
      <c r="J2662" t="str">
        <f>IF(C2662="","",IF(COUNTIFS('SALES SUMMARY'!$A$5:$A$376,A2662,'SALES SUMMARY'!$C$5:$C$376,B2662)&gt;0,"OK",IF(OR(A2662="",A2662&lt;'SALES SUMMARY'!$A$5,A2662&gt;'SALES SUMMARY'!$A$376),"DATE PROBLEM",IF(A2662&lt;&gt;INT(A2662),"DATE HAS TIME","REFERENCE PROBLEM"))))</f>
        <v/>
      </c>
    </row>
    <row r="2663" spans="5:10" x14ac:dyDescent="0.25">
      <c r="E2663" s="18" t="str">
        <f t="shared" si="183"/>
        <v/>
      </c>
      <c r="F2663" s="18" t="str">
        <f t="shared" si="184"/>
        <v/>
      </c>
      <c r="G2663" s="18" t="str">
        <f t="shared" si="185"/>
        <v/>
      </c>
      <c r="H2663" s="18" t="str">
        <f t="shared" si="186"/>
        <v/>
      </c>
      <c r="J2663" t="str">
        <f>IF(C2663="","",IF(COUNTIFS('SALES SUMMARY'!$A$5:$A$376,A2663,'SALES SUMMARY'!$C$5:$C$376,B2663)&gt;0,"OK",IF(OR(A2663="",A2663&lt;'SALES SUMMARY'!$A$5,A2663&gt;'SALES SUMMARY'!$A$376),"DATE PROBLEM",IF(A2663&lt;&gt;INT(A2663),"DATE HAS TIME","REFERENCE PROBLEM"))))</f>
        <v/>
      </c>
    </row>
    <row r="2664" spans="5:10" x14ac:dyDescent="0.25">
      <c r="E2664" s="18" t="str">
        <f t="shared" si="183"/>
        <v/>
      </c>
      <c r="F2664" s="18" t="str">
        <f t="shared" si="184"/>
        <v/>
      </c>
      <c r="G2664" s="18" t="str">
        <f t="shared" si="185"/>
        <v/>
      </c>
      <c r="H2664" s="18" t="str">
        <f t="shared" si="186"/>
        <v/>
      </c>
      <c r="J2664" t="str">
        <f>IF(C2664="","",IF(COUNTIFS('SALES SUMMARY'!$A$5:$A$376,A2664,'SALES SUMMARY'!$C$5:$C$376,B2664)&gt;0,"OK",IF(OR(A2664="",A2664&lt;'SALES SUMMARY'!$A$5,A2664&gt;'SALES SUMMARY'!$A$376),"DATE PROBLEM",IF(A2664&lt;&gt;INT(A2664),"DATE HAS TIME","REFERENCE PROBLEM"))))</f>
        <v/>
      </c>
    </row>
    <row r="2665" spans="5:10" x14ac:dyDescent="0.25">
      <c r="E2665" s="18" t="str">
        <f t="shared" si="183"/>
        <v/>
      </c>
      <c r="F2665" s="18" t="str">
        <f t="shared" si="184"/>
        <v/>
      </c>
      <c r="G2665" s="18" t="str">
        <f t="shared" si="185"/>
        <v/>
      </c>
      <c r="H2665" s="18" t="str">
        <f t="shared" si="186"/>
        <v/>
      </c>
      <c r="J2665" t="str">
        <f>IF(C2665="","",IF(COUNTIFS('SALES SUMMARY'!$A$5:$A$376,A2665,'SALES SUMMARY'!$C$5:$C$376,B2665)&gt;0,"OK",IF(OR(A2665="",A2665&lt;'SALES SUMMARY'!$A$5,A2665&gt;'SALES SUMMARY'!$A$376),"DATE PROBLEM",IF(A2665&lt;&gt;INT(A2665),"DATE HAS TIME","REFERENCE PROBLEM"))))</f>
        <v/>
      </c>
    </row>
    <row r="2666" spans="5:10" x14ac:dyDescent="0.25">
      <c r="E2666" s="18" t="str">
        <f t="shared" si="183"/>
        <v/>
      </c>
      <c r="F2666" s="18" t="str">
        <f t="shared" si="184"/>
        <v/>
      </c>
      <c r="G2666" s="18" t="str">
        <f t="shared" si="185"/>
        <v/>
      </c>
      <c r="H2666" s="18" t="str">
        <f t="shared" si="186"/>
        <v/>
      </c>
      <c r="J2666" t="str">
        <f>IF(C2666="","",IF(COUNTIFS('SALES SUMMARY'!$A$5:$A$376,A2666,'SALES SUMMARY'!$C$5:$C$376,B2666)&gt;0,"OK",IF(OR(A2666="",A2666&lt;'SALES SUMMARY'!$A$5,A2666&gt;'SALES SUMMARY'!$A$376),"DATE PROBLEM",IF(A2666&lt;&gt;INT(A2666),"DATE HAS TIME","REFERENCE PROBLEM"))))</f>
        <v/>
      </c>
    </row>
    <row r="2667" spans="5:10" x14ac:dyDescent="0.25">
      <c r="E2667" s="18" t="str">
        <f t="shared" si="183"/>
        <v/>
      </c>
      <c r="F2667" s="18" t="str">
        <f t="shared" si="184"/>
        <v/>
      </c>
      <c r="G2667" s="18" t="str">
        <f t="shared" si="185"/>
        <v/>
      </c>
      <c r="H2667" s="18" t="str">
        <f t="shared" si="186"/>
        <v/>
      </c>
      <c r="J2667" t="str">
        <f>IF(C2667="","",IF(COUNTIFS('SALES SUMMARY'!$A$5:$A$376,A2667,'SALES SUMMARY'!$C$5:$C$376,B2667)&gt;0,"OK",IF(OR(A2667="",A2667&lt;'SALES SUMMARY'!$A$5,A2667&gt;'SALES SUMMARY'!$A$376),"DATE PROBLEM",IF(A2667&lt;&gt;INT(A2667),"DATE HAS TIME","REFERENCE PROBLEM"))))</f>
        <v/>
      </c>
    </row>
    <row r="2668" spans="5:10" x14ac:dyDescent="0.25">
      <c r="E2668" s="18" t="str">
        <f t="shared" si="183"/>
        <v/>
      </c>
      <c r="F2668" s="18" t="str">
        <f t="shared" si="184"/>
        <v/>
      </c>
      <c r="G2668" s="18" t="str">
        <f t="shared" si="185"/>
        <v/>
      </c>
      <c r="H2668" s="18" t="str">
        <f t="shared" si="186"/>
        <v/>
      </c>
      <c r="J2668" t="str">
        <f>IF(C2668="","",IF(COUNTIFS('SALES SUMMARY'!$A$5:$A$376,A2668,'SALES SUMMARY'!$C$5:$C$376,B2668)&gt;0,"OK",IF(OR(A2668="",A2668&lt;'SALES SUMMARY'!$A$5,A2668&gt;'SALES SUMMARY'!$A$376),"DATE PROBLEM",IF(A2668&lt;&gt;INT(A2668),"DATE HAS TIME","REFERENCE PROBLEM"))))</f>
        <v/>
      </c>
    </row>
    <row r="2669" spans="5:10" x14ac:dyDescent="0.25">
      <c r="E2669" s="18" t="str">
        <f t="shared" si="183"/>
        <v/>
      </c>
      <c r="F2669" s="18" t="str">
        <f t="shared" si="184"/>
        <v/>
      </c>
      <c r="G2669" s="18" t="str">
        <f t="shared" si="185"/>
        <v/>
      </c>
      <c r="H2669" s="18" t="str">
        <f t="shared" si="186"/>
        <v/>
      </c>
      <c r="J2669" t="str">
        <f>IF(C2669="","",IF(COUNTIFS('SALES SUMMARY'!$A$5:$A$376,A2669,'SALES SUMMARY'!$C$5:$C$376,B2669)&gt;0,"OK",IF(OR(A2669="",A2669&lt;'SALES SUMMARY'!$A$5,A2669&gt;'SALES SUMMARY'!$A$376),"DATE PROBLEM",IF(A2669&lt;&gt;INT(A2669),"DATE HAS TIME","REFERENCE PROBLEM"))))</f>
        <v/>
      </c>
    </row>
    <row r="2670" spans="5:10" x14ac:dyDescent="0.25">
      <c r="E2670" s="18" t="str">
        <f t="shared" si="183"/>
        <v/>
      </c>
      <c r="F2670" s="18" t="str">
        <f t="shared" si="184"/>
        <v/>
      </c>
      <c r="G2670" s="18" t="str">
        <f t="shared" si="185"/>
        <v/>
      </c>
      <c r="H2670" s="18" t="str">
        <f t="shared" si="186"/>
        <v/>
      </c>
      <c r="J2670" t="str">
        <f>IF(C2670="","",IF(COUNTIFS('SALES SUMMARY'!$A$5:$A$376,A2670,'SALES SUMMARY'!$C$5:$C$376,B2670)&gt;0,"OK",IF(OR(A2670="",A2670&lt;'SALES SUMMARY'!$A$5,A2670&gt;'SALES SUMMARY'!$A$376),"DATE PROBLEM",IF(A2670&lt;&gt;INT(A2670),"DATE HAS TIME","REFERENCE PROBLEM"))))</f>
        <v/>
      </c>
    </row>
    <row r="2671" spans="5:10" x14ac:dyDescent="0.25">
      <c r="E2671" s="18" t="str">
        <f t="shared" si="183"/>
        <v/>
      </c>
      <c r="F2671" s="18" t="str">
        <f t="shared" si="184"/>
        <v/>
      </c>
      <c r="G2671" s="18" t="str">
        <f t="shared" si="185"/>
        <v/>
      </c>
      <c r="H2671" s="18" t="str">
        <f t="shared" si="186"/>
        <v/>
      </c>
      <c r="J2671" t="str">
        <f>IF(C2671="","",IF(COUNTIFS('SALES SUMMARY'!$A$5:$A$376,A2671,'SALES SUMMARY'!$C$5:$C$376,B2671)&gt;0,"OK",IF(OR(A2671="",A2671&lt;'SALES SUMMARY'!$A$5,A2671&gt;'SALES SUMMARY'!$A$376),"DATE PROBLEM",IF(A2671&lt;&gt;INT(A2671),"DATE HAS TIME","REFERENCE PROBLEM"))))</f>
        <v/>
      </c>
    </row>
    <row r="2672" spans="5:10" x14ac:dyDescent="0.25">
      <c r="E2672" s="18" t="str">
        <f t="shared" si="183"/>
        <v/>
      </c>
      <c r="F2672" s="18" t="str">
        <f t="shared" si="184"/>
        <v/>
      </c>
      <c r="G2672" s="18" t="str">
        <f t="shared" si="185"/>
        <v/>
      </c>
      <c r="H2672" s="18" t="str">
        <f t="shared" si="186"/>
        <v/>
      </c>
      <c r="J2672" t="str">
        <f>IF(C2672="","",IF(COUNTIFS('SALES SUMMARY'!$A$5:$A$376,A2672,'SALES SUMMARY'!$C$5:$C$376,B2672)&gt;0,"OK",IF(OR(A2672="",A2672&lt;'SALES SUMMARY'!$A$5,A2672&gt;'SALES SUMMARY'!$A$376),"DATE PROBLEM",IF(A2672&lt;&gt;INT(A2672),"DATE HAS TIME","REFERENCE PROBLEM"))))</f>
        <v/>
      </c>
    </row>
    <row r="2673" spans="5:10" x14ac:dyDescent="0.25">
      <c r="E2673" s="18" t="str">
        <f t="shared" si="183"/>
        <v/>
      </c>
      <c r="F2673" s="18" t="str">
        <f t="shared" si="184"/>
        <v/>
      </c>
      <c r="G2673" s="18" t="str">
        <f t="shared" si="185"/>
        <v/>
      </c>
      <c r="H2673" s="18" t="str">
        <f t="shared" si="186"/>
        <v/>
      </c>
      <c r="J2673" t="str">
        <f>IF(C2673="","",IF(COUNTIFS('SALES SUMMARY'!$A$5:$A$376,A2673,'SALES SUMMARY'!$C$5:$C$376,B2673)&gt;0,"OK",IF(OR(A2673="",A2673&lt;'SALES SUMMARY'!$A$5,A2673&gt;'SALES SUMMARY'!$A$376),"DATE PROBLEM",IF(A2673&lt;&gt;INT(A2673),"DATE HAS TIME","REFERENCE PROBLEM"))))</f>
        <v/>
      </c>
    </row>
    <row r="2674" spans="5:10" x14ac:dyDescent="0.25">
      <c r="E2674" s="18" t="str">
        <f t="shared" si="183"/>
        <v/>
      </c>
      <c r="F2674" s="18" t="str">
        <f t="shared" si="184"/>
        <v/>
      </c>
      <c r="G2674" s="18" t="str">
        <f t="shared" si="185"/>
        <v/>
      </c>
      <c r="H2674" s="18" t="str">
        <f t="shared" si="186"/>
        <v/>
      </c>
      <c r="J2674" t="str">
        <f>IF(C2674="","",IF(COUNTIFS('SALES SUMMARY'!$A$5:$A$376,A2674,'SALES SUMMARY'!$C$5:$C$376,B2674)&gt;0,"OK",IF(OR(A2674="",A2674&lt;'SALES SUMMARY'!$A$5,A2674&gt;'SALES SUMMARY'!$A$376),"DATE PROBLEM",IF(A2674&lt;&gt;INT(A2674),"DATE HAS TIME","REFERENCE PROBLEM"))))</f>
        <v/>
      </c>
    </row>
    <row r="2675" spans="5:10" x14ac:dyDescent="0.25">
      <c r="E2675" s="18" t="str">
        <f t="shared" si="183"/>
        <v/>
      </c>
      <c r="F2675" s="18" t="str">
        <f t="shared" si="184"/>
        <v/>
      </c>
      <c r="G2675" s="18" t="str">
        <f t="shared" si="185"/>
        <v/>
      </c>
      <c r="H2675" s="18" t="str">
        <f t="shared" si="186"/>
        <v/>
      </c>
      <c r="J2675" t="str">
        <f>IF(C2675="","",IF(COUNTIFS('SALES SUMMARY'!$A$5:$A$376,A2675,'SALES SUMMARY'!$C$5:$C$376,B2675)&gt;0,"OK",IF(OR(A2675="",A2675&lt;'SALES SUMMARY'!$A$5,A2675&gt;'SALES SUMMARY'!$A$376),"DATE PROBLEM",IF(A2675&lt;&gt;INT(A2675),"DATE HAS TIME","REFERENCE PROBLEM"))))</f>
        <v/>
      </c>
    </row>
    <row r="2676" spans="5:10" x14ac:dyDescent="0.25">
      <c r="E2676" s="18" t="str">
        <f t="shared" si="183"/>
        <v/>
      </c>
      <c r="F2676" s="18" t="str">
        <f t="shared" si="184"/>
        <v/>
      </c>
      <c r="G2676" s="18" t="str">
        <f t="shared" si="185"/>
        <v/>
      </c>
      <c r="H2676" s="18" t="str">
        <f t="shared" si="186"/>
        <v/>
      </c>
      <c r="J2676" t="str">
        <f>IF(C2676="","",IF(COUNTIFS('SALES SUMMARY'!$A$5:$A$376,A2676,'SALES SUMMARY'!$C$5:$C$376,B2676)&gt;0,"OK",IF(OR(A2676="",A2676&lt;'SALES SUMMARY'!$A$5,A2676&gt;'SALES SUMMARY'!$A$376),"DATE PROBLEM",IF(A2676&lt;&gt;INT(A2676),"DATE HAS TIME","REFERENCE PROBLEM"))))</f>
        <v/>
      </c>
    </row>
    <row r="2677" spans="5:10" x14ac:dyDescent="0.25">
      <c r="E2677" s="18" t="str">
        <f t="shared" si="183"/>
        <v/>
      </c>
      <c r="F2677" s="18" t="str">
        <f t="shared" si="184"/>
        <v/>
      </c>
      <c r="G2677" s="18" t="str">
        <f t="shared" si="185"/>
        <v/>
      </c>
      <c r="H2677" s="18" t="str">
        <f t="shared" si="186"/>
        <v/>
      </c>
      <c r="J2677" t="str">
        <f>IF(C2677="","",IF(COUNTIFS('SALES SUMMARY'!$A$5:$A$376,A2677,'SALES SUMMARY'!$C$5:$C$376,B2677)&gt;0,"OK",IF(OR(A2677="",A2677&lt;'SALES SUMMARY'!$A$5,A2677&gt;'SALES SUMMARY'!$A$376),"DATE PROBLEM",IF(A2677&lt;&gt;INT(A2677),"DATE HAS TIME","REFERENCE PROBLEM"))))</f>
        <v/>
      </c>
    </row>
    <row r="2678" spans="5:10" x14ac:dyDescent="0.25">
      <c r="E2678" s="18" t="str">
        <f t="shared" si="183"/>
        <v/>
      </c>
      <c r="F2678" s="18" t="str">
        <f t="shared" si="184"/>
        <v/>
      </c>
      <c r="G2678" s="18" t="str">
        <f t="shared" si="185"/>
        <v/>
      </c>
      <c r="H2678" s="18" t="str">
        <f t="shared" si="186"/>
        <v/>
      </c>
      <c r="J2678" t="str">
        <f>IF(C2678="","",IF(COUNTIFS('SALES SUMMARY'!$A$5:$A$376,A2678,'SALES SUMMARY'!$C$5:$C$376,B2678)&gt;0,"OK",IF(OR(A2678="",A2678&lt;'SALES SUMMARY'!$A$5,A2678&gt;'SALES SUMMARY'!$A$376),"DATE PROBLEM",IF(A2678&lt;&gt;INT(A2678),"DATE HAS TIME","REFERENCE PROBLEM"))))</f>
        <v/>
      </c>
    </row>
    <row r="2679" spans="5:10" x14ac:dyDescent="0.25">
      <c r="E2679" s="18" t="str">
        <f t="shared" si="183"/>
        <v/>
      </c>
      <c r="F2679" s="18" t="str">
        <f t="shared" si="184"/>
        <v/>
      </c>
      <c r="G2679" s="18" t="str">
        <f t="shared" si="185"/>
        <v/>
      </c>
      <c r="H2679" s="18" t="str">
        <f t="shared" si="186"/>
        <v/>
      </c>
      <c r="J2679" t="str">
        <f>IF(C2679="","",IF(COUNTIFS('SALES SUMMARY'!$A$5:$A$376,A2679,'SALES SUMMARY'!$C$5:$C$376,B2679)&gt;0,"OK",IF(OR(A2679="",A2679&lt;'SALES SUMMARY'!$A$5,A2679&gt;'SALES SUMMARY'!$A$376),"DATE PROBLEM",IF(A2679&lt;&gt;INT(A2679),"DATE HAS TIME","REFERENCE PROBLEM"))))</f>
        <v/>
      </c>
    </row>
    <row r="2680" spans="5:10" x14ac:dyDescent="0.25">
      <c r="E2680" s="18" t="str">
        <f t="shared" si="183"/>
        <v/>
      </c>
      <c r="F2680" s="18" t="str">
        <f t="shared" si="184"/>
        <v/>
      </c>
      <c r="G2680" s="18" t="str">
        <f t="shared" si="185"/>
        <v/>
      </c>
      <c r="H2680" s="18" t="str">
        <f t="shared" si="186"/>
        <v/>
      </c>
      <c r="J2680" t="str">
        <f>IF(C2680="","",IF(COUNTIFS('SALES SUMMARY'!$A$5:$A$376,A2680,'SALES SUMMARY'!$C$5:$C$376,B2680)&gt;0,"OK",IF(OR(A2680="",A2680&lt;'SALES SUMMARY'!$A$5,A2680&gt;'SALES SUMMARY'!$A$376),"DATE PROBLEM",IF(A2680&lt;&gt;INT(A2680),"DATE HAS TIME","REFERENCE PROBLEM"))))</f>
        <v/>
      </c>
    </row>
    <row r="2681" spans="5:10" x14ac:dyDescent="0.25">
      <c r="E2681" s="18" t="str">
        <f t="shared" si="183"/>
        <v/>
      </c>
      <c r="F2681" s="18" t="str">
        <f t="shared" si="184"/>
        <v/>
      </c>
      <c r="G2681" s="18" t="str">
        <f t="shared" si="185"/>
        <v/>
      </c>
      <c r="H2681" s="18" t="str">
        <f t="shared" si="186"/>
        <v/>
      </c>
      <c r="J2681" t="str">
        <f>IF(C2681="","",IF(COUNTIFS('SALES SUMMARY'!$A$5:$A$376,A2681,'SALES SUMMARY'!$C$5:$C$376,B2681)&gt;0,"OK",IF(OR(A2681="",A2681&lt;'SALES SUMMARY'!$A$5,A2681&gt;'SALES SUMMARY'!$A$376),"DATE PROBLEM",IF(A2681&lt;&gt;INT(A2681),"DATE HAS TIME","REFERENCE PROBLEM"))))</f>
        <v/>
      </c>
    </row>
    <row r="2682" spans="5:10" x14ac:dyDescent="0.25">
      <c r="E2682" s="18" t="str">
        <f t="shared" si="183"/>
        <v/>
      </c>
      <c r="F2682" s="18" t="str">
        <f t="shared" si="184"/>
        <v/>
      </c>
      <c r="G2682" s="18" t="str">
        <f t="shared" si="185"/>
        <v/>
      </c>
      <c r="H2682" s="18" t="str">
        <f t="shared" si="186"/>
        <v/>
      </c>
      <c r="J2682" t="str">
        <f>IF(C2682="","",IF(COUNTIFS('SALES SUMMARY'!$A$5:$A$376,A2682,'SALES SUMMARY'!$C$5:$C$376,B2682)&gt;0,"OK",IF(OR(A2682="",A2682&lt;'SALES SUMMARY'!$A$5,A2682&gt;'SALES SUMMARY'!$A$376),"DATE PROBLEM",IF(A2682&lt;&gt;INT(A2682),"DATE HAS TIME","REFERENCE PROBLEM"))))</f>
        <v/>
      </c>
    </row>
    <row r="2683" spans="5:10" x14ac:dyDescent="0.25">
      <c r="E2683" s="18" t="str">
        <f t="shared" si="183"/>
        <v/>
      </c>
      <c r="F2683" s="18" t="str">
        <f t="shared" si="184"/>
        <v/>
      </c>
      <c r="G2683" s="18" t="str">
        <f t="shared" si="185"/>
        <v/>
      </c>
      <c r="H2683" s="18" t="str">
        <f t="shared" si="186"/>
        <v/>
      </c>
      <c r="J2683" t="str">
        <f>IF(C2683="","",IF(COUNTIFS('SALES SUMMARY'!$A$5:$A$376,A2683,'SALES SUMMARY'!$C$5:$C$376,B2683)&gt;0,"OK",IF(OR(A2683="",A2683&lt;'SALES SUMMARY'!$A$5,A2683&gt;'SALES SUMMARY'!$A$376),"DATE PROBLEM",IF(A2683&lt;&gt;INT(A2683),"DATE HAS TIME","REFERENCE PROBLEM"))))</f>
        <v/>
      </c>
    </row>
    <row r="2684" spans="5:10" x14ac:dyDescent="0.25">
      <c r="E2684" s="18" t="str">
        <f t="shared" si="183"/>
        <v/>
      </c>
      <c r="F2684" s="18" t="str">
        <f t="shared" si="184"/>
        <v/>
      </c>
      <c r="G2684" s="18" t="str">
        <f t="shared" si="185"/>
        <v/>
      </c>
      <c r="H2684" s="18" t="str">
        <f t="shared" si="186"/>
        <v/>
      </c>
      <c r="J2684" t="str">
        <f>IF(C2684="","",IF(COUNTIFS('SALES SUMMARY'!$A$5:$A$376,A2684,'SALES SUMMARY'!$C$5:$C$376,B2684)&gt;0,"OK",IF(OR(A2684="",A2684&lt;'SALES SUMMARY'!$A$5,A2684&gt;'SALES SUMMARY'!$A$376),"DATE PROBLEM",IF(A2684&lt;&gt;INT(A2684),"DATE HAS TIME","REFERENCE PROBLEM"))))</f>
        <v/>
      </c>
    </row>
    <row r="2685" spans="5:10" x14ac:dyDescent="0.25">
      <c r="E2685" s="18" t="str">
        <f t="shared" si="183"/>
        <v/>
      </c>
      <c r="F2685" s="18" t="str">
        <f t="shared" si="184"/>
        <v/>
      </c>
      <c r="G2685" s="18" t="str">
        <f t="shared" si="185"/>
        <v/>
      </c>
      <c r="H2685" s="18" t="str">
        <f t="shared" si="186"/>
        <v/>
      </c>
      <c r="J2685" t="str">
        <f>IF(C2685="","",IF(COUNTIFS('SALES SUMMARY'!$A$5:$A$376,A2685,'SALES SUMMARY'!$C$5:$C$376,B2685)&gt;0,"OK",IF(OR(A2685="",A2685&lt;'SALES SUMMARY'!$A$5,A2685&gt;'SALES SUMMARY'!$A$376),"DATE PROBLEM",IF(A2685&lt;&gt;INT(A2685),"DATE HAS TIME","REFERENCE PROBLEM"))))</f>
        <v/>
      </c>
    </row>
    <row r="2686" spans="5:10" x14ac:dyDescent="0.25">
      <c r="E2686" s="18" t="str">
        <f t="shared" si="183"/>
        <v/>
      </c>
      <c r="F2686" s="18" t="str">
        <f t="shared" si="184"/>
        <v/>
      </c>
      <c r="G2686" s="18" t="str">
        <f t="shared" si="185"/>
        <v/>
      </c>
      <c r="H2686" s="18" t="str">
        <f t="shared" si="186"/>
        <v/>
      </c>
      <c r="J2686" t="str">
        <f>IF(C2686="","",IF(COUNTIFS('SALES SUMMARY'!$A$5:$A$376,A2686,'SALES SUMMARY'!$C$5:$C$376,B2686)&gt;0,"OK",IF(OR(A2686="",A2686&lt;'SALES SUMMARY'!$A$5,A2686&gt;'SALES SUMMARY'!$A$376),"DATE PROBLEM",IF(A2686&lt;&gt;INT(A2686),"DATE HAS TIME","REFERENCE PROBLEM"))))</f>
        <v/>
      </c>
    </row>
    <row r="2687" spans="5:10" x14ac:dyDescent="0.25">
      <c r="E2687" s="18" t="str">
        <f t="shared" si="183"/>
        <v/>
      </c>
      <c r="F2687" s="18" t="str">
        <f t="shared" si="184"/>
        <v/>
      </c>
      <c r="G2687" s="18" t="str">
        <f t="shared" si="185"/>
        <v/>
      </c>
      <c r="H2687" s="18" t="str">
        <f t="shared" si="186"/>
        <v/>
      </c>
      <c r="J2687" t="str">
        <f>IF(C2687="","",IF(COUNTIFS('SALES SUMMARY'!$A$5:$A$376,A2687,'SALES SUMMARY'!$C$5:$C$376,B2687)&gt;0,"OK",IF(OR(A2687="",A2687&lt;'SALES SUMMARY'!$A$5,A2687&gt;'SALES SUMMARY'!$A$376),"DATE PROBLEM",IF(A2687&lt;&gt;INT(A2687),"DATE HAS TIME","REFERENCE PROBLEM"))))</f>
        <v/>
      </c>
    </row>
    <row r="2688" spans="5:10" x14ac:dyDescent="0.25">
      <c r="E2688" s="18" t="str">
        <f t="shared" si="183"/>
        <v/>
      </c>
      <c r="F2688" s="18" t="str">
        <f t="shared" si="184"/>
        <v/>
      </c>
      <c r="G2688" s="18" t="str">
        <f t="shared" si="185"/>
        <v/>
      </c>
      <c r="H2688" s="18" t="str">
        <f t="shared" si="186"/>
        <v/>
      </c>
      <c r="J2688" t="str">
        <f>IF(C2688="","",IF(COUNTIFS('SALES SUMMARY'!$A$5:$A$376,A2688,'SALES SUMMARY'!$C$5:$C$376,B2688)&gt;0,"OK",IF(OR(A2688="",A2688&lt;'SALES SUMMARY'!$A$5,A2688&gt;'SALES SUMMARY'!$A$376),"DATE PROBLEM",IF(A2688&lt;&gt;INT(A2688),"DATE HAS TIME","REFERENCE PROBLEM"))))</f>
        <v/>
      </c>
    </row>
    <row r="2689" spans="5:10" x14ac:dyDescent="0.25">
      <c r="E2689" s="18" t="str">
        <f t="shared" si="183"/>
        <v/>
      </c>
      <c r="F2689" s="18" t="str">
        <f t="shared" si="184"/>
        <v/>
      </c>
      <c r="G2689" s="18" t="str">
        <f t="shared" si="185"/>
        <v/>
      </c>
      <c r="H2689" s="18" t="str">
        <f t="shared" si="186"/>
        <v/>
      </c>
      <c r="J2689" t="str">
        <f>IF(C2689="","",IF(COUNTIFS('SALES SUMMARY'!$A$5:$A$376,A2689,'SALES SUMMARY'!$C$5:$C$376,B2689)&gt;0,"OK",IF(OR(A2689="",A2689&lt;'SALES SUMMARY'!$A$5,A2689&gt;'SALES SUMMARY'!$A$376),"DATE PROBLEM",IF(A2689&lt;&gt;INT(A2689),"DATE HAS TIME","REFERENCE PROBLEM"))))</f>
        <v/>
      </c>
    </row>
    <row r="2690" spans="5:10" x14ac:dyDescent="0.25">
      <c r="E2690" s="18" t="str">
        <f t="shared" si="183"/>
        <v/>
      </c>
      <c r="F2690" s="18" t="str">
        <f t="shared" si="184"/>
        <v/>
      </c>
      <c r="G2690" s="18" t="str">
        <f t="shared" si="185"/>
        <v/>
      </c>
      <c r="H2690" s="18" t="str">
        <f t="shared" si="186"/>
        <v/>
      </c>
      <c r="J2690" t="str">
        <f>IF(C2690="","",IF(COUNTIFS('SALES SUMMARY'!$A$5:$A$376,A2690,'SALES SUMMARY'!$C$5:$C$376,B2690)&gt;0,"OK",IF(OR(A2690="",A2690&lt;'SALES SUMMARY'!$A$5,A2690&gt;'SALES SUMMARY'!$A$376),"DATE PROBLEM",IF(A2690&lt;&gt;INT(A2690),"DATE HAS TIME","REFERENCE PROBLEM"))))</f>
        <v/>
      </c>
    </row>
    <row r="2691" spans="5:10" x14ac:dyDescent="0.25">
      <c r="E2691" s="18" t="str">
        <f t="shared" si="183"/>
        <v/>
      </c>
      <c r="F2691" s="18" t="str">
        <f t="shared" si="184"/>
        <v/>
      </c>
      <c r="G2691" s="18" t="str">
        <f t="shared" si="185"/>
        <v/>
      </c>
      <c r="H2691" s="18" t="str">
        <f t="shared" si="186"/>
        <v/>
      </c>
      <c r="J2691" t="str">
        <f>IF(C2691="","",IF(COUNTIFS('SALES SUMMARY'!$A$5:$A$376,A2691,'SALES SUMMARY'!$C$5:$C$376,B2691)&gt;0,"OK",IF(OR(A2691="",A2691&lt;'SALES SUMMARY'!$A$5,A2691&gt;'SALES SUMMARY'!$A$376),"DATE PROBLEM",IF(A2691&lt;&gt;INT(A2691),"DATE HAS TIME","REFERENCE PROBLEM"))))</f>
        <v/>
      </c>
    </row>
    <row r="2692" spans="5:10" x14ac:dyDescent="0.25">
      <c r="E2692" s="18" t="str">
        <f t="shared" si="183"/>
        <v/>
      </c>
      <c r="F2692" s="18" t="str">
        <f t="shared" si="184"/>
        <v/>
      </c>
      <c r="G2692" s="18" t="str">
        <f t="shared" si="185"/>
        <v/>
      </c>
      <c r="H2692" s="18" t="str">
        <f t="shared" si="186"/>
        <v/>
      </c>
      <c r="J2692" t="str">
        <f>IF(C2692="","",IF(COUNTIFS('SALES SUMMARY'!$A$5:$A$376,A2692,'SALES SUMMARY'!$C$5:$C$376,B2692)&gt;0,"OK",IF(OR(A2692="",A2692&lt;'SALES SUMMARY'!$A$5,A2692&gt;'SALES SUMMARY'!$A$376),"DATE PROBLEM",IF(A2692&lt;&gt;INT(A2692),"DATE HAS TIME","REFERENCE PROBLEM"))))</f>
        <v/>
      </c>
    </row>
    <row r="2693" spans="5:10" x14ac:dyDescent="0.25">
      <c r="E2693" s="18" t="str">
        <f t="shared" si="183"/>
        <v/>
      </c>
      <c r="F2693" s="18" t="str">
        <f t="shared" si="184"/>
        <v/>
      </c>
      <c r="G2693" s="18" t="str">
        <f t="shared" si="185"/>
        <v/>
      </c>
      <c r="H2693" s="18" t="str">
        <f t="shared" si="186"/>
        <v/>
      </c>
      <c r="J2693" t="str">
        <f>IF(C2693="","",IF(COUNTIFS('SALES SUMMARY'!$A$5:$A$376,A2693,'SALES SUMMARY'!$C$5:$C$376,B2693)&gt;0,"OK",IF(OR(A2693="",A2693&lt;'SALES SUMMARY'!$A$5,A2693&gt;'SALES SUMMARY'!$A$376),"DATE PROBLEM",IF(A2693&lt;&gt;INT(A2693),"DATE HAS TIME","REFERENCE PROBLEM"))))</f>
        <v/>
      </c>
    </row>
    <row r="2694" spans="5:10" x14ac:dyDescent="0.25">
      <c r="E2694" s="18" t="str">
        <f t="shared" ref="E2694:E2757" si="187">IF($C2694="","",IFERROR(INDEX(ItemPriceCol,MATCH($C2694,ItemName,0)),""))</f>
        <v/>
      </c>
      <c r="F2694" s="18" t="str">
        <f t="shared" ref="F2694:F2757" si="188">IF(OR($D2694="",$E2694=""),"",$D2694*$E2694)</f>
        <v/>
      </c>
      <c r="G2694" s="18" t="str">
        <f t="shared" ref="G2694:G2757" si="189">IF($C2694="","",IFERROR(INDEX(ItemCostCol,MATCH($C2694,ItemName,0)),""))</f>
        <v/>
      </c>
      <c r="H2694" s="18" t="str">
        <f t="shared" ref="H2694:H2757" si="190">IF(OR($F2694="",$G2694=""),"",$F2694-$D2694*$G2694)</f>
        <v/>
      </c>
      <c r="J2694" t="str">
        <f>IF(C2694="","",IF(COUNTIFS('SALES SUMMARY'!$A$5:$A$376,A2694,'SALES SUMMARY'!$C$5:$C$376,B2694)&gt;0,"OK",IF(OR(A2694="",A2694&lt;'SALES SUMMARY'!$A$5,A2694&gt;'SALES SUMMARY'!$A$376),"DATE PROBLEM",IF(A2694&lt;&gt;INT(A2694),"DATE HAS TIME","REFERENCE PROBLEM"))))</f>
        <v/>
      </c>
    </row>
    <row r="2695" spans="5:10" x14ac:dyDescent="0.25">
      <c r="E2695" s="18" t="str">
        <f t="shared" si="187"/>
        <v/>
      </c>
      <c r="F2695" s="18" t="str">
        <f t="shared" si="188"/>
        <v/>
      </c>
      <c r="G2695" s="18" t="str">
        <f t="shared" si="189"/>
        <v/>
      </c>
      <c r="H2695" s="18" t="str">
        <f t="shared" si="190"/>
        <v/>
      </c>
      <c r="J2695" t="str">
        <f>IF(C2695="","",IF(COUNTIFS('SALES SUMMARY'!$A$5:$A$376,A2695,'SALES SUMMARY'!$C$5:$C$376,B2695)&gt;0,"OK",IF(OR(A2695="",A2695&lt;'SALES SUMMARY'!$A$5,A2695&gt;'SALES SUMMARY'!$A$376),"DATE PROBLEM",IF(A2695&lt;&gt;INT(A2695),"DATE HAS TIME","REFERENCE PROBLEM"))))</f>
        <v/>
      </c>
    </row>
    <row r="2696" spans="5:10" x14ac:dyDescent="0.25">
      <c r="E2696" s="18" t="str">
        <f t="shared" si="187"/>
        <v/>
      </c>
      <c r="F2696" s="18" t="str">
        <f t="shared" si="188"/>
        <v/>
      </c>
      <c r="G2696" s="18" t="str">
        <f t="shared" si="189"/>
        <v/>
      </c>
      <c r="H2696" s="18" t="str">
        <f t="shared" si="190"/>
        <v/>
      </c>
      <c r="J2696" t="str">
        <f>IF(C2696="","",IF(COUNTIFS('SALES SUMMARY'!$A$5:$A$376,A2696,'SALES SUMMARY'!$C$5:$C$376,B2696)&gt;0,"OK",IF(OR(A2696="",A2696&lt;'SALES SUMMARY'!$A$5,A2696&gt;'SALES SUMMARY'!$A$376),"DATE PROBLEM",IF(A2696&lt;&gt;INT(A2696),"DATE HAS TIME","REFERENCE PROBLEM"))))</f>
        <v/>
      </c>
    </row>
    <row r="2697" spans="5:10" x14ac:dyDescent="0.25">
      <c r="E2697" s="18" t="str">
        <f t="shared" si="187"/>
        <v/>
      </c>
      <c r="F2697" s="18" t="str">
        <f t="shared" si="188"/>
        <v/>
      </c>
      <c r="G2697" s="18" t="str">
        <f t="shared" si="189"/>
        <v/>
      </c>
      <c r="H2697" s="18" t="str">
        <f t="shared" si="190"/>
        <v/>
      </c>
      <c r="J2697" t="str">
        <f>IF(C2697="","",IF(COUNTIFS('SALES SUMMARY'!$A$5:$A$376,A2697,'SALES SUMMARY'!$C$5:$C$376,B2697)&gt;0,"OK",IF(OR(A2697="",A2697&lt;'SALES SUMMARY'!$A$5,A2697&gt;'SALES SUMMARY'!$A$376),"DATE PROBLEM",IF(A2697&lt;&gt;INT(A2697),"DATE HAS TIME","REFERENCE PROBLEM"))))</f>
        <v/>
      </c>
    </row>
    <row r="2698" spans="5:10" x14ac:dyDescent="0.25">
      <c r="E2698" s="18" t="str">
        <f t="shared" si="187"/>
        <v/>
      </c>
      <c r="F2698" s="18" t="str">
        <f t="shared" si="188"/>
        <v/>
      </c>
      <c r="G2698" s="18" t="str">
        <f t="shared" si="189"/>
        <v/>
      </c>
      <c r="H2698" s="18" t="str">
        <f t="shared" si="190"/>
        <v/>
      </c>
      <c r="J2698" t="str">
        <f>IF(C2698="","",IF(COUNTIFS('SALES SUMMARY'!$A$5:$A$376,A2698,'SALES SUMMARY'!$C$5:$C$376,B2698)&gt;0,"OK",IF(OR(A2698="",A2698&lt;'SALES SUMMARY'!$A$5,A2698&gt;'SALES SUMMARY'!$A$376),"DATE PROBLEM",IF(A2698&lt;&gt;INT(A2698),"DATE HAS TIME","REFERENCE PROBLEM"))))</f>
        <v/>
      </c>
    </row>
    <row r="2699" spans="5:10" x14ac:dyDescent="0.25">
      <c r="E2699" s="18" t="str">
        <f t="shared" si="187"/>
        <v/>
      </c>
      <c r="F2699" s="18" t="str">
        <f t="shared" si="188"/>
        <v/>
      </c>
      <c r="G2699" s="18" t="str">
        <f t="shared" si="189"/>
        <v/>
      </c>
      <c r="H2699" s="18" t="str">
        <f t="shared" si="190"/>
        <v/>
      </c>
      <c r="J2699" t="str">
        <f>IF(C2699="","",IF(COUNTIFS('SALES SUMMARY'!$A$5:$A$376,A2699,'SALES SUMMARY'!$C$5:$C$376,B2699)&gt;0,"OK",IF(OR(A2699="",A2699&lt;'SALES SUMMARY'!$A$5,A2699&gt;'SALES SUMMARY'!$A$376),"DATE PROBLEM",IF(A2699&lt;&gt;INT(A2699),"DATE HAS TIME","REFERENCE PROBLEM"))))</f>
        <v/>
      </c>
    </row>
    <row r="2700" spans="5:10" x14ac:dyDescent="0.25">
      <c r="E2700" s="18" t="str">
        <f t="shared" si="187"/>
        <v/>
      </c>
      <c r="F2700" s="18" t="str">
        <f t="shared" si="188"/>
        <v/>
      </c>
      <c r="G2700" s="18" t="str">
        <f t="shared" si="189"/>
        <v/>
      </c>
      <c r="H2700" s="18" t="str">
        <f t="shared" si="190"/>
        <v/>
      </c>
      <c r="J2700" t="str">
        <f>IF(C2700="","",IF(COUNTIFS('SALES SUMMARY'!$A$5:$A$376,A2700,'SALES SUMMARY'!$C$5:$C$376,B2700)&gt;0,"OK",IF(OR(A2700="",A2700&lt;'SALES SUMMARY'!$A$5,A2700&gt;'SALES SUMMARY'!$A$376),"DATE PROBLEM",IF(A2700&lt;&gt;INT(A2700),"DATE HAS TIME","REFERENCE PROBLEM"))))</f>
        <v/>
      </c>
    </row>
    <row r="2701" spans="5:10" x14ac:dyDescent="0.25">
      <c r="E2701" s="18" t="str">
        <f t="shared" si="187"/>
        <v/>
      </c>
      <c r="F2701" s="18" t="str">
        <f t="shared" si="188"/>
        <v/>
      </c>
      <c r="G2701" s="18" t="str">
        <f t="shared" si="189"/>
        <v/>
      </c>
      <c r="H2701" s="18" t="str">
        <f t="shared" si="190"/>
        <v/>
      </c>
      <c r="J2701" t="str">
        <f>IF(C2701="","",IF(COUNTIFS('SALES SUMMARY'!$A$5:$A$376,A2701,'SALES SUMMARY'!$C$5:$C$376,B2701)&gt;0,"OK",IF(OR(A2701="",A2701&lt;'SALES SUMMARY'!$A$5,A2701&gt;'SALES SUMMARY'!$A$376),"DATE PROBLEM",IF(A2701&lt;&gt;INT(A2701),"DATE HAS TIME","REFERENCE PROBLEM"))))</f>
        <v/>
      </c>
    </row>
    <row r="2702" spans="5:10" x14ac:dyDescent="0.25">
      <c r="E2702" s="18" t="str">
        <f t="shared" si="187"/>
        <v/>
      </c>
      <c r="F2702" s="18" t="str">
        <f t="shared" si="188"/>
        <v/>
      </c>
      <c r="G2702" s="18" t="str">
        <f t="shared" si="189"/>
        <v/>
      </c>
      <c r="H2702" s="18" t="str">
        <f t="shared" si="190"/>
        <v/>
      </c>
      <c r="J2702" t="str">
        <f>IF(C2702="","",IF(COUNTIFS('SALES SUMMARY'!$A$5:$A$376,A2702,'SALES SUMMARY'!$C$5:$C$376,B2702)&gt;0,"OK",IF(OR(A2702="",A2702&lt;'SALES SUMMARY'!$A$5,A2702&gt;'SALES SUMMARY'!$A$376),"DATE PROBLEM",IF(A2702&lt;&gt;INT(A2702),"DATE HAS TIME","REFERENCE PROBLEM"))))</f>
        <v/>
      </c>
    </row>
    <row r="2703" spans="5:10" x14ac:dyDescent="0.25">
      <c r="E2703" s="18" t="str">
        <f t="shared" si="187"/>
        <v/>
      </c>
      <c r="F2703" s="18" t="str">
        <f t="shared" si="188"/>
        <v/>
      </c>
      <c r="G2703" s="18" t="str">
        <f t="shared" si="189"/>
        <v/>
      </c>
      <c r="H2703" s="18" t="str">
        <f t="shared" si="190"/>
        <v/>
      </c>
      <c r="J2703" t="str">
        <f>IF(C2703="","",IF(COUNTIFS('SALES SUMMARY'!$A$5:$A$376,A2703,'SALES SUMMARY'!$C$5:$C$376,B2703)&gt;0,"OK",IF(OR(A2703="",A2703&lt;'SALES SUMMARY'!$A$5,A2703&gt;'SALES SUMMARY'!$A$376),"DATE PROBLEM",IF(A2703&lt;&gt;INT(A2703),"DATE HAS TIME","REFERENCE PROBLEM"))))</f>
        <v/>
      </c>
    </row>
    <row r="2704" spans="5:10" x14ac:dyDescent="0.25">
      <c r="E2704" s="18" t="str">
        <f t="shared" si="187"/>
        <v/>
      </c>
      <c r="F2704" s="18" t="str">
        <f t="shared" si="188"/>
        <v/>
      </c>
      <c r="G2704" s="18" t="str">
        <f t="shared" si="189"/>
        <v/>
      </c>
      <c r="H2704" s="18" t="str">
        <f t="shared" si="190"/>
        <v/>
      </c>
      <c r="J2704" t="str">
        <f>IF(C2704="","",IF(COUNTIFS('SALES SUMMARY'!$A$5:$A$376,A2704,'SALES SUMMARY'!$C$5:$C$376,B2704)&gt;0,"OK",IF(OR(A2704="",A2704&lt;'SALES SUMMARY'!$A$5,A2704&gt;'SALES SUMMARY'!$A$376),"DATE PROBLEM",IF(A2704&lt;&gt;INT(A2704),"DATE HAS TIME","REFERENCE PROBLEM"))))</f>
        <v/>
      </c>
    </row>
    <row r="2705" spans="5:10" x14ac:dyDescent="0.25">
      <c r="E2705" s="18" t="str">
        <f t="shared" si="187"/>
        <v/>
      </c>
      <c r="F2705" s="18" t="str">
        <f t="shared" si="188"/>
        <v/>
      </c>
      <c r="G2705" s="18" t="str">
        <f t="shared" si="189"/>
        <v/>
      </c>
      <c r="H2705" s="18" t="str">
        <f t="shared" si="190"/>
        <v/>
      </c>
      <c r="J2705" t="str">
        <f>IF(C2705="","",IF(COUNTIFS('SALES SUMMARY'!$A$5:$A$376,A2705,'SALES SUMMARY'!$C$5:$C$376,B2705)&gt;0,"OK",IF(OR(A2705="",A2705&lt;'SALES SUMMARY'!$A$5,A2705&gt;'SALES SUMMARY'!$A$376),"DATE PROBLEM",IF(A2705&lt;&gt;INT(A2705),"DATE HAS TIME","REFERENCE PROBLEM"))))</f>
        <v/>
      </c>
    </row>
    <row r="2706" spans="5:10" x14ac:dyDescent="0.25">
      <c r="E2706" s="18" t="str">
        <f t="shared" si="187"/>
        <v/>
      </c>
      <c r="F2706" s="18" t="str">
        <f t="shared" si="188"/>
        <v/>
      </c>
      <c r="G2706" s="18" t="str">
        <f t="shared" si="189"/>
        <v/>
      </c>
      <c r="H2706" s="18" t="str">
        <f t="shared" si="190"/>
        <v/>
      </c>
      <c r="J2706" t="str">
        <f>IF(C2706="","",IF(COUNTIFS('SALES SUMMARY'!$A$5:$A$376,A2706,'SALES SUMMARY'!$C$5:$C$376,B2706)&gt;0,"OK",IF(OR(A2706="",A2706&lt;'SALES SUMMARY'!$A$5,A2706&gt;'SALES SUMMARY'!$A$376),"DATE PROBLEM",IF(A2706&lt;&gt;INT(A2706),"DATE HAS TIME","REFERENCE PROBLEM"))))</f>
        <v/>
      </c>
    </row>
    <row r="2707" spans="5:10" x14ac:dyDescent="0.25">
      <c r="E2707" s="18" t="str">
        <f t="shared" si="187"/>
        <v/>
      </c>
      <c r="F2707" s="18" t="str">
        <f t="shared" si="188"/>
        <v/>
      </c>
      <c r="G2707" s="18" t="str">
        <f t="shared" si="189"/>
        <v/>
      </c>
      <c r="H2707" s="18" t="str">
        <f t="shared" si="190"/>
        <v/>
      </c>
      <c r="J2707" t="str">
        <f>IF(C2707="","",IF(COUNTIFS('SALES SUMMARY'!$A$5:$A$376,A2707,'SALES SUMMARY'!$C$5:$C$376,B2707)&gt;0,"OK",IF(OR(A2707="",A2707&lt;'SALES SUMMARY'!$A$5,A2707&gt;'SALES SUMMARY'!$A$376),"DATE PROBLEM",IF(A2707&lt;&gt;INT(A2707),"DATE HAS TIME","REFERENCE PROBLEM"))))</f>
        <v/>
      </c>
    </row>
    <row r="2708" spans="5:10" x14ac:dyDescent="0.25">
      <c r="E2708" s="18" t="str">
        <f t="shared" si="187"/>
        <v/>
      </c>
      <c r="F2708" s="18" t="str">
        <f t="shared" si="188"/>
        <v/>
      </c>
      <c r="G2708" s="18" t="str">
        <f t="shared" si="189"/>
        <v/>
      </c>
      <c r="H2708" s="18" t="str">
        <f t="shared" si="190"/>
        <v/>
      </c>
      <c r="J2708" t="str">
        <f>IF(C2708="","",IF(COUNTIFS('SALES SUMMARY'!$A$5:$A$376,A2708,'SALES SUMMARY'!$C$5:$C$376,B2708)&gt;0,"OK",IF(OR(A2708="",A2708&lt;'SALES SUMMARY'!$A$5,A2708&gt;'SALES SUMMARY'!$A$376),"DATE PROBLEM",IF(A2708&lt;&gt;INT(A2708),"DATE HAS TIME","REFERENCE PROBLEM"))))</f>
        <v/>
      </c>
    </row>
    <row r="2709" spans="5:10" x14ac:dyDescent="0.25">
      <c r="E2709" s="18" t="str">
        <f t="shared" si="187"/>
        <v/>
      </c>
      <c r="F2709" s="18" t="str">
        <f t="shared" si="188"/>
        <v/>
      </c>
      <c r="G2709" s="18" t="str">
        <f t="shared" si="189"/>
        <v/>
      </c>
      <c r="H2709" s="18" t="str">
        <f t="shared" si="190"/>
        <v/>
      </c>
      <c r="J2709" t="str">
        <f>IF(C2709="","",IF(COUNTIFS('SALES SUMMARY'!$A$5:$A$376,A2709,'SALES SUMMARY'!$C$5:$C$376,B2709)&gt;0,"OK",IF(OR(A2709="",A2709&lt;'SALES SUMMARY'!$A$5,A2709&gt;'SALES SUMMARY'!$A$376),"DATE PROBLEM",IF(A2709&lt;&gt;INT(A2709),"DATE HAS TIME","REFERENCE PROBLEM"))))</f>
        <v/>
      </c>
    </row>
    <row r="2710" spans="5:10" x14ac:dyDescent="0.25">
      <c r="E2710" s="18" t="str">
        <f t="shared" si="187"/>
        <v/>
      </c>
      <c r="F2710" s="18" t="str">
        <f t="shared" si="188"/>
        <v/>
      </c>
      <c r="G2710" s="18" t="str">
        <f t="shared" si="189"/>
        <v/>
      </c>
      <c r="H2710" s="18" t="str">
        <f t="shared" si="190"/>
        <v/>
      </c>
      <c r="J2710" t="str">
        <f>IF(C2710="","",IF(COUNTIFS('SALES SUMMARY'!$A$5:$A$376,A2710,'SALES SUMMARY'!$C$5:$C$376,B2710)&gt;0,"OK",IF(OR(A2710="",A2710&lt;'SALES SUMMARY'!$A$5,A2710&gt;'SALES SUMMARY'!$A$376),"DATE PROBLEM",IF(A2710&lt;&gt;INT(A2710),"DATE HAS TIME","REFERENCE PROBLEM"))))</f>
        <v/>
      </c>
    </row>
    <row r="2711" spans="5:10" x14ac:dyDescent="0.25">
      <c r="E2711" s="18" t="str">
        <f t="shared" si="187"/>
        <v/>
      </c>
      <c r="F2711" s="18" t="str">
        <f t="shared" si="188"/>
        <v/>
      </c>
      <c r="G2711" s="18" t="str">
        <f t="shared" si="189"/>
        <v/>
      </c>
      <c r="H2711" s="18" t="str">
        <f t="shared" si="190"/>
        <v/>
      </c>
      <c r="J2711" t="str">
        <f>IF(C2711="","",IF(COUNTIFS('SALES SUMMARY'!$A$5:$A$376,A2711,'SALES SUMMARY'!$C$5:$C$376,B2711)&gt;0,"OK",IF(OR(A2711="",A2711&lt;'SALES SUMMARY'!$A$5,A2711&gt;'SALES SUMMARY'!$A$376),"DATE PROBLEM",IF(A2711&lt;&gt;INT(A2711),"DATE HAS TIME","REFERENCE PROBLEM"))))</f>
        <v/>
      </c>
    </row>
    <row r="2712" spans="5:10" x14ac:dyDescent="0.25">
      <c r="E2712" s="18" t="str">
        <f t="shared" si="187"/>
        <v/>
      </c>
      <c r="F2712" s="18" t="str">
        <f t="shared" si="188"/>
        <v/>
      </c>
      <c r="G2712" s="18" t="str">
        <f t="shared" si="189"/>
        <v/>
      </c>
      <c r="H2712" s="18" t="str">
        <f t="shared" si="190"/>
        <v/>
      </c>
      <c r="J2712" t="str">
        <f>IF(C2712="","",IF(COUNTIFS('SALES SUMMARY'!$A$5:$A$376,A2712,'SALES SUMMARY'!$C$5:$C$376,B2712)&gt;0,"OK",IF(OR(A2712="",A2712&lt;'SALES SUMMARY'!$A$5,A2712&gt;'SALES SUMMARY'!$A$376),"DATE PROBLEM",IF(A2712&lt;&gt;INT(A2712),"DATE HAS TIME","REFERENCE PROBLEM"))))</f>
        <v/>
      </c>
    </row>
    <row r="2713" spans="5:10" x14ac:dyDescent="0.25">
      <c r="E2713" s="18" t="str">
        <f t="shared" si="187"/>
        <v/>
      </c>
      <c r="F2713" s="18" t="str">
        <f t="shared" si="188"/>
        <v/>
      </c>
      <c r="G2713" s="18" t="str">
        <f t="shared" si="189"/>
        <v/>
      </c>
      <c r="H2713" s="18" t="str">
        <f t="shared" si="190"/>
        <v/>
      </c>
      <c r="J2713" t="str">
        <f>IF(C2713="","",IF(COUNTIFS('SALES SUMMARY'!$A$5:$A$376,A2713,'SALES SUMMARY'!$C$5:$C$376,B2713)&gt;0,"OK",IF(OR(A2713="",A2713&lt;'SALES SUMMARY'!$A$5,A2713&gt;'SALES SUMMARY'!$A$376),"DATE PROBLEM",IF(A2713&lt;&gt;INT(A2713),"DATE HAS TIME","REFERENCE PROBLEM"))))</f>
        <v/>
      </c>
    </row>
    <row r="2714" spans="5:10" x14ac:dyDescent="0.25">
      <c r="E2714" s="18" t="str">
        <f t="shared" si="187"/>
        <v/>
      </c>
      <c r="F2714" s="18" t="str">
        <f t="shared" si="188"/>
        <v/>
      </c>
      <c r="G2714" s="18" t="str">
        <f t="shared" si="189"/>
        <v/>
      </c>
      <c r="H2714" s="18" t="str">
        <f t="shared" si="190"/>
        <v/>
      </c>
      <c r="J2714" t="str">
        <f>IF(C2714="","",IF(COUNTIFS('SALES SUMMARY'!$A$5:$A$376,A2714,'SALES SUMMARY'!$C$5:$C$376,B2714)&gt;0,"OK",IF(OR(A2714="",A2714&lt;'SALES SUMMARY'!$A$5,A2714&gt;'SALES SUMMARY'!$A$376),"DATE PROBLEM",IF(A2714&lt;&gt;INT(A2714),"DATE HAS TIME","REFERENCE PROBLEM"))))</f>
        <v/>
      </c>
    </row>
    <row r="2715" spans="5:10" x14ac:dyDescent="0.25">
      <c r="E2715" s="18" t="str">
        <f t="shared" si="187"/>
        <v/>
      </c>
      <c r="F2715" s="18" t="str">
        <f t="shared" si="188"/>
        <v/>
      </c>
      <c r="G2715" s="18" t="str">
        <f t="shared" si="189"/>
        <v/>
      </c>
      <c r="H2715" s="18" t="str">
        <f t="shared" si="190"/>
        <v/>
      </c>
      <c r="J2715" t="str">
        <f>IF(C2715="","",IF(COUNTIFS('SALES SUMMARY'!$A$5:$A$376,A2715,'SALES SUMMARY'!$C$5:$C$376,B2715)&gt;0,"OK",IF(OR(A2715="",A2715&lt;'SALES SUMMARY'!$A$5,A2715&gt;'SALES SUMMARY'!$A$376),"DATE PROBLEM",IF(A2715&lt;&gt;INT(A2715),"DATE HAS TIME","REFERENCE PROBLEM"))))</f>
        <v/>
      </c>
    </row>
    <row r="2716" spans="5:10" x14ac:dyDescent="0.25">
      <c r="E2716" s="18" t="str">
        <f t="shared" si="187"/>
        <v/>
      </c>
      <c r="F2716" s="18" t="str">
        <f t="shared" si="188"/>
        <v/>
      </c>
      <c r="G2716" s="18" t="str">
        <f t="shared" si="189"/>
        <v/>
      </c>
      <c r="H2716" s="18" t="str">
        <f t="shared" si="190"/>
        <v/>
      </c>
      <c r="J2716" t="str">
        <f>IF(C2716="","",IF(COUNTIFS('SALES SUMMARY'!$A$5:$A$376,A2716,'SALES SUMMARY'!$C$5:$C$376,B2716)&gt;0,"OK",IF(OR(A2716="",A2716&lt;'SALES SUMMARY'!$A$5,A2716&gt;'SALES SUMMARY'!$A$376),"DATE PROBLEM",IF(A2716&lt;&gt;INT(A2716),"DATE HAS TIME","REFERENCE PROBLEM"))))</f>
        <v/>
      </c>
    </row>
    <row r="2717" spans="5:10" x14ac:dyDescent="0.25">
      <c r="E2717" s="18" t="str">
        <f t="shared" si="187"/>
        <v/>
      </c>
      <c r="F2717" s="18" t="str">
        <f t="shared" si="188"/>
        <v/>
      </c>
      <c r="G2717" s="18" t="str">
        <f t="shared" si="189"/>
        <v/>
      </c>
      <c r="H2717" s="18" t="str">
        <f t="shared" si="190"/>
        <v/>
      </c>
      <c r="J2717" t="str">
        <f>IF(C2717="","",IF(COUNTIFS('SALES SUMMARY'!$A$5:$A$376,A2717,'SALES SUMMARY'!$C$5:$C$376,B2717)&gt;0,"OK",IF(OR(A2717="",A2717&lt;'SALES SUMMARY'!$A$5,A2717&gt;'SALES SUMMARY'!$A$376),"DATE PROBLEM",IF(A2717&lt;&gt;INT(A2717),"DATE HAS TIME","REFERENCE PROBLEM"))))</f>
        <v/>
      </c>
    </row>
    <row r="2718" spans="5:10" x14ac:dyDescent="0.25">
      <c r="E2718" s="18" t="str">
        <f t="shared" si="187"/>
        <v/>
      </c>
      <c r="F2718" s="18" t="str">
        <f t="shared" si="188"/>
        <v/>
      </c>
      <c r="G2718" s="18" t="str">
        <f t="shared" si="189"/>
        <v/>
      </c>
      <c r="H2718" s="18" t="str">
        <f t="shared" si="190"/>
        <v/>
      </c>
      <c r="J2718" t="str">
        <f>IF(C2718="","",IF(COUNTIFS('SALES SUMMARY'!$A$5:$A$376,A2718,'SALES SUMMARY'!$C$5:$C$376,B2718)&gt;0,"OK",IF(OR(A2718="",A2718&lt;'SALES SUMMARY'!$A$5,A2718&gt;'SALES SUMMARY'!$A$376),"DATE PROBLEM",IF(A2718&lt;&gt;INT(A2718),"DATE HAS TIME","REFERENCE PROBLEM"))))</f>
        <v/>
      </c>
    </row>
    <row r="2719" spans="5:10" x14ac:dyDescent="0.25">
      <c r="E2719" s="18" t="str">
        <f t="shared" si="187"/>
        <v/>
      </c>
      <c r="F2719" s="18" t="str">
        <f t="shared" si="188"/>
        <v/>
      </c>
      <c r="G2719" s="18" t="str">
        <f t="shared" si="189"/>
        <v/>
      </c>
      <c r="H2719" s="18" t="str">
        <f t="shared" si="190"/>
        <v/>
      </c>
      <c r="J2719" t="str">
        <f>IF(C2719="","",IF(COUNTIFS('SALES SUMMARY'!$A$5:$A$376,A2719,'SALES SUMMARY'!$C$5:$C$376,B2719)&gt;0,"OK",IF(OR(A2719="",A2719&lt;'SALES SUMMARY'!$A$5,A2719&gt;'SALES SUMMARY'!$A$376),"DATE PROBLEM",IF(A2719&lt;&gt;INT(A2719),"DATE HAS TIME","REFERENCE PROBLEM"))))</f>
        <v/>
      </c>
    </row>
    <row r="2720" spans="5:10" x14ac:dyDescent="0.25">
      <c r="E2720" s="18" t="str">
        <f t="shared" si="187"/>
        <v/>
      </c>
      <c r="F2720" s="18" t="str">
        <f t="shared" si="188"/>
        <v/>
      </c>
      <c r="G2720" s="18" t="str">
        <f t="shared" si="189"/>
        <v/>
      </c>
      <c r="H2720" s="18" t="str">
        <f t="shared" si="190"/>
        <v/>
      </c>
      <c r="J2720" t="str">
        <f>IF(C2720="","",IF(COUNTIFS('SALES SUMMARY'!$A$5:$A$376,A2720,'SALES SUMMARY'!$C$5:$C$376,B2720)&gt;0,"OK",IF(OR(A2720="",A2720&lt;'SALES SUMMARY'!$A$5,A2720&gt;'SALES SUMMARY'!$A$376),"DATE PROBLEM",IF(A2720&lt;&gt;INT(A2720),"DATE HAS TIME","REFERENCE PROBLEM"))))</f>
        <v/>
      </c>
    </row>
    <row r="2721" spans="5:10" x14ac:dyDescent="0.25">
      <c r="E2721" s="18" t="str">
        <f t="shared" si="187"/>
        <v/>
      </c>
      <c r="F2721" s="18" t="str">
        <f t="shared" si="188"/>
        <v/>
      </c>
      <c r="G2721" s="18" t="str">
        <f t="shared" si="189"/>
        <v/>
      </c>
      <c r="H2721" s="18" t="str">
        <f t="shared" si="190"/>
        <v/>
      </c>
      <c r="J2721" t="str">
        <f>IF(C2721="","",IF(COUNTIFS('SALES SUMMARY'!$A$5:$A$376,A2721,'SALES SUMMARY'!$C$5:$C$376,B2721)&gt;0,"OK",IF(OR(A2721="",A2721&lt;'SALES SUMMARY'!$A$5,A2721&gt;'SALES SUMMARY'!$A$376),"DATE PROBLEM",IF(A2721&lt;&gt;INT(A2721),"DATE HAS TIME","REFERENCE PROBLEM"))))</f>
        <v/>
      </c>
    </row>
    <row r="2722" spans="5:10" x14ac:dyDescent="0.25">
      <c r="E2722" s="18" t="str">
        <f t="shared" si="187"/>
        <v/>
      </c>
      <c r="F2722" s="18" t="str">
        <f t="shared" si="188"/>
        <v/>
      </c>
      <c r="G2722" s="18" t="str">
        <f t="shared" si="189"/>
        <v/>
      </c>
      <c r="H2722" s="18" t="str">
        <f t="shared" si="190"/>
        <v/>
      </c>
      <c r="J2722" t="str">
        <f>IF(C2722="","",IF(COUNTIFS('SALES SUMMARY'!$A$5:$A$376,A2722,'SALES SUMMARY'!$C$5:$C$376,B2722)&gt;0,"OK",IF(OR(A2722="",A2722&lt;'SALES SUMMARY'!$A$5,A2722&gt;'SALES SUMMARY'!$A$376),"DATE PROBLEM",IF(A2722&lt;&gt;INT(A2722),"DATE HAS TIME","REFERENCE PROBLEM"))))</f>
        <v/>
      </c>
    </row>
    <row r="2723" spans="5:10" x14ac:dyDescent="0.25">
      <c r="E2723" s="18" t="str">
        <f t="shared" si="187"/>
        <v/>
      </c>
      <c r="F2723" s="18" t="str">
        <f t="shared" si="188"/>
        <v/>
      </c>
      <c r="G2723" s="18" t="str">
        <f t="shared" si="189"/>
        <v/>
      </c>
      <c r="H2723" s="18" t="str">
        <f t="shared" si="190"/>
        <v/>
      </c>
      <c r="J2723" t="str">
        <f>IF(C2723="","",IF(COUNTIFS('SALES SUMMARY'!$A$5:$A$376,A2723,'SALES SUMMARY'!$C$5:$C$376,B2723)&gt;0,"OK",IF(OR(A2723="",A2723&lt;'SALES SUMMARY'!$A$5,A2723&gt;'SALES SUMMARY'!$A$376),"DATE PROBLEM",IF(A2723&lt;&gt;INT(A2723),"DATE HAS TIME","REFERENCE PROBLEM"))))</f>
        <v/>
      </c>
    </row>
    <row r="2724" spans="5:10" x14ac:dyDescent="0.25">
      <c r="E2724" s="18" t="str">
        <f t="shared" si="187"/>
        <v/>
      </c>
      <c r="F2724" s="18" t="str">
        <f t="shared" si="188"/>
        <v/>
      </c>
      <c r="G2724" s="18" t="str">
        <f t="shared" si="189"/>
        <v/>
      </c>
      <c r="H2724" s="18" t="str">
        <f t="shared" si="190"/>
        <v/>
      </c>
      <c r="J2724" t="str">
        <f>IF(C2724="","",IF(COUNTIFS('SALES SUMMARY'!$A$5:$A$376,A2724,'SALES SUMMARY'!$C$5:$C$376,B2724)&gt;0,"OK",IF(OR(A2724="",A2724&lt;'SALES SUMMARY'!$A$5,A2724&gt;'SALES SUMMARY'!$A$376),"DATE PROBLEM",IF(A2724&lt;&gt;INT(A2724),"DATE HAS TIME","REFERENCE PROBLEM"))))</f>
        <v/>
      </c>
    </row>
    <row r="2725" spans="5:10" x14ac:dyDescent="0.25">
      <c r="E2725" s="18" t="str">
        <f t="shared" si="187"/>
        <v/>
      </c>
      <c r="F2725" s="18" t="str">
        <f t="shared" si="188"/>
        <v/>
      </c>
      <c r="G2725" s="18" t="str">
        <f t="shared" si="189"/>
        <v/>
      </c>
      <c r="H2725" s="18" t="str">
        <f t="shared" si="190"/>
        <v/>
      </c>
      <c r="J2725" t="str">
        <f>IF(C2725="","",IF(COUNTIFS('SALES SUMMARY'!$A$5:$A$376,A2725,'SALES SUMMARY'!$C$5:$C$376,B2725)&gt;0,"OK",IF(OR(A2725="",A2725&lt;'SALES SUMMARY'!$A$5,A2725&gt;'SALES SUMMARY'!$A$376),"DATE PROBLEM",IF(A2725&lt;&gt;INT(A2725),"DATE HAS TIME","REFERENCE PROBLEM"))))</f>
        <v/>
      </c>
    </row>
    <row r="2726" spans="5:10" x14ac:dyDescent="0.25">
      <c r="E2726" s="18" t="str">
        <f t="shared" si="187"/>
        <v/>
      </c>
      <c r="F2726" s="18" t="str">
        <f t="shared" si="188"/>
        <v/>
      </c>
      <c r="G2726" s="18" t="str">
        <f t="shared" si="189"/>
        <v/>
      </c>
      <c r="H2726" s="18" t="str">
        <f t="shared" si="190"/>
        <v/>
      </c>
      <c r="J2726" t="str">
        <f>IF(C2726="","",IF(COUNTIFS('SALES SUMMARY'!$A$5:$A$376,A2726,'SALES SUMMARY'!$C$5:$C$376,B2726)&gt;0,"OK",IF(OR(A2726="",A2726&lt;'SALES SUMMARY'!$A$5,A2726&gt;'SALES SUMMARY'!$A$376),"DATE PROBLEM",IF(A2726&lt;&gt;INT(A2726),"DATE HAS TIME","REFERENCE PROBLEM"))))</f>
        <v/>
      </c>
    </row>
    <row r="2727" spans="5:10" x14ac:dyDescent="0.25">
      <c r="E2727" s="18" t="str">
        <f t="shared" si="187"/>
        <v/>
      </c>
      <c r="F2727" s="18" t="str">
        <f t="shared" si="188"/>
        <v/>
      </c>
      <c r="G2727" s="18" t="str">
        <f t="shared" si="189"/>
        <v/>
      </c>
      <c r="H2727" s="18" t="str">
        <f t="shared" si="190"/>
        <v/>
      </c>
      <c r="J2727" t="str">
        <f>IF(C2727="","",IF(COUNTIFS('SALES SUMMARY'!$A$5:$A$376,A2727,'SALES SUMMARY'!$C$5:$C$376,B2727)&gt;0,"OK",IF(OR(A2727="",A2727&lt;'SALES SUMMARY'!$A$5,A2727&gt;'SALES SUMMARY'!$A$376),"DATE PROBLEM",IF(A2727&lt;&gt;INT(A2727),"DATE HAS TIME","REFERENCE PROBLEM"))))</f>
        <v/>
      </c>
    </row>
    <row r="2728" spans="5:10" x14ac:dyDescent="0.25">
      <c r="E2728" s="18" t="str">
        <f t="shared" si="187"/>
        <v/>
      </c>
      <c r="F2728" s="18" t="str">
        <f t="shared" si="188"/>
        <v/>
      </c>
      <c r="G2728" s="18" t="str">
        <f t="shared" si="189"/>
        <v/>
      </c>
      <c r="H2728" s="18" t="str">
        <f t="shared" si="190"/>
        <v/>
      </c>
      <c r="J2728" t="str">
        <f>IF(C2728="","",IF(COUNTIFS('SALES SUMMARY'!$A$5:$A$376,A2728,'SALES SUMMARY'!$C$5:$C$376,B2728)&gt;0,"OK",IF(OR(A2728="",A2728&lt;'SALES SUMMARY'!$A$5,A2728&gt;'SALES SUMMARY'!$A$376),"DATE PROBLEM",IF(A2728&lt;&gt;INT(A2728),"DATE HAS TIME","REFERENCE PROBLEM"))))</f>
        <v/>
      </c>
    </row>
    <row r="2729" spans="5:10" x14ac:dyDescent="0.25">
      <c r="E2729" s="18" t="str">
        <f t="shared" si="187"/>
        <v/>
      </c>
      <c r="F2729" s="18" t="str">
        <f t="shared" si="188"/>
        <v/>
      </c>
      <c r="G2729" s="18" t="str">
        <f t="shared" si="189"/>
        <v/>
      </c>
      <c r="H2729" s="18" t="str">
        <f t="shared" si="190"/>
        <v/>
      </c>
      <c r="J2729" t="str">
        <f>IF(C2729="","",IF(COUNTIFS('SALES SUMMARY'!$A$5:$A$376,A2729,'SALES SUMMARY'!$C$5:$C$376,B2729)&gt;0,"OK",IF(OR(A2729="",A2729&lt;'SALES SUMMARY'!$A$5,A2729&gt;'SALES SUMMARY'!$A$376),"DATE PROBLEM",IF(A2729&lt;&gt;INT(A2729),"DATE HAS TIME","REFERENCE PROBLEM"))))</f>
        <v/>
      </c>
    </row>
    <row r="2730" spans="5:10" x14ac:dyDescent="0.25">
      <c r="E2730" s="18" t="str">
        <f t="shared" si="187"/>
        <v/>
      </c>
      <c r="F2730" s="18" t="str">
        <f t="shared" si="188"/>
        <v/>
      </c>
      <c r="G2730" s="18" t="str">
        <f t="shared" si="189"/>
        <v/>
      </c>
      <c r="H2730" s="18" t="str">
        <f t="shared" si="190"/>
        <v/>
      </c>
      <c r="J2730" t="str">
        <f>IF(C2730="","",IF(COUNTIFS('SALES SUMMARY'!$A$5:$A$376,A2730,'SALES SUMMARY'!$C$5:$C$376,B2730)&gt;0,"OK",IF(OR(A2730="",A2730&lt;'SALES SUMMARY'!$A$5,A2730&gt;'SALES SUMMARY'!$A$376),"DATE PROBLEM",IF(A2730&lt;&gt;INT(A2730),"DATE HAS TIME","REFERENCE PROBLEM"))))</f>
        <v/>
      </c>
    </row>
    <row r="2731" spans="5:10" x14ac:dyDescent="0.25">
      <c r="E2731" s="18" t="str">
        <f t="shared" si="187"/>
        <v/>
      </c>
      <c r="F2731" s="18" t="str">
        <f t="shared" si="188"/>
        <v/>
      </c>
      <c r="G2731" s="18" t="str">
        <f t="shared" si="189"/>
        <v/>
      </c>
      <c r="H2731" s="18" t="str">
        <f t="shared" si="190"/>
        <v/>
      </c>
      <c r="J2731" t="str">
        <f>IF(C2731="","",IF(COUNTIFS('SALES SUMMARY'!$A$5:$A$376,A2731,'SALES SUMMARY'!$C$5:$C$376,B2731)&gt;0,"OK",IF(OR(A2731="",A2731&lt;'SALES SUMMARY'!$A$5,A2731&gt;'SALES SUMMARY'!$A$376),"DATE PROBLEM",IF(A2731&lt;&gt;INT(A2731),"DATE HAS TIME","REFERENCE PROBLEM"))))</f>
        <v/>
      </c>
    </row>
    <row r="2732" spans="5:10" x14ac:dyDescent="0.25">
      <c r="E2732" s="18" t="str">
        <f t="shared" si="187"/>
        <v/>
      </c>
      <c r="F2732" s="18" t="str">
        <f t="shared" si="188"/>
        <v/>
      </c>
      <c r="G2732" s="18" t="str">
        <f t="shared" si="189"/>
        <v/>
      </c>
      <c r="H2732" s="18" t="str">
        <f t="shared" si="190"/>
        <v/>
      </c>
      <c r="J2732" t="str">
        <f>IF(C2732="","",IF(COUNTIFS('SALES SUMMARY'!$A$5:$A$376,A2732,'SALES SUMMARY'!$C$5:$C$376,B2732)&gt;0,"OK",IF(OR(A2732="",A2732&lt;'SALES SUMMARY'!$A$5,A2732&gt;'SALES SUMMARY'!$A$376),"DATE PROBLEM",IF(A2732&lt;&gt;INT(A2732),"DATE HAS TIME","REFERENCE PROBLEM"))))</f>
        <v/>
      </c>
    </row>
    <row r="2733" spans="5:10" x14ac:dyDescent="0.25">
      <c r="E2733" s="18" t="str">
        <f t="shared" si="187"/>
        <v/>
      </c>
      <c r="F2733" s="18" t="str">
        <f t="shared" si="188"/>
        <v/>
      </c>
      <c r="G2733" s="18" t="str">
        <f t="shared" si="189"/>
        <v/>
      </c>
      <c r="H2733" s="18" t="str">
        <f t="shared" si="190"/>
        <v/>
      </c>
      <c r="J2733" t="str">
        <f>IF(C2733="","",IF(COUNTIFS('SALES SUMMARY'!$A$5:$A$376,A2733,'SALES SUMMARY'!$C$5:$C$376,B2733)&gt;0,"OK",IF(OR(A2733="",A2733&lt;'SALES SUMMARY'!$A$5,A2733&gt;'SALES SUMMARY'!$A$376),"DATE PROBLEM",IF(A2733&lt;&gt;INT(A2733),"DATE HAS TIME","REFERENCE PROBLEM"))))</f>
        <v/>
      </c>
    </row>
    <row r="2734" spans="5:10" x14ac:dyDescent="0.25">
      <c r="E2734" s="18" t="str">
        <f t="shared" si="187"/>
        <v/>
      </c>
      <c r="F2734" s="18" t="str">
        <f t="shared" si="188"/>
        <v/>
      </c>
      <c r="G2734" s="18" t="str">
        <f t="shared" si="189"/>
        <v/>
      </c>
      <c r="H2734" s="18" t="str">
        <f t="shared" si="190"/>
        <v/>
      </c>
      <c r="J2734" t="str">
        <f>IF(C2734="","",IF(COUNTIFS('SALES SUMMARY'!$A$5:$A$376,A2734,'SALES SUMMARY'!$C$5:$C$376,B2734)&gt;0,"OK",IF(OR(A2734="",A2734&lt;'SALES SUMMARY'!$A$5,A2734&gt;'SALES SUMMARY'!$A$376),"DATE PROBLEM",IF(A2734&lt;&gt;INT(A2734),"DATE HAS TIME","REFERENCE PROBLEM"))))</f>
        <v/>
      </c>
    </row>
    <row r="2735" spans="5:10" x14ac:dyDescent="0.25">
      <c r="E2735" s="18" t="str">
        <f t="shared" si="187"/>
        <v/>
      </c>
      <c r="F2735" s="18" t="str">
        <f t="shared" si="188"/>
        <v/>
      </c>
      <c r="G2735" s="18" t="str">
        <f t="shared" si="189"/>
        <v/>
      </c>
      <c r="H2735" s="18" t="str">
        <f t="shared" si="190"/>
        <v/>
      </c>
      <c r="J2735" t="str">
        <f>IF(C2735="","",IF(COUNTIFS('SALES SUMMARY'!$A$5:$A$376,A2735,'SALES SUMMARY'!$C$5:$C$376,B2735)&gt;0,"OK",IF(OR(A2735="",A2735&lt;'SALES SUMMARY'!$A$5,A2735&gt;'SALES SUMMARY'!$A$376),"DATE PROBLEM",IF(A2735&lt;&gt;INT(A2735),"DATE HAS TIME","REFERENCE PROBLEM"))))</f>
        <v/>
      </c>
    </row>
    <row r="2736" spans="5:10" x14ac:dyDescent="0.25">
      <c r="E2736" s="18" t="str">
        <f t="shared" si="187"/>
        <v/>
      </c>
      <c r="F2736" s="18" t="str">
        <f t="shared" si="188"/>
        <v/>
      </c>
      <c r="G2736" s="18" t="str">
        <f t="shared" si="189"/>
        <v/>
      </c>
      <c r="H2736" s="18" t="str">
        <f t="shared" si="190"/>
        <v/>
      </c>
      <c r="J2736" t="str">
        <f>IF(C2736="","",IF(COUNTIFS('SALES SUMMARY'!$A$5:$A$376,A2736,'SALES SUMMARY'!$C$5:$C$376,B2736)&gt;0,"OK",IF(OR(A2736="",A2736&lt;'SALES SUMMARY'!$A$5,A2736&gt;'SALES SUMMARY'!$A$376),"DATE PROBLEM",IF(A2736&lt;&gt;INT(A2736),"DATE HAS TIME","REFERENCE PROBLEM"))))</f>
        <v/>
      </c>
    </row>
    <row r="2737" spans="5:10" x14ac:dyDescent="0.25">
      <c r="E2737" s="18" t="str">
        <f t="shared" si="187"/>
        <v/>
      </c>
      <c r="F2737" s="18" t="str">
        <f t="shared" si="188"/>
        <v/>
      </c>
      <c r="G2737" s="18" t="str">
        <f t="shared" si="189"/>
        <v/>
      </c>
      <c r="H2737" s="18" t="str">
        <f t="shared" si="190"/>
        <v/>
      </c>
      <c r="J2737" t="str">
        <f>IF(C2737="","",IF(COUNTIFS('SALES SUMMARY'!$A$5:$A$376,A2737,'SALES SUMMARY'!$C$5:$C$376,B2737)&gt;0,"OK",IF(OR(A2737="",A2737&lt;'SALES SUMMARY'!$A$5,A2737&gt;'SALES SUMMARY'!$A$376),"DATE PROBLEM",IF(A2737&lt;&gt;INT(A2737),"DATE HAS TIME","REFERENCE PROBLEM"))))</f>
        <v/>
      </c>
    </row>
    <row r="2738" spans="5:10" x14ac:dyDescent="0.25">
      <c r="E2738" s="18" t="str">
        <f t="shared" si="187"/>
        <v/>
      </c>
      <c r="F2738" s="18" t="str">
        <f t="shared" si="188"/>
        <v/>
      </c>
      <c r="G2738" s="18" t="str">
        <f t="shared" si="189"/>
        <v/>
      </c>
      <c r="H2738" s="18" t="str">
        <f t="shared" si="190"/>
        <v/>
      </c>
      <c r="J2738" t="str">
        <f>IF(C2738="","",IF(COUNTIFS('SALES SUMMARY'!$A$5:$A$376,A2738,'SALES SUMMARY'!$C$5:$C$376,B2738)&gt;0,"OK",IF(OR(A2738="",A2738&lt;'SALES SUMMARY'!$A$5,A2738&gt;'SALES SUMMARY'!$A$376),"DATE PROBLEM",IF(A2738&lt;&gt;INT(A2738),"DATE HAS TIME","REFERENCE PROBLEM"))))</f>
        <v/>
      </c>
    </row>
    <row r="2739" spans="5:10" x14ac:dyDescent="0.25">
      <c r="E2739" s="18" t="str">
        <f t="shared" si="187"/>
        <v/>
      </c>
      <c r="F2739" s="18" t="str">
        <f t="shared" si="188"/>
        <v/>
      </c>
      <c r="G2739" s="18" t="str">
        <f t="shared" si="189"/>
        <v/>
      </c>
      <c r="H2739" s="18" t="str">
        <f t="shared" si="190"/>
        <v/>
      </c>
      <c r="J2739" t="str">
        <f>IF(C2739="","",IF(COUNTIFS('SALES SUMMARY'!$A$5:$A$376,A2739,'SALES SUMMARY'!$C$5:$C$376,B2739)&gt;0,"OK",IF(OR(A2739="",A2739&lt;'SALES SUMMARY'!$A$5,A2739&gt;'SALES SUMMARY'!$A$376),"DATE PROBLEM",IF(A2739&lt;&gt;INT(A2739),"DATE HAS TIME","REFERENCE PROBLEM"))))</f>
        <v/>
      </c>
    </row>
    <row r="2740" spans="5:10" x14ac:dyDescent="0.25">
      <c r="E2740" s="18" t="str">
        <f t="shared" si="187"/>
        <v/>
      </c>
      <c r="F2740" s="18" t="str">
        <f t="shared" si="188"/>
        <v/>
      </c>
      <c r="G2740" s="18" t="str">
        <f t="shared" si="189"/>
        <v/>
      </c>
      <c r="H2740" s="18" t="str">
        <f t="shared" si="190"/>
        <v/>
      </c>
      <c r="J2740" t="str">
        <f>IF(C2740="","",IF(COUNTIFS('SALES SUMMARY'!$A$5:$A$376,A2740,'SALES SUMMARY'!$C$5:$C$376,B2740)&gt;0,"OK",IF(OR(A2740="",A2740&lt;'SALES SUMMARY'!$A$5,A2740&gt;'SALES SUMMARY'!$A$376),"DATE PROBLEM",IF(A2740&lt;&gt;INT(A2740),"DATE HAS TIME","REFERENCE PROBLEM"))))</f>
        <v/>
      </c>
    </row>
    <row r="2741" spans="5:10" x14ac:dyDescent="0.25">
      <c r="E2741" s="18" t="str">
        <f t="shared" si="187"/>
        <v/>
      </c>
      <c r="F2741" s="18" t="str">
        <f t="shared" si="188"/>
        <v/>
      </c>
      <c r="G2741" s="18" t="str">
        <f t="shared" si="189"/>
        <v/>
      </c>
      <c r="H2741" s="18" t="str">
        <f t="shared" si="190"/>
        <v/>
      </c>
      <c r="J2741" t="str">
        <f>IF(C2741="","",IF(COUNTIFS('SALES SUMMARY'!$A$5:$A$376,A2741,'SALES SUMMARY'!$C$5:$C$376,B2741)&gt;0,"OK",IF(OR(A2741="",A2741&lt;'SALES SUMMARY'!$A$5,A2741&gt;'SALES SUMMARY'!$A$376),"DATE PROBLEM",IF(A2741&lt;&gt;INT(A2741),"DATE HAS TIME","REFERENCE PROBLEM"))))</f>
        <v/>
      </c>
    </row>
    <row r="2742" spans="5:10" x14ac:dyDescent="0.25">
      <c r="E2742" s="18" t="str">
        <f t="shared" si="187"/>
        <v/>
      </c>
      <c r="F2742" s="18" t="str">
        <f t="shared" si="188"/>
        <v/>
      </c>
      <c r="G2742" s="18" t="str">
        <f t="shared" si="189"/>
        <v/>
      </c>
      <c r="H2742" s="18" t="str">
        <f t="shared" si="190"/>
        <v/>
      </c>
      <c r="J2742" t="str">
        <f>IF(C2742="","",IF(COUNTIFS('SALES SUMMARY'!$A$5:$A$376,A2742,'SALES SUMMARY'!$C$5:$C$376,B2742)&gt;0,"OK",IF(OR(A2742="",A2742&lt;'SALES SUMMARY'!$A$5,A2742&gt;'SALES SUMMARY'!$A$376),"DATE PROBLEM",IF(A2742&lt;&gt;INT(A2742),"DATE HAS TIME","REFERENCE PROBLEM"))))</f>
        <v/>
      </c>
    </row>
    <row r="2743" spans="5:10" x14ac:dyDescent="0.25">
      <c r="E2743" s="18" t="str">
        <f t="shared" si="187"/>
        <v/>
      </c>
      <c r="F2743" s="18" t="str">
        <f t="shared" si="188"/>
        <v/>
      </c>
      <c r="G2743" s="18" t="str">
        <f t="shared" si="189"/>
        <v/>
      </c>
      <c r="H2743" s="18" t="str">
        <f t="shared" si="190"/>
        <v/>
      </c>
      <c r="J2743" t="str">
        <f>IF(C2743="","",IF(COUNTIFS('SALES SUMMARY'!$A$5:$A$376,A2743,'SALES SUMMARY'!$C$5:$C$376,B2743)&gt;0,"OK",IF(OR(A2743="",A2743&lt;'SALES SUMMARY'!$A$5,A2743&gt;'SALES SUMMARY'!$A$376),"DATE PROBLEM",IF(A2743&lt;&gt;INT(A2743),"DATE HAS TIME","REFERENCE PROBLEM"))))</f>
        <v/>
      </c>
    </row>
    <row r="2744" spans="5:10" x14ac:dyDescent="0.25">
      <c r="E2744" s="18" t="str">
        <f t="shared" si="187"/>
        <v/>
      </c>
      <c r="F2744" s="18" t="str">
        <f t="shared" si="188"/>
        <v/>
      </c>
      <c r="G2744" s="18" t="str">
        <f t="shared" si="189"/>
        <v/>
      </c>
      <c r="H2744" s="18" t="str">
        <f t="shared" si="190"/>
        <v/>
      </c>
      <c r="J2744" t="str">
        <f>IF(C2744="","",IF(COUNTIFS('SALES SUMMARY'!$A$5:$A$376,A2744,'SALES SUMMARY'!$C$5:$C$376,B2744)&gt;0,"OK",IF(OR(A2744="",A2744&lt;'SALES SUMMARY'!$A$5,A2744&gt;'SALES SUMMARY'!$A$376),"DATE PROBLEM",IF(A2744&lt;&gt;INT(A2744),"DATE HAS TIME","REFERENCE PROBLEM"))))</f>
        <v/>
      </c>
    </row>
    <row r="2745" spans="5:10" x14ac:dyDescent="0.25">
      <c r="E2745" s="18" t="str">
        <f t="shared" si="187"/>
        <v/>
      </c>
      <c r="F2745" s="18" t="str">
        <f t="shared" si="188"/>
        <v/>
      </c>
      <c r="G2745" s="18" t="str">
        <f t="shared" si="189"/>
        <v/>
      </c>
      <c r="H2745" s="18" t="str">
        <f t="shared" si="190"/>
        <v/>
      </c>
      <c r="J2745" t="str">
        <f>IF(C2745="","",IF(COUNTIFS('SALES SUMMARY'!$A$5:$A$376,A2745,'SALES SUMMARY'!$C$5:$C$376,B2745)&gt;0,"OK",IF(OR(A2745="",A2745&lt;'SALES SUMMARY'!$A$5,A2745&gt;'SALES SUMMARY'!$A$376),"DATE PROBLEM",IF(A2745&lt;&gt;INT(A2745),"DATE HAS TIME","REFERENCE PROBLEM"))))</f>
        <v/>
      </c>
    </row>
    <row r="2746" spans="5:10" x14ac:dyDescent="0.25">
      <c r="E2746" s="18" t="str">
        <f t="shared" si="187"/>
        <v/>
      </c>
      <c r="F2746" s="18" t="str">
        <f t="shared" si="188"/>
        <v/>
      </c>
      <c r="G2746" s="18" t="str">
        <f t="shared" si="189"/>
        <v/>
      </c>
      <c r="H2746" s="18" t="str">
        <f t="shared" si="190"/>
        <v/>
      </c>
      <c r="J2746" t="str">
        <f>IF(C2746="","",IF(COUNTIFS('SALES SUMMARY'!$A$5:$A$376,A2746,'SALES SUMMARY'!$C$5:$C$376,B2746)&gt;0,"OK",IF(OR(A2746="",A2746&lt;'SALES SUMMARY'!$A$5,A2746&gt;'SALES SUMMARY'!$A$376),"DATE PROBLEM",IF(A2746&lt;&gt;INT(A2746),"DATE HAS TIME","REFERENCE PROBLEM"))))</f>
        <v/>
      </c>
    </row>
    <row r="2747" spans="5:10" x14ac:dyDescent="0.25">
      <c r="E2747" s="18" t="str">
        <f t="shared" si="187"/>
        <v/>
      </c>
      <c r="F2747" s="18" t="str">
        <f t="shared" si="188"/>
        <v/>
      </c>
      <c r="G2747" s="18" t="str">
        <f t="shared" si="189"/>
        <v/>
      </c>
      <c r="H2747" s="18" t="str">
        <f t="shared" si="190"/>
        <v/>
      </c>
      <c r="J2747" t="str">
        <f>IF(C2747="","",IF(COUNTIFS('SALES SUMMARY'!$A$5:$A$376,A2747,'SALES SUMMARY'!$C$5:$C$376,B2747)&gt;0,"OK",IF(OR(A2747="",A2747&lt;'SALES SUMMARY'!$A$5,A2747&gt;'SALES SUMMARY'!$A$376),"DATE PROBLEM",IF(A2747&lt;&gt;INT(A2747),"DATE HAS TIME","REFERENCE PROBLEM"))))</f>
        <v/>
      </c>
    </row>
    <row r="2748" spans="5:10" x14ac:dyDescent="0.25">
      <c r="E2748" s="18" t="str">
        <f t="shared" si="187"/>
        <v/>
      </c>
      <c r="F2748" s="18" t="str">
        <f t="shared" si="188"/>
        <v/>
      </c>
      <c r="G2748" s="18" t="str">
        <f t="shared" si="189"/>
        <v/>
      </c>
      <c r="H2748" s="18" t="str">
        <f t="shared" si="190"/>
        <v/>
      </c>
      <c r="J2748" t="str">
        <f>IF(C2748="","",IF(COUNTIFS('SALES SUMMARY'!$A$5:$A$376,A2748,'SALES SUMMARY'!$C$5:$C$376,B2748)&gt;0,"OK",IF(OR(A2748="",A2748&lt;'SALES SUMMARY'!$A$5,A2748&gt;'SALES SUMMARY'!$A$376),"DATE PROBLEM",IF(A2748&lt;&gt;INT(A2748),"DATE HAS TIME","REFERENCE PROBLEM"))))</f>
        <v/>
      </c>
    </row>
    <row r="2749" spans="5:10" x14ac:dyDescent="0.25">
      <c r="E2749" s="18" t="str">
        <f t="shared" si="187"/>
        <v/>
      </c>
      <c r="F2749" s="18" t="str">
        <f t="shared" si="188"/>
        <v/>
      </c>
      <c r="G2749" s="18" t="str">
        <f t="shared" si="189"/>
        <v/>
      </c>
      <c r="H2749" s="18" t="str">
        <f t="shared" si="190"/>
        <v/>
      </c>
      <c r="J2749" t="str">
        <f>IF(C2749="","",IF(COUNTIFS('SALES SUMMARY'!$A$5:$A$376,A2749,'SALES SUMMARY'!$C$5:$C$376,B2749)&gt;0,"OK",IF(OR(A2749="",A2749&lt;'SALES SUMMARY'!$A$5,A2749&gt;'SALES SUMMARY'!$A$376),"DATE PROBLEM",IF(A2749&lt;&gt;INT(A2749),"DATE HAS TIME","REFERENCE PROBLEM"))))</f>
        <v/>
      </c>
    </row>
    <row r="2750" spans="5:10" x14ac:dyDescent="0.25">
      <c r="E2750" s="18" t="str">
        <f t="shared" si="187"/>
        <v/>
      </c>
      <c r="F2750" s="18" t="str">
        <f t="shared" si="188"/>
        <v/>
      </c>
      <c r="G2750" s="18" t="str">
        <f t="shared" si="189"/>
        <v/>
      </c>
      <c r="H2750" s="18" t="str">
        <f t="shared" si="190"/>
        <v/>
      </c>
      <c r="J2750" t="str">
        <f>IF(C2750="","",IF(COUNTIFS('SALES SUMMARY'!$A$5:$A$376,A2750,'SALES SUMMARY'!$C$5:$C$376,B2750)&gt;0,"OK",IF(OR(A2750="",A2750&lt;'SALES SUMMARY'!$A$5,A2750&gt;'SALES SUMMARY'!$A$376),"DATE PROBLEM",IF(A2750&lt;&gt;INT(A2750),"DATE HAS TIME","REFERENCE PROBLEM"))))</f>
        <v/>
      </c>
    </row>
    <row r="2751" spans="5:10" x14ac:dyDescent="0.25">
      <c r="E2751" s="18" t="str">
        <f t="shared" si="187"/>
        <v/>
      </c>
      <c r="F2751" s="18" t="str">
        <f t="shared" si="188"/>
        <v/>
      </c>
      <c r="G2751" s="18" t="str">
        <f t="shared" si="189"/>
        <v/>
      </c>
      <c r="H2751" s="18" t="str">
        <f t="shared" si="190"/>
        <v/>
      </c>
      <c r="J2751" t="str">
        <f>IF(C2751="","",IF(COUNTIFS('SALES SUMMARY'!$A$5:$A$376,A2751,'SALES SUMMARY'!$C$5:$C$376,B2751)&gt;0,"OK",IF(OR(A2751="",A2751&lt;'SALES SUMMARY'!$A$5,A2751&gt;'SALES SUMMARY'!$A$376),"DATE PROBLEM",IF(A2751&lt;&gt;INT(A2751),"DATE HAS TIME","REFERENCE PROBLEM"))))</f>
        <v/>
      </c>
    </row>
    <row r="2752" spans="5:10" x14ac:dyDescent="0.25">
      <c r="E2752" s="18" t="str">
        <f t="shared" si="187"/>
        <v/>
      </c>
      <c r="F2752" s="18" t="str">
        <f t="shared" si="188"/>
        <v/>
      </c>
      <c r="G2752" s="18" t="str">
        <f t="shared" si="189"/>
        <v/>
      </c>
      <c r="H2752" s="18" t="str">
        <f t="shared" si="190"/>
        <v/>
      </c>
      <c r="J2752" t="str">
        <f>IF(C2752="","",IF(COUNTIFS('SALES SUMMARY'!$A$5:$A$376,A2752,'SALES SUMMARY'!$C$5:$C$376,B2752)&gt;0,"OK",IF(OR(A2752="",A2752&lt;'SALES SUMMARY'!$A$5,A2752&gt;'SALES SUMMARY'!$A$376),"DATE PROBLEM",IF(A2752&lt;&gt;INT(A2752),"DATE HAS TIME","REFERENCE PROBLEM"))))</f>
        <v/>
      </c>
    </row>
    <row r="2753" spans="5:10" x14ac:dyDescent="0.25">
      <c r="E2753" s="18" t="str">
        <f t="shared" si="187"/>
        <v/>
      </c>
      <c r="F2753" s="18" t="str">
        <f t="shared" si="188"/>
        <v/>
      </c>
      <c r="G2753" s="18" t="str">
        <f t="shared" si="189"/>
        <v/>
      </c>
      <c r="H2753" s="18" t="str">
        <f t="shared" si="190"/>
        <v/>
      </c>
      <c r="J2753" t="str">
        <f>IF(C2753="","",IF(COUNTIFS('SALES SUMMARY'!$A$5:$A$376,A2753,'SALES SUMMARY'!$C$5:$C$376,B2753)&gt;0,"OK",IF(OR(A2753="",A2753&lt;'SALES SUMMARY'!$A$5,A2753&gt;'SALES SUMMARY'!$A$376),"DATE PROBLEM",IF(A2753&lt;&gt;INT(A2753),"DATE HAS TIME","REFERENCE PROBLEM"))))</f>
        <v/>
      </c>
    </row>
    <row r="2754" spans="5:10" x14ac:dyDescent="0.25">
      <c r="E2754" s="18" t="str">
        <f t="shared" si="187"/>
        <v/>
      </c>
      <c r="F2754" s="18" t="str">
        <f t="shared" si="188"/>
        <v/>
      </c>
      <c r="G2754" s="18" t="str">
        <f t="shared" si="189"/>
        <v/>
      </c>
      <c r="H2754" s="18" t="str">
        <f t="shared" si="190"/>
        <v/>
      </c>
      <c r="J2754" t="str">
        <f>IF(C2754="","",IF(COUNTIFS('SALES SUMMARY'!$A$5:$A$376,A2754,'SALES SUMMARY'!$C$5:$C$376,B2754)&gt;0,"OK",IF(OR(A2754="",A2754&lt;'SALES SUMMARY'!$A$5,A2754&gt;'SALES SUMMARY'!$A$376),"DATE PROBLEM",IF(A2754&lt;&gt;INT(A2754),"DATE HAS TIME","REFERENCE PROBLEM"))))</f>
        <v/>
      </c>
    </row>
    <row r="2755" spans="5:10" x14ac:dyDescent="0.25">
      <c r="E2755" s="18" t="str">
        <f t="shared" si="187"/>
        <v/>
      </c>
      <c r="F2755" s="18" t="str">
        <f t="shared" si="188"/>
        <v/>
      </c>
      <c r="G2755" s="18" t="str">
        <f t="shared" si="189"/>
        <v/>
      </c>
      <c r="H2755" s="18" t="str">
        <f t="shared" si="190"/>
        <v/>
      </c>
      <c r="J2755" t="str">
        <f>IF(C2755="","",IF(COUNTIFS('SALES SUMMARY'!$A$5:$A$376,A2755,'SALES SUMMARY'!$C$5:$C$376,B2755)&gt;0,"OK",IF(OR(A2755="",A2755&lt;'SALES SUMMARY'!$A$5,A2755&gt;'SALES SUMMARY'!$A$376),"DATE PROBLEM",IF(A2755&lt;&gt;INT(A2755),"DATE HAS TIME","REFERENCE PROBLEM"))))</f>
        <v/>
      </c>
    </row>
    <row r="2756" spans="5:10" x14ac:dyDescent="0.25">
      <c r="E2756" s="18" t="str">
        <f t="shared" si="187"/>
        <v/>
      </c>
      <c r="F2756" s="18" t="str">
        <f t="shared" si="188"/>
        <v/>
      </c>
      <c r="G2756" s="18" t="str">
        <f t="shared" si="189"/>
        <v/>
      </c>
      <c r="H2756" s="18" t="str">
        <f t="shared" si="190"/>
        <v/>
      </c>
      <c r="J2756" t="str">
        <f>IF(C2756="","",IF(COUNTIFS('SALES SUMMARY'!$A$5:$A$376,A2756,'SALES SUMMARY'!$C$5:$C$376,B2756)&gt;0,"OK",IF(OR(A2756="",A2756&lt;'SALES SUMMARY'!$A$5,A2756&gt;'SALES SUMMARY'!$A$376),"DATE PROBLEM",IF(A2756&lt;&gt;INT(A2756),"DATE HAS TIME","REFERENCE PROBLEM"))))</f>
        <v/>
      </c>
    </row>
    <row r="2757" spans="5:10" x14ac:dyDescent="0.25">
      <c r="E2757" s="18" t="str">
        <f t="shared" si="187"/>
        <v/>
      </c>
      <c r="F2757" s="18" t="str">
        <f t="shared" si="188"/>
        <v/>
      </c>
      <c r="G2757" s="18" t="str">
        <f t="shared" si="189"/>
        <v/>
      </c>
      <c r="H2757" s="18" t="str">
        <f t="shared" si="190"/>
        <v/>
      </c>
      <c r="J2757" t="str">
        <f>IF(C2757="","",IF(COUNTIFS('SALES SUMMARY'!$A$5:$A$376,A2757,'SALES SUMMARY'!$C$5:$C$376,B2757)&gt;0,"OK",IF(OR(A2757="",A2757&lt;'SALES SUMMARY'!$A$5,A2757&gt;'SALES SUMMARY'!$A$376),"DATE PROBLEM",IF(A2757&lt;&gt;INT(A2757),"DATE HAS TIME","REFERENCE PROBLEM"))))</f>
        <v/>
      </c>
    </row>
    <row r="2758" spans="5:10" x14ac:dyDescent="0.25">
      <c r="E2758" s="18" t="str">
        <f t="shared" ref="E2758:E2821" si="191">IF($C2758="","",IFERROR(INDEX(ItemPriceCol,MATCH($C2758,ItemName,0)),""))</f>
        <v/>
      </c>
      <c r="F2758" s="18" t="str">
        <f t="shared" ref="F2758:F2821" si="192">IF(OR($D2758="",$E2758=""),"",$D2758*$E2758)</f>
        <v/>
      </c>
      <c r="G2758" s="18" t="str">
        <f t="shared" ref="G2758:G2821" si="193">IF($C2758="","",IFERROR(INDEX(ItemCostCol,MATCH($C2758,ItemName,0)),""))</f>
        <v/>
      </c>
      <c r="H2758" s="18" t="str">
        <f t="shared" ref="H2758:H2821" si="194">IF(OR($F2758="",$G2758=""),"",$F2758-$D2758*$G2758)</f>
        <v/>
      </c>
      <c r="J2758" t="str">
        <f>IF(C2758="","",IF(COUNTIFS('SALES SUMMARY'!$A$5:$A$376,A2758,'SALES SUMMARY'!$C$5:$C$376,B2758)&gt;0,"OK",IF(OR(A2758="",A2758&lt;'SALES SUMMARY'!$A$5,A2758&gt;'SALES SUMMARY'!$A$376),"DATE PROBLEM",IF(A2758&lt;&gt;INT(A2758),"DATE HAS TIME","REFERENCE PROBLEM"))))</f>
        <v/>
      </c>
    </row>
    <row r="2759" spans="5:10" x14ac:dyDescent="0.25">
      <c r="E2759" s="18" t="str">
        <f t="shared" si="191"/>
        <v/>
      </c>
      <c r="F2759" s="18" t="str">
        <f t="shared" si="192"/>
        <v/>
      </c>
      <c r="G2759" s="18" t="str">
        <f t="shared" si="193"/>
        <v/>
      </c>
      <c r="H2759" s="18" t="str">
        <f t="shared" si="194"/>
        <v/>
      </c>
      <c r="J2759" t="str">
        <f>IF(C2759="","",IF(COUNTIFS('SALES SUMMARY'!$A$5:$A$376,A2759,'SALES SUMMARY'!$C$5:$C$376,B2759)&gt;0,"OK",IF(OR(A2759="",A2759&lt;'SALES SUMMARY'!$A$5,A2759&gt;'SALES SUMMARY'!$A$376),"DATE PROBLEM",IF(A2759&lt;&gt;INT(A2759),"DATE HAS TIME","REFERENCE PROBLEM"))))</f>
        <v/>
      </c>
    </row>
    <row r="2760" spans="5:10" x14ac:dyDescent="0.25">
      <c r="E2760" s="18" t="str">
        <f t="shared" si="191"/>
        <v/>
      </c>
      <c r="F2760" s="18" t="str">
        <f t="shared" si="192"/>
        <v/>
      </c>
      <c r="G2760" s="18" t="str">
        <f t="shared" si="193"/>
        <v/>
      </c>
      <c r="H2760" s="18" t="str">
        <f t="shared" si="194"/>
        <v/>
      </c>
      <c r="J2760" t="str">
        <f>IF(C2760="","",IF(COUNTIFS('SALES SUMMARY'!$A$5:$A$376,A2760,'SALES SUMMARY'!$C$5:$C$376,B2760)&gt;0,"OK",IF(OR(A2760="",A2760&lt;'SALES SUMMARY'!$A$5,A2760&gt;'SALES SUMMARY'!$A$376),"DATE PROBLEM",IF(A2760&lt;&gt;INT(A2760),"DATE HAS TIME","REFERENCE PROBLEM"))))</f>
        <v/>
      </c>
    </row>
    <row r="2761" spans="5:10" x14ac:dyDescent="0.25">
      <c r="E2761" s="18" t="str">
        <f t="shared" si="191"/>
        <v/>
      </c>
      <c r="F2761" s="18" t="str">
        <f t="shared" si="192"/>
        <v/>
      </c>
      <c r="G2761" s="18" t="str">
        <f t="shared" si="193"/>
        <v/>
      </c>
      <c r="H2761" s="18" t="str">
        <f t="shared" si="194"/>
        <v/>
      </c>
      <c r="J2761" t="str">
        <f>IF(C2761="","",IF(COUNTIFS('SALES SUMMARY'!$A$5:$A$376,A2761,'SALES SUMMARY'!$C$5:$C$376,B2761)&gt;0,"OK",IF(OR(A2761="",A2761&lt;'SALES SUMMARY'!$A$5,A2761&gt;'SALES SUMMARY'!$A$376),"DATE PROBLEM",IF(A2761&lt;&gt;INT(A2761),"DATE HAS TIME","REFERENCE PROBLEM"))))</f>
        <v/>
      </c>
    </row>
    <row r="2762" spans="5:10" x14ac:dyDescent="0.25">
      <c r="E2762" s="18" t="str">
        <f t="shared" si="191"/>
        <v/>
      </c>
      <c r="F2762" s="18" t="str">
        <f t="shared" si="192"/>
        <v/>
      </c>
      <c r="G2762" s="18" t="str">
        <f t="shared" si="193"/>
        <v/>
      </c>
      <c r="H2762" s="18" t="str">
        <f t="shared" si="194"/>
        <v/>
      </c>
      <c r="J2762" t="str">
        <f>IF(C2762="","",IF(COUNTIFS('SALES SUMMARY'!$A$5:$A$376,A2762,'SALES SUMMARY'!$C$5:$C$376,B2762)&gt;0,"OK",IF(OR(A2762="",A2762&lt;'SALES SUMMARY'!$A$5,A2762&gt;'SALES SUMMARY'!$A$376),"DATE PROBLEM",IF(A2762&lt;&gt;INT(A2762),"DATE HAS TIME","REFERENCE PROBLEM"))))</f>
        <v/>
      </c>
    </row>
    <row r="2763" spans="5:10" x14ac:dyDescent="0.25">
      <c r="E2763" s="18" t="str">
        <f t="shared" si="191"/>
        <v/>
      </c>
      <c r="F2763" s="18" t="str">
        <f t="shared" si="192"/>
        <v/>
      </c>
      <c r="G2763" s="18" t="str">
        <f t="shared" si="193"/>
        <v/>
      </c>
      <c r="H2763" s="18" t="str">
        <f t="shared" si="194"/>
        <v/>
      </c>
      <c r="J2763" t="str">
        <f>IF(C2763="","",IF(COUNTIFS('SALES SUMMARY'!$A$5:$A$376,A2763,'SALES SUMMARY'!$C$5:$C$376,B2763)&gt;0,"OK",IF(OR(A2763="",A2763&lt;'SALES SUMMARY'!$A$5,A2763&gt;'SALES SUMMARY'!$A$376),"DATE PROBLEM",IF(A2763&lt;&gt;INT(A2763),"DATE HAS TIME","REFERENCE PROBLEM"))))</f>
        <v/>
      </c>
    </row>
    <row r="2764" spans="5:10" x14ac:dyDescent="0.25">
      <c r="E2764" s="18" t="str">
        <f t="shared" si="191"/>
        <v/>
      </c>
      <c r="F2764" s="18" t="str">
        <f t="shared" si="192"/>
        <v/>
      </c>
      <c r="G2764" s="18" t="str">
        <f t="shared" si="193"/>
        <v/>
      </c>
      <c r="H2764" s="18" t="str">
        <f t="shared" si="194"/>
        <v/>
      </c>
      <c r="J2764" t="str">
        <f>IF(C2764="","",IF(COUNTIFS('SALES SUMMARY'!$A$5:$A$376,A2764,'SALES SUMMARY'!$C$5:$C$376,B2764)&gt;0,"OK",IF(OR(A2764="",A2764&lt;'SALES SUMMARY'!$A$5,A2764&gt;'SALES SUMMARY'!$A$376),"DATE PROBLEM",IF(A2764&lt;&gt;INT(A2764),"DATE HAS TIME","REFERENCE PROBLEM"))))</f>
        <v/>
      </c>
    </row>
    <row r="2765" spans="5:10" x14ac:dyDescent="0.25">
      <c r="E2765" s="18" t="str">
        <f t="shared" si="191"/>
        <v/>
      </c>
      <c r="F2765" s="18" t="str">
        <f t="shared" si="192"/>
        <v/>
      </c>
      <c r="G2765" s="18" t="str">
        <f t="shared" si="193"/>
        <v/>
      </c>
      <c r="H2765" s="18" t="str">
        <f t="shared" si="194"/>
        <v/>
      </c>
      <c r="J2765" t="str">
        <f>IF(C2765="","",IF(COUNTIFS('SALES SUMMARY'!$A$5:$A$376,A2765,'SALES SUMMARY'!$C$5:$C$376,B2765)&gt;0,"OK",IF(OR(A2765="",A2765&lt;'SALES SUMMARY'!$A$5,A2765&gt;'SALES SUMMARY'!$A$376),"DATE PROBLEM",IF(A2765&lt;&gt;INT(A2765),"DATE HAS TIME","REFERENCE PROBLEM"))))</f>
        <v/>
      </c>
    </row>
    <row r="2766" spans="5:10" x14ac:dyDescent="0.25">
      <c r="E2766" s="18" t="str">
        <f t="shared" si="191"/>
        <v/>
      </c>
      <c r="F2766" s="18" t="str">
        <f t="shared" si="192"/>
        <v/>
      </c>
      <c r="G2766" s="18" t="str">
        <f t="shared" si="193"/>
        <v/>
      </c>
      <c r="H2766" s="18" t="str">
        <f t="shared" si="194"/>
        <v/>
      </c>
      <c r="J2766" t="str">
        <f>IF(C2766="","",IF(COUNTIFS('SALES SUMMARY'!$A$5:$A$376,A2766,'SALES SUMMARY'!$C$5:$C$376,B2766)&gt;0,"OK",IF(OR(A2766="",A2766&lt;'SALES SUMMARY'!$A$5,A2766&gt;'SALES SUMMARY'!$A$376),"DATE PROBLEM",IF(A2766&lt;&gt;INT(A2766),"DATE HAS TIME","REFERENCE PROBLEM"))))</f>
        <v/>
      </c>
    </row>
    <row r="2767" spans="5:10" x14ac:dyDescent="0.25">
      <c r="E2767" s="18" t="str">
        <f t="shared" si="191"/>
        <v/>
      </c>
      <c r="F2767" s="18" t="str">
        <f t="shared" si="192"/>
        <v/>
      </c>
      <c r="G2767" s="18" t="str">
        <f t="shared" si="193"/>
        <v/>
      </c>
      <c r="H2767" s="18" t="str">
        <f t="shared" si="194"/>
        <v/>
      </c>
      <c r="J2767" t="str">
        <f>IF(C2767="","",IF(COUNTIFS('SALES SUMMARY'!$A$5:$A$376,A2767,'SALES SUMMARY'!$C$5:$C$376,B2767)&gt;0,"OK",IF(OR(A2767="",A2767&lt;'SALES SUMMARY'!$A$5,A2767&gt;'SALES SUMMARY'!$A$376),"DATE PROBLEM",IF(A2767&lt;&gt;INT(A2767),"DATE HAS TIME","REFERENCE PROBLEM"))))</f>
        <v/>
      </c>
    </row>
    <row r="2768" spans="5:10" x14ac:dyDescent="0.25">
      <c r="E2768" s="18" t="str">
        <f t="shared" si="191"/>
        <v/>
      </c>
      <c r="F2768" s="18" t="str">
        <f t="shared" si="192"/>
        <v/>
      </c>
      <c r="G2768" s="18" t="str">
        <f t="shared" si="193"/>
        <v/>
      </c>
      <c r="H2768" s="18" t="str">
        <f t="shared" si="194"/>
        <v/>
      </c>
      <c r="J2768" t="str">
        <f>IF(C2768="","",IF(COUNTIFS('SALES SUMMARY'!$A$5:$A$376,A2768,'SALES SUMMARY'!$C$5:$C$376,B2768)&gt;0,"OK",IF(OR(A2768="",A2768&lt;'SALES SUMMARY'!$A$5,A2768&gt;'SALES SUMMARY'!$A$376),"DATE PROBLEM",IF(A2768&lt;&gt;INT(A2768),"DATE HAS TIME","REFERENCE PROBLEM"))))</f>
        <v/>
      </c>
    </row>
    <row r="2769" spans="5:10" x14ac:dyDescent="0.25">
      <c r="E2769" s="18" t="str">
        <f t="shared" si="191"/>
        <v/>
      </c>
      <c r="F2769" s="18" t="str">
        <f t="shared" si="192"/>
        <v/>
      </c>
      <c r="G2769" s="18" t="str">
        <f t="shared" si="193"/>
        <v/>
      </c>
      <c r="H2769" s="18" t="str">
        <f t="shared" si="194"/>
        <v/>
      </c>
      <c r="J2769" t="str">
        <f>IF(C2769="","",IF(COUNTIFS('SALES SUMMARY'!$A$5:$A$376,A2769,'SALES SUMMARY'!$C$5:$C$376,B2769)&gt;0,"OK",IF(OR(A2769="",A2769&lt;'SALES SUMMARY'!$A$5,A2769&gt;'SALES SUMMARY'!$A$376),"DATE PROBLEM",IF(A2769&lt;&gt;INT(A2769),"DATE HAS TIME","REFERENCE PROBLEM"))))</f>
        <v/>
      </c>
    </row>
    <row r="2770" spans="5:10" x14ac:dyDescent="0.25">
      <c r="E2770" s="18" t="str">
        <f t="shared" si="191"/>
        <v/>
      </c>
      <c r="F2770" s="18" t="str">
        <f t="shared" si="192"/>
        <v/>
      </c>
      <c r="G2770" s="18" t="str">
        <f t="shared" si="193"/>
        <v/>
      </c>
      <c r="H2770" s="18" t="str">
        <f t="shared" si="194"/>
        <v/>
      </c>
      <c r="J2770" t="str">
        <f>IF(C2770="","",IF(COUNTIFS('SALES SUMMARY'!$A$5:$A$376,A2770,'SALES SUMMARY'!$C$5:$C$376,B2770)&gt;0,"OK",IF(OR(A2770="",A2770&lt;'SALES SUMMARY'!$A$5,A2770&gt;'SALES SUMMARY'!$A$376),"DATE PROBLEM",IF(A2770&lt;&gt;INT(A2770),"DATE HAS TIME","REFERENCE PROBLEM"))))</f>
        <v/>
      </c>
    </row>
    <row r="2771" spans="5:10" x14ac:dyDescent="0.25">
      <c r="E2771" s="18" t="str">
        <f t="shared" si="191"/>
        <v/>
      </c>
      <c r="F2771" s="18" t="str">
        <f t="shared" si="192"/>
        <v/>
      </c>
      <c r="G2771" s="18" t="str">
        <f t="shared" si="193"/>
        <v/>
      </c>
      <c r="H2771" s="18" t="str">
        <f t="shared" si="194"/>
        <v/>
      </c>
      <c r="J2771" t="str">
        <f>IF(C2771="","",IF(COUNTIFS('SALES SUMMARY'!$A$5:$A$376,A2771,'SALES SUMMARY'!$C$5:$C$376,B2771)&gt;0,"OK",IF(OR(A2771="",A2771&lt;'SALES SUMMARY'!$A$5,A2771&gt;'SALES SUMMARY'!$A$376),"DATE PROBLEM",IF(A2771&lt;&gt;INT(A2771),"DATE HAS TIME","REFERENCE PROBLEM"))))</f>
        <v/>
      </c>
    </row>
    <row r="2772" spans="5:10" x14ac:dyDescent="0.25">
      <c r="E2772" s="18" t="str">
        <f t="shared" si="191"/>
        <v/>
      </c>
      <c r="F2772" s="18" t="str">
        <f t="shared" si="192"/>
        <v/>
      </c>
      <c r="G2772" s="18" t="str">
        <f t="shared" si="193"/>
        <v/>
      </c>
      <c r="H2772" s="18" t="str">
        <f t="shared" si="194"/>
        <v/>
      </c>
      <c r="J2772" t="str">
        <f>IF(C2772="","",IF(COUNTIFS('SALES SUMMARY'!$A$5:$A$376,A2772,'SALES SUMMARY'!$C$5:$C$376,B2772)&gt;0,"OK",IF(OR(A2772="",A2772&lt;'SALES SUMMARY'!$A$5,A2772&gt;'SALES SUMMARY'!$A$376),"DATE PROBLEM",IF(A2772&lt;&gt;INT(A2772),"DATE HAS TIME","REFERENCE PROBLEM"))))</f>
        <v/>
      </c>
    </row>
    <row r="2773" spans="5:10" x14ac:dyDescent="0.25">
      <c r="E2773" s="18" t="str">
        <f t="shared" si="191"/>
        <v/>
      </c>
      <c r="F2773" s="18" t="str">
        <f t="shared" si="192"/>
        <v/>
      </c>
      <c r="G2773" s="18" t="str">
        <f t="shared" si="193"/>
        <v/>
      </c>
      <c r="H2773" s="18" t="str">
        <f t="shared" si="194"/>
        <v/>
      </c>
      <c r="J2773" t="str">
        <f>IF(C2773="","",IF(COUNTIFS('SALES SUMMARY'!$A$5:$A$376,A2773,'SALES SUMMARY'!$C$5:$C$376,B2773)&gt;0,"OK",IF(OR(A2773="",A2773&lt;'SALES SUMMARY'!$A$5,A2773&gt;'SALES SUMMARY'!$A$376),"DATE PROBLEM",IF(A2773&lt;&gt;INT(A2773),"DATE HAS TIME","REFERENCE PROBLEM"))))</f>
        <v/>
      </c>
    </row>
    <row r="2774" spans="5:10" x14ac:dyDescent="0.25">
      <c r="E2774" s="18" t="str">
        <f t="shared" si="191"/>
        <v/>
      </c>
      <c r="F2774" s="18" t="str">
        <f t="shared" si="192"/>
        <v/>
      </c>
      <c r="G2774" s="18" t="str">
        <f t="shared" si="193"/>
        <v/>
      </c>
      <c r="H2774" s="18" t="str">
        <f t="shared" si="194"/>
        <v/>
      </c>
      <c r="J2774" t="str">
        <f>IF(C2774="","",IF(COUNTIFS('SALES SUMMARY'!$A$5:$A$376,A2774,'SALES SUMMARY'!$C$5:$C$376,B2774)&gt;0,"OK",IF(OR(A2774="",A2774&lt;'SALES SUMMARY'!$A$5,A2774&gt;'SALES SUMMARY'!$A$376),"DATE PROBLEM",IF(A2774&lt;&gt;INT(A2774),"DATE HAS TIME","REFERENCE PROBLEM"))))</f>
        <v/>
      </c>
    </row>
    <row r="2775" spans="5:10" x14ac:dyDescent="0.25">
      <c r="E2775" s="18" t="str">
        <f t="shared" si="191"/>
        <v/>
      </c>
      <c r="F2775" s="18" t="str">
        <f t="shared" si="192"/>
        <v/>
      </c>
      <c r="G2775" s="18" t="str">
        <f t="shared" si="193"/>
        <v/>
      </c>
      <c r="H2775" s="18" t="str">
        <f t="shared" si="194"/>
        <v/>
      </c>
      <c r="J2775" t="str">
        <f>IF(C2775="","",IF(COUNTIFS('SALES SUMMARY'!$A$5:$A$376,A2775,'SALES SUMMARY'!$C$5:$C$376,B2775)&gt;0,"OK",IF(OR(A2775="",A2775&lt;'SALES SUMMARY'!$A$5,A2775&gt;'SALES SUMMARY'!$A$376),"DATE PROBLEM",IF(A2775&lt;&gt;INT(A2775),"DATE HAS TIME","REFERENCE PROBLEM"))))</f>
        <v/>
      </c>
    </row>
    <row r="2776" spans="5:10" x14ac:dyDescent="0.25">
      <c r="E2776" s="18" t="str">
        <f t="shared" si="191"/>
        <v/>
      </c>
      <c r="F2776" s="18" t="str">
        <f t="shared" si="192"/>
        <v/>
      </c>
      <c r="G2776" s="18" t="str">
        <f t="shared" si="193"/>
        <v/>
      </c>
      <c r="H2776" s="18" t="str">
        <f t="shared" si="194"/>
        <v/>
      </c>
      <c r="J2776" t="str">
        <f>IF(C2776="","",IF(COUNTIFS('SALES SUMMARY'!$A$5:$A$376,A2776,'SALES SUMMARY'!$C$5:$C$376,B2776)&gt;0,"OK",IF(OR(A2776="",A2776&lt;'SALES SUMMARY'!$A$5,A2776&gt;'SALES SUMMARY'!$A$376),"DATE PROBLEM",IF(A2776&lt;&gt;INT(A2776),"DATE HAS TIME","REFERENCE PROBLEM"))))</f>
        <v/>
      </c>
    </row>
    <row r="2777" spans="5:10" x14ac:dyDescent="0.25">
      <c r="E2777" s="18" t="str">
        <f t="shared" si="191"/>
        <v/>
      </c>
      <c r="F2777" s="18" t="str">
        <f t="shared" si="192"/>
        <v/>
      </c>
      <c r="G2777" s="18" t="str">
        <f t="shared" si="193"/>
        <v/>
      </c>
      <c r="H2777" s="18" t="str">
        <f t="shared" si="194"/>
        <v/>
      </c>
      <c r="J2777" t="str">
        <f>IF(C2777="","",IF(COUNTIFS('SALES SUMMARY'!$A$5:$A$376,A2777,'SALES SUMMARY'!$C$5:$C$376,B2777)&gt;0,"OK",IF(OR(A2777="",A2777&lt;'SALES SUMMARY'!$A$5,A2777&gt;'SALES SUMMARY'!$A$376),"DATE PROBLEM",IF(A2777&lt;&gt;INT(A2777),"DATE HAS TIME","REFERENCE PROBLEM"))))</f>
        <v/>
      </c>
    </row>
    <row r="2778" spans="5:10" x14ac:dyDescent="0.25">
      <c r="E2778" s="18" t="str">
        <f t="shared" si="191"/>
        <v/>
      </c>
      <c r="F2778" s="18" t="str">
        <f t="shared" si="192"/>
        <v/>
      </c>
      <c r="G2778" s="18" t="str">
        <f t="shared" si="193"/>
        <v/>
      </c>
      <c r="H2778" s="18" t="str">
        <f t="shared" si="194"/>
        <v/>
      </c>
      <c r="J2778" t="str">
        <f>IF(C2778="","",IF(COUNTIFS('SALES SUMMARY'!$A$5:$A$376,A2778,'SALES SUMMARY'!$C$5:$C$376,B2778)&gt;0,"OK",IF(OR(A2778="",A2778&lt;'SALES SUMMARY'!$A$5,A2778&gt;'SALES SUMMARY'!$A$376),"DATE PROBLEM",IF(A2778&lt;&gt;INT(A2778),"DATE HAS TIME","REFERENCE PROBLEM"))))</f>
        <v/>
      </c>
    </row>
    <row r="2779" spans="5:10" x14ac:dyDescent="0.25">
      <c r="E2779" s="18" t="str">
        <f t="shared" si="191"/>
        <v/>
      </c>
      <c r="F2779" s="18" t="str">
        <f t="shared" si="192"/>
        <v/>
      </c>
      <c r="G2779" s="18" t="str">
        <f t="shared" si="193"/>
        <v/>
      </c>
      <c r="H2779" s="18" t="str">
        <f t="shared" si="194"/>
        <v/>
      </c>
      <c r="J2779" t="str">
        <f>IF(C2779="","",IF(COUNTIFS('SALES SUMMARY'!$A$5:$A$376,A2779,'SALES SUMMARY'!$C$5:$C$376,B2779)&gt;0,"OK",IF(OR(A2779="",A2779&lt;'SALES SUMMARY'!$A$5,A2779&gt;'SALES SUMMARY'!$A$376),"DATE PROBLEM",IF(A2779&lt;&gt;INT(A2779),"DATE HAS TIME","REFERENCE PROBLEM"))))</f>
        <v/>
      </c>
    </row>
    <row r="2780" spans="5:10" x14ac:dyDescent="0.25">
      <c r="E2780" s="18" t="str">
        <f t="shared" si="191"/>
        <v/>
      </c>
      <c r="F2780" s="18" t="str">
        <f t="shared" si="192"/>
        <v/>
      </c>
      <c r="G2780" s="18" t="str">
        <f t="shared" si="193"/>
        <v/>
      </c>
      <c r="H2780" s="18" t="str">
        <f t="shared" si="194"/>
        <v/>
      </c>
      <c r="J2780" t="str">
        <f>IF(C2780="","",IF(COUNTIFS('SALES SUMMARY'!$A$5:$A$376,A2780,'SALES SUMMARY'!$C$5:$C$376,B2780)&gt;0,"OK",IF(OR(A2780="",A2780&lt;'SALES SUMMARY'!$A$5,A2780&gt;'SALES SUMMARY'!$A$376),"DATE PROBLEM",IF(A2780&lt;&gt;INT(A2780),"DATE HAS TIME","REFERENCE PROBLEM"))))</f>
        <v/>
      </c>
    </row>
    <row r="2781" spans="5:10" x14ac:dyDescent="0.25">
      <c r="E2781" s="18" t="str">
        <f t="shared" si="191"/>
        <v/>
      </c>
      <c r="F2781" s="18" t="str">
        <f t="shared" si="192"/>
        <v/>
      </c>
      <c r="G2781" s="18" t="str">
        <f t="shared" si="193"/>
        <v/>
      </c>
      <c r="H2781" s="18" t="str">
        <f t="shared" si="194"/>
        <v/>
      </c>
      <c r="J2781" t="str">
        <f>IF(C2781="","",IF(COUNTIFS('SALES SUMMARY'!$A$5:$A$376,A2781,'SALES SUMMARY'!$C$5:$C$376,B2781)&gt;0,"OK",IF(OR(A2781="",A2781&lt;'SALES SUMMARY'!$A$5,A2781&gt;'SALES SUMMARY'!$A$376),"DATE PROBLEM",IF(A2781&lt;&gt;INT(A2781),"DATE HAS TIME","REFERENCE PROBLEM"))))</f>
        <v/>
      </c>
    </row>
    <row r="2782" spans="5:10" x14ac:dyDescent="0.25">
      <c r="E2782" s="18" t="str">
        <f t="shared" si="191"/>
        <v/>
      </c>
      <c r="F2782" s="18" t="str">
        <f t="shared" si="192"/>
        <v/>
      </c>
      <c r="G2782" s="18" t="str">
        <f t="shared" si="193"/>
        <v/>
      </c>
      <c r="H2782" s="18" t="str">
        <f t="shared" si="194"/>
        <v/>
      </c>
      <c r="J2782" t="str">
        <f>IF(C2782="","",IF(COUNTIFS('SALES SUMMARY'!$A$5:$A$376,A2782,'SALES SUMMARY'!$C$5:$C$376,B2782)&gt;0,"OK",IF(OR(A2782="",A2782&lt;'SALES SUMMARY'!$A$5,A2782&gt;'SALES SUMMARY'!$A$376),"DATE PROBLEM",IF(A2782&lt;&gt;INT(A2782),"DATE HAS TIME","REFERENCE PROBLEM"))))</f>
        <v/>
      </c>
    </row>
    <row r="2783" spans="5:10" x14ac:dyDescent="0.25">
      <c r="E2783" s="18" t="str">
        <f t="shared" si="191"/>
        <v/>
      </c>
      <c r="F2783" s="18" t="str">
        <f t="shared" si="192"/>
        <v/>
      </c>
      <c r="G2783" s="18" t="str">
        <f t="shared" si="193"/>
        <v/>
      </c>
      <c r="H2783" s="18" t="str">
        <f t="shared" si="194"/>
        <v/>
      </c>
      <c r="J2783" t="str">
        <f>IF(C2783="","",IF(COUNTIFS('SALES SUMMARY'!$A$5:$A$376,A2783,'SALES SUMMARY'!$C$5:$C$376,B2783)&gt;0,"OK",IF(OR(A2783="",A2783&lt;'SALES SUMMARY'!$A$5,A2783&gt;'SALES SUMMARY'!$A$376),"DATE PROBLEM",IF(A2783&lt;&gt;INT(A2783),"DATE HAS TIME","REFERENCE PROBLEM"))))</f>
        <v/>
      </c>
    </row>
    <row r="2784" spans="5:10" x14ac:dyDescent="0.25">
      <c r="E2784" s="18" t="str">
        <f t="shared" si="191"/>
        <v/>
      </c>
      <c r="F2784" s="18" t="str">
        <f t="shared" si="192"/>
        <v/>
      </c>
      <c r="G2784" s="18" t="str">
        <f t="shared" si="193"/>
        <v/>
      </c>
      <c r="H2784" s="18" t="str">
        <f t="shared" si="194"/>
        <v/>
      </c>
      <c r="J2784" t="str">
        <f>IF(C2784="","",IF(COUNTIFS('SALES SUMMARY'!$A$5:$A$376,A2784,'SALES SUMMARY'!$C$5:$C$376,B2784)&gt;0,"OK",IF(OR(A2784="",A2784&lt;'SALES SUMMARY'!$A$5,A2784&gt;'SALES SUMMARY'!$A$376),"DATE PROBLEM",IF(A2784&lt;&gt;INT(A2784),"DATE HAS TIME","REFERENCE PROBLEM"))))</f>
        <v/>
      </c>
    </row>
    <row r="2785" spans="5:10" x14ac:dyDescent="0.25">
      <c r="E2785" s="18" t="str">
        <f t="shared" si="191"/>
        <v/>
      </c>
      <c r="F2785" s="18" t="str">
        <f t="shared" si="192"/>
        <v/>
      </c>
      <c r="G2785" s="18" t="str">
        <f t="shared" si="193"/>
        <v/>
      </c>
      <c r="H2785" s="18" t="str">
        <f t="shared" si="194"/>
        <v/>
      </c>
      <c r="J2785" t="str">
        <f>IF(C2785="","",IF(COUNTIFS('SALES SUMMARY'!$A$5:$A$376,A2785,'SALES SUMMARY'!$C$5:$C$376,B2785)&gt;0,"OK",IF(OR(A2785="",A2785&lt;'SALES SUMMARY'!$A$5,A2785&gt;'SALES SUMMARY'!$A$376),"DATE PROBLEM",IF(A2785&lt;&gt;INT(A2785),"DATE HAS TIME","REFERENCE PROBLEM"))))</f>
        <v/>
      </c>
    </row>
    <row r="2786" spans="5:10" x14ac:dyDescent="0.25">
      <c r="E2786" s="18" t="str">
        <f t="shared" si="191"/>
        <v/>
      </c>
      <c r="F2786" s="18" t="str">
        <f t="shared" si="192"/>
        <v/>
      </c>
      <c r="G2786" s="18" t="str">
        <f t="shared" si="193"/>
        <v/>
      </c>
      <c r="H2786" s="18" t="str">
        <f t="shared" si="194"/>
        <v/>
      </c>
      <c r="J2786" t="str">
        <f>IF(C2786="","",IF(COUNTIFS('SALES SUMMARY'!$A$5:$A$376,A2786,'SALES SUMMARY'!$C$5:$C$376,B2786)&gt;0,"OK",IF(OR(A2786="",A2786&lt;'SALES SUMMARY'!$A$5,A2786&gt;'SALES SUMMARY'!$A$376),"DATE PROBLEM",IF(A2786&lt;&gt;INT(A2786),"DATE HAS TIME","REFERENCE PROBLEM"))))</f>
        <v/>
      </c>
    </row>
    <row r="2787" spans="5:10" x14ac:dyDescent="0.25">
      <c r="E2787" s="18" t="str">
        <f t="shared" si="191"/>
        <v/>
      </c>
      <c r="F2787" s="18" t="str">
        <f t="shared" si="192"/>
        <v/>
      </c>
      <c r="G2787" s="18" t="str">
        <f t="shared" si="193"/>
        <v/>
      </c>
      <c r="H2787" s="18" t="str">
        <f t="shared" si="194"/>
        <v/>
      </c>
      <c r="J2787" t="str">
        <f>IF(C2787="","",IF(COUNTIFS('SALES SUMMARY'!$A$5:$A$376,A2787,'SALES SUMMARY'!$C$5:$C$376,B2787)&gt;0,"OK",IF(OR(A2787="",A2787&lt;'SALES SUMMARY'!$A$5,A2787&gt;'SALES SUMMARY'!$A$376),"DATE PROBLEM",IF(A2787&lt;&gt;INT(A2787),"DATE HAS TIME","REFERENCE PROBLEM"))))</f>
        <v/>
      </c>
    </row>
    <row r="2788" spans="5:10" x14ac:dyDescent="0.25">
      <c r="E2788" s="18" t="str">
        <f t="shared" si="191"/>
        <v/>
      </c>
      <c r="F2788" s="18" t="str">
        <f t="shared" si="192"/>
        <v/>
      </c>
      <c r="G2788" s="18" t="str">
        <f t="shared" si="193"/>
        <v/>
      </c>
      <c r="H2788" s="18" t="str">
        <f t="shared" si="194"/>
        <v/>
      </c>
      <c r="J2788" t="str">
        <f>IF(C2788="","",IF(COUNTIFS('SALES SUMMARY'!$A$5:$A$376,A2788,'SALES SUMMARY'!$C$5:$C$376,B2788)&gt;0,"OK",IF(OR(A2788="",A2788&lt;'SALES SUMMARY'!$A$5,A2788&gt;'SALES SUMMARY'!$A$376),"DATE PROBLEM",IF(A2788&lt;&gt;INT(A2788),"DATE HAS TIME","REFERENCE PROBLEM"))))</f>
        <v/>
      </c>
    </row>
    <row r="2789" spans="5:10" x14ac:dyDescent="0.25">
      <c r="E2789" s="18" t="str">
        <f t="shared" si="191"/>
        <v/>
      </c>
      <c r="F2789" s="18" t="str">
        <f t="shared" si="192"/>
        <v/>
      </c>
      <c r="G2789" s="18" t="str">
        <f t="shared" si="193"/>
        <v/>
      </c>
      <c r="H2789" s="18" t="str">
        <f t="shared" si="194"/>
        <v/>
      </c>
      <c r="J2789" t="str">
        <f>IF(C2789="","",IF(COUNTIFS('SALES SUMMARY'!$A$5:$A$376,A2789,'SALES SUMMARY'!$C$5:$C$376,B2789)&gt;0,"OK",IF(OR(A2789="",A2789&lt;'SALES SUMMARY'!$A$5,A2789&gt;'SALES SUMMARY'!$A$376),"DATE PROBLEM",IF(A2789&lt;&gt;INT(A2789),"DATE HAS TIME","REFERENCE PROBLEM"))))</f>
        <v/>
      </c>
    </row>
    <row r="2790" spans="5:10" x14ac:dyDescent="0.25">
      <c r="E2790" s="18" t="str">
        <f t="shared" si="191"/>
        <v/>
      </c>
      <c r="F2790" s="18" t="str">
        <f t="shared" si="192"/>
        <v/>
      </c>
      <c r="G2790" s="18" t="str">
        <f t="shared" si="193"/>
        <v/>
      </c>
      <c r="H2790" s="18" t="str">
        <f t="shared" si="194"/>
        <v/>
      </c>
      <c r="J2790" t="str">
        <f>IF(C2790="","",IF(COUNTIFS('SALES SUMMARY'!$A$5:$A$376,A2790,'SALES SUMMARY'!$C$5:$C$376,B2790)&gt;0,"OK",IF(OR(A2790="",A2790&lt;'SALES SUMMARY'!$A$5,A2790&gt;'SALES SUMMARY'!$A$376),"DATE PROBLEM",IF(A2790&lt;&gt;INT(A2790),"DATE HAS TIME","REFERENCE PROBLEM"))))</f>
        <v/>
      </c>
    </row>
    <row r="2791" spans="5:10" x14ac:dyDescent="0.25">
      <c r="E2791" s="18" t="str">
        <f t="shared" si="191"/>
        <v/>
      </c>
      <c r="F2791" s="18" t="str">
        <f t="shared" si="192"/>
        <v/>
      </c>
      <c r="G2791" s="18" t="str">
        <f t="shared" si="193"/>
        <v/>
      </c>
      <c r="H2791" s="18" t="str">
        <f t="shared" si="194"/>
        <v/>
      </c>
      <c r="J2791" t="str">
        <f>IF(C2791="","",IF(COUNTIFS('SALES SUMMARY'!$A$5:$A$376,A2791,'SALES SUMMARY'!$C$5:$C$376,B2791)&gt;0,"OK",IF(OR(A2791="",A2791&lt;'SALES SUMMARY'!$A$5,A2791&gt;'SALES SUMMARY'!$A$376),"DATE PROBLEM",IF(A2791&lt;&gt;INT(A2791),"DATE HAS TIME","REFERENCE PROBLEM"))))</f>
        <v/>
      </c>
    </row>
    <row r="2792" spans="5:10" x14ac:dyDescent="0.25">
      <c r="E2792" s="18" t="str">
        <f t="shared" si="191"/>
        <v/>
      </c>
      <c r="F2792" s="18" t="str">
        <f t="shared" si="192"/>
        <v/>
      </c>
      <c r="G2792" s="18" t="str">
        <f t="shared" si="193"/>
        <v/>
      </c>
      <c r="H2792" s="18" t="str">
        <f t="shared" si="194"/>
        <v/>
      </c>
      <c r="J2792" t="str">
        <f>IF(C2792="","",IF(COUNTIFS('SALES SUMMARY'!$A$5:$A$376,A2792,'SALES SUMMARY'!$C$5:$C$376,B2792)&gt;0,"OK",IF(OR(A2792="",A2792&lt;'SALES SUMMARY'!$A$5,A2792&gt;'SALES SUMMARY'!$A$376),"DATE PROBLEM",IF(A2792&lt;&gt;INT(A2792),"DATE HAS TIME","REFERENCE PROBLEM"))))</f>
        <v/>
      </c>
    </row>
    <row r="2793" spans="5:10" x14ac:dyDescent="0.25">
      <c r="E2793" s="18" t="str">
        <f t="shared" si="191"/>
        <v/>
      </c>
      <c r="F2793" s="18" t="str">
        <f t="shared" si="192"/>
        <v/>
      </c>
      <c r="G2793" s="18" t="str">
        <f t="shared" si="193"/>
        <v/>
      </c>
      <c r="H2793" s="18" t="str">
        <f t="shared" si="194"/>
        <v/>
      </c>
      <c r="J2793" t="str">
        <f>IF(C2793="","",IF(COUNTIFS('SALES SUMMARY'!$A$5:$A$376,A2793,'SALES SUMMARY'!$C$5:$C$376,B2793)&gt;0,"OK",IF(OR(A2793="",A2793&lt;'SALES SUMMARY'!$A$5,A2793&gt;'SALES SUMMARY'!$A$376),"DATE PROBLEM",IF(A2793&lt;&gt;INT(A2793),"DATE HAS TIME","REFERENCE PROBLEM"))))</f>
        <v/>
      </c>
    </row>
    <row r="2794" spans="5:10" x14ac:dyDescent="0.25">
      <c r="E2794" s="18" t="str">
        <f t="shared" si="191"/>
        <v/>
      </c>
      <c r="F2794" s="18" t="str">
        <f t="shared" si="192"/>
        <v/>
      </c>
      <c r="G2794" s="18" t="str">
        <f t="shared" si="193"/>
        <v/>
      </c>
      <c r="H2794" s="18" t="str">
        <f t="shared" si="194"/>
        <v/>
      </c>
      <c r="J2794" t="str">
        <f>IF(C2794="","",IF(COUNTIFS('SALES SUMMARY'!$A$5:$A$376,A2794,'SALES SUMMARY'!$C$5:$C$376,B2794)&gt;0,"OK",IF(OR(A2794="",A2794&lt;'SALES SUMMARY'!$A$5,A2794&gt;'SALES SUMMARY'!$A$376),"DATE PROBLEM",IF(A2794&lt;&gt;INT(A2794),"DATE HAS TIME","REFERENCE PROBLEM"))))</f>
        <v/>
      </c>
    </row>
    <row r="2795" spans="5:10" x14ac:dyDescent="0.25">
      <c r="E2795" s="18" t="str">
        <f t="shared" si="191"/>
        <v/>
      </c>
      <c r="F2795" s="18" t="str">
        <f t="shared" si="192"/>
        <v/>
      </c>
      <c r="G2795" s="18" t="str">
        <f t="shared" si="193"/>
        <v/>
      </c>
      <c r="H2795" s="18" t="str">
        <f t="shared" si="194"/>
        <v/>
      </c>
      <c r="J2795" t="str">
        <f>IF(C2795="","",IF(COUNTIFS('SALES SUMMARY'!$A$5:$A$376,A2795,'SALES SUMMARY'!$C$5:$C$376,B2795)&gt;0,"OK",IF(OR(A2795="",A2795&lt;'SALES SUMMARY'!$A$5,A2795&gt;'SALES SUMMARY'!$A$376),"DATE PROBLEM",IF(A2795&lt;&gt;INT(A2795),"DATE HAS TIME","REFERENCE PROBLEM"))))</f>
        <v/>
      </c>
    </row>
    <row r="2796" spans="5:10" x14ac:dyDescent="0.25">
      <c r="E2796" s="18" t="str">
        <f t="shared" si="191"/>
        <v/>
      </c>
      <c r="F2796" s="18" t="str">
        <f t="shared" si="192"/>
        <v/>
      </c>
      <c r="G2796" s="18" t="str">
        <f t="shared" si="193"/>
        <v/>
      </c>
      <c r="H2796" s="18" t="str">
        <f t="shared" si="194"/>
        <v/>
      </c>
      <c r="J2796" t="str">
        <f>IF(C2796="","",IF(COUNTIFS('SALES SUMMARY'!$A$5:$A$376,A2796,'SALES SUMMARY'!$C$5:$C$376,B2796)&gt;0,"OK",IF(OR(A2796="",A2796&lt;'SALES SUMMARY'!$A$5,A2796&gt;'SALES SUMMARY'!$A$376),"DATE PROBLEM",IF(A2796&lt;&gt;INT(A2796),"DATE HAS TIME","REFERENCE PROBLEM"))))</f>
        <v/>
      </c>
    </row>
    <row r="2797" spans="5:10" x14ac:dyDescent="0.25">
      <c r="E2797" s="18" t="str">
        <f t="shared" si="191"/>
        <v/>
      </c>
      <c r="F2797" s="18" t="str">
        <f t="shared" si="192"/>
        <v/>
      </c>
      <c r="G2797" s="18" t="str">
        <f t="shared" si="193"/>
        <v/>
      </c>
      <c r="H2797" s="18" t="str">
        <f t="shared" si="194"/>
        <v/>
      </c>
      <c r="J2797" t="str">
        <f>IF(C2797="","",IF(COUNTIFS('SALES SUMMARY'!$A$5:$A$376,A2797,'SALES SUMMARY'!$C$5:$C$376,B2797)&gt;0,"OK",IF(OR(A2797="",A2797&lt;'SALES SUMMARY'!$A$5,A2797&gt;'SALES SUMMARY'!$A$376),"DATE PROBLEM",IF(A2797&lt;&gt;INT(A2797),"DATE HAS TIME","REFERENCE PROBLEM"))))</f>
        <v/>
      </c>
    </row>
    <row r="2798" spans="5:10" x14ac:dyDescent="0.25">
      <c r="E2798" s="18" t="str">
        <f t="shared" si="191"/>
        <v/>
      </c>
      <c r="F2798" s="18" t="str">
        <f t="shared" si="192"/>
        <v/>
      </c>
      <c r="G2798" s="18" t="str">
        <f t="shared" si="193"/>
        <v/>
      </c>
      <c r="H2798" s="18" t="str">
        <f t="shared" si="194"/>
        <v/>
      </c>
      <c r="J2798" t="str">
        <f>IF(C2798="","",IF(COUNTIFS('SALES SUMMARY'!$A$5:$A$376,A2798,'SALES SUMMARY'!$C$5:$C$376,B2798)&gt;0,"OK",IF(OR(A2798="",A2798&lt;'SALES SUMMARY'!$A$5,A2798&gt;'SALES SUMMARY'!$A$376),"DATE PROBLEM",IF(A2798&lt;&gt;INT(A2798),"DATE HAS TIME","REFERENCE PROBLEM"))))</f>
        <v/>
      </c>
    </row>
    <row r="2799" spans="5:10" x14ac:dyDescent="0.25">
      <c r="E2799" s="18" t="str">
        <f t="shared" si="191"/>
        <v/>
      </c>
      <c r="F2799" s="18" t="str">
        <f t="shared" si="192"/>
        <v/>
      </c>
      <c r="G2799" s="18" t="str">
        <f t="shared" si="193"/>
        <v/>
      </c>
      <c r="H2799" s="18" t="str">
        <f t="shared" si="194"/>
        <v/>
      </c>
      <c r="J2799" t="str">
        <f>IF(C2799="","",IF(COUNTIFS('SALES SUMMARY'!$A$5:$A$376,A2799,'SALES SUMMARY'!$C$5:$C$376,B2799)&gt;0,"OK",IF(OR(A2799="",A2799&lt;'SALES SUMMARY'!$A$5,A2799&gt;'SALES SUMMARY'!$A$376),"DATE PROBLEM",IF(A2799&lt;&gt;INT(A2799),"DATE HAS TIME","REFERENCE PROBLEM"))))</f>
        <v/>
      </c>
    </row>
    <row r="2800" spans="5:10" x14ac:dyDescent="0.25">
      <c r="E2800" s="18" t="str">
        <f t="shared" si="191"/>
        <v/>
      </c>
      <c r="F2800" s="18" t="str">
        <f t="shared" si="192"/>
        <v/>
      </c>
      <c r="G2800" s="18" t="str">
        <f t="shared" si="193"/>
        <v/>
      </c>
      <c r="H2800" s="18" t="str">
        <f t="shared" si="194"/>
        <v/>
      </c>
      <c r="J2800" t="str">
        <f>IF(C2800="","",IF(COUNTIFS('SALES SUMMARY'!$A$5:$A$376,A2800,'SALES SUMMARY'!$C$5:$C$376,B2800)&gt;0,"OK",IF(OR(A2800="",A2800&lt;'SALES SUMMARY'!$A$5,A2800&gt;'SALES SUMMARY'!$A$376),"DATE PROBLEM",IF(A2800&lt;&gt;INT(A2800),"DATE HAS TIME","REFERENCE PROBLEM"))))</f>
        <v/>
      </c>
    </row>
    <row r="2801" spans="5:10" x14ac:dyDescent="0.25">
      <c r="E2801" s="18" t="str">
        <f t="shared" si="191"/>
        <v/>
      </c>
      <c r="F2801" s="18" t="str">
        <f t="shared" si="192"/>
        <v/>
      </c>
      <c r="G2801" s="18" t="str">
        <f t="shared" si="193"/>
        <v/>
      </c>
      <c r="H2801" s="18" t="str">
        <f t="shared" si="194"/>
        <v/>
      </c>
      <c r="J2801" t="str">
        <f>IF(C2801="","",IF(COUNTIFS('SALES SUMMARY'!$A$5:$A$376,A2801,'SALES SUMMARY'!$C$5:$C$376,B2801)&gt;0,"OK",IF(OR(A2801="",A2801&lt;'SALES SUMMARY'!$A$5,A2801&gt;'SALES SUMMARY'!$A$376),"DATE PROBLEM",IF(A2801&lt;&gt;INT(A2801),"DATE HAS TIME","REFERENCE PROBLEM"))))</f>
        <v/>
      </c>
    </row>
    <row r="2802" spans="5:10" x14ac:dyDescent="0.25">
      <c r="E2802" s="18" t="str">
        <f t="shared" si="191"/>
        <v/>
      </c>
      <c r="F2802" s="18" t="str">
        <f t="shared" si="192"/>
        <v/>
      </c>
      <c r="G2802" s="18" t="str">
        <f t="shared" si="193"/>
        <v/>
      </c>
      <c r="H2802" s="18" t="str">
        <f t="shared" si="194"/>
        <v/>
      </c>
      <c r="J2802" t="str">
        <f>IF(C2802="","",IF(COUNTIFS('SALES SUMMARY'!$A$5:$A$376,A2802,'SALES SUMMARY'!$C$5:$C$376,B2802)&gt;0,"OK",IF(OR(A2802="",A2802&lt;'SALES SUMMARY'!$A$5,A2802&gt;'SALES SUMMARY'!$A$376),"DATE PROBLEM",IF(A2802&lt;&gt;INT(A2802),"DATE HAS TIME","REFERENCE PROBLEM"))))</f>
        <v/>
      </c>
    </row>
    <row r="2803" spans="5:10" x14ac:dyDescent="0.25">
      <c r="E2803" s="18" t="str">
        <f t="shared" si="191"/>
        <v/>
      </c>
      <c r="F2803" s="18" t="str">
        <f t="shared" si="192"/>
        <v/>
      </c>
      <c r="G2803" s="18" t="str">
        <f t="shared" si="193"/>
        <v/>
      </c>
      <c r="H2803" s="18" t="str">
        <f t="shared" si="194"/>
        <v/>
      </c>
      <c r="J2803" t="str">
        <f>IF(C2803="","",IF(COUNTIFS('SALES SUMMARY'!$A$5:$A$376,A2803,'SALES SUMMARY'!$C$5:$C$376,B2803)&gt;0,"OK",IF(OR(A2803="",A2803&lt;'SALES SUMMARY'!$A$5,A2803&gt;'SALES SUMMARY'!$A$376),"DATE PROBLEM",IF(A2803&lt;&gt;INT(A2803),"DATE HAS TIME","REFERENCE PROBLEM"))))</f>
        <v/>
      </c>
    </row>
    <row r="2804" spans="5:10" x14ac:dyDescent="0.25">
      <c r="E2804" s="18" t="str">
        <f t="shared" si="191"/>
        <v/>
      </c>
      <c r="F2804" s="18" t="str">
        <f t="shared" si="192"/>
        <v/>
      </c>
      <c r="G2804" s="18" t="str">
        <f t="shared" si="193"/>
        <v/>
      </c>
      <c r="H2804" s="18" t="str">
        <f t="shared" si="194"/>
        <v/>
      </c>
      <c r="J2804" t="str">
        <f>IF(C2804="","",IF(COUNTIFS('SALES SUMMARY'!$A$5:$A$376,A2804,'SALES SUMMARY'!$C$5:$C$376,B2804)&gt;0,"OK",IF(OR(A2804="",A2804&lt;'SALES SUMMARY'!$A$5,A2804&gt;'SALES SUMMARY'!$A$376),"DATE PROBLEM",IF(A2804&lt;&gt;INT(A2804),"DATE HAS TIME","REFERENCE PROBLEM"))))</f>
        <v/>
      </c>
    </row>
    <row r="2805" spans="5:10" x14ac:dyDescent="0.25">
      <c r="E2805" s="18" t="str">
        <f t="shared" si="191"/>
        <v/>
      </c>
      <c r="F2805" s="18" t="str">
        <f t="shared" si="192"/>
        <v/>
      </c>
      <c r="G2805" s="18" t="str">
        <f t="shared" si="193"/>
        <v/>
      </c>
      <c r="H2805" s="18" t="str">
        <f t="shared" si="194"/>
        <v/>
      </c>
      <c r="J2805" t="str">
        <f>IF(C2805="","",IF(COUNTIFS('SALES SUMMARY'!$A$5:$A$376,A2805,'SALES SUMMARY'!$C$5:$C$376,B2805)&gt;0,"OK",IF(OR(A2805="",A2805&lt;'SALES SUMMARY'!$A$5,A2805&gt;'SALES SUMMARY'!$A$376),"DATE PROBLEM",IF(A2805&lt;&gt;INT(A2805),"DATE HAS TIME","REFERENCE PROBLEM"))))</f>
        <v/>
      </c>
    </row>
    <row r="2806" spans="5:10" x14ac:dyDescent="0.25">
      <c r="E2806" s="18" t="str">
        <f t="shared" si="191"/>
        <v/>
      </c>
      <c r="F2806" s="18" t="str">
        <f t="shared" si="192"/>
        <v/>
      </c>
      <c r="G2806" s="18" t="str">
        <f t="shared" si="193"/>
        <v/>
      </c>
      <c r="H2806" s="18" t="str">
        <f t="shared" si="194"/>
        <v/>
      </c>
      <c r="J2806" t="str">
        <f>IF(C2806="","",IF(COUNTIFS('SALES SUMMARY'!$A$5:$A$376,A2806,'SALES SUMMARY'!$C$5:$C$376,B2806)&gt;0,"OK",IF(OR(A2806="",A2806&lt;'SALES SUMMARY'!$A$5,A2806&gt;'SALES SUMMARY'!$A$376),"DATE PROBLEM",IF(A2806&lt;&gt;INT(A2806),"DATE HAS TIME","REFERENCE PROBLEM"))))</f>
        <v/>
      </c>
    </row>
    <row r="2807" spans="5:10" x14ac:dyDescent="0.25">
      <c r="E2807" s="18" t="str">
        <f t="shared" si="191"/>
        <v/>
      </c>
      <c r="F2807" s="18" t="str">
        <f t="shared" si="192"/>
        <v/>
      </c>
      <c r="G2807" s="18" t="str">
        <f t="shared" si="193"/>
        <v/>
      </c>
      <c r="H2807" s="18" t="str">
        <f t="shared" si="194"/>
        <v/>
      </c>
      <c r="J2807" t="str">
        <f>IF(C2807="","",IF(COUNTIFS('SALES SUMMARY'!$A$5:$A$376,A2807,'SALES SUMMARY'!$C$5:$C$376,B2807)&gt;0,"OK",IF(OR(A2807="",A2807&lt;'SALES SUMMARY'!$A$5,A2807&gt;'SALES SUMMARY'!$A$376),"DATE PROBLEM",IF(A2807&lt;&gt;INT(A2807),"DATE HAS TIME","REFERENCE PROBLEM"))))</f>
        <v/>
      </c>
    </row>
    <row r="2808" spans="5:10" x14ac:dyDescent="0.25">
      <c r="E2808" s="18" t="str">
        <f t="shared" si="191"/>
        <v/>
      </c>
      <c r="F2808" s="18" t="str">
        <f t="shared" si="192"/>
        <v/>
      </c>
      <c r="G2808" s="18" t="str">
        <f t="shared" si="193"/>
        <v/>
      </c>
      <c r="H2808" s="18" t="str">
        <f t="shared" si="194"/>
        <v/>
      </c>
      <c r="J2808" t="str">
        <f>IF(C2808="","",IF(COUNTIFS('SALES SUMMARY'!$A$5:$A$376,A2808,'SALES SUMMARY'!$C$5:$C$376,B2808)&gt;0,"OK",IF(OR(A2808="",A2808&lt;'SALES SUMMARY'!$A$5,A2808&gt;'SALES SUMMARY'!$A$376),"DATE PROBLEM",IF(A2808&lt;&gt;INT(A2808),"DATE HAS TIME","REFERENCE PROBLEM"))))</f>
        <v/>
      </c>
    </row>
    <row r="2809" spans="5:10" x14ac:dyDescent="0.25">
      <c r="E2809" s="18" t="str">
        <f t="shared" si="191"/>
        <v/>
      </c>
      <c r="F2809" s="18" t="str">
        <f t="shared" si="192"/>
        <v/>
      </c>
      <c r="G2809" s="18" t="str">
        <f t="shared" si="193"/>
        <v/>
      </c>
      <c r="H2809" s="18" t="str">
        <f t="shared" si="194"/>
        <v/>
      </c>
      <c r="J2809" t="str">
        <f>IF(C2809="","",IF(COUNTIFS('SALES SUMMARY'!$A$5:$A$376,A2809,'SALES SUMMARY'!$C$5:$C$376,B2809)&gt;0,"OK",IF(OR(A2809="",A2809&lt;'SALES SUMMARY'!$A$5,A2809&gt;'SALES SUMMARY'!$A$376),"DATE PROBLEM",IF(A2809&lt;&gt;INT(A2809),"DATE HAS TIME","REFERENCE PROBLEM"))))</f>
        <v/>
      </c>
    </row>
    <row r="2810" spans="5:10" x14ac:dyDescent="0.25">
      <c r="E2810" s="18" t="str">
        <f t="shared" si="191"/>
        <v/>
      </c>
      <c r="F2810" s="18" t="str">
        <f t="shared" si="192"/>
        <v/>
      </c>
      <c r="G2810" s="18" t="str">
        <f t="shared" si="193"/>
        <v/>
      </c>
      <c r="H2810" s="18" t="str">
        <f t="shared" si="194"/>
        <v/>
      </c>
      <c r="J2810" t="str">
        <f>IF(C2810="","",IF(COUNTIFS('SALES SUMMARY'!$A$5:$A$376,A2810,'SALES SUMMARY'!$C$5:$C$376,B2810)&gt;0,"OK",IF(OR(A2810="",A2810&lt;'SALES SUMMARY'!$A$5,A2810&gt;'SALES SUMMARY'!$A$376),"DATE PROBLEM",IF(A2810&lt;&gt;INT(A2810),"DATE HAS TIME","REFERENCE PROBLEM"))))</f>
        <v/>
      </c>
    </row>
    <row r="2811" spans="5:10" x14ac:dyDescent="0.25">
      <c r="E2811" s="18" t="str">
        <f t="shared" si="191"/>
        <v/>
      </c>
      <c r="F2811" s="18" t="str">
        <f t="shared" si="192"/>
        <v/>
      </c>
      <c r="G2811" s="18" t="str">
        <f t="shared" si="193"/>
        <v/>
      </c>
      <c r="H2811" s="18" t="str">
        <f t="shared" si="194"/>
        <v/>
      </c>
      <c r="J2811" t="str">
        <f>IF(C2811="","",IF(COUNTIFS('SALES SUMMARY'!$A$5:$A$376,A2811,'SALES SUMMARY'!$C$5:$C$376,B2811)&gt;0,"OK",IF(OR(A2811="",A2811&lt;'SALES SUMMARY'!$A$5,A2811&gt;'SALES SUMMARY'!$A$376),"DATE PROBLEM",IF(A2811&lt;&gt;INT(A2811),"DATE HAS TIME","REFERENCE PROBLEM"))))</f>
        <v/>
      </c>
    </row>
    <row r="2812" spans="5:10" x14ac:dyDescent="0.25">
      <c r="E2812" s="18" t="str">
        <f t="shared" si="191"/>
        <v/>
      </c>
      <c r="F2812" s="18" t="str">
        <f t="shared" si="192"/>
        <v/>
      </c>
      <c r="G2812" s="18" t="str">
        <f t="shared" si="193"/>
        <v/>
      </c>
      <c r="H2812" s="18" t="str">
        <f t="shared" si="194"/>
        <v/>
      </c>
      <c r="J2812" t="str">
        <f>IF(C2812="","",IF(COUNTIFS('SALES SUMMARY'!$A$5:$A$376,A2812,'SALES SUMMARY'!$C$5:$C$376,B2812)&gt;0,"OK",IF(OR(A2812="",A2812&lt;'SALES SUMMARY'!$A$5,A2812&gt;'SALES SUMMARY'!$A$376),"DATE PROBLEM",IF(A2812&lt;&gt;INT(A2812),"DATE HAS TIME","REFERENCE PROBLEM"))))</f>
        <v/>
      </c>
    </row>
    <row r="2813" spans="5:10" x14ac:dyDescent="0.25">
      <c r="E2813" s="18" t="str">
        <f t="shared" si="191"/>
        <v/>
      </c>
      <c r="F2813" s="18" t="str">
        <f t="shared" si="192"/>
        <v/>
      </c>
      <c r="G2813" s="18" t="str">
        <f t="shared" si="193"/>
        <v/>
      </c>
      <c r="H2813" s="18" t="str">
        <f t="shared" si="194"/>
        <v/>
      </c>
      <c r="J2813" t="str">
        <f>IF(C2813="","",IF(COUNTIFS('SALES SUMMARY'!$A$5:$A$376,A2813,'SALES SUMMARY'!$C$5:$C$376,B2813)&gt;0,"OK",IF(OR(A2813="",A2813&lt;'SALES SUMMARY'!$A$5,A2813&gt;'SALES SUMMARY'!$A$376),"DATE PROBLEM",IF(A2813&lt;&gt;INT(A2813),"DATE HAS TIME","REFERENCE PROBLEM"))))</f>
        <v/>
      </c>
    </row>
    <row r="2814" spans="5:10" x14ac:dyDescent="0.25">
      <c r="E2814" s="18" t="str">
        <f t="shared" si="191"/>
        <v/>
      </c>
      <c r="F2814" s="18" t="str">
        <f t="shared" si="192"/>
        <v/>
      </c>
      <c r="G2814" s="18" t="str">
        <f t="shared" si="193"/>
        <v/>
      </c>
      <c r="H2814" s="18" t="str">
        <f t="shared" si="194"/>
        <v/>
      </c>
      <c r="J2814" t="str">
        <f>IF(C2814="","",IF(COUNTIFS('SALES SUMMARY'!$A$5:$A$376,A2814,'SALES SUMMARY'!$C$5:$C$376,B2814)&gt;0,"OK",IF(OR(A2814="",A2814&lt;'SALES SUMMARY'!$A$5,A2814&gt;'SALES SUMMARY'!$A$376),"DATE PROBLEM",IF(A2814&lt;&gt;INT(A2814),"DATE HAS TIME","REFERENCE PROBLEM"))))</f>
        <v/>
      </c>
    </row>
    <row r="2815" spans="5:10" x14ac:dyDescent="0.25">
      <c r="E2815" s="18" t="str">
        <f t="shared" si="191"/>
        <v/>
      </c>
      <c r="F2815" s="18" t="str">
        <f t="shared" si="192"/>
        <v/>
      </c>
      <c r="G2815" s="18" t="str">
        <f t="shared" si="193"/>
        <v/>
      </c>
      <c r="H2815" s="18" t="str">
        <f t="shared" si="194"/>
        <v/>
      </c>
      <c r="J2815" t="str">
        <f>IF(C2815="","",IF(COUNTIFS('SALES SUMMARY'!$A$5:$A$376,A2815,'SALES SUMMARY'!$C$5:$C$376,B2815)&gt;0,"OK",IF(OR(A2815="",A2815&lt;'SALES SUMMARY'!$A$5,A2815&gt;'SALES SUMMARY'!$A$376),"DATE PROBLEM",IF(A2815&lt;&gt;INT(A2815),"DATE HAS TIME","REFERENCE PROBLEM"))))</f>
        <v/>
      </c>
    </row>
    <row r="2816" spans="5:10" x14ac:dyDescent="0.25">
      <c r="E2816" s="18" t="str">
        <f t="shared" si="191"/>
        <v/>
      </c>
      <c r="F2816" s="18" t="str">
        <f t="shared" si="192"/>
        <v/>
      </c>
      <c r="G2816" s="18" t="str">
        <f t="shared" si="193"/>
        <v/>
      </c>
      <c r="H2816" s="18" t="str">
        <f t="shared" si="194"/>
        <v/>
      </c>
      <c r="J2816" t="str">
        <f>IF(C2816="","",IF(COUNTIFS('SALES SUMMARY'!$A$5:$A$376,A2816,'SALES SUMMARY'!$C$5:$C$376,B2816)&gt;0,"OK",IF(OR(A2816="",A2816&lt;'SALES SUMMARY'!$A$5,A2816&gt;'SALES SUMMARY'!$A$376),"DATE PROBLEM",IF(A2816&lt;&gt;INT(A2816),"DATE HAS TIME","REFERENCE PROBLEM"))))</f>
        <v/>
      </c>
    </row>
    <row r="2817" spans="5:10" x14ac:dyDescent="0.25">
      <c r="E2817" s="18" t="str">
        <f t="shared" si="191"/>
        <v/>
      </c>
      <c r="F2817" s="18" t="str">
        <f t="shared" si="192"/>
        <v/>
      </c>
      <c r="G2817" s="18" t="str">
        <f t="shared" si="193"/>
        <v/>
      </c>
      <c r="H2817" s="18" t="str">
        <f t="shared" si="194"/>
        <v/>
      </c>
      <c r="J2817" t="str">
        <f>IF(C2817="","",IF(COUNTIFS('SALES SUMMARY'!$A$5:$A$376,A2817,'SALES SUMMARY'!$C$5:$C$376,B2817)&gt;0,"OK",IF(OR(A2817="",A2817&lt;'SALES SUMMARY'!$A$5,A2817&gt;'SALES SUMMARY'!$A$376),"DATE PROBLEM",IF(A2817&lt;&gt;INT(A2817),"DATE HAS TIME","REFERENCE PROBLEM"))))</f>
        <v/>
      </c>
    </row>
    <row r="2818" spans="5:10" x14ac:dyDescent="0.25">
      <c r="E2818" s="18" t="str">
        <f t="shared" si="191"/>
        <v/>
      </c>
      <c r="F2818" s="18" t="str">
        <f t="shared" si="192"/>
        <v/>
      </c>
      <c r="G2818" s="18" t="str">
        <f t="shared" si="193"/>
        <v/>
      </c>
      <c r="H2818" s="18" t="str">
        <f t="shared" si="194"/>
        <v/>
      </c>
      <c r="J2818" t="str">
        <f>IF(C2818="","",IF(COUNTIFS('SALES SUMMARY'!$A$5:$A$376,A2818,'SALES SUMMARY'!$C$5:$C$376,B2818)&gt;0,"OK",IF(OR(A2818="",A2818&lt;'SALES SUMMARY'!$A$5,A2818&gt;'SALES SUMMARY'!$A$376),"DATE PROBLEM",IF(A2818&lt;&gt;INT(A2818),"DATE HAS TIME","REFERENCE PROBLEM"))))</f>
        <v/>
      </c>
    </row>
    <row r="2819" spans="5:10" x14ac:dyDescent="0.25">
      <c r="E2819" s="18" t="str">
        <f t="shared" si="191"/>
        <v/>
      </c>
      <c r="F2819" s="18" t="str">
        <f t="shared" si="192"/>
        <v/>
      </c>
      <c r="G2819" s="18" t="str">
        <f t="shared" si="193"/>
        <v/>
      </c>
      <c r="H2819" s="18" t="str">
        <f t="shared" si="194"/>
        <v/>
      </c>
      <c r="J2819" t="str">
        <f>IF(C2819="","",IF(COUNTIFS('SALES SUMMARY'!$A$5:$A$376,A2819,'SALES SUMMARY'!$C$5:$C$376,B2819)&gt;0,"OK",IF(OR(A2819="",A2819&lt;'SALES SUMMARY'!$A$5,A2819&gt;'SALES SUMMARY'!$A$376),"DATE PROBLEM",IF(A2819&lt;&gt;INT(A2819),"DATE HAS TIME","REFERENCE PROBLEM"))))</f>
        <v/>
      </c>
    </row>
    <row r="2820" spans="5:10" x14ac:dyDescent="0.25">
      <c r="E2820" s="18" t="str">
        <f t="shared" si="191"/>
        <v/>
      </c>
      <c r="F2820" s="18" t="str">
        <f t="shared" si="192"/>
        <v/>
      </c>
      <c r="G2820" s="18" t="str">
        <f t="shared" si="193"/>
        <v/>
      </c>
      <c r="H2820" s="18" t="str">
        <f t="shared" si="194"/>
        <v/>
      </c>
      <c r="J2820" t="str">
        <f>IF(C2820="","",IF(COUNTIFS('SALES SUMMARY'!$A$5:$A$376,A2820,'SALES SUMMARY'!$C$5:$C$376,B2820)&gt;0,"OK",IF(OR(A2820="",A2820&lt;'SALES SUMMARY'!$A$5,A2820&gt;'SALES SUMMARY'!$A$376),"DATE PROBLEM",IF(A2820&lt;&gt;INT(A2820),"DATE HAS TIME","REFERENCE PROBLEM"))))</f>
        <v/>
      </c>
    </row>
    <row r="2821" spans="5:10" x14ac:dyDescent="0.25">
      <c r="E2821" s="18" t="str">
        <f t="shared" si="191"/>
        <v/>
      </c>
      <c r="F2821" s="18" t="str">
        <f t="shared" si="192"/>
        <v/>
      </c>
      <c r="G2821" s="18" t="str">
        <f t="shared" si="193"/>
        <v/>
      </c>
      <c r="H2821" s="18" t="str">
        <f t="shared" si="194"/>
        <v/>
      </c>
      <c r="J2821" t="str">
        <f>IF(C2821="","",IF(COUNTIFS('SALES SUMMARY'!$A$5:$A$376,A2821,'SALES SUMMARY'!$C$5:$C$376,B2821)&gt;0,"OK",IF(OR(A2821="",A2821&lt;'SALES SUMMARY'!$A$5,A2821&gt;'SALES SUMMARY'!$A$376),"DATE PROBLEM",IF(A2821&lt;&gt;INT(A2821),"DATE HAS TIME","REFERENCE PROBLEM"))))</f>
        <v/>
      </c>
    </row>
    <row r="2822" spans="5:10" x14ac:dyDescent="0.25">
      <c r="E2822" s="18" t="str">
        <f t="shared" ref="E2822:E2885" si="195">IF($C2822="","",IFERROR(INDEX(ItemPriceCol,MATCH($C2822,ItemName,0)),""))</f>
        <v/>
      </c>
      <c r="F2822" s="18" t="str">
        <f t="shared" ref="F2822:F2885" si="196">IF(OR($D2822="",$E2822=""),"",$D2822*$E2822)</f>
        <v/>
      </c>
      <c r="G2822" s="18" t="str">
        <f t="shared" ref="G2822:G2885" si="197">IF($C2822="","",IFERROR(INDEX(ItemCostCol,MATCH($C2822,ItemName,0)),""))</f>
        <v/>
      </c>
      <c r="H2822" s="18" t="str">
        <f t="shared" ref="H2822:H2885" si="198">IF(OR($F2822="",$G2822=""),"",$F2822-$D2822*$G2822)</f>
        <v/>
      </c>
      <c r="J2822" t="str">
        <f>IF(C2822="","",IF(COUNTIFS('SALES SUMMARY'!$A$5:$A$376,A2822,'SALES SUMMARY'!$C$5:$C$376,B2822)&gt;0,"OK",IF(OR(A2822="",A2822&lt;'SALES SUMMARY'!$A$5,A2822&gt;'SALES SUMMARY'!$A$376),"DATE PROBLEM",IF(A2822&lt;&gt;INT(A2822),"DATE HAS TIME","REFERENCE PROBLEM"))))</f>
        <v/>
      </c>
    </row>
    <row r="2823" spans="5:10" x14ac:dyDescent="0.25">
      <c r="E2823" s="18" t="str">
        <f t="shared" si="195"/>
        <v/>
      </c>
      <c r="F2823" s="18" t="str">
        <f t="shared" si="196"/>
        <v/>
      </c>
      <c r="G2823" s="18" t="str">
        <f t="shared" si="197"/>
        <v/>
      </c>
      <c r="H2823" s="18" t="str">
        <f t="shared" si="198"/>
        <v/>
      </c>
      <c r="J2823" t="str">
        <f>IF(C2823="","",IF(COUNTIFS('SALES SUMMARY'!$A$5:$A$376,A2823,'SALES SUMMARY'!$C$5:$C$376,B2823)&gt;0,"OK",IF(OR(A2823="",A2823&lt;'SALES SUMMARY'!$A$5,A2823&gt;'SALES SUMMARY'!$A$376),"DATE PROBLEM",IF(A2823&lt;&gt;INT(A2823),"DATE HAS TIME","REFERENCE PROBLEM"))))</f>
        <v/>
      </c>
    </row>
    <row r="2824" spans="5:10" x14ac:dyDescent="0.25">
      <c r="E2824" s="18" t="str">
        <f t="shared" si="195"/>
        <v/>
      </c>
      <c r="F2824" s="18" t="str">
        <f t="shared" si="196"/>
        <v/>
      </c>
      <c r="G2824" s="18" t="str">
        <f t="shared" si="197"/>
        <v/>
      </c>
      <c r="H2824" s="18" t="str">
        <f t="shared" si="198"/>
        <v/>
      </c>
      <c r="J2824" t="str">
        <f>IF(C2824="","",IF(COUNTIFS('SALES SUMMARY'!$A$5:$A$376,A2824,'SALES SUMMARY'!$C$5:$C$376,B2824)&gt;0,"OK",IF(OR(A2824="",A2824&lt;'SALES SUMMARY'!$A$5,A2824&gt;'SALES SUMMARY'!$A$376),"DATE PROBLEM",IF(A2824&lt;&gt;INT(A2824),"DATE HAS TIME","REFERENCE PROBLEM"))))</f>
        <v/>
      </c>
    </row>
    <row r="2825" spans="5:10" x14ac:dyDescent="0.25">
      <c r="E2825" s="18" t="str">
        <f t="shared" si="195"/>
        <v/>
      </c>
      <c r="F2825" s="18" t="str">
        <f t="shared" si="196"/>
        <v/>
      </c>
      <c r="G2825" s="18" t="str">
        <f t="shared" si="197"/>
        <v/>
      </c>
      <c r="H2825" s="18" t="str">
        <f t="shared" si="198"/>
        <v/>
      </c>
      <c r="J2825" t="str">
        <f>IF(C2825="","",IF(COUNTIFS('SALES SUMMARY'!$A$5:$A$376,A2825,'SALES SUMMARY'!$C$5:$C$376,B2825)&gt;0,"OK",IF(OR(A2825="",A2825&lt;'SALES SUMMARY'!$A$5,A2825&gt;'SALES SUMMARY'!$A$376),"DATE PROBLEM",IF(A2825&lt;&gt;INT(A2825),"DATE HAS TIME","REFERENCE PROBLEM"))))</f>
        <v/>
      </c>
    </row>
    <row r="2826" spans="5:10" x14ac:dyDescent="0.25">
      <c r="E2826" s="18" t="str">
        <f t="shared" si="195"/>
        <v/>
      </c>
      <c r="F2826" s="18" t="str">
        <f t="shared" si="196"/>
        <v/>
      </c>
      <c r="G2826" s="18" t="str">
        <f t="shared" si="197"/>
        <v/>
      </c>
      <c r="H2826" s="18" t="str">
        <f t="shared" si="198"/>
        <v/>
      </c>
      <c r="J2826" t="str">
        <f>IF(C2826="","",IF(COUNTIFS('SALES SUMMARY'!$A$5:$A$376,A2826,'SALES SUMMARY'!$C$5:$C$376,B2826)&gt;0,"OK",IF(OR(A2826="",A2826&lt;'SALES SUMMARY'!$A$5,A2826&gt;'SALES SUMMARY'!$A$376),"DATE PROBLEM",IF(A2826&lt;&gt;INT(A2826),"DATE HAS TIME","REFERENCE PROBLEM"))))</f>
        <v/>
      </c>
    </row>
    <row r="2827" spans="5:10" x14ac:dyDescent="0.25">
      <c r="E2827" s="18" t="str">
        <f t="shared" si="195"/>
        <v/>
      </c>
      <c r="F2827" s="18" t="str">
        <f t="shared" si="196"/>
        <v/>
      </c>
      <c r="G2827" s="18" t="str">
        <f t="shared" si="197"/>
        <v/>
      </c>
      <c r="H2827" s="18" t="str">
        <f t="shared" si="198"/>
        <v/>
      </c>
      <c r="J2827" t="str">
        <f>IF(C2827="","",IF(COUNTIFS('SALES SUMMARY'!$A$5:$A$376,A2827,'SALES SUMMARY'!$C$5:$C$376,B2827)&gt;0,"OK",IF(OR(A2827="",A2827&lt;'SALES SUMMARY'!$A$5,A2827&gt;'SALES SUMMARY'!$A$376),"DATE PROBLEM",IF(A2827&lt;&gt;INT(A2827),"DATE HAS TIME","REFERENCE PROBLEM"))))</f>
        <v/>
      </c>
    </row>
    <row r="2828" spans="5:10" x14ac:dyDescent="0.25">
      <c r="E2828" s="18" t="str">
        <f t="shared" si="195"/>
        <v/>
      </c>
      <c r="F2828" s="18" t="str">
        <f t="shared" si="196"/>
        <v/>
      </c>
      <c r="G2828" s="18" t="str">
        <f t="shared" si="197"/>
        <v/>
      </c>
      <c r="H2828" s="18" t="str">
        <f t="shared" si="198"/>
        <v/>
      </c>
      <c r="J2828" t="str">
        <f>IF(C2828="","",IF(COUNTIFS('SALES SUMMARY'!$A$5:$A$376,A2828,'SALES SUMMARY'!$C$5:$C$376,B2828)&gt;0,"OK",IF(OR(A2828="",A2828&lt;'SALES SUMMARY'!$A$5,A2828&gt;'SALES SUMMARY'!$A$376),"DATE PROBLEM",IF(A2828&lt;&gt;INT(A2828),"DATE HAS TIME","REFERENCE PROBLEM"))))</f>
        <v/>
      </c>
    </row>
    <row r="2829" spans="5:10" x14ac:dyDescent="0.25">
      <c r="E2829" s="18" t="str">
        <f t="shared" si="195"/>
        <v/>
      </c>
      <c r="F2829" s="18" t="str">
        <f t="shared" si="196"/>
        <v/>
      </c>
      <c r="G2829" s="18" t="str">
        <f t="shared" si="197"/>
        <v/>
      </c>
      <c r="H2829" s="18" t="str">
        <f t="shared" si="198"/>
        <v/>
      </c>
      <c r="J2829" t="str">
        <f>IF(C2829="","",IF(COUNTIFS('SALES SUMMARY'!$A$5:$A$376,A2829,'SALES SUMMARY'!$C$5:$C$376,B2829)&gt;0,"OK",IF(OR(A2829="",A2829&lt;'SALES SUMMARY'!$A$5,A2829&gt;'SALES SUMMARY'!$A$376),"DATE PROBLEM",IF(A2829&lt;&gt;INT(A2829),"DATE HAS TIME","REFERENCE PROBLEM"))))</f>
        <v/>
      </c>
    </row>
    <row r="2830" spans="5:10" x14ac:dyDescent="0.25">
      <c r="E2830" s="18" t="str">
        <f t="shared" si="195"/>
        <v/>
      </c>
      <c r="F2830" s="18" t="str">
        <f t="shared" si="196"/>
        <v/>
      </c>
      <c r="G2830" s="18" t="str">
        <f t="shared" si="197"/>
        <v/>
      </c>
      <c r="H2830" s="18" t="str">
        <f t="shared" si="198"/>
        <v/>
      </c>
      <c r="J2830" t="str">
        <f>IF(C2830="","",IF(COUNTIFS('SALES SUMMARY'!$A$5:$A$376,A2830,'SALES SUMMARY'!$C$5:$C$376,B2830)&gt;0,"OK",IF(OR(A2830="",A2830&lt;'SALES SUMMARY'!$A$5,A2830&gt;'SALES SUMMARY'!$A$376),"DATE PROBLEM",IF(A2830&lt;&gt;INT(A2830),"DATE HAS TIME","REFERENCE PROBLEM"))))</f>
        <v/>
      </c>
    </row>
    <row r="2831" spans="5:10" x14ac:dyDescent="0.25">
      <c r="E2831" s="18" t="str">
        <f t="shared" si="195"/>
        <v/>
      </c>
      <c r="F2831" s="18" t="str">
        <f t="shared" si="196"/>
        <v/>
      </c>
      <c r="G2831" s="18" t="str">
        <f t="shared" si="197"/>
        <v/>
      </c>
      <c r="H2831" s="18" t="str">
        <f t="shared" si="198"/>
        <v/>
      </c>
      <c r="J2831" t="str">
        <f>IF(C2831="","",IF(COUNTIFS('SALES SUMMARY'!$A$5:$A$376,A2831,'SALES SUMMARY'!$C$5:$C$376,B2831)&gt;0,"OK",IF(OR(A2831="",A2831&lt;'SALES SUMMARY'!$A$5,A2831&gt;'SALES SUMMARY'!$A$376),"DATE PROBLEM",IF(A2831&lt;&gt;INT(A2831),"DATE HAS TIME","REFERENCE PROBLEM"))))</f>
        <v/>
      </c>
    </row>
    <row r="2832" spans="5:10" x14ac:dyDescent="0.25">
      <c r="E2832" s="18" t="str">
        <f t="shared" si="195"/>
        <v/>
      </c>
      <c r="F2832" s="18" t="str">
        <f t="shared" si="196"/>
        <v/>
      </c>
      <c r="G2832" s="18" t="str">
        <f t="shared" si="197"/>
        <v/>
      </c>
      <c r="H2832" s="18" t="str">
        <f t="shared" si="198"/>
        <v/>
      </c>
      <c r="J2832" t="str">
        <f>IF(C2832="","",IF(COUNTIFS('SALES SUMMARY'!$A$5:$A$376,A2832,'SALES SUMMARY'!$C$5:$C$376,B2832)&gt;0,"OK",IF(OR(A2832="",A2832&lt;'SALES SUMMARY'!$A$5,A2832&gt;'SALES SUMMARY'!$A$376),"DATE PROBLEM",IF(A2832&lt;&gt;INT(A2832),"DATE HAS TIME","REFERENCE PROBLEM"))))</f>
        <v/>
      </c>
    </row>
    <row r="2833" spans="5:10" x14ac:dyDescent="0.25">
      <c r="E2833" s="18" t="str">
        <f t="shared" si="195"/>
        <v/>
      </c>
      <c r="F2833" s="18" t="str">
        <f t="shared" si="196"/>
        <v/>
      </c>
      <c r="G2833" s="18" t="str">
        <f t="shared" si="197"/>
        <v/>
      </c>
      <c r="H2833" s="18" t="str">
        <f t="shared" si="198"/>
        <v/>
      </c>
      <c r="J2833" t="str">
        <f>IF(C2833="","",IF(COUNTIFS('SALES SUMMARY'!$A$5:$A$376,A2833,'SALES SUMMARY'!$C$5:$C$376,B2833)&gt;0,"OK",IF(OR(A2833="",A2833&lt;'SALES SUMMARY'!$A$5,A2833&gt;'SALES SUMMARY'!$A$376),"DATE PROBLEM",IF(A2833&lt;&gt;INT(A2833),"DATE HAS TIME","REFERENCE PROBLEM"))))</f>
        <v/>
      </c>
    </row>
    <row r="2834" spans="5:10" x14ac:dyDescent="0.25">
      <c r="E2834" s="18" t="str">
        <f t="shared" si="195"/>
        <v/>
      </c>
      <c r="F2834" s="18" t="str">
        <f t="shared" si="196"/>
        <v/>
      </c>
      <c r="G2834" s="18" t="str">
        <f t="shared" si="197"/>
        <v/>
      </c>
      <c r="H2834" s="18" t="str">
        <f t="shared" si="198"/>
        <v/>
      </c>
      <c r="J2834" t="str">
        <f>IF(C2834="","",IF(COUNTIFS('SALES SUMMARY'!$A$5:$A$376,A2834,'SALES SUMMARY'!$C$5:$C$376,B2834)&gt;0,"OK",IF(OR(A2834="",A2834&lt;'SALES SUMMARY'!$A$5,A2834&gt;'SALES SUMMARY'!$A$376),"DATE PROBLEM",IF(A2834&lt;&gt;INT(A2834),"DATE HAS TIME","REFERENCE PROBLEM"))))</f>
        <v/>
      </c>
    </row>
    <row r="2835" spans="5:10" x14ac:dyDescent="0.25">
      <c r="E2835" s="18" t="str">
        <f t="shared" si="195"/>
        <v/>
      </c>
      <c r="F2835" s="18" t="str">
        <f t="shared" si="196"/>
        <v/>
      </c>
      <c r="G2835" s="18" t="str">
        <f t="shared" si="197"/>
        <v/>
      </c>
      <c r="H2835" s="18" t="str">
        <f t="shared" si="198"/>
        <v/>
      </c>
      <c r="J2835" t="str">
        <f>IF(C2835="","",IF(COUNTIFS('SALES SUMMARY'!$A$5:$A$376,A2835,'SALES SUMMARY'!$C$5:$C$376,B2835)&gt;0,"OK",IF(OR(A2835="",A2835&lt;'SALES SUMMARY'!$A$5,A2835&gt;'SALES SUMMARY'!$A$376),"DATE PROBLEM",IF(A2835&lt;&gt;INT(A2835),"DATE HAS TIME","REFERENCE PROBLEM"))))</f>
        <v/>
      </c>
    </row>
    <row r="2836" spans="5:10" x14ac:dyDescent="0.25">
      <c r="E2836" s="18" t="str">
        <f t="shared" si="195"/>
        <v/>
      </c>
      <c r="F2836" s="18" t="str">
        <f t="shared" si="196"/>
        <v/>
      </c>
      <c r="G2836" s="18" t="str">
        <f t="shared" si="197"/>
        <v/>
      </c>
      <c r="H2836" s="18" t="str">
        <f t="shared" si="198"/>
        <v/>
      </c>
      <c r="J2836" t="str">
        <f>IF(C2836="","",IF(COUNTIFS('SALES SUMMARY'!$A$5:$A$376,A2836,'SALES SUMMARY'!$C$5:$C$376,B2836)&gt;0,"OK",IF(OR(A2836="",A2836&lt;'SALES SUMMARY'!$A$5,A2836&gt;'SALES SUMMARY'!$A$376),"DATE PROBLEM",IF(A2836&lt;&gt;INT(A2836),"DATE HAS TIME","REFERENCE PROBLEM"))))</f>
        <v/>
      </c>
    </row>
    <row r="2837" spans="5:10" x14ac:dyDescent="0.25">
      <c r="E2837" s="18" t="str">
        <f t="shared" si="195"/>
        <v/>
      </c>
      <c r="F2837" s="18" t="str">
        <f t="shared" si="196"/>
        <v/>
      </c>
      <c r="G2837" s="18" t="str">
        <f t="shared" si="197"/>
        <v/>
      </c>
      <c r="H2837" s="18" t="str">
        <f t="shared" si="198"/>
        <v/>
      </c>
      <c r="J2837" t="str">
        <f>IF(C2837="","",IF(COUNTIFS('SALES SUMMARY'!$A$5:$A$376,A2837,'SALES SUMMARY'!$C$5:$C$376,B2837)&gt;0,"OK",IF(OR(A2837="",A2837&lt;'SALES SUMMARY'!$A$5,A2837&gt;'SALES SUMMARY'!$A$376),"DATE PROBLEM",IF(A2837&lt;&gt;INT(A2837),"DATE HAS TIME","REFERENCE PROBLEM"))))</f>
        <v/>
      </c>
    </row>
    <row r="2838" spans="5:10" x14ac:dyDescent="0.25">
      <c r="E2838" s="18" t="str">
        <f t="shared" si="195"/>
        <v/>
      </c>
      <c r="F2838" s="18" t="str">
        <f t="shared" si="196"/>
        <v/>
      </c>
      <c r="G2838" s="18" t="str">
        <f t="shared" si="197"/>
        <v/>
      </c>
      <c r="H2838" s="18" t="str">
        <f t="shared" si="198"/>
        <v/>
      </c>
      <c r="J2838" t="str">
        <f>IF(C2838="","",IF(COUNTIFS('SALES SUMMARY'!$A$5:$A$376,A2838,'SALES SUMMARY'!$C$5:$C$376,B2838)&gt;0,"OK",IF(OR(A2838="",A2838&lt;'SALES SUMMARY'!$A$5,A2838&gt;'SALES SUMMARY'!$A$376),"DATE PROBLEM",IF(A2838&lt;&gt;INT(A2838),"DATE HAS TIME","REFERENCE PROBLEM"))))</f>
        <v/>
      </c>
    </row>
    <row r="2839" spans="5:10" x14ac:dyDescent="0.25">
      <c r="E2839" s="18" t="str">
        <f t="shared" si="195"/>
        <v/>
      </c>
      <c r="F2839" s="18" t="str">
        <f t="shared" si="196"/>
        <v/>
      </c>
      <c r="G2839" s="18" t="str">
        <f t="shared" si="197"/>
        <v/>
      </c>
      <c r="H2839" s="18" t="str">
        <f t="shared" si="198"/>
        <v/>
      </c>
      <c r="J2839" t="str">
        <f>IF(C2839="","",IF(COUNTIFS('SALES SUMMARY'!$A$5:$A$376,A2839,'SALES SUMMARY'!$C$5:$C$376,B2839)&gt;0,"OK",IF(OR(A2839="",A2839&lt;'SALES SUMMARY'!$A$5,A2839&gt;'SALES SUMMARY'!$A$376),"DATE PROBLEM",IF(A2839&lt;&gt;INT(A2839),"DATE HAS TIME","REFERENCE PROBLEM"))))</f>
        <v/>
      </c>
    </row>
    <row r="2840" spans="5:10" x14ac:dyDescent="0.25">
      <c r="E2840" s="18" t="str">
        <f t="shared" si="195"/>
        <v/>
      </c>
      <c r="F2840" s="18" t="str">
        <f t="shared" si="196"/>
        <v/>
      </c>
      <c r="G2840" s="18" t="str">
        <f t="shared" si="197"/>
        <v/>
      </c>
      <c r="H2840" s="18" t="str">
        <f t="shared" si="198"/>
        <v/>
      </c>
      <c r="J2840" t="str">
        <f>IF(C2840="","",IF(COUNTIFS('SALES SUMMARY'!$A$5:$A$376,A2840,'SALES SUMMARY'!$C$5:$C$376,B2840)&gt;0,"OK",IF(OR(A2840="",A2840&lt;'SALES SUMMARY'!$A$5,A2840&gt;'SALES SUMMARY'!$A$376),"DATE PROBLEM",IF(A2840&lt;&gt;INT(A2840),"DATE HAS TIME","REFERENCE PROBLEM"))))</f>
        <v/>
      </c>
    </row>
    <row r="2841" spans="5:10" x14ac:dyDescent="0.25">
      <c r="E2841" s="18" t="str">
        <f t="shared" si="195"/>
        <v/>
      </c>
      <c r="F2841" s="18" t="str">
        <f t="shared" si="196"/>
        <v/>
      </c>
      <c r="G2841" s="18" t="str">
        <f t="shared" si="197"/>
        <v/>
      </c>
      <c r="H2841" s="18" t="str">
        <f t="shared" si="198"/>
        <v/>
      </c>
      <c r="J2841" t="str">
        <f>IF(C2841="","",IF(COUNTIFS('SALES SUMMARY'!$A$5:$A$376,A2841,'SALES SUMMARY'!$C$5:$C$376,B2841)&gt;0,"OK",IF(OR(A2841="",A2841&lt;'SALES SUMMARY'!$A$5,A2841&gt;'SALES SUMMARY'!$A$376),"DATE PROBLEM",IF(A2841&lt;&gt;INT(A2841),"DATE HAS TIME","REFERENCE PROBLEM"))))</f>
        <v/>
      </c>
    </row>
    <row r="2842" spans="5:10" x14ac:dyDescent="0.25">
      <c r="E2842" s="18" t="str">
        <f t="shared" si="195"/>
        <v/>
      </c>
      <c r="F2842" s="18" t="str">
        <f t="shared" si="196"/>
        <v/>
      </c>
      <c r="G2842" s="18" t="str">
        <f t="shared" si="197"/>
        <v/>
      </c>
      <c r="H2842" s="18" t="str">
        <f t="shared" si="198"/>
        <v/>
      </c>
      <c r="J2842" t="str">
        <f>IF(C2842="","",IF(COUNTIFS('SALES SUMMARY'!$A$5:$A$376,A2842,'SALES SUMMARY'!$C$5:$C$376,B2842)&gt;0,"OK",IF(OR(A2842="",A2842&lt;'SALES SUMMARY'!$A$5,A2842&gt;'SALES SUMMARY'!$A$376),"DATE PROBLEM",IF(A2842&lt;&gt;INT(A2842),"DATE HAS TIME","REFERENCE PROBLEM"))))</f>
        <v/>
      </c>
    </row>
    <row r="2843" spans="5:10" x14ac:dyDescent="0.25">
      <c r="E2843" s="18" t="str">
        <f t="shared" si="195"/>
        <v/>
      </c>
      <c r="F2843" s="18" t="str">
        <f t="shared" si="196"/>
        <v/>
      </c>
      <c r="G2843" s="18" t="str">
        <f t="shared" si="197"/>
        <v/>
      </c>
      <c r="H2843" s="18" t="str">
        <f t="shared" si="198"/>
        <v/>
      </c>
      <c r="J2843" t="str">
        <f>IF(C2843="","",IF(COUNTIFS('SALES SUMMARY'!$A$5:$A$376,A2843,'SALES SUMMARY'!$C$5:$C$376,B2843)&gt;0,"OK",IF(OR(A2843="",A2843&lt;'SALES SUMMARY'!$A$5,A2843&gt;'SALES SUMMARY'!$A$376),"DATE PROBLEM",IF(A2843&lt;&gt;INT(A2843),"DATE HAS TIME","REFERENCE PROBLEM"))))</f>
        <v/>
      </c>
    </row>
    <row r="2844" spans="5:10" x14ac:dyDescent="0.25">
      <c r="E2844" s="18" t="str">
        <f t="shared" si="195"/>
        <v/>
      </c>
      <c r="F2844" s="18" t="str">
        <f t="shared" si="196"/>
        <v/>
      </c>
      <c r="G2844" s="18" t="str">
        <f t="shared" si="197"/>
        <v/>
      </c>
      <c r="H2844" s="18" t="str">
        <f t="shared" si="198"/>
        <v/>
      </c>
      <c r="J2844" t="str">
        <f>IF(C2844="","",IF(COUNTIFS('SALES SUMMARY'!$A$5:$A$376,A2844,'SALES SUMMARY'!$C$5:$C$376,B2844)&gt;0,"OK",IF(OR(A2844="",A2844&lt;'SALES SUMMARY'!$A$5,A2844&gt;'SALES SUMMARY'!$A$376),"DATE PROBLEM",IF(A2844&lt;&gt;INT(A2844),"DATE HAS TIME","REFERENCE PROBLEM"))))</f>
        <v/>
      </c>
    </row>
    <row r="2845" spans="5:10" x14ac:dyDescent="0.25">
      <c r="E2845" s="18" t="str">
        <f t="shared" si="195"/>
        <v/>
      </c>
      <c r="F2845" s="18" t="str">
        <f t="shared" si="196"/>
        <v/>
      </c>
      <c r="G2845" s="18" t="str">
        <f t="shared" si="197"/>
        <v/>
      </c>
      <c r="H2845" s="18" t="str">
        <f t="shared" si="198"/>
        <v/>
      </c>
      <c r="J2845" t="str">
        <f>IF(C2845="","",IF(COUNTIFS('SALES SUMMARY'!$A$5:$A$376,A2845,'SALES SUMMARY'!$C$5:$C$376,B2845)&gt;0,"OK",IF(OR(A2845="",A2845&lt;'SALES SUMMARY'!$A$5,A2845&gt;'SALES SUMMARY'!$A$376),"DATE PROBLEM",IF(A2845&lt;&gt;INT(A2845),"DATE HAS TIME","REFERENCE PROBLEM"))))</f>
        <v/>
      </c>
    </row>
    <row r="2846" spans="5:10" x14ac:dyDescent="0.25">
      <c r="E2846" s="18" t="str">
        <f t="shared" si="195"/>
        <v/>
      </c>
      <c r="F2846" s="18" t="str">
        <f t="shared" si="196"/>
        <v/>
      </c>
      <c r="G2846" s="18" t="str">
        <f t="shared" si="197"/>
        <v/>
      </c>
      <c r="H2846" s="18" t="str">
        <f t="shared" si="198"/>
        <v/>
      </c>
      <c r="J2846" t="str">
        <f>IF(C2846="","",IF(COUNTIFS('SALES SUMMARY'!$A$5:$A$376,A2846,'SALES SUMMARY'!$C$5:$C$376,B2846)&gt;0,"OK",IF(OR(A2846="",A2846&lt;'SALES SUMMARY'!$A$5,A2846&gt;'SALES SUMMARY'!$A$376),"DATE PROBLEM",IF(A2846&lt;&gt;INT(A2846),"DATE HAS TIME","REFERENCE PROBLEM"))))</f>
        <v/>
      </c>
    </row>
    <row r="2847" spans="5:10" x14ac:dyDescent="0.25">
      <c r="E2847" s="18" t="str">
        <f t="shared" si="195"/>
        <v/>
      </c>
      <c r="F2847" s="18" t="str">
        <f t="shared" si="196"/>
        <v/>
      </c>
      <c r="G2847" s="18" t="str">
        <f t="shared" si="197"/>
        <v/>
      </c>
      <c r="H2847" s="18" t="str">
        <f t="shared" si="198"/>
        <v/>
      </c>
      <c r="J2847" t="str">
        <f>IF(C2847="","",IF(COUNTIFS('SALES SUMMARY'!$A$5:$A$376,A2847,'SALES SUMMARY'!$C$5:$C$376,B2847)&gt;0,"OK",IF(OR(A2847="",A2847&lt;'SALES SUMMARY'!$A$5,A2847&gt;'SALES SUMMARY'!$A$376),"DATE PROBLEM",IF(A2847&lt;&gt;INT(A2847),"DATE HAS TIME","REFERENCE PROBLEM"))))</f>
        <v/>
      </c>
    </row>
    <row r="2848" spans="5:10" x14ac:dyDescent="0.25">
      <c r="E2848" s="18" t="str">
        <f t="shared" si="195"/>
        <v/>
      </c>
      <c r="F2848" s="18" t="str">
        <f t="shared" si="196"/>
        <v/>
      </c>
      <c r="G2848" s="18" t="str">
        <f t="shared" si="197"/>
        <v/>
      </c>
      <c r="H2848" s="18" t="str">
        <f t="shared" si="198"/>
        <v/>
      </c>
      <c r="J2848" t="str">
        <f>IF(C2848="","",IF(COUNTIFS('SALES SUMMARY'!$A$5:$A$376,A2848,'SALES SUMMARY'!$C$5:$C$376,B2848)&gt;0,"OK",IF(OR(A2848="",A2848&lt;'SALES SUMMARY'!$A$5,A2848&gt;'SALES SUMMARY'!$A$376),"DATE PROBLEM",IF(A2848&lt;&gt;INT(A2848),"DATE HAS TIME","REFERENCE PROBLEM"))))</f>
        <v/>
      </c>
    </row>
    <row r="2849" spans="5:10" x14ac:dyDescent="0.25">
      <c r="E2849" s="18" t="str">
        <f t="shared" si="195"/>
        <v/>
      </c>
      <c r="F2849" s="18" t="str">
        <f t="shared" si="196"/>
        <v/>
      </c>
      <c r="G2849" s="18" t="str">
        <f t="shared" si="197"/>
        <v/>
      </c>
      <c r="H2849" s="18" t="str">
        <f t="shared" si="198"/>
        <v/>
      </c>
      <c r="J2849" t="str">
        <f>IF(C2849="","",IF(COUNTIFS('SALES SUMMARY'!$A$5:$A$376,A2849,'SALES SUMMARY'!$C$5:$C$376,B2849)&gt;0,"OK",IF(OR(A2849="",A2849&lt;'SALES SUMMARY'!$A$5,A2849&gt;'SALES SUMMARY'!$A$376),"DATE PROBLEM",IF(A2849&lt;&gt;INT(A2849),"DATE HAS TIME","REFERENCE PROBLEM"))))</f>
        <v/>
      </c>
    </row>
    <row r="2850" spans="5:10" x14ac:dyDescent="0.25">
      <c r="E2850" s="18" t="str">
        <f t="shared" si="195"/>
        <v/>
      </c>
      <c r="F2850" s="18" t="str">
        <f t="shared" si="196"/>
        <v/>
      </c>
      <c r="G2850" s="18" t="str">
        <f t="shared" si="197"/>
        <v/>
      </c>
      <c r="H2850" s="18" t="str">
        <f t="shared" si="198"/>
        <v/>
      </c>
      <c r="J2850" t="str">
        <f>IF(C2850="","",IF(COUNTIFS('SALES SUMMARY'!$A$5:$A$376,A2850,'SALES SUMMARY'!$C$5:$C$376,B2850)&gt;0,"OK",IF(OR(A2850="",A2850&lt;'SALES SUMMARY'!$A$5,A2850&gt;'SALES SUMMARY'!$A$376),"DATE PROBLEM",IF(A2850&lt;&gt;INT(A2850),"DATE HAS TIME","REFERENCE PROBLEM"))))</f>
        <v/>
      </c>
    </row>
    <row r="2851" spans="5:10" x14ac:dyDescent="0.25">
      <c r="E2851" s="18" t="str">
        <f t="shared" si="195"/>
        <v/>
      </c>
      <c r="F2851" s="18" t="str">
        <f t="shared" si="196"/>
        <v/>
      </c>
      <c r="G2851" s="18" t="str">
        <f t="shared" si="197"/>
        <v/>
      </c>
      <c r="H2851" s="18" t="str">
        <f t="shared" si="198"/>
        <v/>
      </c>
      <c r="J2851" t="str">
        <f>IF(C2851="","",IF(COUNTIFS('SALES SUMMARY'!$A$5:$A$376,A2851,'SALES SUMMARY'!$C$5:$C$376,B2851)&gt;0,"OK",IF(OR(A2851="",A2851&lt;'SALES SUMMARY'!$A$5,A2851&gt;'SALES SUMMARY'!$A$376),"DATE PROBLEM",IF(A2851&lt;&gt;INT(A2851),"DATE HAS TIME","REFERENCE PROBLEM"))))</f>
        <v/>
      </c>
    </row>
    <row r="2852" spans="5:10" x14ac:dyDescent="0.25">
      <c r="E2852" s="18" t="str">
        <f t="shared" si="195"/>
        <v/>
      </c>
      <c r="F2852" s="18" t="str">
        <f t="shared" si="196"/>
        <v/>
      </c>
      <c r="G2852" s="18" t="str">
        <f t="shared" si="197"/>
        <v/>
      </c>
      <c r="H2852" s="18" t="str">
        <f t="shared" si="198"/>
        <v/>
      </c>
      <c r="J2852" t="str">
        <f>IF(C2852="","",IF(COUNTIFS('SALES SUMMARY'!$A$5:$A$376,A2852,'SALES SUMMARY'!$C$5:$C$376,B2852)&gt;0,"OK",IF(OR(A2852="",A2852&lt;'SALES SUMMARY'!$A$5,A2852&gt;'SALES SUMMARY'!$A$376),"DATE PROBLEM",IF(A2852&lt;&gt;INT(A2852),"DATE HAS TIME","REFERENCE PROBLEM"))))</f>
        <v/>
      </c>
    </row>
    <row r="2853" spans="5:10" x14ac:dyDescent="0.25">
      <c r="E2853" s="18" t="str">
        <f t="shared" si="195"/>
        <v/>
      </c>
      <c r="F2853" s="18" t="str">
        <f t="shared" si="196"/>
        <v/>
      </c>
      <c r="G2853" s="18" t="str">
        <f t="shared" si="197"/>
        <v/>
      </c>
      <c r="H2853" s="18" t="str">
        <f t="shared" si="198"/>
        <v/>
      </c>
      <c r="J2853" t="str">
        <f>IF(C2853="","",IF(COUNTIFS('SALES SUMMARY'!$A$5:$A$376,A2853,'SALES SUMMARY'!$C$5:$C$376,B2853)&gt;0,"OK",IF(OR(A2853="",A2853&lt;'SALES SUMMARY'!$A$5,A2853&gt;'SALES SUMMARY'!$A$376),"DATE PROBLEM",IF(A2853&lt;&gt;INT(A2853),"DATE HAS TIME","REFERENCE PROBLEM"))))</f>
        <v/>
      </c>
    </row>
    <row r="2854" spans="5:10" x14ac:dyDescent="0.25">
      <c r="E2854" s="18" t="str">
        <f t="shared" si="195"/>
        <v/>
      </c>
      <c r="F2854" s="18" t="str">
        <f t="shared" si="196"/>
        <v/>
      </c>
      <c r="G2854" s="18" t="str">
        <f t="shared" si="197"/>
        <v/>
      </c>
      <c r="H2854" s="18" t="str">
        <f t="shared" si="198"/>
        <v/>
      </c>
      <c r="J2854" t="str">
        <f>IF(C2854="","",IF(COUNTIFS('SALES SUMMARY'!$A$5:$A$376,A2854,'SALES SUMMARY'!$C$5:$C$376,B2854)&gt;0,"OK",IF(OR(A2854="",A2854&lt;'SALES SUMMARY'!$A$5,A2854&gt;'SALES SUMMARY'!$A$376),"DATE PROBLEM",IF(A2854&lt;&gt;INT(A2854),"DATE HAS TIME","REFERENCE PROBLEM"))))</f>
        <v/>
      </c>
    </row>
    <row r="2855" spans="5:10" x14ac:dyDescent="0.25">
      <c r="E2855" s="18" t="str">
        <f t="shared" si="195"/>
        <v/>
      </c>
      <c r="F2855" s="18" t="str">
        <f t="shared" si="196"/>
        <v/>
      </c>
      <c r="G2855" s="18" t="str">
        <f t="shared" si="197"/>
        <v/>
      </c>
      <c r="H2855" s="18" t="str">
        <f t="shared" si="198"/>
        <v/>
      </c>
      <c r="J2855" t="str">
        <f>IF(C2855="","",IF(COUNTIFS('SALES SUMMARY'!$A$5:$A$376,A2855,'SALES SUMMARY'!$C$5:$C$376,B2855)&gt;0,"OK",IF(OR(A2855="",A2855&lt;'SALES SUMMARY'!$A$5,A2855&gt;'SALES SUMMARY'!$A$376),"DATE PROBLEM",IF(A2855&lt;&gt;INT(A2855),"DATE HAS TIME","REFERENCE PROBLEM"))))</f>
        <v/>
      </c>
    </row>
    <row r="2856" spans="5:10" x14ac:dyDescent="0.25">
      <c r="E2856" s="18" t="str">
        <f t="shared" si="195"/>
        <v/>
      </c>
      <c r="F2856" s="18" t="str">
        <f t="shared" si="196"/>
        <v/>
      </c>
      <c r="G2856" s="18" t="str">
        <f t="shared" si="197"/>
        <v/>
      </c>
      <c r="H2856" s="18" t="str">
        <f t="shared" si="198"/>
        <v/>
      </c>
      <c r="J2856" t="str">
        <f>IF(C2856="","",IF(COUNTIFS('SALES SUMMARY'!$A$5:$A$376,A2856,'SALES SUMMARY'!$C$5:$C$376,B2856)&gt;0,"OK",IF(OR(A2856="",A2856&lt;'SALES SUMMARY'!$A$5,A2856&gt;'SALES SUMMARY'!$A$376),"DATE PROBLEM",IF(A2856&lt;&gt;INT(A2856),"DATE HAS TIME","REFERENCE PROBLEM"))))</f>
        <v/>
      </c>
    </row>
    <row r="2857" spans="5:10" x14ac:dyDescent="0.25">
      <c r="E2857" s="18" t="str">
        <f t="shared" si="195"/>
        <v/>
      </c>
      <c r="F2857" s="18" t="str">
        <f t="shared" si="196"/>
        <v/>
      </c>
      <c r="G2857" s="18" t="str">
        <f t="shared" si="197"/>
        <v/>
      </c>
      <c r="H2857" s="18" t="str">
        <f t="shared" si="198"/>
        <v/>
      </c>
      <c r="J2857" t="str">
        <f>IF(C2857="","",IF(COUNTIFS('SALES SUMMARY'!$A$5:$A$376,A2857,'SALES SUMMARY'!$C$5:$C$376,B2857)&gt;0,"OK",IF(OR(A2857="",A2857&lt;'SALES SUMMARY'!$A$5,A2857&gt;'SALES SUMMARY'!$A$376),"DATE PROBLEM",IF(A2857&lt;&gt;INT(A2857),"DATE HAS TIME","REFERENCE PROBLEM"))))</f>
        <v/>
      </c>
    </row>
    <row r="2858" spans="5:10" x14ac:dyDescent="0.25">
      <c r="E2858" s="18" t="str">
        <f t="shared" si="195"/>
        <v/>
      </c>
      <c r="F2858" s="18" t="str">
        <f t="shared" si="196"/>
        <v/>
      </c>
      <c r="G2858" s="18" t="str">
        <f t="shared" si="197"/>
        <v/>
      </c>
      <c r="H2858" s="18" t="str">
        <f t="shared" si="198"/>
        <v/>
      </c>
      <c r="J2858" t="str">
        <f>IF(C2858="","",IF(COUNTIFS('SALES SUMMARY'!$A$5:$A$376,A2858,'SALES SUMMARY'!$C$5:$C$376,B2858)&gt;0,"OK",IF(OR(A2858="",A2858&lt;'SALES SUMMARY'!$A$5,A2858&gt;'SALES SUMMARY'!$A$376),"DATE PROBLEM",IF(A2858&lt;&gt;INT(A2858),"DATE HAS TIME","REFERENCE PROBLEM"))))</f>
        <v/>
      </c>
    </row>
    <row r="2859" spans="5:10" x14ac:dyDescent="0.25">
      <c r="E2859" s="18" t="str">
        <f t="shared" si="195"/>
        <v/>
      </c>
      <c r="F2859" s="18" t="str">
        <f t="shared" si="196"/>
        <v/>
      </c>
      <c r="G2859" s="18" t="str">
        <f t="shared" si="197"/>
        <v/>
      </c>
      <c r="H2859" s="18" t="str">
        <f t="shared" si="198"/>
        <v/>
      </c>
      <c r="J2859" t="str">
        <f>IF(C2859="","",IF(COUNTIFS('SALES SUMMARY'!$A$5:$A$376,A2859,'SALES SUMMARY'!$C$5:$C$376,B2859)&gt;0,"OK",IF(OR(A2859="",A2859&lt;'SALES SUMMARY'!$A$5,A2859&gt;'SALES SUMMARY'!$A$376),"DATE PROBLEM",IF(A2859&lt;&gt;INT(A2859),"DATE HAS TIME","REFERENCE PROBLEM"))))</f>
        <v/>
      </c>
    </row>
    <row r="2860" spans="5:10" x14ac:dyDescent="0.25">
      <c r="E2860" s="18" t="str">
        <f t="shared" si="195"/>
        <v/>
      </c>
      <c r="F2860" s="18" t="str">
        <f t="shared" si="196"/>
        <v/>
      </c>
      <c r="G2860" s="18" t="str">
        <f t="shared" si="197"/>
        <v/>
      </c>
      <c r="H2860" s="18" t="str">
        <f t="shared" si="198"/>
        <v/>
      </c>
      <c r="J2860" t="str">
        <f>IF(C2860="","",IF(COUNTIFS('SALES SUMMARY'!$A$5:$A$376,A2860,'SALES SUMMARY'!$C$5:$C$376,B2860)&gt;0,"OK",IF(OR(A2860="",A2860&lt;'SALES SUMMARY'!$A$5,A2860&gt;'SALES SUMMARY'!$A$376),"DATE PROBLEM",IF(A2860&lt;&gt;INT(A2860),"DATE HAS TIME","REFERENCE PROBLEM"))))</f>
        <v/>
      </c>
    </row>
    <row r="2861" spans="5:10" x14ac:dyDescent="0.25">
      <c r="E2861" s="18" t="str">
        <f t="shared" si="195"/>
        <v/>
      </c>
      <c r="F2861" s="18" t="str">
        <f t="shared" si="196"/>
        <v/>
      </c>
      <c r="G2861" s="18" t="str">
        <f t="shared" si="197"/>
        <v/>
      </c>
      <c r="H2861" s="18" t="str">
        <f t="shared" si="198"/>
        <v/>
      </c>
      <c r="J2861" t="str">
        <f>IF(C2861="","",IF(COUNTIFS('SALES SUMMARY'!$A$5:$A$376,A2861,'SALES SUMMARY'!$C$5:$C$376,B2861)&gt;0,"OK",IF(OR(A2861="",A2861&lt;'SALES SUMMARY'!$A$5,A2861&gt;'SALES SUMMARY'!$A$376),"DATE PROBLEM",IF(A2861&lt;&gt;INT(A2861),"DATE HAS TIME","REFERENCE PROBLEM"))))</f>
        <v/>
      </c>
    </row>
    <row r="2862" spans="5:10" x14ac:dyDescent="0.25">
      <c r="E2862" s="18" t="str">
        <f t="shared" si="195"/>
        <v/>
      </c>
      <c r="F2862" s="18" t="str">
        <f t="shared" si="196"/>
        <v/>
      </c>
      <c r="G2862" s="18" t="str">
        <f t="shared" si="197"/>
        <v/>
      </c>
      <c r="H2862" s="18" t="str">
        <f t="shared" si="198"/>
        <v/>
      </c>
      <c r="J2862" t="str">
        <f>IF(C2862="","",IF(COUNTIFS('SALES SUMMARY'!$A$5:$A$376,A2862,'SALES SUMMARY'!$C$5:$C$376,B2862)&gt;0,"OK",IF(OR(A2862="",A2862&lt;'SALES SUMMARY'!$A$5,A2862&gt;'SALES SUMMARY'!$A$376),"DATE PROBLEM",IF(A2862&lt;&gt;INT(A2862),"DATE HAS TIME","REFERENCE PROBLEM"))))</f>
        <v/>
      </c>
    </row>
    <row r="2863" spans="5:10" x14ac:dyDescent="0.25">
      <c r="E2863" s="18" t="str">
        <f t="shared" si="195"/>
        <v/>
      </c>
      <c r="F2863" s="18" t="str">
        <f t="shared" si="196"/>
        <v/>
      </c>
      <c r="G2863" s="18" t="str">
        <f t="shared" si="197"/>
        <v/>
      </c>
      <c r="H2863" s="18" t="str">
        <f t="shared" si="198"/>
        <v/>
      </c>
      <c r="J2863" t="str">
        <f>IF(C2863="","",IF(COUNTIFS('SALES SUMMARY'!$A$5:$A$376,A2863,'SALES SUMMARY'!$C$5:$C$376,B2863)&gt;0,"OK",IF(OR(A2863="",A2863&lt;'SALES SUMMARY'!$A$5,A2863&gt;'SALES SUMMARY'!$A$376),"DATE PROBLEM",IF(A2863&lt;&gt;INT(A2863),"DATE HAS TIME","REFERENCE PROBLEM"))))</f>
        <v/>
      </c>
    </row>
    <row r="2864" spans="5:10" x14ac:dyDescent="0.25">
      <c r="E2864" s="18" t="str">
        <f t="shared" si="195"/>
        <v/>
      </c>
      <c r="F2864" s="18" t="str">
        <f t="shared" si="196"/>
        <v/>
      </c>
      <c r="G2864" s="18" t="str">
        <f t="shared" si="197"/>
        <v/>
      </c>
      <c r="H2864" s="18" t="str">
        <f t="shared" si="198"/>
        <v/>
      </c>
      <c r="J2864" t="str">
        <f>IF(C2864="","",IF(COUNTIFS('SALES SUMMARY'!$A$5:$A$376,A2864,'SALES SUMMARY'!$C$5:$C$376,B2864)&gt;0,"OK",IF(OR(A2864="",A2864&lt;'SALES SUMMARY'!$A$5,A2864&gt;'SALES SUMMARY'!$A$376),"DATE PROBLEM",IF(A2864&lt;&gt;INT(A2864),"DATE HAS TIME","REFERENCE PROBLEM"))))</f>
        <v/>
      </c>
    </row>
    <row r="2865" spans="5:10" x14ac:dyDescent="0.25">
      <c r="E2865" s="18" t="str">
        <f t="shared" si="195"/>
        <v/>
      </c>
      <c r="F2865" s="18" t="str">
        <f t="shared" si="196"/>
        <v/>
      </c>
      <c r="G2865" s="18" t="str">
        <f t="shared" si="197"/>
        <v/>
      </c>
      <c r="H2865" s="18" t="str">
        <f t="shared" si="198"/>
        <v/>
      </c>
      <c r="J2865" t="str">
        <f>IF(C2865="","",IF(COUNTIFS('SALES SUMMARY'!$A$5:$A$376,A2865,'SALES SUMMARY'!$C$5:$C$376,B2865)&gt;0,"OK",IF(OR(A2865="",A2865&lt;'SALES SUMMARY'!$A$5,A2865&gt;'SALES SUMMARY'!$A$376),"DATE PROBLEM",IF(A2865&lt;&gt;INT(A2865),"DATE HAS TIME","REFERENCE PROBLEM"))))</f>
        <v/>
      </c>
    </row>
    <row r="2866" spans="5:10" x14ac:dyDescent="0.25">
      <c r="E2866" s="18" t="str">
        <f t="shared" si="195"/>
        <v/>
      </c>
      <c r="F2866" s="18" t="str">
        <f t="shared" si="196"/>
        <v/>
      </c>
      <c r="G2866" s="18" t="str">
        <f t="shared" si="197"/>
        <v/>
      </c>
      <c r="H2866" s="18" t="str">
        <f t="shared" si="198"/>
        <v/>
      </c>
      <c r="J2866" t="str">
        <f>IF(C2866="","",IF(COUNTIFS('SALES SUMMARY'!$A$5:$A$376,A2866,'SALES SUMMARY'!$C$5:$C$376,B2866)&gt;0,"OK",IF(OR(A2866="",A2866&lt;'SALES SUMMARY'!$A$5,A2866&gt;'SALES SUMMARY'!$A$376),"DATE PROBLEM",IF(A2866&lt;&gt;INT(A2866),"DATE HAS TIME","REFERENCE PROBLEM"))))</f>
        <v/>
      </c>
    </row>
    <row r="2867" spans="5:10" x14ac:dyDescent="0.25">
      <c r="E2867" s="18" t="str">
        <f t="shared" si="195"/>
        <v/>
      </c>
      <c r="F2867" s="18" t="str">
        <f t="shared" si="196"/>
        <v/>
      </c>
      <c r="G2867" s="18" t="str">
        <f t="shared" si="197"/>
        <v/>
      </c>
      <c r="H2867" s="18" t="str">
        <f t="shared" si="198"/>
        <v/>
      </c>
      <c r="J2867" t="str">
        <f>IF(C2867="","",IF(COUNTIFS('SALES SUMMARY'!$A$5:$A$376,A2867,'SALES SUMMARY'!$C$5:$C$376,B2867)&gt;0,"OK",IF(OR(A2867="",A2867&lt;'SALES SUMMARY'!$A$5,A2867&gt;'SALES SUMMARY'!$A$376),"DATE PROBLEM",IF(A2867&lt;&gt;INT(A2867),"DATE HAS TIME","REFERENCE PROBLEM"))))</f>
        <v/>
      </c>
    </row>
    <row r="2868" spans="5:10" x14ac:dyDescent="0.25">
      <c r="E2868" s="18" t="str">
        <f t="shared" si="195"/>
        <v/>
      </c>
      <c r="F2868" s="18" t="str">
        <f t="shared" si="196"/>
        <v/>
      </c>
      <c r="G2868" s="18" t="str">
        <f t="shared" si="197"/>
        <v/>
      </c>
      <c r="H2868" s="18" t="str">
        <f t="shared" si="198"/>
        <v/>
      </c>
      <c r="J2868" t="str">
        <f>IF(C2868="","",IF(COUNTIFS('SALES SUMMARY'!$A$5:$A$376,A2868,'SALES SUMMARY'!$C$5:$C$376,B2868)&gt;0,"OK",IF(OR(A2868="",A2868&lt;'SALES SUMMARY'!$A$5,A2868&gt;'SALES SUMMARY'!$A$376),"DATE PROBLEM",IF(A2868&lt;&gt;INT(A2868),"DATE HAS TIME","REFERENCE PROBLEM"))))</f>
        <v/>
      </c>
    </row>
    <row r="2869" spans="5:10" x14ac:dyDescent="0.25">
      <c r="E2869" s="18" t="str">
        <f t="shared" si="195"/>
        <v/>
      </c>
      <c r="F2869" s="18" t="str">
        <f t="shared" si="196"/>
        <v/>
      </c>
      <c r="G2869" s="18" t="str">
        <f t="shared" si="197"/>
        <v/>
      </c>
      <c r="H2869" s="18" t="str">
        <f t="shared" si="198"/>
        <v/>
      </c>
      <c r="J2869" t="str">
        <f>IF(C2869="","",IF(COUNTIFS('SALES SUMMARY'!$A$5:$A$376,A2869,'SALES SUMMARY'!$C$5:$C$376,B2869)&gt;0,"OK",IF(OR(A2869="",A2869&lt;'SALES SUMMARY'!$A$5,A2869&gt;'SALES SUMMARY'!$A$376),"DATE PROBLEM",IF(A2869&lt;&gt;INT(A2869),"DATE HAS TIME","REFERENCE PROBLEM"))))</f>
        <v/>
      </c>
    </row>
    <row r="2870" spans="5:10" x14ac:dyDescent="0.25">
      <c r="E2870" s="18" t="str">
        <f t="shared" si="195"/>
        <v/>
      </c>
      <c r="F2870" s="18" t="str">
        <f t="shared" si="196"/>
        <v/>
      </c>
      <c r="G2870" s="18" t="str">
        <f t="shared" si="197"/>
        <v/>
      </c>
      <c r="H2870" s="18" t="str">
        <f t="shared" si="198"/>
        <v/>
      </c>
      <c r="J2870" t="str">
        <f>IF(C2870="","",IF(COUNTIFS('SALES SUMMARY'!$A$5:$A$376,A2870,'SALES SUMMARY'!$C$5:$C$376,B2870)&gt;0,"OK",IF(OR(A2870="",A2870&lt;'SALES SUMMARY'!$A$5,A2870&gt;'SALES SUMMARY'!$A$376),"DATE PROBLEM",IF(A2870&lt;&gt;INT(A2870),"DATE HAS TIME","REFERENCE PROBLEM"))))</f>
        <v/>
      </c>
    </row>
    <row r="2871" spans="5:10" x14ac:dyDescent="0.25">
      <c r="E2871" s="18" t="str">
        <f t="shared" si="195"/>
        <v/>
      </c>
      <c r="F2871" s="18" t="str">
        <f t="shared" si="196"/>
        <v/>
      </c>
      <c r="G2871" s="18" t="str">
        <f t="shared" si="197"/>
        <v/>
      </c>
      <c r="H2871" s="18" t="str">
        <f t="shared" si="198"/>
        <v/>
      </c>
      <c r="J2871" t="str">
        <f>IF(C2871="","",IF(COUNTIFS('SALES SUMMARY'!$A$5:$A$376,A2871,'SALES SUMMARY'!$C$5:$C$376,B2871)&gt;0,"OK",IF(OR(A2871="",A2871&lt;'SALES SUMMARY'!$A$5,A2871&gt;'SALES SUMMARY'!$A$376),"DATE PROBLEM",IF(A2871&lt;&gt;INT(A2871),"DATE HAS TIME","REFERENCE PROBLEM"))))</f>
        <v/>
      </c>
    </row>
    <row r="2872" spans="5:10" x14ac:dyDescent="0.25">
      <c r="E2872" s="18" t="str">
        <f t="shared" si="195"/>
        <v/>
      </c>
      <c r="F2872" s="18" t="str">
        <f t="shared" si="196"/>
        <v/>
      </c>
      <c r="G2872" s="18" t="str">
        <f t="shared" si="197"/>
        <v/>
      </c>
      <c r="H2872" s="18" t="str">
        <f t="shared" si="198"/>
        <v/>
      </c>
      <c r="J2872" t="str">
        <f>IF(C2872="","",IF(COUNTIFS('SALES SUMMARY'!$A$5:$A$376,A2872,'SALES SUMMARY'!$C$5:$C$376,B2872)&gt;0,"OK",IF(OR(A2872="",A2872&lt;'SALES SUMMARY'!$A$5,A2872&gt;'SALES SUMMARY'!$A$376),"DATE PROBLEM",IF(A2872&lt;&gt;INT(A2872),"DATE HAS TIME","REFERENCE PROBLEM"))))</f>
        <v/>
      </c>
    </row>
    <row r="2873" spans="5:10" x14ac:dyDescent="0.25">
      <c r="E2873" s="18" t="str">
        <f t="shared" si="195"/>
        <v/>
      </c>
      <c r="F2873" s="18" t="str">
        <f t="shared" si="196"/>
        <v/>
      </c>
      <c r="G2873" s="18" t="str">
        <f t="shared" si="197"/>
        <v/>
      </c>
      <c r="H2873" s="18" t="str">
        <f t="shared" si="198"/>
        <v/>
      </c>
      <c r="J2873" t="str">
        <f>IF(C2873="","",IF(COUNTIFS('SALES SUMMARY'!$A$5:$A$376,A2873,'SALES SUMMARY'!$C$5:$C$376,B2873)&gt;0,"OK",IF(OR(A2873="",A2873&lt;'SALES SUMMARY'!$A$5,A2873&gt;'SALES SUMMARY'!$A$376),"DATE PROBLEM",IF(A2873&lt;&gt;INT(A2873),"DATE HAS TIME","REFERENCE PROBLEM"))))</f>
        <v/>
      </c>
    </row>
    <row r="2874" spans="5:10" x14ac:dyDescent="0.25">
      <c r="E2874" s="18" t="str">
        <f t="shared" si="195"/>
        <v/>
      </c>
      <c r="F2874" s="18" t="str">
        <f t="shared" si="196"/>
        <v/>
      </c>
      <c r="G2874" s="18" t="str">
        <f t="shared" si="197"/>
        <v/>
      </c>
      <c r="H2874" s="18" t="str">
        <f t="shared" si="198"/>
        <v/>
      </c>
      <c r="J2874" t="str">
        <f>IF(C2874="","",IF(COUNTIFS('SALES SUMMARY'!$A$5:$A$376,A2874,'SALES SUMMARY'!$C$5:$C$376,B2874)&gt;0,"OK",IF(OR(A2874="",A2874&lt;'SALES SUMMARY'!$A$5,A2874&gt;'SALES SUMMARY'!$A$376),"DATE PROBLEM",IF(A2874&lt;&gt;INT(A2874),"DATE HAS TIME","REFERENCE PROBLEM"))))</f>
        <v/>
      </c>
    </row>
    <row r="2875" spans="5:10" x14ac:dyDescent="0.25">
      <c r="E2875" s="18" t="str">
        <f t="shared" si="195"/>
        <v/>
      </c>
      <c r="F2875" s="18" t="str">
        <f t="shared" si="196"/>
        <v/>
      </c>
      <c r="G2875" s="18" t="str">
        <f t="shared" si="197"/>
        <v/>
      </c>
      <c r="H2875" s="18" t="str">
        <f t="shared" si="198"/>
        <v/>
      </c>
      <c r="J2875" t="str">
        <f>IF(C2875="","",IF(COUNTIFS('SALES SUMMARY'!$A$5:$A$376,A2875,'SALES SUMMARY'!$C$5:$C$376,B2875)&gt;0,"OK",IF(OR(A2875="",A2875&lt;'SALES SUMMARY'!$A$5,A2875&gt;'SALES SUMMARY'!$A$376),"DATE PROBLEM",IF(A2875&lt;&gt;INT(A2875),"DATE HAS TIME","REFERENCE PROBLEM"))))</f>
        <v/>
      </c>
    </row>
    <row r="2876" spans="5:10" x14ac:dyDescent="0.25">
      <c r="E2876" s="18" t="str">
        <f t="shared" si="195"/>
        <v/>
      </c>
      <c r="F2876" s="18" t="str">
        <f t="shared" si="196"/>
        <v/>
      </c>
      <c r="G2876" s="18" t="str">
        <f t="shared" si="197"/>
        <v/>
      </c>
      <c r="H2876" s="18" t="str">
        <f t="shared" si="198"/>
        <v/>
      </c>
      <c r="J2876" t="str">
        <f>IF(C2876="","",IF(COUNTIFS('SALES SUMMARY'!$A$5:$A$376,A2876,'SALES SUMMARY'!$C$5:$C$376,B2876)&gt;0,"OK",IF(OR(A2876="",A2876&lt;'SALES SUMMARY'!$A$5,A2876&gt;'SALES SUMMARY'!$A$376),"DATE PROBLEM",IF(A2876&lt;&gt;INT(A2876),"DATE HAS TIME","REFERENCE PROBLEM"))))</f>
        <v/>
      </c>
    </row>
    <row r="2877" spans="5:10" x14ac:dyDescent="0.25">
      <c r="E2877" s="18" t="str">
        <f t="shared" si="195"/>
        <v/>
      </c>
      <c r="F2877" s="18" t="str">
        <f t="shared" si="196"/>
        <v/>
      </c>
      <c r="G2877" s="18" t="str">
        <f t="shared" si="197"/>
        <v/>
      </c>
      <c r="H2877" s="18" t="str">
        <f t="shared" si="198"/>
        <v/>
      </c>
      <c r="J2877" t="str">
        <f>IF(C2877="","",IF(COUNTIFS('SALES SUMMARY'!$A$5:$A$376,A2877,'SALES SUMMARY'!$C$5:$C$376,B2877)&gt;0,"OK",IF(OR(A2877="",A2877&lt;'SALES SUMMARY'!$A$5,A2877&gt;'SALES SUMMARY'!$A$376),"DATE PROBLEM",IF(A2877&lt;&gt;INT(A2877),"DATE HAS TIME","REFERENCE PROBLEM"))))</f>
        <v/>
      </c>
    </row>
    <row r="2878" spans="5:10" x14ac:dyDescent="0.25">
      <c r="E2878" s="18" t="str">
        <f t="shared" si="195"/>
        <v/>
      </c>
      <c r="F2878" s="18" t="str">
        <f t="shared" si="196"/>
        <v/>
      </c>
      <c r="G2878" s="18" t="str">
        <f t="shared" si="197"/>
        <v/>
      </c>
      <c r="H2878" s="18" t="str">
        <f t="shared" si="198"/>
        <v/>
      </c>
      <c r="J2878" t="str">
        <f>IF(C2878="","",IF(COUNTIFS('SALES SUMMARY'!$A$5:$A$376,A2878,'SALES SUMMARY'!$C$5:$C$376,B2878)&gt;0,"OK",IF(OR(A2878="",A2878&lt;'SALES SUMMARY'!$A$5,A2878&gt;'SALES SUMMARY'!$A$376),"DATE PROBLEM",IF(A2878&lt;&gt;INT(A2878),"DATE HAS TIME","REFERENCE PROBLEM"))))</f>
        <v/>
      </c>
    </row>
    <row r="2879" spans="5:10" x14ac:dyDescent="0.25">
      <c r="E2879" s="18" t="str">
        <f t="shared" si="195"/>
        <v/>
      </c>
      <c r="F2879" s="18" t="str">
        <f t="shared" si="196"/>
        <v/>
      </c>
      <c r="G2879" s="18" t="str">
        <f t="shared" si="197"/>
        <v/>
      </c>
      <c r="H2879" s="18" t="str">
        <f t="shared" si="198"/>
        <v/>
      </c>
      <c r="J2879" t="str">
        <f>IF(C2879="","",IF(COUNTIFS('SALES SUMMARY'!$A$5:$A$376,A2879,'SALES SUMMARY'!$C$5:$C$376,B2879)&gt;0,"OK",IF(OR(A2879="",A2879&lt;'SALES SUMMARY'!$A$5,A2879&gt;'SALES SUMMARY'!$A$376),"DATE PROBLEM",IF(A2879&lt;&gt;INT(A2879),"DATE HAS TIME","REFERENCE PROBLEM"))))</f>
        <v/>
      </c>
    </row>
    <row r="2880" spans="5:10" x14ac:dyDescent="0.25">
      <c r="E2880" s="18" t="str">
        <f t="shared" si="195"/>
        <v/>
      </c>
      <c r="F2880" s="18" t="str">
        <f t="shared" si="196"/>
        <v/>
      </c>
      <c r="G2880" s="18" t="str">
        <f t="shared" si="197"/>
        <v/>
      </c>
      <c r="H2880" s="18" t="str">
        <f t="shared" si="198"/>
        <v/>
      </c>
      <c r="J2880" t="str">
        <f>IF(C2880="","",IF(COUNTIFS('SALES SUMMARY'!$A$5:$A$376,A2880,'SALES SUMMARY'!$C$5:$C$376,B2880)&gt;0,"OK",IF(OR(A2880="",A2880&lt;'SALES SUMMARY'!$A$5,A2880&gt;'SALES SUMMARY'!$A$376),"DATE PROBLEM",IF(A2880&lt;&gt;INT(A2880),"DATE HAS TIME","REFERENCE PROBLEM"))))</f>
        <v/>
      </c>
    </row>
    <row r="2881" spans="5:10" x14ac:dyDescent="0.25">
      <c r="E2881" s="18" t="str">
        <f t="shared" si="195"/>
        <v/>
      </c>
      <c r="F2881" s="18" t="str">
        <f t="shared" si="196"/>
        <v/>
      </c>
      <c r="G2881" s="18" t="str">
        <f t="shared" si="197"/>
        <v/>
      </c>
      <c r="H2881" s="18" t="str">
        <f t="shared" si="198"/>
        <v/>
      </c>
      <c r="J2881" t="str">
        <f>IF(C2881="","",IF(COUNTIFS('SALES SUMMARY'!$A$5:$A$376,A2881,'SALES SUMMARY'!$C$5:$C$376,B2881)&gt;0,"OK",IF(OR(A2881="",A2881&lt;'SALES SUMMARY'!$A$5,A2881&gt;'SALES SUMMARY'!$A$376),"DATE PROBLEM",IF(A2881&lt;&gt;INT(A2881),"DATE HAS TIME","REFERENCE PROBLEM"))))</f>
        <v/>
      </c>
    </row>
    <row r="2882" spans="5:10" x14ac:dyDescent="0.25">
      <c r="E2882" s="18" t="str">
        <f t="shared" si="195"/>
        <v/>
      </c>
      <c r="F2882" s="18" t="str">
        <f t="shared" si="196"/>
        <v/>
      </c>
      <c r="G2882" s="18" t="str">
        <f t="shared" si="197"/>
        <v/>
      </c>
      <c r="H2882" s="18" t="str">
        <f t="shared" si="198"/>
        <v/>
      </c>
      <c r="J2882" t="str">
        <f>IF(C2882="","",IF(COUNTIFS('SALES SUMMARY'!$A$5:$A$376,A2882,'SALES SUMMARY'!$C$5:$C$376,B2882)&gt;0,"OK",IF(OR(A2882="",A2882&lt;'SALES SUMMARY'!$A$5,A2882&gt;'SALES SUMMARY'!$A$376),"DATE PROBLEM",IF(A2882&lt;&gt;INT(A2882),"DATE HAS TIME","REFERENCE PROBLEM"))))</f>
        <v/>
      </c>
    </row>
    <row r="2883" spans="5:10" x14ac:dyDescent="0.25">
      <c r="E2883" s="18" t="str">
        <f t="shared" si="195"/>
        <v/>
      </c>
      <c r="F2883" s="18" t="str">
        <f t="shared" si="196"/>
        <v/>
      </c>
      <c r="G2883" s="18" t="str">
        <f t="shared" si="197"/>
        <v/>
      </c>
      <c r="H2883" s="18" t="str">
        <f t="shared" si="198"/>
        <v/>
      </c>
      <c r="J2883" t="str">
        <f>IF(C2883="","",IF(COUNTIFS('SALES SUMMARY'!$A$5:$A$376,A2883,'SALES SUMMARY'!$C$5:$C$376,B2883)&gt;0,"OK",IF(OR(A2883="",A2883&lt;'SALES SUMMARY'!$A$5,A2883&gt;'SALES SUMMARY'!$A$376),"DATE PROBLEM",IF(A2883&lt;&gt;INT(A2883),"DATE HAS TIME","REFERENCE PROBLEM"))))</f>
        <v/>
      </c>
    </row>
    <row r="2884" spans="5:10" x14ac:dyDescent="0.25">
      <c r="E2884" s="18" t="str">
        <f t="shared" si="195"/>
        <v/>
      </c>
      <c r="F2884" s="18" t="str">
        <f t="shared" si="196"/>
        <v/>
      </c>
      <c r="G2884" s="18" t="str">
        <f t="shared" si="197"/>
        <v/>
      </c>
      <c r="H2884" s="18" t="str">
        <f t="shared" si="198"/>
        <v/>
      </c>
      <c r="J2884" t="str">
        <f>IF(C2884="","",IF(COUNTIFS('SALES SUMMARY'!$A$5:$A$376,A2884,'SALES SUMMARY'!$C$5:$C$376,B2884)&gt;0,"OK",IF(OR(A2884="",A2884&lt;'SALES SUMMARY'!$A$5,A2884&gt;'SALES SUMMARY'!$A$376),"DATE PROBLEM",IF(A2884&lt;&gt;INT(A2884),"DATE HAS TIME","REFERENCE PROBLEM"))))</f>
        <v/>
      </c>
    </row>
    <row r="2885" spans="5:10" x14ac:dyDescent="0.25">
      <c r="E2885" s="18" t="str">
        <f t="shared" si="195"/>
        <v/>
      </c>
      <c r="F2885" s="18" t="str">
        <f t="shared" si="196"/>
        <v/>
      </c>
      <c r="G2885" s="18" t="str">
        <f t="shared" si="197"/>
        <v/>
      </c>
      <c r="H2885" s="18" t="str">
        <f t="shared" si="198"/>
        <v/>
      </c>
      <c r="J2885" t="str">
        <f>IF(C2885="","",IF(COUNTIFS('SALES SUMMARY'!$A$5:$A$376,A2885,'SALES SUMMARY'!$C$5:$C$376,B2885)&gt;0,"OK",IF(OR(A2885="",A2885&lt;'SALES SUMMARY'!$A$5,A2885&gt;'SALES SUMMARY'!$A$376),"DATE PROBLEM",IF(A2885&lt;&gt;INT(A2885),"DATE HAS TIME","REFERENCE PROBLEM"))))</f>
        <v/>
      </c>
    </row>
    <row r="2886" spans="5:10" x14ac:dyDescent="0.25">
      <c r="E2886" s="18" t="str">
        <f t="shared" ref="E2886:E2949" si="199">IF($C2886="","",IFERROR(INDEX(ItemPriceCol,MATCH($C2886,ItemName,0)),""))</f>
        <v/>
      </c>
      <c r="F2886" s="18" t="str">
        <f t="shared" ref="F2886:F2949" si="200">IF(OR($D2886="",$E2886=""),"",$D2886*$E2886)</f>
        <v/>
      </c>
      <c r="G2886" s="18" t="str">
        <f t="shared" ref="G2886:G2949" si="201">IF($C2886="","",IFERROR(INDEX(ItemCostCol,MATCH($C2886,ItemName,0)),""))</f>
        <v/>
      </c>
      <c r="H2886" s="18" t="str">
        <f t="shared" ref="H2886:H2949" si="202">IF(OR($F2886="",$G2886=""),"",$F2886-$D2886*$G2886)</f>
        <v/>
      </c>
      <c r="J2886" t="str">
        <f>IF(C2886="","",IF(COUNTIFS('SALES SUMMARY'!$A$5:$A$376,A2886,'SALES SUMMARY'!$C$5:$C$376,B2886)&gt;0,"OK",IF(OR(A2886="",A2886&lt;'SALES SUMMARY'!$A$5,A2886&gt;'SALES SUMMARY'!$A$376),"DATE PROBLEM",IF(A2886&lt;&gt;INT(A2886),"DATE HAS TIME","REFERENCE PROBLEM"))))</f>
        <v/>
      </c>
    </row>
    <row r="2887" spans="5:10" x14ac:dyDescent="0.25">
      <c r="E2887" s="18" t="str">
        <f t="shared" si="199"/>
        <v/>
      </c>
      <c r="F2887" s="18" t="str">
        <f t="shared" si="200"/>
        <v/>
      </c>
      <c r="G2887" s="18" t="str">
        <f t="shared" si="201"/>
        <v/>
      </c>
      <c r="H2887" s="18" t="str">
        <f t="shared" si="202"/>
        <v/>
      </c>
      <c r="J2887" t="str">
        <f>IF(C2887="","",IF(COUNTIFS('SALES SUMMARY'!$A$5:$A$376,A2887,'SALES SUMMARY'!$C$5:$C$376,B2887)&gt;0,"OK",IF(OR(A2887="",A2887&lt;'SALES SUMMARY'!$A$5,A2887&gt;'SALES SUMMARY'!$A$376),"DATE PROBLEM",IF(A2887&lt;&gt;INT(A2887),"DATE HAS TIME","REFERENCE PROBLEM"))))</f>
        <v/>
      </c>
    </row>
    <row r="2888" spans="5:10" x14ac:dyDescent="0.25">
      <c r="E2888" s="18" t="str">
        <f t="shared" si="199"/>
        <v/>
      </c>
      <c r="F2888" s="18" t="str">
        <f t="shared" si="200"/>
        <v/>
      </c>
      <c r="G2888" s="18" t="str">
        <f t="shared" si="201"/>
        <v/>
      </c>
      <c r="H2888" s="18" t="str">
        <f t="shared" si="202"/>
        <v/>
      </c>
      <c r="J2888" t="str">
        <f>IF(C2888="","",IF(COUNTIFS('SALES SUMMARY'!$A$5:$A$376,A2888,'SALES SUMMARY'!$C$5:$C$376,B2888)&gt;0,"OK",IF(OR(A2888="",A2888&lt;'SALES SUMMARY'!$A$5,A2888&gt;'SALES SUMMARY'!$A$376),"DATE PROBLEM",IF(A2888&lt;&gt;INT(A2888),"DATE HAS TIME","REFERENCE PROBLEM"))))</f>
        <v/>
      </c>
    </row>
    <row r="2889" spans="5:10" x14ac:dyDescent="0.25">
      <c r="E2889" s="18" t="str">
        <f t="shared" si="199"/>
        <v/>
      </c>
      <c r="F2889" s="18" t="str">
        <f t="shared" si="200"/>
        <v/>
      </c>
      <c r="G2889" s="18" t="str">
        <f t="shared" si="201"/>
        <v/>
      </c>
      <c r="H2889" s="18" t="str">
        <f t="shared" si="202"/>
        <v/>
      </c>
      <c r="J2889" t="str">
        <f>IF(C2889="","",IF(COUNTIFS('SALES SUMMARY'!$A$5:$A$376,A2889,'SALES SUMMARY'!$C$5:$C$376,B2889)&gt;0,"OK",IF(OR(A2889="",A2889&lt;'SALES SUMMARY'!$A$5,A2889&gt;'SALES SUMMARY'!$A$376),"DATE PROBLEM",IF(A2889&lt;&gt;INT(A2889),"DATE HAS TIME","REFERENCE PROBLEM"))))</f>
        <v/>
      </c>
    </row>
    <row r="2890" spans="5:10" x14ac:dyDescent="0.25">
      <c r="E2890" s="18" t="str">
        <f t="shared" si="199"/>
        <v/>
      </c>
      <c r="F2890" s="18" t="str">
        <f t="shared" si="200"/>
        <v/>
      </c>
      <c r="G2890" s="18" t="str">
        <f t="shared" si="201"/>
        <v/>
      </c>
      <c r="H2890" s="18" t="str">
        <f t="shared" si="202"/>
        <v/>
      </c>
      <c r="J2890" t="str">
        <f>IF(C2890="","",IF(COUNTIFS('SALES SUMMARY'!$A$5:$A$376,A2890,'SALES SUMMARY'!$C$5:$C$376,B2890)&gt;0,"OK",IF(OR(A2890="",A2890&lt;'SALES SUMMARY'!$A$5,A2890&gt;'SALES SUMMARY'!$A$376),"DATE PROBLEM",IF(A2890&lt;&gt;INT(A2890),"DATE HAS TIME","REFERENCE PROBLEM"))))</f>
        <v/>
      </c>
    </row>
    <row r="2891" spans="5:10" x14ac:dyDescent="0.25">
      <c r="E2891" s="18" t="str">
        <f t="shared" si="199"/>
        <v/>
      </c>
      <c r="F2891" s="18" t="str">
        <f t="shared" si="200"/>
        <v/>
      </c>
      <c r="G2891" s="18" t="str">
        <f t="shared" si="201"/>
        <v/>
      </c>
      <c r="H2891" s="18" t="str">
        <f t="shared" si="202"/>
        <v/>
      </c>
      <c r="J2891" t="str">
        <f>IF(C2891="","",IF(COUNTIFS('SALES SUMMARY'!$A$5:$A$376,A2891,'SALES SUMMARY'!$C$5:$C$376,B2891)&gt;0,"OK",IF(OR(A2891="",A2891&lt;'SALES SUMMARY'!$A$5,A2891&gt;'SALES SUMMARY'!$A$376),"DATE PROBLEM",IF(A2891&lt;&gt;INT(A2891),"DATE HAS TIME","REFERENCE PROBLEM"))))</f>
        <v/>
      </c>
    </row>
    <row r="2892" spans="5:10" x14ac:dyDescent="0.25">
      <c r="E2892" s="18" t="str">
        <f t="shared" si="199"/>
        <v/>
      </c>
      <c r="F2892" s="18" t="str">
        <f t="shared" si="200"/>
        <v/>
      </c>
      <c r="G2892" s="18" t="str">
        <f t="shared" si="201"/>
        <v/>
      </c>
      <c r="H2892" s="18" t="str">
        <f t="shared" si="202"/>
        <v/>
      </c>
      <c r="J2892" t="str">
        <f>IF(C2892="","",IF(COUNTIFS('SALES SUMMARY'!$A$5:$A$376,A2892,'SALES SUMMARY'!$C$5:$C$376,B2892)&gt;0,"OK",IF(OR(A2892="",A2892&lt;'SALES SUMMARY'!$A$5,A2892&gt;'SALES SUMMARY'!$A$376),"DATE PROBLEM",IF(A2892&lt;&gt;INT(A2892),"DATE HAS TIME","REFERENCE PROBLEM"))))</f>
        <v/>
      </c>
    </row>
    <row r="2893" spans="5:10" x14ac:dyDescent="0.25">
      <c r="E2893" s="18" t="str">
        <f t="shared" si="199"/>
        <v/>
      </c>
      <c r="F2893" s="18" t="str">
        <f t="shared" si="200"/>
        <v/>
      </c>
      <c r="G2893" s="18" t="str">
        <f t="shared" si="201"/>
        <v/>
      </c>
      <c r="H2893" s="18" t="str">
        <f t="shared" si="202"/>
        <v/>
      </c>
      <c r="J2893" t="str">
        <f>IF(C2893="","",IF(COUNTIFS('SALES SUMMARY'!$A$5:$A$376,A2893,'SALES SUMMARY'!$C$5:$C$376,B2893)&gt;0,"OK",IF(OR(A2893="",A2893&lt;'SALES SUMMARY'!$A$5,A2893&gt;'SALES SUMMARY'!$A$376),"DATE PROBLEM",IF(A2893&lt;&gt;INT(A2893),"DATE HAS TIME","REFERENCE PROBLEM"))))</f>
        <v/>
      </c>
    </row>
    <row r="2894" spans="5:10" x14ac:dyDescent="0.25">
      <c r="E2894" s="18" t="str">
        <f t="shared" si="199"/>
        <v/>
      </c>
      <c r="F2894" s="18" t="str">
        <f t="shared" si="200"/>
        <v/>
      </c>
      <c r="G2894" s="18" t="str">
        <f t="shared" si="201"/>
        <v/>
      </c>
      <c r="H2894" s="18" t="str">
        <f t="shared" si="202"/>
        <v/>
      </c>
      <c r="J2894" t="str">
        <f>IF(C2894="","",IF(COUNTIFS('SALES SUMMARY'!$A$5:$A$376,A2894,'SALES SUMMARY'!$C$5:$C$376,B2894)&gt;0,"OK",IF(OR(A2894="",A2894&lt;'SALES SUMMARY'!$A$5,A2894&gt;'SALES SUMMARY'!$A$376),"DATE PROBLEM",IF(A2894&lt;&gt;INT(A2894),"DATE HAS TIME","REFERENCE PROBLEM"))))</f>
        <v/>
      </c>
    </row>
    <row r="2895" spans="5:10" x14ac:dyDescent="0.25">
      <c r="E2895" s="18" t="str">
        <f t="shared" si="199"/>
        <v/>
      </c>
      <c r="F2895" s="18" t="str">
        <f t="shared" si="200"/>
        <v/>
      </c>
      <c r="G2895" s="18" t="str">
        <f t="shared" si="201"/>
        <v/>
      </c>
      <c r="H2895" s="18" t="str">
        <f t="shared" si="202"/>
        <v/>
      </c>
      <c r="J2895" t="str">
        <f>IF(C2895="","",IF(COUNTIFS('SALES SUMMARY'!$A$5:$A$376,A2895,'SALES SUMMARY'!$C$5:$C$376,B2895)&gt;0,"OK",IF(OR(A2895="",A2895&lt;'SALES SUMMARY'!$A$5,A2895&gt;'SALES SUMMARY'!$A$376),"DATE PROBLEM",IF(A2895&lt;&gt;INT(A2895),"DATE HAS TIME","REFERENCE PROBLEM"))))</f>
        <v/>
      </c>
    </row>
    <row r="2896" spans="5:10" x14ac:dyDescent="0.25">
      <c r="E2896" s="18" t="str">
        <f t="shared" si="199"/>
        <v/>
      </c>
      <c r="F2896" s="18" t="str">
        <f t="shared" si="200"/>
        <v/>
      </c>
      <c r="G2896" s="18" t="str">
        <f t="shared" si="201"/>
        <v/>
      </c>
      <c r="H2896" s="18" t="str">
        <f t="shared" si="202"/>
        <v/>
      </c>
      <c r="J2896" t="str">
        <f>IF(C2896="","",IF(COUNTIFS('SALES SUMMARY'!$A$5:$A$376,A2896,'SALES SUMMARY'!$C$5:$C$376,B2896)&gt;0,"OK",IF(OR(A2896="",A2896&lt;'SALES SUMMARY'!$A$5,A2896&gt;'SALES SUMMARY'!$A$376),"DATE PROBLEM",IF(A2896&lt;&gt;INT(A2896),"DATE HAS TIME","REFERENCE PROBLEM"))))</f>
        <v/>
      </c>
    </row>
    <row r="2897" spans="5:10" x14ac:dyDescent="0.25">
      <c r="E2897" s="18" t="str">
        <f t="shared" si="199"/>
        <v/>
      </c>
      <c r="F2897" s="18" t="str">
        <f t="shared" si="200"/>
        <v/>
      </c>
      <c r="G2897" s="18" t="str">
        <f t="shared" si="201"/>
        <v/>
      </c>
      <c r="H2897" s="18" t="str">
        <f t="shared" si="202"/>
        <v/>
      </c>
      <c r="J2897" t="str">
        <f>IF(C2897="","",IF(COUNTIFS('SALES SUMMARY'!$A$5:$A$376,A2897,'SALES SUMMARY'!$C$5:$C$376,B2897)&gt;0,"OK",IF(OR(A2897="",A2897&lt;'SALES SUMMARY'!$A$5,A2897&gt;'SALES SUMMARY'!$A$376),"DATE PROBLEM",IF(A2897&lt;&gt;INT(A2897),"DATE HAS TIME","REFERENCE PROBLEM"))))</f>
        <v/>
      </c>
    </row>
    <row r="2898" spans="5:10" x14ac:dyDescent="0.25">
      <c r="E2898" s="18" t="str">
        <f t="shared" si="199"/>
        <v/>
      </c>
      <c r="F2898" s="18" t="str">
        <f t="shared" si="200"/>
        <v/>
      </c>
      <c r="G2898" s="18" t="str">
        <f t="shared" si="201"/>
        <v/>
      </c>
      <c r="H2898" s="18" t="str">
        <f t="shared" si="202"/>
        <v/>
      </c>
      <c r="J2898" t="str">
        <f>IF(C2898="","",IF(COUNTIFS('SALES SUMMARY'!$A$5:$A$376,A2898,'SALES SUMMARY'!$C$5:$C$376,B2898)&gt;0,"OK",IF(OR(A2898="",A2898&lt;'SALES SUMMARY'!$A$5,A2898&gt;'SALES SUMMARY'!$A$376),"DATE PROBLEM",IF(A2898&lt;&gt;INT(A2898),"DATE HAS TIME","REFERENCE PROBLEM"))))</f>
        <v/>
      </c>
    </row>
    <row r="2899" spans="5:10" x14ac:dyDescent="0.25">
      <c r="E2899" s="18" t="str">
        <f t="shared" si="199"/>
        <v/>
      </c>
      <c r="F2899" s="18" t="str">
        <f t="shared" si="200"/>
        <v/>
      </c>
      <c r="G2899" s="18" t="str">
        <f t="shared" si="201"/>
        <v/>
      </c>
      <c r="H2899" s="18" t="str">
        <f t="shared" si="202"/>
        <v/>
      </c>
      <c r="J2899" t="str">
        <f>IF(C2899="","",IF(COUNTIFS('SALES SUMMARY'!$A$5:$A$376,A2899,'SALES SUMMARY'!$C$5:$C$376,B2899)&gt;0,"OK",IF(OR(A2899="",A2899&lt;'SALES SUMMARY'!$A$5,A2899&gt;'SALES SUMMARY'!$A$376),"DATE PROBLEM",IF(A2899&lt;&gt;INT(A2899),"DATE HAS TIME","REFERENCE PROBLEM"))))</f>
        <v/>
      </c>
    </row>
    <row r="2900" spans="5:10" x14ac:dyDescent="0.25">
      <c r="E2900" s="18" t="str">
        <f t="shared" si="199"/>
        <v/>
      </c>
      <c r="F2900" s="18" t="str">
        <f t="shared" si="200"/>
        <v/>
      </c>
      <c r="G2900" s="18" t="str">
        <f t="shared" si="201"/>
        <v/>
      </c>
      <c r="H2900" s="18" t="str">
        <f t="shared" si="202"/>
        <v/>
      </c>
      <c r="J2900" t="str">
        <f>IF(C2900="","",IF(COUNTIFS('SALES SUMMARY'!$A$5:$A$376,A2900,'SALES SUMMARY'!$C$5:$C$376,B2900)&gt;0,"OK",IF(OR(A2900="",A2900&lt;'SALES SUMMARY'!$A$5,A2900&gt;'SALES SUMMARY'!$A$376),"DATE PROBLEM",IF(A2900&lt;&gt;INT(A2900),"DATE HAS TIME","REFERENCE PROBLEM"))))</f>
        <v/>
      </c>
    </row>
    <row r="2901" spans="5:10" x14ac:dyDescent="0.25">
      <c r="E2901" s="18" t="str">
        <f t="shared" si="199"/>
        <v/>
      </c>
      <c r="F2901" s="18" t="str">
        <f t="shared" si="200"/>
        <v/>
      </c>
      <c r="G2901" s="18" t="str">
        <f t="shared" si="201"/>
        <v/>
      </c>
      <c r="H2901" s="18" t="str">
        <f t="shared" si="202"/>
        <v/>
      </c>
      <c r="J2901" t="str">
        <f>IF(C2901="","",IF(COUNTIFS('SALES SUMMARY'!$A$5:$A$376,A2901,'SALES SUMMARY'!$C$5:$C$376,B2901)&gt;0,"OK",IF(OR(A2901="",A2901&lt;'SALES SUMMARY'!$A$5,A2901&gt;'SALES SUMMARY'!$A$376),"DATE PROBLEM",IF(A2901&lt;&gt;INT(A2901),"DATE HAS TIME","REFERENCE PROBLEM"))))</f>
        <v/>
      </c>
    </row>
    <row r="2902" spans="5:10" x14ac:dyDescent="0.25">
      <c r="E2902" s="18" t="str">
        <f t="shared" si="199"/>
        <v/>
      </c>
      <c r="F2902" s="18" t="str">
        <f t="shared" si="200"/>
        <v/>
      </c>
      <c r="G2902" s="18" t="str">
        <f t="shared" si="201"/>
        <v/>
      </c>
      <c r="H2902" s="18" t="str">
        <f t="shared" si="202"/>
        <v/>
      </c>
      <c r="J2902" t="str">
        <f>IF(C2902="","",IF(COUNTIFS('SALES SUMMARY'!$A$5:$A$376,A2902,'SALES SUMMARY'!$C$5:$C$376,B2902)&gt;0,"OK",IF(OR(A2902="",A2902&lt;'SALES SUMMARY'!$A$5,A2902&gt;'SALES SUMMARY'!$A$376),"DATE PROBLEM",IF(A2902&lt;&gt;INT(A2902),"DATE HAS TIME","REFERENCE PROBLEM"))))</f>
        <v/>
      </c>
    </row>
    <row r="2903" spans="5:10" x14ac:dyDescent="0.25">
      <c r="E2903" s="18" t="str">
        <f t="shared" si="199"/>
        <v/>
      </c>
      <c r="F2903" s="18" t="str">
        <f t="shared" si="200"/>
        <v/>
      </c>
      <c r="G2903" s="18" t="str">
        <f t="shared" si="201"/>
        <v/>
      </c>
      <c r="H2903" s="18" t="str">
        <f t="shared" si="202"/>
        <v/>
      </c>
      <c r="J2903" t="str">
        <f>IF(C2903="","",IF(COUNTIFS('SALES SUMMARY'!$A$5:$A$376,A2903,'SALES SUMMARY'!$C$5:$C$376,B2903)&gt;0,"OK",IF(OR(A2903="",A2903&lt;'SALES SUMMARY'!$A$5,A2903&gt;'SALES SUMMARY'!$A$376),"DATE PROBLEM",IF(A2903&lt;&gt;INT(A2903),"DATE HAS TIME","REFERENCE PROBLEM"))))</f>
        <v/>
      </c>
    </row>
    <row r="2904" spans="5:10" x14ac:dyDescent="0.25">
      <c r="E2904" s="18" t="str">
        <f t="shared" si="199"/>
        <v/>
      </c>
      <c r="F2904" s="18" t="str">
        <f t="shared" si="200"/>
        <v/>
      </c>
      <c r="G2904" s="18" t="str">
        <f t="shared" si="201"/>
        <v/>
      </c>
      <c r="H2904" s="18" t="str">
        <f t="shared" si="202"/>
        <v/>
      </c>
      <c r="J2904" t="str">
        <f>IF(C2904="","",IF(COUNTIFS('SALES SUMMARY'!$A$5:$A$376,A2904,'SALES SUMMARY'!$C$5:$C$376,B2904)&gt;0,"OK",IF(OR(A2904="",A2904&lt;'SALES SUMMARY'!$A$5,A2904&gt;'SALES SUMMARY'!$A$376),"DATE PROBLEM",IF(A2904&lt;&gt;INT(A2904),"DATE HAS TIME","REFERENCE PROBLEM"))))</f>
        <v/>
      </c>
    </row>
    <row r="2905" spans="5:10" x14ac:dyDescent="0.25">
      <c r="E2905" s="18" t="str">
        <f t="shared" si="199"/>
        <v/>
      </c>
      <c r="F2905" s="18" t="str">
        <f t="shared" si="200"/>
        <v/>
      </c>
      <c r="G2905" s="18" t="str">
        <f t="shared" si="201"/>
        <v/>
      </c>
      <c r="H2905" s="18" t="str">
        <f t="shared" si="202"/>
        <v/>
      </c>
      <c r="J2905" t="str">
        <f>IF(C2905="","",IF(COUNTIFS('SALES SUMMARY'!$A$5:$A$376,A2905,'SALES SUMMARY'!$C$5:$C$376,B2905)&gt;0,"OK",IF(OR(A2905="",A2905&lt;'SALES SUMMARY'!$A$5,A2905&gt;'SALES SUMMARY'!$A$376),"DATE PROBLEM",IF(A2905&lt;&gt;INT(A2905),"DATE HAS TIME","REFERENCE PROBLEM"))))</f>
        <v/>
      </c>
    </row>
    <row r="2906" spans="5:10" x14ac:dyDescent="0.25">
      <c r="E2906" s="18" t="str">
        <f t="shared" si="199"/>
        <v/>
      </c>
      <c r="F2906" s="18" t="str">
        <f t="shared" si="200"/>
        <v/>
      </c>
      <c r="G2906" s="18" t="str">
        <f t="shared" si="201"/>
        <v/>
      </c>
      <c r="H2906" s="18" t="str">
        <f t="shared" si="202"/>
        <v/>
      </c>
      <c r="J2906" t="str">
        <f>IF(C2906="","",IF(COUNTIFS('SALES SUMMARY'!$A$5:$A$376,A2906,'SALES SUMMARY'!$C$5:$C$376,B2906)&gt;0,"OK",IF(OR(A2906="",A2906&lt;'SALES SUMMARY'!$A$5,A2906&gt;'SALES SUMMARY'!$A$376),"DATE PROBLEM",IF(A2906&lt;&gt;INT(A2906),"DATE HAS TIME","REFERENCE PROBLEM"))))</f>
        <v/>
      </c>
    </row>
    <row r="2907" spans="5:10" x14ac:dyDescent="0.25">
      <c r="E2907" s="18" t="str">
        <f t="shared" si="199"/>
        <v/>
      </c>
      <c r="F2907" s="18" t="str">
        <f t="shared" si="200"/>
        <v/>
      </c>
      <c r="G2907" s="18" t="str">
        <f t="shared" si="201"/>
        <v/>
      </c>
      <c r="H2907" s="18" t="str">
        <f t="shared" si="202"/>
        <v/>
      </c>
      <c r="J2907" t="str">
        <f>IF(C2907="","",IF(COUNTIFS('SALES SUMMARY'!$A$5:$A$376,A2907,'SALES SUMMARY'!$C$5:$C$376,B2907)&gt;0,"OK",IF(OR(A2907="",A2907&lt;'SALES SUMMARY'!$A$5,A2907&gt;'SALES SUMMARY'!$A$376),"DATE PROBLEM",IF(A2907&lt;&gt;INT(A2907),"DATE HAS TIME","REFERENCE PROBLEM"))))</f>
        <v/>
      </c>
    </row>
    <row r="2908" spans="5:10" x14ac:dyDescent="0.25">
      <c r="E2908" s="18" t="str">
        <f t="shared" si="199"/>
        <v/>
      </c>
      <c r="F2908" s="18" t="str">
        <f t="shared" si="200"/>
        <v/>
      </c>
      <c r="G2908" s="18" t="str">
        <f t="shared" si="201"/>
        <v/>
      </c>
      <c r="H2908" s="18" t="str">
        <f t="shared" si="202"/>
        <v/>
      </c>
      <c r="J2908" t="str">
        <f>IF(C2908="","",IF(COUNTIFS('SALES SUMMARY'!$A$5:$A$376,A2908,'SALES SUMMARY'!$C$5:$C$376,B2908)&gt;0,"OK",IF(OR(A2908="",A2908&lt;'SALES SUMMARY'!$A$5,A2908&gt;'SALES SUMMARY'!$A$376),"DATE PROBLEM",IF(A2908&lt;&gt;INT(A2908),"DATE HAS TIME","REFERENCE PROBLEM"))))</f>
        <v/>
      </c>
    </row>
    <row r="2909" spans="5:10" x14ac:dyDescent="0.25">
      <c r="E2909" s="18" t="str">
        <f t="shared" si="199"/>
        <v/>
      </c>
      <c r="F2909" s="18" t="str">
        <f t="shared" si="200"/>
        <v/>
      </c>
      <c r="G2909" s="18" t="str">
        <f t="shared" si="201"/>
        <v/>
      </c>
      <c r="H2909" s="18" t="str">
        <f t="shared" si="202"/>
        <v/>
      </c>
      <c r="J2909" t="str">
        <f>IF(C2909="","",IF(COUNTIFS('SALES SUMMARY'!$A$5:$A$376,A2909,'SALES SUMMARY'!$C$5:$C$376,B2909)&gt;0,"OK",IF(OR(A2909="",A2909&lt;'SALES SUMMARY'!$A$5,A2909&gt;'SALES SUMMARY'!$A$376),"DATE PROBLEM",IF(A2909&lt;&gt;INT(A2909),"DATE HAS TIME","REFERENCE PROBLEM"))))</f>
        <v/>
      </c>
    </row>
    <row r="2910" spans="5:10" x14ac:dyDescent="0.25">
      <c r="E2910" s="18" t="str">
        <f t="shared" si="199"/>
        <v/>
      </c>
      <c r="F2910" s="18" t="str">
        <f t="shared" si="200"/>
        <v/>
      </c>
      <c r="G2910" s="18" t="str">
        <f t="shared" si="201"/>
        <v/>
      </c>
      <c r="H2910" s="18" t="str">
        <f t="shared" si="202"/>
        <v/>
      </c>
      <c r="J2910" t="str">
        <f>IF(C2910="","",IF(COUNTIFS('SALES SUMMARY'!$A$5:$A$376,A2910,'SALES SUMMARY'!$C$5:$C$376,B2910)&gt;0,"OK",IF(OR(A2910="",A2910&lt;'SALES SUMMARY'!$A$5,A2910&gt;'SALES SUMMARY'!$A$376),"DATE PROBLEM",IF(A2910&lt;&gt;INT(A2910),"DATE HAS TIME","REFERENCE PROBLEM"))))</f>
        <v/>
      </c>
    </row>
    <row r="2911" spans="5:10" x14ac:dyDescent="0.25">
      <c r="E2911" s="18" t="str">
        <f t="shared" si="199"/>
        <v/>
      </c>
      <c r="F2911" s="18" t="str">
        <f t="shared" si="200"/>
        <v/>
      </c>
      <c r="G2911" s="18" t="str">
        <f t="shared" si="201"/>
        <v/>
      </c>
      <c r="H2911" s="18" t="str">
        <f t="shared" si="202"/>
        <v/>
      </c>
      <c r="J2911" t="str">
        <f>IF(C2911="","",IF(COUNTIFS('SALES SUMMARY'!$A$5:$A$376,A2911,'SALES SUMMARY'!$C$5:$C$376,B2911)&gt;0,"OK",IF(OR(A2911="",A2911&lt;'SALES SUMMARY'!$A$5,A2911&gt;'SALES SUMMARY'!$A$376),"DATE PROBLEM",IF(A2911&lt;&gt;INT(A2911),"DATE HAS TIME","REFERENCE PROBLEM"))))</f>
        <v/>
      </c>
    </row>
    <row r="2912" spans="5:10" x14ac:dyDescent="0.25">
      <c r="E2912" s="18" t="str">
        <f t="shared" si="199"/>
        <v/>
      </c>
      <c r="F2912" s="18" t="str">
        <f t="shared" si="200"/>
        <v/>
      </c>
      <c r="G2912" s="18" t="str">
        <f t="shared" si="201"/>
        <v/>
      </c>
      <c r="H2912" s="18" t="str">
        <f t="shared" si="202"/>
        <v/>
      </c>
      <c r="J2912" t="str">
        <f>IF(C2912="","",IF(COUNTIFS('SALES SUMMARY'!$A$5:$A$376,A2912,'SALES SUMMARY'!$C$5:$C$376,B2912)&gt;0,"OK",IF(OR(A2912="",A2912&lt;'SALES SUMMARY'!$A$5,A2912&gt;'SALES SUMMARY'!$A$376),"DATE PROBLEM",IF(A2912&lt;&gt;INT(A2912),"DATE HAS TIME","REFERENCE PROBLEM"))))</f>
        <v/>
      </c>
    </row>
    <row r="2913" spans="5:10" x14ac:dyDescent="0.25">
      <c r="E2913" s="18" t="str">
        <f t="shared" si="199"/>
        <v/>
      </c>
      <c r="F2913" s="18" t="str">
        <f t="shared" si="200"/>
        <v/>
      </c>
      <c r="G2913" s="18" t="str">
        <f t="shared" si="201"/>
        <v/>
      </c>
      <c r="H2913" s="18" t="str">
        <f t="shared" si="202"/>
        <v/>
      </c>
      <c r="J2913" t="str">
        <f>IF(C2913="","",IF(COUNTIFS('SALES SUMMARY'!$A$5:$A$376,A2913,'SALES SUMMARY'!$C$5:$C$376,B2913)&gt;0,"OK",IF(OR(A2913="",A2913&lt;'SALES SUMMARY'!$A$5,A2913&gt;'SALES SUMMARY'!$A$376),"DATE PROBLEM",IF(A2913&lt;&gt;INT(A2913),"DATE HAS TIME","REFERENCE PROBLEM"))))</f>
        <v/>
      </c>
    </row>
    <row r="2914" spans="5:10" x14ac:dyDescent="0.25">
      <c r="E2914" s="18" t="str">
        <f t="shared" si="199"/>
        <v/>
      </c>
      <c r="F2914" s="18" t="str">
        <f t="shared" si="200"/>
        <v/>
      </c>
      <c r="G2914" s="18" t="str">
        <f t="shared" si="201"/>
        <v/>
      </c>
      <c r="H2914" s="18" t="str">
        <f t="shared" si="202"/>
        <v/>
      </c>
      <c r="J2914" t="str">
        <f>IF(C2914="","",IF(COUNTIFS('SALES SUMMARY'!$A$5:$A$376,A2914,'SALES SUMMARY'!$C$5:$C$376,B2914)&gt;0,"OK",IF(OR(A2914="",A2914&lt;'SALES SUMMARY'!$A$5,A2914&gt;'SALES SUMMARY'!$A$376),"DATE PROBLEM",IF(A2914&lt;&gt;INT(A2914),"DATE HAS TIME","REFERENCE PROBLEM"))))</f>
        <v/>
      </c>
    </row>
    <row r="2915" spans="5:10" x14ac:dyDescent="0.25">
      <c r="E2915" s="18" t="str">
        <f t="shared" si="199"/>
        <v/>
      </c>
      <c r="F2915" s="18" t="str">
        <f t="shared" si="200"/>
        <v/>
      </c>
      <c r="G2915" s="18" t="str">
        <f t="shared" si="201"/>
        <v/>
      </c>
      <c r="H2915" s="18" t="str">
        <f t="shared" si="202"/>
        <v/>
      </c>
      <c r="J2915" t="str">
        <f>IF(C2915="","",IF(COUNTIFS('SALES SUMMARY'!$A$5:$A$376,A2915,'SALES SUMMARY'!$C$5:$C$376,B2915)&gt;0,"OK",IF(OR(A2915="",A2915&lt;'SALES SUMMARY'!$A$5,A2915&gt;'SALES SUMMARY'!$A$376),"DATE PROBLEM",IF(A2915&lt;&gt;INT(A2915),"DATE HAS TIME","REFERENCE PROBLEM"))))</f>
        <v/>
      </c>
    </row>
    <row r="2916" spans="5:10" x14ac:dyDescent="0.25">
      <c r="E2916" s="18" t="str">
        <f t="shared" si="199"/>
        <v/>
      </c>
      <c r="F2916" s="18" t="str">
        <f t="shared" si="200"/>
        <v/>
      </c>
      <c r="G2916" s="18" t="str">
        <f t="shared" si="201"/>
        <v/>
      </c>
      <c r="H2916" s="18" t="str">
        <f t="shared" si="202"/>
        <v/>
      </c>
      <c r="J2916" t="str">
        <f>IF(C2916="","",IF(COUNTIFS('SALES SUMMARY'!$A$5:$A$376,A2916,'SALES SUMMARY'!$C$5:$C$376,B2916)&gt;0,"OK",IF(OR(A2916="",A2916&lt;'SALES SUMMARY'!$A$5,A2916&gt;'SALES SUMMARY'!$A$376),"DATE PROBLEM",IF(A2916&lt;&gt;INT(A2916),"DATE HAS TIME","REFERENCE PROBLEM"))))</f>
        <v/>
      </c>
    </row>
    <row r="2917" spans="5:10" x14ac:dyDescent="0.25">
      <c r="E2917" s="18" t="str">
        <f t="shared" si="199"/>
        <v/>
      </c>
      <c r="F2917" s="18" t="str">
        <f t="shared" si="200"/>
        <v/>
      </c>
      <c r="G2917" s="18" t="str">
        <f t="shared" si="201"/>
        <v/>
      </c>
      <c r="H2917" s="18" t="str">
        <f t="shared" si="202"/>
        <v/>
      </c>
      <c r="J2917" t="str">
        <f>IF(C2917="","",IF(COUNTIFS('SALES SUMMARY'!$A$5:$A$376,A2917,'SALES SUMMARY'!$C$5:$C$376,B2917)&gt;0,"OK",IF(OR(A2917="",A2917&lt;'SALES SUMMARY'!$A$5,A2917&gt;'SALES SUMMARY'!$A$376),"DATE PROBLEM",IF(A2917&lt;&gt;INT(A2917),"DATE HAS TIME","REFERENCE PROBLEM"))))</f>
        <v/>
      </c>
    </row>
    <row r="2918" spans="5:10" x14ac:dyDescent="0.25">
      <c r="E2918" s="18" t="str">
        <f t="shared" si="199"/>
        <v/>
      </c>
      <c r="F2918" s="18" t="str">
        <f t="shared" si="200"/>
        <v/>
      </c>
      <c r="G2918" s="18" t="str">
        <f t="shared" si="201"/>
        <v/>
      </c>
      <c r="H2918" s="18" t="str">
        <f t="shared" si="202"/>
        <v/>
      </c>
      <c r="J2918" t="str">
        <f>IF(C2918="","",IF(COUNTIFS('SALES SUMMARY'!$A$5:$A$376,A2918,'SALES SUMMARY'!$C$5:$C$376,B2918)&gt;0,"OK",IF(OR(A2918="",A2918&lt;'SALES SUMMARY'!$A$5,A2918&gt;'SALES SUMMARY'!$A$376),"DATE PROBLEM",IF(A2918&lt;&gt;INT(A2918),"DATE HAS TIME","REFERENCE PROBLEM"))))</f>
        <v/>
      </c>
    </row>
    <row r="2919" spans="5:10" x14ac:dyDescent="0.25">
      <c r="E2919" s="18" t="str">
        <f t="shared" si="199"/>
        <v/>
      </c>
      <c r="F2919" s="18" t="str">
        <f t="shared" si="200"/>
        <v/>
      </c>
      <c r="G2919" s="18" t="str">
        <f t="shared" si="201"/>
        <v/>
      </c>
      <c r="H2919" s="18" t="str">
        <f t="shared" si="202"/>
        <v/>
      </c>
      <c r="J2919" t="str">
        <f>IF(C2919="","",IF(COUNTIFS('SALES SUMMARY'!$A$5:$A$376,A2919,'SALES SUMMARY'!$C$5:$C$376,B2919)&gt;0,"OK",IF(OR(A2919="",A2919&lt;'SALES SUMMARY'!$A$5,A2919&gt;'SALES SUMMARY'!$A$376),"DATE PROBLEM",IF(A2919&lt;&gt;INT(A2919),"DATE HAS TIME","REFERENCE PROBLEM"))))</f>
        <v/>
      </c>
    </row>
    <row r="2920" spans="5:10" x14ac:dyDescent="0.25">
      <c r="E2920" s="18" t="str">
        <f t="shared" si="199"/>
        <v/>
      </c>
      <c r="F2920" s="18" t="str">
        <f t="shared" si="200"/>
        <v/>
      </c>
      <c r="G2920" s="18" t="str">
        <f t="shared" si="201"/>
        <v/>
      </c>
      <c r="H2920" s="18" t="str">
        <f t="shared" si="202"/>
        <v/>
      </c>
      <c r="J2920" t="str">
        <f>IF(C2920="","",IF(COUNTIFS('SALES SUMMARY'!$A$5:$A$376,A2920,'SALES SUMMARY'!$C$5:$C$376,B2920)&gt;0,"OK",IF(OR(A2920="",A2920&lt;'SALES SUMMARY'!$A$5,A2920&gt;'SALES SUMMARY'!$A$376),"DATE PROBLEM",IF(A2920&lt;&gt;INT(A2920),"DATE HAS TIME","REFERENCE PROBLEM"))))</f>
        <v/>
      </c>
    </row>
    <row r="2921" spans="5:10" x14ac:dyDescent="0.25">
      <c r="E2921" s="18" t="str">
        <f t="shared" si="199"/>
        <v/>
      </c>
      <c r="F2921" s="18" t="str">
        <f t="shared" si="200"/>
        <v/>
      </c>
      <c r="G2921" s="18" t="str">
        <f t="shared" si="201"/>
        <v/>
      </c>
      <c r="H2921" s="18" t="str">
        <f t="shared" si="202"/>
        <v/>
      </c>
      <c r="J2921" t="str">
        <f>IF(C2921="","",IF(COUNTIFS('SALES SUMMARY'!$A$5:$A$376,A2921,'SALES SUMMARY'!$C$5:$C$376,B2921)&gt;0,"OK",IF(OR(A2921="",A2921&lt;'SALES SUMMARY'!$A$5,A2921&gt;'SALES SUMMARY'!$A$376),"DATE PROBLEM",IF(A2921&lt;&gt;INT(A2921),"DATE HAS TIME","REFERENCE PROBLEM"))))</f>
        <v/>
      </c>
    </row>
    <row r="2922" spans="5:10" x14ac:dyDescent="0.25">
      <c r="E2922" s="18" t="str">
        <f t="shared" si="199"/>
        <v/>
      </c>
      <c r="F2922" s="18" t="str">
        <f t="shared" si="200"/>
        <v/>
      </c>
      <c r="G2922" s="18" t="str">
        <f t="shared" si="201"/>
        <v/>
      </c>
      <c r="H2922" s="18" t="str">
        <f t="shared" si="202"/>
        <v/>
      </c>
      <c r="J2922" t="str">
        <f>IF(C2922="","",IF(COUNTIFS('SALES SUMMARY'!$A$5:$A$376,A2922,'SALES SUMMARY'!$C$5:$C$376,B2922)&gt;0,"OK",IF(OR(A2922="",A2922&lt;'SALES SUMMARY'!$A$5,A2922&gt;'SALES SUMMARY'!$A$376),"DATE PROBLEM",IF(A2922&lt;&gt;INT(A2922),"DATE HAS TIME","REFERENCE PROBLEM"))))</f>
        <v/>
      </c>
    </row>
    <row r="2923" spans="5:10" x14ac:dyDescent="0.25">
      <c r="E2923" s="18" t="str">
        <f t="shared" si="199"/>
        <v/>
      </c>
      <c r="F2923" s="18" t="str">
        <f t="shared" si="200"/>
        <v/>
      </c>
      <c r="G2923" s="18" t="str">
        <f t="shared" si="201"/>
        <v/>
      </c>
      <c r="H2923" s="18" t="str">
        <f t="shared" si="202"/>
        <v/>
      </c>
      <c r="J2923" t="str">
        <f>IF(C2923="","",IF(COUNTIFS('SALES SUMMARY'!$A$5:$A$376,A2923,'SALES SUMMARY'!$C$5:$C$376,B2923)&gt;0,"OK",IF(OR(A2923="",A2923&lt;'SALES SUMMARY'!$A$5,A2923&gt;'SALES SUMMARY'!$A$376),"DATE PROBLEM",IF(A2923&lt;&gt;INT(A2923),"DATE HAS TIME","REFERENCE PROBLEM"))))</f>
        <v/>
      </c>
    </row>
    <row r="2924" spans="5:10" x14ac:dyDescent="0.25">
      <c r="E2924" s="18" t="str">
        <f t="shared" si="199"/>
        <v/>
      </c>
      <c r="F2924" s="18" t="str">
        <f t="shared" si="200"/>
        <v/>
      </c>
      <c r="G2924" s="18" t="str">
        <f t="shared" si="201"/>
        <v/>
      </c>
      <c r="H2924" s="18" t="str">
        <f t="shared" si="202"/>
        <v/>
      </c>
      <c r="J2924" t="str">
        <f>IF(C2924="","",IF(COUNTIFS('SALES SUMMARY'!$A$5:$A$376,A2924,'SALES SUMMARY'!$C$5:$C$376,B2924)&gt;0,"OK",IF(OR(A2924="",A2924&lt;'SALES SUMMARY'!$A$5,A2924&gt;'SALES SUMMARY'!$A$376),"DATE PROBLEM",IF(A2924&lt;&gt;INT(A2924),"DATE HAS TIME","REFERENCE PROBLEM"))))</f>
        <v/>
      </c>
    </row>
    <row r="2925" spans="5:10" x14ac:dyDescent="0.25">
      <c r="E2925" s="18" t="str">
        <f t="shared" si="199"/>
        <v/>
      </c>
      <c r="F2925" s="18" t="str">
        <f t="shared" si="200"/>
        <v/>
      </c>
      <c r="G2925" s="18" t="str">
        <f t="shared" si="201"/>
        <v/>
      </c>
      <c r="H2925" s="18" t="str">
        <f t="shared" si="202"/>
        <v/>
      </c>
      <c r="J2925" t="str">
        <f>IF(C2925="","",IF(COUNTIFS('SALES SUMMARY'!$A$5:$A$376,A2925,'SALES SUMMARY'!$C$5:$C$376,B2925)&gt;0,"OK",IF(OR(A2925="",A2925&lt;'SALES SUMMARY'!$A$5,A2925&gt;'SALES SUMMARY'!$A$376),"DATE PROBLEM",IF(A2925&lt;&gt;INT(A2925),"DATE HAS TIME","REFERENCE PROBLEM"))))</f>
        <v/>
      </c>
    </row>
    <row r="2926" spans="5:10" x14ac:dyDescent="0.25">
      <c r="E2926" s="18" t="str">
        <f t="shared" si="199"/>
        <v/>
      </c>
      <c r="F2926" s="18" t="str">
        <f t="shared" si="200"/>
        <v/>
      </c>
      <c r="G2926" s="18" t="str">
        <f t="shared" si="201"/>
        <v/>
      </c>
      <c r="H2926" s="18" t="str">
        <f t="shared" si="202"/>
        <v/>
      </c>
      <c r="J2926" t="str">
        <f>IF(C2926="","",IF(COUNTIFS('SALES SUMMARY'!$A$5:$A$376,A2926,'SALES SUMMARY'!$C$5:$C$376,B2926)&gt;0,"OK",IF(OR(A2926="",A2926&lt;'SALES SUMMARY'!$A$5,A2926&gt;'SALES SUMMARY'!$A$376),"DATE PROBLEM",IF(A2926&lt;&gt;INT(A2926),"DATE HAS TIME","REFERENCE PROBLEM"))))</f>
        <v/>
      </c>
    </row>
    <row r="2927" spans="5:10" x14ac:dyDescent="0.25">
      <c r="E2927" s="18" t="str">
        <f t="shared" si="199"/>
        <v/>
      </c>
      <c r="F2927" s="18" t="str">
        <f t="shared" si="200"/>
        <v/>
      </c>
      <c r="G2927" s="18" t="str">
        <f t="shared" si="201"/>
        <v/>
      </c>
      <c r="H2927" s="18" t="str">
        <f t="shared" si="202"/>
        <v/>
      </c>
      <c r="J2927" t="str">
        <f>IF(C2927="","",IF(COUNTIFS('SALES SUMMARY'!$A$5:$A$376,A2927,'SALES SUMMARY'!$C$5:$C$376,B2927)&gt;0,"OK",IF(OR(A2927="",A2927&lt;'SALES SUMMARY'!$A$5,A2927&gt;'SALES SUMMARY'!$A$376),"DATE PROBLEM",IF(A2927&lt;&gt;INT(A2927),"DATE HAS TIME","REFERENCE PROBLEM"))))</f>
        <v/>
      </c>
    </row>
    <row r="2928" spans="5:10" x14ac:dyDescent="0.25">
      <c r="E2928" s="18" t="str">
        <f t="shared" si="199"/>
        <v/>
      </c>
      <c r="F2928" s="18" t="str">
        <f t="shared" si="200"/>
        <v/>
      </c>
      <c r="G2928" s="18" t="str">
        <f t="shared" si="201"/>
        <v/>
      </c>
      <c r="H2928" s="18" t="str">
        <f t="shared" si="202"/>
        <v/>
      </c>
      <c r="J2928" t="str">
        <f>IF(C2928="","",IF(COUNTIFS('SALES SUMMARY'!$A$5:$A$376,A2928,'SALES SUMMARY'!$C$5:$C$376,B2928)&gt;0,"OK",IF(OR(A2928="",A2928&lt;'SALES SUMMARY'!$A$5,A2928&gt;'SALES SUMMARY'!$A$376),"DATE PROBLEM",IF(A2928&lt;&gt;INT(A2928),"DATE HAS TIME","REFERENCE PROBLEM"))))</f>
        <v/>
      </c>
    </row>
    <row r="2929" spans="5:10" x14ac:dyDescent="0.25">
      <c r="E2929" s="18" t="str">
        <f t="shared" si="199"/>
        <v/>
      </c>
      <c r="F2929" s="18" t="str">
        <f t="shared" si="200"/>
        <v/>
      </c>
      <c r="G2929" s="18" t="str">
        <f t="shared" si="201"/>
        <v/>
      </c>
      <c r="H2929" s="18" t="str">
        <f t="shared" si="202"/>
        <v/>
      </c>
      <c r="J2929" t="str">
        <f>IF(C2929="","",IF(COUNTIFS('SALES SUMMARY'!$A$5:$A$376,A2929,'SALES SUMMARY'!$C$5:$C$376,B2929)&gt;0,"OK",IF(OR(A2929="",A2929&lt;'SALES SUMMARY'!$A$5,A2929&gt;'SALES SUMMARY'!$A$376),"DATE PROBLEM",IF(A2929&lt;&gt;INT(A2929),"DATE HAS TIME","REFERENCE PROBLEM"))))</f>
        <v/>
      </c>
    </row>
    <row r="2930" spans="5:10" x14ac:dyDescent="0.25">
      <c r="E2930" s="18" t="str">
        <f t="shared" si="199"/>
        <v/>
      </c>
      <c r="F2930" s="18" t="str">
        <f t="shared" si="200"/>
        <v/>
      </c>
      <c r="G2930" s="18" t="str">
        <f t="shared" si="201"/>
        <v/>
      </c>
      <c r="H2930" s="18" t="str">
        <f t="shared" si="202"/>
        <v/>
      </c>
      <c r="J2930" t="str">
        <f>IF(C2930="","",IF(COUNTIFS('SALES SUMMARY'!$A$5:$A$376,A2930,'SALES SUMMARY'!$C$5:$C$376,B2930)&gt;0,"OK",IF(OR(A2930="",A2930&lt;'SALES SUMMARY'!$A$5,A2930&gt;'SALES SUMMARY'!$A$376),"DATE PROBLEM",IF(A2930&lt;&gt;INT(A2930),"DATE HAS TIME","REFERENCE PROBLEM"))))</f>
        <v/>
      </c>
    </row>
    <row r="2931" spans="5:10" x14ac:dyDescent="0.25">
      <c r="E2931" s="18" t="str">
        <f t="shared" si="199"/>
        <v/>
      </c>
      <c r="F2931" s="18" t="str">
        <f t="shared" si="200"/>
        <v/>
      </c>
      <c r="G2931" s="18" t="str">
        <f t="shared" si="201"/>
        <v/>
      </c>
      <c r="H2931" s="18" t="str">
        <f t="shared" si="202"/>
        <v/>
      </c>
      <c r="J2931" t="str">
        <f>IF(C2931="","",IF(COUNTIFS('SALES SUMMARY'!$A$5:$A$376,A2931,'SALES SUMMARY'!$C$5:$C$376,B2931)&gt;0,"OK",IF(OR(A2931="",A2931&lt;'SALES SUMMARY'!$A$5,A2931&gt;'SALES SUMMARY'!$A$376),"DATE PROBLEM",IF(A2931&lt;&gt;INT(A2931),"DATE HAS TIME","REFERENCE PROBLEM"))))</f>
        <v/>
      </c>
    </row>
    <row r="2932" spans="5:10" x14ac:dyDescent="0.25">
      <c r="E2932" s="18" t="str">
        <f t="shared" si="199"/>
        <v/>
      </c>
      <c r="F2932" s="18" t="str">
        <f t="shared" si="200"/>
        <v/>
      </c>
      <c r="G2932" s="18" t="str">
        <f t="shared" si="201"/>
        <v/>
      </c>
      <c r="H2932" s="18" t="str">
        <f t="shared" si="202"/>
        <v/>
      </c>
      <c r="J2932" t="str">
        <f>IF(C2932="","",IF(COUNTIFS('SALES SUMMARY'!$A$5:$A$376,A2932,'SALES SUMMARY'!$C$5:$C$376,B2932)&gt;0,"OK",IF(OR(A2932="",A2932&lt;'SALES SUMMARY'!$A$5,A2932&gt;'SALES SUMMARY'!$A$376),"DATE PROBLEM",IF(A2932&lt;&gt;INT(A2932),"DATE HAS TIME","REFERENCE PROBLEM"))))</f>
        <v/>
      </c>
    </row>
    <row r="2933" spans="5:10" x14ac:dyDescent="0.25">
      <c r="E2933" s="18" t="str">
        <f t="shared" si="199"/>
        <v/>
      </c>
      <c r="F2933" s="18" t="str">
        <f t="shared" si="200"/>
        <v/>
      </c>
      <c r="G2933" s="18" t="str">
        <f t="shared" si="201"/>
        <v/>
      </c>
      <c r="H2933" s="18" t="str">
        <f t="shared" si="202"/>
        <v/>
      </c>
      <c r="J2933" t="str">
        <f>IF(C2933="","",IF(COUNTIFS('SALES SUMMARY'!$A$5:$A$376,A2933,'SALES SUMMARY'!$C$5:$C$376,B2933)&gt;0,"OK",IF(OR(A2933="",A2933&lt;'SALES SUMMARY'!$A$5,A2933&gt;'SALES SUMMARY'!$A$376),"DATE PROBLEM",IF(A2933&lt;&gt;INT(A2933),"DATE HAS TIME","REFERENCE PROBLEM"))))</f>
        <v/>
      </c>
    </row>
    <row r="2934" spans="5:10" x14ac:dyDescent="0.25">
      <c r="E2934" s="18" t="str">
        <f t="shared" si="199"/>
        <v/>
      </c>
      <c r="F2934" s="18" t="str">
        <f t="shared" si="200"/>
        <v/>
      </c>
      <c r="G2934" s="18" t="str">
        <f t="shared" si="201"/>
        <v/>
      </c>
      <c r="H2934" s="18" t="str">
        <f t="shared" si="202"/>
        <v/>
      </c>
      <c r="J2934" t="str">
        <f>IF(C2934="","",IF(COUNTIFS('SALES SUMMARY'!$A$5:$A$376,A2934,'SALES SUMMARY'!$C$5:$C$376,B2934)&gt;0,"OK",IF(OR(A2934="",A2934&lt;'SALES SUMMARY'!$A$5,A2934&gt;'SALES SUMMARY'!$A$376),"DATE PROBLEM",IF(A2934&lt;&gt;INT(A2934),"DATE HAS TIME","REFERENCE PROBLEM"))))</f>
        <v/>
      </c>
    </row>
    <row r="2935" spans="5:10" x14ac:dyDescent="0.25">
      <c r="E2935" s="18" t="str">
        <f t="shared" si="199"/>
        <v/>
      </c>
      <c r="F2935" s="18" t="str">
        <f t="shared" si="200"/>
        <v/>
      </c>
      <c r="G2935" s="18" t="str">
        <f t="shared" si="201"/>
        <v/>
      </c>
      <c r="H2935" s="18" t="str">
        <f t="shared" si="202"/>
        <v/>
      </c>
      <c r="J2935" t="str">
        <f>IF(C2935="","",IF(COUNTIFS('SALES SUMMARY'!$A$5:$A$376,A2935,'SALES SUMMARY'!$C$5:$C$376,B2935)&gt;0,"OK",IF(OR(A2935="",A2935&lt;'SALES SUMMARY'!$A$5,A2935&gt;'SALES SUMMARY'!$A$376),"DATE PROBLEM",IF(A2935&lt;&gt;INT(A2935),"DATE HAS TIME","REFERENCE PROBLEM"))))</f>
        <v/>
      </c>
    </row>
    <row r="2936" spans="5:10" x14ac:dyDescent="0.25">
      <c r="E2936" s="18" t="str">
        <f t="shared" si="199"/>
        <v/>
      </c>
      <c r="F2936" s="18" t="str">
        <f t="shared" si="200"/>
        <v/>
      </c>
      <c r="G2936" s="18" t="str">
        <f t="shared" si="201"/>
        <v/>
      </c>
      <c r="H2936" s="18" t="str">
        <f t="shared" si="202"/>
        <v/>
      </c>
      <c r="J2936" t="str">
        <f>IF(C2936="","",IF(COUNTIFS('SALES SUMMARY'!$A$5:$A$376,A2936,'SALES SUMMARY'!$C$5:$C$376,B2936)&gt;0,"OK",IF(OR(A2936="",A2936&lt;'SALES SUMMARY'!$A$5,A2936&gt;'SALES SUMMARY'!$A$376),"DATE PROBLEM",IF(A2936&lt;&gt;INT(A2936),"DATE HAS TIME","REFERENCE PROBLEM"))))</f>
        <v/>
      </c>
    </row>
    <row r="2937" spans="5:10" x14ac:dyDescent="0.25">
      <c r="E2937" s="18" t="str">
        <f t="shared" si="199"/>
        <v/>
      </c>
      <c r="F2937" s="18" t="str">
        <f t="shared" si="200"/>
        <v/>
      </c>
      <c r="G2937" s="18" t="str">
        <f t="shared" si="201"/>
        <v/>
      </c>
      <c r="H2937" s="18" t="str">
        <f t="shared" si="202"/>
        <v/>
      </c>
      <c r="J2937" t="str">
        <f>IF(C2937="","",IF(COUNTIFS('SALES SUMMARY'!$A$5:$A$376,A2937,'SALES SUMMARY'!$C$5:$C$376,B2937)&gt;0,"OK",IF(OR(A2937="",A2937&lt;'SALES SUMMARY'!$A$5,A2937&gt;'SALES SUMMARY'!$A$376),"DATE PROBLEM",IF(A2937&lt;&gt;INT(A2937),"DATE HAS TIME","REFERENCE PROBLEM"))))</f>
        <v/>
      </c>
    </row>
    <row r="2938" spans="5:10" x14ac:dyDescent="0.25">
      <c r="E2938" s="18" t="str">
        <f t="shared" si="199"/>
        <v/>
      </c>
      <c r="F2938" s="18" t="str">
        <f t="shared" si="200"/>
        <v/>
      </c>
      <c r="G2938" s="18" t="str">
        <f t="shared" si="201"/>
        <v/>
      </c>
      <c r="H2938" s="18" t="str">
        <f t="shared" si="202"/>
        <v/>
      </c>
      <c r="J2938" t="str">
        <f>IF(C2938="","",IF(COUNTIFS('SALES SUMMARY'!$A$5:$A$376,A2938,'SALES SUMMARY'!$C$5:$C$376,B2938)&gt;0,"OK",IF(OR(A2938="",A2938&lt;'SALES SUMMARY'!$A$5,A2938&gt;'SALES SUMMARY'!$A$376),"DATE PROBLEM",IF(A2938&lt;&gt;INT(A2938),"DATE HAS TIME","REFERENCE PROBLEM"))))</f>
        <v/>
      </c>
    </row>
    <row r="2939" spans="5:10" x14ac:dyDescent="0.25">
      <c r="E2939" s="18" t="str">
        <f t="shared" si="199"/>
        <v/>
      </c>
      <c r="F2939" s="18" t="str">
        <f t="shared" si="200"/>
        <v/>
      </c>
      <c r="G2939" s="18" t="str">
        <f t="shared" si="201"/>
        <v/>
      </c>
      <c r="H2939" s="18" t="str">
        <f t="shared" si="202"/>
        <v/>
      </c>
      <c r="J2939" t="str">
        <f>IF(C2939="","",IF(COUNTIFS('SALES SUMMARY'!$A$5:$A$376,A2939,'SALES SUMMARY'!$C$5:$C$376,B2939)&gt;0,"OK",IF(OR(A2939="",A2939&lt;'SALES SUMMARY'!$A$5,A2939&gt;'SALES SUMMARY'!$A$376),"DATE PROBLEM",IF(A2939&lt;&gt;INT(A2939),"DATE HAS TIME","REFERENCE PROBLEM"))))</f>
        <v/>
      </c>
    </row>
    <row r="2940" spans="5:10" x14ac:dyDescent="0.25">
      <c r="E2940" s="18" t="str">
        <f t="shared" si="199"/>
        <v/>
      </c>
      <c r="F2940" s="18" t="str">
        <f t="shared" si="200"/>
        <v/>
      </c>
      <c r="G2940" s="18" t="str">
        <f t="shared" si="201"/>
        <v/>
      </c>
      <c r="H2940" s="18" t="str">
        <f t="shared" si="202"/>
        <v/>
      </c>
      <c r="J2940" t="str">
        <f>IF(C2940="","",IF(COUNTIFS('SALES SUMMARY'!$A$5:$A$376,A2940,'SALES SUMMARY'!$C$5:$C$376,B2940)&gt;0,"OK",IF(OR(A2940="",A2940&lt;'SALES SUMMARY'!$A$5,A2940&gt;'SALES SUMMARY'!$A$376),"DATE PROBLEM",IF(A2940&lt;&gt;INT(A2940),"DATE HAS TIME","REFERENCE PROBLEM"))))</f>
        <v/>
      </c>
    </row>
    <row r="2941" spans="5:10" x14ac:dyDescent="0.25">
      <c r="E2941" s="18" t="str">
        <f t="shared" si="199"/>
        <v/>
      </c>
      <c r="F2941" s="18" t="str">
        <f t="shared" si="200"/>
        <v/>
      </c>
      <c r="G2941" s="18" t="str">
        <f t="shared" si="201"/>
        <v/>
      </c>
      <c r="H2941" s="18" t="str">
        <f t="shared" si="202"/>
        <v/>
      </c>
      <c r="J2941" t="str">
        <f>IF(C2941="","",IF(COUNTIFS('SALES SUMMARY'!$A$5:$A$376,A2941,'SALES SUMMARY'!$C$5:$C$376,B2941)&gt;0,"OK",IF(OR(A2941="",A2941&lt;'SALES SUMMARY'!$A$5,A2941&gt;'SALES SUMMARY'!$A$376),"DATE PROBLEM",IF(A2941&lt;&gt;INT(A2941),"DATE HAS TIME","REFERENCE PROBLEM"))))</f>
        <v/>
      </c>
    </row>
    <row r="2942" spans="5:10" x14ac:dyDescent="0.25">
      <c r="E2942" s="18" t="str">
        <f t="shared" si="199"/>
        <v/>
      </c>
      <c r="F2942" s="18" t="str">
        <f t="shared" si="200"/>
        <v/>
      </c>
      <c r="G2942" s="18" t="str">
        <f t="shared" si="201"/>
        <v/>
      </c>
      <c r="H2942" s="18" t="str">
        <f t="shared" si="202"/>
        <v/>
      </c>
      <c r="J2942" t="str">
        <f>IF(C2942="","",IF(COUNTIFS('SALES SUMMARY'!$A$5:$A$376,A2942,'SALES SUMMARY'!$C$5:$C$376,B2942)&gt;0,"OK",IF(OR(A2942="",A2942&lt;'SALES SUMMARY'!$A$5,A2942&gt;'SALES SUMMARY'!$A$376),"DATE PROBLEM",IF(A2942&lt;&gt;INT(A2942),"DATE HAS TIME","REFERENCE PROBLEM"))))</f>
        <v/>
      </c>
    </row>
    <row r="2943" spans="5:10" x14ac:dyDescent="0.25">
      <c r="E2943" s="18" t="str">
        <f t="shared" si="199"/>
        <v/>
      </c>
      <c r="F2943" s="18" t="str">
        <f t="shared" si="200"/>
        <v/>
      </c>
      <c r="G2943" s="18" t="str">
        <f t="shared" si="201"/>
        <v/>
      </c>
      <c r="H2943" s="18" t="str">
        <f t="shared" si="202"/>
        <v/>
      </c>
      <c r="J2943" t="str">
        <f>IF(C2943="","",IF(COUNTIFS('SALES SUMMARY'!$A$5:$A$376,A2943,'SALES SUMMARY'!$C$5:$C$376,B2943)&gt;0,"OK",IF(OR(A2943="",A2943&lt;'SALES SUMMARY'!$A$5,A2943&gt;'SALES SUMMARY'!$A$376),"DATE PROBLEM",IF(A2943&lt;&gt;INT(A2943),"DATE HAS TIME","REFERENCE PROBLEM"))))</f>
        <v/>
      </c>
    </row>
    <row r="2944" spans="5:10" x14ac:dyDescent="0.25">
      <c r="E2944" s="18" t="str">
        <f t="shared" si="199"/>
        <v/>
      </c>
      <c r="F2944" s="18" t="str">
        <f t="shared" si="200"/>
        <v/>
      </c>
      <c r="G2944" s="18" t="str">
        <f t="shared" si="201"/>
        <v/>
      </c>
      <c r="H2944" s="18" t="str">
        <f t="shared" si="202"/>
        <v/>
      </c>
      <c r="J2944" t="str">
        <f>IF(C2944="","",IF(COUNTIFS('SALES SUMMARY'!$A$5:$A$376,A2944,'SALES SUMMARY'!$C$5:$C$376,B2944)&gt;0,"OK",IF(OR(A2944="",A2944&lt;'SALES SUMMARY'!$A$5,A2944&gt;'SALES SUMMARY'!$A$376),"DATE PROBLEM",IF(A2944&lt;&gt;INT(A2944),"DATE HAS TIME","REFERENCE PROBLEM"))))</f>
        <v/>
      </c>
    </row>
    <row r="2945" spans="5:10" x14ac:dyDescent="0.25">
      <c r="E2945" s="18" t="str">
        <f t="shared" si="199"/>
        <v/>
      </c>
      <c r="F2945" s="18" t="str">
        <f t="shared" si="200"/>
        <v/>
      </c>
      <c r="G2945" s="18" t="str">
        <f t="shared" si="201"/>
        <v/>
      </c>
      <c r="H2945" s="18" t="str">
        <f t="shared" si="202"/>
        <v/>
      </c>
      <c r="J2945" t="str">
        <f>IF(C2945="","",IF(COUNTIFS('SALES SUMMARY'!$A$5:$A$376,A2945,'SALES SUMMARY'!$C$5:$C$376,B2945)&gt;0,"OK",IF(OR(A2945="",A2945&lt;'SALES SUMMARY'!$A$5,A2945&gt;'SALES SUMMARY'!$A$376),"DATE PROBLEM",IF(A2945&lt;&gt;INT(A2945),"DATE HAS TIME","REFERENCE PROBLEM"))))</f>
        <v/>
      </c>
    </row>
    <row r="2946" spans="5:10" x14ac:dyDescent="0.25">
      <c r="E2946" s="18" t="str">
        <f t="shared" si="199"/>
        <v/>
      </c>
      <c r="F2946" s="18" t="str">
        <f t="shared" si="200"/>
        <v/>
      </c>
      <c r="G2946" s="18" t="str">
        <f t="shared" si="201"/>
        <v/>
      </c>
      <c r="H2946" s="18" t="str">
        <f t="shared" si="202"/>
        <v/>
      </c>
      <c r="J2946" t="str">
        <f>IF(C2946="","",IF(COUNTIFS('SALES SUMMARY'!$A$5:$A$376,A2946,'SALES SUMMARY'!$C$5:$C$376,B2946)&gt;0,"OK",IF(OR(A2946="",A2946&lt;'SALES SUMMARY'!$A$5,A2946&gt;'SALES SUMMARY'!$A$376),"DATE PROBLEM",IF(A2946&lt;&gt;INT(A2946),"DATE HAS TIME","REFERENCE PROBLEM"))))</f>
        <v/>
      </c>
    </row>
    <row r="2947" spans="5:10" x14ac:dyDescent="0.25">
      <c r="E2947" s="18" t="str">
        <f t="shared" si="199"/>
        <v/>
      </c>
      <c r="F2947" s="18" t="str">
        <f t="shared" si="200"/>
        <v/>
      </c>
      <c r="G2947" s="18" t="str">
        <f t="shared" si="201"/>
        <v/>
      </c>
      <c r="H2947" s="18" t="str">
        <f t="shared" si="202"/>
        <v/>
      </c>
      <c r="J2947" t="str">
        <f>IF(C2947="","",IF(COUNTIFS('SALES SUMMARY'!$A$5:$A$376,A2947,'SALES SUMMARY'!$C$5:$C$376,B2947)&gt;0,"OK",IF(OR(A2947="",A2947&lt;'SALES SUMMARY'!$A$5,A2947&gt;'SALES SUMMARY'!$A$376),"DATE PROBLEM",IF(A2947&lt;&gt;INT(A2947),"DATE HAS TIME","REFERENCE PROBLEM"))))</f>
        <v/>
      </c>
    </row>
    <row r="2948" spans="5:10" x14ac:dyDescent="0.25">
      <c r="E2948" s="18" t="str">
        <f t="shared" si="199"/>
        <v/>
      </c>
      <c r="F2948" s="18" t="str">
        <f t="shared" si="200"/>
        <v/>
      </c>
      <c r="G2948" s="18" t="str">
        <f t="shared" si="201"/>
        <v/>
      </c>
      <c r="H2948" s="18" t="str">
        <f t="shared" si="202"/>
        <v/>
      </c>
      <c r="J2948" t="str">
        <f>IF(C2948="","",IF(COUNTIFS('SALES SUMMARY'!$A$5:$A$376,A2948,'SALES SUMMARY'!$C$5:$C$376,B2948)&gt;0,"OK",IF(OR(A2948="",A2948&lt;'SALES SUMMARY'!$A$5,A2948&gt;'SALES SUMMARY'!$A$376),"DATE PROBLEM",IF(A2948&lt;&gt;INT(A2948),"DATE HAS TIME","REFERENCE PROBLEM"))))</f>
        <v/>
      </c>
    </row>
    <row r="2949" spans="5:10" x14ac:dyDescent="0.25">
      <c r="E2949" s="18" t="str">
        <f t="shared" si="199"/>
        <v/>
      </c>
      <c r="F2949" s="18" t="str">
        <f t="shared" si="200"/>
        <v/>
      </c>
      <c r="G2949" s="18" t="str">
        <f t="shared" si="201"/>
        <v/>
      </c>
      <c r="H2949" s="18" t="str">
        <f t="shared" si="202"/>
        <v/>
      </c>
      <c r="J2949" t="str">
        <f>IF(C2949="","",IF(COUNTIFS('SALES SUMMARY'!$A$5:$A$376,A2949,'SALES SUMMARY'!$C$5:$C$376,B2949)&gt;0,"OK",IF(OR(A2949="",A2949&lt;'SALES SUMMARY'!$A$5,A2949&gt;'SALES SUMMARY'!$A$376),"DATE PROBLEM",IF(A2949&lt;&gt;INT(A2949),"DATE HAS TIME","REFERENCE PROBLEM"))))</f>
        <v/>
      </c>
    </row>
    <row r="2950" spans="5:10" x14ac:dyDescent="0.25">
      <c r="E2950" s="18" t="str">
        <f t="shared" ref="E2950:E3013" si="203">IF($C2950="","",IFERROR(INDEX(ItemPriceCol,MATCH($C2950,ItemName,0)),""))</f>
        <v/>
      </c>
      <c r="F2950" s="18" t="str">
        <f t="shared" ref="F2950:F3013" si="204">IF(OR($D2950="",$E2950=""),"",$D2950*$E2950)</f>
        <v/>
      </c>
      <c r="G2950" s="18" t="str">
        <f t="shared" ref="G2950:G3013" si="205">IF($C2950="","",IFERROR(INDEX(ItemCostCol,MATCH($C2950,ItemName,0)),""))</f>
        <v/>
      </c>
      <c r="H2950" s="18" t="str">
        <f t="shared" ref="H2950:H3013" si="206">IF(OR($F2950="",$G2950=""),"",$F2950-$D2950*$G2950)</f>
        <v/>
      </c>
      <c r="J2950" t="str">
        <f>IF(C2950="","",IF(COUNTIFS('SALES SUMMARY'!$A$5:$A$376,A2950,'SALES SUMMARY'!$C$5:$C$376,B2950)&gt;0,"OK",IF(OR(A2950="",A2950&lt;'SALES SUMMARY'!$A$5,A2950&gt;'SALES SUMMARY'!$A$376),"DATE PROBLEM",IF(A2950&lt;&gt;INT(A2950),"DATE HAS TIME","REFERENCE PROBLEM"))))</f>
        <v/>
      </c>
    </row>
    <row r="2951" spans="5:10" x14ac:dyDescent="0.25">
      <c r="E2951" s="18" t="str">
        <f t="shared" si="203"/>
        <v/>
      </c>
      <c r="F2951" s="18" t="str">
        <f t="shared" si="204"/>
        <v/>
      </c>
      <c r="G2951" s="18" t="str">
        <f t="shared" si="205"/>
        <v/>
      </c>
      <c r="H2951" s="18" t="str">
        <f t="shared" si="206"/>
        <v/>
      </c>
      <c r="J2951" t="str">
        <f>IF(C2951="","",IF(COUNTIFS('SALES SUMMARY'!$A$5:$A$376,A2951,'SALES SUMMARY'!$C$5:$C$376,B2951)&gt;0,"OK",IF(OR(A2951="",A2951&lt;'SALES SUMMARY'!$A$5,A2951&gt;'SALES SUMMARY'!$A$376),"DATE PROBLEM",IF(A2951&lt;&gt;INT(A2951),"DATE HAS TIME","REFERENCE PROBLEM"))))</f>
        <v/>
      </c>
    </row>
    <row r="2952" spans="5:10" x14ac:dyDescent="0.25">
      <c r="E2952" s="18" t="str">
        <f t="shared" si="203"/>
        <v/>
      </c>
      <c r="F2952" s="18" t="str">
        <f t="shared" si="204"/>
        <v/>
      </c>
      <c r="G2952" s="18" t="str">
        <f t="shared" si="205"/>
        <v/>
      </c>
      <c r="H2952" s="18" t="str">
        <f t="shared" si="206"/>
        <v/>
      </c>
      <c r="J2952" t="str">
        <f>IF(C2952="","",IF(COUNTIFS('SALES SUMMARY'!$A$5:$A$376,A2952,'SALES SUMMARY'!$C$5:$C$376,B2952)&gt;0,"OK",IF(OR(A2952="",A2952&lt;'SALES SUMMARY'!$A$5,A2952&gt;'SALES SUMMARY'!$A$376),"DATE PROBLEM",IF(A2952&lt;&gt;INT(A2952),"DATE HAS TIME","REFERENCE PROBLEM"))))</f>
        <v/>
      </c>
    </row>
    <row r="2953" spans="5:10" x14ac:dyDescent="0.25">
      <c r="E2953" s="18" t="str">
        <f t="shared" si="203"/>
        <v/>
      </c>
      <c r="F2953" s="18" t="str">
        <f t="shared" si="204"/>
        <v/>
      </c>
      <c r="G2953" s="18" t="str">
        <f t="shared" si="205"/>
        <v/>
      </c>
      <c r="H2953" s="18" t="str">
        <f t="shared" si="206"/>
        <v/>
      </c>
      <c r="J2953" t="str">
        <f>IF(C2953="","",IF(COUNTIFS('SALES SUMMARY'!$A$5:$A$376,A2953,'SALES SUMMARY'!$C$5:$C$376,B2953)&gt;0,"OK",IF(OR(A2953="",A2953&lt;'SALES SUMMARY'!$A$5,A2953&gt;'SALES SUMMARY'!$A$376),"DATE PROBLEM",IF(A2953&lt;&gt;INT(A2953),"DATE HAS TIME","REFERENCE PROBLEM"))))</f>
        <v/>
      </c>
    </row>
    <row r="2954" spans="5:10" x14ac:dyDescent="0.25">
      <c r="E2954" s="18" t="str">
        <f t="shared" si="203"/>
        <v/>
      </c>
      <c r="F2954" s="18" t="str">
        <f t="shared" si="204"/>
        <v/>
      </c>
      <c r="G2954" s="18" t="str">
        <f t="shared" si="205"/>
        <v/>
      </c>
      <c r="H2954" s="18" t="str">
        <f t="shared" si="206"/>
        <v/>
      </c>
      <c r="J2954" t="str">
        <f>IF(C2954="","",IF(COUNTIFS('SALES SUMMARY'!$A$5:$A$376,A2954,'SALES SUMMARY'!$C$5:$C$376,B2954)&gt;0,"OK",IF(OR(A2954="",A2954&lt;'SALES SUMMARY'!$A$5,A2954&gt;'SALES SUMMARY'!$A$376),"DATE PROBLEM",IF(A2954&lt;&gt;INT(A2954),"DATE HAS TIME","REFERENCE PROBLEM"))))</f>
        <v/>
      </c>
    </row>
    <row r="2955" spans="5:10" x14ac:dyDescent="0.25">
      <c r="E2955" s="18" t="str">
        <f t="shared" si="203"/>
        <v/>
      </c>
      <c r="F2955" s="18" t="str">
        <f t="shared" si="204"/>
        <v/>
      </c>
      <c r="G2955" s="18" t="str">
        <f t="shared" si="205"/>
        <v/>
      </c>
      <c r="H2955" s="18" t="str">
        <f t="shared" si="206"/>
        <v/>
      </c>
      <c r="J2955" t="str">
        <f>IF(C2955="","",IF(COUNTIFS('SALES SUMMARY'!$A$5:$A$376,A2955,'SALES SUMMARY'!$C$5:$C$376,B2955)&gt;0,"OK",IF(OR(A2955="",A2955&lt;'SALES SUMMARY'!$A$5,A2955&gt;'SALES SUMMARY'!$A$376),"DATE PROBLEM",IF(A2955&lt;&gt;INT(A2955),"DATE HAS TIME","REFERENCE PROBLEM"))))</f>
        <v/>
      </c>
    </row>
    <row r="2956" spans="5:10" x14ac:dyDescent="0.25">
      <c r="E2956" s="18" t="str">
        <f t="shared" si="203"/>
        <v/>
      </c>
      <c r="F2956" s="18" t="str">
        <f t="shared" si="204"/>
        <v/>
      </c>
      <c r="G2956" s="18" t="str">
        <f t="shared" si="205"/>
        <v/>
      </c>
      <c r="H2956" s="18" t="str">
        <f t="shared" si="206"/>
        <v/>
      </c>
      <c r="J2956" t="str">
        <f>IF(C2956="","",IF(COUNTIFS('SALES SUMMARY'!$A$5:$A$376,A2956,'SALES SUMMARY'!$C$5:$C$376,B2956)&gt;0,"OK",IF(OR(A2956="",A2956&lt;'SALES SUMMARY'!$A$5,A2956&gt;'SALES SUMMARY'!$A$376),"DATE PROBLEM",IF(A2956&lt;&gt;INT(A2956),"DATE HAS TIME","REFERENCE PROBLEM"))))</f>
        <v/>
      </c>
    </row>
    <row r="2957" spans="5:10" x14ac:dyDescent="0.25">
      <c r="E2957" s="18" t="str">
        <f t="shared" si="203"/>
        <v/>
      </c>
      <c r="F2957" s="18" t="str">
        <f t="shared" si="204"/>
        <v/>
      </c>
      <c r="G2957" s="18" t="str">
        <f t="shared" si="205"/>
        <v/>
      </c>
      <c r="H2957" s="18" t="str">
        <f t="shared" si="206"/>
        <v/>
      </c>
      <c r="J2957" t="str">
        <f>IF(C2957="","",IF(COUNTIFS('SALES SUMMARY'!$A$5:$A$376,A2957,'SALES SUMMARY'!$C$5:$C$376,B2957)&gt;0,"OK",IF(OR(A2957="",A2957&lt;'SALES SUMMARY'!$A$5,A2957&gt;'SALES SUMMARY'!$A$376),"DATE PROBLEM",IF(A2957&lt;&gt;INT(A2957),"DATE HAS TIME","REFERENCE PROBLEM"))))</f>
        <v/>
      </c>
    </row>
    <row r="2958" spans="5:10" x14ac:dyDescent="0.25">
      <c r="E2958" s="18" t="str">
        <f t="shared" si="203"/>
        <v/>
      </c>
      <c r="F2958" s="18" t="str">
        <f t="shared" si="204"/>
        <v/>
      </c>
      <c r="G2958" s="18" t="str">
        <f t="shared" si="205"/>
        <v/>
      </c>
      <c r="H2958" s="18" t="str">
        <f t="shared" si="206"/>
        <v/>
      </c>
      <c r="J2958" t="str">
        <f>IF(C2958="","",IF(COUNTIFS('SALES SUMMARY'!$A$5:$A$376,A2958,'SALES SUMMARY'!$C$5:$C$376,B2958)&gt;0,"OK",IF(OR(A2958="",A2958&lt;'SALES SUMMARY'!$A$5,A2958&gt;'SALES SUMMARY'!$A$376),"DATE PROBLEM",IF(A2958&lt;&gt;INT(A2958),"DATE HAS TIME","REFERENCE PROBLEM"))))</f>
        <v/>
      </c>
    </row>
    <row r="2959" spans="5:10" x14ac:dyDescent="0.25">
      <c r="E2959" s="18" t="str">
        <f t="shared" si="203"/>
        <v/>
      </c>
      <c r="F2959" s="18" t="str">
        <f t="shared" si="204"/>
        <v/>
      </c>
      <c r="G2959" s="18" t="str">
        <f t="shared" si="205"/>
        <v/>
      </c>
      <c r="H2959" s="18" t="str">
        <f t="shared" si="206"/>
        <v/>
      </c>
      <c r="J2959" t="str">
        <f>IF(C2959="","",IF(COUNTIFS('SALES SUMMARY'!$A$5:$A$376,A2959,'SALES SUMMARY'!$C$5:$C$376,B2959)&gt;0,"OK",IF(OR(A2959="",A2959&lt;'SALES SUMMARY'!$A$5,A2959&gt;'SALES SUMMARY'!$A$376),"DATE PROBLEM",IF(A2959&lt;&gt;INT(A2959),"DATE HAS TIME","REFERENCE PROBLEM"))))</f>
        <v/>
      </c>
    </row>
    <row r="2960" spans="5:10" x14ac:dyDescent="0.25">
      <c r="E2960" s="18" t="str">
        <f t="shared" si="203"/>
        <v/>
      </c>
      <c r="F2960" s="18" t="str">
        <f t="shared" si="204"/>
        <v/>
      </c>
      <c r="G2960" s="18" t="str">
        <f t="shared" si="205"/>
        <v/>
      </c>
      <c r="H2960" s="18" t="str">
        <f t="shared" si="206"/>
        <v/>
      </c>
      <c r="J2960" t="str">
        <f>IF(C2960="","",IF(COUNTIFS('SALES SUMMARY'!$A$5:$A$376,A2960,'SALES SUMMARY'!$C$5:$C$376,B2960)&gt;0,"OK",IF(OR(A2960="",A2960&lt;'SALES SUMMARY'!$A$5,A2960&gt;'SALES SUMMARY'!$A$376),"DATE PROBLEM",IF(A2960&lt;&gt;INT(A2960),"DATE HAS TIME","REFERENCE PROBLEM"))))</f>
        <v/>
      </c>
    </row>
    <row r="2961" spans="5:10" x14ac:dyDescent="0.25">
      <c r="E2961" s="18" t="str">
        <f t="shared" si="203"/>
        <v/>
      </c>
      <c r="F2961" s="18" t="str">
        <f t="shared" si="204"/>
        <v/>
      </c>
      <c r="G2961" s="18" t="str">
        <f t="shared" si="205"/>
        <v/>
      </c>
      <c r="H2961" s="18" t="str">
        <f t="shared" si="206"/>
        <v/>
      </c>
      <c r="J2961" t="str">
        <f>IF(C2961="","",IF(COUNTIFS('SALES SUMMARY'!$A$5:$A$376,A2961,'SALES SUMMARY'!$C$5:$C$376,B2961)&gt;0,"OK",IF(OR(A2961="",A2961&lt;'SALES SUMMARY'!$A$5,A2961&gt;'SALES SUMMARY'!$A$376),"DATE PROBLEM",IF(A2961&lt;&gt;INT(A2961),"DATE HAS TIME","REFERENCE PROBLEM"))))</f>
        <v/>
      </c>
    </row>
    <row r="2962" spans="5:10" x14ac:dyDescent="0.25">
      <c r="E2962" s="18" t="str">
        <f t="shared" si="203"/>
        <v/>
      </c>
      <c r="F2962" s="18" t="str">
        <f t="shared" si="204"/>
        <v/>
      </c>
      <c r="G2962" s="18" t="str">
        <f t="shared" si="205"/>
        <v/>
      </c>
      <c r="H2962" s="18" t="str">
        <f t="shared" si="206"/>
        <v/>
      </c>
      <c r="J2962" t="str">
        <f>IF(C2962="","",IF(COUNTIFS('SALES SUMMARY'!$A$5:$A$376,A2962,'SALES SUMMARY'!$C$5:$C$376,B2962)&gt;0,"OK",IF(OR(A2962="",A2962&lt;'SALES SUMMARY'!$A$5,A2962&gt;'SALES SUMMARY'!$A$376),"DATE PROBLEM",IF(A2962&lt;&gt;INT(A2962),"DATE HAS TIME","REFERENCE PROBLEM"))))</f>
        <v/>
      </c>
    </row>
    <row r="2963" spans="5:10" x14ac:dyDescent="0.25">
      <c r="E2963" s="18" t="str">
        <f t="shared" si="203"/>
        <v/>
      </c>
      <c r="F2963" s="18" t="str">
        <f t="shared" si="204"/>
        <v/>
      </c>
      <c r="G2963" s="18" t="str">
        <f t="shared" si="205"/>
        <v/>
      </c>
      <c r="H2963" s="18" t="str">
        <f t="shared" si="206"/>
        <v/>
      </c>
      <c r="J2963" t="str">
        <f>IF(C2963="","",IF(COUNTIFS('SALES SUMMARY'!$A$5:$A$376,A2963,'SALES SUMMARY'!$C$5:$C$376,B2963)&gt;0,"OK",IF(OR(A2963="",A2963&lt;'SALES SUMMARY'!$A$5,A2963&gt;'SALES SUMMARY'!$A$376),"DATE PROBLEM",IF(A2963&lt;&gt;INT(A2963),"DATE HAS TIME","REFERENCE PROBLEM"))))</f>
        <v/>
      </c>
    </row>
    <row r="2964" spans="5:10" x14ac:dyDescent="0.25">
      <c r="E2964" s="18" t="str">
        <f t="shared" si="203"/>
        <v/>
      </c>
      <c r="F2964" s="18" t="str">
        <f t="shared" si="204"/>
        <v/>
      </c>
      <c r="G2964" s="18" t="str">
        <f t="shared" si="205"/>
        <v/>
      </c>
      <c r="H2964" s="18" t="str">
        <f t="shared" si="206"/>
        <v/>
      </c>
      <c r="J2964" t="str">
        <f>IF(C2964="","",IF(COUNTIFS('SALES SUMMARY'!$A$5:$A$376,A2964,'SALES SUMMARY'!$C$5:$C$376,B2964)&gt;0,"OK",IF(OR(A2964="",A2964&lt;'SALES SUMMARY'!$A$5,A2964&gt;'SALES SUMMARY'!$A$376),"DATE PROBLEM",IF(A2964&lt;&gt;INT(A2964),"DATE HAS TIME","REFERENCE PROBLEM"))))</f>
        <v/>
      </c>
    </row>
    <row r="2965" spans="5:10" x14ac:dyDescent="0.25">
      <c r="E2965" s="18" t="str">
        <f t="shared" si="203"/>
        <v/>
      </c>
      <c r="F2965" s="18" t="str">
        <f t="shared" si="204"/>
        <v/>
      </c>
      <c r="G2965" s="18" t="str">
        <f t="shared" si="205"/>
        <v/>
      </c>
      <c r="H2965" s="18" t="str">
        <f t="shared" si="206"/>
        <v/>
      </c>
      <c r="J2965" t="str">
        <f>IF(C2965="","",IF(COUNTIFS('SALES SUMMARY'!$A$5:$A$376,A2965,'SALES SUMMARY'!$C$5:$C$376,B2965)&gt;0,"OK",IF(OR(A2965="",A2965&lt;'SALES SUMMARY'!$A$5,A2965&gt;'SALES SUMMARY'!$A$376),"DATE PROBLEM",IF(A2965&lt;&gt;INT(A2965),"DATE HAS TIME","REFERENCE PROBLEM"))))</f>
        <v/>
      </c>
    </row>
    <row r="2966" spans="5:10" x14ac:dyDescent="0.25">
      <c r="E2966" s="18" t="str">
        <f t="shared" si="203"/>
        <v/>
      </c>
      <c r="F2966" s="18" t="str">
        <f t="shared" si="204"/>
        <v/>
      </c>
      <c r="G2966" s="18" t="str">
        <f t="shared" si="205"/>
        <v/>
      </c>
      <c r="H2966" s="18" t="str">
        <f t="shared" si="206"/>
        <v/>
      </c>
      <c r="J2966" t="str">
        <f>IF(C2966="","",IF(COUNTIFS('SALES SUMMARY'!$A$5:$A$376,A2966,'SALES SUMMARY'!$C$5:$C$376,B2966)&gt;0,"OK",IF(OR(A2966="",A2966&lt;'SALES SUMMARY'!$A$5,A2966&gt;'SALES SUMMARY'!$A$376),"DATE PROBLEM",IF(A2966&lt;&gt;INT(A2966),"DATE HAS TIME","REFERENCE PROBLEM"))))</f>
        <v/>
      </c>
    </row>
    <row r="2967" spans="5:10" x14ac:dyDescent="0.25">
      <c r="E2967" s="18" t="str">
        <f t="shared" si="203"/>
        <v/>
      </c>
      <c r="F2967" s="18" t="str">
        <f t="shared" si="204"/>
        <v/>
      </c>
      <c r="G2967" s="18" t="str">
        <f t="shared" si="205"/>
        <v/>
      </c>
      <c r="H2967" s="18" t="str">
        <f t="shared" si="206"/>
        <v/>
      </c>
      <c r="J2967" t="str">
        <f>IF(C2967="","",IF(COUNTIFS('SALES SUMMARY'!$A$5:$A$376,A2967,'SALES SUMMARY'!$C$5:$C$376,B2967)&gt;0,"OK",IF(OR(A2967="",A2967&lt;'SALES SUMMARY'!$A$5,A2967&gt;'SALES SUMMARY'!$A$376),"DATE PROBLEM",IF(A2967&lt;&gt;INT(A2967),"DATE HAS TIME","REFERENCE PROBLEM"))))</f>
        <v/>
      </c>
    </row>
    <row r="2968" spans="5:10" x14ac:dyDescent="0.25">
      <c r="E2968" s="18" t="str">
        <f t="shared" si="203"/>
        <v/>
      </c>
      <c r="F2968" s="18" t="str">
        <f t="shared" si="204"/>
        <v/>
      </c>
      <c r="G2968" s="18" t="str">
        <f t="shared" si="205"/>
        <v/>
      </c>
      <c r="H2968" s="18" t="str">
        <f t="shared" si="206"/>
        <v/>
      </c>
      <c r="J2968" t="str">
        <f>IF(C2968="","",IF(COUNTIFS('SALES SUMMARY'!$A$5:$A$376,A2968,'SALES SUMMARY'!$C$5:$C$376,B2968)&gt;0,"OK",IF(OR(A2968="",A2968&lt;'SALES SUMMARY'!$A$5,A2968&gt;'SALES SUMMARY'!$A$376),"DATE PROBLEM",IF(A2968&lt;&gt;INT(A2968),"DATE HAS TIME","REFERENCE PROBLEM"))))</f>
        <v/>
      </c>
    </row>
    <row r="2969" spans="5:10" x14ac:dyDescent="0.25">
      <c r="E2969" s="18" t="str">
        <f t="shared" si="203"/>
        <v/>
      </c>
      <c r="F2969" s="18" t="str">
        <f t="shared" si="204"/>
        <v/>
      </c>
      <c r="G2969" s="18" t="str">
        <f t="shared" si="205"/>
        <v/>
      </c>
      <c r="H2969" s="18" t="str">
        <f t="shared" si="206"/>
        <v/>
      </c>
      <c r="J2969" t="str">
        <f>IF(C2969="","",IF(COUNTIFS('SALES SUMMARY'!$A$5:$A$376,A2969,'SALES SUMMARY'!$C$5:$C$376,B2969)&gt;0,"OK",IF(OR(A2969="",A2969&lt;'SALES SUMMARY'!$A$5,A2969&gt;'SALES SUMMARY'!$A$376),"DATE PROBLEM",IF(A2969&lt;&gt;INT(A2969),"DATE HAS TIME","REFERENCE PROBLEM"))))</f>
        <v/>
      </c>
    </row>
    <row r="2970" spans="5:10" x14ac:dyDescent="0.25">
      <c r="E2970" s="18" t="str">
        <f t="shared" si="203"/>
        <v/>
      </c>
      <c r="F2970" s="18" t="str">
        <f t="shared" si="204"/>
        <v/>
      </c>
      <c r="G2970" s="18" t="str">
        <f t="shared" si="205"/>
        <v/>
      </c>
      <c r="H2970" s="18" t="str">
        <f t="shared" si="206"/>
        <v/>
      </c>
      <c r="J2970" t="str">
        <f>IF(C2970="","",IF(COUNTIFS('SALES SUMMARY'!$A$5:$A$376,A2970,'SALES SUMMARY'!$C$5:$C$376,B2970)&gt;0,"OK",IF(OR(A2970="",A2970&lt;'SALES SUMMARY'!$A$5,A2970&gt;'SALES SUMMARY'!$A$376),"DATE PROBLEM",IF(A2970&lt;&gt;INT(A2970),"DATE HAS TIME","REFERENCE PROBLEM"))))</f>
        <v/>
      </c>
    </row>
    <row r="2971" spans="5:10" x14ac:dyDescent="0.25">
      <c r="E2971" s="18" t="str">
        <f t="shared" si="203"/>
        <v/>
      </c>
      <c r="F2971" s="18" t="str">
        <f t="shared" si="204"/>
        <v/>
      </c>
      <c r="G2971" s="18" t="str">
        <f t="shared" si="205"/>
        <v/>
      </c>
      <c r="H2971" s="18" t="str">
        <f t="shared" si="206"/>
        <v/>
      </c>
      <c r="J2971" t="str">
        <f>IF(C2971="","",IF(COUNTIFS('SALES SUMMARY'!$A$5:$A$376,A2971,'SALES SUMMARY'!$C$5:$C$376,B2971)&gt;0,"OK",IF(OR(A2971="",A2971&lt;'SALES SUMMARY'!$A$5,A2971&gt;'SALES SUMMARY'!$A$376),"DATE PROBLEM",IF(A2971&lt;&gt;INT(A2971),"DATE HAS TIME","REFERENCE PROBLEM"))))</f>
        <v/>
      </c>
    </row>
    <row r="2972" spans="5:10" x14ac:dyDescent="0.25">
      <c r="E2972" s="18" t="str">
        <f t="shared" si="203"/>
        <v/>
      </c>
      <c r="F2972" s="18" t="str">
        <f t="shared" si="204"/>
        <v/>
      </c>
      <c r="G2972" s="18" t="str">
        <f t="shared" si="205"/>
        <v/>
      </c>
      <c r="H2972" s="18" t="str">
        <f t="shared" si="206"/>
        <v/>
      </c>
      <c r="J2972" t="str">
        <f>IF(C2972="","",IF(COUNTIFS('SALES SUMMARY'!$A$5:$A$376,A2972,'SALES SUMMARY'!$C$5:$C$376,B2972)&gt;0,"OK",IF(OR(A2972="",A2972&lt;'SALES SUMMARY'!$A$5,A2972&gt;'SALES SUMMARY'!$A$376),"DATE PROBLEM",IF(A2972&lt;&gt;INT(A2972),"DATE HAS TIME","REFERENCE PROBLEM"))))</f>
        <v/>
      </c>
    </row>
    <row r="2973" spans="5:10" x14ac:dyDescent="0.25">
      <c r="E2973" s="18" t="str">
        <f t="shared" si="203"/>
        <v/>
      </c>
      <c r="F2973" s="18" t="str">
        <f t="shared" si="204"/>
        <v/>
      </c>
      <c r="G2973" s="18" t="str">
        <f t="shared" si="205"/>
        <v/>
      </c>
      <c r="H2973" s="18" t="str">
        <f t="shared" si="206"/>
        <v/>
      </c>
      <c r="J2973" t="str">
        <f>IF(C2973="","",IF(COUNTIFS('SALES SUMMARY'!$A$5:$A$376,A2973,'SALES SUMMARY'!$C$5:$C$376,B2973)&gt;0,"OK",IF(OR(A2973="",A2973&lt;'SALES SUMMARY'!$A$5,A2973&gt;'SALES SUMMARY'!$A$376),"DATE PROBLEM",IF(A2973&lt;&gt;INT(A2973),"DATE HAS TIME","REFERENCE PROBLEM"))))</f>
        <v/>
      </c>
    </row>
    <row r="2974" spans="5:10" x14ac:dyDescent="0.25">
      <c r="E2974" s="18" t="str">
        <f t="shared" si="203"/>
        <v/>
      </c>
      <c r="F2974" s="18" t="str">
        <f t="shared" si="204"/>
        <v/>
      </c>
      <c r="G2974" s="18" t="str">
        <f t="shared" si="205"/>
        <v/>
      </c>
      <c r="H2974" s="18" t="str">
        <f t="shared" si="206"/>
        <v/>
      </c>
      <c r="J2974" t="str">
        <f>IF(C2974="","",IF(COUNTIFS('SALES SUMMARY'!$A$5:$A$376,A2974,'SALES SUMMARY'!$C$5:$C$376,B2974)&gt;0,"OK",IF(OR(A2974="",A2974&lt;'SALES SUMMARY'!$A$5,A2974&gt;'SALES SUMMARY'!$A$376),"DATE PROBLEM",IF(A2974&lt;&gt;INT(A2974),"DATE HAS TIME","REFERENCE PROBLEM"))))</f>
        <v/>
      </c>
    </row>
    <row r="2975" spans="5:10" x14ac:dyDescent="0.25">
      <c r="E2975" s="18" t="str">
        <f t="shared" si="203"/>
        <v/>
      </c>
      <c r="F2975" s="18" t="str">
        <f t="shared" si="204"/>
        <v/>
      </c>
      <c r="G2975" s="18" t="str">
        <f t="shared" si="205"/>
        <v/>
      </c>
      <c r="H2975" s="18" t="str">
        <f t="shared" si="206"/>
        <v/>
      </c>
      <c r="J2975" t="str">
        <f>IF(C2975="","",IF(COUNTIFS('SALES SUMMARY'!$A$5:$A$376,A2975,'SALES SUMMARY'!$C$5:$C$376,B2975)&gt;0,"OK",IF(OR(A2975="",A2975&lt;'SALES SUMMARY'!$A$5,A2975&gt;'SALES SUMMARY'!$A$376),"DATE PROBLEM",IF(A2975&lt;&gt;INT(A2975),"DATE HAS TIME","REFERENCE PROBLEM"))))</f>
        <v/>
      </c>
    </row>
    <row r="2976" spans="5:10" x14ac:dyDescent="0.25">
      <c r="E2976" s="18" t="str">
        <f t="shared" si="203"/>
        <v/>
      </c>
      <c r="F2976" s="18" t="str">
        <f t="shared" si="204"/>
        <v/>
      </c>
      <c r="G2976" s="18" t="str">
        <f t="shared" si="205"/>
        <v/>
      </c>
      <c r="H2976" s="18" t="str">
        <f t="shared" si="206"/>
        <v/>
      </c>
      <c r="J2976" t="str">
        <f>IF(C2976="","",IF(COUNTIFS('SALES SUMMARY'!$A$5:$A$376,A2976,'SALES SUMMARY'!$C$5:$C$376,B2976)&gt;0,"OK",IF(OR(A2976="",A2976&lt;'SALES SUMMARY'!$A$5,A2976&gt;'SALES SUMMARY'!$A$376),"DATE PROBLEM",IF(A2976&lt;&gt;INT(A2976),"DATE HAS TIME","REFERENCE PROBLEM"))))</f>
        <v/>
      </c>
    </row>
    <row r="2977" spans="5:10" x14ac:dyDescent="0.25">
      <c r="E2977" s="18" t="str">
        <f t="shared" si="203"/>
        <v/>
      </c>
      <c r="F2977" s="18" t="str">
        <f t="shared" si="204"/>
        <v/>
      </c>
      <c r="G2977" s="18" t="str">
        <f t="shared" si="205"/>
        <v/>
      </c>
      <c r="H2977" s="18" t="str">
        <f t="shared" si="206"/>
        <v/>
      </c>
      <c r="J2977" t="str">
        <f>IF(C2977="","",IF(COUNTIFS('SALES SUMMARY'!$A$5:$A$376,A2977,'SALES SUMMARY'!$C$5:$C$376,B2977)&gt;0,"OK",IF(OR(A2977="",A2977&lt;'SALES SUMMARY'!$A$5,A2977&gt;'SALES SUMMARY'!$A$376),"DATE PROBLEM",IF(A2977&lt;&gt;INT(A2977),"DATE HAS TIME","REFERENCE PROBLEM"))))</f>
        <v/>
      </c>
    </row>
    <row r="2978" spans="5:10" x14ac:dyDescent="0.25">
      <c r="E2978" s="18" t="str">
        <f t="shared" si="203"/>
        <v/>
      </c>
      <c r="F2978" s="18" t="str">
        <f t="shared" si="204"/>
        <v/>
      </c>
      <c r="G2978" s="18" t="str">
        <f t="shared" si="205"/>
        <v/>
      </c>
      <c r="H2978" s="18" t="str">
        <f t="shared" si="206"/>
        <v/>
      </c>
      <c r="J2978" t="str">
        <f>IF(C2978="","",IF(COUNTIFS('SALES SUMMARY'!$A$5:$A$376,A2978,'SALES SUMMARY'!$C$5:$C$376,B2978)&gt;0,"OK",IF(OR(A2978="",A2978&lt;'SALES SUMMARY'!$A$5,A2978&gt;'SALES SUMMARY'!$A$376),"DATE PROBLEM",IF(A2978&lt;&gt;INT(A2978),"DATE HAS TIME","REFERENCE PROBLEM"))))</f>
        <v/>
      </c>
    </row>
    <row r="2979" spans="5:10" x14ac:dyDescent="0.25">
      <c r="E2979" s="18" t="str">
        <f t="shared" si="203"/>
        <v/>
      </c>
      <c r="F2979" s="18" t="str">
        <f t="shared" si="204"/>
        <v/>
      </c>
      <c r="G2979" s="18" t="str">
        <f t="shared" si="205"/>
        <v/>
      </c>
      <c r="H2979" s="18" t="str">
        <f t="shared" si="206"/>
        <v/>
      </c>
      <c r="J2979" t="str">
        <f>IF(C2979="","",IF(COUNTIFS('SALES SUMMARY'!$A$5:$A$376,A2979,'SALES SUMMARY'!$C$5:$C$376,B2979)&gt;0,"OK",IF(OR(A2979="",A2979&lt;'SALES SUMMARY'!$A$5,A2979&gt;'SALES SUMMARY'!$A$376),"DATE PROBLEM",IF(A2979&lt;&gt;INT(A2979),"DATE HAS TIME","REFERENCE PROBLEM"))))</f>
        <v/>
      </c>
    </row>
    <row r="2980" spans="5:10" x14ac:dyDescent="0.25">
      <c r="E2980" s="18" t="str">
        <f t="shared" si="203"/>
        <v/>
      </c>
      <c r="F2980" s="18" t="str">
        <f t="shared" si="204"/>
        <v/>
      </c>
      <c r="G2980" s="18" t="str">
        <f t="shared" si="205"/>
        <v/>
      </c>
      <c r="H2980" s="18" t="str">
        <f t="shared" si="206"/>
        <v/>
      </c>
      <c r="J2980" t="str">
        <f>IF(C2980="","",IF(COUNTIFS('SALES SUMMARY'!$A$5:$A$376,A2980,'SALES SUMMARY'!$C$5:$C$376,B2980)&gt;0,"OK",IF(OR(A2980="",A2980&lt;'SALES SUMMARY'!$A$5,A2980&gt;'SALES SUMMARY'!$A$376),"DATE PROBLEM",IF(A2980&lt;&gt;INT(A2980),"DATE HAS TIME","REFERENCE PROBLEM"))))</f>
        <v/>
      </c>
    </row>
    <row r="2981" spans="5:10" x14ac:dyDescent="0.25">
      <c r="E2981" s="18" t="str">
        <f t="shared" si="203"/>
        <v/>
      </c>
      <c r="F2981" s="18" t="str">
        <f t="shared" si="204"/>
        <v/>
      </c>
      <c r="G2981" s="18" t="str">
        <f t="shared" si="205"/>
        <v/>
      </c>
      <c r="H2981" s="18" t="str">
        <f t="shared" si="206"/>
        <v/>
      </c>
      <c r="J2981" t="str">
        <f>IF(C2981="","",IF(COUNTIFS('SALES SUMMARY'!$A$5:$A$376,A2981,'SALES SUMMARY'!$C$5:$C$376,B2981)&gt;0,"OK",IF(OR(A2981="",A2981&lt;'SALES SUMMARY'!$A$5,A2981&gt;'SALES SUMMARY'!$A$376),"DATE PROBLEM",IF(A2981&lt;&gt;INT(A2981),"DATE HAS TIME","REFERENCE PROBLEM"))))</f>
        <v/>
      </c>
    </row>
    <row r="2982" spans="5:10" x14ac:dyDescent="0.25">
      <c r="E2982" s="18" t="str">
        <f t="shared" si="203"/>
        <v/>
      </c>
      <c r="F2982" s="18" t="str">
        <f t="shared" si="204"/>
        <v/>
      </c>
      <c r="G2982" s="18" t="str">
        <f t="shared" si="205"/>
        <v/>
      </c>
      <c r="H2982" s="18" t="str">
        <f t="shared" si="206"/>
        <v/>
      </c>
      <c r="J2982" t="str">
        <f>IF(C2982="","",IF(COUNTIFS('SALES SUMMARY'!$A$5:$A$376,A2982,'SALES SUMMARY'!$C$5:$C$376,B2982)&gt;0,"OK",IF(OR(A2982="",A2982&lt;'SALES SUMMARY'!$A$5,A2982&gt;'SALES SUMMARY'!$A$376),"DATE PROBLEM",IF(A2982&lt;&gt;INT(A2982),"DATE HAS TIME","REFERENCE PROBLEM"))))</f>
        <v/>
      </c>
    </row>
    <row r="2983" spans="5:10" x14ac:dyDescent="0.25">
      <c r="E2983" s="18" t="str">
        <f t="shared" si="203"/>
        <v/>
      </c>
      <c r="F2983" s="18" t="str">
        <f t="shared" si="204"/>
        <v/>
      </c>
      <c r="G2983" s="18" t="str">
        <f t="shared" si="205"/>
        <v/>
      </c>
      <c r="H2983" s="18" t="str">
        <f t="shared" si="206"/>
        <v/>
      </c>
      <c r="J2983" t="str">
        <f>IF(C2983="","",IF(COUNTIFS('SALES SUMMARY'!$A$5:$A$376,A2983,'SALES SUMMARY'!$C$5:$C$376,B2983)&gt;0,"OK",IF(OR(A2983="",A2983&lt;'SALES SUMMARY'!$A$5,A2983&gt;'SALES SUMMARY'!$A$376),"DATE PROBLEM",IF(A2983&lt;&gt;INT(A2983),"DATE HAS TIME","REFERENCE PROBLEM"))))</f>
        <v/>
      </c>
    </row>
    <row r="2984" spans="5:10" x14ac:dyDescent="0.25">
      <c r="E2984" s="18" t="str">
        <f t="shared" si="203"/>
        <v/>
      </c>
      <c r="F2984" s="18" t="str">
        <f t="shared" si="204"/>
        <v/>
      </c>
      <c r="G2984" s="18" t="str">
        <f t="shared" si="205"/>
        <v/>
      </c>
      <c r="H2984" s="18" t="str">
        <f t="shared" si="206"/>
        <v/>
      </c>
      <c r="J2984" t="str">
        <f>IF(C2984="","",IF(COUNTIFS('SALES SUMMARY'!$A$5:$A$376,A2984,'SALES SUMMARY'!$C$5:$C$376,B2984)&gt;0,"OK",IF(OR(A2984="",A2984&lt;'SALES SUMMARY'!$A$5,A2984&gt;'SALES SUMMARY'!$A$376),"DATE PROBLEM",IF(A2984&lt;&gt;INT(A2984),"DATE HAS TIME","REFERENCE PROBLEM"))))</f>
        <v/>
      </c>
    </row>
    <row r="2985" spans="5:10" x14ac:dyDescent="0.25">
      <c r="E2985" s="18" t="str">
        <f t="shared" si="203"/>
        <v/>
      </c>
      <c r="F2985" s="18" t="str">
        <f t="shared" si="204"/>
        <v/>
      </c>
      <c r="G2985" s="18" t="str">
        <f t="shared" si="205"/>
        <v/>
      </c>
      <c r="H2985" s="18" t="str">
        <f t="shared" si="206"/>
        <v/>
      </c>
      <c r="J2985" t="str">
        <f>IF(C2985="","",IF(COUNTIFS('SALES SUMMARY'!$A$5:$A$376,A2985,'SALES SUMMARY'!$C$5:$C$376,B2985)&gt;0,"OK",IF(OR(A2985="",A2985&lt;'SALES SUMMARY'!$A$5,A2985&gt;'SALES SUMMARY'!$A$376),"DATE PROBLEM",IF(A2985&lt;&gt;INT(A2985),"DATE HAS TIME","REFERENCE PROBLEM"))))</f>
        <v/>
      </c>
    </row>
    <row r="2986" spans="5:10" x14ac:dyDescent="0.25">
      <c r="E2986" s="18" t="str">
        <f t="shared" si="203"/>
        <v/>
      </c>
      <c r="F2986" s="18" t="str">
        <f t="shared" si="204"/>
        <v/>
      </c>
      <c r="G2986" s="18" t="str">
        <f t="shared" si="205"/>
        <v/>
      </c>
      <c r="H2986" s="18" t="str">
        <f t="shared" si="206"/>
        <v/>
      </c>
      <c r="J2986" t="str">
        <f>IF(C2986="","",IF(COUNTIFS('SALES SUMMARY'!$A$5:$A$376,A2986,'SALES SUMMARY'!$C$5:$C$376,B2986)&gt;0,"OK",IF(OR(A2986="",A2986&lt;'SALES SUMMARY'!$A$5,A2986&gt;'SALES SUMMARY'!$A$376),"DATE PROBLEM",IF(A2986&lt;&gt;INT(A2986),"DATE HAS TIME","REFERENCE PROBLEM"))))</f>
        <v/>
      </c>
    </row>
    <row r="2987" spans="5:10" x14ac:dyDescent="0.25">
      <c r="E2987" s="18" t="str">
        <f t="shared" si="203"/>
        <v/>
      </c>
      <c r="F2987" s="18" t="str">
        <f t="shared" si="204"/>
        <v/>
      </c>
      <c r="G2987" s="18" t="str">
        <f t="shared" si="205"/>
        <v/>
      </c>
      <c r="H2987" s="18" t="str">
        <f t="shared" si="206"/>
        <v/>
      </c>
      <c r="J2987" t="str">
        <f>IF(C2987="","",IF(COUNTIFS('SALES SUMMARY'!$A$5:$A$376,A2987,'SALES SUMMARY'!$C$5:$C$376,B2987)&gt;0,"OK",IF(OR(A2987="",A2987&lt;'SALES SUMMARY'!$A$5,A2987&gt;'SALES SUMMARY'!$A$376),"DATE PROBLEM",IF(A2987&lt;&gt;INT(A2987),"DATE HAS TIME","REFERENCE PROBLEM"))))</f>
        <v/>
      </c>
    </row>
    <row r="2988" spans="5:10" x14ac:dyDescent="0.25">
      <c r="E2988" s="18" t="str">
        <f t="shared" si="203"/>
        <v/>
      </c>
      <c r="F2988" s="18" t="str">
        <f t="shared" si="204"/>
        <v/>
      </c>
      <c r="G2988" s="18" t="str">
        <f t="shared" si="205"/>
        <v/>
      </c>
      <c r="H2988" s="18" t="str">
        <f t="shared" si="206"/>
        <v/>
      </c>
      <c r="J2988" t="str">
        <f>IF(C2988="","",IF(COUNTIFS('SALES SUMMARY'!$A$5:$A$376,A2988,'SALES SUMMARY'!$C$5:$C$376,B2988)&gt;0,"OK",IF(OR(A2988="",A2988&lt;'SALES SUMMARY'!$A$5,A2988&gt;'SALES SUMMARY'!$A$376),"DATE PROBLEM",IF(A2988&lt;&gt;INT(A2988),"DATE HAS TIME","REFERENCE PROBLEM"))))</f>
        <v/>
      </c>
    </row>
    <row r="2989" spans="5:10" x14ac:dyDescent="0.25">
      <c r="E2989" s="18" t="str">
        <f t="shared" si="203"/>
        <v/>
      </c>
      <c r="F2989" s="18" t="str">
        <f t="shared" si="204"/>
        <v/>
      </c>
      <c r="G2989" s="18" t="str">
        <f t="shared" si="205"/>
        <v/>
      </c>
      <c r="H2989" s="18" t="str">
        <f t="shared" si="206"/>
        <v/>
      </c>
      <c r="J2989" t="str">
        <f>IF(C2989="","",IF(COUNTIFS('SALES SUMMARY'!$A$5:$A$376,A2989,'SALES SUMMARY'!$C$5:$C$376,B2989)&gt;0,"OK",IF(OR(A2989="",A2989&lt;'SALES SUMMARY'!$A$5,A2989&gt;'SALES SUMMARY'!$A$376),"DATE PROBLEM",IF(A2989&lt;&gt;INT(A2989),"DATE HAS TIME","REFERENCE PROBLEM"))))</f>
        <v/>
      </c>
    </row>
    <row r="2990" spans="5:10" x14ac:dyDescent="0.25">
      <c r="E2990" s="18" t="str">
        <f t="shared" si="203"/>
        <v/>
      </c>
      <c r="F2990" s="18" t="str">
        <f t="shared" si="204"/>
        <v/>
      </c>
      <c r="G2990" s="18" t="str">
        <f t="shared" si="205"/>
        <v/>
      </c>
      <c r="H2990" s="18" t="str">
        <f t="shared" si="206"/>
        <v/>
      </c>
      <c r="J2990" t="str">
        <f>IF(C2990="","",IF(COUNTIFS('SALES SUMMARY'!$A$5:$A$376,A2990,'SALES SUMMARY'!$C$5:$C$376,B2990)&gt;0,"OK",IF(OR(A2990="",A2990&lt;'SALES SUMMARY'!$A$5,A2990&gt;'SALES SUMMARY'!$A$376),"DATE PROBLEM",IF(A2990&lt;&gt;INT(A2990),"DATE HAS TIME","REFERENCE PROBLEM"))))</f>
        <v/>
      </c>
    </row>
    <row r="2991" spans="5:10" x14ac:dyDescent="0.25">
      <c r="E2991" s="18" t="str">
        <f t="shared" si="203"/>
        <v/>
      </c>
      <c r="F2991" s="18" t="str">
        <f t="shared" si="204"/>
        <v/>
      </c>
      <c r="G2991" s="18" t="str">
        <f t="shared" si="205"/>
        <v/>
      </c>
      <c r="H2991" s="18" t="str">
        <f t="shared" si="206"/>
        <v/>
      </c>
      <c r="J2991" t="str">
        <f>IF(C2991="","",IF(COUNTIFS('SALES SUMMARY'!$A$5:$A$376,A2991,'SALES SUMMARY'!$C$5:$C$376,B2991)&gt;0,"OK",IF(OR(A2991="",A2991&lt;'SALES SUMMARY'!$A$5,A2991&gt;'SALES SUMMARY'!$A$376),"DATE PROBLEM",IF(A2991&lt;&gt;INT(A2991),"DATE HAS TIME","REFERENCE PROBLEM"))))</f>
        <v/>
      </c>
    </row>
    <row r="2992" spans="5:10" x14ac:dyDescent="0.25">
      <c r="E2992" s="18" t="str">
        <f t="shared" si="203"/>
        <v/>
      </c>
      <c r="F2992" s="18" t="str">
        <f t="shared" si="204"/>
        <v/>
      </c>
      <c r="G2992" s="18" t="str">
        <f t="shared" si="205"/>
        <v/>
      </c>
      <c r="H2992" s="18" t="str">
        <f t="shared" si="206"/>
        <v/>
      </c>
      <c r="J2992" t="str">
        <f>IF(C2992="","",IF(COUNTIFS('SALES SUMMARY'!$A$5:$A$376,A2992,'SALES SUMMARY'!$C$5:$C$376,B2992)&gt;0,"OK",IF(OR(A2992="",A2992&lt;'SALES SUMMARY'!$A$5,A2992&gt;'SALES SUMMARY'!$A$376),"DATE PROBLEM",IF(A2992&lt;&gt;INT(A2992),"DATE HAS TIME","REFERENCE PROBLEM"))))</f>
        <v/>
      </c>
    </row>
    <row r="2993" spans="5:8" x14ac:dyDescent="0.25">
      <c r="E2993" s="18" t="str">
        <f t="shared" si="203"/>
        <v/>
      </c>
      <c r="F2993" s="18" t="str">
        <f t="shared" si="204"/>
        <v/>
      </c>
      <c r="G2993" s="18" t="str">
        <f t="shared" si="205"/>
        <v/>
      </c>
      <c r="H2993" s="18" t="str">
        <f t="shared" si="206"/>
        <v/>
      </c>
    </row>
    <row r="2994" spans="5:8" x14ac:dyDescent="0.25">
      <c r="E2994" s="18" t="str">
        <f t="shared" si="203"/>
        <v/>
      </c>
      <c r="F2994" s="18" t="str">
        <f t="shared" si="204"/>
        <v/>
      </c>
      <c r="G2994" s="18" t="str">
        <f t="shared" si="205"/>
        <v/>
      </c>
      <c r="H2994" s="18" t="str">
        <f t="shared" si="206"/>
        <v/>
      </c>
    </row>
    <row r="2995" spans="5:8" x14ac:dyDescent="0.25">
      <c r="E2995" s="18" t="str">
        <f t="shared" si="203"/>
        <v/>
      </c>
      <c r="F2995" s="18" t="str">
        <f t="shared" si="204"/>
        <v/>
      </c>
      <c r="G2995" s="18" t="str">
        <f t="shared" si="205"/>
        <v/>
      </c>
      <c r="H2995" s="18" t="str">
        <f t="shared" si="206"/>
        <v/>
      </c>
    </row>
    <row r="2996" spans="5:8" x14ac:dyDescent="0.25">
      <c r="E2996" s="18" t="str">
        <f t="shared" si="203"/>
        <v/>
      </c>
      <c r="F2996" s="18" t="str">
        <f t="shared" si="204"/>
        <v/>
      </c>
      <c r="G2996" s="18" t="str">
        <f t="shared" si="205"/>
        <v/>
      </c>
      <c r="H2996" s="18" t="str">
        <f t="shared" si="206"/>
        <v/>
      </c>
    </row>
    <row r="2997" spans="5:8" x14ac:dyDescent="0.25">
      <c r="E2997" s="18" t="str">
        <f t="shared" si="203"/>
        <v/>
      </c>
      <c r="F2997" s="18" t="str">
        <f t="shared" si="204"/>
        <v/>
      </c>
      <c r="G2997" s="18" t="str">
        <f t="shared" si="205"/>
        <v/>
      </c>
      <c r="H2997" s="18" t="str">
        <f t="shared" si="206"/>
        <v/>
      </c>
    </row>
    <row r="2998" spans="5:8" x14ac:dyDescent="0.25">
      <c r="E2998" s="18" t="str">
        <f t="shared" si="203"/>
        <v/>
      </c>
      <c r="F2998" s="18" t="str">
        <f t="shared" si="204"/>
        <v/>
      </c>
      <c r="G2998" s="18" t="str">
        <f t="shared" si="205"/>
        <v/>
      </c>
      <c r="H2998" s="18" t="str">
        <f t="shared" si="206"/>
        <v/>
      </c>
    </row>
    <row r="2999" spans="5:8" x14ac:dyDescent="0.25">
      <c r="E2999" s="18" t="str">
        <f t="shared" si="203"/>
        <v/>
      </c>
      <c r="F2999" s="18" t="str">
        <f t="shared" si="204"/>
        <v/>
      </c>
      <c r="G2999" s="18" t="str">
        <f t="shared" si="205"/>
        <v/>
      </c>
      <c r="H2999" s="18" t="str">
        <f t="shared" si="206"/>
        <v/>
      </c>
    </row>
    <row r="3000" spans="5:8" x14ac:dyDescent="0.25">
      <c r="E3000" s="18" t="str">
        <f t="shared" si="203"/>
        <v/>
      </c>
      <c r="F3000" s="18" t="str">
        <f t="shared" si="204"/>
        <v/>
      </c>
      <c r="G3000" s="18" t="str">
        <f t="shared" si="205"/>
        <v/>
      </c>
      <c r="H3000" s="18" t="str">
        <f t="shared" si="206"/>
        <v/>
      </c>
    </row>
    <row r="3001" spans="5:8" x14ac:dyDescent="0.25">
      <c r="E3001" s="18" t="str">
        <f t="shared" si="203"/>
        <v/>
      </c>
      <c r="F3001" s="18" t="str">
        <f t="shared" si="204"/>
        <v/>
      </c>
      <c r="G3001" s="18" t="str">
        <f t="shared" si="205"/>
        <v/>
      </c>
      <c r="H3001" s="18" t="str">
        <f t="shared" si="206"/>
        <v/>
      </c>
    </row>
    <row r="3002" spans="5:8" x14ac:dyDescent="0.25">
      <c r="E3002" s="18" t="str">
        <f t="shared" si="203"/>
        <v/>
      </c>
      <c r="F3002" s="18" t="str">
        <f t="shared" si="204"/>
        <v/>
      </c>
      <c r="G3002" s="18" t="str">
        <f t="shared" si="205"/>
        <v/>
      </c>
      <c r="H3002" s="18" t="str">
        <f t="shared" si="206"/>
        <v/>
      </c>
    </row>
    <row r="3003" spans="5:8" x14ac:dyDescent="0.25">
      <c r="E3003" s="18" t="str">
        <f t="shared" si="203"/>
        <v/>
      </c>
      <c r="F3003" s="18" t="str">
        <f t="shared" si="204"/>
        <v/>
      </c>
      <c r="G3003" s="18" t="str">
        <f t="shared" si="205"/>
        <v/>
      </c>
      <c r="H3003" s="18" t="str">
        <f t="shared" si="206"/>
        <v/>
      </c>
    </row>
    <row r="3004" spans="5:8" x14ac:dyDescent="0.25">
      <c r="E3004" s="18" t="str">
        <f t="shared" si="203"/>
        <v/>
      </c>
      <c r="F3004" s="18" t="str">
        <f t="shared" si="204"/>
        <v/>
      </c>
      <c r="G3004" s="18" t="str">
        <f t="shared" si="205"/>
        <v/>
      </c>
      <c r="H3004" s="18" t="str">
        <f t="shared" si="206"/>
        <v/>
      </c>
    </row>
    <row r="3005" spans="5:8" x14ac:dyDescent="0.25">
      <c r="E3005" s="18" t="str">
        <f t="shared" si="203"/>
        <v/>
      </c>
      <c r="F3005" s="18" t="str">
        <f t="shared" si="204"/>
        <v/>
      </c>
      <c r="G3005" s="18" t="str">
        <f t="shared" si="205"/>
        <v/>
      </c>
      <c r="H3005" s="18" t="str">
        <f t="shared" si="206"/>
        <v/>
      </c>
    </row>
    <row r="3006" spans="5:8" x14ac:dyDescent="0.25">
      <c r="E3006" s="18" t="str">
        <f t="shared" si="203"/>
        <v/>
      </c>
      <c r="F3006" s="18" t="str">
        <f t="shared" si="204"/>
        <v/>
      </c>
      <c r="G3006" s="18" t="str">
        <f t="shared" si="205"/>
        <v/>
      </c>
      <c r="H3006" s="18" t="str">
        <f t="shared" si="206"/>
        <v/>
      </c>
    </row>
    <row r="3007" spans="5:8" x14ac:dyDescent="0.25">
      <c r="E3007" s="18" t="str">
        <f t="shared" si="203"/>
        <v/>
      </c>
      <c r="F3007" s="18" t="str">
        <f t="shared" si="204"/>
        <v/>
      </c>
      <c r="G3007" s="18" t="str">
        <f t="shared" si="205"/>
        <v/>
      </c>
      <c r="H3007" s="18" t="str">
        <f t="shared" si="206"/>
        <v/>
      </c>
    </row>
    <row r="3008" spans="5:8" x14ac:dyDescent="0.25">
      <c r="E3008" s="18" t="str">
        <f t="shared" si="203"/>
        <v/>
      </c>
      <c r="F3008" s="18" t="str">
        <f t="shared" si="204"/>
        <v/>
      </c>
      <c r="G3008" s="18" t="str">
        <f t="shared" si="205"/>
        <v/>
      </c>
      <c r="H3008" s="18" t="str">
        <f t="shared" si="206"/>
        <v/>
      </c>
    </row>
    <row r="3009" spans="5:8" x14ac:dyDescent="0.25">
      <c r="E3009" s="18" t="str">
        <f t="shared" si="203"/>
        <v/>
      </c>
      <c r="F3009" s="18" t="str">
        <f t="shared" si="204"/>
        <v/>
      </c>
      <c r="G3009" s="18" t="str">
        <f t="shared" si="205"/>
        <v/>
      </c>
      <c r="H3009" s="18" t="str">
        <f t="shared" si="206"/>
        <v/>
      </c>
    </row>
    <row r="3010" spans="5:8" x14ac:dyDescent="0.25">
      <c r="E3010" s="18" t="str">
        <f t="shared" si="203"/>
        <v/>
      </c>
      <c r="F3010" s="18" t="str">
        <f t="shared" si="204"/>
        <v/>
      </c>
      <c r="G3010" s="18" t="str">
        <f t="shared" si="205"/>
        <v/>
      </c>
      <c r="H3010" s="18" t="str">
        <f t="shared" si="206"/>
        <v/>
      </c>
    </row>
    <row r="3011" spans="5:8" x14ac:dyDescent="0.25">
      <c r="E3011" s="18" t="str">
        <f t="shared" si="203"/>
        <v/>
      </c>
      <c r="F3011" s="18" t="str">
        <f t="shared" si="204"/>
        <v/>
      </c>
      <c r="G3011" s="18" t="str">
        <f t="shared" si="205"/>
        <v/>
      </c>
      <c r="H3011" s="18" t="str">
        <f t="shared" si="206"/>
        <v/>
      </c>
    </row>
    <row r="3012" spans="5:8" x14ac:dyDescent="0.25">
      <c r="E3012" s="18" t="str">
        <f t="shared" si="203"/>
        <v/>
      </c>
      <c r="F3012" s="18" t="str">
        <f t="shared" si="204"/>
        <v/>
      </c>
      <c r="G3012" s="18" t="str">
        <f t="shared" si="205"/>
        <v/>
      </c>
      <c r="H3012" s="18" t="str">
        <f t="shared" si="206"/>
        <v/>
      </c>
    </row>
    <row r="3013" spans="5:8" x14ac:dyDescent="0.25">
      <c r="E3013" s="18" t="str">
        <f t="shared" si="203"/>
        <v/>
      </c>
      <c r="F3013" s="18" t="str">
        <f t="shared" si="204"/>
        <v/>
      </c>
      <c r="G3013" s="18" t="str">
        <f t="shared" si="205"/>
        <v/>
      </c>
      <c r="H3013" s="18" t="str">
        <f t="shared" si="206"/>
        <v/>
      </c>
    </row>
    <row r="3014" spans="5:8" x14ac:dyDescent="0.25">
      <c r="E3014" s="18" t="str">
        <f t="shared" ref="E3014:E3077" si="207">IF($C3014="","",IFERROR(INDEX(ItemPriceCol,MATCH($C3014,ItemName,0)),""))</f>
        <v/>
      </c>
      <c r="F3014" s="18" t="str">
        <f t="shared" ref="F3014:F3077" si="208">IF(OR($D3014="",$E3014=""),"",$D3014*$E3014)</f>
        <v/>
      </c>
      <c r="G3014" s="18" t="str">
        <f t="shared" ref="G3014:G3077" si="209">IF($C3014="","",IFERROR(INDEX(ItemCostCol,MATCH($C3014,ItemName,0)),""))</f>
        <v/>
      </c>
      <c r="H3014" s="18" t="str">
        <f t="shared" ref="H3014:H3077" si="210">IF(OR($F3014="",$G3014=""),"",$F3014-$D3014*$G3014)</f>
        <v/>
      </c>
    </row>
    <row r="3015" spans="5:8" x14ac:dyDescent="0.25">
      <c r="E3015" s="18" t="str">
        <f t="shared" si="207"/>
        <v/>
      </c>
      <c r="F3015" s="18" t="str">
        <f t="shared" si="208"/>
        <v/>
      </c>
      <c r="G3015" s="18" t="str">
        <f t="shared" si="209"/>
        <v/>
      </c>
      <c r="H3015" s="18" t="str">
        <f t="shared" si="210"/>
        <v/>
      </c>
    </row>
    <row r="3016" spans="5:8" x14ac:dyDescent="0.25">
      <c r="E3016" s="18" t="str">
        <f t="shared" si="207"/>
        <v/>
      </c>
      <c r="F3016" s="18" t="str">
        <f t="shared" si="208"/>
        <v/>
      </c>
      <c r="G3016" s="18" t="str">
        <f t="shared" si="209"/>
        <v/>
      </c>
      <c r="H3016" s="18" t="str">
        <f t="shared" si="210"/>
        <v/>
      </c>
    </row>
    <row r="3017" spans="5:8" x14ac:dyDescent="0.25">
      <c r="E3017" s="18" t="str">
        <f t="shared" si="207"/>
        <v/>
      </c>
      <c r="F3017" s="18" t="str">
        <f t="shared" si="208"/>
        <v/>
      </c>
      <c r="G3017" s="18" t="str">
        <f t="shared" si="209"/>
        <v/>
      </c>
      <c r="H3017" s="18" t="str">
        <f t="shared" si="210"/>
        <v/>
      </c>
    </row>
    <row r="3018" spans="5:8" x14ac:dyDescent="0.25">
      <c r="E3018" s="18" t="str">
        <f t="shared" si="207"/>
        <v/>
      </c>
      <c r="F3018" s="18" t="str">
        <f t="shared" si="208"/>
        <v/>
      </c>
      <c r="G3018" s="18" t="str">
        <f t="shared" si="209"/>
        <v/>
      </c>
      <c r="H3018" s="18" t="str">
        <f t="shared" si="210"/>
        <v/>
      </c>
    </row>
    <row r="3019" spans="5:8" x14ac:dyDescent="0.25">
      <c r="E3019" s="18" t="str">
        <f t="shared" si="207"/>
        <v/>
      </c>
      <c r="F3019" s="18" t="str">
        <f t="shared" si="208"/>
        <v/>
      </c>
      <c r="G3019" s="18" t="str">
        <f t="shared" si="209"/>
        <v/>
      </c>
      <c r="H3019" s="18" t="str">
        <f t="shared" si="210"/>
        <v/>
      </c>
    </row>
    <row r="3020" spans="5:8" x14ac:dyDescent="0.25">
      <c r="E3020" s="18" t="str">
        <f t="shared" si="207"/>
        <v/>
      </c>
      <c r="F3020" s="18" t="str">
        <f t="shared" si="208"/>
        <v/>
      </c>
      <c r="G3020" s="18" t="str">
        <f t="shared" si="209"/>
        <v/>
      </c>
      <c r="H3020" s="18" t="str">
        <f t="shared" si="210"/>
        <v/>
      </c>
    </row>
    <row r="3021" spans="5:8" x14ac:dyDescent="0.25">
      <c r="E3021" s="18" t="str">
        <f t="shared" si="207"/>
        <v/>
      </c>
      <c r="F3021" s="18" t="str">
        <f t="shared" si="208"/>
        <v/>
      </c>
      <c r="G3021" s="18" t="str">
        <f t="shared" si="209"/>
        <v/>
      </c>
      <c r="H3021" s="18" t="str">
        <f t="shared" si="210"/>
        <v/>
      </c>
    </row>
    <row r="3022" spans="5:8" x14ac:dyDescent="0.25">
      <c r="E3022" s="18" t="str">
        <f t="shared" si="207"/>
        <v/>
      </c>
      <c r="F3022" s="18" t="str">
        <f t="shared" si="208"/>
        <v/>
      </c>
      <c r="G3022" s="18" t="str">
        <f t="shared" si="209"/>
        <v/>
      </c>
      <c r="H3022" s="18" t="str">
        <f t="shared" si="210"/>
        <v/>
      </c>
    </row>
    <row r="3023" spans="5:8" x14ac:dyDescent="0.25">
      <c r="E3023" s="18" t="str">
        <f t="shared" si="207"/>
        <v/>
      </c>
      <c r="F3023" s="18" t="str">
        <f t="shared" si="208"/>
        <v/>
      </c>
      <c r="G3023" s="18" t="str">
        <f t="shared" si="209"/>
        <v/>
      </c>
      <c r="H3023" s="18" t="str">
        <f t="shared" si="210"/>
        <v/>
      </c>
    </row>
    <row r="3024" spans="5:8" x14ac:dyDescent="0.25">
      <c r="E3024" s="18" t="str">
        <f t="shared" si="207"/>
        <v/>
      </c>
      <c r="F3024" s="18" t="str">
        <f t="shared" si="208"/>
        <v/>
      </c>
      <c r="G3024" s="18" t="str">
        <f t="shared" si="209"/>
        <v/>
      </c>
      <c r="H3024" s="18" t="str">
        <f t="shared" si="210"/>
        <v/>
      </c>
    </row>
    <row r="3025" spans="5:8" x14ac:dyDescent="0.25">
      <c r="E3025" s="18" t="str">
        <f t="shared" si="207"/>
        <v/>
      </c>
      <c r="F3025" s="18" t="str">
        <f t="shared" si="208"/>
        <v/>
      </c>
      <c r="G3025" s="18" t="str">
        <f t="shared" si="209"/>
        <v/>
      </c>
      <c r="H3025" s="18" t="str">
        <f t="shared" si="210"/>
        <v/>
      </c>
    </row>
    <row r="3026" spans="5:8" x14ac:dyDescent="0.25">
      <c r="E3026" s="18" t="str">
        <f t="shared" si="207"/>
        <v/>
      </c>
      <c r="F3026" s="18" t="str">
        <f t="shared" si="208"/>
        <v/>
      </c>
      <c r="G3026" s="18" t="str">
        <f t="shared" si="209"/>
        <v/>
      </c>
      <c r="H3026" s="18" t="str">
        <f t="shared" si="210"/>
        <v/>
      </c>
    </row>
    <row r="3027" spans="5:8" x14ac:dyDescent="0.25">
      <c r="E3027" s="18" t="str">
        <f t="shared" si="207"/>
        <v/>
      </c>
      <c r="F3027" s="18" t="str">
        <f t="shared" si="208"/>
        <v/>
      </c>
      <c r="G3027" s="18" t="str">
        <f t="shared" si="209"/>
        <v/>
      </c>
      <c r="H3027" s="18" t="str">
        <f t="shared" si="210"/>
        <v/>
      </c>
    </row>
    <row r="3028" spans="5:8" x14ac:dyDescent="0.25">
      <c r="E3028" s="18" t="str">
        <f t="shared" si="207"/>
        <v/>
      </c>
      <c r="F3028" s="18" t="str">
        <f t="shared" si="208"/>
        <v/>
      </c>
      <c r="G3028" s="18" t="str">
        <f t="shared" si="209"/>
        <v/>
      </c>
      <c r="H3028" s="18" t="str">
        <f t="shared" si="210"/>
        <v/>
      </c>
    </row>
    <row r="3029" spans="5:8" x14ac:dyDescent="0.25">
      <c r="E3029" s="18" t="str">
        <f t="shared" si="207"/>
        <v/>
      </c>
      <c r="F3029" s="18" t="str">
        <f t="shared" si="208"/>
        <v/>
      </c>
      <c r="G3029" s="18" t="str">
        <f t="shared" si="209"/>
        <v/>
      </c>
      <c r="H3029" s="18" t="str">
        <f t="shared" si="210"/>
        <v/>
      </c>
    </row>
    <row r="3030" spans="5:8" x14ac:dyDescent="0.25">
      <c r="E3030" s="18" t="str">
        <f t="shared" si="207"/>
        <v/>
      </c>
      <c r="F3030" s="18" t="str">
        <f t="shared" si="208"/>
        <v/>
      </c>
      <c r="G3030" s="18" t="str">
        <f t="shared" si="209"/>
        <v/>
      </c>
      <c r="H3030" s="18" t="str">
        <f t="shared" si="210"/>
        <v/>
      </c>
    </row>
    <row r="3031" spans="5:8" x14ac:dyDescent="0.25">
      <c r="E3031" s="18" t="str">
        <f t="shared" si="207"/>
        <v/>
      </c>
      <c r="F3031" s="18" t="str">
        <f t="shared" si="208"/>
        <v/>
      </c>
      <c r="G3031" s="18" t="str">
        <f t="shared" si="209"/>
        <v/>
      </c>
      <c r="H3031" s="18" t="str">
        <f t="shared" si="210"/>
        <v/>
      </c>
    </row>
    <row r="3032" spans="5:8" x14ac:dyDescent="0.25">
      <c r="E3032" s="18" t="str">
        <f t="shared" si="207"/>
        <v/>
      </c>
      <c r="F3032" s="18" t="str">
        <f t="shared" si="208"/>
        <v/>
      </c>
      <c r="G3032" s="18" t="str">
        <f t="shared" si="209"/>
        <v/>
      </c>
      <c r="H3032" s="18" t="str">
        <f t="shared" si="210"/>
        <v/>
      </c>
    </row>
    <row r="3033" spans="5:8" x14ac:dyDescent="0.25">
      <c r="E3033" s="18" t="str">
        <f t="shared" si="207"/>
        <v/>
      </c>
      <c r="F3033" s="18" t="str">
        <f t="shared" si="208"/>
        <v/>
      </c>
      <c r="G3033" s="18" t="str">
        <f t="shared" si="209"/>
        <v/>
      </c>
      <c r="H3033" s="18" t="str">
        <f t="shared" si="210"/>
        <v/>
      </c>
    </row>
    <row r="3034" spans="5:8" x14ac:dyDescent="0.25">
      <c r="E3034" s="18" t="str">
        <f t="shared" si="207"/>
        <v/>
      </c>
      <c r="F3034" s="18" t="str">
        <f t="shared" si="208"/>
        <v/>
      </c>
      <c r="G3034" s="18" t="str">
        <f t="shared" si="209"/>
        <v/>
      </c>
      <c r="H3034" s="18" t="str">
        <f t="shared" si="210"/>
        <v/>
      </c>
    </row>
    <row r="3035" spans="5:8" x14ac:dyDescent="0.25">
      <c r="E3035" s="18" t="str">
        <f t="shared" si="207"/>
        <v/>
      </c>
      <c r="F3035" s="18" t="str">
        <f t="shared" si="208"/>
        <v/>
      </c>
      <c r="G3035" s="18" t="str">
        <f t="shared" si="209"/>
        <v/>
      </c>
      <c r="H3035" s="18" t="str">
        <f t="shared" si="210"/>
        <v/>
      </c>
    </row>
    <row r="3036" spans="5:8" x14ac:dyDescent="0.25">
      <c r="E3036" s="18" t="str">
        <f t="shared" si="207"/>
        <v/>
      </c>
      <c r="F3036" s="18" t="str">
        <f t="shared" si="208"/>
        <v/>
      </c>
      <c r="G3036" s="18" t="str">
        <f t="shared" si="209"/>
        <v/>
      </c>
      <c r="H3036" s="18" t="str">
        <f t="shared" si="210"/>
        <v/>
      </c>
    </row>
    <row r="3037" spans="5:8" x14ac:dyDescent="0.25">
      <c r="E3037" s="18" t="str">
        <f t="shared" si="207"/>
        <v/>
      </c>
      <c r="F3037" s="18" t="str">
        <f t="shared" si="208"/>
        <v/>
      </c>
      <c r="G3037" s="18" t="str">
        <f t="shared" si="209"/>
        <v/>
      </c>
      <c r="H3037" s="18" t="str">
        <f t="shared" si="210"/>
        <v/>
      </c>
    </row>
    <row r="3038" spans="5:8" x14ac:dyDescent="0.25">
      <c r="E3038" s="18" t="str">
        <f t="shared" si="207"/>
        <v/>
      </c>
      <c r="F3038" s="18" t="str">
        <f t="shared" si="208"/>
        <v/>
      </c>
      <c r="G3038" s="18" t="str">
        <f t="shared" si="209"/>
        <v/>
      </c>
      <c r="H3038" s="18" t="str">
        <f t="shared" si="210"/>
        <v/>
      </c>
    </row>
    <row r="3039" spans="5:8" x14ac:dyDescent="0.25">
      <c r="E3039" s="18" t="str">
        <f t="shared" si="207"/>
        <v/>
      </c>
      <c r="F3039" s="18" t="str">
        <f t="shared" si="208"/>
        <v/>
      </c>
      <c r="G3039" s="18" t="str">
        <f t="shared" si="209"/>
        <v/>
      </c>
      <c r="H3039" s="18" t="str">
        <f t="shared" si="210"/>
        <v/>
      </c>
    </row>
    <row r="3040" spans="5:8" x14ac:dyDescent="0.25">
      <c r="E3040" s="18" t="str">
        <f t="shared" si="207"/>
        <v/>
      </c>
      <c r="F3040" s="18" t="str">
        <f t="shared" si="208"/>
        <v/>
      </c>
      <c r="G3040" s="18" t="str">
        <f t="shared" si="209"/>
        <v/>
      </c>
      <c r="H3040" s="18" t="str">
        <f t="shared" si="210"/>
        <v/>
      </c>
    </row>
    <row r="3041" spans="5:8" x14ac:dyDescent="0.25">
      <c r="E3041" s="18" t="str">
        <f t="shared" si="207"/>
        <v/>
      </c>
      <c r="F3041" s="18" t="str">
        <f t="shared" si="208"/>
        <v/>
      </c>
      <c r="G3041" s="18" t="str">
        <f t="shared" si="209"/>
        <v/>
      </c>
      <c r="H3041" s="18" t="str">
        <f t="shared" si="210"/>
        <v/>
      </c>
    </row>
    <row r="3042" spans="5:8" x14ac:dyDescent="0.25">
      <c r="E3042" s="18" t="str">
        <f t="shared" si="207"/>
        <v/>
      </c>
      <c r="F3042" s="18" t="str">
        <f t="shared" si="208"/>
        <v/>
      </c>
      <c r="G3042" s="18" t="str">
        <f t="shared" si="209"/>
        <v/>
      </c>
      <c r="H3042" s="18" t="str">
        <f t="shared" si="210"/>
        <v/>
      </c>
    </row>
    <row r="3043" spans="5:8" x14ac:dyDescent="0.25">
      <c r="E3043" s="18" t="str">
        <f t="shared" si="207"/>
        <v/>
      </c>
      <c r="F3043" s="18" t="str">
        <f t="shared" si="208"/>
        <v/>
      </c>
      <c r="G3043" s="18" t="str">
        <f t="shared" si="209"/>
        <v/>
      </c>
      <c r="H3043" s="18" t="str">
        <f t="shared" si="210"/>
        <v/>
      </c>
    </row>
    <row r="3044" spans="5:8" x14ac:dyDescent="0.25">
      <c r="E3044" s="18" t="str">
        <f t="shared" si="207"/>
        <v/>
      </c>
      <c r="F3044" s="18" t="str">
        <f t="shared" si="208"/>
        <v/>
      </c>
      <c r="G3044" s="18" t="str">
        <f t="shared" si="209"/>
        <v/>
      </c>
      <c r="H3044" s="18" t="str">
        <f t="shared" si="210"/>
        <v/>
      </c>
    </row>
    <row r="3045" spans="5:8" x14ac:dyDescent="0.25">
      <c r="E3045" s="18" t="str">
        <f t="shared" si="207"/>
        <v/>
      </c>
      <c r="F3045" s="18" t="str">
        <f t="shared" si="208"/>
        <v/>
      </c>
      <c r="G3045" s="18" t="str">
        <f t="shared" si="209"/>
        <v/>
      </c>
      <c r="H3045" s="18" t="str">
        <f t="shared" si="210"/>
        <v/>
      </c>
    </row>
    <row r="3046" spans="5:8" x14ac:dyDescent="0.25">
      <c r="E3046" s="18" t="str">
        <f t="shared" si="207"/>
        <v/>
      </c>
      <c r="F3046" s="18" t="str">
        <f t="shared" si="208"/>
        <v/>
      </c>
      <c r="G3046" s="18" t="str">
        <f t="shared" si="209"/>
        <v/>
      </c>
      <c r="H3046" s="18" t="str">
        <f t="shared" si="210"/>
        <v/>
      </c>
    </row>
    <row r="3047" spans="5:8" x14ac:dyDescent="0.25">
      <c r="E3047" s="18" t="str">
        <f t="shared" si="207"/>
        <v/>
      </c>
      <c r="F3047" s="18" t="str">
        <f t="shared" si="208"/>
        <v/>
      </c>
      <c r="G3047" s="18" t="str">
        <f t="shared" si="209"/>
        <v/>
      </c>
      <c r="H3047" s="18" t="str">
        <f t="shared" si="210"/>
        <v/>
      </c>
    </row>
    <row r="3048" spans="5:8" x14ac:dyDescent="0.25">
      <c r="E3048" s="18" t="str">
        <f t="shared" si="207"/>
        <v/>
      </c>
      <c r="F3048" s="18" t="str">
        <f t="shared" si="208"/>
        <v/>
      </c>
      <c r="G3048" s="18" t="str">
        <f t="shared" si="209"/>
        <v/>
      </c>
      <c r="H3048" s="18" t="str">
        <f t="shared" si="210"/>
        <v/>
      </c>
    </row>
    <row r="3049" spans="5:8" x14ac:dyDescent="0.25">
      <c r="E3049" s="18" t="str">
        <f t="shared" si="207"/>
        <v/>
      </c>
      <c r="F3049" s="18" t="str">
        <f t="shared" si="208"/>
        <v/>
      </c>
      <c r="G3049" s="18" t="str">
        <f t="shared" si="209"/>
        <v/>
      </c>
      <c r="H3049" s="18" t="str">
        <f t="shared" si="210"/>
        <v/>
      </c>
    </row>
    <row r="3050" spans="5:8" x14ac:dyDescent="0.25">
      <c r="E3050" s="18" t="str">
        <f t="shared" si="207"/>
        <v/>
      </c>
      <c r="F3050" s="18" t="str">
        <f t="shared" si="208"/>
        <v/>
      </c>
      <c r="G3050" s="18" t="str">
        <f t="shared" si="209"/>
        <v/>
      </c>
      <c r="H3050" s="18" t="str">
        <f t="shared" si="210"/>
        <v/>
      </c>
    </row>
    <row r="3051" spans="5:8" x14ac:dyDescent="0.25">
      <c r="E3051" s="18" t="str">
        <f t="shared" si="207"/>
        <v/>
      </c>
      <c r="F3051" s="18" t="str">
        <f t="shared" si="208"/>
        <v/>
      </c>
      <c r="G3051" s="18" t="str">
        <f t="shared" si="209"/>
        <v/>
      </c>
      <c r="H3051" s="18" t="str">
        <f t="shared" si="210"/>
        <v/>
      </c>
    </row>
    <row r="3052" spans="5:8" x14ac:dyDescent="0.25">
      <c r="E3052" s="18" t="str">
        <f t="shared" si="207"/>
        <v/>
      </c>
      <c r="F3052" s="18" t="str">
        <f t="shared" si="208"/>
        <v/>
      </c>
      <c r="G3052" s="18" t="str">
        <f t="shared" si="209"/>
        <v/>
      </c>
      <c r="H3052" s="18" t="str">
        <f t="shared" si="210"/>
        <v/>
      </c>
    </row>
    <row r="3053" spans="5:8" x14ac:dyDescent="0.25">
      <c r="E3053" s="18" t="str">
        <f t="shared" si="207"/>
        <v/>
      </c>
      <c r="F3053" s="18" t="str">
        <f t="shared" si="208"/>
        <v/>
      </c>
      <c r="G3053" s="18" t="str">
        <f t="shared" si="209"/>
        <v/>
      </c>
      <c r="H3053" s="18" t="str">
        <f t="shared" si="210"/>
        <v/>
      </c>
    </row>
    <row r="3054" spans="5:8" x14ac:dyDescent="0.25">
      <c r="E3054" s="18" t="str">
        <f t="shared" si="207"/>
        <v/>
      </c>
      <c r="F3054" s="18" t="str">
        <f t="shared" si="208"/>
        <v/>
      </c>
      <c r="G3054" s="18" t="str">
        <f t="shared" si="209"/>
        <v/>
      </c>
      <c r="H3054" s="18" t="str">
        <f t="shared" si="210"/>
        <v/>
      </c>
    </row>
    <row r="3055" spans="5:8" x14ac:dyDescent="0.25">
      <c r="E3055" s="18" t="str">
        <f t="shared" si="207"/>
        <v/>
      </c>
      <c r="F3055" s="18" t="str">
        <f t="shared" si="208"/>
        <v/>
      </c>
      <c r="G3055" s="18" t="str">
        <f t="shared" si="209"/>
        <v/>
      </c>
      <c r="H3055" s="18" t="str">
        <f t="shared" si="210"/>
        <v/>
      </c>
    </row>
    <row r="3056" spans="5:8" x14ac:dyDescent="0.25">
      <c r="E3056" s="18" t="str">
        <f t="shared" si="207"/>
        <v/>
      </c>
      <c r="F3056" s="18" t="str">
        <f t="shared" si="208"/>
        <v/>
      </c>
      <c r="G3056" s="18" t="str">
        <f t="shared" si="209"/>
        <v/>
      </c>
      <c r="H3056" s="18" t="str">
        <f t="shared" si="210"/>
        <v/>
      </c>
    </row>
    <row r="3057" spans="5:8" x14ac:dyDescent="0.25">
      <c r="E3057" s="18" t="str">
        <f t="shared" si="207"/>
        <v/>
      </c>
      <c r="F3057" s="18" t="str">
        <f t="shared" si="208"/>
        <v/>
      </c>
      <c r="G3057" s="18" t="str">
        <f t="shared" si="209"/>
        <v/>
      </c>
      <c r="H3057" s="18" t="str">
        <f t="shared" si="210"/>
        <v/>
      </c>
    </row>
    <row r="3058" spans="5:8" x14ac:dyDescent="0.25">
      <c r="E3058" s="18" t="str">
        <f t="shared" si="207"/>
        <v/>
      </c>
      <c r="F3058" s="18" t="str">
        <f t="shared" si="208"/>
        <v/>
      </c>
      <c r="G3058" s="18" t="str">
        <f t="shared" si="209"/>
        <v/>
      </c>
      <c r="H3058" s="18" t="str">
        <f t="shared" si="210"/>
        <v/>
      </c>
    </row>
    <row r="3059" spans="5:8" x14ac:dyDescent="0.25">
      <c r="E3059" s="18" t="str">
        <f t="shared" si="207"/>
        <v/>
      </c>
      <c r="F3059" s="18" t="str">
        <f t="shared" si="208"/>
        <v/>
      </c>
      <c r="G3059" s="18" t="str">
        <f t="shared" si="209"/>
        <v/>
      </c>
      <c r="H3059" s="18" t="str">
        <f t="shared" si="210"/>
        <v/>
      </c>
    </row>
    <row r="3060" spans="5:8" x14ac:dyDescent="0.25">
      <c r="E3060" s="18" t="str">
        <f t="shared" si="207"/>
        <v/>
      </c>
      <c r="F3060" s="18" t="str">
        <f t="shared" si="208"/>
        <v/>
      </c>
      <c r="G3060" s="18" t="str">
        <f t="shared" si="209"/>
        <v/>
      </c>
      <c r="H3060" s="18" t="str">
        <f t="shared" si="210"/>
        <v/>
      </c>
    </row>
    <row r="3061" spans="5:8" x14ac:dyDescent="0.25">
      <c r="E3061" s="18" t="str">
        <f t="shared" si="207"/>
        <v/>
      </c>
      <c r="F3061" s="18" t="str">
        <f t="shared" si="208"/>
        <v/>
      </c>
      <c r="G3061" s="18" t="str">
        <f t="shared" si="209"/>
        <v/>
      </c>
      <c r="H3061" s="18" t="str">
        <f t="shared" si="210"/>
        <v/>
      </c>
    </row>
    <row r="3062" spans="5:8" x14ac:dyDescent="0.25">
      <c r="E3062" s="18" t="str">
        <f t="shared" si="207"/>
        <v/>
      </c>
      <c r="F3062" s="18" t="str">
        <f t="shared" si="208"/>
        <v/>
      </c>
      <c r="G3062" s="18" t="str">
        <f t="shared" si="209"/>
        <v/>
      </c>
      <c r="H3062" s="18" t="str">
        <f t="shared" si="210"/>
        <v/>
      </c>
    </row>
    <row r="3063" spans="5:8" x14ac:dyDescent="0.25">
      <c r="E3063" s="18" t="str">
        <f t="shared" si="207"/>
        <v/>
      </c>
      <c r="F3063" s="18" t="str">
        <f t="shared" si="208"/>
        <v/>
      </c>
      <c r="G3063" s="18" t="str">
        <f t="shared" si="209"/>
        <v/>
      </c>
      <c r="H3063" s="18" t="str">
        <f t="shared" si="210"/>
        <v/>
      </c>
    </row>
    <row r="3064" spans="5:8" x14ac:dyDescent="0.25">
      <c r="E3064" s="18" t="str">
        <f t="shared" si="207"/>
        <v/>
      </c>
      <c r="F3064" s="18" t="str">
        <f t="shared" si="208"/>
        <v/>
      </c>
      <c r="G3064" s="18" t="str">
        <f t="shared" si="209"/>
        <v/>
      </c>
      <c r="H3064" s="18" t="str">
        <f t="shared" si="210"/>
        <v/>
      </c>
    </row>
    <row r="3065" spans="5:8" x14ac:dyDescent="0.25">
      <c r="E3065" s="18" t="str">
        <f t="shared" si="207"/>
        <v/>
      </c>
      <c r="F3065" s="18" t="str">
        <f t="shared" si="208"/>
        <v/>
      </c>
      <c r="G3065" s="18" t="str">
        <f t="shared" si="209"/>
        <v/>
      </c>
      <c r="H3065" s="18" t="str">
        <f t="shared" si="210"/>
        <v/>
      </c>
    </row>
    <row r="3066" spans="5:8" x14ac:dyDescent="0.25">
      <c r="E3066" s="18" t="str">
        <f t="shared" si="207"/>
        <v/>
      </c>
      <c r="F3066" s="18" t="str">
        <f t="shared" si="208"/>
        <v/>
      </c>
      <c r="G3066" s="18" t="str">
        <f t="shared" si="209"/>
        <v/>
      </c>
      <c r="H3066" s="18" t="str">
        <f t="shared" si="210"/>
        <v/>
      </c>
    </row>
    <row r="3067" spans="5:8" x14ac:dyDescent="0.25">
      <c r="E3067" s="18" t="str">
        <f t="shared" si="207"/>
        <v/>
      </c>
      <c r="F3067" s="18" t="str">
        <f t="shared" si="208"/>
        <v/>
      </c>
      <c r="G3067" s="18" t="str">
        <f t="shared" si="209"/>
        <v/>
      </c>
      <c r="H3067" s="18" t="str">
        <f t="shared" si="210"/>
        <v/>
      </c>
    </row>
    <row r="3068" spans="5:8" x14ac:dyDescent="0.25">
      <c r="E3068" s="18" t="str">
        <f t="shared" si="207"/>
        <v/>
      </c>
      <c r="F3068" s="18" t="str">
        <f t="shared" si="208"/>
        <v/>
      </c>
      <c r="G3068" s="18" t="str">
        <f t="shared" si="209"/>
        <v/>
      </c>
      <c r="H3068" s="18" t="str">
        <f t="shared" si="210"/>
        <v/>
      </c>
    </row>
    <row r="3069" spans="5:8" x14ac:dyDescent="0.25">
      <c r="E3069" s="18" t="str">
        <f t="shared" si="207"/>
        <v/>
      </c>
      <c r="F3069" s="18" t="str">
        <f t="shared" si="208"/>
        <v/>
      </c>
      <c r="G3069" s="18" t="str">
        <f t="shared" si="209"/>
        <v/>
      </c>
      <c r="H3069" s="18" t="str">
        <f t="shared" si="210"/>
        <v/>
      </c>
    </row>
    <row r="3070" spans="5:8" x14ac:dyDescent="0.25">
      <c r="E3070" s="18" t="str">
        <f t="shared" si="207"/>
        <v/>
      </c>
      <c r="F3070" s="18" t="str">
        <f t="shared" si="208"/>
        <v/>
      </c>
      <c r="G3070" s="18" t="str">
        <f t="shared" si="209"/>
        <v/>
      </c>
      <c r="H3070" s="18" t="str">
        <f t="shared" si="210"/>
        <v/>
      </c>
    </row>
    <row r="3071" spans="5:8" x14ac:dyDescent="0.25">
      <c r="E3071" s="18" t="str">
        <f t="shared" si="207"/>
        <v/>
      </c>
      <c r="F3071" s="18" t="str">
        <f t="shared" si="208"/>
        <v/>
      </c>
      <c r="G3071" s="18" t="str">
        <f t="shared" si="209"/>
        <v/>
      </c>
      <c r="H3071" s="18" t="str">
        <f t="shared" si="210"/>
        <v/>
      </c>
    </row>
    <row r="3072" spans="5:8" x14ac:dyDescent="0.25">
      <c r="E3072" s="18" t="str">
        <f t="shared" si="207"/>
        <v/>
      </c>
      <c r="F3072" s="18" t="str">
        <f t="shared" si="208"/>
        <v/>
      </c>
      <c r="G3072" s="18" t="str">
        <f t="shared" si="209"/>
        <v/>
      </c>
      <c r="H3072" s="18" t="str">
        <f t="shared" si="210"/>
        <v/>
      </c>
    </row>
    <row r="3073" spans="5:8" x14ac:dyDescent="0.25">
      <c r="E3073" s="18" t="str">
        <f t="shared" si="207"/>
        <v/>
      </c>
      <c r="F3073" s="18" t="str">
        <f t="shared" si="208"/>
        <v/>
      </c>
      <c r="G3073" s="18" t="str">
        <f t="shared" si="209"/>
        <v/>
      </c>
      <c r="H3073" s="18" t="str">
        <f t="shared" si="210"/>
        <v/>
      </c>
    </row>
    <row r="3074" spans="5:8" x14ac:dyDescent="0.25">
      <c r="E3074" s="18" t="str">
        <f t="shared" si="207"/>
        <v/>
      </c>
      <c r="F3074" s="18" t="str">
        <f t="shared" si="208"/>
        <v/>
      </c>
      <c r="G3074" s="18" t="str">
        <f t="shared" si="209"/>
        <v/>
      </c>
      <c r="H3074" s="18" t="str">
        <f t="shared" si="210"/>
        <v/>
      </c>
    </row>
    <row r="3075" spans="5:8" x14ac:dyDescent="0.25">
      <c r="E3075" s="18" t="str">
        <f t="shared" si="207"/>
        <v/>
      </c>
      <c r="F3075" s="18" t="str">
        <f t="shared" si="208"/>
        <v/>
      </c>
      <c r="G3075" s="18" t="str">
        <f t="shared" si="209"/>
        <v/>
      </c>
      <c r="H3075" s="18" t="str">
        <f t="shared" si="210"/>
        <v/>
      </c>
    </row>
    <row r="3076" spans="5:8" x14ac:dyDescent="0.25">
      <c r="E3076" s="18" t="str">
        <f t="shared" si="207"/>
        <v/>
      </c>
      <c r="F3076" s="18" t="str">
        <f t="shared" si="208"/>
        <v/>
      </c>
      <c r="G3076" s="18" t="str">
        <f t="shared" si="209"/>
        <v/>
      </c>
      <c r="H3076" s="18" t="str">
        <f t="shared" si="210"/>
        <v/>
      </c>
    </row>
    <row r="3077" spans="5:8" x14ac:dyDescent="0.25">
      <c r="E3077" s="18" t="str">
        <f t="shared" si="207"/>
        <v/>
      </c>
      <c r="F3077" s="18" t="str">
        <f t="shared" si="208"/>
        <v/>
      </c>
      <c r="G3077" s="18" t="str">
        <f t="shared" si="209"/>
        <v/>
      </c>
      <c r="H3077" s="18" t="str">
        <f t="shared" si="210"/>
        <v/>
      </c>
    </row>
    <row r="3078" spans="5:8" x14ac:dyDescent="0.25">
      <c r="E3078" s="18" t="str">
        <f t="shared" ref="E3078:E3141" si="211">IF($C3078="","",IFERROR(INDEX(ItemPriceCol,MATCH($C3078,ItemName,0)),""))</f>
        <v/>
      </c>
      <c r="F3078" s="18" t="str">
        <f t="shared" ref="F3078:F3141" si="212">IF(OR($D3078="",$E3078=""),"",$D3078*$E3078)</f>
        <v/>
      </c>
      <c r="G3078" s="18" t="str">
        <f t="shared" ref="G3078:G3141" si="213">IF($C3078="","",IFERROR(INDEX(ItemCostCol,MATCH($C3078,ItemName,0)),""))</f>
        <v/>
      </c>
      <c r="H3078" s="18" t="str">
        <f t="shared" ref="H3078:H3141" si="214">IF(OR($F3078="",$G3078=""),"",$F3078-$D3078*$G3078)</f>
        <v/>
      </c>
    </row>
    <row r="3079" spans="5:8" x14ac:dyDescent="0.25">
      <c r="E3079" s="18" t="str">
        <f t="shared" si="211"/>
        <v/>
      </c>
      <c r="F3079" s="18" t="str">
        <f t="shared" si="212"/>
        <v/>
      </c>
      <c r="G3079" s="18" t="str">
        <f t="shared" si="213"/>
        <v/>
      </c>
      <c r="H3079" s="18" t="str">
        <f t="shared" si="214"/>
        <v/>
      </c>
    </row>
    <row r="3080" spans="5:8" x14ac:dyDescent="0.25">
      <c r="E3080" s="18" t="str">
        <f t="shared" si="211"/>
        <v/>
      </c>
      <c r="F3080" s="18" t="str">
        <f t="shared" si="212"/>
        <v/>
      </c>
      <c r="G3080" s="18" t="str">
        <f t="shared" si="213"/>
        <v/>
      </c>
      <c r="H3080" s="18" t="str">
        <f t="shared" si="214"/>
        <v/>
      </c>
    </row>
    <row r="3081" spans="5:8" x14ac:dyDescent="0.25">
      <c r="E3081" s="18" t="str">
        <f t="shared" si="211"/>
        <v/>
      </c>
      <c r="F3081" s="18" t="str">
        <f t="shared" si="212"/>
        <v/>
      </c>
      <c r="G3081" s="18" t="str">
        <f t="shared" si="213"/>
        <v/>
      </c>
      <c r="H3081" s="18" t="str">
        <f t="shared" si="214"/>
        <v/>
      </c>
    </row>
    <row r="3082" spans="5:8" x14ac:dyDescent="0.25">
      <c r="E3082" s="18" t="str">
        <f t="shared" si="211"/>
        <v/>
      </c>
      <c r="F3082" s="18" t="str">
        <f t="shared" si="212"/>
        <v/>
      </c>
      <c r="G3082" s="18" t="str">
        <f t="shared" si="213"/>
        <v/>
      </c>
      <c r="H3082" s="18" t="str">
        <f t="shared" si="214"/>
        <v/>
      </c>
    </row>
    <row r="3083" spans="5:8" x14ac:dyDescent="0.25">
      <c r="E3083" s="18" t="str">
        <f t="shared" si="211"/>
        <v/>
      </c>
      <c r="F3083" s="18" t="str">
        <f t="shared" si="212"/>
        <v/>
      </c>
      <c r="G3083" s="18" t="str">
        <f t="shared" si="213"/>
        <v/>
      </c>
      <c r="H3083" s="18" t="str">
        <f t="shared" si="214"/>
        <v/>
      </c>
    </row>
    <row r="3084" spans="5:8" x14ac:dyDescent="0.25">
      <c r="E3084" s="18" t="str">
        <f t="shared" si="211"/>
        <v/>
      </c>
      <c r="F3084" s="18" t="str">
        <f t="shared" si="212"/>
        <v/>
      </c>
      <c r="G3084" s="18" t="str">
        <f t="shared" si="213"/>
        <v/>
      </c>
      <c r="H3084" s="18" t="str">
        <f t="shared" si="214"/>
        <v/>
      </c>
    </row>
    <row r="3085" spans="5:8" x14ac:dyDescent="0.25">
      <c r="E3085" s="18" t="str">
        <f t="shared" si="211"/>
        <v/>
      </c>
      <c r="F3085" s="18" t="str">
        <f t="shared" si="212"/>
        <v/>
      </c>
      <c r="G3085" s="18" t="str">
        <f t="shared" si="213"/>
        <v/>
      </c>
      <c r="H3085" s="18" t="str">
        <f t="shared" si="214"/>
        <v/>
      </c>
    </row>
    <row r="3086" spans="5:8" x14ac:dyDescent="0.25">
      <c r="E3086" s="18" t="str">
        <f t="shared" si="211"/>
        <v/>
      </c>
      <c r="F3086" s="18" t="str">
        <f t="shared" si="212"/>
        <v/>
      </c>
      <c r="G3086" s="18" t="str">
        <f t="shared" si="213"/>
        <v/>
      </c>
      <c r="H3086" s="18" t="str">
        <f t="shared" si="214"/>
        <v/>
      </c>
    </row>
    <row r="3087" spans="5:8" x14ac:dyDescent="0.25">
      <c r="E3087" s="18" t="str">
        <f t="shared" si="211"/>
        <v/>
      </c>
      <c r="F3087" s="18" t="str">
        <f t="shared" si="212"/>
        <v/>
      </c>
      <c r="G3087" s="18" t="str">
        <f t="shared" si="213"/>
        <v/>
      </c>
      <c r="H3087" s="18" t="str">
        <f t="shared" si="214"/>
        <v/>
      </c>
    </row>
    <row r="3088" spans="5:8" x14ac:dyDescent="0.25">
      <c r="E3088" s="18" t="str">
        <f t="shared" si="211"/>
        <v/>
      </c>
      <c r="F3088" s="18" t="str">
        <f t="shared" si="212"/>
        <v/>
      </c>
      <c r="G3088" s="18" t="str">
        <f t="shared" si="213"/>
        <v/>
      </c>
      <c r="H3088" s="18" t="str">
        <f t="shared" si="214"/>
        <v/>
      </c>
    </row>
    <row r="3089" spans="5:8" x14ac:dyDescent="0.25">
      <c r="E3089" s="18" t="str">
        <f t="shared" si="211"/>
        <v/>
      </c>
      <c r="F3089" s="18" t="str">
        <f t="shared" si="212"/>
        <v/>
      </c>
      <c r="G3089" s="18" t="str">
        <f t="shared" si="213"/>
        <v/>
      </c>
      <c r="H3089" s="18" t="str">
        <f t="shared" si="214"/>
        <v/>
      </c>
    </row>
    <row r="3090" spans="5:8" x14ac:dyDescent="0.25">
      <c r="E3090" s="18" t="str">
        <f t="shared" si="211"/>
        <v/>
      </c>
      <c r="F3090" s="18" t="str">
        <f t="shared" si="212"/>
        <v/>
      </c>
      <c r="G3090" s="18" t="str">
        <f t="shared" si="213"/>
        <v/>
      </c>
      <c r="H3090" s="18" t="str">
        <f t="shared" si="214"/>
        <v/>
      </c>
    </row>
    <row r="3091" spans="5:8" x14ac:dyDescent="0.25">
      <c r="E3091" s="18" t="str">
        <f t="shared" si="211"/>
        <v/>
      </c>
      <c r="F3091" s="18" t="str">
        <f t="shared" si="212"/>
        <v/>
      </c>
      <c r="G3091" s="18" t="str">
        <f t="shared" si="213"/>
        <v/>
      </c>
      <c r="H3091" s="18" t="str">
        <f t="shared" si="214"/>
        <v/>
      </c>
    </row>
    <row r="3092" spans="5:8" x14ac:dyDescent="0.25">
      <c r="E3092" s="18" t="str">
        <f t="shared" si="211"/>
        <v/>
      </c>
      <c r="F3092" s="18" t="str">
        <f t="shared" si="212"/>
        <v/>
      </c>
      <c r="G3092" s="18" t="str">
        <f t="shared" si="213"/>
        <v/>
      </c>
      <c r="H3092" s="18" t="str">
        <f t="shared" si="214"/>
        <v/>
      </c>
    </row>
    <row r="3093" spans="5:8" x14ac:dyDescent="0.25">
      <c r="E3093" s="18" t="str">
        <f t="shared" si="211"/>
        <v/>
      </c>
      <c r="F3093" s="18" t="str">
        <f t="shared" si="212"/>
        <v/>
      </c>
      <c r="G3093" s="18" t="str">
        <f t="shared" si="213"/>
        <v/>
      </c>
      <c r="H3093" s="18" t="str">
        <f t="shared" si="214"/>
        <v/>
      </c>
    </row>
    <row r="3094" spans="5:8" x14ac:dyDescent="0.25">
      <c r="E3094" s="18" t="str">
        <f t="shared" si="211"/>
        <v/>
      </c>
      <c r="F3094" s="18" t="str">
        <f t="shared" si="212"/>
        <v/>
      </c>
      <c r="G3094" s="18" t="str">
        <f t="shared" si="213"/>
        <v/>
      </c>
      <c r="H3094" s="18" t="str">
        <f t="shared" si="214"/>
        <v/>
      </c>
    </row>
    <row r="3095" spans="5:8" x14ac:dyDescent="0.25">
      <c r="E3095" s="18" t="str">
        <f t="shared" si="211"/>
        <v/>
      </c>
      <c r="F3095" s="18" t="str">
        <f t="shared" si="212"/>
        <v/>
      </c>
      <c r="G3095" s="18" t="str">
        <f t="shared" si="213"/>
        <v/>
      </c>
      <c r="H3095" s="18" t="str">
        <f t="shared" si="214"/>
        <v/>
      </c>
    </row>
    <row r="3096" spans="5:8" x14ac:dyDescent="0.25">
      <c r="E3096" s="18" t="str">
        <f t="shared" si="211"/>
        <v/>
      </c>
      <c r="F3096" s="18" t="str">
        <f t="shared" si="212"/>
        <v/>
      </c>
      <c r="G3096" s="18" t="str">
        <f t="shared" si="213"/>
        <v/>
      </c>
      <c r="H3096" s="18" t="str">
        <f t="shared" si="214"/>
        <v/>
      </c>
    </row>
    <row r="3097" spans="5:8" x14ac:dyDescent="0.25">
      <c r="E3097" s="18" t="str">
        <f t="shared" si="211"/>
        <v/>
      </c>
      <c r="F3097" s="18" t="str">
        <f t="shared" si="212"/>
        <v/>
      </c>
      <c r="G3097" s="18" t="str">
        <f t="shared" si="213"/>
        <v/>
      </c>
      <c r="H3097" s="18" t="str">
        <f t="shared" si="214"/>
        <v/>
      </c>
    </row>
    <row r="3098" spans="5:8" x14ac:dyDescent="0.25">
      <c r="E3098" s="18" t="str">
        <f t="shared" si="211"/>
        <v/>
      </c>
      <c r="F3098" s="18" t="str">
        <f t="shared" si="212"/>
        <v/>
      </c>
      <c r="G3098" s="18" t="str">
        <f t="shared" si="213"/>
        <v/>
      </c>
      <c r="H3098" s="18" t="str">
        <f t="shared" si="214"/>
        <v/>
      </c>
    </row>
    <row r="3099" spans="5:8" x14ac:dyDescent="0.25">
      <c r="E3099" s="18" t="str">
        <f t="shared" si="211"/>
        <v/>
      </c>
      <c r="F3099" s="18" t="str">
        <f t="shared" si="212"/>
        <v/>
      </c>
      <c r="G3099" s="18" t="str">
        <f t="shared" si="213"/>
        <v/>
      </c>
      <c r="H3099" s="18" t="str">
        <f t="shared" si="214"/>
        <v/>
      </c>
    </row>
    <row r="3100" spans="5:8" x14ac:dyDescent="0.25">
      <c r="E3100" s="18" t="str">
        <f t="shared" si="211"/>
        <v/>
      </c>
      <c r="F3100" s="18" t="str">
        <f t="shared" si="212"/>
        <v/>
      </c>
      <c r="G3100" s="18" t="str">
        <f t="shared" si="213"/>
        <v/>
      </c>
      <c r="H3100" s="18" t="str">
        <f t="shared" si="214"/>
        <v/>
      </c>
    </row>
    <row r="3101" spans="5:8" x14ac:dyDescent="0.25">
      <c r="E3101" s="18" t="str">
        <f t="shared" si="211"/>
        <v/>
      </c>
      <c r="F3101" s="18" t="str">
        <f t="shared" si="212"/>
        <v/>
      </c>
      <c r="G3101" s="18" t="str">
        <f t="shared" si="213"/>
        <v/>
      </c>
      <c r="H3101" s="18" t="str">
        <f t="shared" si="214"/>
        <v/>
      </c>
    </row>
    <row r="3102" spans="5:8" x14ac:dyDescent="0.25">
      <c r="E3102" s="18" t="str">
        <f t="shared" si="211"/>
        <v/>
      </c>
      <c r="F3102" s="18" t="str">
        <f t="shared" si="212"/>
        <v/>
      </c>
      <c r="G3102" s="18" t="str">
        <f t="shared" si="213"/>
        <v/>
      </c>
      <c r="H3102" s="18" t="str">
        <f t="shared" si="214"/>
        <v/>
      </c>
    </row>
    <row r="3103" spans="5:8" x14ac:dyDescent="0.25">
      <c r="E3103" s="18" t="str">
        <f t="shared" si="211"/>
        <v/>
      </c>
      <c r="F3103" s="18" t="str">
        <f t="shared" si="212"/>
        <v/>
      </c>
      <c r="G3103" s="18" t="str">
        <f t="shared" si="213"/>
        <v/>
      </c>
      <c r="H3103" s="18" t="str">
        <f t="shared" si="214"/>
        <v/>
      </c>
    </row>
    <row r="3104" spans="5:8" x14ac:dyDescent="0.25">
      <c r="E3104" s="18" t="str">
        <f t="shared" si="211"/>
        <v/>
      </c>
      <c r="F3104" s="18" t="str">
        <f t="shared" si="212"/>
        <v/>
      </c>
      <c r="G3104" s="18" t="str">
        <f t="shared" si="213"/>
        <v/>
      </c>
      <c r="H3104" s="18" t="str">
        <f t="shared" si="214"/>
        <v/>
      </c>
    </row>
    <row r="3105" spans="5:8" x14ac:dyDescent="0.25">
      <c r="E3105" s="18" t="str">
        <f t="shared" si="211"/>
        <v/>
      </c>
      <c r="F3105" s="18" t="str">
        <f t="shared" si="212"/>
        <v/>
      </c>
      <c r="G3105" s="18" t="str">
        <f t="shared" si="213"/>
        <v/>
      </c>
      <c r="H3105" s="18" t="str">
        <f t="shared" si="214"/>
        <v/>
      </c>
    </row>
    <row r="3106" spans="5:8" x14ac:dyDescent="0.25">
      <c r="E3106" s="18" t="str">
        <f t="shared" si="211"/>
        <v/>
      </c>
      <c r="F3106" s="18" t="str">
        <f t="shared" si="212"/>
        <v/>
      </c>
      <c r="G3106" s="18" t="str">
        <f t="shared" si="213"/>
        <v/>
      </c>
      <c r="H3106" s="18" t="str">
        <f t="shared" si="214"/>
        <v/>
      </c>
    </row>
    <row r="3107" spans="5:8" x14ac:dyDescent="0.25">
      <c r="E3107" s="18" t="str">
        <f t="shared" si="211"/>
        <v/>
      </c>
      <c r="F3107" s="18" t="str">
        <f t="shared" si="212"/>
        <v/>
      </c>
      <c r="G3107" s="18" t="str">
        <f t="shared" si="213"/>
        <v/>
      </c>
      <c r="H3107" s="18" t="str">
        <f t="shared" si="214"/>
        <v/>
      </c>
    </row>
    <row r="3108" spans="5:8" x14ac:dyDescent="0.25">
      <c r="E3108" s="18" t="str">
        <f t="shared" si="211"/>
        <v/>
      </c>
      <c r="F3108" s="18" t="str">
        <f t="shared" si="212"/>
        <v/>
      </c>
      <c r="G3108" s="18" t="str">
        <f t="shared" si="213"/>
        <v/>
      </c>
      <c r="H3108" s="18" t="str">
        <f t="shared" si="214"/>
        <v/>
      </c>
    </row>
    <row r="3109" spans="5:8" x14ac:dyDescent="0.25">
      <c r="E3109" s="18" t="str">
        <f t="shared" si="211"/>
        <v/>
      </c>
      <c r="F3109" s="18" t="str">
        <f t="shared" si="212"/>
        <v/>
      </c>
      <c r="G3109" s="18" t="str">
        <f t="shared" si="213"/>
        <v/>
      </c>
      <c r="H3109" s="18" t="str">
        <f t="shared" si="214"/>
        <v/>
      </c>
    </row>
    <row r="3110" spans="5:8" x14ac:dyDescent="0.25">
      <c r="E3110" s="18" t="str">
        <f t="shared" si="211"/>
        <v/>
      </c>
      <c r="F3110" s="18" t="str">
        <f t="shared" si="212"/>
        <v/>
      </c>
      <c r="G3110" s="18" t="str">
        <f t="shared" si="213"/>
        <v/>
      </c>
      <c r="H3110" s="18" t="str">
        <f t="shared" si="214"/>
        <v/>
      </c>
    </row>
    <row r="3111" spans="5:8" x14ac:dyDescent="0.25">
      <c r="E3111" s="18" t="str">
        <f t="shared" si="211"/>
        <v/>
      </c>
      <c r="F3111" s="18" t="str">
        <f t="shared" si="212"/>
        <v/>
      </c>
      <c r="G3111" s="18" t="str">
        <f t="shared" si="213"/>
        <v/>
      </c>
      <c r="H3111" s="18" t="str">
        <f t="shared" si="214"/>
        <v/>
      </c>
    </row>
    <row r="3112" spans="5:8" x14ac:dyDescent="0.25">
      <c r="E3112" s="18" t="str">
        <f t="shared" si="211"/>
        <v/>
      </c>
      <c r="F3112" s="18" t="str">
        <f t="shared" si="212"/>
        <v/>
      </c>
      <c r="G3112" s="18" t="str">
        <f t="shared" si="213"/>
        <v/>
      </c>
      <c r="H3112" s="18" t="str">
        <f t="shared" si="214"/>
        <v/>
      </c>
    </row>
    <row r="3113" spans="5:8" x14ac:dyDescent="0.25">
      <c r="E3113" s="18" t="str">
        <f t="shared" si="211"/>
        <v/>
      </c>
      <c r="F3113" s="18" t="str">
        <f t="shared" si="212"/>
        <v/>
      </c>
      <c r="G3113" s="18" t="str">
        <f t="shared" si="213"/>
        <v/>
      </c>
      <c r="H3113" s="18" t="str">
        <f t="shared" si="214"/>
        <v/>
      </c>
    </row>
    <row r="3114" spans="5:8" x14ac:dyDescent="0.25">
      <c r="E3114" s="18" t="str">
        <f t="shared" si="211"/>
        <v/>
      </c>
      <c r="F3114" s="18" t="str">
        <f t="shared" si="212"/>
        <v/>
      </c>
      <c r="G3114" s="18" t="str">
        <f t="shared" si="213"/>
        <v/>
      </c>
      <c r="H3114" s="18" t="str">
        <f t="shared" si="214"/>
        <v/>
      </c>
    </row>
    <row r="3115" spans="5:8" x14ac:dyDescent="0.25">
      <c r="E3115" s="18" t="str">
        <f t="shared" si="211"/>
        <v/>
      </c>
      <c r="F3115" s="18" t="str">
        <f t="shared" si="212"/>
        <v/>
      </c>
      <c r="G3115" s="18" t="str">
        <f t="shared" si="213"/>
        <v/>
      </c>
      <c r="H3115" s="18" t="str">
        <f t="shared" si="214"/>
        <v/>
      </c>
    </row>
    <row r="3116" spans="5:8" x14ac:dyDescent="0.25">
      <c r="E3116" s="18" t="str">
        <f t="shared" si="211"/>
        <v/>
      </c>
      <c r="F3116" s="18" t="str">
        <f t="shared" si="212"/>
        <v/>
      </c>
      <c r="G3116" s="18" t="str">
        <f t="shared" si="213"/>
        <v/>
      </c>
      <c r="H3116" s="18" t="str">
        <f t="shared" si="214"/>
        <v/>
      </c>
    </row>
    <row r="3117" spans="5:8" x14ac:dyDescent="0.25">
      <c r="E3117" s="18" t="str">
        <f t="shared" si="211"/>
        <v/>
      </c>
      <c r="F3117" s="18" t="str">
        <f t="shared" si="212"/>
        <v/>
      </c>
      <c r="G3117" s="18" t="str">
        <f t="shared" si="213"/>
        <v/>
      </c>
      <c r="H3117" s="18" t="str">
        <f t="shared" si="214"/>
        <v/>
      </c>
    </row>
    <row r="3118" spans="5:8" x14ac:dyDescent="0.25">
      <c r="E3118" s="18" t="str">
        <f t="shared" si="211"/>
        <v/>
      </c>
      <c r="F3118" s="18" t="str">
        <f t="shared" si="212"/>
        <v/>
      </c>
      <c r="G3118" s="18" t="str">
        <f t="shared" si="213"/>
        <v/>
      </c>
      <c r="H3118" s="18" t="str">
        <f t="shared" si="214"/>
        <v/>
      </c>
    </row>
    <row r="3119" spans="5:8" x14ac:dyDescent="0.25">
      <c r="E3119" s="18" t="str">
        <f t="shared" si="211"/>
        <v/>
      </c>
      <c r="F3119" s="18" t="str">
        <f t="shared" si="212"/>
        <v/>
      </c>
      <c r="G3119" s="18" t="str">
        <f t="shared" si="213"/>
        <v/>
      </c>
      <c r="H3119" s="18" t="str">
        <f t="shared" si="214"/>
        <v/>
      </c>
    </row>
    <row r="3120" spans="5:8" x14ac:dyDescent="0.25">
      <c r="E3120" s="18" t="str">
        <f t="shared" si="211"/>
        <v/>
      </c>
      <c r="F3120" s="18" t="str">
        <f t="shared" si="212"/>
        <v/>
      </c>
      <c r="G3120" s="18" t="str">
        <f t="shared" si="213"/>
        <v/>
      </c>
      <c r="H3120" s="18" t="str">
        <f t="shared" si="214"/>
        <v/>
      </c>
    </row>
    <row r="3121" spans="5:8" x14ac:dyDescent="0.25">
      <c r="E3121" s="18" t="str">
        <f t="shared" si="211"/>
        <v/>
      </c>
      <c r="F3121" s="18" t="str">
        <f t="shared" si="212"/>
        <v/>
      </c>
      <c r="G3121" s="18" t="str">
        <f t="shared" si="213"/>
        <v/>
      </c>
      <c r="H3121" s="18" t="str">
        <f t="shared" si="214"/>
        <v/>
      </c>
    </row>
    <row r="3122" spans="5:8" x14ac:dyDescent="0.25">
      <c r="E3122" s="18" t="str">
        <f t="shared" si="211"/>
        <v/>
      </c>
      <c r="F3122" s="18" t="str">
        <f t="shared" si="212"/>
        <v/>
      </c>
      <c r="G3122" s="18" t="str">
        <f t="shared" si="213"/>
        <v/>
      </c>
      <c r="H3122" s="18" t="str">
        <f t="shared" si="214"/>
        <v/>
      </c>
    </row>
    <row r="3123" spans="5:8" x14ac:dyDescent="0.25">
      <c r="E3123" s="18" t="str">
        <f t="shared" si="211"/>
        <v/>
      </c>
      <c r="F3123" s="18" t="str">
        <f t="shared" si="212"/>
        <v/>
      </c>
      <c r="G3123" s="18" t="str">
        <f t="shared" si="213"/>
        <v/>
      </c>
      <c r="H3123" s="18" t="str">
        <f t="shared" si="214"/>
        <v/>
      </c>
    </row>
    <row r="3124" spans="5:8" x14ac:dyDescent="0.25">
      <c r="E3124" s="18" t="str">
        <f t="shared" si="211"/>
        <v/>
      </c>
      <c r="F3124" s="18" t="str">
        <f t="shared" si="212"/>
        <v/>
      </c>
      <c r="G3124" s="18" t="str">
        <f t="shared" si="213"/>
        <v/>
      </c>
      <c r="H3124" s="18" t="str">
        <f t="shared" si="214"/>
        <v/>
      </c>
    </row>
    <row r="3125" spans="5:8" x14ac:dyDescent="0.25">
      <c r="E3125" s="18" t="str">
        <f t="shared" si="211"/>
        <v/>
      </c>
      <c r="F3125" s="18" t="str">
        <f t="shared" si="212"/>
        <v/>
      </c>
      <c r="G3125" s="18" t="str">
        <f t="shared" si="213"/>
        <v/>
      </c>
      <c r="H3125" s="18" t="str">
        <f t="shared" si="214"/>
        <v/>
      </c>
    </row>
    <row r="3126" spans="5:8" x14ac:dyDescent="0.25">
      <c r="E3126" s="18" t="str">
        <f t="shared" si="211"/>
        <v/>
      </c>
      <c r="F3126" s="18" t="str">
        <f t="shared" si="212"/>
        <v/>
      </c>
      <c r="G3126" s="18" t="str">
        <f t="shared" si="213"/>
        <v/>
      </c>
      <c r="H3126" s="18" t="str">
        <f t="shared" si="214"/>
        <v/>
      </c>
    </row>
    <row r="3127" spans="5:8" x14ac:dyDescent="0.25">
      <c r="E3127" s="18" t="str">
        <f t="shared" si="211"/>
        <v/>
      </c>
      <c r="F3127" s="18" t="str">
        <f t="shared" si="212"/>
        <v/>
      </c>
      <c r="G3127" s="18" t="str">
        <f t="shared" si="213"/>
        <v/>
      </c>
      <c r="H3127" s="18" t="str">
        <f t="shared" si="214"/>
        <v/>
      </c>
    </row>
    <row r="3128" spans="5:8" x14ac:dyDescent="0.25">
      <c r="E3128" s="18" t="str">
        <f t="shared" si="211"/>
        <v/>
      </c>
      <c r="F3128" s="18" t="str">
        <f t="shared" si="212"/>
        <v/>
      </c>
      <c r="G3128" s="18" t="str">
        <f t="shared" si="213"/>
        <v/>
      </c>
      <c r="H3128" s="18" t="str">
        <f t="shared" si="214"/>
        <v/>
      </c>
    </row>
    <row r="3129" spans="5:8" x14ac:dyDescent="0.25">
      <c r="E3129" s="18" t="str">
        <f t="shared" si="211"/>
        <v/>
      </c>
      <c r="F3129" s="18" t="str">
        <f t="shared" si="212"/>
        <v/>
      </c>
      <c r="G3129" s="18" t="str">
        <f t="shared" si="213"/>
        <v/>
      </c>
      <c r="H3129" s="18" t="str">
        <f t="shared" si="214"/>
        <v/>
      </c>
    </row>
    <row r="3130" spans="5:8" x14ac:dyDescent="0.25">
      <c r="E3130" s="18" t="str">
        <f t="shared" si="211"/>
        <v/>
      </c>
      <c r="F3130" s="18" t="str">
        <f t="shared" si="212"/>
        <v/>
      </c>
      <c r="G3130" s="18" t="str">
        <f t="shared" si="213"/>
        <v/>
      </c>
      <c r="H3130" s="18" t="str">
        <f t="shared" si="214"/>
        <v/>
      </c>
    </row>
    <row r="3131" spans="5:8" x14ac:dyDescent="0.25">
      <c r="E3131" s="18" t="str">
        <f t="shared" si="211"/>
        <v/>
      </c>
      <c r="F3131" s="18" t="str">
        <f t="shared" si="212"/>
        <v/>
      </c>
      <c r="G3131" s="18" t="str">
        <f t="shared" si="213"/>
        <v/>
      </c>
      <c r="H3131" s="18" t="str">
        <f t="shared" si="214"/>
        <v/>
      </c>
    </row>
    <row r="3132" spans="5:8" x14ac:dyDescent="0.25">
      <c r="E3132" s="18" t="str">
        <f t="shared" si="211"/>
        <v/>
      </c>
      <c r="F3132" s="18" t="str">
        <f t="shared" si="212"/>
        <v/>
      </c>
      <c r="G3132" s="18" t="str">
        <f t="shared" si="213"/>
        <v/>
      </c>
      <c r="H3132" s="18" t="str">
        <f t="shared" si="214"/>
        <v/>
      </c>
    </row>
    <row r="3133" spans="5:8" x14ac:dyDescent="0.25">
      <c r="E3133" s="18" t="str">
        <f t="shared" si="211"/>
        <v/>
      </c>
      <c r="F3133" s="18" t="str">
        <f t="shared" si="212"/>
        <v/>
      </c>
      <c r="G3133" s="18" t="str">
        <f t="shared" si="213"/>
        <v/>
      </c>
      <c r="H3133" s="18" t="str">
        <f t="shared" si="214"/>
        <v/>
      </c>
    </row>
    <row r="3134" spans="5:8" x14ac:dyDescent="0.25">
      <c r="E3134" s="18" t="str">
        <f t="shared" si="211"/>
        <v/>
      </c>
      <c r="F3134" s="18" t="str">
        <f t="shared" si="212"/>
        <v/>
      </c>
      <c r="G3134" s="18" t="str">
        <f t="shared" si="213"/>
        <v/>
      </c>
      <c r="H3134" s="18" t="str">
        <f t="shared" si="214"/>
        <v/>
      </c>
    </row>
    <row r="3135" spans="5:8" x14ac:dyDescent="0.25">
      <c r="E3135" s="18" t="str">
        <f t="shared" si="211"/>
        <v/>
      </c>
      <c r="F3135" s="18" t="str">
        <f t="shared" si="212"/>
        <v/>
      </c>
      <c r="G3135" s="18" t="str">
        <f t="shared" si="213"/>
        <v/>
      </c>
      <c r="H3135" s="18" t="str">
        <f t="shared" si="214"/>
        <v/>
      </c>
    </row>
    <row r="3136" spans="5:8" x14ac:dyDescent="0.25">
      <c r="E3136" s="18" t="str">
        <f t="shared" si="211"/>
        <v/>
      </c>
      <c r="F3136" s="18" t="str">
        <f t="shared" si="212"/>
        <v/>
      </c>
      <c r="G3136" s="18" t="str">
        <f t="shared" si="213"/>
        <v/>
      </c>
      <c r="H3136" s="18" t="str">
        <f t="shared" si="214"/>
        <v/>
      </c>
    </row>
    <row r="3137" spans="5:8" x14ac:dyDescent="0.25">
      <c r="E3137" s="18" t="str">
        <f t="shared" si="211"/>
        <v/>
      </c>
      <c r="F3137" s="18" t="str">
        <f t="shared" si="212"/>
        <v/>
      </c>
      <c r="G3137" s="18" t="str">
        <f t="shared" si="213"/>
        <v/>
      </c>
      <c r="H3137" s="18" t="str">
        <f t="shared" si="214"/>
        <v/>
      </c>
    </row>
    <row r="3138" spans="5:8" x14ac:dyDescent="0.25">
      <c r="E3138" s="18" t="str">
        <f t="shared" si="211"/>
        <v/>
      </c>
      <c r="F3138" s="18" t="str">
        <f t="shared" si="212"/>
        <v/>
      </c>
      <c r="G3138" s="18" t="str">
        <f t="shared" si="213"/>
        <v/>
      </c>
      <c r="H3138" s="18" t="str">
        <f t="shared" si="214"/>
        <v/>
      </c>
    </row>
    <row r="3139" spans="5:8" x14ac:dyDescent="0.25">
      <c r="E3139" s="18" t="str">
        <f t="shared" si="211"/>
        <v/>
      </c>
      <c r="F3139" s="18" t="str">
        <f t="shared" si="212"/>
        <v/>
      </c>
      <c r="G3139" s="18" t="str">
        <f t="shared" si="213"/>
        <v/>
      </c>
      <c r="H3139" s="18" t="str">
        <f t="shared" si="214"/>
        <v/>
      </c>
    </row>
    <row r="3140" spans="5:8" x14ac:dyDescent="0.25">
      <c r="E3140" s="18" t="str">
        <f t="shared" si="211"/>
        <v/>
      </c>
      <c r="F3140" s="18" t="str">
        <f t="shared" si="212"/>
        <v/>
      </c>
      <c r="G3140" s="18" t="str">
        <f t="shared" si="213"/>
        <v/>
      </c>
      <c r="H3140" s="18" t="str">
        <f t="shared" si="214"/>
        <v/>
      </c>
    </row>
    <row r="3141" spans="5:8" x14ac:dyDescent="0.25">
      <c r="E3141" s="18" t="str">
        <f t="shared" si="211"/>
        <v/>
      </c>
      <c r="F3141" s="18" t="str">
        <f t="shared" si="212"/>
        <v/>
      </c>
      <c r="G3141" s="18" t="str">
        <f t="shared" si="213"/>
        <v/>
      </c>
      <c r="H3141" s="18" t="str">
        <f t="shared" si="214"/>
        <v/>
      </c>
    </row>
    <row r="3142" spans="5:8" x14ac:dyDescent="0.25">
      <c r="E3142" s="18" t="str">
        <f t="shared" ref="E3142:E3205" si="215">IF($C3142="","",IFERROR(INDEX(ItemPriceCol,MATCH($C3142,ItemName,0)),""))</f>
        <v/>
      </c>
      <c r="F3142" s="18" t="str">
        <f t="shared" ref="F3142:F3205" si="216">IF(OR($D3142="",$E3142=""),"",$D3142*$E3142)</f>
        <v/>
      </c>
      <c r="G3142" s="18" t="str">
        <f t="shared" ref="G3142:G3205" si="217">IF($C3142="","",IFERROR(INDEX(ItemCostCol,MATCH($C3142,ItemName,0)),""))</f>
        <v/>
      </c>
      <c r="H3142" s="18" t="str">
        <f t="shared" ref="H3142:H3205" si="218">IF(OR($F3142="",$G3142=""),"",$F3142-$D3142*$G3142)</f>
        <v/>
      </c>
    </row>
    <row r="3143" spans="5:8" x14ac:dyDescent="0.25">
      <c r="E3143" s="18" t="str">
        <f t="shared" si="215"/>
        <v/>
      </c>
      <c r="F3143" s="18" t="str">
        <f t="shared" si="216"/>
        <v/>
      </c>
      <c r="G3143" s="18" t="str">
        <f t="shared" si="217"/>
        <v/>
      </c>
      <c r="H3143" s="18" t="str">
        <f t="shared" si="218"/>
        <v/>
      </c>
    </row>
    <row r="3144" spans="5:8" x14ac:dyDescent="0.25">
      <c r="E3144" s="18" t="str">
        <f t="shared" si="215"/>
        <v/>
      </c>
      <c r="F3144" s="18" t="str">
        <f t="shared" si="216"/>
        <v/>
      </c>
      <c r="G3144" s="18" t="str">
        <f t="shared" si="217"/>
        <v/>
      </c>
      <c r="H3144" s="18" t="str">
        <f t="shared" si="218"/>
        <v/>
      </c>
    </row>
    <row r="3145" spans="5:8" x14ac:dyDescent="0.25">
      <c r="E3145" s="18" t="str">
        <f t="shared" si="215"/>
        <v/>
      </c>
      <c r="F3145" s="18" t="str">
        <f t="shared" si="216"/>
        <v/>
      </c>
      <c r="G3145" s="18" t="str">
        <f t="shared" si="217"/>
        <v/>
      </c>
      <c r="H3145" s="18" t="str">
        <f t="shared" si="218"/>
        <v/>
      </c>
    </row>
    <row r="3146" spans="5:8" x14ac:dyDescent="0.25">
      <c r="E3146" s="18" t="str">
        <f t="shared" si="215"/>
        <v/>
      </c>
      <c r="F3146" s="18" t="str">
        <f t="shared" si="216"/>
        <v/>
      </c>
      <c r="G3146" s="18" t="str">
        <f t="shared" si="217"/>
        <v/>
      </c>
      <c r="H3146" s="18" t="str">
        <f t="shared" si="218"/>
        <v/>
      </c>
    </row>
    <row r="3147" spans="5:8" x14ac:dyDescent="0.25">
      <c r="E3147" s="18" t="str">
        <f t="shared" si="215"/>
        <v/>
      </c>
      <c r="F3147" s="18" t="str">
        <f t="shared" si="216"/>
        <v/>
      </c>
      <c r="G3147" s="18" t="str">
        <f t="shared" si="217"/>
        <v/>
      </c>
      <c r="H3147" s="18" t="str">
        <f t="shared" si="218"/>
        <v/>
      </c>
    </row>
    <row r="3148" spans="5:8" x14ac:dyDescent="0.25">
      <c r="E3148" s="18" t="str">
        <f t="shared" si="215"/>
        <v/>
      </c>
      <c r="F3148" s="18" t="str">
        <f t="shared" si="216"/>
        <v/>
      </c>
      <c r="G3148" s="18" t="str">
        <f t="shared" si="217"/>
        <v/>
      </c>
      <c r="H3148" s="18" t="str">
        <f t="shared" si="218"/>
        <v/>
      </c>
    </row>
    <row r="3149" spans="5:8" x14ac:dyDescent="0.25">
      <c r="E3149" s="18" t="str">
        <f t="shared" si="215"/>
        <v/>
      </c>
      <c r="F3149" s="18" t="str">
        <f t="shared" si="216"/>
        <v/>
      </c>
      <c r="G3149" s="18" t="str">
        <f t="shared" si="217"/>
        <v/>
      </c>
      <c r="H3149" s="18" t="str">
        <f t="shared" si="218"/>
        <v/>
      </c>
    </row>
    <row r="3150" spans="5:8" x14ac:dyDescent="0.25">
      <c r="E3150" s="18" t="str">
        <f t="shared" si="215"/>
        <v/>
      </c>
      <c r="F3150" s="18" t="str">
        <f t="shared" si="216"/>
        <v/>
      </c>
      <c r="G3150" s="18" t="str">
        <f t="shared" si="217"/>
        <v/>
      </c>
      <c r="H3150" s="18" t="str">
        <f t="shared" si="218"/>
        <v/>
      </c>
    </row>
    <row r="3151" spans="5:8" x14ac:dyDescent="0.25">
      <c r="E3151" s="18" t="str">
        <f t="shared" si="215"/>
        <v/>
      </c>
      <c r="F3151" s="18" t="str">
        <f t="shared" si="216"/>
        <v/>
      </c>
      <c r="G3151" s="18" t="str">
        <f t="shared" si="217"/>
        <v/>
      </c>
      <c r="H3151" s="18" t="str">
        <f t="shared" si="218"/>
        <v/>
      </c>
    </row>
    <row r="3152" spans="5:8" x14ac:dyDescent="0.25">
      <c r="E3152" s="18" t="str">
        <f t="shared" si="215"/>
        <v/>
      </c>
      <c r="F3152" s="18" t="str">
        <f t="shared" si="216"/>
        <v/>
      </c>
      <c r="G3152" s="18" t="str">
        <f t="shared" si="217"/>
        <v/>
      </c>
      <c r="H3152" s="18" t="str">
        <f t="shared" si="218"/>
        <v/>
      </c>
    </row>
    <row r="3153" spans="5:8" x14ac:dyDescent="0.25">
      <c r="E3153" s="18" t="str">
        <f t="shared" si="215"/>
        <v/>
      </c>
      <c r="F3153" s="18" t="str">
        <f t="shared" si="216"/>
        <v/>
      </c>
      <c r="G3153" s="18" t="str">
        <f t="shared" si="217"/>
        <v/>
      </c>
      <c r="H3153" s="18" t="str">
        <f t="shared" si="218"/>
        <v/>
      </c>
    </row>
    <row r="3154" spans="5:8" x14ac:dyDescent="0.25">
      <c r="E3154" s="18" t="str">
        <f t="shared" si="215"/>
        <v/>
      </c>
      <c r="F3154" s="18" t="str">
        <f t="shared" si="216"/>
        <v/>
      </c>
      <c r="G3154" s="18" t="str">
        <f t="shared" si="217"/>
        <v/>
      </c>
      <c r="H3154" s="18" t="str">
        <f t="shared" si="218"/>
        <v/>
      </c>
    </row>
    <row r="3155" spans="5:8" x14ac:dyDescent="0.25">
      <c r="E3155" s="18" t="str">
        <f t="shared" si="215"/>
        <v/>
      </c>
      <c r="F3155" s="18" t="str">
        <f t="shared" si="216"/>
        <v/>
      </c>
      <c r="G3155" s="18" t="str">
        <f t="shared" si="217"/>
        <v/>
      </c>
      <c r="H3155" s="18" t="str">
        <f t="shared" si="218"/>
        <v/>
      </c>
    </row>
    <row r="3156" spans="5:8" x14ac:dyDescent="0.25">
      <c r="E3156" s="18" t="str">
        <f t="shared" si="215"/>
        <v/>
      </c>
      <c r="F3156" s="18" t="str">
        <f t="shared" si="216"/>
        <v/>
      </c>
      <c r="G3156" s="18" t="str">
        <f t="shared" si="217"/>
        <v/>
      </c>
      <c r="H3156" s="18" t="str">
        <f t="shared" si="218"/>
        <v/>
      </c>
    </row>
    <row r="3157" spans="5:8" x14ac:dyDescent="0.25">
      <c r="E3157" s="18" t="str">
        <f t="shared" si="215"/>
        <v/>
      </c>
      <c r="F3157" s="18" t="str">
        <f t="shared" si="216"/>
        <v/>
      </c>
      <c r="G3157" s="18" t="str">
        <f t="shared" si="217"/>
        <v/>
      </c>
      <c r="H3157" s="18" t="str">
        <f t="shared" si="218"/>
        <v/>
      </c>
    </row>
    <row r="3158" spans="5:8" x14ac:dyDescent="0.25">
      <c r="E3158" s="18" t="str">
        <f t="shared" si="215"/>
        <v/>
      </c>
      <c r="F3158" s="18" t="str">
        <f t="shared" si="216"/>
        <v/>
      </c>
      <c r="G3158" s="18" t="str">
        <f t="shared" si="217"/>
        <v/>
      </c>
      <c r="H3158" s="18" t="str">
        <f t="shared" si="218"/>
        <v/>
      </c>
    </row>
    <row r="3159" spans="5:8" x14ac:dyDescent="0.25">
      <c r="E3159" s="18" t="str">
        <f t="shared" si="215"/>
        <v/>
      </c>
      <c r="F3159" s="18" t="str">
        <f t="shared" si="216"/>
        <v/>
      </c>
      <c r="G3159" s="18" t="str">
        <f t="shared" si="217"/>
        <v/>
      </c>
      <c r="H3159" s="18" t="str">
        <f t="shared" si="218"/>
        <v/>
      </c>
    </row>
    <row r="3160" spans="5:8" x14ac:dyDescent="0.25">
      <c r="E3160" s="18" t="str">
        <f t="shared" si="215"/>
        <v/>
      </c>
      <c r="F3160" s="18" t="str">
        <f t="shared" si="216"/>
        <v/>
      </c>
      <c r="G3160" s="18" t="str">
        <f t="shared" si="217"/>
        <v/>
      </c>
      <c r="H3160" s="18" t="str">
        <f t="shared" si="218"/>
        <v/>
      </c>
    </row>
    <row r="3161" spans="5:8" x14ac:dyDescent="0.25">
      <c r="E3161" s="18" t="str">
        <f t="shared" si="215"/>
        <v/>
      </c>
      <c r="F3161" s="18" t="str">
        <f t="shared" si="216"/>
        <v/>
      </c>
      <c r="G3161" s="18" t="str">
        <f t="shared" si="217"/>
        <v/>
      </c>
      <c r="H3161" s="18" t="str">
        <f t="shared" si="218"/>
        <v/>
      </c>
    </row>
    <row r="3162" spans="5:8" x14ac:dyDescent="0.25">
      <c r="E3162" s="18" t="str">
        <f t="shared" si="215"/>
        <v/>
      </c>
      <c r="F3162" s="18" t="str">
        <f t="shared" si="216"/>
        <v/>
      </c>
      <c r="G3162" s="18" t="str">
        <f t="shared" si="217"/>
        <v/>
      </c>
      <c r="H3162" s="18" t="str">
        <f t="shared" si="218"/>
        <v/>
      </c>
    </row>
    <row r="3163" spans="5:8" x14ac:dyDescent="0.25">
      <c r="E3163" s="18" t="str">
        <f t="shared" si="215"/>
        <v/>
      </c>
      <c r="F3163" s="18" t="str">
        <f t="shared" si="216"/>
        <v/>
      </c>
      <c r="G3163" s="18" t="str">
        <f t="shared" si="217"/>
        <v/>
      </c>
      <c r="H3163" s="18" t="str">
        <f t="shared" si="218"/>
        <v/>
      </c>
    </row>
    <row r="3164" spans="5:8" x14ac:dyDescent="0.25">
      <c r="E3164" s="18" t="str">
        <f t="shared" si="215"/>
        <v/>
      </c>
      <c r="F3164" s="18" t="str">
        <f t="shared" si="216"/>
        <v/>
      </c>
      <c r="G3164" s="18" t="str">
        <f t="shared" si="217"/>
        <v/>
      </c>
      <c r="H3164" s="18" t="str">
        <f t="shared" si="218"/>
        <v/>
      </c>
    </row>
    <row r="3165" spans="5:8" x14ac:dyDescent="0.25">
      <c r="E3165" s="18" t="str">
        <f t="shared" si="215"/>
        <v/>
      </c>
      <c r="F3165" s="18" t="str">
        <f t="shared" si="216"/>
        <v/>
      </c>
      <c r="G3165" s="18" t="str">
        <f t="shared" si="217"/>
        <v/>
      </c>
      <c r="H3165" s="18" t="str">
        <f t="shared" si="218"/>
        <v/>
      </c>
    </row>
    <row r="3166" spans="5:8" x14ac:dyDescent="0.25">
      <c r="E3166" s="18" t="str">
        <f t="shared" si="215"/>
        <v/>
      </c>
      <c r="F3166" s="18" t="str">
        <f t="shared" si="216"/>
        <v/>
      </c>
      <c r="G3166" s="18" t="str">
        <f t="shared" si="217"/>
        <v/>
      </c>
      <c r="H3166" s="18" t="str">
        <f t="shared" si="218"/>
        <v/>
      </c>
    </row>
    <row r="3167" spans="5:8" x14ac:dyDescent="0.25">
      <c r="E3167" s="18" t="str">
        <f t="shared" si="215"/>
        <v/>
      </c>
      <c r="F3167" s="18" t="str">
        <f t="shared" si="216"/>
        <v/>
      </c>
      <c r="G3167" s="18" t="str">
        <f t="shared" si="217"/>
        <v/>
      </c>
      <c r="H3167" s="18" t="str">
        <f t="shared" si="218"/>
        <v/>
      </c>
    </row>
    <row r="3168" spans="5:8" x14ac:dyDescent="0.25">
      <c r="E3168" s="18" t="str">
        <f t="shared" si="215"/>
        <v/>
      </c>
      <c r="F3168" s="18" t="str">
        <f t="shared" si="216"/>
        <v/>
      </c>
      <c r="G3168" s="18" t="str">
        <f t="shared" si="217"/>
        <v/>
      </c>
      <c r="H3168" s="18" t="str">
        <f t="shared" si="218"/>
        <v/>
      </c>
    </row>
    <row r="3169" spans="5:8" x14ac:dyDescent="0.25">
      <c r="E3169" s="18" t="str">
        <f t="shared" si="215"/>
        <v/>
      </c>
      <c r="F3169" s="18" t="str">
        <f t="shared" si="216"/>
        <v/>
      </c>
      <c r="G3169" s="18" t="str">
        <f t="shared" si="217"/>
        <v/>
      </c>
      <c r="H3169" s="18" t="str">
        <f t="shared" si="218"/>
        <v/>
      </c>
    </row>
    <row r="3170" spans="5:8" x14ac:dyDescent="0.25">
      <c r="E3170" s="18" t="str">
        <f t="shared" si="215"/>
        <v/>
      </c>
      <c r="F3170" s="18" t="str">
        <f t="shared" si="216"/>
        <v/>
      </c>
      <c r="G3170" s="18" t="str">
        <f t="shared" si="217"/>
        <v/>
      </c>
      <c r="H3170" s="18" t="str">
        <f t="shared" si="218"/>
        <v/>
      </c>
    </row>
    <row r="3171" spans="5:8" x14ac:dyDescent="0.25">
      <c r="E3171" s="18" t="str">
        <f t="shared" si="215"/>
        <v/>
      </c>
      <c r="F3171" s="18" t="str">
        <f t="shared" si="216"/>
        <v/>
      </c>
      <c r="G3171" s="18" t="str">
        <f t="shared" si="217"/>
        <v/>
      </c>
      <c r="H3171" s="18" t="str">
        <f t="shared" si="218"/>
        <v/>
      </c>
    </row>
    <row r="3172" spans="5:8" x14ac:dyDescent="0.25">
      <c r="E3172" s="18" t="str">
        <f t="shared" si="215"/>
        <v/>
      </c>
      <c r="F3172" s="18" t="str">
        <f t="shared" si="216"/>
        <v/>
      </c>
      <c r="G3172" s="18" t="str">
        <f t="shared" si="217"/>
        <v/>
      </c>
      <c r="H3172" s="18" t="str">
        <f t="shared" si="218"/>
        <v/>
      </c>
    </row>
    <row r="3173" spans="5:8" x14ac:dyDescent="0.25">
      <c r="E3173" s="18" t="str">
        <f t="shared" si="215"/>
        <v/>
      </c>
      <c r="F3173" s="18" t="str">
        <f t="shared" si="216"/>
        <v/>
      </c>
      <c r="G3173" s="18" t="str">
        <f t="shared" si="217"/>
        <v/>
      </c>
      <c r="H3173" s="18" t="str">
        <f t="shared" si="218"/>
        <v/>
      </c>
    </row>
    <row r="3174" spans="5:8" x14ac:dyDescent="0.25">
      <c r="E3174" s="18" t="str">
        <f t="shared" si="215"/>
        <v/>
      </c>
      <c r="F3174" s="18" t="str">
        <f t="shared" si="216"/>
        <v/>
      </c>
      <c r="G3174" s="18" t="str">
        <f t="shared" si="217"/>
        <v/>
      </c>
      <c r="H3174" s="18" t="str">
        <f t="shared" si="218"/>
        <v/>
      </c>
    </row>
    <row r="3175" spans="5:8" x14ac:dyDescent="0.25">
      <c r="E3175" s="18" t="str">
        <f t="shared" si="215"/>
        <v/>
      </c>
      <c r="F3175" s="18" t="str">
        <f t="shared" si="216"/>
        <v/>
      </c>
      <c r="G3175" s="18" t="str">
        <f t="shared" si="217"/>
        <v/>
      </c>
      <c r="H3175" s="18" t="str">
        <f t="shared" si="218"/>
        <v/>
      </c>
    </row>
    <row r="3176" spans="5:8" x14ac:dyDescent="0.25">
      <c r="E3176" s="18" t="str">
        <f t="shared" si="215"/>
        <v/>
      </c>
      <c r="F3176" s="18" t="str">
        <f t="shared" si="216"/>
        <v/>
      </c>
      <c r="G3176" s="18" t="str">
        <f t="shared" si="217"/>
        <v/>
      </c>
      <c r="H3176" s="18" t="str">
        <f t="shared" si="218"/>
        <v/>
      </c>
    </row>
    <row r="3177" spans="5:8" x14ac:dyDescent="0.25">
      <c r="E3177" s="18" t="str">
        <f t="shared" si="215"/>
        <v/>
      </c>
      <c r="F3177" s="18" t="str">
        <f t="shared" si="216"/>
        <v/>
      </c>
      <c r="G3177" s="18" t="str">
        <f t="shared" si="217"/>
        <v/>
      </c>
      <c r="H3177" s="18" t="str">
        <f t="shared" si="218"/>
        <v/>
      </c>
    </row>
    <row r="3178" spans="5:8" x14ac:dyDescent="0.25">
      <c r="E3178" s="18" t="str">
        <f t="shared" si="215"/>
        <v/>
      </c>
      <c r="F3178" s="18" t="str">
        <f t="shared" si="216"/>
        <v/>
      </c>
      <c r="G3178" s="18" t="str">
        <f t="shared" si="217"/>
        <v/>
      </c>
      <c r="H3178" s="18" t="str">
        <f t="shared" si="218"/>
        <v/>
      </c>
    </row>
    <row r="3179" spans="5:8" x14ac:dyDescent="0.25">
      <c r="E3179" s="18" t="str">
        <f t="shared" si="215"/>
        <v/>
      </c>
      <c r="F3179" s="18" t="str">
        <f t="shared" si="216"/>
        <v/>
      </c>
      <c r="G3179" s="18" t="str">
        <f t="shared" si="217"/>
        <v/>
      </c>
      <c r="H3179" s="18" t="str">
        <f t="shared" si="218"/>
        <v/>
      </c>
    </row>
    <row r="3180" spans="5:8" x14ac:dyDescent="0.25">
      <c r="E3180" s="18" t="str">
        <f t="shared" si="215"/>
        <v/>
      </c>
      <c r="F3180" s="18" t="str">
        <f t="shared" si="216"/>
        <v/>
      </c>
      <c r="G3180" s="18" t="str">
        <f t="shared" si="217"/>
        <v/>
      </c>
      <c r="H3180" s="18" t="str">
        <f t="shared" si="218"/>
        <v/>
      </c>
    </row>
    <row r="3181" spans="5:8" x14ac:dyDescent="0.25">
      <c r="E3181" s="18" t="str">
        <f t="shared" si="215"/>
        <v/>
      </c>
      <c r="F3181" s="18" t="str">
        <f t="shared" si="216"/>
        <v/>
      </c>
      <c r="G3181" s="18" t="str">
        <f t="shared" si="217"/>
        <v/>
      </c>
      <c r="H3181" s="18" t="str">
        <f t="shared" si="218"/>
        <v/>
      </c>
    </row>
    <row r="3182" spans="5:8" x14ac:dyDescent="0.25">
      <c r="E3182" s="18" t="str">
        <f t="shared" si="215"/>
        <v/>
      </c>
      <c r="F3182" s="18" t="str">
        <f t="shared" si="216"/>
        <v/>
      </c>
      <c r="G3182" s="18" t="str">
        <f t="shared" si="217"/>
        <v/>
      </c>
      <c r="H3182" s="18" t="str">
        <f t="shared" si="218"/>
        <v/>
      </c>
    </row>
    <row r="3183" spans="5:8" x14ac:dyDescent="0.25">
      <c r="E3183" s="18" t="str">
        <f t="shared" si="215"/>
        <v/>
      </c>
      <c r="F3183" s="18" t="str">
        <f t="shared" si="216"/>
        <v/>
      </c>
      <c r="G3183" s="18" t="str">
        <f t="shared" si="217"/>
        <v/>
      </c>
      <c r="H3183" s="18" t="str">
        <f t="shared" si="218"/>
        <v/>
      </c>
    </row>
    <row r="3184" spans="5:8" x14ac:dyDescent="0.25">
      <c r="E3184" s="18" t="str">
        <f t="shared" si="215"/>
        <v/>
      </c>
      <c r="F3184" s="18" t="str">
        <f t="shared" si="216"/>
        <v/>
      </c>
      <c r="G3184" s="18" t="str">
        <f t="shared" si="217"/>
        <v/>
      </c>
      <c r="H3184" s="18" t="str">
        <f t="shared" si="218"/>
        <v/>
      </c>
    </row>
    <row r="3185" spans="5:8" x14ac:dyDescent="0.25">
      <c r="E3185" s="18" t="str">
        <f t="shared" si="215"/>
        <v/>
      </c>
      <c r="F3185" s="18" t="str">
        <f t="shared" si="216"/>
        <v/>
      </c>
      <c r="G3185" s="18" t="str">
        <f t="shared" si="217"/>
        <v/>
      </c>
      <c r="H3185" s="18" t="str">
        <f t="shared" si="218"/>
        <v/>
      </c>
    </row>
    <row r="3186" spans="5:8" x14ac:dyDescent="0.25">
      <c r="E3186" s="18" t="str">
        <f t="shared" si="215"/>
        <v/>
      </c>
      <c r="F3186" s="18" t="str">
        <f t="shared" si="216"/>
        <v/>
      </c>
      <c r="G3186" s="18" t="str">
        <f t="shared" si="217"/>
        <v/>
      </c>
      <c r="H3186" s="18" t="str">
        <f t="shared" si="218"/>
        <v/>
      </c>
    </row>
    <row r="3187" spans="5:8" x14ac:dyDescent="0.25">
      <c r="E3187" s="18" t="str">
        <f t="shared" si="215"/>
        <v/>
      </c>
      <c r="F3187" s="18" t="str">
        <f t="shared" si="216"/>
        <v/>
      </c>
      <c r="G3187" s="18" t="str">
        <f t="shared" si="217"/>
        <v/>
      </c>
      <c r="H3187" s="18" t="str">
        <f t="shared" si="218"/>
        <v/>
      </c>
    </row>
    <row r="3188" spans="5:8" x14ac:dyDescent="0.25">
      <c r="E3188" s="18" t="str">
        <f t="shared" si="215"/>
        <v/>
      </c>
      <c r="F3188" s="18" t="str">
        <f t="shared" si="216"/>
        <v/>
      </c>
      <c r="G3188" s="18" t="str">
        <f t="shared" si="217"/>
        <v/>
      </c>
      <c r="H3188" s="18" t="str">
        <f t="shared" si="218"/>
        <v/>
      </c>
    </row>
    <row r="3189" spans="5:8" x14ac:dyDescent="0.25">
      <c r="E3189" s="18" t="str">
        <f t="shared" si="215"/>
        <v/>
      </c>
      <c r="F3189" s="18" t="str">
        <f t="shared" si="216"/>
        <v/>
      </c>
      <c r="G3189" s="18" t="str">
        <f t="shared" si="217"/>
        <v/>
      </c>
      <c r="H3189" s="18" t="str">
        <f t="shared" si="218"/>
        <v/>
      </c>
    </row>
    <row r="3190" spans="5:8" x14ac:dyDescent="0.25">
      <c r="E3190" s="18" t="str">
        <f t="shared" si="215"/>
        <v/>
      </c>
      <c r="F3190" s="18" t="str">
        <f t="shared" si="216"/>
        <v/>
      </c>
      <c r="G3190" s="18" t="str">
        <f t="shared" si="217"/>
        <v/>
      </c>
      <c r="H3190" s="18" t="str">
        <f t="shared" si="218"/>
        <v/>
      </c>
    </row>
    <row r="3191" spans="5:8" x14ac:dyDescent="0.25">
      <c r="E3191" s="18" t="str">
        <f t="shared" si="215"/>
        <v/>
      </c>
      <c r="F3191" s="18" t="str">
        <f t="shared" si="216"/>
        <v/>
      </c>
      <c r="G3191" s="18" t="str">
        <f t="shared" si="217"/>
        <v/>
      </c>
      <c r="H3191" s="18" t="str">
        <f t="shared" si="218"/>
        <v/>
      </c>
    </row>
    <row r="3192" spans="5:8" x14ac:dyDescent="0.25">
      <c r="E3192" s="18" t="str">
        <f t="shared" si="215"/>
        <v/>
      </c>
      <c r="F3192" s="18" t="str">
        <f t="shared" si="216"/>
        <v/>
      </c>
      <c r="G3192" s="18" t="str">
        <f t="shared" si="217"/>
        <v/>
      </c>
      <c r="H3192" s="18" t="str">
        <f t="shared" si="218"/>
        <v/>
      </c>
    </row>
    <row r="3193" spans="5:8" x14ac:dyDescent="0.25">
      <c r="E3193" s="18" t="str">
        <f t="shared" si="215"/>
        <v/>
      </c>
      <c r="F3193" s="18" t="str">
        <f t="shared" si="216"/>
        <v/>
      </c>
      <c r="G3193" s="18" t="str">
        <f t="shared" si="217"/>
        <v/>
      </c>
      <c r="H3193" s="18" t="str">
        <f t="shared" si="218"/>
        <v/>
      </c>
    </row>
    <row r="3194" spans="5:8" x14ac:dyDescent="0.25">
      <c r="E3194" s="18" t="str">
        <f t="shared" si="215"/>
        <v/>
      </c>
      <c r="F3194" s="18" t="str">
        <f t="shared" si="216"/>
        <v/>
      </c>
      <c r="G3194" s="18" t="str">
        <f t="shared" si="217"/>
        <v/>
      </c>
      <c r="H3194" s="18" t="str">
        <f t="shared" si="218"/>
        <v/>
      </c>
    </row>
    <row r="3195" spans="5:8" x14ac:dyDescent="0.25">
      <c r="E3195" s="18" t="str">
        <f t="shared" si="215"/>
        <v/>
      </c>
      <c r="F3195" s="18" t="str">
        <f t="shared" si="216"/>
        <v/>
      </c>
      <c r="G3195" s="18" t="str">
        <f t="shared" si="217"/>
        <v/>
      </c>
      <c r="H3195" s="18" t="str">
        <f t="shared" si="218"/>
        <v/>
      </c>
    </row>
    <row r="3196" spans="5:8" x14ac:dyDescent="0.25">
      <c r="E3196" s="18" t="str">
        <f t="shared" si="215"/>
        <v/>
      </c>
      <c r="F3196" s="18" t="str">
        <f t="shared" si="216"/>
        <v/>
      </c>
      <c r="G3196" s="18" t="str">
        <f t="shared" si="217"/>
        <v/>
      </c>
      <c r="H3196" s="18" t="str">
        <f t="shared" si="218"/>
        <v/>
      </c>
    </row>
    <row r="3197" spans="5:8" x14ac:dyDescent="0.25">
      <c r="E3197" s="18" t="str">
        <f t="shared" si="215"/>
        <v/>
      </c>
      <c r="F3197" s="18" t="str">
        <f t="shared" si="216"/>
        <v/>
      </c>
      <c r="G3197" s="18" t="str">
        <f t="shared" si="217"/>
        <v/>
      </c>
      <c r="H3197" s="18" t="str">
        <f t="shared" si="218"/>
        <v/>
      </c>
    </row>
    <row r="3198" spans="5:8" x14ac:dyDescent="0.25">
      <c r="E3198" s="18" t="str">
        <f t="shared" si="215"/>
        <v/>
      </c>
      <c r="F3198" s="18" t="str">
        <f t="shared" si="216"/>
        <v/>
      </c>
      <c r="G3198" s="18" t="str">
        <f t="shared" si="217"/>
        <v/>
      </c>
      <c r="H3198" s="18" t="str">
        <f t="shared" si="218"/>
        <v/>
      </c>
    </row>
    <row r="3199" spans="5:8" x14ac:dyDescent="0.25">
      <c r="E3199" s="18" t="str">
        <f t="shared" si="215"/>
        <v/>
      </c>
      <c r="F3199" s="18" t="str">
        <f t="shared" si="216"/>
        <v/>
      </c>
      <c r="G3199" s="18" t="str">
        <f t="shared" si="217"/>
        <v/>
      </c>
      <c r="H3199" s="18" t="str">
        <f t="shared" si="218"/>
        <v/>
      </c>
    </row>
    <row r="3200" spans="5:8" x14ac:dyDescent="0.25">
      <c r="E3200" s="18" t="str">
        <f t="shared" si="215"/>
        <v/>
      </c>
      <c r="F3200" s="18" t="str">
        <f t="shared" si="216"/>
        <v/>
      </c>
      <c r="G3200" s="18" t="str">
        <f t="shared" si="217"/>
        <v/>
      </c>
      <c r="H3200" s="18" t="str">
        <f t="shared" si="218"/>
        <v/>
      </c>
    </row>
    <row r="3201" spans="5:8" x14ac:dyDescent="0.25">
      <c r="E3201" s="18" t="str">
        <f t="shared" si="215"/>
        <v/>
      </c>
      <c r="F3201" s="18" t="str">
        <f t="shared" si="216"/>
        <v/>
      </c>
      <c r="G3201" s="18" t="str">
        <f t="shared" si="217"/>
        <v/>
      </c>
      <c r="H3201" s="18" t="str">
        <f t="shared" si="218"/>
        <v/>
      </c>
    </row>
    <row r="3202" spans="5:8" x14ac:dyDescent="0.25">
      <c r="E3202" s="18" t="str">
        <f t="shared" si="215"/>
        <v/>
      </c>
      <c r="F3202" s="18" t="str">
        <f t="shared" si="216"/>
        <v/>
      </c>
      <c r="G3202" s="18" t="str">
        <f t="shared" si="217"/>
        <v/>
      </c>
      <c r="H3202" s="18" t="str">
        <f t="shared" si="218"/>
        <v/>
      </c>
    </row>
    <row r="3203" spans="5:8" x14ac:dyDescent="0.25">
      <c r="E3203" s="18" t="str">
        <f t="shared" si="215"/>
        <v/>
      </c>
      <c r="F3203" s="18" t="str">
        <f t="shared" si="216"/>
        <v/>
      </c>
      <c r="G3203" s="18" t="str">
        <f t="shared" si="217"/>
        <v/>
      </c>
      <c r="H3203" s="18" t="str">
        <f t="shared" si="218"/>
        <v/>
      </c>
    </row>
    <row r="3204" spans="5:8" x14ac:dyDescent="0.25">
      <c r="E3204" s="18" t="str">
        <f t="shared" si="215"/>
        <v/>
      </c>
      <c r="F3204" s="18" t="str">
        <f t="shared" si="216"/>
        <v/>
      </c>
      <c r="G3204" s="18" t="str">
        <f t="shared" si="217"/>
        <v/>
      </c>
      <c r="H3204" s="18" t="str">
        <f t="shared" si="218"/>
        <v/>
      </c>
    </row>
    <row r="3205" spans="5:8" x14ac:dyDescent="0.25">
      <c r="E3205" s="18" t="str">
        <f t="shared" si="215"/>
        <v/>
      </c>
      <c r="F3205" s="18" t="str">
        <f t="shared" si="216"/>
        <v/>
      </c>
      <c r="G3205" s="18" t="str">
        <f t="shared" si="217"/>
        <v/>
      </c>
      <c r="H3205" s="18" t="str">
        <f t="shared" si="218"/>
        <v/>
      </c>
    </row>
    <row r="3206" spans="5:8" x14ac:dyDescent="0.25">
      <c r="E3206" s="18" t="str">
        <f t="shared" ref="E3206:E3269" si="219">IF($C3206="","",IFERROR(INDEX(ItemPriceCol,MATCH($C3206,ItemName,0)),""))</f>
        <v/>
      </c>
      <c r="F3206" s="18" t="str">
        <f t="shared" ref="F3206:F3269" si="220">IF(OR($D3206="",$E3206=""),"",$D3206*$E3206)</f>
        <v/>
      </c>
      <c r="G3206" s="18" t="str">
        <f t="shared" ref="G3206:G3269" si="221">IF($C3206="","",IFERROR(INDEX(ItemCostCol,MATCH($C3206,ItemName,0)),""))</f>
        <v/>
      </c>
      <c r="H3206" s="18" t="str">
        <f t="shared" ref="H3206:H3269" si="222">IF(OR($F3206="",$G3206=""),"",$F3206-$D3206*$G3206)</f>
        <v/>
      </c>
    </row>
    <row r="3207" spans="5:8" x14ac:dyDescent="0.25">
      <c r="E3207" s="18" t="str">
        <f t="shared" si="219"/>
        <v/>
      </c>
      <c r="F3207" s="18" t="str">
        <f t="shared" si="220"/>
        <v/>
      </c>
      <c r="G3207" s="18" t="str">
        <f t="shared" si="221"/>
        <v/>
      </c>
      <c r="H3207" s="18" t="str">
        <f t="shared" si="222"/>
        <v/>
      </c>
    </row>
    <row r="3208" spans="5:8" x14ac:dyDescent="0.25">
      <c r="E3208" s="18" t="str">
        <f t="shared" si="219"/>
        <v/>
      </c>
      <c r="F3208" s="18" t="str">
        <f t="shared" si="220"/>
        <v/>
      </c>
      <c r="G3208" s="18" t="str">
        <f t="shared" si="221"/>
        <v/>
      </c>
      <c r="H3208" s="18" t="str">
        <f t="shared" si="222"/>
        <v/>
      </c>
    </row>
    <row r="3209" spans="5:8" x14ac:dyDescent="0.25">
      <c r="E3209" s="18" t="str">
        <f t="shared" si="219"/>
        <v/>
      </c>
      <c r="F3209" s="18" t="str">
        <f t="shared" si="220"/>
        <v/>
      </c>
      <c r="G3209" s="18" t="str">
        <f t="shared" si="221"/>
        <v/>
      </c>
      <c r="H3209" s="18" t="str">
        <f t="shared" si="222"/>
        <v/>
      </c>
    </row>
    <row r="3210" spans="5:8" x14ac:dyDescent="0.25">
      <c r="E3210" s="18" t="str">
        <f t="shared" si="219"/>
        <v/>
      </c>
      <c r="F3210" s="18" t="str">
        <f t="shared" si="220"/>
        <v/>
      </c>
      <c r="G3210" s="18" t="str">
        <f t="shared" si="221"/>
        <v/>
      </c>
      <c r="H3210" s="18" t="str">
        <f t="shared" si="222"/>
        <v/>
      </c>
    </row>
    <row r="3211" spans="5:8" x14ac:dyDescent="0.25">
      <c r="E3211" s="18" t="str">
        <f t="shared" si="219"/>
        <v/>
      </c>
      <c r="F3211" s="18" t="str">
        <f t="shared" si="220"/>
        <v/>
      </c>
      <c r="G3211" s="18" t="str">
        <f t="shared" si="221"/>
        <v/>
      </c>
      <c r="H3211" s="18" t="str">
        <f t="shared" si="222"/>
        <v/>
      </c>
    </row>
    <row r="3212" spans="5:8" x14ac:dyDescent="0.25">
      <c r="E3212" s="18" t="str">
        <f t="shared" si="219"/>
        <v/>
      </c>
      <c r="F3212" s="18" t="str">
        <f t="shared" si="220"/>
        <v/>
      </c>
      <c r="G3212" s="18" t="str">
        <f t="shared" si="221"/>
        <v/>
      </c>
      <c r="H3212" s="18" t="str">
        <f t="shared" si="222"/>
        <v/>
      </c>
    </row>
    <row r="3213" spans="5:8" x14ac:dyDescent="0.25">
      <c r="E3213" s="18" t="str">
        <f t="shared" si="219"/>
        <v/>
      </c>
      <c r="F3213" s="18" t="str">
        <f t="shared" si="220"/>
        <v/>
      </c>
      <c r="G3213" s="18" t="str">
        <f t="shared" si="221"/>
        <v/>
      </c>
      <c r="H3213" s="18" t="str">
        <f t="shared" si="222"/>
        <v/>
      </c>
    </row>
    <row r="3214" spans="5:8" x14ac:dyDescent="0.25">
      <c r="E3214" s="18" t="str">
        <f t="shared" si="219"/>
        <v/>
      </c>
      <c r="F3214" s="18" t="str">
        <f t="shared" si="220"/>
        <v/>
      </c>
      <c r="G3214" s="18" t="str">
        <f t="shared" si="221"/>
        <v/>
      </c>
      <c r="H3214" s="18" t="str">
        <f t="shared" si="222"/>
        <v/>
      </c>
    </row>
    <row r="3215" spans="5:8" x14ac:dyDescent="0.25">
      <c r="E3215" s="18" t="str">
        <f t="shared" si="219"/>
        <v/>
      </c>
      <c r="F3215" s="18" t="str">
        <f t="shared" si="220"/>
        <v/>
      </c>
      <c r="G3215" s="18" t="str">
        <f t="shared" si="221"/>
        <v/>
      </c>
      <c r="H3215" s="18" t="str">
        <f t="shared" si="222"/>
        <v/>
      </c>
    </row>
    <row r="3216" spans="5:8" x14ac:dyDescent="0.25">
      <c r="E3216" s="18" t="str">
        <f t="shared" si="219"/>
        <v/>
      </c>
      <c r="F3216" s="18" t="str">
        <f t="shared" si="220"/>
        <v/>
      </c>
      <c r="G3216" s="18" t="str">
        <f t="shared" si="221"/>
        <v/>
      </c>
      <c r="H3216" s="18" t="str">
        <f t="shared" si="222"/>
        <v/>
      </c>
    </row>
    <row r="3217" spans="5:8" x14ac:dyDescent="0.25">
      <c r="E3217" s="18" t="str">
        <f t="shared" si="219"/>
        <v/>
      </c>
      <c r="F3217" s="18" t="str">
        <f t="shared" si="220"/>
        <v/>
      </c>
      <c r="G3217" s="18" t="str">
        <f t="shared" si="221"/>
        <v/>
      </c>
      <c r="H3217" s="18" t="str">
        <f t="shared" si="222"/>
        <v/>
      </c>
    </row>
    <row r="3218" spans="5:8" x14ac:dyDescent="0.25">
      <c r="E3218" s="18" t="str">
        <f t="shared" si="219"/>
        <v/>
      </c>
      <c r="F3218" s="18" t="str">
        <f t="shared" si="220"/>
        <v/>
      </c>
      <c r="G3218" s="18" t="str">
        <f t="shared" si="221"/>
        <v/>
      </c>
      <c r="H3218" s="18" t="str">
        <f t="shared" si="222"/>
        <v/>
      </c>
    </row>
    <row r="3219" spans="5:8" x14ac:dyDescent="0.25">
      <c r="E3219" s="18" t="str">
        <f t="shared" si="219"/>
        <v/>
      </c>
      <c r="F3219" s="18" t="str">
        <f t="shared" si="220"/>
        <v/>
      </c>
      <c r="G3219" s="18" t="str">
        <f t="shared" si="221"/>
        <v/>
      </c>
      <c r="H3219" s="18" t="str">
        <f t="shared" si="222"/>
        <v/>
      </c>
    </row>
    <row r="3220" spans="5:8" x14ac:dyDescent="0.25">
      <c r="E3220" s="18" t="str">
        <f t="shared" si="219"/>
        <v/>
      </c>
      <c r="F3220" s="18" t="str">
        <f t="shared" si="220"/>
        <v/>
      </c>
      <c r="G3220" s="18" t="str">
        <f t="shared" si="221"/>
        <v/>
      </c>
      <c r="H3220" s="18" t="str">
        <f t="shared" si="222"/>
        <v/>
      </c>
    </row>
    <row r="3221" spans="5:8" x14ac:dyDescent="0.25">
      <c r="E3221" s="18" t="str">
        <f t="shared" si="219"/>
        <v/>
      </c>
      <c r="F3221" s="18" t="str">
        <f t="shared" si="220"/>
        <v/>
      </c>
      <c r="G3221" s="18" t="str">
        <f t="shared" si="221"/>
        <v/>
      </c>
      <c r="H3221" s="18" t="str">
        <f t="shared" si="222"/>
        <v/>
      </c>
    </row>
    <row r="3222" spans="5:8" x14ac:dyDescent="0.25">
      <c r="E3222" s="18" t="str">
        <f t="shared" si="219"/>
        <v/>
      </c>
      <c r="F3222" s="18" t="str">
        <f t="shared" si="220"/>
        <v/>
      </c>
      <c r="G3222" s="18" t="str">
        <f t="shared" si="221"/>
        <v/>
      </c>
      <c r="H3222" s="18" t="str">
        <f t="shared" si="222"/>
        <v/>
      </c>
    </row>
    <row r="3223" spans="5:8" x14ac:dyDescent="0.25">
      <c r="E3223" s="18" t="str">
        <f t="shared" si="219"/>
        <v/>
      </c>
      <c r="F3223" s="18" t="str">
        <f t="shared" si="220"/>
        <v/>
      </c>
      <c r="G3223" s="18" t="str">
        <f t="shared" si="221"/>
        <v/>
      </c>
      <c r="H3223" s="18" t="str">
        <f t="shared" si="222"/>
        <v/>
      </c>
    </row>
    <row r="3224" spans="5:8" x14ac:dyDescent="0.25">
      <c r="E3224" s="18" t="str">
        <f t="shared" si="219"/>
        <v/>
      </c>
      <c r="F3224" s="18" t="str">
        <f t="shared" si="220"/>
        <v/>
      </c>
      <c r="G3224" s="18" t="str">
        <f t="shared" si="221"/>
        <v/>
      </c>
      <c r="H3224" s="18" t="str">
        <f t="shared" si="222"/>
        <v/>
      </c>
    </row>
    <row r="3225" spans="5:8" x14ac:dyDescent="0.25">
      <c r="E3225" s="18" t="str">
        <f t="shared" si="219"/>
        <v/>
      </c>
      <c r="F3225" s="18" t="str">
        <f t="shared" si="220"/>
        <v/>
      </c>
      <c r="G3225" s="18" t="str">
        <f t="shared" si="221"/>
        <v/>
      </c>
      <c r="H3225" s="18" t="str">
        <f t="shared" si="222"/>
        <v/>
      </c>
    </row>
    <row r="3226" spans="5:8" x14ac:dyDescent="0.25">
      <c r="E3226" s="18" t="str">
        <f t="shared" si="219"/>
        <v/>
      </c>
      <c r="F3226" s="18" t="str">
        <f t="shared" si="220"/>
        <v/>
      </c>
      <c r="G3226" s="18" t="str">
        <f t="shared" si="221"/>
        <v/>
      </c>
      <c r="H3226" s="18" t="str">
        <f t="shared" si="222"/>
        <v/>
      </c>
    </row>
    <row r="3227" spans="5:8" x14ac:dyDescent="0.25">
      <c r="E3227" s="18" t="str">
        <f t="shared" si="219"/>
        <v/>
      </c>
      <c r="F3227" s="18" t="str">
        <f t="shared" si="220"/>
        <v/>
      </c>
      <c r="G3227" s="18" t="str">
        <f t="shared" si="221"/>
        <v/>
      </c>
      <c r="H3227" s="18" t="str">
        <f t="shared" si="222"/>
        <v/>
      </c>
    </row>
    <row r="3228" spans="5:8" x14ac:dyDescent="0.25">
      <c r="E3228" s="18" t="str">
        <f t="shared" si="219"/>
        <v/>
      </c>
      <c r="F3228" s="18" t="str">
        <f t="shared" si="220"/>
        <v/>
      </c>
      <c r="G3228" s="18" t="str">
        <f t="shared" si="221"/>
        <v/>
      </c>
      <c r="H3228" s="18" t="str">
        <f t="shared" si="222"/>
        <v/>
      </c>
    </row>
    <row r="3229" spans="5:8" x14ac:dyDescent="0.25">
      <c r="E3229" s="18" t="str">
        <f t="shared" si="219"/>
        <v/>
      </c>
      <c r="F3229" s="18" t="str">
        <f t="shared" si="220"/>
        <v/>
      </c>
      <c r="G3229" s="18" t="str">
        <f t="shared" si="221"/>
        <v/>
      </c>
      <c r="H3229" s="18" t="str">
        <f t="shared" si="222"/>
        <v/>
      </c>
    </row>
    <row r="3230" spans="5:8" x14ac:dyDescent="0.25">
      <c r="E3230" s="18" t="str">
        <f t="shared" si="219"/>
        <v/>
      </c>
      <c r="F3230" s="18" t="str">
        <f t="shared" si="220"/>
        <v/>
      </c>
      <c r="G3230" s="18" t="str">
        <f t="shared" si="221"/>
        <v/>
      </c>
      <c r="H3230" s="18" t="str">
        <f t="shared" si="222"/>
        <v/>
      </c>
    </row>
    <row r="3231" spans="5:8" x14ac:dyDescent="0.25">
      <c r="E3231" s="18" t="str">
        <f t="shared" si="219"/>
        <v/>
      </c>
      <c r="F3231" s="18" t="str">
        <f t="shared" si="220"/>
        <v/>
      </c>
      <c r="G3231" s="18" t="str">
        <f t="shared" si="221"/>
        <v/>
      </c>
      <c r="H3231" s="18" t="str">
        <f t="shared" si="222"/>
        <v/>
      </c>
    </row>
    <row r="3232" spans="5:8" x14ac:dyDescent="0.25">
      <c r="E3232" s="18" t="str">
        <f t="shared" si="219"/>
        <v/>
      </c>
      <c r="F3232" s="18" t="str">
        <f t="shared" si="220"/>
        <v/>
      </c>
      <c r="G3232" s="18" t="str">
        <f t="shared" si="221"/>
        <v/>
      </c>
      <c r="H3232" s="18" t="str">
        <f t="shared" si="222"/>
        <v/>
      </c>
    </row>
    <row r="3233" spans="5:8" x14ac:dyDescent="0.25">
      <c r="E3233" s="18" t="str">
        <f t="shared" si="219"/>
        <v/>
      </c>
      <c r="F3233" s="18" t="str">
        <f t="shared" si="220"/>
        <v/>
      </c>
      <c r="G3233" s="18" t="str">
        <f t="shared" si="221"/>
        <v/>
      </c>
      <c r="H3233" s="18" t="str">
        <f t="shared" si="222"/>
        <v/>
      </c>
    </row>
    <row r="3234" spans="5:8" x14ac:dyDescent="0.25">
      <c r="E3234" s="18" t="str">
        <f t="shared" si="219"/>
        <v/>
      </c>
      <c r="F3234" s="18" t="str">
        <f t="shared" si="220"/>
        <v/>
      </c>
      <c r="G3234" s="18" t="str">
        <f t="shared" si="221"/>
        <v/>
      </c>
      <c r="H3234" s="18" t="str">
        <f t="shared" si="222"/>
        <v/>
      </c>
    </row>
    <row r="3235" spans="5:8" x14ac:dyDescent="0.25">
      <c r="E3235" s="18" t="str">
        <f t="shared" si="219"/>
        <v/>
      </c>
      <c r="F3235" s="18" t="str">
        <f t="shared" si="220"/>
        <v/>
      </c>
      <c r="G3235" s="18" t="str">
        <f t="shared" si="221"/>
        <v/>
      </c>
      <c r="H3235" s="18" t="str">
        <f t="shared" si="222"/>
        <v/>
      </c>
    </row>
    <row r="3236" spans="5:8" x14ac:dyDescent="0.25">
      <c r="E3236" s="18" t="str">
        <f t="shared" si="219"/>
        <v/>
      </c>
      <c r="F3236" s="18" t="str">
        <f t="shared" si="220"/>
        <v/>
      </c>
      <c r="G3236" s="18" t="str">
        <f t="shared" si="221"/>
        <v/>
      </c>
      <c r="H3236" s="18" t="str">
        <f t="shared" si="222"/>
        <v/>
      </c>
    </row>
    <row r="3237" spans="5:8" x14ac:dyDescent="0.25">
      <c r="E3237" s="18" t="str">
        <f t="shared" si="219"/>
        <v/>
      </c>
      <c r="F3237" s="18" t="str">
        <f t="shared" si="220"/>
        <v/>
      </c>
      <c r="G3237" s="18" t="str">
        <f t="shared" si="221"/>
        <v/>
      </c>
      <c r="H3237" s="18" t="str">
        <f t="shared" si="222"/>
        <v/>
      </c>
    </row>
    <row r="3238" spans="5:8" x14ac:dyDescent="0.25">
      <c r="E3238" s="18" t="str">
        <f t="shared" si="219"/>
        <v/>
      </c>
      <c r="F3238" s="18" t="str">
        <f t="shared" si="220"/>
        <v/>
      </c>
      <c r="G3238" s="18" t="str">
        <f t="shared" si="221"/>
        <v/>
      </c>
      <c r="H3238" s="18" t="str">
        <f t="shared" si="222"/>
        <v/>
      </c>
    </row>
    <row r="3239" spans="5:8" x14ac:dyDescent="0.25">
      <c r="E3239" s="18" t="str">
        <f t="shared" si="219"/>
        <v/>
      </c>
      <c r="F3239" s="18" t="str">
        <f t="shared" si="220"/>
        <v/>
      </c>
      <c r="G3239" s="18" t="str">
        <f t="shared" si="221"/>
        <v/>
      </c>
      <c r="H3239" s="18" t="str">
        <f t="shared" si="222"/>
        <v/>
      </c>
    </row>
    <row r="3240" spans="5:8" x14ac:dyDescent="0.25">
      <c r="E3240" s="18" t="str">
        <f t="shared" si="219"/>
        <v/>
      </c>
      <c r="F3240" s="18" t="str">
        <f t="shared" si="220"/>
        <v/>
      </c>
      <c r="G3240" s="18" t="str">
        <f t="shared" si="221"/>
        <v/>
      </c>
      <c r="H3240" s="18" t="str">
        <f t="shared" si="222"/>
        <v/>
      </c>
    </row>
    <row r="3241" spans="5:8" x14ac:dyDescent="0.25">
      <c r="E3241" s="18" t="str">
        <f t="shared" si="219"/>
        <v/>
      </c>
      <c r="F3241" s="18" t="str">
        <f t="shared" si="220"/>
        <v/>
      </c>
      <c r="G3241" s="18" t="str">
        <f t="shared" si="221"/>
        <v/>
      </c>
      <c r="H3241" s="18" t="str">
        <f t="shared" si="222"/>
        <v/>
      </c>
    </row>
    <row r="3242" spans="5:8" x14ac:dyDescent="0.25">
      <c r="E3242" s="18" t="str">
        <f t="shared" si="219"/>
        <v/>
      </c>
      <c r="F3242" s="18" t="str">
        <f t="shared" si="220"/>
        <v/>
      </c>
      <c r="G3242" s="18" t="str">
        <f t="shared" si="221"/>
        <v/>
      </c>
      <c r="H3242" s="18" t="str">
        <f t="shared" si="222"/>
        <v/>
      </c>
    </row>
    <row r="3243" spans="5:8" x14ac:dyDescent="0.25">
      <c r="E3243" s="18" t="str">
        <f t="shared" si="219"/>
        <v/>
      </c>
      <c r="F3243" s="18" t="str">
        <f t="shared" si="220"/>
        <v/>
      </c>
      <c r="G3243" s="18" t="str">
        <f t="shared" si="221"/>
        <v/>
      </c>
      <c r="H3243" s="18" t="str">
        <f t="shared" si="222"/>
        <v/>
      </c>
    </row>
    <row r="3244" spans="5:8" x14ac:dyDescent="0.25">
      <c r="E3244" s="18" t="str">
        <f t="shared" si="219"/>
        <v/>
      </c>
      <c r="F3244" s="18" t="str">
        <f t="shared" si="220"/>
        <v/>
      </c>
      <c r="G3244" s="18" t="str">
        <f t="shared" si="221"/>
        <v/>
      </c>
      <c r="H3244" s="18" t="str">
        <f t="shared" si="222"/>
        <v/>
      </c>
    </row>
    <row r="3245" spans="5:8" x14ac:dyDescent="0.25">
      <c r="E3245" s="18" t="str">
        <f t="shared" si="219"/>
        <v/>
      </c>
      <c r="F3245" s="18" t="str">
        <f t="shared" si="220"/>
        <v/>
      </c>
      <c r="G3245" s="18" t="str">
        <f t="shared" si="221"/>
        <v/>
      </c>
      <c r="H3245" s="18" t="str">
        <f t="shared" si="222"/>
        <v/>
      </c>
    </row>
    <row r="3246" spans="5:8" x14ac:dyDescent="0.25">
      <c r="E3246" s="18" t="str">
        <f t="shared" si="219"/>
        <v/>
      </c>
      <c r="F3246" s="18" t="str">
        <f t="shared" si="220"/>
        <v/>
      </c>
      <c r="G3246" s="18" t="str">
        <f t="shared" si="221"/>
        <v/>
      </c>
      <c r="H3246" s="18" t="str">
        <f t="shared" si="222"/>
        <v/>
      </c>
    </row>
    <row r="3247" spans="5:8" x14ac:dyDescent="0.25">
      <c r="E3247" s="18" t="str">
        <f t="shared" si="219"/>
        <v/>
      </c>
      <c r="F3247" s="18" t="str">
        <f t="shared" si="220"/>
        <v/>
      </c>
      <c r="G3247" s="18" t="str">
        <f t="shared" si="221"/>
        <v/>
      </c>
      <c r="H3247" s="18" t="str">
        <f t="shared" si="222"/>
        <v/>
      </c>
    </row>
    <row r="3248" spans="5:8" x14ac:dyDescent="0.25">
      <c r="E3248" s="18" t="str">
        <f t="shared" si="219"/>
        <v/>
      </c>
      <c r="F3248" s="18" t="str">
        <f t="shared" si="220"/>
        <v/>
      </c>
      <c r="G3248" s="18" t="str">
        <f t="shared" si="221"/>
        <v/>
      </c>
      <c r="H3248" s="18" t="str">
        <f t="shared" si="222"/>
        <v/>
      </c>
    </row>
    <row r="3249" spans="5:8" x14ac:dyDescent="0.25">
      <c r="E3249" s="18" t="str">
        <f t="shared" si="219"/>
        <v/>
      </c>
      <c r="F3249" s="18" t="str">
        <f t="shared" si="220"/>
        <v/>
      </c>
      <c r="G3249" s="18" t="str">
        <f t="shared" si="221"/>
        <v/>
      </c>
      <c r="H3249" s="18" t="str">
        <f t="shared" si="222"/>
        <v/>
      </c>
    </row>
    <row r="3250" spans="5:8" x14ac:dyDescent="0.25">
      <c r="E3250" s="18" t="str">
        <f t="shared" si="219"/>
        <v/>
      </c>
      <c r="F3250" s="18" t="str">
        <f t="shared" si="220"/>
        <v/>
      </c>
      <c r="G3250" s="18" t="str">
        <f t="shared" si="221"/>
        <v/>
      </c>
      <c r="H3250" s="18" t="str">
        <f t="shared" si="222"/>
        <v/>
      </c>
    </row>
    <row r="3251" spans="5:8" x14ac:dyDescent="0.25">
      <c r="E3251" s="18" t="str">
        <f t="shared" si="219"/>
        <v/>
      </c>
      <c r="F3251" s="18" t="str">
        <f t="shared" si="220"/>
        <v/>
      </c>
      <c r="G3251" s="18" t="str">
        <f t="shared" si="221"/>
        <v/>
      </c>
      <c r="H3251" s="18" t="str">
        <f t="shared" si="222"/>
        <v/>
      </c>
    </row>
    <row r="3252" spans="5:8" x14ac:dyDescent="0.25">
      <c r="E3252" s="18" t="str">
        <f t="shared" si="219"/>
        <v/>
      </c>
      <c r="F3252" s="18" t="str">
        <f t="shared" si="220"/>
        <v/>
      </c>
      <c r="G3252" s="18" t="str">
        <f t="shared" si="221"/>
        <v/>
      </c>
      <c r="H3252" s="18" t="str">
        <f t="shared" si="222"/>
        <v/>
      </c>
    </row>
    <row r="3253" spans="5:8" x14ac:dyDescent="0.25">
      <c r="E3253" s="18" t="str">
        <f t="shared" si="219"/>
        <v/>
      </c>
      <c r="F3253" s="18" t="str">
        <f t="shared" si="220"/>
        <v/>
      </c>
      <c r="G3253" s="18" t="str">
        <f t="shared" si="221"/>
        <v/>
      </c>
      <c r="H3253" s="18" t="str">
        <f t="shared" si="222"/>
        <v/>
      </c>
    </row>
    <row r="3254" spans="5:8" x14ac:dyDescent="0.25">
      <c r="E3254" s="18" t="str">
        <f t="shared" si="219"/>
        <v/>
      </c>
      <c r="F3254" s="18" t="str">
        <f t="shared" si="220"/>
        <v/>
      </c>
      <c r="G3254" s="18" t="str">
        <f t="shared" si="221"/>
        <v/>
      </c>
      <c r="H3254" s="18" t="str">
        <f t="shared" si="222"/>
        <v/>
      </c>
    </row>
    <row r="3255" spans="5:8" x14ac:dyDescent="0.25">
      <c r="E3255" s="18" t="str">
        <f t="shared" si="219"/>
        <v/>
      </c>
      <c r="F3255" s="18" t="str">
        <f t="shared" si="220"/>
        <v/>
      </c>
      <c r="G3255" s="18" t="str">
        <f t="shared" si="221"/>
        <v/>
      </c>
      <c r="H3255" s="18" t="str">
        <f t="shared" si="222"/>
        <v/>
      </c>
    </row>
    <row r="3256" spans="5:8" x14ac:dyDescent="0.25">
      <c r="E3256" s="18" t="str">
        <f t="shared" si="219"/>
        <v/>
      </c>
      <c r="F3256" s="18" t="str">
        <f t="shared" si="220"/>
        <v/>
      </c>
      <c r="G3256" s="18" t="str">
        <f t="shared" si="221"/>
        <v/>
      </c>
      <c r="H3256" s="18" t="str">
        <f t="shared" si="222"/>
        <v/>
      </c>
    </row>
    <row r="3257" spans="5:8" x14ac:dyDescent="0.25">
      <c r="E3257" s="18" t="str">
        <f t="shared" si="219"/>
        <v/>
      </c>
      <c r="F3257" s="18" t="str">
        <f t="shared" si="220"/>
        <v/>
      </c>
      <c r="G3257" s="18" t="str">
        <f t="shared" si="221"/>
        <v/>
      </c>
      <c r="H3257" s="18" t="str">
        <f t="shared" si="222"/>
        <v/>
      </c>
    </row>
    <row r="3258" spans="5:8" x14ac:dyDescent="0.25">
      <c r="E3258" s="18" t="str">
        <f t="shared" si="219"/>
        <v/>
      </c>
      <c r="F3258" s="18" t="str">
        <f t="shared" si="220"/>
        <v/>
      </c>
      <c r="G3258" s="18" t="str">
        <f t="shared" si="221"/>
        <v/>
      </c>
      <c r="H3258" s="18" t="str">
        <f t="shared" si="222"/>
        <v/>
      </c>
    </row>
    <row r="3259" spans="5:8" x14ac:dyDescent="0.25">
      <c r="E3259" s="18" t="str">
        <f t="shared" si="219"/>
        <v/>
      </c>
      <c r="F3259" s="18" t="str">
        <f t="shared" si="220"/>
        <v/>
      </c>
      <c r="G3259" s="18" t="str">
        <f t="shared" si="221"/>
        <v/>
      </c>
      <c r="H3259" s="18" t="str">
        <f t="shared" si="222"/>
        <v/>
      </c>
    </row>
    <row r="3260" spans="5:8" x14ac:dyDescent="0.25">
      <c r="E3260" s="18" t="str">
        <f t="shared" si="219"/>
        <v/>
      </c>
      <c r="F3260" s="18" t="str">
        <f t="shared" si="220"/>
        <v/>
      </c>
      <c r="G3260" s="18" t="str">
        <f t="shared" si="221"/>
        <v/>
      </c>
      <c r="H3260" s="18" t="str">
        <f t="shared" si="222"/>
        <v/>
      </c>
    </row>
    <row r="3261" spans="5:8" x14ac:dyDescent="0.25">
      <c r="E3261" s="18" t="str">
        <f t="shared" si="219"/>
        <v/>
      </c>
      <c r="F3261" s="18" t="str">
        <f t="shared" si="220"/>
        <v/>
      </c>
      <c r="G3261" s="18" t="str">
        <f t="shared" si="221"/>
        <v/>
      </c>
      <c r="H3261" s="18" t="str">
        <f t="shared" si="222"/>
        <v/>
      </c>
    </row>
    <row r="3262" spans="5:8" x14ac:dyDescent="0.25">
      <c r="E3262" s="18" t="str">
        <f t="shared" si="219"/>
        <v/>
      </c>
      <c r="F3262" s="18" t="str">
        <f t="shared" si="220"/>
        <v/>
      </c>
      <c r="G3262" s="18" t="str">
        <f t="shared" si="221"/>
        <v/>
      </c>
      <c r="H3262" s="18" t="str">
        <f t="shared" si="222"/>
        <v/>
      </c>
    </row>
    <row r="3263" spans="5:8" x14ac:dyDescent="0.25">
      <c r="E3263" s="18" t="str">
        <f t="shared" si="219"/>
        <v/>
      </c>
      <c r="F3263" s="18" t="str">
        <f t="shared" si="220"/>
        <v/>
      </c>
      <c r="G3263" s="18" t="str">
        <f t="shared" si="221"/>
        <v/>
      </c>
      <c r="H3263" s="18" t="str">
        <f t="shared" si="222"/>
        <v/>
      </c>
    </row>
    <row r="3264" spans="5:8" x14ac:dyDescent="0.25">
      <c r="E3264" s="18" t="str">
        <f t="shared" si="219"/>
        <v/>
      </c>
      <c r="F3264" s="18" t="str">
        <f t="shared" si="220"/>
        <v/>
      </c>
      <c r="G3264" s="18" t="str">
        <f t="shared" si="221"/>
        <v/>
      </c>
      <c r="H3264" s="18" t="str">
        <f t="shared" si="222"/>
        <v/>
      </c>
    </row>
    <row r="3265" spans="5:8" x14ac:dyDescent="0.25">
      <c r="E3265" s="18" t="str">
        <f t="shared" si="219"/>
        <v/>
      </c>
      <c r="F3265" s="18" t="str">
        <f t="shared" si="220"/>
        <v/>
      </c>
      <c r="G3265" s="18" t="str">
        <f t="shared" si="221"/>
        <v/>
      </c>
      <c r="H3265" s="18" t="str">
        <f t="shared" si="222"/>
        <v/>
      </c>
    </row>
    <row r="3266" spans="5:8" x14ac:dyDescent="0.25">
      <c r="E3266" s="18" t="str">
        <f t="shared" si="219"/>
        <v/>
      </c>
      <c r="F3266" s="18" t="str">
        <f t="shared" si="220"/>
        <v/>
      </c>
      <c r="G3266" s="18" t="str">
        <f t="shared" si="221"/>
        <v/>
      </c>
      <c r="H3266" s="18" t="str">
        <f t="shared" si="222"/>
        <v/>
      </c>
    </row>
    <row r="3267" spans="5:8" x14ac:dyDescent="0.25">
      <c r="E3267" s="18" t="str">
        <f t="shared" si="219"/>
        <v/>
      </c>
      <c r="F3267" s="18" t="str">
        <f t="shared" si="220"/>
        <v/>
      </c>
      <c r="G3267" s="18" t="str">
        <f t="shared" si="221"/>
        <v/>
      </c>
      <c r="H3267" s="18" t="str">
        <f t="shared" si="222"/>
        <v/>
      </c>
    </row>
    <row r="3268" spans="5:8" x14ac:dyDescent="0.25">
      <c r="E3268" s="18" t="str">
        <f t="shared" si="219"/>
        <v/>
      </c>
      <c r="F3268" s="18" t="str">
        <f t="shared" si="220"/>
        <v/>
      </c>
      <c r="G3268" s="18" t="str">
        <f t="shared" si="221"/>
        <v/>
      </c>
      <c r="H3268" s="18" t="str">
        <f t="shared" si="222"/>
        <v/>
      </c>
    </row>
    <row r="3269" spans="5:8" x14ac:dyDescent="0.25">
      <c r="E3269" s="18" t="str">
        <f t="shared" si="219"/>
        <v/>
      </c>
      <c r="F3269" s="18" t="str">
        <f t="shared" si="220"/>
        <v/>
      </c>
      <c r="G3269" s="18" t="str">
        <f t="shared" si="221"/>
        <v/>
      </c>
      <c r="H3269" s="18" t="str">
        <f t="shared" si="222"/>
        <v/>
      </c>
    </row>
    <row r="3270" spans="5:8" x14ac:dyDescent="0.25">
      <c r="E3270" s="18" t="str">
        <f t="shared" ref="E3270:E3333" si="223">IF($C3270="","",IFERROR(INDEX(ItemPriceCol,MATCH($C3270,ItemName,0)),""))</f>
        <v/>
      </c>
      <c r="F3270" s="18" t="str">
        <f t="shared" ref="F3270:F3333" si="224">IF(OR($D3270="",$E3270=""),"",$D3270*$E3270)</f>
        <v/>
      </c>
      <c r="G3270" s="18" t="str">
        <f t="shared" ref="G3270:G3333" si="225">IF($C3270="","",IFERROR(INDEX(ItemCostCol,MATCH($C3270,ItemName,0)),""))</f>
        <v/>
      </c>
      <c r="H3270" s="18" t="str">
        <f t="shared" ref="H3270:H3333" si="226">IF(OR($F3270="",$G3270=""),"",$F3270-$D3270*$G3270)</f>
        <v/>
      </c>
    </row>
    <row r="3271" spans="5:8" x14ac:dyDescent="0.25">
      <c r="E3271" s="18" t="str">
        <f t="shared" si="223"/>
        <v/>
      </c>
      <c r="F3271" s="18" t="str">
        <f t="shared" si="224"/>
        <v/>
      </c>
      <c r="G3271" s="18" t="str">
        <f t="shared" si="225"/>
        <v/>
      </c>
      <c r="H3271" s="18" t="str">
        <f t="shared" si="226"/>
        <v/>
      </c>
    </row>
    <row r="3272" spans="5:8" x14ac:dyDescent="0.25">
      <c r="E3272" s="18" t="str">
        <f t="shared" si="223"/>
        <v/>
      </c>
      <c r="F3272" s="18" t="str">
        <f t="shared" si="224"/>
        <v/>
      </c>
      <c r="G3272" s="18" t="str">
        <f t="shared" si="225"/>
        <v/>
      </c>
      <c r="H3272" s="18" t="str">
        <f t="shared" si="226"/>
        <v/>
      </c>
    </row>
    <row r="3273" spans="5:8" x14ac:dyDescent="0.25">
      <c r="E3273" s="18" t="str">
        <f t="shared" si="223"/>
        <v/>
      </c>
      <c r="F3273" s="18" t="str">
        <f t="shared" si="224"/>
        <v/>
      </c>
      <c r="G3273" s="18" t="str">
        <f t="shared" si="225"/>
        <v/>
      </c>
      <c r="H3273" s="18" t="str">
        <f t="shared" si="226"/>
        <v/>
      </c>
    </row>
    <row r="3274" spans="5:8" x14ac:dyDescent="0.25">
      <c r="E3274" s="18" t="str">
        <f t="shared" si="223"/>
        <v/>
      </c>
      <c r="F3274" s="18" t="str">
        <f t="shared" si="224"/>
        <v/>
      </c>
      <c r="G3274" s="18" t="str">
        <f t="shared" si="225"/>
        <v/>
      </c>
      <c r="H3274" s="18" t="str">
        <f t="shared" si="226"/>
        <v/>
      </c>
    </row>
    <row r="3275" spans="5:8" x14ac:dyDescent="0.25">
      <c r="E3275" s="18" t="str">
        <f t="shared" si="223"/>
        <v/>
      </c>
      <c r="F3275" s="18" t="str">
        <f t="shared" si="224"/>
        <v/>
      </c>
      <c r="G3275" s="18" t="str">
        <f t="shared" si="225"/>
        <v/>
      </c>
      <c r="H3275" s="18" t="str">
        <f t="shared" si="226"/>
        <v/>
      </c>
    </row>
    <row r="3276" spans="5:8" x14ac:dyDescent="0.25">
      <c r="E3276" s="18" t="str">
        <f t="shared" si="223"/>
        <v/>
      </c>
      <c r="F3276" s="18" t="str">
        <f t="shared" si="224"/>
        <v/>
      </c>
      <c r="G3276" s="18" t="str">
        <f t="shared" si="225"/>
        <v/>
      </c>
      <c r="H3276" s="18" t="str">
        <f t="shared" si="226"/>
        <v/>
      </c>
    </row>
    <row r="3277" spans="5:8" x14ac:dyDescent="0.25">
      <c r="E3277" s="18" t="str">
        <f t="shared" si="223"/>
        <v/>
      </c>
      <c r="F3277" s="18" t="str">
        <f t="shared" si="224"/>
        <v/>
      </c>
      <c r="G3277" s="18" t="str">
        <f t="shared" si="225"/>
        <v/>
      </c>
      <c r="H3277" s="18" t="str">
        <f t="shared" si="226"/>
        <v/>
      </c>
    </row>
    <row r="3278" spans="5:8" x14ac:dyDescent="0.25">
      <c r="E3278" s="18" t="str">
        <f t="shared" si="223"/>
        <v/>
      </c>
      <c r="F3278" s="18" t="str">
        <f t="shared" si="224"/>
        <v/>
      </c>
      <c r="G3278" s="18" t="str">
        <f t="shared" si="225"/>
        <v/>
      </c>
      <c r="H3278" s="18" t="str">
        <f t="shared" si="226"/>
        <v/>
      </c>
    </row>
    <row r="3279" spans="5:8" x14ac:dyDescent="0.25">
      <c r="E3279" s="18" t="str">
        <f t="shared" si="223"/>
        <v/>
      </c>
      <c r="F3279" s="18" t="str">
        <f t="shared" si="224"/>
        <v/>
      </c>
      <c r="G3279" s="18" t="str">
        <f t="shared" si="225"/>
        <v/>
      </c>
      <c r="H3279" s="18" t="str">
        <f t="shared" si="226"/>
        <v/>
      </c>
    </row>
    <row r="3280" spans="5:8" x14ac:dyDescent="0.25">
      <c r="E3280" s="18" t="str">
        <f t="shared" si="223"/>
        <v/>
      </c>
      <c r="F3280" s="18" t="str">
        <f t="shared" si="224"/>
        <v/>
      </c>
      <c r="G3280" s="18" t="str">
        <f t="shared" si="225"/>
        <v/>
      </c>
      <c r="H3280" s="18" t="str">
        <f t="shared" si="226"/>
        <v/>
      </c>
    </row>
    <row r="3281" spans="5:8" x14ac:dyDescent="0.25">
      <c r="E3281" s="18" t="str">
        <f t="shared" si="223"/>
        <v/>
      </c>
      <c r="F3281" s="18" t="str">
        <f t="shared" si="224"/>
        <v/>
      </c>
      <c r="G3281" s="18" t="str">
        <f t="shared" si="225"/>
        <v/>
      </c>
      <c r="H3281" s="18" t="str">
        <f t="shared" si="226"/>
        <v/>
      </c>
    </row>
    <row r="3282" spans="5:8" x14ac:dyDescent="0.25">
      <c r="E3282" s="18" t="str">
        <f t="shared" si="223"/>
        <v/>
      </c>
      <c r="F3282" s="18" t="str">
        <f t="shared" si="224"/>
        <v/>
      </c>
      <c r="G3282" s="18" t="str">
        <f t="shared" si="225"/>
        <v/>
      </c>
      <c r="H3282" s="18" t="str">
        <f t="shared" si="226"/>
        <v/>
      </c>
    </row>
    <row r="3283" spans="5:8" x14ac:dyDescent="0.25">
      <c r="E3283" s="18" t="str">
        <f t="shared" si="223"/>
        <v/>
      </c>
      <c r="F3283" s="18" t="str">
        <f t="shared" si="224"/>
        <v/>
      </c>
      <c r="G3283" s="18" t="str">
        <f t="shared" si="225"/>
        <v/>
      </c>
      <c r="H3283" s="18" t="str">
        <f t="shared" si="226"/>
        <v/>
      </c>
    </row>
    <row r="3284" spans="5:8" x14ac:dyDescent="0.25">
      <c r="E3284" s="18" t="str">
        <f t="shared" si="223"/>
        <v/>
      </c>
      <c r="F3284" s="18" t="str">
        <f t="shared" si="224"/>
        <v/>
      </c>
      <c r="G3284" s="18" t="str">
        <f t="shared" si="225"/>
        <v/>
      </c>
      <c r="H3284" s="18" t="str">
        <f t="shared" si="226"/>
        <v/>
      </c>
    </row>
    <row r="3285" spans="5:8" x14ac:dyDescent="0.25">
      <c r="E3285" s="18" t="str">
        <f t="shared" si="223"/>
        <v/>
      </c>
      <c r="F3285" s="18" t="str">
        <f t="shared" si="224"/>
        <v/>
      </c>
      <c r="G3285" s="18" t="str">
        <f t="shared" si="225"/>
        <v/>
      </c>
      <c r="H3285" s="18" t="str">
        <f t="shared" si="226"/>
        <v/>
      </c>
    </row>
    <row r="3286" spans="5:8" x14ac:dyDescent="0.25">
      <c r="E3286" s="18" t="str">
        <f t="shared" si="223"/>
        <v/>
      </c>
      <c r="F3286" s="18" t="str">
        <f t="shared" si="224"/>
        <v/>
      </c>
      <c r="G3286" s="18" t="str">
        <f t="shared" si="225"/>
        <v/>
      </c>
      <c r="H3286" s="18" t="str">
        <f t="shared" si="226"/>
        <v/>
      </c>
    </row>
    <row r="3287" spans="5:8" x14ac:dyDescent="0.25">
      <c r="E3287" s="18" t="str">
        <f t="shared" si="223"/>
        <v/>
      </c>
      <c r="F3287" s="18" t="str">
        <f t="shared" si="224"/>
        <v/>
      </c>
      <c r="G3287" s="18" t="str">
        <f t="shared" si="225"/>
        <v/>
      </c>
      <c r="H3287" s="18" t="str">
        <f t="shared" si="226"/>
        <v/>
      </c>
    </row>
    <row r="3288" spans="5:8" x14ac:dyDescent="0.25">
      <c r="E3288" s="18" t="str">
        <f t="shared" si="223"/>
        <v/>
      </c>
      <c r="F3288" s="18" t="str">
        <f t="shared" si="224"/>
        <v/>
      </c>
      <c r="G3288" s="18" t="str">
        <f t="shared" si="225"/>
        <v/>
      </c>
      <c r="H3288" s="18" t="str">
        <f t="shared" si="226"/>
        <v/>
      </c>
    </row>
    <row r="3289" spans="5:8" x14ac:dyDescent="0.25">
      <c r="E3289" s="18" t="str">
        <f t="shared" si="223"/>
        <v/>
      </c>
      <c r="F3289" s="18" t="str">
        <f t="shared" si="224"/>
        <v/>
      </c>
      <c r="G3289" s="18" t="str">
        <f t="shared" si="225"/>
        <v/>
      </c>
      <c r="H3289" s="18" t="str">
        <f t="shared" si="226"/>
        <v/>
      </c>
    </row>
    <row r="3290" spans="5:8" x14ac:dyDescent="0.25">
      <c r="E3290" s="18" t="str">
        <f t="shared" si="223"/>
        <v/>
      </c>
      <c r="F3290" s="18" t="str">
        <f t="shared" si="224"/>
        <v/>
      </c>
      <c r="G3290" s="18" t="str">
        <f t="shared" si="225"/>
        <v/>
      </c>
      <c r="H3290" s="18" t="str">
        <f t="shared" si="226"/>
        <v/>
      </c>
    </row>
    <row r="3291" spans="5:8" x14ac:dyDescent="0.25">
      <c r="E3291" s="18" t="str">
        <f t="shared" si="223"/>
        <v/>
      </c>
      <c r="F3291" s="18" t="str">
        <f t="shared" si="224"/>
        <v/>
      </c>
      <c r="G3291" s="18" t="str">
        <f t="shared" si="225"/>
        <v/>
      </c>
      <c r="H3291" s="18" t="str">
        <f t="shared" si="226"/>
        <v/>
      </c>
    </row>
    <row r="3292" spans="5:8" x14ac:dyDescent="0.25">
      <c r="E3292" s="18" t="str">
        <f t="shared" si="223"/>
        <v/>
      </c>
      <c r="F3292" s="18" t="str">
        <f t="shared" si="224"/>
        <v/>
      </c>
      <c r="G3292" s="18" t="str">
        <f t="shared" si="225"/>
        <v/>
      </c>
      <c r="H3292" s="18" t="str">
        <f t="shared" si="226"/>
        <v/>
      </c>
    </row>
    <row r="3293" spans="5:8" x14ac:dyDescent="0.25">
      <c r="E3293" s="18" t="str">
        <f t="shared" si="223"/>
        <v/>
      </c>
      <c r="F3293" s="18" t="str">
        <f t="shared" si="224"/>
        <v/>
      </c>
      <c r="G3293" s="18" t="str">
        <f t="shared" si="225"/>
        <v/>
      </c>
      <c r="H3293" s="18" t="str">
        <f t="shared" si="226"/>
        <v/>
      </c>
    </row>
    <row r="3294" spans="5:8" x14ac:dyDescent="0.25">
      <c r="E3294" s="18" t="str">
        <f t="shared" si="223"/>
        <v/>
      </c>
      <c r="F3294" s="18" t="str">
        <f t="shared" si="224"/>
        <v/>
      </c>
      <c r="G3294" s="18" t="str">
        <f t="shared" si="225"/>
        <v/>
      </c>
      <c r="H3294" s="18" t="str">
        <f t="shared" si="226"/>
        <v/>
      </c>
    </row>
    <row r="3295" spans="5:8" x14ac:dyDescent="0.25">
      <c r="E3295" s="18" t="str">
        <f t="shared" si="223"/>
        <v/>
      </c>
      <c r="F3295" s="18" t="str">
        <f t="shared" si="224"/>
        <v/>
      </c>
      <c r="G3295" s="18" t="str">
        <f t="shared" si="225"/>
        <v/>
      </c>
      <c r="H3295" s="18" t="str">
        <f t="shared" si="226"/>
        <v/>
      </c>
    </row>
    <row r="3296" spans="5:8" x14ac:dyDescent="0.25">
      <c r="E3296" s="18" t="str">
        <f t="shared" si="223"/>
        <v/>
      </c>
      <c r="F3296" s="18" t="str">
        <f t="shared" si="224"/>
        <v/>
      </c>
      <c r="G3296" s="18" t="str">
        <f t="shared" si="225"/>
        <v/>
      </c>
      <c r="H3296" s="18" t="str">
        <f t="shared" si="226"/>
        <v/>
      </c>
    </row>
    <row r="3297" spans="5:8" x14ac:dyDescent="0.25">
      <c r="E3297" s="18" t="str">
        <f t="shared" si="223"/>
        <v/>
      </c>
      <c r="F3297" s="18" t="str">
        <f t="shared" si="224"/>
        <v/>
      </c>
      <c r="G3297" s="18" t="str">
        <f t="shared" si="225"/>
        <v/>
      </c>
      <c r="H3297" s="18" t="str">
        <f t="shared" si="226"/>
        <v/>
      </c>
    </row>
    <row r="3298" spans="5:8" x14ac:dyDescent="0.25">
      <c r="E3298" s="18" t="str">
        <f t="shared" si="223"/>
        <v/>
      </c>
      <c r="F3298" s="18" t="str">
        <f t="shared" si="224"/>
        <v/>
      </c>
      <c r="G3298" s="18" t="str">
        <f t="shared" si="225"/>
        <v/>
      </c>
      <c r="H3298" s="18" t="str">
        <f t="shared" si="226"/>
        <v/>
      </c>
    </row>
    <row r="3299" spans="5:8" x14ac:dyDescent="0.25">
      <c r="E3299" s="18" t="str">
        <f t="shared" si="223"/>
        <v/>
      </c>
      <c r="F3299" s="18" t="str">
        <f t="shared" si="224"/>
        <v/>
      </c>
      <c r="G3299" s="18" t="str">
        <f t="shared" si="225"/>
        <v/>
      </c>
      <c r="H3299" s="18" t="str">
        <f t="shared" si="226"/>
        <v/>
      </c>
    </row>
    <row r="3300" spans="5:8" x14ac:dyDescent="0.25">
      <c r="E3300" s="18" t="str">
        <f t="shared" si="223"/>
        <v/>
      </c>
      <c r="F3300" s="18" t="str">
        <f t="shared" si="224"/>
        <v/>
      </c>
      <c r="G3300" s="18" t="str">
        <f t="shared" si="225"/>
        <v/>
      </c>
      <c r="H3300" s="18" t="str">
        <f t="shared" si="226"/>
        <v/>
      </c>
    </row>
    <row r="3301" spans="5:8" x14ac:dyDescent="0.25">
      <c r="E3301" s="18" t="str">
        <f t="shared" si="223"/>
        <v/>
      </c>
      <c r="F3301" s="18" t="str">
        <f t="shared" si="224"/>
        <v/>
      </c>
      <c r="G3301" s="18" t="str">
        <f t="shared" si="225"/>
        <v/>
      </c>
      <c r="H3301" s="18" t="str">
        <f t="shared" si="226"/>
        <v/>
      </c>
    </row>
    <row r="3302" spans="5:8" x14ac:dyDescent="0.25">
      <c r="E3302" s="18" t="str">
        <f t="shared" si="223"/>
        <v/>
      </c>
      <c r="F3302" s="18" t="str">
        <f t="shared" si="224"/>
        <v/>
      </c>
      <c r="G3302" s="18" t="str">
        <f t="shared" si="225"/>
        <v/>
      </c>
      <c r="H3302" s="18" t="str">
        <f t="shared" si="226"/>
        <v/>
      </c>
    </row>
    <row r="3303" spans="5:8" x14ac:dyDescent="0.25">
      <c r="E3303" s="18" t="str">
        <f t="shared" si="223"/>
        <v/>
      </c>
      <c r="F3303" s="18" t="str">
        <f t="shared" si="224"/>
        <v/>
      </c>
      <c r="G3303" s="18" t="str">
        <f t="shared" si="225"/>
        <v/>
      </c>
      <c r="H3303" s="18" t="str">
        <f t="shared" si="226"/>
        <v/>
      </c>
    </row>
    <row r="3304" spans="5:8" x14ac:dyDescent="0.25">
      <c r="E3304" s="18" t="str">
        <f t="shared" si="223"/>
        <v/>
      </c>
      <c r="F3304" s="18" t="str">
        <f t="shared" si="224"/>
        <v/>
      </c>
      <c r="G3304" s="18" t="str">
        <f t="shared" si="225"/>
        <v/>
      </c>
      <c r="H3304" s="18" t="str">
        <f t="shared" si="226"/>
        <v/>
      </c>
    </row>
    <row r="3305" spans="5:8" x14ac:dyDescent="0.25">
      <c r="E3305" s="18" t="str">
        <f t="shared" si="223"/>
        <v/>
      </c>
      <c r="F3305" s="18" t="str">
        <f t="shared" si="224"/>
        <v/>
      </c>
      <c r="G3305" s="18" t="str">
        <f t="shared" si="225"/>
        <v/>
      </c>
      <c r="H3305" s="18" t="str">
        <f t="shared" si="226"/>
        <v/>
      </c>
    </row>
    <row r="3306" spans="5:8" x14ac:dyDescent="0.25">
      <c r="E3306" s="18" t="str">
        <f t="shared" si="223"/>
        <v/>
      </c>
      <c r="F3306" s="18" t="str">
        <f t="shared" si="224"/>
        <v/>
      </c>
      <c r="G3306" s="18" t="str">
        <f t="shared" si="225"/>
        <v/>
      </c>
      <c r="H3306" s="18" t="str">
        <f t="shared" si="226"/>
        <v/>
      </c>
    </row>
    <row r="3307" spans="5:8" x14ac:dyDescent="0.25">
      <c r="E3307" s="18" t="str">
        <f t="shared" si="223"/>
        <v/>
      </c>
      <c r="F3307" s="18" t="str">
        <f t="shared" si="224"/>
        <v/>
      </c>
      <c r="G3307" s="18" t="str">
        <f t="shared" si="225"/>
        <v/>
      </c>
      <c r="H3307" s="18" t="str">
        <f t="shared" si="226"/>
        <v/>
      </c>
    </row>
    <row r="3308" spans="5:8" x14ac:dyDescent="0.25">
      <c r="E3308" s="18" t="str">
        <f t="shared" si="223"/>
        <v/>
      </c>
      <c r="F3308" s="18" t="str">
        <f t="shared" si="224"/>
        <v/>
      </c>
      <c r="G3308" s="18" t="str">
        <f t="shared" si="225"/>
        <v/>
      </c>
      <c r="H3308" s="18" t="str">
        <f t="shared" si="226"/>
        <v/>
      </c>
    </row>
    <row r="3309" spans="5:8" x14ac:dyDescent="0.25">
      <c r="E3309" s="18" t="str">
        <f t="shared" si="223"/>
        <v/>
      </c>
      <c r="F3309" s="18" t="str">
        <f t="shared" si="224"/>
        <v/>
      </c>
      <c r="G3309" s="18" t="str">
        <f t="shared" si="225"/>
        <v/>
      </c>
      <c r="H3309" s="18" t="str">
        <f t="shared" si="226"/>
        <v/>
      </c>
    </row>
    <row r="3310" spans="5:8" x14ac:dyDescent="0.25">
      <c r="E3310" s="18" t="str">
        <f t="shared" si="223"/>
        <v/>
      </c>
      <c r="F3310" s="18" t="str">
        <f t="shared" si="224"/>
        <v/>
      </c>
      <c r="G3310" s="18" t="str">
        <f t="shared" si="225"/>
        <v/>
      </c>
      <c r="H3310" s="18" t="str">
        <f t="shared" si="226"/>
        <v/>
      </c>
    </row>
    <row r="3311" spans="5:8" x14ac:dyDescent="0.25">
      <c r="E3311" s="18" t="str">
        <f t="shared" si="223"/>
        <v/>
      </c>
      <c r="F3311" s="18" t="str">
        <f t="shared" si="224"/>
        <v/>
      </c>
      <c r="G3311" s="18" t="str">
        <f t="shared" si="225"/>
        <v/>
      </c>
      <c r="H3311" s="18" t="str">
        <f t="shared" si="226"/>
        <v/>
      </c>
    </row>
    <row r="3312" spans="5:8" x14ac:dyDescent="0.25">
      <c r="E3312" s="18" t="str">
        <f t="shared" si="223"/>
        <v/>
      </c>
      <c r="F3312" s="18" t="str">
        <f t="shared" si="224"/>
        <v/>
      </c>
      <c r="G3312" s="18" t="str">
        <f t="shared" si="225"/>
        <v/>
      </c>
      <c r="H3312" s="18" t="str">
        <f t="shared" si="226"/>
        <v/>
      </c>
    </row>
    <row r="3313" spans="5:8" x14ac:dyDescent="0.25">
      <c r="E3313" s="18" t="str">
        <f t="shared" si="223"/>
        <v/>
      </c>
      <c r="F3313" s="18" t="str">
        <f t="shared" si="224"/>
        <v/>
      </c>
      <c r="G3313" s="18" t="str">
        <f t="shared" si="225"/>
        <v/>
      </c>
      <c r="H3313" s="18" t="str">
        <f t="shared" si="226"/>
        <v/>
      </c>
    </row>
    <row r="3314" spans="5:8" x14ac:dyDescent="0.25">
      <c r="E3314" s="18" t="str">
        <f t="shared" si="223"/>
        <v/>
      </c>
      <c r="F3314" s="18" t="str">
        <f t="shared" si="224"/>
        <v/>
      </c>
      <c r="G3314" s="18" t="str">
        <f t="shared" si="225"/>
        <v/>
      </c>
      <c r="H3314" s="18" t="str">
        <f t="shared" si="226"/>
        <v/>
      </c>
    </row>
    <row r="3315" spans="5:8" x14ac:dyDescent="0.25">
      <c r="E3315" s="18" t="str">
        <f t="shared" si="223"/>
        <v/>
      </c>
      <c r="F3315" s="18" t="str">
        <f t="shared" si="224"/>
        <v/>
      </c>
      <c r="G3315" s="18" t="str">
        <f t="shared" si="225"/>
        <v/>
      </c>
      <c r="H3315" s="18" t="str">
        <f t="shared" si="226"/>
        <v/>
      </c>
    </row>
    <row r="3316" spans="5:8" x14ac:dyDescent="0.25">
      <c r="E3316" s="18" t="str">
        <f t="shared" si="223"/>
        <v/>
      </c>
      <c r="F3316" s="18" t="str">
        <f t="shared" si="224"/>
        <v/>
      </c>
      <c r="G3316" s="18" t="str">
        <f t="shared" si="225"/>
        <v/>
      </c>
      <c r="H3316" s="18" t="str">
        <f t="shared" si="226"/>
        <v/>
      </c>
    </row>
    <row r="3317" spans="5:8" x14ac:dyDescent="0.25">
      <c r="E3317" s="18" t="str">
        <f t="shared" si="223"/>
        <v/>
      </c>
      <c r="F3317" s="18" t="str">
        <f t="shared" si="224"/>
        <v/>
      </c>
      <c r="G3317" s="18" t="str">
        <f t="shared" si="225"/>
        <v/>
      </c>
      <c r="H3317" s="18" t="str">
        <f t="shared" si="226"/>
        <v/>
      </c>
    </row>
    <row r="3318" spans="5:8" x14ac:dyDescent="0.25">
      <c r="E3318" s="18" t="str">
        <f t="shared" si="223"/>
        <v/>
      </c>
      <c r="F3318" s="18" t="str">
        <f t="shared" si="224"/>
        <v/>
      </c>
      <c r="G3318" s="18" t="str">
        <f t="shared" si="225"/>
        <v/>
      </c>
      <c r="H3318" s="18" t="str">
        <f t="shared" si="226"/>
        <v/>
      </c>
    </row>
    <row r="3319" spans="5:8" x14ac:dyDescent="0.25">
      <c r="E3319" s="18" t="str">
        <f t="shared" si="223"/>
        <v/>
      </c>
      <c r="F3319" s="18" t="str">
        <f t="shared" si="224"/>
        <v/>
      </c>
      <c r="G3319" s="18" t="str">
        <f t="shared" si="225"/>
        <v/>
      </c>
      <c r="H3319" s="18" t="str">
        <f t="shared" si="226"/>
        <v/>
      </c>
    </row>
    <row r="3320" spans="5:8" x14ac:dyDescent="0.25">
      <c r="E3320" s="18" t="str">
        <f t="shared" si="223"/>
        <v/>
      </c>
      <c r="F3320" s="18" t="str">
        <f t="shared" si="224"/>
        <v/>
      </c>
      <c r="G3320" s="18" t="str">
        <f t="shared" si="225"/>
        <v/>
      </c>
      <c r="H3320" s="18" t="str">
        <f t="shared" si="226"/>
        <v/>
      </c>
    </row>
    <row r="3321" spans="5:8" x14ac:dyDescent="0.25">
      <c r="E3321" s="18" t="str">
        <f t="shared" si="223"/>
        <v/>
      </c>
      <c r="F3321" s="18" t="str">
        <f t="shared" si="224"/>
        <v/>
      </c>
      <c r="G3321" s="18" t="str">
        <f t="shared" si="225"/>
        <v/>
      </c>
      <c r="H3321" s="18" t="str">
        <f t="shared" si="226"/>
        <v/>
      </c>
    </row>
    <row r="3322" spans="5:8" x14ac:dyDescent="0.25">
      <c r="E3322" s="18" t="str">
        <f t="shared" si="223"/>
        <v/>
      </c>
      <c r="F3322" s="18" t="str">
        <f t="shared" si="224"/>
        <v/>
      </c>
      <c r="G3322" s="18" t="str">
        <f t="shared" si="225"/>
        <v/>
      </c>
      <c r="H3322" s="18" t="str">
        <f t="shared" si="226"/>
        <v/>
      </c>
    </row>
    <row r="3323" spans="5:8" x14ac:dyDescent="0.25">
      <c r="E3323" s="18" t="str">
        <f t="shared" si="223"/>
        <v/>
      </c>
      <c r="F3323" s="18" t="str">
        <f t="shared" si="224"/>
        <v/>
      </c>
      <c r="G3323" s="18" t="str">
        <f t="shared" si="225"/>
        <v/>
      </c>
      <c r="H3323" s="18" t="str">
        <f t="shared" si="226"/>
        <v/>
      </c>
    </row>
    <row r="3324" spans="5:8" x14ac:dyDescent="0.25">
      <c r="E3324" s="18" t="str">
        <f t="shared" si="223"/>
        <v/>
      </c>
      <c r="F3324" s="18" t="str">
        <f t="shared" si="224"/>
        <v/>
      </c>
      <c r="G3324" s="18" t="str">
        <f t="shared" si="225"/>
        <v/>
      </c>
      <c r="H3324" s="18" t="str">
        <f t="shared" si="226"/>
        <v/>
      </c>
    </row>
    <row r="3325" spans="5:8" x14ac:dyDescent="0.25">
      <c r="E3325" s="18" t="str">
        <f t="shared" si="223"/>
        <v/>
      </c>
      <c r="F3325" s="18" t="str">
        <f t="shared" si="224"/>
        <v/>
      </c>
      <c r="G3325" s="18" t="str">
        <f t="shared" si="225"/>
        <v/>
      </c>
      <c r="H3325" s="18" t="str">
        <f t="shared" si="226"/>
        <v/>
      </c>
    </row>
    <row r="3326" spans="5:8" x14ac:dyDescent="0.25">
      <c r="E3326" s="18" t="str">
        <f t="shared" si="223"/>
        <v/>
      </c>
      <c r="F3326" s="18" t="str">
        <f t="shared" si="224"/>
        <v/>
      </c>
      <c r="G3326" s="18" t="str">
        <f t="shared" si="225"/>
        <v/>
      </c>
      <c r="H3326" s="18" t="str">
        <f t="shared" si="226"/>
        <v/>
      </c>
    </row>
    <row r="3327" spans="5:8" x14ac:dyDescent="0.25">
      <c r="E3327" s="18" t="str">
        <f t="shared" si="223"/>
        <v/>
      </c>
      <c r="F3327" s="18" t="str">
        <f t="shared" si="224"/>
        <v/>
      </c>
      <c r="G3327" s="18" t="str">
        <f t="shared" si="225"/>
        <v/>
      </c>
      <c r="H3327" s="18" t="str">
        <f t="shared" si="226"/>
        <v/>
      </c>
    </row>
    <row r="3328" spans="5:8" x14ac:dyDescent="0.25">
      <c r="E3328" s="18" t="str">
        <f t="shared" si="223"/>
        <v/>
      </c>
      <c r="F3328" s="18" t="str">
        <f t="shared" si="224"/>
        <v/>
      </c>
      <c r="G3328" s="18" t="str">
        <f t="shared" si="225"/>
        <v/>
      </c>
      <c r="H3328" s="18" t="str">
        <f t="shared" si="226"/>
        <v/>
      </c>
    </row>
    <row r="3329" spans="5:8" x14ac:dyDescent="0.25">
      <c r="E3329" s="18" t="str">
        <f t="shared" si="223"/>
        <v/>
      </c>
      <c r="F3329" s="18" t="str">
        <f t="shared" si="224"/>
        <v/>
      </c>
      <c r="G3329" s="18" t="str">
        <f t="shared" si="225"/>
        <v/>
      </c>
      <c r="H3329" s="18" t="str">
        <f t="shared" si="226"/>
        <v/>
      </c>
    </row>
    <row r="3330" spans="5:8" x14ac:dyDescent="0.25">
      <c r="E3330" s="18" t="str">
        <f t="shared" si="223"/>
        <v/>
      </c>
      <c r="F3330" s="18" t="str">
        <f t="shared" si="224"/>
        <v/>
      </c>
      <c r="G3330" s="18" t="str">
        <f t="shared" si="225"/>
        <v/>
      </c>
      <c r="H3330" s="18" t="str">
        <f t="shared" si="226"/>
        <v/>
      </c>
    </row>
    <row r="3331" spans="5:8" x14ac:dyDescent="0.25">
      <c r="E3331" s="18" t="str">
        <f t="shared" si="223"/>
        <v/>
      </c>
      <c r="F3331" s="18" t="str">
        <f t="shared" si="224"/>
        <v/>
      </c>
      <c r="G3331" s="18" t="str">
        <f t="shared" si="225"/>
        <v/>
      </c>
      <c r="H3331" s="18" t="str">
        <f t="shared" si="226"/>
        <v/>
      </c>
    </row>
    <row r="3332" spans="5:8" x14ac:dyDescent="0.25">
      <c r="E3332" s="18" t="str">
        <f t="shared" si="223"/>
        <v/>
      </c>
      <c r="F3332" s="18" t="str">
        <f t="shared" si="224"/>
        <v/>
      </c>
      <c r="G3332" s="18" t="str">
        <f t="shared" si="225"/>
        <v/>
      </c>
      <c r="H3332" s="18" t="str">
        <f t="shared" si="226"/>
        <v/>
      </c>
    </row>
    <row r="3333" spans="5:8" x14ac:dyDescent="0.25">
      <c r="E3333" s="18" t="str">
        <f t="shared" si="223"/>
        <v/>
      </c>
      <c r="F3333" s="18" t="str">
        <f t="shared" si="224"/>
        <v/>
      </c>
      <c r="G3333" s="18" t="str">
        <f t="shared" si="225"/>
        <v/>
      </c>
      <c r="H3333" s="18" t="str">
        <f t="shared" si="226"/>
        <v/>
      </c>
    </row>
    <row r="3334" spans="5:8" x14ac:dyDescent="0.25">
      <c r="E3334" s="18" t="str">
        <f t="shared" ref="E3334:E3397" si="227">IF($C3334="","",IFERROR(INDEX(ItemPriceCol,MATCH($C3334,ItemName,0)),""))</f>
        <v/>
      </c>
      <c r="F3334" s="18" t="str">
        <f t="shared" ref="F3334:F3397" si="228">IF(OR($D3334="",$E3334=""),"",$D3334*$E3334)</f>
        <v/>
      </c>
      <c r="G3334" s="18" t="str">
        <f t="shared" ref="G3334:G3397" si="229">IF($C3334="","",IFERROR(INDEX(ItemCostCol,MATCH($C3334,ItemName,0)),""))</f>
        <v/>
      </c>
      <c r="H3334" s="18" t="str">
        <f t="shared" ref="H3334:H3397" si="230">IF(OR($F3334="",$G3334=""),"",$F3334-$D3334*$G3334)</f>
        <v/>
      </c>
    </row>
    <row r="3335" spans="5:8" x14ac:dyDescent="0.25">
      <c r="E3335" s="18" t="str">
        <f t="shared" si="227"/>
        <v/>
      </c>
      <c r="F3335" s="18" t="str">
        <f t="shared" si="228"/>
        <v/>
      </c>
      <c r="G3335" s="18" t="str">
        <f t="shared" si="229"/>
        <v/>
      </c>
      <c r="H3335" s="18" t="str">
        <f t="shared" si="230"/>
        <v/>
      </c>
    </row>
    <row r="3336" spans="5:8" x14ac:dyDescent="0.25">
      <c r="E3336" s="18" t="str">
        <f t="shared" si="227"/>
        <v/>
      </c>
      <c r="F3336" s="18" t="str">
        <f t="shared" si="228"/>
        <v/>
      </c>
      <c r="G3336" s="18" t="str">
        <f t="shared" si="229"/>
        <v/>
      </c>
      <c r="H3336" s="18" t="str">
        <f t="shared" si="230"/>
        <v/>
      </c>
    </row>
    <row r="3337" spans="5:8" x14ac:dyDescent="0.25">
      <c r="E3337" s="18" t="str">
        <f t="shared" si="227"/>
        <v/>
      </c>
      <c r="F3337" s="18" t="str">
        <f t="shared" si="228"/>
        <v/>
      </c>
      <c r="G3337" s="18" t="str">
        <f t="shared" si="229"/>
        <v/>
      </c>
      <c r="H3337" s="18" t="str">
        <f t="shared" si="230"/>
        <v/>
      </c>
    </row>
    <row r="3338" spans="5:8" x14ac:dyDescent="0.25">
      <c r="E3338" s="18" t="str">
        <f t="shared" si="227"/>
        <v/>
      </c>
      <c r="F3338" s="18" t="str">
        <f t="shared" si="228"/>
        <v/>
      </c>
      <c r="G3338" s="18" t="str">
        <f t="shared" si="229"/>
        <v/>
      </c>
      <c r="H3338" s="18" t="str">
        <f t="shared" si="230"/>
        <v/>
      </c>
    </row>
    <row r="3339" spans="5:8" x14ac:dyDescent="0.25">
      <c r="E3339" s="18" t="str">
        <f t="shared" si="227"/>
        <v/>
      </c>
      <c r="F3339" s="18" t="str">
        <f t="shared" si="228"/>
        <v/>
      </c>
      <c r="G3339" s="18" t="str">
        <f t="shared" si="229"/>
        <v/>
      </c>
      <c r="H3339" s="18" t="str">
        <f t="shared" si="230"/>
        <v/>
      </c>
    </row>
    <row r="3340" spans="5:8" x14ac:dyDescent="0.25">
      <c r="E3340" s="18" t="str">
        <f t="shared" si="227"/>
        <v/>
      </c>
      <c r="F3340" s="18" t="str">
        <f t="shared" si="228"/>
        <v/>
      </c>
      <c r="G3340" s="18" t="str">
        <f t="shared" si="229"/>
        <v/>
      </c>
      <c r="H3340" s="18" t="str">
        <f t="shared" si="230"/>
        <v/>
      </c>
    </row>
    <row r="3341" spans="5:8" x14ac:dyDescent="0.25">
      <c r="E3341" s="18" t="str">
        <f t="shared" si="227"/>
        <v/>
      </c>
      <c r="F3341" s="18" t="str">
        <f t="shared" si="228"/>
        <v/>
      </c>
      <c r="G3341" s="18" t="str">
        <f t="shared" si="229"/>
        <v/>
      </c>
      <c r="H3341" s="18" t="str">
        <f t="shared" si="230"/>
        <v/>
      </c>
    </row>
    <row r="3342" spans="5:8" x14ac:dyDescent="0.25">
      <c r="E3342" s="18" t="str">
        <f t="shared" si="227"/>
        <v/>
      </c>
      <c r="F3342" s="18" t="str">
        <f t="shared" si="228"/>
        <v/>
      </c>
      <c r="G3342" s="18" t="str">
        <f t="shared" si="229"/>
        <v/>
      </c>
      <c r="H3342" s="18" t="str">
        <f t="shared" si="230"/>
        <v/>
      </c>
    </row>
    <row r="3343" spans="5:8" x14ac:dyDescent="0.25">
      <c r="E3343" s="18" t="str">
        <f t="shared" si="227"/>
        <v/>
      </c>
      <c r="F3343" s="18" t="str">
        <f t="shared" si="228"/>
        <v/>
      </c>
      <c r="G3343" s="18" t="str">
        <f t="shared" si="229"/>
        <v/>
      </c>
      <c r="H3343" s="18" t="str">
        <f t="shared" si="230"/>
        <v/>
      </c>
    </row>
    <row r="3344" spans="5:8" x14ac:dyDescent="0.25">
      <c r="E3344" s="18" t="str">
        <f t="shared" si="227"/>
        <v/>
      </c>
      <c r="F3344" s="18" t="str">
        <f t="shared" si="228"/>
        <v/>
      </c>
      <c r="G3344" s="18" t="str">
        <f t="shared" si="229"/>
        <v/>
      </c>
      <c r="H3344" s="18" t="str">
        <f t="shared" si="230"/>
        <v/>
      </c>
    </row>
    <row r="3345" spans="5:8" x14ac:dyDescent="0.25">
      <c r="E3345" s="18" t="str">
        <f t="shared" si="227"/>
        <v/>
      </c>
      <c r="F3345" s="18" t="str">
        <f t="shared" si="228"/>
        <v/>
      </c>
      <c r="G3345" s="18" t="str">
        <f t="shared" si="229"/>
        <v/>
      </c>
      <c r="H3345" s="18" t="str">
        <f t="shared" si="230"/>
        <v/>
      </c>
    </row>
    <row r="3346" spans="5:8" x14ac:dyDescent="0.25">
      <c r="E3346" s="18" t="str">
        <f t="shared" si="227"/>
        <v/>
      </c>
      <c r="F3346" s="18" t="str">
        <f t="shared" si="228"/>
        <v/>
      </c>
      <c r="G3346" s="18" t="str">
        <f t="shared" si="229"/>
        <v/>
      </c>
      <c r="H3346" s="18" t="str">
        <f t="shared" si="230"/>
        <v/>
      </c>
    </row>
    <row r="3347" spans="5:8" x14ac:dyDescent="0.25">
      <c r="E3347" s="18" t="str">
        <f t="shared" si="227"/>
        <v/>
      </c>
      <c r="F3347" s="18" t="str">
        <f t="shared" si="228"/>
        <v/>
      </c>
      <c r="G3347" s="18" t="str">
        <f t="shared" si="229"/>
        <v/>
      </c>
      <c r="H3347" s="18" t="str">
        <f t="shared" si="230"/>
        <v/>
      </c>
    </row>
    <row r="3348" spans="5:8" x14ac:dyDescent="0.25">
      <c r="E3348" s="18" t="str">
        <f t="shared" si="227"/>
        <v/>
      </c>
      <c r="F3348" s="18" t="str">
        <f t="shared" si="228"/>
        <v/>
      </c>
      <c r="G3348" s="18" t="str">
        <f t="shared" si="229"/>
        <v/>
      </c>
      <c r="H3348" s="18" t="str">
        <f t="shared" si="230"/>
        <v/>
      </c>
    </row>
    <row r="3349" spans="5:8" x14ac:dyDescent="0.25">
      <c r="E3349" s="18" t="str">
        <f t="shared" si="227"/>
        <v/>
      </c>
      <c r="F3349" s="18" t="str">
        <f t="shared" si="228"/>
        <v/>
      </c>
      <c r="G3349" s="18" t="str">
        <f t="shared" si="229"/>
        <v/>
      </c>
      <c r="H3349" s="18" t="str">
        <f t="shared" si="230"/>
        <v/>
      </c>
    </row>
    <row r="3350" spans="5:8" x14ac:dyDescent="0.25">
      <c r="E3350" s="18" t="str">
        <f t="shared" si="227"/>
        <v/>
      </c>
      <c r="F3350" s="18" t="str">
        <f t="shared" si="228"/>
        <v/>
      </c>
      <c r="G3350" s="18" t="str">
        <f t="shared" si="229"/>
        <v/>
      </c>
      <c r="H3350" s="18" t="str">
        <f t="shared" si="230"/>
        <v/>
      </c>
    </row>
    <row r="3351" spans="5:8" x14ac:dyDescent="0.25">
      <c r="E3351" s="18" t="str">
        <f t="shared" si="227"/>
        <v/>
      </c>
      <c r="F3351" s="18" t="str">
        <f t="shared" si="228"/>
        <v/>
      </c>
      <c r="G3351" s="18" t="str">
        <f t="shared" si="229"/>
        <v/>
      </c>
      <c r="H3351" s="18" t="str">
        <f t="shared" si="230"/>
        <v/>
      </c>
    </row>
    <row r="3352" spans="5:8" x14ac:dyDescent="0.25">
      <c r="E3352" s="18" t="str">
        <f t="shared" si="227"/>
        <v/>
      </c>
      <c r="F3352" s="18" t="str">
        <f t="shared" si="228"/>
        <v/>
      </c>
      <c r="G3352" s="18" t="str">
        <f t="shared" si="229"/>
        <v/>
      </c>
      <c r="H3352" s="18" t="str">
        <f t="shared" si="230"/>
        <v/>
      </c>
    </row>
    <row r="3353" spans="5:8" x14ac:dyDescent="0.25">
      <c r="E3353" s="18" t="str">
        <f t="shared" si="227"/>
        <v/>
      </c>
      <c r="F3353" s="18" t="str">
        <f t="shared" si="228"/>
        <v/>
      </c>
      <c r="G3353" s="18" t="str">
        <f t="shared" si="229"/>
        <v/>
      </c>
      <c r="H3353" s="18" t="str">
        <f t="shared" si="230"/>
        <v/>
      </c>
    </row>
    <row r="3354" spans="5:8" x14ac:dyDescent="0.25">
      <c r="E3354" s="18" t="str">
        <f t="shared" si="227"/>
        <v/>
      </c>
      <c r="F3354" s="18" t="str">
        <f t="shared" si="228"/>
        <v/>
      </c>
      <c r="G3354" s="18" t="str">
        <f t="shared" si="229"/>
        <v/>
      </c>
      <c r="H3354" s="18" t="str">
        <f t="shared" si="230"/>
        <v/>
      </c>
    </row>
    <row r="3355" spans="5:8" x14ac:dyDescent="0.25">
      <c r="E3355" s="18" t="str">
        <f t="shared" si="227"/>
        <v/>
      </c>
      <c r="F3355" s="18" t="str">
        <f t="shared" si="228"/>
        <v/>
      </c>
      <c r="G3355" s="18" t="str">
        <f t="shared" si="229"/>
        <v/>
      </c>
      <c r="H3355" s="18" t="str">
        <f t="shared" si="230"/>
        <v/>
      </c>
    </row>
    <row r="3356" spans="5:8" x14ac:dyDescent="0.25">
      <c r="E3356" s="18" t="str">
        <f t="shared" si="227"/>
        <v/>
      </c>
      <c r="F3356" s="18" t="str">
        <f t="shared" si="228"/>
        <v/>
      </c>
      <c r="G3356" s="18" t="str">
        <f t="shared" si="229"/>
        <v/>
      </c>
      <c r="H3356" s="18" t="str">
        <f t="shared" si="230"/>
        <v/>
      </c>
    </row>
    <row r="3357" spans="5:8" x14ac:dyDescent="0.25">
      <c r="E3357" s="18" t="str">
        <f t="shared" si="227"/>
        <v/>
      </c>
      <c r="F3357" s="18" t="str">
        <f t="shared" si="228"/>
        <v/>
      </c>
      <c r="G3357" s="18" t="str">
        <f t="shared" si="229"/>
        <v/>
      </c>
      <c r="H3357" s="18" t="str">
        <f t="shared" si="230"/>
        <v/>
      </c>
    </row>
    <row r="3358" spans="5:8" x14ac:dyDescent="0.25">
      <c r="E3358" s="18" t="str">
        <f t="shared" si="227"/>
        <v/>
      </c>
      <c r="F3358" s="18" t="str">
        <f t="shared" si="228"/>
        <v/>
      </c>
      <c r="G3358" s="18" t="str">
        <f t="shared" si="229"/>
        <v/>
      </c>
      <c r="H3358" s="18" t="str">
        <f t="shared" si="230"/>
        <v/>
      </c>
    </row>
    <row r="3359" spans="5:8" x14ac:dyDescent="0.25">
      <c r="E3359" s="18" t="str">
        <f t="shared" si="227"/>
        <v/>
      </c>
      <c r="F3359" s="18" t="str">
        <f t="shared" si="228"/>
        <v/>
      </c>
      <c r="G3359" s="18" t="str">
        <f t="shared" si="229"/>
        <v/>
      </c>
      <c r="H3359" s="18" t="str">
        <f t="shared" si="230"/>
        <v/>
      </c>
    </row>
    <row r="3360" spans="5:8" x14ac:dyDescent="0.25">
      <c r="E3360" s="18" t="str">
        <f t="shared" si="227"/>
        <v/>
      </c>
      <c r="F3360" s="18" t="str">
        <f t="shared" si="228"/>
        <v/>
      </c>
      <c r="G3360" s="18" t="str">
        <f t="shared" si="229"/>
        <v/>
      </c>
      <c r="H3360" s="18" t="str">
        <f t="shared" si="230"/>
        <v/>
      </c>
    </row>
    <row r="3361" spans="5:8" x14ac:dyDescent="0.25">
      <c r="E3361" s="18" t="str">
        <f t="shared" si="227"/>
        <v/>
      </c>
      <c r="F3361" s="18" t="str">
        <f t="shared" si="228"/>
        <v/>
      </c>
      <c r="G3361" s="18" t="str">
        <f t="shared" si="229"/>
        <v/>
      </c>
      <c r="H3361" s="18" t="str">
        <f t="shared" si="230"/>
        <v/>
      </c>
    </row>
    <row r="3362" spans="5:8" x14ac:dyDescent="0.25">
      <c r="E3362" s="18" t="str">
        <f t="shared" si="227"/>
        <v/>
      </c>
      <c r="F3362" s="18" t="str">
        <f t="shared" si="228"/>
        <v/>
      </c>
      <c r="G3362" s="18" t="str">
        <f t="shared" si="229"/>
        <v/>
      </c>
      <c r="H3362" s="18" t="str">
        <f t="shared" si="230"/>
        <v/>
      </c>
    </row>
    <row r="3363" spans="5:8" x14ac:dyDescent="0.25">
      <c r="E3363" s="18" t="str">
        <f t="shared" si="227"/>
        <v/>
      </c>
      <c r="F3363" s="18" t="str">
        <f t="shared" si="228"/>
        <v/>
      </c>
      <c r="G3363" s="18" t="str">
        <f t="shared" si="229"/>
        <v/>
      </c>
      <c r="H3363" s="18" t="str">
        <f t="shared" si="230"/>
        <v/>
      </c>
    </row>
    <row r="3364" spans="5:8" x14ac:dyDescent="0.25">
      <c r="E3364" s="18" t="str">
        <f t="shared" si="227"/>
        <v/>
      </c>
      <c r="F3364" s="18" t="str">
        <f t="shared" si="228"/>
        <v/>
      </c>
      <c r="G3364" s="18" t="str">
        <f t="shared" si="229"/>
        <v/>
      </c>
      <c r="H3364" s="18" t="str">
        <f t="shared" si="230"/>
        <v/>
      </c>
    </row>
    <row r="3365" spans="5:8" x14ac:dyDescent="0.25">
      <c r="E3365" s="18" t="str">
        <f t="shared" si="227"/>
        <v/>
      </c>
      <c r="F3365" s="18" t="str">
        <f t="shared" si="228"/>
        <v/>
      </c>
      <c r="G3365" s="18" t="str">
        <f t="shared" si="229"/>
        <v/>
      </c>
      <c r="H3365" s="18" t="str">
        <f t="shared" si="230"/>
        <v/>
      </c>
    </row>
    <row r="3366" spans="5:8" x14ac:dyDescent="0.25">
      <c r="E3366" s="18" t="str">
        <f t="shared" si="227"/>
        <v/>
      </c>
      <c r="F3366" s="18" t="str">
        <f t="shared" si="228"/>
        <v/>
      </c>
      <c r="G3366" s="18" t="str">
        <f t="shared" si="229"/>
        <v/>
      </c>
      <c r="H3366" s="18" t="str">
        <f t="shared" si="230"/>
        <v/>
      </c>
    </row>
    <row r="3367" spans="5:8" x14ac:dyDescent="0.25">
      <c r="E3367" s="18" t="str">
        <f t="shared" si="227"/>
        <v/>
      </c>
      <c r="F3367" s="18" t="str">
        <f t="shared" si="228"/>
        <v/>
      </c>
      <c r="G3367" s="18" t="str">
        <f t="shared" si="229"/>
        <v/>
      </c>
      <c r="H3367" s="18" t="str">
        <f t="shared" si="230"/>
        <v/>
      </c>
    </row>
    <row r="3368" spans="5:8" x14ac:dyDescent="0.25">
      <c r="E3368" s="18" t="str">
        <f t="shared" si="227"/>
        <v/>
      </c>
      <c r="F3368" s="18" t="str">
        <f t="shared" si="228"/>
        <v/>
      </c>
      <c r="G3368" s="18" t="str">
        <f t="shared" si="229"/>
        <v/>
      </c>
      <c r="H3368" s="18" t="str">
        <f t="shared" si="230"/>
        <v/>
      </c>
    </row>
    <row r="3369" spans="5:8" x14ac:dyDescent="0.25">
      <c r="E3369" s="18" t="str">
        <f t="shared" si="227"/>
        <v/>
      </c>
      <c r="F3369" s="18" t="str">
        <f t="shared" si="228"/>
        <v/>
      </c>
      <c r="G3369" s="18" t="str">
        <f t="shared" si="229"/>
        <v/>
      </c>
      <c r="H3369" s="18" t="str">
        <f t="shared" si="230"/>
        <v/>
      </c>
    </row>
    <row r="3370" spans="5:8" x14ac:dyDescent="0.25">
      <c r="E3370" s="18" t="str">
        <f t="shared" si="227"/>
        <v/>
      </c>
      <c r="F3370" s="18" t="str">
        <f t="shared" si="228"/>
        <v/>
      </c>
      <c r="G3370" s="18" t="str">
        <f t="shared" si="229"/>
        <v/>
      </c>
      <c r="H3370" s="18" t="str">
        <f t="shared" si="230"/>
        <v/>
      </c>
    </row>
    <row r="3371" spans="5:8" x14ac:dyDescent="0.25">
      <c r="E3371" s="18" t="str">
        <f t="shared" si="227"/>
        <v/>
      </c>
      <c r="F3371" s="18" t="str">
        <f t="shared" si="228"/>
        <v/>
      </c>
      <c r="G3371" s="18" t="str">
        <f t="shared" si="229"/>
        <v/>
      </c>
      <c r="H3371" s="18" t="str">
        <f t="shared" si="230"/>
        <v/>
      </c>
    </row>
    <row r="3372" spans="5:8" x14ac:dyDescent="0.25">
      <c r="E3372" s="18" t="str">
        <f t="shared" si="227"/>
        <v/>
      </c>
      <c r="F3372" s="18" t="str">
        <f t="shared" si="228"/>
        <v/>
      </c>
      <c r="G3372" s="18" t="str">
        <f t="shared" si="229"/>
        <v/>
      </c>
      <c r="H3372" s="18" t="str">
        <f t="shared" si="230"/>
        <v/>
      </c>
    </row>
    <row r="3373" spans="5:8" x14ac:dyDescent="0.25">
      <c r="E3373" s="18" t="str">
        <f t="shared" si="227"/>
        <v/>
      </c>
      <c r="F3373" s="18" t="str">
        <f t="shared" si="228"/>
        <v/>
      </c>
      <c r="G3373" s="18" t="str">
        <f t="shared" si="229"/>
        <v/>
      </c>
      <c r="H3373" s="18" t="str">
        <f t="shared" si="230"/>
        <v/>
      </c>
    </row>
    <row r="3374" spans="5:8" x14ac:dyDescent="0.25">
      <c r="E3374" s="18" t="str">
        <f t="shared" si="227"/>
        <v/>
      </c>
      <c r="F3374" s="18" t="str">
        <f t="shared" si="228"/>
        <v/>
      </c>
      <c r="G3374" s="18" t="str">
        <f t="shared" si="229"/>
        <v/>
      </c>
      <c r="H3374" s="18" t="str">
        <f t="shared" si="230"/>
        <v/>
      </c>
    </row>
    <row r="3375" spans="5:8" x14ac:dyDescent="0.25">
      <c r="E3375" s="18" t="str">
        <f t="shared" si="227"/>
        <v/>
      </c>
      <c r="F3375" s="18" t="str">
        <f t="shared" si="228"/>
        <v/>
      </c>
      <c r="G3375" s="18" t="str">
        <f t="shared" si="229"/>
        <v/>
      </c>
      <c r="H3375" s="18" t="str">
        <f t="shared" si="230"/>
        <v/>
      </c>
    </row>
    <row r="3376" spans="5:8" x14ac:dyDescent="0.25">
      <c r="E3376" s="18" t="str">
        <f t="shared" si="227"/>
        <v/>
      </c>
      <c r="F3376" s="18" t="str">
        <f t="shared" si="228"/>
        <v/>
      </c>
      <c r="G3376" s="18" t="str">
        <f t="shared" si="229"/>
        <v/>
      </c>
      <c r="H3376" s="18" t="str">
        <f t="shared" si="230"/>
        <v/>
      </c>
    </row>
    <row r="3377" spans="5:8" x14ac:dyDescent="0.25">
      <c r="E3377" s="18" t="str">
        <f t="shared" si="227"/>
        <v/>
      </c>
      <c r="F3377" s="18" t="str">
        <f t="shared" si="228"/>
        <v/>
      </c>
      <c r="G3377" s="18" t="str">
        <f t="shared" si="229"/>
        <v/>
      </c>
      <c r="H3377" s="18" t="str">
        <f t="shared" si="230"/>
        <v/>
      </c>
    </row>
    <row r="3378" spans="5:8" x14ac:dyDescent="0.25">
      <c r="E3378" s="18" t="str">
        <f t="shared" si="227"/>
        <v/>
      </c>
      <c r="F3378" s="18" t="str">
        <f t="shared" si="228"/>
        <v/>
      </c>
      <c r="G3378" s="18" t="str">
        <f t="shared" si="229"/>
        <v/>
      </c>
      <c r="H3378" s="18" t="str">
        <f t="shared" si="230"/>
        <v/>
      </c>
    </row>
    <row r="3379" spans="5:8" x14ac:dyDescent="0.25">
      <c r="E3379" s="18" t="str">
        <f t="shared" si="227"/>
        <v/>
      </c>
      <c r="F3379" s="18" t="str">
        <f t="shared" si="228"/>
        <v/>
      </c>
      <c r="G3379" s="18" t="str">
        <f t="shared" si="229"/>
        <v/>
      </c>
      <c r="H3379" s="18" t="str">
        <f t="shared" si="230"/>
        <v/>
      </c>
    </row>
    <row r="3380" spans="5:8" x14ac:dyDescent="0.25">
      <c r="E3380" s="18" t="str">
        <f t="shared" si="227"/>
        <v/>
      </c>
      <c r="F3380" s="18" t="str">
        <f t="shared" si="228"/>
        <v/>
      </c>
      <c r="G3380" s="18" t="str">
        <f t="shared" si="229"/>
        <v/>
      </c>
      <c r="H3380" s="18" t="str">
        <f t="shared" si="230"/>
        <v/>
      </c>
    </row>
    <row r="3381" spans="5:8" x14ac:dyDescent="0.25">
      <c r="E3381" s="18" t="str">
        <f t="shared" si="227"/>
        <v/>
      </c>
      <c r="F3381" s="18" t="str">
        <f t="shared" si="228"/>
        <v/>
      </c>
      <c r="G3381" s="18" t="str">
        <f t="shared" si="229"/>
        <v/>
      </c>
      <c r="H3381" s="18" t="str">
        <f t="shared" si="230"/>
        <v/>
      </c>
    </row>
    <row r="3382" spans="5:8" x14ac:dyDescent="0.25">
      <c r="E3382" s="18" t="str">
        <f t="shared" si="227"/>
        <v/>
      </c>
      <c r="F3382" s="18" t="str">
        <f t="shared" si="228"/>
        <v/>
      </c>
      <c r="G3382" s="18" t="str">
        <f t="shared" si="229"/>
        <v/>
      </c>
      <c r="H3382" s="18" t="str">
        <f t="shared" si="230"/>
        <v/>
      </c>
    </row>
    <row r="3383" spans="5:8" x14ac:dyDescent="0.25">
      <c r="E3383" s="18" t="str">
        <f t="shared" si="227"/>
        <v/>
      </c>
      <c r="F3383" s="18" t="str">
        <f t="shared" si="228"/>
        <v/>
      </c>
      <c r="G3383" s="18" t="str">
        <f t="shared" si="229"/>
        <v/>
      </c>
      <c r="H3383" s="18" t="str">
        <f t="shared" si="230"/>
        <v/>
      </c>
    </row>
    <row r="3384" spans="5:8" x14ac:dyDescent="0.25">
      <c r="E3384" s="18" t="str">
        <f t="shared" si="227"/>
        <v/>
      </c>
      <c r="F3384" s="18" t="str">
        <f t="shared" si="228"/>
        <v/>
      </c>
      <c r="G3384" s="18" t="str">
        <f t="shared" si="229"/>
        <v/>
      </c>
      <c r="H3384" s="18" t="str">
        <f t="shared" si="230"/>
        <v/>
      </c>
    </row>
    <row r="3385" spans="5:8" x14ac:dyDescent="0.25">
      <c r="E3385" s="18" t="str">
        <f t="shared" si="227"/>
        <v/>
      </c>
      <c r="F3385" s="18" t="str">
        <f t="shared" si="228"/>
        <v/>
      </c>
      <c r="G3385" s="18" t="str">
        <f t="shared" si="229"/>
        <v/>
      </c>
      <c r="H3385" s="18" t="str">
        <f t="shared" si="230"/>
        <v/>
      </c>
    </row>
    <row r="3386" spans="5:8" x14ac:dyDescent="0.25">
      <c r="E3386" s="18" t="str">
        <f t="shared" si="227"/>
        <v/>
      </c>
      <c r="F3386" s="18" t="str">
        <f t="shared" si="228"/>
        <v/>
      </c>
      <c r="G3386" s="18" t="str">
        <f t="shared" si="229"/>
        <v/>
      </c>
      <c r="H3386" s="18" t="str">
        <f t="shared" si="230"/>
        <v/>
      </c>
    </row>
    <row r="3387" spans="5:8" x14ac:dyDescent="0.25">
      <c r="E3387" s="18" t="str">
        <f t="shared" si="227"/>
        <v/>
      </c>
      <c r="F3387" s="18" t="str">
        <f t="shared" si="228"/>
        <v/>
      </c>
      <c r="G3387" s="18" t="str">
        <f t="shared" si="229"/>
        <v/>
      </c>
      <c r="H3387" s="18" t="str">
        <f t="shared" si="230"/>
        <v/>
      </c>
    </row>
    <row r="3388" spans="5:8" x14ac:dyDescent="0.25">
      <c r="E3388" s="18" t="str">
        <f t="shared" si="227"/>
        <v/>
      </c>
      <c r="F3388" s="18" t="str">
        <f t="shared" si="228"/>
        <v/>
      </c>
      <c r="G3388" s="18" t="str">
        <f t="shared" si="229"/>
        <v/>
      </c>
      <c r="H3388" s="18" t="str">
        <f t="shared" si="230"/>
        <v/>
      </c>
    </row>
    <row r="3389" spans="5:8" x14ac:dyDescent="0.25">
      <c r="E3389" s="18" t="str">
        <f t="shared" si="227"/>
        <v/>
      </c>
      <c r="F3389" s="18" t="str">
        <f t="shared" si="228"/>
        <v/>
      </c>
      <c r="G3389" s="18" t="str">
        <f t="shared" si="229"/>
        <v/>
      </c>
      <c r="H3389" s="18" t="str">
        <f t="shared" si="230"/>
        <v/>
      </c>
    </row>
    <row r="3390" spans="5:8" x14ac:dyDescent="0.25">
      <c r="E3390" s="18" t="str">
        <f t="shared" si="227"/>
        <v/>
      </c>
      <c r="F3390" s="18" t="str">
        <f t="shared" si="228"/>
        <v/>
      </c>
      <c r="G3390" s="18" t="str">
        <f t="shared" si="229"/>
        <v/>
      </c>
      <c r="H3390" s="18" t="str">
        <f t="shared" si="230"/>
        <v/>
      </c>
    </row>
    <row r="3391" spans="5:8" x14ac:dyDescent="0.25">
      <c r="E3391" s="18" t="str">
        <f t="shared" si="227"/>
        <v/>
      </c>
      <c r="F3391" s="18" t="str">
        <f t="shared" si="228"/>
        <v/>
      </c>
      <c r="G3391" s="18" t="str">
        <f t="shared" si="229"/>
        <v/>
      </c>
      <c r="H3391" s="18" t="str">
        <f t="shared" si="230"/>
        <v/>
      </c>
    </row>
    <row r="3392" spans="5:8" x14ac:dyDescent="0.25">
      <c r="E3392" s="18" t="str">
        <f t="shared" si="227"/>
        <v/>
      </c>
      <c r="F3392" s="18" t="str">
        <f t="shared" si="228"/>
        <v/>
      </c>
      <c r="G3392" s="18" t="str">
        <f t="shared" si="229"/>
        <v/>
      </c>
      <c r="H3392" s="18" t="str">
        <f t="shared" si="230"/>
        <v/>
      </c>
    </row>
    <row r="3393" spans="5:8" x14ac:dyDescent="0.25">
      <c r="E3393" s="18" t="str">
        <f t="shared" si="227"/>
        <v/>
      </c>
      <c r="F3393" s="18" t="str">
        <f t="shared" si="228"/>
        <v/>
      </c>
      <c r="G3393" s="18" t="str">
        <f t="shared" si="229"/>
        <v/>
      </c>
      <c r="H3393" s="18" t="str">
        <f t="shared" si="230"/>
        <v/>
      </c>
    </row>
    <row r="3394" spans="5:8" x14ac:dyDescent="0.25">
      <c r="E3394" s="18" t="str">
        <f t="shared" si="227"/>
        <v/>
      </c>
      <c r="F3394" s="18" t="str">
        <f t="shared" si="228"/>
        <v/>
      </c>
      <c r="G3394" s="18" t="str">
        <f t="shared" si="229"/>
        <v/>
      </c>
      <c r="H3394" s="18" t="str">
        <f t="shared" si="230"/>
        <v/>
      </c>
    </row>
    <row r="3395" spans="5:8" x14ac:dyDescent="0.25">
      <c r="E3395" s="18" t="str">
        <f t="shared" si="227"/>
        <v/>
      </c>
      <c r="F3395" s="18" t="str">
        <f t="shared" si="228"/>
        <v/>
      </c>
      <c r="G3395" s="18" t="str">
        <f t="shared" si="229"/>
        <v/>
      </c>
      <c r="H3395" s="18" t="str">
        <f t="shared" si="230"/>
        <v/>
      </c>
    </row>
    <row r="3396" spans="5:8" x14ac:dyDescent="0.25">
      <c r="E3396" s="18" t="str">
        <f t="shared" si="227"/>
        <v/>
      </c>
      <c r="F3396" s="18" t="str">
        <f t="shared" si="228"/>
        <v/>
      </c>
      <c r="G3396" s="18" t="str">
        <f t="shared" si="229"/>
        <v/>
      </c>
      <c r="H3396" s="18" t="str">
        <f t="shared" si="230"/>
        <v/>
      </c>
    </row>
    <row r="3397" spans="5:8" x14ac:dyDescent="0.25">
      <c r="E3397" s="18" t="str">
        <f t="shared" si="227"/>
        <v/>
      </c>
      <c r="F3397" s="18" t="str">
        <f t="shared" si="228"/>
        <v/>
      </c>
      <c r="G3397" s="18" t="str">
        <f t="shared" si="229"/>
        <v/>
      </c>
      <c r="H3397" s="18" t="str">
        <f t="shared" si="230"/>
        <v/>
      </c>
    </row>
    <row r="3398" spans="5:8" x14ac:dyDescent="0.25">
      <c r="E3398" s="18" t="str">
        <f t="shared" ref="E3398:E3461" si="231">IF($C3398="","",IFERROR(INDEX(ItemPriceCol,MATCH($C3398,ItemName,0)),""))</f>
        <v/>
      </c>
      <c r="F3398" s="18" t="str">
        <f t="shared" ref="F3398:F3461" si="232">IF(OR($D3398="",$E3398=""),"",$D3398*$E3398)</f>
        <v/>
      </c>
      <c r="G3398" s="18" t="str">
        <f t="shared" ref="G3398:G3461" si="233">IF($C3398="","",IFERROR(INDEX(ItemCostCol,MATCH($C3398,ItemName,0)),""))</f>
        <v/>
      </c>
      <c r="H3398" s="18" t="str">
        <f t="shared" ref="H3398:H3461" si="234">IF(OR($F3398="",$G3398=""),"",$F3398-$D3398*$G3398)</f>
        <v/>
      </c>
    </row>
    <row r="3399" spans="5:8" x14ac:dyDescent="0.25">
      <c r="E3399" s="18" t="str">
        <f t="shared" si="231"/>
        <v/>
      </c>
      <c r="F3399" s="18" t="str">
        <f t="shared" si="232"/>
        <v/>
      </c>
      <c r="G3399" s="18" t="str">
        <f t="shared" si="233"/>
        <v/>
      </c>
      <c r="H3399" s="18" t="str">
        <f t="shared" si="234"/>
        <v/>
      </c>
    </row>
    <row r="3400" spans="5:8" x14ac:dyDescent="0.25">
      <c r="E3400" s="18" t="str">
        <f t="shared" si="231"/>
        <v/>
      </c>
      <c r="F3400" s="18" t="str">
        <f t="shared" si="232"/>
        <v/>
      </c>
      <c r="G3400" s="18" t="str">
        <f t="shared" si="233"/>
        <v/>
      </c>
      <c r="H3400" s="18" t="str">
        <f t="shared" si="234"/>
        <v/>
      </c>
    </row>
    <row r="3401" spans="5:8" x14ac:dyDescent="0.25">
      <c r="E3401" s="18" t="str">
        <f t="shared" si="231"/>
        <v/>
      </c>
      <c r="F3401" s="18" t="str">
        <f t="shared" si="232"/>
        <v/>
      </c>
      <c r="G3401" s="18" t="str">
        <f t="shared" si="233"/>
        <v/>
      </c>
      <c r="H3401" s="18" t="str">
        <f t="shared" si="234"/>
        <v/>
      </c>
    </row>
    <row r="3402" spans="5:8" x14ac:dyDescent="0.25">
      <c r="E3402" s="18" t="str">
        <f t="shared" si="231"/>
        <v/>
      </c>
      <c r="F3402" s="18" t="str">
        <f t="shared" si="232"/>
        <v/>
      </c>
      <c r="G3402" s="18" t="str">
        <f t="shared" si="233"/>
        <v/>
      </c>
      <c r="H3402" s="18" t="str">
        <f t="shared" si="234"/>
        <v/>
      </c>
    </row>
    <row r="3403" spans="5:8" x14ac:dyDescent="0.25">
      <c r="E3403" s="18" t="str">
        <f t="shared" si="231"/>
        <v/>
      </c>
      <c r="F3403" s="18" t="str">
        <f t="shared" si="232"/>
        <v/>
      </c>
      <c r="G3403" s="18" t="str">
        <f t="shared" si="233"/>
        <v/>
      </c>
      <c r="H3403" s="18" t="str">
        <f t="shared" si="234"/>
        <v/>
      </c>
    </row>
    <row r="3404" spans="5:8" x14ac:dyDescent="0.25">
      <c r="E3404" s="18" t="str">
        <f t="shared" si="231"/>
        <v/>
      </c>
      <c r="F3404" s="18" t="str">
        <f t="shared" si="232"/>
        <v/>
      </c>
      <c r="G3404" s="18" t="str">
        <f t="shared" si="233"/>
        <v/>
      </c>
      <c r="H3404" s="18" t="str">
        <f t="shared" si="234"/>
        <v/>
      </c>
    </row>
    <row r="3405" spans="5:8" x14ac:dyDescent="0.25">
      <c r="E3405" s="18" t="str">
        <f t="shared" si="231"/>
        <v/>
      </c>
      <c r="F3405" s="18" t="str">
        <f t="shared" si="232"/>
        <v/>
      </c>
      <c r="G3405" s="18" t="str">
        <f t="shared" si="233"/>
        <v/>
      </c>
      <c r="H3405" s="18" t="str">
        <f t="shared" si="234"/>
        <v/>
      </c>
    </row>
    <row r="3406" spans="5:8" x14ac:dyDescent="0.25">
      <c r="E3406" s="18" t="str">
        <f t="shared" si="231"/>
        <v/>
      </c>
      <c r="F3406" s="18" t="str">
        <f t="shared" si="232"/>
        <v/>
      </c>
      <c r="G3406" s="18" t="str">
        <f t="shared" si="233"/>
        <v/>
      </c>
      <c r="H3406" s="18" t="str">
        <f t="shared" si="234"/>
        <v/>
      </c>
    </row>
    <row r="3407" spans="5:8" x14ac:dyDescent="0.25">
      <c r="E3407" s="18" t="str">
        <f t="shared" si="231"/>
        <v/>
      </c>
      <c r="F3407" s="18" t="str">
        <f t="shared" si="232"/>
        <v/>
      </c>
      <c r="G3407" s="18" t="str">
        <f t="shared" si="233"/>
        <v/>
      </c>
      <c r="H3407" s="18" t="str">
        <f t="shared" si="234"/>
        <v/>
      </c>
    </row>
    <row r="3408" spans="5:8" x14ac:dyDescent="0.25">
      <c r="E3408" s="18" t="str">
        <f t="shared" si="231"/>
        <v/>
      </c>
      <c r="F3408" s="18" t="str">
        <f t="shared" si="232"/>
        <v/>
      </c>
      <c r="G3408" s="18" t="str">
        <f t="shared" si="233"/>
        <v/>
      </c>
      <c r="H3408" s="18" t="str">
        <f t="shared" si="234"/>
        <v/>
      </c>
    </row>
    <row r="3409" spans="5:8" x14ac:dyDescent="0.25">
      <c r="E3409" s="18" t="str">
        <f t="shared" si="231"/>
        <v/>
      </c>
      <c r="F3409" s="18" t="str">
        <f t="shared" si="232"/>
        <v/>
      </c>
      <c r="G3409" s="18" t="str">
        <f t="shared" si="233"/>
        <v/>
      </c>
      <c r="H3409" s="18" t="str">
        <f t="shared" si="234"/>
        <v/>
      </c>
    </row>
    <row r="3410" spans="5:8" x14ac:dyDescent="0.25">
      <c r="E3410" s="18" t="str">
        <f t="shared" si="231"/>
        <v/>
      </c>
      <c r="F3410" s="18" t="str">
        <f t="shared" si="232"/>
        <v/>
      </c>
      <c r="G3410" s="18" t="str">
        <f t="shared" si="233"/>
        <v/>
      </c>
      <c r="H3410" s="18" t="str">
        <f t="shared" si="234"/>
        <v/>
      </c>
    </row>
    <row r="3411" spans="5:8" x14ac:dyDescent="0.25">
      <c r="E3411" s="18" t="str">
        <f t="shared" si="231"/>
        <v/>
      </c>
      <c r="F3411" s="18" t="str">
        <f t="shared" si="232"/>
        <v/>
      </c>
      <c r="G3411" s="18" t="str">
        <f t="shared" si="233"/>
        <v/>
      </c>
      <c r="H3411" s="18" t="str">
        <f t="shared" si="234"/>
        <v/>
      </c>
    </row>
    <row r="3412" spans="5:8" x14ac:dyDescent="0.25">
      <c r="E3412" s="18" t="str">
        <f t="shared" si="231"/>
        <v/>
      </c>
      <c r="F3412" s="18" t="str">
        <f t="shared" si="232"/>
        <v/>
      </c>
      <c r="G3412" s="18" t="str">
        <f t="shared" si="233"/>
        <v/>
      </c>
      <c r="H3412" s="18" t="str">
        <f t="shared" si="234"/>
        <v/>
      </c>
    </row>
    <row r="3413" spans="5:8" x14ac:dyDescent="0.25">
      <c r="E3413" s="18" t="str">
        <f t="shared" si="231"/>
        <v/>
      </c>
      <c r="F3413" s="18" t="str">
        <f t="shared" si="232"/>
        <v/>
      </c>
      <c r="G3413" s="18" t="str">
        <f t="shared" si="233"/>
        <v/>
      </c>
      <c r="H3413" s="18" t="str">
        <f t="shared" si="234"/>
        <v/>
      </c>
    </row>
    <row r="3414" spans="5:8" x14ac:dyDescent="0.25">
      <c r="E3414" s="18" t="str">
        <f t="shared" si="231"/>
        <v/>
      </c>
      <c r="F3414" s="18" t="str">
        <f t="shared" si="232"/>
        <v/>
      </c>
      <c r="G3414" s="18" t="str">
        <f t="shared" si="233"/>
        <v/>
      </c>
      <c r="H3414" s="18" t="str">
        <f t="shared" si="234"/>
        <v/>
      </c>
    </row>
    <row r="3415" spans="5:8" x14ac:dyDescent="0.25">
      <c r="E3415" s="18" t="str">
        <f t="shared" si="231"/>
        <v/>
      </c>
      <c r="F3415" s="18" t="str">
        <f t="shared" si="232"/>
        <v/>
      </c>
      <c r="G3415" s="18" t="str">
        <f t="shared" si="233"/>
        <v/>
      </c>
      <c r="H3415" s="18" t="str">
        <f t="shared" si="234"/>
        <v/>
      </c>
    </row>
    <row r="3416" spans="5:8" x14ac:dyDescent="0.25">
      <c r="E3416" s="18" t="str">
        <f t="shared" si="231"/>
        <v/>
      </c>
      <c r="F3416" s="18" t="str">
        <f t="shared" si="232"/>
        <v/>
      </c>
      <c r="G3416" s="18" t="str">
        <f t="shared" si="233"/>
        <v/>
      </c>
      <c r="H3416" s="18" t="str">
        <f t="shared" si="234"/>
        <v/>
      </c>
    </row>
    <row r="3417" spans="5:8" x14ac:dyDescent="0.25">
      <c r="E3417" s="18" t="str">
        <f t="shared" si="231"/>
        <v/>
      </c>
      <c r="F3417" s="18" t="str">
        <f t="shared" si="232"/>
        <v/>
      </c>
      <c r="G3417" s="18" t="str">
        <f t="shared" si="233"/>
        <v/>
      </c>
      <c r="H3417" s="18" t="str">
        <f t="shared" si="234"/>
        <v/>
      </c>
    </row>
    <row r="3418" spans="5:8" x14ac:dyDescent="0.25">
      <c r="E3418" s="18" t="str">
        <f t="shared" si="231"/>
        <v/>
      </c>
      <c r="F3418" s="18" t="str">
        <f t="shared" si="232"/>
        <v/>
      </c>
      <c r="G3418" s="18" t="str">
        <f t="shared" si="233"/>
        <v/>
      </c>
      <c r="H3418" s="18" t="str">
        <f t="shared" si="234"/>
        <v/>
      </c>
    </row>
    <row r="3419" spans="5:8" x14ac:dyDescent="0.25">
      <c r="E3419" s="18" t="str">
        <f t="shared" si="231"/>
        <v/>
      </c>
      <c r="F3419" s="18" t="str">
        <f t="shared" si="232"/>
        <v/>
      </c>
      <c r="G3419" s="18" t="str">
        <f t="shared" si="233"/>
        <v/>
      </c>
      <c r="H3419" s="18" t="str">
        <f t="shared" si="234"/>
        <v/>
      </c>
    </row>
    <row r="3420" spans="5:8" x14ac:dyDescent="0.25">
      <c r="E3420" s="18" t="str">
        <f t="shared" si="231"/>
        <v/>
      </c>
      <c r="F3420" s="18" t="str">
        <f t="shared" si="232"/>
        <v/>
      </c>
      <c r="G3420" s="18" t="str">
        <f t="shared" si="233"/>
        <v/>
      </c>
      <c r="H3420" s="18" t="str">
        <f t="shared" si="234"/>
        <v/>
      </c>
    </row>
    <row r="3421" spans="5:8" x14ac:dyDescent="0.25">
      <c r="E3421" s="18" t="str">
        <f t="shared" si="231"/>
        <v/>
      </c>
      <c r="F3421" s="18" t="str">
        <f t="shared" si="232"/>
        <v/>
      </c>
      <c r="G3421" s="18" t="str">
        <f t="shared" si="233"/>
        <v/>
      </c>
      <c r="H3421" s="18" t="str">
        <f t="shared" si="234"/>
        <v/>
      </c>
    </row>
    <row r="3422" spans="5:8" x14ac:dyDescent="0.25">
      <c r="E3422" s="18" t="str">
        <f t="shared" si="231"/>
        <v/>
      </c>
      <c r="F3422" s="18" t="str">
        <f t="shared" si="232"/>
        <v/>
      </c>
      <c r="G3422" s="18" t="str">
        <f t="shared" si="233"/>
        <v/>
      </c>
      <c r="H3422" s="18" t="str">
        <f t="shared" si="234"/>
        <v/>
      </c>
    </row>
    <row r="3423" spans="5:8" x14ac:dyDescent="0.25">
      <c r="E3423" s="18" t="str">
        <f t="shared" si="231"/>
        <v/>
      </c>
      <c r="F3423" s="18" t="str">
        <f t="shared" si="232"/>
        <v/>
      </c>
      <c r="G3423" s="18" t="str">
        <f t="shared" si="233"/>
        <v/>
      </c>
      <c r="H3423" s="18" t="str">
        <f t="shared" si="234"/>
        <v/>
      </c>
    </row>
    <row r="3424" spans="5:8" x14ac:dyDescent="0.25">
      <c r="E3424" s="18" t="str">
        <f t="shared" si="231"/>
        <v/>
      </c>
      <c r="F3424" s="18" t="str">
        <f t="shared" si="232"/>
        <v/>
      </c>
      <c r="G3424" s="18" t="str">
        <f t="shared" si="233"/>
        <v/>
      </c>
      <c r="H3424" s="18" t="str">
        <f t="shared" si="234"/>
        <v/>
      </c>
    </row>
    <row r="3425" spans="5:8" x14ac:dyDescent="0.25">
      <c r="E3425" s="18" t="str">
        <f t="shared" si="231"/>
        <v/>
      </c>
      <c r="F3425" s="18" t="str">
        <f t="shared" si="232"/>
        <v/>
      </c>
      <c r="G3425" s="18" t="str">
        <f t="shared" si="233"/>
        <v/>
      </c>
      <c r="H3425" s="18" t="str">
        <f t="shared" si="234"/>
        <v/>
      </c>
    </row>
    <row r="3426" spans="5:8" x14ac:dyDescent="0.25">
      <c r="E3426" s="18" t="str">
        <f t="shared" si="231"/>
        <v/>
      </c>
      <c r="F3426" s="18" t="str">
        <f t="shared" si="232"/>
        <v/>
      </c>
      <c r="G3426" s="18" t="str">
        <f t="shared" si="233"/>
        <v/>
      </c>
      <c r="H3426" s="18" t="str">
        <f t="shared" si="234"/>
        <v/>
      </c>
    </row>
    <row r="3427" spans="5:8" x14ac:dyDescent="0.25">
      <c r="E3427" s="18" t="str">
        <f t="shared" si="231"/>
        <v/>
      </c>
      <c r="F3427" s="18" t="str">
        <f t="shared" si="232"/>
        <v/>
      </c>
      <c r="G3427" s="18" t="str">
        <f t="shared" si="233"/>
        <v/>
      </c>
      <c r="H3427" s="18" t="str">
        <f t="shared" si="234"/>
        <v/>
      </c>
    </row>
    <row r="3428" spans="5:8" x14ac:dyDescent="0.25">
      <c r="E3428" s="18" t="str">
        <f t="shared" si="231"/>
        <v/>
      </c>
      <c r="F3428" s="18" t="str">
        <f t="shared" si="232"/>
        <v/>
      </c>
      <c r="G3428" s="18" t="str">
        <f t="shared" si="233"/>
        <v/>
      </c>
      <c r="H3428" s="18" t="str">
        <f t="shared" si="234"/>
        <v/>
      </c>
    </row>
    <row r="3429" spans="5:8" x14ac:dyDescent="0.25">
      <c r="E3429" s="18" t="str">
        <f t="shared" si="231"/>
        <v/>
      </c>
      <c r="F3429" s="18" t="str">
        <f t="shared" si="232"/>
        <v/>
      </c>
      <c r="G3429" s="18" t="str">
        <f t="shared" si="233"/>
        <v/>
      </c>
      <c r="H3429" s="18" t="str">
        <f t="shared" si="234"/>
        <v/>
      </c>
    </row>
    <row r="3430" spans="5:8" x14ac:dyDescent="0.25">
      <c r="E3430" s="18" t="str">
        <f t="shared" si="231"/>
        <v/>
      </c>
      <c r="F3430" s="18" t="str">
        <f t="shared" si="232"/>
        <v/>
      </c>
      <c r="G3430" s="18" t="str">
        <f t="shared" si="233"/>
        <v/>
      </c>
      <c r="H3430" s="18" t="str">
        <f t="shared" si="234"/>
        <v/>
      </c>
    </row>
    <row r="3431" spans="5:8" x14ac:dyDescent="0.25">
      <c r="E3431" s="18" t="str">
        <f t="shared" si="231"/>
        <v/>
      </c>
      <c r="F3431" s="18" t="str">
        <f t="shared" si="232"/>
        <v/>
      </c>
      <c r="G3431" s="18" t="str">
        <f t="shared" si="233"/>
        <v/>
      </c>
      <c r="H3431" s="18" t="str">
        <f t="shared" si="234"/>
        <v/>
      </c>
    </row>
    <row r="3432" spans="5:8" x14ac:dyDescent="0.25">
      <c r="E3432" s="18" t="str">
        <f t="shared" si="231"/>
        <v/>
      </c>
      <c r="F3432" s="18" t="str">
        <f t="shared" si="232"/>
        <v/>
      </c>
      <c r="G3432" s="18" t="str">
        <f t="shared" si="233"/>
        <v/>
      </c>
      <c r="H3432" s="18" t="str">
        <f t="shared" si="234"/>
        <v/>
      </c>
    </row>
    <row r="3433" spans="5:8" x14ac:dyDescent="0.25">
      <c r="E3433" s="18" t="str">
        <f t="shared" si="231"/>
        <v/>
      </c>
      <c r="F3433" s="18" t="str">
        <f t="shared" si="232"/>
        <v/>
      </c>
      <c r="G3433" s="18" t="str">
        <f t="shared" si="233"/>
        <v/>
      </c>
      <c r="H3433" s="18" t="str">
        <f t="shared" si="234"/>
        <v/>
      </c>
    </row>
    <row r="3434" spans="5:8" x14ac:dyDescent="0.25">
      <c r="E3434" s="18" t="str">
        <f t="shared" si="231"/>
        <v/>
      </c>
      <c r="F3434" s="18" t="str">
        <f t="shared" si="232"/>
        <v/>
      </c>
      <c r="G3434" s="18" t="str">
        <f t="shared" si="233"/>
        <v/>
      </c>
      <c r="H3434" s="18" t="str">
        <f t="shared" si="234"/>
        <v/>
      </c>
    </row>
    <row r="3435" spans="5:8" x14ac:dyDescent="0.25">
      <c r="E3435" s="18" t="str">
        <f t="shared" si="231"/>
        <v/>
      </c>
      <c r="F3435" s="18" t="str">
        <f t="shared" si="232"/>
        <v/>
      </c>
      <c r="G3435" s="18" t="str">
        <f t="shared" si="233"/>
        <v/>
      </c>
      <c r="H3435" s="18" t="str">
        <f t="shared" si="234"/>
        <v/>
      </c>
    </row>
    <row r="3436" spans="5:8" x14ac:dyDescent="0.25">
      <c r="E3436" s="18" t="str">
        <f t="shared" si="231"/>
        <v/>
      </c>
      <c r="F3436" s="18" t="str">
        <f t="shared" si="232"/>
        <v/>
      </c>
      <c r="G3436" s="18" t="str">
        <f t="shared" si="233"/>
        <v/>
      </c>
      <c r="H3436" s="18" t="str">
        <f t="shared" si="234"/>
        <v/>
      </c>
    </row>
    <row r="3437" spans="5:8" x14ac:dyDescent="0.25">
      <c r="E3437" s="18" t="str">
        <f t="shared" si="231"/>
        <v/>
      </c>
      <c r="F3437" s="18" t="str">
        <f t="shared" si="232"/>
        <v/>
      </c>
      <c r="G3437" s="18" t="str">
        <f t="shared" si="233"/>
        <v/>
      </c>
      <c r="H3437" s="18" t="str">
        <f t="shared" si="234"/>
        <v/>
      </c>
    </row>
    <row r="3438" spans="5:8" x14ac:dyDescent="0.25">
      <c r="E3438" s="18" t="str">
        <f t="shared" si="231"/>
        <v/>
      </c>
      <c r="F3438" s="18" t="str">
        <f t="shared" si="232"/>
        <v/>
      </c>
      <c r="G3438" s="18" t="str">
        <f t="shared" si="233"/>
        <v/>
      </c>
      <c r="H3438" s="18" t="str">
        <f t="shared" si="234"/>
        <v/>
      </c>
    </row>
    <row r="3439" spans="5:8" x14ac:dyDescent="0.25">
      <c r="E3439" s="18" t="str">
        <f t="shared" si="231"/>
        <v/>
      </c>
      <c r="F3439" s="18" t="str">
        <f t="shared" si="232"/>
        <v/>
      </c>
      <c r="G3439" s="18" t="str">
        <f t="shared" si="233"/>
        <v/>
      </c>
      <c r="H3439" s="18" t="str">
        <f t="shared" si="234"/>
        <v/>
      </c>
    </row>
    <row r="3440" spans="5:8" x14ac:dyDescent="0.25">
      <c r="E3440" s="18" t="str">
        <f t="shared" si="231"/>
        <v/>
      </c>
      <c r="F3440" s="18" t="str">
        <f t="shared" si="232"/>
        <v/>
      </c>
      <c r="G3440" s="18" t="str">
        <f t="shared" si="233"/>
        <v/>
      </c>
      <c r="H3440" s="18" t="str">
        <f t="shared" si="234"/>
        <v/>
      </c>
    </row>
    <row r="3441" spans="5:8" x14ac:dyDescent="0.25">
      <c r="E3441" s="18" t="str">
        <f t="shared" si="231"/>
        <v/>
      </c>
      <c r="F3441" s="18" t="str">
        <f t="shared" si="232"/>
        <v/>
      </c>
      <c r="G3441" s="18" t="str">
        <f t="shared" si="233"/>
        <v/>
      </c>
      <c r="H3441" s="18" t="str">
        <f t="shared" si="234"/>
        <v/>
      </c>
    </row>
    <row r="3442" spans="5:8" x14ac:dyDescent="0.25">
      <c r="E3442" s="18" t="str">
        <f t="shared" si="231"/>
        <v/>
      </c>
      <c r="F3442" s="18" t="str">
        <f t="shared" si="232"/>
        <v/>
      </c>
      <c r="G3442" s="18" t="str">
        <f t="shared" si="233"/>
        <v/>
      </c>
      <c r="H3442" s="18" t="str">
        <f t="shared" si="234"/>
        <v/>
      </c>
    </row>
    <row r="3443" spans="5:8" x14ac:dyDescent="0.25">
      <c r="E3443" s="18" t="str">
        <f t="shared" si="231"/>
        <v/>
      </c>
      <c r="F3443" s="18" t="str">
        <f t="shared" si="232"/>
        <v/>
      </c>
      <c r="G3443" s="18" t="str">
        <f t="shared" si="233"/>
        <v/>
      </c>
      <c r="H3443" s="18" t="str">
        <f t="shared" si="234"/>
        <v/>
      </c>
    </row>
    <row r="3444" spans="5:8" x14ac:dyDescent="0.25">
      <c r="E3444" s="18" t="str">
        <f t="shared" si="231"/>
        <v/>
      </c>
      <c r="F3444" s="18" t="str">
        <f t="shared" si="232"/>
        <v/>
      </c>
      <c r="G3444" s="18" t="str">
        <f t="shared" si="233"/>
        <v/>
      </c>
      <c r="H3444" s="18" t="str">
        <f t="shared" si="234"/>
        <v/>
      </c>
    </row>
    <row r="3445" spans="5:8" x14ac:dyDescent="0.25">
      <c r="E3445" s="18" t="str">
        <f t="shared" si="231"/>
        <v/>
      </c>
      <c r="F3445" s="18" t="str">
        <f t="shared" si="232"/>
        <v/>
      </c>
      <c r="G3445" s="18" t="str">
        <f t="shared" si="233"/>
        <v/>
      </c>
      <c r="H3445" s="18" t="str">
        <f t="shared" si="234"/>
        <v/>
      </c>
    </row>
    <row r="3446" spans="5:8" x14ac:dyDescent="0.25">
      <c r="E3446" s="18" t="str">
        <f t="shared" si="231"/>
        <v/>
      </c>
      <c r="F3446" s="18" t="str">
        <f t="shared" si="232"/>
        <v/>
      </c>
      <c r="G3446" s="18" t="str">
        <f t="shared" si="233"/>
        <v/>
      </c>
      <c r="H3446" s="18" t="str">
        <f t="shared" si="234"/>
        <v/>
      </c>
    </row>
    <row r="3447" spans="5:8" x14ac:dyDescent="0.25">
      <c r="E3447" s="18" t="str">
        <f t="shared" si="231"/>
        <v/>
      </c>
      <c r="F3447" s="18" t="str">
        <f t="shared" si="232"/>
        <v/>
      </c>
      <c r="G3447" s="18" t="str">
        <f t="shared" si="233"/>
        <v/>
      </c>
      <c r="H3447" s="18" t="str">
        <f t="shared" si="234"/>
        <v/>
      </c>
    </row>
    <row r="3448" spans="5:8" x14ac:dyDescent="0.25">
      <c r="E3448" s="18" t="str">
        <f t="shared" si="231"/>
        <v/>
      </c>
      <c r="F3448" s="18" t="str">
        <f t="shared" si="232"/>
        <v/>
      </c>
      <c r="G3448" s="18" t="str">
        <f t="shared" si="233"/>
        <v/>
      </c>
      <c r="H3448" s="18" t="str">
        <f t="shared" si="234"/>
        <v/>
      </c>
    </row>
    <row r="3449" spans="5:8" x14ac:dyDescent="0.25">
      <c r="E3449" s="18" t="str">
        <f t="shared" si="231"/>
        <v/>
      </c>
      <c r="F3449" s="18" t="str">
        <f t="shared" si="232"/>
        <v/>
      </c>
      <c r="G3449" s="18" t="str">
        <f t="shared" si="233"/>
        <v/>
      </c>
      <c r="H3449" s="18" t="str">
        <f t="shared" si="234"/>
        <v/>
      </c>
    </row>
    <row r="3450" spans="5:8" x14ac:dyDescent="0.25">
      <c r="E3450" s="18" t="str">
        <f t="shared" si="231"/>
        <v/>
      </c>
      <c r="F3450" s="18" t="str">
        <f t="shared" si="232"/>
        <v/>
      </c>
      <c r="G3450" s="18" t="str">
        <f t="shared" si="233"/>
        <v/>
      </c>
      <c r="H3450" s="18" t="str">
        <f t="shared" si="234"/>
        <v/>
      </c>
    </row>
    <row r="3451" spans="5:8" x14ac:dyDescent="0.25">
      <c r="E3451" s="18" t="str">
        <f t="shared" si="231"/>
        <v/>
      </c>
      <c r="F3451" s="18" t="str">
        <f t="shared" si="232"/>
        <v/>
      </c>
      <c r="G3451" s="18" t="str">
        <f t="shared" si="233"/>
        <v/>
      </c>
      <c r="H3451" s="18" t="str">
        <f t="shared" si="234"/>
        <v/>
      </c>
    </row>
    <row r="3452" spans="5:8" x14ac:dyDescent="0.25">
      <c r="E3452" s="18" t="str">
        <f t="shared" si="231"/>
        <v/>
      </c>
      <c r="F3452" s="18" t="str">
        <f t="shared" si="232"/>
        <v/>
      </c>
      <c r="G3452" s="18" t="str">
        <f t="shared" si="233"/>
        <v/>
      </c>
      <c r="H3452" s="18" t="str">
        <f t="shared" si="234"/>
        <v/>
      </c>
    </row>
    <row r="3453" spans="5:8" x14ac:dyDescent="0.25">
      <c r="E3453" s="18" t="str">
        <f t="shared" si="231"/>
        <v/>
      </c>
      <c r="F3453" s="18" t="str">
        <f t="shared" si="232"/>
        <v/>
      </c>
      <c r="G3453" s="18" t="str">
        <f t="shared" si="233"/>
        <v/>
      </c>
      <c r="H3453" s="18" t="str">
        <f t="shared" si="234"/>
        <v/>
      </c>
    </row>
    <row r="3454" spans="5:8" x14ac:dyDescent="0.25">
      <c r="E3454" s="18" t="str">
        <f t="shared" si="231"/>
        <v/>
      </c>
      <c r="F3454" s="18" t="str">
        <f t="shared" si="232"/>
        <v/>
      </c>
      <c r="G3454" s="18" t="str">
        <f t="shared" si="233"/>
        <v/>
      </c>
      <c r="H3454" s="18" t="str">
        <f t="shared" si="234"/>
        <v/>
      </c>
    </row>
    <row r="3455" spans="5:8" x14ac:dyDescent="0.25">
      <c r="E3455" s="18" t="str">
        <f t="shared" si="231"/>
        <v/>
      </c>
      <c r="F3455" s="18" t="str">
        <f t="shared" si="232"/>
        <v/>
      </c>
      <c r="G3455" s="18" t="str">
        <f t="shared" si="233"/>
        <v/>
      </c>
      <c r="H3455" s="18" t="str">
        <f t="shared" si="234"/>
        <v/>
      </c>
    </row>
    <row r="3456" spans="5:8" x14ac:dyDescent="0.25">
      <c r="E3456" s="18" t="str">
        <f t="shared" si="231"/>
        <v/>
      </c>
      <c r="F3456" s="18" t="str">
        <f t="shared" si="232"/>
        <v/>
      </c>
      <c r="G3456" s="18" t="str">
        <f t="shared" si="233"/>
        <v/>
      </c>
      <c r="H3456" s="18" t="str">
        <f t="shared" si="234"/>
        <v/>
      </c>
    </row>
    <row r="3457" spans="5:8" x14ac:dyDescent="0.25">
      <c r="E3457" s="18" t="str">
        <f t="shared" si="231"/>
        <v/>
      </c>
      <c r="F3457" s="18" t="str">
        <f t="shared" si="232"/>
        <v/>
      </c>
      <c r="G3457" s="18" t="str">
        <f t="shared" si="233"/>
        <v/>
      </c>
      <c r="H3457" s="18" t="str">
        <f t="shared" si="234"/>
        <v/>
      </c>
    </row>
    <row r="3458" spans="5:8" x14ac:dyDescent="0.25">
      <c r="E3458" s="18" t="str">
        <f t="shared" si="231"/>
        <v/>
      </c>
      <c r="F3458" s="18" t="str">
        <f t="shared" si="232"/>
        <v/>
      </c>
      <c r="G3458" s="18" t="str">
        <f t="shared" si="233"/>
        <v/>
      </c>
      <c r="H3458" s="18" t="str">
        <f t="shared" si="234"/>
        <v/>
      </c>
    </row>
    <row r="3459" spans="5:8" x14ac:dyDescent="0.25">
      <c r="E3459" s="18" t="str">
        <f t="shared" si="231"/>
        <v/>
      </c>
      <c r="F3459" s="18" t="str">
        <f t="shared" si="232"/>
        <v/>
      </c>
      <c r="G3459" s="18" t="str">
        <f t="shared" si="233"/>
        <v/>
      </c>
      <c r="H3459" s="18" t="str">
        <f t="shared" si="234"/>
        <v/>
      </c>
    </row>
    <row r="3460" spans="5:8" x14ac:dyDescent="0.25">
      <c r="E3460" s="18" t="str">
        <f t="shared" si="231"/>
        <v/>
      </c>
      <c r="F3460" s="18" t="str">
        <f t="shared" si="232"/>
        <v/>
      </c>
      <c r="G3460" s="18" t="str">
        <f t="shared" si="233"/>
        <v/>
      </c>
      <c r="H3460" s="18" t="str">
        <f t="shared" si="234"/>
        <v/>
      </c>
    </row>
    <row r="3461" spans="5:8" x14ac:dyDescent="0.25">
      <c r="E3461" s="18" t="str">
        <f t="shared" si="231"/>
        <v/>
      </c>
      <c r="F3461" s="18" t="str">
        <f t="shared" si="232"/>
        <v/>
      </c>
      <c r="G3461" s="18" t="str">
        <f t="shared" si="233"/>
        <v/>
      </c>
      <c r="H3461" s="18" t="str">
        <f t="shared" si="234"/>
        <v/>
      </c>
    </row>
    <row r="3462" spans="5:8" x14ac:dyDescent="0.25">
      <c r="E3462" s="18" t="str">
        <f t="shared" ref="E3462:E3525" si="235">IF($C3462="","",IFERROR(INDEX(ItemPriceCol,MATCH($C3462,ItemName,0)),""))</f>
        <v/>
      </c>
      <c r="F3462" s="18" t="str">
        <f t="shared" ref="F3462:F3525" si="236">IF(OR($D3462="",$E3462=""),"",$D3462*$E3462)</f>
        <v/>
      </c>
      <c r="G3462" s="18" t="str">
        <f t="shared" ref="G3462:G3525" si="237">IF($C3462="","",IFERROR(INDEX(ItemCostCol,MATCH($C3462,ItemName,0)),""))</f>
        <v/>
      </c>
      <c r="H3462" s="18" t="str">
        <f t="shared" ref="H3462:H3525" si="238">IF(OR($F3462="",$G3462=""),"",$F3462-$D3462*$G3462)</f>
        <v/>
      </c>
    </row>
    <row r="3463" spans="5:8" x14ac:dyDescent="0.25">
      <c r="E3463" s="18" t="str">
        <f t="shared" si="235"/>
        <v/>
      </c>
      <c r="F3463" s="18" t="str">
        <f t="shared" si="236"/>
        <v/>
      </c>
      <c r="G3463" s="18" t="str">
        <f t="shared" si="237"/>
        <v/>
      </c>
      <c r="H3463" s="18" t="str">
        <f t="shared" si="238"/>
        <v/>
      </c>
    </row>
    <row r="3464" spans="5:8" x14ac:dyDescent="0.25">
      <c r="E3464" s="18" t="str">
        <f t="shared" si="235"/>
        <v/>
      </c>
      <c r="F3464" s="18" t="str">
        <f t="shared" si="236"/>
        <v/>
      </c>
      <c r="G3464" s="18" t="str">
        <f t="shared" si="237"/>
        <v/>
      </c>
      <c r="H3464" s="18" t="str">
        <f t="shared" si="238"/>
        <v/>
      </c>
    </row>
    <row r="3465" spans="5:8" x14ac:dyDescent="0.25">
      <c r="E3465" s="18" t="str">
        <f t="shared" si="235"/>
        <v/>
      </c>
      <c r="F3465" s="18" t="str">
        <f t="shared" si="236"/>
        <v/>
      </c>
      <c r="G3465" s="18" t="str">
        <f t="shared" si="237"/>
        <v/>
      </c>
      <c r="H3465" s="18" t="str">
        <f t="shared" si="238"/>
        <v/>
      </c>
    </row>
    <row r="3466" spans="5:8" x14ac:dyDescent="0.25">
      <c r="E3466" s="18" t="str">
        <f t="shared" si="235"/>
        <v/>
      </c>
      <c r="F3466" s="18" t="str">
        <f t="shared" si="236"/>
        <v/>
      </c>
      <c r="G3466" s="18" t="str">
        <f t="shared" si="237"/>
        <v/>
      </c>
      <c r="H3466" s="18" t="str">
        <f t="shared" si="238"/>
        <v/>
      </c>
    </row>
    <row r="3467" spans="5:8" x14ac:dyDescent="0.25">
      <c r="E3467" s="18" t="str">
        <f t="shared" si="235"/>
        <v/>
      </c>
      <c r="F3467" s="18" t="str">
        <f t="shared" si="236"/>
        <v/>
      </c>
      <c r="G3467" s="18" t="str">
        <f t="shared" si="237"/>
        <v/>
      </c>
      <c r="H3467" s="18" t="str">
        <f t="shared" si="238"/>
        <v/>
      </c>
    </row>
    <row r="3468" spans="5:8" x14ac:dyDescent="0.25">
      <c r="E3468" s="18" t="str">
        <f t="shared" si="235"/>
        <v/>
      </c>
      <c r="F3468" s="18" t="str">
        <f t="shared" si="236"/>
        <v/>
      </c>
      <c r="G3468" s="18" t="str">
        <f t="shared" si="237"/>
        <v/>
      </c>
      <c r="H3468" s="18" t="str">
        <f t="shared" si="238"/>
        <v/>
      </c>
    </row>
    <row r="3469" spans="5:8" x14ac:dyDescent="0.25">
      <c r="E3469" s="18" t="str">
        <f t="shared" si="235"/>
        <v/>
      </c>
      <c r="F3469" s="18" t="str">
        <f t="shared" si="236"/>
        <v/>
      </c>
      <c r="G3469" s="18" t="str">
        <f t="shared" si="237"/>
        <v/>
      </c>
      <c r="H3469" s="18" t="str">
        <f t="shared" si="238"/>
        <v/>
      </c>
    </row>
    <row r="3470" spans="5:8" x14ac:dyDescent="0.25">
      <c r="E3470" s="18" t="str">
        <f t="shared" si="235"/>
        <v/>
      </c>
      <c r="F3470" s="18" t="str">
        <f t="shared" si="236"/>
        <v/>
      </c>
      <c r="G3470" s="18" t="str">
        <f t="shared" si="237"/>
        <v/>
      </c>
      <c r="H3470" s="18" t="str">
        <f t="shared" si="238"/>
        <v/>
      </c>
    </row>
    <row r="3471" spans="5:8" x14ac:dyDescent="0.25">
      <c r="E3471" s="18" t="str">
        <f t="shared" si="235"/>
        <v/>
      </c>
      <c r="F3471" s="18" t="str">
        <f t="shared" si="236"/>
        <v/>
      </c>
      <c r="G3471" s="18" t="str">
        <f t="shared" si="237"/>
        <v/>
      </c>
      <c r="H3471" s="18" t="str">
        <f t="shared" si="238"/>
        <v/>
      </c>
    </row>
    <row r="3472" spans="5:8" x14ac:dyDescent="0.25">
      <c r="E3472" s="18" t="str">
        <f t="shared" si="235"/>
        <v/>
      </c>
      <c r="F3472" s="18" t="str">
        <f t="shared" si="236"/>
        <v/>
      </c>
      <c r="G3472" s="18" t="str">
        <f t="shared" si="237"/>
        <v/>
      </c>
      <c r="H3472" s="18" t="str">
        <f t="shared" si="238"/>
        <v/>
      </c>
    </row>
    <row r="3473" spans="5:8" x14ac:dyDescent="0.25">
      <c r="E3473" s="18" t="str">
        <f t="shared" si="235"/>
        <v/>
      </c>
      <c r="F3473" s="18" t="str">
        <f t="shared" si="236"/>
        <v/>
      </c>
      <c r="G3473" s="18" t="str">
        <f t="shared" si="237"/>
        <v/>
      </c>
      <c r="H3473" s="18" t="str">
        <f t="shared" si="238"/>
        <v/>
      </c>
    </row>
    <row r="3474" spans="5:8" x14ac:dyDescent="0.25">
      <c r="E3474" s="18" t="str">
        <f t="shared" si="235"/>
        <v/>
      </c>
      <c r="F3474" s="18" t="str">
        <f t="shared" si="236"/>
        <v/>
      </c>
      <c r="G3474" s="18" t="str">
        <f t="shared" si="237"/>
        <v/>
      </c>
      <c r="H3474" s="18" t="str">
        <f t="shared" si="238"/>
        <v/>
      </c>
    </row>
    <row r="3475" spans="5:8" x14ac:dyDescent="0.25">
      <c r="E3475" s="18" t="str">
        <f t="shared" si="235"/>
        <v/>
      </c>
      <c r="F3475" s="18" t="str">
        <f t="shared" si="236"/>
        <v/>
      </c>
      <c r="G3475" s="18" t="str">
        <f t="shared" si="237"/>
        <v/>
      </c>
      <c r="H3475" s="18" t="str">
        <f t="shared" si="238"/>
        <v/>
      </c>
    </row>
    <row r="3476" spans="5:8" x14ac:dyDescent="0.25">
      <c r="E3476" s="18" t="str">
        <f t="shared" si="235"/>
        <v/>
      </c>
      <c r="F3476" s="18" t="str">
        <f t="shared" si="236"/>
        <v/>
      </c>
      <c r="G3476" s="18" t="str">
        <f t="shared" si="237"/>
        <v/>
      </c>
      <c r="H3476" s="18" t="str">
        <f t="shared" si="238"/>
        <v/>
      </c>
    </row>
    <row r="3477" spans="5:8" x14ac:dyDescent="0.25">
      <c r="E3477" s="18" t="str">
        <f t="shared" si="235"/>
        <v/>
      </c>
      <c r="F3477" s="18" t="str">
        <f t="shared" si="236"/>
        <v/>
      </c>
      <c r="G3477" s="18" t="str">
        <f t="shared" si="237"/>
        <v/>
      </c>
      <c r="H3477" s="18" t="str">
        <f t="shared" si="238"/>
        <v/>
      </c>
    </row>
    <row r="3478" spans="5:8" x14ac:dyDescent="0.25">
      <c r="E3478" s="18" t="str">
        <f t="shared" si="235"/>
        <v/>
      </c>
      <c r="F3478" s="18" t="str">
        <f t="shared" si="236"/>
        <v/>
      </c>
      <c r="G3478" s="18" t="str">
        <f t="shared" si="237"/>
        <v/>
      </c>
      <c r="H3478" s="18" t="str">
        <f t="shared" si="238"/>
        <v/>
      </c>
    </row>
    <row r="3479" spans="5:8" x14ac:dyDescent="0.25">
      <c r="E3479" s="18" t="str">
        <f t="shared" si="235"/>
        <v/>
      </c>
      <c r="F3479" s="18" t="str">
        <f t="shared" si="236"/>
        <v/>
      </c>
      <c r="G3479" s="18" t="str">
        <f t="shared" si="237"/>
        <v/>
      </c>
      <c r="H3479" s="18" t="str">
        <f t="shared" si="238"/>
        <v/>
      </c>
    </row>
    <row r="3480" spans="5:8" x14ac:dyDescent="0.25">
      <c r="E3480" s="18" t="str">
        <f t="shared" si="235"/>
        <v/>
      </c>
      <c r="F3480" s="18" t="str">
        <f t="shared" si="236"/>
        <v/>
      </c>
      <c r="G3480" s="18" t="str">
        <f t="shared" si="237"/>
        <v/>
      </c>
      <c r="H3480" s="18" t="str">
        <f t="shared" si="238"/>
        <v/>
      </c>
    </row>
    <row r="3481" spans="5:8" x14ac:dyDescent="0.25">
      <c r="E3481" s="18" t="str">
        <f t="shared" si="235"/>
        <v/>
      </c>
      <c r="F3481" s="18" t="str">
        <f t="shared" si="236"/>
        <v/>
      </c>
      <c r="G3481" s="18" t="str">
        <f t="shared" si="237"/>
        <v/>
      </c>
      <c r="H3481" s="18" t="str">
        <f t="shared" si="238"/>
        <v/>
      </c>
    </row>
    <row r="3482" spans="5:8" x14ac:dyDescent="0.25">
      <c r="E3482" s="18" t="str">
        <f t="shared" si="235"/>
        <v/>
      </c>
      <c r="F3482" s="18" t="str">
        <f t="shared" si="236"/>
        <v/>
      </c>
      <c r="G3482" s="18" t="str">
        <f t="shared" si="237"/>
        <v/>
      </c>
      <c r="H3482" s="18" t="str">
        <f t="shared" si="238"/>
        <v/>
      </c>
    </row>
    <row r="3483" spans="5:8" x14ac:dyDescent="0.25">
      <c r="E3483" s="18" t="str">
        <f t="shared" si="235"/>
        <v/>
      </c>
      <c r="F3483" s="18" t="str">
        <f t="shared" si="236"/>
        <v/>
      </c>
      <c r="G3483" s="18" t="str">
        <f t="shared" si="237"/>
        <v/>
      </c>
      <c r="H3483" s="18" t="str">
        <f t="shared" si="238"/>
        <v/>
      </c>
    </row>
    <row r="3484" spans="5:8" x14ac:dyDescent="0.25">
      <c r="E3484" s="18" t="str">
        <f t="shared" si="235"/>
        <v/>
      </c>
      <c r="F3484" s="18" t="str">
        <f t="shared" si="236"/>
        <v/>
      </c>
      <c r="G3484" s="18" t="str">
        <f t="shared" si="237"/>
        <v/>
      </c>
      <c r="H3484" s="18" t="str">
        <f t="shared" si="238"/>
        <v/>
      </c>
    </row>
    <row r="3485" spans="5:8" x14ac:dyDescent="0.25">
      <c r="E3485" s="18" t="str">
        <f t="shared" si="235"/>
        <v/>
      </c>
      <c r="F3485" s="18" t="str">
        <f t="shared" si="236"/>
        <v/>
      </c>
      <c r="G3485" s="18" t="str">
        <f t="shared" si="237"/>
        <v/>
      </c>
      <c r="H3485" s="18" t="str">
        <f t="shared" si="238"/>
        <v/>
      </c>
    </row>
    <row r="3486" spans="5:8" x14ac:dyDescent="0.25">
      <c r="E3486" s="18" t="str">
        <f t="shared" si="235"/>
        <v/>
      </c>
      <c r="F3486" s="18" t="str">
        <f t="shared" si="236"/>
        <v/>
      </c>
      <c r="G3486" s="18" t="str">
        <f t="shared" si="237"/>
        <v/>
      </c>
      <c r="H3486" s="18" t="str">
        <f t="shared" si="238"/>
        <v/>
      </c>
    </row>
    <row r="3487" spans="5:8" x14ac:dyDescent="0.25">
      <c r="E3487" s="18" t="str">
        <f t="shared" si="235"/>
        <v/>
      </c>
      <c r="F3487" s="18" t="str">
        <f t="shared" si="236"/>
        <v/>
      </c>
      <c r="G3487" s="18" t="str">
        <f t="shared" si="237"/>
        <v/>
      </c>
      <c r="H3487" s="18" t="str">
        <f t="shared" si="238"/>
        <v/>
      </c>
    </row>
    <row r="3488" spans="5:8" x14ac:dyDescent="0.25">
      <c r="E3488" s="18" t="str">
        <f t="shared" si="235"/>
        <v/>
      </c>
      <c r="F3488" s="18" t="str">
        <f t="shared" si="236"/>
        <v/>
      </c>
      <c r="G3488" s="18" t="str">
        <f t="shared" si="237"/>
        <v/>
      </c>
      <c r="H3488" s="18" t="str">
        <f t="shared" si="238"/>
        <v/>
      </c>
    </row>
    <row r="3489" spans="5:8" x14ac:dyDescent="0.25">
      <c r="E3489" s="18" t="str">
        <f t="shared" si="235"/>
        <v/>
      </c>
      <c r="F3489" s="18" t="str">
        <f t="shared" si="236"/>
        <v/>
      </c>
      <c r="G3489" s="18" t="str">
        <f t="shared" si="237"/>
        <v/>
      </c>
      <c r="H3489" s="18" t="str">
        <f t="shared" si="238"/>
        <v/>
      </c>
    </row>
    <row r="3490" spans="5:8" x14ac:dyDescent="0.25">
      <c r="E3490" s="18" t="str">
        <f t="shared" si="235"/>
        <v/>
      </c>
      <c r="F3490" s="18" t="str">
        <f t="shared" si="236"/>
        <v/>
      </c>
      <c r="G3490" s="18" t="str">
        <f t="shared" si="237"/>
        <v/>
      </c>
      <c r="H3490" s="18" t="str">
        <f t="shared" si="238"/>
        <v/>
      </c>
    </row>
    <row r="3491" spans="5:8" x14ac:dyDescent="0.25">
      <c r="E3491" s="18" t="str">
        <f t="shared" si="235"/>
        <v/>
      </c>
      <c r="F3491" s="18" t="str">
        <f t="shared" si="236"/>
        <v/>
      </c>
      <c r="G3491" s="18" t="str">
        <f t="shared" si="237"/>
        <v/>
      </c>
      <c r="H3491" s="18" t="str">
        <f t="shared" si="238"/>
        <v/>
      </c>
    </row>
    <row r="3492" spans="5:8" x14ac:dyDescent="0.25">
      <c r="E3492" s="18" t="str">
        <f t="shared" si="235"/>
        <v/>
      </c>
      <c r="F3492" s="18" t="str">
        <f t="shared" si="236"/>
        <v/>
      </c>
      <c r="G3492" s="18" t="str">
        <f t="shared" si="237"/>
        <v/>
      </c>
      <c r="H3492" s="18" t="str">
        <f t="shared" si="238"/>
        <v/>
      </c>
    </row>
    <row r="3493" spans="5:8" x14ac:dyDescent="0.25">
      <c r="E3493" s="18" t="str">
        <f t="shared" si="235"/>
        <v/>
      </c>
      <c r="F3493" s="18" t="str">
        <f t="shared" si="236"/>
        <v/>
      </c>
      <c r="G3493" s="18" t="str">
        <f t="shared" si="237"/>
        <v/>
      </c>
      <c r="H3493" s="18" t="str">
        <f t="shared" si="238"/>
        <v/>
      </c>
    </row>
    <row r="3494" spans="5:8" x14ac:dyDescent="0.25">
      <c r="E3494" s="18" t="str">
        <f t="shared" si="235"/>
        <v/>
      </c>
      <c r="F3494" s="18" t="str">
        <f t="shared" si="236"/>
        <v/>
      </c>
      <c r="G3494" s="18" t="str">
        <f t="shared" si="237"/>
        <v/>
      </c>
      <c r="H3494" s="18" t="str">
        <f t="shared" si="238"/>
        <v/>
      </c>
    </row>
    <row r="3495" spans="5:8" x14ac:dyDescent="0.25">
      <c r="E3495" s="18" t="str">
        <f t="shared" si="235"/>
        <v/>
      </c>
      <c r="F3495" s="18" t="str">
        <f t="shared" si="236"/>
        <v/>
      </c>
      <c r="G3495" s="18" t="str">
        <f t="shared" si="237"/>
        <v/>
      </c>
      <c r="H3495" s="18" t="str">
        <f t="shared" si="238"/>
        <v/>
      </c>
    </row>
    <row r="3496" spans="5:8" x14ac:dyDescent="0.25">
      <c r="E3496" s="18" t="str">
        <f t="shared" si="235"/>
        <v/>
      </c>
      <c r="F3496" s="18" t="str">
        <f t="shared" si="236"/>
        <v/>
      </c>
      <c r="G3496" s="18" t="str">
        <f t="shared" si="237"/>
        <v/>
      </c>
      <c r="H3496" s="18" t="str">
        <f t="shared" si="238"/>
        <v/>
      </c>
    </row>
    <row r="3497" spans="5:8" x14ac:dyDescent="0.25">
      <c r="E3497" s="18" t="str">
        <f t="shared" si="235"/>
        <v/>
      </c>
      <c r="F3497" s="18" t="str">
        <f t="shared" si="236"/>
        <v/>
      </c>
      <c r="G3497" s="18" t="str">
        <f t="shared" si="237"/>
        <v/>
      </c>
      <c r="H3497" s="18" t="str">
        <f t="shared" si="238"/>
        <v/>
      </c>
    </row>
    <row r="3498" spans="5:8" x14ac:dyDescent="0.25">
      <c r="E3498" s="18" t="str">
        <f t="shared" si="235"/>
        <v/>
      </c>
      <c r="F3498" s="18" t="str">
        <f t="shared" si="236"/>
        <v/>
      </c>
      <c r="G3498" s="18" t="str">
        <f t="shared" si="237"/>
        <v/>
      </c>
      <c r="H3498" s="18" t="str">
        <f t="shared" si="238"/>
        <v/>
      </c>
    </row>
    <row r="3499" spans="5:8" x14ac:dyDescent="0.25">
      <c r="E3499" s="18" t="str">
        <f t="shared" si="235"/>
        <v/>
      </c>
      <c r="F3499" s="18" t="str">
        <f t="shared" si="236"/>
        <v/>
      </c>
      <c r="G3499" s="18" t="str">
        <f t="shared" si="237"/>
        <v/>
      </c>
      <c r="H3499" s="18" t="str">
        <f t="shared" si="238"/>
        <v/>
      </c>
    </row>
    <row r="3500" spans="5:8" x14ac:dyDescent="0.25">
      <c r="E3500" s="18" t="str">
        <f t="shared" si="235"/>
        <v/>
      </c>
      <c r="F3500" s="18" t="str">
        <f t="shared" si="236"/>
        <v/>
      </c>
      <c r="G3500" s="18" t="str">
        <f t="shared" si="237"/>
        <v/>
      </c>
      <c r="H3500" s="18" t="str">
        <f t="shared" si="238"/>
        <v/>
      </c>
    </row>
    <row r="3501" spans="5:8" x14ac:dyDescent="0.25">
      <c r="E3501" s="18" t="str">
        <f t="shared" si="235"/>
        <v/>
      </c>
      <c r="F3501" s="18" t="str">
        <f t="shared" si="236"/>
        <v/>
      </c>
      <c r="G3501" s="18" t="str">
        <f t="shared" si="237"/>
        <v/>
      </c>
      <c r="H3501" s="18" t="str">
        <f t="shared" si="238"/>
        <v/>
      </c>
    </row>
    <row r="3502" spans="5:8" x14ac:dyDescent="0.25">
      <c r="E3502" s="18" t="str">
        <f t="shared" si="235"/>
        <v/>
      </c>
      <c r="F3502" s="18" t="str">
        <f t="shared" si="236"/>
        <v/>
      </c>
      <c r="G3502" s="18" t="str">
        <f t="shared" si="237"/>
        <v/>
      </c>
      <c r="H3502" s="18" t="str">
        <f t="shared" si="238"/>
        <v/>
      </c>
    </row>
    <row r="3503" spans="5:8" x14ac:dyDescent="0.25">
      <c r="E3503" s="18" t="str">
        <f t="shared" si="235"/>
        <v/>
      </c>
      <c r="F3503" s="18" t="str">
        <f t="shared" si="236"/>
        <v/>
      </c>
      <c r="G3503" s="18" t="str">
        <f t="shared" si="237"/>
        <v/>
      </c>
      <c r="H3503" s="18" t="str">
        <f t="shared" si="238"/>
        <v/>
      </c>
    </row>
    <row r="3504" spans="5:8" x14ac:dyDescent="0.25">
      <c r="E3504" s="18" t="str">
        <f t="shared" si="235"/>
        <v/>
      </c>
      <c r="F3504" s="18" t="str">
        <f t="shared" si="236"/>
        <v/>
      </c>
      <c r="G3504" s="18" t="str">
        <f t="shared" si="237"/>
        <v/>
      </c>
      <c r="H3504" s="18" t="str">
        <f t="shared" si="238"/>
        <v/>
      </c>
    </row>
    <row r="3505" spans="5:8" x14ac:dyDescent="0.25">
      <c r="E3505" s="18" t="str">
        <f t="shared" si="235"/>
        <v/>
      </c>
      <c r="F3505" s="18" t="str">
        <f t="shared" si="236"/>
        <v/>
      </c>
      <c r="G3505" s="18" t="str">
        <f t="shared" si="237"/>
        <v/>
      </c>
      <c r="H3505" s="18" t="str">
        <f t="shared" si="238"/>
        <v/>
      </c>
    </row>
    <row r="3506" spans="5:8" x14ac:dyDescent="0.25">
      <c r="E3506" s="18" t="str">
        <f t="shared" si="235"/>
        <v/>
      </c>
      <c r="F3506" s="18" t="str">
        <f t="shared" si="236"/>
        <v/>
      </c>
      <c r="G3506" s="18" t="str">
        <f t="shared" si="237"/>
        <v/>
      </c>
      <c r="H3506" s="18" t="str">
        <f t="shared" si="238"/>
        <v/>
      </c>
    </row>
    <row r="3507" spans="5:8" x14ac:dyDescent="0.25">
      <c r="E3507" s="18" t="str">
        <f t="shared" si="235"/>
        <v/>
      </c>
      <c r="F3507" s="18" t="str">
        <f t="shared" si="236"/>
        <v/>
      </c>
      <c r="G3507" s="18" t="str">
        <f t="shared" si="237"/>
        <v/>
      </c>
      <c r="H3507" s="18" t="str">
        <f t="shared" si="238"/>
        <v/>
      </c>
    </row>
    <row r="3508" spans="5:8" x14ac:dyDescent="0.25">
      <c r="E3508" s="18" t="str">
        <f t="shared" si="235"/>
        <v/>
      </c>
      <c r="F3508" s="18" t="str">
        <f t="shared" si="236"/>
        <v/>
      </c>
      <c r="G3508" s="18" t="str">
        <f t="shared" si="237"/>
        <v/>
      </c>
      <c r="H3508" s="18" t="str">
        <f t="shared" si="238"/>
        <v/>
      </c>
    </row>
    <row r="3509" spans="5:8" x14ac:dyDescent="0.25">
      <c r="E3509" s="18" t="str">
        <f t="shared" si="235"/>
        <v/>
      </c>
      <c r="F3509" s="18" t="str">
        <f t="shared" si="236"/>
        <v/>
      </c>
      <c r="G3509" s="18" t="str">
        <f t="shared" si="237"/>
        <v/>
      </c>
      <c r="H3509" s="18" t="str">
        <f t="shared" si="238"/>
        <v/>
      </c>
    </row>
    <row r="3510" spans="5:8" x14ac:dyDescent="0.25">
      <c r="E3510" s="18" t="str">
        <f t="shared" si="235"/>
        <v/>
      </c>
      <c r="F3510" s="18" t="str">
        <f t="shared" si="236"/>
        <v/>
      </c>
      <c r="G3510" s="18" t="str">
        <f t="shared" si="237"/>
        <v/>
      </c>
      <c r="H3510" s="18" t="str">
        <f t="shared" si="238"/>
        <v/>
      </c>
    </row>
    <row r="3511" spans="5:8" x14ac:dyDescent="0.25">
      <c r="E3511" s="18" t="str">
        <f t="shared" si="235"/>
        <v/>
      </c>
      <c r="F3511" s="18" t="str">
        <f t="shared" si="236"/>
        <v/>
      </c>
      <c r="G3511" s="18" t="str">
        <f t="shared" si="237"/>
        <v/>
      </c>
      <c r="H3511" s="18" t="str">
        <f t="shared" si="238"/>
        <v/>
      </c>
    </row>
    <row r="3512" spans="5:8" x14ac:dyDescent="0.25">
      <c r="E3512" s="18" t="str">
        <f t="shared" si="235"/>
        <v/>
      </c>
      <c r="F3512" s="18" t="str">
        <f t="shared" si="236"/>
        <v/>
      </c>
      <c r="G3512" s="18" t="str">
        <f t="shared" si="237"/>
        <v/>
      </c>
      <c r="H3512" s="18" t="str">
        <f t="shared" si="238"/>
        <v/>
      </c>
    </row>
    <row r="3513" spans="5:8" x14ac:dyDescent="0.25">
      <c r="E3513" s="18" t="str">
        <f t="shared" si="235"/>
        <v/>
      </c>
      <c r="F3513" s="18" t="str">
        <f t="shared" si="236"/>
        <v/>
      </c>
      <c r="G3513" s="18" t="str">
        <f t="shared" si="237"/>
        <v/>
      </c>
      <c r="H3513" s="18" t="str">
        <f t="shared" si="238"/>
        <v/>
      </c>
    </row>
    <row r="3514" spans="5:8" x14ac:dyDescent="0.25">
      <c r="E3514" s="18" t="str">
        <f t="shared" si="235"/>
        <v/>
      </c>
      <c r="F3514" s="18" t="str">
        <f t="shared" si="236"/>
        <v/>
      </c>
      <c r="G3514" s="18" t="str">
        <f t="shared" si="237"/>
        <v/>
      </c>
      <c r="H3514" s="18" t="str">
        <f t="shared" si="238"/>
        <v/>
      </c>
    </row>
    <row r="3515" spans="5:8" x14ac:dyDescent="0.25">
      <c r="E3515" s="18" t="str">
        <f t="shared" si="235"/>
        <v/>
      </c>
      <c r="F3515" s="18" t="str">
        <f t="shared" si="236"/>
        <v/>
      </c>
      <c r="G3515" s="18" t="str">
        <f t="shared" si="237"/>
        <v/>
      </c>
      <c r="H3515" s="18" t="str">
        <f t="shared" si="238"/>
        <v/>
      </c>
    </row>
    <row r="3516" spans="5:8" x14ac:dyDescent="0.25">
      <c r="E3516" s="18" t="str">
        <f t="shared" si="235"/>
        <v/>
      </c>
      <c r="F3516" s="18" t="str">
        <f t="shared" si="236"/>
        <v/>
      </c>
      <c r="G3516" s="18" t="str">
        <f t="shared" si="237"/>
        <v/>
      </c>
      <c r="H3516" s="18" t="str">
        <f t="shared" si="238"/>
        <v/>
      </c>
    </row>
    <row r="3517" spans="5:8" x14ac:dyDescent="0.25">
      <c r="E3517" s="18" t="str">
        <f t="shared" si="235"/>
        <v/>
      </c>
      <c r="F3517" s="18" t="str">
        <f t="shared" si="236"/>
        <v/>
      </c>
      <c r="G3517" s="18" t="str">
        <f t="shared" si="237"/>
        <v/>
      </c>
      <c r="H3517" s="18" t="str">
        <f t="shared" si="238"/>
        <v/>
      </c>
    </row>
    <row r="3518" spans="5:8" x14ac:dyDescent="0.25">
      <c r="E3518" s="18" t="str">
        <f t="shared" si="235"/>
        <v/>
      </c>
      <c r="F3518" s="18" t="str">
        <f t="shared" si="236"/>
        <v/>
      </c>
      <c r="G3518" s="18" t="str">
        <f t="shared" si="237"/>
        <v/>
      </c>
      <c r="H3518" s="18" t="str">
        <f t="shared" si="238"/>
        <v/>
      </c>
    </row>
    <row r="3519" spans="5:8" x14ac:dyDescent="0.25">
      <c r="E3519" s="18" t="str">
        <f t="shared" si="235"/>
        <v/>
      </c>
      <c r="F3519" s="18" t="str">
        <f t="shared" si="236"/>
        <v/>
      </c>
      <c r="G3519" s="18" t="str">
        <f t="shared" si="237"/>
        <v/>
      </c>
      <c r="H3519" s="18" t="str">
        <f t="shared" si="238"/>
        <v/>
      </c>
    </row>
    <row r="3520" spans="5:8" x14ac:dyDescent="0.25">
      <c r="E3520" s="18" t="str">
        <f t="shared" si="235"/>
        <v/>
      </c>
      <c r="F3520" s="18" t="str">
        <f t="shared" si="236"/>
        <v/>
      </c>
      <c r="G3520" s="18" t="str">
        <f t="shared" si="237"/>
        <v/>
      </c>
      <c r="H3520" s="18" t="str">
        <f t="shared" si="238"/>
        <v/>
      </c>
    </row>
    <row r="3521" spans="5:8" x14ac:dyDescent="0.25">
      <c r="E3521" s="18" t="str">
        <f t="shared" si="235"/>
        <v/>
      </c>
      <c r="F3521" s="18" t="str">
        <f t="shared" si="236"/>
        <v/>
      </c>
      <c r="G3521" s="18" t="str">
        <f t="shared" si="237"/>
        <v/>
      </c>
      <c r="H3521" s="18" t="str">
        <f t="shared" si="238"/>
        <v/>
      </c>
    </row>
    <row r="3522" spans="5:8" x14ac:dyDescent="0.25">
      <c r="E3522" s="18" t="str">
        <f t="shared" si="235"/>
        <v/>
      </c>
      <c r="F3522" s="18" t="str">
        <f t="shared" si="236"/>
        <v/>
      </c>
      <c r="G3522" s="18" t="str">
        <f t="shared" si="237"/>
        <v/>
      </c>
      <c r="H3522" s="18" t="str">
        <f t="shared" si="238"/>
        <v/>
      </c>
    </row>
    <row r="3523" spans="5:8" x14ac:dyDescent="0.25">
      <c r="E3523" s="18" t="str">
        <f t="shared" si="235"/>
        <v/>
      </c>
      <c r="F3523" s="18" t="str">
        <f t="shared" si="236"/>
        <v/>
      </c>
      <c r="G3523" s="18" t="str">
        <f t="shared" si="237"/>
        <v/>
      </c>
      <c r="H3523" s="18" t="str">
        <f t="shared" si="238"/>
        <v/>
      </c>
    </row>
    <row r="3524" spans="5:8" x14ac:dyDescent="0.25">
      <c r="E3524" s="18" t="str">
        <f t="shared" si="235"/>
        <v/>
      </c>
      <c r="F3524" s="18" t="str">
        <f t="shared" si="236"/>
        <v/>
      </c>
      <c r="G3524" s="18" t="str">
        <f t="shared" si="237"/>
        <v/>
      </c>
      <c r="H3524" s="18" t="str">
        <f t="shared" si="238"/>
        <v/>
      </c>
    </row>
    <row r="3525" spans="5:8" x14ac:dyDescent="0.25">
      <c r="E3525" s="18" t="str">
        <f t="shared" si="235"/>
        <v/>
      </c>
      <c r="F3525" s="18" t="str">
        <f t="shared" si="236"/>
        <v/>
      </c>
      <c r="G3525" s="18" t="str">
        <f t="shared" si="237"/>
        <v/>
      </c>
      <c r="H3525" s="18" t="str">
        <f t="shared" si="238"/>
        <v/>
      </c>
    </row>
    <row r="3526" spans="5:8" x14ac:dyDescent="0.25">
      <c r="E3526" s="18" t="str">
        <f t="shared" ref="E3526:E3589" si="239">IF($C3526="","",IFERROR(INDEX(ItemPriceCol,MATCH($C3526,ItemName,0)),""))</f>
        <v/>
      </c>
      <c r="F3526" s="18" t="str">
        <f t="shared" ref="F3526:F3589" si="240">IF(OR($D3526="",$E3526=""),"",$D3526*$E3526)</f>
        <v/>
      </c>
      <c r="G3526" s="18" t="str">
        <f t="shared" ref="G3526:G3589" si="241">IF($C3526="","",IFERROR(INDEX(ItemCostCol,MATCH($C3526,ItemName,0)),""))</f>
        <v/>
      </c>
      <c r="H3526" s="18" t="str">
        <f t="shared" ref="H3526:H3589" si="242">IF(OR($F3526="",$G3526=""),"",$F3526-$D3526*$G3526)</f>
        <v/>
      </c>
    </row>
    <row r="3527" spans="5:8" x14ac:dyDescent="0.25">
      <c r="E3527" s="18" t="str">
        <f t="shared" si="239"/>
        <v/>
      </c>
      <c r="F3527" s="18" t="str">
        <f t="shared" si="240"/>
        <v/>
      </c>
      <c r="G3527" s="18" t="str">
        <f t="shared" si="241"/>
        <v/>
      </c>
      <c r="H3527" s="18" t="str">
        <f t="shared" si="242"/>
        <v/>
      </c>
    </row>
    <row r="3528" spans="5:8" x14ac:dyDescent="0.25">
      <c r="E3528" s="18" t="str">
        <f t="shared" si="239"/>
        <v/>
      </c>
      <c r="F3528" s="18" t="str">
        <f t="shared" si="240"/>
        <v/>
      </c>
      <c r="G3528" s="18" t="str">
        <f t="shared" si="241"/>
        <v/>
      </c>
      <c r="H3528" s="18" t="str">
        <f t="shared" si="242"/>
        <v/>
      </c>
    </row>
    <row r="3529" spans="5:8" x14ac:dyDescent="0.25">
      <c r="E3529" s="18" t="str">
        <f t="shared" si="239"/>
        <v/>
      </c>
      <c r="F3529" s="18" t="str">
        <f t="shared" si="240"/>
        <v/>
      </c>
      <c r="G3529" s="18" t="str">
        <f t="shared" si="241"/>
        <v/>
      </c>
      <c r="H3529" s="18" t="str">
        <f t="shared" si="242"/>
        <v/>
      </c>
    </row>
    <row r="3530" spans="5:8" x14ac:dyDescent="0.25">
      <c r="E3530" s="18" t="str">
        <f t="shared" si="239"/>
        <v/>
      </c>
      <c r="F3530" s="18" t="str">
        <f t="shared" si="240"/>
        <v/>
      </c>
      <c r="G3530" s="18" t="str">
        <f t="shared" si="241"/>
        <v/>
      </c>
      <c r="H3530" s="18" t="str">
        <f t="shared" si="242"/>
        <v/>
      </c>
    </row>
    <row r="3531" spans="5:8" x14ac:dyDescent="0.25">
      <c r="E3531" s="18" t="str">
        <f t="shared" si="239"/>
        <v/>
      </c>
      <c r="F3531" s="18" t="str">
        <f t="shared" si="240"/>
        <v/>
      </c>
      <c r="G3531" s="18" t="str">
        <f t="shared" si="241"/>
        <v/>
      </c>
      <c r="H3531" s="18" t="str">
        <f t="shared" si="242"/>
        <v/>
      </c>
    </row>
    <row r="3532" spans="5:8" x14ac:dyDescent="0.25">
      <c r="E3532" s="18" t="str">
        <f t="shared" si="239"/>
        <v/>
      </c>
      <c r="F3532" s="18" t="str">
        <f t="shared" si="240"/>
        <v/>
      </c>
      <c r="G3532" s="18" t="str">
        <f t="shared" si="241"/>
        <v/>
      </c>
      <c r="H3532" s="18" t="str">
        <f t="shared" si="242"/>
        <v/>
      </c>
    </row>
    <row r="3533" spans="5:8" x14ac:dyDescent="0.25">
      <c r="E3533" s="18" t="str">
        <f t="shared" si="239"/>
        <v/>
      </c>
      <c r="F3533" s="18" t="str">
        <f t="shared" si="240"/>
        <v/>
      </c>
      <c r="G3533" s="18" t="str">
        <f t="shared" si="241"/>
        <v/>
      </c>
      <c r="H3533" s="18" t="str">
        <f t="shared" si="242"/>
        <v/>
      </c>
    </row>
    <row r="3534" spans="5:8" x14ac:dyDescent="0.25">
      <c r="E3534" s="18" t="str">
        <f t="shared" si="239"/>
        <v/>
      </c>
      <c r="F3534" s="18" t="str">
        <f t="shared" si="240"/>
        <v/>
      </c>
      <c r="G3534" s="18" t="str">
        <f t="shared" si="241"/>
        <v/>
      </c>
      <c r="H3534" s="18" t="str">
        <f t="shared" si="242"/>
        <v/>
      </c>
    </row>
    <row r="3535" spans="5:8" x14ac:dyDescent="0.25">
      <c r="E3535" s="18" t="str">
        <f t="shared" si="239"/>
        <v/>
      </c>
      <c r="F3535" s="18" t="str">
        <f t="shared" si="240"/>
        <v/>
      </c>
      <c r="G3535" s="18" t="str">
        <f t="shared" si="241"/>
        <v/>
      </c>
      <c r="H3535" s="18" t="str">
        <f t="shared" si="242"/>
        <v/>
      </c>
    </row>
    <row r="3536" spans="5:8" x14ac:dyDescent="0.25">
      <c r="E3536" s="18" t="str">
        <f t="shared" si="239"/>
        <v/>
      </c>
      <c r="F3536" s="18" t="str">
        <f t="shared" si="240"/>
        <v/>
      </c>
      <c r="G3536" s="18" t="str">
        <f t="shared" si="241"/>
        <v/>
      </c>
      <c r="H3536" s="18" t="str">
        <f t="shared" si="242"/>
        <v/>
      </c>
    </row>
    <row r="3537" spans="5:8" x14ac:dyDescent="0.25">
      <c r="E3537" s="18" t="str">
        <f t="shared" si="239"/>
        <v/>
      </c>
      <c r="F3537" s="18" t="str">
        <f t="shared" si="240"/>
        <v/>
      </c>
      <c r="G3537" s="18" t="str">
        <f t="shared" si="241"/>
        <v/>
      </c>
      <c r="H3537" s="18" t="str">
        <f t="shared" si="242"/>
        <v/>
      </c>
    </row>
    <row r="3538" spans="5:8" x14ac:dyDescent="0.25">
      <c r="E3538" s="18" t="str">
        <f t="shared" si="239"/>
        <v/>
      </c>
      <c r="F3538" s="18" t="str">
        <f t="shared" si="240"/>
        <v/>
      </c>
      <c r="G3538" s="18" t="str">
        <f t="shared" si="241"/>
        <v/>
      </c>
      <c r="H3538" s="18" t="str">
        <f t="shared" si="242"/>
        <v/>
      </c>
    </row>
    <row r="3539" spans="5:8" x14ac:dyDescent="0.25">
      <c r="E3539" s="18" t="str">
        <f t="shared" si="239"/>
        <v/>
      </c>
      <c r="F3539" s="18" t="str">
        <f t="shared" si="240"/>
        <v/>
      </c>
      <c r="G3539" s="18" t="str">
        <f t="shared" si="241"/>
        <v/>
      </c>
      <c r="H3539" s="18" t="str">
        <f t="shared" si="242"/>
        <v/>
      </c>
    </row>
    <row r="3540" spans="5:8" x14ac:dyDescent="0.25">
      <c r="E3540" s="18" t="str">
        <f t="shared" si="239"/>
        <v/>
      </c>
      <c r="F3540" s="18" t="str">
        <f t="shared" si="240"/>
        <v/>
      </c>
      <c r="G3540" s="18" t="str">
        <f t="shared" si="241"/>
        <v/>
      </c>
      <c r="H3540" s="18" t="str">
        <f t="shared" si="242"/>
        <v/>
      </c>
    </row>
    <row r="3541" spans="5:8" x14ac:dyDescent="0.25">
      <c r="E3541" s="18" t="str">
        <f t="shared" si="239"/>
        <v/>
      </c>
      <c r="F3541" s="18" t="str">
        <f t="shared" si="240"/>
        <v/>
      </c>
      <c r="G3541" s="18" t="str">
        <f t="shared" si="241"/>
        <v/>
      </c>
      <c r="H3541" s="18" t="str">
        <f t="shared" si="242"/>
        <v/>
      </c>
    </row>
    <row r="3542" spans="5:8" x14ac:dyDescent="0.25">
      <c r="E3542" s="18" t="str">
        <f t="shared" si="239"/>
        <v/>
      </c>
      <c r="F3542" s="18" t="str">
        <f t="shared" si="240"/>
        <v/>
      </c>
      <c r="G3542" s="18" t="str">
        <f t="shared" si="241"/>
        <v/>
      </c>
      <c r="H3542" s="18" t="str">
        <f t="shared" si="242"/>
        <v/>
      </c>
    </row>
    <row r="3543" spans="5:8" x14ac:dyDescent="0.25">
      <c r="E3543" s="18" t="str">
        <f t="shared" si="239"/>
        <v/>
      </c>
      <c r="F3543" s="18" t="str">
        <f t="shared" si="240"/>
        <v/>
      </c>
      <c r="G3543" s="18" t="str">
        <f t="shared" si="241"/>
        <v/>
      </c>
      <c r="H3543" s="18" t="str">
        <f t="shared" si="242"/>
        <v/>
      </c>
    </row>
    <row r="3544" spans="5:8" x14ac:dyDescent="0.25">
      <c r="E3544" s="18" t="str">
        <f t="shared" si="239"/>
        <v/>
      </c>
      <c r="F3544" s="18" t="str">
        <f t="shared" si="240"/>
        <v/>
      </c>
      <c r="G3544" s="18" t="str">
        <f t="shared" si="241"/>
        <v/>
      </c>
      <c r="H3544" s="18" t="str">
        <f t="shared" si="242"/>
        <v/>
      </c>
    </row>
    <row r="3545" spans="5:8" x14ac:dyDescent="0.25">
      <c r="E3545" s="18" t="str">
        <f t="shared" si="239"/>
        <v/>
      </c>
      <c r="F3545" s="18" t="str">
        <f t="shared" si="240"/>
        <v/>
      </c>
      <c r="G3545" s="18" t="str">
        <f t="shared" si="241"/>
        <v/>
      </c>
      <c r="H3545" s="18" t="str">
        <f t="shared" si="242"/>
        <v/>
      </c>
    </row>
    <row r="3546" spans="5:8" x14ac:dyDescent="0.25">
      <c r="E3546" s="18" t="str">
        <f t="shared" si="239"/>
        <v/>
      </c>
      <c r="F3546" s="18" t="str">
        <f t="shared" si="240"/>
        <v/>
      </c>
      <c r="G3546" s="18" t="str">
        <f t="shared" si="241"/>
        <v/>
      </c>
      <c r="H3546" s="18" t="str">
        <f t="shared" si="242"/>
        <v/>
      </c>
    </row>
    <row r="3547" spans="5:8" x14ac:dyDescent="0.25">
      <c r="E3547" s="18" t="str">
        <f t="shared" si="239"/>
        <v/>
      </c>
      <c r="F3547" s="18" t="str">
        <f t="shared" si="240"/>
        <v/>
      </c>
      <c r="G3547" s="18" t="str">
        <f t="shared" si="241"/>
        <v/>
      </c>
      <c r="H3547" s="18" t="str">
        <f t="shared" si="242"/>
        <v/>
      </c>
    </row>
    <row r="3548" spans="5:8" x14ac:dyDescent="0.25">
      <c r="E3548" s="18" t="str">
        <f t="shared" si="239"/>
        <v/>
      </c>
      <c r="F3548" s="18" t="str">
        <f t="shared" si="240"/>
        <v/>
      </c>
      <c r="G3548" s="18" t="str">
        <f t="shared" si="241"/>
        <v/>
      </c>
      <c r="H3548" s="18" t="str">
        <f t="shared" si="242"/>
        <v/>
      </c>
    </row>
    <row r="3549" spans="5:8" x14ac:dyDescent="0.25">
      <c r="E3549" s="18" t="str">
        <f t="shared" si="239"/>
        <v/>
      </c>
      <c r="F3549" s="18" t="str">
        <f t="shared" si="240"/>
        <v/>
      </c>
      <c r="G3549" s="18" t="str">
        <f t="shared" si="241"/>
        <v/>
      </c>
      <c r="H3549" s="18" t="str">
        <f t="shared" si="242"/>
        <v/>
      </c>
    </row>
    <row r="3550" spans="5:8" x14ac:dyDescent="0.25">
      <c r="E3550" s="18" t="str">
        <f t="shared" si="239"/>
        <v/>
      </c>
      <c r="F3550" s="18" t="str">
        <f t="shared" si="240"/>
        <v/>
      </c>
      <c r="G3550" s="18" t="str">
        <f t="shared" si="241"/>
        <v/>
      </c>
      <c r="H3550" s="18" t="str">
        <f t="shared" si="242"/>
        <v/>
      </c>
    </row>
    <row r="3551" spans="5:8" x14ac:dyDescent="0.25">
      <c r="E3551" s="18" t="str">
        <f t="shared" si="239"/>
        <v/>
      </c>
      <c r="F3551" s="18" t="str">
        <f t="shared" si="240"/>
        <v/>
      </c>
      <c r="G3551" s="18" t="str">
        <f t="shared" si="241"/>
        <v/>
      </c>
      <c r="H3551" s="18" t="str">
        <f t="shared" si="242"/>
        <v/>
      </c>
    </row>
    <row r="3552" spans="5:8" x14ac:dyDescent="0.25">
      <c r="E3552" s="18" t="str">
        <f t="shared" si="239"/>
        <v/>
      </c>
      <c r="F3552" s="18" t="str">
        <f t="shared" si="240"/>
        <v/>
      </c>
      <c r="G3552" s="18" t="str">
        <f t="shared" si="241"/>
        <v/>
      </c>
      <c r="H3552" s="18" t="str">
        <f t="shared" si="242"/>
        <v/>
      </c>
    </row>
    <row r="3553" spans="5:8" x14ac:dyDescent="0.25">
      <c r="E3553" s="18" t="str">
        <f t="shared" si="239"/>
        <v/>
      </c>
      <c r="F3553" s="18" t="str">
        <f t="shared" si="240"/>
        <v/>
      </c>
      <c r="G3553" s="18" t="str">
        <f t="shared" si="241"/>
        <v/>
      </c>
      <c r="H3553" s="18" t="str">
        <f t="shared" si="242"/>
        <v/>
      </c>
    </row>
    <row r="3554" spans="5:8" x14ac:dyDescent="0.25">
      <c r="E3554" s="18" t="str">
        <f t="shared" si="239"/>
        <v/>
      </c>
      <c r="F3554" s="18" t="str">
        <f t="shared" si="240"/>
        <v/>
      </c>
      <c r="G3554" s="18" t="str">
        <f t="shared" si="241"/>
        <v/>
      </c>
      <c r="H3554" s="18" t="str">
        <f t="shared" si="242"/>
        <v/>
      </c>
    </row>
    <row r="3555" spans="5:8" x14ac:dyDescent="0.25">
      <c r="E3555" s="18" t="str">
        <f t="shared" si="239"/>
        <v/>
      </c>
      <c r="F3555" s="18" t="str">
        <f t="shared" si="240"/>
        <v/>
      </c>
      <c r="G3555" s="18" t="str">
        <f t="shared" si="241"/>
        <v/>
      </c>
      <c r="H3555" s="18" t="str">
        <f t="shared" si="242"/>
        <v/>
      </c>
    </row>
    <row r="3556" spans="5:8" x14ac:dyDescent="0.25">
      <c r="E3556" s="18" t="str">
        <f t="shared" si="239"/>
        <v/>
      </c>
      <c r="F3556" s="18" t="str">
        <f t="shared" si="240"/>
        <v/>
      </c>
      <c r="G3556" s="18" t="str">
        <f t="shared" si="241"/>
        <v/>
      </c>
      <c r="H3556" s="18" t="str">
        <f t="shared" si="242"/>
        <v/>
      </c>
    </row>
    <row r="3557" spans="5:8" x14ac:dyDescent="0.25">
      <c r="E3557" s="18" t="str">
        <f t="shared" si="239"/>
        <v/>
      </c>
      <c r="F3557" s="18" t="str">
        <f t="shared" si="240"/>
        <v/>
      </c>
      <c r="G3557" s="18" t="str">
        <f t="shared" si="241"/>
        <v/>
      </c>
      <c r="H3557" s="18" t="str">
        <f t="shared" si="242"/>
        <v/>
      </c>
    </row>
    <row r="3558" spans="5:8" x14ac:dyDescent="0.25">
      <c r="E3558" s="18" t="str">
        <f t="shared" si="239"/>
        <v/>
      </c>
      <c r="F3558" s="18" t="str">
        <f t="shared" si="240"/>
        <v/>
      </c>
      <c r="G3558" s="18" t="str">
        <f t="shared" si="241"/>
        <v/>
      </c>
      <c r="H3558" s="18" t="str">
        <f t="shared" si="242"/>
        <v/>
      </c>
    </row>
    <row r="3559" spans="5:8" x14ac:dyDescent="0.25">
      <c r="E3559" s="18" t="str">
        <f t="shared" si="239"/>
        <v/>
      </c>
      <c r="F3559" s="18" t="str">
        <f t="shared" si="240"/>
        <v/>
      </c>
      <c r="G3559" s="18" t="str">
        <f t="shared" si="241"/>
        <v/>
      </c>
      <c r="H3559" s="18" t="str">
        <f t="shared" si="242"/>
        <v/>
      </c>
    </row>
    <row r="3560" spans="5:8" x14ac:dyDescent="0.25">
      <c r="E3560" s="18" t="str">
        <f t="shared" si="239"/>
        <v/>
      </c>
      <c r="F3560" s="18" t="str">
        <f t="shared" si="240"/>
        <v/>
      </c>
      <c r="G3560" s="18" t="str">
        <f t="shared" si="241"/>
        <v/>
      </c>
      <c r="H3560" s="18" t="str">
        <f t="shared" si="242"/>
        <v/>
      </c>
    </row>
    <row r="3561" spans="5:8" x14ac:dyDescent="0.25">
      <c r="E3561" s="18" t="str">
        <f t="shared" si="239"/>
        <v/>
      </c>
      <c r="F3561" s="18" t="str">
        <f t="shared" si="240"/>
        <v/>
      </c>
      <c r="G3561" s="18" t="str">
        <f t="shared" si="241"/>
        <v/>
      </c>
      <c r="H3561" s="18" t="str">
        <f t="shared" si="242"/>
        <v/>
      </c>
    </row>
    <row r="3562" spans="5:8" x14ac:dyDescent="0.25">
      <c r="E3562" s="18" t="str">
        <f t="shared" si="239"/>
        <v/>
      </c>
      <c r="F3562" s="18" t="str">
        <f t="shared" si="240"/>
        <v/>
      </c>
      <c r="G3562" s="18" t="str">
        <f t="shared" si="241"/>
        <v/>
      </c>
      <c r="H3562" s="18" t="str">
        <f t="shared" si="242"/>
        <v/>
      </c>
    </row>
    <row r="3563" spans="5:8" x14ac:dyDescent="0.25">
      <c r="E3563" s="18" t="str">
        <f t="shared" si="239"/>
        <v/>
      </c>
      <c r="F3563" s="18" t="str">
        <f t="shared" si="240"/>
        <v/>
      </c>
      <c r="G3563" s="18" t="str">
        <f t="shared" si="241"/>
        <v/>
      </c>
      <c r="H3563" s="18" t="str">
        <f t="shared" si="242"/>
        <v/>
      </c>
    </row>
    <row r="3564" spans="5:8" x14ac:dyDescent="0.25">
      <c r="E3564" s="18" t="str">
        <f t="shared" si="239"/>
        <v/>
      </c>
      <c r="F3564" s="18" t="str">
        <f t="shared" si="240"/>
        <v/>
      </c>
      <c r="G3564" s="18" t="str">
        <f t="shared" si="241"/>
        <v/>
      </c>
      <c r="H3564" s="18" t="str">
        <f t="shared" si="242"/>
        <v/>
      </c>
    </row>
    <row r="3565" spans="5:8" x14ac:dyDescent="0.25">
      <c r="E3565" s="18" t="str">
        <f t="shared" si="239"/>
        <v/>
      </c>
      <c r="F3565" s="18" t="str">
        <f t="shared" si="240"/>
        <v/>
      </c>
      <c r="G3565" s="18" t="str">
        <f t="shared" si="241"/>
        <v/>
      </c>
      <c r="H3565" s="18" t="str">
        <f t="shared" si="242"/>
        <v/>
      </c>
    </row>
    <row r="3566" spans="5:8" x14ac:dyDescent="0.25">
      <c r="E3566" s="18" t="str">
        <f t="shared" si="239"/>
        <v/>
      </c>
      <c r="F3566" s="18" t="str">
        <f t="shared" si="240"/>
        <v/>
      </c>
      <c r="G3566" s="18" t="str">
        <f t="shared" si="241"/>
        <v/>
      </c>
      <c r="H3566" s="18" t="str">
        <f t="shared" si="242"/>
        <v/>
      </c>
    </row>
    <row r="3567" spans="5:8" x14ac:dyDescent="0.25">
      <c r="E3567" s="18" t="str">
        <f t="shared" si="239"/>
        <v/>
      </c>
      <c r="F3567" s="18" t="str">
        <f t="shared" si="240"/>
        <v/>
      </c>
      <c r="G3567" s="18" t="str">
        <f t="shared" si="241"/>
        <v/>
      </c>
      <c r="H3567" s="18" t="str">
        <f t="shared" si="242"/>
        <v/>
      </c>
    </row>
    <row r="3568" spans="5:8" x14ac:dyDescent="0.25">
      <c r="E3568" s="18" t="str">
        <f t="shared" si="239"/>
        <v/>
      </c>
      <c r="F3568" s="18" t="str">
        <f t="shared" si="240"/>
        <v/>
      </c>
      <c r="G3568" s="18" t="str">
        <f t="shared" si="241"/>
        <v/>
      </c>
      <c r="H3568" s="18" t="str">
        <f t="shared" si="242"/>
        <v/>
      </c>
    </row>
    <row r="3569" spans="5:8" x14ac:dyDescent="0.25">
      <c r="E3569" s="18" t="str">
        <f t="shared" si="239"/>
        <v/>
      </c>
      <c r="F3569" s="18" t="str">
        <f t="shared" si="240"/>
        <v/>
      </c>
      <c r="G3569" s="18" t="str">
        <f t="shared" si="241"/>
        <v/>
      </c>
      <c r="H3569" s="18" t="str">
        <f t="shared" si="242"/>
        <v/>
      </c>
    </row>
    <row r="3570" spans="5:8" x14ac:dyDescent="0.25">
      <c r="E3570" s="18" t="str">
        <f t="shared" si="239"/>
        <v/>
      </c>
      <c r="F3570" s="18" t="str">
        <f t="shared" si="240"/>
        <v/>
      </c>
      <c r="G3570" s="18" t="str">
        <f t="shared" si="241"/>
        <v/>
      </c>
      <c r="H3570" s="18" t="str">
        <f t="shared" si="242"/>
        <v/>
      </c>
    </row>
    <row r="3571" spans="5:8" x14ac:dyDescent="0.25">
      <c r="E3571" s="18" t="str">
        <f t="shared" si="239"/>
        <v/>
      </c>
      <c r="F3571" s="18" t="str">
        <f t="shared" si="240"/>
        <v/>
      </c>
      <c r="G3571" s="18" t="str">
        <f t="shared" si="241"/>
        <v/>
      </c>
      <c r="H3571" s="18" t="str">
        <f t="shared" si="242"/>
        <v/>
      </c>
    </row>
    <row r="3572" spans="5:8" x14ac:dyDescent="0.25">
      <c r="E3572" s="18" t="str">
        <f t="shared" si="239"/>
        <v/>
      </c>
      <c r="F3572" s="18" t="str">
        <f t="shared" si="240"/>
        <v/>
      </c>
      <c r="G3572" s="18" t="str">
        <f t="shared" si="241"/>
        <v/>
      </c>
      <c r="H3572" s="18" t="str">
        <f t="shared" si="242"/>
        <v/>
      </c>
    </row>
    <row r="3573" spans="5:8" x14ac:dyDescent="0.25">
      <c r="E3573" s="18" t="str">
        <f t="shared" si="239"/>
        <v/>
      </c>
      <c r="F3573" s="18" t="str">
        <f t="shared" si="240"/>
        <v/>
      </c>
      <c r="G3573" s="18" t="str">
        <f t="shared" si="241"/>
        <v/>
      </c>
      <c r="H3573" s="18" t="str">
        <f t="shared" si="242"/>
        <v/>
      </c>
    </row>
    <row r="3574" spans="5:8" x14ac:dyDescent="0.25">
      <c r="E3574" s="18" t="str">
        <f t="shared" si="239"/>
        <v/>
      </c>
      <c r="F3574" s="18" t="str">
        <f t="shared" si="240"/>
        <v/>
      </c>
      <c r="G3574" s="18" t="str">
        <f t="shared" si="241"/>
        <v/>
      </c>
      <c r="H3574" s="18" t="str">
        <f t="shared" si="242"/>
        <v/>
      </c>
    </row>
    <row r="3575" spans="5:8" x14ac:dyDescent="0.25">
      <c r="E3575" s="18" t="str">
        <f t="shared" si="239"/>
        <v/>
      </c>
      <c r="F3575" s="18" t="str">
        <f t="shared" si="240"/>
        <v/>
      </c>
      <c r="G3575" s="18" t="str">
        <f t="shared" si="241"/>
        <v/>
      </c>
      <c r="H3575" s="18" t="str">
        <f t="shared" si="242"/>
        <v/>
      </c>
    </row>
    <row r="3576" spans="5:8" x14ac:dyDescent="0.25">
      <c r="E3576" s="18" t="str">
        <f t="shared" si="239"/>
        <v/>
      </c>
      <c r="F3576" s="18" t="str">
        <f t="shared" si="240"/>
        <v/>
      </c>
      <c r="G3576" s="18" t="str">
        <f t="shared" si="241"/>
        <v/>
      </c>
      <c r="H3576" s="18" t="str">
        <f t="shared" si="242"/>
        <v/>
      </c>
    </row>
    <row r="3577" spans="5:8" x14ac:dyDescent="0.25">
      <c r="E3577" s="18" t="str">
        <f t="shared" si="239"/>
        <v/>
      </c>
      <c r="F3577" s="18" t="str">
        <f t="shared" si="240"/>
        <v/>
      </c>
      <c r="G3577" s="18" t="str">
        <f t="shared" si="241"/>
        <v/>
      </c>
      <c r="H3577" s="18" t="str">
        <f t="shared" si="242"/>
        <v/>
      </c>
    </row>
    <row r="3578" spans="5:8" x14ac:dyDescent="0.25">
      <c r="E3578" s="18" t="str">
        <f t="shared" si="239"/>
        <v/>
      </c>
      <c r="F3578" s="18" t="str">
        <f t="shared" si="240"/>
        <v/>
      </c>
      <c r="G3578" s="18" t="str">
        <f t="shared" si="241"/>
        <v/>
      </c>
      <c r="H3578" s="18" t="str">
        <f t="shared" si="242"/>
        <v/>
      </c>
    </row>
    <row r="3579" spans="5:8" x14ac:dyDescent="0.25">
      <c r="E3579" s="18" t="str">
        <f t="shared" si="239"/>
        <v/>
      </c>
      <c r="F3579" s="18" t="str">
        <f t="shared" si="240"/>
        <v/>
      </c>
      <c r="G3579" s="18" t="str">
        <f t="shared" si="241"/>
        <v/>
      </c>
      <c r="H3579" s="18" t="str">
        <f t="shared" si="242"/>
        <v/>
      </c>
    </row>
    <row r="3580" spans="5:8" x14ac:dyDescent="0.25">
      <c r="E3580" s="18" t="str">
        <f t="shared" si="239"/>
        <v/>
      </c>
      <c r="F3580" s="18" t="str">
        <f t="shared" si="240"/>
        <v/>
      </c>
      <c r="G3580" s="18" t="str">
        <f t="shared" si="241"/>
        <v/>
      </c>
      <c r="H3580" s="18" t="str">
        <f t="shared" si="242"/>
        <v/>
      </c>
    </row>
    <row r="3581" spans="5:8" x14ac:dyDescent="0.25">
      <c r="E3581" s="18" t="str">
        <f t="shared" si="239"/>
        <v/>
      </c>
      <c r="F3581" s="18" t="str">
        <f t="shared" si="240"/>
        <v/>
      </c>
      <c r="G3581" s="18" t="str">
        <f t="shared" si="241"/>
        <v/>
      </c>
      <c r="H3581" s="18" t="str">
        <f t="shared" si="242"/>
        <v/>
      </c>
    </row>
    <row r="3582" spans="5:8" x14ac:dyDescent="0.25">
      <c r="E3582" s="18" t="str">
        <f t="shared" si="239"/>
        <v/>
      </c>
      <c r="F3582" s="18" t="str">
        <f t="shared" si="240"/>
        <v/>
      </c>
      <c r="G3582" s="18" t="str">
        <f t="shared" si="241"/>
        <v/>
      </c>
      <c r="H3582" s="18" t="str">
        <f t="shared" si="242"/>
        <v/>
      </c>
    </row>
    <row r="3583" spans="5:8" x14ac:dyDescent="0.25">
      <c r="E3583" s="18" t="str">
        <f t="shared" si="239"/>
        <v/>
      </c>
      <c r="F3583" s="18" t="str">
        <f t="shared" si="240"/>
        <v/>
      </c>
      <c r="G3583" s="18" t="str">
        <f t="shared" si="241"/>
        <v/>
      </c>
      <c r="H3583" s="18" t="str">
        <f t="shared" si="242"/>
        <v/>
      </c>
    </row>
    <row r="3584" spans="5:8" x14ac:dyDescent="0.25">
      <c r="E3584" s="18" t="str">
        <f t="shared" si="239"/>
        <v/>
      </c>
      <c r="F3584" s="18" t="str">
        <f t="shared" si="240"/>
        <v/>
      </c>
      <c r="G3584" s="18" t="str">
        <f t="shared" si="241"/>
        <v/>
      </c>
      <c r="H3584" s="18" t="str">
        <f t="shared" si="242"/>
        <v/>
      </c>
    </row>
    <row r="3585" spans="5:8" x14ac:dyDescent="0.25">
      <c r="E3585" s="18" t="str">
        <f t="shared" si="239"/>
        <v/>
      </c>
      <c r="F3585" s="18" t="str">
        <f t="shared" si="240"/>
        <v/>
      </c>
      <c r="G3585" s="18" t="str">
        <f t="shared" si="241"/>
        <v/>
      </c>
      <c r="H3585" s="18" t="str">
        <f t="shared" si="242"/>
        <v/>
      </c>
    </row>
    <row r="3586" spans="5:8" x14ac:dyDescent="0.25">
      <c r="E3586" s="18" t="str">
        <f t="shared" si="239"/>
        <v/>
      </c>
      <c r="F3586" s="18" t="str">
        <f t="shared" si="240"/>
        <v/>
      </c>
      <c r="G3586" s="18" t="str">
        <f t="shared" si="241"/>
        <v/>
      </c>
      <c r="H3586" s="18" t="str">
        <f t="shared" si="242"/>
        <v/>
      </c>
    </row>
    <row r="3587" spans="5:8" x14ac:dyDescent="0.25">
      <c r="E3587" s="18" t="str">
        <f t="shared" si="239"/>
        <v/>
      </c>
      <c r="F3587" s="18" t="str">
        <f t="shared" si="240"/>
        <v/>
      </c>
      <c r="G3587" s="18" t="str">
        <f t="shared" si="241"/>
        <v/>
      </c>
      <c r="H3587" s="18" t="str">
        <f t="shared" si="242"/>
        <v/>
      </c>
    </row>
    <row r="3588" spans="5:8" x14ac:dyDescent="0.25">
      <c r="E3588" s="18" t="str">
        <f t="shared" si="239"/>
        <v/>
      </c>
      <c r="F3588" s="18" t="str">
        <f t="shared" si="240"/>
        <v/>
      </c>
      <c r="G3588" s="18" t="str">
        <f t="shared" si="241"/>
        <v/>
      </c>
      <c r="H3588" s="18" t="str">
        <f t="shared" si="242"/>
        <v/>
      </c>
    </row>
    <row r="3589" spans="5:8" x14ac:dyDescent="0.25">
      <c r="E3589" s="18" t="str">
        <f t="shared" si="239"/>
        <v/>
      </c>
      <c r="F3589" s="18" t="str">
        <f t="shared" si="240"/>
        <v/>
      </c>
      <c r="G3589" s="18" t="str">
        <f t="shared" si="241"/>
        <v/>
      </c>
      <c r="H3589" s="18" t="str">
        <f t="shared" si="242"/>
        <v/>
      </c>
    </row>
    <row r="3590" spans="5:8" x14ac:dyDescent="0.25">
      <c r="E3590" s="18" t="str">
        <f t="shared" ref="E3590:E3653" si="243">IF($C3590="","",IFERROR(INDEX(ItemPriceCol,MATCH($C3590,ItemName,0)),""))</f>
        <v/>
      </c>
      <c r="F3590" s="18" t="str">
        <f t="shared" ref="F3590:F3653" si="244">IF(OR($D3590="",$E3590=""),"",$D3590*$E3590)</f>
        <v/>
      </c>
      <c r="G3590" s="18" t="str">
        <f t="shared" ref="G3590:G3653" si="245">IF($C3590="","",IFERROR(INDEX(ItemCostCol,MATCH($C3590,ItemName,0)),""))</f>
        <v/>
      </c>
      <c r="H3590" s="18" t="str">
        <f t="shared" ref="H3590:H3653" si="246">IF(OR($F3590="",$G3590=""),"",$F3590-$D3590*$G3590)</f>
        <v/>
      </c>
    </row>
    <row r="3591" spans="5:8" x14ac:dyDescent="0.25">
      <c r="E3591" s="18" t="str">
        <f t="shared" si="243"/>
        <v/>
      </c>
      <c r="F3591" s="18" t="str">
        <f t="shared" si="244"/>
        <v/>
      </c>
      <c r="G3591" s="18" t="str">
        <f t="shared" si="245"/>
        <v/>
      </c>
      <c r="H3591" s="18" t="str">
        <f t="shared" si="246"/>
        <v/>
      </c>
    </row>
    <row r="3592" spans="5:8" x14ac:dyDescent="0.25">
      <c r="E3592" s="18" t="str">
        <f t="shared" si="243"/>
        <v/>
      </c>
      <c r="F3592" s="18" t="str">
        <f t="shared" si="244"/>
        <v/>
      </c>
      <c r="G3592" s="18" t="str">
        <f t="shared" si="245"/>
        <v/>
      </c>
      <c r="H3592" s="18" t="str">
        <f t="shared" si="246"/>
        <v/>
      </c>
    </row>
    <row r="3593" spans="5:8" x14ac:dyDescent="0.25">
      <c r="E3593" s="18" t="str">
        <f t="shared" si="243"/>
        <v/>
      </c>
      <c r="F3593" s="18" t="str">
        <f t="shared" si="244"/>
        <v/>
      </c>
      <c r="G3593" s="18" t="str">
        <f t="shared" si="245"/>
        <v/>
      </c>
      <c r="H3593" s="18" t="str">
        <f t="shared" si="246"/>
        <v/>
      </c>
    </row>
    <row r="3594" spans="5:8" x14ac:dyDescent="0.25">
      <c r="E3594" s="18" t="str">
        <f t="shared" si="243"/>
        <v/>
      </c>
      <c r="F3594" s="18" t="str">
        <f t="shared" si="244"/>
        <v/>
      </c>
      <c r="G3594" s="18" t="str">
        <f t="shared" si="245"/>
        <v/>
      </c>
      <c r="H3594" s="18" t="str">
        <f t="shared" si="246"/>
        <v/>
      </c>
    </row>
    <row r="3595" spans="5:8" x14ac:dyDescent="0.25">
      <c r="E3595" s="18" t="str">
        <f t="shared" si="243"/>
        <v/>
      </c>
      <c r="F3595" s="18" t="str">
        <f t="shared" si="244"/>
        <v/>
      </c>
      <c r="G3595" s="18" t="str">
        <f t="shared" si="245"/>
        <v/>
      </c>
      <c r="H3595" s="18" t="str">
        <f t="shared" si="246"/>
        <v/>
      </c>
    </row>
    <row r="3596" spans="5:8" x14ac:dyDescent="0.25">
      <c r="E3596" s="18" t="str">
        <f t="shared" si="243"/>
        <v/>
      </c>
      <c r="F3596" s="18" t="str">
        <f t="shared" si="244"/>
        <v/>
      </c>
      <c r="G3596" s="18" t="str">
        <f t="shared" si="245"/>
        <v/>
      </c>
      <c r="H3596" s="18" t="str">
        <f t="shared" si="246"/>
        <v/>
      </c>
    </row>
    <row r="3597" spans="5:8" x14ac:dyDescent="0.25">
      <c r="E3597" s="18" t="str">
        <f t="shared" si="243"/>
        <v/>
      </c>
      <c r="F3597" s="18" t="str">
        <f t="shared" si="244"/>
        <v/>
      </c>
      <c r="G3597" s="18" t="str">
        <f t="shared" si="245"/>
        <v/>
      </c>
      <c r="H3597" s="18" t="str">
        <f t="shared" si="246"/>
        <v/>
      </c>
    </row>
    <row r="3598" spans="5:8" x14ac:dyDescent="0.25">
      <c r="E3598" s="18" t="str">
        <f t="shared" si="243"/>
        <v/>
      </c>
      <c r="F3598" s="18" t="str">
        <f t="shared" si="244"/>
        <v/>
      </c>
      <c r="G3598" s="18" t="str">
        <f t="shared" si="245"/>
        <v/>
      </c>
      <c r="H3598" s="18" t="str">
        <f t="shared" si="246"/>
        <v/>
      </c>
    </row>
    <row r="3599" spans="5:8" x14ac:dyDescent="0.25">
      <c r="E3599" s="18" t="str">
        <f t="shared" si="243"/>
        <v/>
      </c>
      <c r="F3599" s="18" t="str">
        <f t="shared" si="244"/>
        <v/>
      </c>
      <c r="G3599" s="18" t="str">
        <f t="shared" si="245"/>
        <v/>
      </c>
      <c r="H3599" s="18" t="str">
        <f t="shared" si="246"/>
        <v/>
      </c>
    </row>
    <row r="3600" spans="5:8" x14ac:dyDescent="0.25">
      <c r="E3600" s="18" t="str">
        <f t="shared" si="243"/>
        <v/>
      </c>
      <c r="F3600" s="18" t="str">
        <f t="shared" si="244"/>
        <v/>
      </c>
      <c r="G3600" s="18" t="str">
        <f t="shared" si="245"/>
        <v/>
      </c>
      <c r="H3600" s="18" t="str">
        <f t="shared" si="246"/>
        <v/>
      </c>
    </row>
    <row r="3601" spans="5:8" x14ac:dyDescent="0.25">
      <c r="E3601" s="18" t="str">
        <f t="shared" si="243"/>
        <v/>
      </c>
      <c r="F3601" s="18" t="str">
        <f t="shared" si="244"/>
        <v/>
      </c>
      <c r="G3601" s="18" t="str">
        <f t="shared" si="245"/>
        <v/>
      </c>
      <c r="H3601" s="18" t="str">
        <f t="shared" si="246"/>
        <v/>
      </c>
    </row>
    <row r="3602" spans="5:8" x14ac:dyDescent="0.25">
      <c r="E3602" s="18" t="str">
        <f t="shared" si="243"/>
        <v/>
      </c>
      <c r="F3602" s="18" t="str">
        <f t="shared" si="244"/>
        <v/>
      </c>
      <c r="G3602" s="18" t="str">
        <f t="shared" si="245"/>
        <v/>
      </c>
      <c r="H3602" s="18" t="str">
        <f t="shared" si="246"/>
        <v/>
      </c>
    </row>
    <row r="3603" spans="5:8" x14ac:dyDescent="0.25">
      <c r="E3603" s="18" t="str">
        <f t="shared" si="243"/>
        <v/>
      </c>
      <c r="F3603" s="18" t="str">
        <f t="shared" si="244"/>
        <v/>
      </c>
      <c r="G3603" s="18" t="str">
        <f t="shared" si="245"/>
        <v/>
      </c>
      <c r="H3603" s="18" t="str">
        <f t="shared" si="246"/>
        <v/>
      </c>
    </row>
    <row r="3604" spans="5:8" x14ac:dyDescent="0.25">
      <c r="E3604" s="18" t="str">
        <f t="shared" si="243"/>
        <v/>
      </c>
      <c r="F3604" s="18" t="str">
        <f t="shared" si="244"/>
        <v/>
      </c>
      <c r="G3604" s="18" t="str">
        <f t="shared" si="245"/>
        <v/>
      </c>
      <c r="H3604" s="18" t="str">
        <f t="shared" si="246"/>
        <v/>
      </c>
    </row>
    <row r="3605" spans="5:8" x14ac:dyDescent="0.25">
      <c r="E3605" s="18" t="str">
        <f t="shared" si="243"/>
        <v/>
      </c>
      <c r="F3605" s="18" t="str">
        <f t="shared" si="244"/>
        <v/>
      </c>
      <c r="G3605" s="18" t="str">
        <f t="shared" si="245"/>
        <v/>
      </c>
      <c r="H3605" s="18" t="str">
        <f t="shared" si="246"/>
        <v/>
      </c>
    </row>
    <row r="3606" spans="5:8" x14ac:dyDescent="0.25">
      <c r="E3606" s="18" t="str">
        <f t="shared" si="243"/>
        <v/>
      </c>
      <c r="F3606" s="18" t="str">
        <f t="shared" si="244"/>
        <v/>
      </c>
      <c r="G3606" s="18" t="str">
        <f t="shared" si="245"/>
        <v/>
      </c>
      <c r="H3606" s="18" t="str">
        <f t="shared" si="246"/>
        <v/>
      </c>
    </row>
    <row r="3607" spans="5:8" x14ac:dyDescent="0.25">
      <c r="E3607" s="18" t="str">
        <f t="shared" si="243"/>
        <v/>
      </c>
      <c r="F3607" s="18" t="str">
        <f t="shared" si="244"/>
        <v/>
      </c>
      <c r="G3607" s="18" t="str">
        <f t="shared" si="245"/>
        <v/>
      </c>
      <c r="H3607" s="18" t="str">
        <f t="shared" si="246"/>
        <v/>
      </c>
    </row>
    <row r="3608" spans="5:8" x14ac:dyDescent="0.25">
      <c r="E3608" s="18" t="str">
        <f t="shared" si="243"/>
        <v/>
      </c>
      <c r="F3608" s="18" t="str">
        <f t="shared" si="244"/>
        <v/>
      </c>
      <c r="G3608" s="18" t="str">
        <f t="shared" si="245"/>
        <v/>
      </c>
      <c r="H3608" s="18" t="str">
        <f t="shared" si="246"/>
        <v/>
      </c>
    </row>
    <row r="3609" spans="5:8" x14ac:dyDescent="0.25">
      <c r="E3609" s="18" t="str">
        <f t="shared" si="243"/>
        <v/>
      </c>
      <c r="F3609" s="18" t="str">
        <f t="shared" si="244"/>
        <v/>
      </c>
      <c r="G3609" s="18" t="str">
        <f t="shared" si="245"/>
        <v/>
      </c>
      <c r="H3609" s="18" t="str">
        <f t="shared" si="246"/>
        <v/>
      </c>
    </row>
    <row r="3610" spans="5:8" x14ac:dyDescent="0.25">
      <c r="E3610" s="18" t="str">
        <f t="shared" si="243"/>
        <v/>
      </c>
      <c r="F3610" s="18" t="str">
        <f t="shared" si="244"/>
        <v/>
      </c>
      <c r="G3610" s="18" t="str">
        <f t="shared" si="245"/>
        <v/>
      </c>
      <c r="H3610" s="18" t="str">
        <f t="shared" si="246"/>
        <v/>
      </c>
    </row>
    <row r="3611" spans="5:8" x14ac:dyDescent="0.25">
      <c r="E3611" s="18" t="str">
        <f t="shared" si="243"/>
        <v/>
      </c>
      <c r="F3611" s="18" t="str">
        <f t="shared" si="244"/>
        <v/>
      </c>
      <c r="G3611" s="18" t="str">
        <f t="shared" si="245"/>
        <v/>
      </c>
      <c r="H3611" s="18" t="str">
        <f t="shared" si="246"/>
        <v/>
      </c>
    </row>
    <row r="3612" spans="5:8" x14ac:dyDescent="0.25">
      <c r="E3612" s="18" t="str">
        <f t="shared" si="243"/>
        <v/>
      </c>
      <c r="F3612" s="18" t="str">
        <f t="shared" si="244"/>
        <v/>
      </c>
      <c r="G3612" s="18" t="str">
        <f t="shared" si="245"/>
        <v/>
      </c>
      <c r="H3612" s="18" t="str">
        <f t="shared" si="246"/>
        <v/>
      </c>
    </row>
    <row r="3613" spans="5:8" x14ac:dyDescent="0.25">
      <c r="E3613" s="18" t="str">
        <f t="shared" si="243"/>
        <v/>
      </c>
      <c r="F3613" s="18" t="str">
        <f t="shared" si="244"/>
        <v/>
      </c>
      <c r="G3613" s="18" t="str">
        <f t="shared" si="245"/>
        <v/>
      </c>
      <c r="H3613" s="18" t="str">
        <f t="shared" si="246"/>
        <v/>
      </c>
    </row>
    <row r="3614" spans="5:8" x14ac:dyDescent="0.25">
      <c r="E3614" s="18" t="str">
        <f t="shared" si="243"/>
        <v/>
      </c>
      <c r="F3614" s="18" t="str">
        <f t="shared" si="244"/>
        <v/>
      </c>
      <c r="G3614" s="18" t="str">
        <f t="shared" si="245"/>
        <v/>
      </c>
      <c r="H3614" s="18" t="str">
        <f t="shared" si="246"/>
        <v/>
      </c>
    </row>
    <row r="3615" spans="5:8" x14ac:dyDescent="0.25">
      <c r="E3615" s="18" t="str">
        <f t="shared" si="243"/>
        <v/>
      </c>
      <c r="F3615" s="18" t="str">
        <f t="shared" si="244"/>
        <v/>
      </c>
      <c r="G3615" s="18" t="str">
        <f t="shared" si="245"/>
        <v/>
      </c>
      <c r="H3615" s="18" t="str">
        <f t="shared" si="246"/>
        <v/>
      </c>
    </row>
    <row r="3616" spans="5:8" x14ac:dyDescent="0.25">
      <c r="E3616" s="18" t="str">
        <f t="shared" si="243"/>
        <v/>
      </c>
      <c r="F3616" s="18" t="str">
        <f t="shared" si="244"/>
        <v/>
      </c>
      <c r="G3616" s="18" t="str">
        <f t="shared" si="245"/>
        <v/>
      </c>
      <c r="H3616" s="18" t="str">
        <f t="shared" si="246"/>
        <v/>
      </c>
    </row>
    <row r="3617" spans="5:8" x14ac:dyDescent="0.25">
      <c r="E3617" s="18" t="str">
        <f t="shared" si="243"/>
        <v/>
      </c>
      <c r="F3617" s="18" t="str">
        <f t="shared" si="244"/>
        <v/>
      </c>
      <c r="G3617" s="18" t="str">
        <f t="shared" si="245"/>
        <v/>
      </c>
      <c r="H3617" s="18" t="str">
        <f t="shared" si="246"/>
        <v/>
      </c>
    </row>
    <row r="3618" spans="5:8" x14ac:dyDescent="0.25">
      <c r="E3618" s="18" t="str">
        <f t="shared" si="243"/>
        <v/>
      </c>
      <c r="F3618" s="18" t="str">
        <f t="shared" si="244"/>
        <v/>
      </c>
      <c r="G3618" s="18" t="str">
        <f t="shared" si="245"/>
        <v/>
      </c>
      <c r="H3618" s="18" t="str">
        <f t="shared" si="246"/>
        <v/>
      </c>
    </row>
    <row r="3619" spans="5:8" x14ac:dyDescent="0.25">
      <c r="E3619" s="18" t="str">
        <f t="shared" si="243"/>
        <v/>
      </c>
      <c r="F3619" s="18" t="str">
        <f t="shared" si="244"/>
        <v/>
      </c>
      <c r="G3619" s="18" t="str">
        <f t="shared" si="245"/>
        <v/>
      </c>
      <c r="H3619" s="18" t="str">
        <f t="shared" si="246"/>
        <v/>
      </c>
    </row>
    <row r="3620" spans="5:8" x14ac:dyDescent="0.25">
      <c r="E3620" s="18" t="str">
        <f t="shared" si="243"/>
        <v/>
      </c>
      <c r="F3620" s="18" t="str">
        <f t="shared" si="244"/>
        <v/>
      </c>
      <c r="G3620" s="18" t="str">
        <f t="shared" si="245"/>
        <v/>
      </c>
      <c r="H3620" s="18" t="str">
        <f t="shared" si="246"/>
        <v/>
      </c>
    </row>
    <row r="3621" spans="5:8" x14ac:dyDescent="0.25">
      <c r="E3621" s="18" t="str">
        <f t="shared" si="243"/>
        <v/>
      </c>
      <c r="F3621" s="18" t="str">
        <f t="shared" si="244"/>
        <v/>
      </c>
      <c r="G3621" s="18" t="str">
        <f t="shared" si="245"/>
        <v/>
      </c>
      <c r="H3621" s="18" t="str">
        <f t="shared" si="246"/>
        <v/>
      </c>
    </row>
    <row r="3622" spans="5:8" x14ac:dyDescent="0.25">
      <c r="E3622" s="18" t="str">
        <f t="shared" si="243"/>
        <v/>
      </c>
      <c r="F3622" s="18" t="str">
        <f t="shared" si="244"/>
        <v/>
      </c>
      <c r="G3622" s="18" t="str">
        <f t="shared" si="245"/>
        <v/>
      </c>
      <c r="H3622" s="18" t="str">
        <f t="shared" si="246"/>
        <v/>
      </c>
    </row>
    <row r="3623" spans="5:8" x14ac:dyDescent="0.25">
      <c r="E3623" s="18" t="str">
        <f t="shared" si="243"/>
        <v/>
      </c>
      <c r="F3623" s="18" t="str">
        <f t="shared" si="244"/>
        <v/>
      </c>
      <c r="G3623" s="18" t="str">
        <f t="shared" si="245"/>
        <v/>
      </c>
      <c r="H3623" s="18" t="str">
        <f t="shared" si="246"/>
        <v/>
      </c>
    </row>
    <row r="3624" spans="5:8" x14ac:dyDescent="0.25">
      <c r="E3624" s="18" t="str">
        <f t="shared" si="243"/>
        <v/>
      </c>
      <c r="F3624" s="18" t="str">
        <f t="shared" si="244"/>
        <v/>
      </c>
      <c r="G3624" s="18" t="str">
        <f t="shared" si="245"/>
        <v/>
      </c>
      <c r="H3624" s="18" t="str">
        <f t="shared" si="246"/>
        <v/>
      </c>
    </row>
    <row r="3625" spans="5:8" x14ac:dyDescent="0.25">
      <c r="E3625" s="18" t="str">
        <f t="shared" si="243"/>
        <v/>
      </c>
      <c r="F3625" s="18" t="str">
        <f t="shared" si="244"/>
        <v/>
      </c>
      <c r="G3625" s="18" t="str">
        <f t="shared" si="245"/>
        <v/>
      </c>
      <c r="H3625" s="18" t="str">
        <f t="shared" si="246"/>
        <v/>
      </c>
    </row>
    <row r="3626" spans="5:8" x14ac:dyDescent="0.25">
      <c r="E3626" s="18" t="str">
        <f t="shared" si="243"/>
        <v/>
      </c>
      <c r="F3626" s="18" t="str">
        <f t="shared" si="244"/>
        <v/>
      </c>
      <c r="G3626" s="18" t="str">
        <f t="shared" si="245"/>
        <v/>
      </c>
      <c r="H3626" s="18" t="str">
        <f t="shared" si="246"/>
        <v/>
      </c>
    </row>
    <row r="3627" spans="5:8" x14ac:dyDescent="0.25">
      <c r="E3627" s="18" t="str">
        <f t="shared" si="243"/>
        <v/>
      </c>
      <c r="F3627" s="18" t="str">
        <f t="shared" si="244"/>
        <v/>
      </c>
      <c r="G3627" s="18" t="str">
        <f t="shared" si="245"/>
        <v/>
      </c>
      <c r="H3627" s="18" t="str">
        <f t="shared" si="246"/>
        <v/>
      </c>
    </row>
    <row r="3628" spans="5:8" x14ac:dyDescent="0.25">
      <c r="E3628" s="18" t="str">
        <f t="shared" si="243"/>
        <v/>
      </c>
      <c r="F3628" s="18" t="str">
        <f t="shared" si="244"/>
        <v/>
      </c>
      <c r="G3628" s="18" t="str">
        <f t="shared" si="245"/>
        <v/>
      </c>
      <c r="H3628" s="18" t="str">
        <f t="shared" si="246"/>
        <v/>
      </c>
    </row>
    <row r="3629" spans="5:8" x14ac:dyDescent="0.25">
      <c r="E3629" s="18" t="str">
        <f t="shared" si="243"/>
        <v/>
      </c>
      <c r="F3629" s="18" t="str">
        <f t="shared" si="244"/>
        <v/>
      </c>
      <c r="G3629" s="18" t="str">
        <f t="shared" si="245"/>
        <v/>
      </c>
      <c r="H3629" s="18" t="str">
        <f t="shared" si="246"/>
        <v/>
      </c>
    </row>
    <row r="3630" spans="5:8" x14ac:dyDescent="0.25">
      <c r="E3630" s="18" t="str">
        <f t="shared" si="243"/>
        <v/>
      </c>
      <c r="F3630" s="18" t="str">
        <f t="shared" si="244"/>
        <v/>
      </c>
      <c r="G3630" s="18" t="str">
        <f t="shared" si="245"/>
        <v/>
      </c>
      <c r="H3630" s="18" t="str">
        <f t="shared" si="246"/>
        <v/>
      </c>
    </row>
    <row r="3631" spans="5:8" x14ac:dyDescent="0.25">
      <c r="E3631" s="18" t="str">
        <f t="shared" si="243"/>
        <v/>
      </c>
      <c r="F3631" s="18" t="str">
        <f t="shared" si="244"/>
        <v/>
      </c>
      <c r="G3631" s="18" t="str">
        <f t="shared" si="245"/>
        <v/>
      </c>
      <c r="H3631" s="18" t="str">
        <f t="shared" si="246"/>
        <v/>
      </c>
    </row>
    <row r="3632" spans="5:8" x14ac:dyDescent="0.25">
      <c r="E3632" s="18" t="str">
        <f t="shared" si="243"/>
        <v/>
      </c>
      <c r="F3632" s="18" t="str">
        <f t="shared" si="244"/>
        <v/>
      </c>
      <c r="G3632" s="18" t="str">
        <f t="shared" si="245"/>
        <v/>
      </c>
      <c r="H3632" s="18" t="str">
        <f t="shared" si="246"/>
        <v/>
      </c>
    </row>
    <row r="3633" spans="5:8" x14ac:dyDescent="0.25">
      <c r="E3633" s="18" t="str">
        <f t="shared" si="243"/>
        <v/>
      </c>
      <c r="F3633" s="18" t="str">
        <f t="shared" si="244"/>
        <v/>
      </c>
      <c r="G3633" s="18" t="str">
        <f t="shared" si="245"/>
        <v/>
      </c>
      <c r="H3633" s="18" t="str">
        <f t="shared" si="246"/>
        <v/>
      </c>
    </row>
    <row r="3634" spans="5:8" x14ac:dyDescent="0.25">
      <c r="E3634" s="18" t="str">
        <f t="shared" si="243"/>
        <v/>
      </c>
      <c r="F3634" s="18" t="str">
        <f t="shared" si="244"/>
        <v/>
      </c>
      <c r="G3634" s="18" t="str">
        <f t="shared" si="245"/>
        <v/>
      </c>
      <c r="H3634" s="18" t="str">
        <f t="shared" si="246"/>
        <v/>
      </c>
    </row>
    <row r="3635" spans="5:8" x14ac:dyDescent="0.25">
      <c r="E3635" s="18" t="str">
        <f t="shared" si="243"/>
        <v/>
      </c>
      <c r="F3635" s="18" t="str">
        <f t="shared" si="244"/>
        <v/>
      </c>
      <c r="G3635" s="18" t="str">
        <f t="shared" si="245"/>
        <v/>
      </c>
      <c r="H3635" s="18" t="str">
        <f t="shared" si="246"/>
        <v/>
      </c>
    </row>
    <row r="3636" spans="5:8" x14ac:dyDescent="0.25">
      <c r="E3636" s="18" t="str">
        <f t="shared" si="243"/>
        <v/>
      </c>
      <c r="F3636" s="18" t="str">
        <f t="shared" si="244"/>
        <v/>
      </c>
      <c r="G3636" s="18" t="str">
        <f t="shared" si="245"/>
        <v/>
      </c>
      <c r="H3636" s="18" t="str">
        <f t="shared" si="246"/>
        <v/>
      </c>
    </row>
    <row r="3637" spans="5:8" x14ac:dyDescent="0.25">
      <c r="E3637" s="18" t="str">
        <f t="shared" si="243"/>
        <v/>
      </c>
      <c r="F3637" s="18" t="str">
        <f t="shared" si="244"/>
        <v/>
      </c>
      <c r="G3637" s="18" t="str">
        <f t="shared" si="245"/>
        <v/>
      </c>
      <c r="H3637" s="18" t="str">
        <f t="shared" si="246"/>
        <v/>
      </c>
    </row>
    <row r="3638" spans="5:8" x14ac:dyDescent="0.25">
      <c r="E3638" s="18" t="str">
        <f t="shared" si="243"/>
        <v/>
      </c>
      <c r="F3638" s="18" t="str">
        <f t="shared" si="244"/>
        <v/>
      </c>
      <c r="G3638" s="18" t="str">
        <f t="shared" si="245"/>
        <v/>
      </c>
      <c r="H3638" s="18" t="str">
        <f t="shared" si="246"/>
        <v/>
      </c>
    </row>
    <row r="3639" spans="5:8" x14ac:dyDescent="0.25">
      <c r="E3639" s="18" t="str">
        <f t="shared" si="243"/>
        <v/>
      </c>
      <c r="F3639" s="18" t="str">
        <f t="shared" si="244"/>
        <v/>
      </c>
      <c r="G3639" s="18" t="str">
        <f t="shared" si="245"/>
        <v/>
      </c>
      <c r="H3639" s="18" t="str">
        <f t="shared" si="246"/>
        <v/>
      </c>
    </row>
    <row r="3640" spans="5:8" x14ac:dyDescent="0.25">
      <c r="E3640" s="18" t="str">
        <f t="shared" si="243"/>
        <v/>
      </c>
      <c r="F3640" s="18" t="str">
        <f t="shared" si="244"/>
        <v/>
      </c>
      <c r="G3640" s="18" t="str">
        <f t="shared" si="245"/>
        <v/>
      </c>
      <c r="H3640" s="18" t="str">
        <f t="shared" si="246"/>
        <v/>
      </c>
    </row>
    <row r="3641" spans="5:8" x14ac:dyDescent="0.25">
      <c r="E3641" s="18" t="str">
        <f t="shared" si="243"/>
        <v/>
      </c>
      <c r="F3641" s="18" t="str">
        <f t="shared" si="244"/>
        <v/>
      </c>
      <c r="G3641" s="18" t="str">
        <f t="shared" si="245"/>
        <v/>
      </c>
      <c r="H3641" s="18" t="str">
        <f t="shared" si="246"/>
        <v/>
      </c>
    </row>
    <row r="3642" spans="5:8" x14ac:dyDescent="0.25">
      <c r="E3642" s="18" t="str">
        <f t="shared" si="243"/>
        <v/>
      </c>
      <c r="F3642" s="18" t="str">
        <f t="shared" si="244"/>
        <v/>
      </c>
      <c r="G3642" s="18" t="str">
        <f t="shared" si="245"/>
        <v/>
      </c>
      <c r="H3642" s="18" t="str">
        <f t="shared" si="246"/>
        <v/>
      </c>
    </row>
    <row r="3643" spans="5:8" x14ac:dyDescent="0.25">
      <c r="E3643" s="18" t="str">
        <f t="shared" si="243"/>
        <v/>
      </c>
      <c r="F3643" s="18" t="str">
        <f t="shared" si="244"/>
        <v/>
      </c>
      <c r="G3643" s="18" t="str">
        <f t="shared" si="245"/>
        <v/>
      </c>
      <c r="H3643" s="18" t="str">
        <f t="shared" si="246"/>
        <v/>
      </c>
    </row>
    <row r="3644" spans="5:8" x14ac:dyDescent="0.25">
      <c r="E3644" s="18" t="str">
        <f t="shared" si="243"/>
        <v/>
      </c>
      <c r="F3644" s="18" t="str">
        <f t="shared" si="244"/>
        <v/>
      </c>
      <c r="G3644" s="18" t="str">
        <f t="shared" si="245"/>
        <v/>
      </c>
      <c r="H3644" s="18" t="str">
        <f t="shared" si="246"/>
        <v/>
      </c>
    </row>
    <row r="3645" spans="5:8" x14ac:dyDescent="0.25">
      <c r="E3645" s="18" t="str">
        <f t="shared" si="243"/>
        <v/>
      </c>
      <c r="F3645" s="18" t="str">
        <f t="shared" si="244"/>
        <v/>
      </c>
      <c r="G3645" s="18" t="str">
        <f t="shared" si="245"/>
        <v/>
      </c>
      <c r="H3645" s="18" t="str">
        <f t="shared" si="246"/>
        <v/>
      </c>
    </row>
    <row r="3646" spans="5:8" x14ac:dyDescent="0.25">
      <c r="E3646" s="18" t="str">
        <f t="shared" si="243"/>
        <v/>
      </c>
      <c r="F3646" s="18" t="str">
        <f t="shared" si="244"/>
        <v/>
      </c>
      <c r="G3646" s="18" t="str">
        <f t="shared" si="245"/>
        <v/>
      </c>
      <c r="H3646" s="18" t="str">
        <f t="shared" si="246"/>
        <v/>
      </c>
    </row>
    <row r="3647" spans="5:8" x14ac:dyDescent="0.25">
      <c r="E3647" s="18" t="str">
        <f t="shared" si="243"/>
        <v/>
      </c>
      <c r="F3647" s="18" t="str">
        <f t="shared" si="244"/>
        <v/>
      </c>
      <c r="G3647" s="18" t="str">
        <f t="shared" si="245"/>
        <v/>
      </c>
      <c r="H3647" s="18" t="str">
        <f t="shared" si="246"/>
        <v/>
      </c>
    </row>
    <row r="3648" spans="5:8" x14ac:dyDescent="0.25">
      <c r="E3648" s="18" t="str">
        <f t="shared" si="243"/>
        <v/>
      </c>
      <c r="F3648" s="18" t="str">
        <f t="shared" si="244"/>
        <v/>
      </c>
      <c r="G3648" s="18" t="str">
        <f t="shared" si="245"/>
        <v/>
      </c>
      <c r="H3648" s="18" t="str">
        <f t="shared" si="246"/>
        <v/>
      </c>
    </row>
    <row r="3649" spans="5:8" x14ac:dyDescent="0.25">
      <c r="E3649" s="18" t="str">
        <f t="shared" si="243"/>
        <v/>
      </c>
      <c r="F3649" s="18" t="str">
        <f t="shared" si="244"/>
        <v/>
      </c>
      <c r="G3649" s="18" t="str">
        <f t="shared" si="245"/>
        <v/>
      </c>
      <c r="H3649" s="18" t="str">
        <f t="shared" si="246"/>
        <v/>
      </c>
    </row>
    <row r="3650" spans="5:8" x14ac:dyDescent="0.25">
      <c r="E3650" s="18" t="str">
        <f t="shared" si="243"/>
        <v/>
      </c>
      <c r="F3650" s="18" t="str">
        <f t="shared" si="244"/>
        <v/>
      </c>
      <c r="G3650" s="18" t="str">
        <f t="shared" si="245"/>
        <v/>
      </c>
      <c r="H3650" s="18" t="str">
        <f t="shared" si="246"/>
        <v/>
      </c>
    </row>
    <row r="3651" spans="5:8" x14ac:dyDescent="0.25">
      <c r="E3651" s="18" t="str">
        <f t="shared" si="243"/>
        <v/>
      </c>
      <c r="F3651" s="18" t="str">
        <f t="shared" si="244"/>
        <v/>
      </c>
      <c r="G3651" s="18" t="str">
        <f t="shared" si="245"/>
        <v/>
      </c>
      <c r="H3651" s="18" t="str">
        <f t="shared" si="246"/>
        <v/>
      </c>
    </row>
    <row r="3652" spans="5:8" x14ac:dyDescent="0.25">
      <c r="E3652" s="18" t="str">
        <f t="shared" si="243"/>
        <v/>
      </c>
      <c r="F3652" s="18" t="str">
        <f t="shared" si="244"/>
        <v/>
      </c>
      <c r="G3652" s="18" t="str">
        <f t="shared" si="245"/>
        <v/>
      </c>
      <c r="H3652" s="18" t="str">
        <f t="shared" si="246"/>
        <v/>
      </c>
    </row>
    <row r="3653" spans="5:8" x14ac:dyDescent="0.25">
      <c r="E3653" s="18" t="str">
        <f t="shared" si="243"/>
        <v/>
      </c>
      <c r="F3653" s="18" t="str">
        <f t="shared" si="244"/>
        <v/>
      </c>
      <c r="G3653" s="18" t="str">
        <f t="shared" si="245"/>
        <v/>
      </c>
      <c r="H3653" s="18" t="str">
        <f t="shared" si="246"/>
        <v/>
      </c>
    </row>
    <row r="3654" spans="5:8" x14ac:dyDescent="0.25">
      <c r="E3654" s="18" t="str">
        <f t="shared" ref="E3654:E3717" si="247">IF($C3654="","",IFERROR(INDEX(ItemPriceCol,MATCH($C3654,ItemName,0)),""))</f>
        <v/>
      </c>
      <c r="F3654" s="18" t="str">
        <f t="shared" ref="F3654:F3717" si="248">IF(OR($D3654="",$E3654=""),"",$D3654*$E3654)</f>
        <v/>
      </c>
      <c r="G3654" s="18" t="str">
        <f t="shared" ref="G3654:G3717" si="249">IF($C3654="","",IFERROR(INDEX(ItemCostCol,MATCH($C3654,ItemName,0)),""))</f>
        <v/>
      </c>
      <c r="H3654" s="18" t="str">
        <f t="shared" ref="H3654:H3717" si="250">IF(OR($F3654="",$G3654=""),"",$F3654-$D3654*$G3654)</f>
        <v/>
      </c>
    </row>
    <row r="3655" spans="5:8" x14ac:dyDescent="0.25">
      <c r="E3655" s="18" t="str">
        <f t="shared" si="247"/>
        <v/>
      </c>
      <c r="F3655" s="18" t="str">
        <f t="shared" si="248"/>
        <v/>
      </c>
      <c r="G3655" s="18" t="str">
        <f t="shared" si="249"/>
        <v/>
      </c>
      <c r="H3655" s="18" t="str">
        <f t="shared" si="250"/>
        <v/>
      </c>
    </row>
    <row r="3656" spans="5:8" x14ac:dyDescent="0.25">
      <c r="E3656" s="18" t="str">
        <f t="shared" si="247"/>
        <v/>
      </c>
      <c r="F3656" s="18" t="str">
        <f t="shared" si="248"/>
        <v/>
      </c>
      <c r="G3656" s="18" t="str">
        <f t="shared" si="249"/>
        <v/>
      </c>
      <c r="H3656" s="18" t="str">
        <f t="shared" si="250"/>
        <v/>
      </c>
    </row>
    <row r="3657" spans="5:8" x14ac:dyDescent="0.25">
      <c r="E3657" s="18" t="str">
        <f t="shared" si="247"/>
        <v/>
      </c>
      <c r="F3657" s="18" t="str">
        <f t="shared" si="248"/>
        <v/>
      </c>
      <c r="G3657" s="18" t="str">
        <f t="shared" si="249"/>
        <v/>
      </c>
      <c r="H3657" s="18" t="str">
        <f t="shared" si="250"/>
        <v/>
      </c>
    </row>
    <row r="3658" spans="5:8" x14ac:dyDescent="0.25">
      <c r="E3658" s="18" t="str">
        <f t="shared" si="247"/>
        <v/>
      </c>
      <c r="F3658" s="18" t="str">
        <f t="shared" si="248"/>
        <v/>
      </c>
      <c r="G3658" s="18" t="str">
        <f t="shared" si="249"/>
        <v/>
      </c>
      <c r="H3658" s="18" t="str">
        <f t="shared" si="250"/>
        <v/>
      </c>
    </row>
    <row r="3659" spans="5:8" x14ac:dyDescent="0.25">
      <c r="E3659" s="18" t="str">
        <f t="shared" si="247"/>
        <v/>
      </c>
      <c r="F3659" s="18" t="str">
        <f t="shared" si="248"/>
        <v/>
      </c>
      <c r="G3659" s="18" t="str">
        <f t="shared" si="249"/>
        <v/>
      </c>
      <c r="H3659" s="18" t="str">
        <f t="shared" si="250"/>
        <v/>
      </c>
    </row>
    <row r="3660" spans="5:8" x14ac:dyDescent="0.25">
      <c r="E3660" s="18" t="str">
        <f t="shared" si="247"/>
        <v/>
      </c>
      <c r="F3660" s="18" t="str">
        <f t="shared" si="248"/>
        <v/>
      </c>
      <c r="G3660" s="18" t="str">
        <f t="shared" si="249"/>
        <v/>
      </c>
      <c r="H3660" s="18" t="str">
        <f t="shared" si="250"/>
        <v/>
      </c>
    </row>
    <row r="3661" spans="5:8" x14ac:dyDescent="0.25">
      <c r="E3661" s="18" t="str">
        <f t="shared" si="247"/>
        <v/>
      </c>
      <c r="F3661" s="18" t="str">
        <f t="shared" si="248"/>
        <v/>
      </c>
      <c r="G3661" s="18" t="str">
        <f t="shared" si="249"/>
        <v/>
      </c>
      <c r="H3661" s="18" t="str">
        <f t="shared" si="250"/>
        <v/>
      </c>
    </row>
    <row r="3662" spans="5:8" x14ac:dyDescent="0.25">
      <c r="E3662" s="18" t="str">
        <f t="shared" si="247"/>
        <v/>
      </c>
      <c r="F3662" s="18" t="str">
        <f t="shared" si="248"/>
        <v/>
      </c>
      <c r="G3662" s="18" t="str">
        <f t="shared" si="249"/>
        <v/>
      </c>
      <c r="H3662" s="18" t="str">
        <f t="shared" si="250"/>
        <v/>
      </c>
    </row>
    <row r="3663" spans="5:8" x14ac:dyDescent="0.25">
      <c r="E3663" s="18" t="str">
        <f t="shared" si="247"/>
        <v/>
      </c>
      <c r="F3663" s="18" t="str">
        <f t="shared" si="248"/>
        <v/>
      </c>
      <c r="G3663" s="18" t="str">
        <f t="shared" si="249"/>
        <v/>
      </c>
      <c r="H3663" s="18" t="str">
        <f t="shared" si="250"/>
        <v/>
      </c>
    </row>
    <row r="3664" spans="5:8" x14ac:dyDescent="0.25">
      <c r="E3664" s="18" t="str">
        <f t="shared" si="247"/>
        <v/>
      </c>
      <c r="F3664" s="18" t="str">
        <f t="shared" si="248"/>
        <v/>
      </c>
      <c r="G3664" s="18" t="str">
        <f t="shared" si="249"/>
        <v/>
      </c>
      <c r="H3664" s="18" t="str">
        <f t="shared" si="250"/>
        <v/>
      </c>
    </row>
    <row r="3665" spans="5:8" x14ac:dyDescent="0.25">
      <c r="E3665" s="18" t="str">
        <f t="shared" si="247"/>
        <v/>
      </c>
      <c r="F3665" s="18" t="str">
        <f t="shared" si="248"/>
        <v/>
      </c>
      <c r="G3665" s="18" t="str">
        <f t="shared" si="249"/>
        <v/>
      </c>
      <c r="H3665" s="18" t="str">
        <f t="shared" si="250"/>
        <v/>
      </c>
    </row>
    <row r="3666" spans="5:8" x14ac:dyDescent="0.25">
      <c r="E3666" s="18" t="str">
        <f t="shared" si="247"/>
        <v/>
      </c>
      <c r="F3666" s="18" t="str">
        <f t="shared" si="248"/>
        <v/>
      </c>
      <c r="G3666" s="18" t="str">
        <f t="shared" si="249"/>
        <v/>
      </c>
      <c r="H3666" s="18" t="str">
        <f t="shared" si="250"/>
        <v/>
      </c>
    </row>
    <row r="3667" spans="5:8" x14ac:dyDescent="0.25">
      <c r="E3667" s="18" t="str">
        <f t="shared" si="247"/>
        <v/>
      </c>
      <c r="F3667" s="18" t="str">
        <f t="shared" si="248"/>
        <v/>
      </c>
      <c r="G3667" s="18" t="str">
        <f t="shared" si="249"/>
        <v/>
      </c>
      <c r="H3667" s="18" t="str">
        <f t="shared" si="250"/>
        <v/>
      </c>
    </row>
    <row r="3668" spans="5:8" x14ac:dyDescent="0.25">
      <c r="E3668" s="18" t="str">
        <f t="shared" si="247"/>
        <v/>
      </c>
      <c r="F3668" s="18" t="str">
        <f t="shared" si="248"/>
        <v/>
      </c>
      <c r="G3668" s="18" t="str">
        <f t="shared" si="249"/>
        <v/>
      </c>
      <c r="H3668" s="18" t="str">
        <f t="shared" si="250"/>
        <v/>
      </c>
    </row>
    <row r="3669" spans="5:8" x14ac:dyDescent="0.25">
      <c r="E3669" s="18" t="str">
        <f t="shared" si="247"/>
        <v/>
      </c>
      <c r="F3669" s="18" t="str">
        <f t="shared" si="248"/>
        <v/>
      </c>
      <c r="G3669" s="18" t="str">
        <f t="shared" si="249"/>
        <v/>
      </c>
      <c r="H3669" s="18" t="str">
        <f t="shared" si="250"/>
        <v/>
      </c>
    </row>
    <row r="3670" spans="5:8" x14ac:dyDescent="0.25">
      <c r="E3670" s="18" t="str">
        <f t="shared" si="247"/>
        <v/>
      </c>
      <c r="F3670" s="18" t="str">
        <f t="shared" si="248"/>
        <v/>
      </c>
      <c r="G3670" s="18" t="str">
        <f t="shared" si="249"/>
        <v/>
      </c>
      <c r="H3670" s="18" t="str">
        <f t="shared" si="250"/>
        <v/>
      </c>
    </row>
    <row r="3671" spans="5:8" x14ac:dyDescent="0.25">
      <c r="E3671" s="18" t="str">
        <f t="shared" si="247"/>
        <v/>
      </c>
      <c r="F3671" s="18" t="str">
        <f t="shared" si="248"/>
        <v/>
      </c>
      <c r="G3671" s="18" t="str">
        <f t="shared" si="249"/>
        <v/>
      </c>
      <c r="H3671" s="18" t="str">
        <f t="shared" si="250"/>
        <v/>
      </c>
    </row>
    <row r="3672" spans="5:8" x14ac:dyDescent="0.25">
      <c r="E3672" s="18" t="str">
        <f t="shared" si="247"/>
        <v/>
      </c>
      <c r="F3672" s="18" t="str">
        <f t="shared" si="248"/>
        <v/>
      </c>
      <c r="G3672" s="18" t="str">
        <f t="shared" si="249"/>
        <v/>
      </c>
      <c r="H3672" s="18" t="str">
        <f t="shared" si="250"/>
        <v/>
      </c>
    </row>
    <row r="3673" spans="5:8" x14ac:dyDescent="0.25">
      <c r="E3673" s="18" t="str">
        <f t="shared" si="247"/>
        <v/>
      </c>
      <c r="F3673" s="18" t="str">
        <f t="shared" si="248"/>
        <v/>
      </c>
      <c r="G3673" s="18" t="str">
        <f t="shared" si="249"/>
        <v/>
      </c>
      <c r="H3673" s="18" t="str">
        <f t="shared" si="250"/>
        <v/>
      </c>
    </row>
    <row r="3674" spans="5:8" x14ac:dyDescent="0.25">
      <c r="E3674" s="18" t="str">
        <f t="shared" si="247"/>
        <v/>
      </c>
      <c r="F3674" s="18" t="str">
        <f t="shared" si="248"/>
        <v/>
      </c>
      <c r="G3674" s="18" t="str">
        <f t="shared" si="249"/>
        <v/>
      </c>
      <c r="H3674" s="18" t="str">
        <f t="shared" si="250"/>
        <v/>
      </c>
    </row>
    <row r="3675" spans="5:8" x14ac:dyDescent="0.25">
      <c r="E3675" s="18" t="str">
        <f t="shared" si="247"/>
        <v/>
      </c>
      <c r="F3675" s="18" t="str">
        <f t="shared" si="248"/>
        <v/>
      </c>
      <c r="G3675" s="18" t="str">
        <f t="shared" si="249"/>
        <v/>
      </c>
      <c r="H3675" s="18" t="str">
        <f t="shared" si="250"/>
        <v/>
      </c>
    </row>
    <row r="3676" spans="5:8" x14ac:dyDescent="0.25">
      <c r="E3676" s="18" t="str">
        <f t="shared" si="247"/>
        <v/>
      </c>
      <c r="F3676" s="18" t="str">
        <f t="shared" si="248"/>
        <v/>
      </c>
      <c r="G3676" s="18" t="str">
        <f t="shared" si="249"/>
        <v/>
      </c>
      <c r="H3676" s="18" t="str">
        <f t="shared" si="250"/>
        <v/>
      </c>
    </row>
    <row r="3677" spans="5:8" x14ac:dyDescent="0.25">
      <c r="E3677" s="18" t="str">
        <f t="shared" si="247"/>
        <v/>
      </c>
      <c r="F3677" s="18" t="str">
        <f t="shared" si="248"/>
        <v/>
      </c>
      <c r="G3677" s="18" t="str">
        <f t="shared" si="249"/>
        <v/>
      </c>
      <c r="H3677" s="18" t="str">
        <f t="shared" si="250"/>
        <v/>
      </c>
    </row>
    <row r="3678" spans="5:8" x14ac:dyDescent="0.25">
      <c r="E3678" s="18" t="str">
        <f t="shared" si="247"/>
        <v/>
      </c>
      <c r="F3678" s="18" t="str">
        <f t="shared" si="248"/>
        <v/>
      </c>
      <c r="G3678" s="18" t="str">
        <f t="shared" si="249"/>
        <v/>
      </c>
      <c r="H3678" s="18" t="str">
        <f t="shared" si="250"/>
        <v/>
      </c>
    </row>
    <row r="3679" spans="5:8" x14ac:dyDescent="0.25">
      <c r="E3679" s="18" t="str">
        <f t="shared" si="247"/>
        <v/>
      </c>
      <c r="F3679" s="18" t="str">
        <f t="shared" si="248"/>
        <v/>
      </c>
      <c r="G3679" s="18" t="str">
        <f t="shared" si="249"/>
        <v/>
      </c>
      <c r="H3679" s="18" t="str">
        <f t="shared" si="250"/>
        <v/>
      </c>
    </row>
    <row r="3680" spans="5:8" x14ac:dyDescent="0.25">
      <c r="E3680" s="18" t="str">
        <f t="shared" si="247"/>
        <v/>
      </c>
      <c r="F3680" s="18" t="str">
        <f t="shared" si="248"/>
        <v/>
      </c>
      <c r="G3680" s="18" t="str">
        <f t="shared" si="249"/>
        <v/>
      </c>
      <c r="H3680" s="18" t="str">
        <f t="shared" si="250"/>
        <v/>
      </c>
    </row>
    <row r="3681" spans="5:8" x14ac:dyDescent="0.25">
      <c r="E3681" s="18" t="str">
        <f t="shared" si="247"/>
        <v/>
      </c>
      <c r="F3681" s="18" t="str">
        <f t="shared" si="248"/>
        <v/>
      </c>
      <c r="G3681" s="18" t="str">
        <f t="shared" si="249"/>
        <v/>
      </c>
      <c r="H3681" s="18" t="str">
        <f t="shared" si="250"/>
        <v/>
      </c>
    </row>
    <row r="3682" spans="5:8" x14ac:dyDescent="0.25">
      <c r="E3682" s="18" t="str">
        <f t="shared" si="247"/>
        <v/>
      </c>
      <c r="F3682" s="18" t="str">
        <f t="shared" si="248"/>
        <v/>
      </c>
      <c r="G3682" s="18" t="str">
        <f t="shared" si="249"/>
        <v/>
      </c>
      <c r="H3682" s="18" t="str">
        <f t="shared" si="250"/>
        <v/>
      </c>
    </row>
    <row r="3683" spans="5:8" x14ac:dyDescent="0.25">
      <c r="E3683" s="18" t="str">
        <f t="shared" si="247"/>
        <v/>
      </c>
      <c r="F3683" s="18" t="str">
        <f t="shared" si="248"/>
        <v/>
      </c>
      <c r="G3683" s="18" t="str">
        <f t="shared" si="249"/>
        <v/>
      </c>
      <c r="H3683" s="18" t="str">
        <f t="shared" si="250"/>
        <v/>
      </c>
    </row>
    <row r="3684" spans="5:8" x14ac:dyDescent="0.25">
      <c r="E3684" s="18" t="str">
        <f t="shared" si="247"/>
        <v/>
      </c>
      <c r="F3684" s="18" t="str">
        <f t="shared" si="248"/>
        <v/>
      </c>
      <c r="G3684" s="18" t="str">
        <f t="shared" si="249"/>
        <v/>
      </c>
      <c r="H3684" s="18" t="str">
        <f t="shared" si="250"/>
        <v/>
      </c>
    </row>
    <row r="3685" spans="5:8" x14ac:dyDescent="0.25">
      <c r="E3685" s="18" t="str">
        <f t="shared" si="247"/>
        <v/>
      </c>
      <c r="F3685" s="18" t="str">
        <f t="shared" si="248"/>
        <v/>
      </c>
      <c r="G3685" s="18" t="str">
        <f t="shared" si="249"/>
        <v/>
      </c>
      <c r="H3685" s="18" t="str">
        <f t="shared" si="250"/>
        <v/>
      </c>
    </row>
    <row r="3686" spans="5:8" x14ac:dyDescent="0.25">
      <c r="E3686" s="18" t="str">
        <f t="shared" si="247"/>
        <v/>
      </c>
      <c r="F3686" s="18" t="str">
        <f t="shared" si="248"/>
        <v/>
      </c>
      <c r="G3686" s="18" t="str">
        <f t="shared" si="249"/>
        <v/>
      </c>
      <c r="H3686" s="18" t="str">
        <f t="shared" si="250"/>
        <v/>
      </c>
    </row>
    <row r="3687" spans="5:8" x14ac:dyDescent="0.25">
      <c r="E3687" s="18" t="str">
        <f t="shared" si="247"/>
        <v/>
      </c>
      <c r="F3687" s="18" t="str">
        <f t="shared" si="248"/>
        <v/>
      </c>
      <c r="G3687" s="18" t="str">
        <f t="shared" si="249"/>
        <v/>
      </c>
      <c r="H3687" s="18" t="str">
        <f t="shared" si="250"/>
        <v/>
      </c>
    </row>
    <row r="3688" spans="5:8" x14ac:dyDescent="0.25">
      <c r="E3688" s="18" t="str">
        <f t="shared" si="247"/>
        <v/>
      </c>
      <c r="F3688" s="18" t="str">
        <f t="shared" si="248"/>
        <v/>
      </c>
      <c r="G3688" s="18" t="str">
        <f t="shared" si="249"/>
        <v/>
      </c>
      <c r="H3688" s="18" t="str">
        <f t="shared" si="250"/>
        <v/>
      </c>
    </row>
    <row r="3689" spans="5:8" x14ac:dyDescent="0.25">
      <c r="E3689" s="18" t="str">
        <f t="shared" si="247"/>
        <v/>
      </c>
      <c r="F3689" s="18" t="str">
        <f t="shared" si="248"/>
        <v/>
      </c>
      <c r="G3689" s="18" t="str">
        <f t="shared" si="249"/>
        <v/>
      </c>
      <c r="H3689" s="18" t="str">
        <f t="shared" si="250"/>
        <v/>
      </c>
    </row>
    <row r="3690" spans="5:8" x14ac:dyDescent="0.25">
      <c r="E3690" s="18" t="str">
        <f t="shared" si="247"/>
        <v/>
      </c>
      <c r="F3690" s="18" t="str">
        <f t="shared" si="248"/>
        <v/>
      </c>
      <c r="G3690" s="18" t="str">
        <f t="shared" si="249"/>
        <v/>
      </c>
      <c r="H3690" s="18" t="str">
        <f t="shared" si="250"/>
        <v/>
      </c>
    </row>
    <row r="3691" spans="5:8" x14ac:dyDescent="0.25">
      <c r="E3691" s="18" t="str">
        <f t="shared" si="247"/>
        <v/>
      </c>
      <c r="F3691" s="18" t="str">
        <f t="shared" si="248"/>
        <v/>
      </c>
      <c r="G3691" s="18" t="str">
        <f t="shared" si="249"/>
        <v/>
      </c>
      <c r="H3691" s="18" t="str">
        <f t="shared" si="250"/>
        <v/>
      </c>
    </row>
    <row r="3692" spans="5:8" x14ac:dyDescent="0.25">
      <c r="E3692" s="18" t="str">
        <f t="shared" si="247"/>
        <v/>
      </c>
      <c r="F3692" s="18" t="str">
        <f t="shared" si="248"/>
        <v/>
      </c>
      <c r="G3692" s="18" t="str">
        <f t="shared" si="249"/>
        <v/>
      </c>
      <c r="H3692" s="18" t="str">
        <f t="shared" si="250"/>
        <v/>
      </c>
    </row>
    <row r="3693" spans="5:8" x14ac:dyDescent="0.25">
      <c r="E3693" s="18" t="str">
        <f t="shared" si="247"/>
        <v/>
      </c>
      <c r="F3693" s="18" t="str">
        <f t="shared" si="248"/>
        <v/>
      </c>
      <c r="G3693" s="18" t="str">
        <f t="shared" si="249"/>
        <v/>
      </c>
      <c r="H3693" s="18" t="str">
        <f t="shared" si="250"/>
        <v/>
      </c>
    </row>
    <row r="3694" spans="5:8" x14ac:dyDescent="0.25">
      <c r="E3694" s="18" t="str">
        <f t="shared" si="247"/>
        <v/>
      </c>
      <c r="F3694" s="18" t="str">
        <f t="shared" si="248"/>
        <v/>
      </c>
      <c r="G3694" s="18" t="str">
        <f t="shared" si="249"/>
        <v/>
      </c>
      <c r="H3694" s="18" t="str">
        <f t="shared" si="250"/>
        <v/>
      </c>
    </row>
    <row r="3695" spans="5:8" x14ac:dyDescent="0.25">
      <c r="E3695" s="18" t="str">
        <f t="shared" si="247"/>
        <v/>
      </c>
      <c r="F3695" s="18" t="str">
        <f t="shared" si="248"/>
        <v/>
      </c>
      <c r="G3695" s="18" t="str">
        <f t="shared" si="249"/>
        <v/>
      </c>
      <c r="H3695" s="18" t="str">
        <f t="shared" si="250"/>
        <v/>
      </c>
    </row>
    <row r="3696" spans="5:8" x14ac:dyDescent="0.25">
      <c r="E3696" s="18" t="str">
        <f t="shared" si="247"/>
        <v/>
      </c>
      <c r="F3696" s="18" t="str">
        <f t="shared" si="248"/>
        <v/>
      </c>
      <c r="G3696" s="18" t="str">
        <f t="shared" si="249"/>
        <v/>
      </c>
      <c r="H3696" s="18" t="str">
        <f t="shared" si="250"/>
        <v/>
      </c>
    </row>
    <row r="3697" spans="5:8" x14ac:dyDescent="0.25">
      <c r="E3697" s="18" t="str">
        <f t="shared" si="247"/>
        <v/>
      </c>
      <c r="F3697" s="18" t="str">
        <f t="shared" si="248"/>
        <v/>
      </c>
      <c r="G3697" s="18" t="str">
        <f t="shared" si="249"/>
        <v/>
      </c>
      <c r="H3697" s="18" t="str">
        <f t="shared" si="250"/>
        <v/>
      </c>
    </row>
    <row r="3698" spans="5:8" x14ac:dyDescent="0.25">
      <c r="E3698" s="18" t="str">
        <f t="shared" si="247"/>
        <v/>
      </c>
      <c r="F3698" s="18" t="str">
        <f t="shared" si="248"/>
        <v/>
      </c>
      <c r="G3698" s="18" t="str">
        <f t="shared" si="249"/>
        <v/>
      </c>
      <c r="H3698" s="18" t="str">
        <f t="shared" si="250"/>
        <v/>
      </c>
    </row>
    <row r="3699" spans="5:8" x14ac:dyDescent="0.25">
      <c r="E3699" s="18" t="str">
        <f t="shared" si="247"/>
        <v/>
      </c>
      <c r="F3699" s="18" t="str">
        <f t="shared" si="248"/>
        <v/>
      </c>
      <c r="G3699" s="18" t="str">
        <f t="shared" si="249"/>
        <v/>
      </c>
      <c r="H3699" s="18" t="str">
        <f t="shared" si="250"/>
        <v/>
      </c>
    </row>
    <row r="3700" spans="5:8" x14ac:dyDescent="0.25">
      <c r="E3700" s="18" t="str">
        <f t="shared" si="247"/>
        <v/>
      </c>
      <c r="F3700" s="18" t="str">
        <f t="shared" si="248"/>
        <v/>
      </c>
      <c r="G3700" s="18" t="str">
        <f t="shared" si="249"/>
        <v/>
      </c>
      <c r="H3700" s="18" t="str">
        <f t="shared" si="250"/>
        <v/>
      </c>
    </row>
    <row r="3701" spans="5:8" x14ac:dyDescent="0.25">
      <c r="E3701" s="18" t="str">
        <f t="shared" si="247"/>
        <v/>
      </c>
      <c r="F3701" s="18" t="str">
        <f t="shared" si="248"/>
        <v/>
      </c>
      <c r="G3701" s="18" t="str">
        <f t="shared" si="249"/>
        <v/>
      </c>
      <c r="H3701" s="18" t="str">
        <f t="shared" si="250"/>
        <v/>
      </c>
    </row>
    <row r="3702" spans="5:8" x14ac:dyDescent="0.25">
      <c r="E3702" s="18" t="str">
        <f t="shared" si="247"/>
        <v/>
      </c>
      <c r="F3702" s="18" t="str">
        <f t="shared" si="248"/>
        <v/>
      </c>
      <c r="G3702" s="18" t="str">
        <f t="shared" si="249"/>
        <v/>
      </c>
      <c r="H3702" s="18" t="str">
        <f t="shared" si="250"/>
        <v/>
      </c>
    </row>
    <row r="3703" spans="5:8" x14ac:dyDescent="0.25">
      <c r="E3703" s="18" t="str">
        <f t="shared" si="247"/>
        <v/>
      </c>
      <c r="F3703" s="18" t="str">
        <f t="shared" si="248"/>
        <v/>
      </c>
      <c r="G3703" s="18" t="str">
        <f t="shared" si="249"/>
        <v/>
      </c>
      <c r="H3703" s="18" t="str">
        <f t="shared" si="250"/>
        <v/>
      </c>
    </row>
    <row r="3704" spans="5:8" x14ac:dyDescent="0.25">
      <c r="E3704" s="18" t="str">
        <f t="shared" si="247"/>
        <v/>
      </c>
      <c r="F3704" s="18" t="str">
        <f t="shared" si="248"/>
        <v/>
      </c>
      <c r="G3704" s="18" t="str">
        <f t="shared" si="249"/>
        <v/>
      </c>
      <c r="H3704" s="18" t="str">
        <f t="shared" si="250"/>
        <v/>
      </c>
    </row>
    <row r="3705" spans="5:8" x14ac:dyDescent="0.25">
      <c r="E3705" s="18" t="str">
        <f t="shared" si="247"/>
        <v/>
      </c>
      <c r="F3705" s="18" t="str">
        <f t="shared" si="248"/>
        <v/>
      </c>
      <c r="G3705" s="18" t="str">
        <f t="shared" si="249"/>
        <v/>
      </c>
      <c r="H3705" s="18" t="str">
        <f t="shared" si="250"/>
        <v/>
      </c>
    </row>
    <row r="3706" spans="5:8" x14ac:dyDescent="0.25">
      <c r="E3706" s="18" t="str">
        <f t="shared" si="247"/>
        <v/>
      </c>
      <c r="F3706" s="18" t="str">
        <f t="shared" si="248"/>
        <v/>
      </c>
      <c r="G3706" s="18" t="str">
        <f t="shared" si="249"/>
        <v/>
      </c>
      <c r="H3706" s="18" t="str">
        <f t="shared" si="250"/>
        <v/>
      </c>
    </row>
    <row r="3707" spans="5:8" x14ac:dyDescent="0.25">
      <c r="E3707" s="18" t="str">
        <f t="shared" si="247"/>
        <v/>
      </c>
      <c r="F3707" s="18" t="str">
        <f t="shared" si="248"/>
        <v/>
      </c>
      <c r="G3707" s="18" t="str">
        <f t="shared" si="249"/>
        <v/>
      </c>
      <c r="H3707" s="18" t="str">
        <f t="shared" si="250"/>
        <v/>
      </c>
    </row>
    <row r="3708" spans="5:8" x14ac:dyDescent="0.25">
      <c r="E3708" s="18" t="str">
        <f t="shared" si="247"/>
        <v/>
      </c>
      <c r="F3708" s="18" t="str">
        <f t="shared" si="248"/>
        <v/>
      </c>
      <c r="G3708" s="18" t="str">
        <f t="shared" si="249"/>
        <v/>
      </c>
      <c r="H3708" s="18" t="str">
        <f t="shared" si="250"/>
        <v/>
      </c>
    </row>
    <row r="3709" spans="5:8" x14ac:dyDescent="0.25">
      <c r="E3709" s="18" t="str">
        <f t="shared" si="247"/>
        <v/>
      </c>
      <c r="F3709" s="18" t="str">
        <f t="shared" si="248"/>
        <v/>
      </c>
      <c r="G3709" s="18" t="str">
        <f t="shared" si="249"/>
        <v/>
      </c>
      <c r="H3709" s="18" t="str">
        <f t="shared" si="250"/>
        <v/>
      </c>
    </row>
    <row r="3710" spans="5:8" x14ac:dyDescent="0.25">
      <c r="E3710" s="18" t="str">
        <f t="shared" si="247"/>
        <v/>
      </c>
      <c r="F3710" s="18" t="str">
        <f t="shared" si="248"/>
        <v/>
      </c>
      <c r="G3710" s="18" t="str">
        <f t="shared" si="249"/>
        <v/>
      </c>
      <c r="H3710" s="18" t="str">
        <f t="shared" si="250"/>
        <v/>
      </c>
    </row>
    <row r="3711" spans="5:8" x14ac:dyDescent="0.25">
      <c r="E3711" s="18" t="str">
        <f t="shared" si="247"/>
        <v/>
      </c>
      <c r="F3711" s="18" t="str">
        <f t="shared" si="248"/>
        <v/>
      </c>
      <c r="G3711" s="18" t="str">
        <f t="shared" si="249"/>
        <v/>
      </c>
      <c r="H3711" s="18" t="str">
        <f t="shared" si="250"/>
        <v/>
      </c>
    </row>
    <row r="3712" spans="5:8" x14ac:dyDescent="0.25">
      <c r="E3712" s="18" t="str">
        <f t="shared" si="247"/>
        <v/>
      </c>
      <c r="F3712" s="18" t="str">
        <f t="shared" si="248"/>
        <v/>
      </c>
      <c r="G3712" s="18" t="str">
        <f t="shared" si="249"/>
        <v/>
      </c>
      <c r="H3712" s="18" t="str">
        <f t="shared" si="250"/>
        <v/>
      </c>
    </row>
    <row r="3713" spans="5:8" x14ac:dyDescent="0.25">
      <c r="E3713" s="18" t="str">
        <f t="shared" si="247"/>
        <v/>
      </c>
      <c r="F3713" s="18" t="str">
        <f t="shared" si="248"/>
        <v/>
      </c>
      <c r="G3713" s="18" t="str">
        <f t="shared" si="249"/>
        <v/>
      </c>
      <c r="H3713" s="18" t="str">
        <f t="shared" si="250"/>
        <v/>
      </c>
    </row>
    <row r="3714" spans="5:8" x14ac:dyDescent="0.25">
      <c r="E3714" s="18" t="str">
        <f t="shared" si="247"/>
        <v/>
      </c>
      <c r="F3714" s="18" t="str">
        <f t="shared" si="248"/>
        <v/>
      </c>
      <c r="G3714" s="18" t="str">
        <f t="shared" si="249"/>
        <v/>
      </c>
      <c r="H3714" s="18" t="str">
        <f t="shared" si="250"/>
        <v/>
      </c>
    </row>
    <row r="3715" spans="5:8" x14ac:dyDescent="0.25">
      <c r="E3715" s="18" t="str">
        <f t="shared" si="247"/>
        <v/>
      </c>
      <c r="F3715" s="18" t="str">
        <f t="shared" si="248"/>
        <v/>
      </c>
      <c r="G3715" s="18" t="str">
        <f t="shared" si="249"/>
        <v/>
      </c>
      <c r="H3715" s="18" t="str">
        <f t="shared" si="250"/>
        <v/>
      </c>
    </row>
    <row r="3716" spans="5:8" x14ac:dyDescent="0.25">
      <c r="E3716" s="18" t="str">
        <f t="shared" si="247"/>
        <v/>
      </c>
      <c r="F3716" s="18" t="str">
        <f t="shared" si="248"/>
        <v/>
      </c>
      <c r="G3716" s="18" t="str">
        <f t="shared" si="249"/>
        <v/>
      </c>
      <c r="H3716" s="18" t="str">
        <f t="shared" si="250"/>
        <v/>
      </c>
    </row>
    <row r="3717" spans="5:8" x14ac:dyDescent="0.25">
      <c r="E3717" s="18" t="str">
        <f t="shared" si="247"/>
        <v/>
      </c>
      <c r="F3717" s="18" t="str">
        <f t="shared" si="248"/>
        <v/>
      </c>
      <c r="G3717" s="18" t="str">
        <f t="shared" si="249"/>
        <v/>
      </c>
      <c r="H3717" s="18" t="str">
        <f t="shared" si="250"/>
        <v/>
      </c>
    </row>
    <row r="3718" spans="5:8" x14ac:dyDescent="0.25">
      <c r="E3718" s="18" t="str">
        <f t="shared" ref="E3718:E3781" si="251">IF($C3718="","",IFERROR(INDEX(ItemPriceCol,MATCH($C3718,ItemName,0)),""))</f>
        <v/>
      </c>
      <c r="F3718" s="18" t="str">
        <f t="shared" ref="F3718:F3781" si="252">IF(OR($D3718="",$E3718=""),"",$D3718*$E3718)</f>
        <v/>
      </c>
      <c r="G3718" s="18" t="str">
        <f t="shared" ref="G3718:G3781" si="253">IF($C3718="","",IFERROR(INDEX(ItemCostCol,MATCH($C3718,ItemName,0)),""))</f>
        <v/>
      </c>
      <c r="H3718" s="18" t="str">
        <f t="shared" ref="H3718:H3781" si="254">IF(OR($F3718="",$G3718=""),"",$F3718-$D3718*$G3718)</f>
        <v/>
      </c>
    </row>
    <row r="3719" spans="5:8" x14ac:dyDescent="0.25">
      <c r="E3719" s="18" t="str">
        <f t="shared" si="251"/>
        <v/>
      </c>
      <c r="F3719" s="18" t="str">
        <f t="shared" si="252"/>
        <v/>
      </c>
      <c r="G3719" s="18" t="str">
        <f t="shared" si="253"/>
        <v/>
      </c>
      <c r="H3719" s="18" t="str">
        <f t="shared" si="254"/>
        <v/>
      </c>
    </row>
    <row r="3720" spans="5:8" x14ac:dyDescent="0.25">
      <c r="E3720" s="18" t="str">
        <f t="shared" si="251"/>
        <v/>
      </c>
      <c r="F3720" s="18" t="str">
        <f t="shared" si="252"/>
        <v/>
      </c>
      <c r="G3720" s="18" t="str">
        <f t="shared" si="253"/>
        <v/>
      </c>
      <c r="H3720" s="18" t="str">
        <f t="shared" si="254"/>
        <v/>
      </c>
    </row>
    <row r="3721" spans="5:8" x14ac:dyDescent="0.25">
      <c r="E3721" s="18" t="str">
        <f t="shared" si="251"/>
        <v/>
      </c>
      <c r="F3721" s="18" t="str">
        <f t="shared" si="252"/>
        <v/>
      </c>
      <c r="G3721" s="18" t="str">
        <f t="shared" si="253"/>
        <v/>
      </c>
      <c r="H3721" s="18" t="str">
        <f t="shared" si="254"/>
        <v/>
      </c>
    </row>
    <row r="3722" spans="5:8" x14ac:dyDescent="0.25">
      <c r="E3722" s="18" t="str">
        <f t="shared" si="251"/>
        <v/>
      </c>
      <c r="F3722" s="18" t="str">
        <f t="shared" si="252"/>
        <v/>
      </c>
      <c r="G3722" s="18" t="str">
        <f t="shared" si="253"/>
        <v/>
      </c>
      <c r="H3722" s="18" t="str">
        <f t="shared" si="254"/>
        <v/>
      </c>
    </row>
    <row r="3723" spans="5:8" x14ac:dyDescent="0.25">
      <c r="E3723" s="18" t="str">
        <f t="shared" si="251"/>
        <v/>
      </c>
      <c r="F3723" s="18" t="str">
        <f t="shared" si="252"/>
        <v/>
      </c>
      <c r="G3723" s="18" t="str">
        <f t="shared" si="253"/>
        <v/>
      </c>
      <c r="H3723" s="18" t="str">
        <f t="shared" si="254"/>
        <v/>
      </c>
    </row>
    <row r="3724" spans="5:8" x14ac:dyDescent="0.25">
      <c r="E3724" s="18" t="str">
        <f t="shared" si="251"/>
        <v/>
      </c>
      <c r="F3724" s="18" t="str">
        <f t="shared" si="252"/>
        <v/>
      </c>
      <c r="G3724" s="18" t="str">
        <f t="shared" si="253"/>
        <v/>
      </c>
      <c r="H3724" s="18" t="str">
        <f t="shared" si="254"/>
        <v/>
      </c>
    </row>
    <row r="3725" spans="5:8" x14ac:dyDescent="0.25">
      <c r="E3725" s="18" t="str">
        <f t="shared" si="251"/>
        <v/>
      </c>
      <c r="F3725" s="18" t="str">
        <f t="shared" si="252"/>
        <v/>
      </c>
      <c r="G3725" s="18" t="str">
        <f t="shared" si="253"/>
        <v/>
      </c>
      <c r="H3725" s="18" t="str">
        <f t="shared" si="254"/>
        <v/>
      </c>
    </row>
    <row r="3726" spans="5:8" x14ac:dyDescent="0.25">
      <c r="E3726" s="18" t="str">
        <f t="shared" si="251"/>
        <v/>
      </c>
      <c r="F3726" s="18" t="str">
        <f t="shared" si="252"/>
        <v/>
      </c>
      <c r="G3726" s="18" t="str">
        <f t="shared" si="253"/>
        <v/>
      </c>
      <c r="H3726" s="18" t="str">
        <f t="shared" si="254"/>
        <v/>
      </c>
    </row>
    <row r="3727" spans="5:8" x14ac:dyDescent="0.25">
      <c r="E3727" s="18" t="str">
        <f t="shared" si="251"/>
        <v/>
      </c>
      <c r="F3727" s="18" t="str">
        <f t="shared" si="252"/>
        <v/>
      </c>
      <c r="G3727" s="18" t="str">
        <f t="shared" si="253"/>
        <v/>
      </c>
      <c r="H3727" s="18" t="str">
        <f t="shared" si="254"/>
        <v/>
      </c>
    </row>
    <row r="3728" spans="5:8" x14ac:dyDescent="0.25">
      <c r="E3728" s="18" t="str">
        <f t="shared" si="251"/>
        <v/>
      </c>
      <c r="F3728" s="18" t="str">
        <f t="shared" si="252"/>
        <v/>
      </c>
      <c r="G3728" s="18" t="str">
        <f t="shared" si="253"/>
        <v/>
      </c>
      <c r="H3728" s="18" t="str">
        <f t="shared" si="254"/>
        <v/>
      </c>
    </row>
    <row r="3729" spans="5:8" x14ac:dyDescent="0.25">
      <c r="E3729" s="18" t="str">
        <f t="shared" si="251"/>
        <v/>
      </c>
      <c r="F3729" s="18" t="str">
        <f t="shared" si="252"/>
        <v/>
      </c>
      <c r="G3729" s="18" t="str">
        <f t="shared" si="253"/>
        <v/>
      </c>
      <c r="H3729" s="18" t="str">
        <f t="shared" si="254"/>
        <v/>
      </c>
    </row>
    <row r="3730" spans="5:8" x14ac:dyDescent="0.25">
      <c r="E3730" s="18" t="str">
        <f t="shared" si="251"/>
        <v/>
      </c>
      <c r="F3730" s="18" t="str">
        <f t="shared" si="252"/>
        <v/>
      </c>
      <c r="G3730" s="18" t="str">
        <f t="shared" si="253"/>
        <v/>
      </c>
      <c r="H3730" s="18" t="str">
        <f t="shared" si="254"/>
        <v/>
      </c>
    </row>
    <row r="3731" spans="5:8" x14ac:dyDescent="0.25">
      <c r="E3731" s="18" t="str">
        <f t="shared" si="251"/>
        <v/>
      </c>
      <c r="F3731" s="18" t="str">
        <f t="shared" si="252"/>
        <v/>
      </c>
      <c r="G3731" s="18" t="str">
        <f t="shared" si="253"/>
        <v/>
      </c>
      <c r="H3731" s="18" t="str">
        <f t="shared" si="254"/>
        <v/>
      </c>
    </row>
    <row r="3732" spans="5:8" x14ac:dyDescent="0.25">
      <c r="E3732" s="18" t="str">
        <f t="shared" si="251"/>
        <v/>
      </c>
      <c r="F3732" s="18" t="str">
        <f t="shared" si="252"/>
        <v/>
      </c>
      <c r="G3732" s="18" t="str">
        <f t="shared" si="253"/>
        <v/>
      </c>
      <c r="H3732" s="18" t="str">
        <f t="shared" si="254"/>
        <v/>
      </c>
    </row>
    <row r="3733" spans="5:8" x14ac:dyDescent="0.25">
      <c r="E3733" s="18" t="str">
        <f t="shared" si="251"/>
        <v/>
      </c>
      <c r="F3733" s="18" t="str">
        <f t="shared" si="252"/>
        <v/>
      </c>
      <c r="G3733" s="18" t="str">
        <f t="shared" si="253"/>
        <v/>
      </c>
      <c r="H3733" s="18" t="str">
        <f t="shared" si="254"/>
        <v/>
      </c>
    </row>
    <row r="3734" spans="5:8" x14ac:dyDescent="0.25">
      <c r="E3734" s="18" t="str">
        <f t="shared" si="251"/>
        <v/>
      </c>
      <c r="F3734" s="18" t="str">
        <f t="shared" si="252"/>
        <v/>
      </c>
      <c r="G3734" s="18" t="str">
        <f t="shared" si="253"/>
        <v/>
      </c>
      <c r="H3734" s="18" t="str">
        <f t="shared" si="254"/>
        <v/>
      </c>
    </row>
    <row r="3735" spans="5:8" x14ac:dyDescent="0.25">
      <c r="E3735" s="18" t="str">
        <f t="shared" si="251"/>
        <v/>
      </c>
      <c r="F3735" s="18" t="str">
        <f t="shared" si="252"/>
        <v/>
      </c>
      <c r="G3735" s="18" t="str">
        <f t="shared" si="253"/>
        <v/>
      </c>
      <c r="H3735" s="18" t="str">
        <f t="shared" si="254"/>
        <v/>
      </c>
    </row>
    <row r="3736" spans="5:8" x14ac:dyDescent="0.25">
      <c r="E3736" s="18" t="str">
        <f t="shared" si="251"/>
        <v/>
      </c>
      <c r="F3736" s="18" t="str">
        <f t="shared" si="252"/>
        <v/>
      </c>
      <c r="G3736" s="18" t="str">
        <f t="shared" si="253"/>
        <v/>
      </c>
      <c r="H3736" s="18" t="str">
        <f t="shared" si="254"/>
        <v/>
      </c>
    </row>
    <row r="3737" spans="5:8" x14ac:dyDescent="0.25">
      <c r="E3737" s="18" t="str">
        <f t="shared" si="251"/>
        <v/>
      </c>
      <c r="F3737" s="18" t="str">
        <f t="shared" si="252"/>
        <v/>
      </c>
      <c r="G3737" s="18" t="str">
        <f t="shared" si="253"/>
        <v/>
      </c>
      <c r="H3737" s="18" t="str">
        <f t="shared" si="254"/>
        <v/>
      </c>
    </row>
    <row r="3738" spans="5:8" x14ac:dyDescent="0.25">
      <c r="E3738" s="18" t="str">
        <f t="shared" si="251"/>
        <v/>
      </c>
      <c r="F3738" s="18" t="str">
        <f t="shared" si="252"/>
        <v/>
      </c>
      <c r="G3738" s="18" t="str">
        <f t="shared" si="253"/>
        <v/>
      </c>
      <c r="H3738" s="18" t="str">
        <f t="shared" si="254"/>
        <v/>
      </c>
    </row>
    <row r="3739" spans="5:8" x14ac:dyDescent="0.25">
      <c r="E3739" s="18" t="str">
        <f t="shared" si="251"/>
        <v/>
      </c>
      <c r="F3739" s="18" t="str">
        <f t="shared" si="252"/>
        <v/>
      </c>
      <c r="G3739" s="18" t="str">
        <f t="shared" si="253"/>
        <v/>
      </c>
      <c r="H3739" s="18" t="str">
        <f t="shared" si="254"/>
        <v/>
      </c>
    </row>
    <row r="3740" spans="5:8" x14ac:dyDescent="0.25">
      <c r="E3740" s="18" t="str">
        <f t="shared" si="251"/>
        <v/>
      </c>
      <c r="F3740" s="18" t="str">
        <f t="shared" si="252"/>
        <v/>
      </c>
      <c r="G3740" s="18" t="str">
        <f t="shared" si="253"/>
        <v/>
      </c>
      <c r="H3740" s="18" t="str">
        <f t="shared" si="254"/>
        <v/>
      </c>
    </row>
    <row r="3741" spans="5:8" x14ac:dyDescent="0.25">
      <c r="E3741" s="18" t="str">
        <f t="shared" si="251"/>
        <v/>
      </c>
      <c r="F3741" s="18" t="str">
        <f t="shared" si="252"/>
        <v/>
      </c>
      <c r="G3741" s="18" t="str">
        <f t="shared" si="253"/>
        <v/>
      </c>
      <c r="H3741" s="18" t="str">
        <f t="shared" si="254"/>
        <v/>
      </c>
    </row>
    <row r="3742" spans="5:8" x14ac:dyDescent="0.25">
      <c r="E3742" s="18" t="str">
        <f t="shared" si="251"/>
        <v/>
      </c>
      <c r="F3742" s="18" t="str">
        <f t="shared" si="252"/>
        <v/>
      </c>
      <c r="G3742" s="18" t="str">
        <f t="shared" si="253"/>
        <v/>
      </c>
      <c r="H3742" s="18" t="str">
        <f t="shared" si="254"/>
        <v/>
      </c>
    </row>
    <row r="3743" spans="5:8" x14ac:dyDescent="0.25">
      <c r="E3743" s="18" t="str">
        <f t="shared" si="251"/>
        <v/>
      </c>
      <c r="F3743" s="18" t="str">
        <f t="shared" si="252"/>
        <v/>
      </c>
      <c r="G3743" s="18" t="str">
        <f t="shared" si="253"/>
        <v/>
      </c>
      <c r="H3743" s="18" t="str">
        <f t="shared" si="254"/>
        <v/>
      </c>
    </row>
    <row r="3744" spans="5:8" x14ac:dyDescent="0.25">
      <c r="E3744" s="18" t="str">
        <f t="shared" si="251"/>
        <v/>
      </c>
      <c r="F3744" s="18" t="str">
        <f t="shared" si="252"/>
        <v/>
      </c>
      <c r="G3744" s="18" t="str">
        <f t="shared" si="253"/>
        <v/>
      </c>
      <c r="H3744" s="18" t="str">
        <f t="shared" si="254"/>
        <v/>
      </c>
    </row>
    <row r="3745" spans="5:8" x14ac:dyDescent="0.25">
      <c r="E3745" s="18" t="str">
        <f t="shared" si="251"/>
        <v/>
      </c>
      <c r="F3745" s="18" t="str">
        <f t="shared" si="252"/>
        <v/>
      </c>
      <c r="G3745" s="18" t="str">
        <f t="shared" si="253"/>
        <v/>
      </c>
      <c r="H3745" s="18" t="str">
        <f t="shared" si="254"/>
        <v/>
      </c>
    </row>
    <row r="3746" spans="5:8" x14ac:dyDescent="0.25">
      <c r="E3746" s="18" t="str">
        <f t="shared" si="251"/>
        <v/>
      </c>
      <c r="F3746" s="18" t="str">
        <f t="shared" si="252"/>
        <v/>
      </c>
      <c r="G3746" s="18" t="str">
        <f t="shared" si="253"/>
        <v/>
      </c>
      <c r="H3746" s="18" t="str">
        <f t="shared" si="254"/>
        <v/>
      </c>
    </row>
    <row r="3747" spans="5:8" x14ac:dyDescent="0.25">
      <c r="E3747" s="18" t="str">
        <f t="shared" si="251"/>
        <v/>
      </c>
      <c r="F3747" s="18" t="str">
        <f t="shared" si="252"/>
        <v/>
      </c>
      <c r="G3747" s="18" t="str">
        <f t="shared" si="253"/>
        <v/>
      </c>
      <c r="H3747" s="18" t="str">
        <f t="shared" si="254"/>
        <v/>
      </c>
    </row>
    <row r="3748" spans="5:8" x14ac:dyDescent="0.25">
      <c r="E3748" s="18" t="str">
        <f t="shared" si="251"/>
        <v/>
      </c>
      <c r="F3748" s="18" t="str">
        <f t="shared" si="252"/>
        <v/>
      </c>
      <c r="G3748" s="18" t="str">
        <f t="shared" si="253"/>
        <v/>
      </c>
      <c r="H3748" s="18" t="str">
        <f t="shared" si="254"/>
        <v/>
      </c>
    </row>
    <row r="3749" spans="5:8" x14ac:dyDescent="0.25">
      <c r="E3749" s="18" t="str">
        <f t="shared" si="251"/>
        <v/>
      </c>
      <c r="F3749" s="18" t="str">
        <f t="shared" si="252"/>
        <v/>
      </c>
      <c r="G3749" s="18" t="str">
        <f t="shared" si="253"/>
        <v/>
      </c>
      <c r="H3749" s="18" t="str">
        <f t="shared" si="254"/>
        <v/>
      </c>
    </row>
    <row r="3750" spans="5:8" x14ac:dyDescent="0.25">
      <c r="E3750" s="18" t="str">
        <f t="shared" si="251"/>
        <v/>
      </c>
      <c r="F3750" s="18" t="str">
        <f t="shared" si="252"/>
        <v/>
      </c>
      <c r="G3750" s="18" t="str">
        <f t="shared" si="253"/>
        <v/>
      </c>
      <c r="H3750" s="18" t="str">
        <f t="shared" si="254"/>
        <v/>
      </c>
    </row>
    <row r="3751" spans="5:8" x14ac:dyDescent="0.25">
      <c r="E3751" s="18" t="str">
        <f t="shared" si="251"/>
        <v/>
      </c>
      <c r="F3751" s="18" t="str">
        <f t="shared" si="252"/>
        <v/>
      </c>
      <c r="G3751" s="18" t="str">
        <f t="shared" si="253"/>
        <v/>
      </c>
      <c r="H3751" s="18" t="str">
        <f t="shared" si="254"/>
        <v/>
      </c>
    </row>
    <row r="3752" spans="5:8" x14ac:dyDescent="0.25">
      <c r="E3752" s="18" t="str">
        <f t="shared" si="251"/>
        <v/>
      </c>
      <c r="F3752" s="18" t="str">
        <f t="shared" si="252"/>
        <v/>
      </c>
      <c r="G3752" s="18" t="str">
        <f t="shared" si="253"/>
        <v/>
      </c>
      <c r="H3752" s="18" t="str">
        <f t="shared" si="254"/>
        <v/>
      </c>
    </row>
    <row r="3753" spans="5:8" x14ac:dyDescent="0.25">
      <c r="E3753" s="18" t="str">
        <f t="shared" si="251"/>
        <v/>
      </c>
      <c r="F3753" s="18" t="str">
        <f t="shared" si="252"/>
        <v/>
      </c>
      <c r="G3753" s="18" t="str">
        <f t="shared" si="253"/>
        <v/>
      </c>
      <c r="H3753" s="18" t="str">
        <f t="shared" si="254"/>
        <v/>
      </c>
    </row>
    <row r="3754" spans="5:8" x14ac:dyDescent="0.25">
      <c r="E3754" s="18" t="str">
        <f t="shared" si="251"/>
        <v/>
      </c>
      <c r="F3754" s="18" t="str">
        <f t="shared" si="252"/>
        <v/>
      </c>
      <c r="G3754" s="18" t="str">
        <f t="shared" si="253"/>
        <v/>
      </c>
      <c r="H3754" s="18" t="str">
        <f t="shared" si="254"/>
        <v/>
      </c>
    </row>
    <row r="3755" spans="5:8" x14ac:dyDescent="0.25">
      <c r="E3755" s="18" t="str">
        <f t="shared" si="251"/>
        <v/>
      </c>
      <c r="F3755" s="18" t="str">
        <f t="shared" si="252"/>
        <v/>
      </c>
      <c r="G3755" s="18" t="str">
        <f t="shared" si="253"/>
        <v/>
      </c>
      <c r="H3755" s="18" t="str">
        <f t="shared" si="254"/>
        <v/>
      </c>
    </row>
    <row r="3756" spans="5:8" x14ac:dyDescent="0.25">
      <c r="E3756" s="18" t="str">
        <f t="shared" si="251"/>
        <v/>
      </c>
      <c r="F3756" s="18" t="str">
        <f t="shared" si="252"/>
        <v/>
      </c>
      <c r="G3756" s="18" t="str">
        <f t="shared" si="253"/>
        <v/>
      </c>
      <c r="H3756" s="18" t="str">
        <f t="shared" si="254"/>
        <v/>
      </c>
    </row>
    <row r="3757" spans="5:8" x14ac:dyDescent="0.25">
      <c r="E3757" s="18" t="str">
        <f t="shared" si="251"/>
        <v/>
      </c>
      <c r="F3757" s="18" t="str">
        <f t="shared" si="252"/>
        <v/>
      </c>
      <c r="G3757" s="18" t="str">
        <f t="shared" si="253"/>
        <v/>
      </c>
      <c r="H3757" s="18" t="str">
        <f t="shared" si="254"/>
        <v/>
      </c>
    </row>
    <row r="3758" spans="5:8" x14ac:dyDescent="0.25">
      <c r="E3758" s="18" t="str">
        <f t="shared" si="251"/>
        <v/>
      </c>
      <c r="F3758" s="18" t="str">
        <f t="shared" si="252"/>
        <v/>
      </c>
      <c r="G3758" s="18" t="str">
        <f t="shared" si="253"/>
        <v/>
      </c>
      <c r="H3758" s="18" t="str">
        <f t="shared" si="254"/>
        <v/>
      </c>
    </row>
    <row r="3759" spans="5:8" x14ac:dyDescent="0.25">
      <c r="E3759" s="18" t="str">
        <f t="shared" si="251"/>
        <v/>
      </c>
      <c r="F3759" s="18" t="str">
        <f t="shared" si="252"/>
        <v/>
      </c>
      <c r="G3759" s="18" t="str">
        <f t="shared" si="253"/>
        <v/>
      </c>
      <c r="H3759" s="18" t="str">
        <f t="shared" si="254"/>
        <v/>
      </c>
    </row>
    <row r="3760" spans="5:8" x14ac:dyDescent="0.25">
      <c r="E3760" s="18" t="str">
        <f t="shared" si="251"/>
        <v/>
      </c>
      <c r="F3760" s="18" t="str">
        <f t="shared" si="252"/>
        <v/>
      </c>
      <c r="G3760" s="18" t="str">
        <f t="shared" si="253"/>
        <v/>
      </c>
      <c r="H3760" s="18" t="str">
        <f t="shared" si="254"/>
        <v/>
      </c>
    </row>
    <row r="3761" spans="5:8" x14ac:dyDescent="0.25">
      <c r="E3761" s="18" t="str">
        <f t="shared" si="251"/>
        <v/>
      </c>
      <c r="F3761" s="18" t="str">
        <f t="shared" si="252"/>
        <v/>
      </c>
      <c r="G3761" s="18" t="str">
        <f t="shared" si="253"/>
        <v/>
      </c>
      <c r="H3761" s="18" t="str">
        <f t="shared" si="254"/>
        <v/>
      </c>
    </row>
    <row r="3762" spans="5:8" x14ac:dyDescent="0.25">
      <c r="E3762" s="18" t="str">
        <f t="shared" si="251"/>
        <v/>
      </c>
      <c r="F3762" s="18" t="str">
        <f t="shared" si="252"/>
        <v/>
      </c>
      <c r="G3762" s="18" t="str">
        <f t="shared" si="253"/>
        <v/>
      </c>
      <c r="H3762" s="18" t="str">
        <f t="shared" si="254"/>
        <v/>
      </c>
    </row>
    <row r="3763" spans="5:8" x14ac:dyDescent="0.25">
      <c r="E3763" s="18" t="str">
        <f t="shared" si="251"/>
        <v/>
      </c>
      <c r="F3763" s="18" t="str">
        <f t="shared" si="252"/>
        <v/>
      </c>
      <c r="G3763" s="18" t="str">
        <f t="shared" si="253"/>
        <v/>
      </c>
      <c r="H3763" s="18" t="str">
        <f t="shared" si="254"/>
        <v/>
      </c>
    </row>
    <row r="3764" spans="5:8" x14ac:dyDescent="0.25">
      <c r="E3764" s="18" t="str">
        <f t="shared" si="251"/>
        <v/>
      </c>
      <c r="F3764" s="18" t="str">
        <f t="shared" si="252"/>
        <v/>
      </c>
      <c r="G3764" s="18" t="str">
        <f t="shared" si="253"/>
        <v/>
      </c>
      <c r="H3764" s="18" t="str">
        <f t="shared" si="254"/>
        <v/>
      </c>
    </row>
    <row r="3765" spans="5:8" x14ac:dyDescent="0.25">
      <c r="E3765" s="18" t="str">
        <f t="shared" si="251"/>
        <v/>
      </c>
      <c r="F3765" s="18" t="str">
        <f t="shared" si="252"/>
        <v/>
      </c>
      <c r="G3765" s="18" t="str">
        <f t="shared" si="253"/>
        <v/>
      </c>
      <c r="H3765" s="18" t="str">
        <f t="shared" si="254"/>
        <v/>
      </c>
    </row>
    <row r="3766" spans="5:8" x14ac:dyDescent="0.25">
      <c r="E3766" s="18" t="str">
        <f t="shared" si="251"/>
        <v/>
      </c>
      <c r="F3766" s="18" t="str">
        <f t="shared" si="252"/>
        <v/>
      </c>
      <c r="G3766" s="18" t="str">
        <f t="shared" si="253"/>
        <v/>
      </c>
      <c r="H3766" s="18" t="str">
        <f t="shared" si="254"/>
        <v/>
      </c>
    </row>
    <row r="3767" spans="5:8" x14ac:dyDescent="0.25">
      <c r="E3767" s="18" t="str">
        <f t="shared" si="251"/>
        <v/>
      </c>
      <c r="F3767" s="18" t="str">
        <f t="shared" si="252"/>
        <v/>
      </c>
      <c r="G3767" s="18" t="str">
        <f t="shared" si="253"/>
        <v/>
      </c>
      <c r="H3767" s="18" t="str">
        <f t="shared" si="254"/>
        <v/>
      </c>
    </row>
    <row r="3768" spans="5:8" x14ac:dyDescent="0.25">
      <c r="E3768" s="18" t="str">
        <f t="shared" si="251"/>
        <v/>
      </c>
      <c r="F3768" s="18" t="str">
        <f t="shared" si="252"/>
        <v/>
      </c>
      <c r="G3768" s="18" t="str">
        <f t="shared" si="253"/>
        <v/>
      </c>
      <c r="H3768" s="18" t="str">
        <f t="shared" si="254"/>
        <v/>
      </c>
    </row>
    <row r="3769" spans="5:8" x14ac:dyDescent="0.25">
      <c r="E3769" s="18" t="str">
        <f t="shared" si="251"/>
        <v/>
      </c>
      <c r="F3769" s="18" t="str">
        <f t="shared" si="252"/>
        <v/>
      </c>
      <c r="G3769" s="18" t="str">
        <f t="shared" si="253"/>
        <v/>
      </c>
      <c r="H3769" s="18" t="str">
        <f t="shared" si="254"/>
        <v/>
      </c>
    </row>
    <row r="3770" spans="5:8" x14ac:dyDescent="0.25">
      <c r="E3770" s="18" t="str">
        <f t="shared" si="251"/>
        <v/>
      </c>
      <c r="F3770" s="18" t="str">
        <f t="shared" si="252"/>
        <v/>
      </c>
      <c r="G3770" s="18" t="str">
        <f t="shared" si="253"/>
        <v/>
      </c>
      <c r="H3770" s="18" t="str">
        <f t="shared" si="254"/>
        <v/>
      </c>
    </row>
    <row r="3771" spans="5:8" x14ac:dyDescent="0.25">
      <c r="E3771" s="18" t="str">
        <f t="shared" si="251"/>
        <v/>
      </c>
      <c r="F3771" s="18" t="str">
        <f t="shared" si="252"/>
        <v/>
      </c>
      <c r="G3771" s="18" t="str">
        <f t="shared" si="253"/>
        <v/>
      </c>
      <c r="H3771" s="18" t="str">
        <f t="shared" si="254"/>
        <v/>
      </c>
    </row>
    <row r="3772" spans="5:8" x14ac:dyDescent="0.25">
      <c r="E3772" s="18" t="str">
        <f t="shared" si="251"/>
        <v/>
      </c>
      <c r="F3772" s="18" t="str">
        <f t="shared" si="252"/>
        <v/>
      </c>
      <c r="G3772" s="18" t="str">
        <f t="shared" si="253"/>
        <v/>
      </c>
      <c r="H3772" s="18" t="str">
        <f t="shared" si="254"/>
        <v/>
      </c>
    </row>
    <row r="3773" spans="5:8" x14ac:dyDescent="0.25">
      <c r="E3773" s="18" t="str">
        <f t="shared" si="251"/>
        <v/>
      </c>
      <c r="F3773" s="18" t="str">
        <f t="shared" si="252"/>
        <v/>
      </c>
      <c r="G3773" s="18" t="str">
        <f t="shared" si="253"/>
        <v/>
      </c>
      <c r="H3773" s="18" t="str">
        <f t="shared" si="254"/>
        <v/>
      </c>
    </row>
    <row r="3774" spans="5:8" x14ac:dyDescent="0.25">
      <c r="E3774" s="18" t="str">
        <f t="shared" si="251"/>
        <v/>
      </c>
      <c r="F3774" s="18" t="str">
        <f t="shared" si="252"/>
        <v/>
      </c>
      <c r="G3774" s="18" t="str">
        <f t="shared" si="253"/>
        <v/>
      </c>
      <c r="H3774" s="18" t="str">
        <f t="shared" si="254"/>
        <v/>
      </c>
    </row>
    <row r="3775" spans="5:8" x14ac:dyDescent="0.25">
      <c r="E3775" s="18" t="str">
        <f t="shared" si="251"/>
        <v/>
      </c>
      <c r="F3775" s="18" t="str">
        <f t="shared" si="252"/>
        <v/>
      </c>
      <c r="G3775" s="18" t="str">
        <f t="shared" si="253"/>
        <v/>
      </c>
      <c r="H3775" s="18" t="str">
        <f t="shared" si="254"/>
        <v/>
      </c>
    </row>
    <row r="3776" spans="5:8" x14ac:dyDescent="0.25">
      <c r="E3776" s="18" t="str">
        <f t="shared" si="251"/>
        <v/>
      </c>
      <c r="F3776" s="18" t="str">
        <f t="shared" si="252"/>
        <v/>
      </c>
      <c r="G3776" s="18" t="str">
        <f t="shared" si="253"/>
        <v/>
      </c>
      <c r="H3776" s="18" t="str">
        <f t="shared" si="254"/>
        <v/>
      </c>
    </row>
    <row r="3777" spans="5:8" x14ac:dyDescent="0.25">
      <c r="E3777" s="18" t="str">
        <f t="shared" si="251"/>
        <v/>
      </c>
      <c r="F3777" s="18" t="str">
        <f t="shared" si="252"/>
        <v/>
      </c>
      <c r="G3777" s="18" t="str">
        <f t="shared" si="253"/>
        <v/>
      </c>
      <c r="H3777" s="18" t="str">
        <f t="shared" si="254"/>
        <v/>
      </c>
    </row>
    <row r="3778" spans="5:8" x14ac:dyDescent="0.25">
      <c r="E3778" s="18" t="str">
        <f t="shared" si="251"/>
        <v/>
      </c>
      <c r="F3778" s="18" t="str">
        <f t="shared" si="252"/>
        <v/>
      </c>
      <c r="G3778" s="18" t="str">
        <f t="shared" si="253"/>
        <v/>
      </c>
      <c r="H3778" s="18" t="str">
        <f t="shared" si="254"/>
        <v/>
      </c>
    </row>
    <row r="3779" spans="5:8" x14ac:dyDescent="0.25">
      <c r="E3779" s="18" t="str">
        <f t="shared" si="251"/>
        <v/>
      </c>
      <c r="F3779" s="18" t="str">
        <f t="shared" si="252"/>
        <v/>
      </c>
      <c r="G3779" s="18" t="str">
        <f t="shared" si="253"/>
        <v/>
      </c>
      <c r="H3779" s="18" t="str">
        <f t="shared" si="254"/>
        <v/>
      </c>
    </row>
    <row r="3780" spans="5:8" x14ac:dyDescent="0.25">
      <c r="E3780" s="18" t="str">
        <f t="shared" si="251"/>
        <v/>
      </c>
      <c r="F3780" s="18" t="str">
        <f t="shared" si="252"/>
        <v/>
      </c>
      <c r="G3780" s="18" t="str">
        <f t="shared" si="253"/>
        <v/>
      </c>
      <c r="H3780" s="18" t="str">
        <f t="shared" si="254"/>
        <v/>
      </c>
    </row>
    <row r="3781" spans="5:8" x14ac:dyDescent="0.25">
      <c r="E3781" s="18" t="str">
        <f t="shared" si="251"/>
        <v/>
      </c>
      <c r="F3781" s="18" t="str">
        <f t="shared" si="252"/>
        <v/>
      </c>
      <c r="G3781" s="18" t="str">
        <f t="shared" si="253"/>
        <v/>
      </c>
      <c r="H3781" s="18" t="str">
        <f t="shared" si="254"/>
        <v/>
      </c>
    </row>
    <row r="3782" spans="5:8" x14ac:dyDescent="0.25">
      <c r="E3782" s="18" t="str">
        <f t="shared" ref="E3782:E3845" si="255">IF($C3782="","",IFERROR(INDEX(ItemPriceCol,MATCH($C3782,ItemName,0)),""))</f>
        <v/>
      </c>
      <c r="F3782" s="18" t="str">
        <f t="shared" ref="F3782:F3845" si="256">IF(OR($D3782="",$E3782=""),"",$D3782*$E3782)</f>
        <v/>
      </c>
      <c r="G3782" s="18" t="str">
        <f t="shared" ref="G3782:G3845" si="257">IF($C3782="","",IFERROR(INDEX(ItemCostCol,MATCH($C3782,ItemName,0)),""))</f>
        <v/>
      </c>
      <c r="H3782" s="18" t="str">
        <f t="shared" ref="H3782:H3845" si="258">IF(OR($F3782="",$G3782=""),"",$F3782-$D3782*$G3782)</f>
        <v/>
      </c>
    </row>
    <row r="3783" spans="5:8" x14ac:dyDescent="0.25">
      <c r="E3783" s="18" t="str">
        <f t="shared" si="255"/>
        <v/>
      </c>
      <c r="F3783" s="18" t="str">
        <f t="shared" si="256"/>
        <v/>
      </c>
      <c r="G3783" s="18" t="str">
        <f t="shared" si="257"/>
        <v/>
      </c>
      <c r="H3783" s="18" t="str">
        <f t="shared" si="258"/>
        <v/>
      </c>
    </row>
    <row r="3784" spans="5:8" x14ac:dyDescent="0.25">
      <c r="E3784" s="18" t="str">
        <f t="shared" si="255"/>
        <v/>
      </c>
      <c r="F3784" s="18" t="str">
        <f t="shared" si="256"/>
        <v/>
      </c>
      <c r="G3784" s="18" t="str">
        <f t="shared" si="257"/>
        <v/>
      </c>
      <c r="H3784" s="18" t="str">
        <f t="shared" si="258"/>
        <v/>
      </c>
    </row>
    <row r="3785" spans="5:8" x14ac:dyDescent="0.25">
      <c r="E3785" s="18" t="str">
        <f t="shared" si="255"/>
        <v/>
      </c>
      <c r="F3785" s="18" t="str">
        <f t="shared" si="256"/>
        <v/>
      </c>
      <c r="G3785" s="18" t="str">
        <f t="shared" si="257"/>
        <v/>
      </c>
      <c r="H3785" s="18" t="str">
        <f t="shared" si="258"/>
        <v/>
      </c>
    </row>
    <row r="3786" spans="5:8" x14ac:dyDescent="0.25">
      <c r="E3786" s="18" t="str">
        <f t="shared" si="255"/>
        <v/>
      </c>
      <c r="F3786" s="18" t="str">
        <f t="shared" si="256"/>
        <v/>
      </c>
      <c r="G3786" s="18" t="str">
        <f t="shared" si="257"/>
        <v/>
      </c>
      <c r="H3786" s="18" t="str">
        <f t="shared" si="258"/>
        <v/>
      </c>
    </row>
    <row r="3787" spans="5:8" x14ac:dyDescent="0.25">
      <c r="E3787" s="18" t="str">
        <f t="shared" si="255"/>
        <v/>
      </c>
      <c r="F3787" s="18" t="str">
        <f t="shared" si="256"/>
        <v/>
      </c>
      <c r="G3787" s="18" t="str">
        <f t="shared" si="257"/>
        <v/>
      </c>
      <c r="H3787" s="18" t="str">
        <f t="shared" si="258"/>
        <v/>
      </c>
    </row>
    <row r="3788" spans="5:8" x14ac:dyDescent="0.25">
      <c r="E3788" s="18" t="str">
        <f t="shared" si="255"/>
        <v/>
      </c>
      <c r="F3788" s="18" t="str">
        <f t="shared" si="256"/>
        <v/>
      </c>
      <c r="G3788" s="18" t="str">
        <f t="shared" si="257"/>
        <v/>
      </c>
      <c r="H3788" s="18" t="str">
        <f t="shared" si="258"/>
        <v/>
      </c>
    </row>
    <row r="3789" spans="5:8" x14ac:dyDescent="0.25">
      <c r="E3789" s="18" t="str">
        <f t="shared" si="255"/>
        <v/>
      </c>
      <c r="F3789" s="18" t="str">
        <f t="shared" si="256"/>
        <v/>
      </c>
      <c r="G3789" s="18" t="str">
        <f t="shared" si="257"/>
        <v/>
      </c>
      <c r="H3789" s="18" t="str">
        <f t="shared" si="258"/>
        <v/>
      </c>
    </row>
    <row r="3790" spans="5:8" x14ac:dyDescent="0.25">
      <c r="E3790" s="18" t="str">
        <f t="shared" si="255"/>
        <v/>
      </c>
      <c r="F3790" s="18" t="str">
        <f t="shared" si="256"/>
        <v/>
      </c>
      <c r="G3790" s="18" t="str">
        <f t="shared" si="257"/>
        <v/>
      </c>
      <c r="H3790" s="18" t="str">
        <f t="shared" si="258"/>
        <v/>
      </c>
    </row>
    <row r="3791" spans="5:8" x14ac:dyDescent="0.25">
      <c r="E3791" s="18" t="str">
        <f t="shared" si="255"/>
        <v/>
      </c>
      <c r="F3791" s="18" t="str">
        <f t="shared" si="256"/>
        <v/>
      </c>
      <c r="G3791" s="18" t="str">
        <f t="shared" si="257"/>
        <v/>
      </c>
      <c r="H3791" s="18" t="str">
        <f t="shared" si="258"/>
        <v/>
      </c>
    </row>
    <row r="3792" spans="5:8" x14ac:dyDescent="0.25">
      <c r="E3792" s="18" t="str">
        <f t="shared" si="255"/>
        <v/>
      </c>
      <c r="F3792" s="18" t="str">
        <f t="shared" si="256"/>
        <v/>
      </c>
      <c r="G3792" s="18" t="str">
        <f t="shared" si="257"/>
        <v/>
      </c>
      <c r="H3792" s="18" t="str">
        <f t="shared" si="258"/>
        <v/>
      </c>
    </row>
    <row r="3793" spans="5:8" x14ac:dyDescent="0.25">
      <c r="E3793" s="18" t="str">
        <f t="shared" si="255"/>
        <v/>
      </c>
      <c r="F3793" s="18" t="str">
        <f t="shared" si="256"/>
        <v/>
      </c>
      <c r="G3793" s="18" t="str">
        <f t="shared" si="257"/>
        <v/>
      </c>
      <c r="H3793" s="18" t="str">
        <f t="shared" si="258"/>
        <v/>
      </c>
    </row>
    <row r="3794" spans="5:8" x14ac:dyDescent="0.25">
      <c r="E3794" s="18" t="str">
        <f t="shared" si="255"/>
        <v/>
      </c>
      <c r="F3794" s="18" t="str">
        <f t="shared" si="256"/>
        <v/>
      </c>
      <c r="G3794" s="18" t="str">
        <f t="shared" si="257"/>
        <v/>
      </c>
      <c r="H3794" s="18" t="str">
        <f t="shared" si="258"/>
        <v/>
      </c>
    </row>
    <row r="3795" spans="5:8" x14ac:dyDescent="0.25">
      <c r="E3795" s="18" t="str">
        <f t="shared" si="255"/>
        <v/>
      </c>
      <c r="F3795" s="18" t="str">
        <f t="shared" si="256"/>
        <v/>
      </c>
      <c r="G3795" s="18" t="str">
        <f t="shared" si="257"/>
        <v/>
      </c>
      <c r="H3795" s="18" t="str">
        <f t="shared" si="258"/>
        <v/>
      </c>
    </row>
    <row r="3796" spans="5:8" x14ac:dyDescent="0.25">
      <c r="E3796" s="18" t="str">
        <f t="shared" si="255"/>
        <v/>
      </c>
      <c r="F3796" s="18" t="str">
        <f t="shared" si="256"/>
        <v/>
      </c>
      <c r="G3796" s="18" t="str">
        <f t="shared" si="257"/>
        <v/>
      </c>
      <c r="H3796" s="18" t="str">
        <f t="shared" si="258"/>
        <v/>
      </c>
    </row>
    <row r="3797" spans="5:8" x14ac:dyDescent="0.25">
      <c r="E3797" s="18" t="str">
        <f t="shared" si="255"/>
        <v/>
      </c>
      <c r="F3797" s="18" t="str">
        <f t="shared" si="256"/>
        <v/>
      </c>
      <c r="G3797" s="18" t="str">
        <f t="shared" si="257"/>
        <v/>
      </c>
      <c r="H3797" s="18" t="str">
        <f t="shared" si="258"/>
        <v/>
      </c>
    </row>
    <row r="3798" spans="5:8" x14ac:dyDescent="0.25">
      <c r="E3798" s="18" t="str">
        <f t="shared" si="255"/>
        <v/>
      </c>
      <c r="F3798" s="18" t="str">
        <f t="shared" si="256"/>
        <v/>
      </c>
      <c r="G3798" s="18" t="str">
        <f t="shared" si="257"/>
        <v/>
      </c>
      <c r="H3798" s="18" t="str">
        <f t="shared" si="258"/>
        <v/>
      </c>
    </row>
    <row r="3799" spans="5:8" x14ac:dyDescent="0.25">
      <c r="E3799" s="18" t="str">
        <f t="shared" si="255"/>
        <v/>
      </c>
      <c r="F3799" s="18" t="str">
        <f t="shared" si="256"/>
        <v/>
      </c>
      <c r="G3799" s="18" t="str">
        <f t="shared" si="257"/>
        <v/>
      </c>
      <c r="H3799" s="18" t="str">
        <f t="shared" si="258"/>
        <v/>
      </c>
    </row>
    <row r="3800" spans="5:8" x14ac:dyDescent="0.25">
      <c r="E3800" s="18" t="str">
        <f t="shared" si="255"/>
        <v/>
      </c>
      <c r="F3800" s="18" t="str">
        <f t="shared" si="256"/>
        <v/>
      </c>
      <c r="G3800" s="18" t="str">
        <f t="shared" si="257"/>
        <v/>
      </c>
      <c r="H3800" s="18" t="str">
        <f t="shared" si="258"/>
        <v/>
      </c>
    </row>
    <row r="3801" spans="5:8" x14ac:dyDescent="0.25">
      <c r="E3801" s="18" t="str">
        <f t="shared" si="255"/>
        <v/>
      </c>
      <c r="F3801" s="18" t="str">
        <f t="shared" si="256"/>
        <v/>
      </c>
      <c r="G3801" s="18" t="str">
        <f t="shared" si="257"/>
        <v/>
      </c>
      <c r="H3801" s="18" t="str">
        <f t="shared" si="258"/>
        <v/>
      </c>
    </row>
    <row r="3802" spans="5:8" x14ac:dyDescent="0.25">
      <c r="E3802" s="18" t="str">
        <f t="shared" si="255"/>
        <v/>
      </c>
      <c r="F3802" s="18" t="str">
        <f t="shared" si="256"/>
        <v/>
      </c>
      <c r="G3802" s="18" t="str">
        <f t="shared" si="257"/>
        <v/>
      </c>
      <c r="H3802" s="18" t="str">
        <f t="shared" si="258"/>
        <v/>
      </c>
    </row>
    <row r="3803" spans="5:8" x14ac:dyDescent="0.25">
      <c r="E3803" s="18" t="str">
        <f t="shared" si="255"/>
        <v/>
      </c>
      <c r="F3803" s="18" t="str">
        <f t="shared" si="256"/>
        <v/>
      </c>
      <c r="G3803" s="18" t="str">
        <f t="shared" si="257"/>
        <v/>
      </c>
      <c r="H3803" s="18" t="str">
        <f t="shared" si="258"/>
        <v/>
      </c>
    </row>
    <row r="3804" spans="5:8" x14ac:dyDescent="0.25">
      <c r="E3804" s="18" t="str">
        <f t="shared" si="255"/>
        <v/>
      </c>
      <c r="F3804" s="18" t="str">
        <f t="shared" si="256"/>
        <v/>
      </c>
      <c r="G3804" s="18" t="str">
        <f t="shared" si="257"/>
        <v/>
      </c>
      <c r="H3804" s="18" t="str">
        <f t="shared" si="258"/>
        <v/>
      </c>
    </row>
    <row r="3805" spans="5:8" x14ac:dyDescent="0.25">
      <c r="E3805" s="18" t="str">
        <f t="shared" si="255"/>
        <v/>
      </c>
      <c r="F3805" s="18" t="str">
        <f t="shared" si="256"/>
        <v/>
      </c>
      <c r="G3805" s="18" t="str">
        <f t="shared" si="257"/>
        <v/>
      </c>
      <c r="H3805" s="18" t="str">
        <f t="shared" si="258"/>
        <v/>
      </c>
    </row>
    <row r="3806" spans="5:8" x14ac:dyDescent="0.25">
      <c r="E3806" s="18" t="str">
        <f t="shared" si="255"/>
        <v/>
      </c>
      <c r="F3806" s="18" t="str">
        <f t="shared" si="256"/>
        <v/>
      </c>
      <c r="G3806" s="18" t="str">
        <f t="shared" si="257"/>
        <v/>
      </c>
      <c r="H3806" s="18" t="str">
        <f t="shared" si="258"/>
        <v/>
      </c>
    </row>
    <row r="3807" spans="5:8" x14ac:dyDescent="0.25">
      <c r="E3807" s="18" t="str">
        <f t="shared" si="255"/>
        <v/>
      </c>
      <c r="F3807" s="18" t="str">
        <f t="shared" si="256"/>
        <v/>
      </c>
      <c r="G3807" s="18" t="str">
        <f t="shared" si="257"/>
        <v/>
      </c>
      <c r="H3807" s="18" t="str">
        <f t="shared" si="258"/>
        <v/>
      </c>
    </row>
    <row r="3808" spans="5:8" x14ac:dyDescent="0.25">
      <c r="E3808" s="18" t="str">
        <f t="shared" si="255"/>
        <v/>
      </c>
      <c r="F3808" s="18" t="str">
        <f t="shared" si="256"/>
        <v/>
      </c>
      <c r="G3808" s="18" t="str">
        <f t="shared" si="257"/>
        <v/>
      </c>
      <c r="H3808" s="18" t="str">
        <f t="shared" si="258"/>
        <v/>
      </c>
    </row>
    <row r="3809" spans="5:8" x14ac:dyDescent="0.25">
      <c r="E3809" s="18" t="str">
        <f t="shared" si="255"/>
        <v/>
      </c>
      <c r="F3809" s="18" t="str">
        <f t="shared" si="256"/>
        <v/>
      </c>
      <c r="G3809" s="18" t="str">
        <f t="shared" si="257"/>
        <v/>
      </c>
      <c r="H3809" s="18" t="str">
        <f t="shared" si="258"/>
        <v/>
      </c>
    </row>
    <row r="3810" spans="5:8" x14ac:dyDescent="0.25">
      <c r="E3810" s="18" t="str">
        <f t="shared" si="255"/>
        <v/>
      </c>
      <c r="F3810" s="18" t="str">
        <f t="shared" si="256"/>
        <v/>
      </c>
      <c r="G3810" s="18" t="str">
        <f t="shared" si="257"/>
        <v/>
      </c>
      <c r="H3810" s="18" t="str">
        <f t="shared" si="258"/>
        <v/>
      </c>
    </row>
    <row r="3811" spans="5:8" x14ac:dyDescent="0.25">
      <c r="E3811" s="18" t="str">
        <f t="shared" si="255"/>
        <v/>
      </c>
      <c r="F3811" s="18" t="str">
        <f t="shared" si="256"/>
        <v/>
      </c>
      <c r="G3811" s="18" t="str">
        <f t="shared" si="257"/>
        <v/>
      </c>
      <c r="H3811" s="18" t="str">
        <f t="shared" si="258"/>
        <v/>
      </c>
    </row>
    <row r="3812" spans="5:8" x14ac:dyDescent="0.25">
      <c r="E3812" s="18" t="str">
        <f t="shared" si="255"/>
        <v/>
      </c>
      <c r="F3812" s="18" t="str">
        <f t="shared" si="256"/>
        <v/>
      </c>
      <c r="G3812" s="18" t="str">
        <f t="shared" si="257"/>
        <v/>
      </c>
      <c r="H3812" s="18" t="str">
        <f t="shared" si="258"/>
        <v/>
      </c>
    </row>
    <row r="3813" spans="5:8" x14ac:dyDescent="0.25">
      <c r="E3813" s="18" t="str">
        <f t="shared" si="255"/>
        <v/>
      </c>
      <c r="F3813" s="18" t="str">
        <f t="shared" si="256"/>
        <v/>
      </c>
      <c r="G3813" s="18" t="str">
        <f t="shared" si="257"/>
        <v/>
      </c>
      <c r="H3813" s="18" t="str">
        <f t="shared" si="258"/>
        <v/>
      </c>
    </row>
    <row r="3814" spans="5:8" x14ac:dyDescent="0.25">
      <c r="E3814" s="18" t="str">
        <f t="shared" si="255"/>
        <v/>
      </c>
      <c r="F3814" s="18" t="str">
        <f t="shared" si="256"/>
        <v/>
      </c>
      <c r="G3814" s="18" t="str">
        <f t="shared" si="257"/>
        <v/>
      </c>
      <c r="H3814" s="18" t="str">
        <f t="shared" si="258"/>
        <v/>
      </c>
    </row>
    <row r="3815" spans="5:8" x14ac:dyDescent="0.25">
      <c r="E3815" s="18" t="str">
        <f t="shared" si="255"/>
        <v/>
      </c>
      <c r="F3815" s="18" t="str">
        <f t="shared" si="256"/>
        <v/>
      </c>
      <c r="G3815" s="18" t="str">
        <f t="shared" si="257"/>
        <v/>
      </c>
      <c r="H3815" s="18" t="str">
        <f t="shared" si="258"/>
        <v/>
      </c>
    </row>
    <row r="3816" spans="5:8" x14ac:dyDescent="0.25">
      <c r="E3816" s="18" t="str">
        <f t="shared" si="255"/>
        <v/>
      </c>
      <c r="F3816" s="18" t="str">
        <f t="shared" si="256"/>
        <v/>
      </c>
      <c r="G3816" s="18" t="str">
        <f t="shared" si="257"/>
        <v/>
      </c>
      <c r="H3816" s="18" t="str">
        <f t="shared" si="258"/>
        <v/>
      </c>
    </row>
    <row r="3817" spans="5:8" x14ac:dyDescent="0.25">
      <c r="E3817" s="18" t="str">
        <f t="shared" si="255"/>
        <v/>
      </c>
      <c r="F3817" s="18" t="str">
        <f t="shared" si="256"/>
        <v/>
      </c>
      <c r="G3817" s="18" t="str">
        <f t="shared" si="257"/>
        <v/>
      </c>
      <c r="H3817" s="18" t="str">
        <f t="shared" si="258"/>
        <v/>
      </c>
    </row>
    <row r="3818" spans="5:8" x14ac:dyDescent="0.25">
      <c r="E3818" s="18" t="str">
        <f t="shared" si="255"/>
        <v/>
      </c>
      <c r="F3818" s="18" t="str">
        <f t="shared" si="256"/>
        <v/>
      </c>
      <c r="G3818" s="18" t="str">
        <f t="shared" si="257"/>
        <v/>
      </c>
      <c r="H3818" s="18" t="str">
        <f t="shared" si="258"/>
        <v/>
      </c>
    </row>
    <row r="3819" spans="5:8" x14ac:dyDescent="0.25">
      <c r="E3819" s="18" t="str">
        <f t="shared" si="255"/>
        <v/>
      </c>
      <c r="F3819" s="18" t="str">
        <f t="shared" si="256"/>
        <v/>
      </c>
      <c r="G3819" s="18" t="str">
        <f t="shared" si="257"/>
        <v/>
      </c>
      <c r="H3819" s="18" t="str">
        <f t="shared" si="258"/>
        <v/>
      </c>
    </row>
    <row r="3820" spans="5:8" x14ac:dyDescent="0.25">
      <c r="E3820" s="18" t="str">
        <f t="shared" si="255"/>
        <v/>
      </c>
      <c r="F3820" s="18" t="str">
        <f t="shared" si="256"/>
        <v/>
      </c>
      <c r="G3820" s="18" t="str">
        <f t="shared" si="257"/>
        <v/>
      </c>
      <c r="H3820" s="18" t="str">
        <f t="shared" si="258"/>
        <v/>
      </c>
    </row>
    <row r="3821" spans="5:8" x14ac:dyDescent="0.25">
      <c r="E3821" s="18" t="str">
        <f t="shared" si="255"/>
        <v/>
      </c>
      <c r="F3821" s="18" t="str">
        <f t="shared" si="256"/>
        <v/>
      </c>
      <c r="G3821" s="18" t="str">
        <f t="shared" si="257"/>
        <v/>
      </c>
      <c r="H3821" s="18" t="str">
        <f t="shared" si="258"/>
        <v/>
      </c>
    </row>
    <row r="3822" spans="5:8" x14ac:dyDescent="0.25">
      <c r="E3822" s="18" t="str">
        <f t="shared" si="255"/>
        <v/>
      </c>
      <c r="F3822" s="18" t="str">
        <f t="shared" si="256"/>
        <v/>
      </c>
      <c r="G3822" s="18" t="str">
        <f t="shared" si="257"/>
        <v/>
      </c>
      <c r="H3822" s="18" t="str">
        <f t="shared" si="258"/>
        <v/>
      </c>
    </row>
    <row r="3823" spans="5:8" x14ac:dyDescent="0.25">
      <c r="E3823" s="18" t="str">
        <f t="shared" si="255"/>
        <v/>
      </c>
      <c r="F3823" s="18" t="str">
        <f t="shared" si="256"/>
        <v/>
      </c>
      <c r="G3823" s="18" t="str">
        <f t="shared" si="257"/>
        <v/>
      </c>
      <c r="H3823" s="18" t="str">
        <f t="shared" si="258"/>
        <v/>
      </c>
    </row>
    <row r="3824" spans="5:8" x14ac:dyDescent="0.25">
      <c r="E3824" s="18" t="str">
        <f t="shared" si="255"/>
        <v/>
      </c>
      <c r="F3824" s="18" t="str">
        <f t="shared" si="256"/>
        <v/>
      </c>
      <c r="G3824" s="18" t="str">
        <f t="shared" si="257"/>
        <v/>
      </c>
      <c r="H3824" s="18" t="str">
        <f t="shared" si="258"/>
        <v/>
      </c>
    </row>
    <row r="3825" spans="5:8" x14ac:dyDescent="0.25">
      <c r="E3825" s="18" t="str">
        <f t="shared" si="255"/>
        <v/>
      </c>
      <c r="F3825" s="18" t="str">
        <f t="shared" si="256"/>
        <v/>
      </c>
      <c r="G3825" s="18" t="str">
        <f t="shared" si="257"/>
        <v/>
      </c>
      <c r="H3825" s="18" t="str">
        <f t="shared" si="258"/>
        <v/>
      </c>
    </row>
    <row r="3826" spans="5:8" x14ac:dyDescent="0.25">
      <c r="E3826" s="18" t="str">
        <f t="shared" si="255"/>
        <v/>
      </c>
      <c r="F3826" s="18" t="str">
        <f t="shared" si="256"/>
        <v/>
      </c>
      <c r="G3826" s="18" t="str">
        <f t="shared" si="257"/>
        <v/>
      </c>
      <c r="H3826" s="18" t="str">
        <f t="shared" si="258"/>
        <v/>
      </c>
    </row>
    <row r="3827" spans="5:8" x14ac:dyDescent="0.25">
      <c r="E3827" s="18" t="str">
        <f t="shared" si="255"/>
        <v/>
      </c>
      <c r="F3827" s="18" t="str">
        <f t="shared" si="256"/>
        <v/>
      </c>
      <c r="G3827" s="18" t="str">
        <f t="shared" si="257"/>
        <v/>
      </c>
      <c r="H3827" s="18" t="str">
        <f t="shared" si="258"/>
        <v/>
      </c>
    </row>
    <row r="3828" spans="5:8" x14ac:dyDescent="0.25">
      <c r="E3828" s="18" t="str">
        <f t="shared" si="255"/>
        <v/>
      </c>
      <c r="F3828" s="18" t="str">
        <f t="shared" si="256"/>
        <v/>
      </c>
      <c r="G3828" s="18" t="str">
        <f t="shared" si="257"/>
        <v/>
      </c>
      <c r="H3828" s="18" t="str">
        <f t="shared" si="258"/>
        <v/>
      </c>
    </row>
    <row r="3829" spans="5:8" x14ac:dyDescent="0.25">
      <c r="E3829" s="18" t="str">
        <f t="shared" si="255"/>
        <v/>
      </c>
      <c r="F3829" s="18" t="str">
        <f t="shared" si="256"/>
        <v/>
      </c>
      <c r="G3829" s="18" t="str">
        <f t="shared" si="257"/>
        <v/>
      </c>
      <c r="H3829" s="18" t="str">
        <f t="shared" si="258"/>
        <v/>
      </c>
    </row>
    <row r="3830" spans="5:8" x14ac:dyDescent="0.25">
      <c r="E3830" s="18" t="str">
        <f t="shared" si="255"/>
        <v/>
      </c>
      <c r="F3830" s="18" t="str">
        <f t="shared" si="256"/>
        <v/>
      </c>
      <c r="G3830" s="18" t="str">
        <f t="shared" si="257"/>
        <v/>
      </c>
      <c r="H3830" s="18" t="str">
        <f t="shared" si="258"/>
        <v/>
      </c>
    </row>
    <row r="3831" spans="5:8" x14ac:dyDescent="0.25">
      <c r="E3831" s="18" t="str">
        <f t="shared" si="255"/>
        <v/>
      </c>
      <c r="F3831" s="18" t="str">
        <f t="shared" si="256"/>
        <v/>
      </c>
      <c r="G3831" s="18" t="str">
        <f t="shared" si="257"/>
        <v/>
      </c>
      <c r="H3831" s="18" t="str">
        <f t="shared" si="258"/>
        <v/>
      </c>
    </row>
    <row r="3832" spans="5:8" x14ac:dyDescent="0.25">
      <c r="E3832" s="18" t="str">
        <f t="shared" si="255"/>
        <v/>
      </c>
      <c r="F3832" s="18" t="str">
        <f t="shared" si="256"/>
        <v/>
      </c>
      <c r="G3832" s="18" t="str">
        <f t="shared" si="257"/>
        <v/>
      </c>
      <c r="H3832" s="18" t="str">
        <f t="shared" si="258"/>
        <v/>
      </c>
    </row>
    <row r="3833" spans="5:8" x14ac:dyDescent="0.25">
      <c r="E3833" s="18" t="str">
        <f t="shared" si="255"/>
        <v/>
      </c>
      <c r="F3833" s="18" t="str">
        <f t="shared" si="256"/>
        <v/>
      </c>
      <c r="G3833" s="18" t="str">
        <f t="shared" si="257"/>
        <v/>
      </c>
      <c r="H3833" s="18" t="str">
        <f t="shared" si="258"/>
        <v/>
      </c>
    </row>
    <row r="3834" spans="5:8" x14ac:dyDescent="0.25">
      <c r="E3834" s="18" t="str">
        <f t="shared" si="255"/>
        <v/>
      </c>
      <c r="F3834" s="18" t="str">
        <f t="shared" si="256"/>
        <v/>
      </c>
      <c r="G3834" s="18" t="str">
        <f t="shared" si="257"/>
        <v/>
      </c>
      <c r="H3834" s="18" t="str">
        <f t="shared" si="258"/>
        <v/>
      </c>
    </row>
    <row r="3835" spans="5:8" x14ac:dyDescent="0.25">
      <c r="E3835" s="18" t="str">
        <f t="shared" si="255"/>
        <v/>
      </c>
      <c r="F3835" s="18" t="str">
        <f t="shared" si="256"/>
        <v/>
      </c>
      <c r="G3835" s="18" t="str">
        <f t="shared" si="257"/>
        <v/>
      </c>
      <c r="H3835" s="18" t="str">
        <f t="shared" si="258"/>
        <v/>
      </c>
    </row>
    <row r="3836" spans="5:8" x14ac:dyDescent="0.25">
      <c r="E3836" s="18" t="str">
        <f t="shared" si="255"/>
        <v/>
      </c>
      <c r="F3836" s="18" t="str">
        <f t="shared" si="256"/>
        <v/>
      </c>
      <c r="G3836" s="18" t="str">
        <f t="shared" si="257"/>
        <v/>
      </c>
      <c r="H3836" s="18" t="str">
        <f t="shared" si="258"/>
        <v/>
      </c>
    </row>
    <row r="3837" spans="5:8" x14ac:dyDescent="0.25">
      <c r="E3837" s="18" t="str">
        <f t="shared" si="255"/>
        <v/>
      </c>
      <c r="F3837" s="18" t="str">
        <f t="shared" si="256"/>
        <v/>
      </c>
      <c r="G3837" s="18" t="str">
        <f t="shared" si="257"/>
        <v/>
      </c>
      <c r="H3837" s="18" t="str">
        <f t="shared" si="258"/>
        <v/>
      </c>
    </row>
    <row r="3838" spans="5:8" x14ac:dyDescent="0.25">
      <c r="E3838" s="18" t="str">
        <f t="shared" si="255"/>
        <v/>
      </c>
      <c r="F3838" s="18" t="str">
        <f t="shared" si="256"/>
        <v/>
      </c>
      <c r="G3838" s="18" t="str">
        <f t="shared" si="257"/>
        <v/>
      </c>
      <c r="H3838" s="18" t="str">
        <f t="shared" si="258"/>
        <v/>
      </c>
    </row>
    <row r="3839" spans="5:8" x14ac:dyDescent="0.25">
      <c r="E3839" s="18" t="str">
        <f t="shared" si="255"/>
        <v/>
      </c>
      <c r="F3839" s="18" t="str">
        <f t="shared" si="256"/>
        <v/>
      </c>
      <c r="G3839" s="18" t="str">
        <f t="shared" si="257"/>
        <v/>
      </c>
      <c r="H3839" s="18" t="str">
        <f t="shared" si="258"/>
        <v/>
      </c>
    </row>
    <row r="3840" spans="5:8" x14ac:dyDescent="0.25">
      <c r="E3840" s="18" t="str">
        <f t="shared" si="255"/>
        <v/>
      </c>
      <c r="F3840" s="18" t="str">
        <f t="shared" si="256"/>
        <v/>
      </c>
      <c r="G3840" s="18" t="str">
        <f t="shared" si="257"/>
        <v/>
      </c>
      <c r="H3840" s="18" t="str">
        <f t="shared" si="258"/>
        <v/>
      </c>
    </row>
    <row r="3841" spans="5:8" x14ac:dyDescent="0.25">
      <c r="E3841" s="18" t="str">
        <f t="shared" si="255"/>
        <v/>
      </c>
      <c r="F3841" s="18" t="str">
        <f t="shared" si="256"/>
        <v/>
      </c>
      <c r="G3841" s="18" t="str">
        <f t="shared" si="257"/>
        <v/>
      </c>
      <c r="H3841" s="18" t="str">
        <f t="shared" si="258"/>
        <v/>
      </c>
    </row>
    <row r="3842" spans="5:8" x14ac:dyDescent="0.25">
      <c r="E3842" s="18" t="str">
        <f t="shared" si="255"/>
        <v/>
      </c>
      <c r="F3842" s="18" t="str">
        <f t="shared" si="256"/>
        <v/>
      </c>
      <c r="G3842" s="18" t="str">
        <f t="shared" si="257"/>
        <v/>
      </c>
      <c r="H3842" s="18" t="str">
        <f t="shared" si="258"/>
        <v/>
      </c>
    </row>
    <row r="3843" spans="5:8" x14ac:dyDescent="0.25">
      <c r="E3843" s="18" t="str">
        <f t="shared" si="255"/>
        <v/>
      </c>
      <c r="F3843" s="18" t="str">
        <f t="shared" si="256"/>
        <v/>
      </c>
      <c r="G3843" s="18" t="str">
        <f t="shared" si="257"/>
        <v/>
      </c>
      <c r="H3843" s="18" t="str">
        <f t="shared" si="258"/>
        <v/>
      </c>
    </row>
    <row r="3844" spans="5:8" x14ac:dyDescent="0.25">
      <c r="E3844" s="18" t="str">
        <f t="shared" si="255"/>
        <v/>
      </c>
      <c r="F3844" s="18" t="str">
        <f t="shared" si="256"/>
        <v/>
      </c>
      <c r="G3844" s="18" t="str">
        <f t="shared" si="257"/>
        <v/>
      </c>
      <c r="H3844" s="18" t="str">
        <f t="shared" si="258"/>
        <v/>
      </c>
    </row>
    <row r="3845" spans="5:8" x14ac:dyDescent="0.25">
      <c r="E3845" s="18" t="str">
        <f t="shared" si="255"/>
        <v/>
      </c>
      <c r="F3845" s="18" t="str">
        <f t="shared" si="256"/>
        <v/>
      </c>
      <c r="G3845" s="18" t="str">
        <f t="shared" si="257"/>
        <v/>
      </c>
      <c r="H3845" s="18" t="str">
        <f t="shared" si="258"/>
        <v/>
      </c>
    </row>
    <row r="3846" spans="5:8" x14ac:dyDescent="0.25">
      <c r="E3846" s="18" t="str">
        <f t="shared" ref="E3846:E3909" si="259">IF($C3846="","",IFERROR(INDEX(ItemPriceCol,MATCH($C3846,ItemName,0)),""))</f>
        <v/>
      </c>
      <c r="F3846" s="18" t="str">
        <f t="shared" ref="F3846:F3909" si="260">IF(OR($D3846="",$E3846=""),"",$D3846*$E3846)</f>
        <v/>
      </c>
      <c r="G3846" s="18" t="str">
        <f t="shared" ref="G3846:G3909" si="261">IF($C3846="","",IFERROR(INDEX(ItemCostCol,MATCH($C3846,ItemName,0)),""))</f>
        <v/>
      </c>
      <c r="H3846" s="18" t="str">
        <f t="shared" ref="H3846:H3909" si="262">IF(OR($F3846="",$G3846=""),"",$F3846-$D3846*$G3846)</f>
        <v/>
      </c>
    </row>
    <row r="3847" spans="5:8" x14ac:dyDescent="0.25">
      <c r="E3847" s="18" t="str">
        <f t="shared" si="259"/>
        <v/>
      </c>
      <c r="F3847" s="18" t="str">
        <f t="shared" si="260"/>
        <v/>
      </c>
      <c r="G3847" s="18" t="str">
        <f t="shared" si="261"/>
        <v/>
      </c>
      <c r="H3847" s="18" t="str">
        <f t="shared" si="262"/>
        <v/>
      </c>
    </row>
    <row r="3848" spans="5:8" x14ac:dyDescent="0.25">
      <c r="E3848" s="18" t="str">
        <f t="shared" si="259"/>
        <v/>
      </c>
      <c r="F3848" s="18" t="str">
        <f t="shared" si="260"/>
        <v/>
      </c>
      <c r="G3848" s="18" t="str">
        <f t="shared" si="261"/>
        <v/>
      </c>
      <c r="H3848" s="18" t="str">
        <f t="shared" si="262"/>
        <v/>
      </c>
    </row>
    <row r="3849" spans="5:8" x14ac:dyDescent="0.25">
      <c r="E3849" s="18" t="str">
        <f t="shared" si="259"/>
        <v/>
      </c>
      <c r="F3849" s="18" t="str">
        <f t="shared" si="260"/>
        <v/>
      </c>
      <c r="G3849" s="18" t="str">
        <f t="shared" si="261"/>
        <v/>
      </c>
      <c r="H3849" s="18" t="str">
        <f t="shared" si="262"/>
        <v/>
      </c>
    </row>
    <row r="3850" spans="5:8" x14ac:dyDescent="0.25">
      <c r="E3850" s="18" t="str">
        <f t="shared" si="259"/>
        <v/>
      </c>
      <c r="F3850" s="18" t="str">
        <f t="shared" si="260"/>
        <v/>
      </c>
      <c r="G3850" s="18" t="str">
        <f t="shared" si="261"/>
        <v/>
      </c>
      <c r="H3850" s="18" t="str">
        <f t="shared" si="262"/>
        <v/>
      </c>
    </row>
    <row r="3851" spans="5:8" x14ac:dyDescent="0.25">
      <c r="E3851" s="18" t="str">
        <f t="shared" si="259"/>
        <v/>
      </c>
      <c r="F3851" s="18" t="str">
        <f t="shared" si="260"/>
        <v/>
      </c>
      <c r="G3851" s="18" t="str">
        <f t="shared" si="261"/>
        <v/>
      </c>
      <c r="H3851" s="18" t="str">
        <f t="shared" si="262"/>
        <v/>
      </c>
    </row>
    <row r="3852" spans="5:8" x14ac:dyDescent="0.25">
      <c r="E3852" s="18" t="str">
        <f t="shared" si="259"/>
        <v/>
      </c>
      <c r="F3852" s="18" t="str">
        <f t="shared" si="260"/>
        <v/>
      </c>
      <c r="G3852" s="18" t="str">
        <f t="shared" si="261"/>
        <v/>
      </c>
      <c r="H3852" s="18" t="str">
        <f t="shared" si="262"/>
        <v/>
      </c>
    </row>
    <row r="3853" spans="5:8" x14ac:dyDescent="0.25">
      <c r="E3853" s="18" t="str">
        <f t="shared" si="259"/>
        <v/>
      </c>
      <c r="F3853" s="18" t="str">
        <f t="shared" si="260"/>
        <v/>
      </c>
      <c r="G3853" s="18" t="str">
        <f t="shared" si="261"/>
        <v/>
      </c>
      <c r="H3853" s="18" t="str">
        <f t="shared" si="262"/>
        <v/>
      </c>
    </row>
    <row r="3854" spans="5:8" x14ac:dyDescent="0.25">
      <c r="E3854" s="18" t="str">
        <f t="shared" si="259"/>
        <v/>
      </c>
      <c r="F3854" s="18" t="str">
        <f t="shared" si="260"/>
        <v/>
      </c>
      <c r="G3854" s="18" t="str">
        <f t="shared" si="261"/>
        <v/>
      </c>
      <c r="H3854" s="18" t="str">
        <f t="shared" si="262"/>
        <v/>
      </c>
    </row>
    <row r="3855" spans="5:8" x14ac:dyDescent="0.25">
      <c r="E3855" s="18" t="str">
        <f t="shared" si="259"/>
        <v/>
      </c>
      <c r="F3855" s="18" t="str">
        <f t="shared" si="260"/>
        <v/>
      </c>
      <c r="G3855" s="18" t="str">
        <f t="shared" si="261"/>
        <v/>
      </c>
      <c r="H3855" s="18" t="str">
        <f t="shared" si="262"/>
        <v/>
      </c>
    </row>
    <row r="3856" spans="5:8" x14ac:dyDescent="0.25">
      <c r="E3856" s="18" t="str">
        <f t="shared" si="259"/>
        <v/>
      </c>
      <c r="F3856" s="18" t="str">
        <f t="shared" si="260"/>
        <v/>
      </c>
      <c r="G3856" s="18" t="str">
        <f t="shared" si="261"/>
        <v/>
      </c>
      <c r="H3856" s="18" t="str">
        <f t="shared" si="262"/>
        <v/>
      </c>
    </row>
    <row r="3857" spans="5:8" x14ac:dyDescent="0.25">
      <c r="E3857" s="18" t="str">
        <f t="shared" si="259"/>
        <v/>
      </c>
      <c r="F3857" s="18" t="str">
        <f t="shared" si="260"/>
        <v/>
      </c>
      <c r="G3857" s="18" t="str">
        <f t="shared" si="261"/>
        <v/>
      </c>
      <c r="H3857" s="18" t="str">
        <f t="shared" si="262"/>
        <v/>
      </c>
    </row>
    <row r="3858" spans="5:8" x14ac:dyDescent="0.25">
      <c r="E3858" s="18" t="str">
        <f t="shared" si="259"/>
        <v/>
      </c>
      <c r="F3858" s="18" t="str">
        <f t="shared" si="260"/>
        <v/>
      </c>
      <c r="G3858" s="18" t="str">
        <f t="shared" si="261"/>
        <v/>
      </c>
      <c r="H3858" s="18" t="str">
        <f t="shared" si="262"/>
        <v/>
      </c>
    </row>
    <row r="3859" spans="5:8" x14ac:dyDescent="0.25">
      <c r="E3859" s="18" t="str">
        <f t="shared" si="259"/>
        <v/>
      </c>
      <c r="F3859" s="18" t="str">
        <f t="shared" si="260"/>
        <v/>
      </c>
      <c r="G3859" s="18" t="str">
        <f t="shared" si="261"/>
        <v/>
      </c>
      <c r="H3859" s="18" t="str">
        <f t="shared" si="262"/>
        <v/>
      </c>
    </row>
    <row r="3860" spans="5:8" x14ac:dyDescent="0.25">
      <c r="E3860" s="18" t="str">
        <f t="shared" si="259"/>
        <v/>
      </c>
      <c r="F3860" s="18" t="str">
        <f t="shared" si="260"/>
        <v/>
      </c>
      <c r="G3860" s="18" t="str">
        <f t="shared" si="261"/>
        <v/>
      </c>
      <c r="H3860" s="18" t="str">
        <f t="shared" si="262"/>
        <v/>
      </c>
    </row>
    <row r="3861" spans="5:8" x14ac:dyDescent="0.25">
      <c r="E3861" s="18" t="str">
        <f t="shared" si="259"/>
        <v/>
      </c>
      <c r="F3861" s="18" t="str">
        <f t="shared" si="260"/>
        <v/>
      </c>
      <c r="G3861" s="18" t="str">
        <f t="shared" si="261"/>
        <v/>
      </c>
      <c r="H3861" s="18" t="str">
        <f t="shared" si="262"/>
        <v/>
      </c>
    </row>
    <row r="3862" spans="5:8" x14ac:dyDescent="0.25">
      <c r="E3862" s="18" t="str">
        <f t="shared" si="259"/>
        <v/>
      </c>
      <c r="F3862" s="18" t="str">
        <f t="shared" si="260"/>
        <v/>
      </c>
      <c r="G3862" s="18" t="str">
        <f t="shared" si="261"/>
        <v/>
      </c>
      <c r="H3862" s="18" t="str">
        <f t="shared" si="262"/>
        <v/>
      </c>
    </row>
    <row r="3863" spans="5:8" x14ac:dyDescent="0.25">
      <c r="E3863" s="18" t="str">
        <f t="shared" si="259"/>
        <v/>
      </c>
      <c r="F3863" s="18" t="str">
        <f t="shared" si="260"/>
        <v/>
      </c>
      <c r="G3863" s="18" t="str">
        <f t="shared" si="261"/>
        <v/>
      </c>
      <c r="H3863" s="18" t="str">
        <f t="shared" si="262"/>
        <v/>
      </c>
    </row>
    <row r="3864" spans="5:8" x14ac:dyDescent="0.25">
      <c r="E3864" s="18" t="str">
        <f t="shared" si="259"/>
        <v/>
      </c>
      <c r="F3864" s="18" t="str">
        <f t="shared" si="260"/>
        <v/>
      </c>
      <c r="G3864" s="18" t="str">
        <f t="shared" si="261"/>
        <v/>
      </c>
      <c r="H3864" s="18" t="str">
        <f t="shared" si="262"/>
        <v/>
      </c>
    </row>
    <row r="3865" spans="5:8" x14ac:dyDescent="0.25">
      <c r="E3865" s="18" t="str">
        <f t="shared" si="259"/>
        <v/>
      </c>
      <c r="F3865" s="18" t="str">
        <f t="shared" si="260"/>
        <v/>
      </c>
      <c r="G3865" s="18" t="str">
        <f t="shared" si="261"/>
        <v/>
      </c>
      <c r="H3865" s="18" t="str">
        <f t="shared" si="262"/>
        <v/>
      </c>
    </row>
    <row r="3866" spans="5:8" x14ac:dyDescent="0.25">
      <c r="E3866" s="18" t="str">
        <f t="shared" si="259"/>
        <v/>
      </c>
      <c r="F3866" s="18" t="str">
        <f t="shared" si="260"/>
        <v/>
      </c>
      <c r="G3866" s="18" t="str">
        <f t="shared" si="261"/>
        <v/>
      </c>
      <c r="H3866" s="18" t="str">
        <f t="shared" si="262"/>
        <v/>
      </c>
    </row>
    <row r="3867" spans="5:8" x14ac:dyDescent="0.25">
      <c r="E3867" s="18" t="str">
        <f t="shared" si="259"/>
        <v/>
      </c>
      <c r="F3867" s="18" t="str">
        <f t="shared" si="260"/>
        <v/>
      </c>
      <c r="G3867" s="18" t="str">
        <f t="shared" si="261"/>
        <v/>
      </c>
      <c r="H3867" s="18" t="str">
        <f t="shared" si="262"/>
        <v/>
      </c>
    </row>
    <row r="3868" spans="5:8" x14ac:dyDescent="0.25">
      <c r="E3868" s="18" t="str">
        <f t="shared" si="259"/>
        <v/>
      </c>
      <c r="F3868" s="18" t="str">
        <f t="shared" si="260"/>
        <v/>
      </c>
      <c r="G3868" s="18" t="str">
        <f t="shared" si="261"/>
        <v/>
      </c>
      <c r="H3868" s="18" t="str">
        <f t="shared" si="262"/>
        <v/>
      </c>
    </row>
    <row r="3869" spans="5:8" x14ac:dyDescent="0.25">
      <c r="E3869" s="18" t="str">
        <f t="shared" si="259"/>
        <v/>
      </c>
      <c r="F3869" s="18" t="str">
        <f t="shared" si="260"/>
        <v/>
      </c>
      <c r="G3869" s="18" t="str">
        <f t="shared" si="261"/>
        <v/>
      </c>
      <c r="H3869" s="18" t="str">
        <f t="shared" si="262"/>
        <v/>
      </c>
    </row>
    <row r="3870" spans="5:8" x14ac:dyDescent="0.25">
      <c r="E3870" s="18" t="str">
        <f t="shared" si="259"/>
        <v/>
      </c>
      <c r="F3870" s="18" t="str">
        <f t="shared" si="260"/>
        <v/>
      </c>
      <c r="G3870" s="18" t="str">
        <f t="shared" si="261"/>
        <v/>
      </c>
      <c r="H3870" s="18" t="str">
        <f t="shared" si="262"/>
        <v/>
      </c>
    </row>
    <row r="3871" spans="5:8" x14ac:dyDescent="0.25">
      <c r="E3871" s="18" t="str">
        <f t="shared" si="259"/>
        <v/>
      </c>
      <c r="F3871" s="18" t="str">
        <f t="shared" si="260"/>
        <v/>
      </c>
      <c r="G3871" s="18" t="str">
        <f t="shared" si="261"/>
        <v/>
      </c>
      <c r="H3871" s="18" t="str">
        <f t="shared" si="262"/>
        <v/>
      </c>
    </row>
    <row r="3872" spans="5:8" x14ac:dyDescent="0.25">
      <c r="E3872" s="18" t="str">
        <f t="shared" si="259"/>
        <v/>
      </c>
      <c r="F3872" s="18" t="str">
        <f t="shared" si="260"/>
        <v/>
      </c>
      <c r="G3872" s="18" t="str">
        <f t="shared" si="261"/>
        <v/>
      </c>
      <c r="H3872" s="18" t="str">
        <f t="shared" si="262"/>
        <v/>
      </c>
    </row>
    <row r="3873" spans="5:8" x14ac:dyDescent="0.25">
      <c r="E3873" s="18" t="str">
        <f t="shared" si="259"/>
        <v/>
      </c>
      <c r="F3873" s="18" t="str">
        <f t="shared" si="260"/>
        <v/>
      </c>
      <c r="G3873" s="18" t="str">
        <f t="shared" si="261"/>
        <v/>
      </c>
      <c r="H3873" s="18" t="str">
        <f t="shared" si="262"/>
        <v/>
      </c>
    </row>
    <row r="3874" spans="5:8" x14ac:dyDescent="0.25">
      <c r="E3874" s="18" t="str">
        <f t="shared" si="259"/>
        <v/>
      </c>
      <c r="F3874" s="18" t="str">
        <f t="shared" si="260"/>
        <v/>
      </c>
      <c r="G3874" s="18" t="str">
        <f t="shared" si="261"/>
        <v/>
      </c>
      <c r="H3874" s="18" t="str">
        <f t="shared" si="262"/>
        <v/>
      </c>
    </row>
    <row r="3875" spans="5:8" x14ac:dyDescent="0.25">
      <c r="E3875" s="18" t="str">
        <f t="shared" si="259"/>
        <v/>
      </c>
      <c r="F3875" s="18" t="str">
        <f t="shared" si="260"/>
        <v/>
      </c>
      <c r="G3875" s="18" t="str">
        <f t="shared" si="261"/>
        <v/>
      </c>
      <c r="H3875" s="18" t="str">
        <f t="shared" si="262"/>
        <v/>
      </c>
    </row>
    <row r="3876" spans="5:8" x14ac:dyDescent="0.25">
      <c r="E3876" s="18" t="str">
        <f t="shared" si="259"/>
        <v/>
      </c>
      <c r="F3876" s="18" t="str">
        <f t="shared" si="260"/>
        <v/>
      </c>
      <c r="G3876" s="18" t="str">
        <f t="shared" si="261"/>
        <v/>
      </c>
      <c r="H3876" s="18" t="str">
        <f t="shared" si="262"/>
        <v/>
      </c>
    </row>
    <row r="3877" spans="5:8" x14ac:dyDescent="0.25">
      <c r="E3877" s="18" t="str">
        <f t="shared" si="259"/>
        <v/>
      </c>
      <c r="F3877" s="18" t="str">
        <f t="shared" si="260"/>
        <v/>
      </c>
      <c r="G3877" s="18" t="str">
        <f t="shared" si="261"/>
        <v/>
      </c>
      <c r="H3877" s="18" t="str">
        <f t="shared" si="262"/>
        <v/>
      </c>
    </row>
    <row r="3878" spans="5:8" x14ac:dyDescent="0.25">
      <c r="E3878" s="18" t="str">
        <f t="shared" si="259"/>
        <v/>
      </c>
      <c r="F3878" s="18" t="str">
        <f t="shared" si="260"/>
        <v/>
      </c>
      <c r="G3878" s="18" t="str">
        <f t="shared" si="261"/>
        <v/>
      </c>
      <c r="H3878" s="18" t="str">
        <f t="shared" si="262"/>
        <v/>
      </c>
    </row>
    <row r="3879" spans="5:8" x14ac:dyDescent="0.25">
      <c r="E3879" s="18" t="str">
        <f t="shared" si="259"/>
        <v/>
      </c>
      <c r="F3879" s="18" t="str">
        <f t="shared" si="260"/>
        <v/>
      </c>
      <c r="G3879" s="18" t="str">
        <f t="shared" si="261"/>
        <v/>
      </c>
      <c r="H3879" s="18" t="str">
        <f t="shared" si="262"/>
        <v/>
      </c>
    </row>
    <row r="3880" spans="5:8" x14ac:dyDescent="0.25">
      <c r="E3880" s="18" t="str">
        <f t="shared" si="259"/>
        <v/>
      </c>
      <c r="F3880" s="18" t="str">
        <f t="shared" si="260"/>
        <v/>
      </c>
      <c r="G3880" s="18" t="str">
        <f t="shared" si="261"/>
        <v/>
      </c>
      <c r="H3880" s="18" t="str">
        <f t="shared" si="262"/>
        <v/>
      </c>
    </row>
    <row r="3881" spans="5:8" x14ac:dyDescent="0.25">
      <c r="E3881" s="18" t="str">
        <f t="shared" si="259"/>
        <v/>
      </c>
      <c r="F3881" s="18" t="str">
        <f t="shared" si="260"/>
        <v/>
      </c>
      <c r="G3881" s="18" t="str">
        <f t="shared" si="261"/>
        <v/>
      </c>
      <c r="H3881" s="18" t="str">
        <f t="shared" si="262"/>
        <v/>
      </c>
    </row>
    <row r="3882" spans="5:8" x14ac:dyDescent="0.25">
      <c r="E3882" s="18" t="str">
        <f t="shared" si="259"/>
        <v/>
      </c>
      <c r="F3882" s="18" t="str">
        <f t="shared" si="260"/>
        <v/>
      </c>
      <c r="G3882" s="18" t="str">
        <f t="shared" si="261"/>
        <v/>
      </c>
      <c r="H3882" s="18" t="str">
        <f t="shared" si="262"/>
        <v/>
      </c>
    </row>
    <row r="3883" spans="5:8" x14ac:dyDescent="0.25">
      <c r="E3883" s="18" t="str">
        <f t="shared" si="259"/>
        <v/>
      </c>
      <c r="F3883" s="18" t="str">
        <f t="shared" si="260"/>
        <v/>
      </c>
      <c r="G3883" s="18" t="str">
        <f t="shared" si="261"/>
        <v/>
      </c>
      <c r="H3883" s="18" t="str">
        <f t="shared" si="262"/>
        <v/>
      </c>
    </row>
    <row r="3884" spans="5:8" x14ac:dyDescent="0.25">
      <c r="E3884" s="18" t="str">
        <f t="shared" si="259"/>
        <v/>
      </c>
      <c r="F3884" s="18" t="str">
        <f t="shared" si="260"/>
        <v/>
      </c>
      <c r="G3884" s="18" t="str">
        <f t="shared" si="261"/>
        <v/>
      </c>
      <c r="H3884" s="18" t="str">
        <f t="shared" si="262"/>
        <v/>
      </c>
    </row>
    <row r="3885" spans="5:8" x14ac:dyDescent="0.25">
      <c r="E3885" s="18" t="str">
        <f t="shared" si="259"/>
        <v/>
      </c>
      <c r="F3885" s="18" t="str">
        <f t="shared" si="260"/>
        <v/>
      </c>
      <c r="G3885" s="18" t="str">
        <f t="shared" si="261"/>
        <v/>
      </c>
      <c r="H3885" s="18" t="str">
        <f t="shared" si="262"/>
        <v/>
      </c>
    </row>
    <row r="3886" spans="5:8" x14ac:dyDescent="0.25">
      <c r="E3886" s="18" t="str">
        <f t="shared" si="259"/>
        <v/>
      </c>
      <c r="F3886" s="18" t="str">
        <f t="shared" si="260"/>
        <v/>
      </c>
      <c r="G3886" s="18" t="str">
        <f t="shared" si="261"/>
        <v/>
      </c>
      <c r="H3886" s="18" t="str">
        <f t="shared" si="262"/>
        <v/>
      </c>
    </row>
    <row r="3887" spans="5:8" x14ac:dyDescent="0.25">
      <c r="E3887" s="18" t="str">
        <f t="shared" si="259"/>
        <v/>
      </c>
      <c r="F3887" s="18" t="str">
        <f t="shared" si="260"/>
        <v/>
      </c>
      <c r="G3887" s="18" t="str">
        <f t="shared" si="261"/>
        <v/>
      </c>
      <c r="H3887" s="18" t="str">
        <f t="shared" si="262"/>
        <v/>
      </c>
    </row>
    <row r="3888" spans="5:8" x14ac:dyDescent="0.25">
      <c r="E3888" s="18" t="str">
        <f t="shared" si="259"/>
        <v/>
      </c>
      <c r="F3888" s="18" t="str">
        <f t="shared" si="260"/>
        <v/>
      </c>
      <c r="G3888" s="18" t="str">
        <f t="shared" si="261"/>
        <v/>
      </c>
      <c r="H3888" s="18" t="str">
        <f t="shared" si="262"/>
        <v/>
      </c>
    </row>
    <row r="3889" spans="5:8" x14ac:dyDescent="0.25">
      <c r="E3889" s="18" t="str">
        <f t="shared" si="259"/>
        <v/>
      </c>
      <c r="F3889" s="18" t="str">
        <f t="shared" si="260"/>
        <v/>
      </c>
      <c r="G3889" s="18" t="str">
        <f t="shared" si="261"/>
        <v/>
      </c>
      <c r="H3889" s="18" t="str">
        <f t="shared" si="262"/>
        <v/>
      </c>
    </row>
    <row r="3890" spans="5:8" x14ac:dyDescent="0.25">
      <c r="E3890" s="18" t="str">
        <f t="shared" si="259"/>
        <v/>
      </c>
      <c r="F3890" s="18" t="str">
        <f t="shared" si="260"/>
        <v/>
      </c>
      <c r="G3890" s="18" t="str">
        <f t="shared" si="261"/>
        <v/>
      </c>
      <c r="H3890" s="18" t="str">
        <f t="shared" si="262"/>
        <v/>
      </c>
    </row>
    <row r="3891" spans="5:8" x14ac:dyDescent="0.25">
      <c r="E3891" s="18" t="str">
        <f t="shared" si="259"/>
        <v/>
      </c>
      <c r="F3891" s="18" t="str">
        <f t="shared" si="260"/>
        <v/>
      </c>
      <c r="G3891" s="18" t="str">
        <f t="shared" si="261"/>
        <v/>
      </c>
      <c r="H3891" s="18" t="str">
        <f t="shared" si="262"/>
        <v/>
      </c>
    </row>
    <row r="3892" spans="5:8" x14ac:dyDescent="0.25">
      <c r="E3892" s="18" t="str">
        <f t="shared" si="259"/>
        <v/>
      </c>
      <c r="F3892" s="18" t="str">
        <f t="shared" si="260"/>
        <v/>
      </c>
      <c r="G3892" s="18" t="str">
        <f t="shared" si="261"/>
        <v/>
      </c>
      <c r="H3892" s="18" t="str">
        <f t="shared" si="262"/>
        <v/>
      </c>
    </row>
    <row r="3893" spans="5:8" x14ac:dyDescent="0.25">
      <c r="E3893" s="18" t="str">
        <f t="shared" si="259"/>
        <v/>
      </c>
      <c r="F3893" s="18" t="str">
        <f t="shared" si="260"/>
        <v/>
      </c>
      <c r="G3893" s="18" t="str">
        <f t="shared" si="261"/>
        <v/>
      </c>
      <c r="H3893" s="18" t="str">
        <f t="shared" si="262"/>
        <v/>
      </c>
    </row>
    <row r="3894" spans="5:8" x14ac:dyDescent="0.25">
      <c r="E3894" s="18" t="str">
        <f t="shared" si="259"/>
        <v/>
      </c>
      <c r="F3894" s="18" t="str">
        <f t="shared" si="260"/>
        <v/>
      </c>
      <c r="G3894" s="18" t="str">
        <f t="shared" si="261"/>
        <v/>
      </c>
      <c r="H3894" s="18" t="str">
        <f t="shared" si="262"/>
        <v/>
      </c>
    </row>
    <row r="3895" spans="5:8" x14ac:dyDescent="0.25">
      <c r="E3895" s="18" t="str">
        <f t="shared" si="259"/>
        <v/>
      </c>
      <c r="F3895" s="18" t="str">
        <f t="shared" si="260"/>
        <v/>
      </c>
      <c r="G3895" s="18" t="str">
        <f t="shared" si="261"/>
        <v/>
      </c>
      <c r="H3895" s="18" t="str">
        <f t="shared" si="262"/>
        <v/>
      </c>
    </row>
    <row r="3896" spans="5:8" x14ac:dyDescent="0.25">
      <c r="E3896" s="18" t="str">
        <f t="shared" si="259"/>
        <v/>
      </c>
      <c r="F3896" s="18" t="str">
        <f t="shared" si="260"/>
        <v/>
      </c>
      <c r="G3896" s="18" t="str">
        <f t="shared" si="261"/>
        <v/>
      </c>
      <c r="H3896" s="18" t="str">
        <f t="shared" si="262"/>
        <v/>
      </c>
    </row>
    <row r="3897" spans="5:8" x14ac:dyDescent="0.25">
      <c r="E3897" s="18" t="str">
        <f t="shared" si="259"/>
        <v/>
      </c>
      <c r="F3897" s="18" t="str">
        <f t="shared" si="260"/>
        <v/>
      </c>
      <c r="G3897" s="18" t="str">
        <f t="shared" si="261"/>
        <v/>
      </c>
      <c r="H3897" s="18" t="str">
        <f t="shared" si="262"/>
        <v/>
      </c>
    </row>
    <row r="3898" spans="5:8" x14ac:dyDescent="0.25">
      <c r="E3898" s="18" t="str">
        <f t="shared" si="259"/>
        <v/>
      </c>
      <c r="F3898" s="18" t="str">
        <f t="shared" si="260"/>
        <v/>
      </c>
      <c r="G3898" s="18" t="str">
        <f t="shared" si="261"/>
        <v/>
      </c>
      <c r="H3898" s="18" t="str">
        <f t="shared" si="262"/>
        <v/>
      </c>
    </row>
    <row r="3899" spans="5:8" x14ac:dyDescent="0.25">
      <c r="E3899" s="18" t="str">
        <f t="shared" si="259"/>
        <v/>
      </c>
      <c r="F3899" s="18" t="str">
        <f t="shared" si="260"/>
        <v/>
      </c>
      <c r="G3899" s="18" t="str">
        <f t="shared" si="261"/>
        <v/>
      </c>
      <c r="H3899" s="18" t="str">
        <f t="shared" si="262"/>
        <v/>
      </c>
    </row>
    <row r="3900" spans="5:8" x14ac:dyDescent="0.25">
      <c r="E3900" s="18" t="str">
        <f t="shared" si="259"/>
        <v/>
      </c>
      <c r="F3900" s="18" t="str">
        <f t="shared" si="260"/>
        <v/>
      </c>
      <c r="G3900" s="18" t="str">
        <f t="shared" si="261"/>
        <v/>
      </c>
      <c r="H3900" s="18" t="str">
        <f t="shared" si="262"/>
        <v/>
      </c>
    </row>
    <row r="3901" spans="5:8" x14ac:dyDescent="0.25">
      <c r="E3901" s="18" t="str">
        <f t="shared" si="259"/>
        <v/>
      </c>
      <c r="F3901" s="18" t="str">
        <f t="shared" si="260"/>
        <v/>
      </c>
      <c r="G3901" s="18" t="str">
        <f t="shared" si="261"/>
        <v/>
      </c>
      <c r="H3901" s="18" t="str">
        <f t="shared" si="262"/>
        <v/>
      </c>
    </row>
    <row r="3902" spans="5:8" x14ac:dyDescent="0.25">
      <c r="E3902" s="18" t="str">
        <f t="shared" si="259"/>
        <v/>
      </c>
      <c r="F3902" s="18" t="str">
        <f t="shared" si="260"/>
        <v/>
      </c>
      <c r="G3902" s="18" t="str">
        <f t="shared" si="261"/>
        <v/>
      </c>
      <c r="H3902" s="18" t="str">
        <f t="shared" si="262"/>
        <v/>
      </c>
    </row>
    <row r="3903" spans="5:8" x14ac:dyDescent="0.25">
      <c r="E3903" s="18" t="str">
        <f t="shared" si="259"/>
        <v/>
      </c>
      <c r="F3903" s="18" t="str">
        <f t="shared" si="260"/>
        <v/>
      </c>
      <c r="G3903" s="18" t="str">
        <f t="shared" si="261"/>
        <v/>
      </c>
      <c r="H3903" s="18" t="str">
        <f t="shared" si="262"/>
        <v/>
      </c>
    </row>
    <row r="3904" spans="5:8" x14ac:dyDescent="0.25">
      <c r="E3904" s="18" t="str">
        <f t="shared" si="259"/>
        <v/>
      </c>
      <c r="F3904" s="18" t="str">
        <f t="shared" si="260"/>
        <v/>
      </c>
      <c r="G3904" s="18" t="str">
        <f t="shared" si="261"/>
        <v/>
      </c>
      <c r="H3904" s="18" t="str">
        <f t="shared" si="262"/>
        <v/>
      </c>
    </row>
    <row r="3905" spans="5:8" x14ac:dyDescent="0.25">
      <c r="E3905" s="18" t="str">
        <f t="shared" si="259"/>
        <v/>
      </c>
      <c r="F3905" s="18" t="str">
        <f t="shared" si="260"/>
        <v/>
      </c>
      <c r="G3905" s="18" t="str">
        <f t="shared" si="261"/>
        <v/>
      </c>
      <c r="H3905" s="18" t="str">
        <f t="shared" si="262"/>
        <v/>
      </c>
    </row>
    <row r="3906" spans="5:8" x14ac:dyDescent="0.25">
      <c r="E3906" s="18" t="str">
        <f t="shared" si="259"/>
        <v/>
      </c>
      <c r="F3906" s="18" t="str">
        <f t="shared" si="260"/>
        <v/>
      </c>
      <c r="G3906" s="18" t="str">
        <f t="shared" si="261"/>
        <v/>
      </c>
      <c r="H3906" s="18" t="str">
        <f t="shared" si="262"/>
        <v/>
      </c>
    </row>
    <row r="3907" spans="5:8" x14ac:dyDescent="0.25">
      <c r="E3907" s="18" t="str">
        <f t="shared" si="259"/>
        <v/>
      </c>
      <c r="F3907" s="18" t="str">
        <f t="shared" si="260"/>
        <v/>
      </c>
      <c r="G3907" s="18" t="str">
        <f t="shared" si="261"/>
        <v/>
      </c>
      <c r="H3907" s="18" t="str">
        <f t="shared" si="262"/>
        <v/>
      </c>
    </row>
    <row r="3908" spans="5:8" x14ac:dyDescent="0.25">
      <c r="E3908" s="18" t="str">
        <f t="shared" si="259"/>
        <v/>
      </c>
      <c r="F3908" s="18" t="str">
        <f t="shared" si="260"/>
        <v/>
      </c>
      <c r="G3908" s="18" t="str">
        <f t="shared" si="261"/>
        <v/>
      </c>
      <c r="H3908" s="18" t="str">
        <f t="shared" si="262"/>
        <v/>
      </c>
    </row>
    <row r="3909" spans="5:8" x14ac:dyDescent="0.25">
      <c r="E3909" s="18" t="str">
        <f t="shared" si="259"/>
        <v/>
      </c>
      <c r="F3909" s="18" t="str">
        <f t="shared" si="260"/>
        <v/>
      </c>
      <c r="G3909" s="18" t="str">
        <f t="shared" si="261"/>
        <v/>
      </c>
      <c r="H3909" s="18" t="str">
        <f t="shared" si="262"/>
        <v/>
      </c>
    </row>
    <row r="3910" spans="5:8" x14ac:dyDescent="0.25">
      <c r="E3910" s="18" t="str">
        <f t="shared" ref="E3910:E3973" si="263">IF($C3910="","",IFERROR(INDEX(ItemPriceCol,MATCH($C3910,ItemName,0)),""))</f>
        <v/>
      </c>
      <c r="F3910" s="18" t="str">
        <f t="shared" ref="F3910:F3973" si="264">IF(OR($D3910="",$E3910=""),"",$D3910*$E3910)</f>
        <v/>
      </c>
      <c r="G3910" s="18" t="str">
        <f t="shared" ref="G3910:G3973" si="265">IF($C3910="","",IFERROR(INDEX(ItemCostCol,MATCH($C3910,ItemName,0)),""))</f>
        <v/>
      </c>
      <c r="H3910" s="18" t="str">
        <f t="shared" ref="H3910:H3973" si="266">IF(OR($F3910="",$G3910=""),"",$F3910-$D3910*$G3910)</f>
        <v/>
      </c>
    </row>
    <row r="3911" spans="5:8" x14ac:dyDescent="0.25">
      <c r="E3911" s="18" t="str">
        <f t="shared" si="263"/>
        <v/>
      </c>
      <c r="F3911" s="18" t="str">
        <f t="shared" si="264"/>
        <v/>
      </c>
      <c r="G3911" s="18" t="str">
        <f t="shared" si="265"/>
        <v/>
      </c>
      <c r="H3911" s="18" t="str">
        <f t="shared" si="266"/>
        <v/>
      </c>
    </row>
    <row r="3912" spans="5:8" x14ac:dyDescent="0.25">
      <c r="E3912" s="18" t="str">
        <f t="shared" si="263"/>
        <v/>
      </c>
      <c r="F3912" s="18" t="str">
        <f t="shared" si="264"/>
        <v/>
      </c>
      <c r="G3912" s="18" t="str">
        <f t="shared" si="265"/>
        <v/>
      </c>
      <c r="H3912" s="18" t="str">
        <f t="shared" si="266"/>
        <v/>
      </c>
    </row>
    <row r="3913" spans="5:8" x14ac:dyDescent="0.25">
      <c r="E3913" s="18" t="str">
        <f t="shared" si="263"/>
        <v/>
      </c>
      <c r="F3913" s="18" t="str">
        <f t="shared" si="264"/>
        <v/>
      </c>
      <c r="G3913" s="18" t="str">
        <f t="shared" si="265"/>
        <v/>
      </c>
      <c r="H3913" s="18" t="str">
        <f t="shared" si="266"/>
        <v/>
      </c>
    </row>
    <row r="3914" spans="5:8" x14ac:dyDescent="0.25">
      <c r="E3914" s="18" t="str">
        <f t="shared" si="263"/>
        <v/>
      </c>
      <c r="F3914" s="18" t="str">
        <f t="shared" si="264"/>
        <v/>
      </c>
      <c r="G3914" s="18" t="str">
        <f t="shared" si="265"/>
        <v/>
      </c>
      <c r="H3914" s="18" t="str">
        <f t="shared" si="266"/>
        <v/>
      </c>
    </row>
    <row r="3915" spans="5:8" x14ac:dyDescent="0.25">
      <c r="E3915" s="18" t="str">
        <f t="shared" si="263"/>
        <v/>
      </c>
      <c r="F3915" s="18" t="str">
        <f t="shared" si="264"/>
        <v/>
      </c>
      <c r="G3915" s="18" t="str">
        <f t="shared" si="265"/>
        <v/>
      </c>
      <c r="H3915" s="18" t="str">
        <f t="shared" si="266"/>
        <v/>
      </c>
    </row>
    <row r="3916" spans="5:8" x14ac:dyDescent="0.25">
      <c r="E3916" s="18" t="str">
        <f t="shared" si="263"/>
        <v/>
      </c>
      <c r="F3916" s="18" t="str">
        <f t="shared" si="264"/>
        <v/>
      </c>
      <c r="G3916" s="18" t="str">
        <f t="shared" si="265"/>
        <v/>
      </c>
      <c r="H3916" s="18" t="str">
        <f t="shared" si="266"/>
        <v/>
      </c>
    </row>
    <row r="3917" spans="5:8" x14ac:dyDescent="0.25">
      <c r="E3917" s="18" t="str">
        <f t="shared" si="263"/>
        <v/>
      </c>
      <c r="F3917" s="18" t="str">
        <f t="shared" si="264"/>
        <v/>
      </c>
      <c r="G3917" s="18" t="str">
        <f t="shared" si="265"/>
        <v/>
      </c>
      <c r="H3917" s="18" t="str">
        <f t="shared" si="266"/>
        <v/>
      </c>
    </row>
    <row r="3918" spans="5:8" x14ac:dyDescent="0.25">
      <c r="E3918" s="18" t="str">
        <f t="shared" si="263"/>
        <v/>
      </c>
      <c r="F3918" s="18" t="str">
        <f t="shared" si="264"/>
        <v/>
      </c>
      <c r="G3918" s="18" t="str">
        <f t="shared" si="265"/>
        <v/>
      </c>
      <c r="H3918" s="18" t="str">
        <f t="shared" si="266"/>
        <v/>
      </c>
    </row>
    <row r="3919" spans="5:8" x14ac:dyDescent="0.25">
      <c r="E3919" s="18" t="str">
        <f t="shared" si="263"/>
        <v/>
      </c>
      <c r="F3919" s="18" t="str">
        <f t="shared" si="264"/>
        <v/>
      </c>
      <c r="G3919" s="18" t="str">
        <f t="shared" si="265"/>
        <v/>
      </c>
      <c r="H3919" s="18" t="str">
        <f t="shared" si="266"/>
        <v/>
      </c>
    </row>
    <row r="3920" spans="5:8" x14ac:dyDescent="0.25">
      <c r="E3920" s="18" t="str">
        <f t="shared" si="263"/>
        <v/>
      </c>
      <c r="F3920" s="18" t="str">
        <f t="shared" si="264"/>
        <v/>
      </c>
      <c r="G3920" s="18" t="str">
        <f t="shared" si="265"/>
        <v/>
      </c>
      <c r="H3920" s="18" t="str">
        <f t="shared" si="266"/>
        <v/>
      </c>
    </row>
    <row r="3921" spans="5:8" x14ac:dyDescent="0.25">
      <c r="E3921" s="18" t="str">
        <f t="shared" si="263"/>
        <v/>
      </c>
      <c r="F3921" s="18" t="str">
        <f t="shared" si="264"/>
        <v/>
      </c>
      <c r="G3921" s="18" t="str">
        <f t="shared" si="265"/>
        <v/>
      </c>
      <c r="H3921" s="18" t="str">
        <f t="shared" si="266"/>
        <v/>
      </c>
    </row>
    <row r="3922" spans="5:8" x14ac:dyDescent="0.25">
      <c r="E3922" s="18" t="str">
        <f t="shared" si="263"/>
        <v/>
      </c>
      <c r="F3922" s="18" t="str">
        <f t="shared" si="264"/>
        <v/>
      </c>
      <c r="G3922" s="18" t="str">
        <f t="shared" si="265"/>
        <v/>
      </c>
      <c r="H3922" s="18" t="str">
        <f t="shared" si="266"/>
        <v/>
      </c>
    </row>
    <row r="3923" spans="5:8" x14ac:dyDescent="0.25">
      <c r="E3923" s="18" t="str">
        <f t="shared" si="263"/>
        <v/>
      </c>
      <c r="F3923" s="18" t="str">
        <f t="shared" si="264"/>
        <v/>
      </c>
      <c r="G3923" s="18" t="str">
        <f t="shared" si="265"/>
        <v/>
      </c>
      <c r="H3923" s="18" t="str">
        <f t="shared" si="266"/>
        <v/>
      </c>
    </row>
    <row r="3924" spans="5:8" x14ac:dyDescent="0.25">
      <c r="E3924" s="18" t="str">
        <f t="shared" si="263"/>
        <v/>
      </c>
      <c r="F3924" s="18" t="str">
        <f t="shared" si="264"/>
        <v/>
      </c>
      <c r="G3924" s="18" t="str">
        <f t="shared" si="265"/>
        <v/>
      </c>
      <c r="H3924" s="18" t="str">
        <f t="shared" si="266"/>
        <v/>
      </c>
    </row>
    <row r="3925" spans="5:8" x14ac:dyDescent="0.25">
      <c r="E3925" s="18" t="str">
        <f t="shared" si="263"/>
        <v/>
      </c>
      <c r="F3925" s="18" t="str">
        <f t="shared" si="264"/>
        <v/>
      </c>
      <c r="G3925" s="18" t="str">
        <f t="shared" si="265"/>
        <v/>
      </c>
      <c r="H3925" s="18" t="str">
        <f t="shared" si="266"/>
        <v/>
      </c>
    </row>
    <row r="3926" spans="5:8" x14ac:dyDescent="0.25">
      <c r="E3926" s="18" t="str">
        <f t="shared" si="263"/>
        <v/>
      </c>
      <c r="F3926" s="18" t="str">
        <f t="shared" si="264"/>
        <v/>
      </c>
      <c r="G3926" s="18" t="str">
        <f t="shared" si="265"/>
        <v/>
      </c>
      <c r="H3926" s="18" t="str">
        <f t="shared" si="266"/>
        <v/>
      </c>
    </row>
    <row r="3927" spans="5:8" x14ac:dyDescent="0.25">
      <c r="E3927" s="18" t="str">
        <f t="shared" si="263"/>
        <v/>
      </c>
      <c r="F3927" s="18" t="str">
        <f t="shared" si="264"/>
        <v/>
      </c>
      <c r="G3927" s="18" t="str">
        <f t="shared" si="265"/>
        <v/>
      </c>
      <c r="H3927" s="18" t="str">
        <f t="shared" si="266"/>
        <v/>
      </c>
    </row>
    <row r="3928" spans="5:8" x14ac:dyDescent="0.25">
      <c r="E3928" s="18" t="str">
        <f t="shared" si="263"/>
        <v/>
      </c>
      <c r="F3928" s="18" t="str">
        <f t="shared" si="264"/>
        <v/>
      </c>
      <c r="G3928" s="18" t="str">
        <f t="shared" si="265"/>
        <v/>
      </c>
      <c r="H3928" s="18" t="str">
        <f t="shared" si="266"/>
        <v/>
      </c>
    </row>
    <row r="3929" spans="5:8" x14ac:dyDescent="0.25">
      <c r="E3929" s="18" t="str">
        <f t="shared" si="263"/>
        <v/>
      </c>
      <c r="F3929" s="18" t="str">
        <f t="shared" si="264"/>
        <v/>
      </c>
      <c r="G3929" s="18" t="str">
        <f t="shared" si="265"/>
        <v/>
      </c>
      <c r="H3929" s="18" t="str">
        <f t="shared" si="266"/>
        <v/>
      </c>
    </row>
    <row r="3930" spans="5:8" x14ac:dyDescent="0.25">
      <c r="E3930" s="18" t="str">
        <f t="shared" si="263"/>
        <v/>
      </c>
      <c r="F3930" s="18" t="str">
        <f t="shared" si="264"/>
        <v/>
      </c>
      <c r="G3930" s="18" t="str">
        <f t="shared" si="265"/>
        <v/>
      </c>
      <c r="H3930" s="18" t="str">
        <f t="shared" si="266"/>
        <v/>
      </c>
    </row>
    <row r="3931" spans="5:8" x14ac:dyDescent="0.25">
      <c r="E3931" s="18" t="str">
        <f t="shared" si="263"/>
        <v/>
      </c>
      <c r="F3931" s="18" t="str">
        <f t="shared" si="264"/>
        <v/>
      </c>
      <c r="G3931" s="18" t="str">
        <f t="shared" si="265"/>
        <v/>
      </c>
      <c r="H3931" s="18" t="str">
        <f t="shared" si="266"/>
        <v/>
      </c>
    </row>
    <row r="3932" spans="5:8" x14ac:dyDescent="0.25">
      <c r="E3932" s="18" t="str">
        <f t="shared" si="263"/>
        <v/>
      </c>
      <c r="F3932" s="18" t="str">
        <f t="shared" si="264"/>
        <v/>
      </c>
      <c r="G3932" s="18" t="str">
        <f t="shared" si="265"/>
        <v/>
      </c>
      <c r="H3932" s="18" t="str">
        <f t="shared" si="266"/>
        <v/>
      </c>
    </row>
    <row r="3933" spans="5:8" x14ac:dyDescent="0.25">
      <c r="E3933" s="18" t="str">
        <f t="shared" si="263"/>
        <v/>
      </c>
      <c r="F3933" s="18" t="str">
        <f t="shared" si="264"/>
        <v/>
      </c>
      <c r="G3933" s="18" t="str">
        <f t="shared" si="265"/>
        <v/>
      </c>
      <c r="H3933" s="18" t="str">
        <f t="shared" si="266"/>
        <v/>
      </c>
    </row>
    <row r="3934" spans="5:8" x14ac:dyDescent="0.25">
      <c r="E3934" s="18" t="str">
        <f t="shared" si="263"/>
        <v/>
      </c>
      <c r="F3934" s="18" t="str">
        <f t="shared" si="264"/>
        <v/>
      </c>
      <c r="G3934" s="18" t="str">
        <f t="shared" si="265"/>
        <v/>
      </c>
      <c r="H3934" s="18" t="str">
        <f t="shared" si="266"/>
        <v/>
      </c>
    </row>
    <row r="3935" spans="5:8" x14ac:dyDescent="0.25">
      <c r="E3935" s="18" t="str">
        <f t="shared" si="263"/>
        <v/>
      </c>
      <c r="F3935" s="18" t="str">
        <f t="shared" si="264"/>
        <v/>
      </c>
      <c r="G3935" s="18" t="str">
        <f t="shared" si="265"/>
        <v/>
      </c>
      <c r="H3935" s="18" t="str">
        <f t="shared" si="266"/>
        <v/>
      </c>
    </row>
    <row r="3936" spans="5:8" x14ac:dyDescent="0.25">
      <c r="E3936" s="18" t="str">
        <f t="shared" si="263"/>
        <v/>
      </c>
      <c r="F3936" s="18" t="str">
        <f t="shared" si="264"/>
        <v/>
      </c>
      <c r="G3936" s="18" t="str">
        <f t="shared" si="265"/>
        <v/>
      </c>
      <c r="H3936" s="18" t="str">
        <f t="shared" si="266"/>
        <v/>
      </c>
    </row>
    <row r="3937" spans="5:8" x14ac:dyDescent="0.25">
      <c r="E3937" s="18" t="str">
        <f t="shared" si="263"/>
        <v/>
      </c>
      <c r="F3937" s="18" t="str">
        <f t="shared" si="264"/>
        <v/>
      </c>
      <c r="G3937" s="18" t="str">
        <f t="shared" si="265"/>
        <v/>
      </c>
      <c r="H3937" s="18" t="str">
        <f t="shared" si="266"/>
        <v/>
      </c>
    </row>
    <row r="3938" spans="5:8" x14ac:dyDescent="0.25">
      <c r="E3938" s="18" t="str">
        <f t="shared" si="263"/>
        <v/>
      </c>
      <c r="F3938" s="18" t="str">
        <f t="shared" si="264"/>
        <v/>
      </c>
      <c r="G3938" s="18" t="str">
        <f t="shared" si="265"/>
        <v/>
      </c>
      <c r="H3938" s="18" t="str">
        <f t="shared" si="266"/>
        <v/>
      </c>
    </row>
    <row r="3939" spans="5:8" x14ac:dyDescent="0.25">
      <c r="E3939" s="18" t="str">
        <f t="shared" si="263"/>
        <v/>
      </c>
      <c r="F3939" s="18" t="str">
        <f t="shared" si="264"/>
        <v/>
      </c>
      <c r="G3939" s="18" t="str">
        <f t="shared" si="265"/>
        <v/>
      </c>
      <c r="H3939" s="18" t="str">
        <f t="shared" si="266"/>
        <v/>
      </c>
    </row>
    <row r="3940" spans="5:8" x14ac:dyDescent="0.25">
      <c r="E3940" s="18" t="str">
        <f t="shared" si="263"/>
        <v/>
      </c>
      <c r="F3940" s="18" t="str">
        <f t="shared" si="264"/>
        <v/>
      </c>
      <c r="G3940" s="18" t="str">
        <f t="shared" si="265"/>
        <v/>
      </c>
      <c r="H3940" s="18" t="str">
        <f t="shared" si="266"/>
        <v/>
      </c>
    </row>
    <row r="3941" spans="5:8" x14ac:dyDescent="0.25">
      <c r="E3941" s="18" t="str">
        <f t="shared" si="263"/>
        <v/>
      </c>
      <c r="F3941" s="18" t="str">
        <f t="shared" si="264"/>
        <v/>
      </c>
      <c r="G3941" s="18" t="str">
        <f t="shared" si="265"/>
        <v/>
      </c>
      <c r="H3941" s="18" t="str">
        <f t="shared" si="266"/>
        <v/>
      </c>
    </row>
    <row r="3942" spans="5:8" x14ac:dyDescent="0.25">
      <c r="E3942" s="18" t="str">
        <f t="shared" si="263"/>
        <v/>
      </c>
      <c r="F3942" s="18" t="str">
        <f t="shared" si="264"/>
        <v/>
      </c>
      <c r="G3942" s="18" t="str">
        <f t="shared" si="265"/>
        <v/>
      </c>
      <c r="H3942" s="18" t="str">
        <f t="shared" si="266"/>
        <v/>
      </c>
    </row>
    <row r="3943" spans="5:8" x14ac:dyDescent="0.25">
      <c r="E3943" s="18" t="str">
        <f t="shared" si="263"/>
        <v/>
      </c>
      <c r="F3943" s="18" t="str">
        <f t="shared" si="264"/>
        <v/>
      </c>
      <c r="G3943" s="18" t="str">
        <f t="shared" si="265"/>
        <v/>
      </c>
      <c r="H3943" s="18" t="str">
        <f t="shared" si="266"/>
        <v/>
      </c>
    </row>
    <row r="3944" spans="5:8" x14ac:dyDescent="0.25">
      <c r="E3944" s="18" t="str">
        <f t="shared" si="263"/>
        <v/>
      </c>
      <c r="F3944" s="18" t="str">
        <f t="shared" si="264"/>
        <v/>
      </c>
      <c r="G3944" s="18" t="str">
        <f t="shared" si="265"/>
        <v/>
      </c>
      <c r="H3944" s="18" t="str">
        <f t="shared" si="266"/>
        <v/>
      </c>
    </row>
    <row r="3945" spans="5:8" x14ac:dyDescent="0.25">
      <c r="E3945" s="18" t="str">
        <f t="shared" si="263"/>
        <v/>
      </c>
      <c r="F3945" s="18" t="str">
        <f t="shared" si="264"/>
        <v/>
      </c>
      <c r="G3945" s="18" t="str">
        <f t="shared" si="265"/>
        <v/>
      </c>
      <c r="H3945" s="18" t="str">
        <f t="shared" si="266"/>
        <v/>
      </c>
    </row>
    <row r="3946" spans="5:8" x14ac:dyDescent="0.25">
      <c r="E3946" s="18" t="str">
        <f t="shared" si="263"/>
        <v/>
      </c>
      <c r="F3946" s="18" t="str">
        <f t="shared" si="264"/>
        <v/>
      </c>
      <c r="G3946" s="18" t="str">
        <f t="shared" si="265"/>
        <v/>
      </c>
      <c r="H3946" s="18" t="str">
        <f t="shared" si="266"/>
        <v/>
      </c>
    </row>
    <row r="3947" spans="5:8" x14ac:dyDescent="0.25">
      <c r="E3947" s="18" t="str">
        <f t="shared" si="263"/>
        <v/>
      </c>
      <c r="F3947" s="18" t="str">
        <f t="shared" si="264"/>
        <v/>
      </c>
      <c r="G3947" s="18" t="str">
        <f t="shared" si="265"/>
        <v/>
      </c>
      <c r="H3947" s="18" t="str">
        <f t="shared" si="266"/>
        <v/>
      </c>
    </row>
    <row r="3948" spans="5:8" x14ac:dyDescent="0.25">
      <c r="E3948" s="18" t="str">
        <f t="shared" si="263"/>
        <v/>
      </c>
      <c r="F3948" s="18" t="str">
        <f t="shared" si="264"/>
        <v/>
      </c>
      <c r="G3948" s="18" t="str">
        <f t="shared" si="265"/>
        <v/>
      </c>
      <c r="H3948" s="18" t="str">
        <f t="shared" si="266"/>
        <v/>
      </c>
    </row>
    <row r="3949" spans="5:8" x14ac:dyDescent="0.25">
      <c r="E3949" s="18" t="str">
        <f t="shared" si="263"/>
        <v/>
      </c>
      <c r="F3949" s="18" t="str">
        <f t="shared" si="264"/>
        <v/>
      </c>
      <c r="G3949" s="18" t="str">
        <f t="shared" si="265"/>
        <v/>
      </c>
      <c r="H3949" s="18" t="str">
        <f t="shared" si="266"/>
        <v/>
      </c>
    </row>
    <row r="3950" spans="5:8" x14ac:dyDescent="0.25">
      <c r="E3950" s="18" t="str">
        <f t="shared" si="263"/>
        <v/>
      </c>
      <c r="F3950" s="18" t="str">
        <f t="shared" si="264"/>
        <v/>
      </c>
      <c r="G3950" s="18" t="str">
        <f t="shared" si="265"/>
        <v/>
      </c>
      <c r="H3950" s="18" t="str">
        <f t="shared" si="266"/>
        <v/>
      </c>
    </row>
    <row r="3951" spans="5:8" x14ac:dyDescent="0.25">
      <c r="E3951" s="18" t="str">
        <f t="shared" si="263"/>
        <v/>
      </c>
      <c r="F3951" s="18" t="str">
        <f t="shared" si="264"/>
        <v/>
      </c>
      <c r="G3951" s="18" t="str">
        <f t="shared" si="265"/>
        <v/>
      </c>
      <c r="H3951" s="18" t="str">
        <f t="shared" si="266"/>
        <v/>
      </c>
    </row>
    <row r="3952" spans="5:8" x14ac:dyDescent="0.25">
      <c r="E3952" s="18" t="str">
        <f t="shared" si="263"/>
        <v/>
      </c>
      <c r="F3952" s="18" t="str">
        <f t="shared" si="264"/>
        <v/>
      </c>
      <c r="G3952" s="18" t="str">
        <f t="shared" si="265"/>
        <v/>
      </c>
      <c r="H3952" s="18" t="str">
        <f t="shared" si="266"/>
        <v/>
      </c>
    </row>
    <row r="3953" spans="5:8" x14ac:dyDescent="0.25">
      <c r="E3953" s="18" t="str">
        <f t="shared" si="263"/>
        <v/>
      </c>
      <c r="F3953" s="18" t="str">
        <f t="shared" si="264"/>
        <v/>
      </c>
      <c r="G3953" s="18" t="str">
        <f t="shared" si="265"/>
        <v/>
      </c>
      <c r="H3953" s="18" t="str">
        <f t="shared" si="266"/>
        <v/>
      </c>
    </row>
    <row r="3954" spans="5:8" x14ac:dyDescent="0.25">
      <c r="E3954" s="18" t="str">
        <f t="shared" si="263"/>
        <v/>
      </c>
      <c r="F3954" s="18" t="str">
        <f t="shared" si="264"/>
        <v/>
      </c>
      <c r="G3954" s="18" t="str">
        <f t="shared" si="265"/>
        <v/>
      </c>
      <c r="H3954" s="18" t="str">
        <f t="shared" si="266"/>
        <v/>
      </c>
    </row>
    <row r="3955" spans="5:8" x14ac:dyDescent="0.25">
      <c r="E3955" s="18" t="str">
        <f t="shared" si="263"/>
        <v/>
      </c>
      <c r="F3955" s="18" t="str">
        <f t="shared" si="264"/>
        <v/>
      </c>
      <c r="G3955" s="18" t="str">
        <f t="shared" si="265"/>
        <v/>
      </c>
      <c r="H3955" s="18" t="str">
        <f t="shared" si="266"/>
        <v/>
      </c>
    </row>
    <row r="3956" spans="5:8" x14ac:dyDescent="0.25">
      <c r="E3956" s="18" t="str">
        <f t="shared" si="263"/>
        <v/>
      </c>
      <c r="F3956" s="18" t="str">
        <f t="shared" si="264"/>
        <v/>
      </c>
      <c r="G3956" s="18" t="str">
        <f t="shared" si="265"/>
        <v/>
      </c>
      <c r="H3956" s="18" t="str">
        <f t="shared" si="266"/>
        <v/>
      </c>
    </row>
    <row r="3957" spans="5:8" x14ac:dyDescent="0.25">
      <c r="E3957" s="18" t="str">
        <f t="shared" si="263"/>
        <v/>
      </c>
      <c r="F3957" s="18" t="str">
        <f t="shared" si="264"/>
        <v/>
      </c>
      <c r="G3957" s="18" t="str">
        <f t="shared" si="265"/>
        <v/>
      </c>
      <c r="H3957" s="18" t="str">
        <f t="shared" si="266"/>
        <v/>
      </c>
    </row>
    <row r="3958" spans="5:8" x14ac:dyDescent="0.25">
      <c r="E3958" s="18" t="str">
        <f t="shared" si="263"/>
        <v/>
      </c>
      <c r="F3958" s="18" t="str">
        <f t="shared" si="264"/>
        <v/>
      </c>
      <c r="G3958" s="18" t="str">
        <f t="shared" si="265"/>
        <v/>
      </c>
      <c r="H3958" s="18" t="str">
        <f t="shared" si="266"/>
        <v/>
      </c>
    </row>
    <row r="3959" spans="5:8" x14ac:dyDescent="0.25">
      <c r="E3959" s="18" t="str">
        <f t="shared" si="263"/>
        <v/>
      </c>
      <c r="F3959" s="18" t="str">
        <f t="shared" si="264"/>
        <v/>
      </c>
      <c r="G3959" s="18" t="str">
        <f t="shared" si="265"/>
        <v/>
      </c>
      <c r="H3959" s="18" t="str">
        <f t="shared" si="266"/>
        <v/>
      </c>
    </row>
    <row r="3960" spans="5:8" x14ac:dyDescent="0.25">
      <c r="E3960" s="18" t="str">
        <f t="shared" si="263"/>
        <v/>
      </c>
      <c r="F3960" s="18" t="str">
        <f t="shared" si="264"/>
        <v/>
      </c>
      <c r="G3960" s="18" t="str">
        <f t="shared" si="265"/>
        <v/>
      </c>
      <c r="H3960" s="18" t="str">
        <f t="shared" si="266"/>
        <v/>
      </c>
    </row>
    <row r="3961" spans="5:8" x14ac:dyDescent="0.25">
      <c r="E3961" s="18" t="str">
        <f t="shared" si="263"/>
        <v/>
      </c>
      <c r="F3961" s="18" t="str">
        <f t="shared" si="264"/>
        <v/>
      </c>
      <c r="G3961" s="18" t="str">
        <f t="shared" si="265"/>
        <v/>
      </c>
      <c r="H3961" s="18" t="str">
        <f t="shared" si="266"/>
        <v/>
      </c>
    </row>
    <row r="3962" spans="5:8" x14ac:dyDescent="0.25">
      <c r="E3962" s="18" t="str">
        <f t="shared" si="263"/>
        <v/>
      </c>
      <c r="F3962" s="18" t="str">
        <f t="shared" si="264"/>
        <v/>
      </c>
      <c r="G3962" s="18" t="str">
        <f t="shared" si="265"/>
        <v/>
      </c>
      <c r="H3962" s="18" t="str">
        <f t="shared" si="266"/>
        <v/>
      </c>
    </row>
    <row r="3963" spans="5:8" x14ac:dyDescent="0.25">
      <c r="E3963" s="18" t="str">
        <f t="shared" si="263"/>
        <v/>
      </c>
      <c r="F3963" s="18" t="str">
        <f t="shared" si="264"/>
        <v/>
      </c>
      <c r="G3963" s="18" t="str">
        <f t="shared" si="265"/>
        <v/>
      </c>
      <c r="H3963" s="18" t="str">
        <f t="shared" si="266"/>
        <v/>
      </c>
    </row>
    <row r="3964" spans="5:8" x14ac:dyDescent="0.25">
      <c r="E3964" s="18" t="str">
        <f t="shared" si="263"/>
        <v/>
      </c>
      <c r="F3964" s="18" t="str">
        <f t="shared" si="264"/>
        <v/>
      </c>
      <c r="G3964" s="18" t="str">
        <f t="shared" si="265"/>
        <v/>
      </c>
      <c r="H3964" s="18" t="str">
        <f t="shared" si="266"/>
        <v/>
      </c>
    </row>
    <row r="3965" spans="5:8" x14ac:dyDescent="0.25">
      <c r="E3965" s="18" t="str">
        <f t="shared" si="263"/>
        <v/>
      </c>
      <c r="F3965" s="18" t="str">
        <f t="shared" si="264"/>
        <v/>
      </c>
      <c r="G3965" s="18" t="str">
        <f t="shared" si="265"/>
        <v/>
      </c>
      <c r="H3965" s="18" t="str">
        <f t="shared" si="266"/>
        <v/>
      </c>
    </row>
    <row r="3966" spans="5:8" x14ac:dyDescent="0.25">
      <c r="E3966" s="18" t="str">
        <f t="shared" si="263"/>
        <v/>
      </c>
      <c r="F3966" s="18" t="str">
        <f t="shared" si="264"/>
        <v/>
      </c>
      <c r="G3966" s="18" t="str">
        <f t="shared" si="265"/>
        <v/>
      </c>
      <c r="H3966" s="18" t="str">
        <f t="shared" si="266"/>
        <v/>
      </c>
    </row>
    <row r="3967" spans="5:8" x14ac:dyDescent="0.25">
      <c r="E3967" s="18" t="str">
        <f t="shared" si="263"/>
        <v/>
      </c>
      <c r="F3967" s="18" t="str">
        <f t="shared" si="264"/>
        <v/>
      </c>
      <c r="G3967" s="18" t="str">
        <f t="shared" si="265"/>
        <v/>
      </c>
      <c r="H3967" s="18" t="str">
        <f t="shared" si="266"/>
        <v/>
      </c>
    </row>
    <row r="3968" spans="5:8" x14ac:dyDescent="0.25">
      <c r="E3968" s="18" t="str">
        <f t="shared" si="263"/>
        <v/>
      </c>
      <c r="F3968" s="18" t="str">
        <f t="shared" si="264"/>
        <v/>
      </c>
      <c r="G3968" s="18" t="str">
        <f t="shared" si="265"/>
        <v/>
      </c>
      <c r="H3968" s="18" t="str">
        <f t="shared" si="266"/>
        <v/>
      </c>
    </row>
    <row r="3969" spans="5:8" x14ac:dyDescent="0.25">
      <c r="E3969" s="18" t="str">
        <f t="shared" si="263"/>
        <v/>
      </c>
      <c r="F3969" s="18" t="str">
        <f t="shared" si="264"/>
        <v/>
      </c>
      <c r="G3969" s="18" t="str">
        <f t="shared" si="265"/>
        <v/>
      </c>
      <c r="H3969" s="18" t="str">
        <f t="shared" si="266"/>
        <v/>
      </c>
    </row>
    <row r="3970" spans="5:8" x14ac:dyDescent="0.25">
      <c r="E3970" s="18" t="str">
        <f t="shared" si="263"/>
        <v/>
      </c>
      <c r="F3970" s="18" t="str">
        <f t="shared" si="264"/>
        <v/>
      </c>
      <c r="G3970" s="18" t="str">
        <f t="shared" si="265"/>
        <v/>
      </c>
      <c r="H3970" s="18" t="str">
        <f t="shared" si="266"/>
        <v/>
      </c>
    </row>
    <row r="3971" spans="5:8" x14ac:dyDescent="0.25">
      <c r="E3971" s="18" t="str">
        <f t="shared" si="263"/>
        <v/>
      </c>
      <c r="F3971" s="18" t="str">
        <f t="shared" si="264"/>
        <v/>
      </c>
      <c r="G3971" s="18" t="str">
        <f t="shared" si="265"/>
        <v/>
      </c>
      <c r="H3971" s="18" t="str">
        <f t="shared" si="266"/>
        <v/>
      </c>
    </row>
    <row r="3972" spans="5:8" x14ac:dyDescent="0.25">
      <c r="E3972" s="18" t="str">
        <f t="shared" si="263"/>
        <v/>
      </c>
      <c r="F3972" s="18" t="str">
        <f t="shared" si="264"/>
        <v/>
      </c>
      <c r="G3972" s="18" t="str">
        <f t="shared" si="265"/>
        <v/>
      </c>
      <c r="H3972" s="18" t="str">
        <f t="shared" si="266"/>
        <v/>
      </c>
    </row>
    <row r="3973" spans="5:8" x14ac:dyDescent="0.25">
      <c r="E3973" s="18" t="str">
        <f t="shared" si="263"/>
        <v/>
      </c>
      <c r="F3973" s="18" t="str">
        <f t="shared" si="264"/>
        <v/>
      </c>
      <c r="G3973" s="18" t="str">
        <f t="shared" si="265"/>
        <v/>
      </c>
      <c r="H3973" s="18" t="str">
        <f t="shared" si="266"/>
        <v/>
      </c>
    </row>
    <row r="3974" spans="5:8" x14ac:dyDescent="0.25">
      <c r="E3974" s="18" t="str">
        <f t="shared" ref="E3974:E4037" si="267">IF($C3974="","",IFERROR(INDEX(ItemPriceCol,MATCH($C3974,ItemName,0)),""))</f>
        <v/>
      </c>
      <c r="F3974" s="18" t="str">
        <f t="shared" ref="F3974:F4037" si="268">IF(OR($D3974="",$E3974=""),"",$D3974*$E3974)</f>
        <v/>
      </c>
      <c r="G3974" s="18" t="str">
        <f t="shared" ref="G3974:G4037" si="269">IF($C3974="","",IFERROR(INDEX(ItemCostCol,MATCH($C3974,ItemName,0)),""))</f>
        <v/>
      </c>
      <c r="H3974" s="18" t="str">
        <f t="shared" ref="H3974:H4037" si="270">IF(OR($F3974="",$G3974=""),"",$F3974-$D3974*$G3974)</f>
        <v/>
      </c>
    </row>
    <row r="3975" spans="5:8" x14ac:dyDescent="0.25">
      <c r="E3975" s="18" t="str">
        <f t="shared" si="267"/>
        <v/>
      </c>
      <c r="F3975" s="18" t="str">
        <f t="shared" si="268"/>
        <v/>
      </c>
      <c r="G3975" s="18" t="str">
        <f t="shared" si="269"/>
        <v/>
      </c>
      <c r="H3975" s="18" t="str">
        <f t="shared" si="270"/>
        <v/>
      </c>
    </row>
    <row r="3976" spans="5:8" x14ac:dyDescent="0.25">
      <c r="E3976" s="18" t="str">
        <f t="shared" si="267"/>
        <v/>
      </c>
      <c r="F3976" s="18" t="str">
        <f t="shared" si="268"/>
        <v/>
      </c>
      <c r="G3976" s="18" t="str">
        <f t="shared" si="269"/>
        <v/>
      </c>
      <c r="H3976" s="18" t="str">
        <f t="shared" si="270"/>
        <v/>
      </c>
    </row>
    <row r="3977" spans="5:8" x14ac:dyDescent="0.25">
      <c r="E3977" s="18" t="str">
        <f t="shared" si="267"/>
        <v/>
      </c>
      <c r="F3977" s="18" t="str">
        <f t="shared" si="268"/>
        <v/>
      </c>
      <c r="G3977" s="18" t="str">
        <f t="shared" si="269"/>
        <v/>
      </c>
      <c r="H3977" s="18" t="str">
        <f t="shared" si="270"/>
        <v/>
      </c>
    </row>
    <row r="3978" spans="5:8" x14ac:dyDescent="0.25">
      <c r="E3978" s="18" t="str">
        <f t="shared" si="267"/>
        <v/>
      </c>
      <c r="F3978" s="18" t="str">
        <f t="shared" si="268"/>
        <v/>
      </c>
      <c r="G3978" s="18" t="str">
        <f t="shared" si="269"/>
        <v/>
      </c>
      <c r="H3978" s="18" t="str">
        <f t="shared" si="270"/>
        <v/>
      </c>
    </row>
    <row r="3979" spans="5:8" x14ac:dyDescent="0.25">
      <c r="E3979" s="18" t="str">
        <f t="shared" si="267"/>
        <v/>
      </c>
      <c r="F3979" s="18" t="str">
        <f t="shared" si="268"/>
        <v/>
      </c>
      <c r="G3979" s="18" t="str">
        <f t="shared" si="269"/>
        <v/>
      </c>
      <c r="H3979" s="18" t="str">
        <f t="shared" si="270"/>
        <v/>
      </c>
    </row>
    <row r="3980" spans="5:8" x14ac:dyDescent="0.25">
      <c r="E3980" s="18" t="str">
        <f t="shared" si="267"/>
        <v/>
      </c>
      <c r="F3980" s="18" t="str">
        <f t="shared" si="268"/>
        <v/>
      </c>
      <c r="G3980" s="18" t="str">
        <f t="shared" si="269"/>
        <v/>
      </c>
      <c r="H3980" s="18" t="str">
        <f t="shared" si="270"/>
        <v/>
      </c>
    </row>
    <row r="3981" spans="5:8" x14ac:dyDescent="0.25">
      <c r="E3981" s="18" t="str">
        <f t="shared" si="267"/>
        <v/>
      </c>
      <c r="F3981" s="18" t="str">
        <f t="shared" si="268"/>
        <v/>
      </c>
      <c r="G3981" s="18" t="str">
        <f t="shared" si="269"/>
        <v/>
      </c>
      <c r="H3981" s="18" t="str">
        <f t="shared" si="270"/>
        <v/>
      </c>
    </row>
    <row r="3982" spans="5:8" x14ac:dyDescent="0.25">
      <c r="E3982" s="18" t="str">
        <f t="shared" si="267"/>
        <v/>
      </c>
      <c r="F3982" s="18" t="str">
        <f t="shared" si="268"/>
        <v/>
      </c>
      <c r="G3982" s="18" t="str">
        <f t="shared" si="269"/>
        <v/>
      </c>
      <c r="H3982" s="18" t="str">
        <f t="shared" si="270"/>
        <v/>
      </c>
    </row>
    <row r="3983" spans="5:8" x14ac:dyDescent="0.25">
      <c r="E3983" s="18" t="str">
        <f t="shared" si="267"/>
        <v/>
      </c>
      <c r="F3983" s="18" t="str">
        <f t="shared" si="268"/>
        <v/>
      </c>
      <c r="G3983" s="18" t="str">
        <f t="shared" si="269"/>
        <v/>
      </c>
      <c r="H3983" s="18" t="str">
        <f t="shared" si="270"/>
        <v/>
      </c>
    </row>
    <row r="3984" spans="5:8" x14ac:dyDescent="0.25">
      <c r="E3984" s="18" t="str">
        <f t="shared" si="267"/>
        <v/>
      </c>
      <c r="F3984" s="18" t="str">
        <f t="shared" si="268"/>
        <v/>
      </c>
      <c r="G3984" s="18" t="str">
        <f t="shared" si="269"/>
        <v/>
      </c>
      <c r="H3984" s="18" t="str">
        <f t="shared" si="270"/>
        <v/>
      </c>
    </row>
    <row r="3985" spans="5:8" x14ac:dyDescent="0.25">
      <c r="E3985" s="18" t="str">
        <f t="shared" si="267"/>
        <v/>
      </c>
      <c r="F3985" s="18" t="str">
        <f t="shared" si="268"/>
        <v/>
      </c>
      <c r="G3985" s="18" t="str">
        <f t="shared" si="269"/>
        <v/>
      </c>
      <c r="H3985" s="18" t="str">
        <f t="shared" si="270"/>
        <v/>
      </c>
    </row>
    <row r="3986" spans="5:8" x14ac:dyDescent="0.25">
      <c r="E3986" s="18" t="str">
        <f t="shared" si="267"/>
        <v/>
      </c>
      <c r="F3986" s="18" t="str">
        <f t="shared" si="268"/>
        <v/>
      </c>
      <c r="G3986" s="18" t="str">
        <f t="shared" si="269"/>
        <v/>
      </c>
      <c r="H3986" s="18" t="str">
        <f t="shared" si="270"/>
        <v/>
      </c>
    </row>
    <row r="3987" spans="5:8" x14ac:dyDescent="0.25">
      <c r="E3987" s="18" t="str">
        <f t="shared" si="267"/>
        <v/>
      </c>
      <c r="F3987" s="18" t="str">
        <f t="shared" si="268"/>
        <v/>
      </c>
      <c r="G3987" s="18" t="str">
        <f t="shared" si="269"/>
        <v/>
      </c>
      <c r="H3987" s="18" t="str">
        <f t="shared" si="270"/>
        <v/>
      </c>
    </row>
    <row r="3988" spans="5:8" x14ac:dyDescent="0.25">
      <c r="E3988" s="18" t="str">
        <f t="shared" si="267"/>
        <v/>
      </c>
      <c r="F3988" s="18" t="str">
        <f t="shared" si="268"/>
        <v/>
      </c>
      <c r="G3988" s="18" t="str">
        <f t="shared" si="269"/>
        <v/>
      </c>
      <c r="H3988" s="18" t="str">
        <f t="shared" si="270"/>
        <v/>
      </c>
    </row>
    <row r="3989" spans="5:8" x14ac:dyDescent="0.25">
      <c r="E3989" s="18" t="str">
        <f t="shared" si="267"/>
        <v/>
      </c>
      <c r="F3989" s="18" t="str">
        <f t="shared" si="268"/>
        <v/>
      </c>
      <c r="G3989" s="18" t="str">
        <f t="shared" si="269"/>
        <v/>
      </c>
      <c r="H3989" s="18" t="str">
        <f t="shared" si="270"/>
        <v/>
      </c>
    </row>
    <row r="3990" spans="5:8" x14ac:dyDescent="0.25">
      <c r="E3990" s="18" t="str">
        <f t="shared" si="267"/>
        <v/>
      </c>
      <c r="F3990" s="18" t="str">
        <f t="shared" si="268"/>
        <v/>
      </c>
      <c r="G3990" s="18" t="str">
        <f t="shared" si="269"/>
        <v/>
      </c>
      <c r="H3990" s="18" t="str">
        <f t="shared" si="270"/>
        <v/>
      </c>
    </row>
    <row r="3991" spans="5:8" x14ac:dyDescent="0.25">
      <c r="E3991" s="18" t="str">
        <f t="shared" si="267"/>
        <v/>
      </c>
      <c r="F3991" s="18" t="str">
        <f t="shared" si="268"/>
        <v/>
      </c>
      <c r="G3991" s="18" t="str">
        <f t="shared" si="269"/>
        <v/>
      </c>
      <c r="H3991" s="18" t="str">
        <f t="shared" si="270"/>
        <v/>
      </c>
    </row>
    <row r="3992" spans="5:8" x14ac:dyDescent="0.25">
      <c r="E3992" s="18" t="str">
        <f t="shared" si="267"/>
        <v/>
      </c>
      <c r="F3992" s="18" t="str">
        <f t="shared" si="268"/>
        <v/>
      </c>
      <c r="G3992" s="18" t="str">
        <f t="shared" si="269"/>
        <v/>
      </c>
      <c r="H3992" s="18" t="str">
        <f t="shared" si="270"/>
        <v/>
      </c>
    </row>
    <row r="3993" spans="5:8" x14ac:dyDescent="0.25">
      <c r="E3993" s="18" t="str">
        <f t="shared" si="267"/>
        <v/>
      </c>
      <c r="F3993" s="18" t="str">
        <f t="shared" si="268"/>
        <v/>
      </c>
      <c r="G3993" s="18" t="str">
        <f t="shared" si="269"/>
        <v/>
      </c>
      <c r="H3993" s="18" t="str">
        <f t="shared" si="270"/>
        <v/>
      </c>
    </row>
    <row r="3994" spans="5:8" x14ac:dyDescent="0.25">
      <c r="E3994" s="18" t="str">
        <f t="shared" si="267"/>
        <v/>
      </c>
      <c r="F3994" s="18" t="str">
        <f t="shared" si="268"/>
        <v/>
      </c>
      <c r="G3994" s="18" t="str">
        <f t="shared" si="269"/>
        <v/>
      </c>
      <c r="H3994" s="18" t="str">
        <f t="shared" si="270"/>
        <v/>
      </c>
    </row>
    <row r="3995" spans="5:8" x14ac:dyDescent="0.25">
      <c r="E3995" s="18" t="str">
        <f t="shared" si="267"/>
        <v/>
      </c>
      <c r="F3995" s="18" t="str">
        <f t="shared" si="268"/>
        <v/>
      </c>
      <c r="G3995" s="18" t="str">
        <f t="shared" si="269"/>
        <v/>
      </c>
      <c r="H3995" s="18" t="str">
        <f t="shared" si="270"/>
        <v/>
      </c>
    </row>
    <row r="3996" spans="5:8" x14ac:dyDescent="0.25">
      <c r="E3996" s="18" t="str">
        <f t="shared" si="267"/>
        <v/>
      </c>
      <c r="F3996" s="18" t="str">
        <f t="shared" si="268"/>
        <v/>
      </c>
      <c r="G3996" s="18" t="str">
        <f t="shared" si="269"/>
        <v/>
      </c>
      <c r="H3996" s="18" t="str">
        <f t="shared" si="270"/>
        <v/>
      </c>
    </row>
    <row r="3997" spans="5:8" x14ac:dyDescent="0.25">
      <c r="E3997" s="18" t="str">
        <f t="shared" si="267"/>
        <v/>
      </c>
      <c r="F3997" s="18" t="str">
        <f t="shared" si="268"/>
        <v/>
      </c>
      <c r="G3997" s="18" t="str">
        <f t="shared" si="269"/>
        <v/>
      </c>
      <c r="H3997" s="18" t="str">
        <f t="shared" si="270"/>
        <v/>
      </c>
    </row>
    <row r="3998" spans="5:8" x14ac:dyDescent="0.25">
      <c r="E3998" s="18" t="str">
        <f t="shared" si="267"/>
        <v/>
      </c>
      <c r="F3998" s="18" t="str">
        <f t="shared" si="268"/>
        <v/>
      </c>
      <c r="G3998" s="18" t="str">
        <f t="shared" si="269"/>
        <v/>
      </c>
      <c r="H3998" s="18" t="str">
        <f t="shared" si="270"/>
        <v/>
      </c>
    </row>
    <row r="3999" spans="5:8" x14ac:dyDescent="0.25">
      <c r="E3999" s="18" t="str">
        <f t="shared" si="267"/>
        <v/>
      </c>
      <c r="F3999" s="18" t="str">
        <f t="shared" si="268"/>
        <v/>
      </c>
      <c r="G3999" s="18" t="str">
        <f t="shared" si="269"/>
        <v/>
      </c>
      <c r="H3999" s="18" t="str">
        <f t="shared" si="270"/>
        <v/>
      </c>
    </row>
    <row r="4000" spans="5:8" x14ac:dyDescent="0.25">
      <c r="E4000" s="18" t="str">
        <f t="shared" si="267"/>
        <v/>
      </c>
      <c r="F4000" s="18" t="str">
        <f t="shared" si="268"/>
        <v/>
      </c>
      <c r="G4000" s="18" t="str">
        <f t="shared" si="269"/>
        <v/>
      </c>
      <c r="H4000" s="18" t="str">
        <f t="shared" si="270"/>
        <v/>
      </c>
    </row>
    <row r="4001" spans="5:8" x14ac:dyDescent="0.25">
      <c r="E4001" s="18" t="str">
        <f t="shared" si="267"/>
        <v/>
      </c>
      <c r="F4001" s="18" t="str">
        <f t="shared" si="268"/>
        <v/>
      </c>
      <c r="G4001" s="18" t="str">
        <f t="shared" si="269"/>
        <v/>
      </c>
      <c r="H4001" s="18" t="str">
        <f t="shared" si="270"/>
        <v/>
      </c>
    </row>
    <row r="4002" spans="5:8" x14ac:dyDescent="0.25">
      <c r="E4002" s="18" t="str">
        <f t="shared" si="267"/>
        <v/>
      </c>
      <c r="F4002" s="18" t="str">
        <f t="shared" si="268"/>
        <v/>
      </c>
      <c r="G4002" s="18" t="str">
        <f t="shared" si="269"/>
        <v/>
      </c>
      <c r="H4002" s="18" t="str">
        <f t="shared" si="270"/>
        <v/>
      </c>
    </row>
    <row r="4003" spans="5:8" x14ac:dyDescent="0.25">
      <c r="E4003" s="18" t="str">
        <f t="shared" si="267"/>
        <v/>
      </c>
      <c r="F4003" s="18" t="str">
        <f t="shared" si="268"/>
        <v/>
      </c>
      <c r="G4003" s="18" t="str">
        <f t="shared" si="269"/>
        <v/>
      </c>
      <c r="H4003" s="18" t="str">
        <f t="shared" si="270"/>
        <v/>
      </c>
    </row>
    <row r="4004" spans="5:8" x14ac:dyDescent="0.25">
      <c r="E4004" s="18" t="str">
        <f t="shared" si="267"/>
        <v/>
      </c>
      <c r="F4004" s="18" t="str">
        <f t="shared" si="268"/>
        <v/>
      </c>
      <c r="G4004" s="18" t="str">
        <f t="shared" si="269"/>
        <v/>
      </c>
      <c r="H4004" s="18" t="str">
        <f t="shared" si="270"/>
        <v/>
      </c>
    </row>
    <row r="4005" spans="5:8" x14ac:dyDescent="0.25">
      <c r="E4005" s="18" t="str">
        <f t="shared" si="267"/>
        <v/>
      </c>
      <c r="F4005" s="18" t="str">
        <f t="shared" si="268"/>
        <v/>
      </c>
      <c r="G4005" s="18" t="str">
        <f t="shared" si="269"/>
        <v/>
      </c>
      <c r="H4005" s="18" t="str">
        <f t="shared" si="270"/>
        <v/>
      </c>
    </row>
    <row r="4006" spans="5:8" x14ac:dyDescent="0.25">
      <c r="E4006" s="18" t="str">
        <f t="shared" si="267"/>
        <v/>
      </c>
      <c r="F4006" s="18" t="str">
        <f t="shared" si="268"/>
        <v/>
      </c>
      <c r="G4006" s="18" t="str">
        <f t="shared" si="269"/>
        <v/>
      </c>
      <c r="H4006" s="18" t="str">
        <f t="shared" si="270"/>
        <v/>
      </c>
    </row>
    <row r="4007" spans="5:8" x14ac:dyDescent="0.25">
      <c r="E4007" s="18" t="str">
        <f t="shared" si="267"/>
        <v/>
      </c>
      <c r="F4007" s="18" t="str">
        <f t="shared" si="268"/>
        <v/>
      </c>
      <c r="G4007" s="18" t="str">
        <f t="shared" si="269"/>
        <v/>
      </c>
      <c r="H4007" s="18" t="str">
        <f t="shared" si="270"/>
        <v/>
      </c>
    </row>
    <row r="4008" spans="5:8" x14ac:dyDescent="0.25">
      <c r="E4008" s="18" t="str">
        <f t="shared" si="267"/>
        <v/>
      </c>
      <c r="F4008" s="18" t="str">
        <f t="shared" si="268"/>
        <v/>
      </c>
      <c r="G4008" s="18" t="str">
        <f t="shared" si="269"/>
        <v/>
      </c>
      <c r="H4008" s="18" t="str">
        <f t="shared" si="270"/>
        <v/>
      </c>
    </row>
    <row r="4009" spans="5:8" x14ac:dyDescent="0.25">
      <c r="E4009" s="18" t="str">
        <f t="shared" si="267"/>
        <v/>
      </c>
      <c r="F4009" s="18" t="str">
        <f t="shared" si="268"/>
        <v/>
      </c>
      <c r="G4009" s="18" t="str">
        <f t="shared" si="269"/>
        <v/>
      </c>
      <c r="H4009" s="18" t="str">
        <f t="shared" si="270"/>
        <v/>
      </c>
    </row>
    <row r="4010" spans="5:8" x14ac:dyDescent="0.25">
      <c r="E4010" s="18" t="str">
        <f t="shared" si="267"/>
        <v/>
      </c>
      <c r="F4010" s="18" t="str">
        <f t="shared" si="268"/>
        <v/>
      </c>
      <c r="G4010" s="18" t="str">
        <f t="shared" si="269"/>
        <v/>
      </c>
      <c r="H4010" s="18" t="str">
        <f t="shared" si="270"/>
        <v/>
      </c>
    </row>
    <row r="4011" spans="5:8" x14ac:dyDescent="0.25">
      <c r="E4011" s="18" t="str">
        <f t="shared" si="267"/>
        <v/>
      </c>
      <c r="F4011" s="18" t="str">
        <f t="shared" si="268"/>
        <v/>
      </c>
      <c r="G4011" s="18" t="str">
        <f t="shared" si="269"/>
        <v/>
      </c>
      <c r="H4011" s="18" t="str">
        <f t="shared" si="270"/>
        <v/>
      </c>
    </row>
    <row r="4012" spans="5:8" x14ac:dyDescent="0.25">
      <c r="E4012" s="18" t="str">
        <f t="shared" si="267"/>
        <v/>
      </c>
      <c r="F4012" s="18" t="str">
        <f t="shared" si="268"/>
        <v/>
      </c>
      <c r="G4012" s="18" t="str">
        <f t="shared" si="269"/>
        <v/>
      </c>
      <c r="H4012" s="18" t="str">
        <f t="shared" si="270"/>
        <v/>
      </c>
    </row>
    <row r="4013" spans="5:8" x14ac:dyDescent="0.25">
      <c r="E4013" s="18" t="str">
        <f t="shared" si="267"/>
        <v/>
      </c>
      <c r="F4013" s="18" t="str">
        <f t="shared" si="268"/>
        <v/>
      </c>
      <c r="G4013" s="18" t="str">
        <f t="shared" si="269"/>
        <v/>
      </c>
      <c r="H4013" s="18" t="str">
        <f t="shared" si="270"/>
        <v/>
      </c>
    </row>
    <row r="4014" spans="5:8" x14ac:dyDescent="0.25">
      <c r="E4014" s="18" t="str">
        <f t="shared" si="267"/>
        <v/>
      </c>
      <c r="F4014" s="18" t="str">
        <f t="shared" si="268"/>
        <v/>
      </c>
      <c r="G4014" s="18" t="str">
        <f t="shared" si="269"/>
        <v/>
      </c>
      <c r="H4014" s="18" t="str">
        <f t="shared" si="270"/>
        <v/>
      </c>
    </row>
    <row r="4015" spans="5:8" x14ac:dyDescent="0.25">
      <c r="E4015" s="18" t="str">
        <f t="shared" si="267"/>
        <v/>
      </c>
      <c r="F4015" s="18" t="str">
        <f t="shared" si="268"/>
        <v/>
      </c>
      <c r="G4015" s="18" t="str">
        <f t="shared" si="269"/>
        <v/>
      </c>
      <c r="H4015" s="18" t="str">
        <f t="shared" si="270"/>
        <v/>
      </c>
    </row>
    <row r="4016" spans="5:8" x14ac:dyDescent="0.25">
      <c r="E4016" s="18" t="str">
        <f t="shared" si="267"/>
        <v/>
      </c>
      <c r="F4016" s="18" t="str">
        <f t="shared" si="268"/>
        <v/>
      </c>
      <c r="G4016" s="18" t="str">
        <f t="shared" si="269"/>
        <v/>
      </c>
      <c r="H4016" s="18" t="str">
        <f t="shared" si="270"/>
        <v/>
      </c>
    </row>
    <row r="4017" spans="5:8" x14ac:dyDescent="0.25">
      <c r="E4017" s="18" t="str">
        <f t="shared" si="267"/>
        <v/>
      </c>
      <c r="F4017" s="18" t="str">
        <f t="shared" si="268"/>
        <v/>
      </c>
      <c r="G4017" s="18" t="str">
        <f t="shared" si="269"/>
        <v/>
      </c>
      <c r="H4017" s="18" t="str">
        <f t="shared" si="270"/>
        <v/>
      </c>
    </row>
    <row r="4018" spans="5:8" x14ac:dyDescent="0.25">
      <c r="E4018" s="18" t="str">
        <f t="shared" si="267"/>
        <v/>
      </c>
      <c r="F4018" s="18" t="str">
        <f t="shared" si="268"/>
        <v/>
      </c>
      <c r="G4018" s="18" t="str">
        <f t="shared" si="269"/>
        <v/>
      </c>
      <c r="H4018" s="18" t="str">
        <f t="shared" si="270"/>
        <v/>
      </c>
    </row>
    <row r="4019" spans="5:8" x14ac:dyDescent="0.25">
      <c r="E4019" s="18" t="str">
        <f t="shared" si="267"/>
        <v/>
      </c>
      <c r="F4019" s="18" t="str">
        <f t="shared" si="268"/>
        <v/>
      </c>
      <c r="G4019" s="18" t="str">
        <f t="shared" si="269"/>
        <v/>
      </c>
      <c r="H4019" s="18" t="str">
        <f t="shared" si="270"/>
        <v/>
      </c>
    </row>
    <row r="4020" spans="5:8" x14ac:dyDescent="0.25">
      <c r="E4020" s="18" t="str">
        <f t="shared" si="267"/>
        <v/>
      </c>
      <c r="F4020" s="18" t="str">
        <f t="shared" si="268"/>
        <v/>
      </c>
      <c r="G4020" s="18" t="str">
        <f t="shared" si="269"/>
        <v/>
      </c>
      <c r="H4020" s="18" t="str">
        <f t="shared" si="270"/>
        <v/>
      </c>
    </row>
    <row r="4021" spans="5:8" x14ac:dyDescent="0.25">
      <c r="E4021" s="18" t="str">
        <f t="shared" si="267"/>
        <v/>
      </c>
      <c r="F4021" s="18" t="str">
        <f t="shared" si="268"/>
        <v/>
      </c>
      <c r="G4021" s="18" t="str">
        <f t="shared" si="269"/>
        <v/>
      </c>
      <c r="H4021" s="18" t="str">
        <f t="shared" si="270"/>
        <v/>
      </c>
    </row>
    <row r="4022" spans="5:8" x14ac:dyDescent="0.25">
      <c r="E4022" s="18" t="str">
        <f t="shared" si="267"/>
        <v/>
      </c>
      <c r="F4022" s="18" t="str">
        <f t="shared" si="268"/>
        <v/>
      </c>
      <c r="G4022" s="18" t="str">
        <f t="shared" si="269"/>
        <v/>
      </c>
      <c r="H4022" s="18" t="str">
        <f t="shared" si="270"/>
        <v/>
      </c>
    </row>
    <row r="4023" spans="5:8" x14ac:dyDescent="0.25">
      <c r="E4023" s="18" t="str">
        <f t="shared" si="267"/>
        <v/>
      </c>
      <c r="F4023" s="18" t="str">
        <f t="shared" si="268"/>
        <v/>
      </c>
      <c r="G4023" s="18" t="str">
        <f t="shared" si="269"/>
        <v/>
      </c>
      <c r="H4023" s="18" t="str">
        <f t="shared" si="270"/>
        <v/>
      </c>
    </row>
    <row r="4024" spans="5:8" x14ac:dyDescent="0.25">
      <c r="E4024" s="18" t="str">
        <f t="shared" si="267"/>
        <v/>
      </c>
      <c r="F4024" s="18" t="str">
        <f t="shared" si="268"/>
        <v/>
      </c>
      <c r="G4024" s="18" t="str">
        <f t="shared" si="269"/>
        <v/>
      </c>
      <c r="H4024" s="18" t="str">
        <f t="shared" si="270"/>
        <v/>
      </c>
    </row>
    <row r="4025" spans="5:8" x14ac:dyDescent="0.25">
      <c r="E4025" s="18" t="str">
        <f t="shared" si="267"/>
        <v/>
      </c>
      <c r="F4025" s="18" t="str">
        <f t="shared" si="268"/>
        <v/>
      </c>
      <c r="G4025" s="18" t="str">
        <f t="shared" si="269"/>
        <v/>
      </c>
      <c r="H4025" s="18" t="str">
        <f t="shared" si="270"/>
        <v/>
      </c>
    </row>
    <row r="4026" spans="5:8" x14ac:dyDescent="0.25">
      <c r="E4026" s="18" t="str">
        <f t="shared" si="267"/>
        <v/>
      </c>
      <c r="F4026" s="18" t="str">
        <f t="shared" si="268"/>
        <v/>
      </c>
      <c r="G4026" s="18" t="str">
        <f t="shared" si="269"/>
        <v/>
      </c>
      <c r="H4026" s="18" t="str">
        <f t="shared" si="270"/>
        <v/>
      </c>
    </row>
    <row r="4027" spans="5:8" x14ac:dyDescent="0.25">
      <c r="E4027" s="18" t="str">
        <f t="shared" si="267"/>
        <v/>
      </c>
      <c r="F4027" s="18" t="str">
        <f t="shared" si="268"/>
        <v/>
      </c>
      <c r="G4027" s="18" t="str">
        <f t="shared" si="269"/>
        <v/>
      </c>
      <c r="H4027" s="18" t="str">
        <f t="shared" si="270"/>
        <v/>
      </c>
    </row>
    <row r="4028" spans="5:8" x14ac:dyDescent="0.25">
      <c r="E4028" s="18" t="str">
        <f t="shared" si="267"/>
        <v/>
      </c>
      <c r="F4028" s="18" t="str">
        <f t="shared" si="268"/>
        <v/>
      </c>
      <c r="G4028" s="18" t="str">
        <f t="shared" si="269"/>
        <v/>
      </c>
      <c r="H4028" s="18" t="str">
        <f t="shared" si="270"/>
        <v/>
      </c>
    </row>
    <row r="4029" spans="5:8" x14ac:dyDescent="0.25">
      <c r="E4029" s="18" t="str">
        <f t="shared" si="267"/>
        <v/>
      </c>
      <c r="F4029" s="18" t="str">
        <f t="shared" si="268"/>
        <v/>
      </c>
      <c r="G4029" s="18" t="str">
        <f t="shared" si="269"/>
        <v/>
      </c>
      <c r="H4029" s="18" t="str">
        <f t="shared" si="270"/>
        <v/>
      </c>
    </row>
    <row r="4030" spans="5:8" x14ac:dyDescent="0.25">
      <c r="E4030" s="18" t="str">
        <f t="shared" si="267"/>
        <v/>
      </c>
      <c r="F4030" s="18" t="str">
        <f t="shared" si="268"/>
        <v/>
      </c>
      <c r="G4030" s="18" t="str">
        <f t="shared" si="269"/>
        <v/>
      </c>
      <c r="H4030" s="18" t="str">
        <f t="shared" si="270"/>
        <v/>
      </c>
    </row>
    <row r="4031" spans="5:8" x14ac:dyDescent="0.25">
      <c r="E4031" s="18" t="str">
        <f t="shared" si="267"/>
        <v/>
      </c>
      <c r="F4031" s="18" t="str">
        <f t="shared" si="268"/>
        <v/>
      </c>
      <c r="G4031" s="18" t="str">
        <f t="shared" si="269"/>
        <v/>
      </c>
      <c r="H4031" s="18" t="str">
        <f t="shared" si="270"/>
        <v/>
      </c>
    </row>
    <row r="4032" spans="5:8" x14ac:dyDescent="0.25">
      <c r="E4032" s="18" t="str">
        <f t="shared" si="267"/>
        <v/>
      </c>
      <c r="F4032" s="18" t="str">
        <f t="shared" si="268"/>
        <v/>
      </c>
      <c r="G4032" s="18" t="str">
        <f t="shared" si="269"/>
        <v/>
      </c>
      <c r="H4032" s="18" t="str">
        <f t="shared" si="270"/>
        <v/>
      </c>
    </row>
    <row r="4033" spans="5:8" x14ac:dyDescent="0.25">
      <c r="E4033" s="18" t="str">
        <f t="shared" si="267"/>
        <v/>
      </c>
      <c r="F4033" s="18" t="str">
        <f t="shared" si="268"/>
        <v/>
      </c>
      <c r="G4033" s="18" t="str">
        <f t="shared" si="269"/>
        <v/>
      </c>
      <c r="H4033" s="18" t="str">
        <f t="shared" si="270"/>
        <v/>
      </c>
    </row>
    <row r="4034" spans="5:8" x14ac:dyDescent="0.25">
      <c r="E4034" s="18" t="str">
        <f t="shared" si="267"/>
        <v/>
      </c>
      <c r="F4034" s="18" t="str">
        <f t="shared" si="268"/>
        <v/>
      </c>
      <c r="G4034" s="18" t="str">
        <f t="shared" si="269"/>
        <v/>
      </c>
      <c r="H4034" s="18" t="str">
        <f t="shared" si="270"/>
        <v/>
      </c>
    </row>
    <row r="4035" spans="5:8" x14ac:dyDescent="0.25">
      <c r="E4035" s="18" t="str">
        <f t="shared" si="267"/>
        <v/>
      </c>
      <c r="F4035" s="18" t="str">
        <f t="shared" si="268"/>
        <v/>
      </c>
      <c r="G4035" s="18" t="str">
        <f t="shared" si="269"/>
        <v/>
      </c>
      <c r="H4035" s="18" t="str">
        <f t="shared" si="270"/>
        <v/>
      </c>
    </row>
    <row r="4036" spans="5:8" x14ac:dyDescent="0.25">
      <c r="E4036" s="18" t="str">
        <f t="shared" si="267"/>
        <v/>
      </c>
      <c r="F4036" s="18" t="str">
        <f t="shared" si="268"/>
        <v/>
      </c>
      <c r="G4036" s="18" t="str">
        <f t="shared" si="269"/>
        <v/>
      </c>
      <c r="H4036" s="18" t="str">
        <f t="shared" si="270"/>
        <v/>
      </c>
    </row>
    <row r="4037" spans="5:8" x14ac:dyDescent="0.25">
      <c r="E4037" s="18" t="str">
        <f t="shared" si="267"/>
        <v/>
      </c>
      <c r="F4037" s="18" t="str">
        <f t="shared" si="268"/>
        <v/>
      </c>
      <c r="G4037" s="18" t="str">
        <f t="shared" si="269"/>
        <v/>
      </c>
      <c r="H4037" s="18" t="str">
        <f t="shared" si="270"/>
        <v/>
      </c>
    </row>
    <row r="4038" spans="5:8" x14ac:dyDescent="0.25">
      <c r="E4038" s="18" t="str">
        <f t="shared" ref="E4038:E4101" si="271">IF($C4038="","",IFERROR(INDEX(ItemPriceCol,MATCH($C4038,ItemName,0)),""))</f>
        <v/>
      </c>
      <c r="F4038" s="18" t="str">
        <f t="shared" ref="F4038:F4101" si="272">IF(OR($D4038="",$E4038=""),"",$D4038*$E4038)</f>
        <v/>
      </c>
      <c r="G4038" s="18" t="str">
        <f t="shared" ref="G4038:G4101" si="273">IF($C4038="","",IFERROR(INDEX(ItemCostCol,MATCH($C4038,ItemName,0)),""))</f>
        <v/>
      </c>
      <c r="H4038" s="18" t="str">
        <f t="shared" ref="H4038:H4101" si="274">IF(OR($F4038="",$G4038=""),"",$F4038-$D4038*$G4038)</f>
        <v/>
      </c>
    </row>
    <row r="4039" spans="5:8" x14ac:dyDescent="0.25">
      <c r="E4039" s="18" t="str">
        <f t="shared" si="271"/>
        <v/>
      </c>
      <c r="F4039" s="18" t="str">
        <f t="shared" si="272"/>
        <v/>
      </c>
      <c r="G4039" s="18" t="str">
        <f t="shared" si="273"/>
        <v/>
      </c>
      <c r="H4039" s="18" t="str">
        <f t="shared" si="274"/>
        <v/>
      </c>
    </row>
    <row r="4040" spans="5:8" x14ac:dyDescent="0.25">
      <c r="E4040" s="18" t="str">
        <f t="shared" si="271"/>
        <v/>
      </c>
      <c r="F4040" s="18" t="str">
        <f t="shared" si="272"/>
        <v/>
      </c>
      <c r="G4040" s="18" t="str">
        <f t="shared" si="273"/>
        <v/>
      </c>
      <c r="H4040" s="18" t="str">
        <f t="shared" si="274"/>
        <v/>
      </c>
    </row>
    <row r="4041" spans="5:8" x14ac:dyDescent="0.25">
      <c r="E4041" s="18" t="str">
        <f t="shared" si="271"/>
        <v/>
      </c>
      <c r="F4041" s="18" t="str">
        <f t="shared" si="272"/>
        <v/>
      </c>
      <c r="G4041" s="18" t="str">
        <f t="shared" si="273"/>
        <v/>
      </c>
      <c r="H4041" s="18" t="str">
        <f t="shared" si="274"/>
        <v/>
      </c>
    </row>
    <row r="4042" spans="5:8" x14ac:dyDescent="0.25">
      <c r="E4042" s="18" t="str">
        <f t="shared" si="271"/>
        <v/>
      </c>
      <c r="F4042" s="18" t="str">
        <f t="shared" si="272"/>
        <v/>
      </c>
      <c r="G4042" s="18" t="str">
        <f t="shared" si="273"/>
        <v/>
      </c>
      <c r="H4042" s="18" t="str">
        <f t="shared" si="274"/>
        <v/>
      </c>
    </row>
    <row r="4043" spans="5:8" x14ac:dyDescent="0.25">
      <c r="E4043" s="18" t="str">
        <f t="shared" si="271"/>
        <v/>
      </c>
      <c r="F4043" s="18" t="str">
        <f t="shared" si="272"/>
        <v/>
      </c>
      <c r="G4043" s="18" t="str">
        <f t="shared" si="273"/>
        <v/>
      </c>
      <c r="H4043" s="18" t="str">
        <f t="shared" si="274"/>
        <v/>
      </c>
    </row>
    <row r="4044" spans="5:8" x14ac:dyDescent="0.25">
      <c r="E4044" s="18" t="str">
        <f t="shared" si="271"/>
        <v/>
      </c>
      <c r="F4044" s="18" t="str">
        <f t="shared" si="272"/>
        <v/>
      </c>
      <c r="G4044" s="18" t="str">
        <f t="shared" si="273"/>
        <v/>
      </c>
      <c r="H4044" s="18" t="str">
        <f t="shared" si="274"/>
        <v/>
      </c>
    </row>
    <row r="4045" spans="5:8" x14ac:dyDescent="0.25">
      <c r="E4045" s="18" t="str">
        <f t="shared" si="271"/>
        <v/>
      </c>
      <c r="F4045" s="18" t="str">
        <f t="shared" si="272"/>
        <v/>
      </c>
      <c r="G4045" s="18" t="str">
        <f t="shared" si="273"/>
        <v/>
      </c>
      <c r="H4045" s="18" t="str">
        <f t="shared" si="274"/>
        <v/>
      </c>
    </row>
    <row r="4046" spans="5:8" x14ac:dyDescent="0.25">
      <c r="E4046" s="18" t="str">
        <f t="shared" si="271"/>
        <v/>
      </c>
      <c r="F4046" s="18" t="str">
        <f t="shared" si="272"/>
        <v/>
      </c>
      <c r="G4046" s="18" t="str">
        <f t="shared" si="273"/>
        <v/>
      </c>
      <c r="H4046" s="18" t="str">
        <f t="shared" si="274"/>
        <v/>
      </c>
    </row>
    <row r="4047" spans="5:8" x14ac:dyDescent="0.25">
      <c r="E4047" s="18" t="str">
        <f t="shared" si="271"/>
        <v/>
      </c>
      <c r="F4047" s="18" t="str">
        <f t="shared" si="272"/>
        <v/>
      </c>
      <c r="G4047" s="18" t="str">
        <f t="shared" si="273"/>
        <v/>
      </c>
      <c r="H4047" s="18" t="str">
        <f t="shared" si="274"/>
        <v/>
      </c>
    </row>
    <row r="4048" spans="5:8" x14ac:dyDescent="0.25">
      <c r="E4048" s="18" t="str">
        <f t="shared" si="271"/>
        <v/>
      </c>
      <c r="F4048" s="18" t="str">
        <f t="shared" si="272"/>
        <v/>
      </c>
      <c r="G4048" s="18" t="str">
        <f t="shared" si="273"/>
        <v/>
      </c>
      <c r="H4048" s="18" t="str">
        <f t="shared" si="274"/>
        <v/>
      </c>
    </row>
    <row r="4049" spans="5:8" x14ac:dyDescent="0.25">
      <c r="E4049" s="18" t="str">
        <f t="shared" si="271"/>
        <v/>
      </c>
      <c r="F4049" s="18" t="str">
        <f t="shared" si="272"/>
        <v/>
      </c>
      <c r="G4049" s="18" t="str">
        <f t="shared" si="273"/>
        <v/>
      </c>
      <c r="H4049" s="18" t="str">
        <f t="shared" si="274"/>
        <v/>
      </c>
    </row>
    <row r="4050" spans="5:8" x14ac:dyDescent="0.25">
      <c r="E4050" s="18" t="str">
        <f t="shared" si="271"/>
        <v/>
      </c>
      <c r="F4050" s="18" t="str">
        <f t="shared" si="272"/>
        <v/>
      </c>
      <c r="G4050" s="18" t="str">
        <f t="shared" si="273"/>
        <v/>
      </c>
      <c r="H4050" s="18" t="str">
        <f t="shared" si="274"/>
        <v/>
      </c>
    </row>
    <row r="4051" spans="5:8" x14ac:dyDescent="0.25">
      <c r="E4051" s="18" t="str">
        <f t="shared" si="271"/>
        <v/>
      </c>
      <c r="F4051" s="18" t="str">
        <f t="shared" si="272"/>
        <v/>
      </c>
      <c r="G4051" s="18" t="str">
        <f t="shared" si="273"/>
        <v/>
      </c>
      <c r="H4051" s="18" t="str">
        <f t="shared" si="274"/>
        <v/>
      </c>
    </row>
    <row r="4052" spans="5:8" x14ac:dyDescent="0.25">
      <c r="E4052" s="18" t="str">
        <f t="shared" si="271"/>
        <v/>
      </c>
      <c r="F4052" s="18" t="str">
        <f t="shared" si="272"/>
        <v/>
      </c>
      <c r="G4052" s="18" t="str">
        <f t="shared" si="273"/>
        <v/>
      </c>
      <c r="H4052" s="18" t="str">
        <f t="shared" si="274"/>
        <v/>
      </c>
    </row>
    <row r="4053" spans="5:8" x14ac:dyDescent="0.25">
      <c r="E4053" s="18" t="str">
        <f t="shared" si="271"/>
        <v/>
      </c>
      <c r="F4053" s="18" t="str">
        <f t="shared" si="272"/>
        <v/>
      </c>
      <c r="G4053" s="18" t="str">
        <f t="shared" si="273"/>
        <v/>
      </c>
      <c r="H4053" s="18" t="str">
        <f t="shared" si="274"/>
        <v/>
      </c>
    </row>
    <row r="4054" spans="5:8" x14ac:dyDescent="0.25">
      <c r="E4054" s="18" t="str">
        <f t="shared" si="271"/>
        <v/>
      </c>
      <c r="F4054" s="18" t="str">
        <f t="shared" si="272"/>
        <v/>
      </c>
      <c r="G4054" s="18" t="str">
        <f t="shared" si="273"/>
        <v/>
      </c>
      <c r="H4054" s="18" t="str">
        <f t="shared" si="274"/>
        <v/>
      </c>
    </row>
    <row r="4055" spans="5:8" x14ac:dyDescent="0.25">
      <c r="E4055" s="18" t="str">
        <f t="shared" si="271"/>
        <v/>
      </c>
      <c r="F4055" s="18" t="str">
        <f t="shared" si="272"/>
        <v/>
      </c>
      <c r="G4055" s="18" t="str">
        <f t="shared" si="273"/>
        <v/>
      </c>
      <c r="H4055" s="18" t="str">
        <f t="shared" si="274"/>
        <v/>
      </c>
    </row>
    <row r="4056" spans="5:8" x14ac:dyDescent="0.25">
      <c r="E4056" s="18" t="str">
        <f t="shared" si="271"/>
        <v/>
      </c>
      <c r="F4056" s="18" t="str">
        <f t="shared" si="272"/>
        <v/>
      </c>
      <c r="G4056" s="18" t="str">
        <f t="shared" si="273"/>
        <v/>
      </c>
      <c r="H4056" s="18" t="str">
        <f t="shared" si="274"/>
        <v/>
      </c>
    </row>
    <row r="4057" spans="5:8" x14ac:dyDescent="0.25">
      <c r="E4057" s="18" t="str">
        <f t="shared" si="271"/>
        <v/>
      </c>
      <c r="F4057" s="18" t="str">
        <f t="shared" si="272"/>
        <v/>
      </c>
      <c r="G4057" s="18" t="str">
        <f t="shared" si="273"/>
        <v/>
      </c>
      <c r="H4057" s="18" t="str">
        <f t="shared" si="274"/>
        <v/>
      </c>
    </row>
    <row r="4058" spans="5:8" x14ac:dyDescent="0.25">
      <c r="E4058" s="18" t="str">
        <f t="shared" si="271"/>
        <v/>
      </c>
      <c r="F4058" s="18" t="str">
        <f t="shared" si="272"/>
        <v/>
      </c>
      <c r="G4058" s="18" t="str">
        <f t="shared" si="273"/>
        <v/>
      </c>
      <c r="H4058" s="18" t="str">
        <f t="shared" si="274"/>
        <v/>
      </c>
    </row>
    <row r="4059" spans="5:8" x14ac:dyDescent="0.25">
      <c r="E4059" s="18" t="str">
        <f t="shared" si="271"/>
        <v/>
      </c>
      <c r="F4059" s="18" t="str">
        <f t="shared" si="272"/>
        <v/>
      </c>
      <c r="G4059" s="18" t="str">
        <f t="shared" si="273"/>
        <v/>
      </c>
      <c r="H4059" s="18" t="str">
        <f t="shared" si="274"/>
        <v/>
      </c>
    </row>
    <row r="4060" spans="5:8" x14ac:dyDescent="0.25">
      <c r="E4060" s="18" t="str">
        <f t="shared" si="271"/>
        <v/>
      </c>
      <c r="F4060" s="18" t="str">
        <f t="shared" si="272"/>
        <v/>
      </c>
      <c r="G4060" s="18" t="str">
        <f t="shared" si="273"/>
        <v/>
      </c>
      <c r="H4060" s="18" t="str">
        <f t="shared" si="274"/>
        <v/>
      </c>
    </row>
    <row r="4061" spans="5:8" x14ac:dyDescent="0.25">
      <c r="E4061" s="18" t="str">
        <f t="shared" si="271"/>
        <v/>
      </c>
      <c r="F4061" s="18" t="str">
        <f t="shared" si="272"/>
        <v/>
      </c>
      <c r="G4061" s="18" t="str">
        <f t="shared" si="273"/>
        <v/>
      </c>
      <c r="H4061" s="18" t="str">
        <f t="shared" si="274"/>
        <v/>
      </c>
    </row>
    <row r="4062" spans="5:8" x14ac:dyDescent="0.25">
      <c r="E4062" s="18" t="str">
        <f t="shared" si="271"/>
        <v/>
      </c>
      <c r="F4062" s="18" t="str">
        <f t="shared" si="272"/>
        <v/>
      </c>
      <c r="G4062" s="18" t="str">
        <f t="shared" si="273"/>
        <v/>
      </c>
      <c r="H4062" s="18" t="str">
        <f t="shared" si="274"/>
        <v/>
      </c>
    </row>
    <row r="4063" spans="5:8" x14ac:dyDescent="0.25">
      <c r="E4063" s="18" t="str">
        <f t="shared" si="271"/>
        <v/>
      </c>
      <c r="F4063" s="18" t="str">
        <f t="shared" si="272"/>
        <v/>
      </c>
      <c r="G4063" s="18" t="str">
        <f t="shared" si="273"/>
        <v/>
      </c>
      <c r="H4063" s="18" t="str">
        <f t="shared" si="274"/>
        <v/>
      </c>
    </row>
    <row r="4064" spans="5:8" x14ac:dyDescent="0.25">
      <c r="E4064" s="18" t="str">
        <f t="shared" si="271"/>
        <v/>
      </c>
      <c r="F4064" s="18" t="str">
        <f t="shared" si="272"/>
        <v/>
      </c>
      <c r="G4064" s="18" t="str">
        <f t="shared" si="273"/>
        <v/>
      </c>
      <c r="H4064" s="18" t="str">
        <f t="shared" si="274"/>
        <v/>
      </c>
    </row>
    <row r="4065" spans="5:8" x14ac:dyDescent="0.25">
      <c r="E4065" s="18" t="str">
        <f t="shared" si="271"/>
        <v/>
      </c>
      <c r="F4065" s="18" t="str">
        <f t="shared" si="272"/>
        <v/>
      </c>
      <c r="G4065" s="18" t="str">
        <f t="shared" si="273"/>
        <v/>
      </c>
      <c r="H4065" s="18" t="str">
        <f t="shared" si="274"/>
        <v/>
      </c>
    </row>
    <row r="4066" spans="5:8" x14ac:dyDescent="0.25">
      <c r="E4066" s="18" t="str">
        <f t="shared" si="271"/>
        <v/>
      </c>
      <c r="F4066" s="18" t="str">
        <f t="shared" si="272"/>
        <v/>
      </c>
      <c r="G4066" s="18" t="str">
        <f t="shared" si="273"/>
        <v/>
      </c>
      <c r="H4066" s="18" t="str">
        <f t="shared" si="274"/>
        <v/>
      </c>
    </row>
    <row r="4067" spans="5:8" x14ac:dyDescent="0.25">
      <c r="E4067" s="18" t="str">
        <f t="shared" si="271"/>
        <v/>
      </c>
      <c r="F4067" s="18" t="str">
        <f t="shared" si="272"/>
        <v/>
      </c>
      <c r="G4067" s="18" t="str">
        <f t="shared" si="273"/>
        <v/>
      </c>
      <c r="H4067" s="18" t="str">
        <f t="shared" si="274"/>
        <v/>
      </c>
    </row>
    <row r="4068" spans="5:8" x14ac:dyDescent="0.25">
      <c r="E4068" s="18" t="str">
        <f t="shared" si="271"/>
        <v/>
      </c>
      <c r="F4068" s="18" t="str">
        <f t="shared" si="272"/>
        <v/>
      </c>
      <c r="G4068" s="18" t="str">
        <f t="shared" si="273"/>
        <v/>
      </c>
      <c r="H4068" s="18" t="str">
        <f t="shared" si="274"/>
        <v/>
      </c>
    </row>
    <row r="4069" spans="5:8" x14ac:dyDescent="0.25">
      <c r="E4069" s="18" t="str">
        <f t="shared" si="271"/>
        <v/>
      </c>
      <c r="F4069" s="18" t="str">
        <f t="shared" si="272"/>
        <v/>
      </c>
      <c r="G4069" s="18" t="str">
        <f t="shared" si="273"/>
        <v/>
      </c>
      <c r="H4069" s="18" t="str">
        <f t="shared" si="274"/>
        <v/>
      </c>
    </row>
    <row r="4070" spans="5:8" x14ac:dyDescent="0.25">
      <c r="E4070" s="18" t="str">
        <f t="shared" si="271"/>
        <v/>
      </c>
      <c r="F4070" s="18" t="str">
        <f t="shared" si="272"/>
        <v/>
      </c>
      <c r="G4070" s="18" t="str">
        <f t="shared" si="273"/>
        <v/>
      </c>
      <c r="H4070" s="18" t="str">
        <f t="shared" si="274"/>
        <v/>
      </c>
    </row>
    <row r="4071" spans="5:8" x14ac:dyDescent="0.25">
      <c r="E4071" s="18" t="str">
        <f t="shared" si="271"/>
        <v/>
      </c>
      <c r="F4071" s="18" t="str">
        <f t="shared" si="272"/>
        <v/>
      </c>
      <c r="G4071" s="18" t="str">
        <f t="shared" si="273"/>
        <v/>
      </c>
      <c r="H4071" s="18" t="str">
        <f t="shared" si="274"/>
        <v/>
      </c>
    </row>
    <row r="4072" spans="5:8" x14ac:dyDescent="0.25">
      <c r="E4072" s="18" t="str">
        <f t="shared" si="271"/>
        <v/>
      </c>
      <c r="F4072" s="18" t="str">
        <f t="shared" si="272"/>
        <v/>
      </c>
      <c r="G4072" s="18" t="str">
        <f t="shared" si="273"/>
        <v/>
      </c>
      <c r="H4072" s="18" t="str">
        <f t="shared" si="274"/>
        <v/>
      </c>
    </row>
    <row r="4073" spans="5:8" x14ac:dyDescent="0.25">
      <c r="E4073" s="18" t="str">
        <f t="shared" si="271"/>
        <v/>
      </c>
      <c r="F4073" s="18" t="str">
        <f t="shared" si="272"/>
        <v/>
      </c>
      <c r="G4073" s="18" t="str">
        <f t="shared" si="273"/>
        <v/>
      </c>
      <c r="H4073" s="18" t="str">
        <f t="shared" si="274"/>
        <v/>
      </c>
    </row>
    <row r="4074" spans="5:8" x14ac:dyDescent="0.25">
      <c r="E4074" s="18" t="str">
        <f t="shared" si="271"/>
        <v/>
      </c>
      <c r="F4074" s="18" t="str">
        <f t="shared" si="272"/>
        <v/>
      </c>
      <c r="G4074" s="18" t="str">
        <f t="shared" si="273"/>
        <v/>
      </c>
      <c r="H4074" s="18" t="str">
        <f t="shared" si="274"/>
        <v/>
      </c>
    </row>
    <row r="4075" spans="5:8" x14ac:dyDescent="0.25">
      <c r="E4075" s="18" t="str">
        <f t="shared" si="271"/>
        <v/>
      </c>
      <c r="F4075" s="18" t="str">
        <f t="shared" si="272"/>
        <v/>
      </c>
      <c r="G4075" s="18" t="str">
        <f t="shared" si="273"/>
        <v/>
      </c>
      <c r="H4075" s="18" t="str">
        <f t="shared" si="274"/>
        <v/>
      </c>
    </row>
    <row r="4076" spans="5:8" x14ac:dyDescent="0.25">
      <c r="E4076" s="18" t="str">
        <f t="shared" si="271"/>
        <v/>
      </c>
      <c r="F4076" s="18" t="str">
        <f t="shared" si="272"/>
        <v/>
      </c>
      <c r="G4076" s="18" t="str">
        <f t="shared" si="273"/>
        <v/>
      </c>
      <c r="H4076" s="18" t="str">
        <f t="shared" si="274"/>
        <v/>
      </c>
    </row>
    <row r="4077" spans="5:8" x14ac:dyDescent="0.25">
      <c r="E4077" s="18" t="str">
        <f t="shared" si="271"/>
        <v/>
      </c>
      <c r="F4077" s="18" t="str">
        <f t="shared" si="272"/>
        <v/>
      </c>
      <c r="G4077" s="18" t="str">
        <f t="shared" si="273"/>
        <v/>
      </c>
      <c r="H4077" s="18" t="str">
        <f t="shared" si="274"/>
        <v/>
      </c>
    </row>
    <row r="4078" spans="5:8" x14ac:dyDescent="0.25">
      <c r="E4078" s="18" t="str">
        <f t="shared" si="271"/>
        <v/>
      </c>
      <c r="F4078" s="18" t="str">
        <f t="shared" si="272"/>
        <v/>
      </c>
      <c r="G4078" s="18" t="str">
        <f t="shared" si="273"/>
        <v/>
      </c>
      <c r="H4078" s="18" t="str">
        <f t="shared" si="274"/>
        <v/>
      </c>
    </row>
    <row r="4079" spans="5:8" x14ac:dyDescent="0.25">
      <c r="E4079" s="18" t="str">
        <f t="shared" si="271"/>
        <v/>
      </c>
      <c r="F4079" s="18" t="str">
        <f t="shared" si="272"/>
        <v/>
      </c>
      <c r="G4079" s="18" t="str">
        <f t="shared" si="273"/>
        <v/>
      </c>
      <c r="H4079" s="18" t="str">
        <f t="shared" si="274"/>
        <v/>
      </c>
    </row>
    <row r="4080" spans="5:8" x14ac:dyDescent="0.25">
      <c r="E4080" s="18" t="str">
        <f t="shared" si="271"/>
        <v/>
      </c>
      <c r="F4080" s="18" t="str">
        <f t="shared" si="272"/>
        <v/>
      </c>
      <c r="G4080" s="18" t="str">
        <f t="shared" si="273"/>
        <v/>
      </c>
      <c r="H4080" s="18" t="str">
        <f t="shared" si="274"/>
        <v/>
      </c>
    </row>
    <row r="4081" spans="5:8" x14ac:dyDescent="0.25">
      <c r="E4081" s="18" t="str">
        <f t="shared" si="271"/>
        <v/>
      </c>
      <c r="F4081" s="18" t="str">
        <f t="shared" si="272"/>
        <v/>
      </c>
      <c r="G4081" s="18" t="str">
        <f t="shared" si="273"/>
        <v/>
      </c>
      <c r="H4081" s="18" t="str">
        <f t="shared" si="274"/>
        <v/>
      </c>
    </row>
    <row r="4082" spans="5:8" x14ac:dyDescent="0.25">
      <c r="E4082" s="18" t="str">
        <f t="shared" si="271"/>
        <v/>
      </c>
      <c r="F4082" s="18" t="str">
        <f t="shared" si="272"/>
        <v/>
      </c>
      <c r="G4082" s="18" t="str">
        <f t="shared" si="273"/>
        <v/>
      </c>
      <c r="H4082" s="18" t="str">
        <f t="shared" si="274"/>
        <v/>
      </c>
    </row>
    <row r="4083" spans="5:8" x14ac:dyDescent="0.25">
      <c r="E4083" s="18" t="str">
        <f t="shared" si="271"/>
        <v/>
      </c>
      <c r="F4083" s="18" t="str">
        <f t="shared" si="272"/>
        <v/>
      </c>
      <c r="G4083" s="18" t="str">
        <f t="shared" si="273"/>
        <v/>
      </c>
      <c r="H4083" s="18" t="str">
        <f t="shared" si="274"/>
        <v/>
      </c>
    </row>
    <row r="4084" spans="5:8" x14ac:dyDescent="0.25">
      <c r="E4084" s="18" t="str">
        <f t="shared" si="271"/>
        <v/>
      </c>
      <c r="F4084" s="18" t="str">
        <f t="shared" si="272"/>
        <v/>
      </c>
      <c r="G4084" s="18" t="str">
        <f t="shared" si="273"/>
        <v/>
      </c>
      <c r="H4084" s="18" t="str">
        <f t="shared" si="274"/>
        <v/>
      </c>
    </row>
    <row r="4085" spans="5:8" x14ac:dyDescent="0.25">
      <c r="E4085" s="18" t="str">
        <f t="shared" si="271"/>
        <v/>
      </c>
      <c r="F4085" s="18" t="str">
        <f t="shared" si="272"/>
        <v/>
      </c>
      <c r="G4085" s="18" t="str">
        <f t="shared" si="273"/>
        <v/>
      </c>
      <c r="H4085" s="18" t="str">
        <f t="shared" si="274"/>
        <v/>
      </c>
    </row>
    <row r="4086" spans="5:8" x14ac:dyDescent="0.25">
      <c r="E4086" s="18" t="str">
        <f t="shared" si="271"/>
        <v/>
      </c>
      <c r="F4086" s="18" t="str">
        <f t="shared" si="272"/>
        <v/>
      </c>
      <c r="G4086" s="18" t="str">
        <f t="shared" si="273"/>
        <v/>
      </c>
      <c r="H4086" s="18" t="str">
        <f t="shared" si="274"/>
        <v/>
      </c>
    </row>
    <row r="4087" spans="5:8" x14ac:dyDescent="0.25">
      <c r="E4087" s="18" t="str">
        <f t="shared" si="271"/>
        <v/>
      </c>
      <c r="F4087" s="18" t="str">
        <f t="shared" si="272"/>
        <v/>
      </c>
      <c r="G4087" s="18" t="str">
        <f t="shared" si="273"/>
        <v/>
      </c>
      <c r="H4087" s="18" t="str">
        <f t="shared" si="274"/>
        <v/>
      </c>
    </row>
    <row r="4088" spans="5:8" x14ac:dyDescent="0.25">
      <c r="E4088" s="18" t="str">
        <f t="shared" si="271"/>
        <v/>
      </c>
      <c r="F4088" s="18" t="str">
        <f t="shared" si="272"/>
        <v/>
      </c>
      <c r="G4088" s="18" t="str">
        <f t="shared" si="273"/>
        <v/>
      </c>
      <c r="H4088" s="18" t="str">
        <f t="shared" si="274"/>
        <v/>
      </c>
    </row>
    <row r="4089" spans="5:8" x14ac:dyDescent="0.25">
      <c r="E4089" s="18" t="str">
        <f t="shared" si="271"/>
        <v/>
      </c>
      <c r="F4089" s="18" t="str">
        <f t="shared" si="272"/>
        <v/>
      </c>
      <c r="G4089" s="18" t="str">
        <f t="shared" si="273"/>
        <v/>
      </c>
      <c r="H4089" s="18" t="str">
        <f t="shared" si="274"/>
        <v/>
      </c>
    </row>
    <row r="4090" spans="5:8" x14ac:dyDescent="0.25">
      <c r="E4090" s="18" t="str">
        <f t="shared" si="271"/>
        <v/>
      </c>
      <c r="F4090" s="18" t="str">
        <f t="shared" si="272"/>
        <v/>
      </c>
      <c r="G4090" s="18" t="str">
        <f t="shared" si="273"/>
        <v/>
      </c>
      <c r="H4090" s="18" t="str">
        <f t="shared" si="274"/>
        <v/>
      </c>
    </row>
    <row r="4091" spans="5:8" x14ac:dyDescent="0.25">
      <c r="E4091" s="18" t="str">
        <f t="shared" si="271"/>
        <v/>
      </c>
      <c r="F4091" s="18" t="str">
        <f t="shared" si="272"/>
        <v/>
      </c>
      <c r="G4091" s="18" t="str">
        <f t="shared" si="273"/>
        <v/>
      </c>
      <c r="H4091" s="18" t="str">
        <f t="shared" si="274"/>
        <v/>
      </c>
    </row>
    <row r="4092" spans="5:8" x14ac:dyDescent="0.25">
      <c r="E4092" s="18" t="str">
        <f t="shared" si="271"/>
        <v/>
      </c>
      <c r="F4092" s="18" t="str">
        <f t="shared" si="272"/>
        <v/>
      </c>
      <c r="G4092" s="18" t="str">
        <f t="shared" si="273"/>
        <v/>
      </c>
      <c r="H4092" s="18" t="str">
        <f t="shared" si="274"/>
        <v/>
      </c>
    </row>
    <row r="4093" spans="5:8" x14ac:dyDescent="0.25">
      <c r="E4093" s="18" t="str">
        <f t="shared" si="271"/>
        <v/>
      </c>
      <c r="F4093" s="18" t="str">
        <f t="shared" si="272"/>
        <v/>
      </c>
      <c r="G4093" s="18" t="str">
        <f t="shared" si="273"/>
        <v/>
      </c>
      <c r="H4093" s="18" t="str">
        <f t="shared" si="274"/>
        <v/>
      </c>
    </row>
    <row r="4094" spans="5:8" x14ac:dyDescent="0.25">
      <c r="E4094" s="18" t="str">
        <f t="shared" si="271"/>
        <v/>
      </c>
      <c r="F4094" s="18" t="str">
        <f t="shared" si="272"/>
        <v/>
      </c>
      <c r="G4094" s="18" t="str">
        <f t="shared" si="273"/>
        <v/>
      </c>
      <c r="H4094" s="18" t="str">
        <f t="shared" si="274"/>
        <v/>
      </c>
    </row>
    <row r="4095" spans="5:8" x14ac:dyDescent="0.25">
      <c r="E4095" s="18" t="str">
        <f t="shared" si="271"/>
        <v/>
      </c>
      <c r="F4095" s="18" t="str">
        <f t="shared" si="272"/>
        <v/>
      </c>
      <c r="G4095" s="18" t="str">
        <f t="shared" si="273"/>
        <v/>
      </c>
      <c r="H4095" s="18" t="str">
        <f t="shared" si="274"/>
        <v/>
      </c>
    </row>
    <row r="4096" spans="5:8" x14ac:dyDescent="0.25">
      <c r="E4096" s="18" t="str">
        <f t="shared" si="271"/>
        <v/>
      </c>
      <c r="F4096" s="18" t="str">
        <f t="shared" si="272"/>
        <v/>
      </c>
      <c r="G4096" s="18" t="str">
        <f t="shared" si="273"/>
        <v/>
      </c>
      <c r="H4096" s="18" t="str">
        <f t="shared" si="274"/>
        <v/>
      </c>
    </row>
    <row r="4097" spans="5:8" x14ac:dyDescent="0.25">
      <c r="E4097" s="18" t="str">
        <f t="shared" si="271"/>
        <v/>
      </c>
      <c r="F4097" s="18" t="str">
        <f t="shared" si="272"/>
        <v/>
      </c>
      <c r="G4097" s="18" t="str">
        <f t="shared" si="273"/>
        <v/>
      </c>
      <c r="H4097" s="18" t="str">
        <f t="shared" si="274"/>
        <v/>
      </c>
    </row>
    <row r="4098" spans="5:8" x14ac:dyDescent="0.25">
      <c r="E4098" s="18" t="str">
        <f t="shared" si="271"/>
        <v/>
      </c>
      <c r="F4098" s="18" t="str">
        <f t="shared" si="272"/>
        <v/>
      </c>
      <c r="G4098" s="18" t="str">
        <f t="shared" si="273"/>
        <v/>
      </c>
      <c r="H4098" s="18" t="str">
        <f t="shared" si="274"/>
        <v/>
      </c>
    </row>
    <row r="4099" spans="5:8" x14ac:dyDescent="0.25">
      <c r="E4099" s="18" t="str">
        <f t="shared" si="271"/>
        <v/>
      </c>
      <c r="F4099" s="18" t="str">
        <f t="shared" si="272"/>
        <v/>
      </c>
      <c r="G4099" s="18" t="str">
        <f t="shared" si="273"/>
        <v/>
      </c>
      <c r="H4099" s="18" t="str">
        <f t="shared" si="274"/>
        <v/>
      </c>
    </row>
    <row r="4100" spans="5:8" x14ac:dyDescent="0.25">
      <c r="E4100" s="18" t="str">
        <f t="shared" si="271"/>
        <v/>
      </c>
      <c r="F4100" s="18" t="str">
        <f t="shared" si="272"/>
        <v/>
      </c>
      <c r="G4100" s="18" t="str">
        <f t="shared" si="273"/>
        <v/>
      </c>
      <c r="H4100" s="18" t="str">
        <f t="shared" si="274"/>
        <v/>
      </c>
    </row>
    <row r="4101" spans="5:8" x14ac:dyDescent="0.25">
      <c r="E4101" s="18" t="str">
        <f t="shared" si="271"/>
        <v/>
      </c>
      <c r="F4101" s="18" t="str">
        <f t="shared" si="272"/>
        <v/>
      </c>
      <c r="G4101" s="18" t="str">
        <f t="shared" si="273"/>
        <v/>
      </c>
      <c r="H4101" s="18" t="str">
        <f t="shared" si="274"/>
        <v/>
      </c>
    </row>
    <row r="4102" spans="5:8" x14ac:dyDescent="0.25">
      <c r="E4102" s="18" t="str">
        <f t="shared" ref="E4102:E4165" si="275">IF($C4102="","",IFERROR(INDEX(ItemPriceCol,MATCH($C4102,ItemName,0)),""))</f>
        <v/>
      </c>
      <c r="F4102" s="18" t="str">
        <f t="shared" ref="F4102:F4165" si="276">IF(OR($D4102="",$E4102=""),"",$D4102*$E4102)</f>
        <v/>
      </c>
      <c r="G4102" s="18" t="str">
        <f t="shared" ref="G4102:G4165" si="277">IF($C4102="","",IFERROR(INDEX(ItemCostCol,MATCH($C4102,ItemName,0)),""))</f>
        <v/>
      </c>
      <c r="H4102" s="18" t="str">
        <f t="shared" ref="H4102:H4165" si="278">IF(OR($F4102="",$G4102=""),"",$F4102-$D4102*$G4102)</f>
        <v/>
      </c>
    </row>
    <row r="4103" spans="5:8" x14ac:dyDescent="0.25">
      <c r="E4103" s="18" t="str">
        <f t="shared" si="275"/>
        <v/>
      </c>
      <c r="F4103" s="18" t="str">
        <f t="shared" si="276"/>
        <v/>
      </c>
      <c r="G4103" s="18" t="str">
        <f t="shared" si="277"/>
        <v/>
      </c>
      <c r="H4103" s="18" t="str">
        <f t="shared" si="278"/>
        <v/>
      </c>
    </row>
    <row r="4104" spans="5:8" x14ac:dyDescent="0.25">
      <c r="E4104" s="18" t="str">
        <f t="shared" si="275"/>
        <v/>
      </c>
      <c r="F4104" s="18" t="str">
        <f t="shared" si="276"/>
        <v/>
      </c>
      <c r="G4104" s="18" t="str">
        <f t="shared" si="277"/>
        <v/>
      </c>
      <c r="H4104" s="18" t="str">
        <f t="shared" si="278"/>
        <v/>
      </c>
    </row>
    <row r="4105" spans="5:8" x14ac:dyDescent="0.25">
      <c r="E4105" s="18" t="str">
        <f t="shared" si="275"/>
        <v/>
      </c>
      <c r="F4105" s="18" t="str">
        <f t="shared" si="276"/>
        <v/>
      </c>
      <c r="G4105" s="18" t="str">
        <f t="shared" si="277"/>
        <v/>
      </c>
      <c r="H4105" s="18" t="str">
        <f t="shared" si="278"/>
        <v/>
      </c>
    </row>
    <row r="4106" spans="5:8" x14ac:dyDescent="0.25">
      <c r="E4106" s="18" t="str">
        <f t="shared" si="275"/>
        <v/>
      </c>
      <c r="F4106" s="18" t="str">
        <f t="shared" si="276"/>
        <v/>
      </c>
      <c r="G4106" s="18" t="str">
        <f t="shared" si="277"/>
        <v/>
      </c>
      <c r="H4106" s="18" t="str">
        <f t="shared" si="278"/>
        <v/>
      </c>
    </row>
    <row r="4107" spans="5:8" x14ac:dyDescent="0.25">
      <c r="E4107" s="18" t="str">
        <f t="shared" si="275"/>
        <v/>
      </c>
      <c r="F4107" s="18" t="str">
        <f t="shared" si="276"/>
        <v/>
      </c>
      <c r="G4107" s="18" t="str">
        <f t="shared" si="277"/>
        <v/>
      </c>
      <c r="H4107" s="18" t="str">
        <f t="shared" si="278"/>
        <v/>
      </c>
    </row>
    <row r="4108" spans="5:8" x14ac:dyDescent="0.25">
      <c r="E4108" s="18" t="str">
        <f t="shared" si="275"/>
        <v/>
      </c>
      <c r="F4108" s="18" t="str">
        <f t="shared" si="276"/>
        <v/>
      </c>
      <c r="G4108" s="18" t="str">
        <f t="shared" si="277"/>
        <v/>
      </c>
      <c r="H4108" s="18" t="str">
        <f t="shared" si="278"/>
        <v/>
      </c>
    </row>
    <row r="4109" spans="5:8" x14ac:dyDescent="0.25">
      <c r="E4109" s="18" t="str">
        <f t="shared" si="275"/>
        <v/>
      </c>
      <c r="F4109" s="18" t="str">
        <f t="shared" si="276"/>
        <v/>
      </c>
      <c r="G4109" s="18" t="str">
        <f t="shared" si="277"/>
        <v/>
      </c>
      <c r="H4109" s="18" t="str">
        <f t="shared" si="278"/>
        <v/>
      </c>
    </row>
    <row r="4110" spans="5:8" x14ac:dyDescent="0.25">
      <c r="E4110" s="18" t="str">
        <f t="shared" si="275"/>
        <v/>
      </c>
      <c r="F4110" s="18" t="str">
        <f t="shared" si="276"/>
        <v/>
      </c>
      <c r="G4110" s="18" t="str">
        <f t="shared" si="277"/>
        <v/>
      </c>
      <c r="H4110" s="18" t="str">
        <f t="shared" si="278"/>
        <v/>
      </c>
    </row>
    <row r="4111" spans="5:8" x14ac:dyDescent="0.25">
      <c r="E4111" s="18" t="str">
        <f t="shared" si="275"/>
        <v/>
      </c>
      <c r="F4111" s="18" t="str">
        <f t="shared" si="276"/>
        <v/>
      </c>
      <c r="G4111" s="18" t="str">
        <f t="shared" si="277"/>
        <v/>
      </c>
      <c r="H4111" s="18" t="str">
        <f t="shared" si="278"/>
        <v/>
      </c>
    </row>
    <row r="4112" spans="5:8" x14ac:dyDescent="0.25">
      <c r="E4112" s="18" t="str">
        <f t="shared" si="275"/>
        <v/>
      </c>
      <c r="F4112" s="18" t="str">
        <f t="shared" si="276"/>
        <v/>
      </c>
      <c r="G4112" s="18" t="str">
        <f t="shared" si="277"/>
        <v/>
      </c>
      <c r="H4112" s="18" t="str">
        <f t="shared" si="278"/>
        <v/>
      </c>
    </row>
    <row r="4113" spans="5:8" x14ac:dyDescent="0.25">
      <c r="E4113" s="18" t="str">
        <f t="shared" si="275"/>
        <v/>
      </c>
      <c r="F4113" s="18" t="str">
        <f t="shared" si="276"/>
        <v/>
      </c>
      <c r="G4113" s="18" t="str">
        <f t="shared" si="277"/>
        <v/>
      </c>
      <c r="H4113" s="18" t="str">
        <f t="shared" si="278"/>
        <v/>
      </c>
    </row>
    <row r="4114" spans="5:8" x14ac:dyDescent="0.25">
      <c r="E4114" s="18" t="str">
        <f t="shared" si="275"/>
        <v/>
      </c>
      <c r="F4114" s="18" t="str">
        <f t="shared" si="276"/>
        <v/>
      </c>
      <c r="G4114" s="18" t="str">
        <f t="shared" si="277"/>
        <v/>
      </c>
      <c r="H4114" s="18" t="str">
        <f t="shared" si="278"/>
        <v/>
      </c>
    </row>
    <row r="4115" spans="5:8" x14ac:dyDescent="0.25">
      <c r="E4115" s="18" t="str">
        <f t="shared" si="275"/>
        <v/>
      </c>
      <c r="F4115" s="18" t="str">
        <f t="shared" si="276"/>
        <v/>
      </c>
      <c r="G4115" s="18" t="str">
        <f t="shared" si="277"/>
        <v/>
      </c>
      <c r="H4115" s="18" t="str">
        <f t="shared" si="278"/>
        <v/>
      </c>
    </row>
    <row r="4116" spans="5:8" x14ac:dyDescent="0.25">
      <c r="E4116" s="18" t="str">
        <f t="shared" si="275"/>
        <v/>
      </c>
      <c r="F4116" s="18" t="str">
        <f t="shared" si="276"/>
        <v/>
      </c>
      <c r="G4116" s="18" t="str">
        <f t="shared" si="277"/>
        <v/>
      </c>
      <c r="H4116" s="18" t="str">
        <f t="shared" si="278"/>
        <v/>
      </c>
    </row>
    <row r="4117" spans="5:8" x14ac:dyDescent="0.25">
      <c r="E4117" s="18" t="str">
        <f t="shared" si="275"/>
        <v/>
      </c>
      <c r="F4117" s="18" t="str">
        <f t="shared" si="276"/>
        <v/>
      </c>
      <c r="G4117" s="18" t="str">
        <f t="shared" si="277"/>
        <v/>
      </c>
      <c r="H4117" s="18" t="str">
        <f t="shared" si="278"/>
        <v/>
      </c>
    </row>
    <row r="4118" spans="5:8" x14ac:dyDescent="0.25">
      <c r="E4118" s="18" t="str">
        <f t="shared" si="275"/>
        <v/>
      </c>
      <c r="F4118" s="18" t="str">
        <f t="shared" si="276"/>
        <v/>
      </c>
      <c r="G4118" s="18" t="str">
        <f t="shared" si="277"/>
        <v/>
      </c>
      <c r="H4118" s="18" t="str">
        <f t="shared" si="278"/>
        <v/>
      </c>
    </row>
    <row r="4119" spans="5:8" x14ac:dyDescent="0.25">
      <c r="E4119" s="18" t="str">
        <f t="shared" si="275"/>
        <v/>
      </c>
      <c r="F4119" s="18" t="str">
        <f t="shared" si="276"/>
        <v/>
      </c>
      <c r="G4119" s="18" t="str">
        <f t="shared" si="277"/>
        <v/>
      </c>
      <c r="H4119" s="18" t="str">
        <f t="shared" si="278"/>
        <v/>
      </c>
    </row>
    <row r="4120" spans="5:8" x14ac:dyDescent="0.25">
      <c r="E4120" s="18" t="str">
        <f t="shared" si="275"/>
        <v/>
      </c>
      <c r="F4120" s="18" t="str">
        <f t="shared" si="276"/>
        <v/>
      </c>
      <c r="G4120" s="18" t="str">
        <f t="shared" si="277"/>
        <v/>
      </c>
      <c r="H4120" s="18" t="str">
        <f t="shared" si="278"/>
        <v/>
      </c>
    </row>
    <row r="4121" spans="5:8" x14ac:dyDescent="0.25">
      <c r="E4121" s="18" t="str">
        <f t="shared" si="275"/>
        <v/>
      </c>
      <c r="F4121" s="18" t="str">
        <f t="shared" si="276"/>
        <v/>
      </c>
      <c r="G4121" s="18" t="str">
        <f t="shared" si="277"/>
        <v/>
      </c>
      <c r="H4121" s="18" t="str">
        <f t="shared" si="278"/>
        <v/>
      </c>
    </row>
    <row r="4122" spans="5:8" x14ac:dyDescent="0.25">
      <c r="E4122" s="18" t="str">
        <f t="shared" si="275"/>
        <v/>
      </c>
      <c r="F4122" s="18" t="str">
        <f t="shared" si="276"/>
        <v/>
      </c>
      <c r="G4122" s="18" t="str">
        <f t="shared" si="277"/>
        <v/>
      </c>
      <c r="H4122" s="18" t="str">
        <f t="shared" si="278"/>
        <v/>
      </c>
    </row>
    <row r="4123" spans="5:8" x14ac:dyDescent="0.25">
      <c r="E4123" s="18" t="str">
        <f t="shared" si="275"/>
        <v/>
      </c>
      <c r="F4123" s="18" t="str">
        <f t="shared" si="276"/>
        <v/>
      </c>
      <c r="G4123" s="18" t="str">
        <f t="shared" si="277"/>
        <v/>
      </c>
      <c r="H4123" s="18" t="str">
        <f t="shared" si="278"/>
        <v/>
      </c>
    </row>
    <row r="4124" spans="5:8" x14ac:dyDescent="0.25">
      <c r="E4124" s="18" t="str">
        <f t="shared" si="275"/>
        <v/>
      </c>
      <c r="F4124" s="18" t="str">
        <f t="shared" si="276"/>
        <v/>
      </c>
      <c r="G4124" s="18" t="str">
        <f t="shared" si="277"/>
        <v/>
      </c>
      <c r="H4124" s="18" t="str">
        <f t="shared" si="278"/>
        <v/>
      </c>
    </row>
    <row r="4125" spans="5:8" x14ac:dyDescent="0.25">
      <c r="E4125" s="18" t="str">
        <f t="shared" si="275"/>
        <v/>
      </c>
      <c r="F4125" s="18" t="str">
        <f t="shared" si="276"/>
        <v/>
      </c>
      <c r="G4125" s="18" t="str">
        <f t="shared" si="277"/>
        <v/>
      </c>
      <c r="H4125" s="18" t="str">
        <f t="shared" si="278"/>
        <v/>
      </c>
    </row>
    <row r="4126" spans="5:8" x14ac:dyDescent="0.25">
      <c r="E4126" s="18" t="str">
        <f t="shared" si="275"/>
        <v/>
      </c>
      <c r="F4126" s="18" t="str">
        <f t="shared" si="276"/>
        <v/>
      </c>
      <c r="G4126" s="18" t="str">
        <f t="shared" si="277"/>
        <v/>
      </c>
      <c r="H4126" s="18" t="str">
        <f t="shared" si="278"/>
        <v/>
      </c>
    </row>
    <row r="4127" spans="5:8" x14ac:dyDescent="0.25">
      <c r="E4127" s="18" t="str">
        <f t="shared" si="275"/>
        <v/>
      </c>
      <c r="F4127" s="18" t="str">
        <f t="shared" si="276"/>
        <v/>
      </c>
      <c r="G4127" s="18" t="str">
        <f t="shared" si="277"/>
        <v/>
      </c>
      <c r="H4127" s="18" t="str">
        <f t="shared" si="278"/>
        <v/>
      </c>
    </row>
    <row r="4128" spans="5:8" x14ac:dyDescent="0.25">
      <c r="E4128" s="18" t="str">
        <f t="shared" si="275"/>
        <v/>
      </c>
      <c r="F4128" s="18" t="str">
        <f t="shared" si="276"/>
        <v/>
      </c>
      <c r="G4128" s="18" t="str">
        <f t="shared" si="277"/>
        <v/>
      </c>
      <c r="H4128" s="18" t="str">
        <f t="shared" si="278"/>
        <v/>
      </c>
    </row>
    <row r="4129" spans="5:8" x14ac:dyDescent="0.25">
      <c r="E4129" s="18" t="str">
        <f t="shared" si="275"/>
        <v/>
      </c>
      <c r="F4129" s="18" t="str">
        <f t="shared" si="276"/>
        <v/>
      </c>
      <c r="G4129" s="18" t="str">
        <f t="shared" si="277"/>
        <v/>
      </c>
      <c r="H4129" s="18" t="str">
        <f t="shared" si="278"/>
        <v/>
      </c>
    </row>
    <row r="4130" spans="5:8" x14ac:dyDescent="0.25">
      <c r="E4130" s="18" t="str">
        <f t="shared" si="275"/>
        <v/>
      </c>
      <c r="F4130" s="18" t="str">
        <f t="shared" si="276"/>
        <v/>
      </c>
      <c r="G4130" s="18" t="str">
        <f t="shared" si="277"/>
        <v/>
      </c>
      <c r="H4130" s="18" t="str">
        <f t="shared" si="278"/>
        <v/>
      </c>
    </row>
    <row r="4131" spans="5:8" x14ac:dyDescent="0.25">
      <c r="E4131" s="18" t="str">
        <f t="shared" si="275"/>
        <v/>
      </c>
      <c r="F4131" s="18" t="str">
        <f t="shared" si="276"/>
        <v/>
      </c>
      <c r="G4131" s="18" t="str">
        <f t="shared" si="277"/>
        <v/>
      </c>
      <c r="H4131" s="18" t="str">
        <f t="shared" si="278"/>
        <v/>
      </c>
    </row>
    <row r="4132" spans="5:8" x14ac:dyDescent="0.25">
      <c r="E4132" s="18" t="str">
        <f t="shared" si="275"/>
        <v/>
      </c>
      <c r="F4132" s="18" t="str">
        <f t="shared" si="276"/>
        <v/>
      </c>
      <c r="G4132" s="18" t="str">
        <f t="shared" si="277"/>
        <v/>
      </c>
      <c r="H4132" s="18" t="str">
        <f t="shared" si="278"/>
        <v/>
      </c>
    </row>
    <row r="4133" spans="5:8" x14ac:dyDescent="0.25">
      <c r="E4133" s="18" t="str">
        <f t="shared" si="275"/>
        <v/>
      </c>
      <c r="F4133" s="18" t="str">
        <f t="shared" si="276"/>
        <v/>
      </c>
      <c r="G4133" s="18" t="str">
        <f t="shared" si="277"/>
        <v/>
      </c>
      <c r="H4133" s="18" t="str">
        <f t="shared" si="278"/>
        <v/>
      </c>
    </row>
    <row r="4134" spans="5:8" x14ac:dyDescent="0.25">
      <c r="E4134" s="18" t="str">
        <f t="shared" si="275"/>
        <v/>
      </c>
      <c r="F4134" s="18" t="str">
        <f t="shared" si="276"/>
        <v/>
      </c>
      <c r="G4134" s="18" t="str">
        <f t="shared" si="277"/>
        <v/>
      </c>
      <c r="H4134" s="18" t="str">
        <f t="shared" si="278"/>
        <v/>
      </c>
    </row>
    <row r="4135" spans="5:8" x14ac:dyDescent="0.25">
      <c r="E4135" s="18" t="str">
        <f t="shared" si="275"/>
        <v/>
      </c>
      <c r="F4135" s="18" t="str">
        <f t="shared" si="276"/>
        <v/>
      </c>
      <c r="G4135" s="18" t="str">
        <f t="shared" si="277"/>
        <v/>
      </c>
      <c r="H4135" s="18" t="str">
        <f t="shared" si="278"/>
        <v/>
      </c>
    </row>
    <row r="4136" spans="5:8" x14ac:dyDescent="0.25">
      <c r="E4136" s="18" t="str">
        <f t="shared" si="275"/>
        <v/>
      </c>
      <c r="F4136" s="18" t="str">
        <f t="shared" si="276"/>
        <v/>
      </c>
      <c r="G4136" s="18" t="str">
        <f t="shared" si="277"/>
        <v/>
      </c>
      <c r="H4136" s="18" t="str">
        <f t="shared" si="278"/>
        <v/>
      </c>
    </row>
    <row r="4137" spans="5:8" x14ac:dyDescent="0.25">
      <c r="E4137" s="18" t="str">
        <f t="shared" si="275"/>
        <v/>
      </c>
      <c r="F4137" s="18" t="str">
        <f t="shared" si="276"/>
        <v/>
      </c>
      <c r="G4137" s="18" t="str">
        <f t="shared" si="277"/>
        <v/>
      </c>
      <c r="H4137" s="18" t="str">
        <f t="shared" si="278"/>
        <v/>
      </c>
    </row>
    <row r="4138" spans="5:8" x14ac:dyDescent="0.25">
      <c r="E4138" s="18" t="str">
        <f t="shared" si="275"/>
        <v/>
      </c>
      <c r="F4138" s="18" t="str">
        <f t="shared" si="276"/>
        <v/>
      </c>
      <c r="G4138" s="18" t="str">
        <f t="shared" si="277"/>
        <v/>
      </c>
      <c r="H4138" s="18" t="str">
        <f t="shared" si="278"/>
        <v/>
      </c>
    </row>
    <row r="4139" spans="5:8" x14ac:dyDescent="0.25">
      <c r="E4139" s="18" t="str">
        <f t="shared" si="275"/>
        <v/>
      </c>
      <c r="F4139" s="18" t="str">
        <f t="shared" si="276"/>
        <v/>
      </c>
      <c r="G4139" s="18" t="str">
        <f t="shared" si="277"/>
        <v/>
      </c>
      <c r="H4139" s="18" t="str">
        <f t="shared" si="278"/>
        <v/>
      </c>
    </row>
    <row r="4140" spans="5:8" x14ac:dyDescent="0.25">
      <c r="E4140" s="18" t="str">
        <f t="shared" si="275"/>
        <v/>
      </c>
      <c r="F4140" s="18" t="str">
        <f t="shared" si="276"/>
        <v/>
      </c>
      <c r="G4140" s="18" t="str">
        <f t="shared" si="277"/>
        <v/>
      </c>
      <c r="H4140" s="18" t="str">
        <f t="shared" si="278"/>
        <v/>
      </c>
    </row>
    <row r="4141" spans="5:8" x14ac:dyDescent="0.25">
      <c r="E4141" s="18" t="str">
        <f t="shared" si="275"/>
        <v/>
      </c>
      <c r="F4141" s="18" t="str">
        <f t="shared" si="276"/>
        <v/>
      </c>
      <c r="G4141" s="18" t="str">
        <f t="shared" si="277"/>
        <v/>
      </c>
      <c r="H4141" s="18" t="str">
        <f t="shared" si="278"/>
        <v/>
      </c>
    </row>
    <row r="4142" spans="5:8" x14ac:dyDescent="0.25">
      <c r="E4142" s="18" t="str">
        <f t="shared" si="275"/>
        <v/>
      </c>
      <c r="F4142" s="18" t="str">
        <f t="shared" si="276"/>
        <v/>
      </c>
      <c r="G4142" s="18" t="str">
        <f t="shared" si="277"/>
        <v/>
      </c>
      <c r="H4142" s="18" t="str">
        <f t="shared" si="278"/>
        <v/>
      </c>
    </row>
    <row r="4143" spans="5:8" x14ac:dyDescent="0.25">
      <c r="E4143" s="18" t="str">
        <f t="shared" si="275"/>
        <v/>
      </c>
      <c r="F4143" s="18" t="str">
        <f t="shared" si="276"/>
        <v/>
      </c>
      <c r="G4143" s="18" t="str">
        <f t="shared" si="277"/>
        <v/>
      </c>
      <c r="H4143" s="18" t="str">
        <f t="shared" si="278"/>
        <v/>
      </c>
    </row>
    <row r="4144" spans="5:8" x14ac:dyDescent="0.25">
      <c r="E4144" s="18" t="str">
        <f t="shared" si="275"/>
        <v/>
      </c>
      <c r="F4144" s="18" t="str">
        <f t="shared" si="276"/>
        <v/>
      </c>
      <c r="G4144" s="18" t="str">
        <f t="shared" si="277"/>
        <v/>
      </c>
      <c r="H4144" s="18" t="str">
        <f t="shared" si="278"/>
        <v/>
      </c>
    </row>
    <row r="4145" spans="5:8" x14ac:dyDescent="0.25">
      <c r="E4145" s="18" t="str">
        <f t="shared" si="275"/>
        <v/>
      </c>
      <c r="F4145" s="18" t="str">
        <f t="shared" si="276"/>
        <v/>
      </c>
      <c r="G4145" s="18" t="str">
        <f t="shared" si="277"/>
        <v/>
      </c>
      <c r="H4145" s="18" t="str">
        <f t="shared" si="278"/>
        <v/>
      </c>
    </row>
    <row r="4146" spans="5:8" x14ac:dyDescent="0.25">
      <c r="E4146" s="18" t="str">
        <f t="shared" si="275"/>
        <v/>
      </c>
      <c r="F4146" s="18" t="str">
        <f t="shared" si="276"/>
        <v/>
      </c>
      <c r="G4146" s="18" t="str">
        <f t="shared" si="277"/>
        <v/>
      </c>
      <c r="H4146" s="18" t="str">
        <f t="shared" si="278"/>
        <v/>
      </c>
    </row>
    <row r="4147" spans="5:8" x14ac:dyDescent="0.25">
      <c r="E4147" s="18" t="str">
        <f t="shared" si="275"/>
        <v/>
      </c>
      <c r="F4147" s="18" t="str">
        <f t="shared" si="276"/>
        <v/>
      </c>
      <c r="G4147" s="18" t="str">
        <f t="shared" si="277"/>
        <v/>
      </c>
      <c r="H4147" s="18" t="str">
        <f t="shared" si="278"/>
        <v/>
      </c>
    </row>
    <row r="4148" spans="5:8" x14ac:dyDescent="0.25">
      <c r="E4148" s="18" t="str">
        <f t="shared" si="275"/>
        <v/>
      </c>
      <c r="F4148" s="18" t="str">
        <f t="shared" si="276"/>
        <v/>
      </c>
      <c r="G4148" s="18" t="str">
        <f t="shared" si="277"/>
        <v/>
      </c>
      <c r="H4148" s="18" t="str">
        <f t="shared" si="278"/>
        <v/>
      </c>
    </row>
    <row r="4149" spans="5:8" x14ac:dyDescent="0.25">
      <c r="E4149" s="18" t="str">
        <f t="shared" si="275"/>
        <v/>
      </c>
      <c r="F4149" s="18" t="str">
        <f t="shared" si="276"/>
        <v/>
      </c>
      <c r="G4149" s="18" t="str">
        <f t="shared" si="277"/>
        <v/>
      </c>
      <c r="H4149" s="18" t="str">
        <f t="shared" si="278"/>
        <v/>
      </c>
    </row>
    <row r="4150" spans="5:8" x14ac:dyDescent="0.25">
      <c r="E4150" s="18" t="str">
        <f t="shared" si="275"/>
        <v/>
      </c>
      <c r="F4150" s="18" t="str">
        <f t="shared" si="276"/>
        <v/>
      </c>
      <c r="G4150" s="18" t="str">
        <f t="shared" si="277"/>
        <v/>
      </c>
      <c r="H4150" s="18" t="str">
        <f t="shared" si="278"/>
        <v/>
      </c>
    </row>
    <row r="4151" spans="5:8" x14ac:dyDescent="0.25">
      <c r="E4151" s="18" t="str">
        <f t="shared" si="275"/>
        <v/>
      </c>
      <c r="F4151" s="18" t="str">
        <f t="shared" si="276"/>
        <v/>
      </c>
      <c r="G4151" s="18" t="str">
        <f t="shared" si="277"/>
        <v/>
      </c>
      <c r="H4151" s="18" t="str">
        <f t="shared" si="278"/>
        <v/>
      </c>
    </row>
    <row r="4152" spans="5:8" x14ac:dyDescent="0.25">
      <c r="E4152" s="18" t="str">
        <f t="shared" si="275"/>
        <v/>
      </c>
      <c r="F4152" s="18" t="str">
        <f t="shared" si="276"/>
        <v/>
      </c>
      <c r="G4152" s="18" t="str">
        <f t="shared" si="277"/>
        <v/>
      </c>
      <c r="H4152" s="18" t="str">
        <f t="shared" si="278"/>
        <v/>
      </c>
    </row>
    <row r="4153" spans="5:8" x14ac:dyDescent="0.25">
      <c r="E4153" s="18" t="str">
        <f t="shared" si="275"/>
        <v/>
      </c>
      <c r="F4153" s="18" t="str">
        <f t="shared" si="276"/>
        <v/>
      </c>
      <c r="G4153" s="18" t="str">
        <f t="shared" si="277"/>
        <v/>
      </c>
      <c r="H4153" s="18" t="str">
        <f t="shared" si="278"/>
        <v/>
      </c>
    </row>
    <row r="4154" spans="5:8" x14ac:dyDescent="0.25">
      <c r="E4154" s="18" t="str">
        <f t="shared" si="275"/>
        <v/>
      </c>
      <c r="F4154" s="18" t="str">
        <f t="shared" si="276"/>
        <v/>
      </c>
      <c r="G4154" s="18" t="str">
        <f t="shared" si="277"/>
        <v/>
      </c>
      <c r="H4154" s="18" t="str">
        <f t="shared" si="278"/>
        <v/>
      </c>
    </row>
    <row r="4155" spans="5:8" x14ac:dyDescent="0.25">
      <c r="E4155" s="18" t="str">
        <f t="shared" si="275"/>
        <v/>
      </c>
      <c r="F4155" s="18" t="str">
        <f t="shared" si="276"/>
        <v/>
      </c>
      <c r="G4155" s="18" t="str">
        <f t="shared" si="277"/>
        <v/>
      </c>
      <c r="H4155" s="18" t="str">
        <f t="shared" si="278"/>
        <v/>
      </c>
    </row>
    <row r="4156" spans="5:8" x14ac:dyDescent="0.25">
      <c r="E4156" s="18" t="str">
        <f t="shared" si="275"/>
        <v/>
      </c>
      <c r="F4156" s="18" t="str">
        <f t="shared" si="276"/>
        <v/>
      </c>
      <c r="G4156" s="18" t="str">
        <f t="shared" si="277"/>
        <v/>
      </c>
      <c r="H4156" s="18" t="str">
        <f t="shared" si="278"/>
        <v/>
      </c>
    </row>
    <row r="4157" spans="5:8" x14ac:dyDescent="0.25">
      <c r="E4157" s="18" t="str">
        <f t="shared" si="275"/>
        <v/>
      </c>
      <c r="F4157" s="18" t="str">
        <f t="shared" si="276"/>
        <v/>
      </c>
      <c r="G4157" s="18" t="str">
        <f t="shared" si="277"/>
        <v/>
      </c>
      <c r="H4157" s="18" t="str">
        <f t="shared" si="278"/>
        <v/>
      </c>
    </row>
    <row r="4158" spans="5:8" x14ac:dyDescent="0.25">
      <c r="E4158" s="18" t="str">
        <f t="shared" si="275"/>
        <v/>
      </c>
      <c r="F4158" s="18" t="str">
        <f t="shared" si="276"/>
        <v/>
      </c>
      <c r="G4158" s="18" t="str">
        <f t="shared" si="277"/>
        <v/>
      </c>
      <c r="H4158" s="18" t="str">
        <f t="shared" si="278"/>
        <v/>
      </c>
    </row>
    <row r="4159" spans="5:8" x14ac:dyDescent="0.25">
      <c r="E4159" s="18" t="str">
        <f t="shared" si="275"/>
        <v/>
      </c>
      <c r="F4159" s="18" t="str">
        <f t="shared" si="276"/>
        <v/>
      </c>
      <c r="G4159" s="18" t="str">
        <f t="shared" si="277"/>
        <v/>
      </c>
      <c r="H4159" s="18" t="str">
        <f t="shared" si="278"/>
        <v/>
      </c>
    </row>
    <row r="4160" spans="5:8" x14ac:dyDescent="0.25">
      <c r="E4160" s="18" t="str">
        <f t="shared" si="275"/>
        <v/>
      </c>
      <c r="F4160" s="18" t="str">
        <f t="shared" si="276"/>
        <v/>
      </c>
      <c r="G4160" s="18" t="str">
        <f t="shared" si="277"/>
        <v/>
      </c>
      <c r="H4160" s="18" t="str">
        <f t="shared" si="278"/>
        <v/>
      </c>
    </row>
    <row r="4161" spans="5:8" x14ac:dyDescent="0.25">
      <c r="E4161" s="18" t="str">
        <f t="shared" si="275"/>
        <v/>
      </c>
      <c r="F4161" s="18" t="str">
        <f t="shared" si="276"/>
        <v/>
      </c>
      <c r="G4161" s="18" t="str">
        <f t="shared" si="277"/>
        <v/>
      </c>
      <c r="H4161" s="18" t="str">
        <f t="shared" si="278"/>
        <v/>
      </c>
    </row>
    <row r="4162" spans="5:8" x14ac:dyDescent="0.25">
      <c r="E4162" s="18" t="str">
        <f t="shared" si="275"/>
        <v/>
      </c>
      <c r="F4162" s="18" t="str">
        <f t="shared" si="276"/>
        <v/>
      </c>
      <c r="G4162" s="18" t="str">
        <f t="shared" si="277"/>
        <v/>
      </c>
      <c r="H4162" s="18" t="str">
        <f t="shared" si="278"/>
        <v/>
      </c>
    </row>
    <row r="4163" spans="5:8" x14ac:dyDescent="0.25">
      <c r="E4163" s="18" t="str">
        <f t="shared" si="275"/>
        <v/>
      </c>
      <c r="F4163" s="18" t="str">
        <f t="shared" si="276"/>
        <v/>
      </c>
      <c r="G4163" s="18" t="str">
        <f t="shared" si="277"/>
        <v/>
      </c>
      <c r="H4163" s="18" t="str">
        <f t="shared" si="278"/>
        <v/>
      </c>
    </row>
    <row r="4164" spans="5:8" x14ac:dyDescent="0.25">
      <c r="E4164" s="18" t="str">
        <f t="shared" si="275"/>
        <v/>
      </c>
      <c r="F4164" s="18" t="str">
        <f t="shared" si="276"/>
        <v/>
      </c>
      <c r="G4164" s="18" t="str">
        <f t="shared" si="277"/>
        <v/>
      </c>
      <c r="H4164" s="18" t="str">
        <f t="shared" si="278"/>
        <v/>
      </c>
    </row>
    <row r="4165" spans="5:8" x14ac:dyDescent="0.25">
      <c r="E4165" s="18" t="str">
        <f t="shared" si="275"/>
        <v/>
      </c>
      <c r="F4165" s="18" t="str">
        <f t="shared" si="276"/>
        <v/>
      </c>
      <c r="G4165" s="18" t="str">
        <f t="shared" si="277"/>
        <v/>
      </c>
      <c r="H4165" s="18" t="str">
        <f t="shared" si="278"/>
        <v/>
      </c>
    </row>
    <row r="4166" spans="5:8" x14ac:dyDescent="0.25">
      <c r="E4166" s="18" t="str">
        <f t="shared" ref="E4166:E4229" si="279">IF($C4166="","",IFERROR(INDEX(ItemPriceCol,MATCH($C4166,ItemName,0)),""))</f>
        <v/>
      </c>
      <c r="F4166" s="18" t="str">
        <f t="shared" ref="F4166:F4229" si="280">IF(OR($D4166="",$E4166=""),"",$D4166*$E4166)</f>
        <v/>
      </c>
      <c r="G4166" s="18" t="str">
        <f t="shared" ref="G4166:G4229" si="281">IF($C4166="","",IFERROR(INDEX(ItemCostCol,MATCH($C4166,ItemName,0)),""))</f>
        <v/>
      </c>
      <c r="H4166" s="18" t="str">
        <f t="shared" ref="H4166:H4229" si="282">IF(OR($F4166="",$G4166=""),"",$F4166-$D4166*$G4166)</f>
        <v/>
      </c>
    </row>
    <row r="4167" spans="5:8" x14ac:dyDescent="0.25">
      <c r="E4167" s="18" t="str">
        <f t="shared" si="279"/>
        <v/>
      </c>
      <c r="F4167" s="18" t="str">
        <f t="shared" si="280"/>
        <v/>
      </c>
      <c r="G4167" s="18" t="str">
        <f t="shared" si="281"/>
        <v/>
      </c>
      <c r="H4167" s="18" t="str">
        <f t="shared" si="282"/>
        <v/>
      </c>
    </row>
    <row r="4168" spans="5:8" x14ac:dyDescent="0.25">
      <c r="E4168" s="18" t="str">
        <f t="shared" si="279"/>
        <v/>
      </c>
      <c r="F4168" s="18" t="str">
        <f t="shared" si="280"/>
        <v/>
      </c>
      <c r="G4168" s="18" t="str">
        <f t="shared" si="281"/>
        <v/>
      </c>
      <c r="H4168" s="18" t="str">
        <f t="shared" si="282"/>
        <v/>
      </c>
    </row>
    <row r="4169" spans="5:8" x14ac:dyDescent="0.25">
      <c r="E4169" s="18" t="str">
        <f t="shared" si="279"/>
        <v/>
      </c>
      <c r="F4169" s="18" t="str">
        <f t="shared" si="280"/>
        <v/>
      </c>
      <c r="G4169" s="18" t="str">
        <f t="shared" si="281"/>
        <v/>
      </c>
      <c r="H4169" s="18" t="str">
        <f t="shared" si="282"/>
        <v/>
      </c>
    </row>
    <row r="4170" spans="5:8" x14ac:dyDescent="0.25">
      <c r="E4170" s="18" t="str">
        <f t="shared" si="279"/>
        <v/>
      </c>
      <c r="F4170" s="18" t="str">
        <f t="shared" si="280"/>
        <v/>
      </c>
      <c r="G4170" s="18" t="str">
        <f t="shared" si="281"/>
        <v/>
      </c>
      <c r="H4170" s="18" t="str">
        <f t="shared" si="282"/>
        <v/>
      </c>
    </row>
    <row r="4171" spans="5:8" x14ac:dyDescent="0.25">
      <c r="E4171" s="18" t="str">
        <f t="shared" si="279"/>
        <v/>
      </c>
      <c r="F4171" s="18" t="str">
        <f t="shared" si="280"/>
        <v/>
      </c>
      <c r="G4171" s="18" t="str">
        <f t="shared" si="281"/>
        <v/>
      </c>
      <c r="H4171" s="18" t="str">
        <f t="shared" si="282"/>
        <v/>
      </c>
    </row>
    <row r="4172" spans="5:8" x14ac:dyDescent="0.25">
      <c r="E4172" s="18" t="str">
        <f t="shared" si="279"/>
        <v/>
      </c>
      <c r="F4172" s="18" t="str">
        <f t="shared" si="280"/>
        <v/>
      </c>
      <c r="G4172" s="18" t="str">
        <f t="shared" si="281"/>
        <v/>
      </c>
      <c r="H4172" s="18" t="str">
        <f t="shared" si="282"/>
        <v/>
      </c>
    </row>
    <row r="4173" spans="5:8" x14ac:dyDescent="0.25">
      <c r="E4173" s="18" t="str">
        <f t="shared" si="279"/>
        <v/>
      </c>
      <c r="F4173" s="18" t="str">
        <f t="shared" si="280"/>
        <v/>
      </c>
      <c r="G4173" s="18" t="str">
        <f t="shared" si="281"/>
        <v/>
      </c>
      <c r="H4173" s="18" t="str">
        <f t="shared" si="282"/>
        <v/>
      </c>
    </row>
    <row r="4174" spans="5:8" x14ac:dyDescent="0.25">
      <c r="E4174" s="18" t="str">
        <f t="shared" si="279"/>
        <v/>
      </c>
      <c r="F4174" s="18" t="str">
        <f t="shared" si="280"/>
        <v/>
      </c>
      <c r="G4174" s="18" t="str">
        <f t="shared" si="281"/>
        <v/>
      </c>
      <c r="H4174" s="18" t="str">
        <f t="shared" si="282"/>
        <v/>
      </c>
    </row>
    <row r="4175" spans="5:8" x14ac:dyDescent="0.25">
      <c r="E4175" s="18" t="str">
        <f t="shared" si="279"/>
        <v/>
      </c>
      <c r="F4175" s="18" t="str">
        <f t="shared" si="280"/>
        <v/>
      </c>
      <c r="G4175" s="18" t="str">
        <f t="shared" si="281"/>
        <v/>
      </c>
      <c r="H4175" s="18" t="str">
        <f t="shared" si="282"/>
        <v/>
      </c>
    </row>
    <row r="4176" spans="5:8" x14ac:dyDescent="0.25">
      <c r="E4176" s="18" t="str">
        <f t="shared" si="279"/>
        <v/>
      </c>
      <c r="F4176" s="18" t="str">
        <f t="shared" si="280"/>
        <v/>
      </c>
      <c r="G4176" s="18" t="str">
        <f t="shared" si="281"/>
        <v/>
      </c>
      <c r="H4176" s="18" t="str">
        <f t="shared" si="282"/>
        <v/>
      </c>
    </row>
    <row r="4177" spans="5:8" x14ac:dyDescent="0.25">
      <c r="E4177" s="18" t="str">
        <f t="shared" si="279"/>
        <v/>
      </c>
      <c r="F4177" s="18" t="str">
        <f t="shared" si="280"/>
        <v/>
      </c>
      <c r="G4177" s="18" t="str">
        <f t="shared" si="281"/>
        <v/>
      </c>
      <c r="H4177" s="18" t="str">
        <f t="shared" si="282"/>
        <v/>
      </c>
    </row>
    <row r="4178" spans="5:8" x14ac:dyDescent="0.25">
      <c r="E4178" s="18" t="str">
        <f t="shared" si="279"/>
        <v/>
      </c>
      <c r="F4178" s="18" t="str">
        <f t="shared" si="280"/>
        <v/>
      </c>
      <c r="G4178" s="18" t="str">
        <f t="shared" si="281"/>
        <v/>
      </c>
      <c r="H4178" s="18" t="str">
        <f t="shared" si="282"/>
        <v/>
      </c>
    </row>
    <row r="4179" spans="5:8" x14ac:dyDescent="0.25">
      <c r="E4179" s="18" t="str">
        <f t="shared" si="279"/>
        <v/>
      </c>
      <c r="F4179" s="18" t="str">
        <f t="shared" si="280"/>
        <v/>
      </c>
      <c r="G4179" s="18" t="str">
        <f t="shared" si="281"/>
        <v/>
      </c>
      <c r="H4179" s="18" t="str">
        <f t="shared" si="282"/>
        <v/>
      </c>
    </row>
    <row r="4180" spans="5:8" x14ac:dyDescent="0.25">
      <c r="E4180" s="18" t="str">
        <f t="shared" si="279"/>
        <v/>
      </c>
      <c r="F4180" s="18" t="str">
        <f t="shared" si="280"/>
        <v/>
      </c>
      <c r="G4180" s="18" t="str">
        <f t="shared" si="281"/>
        <v/>
      </c>
      <c r="H4180" s="18" t="str">
        <f t="shared" si="282"/>
        <v/>
      </c>
    </row>
    <row r="4181" spans="5:8" x14ac:dyDescent="0.25">
      <c r="E4181" s="18" t="str">
        <f t="shared" si="279"/>
        <v/>
      </c>
      <c r="F4181" s="18" t="str">
        <f t="shared" si="280"/>
        <v/>
      </c>
      <c r="G4181" s="18" t="str">
        <f t="shared" si="281"/>
        <v/>
      </c>
      <c r="H4181" s="18" t="str">
        <f t="shared" si="282"/>
        <v/>
      </c>
    </row>
    <row r="4182" spans="5:8" x14ac:dyDescent="0.25">
      <c r="E4182" s="18" t="str">
        <f t="shared" si="279"/>
        <v/>
      </c>
      <c r="F4182" s="18" t="str">
        <f t="shared" si="280"/>
        <v/>
      </c>
      <c r="G4182" s="18" t="str">
        <f t="shared" si="281"/>
        <v/>
      </c>
      <c r="H4182" s="18" t="str">
        <f t="shared" si="282"/>
        <v/>
      </c>
    </row>
    <row r="4183" spans="5:8" x14ac:dyDescent="0.25">
      <c r="E4183" s="18" t="str">
        <f t="shared" si="279"/>
        <v/>
      </c>
      <c r="F4183" s="18" t="str">
        <f t="shared" si="280"/>
        <v/>
      </c>
      <c r="G4183" s="18" t="str">
        <f t="shared" si="281"/>
        <v/>
      </c>
      <c r="H4183" s="18" t="str">
        <f t="shared" si="282"/>
        <v/>
      </c>
    </row>
    <row r="4184" spans="5:8" x14ac:dyDescent="0.25">
      <c r="E4184" s="18" t="str">
        <f t="shared" si="279"/>
        <v/>
      </c>
      <c r="F4184" s="18" t="str">
        <f t="shared" si="280"/>
        <v/>
      </c>
      <c r="G4184" s="18" t="str">
        <f t="shared" si="281"/>
        <v/>
      </c>
      <c r="H4184" s="18" t="str">
        <f t="shared" si="282"/>
        <v/>
      </c>
    </row>
    <row r="4185" spans="5:8" x14ac:dyDescent="0.25">
      <c r="E4185" s="18" t="str">
        <f t="shared" si="279"/>
        <v/>
      </c>
      <c r="F4185" s="18" t="str">
        <f t="shared" si="280"/>
        <v/>
      </c>
      <c r="G4185" s="18" t="str">
        <f t="shared" si="281"/>
        <v/>
      </c>
      <c r="H4185" s="18" t="str">
        <f t="shared" si="282"/>
        <v/>
      </c>
    </row>
    <row r="4186" spans="5:8" x14ac:dyDescent="0.25">
      <c r="E4186" s="18" t="str">
        <f t="shared" si="279"/>
        <v/>
      </c>
      <c r="F4186" s="18" t="str">
        <f t="shared" si="280"/>
        <v/>
      </c>
      <c r="G4186" s="18" t="str">
        <f t="shared" si="281"/>
        <v/>
      </c>
      <c r="H4186" s="18" t="str">
        <f t="shared" si="282"/>
        <v/>
      </c>
    </row>
    <row r="4187" spans="5:8" x14ac:dyDescent="0.25">
      <c r="E4187" s="18" t="str">
        <f t="shared" si="279"/>
        <v/>
      </c>
      <c r="F4187" s="18" t="str">
        <f t="shared" si="280"/>
        <v/>
      </c>
      <c r="G4187" s="18" t="str">
        <f t="shared" si="281"/>
        <v/>
      </c>
      <c r="H4187" s="18" t="str">
        <f t="shared" si="282"/>
        <v/>
      </c>
    </row>
    <row r="4188" spans="5:8" x14ac:dyDescent="0.25">
      <c r="E4188" s="18" t="str">
        <f t="shared" si="279"/>
        <v/>
      </c>
      <c r="F4188" s="18" t="str">
        <f t="shared" si="280"/>
        <v/>
      </c>
      <c r="G4188" s="18" t="str">
        <f t="shared" si="281"/>
        <v/>
      </c>
      <c r="H4188" s="18" t="str">
        <f t="shared" si="282"/>
        <v/>
      </c>
    </row>
    <row r="4189" spans="5:8" x14ac:dyDescent="0.25">
      <c r="E4189" s="18" t="str">
        <f t="shared" si="279"/>
        <v/>
      </c>
      <c r="F4189" s="18" t="str">
        <f t="shared" si="280"/>
        <v/>
      </c>
      <c r="G4189" s="18" t="str">
        <f t="shared" si="281"/>
        <v/>
      </c>
      <c r="H4189" s="18" t="str">
        <f t="shared" si="282"/>
        <v/>
      </c>
    </row>
    <row r="4190" spans="5:8" x14ac:dyDescent="0.25">
      <c r="E4190" s="18" t="str">
        <f t="shared" si="279"/>
        <v/>
      </c>
      <c r="F4190" s="18" t="str">
        <f t="shared" si="280"/>
        <v/>
      </c>
      <c r="G4190" s="18" t="str">
        <f t="shared" si="281"/>
        <v/>
      </c>
      <c r="H4190" s="18" t="str">
        <f t="shared" si="282"/>
        <v/>
      </c>
    </row>
    <row r="4191" spans="5:8" x14ac:dyDescent="0.25">
      <c r="E4191" s="18" t="str">
        <f t="shared" si="279"/>
        <v/>
      </c>
      <c r="F4191" s="18" t="str">
        <f t="shared" si="280"/>
        <v/>
      </c>
      <c r="G4191" s="18" t="str">
        <f t="shared" si="281"/>
        <v/>
      </c>
      <c r="H4191" s="18" t="str">
        <f t="shared" si="282"/>
        <v/>
      </c>
    </row>
    <row r="4192" spans="5:8" x14ac:dyDescent="0.25">
      <c r="E4192" s="18" t="str">
        <f t="shared" si="279"/>
        <v/>
      </c>
      <c r="F4192" s="18" t="str">
        <f t="shared" si="280"/>
        <v/>
      </c>
      <c r="G4192" s="18" t="str">
        <f t="shared" si="281"/>
        <v/>
      </c>
      <c r="H4192" s="18" t="str">
        <f t="shared" si="282"/>
        <v/>
      </c>
    </row>
    <row r="4193" spans="5:8" x14ac:dyDescent="0.25">
      <c r="E4193" s="18" t="str">
        <f t="shared" si="279"/>
        <v/>
      </c>
      <c r="F4193" s="18" t="str">
        <f t="shared" si="280"/>
        <v/>
      </c>
      <c r="G4193" s="18" t="str">
        <f t="shared" si="281"/>
        <v/>
      </c>
      <c r="H4193" s="18" t="str">
        <f t="shared" si="282"/>
        <v/>
      </c>
    </row>
    <row r="4194" spans="5:8" x14ac:dyDescent="0.25">
      <c r="E4194" s="18" t="str">
        <f t="shared" si="279"/>
        <v/>
      </c>
      <c r="F4194" s="18" t="str">
        <f t="shared" si="280"/>
        <v/>
      </c>
      <c r="G4194" s="18" t="str">
        <f t="shared" si="281"/>
        <v/>
      </c>
      <c r="H4194" s="18" t="str">
        <f t="shared" si="282"/>
        <v/>
      </c>
    </row>
    <row r="4195" spans="5:8" x14ac:dyDescent="0.25">
      <c r="E4195" s="18" t="str">
        <f t="shared" si="279"/>
        <v/>
      </c>
      <c r="F4195" s="18" t="str">
        <f t="shared" si="280"/>
        <v/>
      </c>
      <c r="G4195" s="18" t="str">
        <f t="shared" si="281"/>
        <v/>
      </c>
      <c r="H4195" s="18" t="str">
        <f t="shared" si="282"/>
        <v/>
      </c>
    </row>
    <row r="4196" spans="5:8" x14ac:dyDescent="0.25">
      <c r="E4196" s="18" t="str">
        <f t="shared" si="279"/>
        <v/>
      </c>
      <c r="F4196" s="18" t="str">
        <f t="shared" si="280"/>
        <v/>
      </c>
      <c r="G4196" s="18" t="str">
        <f t="shared" si="281"/>
        <v/>
      </c>
      <c r="H4196" s="18" t="str">
        <f t="shared" si="282"/>
        <v/>
      </c>
    </row>
    <row r="4197" spans="5:8" x14ac:dyDescent="0.25">
      <c r="E4197" s="18" t="str">
        <f t="shared" si="279"/>
        <v/>
      </c>
      <c r="F4197" s="18" t="str">
        <f t="shared" si="280"/>
        <v/>
      </c>
      <c r="G4197" s="18" t="str">
        <f t="shared" si="281"/>
        <v/>
      </c>
      <c r="H4197" s="18" t="str">
        <f t="shared" si="282"/>
        <v/>
      </c>
    </row>
    <row r="4198" spans="5:8" x14ac:dyDescent="0.25">
      <c r="E4198" s="18" t="str">
        <f t="shared" si="279"/>
        <v/>
      </c>
      <c r="F4198" s="18" t="str">
        <f t="shared" si="280"/>
        <v/>
      </c>
      <c r="G4198" s="18" t="str">
        <f t="shared" si="281"/>
        <v/>
      </c>
      <c r="H4198" s="18" t="str">
        <f t="shared" si="282"/>
        <v/>
      </c>
    </row>
    <row r="4199" spans="5:8" x14ac:dyDescent="0.25">
      <c r="E4199" s="18" t="str">
        <f t="shared" si="279"/>
        <v/>
      </c>
      <c r="F4199" s="18" t="str">
        <f t="shared" si="280"/>
        <v/>
      </c>
      <c r="G4199" s="18" t="str">
        <f t="shared" si="281"/>
        <v/>
      </c>
      <c r="H4199" s="18" t="str">
        <f t="shared" si="282"/>
        <v/>
      </c>
    </row>
    <row r="4200" spans="5:8" x14ac:dyDescent="0.25">
      <c r="E4200" s="18" t="str">
        <f t="shared" si="279"/>
        <v/>
      </c>
      <c r="F4200" s="18" t="str">
        <f t="shared" si="280"/>
        <v/>
      </c>
      <c r="G4200" s="18" t="str">
        <f t="shared" si="281"/>
        <v/>
      </c>
      <c r="H4200" s="18" t="str">
        <f t="shared" si="282"/>
        <v/>
      </c>
    </row>
    <row r="4201" spans="5:8" x14ac:dyDescent="0.25">
      <c r="E4201" s="18" t="str">
        <f t="shared" si="279"/>
        <v/>
      </c>
      <c r="F4201" s="18" t="str">
        <f t="shared" si="280"/>
        <v/>
      </c>
      <c r="G4201" s="18" t="str">
        <f t="shared" si="281"/>
        <v/>
      </c>
      <c r="H4201" s="18" t="str">
        <f t="shared" si="282"/>
        <v/>
      </c>
    </row>
    <row r="4202" spans="5:8" x14ac:dyDescent="0.25">
      <c r="E4202" s="18" t="str">
        <f t="shared" si="279"/>
        <v/>
      </c>
      <c r="F4202" s="18" t="str">
        <f t="shared" si="280"/>
        <v/>
      </c>
      <c r="G4202" s="18" t="str">
        <f t="shared" si="281"/>
        <v/>
      </c>
      <c r="H4202" s="18" t="str">
        <f t="shared" si="282"/>
        <v/>
      </c>
    </row>
    <row r="4203" spans="5:8" x14ac:dyDescent="0.25">
      <c r="E4203" s="18" t="str">
        <f t="shared" si="279"/>
        <v/>
      </c>
      <c r="F4203" s="18" t="str">
        <f t="shared" si="280"/>
        <v/>
      </c>
      <c r="G4203" s="18" t="str">
        <f t="shared" si="281"/>
        <v/>
      </c>
      <c r="H4203" s="18" t="str">
        <f t="shared" si="282"/>
        <v/>
      </c>
    </row>
    <row r="4204" spans="5:8" x14ac:dyDescent="0.25">
      <c r="E4204" s="18" t="str">
        <f t="shared" si="279"/>
        <v/>
      </c>
      <c r="F4204" s="18" t="str">
        <f t="shared" si="280"/>
        <v/>
      </c>
      <c r="G4204" s="18" t="str">
        <f t="shared" si="281"/>
        <v/>
      </c>
      <c r="H4204" s="18" t="str">
        <f t="shared" si="282"/>
        <v/>
      </c>
    </row>
    <row r="4205" spans="5:8" x14ac:dyDescent="0.25">
      <c r="E4205" s="18" t="str">
        <f t="shared" si="279"/>
        <v/>
      </c>
      <c r="F4205" s="18" t="str">
        <f t="shared" si="280"/>
        <v/>
      </c>
      <c r="G4205" s="18" t="str">
        <f t="shared" si="281"/>
        <v/>
      </c>
      <c r="H4205" s="18" t="str">
        <f t="shared" si="282"/>
        <v/>
      </c>
    </row>
    <row r="4206" spans="5:8" x14ac:dyDescent="0.25">
      <c r="E4206" s="18" t="str">
        <f t="shared" si="279"/>
        <v/>
      </c>
      <c r="F4206" s="18" t="str">
        <f t="shared" si="280"/>
        <v/>
      </c>
      <c r="G4206" s="18" t="str">
        <f t="shared" si="281"/>
        <v/>
      </c>
      <c r="H4206" s="18" t="str">
        <f t="shared" si="282"/>
        <v/>
      </c>
    </row>
    <row r="4207" spans="5:8" x14ac:dyDescent="0.25">
      <c r="E4207" s="18" t="str">
        <f t="shared" si="279"/>
        <v/>
      </c>
      <c r="F4207" s="18" t="str">
        <f t="shared" si="280"/>
        <v/>
      </c>
      <c r="G4207" s="18" t="str">
        <f t="shared" si="281"/>
        <v/>
      </c>
      <c r="H4207" s="18" t="str">
        <f t="shared" si="282"/>
        <v/>
      </c>
    </row>
    <row r="4208" spans="5:8" x14ac:dyDescent="0.25">
      <c r="E4208" s="18" t="str">
        <f t="shared" si="279"/>
        <v/>
      </c>
      <c r="F4208" s="18" t="str">
        <f t="shared" si="280"/>
        <v/>
      </c>
      <c r="G4208" s="18" t="str">
        <f t="shared" si="281"/>
        <v/>
      </c>
      <c r="H4208" s="18" t="str">
        <f t="shared" si="282"/>
        <v/>
      </c>
    </row>
    <row r="4209" spans="5:8" x14ac:dyDescent="0.25">
      <c r="E4209" s="18" t="str">
        <f t="shared" si="279"/>
        <v/>
      </c>
      <c r="F4209" s="18" t="str">
        <f t="shared" si="280"/>
        <v/>
      </c>
      <c r="G4209" s="18" t="str">
        <f t="shared" si="281"/>
        <v/>
      </c>
      <c r="H4209" s="18" t="str">
        <f t="shared" si="282"/>
        <v/>
      </c>
    </row>
    <row r="4210" spans="5:8" x14ac:dyDescent="0.25">
      <c r="E4210" s="18" t="str">
        <f t="shared" si="279"/>
        <v/>
      </c>
      <c r="F4210" s="18" t="str">
        <f t="shared" si="280"/>
        <v/>
      </c>
      <c r="G4210" s="18" t="str">
        <f t="shared" si="281"/>
        <v/>
      </c>
      <c r="H4210" s="18" t="str">
        <f t="shared" si="282"/>
        <v/>
      </c>
    </row>
    <row r="4211" spans="5:8" x14ac:dyDescent="0.25">
      <c r="E4211" s="18" t="str">
        <f t="shared" si="279"/>
        <v/>
      </c>
      <c r="F4211" s="18" t="str">
        <f t="shared" si="280"/>
        <v/>
      </c>
      <c r="G4211" s="18" t="str">
        <f t="shared" si="281"/>
        <v/>
      </c>
      <c r="H4211" s="18" t="str">
        <f t="shared" si="282"/>
        <v/>
      </c>
    </row>
    <row r="4212" spans="5:8" x14ac:dyDescent="0.25">
      <c r="E4212" s="18" t="str">
        <f t="shared" si="279"/>
        <v/>
      </c>
      <c r="F4212" s="18" t="str">
        <f t="shared" si="280"/>
        <v/>
      </c>
      <c r="G4212" s="18" t="str">
        <f t="shared" si="281"/>
        <v/>
      </c>
      <c r="H4212" s="18" t="str">
        <f t="shared" si="282"/>
        <v/>
      </c>
    </row>
    <row r="4213" spans="5:8" x14ac:dyDescent="0.25">
      <c r="E4213" s="18" t="str">
        <f t="shared" si="279"/>
        <v/>
      </c>
      <c r="F4213" s="18" t="str">
        <f t="shared" si="280"/>
        <v/>
      </c>
      <c r="G4213" s="18" t="str">
        <f t="shared" si="281"/>
        <v/>
      </c>
      <c r="H4213" s="18" t="str">
        <f t="shared" si="282"/>
        <v/>
      </c>
    </row>
    <row r="4214" spans="5:8" x14ac:dyDescent="0.25">
      <c r="E4214" s="18" t="str">
        <f t="shared" si="279"/>
        <v/>
      </c>
      <c r="F4214" s="18" t="str">
        <f t="shared" si="280"/>
        <v/>
      </c>
      <c r="G4214" s="18" t="str">
        <f t="shared" si="281"/>
        <v/>
      </c>
      <c r="H4214" s="18" t="str">
        <f t="shared" si="282"/>
        <v/>
      </c>
    </row>
    <row r="4215" spans="5:8" x14ac:dyDescent="0.25">
      <c r="E4215" s="18" t="str">
        <f t="shared" si="279"/>
        <v/>
      </c>
      <c r="F4215" s="18" t="str">
        <f t="shared" si="280"/>
        <v/>
      </c>
      <c r="G4215" s="18" t="str">
        <f t="shared" si="281"/>
        <v/>
      </c>
      <c r="H4215" s="18" t="str">
        <f t="shared" si="282"/>
        <v/>
      </c>
    </row>
    <row r="4216" spans="5:8" x14ac:dyDescent="0.25">
      <c r="E4216" s="18" t="str">
        <f t="shared" si="279"/>
        <v/>
      </c>
      <c r="F4216" s="18" t="str">
        <f t="shared" si="280"/>
        <v/>
      </c>
      <c r="G4216" s="18" t="str">
        <f t="shared" si="281"/>
        <v/>
      </c>
      <c r="H4216" s="18" t="str">
        <f t="shared" si="282"/>
        <v/>
      </c>
    </row>
    <row r="4217" spans="5:8" x14ac:dyDescent="0.25">
      <c r="E4217" s="18" t="str">
        <f t="shared" si="279"/>
        <v/>
      </c>
      <c r="F4217" s="18" t="str">
        <f t="shared" si="280"/>
        <v/>
      </c>
      <c r="G4217" s="18" t="str">
        <f t="shared" si="281"/>
        <v/>
      </c>
      <c r="H4217" s="18" t="str">
        <f t="shared" si="282"/>
        <v/>
      </c>
    </row>
    <row r="4218" spans="5:8" x14ac:dyDescent="0.25">
      <c r="E4218" s="18" t="str">
        <f t="shared" si="279"/>
        <v/>
      </c>
      <c r="F4218" s="18" t="str">
        <f t="shared" si="280"/>
        <v/>
      </c>
      <c r="G4218" s="18" t="str">
        <f t="shared" si="281"/>
        <v/>
      </c>
      <c r="H4218" s="18" t="str">
        <f t="shared" si="282"/>
        <v/>
      </c>
    </row>
    <row r="4219" spans="5:8" x14ac:dyDescent="0.25">
      <c r="E4219" s="18" t="str">
        <f t="shared" si="279"/>
        <v/>
      </c>
      <c r="F4219" s="18" t="str">
        <f t="shared" si="280"/>
        <v/>
      </c>
      <c r="G4219" s="18" t="str">
        <f t="shared" si="281"/>
        <v/>
      </c>
      <c r="H4219" s="18" t="str">
        <f t="shared" si="282"/>
        <v/>
      </c>
    </row>
    <row r="4220" spans="5:8" x14ac:dyDescent="0.25">
      <c r="E4220" s="18" t="str">
        <f t="shared" si="279"/>
        <v/>
      </c>
      <c r="F4220" s="18" t="str">
        <f t="shared" si="280"/>
        <v/>
      </c>
      <c r="G4220" s="18" t="str">
        <f t="shared" si="281"/>
        <v/>
      </c>
      <c r="H4220" s="18" t="str">
        <f t="shared" si="282"/>
        <v/>
      </c>
    </row>
    <row r="4221" spans="5:8" x14ac:dyDescent="0.25">
      <c r="E4221" s="18" t="str">
        <f t="shared" si="279"/>
        <v/>
      </c>
      <c r="F4221" s="18" t="str">
        <f t="shared" si="280"/>
        <v/>
      </c>
      <c r="G4221" s="18" t="str">
        <f t="shared" si="281"/>
        <v/>
      </c>
      <c r="H4221" s="18" t="str">
        <f t="shared" si="282"/>
        <v/>
      </c>
    </row>
    <row r="4222" spans="5:8" x14ac:dyDescent="0.25">
      <c r="E4222" s="18" t="str">
        <f t="shared" si="279"/>
        <v/>
      </c>
      <c r="F4222" s="18" t="str">
        <f t="shared" si="280"/>
        <v/>
      </c>
      <c r="G4222" s="18" t="str">
        <f t="shared" si="281"/>
        <v/>
      </c>
      <c r="H4222" s="18" t="str">
        <f t="shared" si="282"/>
        <v/>
      </c>
    </row>
    <row r="4223" spans="5:8" x14ac:dyDescent="0.25">
      <c r="E4223" s="18" t="str">
        <f t="shared" si="279"/>
        <v/>
      </c>
      <c r="F4223" s="18" t="str">
        <f t="shared" si="280"/>
        <v/>
      </c>
      <c r="G4223" s="18" t="str">
        <f t="shared" si="281"/>
        <v/>
      </c>
      <c r="H4223" s="18" t="str">
        <f t="shared" si="282"/>
        <v/>
      </c>
    </row>
    <row r="4224" spans="5:8" x14ac:dyDescent="0.25">
      <c r="E4224" s="18" t="str">
        <f t="shared" si="279"/>
        <v/>
      </c>
      <c r="F4224" s="18" t="str">
        <f t="shared" si="280"/>
        <v/>
      </c>
      <c r="G4224" s="18" t="str">
        <f t="shared" si="281"/>
        <v/>
      </c>
      <c r="H4224" s="18" t="str">
        <f t="shared" si="282"/>
        <v/>
      </c>
    </row>
    <row r="4225" spans="5:8" x14ac:dyDescent="0.25">
      <c r="E4225" s="18" t="str">
        <f t="shared" si="279"/>
        <v/>
      </c>
      <c r="F4225" s="18" t="str">
        <f t="shared" si="280"/>
        <v/>
      </c>
      <c r="G4225" s="18" t="str">
        <f t="shared" si="281"/>
        <v/>
      </c>
      <c r="H4225" s="18" t="str">
        <f t="shared" si="282"/>
        <v/>
      </c>
    </row>
    <row r="4226" spans="5:8" x14ac:dyDescent="0.25">
      <c r="E4226" s="18" t="str">
        <f t="shared" si="279"/>
        <v/>
      </c>
      <c r="F4226" s="18" t="str">
        <f t="shared" si="280"/>
        <v/>
      </c>
      <c r="G4226" s="18" t="str">
        <f t="shared" si="281"/>
        <v/>
      </c>
      <c r="H4226" s="18" t="str">
        <f t="shared" si="282"/>
        <v/>
      </c>
    </row>
    <row r="4227" spans="5:8" x14ac:dyDescent="0.25">
      <c r="E4227" s="18" t="str">
        <f t="shared" si="279"/>
        <v/>
      </c>
      <c r="F4227" s="18" t="str">
        <f t="shared" si="280"/>
        <v/>
      </c>
      <c r="G4227" s="18" t="str">
        <f t="shared" si="281"/>
        <v/>
      </c>
      <c r="H4227" s="18" t="str">
        <f t="shared" si="282"/>
        <v/>
      </c>
    </row>
    <row r="4228" spans="5:8" x14ac:dyDescent="0.25">
      <c r="E4228" s="18" t="str">
        <f t="shared" si="279"/>
        <v/>
      </c>
      <c r="F4228" s="18" t="str">
        <f t="shared" si="280"/>
        <v/>
      </c>
      <c r="G4228" s="18" t="str">
        <f t="shared" si="281"/>
        <v/>
      </c>
      <c r="H4228" s="18" t="str">
        <f t="shared" si="282"/>
        <v/>
      </c>
    </row>
    <row r="4229" spans="5:8" x14ac:dyDescent="0.25">
      <c r="E4229" s="18" t="str">
        <f t="shared" si="279"/>
        <v/>
      </c>
      <c r="F4229" s="18" t="str">
        <f t="shared" si="280"/>
        <v/>
      </c>
      <c r="G4229" s="18" t="str">
        <f t="shared" si="281"/>
        <v/>
      </c>
      <c r="H4229" s="18" t="str">
        <f t="shared" si="282"/>
        <v/>
      </c>
    </row>
    <row r="4230" spans="5:8" x14ac:dyDescent="0.25">
      <c r="E4230" s="18" t="str">
        <f t="shared" ref="E4230:E4293" si="283">IF($C4230="","",IFERROR(INDEX(ItemPriceCol,MATCH($C4230,ItemName,0)),""))</f>
        <v/>
      </c>
      <c r="F4230" s="18" t="str">
        <f t="shared" ref="F4230:F4293" si="284">IF(OR($D4230="",$E4230=""),"",$D4230*$E4230)</f>
        <v/>
      </c>
      <c r="G4230" s="18" t="str">
        <f t="shared" ref="G4230:G4293" si="285">IF($C4230="","",IFERROR(INDEX(ItemCostCol,MATCH($C4230,ItemName,0)),""))</f>
        <v/>
      </c>
      <c r="H4230" s="18" t="str">
        <f t="shared" ref="H4230:H4293" si="286">IF(OR($F4230="",$G4230=""),"",$F4230-$D4230*$G4230)</f>
        <v/>
      </c>
    </row>
    <row r="4231" spans="5:8" x14ac:dyDescent="0.25">
      <c r="E4231" s="18" t="str">
        <f t="shared" si="283"/>
        <v/>
      </c>
      <c r="F4231" s="18" t="str">
        <f t="shared" si="284"/>
        <v/>
      </c>
      <c r="G4231" s="18" t="str">
        <f t="shared" si="285"/>
        <v/>
      </c>
      <c r="H4231" s="18" t="str">
        <f t="shared" si="286"/>
        <v/>
      </c>
    </row>
    <row r="4232" spans="5:8" x14ac:dyDescent="0.25">
      <c r="E4232" s="18" t="str">
        <f t="shared" si="283"/>
        <v/>
      </c>
      <c r="F4232" s="18" t="str">
        <f t="shared" si="284"/>
        <v/>
      </c>
      <c r="G4232" s="18" t="str">
        <f t="shared" si="285"/>
        <v/>
      </c>
      <c r="H4232" s="18" t="str">
        <f t="shared" si="286"/>
        <v/>
      </c>
    </row>
    <row r="4233" spans="5:8" x14ac:dyDescent="0.25">
      <c r="E4233" s="18" t="str">
        <f t="shared" si="283"/>
        <v/>
      </c>
      <c r="F4233" s="18" t="str">
        <f t="shared" si="284"/>
        <v/>
      </c>
      <c r="G4233" s="18" t="str">
        <f t="shared" si="285"/>
        <v/>
      </c>
      <c r="H4233" s="18" t="str">
        <f t="shared" si="286"/>
        <v/>
      </c>
    </row>
    <row r="4234" spans="5:8" x14ac:dyDescent="0.25">
      <c r="E4234" s="18" t="str">
        <f t="shared" si="283"/>
        <v/>
      </c>
      <c r="F4234" s="18" t="str">
        <f t="shared" si="284"/>
        <v/>
      </c>
      <c r="G4234" s="18" t="str">
        <f t="shared" si="285"/>
        <v/>
      </c>
      <c r="H4234" s="18" t="str">
        <f t="shared" si="286"/>
        <v/>
      </c>
    </row>
    <row r="4235" spans="5:8" x14ac:dyDescent="0.25">
      <c r="E4235" s="18" t="str">
        <f t="shared" si="283"/>
        <v/>
      </c>
      <c r="F4235" s="18" t="str">
        <f t="shared" si="284"/>
        <v/>
      </c>
      <c r="G4235" s="18" t="str">
        <f t="shared" si="285"/>
        <v/>
      </c>
      <c r="H4235" s="18" t="str">
        <f t="shared" si="286"/>
        <v/>
      </c>
    </row>
    <row r="4236" spans="5:8" x14ac:dyDescent="0.25">
      <c r="E4236" s="18" t="str">
        <f t="shared" si="283"/>
        <v/>
      </c>
      <c r="F4236" s="18" t="str">
        <f t="shared" si="284"/>
        <v/>
      </c>
      <c r="G4236" s="18" t="str">
        <f t="shared" si="285"/>
        <v/>
      </c>
      <c r="H4236" s="18" t="str">
        <f t="shared" si="286"/>
        <v/>
      </c>
    </row>
    <row r="4237" spans="5:8" x14ac:dyDescent="0.25">
      <c r="E4237" s="18" t="str">
        <f t="shared" si="283"/>
        <v/>
      </c>
      <c r="F4237" s="18" t="str">
        <f t="shared" si="284"/>
        <v/>
      </c>
      <c r="G4237" s="18" t="str">
        <f t="shared" si="285"/>
        <v/>
      </c>
      <c r="H4237" s="18" t="str">
        <f t="shared" si="286"/>
        <v/>
      </c>
    </row>
    <row r="4238" spans="5:8" x14ac:dyDescent="0.25">
      <c r="E4238" s="18" t="str">
        <f t="shared" si="283"/>
        <v/>
      </c>
      <c r="F4238" s="18" t="str">
        <f t="shared" si="284"/>
        <v/>
      </c>
      <c r="G4238" s="18" t="str">
        <f t="shared" si="285"/>
        <v/>
      </c>
      <c r="H4238" s="18" t="str">
        <f t="shared" si="286"/>
        <v/>
      </c>
    </row>
    <row r="4239" spans="5:8" x14ac:dyDescent="0.25">
      <c r="E4239" s="18" t="str">
        <f t="shared" si="283"/>
        <v/>
      </c>
      <c r="F4239" s="18" t="str">
        <f t="shared" si="284"/>
        <v/>
      </c>
      <c r="G4239" s="18" t="str">
        <f t="shared" si="285"/>
        <v/>
      </c>
      <c r="H4239" s="18" t="str">
        <f t="shared" si="286"/>
        <v/>
      </c>
    </row>
    <row r="4240" spans="5:8" x14ac:dyDescent="0.25">
      <c r="E4240" s="18" t="str">
        <f t="shared" si="283"/>
        <v/>
      </c>
      <c r="F4240" s="18" t="str">
        <f t="shared" si="284"/>
        <v/>
      </c>
      <c r="G4240" s="18" t="str">
        <f t="shared" si="285"/>
        <v/>
      </c>
      <c r="H4240" s="18" t="str">
        <f t="shared" si="286"/>
        <v/>
      </c>
    </row>
    <row r="4241" spans="5:8" x14ac:dyDescent="0.25">
      <c r="E4241" s="18" t="str">
        <f t="shared" si="283"/>
        <v/>
      </c>
      <c r="F4241" s="18" t="str">
        <f t="shared" si="284"/>
        <v/>
      </c>
      <c r="G4241" s="18" t="str">
        <f t="shared" si="285"/>
        <v/>
      </c>
      <c r="H4241" s="18" t="str">
        <f t="shared" si="286"/>
        <v/>
      </c>
    </row>
    <row r="4242" spans="5:8" x14ac:dyDescent="0.25">
      <c r="E4242" s="18" t="str">
        <f t="shared" si="283"/>
        <v/>
      </c>
      <c r="F4242" s="18" t="str">
        <f t="shared" si="284"/>
        <v/>
      </c>
      <c r="G4242" s="18" t="str">
        <f t="shared" si="285"/>
        <v/>
      </c>
      <c r="H4242" s="18" t="str">
        <f t="shared" si="286"/>
        <v/>
      </c>
    </row>
    <row r="4243" spans="5:8" x14ac:dyDescent="0.25">
      <c r="E4243" s="18" t="str">
        <f t="shared" si="283"/>
        <v/>
      </c>
      <c r="F4243" s="18" t="str">
        <f t="shared" si="284"/>
        <v/>
      </c>
      <c r="G4243" s="18" t="str">
        <f t="shared" si="285"/>
        <v/>
      </c>
      <c r="H4243" s="18" t="str">
        <f t="shared" si="286"/>
        <v/>
      </c>
    </row>
    <row r="4244" spans="5:8" x14ac:dyDescent="0.25">
      <c r="E4244" s="18" t="str">
        <f t="shared" si="283"/>
        <v/>
      </c>
      <c r="F4244" s="18" t="str">
        <f t="shared" si="284"/>
        <v/>
      </c>
      <c r="G4244" s="18" t="str">
        <f t="shared" si="285"/>
        <v/>
      </c>
      <c r="H4244" s="18" t="str">
        <f t="shared" si="286"/>
        <v/>
      </c>
    </row>
    <row r="4245" spans="5:8" x14ac:dyDescent="0.25">
      <c r="E4245" s="18" t="str">
        <f t="shared" si="283"/>
        <v/>
      </c>
      <c r="F4245" s="18" t="str">
        <f t="shared" si="284"/>
        <v/>
      </c>
      <c r="G4245" s="18" t="str">
        <f t="shared" si="285"/>
        <v/>
      </c>
      <c r="H4245" s="18" t="str">
        <f t="shared" si="286"/>
        <v/>
      </c>
    </row>
    <row r="4246" spans="5:8" x14ac:dyDescent="0.25">
      <c r="E4246" s="18" t="str">
        <f t="shared" si="283"/>
        <v/>
      </c>
      <c r="F4246" s="18" t="str">
        <f t="shared" si="284"/>
        <v/>
      </c>
      <c r="G4246" s="18" t="str">
        <f t="shared" si="285"/>
        <v/>
      </c>
      <c r="H4246" s="18" t="str">
        <f t="shared" si="286"/>
        <v/>
      </c>
    </row>
    <row r="4247" spans="5:8" x14ac:dyDescent="0.25">
      <c r="E4247" s="18" t="str">
        <f t="shared" si="283"/>
        <v/>
      </c>
      <c r="F4247" s="18" t="str">
        <f t="shared" si="284"/>
        <v/>
      </c>
      <c r="G4247" s="18" t="str">
        <f t="shared" si="285"/>
        <v/>
      </c>
      <c r="H4247" s="18" t="str">
        <f t="shared" si="286"/>
        <v/>
      </c>
    </row>
    <row r="4248" spans="5:8" x14ac:dyDescent="0.25">
      <c r="E4248" s="18" t="str">
        <f t="shared" si="283"/>
        <v/>
      </c>
      <c r="F4248" s="18" t="str">
        <f t="shared" si="284"/>
        <v/>
      </c>
      <c r="G4248" s="18" t="str">
        <f t="shared" si="285"/>
        <v/>
      </c>
      <c r="H4248" s="18" t="str">
        <f t="shared" si="286"/>
        <v/>
      </c>
    </row>
    <row r="4249" spans="5:8" x14ac:dyDescent="0.25">
      <c r="E4249" s="18" t="str">
        <f t="shared" si="283"/>
        <v/>
      </c>
      <c r="F4249" s="18" t="str">
        <f t="shared" si="284"/>
        <v/>
      </c>
      <c r="G4249" s="18" t="str">
        <f t="shared" si="285"/>
        <v/>
      </c>
      <c r="H4249" s="18" t="str">
        <f t="shared" si="286"/>
        <v/>
      </c>
    </row>
    <row r="4250" spans="5:8" x14ac:dyDescent="0.25">
      <c r="E4250" s="18" t="str">
        <f t="shared" si="283"/>
        <v/>
      </c>
      <c r="F4250" s="18" t="str">
        <f t="shared" si="284"/>
        <v/>
      </c>
      <c r="G4250" s="18" t="str">
        <f t="shared" si="285"/>
        <v/>
      </c>
      <c r="H4250" s="18" t="str">
        <f t="shared" si="286"/>
        <v/>
      </c>
    </row>
    <row r="4251" spans="5:8" x14ac:dyDescent="0.25">
      <c r="E4251" s="18" t="str">
        <f t="shared" si="283"/>
        <v/>
      </c>
      <c r="F4251" s="18" t="str">
        <f t="shared" si="284"/>
        <v/>
      </c>
      <c r="G4251" s="18" t="str">
        <f t="shared" si="285"/>
        <v/>
      </c>
      <c r="H4251" s="18" t="str">
        <f t="shared" si="286"/>
        <v/>
      </c>
    </row>
    <row r="4252" spans="5:8" x14ac:dyDescent="0.25">
      <c r="E4252" s="18" t="str">
        <f t="shared" si="283"/>
        <v/>
      </c>
      <c r="F4252" s="18" t="str">
        <f t="shared" si="284"/>
        <v/>
      </c>
      <c r="G4252" s="18" t="str">
        <f t="shared" si="285"/>
        <v/>
      </c>
      <c r="H4252" s="18" t="str">
        <f t="shared" si="286"/>
        <v/>
      </c>
    </row>
    <row r="4253" spans="5:8" x14ac:dyDescent="0.25">
      <c r="E4253" s="18" t="str">
        <f t="shared" si="283"/>
        <v/>
      </c>
      <c r="F4253" s="18" t="str">
        <f t="shared" si="284"/>
        <v/>
      </c>
      <c r="G4253" s="18" t="str">
        <f t="shared" si="285"/>
        <v/>
      </c>
      <c r="H4253" s="18" t="str">
        <f t="shared" si="286"/>
        <v/>
      </c>
    </row>
    <row r="4254" spans="5:8" x14ac:dyDescent="0.25">
      <c r="E4254" s="18" t="str">
        <f t="shared" si="283"/>
        <v/>
      </c>
      <c r="F4254" s="18" t="str">
        <f t="shared" si="284"/>
        <v/>
      </c>
      <c r="G4254" s="18" t="str">
        <f t="shared" si="285"/>
        <v/>
      </c>
      <c r="H4254" s="18" t="str">
        <f t="shared" si="286"/>
        <v/>
      </c>
    </row>
    <row r="4255" spans="5:8" x14ac:dyDescent="0.25">
      <c r="E4255" s="18" t="str">
        <f t="shared" si="283"/>
        <v/>
      </c>
      <c r="F4255" s="18" t="str">
        <f t="shared" si="284"/>
        <v/>
      </c>
      <c r="G4255" s="18" t="str">
        <f t="shared" si="285"/>
        <v/>
      </c>
      <c r="H4255" s="18" t="str">
        <f t="shared" si="286"/>
        <v/>
      </c>
    </row>
    <row r="4256" spans="5:8" x14ac:dyDescent="0.25">
      <c r="E4256" s="18" t="str">
        <f t="shared" si="283"/>
        <v/>
      </c>
      <c r="F4256" s="18" t="str">
        <f t="shared" si="284"/>
        <v/>
      </c>
      <c r="G4256" s="18" t="str">
        <f t="shared" si="285"/>
        <v/>
      </c>
      <c r="H4256" s="18" t="str">
        <f t="shared" si="286"/>
        <v/>
      </c>
    </row>
    <row r="4257" spans="5:8" x14ac:dyDescent="0.25">
      <c r="E4257" s="18" t="str">
        <f t="shared" si="283"/>
        <v/>
      </c>
      <c r="F4257" s="18" t="str">
        <f t="shared" si="284"/>
        <v/>
      </c>
      <c r="G4257" s="18" t="str">
        <f t="shared" si="285"/>
        <v/>
      </c>
      <c r="H4257" s="18" t="str">
        <f t="shared" si="286"/>
        <v/>
      </c>
    </row>
    <row r="4258" spans="5:8" x14ac:dyDescent="0.25">
      <c r="E4258" s="18" t="str">
        <f t="shared" si="283"/>
        <v/>
      </c>
      <c r="F4258" s="18" t="str">
        <f t="shared" si="284"/>
        <v/>
      </c>
      <c r="G4258" s="18" t="str">
        <f t="shared" si="285"/>
        <v/>
      </c>
      <c r="H4258" s="18" t="str">
        <f t="shared" si="286"/>
        <v/>
      </c>
    </row>
    <row r="4259" spans="5:8" x14ac:dyDescent="0.25">
      <c r="E4259" s="18" t="str">
        <f t="shared" si="283"/>
        <v/>
      </c>
      <c r="F4259" s="18" t="str">
        <f t="shared" si="284"/>
        <v/>
      </c>
      <c r="G4259" s="18" t="str">
        <f t="shared" si="285"/>
        <v/>
      </c>
      <c r="H4259" s="18" t="str">
        <f t="shared" si="286"/>
        <v/>
      </c>
    </row>
    <row r="4260" spans="5:8" x14ac:dyDescent="0.25">
      <c r="E4260" s="18" t="str">
        <f t="shared" si="283"/>
        <v/>
      </c>
      <c r="F4260" s="18" t="str">
        <f t="shared" si="284"/>
        <v/>
      </c>
      <c r="G4260" s="18" t="str">
        <f t="shared" si="285"/>
        <v/>
      </c>
      <c r="H4260" s="18" t="str">
        <f t="shared" si="286"/>
        <v/>
      </c>
    </row>
    <row r="4261" spans="5:8" x14ac:dyDescent="0.25">
      <c r="E4261" s="18" t="str">
        <f t="shared" si="283"/>
        <v/>
      </c>
      <c r="F4261" s="18" t="str">
        <f t="shared" si="284"/>
        <v/>
      </c>
      <c r="G4261" s="18" t="str">
        <f t="shared" si="285"/>
        <v/>
      </c>
      <c r="H4261" s="18" t="str">
        <f t="shared" si="286"/>
        <v/>
      </c>
    </row>
    <row r="4262" spans="5:8" x14ac:dyDescent="0.25">
      <c r="E4262" s="18" t="str">
        <f t="shared" si="283"/>
        <v/>
      </c>
      <c r="F4262" s="18" t="str">
        <f t="shared" si="284"/>
        <v/>
      </c>
      <c r="G4262" s="18" t="str">
        <f t="shared" si="285"/>
        <v/>
      </c>
      <c r="H4262" s="18" t="str">
        <f t="shared" si="286"/>
        <v/>
      </c>
    </row>
    <row r="4263" spans="5:8" x14ac:dyDescent="0.25">
      <c r="E4263" s="18" t="str">
        <f t="shared" si="283"/>
        <v/>
      </c>
      <c r="F4263" s="18" t="str">
        <f t="shared" si="284"/>
        <v/>
      </c>
      <c r="G4263" s="18" t="str">
        <f t="shared" si="285"/>
        <v/>
      </c>
      <c r="H4263" s="18" t="str">
        <f t="shared" si="286"/>
        <v/>
      </c>
    </row>
    <row r="4264" spans="5:8" x14ac:dyDescent="0.25">
      <c r="E4264" s="18" t="str">
        <f t="shared" si="283"/>
        <v/>
      </c>
      <c r="F4264" s="18" t="str">
        <f t="shared" si="284"/>
        <v/>
      </c>
      <c r="G4264" s="18" t="str">
        <f t="shared" si="285"/>
        <v/>
      </c>
      <c r="H4264" s="18" t="str">
        <f t="shared" si="286"/>
        <v/>
      </c>
    </row>
    <row r="4265" spans="5:8" x14ac:dyDescent="0.25">
      <c r="E4265" s="18" t="str">
        <f t="shared" si="283"/>
        <v/>
      </c>
      <c r="F4265" s="18" t="str">
        <f t="shared" si="284"/>
        <v/>
      </c>
      <c r="G4265" s="18" t="str">
        <f t="shared" si="285"/>
        <v/>
      </c>
      <c r="H4265" s="18" t="str">
        <f t="shared" si="286"/>
        <v/>
      </c>
    </row>
    <row r="4266" spans="5:8" x14ac:dyDescent="0.25">
      <c r="E4266" s="18" t="str">
        <f t="shared" si="283"/>
        <v/>
      </c>
      <c r="F4266" s="18" t="str">
        <f t="shared" si="284"/>
        <v/>
      </c>
      <c r="G4266" s="18" t="str">
        <f t="shared" si="285"/>
        <v/>
      </c>
      <c r="H4266" s="18" t="str">
        <f t="shared" si="286"/>
        <v/>
      </c>
    </row>
    <row r="4267" spans="5:8" x14ac:dyDescent="0.25">
      <c r="E4267" s="18" t="str">
        <f t="shared" si="283"/>
        <v/>
      </c>
      <c r="F4267" s="18" t="str">
        <f t="shared" si="284"/>
        <v/>
      </c>
      <c r="G4267" s="18" t="str">
        <f t="shared" si="285"/>
        <v/>
      </c>
      <c r="H4267" s="18" t="str">
        <f t="shared" si="286"/>
        <v/>
      </c>
    </row>
    <row r="4268" spans="5:8" x14ac:dyDescent="0.25">
      <c r="E4268" s="18" t="str">
        <f t="shared" si="283"/>
        <v/>
      </c>
      <c r="F4268" s="18" t="str">
        <f t="shared" si="284"/>
        <v/>
      </c>
      <c r="G4268" s="18" t="str">
        <f t="shared" si="285"/>
        <v/>
      </c>
      <c r="H4268" s="18" t="str">
        <f t="shared" si="286"/>
        <v/>
      </c>
    </row>
    <row r="4269" spans="5:8" x14ac:dyDescent="0.25">
      <c r="E4269" s="18" t="str">
        <f t="shared" si="283"/>
        <v/>
      </c>
      <c r="F4269" s="18" t="str">
        <f t="shared" si="284"/>
        <v/>
      </c>
      <c r="G4269" s="18" t="str">
        <f t="shared" si="285"/>
        <v/>
      </c>
      <c r="H4269" s="18" t="str">
        <f t="shared" si="286"/>
        <v/>
      </c>
    </row>
    <row r="4270" spans="5:8" x14ac:dyDescent="0.25">
      <c r="E4270" s="18" t="str">
        <f t="shared" si="283"/>
        <v/>
      </c>
      <c r="F4270" s="18" t="str">
        <f t="shared" si="284"/>
        <v/>
      </c>
      <c r="G4270" s="18" t="str">
        <f t="shared" si="285"/>
        <v/>
      </c>
      <c r="H4270" s="18" t="str">
        <f t="shared" si="286"/>
        <v/>
      </c>
    </row>
    <row r="4271" spans="5:8" x14ac:dyDescent="0.25">
      <c r="E4271" s="18" t="str">
        <f t="shared" si="283"/>
        <v/>
      </c>
      <c r="F4271" s="18" t="str">
        <f t="shared" si="284"/>
        <v/>
      </c>
      <c r="G4271" s="18" t="str">
        <f t="shared" si="285"/>
        <v/>
      </c>
      <c r="H4271" s="18" t="str">
        <f t="shared" si="286"/>
        <v/>
      </c>
    </row>
    <row r="4272" spans="5:8" x14ac:dyDescent="0.25">
      <c r="E4272" s="18" t="str">
        <f t="shared" si="283"/>
        <v/>
      </c>
      <c r="F4272" s="18" t="str">
        <f t="shared" si="284"/>
        <v/>
      </c>
      <c r="G4272" s="18" t="str">
        <f t="shared" si="285"/>
        <v/>
      </c>
      <c r="H4272" s="18" t="str">
        <f t="shared" si="286"/>
        <v/>
      </c>
    </row>
    <row r="4273" spans="5:8" x14ac:dyDescent="0.25">
      <c r="E4273" s="18" t="str">
        <f t="shared" si="283"/>
        <v/>
      </c>
      <c r="F4273" s="18" t="str">
        <f t="shared" si="284"/>
        <v/>
      </c>
      <c r="G4273" s="18" t="str">
        <f t="shared" si="285"/>
        <v/>
      </c>
      <c r="H4273" s="18" t="str">
        <f t="shared" si="286"/>
        <v/>
      </c>
    </row>
    <row r="4274" spans="5:8" x14ac:dyDescent="0.25">
      <c r="E4274" s="18" t="str">
        <f t="shared" si="283"/>
        <v/>
      </c>
      <c r="F4274" s="18" t="str">
        <f t="shared" si="284"/>
        <v/>
      </c>
      <c r="G4274" s="18" t="str">
        <f t="shared" si="285"/>
        <v/>
      </c>
      <c r="H4274" s="18" t="str">
        <f t="shared" si="286"/>
        <v/>
      </c>
    </row>
    <row r="4275" spans="5:8" x14ac:dyDescent="0.25">
      <c r="E4275" s="18" t="str">
        <f t="shared" si="283"/>
        <v/>
      </c>
      <c r="F4275" s="18" t="str">
        <f t="shared" si="284"/>
        <v/>
      </c>
      <c r="G4275" s="18" t="str">
        <f t="shared" si="285"/>
        <v/>
      </c>
      <c r="H4275" s="18" t="str">
        <f t="shared" si="286"/>
        <v/>
      </c>
    </row>
    <row r="4276" spans="5:8" x14ac:dyDescent="0.25">
      <c r="E4276" s="18" t="str">
        <f t="shared" si="283"/>
        <v/>
      </c>
      <c r="F4276" s="18" t="str">
        <f t="shared" si="284"/>
        <v/>
      </c>
      <c r="G4276" s="18" t="str">
        <f t="shared" si="285"/>
        <v/>
      </c>
      <c r="H4276" s="18" t="str">
        <f t="shared" si="286"/>
        <v/>
      </c>
    </row>
    <row r="4277" spans="5:8" x14ac:dyDescent="0.25">
      <c r="E4277" s="18" t="str">
        <f t="shared" si="283"/>
        <v/>
      </c>
      <c r="F4277" s="18" t="str">
        <f t="shared" si="284"/>
        <v/>
      </c>
      <c r="G4277" s="18" t="str">
        <f t="shared" si="285"/>
        <v/>
      </c>
      <c r="H4277" s="18" t="str">
        <f t="shared" si="286"/>
        <v/>
      </c>
    </row>
    <row r="4278" spans="5:8" x14ac:dyDescent="0.25">
      <c r="E4278" s="18" t="str">
        <f t="shared" si="283"/>
        <v/>
      </c>
      <c r="F4278" s="18" t="str">
        <f t="shared" si="284"/>
        <v/>
      </c>
      <c r="G4278" s="18" t="str">
        <f t="shared" si="285"/>
        <v/>
      </c>
      <c r="H4278" s="18" t="str">
        <f t="shared" si="286"/>
        <v/>
      </c>
    </row>
    <row r="4279" spans="5:8" x14ac:dyDescent="0.25">
      <c r="E4279" s="18" t="str">
        <f t="shared" si="283"/>
        <v/>
      </c>
      <c r="F4279" s="18" t="str">
        <f t="shared" si="284"/>
        <v/>
      </c>
      <c r="G4279" s="18" t="str">
        <f t="shared" si="285"/>
        <v/>
      </c>
      <c r="H4279" s="18" t="str">
        <f t="shared" si="286"/>
        <v/>
      </c>
    </row>
    <row r="4280" spans="5:8" x14ac:dyDescent="0.25">
      <c r="E4280" s="18" t="str">
        <f t="shared" si="283"/>
        <v/>
      </c>
      <c r="F4280" s="18" t="str">
        <f t="shared" si="284"/>
        <v/>
      </c>
      <c r="G4280" s="18" t="str">
        <f t="shared" si="285"/>
        <v/>
      </c>
      <c r="H4280" s="18" t="str">
        <f t="shared" si="286"/>
        <v/>
      </c>
    </row>
    <row r="4281" spans="5:8" x14ac:dyDescent="0.25">
      <c r="E4281" s="18" t="str">
        <f t="shared" si="283"/>
        <v/>
      </c>
      <c r="F4281" s="18" t="str">
        <f t="shared" si="284"/>
        <v/>
      </c>
      <c r="G4281" s="18" t="str">
        <f t="shared" si="285"/>
        <v/>
      </c>
      <c r="H4281" s="18" t="str">
        <f t="shared" si="286"/>
        <v/>
      </c>
    </row>
    <row r="4282" spans="5:8" x14ac:dyDescent="0.25">
      <c r="E4282" s="18" t="str">
        <f t="shared" si="283"/>
        <v/>
      </c>
      <c r="F4282" s="18" t="str">
        <f t="shared" si="284"/>
        <v/>
      </c>
      <c r="G4282" s="18" t="str">
        <f t="shared" si="285"/>
        <v/>
      </c>
      <c r="H4282" s="18" t="str">
        <f t="shared" si="286"/>
        <v/>
      </c>
    </row>
    <row r="4283" spans="5:8" x14ac:dyDescent="0.25">
      <c r="E4283" s="18" t="str">
        <f t="shared" si="283"/>
        <v/>
      </c>
      <c r="F4283" s="18" t="str">
        <f t="shared" si="284"/>
        <v/>
      </c>
      <c r="G4283" s="18" t="str">
        <f t="shared" si="285"/>
        <v/>
      </c>
      <c r="H4283" s="18" t="str">
        <f t="shared" si="286"/>
        <v/>
      </c>
    </row>
    <row r="4284" spans="5:8" x14ac:dyDescent="0.25">
      <c r="E4284" s="18" t="str">
        <f t="shared" si="283"/>
        <v/>
      </c>
      <c r="F4284" s="18" t="str">
        <f t="shared" si="284"/>
        <v/>
      </c>
      <c r="G4284" s="18" t="str">
        <f t="shared" si="285"/>
        <v/>
      </c>
      <c r="H4284" s="18" t="str">
        <f t="shared" si="286"/>
        <v/>
      </c>
    </row>
    <row r="4285" spans="5:8" x14ac:dyDescent="0.25">
      <c r="E4285" s="18" t="str">
        <f t="shared" si="283"/>
        <v/>
      </c>
      <c r="F4285" s="18" t="str">
        <f t="shared" si="284"/>
        <v/>
      </c>
      <c r="G4285" s="18" t="str">
        <f t="shared" si="285"/>
        <v/>
      </c>
      <c r="H4285" s="18" t="str">
        <f t="shared" si="286"/>
        <v/>
      </c>
    </row>
    <row r="4286" spans="5:8" x14ac:dyDescent="0.25">
      <c r="E4286" s="18" t="str">
        <f t="shared" si="283"/>
        <v/>
      </c>
      <c r="F4286" s="18" t="str">
        <f t="shared" si="284"/>
        <v/>
      </c>
      <c r="G4286" s="18" t="str">
        <f t="shared" si="285"/>
        <v/>
      </c>
      <c r="H4286" s="18" t="str">
        <f t="shared" si="286"/>
        <v/>
      </c>
    </row>
    <row r="4287" spans="5:8" x14ac:dyDescent="0.25">
      <c r="E4287" s="18" t="str">
        <f t="shared" si="283"/>
        <v/>
      </c>
      <c r="F4287" s="18" t="str">
        <f t="shared" si="284"/>
        <v/>
      </c>
      <c r="G4287" s="18" t="str">
        <f t="shared" si="285"/>
        <v/>
      </c>
      <c r="H4287" s="18" t="str">
        <f t="shared" si="286"/>
        <v/>
      </c>
    </row>
    <row r="4288" spans="5:8" x14ac:dyDescent="0.25">
      <c r="E4288" s="18" t="str">
        <f t="shared" si="283"/>
        <v/>
      </c>
      <c r="F4288" s="18" t="str">
        <f t="shared" si="284"/>
        <v/>
      </c>
      <c r="G4288" s="18" t="str">
        <f t="shared" si="285"/>
        <v/>
      </c>
      <c r="H4288" s="18" t="str">
        <f t="shared" si="286"/>
        <v/>
      </c>
    </row>
    <row r="4289" spans="5:8" x14ac:dyDescent="0.25">
      <c r="E4289" s="18" t="str">
        <f t="shared" si="283"/>
        <v/>
      </c>
      <c r="F4289" s="18" t="str">
        <f t="shared" si="284"/>
        <v/>
      </c>
      <c r="G4289" s="18" t="str">
        <f t="shared" si="285"/>
        <v/>
      </c>
      <c r="H4289" s="18" t="str">
        <f t="shared" si="286"/>
        <v/>
      </c>
    </row>
    <row r="4290" spans="5:8" x14ac:dyDescent="0.25">
      <c r="E4290" s="18" t="str">
        <f t="shared" si="283"/>
        <v/>
      </c>
      <c r="F4290" s="18" t="str">
        <f t="shared" si="284"/>
        <v/>
      </c>
      <c r="G4290" s="18" t="str">
        <f t="shared" si="285"/>
        <v/>
      </c>
      <c r="H4290" s="18" t="str">
        <f t="shared" si="286"/>
        <v/>
      </c>
    </row>
    <row r="4291" spans="5:8" x14ac:dyDescent="0.25">
      <c r="E4291" s="18" t="str">
        <f t="shared" si="283"/>
        <v/>
      </c>
      <c r="F4291" s="18" t="str">
        <f t="shared" si="284"/>
        <v/>
      </c>
      <c r="G4291" s="18" t="str">
        <f t="shared" si="285"/>
        <v/>
      </c>
      <c r="H4291" s="18" t="str">
        <f t="shared" si="286"/>
        <v/>
      </c>
    </row>
    <row r="4292" spans="5:8" x14ac:dyDescent="0.25">
      <c r="E4292" s="18" t="str">
        <f t="shared" si="283"/>
        <v/>
      </c>
      <c r="F4292" s="18" t="str">
        <f t="shared" si="284"/>
        <v/>
      </c>
      <c r="G4292" s="18" t="str">
        <f t="shared" si="285"/>
        <v/>
      </c>
      <c r="H4292" s="18" t="str">
        <f t="shared" si="286"/>
        <v/>
      </c>
    </row>
    <row r="4293" spans="5:8" x14ac:dyDescent="0.25">
      <c r="E4293" s="18" t="str">
        <f t="shared" si="283"/>
        <v/>
      </c>
      <c r="F4293" s="18" t="str">
        <f t="shared" si="284"/>
        <v/>
      </c>
      <c r="G4293" s="18" t="str">
        <f t="shared" si="285"/>
        <v/>
      </c>
      <c r="H4293" s="18" t="str">
        <f t="shared" si="286"/>
        <v/>
      </c>
    </row>
    <row r="4294" spans="5:8" x14ac:dyDescent="0.25">
      <c r="E4294" s="18" t="str">
        <f t="shared" ref="E4294:E4357" si="287">IF($C4294="","",IFERROR(INDEX(ItemPriceCol,MATCH($C4294,ItemName,0)),""))</f>
        <v/>
      </c>
      <c r="F4294" s="18" t="str">
        <f t="shared" ref="F4294:F4357" si="288">IF(OR($D4294="",$E4294=""),"",$D4294*$E4294)</f>
        <v/>
      </c>
      <c r="G4294" s="18" t="str">
        <f t="shared" ref="G4294:G4357" si="289">IF($C4294="","",IFERROR(INDEX(ItemCostCol,MATCH($C4294,ItemName,0)),""))</f>
        <v/>
      </c>
      <c r="H4294" s="18" t="str">
        <f t="shared" ref="H4294:H4357" si="290">IF(OR($F4294="",$G4294=""),"",$F4294-$D4294*$G4294)</f>
        <v/>
      </c>
    </row>
    <row r="4295" spans="5:8" x14ac:dyDescent="0.25">
      <c r="E4295" s="18" t="str">
        <f t="shared" si="287"/>
        <v/>
      </c>
      <c r="F4295" s="18" t="str">
        <f t="shared" si="288"/>
        <v/>
      </c>
      <c r="G4295" s="18" t="str">
        <f t="shared" si="289"/>
        <v/>
      </c>
      <c r="H4295" s="18" t="str">
        <f t="shared" si="290"/>
        <v/>
      </c>
    </row>
    <row r="4296" spans="5:8" x14ac:dyDescent="0.25">
      <c r="E4296" s="18" t="str">
        <f t="shared" si="287"/>
        <v/>
      </c>
      <c r="F4296" s="18" t="str">
        <f t="shared" si="288"/>
        <v/>
      </c>
      <c r="G4296" s="18" t="str">
        <f t="shared" si="289"/>
        <v/>
      </c>
      <c r="H4296" s="18" t="str">
        <f t="shared" si="290"/>
        <v/>
      </c>
    </row>
    <row r="4297" spans="5:8" x14ac:dyDescent="0.25">
      <c r="E4297" s="18" t="str">
        <f t="shared" si="287"/>
        <v/>
      </c>
      <c r="F4297" s="18" t="str">
        <f t="shared" si="288"/>
        <v/>
      </c>
      <c r="G4297" s="18" t="str">
        <f t="shared" si="289"/>
        <v/>
      </c>
      <c r="H4297" s="18" t="str">
        <f t="shared" si="290"/>
        <v/>
      </c>
    </row>
    <row r="4298" spans="5:8" x14ac:dyDescent="0.25">
      <c r="E4298" s="18" t="str">
        <f t="shared" si="287"/>
        <v/>
      </c>
      <c r="F4298" s="18" t="str">
        <f t="shared" si="288"/>
        <v/>
      </c>
      <c r="G4298" s="18" t="str">
        <f t="shared" si="289"/>
        <v/>
      </c>
      <c r="H4298" s="18" t="str">
        <f t="shared" si="290"/>
        <v/>
      </c>
    </row>
    <row r="4299" spans="5:8" x14ac:dyDescent="0.25">
      <c r="E4299" s="18" t="str">
        <f t="shared" si="287"/>
        <v/>
      </c>
      <c r="F4299" s="18" t="str">
        <f t="shared" si="288"/>
        <v/>
      </c>
      <c r="G4299" s="18" t="str">
        <f t="shared" si="289"/>
        <v/>
      </c>
      <c r="H4299" s="18" t="str">
        <f t="shared" si="290"/>
        <v/>
      </c>
    </row>
    <row r="4300" spans="5:8" x14ac:dyDescent="0.25">
      <c r="E4300" s="18" t="str">
        <f t="shared" si="287"/>
        <v/>
      </c>
      <c r="F4300" s="18" t="str">
        <f t="shared" si="288"/>
        <v/>
      </c>
      <c r="G4300" s="18" t="str">
        <f t="shared" si="289"/>
        <v/>
      </c>
      <c r="H4300" s="18" t="str">
        <f t="shared" si="290"/>
        <v/>
      </c>
    </row>
    <row r="4301" spans="5:8" x14ac:dyDescent="0.25">
      <c r="E4301" s="18" t="str">
        <f t="shared" si="287"/>
        <v/>
      </c>
      <c r="F4301" s="18" t="str">
        <f t="shared" si="288"/>
        <v/>
      </c>
      <c r="G4301" s="18" t="str">
        <f t="shared" si="289"/>
        <v/>
      </c>
      <c r="H4301" s="18" t="str">
        <f t="shared" si="290"/>
        <v/>
      </c>
    </row>
    <row r="4302" spans="5:8" x14ac:dyDescent="0.25">
      <c r="E4302" s="18" t="str">
        <f t="shared" si="287"/>
        <v/>
      </c>
      <c r="F4302" s="18" t="str">
        <f t="shared" si="288"/>
        <v/>
      </c>
      <c r="G4302" s="18" t="str">
        <f t="shared" si="289"/>
        <v/>
      </c>
      <c r="H4302" s="18" t="str">
        <f t="shared" si="290"/>
        <v/>
      </c>
    </row>
    <row r="4303" spans="5:8" x14ac:dyDescent="0.25">
      <c r="E4303" s="18" t="str">
        <f t="shared" si="287"/>
        <v/>
      </c>
      <c r="F4303" s="18" t="str">
        <f t="shared" si="288"/>
        <v/>
      </c>
      <c r="G4303" s="18" t="str">
        <f t="shared" si="289"/>
        <v/>
      </c>
      <c r="H4303" s="18" t="str">
        <f t="shared" si="290"/>
        <v/>
      </c>
    </row>
    <row r="4304" spans="5:8" x14ac:dyDescent="0.25">
      <c r="E4304" s="18" t="str">
        <f t="shared" si="287"/>
        <v/>
      </c>
      <c r="F4304" s="18" t="str">
        <f t="shared" si="288"/>
        <v/>
      </c>
      <c r="G4304" s="18" t="str">
        <f t="shared" si="289"/>
        <v/>
      </c>
      <c r="H4304" s="18" t="str">
        <f t="shared" si="290"/>
        <v/>
      </c>
    </row>
    <row r="4305" spans="5:8" x14ac:dyDescent="0.25">
      <c r="E4305" s="18" t="str">
        <f t="shared" si="287"/>
        <v/>
      </c>
      <c r="F4305" s="18" t="str">
        <f t="shared" si="288"/>
        <v/>
      </c>
      <c r="G4305" s="18" t="str">
        <f t="shared" si="289"/>
        <v/>
      </c>
      <c r="H4305" s="18" t="str">
        <f t="shared" si="290"/>
        <v/>
      </c>
    </row>
    <row r="4306" spans="5:8" x14ac:dyDescent="0.25">
      <c r="E4306" s="18" t="str">
        <f t="shared" si="287"/>
        <v/>
      </c>
      <c r="F4306" s="18" t="str">
        <f t="shared" si="288"/>
        <v/>
      </c>
      <c r="G4306" s="18" t="str">
        <f t="shared" si="289"/>
        <v/>
      </c>
      <c r="H4306" s="18" t="str">
        <f t="shared" si="290"/>
        <v/>
      </c>
    </row>
    <row r="4307" spans="5:8" x14ac:dyDescent="0.25">
      <c r="E4307" s="18" t="str">
        <f t="shared" si="287"/>
        <v/>
      </c>
      <c r="F4307" s="18" t="str">
        <f t="shared" si="288"/>
        <v/>
      </c>
      <c r="G4307" s="18" t="str">
        <f t="shared" si="289"/>
        <v/>
      </c>
      <c r="H4307" s="18" t="str">
        <f t="shared" si="290"/>
        <v/>
      </c>
    </row>
    <row r="4308" spans="5:8" x14ac:dyDescent="0.25">
      <c r="E4308" s="18" t="str">
        <f t="shared" si="287"/>
        <v/>
      </c>
      <c r="F4308" s="18" t="str">
        <f t="shared" si="288"/>
        <v/>
      </c>
      <c r="G4308" s="18" t="str">
        <f t="shared" si="289"/>
        <v/>
      </c>
      <c r="H4308" s="18" t="str">
        <f t="shared" si="290"/>
        <v/>
      </c>
    </row>
    <row r="4309" spans="5:8" x14ac:dyDescent="0.25">
      <c r="E4309" s="18" t="str">
        <f t="shared" si="287"/>
        <v/>
      </c>
      <c r="F4309" s="18" t="str">
        <f t="shared" si="288"/>
        <v/>
      </c>
      <c r="G4309" s="18" t="str">
        <f t="shared" si="289"/>
        <v/>
      </c>
      <c r="H4309" s="18" t="str">
        <f t="shared" si="290"/>
        <v/>
      </c>
    </row>
    <row r="4310" spans="5:8" x14ac:dyDescent="0.25">
      <c r="E4310" s="18" t="str">
        <f t="shared" si="287"/>
        <v/>
      </c>
      <c r="F4310" s="18" t="str">
        <f t="shared" si="288"/>
        <v/>
      </c>
      <c r="G4310" s="18" t="str">
        <f t="shared" si="289"/>
        <v/>
      </c>
      <c r="H4310" s="18" t="str">
        <f t="shared" si="290"/>
        <v/>
      </c>
    </row>
    <row r="4311" spans="5:8" x14ac:dyDescent="0.25">
      <c r="E4311" s="18" t="str">
        <f t="shared" si="287"/>
        <v/>
      </c>
      <c r="F4311" s="18" t="str">
        <f t="shared" si="288"/>
        <v/>
      </c>
      <c r="G4311" s="18" t="str">
        <f t="shared" si="289"/>
        <v/>
      </c>
      <c r="H4311" s="18" t="str">
        <f t="shared" si="290"/>
        <v/>
      </c>
    </row>
    <row r="4312" spans="5:8" x14ac:dyDescent="0.25">
      <c r="E4312" s="18" t="str">
        <f t="shared" si="287"/>
        <v/>
      </c>
      <c r="F4312" s="18" t="str">
        <f t="shared" si="288"/>
        <v/>
      </c>
      <c r="G4312" s="18" t="str">
        <f t="shared" si="289"/>
        <v/>
      </c>
      <c r="H4312" s="18" t="str">
        <f t="shared" si="290"/>
        <v/>
      </c>
    </row>
    <row r="4313" spans="5:8" x14ac:dyDescent="0.25">
      <c r="E4313" s="18" t="str">
        <f t="shared" si="287"/>
        <v/>
      </c>
      <c r="F4313" s="18" t="str">
        <f t="shared" si="288"/>
        <v/>
      </c>
      <c r="G4313" s="18" t="str">
        <f t="shared" si="289"/>
        <v/>
      </c>
      <c r="H4313" s="18" t="str">
        <f t="shared" si="290"/>
        <v/>
      </c>
    </row>
    <row r="4314" spans="5:8" x14ac:dyDescent="0.25">
      <c r="E4314" s="18" t="str">
        <f t="shared" si="287"/>
        <v/>
      </c>
      <c r="F4314" s="18" t="str">
        <f t="shared" si="288"/>
        <v/>
      </c>
      <c r="G4314" s="18" t="str">
        <f t="shared" si="289"/>
        <v/>
      </c>
      <c r="H4314" s="18" t="str">
        <f t="shared" si="290"/>
        <v/>
      </c>
    </row>
    <row r="4315" spans="5:8" x14ac:dyDescent="0.25">
      <c r="E4315" s="18" t="str">
        <f t="shared" si="287"/>
        <v/>
      </c>
      <c r="F4315" s="18" t="str">
        <f t="shared" si="288"/>
        <v/>
      </c>
      <c r="G4315" s="18" t="str">
        <f t="shared" si="289"/>
        <v/>
      </c>
      <c r="H4315" s="18" t="str">
        <f t="shared" si="290"/>
        <v/>
      </c>
    </row>
    <row r="4316" spans="5:8" x14ac:dyDescent="0.25">
      <c r="E4316" s="18" t="str">
        <f t="shared" si="287"/>
        <v/>
      </c>
      <c r="F4316" s="18" t="str">
        <f t="shared" si="288"/>
        <v/>
      </c>
      <c r="G4316" s="18" t="str">
        <f t="shared" si="289"/>
        <v/>
      </c>
      <c r="H4316" s="18" t="str">
        <f t="shared" si="290"/>
        <v/>
      </c>
    </row>
    <row r="4317" spans="5:8" x14ac:dyDescent="0.25">
      <c r="E4317" s="18" t="str">
        <f t="shared" si="287"/>
        <v/>
      </c>
      <c r="F4317" s="18" t="str">
        <f t="shared" si="288"/>
        <v/>
      </c>
      <c r="G4317" s="18" t="str">
        <f t="shared" si="289"/>
        <v/>
      </c>
      <c r="H4317" s="18" t="str">
        <f t="shared" si="290"/>
        <v/>
      </c>
    </row>
    <row r="4318" spans="5:8" x14ac:dyDescent="0.25">
      <c r="E4318" s="18" t="str">
        <f t="shared" si="287"/>
        <v/>
      </c>
      <c r="F4318" s="18" t="str">
        <f t="shared" si="288"/>
        <v/>
      </c>
      <c r="G4318" s="18" t="str">
        <f t="shared" si="289"/>
        <v/>
      </c>
      <c r="H4318" s="18" t="str">
        <f t="shared" si="290"/>
        <v/>
      </c>
    </row>
    <row r="4319" spans="5:8" x14ac:dyDescent="0.25">
      <c r="E4319" s="18" t="str">
        <f t="shared" si="287"/>
        <v/>
      </c>
      <c r="F4319" s="18" t="str">
        <f t="shared" si="288"/>
        <v/>
      </c>
      <c r="G4319" s="18" t="str">
        <f t="shared" si="289"/>
        <v/>
      </c>
      <c r="H4319" s="18" t="str">
        <f t="shared" si="290"/>
        <v/>
      </c>
    </row>
    <row r="4320" spans="5:8" x14ac:dyDescent="0.25">
      <c r="E4320" s="18" t="str">
        <f t="shared" si="287"/>
        <v/>
      </c>
      <c r="F4320" s="18" t="str">
        <f t="shared" si="288"/>
        <v/>
      </c>
      <c r="G4320" s="18" t="str">
        <f t="shared" si="289"/>
        <v/>
      </c>
      <c r="H4320" s="18" t="str">
        <f t="shared" si="290"/>
        <v/>
      </c>
    </row>
    <row r="4321" spans="5:8" x14ac:dyDescent="0.25">
      <c r="E4321" s="18" t="str">
        <f t="shared" si="287"/>
        <v/>
      </c>
      <c r="F4321" s="18" t="str">
        <f t="shared" si="288"/>
        <v/>
      </c>
      <c r="G4321" s="18" t="str">
        <f t="shared" si="289"/>
        <v/>
      </c>
      <c r="H4321" s="18" t="str">
        <f t="shared" si="290"/>
        <v/>
      </c>
    </row>
    <row r="4322" spans="5:8" x14ac:dyDescent="0.25">
      <c r="E4322" s="18" t="str">
        <f t="shared" si="287"/>
        <v/>
      </c>
      <c r="F4322" s="18" t="str">
        <f t="shared" si="288"/>
        <v/>
      </c>
      <c r="G4322" s="18" t="str">
        <f t="shared" si="289"/>
        <v/>
      </c>
      <c r="H4322" s="18" t="str">
        <f t="shared" si="290"/>
        <v/>
      </c>
    </row>
    <row r="4323" spans="5:8" x14ac:dyDescent="0.25">
      <c r="E4323" s="18" t="str">
        <f t="shared" si="287"/>
        <v/>
      </c>
      <c r="F4323" s="18" t="str">
        <f t="shared" si="288"/>
        <v/>
      </c>
      <c r="G4323" s="18" t="str">
        <f t="shared" si="289"/>
        <v/>
      </c>
      <c r="H4323" s="18" t="str">
        <f t="shared" si="290"/>
        <v/>
      </c>
    </row>
    <row r="4324" spans="5:8" x14ac:dyDescent="0.25">
      <c r="E4324" s="18" t="str">
        <f t="shared" si="287"/>
        <v/>
      </c>
      <c r="F4324" s="18" t="str">
        <f t="shared" si="288"/>
        <v/>
      </c>
      <c r="G4324" s="18" t="str">
        <f t="shared" si="289"/>
        <v/>
      </c>
      <c r="H4324" s="18" t="str">
        <f t="shared" si="290"/>
        <v/>
      </c>
    </row>
    <row r="4325" spans="5:8" x14ac:dyDescent="0.25">
      <c r="E4325" s="18" t="str">
        <f t="shared" si="287"/>
        <v/>
      </c>
      <c r="F4325" s="18" t="str">
        <f t="shared" si="288"/>
        <v/>
      </c>
      <c r="G4325" s="18" t="str">
        <f t="shared" si="289"/>
        <v/>
      </c>
      <c r="H4325" s="18" t="str">
        <f t="shared" si="290"/>
        <v/>
      </c>
    </row>
    <row r="4326" spans="5:8" x14ac:dyDescent="0.25">
      <c r="E4326" s="18" t="str">
        <f t="shared" si="287"/>
        <v/>
      </c>
      <c r="F4326" s="18" t="str">
        <f t="shared" si="288"/>
        <v/>
      </c>
      <c r="G4326" s="18" t="str">
        <f t="shared" si="289"/>
        <v/>
      </c>
      <c r="H4326" s="18" t="str">
        <f t="shared" si="290"/>
        <v/>
      </c>
    </row>
    <row r="4327" spans="5:8" x14ac:dyDescent="0.25">
      <c r="E4327" s="18" t="str">
        <f t="shared" si="287"/>
        <v/>
      </c>
      <c r="F4327" s="18" t="str">
        <f t="shared" si="288"/>
        <v/>
      </c>
      <c r="G4327" s="18" t="str">
        <f t="shared" si="289"/>
        <v/>
      </c>
      <c r="H4327" s="18" t="str">
        <f t="shared" si="290"/>
        <v/>
      </c>
    </row>
    <row r="4328" spans="5:8" x14ac:dyDescent="0.25">
      <c r="E4328" s="18" t="str">
        <f t="shared" si="287"/>
        <v/>
      </c>
      <c r="F4328" s="18" t="str">
        <f t="shared" si="288"/>
        <v/>
      </c>
      <c r="G4328" s="18" t="str">
        <f t="shared" si="289"/>
        <v/>
      </c>
      <c r="H4328" s="18" t="str">
        <f t="shared" si="290"/>
        <v/>
      </c>
    </row>
    <row r="4329" spans="5:8" x14ac:dyDescent="0.25">
      <c r="E4329" s="18" t="str">
        <f t="shared" si="287"/>
        <v/>
      </c>
      <c r="F4329" s="18" t="str">
        <f t="shared" si="288"/>
        <v/>
      </c>
      <c r="G4329" s="18" t="str">
        <f t="shared" si="289"/>
        <v/>
      </c>
      <c r="H4329" s="18" t="str">
        <f t="shared" si="290"/>
        <v/>
      </c>
    </row>
    <row r="4330" spans="5:8" x14ac:dyDescent="0.25">
      <c r="E4330" s="18" t="str">
        <f t="shared" si="287"/>
        <v/>
      </c>
      <c r="F4330" s="18" t="str">
        <f t="shared" si="288"/>
        <v/>
      </c>
      <c r="G4330" s="18" t="str">
        <f t="shared" si="289"/>
        <v/>
      </c>
      <c r="H4330" s="18" t="str">
        <f t="shared" si="290"/>
        <v/>
      </c>
    </row>
    <row r="4331" spans="5:8" x14ac:dyDescent="0.25">
      <c r="E4331" s="18" t="str">
        <f t="shared" si="287"/>
        <v/>
      </c>
      <c r="F4331" s="18" t="str">
        <f t="shared" si="288"/>
        <v/>
      </c>
      <c r="G4331" s="18" t="str">
        <f t="shared" si="289"/>
        <v/>
      </c>
      <c r="H4331" s="18" t="str">
        <f t="shared" si="290"/>
        <v/>
      </c>
    </row>
    <row r="4332" spans="5:8" x14ac:dyDescent="0.25">
      <c r="E4332" s="18" t="str">
        <f t="shared" si="287"/>
        <v/>
      </c>
      <c r="F4332" s="18" t="str">
        <f t="shared" si="288"/>
        <v/>
      </c>
      <c r="G4332" s="18" t="str">
        <f t="shared" si="289"/>
        <v/>
      </c>
      <c r="H4332" s="18" t="str">
        <f t="shared" si="290"/>
        <v/>
      </c>
    </row>
    <row r="4333" spans="5:8" x14ac:dyDescent="0.25">
      <c r="E4333" s="18" t="str">
        <f t="shared" si="287"/>
        <v/>
      </c>
      <c r="F4333" s="18" t="str">
        <f t="shared" si="288"/>
        <v/>
      </c>
      <c r="G4333" s="18" t="str">
        <f t="shared" si="289"/>
        <v/>
      </c>
      <c r="H4333" s="18" t="str">
        <f t="shared" si="290"/>
        <v/>
      </c>
    </row>
    <row r="4334" spans="5:8" x14ac:dyDescent="0.25">
      <c r="E4334" s="18" t="str">
        <f t="shared" si="287"/>
        <v/>
      </c>
      <c r="F4334" s="18" t="str">
        <f t="shared" si="288"/>
        <v/>
      </c>
      <c r="G4334" s="18" t="str">
        <f t="shared" si="289"/>
        <v/>
      </c>
      <c r="H4334" s="18" t="str">
        <f t="shared" si="290"/>
        <v/>
      </c>
    </row>
    <row r="4335" spans="5:8" x14ac:dyDescent="0.25">
      <c r="E4335" s="18" t="str">
        <f t="shared" si="287"/>
        <v/>
      </c>
      <c r="F4335" s="18" t="str">
        <f t="shared" si="288"/>
        <v/>
      </c>
      <c r="G4335" s="18" t="str">
        <f t="shared" si="289"/>
        <v/>
      </c>
      <c r="H4335" s="18" t="str">
        <f t="shared" si="290"/>
        <v/>
      </c>
    </row>
    <row r="4336" spans="5:8" x14ac:dyDescent="0.25">
      <c r="E4336" s="18" t="str">
        <f t="shared" si="287"/>
        <v/>
      </c>
      <c r="F4336" s="18" t="str">
        <f t="shared" si="288"/>
        <v/>
      </c>
      <c r="G4336" s="18" t="str">
        <f t="shared" si="289"/>
        <v/>
      </c>
      <c r="H4336" s="18" t="str">
        <f t="shared" si="290"/>
        <v/>
      </c>
    </row>
    <row r="4337" spans="5:8" x14ac:dyDescent="0.25">
      <c r="E4337" s="18" t="str">
        <f t="shared" si="287"/>
        <v/>
      </c>
      <c r="F4337" s="18" t="str">
        <f t="shared" si="288"/>
        <v/>
      </c>
      <c r="G4337" s="18" t="str">
        <f t="shared" si="289"/>
        <v/>
      </c>
      <c r="H4337" s="18" t="str">
        <f t="shared" si="290"/>
        <v/>
      </c>
    </row>
    <row r="4338" spans="5:8" x14ac:dyDescent="0.25">
      <c r="E4338" s="18" t="str">
        <f t="shared" si="287"/>
        <v/>
      </c>
      <c r="F4338" s="18" t="str">
        <f t="shared" si="288"/>
        <v/>
      </c>
      <c r="G4338" s="18" t="str">
        <f t="shared" si="289"/>
        <v/>
      </c>
      <c r="H4338" s="18" t="str">
        <f t="shared" si="290"/>
        <v/>
      </c>
    </row>
    <row r="4339" spans="5:8" x14ac:dyDescent="0.25">
      <c r="E4339" s="18" t="str">
        <f t="shared" si="287"/>
        <v/>
      </c>
      <c r="F4339" s="18" t="str">
        <f t="shared" si="288"/>
        <v/>
      </c>
      <c r="G4339" s="18" t="str">
        <f t="shared" si="289"/>
        <v/>
      </c>
      <c r="H4339" s="18" t="str">
        <f t="shared" si="290"/>
        <v/>
      </c>
    </row>
    <row r="4340" spans="5:8" x14ac:dyDescent="0.25">
      <c r="E4340" s="18" t="str">
        <f t="shared" si="287"/>
        <v/>
      </c>
      <c r="F4340" s="18" t="str">
        <f t="shared" si="288"/>
        <v/>
      </c>
      <c r="G4340" s="18" t="str">
        <f t="shared" si="289"/>
        <v/>
      </c>
      <c r="H4340" s="18" t="str">
        <f t="shared" si="290"/>
        <v/>
      </c>
    </row>
    <row r="4341" spans="5:8" x14ac:dyDescent="0.25">
      <c r="E4341" s="18" t="str">
        <f t="shared" si="287"/>
        <v/>
      </c>
      <c r="F4341" s="18" t="str">
        <f t="shared" si="288"/>
        <v/>
      </c>
      <c r="G4341" s="18" t="str">
        <f t="shared" si="289"/>
        <v/>
      </c>
      <c r="H4341" s="18" t="str">
        <f t="shared" si="290"/>
        <v/>
      </c>
    </row>
    <row r="4342" spans="5:8" x14ac:dyDescent="0.25">
      <c r="E4342" s="18" t="str">
        <f t="shared" si="287"/>
        <v/>
      </c>
      <c r="F4342" s="18" t="str">
        <f t="shared" si="288"/>
        <v/>
      </c>
      <c r="G4342" s="18" t="str">
        <f t="shared" si="289"/>
        <v/>
      </c>
      <c r="H4342" s="18" t="str">
        <f t="shared" si="290"/>
        <v/>
      </c>
    </row>
    <row r="4343" spans="5:8" x14ac:dyDescent="0.25">
      <c r="E4343" s="18" t="str">
        <f t="shared" si="287"/>
        <v/>
      </c>
      <c r="F4343" s="18" t="str">
        <f t="shared" si="288"/>
        <v/>
      </c>
      <c r="G4343" s="18" t="str">
        <f t="shared" si="289"/>
        <v/>
      </c>
      <c r="H4343" s="18" t="str">
        <f t="shared" si="290"/>
        <v/>
      </c>
    </row>
    <row r="4344" spans="5:8" x14ac:dyDescent="0.25">
      <c r="E4344" s="18" t="str">
        <f t="shared" si="287"/>
        <v/>
      </c>
      <c r="F4344" s="18" t="str">
        <f t="shared" si="288"/>
        <v/>
      </c>
      <c r="G4344" s="18" t="str">
        <f t="shared" si="289"/>
        <v/>
      </c>
      <c r="H4344" s="18" t="str">
        <f t="shared" si="290"/>
        <v/>
      </c>
    </row>
    <row r="4345" spans="5:8" x14ac:dyDescent="0.25">
      <c r="E4345" s="18" t="str">
        <f t="shared" si="287"/>
        <v/>
      </c>
      <c r="F4345" s="18" t="str">
        <f t="shared" si="288"/>
        <v/>
      </c>
      <c r="G4345" s="18" t="str">
        <f t="shared" si="289"/>
        <v/>
      </c>
      <c r="H4345" s="18" t="str">
        <f t="shared" si="290"/>
        <v/>
      </c>
    </row>
    <row r="4346" spans="5:8" x14ac:dyDescent="0.25">
      <c r="E4346" s="18" t="str">
        <f t="shared" si="287"/>
        <v/>
      </c>
      <c r="F4346" s="18" t="str">
        <f t="shared" si="288"/>
        <v/>
      </c>
      <c r="G4346" s="18" t="str">
        <f t="shared" si="289"/>
        <v/>
      </c>
      <c r="H4346" s="18" t="str">
        <f t="shared" si="290"/>
        <v/>
      </c>
    </row>
    <row r="4347" spans="5:8" x14ac:dyDescent="0.25">
      <c r="E4347" s="18" t="str">
        <f t="shared" si="287"/>
        <v/>
      </c>
      <c r="F4347" s="18" t="str">
        <f t="shared" si="288"/>
        <v/>
      </c>
      <c r="G4347" s="18" t="str">
        <f t="shared" si="289"/>
        <v/>
      </c>
      <c r="H4347" s="18" t="str">
        <f t="shared" si="290"/>
        <v/>
      </c>
    </row>
    <row r="4348" spans="5:8" x14ac:dyDescent="0.25">
      <c r="E4348" s="18" t="str">
        <f t="shared" si="287"/>
        <v/>
      </c>
      <c r="F4348" s="18" t="str">
        <f t="shared" si="288"/>
        <v/>
      </c>
      <c r="G4348" s="18" t="str">
        <f t="shared" si="289"/>
        <v/>
      </c>
      <c r="H4348" s="18" t="str">
        <f t="shared" si="290"/>
        <v/>
      </c>
    </row>
    <row r="4349" spans="5:8" x14ac:dyDescent="0.25">
      <c r="E4349" s="18" t="str">
        <f t="shared" si="287"/>
        <v/>
      </c>
      <c r="F4349" s="18" t="str">
        <f t="shared" si="288"/>
        <v/>
      </c>
      <c r="G4349" s="18" t="str">
        <f t="shared" si="289"/>
        <v/>
      </c>
      <c r="H4349" s="18" t="str">
        <f t="shared" si="290"/>
        <v/>
      </c>
    </row>
    <row r="4350" spans="5:8" x14ac:dyDescent="0.25">
      <c r="E4350" s="18" t="str">
        <f t="shared" si="287"/>
        <v/>
      </c>
      <c r="F4350" s="18" t="str">
        <f t="shared" si="288"/>
        <v/>
      </c>
      <c r="G4350" s="18" t="str">
        <f t="shared" si="289"/>
        <v/>
      </c>
      <c r="H4350" s="18" t="str">
        <f t="shared" si="290"/>
        <v/>
      </c>
    </row>
    <row r="4351" spans="5:8" x14ac:dyDescent="0.25">
      <c r="E4351" s="18" t="str">
        <f t="shared" si="287"/>
        <v/>
      </c>
      <c r="F4351" s="18" t="str">
        <f t="shared" si="288"/>
        <v/>
      </c>
      <c r="G4351" s="18" t="str">
        <f t="shared" si="289"/>
        <v/>
      </c>
      <c r="H4351" s="18" t="str">
        <f t="shared" si="290"/>
        <v/>
      </c>
    </row>
    <row r="4352" spans="5:8" x14ac:dyDescent="0.25">
      <c r="E4352" s="18" t="str">
        <f t="shared" si="287"/>
        <v/>
      </c>
      <c r="F4352" s="18" t="str">
        <f t="shared" si="288"/>
        <v/>
      </c>
      <c r="G4352" s="18" t="str">
        <f t="shared" si="289"/>
        <v/>
      </c>
      <c r="H4352" s="18" t="str">
        <f t="shared" si="290"/>
        <v/>
      </c>
    </row>
    <row r="4353" spans="5:8" x14ac:dyDescent="0.25">
      <c r="E4353" s="18" t="str">
        <f t="shared" si="287"/>
        <v/>
      </c>
      <c r="F4353" s="18" t="str">
        <f t="shared" si="288"/>
        <v/>
      </c>
      <c r="G4353" s="18" t="str">
        <f t="shared" si="289"/>
        <v/>
      </c>
      <c r="H4353" s="18" t="str">
        <f t="shared" si="290"/>
        <v/>
      </c>
    </row>
    <row r="4354" spans="5:8" x14ac:dyDescent="0.25">
      <c r="E4354" s="18" t="str">
        <f t="shared" si="287"/>
        <v/>
      </c>
      <c r="F4354" s="18" t="str">
        <f t="shared" si="288"/>
        <v/>
      </c>
      <c r="G4354" s="18" t="str">
        <f t="shared" si="289"/>
        <v/>
      </c>
      <c r="H4354" s="18" t="str">
        <f t="shared" si="290"/>
        <v/>
      </c>
    </row>
    <row r="4355" spans="5:8" x14ac:dyDescent="0.25">
      <c r="E4355" s="18" t="str">
        <f t="shared" si="287"/>
        <v/>
      </c>
      <c r="F4355" s="18" t="str">
        <f t="shared" si="288"/>
        <v/>
      </c>
      <c r="G4355" s="18" t="str">
        <f t="shared" si="289"/>
        <v/>
      </c>
      <c r="H4355" s="18" t="str">
        <f t="shared" si="290"/>
        <v/>
      </c>
    </row>
    <row r="4356" spans="5:8" x14ac:dyDescent="0.25">
      <c r="E4356" s="18" t="str">
        <f t="shared" si="287"/>
        <v/>
      </c>
      <c r="F4356" s="18" t="str">
        <f t="shared" si="288"/>
        <v/>
      </c>
      <c r="G4356" s="18" t="str">
        <f t="shared" si="289"/>
        <v/>
      </c>
      <c r="H4356" s="18" t="str">
        <f t="shared" si="290"/>
        <v/>
      </c>
    </row>
    <row r="4357" spans="5:8" x14ac:dyDescent="0.25">
      <c r="E4357" s="18" t="str">
        <f t="shared" si="287"/>
        <v/>
      </c>
      <c r="F4357" s="18" t="str">
        <f t="shared" si="288"/>
        <v/>
      </c>
      <c r="G4357" s="18" t="str">
        <f t="shared" si="289"/>
        <v/>
      </c>
      <c r="H4357" s="18" t="str">
        <f t="shared" si="290"/>
        <v/>
      </c>
    </row>
    <row r="4358" spans="5:8" x14ac:dyDescent="0.25">
      <c r="E4358" s="18" t="str">
        <f t="shared" ref="E4358:E4421" si="291">IF($C4358="","",IFERROR(INDEX(ItemPriceCol,MATCH($C4358,ItemName,0)),""))</f>
        <v/>
      </c>
      <c r="F4358" s="18" t="str">
        <f t="shared" ref="F4358:F4421" si="292">IF(OR($D4358="",$E4358=""),"",$D4358*$E4358)</f>
        <v/>
      </c>
      <c r="G4358" s="18" t="str">
        <f t="shared" ref="G4358:G4421" si="293">IF($C4358="","",IFERROR(INDEX(ItemCostCol,MATCH($C4358,ItemName,0)),""))</f>
        <v/>
      </c>
      <c r="H4358" s="18" t="str">
        <f t="shared" ref="H4358:H4421" si="294">IF(OR($F4358="",$G4358=""),"",$F4358-$D4358*$G4358)</f>
        <v/>
      </c>
    </row>
    <row r="4359" spans="5:8" x14ac:dyDescent="0.25">
      <c r="E4359" s="18" t="str">
        <f t="shared" si="291"/>
        <v/>
      </c>
      <c r="F4359" s="18" t="str">
        <f t="shared" si="292"/>
        <v/>
      </c>
      <c r="G4359" s="18" t="str">
        <f t="shared" si="293"/>
        <v/>
      </c>
      <c r="H4359" s="18" t="str">
        <f t="shared" si="294"/>
        <v/>
      </c>
    </row>
    <row r="4360" spans="5:8" x14ac:dyDescent="0.25">
      <c r="E4360" s="18" t="str">
        <f t="shared" si="291"/>
        <v/>
      </c>
      <c r="F4360" s="18" t="str">
        <f t="shared" si="292"/>
        <v/>
      </c>
      <c r="G4360" s="18" t="str">
        <f t="shared" si="293"/>
        <v/>
      </c>
      <c r="H4360" s="18" t="str">
        <f t="shared" si="294"/>
        <v/>
      </c>
    </row>
    <row r="4361" spans="5:8" x14ac:dyDescent="0.25">
      <c r="E4361" s="18" t="str">
        <f t="shared" si="291"/>
        <v/>
      </c>
      <c r="F4361" s="18" t="str">
        <f t="shared" si="292"/>
        <v/>
      </c>
      <c r="G4361" s="18" t="str">
        <f t="shared" si="293"/>
        <v/>
      </c>
      <c r="H4361" s="18" t="str">
        <f t="shared" si="294"/>
        <v/>
      </c>
    </row>
    <row r="4362" spans="5:8" x14ac:dyDescent="0.25">
      <c r="E4362" s="18" t="str">
        <f t="shared" si="291"/>
        <v/>
      </c>
      <c r="F4362" s="18" t="str">
        <f t="shared" si="292"/>
        <v/>
      </c>
      <c r="G4362" s="18" t="str">
        <f t="shared" si="293"/>
        <v/>
      </c>
      <c r="H4362" s="18" t="str">
        <f t="shared" si="294"/>
        <v/>
      </c>
    </row>
    <row r="4363" spans="5:8" x14ac:dyDescent="0.25">
      <c r="E4363" s="18" t="str">
        <f t="shared" si="291"/>
        <v/>
      </c>
      <c r="F4363" s="18" t="str">
        <f t="shared" si="292"/>
        <v/>
      </c>
      <c r="G4363" s="18" t="str">
        <f t="shared" si="293"/>
        <v/>
      </c>
      <c r="H4363" s="18" t="str">
        <f t="shared" si="294"/>
        <v/>
      </c>
    </row>
    <row r="4364" spans="5:8" x14ac:dyDescent="0.25">
      <c r="E4364" s="18" t="str">
        <f t="shared" si="291"/>
        <v/>
      </c>
      <c r="F4364" s="18" t="str">
        <f t="shared" si="292"/>
        <v/>
      </c>
      <c r="G4364" s="18" t="str">
        <f t="shared" si="293"/>
        <v/>
      </c>
      <c r="H4364" s="18" t="str">
        <f t="shared" si="294"/>
        <v/>
      </c>
    </row>
    <row r="4365" spans="5:8" x14ac:dyDescent="0.25">
      <c r="E4365" s="18" t="str">
        <f t="shared" si="291"/>
        <v/>
      </c>
      <c r="F4365" s="18" t="str">
        <f t="shared" si="292"/>
        <v/>
      </c>
      <c r="G4365" s="18" t="str">
        <f t="shared" si="293"/>
        <v/>
      </c>
      <c r="H4365" s="18" t="str">
        <f t="shared" si="294"/>
        <v/>
      </c>
    </row>
    <row r="4366" spans="5:8" x14ac:dyDescent="0.25">
      <c r="E4366" s="18" t="str">
        <f t="shared" si="291"/>
        <v/>
      </c>
      <c r="F4366" s="18" t="str">
        <f t="shared" si="292"/>
        <v/>
      </c>
      <c r="G4366" s="18" t="str">
        <f t="shared" si="293"/>
        <v/>
      </c>
      <c r="H4366" s="18" t="str">
        <f t="shared" si="294"/>
        <v/>
      </c>
    </row>
    <row r="4367" spans="5:8" x14ac:dyDescent="0.25">
      <c r="E4367" s="18" t="str">
        <f t="shared" si="291"/>
        <v/>
      </c>
      <c r="F4367" s="18" t="str">
        <f t="shared" si="292"/>
        <v/>
      </c>
      <c r="G4367" s="18" t="str">
        <f t="shared" si="293"/>
        <v/>
      </c>
      <c r="H4367" s="18" t="str">
        <f t="shared" si="294"/>
        <v/>
      </c>
    </row>
    <row r="4368" spans="5:8" x14ac:dyDescent="0.25">
      <c r="E4368" s="18" t="str">
        <f t="shared" si="291"/>
        <v/>
      </c>
      <c r="F4368" s="18" t="str">
        <f t="shared" si="292"/>
        <v/>
      </c>
      <c r="G4368" s="18" t="str">
        <f t="shared" si="293"/>
        <v/>
      </c>
      <c r="H4368" s="18" t="str">
        <f t="shared" si="294"/>
        <v/>
      </c>
    </row>
    <row r="4369" spans="5:8" x14ac:dyDescent="0.25">
      <c r="E4369" s="18" t="str">
        <f t="shared" si="291"/>
        <v/>
      </c>
      <c r="F4369" s="18" t="str">
        <f t="shared" si="292"/>
        <v/>
      </c>
      <c r="G4369" s="18" t="str">
        <f t="shared" si="293"/>
        <v/>
      </c>
      <c r="H4369" s="18" t="str">
        <f t="shared" si="294"/>
        <v/>
      </c>
    </row>
    <row r="4370" spans="5:8" x14ac:dyDescent="0.25">
      <c r="E4370" s="18" t="str">
        <f t="shared" si="291"/>
        <v/>
      </c>
      <c r="F4370" s="18" t="str">
        <f t="shared" si="292"/>
        <v/>
      </c>
      <c r="G4370" s="18" t="str">
        <f t="shared" si="293"/>
        <v/>
      </c>
      <c r="H4370" s="18" t="str">
        <f t="shared" si="294"/>
        <v/>
      </c>
    </row>
    <row r="4371" spans="5:8" x14ac:dyDescent="0.25">
      <c r="E4371" s="18" t="str">
        <f t="shared" si="291"/>
        <v/>
      </c>
      <c r="F4371" s="18" t="str">
        <f t="shared" si="292"/>
        <v/>
      </c>
      <c r="G4371" s="18" t="str">
        <f t="shared" si="293"/>
        <v/>
      </c>
      <c r="H4371" s="18" t="str">
        <f t="shared" si="294"/>
        <v/>
      </c>
    </row>
    <row r="4372" spans="5:8" x14ac:dyDescent="0.25">
      <c r="E4372" s="18" t="str">
        <f t="shared" si="291"/>
        <v/>
      </c>
      <c r="F4372" s="18" t="str">
        <f t="shared" si="292"/>
        <v/>
      </c>
      <c r="G4372" s="18" t="str">
        <f t="shared" si="293"/>
        <v/>
      </c>
      <c r="H4372" s="18" t="str">
        <f t="shared" si="294"/>
        <v/>
      </c>
    </row>
    <row r="4373" spans="5:8" x14ac:dyDescent="0.25">
      <c r="E4373" s="18" t="str">
        <f t="shared" si="291"/>
        <v/>
      </c>
      <c r="F4373" s="18" t="str">
        <f t="shared" si="292"/>
        <v/>
      </c>
      <c r="G4373" s="18" t="str">
        <f t="shared" si="293"/>
        <v/>
      </c>
      <c r="H4373" s="18" t="str">
        <f t="shared" si="294"/>
        <v/>
      </c>
    </row>
    <row r="4374" spans="5:8" x14ac:dyDescent="0.25">
      <c r="E4374" s="18" t="str">
        <f t="shared" si="291"/>
        <v/>
      </c>
      <c r="F4374" s="18" t="str">
        <f t="shared" si="292"/>
        <v/>
      </c>
      <c r="G4374" s="18" t="str">
        <f t="shared" si="293"/>
        <v/>
      </c>
      <c r="H4374" s="18" t="str">
        <f t="shared" si="294"/>
        <v/>
      </c>
    </row>
    <row r="4375" spans="5:8" x14ac:dyDescent="0.25">
      <c r="E4375" s="18" t="str">
        <f t="shared" si="291"/>
        <v/>
      </c>
      <c r="F4375" s="18" t="str">
        <f t="shared" si="292"/>
        <v/>
      </c>
      <c r="G4375" s="18" t="str">
        <f t="shared" si="293"/>
        <v/>
      </c>
      <c r="H4375" s="18" t="str">
        <f t="shared" si="294"/>
        <v/>
      </c>
    </row>
    <row r="4376" spans="5:8" x14ac:dyDescent="0.25">
      <c r="E4376" s="18" t="str">
        <f t="shared" si="291"/>
        <v/>
      </c>
      <c r="F4376" s="18" t="str">
        <f t="shared" si="292"/>
        <v/>
      </c>
      <c r="G4376" s="18" t="str">
        <f t="shared" si="293"/>
        <v/>
      </c>
      <c r="H4376" s="18" t="str">
        <f t="shared" si="294"/>
        <v/>
      </c>
    </row>
    <row r="4377" spans="5:8" x14ac:dyDescent="0.25">
      <c r="E4377" s="18" t="str">
        <f t="shared" si="291"/>
        <v/>
      </c>
      <c r="F4377" s="18" t="str">
        <f t="shared" si="292"/>
        <v/>
      </c>
      <c r="G4377" s="18" t="str">
        <f t="shared" si="293"/>
        <v/>
      </c>
      <c r="H4377" s="18" t="str">
        <f t="shared" si="294"/>
        <v/>
      </c>
    </row>
    <row r="4378" spans="5:8" x14ac:dyDescent="0.25">
      <c r="E4378" s="18" t="str">
        <f t="shared" si="291"/>
        <v/>
      </c>
      <c r="F4378" s="18" t="str">
        <f t="shared" si="292"/>
        <v/>
      </c>
      <c r="G4378" s="18" t="str">
        <f t="shared" si="293"/>
        <v/>
      </c>
      <c r="H4378" s="18" t="str">
        <f t="shared" si="294"/>
        <v/>
      </c>
    </row>
    <row r="4379" spans="5:8" x14ac:dyDescent="0.25">
      <c r="E4379" s="18" t="str">
        <f t="shared" si="291"/>
        <v/>
      </c>
      <c r="F4379" s="18" t="str">
        <f t="shared" si="292"/>
        <v/>
      </c>
      <c r="G4379" s="18" t="str">
        <f t="shared" si="293"/>
        <v/>
      </c>
      <c r="H4379" s="18" t="str">
        <f t="shared" si="294"/>
        <v/>
      </c>
    </row>
    <row r="4380" spans="5:8" x14ac:dyDescent="0.25">
      <c r="E4380" s="18" t="str">
        <f t="shared" si="291"/>
        <v/>
      </c>
      <c r="F4380" s="18" t="str">
        <f t="shared" si="292"/>
        <v/>
      </c>
      <c r="G4380" s="18" t="str">
        <f t="shared" si="293"/>
        <v/>
      </c>
      <c r="H4380" s="18" t="str">
        <f t="shared" si="294"/>
        <v/>
      </c>
    </row>
    <row r="4381" spans="5:8" x14ac:dyDescent="0.25">
      <c r="E4381" s="18" t="str">
        <f t="shared" si="291"/>
        <v/>
      </c>
      <c r="F4381" s="18" t="str">
        <f t="shared" si="292"/>
        <v/>
      </c>
      <c r="G4381" s="18" t="str">
        <f t="shared" si="293"/>
        <v/>
      </c>
      <c r="H4381" s="18" t="str">
        <f t="shared" si="294"/>
        <v/>
      </c>
    </row>
    <row r="4382" spans="5:8" x14ac:dyDescent="0.25">
      <c r="E4382" s="18" t="str">
        <f t="shared" si="291"/>
        <v/>
      </c>
      <c r="F4382" s="18" t="str">
        <f t="shared" si="292"/>
        <v/>
      </c>
      <c r="G4382" s="18" t="str">
        <f t="shared" si="293"/>
        <v/>
      </c>
      <c r="H4382" s="18" t="str">
        <f t="shared" si="294"/>
        <v/>
      </c>
    </row>
    <row r="4383" spans="5:8" x14ac:dyDescent="0.25">
      <c r="E4383" s="18" t="str">
        <f t="shared" si="291"/>
        <v/>
      </c>
      <c r="F4383" s="18" t="str">
        <f t="shared" si="292"/>
        <v/>
      </c>
      <c r="G4383" s="18" t="str">
        <f t="shared" si="293"/>
        <v/>
      </c>
      <c r="H4383" s="18" t="str">
        <f t="shared" si="294"/>
        <v/>
      </c>
    </row>
    <row r="4384" spans="5:8" x14ac:dyDescent="0.25">
      <c r="E4384" s="18" t="str">
        <f t="shared" si="291"/>
        <v/>
      </c>
      <c r="F4384" s="18" t="str">
        <f t="shared" si="292"/>
        <v/>
      </c>
      <c r="G4384" s="18" t="str">
        <f t="shared" si="293"/>
        <v/>
      </c>
      <c r="H4384" s="18" t="str">
        <f t="shared" si="294"/>
        <v/>
      </c>
    </row>
    <row r="4385" spans="5:8" x14ac:dyDescent="0.25">
      <c r="E4385" s="18" t="str">
        <f t="shared" si="291"/>
        <v/>
      </c>
      <c r="F4385" s="18" t="str">
        <f t="shared" si="292"/>
        <v/>
      </c>
      <c r="G4385" s="18" t="str">
        <f t="shared" si="293"/>
        <v/>
      </c>
      <c r="H4385" s="18" t="str">
        <f t="shared" si="294"/>
        <v/>
      </c>
    </row>
    <row r="4386" spans="5:8" x14ac:dyDescent="0.25">
      <c r="E4386" s="18" t="str">
        <f t="shared" si="291"/>
        <v/>
      </c>
      <c r="F4386" s="18" t="str">
        <f t="shared" si="292"/>
        <v/>
      </c>
      <c r="G4386" s="18" t="str">
        <f t="shared" si="293"/>
        <v/>
      </c>
      <c r="H4386" s="18" t="str">
        <f t="shared" si="294"/>
        <v/>
      </c>
    </row>
    <row r="4387" spans="5:8" x14ac:dyDescent="0.25">
      <c r="E4387" s="18" t="str">
        <f t="shared" si="291"/>
        <v/>
      </c>
      <c r="F4387" s="18" t="str">
        <f t="shared" si="292"/>
        <v/>
      </c>
      <c r="G4387" s="18" t="str">
        <f t="shared" si="293"/>
        <v/>
      </c>
      <c r="H4387" s="18" t="str">
        <f t="shared" si="294"/>
        <v/>
      </c>
    </row>
    <row r="4388" spans="5:8" x14ac:dyDescent="0.25">
      <c r="E4388" s="18" t="str">
        <f t="shared" si="291"/>
        <v/>
      </c>
      <c r="F4388" s="18" t="str">
        <f t="shared" si="292"/>
        <v/>
      </c>
      <c r="G4388" s="18" t="str">
        <f t="shared" si="293"/>
        <v/>
      </c>
      <c r="H4388" s="18" t="str">
        <f t="shared" si="294"/>
        <v/>
      </c>
    </row>
    <row r="4389" spans="5:8" x14ac:dyDescent="0.25">
      <c r="E4389" s="18" t="str">
        <f t="shared" si="291"/>
        <v/>
      </c>
      <c r="F4389" s="18" t="str">
        <f t="shared" si="292"/>
        <v/>
      </c>
      <c r="G4389" s="18" t="str">
        <f t="shared" si="293"/>
        <v/>
      </c>
      <c r="H4389" s="18" t="str">
        <f t="shared" si="294"/>
        <v/>
      </c>
    </row>
    <row r="4390" spans="5:8" x14ac:dyDescent="0.25">
      <c r="E4390" s="18" t="str">
        <f t="shared" si="291"/>
        <v/>
      </c>
      <c r="F4390" s="18" t="str">
        <f t="shared" si="292"/>
        <v/>
      </c>
      <c r="G4390" s="18" t="str">
        <f t="shared" si="293"/>
        <v/>
      </c>
      <c r="H4390" s="18" t="str">
        <f t="shared" si="294"/>
        <v/>
      </c>
    </row>
    <row r="4391" spans="5:8" x14ac:dyDescent="0.25">
      <c r="E4391" s="18" t="str">
        <f t="shared" si="291"/>
        <v/>
      </c>
      <c r="F4391" s="18" t="str">
        <f t="shared" si="292"/>
        <v/>
      </c>
      <c r="G4391" s="18" t="str">
        <f t="shared" si="293"/>
        <v/>
      </c>
      <c r="H4391" s="18" t="str">
        <f t="shared" si="294"/>
        <v/>
      </c>
    </row>
    <row r="4392" spans="5:8" x14ac:dyDescent="0.25">
      <c r="E4392" s="18" t="str">
        <f t="shared" si="291"/>
        <v/>
      </c>
      <c r="F4392" s="18" t="str">
        <f t="shared" si="292"/>
        <v/>
      </c>
      <c r="G4392" s="18" t="str">
        <f t="shared" si="293"/>
        <v/>
      </c>
      <c r="H4392" s="18" t="str">
        <f t="shared" si="294"/>
        <v/>
      </c>
    </row>
    <row r="4393" spans="5:8" x14ac:dyDescent="0.25">
      <c r="E4393" s="18" t="str">
        <f t="shared" si="291"/>
        <v/>
      </c>
      <c r="F4393" s="18" t="str">
        <f t="shared" si="292"/>
        <v/>
      </c>
      <c r="G4393" s="18" t="str">
        <f t="shared" si="293"/>
        <v/>
      </c>
      <c r="H4393" s="18" t="str">
        <f t="shared" si="294"/>
        <v/>
      </c>
    </row>
    <row r="4394" spans="5:8" x14ac:dyDescent="0.25">
      <c r="E4394" s="18" t="str">
        <f t="shared" si="291"/>
        <v/>
      </c>
      <c r="F4394" s="18" t="str">
        <f t="shared" si="292"/>
        <v/>
      </c>
      <c r="G4394" s="18" t="str">
        <f t="shared" si="293"/>
        <v/>
      </c>
      <c r="H4394" s="18" t="str">
        <f t="shared" si="294"/>
        <v/>
      </c>
    </row>
    <row r="4395" spans="5:8" x14ac:dyDescent="0.25">
      <c r="E4395" s="18" t="str">
        <f t="shared" si="291"/>
        <v/>
      </c>
      <c r="F4395" s="18" t="str">
        <f t="shared" si="292"/>
        <v/>
      </c>
      <c r="G4395" s="18" t="str">
        <f t="shared" si="293"/>
        <v/>
      </c>
      <c r="H4395" s="18" t="str">
        <f t="shared" si="294"/>
        <v/>
      </c>
    </row>
    <row r="4396" spans="5:8" x14ac:dyDescent="0.25">
      <c r="E4396" s="18" t="str">
        <f t="shared" si="291"/>
        <v/>
      </c>
      <c r="F4396" s="18" t="str">
        <f t="shared" si="292"/>
        <v/>
      </c>
      <c r="G4396" s="18" t="str">
        <f t="shared" si="293"/>
        <v/>
      </c>
      <c r="H4396" s="18" t="str">
        <f t="shared" si="294"/>
        <v/>
      </c>
    </row>
    <row r="4397" spans="5:8" x14ac:dyDescent="0.25">
      <c r="E4397" s="18" t="str">
        <f t="shared" si="291"/>
        <v/>
      </c>
      <c r="F4397" s="18" t="str">
        <f t="shared" si="292"/>
        <v/>
      </c>
      <c r="G4397" s="18" t="str">
        <f t="shared" si="293"/>
        <v/>
      </c>
      <c r="H4397" s="18" t="str">
        <f t="shared" si="294"/>
        <v/>
      </c>
    </row>
    <row r="4398" spans="5:8" x14ac:dyDescent="0.25">
      <c r="E4398" s="18" t="str">
        <f t="shared" si="291"/>
        <v/>
      </c>
      <c r="F4398" s="18" t="str">
        <f t="shared" si="292"/>
        <v/>
      </c>
      <c r="G4398" s="18" t="str">
        <f t="shared" si="293"/>
        <v/>
      </c>
      <c r="H4398" s="18" t="str">
        <f t="shared" si="294"/>
        <v/>
      </c>
    </row>
    <row r="4399" spans="5:8" x14ac:dyDescent="0.25">
      <c r="E4399" s="18" t="str">
        <f t="shared" si="291"/>
        <v/>
      </c>
      <c r="F4399" s="18" t="str">
        <f t="shared" si="292"/>
        <v/>
      </c>
      <c r="G4399" s="18" t="str">
        <f t="shared" si="293"/>
        <v/>
      </c>
      <c r="H4399" s="18" t="str">
        <f t="shared" si="294"/>
        <v/>
      </c>
    </row>
    <row r="4400" spans="5:8" x14ac:dyDescent="0.25">
      <c r="E4400" s="18" t="str">
        <f t="shared" si="291"/>
        <v/>
      </c>
      <c r="F4400" s="18" t="str">
        <f t="shared" si="292"/>
        <v/>
      </c>
      <c r="G4400" s="18" t="str">
        <f t="shared" si="293"/>
        <v/>
      </c>
      <c r="H4400" s="18" t="str">
        <f t="shared" si="294"/>
        <v/>
      </c>
    </row>
    <row r="4401" spans="5:8" x14ac:dyDescent="0.25">
      <c r="E4401" s="18" t="str">
        <f t="shared" si="291"/>
        <v/>
      </c>
      <c r="F4401" s="18" t="str">
        <f t="shared" si="292"/>
        <v/>
      </c>
      <c r="G4401" s="18" t="str">
        <f t="shared" si="293"/>
        <v/>
      </c>
      <c r="H4401" s="18" t="str">
        <f t="shared" si="294"/>
        <v/>
      </c>
    </row>
    <row r="4402" spans="5:8" x14ac:dyDescent="0.25">
      <c r="E4402" s="18" t="str">
        <f t="shared" si="291"/>
        <v/>
      </c>
      <c r="F4402" s="18" t="str">
        <f t="shared" si="292"/>
        <v/>
      </c>
      <c r="G4402" s="18" t="str">
        <f t="shared" si="293"/>
        <v/>
      </c>
      <c r="H4402" s="18" t="str">
        <f t="shared" si="294"/>
        <v/>
      </c>
    </row>
    <row r="4403" spans="5:8" x14ac:dyDescent="0.25">
      <c r="E4403" s="18" t="str">
        <f t="shared" si="291"/>
        <v/>
      </c>
      <c r="F4403" s="18" t="str">
        <f t="shared" si="292"/>
        <v/>
      </c>
      <c r="G4403" s="18" t="str">
        <f t="shared" si="293"/>
        <v/>
      </c>
      <c r="H4403" s="18" t="str">
        <f t="shared" si="294"/>
        <v/>
      </c>
    </row>
    <row r="4404" spans="5:8" x14ac:dyDescent="0.25">
      <c r="E4404" s="18" t="str">
        <f t="shared" si="291"/>
        <v/>
      </c>
      <c r="F4404" s="18" t="str">
        <f t="shared" si="292"/>
        <v/>
      </c>
      <c r="G4404" s="18" t="str">
        <f t="shared" si="293"/>
        <v/>
      </c>
      <c r="H4404" s="18" t="str">
        <f t="shared" si="294"/>
        <v/>
      </c>
    </row>
    <row r="4405" spans="5:8" x14ac:dyDescent="0.25">
      <c r="E4405" s="18" t="str">
        <f t="shared" si="291"/>
        <v/>
      </c>
      <c r="F4405" s="18" t="str">
        <f t="shared" si="292"/>
        <v/>
      </c>
      <c r="G4405" s="18" t="str">
        <f t="shared" si="293"/>
        <v/>
      </c>
      <c r="H4405" s="18" t="str">
        <f t="shared" si="294"/>
        <v/>
      </c>
    </row>
    <row r="4406" spans="5:8" x14ac:dyDescent="0.25">
      <c r="E4406" s="18" t="str">
        <f t="shared" si="291"/>
        <v/>
      </c>
      <c r="F4406" s="18" t="str">
        <f t="shared" si="292"/>
        <v/>
      </c>
      <c r="G4406" s="18" t="str">
        <f t="shared" si="293"/>
        <v/>
      </c>
      <c r="H4406" s="18" t="str">
        <f t="shared" si="294"/>
        <v/>
      </c>
    </row>
    <row r="4407" spans="5:8" x14ac:dyDescent="0.25">
      <c r="E4407" s="18" t="str">
        <f t="shared" si="291"/>
        <v/>
      </c>
      <c r="F4407" s="18" t="str">
        <f t="shared" si="292"/>
        <v/>
      </c>
      <c r="G4407" s="18" t="str">
        <f t="shared" si="293"/>
        <v/>
      </c>
      <c r="H4407" s="18" t="str">
        <f t="shared" si="294"/>
        <v/>
      </c>
    </row>
    <row r="4408" spans="5:8" x14ac:dyDescent="0.25">
      <c r="E4408" s="18" t="str">
        <f t="shared" si="291"/>
        <v/>
      </c>
      <c r="F4408" s="18" t="str">
        <f t="shared" si="292"/>
        <v/>
      </c>
      <c r="G4408" s="18" t="str">
        <f t="shared" si="293"/>
        <v/>
      </c>
      <c r="H4408" s="18" t="str">
        <f t="shared" si="294"/>
        <v/>
      </c>
    </row>
    <row r="4409" spans="5:8" x14ac:dyDescent="0.25">
      <c r="E4409" s="18" t="str">
        <f t="shared" si="291"/>
        <v/>
      </c>
      <c r="F4409" s="18" t="str">
        <f t="shared" si="292"/>
        <v/>
      </c>
      <c r="G4409" s="18" t="str">
        <f t="shared" si="293"/>
        <v/>
      </c>
      <c r="H4409" s="18" t="str">
        <f t="shared" si="294"/>
        <v/>
      </c>
    </row>
    <row r="4410" spans="5:8" x14ac:dyDescent="0.25">
      <c r="E4410" s="18" t="str">
        <f t="shared" si="291"/>
        <v/>
      </c>
      <c r="F4410" s="18" t="str">
        <f t="shared" si="292"/>
        <v/>
      </c>
      <c r="G4410" s="18" t="str">
        <f t="shared" si="293"/>
        <v/>
      </c>
      <c r="H4410" s="18" t="str">
        <f t="shared" si="294"/>
        <v/>
      </c>
    </row>
    <row r="4411" spans="5:8" x14ac:dyDescent="0.25">
      <c r="E4411" s="18" t="str">
        <f t="shared" si="291"/>
        <v/>
      </c>
      <c r="F4411" s="18" t="str">
        <f t="shared" si="292"/>
        <v/>
      </c>
      <c r="G4411" s="18" t="str">
        <f t="shared" si="293"/>
        <v/>
      </c>
      <c r="H4411" s="18" t="str">
        <f t="shared" si="294"/>
        <v/>
      </c>
    </row>
    <row r="4412" spans="5:8" x14ac:dyDescent="0.25">
      <c r="E4412" s="18" t="str">
        <f t="shared" si="291"/>
        <v/>
      </c>
      <c r="F4412" s="18" t="str">
        <f t="shared" si="292"/>
        <v/>
      </c>
      <c r="G4412" s="18" t="str">
        <f t="shared" si="293"/>
        <v/>
      </c>
      <c r="H4412" s="18" t="str">
        <f t="shared" si="294"/>
        <v/>
      </c>
    </row>
    <row r="4413" spans="5:8" x14ac:dyDescent="0.25">
      <c r="E4413" s="18" t="str">
        <f t="shared" si="291"/>
        <v/>
      </c>
      <c r="F4413" s="18" t="str">
        <f t="shared" si="292"/>
        <v/>
      </c>
      <c r="G4413" s="18" t="str">
        <f t="shared" si="293"/>
        <v/>
      </c>
      <c r="H4413" s="18" t="str">
        <f t="shared" si="294"/>
        <v/>
      </c>
    </row>
    <row r="4414" spans="5:8" x14ac:dyDescent="0.25">
      <c r="E4414" s="18" t="str">
        <f t="shared" si="291"/>
        <v/>
      </c>
      <c r="F4414" s="18" t="str">
        <f t="shared" si="292"/>
        <v/>
      </c>
      <c r="G4414" s="18" t="str">
        <f t="shared" si="293"/>
        <v/>
      </c>
      <c r="H4414" s="18" t="str">
        <f t="shared" si="294"/>
        <v/>
      </c>
    </row>
    <row r="4415" spans="5:8" x14ac:dyDescent="0.25">
      <c r="E4415" s="18" t="str">
        <f t="shared" si="291"/>
        <v/>
      </c>
      <c r="F4415" s="18" t="str">
        <f t="shared" si="292"/>
        <v/>
      </c>
      <c r="G4415" s="18" t="str">
        <f t="shared" si="293"/>
        <v/>
      </c>
      <c r="H4415" s="18" t="str">
        <f t="shared" si="294"/>
        <v/>
      </c>
    </row>
    <row r="4416" spans="5:8" x14ac:dyDescent="0.25">
      <c r="E4416" s="18" t="str">
        <f t="shared" si="291"/>
        <v/>
      </c>
      <c r="F4416" s="18" t="str">
        <f t="shared" si="292"/>
        <v/>
      </c>
      <c r="G4416" s="18" t="str">
        <f t="shared" si="293"/>
        <v/>
      </c>
      <c r="H4416" s="18" t="str">
        <f t="shared" si="294"/>
        <v/>
      </c>
    </row>
    <row r="4417" spans="5:8" x14ac:dyDescent="0.25">
      <c r="E4417" s="18" t="str">
        <f t="shared" si="291"/>
        <v/>
      </c>
      <c r="F4417" s="18" t="str">
        <f t="shared" si="292"/>
        <v/>
      </c>
      <c r="G4417" s="18" t="str">
        <f t="shared" si="293"/>
        <v/>
      </c>
      <c r="H4417" s="18" t="str">
        <f t="shared" si="294"/>
        <v/>
      </c>
    </row>
    <row r="4418" spans="5:8" x14ac:dyDescent="0.25">
      <c r="E4418" s="18" t="str">
        <f t="shared" si="291"/>
        <v/>
      </c>
      <c r="F4418" s="18" t="str">
        <f t="shared" si="292"/>
        <v/>
      </c>
      <c r="G4418" s="18" t="str">
        <f t="shared" si="293"/>
        <v/>
      </c>
      <c r="H4418" s="18" t="str">
        <f t="shared" si="294"/>
        <v/>
      </c>
    </row>
    <row r="4419" spans="5:8" x14ac:dyDescent="0.25">
      <c r="E4419" s="18" t="str">
        <f t="shared" si="291"/>
        <v/>
      </c>
      <c r="F4419" s="18" t="str">
        <f t="shared" si="292"/>
        <v/>
      </c>
      <c r="G4419" s="18" t="str">
        <f t="shared" si="293"/>
        <v/>
      </c>
      <c r="H4419" s="18" t="str">
        <f t="shared" si="294"/>
        <v/>
      </c>
    </row>
    <row r="4420" spans="5:8" x14ac:dyDescent="0.25">
      <c r="E4420" s="18" t="str">
        <f t="shared" si="291"/>
        <v/>
      </c>
      <c r="F4420" s="18" t="str">
        <f t="shared" si="292"/>
        <v/>
      </c>
      <c r="G4420" s="18" t="str">
        <f t="shared" si="293"/>
        <v/>
      </c>
      <c r="H4420" s="18" t="str">
        <f t="shared" si="294"/>
        <v/>
      </c>
    </row>
    <row r="4421" spans="5:8" x14ac:dyDescent="0.25">
      <c r="E4421" s="18" t="str">
        <f t="shared" si="291"/>
        <v/>
      </c>
      <c r="F4421" s="18" t="str">
        <f t="shared" si="292"/>
        <v/>
      </c>
      <c r="G4421" s="18" t="str">
        <f t="shared" si="293"/>
        <v/>
      </c>
      <c r="H4421" s="18" t="str">
        <f t="shared" si="294"/>
        <v/>
      </c>
    </row>
    <row r="4422" spans="5:8" x14ac:dyDescent="0.25">
      <c r="E4422" s="18" t="str">
        <f t="shared" ref="E4422:E4485" si="295">IF($C4422="","",IFERROR(INDEX(ItemPriceCol,MATCH($C4422,ItemName,0)),""))</f>
        <v/>
      </c>
      <c r="F4422" s="18" t="str">
        <f t="shared" ref="F4422:F4485" si="296">IF(OR($D4422="",$E4422=""),"",$D4422*$E4422)</f>
        <v/>
      </c>
      <c r="G4422" s="18" t="str">
        <f t="shared" ref="G4422:G4485" si="297">IF($C4422="","",IFERROR(INDEX(ItemCostCol,MATCH($C4422,ItemName,0)),""))</f>
        <v/>
      </c>
      <c r="H4422" s="18" t="str">
        <f t="shared" ref="H4422:H4485" si="298">IF(OR($F4422="",$G4422=""),"",$F4422-$D4422*$G4422)</f>
        <v/>
      </c>
    </row>
    <row r="4423" spans="5:8" x14ac:dyDescent="0.25">
      <c r="E4423" s="18" t="str">
        <f t="shared" si="295"/>
        <v/>
      </c>
      <c r="F4423" s="18" t="str">
        <f t="shared" si="296"/>
        <v/>
      </c>
      <c r="G4423" s="18" t="str">
        <f t="shared" si="297"/>
        <v/>
      </c>
      <c r="H4423" s="18" t="str">
        <f t="shared" si="298"/>
        <v/>
      </c>
    </row>
    <row r="4424" spans="5:8" x14ac:dyDescent="0.25">
      <c r="E4424" s="18" t="str">
        <f t="shared" si="295"/>
        <v/>
      </c>
      <c r="F4424" s="18" t="str">
        <f t="shared" si="296"/>
        <v/>
      </c>
      <c r="G4424" s="18" t="str">
        <f t="shared" si="297"/>
        <v/>
      </c>
      <c r="H4424" s="18" t="str">
        <f t="shared" si="298"/>
        <v/>
      </c>
    </row>
    <row r="4425" spans="5:8" x14ac:dyDescent="0.25">
      <c r="E4425" s="18" t="str">
        <f t="shared" si="295"/>
        <v/>
      </c>
      <c r="F4425" s="18" t="str">
        <f t="shared" si="296"/>
        <v/>
      </c>
      <c r="G4425" s="18" t="str">
        <f t="shared" si="297"/>
        <v/>
      </c>
      <c r="H4425" s="18" t="str">
        <f t="shared" si="298"/>
        <v/>
      </c>
    </row>
    <row r="4426" spans="5:8" x14ac:dyDescent="0.25">
      <c r="E4426" s="18" t="str">
        <f t="shared" si="295"/>
        <v/>
      </c>
      <c r="F4426" s="18" t="str">
        <f t="shared" si="296"/>
        <v/>
      </c>
      <c r="G4426" s="18" t="str">
        <f t="shared" si="297"/>
        <v/>
      </c>
      <c r="H4426" s="18" t="str">
        <f t="shared" si="298"/>
        <v/>
      </c>
    </row>
    <row r="4427" spans="5:8" x14ac:dyDescent="0.25">
      <c r="E4427" s="18" t="str">
        <f t="shared" si="295"/>
        <v/>
      </c>
      <c r="F4427" s="18" t="str">
        <f t="shared" si="296"/>
        <v/>
      </c>
      <c r="G4427" s="18" t="str">
        <f t="shared" si="297"/>
        <v/>
      </c>
      <c r="H4427" s="18" t="str">
        <f t="shared" si="298"/>
        <v/>
      </c>
    </row>
    <row r="4428" spans="5:8" x14ac:dyDescent="0.25">
      <c r="E4428" s="18" t="str">
        <f t="shared" si="295"/>
        <v/>
      </c>
      <c r="F4428" s="18" t="str">
        <f t="shared" si="296"/>
        <v/>
      </c>
      <c r="G4428" s="18" t="str">
        <f t="shared" si="297"/>
        <v/>
      </c>
      <c r="H4428" s="18" t="str">
        <f t="shared" si="298"/>
        <v/>
      </c>
    </row>
    <row r="4429" spans="5:8" x14ac:dyDescent="0.25">
      <c r="E4429" s="18" t="str">
        <f t="shared" si="295"/>
        <v/>
      </c>
      <c r="F4429" s="18" t="str">
        <f t="shared" si="296"/>
        <v/>
      </c>
      <c r="G4429" s="18" t="str">
        <f t="shared" si="297"/>
        <v/>
      </c>
      <c r="H4429" s="18" t="str">
        <f t="shared" si="298"/>
        <v/>
      </c>
    </row>
    <row r="4430" spans="5:8" x14ac:dyDescent="0.25">
      <c r="E4430" s="18" t="str">
        <f t="shared" si="295"/>
        <v/>
      </c>
      <c r="F4430" s="18" t="str">
        <f t="shared" si="296"/>
        <v/>
      </c>
      <c r="G4430" s="18" t="str">
        <f t="shared" si="297"/>
        <v/>
      </c>
      <c r="H4430" s="18" t="str">
        <f t="shared" si="298"/>
        <v/>
      </c>
    </row>
    <row r="4431" spans="5:8" x14ac:dyDescent="0.25">
      <c r="E4431" s="18" t="str">
        <f t="shared" si="295"/>
        <v/>
      </c>
      <c r="F4431" s="18" t="str">
        <f t="shared" si="296"/>
        <v/>
      </c>
      <c r="G4431" s="18" t="str">
        <f t="shared" si="297"/>
        <v/>
      </c>
      <c r="H4431" s="18" t="str">
        <f t="shared" si="298"/>
        <v/>
      </c>
    </row>
    <row r="4432" spans="5:8" x14ac:dyDescent="0.25">
      <c r="E4432" s="18" t="str">
        <f t="shared" si="295"/>
        <v/>
      </c>
      <c r="F4432" s="18" t="str">
        <f t="shared" si="296"/>
        <v/>
      </c>
      <c r="G4432" s="18" t="str">
        <f t="shared" si="297"/>
        <v/>
      </c>
      <c r="H4432" s="18" t="str">
        <f t="shared" si="298"/>
        <v/>
      </c>
    </row>
    <row r="4433" spans="5:8" x14ac:dyDescent="0.25">
      <c r="E4433" s="18" t="str">
        <f t="shared" si="295"/>
        <v/>
      </c>
      <c r="F4433" s="18" t="str">
        <f t="shared" si="296"/>
        <v/>
      </c>
      <c r="G4433" s="18" t="str">
        <f t="shared" si="297"/>
        <v/>
      </c>
      <c r="H4433" s="18" t="str">
        <f t="shared" si="298"/>
        <v/>
      </c>
    </row>
    <row r="4434" spans="5:8" x14ac:dyDescent="0.25">
      <c r="E4434" s="18" t="str">
        <f t="shared" si="295"/>
        <v/>
      </c>
      <c r="F4434" s="18" t="str">
        <f t="shared" si="296"/>
        <v/>
      </c>
      <c r="G4434" s="18" t="str">
        <f t="shared" si="297"/>
        <v/>
      </c>
      <c r="H4434" s="18" t="str">
        <f t="shared" si="298"/>
        <v/>
      </c>
    </row>
    <row r="4435" spans="5:8" x14ac:dyDescent="0.25">
      <c r="E4435" s="18" t="str">
        <f t="shared" si="295"/>
        <v/>
      </c>
      <c r="F4435" s="18" t="str">
        <f t="shared" si="296"/>
        <v/>
      </c>
      <c r="G4435" s="18" t="str">
        <f t="shared" si="297"/>
        <v/>
      </c>
      <c r="H4435" s="18" t="str">
        <f t="shared" si="298"/>
        <v/>
      </c>
    </row>
    <row r="4436" spans="5:8" x14ac:dyDescent="0.25">
      <c r="E4436" s="18" t="str">
        <f t="shared" si="295"/>
        <v/>
      </c>
      <c r="F4436" s="18" t="str">
        <f t="shared" si="296"/>
        <v/>
      </c>
      <c r="G4436" s="18" t="str">
        <f t="shared" si="297"/>
        <v/>
      </c>
      <c r="H4436" s="18" t="str">
        <f t="shared" si="298"/>
        <v/>
      </c>
    </row>
    <row r="4437" spans="5:8" x14ac:dyDescent="0.25">
      <c r="E4437" s="18" t="str">
        <f t="shared" si="295"/>
        <v/>
      </c>
      <c r="F4437" s="18" t="str">
        <f t="shared" si="296"/>
        <v/>
      </c>
      <c r="G4437" s="18" t="str">
        <f t="shared" si="297"/>
        <v/>
      </c>
      <c r="H4437" s="18" t="str">
        <f t="shared" si="298"/>
        <v/>
      </c>
    </row>
    <row r="4438" spans="5:8" x14ac:dyDescent="0.25">
      <c r="E4438" s="18" t="str">
        <f t="shared" si="295"/>
        <v/>
      </c>
      <c r="F4438" s="18" t="str">
        <f t="shared" si="296"/>
        <v/>
      </c>
      <c r="G4438" s="18" t="str">
        <f t="shared" si="297"/>
        <v/>
      </c>
      <c r="H4438" s="18" t="str">
        <f t="shared" si="298"/>
        <v/>
      </c>
    </row>
    <row r="4439" spans="5:8" x14ac:dyDescent="0.25">
      <c r="E4439" s="18" t="str">
        <f t="shared" si="295"/>
        <v/>
      </c>
      <c r="F4439" s="18" t="str">
        <f t="shared" si="296"/>
        <v/>
      </c>
      <c r="G4439" s="18" t="str">
        <f t="shared" si="297"/>
        <v/>
      </c>
      <c r="H4439" s="18" t="str">
        <f t="shared" si="298"/>
        <v/>
      </c>
    </row>
    <row r="4440" spans="5:8" x14ac:dyDescent="0.25">
      <c r="E4440" s="18" t="str">
        <f t="shared" si="295"/>
        <v/>
      </c>
      <c r="F4440" s="18" t="str">
        <f t="shared" si="296"/>
        <v/>
      </c>
      <c r="G4440" s="18" t="str">
        <f t="shared" si="297"/>
        <v/>
      </c>
      <c r="H4440" s="18" t="str">
        <f t="shared" si="298"/>
        <v/>
      </c>
    </row>
    <row r="4441" spans="5:8" x14ac:dyDescent="0.25">
      <c r="E4441" s="18" t="str">
        <f t="shared" si="295"/>
        <v/>
      </c>
      <c r="F4441" s="18" t="str">
        <f t="shared" si="296"/>
        <v/>
      </c>
      <c r="G4441" s="18" t="str">
        <f t="shared" si="297"/>
        <v/>
      </c>
      <c r="H4441" s="18" t="str">
        <f t="shared" si="298"/>
        <v/>
      </c>
    </row>
    <row r="4442" spans="5:8" x14ac:dyDescent="0.25">
      <c r="E4442" s="18" t="str">
        <f t="shared" si="295"/>
        <v/>
      </c>
      <c r="F4442" s="18" t="str">
        <f t="shared" si="296"/>
        <v/>
      </c>
      <c r="G4442" s="18" t="str">
        <f t="shared" si="297"/>
        <v/>
      </c>
      <c r="H4442" s="18" t="str">
        <f t="shared" si="298"/>
        <v/>
      </c>
    </row>
    <row r="4443" spans="5:8" x14ac:dyDescent="0.25">
      <c r="E4443" s="18" t="str">
        <f t="shared" si="295"/>
        <v/>
      </c>
      <c r="F4443" s="18" t="str">
        <f t="shared" si="296"/>
        <v/>
      </c>
      <c r="G4443" s="18" t="str">
        <f t="shared" si="297"/>
        <v/>
      </c>
      <c r="H4443" s="18" t="str">
        <f t="shared" si="298"/>
        <v/>
      </c>
    </row>
    <row r="4444" spans="5:8" x14ac:dyDescent="0.25">
      <c r="E4444" s="18" t="str">
        <f t="shared" si="295"/>
        <v/>
      </c>
      <c r="F4444" s="18" t="str">
        <f t="shared" si="296"/>
        <v/>
      </c>
      <c r="G4444" s="18" t="str">
        <f t="shared" si="297"/>
        <v/>
      </c>
      <c r="H4444" s="18" t="str">
        <f t="shared" si="298"/>
        <v/>
      </c>
    </row>
    <row r="4445" spans="5:8" x14ac:dyDescent="0.25">
      <c r="E4445" s="18" t="str">
        <f t="shared" si="295"/>
        <v/>
      </c>
      <c r="F4445" s="18" t="str">
        <f t="shared" si="296"/>
        <v/>
      </c>
      <c r="G4445" s="18" t="str">
        <f t="shared" si="297"/>
        <v/>
      </c>
      <c r="H4445" s="18" t="str">
        <f t="shared" si="298"/>
        <v/>
      </c>
    </row>
    <row r="4446" spans="5:8" x14ac:dyDescent="0.25">
      <c r="E4446" s="18" t="str">
        <f t="shared" si="295"/>
        <v/>
      </c>
      <c r="F4446" s="18" t="str">
        <f t="shared" si="296"/>
        <v/>
      </c>
      <c r="G4446" s="18" t="str">
        <f t="shared" si="297"/>
        <v/>
      </c>
      <c r="H4446" s="18" t="str">
        <f t="shared" si="298"/>
        <v/>
      </c>
    </row>
    <row r="4447" spans="5:8" x14ac:dyDescent="0.25">
      <c r="E4447" s="18" t="str">
        <f t="shared" si="295"/>
        <v/>
      </c>
      <c r="F4447" s="18" t="str">
        <f t="shared" si="296"/>
        <v/>
      </c>
      <c r="G4447" s="18" t="str">
        <f t="shared" si="297"/>
        <v/>
      </c>
      <c r="H4447" s="18" t="str">
        <f t="shared" si="298"/>
        <v/>
      </c>
    </row>
    <row r="4448" spans="5:8" x14ac:dyDescent="0.25">
      <c r="E4448" s="18" t="str">
        <f t="shared" si="295"/>
        <v/>
      </c>
      <c r="F4448" s="18" t="str">
        <f t="shared" si="296"/>
        <v/>
      </c>
      <c r="G4448" s="18" t="str">
        <f t="shared" si="297"/>
        <v/>
      </c>
      <c r="H4448" s="18" t="str">
        <f t="shared" si="298"/>
        <v/>
      </c>
    </row>
    <row r="4449" spans="5:8" x14ac:dyDescent="0.25">
      <c r="E4449" s="18" t="str">
        <f t="shared" si="295"/>
        <v/>
      </c>
      <c r="F4449" s="18" t="str">
        <f t="shared" si="296"/>
        <v/>
      </c>
      <c r="G4449" s="18" t="str">
        <f t="shared" si="297"/>
        <v/>
      </c>
      <c r="H4449" s="18" t="str">
        <f t="shared" si="298"/>
        <v/>
      </c>
    </row>
    <row r="4450" spans="5:8" x14ac:dyDescent="0.25">
      <c r="E4450" s="18" t="str">
        <f t="shared" si="295"/>
        <v/>
      </c>
      <c r="F4450" s="18" t="str">
        <f t="shared" si="296"/>
        <v/>
      </c>
      <c r="G4450" s="18" t="str">
        <f t="shared" si="297"/>
        <v/>
      </c>
      <c r="H4450" s="18" t="str">
        <f t="shared" si="298"/>
        <v/>
      </c>
    </row>
    <row r="4451" spans="5:8" x14ac:dyDescent="0.25">
      <c r="E4451" s="18" t="str">
        <f t="shared" si="295"/>
        <v/>
      </c>
      <c r="F4451" s="18" t="str">
        <f t="shared" si="296"/>
        <v/>
      </c>
      <c r="G4451" s="18" t="str">
        <f t="shared" si="297"/>
        <v/>
      </c>
      <c r="H4451" s="18" t="str">
        <f t="shared" si="298"/>
        <v/>
      </c>
    </row>
    <row r="4452" spans="5:8" x14ac:dyDescent="0.25">
      <c r="E4452" s="18" t="str">
        <f t="shared" si="295"/>
        <v/>
      </c>
      <c r="F4452" s="18" t="str">
        <f t="shared" si="296"/>
        <v/>
      </c>
      <c r="G4452" s="18" t="str">
        <f t="shared" si="297"/>
        <v/>
      </c>
      <c r="H4452" s="18" t="str">
        <f t="shared" si="298"/>
        <v/>
      </c>
    </row>
    <row r="4453" spans="5:8" x14ac:dyDescent="0.25">
      <c r="E4453" s="18" t="str">
        <f t="shared" si="295"/>
        <v/>
      </c>
      <c r="F4453" s="18" t="str">
        <f t="shared" si="296"/>
        <v/>
      </c>
      <c r="G4453" s="18" t="str">
        <f t="shared" si="297"/>
        <v/>
      </c>
      <c r="H4453" s="18" t="str">
        <f t="shared" si="298"/>
        <v/>
      </c>
    </row>
    <row r="4454" spans="5:8" x14ac:dyDescent="0.25">
      <c r="E4454" s="18" t="str">
        <f t="shared" si="295"/>
        <v/>
      </c>
      <c r="F4454" s="18" t="str">
        <f t="shared" si="296"/>
        <v/>
      </c>
      <c r="G4454" s="18" t="str">
        <f t="shared" si="297"/>
        <v/>
      </c>
      <c r="H4454" s="18" t="str">
        <f t="shared" si="298"/>
        <v/>
      </c>
    </row>
    <row r="4455" spans="5:8" x14ac:dyDescent="0.25">
      <c r="E4455" s="18" t="str">
        <f t="shared" si="295"/>
        <v/>
      </c>
      <c r="F4455" s="18" t="str">
        <f t="shared" si="296"/>
        <v/>
      </c>
      <c r="G4455" s="18" t="str">
        <f t="shared" si="297"/>
        <v/>
      </c>
      <c r="H4455" s="18" t="str">
        <f t="shared" si="298"/>
        <v/>
      </c>
    </row>
    <row r="4456" spans="5:8" x14ac:dyDescent="0.25">
      <c r="E4456" s="18" t="str">
        <f t="shared" si="295"/>
        <v/>
      </c>
      <c r="F4456" s="18" t="str">
        <f t="shared" si="296"/>
        <v/>
      </c>
      <c r="G4456" s="18" t="str">
        <f t="shared" si="297"/>
        <v/>
      </c>
      <c r="H4456" s="18" t="str">
        <f t="shared" si="298"/>
        <v/>
      </c>
    </row>
    <row r="4457" spans="5:8" x14ac:dyDescent="0.25">
      <c r="E4457" s="18" t="str">
        <f t="shared" si="295"/>
        <v/>
      </c>
      <c r="F4457" s="18" t="str">
        <f t="shared" si="296"/>
        <v/>
      </c>
      <c r="G4457" s="18" t="str">
        <f t="shared" si="297"/>
        <v/>
      </c>
      <c r="H4457" s="18" t="str">
        <f t="shared" si="298"/>
        <v/>
      </c>
    </row>
    <row r="4458" spans="5:8" x14ac:dyDescent="0.25">
      <c r="E4458" s="18" t="str">
        <f t="shared" si="295"/>
        <v/>
      </c>
      <c r="F4458" s="18" t="str">
        <f t="shared" si="296"/>
        <v/>
      </c>
      <c r="G4458" s="18" t="str">
        <f t="shared" si="297"/>
        <v/>
      </c>
      <c r="H4458" s="18" t="str">
        <f t="shared" si="298"/>
        <v/>
      </c>
    </row>
    <row r="4459" spans="5:8" x14ac:dyDescent="0.25">
      <c r="E4459" s="18" t="str">
        <f t="shared" si="295"/>
        <v/>
      </c>
      <c r="F4459" s="18" t="str">
        <f t="shared" si="296"/>
        <v/>
      </c>
      <c r="G4459" s="18" t="str">
        <f t="shared" si="297"/>
        <v/>
      </c>
      <c r="H4459" s="18" t="str">
        <f t="shared" si="298"/>
        <v/>
      </c>
    </row>
    <row r="4460" spans="5:8" x14ac:dyDescent="0.25">
      <c r="E4460" s="18" t="str">
        <f t="shared" si="295"/>
        <v/>
      </c>
      <c r="F4460" s="18" t="str">
        <f t="shared" si="296"/>
        <v/>
      </c>
      <c r="G4460" s="18" t="str">
        <f t="shared" si="297"/>
        <v/>
      </c>
      <c r="H4460" s="18" t="str">
        <f t="shared" si="298"/>
        <v/>
      </c>
    </row>
    <row r="4461" spans="5:8" x14ac:dyDescent="0.25">
      <c r="E4461" s="18" t="str">
        <f t="shared" si="295"/>
        <v/>
      </c>
      <c r="F4461" s="18" t="str">
        <f t="shared" si="296"/>
        <v/>
      </c>
      <c r="G4461" s="18" t="str">
        <f t="shared" si="297"/>
        <v/>
      </c>
      <c r="H4461" s="18" t="str">
        <f t="shared" si="298"/>
        <v/>
      </c>
    </row>
    <row r="4462" spans="5:8" x14ac:dyDescent="0.25">
      <c r="E4462" s="18" t="str">
        <f t="shared" si="295"/>
        <v/>
      </c>
      <c r="F4462" s="18" t="str">
        <f t="shared" si="296"/>
        <v/>
      </c>
      <c r="G4462" s="18" t="str">
        <f t="shared" si="297"/>
        <v/>
      </c>
      <c r="H4462" s="18" t="str">
        <f t="shared" si="298"/>
        <v/>
      </c>
    </row>
    <row r="4463" spans="5:8" x14ac:dyDescent="0.25">
      <c r="E4463" s="18" t="str">
        <f t="shared" si="295"/>
        <v/>
      </c>
      <c r="F4463" s="18" t="str">
        <f t="shared" si="296"/>
        <v/>
      </c>
      <c r="G4463" s="18" t="str">
        <f t="shared" si="297"/>
        <v/>
      </c>
      <c r="H4463" s="18" t="str">
        <f t="shared" si="298"/>
        <v/>
      </c>
    </row>
    <row r="4464" spans="5:8" x14ac:dyDescent="0.25">
      <c r="E4464" s="18" t="str">
        <f t="shared" si="295"/>
        <v/>
      </c>
      <c r="F4464" s="18" t="str">
        <f t="shared" si="296"/>
        <v/>
      </c>
      <c r="G4464" s="18" t="str">
        <f t="shared" si="297"/>
        <v/>
      </c>
      <c r="H4464" s="18" t="str">
        <f t="shared" si="298"/>
        <v/>
      </c>
    </row>
    <row r="4465" spans="5:8" x14ac:dyDescent="0.25">
      <c r="E4465" s="18" t="str">
        <f t="shared" si="295"/>
        <v/>
      </c>
      <c r="F4465" s="18" t="str">
        <f t="shared" si="296"/>
        <v/>
      </c>
      <c r="G4465" s="18" t="str">
        <f t="shared" si="297"/>
        <v/>
      </c>
      <c r="H4465" s="18" t="str">
        <f t="shared" si="298"/>
        <v/>
      </c>
    </row>
    <row r="4466" spans="5:8" x14ac:dyDescent="0.25">
      <c r="E4466" s="18" t="str">
        <f t="shared" si="295"/>
        <v/>
      </c>
      <c r="F4466" s="18" t="str">
        <f t="shared" si="296"/>
        <v/>
      </c>
      <c r="G4466" s="18" t="str">
        <f t="shared" si="297"/>
        <v/>
      </c>
      <c r="H4466" s="18" t="str">
        <f t="shared" si="298"/>
        <v/>
      </c>
    </row>
    <row r="4467" spans="5:8" x14ac:dyDescent="0.25">
      <c r="E4467" s="18" t="str">
        <f t="shared" si="295"/>
        <v/>
      </c>
      <c r="F4467" s="18" t="str">
        <f t="shared" si="296"/>
        <v/>
      </c>
      <c r="G4467" s="18" t="str">
        <f t="shared" si="297"/>
        <v/>
      </c>
      <c r="H4467" s="18" t="str">
        <f t="shared" si="298"/>
        <v/>
      </c>
    </row>
    <row r="4468" spans="5:8" x14ac:dyDescent="0.25">
      <c r="E4468" s="18" t="str">
        <f t="shared" si="295"/>
        <v/>
      </c>
      <c r="F4468" s="18" t="str">
        <f t="shared" si="296"/>
        <v/>
      </c>
      <c r="G4468" s="18" t="str">
        <f t="shared" si="297"/>
        <v/>
      </c>
      <c r="H4468" s="18" t="str">
        <f t="shared" si="298"/>
        <v/>
      </c>
    </row>
    <row r="4469" spans="5:8" x14ac:dyDescent="0.25">
      <c r="E4469" s="18" t="str">
        <f t="shared" si="295"/>
        <v/>
      </c>
      <c r="F4469" s="18" t="str">
        <f t="shared" si="296"/>
        <v/>
      </c>
      <c r="G4469" s="18" t="str">
        <f t="shared" si="297"/>
        <v/>
      </c>
      <c r="H4469" s="18" t="str">
        <f t="shared" si="298"/>
        <v/>
      </c>
    </row>
    <row r="4470" spans="5:8" x14ac:dyDescent="0.25">
      <c r="E4470" s="18" t="str">
        <f t="shared" si="295"/>
        <v/>
      </c>
      <c r="F4470" s="18" t="str">
        <f t="shared" si="296"/>
        <v/>
      </c>
      <c r="G4470" s="18" t="str">
        <f t="shared" si="297"/>
        <v/>
      </c>
      <c r="H4470" s="18" t="str">
        <f t="shared" si="298"/>
        <v/>
      </c>
    </row>
    <row r="4471" spans="5:8" x14ac:dyDescent="0.25">
      <c r="E4471" s="18" t="str">
        <f t="shared" si="295"/>
        <v/>
      </c>
      <c r="F4471" s="18" t="str">
        <f t="shared" si="296"/>
        <v/>
      </c>
      <c r="G4471" s="18" t="str">
        <f t="shared" si="297"/>
        <v/>
      </c>
      <c r="H4471" s="18" t="str">
        <f t="shared" si="298"/>
        <v/>
      </c>
    </row>
    <row r="4472" spans="5:8" x14ac:dyDescent="0.25">
      <c r="E4472" s="18" t="str">
        <f t="shared" si="295"/>
        <v/>
      </c>
      <c r="F4472" s="18" t="str">
        <f t="shared" si="296"/>
        <v/>
      </c>
      <c r="G4472" s="18" t="str">
        <f t="shared" si="297"/>
        <v/>
      </c>
      <c r="H4472" s="18" t="str">
        <f t="shared" si="298"/>
        <v/>
      </c>
    </row>
    <row r="4473" spans="5:8" x14ac:dyDescent="0.25">
      <c r="E4473" s="18" t="str">
        <f t="shared" si="295"/>
        <v/>
      </c>
      <c r="F4473" s="18" t="str">
        <f t="shared" si="296"/>
        <v/>
      </c>
      <c r="G4473" s="18" t="str">
        <f t="shared" si="297"/>
        <v/>
      </c>
      <c r="H4473" s="18" t="str">
        <f t="shared" si="298"/>
        <v/>
      </c>
    </row>
    <row r="4474" spans="5:8" x14ac:dyDescent="0.25">
      <c r="E4474" s="18" t="str">
        <f t="shared" si="295"/>
        <v/>
      </c>
      <c r="F4474" s="18" t="str">
        <f t="shared" si="296"/>
        <v/>
      </c>
      <c r="G4474" s="18" t="str">
        <f t="shared" si="297"/>
        <v/>
      </c>
      <c r="H4474" s="18" t="str">
        <f t="shared" si="298"/>
        <v/>
      </c>
    </row>
    <row r="4475" spans="5:8" x14ac:dyDescent="0.25">
      <c r="E4475" s="18" t="str">
        <f t="shared" si="295"/>
        <v/>
      </c>
      <c r="F4475" s="18" t="str">
        <f t="shared" si="296"/>
        <v/>
      </c>
      <c r="G4475" s="18" t="str">
        <f t="shared" si="297"/>
        <v/>
      </c>
      <c r="H4475" s="18" t="str">
        <f t="shared" si="298"/>
        <v/>
      </c>
    </row>
    <row r="4476" spans="5:8" x14ac:dyDescent="0.25">
      <c r="E4476" s="18" t="str">
        <f t="shared" si="295"/>
        <v/>
      </c>
      <c r="F4476" s="18" t="str">
        <f t="shared" si="296"/>
        <v/>
      </c>
      <c r="G4476" s="18" t="str">
        <f t="shared" si="297"/>
        <v/>
      </c>
      <c r="H4476" s="18" t="str">
        <f t="shared" si="298"/>
        <v/>
      </c>
    </row>
    <row r="4477" spans="5:8" x14ac:dyDescent="0.25">
      <c r="E4477" s="18" t="str">
        <f t="shared" si="295"/>
        <v/>
      </c>
      <c r="F4477" s="18" t="str">
        <f t="shared" si="296"/>
        <v/>
      </c>
      <c r="G4477" s="18" t="str">
        <f t="shared" si="297"/>
        <v/>
      </c>
      <c r="H4477" s="18" t="str">
        <f t="shared" si="298"/>
        <v/>
      </c>
    </row>
    <row r="4478" spans="5:8" x14ac:dyDescent="0.25">
      <c r="E4478" s="18" t="str">
        <f t="shared" si="295"/>
        <v/>
      </c>
      <c r="F4478" s="18" t="str">
        <f t="shared" si="296"/>
        <v/>
      </c>
      <c r="G4478" s="18" t="str">
        <f t="shared" si="297"/>
        <v/>
      </c>
      <c r="H4478" s="18" t="str">
        <f t="shared" si="298"/>
        <v/>
      </c>
    </row>
    <row r="4479" spans="5:8" x14ac:dyDescent="0.25">
      <c r="E4479" s="18" t="str">
        <f t="shared" si="295"/>
        <v/>
      </c>
      <c r="F4479" s="18" t="str">
        <f t="shared" si="296"/>
        <v/>
      </c>
      <c r="G4479" s="18" t="str">
        <f t="shared" si="297"/>
        <v/>
      </c>
      <c r="H4479" s="18" t="str">
        <f t="shared" si="298"/>
        <v/>
      </c>
    </row>
    <row r="4480" spans="5:8" x14ac:dyDescent="0.25">
      <c r="E4480" s="18" t="str">
        <f t="shared" si="295"/>
        <v/>
      </c>
      <c r="F4480" s="18" t="str">
        <f t="shared" si="296"/>
        <v/>
      </c>
      <c r="G4480" s="18" t="str">
        <f t="shared" si="297"/>
        <v/>
      </c>
      <c r="H4480" s="18" t="str">
        <f t="shared" si="298"/>
        <v/>
      </c>
    </row>
    <row r="4481" spans="5:8" x14ac:dyDescent="0.25">
      <c r="E4481" s="18" t="str">
        <f t="shared" si="295"/>
        <v/>
      </c>
      <c r="F4481" s="18" t="str">
        <f t="shared" si="296"/>
        <v/>
      </c>
      <c r="G4481" s="18" t="str">
        <f t="shared" si="297"/>
        <v/>
      </c>
      <c r="H4481" s="18" t="str">
        <f t="shared" si="298"/>
        <v/>
      </c>
    </row>
    <row r="4482" spans="5:8" x14ac:dyDescent="0.25">
      <c r="E4482" s="18" t="str">
        <f t="shared" si="295"/>
        <v/>
      </c>
      <c r="F4482" s="18" t="str">
        <f t="shared" si="296"/>
        <v/>
      </c>
      <c r="G4482" s="18" t="str">
        <f t="shared" si="297"/>
        <v/>
      </c>
      <c r="H4482" s="18" t="str">
        <f t="shared" si="298"/>
        <v/>
      </c>
    </row>
    <row r="4483" spans="5:8" x14ac:dyDescent="0.25">
      <c r="E4483" s="18" t="str">
        <f t="shared" si="295"/>
        <v/>
      </c>
      <c r="F4483" s="18" t="str">
        <f t="shared" si="296"/>
        <v/>
      </c>
      <c r="G4483" s="18" t="str">
        <f t="shared" si="297"/>
        <v/>
      </c>
      <c r="H4483" s="18" t="str">
        <f t="shared" si="298"/>
        <v/>
      </c>
    </row>
    <row r="4484" spans="5:8" x14ac:dyDescent="0.25">
      <c r="E4484" s="18" t="str">
        <f t="shared" si="295"/>
        <v/>
      </c>
      <c r="F4484" s="18" t="str">
        <f t="shared" si="296"/>
        <v/>
      </c>
      <c r="G4484" s="18" t="str">
        <f t="shared" si="297"/>
        <v/>
      </c>
      <c r="H4484" s="18" t="str">
        <f t="shared" si="298"/>
        <v/>
      </c>
    </row>
    <row r="4485" spans="5:8" x14ac:dyDescent="0.25">
      <c r="E4485" s="18" t="str">
        <f t="shared" si="295"/>
        <v/>
      </c>
      <c r="F4485" s="18" t="str">
        <f t="shared" si="296"/>
        <v/>
      </c>
      <c r="G4485" s="18" t="str">
        <f t="shared" si="297"/>
        <v/>
      </c>
      <c r="H4485" s="18" t="str">
        <f t="shared" si="298"/>
        <v/>
      </c>
    </row>
    <row r="4486" spans="5:8" x14ac:dyDescent="0.25">
      <c r="E4486" s="18" t="str">
        <f t="shared" ref="E4486:E4549" si="299">IF($C4486="","",IFERROR(INDEX(ItemPriceCol,MATCH($C4486,ItemName,0)),""))</f>
        <v/>
      </c>
      <c r="F4486" s="18" t="str">
        <f t="shared" ref="F4486:F4549" si="300">IF(OR($D4486="",$E4486=""),"",$D4486*$E4486)</f>
        <v/>
      </c>
      <c r="G4486" s="18" t="str">
        <f t="shared" ref="G4486:G4549" si="301">IF($C4486="","",IFERROR(INDEX(ItemCostCol,MATCH($C4486,ItemName,0)),""))</f>
        <v/>
      </c>
      <c r="H4486" s="18" t="str">
        <f t="shared" ref="H4486:H4549" si="302">IF(OR($F4486="",$G4486=""),"",$F4486-$D4486*$G4486)</f>
        <v/>
      </c>
    </row>
    <row r="4487" spans="5:8" x14ac:dyDescent="0.25">
      <c r="E4487" s="18" t="str">
        <f t="shared" si="299"/>
        <v/>
      </c>
      <c r="F4487" s="18" t="str">
        <f t="shared" si="300"/>
        <v/>
      </c>
      <c r="G4487" s="18" t="str">
        <f t="shared" si="301"/>
        <v/>
      </c>
      <c r="H4487" s="18" t="str">
        <f t="shared" si="302"/>
        <v/>
      </c>
    </row>
    <row r="4488" spans="5:8" x14ac:dyDescent="0.25">
      <c r="E4488" s="18" t="str">
        <f t="shared" si="299"/>
        <v/>
      </c>
      <c r="F4488" s="18" t="str">
        <f t="shared" si="300"/>
        <v/>
      </c>
      <c r="G4488" s="18" t="str">
        <f t="shared" si="301"/>
        <v/>
      </c>
      <c r="H4488" s="18" t="str">
        <f t="shared" si="302"/>
        <v/>
      </c>
    </row>
    <row r="4489" spans="5:8" x14ac:dyDescent="0.25">
      <c r="E4489" s="18" t="str">
        <f t="shared" si="299"/>
        <v/>
      </c>
      <c r="F4489" s="18" t="str">
        <f t="shared" si="300"/>
        <v/>
      </c>
      <c r="G4489" s="18" t="str">
        <f t="shared" si="301"/>
        <v/>
      </c>
      <c r="H4489" s="18" t="str">
        <f t="shared" si="302"/>
        <v/>
      </c>
    </row>
    <row r="4490" spans="5:8" x14ac:dyDescent="0.25">
      <c r="E4490" s="18" t="str">
        <f t="shared" si="299"/>
        <v/>
      </c>
      <c r="F4490" s="18" t="str">
        <f t="shared" si="300"/>
        <v/>
      </c>
      <c r="G4490" s="18" t="str">
        <f t="shared" si="301"/>
        <v/>
      </c>
      <c r="H4490" s="18" t="str">
        <f t="shared" si="302"/>
        <v/>
      </c>
    </row>
    <row r="4491" spans="5:8" x14ac:dyDescent="0.25">
      <c r="E4491" s="18" t="str">
        <f t="shared" si="299"/>
        <v/>
      </c>
      <c r="F4491" s="18" t="str">
        <f t="shared" si="300"/>
        <v/>
      </c>
      <c r="G4491" s="18" t="str">
        <f t="shared" si="301"/>
        <v/>
      </c>
      <c r="H4491" s="18" t="str">
        <f t="shared" si="302"/>
        <v/>
      </c>
    </row>
    <row r="4492" spans="5:8" x14ac:dyDescent="0.25">
      <c r="E4492" s="18" t="str">
        <f t="shared" si="299"/>
        <v/>
      </c>
      <c r="F4492" s="18" t="str">
        <f t="shared" si="300"/>
        <v/>
      </c>
      <c r="G4492" s="18" t="str">
        <f t="shared" si="301"/>
        <v/>
      </c>
      <c r="H4492" s="18" t="str">
        <f t="shared" si="302"/>
        <v/>
      </c>
    </row>
    <row r="4493" spans="5:8" x14ac:dyDescent="0.25">
      <c r="E4493" s="18" t="str">
        <f t="shared" si="299"/>
        <v/>
      </c>
      <c r="F4493" s="18" t="str">
        <f t="shared" si="300"/>
        <v/>
      </c>
      <c r="G4493" s="18" t="str">
        <f t="shared" si="301"/>
        <v/>
      </c>
      <c r="H4493" s="18" t="str">
        <f t="shared" si="302"/>
        <v/>
      </c>
    </row>
    <row r="4494" spans="5:8" x14ac:dyDescent="0.25">
      <c r="E4494" s="18" t="str">
        <f t="shared" si="299"/>
        <v/>
      </c>
      <c r="F4494" s="18" t="str">
        <f t="shared" si="300"/>
        <v/>
      </c>
      <c r="G4494" s="18" t="str">
        <f t="shared" si="301"/>
        <v/>
      </c>
      <c r="H4494" s="18" t="str">
        <f t="shared" si="302"/>
        <v/>
      </c>
    </row>
    <row r="4495" spans="5:8" x14ac:dyDescent="0.25">
      <c r="E4495" s="18" t="str">
        <f t="shared" si="299"/>
        <v/>
      </c>
      <c r="F4495" s="18" t="str">
        <f t="shared" si="300"/>
        <v/>
      </c>
      <c r="G4495" s="18" t="str">
        <f t="shared" si="301"/>
        <v/>
      </c>
      <c r="H4495" s="18" t="str">
        <f t="shared" si="302"/>
        <v/>
      </c>
    </row>
    <row r="4496" spans="5:8" x14ac:dyDescent="0.25">
      <c r="E4496" s="18" t="str">
        <f t="shared" si="299"/>
        <v/>
      </c>
      <c r="F4496" s="18" t="str">
        <f t="shared" si="300"/>
        <v/>
      </c>
      <c r="G4496" s="18" t="str">
        <f t="shared" si="301"/>
        <v/>
      </c>
      <c r="H4496" s="18" t="str">
        <f t="shared" si="302"/>
        <v/>
      </c>
    </row>
    <row r="4497" spans="5:8" x14ac:dyDescent="0.25">
      <c r="E4497" s="18" t="str">
        <f t="shared" si="299"/>
        <v/>
      </c>
      <c r="F4497" s="18" t="str">
        <f t="shared" si="300"/>
        <v/>
      </c>
      <c r="G4497" s="18" t="str">
        <f t="shared" si="301"/>
        <v/>
      </c>
      <c r="H4497" s="18" t="str">
        <f t="shared" si="302"/>
        <v/>
      </c>
    </row>
    <row r="4498" spans="5:8" x14ac:dyDescent="0.25">
      <c r="E4498" s="18" t="str">
        <f t="shared" si="299"/>
        <v/>
      </c>
      <c r="F4498" s="18" t="str">
        <f t="shared" si="300"/>
        <v/>
      </c>
      <c r="G4498" s="18" t="str">
        <f t="shared" si="301"/>
        <v/>
      </c>
      <c r="H4498" s="18" t="str">
        <f t="shared" si="302"/>
        <v/>
      </c>
    </row>
    <row r="4499" spans="5:8" x14ac:dyDescent="0.25">
      <c r="E4499" s="18" t="str">
        <f t="shared" si="299"/>
        <v/>
      </c>
      <c r="F4499" s="18" t="str">
        <f t="shared" si="300"/>
        <v/>
      </c>
      <c r="G4499" s="18" t="str">
        <f t="shared" si="301"/>
        <v/>
      </c>
      <c r="H4499" s="18" t="str">
        <f t="shared" si="302"/>
        <v/>
      </c>
    </row>
    <row r="4500" spans="5:8" x14ac:dyDescent="0.25">
      <c r="E4500" s="18" t="str">
        <f t="shared" si="299"/>
        <v/>
      </c>
      <c r="F4500" s="18" t="str">
        <f t="shared" si="300"/>
        <v/>
      </c>
      <c r="G4500" s="18" t="str">
        <f t="shared" si="301"/>
        <v/>
      </c>
      <c r="H4500" s="18" t="str">
        <f t="shared" si="302"/>
        <v/>
      </c>
    </row>
    <row r="4501" spans="5:8" x14ac:dyDescent="0.25">
      <c r="E4501" s="18" t="str">
        <f t="shared" si="299"/>
        <v/>
      </c>
      <c r="F4501" s="18" t="str">
        <f t="shared" si="300"/>
        <v/>
      </c>
      <c r="G4501" s="18" t="str">
        <f t="shared" si="301"/>
        <v/>
      </c>
      <c r="H4501" s="18" t="str">
        <f t="shared" si="302"/>
        <v/>
      </c>
    </row>
    <row r="4502" spans="5:8" x14ac:dyDescent="0.25">
      <c r="E4502" s="18" t="str">
        <f t="shared" si="299"/>
        <v/>
      </c>
      <c r="F4502" s="18" t="str">
        <f t="shared" si="300"/>
        <v/>
      </c>
      <c r="G4502" s="18" t="str">
        <f t="shared" si="301"/>
        <v/>
      </c>
      <c r="H4502" s="18" t="str">
        <f t="shared" si="302"/>
        <v/>
      </c>
    </row>
    <row r="4503" spans="5:8" x14ac:dyDescent="0.25">
      <c r="E4503" s="18" t="str">
        <f t="shared" si="299"/>
        <v/>
      </c>
      <c r="F4503" s="18" t="str">
        <f t="shared" si="300"/>
        <v/>
      </c>
      <c r="G4503" s="18" t="str">
        <f t="shared" si="301"/>
        <v/>
      </c>
      <c r="H4503" s="18" t="str">
        <f t="shared" si="302"/>
        <v/>
      </c>
    </row>
    <row r="4504" spans="5:8" x14ac:dyDescent="0.25">
      <c r="E4504" s="18" t="str">
        <f t="shared" si="299"/>
        <v/>
      </c>
      <c r="F4504" s="18" t="str">
        <f t="shared" si="300"/>
        <v/>
      </c>
      <c r="G4504" s="18" t="str">
        <f t="shared" si="301"/>
        <v/>
      </c>
      <c r="H4504" s="18" t="str">
        <f t="shared" si="302"/>
        <v/>
      </c>
    </row>
    <row r="4505" spans="5:8" x14ac:dyDescent="0.25">
      <c r="E4505" s="18" t="str">
        <f t="shared" si="299"/>
        <v/>
      </c>
      <c r="F4505" s="18" t="str">
        <f t="shared" si="300"/>
        <v/>
      </c>
      <c r="G4505" s="18" t="str">
        <f t="shared" si="301"/>
        <v/>
      </c>
      <c r="H4505" s="18" t="str">
        <f t="shared" si="302"/>
        <v/>
      </c>
    </row>
    <row r="4506" spans="5:8" x14ac:dyDescent="0.25">
      <c r="E4506" s="18" t="str">
        <f t="shared" si="299"/>
        <v/>
      </c>
      <c r="F4506" s="18" t="str">
        <f t="shared" si="300"/>
        <v/>
      </c>
      <c r="G4506" s="18" t="str">
        <f t="shared" si="301"/>
        <v/>
      </c>
      <c r="H4506" s="18" t="str">
        <f t="shared" si="302"/>
        <v/>
      </c>
    </row>
    <row r="4507" spans="5:8" x14ac:dyDescent="0.25">
      <c r="E4507" s="18" t="str">
        <f t="shared" si="299"/>
        <v/>
      </c>
      <c r="F4507" s="18" t="str">
        <f t="shared" si="300"/>
        <v/>
      </c>
      <c r="G4507" s="18" t="str">
        <f t="shared" si="301"/>
        <v/>
      </c>
      <c r="H4507" s="18" t="str">
        <f t="shared" si="302"/>
        <v/>
      </c>
    </row>
    <row r="4508" spans="5:8" x14ac:dyDescent="0.25">
      <c r="E4508" s="18" t="str">
        <f t="shared" si="299"/>
        <v/>
      </c>
      <c r="F4508" s="18" t="str">
        <f t="shared" si="300"/>
        <v/>
      </c>
      <c r="G4508" s="18" t="str">
        <f t="shared" si="301"/>
        <v/>
      </c>
      <c r="H4508" s="18" t="str">
        <f t="shared" si="302"/>
        <v/>
      </c>
    </row>
    <row r="4509" spans="5:8" x14ac:dyDescent="0.25">
      <c r="E4509" s="18" t="str">
        <f t="shared" si="299"/>
        <v/>
      </c>
      <c r="F4509" s="18" t="str">
        <f t="shared" si="300"/>
        <v/>
      </c>
      <c r="G4509" s="18" t="str">
        <f t="shared" si="301"/>
        <v/>
      </c>
      <c r="H4509" s="18" t="str">
        <f t="shared" si="302"/>
        <v/>
      </c>
    </row>
    <row r="4510" spans="5:8" x14ac:dyDescent="0.25">
      <c r="E4510" s="18" t="str">
        <f t="shared" si="299"/>
        <v/>
      </c>
      <c r="F4510" s="18" t="str">
        <f t="shared" si="300"/>
        <v/>
      </c>
      <c r="G4510" s="18" t="str">
        <f t="shared" si="301"/>
        <v/>
      </c>
      <c r="H4510" s="18" t="str">
        <f t="shared" si="302"/>
        <v/>
      </c>
    </row>
    <row r="4511" spans="5:8" x14ac:dyDescent="0.25">
      <c r="E4511" s="18" t="str">
        <f t="shared" si="299"/>
        <v/>
      </c>
      <c r="F4511" s="18" t="str">
        <f t="shared" si="300"/>
        <v/>
      </c>
      <c r="G4511" s="18" t="str">
        <f t="shared" si="301"/>
        <v/>
      </c>
      <c r="H4511" s="18" t="str">
        <f t="shared" si="302"/>
        <v/>
      </c>
    </row>
    <row r="4512" spans="5:8" x14ac:dyDescent="0.25">
      <c r="E4512" s="18" t="str">
        <f t="shared" si="299"/>
        <v/>
      </c>
      <c r="F4512" s="18" t="str">
        <f t="shared" si="300"/>
        <v/>
      </c>
      <c r="G4512" s="18" t="str">
        <f t="shared" si="301"/>
        <v/>
      </c>
      <c r="H4512" s="18" t="str">
        <f t="shared" si="302"/>
        <v/>
      </c>
    </row>
    <row r="4513" spans="5:8" x14ac:dyDescent="0.25">
      <c r="E4513" s="18" t="str">
        <f t="shared" si="299"/>
        <v/>
      </c>
      <c r="F4513" s="18" t="str">
        <f t="shared" si="300"/>
        <v/>
      </c>
      <c r="G4513" s="18" t="str">
        <f t="shared" si="301"/>
        <v/>
      </c>
      <c r="H4513" s="18" t="str">
        <f t="shared" si="302"/>
        <v/>
      </c>
    </row>
    <row r="4514" spans="5:8" x14ac:dyDescent="0.25">
      <c r="E4514" s="18" t="str">
        <f t="shared" si="299"/>
        <v/>
      </c>
      <c r="F4514" s="18" t="str">
        <f t="shared" si="300"/>
        <v/>
      </c>
      <c r="G4514" s="18" t="str">
        <f t="shared" si="301"/>
        <v/>
      </c>
      <c r="H4514" s="18" t="str">
        <f t="shared" si="302"/>
        <v/>
      </c>
    </row>
    <row r="4515" spans="5:8" x14ac:dyDescent="0.25">
      <c r="E4515" s="18" t="str">
        <f t="shared" si="299"/>
        <v/>
      </c>
      <c r="F4515" s="18" t="str">
        <f t="shared" si="300"/>
        <v/>
      </c>
      <c r="G4515" s="18" t="str">
        <f t="shared" si="301"/>
        <v/>
      </c>
      <c r="H4515" s="18" t="str">
        <f t="shared" si="302"/>
        <v/>
      </c>
    </row>
    <row r="4516" spans="5:8" x14ac:dyDescent="0.25">
      <c r="E4516" s="18" t="str">
        <f t="shared" si="299"/>
        <v/>
      </c>
      <c r="F4516" s="18" t="str">
        <f t="shared" si="300"/>
        <v/>
      </c>
      <c r="G4516" s="18" t="str">
        <f t="shared" si="301"/>
        <v/>
      </c>
      <c r="H4516" s="18" t="str">
        <f t="shared" si="302"/>
        <v/>
      </c>
    </row>
    <row r="4517" spans="5:8" x14ac:dyDescent="0.25">
      <c r="E4517" s="18" t="str">
        <f t="shared" si="299"/>
        <v/>
      </c>
      <c r="F4517" s="18" t="str">
        <f t="shared" si="300"/>
        <v/>
      </c>
      <c r="G4517" s="18" t="str">
        <f t="shared" si="301"/>
        <v/>
      </c>
      <c r="H4517" s="18" t="str">
        <f t="shared" si="302"/>
        <v/>
      </c>
    </row>
    <row r="4518" spans="5:8" x14ac:dyDescent="0.25">
      <c r="E4518" s="18" t="str">
        <f t="shared" si="299"/>
        <v/>
      </c>
      <c r="F4518" s="18" t="str">
        <f t="shared" si="300"/>
        <v/>
      </c>
      <c r="G4518" s="18" t="str">
        <f t="shared" si="301"/>
        <v/>
      </c>
      <c r="H4518" s="18" t="str">
        <f t="shared" si="302"/>
        <v/>
      </c>
    </row>
    <row r="4519" spans="5:8" x14ac:dyDescent="0.25">
      <c r="E4519" s="18" t="str">
        <f t="shared" si="299"/>
        <v/>
      </c>
      <c r="F4519" s="18" t="str">
        <f t="shared" si="300"/>
        <v/>
      </c>
      <c r="G4519" s="18" t="str">
        <f t="shared" si="301"/>
        <v/>
      </c>
      <c r="H4519" s="18" t="str">
        <f t="shared" si="302"/>
        <v/>
      </c>
    </row>
    <row r="4520" spans="5:8" x14ac:dyDescent="0.25">
      <c r="E4520" s="18" t="str">
        <f t="shared" si="299"/>
        <v/>
      </c>
      <c r="F4520" s="18" t="str">
        <f t="shared" si="300"/>
        <v/>
      </c>
      <c r="G4520" s="18" t="str">
        <f t="shared" si="301"/>
        <v/>
      </c>
      <c r="H4520" s="18" t="str">
        <f t="shared" si="302"/>
        <v/>
      </c>
    </row>
    <row r="4521" spans="5:8" x14ac:dyDescent="0.25">
      <c r="E4521" s="18" t="str">
        <f t="shared" si="299"/>
        <v/>
      </c>
      <c r="F4521" s="18" t="str">
        <f t="shared" si="300"/>
        <v/>
      </c>
      <c r="G4521" s="18" t="str">
        <f t="shared" si="301"/>
        <v/>
      </c>
      <c r="H4521" s="18" t="str">
        <f t="shared" si="302"/>
        <v/>
      </c>
    </row>
    <row r="4522" spans="5:8" x14ac:dyDescent="0.25">
      <c r="E4522" s="18" t="str">
        <f t="shared" si="299"/>
        <v/>
      </c>
      <c r="F4522" s="18" t="str">
        <f t="shared" si="300"/>
        <v/>
      </c>
      <c r="G4522" s="18" t="str">
        <f t="shared" si="301"/>
        <v/>
      </c>
      <c r="H4522" s="18" t="str">
        <f t="shared" si="302"/>
        <v/>
      </c>
    </row>
    <row r="4523" spans="5:8" x14ac:dyDescent="0.25">
      <c r="E4523" s="18" t="str">
        <f t="shared" si="299"/>
        <v/>
      </c>
      <c r="F4523" s="18" t="str">
        <f t="shared" si="300"/>
        <v/>
      </c>
      <c r="G4523" s="18" t="str">
        <f t="shared" si="301"/>
        <v/>
      </c>
      <c r="H4523" s="18" t="str">
        <f t="shared" si="302"/>
        <v/>
      </c>
    </row>
    <row r="4524" spans="5:8" x14ac:dyDescent="0.25">
      <c r="E4524" s="18" t="str">
        <f t="shared" si="299"/>
        <v/>
      </c>
      <c r="F4524" s="18" t="str">
        <f t="shared" si="300"/>
        <v/>
      </c>
      <c r="G4524" s="18" t="str">
        <f t="shared" si="301"/>
        <v/>
      </c>
      <c r="H4524" s="18" t="str">
        <f t="shared" si="302"/>
        <v/>
      </c>
    </row>
    <row r="4525" spans="5:8" x14ac:dyDescent="0.25">
      <c r="E4525" s="18" t="str">
        <f t="shared" si="299"/>
        <v/>
      </c>
      <c r="F4525" s="18" t="str">
        <f t="shared" si="300"/>
        <v/>
      </c>
      <c r="G4525" s="18" t="str">
        <f t="shared" si="301"/>
        <v/>
      </c>
      <c r="H4525" s="18" t="str">
        <f t="shared" si="302"/>
        <v/>
      </c>
    </row>
    <row r="4526" spans="5:8" x14ac:dyDescent="0.25">
      <c r="E4526" s="18" t="str">
        <f t="shared" si="299"/>
        <v/>
      </c>
      <c r="F4526" s="18" t="str">
        <f t="shared" si="300"/>
        <v/>
      </c>
      <c r="G4526" s="18" t="str">
        <f t="shared" si="301"/>
        <v/>
      </c>
      <c r="H4526" s="18" t="str">
        <f t="shared" si="302"/>
        <v/>
      </c>
    </row>
    <row r="4527" spans="5:8" x14ac:dyDescent="0.25">
      <c r="E4527" s="18" t="str">
        <f t="shared" si="299"/>
        <v/>
      </c>
      <c r="F4527" s="18" t="str">
        <f t="shared" si="300"/>
        <v/>
      </c>
      <c r="G4527" s="18" t="str">
        <f t="shared" si="301"/>
        <v/>
      </c>
      <c r="H4527" s="18" t="str">
        <f t="shared" si="302"/>
        <v/>
      </c>
    </row>
    <row r="4528" spans="5:8" x14ac:dyDescent="0.25">
      <c r="E4528" s="18" t="str">
        <f t="shared" si="299"/>
        <v/>
      </c>
      <c r="F4528" s="18" t="str">
        <f t="shared" si="300"/>
        <v/>
      </c>
      <c r="G4528" s="18" t="str">
        <f t="shared" si="301"/>
        <v/>
      </c>
      <c r="H4528" s="18" t="str">
        <f t="shared" si="302"/>
        <v/>
      </c>
    </row>
    <row r="4529" spans="5:8" x14ac:dyDescent="0.25">
      <c r="E4529" s="18" t="str">
        <f t="shared" si="299"/>
        <v/>
      </c>
      <c r="F4529" s="18" t="str">
        <f t="shared" si="300"/>
        <v/>
      </c>
      <c r="G4529" s="18" t="str">
        <f t="shared" si="301"/>
        <v/>
      </c>
      <c r="H4529" s="18" t="str">
        <f t="shared" si="302"/>
        <v/>
      </c>
    </row>
    <row r="4530" spans="5:8" x14ac:dyDescent="0.25">
      <c r="E4530" s="18" t="str">
        <f t="shared" si="299"/>
        <v/>
      </c>
      <c r="F4530" s="18" t="str">
        <f t="shared" si="300"/>
        <v/>
      </c>
      <c r="G4530" s="18" t="str">
        <f t="shared" si="301"/>
        <v/>
      </c>
      <c r="H4530" s="18" t="str">
        <f t="shared" si="302"/>
        <v/>
      </c>
    </row>
    <row r="4531" spans="5:8" x14ac:dyDescent="0.25">
      <c r="E4531" s="18" t="str">
        <f t="shared" si="299"/>
        <v/>
      </c>
      <c r="F4531" s="18" t="str">
        <f t="shared" si="300"/>
        <v/>
      </c>
      <c r="G4531" s="18" t="str">
        <f t="shared" si="301"/>
        <v/>
      </c>
      <c r="H4531" s="18" t="str">
        <f t="shared" si="302"/>
        <v/>
      </c>
    </row>
    <row r="4532" spans="5:8" x14ac:dyDescent="0.25">
      <c r="E4532" s="18" t="str">
        <f t="shared" si="299"/>
        <v/>
      </c>
      <c r="F4532" s="18" t="str">
        <f t="shared" si="300"/>
        <v/>
      </c>
      <c r="G4532" s="18" t="str">
        <f t="shared" si="301"/>
        <v/>
      </c>
      <c r="H4532" s="18" t="str">
        <f t="shared" si="302"/>
        <v/>
      </c>
    </row>
    <row r="4533" spans="5:8" x14ac:dyDescent="0.25">
      <c r="E4533" s="18" t="str">
        <f t="shared" si="299"/>
        <v/>
      </c>
      <c r="F4533" s="18" t="str">
        <f t="shared" si="300"/>
        <v/>
      </c>
      <c r="G4533" s="18" t="str">
        <f t="shared" si="301"/>
        <v/>
      </c>
      <c r="H4533" s="18" t="str">
        <f t="shared" si="302"/>
        <v/>
      </c>
    </row>
    <row r="4534" spans="5:8" x14ac:dyDescent="0.25">
      <c r="E4534" s="18" t="str">
        <f t="shared" si="299"/>
        <v/>
      </c>
      <c r="F4534" s="18" t="str">
        <f t="shared" si="300"/>
        <v/>
      </c>
      <c r="G4534" s="18" t="str">
        <f t="shared" si="301"/>
        <v/>
      </c>
      <c r="H4534" s="18" t="str">
        <f t="shared" si="302"/>
        <v/>
      </c>
    </row>
    <row r="4535" spans="5:8" x14ac:dyDescent="0.25">
      <c r="E4535" s="18" t="str">
        <f t="shared" si="299"/>
        <v/>
      </c>
      <c r="F4535" s="18" t="str">
        <f t="shared" si="300"/>
        <v/>
      </c>
      <c r="G4535" s="18" t="str">
        <f t="shared" si="301"/>
        <v/>
      </c>
      <c r="H4535" s="18" t="str">
        <f t="shared" si="302"/>
        <v/>
      </c>
    </row>
    <row r="4536" spans="5:8" x14ac:dyDescent="0.25">
      <c r="E4536" s="18" t="str">
        <f t="shared" si="299"/>
        <v/>
      </c>
      <c r="F4536" s="18" t="str">
        <f t="shared" si="300"/>
        <v/>
      </c>
      <c r="G4536" s="18" t="str">
        <f t="shared" si="301"/>
        <v/>
      </c>
      <c r="H4536" s="18" t="str">
        <f t="shared" si="302"/>
        <v/>
      </c>
    </row>
    <row r="4537" spans="5:8" x14ac:dyDescent="0.25">
      <c r="E4537" s="18" t="str">
        <f t="shared" si="299"/>
        <v/>
      </c>
      <c r="F4537" s="18" t="str">
        <f t="shared" si="300"/>
        <v/>
      </c>
      <c r="G4537" s="18" t="str">
        <f t="shared" si="301"/>
        <v/>
      </c>
      <c r="H4537" s="18" t="str">
        <f t="shared" si="302"/>
        <v/>
      </c>
    </row>
    <row r="4538" spans="5:8" x14ac:dyDescent="0.25">
      <c r="E4538" s="18" t="str">
        <f t="shared" si="299"/>
        <v/>
      </c>
      <c r="F4538" s="18" t="str">
        <f t="shared" si="300"/>
        <v/>
      </c>
      <c r="G4538" s="18" t="str">
        <f t="shared" si="301"/>
        <v/>
      </c>
      <c r="H4538" s="18" t="str">
        <f t="shared" si="302"/>
        <v/>
      </c>
    </row>
    <row r="4539" spans="5:8" x14ac:dyDescent="0.25">
      <c r="E4539" s="18" t="str">
        <f t="shared" si="299"/>
        <v/>
      </c>
      <c r="F4539" s="18" t="str">
        <f t="shared" si="300"/>
        <v/>
      </c>
      <c r="G4539" s="18" t="str">
        <f t="shared" si="301"/>
        <v/>
      </c>
      <c r="H4539" s="18" t="str">
        <f t="shared" si="302"/>
        <v/>
      </c>
    </row>
    <row r="4540" spans="5:8" x14ac:dyDescent="0.25">
      <c r="E4540" s="18" t="str">
        <f t="shared" si="299"/>
        <v/>
      </c>
      <c r="F4540" s="18" t="str">
        <f t="shared" si="300"/>
        <v/>
      </c>
      <c r="G4540" s="18" t="str">
        <f t="shared" si="301"/>
        <v/>
      </c>
      <c r="H4540" s="18" t="str">
        <f t="shared" si="302"/>
        <v/>
      </c>
    </row>
    <row r="4541" spans="5:8" x14ac:dyDescent="0.25">
      <c r="E4541" s="18" t="str">
        <f t="shared" si="299"/>
        <v/>
      </c>
      <c r="F4541" s="18" t="str">
        <f t="shared" si="300"/>
        <v/>
      </c>
      <c r="G4541" s="18" t="str">
        <f t="shared" si="301"/>
        <v/>
      </c>
      <c r="H4541" s="18" t="str">
        <f t="shared" si="302"/>
        <v/>
      </c>
    </row>
    <row r="4542" spans="5:8" x14ac:dyDescent="0.25">
      <c r="E4542" s="18" t="str">
        <f t="shared" si="299"/>
        <v/>
      </c>
      <c r="F4542" s="18" t="str">
        <f t="shared" si="300"/>
        <v/>
      </c>
      <c r="G4542" s="18" t="str">
        <f t="shared" si="301"/>
        <v/>
      </c>
      <c r="H4542" s="18" t="str">
        <f t="shared" si="302"/>
        <v/>
      </c>
    </row>
    <row r="4543" spans="5:8" x14ac:dyDescent="0.25">
      <c r="E4543" s="18" t="str">
        <f t="shared" si="299"/>
        <v/>
      </c>
      <c r="F4543" s="18" t="str">
        <f t="shared" si="300"/>
        <v/>
      </c>
      <c r="G4543" s="18" t="str">
        <f t="shared" si="301"/>
        <v/>
      </c>
      <c r="H4543" s="18" t="str">
        <f t="shared" si="302"/>
        <v/>
      </c>
    </row>
    <row r="4544" spans="5:8" x14ac:dyDescent="0.25">
      <c r="E4544" s="18" t="str">
        <f t="shared" si="299"/>
        <v/>
      </c>
      <c r="F4544" s="18" t="str">
        <f t="shared" si="300"/>
        <v/>
      </c>
      <c r="G4544" s="18" t="str">
        <f t="shared" si="301"/>
        <v/>
      </c>
      <c r="H4544" s="18" t="str">
        <f t="shared" si="302"/>
        <v/>
      </c>
    </row>
    <row r="4545" spans="5:8" x14ac:dyDescent="0.25">
      <c r="E4545" s="18" t="str">
        <f t="shared" si="299"/>
        <v/>
      </c>
      <c r="F4545" s="18" t="str">
        <f t="shared" si="300"/>
        <v/>
      </c>
      <c r="G4545" s="18" t="str">
        <f t="shared" si="301"/>
        <v/>
      </c>
      <c r="H4545" s="18" t="str">
        <f t="shared" si="302"/>
        <v/>
      </c>
    </row>
    <row r="4546" spans="5:8" x14ac:dyDescent="0.25">
      <c r="E4546" s="18" t="str">
        <f t="shared" si="299"/>
        <v/>
      </c>
      <c r="F4546" s="18" t="str">
        <f t="shared" si="300"/>
        <v/>
      </c>
      <c r="G4546" s="18" t="str">
        <f t="shared" si="301"/>
        <v/>
      </c>
      <c r="H4546" s="18" t="str">
        <f t="shared" si="302"/>
        <v/>
      </c>
    </row>
    <row r="4547" spans="5:8" x14ac:dyDescent="0.25">
      <c r="E4547" s="18" t="str">
        <f t="shared" si="299"/>
        <v/>
      </c>
      <c r="F4547" s="18" t="str">
        <f t="shared" si="300"/>
        <v/>
      </c>
      <c r="G4547" s="18" t="str">
        <f t="shared" si="301"/>
        <v/>
      </c>
      <c r="H4547" s="18" t="str">
        <f t="shared" si="302"/>
        <v/>
      </c>
    </row>
    <row r="4548" spans="5:8" x14ac:dyDescent="0.25">
      <c r="E4548" s="18" t="str">
        <f t="shared" si="299"/>
        <v/>
      </c>
      <c r="F4548" s="18" t="str">
        <f t="shared" si="300"/>
        <v/>
      </c>
      <c r="G4548" s="18" t="str">
        <f t="shared" si="301"/>
        <v/>
      </c>
      <c r="H4548" s="18" t="str">
        <f t="shared" si="302"/>
        <v/>
      </c>
    </row>
    <row r="4549" spans="5:8" x14ac:dyDescent="0.25">
      <c r="E4549" s="18" t="str">
        <f t="shared" si="299"/>
        <v/>
      </c>
      <c r="F4549" s="18" t="str">
        <f t="shared" si="300"/>
        <v/>
      </c>
      <c r="G4549" s="18" t="str">
        <f t="shared" si="301"/>
        <v/>
      </c>
      <c r="H4549" s="18" t="str">
        <f t="shared" si="302"/>
        <v/>
      </c>
    </row>
    <row r="4550" spans="5:8" x14ac:dyDescent="0.25">
      <c r="E4550" s="18" t="str">
        <f t="shared" ref="E4550:E4613" si="303">IF($C4550="","",IFERROR(INDEX(ItemPriceCol,MATCH($C4550,ItemName,0)),""))</f>
        <v/>
      </c>
      <c r="F4550" s="18" t="str">
        <f t="shared" ref="F4550:F4613" si="304">IF(OR($D4550="",$E4550=""),"",$D4550*$E4550)</f>
        <v/>
      </c>
      <c r="G4550" s="18" t="str">
        <f t="shared" ref="G4550:G4613" si="305">IF($C4550="","",IFERROR(INDEX(ItemCostCol,MATCH($C4550,ItemName,0)),""))</f>
        <v/>
      </c>
      <c r="H4550" s="18" t="str">
        <f t="shared" ref="H4550:H4613" si="306">IF(OR($F4550="",$G4550=""),"",$F4550-$D4550*$G4550)</f>
        <v/>
      </c>
    </row>
    <row r="4551" spans="5:8" x14ac:dyDescent="0.25">
      <c r="E4551" s="18" t="str">
        <f t="shared" si="303"/>
        <v/>
      </c>
      <c r="F4551" s="18" t="str">
        <f t="shared" si="304"/>
        <v/>
      </c>
      <c r="G4551" s="18" t="str">
        <f t="shared" si="305"/>
        <v/>
      </c>
      <c r="H4551" s="18" t="str">
        <f t="shared" si="306"/>
        <v/>
      </c>
    </row>
    <row r="4552" spans="5:8" x14ac:dyDescent="0.25">
      <c r="E4552" s="18" t="str">
        <f t="shared" si="303"/>
        <v/>
      </c>
      <c r="F4552" s="18" t="str">
        <f t="shared" si="304"/>
        <v/>
      </c>
      <c r="G4552" s="18" t="str">
        <f t="shared" si="305"/>
        <v/>
      </c>
      <c r="H4552" s="18" t="str">
        <f t="shared" si="306"/>
        <v/>
      </c>
    </row>
    <row r="4553" spans="5:8" x14ac:dyDescent="0.25">
      <c r="E4553" s="18" t="str">
        <f t="shared" si="303"/>
        <v/>
      </c>
      <c r="F4553" s="18" t="str">
        <f t="shared" si="304"/>
        <v/>
      </c>
      <c r="G4553" s="18" t="str">
        <f t="shared" si="305"/>
        <v/>
      </c>
      <c r="H4553" s="18" t="str">
        <f t="shared" si="306"/>
        <v/>
      </c>
    </row>
    <row r="4554" spans="5:8" x14ac:dyDescent="0.25">
      <c r="E4554" s="18" t="str">
        <f t="shared" si="303"/>
        <v/>
      </c>
      <c r="F4554" s="18" t="str">
        <f t="shared" si="304"/>
        <v/>
      </c>
      <c r="G4554" s="18" t="str">
        <f t="shared" si="305"/>
        <v/>
      </c>
      <c r="H4554" s="18" t="str">
        <f t="shared" si="306"/>
        <v/>
      </c>
    </row>
    <row r="4555" spans="5:8" x14ac:dyDescent="0.25">
      <c r="E4555" s="18" t="str">
        <f t="shared" si="303"/>
        <v/>
      </c>
      <c r="F4555" s="18" t="str">
        <f t="shared" si="304"/>
        <v/>
      </c>
      <c r="G4555" s="18" t="str">
        <f t="shared" si="305"/>
        <v/>
      </c>
      <c r="H4555" s="18" t="str">
        <f t="shared" si="306"/>
        <v/>
      </c>
    </row>
    <row r="4556" spans="5:8" x14ac:dyDescent="0.25">
      <c r="E4556" s="18" t="str">
        <f t="shared" si="303"/>
        <v/>
      </c>
      <c r="F4556" s="18" t="str">
        <f t="shared" si="304"/>
        <v/>
      </c>
      <c r="G4556" s="18" t="str">
        <f t="shared" si="305"/>
        <v/>
      </c>
      <c r="H4556" s="18" t="str">
        <f t="shared" si="306"/>
        <v/>
      </c>
    </row>
    <row r="4557" spans="5:8" x14ac:dyDescent="0.25">
      <c r="E4557" s="18" t="str">
        <f t="shared" si="303"/>
        <v/>
      </c>
      <c r="F4557" s="18" t="str">
        <f t="shared" si="304"/>
        <v/>
      </c>
      <c r="G4557" s="18" t="str">
        <f t="shared" si="305"/>
        <v/>
      </c>
      <c r="H4557" s="18" t="str">
        <f t="shared" si="306"/>
        <v/>
      </c>
    </row>
    <row r="4558" spans="5:8" x14ac:dyDescent="0.25">
      <c r="E4558" s="18" t="str">
        <f t="shared" si="303"/>
        <v/>
      </c>
      <c r="F4558" s="18" t="str">
        <f t="shared" si="304"/>
        <v/>
      </c>
      <c r="G4558" s="18" t="str">
        <f t="shared" si="305"/>
        <v/>
      </c>
      <c r="H4558" s="18" t="str">
        <f t="shared" si="306"/>
        <v/>
      </c>
    </row>
    <row r="4559" spans="5:8" x14ac:dyDescent="0.25">
      <c r="E4559" s="18" t="str">
        <f t="shared" si="303"/>
        <v/>
      </c>
      <c r="F4559" s="18" t="str">
        <f t="shared" si="304"/>
        <v/>
      </c>
      <c r="G4559" s="18" t="str">
        <f t="shared" si="305"/>
        <v/>
      </c>
      <c r="H4559" s="18" t="str">
        <f t="shared" si="306"/>
        <v/>
      </c>
    </row>
    <row r="4560" spans="5:8" x14ac:dyDescent="0.25">
      <c r="E4560" s="18" t="str">
        <f t="shared" si="303"/>
        <v/>
      </c>
      <c r="F4560" s="18" t="str">
        <f t="shared" si="304"/>
        <v/>
      </c>
      <c r="G4560" s="18" t="str">
        <f t="shared" si="305"/>
        <v/>
      </c>
      <c r="H4560" s="18" t="str">
        <f t="shared" si="306"/>
        <v/>
      </c>
    </row>
    <row r="4561" spans="5:8" x14ac:dyDescent="0.25">
      <c r="E4561" s="18" t="str">
        <f t="shared" si="303"/>
        <v/>
      </c>
      <c r="F4561" s="18" t="str">
        <f t="shared" si="304"/>
        <v/>
      </c>
      <c r="G4561" s="18" t="str">
        <f t="shared" si="305"/>
        <v/>
      </c>
      <c r="H4561" s="18" t="str">
        <f t="shared" si="306"/>
        <v/>
      </c>
    </row>
    <row r="4562" spans="5:8" x14ac:dyDescent="0.25">
      <c r="E4562" s="18" t="str">
        <f t="shared" si="303"/>
        <v/>
      </c>
      <c r="F4562" s="18" t="str">
        <f t="shared" si="304"/>
        <v/>
      </c>
      <c r="G4562" s="18" t="str">
        <f t="shared" si="305"/>
        <v/>
      </c>
      <c r="H4562" s="18" t="str">
        <f t="shared" si="306"/>
        <v/>
      </c>
    </row>
    <row r="4563" spans="5:8" x14ac:dyDescent="0.25">
      <c r="E4563" s="18" t="str">
        <f t="shared" si="303"/>
        <v/>
      </c>
      <c r="F4563" s="18" t="str">
        <f t="shared" si="304"/>
        <v/>
      </c>
      <c r="G4563" s="18" t="str">
        <f t="shared" si="305"/>
        <v/>
      </c>
      <c r="H4563" s="18" t="str">
        <f t="shared" si="306"/>
        <v/>
      </c>
    </row>
    <row r="4564" spans="5:8" x14ac:dyDescent="0.25">
      <c r="E4564" s="18" t="str">
        <f t="shared" si="303"/>
        <v/>
      </c>
      <c r="F4564" s="18" t="str">
        <f t="shared" si="304"/>
        <v/>
      </c>
      <c r="G4564" s="18" t="str">
        <f t="shared" si="305"/>
        <v/>
      </c>
      <c r="H4564" s="18" t="str">
        <f t="shared" si="306"/>
        <v/>
      </c>
    </row>
    <row r="4565" spans="5:8" x14ac:dyDescent="0.25">
      <c r="E4565" s="18" t="str">
        <f t="shared" si="303"/>
        <v/>
      </c>
      <c r="F4565" s="18" t="str">
        <f t="shared" si="304"/>
        <v/>
      </c>
      <c r="G4565" s="18" t="str">
        <f t="shared" si="305"/>
        <v/>
      </c>
      <c r="H4565" s="18" t="str">
        <f t="shared" si="306"/>
        <v/>
      </c>
    </row>
    <row r="4566" spans="5:8" x14ac:dyDescent="0.25">
      <c r="E4566" s="18" t="str">
        <f t="shared" si="303"/>
        <v/>
      </c>
      <c r="F4566" s="18" t="str">
        <f t="shared" si="304"/>
        <v/>
      </c>
      <c r="G4566" s="18" t="str">
        <f t="shared" si="305"/>
        <v/>
      </c>
      <c r="H4566" s="18" t="str">
        <f t="shared" si="306"/>
        <v/>
      </c>
    </row>
    <row r="4567" spans="5:8" x14ac:dyDescent="0.25">
      <c r="E4567" s="18" t="str">
        <f t="shared" si="303"/>
        <v/>
      </c>
      <c r="F4567" s="18" t="str">
        <f t="shared" si="304"/>
        <v/>
      </c>
      <c r="G4567" s="18" t="str">
        <f t="shared" si="305"/>
        <v/>
      </c>
      <c r="H4567" s="18" t="str">
        <f t="shared" si="306"/>
        <v/>
      </c>
    </row>
    <row r="4568" spans="5:8" x14ac:dyDescent="0.25">
      <c r="E4568" s="18" t="str">
        <f t="shared" si="303"/>
        <v/>
      </c>
      <c r="F4568" s="18" t="str">
        <f t="shared" si="304"/>
        <v/>
      </c>
      <c r="G4568" s="18" t="str">
        <f t="shared" si="305"/>
        <v/>
      </c>
      <c r="H4568" s="18" t="str">
        <f t="shared" si="306"/>
        <v/>
      </c>
    </row>
    <row r="4569" spans="5:8" x14ac:dyDescent="0.25">
      <c r="E4569" s="18" t="str">
        <f t="shared" si="303"/>
        <v/>
      </c>
      <c r="F4569" s="18" t="str">
        <f t="shared" si="304"/>
        <v/>
      </c>
      <c r="G4569" s="18" t="str">
        <f t="shared" si="305"/>
        <v/>
      </c>
      <c r="H4569" s="18" t="str">
        <f t="shared" si="306"/>
        <v/>
      </c>
    </row>
    <row r="4570" spans="5:8" x14ac:dyDescent="0.25">
      <c r="E4570" s="18" t="str">
        <f t="shared" si="303"/>
        <v/>
      </c>
      <c r="F4570" s="18" t="str">
        <f t="shared" si="304"/>
        <v/>
      </c>
      <c r="G4570" s="18" t="str">
        <f t="shared" si="305"/>
        <v/>
      </c>
      <c r="H4570" s="18" t="str">
        <f t="shared" si="306"/>
        <v/>
      </c>
    </row>
    <row r="4571" spans="5:8" x14ac:dyDescent="0.25">
      <c r="E4571" s="18" t="str">
        <f t="shared" si="303"/>
        <v/>
      </c>
      <c r="F4571" s="18" t="str">
        <f t="shared" si="304"/>
        <v/>
      </c>
      <c r="G4571" s="18" t="str">
        <f t="shared" si="305"/>
        <v/>
      </c>
      <c r="H4571" s="18" t="str">
        <f t="shared" si="306"/>
        <v/>
      </c>
    </row>
    <row r="4572" spans="5:8" x14ac:dyDescent="0.25">
      <c r="E4572" s="18" t="str">
        <f t="shared" si="303"/>
        <v/>
      </c>
      <c r="F4572" s="18" t="str">
        <f t="shared" si="304"/>
        <v/>
      </c>
      <c r="G4572" s="18" t="str">
        <f t="shared" si="305"/>
        <v/>
      </c>
      <c r="H4572" s="18" t="str">
        <f t="shared" si="306"/>
        <v/>
      </c>
    </row>
    <row r="4573" spans="5:8" x14ac:dyDescent="0.25">
      <c r="E4573" s="18" t="str">
        <f t="shared" si="303"/>
        <v/>
      </c>
      <c r="F4573" s="18" t="str">
        <f t="shared" si="304"/>
        <v/>
      </c>
      <c r="G4573" s="18" t="str">
        <f t="shared" si="305"/>
        <v/>
      </c>
      <c r="H4573" s="18" t="str">
        <f t="shared" si="306"/>
        <v/>
      </c>
    </row>
    <row r="4574" spans="5:8" x14ac:dyDescent="0.25">
      <c r="E4574" s="18" t="str">
        <f t="shared" si="303"/>
        <v/>
      </c>
      <c r="F4574" s="18" t="str">
        <f t="shared" si="304"/>
        <v/>
      </c>
      <c r="G4574" s="18" t="str">
        <f t="shared" si="305"/>
        <v/>
      </c>
      <c r="H4574" s="18" t="str">
        <f t="shared" si="306"/>
        <v/>
      </c>
    </row>
    <row r="4575" spans="5:8" x14ac:dyDescent="0.25">
      <c r="E4575" s="18" t="str">
        <f t="shared" si="303"/>
        <v/>
      </c>
      <c r="F4575" s="18" t="str">
        <f t="shared" si="304"/>
        <v/>
      </c>
      <c r="G4575" s="18" t="str">
        <f t="shared" si="305"/>
        <v/>
      </c>
      <c r="H4575" s="18" t="str">
        <f t="shared" si="306"/>
        <v/>
      </c>
    </row>
    <row r="4576" spans="5:8" x14ac:dyDescent="0.25">
      <c r="E4576" s="18" t="str">
        <f t="shared" si="303"/>
        <v/>
      </c>
      <c r="F4576" s="18" t="str">
        <f t="shared" si="304"/>
        <v/>
      </c>
      <c r="G4576" s="18" t="str">
        <f t="shared" si="305"/>
        <v/>
      </c>
      <c r="H4576" s="18" t="str">
        <f t="shared" si="306"/>
        <v/>
      </c>
    </row>
    <row r="4577" spans="5:8" x14ac:dyDescent="0.25">
      <c r="E4577" s="18" t="str">
        <f t="shared" si="303"/>
        <v/>
      </c>
      <c r="F4577" s="18" t="str">
        <f t="shared" si="304"/>
        <v/>
      </c>
      <c r="G4577" s="18" t="str">
        <f t="shared" si="305"/>
        <v/>
      </c>
      <c r="H4577" s="18" t="str">
        <f t="shared" si="306"/>
        <v/>
      </c>
    </row>
    <row r="4578" spans="5:8" x14ac:dyDescent="0.25">
      <c r="E4578" s="18" t="str">
        <f t="shared" si="303"/>
        <v/>
      </c>
      <c r="F4578" s="18" t="str">
        <f t="shared" si="304"/>
        <v/>
      </c>
      <c r="G4578" s="18" t="str">
        <f t="shared" si="305"/>
        <v/>
      </c>
      <c r="H4578" s="18" t="str">
        <f t="shared" si="306"/>
        <v/>
      </c>
    </row>
    <row r="4579" spans="5:8" x14ac:dyDescent="0.25">
      <c r="E4579" s="18" t="str">
        <f t="shared" si="303"/>
        <v/>
      </c>
      <c r="F4579" s="18" t="str">
        <f t="shared" si="304"/>
        <v/>
      </c>
      <c r="G4579" s="18" t="str">
        <f t="shared" si="305"/>
        <v/>
      </c>
      <c r="H4579" s="18" t="str">
        <f t="shared" si="306"/>
        <v/>
      </c>
    </row>
    <row r="4580" spans="5:8" x14ac:dyDescent="0.25">
      <c r="E4580" s="18" t="str">
        <f t="shared" si="303"/>
        <v/>
      </c>
      <c r="F4580" s="18" t="str">
        <f t="shared" si="304"/>
        <v/>
      </c>
      <c r="G4580" s="18" t="str">
        <f t="shared" si="305"/>
        <v/>
      </c>
      <c r="H4580" s="18" t="str">
        <f t="shared" si="306"/>
        <v/>
      </c>
    </row>
    <row r="4581" spans="5:8" x14ac:dyDescent="0.25">
      <c r="E4581" s="18" t="str">
        <f t="shared" si="303"/>
        <v/>
      </c>
      <c r="F4581" s="18" t="str">
        <f t="shared" si="304"/>
        <v/>
      </c>
      <c r="G4581" s="18" t="str">
        <f t="shared" si="305"/>
        <v/>
      </c>
      <c r="H4581" s="18" t="str">
        <f t="shared" si="306"/>
        <v/>
      </c>
    </row>
    <row r="4582" spans="5:8" x14ac:dyDescent="0.25">
      <c r="E4582" s="18" t="str">
        <f t="shared" si="303"/>
        <v/>
      </c>
      <c r="F4582" s="18" t="str">
        <f t="shared" si="304"/>
        <v/>
      </c>
      <c r="G4582" s="18" t="str">
        <f t="shared" si="305"/>
        <v/>
      </c>
      <c r="H4582" s="18" t="str">
        <f t="shared" si="306"/>
        <v/>
      </c>
    </row>
    <row r="4583" spans="5:8" x14ac:dyDescent="0.25">
      <c r="E4583" s="18" t="str">
        <f t="shared" si="303"/>
        <v/>
      </c>
      <c r="F4583" s="18" t="str">
        <f t="shared" si="304"/>
        <v/>
      </c>
      <c r="G4583" s="18" t="str">
        <f t="shared" si="305"/>
        <v/>
      </c>
      <c r="H4583" s="18" t="str">
        <f t="shared" si="306"/>
        <v/>
      </c>
    </row>
    <row r="4584" spans="5:8" x14ac:dyDescent="0.25">
      <c r="E4584" s="18" t="str">
        <f t="shared" si="303"/>
        <v/>
      </c>
      <c r="F4584" s="18" t="str">
        <f t="shared" si="304"/>
        <v/>
      </c>
      <c r="G4584" s="18" t="str">
        <f t="shared" si="305"/>
        <v/>
      </c>
      <c r="H4584" s="18" t="str">
        <f t="shared" si="306"/>
        <v/>
      </c>
    </row>
    <row r="4585" spans="5:8" x14ac:dyDescent="0.25">
      <c r="E4585" s="18" t="str">
        <f t="shared" si="303"/>
        <v/>
      </c>
      <c r="F4585" s="18" t="str">
        <f t="shared" si="304"/>
        <v/>
      </c>
      <c r="G4585" s="18" t="str">
        <f t="shared" si="305"/>
        <v/>
      </c>
      <c r="H4585" s="18" t="str">
        <f t="shared" si="306"/>
        <v/>
      </c>
    </row>
    <row r="4586" spans="5:8" x14ac:dyDescent="0.25">
      <c r="E4586" s="18" t="str">
        <f t="shared" si="303"/>
        <v/>
      </c>
      <c r="F4586" s="18" t="str">
        <f t="shared" si="304"/>
        <v/>
      </c>
      <c r="G4586" s="18" t="str">
        <f t="shared" si="305"/>
        <v/>
      </c>
      <c r="H4586" s="18" t="str">
        <f t="shared" si="306"/>
        <v/>
      </c>
    </row>
    <row r="4587" spans="5:8" x14ac:dyDescent="0.25">
      <c r="E4587" s="18" t="str">
        <f t="shared" si="303"/>
        <v/>
      </c>
      <c r="F4587" s="18" t="str">
        <f t="shared" si="304"/>
        <v/>
      </c>
      <c r="G4587" s="18" t="str">
        <f t="shared" si="305"/>
        <v/>
      </c>
      <c r="H4587" s="18" t="str">
        <f t="shared" si="306"/>
        <v/>
      </c>
    </row>
    <row r="4588" spans="5:8" x14ac:dyDescent="0.25">
      <c r="E4588" s="18" t="str">
        <f t="shared" si="303"/>
        <v/>
      </c>
      <c r="F4588" s="18" t="str">
        <f t="shared" si="304"/>
        <v/>
      </c>
      <c r="G4588" s="18" t="str">
        <f t="shared" si="305"/>
        <v/>
      </c>
      <c r="H4588" s="18" t="str">
        <f t="shared" si="306"/>
        <v/>
      </c>
    </row>
    <row r="4589" spans="5:8" x14ac:dyDescent="0.25">
      <c r="E4589" s="18" t="str">
        <f t="shared" si="303"/>
        <v/>
      </c>
      <c r="F4589" s="18" t="str">
        <f t="shared" si="304"/>
        <v/>
      </c>
      <c r="G4589" s="18" t="str">
        <f t="shared" si="305"/>
        <v/>
      </c>
      <c r="H4589" s="18" t="str">
        <f t="shared" si="306"/>
        <v/>
      </c>
    </row>
    <row r="4590" spans="5:8" x14ac:dyDescent="0.25">
      <c r="E4590" s="18" t="str">
        <f t="shared" si="303"/>
        <v/>
      </c>
      <c r="F4590" s="18" t="str">
        <f t="shared" si="304"/>
        <v/>
      </c>
      <c r="G4590" s="18" t="str">
        <f t="shared" si="305"/>
        <v/>
      </c>
      <c r="H4590" s="18" t="str">
        <f t="shared" si="306"/>
        <v/>
      </c>
    </row>
    <row r="4591" spans="5:8" x14ac:dyDescent="0.25">
      <c r="E4591" s="18" t="str">
        <f t="shared" si="303"/>
        <v/>
      </c>
      <c r="F4591" s="18" t="str">
        <f t="shared" si="304"/>
        <v/>
      </c>
      <c r="G4591" s="18" t="str">
        <f t="shared" si="305"/>
        <v/>
      </c>
      <c r="H4591" s="18" t="str">
        <f t="shared" si="306"/>
        <v/>
      </c>
    </row>
    <row r="4592" spans="5:8" x14ac:dyDescent="0.25">
      <c r="E4592" s="18" t="str">
        <f t="shared" si="303"/>
        <v/>
      </c>
      <c r="F4592" s="18" t="str">
        <f t="shared" si="304"/>
        <v/>
      </c>
      <c r="G4592" s="18" t="str">
        <f t="shared" si="305"/>
        <v/>
      </c>
      <c r="H4592" s="18" t="str">
        <f t="shared" si="306"/>
        <v/>
      </c>
    </row>
    <row r="4593" spans="5:8" x14ac:dyDescent="0.25">
      <c r="E4593" s="18" t="str">
        <f t="shared" si="303"/>
        <v/>
      </c>
      <c r="F4593" s="18" t="str">
        <f t="shared" si="304"/>
        <v/>
      </c>
      <c r="G4593" s="18" t="str">
        <f t="shared" si="305"/>
        <v/>
      </c>
      <c r="H4593" s="18" t="str">
        <f t="shared" si="306"/>
        <v/>
      </c>
    </row>
    <row r="4594" spans="5:8" x14ac:dyDescent="0.25">
      <c r="E4594" s="18" t="str">
        <f t="shared" si="303"/>
        <v/>
      </c>
      <c r="F4594" s="18" t="str">
        <f t="shared" si="304"/>
        <v/>
      </c>
      <c r="G4594" s="18" t="str">
        <f t="shared" si="305"/>
        <v/>
      </c>
      <c r="H4594" s="18" t="str">
        <f t="shared" si="306"/>
        <v/>
      </c>
    </row>
    <row r="4595" spans="5:8" x14ac:dyDescent="0.25">
      <c r="E4595" s="18" t="str">
        <f t="shared" si="303"/>
        <v/>
      </c>
      <c r="F4595" s="18" t="str">
        <f t="shared" si="304"/>
        <v/>
      </c>
      <c r="G4595" s="18" t="str">
        <f t="shared" si="305"/>
        <v/>
      </c>
      <c r="H4595" s="18" t="str">
        <f t="shared" si="306"/>
        <v/>
      </c>
    </row>
    <row r="4596" spans="5:8" x14ac:dyDescent="0.25">
      <c r="E4596" s="18" t="str">
        <f t="shared" si="303"/>
        <v/>
      </c>
      <c r="F4596" s="18" t="str">
        <f t="shared" si="304"/>
        <v/>
      </c>
      <c r="G4596" s="18" t="str">
        <f t="shared" si="305"/>
        <v/>
      </c>
      <c r="H4596" s="18" t="str">
        <f t="shared" si="306"/>
        <v/>
      </c>
    </row>
    <row r="4597" spans="5:8" x14ac:dyDescent="0.25">
      <c r="E4597" s="18" t="str">
        <f t="shared" si="303"/>
        <v/>
      </c>
      <c r="F4597" s="18" t="str">
        <f t="shared" si="304"/>
        <v/>
      </c>
      <c r="G4597" s="18" t="str">
        <f t="shared" si="305"/>
        <v/>
      </c>
      <c r="H4597" s="18" t="str">
        <f t="shared" si="306"/>
        <v/>
      </c>
    </row>
    <row r="4598" spans="5:8" x14ac:dyDescent="0.25">
      <c r="E4598" s="18" t="str">
        <f t="shared" si="303"/>
        <v/>
      </c>
      <c r="F4598" s="18" t="str">
        <f t="shared" si="304"/>
        <v/>
      </c>
      <c r="G4598" s="18" t="str">
        <f t="shared" si="305"/>
        <v/>
      </c>
      <c r="H4598" s="18" t="str">
        <f t="shared" si="306"/>
        <v/>
      </c>
    </row>
    <row r="4599" spans="5:8" x14ac:dyDescent="0.25">
      <c r="E4599" s="18" t="str">
        <f t="shared" si="303"/>
        <v/>
      </c>
      <c r="F4599" s="18" t="str">
        <f t="shared" si="304"/>
        <v/>
      </c>
      <c r="G4599" s="18" t="str">
        <f t="shared" si="305"/>
        <v/>
      </c>
      <c r="H4599" s="18" t="str">
        <f t="shared" si="306"/>
        <v/>
      </c>
    </row>
    <row r="4600" spans="5:8" x14ac:dyDescent="0.25">
      <c r="E4600" s="18" t="str">
        <f t="shared" si="303"/>
        <v/>
      </c>
      <c r="F4600" s="18" t="str">
        <f t="shared" si="304"/>
        <v/>
      </c>
      <c r="G4600" s="18" t="str">
        <f t="shared" si="305"/>
        <v/>
      </c>
      <c r="H4600" s="18" t="str">
        <f t="shared" si="306"/>
        <v/>
      </c>
    </row>
    <row r="4601" spans="5:8" x14ac:dyDescent="0.25">
      <c r="E4601" s="18" t="str">
        <f t="shared" si="303"/>
        <v/>
      </c>
      <c r="F4601" s="18" t="str">
        <f t="shared" si="304"/>
        <v/>
      </c>
      <c r="G4601" s="18" t="str">
        <f t="shared" si="305"/>
        <v/>
      </c>
      <c r="H4601" s="18" t="str">
        <f t="shared" si="306"/>
        <v/>
      </c>
    </row>
    <row r="4602" spans="5:8" x14ac:dyDescent="0.25">
      <c r="E4602" s="18" t="str">
        <f t="shared" si="303"/>
        <v/>
      </c>
      <c r="F4602" s="18" t="str">
        <f t="shared" si="304"/>
        <v/>
      </c>
      <c r="G4602" s="18" t="str">
        <f t="shared" si="305"/>
        <v/>
      </c>
      <c r="H4602" s="18" t="str">
        <f t="shared" si="306"/>
        <v/>
      </c>
    </row>
    <row r="4603" spans="5:8" x14ac:dyDescent="0.25">
      <c r="E4603" s="18" t="str">
        <f t="shared" si="303"/>
        <v/>
      </c>
      <c r="F4603" s="18" t="str">
        <f t="shared" si="304"/>
        <v/>
      </c>
      <c r="G4603" s="18" t="str">
        <f t="shared" si="305"/>
        <v/>
      </c>
      <c r="H4603" s="18" t="str">
        <f t="shared" si="306"/>
        <v/>
      </c>
    </row>
    <row r="4604" spans="5:8" x14ac:dyDescent="0.25">
      <c r="E4604" s="18" t="str">
        <f t="shared" si="303"/>
        <v/>
      </c>
      <c r="F4604" s="18" t="str">
        <f t="shared" si="304"/>
        <v/>
      </c>
      <c r="G4604" s="18" t="str">
        <f t="shared" si="305"/>
        <v/>
      </c>
      <c r="H4604" s="18" t="str">
        <f t="shared" si="306"/>
        <v/>
      </c>
    </row>
    <row r="4605" spans="5:8" x14ac:dyDescent="0.25">
      <c r="E4605" s="18" t="str">
        <f t="shared" si="303"/>
        <v/>
      </c>
      <c r="F4605" s="18" t="str">
        <f t="shared" si="304"/>
        <v/>
      </c>
      <c r="G4605" s="18" t="str">
        <f t="shared" si="305"/>
        <v/>
      </c>
      <c r="H4605" s="18" t="str">
        <f t="shared" si="306"/>
        <v/>
      </c>
    </row>
    <row r="4606" spans="5:8" x14ac:dyDescent="0.25">
      <c r="E4606" s="18" t="str">
        <f t="shared" si="303"/>
        <v/>
      </c>
      <c r="F4606" s="18" t="str">
        <f t="shared" si="304"/>
        <v/>
      </c>
      <c r="G4606" s="18" t="str">
        <f t="shared" si="305"/>
        <v/>
      </c>
      <c r="H4606" s="18" t="str">
        <f t="shared" si="306"/>
        <v/>
      </c>
    </row>
    <row r="4607" spans="5:8" x14ac:dyDescent="0.25">
      <c r="E4607" s="18" t="str">
        <f t="shared" si="303"/>
        <v/>
      </c>
      <c r="F4607" s="18" t="str">
        <f t="shared" si="304"/>
        <v/>
      </c>
      <c r="G4607" s="18" t="str">
        <f t="shared" si="305"/>
        <v/>
      </c>
      <c r="H4607" s="18" t="str">
        <f t="shared" si="306"/>
        <v/>
      </c>
    </row>
    <row r="4608" spans="5:8" x14ac:dyDescent="0.25">
      <c r="E4608" s="18" t="str">
        <f t="shared" si="303"/>
        <v/>
      </c>
      <c r="F4608" s="18" t="str">
        <f t="shared" si="304"/>
        <v/>
      </c>
      <c r="G4608" s="18" t="str">
        <f t="shared" si="305"/>
        <v/>
      </c>
      <c r="H4608" s="18" t="str">
        <f t="shared" si="306"/>
        <v/>
      </c>
    </row>
    <row r="4609" spans="5:8" x14ac:dyDescent="0.25">
      <c r="E4609" s="18" t="str">
        <f t="shared" si="303"/>
        <v/>
      </c>
      <c r="F4609" s="18" t="str">
        <f t="shared" si="304"/>
        <v/>
      </c>
      <c r="G4609" s="18" t="str">
        <f t="shared" si="305"/>
        <v/>
      </c>
      <c r="H4609" s="18" t="str">
        <f t="shared" si="306"/>
        <v/>
      </c>
    </row>
    <row r="4610" spans="5:8" x14ac:dyDescent="0.25">
      <c r="E4610" s="18" t="str">
        <f t="shared" si="303"/>
        <v/>
      </c>
      <c r="F4610" s="18" t="str">
        <f t="shared" si="304"/>
        <v/>
      </c>
      <c r="G4610" s="18" t="str">
        <f t="shared" si="305"/>
        <v/>
      </c>
      <c r="H4610" s="18" t="str">
        <f t="shared" si="306"/>
        <v/>
      </c>
    </row>
    <row r="4611" spans="5:8" x14ac:dyDescent="0.25">
      <c r="E4611" s="18" t="str">
        <f t="shared" si="303"/>
        <v/>
      </c>
      <c r="F4611" s="18" t="str">
        <f t="shared" si="304"/>
        <v/>
      </c>
      <c r="G4611" s="18" t="str">
        <f t="shared" si="305"/>
        <v/>
      </c>
      <c r="H4611" s="18" t="str">
        <f t="shared" si="306"/>
        <v/>
      </c>
    </row>
    <row r="4612" spans="5:8" x14ac:dyDescent="0.25">
      <c r="E4612" s="18" t="str">
        <f t="shared" si="303"/>
        <v/>
      </c>
      <c r="F4612" s="18" t="str">
        <f t="shared" si="304"/>
        <v/>
      </c>
      <c r="G4612" s="18" t="str">
        <f t="shared" si="305"/>
        <v/>
      </c>
      <c r="H4612" s="18" t="str">
        <f t="shared" si="306"/>
        <v/>
      </c>
    </row>
    <row r="4613" spans="5:8" x14ac:dyDescent="0.25">
      <c r="E4613" s="18" t="str">
        <f t="shared" si="303"/>
        <v/>
      </c>
      <c r="F4613" s="18" t="str">
        <f t="shared" si="304"/>
        <v/>
      </c>
      <c r="G4613" s="18" t="str">
        <f t="shared" si="305"/>
        <v/>
      </c>
      <c r="H4613" s="18" t="str">
        <f t="shared" si="306"/>
        <v/>
      </c>
    </row>
    <row r="4614" spans="5:8" x14ac:dyDescent="0.25">
      <c r="E4614" s="18" t="str">
        <f t="shared" ref="E4614:E4677" si="307">IF($C4614="","",IFERROR(INDEX(ItemPriceCol,MATCH($C4614,ItemName,0)),""))</f>
        <v/>
      </c>
      <c r="F4614" s="18" t="str">
        <f t="shared" ref="F4614:F4677" si="308">IF(OR($D4614="",$E4614=""),"",$D4614*$E4614)</f>
        <v/>
      </c>
      <c r="G4614" s="18" t="str">
        <f t="shared" ref="G4614:G4677" si="309">IF($C4614="","",IFERROR(INDEX(ItemCostCol,MATCH($C4614,ItemName,0)),""))</f>
        <v/>
      </c>
      <c r="H4614" s="18" t="str">
        <f t="shared" ref="H4614:H4677" si="310">IF(OR($F4614="",$G4614=""),"",$F4614-$D4614*$G4614)</f>
        <v/>
      </c>
    </row>
    <row r="4615" spans="5:8" x14ac:dyDescent="0.25">
      <c r="E4615" s="18" t="str">
        <f t="shared" si="307"/>
        <v/>
      </c>
      <c r="F4615" s="18" t="str">
        <f t="shared" si="308"/>
        <v/>
      </c>
      <c r="G4615" s="18" t="str">
        <f t="shared" si="309"/>
        <v/>
      </c>
      <c r="H4615" s="18" t="str">
        <f t="shared" si="310"/>
        <v/>
      </c>
    </row>
    <row r="4616" spans="5:8" x14ac:dyDescent="0.25">
      <c r="E4616" s="18" t="str">
        <f t="shared" si="307"/>
        <v/>
      </c>
      <c r="F4616" s="18" t="str">
        <f t="shared" si="308"/>
        <v/>
      </c>
      <c r="G4616" s="18" t="str">
        <f t="shared" si="309"/>
        <v/>
      </c>
      <c r="H4616" s="18" t="str">
        <f t="shared" si="310"/>
        <v/>
      </c>
    </row>
    <row r="4617" spans="5:8" x14ac:dyDescent="0.25">
      <c r="E4617" s="18" t="str">
        <f t="shared" si="307"/>
        <v/>
      </c>
      <c r="F4617" s="18" t="str">
        <f t="shared" si="308"/>
        <v/>
      </c>
      <c r="G4617" s="18" t="str">
        <f t="shared" si="309"/>
        <v/>
      </c>
      <c r="H4617" s="18" t="str">
        <f t="shared" si="310"/>
        <v/>
      </c>
    </row>
    <row r="4618" spans="5:8" x14ac:dyDescent="0.25">
      <c r="E4618" s="18" t="str">
        <f t="shared" si="307"/>
        <v/>
      </c>
      <c r="F4618" s="18" t="str">
        <f t="shared" si="308"/>
        <v/>
      </c>
      <c r="G4618" s="18" t="str">
        <f t="shared" si="309"/>
        <v/>
      </c>
      <c r="H4618" s="18" t="str">
        <f t="shared" si="310"/>
        <v/>
      </c>
    </row>
    <row r="4619" spans="5:8" x14ac:dyDescent="0.25">
      <c r="E4619" s="18" t="str">
        <f t="shared" si="307"/>
        <v/>
      </c>
      <c r="F4619" s="18" t="str">
        <f t="shared" si="308"/>
        <v/>
      </c>
      <c r="G4619" s="18" t="str">
        <f t="shared" si="309"/>
        <v/>
      </c>
      <c r="H4619" s="18" t="str">
        <f t="shared" si="310"/>
        <v/>
      </c>
    </row>
    <row r="4620" spans="5:8" x14ac:dyDescent="0.25">
      <c r="E4620" s="18" t="str">
        <f t="shared" si="307"/>
        <v/>
      </c>
      <c r="F4620" s="18" t="str">
        <f t="shared" si="308"/>
        <v/>
      </c>
      <c r="G4620" s="18" t="str">
        <f t="shared" si="309"/>
        <v/>
      </c>
      <c r="H4620" s="18" t="str">
        <f t="shared" si="310"/>
        <v/>
      </c>
    </row>
    <row r="4621" spans="5:8" x14ac:dyDescent="0.25">
      <c r="E4621" s="18" t="str">
        <f t="shared" si="307"/>
        <v/>
      </c>
      <c r="F4621" s="18" t="str">
        <f t="shared" si="308"/>
        <v/>
      </c>
      <c r="G4621" s="18" t="str">
        <f t="shared" si="309"/>
        <v/>
      </c>
      <c r="H4621" s="18" t="str">
        <f t="shared" si="310"/>
        <v/>
      </c>
    </row>
    <row r="4622" spans="5:8" x14ac:dyDescent="0.25">
      <c r="E4622" s="18" t="str">
        <f t="shared" si="307"/>
        <v/>
      </c>
      <c r="F4622" s="18" t="str">
        <f t="shared" si="308"/>
        <v/>
      </c>
      <c r="G4622" s="18" t="str">
        <f t="shared" si="309"/>
        <v/>
      </c>
      <c r="H4622" s="18" t="str">
        <f t="shared" si="310"/>
        <v/>
      </c>
    </row>
    <row r="4623" spans="5:8" x14ac:dyDescent="0.25">
      <c r="E4623" s="18" t="str">
        <f t="shared" si="307"/>
        <v/>
      </c>
      <c r="F4623" s="18" t="str">
        <f t="shared" si="308"/>
        <v/>
      </c>
      <c r="G4623" s="18" t="str">
        <f t="shared" si="309"/>
        <v/>
      </c>
      <c r="H4623" s="18" t="str">
        <f t="shared" si="310"/>
        <v/>
      </c>
    </row>
    <row r="4624" spans="5:8" x14ac:dyDescent="0.25">
      <c r="E4624" s="18" t="str">
        <f t="shared" si="307"/>
        <v/>
      </c>
      <c r="F4624" s="18" t="str">
        <f t="shared" si="308"/>
        <v/>
      </c>
      <c r="G4624" s="18" t="str">
        <f t="shared" si="309"/>
        <v/>
      </c>
      <c r="H4624" s="18" t="str">
        <f t="shared" si="310"/>
        <v/>
      </c>
    </row>
    <row r="4625" spans="5:8" x14ac:dyDescent="0.25">
      <c r="E4625" s="18" t="str">
        <f t="shared" si="307"/>
        <v/>
      </c>
      <c r="F4625" s="18" t="str">
        <f t="shared" si="308"/>
        <v/>
      </c>
      <c r="G4625" s="18" t="str">
        <f t="shared" si="309"/>
        <v/>
      </c>
      <c r="H4625" s="18" t="str">
        <f t="shared" si="310"/>
        <v/>
      </c>
    </row>
    <row r="4626" spans="5:8" x14ac:dyDescent="0.25">
      <c r="E4626" s="18" t="str">
        <f t="shared" si="307"/>
        <v/>
      </c>
      <c r="F4626" s="18" t="str">
        <f t="shared" si="308"/>
        <v/>
      </c>
      <c r="G4626" s="18" t="str">
        <f t="shared" si="309"/>
        <v/>
      </c>
      <c r="H4626" s="18" t="str">
        <f t="shared" si="310"/>
        <v/>
      </c>
    </row>
    <row r="4627" spans="5:8" x14ac:dyDescent="0.25">
      <c r="E4627" s="18" t="str">
        <f t="shared" si="307"/>
        <v/>
      </c>
      <c r="F4627" s="18" t="str">
        <f t="shared" si="308"/>
        <v/>
      </c>
      <c r="G4627" s="18" t="str">
        <f t="shared" si="309"/>
        <v/>
      </c>
      <c r="H4627" s="18" t="str">
        <f t="shared" si="310"/>
        <v/>
      </c>
    </row>
    <row r="4628" spans="5:8" x14ac:dyDescent="0.25">
      <c r="E4628" s="18" t="str">
        <f t="shared" si="307"/>
        <v/>
      </c>
      <c r="F4628" s="18" t="str">
        <f t="shared" si="308"/>
        <v/>
      </c>
      <c r="G4628" s="18" t="str">
        <f t="shared" si="309"/>
        <v/>
      </c>
      <c r="H4628" s="18" t="str">
        <f t="shared" si="310"/>
        <v/>
      </c>
    </row>
    <row r="4629" spans="5:8" x14ac:dyDescent="0.25">
      <c r="E4629" s="18" t="str">
        <f t="shared" si="307"/>
        <v/>
      </c>
      <c r="F4629" s="18" t="str">
        <f t="shared" si="308"/>
        <v/>
      </c>
      <c r="G4629" s="18" t="str">
        <f t="shared" si="309"/>
        <v/>
      </c>
      <c r="H4629" s="18" t="str">
        <f t="shared" si="310"/>
        <v/>
      </c>
    </row>
    <row r="4630" spans="5:8" x14ac:dyDescent="0.25">
      <c r="E4630" s="18" t="str">
        <f t="shared" si="307"/>
        <v/>
      </c>
      <c r="F4630" s="18" t="str">
        <f t="shared" si="308"/>
        <v/>
      </c>
      <c r="G4630" s="18" t="str">
        <f t="shared" si="309"/>
        <v/>
      </c>
      <c r="H4630" s="18" t="str">
        <f t="shared" si="310"/>
        <v/>
      </c>
    </row>
    <row r="4631" spans="5:8" x14ac:dyDescent="0.25">
      <c r="E4631" s="18" t="str">
        <f t="shared" si="307"/>
        <v/>
      </c>
      <c r="F4631" s="18" t="str">
        <f t="shared" si="308"/>
        <v/>
      </c>
      <c r="G4631" s="18" t="str">
        <f t="shared" si="309"/>
        <v/>
      </c>
      <c r="H4631" s="18" t="str">
        <f t="shared" si="310"/>
        <v/>
      </c>
    </row>
    <row r="4632" spans="5:8" x14ac:dyDescent="0.25">
      <c r="E4632" s="18" t="str">
        <f t="shared" si="307"/>
        <v/>
      </c>
      <c r="F4632" s="18" t="str">
        <f t="shared" si="308"/>
        <v/>
      </c>
      <c r="G4632" s="18" t="str">
        <f t="shared" si="309"/>
        <v/>
      </c>
      <c r="H4632" s="18" t="str">
        <f t="shared" si="310"/>
        <v/>
      </c>
    </row>
    <row r="4633" spans="5:8" x14ac:dyDescent="0.25">
      <c r="E4633" s="18" t="str">
        <f t="shared" si="307"/>
        <v/>
      </c>
      <c r="F4633" s="18" t="str">
        <f t="shared" si="308"/>
        <v/>
      </c>
      <c r="G4633" s="18" t="str">
        <f t="shared" si="309"/>
        <v/>
      </c>
      <c r="H4633" s="18" t="str">
        <f t="shared" si="310"/>
        <v/>
      </c>
    </row>
    <row r="4634" spans="5:8" x14ac:dyDescent="0.25">
      <c r="E4634" s="18" t="str">
        <f t="shared" si="307"/>
        <v/>
      </c>
      <c r="F4634" s="18" t="str">
        <f t="shared" si="308"/>
        <v/>
      </c>
      <c r="G4634" s="18" t="str">
        <f t="shared" si="309"/>
        <v/>
      </c>
      <c r="H4634" s="18" t="str">
        <f t="shared" si="310"/>
        <v/>
      </c>
    </row>
    <row r="4635" spans="5:8" x14ac:dyDescent="0.25">
      <c r="E4635" s="18" t="str">
        <f t="shared" si="307"/>
        <v/>
      </c>
      <c r="F4635" s="18" t="str">
        <f t="shared" si="308"/>
        <v/>
      </c>
      <c r="G4635" s="18" t="str">
        <f t="shared" si="309"/>
        <v/>
      </c>
      <c r="H4635" s="18" t="str">
        <f t="shared" si="310"/>
        <v/>
      </c>
    </row>
    <row r="4636" spans="5:8" x14ac:dyDescent="0.25">
      <c r="E4636" s="18" t="str">
        <f t="shared" si="307"/>
        <v/>
      </c>
      <c r="F4636" s="18" t="str">
        <f t="shared" si="308"/>
        <v/>
      </c>
      <c r="G4636" s="18" t="str">
        <f t="shared" si="309"/>
        <v/>
      </c>
      <c r="H4636" s="18" t="str">
        <f t="shared" si="310"/>
        <v/>
      </c>
    </row>
    <row r="4637" spans="5:8" x14ac:dyDescent="0.25">
      <c r="E4637" s="18" t="str">
        <f t="shared" si="307"/>
        <v/>
      </c>
      <c r="F4637" s="18" t="str">
        <f t="shared" si="308"/>
        <v/>
      </c>
      <c r="G4637" s="18" t="str">
        <f t="shared" si="309"/>
        <v/>
      </c>
      <c r="H4637" s="18" t="str">
        <f t="shared" si="310"/>
        <v/>
      </c>
    </row>
    <row r="4638" spans="5:8" x14ac:dyDescent="0.25">
      <c r="E4638" s="18" t="str">
        <f t="shared" si="307"/>
        <v/>
      </c>
      <c r="F4638" s="18" t="str">
        <f t="shared" si="308"/>
        <v/>
      </c>
      <c r="G4638" s="18" t="str">
        <f t="shared" si="309"/>
        <v/>
      </c>
      <c r="H4638" s="18" t="str">
        <f t="shared" si="310"/>
        <v/>
      </c>
    </row>
    <row r="4639" spans="5:8" x14ac:dyDescent="0.25">
      <c r="E4639" s="18" t="str">
        <f t="shared" si="307"/>
        <v/>
      </c>
      <c r="F4639" s="18" t="str">
        <f t="shared" si="308"/>
        <v/>
      </c>
      <c r="G4639" s="18" t="str">
        <f t="shared" si="309"/>
        <v/>
      </c>
      <c r="H4639" s="18" t="str">
        <f t="shared" si="310"/>
        <v/>
      </c>
    </row>
    <row r="4640" spans="5:8" x14ac:dyDescent="0.25">
      <c r="E4640" s="18" t="str">
        <f t="shared" si="307"/>
        <v/>
      </c>
      <c r="F4640" s="18" t="str">
        <f t="shared" si="308"/>
        <v/>
      </c>
      <c r="G4640" s="18" t="str">
        <f t="shared" si="309"/>
        <v/>
      </c>
      <c r="H4640" s="18" t="str">
        <f t="shared" si="310"/>
        <v/>
      </c>
    </row>
    <row r="4641" spans="5:8" x14ac:dyDescent="0.25">
      <c r="E4641" s="18" t="str">
        <f t="shared" si="307"/>
        <v/>
      </c>
      <c r="F4641" s="18" t="str">
        <f t="shared" si="308"/>
        <v/>
      </c>
      <c r="G4641" s="18" t="str">
        <f t="shared" si="309"/>
        <v/>
      </c>
      <c r="H4641" s="18" t="str">
        <f t="shared" si="310"/>
        <v/>
      </c>
    </row>
    <row r="4642" spans="5:8" x14ac:dyDescent="0.25">
      <c r="E4642" s="18" t="str">
        <f t="shared" si="307"/>
        <v/>
      </c>
      <c r="F4642" s="18" t="str">
        <f t="shared" si="308"/>
        <v/>
      </c>
      <c r="G4642" s="18" t="str">
        <f t="shared" si="309"/>
        <v/>
      </c>
      <c r="H4642" s="18" t="str">
        <f t="shared" si="310"/>
        <v/>
      </c>
    </row>
    <row r="4643" spans="5:8" x14ac:dyDescent="0.25">
      <c r="E4643" s="18" t="str">
        <f t="shared" si="307"/>
        <v/>
      </c>
      <c r="F4643" s="18" t="str">
        <f t="shared" si="308"/>
        <v/>
      </c>
      <c r="G4643" s="18" t="str">
        <f t="shared" si="309"/>
        <v/>
      </c>
      <c r="H4643" s="18" t="str">
        <f t="shared" si="310"/>
        <v/>
      </c>
    </row>
    <row r="4644" spans="5:8" x14ac:dyDescent="0.25">
      <c r="E4644" s="18" t="str">
        <f t="shared" si="307"/>
        <v/>
      </c>
      <c r="F4644" s="18" t="str">
        <f t="shared" si="308"/>
        <v/>
      </c>
      <c r="G4644" s="18" t="str">
        <f t="shared" si="309"/>
        <v/>
      </c>
      <c r="H4644" s="18" t="str">
        <f t="shared" si="310"/>
        <v/>
      </c>
    </row>
    <row r="4645" spans="5:8" x14ac:dyDescent="0.25">
      <c r="E4645" s="18" t="str">
        <f t="shared" si="307"/>
        <v/>
      </c>
      <c r="F4645" s="18" t="str">
        <f t="shared" si="308"/>
        <v/>
      </c>
      <c r="G4645" s="18" t="str">
        <f t="shared" si="309"/>
        <v/>
      </c>
      <c r="H4645" s="18" t="str">
        <f t="shared" si="310"/>
        <v/>
      </c>
    </row>
    <row r="4646" spans="5:8" x14ac:dyDescent="0.25">
      <c r="E4646" s="18" t="str">
        <f t="shared" si="307"/>
        <v/>
      </c>
      <c r="F4646" s="18" t="str">
        <f t="shared" si="308"/>
        <v/>
      </c>
      <c r="G4646" s="18" t="str">
        <f t="shared" si="309"/>
        <v/>
      </c>
      <c r="H4646" s="18" t="str">
        <f t="shared" si="310"/>
        <v/>
      </c>
    </row>
    <row r="4647" spans="5:8" x14ac:dyDescent="0.25">
      <c r="E4647" s="18" t="str">
        <f t="shared" si="307"/>
        <v/>
      </c>
      <c r="F4647" s="18" t="str">
        <f t="shared" si="308"/>
        <v/>
      </c>
      <c r="G4647" s="18" t="str">
        <f t="shared" si="309"/>
        <v/>
      </c>
      <c r="H4647" s="18" t="str">
        <f t="shared" si="310"/>
        <v/>
      </c>
    </row>
    <row r="4648" spans="5:8" x14ac:dyDescent="0.25">
      <c r="E4648" s="18" t="str">
        <f t="shared" si="307"/>
        <v/>
      </c>
      <c r="F4648" s="18" t="str">
        <f t="shared" si="308"/>
        <v/>
      </c>
      <c r="G4648" s="18" t="str">
        <f t="shared" si="309"/>
        <v/>
      </c>
      <c r="H4648" s="18" t="str">
        <f t="shared" si="310"/>
        <v/>
      </c>
    </row>
    <row r="4649" spans="5:8" x14ac:dyDescent="0.25">
      <c r="E4649" s="18" t="str">
        <f t="shared" si="307"/>
        <v/>
      </c>
      <c r="F4649" s="18" t="str">
        <f t="shared" si="308"/>
        <v/>
      </c>
      <c r="G4649" s="18" t="str">
        <f t="shared" si="309"/>
        <v/>
      </c>
      <c r="H4649" s="18" t="str">
        <f t="shared" si="310"/>
        <v/>
      </c>
    </row>
    <row r="4650" spans="5:8" x14ac:dyDescent="0.25">
      <c r="E4650" s="18" t="str">
        <f t="shared" si="307"/>
        <v/>
      </c>
      <c r="F4650" s="18" t="str">
        <f t="shared" si="308"/>
        <v/>
      </c>
      <c r="G4650" s="18" t="str">
        <f t="shared" si="309"/>
        <v/>
      </c>
      <c r="H4650" s="18" t="str">
        <f t="shared" si="310"/>
        <v/>
      </c>
    </row>
    <row r="4651" spans="5:8" x14ac:dyDescent="0.25">
      <c r="E4651" s="18" t="str">
        <f t="shared" si="307"/>
        <v/>
      </c>
      <c r="F4651" s="18" t="str">
        <f t="shared" si="308"/>
        <v/>
      </c>
      <c r="G4651" s="18" t="str">
        <f t="shared" si="309"/>
        <v/>
      </c>
      <c r="H4651" s="18" t="str">
        <f t="shared" si="310"/>
        <v/>
      </c>
    </row>
    <row r="4652" spans="5:8" x14ac:dyDescent="0.25">
      <c r="E4652" s="18" t="str">
        <f t="shared" si="307"/>
        <v/>
      </c>
      <c r="F4652" s="18" t="str">
        <f t="shared" si="308"/>
        <v/>
      </c>
      <c r="G4652" s="18" t="str">
        <f t="shared" si="309"/>
        <v/>
      </c>
      <c r="H4652" s="18" t="str">
        <f t="shared" si="310"/>
        <v/>
      </c>
    </row>
    <row r="4653" spans="5:8" x14ac:dyDescent="0.25">
      <c r="E4653" s="18" t="str">
        <f t="shared" si="307"/>
        <v/>
      </c>
      <c r="F4653" s="18" t="str">
        <f t="shared" si="308"/>
        <v/>
      </c>
      <c r="G4653" s="18" t="str">
        <f t="shared" si="309"/>
        <v/>
      </c>
      <c r="H4653" s="18" t="str">
        <f t="shared" si="310"/>
        <v/>
      </c>
    </row>
    <row r="4654" spans="5:8" x14ac:dyDescent="0.25">
      <c r="E4654" s="18" t="str">
        <f t="shared" si="307"/>
        <v/>
      </c>
      <c r="F4654" s="18" t="str">
        <f t="shared" si="308"/>
        <v/>
      </c>
      <c r="G4654" s="18" t="str">
        <f t="shared" si="309"/>
        <v/>
      </c>
      <c r="H4654" s="18" t="str">
        <f t="shared" si="310"/>
        <v/>
      </c>
    </row>
    <row r="4655" spans="5:8" x14ac:dyDescent="0.25">
      <c r="E4655" s="18" t="str">
        <f t="shared" si="307"/>
        <v/>
      </c>
      <c r="F4655" s="18" t="str">
        <f t="shared" si="308"/>
        <v/>
      </c>
      <c r="G4655" s="18" t="str">
        <f t="shared" si="309"/>
        <v/>
      </c>
      <c r="H4655" s="18" t="str">
        <f t="shared" si="310"/>
        <v/>
      </c>
    </row>
    <row r="4656" spans="5:8" x14ac:dyDescent="0.25">
      <c r="E4656" s="18" t="str">
        <f t="shared" si="307"/>
        <v/>
      </c>
      <c r="F4656" s="18" t="str">
        <f t="shared" si="308"/>
        <v/>
      </c>
      <c r="G4656" s="18" t="str">
        <f t="shared" si="309"/>
        <v/>
      </c>
      <c r="H4656" s="18" t="str">
        <f t="shared" si="310"/>
        <v/>
      </c>
    </row>
    <row r="4657" spans="5:8" x14ac:dyDescent="0.25">
      <c r="E4657" s="18" t="str">
        <f t="shared" si="307"/>
        <v/>
      </c>
      <c r="F4657" s="18" t="str">
        <f t="shared" si="308"/>
        <v/>
      </c>
      <c r="G4657" s="18" t="str">
        <f t="shared" si="309"/>
        <v/>
      </c>
      <c r="H4657" s="18" t="str">
        <f t="shared" si="310"/>
        <v/>
      </c>
    </row>
    <row r="4658" spans="5:8" x14ac:dyDescent="0.25">
      <c r="E4658" s="18" t="str">
        <f t="shared" si="307"/>
        <v/>
      </c>
      <c r="F4658" s="18" t="str">
        <f t="shared" si="308"/>
        <v/>
      </c>
      <c r="G4658" s="18" t="str">
        <f t="shared" si="309"/>
        <v/>
      </c>
      <c r="H4658" s="18" t="str">
        <f t="shared" si="310"/>
        <v/>
      </c>
    </row>
    <row r="4659" spans="5:8" x14ac:dyDescent="0.25">
      <c r="E4659" s="18" t="str">
        <f t="shared" si="307"/>
        <v/>
      </c>
      <c r="F4659" s="18" t="str">
        <f t="shared" si="308"/>
        <v/>
      </c>
      <c r="G4659" s="18" t="str">
        <f t="shared" si="309"/>
        <v/>
      </c>
      <c r="H4659" s="18" t="str">
        <f t="shared" si="310"/>
        <v/>
      </c>
    </row>
    <row r="4660" spans="5:8" x14ac:dyDescent="0.25">
      <c r="E4660" s="18" t="str">
        <f t="shared" si="307"/>
        <v/>
      </c>
      <c r="F4660" s="18" t="str">
        <f t="shared" si="308"/>
        <v/>
      </c>
      <c r="G4660" s="18" t="str">
        <f t="shared" si="309"/>
        <v/>
      </c>
      <c r="H4660" s="18" t="str">
        <f t="shared" si="310"/>
        <v/>
      </c>
    </row>
    <row r="4661" spans="5:8" x14ac:dyDescent="0.25">
      <c r="E4661" s="18" t="str">
        <f t="shared" si="307"/>
        <v/>
      </c>
      <c r="F4661" s="18" t="str">
        <f t="shared" si="308"/>
        <v/>
      </c>
      <c r="G4661" s="18" t="str">
        <f t="shared" si="309"/>
        <v/>
      </c>
      <c r="H4661" s="18" t="str">
        <f t="shared" si="310"/>
        <v/>
      </c>
    </row>
    <row r="4662" spans="5:8" x14ac:dyDescent="0.25">
      <c r="E4662" s="18" t="str">
        <f t="shared" si="307"/>
        <v/>
      </c>
      <c r="F4662" s="18" t="str">
        <f t="shared" si="308"/>
        <v/>
      </c>
      <c r="G4662" s="18" t="str">
        <f t="shared" si="309"/>
        <v/>
      </c>
      <c r="H4662" s="18" t="str">
        <f t="shared" si="310"/>
        <v/>
      </c>
    </row>
    <row r="4663" spans="5:8" x14ac:dyDescent="0.25">
      <c r="E4663" s="18" t="str">
        <f t="shared" si="307"/>
        <v/>
      </c>
      <c r="F4663" s="18" t="str">
        <f t="shared" si="308"/>
        <v/>
      </c>
      <c r="G4663" s="18" t="str">
        <f t="shared" si="309"/>
        <v/>
      </c>
      <c r="H4663" s="18" t="str">
        <f t="shared" si="310"/>
        <v/>
      </c>
    </row>
    <row r="4664" spans="5:8" x14ac:dyDescent="0.25">
      <c r="E4664" s="18" t="str">
        <f t="shared" si="307"/>
        <v/>
      </c>
      <c r="F4664" s="18" t="str">
        <f t="shared" si="308"/>
        <v/>
      </c>
      <c r="G4664" s="18" t="str">
        <f t="shared" si="309"/>
        <v/>
      </c>
      <c r="H4664" s="18" t="str">
        <f t="shared" si="310"/>
        <v/>
      </c>
    </row>
    <row r="4665" spans="5:8" x14ac:dyDescent="0.25">
      <c r="E4665" s="18" t="str">
        <f t="shared" si="307"/>
        <v/>
      </c>
      <c r="F4665" s="18" t="str">
        <f t="shared" si="308"/>
        <v/>
      </c>
      <c r="G4665" s="18" t="str">
        <f t="shared" si="309"/>
        <v/>
      </c>
      <c r="H4665" s="18" t="str">
        <f t="shared" si="310"/>
        <v/>
      </c>
    </row>
    <row r="4666" spans="5:8" x14ac:dyDescent="0.25">
      <c r="E4666" s="18" t="str">
        <f t="shared" si="307"/>
        <v/>
      </c>
      <c r="F4666" s="18" t="str">
        <f t="shared" si="308"/>
        <v/>
      </c>
      <c r="G4666" s="18" t="str">
        <f t="shared" si="309"/>
        <v/>
      </c>
      <c r="H4666" s="18" t="str">
        <f t="shared" si="310"/>
        <v/>
      </c>
    </row>
    <row r="4667" spans="5:8" x14ac:dyDescent="0.25">
      <c r="E4667" s="18" t="str">
        <f t="shared" si="307"/>
        <v/>
      </c>
      <c r="F4667" s="18" t="str">
        <f t="shared" si="308"/>
        <v/>
      </c>
      <c r="G4667" s="18" t="str">
        <f t="shared" si="309"/>
        <v/>
      </c>
      <c r="H4667" s="18" t="str">
        <f t="shared" si="310"/>
        <v/>
      </c>
    </row>
    <row r="4668" spans="5:8" x14ac:dyDescent="0.25">
      <c r="E4668" s="18" t="str">
        <f t="shared" si="307"/>
        <v/>
      </c>
      <c r="F4668" s="18" t="str">
        <f t="shared" si="308"/>
        <v/>
      </c>
      <c r="G4668" s="18" t="str">
        <f t="shared" si="309"/>
        <v/>
      </c>
      <c r="H4668" s="18" t="str">
        <f t="shared" si="310"/>
        <v/>
      </c>
    </row>
    <row r="4669" spans="5:8" x14ac:dyDescent="0.25">
      <c r="E4669" s="18" t="str">
        <f t="shared" si="307"/>
        <v/>
      </c>
      <c r="F4669" s="18" t="str">
        <f t="shared" si="308"/>
        <v/>
      </c>
      <c r="G4669" s="18" t="str">
        <f t="shared" si="309"/>
        <v/>
      </c>
      <c r="H4669" s="18" t="str">
        <f t="shared" si="310"/>
        <v/>
      </c>
    </row>
    <row r="4670" spans="5:8" x14ac:dyDescent="0.25">
      <c r="E4670" s="18" t="str">
        <f t="shared" si="307"/>
        <v/>
      </c>
      <c r="F4670" s="18" t="str">
        <f t="shared" si="308"/>
        <v/>
      </c>
      <c r="G4670" s="18" t="str">
        <f t="shared" si="309"/>
        <v/>
      </c>
      <c r="H4670" s="18" t="str">
        <f t="shared" si="310"/>
        <v/>
      </c>
    </row>
    <row r="4671" spans="5:8" x14ac:dyDescent="0.25">
      <c r="E4671" s="18" t="str">
        <f t="shared" si="307"/>
        <v/>
      </c>
      <c r="F4671" s="18" t="str">
        <f t="shared" si="308"/>
        <v/>
      </c>
      <c r="G4671" s="18" t="str">
        <f t="shared" si="309"/>
        <v/>
      </c>
      <c r="H4671" s="18" t="str">
        <f t="shared" si="310"/>
        <v/>
      </c>
    </row>
    <row r="4672" spans="5:8" x14ac:dyDescent="0.25">
      <c r="E4672" s="18" t="str">
        <f t="shared" si="307"/>
        <v/>
      </c>
      <c r="F4672" s="18" t="str">
        <f t="shared" si="308"/>
        <v/>
      </c>
      <c r="G4672" s="18" t="str">
        <f t="shared" si="309"/>
        <v/>
      </c>
      <c r="H4672" s="18" t="str">
        <f t="shared" si="310"/>
        <v/>
      </c>
    </row>
    <row r="4673" spans="5:8" x14ac:dyDescent="0.25">
      <c r="E4673" s="18" t="str">
        <f t="shared" si="307"/>
        <v/>
      </c>
      <c r="F4673" s="18" t="str">
        <f t="shared" si="308"/>
        <v/>
      </c>
      <c r="G4673" s="18" t="str">
        <f t="shared" si="309"/>
        <v/>
      </c>
      <c r="H4673" s="18" t="str">
        <f t="shared" si="310"/>
        <v/>
      </c>
    </row>
    <row r="4674" spans="5:8" x14ac:dyDescent="0.25">
      <c r="E4674" s="18" t="str">
        <f t="shared" si="307"/>
        <v/>
      </c>
      <c r="F4674" s="18" t="str">
        <f t="shared" si="308"/>
        <v/>
      </c>
      <c r="G4674" s="18" t="str">
        <f t="shared" si="309"/>
        <v/>
      </c>
      <c r="H4674" s="18" t="str">
        <f t="shared" si="310"/>
        <v/>
      </c>
    </row>
    <row r="4675" spans="5:8" x14ac:dyDescent="0.25">
      <c r="E4675" s="18" t="str">
        <f t="shared" si="307"/>
        <v/>
      </c>
      <c r="F4675" s="18" t="str">
        <f t="shared" si="308"/>
        <v/>
      </c>
      <c r="G4675" s="18" t="str">
        <f t="shared" si="309"/>
        <v/>
      </c>
      <c r="H4675" s="18" t="str">
        <f t="shared" si="310"/>
        <v/>
      </c>
    </row>
    <row r="4676" spans="5:8" x14ac:dyDescent="0.25">
      <c r="E4676" s="18" t="str">
        <f t="shared" si="307"/>
        <v/>
      </c>
      <c r="F4676" s="18" t="str">
        <f t="shared" si="308"/>
        <v/>
      </c>
      <c r="G4676" s="18" t="str">
        <f t="shared" si="309"/>
        <v/>
      </c>
      <c r="H4676" s="18" t="str">
        <f t="shared" si="310"/>
        <v/>
      </c>
    </row>
    <row r="4677" spans="5:8" x14ac:dyDescent="0.25">
      <c r="E4677" s="18" t="str">
        <f t="shared" si="307"/>
        <v/>
      </c>
      <c r="F4677" s="18" t="str">
        <f t="shared" si="308"/>
        <v/>
      </c>
      <c r="G4677" s="18" t="str">
        <f t="shared" si="309"/>
        <v/>
      </c>
      <c r="H4677" s="18" t="str">
        <f t="shared" si="310"/>
        <v/>
      </c>
    </row>
    <row r="4678" spans="5:8" x14ac:dyDescent="0.25">
      <c r="E4678" s="18" t="str">
        <f t="shared" ref="E4678:E4741" si="311">IF($C4678="","",IFERROR(INDEX(ItemPriceCol,MATCH($C4678,ItemName,0)),""))</f>
        <v/>
      </c>
      <c r="F4678" s="18" t="str">
        <f t="shared" ref="F4678:F4741" si="312">IF(OR($D4678="",$E4678=""),"",$D4678*$E4678)</f>
        <v/>
      </c>
      <c r="G4678" s="18" t="str">
        <f t="shared" ref="G4678:G4741" si="313">IF($C4678="","",IFERROR(INDEX(ItemCostCol,MATCH($C4678,ItemName,0)),""))</f>
        <v/>
      </c>
      <c r="H4678" s="18" t="str">
        <f t="shared" ref="H4678:H4741" si="314">IF(OR($F4678="",$G4678=""),"",$F4678-$D4678*$G4678)</f>
        <v/>
      </c>
    </row>
    <row r="4679" spans="5:8" x14ac:dyDescent="0.25">
      <c r="E4679" s="18" t="str">
        <f t="shared" si="311"/>
        <v/>
      </c>
      <c r="F4679" s="18" t="str">
        <f t="shared" si="312"/>
        <v/>
      </c>
      <c r="G4679" s="18" t="str">
        <f t="shared" si="313"/>
        <v/>
      </c>
      <c r="H4679" s="18" t="str">
        <f t="shared" si="314"/>
        <v/>
      </c>
    </row>
    <row r="4680" spans="5:8" x14ac:dyDescent="0.25">
      <c r="E4680" s="18" t="str">
        <f t="shared" si="311"/>
        <v/>
      </c>
      <c r="F4680" s="18" t="str">
        <f t="shared" si="312"/>
        <v/>
      </c>
      <c r="G4680" s="18" t="str">
        <f t="shared" si="313"/>
        <v/>
      </c>
      <c r="H4680" s="18" t="str">
        <f t="shared" si="314"/>
        <v/>
      </c>
    </row>
    <row r="4681" spans="5:8" x14ac:dyDescent="0.25">
      <c r="E4681" s="18" t="str">
        <f t="shared" si="311"/>
        <v/>
      </c>
      <c r="F4681" s="18" t="str">
        <f t="shared" si="312"/>
        <v/>
      </c>
      <c r="G4681" s="18" t="str">
        <f t="shared" si="313"/>
        <v/>
      </c>
      <c r="H4681" s="18" t="str">
        <f t="shared" si="314"/>
        <v/>
      </c>
    </row>
    <row r="4682" spans="5:8" x14ac:dyDescent="0.25">
      <c r="E4682" s="18" t="str">
        <f t="shared" si="311"/>
        <v/>
      </c>
      <c r="F4682" s="18" t="str">
        <f t="shared" si="312"/>
        <v/>
      </c>
      <c r="G4682" s="18" t="str">
        <f t="shared" si="313"/>
        <v/>
      </c>
      <c r="H4682" s="18" t="str">
        <f t="shared" si="314"/>
        <v/>
      </c>
    </row>
    <row r="4683" spans="5:8" x14ac:dyDescent="0.25">
      <c r="E4683" s="18" t="str">
        <f t="shared" si="311"/>
        <v/>
      </c>
      <c r="F4683" s="18" t="str">
        <f t="shared" si="312"/>
        <v/>
      </c>
      <c r="G4683" s="18" t="str">
        <f t="shared" si="313"/>
        <v/>
      </c>
      <c r="H4683" s="18" t="str">
        <f t="shared" si="314"/>
        <v/>
      </c>
    </row>
    <row r="4684" spans="5:8" x14ac:dyDescent="0.25">
      <c r="E4684" s="18" t="str">
        <f t="shared" si="311"/>
        <v/>
      </c>
      <c r="F4684" s="18" t="str">
        <f t="shared" si="312"/>
        <v/>
      </c>
      <c r="G4684" s="18" t="str">
        <f t="shared" si="313"/>
        <v/>
      </c>
      <c r="H4684" s="18" t="str">
        <f t="shared" si="314"/>
        <v/>
      </c>
    </row>
    <row r="4685" spans="5:8" x14ac:dyDescent="0.25">
      <c r="E4685" s="18" t="str">
        <f t="shared" si="311"/>
        <v/>
      </c>
      <c r="F4685" s="18" t="str">
        <f t="shared" si="312"/>
        <v/>
      </c>
      <c r="G4685" s="18" t="str">
        <f t="shared" si="313"/>
        <v/>
      </c>
      <c r="H4685" s="18" t="str">
        <f t="shared" si="314"/>
        <v/>
      </c>
    </row>
    <row r="4686" spans="5:8" x14ac:dyDescent="0.25">
      <c r="E4686" s="18" t="str">
        <f t="shared" si="311"/>
        <v/>
      </c>
      <c r="F4686" s="18" t="str">
        <f t="shared" si="312"/>
        <v/>
      </c>
      <c r="G4686" s="18" t="str">
        <f t="shared" si="313"/>
        <v/>
      </c>
      <c r="H4686" s="18" t="str">
        <f t="shared" si="314"/>
        <v/>
      </c>
    </row>
    <row r="4687" spans="5:8" x14ac:dyDescent="0.25">
      <c r="E4687" s="18" t="str">
        <f t="shared" si="311"/>
        <v/>
      </c>
      <c r="F4687" s="18" t="str">
        <f t="shared" si="312"/>
        <v/>
      </c>
      <c r="G4687" s="18" t="str">
        <f t="shared" si="313"/>
        <v/>
      </c>
      <c r="H4687" s="18" t="str">
        <f t="shared" si="314"/>
        <v/>
      </c>
    </row>
    <row r="4688" spans="5:8" x14ac:dyDescent="0.25">
      <c r="E4688" s="18" t="str">
        <f t="shared" si="311"/>
        <v/>
      </c>
      <c r="F4688" s="18" t="str">
        <f t="shared" si="312"/>
        <v/>
      </c>
      <c r="G4688" s="18" t="str">
        <f t="shared" si="313"/>
        <v/>
      </c>
      <c r="H4688" s="18" t="str">
        <f t="shared" si="314"/>
        <v/>
      </c>
    </row>
    <row r="4689" spans="5:8" x14ac:dyDescent="0.25">
      <c r="E4689" s="18" t="str">
        <f t="shared" si="311"/>
        <v/>
      </c>
      <c r="F4689" s="18" t="str">
        <f t="shared" si="312"/>
        <v/>
      </c>
      <c r="G4689" s="18" t="str">
        <f t="shared" si="313"/>
        <v/>
      </c>
      <c r="H4689" s="18" t="str">
        <f t="shared" si="314"/>
        <v/>
      </c>
    </row>
    <row r="4690" spans="5:8" x14ac:dyDescent="0.25">
      <c r="E4690" s="18" t="str">
        <f t="shared" si="311"/>
        <v/>
      </c>
      <c r="F4690" s="18" t="str">
        <f t="shared" si="312"/>
        <v/>
      </c>
      <c r="G4690" s="18" t="str">
        <f t="shared" si="313"/>
        <v/>
      </c>
      <c r="H4690" s="18" t="str">
        <f t="shared" si="314"/>
        <v/>
      </c>
    </row>
    <row r="4691" spans="5:8" x14ac:dyDescent="0.25">
      <c r="E4691" s="18" t="str">
        <f t="shared" si="311"/>
        <v/>
      </c>
      <c r="F4691" s="18" t="str">
        <f t="shared" si="312"/>
        <v/>
      </c>
      <c r="G4691" s="18" t="str">
        <f t="shared" si="313"/>
        <v/>
      </c>
      <c r="H4691" s="18" t="str">
        <f t="shared" si="314"/>
        <v/>
      </c>
    </row>
    <row r="4692" spans="5:8" x14ac:dyDescent="0.25">
      <c r="E4692" s="18" t="str">
        <f t="shared" si="311"/>
        <v/>
      </c>
      <c r="F4692" s="18" t="str">
        <f t="shared" si="312"/>
        <v/>
      </c>
      <c r="G4692" s="18" t="str">
        <f t="shared" si="313"/>
        <v/>
      </c>
      <c r="H4692" s="18" t="str">
        <f t="shared" si="314"/>
        <v/>
      </c>
    </row>
    <row r="4693" spans="5:8" x14ac:dyDescent="0.25">
      <c r="E4693" s="18" t="str">
        <f t="shared" si="311"/>
        <v/>
      </c>
      <c r="F4693" s="18" t="str">
        <f t="shared" si="312"/>
        <v/>
      </c>
      <c r="G4693" s="18" t="str">
        <f t="shared" si="313"/>
        <v/>
      </c>
      <c r="H4693" s="18" t="str">
        <f t="shared" si="314"/>
        <v/>
      </c>
    </row>
    <row r="4694" spans="5:8" x14ac:dyDescent="0.25">
      <c r="E4694" s="18" t="str">
        <f t="shared" si="311"/>
        <v/>
      </c>
      <c r="F4694" s="18" t="str">
        <f t="shared" si="312"/>
        <v/>
      </c>
      <c r="G4694" s="18" t="str">
        <f t="shared" si="313"/>
        <v/>
      </c>
      <c r="H4694" s="18" t="str">
        <f t="shared" si="314"/>
        <v/>
      </c>
    </row>
    <row r="4695" spans="5:8" x14ac:dyDescent="0.25">
      <c r="E4695" s="18" t="str">
        <f t="shared" si="311"/>
        <v/>
      </c>
      <c r="F4695" s="18" t="str">
        <f t="shared" si="312"/>
        <v/>
      </c>
      <c r="G4695" s="18" t="str">
        <f t="shared" si="313"/>
        <v/>
      </c>
      <c r="H4695" s="18" t="str">
        <f t="shared" si="314"/>
        <v/>
      </c>
    </row>
    <row r="4696" spans="5:8" x14ac:dyDescent="0.25">
      <c r="E4696" s="18" t="str">
        <f t="shared" si="311"/>
        <v/>
      </c>
      <c r="F4696" s="18" t="str">
        <f t="shared" si="312"/>
        <v/>
      </c>
      <c r="G4696" s="18" t="str">
        <f t="shared" si="313"/>
        <v/>
      </c>
      <c r="H4696" s="18" t="str">
        <f t="shared" si="314"/>
        <v/>
      </c>
    </row>
    <row r="4697" spans="5:8" x14ac:dyDescent="0.25">
      <c r="E4697" s="18" t="str">
        <f t="shared" si="311"/>
        <v/>
      </c>
      <c r="F4697" s="18" t="str">
        <f t="shared" si="312"/>
        <v/>
      </c>
      <c r="G4697" s="18" t="str">
        <f t="shared" si="313"/>
        <v/>
      </c>
      <c r="H4697" s="18" t="str">
        <f t="shared" si="314"/>
        <v/>
      </c>
    </row>
    <row r="4698" spans="5:8" x14ac:dyDescent="0.25">
      <c r="E4698" s="18" t="str">
        <f t="shared" si="311"/>
        <v/>
      </c>
      <c r="F4698" s="18" t="str">
        <f t="shared" si="312"/>
        <v/>
      </c>
      <c r="G4698" s="18" t="str">
        <f t="shared" si="313"/>
        <v/>
      </c>
      <c r="H4698" s="18" t="str">
        <f t="shared" si="314"/>
        <v/>
      </c>
    </row>
    <row r="4699" spans="5:8" x14ac:dyDescent="0.25">
      <c r="E4699" s="18" t="str">
        <f t="shared" si="311"/>
        <v/>
      </c>
      <c r="F4699" s="18" t="str">
        <f t="shared" si="312"/>
        <v/>
      </c>
      <c r="G4699" s="18" t="str">
        <f t="shared" si="313"/>
        <v/>
      </c>
      <c r="H4699" s="18" t="str">
        <f t="shared" si="314"/>
        <v/>
      </c>
    </row>
    <row r="4700" spans="5:8" x14ac:dyDescent="0.25">
      <c r="E4700" s="18" t="str">
        <f t="shared" si="311"/>
        <v/>
      </c>
      <c r="F4700" s="18" t="str">
        <f t="shared" si="312"/>
        <v/>
      </c>
      <c r="G4700" s="18" t="str">
        <f t="shared" si="313"/>
        <v/>
      </c>
      <c r="H4700" s="18" t="str">
        <f t="shared" si="314"/>
        <v/>
      </c>
    </row>
    <row r="4701" spans="5:8" x14ac:dyDescent="0.25">
      <c r="E4701" s="18" t="str">
        <f t="shared" si="311"/>
        <v/>
      </c>
      <c r="F4701" s="18" t="str">
        <f t="shared" si="312"/>
        <v/>
      </c>
      <c r="G4701" s="18" t="str">
        <f t="shared" si="313"/>
        <v/>
      </c>
      <c r="H4701" s="18" t="str">
        <f t="shared" si="314"/>
        <v/>
      </c>
    </row>
    <row r="4702" spans="5:8" x14ac:dyDescent="0.25">
      <c r="E4702" s="18" t="str">
        <f t="shared" si="311"/>
        <v/>
      </c>
      <c r="F4702" s="18" t="str">
        <f t="shared" si="312"/>
        <v/>
      </c>
      <c r="G4702" s="18" t="str">
        <f t="shared" si="313"/>
        <v/>
      </c>
      <c r="H4702" s="18" t="str">
        <f t="shared" si="314"/>
        <v/>
      </c>
    </row>
    <row r="4703" spans="5:8" x14ac:dyDescent="0.25">
      <c r="E4703" s="18" t="str">
        <f t="shared" si="311"/>
        <v/>
      </c>
      <c r="F4703" s="18" t="str">
        <f t="shared" si="312"/>
        <v/>
      </c>
      <c r="G4703" s="18" t="str">
        <f t="shared" si="313"/>
        <v/>
      </c>
      <c r="H4703" s="18" t="str">
        <f t="shared" si="314"/>
        <v/>
      </c>
    </row>
    <row r="4704" spans="5:8" x14ac:dyDescent="0.25">
      <c r="E4704" s="18" t="str">
        <f t="shared" si="311"/>
        <v/>
      </c>
      <c r="F4704" s="18" t="str">
        <f t="shared" si="312"/>
        <v/>
      </c>
      <c r="G4704" s="18" t="str">
        <f t="shared" si="313"/>
        <v/>
      </c>
      <c r="H4704" s="18" t="str">
        <f t="shared" si="314"/>
        <v/>
      </c>
    </row>
    <row r="4705" spans="5:8" x14ac:dyDescent="0.25">
      <c r="E4705" s="18" t="str">
        <f t="shared" si="311"/>
        <v/>
      </c>
      <c r="F4705" s="18" t="str">
        <f t="shared" si="312"/>
        <v/>
      </c>
      <c r="G4705" s="18" t="str">
        <f t="shared" si="313"/>
        <v/>
      </c>
      <c r="H4705" s="18" t="str">
        <f t="shared" si="314"/>
        <v/>
      </c>
    </row>
    <row r="4706" spans="5:8" x14ac:dyDescent="0.25">
      <c r="E4706" s="18" t="str">
        <f t="shared" si="311"/>
        <v/>
      </c>
      <c r="F4706" s="18" t="str">
        <f t="shared" si="312"/>
        <v/>
      </c>
      <c r="G4706" s="18" t="str">
        <f t="shared" si="313"/>
        <v/>
      </c>
      <c r="H4706" s="18" t="str">
        <f t="shared" si="314"/>
        <v/>
      </c>
    </row>
    <row r="4707" spans="5:8" x14ac:dyDescent="0.25">
      <c r="E4707" s="18" t="str">
        <f t="shared" si="311"/>
        <v/>
      </c>
      <c r="F4707" s="18" t="str">
        <f t="shared" si="312"/>
        <v/>
      </c>
      <c r="G4707" s="18" t="str">
        <f t="shared" si="313"/>
        <v/>
      </c>
      <c r="H4707" s="18" t="str">
        <f t="shared" si="314"/>
        <v/>
      </c>
    </row>
    <row r="4708" spans="5:8" x14ac:dyDescent="0.25">
      <c r="E4708" s="18" t="str">
        <f t="shared" si="311"/>
        <v/>
      </c>
      <c r="F4708" s="18" t="str">
        <f t="shared" si="312"/>
        <v/>
      </c>
      <c r="G4708" s="18" t="str">
        <f t="shared" si="313"/>
        <v/>
      </c>
      <c r="H4708" s="18" t="str">
        <f t="shared" si="314"/>
        <v/>
      </c>
    </row>
    <row r="4709" spans="5:8" x14ac:dyDescent="0.25">
      <c r="E4709" s="18" t="str">
        <f t="shared" si="311"/>
        <v/>
      </c>
      <c r="F4709" s="18" t="str">
        <f t="shared" si="312"/>
        <v/>
      </c>
      <c r="G4709" s="18" t="str">
        <f t="shared" si="313"/>
        <v/>
      </c>
      <c r="H4709" s="18" t="str">
        <f t="shared" si="314"/>
        <v/>
      </c>
    </row>
    <row r="4710" spans="5:8" x14ac:dyDescent="0.25">
      <c r="E4710" s="18" t="str">
        <f t="shared" si="311"/>
        <v/>
      </c>
      <c r="F4710" s="18" t="str">
        <f t="shared" si="312"/>
        <v/>
      </c>
      <c r="G4710" s="18" t="str">
        <f t="shared" si="313"/>
        <v/>
      </c>
      <c r="H4710" s="18" t="str">
        <f t="shared" si="314"/>
        <v/>
      </c>
    </row>
    <row r="4711" spans="5:8" x14ac:dyDescent="0.25">
      <c r="E4711" s="18" t="str">
        <f t="shared" si="311"/>
        <v/>
      </c>
      <c r="F4711" s="18" t="str">
        <f t="shared" si="312"/>
        <v/>
      </c>
      <c r="G4711" s="18" t="str">
        <f t="shared" si="313"/>
        <v/>
      </c>
      <c r="H4711" s="18" t="str">
        <f t="shared" si="314"/>
        <v/>
      </c>
    </row>
    <row r="4712" spans="5:8" x14ac:dyDescent="0.25">
      <c r="E4712" s="18" t="str">
        <f t="shared" si="311"/>
        <v/>
      </c>
      <c r="F4712" s="18" t="str">
        <f t="shared" si="312"/>
        <v/>
      </c>
      <c r="G4712" s="18" t="str">
        <f t="shared" si="313"/>
        <v/>
      </c>
      <c r="H4712" s="18" t="str">
        <f t="shared" si="314"/>
        <v/>
      </c>
    </row>
    <row r="4713" spans="5:8" x14ac:dyDescent="0.25">
      <c r="E4713" s="18" t="str">
        <f t="shared" si="311"/>
        <v/>
      </c>
      <c r="F4713" s="18" t="str">
        <f t="shared" si="312"/>
        <v/>
      </c>
      <c r="G4713" s="18" t="str">
        <f t="shared" si="313"/>
        <v/>
      </c>
      <c r="H4713" s="18" t="str">
        <f t="shared" si="314"/>
        <v/>
      </c>
    </row>
    <row r="4714" spans="5:8" x14ac:dyDescent="0.25">
      <c r="E4714" s="18" t="str">
        <f t="shared" si="311"/>
        <v/>
      </c>
      <c r="F4714" s="18" t="str">
        <f t="shared" si="312"/>
        <v/>
      </c>
      <c r="G4714" s="18" t="str">
        <f t="shared" si="313"/>
        <v/>
      </c>
      <c r="H4714" s="18" t="str">
        <f t="shared" si="314"/>
        <v/>
      </c>
    </row>
    <row r="4715" spans="5:8" x14ac:dyDescent="0.25">
      <c r="E4715" s="18" t="str">
        <f t="shared" si="311"/>
        <v/>
      </c>
      <c r="F4715" s="18" t="str">
        <f t="shared" si="312"/>
        <v/>
      </c>
      <c r="G4715" s="18" t="str">
        <f t="shared" si="313"/>
        <v/>
      </c>
      <c r="H4715" s="18" t="str">
        <f t="shared" si="314"/>
        <v/>
      </c>
    </row>
    <row r="4716" spans="5:8" x14ac:dyDescent="0.25">
      <c r="E4716" s="18" t="str">
        <f t="shared" si="311"/>
        <v/>
      </c>
      <c r="F4716" s="18" t="str">
        <f t="shared" si="312"/>
        <v/>
      </c>
      <c r="G4716" s="18" t="str">
        <f t="shared" si="313"/>
        <v/>
      </c>
      <c r="H4716" s="18" t="str">
        <f t="shared" si="314"/>
        <v/>
      </c>
    </row>
    <row r="4717" spans="5:8" x14ac:dyDescent="0.25">
      <c r="E4717" s="18" t="str">
        <f t="shared" si="311"/>
        <v/>
      </c>
      <c r="F4717" s="18" t="str">
        <f t="shared" si="312"/>
        <v/>
      </c>
      <c r="G4717" s="18" t="str">
        <f t="shared" si="313"/>
        <v/>
      </c>
      <c r="H4717" s="18" t="str">
        <f t="shared" si="314"/>
        <v/>
      </c>
    </row>
    <row r="4718" spans="5:8" x14ac:dyDescent="0.25">
      <c r="E4718" s="18" t="str">
        <f t="shared" si="311"/>
        <v/>
      </c>
      <c r="F4718" s="18" t="str">
        <f t="shared" si="312"/>
        <v/>
      </c>
      <c r="G4718" s="18" t="str">
        <f t="shared" si="313"/>
        <v/>
      </c>
      <c r="H4718" s="18" t="str">
        <f t="shared" si="314"/>
        <v/>
      </c>
    </row>
    <row r="4719" spans="5:8" x14ac:dyDescent="0.25">
      <c r="E4719" s="18" t="str">
        <f t="shared" si="311"/>
        <v/>
      </c>
      <c r="F4719" s="18" t="str">
        <f t="shared" si="312"/>
        <v/>
      </c>
      <c r="G4719" s="18" t="str">
        <f t="shared" si="313"/>
        <v/>
      </c>
      <c r="H4719" s="18" t="str">
        <f t="shared" si="314"/>
        <v/>
      </c>
    </row>
    <row r="4720" spans="5:8" x14ac:dyDescent="0.25">
      <c r="E4720" s="18" t="str">
        <f t="shared" si="311"/>
        <v/>
      </c>
      <c r="F4720" s="18" t="str">
        <f t="shared" si="312"/>
        <v/>
      </c>
      <c r="G4720" s="18" t="str">
        <f t="shared" si="313"/>
        <v/>
      </c>
      <c r="H4720" s="18" t="str">
        <f t="shared" si="314"/>
        <v/>
      </c>
    </row>
    <row r="4721" spans="5:8" x14ac:dyDescent="0.25">
      <c r="E4721" s="18" t="str">
        <f t="shared" si="311"/>
        <v/>
      </c>
      <c r="F4721" s="18" t="str">
        <f t="shared" si="312"/>
        <v/>
      </c>
      <c r="G4721" s="18" t="str">
        <f t="shared" si="313"/>
        <v/>
      </c>
      <c r="H4721" s="18" t="str">
        <f t="shared" si="314"/>
        <v/>
      </c>
    </row>
    <row r="4722" spans="5:8" x14ac:dyDescent="0.25">
      <c r="E4722" s="18" t="str">
        <f t="shared" si="311"/>
        <v/>
      </c>
      <c r="F4722" s="18" t="str">
        <f t="shared" si="312"/>
        <v/>
      </c>
      <c r="G4722" s="18" t="str">
        <f t="shared" si="313"/>
        <v/>
      </c>
      <c r="H4722" s="18" t="str">
        <f t="shared" si="314"/>
        <v/>
      </c>
    </row>
    <row r="4723" spans="5:8" x14ac:dyDescent="0.25">
      <c r="E4723" s="18" t="str">
        <f t="shared" si="311"/>
        <v/>
      </c>
      <c r="F4723" s="18" t="str">
        <f t="shared" si="312"/>
        <v/>
      </c>
      <c r="G4723" s="18" t="str">
        <f t="shared" si="313"/>
        <v/>
      </c>
      <c r="H4723" s="18" t="str">
        <f t="shared" si="314"/>
        <v/>
      </c>
    </row>
    <row r="4724" spans="5:8" x14ac:dyDescent="0.25">
      <c r="E4724" s="18" t="str">
        <f t="shared" si="311"/>
        <v/>
      </c>
      <c r="F4724" s="18" t="str">
        <f t="shared" si="312"/>
        <v/>
      </c>
      <c r="G4724" s="18" t="str">
        <f t="shared" si="313"/>
        <v/>
      </c>
      <c r="H4724" s="18" t="str">
        <f t="shared" si="314"/>
        <v/>
      </c>
    </row>
    <row r="4725" spans="5:8" x14ac:dyDescent="0.25">
      <c r="E4725" s="18" t="str">
        <f t="shared" si="311"/>
        <v/>
      </c>
      <c r="F4725" s="18" t="str">
        <f t="shared" si="312"/>
        <v/>
      </c>
      <c r="G4725" s="18" t="str">
        <f t="shared" si="313"/>
        <v/>
      </c>
      <c r="H4725" s="18" t="str">
        <f t="shared" si="314"/>
        <v/>
      </c>
    </row>
    <row r="4726" spans="5:8" x14ac:dyDescent="0.25">
      <c r="E4726" s="18" t="str">
        <f t="shared" si="311"/>
        <v/>
      </c>
      <c r="F4726" s="18" t="str">
        <f t="shared" si="312"/>
        <v/>
      </c>
      <c r="G4726" s="18" t="str">
        <f t="shared" si="313"/>
        <v/>
      </c>
      <c r="H4726" s="18" t="str">
        <f t="shared" si="314"/>
        <v/>
      </c>
    </row>
    <row r="4727" spans="5:8" x14ac:dyDescent="0.25">
      <c r="E4727" s="18" t="str">
        <f t="shared" si="311"/>
        <v/>
      </c>
      <c r="F4727" s="18" t="str">
        <f t="shared" si="312"/>
        <v/>
      </c>
      <c r="G4727" s="18" t="str">
        <f t="shared" si="313"/>
        <v/>
      </c>
      <c r="H4727" s="18" t="str">
        <f t="shared" si="314"/>
        <v/>
      </c>
    </row>
    <row r="4728" spans="5:8" x14ac:dyDescent="0.25">
      <c r="E4728" s="18" t="str">
        <f t="shared" si="311"/>
        <v/>
      </c>
      <c r="F4728" s="18" t="str">
        <f t="shared" si="312"/>
        <v/>
      </c>
      <c r="G4728" s="18" t="str">
        <f t="shared" si="313"/>
        <v/>
      </c>
      <c r="H4728" s="18" t="str">
        <f t="shared" si="314"/>
        <v/>
      </c>
    </row>
    <row r="4729" spans="5:8" x14ac:dyDescent="0.25">
      <c r="E4729" s="18" t="str">
        <f t="shared" si="311"/>
        <v/>
      </c>
      <c r="F4729" s="18" t="str">
        <f t="shared" si="312"/>
        <v/>
      </c>
      <c r="G4729" s="18" t="str">
        <f t="shared" si="313"/>
        <v/>
      </c>
      <c r="H4729" s="18" t="str">
        <f t="shared" si="314"/>
        <v/>
      </c>
    </row>
    <row r="4730" spans="5:8" x14ac:dyDescent="0.25">
      <c r="E4730" s="18" t="str">
        <f t="shared" si="311"/>
        <v/>
      </c>
      <c r="F4730" s="18" t="str">
        <f t="shared" si="312"/>
        <v/>
      </c>
      <c r="G4730" s="18" t="str">
        <f t="shared" si="313"/>
        <v/>
      </c>
      <c r="H4730" s="18" t="str">
        <f t="shared" si="314"/>
        <v/>
      </c>
    </row>
    <row r="4731" spans="5:8" x14ac:dyDescent="0.25">
      <c r="E4731" s="18" t="str">
        <f t="shared" si="311"/>
        <v/>
      </c>
      <c r="F4731" s="18" t="str">
        <f t="shared" si="312"/>
        <v/>
      </c>
      <c r="G4731" s="18" t="str">
        <f t="shared" si="313"/>
        <v/>
      </c>
      <c r="H4731" s="18" t="str">
        <f t="shared" si="314"/>
        <v/>
      </c>
    </row>
    <row r="4732" spans="5:8" x14ac:dyDescent="0.25">
      <c r="E4732" s="18" t="str">
        <f t="shared" si="311"/>
        <v/>
      </c>
      <c r="F4732" s="18" t="str">
        <f t="shared" si="312"/>
        <v/>
      </c>
      <c r="G4732" s="18" t="str">
        <f t="shared" si="313"/>
        <v/>
      </c>
      <c r="H4732" s="18" t="str">
        <f t="shared" si="314"/>
        <v/>
      </c>
    </row>
    <row r="4733" spans="5:8" x14ac:dyDescent="0.25">
      <c r="E4733" s="18" t="str">
        <f t="shared" si="311"/>
        <v/>
      </c>
      <c r="F4733" s="18" t="str">
        <f t="shared" si="312"/>
        <v/>
      </c>
      <c r="G4733" s="18" t="str">
        <f t="shared" si="313"/>
        <v/>
      </c>
      <c r="H4733" s="18" t="str">
        <f t="shared" si="314"/>
        <v/>
      </c>
    </row>
    <row r="4734" spans="5:8" x14ac:dyDescent="0.25">
      <c r="E4734" s="18" t="str">
        <f t="shared" si="311"/>
        <v/>
      </c>
      <c r="F4734" s="18" t="str">
        <f t="shared" si="312"/>
        <v/>
      </c>
      <c r="G4734" s="18" t="str">
        <f t="shared" si="313"/>
        <v/>
      </c>
      <c r="H4734" s="18" t="str">
        <f t="shared" si="314"/>
        <v/>
      </c>
    </row>
    <row r="4735" spans="5:8" x14ac:dyDescent="0.25">
      <c r="E4735" s="18" t="str">
        <f t="shared" si="311"/>
        <v/>
      </c>
      <c r="F4735" s="18" t="str">
        <f t="shared" si="312"/>
        <v/>
      </c>
      <c r="G4735" s="18" t="str">
        <f t="shared" si="313"/>
        <v/>
      </c>
      <c r="H4735" s="18" t="str">
        <f t="shared" si="314"/>
        <v/>
      </c>
    </row>
    <row r="4736" spans="5:8" x14ac:dyDescent="0.25">
      <c r="E4736" s="18" t="str">
        <f t="shared" si="311"/>
        <v/>
      </c>
      <c r="F4736" s="18" t="str">
        <f t="shared" si="312"/>
        <v/>
      </c>
      <c r="G4736" s="18" t="str">
        <f t="shared" si="313"/>
        <v/>
      </c>
      <c r="H4736" s="18" t="str">
        <f t="shared" si="314"/>
        <v/>
      </c>
    </row>
    <row r="4737" spans="5:8" x14ac:dyDescent="0.25">
      <c r="E4737" s="18" t="str">
        <f t="shared" si="311"/>
        <v/>
      </c>
      <c r="F4737" s="18" t="str">
        <f t="shared" si="312"/>
        <v/>
      </c>
      <c r="G4737" s="18" t="str">
        <f t="shared" si="313"/>
        <v/>
      </c>
      <c r="H4737" s="18" t="str">
        <f t="shared" si="314"/>
        <v/>
      </c>
    </row>
    <row r="4738" spans="5:8" x14ac:dyDescent="0.25">
      <c r="E4738" s="18" t="str">
        <f t="shared" si="311"/>
        <v/>
      </c>
      <c r="F4738" s="18" t="str">
        <f t="shared" si="312"/>
        <v/>
      </c>
      <c r="G4738" s="18" t="str">
        <f t="shared" si="313"/>
        <v/>
      </c>
      <c r="H4738" s="18" t="str">
        <f t="shared" si="314"/>
        <v/>
      </c>
    </row>
    <row r="4739" spans="5:8" x14ac:dyDescent="0.25">
      <c r="E4739" s="18" t="str">
        <f t="shared" si="311"/>
        <v/>
      </c>
      <c r="F4739" s="18" t="str">
        <f t="shared" si="312"/>
        <v/>
      </c>
      <c r="G4739" s="18" t="str">
        <f t="shared" si="313"/>
        <v/>
      </c>
      <c r="H4739" s="18" t="str">
        <f t="shared" si="314"/>
        <v/>
      </c>
    </row>
    <row r="4740" spans="5:8" x14ac:dyDescent="0.25">
      <c r="E4740" s="18" t="str">
        <f t="shared" si="311"/>
        <v/>
      </c>
      <c r="F4740" s="18" t="str">
        <f t="shared" si="312"/>
        <v/>
      </c>
      <c r="G4740" s="18" t="str">
        <f t="shared" si="313"/>
        <v/>
      </c>
      <c r="H4740" s="18" t="str">
        <f t="shared" si="314"/>
        <v/>
      </c>
    </row>
    <row r="4741" spans="5:8" x14ac:dyDescent="0.25">
      <c r="E4741" s="18" t="str">
        <f t="shared" si="311"/>
        <v/>
      </c>
      <c r="F4741" s="18" t="str">
        <f t="shared" si="312"/>
        <v/>
      </c>
      <c r="G4741" s="18" t="str">
        <f t="shared" si="313"/>
        <v/>
      </c>
      <c r="H4741" s="18" t="str">
        <f t="shared" si="314"/>
        <v/>
      </c>
    </row>
    <row r="4742" spans="5:8" x14ac:dyDescent="0.25">
      <c r="E4742" s="18" t="str">
        <f t="shared" ref="E4742:E4805" si="315">IF($C4742="","",IFERROR(INDEX(ItemPriceCol,MATCH($C4742,ItemName,0)),""))</f>
        <v/>
      </c>
      <c r="F4742" s="18" t="str">
        <f t="shared" ref="F4742:F4805" si="316">IF(OR($D4742="",$E4742=""),"",$D4742*$E4742)</f>
        <v/>
      </c>
      <c r="G4742" s="18" t="str">
        <f t="shared" ref="G4742:G4805" si="317">IF($C4742="","",IFERROR(INDEX(ItemCostCol,MATCH($C4742,ItemName,0)),""))</f>
        <v/>
      </c>
      <c r="H4742" s="18" t="str">
        <f t="shared" ref="H4742:H4805" si="318">IF(OR($F4742="",$G4742=""),"",$F4742-$D4742*$G4742)</f>
        <v/>
      </c>
    </row>
    <row r="4743" spans="5:8" x14ac:dyDescent="0.25">
      <c r="E4743" s="18" t="str">
        <f t="shared" si="315"/>
        <v/>
      </c>
      <c r="F4743" s="18" t="str">
        <f t="shared" si="316"/>
        <v/>
      </c>
      <c r="G4743" s="18" t="str">
        <f t="shared" si="317"/>
        <v/>
      </c>
      <c r="H4743" s="18" t="str">
        <f t="shared" si="318"/>
        <v/>
      </c>
    </row>
    <row r="4744" spans="5:8" x14ac:dyDescent="0.25">
      <c r="E4744" s="18" t="str">
        <f t="shared" si="315"/>
        <v/>
      </c>
      <c r="F4744" s="18" t="str">
        <f t="shared" si="316"/>
        <v/>
      </c>
      <c r="G4744" s="18" t="str">
        <f t="shared" si="317"/>
        <v/>
      </c>
      <c r="H4744" s="18" t="str">
        <f t="shared" si="318"/>
        <v/>
      </c>
    </row>
    <row r="4745" spans="5:8" x14ac:dyDescent="0.25">
      <c r="E4745" s="18" t="str">
        <f t="shared" si="315"/>
        <v/>
      </c>
      <c r="F4745" s="18" t="str">
        <f t="shared" si="316"/>
        <v/>
      </c>
      <c r="G4745" s="18" t="str">
        <f t="shared" si="317"/>
        <v/>
      </c>
      <c r="H4745" s="18" t="str">
        <f t="shared" si="318"/>
        <v/>
      </c>
    </row>
    <row r="4746" spans="5:8" x14ac:dyDescent="0.25">
      <c r="E4746" s="18" t="str">
        <f t="shared" si="315"/>
        <v/>
      </c>
      <c r="F4746" s="18" t="str">
        <f t="shared" si="316"/>
        <v/>
      </c>
      <c r="G4746" s="18" t="str">
        <f t="shared" si="317"/>
        <v/>
      </c>
      <c r="H4746" s="18" t="str">
        <f t="shared" si="318"/>
        <v/>
      </c>
    </row>
    <row r="4747" spans="5:8" x14ac:dyDescent="0.25">
      <c r="E4747" s="18" t="str">
        <f t="shared" si="315"/>
        <v/>
      </c>
      <c r="F4747" s="18" t="str">
        <f t="shared" si="316"/>
        <v/>
      </c>
      <c r="G4747" s="18" t="str">
        <f t="shared" si="317"/>
        <v/>
      </c>
      <c r="H4747" s="18" t="str">
        <f t="shared" si="318"/>
        <v/>
      </c>
    </row>
    <row r="4748" spans="5:8" x14ac:dyDescent="0.25">
      <c r="E4748" s="18" t="str">
        <f t="shared" si="315"/>
        <v/>
      </c>
      <c r="F4748" s="18" t="str">
        <f t="shared" si="316"/>
        <v/>
      </c>
      <c r="G4748" s="18" t="str">
        <f t="shared" si="317"/>
        <v/>
      </c>
      <c r="H4748" s="18" t="str">
        <f t="shared" si="318"/>
        <v/>
      </c>
    </row>
    <row r="4749" spans="5:8" x14ac:dyDescent="0.25">
      <c r="E4749" s="18" t="str">
        <f t="shared" si="315"/>
        <v/>
      </c>
      <c r="F4749" s="18" t="str">
        <f t="shared" si="316"/>
        <v/>
      </c>
      <c r="G4749" s="18" t="str">
        <f t="shared" si="317"/>
        <v/>
      </c>
      <c r="H4749" s="18" t="str">
        <f t="shared" si="318"/>
        <v/>
      </c>
    </row>
    <row r="4750" spans="5:8" x14ac:dyDescent="0.25">
      <c r="E4750" s="18" t="str">
        <f t="shared" si="315"/>
        <v/>
      </c>
      <c r="F4750" s="18" t="str">
        <f t="shared" si="316"/>
        <v/>
      </c>
      <c r="G4750" s="18" t="str">
        <f t="shared" si="317"/>
        <v/>
      </c>
      <c r="H4750" s="18" t="str">
        <f t="shared" si="318"/>
        <v/>
      </c>
    </row>
    <row r="4751" spans="5:8" x14ac:dyDescent="0.25">
      <c r="E4751" s="18" t="str">
        <f t="shared" si="315"/>
        <v/>
      </c>
      <c r="F4751" s="18" t="str">
        <f t="shared" si="316"/>
        <v/>
      </c>
      <c r="G4751" s="18" t="str">
        <f t="shared" si="317"/>
        <v/>
      </c>
      <c r="H4751" s="18" t="str">
        <f t="shared" si="318"/>
        <v/>
      </c>
    </row>
    <row r="4752" spans="5:8" x14ac:dyDescent="0.25">
      <c r="E4752" s="18" t="str">
        <f t="shared" si="315"/>
        <v/>
      </c>
      <c r="F4752" s="18" t="str">
        <f t="shared" si="316"/>
        <v/>
      </c>
      <c r="G4752" s="18" t="str">
        <f t="shared" si="317"/>
        <v/>
      </c>
      <c r="H4752" s="18" t="str">
        <f t="shared" si="318"/>
        <v/>
      </c>
    </row>
    <row r="4753" spans="5:8" x14ac:dyDescent="0.25">
      <c r="E4753" s="18" t="str">
        <f t="shared" si="315"/>
        <v/>
      </c>
      <c r="F4753" s="18" t="str">
        <f t="shared" si="316"/>
        <v/>
      </c>
      <c r="G4753" s="18" t="str">
        <f t="shared" si="317"/>
        <v/>
      </c>
      <c r="H4753" s="18" t="str">
        <f t="shared" si="318"/>
        <v/>
      </c>
    </row>
    <row r="4754" spans="5:8" x14ac:dyDescent="0.25">
      <c r="E4754" s="18" t="str">
        <f t="shared" si="315"/>
        <v/>
      </c>
      <c r="F4754" s="18" t="str">
        <f t="shared" si="316"/>
        <v/>
      </c>
      <c r="G4754" s="18" t="str">
        <f t="shared" si="317"/>
        <v/>
      </c>
      <c r="H4754" s="18" t="str">
        <f t="shared" si="318"/>
        <v/>
      </c>
    </row>
    <row r="4755" spans="5:8" x14ac:dyDescent="0.25">
      <c r="E4755" s="18" t="str">
        <f t="shared" si="315"/>
        <v/>
      </c>
      <c r="F4755" s="18" t="str">
        <f t="shared" si="316"/>
        <v/>
      </c>
      <c r="G4755" s="18" t="str">
        <f t="shared" si="317"/>
        <v/>
      </c>
      <c r="H4755" s="18" t="str">
        <f t="shared" si="318"/>
        <v/>
      </c>
    </row>
    <row r="4756" spans="5:8" x14ac:dyDescent="0.25">
      <c r="E4756" s="18" t="str">
        <f t="shared" si="315"/>
        <v/>
      </c>
      <c r="F4756" s="18" t="str">
        <f t="shared" si="316"/>
        <v/>
      </c>
      <c r="G4756" s="18" t="str">
        <f t="shared" si="317"/>
        <v/>
      </c>
      <c r="H4756" s="18" t="str">
        <f t="shared" si="318"/>
        <v/>
      </c>
    </row>
    <row r="4757" spans="5:8" x14ac:dyDescent="0.25">
      <c r="E4757" s="18" t="str">
        <f t="shared" si="315"/>
        <v/>
      </c>
      <c r="F4757" s="18" t="str">
        <f t="shared" si="316"/>
        <v/>
      </c>
      <c r="G4757" s="18" t="str">
        <f t="shared" si="317"/>
        <v/>
      </c>
      <c r="H4757" s="18" t="str">
        <f t="shared" si="318"/>
        <v/>
      </c>
    </row>
    <row r="4758" spans="5:8" x14ac:dyDescent="0.25">
      <c r="E4758" s="18" t="str">
        <f t="shared" si="315"/>
        <v/>
      </c>
      <c r="F4758" s="18" t="str">
        <f t="shared" si="316"/>
        <v/>
      </c>
      <c r="G4758" s="18" t="str">
        <f t="shared" si="317"/>
        <v/>
      </c>
      <c r="H4758" s="18" t="str">
        <f t="shared" si="318"/>
        <v/>
      </c>
    </row>
    <row r="4759" spans="5:8" x14ac:dyDescent="0.25">
      <c r="E4759" s="18" t="str">
        <f t="shared" si="315"/>
        <v/>
      </c>
      <c r="F4759" s="18" t="str">
        <f t="shared" si="316"/>
        <v/>
      </c>
      <c r="G4759" s="18" t="str">
        <f t="shared" si="317"/>
        <v/>
      </c>
      <c r="H4759" s="18" t="str">
        <f t="shared" si="318"/>
        <v/>
      </c>
    </row>
    <row r="4760" spans="5:8" x14ac:dyDescent="0.25">
      <c r="E4760" s="18" t="str">
        <f t="shared" si="315"/>
        <v/>
      </c>
      <c r="F4760" s="18" t="str">
        <f t="shared" si="316"/>
        <v/>
      </c>
      <c r="G4760" s="18" t="str">
        <f t="shared" si="317"/>
        <v/>
      </c>
      <c r="H4760" s="18" t="str">
        <f t="shared" si="318"/>
        <v/>
      </c>
    </row>
    <row r="4761" spans="5:8" x14ac:dyDescent="0.25">
      <c r="E4761" s="18" t="str">
        <f t="shared" si="315"/>
        <v/>
      </c>
      <c r="F4761" s="18" t="str">
        <f t="shared" si="316"/>
        <v/>
      </c>
      <c r="G4761" s="18" t="str">
        <f t="shared" si="317"/>
        <v/>
      </c>
      <c r="H4761" s="18" t="str">
        <f t="shared" si="318"/>
        <v/>
      </c>
    </row>
    <row r="4762" spans="5:8" x14ac:dyDescent="0.25">
      <c r="E4762" s="18" t="str">
        <f t="shared" si="315"/>
        <v/>
      </c>
      <c r="F4762" s="18" t="str">
        <f t="shared" si="316"/>
        <v/>
      </c>
      <c r="G4762" s="18" t="str">
        <f t="shared" si="317"/>
        <v/>
      </c>
      <c r="H4762" s="18" t="str">
        <f t="shared" si="318"/>
        <v/>
      </c>
    </row>
    <row r="4763" spans="5:8" x14ac:dyDescent="0.25">
      <c r="E4763" s="18" t="str">
        <f t="shared" si="315"/>
        <v/>
      </c>
      <c r="F4763" s="18" t="str">
        <f t="shared" si="316"/>
        <v/>
      </c>
      <c r="G4763" s="18" t="str">
        <f t="shared" si="317"/>
        <v/>
      </c>
      <c r="H4763" s="18" t="str">
        <f t="shared" si="318"/>
        <v/>
      </c>
    </row>
    <row r="4764" spans="5:8" x14ac:dyDescent="0.25">
      <c r="E4764" s="18" t="str">
        <f t="shared" si="315"/>
        <v/>
      </c>
      <c r="F4764" s="18" t="str">
        <f t="shared" si="316"/>
        <v/>
      </c>
      <c r="G4764" s="18" t="str">
        <f t="shared" si="317"/>
        <v/>
      </c>
      <c r="H4764" s="18" t="str">
        <f t="shared" si="318"/>
        <v/>
      </c>
    </row>
    <row r="4765" spans="5:8" x14ac:dyDescent="0.25">
      <c r="E4765" s="18" t="str">
        <f t="shared" si="315"/>
        <v/>
      </c>
      <c r="F4765" s="18" t="str">
        <f t="shared" si="316"/>
        <v/>
      </c>
      <c r="G4765" s="18" t="str">
        <f t="shared" si="317"/>
        <v/>
      </c>
      <c r="H4765" s="18" t="str">
        <f t="shared" si="318"/>
        <v/>
      </c>
    </row>
    <row r="4766" spans="5:8" x14ac:dyDescent="0.25">
      <c r="E4766" s="18" t="str">
        <f t="shared" si="315"/>
        <v/>
      </c>
      <c r="F4766" s="18" t="str">
        <f t="shared" si="316"/>
        <v/>
      </c>
      <c r="G4766" s="18" t="str">
        <f t="shared" si="317"/>
        <v/>
      </c>
      <c r="H4766" s="18" t="str">
        <f t="shared" si="318"/>
        <v/>
      </c>
    </row>
    <row r="4767" spans="5:8" x14ac:dyDescent="0.25">
      <c r="E4767" s="18" t="str">
        <f t="shared" si="315"/>
        <v/>
      </c>
      <c r="F4767" s="18" t="str">
        <f t="shared" si="316"/>
        <v/>
      </c>
      <c r="G4767" s="18" t="str">
        <f t="shared" si="317"/>
        <v/>
      </c>
      <c r="H4767" s="18" t="str">
        <f t="shared" si="318"/>
        <v/>
      </c>
    </row>
    <row r="4768" spans="5:8" x14ac:dyDescent="0.25">
      <c r="E4768" s="18" t="str">
        <f t="shared" si="315"/>
        <v/>
      </c>
      <c r="F4768" s="18" t="str">
        <f t="shared" si="316"/>
        <v/>
      </c>
      <c r="G4768" s="18" t="str">
        <f t="shared" si="317"/>
        <v/>
      </c>
      <c r="H4768" s="18" t="str">
        <f t="shared" si="318"/>
        <v/>
      </c>
    </row>
    <row r="4769" spans="5:8" x14ac:dyDescent="0.25">
      <c r="E4769" s="18" t="str">
        <f t="shared" si="315"/>
        <v/>
      </c>
      <c r="F4769" s="18" t="str">
        <f t="shared" si="316"/>
        <v/>
      </c>
      <c r="G4769" s="18" t="str">
        <f t="shared" si="317"/>
        <v/>
      </c>
      <c r="H4769" s="18" t="str">
        <f t="shared" si="318"/>
        <v/>
      </c>
    </row>
    <row r="4770" spans="5:8" x14ac:dyDescent="0.25">
      <c r="E4770" s="18" t="str">
        <f t="shared" si="315"/>
        <v/>
      </c>
      <c r="F4770" s="18" t="str">
        <f t="shared" si="316"/>
        <v/>
      </c>
      <c r="G4770" s="18" t="str">
        <f t="shared" si="317"/>
        <v/>
      </c>
      <c r="H4770" s="18" t="str">
        <f t="shared" si="318"/>
        <v/>
      </c>
    </row>
    <row r="4771" spans="5:8" x14ac:dyDescent="0.25">
      <c r="E4771" s="18" t="str">
        <f t="shared" si="315"/>
        <v/>
      </c>
      <c r="F4771" s="18" t="str">
        <f t="shared" si="316"/>
        <v/>
      </c>
      <c r="G4771" s="18" t="str">
        <f t="shared" si="317"/>
        <v/>
      </c>
      <c r="H4771" s="18" t="str">
        <f t="shared" si="318"/>
        <v/>
      </c>
    </row>
    <row r="4772" spans="5:8" x14ac:dyDescent="0.25">
      <c r="E4772" s="18" t="str">
        <f t="shared" si="315"/>
        <v/>
      </c>
      <c r="F4772" s="18" t="str">
        <f t="shared" si="316"/>
        <v/>
      </c>
      <c r="G4772" s="18" t="str">
        <f t="shared" si="317"/>
        <v/>
      </c>
      <c r="H4772" s="18" t="str">
        <f t="shared" si="318"/>
        <v/>
      </c>
    </row>
    <row r="4773" spans="5:8" x14ac:dyDescent="0.25">
      <c r="E4773" s="18" t="str">
        <f t="shared" si="315"/>
        <v/>
      </c>
      <c r="F4773" s="18" t="str">
        <f t="shared" si="316"/>
        <v/>
      </c>
      <c r="G4773" s="18" t="str">
        <f t="shared" si="317"/>
        <v/>
      </c>
      <c r="H4773" s="18" t="str">
        <f t="shared" si="318"/>
        <v/>
      </c>
    </row>
    <row r="4774" spans="5:8" x14ac:dyDescent="0.25">
      <c r="E4774" s="18" t="str">
        <f t="shared" si="315"/>
        <v/>
      </c>
      <c r="F4774" s="18" t="str">
        <f t="shared" si="316"/>
        <v/>
      </c>
      <c r="G4774" s="18" t="str">
        <f t="shared" si="317"/>
        <v/>
      </c>
      <c r="H4774" s="18" t="str">
        <f t="shared" si="318"/>
        <v/>
      </c>
    </row>
    <row r="4775" spans="5:8" x14ac:dyDescent="0.25">
      <c r="E4775" s="18" t="str">
        <f t="shared" si="315"/>
        <v/>
      </c>
      <c r="F4775" s="18" t="str">
        <f t="shared" si="316"/>
        <v/>
      </c>
      <c r="G4775" s="18" t="str">
        <f t="shared" si="317"/>
        <v/>
      </c>
      <c r="H4775" s="18" t="str">
        <f t="shared" si="318"/>
        <v/>
      </c>
    </row>
    <row r="4776" spans="5:8" x14ac:dyDescent="0.25">
      <c r="E4776" s="18" t="str">
        <f t="shared" si="315"/>
        <v/>
      </c>
      <c r="F4776" s="18" t="str">
        <f t="shared" si="316"/>
        <v/>
      </c>
      <c r="G4776" s="18" t="str">
        <f t="shared" si="317"/>
        <v/>
      </c>
      <c r="H4776" s="18" t="str">
        <f t="shared" si="318"/>
        <v/>
      </c>
    </row>
    <row r="4777" spans="5:8" x14ac:dyDescent="0.25">
      <c r="E4777" s="18" t="str">
        <f t="shared" si="315"/>
        <v/>
      </c>
      <c r="F4777" s="18" t="str">
        <f t="shared" si="316"/>
        <v/>
      </c>
      <c r="G4777" s="18" t="str">
        <f t="shared" si="317"/>
        <v/>
      </c>
      <c r="H4777" s="18" t="str">
        <f t="shared" si="318"/>
        <v/>
      </c>
    </row>
    <row r="4778" spans="5:8" x14ac:dyDescent="0.25">
      <c r="E4778" s="18" t="str">
        <f t="shared" si="315"/>
        <v/>
      </c>
      <c r="F4778" s="18" t="str">
        <f t="shared" si="316"/>
        <v/>
      </c>
      <c r="G4778" s="18" t="str">
        <f t="shared" si="317"/>
        <v/>
      </c>
      <c r="H4778" s="18" t="str">
        <f t="shared" si="318"/>
        <v/>
      </c>
    </row>
    <row r="4779" spans="5:8" x14ac:dyDescent="0.25">
      <c r="E4779" s="18" t="str">
        <f t="shared" si="315"/>
        <v/>
      </c>
      <c r="F4779" s="18" t="str">
        <f t="shared" si="316"/>
        <v/>
      </c>
      <c r="G4779" s="18" t="str">
        <f t="shared" si="317"/>
        <v/>
      </c>
      <c r="H4779" s="18" t="str">
        <f t="shared" si="318"/>
        <v/>
      </c>
    </row>
    <row r="4780" spans="5:8" x14ac:dyDescent="0.25">
      <c r="E4780" s="18" t="str">
        <f t="shared" si="315"/>
        <v/>
      </c>
      <c r="F4780" s="18" t="str">
        <f t="shared" si="316"/>
        <v/>
      </c>
      <c r="G4780" s="18" t="str">
        <f t="shared" si="317"/>
        <v/>
      </c>
      <c r="H4780" s="18" t="str">
        <f t="shared" si="318"/>
        <v/>
      </c>
    </row>
    <row r="4781" spans="5:8" x14ac:dyDescent="0.25">
      <c r="E4781" s="18" t="str">
        <f t="shared" si="315"/>
        <v/>
      </c>
      <c r="F4781" s="18" t="str">
        <f t="shared" si="316"/>
        <v/>
      </c>
      <c r="G4781" s="18" t="str">
        <f t="shared" si="317"/>
        <v/>
      </c>
      <c r="H4781" s="18" t="str">
        <f t="shared" si="318"/>
        <v/>
      </c>
    </row>
    <row r="4782" spans="5:8" x14ac:dyDescent="0.25">
      <c r="E4782" s="18" t="str">
        <f t="shared" si="315"/>
        <v/>
      </c>
      <c r="F4782" s="18" t="str">
        <f t="shared" si="316"/>
        <v/>
      </c>
      <c r="G4782" s="18" t="str">
        <f t="shared" si="317"/>
        <v/>
      </c>
      <c r="H4782" s="18" t="str">
        <f t="shared" si="318"/>
        <v/>
      </c>
    </row>
    <row r="4783" spans="5:8" x14ac:dyDescent="0.25">
      <c r="E4783" s="18" t="str">
        <f t="shared" si="315"/>
        <v/>
      </c>
      <c r="F4783" s="18" t="str">
        <f t="shared" si="316"/>
        <v/>
      </c>
      <c r="G4783" s="18" t="str">
        <f t="shared" si="317"/>
        <v/>
      </c>
      <c r="H4783" s="18" t="str">
        <f t="shared" si="318"/>
        <v/>
      </c>
    </row>
    <row r="4784" spans="5:8" x14ac:dyDescent="0.25">
      <c r="E4784" s="18" t="str">
        <f t="shared" si="315"/>
        <v/>
      </c>
      <c r="F4784" s="18" t="str">
        <f t="shared" si="316"/>
        <v/>
      </c>
      <c r="G4784" s="18" t="str">
        <f t="shared" si="317"/>
        <v/>
      </c>
      <c r="H4784" s="18" t="str">
        <f t="shared" si="318"/>
        <v/>
      </c>
    </row>
    <row r="4785" spans="5:8" x14ac:dyDescent="0.25">
      <c r="E4785" s="18" t="str">
        <f t="shared" si="315"/>
        <v/>
      </c>
      <c r="F4785" s="18" t="str">
        <f t="shared" si="316"/>
        <v/>
      </c>
      <c r="G4785" s="18" t="str">
        <f t="shared" si="317"/>
        <v/>
      </c>
      <c r="H4785" s="18" t="str">
        <f t="shared" si="318"/>
        <v/>
      </c>
    </row>
    <row r="4786" spans="5:8" x14ac:dyDescent="0.25">
      <c r="E4786" s="18" t="str">
        <f t="shared" si="315"/>
        <v/>
      </c>
      <c r="F4786" s="18" t="str">
        <f t="shared" si="316"/>
        <v/>
      </c>
      <c r="G4786" s="18" t="str">
        <f t="shared" si="317"/>
        <v/>
      </c>
      <c r="H4786" s="18" t="str">
        <f t="shared" si="318"/>
        <v/>
      </c>
    </row>
    <row r="4787" spans="5:8" x14ac:dyDescent="0.25">
      <c r="E4787" s="18" t="str">
        <f t="shared" si="315"/>
        <v/>
      </c>
      <c r="F4787" s="18" t="str">
        <f t="shared" si="316"/>
        <v/>
      </c>
      <c r="G4787" s="18" t="str">
        <f t="shared" si="317"/>
        <v/>
      </c>
      <c r="H4787" s="18" t="str">
        <f t="shared" si="318"/>
        <v/>
      </c>
    </row>
    <row r="4788" spans="5:8" x14ac:dyDescent="0.25">
      <c r="E4788" s="18" t="str">
        <f t="shared" si="315"/>
        <v/>
      </c>
      <c r="F4788" s="18" t="str">
        <f t="shared" si="316"/>
        <v/>
      </c>
      <c r="G4788" s="18" t="str">
        <f t="shared" si="317"/>
        <v/>
      </c>
      <c r="H4788" s="18" t="str">
        <f t="shared" si="318"/>
        <v/>
      </c>
    </row>
    <row r="4789" spans="5:8" x14ac:dyDescent="0.25">
      <c r="E4789" s="18" t="str">
        <f t="shared" si="315"/>
        <v/>
      </c>
      <c r="F4789" s="18" t="str">
        <f t="shared" si="316"/>
        <v/>
      </c>
      <c r="G4789" s="18" t="str">
        <f t="shared" si="317"/>
        <v/>
      </c>
      <c r="H4789" s="18" t="str">
        <f t="shared" si="318"/>
        <v/>
      </c>
    </row>
    <row r="4790" spans="5:8" x14ac:dyDescent="0.25">
      <c r="E4790" s="18" t="str">
        <f t="shared" si="315"/>
        <v/>
      </c>
      <c r="F4790" s="18" t="str">
        <f t="shared" si="316"/>
        <v/>
      </c>
      <c r="G4790" s="18" t="str">
        <f t="shared" si="317"/>
        <v/>
      </c>
      <c r="H4790" s="18" t="str">
        <f t="shared" si="318"/>
        <v/>
      </c>
    </row>
    <row r="4791" spans="5:8" x14ac:dyDescent="0.25">
      <c r="E4791" s="18" t="str">
        <f t="shared" si="315"/>
        <v/>
      </c>
      <c r="F4791" s="18" t="str">
        <f t="shared" si="316"/>
        <v/>
      </c>
      <c r="G4791" s="18" t="str">
        <f t="shared" si="317"/>
        <v/>
      </c>
      <c r="H4791" s="18" t="str">
        <f t="shared" si="318"/>
        <v/>
      </c>
    </row>
    <row r="4792" spans="5:8" x14ac:dyDescent="0.25">
      <c r="E4792" s="18" t="str">
        <f t="shared" si="315"/>
        <v/>
      </c>
      <c r="F4792" s="18" t="str">
        <f t="shared" si="316"/>
        <v/>
      </c>
      <c r="G4792" s="18" t="str">
        <f t="shared" si="317"/>
        <v/>
      </c>
      <c r="H4792" s="18" t="str">
        <f t="shared" si="318"/>
        <v/>
      </c>
    </row>
    <row r="4793" spans="5:8" x14ac:dyDescent="0.25">
      <c r="E4793" s="18" t="str">
        <f t="shared" si="315"/>
        <v/>
      </c>
      <c r="F4793" s="18" t="str">
        <f t="shared" si="316"/>
        <v/>
      </c>
      <c r="G4793" s="18" t="str">
        <f t="shared" si="317"/>
        <v/>
      </c>
      <c r="H4793" s="18" t="str">
        <f t="shared" si="318"/>
        <v/>
      </c>
    </row>
    <row r="4794" spans="5:8" x14ac:dyDescent="0.25">
      <c r="E4794" s="18" t="str">
        <f t="shared" si="315"/>
        <v/>
      </c>
      <c r="F4794" s="18" t="str">
        <f t="shared" si="316"/>
        <v/>
      </c>
      <c r="G4794" s="18" t="str">
        <f t="shared" si="317"/>
        <v/>
      </c>
      <c r="H4794" s="18" t="str">
        <f t="shared" si="318"/>
        <v/>
      </c>
    </row>
    <row r="4795" spans="5:8" x14ac:dyDescent="0.25">
      <c r="E4795" s="18" t="str">
        <f t="shared" si="315"/>
        <v/>
      </c>
      <c r="F4795" s="18" t="str">
        <f t="shared" si="316"/>
        <v/>
      </c>
      <c r="G4795" s="18" t="str">
        <f t="shared" si="317"/>
        <v/>
      </c>
      <c r="H4795" s="18" t="str">
        <f t="shared" si="318"/>
        <v/>
      </c>
    </row>
    <row r="4796" spans="5:8" x14ac:dyDescent="0.25">
      <c r="E4796" s="18" t="str">
        <f t="shared" si="315"/>
        <v/>
      </c>
      <c r="F4796" s="18" t="str">
        <f t="shared" si="316"/>
        <v/>
      </c>
      <c r="G4796" s="18" t="str">
        <f t="shared" si="317"/>
        <v/>
      </c>
      <c r="H4796" s="18" t="str">
        <f t="shared" si="318"/>
        <v/>
      </c>
    </row>
    <row r="4797" spans="5:8" x14ac:dyDescent="0.25">
      <c r="E4797" s="18" t="str">
        <f t="shared" si="315"/>
        <v/>
      </c>
      <c r="F4797" s="18" t="str">
        <f t="shared" si="316"/>
        <v/>
      </c>
      <c r="G4797" s="18" t="str">
        <f t="shared" si="317"/>
        <v/>
      </c>
      <c r="H4797" s="18" t="str">
        <f t="shared" si="318"/>
        <v/>
      </c>
    </row>
    <row r="4798" spans="5:8" x14ac:dyDescent="0.25">
      <c r="E4798" s="18" t="str">
        <f t="shared" si="315"/>
        <v/>
      </c>
      <c r="F4798" s="18" t="str">
        <f t="shared" si="316"/>
        <v/>
      </c>
      <c r="G4798" s="18" t="str">
        <f t="shared" si="317"/>
        <v/>
      </c>
      <c r="H4798" s="18" t="str">
        <f t="shared" si="318"/>
        <v/>
      </c>
    </row>
    <row r="4799" spans="5:8" x14ac:dyDescent="0.25">
      <c r="E4799" s="18" t="str">
        <f t="shared" si="315"/>
        <v/>
      </c>
      <c r="F4799" s="18" t="str">
        <f t="shared" si="316"/>
        <v/>
      </c>
      <c r="G4799" s="18" t="str">
        <f t="shared" si="317"/>
        <v/>
      </c>
      <c r="H4799" s="18" t="str">
        <f t="shared" si="318"/>
        <v/>
      </c>
    </row>
    <row r="4800" spans="5:8" x14ac:dyDescent="0.25">
      <c r="E4800" s="18" t="str">
        <f t="shared" si="315"/>
        <v/>
      </c>
      <c r="F4800" s="18" t="str">
        <f t="shared" si="316"/>
        <v/>
      </c>
      <c r="G4800" s="18" t="str">
        <f t="shared" si="317"/>
        <v/>
      </c>
      <c r="H4800" s="18" t="str">
        <f t="shared" si="318"/>
        <v/>
      </c>
    </row>
    <row r="4801" spans="5:8" x14ac:dyDescent="0.25">
      <c r="E4801" s="18" t="str">
        <f t="shared" si="315"/>
        <v/>
      </c>
      <c r="F4801" s="18" t="str">
        <f t="shared" si="316"/>
        <v/>
      </c>
      <c r="G4801" s="18" t="str">
        <f t="shared" si="317"/>
        <v/>
      </c>
      <c r="H4801" s="18" t="str">
        <f t="shared" si="318"/>
        <v/>
      </c>
    </row>
    <row r="4802" spans="5:8" x14ac:dyDescent="0.25">
      <c r="E4802" s="18" t="str">
        <f t="shared" si="315"/>
        <v/>
      </c>
      <c r="F4802" s="18" t="str">
        <f t="shared" si="316"/>
        <v/>
      </c>
      <c r="G4802" s="18" t="str">
        <f t="shared" si="317"/>
        <v/>
      </c>
      <c r="H4802" s="18" t="str">
        <f t="shared" si="318"/>
        <v/>
      </c>
    </row>
    <row r="4803" spans="5:8" x14ac:dyDescent="0.25">
      <c r="E4803" s="18" t="str">
        <f t="shared" si="315"/>
        <v/>
      </c>
      <c r="F4803" s="18" t="str">
        <f t="shared" si="316"/>
        <v/>
      </c>
      <c r="G4803" s="18" t="str">
        <f t="shared" si="317"/>
        <v/>
      </c>
      <c r="H4803" s="18" t="str">
        <f t="shared" si="318"/>
        <v/>
      </c>
    </row>
    <row r="4804" spans="5:8" x14ac:dyDescent="0.25">
      <c r="E4804" s="18" t="str">
        <f t="shared" si="315"/>
        <v/>
      </c>
      <c r="F4804" s="18" t="str">
        <f t="shared" si="316"/>
        <v/>
      </c>
      <c r="G4804" s="18" t="str">
        <f t="shared" si="317"/>
        <v/>
      </c>
      <c r="H4804" s="18" t="str">
        <f t="shared" si="318"/>
        <v/>
      </c>
    </row>
    <row r="4805" spans="5:8" x14ac:dyDescent="0.25">
      <c r="E4805" s="18" t="str">
        <f t="shared" si="315"/>
        <v/>
      </c>
      <c r="F4805" s="18" t="str">
        <f t="shared" si="316"/>
        <v/>
      </c>
      <c r="G4805" s="18" t="str">
        <f t="shared" si="317"/>
        <v/>
      </c>
      <c r="H4805" s="18" t="str">
        <f t="shared" si="318"/>
        <v/>
      </c>
    </row>
    <row r="4806" spans="5:8" x14ac:dyDescent="0.25">
      <c r="E4806" s="18" t="str">
        <f t="shared" ref="E4806:E4869" si="319">IF($C4806="","",IFERROR(INDEX(ItemPriceCol,MATCH($C4806,ItemName,0)),""))</f>
        <v/>
      </c>
      <c r="F4806" s="18" t="str">
        <f t="shared" ref="F4806:F4869" si="320">IF(OR($D4806="",$E4806=""),"",$D4806*$E4806)</f>
        <v/>
      </c>
      <c r="G4806" s="18" t="str">
        <f t="shared" ref="G4806:G4869" si="321">IF($C4806="","",IFERROR(INDEX(ItemCostCol,MATCH($C4806,ItemName,0)),""))</f>
        <v/>
      </c>
      <c r="H4806" s="18" t="str">
        <f t="shared" ref="H4806:H4869" si="322">IF(OR($F4806="",$G4806=""),"",$F4806-$D4806*$G4806)</f>
        <v/>
      </c>
    </row>
    <row r="4807" spans="5:8" x14ac:dyDescent="0.25">
      <c r="E4807" s="18" t="str">
        <f t="shared" si="319"/>
        <v/>
      </c>
      <c r="F4807" s="18" t="str">
        <f t="shared" si="320"/>
        <v/>
      </c>
      <c r="G4807" s="18" t="str">
        <f t="shared" si="321"/>
        <v/>
      </c>
      <c r="H4807" s="18" t="str">
        <f t="shared" si="322"/>
        <v/>
      </c>
    </row>
    <row r="4808" spans="5:8" x14ac:dyDescent="0.25">
      <c r="E4808" s="18" t="str">
        <f t="shared" si="319"/>
        <v/>
      </c>
      <c r="F4808" s="18" t="str">
        <f t="shared" si="320"/>
        <v/>
      </c>
      <c r="G4808" s="18" t="str">
        <f t="shared" si="321"/>
        <v/>
      </c>
      <c r="H4808" s="18" t="str">
        <f t="shared" si="322"/>
        <v/>
      </c>
    </row>
    <row r="4809" spans="5:8" x14ac:dyDescent="0.25">
      <c r="E4809" s="18" t="str">
        <f t="shared" si="319"/>
        <v/>
      </c>
      <c r="F4809" s="18" t="str">
        <f t="shared" si="320"/>
        <v/>
      </c>
      <c r="G4809" s="18" t="str">
        <f t="shared" si="321"/>
        <v/>
      </c>
      <c r="H4809" s="18" t="str">
        <f t="shared" si="322"/>
        <v/>
      </c>
    </row>
    <row r="4810" spans="5:8" x14ac:dyDescent="0.25">
      <c r="E4810" s="18" t="str">
        <f t="shared" si="319"/>
        <v/>
      </c>
      <c r="F4810" s="18" t="str">
        <f t="shared" si="320"/>
        <v/>
      </c>
      <c r="G4810" s="18" t="str">
        <f t="shared" si="321"/>
        <v/>
      </c>
      <c r="H4810" s="18" t="str">
        <f t="shared" si="322"/>
        <v/>
      </c>
    </row>
    <row r="4811" spans="5:8" x14ac:dyDescent="0.25">
      <c r="E4811" s="18" t="str">
        <f t="shared" si="319"/>
        <v/>
      </c>
      <c r="F4811" s="18" t="str">
        <f t="shared" si="320"/>
        <v/>
      </c>
      <c r="G4811" s="18" t="str">
        <f t="shared" si="321"/>
        <v/>
      </c>
      <c r="H4811" s="18" t="str">
        <f t="shared" si="322"/>
        <v/>
      </c>
    </row>
    <row r="4812" spans="5:8" x14ac:dyDescent="0.25">
      <c r="E4812" s="18" t="str">
        <f t="shared" si="319"/>
        <v/>
      </c>
      <c r="F4812" s="18" t="str">
        <f t="shared" si="320"/>
        <v/>
      </c>
      <c r="G4812" s="18" t="str">
        <f t="shared" si="321"/>
        <v/>
      </c>
      <c r="H4812" s="18" t="str">
        <f t="shared" si="322"/>
        <v/>
      </c>
    </row>
    <row r="4813" spans="5:8" x14ac:dyDescent="0.25">
      <c r="E4813" s="18" t="str">
        <f t="shared" si="319"/>
        <v/>
      </c>
      <c r="F4813" s="18" t="str">
        <f t="shared" si="320"/>
        <v/>
      </c>
      <c r="G4813" s="18" t="str">
        <f t="shared" si="321"/>
        <v/>
      </c>
      <c r="H4813" s="18" t="str">
        <f t="shared" si="322"/>
        <v/>
      </c>
    </row>
    <row r="4814" spans="5:8" x14ac:dyDescent="0.25">
      <c r="E4814" s="18" t="str">
        <f t="shared" si="319"/>
        <v/>
      </c>
      <c r="F4814" s="18" t="str">
        <f t="shared" si="320"/>
        <v/>
      </c>
      <c r="G4814" s="18" t="str">
        <f t="shared" si="321"/>
        <v/>
      </c>
      <c r="H4814" s="18" t="str">
        <f t="shared" si="322"/>
        <v/>
      </c>
    </row>
    <row r="4815" spans="5:8" x14ac:dyDescent="0.25">
      <c r="E4815" s="18" t="str">
        <f t="shared" si="319"/>
        <v/>
      </c>
      <c r="F4815" s="18" t="str">
        <f t="shared" si="320"/>
        <v/>
      </c>
      <c r="G4815" s="18" t="str">
        <f t="shared" si="321"/>
        <v/>
      </c>
      <c r="H4815" s="18" t="str">
        <f t="shared" si="322"/>
        <v/>
      </c>
    </row>
    <row r="4816" spans="5:8" x14ac:dyDescent="0.25">
      <c r="E4816" s="18" t="str">
        <f t="shared" si="319"/>
        <v/>
      </c>
      <c r="F4816" s="18" t="str">
        <f t="shared" si="320"/>
        <v/>
      </c>
      <c r="G4816" s="18" t="str">
        <f t="shared" si="321"/>
        <v/>
      </c>
      <c r="H4816" s="18" t="str">
        <f t="shared" si="322"/>
        <v/>
      </c>
    </row>
    <row r="4817" spans="5:8" x14ac:dyDescent="0.25">
      <c r="E4817" s="18" t="str">
        <f t="shared" si="319"/>
        <v/>
      </c>
      <c r="F4817" s="18" t="str">
        <f t="shared" si="320"/>
        <v/>
      </c>
      <c r="G4817" s="18" t="str">
        <f t="shared" si="321"/>
        <v/>
      </c>
      <c r="H4817" s="18" t="str">
        <f t="shared" si="322"/>
        <v/>
      </c>
    </row>
    <row r="4818" spans="5:8" x14ac:dyDescent="0.25">
      <c r="E4818" s="18" t="str">
        <f t="shared" si="319"/>
        <v/>
      </c>
      <c r="F4818" s="18" t="str">
        <f t="shared" si="320"/>
        <v/>
      </c>
      <c r="G4818" s="18" t="str">
        <f t="shared" si="321"/>
        <v/>
      </c>
      <c r="H4818" s="18" t="str">
        <f t="shared" si="322"/>
        <v/>
      </c>
    </row>
    <row r="4819" spans="5:8" x14ac:dyDescent="0.25">
      <c r="E4819" s="18" t="str">
        <f t="shared" si="319"/>
        <v/>
      </c>
      <c r="F4819" s="18" t="str">
        <f t="shared" si="320"/>
        <v/>
      </c>
      <c r="G4819" s="18" t="str">
        <f t="shared" si="321"/>
        <v/>
      </c>
      <c r="H4819" s="18" t="str">
        <f t="shared" si="322"/>
        <v/>
      </c>
    </row>
    <row r="4820" spans="5:8" x14ac:dyDescent="0.25">
      <c r="E4820" s="18" t="str">
        <f t="shared" si="319"/>
        <v/>
      </c>
      <c r="F4820" s="18" t="str">
        <f t="shared" si="320"/>
        <v/>
      </c>
      <c r="G4820" s="18" t="str">
        <f t="shared" si="321"/>
        <v/>
      </c>
      <c r="H4820" s="18" t="str">
        <f t="shared" si="322"/>
        <v/>
      </c>
    </row>
    <row r="4821" spans="5:8" x14ac:dyDescent="0.25">
      <c r="E4821" s="18" t="str">
        <f t="shared" si="319"/>
        <v/>
      </c>
      <c r="F4821" s="18" t="str">
        <f t="shared" si="320"/>
        <v/>
      </c>
      <c r="G4821" s="18" t="str">
        <f t="shared" si="321"/>
        <v/>
      </c>
      <c r="H4821" s="18" t="str">
        <f t="shared" si="322"/>
        <v/>
      </c>
    </row>
    <row r="4822" spans="5:8" x14ac:dyDescent="0.25">
      <c r="E4822" s="18" t="str">
        <f t="shared" si="319"/>
        <v/>
      </c>
      <c r="F4822" s="18" t="str">
        <f t="shared" si="320"/>
        <v/>
      </c>
      <c r="G4822" s="18" t="str">
        <f t="shared" si="321"/>
        <v/>
      </c>
      <c r="H4822" s="18" t="str">
        <f t="shared" si="322"/>
        <v/>
      </c>
    </row>
    <row r="4823" spans="5:8" x14ac:dyDescent="0.25">
      <c r="E4823" s="18" t="str">
        <f t="shared" si="319"/>
        <v/>
      </c>
      <c r="F4823" s="18" t="str">
        <f t="shared" si="320"/>
        <v/>
      </c>
      <c r="G4823" s="18" t="str">
        <f t="shared" si="321"/>
        <v/>
      </c>
      <c r="H4823" s="18" t="str">
        <f t="shared" si="322"/>
        <v/>
      </c>
    </row>
    <row r="4824" spans="5:8" x14ac:dyDescent="0.25">
      <c r="E4824" s="18" t="str">
        <f t="shared" si="319"/>
        <v/>
      </c>
      <c r="F4824" s="18" t="str">
        <f t="shared" si="320"/>
        <v/>
      </c>
      <c r="G4824" s="18" t="str">
        <f t="shared" si="321"/>
        <v/>
      </c>
      <c r="H4824" s="18" t="str">
        <f t="shared" si="322"/>
        <v/>
      </c>
    </row>
    <row r="4825" spans="5:8" x14ac:dyDescent="0.25">
      <c r="E4825" s="18" t="str">
        <f t="shared" si="319"/>
        <v/>
      </c>
      <c r="F4825" s="18" t="str">
        <f t="shared" si="320"/>
        <v/>
      </c>
      <c r="G4825" s="18" t="str">
        <f t="shared" si="321"/>
        <v/>
      </c>
      <c r="H4825" s="18" t="str">
        <f t="shared" si="322"/>
        <v/>
      </c>
    </row>
    <row r="4826" spans="5:8" x14ac:dyDescent="0.25">
      <c r="E4826" s="18" t="str">
        <f t="shared" si="319"/>
        <v/>
      </c>
      <c r="F4826" s="18" t="str">
        <f t="shared" si="320"/>
        <v/>
      </c>
      <c r="G4826" s="18" t="str">
        <f t="shared" si="321"/>
        <v/>
      </c>
      <c r="H4826" s="18" t="str">
        <f t="shared" si="322"/>
        <v/>
      </c>
    </row>
    <row r="4827" spans="5:8" x14ac:dyDescent="0.25">
      <c r="E4827" s="18" t="str">
        <f t="shared" si="319"/>
        <v/>
      </c>
      <c r="F4827" s="18" t="str">
        <f t="shared" si="320"/>
        <v/>
      </c>
      <c r="G4827" s="18" t="str">
        <f t="shared" si="321"/>
        <v/>
      </c>
      <c r="H4827" s="18" t="str">
        <f t="shared" si="322"/>
        <v/>
      </c>
    </row>
    <row r="4828" spans="5:8" x14ac:dyDescent="0.25">
      <c r="E4828" s="18" t="str">
        <f t="shared" si="319"/>
        <v/>
      </c>
      <c r="F4828" s="18" t="str">
        <f t="shared" si="320"/>
        <v/>
      </c>
      <c r="G4828" s="18" t="str">
        <f t="shared" si="321"/>
        <v/>
      </c>
      <c r="H4828" s="18" t="str">
        <f t="shared" si="322"/>
        <v/>
      </c>
    </row>
    <row r="4829" spans="5:8" x14ac:dyDescent="0.25">
      <c r="E4829" s="18" t="str">
        <f t="shared" si="319"/>
        <v/>
      </c>
      <c r="F4829" s="18" t="str">
        <f t="shared" si="320"/>
        <v/>
      </c>
      <c r="G4829" s="18" t="str">
        <f t="shared" si="321"/>
        <v/>
      </c>
      <c r="H4829" s="18" t="str">
        <f t="shared" si="322"/>
        <v/>
      </c>
    </row>
    <row r="4830" spans="5:8" x14ac:dyDescent="0.25">
      <c r="E4830" s="18" t="str">
        <f t="shared" si="319"/>
        <v/>
      </c>
      <c r="F4830" s="18" t="str">
        <f t="shared" si="320"/>
        <v/>
      </c>
      <c r="G4830" s="18" t="str">
        <f t="shared" si="321"/>
        <v/>
      </c>
      <c r="H4830" s="18" t="str">
        <f t="shared" si="322"/>
        <v/>
      </c>
    </row>
    <row r="4831" spans="5:8" x14ac:dyDescent="0.25">
      <c r="E4831" s="18" t="str">
        <f t="shared" si="319"/>
        <v/>
      </c>
      <c r="F4831" s="18" t="str">
        <f t="shared" si="320"/>
        <v/>
      </c>
      <c r="G4831" s="18" t="str">
        <f t="shared" si="321"/>
        <v/>
      </c>
      <c r="H4831" s="18" t="str">
        <f t="shared" si="322"/>
        <v/>
      </c>
    </row>
    <row r="4832" spans="5:8" x14ac:dyDescent="0.25">
      <c r="E4832" s="18" t="str">
        <f t="shared" si="319"/>
        <v/>
      </c>
      <c r="F4832" s="18" t="str">
        <f t="shared" si="320"/>
        <v/>
      </c>
      <c r="G4832" s="18" t="str">
        <f t="shared" si="321"/>
        <v/>
      </c>
      <c r="H4832" s="18" t="str">
        <f t="shared" si="322"/>
        <v/>
      </c>
    </row>
    <row r="4833" spans="5:8" x14ac:dyDescent="0.25">
      <c r="E4833" s="18" t="str">
        <f t="shared" si="319"/>
        <v/>
      </c>
      <c r="F4833" s="18" t="str">
        <f t="shared" si="320"/>
        <v/>
      </c>
      <c r="G4833" s="18" t="str">
        <f t="shared" si="321"/>
        <v/>
      </c>
      <c r="H4833" s="18" t="str">
        <f t="shared" si="322"/>
        <v/>
      </c>
    </row>
    <row r="4834" spans="5:8" x14ac:dyDescent="0.25">
      <c r="E4834" s="18" t="str">
        <f t="shared" si="319"/>
        <v/>
      </c>
      <c r="F4834" s="18" t="str">
        <f t="shared" si="320"/>
        <v/>
      </c>
      <c r="G4834" s="18" t="str">
        <f t="shared" si="321"/>
        <v/>
      </c>
      <c r="H4834" s="18" t="str">
        <f t="shared" si="322"/>
        <v/>
      </c>
    </row>
    <row r="4835" spans="5:8" x14ac:dyDescent="0.25">
      <c r="E4835" s="18" t="str">
        <f t="shared" si="319"/>
        <v/>
      </c>
      <c r="F4835" s="18" t="str">
        <f t="shared" si="320"/>
        <v/>
      </c>
      <c r="G4835" s="18" t="str">
        <f t="shared" si="321"/>
        <v/>
      </c>
      <c r="H4835" s="18" t="str">
        <f t="shared" si="322"/>
        <v/>
      </c>
    </row>
    <row r="4836" spans="5:8" x14ac:dyDescent="0.25">
      <c r="E4836" s="18" t="str">
        <f t="shared" si="319"/>
        <v/>
      </c>
      <c r="F4836" s="18" t="str">
        <f t="shared" si="320"/>
        <v/>
      </c>
      <c r="G4836" s="18" t="str">
        <f t="shared" si="321"/>
        <v/>
      </c>
      <c r="H4836" s="18" t="str">
        <f t="shared" si="322"/>
        <v/>
      </c>
    </row>
    <row r="4837" spans="5:8" x14ac:dyDescent="0.25">
      <c r="E4837" s="18" t="str">
        <f t="shared" si="319"/>
        <v/>
      </c>
      <c r="F4837" s="18" t="str">
        <f t="shared" si="320"/>
        <v/>
      </c>
      <c r="G4837" s="18" t="str">
        <f t="shared" si="321"/>
        <v/>
      </c>
      <c r="H4837" s="18" t="str">
        <f t="shared" si="322"/>
        <v/>
      </c>
    </row>
    <row r="4838" spans="5:8" x14ac:dyDescent="0.25">
      <c r="E4838" s="18" t="str">
        <f t="shared" si="319"/>
        <v/>
      </c>
      <c r="F4838" s="18" t="str">
        <f t="shared" si="320"/>
        <v/>
      </c>
      <c r="G4838" s="18" t="str">
        <f t="shared" si="321"/>
        <v/>
      </c>
      <c r="H4838" s="18" t="str">
        <f t="shared" si="322"/>
        <v/>
      </c>
    </row>
    <row r="4839" spans="5:8" x14ac:dyDescent="0.25">
      <c r="E4839" s="18" t="str">
        <f t="shared" si="319"/>
        <v/>
      </c>
      <c r="F4839" s="18" t="str">
        <f t="shared" si="320"/>
        <v/>
      </c>
      <c r="G4839" s="18" t="str">
        <f t="shared" si="321"/>
        <v/>
      </c>
      <c r="H4839" s="18" t="str">
        <f t="shared" si="322"/>
        <v/>
      </c>
    </row>
    <row r="4840" spans="5:8" x14ac:dyDescent="0.25">
      <c r="E4840" s="18" t="str">
        <f t="shared" si="319"/>
        <v/>
      </c>
      <c r="F4840" s="18" t="str">
        <f t="shared" si="320"/>
        <v/>
      </c>
      <c r="G4840" s="18" t="str">
        <f t="shared" si="321"/>
        <v/>
      </c>
      <c r="H4840" s="18" t="str">
        <f t="shared" si="322"/>
        <v/>
      </c>
    </row>
    <row r="4841" spans="5:8" x14ac:dyDescent="0.25">
      <c r="E4841" s="18" t="str">
        <f t="shared" si="319"/>
        <v/>
      </c>
      <c r="F4841" s="18" t="str">
        <f t="shared" si="320"/>
        <v/>
      </c>
      <c r="G4841" s="18" t="str">
        <f t="shared" si="321"/>
        <v/>
      </c>
      <c r="H4841" s="18" t="str">
        <f t="shared" si="322"/>
        <v/>
      </c>
    </row>
    <row r="4842" spans="5:8" x14ac:dyDescent="0.25">
      <c r="E4842" s="18" t="str">
        <f t="shared" si="319"/>
        <v/>
      </c>
      <c r="F4842" s="18" t="str">
        <f t="shared" si="320"/>
        <v/>
      </c>
      <c r="G4842" s="18" t="str">
        <f t="shared" si="321"/>
        <v/>
      </c>
      <c r="H4842" s="18" t="str">
        <f t="shared" si="322"/>
        <v/>
      </c>
    </row>
    <row r="4843" spans="5:8" x14ac:dyDescent="0.25">
      <c r="E4843" s="18" t="str">
        <f t="shared" si="319"/>
        <v/>
      </c>
      <c r="F4843" s="18" t="str">
        <f t="shared" si="320"/>
        <v/>
      </c>
      <c r="G4843" s="18" t="str">
        <f t="shared" si="321"/>
        <v/>
      </c>
      <c r="H4843" s="18" t="str">
        <f t="shared" si="322"/>
        <v/>
      </c>
    </row>
    <row r="4844" spans="5:8" x14ac:dyDescent="0.25">
      <c r="E4844" s="18" t="str">
        <f t="shared" si="319"/>
        <v/>
      </c>
      <c r="F4844" s="18" t="str">
        <f t="shared" si="320"/>
        <v/>
      </c>
      <c r="G4844" s="18" t="str">
        <f t="shared" si="321"/>
        <v/>
      </c>
      <c r="H4844" s="18" t="str">
        <f t="shared" si="322"/>
        <v/>
      </c>
    </row>
    <row r="4845" spans="5:8" x14ac:dyDescent="0.25">
      <c r="E4845" s="18" t="str">
        <f t="shared" si="319"/>
        <v/>
      </c>
      <c r="F4845" s="18" t="str">
        <f t="shared" si="320"/>
        <v/>
      </c>
      <c r="G4845" s="18" t="str">
        <f t="shared" si="321"/>
        <v/>
      </c>
      <c r="H4845" s="18" t="str">
        <f t="shared" si="322"/>
        <v/>
      </c>
    </row>
    <row r="4846" spans="5:8" x14ac:dyDescent="0.25">
      <c r="E4846" s="18" t="str">
        <f t="shared" si="319"/>
        <v/>
      </c>
      <c r="F4846" s="18" t="str">
        <f t="shared" si="320"/>
        <v/>
      </c>
      <c r="G4846" s="18" t="str">
        <f t="shared" si="321"/>
        <v/>
      </c>
      <c r="H4846" s="18" t="str">
        <f t="shared" si="322"/>
        <v/>
      </c>
    </row>
    <row r="4847" spans="5:8" x14ac:dyDescent="0.25">
      <c r="E4847" s="18" t="str">
        <f t="shared" si="319"/>
        <v/>
      </c>
      <c r="F4847" s="18" t="str">
        <f t="shared" si="320"/>
        <v/>
      </c>
      <c r="G4847" s="18" t="str">
        <f t="shared" si="321"/>
        <v/>
      </c>
      <c r="H4847" s="18" t="str">
        <f t="shared" si="322"/>
        <v/>
      </c>
    </row>
    <row r="4848" spans="5:8" x14ac:dyDescent="0.25">
      <c r="E4848" s="18" t="str">
        <f t="shared" si="319"/>
        <v/>
      </c>
      <c r="F4848" s="18" t="str">
        <f t="shared" si="320"/>
        <v/>
      </c>
      <c r="G4848" s="18" t="str">
        <f t="shared" si="321"/>
        <v/>
      </c>
      <c r="H4848" s="18" t="str">
        <f t="shared" si="322"/>
        <v/>
      </c>
    </row>
    <row r="4849" spans="5:8" x14ac:dyDescent="0.25">
      <c r="E4849" s="18" t="str">
        <f t="shared" si="319"/>
        <v/>
      </c>
      <c r="F4849" s="18" t="str">
        <f t="shared" si="320"/>
        <v/>
      </c>
      <c r="G4849" s="18" t="str">
        <f t="shared" si="321"/>
        <v/>
      </c>
      <c r="H4849" s="18" t="str">
        <f t="shared" si="322"/>
        <v/>
      </c>
    </row>
    <row r="4850" spans="5:8" x14ac:dyDescent="0.25">
      <c r="E4850" s="18" t="str">
        <f t="shared" si="319"/>
        <v/>
      </c>
      <c r="F4850" s="18" t="str">
        <f t="shared" si="320"/>
        <v/>
      </c>
      <c r="G4850" s="18" t="str">
        <f t="shared" si="321"/>
        <v/>
      </c>
      <c r="H4850" s="18" t="str">
        <f t="shared" si="322"/>
        <v/>
      </c>
    </row>
    <row r="4851" spans="5:8" x14ac:dyDescent="0.25">
      <c r="E4851" s="18" t="str">
        <f t="shared" si="319"/>
        <v/>
      </c>
      <c r="F4851" s="18" t="str">
        <f t="shared" si="320"/>
        <v/>
      </c>
      <c r="G4851" s="18" t="str">
        <f t="shared" si="321"/>
        <v/>
      </c>
      <c r="H4851" s="18" t="str">
        <f t="shared" si="322"/>
        <v/>
      </c>
    </row>
    <row r="4852" spans="5:8" x14ac:dyDescent="0.25">
      <c r="E4852" s="18" t="str">
        <f t="shared" si="319"/>
        <v/>
      </c>
      <c r="F4852" s="18" t="str">
        <f t="shared" si="320"/>
        <v/>
      </c>
      <c r="G4852" s="18" t="str">
        <f t="shared" si="321"/>
        <v/>
      </c>
      <c r="H4852" s="18" t="str">
        <f t="shared" si="322"/>
        <v/>
      </c>
    </row>
    <row r="4853" spans="5:8" x14ac:dyDescent="0.25">
      <c r="E4853" s="18" t="str">
        <f t="shared" si="319"/>
        <v/>
      </c>
      <c r="F4853" s="18" t="str">
        <f t="shared" si="320"/>
        <v/>
      </c>
      <c r="G4853" s="18" t="str">
        <f t="shared" si="321"/>
        <v/>
      </c>
      <c r="H4853" s="18" t="str">
        <f t="shared" si="322"/>
        <v/>
      </c>
    </row>
    <row r="4854" spans="5:8" x14ac:dyDescent="0.25">
      <c r="E4854" s="18" t="str">
        <f t="shared" si="319"/>
        <v/>
      </c>
      <c r="F4854" s="18" t="str">
        <f t="shared" si="320"/>
        <v/>
      </c>
      <c r="G4854" s="18" t="str">
        <f t="shared" si="321"/>
        <v/>
      </c>
      <c r="H4854" s="18" t="str">
        <f t="shared" si="322"/>
        <v/>
      </c>
    </row>
    <row r="4855" spans="5:8" x14ac:dyDescent="0.25">
      <c r="E4855" s="18" t="str">
        <f t="shared" si="319"/>
        <v/>
      </c>
      <c r="F4855" s="18" t="str">
        <f t="shared" si="320"/>
        <v/>
      </c>
      <c r="G4855" s="18" t="str">
        <f t="shared" si="321"/>
        <v/>
      </c>
      <c r="H4855" s="18" t="str">
        <f t="shared" si="322"/>
        <v/>
      </c>
    </row>
    <row r="4856" spans="5:8" x14ac:dyDescent="0.25">
      <c r="E4856" s="18" t="str">
        <f t="shared" si="319"/>
        <v/>
      </c>
      <c r="F4856" s="18" t="str">
        <f t="shared" si="320"/>
        <v/>
      </c>
      <c r="G4856" s="18" t="str">
        <f t="shared" si="321"/>
        <v/>
      </c>
      <c r="H4856" s="18" t="str">
        <f t="shared" si="322"/>
        <v/>
      </c>
    </row>
    <row r="4857" spans="5:8" x14ac:dyDescent="0.25">
      <c r="E4857" s="18" t="str">
        <f t="shared" si="319"/>
        <v/>
      </c>
      <c r="F4857" s="18" t="str">
        <f t="shared" si="320"/>
        <v/>
      </c>
      <c r="G4857" s="18" t="str">
        <f t="shared" si="321"/>
        <v/>
      </c>
      <c r="H4857" s="18" t="str">
        <f t="shared" si="322"/>
        <v/>
      </c>
    </row>
    <row r="4858" spans="5:8" x14ac:dyDescent="0.25">
      <c r="E4858" s="18" t="str">
        <f t="shared" si="319"/>
        <v/>
      </c>
      <c r="F4858" s="18" t="str">
        <f t="shared" si="320"/>
        <v/>
      </c>
      <c r="G4858" s="18" t="str">
        <f t="shared" si="321"/>
        <v/>
      </c>
      <c r="H4858" s="18" t="str">
        <f t="shared" si="322"/>
        <v/>
      </c>
    </row>
    <row r="4859" spans="5:8" x14ac:dyDescent="0.25">
      <c r="E4859" s="18" t="str">
        <f t="shared" si="319"/>
        <v/>
      </c>
      <c r="F4859" s="18" t="str">
        <f t="shared" si="320"/>
        <v/>
      </c>
      <c r="G4859" s="18" t="str">
        <f t="shared" si="321"/>
        <v/>
      </c>
      <c r="H4859" s="18" t="str">
        <f t="shared" si="322"/>
        <v/>
      </c>
    </row>
    <row r="4860" spans="5:8" x14ac:dyDescent="0.25">
      <c r="E4860" s="18" t="str">
        <f t="shared" si="319"/>
        <v/>
      </c>
      <c r="F4860" s="18" t="str">
        <f t="shared" si="320"/>
        <v/>
      </c>
      <c r="G4860" s="18" t="str">
        <f t="shared" si="321"/>
        <v/>
      </c>
      <c r="H4860" s="18" t="str">
        <f t="shared" si="322"/>
        <v/>
      </c>
    </row>
    <row r="4861" spans="5:8" x14ac:dyDescent="0.25">
      <c r="E4861" s="18" t="str">
        <f t="shared" si="319"/>
        <v/>
      </c>
      <c r="F4861" s="18" t="str">
        <f t="shared" si="320"/>
        <v/>
      </c>
      <c r="G4861" s="18" t="str">
        <f t="shared" si="321"/>
        <v/>
      </c>
      <c r="H4861" s="18" t="str">
        <f t="shared" si="322"/>
        <v/>
      </c>
    </row>
    <row r="4862" spans="5:8" x14ac:dyDescent="0.25">
      <c r="E4862" s="18" t="str">
        <f t="shared" si="319"/>
        <v/>
      </c>
      <c r="F4862" s="18" t="str">
        <f t="shared" si="320"/>
        <v/>
      </c>
      <c r="G4862" s="18" t="str">
        <f t="shared" si="321"/>
        <v/>
      </c>
      <c r="H4862" s="18" t="str">
        <f t="shared" si="322"/>
        <v/>
      </c>
    </row>
    <row r="4863" spans="5:8" x14ac:dyDescent="0.25">
      <c r="E4863" s="18" t="str">
        <f t="shared" si="319"/>
        <v/>
      </c>
      <c r="F4863" s="18" t="str">
        <f t="shared" si="320"/>
        <v/>
      </c>
      <c r="G4863" s="18" t="str">
        <f t="shared" si="321"/>
        <v/>
      </c>
      <c r="H4863" s="18" t="str">
        <f t="shared" si="322"/>
        <v/>
      </c>
    </row>
    <row r="4864" spans="5:8" x14ac:dyDescent="0.25">
      <c r="E4864" s="18" t="str">
        <f t="shared" si="319"/>
        <v/>
      </c>
      <c r="F4864" s="18" t="str">
        <f t="shared" si="320"/>
        <v/>
      </c>
      <c r="G4864" s="18" t="str">
        <f t="shared" si="321"/>
        <v/>
      </c>
      <c r="H4864" s="18" t="str">
        <f t="shared" si="322"/>
        <v/>
      </c>
    </row>
    <row r="4865" spans="5:8" x14ac:dyDescent="0.25">
      <c r="E4865" s="18" t="str">
        <f t="shared" si="319"/>
        <v/>
      </c>
      <c r="F4865" s="18" t="str">
        <f t="shared" si="320"/>
        <v/>
      </c>
      <c r="G4865" s="18" t="str">
        <f t="shared" si="321"/>
        <v/>
      </c>
      <c r="H4865" s="18" t="str">
        <f t="shared" si="322"/>
        <v/>
      </c>
    </row>
    <row r="4866" spans="5:8" x14ac:dyDescent="0.25">
      <c r="E4866" s="18" t="str">
        <f t="shared" si="319"/>
        <v/>
      </c>
      <c r="F4866" s="18" t="str">
        <f t="shared" si="320"/>
        <v/>
      </c>
      <c r="G4866" s="18" t="str">
        <f t="shared" si="321"/>
        <v/>
      </c>
      <c r="H4866" s="18" t="str">
        <f t="shared" si="322"/>
        <v/>
      </c>
    </row>
    <row r="4867" spans="5:8" x14ac:dyDescent="0.25">
      <c r="E4867" s="18" t="str">
        <f t="shared" si="319"/>
        <v/>
      </c>
      <c r="F4867" s="18" t="str">
        <f t="shared" si="320"/>
        <v/>
      </c>
      <c r="G4867" s="18" t="str">
        <f t="shared" si="321"/>
        <v/>
      </c>
      <c r="H4867" s="18" t="str">
        <f t="shared" si="322"/>
        <v/>
      </c>
    </row>
    <row r="4868" spans="5:8" x14ac:dyDescent="0.25">
      <c r="E4868" s="18" t="str">
        <f t="shared" si="319"/>
        <v/>
      </c>
      <c r="F4868" s="18" t="str">
        <f t="shared" si="320"/>
        <v/>
      </c>
      <c r="G4868" s="18" t="str">
        <f t="shared" si="321"/>
        <v/>
      </c>
      <c r="H4868" s="18" t="str">
        <f t="shared" si="322"/>
        <v/>
      </c>
    </row>
    <row r="4869" spans="5:8" x14ac:dyDescent="0.25">
      <c r="E4869" s="18" t="str">
        <f t="shared" si="319"/>
        <v/>
      </c>
      <c r="F4869" s="18" t="str">
        <f t="shared" si="320"/>
        <v/>
      </c>
      <c r="G4869" s="18" t="str">
        <f t="shared" si="321"/>
        <v/>
      </c>
      <c r="H4869" s="18" t="str">
        <f t="shared" si="322"/>
        <v/>
      </c>
    </row>
    <row r="4870" spans="5:8" x14ac:dyDescent="0.25">
      <c r="E4870" s="18" t="str">
        <f t="shared" ref="E4870:E4933" si="323">IF($C4870="","",IFERROR(INDEX(ItemPriceCol,MATCH($C4870,ItemName,0)),""))</f>
        <v/>
      </c>
      <c r="F4870" s="18" t="str">
        <f t="shared" ref="F4870:F4933" si="324">IF(OR($D4870="",$E4870=""),"",$D4870*$E4870)</f>
        <v/>
      </c>
      <c r="G4870" s="18" t="str">
        <f t="shared" ref="G4870:G4933" si="325">IF($C4870="","",IFERROR(INDEX(ItemCostCol,MATCH($C4870,ItemName,0)),""))</f>
        <v/>
      </c>
      <c r="H4870" s="18" t="str">
        <f t="shared" ref="H4870:H4933" si="326">IF(OR($F4870="",$G4870=""),"",$F4870-$D4870*$G4870)</f>
        <v/>
      </c>
    </row>
    <row r="4871" spans="5:8" x14ac:dyDescent="0.25">
      <c r="E4871" s="18" t="str">
        <f t="shared" si="323"/>
        <v/>
      </c>
      <c r="F4871" s="18" t="str">
        <f t="shared" si="324"/>
        <v/>
      </c>
      <c r="G4871" s="18" t="str">
        <f t="shared" si="325"/>
        <v/>
      </c>
      <c r="H4871" s="18" t="str">
        <f t="shared" si="326"/>
        <v/>
      </c>
    </row>
    <row r="4872" spans="5:8" x14ac:dyDescent="0.25">
      <c r="E4872" s="18" t="str">
        <f t="shared" si="323"/>
        <v/>
      </c>
      <c r="F4872" s="18" t="str">
        <f t="shared" si="324"/>
        <v/>
      </c>
      <c r="G4872" s="18" t="str">
        <f t="shared" si="325"/>
        <v/>
      </c>
      <c r="H4872" s="18" t="str">
        <f t="shared" si="326"/>
        <v/>
      </c>
    </row>
    <row r="4873" spans="5:8" x14ac:dyDescent="0.25">
      <c r="E4873" s="18" t="str">
        <f t="shared" si="323"/>
        <v/>
      </c>
      <c r="F4873" s="18" t="str">
        <f t="shared" si="324"/>
        <v/>
      </c>
      <c r="G4873" s="18" t="str">
        <f t="shared" si="325"/>
        <v/>
      </c>
      <c r="H4873" s="18" t="str">
        <f t="shared" si="326"/>
        <v/>
      </c>
    </row>
    <row r="4874" spans="5:8" x14ac:dyDescent="0.25">
      <c r="E4874" s="18" t="str">
        <f t="shared" si="323"/>
        <v/>
      </c>
      <c r="F4874" s="18" t="str">
        <f t="shared" si="324"/>
        <v/>
      </c>
      <c r="G4874" s="18" t="str">
        <f t="shared" si="325"/>
        <v/>
      </c>
      <c r="H4874" s="18" t="str">
        <f t="shared" si="326"/>
        <v/>
      </c>
    </row>
    <row r="4875" spans="5:8" x14ac:dyDescent="0.25">
      <c r="E4875" s="18" t="str">
        <f t="shared" si="323"/>
        <v/>
      </c>
      <c r="F4875" s="18" t="str">
        <f t="shared" si="324"/>
        <v/>
      </c>
      <c r="G4875" s="18" t="str">
        <f t="shared" si="325"/>
        <v/>
      </c>
      <c r="H4875" s="18" t="str">
        <f t="shared" si="326"/>
        <v/>
      </c>
    </row>
    <row r="4876" spans="5:8" x14ac:dyDescent="0.25">
      <c r="E4876" s="18" t="str">
        <f t="shared" si="323"/>
        <v/>
      </c>
      <c r="F4876" s="18" t="str">
        <f t="shared" si="324"/>
        <v/>
      </c>
      <c r="G4876" s="18" t="str">
        <f t="shared" si="325"/>
        <v/>
      </c>
      <c r="H4876" s="18" t="str">
        <f t="shared" si="326"/>
        <v/>
      </c>
    </row>
    <row r="4877" spans="5:8" x14ac:dyDescent="0.25">
      <c r="E4877" s="18" t="str">
        <f t="shared" si="323"/>
        <v/>
      </c>
      <c r="F4877" s="18" t="str">
        <f t="shared" si="324"/>
        <v/>
      </c>
      <c r="G4877" s="18" t="str">
        <f t="shared" si="325"/>
        <v/>
      </c>
      <c r="H4877" s="18" t="str">
        <f t="shared" si="326"/>
        <v/>
      </c>
    </row>
    <row r="4878" spans="5:8" x14ac:dyDescent="0.25">
      <c r="E4878" s="18" t="str">
        <f t="shared" si="323"/>
        <v/>
      </c>
      <c r="F4878" s="18" t="str">
        <f t="shared" si="324"/>
        <v/>
      </c>
      <c r="G4878" s="18" t="str">
        <f t="shared" si="325"/>
        <v/>
      </c>
      <c r="H4878" s="18" t="str">
        <f t="shared" si="326"/>
        <v/>
      </c>
    </row>
    <row r="4879" spans="5:8" x14ac:dyDescent="0.25">
      <c r="E4879" s="18" t="str">
        <f t="shared" si="323"/>
        <v/>
      </c>
      <c r="F4879" s="18" t="str">
        <f t="shared" si="324"/>
        <v/>
      </c>
      <c r="G4879" s="18" t="str">
        <f t="shared" si="325"/>
        <v/>
      </c>
      <c r="H4879" s="18" t="str">
        <f t="shared" si="326"/>
        <v/>
      </c>
    </row>
    <row r="4880" spans="5:8" x14ac:dyDescent="0.25">
      <c r="E4880" s="18" t="str">
        <f t="shared" si="323"/>
        <v/>
      </c>
      <c r="F4880" s="18" t="str">
        <f t="shared" si="324"/>
        <v/>
      </c>
      <c r="G4880" s="18" t="str">
        <f t="shared" si="325"/>
        <v/>
      </c>
      <c r="H4880" s="18" t="str">
        <f t="shared" si="326"/>
        <v/>
      </c>
    </row>
    <row r="4881" spans="5:8" x14ac:dyDescent="0.25">
      <c r="E4881" s="18" t="str">
        <f t="shared" si="323"/>
        <v/>
      </c>
      <c r="F4881" s="18" t="str">
        <f t="shared" si="324"/>
        <v/>
      </c>
      <c r="G4881" s="18" t="str">
        <f t="shared" si="325"/>
        <v/>
      </c>
      <c r="H4881" s="18" t="str">
        <f t="shared" si="326"/>
        <v/>
      </c>
    </row>
    <row r="4882" spans="5:8" x14ac:dyDescent="0.25">
      <c r="E4882" s="18" t="str">
        <f t="shared" si="323"/>
        <v/>
      </c>
      <c r="F4882" s="18" t="str">
        <f t="shared" si="324"/>
        <v/>
      </c>
      <c r="G4882" s="18" t="str">
        <f t="shared" si="325"/>
        <v/>
      </c>
      <c r="H4882" s="18" t="str">
        <f t="shared" si="326"/>
        <v/>
      </c>
    </row>
    <row r="4883" spans="5:8" x14ac:dyDescent="0.25">
      <c r="E4883" s="18" t="str">
        <f t="shared" si="323"/>
        <v/>
      </c>
      <c r="F4883" s="18" t="str">
        <f t="shared" si="324"/>
        <v/>
      </c>
      <c r="G4883" s="18" t="str">
        <f t="shared" si="325"/>
        <v/>
      </c>
      <c r="H4883" s="18" t="str">
        <f t="shared" si="326"/>
        <v/>
      </c>
    </row>
    <row r="4884" spans="5:8" x14ac:dyDescent="0.25">
      <c r="E4884" s="18" t="str">
        <f t="shared" si="323"/>
        <v/>
      </c>
      <c r="F4884" s="18" t="str">
        <f t="shared" si="324"/>
        <v/>
      </c>
      <c r="G4884" s="18" t="str">
        <f t="shared" si="325"/>
        <v/>
      </c>
      <c r="H4884" s="18" t="str">
        <f t="shared" si="326"/>
        <v/>
      </c>
    </row>
    <row r="4885" spans="5:8" x14ac:dyDescent="0.25">
      <c r="E4885" s="18" t="str">
        <f t="shared" si="323"/>
        <v/>
      </c>
      <c r="F4885" s="18" t="str">
        <f t="shared" si="324"/>
        <v/>
      </c>
      <c r="G4885" s="18" t="str">
        <f t="shared" si="325"/>
        <v/>
      </c>
      <c r="H4885" s="18" t="str">
        <f t="shared" si="326"/>
        <v/>
      </c>
    </row>
    <row r="4886" spans="5:8" x14ac:dyDescent="0.25">
      <c r="E4886" s="18" t="str">
        <f t="shared" si="323"/>
        <v/>
      </c>
      <c r="F4886" s="18" t="str">
        <f t="shared" si="324"/>
        <v/>
      </c>
      <c r="G4886" s="18" t="str">
        <f t="shared" si="325"/>
        <v/>
      </c>
      <c r="H4886" s="18" t="str">
        <f t="shared" si="326"/>
        <v/>
      </c>
    </row>
    <row r="4887" spans="5:8" x14ac:dyDescent="0.25">
      <c r="E4887" s="18" t="str">
        <f t="shared" si="323"/>
        <v/>
      </c>
      <c r="F4887" s="18" t="str">
        <f t="shared" si="324"/>
        <v/>
      </c>
      <c r="G4887" s="18" t="str">
        <f t="shared" si="325"/>
        <v/>
      </c>
      <c r="H4887" s="18" t="str">
        <f t="shared" si="326"/>
        <v/>
      </c>
    </row>
    <row r="4888" spans="5:8" x14ac:dyDescent="0.25">
      <c r="E4888" s="18" t="str">
        <f t="shared" si="323"/>
        <v/>
      </c>
      <c r="F4888" s="18" t="str">
        <f t="shared" si="324"/>
        <v/>
      </c>
      <c r="G4888" s="18" t="str">
        <f t="shared" si="325"/>
        <v/>
      </c>
      <c r="H4888" s="18" t="str">
        <f t="shared" si="326"/>
        <v/>
      </c>
    </row>
    <row r="4889" spans="5:8" x14ac:dyDescent="0.25">
      <c r="E4889" s="18" t="str">
        <f t="shared" si="323"/>
        <v/>
      </c>
      <c r="F4889" s="18" t="str">
        <f t="shared" si="324"/>
        <v/>
      </c>
      <c r="G4889" s="18" t="str">
        <f t="shared" si="325"/>
        <v/>
      </c>
      <c r="H4889" s="18" t="str">
        <f t="shared" si="326"/>
        <v/>
      </c>
    </row>
    <row r="4890" spans="5:8" x14ac:dyDescent="0.25">
      <c r="E4890" s="18" t="str">
        <f t="shared" si="323"/>
        <v/>
      </c>
      <c r="F4890" s="18" t="str">
        <f t="shared" si="324"/>
        <v/>
      </c>
      <c r="G4890" s="18" t="str">
        <f t="shared" si="325"/>
        <v/>
      </c>
      <c r="H4890" s="18" t="str">
        <f t="shared" si="326"/>
        <v/>
      </c>
    </row>
    <row r="4891" spans="5:8" x14ac:dyDescent="0.25">
      <c r="E4891" s="18" t="str">
        <f t="shared" si="323"/>
        <v/>
      </c>
      <c r="F4891" s="18" t="str">
        <f t="shared" si="324"/>
        <v/>
      </c>
      <c r="G4891" s="18" t="str">
        <f t="shared" si="325"/>
        <v/>
      </c>
      <c r="H4891" s="18" t="str">
        <f t="shared" si="326"/>
        <v/>
      </c>
    </row>
    <row r="4892" spans="5:8" x14ac:dyDescent="0.25">
      <c r="E4892" s="18" t="str">
        <f t="shared" si="323"/>
        <v/>
      </c>
      <c r="F4892" s="18" t="str">
        <f t="shared" si="324"/>
        <v/>
      </c>
      <c r="G4892" s="18" t="str">
        <f t="shared" si="325"/>
        <v/>
      </c>
      <c r="H4892" s="18" t="str">
        <f t="shared" si="326"/>
        <v/>
      </c>
    </row>
    <row r="4893" spans="5:8" x14ac:dyDescent="0.25">
      <c r="E4893" s="18" t="str">
        <f t="shared" si="323"/>
        <v/>
      </c>
      <c r="F4893" s="18" t="str">
        <f t="shared" si="324"/>
        <v/>
      </c>
      <c r="G4893" s="18" t="str">
        <f t="shared" si="325"/>
        <v/>
      </c>
      <c r="H4893" s="18" t="str">
        <f t="shared" si="326"/>
        <v/>
      </c>
    </row>
    <row r="4894" spans="5:8" x14ac:dyDescent="0.25">
      <c r="E4894" s="18" t="str">
        <f t="shared" si="323"/>
        <v/>
      </c>
      <c r="F4894" s="18" t="str">
        <f t="shared" si="324"/>
        <v/>
      </c>
      <c r="G4894" s="18" t="str">
        <f t="shared" si="325"/>
        <v/>
      </c>
      <c r="H4894" s="18" t="str">
        <f t="shared" si="326"/>
        <v/>
      </c>
    </row>
    <row r="4895" spans="5:8" x14ac:dyDescent="0.25">
      <c r="E4895" s="18" t="str">
        <f t="shared" si="323"/>
        <v/>
      </c>
      <c r="F4895" s="18" t="str">
        <f t="shared" si="324"/>
        <v/>
      </c>
      <c r="G4895" s="18" t="str">
        <f t="shared" si="325"/>
        <v/>
      </c>
      <c r="H4895" s="18" t="str">
        <f t="shared" si="326"/>
        <v/>
      </c>
    </row>
    <row r="4896" spans="5:8" x14ac:dyDescent="0.25">
      <c r="E4896" s="18" t="str">
        <f t="shared" si="323"/>
        <v/>
      </c>
      <c r="F4896" s="18" t="str">
        <f t="shared" si="324"/>
        <v/>
      </c>
      <c r="G4896" s="18" t="str">
        <f t="shared" si="325"/>
        <v/>
      </c>
      <c r="H4896" s="18" t="str">
        <f t="shared" si="326"/>
        <v/>
      </c>
    </row>
    <row r="4897" spans="5:8" x14ac:dyDescent="0.25">
      <c r="E4897" s="18" t="str">
        <f t="shared" si="323"/>
        <v/>
      </c>
      <c r="F4897" s="18" t="str">
        <f t="shared" si="324"/>
        <v/>
      </c>
      <c r="G4897" s="18" t="str">
        <f t="shared" si="325"/>
        <v/>
      </c>
      <c r="H4897" s="18" t="str">
        <f t="shared" si="326"/>
        <v/>
      </c>
    </row>
    <row r="4898" spans="5:8" x14ac:dyDescent="0.25">
      <c r="E4898" s="18" t="str">
        <f t="shared" si="323"/>
        <v/>
      </c>
      <c r="F4898" s="18" t="str">
        <f t="shared" si="324"/>
        <v/>
      </c>
      <c r="G4898" s="18" t="str">
        <f t="shared" si="325"/>
        <v/>
      </c>
      <c r="H4898" s="18" t="str">
        <f t="shared" si="326"/>
        <v/>
      </c>
    </row>
    <row r="4899" spans="5:8" x14ac:dyDescent="0.25">
      <c r="E4899" s="18" t="str">
        <f t="shared" si="323"/>
        <v/>
      </c>
      <c r="F4899" s="18" t="str">
        <f t="shared" si="324"/>
        <v/>
      </c>
      <c r="G4899" s="18" t="str">
        <f t="shared" si="325"/>
        <v/>
      </c>
      <c r="H4899" s="18" t="str">
        <f t="shared" si="326"/>
        <v/>
      </c>
    </row>
    <row r="4900" spans="5:8" x14ac:dyDescent="0.25">
      <c r="E4900" s="18" t="str">
        <f t="shared" si="323"/>
        <v/>
      </c>
      <c r="F4900" s="18" t="str">
        <f t="shared" si="324"/>
        <v/>
      </c>
      <c r="G4900" s="18" t="str">
        <f t="shared" si="325"/>
        <v/>
      </c>
      <c r="H4900" s="18" t="str">
        <f t="shared" si="326"/>
        <v/>
      </c>
    </row>
    <row r="4901" spans="5:8" x14ac:dyDescent="0.25">
      <c r="E4901" s="18" t="str">
        <f t="shared" si="323"/>
        <v/>
      </c>
      <c r="F4901" s="18" t="str">
        <f t="shared" si="324"/>
        <v/>
      </c>
      <c r="G4901" s="18" t="str">
        <f t="shared" si="325"/>
        <v/>
      </c>
      <c r="H4901" s="18" t="str">
        <f t="shared" si="326"/>
        <v/>
      </c>
    </row>
    <row r="4902" spans="5:8" x14ac:dyDescent="0.25">
      <c r="E4902" s="18" t="str">
        <f t="shared" si="323"/>
        <v/>
      </c>
      <c r="F4902" s="18" t="str">
        <f t="shared" si="324"/>
        <v/>
      </c>
      <c r="G4902" s="18" t="str">
        <f t="shared" si="325"/>
        <v/>
      </c>
      <c r="H4902" s="18" t="str">
        <f t="shared" si="326"/>
        <v/>
      </c>
    </row>
    <row r="4903" spans="5:8" x14ac:dyDescent="0.25">
      <c r="E4903" s="18" t="str">
        <f t="shared" si="323"/>
        <v/>
      </c>
      <c r="F4903" s="18" t="str">
        <f t="shared" si="324"/>
        <v/>
      </c>
      <c r="G4903" s="18" t="str">
        <f t="shared" si="325"/>
        <v/>
      </c>
      <c r="H4903" s="18" t="str">
        <f t="shared" si="326"/>
        <v/>
      </c>
    </row>
    <row r="4904" spans="5:8" x14ac:dyDescent="0.25">
      <c r="E4904" s="18" t="str">
        <f t="shared" si="323"/>
        <v/>
      </c>
      <c r="F4904" s="18" t="str">
        <f t="shared" si="324"/>
        <v/>
      </c>
      <c r="G4904" s="18" t="str">
        <f t="shared" si="325"/>
        <v/>
      </c>
      <c r="H4904" s="18" t="str">
        <f t="shared" si="326"/>
        <v/>
      </c>
    </row>
    <row r="4905" spans="5:8" x14ac:dyDescent="0.25">
      <c r="E4905" s="18" t="str">
        <f t="shared" si="323"/>
        <v/>
      </c>
      <c r="F4905" s="18" t="str">
        <f t="shared" si="324"/>
        <v/>
      </c>
      <c r="G4905" s="18" t="str">
        <f t="shared" si="325"/>
        <v/>
      </c>
      <c r="H4905" s="18" t="str">
        <f t="shared" si="326"/>
        <v/>
      </c>
    </row>
    <row r="4906" spans="5:8" x14ac:dyDescent="0.25">
      <c r="E4906" s="18" t="str">
        <f t="shared" si="323"/>
        <v/>
      </c>
      <c r="F4906" s="18" t="str">
        <f t="shared" si="324"/>
        <v/>
      </c>
      <c r="G4906" s="18" t="str">
        <f t="shared" si="325"/>
        <v/>
      </c>
      <c r="H4906" s="18" t="str">
        <f t="shared" si="326"/>
        <v/>
      </c>
    </row>
    <row r="4907" spans="5:8" x14ac:dyDescent="0.25">
      <c r="E4907" s="18" t="str">
        <f t="shared" si="323"/>
        <v/>
      </c>
      <c r="F4907" s="18" t="str">
        <f t="shared" si="324"/>
        <v/>
      </c>
      <c r="G4907" s="18" t="str">
        <f t="shared" si="325"/>
        <v/>
      </c>
      <c r="H4907" s="18" t="str">
        <f t="shared" si="326"/>
        <v/>
      </c>
    </row>
    <row r="4908" spans="5:8" x14ac:dyDescent="0.25">
      <c r="E4908" s="18" t="str">
        <f t="shared" si="323"/>
        <v/>
      </c>
      <c r="F4908" s="18" t="str">
        <f t="shared" si="324"/>
        <v/>
      </c>
      <c r="G4908" s="18" t="str">
        <f t="shared" si="325"/>
        <v/>
      </c>
      <c r="H4908" s="18" t="str">
        <f t="shared" si="326"/>
        <v/>
      </c>
    </row>
    <row r="4909" spans="5:8" x14ac:dyDescent="0.25">
      <c r="E4909" s="18" t="str">
        <f t="shared" si="323"/>
        <v/>
      </c>
      <c r="F4909" s="18" t="str">
        <f t="shared" si="324"/>
        <v/>
      </c>
      <c r="G4909" s="18" t="str">
        <f t="shared" si="325"/>
        <v/>
      </c>
      <c r="H4909" s="18" t="str">
        <f t="shared" si="326"/>
        <v/>
      </c>
    </row>
    <row r="4910" spans="5:8" x14ac:dyDescent="0.25">
      <c r="E4910" s="18" t="str">
        <f t="shared" si="323"/>
        <v/>
      </c>
      <c r="F4910" s="18" t="str">
        <f t="shared" si="324"/>
        <v/>
      </c>
      <c r="G4910" s="18" t="str">
        <f t="shared" si="325"/>
        <v/>
      </c>
      <c r="H4910" s="18" t="str">
        <f t="shared" si="326"/>
        <v/>
      </c>
    </row>
    <row r="4911" spans="5:8" x14ac:dyDescent="0.25">
      <c r="E4911" s="18" t="str">
        <f t="shared" si="323"/>
        <v/>
      </c>
      <c r="F4911" s="18" t="str">
        <f t="shared" si="324"/>
        <v/>
      </c>
      <c r="G4911" s="18" t="str">
        <f t="shared" si="325"/>
        <v/>
      </c>
      <c r="H4911" s="18" t="str">
        <f t="shared" si="326"/>
        <v/>
      </c>
    </row>
    <row r="4912" spans="5:8" x14ac:dyDescent="0.25">
      <c r="E4912" s="18" t="str">
        <f t="shared" si="323"/>
        <v/>
      </c>
      <c r="F4912" s="18" t="str">
        <f t="shared" si="324"/>
        <v/>
      </c>
      <c r="G4912" s="18" t="str">
        <f t="shared" si="325"/>
        <v/>
      </c>
      <c r="H4912" s="18" t="str">
        <f t="shared" si="326"/>
        <v/>
      </c>
    </row>
    <row r="4913" spans="5:8" x14ac:dyDescent="0.25">
      <c r="E4913" s="18" t="str">
        <f t="shared" si="323"/>
        <v/>
      </c>
      <c r="F4913" s="18" t="str">
        <f t="shared" si="324"/>
        <v/>
      </c>
      <c r="G4913" s="18" t="str">
        <f t="shared" si="325"/>
        <v/>
      </c>
      <c r="H4913" s="18" t="str">
        <f t="shared" si="326"/>
        <v/>
      </c>
    </row>
    <row r="4914" spans="5:8" x14ac:dyDescent="0.25">
      <c r="E4914" s="18" t="str">
        <f t="shared" si="323"/>
        <v/>
      </c>
      <c r="F4914" s="18" t="str">
        <f t="shared" si="324"/>
        <v/>
      </c>
      <c r="G4914" s="18" t="str">
        <f t="shared" si="325"/>
        <v/>
      </c>
      <c r="H4914" s="18" t="str">
        <f t="shared" si="326"/>
        <v/>
      </c>
    </row>
    <row r="4915" spans="5:8" x14ac:dyDescent="0.25">
      <c r="E4915" s="18" t="str">
        <f t="shared" si="323"/>
        <v/>
      </c>
      <c r="F4915" s="18" t="str">
        <f t="shared" si="324"/>
        <v/>
      </c>
      <c r="G4915" s="18" t="str">
        <f t="shared" si="325"/>
        <v/>
      </c>
      <c r="H4915" s="18" t="str">
        <f t="shared" si="326"/>
        <v/>
      </c>
    </row>
    <row r="4916" spans="5:8" x14ac:dyDescent="0.25">
      <c r="E4916" s="18" t="str">
        <f t="shared" si="323"/>
        <v/>
      </c>
      <c r="F4916" s="18" t="str">
        <f t="shared" si="324"/>
        <v/>
      </c>
      <c r="G4916" s="18" t="str">
        <f t="shared" si="325"/>
        <v/>
      </c>
      <c r="H4916" s="18" t="str">
        <f t="shared" si="326"/>
        <v/>
      </c>
    </row>
    <row r="4917" spans="5:8" x14ac:dyDescent="0.25">
      <c r="E4917" s="18" t="str">
        <f t="shared" si="323"/>
        <v/>
      </c>
      <c r="F4917" s="18" t="str">
        <f t="shared" si="324"/>
        <v/>
      </c>
      <c r="G4917" s="18" t="str">
        <f t="shared" si="325"/>
        <v/>
      </c>
      <c r="H4917" s="18" t="str">
        <f t="shared" si="326"/>
        <v/>
      </c>
    </row>
    <row r="4918" spans="5:8" x14ac:dyDescent="0.25">
      <c r="E4918" s="18" t="str">
        <f t="shared" si="323"/>
        <v/>
      </c>
      <c r="F4918" s="18" t="str">
        <f t="shared" si="324"/>
        <v/>
      </c>
      <c r="G4918" s="18" t="str">
        <f t="shared" si="325"/>
        <v/>
      </c>
      <c r="H4918" s="18" t="str">
        <f t="shared" si="326"/>
        <v/>
      </c>
    </row>
    <row r="4919" spans="5:8" x14ac:dyDescent="0.25">
      <c r="E4919" s="18" t="str">
        <f t="shared" si="323"/>
        <v/>
      </c>
      <c r="F4919" s="18" t="str">
        <f t="shared" si="324"/>
        <v/>
      </c>
      <c r="G4919" s="18" t="str">
        <f t="shared" si="325"/>
        <v/>
      </c>
      <c r="H4919" s="18" t="str">
        <f t="shared" si="326"/>
        <v/>
      </c>
    </row>
    <row r="4920" spans="5:8" x14ac:dyDescent="0.25">
      <c r="E4920" s="18" t="str">
        <f t="shared" si="323"/>
        <v/>
      </c>
      <c r="F4920" s="18" t="str">
        <f t="shared" si="324"/>
        <v/>
      </c>
      <c r="G4920" s="18" t="str">
        <f t="shared" si="325"/>
        <v/>
      </c>
      <c r="H4920" s="18" t="str">
        <f t="shared" si="326"/>
        <v/>
      </c>
    </row>
    <row r="4921" spans="5:8" x14ac:dyDescent="0.25">
      <c r="E4921" s="18" t="str">
        <f t="shared" si="323"/>
        <v/>
      </c>
      <c r="F4921" s="18" t="str">
        <f t="shared" si="324"/>
        <v/>
      </c>
      <c r="G4921" s="18" t="str">
        <f t="shared" si="325"/>
        <v/>
      </c>
      <c r="H4921" s="18" t="str">
        <f t="shared" si="326"/>
        <v/>
      </c>
    </row>
    <row r="4922" spans="5:8" x14ac:dyDescent="0.25">
      <c r="E4922" s="18" t="str">
        <f t="shared" si="323"/>
        <v/>
      </c>
      <c r="F4922" s="18" t="str">
        <f t="shared" si="324"/>
        <v/>
      </c>
      <c r="G4922" s="18" t="str">
        <f t="shared" si="325"/>
        <v/>
      </c>
      <c r="H4922" s="18" t="str">
        <f t="shared" si="326"/>
        <v/>
      </c>
    </row>
    <row r="4923" spans="5:8" x14ac:dyDescent="0.25">
      <c r="E4923" s="18" t="str">
        <f t="shared" si="323"/>
        <v/>
      </c>
      <c r="F4923" s="18" t="str">
        <f t="shared" si="324"/>
        <v/>
      </c>
      <c r="G4923" s="18" t="str">
        <f t="shared" si="325"/>
        <v/>
      </c>
      <c r="H4923" s="18" t="str">
        <f t="shared" si="326"/>
        <v/>
      </c>
    </row>
    <row r="4924" spans="5:8" x14ac:dyDescent="0.25">
      <c r="E4924" s="18" t="str">
        <f t="shared" si="323"/>
        <v/>
      </c>
      <c r="F4924" s="18" t="str">
        <f t="shared" si="324"/>
        <v/>
      </c>
      <c r="G4924" s="18" t="str">
        <f t="shared" si="325"/>
        <v/>
      </c>
      <c r="H4924" s="18" t="str">
        <f t="shared" si="326"/>
        <v/>
      </c>
    </row>
    <row r="4925" spans="5:8" x14ac:dyDescent="0.25">
      <c r="E4925" s="18" t="str">
        <f t="shared" si="323"/>
        <v/>
      </c>
      <c r="F4925" s="18" t="str">
        <f t="shared" si="324"/>
        <v/>
      </c>
      <c r="G4925" s="18" t="str">
        <f t="shared" si="325"/>
        <v/>
      </c>
      <c r="H4925" s="18" t="str">
        <f t="shared" si="326"/>
        <v/>
      </c>
    </row>
    <row r="4926" spans="5:8" x14ac:dyDescent="0.25">
      <c r="E4926" s="18" t="str">
        <f t="shared" si="323"/>
        <v/>
      </c>
      <c r="F4926" s="18" t="str">
        <f t="shared" si="324"/>
        <v/>
      </c>
      <c r="G4926" s="18" t="str">
        <f t="shared" si="325"/>
        <v/>
      </c>
      <c r="H4926" s="18" t="str">
        <f t="shared" si="326"/>
        <v/>
      </c>
    </row>
    <row r="4927" spans="5:8" x14ac:dyDescent="0.25">
      <c r="E4927" s="18" t="str">
        <f t="shared" si="323"/>
        <v/>
      </c>
      <c r="F4927" s="18" t="str">
        <f t="shared" si="324"/>
        <v/>
      </c>
      <c r="G4927" s="18" t="str">
        <f t="shared" si="325"/>
        <v/>
      </c>
      <c r="H4927" s="18" t="str">
        <f t="shared" si="326"/>
        <v/>
      </c>
    </row>
    <row r="4928" spans="5:8" x14ac:dyDescent="0.25">
      <c r="E4928" s="18" t="str">
        <f t="shared" si="323"/>
        <v/>
      </c>
      <c r="F4928" s="18" t="str">
        <f t="shared" si="324"/>
        <v/>
      </c>
      <c r="G4928" s="18" t="str">
        <f t="shared" si="325"/>
        <v/>
      </c>
      <c r="H4928" s="18" t="str">
        <f t="shared" si="326"/>
        <v/>
      </c>
    </row>
    <row r="4929" spans="5:8" x14ac:dyDescent="0.25">
      <c r="E4929" s="18" t="str">
        <f t="shared" si="323"/>
        <v/>
      </c>
      <c r="F4929" s="18" t="str">
        <f t="shared" si="324"/>
        <v/>
      </c>
      <c r="G4929" s="18" t="str">
        <f t="shared" si="325"/>
        <v/>
      </c>
      <c r="H4929" s="18" t="str">
        <f t="shared" si="326"/>
        <v/>
      </c>
    </row>
    <row r="4930" spans="5:8" x14ac:dyDescent="0.25">
      <c r="E4930" s="18" t="str">
        <f t="shared" si="323"/>
        <v/>
      </c>
      <c r="F4930" s="18" t="str">
        <f t="shared" si="324"/>
        <v/>
      </c>
      <c r="G4930" s="18" t="str">
        <f t="shared" si="325"/>
        <v/>
      </c>
      <c r="H4930" s="18" t="str">
        <f t="shared" si="326"/>
        <v/>
      </c>
    </row>
    <row r="4931" spans="5:8" x14ac:dyDescent="0.25">
      <c r="E4931" s="18" t="str">
        <f t="shared" si="323"/>
        <v/>
      </c>
      <c r="F4931" s="18" t="str">
        <f t="shared" si="324"/>
        <v/>
      </c>
      <c r="G4931" s="18" t="str">
        <f t="shared" si="325"/>
        <v/>
      </c>
      <c r="H4931" s="18" t="str">
        <f t="shared" si="326"/>
        <v/>
      </c>
    </row>
    <row r="4932" spans="5:8" x14ac:dyDescent="0.25">
      <c r="E4932" s="18" t="str">
        <f t="shared" si="323"/>
        <v/>
      </c>
      <c r="F4932" s="18" t="str">
        <f t="shared" si="324"/>
        <v/>
      </c>
      <c r="G4932" s="18" t="str">
        <f t="shared" si="325"/>
        <v/>
      </c>
      <c r="H4932" s="18" t="str">
        <f t="shared" si="326"/>
        <v/>
      </c>
    </row>
    <row r="4933" spans="5:8" x14ac:dyDescent="0.25">
      <c r="E4933" s="18" t="str">
        <f t="shared" si="323"/>
        <v/>
      </c>
      <c r="F4933" s="18" t="str">
        <f t="shared" si="324"/>
        <v/>
      </c>
      <c r="G4933" s="18" t="str">
        <f t="shared" si="325"/>
        <v/>
      </c>
      <c r="H4933" s="18" t="str">
        <f t="shared" si="326"/>
        <v/>
      </c>
    </row>
    <row r="4934" spans="5:8" x14ac:dyDescent="0.25">
      <c r="E4934" s="18" t="str">
        <f t="shared" ref="E4934:E4997" si="327">IF($C4934="","",IFERROR(INDEX(ItemPriceCol,MATCH($C4934,ItemName,0)),""))</f>
        <v/>
      </c>
      <c r="F4934" s="18" t="str">
        <f t="shared" ref="F4934:F4997" si="328">IF(OR($D4934="",$E4934=""),"",$D4934*$E4934)</f>
        <v/>
      </c>
      <c r="G4934" s="18" t="str">
        <f t="shared" ref="G4934:G4997" si="329">IF($C4934="","",IFERROR(INDEX(ItemCostCol,MATCH($C4934,ItemName,0)),""))</f>
        <v/>
      </c>
      <c r="H4934" s="18" t="str">
        <f t="shared" ref="H4934:H4997" si="330">IF(OR($F4934="",$G4934=""),"",$F4934-$D4934*$G4934)</f>
        <v/>
      </c>
    </row>
    <row r="4935" spans="5:8" x14ac:dyDescent="0.25">
      <c r="E4935" s="18" t="str">
        <f t="shared" si="327"/>
        <v/>
      </c>
      <c r="F4935" s="18" t="str">
        <f t="shared" si="328"/>
        <v/>
      </c>
      <c r="G4935" s="18" t="str">
        <f t="shared" si="329"/>
        <v/>
      </c>
      <c r="H4935" s="18" t="str">
        <f t="shared" si="330"/>
        <v/>
      </c>
    </row>
    <row r="4936" spans="5:8" x14ac:dyDescent="0.25">
      <c r="E4936" s="18" t="str">
        <f t="shared" si="327"/>
        <v/>
      </c>
      <c r="F4936" s="18" t="str">
        <f t="shared" si="328"/>
        <v/>
      </c>
      <c r="G4936" s="18" t="str">
        <f t="shared" si="329"/>
        <v/>
      </c>
      <c r="H4936" s="18" t="str">
        <f t="shared" si="330"/>
        <v/>
      </c>
    </row>
    <row r="4937" spans="5:8" x14ac:dyDescent="0.25">
      <c r="E4937" s="18" t="str">
        <f t="shared" si="327"/>
        <v/>
      </c>
      <c r="F4937" s="18" t="str">
        <f t="shared" si="328"/>
        <v/>
      </c>
      <c r="G4937" s="18" t="str">
        <f t="shared" si="329"/>
        <v/>
      </c>
      <c r="H4937" s="18" t="str">
        <f t="shared" si="330"/>
        <v/>
      </c>
    </row>
    <row r="4938" spans="5:8" x14ac:dyDescent="0.25">
      <c r="E4938" s="18" t="str">
        <f t="shared" si="327"/>
        <v/>
      </c>
      <c r="F4938" s="18" t="str">
        <f t="shared" si="328"/>
        <v/>
      </c>
      <c r="G4938" s="18" t="str">
        <f t="shared" si="329"/>
        <v/>
      </c>
      <c r="H4938" s="18" t="str">
        <f t="shared" si="330"/>
        <v/>
      </c>
    </row>
    <row r="4939" spans="5:8" x14ac:dyDescent="0.25">
      <c r="E4939" s="18" t="str">
        <f t="shared" si="327"/>
        <v/>
      </c>
      <c r="F4939" s="18" t="str">
        <f t="shared" si="328"/>
        <v/>
      </c>
      <c r="G4939" s="18" t="str">
        <f t="shared" si="329"/>
        <v/>
      </c>
      <c r="H4939" s="18" t="str">
        <f t="shared" si="330"/>
        <v/>
      </c>
    </row>
    <row r="4940" spans="5:8" x14ac:dyDescent="0.25">
      <c r="E4940" s="18" t="str">
        <f t="shared" si="327"/>
        <v/>
      </c>
      <c r="F4940" s="18" t="str">
        <f t="shared" si="328"/>
        <v/>
      </c>
      <c r="G4940" s="18" t="str">
        <f t="shared" si="329"/>
        <v/>
      </c>
      <c r="H4940" s="18" t="str">
        <f t="shared" si="330"/>
        <v/>
      </c>
    </row>
    <row r="4941" spans="5:8" x14ac:dyDescent="0.25">
      <c r="E4941" s="18" t="str">
        <f t="shared" si="327"/>
        <v/>
      </c>
      <c r="F4941" s="18" t="str">
        <f t="shared" si="328"/>
        <v/>
      </c>
      <c r="G4941" s="18" t="str">
        <f t="shared" si="329"/>
        <v/>
      </c>
      <c r="H4941" s="18" t="str">
        <f t="shared" si="330"/>
        <v/>
      </c>
    </row>
    <row r="4942" spans="5:8" x14ac:dyDescent="0.25">
      <c r="E4942" s="18" t="str">
        <f t="shared" si="327"/>
        <v/>
      </c>
      <c r="F4942" s="18" t="str">
        <f t="shared" si="328"/>
        <v/>
      </c>
      <c r="G4942" s="18" t="str">
        <f t="shared" si="329"/>
        <v/>
      </c>
      <c r="H4942" s="18" t="str">
        <f t="shared" si="330"/>
        <v/>
      </c>
    </row>
    <row r="4943" spans="5:8" x14ac:dyDescent="0.25">
      <c r="E4943" s="18" t="str">
        <f t="shared" si="327"/>
        <v/>
      </c>
      <c r="F4943" s="18" t="str">
        <f t="shared" si="328"/>
        <v/>
      </c>
      <c r="G4943" s="18" t="str">
        <f t="shared" si="329"/>
        <v/>
      </c>
      <c r="H4943" s="18" t="str">
        <f t="shared" si="330"/>
        <v/>
      </c>
    </row>
    <row r="4944" spans="5:8" x14ac:dyDescent="0.25">
      <c r="E4944" s="18" t="str">
        <f t="shared" si="327"/>
        <v/>
      </c>
      <c r="F4944" s="18" t="str">
        <f t="shared" si="328"/>
        <v/>
      </c>
      <c r="G4944" s="18" t="str">
        <f t="shared" si="329"/>
        <v/>
      </c>
      <c r="H4944" s="18" t="str">
        <f t="shared" si="330"/>
        <v/>
      </c>
    </row>
    <row r="4945" spans="5:8" x14ac:dyDescent="0.25">
      <c r="E4945" s="18" t="str">
        <f t="shared" si="327"/>
        <v/>
      </c>
      <c r="F4945" s="18" t="str">
        <f t="shared" si="328"/>
        <v/>
      </c>
      <c r="G4945" s="18" t="str">
        <f t="shared" si="329"/>
        <v/>
      </c>
      <c r="H4945" s="18" t="str">
        <f t="shared" si="330"/>
        <v/>
      </c>
    </row>
    <row r="4946" spans="5:8" x14ac:dyDescent="0.25">
      <c r="E4946" s="18" t="str">
        <f t="shared" si="327"/>
        <v/>
      </c>
      <c r="F4946" s="18" t="str">
        <f t="shared" si="328"/>
        <v/>
      </c>
      <c r="G4946" s="18" t="str">
        <f t="shared" si="329"/>
        <v/>
      </c>
      <c r="H4946" s="18" t="str">
        <f t="shared" si="330"/>
        <v/>
      </c>
    </row>
    <row r="4947" spans="5:8" x14ac:dyDescent="0.25">
      <c r="E4947" s="18" t="str">
        <f t="shared" si="327"/>
        <v/>
      </c>
      <c r="F4947" s="18" t="str">
        <f t="shared" si="328"/>
        <v/>
      </c>
      <c r="G4947" s="18" t="str">
        <f t="shared" si="329"/>
        <v/>
      </c>
      <c r="H4947" s="18" t="str">
        <f t="shared" si="330"/>
        <v/>
      </c>
    </row>
    <row r="4948" spans="5:8" x14ac:dyDescent="0.25">
      <c r="E4948" s="18" t="str">
        <f t="shared" si="327"/>
        <v/>
      </c>
      <c r="F4948" s="18" t="str">
        <f t="shared" si="328"/>
        <v/>
      </c>
      <c r="G4948" s="18" t="str">
        <f t="shared" si="329"/>
        <v/>
      </c>
      <c r="H4948" s="18" t="str">
        <f t="shared" si="330"/>
        <v/>
      </c>
    </row>
    <row r="4949" spans="5:8" x14ac:dyDescent="0.25">
      <c r="E4949" s="18" t="str">
        <f t="shared" si="327"/>
        <v/>
      </c>
      <c r="F4949" s="18" t="str">
        <f t="shared" si="328"/>
        <v/>
      </c>
      <c r="G4949" s="18" t="str">
        <f t="shared" si="329"/>
        <v/>
      </c>
      <c r="H4949" s="18" t="str">
        <f t="shared" si="330"/>
        <v/>
      </c>
    </row>
    <row r="4950" spans="5:8" x14ac:dyDescent="0.25">
      <c r="E4950" s="18" t="str">
        <f t="shared" si="327"/>
        <v/>
      </c>
      <c r="F4950" s="18" t="str">
        <f t="shared" si="328"/>
        <v/>
      </c>
      <c r="G4950" s="18" t="str">
        <f t="shared" si="329"/>
        <v/>
      </c>
      <c r="H4950" s="18" t="str">
        <f t="shared" si="330"/>
        <v/>
      </c>
    </row>
    <row r="4951" spans="5:8" x14ac:dyDescent="0.25">
      <c r="E4951" s="18" t="str">
        <f t="shared" si="327"/>
        <v/>
      </c>
      <c r="F4951" s="18" t="str">
        <f t="shared" si="328"/>
        <v/>
      </c>
      <c r="G4951" s="18" t="str">
        <f t="shared" si="329"/>
        <v/>
      </c>
      <c r="H4951" s="18" t="str">
        <f t="shared" si="330"/>
        <v/>
      </c>
    </row>
    <row r="4952" spans="5:8" x14ac:dyDescent="0.25">
      <c r="E4952" s="18" t="str">
        <f t="shared" si="327"/>
        <v/>
      </c>
      <c r="F4952" s="18" t="str">
        <f t="shared" si="328"/>
        <v/>
      </c>
      <c r="G4952" s="18" t="str">
        <f t="shared" si="329"/>
        <v/>
      </c>
      <c r="H4952" s="18" t="str">
        <f t="shared" si="330"/>
        <v/>
      </c>
    </row>
    <row r="4953" spans="5:8" x14ac:dyDescent="0.25">
      <c r="E4953" s="18" t="str">
        <f t="shared" si="327"/>
        <v/>
      </c>
      <c r="F4953" s="18" t="str">
        <f t="shared" si="328"/>
        <v/>
      </c>
      <c r="G4953" s="18" t="str">
        <f t="shared" si="329"/>
        <v/>
      </c>
      <c r="H4953" s="18" t="str">
        <f t="shared" si="330"/>
        <v/>
      </c>
    </row>
    <row r="4954" spans="5:8" x14ac:dyDescent="0.25">
      <c r="E4954" s="18" t="str">
        <f t="shared" si="327"/>
        <v/>
      </c>
      <c r="F4954" s="18" t="str">
        <f t="shared" si="328"/>
        <v/>
      </c>
      <c r="G4954" s="18" t="str">
        <f t="shared" si="329"/>
        <v/>
      </c>
      <c r="H4954" s="18" t="str">
        <f t="shared" si="330"/>
        <v/>
      </c>
    </row>
    <row r="4955" spans="5:8" x14ac:dyDescent="0.25">
      <c r="E4955" s="18" t="str">
        <f t="shared" si="327"/>
        <v/>
      </c>
      <c r="F4955" s="18" t="str">
        <f t="shared" si="328"/>
        <v/>
      </c>
      <c r="G4955" s="18" t="str">
        <f t="shared" si="329"/>
        <v/>
      </c>
      <c r="H4955" s="18" t="str">
        <f t="shared" si="330"/>
        <v/>
      </c>
    </row>
    <row r="4956" spans="5:8" x14ac:dyDescent="0.25">
      <c r="E4956" s="18" t="str">
        <f t="shared" si="327"/>
        <v/>
      </c>
      <c r="F4956" s="18" t="str">
        <f t="shared" si="328"/>
        <v/>
      </c>
      <c r="G4956" s="18" t="str">
        <f t="shared" si="329"/>
        <v/>
      </c>
      <c r="H4956" s="18" t="str">
        <f t="shared" si="330"/>
        <v/>
      </c>
    </row>
    <row r="4957" spans="5:8" x14ac:dyDescent="0.25">
      <c r="E4957" s="18" t="str">
        <f t="shared" si="327"/>
        <v/>
      </c>
      <c r="F4957" s="18" t="str">
        <f t="shared" si="328"/>
        <v/>
      </c>
      <c r="G4957" s="18" t="str">
        <f t="shared" si="329"/>
        <v/>
      </c>
      <c r="H4957" s="18" t="str">
        <f t="shared" si="330"/>
        <v/>
      </c>
    </row>
    <row r="4958" spans="5:8" x14ac:dyDescent="0.25">
      <c r="E4958" s="18" t="str">
        <f t="shared" si="327"/>
        <v/>
      </c>
      <c r="F4958" s="18" t="str">
        <f t="shared" si="328"/>
        <v/>
      </c>
      <c r="G4958" s="18" t="str">
        <f t="shared" si="329"/>
        <v/>
      </c>
      <c r="H4958" s="18" t="str">
        <f t="shared" si="330"/>
        <v/>
      </c>
    </row>
    <row r="4959" spans="5:8" x14ac:dyDescent="0.25">
      <c r="E4959" s="18" t="str">
        <f t="shared" si="327"/>
        <v/>
      </c>
      <c r="F4959" s="18" t="str">
        <f t="shared" si="328"/>
        <v/>
      </c>
      <c r="G4959" s="18" t="str">
        <f t="shared" si="329"/>
        <v/>
      </c>
      <c r="H4959" s="18" t="str">
        <f t="shared" si="330"/>
        <v/>
      </c>
    </row>
    <row r="4960" spans="5:8" x14ac:dyDescent="0.25">
      <c r="E4960" s="18" t="str">
        <f t="shared" si="327"/>
        <v/>
      </c>
      <c r="F4960" s="18" t="str">
        <f t="shared" si="328"/>
        <v/>
      </c>
      <c r="G4960" s="18" t="str">
        <f t="shared" si="329"/>
        <v/>
      </c>
      <c r="H4960" s="18" t="str">
        <f t="shared" si="330"/>
        <v/>
      </c>
    </row>
    <row r="4961" spans="5:8" x14ac:dyDescent="0.25">
      <c r="E4961" s="18" t="str">
        <f t="shared" si="327"/>
        <v/>
      </c>
      <c r="F4961" s="18" t="str">
        <f t="shared" si="328"/>
        <v/>
      </c>
      <c r="G4961" s="18" t="str">
        <f t="shared" si="329"/>
        <v/>
      </c>
      <c r="H4961" s="18" t="str">
        <f t="shared" si="330"/>
        <v/>
      </c>
    </row>
    <row r="4962" spans="5:8" x14ac:dyDescent="0.25">
      <c r="E4962" s="18" t="str">
        <f t="shared" si="327"/>
        <v/>
      </c>
      <c r="F4962" s="18" t="str">
        <f t="shared" si="328"/>
        <v/>
      </c>
      <c r="G4962" s="18" t="str">
        <f t="shared" si="329"/>
        <v/>
      </c>
      <c r="H4962" s="18" t="str">
        <f t="shared" si="330"/>
        <v/>
      </c>
    </row>
    <row r="4963" spans="5:8" x14ac:dyDescent="0.25">
      <c r="E4963" s="18" t="str">
        <f t="shared" si="327"/>
        <v/>
      </c>
      <c r="F4963" s="18" t="str">
        <f t="shared" si="328"/>
        <v/>
      </c>
      <c r="G4963" s="18" t="str">
        <f t="shared" si="329"/>
        <v/>
      </c>
      <c r="H4963" s="18" t="str">
        <f t="shared" si="330"/>
        <v/>
      </c>
    </row>
    <row r="4964" spans="5:8" x14ac:dyDescent="0.25">
      <c r="E4964" s="18" t="str">
        <f t="shared" si="327"/>
        <v/>
      </c>
      <c r="F4964" s="18" t="str">
        <f t="shared" si="328"/>
        <v/>
      </c>
      <c r="G4964" s="18" t="str">
        <f t="shared" si="329"/>
        <v/>
      </c>
      <c r="H4964" s="18" t="str">
        <f t="shared" si="330"/>
        <v/>
      </c>
    </row>
    <row r="4965" spans="5:8" x14ac:dyDescent="0.25">
      <c r="E4965" s="18" t="str">
        <f t="shared" si="327"/>
        <v/>
      </c>
      <c r="F4965" s="18" t="str">
        <f t="shared" si="328"/>
        <v/>
      </c>
      <c r="G4965" s="18" t="str">
        <f t="shared" si="329"/>
        <v/>
      </c>
      <c r="H4965" s="18" t="str">
        <f t="shared" si="330"/>
        <v/>
      </c>
    </row>
    <row r="4966" spans="5:8" x14ac:dyDescent="0.25">
      <c r="E4966" s="18" t="str">
        <f t="shared" si="327"/>
        <v/>
      </c>
      <c r="F4966" s="18" t="str">
        <f t="shared" si="328"/>
        <v/>
      </c>
      <c r="G4966" s="18" t="str">
        <f t="shared" si="329"/>
        <v/>
      </c>
      <c r="H4966" s="18" t="str">
        <f t="shared" si="330"/>
        <v/>
      </c>
    </row>
    <row r="4967" spans="5:8" x14ac:dyDescent="0.25">
      <c r="E4967" s="18" t="str">
        <f t="shared" si="327"/>
        <v/>
      </c>
      <c r="F4967" s="18" t="str">
        <f t="shared" si="328"/>
        <v/>
      </c>
      <c r="G4967" s="18" t="str">
        <f t="shared" si="329"/>
        <v/>
      </c>
      <c r="H4967" s="18" t="str">
        <f t="shared" si="330"/>
        <v/>
      </c>
    </row>
    <row r="4968" spans="5:8" x14ac:dyDescent="0.25">
      <c r="E4968" s="18" t="str">
        <f t="shared" si="327"/>
        <v/>
      </c>
      <c r="F4968" s="18" t="str">
        <f t="shared" si="328"/>
        <v/>
      </c>
      <c r="G4968" s="18" t="str">
        <f t="shared" si="329"/>
        <v/>
      </c>
      <c r="H4968" s="18" t="str">
        <f t="shared" si="330"/>
        <v/>
      </c>
    </row>
    <row r="4969" spans="5:8" x14ac:dyDescent="0.25">
      <c r="E4969" s="18" t="str">
        <f t="shared" si="327"/>
        <v/>
      </c>
      <c r="F4969" s="18" t="str">
        <f t="shared" si="328"/>
        <v/>
      </c>
      <c r="G4969" s="18" t="str">
        <f t="shared" si="329"/>
        <v/>
      </c>
      <c r="H4969" s="18" t="str">
        <f t="shared" si="330"/>
        <v/>
      </c>
    </row>
    <row r="4970" spans="5:8" x14ac:dyDescent="0.25">
      <c r="E4970" s="18" t="str">
        <f t="shared" si="327"/>
        <v/>
      </c>
      <c r="F4970" s="18" t="str">
        <f t="shared" si="328"/>
        <v/>
      </c>
      <c r="G4970" s="18" t="str">
        <f t="shared" si="329"/>
        <v/>
      </c>
      <c r="H4970" s="18" t="str">
        <f t="shared" si="330"/>
        <v/>
      </c>
    </row>
    <row r="4971" spans="5:8" x14ac:dyDescent="0.25">
      <c r="E4971" s="18" t="str">
        <f t="shared" si="327"/>
        <v/>
      </c>
      <c r="F4971" s="18" t="str">
        <f t="shared" si="328"/>
        <v/>
      </c>
      <c r="G4971" s="18" t="str">
        <f t="shared" si="329"/>
        <v/>
      </c>
      <c r="H4971" s="18" t="str">
        <f t="shared" si="330"/>
        <v/>
      </c>
    </row>
    <row r="4972" spans="5:8" x14ac:dyDescent="0.25">
      <c r="E4972" s="18" t="str">
        <f t="shared" si="327"/>
        <v/>
      </c>
      <c r="F4972" s="18" t="str">
        <f t="shared" si="328"/>
        <v/>
      </c>
      <c r="G4972" s="18" t="str">
        <f t="shared" si="329"/>
        <v/>
      </c>
      <c r="H4972" s="18" t="str">
        <f t="shared" si="330"/>
        <v/>
      </c>
    </row>
    <row r="4973" spans="5:8" x14ac:dyDescent="0.25">
      <c r="E4973" s="18" t="str">
        <f t="shared" si="327"/>
        <v/>
      </c>
      <c r="F4973" s="18" t="str">
        <f t="shared" si="328"/>
        <v/>
      </c>
      <c r="G4973" s="18" t="str">
        <f t="shared" si="329"/>
        <v/>
      </c>
      <c r="H4973" s="18" t="str">
        <f t="shared" si="330"/>
        <v/>
      </c>
    </row>
    <row r="4974" spans="5:8" x14ac:dyDescent="0.25">
      <c r="E4974" s="18" t="str">
        <f t="shared" si="327"/>
        <v/>
      </c>
      <c r="F4974" s="18" t="str">
        <f t="shared" si="328"/>
        <v/>
      </c>
      <c r="G4974" s="18" t="str">
        <f t="shared" si="329"/>
        <v/>
      </c>
      <c r="H4974" s="18" t="str">
        <f t="shared" si="330"/>
        <v/>
      </c>
    </row>
    <row r="4975" spans="5:8" x14ac:dyDescent="0.25">
      <c r="E4975" s="18" t="str">
        <f t="shared" si="327"/>
        <v/>
      </c>
      <c r="F4975" s="18" t="str">
        <f t="shared" si="328"/>
        <v/>
      </c>
      <c r="G4975" s="18" t="str">
        <f t="shared" si="329"/>
        <v/>
      </c>
      <c r="H4975" s="18" t="str">
        <f t="shared" si="330"/>
        <v/>
      </c>
    </row>
    <row r="4976" spans="5:8" x14ac:dyDescent="0.25">
      <c r="E4976" s="18" t="str">
        <f t="shared" si="327"/>
        <v/>
      </c>
      <c r="F4976" s="18" t="str">
        <f t="shared" si="328"/>
        <v/>
      </c>
      <c r="G4976" s="18" t="str">
        <f t="shared" si="329"/>
        <v/>
      </c>
      <c r="H4976" s="18" t="str">
        <f t="shared" si="330"/>
        <v/>
      </c>
    </row>
    <row r="4977" spans="5:8" x14ac:dyDescent="0.25">
      <c r="E4977" s="18" t="str">
        <f t="shared" si="327"/>
        <v/>
      </c>
      <c r="F4977" s="18" t="str">
        <f t="shared" si="328"/>
        <v/>
      </c>
      <c r="G4977" s="18" t="str">
        <f t="shared" si="329"/>
        <v/>
      </c>
      <c r="H4977" s="18" t="str">
        <f t="shared" si="330"/>
        <v/>
      </c>
    </row>
    <row r="4978" spans="5:8" x14ac:dyDescent="0.25">
      <c r="E4978" s="18" t="str">
        <f t="shared" si="327"/>
        <v/>
      </c>
      <c r="F4978" s="18" t="str">
        <f t="shared" si="328"/>
        <v/>
      </c>
      <c r="G4978" s="18" t="str">
        <f t="shared" si="329"/>
        <v/>
      </c>
      <c r="H4978" s="18" t="str">
        <f t="shared" si="330"/>
        <v/>
      </c>
    </row>
    <row r="4979" spans="5:8" x14ac:dyDescent="0.25">
      <c r="E4979" s="18" t="str">
        <f t="shared" si="327"/>
        <v/>
      </c>
      <c r="F4979" s="18" t="str">
        <f t="shared" si="328"/>
        <v/>
      </c>
      <c r="G4979" s="18" t="str">
        <f t="shared" si="329"/>
        <v/>
      </c>
      <c r="H4979" s="18" t="str">
        <f t="shared" si="330"/>
        <v/>
      </c>
    </row>
    <row r="4980" spans="5:8" x14ac:dyDescent="0.25">
      <c r="E4980" s="18" t="str">
        <f t="shared" si="327"/>
        <v/>
      </c>
      <c r="F4980" s="18" t="str">
        <f t="shared" si="328"/>
        <v/>
      </c>
      <c r="G4980" s="18" t="str">
        <f t="shared" si="329"/>
        <v/>
      </c>
      <c r="H4980" s="18" t="str">
        <f t="shared" si="330"/>
        <v/>
      </c>
    </row>
    <row r="4981" spans="5:8" x14ac:dyDescent="0.25">
      <c r="E4981" s="18" t="str">
        <f t="shared" si="327"/>
        <v/>
      </c>
      <c r="F4981" s="18" t="str">
        <f t="shared" si="328"/>
        <v/>
      </c>
      <c r="G4981" s="18" t="str">
        <f t="shared" si="329"/>
        <v/>
      </c>
      <c r="H4981" s="18" t="str">
        <f t="shared" si="330"/>
        <v/>
      </c>
    </row>
    <row r="4982" spans="5:8" x14ac:dyDescent="0.25">
      <c r="E4982" s="18" t="str">
        <f t="shared" si="327"/>
        <v/>
      </c>
      <c r="F4982" s="18" t="str">
        <f t="shared" si="328"/>
        <v/>
      </c>
      <c r="G4982" s="18" t="str">
        <f t="shared" si="329"/>
        <v/>
      </c>
      <c r="H4982" s="18" t="str">
        <f t="shared" si="330"/>
        <v/>
      </c>
    </row>
    <row r="4983" spans="5:8" x14ac:dyDescent="0.25">
      <c r="E4983" s="18" t="str">
        <f t="shared" si="327"/>
        <v/>
      </c>
      <c r="F4983" s="18" t="str">
        <f t="shared" si="328"/>
        <v/>
      </c>
      <c r="G4983" s="18" t="str">
        <f t="shared" si="329"/>
        <v/>
      </c>
      <c r="H4983" s="18" t="str">
        <f t="shared" si="330"/>
        <v/>
      </c>
    </row>
    <row r="4984" spans="5:8" x14ac:dyDescent="0.25">
      <c r="E4984" s="18" t="str">
        <f t="shared" si="327"/>
        <v/>
      </c>
      <c r="F4984" s="18" t="str">
        <f t="shared" si="328"/>
        <v/>
      </c>
      <c r="G4984" s="18" t="str">
        <f t="shared" si="329"/>
        <v/>
      </c>
      <c r="H4984" s="18" t="str">
        <f t="shared" si="330"/>
        <v/>
      </c>
    </row>
    <row r="4985" spans="5:8" x14ac:dyDescent="0.25">
      <c r="E4985" s="18" t="str">
        <f t="shared" si="327"/>
        <v/>
      </c>
      <c r="F4985" s="18" t="str">
        <f t="shared" si="328"/>
        <v/>
      </c>
      <c r="G4985" s="18" t="str">
        <f t="shared" si="329"/>
        <v/>
      </c>
      <c r="H4985" s="18" t="str">
        <f t="shared" si="330"/>
        <v/>
      </c>
    </row>
    <row r="4986" spans="5:8" x14ac:dyDescent="0.25">
      <c r="E4986" s="18" t="str">
        <f t="shared" si="327"/>
        <v/>
      </c>
      <c r="F4986" s="18" t="str">
        <f t="shared" si="328"/>
        <v/>
      </c>
      <c r="G4986" s="18" t="str">
        <f t="shared" si="329"/>
        <v/>
      </c>
      <c r="H4986" s="18" t="str">
        <f t="shared" si="330"/>
        <v/>
      </c>
    </row>
    <row r="4987" spans="5:8" x14ac:dyDescent="0.25">
      <c r="E4987" s="18" t="str">
        <f t="shared" si="327"/>
        <v/>
      </c>
      <c r="F4987" s="18" t="str">
        <f t="shared" si="328"/>
        <v/>
      </c>
      <c r="G4987" s="18" t="str">
        <f t="shared" si="329"/>
        <v/>
      </c>
      <c r="H4987" s="18" t="str">
        <f t="shared" si="330"/>
        <v/>
      </c>
    </row>
    <row r="4988" spans="5:8" x14ac:dyDescent="0.25">
      <c r="E4988" s="18" t="str">
        <f t="shared" si="327"/>
        <v/>
      </c>
      <c r="F4988" s="18" t="str">
        <f t="shared" si="328"/>
        <v/>
      </c>
      <c r="G4988" s="18" t="str">
        <f t="shared" si="329"/>
        <v/>
      </c>
      <c r="H4988" s="18" t="str">
        <f t="shared" si="330"/>
        <v/>
      </c>
    </row>
    <row r="4989" spans="5:8" x14ac:dyDescent="0.25">
      <c r="E4989" s="18" t="str">
        <f t="shared" si="327"/>
        <v/>
      </c>
      <c r="F4989" s="18" t="str">
        <f t="shared" si="328"/>
        <v/>
      </c>
      <c r="G4989" s="18" t="str">
        <f t="shared" si="329"/>
        <v/>
      </c>
      <c r="H4989" s="18" t="str">
        <f t="shared" si="330"/>
        <v/>
      </c>
    </row>
    <row r="4990" spans="5:8" x14ac:dyDescent="0.25">
      <c r="E4990" s="18" t="str">
        <f t="shared" si="327"/>
        <v/>
      </c>
      <c r="F4990" s="18" t="str">
        <f t="shared" si="328"/>
        <v/>
      </c>
      <c r="G4990" s="18" t="str">
        <f t="shared" si="329"/>
        <v/>
      </c>
      <c r="H4990" s="18" t="str">
        <f t="shared" si="330"/>
        <v/>
      </c>
    </row>
    <row r="4991" spans="5:8" x14ac:dyDescent="0.25">
      <c r="E4991" s="18" t="str">
        <f t="shared" si="327"/>
        <v/>
      </c>
      <c r="F4991" s="18" t="str">
        <f t="shared" si="328"/>
        <v/>
      </c>
      <c r="G4991" s="18" t="str">
        <f t="shared" si="329"/>
        <v/>
      </c>
      <c r="H4991" s="18" t="str">
        <f t="shared" si="330"/>
        <v/>
      </c>
    </row>
    <row r="4992" spans="5:8" x14ac:dyDescent="0.25">
      <c r="E4992" s="18" t="str">
        <f t="shared" si="327"/>
        <v/>
      </c>
      <c r="F4992" s="18" t="str">
        <f t="shared" si="328"/>
        <v/>
      </c>
      <c r="G4992" s="18" t="str">
        <f t="shared" si="329"/>
        <v/>
      </c>
      <c r="H4992" s="18" t="str">
        <f t="shared" si="330"/>
        <v/>
      </c>
    </row>
    <row r="4993" spans="5:8" x14ac:dyDescent="0.25">
      <c r="E4993" s="18" t="str">
        <f t="shared" si="327"/>
        <v/>
      </c>
      <c r="F4993" s="18" t="str">
        <f t="shared" si="328"/>
        <v/>
      </c>
      <c r="G4993" s="18" t="str">
        <f t="shared" si="329"/>
        <v/>
      </c>
      <c r="H4993" s="18" t="str">
        <f t="shared" si="330"/>
        <v/>
      </c>
    </row>
    <row r="4994" spans="5:8" x14ac:dyDescent="0.25">
      <c r="E4994" s="18" t="str">
        <f t="shared" si="327"/>
        <v/>
      </c>
      <c r="F4994" s="18" t="str">
        <f t="shared" si="328"/>
        <v/>
      </c>
      <c r="G4994" s="18" t="str">
        <f t="shared" si="329"/>
        <v/>
      </c>
      <c r="H4994" s="18" t="str">
        <f t="shared" si="330"/>
        <v/>
      </c>
    </row>
    <row r="4995" spans="5:8" x14ac:dyDescent="0.25">
      <c r="E4995" s="18" t="str">
        <f t="shared" si="327"/>
        <v/>
      </c>
      <c r="F4995" s="18" t="str">
        <f t="shared" si="328"/>
        <v/>
      </c>
      <c r="G4995" s="18" t="str">
        <f t="shared" si="329"/>
        <v/>
      </c>
      <c r="H4995" s="18" t="str">
        <f t="shared" si="330"/>
        <v/>
      </c>
    </row>
    <row r="4996" spans="5:8" x14ac:dyDescent="0.25">
      <c r="E4996" s="18" t="str">
        <f t="shared" si="327"/>
        <v/>
      </c>
      <c r="F4996" s="18" t="str">
        <f t="shared" si="328"/>
        <v/>
      </c>
      <c r="G4996" s="18" t="str">
        <f t="shared" si="329"/>
        <v/>
      </c>
      <c r="H4996" s="18" t="str">
        <f t="shared" si="330"/>
        <v/>
      </c>
    </row>
    <row r="4997" spans="5:8" x14ac:dyDescent="0.25">
      <c r="E4997" s="18" t="str">
        <f t="shared" si="327"/>
        <v/>
      </c>
      <c r="F4997" s="18" t="str">
        <f t="shared" si="328"/>
        <v/>
      </c>
      <c r="G4997" s="18" t="str">
        <f t="shared" si="329"/>
        <v/>
      </c>
      <c r="H4997" s="18" t="str">
        <f t="shared" si="330"/>
        <v/>
      </c>
    </row>
    <row r="4998" spans="5:8" x14ac:dyDescent="0.25">
      <c r="E4998" s="18" t="str">
        <f t="shared" ref="E4998:E5061" si="331">IF($C4998="","",IFERROR(INDEX(ItemPriceCol,MATCH($C4998,ItemName,0)),""))</f>
        <v/>
      </c>
      <c r="F4998" s="18" t="str">
        <f t="shared" ref="F4998:F5061" si="332">IF(OR($D4998="",$E4998=""),"",$D4998*$E4998)</f>
        <v/>
      </c>
      <c r="G4998" s="18" t="str">
        <f t="shared" ref="G4998:G5061" si="333">IF($C4998="","",IFERROR(INDEX(ItemCostCol,MATCH($C4998,ItemName,0)),""))</f>
        <v/>
      </c>
      <c r="H4998" s="18" t="str">
        <f t="shared" ref="H4998:H5061" si="334">IF(OR($F4998="",$G4998=""),"",$F4998-$D4998*$G4998)</f>
        <v/>
      </c>
    </row>
    <row r="4999" spans="5:8" x14ac:dyDescent="0.25">
      <c r="E4999" s="18" t="str">
        <f t="shared" si="331"/>
        <v/>
      </c>
      <c r="F4999" s="18" t="str">
        <f t="shared" si="332"/>
        <v/>
      </c>
      <c r="G4999" s="18" t="str">
        <f t="shared" si="333"/>
        <v/>
      </c>
      <c r="H4999" s="18" t="str">
        <f t="shared" si="334"/>
        <v/>
      </c>
    </row>
    <row r="5000" spans="5:8" x14ac:dyDescent="0.25">
      <c r="E5000" s="18" t="str">
        <f t="shared" si="331"/>
        <v/>
      </c>
      <c r="F5000" s="18" t="str">
        <f t="shared" si="332"/>
        <v/>
      </c>
      <c r="G5000" s="18" t="str">
        <f t="shared" si="333"/>
        <v/>
      </c>
      <c r="H5000" s="18" t="str">
        <f t="shared" si="334"/>
        <v/>
      </c>
    </row>
    <row r="5001" spans="5:8" x14ac:dyDescent="0.25">
      <c r="E5001" s="18" t="str">
        <f t="shared" si="331"/>
        <v/>
      </c>
      <c r="F5001" s="18" t="str">
        <f t="shared" si="332"/>
        <v/>
      </c>
      <c r="G5001" s="18" t="str">
        <f t="shared" si="333"/>
        <v/>
      </c>
      <c r="H5001" s="18" t="str">
        <f t="shared" si="334"/>
        <v/>
      </c>
    </row>
    <row r="5002" spans="5:8" x14ac:dyDescent="0.25">
      <c r="E5002" s="18" t="str">
        <f t="shared" si="331"/>
        <v/>
      </c>
      <c r="F5002" s="18" t="str">
        <f t="shared" si="332"/>
        <v/>
      </c>
      <c r="G5002" s="18" t="str">
        <f t="shared" si="333"/>
        <v/>
      </c>
      <c r="H5002" s="18" t="str">
        <f t="shared" si="334"/>
        <v/>
      </c>
    </row>
    <row r="5003" spans="5:8" x14ac:dyDescent="0.25">
      <c r="E5003" s="18" t="str">
        <f t="shared" si="331"/>
        <v/>
      </c>
      <c r="F5003" s="18" t="str">
        <f t="shared" si="332"/>
        <v/>
      </c>
      <c r="G5003" s="18" t="str">
        <f t="shared" si="333"/>
        <v/>
      </c>
      <c r="H5003" s="18" t="str">
        <f t="shared" si="334"/>
        <v/>
      </c>
    </row>
    <row r="5004" spans="5:8" x14ac:dyDescent="0.25">
      <c r="E5004" s="18" t="str">
        <f t="shared" si="331"/>
        <v/>
      </c>
      <c r="F5004" s="18" t="str">
        <f t="shared" si="332"/>
        <v/>
      </c>
      <c r="G5004" s="18" t="str">
        <f t="shared" si="333"/>
        <v/>
      </c>
      <c r="H5004" s="18" t="str">
        <f t="shared" si="334"/>
        <v/>
      </c>
    </row>
    <row r="5005" spans="5:8" x14ac:dyDescent="0.25">
      <c r="E5005" s="18" t="str">
        <f t="shared" si="331"/>
        <v/>
      </c>
      <c r="F5005" s="18" t="str">
        <f t="shared" si="332"/>
        <v/>
      </c>
      <c r="G5005" s="18" t="str">
        <f t="shared" si="333"/>
        <v/>
      </c>
      <c r="H5005" s="18" t="str">
        <f t="shared" si="334"/>
        <v/>
      </c>
    </row>
    <row r="5006" spans="5:8" x14ac:dyDescent="0.25">
      <c r="E5006" s="18" t="str">
        <f t="shared" si="331"/>
        <v/>
      </c>
      <c r="F5006" s="18" t="str">
        <f t="shared" si="332"/>
        <v/>
      </c>
      <c r="G5006" s="18" t="str">
        <f t="shared" si="333"/>
        <v/>
      </c>
      <c r="H5006" s="18" t="str">
        <f t="shared" si="334"/>
        <v/>
      </c>
    </row>
    <row r="5007" spans="5:8" x14ac:dyDescent="0.25">
      <c r="E5007" s="18" t="str">
        <f t="shared" si="331"/>
        <v/>
      </c>
      <c r="F5007" s="18" t="str">
        <f t="shared" si="332"/>
        <v/>
      </c>
      <c r="G5007" s="18" t="str">
        <f t="shared" si="333"/>
        <v/>
      </c>
      <c r="H5007" s="18" t="str">
        <f t="shared" si="334"/>
        <v/>
      </c>
    </row>
    <row r="5008" spans="5:8" x14ac:dyDescent="0.25">
      <c r="E5008" s="18" t="str">
        <f t="shared" si="331"/>
        <v/>
      </c>
      <c r="F5008" s="18" t="str">
        <f t="shared" si="332"/>
        <v/>
      </c>
      <c r="G5008" s="18" t="str">
        <f t="shared" si="333"/>
        <v/>
      </c>
      <c r="H5008" s="18" t="str">
        <f t="shared" si="334"/>
        <v/>
      </c>
    </row>
    <row r="5009" spans="5:8" x14ac:dyDescent="0.25">
      <c r="E5009" s="18" t="str">
        <f t="shared" si="331"/>
        <v/>
      </c>
      <c r="F5009" s="18" t="str">
        <f t="shared" si="332"/>
        <v/>
      </c>
      <c r="G5009" s="18" t="str">
        <f t="shared" si="333"/>
        <v/>
      </c>
      <c r="H5009" s="18" t="str">
        <f t="shared" si="334"/>
        <v/>
      </c>
    </row>
    <row r="5010" spans="5:8" x14ac:dyDescent="0.25">
      <c r="E5010" s="18" t="str">
        <f t="shared" si="331"/>
        <v/>
      </c>
      <c r="F5010" s="18" t="str">
        <f t="shared" si="332"/>
        <v/>
      </c>
      <c r="G5010" s="18" t="str">
        <f t="shared" si="333"/>
        <v/>
      </c>
      <c r="H5010" s="18" t="str">
        <f t="shared" si="334"/>
        <v/>
      </c>
    </row>
    <row r="5011" spans="5:8" x14ac:dyDescent="0.25">
      <c r="E5011" s="18" t="str">
        <f t="shared" si="331"/>
        <v/>
      </c>
      <c r="F5011" s="18" t="str">
        <f t="shared" si="332"/>
        <v/>
      </c>
      <c r="G5011" s="18" t="str">
        <f t="shared" si="333"/>
        <v/>
      </c>
      <c r="H5011" s="18" t="str">
        <f t="shared" si="334"/>
        <v/>
      </c>
    </row>
    <row r="5012" spans="5:8" x14ac:dyDescent="0.25">
      <c r="E5012" s="18" t="str">
        <f t="shared" si="331"/>
        <v/>
      </c>
      <c r="F5012" s="18" t="str">
        <f t="shared" si="332"/>
        <v/>
      </c>
      <c r="G5012" s="18" t="str">
        <f t="shared" si="333"/>
        <v/>
      </c>
      <c r="H5012" s="18" t="str">
        <f t="shared" si="334"/>
        <v/>
      </c>
    </row>
    <row r="5013" spans="5:8" x14ac:dyDescent="0.25">
      <c r="E5013" s="18" t="str">
        <f t="shared" si="331"/>
        <v/>
      </c>
      <c r="F5013" s="18" t="str">
        <f t="shared" si="332"/>
        <v/>
      </c>
      <c r="G5013" s="18" t="str">
        <f t="shared" si="333"/>
        <v/>
      </c>
      <c r="H5013" s="18" t="str">
        <f t="shared" si="334"/>
        <v/>
      </c>
    </row>
    <row r="5014" spans="5:8" x14ac:dyDescent="0.25">
      <c r="E5014" s="18" t="str">
        <f t="shared" si="331"/>
        <v/>
      </c>
      <c r="F5014" s="18" t="str">
        <f t="shared" si="332"/>
        <v/>
      </c>
      <c r="G5014" s="18" t="str">
        <f t="shared" si="333"/>
        <v/>
      </c>
      <c r="H5014" s="18" t="str">
        <f t="shared" si="334"/>
        <v/>
      </c>
    </row>
    <row r="5015" spans="5:8" x14ac:dyDescent="0.25">
      <c r="E5015" s="18" t="str">
        <f t="shared" si="331"/>
        <v/>
      </c>
      <c r="F5015" s="18" t="str">
        <f t="shared" si="332"/>
        <v/>
      </c>
      <c r="G5015" s="18" t="str">
        <f t="shared" si="333"/>
        <v/>
      </c>
      <c r="H5015" s="18" t="str">
        <f t="shared" si="334"/>
        <v/>
      </c>
    </row>
    <row r="5016" spans="5:8" x14ac:dyDescent="0.25">
      <c r="E5016" s="18" t="str">
        <f t="shared" si="331"/>
        <v/>
      </c>
      <c r="F5016" s="18" t="str">
        <f t="shared" si="332"/>
        <v/>
      </c>
      <c r="G5016" s="18" t="str">
        <f t="shared" si="333"/>
        <v/>
      </c>
      <c r="H5016" s="18" t="str">
        <f t="shared" si="334"/>
        <v/>
      </c>
    </row>
    <row r="5017" spans="5:8" x14ac:dyDescent="0.25">
      <c r="E5017" s="18" t="str">
        <f t="shared" si="331"/>
        <v/>
      </c>
      <c r="F5017" s="18" t="str">
        <f t="shared" si="332"/>
        <v/>
      </c>
      <c r="G5017" s="18" t="str">
        <f t="shared" si="333"/>
        <v/>
      </c>
      <c r="H5017" s="18" t="str">
        <f t="shared" si="334"/>
        <v/>
      </c>
    </row>
    <row r="5018" spans="5:8" x14ac:dyDescent="0.25">
      <c r="E5018" s="18" t="str">
        <f t="shared" si="331"/>
        <v/>
      </c>
      <c r="F5018" s="18" t="str">
        <f t="shared" si="332"/>
        <v/>
      </c>
      <c r="G5018" s="18" t="str">
        <f t="shared" si="333"/>
        <v/>
      </c>
      <c r="H5018" s="18" t="str">
        <f t="shared" si="334"/>
        <v/>
      </c>
    </row>
    <row r="5019" spans="5:8" x14ac:dyDescent="0.25">
      <c r="E5019" s="18" t="str">
        <f t="shared" si="331"/>
        <v/>
      </c>
      <c r="F5019" s="18" t="str">
        <f t="shared" si="332"/>
        <v/>
      </c>
      <c r="G5019" s="18" t="str">
        <f t="shared" si="333"/>
        <v/>
      </c>
      <c r="H5019" s="18" t="str">
        <f t="shared" si="334"/>
        <v/>
      </c>
    </row>
    <row r="5020" spans="5:8" x14ac:dyDescent="0.25">
      <c r="E5020" s="18" t="str">
        <f t="shared" si="331"/>
        <v/>
      </c>
      <c r="F5020" s="18" t="str">
        <f t="shared" si="332"/>
        <v/>
      </c>
      <c r="G5020" s="18" t="str">
        <f t="shared" si="333"/>
        <v/>
      </c>
      <c r="H5020" s="18" t="str">
        <f t="shared" si="334"/>
        <v/>
      </c>
    </row>
    <row r="5021" spans="5:8" x14ac:dyDescent="0.25">
      <c r="E5021" s="18" t="str">
        <f t="shared" si="331"/>
        <v/>
      </c>
      <c r="F5021" s="18" t="str">
        <f t="shared" si="332"/>
        <v/>
      </c>
      <c r="G5021" s="18" t="str">
        <f t="shared" si="333"/>
        <v/>
      </c>
      <c r="H5021" s="18" t="str">
        <f t="shared" si="334"/>
        <v/>
      </c>
    </row>
    <row r="5022" spans="5:8" x14ac:dyDescent="0.25">
      <c r="E5022" s="18" t="str">
        <f t="shared" si="331"/>
        <v/>
      </c>
      <c r="F5022" s="18" t="str">
        <f t="shared" si="332"/>
        <v/>
      </c>
      <c r="G5022" s="18" t="str">
        <f t="shared" si="333"/>
        <v/>
      </c>
      <c r="H5022" s="18" t="str">
        <f t="shared" si="334"/>
        <v/>
      </c>
    </row>
    <row r="5023" spans="5:8" x14ac:dyDescent="0.25">
      <c r="E5023" s="18" t="str">
        <f t="shared" si="331"/>
        <v/>
      </c>
      <c r="F5023" s="18" t="str">
        <f t="shared" si="332"/>
        <v/>
      </c>
      <c r="G5023" s="18" t="str">
        <f t="shared" si="333"/>
        <v/>
      </c>
      <c r="H5023" s="18" t="str">
        <f t="shared" si="334"/>
        <v/>
      </c>
    </row>
    <row r="5024" spans="5:8" x14ac:dyDescent="0.25">
      <c r="E5024" s="18" t="str">
        <f t="shared" si="331"/>
        <v/>
      </c>
      <c r="F5024" s="18" t="str">
        <f t="shared" si="332"/>
        <v/>
      </c>
      <c r="G5024" s="18" t="str">
        <f t="shared" si="333"/>
        <v/>
      </c>
      <c r="H5024" s="18" t="str">
        <f t="shared" si="334"/>
        <v/>
      </c>
    </row>
    <row r="5025" spans="5:8" x14ac:dyDescent="0.25">
      <c r="E5025" s="18" t="str">
        <f t="shared" si="331"/>
        <v/>
      </c>
      <c r="F5025" s="18" t="str">
        <f t="shared" si="332"/>
        <v/>
      </c>
      <c r="G5025" s="18" t="str">
        <f t="shared" si="333"/>
        <v/>
      </c>
      <c r="H5025" s="18" t="str">
        <f t="shared" si="334"/>
        <v/>
      </c>
    </row>
    <row r="5026" spans="5:8" x14ac:dyDescent="0.25">
      <c r="E5026" s="18" t="str">
        <f t="shared" si="331"/>
        <v/>
      </c>
      <c r="F5026" s="18" t="str">
        <f t="shared" si="332"/>
        <v/>
      </c>
      <c r="G5026" s="18" t="str">
        <f t="shared" si="333"/>
        <v/>
      </c>
      <c r="H5026" s="18" t="str">
        <f t="shared" si="334"/>
        <v/>
      </c>
    </row>
    <row r="5027" spans="5:8" x14ac:dyDescent="0.25">
      <c r="E5027" s="18" t="str">
        <f t="shared" si="331"/>
        <v/>
      </c>
      <c r="F5027" s="18" t="str">
        <f t="shared" si="332"/>
        <v/>
      </c>
      <c r="G5027" s="18" t="str">
        <f t="shared" si="333"/>
        <v/>
      </c>
      <c r="H5027" s="18" t="str">
        <f t="shared" si="334"/>
        <v/>
      </c>
    </row>
    <row r="5028" spans="5:8" x14ac:dyDescent="0.25">
      <c r="E5028" s="18" t="str">
        <f t="shared" si="331"/>
        <v/>
      </c>
      <c r="F5028" s="18" t="str">
        <f t="shared" si="332"/>
        <v/>
      </c>
      <c r="G5028" s="18" t="str">
        <f t="shared" si="333"/>
        <v/>
      </c>
      <c r="H5028" s="18" t="str">
        <f t="shared" si="334"/>
        <v/>
      </c>
    </row>
    <row r="5029" spans="5:8" x14ac:dyDescent="0.25">
      <c r="E5029" s="18" t="str">
        <f t="shared" si="331"/>
        <v/>
      </c>
      <c r="F5029" s="18" t="str">
        <f t="shared" si="332"/>
        <v/>
      </c>
      <c r="G5029" s="18" t="str">
        <f t="shared" si="333"/>
        <v/>
      </c>
      <c r="H5029" s="18" t="str">
        <f t="shared" si="334"/>
        <v/>
      </c>
    </row>
    <row r="5030" spans="5:8" x14ac:dyDescent="0.25">
      <c r="E5030" s="18" t="str">
        <f t="shared" si="331"/>
        <v/>
      </c>
      <c r="F5030" s="18" t="str">
        <f t="shared" si="332"/>
        <v/>
      </c>
      <c r="G5030" s="18" t="str">
        <f t="shared" si="333"/>
        <v/>
      </c>
      <c r="H5030" s="18" t="str">
        <f t="shared" si="334"/>
        <v/>
      </c>
    </row>
    <row r="5031" spans="5:8" x14ac:dyDescent="0.25">
      <c r="E5031" s="18" t="str">
        <f t="shared" si="331"/>
        <v/>
      </c>
      <c r="F5031" s="18" t="str">
        <f t="shared" si="332"/>
        <v/>
      </c>
      <c r="G5031" s="18" t="str">
        <f t="shared" si="333"/>
        <v/>
      </c>
      <c r="H5031" s="18" t="str">
        <f t="shared" si="334"/>
        <v/>
      </c>
    </row>
    <row r="5032" spans="5:8" x14ac:dyDescent="0.25">
      <c r="E5032" s="18" t="str">
        <f t="shared" si="331"/>
        <v/>
      </c>
      <c r="F5032" s="18" t="str">
        <f t="shared" si="332"/>
        <v/>
      </c>
      <c r="G5032" s="18" t="str">
        <f t="shared" si="333"/>
        <v/>
      </c>
      <c r="H5032" s="18" t="str">
        <f t="shared" si="334"/>
        <v/>
      </c>
    </row>
    <row r="5033" spans="5:8" x14ac:dyDescent="0.25">
      <c r="E5033" s="18" t="str">
        <f t="shared" si="331"/>
        <v/>
      </c>
      <c r="F5033" s="18" t="str">
        <f t="shared" si="332"/>
        <v/>
      </c>
      <c r="G5033" s="18" t="str">
        <f t="shared" si="333"/>
        <v/>
      </c>
      <c r="H5033" s="18" t="str">
        <f t="shared" si="334"/>
        <v/>
      </c>
    </row>
    <row r="5034" spans="5:8" x14ac:dyDescent="0.25">
      <c r="E5034" s="18" t="str">
        <f t="shared" si="331"/>
        <v/>
      </c>
      <c r="F5034" s="18" t="str">
        <f t="shared" si="332"/>
        <v/>
      </c>
      <c r="G5034" s="18" t="str">
        <f t="shared" si="333"/>
        <v/>
      </c>
      <c r="H5034" s="18" t="str">
        <f t="shared" si="334"/>
        <v/>
      </c>
    </row>
    <row r="5035" spans="5:8" x14ac:dyDescent="0.25">
      <c r="E5035" s="18" t="str">
        <f t="shared" si="331"/>
        <v/>
      </c>
      <c r="F5035" s="18" t="str">
        <f t="shared" si="332"/>
        <v/>
      </c>
      <c r="G5035" s="18" t="str">
        <f t="shared" si="333"/>
        <v/>
      </c>
      <c r="H5035" s="18" t="str">
        <f t="shared" si="334"/>
        <v/>
      </c>
    </row>
    <row r="5036" spans="5:8" x14ac:dyDescent="0.25">
      <c r="E5036" s="18" t="str">
        <f t="shared" si="331"/>
        <v/>
      </c>
      <c r="F5036" s="18" t="str">
        <f t="shared" si="332"/>
        <v/>
      </c>
      <c r="G5036" s="18" t="str">
        <f t="shared" si="333"/>
        <v/>
      </c>
      <c r="H5036" s="18" t="str">
        <f t="shared" si="334"/>
        <v/>
      </c>
    </row>
    <row r="5037" spans="5:8" x14ac:dyDescent="0.25">
      <c r="E5037" s="18" t="str">
        <f t="shared" si="331"/>
        <v/>
      </c>
      <c r="F5037" s="18" t="str">
        <f t="shared" si="332"/>
        <v/>
      </c>
      <c r="G5037" s="18" t="str">
        <f t="shared" si="333"/>
        <v/>
      </c>
      <c r="H5037" s="18" t="str">
        <f t="shared" si="334"/>
        <v/>
      </c>
    </row>
    <row r="5038" spans="5:8" x14ac:dyDescent="0.25">
      <c r="E5038" s="18" t="str">
        <f t="shared" si="331"/>
        <v/>
      </c>
      <c r="F5038" s="18" t="str">
        <f t="shared" si="332"/>
        <v/>
      </c>
      <c r="G5038" s="18" t="str">
        <f t="shared" si="333"/>
        <v/>
      </c>
      <c r="H5038" s="18" t="str">
        <f t="shared" si="334"/>
        <v/>
      </c>
    </row>
    <row r="5039" spans="5:8" x14ac:dyDescent="0.25">
      <c r="E5039" s="18" t="str">
        <f t="shared" si="331"/>
        <v/>
      </c>
      <c r="F5039" s="18" t="str">
        <f t="shared" si="332"/>
        <v/>
      </c>
      <c r="G5039" s="18" t="str">
        <f t="shared" si="333"/>
        <v/>
      </c>
      <c r="H5039" s="18" t="str">
        <f t="shared" si="334"/>
        <v/>
      </c>
    </row>
    <row r="5040" spans="5:8" x14ac:dyDescent="0.25">
      <c r="E5040" s="18" t="str">
        <f t="shared" si="331"/>
        <v/>
      </c>
      <c r="F5040" s="18" t="str">
        <f t="shared" si="332"/>
        <v/>
      </c>
      <c r="G5040" s="18" t="str">
        <f t="shared" si="333"/>
        <v/>
      </c>
      <c r="H5040" s="18" t="str">
        <f t="shared" si="334"/>
        <v/>
      </c>
    </row>
    <row r="5041" spans="5:8" x14ac:dyDescent="0.25">
      <c r="E5041" s="18" t="str">
        <f t="shared" si="331"/>
        <v/>
      </c>
      <c r="F5041" s="18" t="str">
        <f t="shared" si="332"/>
        <v/>
      </c>
      <c r="G5041" s="18" t="str">
        <f t="shared" si="333"/>
        <v/>
      </c>
      <c r="H5041" s="18" t="str">
        <f t="shared" si="334"/>
        <v/>
      </c>
    </row>
    <row r="5042" spans="5:8" x14ac:dyDescent="0.25">
      <c r="E5042" s="18" t="str">
        <f t="shared" si="331"/>
        <v/>
      </c>
      <c r="F5042" s="18" t="str">
        <f t="shared" si="332"/>
        <v/>
      </c>
      <c r="G5042" s="18" t="str">
        <f t="shared" si="333"/>
        <v/>
      </c>
      <c r="H5042" s="18" t="str">
        <f t="shared" si="334"/>
        <v/>
      </c>
    </row>
    <row r="5043" spans="5:8" x14ac:dyDescent="0.25">
      <c r="E5043" s="18" t="str">
        <f t="shared" si="331"/>
        <v/>
      </c>
      <c r="F5043" s="18" t="str">
        <f t="shared" si="332"/>
        <v/>
      </c>
      <c r="G5043" s="18" t="str">
        <f t="shared" si="333"/>
        <v/>
      </c>
      <c r="H5043" s="18" t="str">
        <f t="shared" si="334"/>
        <v/>
      </c>
    </row>
    <row r="5044" spans="5:8" x14ac:dyDescent="0.25">
      <c r="E5044" s="18" t="str">
        <f t="shared" si="331"/>
        <v/>
      </c>
      <c r="F5044" s="18" t="str">
        <f t="shared" si="332"/>
        <v/>
      </c>
      <c r="G5044" s="18" t="str">
        <f t="shared" si="333"/>
        <v/>
      </c>
      <c r="H5044" s="18" t="str">
        <f t="shared" si="334"/>
        <v/>
      </c>
    </row>
    <row r="5045" spans="5:8" x14ac:dyDescent="0.25">
      <c r="E5045" s="18" t="str">
        <f t="shared" si="331"/>
        <v/>
      </c>
      <c r="F5045" s="18" t="str">
        <f t="shared" si="332"/>
        <v/>
      </c>
      <c r="G5045" s="18" t="str">
        <f t="shared" si="333"/>
        <v/>
      </c>
      <c r="H5045" s="18" t="str">
        <f t="shared" si="334"/>
        <v/>
      </c>
    </row>
    <row r="5046" spans="5:8" x14ac:dyDescent="0.25">
      <c r="E5046" s="18" t="str">
        <f t="shared" si="331"/>
        <v/>
      </c>
      <c r="F5046" s="18" t="str">
        <f t="shared" si="332"/>
        <v/>
      </c>
      <c r="G5046" s="18" t="str">
        <f t="shared" si="333"/>
        <v/>
      </c>
      <c r="H5046" s="18" t="str">
        <f t="shared" si="334"/>
        <v/>
      </c>
    </row>
    <row r="5047" spans="5:8" x14ac:dyDescent="0.25">
      <c r="E5047" s="18" t="str">
        <f t="shared" si="331"/>
        <v/>
      </c>
      <c r="F5047" s="18" t="str">
        <f t="shared" si="332"/>
        <v/>
      </c>
      <c r="G5047" s="18" t="str">
        <f t="shared" si="333"/>
        <v/>
      </c>
      <c r="H5047" s="18" t="str">
        <f t="shared" si="334"/>
        <v/>
      </c>
    </row>
    <row r="5048" spans="5:8" x14ac:dyDescent="0.25">
      <c r="E5048" s="18" t="str">
        <f t="shared" si="331"/>
        <v/>
      </c>
      <c r="F5048" s="18" t="str">
        <f t="shared" si="332"/>
        <v/>
      </c>
      <c r="G5048" s="18" t="str">
        <f t="shared" si="333"/>
        <v/>
      </c>
      <c r="H5048" s="18" t="str">
        <f t="shared" si="334"/>
        <v/>
      </c>
    </row>
    <row r="5049" spans="5:8" x14ac:dyDescent="0.25">
      <c r="E5049" s="18" t="str">
        <f t="shared" si="331"/>
        <v/>
      </c>
      <c r="F5049" s="18" t="str">
        <f t="shared" si="332"/>
        <v/>
      </c>
      <c r="G5049" s="18" t="str">
        <f t="shared" si="333"/>
        <v/>
      </c>
      <c r="H5049" s="18" t="str">
        <f t="shared" si="334"/>
        <v/>
      </c>
    </row>
    <row r="5050" spans="5:8" x14ac:dyDescent="0.25">
      <c r="E5050" s="18" t="str">
        <f t="shared" si="331"/>
        <v/>
      </c>
      <c r="F5050" s="18" t="str">
        <f t="shared" si="332"/>
        <v/>
      </c>
      <c r="G5050" s="18" t="str">
        <f t="shared" si="333"/>
        <v/>
      </c>
      <c r="H5050" s="18" t="str">
        <f t="shared" si="334"/>
        <v/>
      </c>
    </row>
    <row r="5051" spans="5:8" x14ac:dyDescent="0.25">
      <c r="E5051" s="18" t="str">
        <f t="shared" si="331"/>
        <v/>
      </c>
      <c r="F5051" s="18" t="str">
        <f t="shared" si="332"/>
        <v/>
      </c>
      <c r="G5051" s="18" t="str">
        <f t="shared" si="333"/>
        <v/>
      </c>
      <c r="H5051" s="18" t="str">
        <f t="shared" si="334"/>
        <v/>
      </c>
    </row>
    <row r="5052" spans="5:8" x14ac:dyDescent="0.25">
      <c r="E5052" s="18" t="str">
        <f t="shared" si="331"/>
        <v/>
      </c>
      <c r="F5052" s="18" t="str">
        <f t="shared" si="332"/>
        <v/>
      </c>
      <c r="G5052" s="18" t="str">
        <f t="shared" si="333"/>
        <v/>
      </c>
      <c r="H5052" s="18" t="str">
        <f t="shared" si="334"/>
        <v/>
      </c>
    </row>
    <row r="5053" spans="5:8" x14ac:dyDescent="0.25">
      <c r="E5053" s="18" t="str">
        <f t="shared" si="331"/>
        <v/>
      </c>
      <c r="F5053" s="18" t="str">
        <f t="shared" si="332"/>
        <v/>
      </c>
      <c r="G5053" s="18" t="str">
        <f t="shared" si="333"/>
        <v/>
      </c>
      <c r="H5053" s="18" t="str">
        <f t="shared" si="334"/>
        <v/>
      </c>
    </row>
    <row r="5054" spans="5:8" x14ac:dyDescent="0.25">
      <c r="E5054" s="18" t="str">
        <f t="shared" si="331"/>
        <v/>
      </c>
      <c r="F5054" s="18" t="str">
        <f t="shared" si="332"/>
        <v/>
      </c>
      <c r="G5054" s="18" t="str">
        <f t="shared" si="333"/>
        <v/>
      </c>
      <c r="H5054" s="18" t="str">
        <f t="shared" si="334"/>
        <v/>
      </c>
    </row>
    <row r="5055" spans="5:8" x14ac:dyDescent="0.25">
      <c r="E5055" s="18" t="str">
        <f t="shared" si="331"/>
        <v/>
      </c>
      <c r="F5055" s="18" t="str">
        <f t="shared" si="332"/>
        <v/>
      </c>
      <c r="G5055" s="18" t="str">
        <f t="shared" si="333"/>
        <v/>
      </c>
      <c r="H5055" s="18" t="str">
        <f t="shared" si="334"/>
        <v/>
      </c>
    </row>
    <row r="5056" spans="5:8" x14ac:dyDescent="0.25">
      <c r="E5056" s="18" t="str">
        <f t="shared" si="331"/>
        <v/>
      </c>
      <c r="F5056" s="18" t="str">
        <f t="shared" si="332"/>
        <v/>
      </c>
      <c r="G5056" s="18" t="str">
        <f t="shared" si="333"/>
        <v/>
      </c>
      <c r="H5056" s="18" t="str">
        <f t="shared" si="334"/>
        <v/>
      </c>
    </row>
    <row r="5057" spans="5:8" x14ac:dyDescent="0.25">
      <c r="E5057" s="18" t="str">
        <f t="shared" si="331"/>
        <v/>
      </c>
      <c r="F5057" s="18" t="str">
        <f t="shared" si="332"/>
        <v/>
      </c>
      <c r="G5057" s="18" t="str">
        <f t="shared" si="333"/>
        <v/>
      </c>
      <c r="H5057" s="18" t="str">
        <f t="shared" si="334"/>
        <v/>
      </c>
    </row>
    <row r="5058" spans="5:8" x14ac:dyDescent="0.25">
      <c r="E5058" s="18" t="str">
        <f t="shared" si="331"/>
        <v/>
      </c>
      <c r="F5058" s="18" t="str">
        <f t="shared" si="332"/>
        <v/>
      </c>
      <c r="G5058" s="18" t="str">
        <f t="shared" si="333"/>
        <v/>
      </c>
      <c r="H5058" s="18" t="str">
        <f t="shared" si="334"/>
        <v/>
      </c>
    </row>
    <row r="5059" spans="5:8" x14ac:dyDescent="0.25">
      <c r="E5059" s="18" t="str">
        <f t="shared" si="331"/>
        <v/>
      </c>
      <c r="F5059" s="18" t="str">
        <f t="shared" si="332"/>
        <v/>
      </c>
      <c r="G5059" s="18" t="str">
        <f t="shared" si="333"/>
        <v/>
      </c>
      <c r="H5059" s="18" t="str">
        <f t="shared" si="334"/>
        <v/>
      </c>
    </row>
    <row r="5060" spans="5:8" x14ac:dyDescent="0.25">
      <c r="E5060" s="18" t="str">
        <f t="shared" si="331"/>
        <v/>
      </c>
      <c r="F5060" s="18" t="str">
        <f t="shared" si="332"/>
        <v/>
      </c>
      <c r="G5060" s="18" t="str">
        <f t="shared" si="333"/>
        <v/>
      </c>
      <c r="H5060" s="18" t="str">
        <f t="shared" si="334"/>
        <v/>
      </c>
    </row>
    <row r="5061" spans="5:8" x14ac:dyDescent="0.25">
      <c r="E5061" s="18" t="str">
        <f t="shared" si="331"/>
        <v/>
      </c>
      <c r="F5061" s="18" t="str">
        <f t="shared" si="332"/>
        <v/>
      </c>
      <c r="G5061" s="18" t="str">
        <f t="shared" si="333"/>
        <v/>
      </c>
      <c r="H5061" s="18" t="str">
        <f t="shared" si="334"/>
        <v/>
      </c>
    </row>
    <row r="5062" spans="5:8" x14ac:dyDescent="0.25">
      <c r="E5062" s="18" t="str">
        <f t="shared" ref="E5062:E5125" si="335">IF($C5062="","",IFERROR(INDEX(ItemPriceCol,MATCH($C5062,ItemName,0)),""))</f>
        <v/>
      </c>
      <c r="F5062" s="18" t="str">
        <f t="shared" ref="F5062:F5125" si="336">IF(OR($D5062="",$E5062=""),"",$D5062*$E5062)</f>
        <v/>
      </c>
      <c r="G5062" s="18" t="str">
        <f t="shared" ref="G5062:G5125" si="337">IF($C5062="","",IFERROR(INDEX(ItemCostCol,MATCH($C5062,ItemName,0)),""))</f>
        <v/>
      </c>
      <c r="H5062" s="18" t="str">
        <f t="shared" ref="H5062:H5125" si="338">IF(OR($F5062="",$G5062=""),"",$F5062-$D5062*$G5062)</f>
        <v/>
      </c>
    </row>
    <row r="5063" spans="5:8" x14ac:dyDescent="0.25">
      <c r="E5063" s="18" t="str">
        <f t="shared" si="335"/>
        <v/>
      </c>
      <c r="F5063" s="18" t="str">
        <f t="shared" si="336"/>
        <v/>
      </c>
      <c r="G5063" s="18" t="str">
        <f t="shared" si="337"/>
        <v/>
      </c>
      <c r="H5063" s="18" t="str">
        <f t="shared" si="338"/>
        <v/>
      </c>
    </row>
    <row r="5064" spans="5:8" x14ac:dyDescent="0.25">
      <c r="E5064" s="18" t="str">
        <f t="shared" si="335"/>
        <v/>
      </c>
      <c r="F5064" s="18" t="str">
        <f t="shared" si="336"/>
        <v/>
      </c>
      <c r="G5064" s="18" t="str">
        <f t="shared" si="337"/>
        <v/>
      </c>
      <c r="H5064" s="18" t="str">
        <f t="shared" si="338"/>
        <v/>
      </c>
    </row>
    <row r="5065" spans="5:8" x14ac:dyDescent="0.25">
      <c r="E5065" s="18" t="str">
        <f t="shared" si="335"/>
        <v/>
      </c>
      <c r="F5065" s="18" t="str">
        <f t="shared" si="336"/>
        <v/>
      </c>
      <c r="G5065" s="18" t="str">
        <f t="shared" si="337"/>
        <v/>
      </c>
      <c r="H5065" s="18" t="str">
        <f t="shared" si="338"/>
        <v/>
      </c>
    </row>
    <row r="5066" spans="5:8" x14ac:dyDescent="0.25">
      <c r="E5066" s="18" t="str">
        <f t="shared" si="335"/>
        <v/>
      </c>
      <c r="F5066" s="18" t="str">
        <f t="shared" si="336"/>
        <v/>
      </c>
      <c r="G5066" s="18" t="str">
        <f t="shared" si="337"/>
        <v/>
      </c>
      <c r="H5066" s="18" t="str">
        <f t="shared" si="338"/>
        <v/>
      </c>
    </row>
    <row r="5067" spans="5:8" x14ac:dyDescent="0.25">
      <c r="E5067" s="18" t="str">
        <f t="shared" si="335"/>
        <v/>
      </c>
      <c r="F5067" s="18" t="str">
        <f t="shared" si="336"/>
        <v/>
      </c>
      <c r="G5067" s="18" t="str">
        <f t="shared" si="337"/>
        <v/>
      </c>
      <c r="H5067" s="18" t="str">
        <f t="shared" si="338"/>
        <v/>
      </c>
    </row>
    <row r="5068" spans="5:8" x14ac:dyDescent="0.25">
      <c r="E5068" s="18" t="str">
        <f t="shared" si="335"/>
        <v/>
      </c>
      <c r="F5068" s="18" t="str">
        <f t="shared" si="336"/>
        <v/>
      </c>
      <c r="G5068" s="18" t="str">
        <f t="shared" si="337"/>
        <v/>
      </c>
      <c r="H5068" s="18" t="str">
        <f t="shared" si="338"/>
        <v/>
      </c>
    </row>
    <row r="5069" spans="5:8" x14ac:dyDescent="0.25">
      <c r="E5069" s="18" t="str">
        <f t="shared" si="335"/>
        <v/>
      </c>
      <c r="F5069" s="18" t="str">
        <f t="shared" si="336"/>
        <v/>
      </c>
      <c r="G5069" s="18" t="str">
        <f t="shared" si="337"/>
        <v/>
      </c>
      <c r="H5069" s="18" t="str">
        <f t="shared" si="338"/>
        <v/>
      </c>
    </row>
    <row r="5070" spans="5:8" x14ac:dyDescent="0.25">
      <c r="E5070" s="18" t="str">
        <f t="shared" si="335"/>
        <v/>
      </c>
      <c r="F5070" s="18" t="str">
        <f t="shared" si="336"/>
        <v/>
      </c>
      <c r="G5070" s="18" t="str">
        <f t="shared" si="337"/>
        <v/>
      </c>
      <c r="H5070" s="18" t="str">
        <f t="shared" si="338"/>
        <v/>
      </c>
    </row>
    <row r="5071" spans="5:8" x14ac:dyDescent="0.25">
      <c r="E5071" s="18" t="str">
        <f t="shared" si="335"/>
        <v/>
      </c>
      <c r="F5071" s="18" t="str">
        <f t="shared" si="336"/>
        <v/>
      </c>
      <c r="G5071" s="18" t="str">
        <f t="shared" si="337"/>
        <v/>
      </c>
      <c r="H5071" s="18" t="str">
        <f t="shared" si="338"/>
        <v/>
      </c>
    </row>
    <row r="5072" spans="5:8" x14ac:dyDescent="0.25">
      <c r="E5072" s="18" t="str">
        <f t="shared" si="335"/>
        <v/>
      </c>
      <c r="F5072" s="18" t="str">
        <f t="shared" si="336"/>
        <v/>
      </c>
      <c r="G5072" s="18" t="str">
        <f t="shared" si="337"/>
        <v/>
      </c>
      <c r="H5072" s="18" t="str">
        <f t="shared" si="338"/>
        <v/>
      </c>
    </row>
    <row r="5073" spans="5:8" x14ac:dyDescent="0.25">
      <c r="E5073" s="18" t="str">
        <f t="shared" si="335"/>
        <v/>
      </c>
      <c r="F5073" s="18" t="str">
        <f t="shared" si="336"/>
        <v/>
      </c>
      <c r="G5073" s="18" t="str">
        <f t="shared" si="337"/>
        <v/>
      </c>
      <c r="H5073" s="18" t="str">
        <f t="shared" si="338"/>
        <v/>
      </c>
    </row>
    <row r="5074" spans="5:8" x14ac:dyDescent="0.25">
      <c r="E5074" s="18" t="str">
        <f t="shared" si="335"/>
        <v/>
      </c>
      <c r="F5074" s="18" t="str">
        <f t="shared" si="336"/>
        <v/>
      </c>
      <c r="G5074" s="18" t="str">
        <f t="shared" si="337"/>
        <v/>
      </c>
      <c r="H5074" s="18" t="str">
        <f t="shared" si="338"/>
        <v/>
      </c>
    </row>
    <row r="5075" spans="5:8" x14ac:dyDescent="0.25">
      <c r="E5075" s="18" t="str">
        <f t="shared" si="335"/>
        <v/>
      </c>
      <c r="F5075" s="18" t="str">
        <f t="shared" si="336"/>
        <v/>
      </c>
      <c r="G5075" s="18" t="str">
        <f t="shared" si="337"/>
        <v/>
      </c>
      <c r="H5075" s="18" t="str">
        <f t="shared" si="338"/>
        <v/>
      </c>
    </row>
    <row r="5076" spans="5:8" x14ac:dyDescent="0.25">
      <c r="E5076" s="18" t="str">
        <f t="shared" si="335"/>
        <v/>
      </c>
      <c r="F5076" s="18" t="str">
        <f t="shared" si="336"/>
        <v/>
      </c>
      <c r="G5076" s="18" t="str">
        <f t="shared" si="337"/>
        <v/>
      </c>
      <c r="H5076" s="18" t="str">
        <f t="shared" si="338"/>
        <v/>
      </c>
    </row>
    <row r="5077" spans="5:8" x14ac:dyDescent="0.25">
      <c r="E5077" s="18" t="str">
        <f t="shared" si="335"/>
        <v/>
      </c>
      <c r="F5077" s="18" t="str">
        <f t="shared" si="336"/>
        <v/>
      </c>
      <c r="G5077" s="18" t="str">
        <f t="shared" si="337"/>
        <v/>
      </c>
      <c r="H5077" s="18" t="str">
        <f t="shared" si="338"/>
        <v/>
      </c>
    </row>
    <row r="5078" spans="5:8" x14ac:dyDescent="0.25">
      <c r="E5078" s="18" t="str">
        <f t="shared" si="335"/>
        <v/>
      </c>
      <c r="F5078" s="18" t="str">
        <f t="shared" si="336"/>
        <v/>
      </c>
      <c r="G5078" s="18" t="str">
        <f t="shared" si="337"/>
        <v/>
      </c>
      <c r="H5078" s="18" t="str">
        <f t="shared" si="338"/>
        <v/>
      </c>
    </row>
    <row r="5079" spans="5:8" x14ac:dyDescent="0.25">
      <c r="E5079" s="18" t="str">
        <f t="shared" si="335"/>
        <v/>
      </c>
      <c r="F5079" s="18" t="str">
        <f t="shared" si="336"/>
        <v/>
      </c>
      <c r="G5079" s="18" t="str">
        <f t="shared" si="337"/>
        <v/>
      </c>
      <c r="H5079" s="18" t="str">
        <f t="shared" si="338"/>
        <v/>
      </c>
    </row>
    <row r="5080" spans="5:8" x14ac:dyDescent="0.25">
      <c r="E5080" s="18" t="str">
        <f t="shared" si="335"/>
        <v/>
      </c>
      <c r="F5080" s="18" t="str">
        <f t="shared" si="336"/>
        <v/>
      </c>
      <c r="G5080" s="18" t="str">
        <f t="shared" si="337"/>
        <v/>
      </c>
      <c r="H5080" s="18" t="str">
        <f t="shared" si="338"/>
        <v/>
      </c>
    </row>
    <row r="5081" spans="5:8" x14ac:dyDescent="0.25">
      <c r="E5081" s="18" t="str">
        <f t="shared" si="335"/>
        <v/>
      </c>
      <c r="F5081" s="18" t="str">
        <f t="shared" si="336"/>
        <v/>
      </c>
      <c r="G5081" s="18" t="str">
        <f t="shared" si="337"/>
        <v/>
      </c>
      <c r="H5081" s="18" t="str">
        <f t="shared" si="338"/>
        <v/>
      </c>
    </row>
    <row r="5082" spans="5:8" x14ac:dyDescent="0.25">
      <c r="E5082" s="18" t="str">
        <f t="shared" si="335"/>
        <v/>
      </c>
      <c r="F5082" s="18" t="str">
        <f t="shared" si="336"/>
        <v/>
      </c>
      <c r="G5082" s="18" t="str">
        <f t="shared" si="337"/>
        <v/>
      </c>
      <c r="H5082" s="18" t="str">
        <f t="shared" si="338"/>
        <v/>
      </c>
    </row>
    <row r="5083" spans="5:8" x14ac:dyDescent="0.25">
      <c r="E5083" s="18" t="str">
        <f t="shared" si="335"/>
        <v/>
      </c>
      <c r="F5083" s="18" t="str">
        <f t="shared" si="336"/>
        <v/>
      </c>
      <c r="G5083" s="18" t="str">
        <f t="shared" si="337"/>
        <v/>
      </c>
      <c r="H5083" s="18" t="str">
        <f t="shared" si="338"/>
        <v/>
      </c>
    </row>
    <row r="5084" spans="5:8" x14ac:dyDescent="0.25">
      <c r="E5084" s="18" t="str">
        <f t="shared" si="335"/>
        <v/>
      </c>
      <c r="F5084" s="18" t="str">
        <f t="shared" si="336"/>
        <v/>
      </c>
      <c r="G5084" s="18" t="str">
        <f t="shared" si="337"/>
        <v/>
      </c>
      <c r="H5084" s="18" t="str">
        <f t="shared" si="338"/>
        <v/>
      </c>
    </row>
    <row r="5085" spans="5:8" x14ac:dyDescent="0.25">
      <c r="E5085" s="18" t="str">
        <f t="shared" si="335"/>
        <v/>
      </c>
      <c r="F5085" s="18" t="str">
        <f t="shared" si="336"/>
        <v/>
      </c>
      <c r="G5085" s="18" t="str">
        <f t="shared" si="337"/>
        <v/>
      </c>
      <c r="H5085" s="18" t="str">
        <f t="shared" si="338"/>
        <v/>
      </c>
    </row>
    <row r="5086" spans="5:8" x14ac:dyDescent="0.25">
      <c r="E5086" s="18" t="str">
        <f t="shared" si="335"/>
        <v/>
      </c>
      <c r="F5086" s="18" t="str">
        <f t="shared" si="336"/>
        <v/>
      </c>
      <c r="G5086" s="18" t="str">
        <f t="shared" si="337"/>
        <v/>
      </c>
      <c r="H5086" s="18" t="str">
        <f t="shared" si="338"/>
        <v/>
      </c>
    </row>
    <row r="5087" spans="5:8" x14ac:dyDescent="0.25">
      <c r="E5087" s="18" t="str">
        <f t="shared" si="335"/>
        <v/>
      </c>
      <c r="F5087" s="18" t="str">
        <f t="shared" si="336"/>
        <v/>
      </c>
      <c r="G5087" s="18" t="str">
        <f t="shared" si="337"/>
        <v/>
      </c>
      <c r="H5087" s="18" t="str">
        <f t="shared" si="338"/>
        <v/>
      </c>
    </row>
    <row r="5088" spans="5:8" x14ac:dyDescent="0.25">
      <c r="E5088" s="18" t="str">
        <f t="shared" si="335"/>
        <v/>
      </c>
      <c r="F5088" s="18" t="str">
        <f t="shared" si="336"/>
        <v/>
      </c>
      <c r="G5088" s="18" t="str">
        <f t="shared" si="337"/>
        <v/>
      </c>
      <c r="H5088" s="18" t="str">
        <f t="shared" si="338"/>
        <v/>
      </c>
    </row>
    <row r="5089" spans="5:8" x14ac:dyDescent="0.25">
      <c r="E5089" s="18" t="str">
        <f t="shared" si="335"/>
        <v/>
      </c>
      <c r="F5089" s="18" t="str">
        <f t="shared" si="336"/>
        <v/>
      </c>
      <c r="G5089" s="18" t="str">
        <f t="shared" si="337"/>
        <v/>
      </c>
      <c r="H5089" s="18" t="str">
        <f t="shared" si="338"/>
        <v/>
      </c>
    </row>
    <row r="5090" spans="5:8" x14ac:dyDescent="0.25">
      <c r="E5090" s="18" t="str">
        <f t="shared" si="335"/>
        <v/>
      </c>
      <c r="F5090" s="18" t="str">
        <f t="shared" si="336"/>
        <v/>
      </c>
      <c r="G5090" s="18" t="str">
        <f t="shared" si="337"/>
        <v/>
      </c>
      <c r="H5090" s="18" t="str">
        <f t="shared" si="338"/>
        <v/>
      </c>
    </row>
    <row r="5091" spans="5:8" x14ac:dyDescent="0.25">
      <c r="E5091" s="18" t="str">
        <f t="shared" si="335"/>
        <v/>
      </c>
      <c r="F5091" s="18" t="str">
        <f t="shared" si="336"/>
        <v/>
      </c>
      <c r="G5091" s="18" t="str">
        <f t="shared" si="337"/>
        <v/>
      </c>
      <c r="H5091" s="18" t="str">
        <f t="shared" si="338"/>
        <v/>
      </c>
    </row>
    <row r="5092" spans="5:8" x14ac:dyDescent="0.25">
      <c r="E5092" s="18" t="str">
        <f t="shared" si="335"/>
        <v/>
      </c>
      <c r="F5092" s="18" t="str">
        <f t="shared" si="336"/>
        <v/>
      </c>
      <c r="G5092" s="18" t="str">
        <f t="shared" si="337"/>
        <v/>
      </c>
      <c r="H5092" s="18" t="str">
        <f t="shared" si="338"/>
        <v/>
      </c>
    </row>
    <row r="5093" spans="5:8" x14ac:dyDescent="0.25">
      <c r="E5093" s="18" t="str">
        <f t="shared" si="335"/>
        <v/>
      </c>
      <c r="F5093" s="18" t="str">
        <f t="shared" si="336"/>
        <v/>
      </c>
      <c r="G5093" s="18" t="str">
        <f t="shared" si="337"/>
        <v/>
      </c>
      <c r="H5093" s="18" t="str">
        <f t="shared" si="338"/>
        <v/>
      </c>
    </row>
    <row r="5094" spans="5:8" x14ac:dyDescent="0.25">
      <c r="E5094" s="18" t="str">
        <f t="shared" si="335"/>
        <v/>
      </c>
      <c r="F5094" s="18" t="str">
        <f t="shared" si="336"/>
        <v/>
      </c>
      <c r="G5094" s="18" t="str">
        <f t="shared" si="337"/>
        <v/>
      </c>
      <c r="H5094" s="18" t="str">
        <f t="shared" si="338"/>
        <v/>
      </c>
    </row>
    <row r="5095" spans="5:8" x14ac:dyDescent="0.25">
      <c r="E5095" s="18" t="str">
        <f t="shared" si="335"/>
        <v/>
      </c>
      <c r="F5095" s="18" t="str">
        <f t="shared" si="336"/>
        <v/>
      </c>
      <c r="G5095" s="18" t="str">
        <f t="shared" si="337"/>
        <v/>
      </c>
      <c r="H5095" s="18" t="str">
        <f t="shared" si="338"/>
        <v/>
      </c>
    </row>
    <row r="5096" spans="5:8" x14ac:dyDescent="0.25">
      <c r="E5096" s="18" t="str">
        <f t="shared" si="335"/>
        <v/>
      </c>
      <c r="F5096" s="18" t="str">
        <f t="shared" si="336"/>
        <v/>
      </c>
      <c r="G5096" s="18" t="str">
        <f t="shared" si="337"/>
        <v/>
      </c>
      <c r="H5096" s="18" t="str">
        <f t="shared" si="338"/>
        <v/>
      </c>
    </row>
    <row r="5097" spans="5:8" x14ac:dyDescent="0.25">
      <c r="E5097" s="18" t="str">
        <f t="shared" si="335"/>
        <v/>
      </c>
      <c r="F5097" s="18" t="str">
        <f t="shared" si="336"/>
        <v/>
      </c>
      <c r="G5097" s="18" t="str">
        <f t="shared" si="337"/>
        <v/>
      </c>
      <c r="H5097" s="18" t="str">
        <f t="shared" si="338"/>
        <v/>
      </c>
    </row>
    <row r="5098" spans="5:8" x14ac:dyDescent="0.25">
      <c r="E5098" s="18" t="str">
        <f t="shared" si="335"/>
        <v/>
      </c>
      <c r="F5098" s="18" t="str">
        <f t="shared" si="336"/>
        <v/>
      </c>
      <c r="G5098" s="18" t="str">
        <f t="shared" si="337"/>
        <v/>
      </c>
      <c r="H5098" s="18" t="str">
        <f t="shared" si="338"/>
        <v/>
      </c>
    </row>
    <row r="5099" spans="5:8" x14ac:dyDescent="0.25">
      <c r="E5099" s="18" t="str">
        <f t="shared" si="335"/>
        <v/>
      </c>
      <c r="F5099" s="18" t="str">
        <f t="shared" si="336"/>
        <v/>
      </c>
      <c r="G5099" s="18" t="str">
        <f t="shared" si="337"/>
        <v/>
      </c>
      <c r="H5099" s="18" t="str">
        <f t="shared" si="338"/>
        <v/>
      </c>
    </row>
    <row r="5100" spans="5:8" x14ac:dyDescent="0.25">
      <c r="E5100" s="18" t="str">
        <f t="shared" si="335"/>
        <v/>
      </c>
      <c r="F5100" s="18" t="str">
        <f t="shared" si="336"/>
        <v/>
      </c>
      <c r="G5100" s="18" t="str">
        <f t="shared" si="337"/>
        <v/>
      </c>
      <c r="H5100" s="18" t="str">
        <f t="shared" si="338"/>
        <v/>
      </c>
    </row>
    <row r="5101" spans="5:8" x14ac:dyDescent="0.25">
      <c r="E5101" s="18" t="str">
        <f t="shared" si="335"/>
        <v/>
      </c>
      <c r="F5101" s="18" t="str">
        <f t="shared" si="336"/>
        <v/>
      </c>
      <c r="G5101" s="18" t="str">
        <f t="shared" si="337"/>
        <v/>
      </c>
      <c r="H5101" s="18" t="str">
        <f t="shared" si="338"/>
        <v/>
      </c>
    </row>
    <row r="5102" spans="5:8" x14ac:dyDescent="0.25">
      <c r="E5102" s="18" t="str">
        <f t="shared" si="335"/>
        <v/>
      </c>
      <c r="F5102" s="18" t="str">
        <f t="shared" si="336"/>
        <v/>
      </c>
      <c r="G5102" s="18" t="str">
        <f t="shared" si="337"/>
        <v/>
      </c>
      <c r="H5102" s="18" t="str">
        <f t="shared" si="338"/>
        <v/>
      </c>
    </row>
    <row r="5103" spans="5:8" x14ac:dyDescent="0.25">
      <c r="E5103" s="18" t="str">
        <f t="shared" si="335"/>
        <v/>
      </c>
      <c r="F5103" s="18" t="str">
        <f t="shared" si="336"/>
        <v/>
      </c>
      <c r="G5103" s="18" t="str">
        <f t="shared" si="337"/>
        <v/>
      </c>
      <c r="H5103" s="18" t="str">
        <f t="shared" si="338"/>
        <v/>
      </c>
    </row>
    <row r="5104" spans="5:8" x14ac:dyDescent="0.25">
      <c r="E5104" s="18" t="str">
        <f t="shared" si="335"/>
        <v/>
      </c>
      <c r="F5104" s="18" t="str">
        <f t="shared" si="336"/>
        <v/>
      </c>
      <c r="G5104" s="18" t="str">
        <f t="shared" si="337"/>
        <v/>
      </c>
      <c r="H5104" s="18" t="str">
        <f t="shared" si="338"/>
        <v/>
      </c>
    </row>
    <row r="5105" spans="5:8" x14ac:dyDescent="0.25">
      <c r="E5105" s="18" t="str">
        <f t="shared" si="335"/>
        <v/>
      </c>
      <c r="F5105" s="18" t="str">
        <f t="shared" si="336"/>
        <v/>
      </c>
      <c r="G5105" s="18" t="str">
        <f t="shared" si="337"/>
        <v/>
      </c>
      <c r="H5105" s="18" t="str">
        <f t="shared" si="338"/>
        <v/>
      </c>
    </row>
    <row r="5106" spans="5:8" x14ac:dyDescent="0.25">
      <c r="E5106" s="18" t="str">
        <f t="shared" si="335"/>
        <v/>
      </c>
      <c r="F5106" s="18" t="str">
        <f t="shared" si="336"/>
        <v/>
      </c>
      <c r="G5106" s="18" t="str">
        <f t="shared" si="337"/>
        <v/>
      </c>
      <c r="H5106" s="18" t="str">
        <f t="shared" si="338"/>
        <v/>
      </c>
    </row>
    <row r="5107" spans="5:8" x14ac:dyDescent="0.25">
      <c r="E5107" s="18" t="str">
        <f t="shared" si="335"/>
        <v/>
      </c>
      <c r="F5107" s="18" t="str">
        <f t="shared" si="336"/>
        <v/>
      </c>
      <c r="G5107" s="18" t="str">
        <f t="shared" si="337"/>
        <v/>
      </c>
      <c r="H5107" s="18" t="str">
        <f t="shared" si="338"/>
        <v/>
      </c>
    </row>
    <row r="5108" spans="5:8" x14ac:dyDescent="0.25">
      <c r="E5108" s="18" t="str">
        <f t="shared" si="335"/>
        <v/>
      </c>
      <c r="F5108" s="18" t="str">
        <f t="shared" si="336"/>
        <v/>
      </c>
      <c r="G5108" s="18" t="str">
        <f t="shared" si="337"/>
        <v/>
      </c>
      <c r="H5108" s="18" t="str">
        <f t="shared" si="338"/>
        <v/>
      </c>
    </row>
    <row r="5109" spans="5:8" x14ac:dyDescent="0.25">
      <c r="E5109" s="18" t="str">
        <f t="shared" si="335"/>
        <v/>
      </c>
      <c r="F5109" s="18" t="str">
        <f t="shared" si="336"/>
        <v/>
      </c>
      <c r="G5109" s="18" t="str">
        <f t="shared" si="337"/>
        <v/>
      </c>
      <c r="H5109" s="18" t="str">
        <f t="shared" si="338"/>
        <v/>
      </c>
    </row>
    <row r="5110" spans="5:8" x14ac:dyDescent="0.25">
      <c r="E5110" s="18" t="str">
        <f t="shared" si="335"/>
        <v/>
      </c>
      <c r="F5110" s="18" t="str">
        <f t="shared" si="336"/>
        <v/>
      </c>
      <c r="G5110" s="18" t="str">
        <f t="shared" si="337"/>
        <v/>
      </c>
      <c r="H5110" s="18" t="str">
        <f t="shared" si="338"/>
        <v/>
      </c>
    </row>
    <row r="5111" spans="5:8" x14ac:dyDescent="0.25">
      <c r="E5111" s="18" t="str">
        <f t="shared" si="335"/>
        <v/>
      </c>
      <c r="F5111" s="18" t="str">
        <f t="shared" si="336"/>
        <v/>
      </c>
      <c r="G5111" s="18" t="str">
        <f t="shared" si="337"/>
        <v/>
      </c>
      <c r="H5111" s="18" t="str">
        <f t="shared" si="338"/>
        <v/>
      </c>
    </row>
    <row r="5112" spans="5:8" x14ac:dyDescent="0.25">
      <c r="E5112" s="18" t="str">
        <f t="shared" si="335"/>
        <v/>
      </c>
      <c r="F5112" s="18" t="str">
        <f t="shared" si="336"/>
        <v/>
      </c>
      <c r="G5112" s="18" t="str">
        <f t="shared" si="337"/>
        <v/>
      </c>
      <c r="H5112" s="18" t="str">
        <f t="shared" si="338"/>
        <v/>
      </c>
    </row>
    <row r="5113" spans="5:8" x14ac:dyDescent="0.25">
      <c r="E5113" s="18" t="str">
        <f t="shared" si="335"/>
        <v/>
      </c>
      <c r="F5113" s="18" t="str">
        <f t="shared" si="336"/>
        <v/>
      </c>
      <c r="G5113" s="18" t="str">
        <f t="shared" si="337"/>
        <v/>
      </c>
      <c r="H5113" s="18" t="str">
        <f t="shared" si="338"/>
        <v/>
      </c>
    </row>
    <row r="5114" spans="5:8" x14ac:dyDescent="0.25">
      <c r="E5114" s="18" t="str">
        <f t="shared" si="335"/>
        <v/>
      </c>
      <c r="F5114" s="18" t="str">
        <f t="shared" si="336"/>
        <v/>
      </c>
      <c r="G5114" s="18" t="str">
        <f t="shared" si="337"/>
        <v/>
      </c>
      <c r="H5114" s="18" t="str">
        <f t="shared" si="338"/>
        <v/>
      </c>
    </row>
    <row r="5115" spans="5:8" x14ac:dyDescent="0.25">
      <c r="E5115" s="18" t="str">
        <f t="shared" si="335"/>
        <v/>
      </c>
      <c r="F5115" s="18" t="str">
        <f t="shared" si="336"/>
        <v/>
      </c>
      <c r="G5115" s="18" t="str">
        <f t="shared" si="337"/>
        <v/>
      </c>
      <c r="H5115" s="18" t="str">
        <f t="shared" si="338"/>
        <v/>
      </c>
    </row>
    <row r="5116" spans="5:8" x14ac:dyDescent="0.25">
      <c r="E5116" s="18" t="str">
        <f t="shared" si="335"/>
        <v/>
      </c>
      <c r="F5116" s="18" t="str">
        <f t="shared" si="336"/>
        <v/>
      </c>
      <c r="G5116" s="18" t="str">
        <f t="shared" si="337"/>
        <v/>
      </c>
      <c r="H5116" s="18" t="str">
        <f t="shared" si="338"/>
        <v/>
      </c>
    </row>
    <row r="5117" spans="5:8" x14ac:dyDescent="0.25">
      <c r="E5117" s="18" t="str">
        <f t="shared" si="335"/>
        <v/>
      </c>
      <c r="F5117" s="18" t="str">
        <f t="shared" si="336"/>
        <v/>
      </c>
      <c r="G5117" s="18" t="str">
        <f t="shared" si="337"/>
        <v/>
      </c>
      <c r="H5117" s="18" t="str">
        <f t="shared" si="338"/>
        <v/>
      </c>
    </row>
    <row r="5118" spans="5:8" x14ac:dyDescent="0.25">
      <c r="E5118" s="18" t="str">
        <f t="shared" si="335"/>
        <v/>
      </c>
      <c r="F5118" s="18" t="str">
        <f t="shared" si="336"/>
        <v/>
      </c>
      <c r="G5118" s="18" t="str">
        <f t="shared" si="337"/>
        <v/>
      </c>
      <c r="H5118" s="18" t="str">
        <f t="shared" si="338"/>
        <v/>
      </c>
    </row>
    <row r="5119" spans="5:8" x14ac:dyDescent="0.25">
      <c r="E5119" s="18" t="str">
        <f t="shared" si="335"/>
        <v/>
      </c>
      <c r="F5119" s="18" t="str">
        <f t="shared" si="336"/>
        <v/>
      </c>
      <c r="G5119" s="18" t="str">
        <f t="shared" si="337"/>
        <v/>
      </c>
      <c r="H5119" s="18" t="str">
        <f t="shared" si="338"/>
        <v/>
      </c>
    </row>
    <row r="5120" spans="5:8" x14ac:dyDescent="0.25">
      <c r="E5120" s="18" t="str">
        <f t="shared" si="335"/>
        <v/>
      </c>
      <c r="F5120" s="18" t="str">
        <f t="shared" si="336"/>
        <v/>
      </c>
      <c r="G5120" s="18" t="str">
        <f t="shared" si="337"/>
        <v/>
      </c>
      <c r="H5120" s="18" t="str">
        <f t="shared" si="338"/>
        <v/>
      </c>
    </row>
    <row r="5121" spans="5:8" x14ac:dyDescent="0.25">
      <c r="E5121" s="18" t="str">
        <f t="shared" si="335"/>
        <v/>
      </c>
      <c r="F5121" s="18" t="str">
        <f t="shared" si="336"/>
        <v/>
      </c>
      <c r="G5121" s="18" t="str">
        <f t="shared" si="337"/>
        <v/>
      </c>
      <c r="H5121" s="18" t="str">
        <f t="shared" si="338"/>
        <v/>
      </c>
    </row>
    <row r="5122" spans="5:8" x14ac:dyDescent="0.25">
      <c r="E5122" s="18" t="str">
        <f t="shared" si="335"/>
        <v/>
      </c>
      <c r="F5122" s="18" t="str">
        <f t="shared" si="336"/>
        <v/>
      </c>
      <c r="G5122" s="18" t="str">
        <f t="shared" si="337"/>
        <v/>
      </c>
      <c r="H5122" s="18" t="str">
        <f t="shared" si="338"/>
        <v/>
      </c>
    </row>
    <row r="5123" spans="5:8" x14ac:dyDescent="0.25">
      <c r="E5123" s="18" t="str">
        <f t="shared" si="335"/>
        <v/>
      </c>
      <c r="F5123" s="18" t="str">
        <f t="shared" si="336"/>
        <v/>
      </c>
      <c r="G5123" s="18" t="str">
        <f t="shared" si="337"/>
        <v/>
      </c>
      <c r="H5123" s="18" t="str">
        <f t="shared" si="338"/>
        <v/>
      </c>
    </row>
    <row r="5124" spans="5:8" x14ac:dyDescent="0.25">
      <c r="E5124" s="18" t="str">
        <f t="shared" si="335"/>
        <v/>
      </c>
      <c r="F5124" s="18" t="str">
        <f t="shared" si="336"/>
        <v/>
      </c>
      <c r="G5124" s="18" t="str">
        <f t="shared" si="337"/>
        <v/>
      </c>
      <c r="H5124" s="18" t="str">
        <f t="shared" si="338"/>
        <v/>
      </c>
    </row>
    <row r="5125" spans="5:8" x14ac:dyDescent="0.25">
      <c r="E5125" s="18" t="str">
        <f t="shared" si="335"/>
        <v/>
      </c>
      <c r="F5125" s="18" t="str">
        <f t="shared" si="336"/>
        <v/>
      </c>
      <c r="G5125" s="18" t="str">
        <f t="shared" si="337"/>
        <v/>
      </c>
      <c r="H5125" s="18" t="str">
        <f t="shared" si="338"/>
        <v/>
      </c>
    </row>
    <row r="5126" spans="5:8" x14ac:dyDescent="0.25">
      <c r="E5126" s="18" t="str">
        <f t="shared" ref="E5126:E5189" si="339">IF($C5126="","",IFERROR(INDEX(ItemPriceCol,MATCH($C5126,ItemName,0)),""))</f>
        <v/>
      </c>
      <c r="F5126" s="18" t="str">
        <f t="shared" ref="F5126:F5189" si="340">IF(OR($D5126="",$E5126=""),"",$D5126*$E5126)</f>
        <v/>
      </c>
      <c r="G5126" s="18" t="str">
        <f t="shared" ref="G5126:G5189" si="341">IF($C5126="","",IFERROR(INDEX(ItemCostCol,MATCH($C5126,ItemName,0)),""))</f>
        <v/>
      </c>
      <c r="H5126" s="18" t="str">
        <f t="shared" ref="H5126:H5189" si="342">IF(OR($F5126="",$G5126=""),"",$F5126-$D5126*$G5126)</f>
        <v/>
      </c>
    </row>
    <row r="5127" spans="5:8" x14ac:dyDescent="0.25">
      <c r="E5127" s="18" t="str">
        <f t="shared" si="339"/>
        <v/>
      </c>
      <c r="F5127" s="18" t="str">
        <f t="shared" si="340"/>
        <v/>
      </c>
      <c r="G5127" s="18" t="str">
        <f t="shared" si="341"/>
        <v/>
      </c>
      <c r="H5127" s="18" t="str">
        <f t="shared" si="342"/>
        <v/>
      </c>
    </row>
    <row r="5128" spans="5:8" x14ac:dyDescent="0.25">
      <c r="E5128" s="18" t="str">
        <f t="shared" si="339"/>
        <v/>
      </c>
      <c r="F5128" s="18" t="str">
        <f t="shared" si="340"/>
        <v/>
      </c>
      <c r="G5128" s="18" t="str">
        <f t="shared" si="341"/>
        <v/>
      </c>
      <c r="H5128" s="18" t="str">
        <f t="shared" si="342"/>
        <v/>
      </c>
    </row>
    <row r="5129" spans="5:8" x14ac:dyDescent="0.25">
      <c r="E5129" s="18" t="str">
        <f t="shared" si="339"/>
        <v/>
      </c>
      <c r="F5129" s="18" t="str">
        <f t="shared" si="340"/>
        <v/>
      </c>
      <c r="G5129" s="18" t="str">
        <f t="shared" si="341"/>
        <v/>
      </c>
      <c r="H5129" s="18" t="str">
        <f t="shared" si="342"/>
        <v/>
      </c>
    </row>
    <row r="5130" spans="5:8" x14ac:dyDescent="0.25">
      <c r="E5130" s="18" t="str">
        <f t="shared" si="339"/>
        <v/>
      </c>
      <c r="F5130" s="18" t="str">
        <f t="shared" si="340"/>
        <v/>
      </c>
      <c r="G5130" s="18" t="str">
        <f t="shared" si="341"/>
        <v/>
      </c>
      <c r="H5130" s="18" t="str">
        <f t="shared" si="342"/>
        <v/>
      </c>
    </row>
    <row r="5131" spans="5:8" x14ac:dyDescent="0.25">
      <c r="E5131" s="18" t="str">
        <f t="shared" si="339"/>
        <v/>
      </c>
      <c r="F5131" s="18" t="str">
        <f t="shared" si="340"/>
        <v/>
      </c>
      <c r="G5131" s="18" t="str">
        <f t="shared" si="341"/>
        <v/>
      </c>
      <c r="H5131" s="18" t="str">
        <f t="shared" si="342"/>
        <v/>
      </c>
    </row>
    <row r="5132" spans="5:8" x14ac:dyDescent="0.25">
      <c r="E5132" s="18" t="str">
        <f t="shared" si="339"/>
        <v/>
      </c>
      <c r="F5132" s="18" t="str">
        <f t="shared" si="340"/>
        <v/>
      </c>
      <c r="G5132" s="18" t="str">
        <f t="shared" si="341"/>
        <v/>
      </c>
      <c r="H5132" s="18" t="str">
        <f t="shared" si="342"/>
        <v/>
      </c>
    </row>
    <row r="5133" spans="5:8" x14ac:dyDescent="0.25">
      <c r="E5133" s="18" t="str">
        <f t="shared" si="339"/>
        <v/>
      </c>
      <c r="F5133" s="18" t="str">
        <f t="shared" si="340"/>
        <v/>
      </c>
      <c r="G5133" s="18" t="str">
        <f t="shared" si="341"/>
        <v/>
      </c>
      <c r="H5133" s="18" t="str">
        <f t="shared" si="342"/>
        <v/>
      </c>
    </row>
    <row r="5134" spans="5:8" x14ac:dyDescent="0.25">
      <c r="E5134" s="18" t="str">
        <f t="shared" si="339"/>
        <v/>
      </c>
      <c r="F5134" s="18" t="str">
        <f t="shared" si="340"/>
        <v/>
      </c>
      <c r="G5134" s="18" t="str">
        <f t="shared" si="341"/>
        <v/>
      </c>
      <c r="H5134" s="18" t="str">
        <f t="shared" si="342"/>
        <v/>
      </c>
    </row>
    <row r="5135" spans="5:8" x14ac:dyDescent="0.25">
      <c r="E5135" s="18" t="str">
        <f t="shared" si="339"/>
        <v/>
      </c>
      <c r="F5135" s="18" t="str">
        <f t="shared" si="340"/>
        <v/>
      </c>
      <c r="G5135" s="18" t="str">
        <f t="shared" si="341"/>
        <v/>
      </c>
      <c r="H5135" s="18" t="str">
        <f t="shared" si="342"/>
        <v/>
      </c>
    </row>
    <row r="5136" spans="5:8" x14ac:dyDescent="0.25">
      <c r="E5136" s="18" t="str">
        <f t="shared" si="339"/>
        <v/>
      </c>
      <c r="F5136" s="18" t="str">
        <f t="shared" si="340"/>
        <v/>
      </c>
      <c r="G5136" s="18" t="str">
        <f t="shared" si="341"/>
        <v/>
      </c>
      <c r="H5136" s="18" t="str">
        <f t="shared" si="342"/>
        <v/>
      </c>
    </row>
    <row r="5137" spans="5:8" x14ac:dyDescent="0.25">
      <c r="E5137" s="18" t="str">
        <f t="shared" si="339"/>
        <v/>
      </c>
      <c r="F5137" s="18" t="str">
        <f t="shared" si="340"/>
        <v/>
      </c>
      <c r="G5137" s="18" t="str">
        <f t="shared" si="341"/>
        <v/>
      </c>
      <c r="H5137" s="18" t="str">
        <f t="shared" si="342"/>
        <v/>
      </c>
    </row>
    <row r="5138" spans="5:8" x14ac:dyDescent="0.25">
      <c r="E5138" s="18" t="str">
        <f t="shared" si="339"/>
        <v/>
      </c>
      <c r="F5138" s="18" t="str">
        <f t="shared" si="340"/>
        <v/>
      </c>
      <c r="G5138" s="18" t="str">
        <f t="shared" si="341"/>
        <v/>
      </c>
      <c r="H5138" s="18" t="str">
        <f t="shared" si="342"/>
        <v/>
      </c>
    </row>
    <row r="5139" spans="5:8" x14ac:dyDescent="0.25">
      <c r="E5139" s="18" t="str">
        <f t="shared" si="339"/>
        <v/>
      </c>
      <c r="F5139" s="18" t="str">
        <f t="shared" si="340"/>
        <v/>
      </c>
      <c r="G5139" s="18" t="str">
        <f t="shared" si="341"/>
        <v/>
      </c>
      <c r="H5139" s="18" t="str">
        <f t="shared" si="342"/>
        <v/>
      </c>
    </row>
    <row r="5140" spans="5:8" x14ac:dyDescent="0.25">
      <c r="E5140" s="18" t="str">
        <f t="shared" si="339"/>
        <v/>
      </c>
      <c r="F5140" s="18" t="str">
        <f t="shared" si="340"/>
        <v/>
      </c>
      <c r="G5140" s="18" t="str">
        <f t="shared" si="341"/>
        <v/>
      </c>
      <c r="H5140" s="18" t="str">
        <f t="shared" si="342"/>
        <v/>
      </c>
    </row>
    <row r="5141" spans="5:8" x14ac:dyDescent="0.25">
      <c r="E5141" s="18" t="str">
        <f t="shared" si="339"/>
        <v/>
      </c>
      <c r="F5141" s="18" t="str">
        <f t="shared" si="340"/>
        <v/>
      </c>
      <c r="G5141" s="18" t="str">
        <f t="shared" si="341"/>
        <v/>
      </c>
      <c r="H5141" s="18" t="str">
        <f t="shared" si="342"/>
        <v/>
      </c>
    </row>
    <row r="5142" spans="5:8" x14ac:dyDescent="0.25">
      <c r="E5142" s="18" t="str">
        <f t="shared" si="339"/>
        <v/>
      </c>
      <c r="F5142" s="18" t="str">
        <f t="shared" si="340"/>
        <v/>
      </c>
      <c r="G5142" s="18" t="str">
        <f t="shared" si="341"/>
        <v/>
      </c>
      <c r="H5142" s="18" t="str">
        <f t="shared" si="342"/>
        <v/>
      </c>
    </row>
    <row r="5143" spans="5:8" x14ac:dyDescent="0.25">
      <c r="E5143" s="18" t="str">
        <f t="shared" si="339"/>
        <v/>
      </c>
      <c r="F5143" s="18" t="str">
        <f t="shared" si="340"/>
        <v/>
      </c>
      <c r="G5143" s="18" t="str">
        <f t="shared" si="341"/>
        <v/>
      </c>
      <c r="H5143" s="18" t="str">
        <f t="shared" si="342"/>
        <v/>
      </c>
    </row>
    <row r="5144" spans="5:8" x14ac:dyDescent="0.25">
      <c r="E5144" s="18" t="str">
        <f t="shared" si="339"/>
        <v/>
      </c>
      <c r="F5144" s="18" t="str">
        <f t="shared" si="340"/>
        <v/>
      </c>
      <c r="G5144" s="18" t="str">
        <f t="shared" si="341"/>
        <v/>
      </c>
      <c r="H5144" s="18" t="str">
        <f t="shared" si="342"/>
        <v/>
      </c>
    </row>
    <row r="5145" spans="5:8" x14ac:dyDescent="0.25">
      <c r="E5145" s="18" t="str">
        <f t="shared" si="339"/>
        <v/>
      </c>
      <c r="F5145" s="18" t="str">
        <f t="shared" si="340"/>
        <v/>
      </c>
      <c r="G5145" s="18" t="str">
        <f t="shared" si="341"/>
        <v/>
      </c>
      <c r="H5145" s="18" t="str">
        <f t="shared" si="342"/>
        <v/>
      </c>
    </row>
    <row r="5146" spans="5:8" x14ac:dyDescent="0.25">
      <c r="E5146" s="18" t="str">
        <f t="shared" si="339"/>
        <v/>
      </c>
      <c r="F5146" s="18" t="str">
        <f t="shared" si="340"/>
        <v/>
      </c>
      <c r="G5146" s="18" t="str">
        <f t="shared" si="341"/>
        <v/>
      </c>
      <c r="H5146" s="18" t="str">
        <f t="shared" si="342"/>
        <v/>
      </c>
    </row>
    <row r="5147" spans="5:8" x14ac:dyDescent="0.25">
      <c r="E5147" s="18" t="str">
        <f t="shared" si="339"/>
        <v/>
      </c>
      <c r="F5147" s="18" t="str">
        <f t="shared" si="340"/>
        <v/>
      </c>
      <c r="G5147" s="18" t="str">
        <f t="shared" si="341"/>
        <v/>
      </c>
      <c r="H5147" s="18" t="str">
        <f t="shared" si="342"/>
        <v/>
      </c>
    </row>
    <row r="5148" spans="5:8" x14ac:dyDescent="0.25">
      <c r="E5148" s="18" t="str">
        <f t="shared" si="339"/>
        <v/>
      </c>
      <c r="F5148" s="18" t="str">
        <f t="shared" si="340"/>
        <v/>
      </c>
      <c r="G5148" s="18" t="str">
        <f t="shared" si="341"/>
        <v/>
      </c>
      <c r="H5148" s="18" t="str">
        <f t="shared" si="342"/>
        <v/>
      </c>
    </row>
    <row r="5149" spans="5:8" x14ac:dyDescent="0.25">
      <c r="E5149" s="18" t="str">
        <f t="shared" si="339"/>
        <v/>
      </c>
      <c r="F5149" s="18" t="str">
        <f t="shared" si="340"/>
        <v/>
      </c>
      <c r="G5149" s="18" t="str">
        <f t="shared" si="341"/>
        <v/>
      </c>
      <c r="H5149" s="18" t="str">
        <f t="shared" si="342"/>
        <v/>
      </c>
    </row>
    <row r="5150" spans="5:8" x14ac:dyDescent="0.25">
      <c r="E5150" s="18" t="str">
        <f t="shared" si="339"/>
        <v/>
      </c>
      <c r="F5150" s="18" t="str">
        <f t="shared" si="340"/>
        <v/>
      </c>
      <c r="G5150" s="18" t="str">
        <f t="shared" si="341"/>
        <v/>
      </c>
      <c r="H5150" s="18" t="str">
        <f t="shared" si="342"/>
        <v/>
      </c>
    </row>
    <row r="5151" spans="5:8" x14ac:dyDescent="0.25">
      <c r="E5151" s="18" t="str">
        <f t="shared" si="339"/>
        <v/>
      </c>
      <c r="F5151" s="18" t="str">
        <f t="shared" si="340"/>
        <v/>
      </c>
      <c r="G5151" s="18" t="str">
        <f t="shared" si="341"/>
        <v/>
      </c>
      <c r="H5151" s="18" t="str">
        <f t="shared" si="342"/>
        <v/>
      </c>
    </row>
    <row r="5152" spans="5:8" x14ac:dyDescent="0.25">
      <c r="E5152" s="18" t="str">
        <f t="shared" si="339"/>
        <v/>
      </c>
      <c r="F5152" s="18" t="str">
        <f t="shared" si="340"/>
        <v/>
      </c>
      <c r="G5152" s="18" t="str">
        <f t="shared" si="341"/>
        <v/>
      </c>
      <c r="H5152" s="18" t="str">
        <f t="shared" si="342"/>
        <v/>
      </c>
    </row>
    <row r="5153" spans="5:8" x14ac:dyDescent="0.25">
      <c r="E5153" s="18" t="str">
        <f t="shared" si="339"/>
        <v/>
      </c>
      <c r="F5153" s="18" t="str">
        <f t="shared" si="340"/>
        <v/>
      </c>
      <c r="G5153" s="18" t="str">
        <f t="shared" si="341"/>
        <v/>
      </c>
      <c r="H5153" s="18" t="str">
        <f t="shared" si="342"/>
        <v/>
      </c>
    </row>
    <row r="5154" spans="5:8" x14ac:dyDescent="0.25">
      <c r="E5154" s="18" t="str">
        <f t="shared" si="339"/>
        <v/>
      </c>
      <c r="F5154" s="18" t="str">
        <f t="shared" si="340"/>
        <v/>
      </c>
      <c r="G5154" s="18" t="str">
        <f t="shared" si="341"/>
        <v/>
      </c>
      <c r="H5154" s="18" t="str">
        <f t="shared" si="342"/>
        <v/>
      </c>
    </row>
    <row r="5155" spans="5:8" x14ac:dyDescent="0.25">
      <c r="E5155" s="18" t="str">
        <f t="shared" si="339"/>
        <v/>
      </c>
      <c r="F5155" s="18" t="str">
        <f t="shared" si="340"/>
        <v/>
      </c>
      <c r="G5155" s="18" t="str">
        <f t="shared" si="341"/>
        <v/>
      </c>
      <c r="H5155" s="18" t="str">
        <f t="shared" si="342"/>
        <v/>
      </c>
    </row>
    <row r="5156" spans="5:8" x14ac:dyDescent="0.25">
      <c r="E5156" s="18" t="str">
        <f t="shared" si="339"/>
        <v/>
      </c>
      <c r="F5156" s="18" t="str">
        <f t="shared" si="340"/>
        <v/>
      </c>
      <c r="G5156" s="18" t="str">
        <f t="shared" si="341"/>
        <v/>
      </c>
      <c r="H5156" s="18" t="str">
        <f t="shared" si="342"/>
        <v/>
      </c>
    </row>
    <row r="5157" spans="5:8" x14ac:dyDescent="0.25">
      <c r="E5157" s="18" t="str">
        <f t="shared" si="339"/>
        <v/>
      </c>
      <c r="F5157" s="18" t="str">
        <f t="shared" si="340"/>
        <v/>
      </c>
      <c r="G5157" s="18" t="str">
        <f t="shared" si="341"/>
        <v/>
      </c>
      <c r="H5157" s="18" t="str">
        <f t="shared" si="342"/>
        <v/>
      </c>
    </row>
    <row r="5158" spans="5:8" x14ac:dyDescent="0.25">
      <c r="E5158" s="18" t="str">
        <f t="shared" si="339"/>
        <v/>
      </c>
      <c r="F5158" s="18" t="str">
        <f t="shared" si="340"/>
        <v/>
      </c>
      <c r="G5158" s="18" t="str">
        <f t="shared" si="341"/>
        <v/>
      </c>
      <c r="H5158" s="18" t="str">
        <f t="shared" si="342"/>
        <v/>
      </c>
    </row>
    <row r="5159" spans="5:8" x14ac:dyDescent="0.25">
      <c r="E5159" s="18" t="str">
        <f t="shared" si="339"/>
        <v/>
      </c>
      <c r="F5159" s="18" t="str">
        <f t="shared" si="340"/>
        <v/>
      </c>
      <c r="G5159" s="18" t="str">
        <f t="shared" si="341"/>
        <v/>
      </c>
      <c r="H5159" s="18" t="str">
        <f t="shared" si="342"/>
        <v/>
      </c>
    </row>
    <row r="5160" spans="5:8" x14ac:dyDescent="0.25">
      <c r="E5160" s="18" t="str">
        <f t="shared" si="339"/>
        <v/>
      </c>
      <c r="F5160" s="18" t="str">
        <f t="shared" si="340"/>
        <v/>
      </c>
      <c r="G5160" s="18" t="str">
        <f t="shared" si="341"/>
        <v/>
      </c>
      <c r="H5160" s="18" t="str">
        <f t="shared" si="342"/>
        <v/>
      </c>
    </row>
    <row r="5161" spans="5:8" x14ac:dyDescent="0.25">
      <c r="E5161" s="18" t="str">
        <f t="shared" si="339"/>
        <v/>
      </c>
      <c r="F5161" s="18" t="str">
        <f t="shared" si="340"/>
        <v/>
      </c>
      <c r="G5161" s="18" t="str">
        <f t="shared" si="341"/>
        <v/>
      </c>
      <c r="H5161" s="18" t="str">
        <f t="shared" si="342"/>
        <v/>
      </c>
    </row>
    <row r="5162" spans="5:8" x14ac:dyDescent="0.25">
      <c r="E5162" s="18" t="str">
        <f t="shared" si="339"/>
        <v/>
      </c>
      <c r="F5162" s="18" t="str">
        <f t="shared" si="340"/>
        <v/>
      </c>
      <c r="G5162" s="18" t="str">
        <f t="shared" si="341"/>
        <v/>
      </c>
      <c r="H5162" s="18" t="str">
        <f t="shared" si="342"/>
        <v/>
      </c>
    </row>
    <row r="5163" spans="5:8" x14ac:dyDescent="0.25">
      <c r="E5163" s="18" t="str">
        <f t="shared" si="339"/>
        <v/>
      </c>
      <c r="F5163" s="18" t="str">
        <f t="shared" si="340"/>
        <v/>
      </c>
      <c r="G5163" s="18" t="str">
        <f t="shared" si="341"/>
        <v/>
      </c>
      <c r="H5163" s="18" t="str">
        <f t="shared" si="342"/>
        <v/>
      </c>
    </row>
    <row r="5164" spans="5:8" x14ac:dyDescent="0.25">
      <c r="E5164" s="18" t="str">
        <f t="shared" si="339"/>
        <v/>
      </c>
      <c r="F5164" s="18" t="str">
        <f t="shared" si="340"/>
        <v/>
      </c>
      <c r="G5164" s="18" t="str">
        <f t="shared" si="341"/>
        <v/>
      </c>
      <c r="H5164" s="18" t="str">
        <f t="shared" si="342"/>
        <v/>
      </c>
    </row>
    <row r="5165" spans="5:8" x14ac:dyDescent="0.25">
      <c r="E5165" s="18" t="str">
        <f t="shared" si="339"/>
        <v/>
      </c>
      <c r="F5165" s="18" t="str">
        <f t="shared" si="340"/>
        <v/>
      </c>
      <c r="G5165" s="18" t="str">
        <f t="shared" si="341"/>
        <v/>
      </c>
      <c r="H5165" s="18" t="str">
        <f t="shared" si="342"/>
        <v/>
      </c>
    </row>
    <row r="5166" spans="5:8" x14ac:dyDescent="0.25">
      <c r="E5166" s="18" t="str">
        <f t="shared" si="339"/>
        <v/>
      </c>
      <c r="F5166" s="18" t="str">
        <f t="shared" si="340"/>
        <v/>
      </c>
      <c r="G5166" s="18" t="str">
        <f t="shared" si="341"/>
        <v/>
      </c>
      <c r="H5166" s="18" t="str">
        <f t="shared" si="342"/>
        <v/>
      </c>
    </row>
    <row r="5167" spans="5:8" x14ac:dyDescent="0.25">
      <c r="E5167" s="18" t="str">
        <f t="shared" si="339"/>
        <v/>
      </c>
      <c r="F5167" s="18" t="str">
        <f t="shared" si="340"/>
        <v/>
      </c>
      <c r="G5167" s="18" t="str">
        <f t="shared" si="341"/>
        <v/>
      </c>
      <c r="H5167" s="18" t="str">
        <f t="shared" si="342"/>
        <v/>
      </c>
    </row>
    <row r="5168" spans="5:8" x14ac:dyDescent="0.25">
      <c r="E5168" s="18" t="str">
        <f t="shared" si="339"/>
        <v/>
      </c>
      <c r="F5168" s="18" t="str">
        <f t="shared" si="340"/>
        <v/>
      </c>
      <c r="G5168" s="18" t="str">
        <f t="shared" si="341"/>
        <v/>
      </c>
      <c r="H5168" s="18" t="str">
        <f t="shared" si="342"/>
        <v/>
      </c>
    </row>
    <row r="5169" spans="5:8" x14ac:dyDescent="0.25">
      <c r="E5169" s="18" t="str">
        <f t="shared" si="339"/>
        <v/>
      </c>
      <c r="F5169" s="18" t="str">
        <f t="shared" si="340"/>
        <v/>
      </c>
      <c r="G5169" s="18" t="str">
        <f t="shared" si="341"/>
        <v/>
      </c>
      <c r="H5169" s="18" t="str">
        <f t="shared" si="342"/>
        <v/>
      </c>
    </row>
    <row r="5170" spans="5:8" x14ac:dyDescent="0.25">
      <c r="E5170" s="18" t="str">
        <f t="shared" si="339"/>
        <v/>
      </c>
      <c r="F5170" s="18" t="str">
        <f t="shared" si="340"/>
        <v/>
      </c>
      <c r="G5170" s="18" t="str">
        <f t="shared" si="341"/>
        <v/>
      </c>
      <c r="H5170" s="18" t="str">
        <f t="shared" si="342"/>
        <v/>
      </c>
    </row>
    <row r="5171" spans="5:8" x14ac:dyDescent="0.25">
      <c r="E5171" s="18" t="str">
        <f t="shared" si="339"/>
        <v/>
      </c>
      <c r="F5171" s="18" t="str">
        <f t="shared" si="340"/>
        <v/>
      </c>
      <c r="G5171" s="18" t="str">
        <f t="shared" si="341"/>
        <v/>
      </c>
      <c r="H5171" s="18" t="str">
        <f t="shared" si="342"/>
        <v/>
      </c>
    </row>
    <row r="5172" spans="5:8" x14ac:dyDescent="0.25">
      <c r="E5172" s="18" t="str">
        <f t="shared" si="339"/>
        <v/>
      </c>
      <c r="F5172" s="18" t="str">
        <f t="shared" si="340"/>
        <v/>
      </c>
      <c r="G5172" s="18" t="str">
        <f t="shared" si="341"/>
        <v/>
      </c>
      <c r="H5172" s="18" t="str">
        <f t="shared" si="342"/>
        <v/>
      </c>
    </row>
    <row r="5173" spans="5:8" x14ac:dyDescent="0.25">
      <c r="E5173" s="18" t="str">
        <f t="shared" si="339"/>
        <v/>
      </c>
      <c r="F5173" s="18" t="str">
        <f t="shared" si="340"/>
        <v/>
      </c>
      <c r="G5173" s="18" t="str">
        <f t="shared" si="341"/>
        <v/>
      </c>
      <c r="H5173" s="18" t="str">
        <f t="shared" si="342"/>
        <v/>
      </c>
    </row>
    <row r="5174" spans="5:8" x14ac:dyDescent="0.25">
      <c r="E5174" s="18" t="str">
        <f t="shared" si="339"/>
        <v/>
      </c>
      <c r="F5174" s="18" t="str">
        <f t="shared" si="340"/>
        <v/>
      </c>
      <c r="G5174" s="18" t="str">
        <f t="shared" si="341"/>
        <v/>
      </c>
      <c r="H5174" s="18" t="str">
        <f t="shared" si="342"/>
        <v/>
      </c>
    </row>
    <row r="5175" spans="5:8" x14ac:dyDescent="0.25">
      <c r="E5175" s="18" t="str">
        <f t="shared" si="339"/>
        <v/>
      </c>
      <c r="F5175" s="18" t="str">
        <f t="shared" si="340"/>
        <v/>
      </c>
      <c r="G5175" s="18" t="str">
        <f t="shared" si="341"/>
        <v/>
      </c>
      <c r="H5175" s="18" t="str">
        <f t="shared" si="342"/>
        <v/>
      </c>
    </row>
    <row r="5176" spans="5:8" x14ac:dyDescent="0.25">
      <c r="E5176" s="18" t="str">
        <f t="shared" si="339"/>
        <v/>
      </c>
      <c r="F5176" s="18" t="str">
        <f t="shared" si="340"/>
        <v/>
      </c>
      <c r="G5176" s="18" t="str">
        <f t="shared" si="341"/>
        <v/>
      </c>
      <c r="H5176" s="18" t="str">
        <f t="shared" si="342"/>
        <v/>
      </c>
    </row>
    <row r="5177" spans="5:8" x14ac:dyDescent="0.25">
      <c r="E5177" s="18" t="str">
        <f t="shared" si="339"/>
        <v/>
      </c>
      <c r="F5177" s="18" t="str">
        <f t="shared" si="340"/>
        <v/>
      </c>
      <c r="G5177" s="18" t="str">
        <f t="shared" si="341"/>
        <v/>
      </c>
      <c r="H5177" s="18" t="str">
        <f t="shared" si="342"/>
        <v/>
      </c>
    </row>
    <row r="5178" spans="5:8" x14ac:dyDescent="0.25">
      <c r="E5178" s="18" t="str">
        <f t="shared" si="339"/>
        <v/>
      </c>
      <c r="F5178" s="18" t="str">
        <f t="shared" si="340"/>
        <v/>
      </c>
      <c r="G5178" s="18" t="str">
        <f t="shared" si="341"/>
        <v/>
      </c>
      <c r="H5178" s="18" t="str">
        <f t="shared" si="342"/>
        <v/>
      </c>
    </row>
    <row r="5179" spans="5:8" x14ac:dyDescent="0.25">
      <c r="E5179" s="18" t="str">
        <f t="shared" si="339"/>
        <v/>
      </c>
      <c r="F5179" s="18" t="str">
        <f t="shared" si="340"/>
        <v/>
      </c>
      <c r="G5179" s="18" t="str">
        <f t="shared" si="341"/>
        <v/>
      </c>
      <c r="H5179" s="18" t="str">
        <f t="shared" si="342"/>
        <v/>
      </c>
    </row>
    <row r="5180" spans="5:8" x14ac:dyDescent="0.25">
      <c r="E5180" s="18" t="str">
        <f t="shared" si="339"/>
        <v/>
      </c>
      <c r="F5180" s="18" t="str">
        <f t="shared" si="340"/>
        <v/>
      </c>
      <c r="G5180" s="18" t="str">
        <f t="shared" si="341"/>
        <v/>
      </c>
      <c r="H5180" s="18" t="str">
        <f t="shared" si="342"/>
        <v/>
      </c>
    </row>
    <row r="5181" spans="5:8" x14ac:dyDescent="0.25">
      <c r="E5181" s="18" t="str">
        <f t="shared" si="339"/>
        <v/>
      </c>
      <c r="F5181" s="18" t="str">
        <f t="shared" si="340"/>
        <v/>
      </c>
      <c r="G5181" s="18" t="str">
        <f t="shared" si="341"/>
        <v/>
      </c>
      <c r="H5181" s="18" t="str">
        <f t="shared" si="342"/>
        <v/>
      </c>
    </row>
    <row r="5182" spans="5:8" x14ac:dyDescent="0.25">
      <c r="E5182" s="18" t="str">
        <f t="shared" si="339"/>
        <v/>
      </c>
      <c r="F5182" s="18" t="str">
        <f t="shared" si="340"/>
        <v/>
      </c>
      <c r="G5182" s="18" t="str">
        <f t="shared" si="341"/>
        <v/>
      </c>
      <c r="H5182" s="18" t="str">
        <f t="shared" si="342"/>
        <v/>
      </c>
    </row>
    <row r="5183" spans="5:8" x14ac:dyDescent="0.25">
      <c r="E5183" s="18" t="str">
        <f t="shared" si="339"/>
        <v/>
      </c>
      <c r="F5183" s="18" t="str">
        <f t="shared" si="340"/>
        <v/>
      </c>
      <c r="G5183" s="18" t="str">
        <f t="shared" si="341"/>
        <v/>
      </c>
      <c r="H5183" s="18" t="str">
        <f t="shared" si="342"/>
        <v/>
      </c>
    </row>
    <row r="5184" spans="5:8" x14ac:dyDescent="0.25">
      <c r="E5184" s="18" t="str">
        <f t="shared" si="339"/>
        <v/>
      </c>
      <c r="F5184" s="18" t="str">
        <f t="shared" si="340"/>
        <v/>
      </c>
      <c r="G5184" s="18" t="str">
        <f t="shared" si="341"/>
        <v/>
      </c>
      <c r="H5184" s="18" t="str">
        <f t="shared" si="342"/>
        <v/>
      </c>
    </row>
    <row r="5185" spans="5:8" x14ac:dyDescent="0.25">
      <c r="E5185" s="18" t="str">
        <f t="shared" si="339"/>
        <v/>
      </c>
      <c r="F5185" s="18" t="str">
        <f t="shared" si="340"/>
        <v/>
      </c>
      <c r="G5185" s="18" t="str">
        <f t="shared" si="341"/>
        <v/>
      </c>
      <c r="H5185" s="18" t="str">
        <f t="shared" si="342"/>
        <v/>
      </c>
    </row>
    <row r="5186" spans="5:8" x14ac:dyDescent="0.25">
      <c r="E5186" s="18" t="str">
        <f t="shared" si="339"/>
        <v/>
      </c>
      <c r="F5186" s="18" t="str">
        <f t="shared" si="340"/>
        <v/>
      </c>
      <c r="G5186" s="18" t="str">
        <f t="shared" si="341"/>
        <v/>
      </c>
      <c r="H5186" s="18" t="str">
        <f t="shared" si="342"/>
        <v/>
      </c>
    </row>
    <row r="5187" spans="5:8" x14ac:dyDescent="0.25">
      <c r="E5187" s="18" t="str">
        <f t="shared" si="339"/>
        <v/>
      </c>
      <c r="F5187" s="18" t="str">
        <f t="shared" si="340"/>
        <v/>
      </c>
      <c r="G5187" s="18" t="str">
        <f t="shared" si="341"/>
        <v/>
      </c>
      <c r="H5187" s="18" t="str">
        <f t="shared" si="342"/>
        <v/>
      </c>
    </row>
    <row r="5188" spans="5:8" x14ac:dyDescent="0.25">
      <c r="E5188" s="18" t="str">
        <f t="shared" si="339"/>
        <v/>
      </c>
      <c r="F5188" s="18" t="str">
        <f t="shared" si="340"/>
        <v/>
      </c>
      <c r="G5188" s="18" t="str">
        <f t="shared" si="341"/>
        <v/>
      </c>
      <c r="H5188" s="18" t="str">
        <f t="shared" si="342"/>
        <v/>
      </c>
    </row>
    <row r="5189" spans="5:8" x14ac:dyDescent="0.25">
      <c r="E5189" s="18" t="str">
        <f t="shared" si="339"/>
        <v/>
      </c>
      <c r="F5189" s="18" t="str">
        <f t="shared" si="340"/>
        <v/>
      </c>
      <c r="G5189" s="18" t="str">
        <f t="shared" si="341"/>
        <v/>
      </c>
      <c r="H5189" s="18" t="str">
        <f t="shared" si="342"/>
        <v/>
      </c>
    </row>
    <row r="5190" spans="5:8" x14ac:dyDescent="0.25">
      <c r="E5190" s="18" t="str">
        <f t="shared" ref="E5190:E5253" si="343">IF($C5190="","",IFERROR(INDEX(ItemPriceCol,MATCH($C5190,ItemName,0)),""))</f>
        <v/>
      </c>
      <c r="F5190" s="18" t="str">
        <f t="shared" ref="F5190:F5253" si="344">IF(OR($D5190="",$E5190=""),"",$D5190*$E5190)</f>
        <v/>
      </c>
      <c r="G5190" s="18" t="str">
        <f t="shared" ref="G5190:G5253" si="345">IF($C5190="","",IFERROR(INDEX(ItemCostCol,MATCH($C5190,ItemName,0)),""))</f>
        <v/>
      </c>
      <c r="H5190" s="18" t="str">
        <f t="shared" ref="H5190:H5253" si="346">IF(OR($F5190="",$G5190=""),"",$F5190-$D5190*$G5190)</f>
        <v/>
      </c>
    </row>
    <row r="5191" spans="5:8" x14ac:dyDescent="0.25">
      <c r="E5191" s="18" t="str">
        <f t="shared" si="343"/>
        <v/>
      </c>
      <c r="F5191" s="18" t="str">
        <f t="shared" si="344"/>
        <v/>
      </c>
      <c r="G5191" s="18" t="str">
        <f t="shared" si="345"/>
        <v/>
      </c>
      <c r="H5191" s="18" t="str">
        <f t="shared" si="346"/>
        <v/>
      </c>
    </row>
    <row r="5192" spans="5:8" x14ac:dyDescent="0.25">
      <c r="E5192" s="18" t="str">
        <f t="shared" si="343"/>
        <v/>
      </c>
      <c r="F5192" s="18" t="str">
        <f t="shared" si="344"/>
        <v/>
      </c>
      <c r="G5192" s="18" t="str">
        <f t="shared" si="345"/>
        <v/>
      </c>
      <c r="H5192" s="18" t="str">
        <f t="shared" si="346"/>
        <v/>
      </c>
    </row>
    <row r="5193" spans="5:8" x14ac:dyDescent="0.25">
      <c r="E5193" s="18" t="str">
        <f t="shared" si="343"/>
        <v/>
      </c>
      <c r="F5193" s="18" t="str">
        <f t="shared" si="344"/>
        <v/>
      </c>
      <c r="G5193" s="18" t="str">
        <f t="shared" si="345"/>
        <v/>
      </c>
      <c r="H5193" s="18" t="str">
        <f t="shared" si="346"/>
        <v/>
      </c>
    </row>
    <row r="5194" spans="5:8" x14ac:dyDescent="0.25">
      <c r="E5194" s="18" t="str">
        <f t="shared" si="343"/>
        <v/>
      </c>
      <c r="F5194" s="18" t="str">
        <f t="shared" si="344"/>
        <v/>
      </c>
      <c r="G5194" s="18" t="str">
        <f t="shared" si="345"/>
        <v/>
      </c>
      <c r="H5194" s="18" t="str">
        <f t="shared" si="346"/>
        <v/>
      </c>
    </row>
    <row r="5195" spans="5:8" x14ac:dyDescent="0.25">
      <c r="E5195" s="18" t="str">
        <f t="shared" si="343"/>
        <v/>
      </c>
      <c r="F5195" s="18" t="str">
        <f t="shared" si="344"/>
        <v/>
      </c>
      <c r="G5195" s="18" t="str">
        <f t="shared" si="345"/>
        <v/>
      </c>
      <c r="H5195" s="18" t="str">
        <f t="shared" si="346"/>
        <v/>
      </c>
    </row>
    <row r="5196" spans="5:8" x14ac:dyDescent="0.25">
      <c r="E5196" s="18" t="str">
        <f t="shared" si="343"/>
        <v/>
      </c>
      <c r="F5196" s="18" t="str">
        <f t="shared" si="344"/>
        <v/>
      </c>
      <c r="G5196" s="18" t="str">
        <f t="shared" si="345"/>
        <v/>
      </c>
      <c r="H5196" s="18" t="str">
        <f t="shared" si="346"/>
        <v/>
      </c>
    </row>
    <row r="5197" spans="5:8" x14ac:dyDescent="0.25">
      <c r="E5197" s="18" t="str">
        <f t="shared" si="343"/>
        <v/>
      </c>
      <c r="F5197" s="18" t="str">
        <f t="shared" si="344"/>
        <v/>
      </c>
      <c r="G5197" s="18" t="str">
        <f t="shared" si="345"/>
        <v/>
      </c>
      <c r="H5197" s="18" t="str">
        <f t="shared" si="346"/>
        <v/>
      </c>
    </row>
    <row r="5198" spans="5:8" x14ac:dyDescent="0.25">
      <c r="E5198" s="18" t="str">
        <f t="shared" si="343"/>
        <v/>
      </c>
      <c r="F5198" s="18" t="str">
        <f t="shared" si="344"/>
        <v/>
      </c>
      <c r="G5198" s="18" t="str">
        <f t="shared" si="345"/>
        <v/>
      </c>
      <c r="H5198" s="18" t="str">
        <f t="shared" si="346"/>
        <v/>
      </c>
    </row>
    <row r="5199" spans="5:8" x14ac:dyDescent="0.25">
      <c r="E5199" s="18" t="str">
        <f t="shared" si="343"/>
        <v/>
      </c>
      <c r="F5199" s="18" t="str">
        <f t="shared" si="344"/>
        <v/>
      </c>
      <c r="G5199" s="18" t="str">
        <f t="shared" si="345"/>
        <v/>
      </c>
      <c r="H5199" s="18" t="str">
        <f t="shared" si="346"/>
        <v/>
      </c>
    </row>
    <row r="5200" spans="5:8" x14ac:dyDescent="0.25">
      <c r="E5200" s="18" t="str">
        <f t="shared" si="343"/>
        <v/>
      </c>
      <c r="F5200" s="18" t="str">
        <f t="shared" si="344"/>
        <v/>
      </c>
      <c r="G5200" s="18" t="str">
        <f t="shared" si="345"/>
        <v/>
      </c>
      <c r="H5200" s="18" t="str">
        <f t="shared" si="346"/>
        <v/>
      </c>
    </row>
    <row r="5201" spans="5:8" x14ac:dyDescent="0.25">
      <c r="E5201" s="18" t="str">
        <f t="shared" si="343"/>
        <v/>
      </c>
      <c r="F5201" s="18" t="str">
        <f t="shared" si="344"/>
        <v/>
      </c>
      <c r="G5201" s="18" t="str">
        <f t="shared" si="345"/>
        <v/>
      </c>
      <c r="H5201" s="18" t="str">
        <f t="shared" si="346"/>
        <v/>
      </c>
    </row>
    <row r="5202" spans="5:8" x14ac:dyDescent="0.25">
      <c r="E5202" s="18" t="str">
        <f t="shared" si="343"/>
        <v/>
      </c>
      <c r="F5202" s="18" t="str">
        <f t="shared" si="344"/>
        <v/>
      </c>
      <c r="G5202" s="18" t="str">
        <f t="shared" si="345"/>
        <v/>
      </c>
      <c r="H5202" s="18" t="str">
        <f t="shared" si="346"/>
        <v/>
      </c>
    </row>
    <row r="5203" spans="5:8" x14ac:dyDescent="0.25">
      <c r="E5203" s="18" t="str">
        <f t="shared" si="343"/>
        <v/>
      </c>
      <c r="F5203" s="18" t="str">
        <f t="shared" si="344"/>
        <v/>
      </c>
      <c r="G5203" s="18" t="str">
        <f t="shared" si="345"/>
        <v/>
      </c>
      <c r="H5203" s="18" t="str">
        <f t="shared" si="346"/>
        <v/>
      </c>
    </row>
    <row r="5204" spans="5:8" x14ac:dyDescent="0.25">
      <c r="E5204" s="18" t="str">
        <f t="shared" si="343"/>
        <v/>
      </c>
      <c r="F5204" s="18" t="str">
        <f t="shared" si="344"/>
        <v/>
      </c>
      <c r="G5204" s="18" t="str">
        <f t="shared" si="345"/>
        <v/>
      </c>
      <c r="H5204" s="18" t="str">
        <f t="shared" si="346"/>
        <v/>
      </c>
    </row>
    <row r="5205" spans="5:8" x14ac:dyDescent="0.25">
      <c r="E5205" s="18" t="str">
        <f t="shared" si="343"/>
        <v/>
      </c>
      <c r="F5205" s="18" t="str">
        <f t="shared" si="344"/>
        <v/>
      </c>
      <c r="G5205" s="18" t="str">
        <f t="shared" si="345"/>
        <v/>
      </c>
      <c r="H5205" s="18" t="str">
        <f t="shared" si="346"/>
        <v/>
      </c>
    </row>
    <row r="5206" spans="5:8" x14ac:dyDescent="0.25">
      <c r="E5206" s="18" t="str">
        <f t="shared" si="343"/>
        <v/>
      </c>
      <c r="F5206" s="18" t="str">
        <f t="shared" si="344"/>
        <v/>
      </c>
      <c r="G5206" s="18" t="str">
        <f t="shared" si="345"/>
        <v/>
      </c>
      <c r="H5206" s="18" t="str">
        <f t="shared" si="346"/>
        <v/>
      </c>
    </row>
    <row r="5207" spans="5:8" x14ac:dyDescent="0.25">
      <c r="E5207" s="18" t="str">
        <f t="shared" si="343"/>
        <v/>
      </c>
      <c r="F5207" s="18" t="str">
        <f t="shared" si="344"/>
        <v/>
      </c>
      <c r="G5207" s="18" t="str">
        <f t="shared" si="345"/>
        <v/>
      </c>
      <c r="H5207" s="18" t="str">
        <f t="shared" si="346"/>
        <v/>
      </c>
    </row>
    <row r="5208" spans="5:8" x14ac:dyDescent="0.25">
      <c r="E5208" s="18" t="str">
        <f t="shared" si="343"/>
        <v/>
      </c>
      <c r="F5208" s="18" t="str">
        <f t="shared" si="344"/>
        <v/>
      </c>
      <c r="G5208" s="18" t="str">
        <f t="shared" si="345"/>
        <v/>
      </c>
      <c r="H5208" s="18" t="str">
        <f t="shared" si="346"/>
        <v/>
      </c>
    </row>
    <row r="5209" spans="5:8" x14ac:dyDescent="0.25">
      <c r="E5209" s="18" t="str">
        <f t="shared" si="343"/>
        <v/>
      </c>
      <c r="F5209" s="18" t="str">
        <f t="shared" si="344"/>
        <v/>
      </c>
      <c r="G5209" s="18" t="str">
        <f t="shared" si="345"/>
        <v/>
      </c>
      <c r="H5209" s="18" t="str">
        <f t="shared" si="346"/>
        <v/>
      </c>
    </row>
    <row r="5210" spans="5:8" x14ac:dyDescent="0.25">
      <c r="E5210" s="18" t="str">
        <f t="shared" si="343"/>
        <v/>
      </c>
      <c r="F5210" s="18" t="str">
        <f t="shared" si="344"/>
        <v/>
      </c>
      <c r="G5210" s="18" t="str">
        <f t="shared" si="345"/>
        <v/>
      </c>
      <c r="H5210" s="18" t="str">
        <f t="shared" si="346"/>
        <v/>
      </c>
    </row>
    <row r="5211" spans="5:8" x14ac:dyDescent="0.25">
      <c r="E5211" s="18" t="str">
        <f t="shared" si="343"/>
        <v/>
      </c>
      <c r="F5211" s="18" t="str">
        <f t="shared" si="344"/>
        <v/>
      </c>
      <c r="G5211" s="18" t="str">
        <f t="shared" si="345"/>
        <v/>
      </c>
      <c r="H5211" s="18" t="str">
        <f t="shared" si="346"/>
        <v/>
      </c>
    </row>
    <row r="5212" spans="5:8" x14ac:dyDescent="0.25">
      <c r="E5212" s="18" t="str">
        <f t="shared" si="343"/>
        <v/>
      </c>
      <c r="F5212" s="18" t="str">
        <f t="shared" si="344"/>
        <v/>
      </c>
      <c r="G5212" s="18" t="str">
        <f t="shared" si="345"/>
        <v/>
      </c>
      <c r="H5212" s="18" t="str">
        <f t="shared" si="346"/>
        <v/>
      </c>
    </row>
    <row r="5213" spans="5:8" x14ac:dyDescent="0.25">
      <c r="E5213" s="18" t="str">
        <f t="shared" si="343"/>
        <v/>
      </c>
      <c r="F5213" s="18" t="str">
        <f t="shared" si="344"/>
        <v/>
      </c>
      <c r="G5213" s="18" t="str">
        <f t="shared" si="345"/>
        <v/>
      </c>
      <c r="H5213" s="18" t="str">
        <f t="shared" si="346"/>
        <v/>
      </c>
    </row>
    <row r="5214" spans="5:8" x14ac:dyDescent="0.25">
      <c r="E5214" s="18" t="str">
        <f t="shared" si="343"/>
        <v/>
      </c>
      <c r="F5214" s="18" t="str">
        <f t="shared" si="344"/>
        <v/>
      </c>
      <c r="G5214" s="18" t="str">
        <f t="shared" si="345"/>
        <v/>
      </c>
      <c r="H5214" s="18" t="str">
        <f t="shared" si="346"/>
        <v/>
      </c>
    </row>
    <row r="5215" spans="5:8" x14ac:dyDescent="0.25">
      <c r="E5215" s="18" t="str">
        <f t="shared" si="343"/>
        <v/>
      </c>
      <c r="F5215" s="18" t="str">
        <f t="shared" si="344"/>
        <v/>
      </c>
      <c r="G5215" s="18" t="str">
        <f t="shared" si="345"/>
        <v/>
      </c>
      <c r="H5215" s="18" t="str">
        <f t="shared" si="346"/>
        <v/>
      </c>
    </row>
    <row r="5216" spans="5:8" x14ac:dyDescent="0.25">
      <c r="E5216" s="18" t="str">
        <f t="shared" si="343"/>
        <v/>
      </c>
      <c r="F5216" s="18" t="str">
        <f t="shared" si="344"/>
        <v/>
      </c>
      <c r="G5216" s="18" t="str">
        <f t="shared" si="345"/>
        <v/>
      </c>
      <c r="H5216" s="18" t="str">
        <f t="shared" si="346"/>
        <v/>
      </c>
    </row>
    <row r="5217" spans="5:8" x14ac:dyDescent="0.25">
      <c r="E5217" s="18" t="str">
        <f t="shared" si="343"/>
        <v/>
      </c>
      <c r="F5217" s="18" t="str">
        <f t="shared" si="344"/>
        <v/>
      </c>
      <c r="G5217" s="18" t="str">
        <f t="shared" si="345"/>
        <v/>
      </c>
      <c r="H5217" s="18" t="str">
        <f t="shared" si="346"/>
        <v/>
      </c>
    </row>
    <row r="5218" spans="5:8" x14ac:dyDescent="0.25">
      <c r="E5218" s="18" t="str">
        <f t="shared" si="343"/>
        <v/>
      </c>
      <c r="F5218" s="18" t="str">
        <f t="shared" si="344"/>
        <v/>
      </c>
      <c r="G5218" s="18" t="str">
        <f t="shared" si="345"/>
        <v/>
      </c>
      <c r="H5218" s="18" t="str">
        <f t="shared" si="346"/>
        <v/>
      </c>
    </row>
    <row r="5219" spans="5:8" x14ac:dyDescent="0.25">
      <c r="E5219" s="18" t="str">
        <f t="shared" si="343"/>
        <v/>
      </c>
      <c r="F5219" s="18" t="str">
        <f t="shared" si="344"/>
        <v/>
      </c>
      <c r="G5219" s="18" t="str">
        <f t="shared" si="345"/>
        <v/>
      </c>
      <c r="H5219" s="18" t="str">
        <f t="shared" si="346"/>
        <v/>
      </c>
    </row>
    <row r="5220" spans="5:8" x14ac:dyDescent="0.25">
      <c r="E5220" s="18" t="str">
        <f t="shared" si="343"/>
        <v/>
      </c>
      <c r="F5220" s="18" t="str">
        <f t="shared" si="344"/>
        <v/>
      </c>
      <c r="G5220" s="18" t="str">
        <f t="shared" si="345"/>
        <v/>
      </c>
      <c r="H5220" s="18" t="str">
        <f t="shared" si="346"/>
        <v/>
      </c>
    </row>
    <row r="5221" spans="5:8" x14ac:dyDescent="0.25">
      <c r="E5221" s="18" t="str">
        <f t="shared" si="343"/>
        <v/>
      </c>
      <c r="F5221" s="18" t="str">
        <f t="shared" si="344"/>
        <v/>
      </c>
      <c r="G5221" s="18" t="str">
        <f t="shared" si="345"/>
        <v/>
      </c>
      <c r="H5221" s="18" t="str">
        <f t="shared" si="346"/>
        <v/>
      </c>
    </row>
    <row r="5222" spans="5:8" x14ac:dyDescent="0.25">
      <c r="E5222" s="18" t="str">
        <f t="shared" si="343"/>
        <v/>
      </c>
      <c r="F5222" s="18" t="str">
        <f t="shared" si="344"/>
        <v/>
      </c>
      <c r="G5222" s="18" t="str">
        <f t="shared" si="345"/>
        <v/>
      </c>
      <c r="H5222" s="18" t="str">
        <f t="shared" si="346"/>
        <v/>
      </c>
    </row>
    <row r="5223" spans="5:8" x14ac:dyDescent="0.25">
      <c r="E5223" s="18" t="str">
        <f t="shared" si="343"/>
        <v/>
      </c>
      <c r="F5223" s="18" t="str">
        <f t="shared" si="344"/>
        <v/>
      </c>
      <c r="G5223" s="18" t="str">
        <f t="shared" si="345"/>
        <v/>
      </c>
      <c r="H5223" s="18" t="str">
        <f t="shared" si="346"/>
        <v/>
      </c>
    </row>
    <row r="5224" spans="5:8" x14ac:dyDescent="0.25">
      <c r="E5224" s="18" t="str">
        <f t="shared" si="343"/>
        <v/>
      </c>
      <c r="F5224" s="18" t="str">
        <f t="shared" si="344"/>
        <v/>
      </c>
      <c r="G5224" s="18" t="str">
        <f t="shared" si="345"/>
        <v/>
      </c>
      <c r="H5224" s="18" t="str">
        <f t="shared" si="346"/>
        <v/>
      </c>
    </row>
    <row r="5225" spans="5:8" x14ac:dyDescent="0.25">
      <c r="E5225" s="18" t="str">
        <f t="shared" si="343"/>
        <v/>
      </c>
      <c r="F5225" s="18" t="str">
        <f t="shared" si="344"/>
        <v/>
      </c>
      <c r="G5225" s="18" t="str">
        <f t="shared" si="345"/>
        <v/>
      </c>
      <c r="H5225" s="18" t="str">
        <f t="shared" si="346"/>
        <v/>
      </c>
    </row>
    <row r="5226" spans="5:8" x14ac:dyDescent="0.25">
      <c r="E5226" s="18" t="str">
        <f t="shared" si="343"/>
        <v/>
      </c>
      <c r="F5226" s="18" t="str">
        <f t="shared" si="344"/>
        <v/>
      </c>
      <c r="G5226" s="18" t="str">
        <f t="shared" si="345"/>
        <v/>
      </c>
      <c r="H5226" s="18" t="str">
        <f t="shared" si="346"/>
        <v/>
      </c>
    </row>
    <row r="5227" spans="5:8" x14ac:dyDescent="0.25">
      <c r="E5227" s="18" t="str">
        <f t="shared" si="343"/>
        <v/>
      </c>
      <c r="F5227" s="18" t="str">
        <f t="shared" si="344"/>
        <v/>
      </c>
      <c r="G5227" s="18" t="str">
        <f t="shared" si="345"/>
        <v/>
      </c>
      <c r="H5227" s="18" t="str">
        <f t="shared" si="346"/>
        <v/>
      </c>
    </row>
    <row r="5228" spans="5:8" x14ac:dyDescent="0.25">
      <c r="E5228" s="18" t="str">
        <f t="shared" si="343"/>
        <v/>
      </c>
      <c r="F5228" s="18" t="str">
        <f t="shared" si="344"/>
        <v/>
      </c>
      <c r="G5228" s="18" t="str">
        <f t="shared" si="345"/>
        <v/>
      </c>
      <c r="H5228" s="18" t="str">
        <f t="shared" si="346"/>
        <v/>
      </c>
    </row>
    <row r="5229" spans="5:8" x14ac:dyDescent="0.25">
      <c r="E5229" s="18" t="str">
        <f t="shared" si="343"/>
        <v/>
      </c>
      <c r="F5229" s="18" t="str">
        <f t="shared" si="344"/>
        <v/>
      </c>
      <c r="G5229" s="18" t="str">
        <f t="shared" si="345"/>
        <v/>
      </c>
      <c r="H5229" s="18" t="str">
        <f t="shared" si="346"/>
        <v/>
      </c>
    </row>
    <row r="5230" spans="5:8" x14ac:dyDescent="0.25">
      <c r="E5230" s="18" t="str">
        <f t="shared" si="343"/>
        <v/>
      </c>
      <c r="F5230" s="18" t="str">
        <f t="shared" si="344"/>
        <v/>
      </c>
      <c r="G5230" s="18" t="str">
        <f t="shared" si="345"/>
        <v/>
      </c>
      <c r="H5230" s="18" t="str">
        <f t="shared" si="346"/>
        <v/>
      </c>
    </row>
    <row r="5231" spans="5:8" x14ac:dyDescent="0.25">
      <c r="E5231" s="18" t="str">
        <f t="shared" si="343"/>
        <v/>
      </c>
      <c r="F5231" s="18" t="str">
        <f t="shared" si="344"/>
        <v/>
      </c>
      <c r="G5231" s="18" t="str">
        <f t="shared" si="345"/>
        <v/>
      </c>
      <c r="H5231" s="18" t="str">
        <f t="shared" si="346"/>
        <v/>
      </c>
    </row>
    <row r="5232" spans="5:8" x14ac:dyDescent="0.25">
      <c r="E5232" s="18" t="str">
        <f t="shared" si="343"/>
        <v/>
      </c>
      <c r="F5232" s="18" t="str">
        <f t="shared" si="344"/>
        <v/>
      </c>
      <c r="G5232" s="18" t="str">
        <f t="shared" si="345"/>
        <v/>
      </c>
      <c r="H5232" s="18" t="str">
        <f t="shared" si="346"/>
        <v/>
      </c>
    </row>
    <row r="5233" spans="5:8" x14ac:dyDescent="0.25">
      <c r="E5233" s="18" t="str">
        <f t="shared" si="343"/>
        <v/>
      </c>
      <c r="F5233" s="18" t="str">
        <f t="shared" si="344"/>
        <v/>
      </c>
      <c r="G5233" s="18" t="str">
        <f t="shared" si="345"/>
        <v/>
      </c>
      <c r="H5233" s="18" t="str">
        <f t="shared" si="346"/>
        <v/>
      </c>
    </row>
    <row r="5234" spans="5:8" x14ac:dyDescent="0.25">
      <c r="E5234" s="18" t="str">
        <f t="shared" si="343"/>
        <v/>
      </c>
      <c r="F5234" s="18" t="str">
        <f t="shared" si="344"/>
        <v/>
      </c>
      <c r="G5234" s="18" t="str">
        <f t="shared" si="345"/>
        <v/>
      </c>
      <c r="H5234" s="18" t="str">
        <f t="shared" si="346"/>
        <v/>
      </c>
    </row>
    <row r="5235" spans="5:8" x14ac:dyDescent="0.25">
      <c r="E5235" s="18" t="str">
        <f t="shared" si="343"/>
        <v/>
      </c>
      <c r="F5235" s="18" t="str">
        <f t="shared" si="344"/>
        <v/>
      </c>
      <c r="G5235" s="18" t="str">
        <f t="shared" si="345"/>
        <v/>
      </c>
      <c r="H5235" s="18" t="str">
        <f t="shared" si="346"/>
        <v/>
      </c>
    </row>
    <row r="5236" spans="5:8" x14ac:dyDescent="0.25">
      <c r="E5236" s="18" t="str">
        <f t="shared" si="343"/>
        <v/>
      </c>
      <c r="F5236" s="18" t="str">
        <f t="shared" si="344"/>
        <v/>
      </c>
      <c r="G5236" s="18" t="str">
        <f t="shared" si="345"/>
        <v/>
      </c>
      <c r="H5236" s="18" t="str">
        <f t="shared" si="346"/>
        <v/>
      </c>
    </row>
    <row r="5237" spans="5:8" x14ac:dyDescent="0.25">
      <c r="E5237" s="18" t="str">
        <f t="shared" si="343"/>
        <v/>
      </c>
      <c r="F5237" s="18" t="str">
        <f t="shared" si="344"/>
        <v/>
      </c>
      <c r="G5237" s="18" t="str">
        <f t="shared" si="345"/>
        <v/>
      </c>
      <c r="H5237" s="18" t="str">
        <f t="shared" si="346"/>
        <v/>
      </c>
    </row>
    <row r="5238" spans="5:8" x14ac:dyDescent="0.25">
      <c r="E5238" s="18" t="str">
        <f t="shared" si="343"/>
        <v/>
      </c>
      <c r="F5238" s="18" t="str">
        <f t="shared" si="344"/>
        <v/>
      </c>
      <c r="G5238" s="18" t="str">
        <f t="shared" si="345"/>
        <v/>
      </c>
      <c r="H5238" s="18" t="str">
        <f t="shared" si="346"/>
        <v/>
      </c>
    </row>
    <row r="5239" spans="5:8" x14ac:dyDescent="0.25">
      <c r="E5239" s="18" t="str">
        <f t="shared" si="343"/>
        <v/>
      </c>
      <c r="F5239" s="18" t="str">
        <f t="shared" si="344"/>
        <v/>
      </c>
      <c r="G5239" s="18" t="str">
        <f t="shared" si="345"/>
        <v/>
      </c>
      <c r="H5239" s="18" t="str">
        <f t="shared" si="346"/>
        <v/>
      </c>
    </row>
    <row r="5240" spans="5:8" x14ac:dyDescent="0.25">
      <c r="E5240" s="18" t="str">
        <f t="shared" si="343"/>
        <v/>
      </c>
      <c r="F5240" s="18" t="str">
        <f t="shared" si="344"/>
        <v/>
      </c>
      <c r="G5240" s="18" t="str">
        <f t="shared" si="345"/>
        <v/>
      </c>
      <c r="H5240" s="18" t="str">
        <f t="shared" si="346"/>
        <v/>
      </c>
    </row>
    <row r="5241" spans="5:8" x14ac:dyDescent="0.25">
      <c r="E5241" s="18" t="str">
        <f t="shared" si="343"/>
        <v/>
      </c>
      <c r="F5241" s="18" t="str">
        <f t="shared" si="344"/>
        <v/>
      </c>
      <c r="G5241" s="18" t="str">
        <f t="shared" si="345"/>
        <v/>
      </c>
      <c r="H5241" s="18" t="str">
        <f t="shared" si="346"/>
        <v/>
      </c>
    </row>
    <row r="5242" spans="5:8" x14ac:dyDescent="0.25">
      <c r="E5242" s="18" t="str">
        <f t="shared" si="343"/>
        <v/>
      </c>
      <c r="F5242" s="18" t="str">
        <f t="shared" si="344"/>
        <v/>
      </c>
      <c r="G5242" s="18" t="str">
        <f t="shared" si="345"/>
        <v/>
      </c>
      <c r="H5242" s="18" t="str">
        <f t="shared" si="346"/>
        <v/>
      </c>
    </row>
    <row r="5243" spans="5:8" x14ac:dyDescent="0.25">
      <c r="E5243" s="18" t="str">
        <f t="shared" si="343"/>
        <v/>
      </c>
      <c r="F5243" s="18" t="str">
        <f t="shared" si="344"/>
        <v/>
      </c>
      <c r="G5243" s="18" t="str">
        <f t="shared" si="345"/>
        <v/>
      </c>
      <c r="H5243" s="18" t="str">
        <f t="shared" si="346"/>
        <v/>
      </c>
    </row>
    <row r="5244" spans="5:8" x14ac:dyDescent="0.25">
      <c r="E5244" s="18" t="str">
        <f t="shared" si="343"/>
        <v/>
      </c>
      <c r="F5244" s="18" t="str">
        <f t="shared" si="344"/>
        <v/>
      </c>
      <c r="G5244" s="18" t="str">
        <f t="shared" si="345"/>
        <v/>
      </c>
      <c r="H5244" s="18" t="str">
        <f t="shared" si="346"/>
        <v/>
      </c>
    </row>
    <row r="5245" spans="5:8" x14ac:dyDescent="0.25">
      <c r="E5245" s="18" t="str">
        <f t="shared" si="343"/>
        <v/>
      </c>
      <c r="F5245" s="18" t="str">
        <f t="shared" si="344"/>
        <v/>
      </c>
      <c r="G5245" s="18" t="str">
        <f t="shared" si="345"/>
        <v/>
      </c>
      <c r="H5245" s="18" t="str">
        <f t="shared" si="346"/>
        <v/>
      </c>
    </row>
    <row r="5246" spans="5:8" x14ac:dyDescent="0.25">
      <c r="E5246" s="18" t="str">
        <f t="shared" si="343"/>
        <v/>
      </c>
      <c r="F5246" s="18" t="str">
        <f t="shared" si="344"/>
        <v/>
      </c>
      <c r="G5246" s="18" t="str">
        <f t="shared" si="345"/>
        <v/>
      </c>
      <c r="H5246" s="18" t="str">
        <f t="shared" si="346"/>
        <v/>
      </c>
    </row>
    <row r="5247" spans="5:8" x14ac:dyDescent="0.25">
      <c r="E5247" s="18" t="str">
        <f t="shared" si="343"/>
        <v/>
      </c>
      <c r="F5247" s="18" t="str">
        <f t="shared" si="344"/>
        <v/>
      </c>
      <c r="G5247" s="18" t="str">
        <f t="shared" si="345"/>
        <v/>
      </c>
      <c r="H5247" s="18" t="str">
        <f t="shared" si="346"/>
        <v/>
      </c>
    </row>
    <row r="5248" spans="5:8" x14ac:dyDescent="0.25">
      <c r="E5248" s="18" t="str">
        <f t="shared" si="343"/>
        <v/>
      </c>
      <c r="F5248" s="18" t="str">
        <f t="shared" si="344"/>
        <v/>
      </c>
      <c r="G5248" s="18" t="str">
        <f t="shared" si="345"/>
        <v/>
      </c>
      <c r="H5248" s="18" t="str">
        <f t="shared" si="346"/>
        <v/>
      </c>
    </row>
    <row r="5249" spans="5:8" x14ac:dyDescent="0.25">
      <c r="E5249" s="18" t="str">
        <f t="shared" si="343"/>
        <v/>
      </c>
      <c r="F5249" s="18" t="str">
        <f t="shared" si="344"/>
        <v/>
      </c>
      <c r="G5249" s="18" t="str">
        <f t="shared" si="345"/>
        <v/>
      </c>
      <c r="H5249" s="18" t="str">
        <f t="shared" si="346"/>
        <v/>
      </c>
    </row>
    <row r="5250" spans="5:8" x14ac:dyDescent="0.25">
      <c r="E5250" s="18" t="str">
        <f t="shared" si="343"/>
        <v/>
      </c>
      <c r="F5250" s="18" t="str">
        <f t="shared" si="344"/>
        <v/>
      </c>
      <c r="G5250" s="18" t="str">
        <f t="shared" si="345"/>
        <v/>
      </c>
      <c r="H5250" s="18" t="str">
        <f t="shared" si="346"/>
        <v/>
      </c>
    </row>
    <row r="5251" spans="5:8" x14ac:dyDescent="0.25">
      <c r="E5251" s="18" t="str">
        <f t="shared" si="343"/>
        <v/>
      </c>
      <c r="F5251" s="18" t="str">
        <f t="shared" si="344"/>
        <v/>
      </c>
      <c r="G5251" s="18" t="str">
        <f t="shared" si="345"/>
        <v/>
      </c>
      <c r="H5251" s="18" t="str">
        <f t="shared" si="346"/>
        <v/>
      </c>
    </row>
    <row r="5252" spans="5:8" x14ac:dyDescent="0.25">
      <c r="E5252" s="18" t="str">
        <f t="shared" si="343"/>
        <v/>
      </c>
      <c r="F5252" s="18" t="str">
        <f t="shared" si="344"/>
        <v/>
      </c>
      <c r="G5252" s="18" t="str">
        <f t="shared" si="345"/>
        <v/>
      </c>
      <c r="H5252" s="18" t="str">
        <f t="shared" si="346"/>
        <v/>
      </c>
    </row>
    <row r="5253" spans="5:8" x14ac:dyDescent="0.25">
      <c r="E5253" s="18" t="str">
        <f t="shared" si="343"/>
        <v/>
      </c>
      <c r="F5253" s="18" t="str">
        <f t="shared" si="344"/>
        <v/>
      </c>
      <c r="G5253" s="18" t="str">
        <f t="shared" si="345"/>
        <v/>
      </c>
      <c r="H5253" s="18" t="str">
        <f t="shared" si="346"/>
        <v/>
      </c>
    </row>
    <row r="5254" spans="5:8" x14ac:dyDescent="0.25">
      <c r="E5254" s="18" t="str">
        <f t="shared" ref="E5254:E5317" si="347">IF($C5254="","",IFERROR(INDEX(ItemPriceCol,MATCH($C5254,ItemName,0)),""))</f>
        <v/>
      </c>
      <c r="F5254" s="18" t="str">
        <f t="shared" ref="F5254:F5317" si="348">IF(OR($D5254="",$E5254=""),"",$D5254*$E5254)</f>
        <v/>
      </c>
      <c r="G5254" s="18" t="str">
        <f t="shared" ref="G5254:G5317" si="349">IF($C5254="","",IFERROR(INDEX(ItemCostCol,MATCH($C5254,ItemName,0)),""))</f>
        <v/>
      </c>
      <c r="H5254" s="18" t="str">
        <f t="shared" ref="H5254:H5317" si="350">IF(OR($F5254="",$G5254=""),"",$F5254-$D5254*$G5254)</f>
        <v/>
      </c>
    </row>
    <row r="5255" spans="5:8" x14ac:dyDescent="0.25">
      <c r="E5255" s="18" t="str">
        <f t="shared" si="347"/>
        <v/>
      </c>
      <c r="F5255" s="18" t="str">
        <f t="shared" si="348"/>
        <v/>
      </c>
      <c r="G5255" s="18" t="str">
        <f t="shared" si="349"/>
        <v/>
      </c>
      <c r="H5255" s="18" t="str">
        <f t="shared" si="350"/>
        <v/>
      </c>
    </row>
    <row r="5256" spans="5:8" x14ac:dyDescent="0.25">
      <c r="E5256" s="18" t="str">
        <f t="shared" si="347"/>
        <v/>
      </c>
      <c r="F5256" s="18" t="str">
        <f t="shared" si="348"/>
        <v/>
      </c>
      <c r="G5256" s="18" t="str">
        <f t="shared" si="349"/>
        <v/>
      </c>
      <c r="H5256" s="18" t="str">
        <f t="shared" si="350"/>
        <v/>
      </c>
    </row>
    <row r="5257" spans="5:8" x14ac:dyDescent="0.25">
      <c r="E5257" s="18" t="str">
        <f t="shared" si="347"/>
        <v/>
      </c>
      <c r="F5257" s="18" t="str">
        <f t="shared" si="348"/>
        <v/>
      </c>
      <c r="G5257" s="18" t="str">
        <f t="shared" si="349"/>
        <v/>
      </c>
      <c r="H5257" s="18" t="str">
        <f t="shared" si="350"/>
        <v/>
      </c>
    </row>
    <row r="5258" spans="5:8" x14ac:dyDescent="0.25">
      <c r="E5258" s="18" t="str">
        <f t="shared" si="347"/>
        <v/>
      </c>
      <c r="F5258" s="18" t="str">
        <f t="shared" si="348"/>
        <v/>
      </c>
      <c r="G5258" s="18" t="str">
        <f t="shared" si="349"/>
        <v/>
      </c>
      <c r="H5258" s="18" t="str">
        <f t="shared" si="350"/>
        <v/>
      </c>
    </row>
    <row r="5259" spans="5:8" x14ac:dyDescent="0.25">
      <c r="E5259" s="18" t="str">
        <f t="shared" si="347"/>
        <v/>
      </c>
      <c r="F5259" s="18" t="str">
        <f t="shared" si="348"/>
        <v/>
      </c>
      <c r="G5259" s="18" t="str">
        <f t="shared" si="349"/>
        <v/>
      </c>
      <c r="H5259" s="18" t="str">
        <f t="shared" si="350"/>
        <v/>
      </c>
    </row>
    <row r="5260" spans="5:8" x14ac:dyDescent="0.25">
      <c r="E5260" s="18" t="str">
        <f t="shared" si="347"/>
        <v/>
      </c>
      <c r="F5260" s="18" t="str">
        <f t="shared" si="348"/>
        <v/>
      </c>
      <c r="G5260" s="18" t="str">
        <f t="shared" si="349"/>
        <v/>
      </c>
      <c r="H5260" s="18" t="str">
        <f t="shared" si="350"/>
        <v/>
      </c>
    </row>
    <row r="5261" spans="5:8" x14ac:dyDescent="0.25">
      <c r="E5261" s="18" t="str">
        <f t="shared" si="347"/>
        <v/>
      </c>
      <c r="F5261" s="18" t="str">
        <f t="shared" si="348"/>
        <v/>
      </c>
      <c r="G5261" s="18" t="str">
        <f t="shared" si="349"/>
        <v/>
      </c>
      <c r="H5261" s="18" t="str">
        <f t="shared" si="350"/>
        <v/>
      </c>
    </row>
    <row r="5262" spans="5:8" x14ac:dyDescent="0.25">
      <c r="E5262" s="18" t="str">
        <f t="shared" si="347"/>
        <v/>
      </c>
      <c r="F5262" s="18" t="str">
        <f t="shared" si="348"/>
        <v/>
      </c>
      <c r="G5262" s="18" t="str">
        <f t="shared" si="349"/>
        <v/>
      </c>
      <c r="H5262" s="18" t="str">
        <f t="shared" si="350"/>
        <v/>
      </c>
    </row>
    <row r="5263" spans="5:8" x14ac:dyDescent="0.25">
      <c r="E5263" s="18" t="str">
        <f t="shared" si="347"/>
        <v/>
      </c>
      <c r="F5263" s="18" t="str">
        <f t="shared" si="348"/>
        <v/>
      </c>
      <c r="G5263" s="18" t="str">
        <f t="shared" si="349"/>
        <v/>
      </c>
      <c r="H5263" s="18" t="str">
        <f t="shared" si="350"/>
        <v/>
      </c>
    </row>
    <row r="5264" spans="5:8" x14ac:dyDescent="0.25">
      <c r="E5264" s="18" t="str">
        <f t="shared" si="347"/>
        <v/>
      </c>
      <c r="F5264" s="18" t="str">
        <f t="shared" si="348"/>
        <v/>
      </c>
      <c r="G5264" s="18" t="str">
        <f t="shared" si="349"/>
        <v/>
      </c>
      <c r="H5264" s="18" t="str">
        <f t="shared" si="350"/>
        <v/>
      </c>
    </row>
    <row r="5265" spans="5:8" x14ac:dyDescent="0.25">
      <c r="E5265" s="18" t="str">
        <f t="shared" si="347"/>
        <v/>
      </c>
      <c r="F5265" s="18" t="str">
        <f t="shared" si="348"/>
        <v/>
      </c>
      <c r="G5265" s="18" t="str">
        <f t="shared" si="349"/>
        <v/>
      </c>
      <c r="H5265" s="18" t="str">
        <f t="shared" si="350"/>
        <v/>
      </c>
    </row>
    <row r="5266" spans="5:8" x14ac:dyDescent="0.25">
      <c r="E5266" s="18" t="str">
        <f t="shared" si="347"/>
        <v/>
      </c>
      <c r="F5266" s="18" t="str">
        <f t="shared" si="348"/>
        <v/>
      </c>
      <c r="G5266" s="18" t="str">
        <f t="shared" si="349"/>
        <v/>
      </c>
      <c r="H5266" s="18" t="str">
        <f t="shared" si="350"/>
        <v/>
      </c>
    </row>
    <row r="5267" spans="5:8" x14ac:dyDescent="0.25">
      <c r="E5267" s="18" t="str">
        <f t="shared" si="347"/>
        <v/>
      </c>
      <c r="F5267" s="18" t="str">
        <f t="shared" si="348"/>
        <v/>
      </c>
      <c r="G5267" s="18" t="str">
        <f t="shared" si="349"/>
        <v/>
      </c>
      <c r="H5267" s="18" t="str">
        <f t="shared" si="350"/>
        <v/>
      </c>
    </row>
    <row r="5268" spans="5:8" x14ac:dyDescent="0.25">
      <c r="E5268" s="18" t="str">
        <f t="shared" si="347"/>
        <v/>
      </c>
      <c r="F5268" s="18" t="str">
        <f t="shared" si="348"/>
        <v/>
      </c>
      <c r="G5268" s="18" t="str">
        <f t="shared" si="349"/>
        <v/>
      </c>
      <c r="H5268" s="18" t="str">
        <f t="shared" si="350"/>
        <v/>
      </c>
    </row>
    <row r="5269" spans="5:8" x14ac:dyDescent="0.25">
      <c r="E5269" s="18" t="str">
        <f t="shared" si="347"/>
        <v/>
      </c>
      <c r="F5269" s="18" t="str">
        <f t="shared" si="348"/>
        <v/>
      </c>
      <c r="G5269" s="18" t="str">
        <f t="shared" si="349"/>
        <v/>
      </c>
      <c r="H5269" s="18" t="str">
        <f t="shared" si="350"/>
        <v/>
      </c>
    </row>
    <row r="5270" spans="5:8" x14ac:dyDescent="0.25">
      <c r="E5270" s="18" t="str">
        <f t="shared" si="347"/>
        <v/>
      </c>
      <c r="F5270" s="18" t="str">
        <f t="shared" si="348"/>
        <v/>
      </c>
      <c r="G5270" s="18" t="str">
        <f t="shared" si="349"/>
        <v/>
      </c>
      <c r="H5270" s="18" t="str">
        <f t="shared" si="350"/>
        <v/>
      </c>
    </row>
    <row r="5271" spans="5:8" x14ac:dyDescent="0.25">
      <c r="E5271" s="18" t="str">
        <f t="shared" si="347"/>
        <v/>
      </c>
      <c r="F5271" s="18" t="str">
        <f t="shared" si="348"/>
        <v/>
      </c>
      <c r="G5271" s="18" t="str">
        <f t="shared" si="349"/>
        <v/>
      </c>
      <c r="H5271" s="18" t="str">
        <f t="shared" si="350"/>
        <v/>
      </c>
    </row>
    <row r="5272" spans="5:8" x14ac:dyDescent="0.25">
      <c r="E5272" s="18" t="str">
        <f t="shared" si="347"/>
        <v/>
      </c>
      <c r="F5272" s="18" t="str">
        <f t="shared" si="348"/>
        <v/>
      </c>
      <c r="G5272" s="18" t="str">
        <f t="shared" si="349"/>
        <v/>
      </c>
      <c r="H5272" s="18" t="str">
        <f t="shared" si="350"/>
        <v/>
      </c>
    </row>
    <row r="5273" spans="5:8" x14ac:dyDescent="0.25">
      <c r="E5273" s="18" t="str">
        <f t="shared" si="347"/>
        <v/>
      </c>
      <c r="F5273" s="18" t="str">
        <f t="shared" si="348"/>
        <v/>
      </c>
      <c r="G5273" s="18" t="str">
        <f t="shared" si="349"/>
        <v/>
      </c>
      <c r="H5273" s="18" t="str">
        <f t="shared" si="350"/>
        <v/>
      </c>
    </row>
    <row r="5274" spans="5:8" x14ac:dyDescent="0.25">
      <c r="E5274" s="18" t="str">
        <f t="shared" si="347"/>
        <v/>
      </c>
      <c r="F5274" s="18" t="str">
        <f t="shared" si="348"/>
        <v/>
      </c>
      <c r="G5274" s="18" t="str">
        <f t="shared" si="349"/>
        <v/>
      </c>
      <c r="H5274" s="18" t="str">
        <f t="shared" si="350"/>
        <v/>
      </c>
    </row>
    <row r="5275" spans="5:8" x14ac:dyDescent="0.25">
      <c r="E5275" s="18" t="str">
        <f t="shared" si="347"/>
        <v/>
      </c>
      <c r="F5275" s="18" t="str">
        <f t="shared" si="348"/>
        <v/>
      </c>
      <c r="G5275" s="18" t="str">
        <f t="shared" si="349"/>
        <v/>
      </c>
      <c r="H5275" s="18" t="str">
        <f t="shared" si="350"/>
        <v/>
      </c>
    </row>
    <row r="5276" spans="5:8" x14ac:dyDescent="0.25">
      <c r="E5276" s="18" t="str">
        <f t="shared" si="347"/>
        <v/>
      </c>
      <c r="F5276" s="18" t="str">
        <f t="shared" si="348"/>
        <v/>
      </c>
      <c r="G5276" s="18" t="str">
        <f t="shared" si="349"/>
        <v/>
      </c>
      <c r="H5276" s="18" t="str">
        <f t="shared" si="350"/>
        <v/>
      </c>
    </row>
    <row r="5277" spans="5:8" x14ac:dyDescent="0.25">
      <c r="E5277" s="18" t="str">
        <f t="shared" si="347"/>
        <v/>
      </c>
      <c r="F5277" s="18" t="str">
        <f t="shared" si="348"/>
        <v/>
      </c>
      <c r="G5277" s="18" t="str">
        <f t="shared" si="349"/>
        <v/>
      </c>
      <c r="H5277" s="18" t="str">
        <f t="shared" si="350"/>
        <v/>
      </c>
    </row>
    <row r="5278" spans="5:8" x14ac:dyDescent="0.25">
      <c r="E5278" s="18" t="str">
        <f t="shared" si="347"/>
        <v/>
      </c>
      <c r="F5278" s="18" t="str">
        <f t="shared" si="348"/>
        <v/>
      </c>
      <c r="G5278" s="18" t="str">
        <f t="shared" si="349"/>
        <v/>
      </c>
      <c r="H5278" s="18" t="str">
        <f t="shared" si="350"/>
        <v/>
      </c>
    </row>
    <row r="5279" spans="5:8" x14ac:dyDescent="0.25">
      <c r="E5279" s="18" t="str">
        <f t="shared" si="347"/>
        <v/>
      </c>
      <c r="F5279" s="18" t="str">
        <f t="shared" si="348"/>
        <v/>
      </c>
      <c r="G5279" s="18" t="str">
        <f t="shared" si="349"/>
        <v/>
      </c>
      <c r="H5279" s="18" t="str">
        <f t="shared" si="350"/>
        <v/>
      </c>
    </row>
    <row r="5280" spans="5:8" x14ac:dyDescent="0.25">
      <c r="E5280" s="18" t="str">
        <f t="shared" si="347"/>
        <v/>
      </c>
      <c r="F5280" s="18" t="str">
        <f t="shared" si="348"/>
        <v/>
      </c>
      <c r="G5280" s="18" t="str">
        <f t="shared" si="349"/>
        <v/>
      </c>
      <c r="H5280" s="18" t="str">
        <f t="shared" si="350"/>
        <v/>
      </c>
    </row>
    <row r="5281" spans="5:8" x14ac:dyDescent="0.25">
      <c r="E5281" s="18" t="str">
        <f t="shared" si="347"/>
        <v/>
      </c>
      <c r="F5281" s="18" t="str">
        <f t="shared" si="348"/>
        <v/>
      </c>
      <c r="G5281" s="18" t="str">
        <f t="shared" si="349"/>
        <v/>
      </c>
      <c r="H5281" s="18" t="str">
        <f t="shared" si="350"/>
        <v/>
      </c>
    </row>
    <row r="5282" spans="5:8" x14ac:dyDescent="0.25">
      <c r="E5282" s="18" t="str">
        <f t="shared" si="347"/>
        <v/>
      </c>
      <c r="F5282" s="18" t="str">
        <f t="shared" si="348"/>
        <v/>
      </c>
      <c r="G5282" s="18" t="str">
        <f t="shared" si="349"/>
        <v/>
      </c>
      <c r="H5282" s="18" t="str">
        <f t="shared" si="350"/>
        <v/>
      </c>
    </row>
    <row r="5283" spans="5:8" x14ac:dyDescent="0.25">
      <c r="E5283" s="18" t="str">
        <f t="shared" si="347"/>
        <v/>
      </c>
      <c r="F5283" s="18" t="str">
        <f t="shared" si="348"/>
        <v/>
      </c>
      <c r="G5283" s="18" t="str">
        <f t="shared" si="349"/>
        <v/>
      </c>
      <c r="H5283" s="18" t="str">
        <f t="shared" si="350"/>
        <v/>
      </c>
    </row>
    <row r="5284" spans="5:8" x14ac:dyDescent="0.25">
      <c r="E5284" s="18" t="str">
        <f t="shared" si="347"/>
        <v/>
      </c>
      <c r="F5284" s="18" t="str">
        <f t="shared" si="348"/>
        <v/>
      </c>
      <c r="G5284" s="18" t="str">
        <f t="shared" si="349"/>
        <v/>
      </c>
      <c r="H5284" s="18" t="str">
        <f t="shared" si="350"/>
        <v/>
      </c>
    </row>
    <row r="5285" spans="5:8" x14ac:dyDescent="0.25">
      <c r="E5285" s="18" t="str">
        <f t="shared" si="347"/>
        <v/>
      </c>
      <c r="F5285" s="18" t="str">
        <f t="shared" si="348"/>
        <v/>
      </c>
      <c r="G5285" s="18" t="str">
        <f t="shared" si="349"/>
        <v/>
      </c>
      <c r="H5285" s="18" t="str">
        <f t="shared" si="350"/>
        <v/>
      </c>
    </row>
    <row r="5286" spans="5:8" x14ac:dyDescent="0.25">
      <c r="E5286" s="18" t="str">
        <f t="shared" si="347"/>
        <v/>
      </c>
      <c r="F5286" s="18" t="str">
        <f t="shared" si="348"/>
        <v/>
      </c>
      <c r="G5286" s="18" t="str">
        <f t="shared" si="349"/>
        <v/>
      </c>
      <c r="H5286" s="18" t="str">
        <f t="shared" si="350"/>
        <v/>
      </c>
    </row>
    <row r="5287" spans="5:8" x14ac:dyDescent="0.25">
      <c r="E5287" s="18" t="str">
        <f t="shared" si="347"/>
        <v/>
      </c>
      <c r="F5287" s="18" t="str">
        <f t="shared" si="348"/>
        <v/>
      </c>
      <c r="G5287" s="18" t="str">
        <f t="shared" si="349"/>
        <v/>
      </c>
      <c r="H5287" s="18" t="str">
        <f t="shared" si="350"/>
        <v/>
      </c>
    </row>
    <row r="5288" spans="5:8" x14ac:dyDescent="0.25">
      <c r="E5288" s="18" t="str">
        <f t="shared" si="347"/>
        <v/>
      </c>
      <c r="F5288" s="18" t="str">
        <f t="shared" si="348"/>
        <v/>
      </c>
      <c r="G5288" s="18" t="str">
        <f t="shared" si="349"/>
        <v/>
      </c>
      <c r="H5288" s="18" t="str">
        <f t="shared" si="350"/>
        <v/>
      </c>
    </row>
    <row r="5289" spans="5:8" x14ac:dyDescent="0.25">
      <c r="E5289" s="18" t="str">
        <f t="shared" si="347"/>
        <v/>
      </c>
      <c r="F5289" s="18" t="str">
        <f t="shared" si="348"/>
        <v/>
      </c>
      <c r="G5289" s="18" t="str">
        <f t="shared" si="349"/>
        <v/>
      </c>
      <c r="H5289" s="18" t="str">
        <f t="shared" si="350"/>
        <v/>
      </c>
    </row>
    <row r="5290" spans="5:8" x14ac:dyDescent="0.25">
      <c r="E5290" s="18" t="str">
        <f t="shared" si="347"/>
        <v/>
      </c>
      <c r="F5290" s="18" t="str">
        <f t="shared" si="348"/>
        <v/>
      </c>
      <c r="G5290" s="18" t="str">
        <f t="shared" si="349"/>
        <v/>
      </c>
      <c r="H5290" s="18" t="str">
        <f t="shared" si="350"/>
        <v/>
      </c>
    </row>
    <row r="5291" spans="5:8" x14ac:dyDescent="0.25">
      <c r="E5291" s="18" t="str">
        <f t="shared" si="347"/>
        <v/>
      </c>
      <c r="F5291" s="18" t="str">
        <f t="shared" si="348"/>
        <v/>
      </c>
      <c r="G5291" s="18" t="str">
        <f t="shared" si="349"/>
        <v/>
      </c>
      <c r="H5291" s="18" t="str">
        <f t="shared" si="350"/>
        <v/>
      </c>
    </row>
    <row r="5292" spans="5:8" x14ac:dyDescent="0.25">
      <c r="E5292" s="18" t="str">
        <f t="shared" si="347"/>
        <v/>
      </c>
      <c r="F5292" s="18" t="str">
        <f t="shared" si="348"/>
        <v/>
      </c>
      <c r="G5292" s="18" t="str">
        <f t="shared" si="349"/>
        <v/>
      </c>
      <c r="H5292" s="18" t="str">
        <f t="shared" si="350"/>
        <v/>
      </c>
    </row>
    <row r="5293" spans="5:8" x14ac:dyDescent="0.25">
      <c r="E5293" s="18" t="str">
        <f t="shared" si="347"/>
        <v/>
      </c>
      <c r="F5293" s="18" t="str">
        <f t="shared" si="348"/>
        <v/>
      </c>
      <c r="G5293" s="18" t="str">
        <f t="shared" si="349"/>
        <v/>
      </c>
      <c r="H5293" s="18" t="str">
        <f t="shared" si="350"/>
        <v/>
      </c>
    </row>
    <row r="5294" spans="5:8" x14ac:dyDescent="0.25">
      <c r="E5294" s="18" t="str">
        <f t="shared" si="347"/>
        <v/>
      </c>
      <c r="F5294" s="18" t="str">
        <f t="shared" si="348"/>
        <v/>
      </c>
      <c r="G5294" s="18" t="str">
        <f t="shared" si="349"/>
        <v/>
      </c>
      <c r="H5294" s="18" t="str">
        <f t="shared" si="350"/>
        <v/>
      </c>
    </row>
    <row r="5295" spans="5:8" x14ac:dyDescent="0.25">
      <c r="E5295" s="18" t="str">
        <f t="shared" si="347"/>
        <v/>
      </c>
      <c r="F5295" s="18" t="str">
        <f t="shared" si="348"/>
        <v/>
      </c>
      <c r="G5295" s="18" t="str">
        <f t="shared" si="349"/>
        <v/>
      </c>
      <c r="H5295" s="18" t="str">
        <f t="shared" si="350"/>
        <v/>
      </c>
    </row>
    <row r="5296" spans="5:8" x14ac:dyDescent="0.25">
      <c r="E5296" s="18" t="str">
        <f t="shared" si="347"/>
        <v/>
      </c>
      <c r="F5296" s="18" t="str">
        <f t="shared" si="348"/>
        <v/>
      </c>
      <c r="G5296" s="18" t="str">
        <f t="shared" si="349"/>
        <v/>
      </c>
      <c r="H5296" s="18" t="str">
        <f t="shared" si="350"/>
        <v/>
      </c>
    </row>
    <row r="5297" spans="5:8" x14ac:dyDescent="0.25">
      <c r="E5297" s="18" t="str">
        <f t="shared" si="347"/>
        <v/>
      </c>
      <c r="F5297" s="18" t="str">
        <f t="shared" si="348"/>
        <v/>
      </c>
      <c r="G5297" s="18" t="str">
        <f t="shared" si="349"/>
        <v/>
      </c>
      <c r="H5297" s="18" t="str">
        <f t="shared" si="350"/>
        <v/>
      </c>
    </row>
    <row r="5298" spans="5:8" x14ac:dyDescent="0.25">
      <c r="E5298" s="18" t="str">
        <f t="shared" si="347"/>
        <v/>
      </c>
      <c r="F5298" s="18" t="str">
        <f t="shared" si="348"/>
        <v/>
      </c>
      <c r="G5298" s="18" t="str">
        <f t="shared" si="349"/>
        <v/>
      </c>
      <c r="H5298" s="18" t="str">
        <f t="shared" si="350"/>
        <v/>
      </c>
    </row>
    <row r="5299" spans="5:8" x14ac:dyDescent="0.25">
      <c r="E5299" s="18" t="str">
        <f t="shared" si="347"/>
        <v/>
      </c>
      <c r="F5299" s="18" t="str">
        <f t="shared" si="348"/>
        <v/>
      </c>
      <c r="G5299" s="18" t="str">
        <f t="shared" si="349"/>
        <v/>
      </c>
      <c r="H5299" s="18" t="str">
        <f t="shared" si="350"/>
        <v/>
      </c>
    </row>
    <row r="5300" spans="5:8" x14ac:dyDescent="0.25">
      <c r="E5300" s="18" t="str">
        <f t="shared" si="347"/>
        <v/>
      </c>
      <c r="F5300" s="18" t="str">
        <f t="shared" si="348"/>
        <v/>
      </c>
      <c r="G5300" s="18" t="str">
        <f t="shared" si="349"/>
        <v/>
      </c>
      <c r="H5300" s="18" t="str">
        <f t="shared" si="350"/>
        <v/>
      </c>
    </row>
    <row r="5301" spans="5:8" x14ac:dyDescent="0.25">
      <c r="E5301" s="18" t="str">
        <f t="shared" si="347"/>
        <v/>
      </c>
      <c r="F5301" s="18" t="str">
        <f t="shared" si="348"/>
        <v/>
      </c>
      <c r="G5301" s="18" t="str">
        <f t="shared" si="349"/>
        <v/>
      </c>
      <c r="H5301" s="18" t="str">
        <f t="shared" si="350"/>
        <v/>
      </c>
    </row>
    <row r="5302" spans="5:8" x14ac:dyDescent="0.25">
      <c r="E5302" s="18" t="str">
        <f t="shared" si="347"/>
        <v/>
      </c>
      <c r="F5302" s="18" t="str">
        <f t="shared" si="348"/>
        <v/>
      </c>
      <c r="G5302" s="18" t="str">
        <f t="shared" si="349"/>
        <v/>
      </c>
      <c r="H5302" s="18" t="str">
        <f t="shared" si="350"/>
        <v/>
      </c>
    </row>
    <row r="5303" spans="5:8" x14ac:dyDescent="0.25">
      <c r="E5303" s="18" t="str">
        <f t="shared" si="347"/>
        <v/>
      </c>
      <c r="F5303" s="18" t="str">
        <f t="shared" si="348"/>
        <v/>
      </c>
      <c r="G5303" s="18" t="str">
        <f t="shared" si="349"/>
        <v/>
      </c>
      <c r="H5303" s="18" t="str">
        <f t="shared" si="350"/>
        <v/>
      </c>
    </row>
    <row r="5304" spans="5:8" x14ac:dyDescent="0.25">
      <c r="E5304" s="18" t="str">
        <f t="shared" si="347"/>
        <v/>
      </c>
      <c r="F5304" s="18" t="str">
        <f t="shared" si="348"/>
        <v/>
      </c>
      <c r="G5304" s="18" t="str">
        <f t="shared" si="349"/>
        <v/>
      </c>
      <c r="H5304" s="18" t="str">
        <f t="shared" si="350"/>
        <v/>
      </c>
    </row>
    <row r="5305" spans="5:8" x14ac:dyDescent="0.25">
      <c r="E5305" s="18" t="str">
        <f t="shared" si="347"/>
        <v/>
      </c>
      <c r="F5305" s="18" t="str">
        <f t="shared" si="348"/>
        <v/>
      </c>
      <c r="G5305" s="18" t="str">
        <f t="shared" si="349"/>
        <v/>
      </c>
      <c r="H5305" s="18" t="str">
        <f t="shared" si="350"/>
        <v/>
      </c>
    </row>
    <row r="5306" spans="5:8" x14ac:dyDescent="0.25">
      <c r="E5306" s="18" t="str">
        <f t="shared" si="347"/>
        <v/>
      </c>
      <c r="F5306" s="18" t="str">
        <f t="shared" si="348"/>
        <v/>
      </c>
      <c r="G5306" s="18" t="str">
        <f t="shared" si="349"/>
        <v/>
      </c>
      <c r="H5306" s="18" t="str">
        <f t="shared" si="350"/>
        <v/>
      </c>
    </row>
    <row r="5307" spans="5:8" x14ac:dyDescent="0.25">
      <c r="E5307" s="18" t="str">
        <f t="shared" si="347"/>
        <v/>
      </c>
      <c r="F5307" s="18" t="str">
        <f t="shared" si="348"/>
        <v/>
      </c>
      <c r="G5307" s="18" t="str">
        <f t="shared" si="349"/>
        <v/>
      </c>
      <c r="H5307" s="18" t="str">
        <f t="shared" si="350"/>
        <v/>
      </c>
    </row>
    <row r="5308" spans="5:8" x14ac:dyDescent="0.25">
      <c r="E5308" s="18" t="str">
        <f t="shared" si="347"/>
        <v/>
      </c>
      <c r="F5308" s="18" t="str">
        <f t="shared" si="348"/>
        <v/>
      </c>
      <c r="G5308" s="18" t="str">
        <f t="shared" si="349"/>
        <v/>
      </c>
      <c r="H5308" s="18" t="str">
        <f t="shared" si="350"/>
        <v/>
      </c>
    </row>
    <row r="5309" spans="5:8" x14ac:dyDescent="0.25">
      <c r="E5309" s="18" t="str">
        <f t="shared" si="347"/>
        <v/>
      </c>
      <c r="F5309" s="18" t="str">
        <f t="shared" si="348"/>
        <v/>
      </c>
      <c r="G5309" s="18" t="str">
        <f t="shared" si="349"/>
        <v/>
      </c>
      <c r="H5309" s="18" t="str">
        <f t="shared" si="350"/>
        <v/>
      </c>
    </row>
    <row r="5310" spans="5:8" x14ac:dyDescent="0.25">
      <c r="E5310" s="18" t="str">
        <f t="shared" si="347"/>
        <v/>
      </c>
      <c r="F5310" s="18" t="str">
        <f t="shared" si="348"/>
        <v/>
      </c>
      <c r="G5310" s="18" t="str">
        <f t="shared" si="349"/>
        <v/>
      </c>
      <c r="H5310" s="18" t="str">
        <f t="shared" si="350"/>
        <v/>
      </c>
    </row>
    <row r="5311" spans="5:8" x14ac:dyDescent="0.25">
      <c r="E5311" s="18" t="str">
        <f t="shared" si="347"/>
        <v/>
      </c>
      <c r="F5311" s="18" t="str">
        <f t="shared" si="348"/>
        <v/>
      </c>
      <c r="G5311" s="18" t="str">
        <f t="shared" si="349"/>
        <v/>
      </c>
      <c r="H5311" s="18" t="str">
        <f t="shared" si="350"/>
        <v/>
      </c>
    </row>
    <row r="5312" spans="5:8" x14ac:dyDescent="0.25">
      <c r="E5312" s="18" t="str">
        <f t="shared" si="347"/>
        <v/>
      </c>
      <c r="F5312" s="18" t="str">
        <f t="shared" si="348"/>
        <v/>
      </c>
      <c r="G5312" s="18" t="str">
        <f t="shared" si="349"/>
        <v/>
      </c>
      <c r="H5312" s="18" t="str">
        <f t="shared" si="350"/>
        <v/>
      </c>
    </row>
    <row r="5313" spans="5:8" x14ac:dyDescent="0.25">
      <c r="E5313" s="18" t="str">
        <f t="shared" si="347"/>
        <v/>
      </c>
      <c r="F5313" s="18" t="str">
        <f t="shared" si="348"/>
        <v/>
      </c>
      <c r="G5313" s="18" t="str">
        <f t="shared" si="349"/>
        <v/>
      </c>
      <c r="H5313" s="18" t="str">
        <f t="shared" si="350"/>
        <v/>
      </c>
    </row>
    <row r="5314" spans="5:8" x14ac:dyDescent="0.25">
      <c r="E5314" s="18" t="str">
        <f t="shared" si="347"/>
        <v/>
      </c>
      <c r="F5314" s="18" t="str">
        <f t="shared" si="348"/>
        <v/>
      </c>
      <c r="G5314" s="18" t="str">
        <f t="shared" si="349"/>
        <v/>
      </c>
      <c r="H5314" s="18" t="str">
        <f t="shared" si="350"/>
        <v/>
      </c>
    </row>
    <row r="5315" spans="5:8" x14ac:dyDescent="0.25">
      <c r="E5315" s="18" t="str">
        <f t="shared" si="347"/>
        <v/>
      </c>
      <c r="F5315" s="18" t="str">
        <f t="shared" si="348"/>
        <v/>
      </c>
      <c r="G5315" s="18" t="str">
        <f t="shared" si="349"/>
        <v/>
      </c>
      <c r="H5315" s="18" t="str">
        <f t="shared" si="350"/>
        <v/>
      </c>
    </row>
    <row r="5316" spans="5:8" x14ac:dyDescent="0.25">
      <c r="E5316" s="18" t="str">
        <f t="shared" si="347"/>
        <v/>
      </c>
      <c r="F5316" s="18" t="str">
        <f t="shared" si="348"/>
        <v/>
      </c>
      <c r="G5316" s="18" t="str">
        <f t="shared" si="349"/>
        <v/>
      </c>
      <c r="H5316" s="18" t="str">
        <f t="shared" si="350"/>
        <v/>
      </c>
    </row>
    <row r="5317" spans="5:8" x14ac:dyDescent="0.25">
      <c r="E5317" s="18" t="str">
        <f t="shared" si="347"/>
        <v/>
      </c>
      <c r="F5317" s="18" t="str">
        <f t="shared" si="348"/>
        <v/>
      </c>
      <c r="G5317" s="18" t="str">
        <f t="shared" si="349"/>
        <v/>
      </c>
      <c r="H5317" s="18" t="str">
        <f t="shared" si="350"/>
        <v/>
      </c>
    </row>
    <row r="5318" spans="5:8" x14ac:dyDescent="0.25">
      <c r="E5318" s="18" t="str">
        <f t="shared" ref="E5318:E5381" si="351">IF($C5318="","",IFERROR(INDEX(ItemPriceCol,MATCH($C5318,ItemName,0)),""))</f>
        <v/>
      </c>
      <c r="F5318" s="18" t="str">
        <f t="shared" ref="F5318:F5381" si="352">IF(OR($D5318="",$E5318=""),"",$D5318*$E5318)</f>
        <v/>
      </c>
      <c r="G5318" s="18" t="str">
        <f t="shared" ref="G5318:G5381" si="353">IF($C5318="","",IFERROR(INDEX(ItemCostCol,MATCH($C5318,ItemName,0)),""))</f>
        <v/>
      </c>
      <c r="H5318" s="18" t="str">
        <f t="shared" ref="H5318:H5381" si="354">IF(OR($F5318="",$G5318=""),"",$F5318-$D5318*$G5318)</f>
        <v/>
      </c>
    </row>
    <row r="5319" spans="5:8" x14ac:dyDescent="0.25">
      <c r="E5319" s="18" t="str">
        <f t="shared" si="351"/>
        <v/>
      </c>
      <c r="F5319" s="18" t="str">
        <f t="shared" si="352"/>
        <v/>
      </c>
      <c r="G5319" s="18" t="str">
        <f t="shared" si="353"/>
        <v/>
      </c>
      <c r="H5319" s="18" t="str">
        <f t="shared" si="354"/>
        <v/>
      </c>
    </row>
    <row r="5320" spans="5:8" x14ac:dyDescent="0.25">
      <c r="E5320" s="18" t="str">
        <f t="shared" si="351"/>
        <v/>
      </c>
      <c r="F5320" s="18" t="str">
        <f t="shared" si="352"/>
        <v/>
      </c>
      <c r="G5320" s="18" t="str">
        <f t="shared" si="353"/>
        <v/>
      </c>
      <c r="H5320" s="18" t="str">
        <f t="shared" si="354"/>
        <v/>
      </c>
    </row>
    <row r="5321" spans="5:8" x14ac:dyDescent="0.25">
      <c r="E5321" s="18" t="str">
        <f t="shared" si="351"/>
        <v/>
      </c>
      <c r="F5321" s="18" t="str">
        <f t="shared" si="352"/>
        <v/>
      </c>
      <c r="G5321" s="18" t="str">
        <f t="shared" si="353"/>
        <v/>
      </c>
      <c r="H5321" s="18" t="str">
        <f t="shared" si="354"/>
        <v/>
      </c>
    </row>
    <row r="5322" spans="5:8" x14ac:dyDescent="0.25">
      <c r="E5322" s="18" t="str">
        <f t="shared" si="351"/>
        <v/>
      </c>
      <c r="F5322" s="18" t="str">
        <f t="shared" si="352"/>
        <v/>
      </c>
      <c r="G5322" s="18" t="str">
        <f t="shared" si="353"/>
        <v/>
      </c>
      <c r="H5322" s="18" t="str">
        <f t="shared" si="354"/>
        <v/>
      </c>
    </row>
    <row r="5323" spans="5:8" x14ac:dyDescent="0.25">
      <c r="E5323" s="18" t="str">
        <f t="shared" si="351"/>
        <v/>
      </c>
      <c r="F5323" s="18" t="str">
        <f t="shared" si="352"/>
        <v/>
      </c>
      <c r="G5323" s="18" t="str">
        <f t="shared" si="353"/>
        <v/>
      </c>
      <c r="H5323" s="18" t="str">
        <f t="shared" si="354"/>
        <v/>
      </c>
    </row>
    <row r="5324" spans="5:8" x14ac:dyDescent="0.25">
      <c r="E5324" s="18" t="str">
        <f t="shared" si="351"/>
        <v/>
      </c>
      <c r="F5324" s="18" t="str">
        <f t="shared" si="352"/>
        <v/>
      </c>
      <c r="G5324" s="18" t="str">
        <f t="shared" si="353"/>
        <v/>
      </c>
      <c r="H5324" s="18" t="str">
        <f t="shared" si="354"/>
        <v/>
      </c>
    </row>
    <row r="5325" spans="5:8" x14ac:dyDescent="0.25">
      <c r="E5325" s="18" t="str">
        <f t="shared" si="351"/>
        <v/>
      </c>
      <c r="F5325" s="18" t="str">
        <f t="shared" si="352"/>
        <v/>
      </c>
      <c r="G5325" s="18" t="str">
        <f t="shared" si="353"/>
        <v/>
      </c>
      <c r="H5325" s="18" t="str">
        <f t="shared" si="354"/>
        <v/>
      </c>
    </row>
    <row r="5326" spans="5:8" x14ac:dyDescent="0.25">
      <c r="E5326" s="18" t="str">
        <f t="shared" si="351"/>
        <v/>
      </c>
      <c r="F5326" s="18" t="str">
        <f t="shared" si="352"/>
        <v/>
      </c>
      <c r="G5326" s="18" t="str">
        <f t="shared" si="353"/>
        <v/>
      </c>
      <c r="H5326" s="18" t="str">
        <f t="shared" si="354"/>
        <v/>
      </c>
    </row>
    <row r="5327" spans="5:8" x14ac:dyDescent="0.25">
      <c r="E5327" s="18" t="str">
        <f t="shared" si="351"/>
        <v/>
      </c>
      <c r="F5327" s="18" t="str">
        <f t="shared" si="352"/>
        <v/>
      </c>
      <c r="G5327" s="18" t="str">
        <f t="shared" si="353"/>
        <v/>
      </c>
      <c r="H5327" s="18" t="str">
        <f t="shared" si="354"/>
        <v/>
      </c>
    </row>
    <row r="5328" spans="5:8" x14ac:dyDescent="0.25">
      <c r="E5328" s="18" t="str">
        <f t="shared" si="351"/>
        <v/>
      </c>
      <c r="F5328" s="18" t="str">
        <f t="shared" si="352"/>
        <v/>
      </c>
      <c r="G5328" s="18" t="str">
        <f t="shared" si="353"/>
        <v/>
      </c>
      <c r="H5328" s="18" t="str">
        <f t="shared" si="354"/>
        <v/>
      </c>
    </row>
    <row r="5329" spans="5:8" x14ac:dyDescent="0.25">
      <c r="E5329" s="18" t="str">
        <f t="shared" si="351"/>
        <v/>
      </c>
      <c r="F5329" s="18" t="str">
        <f t="shared" si="352"/>
        <v/>
      </c>
      <c r="G5329" s="18" t="str">
        <f t="shared" si="353"/>
        <v/>
      </c>
      <c r="H5329" s="18" t="str">
        <f t="shared" si="354"/>
        <v/>
      </c>
    </row>
    <row r="5330" spans="5:8" x14ac:dyDescent="0.25">
      <c r="E5330" s="18" t="str">
        <f t="shared" si="351"/>
        <v/>
      </c>
      <c r="F5330" s="18" t="str">
        <f t="shared" si="352"/>
        <v/>
      </c>
      <c r="G5330" s="18" t="str">
        <f t="shared" si="353"/>
        <v/>
      </c>
      <c r="H5330" s="18" t="str">
        <f t="shared" si="354"/>
        <v/>
      </c>
    </row>
    <row r="5331" spans="5:8" x14ac:dyDescent="0.25">
      <c r="E5331" s="18" t="str">
        <f t="shared" si="351"/>
        <v/>
      </c>
      <c r="F5331" s="18" t="str">
        <f t="shared" si="352"/>
        <v/>
      </c>
      <c r="G5331" s="18" t="str">
        <f t="shared" si="353"/>
        <v/>
      </c>
      <c r="H5331" s="18" t="str">
        <f t="shared" si="354"/>
        <v/>
      </c>
    </row>
    <row r="5332" spans="5:8" x14ac:dyDescent="0.25">
      <c r="E5332" s="18" t="str">
        <f t="shared" si="351"/>
        <v/>
      </c>
      <c r="F5332" s="18" t="str">
        <f t="shared" si="352"/>
        <v/>
      </c>
      <c r="G5332" s="18" t="str">
        <f t="shared" si="353"/>
        <v/>
      </c>
      <c r="H5332" s="18" t="str">
        <f t="shared" si="354"/>
        <v/>
      </c>
    </row>
    <row r="5333" spans="5:8" x14ac:dyDescent="0.25">
      <c r="E5333" s="18" t="str">
        <f t="shared" si="351"/>
        <v/>
      </c>
      <c r="F5333" s="18" t="str">
        <f t="shared" si="352"/>
        <v/>
      </c>
      <c r="G5333" s="18" t="str">
        <f t="shared" si="353"/>
        <v/>
      </c>
      <c r="H5333" s="18" t="str">
        <f t="shared" si="354"/>
        <v/>
      </c>
    </row>
    <row r="5334" spans="5:8" x14ac:dyDescent="0.25">
      <c r="E5334" s="18" t="str">
        <f t="shared" si="351"/>
        <v/>
      </c>
      <c r="F5334" s="18" t="str">
        <f t="shared" si="352"/>
        <v/>
      </c>
      <c r="G5334" s="18" t="str">
        <f t="shared" si="353"/>
        <v/>
      </c>
      <c r="H5334" s="18" t="str">
        <f t="shared" si="354"/>
        <v/>
      </c>
    </row>
    <row r="5335" spans="5:8" x14ac:dyDescent="0.25">
      <c r="E5335" s="18" t="str">
        <f t="shared" si="351"/>
        <v/>
      </c>
      <c r="F5335" s="18" t="str">
        <f t="shared" si="352"/>
        <v/>
      </c>
      <c r="G5335" s="18" t="str">
        <f t="shared" si="353"/>
        <v/>
      </c>
      <c r="H5335" s="18" t="str">
        <f t="shared" si="354"/>
        <v/>
      </c>
    </row>
    <row r="5336" spans="5:8" x14ac:dyDescent="0.25">
      <c r="E5336" s="18" t="str">
        <f t="shared" si="351"/>
        <v/>
      </c>
      <c r="F5336" s="18" t="str">
        <f t="shared" si="352"/>
        <v/>
      </c>
      <c r="G5336" s="18" t="str">
        <f t="shared" si="353"/>
        <v/>
      </c>
      <c r="H5336" s="18" t="str">
        <f t="shared" si="354"/>
        <v/>
      </c>
    </row>
    <row r="5337" spans="5:8" x14ac:dyDescent="0.25">
      <c r="E5337" s="18" t="str">
        <f t="shared" si="351"/>
        <v/>
      </c>
      <c r="F5337" s="18" t="str">
        <f t="shared" si="352"/>
        <v/>
      </c>
      <c r="G5337" s="18" t="str">
        <f t="shared" si="353"/>
        <v/>
      </c>
      <c r="H5337" s="18" t="str">
        <f t="shared" si="354"/>
        <v/>
      </c>
    </row>
    <row r="5338" spans="5:8" x14ac:dyDescent="0.25">
      <c r="E5338" s="18" t="str">
        <f t="shared" si="351"/>
        <v/>
      </c>
      <c r="F5338" s="18" t="str">
        <f t="shared" si="352"/>
        <v/>
      </c>
      <c r="G5338" s="18" t="str">
        <f t="shared" si="353"/>
        <v/>
      </c>
      <c r="H5338" s="18" t="str">
        <f t="shared" si="354"/>
        <v/>
      </c>
    </row>
    <row r="5339" spans="5:8" x14ac:dyDescent="0.25">
      <c r="E5339" s="18" t="str">
        <f t="shared" si="351"/>
        <v/>
      </c>
      <c r="F5339" s="18" t="str">
        <f t="shared" si="352"/>
        <v/>
      </c>
      <c r="G5339" s="18" t="str">
        <f t="shared" si="353"/>
        <v/>
      </c>
      <c r="H5339" s="18" t="str">
        <f t="shared" si="354"/>
        <v/>
      </c>
    </row>
    <row r="5340" spans="5:8" x14ac:dyDescent="0.25">
      <c r="E5340" s="18" t="str">
        <f t="shared" si="351"/>
        <v/>
      </c>
      <c r="F5340" s="18" t="str">
        <f t="shared" si="352"/>
        <v/>
      </c>
      <c r="G5340" s="18" t="str">
        <f t="shared" si="353"/>
        <v/>
      </c>
      <c r="H5340" s="18" t="str">
        <f t="shared" si="354"/>
        <v/>
      </c>
    </row>
    <row r="5341" spans="5:8" x14ac:dyDescent="0.25">
      <c r="E5341" s="18" t="str">
        <f t="shared" si="351"/>
        <v/>
      </c>
      <c r="F5341" s="18" t="str">
        <f t="shared" si="352"/>
        <v/>
      </c>
      <c r="G5341" s="18" t="str">
        <f t="shared" si="353"/>
        <v/>
      </c>
      <c r="H5341" s="18" t="str">
        <f t="shared" si="354"/>
        <v/>
      </c>
    </row>
    <row r="5342" spans="5:8" x14ac:dyDescent="0.25">
      <c r="E5342" s="18" t="str">
        <f t="shared" si="351"/>
        <v/>
      </c>
      <c r="F5342" s="18" t="str">
        <f t="shared" si="352"/>
        <v/>
      </c>
      <c r="G5342" s="18" t="str">
        <f t="shared" si="353"/>
        <v/>
      </c>
      <c r="H5342" s="18" t="str">
        <f t="shared" si="354"/>
        <v/>
      </c>
    </row>
    <row r="5343" spans="5:8" x14ac:dyDescent="0.25">
      <c r="E5343" s="18" t="str">
        <f t="shared" si="351"/>
        <v/>
      </c>
      <c r="F5343" s="18" t="str">
        <f t="shared" si="352"/>
        <v/>
      </c>
      <c r="G5343" s="18" t="str">
        <f t="shared" si="353"/>
        <v/>
      </c>
      <c r="H5343" s="18" t="str">
        <f t="shared" si="354"/>
        <v/>
      </c>
    </row>
    <row r="5344" spans="5:8" x14ac:dyDescent="0.25">
      <c r="E5344" s="18" t="str">
        <f t="shared" si="351"/>
        <v/>
      </c>
      <c r="F5344" s="18" t="str">
        <f t="shared" si="352"/>
        <v/>
      </c>
      <c r="G5344" s="18" t="str">
        <f t="shared" si="353"/>
        <v/>
      </c>
      <c r="H5344" s="18" t="str">
        <f t="shared" si="354"/>
        <v/>
      </c>
    </row>
    <row r="5345" spans="5:8" x14ac:dyDescent="0.25">
      <c r="E5345" s="18" t="str">
        <f t="shared" si="351"/>
        <v/>
      </c>
      <c r="F5345" s="18" t="str">
        <f t="shared" si="352"/>
        <v/>
      </c>
      <c r="G5345" s="18" t="str">
        <f t="shared" si="353"/>
        <v/>
      </c>
      <c r="H5345" s="18" t="str">
        <f t="shared" si="354"/>
        <v/>
      </c>
    </row>
    <row r="5346" spans="5:8" x14ac:dyDescent="0.25">
      <c r="E5346" s="18" t="str">
        <f t="shared" si="351"/>
        <v/>
      </c>
      <c r="F5346" s="18" t="str">
        <f t="shared" si="352"/>
        <v/>
      </c>
      <c r="G5346" s="18" t="str">
        <f t="shared" si="353"/>
        <v/>
      </c>
      <c r="H5346" s="18" t="str">
        <f t="shared" si="354"/>
        <v/>
      </c>
    </row>
    <row r="5347" spans="5:8" x14ac:dyDescent="0.25">
      <c r="E5347" s="18" t="str">
        <f t="shared" si="351"/>
        <v/>
      </c>
      <c r="F5347" s="18" t="str">
        <f t="shared" si="352"/>
        <v/>
      </c>
      <c r="G5347" s="18" t="str">
        <f t="shared" si="353"/>
        <v/>
      </c>
      <c r="H5347" s="18" t="str">
        <f t="shared" si="354"/>
        <v/>
      </c>
    </row>
    <row r="5348" spans="5:8" x14ac:dyDescent="0.25">
      <c r="E5348" s="18" t="str">
        <f t="shared" si="351"/>
        <v/>
      </c>
      <c r="F5348" s="18" t="str">
        <f t="shared" si="352"/>
        <v/>
      </c>
      <c r="G5348" s="18" t="str">
        <f t="shared" si="353"/>
        <v/>
      </c>
      <c r="H5348" s="18" t="str">
        <f t="shared" si="354"/>
        <v/>
      </c>
    </row>
    <row r="5349" spans="5:8" x14ac:dyDescent="0.25">
      <c r="E5349" s="18" t="str">
        <f t="shared" si="351"/>
        <v/>
      </c>
      <c r="F5349" s="18" t="str">
        <f t="shared" si="352"/>
        <v/>
      </c>
      <c r="G5349" s="18" t="str">
        <f t="shared" si="353"/>
        <v/>
      </c>
      <c r="H5349" s="18" t="str">
        <f t="shared" si="354"/>
        <v/>
      </c>
    </row>
    <row r="5350" spans="5:8" x14ac:dyDescent="0.25">
      <c r="E5350" s="18" t="str">
        <f t="shared" si="351"/>
        <v/>
      </c>
      <c r="F5350" s="18" t="str">
        <f t="shared" si="352"/>
        <v/>
      </c>
      <c r="G5350" s="18" t="str">
        <f t="shared" si="353"/>
        <v/>
      </c>
      <c r="H5350" s="18" t="str">
        <f t="shared" si="354"/>
        <v/>
      </c>
    </row>
    <row r="5351" spans="5:8" x14ac:dyDescent="0.25">
      <c r="E5351" s="18" t="str">
        <f t="shared" si="351"/>
        <v/>
      </c>
      <c r="F5351" s="18" t="str">
        <f t="shared" si="352"/>
        <v/>
      </c>
      <c r="G5351" s="18" t="str">
        <f t="shared" si="353"/>
        <v/>
      </c>
      <c r="H5351" s="18" t="str">
        <f t="shared" si="354"/>
        <v/>
      </c>
    </row>
    <row r="5352" spans="5:8" x14ac:dyDescent="0.25">
      <c r="E5352" s="18" t="str">
        <f t="shared" si="351"/>
        <v/>
      </c>
      <c r="F5352" s="18" t="str">
        <f t="shared" si="352"/>
        <v/>
      </c>
      <c r="G5352" s="18" t="str">
        <f t="shared" si="353"/>
        <v/>
      </c>
      <c r="H5352" s="18" t="str">
        <f t="shared" si="354"/>
        <v/>
      </c>
    </row>
    <row r="5353" spans="5:8" x14ac:dyDescent="0.25">
      <c r="E5353" s="18" t="str">
        <f t="shared" si="351"/>
        <v/>
      </c>
      <c r="F5353" s="18" t="str">
        <f t="shared" si="352"/>
        <v/>
      </c>
      <c r="G5353" s="18" t="str">
        <f t="shared" si="353"/>
        <v/>
      </c>
      <c r="H5353" s="18" t="str">
        <f t="shared" si="354"/>
        <v/>
      </c>
    </row>
    <row r="5354" spans="5:8" x14ac:dyDescent="0.25">
      <c r="E5354" s="18" t="str">
        <f t="shared" si="351"/>
        <v/>
      </c>
      <c r="F5354" s="18" t="str">
        <f t="shared" si="352"/>
        <v/>
      </c>
      <c r="G5354" s="18" t="str">
        <f t="shared" si="353"/>
        <v/>
      </c>
      <c r="H5354" s="18" t="str">
        <f t="shared" si="354"/>
        <v/>
      </c>
    </row>
    <row r="5355" spans="5:8" x14ac:dyDescent="0.25">
      <c r="E5355" s="18" t="str">
        <f t="shared" si="351"/>
        <v/>
      </c>
      <c r="F5355" s="18" t="str">
        <f t="shared" si="352"/>
        <v/>
      </c>
      <c r="G5355" s="18" t="str">
        <f t="shared" si="353"/>
        <v/>
      </c>
      <c r="H5355" s="18" t="str">
        <f t="shared" si="354"/>
        <v/>
      </c>
    </row>
    <row r="5356" spans="5:8" x14ac:dyDescent="0.25">
      <c r="E5356" s="18" t="str">
        <f t="shared" si="351"/>
        <v/>
      </c>
      <c r="F5356" s="18" t="str">
        <f t="shared" si="352"/>
        <v/>
      </c>
      <c r="G5356" s="18" t="str">
        <f t="shared" si="353"/>
        <v/>
      </c>
      <c r="H5356" s="18" t="str">
        <f t="shared" si="354"/>
        <v/>
      </c>
    </row>
    <row r="5357" spans="5:8" x14ac:dyDescent="0.25">
      <c r="E5357" s="18" t="str">
        <f t="shared" si="351"/>
        <v/>
      </c>
      <c r="F5357" s="18" t="str">
        <f t="shared" si="352"/>
        <v/>
      </c>
      <c r="G5357" s="18" t="str">
        <f t="shared" si="353"/>
        <v/>
      </c>
      <c r="H5357" s="18" t="str">
        <f t="shared" si="354"/>
        <v/>
      </c>
    </row>
    <row r="5358" spans="5:8" x14ac:dyDescent="0.25">
      <c r="E5358" s="18" t="str">
        <f t="shared" si="351"/>
        <v/>
      </c>
      <c r="F5358" s="18" t="str">
        <f t="shared" si="352"/>
        <v/>
      </c>
      <c r="G5358" s="18" t="str">
        <f t="shared" si="353"/>
        <v/>
      </c>
      <c r="H5358" s="18" t="str">
        <f t="shared" si="354"/>
        <v/>
      </c>
    </row>
    <row r="5359" spans="5:8" x14ac:dyDescent="0.25">
      <c r="E5359" s="18" t="str">
        <f t="shared" si="351"/>
        <v/>
      </c>
      <c r="F5359" s="18" t="str">
        <f t="shared" si="352"/>
        <v/>
      </c>
      <c r="G5359" s="18" t="str">
        <f t="shared" si="353"/>
        <v/>
      </c>
      <c r="H5359" s="18" t="str">
        <f t="shared" si="354"/>
        <v/>
      </c>
    </row>
    <row r="5360" spans="5:8" x14ac:dyDescent="0.25">
      <c r="E5360" s="18" t="str">
        <f t="shared" si="351"/>
        <v/>
      </c>
      <c r="F5360" s="18" t="str">
        <f t="shared" si="352"/>
        <v/>
      </c>
      <c r="G5360" s="18" t="str">
        <f t="shared" si="353"/>
        <v/>
      </c>
      <c r="H5360" s="18" t="str">
        <f t="shared" si="354"/>
        <v/>
      </c>
    </row>
    <row r="5361" spans="5:8" x14ac:dyDescent="0.25">
      <c r="E5361" s="18" t="str">
        <f t="shared" si="351"/>
        <v/>
      </c>
      <c r="F5361" s="18" t="str">
        <f t="shared" si="352"/>
        <v/>
      </c>
      <c r="G5361" s="18" t="str">
        <f t="shared" si="353"/>
        <v/>
      </c>
      <c r="H5361" s="18" t="str">
        <f t="shared" si="354"/>
        <v/>
      </c>
    </row>
    <row r="5362" spans="5:8" x14ac:dyDescent="0.25">
      <c r="E5362" s="18" t="str">
        <f t="shared" si="351"/>
        <v/>
      </c>
      <c r="F5362" s="18" t="str">
        <f t="shared" si="352"/>
        <v/>
      </c>
      <c r="G5362" s="18" t="str">
        <f t="shared" si="353"/>
        <v/>
      </c>
      <c r="H5362" s="18" t="str">
        <f t="shared" si="354"/>
        <v/>
      </c>
    </row>
    <row r="5363" spans="5:8" x14ac:dyDescent="0.25">
      <c r="E5363" s="18" t="str">
        <f t="shared" si="351"/>
        <v/>
      </c>
      <c r="F5363" s="18" t="str">
        <f t="shared" si="352"/>
        <v/>
      </c>
      <c r="G5363" s="18" t="str">
        <f t="shared" si="353"/>
        <v/>
      </c>
      <c r="H5363" s="18" t="str">
        <f t="shared" si="354"/>
        <v/>
      </c>
    </row>
    <row r="5364" spans="5:8" x14ac:dyDescent="0.25">
      <c r="E5364" s="18" t="str">
        <f t="shared" si="351"/>
        <v/>
      </c>
      <c r="F5364" s="18" t="str">
        <f t="shared" si="352"/>
        <v/>
      </c>
      <c r="G5364" s="18" t="str">
        <f t="shared" si="353"/>
        <v/>
      </c>
      <c r="H5364" s="18" t="str">
        <f t="shared" si="354"/>
        <v/>
      </c>
    </row>
    <row r="5365" spans="5:8" x14ac:dyDescent="0.25">
      <c r="E5365" s="18" t="str">
        <f t="shared" si="351"/>
        <v/>
      </c>
      <c r="F5365" s="18" t="str">
        <f t="shared" si="352"/>
        <v/>
      </c>
      <c r="G5365" s="18" t="str">
        <f t="shared" si="353"/>
        <v/>
      </c>
      <c r="H5365" s="18" t="str">
        <f t="shared" si="354"/>
        <v/>
      </c>
    </row>
    <row r="5366" spans="5:8" x14ac:dyDescent="0.25">
      <c r="E5366" s="18" t="str">
        <f t="shared" si="351"/>
        <v/>
      </c>
      <c r="F5366" s="18" t="str">
        <f t="shared" si="352"/>
        <v/>
      </c>
      <c r="G5366" s="18" t="str">
        <f t="shared" si="353"/>
        <v/>
      </c>
      <c r="H5366" s="18" t="str">
        <f t="shared" si="354"/>
        <v/>
      </c>
    </row>
    <row r="5367" spans="5:8" x14ac:dyDescent="0.25">
      <c r="E5367" s="18" t="str">
        <f t="shared" si="351"/>
        <v/>
      </c>
      <c r="F5367" s="18" t="str">
        <f t="shared" si="352"/>
        <v/>
      </c>
      <c r="G5367" s="18" t="str">
        <f t="shared" si="353"/>
        <v/>
      </c>
      <c r="H5367" s="18" t="str">
        <f t="shared" si="354"/>
        <v/>
      </c>
    </row>
    <row r="5368" spans="5:8" x14ac:dyDescent="0.25">
      <c r="E5368" s="18" t="str">
        <f t="shared" si="351"/>
        <v/>
      </c>
      <c r="F5368" s="18" t="str">
        <f t="shared" si="352"/>
        <v/>
      </c>
      <c r="G5368" s="18" t="str">
        <f t="shared" si="353"/>
        <v/>
      </c>
      <c r="H5368" s="18" t="str">
        <f t="shared" si="354"/>
        <v/>
      </c>
    </row>
    <row r="5369" spans="5:8" x14ac:dyDescent="0.25">
      <c r="E5369" s="18" t="str">
        <f t="shared" si="351"/>
        <v/>
      </c>
      <c r="F5369" s="18" t="str">
        <f t="shared" si="352"/>
        <v/>
      </c>
      <c r="G5369" s="18" t="str">
        <f t="shared" si="353"/>
        <v/>
      </c>
      <c r="H5369" s="18" t="str">
        <f t="shared" si="354"/>
        <v/>
      </c>
    </row>
    <row r="5370" spans="5:8" x14ac:dyDescent="0.25">
      <c r="E5370" s="18" t="str">
        <f t="shared" si="351"/>
        <v/>
      </c>
      <c r="F5370" s="18" t="str">
        <f t="shared" si="352"/>
        <v/>
      </c>
      <c r="G5370" s="18" t="str">
        <f t="shared" si="353"/>
        <v/>
      </c>
      <c r="H5370" s="18" t="str">
        <f t="shared" si="354"/>
        <v/>
      </c>
    </row>
    <row r="5371" spans="5:8" x14ac:dyDescent="0.25">
      <c r="E5371" s="18" t="str">
        <f t="shared" si="351"/>
        <v/>
      </c>
      <c r="F5371" s="18" t="str">
        <f t="shared" si="352"/>
        <v/>
      </c>
      <c r="G5371" s="18" t="str">
        <f t="shared" si="353"/>
        <v/>
      </c>
      <c r="H5371" s="18" t="str">
        <f t="shared" si="354"/>
        <v/>
      </c>
    </row>
    <row r="5372" spans="5:8" x14ac:dyDescent="0.25">
      <c r="E5372" s="18" t="str">
        <f t="shared" si="351"/>
        <v/>
      </c>
      <c r="F5372" s="18" t="str">
        <f t="shared" si="352"/>
        <v/>
      </c>
      <c r="G5372" s="18" t="str">
        <f t="shared" si="353"/>
        <v/>
      </c>
      <c r="H5372" s="18" t="str">
        <f t="shared" si="354"/>
        <v/>
      </c>
    </row>
    <row r="5373" spans="5:8" x14ac:dyDescent="0.25">
      <c r="E5373" s="18" t="str">
        <f t="shared" si="351"/>
        <v/>
      </c>
      <c r="F5373" s="18" t="str">
        <f t="shared" si="352"/>
        <v/>
      </c>
      <c r="G5373" s="18" t="str">
        <f t="shared" si="353"/>
        <v/>
      </c>
      <c r="H5373" s="18" t="str">
        <f t="shared" si="354"/>
        <v/>
      </c>
    </row>
    <row r="5374" spans="5:8" x14ac:dyDescent="0.25">
      <c r="E5374" s="18" t="str">
        <f t="shared" si="351"/>
        <v/>
      </c>
      <c r="F5374" s="18" t="str">
        <f t="shared" si="352"/>
        <v/>
      </c>
      <c r="G5374" s="18" t="str">
        <f t="shared" si="353"/>
        <v/>
      </c>
      <c r="H5374" s="18" t="str">
        <f t="shared" si="354"/>
        <v/>
      </c>
    </row>
    <row r="5375" spans="5:8" x14ac:dyDescent="0.25">
      <c r="E5375" s="18" t="str">
        <f t="shared" si="351"/>
        <v/>
      </c>
      <c r="F5375" s="18" t="str">
        <f t="shared" si="352"/>
        <v/>
      </c>
      <c r="G5375" s="18" t="str">
        <f t="shared" si="353"/>
        <v/>
      </c>
      <c r="H5375" s="18" t="str">
        <f t="shared" si="354"/>
        <v/>
      </c>
    </row>
    <row r="5376" spans="5:8" x14ac:dyDescent="0.25">
      <c r="E5376" s="18" t="str">
        <f t="shared" si="351"/>
        <v/>
      </c>
      <c r="F5376" s="18" t="str">
        <f t="shared" si="352"/>
        <v/>
      </c>
      <c r="G5376" s="18" t="str">
        <f t="shared" si="353"/>
        <v/>
      </c>
      <c r="H5376" s="18" t="str">
        <f t="shared" si="354"/>
        <v/>
      </c>
    </row>
    <row r="5377" spans="5:8" x14ac:dyDescent="0.25">
      <c r="E5377" s="18" t="str">
        <f t="shared" si="351"/>
        <v/>
      </c>
      <c r="F5377" s="18" t="str">
        <f t="shared" si="352"/>
        <v/>
      </c>
      <c r="G5377" s="18" t="str">
        <f t="shared" si="353"/>
        <v/>
      </c>
      <c r="H5377" s="18" t="str">
        <f t="shared" si="354"/>
        <v/>
      </c>
    </row>
    <row r="5378" spans="5:8" x14ac:dyDescent="0.25">
      <c r="E5378" s="18" t="str">
        <f t="shared" si="351"/>
        <v/>
      </c>
      <c r="F5378" s="18" t="str">
        <f t="shared" si="352"/>
        <v/>
      </c>
      <c r="G5378" s="18" t="str">
        <f t="shared" si="353"/>
        <v/>
      </c>
      <c r="H5378" s="18" t="str">
        <f t="shared" si="354"/>
        <v/>
      </c>
    </row>
    <row r="5379" spans="5:8" x14ac:dyDescent="0.25">
      <c r="E5379" s="18" t="str">
        <f t="shared" si="351"/>
        <v/>
      </c>
      <c r="F5379" s="18" t="str">
        <f t="shared" si="352"/>
        <v/>
      </c>
      <c r="G5379" s="18" t="str">
        <f t="shared" si="353"/>
        <v/>
      </c>
      <c r="H5379" s="18" t="str">
        <f t="shared" si="354"/>
        <v/>
      </c>
    </row>
    <row r="5380" spans="5:8" x14ac:dyDescent="0.25">
      <c r="E5380" s="18" t="str">
        <f t="shared" si="351"/>
        <v/>
      </c>
      <c r="F5380" s="18" t="str">
        <f t="shared" si="352"/>
        <v/>
      </c>
      <c r="G5380" s="18" t="str">
        <f t="shared" si="353"/>
        <v/>
      </c>
      <c r="H5380" s="18" t="str">
        <f t="shared" si="354"/>
        <v/>
      </c>
    </row>
    <row r="5381" spans="5:8" x14ac:dyDescent="0.25">
      <c r="E5381" s="18" t="str">
        <f t="shared" si="351"/>
        <v/>
      </c>
      <c r="F5381" s="18" t="str">
        <f t="shared" si="352"/>
        <v/>
      </c>
      <c r="G5381" s="18" t="str">
        <f t="shared" si="353"/>
        <v/>
      </c>
      <c r="H5381" s="18" t="str">
        <f t="shared" si="354"/>
        <v/>
      </c>
    </row>
    <row r="5382" spans="5:8" x14ac:dyDescent="0.25">
      <c r="E5382" s="18" t="str">
        <f t="shared" ref="E5382:E5445" si="355">IF($C5382="","",IFERROR(INDEX(ItemPriceCol,MATCH($C5382,ItemName,0)),""))</f>
        <v/>
      </c>
      <c r="F5382" s="18" t="str">
        <f t="shared" ref="F5382:F5445" si="356">IF(OR($D5382="",$E5382=""),"",$D5382*$E5382)</f>
        <v/>
      </c>
      <c r="G5382" s="18" t="str">
        <f t="shared" ref="G5382:G5445" si="357">IF($C5382="","",IFERROR(INDEX(ItemCostCol,MATCH($C5382,ItemName,0)),""))</f>
        <v/>
      </c>
      <c r="H5382" s="18" t="str">
        <f t="shared" ref="H5382:H5445" si="358">IF(OR($F5382="",$G5382=""),"",$F5382-$D5382*$G5382)</f>
        <v/>
      </c>
    </row>
    <row r="5383" spans="5:8" x14ac:dyDescent="0.25">
      <c r="E5383" s="18" t="str">
        <f t="shared" si="355"/>
        <v/>
      </c>
      <c r="F5383" s="18" t="str">
        <f t="shared" si="356"/>
        <v/>
      </c>
      <c r="G5383" s="18" t="str">
        <f t="shared" si="357"/>
        <v/>
      </c>
      <c r="H5383" s="18" t="str">
        <f t="shared" si="358"/>
        <v/>
      </c>
    </row>
    <row r="5384" spans="5:8" x14ac:dyDescent="0.25">
      <c r="E5384" s="18" t="str">
        <f t="shared" si="355"/>
        <v/>
      </c>
      <c r="F5384" s="18" t="str">
        <f t="shared" si="356"/>
        <v/>
      </c>
      <c r="G5384" s="18" t="str">
        <f t="shared" si="357"/>
        <v/>
      </c>
      <c r="H5384" s="18" t="str">
        <f t="shared" si="358"/>
        <v/>
      </c>
    </row>
    <row r="5385" spans="5:8" x14ac:dyDescent="0.25">
      <c r="E5385" s="18" t="str">
        <f t="shared" si="355"/>
        <v/>
      </c>
      <c r="F5385" s="18" t="str">
        <f t="shared" si="356"/>
        <v/>
      </c>
      <c r="G5385" s="18" t="str">
        <f t="shared" si="357"/>
        <v/>
      </c>
      <c r="H5385" s="18" t="str">
        <f t="shared" si="358"/>
        <v/>
      </c>
    </row>
    <row r="5386" spans="5:8" x14ac:dyDescent="0.25">
      <c r="E5386" s="18" t="str">
        <f t="shared" si="355"/>
        <v/>
      </c>
      <c r="F5386" s="18" t="str">
        <f t="shared" si="356"/>
        <v/>
      </c>
      <c r="G5386" s="18" t="str">
        <f t="shared" si="357"/>
        <v/>
      </c>
      <c r="H5386" s="18" t="str">
        <f t="shared" si="358"/>
        <v/>
      </c>
    </row>
    <row r="5387" spans="5:8" x14ac:dyDescent="0.25">
      <c r="E5387" s="18" t="str">
        <f t="shared" si="355"/>
        <v/>
      </c>
      <c r="F5387" s="18" t="str">
        <f t="shared" si="356"/>
        <v/>
      </c>
      <c r="G5387" s="18" t="str">
        <f t="shared" si="357"/>
        <v/>
      </c>
      <c r="H5387" s="18" t="str">
        <f t="shared" si="358"/>
        <v/>
      </c>
    </row>
    <row r="5388" spans="5:8" x14ac:dyDescent="0.25">
      <c r="E5388" s="18" t="str">
        <f t="shared" si="355"/>
        <v/>
      </c>
      <c r="F5388" s="18" t="str">
        <f t="shared" si="356"/>
        <v/>
      </c>
      <c r="G5388" s="18" t="str">
        <f t="shared" si="357"/>
        <v/>
      </c>
      <c r="H5388" s="18" t="str">
        <f t="shared" si="358"/>
        <v/>
      </c>
    </row>
    <row r="5389" spans="5:8" x14ac:dyDescent="0.25">
      <c r="E5389" s="18" t="str">
        <f t="shared" si="355"/>
        <v/>
      </c>
      <c r="F5389" s="18" t="str">
        <f t="shared" si="356"/>
        <v/>
      </c>
      <c r="G5389" s="18" t="str">
        <f t="shared" si="357"/>
        <v/>
      </c>
      <c r="H5389" s="18" t="str">
        <f t="shared" si="358"/>
        <v/>
      </c>
    </row>
    <row r="5390" spans="5:8" x14ac:dyDescent="0.25">
      <c r="E5390" s="18" t="str">
        <f t="shared" si="355"/>
        <v/>
      </c>
      <c r="F5390" s="18" t="str">
        <f t="shared" si="356"/>
        <v/>
      </c>
      <c r="G5390" s="18" t="str">
        <f t="shared" si="357"/>
        <v/>
      </c>
      <c r="H5390" s="18" t="str">
        <f t="shared" si="358"/>
        <v/>
      </c>
    </row>
    <row r="5391" spans="5:8" x14ac:dyDescent="0.25">
      <c r="E5391" s="18" t="str">
        <f t="shared" si="355"/>
        <v/>
      </c>
      <c r="F5391" s="18" t="str">
        <f t="shared" si="356"/>
        <v/>
      </c>
      <c r="G5391" s="18" t="str">
        <f t="shared" si="357"/>
        <v/>
      </c>
      <c r="H5391" s="18" t="str">
        <f t="shared" si="358"/>
        <v/>
      </c>
    </row>
    <row r="5392" spans="5:8" x14ac:dyDescent="0.25">
      <c r="E5392" s="18" t="str">
        <f t="shared" si="355"/>
        <v/>
      </c>
      <c r="F5392" s="18" t="str">
        <f t="shared" si="356"/>
        <v/>
      </c>
      <c r="G5392" s="18" t="str">
        <f t="shared" si="357"/>
        <v/>
      </c>
      <c r="H5392" s="18" t="str">
        <f t="shared" si="358"/>
        <v/>
      </c>
    </row>
    <row r="5393" spans="5:8" x14ac:dyDescent="0.25">
      <c r="E5393" s="18" t="str">
        <f t="shared" si="355"/>
        <v/>
      </c>
      <c r="F5393" s="18" t="str">
        <f t="shared" si="356"/>
        <v/>
      </c>
      <c r="G5393" s="18" t="str">
        <f t="shared" si="357"/>
        <v/>
      </c>
      <c r="H5393" s="18" t="str">
        <f t="shared" si="358"/>
        <v/>
      </c>
    </row>
    <row r="5394" spans="5:8" x14ac:dyDescent="0.25">
      <c r="E5394" s="18" t="str">
        <f t="shared" si="355"/>
        <v/>
      </c>
      <c r="F5394" s="18" t="str">
        <f t="shared" si="356"/>
        <v/>
      </c>
      <c r="G5394" s="18" t="str">
        <f t="shared" si="357"/>
        <v/>
      </c>
      <c r="H5394" s="18" t="str">
        <f t="shared" si="358"/>
        <v/>
      </c>
    </row>
    <row r="5395" spans="5:8" x14ac:dyDescent="0.25">
      <c r="E5395" s="18" t="str">
        <f t="shared" si="355"/>
        <v/>
      </c>
      <c r="F5395" s="18" t="str">
        <f t="shared" si="356"/>
        <v/>
      </c>
      <c r="G5395" s="18" t="str">
        <f t="shared" si="357"/>
        <v/>
      </c>
      <c r="H5395" s="18" t="str">
        <f t="shared" si="358"/>
        <v/>
      </c>
    </row>
    <row r="5396" spans="5:8" x14ac:dyDescent="0.25">
      <c r="E5396" s="18" t="str">
        <f t="shared" si="355"/>
        <v/>
      </c>
      <c r="F5396" s="18" t="str">
        <f t="shared" si="356"/>
        <v/>
      </c>
      <c r="G5396" s="18" t="str">
        <f t="shared" si="357"/>
        <v/>
      </c>
      <c r="H5396" s="18" t="str">
        <f t="shared" si="358"/>
        <v/>
      </c>
    </row>
    <row r="5397" spans="5:8" x14ac:dyDescent="0.25">
      <c r="E5397" s="18" t="str">
        <f t="shared" si="355"/>
        <v/>
      </c>
      <c r="F5397" s="18" t="str">
        <f t="shared" si="356"/>
        <v/>
      </c>
      <c r="G5397" s="18" t="str">
        <f t="shared" si="357"/>
        <v/>
      </c>
      <c r="H5397" s="18" t="str">
        <f t="shared" si="358"/>
        <v/>
      </c>
    </row>
    <row r="5398" spans="5:8" x14ac:dyDescent="0.25">
      <c r="E5398" s="18" t="str">
        <f t="shared" si="355"/>
        <v/>
      </c>
      <c r="F5398" s="18" t="str">
        <f t="shared" si="356"/>
        <v/>
      </c>
      <c r="G5398" s="18" t="str">
        <f t="shared" si="357"/>
        <v/>
      </c>
      <c r="H5398" s="18" t="str">
        <f t="shared" si="358"/>
        <v/>
      </c>
    </row>
    <row r="5399" spans="5:8" x14ac:dyDescent="0.25">
      <c r="E5399" s="18" t="str">
        <f t="shared" si="355"/>
        <v/>
      </c>
      <c r="F5399" s="18" t="str">
        <f t="shared" si="356"/>
        <v/>
      </c>
      <c r="G5399" s="18" t="str">
        <f t="shared" si="357"/>
        <v/>
      </c>
      <c r="H5399" s="18" t="str">
        <f t="shared" si="358"/>
        <v/>
      </c>
    </row>
    <row r="5400" spans="5:8" x14ac:dyDescent="0.25">
      <c r="E5400" s="18" t="str">
        <f t="shared" si="355"/>
        <v/>
      </c>
      <c r="F5400" s="18" t="str">
        <f t="shared" si="356"/>
        <v/>
      </c>
      <c r="G5400" s="18" t="str">
        <f t="shared" si="357"/>
        <v/>
      </c>
      <c r="H5400" s="18" t="str">
        <f t="shared" si="358"/>
        <v/>
      </c>
    </row>
    <row r="5401" spans="5:8" x14ac:dyDescent="0.25">
      <c r="E5401" s="18" t="str">
        <f t="shared" si="355"/>
        <v/>
      </c>
      <c r="F5401" s="18" t="str">
        <f t="shared" si="356"/>
        <v/>
      </c>
      <c r="G5401" s="18" t="str">
        <f t="shared" si="357"/>
        <v/>
      </c>
      <c r="H5401" s="18" t="str">
        <f t="shared" si="358"/>
        <v/>
      </c>
    </row>
    <row r="5402" spans="5:8" x14ac:dyDescent="0.25">
      <c r="E5402" s="18" t="str">
        <f t="shared" si="355"/>
        <v/>
      </c>
      <c r="F5402" s="18" t="str">
        <f t="shared" si="356"/>
        <v/>
      </c>
      <c r="G5402" s="18" t="str">
        <f t="shared" si="357"/>
        <v/>
      </c>
      <c r="H5402" s="18" t="str">
        <f t="shared" si="358"/>
        <v/>
      </c>
    </row>
    <row r="5403" spans="5:8" x14ac:dyDescent="0.25">
      <c r="E5403" s="18" t="str">
        <f t="shared" si="355"/>
        <v/>
      </c>
      <c r="F5403" s="18" t="str">
        <f t="shared" si="356"/>
        <v/>
      </c>
      <c r="G5403" s="18" t="str">
        <f t="shared" si="357"/>
        <v/>
      </c>
      <c r="H5403" s="18" t="str">
        <f t="shared" si="358"/>
        <v/>
      </c>
    </row>
    <row r="5404" spans="5:8" x14ac:dyDescent="0.25">
      <c r="E5404" s="18" t="str">
        <f t="shared" si="355"/>
        <v/>
      </c>
      <c r="F5404" s="18" t="str">
        <f t="shared" si="356"/>
        <v/>
      </c>
      <c r="G5404" s="18" t="str">
        <f t="shared" si="357"/>
        <v/>
      </c>
      <c r="H5404" s="18" t="str">
        <f t="shared" si="358"/>
        <v/>
      </c>
    </row>
    <row r="5405" spans="5:8" x14ac:dyDescent="0.25">
      <c r="E5405" s="18" t="str">
        <f t="shared" si="355"/>
        <v/>
      </c>
      <c r="F5405" s="18" t="str">
        <f t="shared" si="356"/>
        <v/>
      </c>
      <c r="G5405" s="18" t="str">
        <f t="shared" si="357"/>
        <v/>
      </c>
      <c r="H5405" s="18" t="str">
        <f t="shared" si="358"/>
        <v/>
      </c>
    </row>
    <row r="5406" spans="5:8" x14ac:dyDescent="0.25">
      <c r="E5406" s="18" t="str">
        <f t="shared" si="355"/>
        <v/>
      </c>
      <c r="F5406" s="18" t="str">
        <f t="shared" si="356"/>
        <v/>
      </c>
      <c r="G5406" s="18" t="str">
        <f t="shared" si="357"/>
        <v/>
      </c>
      <c r="H5406" s="18" t="str">
        <f t="shared" si="358"/>
        <v/>
      </c>
    </row>
    <row r="5407" spans="5:8" x14ac:dyDescent="0.25">
      <c r="E5407" s="18" t="str">
        <f t="shared" si="355"/>
        <v/>
      </c>
      <c r="F5407" s="18" t="str">
        <f t="shared" si="356"/>
        <v/>
      </c>
      <c r="G5407" s="18" t="str">
        <f t="shared" si="357"/>
        <v/>
      </c>
      <c r="H5407" s="18" t="str">
        <f t="shared" si="358"/>
        <v/>
      </c>
    </row>
    <row r="5408" spans="5:8" x14ac:dyDescent="0.25">
      <c r="E5408" s="18" t="str">
        <f t="shared" si="355"/>
        <v/>
      </c>
      <c r="F5408" s="18" t="str">
        <f t="shared" si="356"/>
        <v/>
      </c>
      <c r="G5408" s="18" t="str">
        <f t="shared" si="357"/>
        <v/>
      </c>
      <c r="H5408" s="18" t="str">
        <f t="shared" si="358"/>
        <v/>
      </c>
    </row>
    <row r="5409" spans="5:8" x14ac:dyDescent="0.25">
      <c r="E5409" s="18" t="str">
        <f t="shared" si="355"/>
        <v/>
      </c>
      <c r="F5409" s="18" t="str">
        <f t="shared" si="356"/>
        <v/>
      </c>
      <c r="G5409" s="18" t="str">
        <f t="shared" si="357"/>
        <v/>
      </c>
      <c r="H5409" s="18" t="str">
        <f t="shared" si="358"/>
        <v/>
      </c>
    </row>
    <row r="5410" spans="5:8" x14ac:dyDescent="0.25">
      <c r="E5410" s="18" t="str">
        <f t="shared" si="355"/>
        <v/>
      </c>
      <c r="F5410" s="18" t="str">
        <f t="shared" si="356"/>
        <v/>
      </c>
      <c r="G5410" s="18" t="str">
        <f t="shared" si="357"/>
        <v/>
      </c>
      <c r="H5410" s="18" t="str">
        <f t="shared" si="358"/>
        <v/>
      </c>
    </row>
    <row r="5411" spans="5:8" x14ac:dyDescent="0.25">
      <c r="E5411" s="18" t="str">
        <f t="shared" si="355"/>
        <v/>
      </c>
      <c r="F5411" s="18" t="str">
        <f t="shared" si="356"/>
        <v/>
      </c>
      <c r="G5411" s="18" t="str">
        <f t="shared" si="357"/>
        <v/>
      </c>
      <c r="H5411" s="18" t="str">
        <f t="shared" si="358"/>
        <v/>
      </c>
    </row>
    <row r="5412" spans="5:8" x14ac:dyDescent="0.25">
      <c r="E5412" s="18" t="str">
        <f t="shared" si="355"/>
        <v/>
      </c>
      <c r="F5412" s="18" t="str">
        <f t="shared" si="356"/>
        <v/>
      </c>
      <c r="G5412" s="18" t="str">
        <f t="shared" si="357"/>
        <v/>
      </c>
      <c r="H5412" s="18" t="str">
        <f t="shared" si="358"/>
        <v/>
      </c>
    </row>
    <row r="5413" spans="5:8" x14ac:dyDescent="0.25">
      <c r="E5413" s="18" t="str">
        <f t="shared" si="355"/>
        <v/>
      </c>
      <c r="F5413" s="18" t="str">
        <f t="shared" si="356"/>
        <v/>
      </c>
      <c r="G5413" s="18" t="str">
        <f t="shared" si="357"/>
        <v/>
      </c>
      <c r="H5413" s="18" t="str">
        <f t="shared" si="358"/>
        <v/>
      </c>
    </row>
    <row r="5414" spans="5:8" x14ac:dyDescent="0.25">
      <c r="E5414" s="18" t="str">
        <f t="shared" si="355"/>
        <v/>
      </c>
      <c r="F5414" s="18" t="str">
        <f t="shared" si="356"/>
        <v/>
      </c>
      <c r="G5414" s="18" t="str">
        <f t="shared" si="357"/>
        <v/>
      </c>
      <c r="H5414" s="18" t="str">
        <f t="shared" si="358"/>
        <v/>
      </c>
    </row>
    <row r="5415" spans="5:8" x14ac:dyDescent="0.25">
      <c r="E5415" s="18" t="str">
        <f t="shared" si="355"/>
        <v/>
      </c>
      <c r="F5415" s="18" t="str">
        <f t="shared" si="356"/>
        <v/>
      </c>
      <c r="G5415" s="18" t="str">
        <f t="shared" si="357"/>
        <v/>
      </c>
      <c r="H5415" s="18" t="str">
        <f t="shared" si="358"/>
        <v/>
      </c>
    </row>
    <row r="5416" spans="5:8" x14ac:dyDescent="0.25">
      <c r="E5416" s="18" t="str">
        <f t="shared" si="355"/>
        <v/>
      </c>
      <c r="F5416" s="18" t="str">
        <f t="shared" si="356"/>
        <v/>
      </c>
      <c r="G5416" s="18" t="str">
        <f t="shared" si="357"/>
        <v/>
      </c>
      <c r="H5416" s="18" t="str">
        <f t="shared" si="358"/>
        <v/>
      </c>
    </row>
    <row r="5417" spans="5:8" x14ac:dyDescent="0.25">
      <c r="E5417" s="18" t="str">
        <f t="shared" si="355"/>
        <v/>
      </c>
      <c r="F5417" s="18" t="str">
        <f t="shared" si="356"/>
        <v/>
      </c>
      <c r="G5417" s="18" t="str">
        <f t="shared" si="357"/>
        <v/>
      </c>
      <c r="H5417" s="18" t="str">
        <f t="shared" si="358"/>
        <v/>
      </c>
    </row>
    <row r="5418" spans="5:8" x14ac:dyDescent="0.25">
      <c r="E5418" s="18" t="str">
        <f t="shared" si="355"/>
        <v/>
      </c>
      <c r="F5418" s="18" t="str">
        <f t="shared" si="356"/>
        <v/>
      </c>
      <c r="G5418" s="18" t="str">
        <f t="shared" si="357"/>
        <v/>
      </c>
      <c r="H5418" s="18" t="str">
        <f t="shared" si="358"/>
        <v/>
      </c>
    </row>
    <row r="5419" spans="5:8" x14ac:dyDescent="0.25">
      <c r="E5419" s="18" t="str">
        <f t="shared" si="355"/>
        <v/>
      </c>
      <c r="F5419" s="18" t="str">
        <f t="shared" si="356"/>
        <v/>
      </c>
      <c r="G5419" s="18" t="str">
        <f t="shared" si="357"/>
        <v/>
      </c>
      <c r="H5419" s="18" t="str">
        <f t="shared" si="358"/>
        <v/>
      </c>
    </row>
    <row r="5420" spans="5:8" x14ac:dyDescent="0.25">
      <c r="E5420" s="18" t="str">
        <f t="shared" si="355"/>
        <v/>
      </c>
      <c r="F5420" s="18" t="str">
        <f t="shared" si="356"/>
        <v/>
      </c>
      <c r="G5420" s="18" t="str">
        <f t="shared" si="357"/>
        <v/>
      </c>
      <c r="H5420" s="18" t="str">
        <f t="shared" si="358"/>
        <v/>
      </c>
    </row>
    <row r="5421" spans="5:8" x14ac:dyDescent="0.25">
      <c r="E5421" s="18" t="str">
        <f t="shared" si="355"/>
        <v/>
      </c>
      <c r="F5421" s="18" t="str">
        <f t="shared" si="356"/>
        <v/>
      </c>
      <c r="G5421" s="18" t="str">
        <f t="shared" si="357"/>
        <v/>
      </c>
      <c r="H5421" s="18" t="str">
        <f t="shared" si="358"/>
        <v/>
      </c>
    </row>
    <row r="5422" spans="5:8" x14ac:dyDescent="0.25">
      <c r="E5422" s="18" t="str">
        <f t="shared" si="355"/>
        <v/>
      </c>
      <c r="F5422" s="18" t="str">
        <f t="shared" si="356"/>
        <v/>
      </c>
      <c r="G5422" s="18" t="str">
        <f t="shared" si="357"/>
        <v/>
      </c>
      <c r="H5422" s="18" t="str">
        <f t="shared" si="358"/>
        <v/>
      </c>
    </row>
    <row r="5423" spans="5:8" x14ac:dyDescent="0.25">
      <c r="E5423" s="18" t="str">
        <f t="shared" si="355"/>
        <v/>
      </c>
      <c r="F5423" s="18" t="str">
        <f t="shared" si="356"/>
        <v/>
      </c>
      <c r="G5423" s="18" t="str">
        <f t="shared" si="357"/>
        <v/>
      </c>
      <c r="H5423" s="18" t="str">
        <f t="shared" si="358"/>
        <v/>
      </c>
    </row>
    <row r="5424" spans="5:8" x14ac:dyDescent="0.25">
      <c r="E5424" s="18" t="str">
        <f t="shared" si="355"/>
        <v/>
      </c>
      <c r="F5424" s="18" t="str">
        <f t="shared" si="356"/>
        <v/>
      </c>
      <c r="G5424" s="18" t="str">
        <f t="shared" si="357"/>
        <v/>
      </c>
      <c r="H5424" s="18" t="str">
        <f t="shared" si="358"/>
        <v/>
      </c>
    </row>
    <row r="5425" spans="5:8" x14ac:dyDescent="0.25">
      <c r="E5425" s="18" t="str">
        <f t="shared" si="355"/>
        <v/>
      </c>
      <c r="F5425" s="18" t="str">
        <f t="shared" si="356"/>
        <v/>
      </c>
      <c r="G5425" s="18" t="str">
        <f t="shared" si="357"/>
        <v/>
      </c>
      <c r="H5425" s="18" t="str">
        <f t="shared" si="358"/>
        <v/>
      </c>
    </row>
    <row r="5426" spans="5:8" x14ac:dyDescent="0.25">
      <c r="E5426" s="18" t="str">
        <f t="shared" si="355"/>
        <v/>
      </c>
      <c r="F5426" s="18" t="str">
        <f t="shared" si="356"/>
        <v/>
      </c>
      <c r="G5426" s="18" t="str">
        <f t="shared" si="357"/>
        <v/>
      </c>
      <c r="H5426" s="18" t="str">
        <f t="shared" si="358"/>
        <v/>
      </c>
    </row>
    <row r="5427" spans="5:8" x14ac:dyDescent="0.25">
      <c r="E5427" s="18" t="str">
        <f t="shared" si="355"/>
        <v/>
      </c>
      <c r="F5427" s="18" t="str">
        <f t="shared" si="356"/>
        <v/>
      </c>
      <c r="G5427" s="18" t="str">
        <f t="shared" si="357"/>
        <v/>
      </c>
      <c r="H5427" s="18" t="str">
        <f t="shared" si="358"/>
        <v/>
      </c>
    </row>
    <row r="5428" spans="5:8" x14ac:dyDescent="0.25">
      <c r="E5428" s="18" t="str">
        <f t="shared" si="355"/>
        <v/>
      </c>
      <c r="F5428" s="18" t="str">
        <f t="shared" si="356"/>
        <v/>
      </c>
      <c r="G5428" s="18" t="str">
        <f t="shared" si="357"/>
        <v/>
      </c>
      <c r="H5428" s="18" t="str">
        <f t="shared" si="358"/>
        <v/>
      </c>
    </row>
    <row r="5429" spans="5:8" x14ac:dyDescent="0.25">
      <c r="E5429" s="18" t="str">
        <f t="shared" si="355"/>
        <v/>
      </c>
      <c r="F5429" s="18" t="str">
        <f t="shared" si="356"/>
        <v/>
      </c>
      <c r="G5429" s="18" t="str">
        <f t="shared" si="357"/>
        <v/>
      </c>
      <c r="H5429" s="18" t="str">
        <f t="shared" si="358"/>
        <v/>
      </c>
    </row>
    <row r="5430" spans="5:8" x14ac:dyDescent="0.25">
      <c r="E5430" s="18" t="str">
        <f t="shared" si="355"/>
        <v/>
      </c>
      <c r="F5430" s="18" t="str">
        <f t="shared" si="356"/>
        <v/>
      </c>
      <c r="G5430" s="18" t="str">
        <f t="shared" si="357"/>
        <v/>
      </c>
      <c r="H5430" s="18" t="str">
        <f t="shared" si="358"/>
        <v/>
      </c>
    </row>
    <row r="5431" spans="5:8" x14ac:dyDescent="0.25">
      <c r="E5431" s="18" t="str">
        <f t="shared" si="355"/>
        <v/>
      </c>
      <c r="F5431" s="18" t="str">
        <f t="shared" si="356"/>
        <v/>
      </c>
      <c r="G5431" s="18" t="str">
        <f t="shared" si="357"/>
        <v/>
      </c>
      <c r="H5431" s="18" t="str">
        <f t="shared" si="358"/>
        <v/>
      </c>
    </row>
    <row r="5432" spans="5:8" x14ac:dyDescent="0.25">
      <c r="E5432" s="18" t="str">
        <f t="shared" si="355"/>
        <v/>
      </c>
      <c r="F5432" s="18" t="str">
        <f t="shared" si="356"/>
        <v/>
      </c>
      <c r="G5432" s="18" t="str">
        <f t="shared" si="357"/>
        <v/>
      </c>
      <c r="H5432" s="18" t="str">
        <f t="shared" si="358"/>
        <v/>
      </c>
    </row>
    <row r="5433" spans="5:8" x14ac:dyDescent="0.25">
      <c r="E5433" s="18" t="str">
        <f t="shared" si="355"/>
        <v/>
      </c>
      <c r="F5433" s="18" t="str">
        <f t="shared" si="356"/>
        <v/>
      </c>
      <c r="G5433" s="18" t="str">
        <f t="shared" si="357"/>
        <v/>
      </c>
      <c r="H5433" s="18" t="str">
        <f t="shared" si="358"/>
        <v/>
      </c>
    </row>
    <row r="5434" spans="5:8" x14ac:dyDescent="0.25">
      <c r="E5434" s="18" t="str">
        <f t="shared" si="355"/>
        <v/>
      </c>
      <c r="F5434" s="18" t="str">
        <f t="shared" si="356"/>
        <v/>
      </c>
      <c r="G5434" s="18" t="str">
        <f t="shared" si="357"/>
        <v/>
      </c>
      <c r="H5434" s="18" t="str">
        <f t="shared" si="358"/>
        <v/>
      </c>
    </row>
    <row r="5435" spans="5:8" x14ac:dyDescent="0.25">
      <c r="E5435" s="18" t="str">
        <f t="shared" si="355"/>
        <v/>
      </c>
      <c r="F5435" s="18" t="str">
        <f t="shared" si="356"/>
        <v/>
      </c>
      <c r="G5435" s="18" t="str">
        <f t="shared" si="357"/>
        <v/>
      </c>
      <c r="H5435" s="18" t="str">
        <f t="shared" si="358"/>
        <v/>
      </c>
    </row>
    <row r="5436" spans="5:8" x14ac:dyDescent="0.25">
      <c r="E5436" s="18" t="str">
        <f t="shared" si="355"/>
        <v/>
      </c>
      <c r="F5436" s="18" t="str">
        <f t="shared" si="356"/>
        <v/>
      </c>
      <c r="G5436" s="18" t="str">
        <f t="shared" si="357"/>
        <v/>
      </c>
      <c r="H5436" s="18" t="str">
        <f t="shared" si="358"/>
        <v/>
      </c>
    </row>
    <row r="5437" spans="5:8" x14ac:dyDescent="0.25">
      <c r="E5437" s="18" t="str">
        <f t="shared" si="355"/>
        <v/>
      </c>
      <c r="F5437" s="18" t="str">
        <f t="shared" si="356"/>
        <v/>
      </c>
      <c r="G5437" s="18" t="str">
        <f t="shared" si="357"/>
        <v/>
      </c>
      <c r="H5437" s="18" t="str">
        <f t="shared" si="358"/>
        <v/>
      </c>
    </row>
    <row r="5438" spans="5:8" x14ac:dyDescent="0.25">
      <c r="E5438" s="18" t="str">
        <f t="shared" si="355"/>
        <v/>
      </c>
      <c r="F5438" s="18" t="str">
        <f t="shared" si="356"/>
        <v/>
      </c>
      <c r="G5438" s="18" t="str">
        <f t="shared" si="357"/>
        <v/>
      </c>
      <c r="H5438" s="18" t="str">
        <f t="shared" si="358"/>
        <v/>
      </c>
    </row>
    <row r="5439" spans="5:8" x14ac:dyDescent="0.25">
      <c r="E5439" s="18" t="str">
        <f t="shared" si="355"/>
        <v/>
      </c>
      <c r="F5439" s="18" t="str">
        <f t="shared" si="356"/>
        <v/>
      </c>
      <c r="G5439" s="18" t="str">
        <f t="shared" si="357"/>
        <v/>
      </c>
      <c r="H5439" s="18" t="str">
        <f t="shared" si="358"/>
        <v/>
      </c>
    </row>
    <row r="5440" spans="5:8" x14ac:dyDescent="0.25">
      <c r="E5440" s="18" t="str">
        <f t="shared" si="355"/>
        <v/>
      </c>
      <c r="F5440" s="18" t="str">
        <f t="shared" si="356"/>
        <v/>
      </c>
      <c r="G5440" s="18" t="str">
        <f t="shared" si="357"/>
        <v/>
      </c>
      <c r="H5440" s="18" t="str">
        <f t="shared" si="358"/>
        <v/>
      </c>
    </row>
    <row r="5441" spans="5:8" x14ac:dyDescent="0.25">
      <c r="E5441" s="18" t="str">
        <f t="shared" si="355"/>
        <v/>
      </c>
      <c r="F5441" s="18" t="str">
        <f t="shared" si="356"/>
        <v/>
      </c>
      <c r="G5441" s="18" t="str">
        <f t="shared" si="357"/>
        <v/>
      </c>
      <c r="H5441" s="18" t="str">
        <f t="shared" si="358"/>
        <v/>
      </c>
    </row>
    <row r="5442" spans="5:8" x14ac:dyDescent="0.25">
      <c r="E5442" s="18" t="str">
        <f t="shared" si="355"/>
        <v/>
      </c>
      <c r="F5442" s="18" t="str">
        <f t="shared" si="356"/>
        <v/>
      </c>
      <c r="G5442" s="18" t="str">
        <f t="shared" si="357"/>
        <v/>
      </c>
      <c r="H5442" s="18" t="str">
        <f t="shared" si="358"/>
        <v/>
      </c>
    </row>
    <row r="5443" spans="5:8" x14ac:dyDescent="0.25">
      <c r="E5443" s="18" t="str">
        <f t="shared" si="355"/>
        <v/>
      </c>
      <c r="F5443" s="18" t="str">
        <f t="shared" si="356"/>
        <v/>
      </c>
      <c r="G5443" s="18" t="str">
        <f t="shared" si="357"/>
        <v/>
      </c>
      <c r="H5443" s="18" t="str">
        <f t="shared" si="358"/>
        <v/>
      </c>
    </row>
    <row r="5444" spans="5:8" x14ac:dyDescent="0.25">
      <c r="E5444" s="18" t="str">
        <f t="shared" si="355"/>
        <v/>
      </c>
      <c r="F5444" s="18" t="str">
        <f t="shared" si="356"/>
        <v/>
      </c>
      <c r="G5444" s="18" t="str">
        <f t="shared" si="357"/>
        <v/>
      </c>
      <c r="H5444" s="18" t="str">
        <f t="shared" si="358"/>
        <v/>
      </c>
    </row>
    <row r="5445" spans="5:8" x14ac:dyDescent="0.25">
      <c r="E5445" s="18" t="str">
        <f t="shared" si="355"/>
        <v/>
      </c>
      <c r="F5445" s="18" t="str">
        <f t="shared" si="356"/>
        <v/>
      </c>
      <c r="G5445" s="18" t="str">
        <f t="shared" si="357"/>
        <v/>
      </c>
      <c r="H5445" s="18" t="str">
        <f t="shared" si="358"/>
        <v/>
      </c>
    </row>
    <row r="5446" spans="5:8" x14ac:dyDescent="0.25">
      <c r="E5446" s="18" t="str">
        <f t="shared" ref="E5446:E5509" si="359">IF($C5446="","",IFERROR(INDEX(ItemPriceCol,MATCH($C5446,ItemName,0)),""))</f>
        <v/>
      </c>
      <c r="F5446" s="18" t="str">
        <f t="shared" ref="F5446:F5509" si="360">IF(OR($D5446="",$E5446=""),"",$D5446*$E5446)</f>
        <v/>
      </c>
      <c r="G5446" s="18" t="str">
        <f t="shared" ref="G5446:G5509" si="361">IF($C5446="","",IFERROR(INDEX(ItemCostCol,MATCH($C5446,ItemName,0)),""))</f>
        <v/>
      </c>
      <c r="H5446" s="18" t="str">
        <f t="shared" ref="H5446:H5509" si="362">IF(OR($F5446="",$G5446=""),"",$F5446-$D5446*$G5446)</f>
        <v/>
      </c>
    </row>
    <row r="5447" spans="5:8" x14ac:dyDescent="0.25">
      <c r="E5447" s="18" t="str">
        <f t="shared" si="359"/>
        <v/>
      </c>
      <c r="F5447" s="18" t="str">
        <f t="shared" si="360"/>
        <v/>
      </c>
      <c r="G5447" s="18" t="str">
        <f t="shared" si="361"/>
        <v/>
      </c>
      <c r="H5447" s="18" t="str">
        <f t="shared" si="362"/>
        <v/>
      </c>
    </row>
    <row r="5448" spans="5:8" x14ac:dyDescent="0.25">
      <c r="E5448" s="18" t="str">
        <f t="shared" si="359"/>
        <v/>
      </c>
      <c r="F5448" s="18" t="str">
        <f t="shared" si="360"/>
        <v/>
      </c>
      <c r="G5448" s="18" t="str">
        <f t="shared" si="361"/>
        <v/>
      </c>
      <c r="H5448" s="18" t="str">
        <f t="shared" si="362"/>
        <v/>
      </c>
    </row>
    <row r="5449" spans="5:8" x14ac:dyDescent="0.25">
      <c r="E5449" s="18" t="str">
        <f t="shared" si="359"/>
        <v/>
      </c>
      <c r="F5449" s="18" t="str">
        <f t="shared" si="360"/>
        <v/>
      </c>
      <c r="G5449" s="18" t="str">
        <f t="shared" si="361"/>
        <v/>
      </c>
      <c r="H5449" s="18" t="str">
        <f t="shared" si="362"/>
        <v/>
      </c>
    </row>
    <row r="5450" spans="5:8" x14ac:dyDescent="0.25">
      <c r="E5450" s="18" t="str">
        <f t="shared" si="359"/>
        <v/>
      </c>
      <c r="F5450" s="18" t="str">
        <f t="shared" si="360"/>
        <v/>
      </c>
      <c r="G5450" s="18" t="str">
        <f t="shared" si="361"/>
        <v/>
      </c>
      <c r="H5450" s="18" t="str">
        <f t="shared" si="362"/>
        <v/>
      </c>
    </row>
    <row r="5451" spans="5:8" x14ac:dyDescent="0.25">
      <c r="E5451" s="18" t="str">
        <f t="shared" si="359"/>
        <v/>
      </c>
      <c r="F5451" s="18" t="str">
        <f t="shared" si="360"/>
        <v/>
      </c>
      <c r="G5451" s="18" t="str">
        <f t="shared" si="361"/>
        <v/>
      </c>
      <c r="H5451" s="18" t="str">
        <f t="shared" si="362"/>
        <v/>
      </c>
    </row>
    <row r="5452" spans="5:8" x14ac:dyDescent="0.25">
      <c r="E5452" s="18" t="str">
        <f t="shared" si="359"/>
        <v/>
      </c>
      <c r="F5452" s="18" t="str">
        <f t="shared" si="360"/>
        <v/>
      </c>
      <c r="G5452" s="18" t="str">
        <f t="shared" si="361"/>
        <v/>
      </c>
      <c r="H5452" s="18" t="str">
        <f t="shared" si="362"/>
        <v/>
      </c>
    </row>
    <row r="5453" spans="5:8" x14ac:dyDescent="0.25">
      <c r="E5453" s="18" t="str">
        <f t="shared" si="359"/>
        <v/>
      </c>
      <c r="F5453" s="18" t="str">
        <f t="shared" si="360"/>
        <v/>
      </c>
      <c r="G5453" s="18" t="str">
        <f t="shared" si="361"/>
        <v/>
      </c>
      <c r="H5453" s="18" t="str">
        <f t="shared" si="362"/>
        <v/>
      </c>
    </row>
    <row r="5454" spans="5:8" x14ac:dyDescent="0.25">
      <c r="E5454" s="18" t="str">
        <f t="shared" si="359"/>
        <v/>
      </c>
      <c r="F5454" s="18" t="str">
        <f t="shared" si="360"/>
        <v/>
      </c>
      <c r="G5454" s="18" t="str">
        <f t="shared" si="361"/>
        <v/>
      </c>
      <c r="H5454" s="18" t="str">
        <f t="shared" si="362"/>
        <v/>
      </c>
    </row>
    <row r="5455" spans="5:8" x14ac:dyDescent="0.25">
      <c r="E5455" s="18" t="str">
        <f t="shared" si="359"/>
        <v/>
      </c>
      <c r="F5455" s="18" t="str">
        <f t="shared" si="360"/>
        <v/>
      </c>
      <c r="G5455" s="18" t="str">
        <f t="shared" si="361"/>
        <v/>
      </c>
      <c r="H5455" s="18" t="str">
        <f t="shared" si="362"/>
        <v/>
      </c>
    </row>
    <row r="5456" spans="5:8" x14ac:dyDescent="0.25">
      <c r="E5456" s="18" t="str">
        <f t="shared" si="359"/>
        <v/>
      </c>
      <c r="F5456" s="18" t="str">
        <f t="shared" si="360"/>
        <v/>
      </c>
      <c r="G5456" s="18" t="str">
        <f t="shared" si="361"/>
        <v/>
      </c>
      <c r="H5456" s="18" t="str">
        <f t="shared" si="362"/>
        <v/>
      </c>
    </row>
    <row r="5457" spans="5:8" x14ac:dyDescent="0.25">
      <c r="E5457" s="18" t="str">
        <f t="shared" si="359"/>
        <v/>
      </c>
      <c r="F5457" s="18" t="str">
        <f t="shared" si="360"/>
        <v/>
      </c>
      <c r="G5457" s="18" t="str">
        <f t="shared" si="361"/>
        <v/>
      </c>
      <c r="H5457" s="18" t="str">
        <f t="shared" si="362"/>
        <v/>
      </c>
    </row>
    <row r="5458" spans="5:8" x14ac:dyDescent="0.25">
      <c r="E5458" s="18" t="str">
        <f t="shared" si="359"/>
        <v/>
      </c>
      <c r="F5458" s="18" t="str">
        <f t="shared" si="360"/>
        <v/>
      </c>
      <c r="G5458" s="18" t="str">
        <f t="shared" si="361"/>
        <v/>
      </c>
      <c r="H5458" s="18" t="str">
        <f t="shared" si="362"/>
        <v/>
      </c>
    </row>
    <row r="5459" spans="5:8" x14ac:dyDescent="0.25">
      <c r="E5459" s="18" t="str">
        <f t="shared" si="359"/>
        <v/>
      </c>
      <c r="F5459" s="18" t="str">
        <f t="shared" si="360"/>
        <v/>
      </c>
      <c r="G5459" s="18" t="str">
        <f t="shared" si="361"/>
        <v/>
      </c>
      <c r="H5459" s="18" t="str">
        <f t="shared" si="362"/>
        <v/>
      </c>
    </row>
    <row r="5460" spans="5:8" x14ac:dyDescent="0.25">
      <c r="E5460" s="18" t="str">
        <f t="shared" si="359"/>
        <v/>
      </c>
      <c r="F5460" s="18" t="str">
        <f t="shared" si="360"/>
        <v/>
      </c>
      <c r="G5460" s="18" t="str">
        <f t="shared" si="361"/>
        <v/>
      </c>
      <c r="H5460" s="18" t="str">
        <f t="shared" si="362"/>
        <v/>
      </c>
    </row>
    <row r="5461" spans="5:8" x14ac:dyDescent="0.25">
      <c r="E5461" s="18" t="str">
        <f t="shared" si="359"/>
        <v/>
      </c>
      <c r="F5461" s="18" t="str">
        <f t="shared" si="360"/>
        <v/>
      </c>
      <c r="G5461" s="18" t="str">
        <f t="shared" si="361"/>
        <v/>
      </c>
      <c r="H5461" s="18" t="str">
        <f t="shared" si="362"/>
        <v/>
      </c>
    </row>
    <row r="5462" spans="5:8" x14ac:dyDescent="0.25">
      <c r="E5462" s="18" t="str">
        <f t="shared" si="359"/>
        <v/>
      </c>
      <c r="F5462" s="18" t="str">
        <f t="shared" si="360"/>
        <v/>
      </c>
      <c r="G5462" s="18" t="str">
        <f t="shared" si="361"/>
        <v/>
      </c>
      <c r="H5462" s="18" t="str">
        <f t="shared" si="362"/>
        <v/>
      </c>
    </row>
    <row r="5463" spans="5:8" x14ac:dyDescent="0.25">
      <c r="E5463" s="18" t="str">
        <f t="shared" si="359"/>
        <v/>
      </c>
      <c r="F5463" s="18" t="str">
        <f t="shared" si="360"/>
        <v/>
      </c>
      <c r="G5463" s="18" t="str">
        <f t="shared" si="361"/>
        <v/>
      </c>
      <c r="H5463" s="18" t="str">
        <f t="shared" si="362"/>
        <v/>
      </c>
    </row>
    <row r="5464" spans="5:8" x14ac:dyDescent="0.25">
      <c r="E5464" s="18" t="str">
        <f t="shared" si="359"/>
        <v/>
      </c>
      <c r="F5464" s="18" t="str">
        <f t="shared" si="360"/>
        <v/>
      </c>
      <c r="G5464" s="18" t="str">
        <f t="shared" si="361"/>
        <v/>
      </c>
      <c r="H5464" s="18" t="str">
        <f t="shared" si="362"/>
        <v/>
      </c>
    </row>
    <row r="5465" spans="5:8" x14ac:dyDescent="0.25">
      <c r="E5465" s="18" t="str">
        <f t="shared" si="359"/>
        <v/>
      </c>
      <c r="F5465" s="18" t="str">
        <f t="shared" si="360"/>
        <v/>
      </c>
      <c r="G5465" s="18" t="str">
        <f t="shared" si="361"/>
        <v/>
      </c>
      <c r="H5465" s="18" t="str">
        <f t="shared" si="362"/>
        <v/>
      </c>
    </row>
    <row r="5466" spans="5:8" x14ac:dyDescent="0.25">
      <c r="E5466" s="18" t="str">
        <f t="shared" si="359"/>
        <v/>
      </c>
      <c r="F5466" s="18" t="str">
        <f t="shared" si="360"/>
        <v/>
      </c>
      <c r="G5466" s="18" t="str">
        <f t="shared" si="361"/>
        <v/>
      </c>
      <c r="H5466" s="18" t="str">
        <f t="shared" si="362"/>
        <v/>
      </c>
    </row>
    <row r="5467" spans="5:8" x14ac:dyDescent="0.25">
      <c r="E5467" s="18" t="str">
        <f t="shared" si="359"/>
        <v/>
      </c>
      <c r="F5467" s="18" t="str">
        <f t="shared" si="360"/>
        <v/>
      </c>
      <c r="G5467" s="18" t="str">
        <f t="shared" si="361"/>
        <v/>
      </c>
      <c r="H5467" s="18" t="str">
        <f t="shared" si="362"/>
        <v/>
      </c>
    </row>
    <row r="5468" spans="5:8" x14ac:dyDescent="0.25">
      <c r="E5468" s="18" t="str">
        <f t="shared" si="359"/>
        <v/>
      </c>
      <c r="F5468" s="18" t="str">
        <f t="shared" si="360"/>
        <v/>
      </c>
      <c r="G5468" s="18" t="str">
        <f t="shared" si="361"/>
        <v/>
      </c>
      <c r="H5468" s="18" t="str">
        <f t="shared" si="362"/>
        <v/>
      </c>
    </row>
    <row r="5469" spans="5:8" x14ac:dyDescent="0.25">
      <c r="E5469" s="18" t="str">
        <f t="shared" si="359"/>
        <v/>
      </c>
      <c r="F5469" s="18" t="str">
        <f t="shared" si="360"/>
        <v/>
      </c>
      <c r="G5469" s="18" t="str">
        <f t="shared" si="361"/>
        <v/>
      </c>
      <c r="H5469" s="18" t="str">
        <f t="shared" si="362"/>
        <v/>
      </c>
    </row>
    <row r="5470" spans="5:8" x14ac:dyDescent="0.25">
      <c r="E5470" s="18" t="str">
        <f t="shared" si="359"/>
        <v/>
      </c>
      <c r="F5470" s="18" t="str">
        <f t="shared" si="360"/>
        <v/>
      </c>
      <c r="G5470" s="18" t="str">
        <f t="shared" si="361"/>
        <v/>
      </c>
      <c r="H5470" s="18" t="str">
        <f t="shared" si="362"/>
        <v/>
      </c>
    </row>
    <row r="5471" spans="5:8" x14ac:dyDescent="0.25">
      <c r="E5471" s="18" t="str">
        <f t="shared" si="359"/>
        <v/>
      </c>
      <c r="F5471" s="18" t="str">
        <f t="shared" si="360"/>
        <v/>
      </c>
      <c r="G5471" s="18" t="str">
        <f t="shared" si="361"/>
        <v/>
      </c>
      <c r="H5471" s="18" t="str">
        <f t="shared" si="362"/>
        <v/>
      </c>
    </row>
    <row r="5472" spans="5:8" x14ac:dyDescent="0.25">
      <c r="E5472" s="18" t="str">
        <f t="shared" si="359"/>
        <v/>
      </c>
      <c r="F5472" s="18" t="str">
        <f t="shared" si="360"/>
        <v/>
      </c>
      <c r="G5472" s="18" t="str">
        <f t="shared" si="361"/>
        <v/>
      </c>
      <c r="H5472" s="18" t="str">
        <f t="shared" si="362"/>
        <v/>
      </c>
    </row>
    <row r="5473" spans="5:8" x14ac:dyDescent="0.25">
      <c r="E5473" s="18" t="str">
        <f t="shared" si="359"/>
        <v/>
      </c>
      <c r="F5473" s="18" t="str">
        <f t="shared" si="360"/>
        <v/>
      </c>
      <c r="G5473" s="18" t="str">
        <f t="shared" si="361"/>
        <v/>
      </c>
      <c r="H5473" s="18" t="str">
        <f t="shared" si="362"/>
        <v/>
      </c>
    </row>
    <row r="5474" spans="5:8" x14ac:dyDescent="0.25">
      <c r="E5474" s="18" t="str">
        <f t="shared" si="359"/>
        <v/>
      </c>
      <c r="F5474" s="18" t="str">
        <f t="shared" si="360"/>
        <v/>
      </c>
      <c r="G5474" s="18" t="str">
        <f t="shared" si="361"/>
        <v/>
      </c>
      <c r="H5474" s="18" t="str">
        <f t="shared" si="362"/>
        <v/>
      </c>
    </row>
    <row r="5475" spans="5:8" x14ac:dyDescent="0.25">
      <c r="E5475" s="18" t="str">
        <f t="shared" si="359"/>
        <v/>
      </c>
      <c r="F5475" s="18" t="str">
        <f t="shared" si="360"/>
        <v/>
      </c>
      <c r="G5475" s="18" t="str">
        <f t="shared" si="361"/>
        <v/>
      </c>
      <c r="H5475" s="18" t="str">
        <f t="shared" si="362"/>
        <v/>
      </c>
    </row>
    <row r="5476" spans="5:8" x14ac:dyDescent="0.25">
      <c r="E5476" s="18" t="str">
        <f t="shared" si="359"/>
        <v/>
      </c>
      <c r="F5476" s="18" t="str">
        <f t="shared" si="360"/>
        <v/>
      </c>
      <c r="G5476" s="18" t="str">
        <f t="shared" si="361"/>
        <v/>
      </c>
      <c r="H5476" s="18" t="str">
        <f t="shared" si="362"/>
        <v/>
      </c>
    </row>
    <row r="5477" spans="5:8" x14ac:dyDescent="0.25">
      <c r="E5477" s="18" t="str">
        <f t="shared" si="359"/>
        <v/>
      </c>
      <c r="F5477" s="18" t="str">
        <f t="shared" si="360"/>
        <v/>
      </c>
      <c r="G5477" s="18" t="str">
        <f t="shared" si="361"/>
        <v/>
      </c>
      <c r="H5477" s="18" t="str">
        <f t="shared" si="362"/>
        <v/>
      </c>
    </row>
    <row r="5478" spans="5:8" x14ac:dyDescent="0.25">
      <c r="E5478" s="18" t="str">
        <f t="shared" si="359"/>
        <v/>
      </c>
      <c r="F5478" s="18" t="str">
        <f t="shared" si="360"/>
        <v/>
      </c>
      <c r="G5478" s="18" t="str">
        <f t="shared" si="361"/>
        <v/>
      </c>
      <c r="H5478" s="18" t="str">
        <f t="shared" si="362"/>
        <v/>
      </c>
    </row>
    <row r="5479" spans="5:8" x14ac:dyDescent="0.25">
      <c r="E5479" s="18" t="str">
        <f t="shared" si="359"/>
        <v/>
      </c>
      <c r="F5479" s="18" t="str">
        <f t="shared" si="360"/>
        <v/>
      </c>
      <c r="G5479" s="18" t="str">
        <f t="shared" si="361"/>
        <v/>
      </c>
      <c r="H5479" s="18" t="str">
        <f t="shared" si="362"/>
        <v/>
      </c>
    </row>
    <row r="5480" spans="5:8" x14ac:dyDescent="0.25">
      <c r="E5480" s="18" t="str">
        <f t="shared" si="359"/>
        <v/>
      </c>
      <c r="F5480" s="18" t="str">
        <f t="shared" si="360"/>
        <v/>
      </c>
      <c r="G5480" s="18" t="str">
        <f t="shared" si="361"/>
        <v/>
      </c>
      <c r="H5480" s="18" t="str">
        <f t="shared" si="362"/>
        <v/>
      </c>
    </row>
    <row r="5481" spans="5:8" x14ac:dyDescent="0.25">
      <c r="E5481" s="18" t="str">
        <f t="shared" si="359"/>
        <v/>
      </c>
      <c r="F5481" s="18" t="str">
        <f t="shared" si="360"/>
        <v/>
      </c>
      <c r="G5481" s="18" t="str">
        <f t="shared" si="361"/>
        <v/>
      </c>
      <c r="H5481" s="18" t="str">
        <f t="shared" si="362"/>
        <v/>
      </c>
    </row>
    <row r="5482" spans="5:8" x14ac:dyDescent="0.25">
      <c r="E5482" s="18" t="str">
        <f t="shared" si="359"/>
        <v/>
      </c>
      <c r="F5482" s="18" t="str">
        <f t="shared" si="360"/>
        <v/>
      </c>
      <c r="G5482" s="18" t="str">
        <f t="shared" si="361"/>
        <v/>
      </c>
      <c r="H5482" s="18" t="str">
        <f t="shared" si="362"/>
        <v/>
      </c>
    </row>
    <row r="5483" spans="5:8" x14ac:dyDescent="0.25">
      <c r="E5483" s="18" t="str">
        <f t="shared" si="359"/>
        <v/>
      </c>
      <c r="F5483" s="18" t="str">
        <f t="shared" si="360"/>
        <v/>
      </c>
      <c r="G5483" s="18" t="str">
        <f t="shared" si="361"/>
        <v/>
      </c>
      <c r="H5483" s="18" t="str">
        <f t="shared" si="362"/>
        <v/>
      </c>
    </row>
    <row r="5484" spans="5:8" x14ac:dyDescent="0.25">
      <c r="E5484" s="18" t="str">
        <f t="shared" si="359"/>
        <v/>
      </c>
      <c r="F5484" s="18" t="str">
        <f t="shared" si="360"/>
        <v/>
      </c>
      <c r="G5484" s="18" t="str">
        <f t="shared" si="361"/>
        <v/>
      </c>
      <c r="H5484" s="18" t="str">
        <f t="shared" si="362"/>
        <v/>
      </c>
    </row>
    <row r="5485" spans="5:8" x14ac:dyDescent="0.25">
      <c r="E5485" s="18" t="str">
        <f t="shared" si="359"/>
        <v/>
      </c>
      <c r="F5485" s="18" t="str">
        <f t="shared" si="360"/>
        <v/>
      </c>
      <c r="G5485" s="18" t="str">
        <f t="shared" si="361"/>
        <v/>
      </c>
      <c r="H5485" s="18" t="str">
        <f t="shared" si="362"/>
        <v/>
      </c>
    </row>
    <row r="5486" spans="5:8" x14ac:dyDescent="0.25">
      <c r="E5486" s="18" t="str">
        <f t="shared" si="359"/>
        <v/>
      </c>
      <c r="F5486" s="18" t="str">
        <f t="shared" si="360"/>
        <v/>
      </c>
      <c r="G5486" s="18" t="str">
        <f t="shared" si="361"/>
        <v/>
      </c>
      <c r="H5486" s="18" t="str">
        <f t="shared" si="362"/>
        <v/>
      </c>
    </row>
    <row r="5487" spans="5:8" x14ac:dyDescent="0.25">
      <c r="E5487" s="18" t="str">
        <f t="shared" si="359"/>
        <v/>
      </c>
      <c r="F5487" s="18" t="str">
        <f t="shared" si="360"/>
        <v/>
      </c>
      <c r="G5487" s="18" t="str">
        <f t="shared" si="361"/>
        <v/>
      </c>
      <c r="H5487" s="18" t="str">
        <f t="shared" si="362"/>
        <v/>
      </c>
    </row>
    <row r="5488" spans="5:8" x14ac:dyDescent="0.25">
      <c r="E5488" s="18" t="str">
        <f t="shared" si="359"/>
        <v/>
      </c>
      <c r="F5488" s="18" t="str">
        <f t="shared" si="360"/>
        <v/>
      </c>
      <c r="G5488" s="18" t="str">
        <f t="shared" si="361"/>
        <v/>
      </c>
      <c r="H5488" s="18" t="str">
        <f t="shared" si="362"/>
        <v/>
      </c>
    </row>
    <row r="5489" spans="5:8" x14ac:dyDescent="0.25">
      <c r="E5489" s="18" t="str">
        <f t="shared" si="359"/>
        <v/>
      </c>
      <c r="F5489" s="18" t="str">
        <f t="shared" si="360"/>
        <v/>
      </c>
      <c r="G5489" s="18" t="str">
        <f t="shared" si="361"/>
        <v/>
      </c>
      <c r="H5489" s="18" t="str">
        <f t="shared" si="362"/>
        <v/>
      </c>
    </row>
    <row r="5490" spans="5:8" x14ac:dyDescent="0.25">
      <c r="E5490" s="18" t="str">
        <f t="shared" si="359"/>
        <v/>
      </c>
      <c r="F5490" s="18" t="str">
        <f t="shared" si="360"/>
        <v/>
      </c>
      <c r="G5490" s="18" t="str">
        <f t="shared" si="361"/>
        <v/>
      </c>
      <c r="H5490" s="18" t="str">
        <f t="shared" si="362"/>
        <v/>
      </c>
    </row>
    <row r="5491" spans="5:8" x14ac:dyDescent="0.25">
      <c r="E5491" s="18" t="str">
        <f t="shared" si="359"/>
        <v/>
      </c>
      <c r="F5491" s="18" t="str">
        <f t="shared" si="360"/>
        <v/>
      </c>
      <c r="G5491" s="18" t="str">
        <f t="shared" si="361"/>
        <v/>
      </c>
      <c r="H5491" s="18" t="str">
        <f t="shared" si="362"/>
        <v/>
      </c>
    </row>
    <row r="5492" spans="5:8" x14ac:dyDescent="0.25">
      <c r="E5492" s="18" t="str">
        <f t="shared" si="359"/>
        <v/>
      </c>
      <c r="F5492" s="18" t="str">
        <f t="shared" si="360"/>
        <v/>
      </c>
      <c r="G5492" s="18" t="str">
        <f t="shared" si="361"/>
        <v/>
      </c>
      <c r="H5492" s="18" t="str">
        <f t="shared" si="362"/>
        <v/>
      </c>
    </row>
    <row r="5493" spans="5:8" x14ac:dyDescent="0.25">
      <c r="E5493" s="18" t="str">
        <f t="shared" si="359"/>
        <v/>
      </c>
      <c r="F5493" s="18" t="str">
        <f t="shared" si="360"/>
        <v/>
      </c>
      <c r="G5493" s="18" t="str">
        <f t="shared" si="361"/>
        <v/>
      </c>
      <c r="H5493" s="18" t="str">
        <f t="shared" si="362"/>
        <v/>
      </c>
    </row>
    <row r="5494" spans="5:8" x14ac:dyDescent="0.25">
      <c r="E5494" s="18" t="str">
        <f t="shared" si="359"/>
        <v/>
      </c>
      <c r="F5494" s="18" t="str">
        <f t="shared" si="360"/>
        <v/>
      </c>
      <c r="G5494" s="18" t="str">
        <f t="shared" si="361"/>
        <v/>
      </c>
      <c r="H5494" s="18" t="str">
        <f t="shared" si="362"/>
        <v/>
      </c>
    </row>
    <row r="5495" spans="5:8" x14ac:dyDescent="0.25">
      <c r="E5495" s="18" t="str">
        <f t="shared" si="359"/>
        <v/>
      </c>
      <c r="F5495" s="18" t="str">
        <f t="shared" si="360"/>
        <v/>
      </c>
      <c r="G5495" s="18" t="str">
        <f t="shared" si="361"/>
        <v/>
      </c>
      <c r="H5495" s="18" t="str">
        <f t="shared" si="362"/>
        <v/>
      </c>
    </row>
    <row r="5496" spans="5:8" x14ac:dyDescent="0.25">
      <c r="E5496" s="18" t="str">
        <f t="shared" si="359"/>
        <v/>
      </c>
      <c r="F5496" s="18" t="str">
        <f t="shared" si="360"/>
        <v/>
      </c>
      <c r="G5496" s="18" t="str">
        <f t="shared" si="361"/>
        <v/>
      </c>
      <c r="H5496" s="18" t="str">
        <f t="shared" si="362"/>
        <v/>
      </c>
    </row>
    <row r="5497" spans="5:8" x14ac:dyDescent="0.25">
      <c r="E5497" s="18" t="str">
        <f t="shared" si="359"/>
        <v/>
      </c>
      <c r="F5497" s="18" t="str">
        <f t="shared" si="360"/>
        <v/>
      </c>
      <c r="G5497" s="18" t="str">
        <f t="shared" si="361"/>
        <v/>
      </c>
      <c r="H5497" s="18" t="str">
        <f t="shared" si="362"/>
        <v/>
      </c>
    </row>
    <row r="5498" spans="5:8" x14ac:dyDescent="0.25">
      <c r="E5498" s="18" t="str">
        <f t="shared" si="359"/>
        <v/>
      </c>
      <c r="F5498" s="18" t="str">
        <f t="shared" si="360"/>
        <v/>
      </c>
      <c r="G5498" s="18" t="str">
        <f t="shared" si="361"/>
        <v/>
      </c>
      <c r="H5498" s="18" t="str">
        <f t="shared" si="362"/>
        <v/>
      </c>
    </row>
    <row r="5499" spans="5:8" x14ac:dyDescent="0.25">
      <c r="E5499" s="18" t="str">
        <f t="shared" si="359"/>
        <v/>
      </c>
      <c r="F5499" s="18" t="str">
        <f t="shared" si="360"/>
        <v/>
      </c>
      <c r="G5499" s="18" t="str">
        <f t="shared" si="361"/>
        <v/>
      </c>
      <c r="H5499" s="18" t="str">
        <f t="shared" si="362"/>
        <v/>
      </c>
    </row>
    <row r="5500" spans="5:8" x14ac:dyDescent="0.25">
      <c r="E5500" s="18" t="str">
        <f t="shared" si="359"/>
        <v/>
      </c>
      <c r="F5500" s="18" t="str">
        <f t="shared" si="360"/>
        <v/>
      </c>
      <c r="G5500" s="18" t="str">
        <f t="shared" si="361"/>
        <v/>
      </c>
      <c r="H5500" s="18" t="str">
        <f t="shared" si="362"/>
        <v/>
      </c>
    </row>
    <row r="5501" spans="5:8" x14ac:dyDescent="0.25">
      <c r="E5501" s="18" t="str">
        <f t="shared" si="359"/>
        <v/>
      </c>
      <c r="F5501" s="18" t="str">
        <f t="shared" si="360"/>
        <v/>
      </c>
      <c r="G5501" s="18" t="str">
        <f t="shared" si="361"/>
        <v/>
      </c>
      <c r="H5501" s="18" t="str">
        <f t="shared" si="362"/>
        <v/>
      </c>
    </row>
    <row r="5502" spans="5:8" x14ac:dyDescent="0.25">
      <c r="E5502" s="18" t="str">
        <f t="shared" si="359"/>
        <v/>
      </c>
      <c r="F5502" s="18" t="str">
        <f t="shared" si="360"/>
        <v/>
      </c>
      <c r="G5502" s="18" t="str">
        <f t="shared" si="361"/>
        <v/>
      </c>
      <c r="H5502" s="18" t="str">
        <f t="shared" si="362"/>
        <v/>
      </c>
    </row>
    <row r="5503" spans="5:8" x14ac:dyDescent="0.25">
      <c r="E5503" s="18" t="str">
        <f t="shared" si="359"/>
        <v/>
      </c>
      <c r="F5503" s="18" t="str">
        <f t="shared" si="360"/>
        <v/>
      </c>
      <c r="G5503" s="18" t="str">
        <f t="shared" si="361"/>
        <v/>
      </c>
      <c r="H5503" s="18" t="str">
        <f t="shared" si="362"/>
        <v/>
      </c>
    </row>
    <row r="5504" spans="5:8" x14ac:dyDescent="0.25">
      <c r="E5504" s="18" t="str">
        <f t="shared" si="359"/>
        <v/>
      </c>
      <c r="F5504" s="18" t="str">
        <f t="shared" si="360"/>
        <v/>
      </c>
      <c r="G5504" s="18" t="str">
        <f t="shared" si="361"/>
        <v/>
      </c>
      <c r="H5504" s="18" t="str">
        <f t="shared" si="362"/>
        <v/>
      </c>
    </row>
    <row r="5505" spans="5:8" x14ac:dyDescent="0.25">
      <c r="E5505" s="18" t="str">
        <f t="shared" si="359"/>
        <v/>
      </c>
      <c r="F5505" s="18" t="str">
        <f t="shared" si="360"/>
        <v/>
      </c>
      <c r="G5505" s="18" t="str">
        <f t="shared" si="361"/>
        <v/>
      </c>
      <c r="H5505" s="18" t="str">
        <f t="shared" si="362"/>
        <v/>
      </c>
    </row>
    <row r="5506" spans="5:8" x14ac:dyDescent="0.25">
      <c r="E5506" s="18" t="str">
        <f t="shared" si="359"/>
        <v/>
      </c>
      <c r="F5506" s="18" t="str">
        <f t="shared" si="360"/>
        <v/>
      </c>
      <c r="G5506" s="18" t="str">
        <f t="shared" si="361"/>
        <v/>
      </c>
      <c r="H5506" s="18" t="str">
        <f t="shared" si="362"/>
        <v/>
      </c>
    </row>
    <row r="5507" spans="5:8" x14ac:dyDescent="0.25">
      <c r="E5507" s="18" t="str">
        <f t="shared" si="359"/>
        <v/>
      </c>
      <c r="F5507" s="18" t="str">
        <f t="shared" si="360"/>
        <v/>
      </c>
      <c r="G5507" s="18" t="str">
        <f t="shared" si="361"/>
        <v/>
      </c>
      <c r="H5507" s="18" t="str">
        <f t="shared" si="362"/>
        <v/>
      </c>
    </row>
    <row r="5508" spans="5:8" x14ac:dyDescent="0.25">
      <c r="E5508" s="18" t="str">
        <f t="shared" si="359"/>
        <v/>
      </c>
      <c r="F5508" s="18" t="str">
        <f t="shared" si="360"/>
        <v/>
      </c>
      <c r="G5508" s="18" t="str">
        <f t="shared" si="361"/>
        <v/>
      </c>
      <c r="H5508" s="18" t="str">
        <f t="shared" si="362"/>
        <v/>
      </c>
    </row>
    <row r="5509" spans="5:8" x14ac:dyDescent="0.25">
      <c r="E5509" s="18" t="str">
        <f t="shared" si="359"/>
        <v/>
      </c>
      <c r="F5509" s="18" t="str">
        <f t="shared" si="360"/>
        <v/>
      </c>
      <c r="G5509" s="18" t="str">
        <f t="shared" si="361"/>
        <v/>
      </c>
      <c r="H5509" s="18" t="str">
        <f t="shared" si="362"/>
        <v/>
      </c>
    </row>
    <row r="5510" spans="5:8" x14ac:dyDescent="0.25">
      <c r="E5510" s="18" t="str">
        <f t="shared" ref="E5510:E5573" si="363">IF($C5510="","",IFERROR(INDEX(ItemPriceCol,MATCH($C5510,ItemName,0)),""))</f>
        <v/>
      </c>
      <c r="F5510" s="18" t="str">
        <f t="shared" ref="F5510:F5573" si="364">IF(OR($D5510="",$E5510=""),"",$D5510*$E5510)</f>
        <v/>
      </c>
      <c r="G5510" s="18" t="str">
        <f t="shared" ref="G5510:G5573" si="365">IF($C5510="","",IFERROR(INDEX(ItemCostCol,MATCH($C5510,ItemName,0)),""))</f>
        <v/>
      </c>
      <c r="H5510" s="18" t="str">
        <f t="shared" ref="H5510:H5573" si="366">IF(OR($F5510="",$G5510=""),"",$F5510-$D5510*$G5510)</f>
        <v/>
      </c>
    </row>
    <row r="5511" spans="5:8" x14ac:dyDescent="0.25">
      <c r="E5511" s="18" t="str">
        <f t="shared" si="363"/>
        <v/>
      </c>
      <c r="F5511" s="18" t="str">
        <f t="shared" si="364"/>
        <v/>
      </c>
      <c r="G5511" s="18" t="str">
        <f t="shared" si="365"/>
        <v/>
      </c>
      <c r="H5511" s="18" t="str">
        <f t="shared" si="366"/>
        <v/>
      </c>
    </row>
    <row r="5512" spans="5:8" x14ac:dyDescent="0.25">
      <c r="E5512" s="18" t="str">
        <f t="shared" si="363"/>
        <v/>
      </c>
      <c r="F5512" s="18" t="str">
        <f t="shared" si="364"/>
        <v/>
      </c>
      <c r="G5512" s="18" t="str">
        <f t="shared" si="365"/>
        <v/>
      </c>
      <c r="H5512" s="18" t="str">
        <f t="shared" si="366"/>
        <v/>
      </c>
    </row>
    <row r="5513" spans="5:8" x14ac:dyDescent="0.25">
      <c r="E5513" s="18" t="str">
        <f t="shared" si="363"/>
        <v/>
      </c>
      <c r="F5513" s="18" t="str">
        <f t="shared" si="364"/>
        <v/>
      </c>
      <c r="G5513" s="18" t="str">
        <f t="shared" si="365"/>
        <v/>
      </c>
      <c r="H5513" s="18" t="str">
        <f t="shared" si="366"/>
        <v/>
      </c>
    </row>
    <row r="5514" spans="5:8" x14ac:dyDescent="0.25">
      <c r="E5514" s="18" t="str">
        <f t="shared" si="363"/>
        <v/>
      </c>
      <c r="F5514" s="18" t="str">
        <f t="shared" si="364"/>
        <v/>
      </c>
      <c r="G5514" s="18" t="str">
        <f t="shared" si="365"/>
        <v/>
      </c>
      <c r="H5514" s="18" t="str">
        <f t="shared" si="366"/>
        <v/>
      </c>
    </row>
    <row r="5515" spans="5:8" x14ac:dyDescent="0.25">
      <c r="E5515" s="18" t="str">
        <f t="shared" si="363"/>
        <v/>
      </c>
      <c r="F5515" s="18" t="str">
        <f t="shared" si="364"/>
        <v/>
      </c>
      <c r="G5515" s="18" t="str">
        <f t="shared" si="365"/>
        <v/>
      </c>
      <c r="H5515" s="18" t="str">
        <f t="shared" si="366"/>
        <v/>
      </c>
    </row>
    <row r="5516" spans="5:8" x14ac:dyDescent="0.25">
      <c r="E5516" s="18" t="str">
        <f t="shared" si="363"/>
        <v/>
      </c>
      <c r="F5516" s="18" t="str">
        <f t="shared" si="364"/>
        <v/>
      </c>
      <c r="G5516" s="18" t="str">
        <f t="shared" si="365"/>
        <v/>
      </c>
      <c r="H5516" s="18" t="str">
        <f t="shared" si="366"/>
        <v/>
      </c>
    </row>
    <row r="5517" spans="5:8" x14ac:dyDescent="0.25">
      <c r="E5517" s="18" t="str">
        <f t="shared" si="363"/>
        <v/>
      </c>
      <c r="F5517" s="18" t="str">
        <f t="shared" si="364"/>
        <v/>
      </c>
      <c r="G5517" s="18" t="str">
        <f t="shared" si="365"/>
        <v/>
      </c>
      <c r="H5517" s="18" t="str">
        <f t="shared" si="366"/>
        <v/>
      </c>
    </row>
    <row r="5518" spans="5:8" x14ac:dyDescent="0.25">
      <c r="E5518" s="18" t="str">
        <f t="shared" si="363"/>
        <v/>
      </c>
      <c r="F5518" s="18" t="str">
        <f t="shared" si="364"/>
        <v/>
      </c>
      <c r="G5518" s="18" t="str">
        <f t="shared" si="365"/>
        <v/>
      </c>
      <c r="H5518" s="18" t="str">
        <f t="shared" si="366"/>
        <v/>
      </c>
    </row>
    <row r="5519" spans="5:8" x14ac:dyDescent="0.25">
      <c r="E5519" s="18" t="str">
        <f t="shared" si="363"/>
        <v/>
      </c>
      <c r="F5519" s="18" t="str">
        <f t="shared" si="364"/>
        <v/>
      </c>
      <c r="G5519" s="18" t="str">
        <f t="shared" si="365"/>
        <v/>
      </c>
      <c r="H5519" s="18" t="str">
        <f t="shared" si="366"/>
        <v/>
      </c>
    </row>
    <row r="5520" spans="5:8" x14ac:dyDescent="0.25">
      <c r="E5520" s="18" t="str">
        <f t="shared" si="363"/>
        <v/>
      </c>
      <c r="F5520" s="18" t="str">
        <f t="shared" si="364"/>
        <v/>
      </c>
      <c r="G5520" s="18" t="str">
        <f t="shared" si="365"/>
        <v/>
      </c>
      <c r="H5520" s="18" t="str">
        <f t="shared" si="366"/>
        <v/>
      </c>
    </row>
    <row r="5521" spans="5:8" x14ac:dyDescent="0.25">
      <c r="E5521" s="18" t="str">
        <f t="shared" si="363"/>
        <v/>
      </c>
      <c r="F5521" s="18" t="str">
        <f t="shared" si="364"/>
        <v/>
      </c>
      <c r="G5521" s="18" t="str">
        <f t="shared" si="365"/>
        <v/>
      </c>
      <c r="H5521" s="18" t="str">
        <f t="shared" si="366"/>
        <v/>
      </c>
    </row>
    <row r="5522" spans="5:8" x14ac:dyDescent="0.25">
      <c r="E5522" s="18" t="str">
        <f t="shared" si="363"/>
        <v/>
      </c>
      <c r="F5522" s="18" t="str">
        <f t="shared" si="364"/>
        <v/>
      </c>
      <c r="G5522" s="18" t="str">
        <f t="shared" si="365"/>
        <v/>
      </c>
      <c r="H5522" s="18" t="str">
        <f t="shared" si="366"/>
        <v/>
      </c>
    </row>
    <row r="5523" spans="5:8" x14ac:dyDescent="0.25">
      <c r="E5523" s="18" t="str">
        <f t="shared" si="363"/>
        <v/>
      </c>
      <c r="F5523" s="18" t="str">
        <f t="shared" si="364"/>
        <v/>
      </c>
      <c r="G5523" s="18" t="str">
        <f t="shared" si="365"/>
        <v/>
      </c>
      <c r="H5523" s="18" t="str">
        <f t="shared" si="366"/>
        <v/>
      </c>
    </row>
    <row r="5524" spans="5:8" x14ac:dyDescent="0.25">
      <c r="E5524" s="18" t="str">
        <f t="shared" si="363"/>
        <v/>
      </c>
      <c r="F5524" s="18" t="str">
        <f t="shared" si="364"/>
        <v/>
      </c>
      <c r="G5524" s="18" t="str">
        <f t="shared" si="365"/>
        <v/>
      </c>
      <c r="H5524" s="18" t="str">
        <f t="shared" si="366"/>
        <v/>
      </c>
    </row>
    <row r="5525" spans="5:8" x14ac:dyDescent="0.25">
      <c r="E5525" s="18" t="str">
        <f t="shared" si="363"/>
        <v/>
      </c>
      <c r="F5525" s="18" t="str">
        <f t="shared" si="364"/>
        <v/>
      </c>
      <c r="G5525" s="18" t="str">
        <f t="shared" si="365"/>
        <v/>
      </c>
      <c r="H5525" s="18" t="str">
        <f t="shared" si="366"/>
        <v/>
      </c>
    </row>
    <row r="5526" spans="5:8" x14ac:dyDescent="0.25">
      <c r="E5526" s="18" t="str">
        <f t="shared" si="363"/>
        <v/>
      </c>
      <c r="F5526" s="18" t="str">
        <f t="shared" si="364"/>
        <v/>
      </c>
      <c r="G5526" s="18" t="str">
        <f t="shared" si="365"/>
        <v/>
      </c>
      <c r="H5526" s="18" t="str">
        <f t="shared" si="366"/>
        <v/>
      </c>
    </row>
    <row r="5527" spans="5:8" x14ac:dyDescent="0.25">
      <c r="E5527" s="18" t="str">
        <f t="shared" si="363"/>
        <v/>
      </c>
      <c r="F5527" s="18" t="str">
        <f t="shared" si="364"/>
        <v/>
      </c>
      <c r="G5527" s="18" t="str">
        <f t="shared" si="365"/>
        <v/>
      </c>
      <c r="H5527" s="18" t="str">
        <f t="shared" si="366"/>
        <v/>
      </c>
    </row>
    <row r="5528" spans="5:8" x14ac:dyDescent="0.25">
      <c r="E5528" s="18" t="str">
        <f t="shared" si="363"/>
        <v/>
      </c>
      <c r="F5528" s="18" t="str">
        <f t="shared" si="364"/>
        <v/>
      </c>
      <c r="G5528" s="18" t="str">
        <f t="shared" si="365"/>
        <v/>
      </c>
      <c r="H5528" s="18" t="str">
        <f t="shared" si="366"/>
        <v/>
      </c>
    </row>
    <row r="5529" spans="5:8" x14ac:dyDescent="0.25">
      <c r="E5529" s="18" t="str">
        <f t="shared" si="363"/>
        <v/>
      </c>
      <c r="F5529" s="18" t="str">
        <f t="shared" si="364"/>
        <v/>
      </c>
      <c r="G5529" s="18" t="str">
        <f t="shared" si="365"/>
        <v/>
      </c>
      <c r="H5529" s="18" t="str">
        <f t="shared" si="366"/>
        <v/>
      </c>
    </row>
    <row r="5530" spans="5:8" x14ac:dyDescent="0.25">
      <c r="E5530" s="18" t="str">
        <f t="shared" si="363"/>
        <v/>
      </c>
      <c r="F5530" s="18" t="str">
        <f t="shared" si="364"/>
        <v/>
      </c>
      <c r="G5530" s="18" t="str">
        <f t="shared" si="365"/>
        <v/>
      </c>
      <c r="H5530" s="18" t="str">
        <f t="shared" si="366"/>
        <v/>
      </c>
    </row>
    <row r="5531" spans="5:8" x14ac:dyDescent="0.25">
      <c r="E5531" s="18" t="str">
        <f t="shared" si="363"/>
        <v/>
      </c>
      <c r="F5531" s="18" t="str">
        <f t="shared" si="364"/>
        <v/>
      </c>
      <c r="G5531" s="18" t="str">
        <f t="shared" si="365"/>
        <v/>
      </c>
      <c r="H5531" s="18" t="str">
        <f t="shared" si="366"/>
        <v/>
      </c>
    </row>
    <row r="5532" spans="5:8" x14ac:dyDescent="0.25">
      <c r="E5532" s="18" t="str">
        <f t="shared" si="363"/>
        <v/>
      </c>
      <c r="F5532" s="18" t="str">
        <f t="shared" si="364"/>
        <v/>
      </c>
      <c r="G5532" s="18" t="str">
        <f t="shared" si="365"/>
        <v/>
      </c>
      <c r="H5532" s="18" t="str">
        <f t="shared" si="366"/>
        <v/>
      </c>
    </row>
    <row r="5533" spans="5:8" x14ac:dyDescent="0.25">
      <c r="E5533" s="18" t="str">
        <f t="shared" si="363"/>
        <v/>
      </c>
      <c r="F5533" s="18" t="str">
        <f t="shared" si="364"/>
        <v/>
      </c>
      <c r="G5533" s="18" t="str">
        <f t="shared" si="365"/>
        <v/>
      </c>
      <c r="H5533" s="18" t="str">
        <f t="shared" si="366"/>
        <v/>
      </c>
    </row>
    <row r="5534" spans="5:8" x14ac:dyDescent="0.25">
      <c r="E5534" s="18" t="str">
        <f t="shared" si="363"/>
        <v/>
      </c>
      <c r="F5534" s="18" t="str">
        <f t="shared" si="364"/>
        <v/>
      </c>
      <c r="G5534" s="18" t="str">
        <f t="shared" si="365"/>
        <v/>
      </c>
      <c r="H5534" s="18" t="str">
        <f t="shared" si="366"/>
        <v/>
      </c>
    </row>
    <row r="5535" spans="5:8" x14ac:dyDescent="0.25">
      <c r="E5535" s="18" t="str">
        <f t="shared" si="363"/>
        <v/>
      </c>
      <c r="F5535" s="18" t="str">
        <f t="shared" si="364"/>
        <v/>
      </c>
      <c r="G5535" s="18" t="str">
        <f t="shared" si="365"/>
        <v/>
      </c>
      <c r="H5535" s="18" t="str">
        <f t="shared" si="366"/>
        <v/>
      </c>
    </row>
    <row r="5536" spans="5:8" x14ac:dyDescent="0.25">
      <c r="E5536" s="18" t="str">
        <f t="shared" si="363"/>
        <v/>
      </c>
      <c r="F5536" s="18" t="str">
        <f t="shared" si="364"/>
        <v/>
      </c>
      <c r="G5536" s="18" t="str">
        <f t="shared" si="365"/>
        <v/>
      </c>
      <c r="H5536" s="18" t="str">
        <f t="shared" si="366"/>
        <v/>
      </c>
    </row>
    <row r="5537" spans="5:8" x14ac:dyDescent="0.25">
      <c r="E5537" s="18" t="str">
        <f t="shared" si="363"/>
        <v/>
      </c>
      <c r="F5537" s="18" t="str">
        <f t="shared" si="364"/>
        <v/>
      </c>
      <c r="G5537" s="18" t="str">
        <f t="shared" si="365"/>
        <v/>
      </c>
      <c r="H5537" s="18" t="str">
        <f t="shared" si="366"/>
        <v/>
      </c>
    </row>
    <row r="5538" spans="5:8" x14ac:dyDescent="0.25">
      <c r="E5538" s="18" t="str">
        <f t="shared" si="363"/>
        <v/>
      </c>
      <c r="F5538" s="18" t="str">
        <f t="shared" si="364"/>
        <v/>
      </c>
      <c r="G5538" s="18" t="str">
        <f t="shared" si="365"/>
        <v/>
      </c>
      <c r="H5538" s="18" t="str">
        <f t="shared" si="366"/>
        <v/>
      </c>
    </row>
    <row r="5539" spans="5:8" x14ac:dyDescent="0.25">
      <c r="E5539" s="18" t="str">
        <f t="shared" si="363"/>
        <v/>
      </c>
      <c r="F5539" s="18" t="str">
        <f t="shared" si="364"/>
        <v/>
      </c>
      <c r="G5539" s="18" t="str">
        <f t="shared" si="365"/>
        <v/>
      </c>
      <c r="H5539" s="18" t="str">
        <f t="shared" si="366"/>
        <v/>
      </c>
    </row>
    <row r="5540" spans="5:8" x14ac:dyDescent="0.25">
      <c r="E5540" s="18" t="str">
        <f t="shared" si="363"/>
        <v/>
      </c>
      <c r="F5540" s="18" t="str">
        <f t="shared" si="364"/>
        <v/>
      </c>
      <c r="G5540" s="18" t="str">
        <f t="shared" si="365"/>
        <v/>
      </c>
      <c r="H5540" s="18" t="str">
        <f t="shared" si="366"/>
        <v/>
      </c>
    </row>
    <row r="5541" spans="5:8" x14ac:dyDescent="0.25">
      <c r="E5541" s="18" t="str">
        <f t="shared" si="363"/>
        <v/>
      </c>
      <c r="F5541" s="18" t="str">
        <f t="shared" si="364"/>
        <v/>
      </c>
      <c r="G5541" s="18" t="str">
        <f t="shared" si="365"/>
        <v/>
      </c>
      <c r="H5541" s="18" t="str">
        <f t="shared" si="366"/>
        <v/>
      </c>
    </row>
    <row r="5542" spans="5:8" x14ac:dyDescent="0.25">
      <c r="E5542" s="18" t="str">
        <f t="shared" si="363"/>
        <v/>
      </c>
      <c r="F5542" s="18" t="str">
        <f t="shared" si="364"/>
        <v/>
      </c>
      <c r="G5542" s="18" t="str">
        <f t="shared" si="365"/>
        <v/>
      </c>
      <c r="H5542" s="18" t="str">
        <f t="shared" si="366"/>
        <v/>
      </c>
    </row>
    <row r="5543" spans="5:8" x14ac:dyDescent="0.25">
      <c r="E5543" s="18" t="str">
        <f t="shared" si="363"/>
        <v/>
      </c>
      <c r="F5543" s="18" t="str">
        <f t="shared" si="364"/>
        <v/>
      </c>
      <c r="G5543" s="18" t="str">
        <f t="shared" si="365"/>
        <v/>
      </c>
      <c r="H5543" s="18" t="str">
        <f t="shared" si="366"/>
        <v/>
      </c>
    </row>
    <row r="5544" spans="5:8" x14ac:dyDescent="0.25">
      <c r="E5544" s="18" t="str">
        <f t="shared" si="363"/>
        <v/>
      </c>
      <c r="F5544" s="18" t="str">
        <f t="shared" si="364"/>
        <v/>
      </c>
      <c r="G5544" s="18" t="str">
        <f t="shared" si="365"/>
        <v/>
      </c>
      <c r="H5544" s="18" t="str">
        <f t="shared" si="366"/>
        <v/>
      </c>
    </row>
    <row r="5545" spans="5:8" x14ac:dyDescent="0.25">
      <c r="E5545" s="18" t="str">
        <f t="shared" si="363"/>
        <v/>
      </c>
      <c r="F5545" s="18" t="str">
        <f t="shared" si="364"/>
        <v/>
      </c>
      <c r="G5545" s="18" t="str">
        <f t="shared" si="365"/>
        <v/>
      </c>
      <c r="H5545" s="18" t="str">
        <f t="shared" si="366"/>
        <v/>
      </c>
    </row>
    <row r="5546" spans="5:8" x14ac:dyDescent="0.25">
      <c r="E5546" s="18" t="str">
        <f t="shared" si="363"/>
        <v/>
      </c>
      <c r="F5546" s="18" t="str">
        <f t="shared" si="364"/>
        <v/>
      </c>
      <c r="G5546" s="18" t="str">
        <f t="shared" si="365"/>
        <v/>
      </c>
      <c r="H5546" s="18" t="str">
        <f t="shared" si="366"/>
        <v/>
      </c>
    </row>
    <row r="5547" spans="5:8" x14ac:dyDescent="0.25">
      <c r="E5547" s="18" t="str">
        <f t="shared" si="363"/>
        <v/>
      </c>
      <c r="F5547" s="18" t="str">
        <f t="shared" si="364"/>
        <v/>
      </c>
      <c r="G5547" s="18" t="str">
        <f t="shared" si="365"/>
        <v/>
      </c>
      <c r="H5547" s="18" t="str">
        <f t="shared" si="366"/>
        <v/>
      </c>
    </row>
    <row r="5548" spans="5:8" x14ac:dyDescent="0.25">
      <c r="E5548" s="18" t="str">
        <f t="shared" si="363"/>
        <v/>
      </c>
      <c r="F5548" s="18" t="str">
        <f t="shared" si="364"/>
        <v/>
      </c>
      <c r="G5548" s="18" t="str">
        <f t="shared" si="365"/>
        <v/>
      </c>
      <c r="H5548" s="18" t="str">
        <f t="shared" si="366"/>
        <v/>
      </c>
    </row>
    <row r="5549" spans="5:8" x14ac:dyDescent="0.25">
      <c r="E5549" s="18" t="str">
        <f t="shared" si="363"/>
        <v/>
      </c>
      <c r="F5549" s="18" t="str">
        <f t="shared" si="364"/>
        <v/>
      </c>
      <c r="G5549" s="18" t="str">
        <f t="shared" si="365"/>
        <v/>
      </c>
      <c r="H5549" s="18" t="str">
        <f t="shared" si="366"/>
        <v/>
      </c>
    </row>
    <row r="5550" spans="5:8" x14ac:dyDescent="0.25">
      <c r="E5550" s="18" t="str">
        <f t="shared" si="363"/>
        <v/>
      </c>
      <c r="F5550" s="18" t="str">
        <f t="shared" si="364"/>
        <v/>
      </c>
      <c r="G5550" s="18" t="str">
        <f t="shared" si="365"/>
        <v/>
      </c>
      <c r="H5550" s="18" t="str">
        <f t="shared" si="366"/>
        <v/>
      </c>
    </row>
    <row r="5551" spans="5:8" x14ac:dyDescent="0.25">
      <c r="E5551" s="18" t="str">
        <f t="shared" si="363"/>
        <v/>
      </c>
      <c r="F5551" s="18" t="str">
        <f t="shared" si="364"/>
        <v/>
      </c>
      <c r="G5551" s="18" t="str">
        <f t="shared" si="365"/>
        <v/>
      </c>
      <c r="H5551" s="18" t="str">
        <f t="shared" si="366"/>
        <v/>
      </c>
    </row>
    <row r="5552" spans="5:8" x14ac:dyDescent="0.25">
      <c r="E5552" s="18" t="str">
        <f t="shared" si="363"/>
        <v/>
      </c>
      <c r="F5552" s="18" t="str">
        <f t="shared" si="364"/>
        <v/>
      </c>
      <c r="G5552" s="18" t="str">
        <f t="shared" si="365"/>
        <v/>
      </c>
      <c r="H5552" s="18" t="str">
        <f t="shared" si="366"/>
        <v/>
      </c>
    </row>
    <row r="5553" spans="5:8" x14ac:dyDescent="0.25">
      <c r="E5553" s="18" t="str">
        <f t="shared" si="363"/>
        <v/>
      </c>
      <c r="F5553" s="18" t="str">
        <f t="shared" si="364"/>
        <v/>
      </c>
      <c r="G5553" s="18" t="str">
        <f t="shared" si="365"/>
        <v/>
      </c>
      <c r="H5553" s="18" t="str">
        <f t="shared" si="366"/>
        <v/>
      </c>
    </row>
    <row r="5554" spans="5:8" x14ac:dyDescent="0.25">
      <c r="E5554" s="18" t="str">
        <f t="shared" si="363"/>
        <v/>
      </c>
      <c r="F5554" s="18" t="str">
        <f t="shared" si="364"/>
        <v/>
      </c>
      <c r="G5554" s="18" t="str">
        <f t="shared" si="365"/>
        <v/>
      </c>
      <c r="H5554" s="18" t="str">
        <f t="shared" si="366"/>
        <v/>
      </c>
    </row>
    <row r="5555" spans="5:8" x14ac:dyDescent="0.25">
      <c r="E5555" s="18" t="str">
        <f t="shared" si="363"/>
        <v/>
      </c>
      <c r="F5555" s="18" t="str">
        <f t="shared" si="364"/>
        <v/>
      </c>
      <c r="G5555" s="18" t="str">
        <f t="shared" si="365"/>
        <v/>
      </c>
      <c r="H5555" s="18" t="str">
        <f t="shared" si="366"/>
        <v/>
      </c>
    </row>
    <row r="5556" spans="5:8" x14ac:dyDescent="0.25">
      <c r="E5556" s="18" t="str">
        <f t="shared" si="363"/>
        <v/>
      </c>
      <c r="F5556" s="18" t="str">
        <f t="shared" si="364"/>
        <v/>
      </c>
      <c r="G5556" s="18" t="str">
        <f t="shared" si="365"/>
        <v/>
      </c>
      <c r="H5556" s="18" t="str">
        <f t="shared" si="366"/>
        <v/>
      </c>
    </row>
    <row r="5557" spans="5:8" x14ac:dyDescent="0.25">
      <c r="E5557" s="18" t="str">
        <f t="shared" si="363"/>
        <v/>
      </c>
      <c r="F5557" s="18" t="str">
        <f t="shared" si="364"/>
        <v/>
      </c>
      <c r="G5557" s="18" t="str">
        <f t="shared" si="365"/>
        <v/>
      </c>
      <c r="H5557" s="18" t="str">
        <f t="shared" si="366"/>
        <v/>
      </c>
    </row>
    <row r="5558" spans="5:8" x14ac:dyDescent="0.25">
      <c r="E5558" s="18" t="str">
        <f t="shared" si="363"/>
        <v/>
      </c>
      <c r="F5558" s="18" t="str">
        <f t="shared" si="364"/>
        <v/>
      </c>
      <c r="G5558" s="18" t="str">
        <f t="shared" si="365"/>
        <v/>
      </c>
      <c r="H5558" s="18" t="str">
        <f t="shared" si="366"/>
        <v/>
      </c>
    </row>
    <row r="5559" spans="5:8" x14ac:dyDescent="0.25">
      <c r="E5559" s="18" t="str">
        <f t="shared" si="363"/>
        <v/>
      </c>
      <c r="F5559" s="18" t="str">
        <f t="shared" si="364"/>
        <v/>
      </c>
      <c r="G5559" s="18" t="str">
        <f t="shared" si="365"/>
        <v/>
      </c>
      <c r="H5559" s="18" t="str">
        <f t="shared" si="366"/>
        <v/>
      </c>
    </row>
    <row r="5560" spans="5:8" x14ac:dyDescent="0.25">
      <c r="E5560" s="18" t="str">
        <f t="shared" si="363"/>
        <v/>
      </c>
      <c r="F5560" s="18" t="str">
        <f t="shared" si="364"/>
        <v/>
      </c>
      <c r="G5560" s="18" t="str">
        <f t="shared" si="365"/>
        <v/>
      </c>
      <c r="H5560" s="18" t="str">
        <f t="shared" si="366"/>
        <v/>
      </c>
    </row>
    <row r="5561" spans="5:8" x14ac:dyDescent="0.25">
      <c r="E5561" s="18" t="str">
        <f t="shared" si="363"/>
        <v/>
      </c>
      <c r="F5561" s="18" t="str">
        <f t="shared" si="364"/>
        <v/>
      </c>
      <c r="G5561" s="18" t="str">
        <f t="shared" si="365"/>
        <v/>
      </c>
      <c r="H5561" s="18" t="str">
        <f t="shared" si="366"/>
        <v/>
      </c>
    </row>
    <row r="5562" spans="5:8" x14ac:dyDescent="0.25">
      <c r="E5562" s="18" t="str">
        <f t="shared" si="363"/>
        <v/>
      </c>
      <c r="F5562" s="18" t="str">
        <f t="shared" si="364"/>
        <v/>
      </c>
      <c r="G5562" s="18" t="str">
        <f t="shared" si="365"/>
        <v/>
      </c>
      <c r="H5562" s="18" t="str">
        <f t="shared" si="366"/>
        <v/>
      </c>
    </row>
    <row r="5563" spans="5:8" x14ac:dyDescent="0.25">
      <c r="E5563" s="18" t="str">
        <f t="shared" si="363"/>
        <v/>
      </c>
      <c r="F5563" s="18" t="str">
        <f t="shared" si="364"/>
        <v/>
      </c>
      <c r="G5563" s="18" t="str">
        <f t="shared" si="365"/>
        <v/>
      </c>
      <c r="H5563" s="18" t="str">
        <f t="shared" si="366"/>
        <v/>
      </c>
    </row>
    <row r="5564" spans="5:8" x14ac:dyDescent="0.25">
      <c r="E5564" s="18" t="str">
        <f t="shared" si="363"/>
        <v/>
      </c>
      <c r="F5564" s="18" t="str">
        <f t="shared" si="364"/>
        <v/>
      </c>
      <c r="G5564" s="18" t="str">
        <f t="shared" si="365"/>
        <v/>
      </c>
      <c r="H5564" s="18" t="str">
        <f t="shared" si="366"/>
        <v/>
      </c>
    </row>
    <row r="5565" spans="5:8" x14ac:dyDescent="0.25">
      <c r="E5565" s="18" t="str">
        <f t="shared" si="363"/>
        <v/>
      </c>
      <c r="F5565" s="18" t="str">
        <f t="shared" si="364"/>
        <v/>
      </c>
      <c r="G5565" s="18" t="str">
        <f t="shared" si="365"/>
        <v/>
      </c>
      <c r="H5565" s="18" t="str">
        <f t="shared" si="366"/>
        <v/>
      </c>
    </row>
    <row r="5566" spans="5:8" x14ac:dyDescent="0.25">
      <c r="E5566" s="18" t="str">
        <f t="shared" si="363"/>
        <v/>
      </c>
      <c r="F5566" s="18" t="str">
        <f t="shared" si="364"/>
        <v/>
      </c>
      <c r="G5566" s="18" t="str">
        <f t="shared" si="365"/>
        <v/>
      </c>
      <c r="H5566" s="18" t="str">
        <f t="shared" si="366"/>
        <v/>
      </c>
    </row>
    <row r="5567" spans="5:8" x14ac:dyDescent="0.25">
      <c r="E5567" s="18" t="str">
        <f t="shared" si="363"/>
        <v/>
      </c>
      <c r="F5567" s="18" t="str">
        <f t="shared" si="364"/>
        <v/>
      </c>
      <c r="G5567" s="18" t="str">
        <f t="shared" si="365"/>
        <v/>
      </c>
      <c r="H5567" s="18" t="str">
        <f t="shared" si="366"/>
        <v/>
      </c>
    </row>
    <row r="5568" spans="5:8" x14ac:dyDescent="0.25">
      <c r="E5568" s="18" t="str">
        <f t="shared" si="363"/>
        <v/>
      </c>
      <c r="F5568" s="18" t="str">
        <f t="shared" si="364"/>
        <v/>
      </c>
      <c r="G5568" s="18" t="str">
        <f t="shared" si="365"/>
        <v/>
      </c>
      <c r="H5568" s="18" t="str">
        <f t="shared" si="366"/>
        <v/>
      </c>
    </row>
    <row r="5569" spans="5:8" x14ac:dyDescent="0.25">
      <c r="E5569" s="18" t="str">
        <f t="shared" si="363"/>
        <v/>
      </c>
      <c r="F5569" s="18" t="str">
        <f t="shared" si="364"/>
        <v/>
      </c>
      <c r="G5569" s="18" t="str">
        <f t="shared" si="365"/>
        <v/>
      </c>
      <c r="H5569" s="18" t="str">
        <f t="shared" si="366"/>
        <v/>
      </c>
    </row>
    <row r="5570" spans="5:8" x14ac:dyDescent="0.25">
      <c r="E5570" s="18" t="str">
        <f t="shared" si="363"/>
        <v/>
      </c>
      <c r="F5570" s="18" t="str">
        <f t="shared" si="364"/>
        <v/>
      </c>
      <c r="G5570" s="18" t="str">
        <f t="shared" si="365"/>
        <v/>
      </c>
      <c r="H5570" s="18" t="str">
        <f t="shared" si="366"/>
        <v/>
      </c>
    </row>
    <row r="5571" spans="5:8" x14ac:dyDescent="0.25">
      <c r="E5571" s="18" t="str">
        <f t="shared" si="363"/>
        <v/>
      </c>
      <c r="F5571" s="18" t="str">
        <f t="shared" si="364"/>
        <v/>
      </c>
      <c r="G5571" s="18" t="str">
        <f t="shared" si="365"/>
        <v/>
      </c>
      <c r="H5571" s="18" t="str">
        <f t="shared" si="366"/>
        <v/>
      </c>
    </row>
    <row r="5572" spans="5:8" x14ac:dyDescent="0.25">
      <c r="E5572" s="18" t="str">
        <f t="shared" si="363"/>
        <v/>
      </c>
      <c r="F5572" s="18" t="str">
        <f t="shared" si="364"/>
        <v/>
      </c>
      <c r="G5572" s="18" t="str">
        <f t="shared" si="365"/>
        <v/>
      </c>
      <c r="H5572" s="18" t="str">
        <f t="shared" si="366"/>
        <v/>
      </c>
    </row>
    <row r="5573" spans="5:8" x14ac:dyDescent="0.25">
      <c r="E5573" s="18" t="str">
        <f t="shared" si="363"/>
        <v/>
      </c>
      <c r="F5573" s="18" t="str">
        <f t="shared" si="364"/>
        <v/>
      </c>
      <c r="G5573" s="18" t="str">
        <f t="shared" si="365"/>
        <v/>
      </c>
      <c r="H5573" s="18" t="str">
        <f t="shared" si="366"/>
        <v/>
      </c>
    </row>
    <row r="5574" spans="5:8" x14ac:dyDescent="0.25">
      <c r="E5574" s="18" t="str">
        <f t="shared" ref="E5574:E5637" si="367">IF($C5574="","",IFERROR(INDEX(ItemPriceCol,MATCH($C5574,ItemName,0)),""))</f>
        <v/>
      </c>
      <c r="F5574" s="18" t="str">
        <f t="shared" ref="F5574:F5637" si="368">IF(OR($D5574="",$E5574=""),"",$D5574*$E5574)</f>
        <v/>
      </c>
      <c r="G5574" s="18" t="str">
        <f t="shared" ref="G5574:G5637" si="369">IF($C5574="","",IFERROR(INDEX(ItemCostCol,MATCH($C5574,ItemName,0)),""))</f>
        <v/>
      </c>
      <c r="H5574" s="18" t="str">
        <f t="shared" ref="H5574:H5637" si="370">IF(OR($F5574="",$G5574=""),"",$F5574-$D5574*$G5574)</f>
        <v/>
      </c>
    </row>
    <row r="5575" spans="5:8" x14ac:dyDescent="0.25">
      <c r="E5575" s="18" t="str">
        <f t="shared" si="367"/>
        <v/>
      </c>
      <c r="F5575" s="18" t="str">
        <f t="shared" si="368"/>
        <v/>
      </c>
      <c r="G5575" s="18" t="str">
        <f t="shared" si="369"/>
        <v/>
      </c>
      <c r="H5575" s="18" t="str">
        <f t="shared" si="370"/>
        <v/>
      </c>
    </row>
    <row r="5576" spans="5:8" x14ac:dyDescent="0.25">
      <c r="E5576" s="18" t="str">
        <f t="shared" si="367"/>
        <v/>
      </c>
      <c r="F5576" s="18" t="str">
        <f t="shared" si="368"/>
        <v/>
      </c>
      <c r="G5576" s="18" t="str">
        <f t="shared" si="369"/>
        <v/>
      </c>
      <c r="H5576" s="18" t="str">
        <f t="shared" si="370"/>
        <v/>
      </c>
    </row>
    <row r="5577" spans="5:8" x14ac:dyDescent="0.25">
      <c r="E5577" s="18" t="str">
        <f t="shared" si="367"/>
        <v/>
      </c>
      <c r="F5577" s="18" t="str">
        <f t="shared" si="368"/>
        <v/>
      </c>
      <c r="G5577" s="18" t="str">
        <f t="shared" si="369"/>
        <v/>
      </c>
      <c r="H5577" s="18" t="str">
        <f t="shared" si="370"/>
        <v/>
      </c>
    </row>
    <row r="5578" spans="5:8" x14ac:dyDescent="0.25">
      <c r="E5578" s="18" t="str">
        <f t="shared" si="367"/>
        <v/>
      </c>
      <c r="F5578" s="18" t="str">
        <f t="shared" si="368"/>
        <v/>
      </c>
      <c r="G5578" s="18" t="str">
        <f t="shared" si="369"/>
        <v/>
      </c>
      <c r="H5578" s="18" t="str">
        <f t="shared" si="370"/>
        <v/>
      </c>
    </row>
    <row r="5579" spans="5:8" x14ac:dyDescent="0.25">
      <c r="E5579" s="18" t="str">
        <f t="shared" si="367"/>
        <v/>
      </c>
      <c r="F5579" s="18" t="str">
        <f t="shared" si="368"/>
        <v/>
      </c>
      <c r="G5579" s="18" t="str">
        <f t="shared" si="369"/>
        <v/>
      </c>
      <c r="H5579" s="18" t="str">
        <f t="shared" si="370"/>
        <v/>
      </c>
    </row>
    <row r="5580" spans="5:8" x14ac:dyDescent="0.25">
      <c r="E5580" s="18" t="str">
        <f t="shared" si="367"/>
        <v/>
      </c>
      <c r="F5580" s="18" t="str">
        <f t="shared" si="368"/>
        <v/>
      </c>
      <c r="G5580" s="18" t="str">
        <f t="shared" si="369"/>
        <v/>
      </c>
      <c r="H5580" s="18" t="str">
        <f t="shared" si="370"/>
        <v/>
      </c>
    </row>
    <row r="5581" spans="5:8" x14ac:dyDescent="0.25">
      <c r="E5581" s="18" t="str">
        <f t="shared" si="367"/>
        <v/>
      </c>
      <c r="F5581" s="18" t="str">
        <f t="shared" si="368"/>
        <v/>
      </c>
      <c r="G5581" s="18" t="str">
        <f t="shared" si="369"/>
        <v/>
      </c>
      <c r="H5581" s="18" t="str">
        <f t="shared" si="370"/>
        <v/>
      </c>
    </row>
    <row r="5582" spans="5:8" x14ac:dyDescent="0.25">
      <c r="E5582" s="18" t="str">
        <f t="shared" si="367"/>
        <v/>
      </c>
      <c r="F5582" s="18" t="str">
        <f t="shared" si="368"/>
        <v/>
      </c>
      <c r="G5582" s="18" t="str">
        <f t="shared" si="369"/>
        <v/>
      </c>
      <c r="H5582" s="18" t="str">
        <f t="shared" si="370"/>
        <v/>
      </c>
    </row>
    <row r="5583" spans="5:8" x14ac:dyDescent="0.25">
      <c r="E5583" s="18" t="str">
        <f t="shared" si="367"/>
        <v/>
      </c>
      <c r="F5583" s="18" t="str">
        <f t="shared" si="368"/>
        <v/>
      </c>
      <c r="G5583" s="18" t="str">
        <f t="shared" si="369"/>
        <v/>
      </c>
      <c r="H5583" s="18" t="str">
        <f t="shared" si="370"/>
        <v/>
      </c>
    </row>
    <row r="5584" spans="5:8" x14ac:dyDescent="0.25">
      <c r="E5584" s="18" t="str">
        <f t="shared" si="367"/>
        <v/>
      </c>
      <c r="F5584" s="18" t="str">
        <f t="shared" si="368"/>
        <v/>
      </c>
      <c r="G5584" s="18" t="str">
        <f t="shared" si="369"/>
        <v/>
      </c>
      <c r="H5584" s="18" t="str">
        <f t="shared" si="370"/>
        <v/>
      </c>
    </row>
    <row r="5585" spans="5:8" x14ac:dyDescent="0.25">
      <c r="E5585" s="18" t="str">
        <f t="shared" si="367"/>
        <v/>
      </c>
      <c r="F5585" s="18" t="str">
        <f t="shared" si="368"/>
        <v/>
      </c>
      <c r="G5585" s="18" t="str">
        <f t="shared" si="369"/>
        <v/>
      </c>
      <c r="H5585" s="18" t="str">
        <f t="shared" si="370"/>
        <v/>
      </c>
    </row>
    <row r="5586" spans="5:8" x14ac:dyDescent="0.25">
      <c r="E5586" s="18" t="str">
        <f t="shared" si="367"/>
        <v/>
      </c>
      <c r="F5586" s="18" t="str">
        <f t="shared" si="368"/>
        <v/>
      </c>
      <c r="G5586" s="18" t="str">
        <f t="shared" si="369"/>
        <v/>
      </c>
      <c r="H5586" s="18" t="str">
        <f t="shared" si="370"/>
        <v/>
      </c>
    </row>
    <row r="5587" spans="5:8" x14ac:dyDescent="0.25">
      <c r="E5587" s="18" t="str">
        <f t="shared" si="367"/>
        <v/>
      </c>
      <c r="F5587" s="18" t="str">
        <f t="shared" si="368"/>
        <v/>
      </c>
      <c r="G5587" s="18" t="str">
        <f t="shared" si="369"/>
        <v/>
      </c>
      <c r="H5587" s="18" t="str">
        <f t="shared" si="370"/>
        <v/>
      </c>
    </row>
    <row r="5588" spans="5:8" x14ac:dyDescent="0.25">
      <c r="E5588" s="18" t="str">
        <f t="shared" si="367"/>
        <v/>
      </c>
      <c r="F5588" s="18" t="str">
        <f t="shared" si="368"/>
        <v/>
      </c>
      <c r="G5588" s="18" t="str">
        <f t="shared" si="369"/>
        <v/>
      </c>
      <c r="H5588" s="18" t="str">
        <f t="shared" si="370"/>
        <v/>
      </c>
    </row>
    <row r="5589" spans="5:8" x14ac:dyDescent="0.25">
      <c r="E5589" s="18" t="str">
        <f t="shared" si="367"/>
        <v/>
      </c>
      <c r="F5589" s="18" t="str">
        <f t="shared" si="368"/>
        <v/>
      </c>
      <c r="G5589" s="18" t="str">
        <f t="shared" si="369"/>
        <v/>
      </c>
      <c r="H5589" s="18" t="str">
        <f t="shared" si="370"/>
        <v/>
      </c>
    </row>
    <row r="5590" spans="5:8" x14ac:dyDescent="0.25">
      <c r="E5590" s="18" t="str">
        <f t="shared" si="367"/>
        <v/>
      </c>
      <c r="F5590" s="18" t="str">
        <f t="shared" si="368"/>
        <v/>
      </c>
      <c r="G5590" s="18" t="str">
        <f t="shared" si="369"/>
        <v/>
      </c>
      <c r="H5590" s="18" t="str">
        <f t="shared" si="370"/>
        <v/>
      </c>
    </row>
    <row r="5591" spans="5:8" x14ac:dyDescent="0.25">
      <c r="E5591" s="18" t="str">
        <f t="shared" si="367"/>
        <v/>
      </c>
      <c r="F5591" s="18" t="str">
        <f t="shared" si="368"/>
        <v/>
      </c>
      <c r="G5591" s="18" t="str">
        <f t="shared" si="369"/>
        <v/>
      </c>
      <c r="H5591" s="18" t="str">
        <f t="shared" si="370"/>
        <v/>
      </c>
    </row>
    <row r="5592" spans="5:8" x14ac:dyDescent="0.25">
      <c r="E5592" s="18" t="str">
        <f t="shared" si="367"/>
        <v/>
      </c>
      <c r="F5592" s="18" t="str">
        <f t="shared" si="368"/>
        <v/>
      </c>
      <c r="G5592" s="18" t="str">
        <f t="shared" si="369"/>
        <v/>
      </c>
      <c r="H5592" s="18" t="str">
        <f t="shared" si="370"/>
        <v/>
      </c>
    </row>
    <row r="5593" spans="5:8" x14ac:dyDescent="0.25">
      <c r="E5593" s="18" t="str">
        <f t="shared" si="367"/>
        <v/>
      </c>
      <c r="F5593" s="18" t="str">
        <f t="shared" si="368"/>
        <v/>
      </c>
      <c r="G5593" s="18" t="str">
        <f t="shared" si="369"/>
        <v/>
      </c>
      <c r="H5593" s="18" t="str">
        <f t="shared" si="370"/>
        <v/>
      </c>
    </row>
    <row r="5594" spans="5:8" x14ac:dyDescent="0.25">
      <c r="E5594" s="18" t="str">
        <f t="shared" si="367"/>
        <v/>
      </c>
      <c r="F5594" s="18" t="str">
        <f t="shared" si="368"/>
        <v/>
      </c>
      <c r="G5594" s="18" t="str">
        <f t="shared" si="369"/>
        <v/>
      </c>
      <c r="H5594" s="18" t="str">
        <f t="shared" si="370"/>
        <v/>
      </c>
    </row>
    <row r="5595" spans="5:8" x14ac:dyDescent="0.25">
      <c r="E5595" s="18" t="str">
        <f t="shared" si="367"/>
        <v/>
      </c>
      <c r="F5595" s="18" t="str">
        <f t="shared" si="368"/>
        <v/>
      </c>
      <c r="G5595" s="18" t="str">
        <f t="shared" si="369"/>
        <v/>
      </c>
      <c r="H5595" s="18" t="str">
        <f t="shared" si="370"/>
        <v/>
      </c>
    </row>
    <row r="5596" spans="5:8" x14ac:dyDescent="0.25">
      <c r="E5596" s="18" t="str">
        <f t="shared" si="367"/>
        <v/>
      </c>
      <c r="F5596" s="18" t="str">
        <f t="shared" si="368"/>
        <v/>
      </c>
      <c r="G5596" s="18" t="str">
        <f t="shared" si="369"/>
        <v/>
      </c>
      <c r="H5596" s="18" t="str">
        <f t="shared" si="370"/>
        <v/>
      </c>
    </row>
    <row r="5597" spans="5:8" x14ac:dyDescent="0.25">
      <c r="E5597" s="18" t="str">
        <f t="shared" si="367"/>
        <v/>
      </c>
      <c r="F5597" s="18" t="str">
        <f t="shared" si="368"/>
        <v/>
      </c>
      <c r="G5597" s="18" t="str">
        <f t="shared" si="369"/>
        <v/>
      </c>
      <c r="H5597" s="18" t="str">
        <f t="shared" si="370"/>
        <v/>
      </c>
    </row>
    <row r="5598" spans="5:8" x14ac:dyDescent="0.25">
      <c r="E5598" s="18" t="str">
        <f t="shared" si="367"/>
        <v/>
      </c>
      <c r="F5598" s="18" t="str">
        <f t="shared" si="368"/>
        <v/>
      </c>
      <c r="G5598" s="18" t="str">
        <f t="shared" si="369"/>
        <v/>
      </c>
      <c r="H5598" s="18" t="str">
        <f t="shared" si="370"/>
        <v/>
      </c>
    </row>
    <row r="5599" spans="5:8" x14ac:dyDescent="0.25">
      <c r="E5599" s="18" t="str">
        <f t="shared" si="367"/>
        <v/>
      </c>
      <c r="F5599" s="18" t="str">
        <f t="shared" si="368"/>
        <v/>
      </c>
      <c r="G5599" s="18" t="str">
        <f t="shared" si="369"/>
        <v/>
      </c>
      <c r="H5599" s="18" t="str">
        <f t="shared" si="370"/>
        <v/>
      </c>
    </row>
    <row r="5600" spans="5:8" x14ac:dyDescent="0.25">
      <c r="E5600" s="18" t="str">
        <f t="shared" si="367"/>
        <v/>
      </c>
      <c r="F5600" s="18" t="str">
        <f t="shared" si="368"/>
        <v/>
      </c>
      <c r="G5600" s="18" t="str">
        <f t="shared" si="369"/>
        <v/>
      </c>
      <c r="H5600" s="18" t="str">
        <f t="shared" si="370"/>
        <v/>
      </c>
    </row>
    <row r="5601" spans="5:8" x14ac:dyDescent="0.25">
      <c r="E5601" s="18" t="str">
        <f t="shared" si="367"/>
        <v/>
      </c>
      <c r="F5601" s="18" t="str">
        <f t="shared" si="368"/>
        <v/>
      </c>
      <c r="G5601" s="18" t="str">
        <f t="shared" si="369"/>
        <v/>
      </c>
      <c r="H5601" s="18" t="str">
        <f t="shared" si="370"/>
        <v/>
      </c>
    </row>
    <row r="5602" spans="5:8" x14ac:dyDescent="0.25">
      <c r="E5602" s="18" t="str">
        <f t="shared" si="367"/>
        <v/>
      </c>
      <c r="F5602" s="18" t="str">
        <f t="shared" si="368"/>
        <v/>
      </c>
      <c r="G5602" s="18" t="str">
        <f t="shared" si="369"/>
        <v/>
      </c>
      <c r="H5602" s="18" t="str">
        <f t="shared" si="370"/>
        <v/>
      </c>
    </row>
    <row r="5603" spans="5:8" x14ac:dyDescent="0.25">
      <c r="E5603" s="18" t="str">
        <f t="shared" si="367"/>
        <v/>
      </c>
      <c r="F5603" s="18" t="str">
        <f t="shared" si="368"/>
        <v/>
      </c>
      <c r="G5603" s="18" t="str">
        <f t="shared" si="369"/>
        <v/>
      </c>
      <c r="H5603" s="18" t="str">
        <f t="shared" si="370"/>
        <v/>
      </c>
    </row>
    <row r="5604" spans="5:8" x14ac:dyDescent="0.25">
      <c r="E5604" s="18" t="str">
        <f t="shared" si="367"/>
        <v/>
      </c>
      <c r="F5604" s="18" t="str">
        <f t="shared" si="368"/>
        <v/>
      </c>
      <c r="G5604" s="18" t="str">
        <f t="shared" si="369"/>
        <v/>
      </c>
      <c r="H5604" s="18" t="str">
        <f t="shared" si="370"/>
        <v/>
      </c>
    </row>
    <row r="5605" spans="5:8" x14ac:dyDescent="0.25">
      <c r="E5605" s="18" t="str">
        <f t="shared" si="367"/>
        <v/>
      </c>
      <c r="F5605" s="18" t="str">
        <f t="shared" si="368"/>
        <v/>
      </c>
      <c r="G5605" s="18" t="str">
        <f t="shared" si="369"/>
        <v/>
      </c>
      <c r="H5605" s="18" t="str">
        <f t="shared" si="370"/>
        <v/>
      </c>
    </row>
    <row r="5606" spans="5:8" x14ac:dyDescent="0.25">
      <c r="E5606" s="18" t="str">
        <f t="shared" si="367"/>
        <v/>
      </c>
      <c r="F5606" s="18" t="str">
        <f t="shared" si="368"/>
        <v/>
      </c>
      <c r="G5606" s="18" t="str">
        <f t="shared" si="369"/>
        <v/>
      </c>
      <c r="H5606" s="18" t="str">
        <f t="shared" si="370"/>
        <v/>
      </c>
    </row>
    <row r="5607" spans="5:8" x14ac:dyDescent="0.25">
      <c r="E5607" s="18" t="str">
        <f t="shared" si="367"/>
        <v/>
      </c>
      <c r="F5607" s="18" t="str">
        <f t="shared" si="368"/>
        <v/>
      </c>
      <c r="G5607" s="18" t="str">
        <f t="shared" si="369"/>
        <v/>
      </c>
      <c r="H5607" s="18" t="str">
        <f t="shared" si="370"/>
        <v/>
      </c>
    </row>
    <row r="5608" spans="5:8" x14ac:dyDescent="0.25">
      <c r="E5608" s="18" t="str">
        <f t="shared" si="367"/>
        <v/>
      </c>
      <c r="F5608" s="18" t="str">
        <f t="shared" si="368"/>
        <v/>
      </c>
      <c r="G5608" s="18" t="str">
        <f t="shared" si="369"/>
        <v/>
      </c>
      <c r="H5608" s="18" t="str">
        <f t="shared" si="370"/>
        <v/>
      </c>
    </row>
    <row r="5609" spans="5:8" x14ac:dyDescent="0.25">
      <c r="E5609" s="18" t="str">
        <f t="shared" si="367"/>
        <v/>
      </c>
      <c r="F5609" s="18" t="str">
        <f t="shared" si="368"/>
        <v/>
      </c>
      <c r="G5609" s="18" t="str">
        <f t="shared" si="369"/>
        <v/>
      </c>
      <c r="H5609" s="18" t="str">
        <f t="shared" si="370"/>
        <v/>
      </c>
    </row>
    <row r="5610" spans="5:8" x14ac:dyDescent="0.25">
      <c r="E5610" s="18" t="str">
        <f t="shared" si="367"/>
        <v/>
      </c>
      <c r="F5610" s="18" t="str">
        <f t="shared" si="368"/>
        <v/>
      </c>
      <c r="G5610" s="18" t="str">
        <f t="shared" si="369"/>
        <v/>
      </c>
      <c r="H5610" s="18" t="str">
        <f t="shared" si="370"/>
        <v/>
      </c>
    </row>
    <row r="5611" spans="5:8" x14ac:dyDescent="0.25">
      <c r="E5611" s="18" t="str">
        <f t="shared" si="367"/>
        <v/>
      </c>
      <c r="F5611" s="18" t="str">
        <f t="shared" si="368"/>
        <v/>
      </c>
      <c r="G5611" s="18" t="str">
        <f t="shared" si="369"/>
        <v/>
      </c>
      <c r="H5611" s="18" t="str">
        <f t="shared" si="370"/>
        <v/>
      </c>
    </row>
    <row r="5612" spans="5:8" x14ac:dyDescent="0.25">
      <c r="E5612" s="18" t="str">
        <f t="shared" si="367"/>
        <v/>
      </c>
      <c r="F5612" s="18" t="str">
        <f t="shared" si="368"/>
        <v/>
      </c>
      <c r="G5612" s="18" t="str">
        <f t="shared" si="369"/>
        <v/>
      </c>
      <c r="H5612" s="18" t="str">
        <f t="shared" si="370"/>
        <v/>
      </c>
    </row>
    <row r="5613" spans="5:8" x14ac:dyDescent="0.25">
      <c r="E5613" s="18" t="str">
        <f t="shared" si="367"/>
        <v/>
      </c>
      <c r="F5613" s="18" t="str">
        <f t="shared" si="368"/>
        <v/>
      </c>
      <c r="G5613" s="18" t="str">
        <f t="shared" si="369"/>
        <v/>
      </c>
      <c r="H5613" s="18" t="str">
        <f t="shared" si="370"/>
        <v/>
      </c>
    </row>
    <row r="5614" spans="5:8" x14ac:dyDescent="0.25">
      <c r="E5614" s="18" t="str">
        <f t="shared" si="367"/>
        <v/>
      </c>
      <c r="F5614" s="18" t="str">
        <f t="shared" si="368"/>
        <v/>
      </c>
      <c r="G5614" s="18" t="str">
        <f t="shared" si="369"/>
        <v/>
      </c>
      <c r="H5614" s="18" t="str">
        <f t="shared" si="370"/>
        <v/>
      </c>
    </row>
    <row r="5615" spans="5:8" x14ac:dyDescent="0.25">
      <c r="E5615" s="18" t="str">
        <f t="shared" si="367"/>
        <v/>
      </c>
      <c r="F5615" s="18" t="str">
        <f t="shared" si="368"/>
        <v/>
      </c>
      <c r="G5615" s="18" t="str">
        <f t="shared" si="369"/>
        <v/>
      </c>
      <c r="H5615" s="18" t="str">
        <f t="shared" si="370"/>
        <v/>
      </c>
    </row>
    <row r="5616" spans="5:8" x14ac:dyDescent="0.25">
      <c r="E5616" s="18" t="str">
        <f t="shared" si="367"/>
        <v/>
      </c>
      <c r="F5616" s="18" t="str">
        <f t="shared" si="368"/>
        <v/>
      </c>
      <c r="G5616" s="18" t="str">
        <f t="shared" si="369"/>
        <v/>
      </c>
      <c r="H5616" s="18" t="str">
        <f t="shared" si="370"/>
        <v/>
      </c>
    </row>
    <row r="5617" spans="5:8" x14ac:dyDescent="0.25">
      <c r="E5617" s="18" t="str">
        <f t="shared" si="367"/>
        <v/>
      </c>
      <c r="F5617" s="18" t="str">
        <f t="shared" si="368"/>
        <v/>
      </c>
      <c r="G5617" s="18" t="str">
        <f t="shared" si="369"/>
        <v/>
      </c>
      <c r="H5617" s="18" t="str">
        <f t="shared" si="370"/>
        <v/>
      </c>
    </row>
    <row r="5618" spans="5:8" x14ac:dyDescent="0.25">
      <c r="E5618" s="18" t="str">
        <f t="shared" si="367"/>
        <v/>
      </c>
      <c r="F5618" s="18" t="str">
        <f t="shared" si="368"/>
        <v/>
      </c>
      <c r="G5618" s="18" t="str">
        <f t="shared" si="369"/>
        <v/>
      </c>
      <c r="H5618" s="18" t="str">
        <f t="shared" si="370"/>
        <v/>
      </c>
    </row>
    <row r="5619" spans="5:8" x14ac:dyDescent="0.25">
      <c r="E5619" s="18" t="str">
        <f t="shared" si="367"/>
        <v/>
      </c>
      <c r="F5619" s="18" t="str">
        <f t="shared" si="368"/>
        <v/>
      </c>
      <c r="G5619" s="18" t="str">
        <f t="shared" si="369"/>
        <v/>
      </c>
      <c r="H5619" s="18" t="str">
        <f t="shared" si="370"/>
        <v/>
      </c>
    </row>
    <row r="5620" spans="5:8" x14ac:dyDescent="0.25">
      <c r="E5620" s="18" t="str">
        <f t="shared" si="367"/>
        <v/>
      </c>
      <c r="F5620" s="18" t="str">
        <f t="shared" si="368"/>
        <v/>
      </c>
      <c r="G5620" s="18" t="str">
        <f t="shared" si="369"/>
        <v/>
      </c>
      <c r="H5620" s="18" t="str">
        <f t="shared" si="370"/>
        <v/>
      </c>
    </row>
    <row r="5621" spans="5:8" x14ac:dyDescent="0.25">
      <c r="E5621" s="18" t="str">
        <f t="shared" si="367"/>
        <v/>
      </c>
      <c r="F5621" s="18" t="str">
        <f t="shared" si="368"/>
        <v/>
      </c>
      <c r="G5621" s="18" t="str">
        <f t="shared" si="369"/>
        <v/>
      </c>
      <c r="H5621" s="18" t="str">
        <f t="shared" si="370"/>
        <v/>
      </c>
    </row>
    <row r="5622" spans="5:8" x14ac:dyDescent="0.25">
      <c r="E5622" s="18" t="str">
        <f t="shared" si="367"/>
        <v/>
      </c>
      <c r="F5622" s="18" t="str">
        <f t="shared" si="368"/>
        <v/>
      </c>
      <c r="G5622" s="18" t="str">
        <f t="shared" si="369"/>
        <v/>
      </c>
      <c r="H5622" s="18" t="str">
        <f t="shared" si="370"/>
        <v/>
      </c>
    </row>
    <row r="5623" spans="5:8" x14ac:dyDescent="0.25">
      <c r="E5623" s="18" t="str">
        <f t="shared" si="367"/>
        <v/>
      </c>
      <c r="F5623" s="18" t="str">
        <f t="shared" si="368"/>
        <v/>
      </c>
      <c r="G5623" s="18" t="str">
        <f t="shared" si="369"/>
        <v/>
      </c>
      <c r="H5623" s="18" t="str">
        <f t="shared" si="370"/>
        <v/>
      </c>
    </row>
    <row r="5624" spans="5:8" x14ac:dyDescent="0.25">
      <c r="E5624" s="18" t="str">
        <f t="shared" si="367"/>
        <v/>
      </c>
      <c r="F5624" s="18" t="str">
        <f t="shared" si="368"/>
        <v/>
      </c>
      <c r="G5624" s="18" t="str">
        <f t="shared" si="369"/>
        <v/>
      </c>
      <c r="H5624" s="18" t="str">
        <f t="shared" si="370"/>
        <v/>
      </c>
    </row>
    <row r="5625" spans="5:8" x14ac:dyDescent="0.25">
      <c r="E5625" s="18" t="str">
        <f t="shared" si="367"/>
        <v/>
      </c>
      <c r="F5625" s="18" t="str">
        <f t="shared" si="368"/>
        <v/>
      </c>
      <c r="G5625" s="18" t="str">
        <f t="shared" si="369"/>
        <v/>
      </c>
      <c r="H5625" s="18" t="str">
        <f t="shared" si="370"/>
        <v/>
      </c>
    </row>
    <row r="5626" spans="5:8" x14ac:dyDescent="0.25">
      <c r="E5626" s="18" t="str">
        <f t="shared" si="367"/>
        <v/>
      </c>
      <c r="F5626" s="18" t="str">
        <f t="shared" si="368"/>
        <v/>
      </c>
      <c r="G5626" s="18" t="str">
        <f t="shared" si="369"/>
        <v/>
      </c>
      <c r="H5626" s="18" t="str">
        <f t="shared" si="370"/>
        <v/>
      </c>
    </row>
    <row r="5627" spans="5:8" x14ac:dyDescent="0.25">
      <c r="E5627" s="18" t="str">
        <f t="shared" si="367"/>
        <v/>
      </c>
      <c r="F5627" s="18" t="str">
        <f t="shared" si="368"/>
        <v/>
      </c>
      <c r="G5627" s="18" t="str">
        <f t="shared" si="369"/>
        <v/>
      </c>
      <c r="H5627" s="18" t="str">
        <f t="shared" si="370"/>
        <v/>
      </c>
    </row>
    <row r="5628" spans="5:8" x14ac:dyDescent="0.25">
      <c r="E5628" s="18" t="str">
        <f t="shared" si="367"/>
        <v/>
      </c>
      <c r="F5628" s="18" t="str">
        <f t="shared" si="368"/>
        <v/>
      </c>
      <c r="G5628" s="18" t="str">
        <f t="shared" si="369"/>
        <v/>
      </c>
      <c r="H5628" s="18" t="str">
        <f t="shared" si="370"/>
        <v/>
      </c>
    </row>
    <row r="5629" spans="5:8" x14ac:dyDescent="0.25">
      <c r="E5629" s="18" t="str">
        <f t="shared" si="367"/>
        <v/>
      </c>
      <c r="F5629" s="18" t="str">
        <f t="shared" si="368"/>
        <v/>
      </c>
      <c r="G5629" s="18" t="str">
        <f t="shared" si="369"/>
        <v/>
      </c>
      <c r="H5629" s="18" t="str">
        <f t="shared" si="370"/>
        <v/>
      </c>
    </row>
    <row r="5630" spans="5:8" x14ac:dyDescent="0.25">
      <c r="E5630" s="18" t="str">
        <f t="shared" si="367"/>
        <v/>
      </c>
      <c r="F5630" s="18" t="str">
        <f t="shared" si="368"/>
        <v/>
      </c>
      <c r="G5630" s="18" t="str">
        <f t="shared" si="369"/>
        <v/>
      </c>
      <c r="H5630" s="18" t="str">
        <f t="shared" si="370"/>
        <v/>
      </c>
    </row>
    <row r="5631" spans="5:8" x14ac:dyDescent="0.25">
      <c r="E5631" s="18" t="str">
        <f t="shared" si="367"/>
        <v/>
      </c>
      <c r="F5631" s="18" t="str">
        <f t="shared" si="368"/>
        <v/>
      </c>
      <c r="G5631" s="18" t="str">
        <f t="shared" si="369"/>
        <v/>
      </c>
      <c r="H5631" s="18" t="str">
        <f t="shared" si="370"/>
        <v/>
      </c>
    </row>
    <row r="5632" spans="5:8" x14ac:dyDescent="0.25">
      <c r="E5632" s="18" t="str">
        <f t="shared" si="367"/>
        <v/>
      </c>
      <c r="F5632" s="18" t="str">
        <f t="shared" si="368"/>
        <v/>
      </c>
      <c r="G5632" s="18" t="str">
        <f t="shared" si="369"/>
        <v/>
      </c>
      <c r="H5632" s="18" t="str">
        <f t="shared" si="370"/>
        <v/>
      </c>
    </row>
    <row r="5633" spans="5:8" x14ac:dyDescent="0.25">
      <c r="E5633" s="18" t="str">
        <f t="shared" si="367"/>
        <v/>
      </c>
      <c r="F5633" s="18" t="str">
        <f t="shared" si="368"/>
        <v/>
      </c>
      <c r="G5633" s="18" t="str">
        <f t="shared" si="369"/>
        <v/>
      </c>
      <c r="H5633" s="18" t="str">
        <f t="shared" si="370"/>
        <v/>
      </c>
    </row>
    <row r="5634" spans="5:8" x14ac:dyDescent="0.25">
      <c r="E5634" s="18" t="str">
        <f t="shared" si="367"/>
        <v/>
      </c>
      <c r="F5634" s="18" t="str">
        <f t="shared" si="368"/>
        <v/>
      </c>
      <c r="G5634" s="18" t="str">
        <f t="shared" si="369"/>
        <v/>
      </c>
      <c r="H5634" s="18" t="str">
        <f t="shared" si="370"/>
        <v/>
      </c>
    </row>
    <row r="5635" spans="5:8" x14ac:dyDescent="0.25">
      <c r="E5635" s="18" t="str">
        <f t="shared" si="367"/>
        <v/>
      </c>
      <c r="F5635" s="18" t="str">
        <f t="shared" si="368"/>
        <v/>
      </c>
      <c r="G5635" s="18" t="str">
        <f t="shared" si="369"/>
        <v/>
      </c>
      <c r="H5635" s="18" t="str">
        <f t="shared" si="370"/>
        <v/>
      </c>
    </row>
    <row r="5636" spans="5:8" x14ac:dyDescent="0.25">
      <c r="E5636" s="18" t="str">
        <f t="shared" si="367"/>
        <v/>
      </c>
      <c r="F5636" s="18" t="str">
        <f t="shared" si="368"/>
        <v/>
      </c>
      <c r="G5636" s="18" t="str">
        <f t="shared" si="369"/>
        <v/>
      </c>
      <c r="H5636" s="18" t="str">
        <f t="shared" si="370"/>
        <v/>
      </c>
    </row>
    <row r="5637" spans="5:8" x14ac:dyDescent="0.25">
      <c r="E5637" s="18" t="str">
        <f t="shared" si="367"/>
        <v/>
      </c>
      <c r="F5637" s="18" t="str">
        <f t="shared" si="368"/>
        <v/>
      </c>
      <c r="G5637" s="18" t="str">
        <f t="shared" si="369"/>
        <v/>
      </c>
      <c r="H5637" s="18" t="str">
        <f t="shared" si="370"/>
        <v/>
      </c>
    </row>
    <row r="5638" spans="5:8" x14ac:dyDescent="0.25">
      <c r="E5638" s="18" t="str">
        <f t="shared" ref="E5638:E5701" si="371">IF($C5638="","",IFERROR(INDEX(ItemPriceCol,MATCH($C5638,ItemName,0)),""))</f>
        <v/>
      </c>
      <c r="F5638" s="18" t="str">
        <f t="shared" ref="F5638:F5701" si="372">IF(OR($D5638="",$E5638=""),"",$D5638*$E5638)</f>
        <v/>
      </c>
      <c r="G5638" s="18" t="str">
        <f t="shared" ref="G5638:G5701" si="373">IF($C5638="","",IFERROR(INDEX(ItemCostCol,MATCH($C5638,ItemName,0)),""))</f>
        <v/>
      </c>
      <c r="H5638" s="18" t="str">
        <f t="shared" ref="H5638:H5701" si="374">IF(OR($F5638="",$G5638=""),"",$F5638-$D5638*$G5638)</f>
        <v/>
      </c>
    </row>
    <row r="5639" spans="5:8" x14ac:dyDescent="0.25">
      <c r="E5639" s="18" t="str">
        <f t="shared" si="371"/>
        <v/>
      </c>
      <c r="F5639" s="18" t="str">
        <f t="shared" si="372"/>
        <v/>
      </c>
      <c r="G5639" s="18" t="str">
        <f t="shared" si="373"/>
        <v/>
      </c>
      <c r="H5639" s="18" t="str">
        <f t="shared" si="374"/>
        <v/>
      </c>
    </row>
    <row r="5640" spans="5:8" x14ac:dyDescent="0.25">
      <c r="E5640" s="18" t="str">
        <f t="shared" si="371"/>
        <v/>
      </c>
      <c r="F5640" s="18" t="str">
        <f t="shared" si="372"/>
        <v/>
      </c>
      <c r="G5640" s="18" t="str">
        <f t="shared" si="373"/>
        <v/>
      </c>
      <c r="H5640" s="18" t="str">
        <f t="shared" si="374"/>
        <v/>
      </c>
    </row>
    <row r="5641" spans="5:8" x14ac:dyDescent="0.25">
      <c r="E5641" s="18" t="str">
        <f t="shared" si="371"/>
        <v/>
      </c>
      <c r="F5641" s="18" t="str">
        <f t="shared" si="372"/>
        <v/>
      </c>
      <c r="G5641" s="18" t="str">
        <f t="shared" si="373"/>
        <v/>
      </c>
      <c r="H5641" s="18" t="str">
        <f t="shared" si="374"/>
        <v/>
      </c>
    </row>
    <row r="5642" spans="5:8" x14ac:dyDescent="0.25">
      <c r="E5642" s="18" t="str">
        <f t="shared" si="371"/>
        <v/>
      </c>
      <c r="F5642" s="18" t="str">
        <f t="shared" si="372"/>
        <v/>
      </c>
      <c r="G5642" s="18" t="str">
        <f t="shared" si="373"/>
        <v/>
      </c>
      <c r="H5642" s="18" t="str">
        <f t="shared" si="374"/>
        <v/>
      </c>
    </row>
    <row r="5643" spans="5:8" x14ac:dyDescent="0.25">
      <c r="E5643" s="18" t="str">
        <f t="shared" si="371"/>
        <v/>
      </c>
      <c r="F5643" s="18" t="str">
        <f t="shared" si="372"/>
        <v/>
      </c>
      <c r="G5643" s="18" t="str">
        <f t="shared" si="373"/>
        <v/>
      </c>
      <c r="H5643" s="18" t="str">
        <f t="shared" si="374"/>
        <v/>
      </c>
    </row>
    <row r="5644" spans="5:8" x14ac:dyDescent="0.25">
      <c r="E5644" s="18" t="str">
        <f t="shared" si="371"/>
        <v/>
      </c>
      <c r="F5644" s="18" t="str">
        <f t="shared" si="372"/>
        <v/>
      </c>
      <c r="G5644" s="18" t="str">
        <f t="shared" si="373"/>
        <v/>
      </c>
      <c r="H5644" s="18" t="str">
        <f t="shared" si="374"/>
        <v/>
      </c>
    </row>
    <row r="5645" spans="5:8" x14ac:dyDescent="0.25">
      <c r="E5645" s="18" t="str">
        <f t="shared" si="371"/>
        <v/>
      </c>
      <c r="F5645" s="18" t="str">
        <f t="shared" si="372"/>
        <v/>
      </c>
      <c r="G5645" s="18" t="str">
        <f t="shared" si="373"/>
        <v/>
      </c>
      <c r="H5645" s="18" t="str">
        <f t="shared" si="374"/>
        <v/>
      </c>
    </row>
    <row r="5646" spans="5:8" x14ac:dyDescent="0.25">
      <c r="E5646" s="18" t="str">
        <f t="shared" si="371"/>
        <v/>
      </c>
      <c r="F5646" s="18" t="str">
        <f t="shared" si="372"/>
        <v/>
      </c>
      <c r="G5646" s="18" t="str">
        <f t="shared" si="373"/>
        <v/>
      </c>
      <c r="H5646" s="18" t="str">
        <f t="shared" si="374"/>
        <v/>
      </c>
    </row>
    <row r="5647" spans="5:8" x14ac:dyDescent="0.25">
      <c r="E5647" s="18" t="str">
        <f t="shared" si="371"/>
        <v/>
      </c>
      <c r="F5647" s="18" t="str">
        <f t="shared" si="372"/>
        <v/>
      </c>
      <c r="G5647" s="18" t="str">
        <f t="shared" si="373"/>
        <v/>
      </c>
      <c r="H5647" s="18" t="str">
        <f t="shared" si="374"/>
        <v/>
      </c>
    </row>
    <row r="5648" spans="5:8" x14ac:dyDescent="0.25">
      <c r="E5648" s="18" t="str">
        <f t="shared" si="371"/>
        <v/>
      </c>
      <c r="F5648" s="18" t="str">
        <f t="shared" si="372"/>
        <v/>
      </c>
      <c r="G5648" s="18" t="str">
        <f t="shared" si="373"/>
        <v/>
      </c>
      <c r="H5648" s="18" t="str">
        <f t="shared" si="374"/>
        <v/>
      </c>
    </row>
    <row r="5649" spans="5:8" x14ac:dyDescent="0.25">
      <c r="E5649" s="18" t="str">
        <f t="shared" si="371"/>
        <v/>
      </c>
      <c r="F5649" s="18" t="str">
        <f t="shared" si="372"/>
        <v/>
      </c>
      <c r="G5649" s="18" t="str">
        <f t="shared" si="373"/>
        <v/>
      </c>
      <c r="H5649" s="18" t="str">
        <f t="shared" si="374"/>
        <v/>
      </c>
    </row>
    <row r="5650" spans="5:8" x14ac:dyDescent="0.25">
      <c r="E5650" s="18" t="str">
        <f t="shared" si="371"/>
        <v/>
      </c>
      <c r="F5650" s="18" t="str">
        <f t="shared" si="372"/>
        <v/>
      </c>
      <c r="G5650" s="18" t="str">
        <f t="shared" si="373"/>
        <v/>
      </c>
      <c r="H5650" s="18" t="str">
        <f t="shared" si="374"/>
        <v/>
      </c>
    </row>
    <row r="5651" spans="5:8" x14ac:dyDescent="0.25">
      <c r="E5651" s="18" t="str">
        <f t="shared" si="371"/>
        <v/>
      </c>
      <c r="F5651" s="18" t="str">
        <f t="shared" si="372"/>
        <v/>
      </c>
      <c r="G5651" s="18" t="str">
        <f t="shared" si="373"/>
        <v/>
      </c>
      <c r="H5651" s="18" t="str">
        <f t="shared" si="374"/>
        <v/>
      </c>
    </row>
    <row r="5652" spans="5:8" x14ac:dyDescent="0.25">
      <c r="E5652" s="18" t="str">
        <f t="shared" si="371"/>
        <v/>
      </c>
      <c r="F5652" s="18" t="str">
        <f t="shared" si="372"/>
        <v/>
      </c>
      <c r="G5652" s="18" t="str">
        <f t="shared" si="373"/>
        <v/>
      </c>
      <c r="H5652" s="18" t="str">
        <f t="shared" si="374"/>
        <v/>
      </c>
    </row>
    <row r="5653" spans="5:8" x14ac:dyDescent="0.25">
      <c r="E5653" s="18" t="str">
        <f t="shared" si="371"/>
        <v/>
      </c>
      <c r="F5653" s="18" t="str">
        <f t="shared" si="372"/>
        <v/>
      </c>
      <c r="G5653" s="18" t="str">
        <f t="shared" si="373"/>
        <v/>
      </c>
      <c r="H5653" s="18" t="str">
        <f t="shared" si="374"/>
        <v/>
      </c>
    </row>
    <row r="5654" spans="5:8" x14ac:dyDescent="0.25">
      <c r="E5654" s="18" t="str">
        <f t="shared" si="371"/>
        <v/>
      </c>
      <c r="F5654" s="18" t="str">
        <f t="shared" si="372"/>
        <v/>
      </c>
      <c r="G5654" s="18" t="str">
        <f t="shared" si="373"/>
        <v/>
      </c>
      <c r="H5654" s="18" t="str">
        <f t="shared" si="374"/>
        <v/>
      </c>
    </row>
    <row r="5655" spans="5:8" x14ac:dyDescent="0.25">
      <c r="E5655" s="18" t="str">
        <f t="shared" si="371"/>
        <v/>
      </c>
      <c r="F5655" s="18" t="str">
        <f t="shared" si="372"/>
        <v/>
      </c>
      <c r="G5655" s="18" t="str">
        <f t="shared" si="373"/>
        <v/>
      </c>
      <c r="H5655" s="18" t="str">
        <f t="shared" si="374"/>
        <v/>
      </c>
    </row>
    <row r="5656" spans="5:8" x14ac:dyDescent="0.25">
      <c r="E5656" s="18" t="str">
        <f t="shared" si="371"/>
        <v/>
      </c>
      <c r="F5656" s="18" t="str">
        <f t="shared" si="372"/>
        <v/>
      </c>
      <c r="G5656" s="18" t="str">
        <f t="shared" si="373"/>
        <v/>
      </c>
      <c r="H5656" s="18" t="str">
        <f t="shared" si="374"/>
        <v/>
      </c>
    </row>
    <row r="5657" spans="5:8" x14ac:dyDescent="0.25">
      <c r="E5657" s="18" t="str">
        <f t="shared" si="371"/>
        <v/>
      </c>
      <c r="F5657" s="18" t="str">
        <f t="shared" si="372"/>
        <v/>
      </c>
      <c r="G5657" s="18" t="str">
        <f t="shared" si="373"/>
        <v/>
      </c>
      <c r="H5657" s="18" t="str">
        <f t="shared" si="374"/>
        <v/>
      </c>
    </row>
    <row r="5658" spans="5:8" x14ac:dyDescent="0.25">
      <c r="E5658" s="18" t="str">
        <f t="shared" si="371"/>
        <v/>
      </c>
      <c r="F5658" s="18" t="str">
        <f t="shared" si="372"/>
        <v/>
      </c>
      <c r="G5658" s="18" t="str">
        <f t="shared" si="373"/>
        <v/>
      </c>
      <c r="H5658" s="18" t="str">
        <f t="shared" si="374"/>
        <v/>
      </c>
    </row>
    <row r="5659" spans="5:8" x14ac:dyDescent="0.25">
      <c r="E5659" s="18" t="str">
        <f t="shared" si="371"/>
        <v/>
      </c>
      <c r="F5659" s="18" t="str">
        <f t="shared" si="372"/>
        <v/>
      </c>
      <c r="G5659" s="18" t="str">
        <f t="shared" si="373"/>
        <v/>
      </c>
      <c r="H5659" s="18" t="str">
        <f t="shared" si="374"/>
        <v/>
      </c>
    </row>
    <row r="5660" spans="5:8" x14ac:dyDescent="0.25">
      <c r="E5660" s="18" t="str">
        <f t="shared" si="371"/>
        <v/>
      </c>
      <c r="F5660" s="18" t="str">
        <f t="shared" si="372"/>
        <v/>
      </c>
      <c r="G5660" s="18" t="str">
        <f t="shared" si="373"/>
        <v/>
      </c>
      <c r="H5660" s="18" t="str">
        <f t="shared" si="374"/>
        <v/>
      </c>
    </row>
    <row r="5661" spans="5:8" x14ac:dyDescent="0.25">
      <c r="E5661" s="18" t="str">
        <f t="shared" si="371"/>
        <v/>
      </c>
      <c r="F5661" s="18" t="str">
        <f t="shared" si="372"/>
        <v/>
      </c>
      <c r="G5661" s="18" t="str">
        <f t="shared" si="373"/>
        <v/>
      </c>
      <c r="H5661" s="18" t="str">
        <f t="shared" si="374"/>
        <v/>
      </c>
    </row>
    <row r="5662" spans="5:8" x14ac:dyDescent="0.25">
      <c r="E5662" s="18" t="str">
        <f t="shared" si="371"/>
        <v/>
      </c>
      <c r="F5662" s="18" t="str">
        <f t="shared" si="372"/>
        <v/>
      </c>
      <c r="G5662" s="18" t="str">
        <f t="shared" si="373"/>
        <v/>
      </c>
      <c r="H5662" s="18" t="str">
        <f t="shared" si="374"/>
        <v/>
      </c>
    </row>
    <row r="5663" spans="5:8" x14ac:dyDescent="0.25">
      <c r="E5663" s="18" t="str">
        <f t="shared" si="371"/>
        <v/>
      </c>
      <c r="F5663" s="18" t="str">
        <f t="shared" si="372"/>
        <v/>
      </c>
      <c r="G5663" s="18" t="str">
        <f t="shared" si="373"/>
        <v/>
      </c>
      <c r="H5663" s="18" t="str">
        <f t="shared" si="374"/>
        <v/>
      </c>
    </row>
    <row r="5664" spans="5:8" x14ac:dyDescent="0.25">
      <c r="E5664" s="18" t="str">
        <f t="shared" si="371"/>
        <v/>
      </c>
      <c r="F5664" s="18" t="str">
        <f t="shared" si="372"/>
        <v/>
      </c>
      <c r="G5664" s="18" t="str">
        <f t="shared" si="373"/>
        <v/>
      </c>
      <c r="H5664" s="18" t="str">
        <f t="shared" si="374"/>
        <v/>
      </c>
    </row>
    <row r="5665" spans="5:8" x14ac:dyDescent="0.25">
      <c r="E5665" s="18" t="str">
        <f t="shared" si="371"/>
        <v/>
      </c>
      <c r="F5665" s="18" t="str">
        <f t="shared" si="372"/>
        <v/>
      </c>
      <c r="G5665" s="18" t="str">
        <f t="shared" si="373"/>
        <v/>
      </c>
      <c r="H5665" s="18" t="str">
        <f t="shared" si="374"/>
        <v/>
      </c>
    </row>
    <row r="5666" spans="5:8" x14ac:dyDescent="0.25">
      <c r="E5666" s="18" t="str">
        <f t="shared" si="371"/>
        <v/>
      </c>
      <c r="F5666" s="18" t="str">
        <f t="shared" si="372"/>
        <v/>
      </c>
      <c r="G5666" s="18" t="str">
        <f t="shared" si="373"/>
        <v/>
      </c>
      <c r="H5666" s="18" t="str">
        <f t="shared" si="374"/>
        <v/>
      </c>
    </row>
    <row r="5667" spans="5:8" x14ac:dyDescent="0.25">
      <c r="E5667" s="18" t="str">
        <f t="shared" si="371"/>
        <v/>
      </c>
      <c r="F5667" s="18" t="str">
        <f t="shared" si="372"/>
        <v/>
      </c>
      <c r="G5667" s="18" t="str">
        <f t="shared" si="373"/>
        <v/>
      </c>
      <c r="H5667" s="18" t="str">
        <f t="shared" si="374"/>
        <v/>
      </c>
    </row>
    <row r="5668" spans="5:8" x14ac:dyDescent="0.25">
      <c r="E5668" s="18" t="str">
        <f t="shared" si="371"/>
        <v/>
      </c>
      <c r="F5668" s="18" t="str">
        <f t="shared" si="372"/>
        <v/>
      </c>
      <c r="G5668" s="18" t="str">
        <f t="shared" si="373"/>
        <v/>
      </c>
      <c r="H5668" s="18" t="str">
        <f t="shared" si="374"/>
        <v/>
      </c>
    </row>
    <row r="5669" spans="5:8" x14ac:dyDescent="0.25">
      <c r="E5669" s="18" t="str">
        <f t="shared" si="371"/>
        <v/>
      </c>
      <c r="F5669" s="18" t="str">
        <f t="shared" si="372"/>
        <v/>
      </c>
      <c r="G5669" s="18" t="str">
        <f t="shared" si="373"/>
        <v/>
      </c>
      <c r="H5669" s="18" t="str">
        <f t="shared" si="374"/>
        <v/>
      </c>
    </row>
    <row r="5670" spans="5:8" x14ac:dyDescent="0.25">
      <c r="E5670" s="18" t="str">
        <f t="shared" si="371"/>
        <v/>
      </c>
      <c r="F5670" s="18" t="str">
        <f t="shared" si="372"/>
        <v/>
      </c>
      <c r="G5670" s="18" t="str">
        <f t="shared" si="373"/>
        <v/>
      </c>
      <c r="H5670" s="18" t="str">
        <f t="shared" si="374"/>
        <v/>
      </c>
    </row>
    <row r="5671" spans="5:8" x14ac:dyDescent="0.25">
      <c r="E5671" s="18" t="str">
        <f t="shared" si="371"/>
        <v/>
      </c>
      <c r="F5671" s="18" t="str">
        <f t="shared" si="372"/>
        <v/>
      </c>
      <c r="G5671" s="18" t="str">
        <f t="shared" si="373"/>
        <v/>
      </c>
      <c r="H5671" s="18" t="str">
        <f t="shared" si="374"/>
        <v/>
      </c>
    </row>
    <row r="5672" spans="5:8" x14ac:dyDescent="0.25">
      <c r="E5672" s="18" t="str">
        <f t="shared" si="371"/>
        <v/>
      </c>
      <c r="F5672" s="18" t="str">
        <f t="shared" si="372"/>
        <v/>
      </c>
      <c r="G5672" s="18" t="str">
        <f t="shared" si="373"/>
        <v/>
      </c>
      <c r="H5672" s="18" t="str">
        <f t="shared" si="374"/>
        <v/>
      </c>
    </row>
    <row r="5673" spans="5:8" x14ac:dyDescent="0.25">
      <c r="E5673" s="18" t="str">
        <f t="shared" si="371"/>
        <v/>
      </c>
      <c r="F5673" s="18" t="str">
        <f t="shared" si="372"/>
        <v/>
      </c>
      <c r="G5673" s="18" t="str">
        <f t="shared" si="373"/>
        <v/>
      </c>
      <c r="H5673" s="18" t="str">
        <f t="shared" si="374"/>
        <v/>
      </c>
    </row>
    <row r="5674" spans="5:8" x14ac:dyDescent="0.25">
      <c r="E5674" s="18" t="str">
        <f t="shared" si="371"/>
        <v/>
      </c>
      <c r="F5674" s="18" t="str">
        <f t="shared" si="372"/>
        <v/>
      </c>
      <c r="G5674" s="18" t="str">
        <f t="shared" si="373"/>
        <v/>
      </c>
      <c r="H5674" s="18" t="str">
        <f t="shared" si="374"/>
        <v/>
      </c>
    </row>
    <row r="5675" spans="5:8" x14ac:dyDescent="0.25">
      <c r="E5675" s="18" t="str">
        <f t="shared" si="371"/>
        <v/>
      </c>
      <c r="F5675" s="18" t="str">
        <f t="shared" si="372"/>
        <v/>
      </c>
      <c r="G5675" s="18" t="str">
        <f t="shared" si="373"/>
        <v/>
      </c>
      <c r="H5675" s="18" t="str">
        <f t="shared" si="374"/>
        <v/>
      </c>
    </row>
    <row r="5676" spans="5:8" x14ac:dyDescent="0.25">
      <c r="E5676" s="18" t="str">
        <f t="shared" si="371"/>
        <v/>
      </c>
      <c r="F5676" s="18" t="str">
        <f t="shared" si="372"/>
        <v/>
      </c>
      <c r="G5676" s="18" t="str">
        <f t="shared" si="373"/>
        <v/>
      </c>
      <c r="H5676" s="18" t="str">
        <f t="shared" si="374"/>
        <v/>
      </c>
    </row>
    <row r="5677" spans="5:8" x14ac:dyDescent="0.25">
      <c r="E5677" s="18" t="str">
        <f t="shared" si="371"/>
        <v/>
      </c>
      <c r="F5677" s="18" t="str">
        <f t="shared" si="372"/>
        <v/>
      </c>
      <c r="G5677" s="18" t="str">
        <f t="shared" si="373"/>
        <v/>
      </c>
      <c r="H5677" s="18" t="str">
        <f t="shared" si="374"/>
        <v/>
      </c>
    </row>
    <row r="5678" spans="5:8" x14ac:dyDescent="0.25">
      <c r="E5678" s="18" t="str">
        <f t="shared" si="371"/>
        <v/>
      </c>
      <c r="F5678" s="18" t="str">
        <f t="shared" si="372"/>
        <v/>
      </c>
      <c r="G5678" s="18" t="str">
        <f t="shared" si="373"/>
        <v/>
      </c>
      <c r="H5678" s="18" t="str">
        <f t="shared" si="374"/>
        <v/>
      </c>
    </row>
    <row r="5679" spans="5:8" x14ac:dyDescent="0.25">
      <c r="E5679" s="18" t="str">
        <f t="shared" si="371"/>
        <v/>
      </c>
      <c r="F5679" s="18" t="str">
        <f t="shared" si="372"/>
        <v/>
      </c>
      <c r="G5679" s="18" t="str">
        <f t="shared" si="373"/>
        <v/>
      </c>
      <c r="H5679" s="18" t="str">
        <f t="shared" si="374"/>
        <v/>
      </c>
    </row>
    <row r="5680" spans="5:8" x14ac:dyDescent="0.25">
      <c r="E5680" s="18" t="str">
        <f t="shared" si="371"/>
        <v/>
      </c>
      <c r="F5680" s="18" t="str">
        <f t="shared" si="372"/>
        <v/>
      </c>
      <c r="G5680" s="18" t="str">
        <f t="shared" si="373"/>
        <v/>
      </c>
      <c r="H5680" s="18" t="str">
        <f t="shared" si="374"/>
        <v/>
      </c>
    </row>
    <row r="5681" spans="5:8" x14ac:dyDescent="0.25">
      <c r="E5681" s="18" t="str">
        <f t="shared" si="371"/>
        <v/>
      </c>
      <c r="F5681" s="18" t="str">
        <f t="shared" si="372"/>
        <v/>
      </c>
      <c r="G5681" s="18" t="str">
        <f t="shared" si="373"/>
        <v/>
      </c>
      <c r="H5681" s="18" t="str">
        <f t="shared" si="374"/>
        <v/>
      </c>
    </row>
    <row r="5682" spans="5:8" x14ac:dyDescent="0.25">
      <c r="E5682" s="18" t="str">
        <f t="shared" si="371"/>
        <v/>
      </c>
      <c r="F5682" s="18" t="str">
        <f t="shared" si="372"/>
        <v/>
      </c>
      <c r="G5682" s="18" t="str">
        <f t="shared" si="373"/>
        <v/>
      </c>
      <c r="H5682" s="18" t="str">
        <f t="shared" si="374"/>
        <v/>
      </c>
    </row>
    <row r="5683" spans="5:8" x14ac:dyDescent="0.25">
      <c r="E5683" s="18" t="str">
        <f t="shared" si="371"/>
        <v/>
      </c>
      <c r="F5683" s="18" t="str">
        <f t="shared" si="372"/>
        <v/>
      </c>
      <c r="G5683" s="18" t="str">
        <f t="shared" si="373"/>
        <v/>
      </c>
      <c r="H5683" s="18" t="str">
        <f t="shared" si="374"/>
        <v/>
      </c>
    </row>
    <row r="5684" spans="5:8" x14ac:dyDescent="0.25">
      <c r="E5684" s="18" t="str">
        <f t="shared" si="371"/>
        <v/>
      </c>
      <c r="F5684" s="18" t="str">
        <f t="shared" si="372"/>
        <v/>
      </c>
      <c r="G5684" s="18" t="str">
        <f t="shared" si="373"/>
        <v/>
      </c>
      <c r="H5684" s="18" t="str">
        <f t="shared" si="374"/>
        <v/>
      </c>
    </row>
    <row r="5685" spans="5:8" x14ac:dyDescent="0.25">
      <c r="E5685" s="18" t="str">
        <f t="shared" si="371"/>
        <v/>
      </c>
      <c r="F5685" s="18" t="str">
        <f t="shared" si="372"/>
        <v/>
      </c>
      <c r="G5685" s="18" t="str">
        <f t="shared" si="373"/>
        <v/>
      </c>
      <c r="H5685" s="18" t="str">
        <f t="shared" si="374"/>
        <v/>
      </c>
    </row>
    <row r="5686" spans="5:8" x14ac:dyDescent="0.25">
      <c r="E5686" s="18" t="str">
        <f t="shared" si="371"/>
        <v/>
      </c>
      <c r="F5686" s="18" t="str">
        <f t="shared" si="372"/>
        <v/>
      </c>
      <c r="G5686" s="18" t="str">
        <f t="shared" si="373"/>
        <v/>
      </c>
      <c r="H5686" s="18" t="str">
        <f t="shared" si="374"/>
        <v/>
      </c>
    </row>
    <row r="5687" spans="5:8" x14ac:dyDescent="0.25">
      <c r="E5687" s="18" t="str">
        <f t="shared" si="371"/>
        <v/>
      </c>
      <c r="F5687" s="18" t="str">
        <f t="shared" si="372"/>
        <v/>
      </c>
      <c r="G5687" s="18" t="str">
        <f t="shared" si="373"/>
        <v/>
      </c>
      <c r="H5687" s="18" t="str">
        <f t="shared" si="374"/>
        <v/>
      </c>
    </row>
    <row r="5688" spans="5:8" x14ac:dyDescent="0.25">
      <c r="E5688" s="18" t="str">
        <f t="shared" si="371"/>
        <v/>
      </c>
      <c r="F5688" s="18" t="str">
        <f t="shared" si="372"/>
        <v/>
      </c>
      <c r="G5688" s="18" t="str">
        <f t="shared" si="373"/>
        <v/>
      </c>
      <c r="H5688" s="18" t="str">
        <f t="shared" si="374"/>
        <v/>
      </c>
    </row>
    <row r="5689" spans="5:8" x14ac:dyDescent="0.25">
      <c r="E5689" s="18" t="str">
        <f t="shared" si="371"/>
        <v/>
      </c>
      <c r="F5689" s="18" t="str">
        <f t="shared" si="372"/>
        <v/>
      </c>
      <c r="G5689" s="18" t="str">
        <f t="shared" si="373"/>
        <v/>
      </c>
      <c r="H5689" s="18" t="str">
        <f t="shared" si="374"/>
        <v/>
      </c>
    </row>
    <row r="5690" spans="5:8" x14ac:dyDescent="0.25">
      <c r="E5690" s="18" t="str">
        <f t="shared" si="371"/>
        <v/>
      </c>
      <c r="F5690" s="18" t="str">
        <f t="shared" si="372"/>
        <v/>
      </c>
      <c r="G5690" s="18" t="str">
        <f t="shared" si="373"/>
        <v/>
      </c>
      <c r="H5690" s="18" t="str">
        <f t="shared" si="374"/>
        <v/>
      </c>
    </row>
    <row r="5691" spans="5:8" x14ac:dyDescent="0.25">
      <c r="E5691" s="18" t="str">
        <f t="shared" si="371"/>
        <v/>
      </c>
      <c r="F5691" s="18" t="str">
        <f t="shared" si="372"/>
        <v/>
      </c>
      <c r="G5691" s="18" t="str">
        <f t="shared" si="373"/>
        <v/>
      </c>
      <c r="H5691" s="18" t="str">
        <f t="shared" si="374"/>
        <v/>
      </c>
    </row>
    <row r="5692" spans="5:8" x14ac:dyDescent="0.25">
      <c r="E5692" s="18" t="str">
        <f t="shared" si="371"/>
        <v/>
      </c>
      <c r="F5692" s="18" t="str">
        <f t="shared" si="372"/>
        <v/>
      </c>
      <c r="G5692" s="18" t="str">
        <f t="shared" si="373"/>
        <v/>
      </c>
      <c r="H5692" s="18" t="str">
        <f t="shared" si="374"/>
        <v/>
      </c>
    </row>
    <row r="5693" spans="5:8" x14ac:dyDescent="0.25">
      <c r="E5693" s="18" t="str">
        <f t="shared" si="371"/>
        <v/>
      </c>
      <c r="F5693" s="18" t="str">
        <f t="shared" si="372"/>
        <v/>
      </c>
      <c r="G5693" s="18" t="str">
        <f t="shared" si="373"/>
        <v/>
      </c>
      <c r="H5693" s="18" t="str">
        <f t="shared" si="374"/>
        <v/>
      </c>
    </row>
    <row r="5694" spans="5:8" x14ac:dyDescent="0.25">
      <c r="E5694" s="18" t="str">
        <f t="shared" si="371"/>
        <v/>
      </c>
      <c r="F5694" s="18" t="str">
        <f t="shared" si="372"/>
        <v/>
      </c>
      <c r="G5694" s="18" t="str">
        <f t="shared" si="373"/>
        <v/>
      </c>
      <c r="H5694" s="18" t="str">
        <f t="shared" si="374"/>
        <v/>
      </c>
    </row>
    <row r="5695" spans="5:8" x14ac:dyDescent="0.25">
      <c r="E5695" s="18" t="str">
        <f t="shared" si="371"/>
        <v/>
      </c>
      <c r="F5695" s="18" t="str">
        <f t="shared" si="372"/>
        <v/>
      </c>
      <c r="G5695" s="18" t="str">
        <f t="shared" si="373"/>
        <v/>
      </c>
      <c r="H5695" s="18" t="str">
        <f t="shared" si="374"/>
        <v/>
      </c>
    </row>
    <row r="5696" spans="5:8" x14ac:dyDescent="0.25">
      <c r="E5696" s="18" t="str">
        <f t="shared" si="371"/>
        <v/>
      </c>
      <c r="F5696" s="18" t="str">
        <f t="shared" si="372"/>
        <v/>
      </c>
      <c r="G5696" s="18" t="str">
        <f t="shared" si="373"/>
        <v/>
      </c>
      <c r="H5696" s="18" t="str">
        <f t="shared" si="374"/>
        <v/>
      </c>
    </row>
    <row r="5697" spans="5:8" x14ac:dyDescent="0.25">
      <c r="E5697" s="18" t="str">
        <f t="shared" si="371"/>
        <v/>
      </c>
      <c r="F5697" s="18" t="str">
        <f t="shared" si="372"/>
        <v/>
      </c>
      <c r="G5697" s="18" t="str">
        <f t="shared" si="373"/>
        <v/>
      </c>
      <c r="H5697" s="18" t="str">
        <f t="shared" si="374"/>
        <v/>
      </c>
    </row>
    <row r="5698" spans="5:8" x14ac:dyDescent="0.25">
      <c r="E5698" s="18" t="str">
        <f t="shared" si="371"/>
        <v/>
      </c>
      <c r="F5698" s="18" t="str">
        <f t="shared" si="372"/>
        <v/>
      </c>
      <c r="G5698" s="18" t="str">
        <f t="shared" si="373"/>
        <v/>
      </c>
      <c r="H5698" s="18" t="str">
        <f t="shared" si="374"/>
        <v/>
      </c>
    </row>
    <row r="5699" spans="5:8" x14ac:dyDescent="0.25">
      <c r="E5699" s="18" t="str">
        <f t="shared" si="371"/>
        <v/>
      </c>
      <c r="F5699" s="18" t="str">
        <f t="shared" si="372"/>
        <v/>
      </c>
      <c r="G5699" s="18" t="str">
        <f t="shared" si="373"/>
        <v/>
      </c>
      <c r="H5699" s="18" t="str">
        <f t="shared" si="374"/>
        <v/>
      </c>
    </row>
    <row r="5700" spans="5:8" x14ac:dyDescent="0.25">
      <c r="E5700" s="18" t="str">
        <f t="shared" si="371"/>
        <v/>
      </c>
      <c r="F5700" s="18" t="str">
        <f t="shared" si="372"/>
        <v/>
      </c>
      <c r="G5700" s="18" t="str">
        <f t="shared" si="373"/>
        <v/>
      </c>
      <c r="H5700" s="18" t="str">
        <f t="shared" si="374"/>
        <v/>
      </c>
    </row>
    <row r="5701" spans="5:8" x14ac:dyDescent="0.25">
      <c r="E5701" s="18" t="str">
        <f t="shared" si="371"/>
        <v/>
      </c>
      <c r="F5701" s="18" t="str">
        <f t="shared" si="372"/>
        <v/>
      </c>
      <c r="G5701" s="18" t="str">
        <f t="shared" si="373"/>
        <v/>
      </c>
      <c r="H5701" s="18" t="str">
        <f t="shared" si="374"/>
        <v/>
      </c>
    </row>
    <row r="5702" spans="5:8" x14ac:dyDescent="0.25">
      <c r="E5702" s="18" t="str">
        <f t="shared" ref="E5702:E5765" si="375">IF($C5702="","",IFERROR(INDEX(ItemPriceCol,MATCH($C5702,ItemName,0)),""))</f>
        <v/>
      </c>
      <c r="F5702" s="18" t="str">
        <f t="shared" ref="F5702:F5765" si="376">IF(OR($D5702="",$E5702=""),"",$D5702*$E5702)</f>
        <v/>
      </c>
      <c r="G5702" s="18" t="str">
        <f t="shared" ref="G5702:G5765" si="377">IF($C5702="","",IFERROR(INDEX(ItemCostCol,MATCH($C5702,ItemName,0)),""))</f>
        <v/>
      </c>
      <c r="H5702" s="18" t="str">
        <f t="shared" ref="H5702:H5765" si="378">IF(OR($F5702="",$G5702=""),"",$F5702-$D5702*$G5702)</f>
        <v/>
      </c>
    </row>
    <row r="5703" spans="5:8" x14ac:dyDescent="0.25">
      <c r="E5703" s="18" t="str">
        <f t="shared" si="375"/>
        <v/>
      </c>
      <c r="F5703" s="18" t="str">
        <f t="shared" si="376"/>
        <v/>
      </c>
      <c r="G5703" s="18" t="str">
        <f t="shared" si="377"/>
        <v/>
      </c>
      <c r="H5703" s="18" t="str">
        <f t="shared" si="378"/>
        <v/>
      </c>
    </row>
    <row r="5704" spans="5:8" x14ac:dyDescent="0.25">
      <c r="E5704" s="18" t="str">
        <f t="shared" si="375"/>
        <v/>
      </c>
      <c r="F5704" s="18" t="str">
        <f t="shared" si="376"/>
        <v/>
      </c>
      <c r="G5704" s="18" t="str">
        <f t="shared" si="377"/>
        <v/>
      </c>
      <c r="H5704" s="18" t="str">
        <f t="shared" si="378"/>
        <v/>
      </c>
    </row>
    <row r="5705" spans="5:8" x14ac:dyDescent="0.25">
      <c r="E5705" s="18" t="str">
        <f t="shared" si="375"/>
        <v/>
      </c>
      <c r="F5705" s="18" t="str">
        <f t="shared" si="376"/>
        <v/>
      </c>
      <c r="G5705" s="18" t="str">
        <f t="shared" si="377"/>
        <v/>
      </c>
      <c r="H5705" s="18" t="str">
        <f t="shared" si="378"/>
        <v/>
      </c>
    </row>
    <row r="5706" spans="5:8" x14ac:dyDescent="0.25">
      <c r="E5706" s="18" t="str">
        <f t="shared" si="375"/>
        <v/>
      </c>
      <c r="F5706" s="18" t="str">
        <f t="shared" si="376"/>
        <v/>
      </c>
      <c r="G5706" s="18" t="str">
        <f t="shared" si="377"/>
        <v/>
      </c>
      <c r="H5706" s="18" t="str">
        <f t="shared" si="378"/>
        <v/>
      </c>
    </row>
    <row r="5707" spans="5:8" x14ac:dyDescent="0.25">
      <c r="E5707" s="18" t="str">
        <f t="shared" si="375"/>
        <v/>
      </c>
      <c r="F5707" s="18" t="str">
        <f t="shared" si="376"/>
        <v/>
      </c>
      <c r="G5707" s="18" t="str">
        <f t="shared" si="377"/>
        <v/>
      </c>
      <c r="H5707" s="18" t="str">
        <f t="shared" si="378"/>
        <v/>
      </c>
    </row>
    <row r="5708" spans="5:8" x14ac:dyDescent="0.25">
      <c r="E5708" s="18" t="str">
        <f t="shared" si="375"/>
        <v/>
      </c>
      <c r="F5708" s="18" t="str">
        <f t="shared" si="376"/>
        <v/>
      </c>
      <c r="G5708" s="18" t="str">
        <f t="shared" si="377"/>
        <v/>
      </c>
      <c r="H5708" s="18" t="str">
        <f t="shared" si="378"/>
        <v/>
      </c>
    </row>
    <row r="5709" spans="5:8" x14ac:dyDescent="0.25">
      <c r="E5709" s="18" t="str">
        <f t="shared" si="375"/>
        <v/>
      </c>
      <c r="F5709" s="18" t="str">
        <f t="shared" si="376"/>
        <v/>
      </c>
      <c r="G5709" s="18" t="str">
        <f t="shared" si="377"/>
        <v/>
      </c>
      <c r="H5709" s="18" t="str">
        <f t="shared" si="378"/>
        <v/>
      </c>
    </row>
    <row r="5710" spans="5:8" x14ac:dyDescent="0.25">
      <c r="E5710" s="18" t="str">
        <f t="shared" si="375"/>
        <v/>
      </c>
      <c r="F5710" s="18" t="str">
        <f t="shared" si="376"/>
        <v/>
      </c>
      <c r="G5710" s="18" t="str">
        <f t="shared" si="377"/>
        <v/>
      </c>
      <c r="H5710" s="18" t="str">
        <f t="shared" si="378"/>
        <v/>
      </c>
    </row>
    <row r="5711" spans="5:8" x14ac:dyDescent="0.25">
      <c r="E5711" s="18" t="str">
        <f t="shared" si="375"/>
        <v/>
      </c>
      <c r="F5711" s="18" t="str">
        <f t="shared" si="376"/>
        <v/>
      </c>
      <c r="G5711" s="18" t="str">
        <f t="shared" si="377"/>
        <v/>
      </c>
      <c r="H5711" s="18" t="str">
        <f t="shared" si="378"/>
        <v/>
      </c>
    </row>
    <row r="5712" spans="5:8" x14ac:dyDescent="0.25">
      <c r="E5712" s="18" t="str">
        <f t="shared" si="375"/>
        <v/>
      </c>
      <c r="F5712" s="18" t="str">
        <f t="shared" si="376"/>
        <v/>
      </c>
      <c r="G5712" s="18" t="str">
        <f t="shared" si="377"/>
        <v/>
      </c>
      <c r="H5712" s="18" t="str">
        <f t="shared" si="378"/>
        <v/>
      </c>
    </row>
    <row r="5713" spans="5:8" x14ac:dyDescent="0.25">
      <c r="E5713" s="18" t="str">
        <f t="shared" si="375"/>
        <v/>
      </c>
      <c r="F5713" s="18" t="str">
        <f t="shared" si="376"/>
        <v/>
      </c>
      <c r="G5713" s="18" t="str">
        <f t="shared" si="377"/>
        <v/>
      </c>
      <c r="H5713" s="18" t="str">
        <f t="shared" si="378"/>
        <v/>
      </c>
    </row>
    <row r="5714" spans="5:8" x14ac:dyDescent="0.25">
      <c r="E5714" s="18" t="str">
        <f t="shared" si="375"/>
        <v/>
      </c>
      <c r="F5714" s="18" t="str">
        <f t="shared" si="376"/>
        <v/>
      </c>
      <c r="G5714" s="18" t="str">
        <f t="shared" si="377"/>
        <v/>
      </c>
      <c r="H5714" s="18" t="str">
        <f t="shared" si="378"/>
        <v/>
      </c>
    </row>
    <row r="5715" spans="5:8" x14ac:dyDescent="0.25">
      <c r="E5715" s="18" t="str">
        <f t="shared" si="375"/>
        <v/>
      </c>
      <c r="F5715" s="18" t="str">
        <f t="shared" si="376"/>
        <v/>
      </c>
      <c r="G5715" s="18" t="str">
        <f t="shared" si="377"/>
        <v/>
      </c>
      <c r="H5715" s="18" t="str">
        <f t="shared" si="378"/>
        <v/>
      </c>
    </row>
    <row r="5716" spans="5:8" x14ac:dyDescent="0.25">
      <c r="E5716" s="18" t="str">
        <f t="shared" si="375"/>
        <v/>
      </c>
      <c r="F5716" s="18" t="str">
        <f t="shared" si="376"/>
        <v/>
      </c>
      <c r="G5716" s="18" t="str">
        <f t="shared" si="377"/>
        <v/>
      </c>
      <c r="H5716" s="18" t="str">
        <f t="shared" si="378"/>
        <v/>
      </c>
    </row>
    <row r="5717" spans="5:8" x14ac:dyDescent="0.25">
      <c r="E5717" s="18" t="str">
        <f t="shared" si="375"/>
        <v/>
      </c>
      <c r="F5717" s="18" t="str">
        <f t="shared" si="376"/>
        <v/>
      </c>
      <c r="G5717" s="18" t="str">
        <f t="shared" si="377"/>
        <v/>
      </c>
      <c r="H5717" s="18" t="str">
        <f t="shared" si="378"/>
        <v/>
      </c>
    </row>
    <row r="5718" spans="5:8" x14ac:dyDescent="0.25">
      <c r="E5718" s="18" t="str">
        <f t="shared" si="375"/>
        <v/>
      </c>
      <c r="F5718" s="18" t="str">
        <f t="shared" si="376"/>
        <v/>
      </c>
      <c r="G5718" s="18" t="str">
        <f t="shared" si="377"/>
        <v/>
      </c>
      <c r="H5718" s="18" t="str">
        <f t="shared" si="378"/>
        <v/>
      </c>
    </row>
    <row r="5719" spans="5:8" x14ac:dyDescent="0.25">
      <c r="E5719" s="18" t="str">
        <f t="shared" si="375"/>
        <v/>
      </c>
      <c r="F5719" s="18" t="str">
        <f t="shared" si="376"/>
        <v/>
      </c>
      <c r="G5719" s="18" t="str">
        <f t="shared" si="377"/>
        <v/>
      </c>
      <c r="H5719" s="18" t="str">
        <f t="shared" si="378"/>
        <v/>
      </c>
    </row>
    <row r="5720" spans="5:8" x14ac:dyDescent="0.25">
      <c r="E5720" s="18" t="str">
        <f t="shared" si="375"/>
        <v/>
      </c>
      <c r="F5720" s="18" t="str">
        <f t="shared" si="376"/>
        <v/>
      </c>
      <c r="G5720" s="18" t="str">
        <f t="shared" si="377"/>
        <v/>
      </c>
      <c r="H5720" s="18" t="str">
        <f t="shared" si="378"/>
        <v/>
      </c>
    </row>
    <row r="5721" spans="5:8" x14ac:dyDescent="0.25">
      <c r="E5721" s="18" t="str">
        <f t="shared" si="375"/>
        <v/>
      </c>
      <c r="F5721" s="18" t="str">
        <f t="shared" si="376"/>
        <v/>
      </c>
      <c r="G5721" s="18" t="str">
        <f t="shared" si="377"/>
        <v/>
      </c>
      <c r="H5721" s="18" t="str">
        <f t="shared" si="378"/>
        <v/>
      </c>
    </row>
    <row r="5722" spans="5:8" x14ac:dyDescent="0.25">
      <c r="E5722" s="18" t="str">
        <f t="shared" si="375"/>
        <v/>
      </c>
      <c r="F5722" s="18" t="str">
        <f t="shared" si="376"/>
        <v/>
      </c>
      <c r="G5722" s="18" t="str">
        <f t="shared" si="377"/>
        <v/>
      </c>
      <c r="H5722" s="18" t="str">
        <f t="shared" si="378"/>
        <v/>
      </c>
    </row>
    <row r="5723" spans="5:8" x14ac:dyDescent="0.25">
      <c r="E5723" s="18" t="str">
        <f t="shared" si="375"/>
        <v/>
      </c>
      <c r="F5723" s="18" t="str">
        <f t="shared" si="376"/>
        <v/>
      </c>
      <c r="G5723" s="18" t="str">
        <f t="shared" si="377"/>
        <v/>
      </c>
      <c r="H5723" s="18" t="str">
        <f t="shared" si="378"/>
        <v/>
      </c>
    </row>
    <row r="5724" spans="5:8" x14ac:dyDescent="0.25">
      <c r="E5724" s="18" t="str">
        <f t="shared" si="375"/>
        <v/>
      </c>
      <c r="F5724" s="18" t="str">
        <f t="shared" si="376"/>
        <v/>
      </c>
      <c r="G5724" s="18" t="str">
        <f t="shared" si="377"/>
        <v/>
      </c>
      <c r="H5724" s="18" t="str">
        <f t="shared" si="378"/>
        <v/>
      </c>
    </row>
    <row r="5725" spans="5:8" x14ac:dyDescent="0.25">
      <c r="E5725" s="18" t="str">
        <f t="shared" si="375"/>
        <v/>
      </c>
      <c r="F5725" s="18" t="str">
        <f t="shared" si="376"/>
        <v/>
      </c>
      <c r="G5725" s="18" t="str">
        <f t="shared" si="377"/>
        <v/>
      </c>
      <c r="H5725" s="18" t="str">
        <f t="shared" si="378"/>
        <v/>
      </c>
    </row>
    <row r="5726" spans="5:8" x14ac:dyDescent="0.25">
      <c r="E5726" s="18" t="str">
        <f t="shared" si="375"/>
        <v/>
      </c>
      <c r="F5726" s="18" t="str">
        <f t="shared" si="376"/>
        <v/>
      </c>
      <c r="G5726" s="18" t="str">
        <f t="shared" si="377"/>
        <v/>
      </c>
      <c r="H5726" s="18" t="str">
        <f t="shared" si="378"/>
        <v/>
      </c>
    </row>
    <row r="5727" spans="5:8" x14ac:dyDescent="0.25">
      <c r="E5727" s="18" t="str">
        <f t="shared" si="375"/>
        <v/>
      </c>
      <c r="F5727" s="18" t="str">
        <f t="shared" si="376"/>
        <v/>
      </c>
      <c r="G5727" s="18" t="str">
        <f t="shared" si="377"/>
        <v/>
      </c>
      <c r="H5727" s="18" t="str">
        <f t="shared" si="378"/>
        <v/>
      </c>
    </row>
    <row r="5728" spans="5:8" x14ac:dyDescent="0.25">
      <c r="E5728" s="18" t="str">
        <f t="shared" si="375"/>
        <v/>
      </c>
      <c r="F5728" s="18" t="str">
        <f t="shared" si="376"/>
        <v/>
      </c>
      <c r="G5728" s="18" t="str">
        <f t="shared" si="377"/>
        <v/>
      </c>
      <c r="H5728" s="18" t="str">
        <f t="shared" si="378"/>
        <v/>
      </c>
    </row>
    <row r="5729" spans="5:8" x14ac:dyDescent="0.25">
      <c r="E5729" s="18" t="str">
        <f t="shared" si="375"/>
        <v/>
      </c>
      <c r="F5729" s="18" t="str">
        <f t="shared" si="376"/>
        <v/>
      </c>
      <c r="G5729" s="18" t="str">
        <f t="shared" si="377"/>
        <v/>
      </c>
      <c r="H5729" s="18" t="str">
        <f t="shared" si="378"/>
        <v/>
      </c>
    </row>
    <row r="5730" spans="5:8" x14ac:dyDescent="0.25">
      <c r="E5730" s="18" t="str">
        <f t="shared" si="375"/>
        <v/>
      </c>
      <c r="F5730" s="18" t="str">
        <f t="shared" si="376"/>
        <v/>
      </c>
      <c r="G5730" s="18" t="str">
        <f t="shared" si="377"/>
        <v/>
      </c>
      <c r="H5730" s="18" t="str">
        <f t="shared" si="378"/>
        <v/>
      </c>
    </row>
    <row r="5731" spans="5:8" x14ac:dyDescent="0.25">
      <c r="E5731" s="18" t="str">
        <f t="shared" si="375"/>
        <v/>
      </c>
      <c r="F5731" s="18" t="str">
        <f t="shared" si="376"/>
        <v/>
      </c>
      <c r="G5731" s="18" t="str">
        <f t="shared" si="377"/>
        <v/>
      </c>
      <c r="H5731" s="18" t="str">
        <f t="shared" si="378"/>
        <v/>
      </c>
    </row>
    <row r="5732" spans="5:8" x14ac:dyDescent="0.25">
      <c r="E5732" s="18" t="str">
        <f t="shared" si="375"/>
        <v/>
      </c>
      <c r="F5732" s="18" t="str">
        <f t="shared" si="376"/>
        <v/>
      </c>
      <c r="G5732" s="18" t="str">
        <f t="shared" si="377"/>
        <v/>
      </c>
      <c r="H5732" s="18" t="str">
        <f t="shared" si="378"/>
        <v/>
      </c>
    </row>
    <row r="5733" spans="5:8" x14ac:dyDescent="0.25">
      <c r="E5733" s="18" t="str">
        <f t="shared" si="375"/>
        <v/>
      </c>
      <c r="F5733" s="18" t="str">
        <f t="shared" si="376"/>
        <v/>
      </c>
      <c r="G5733" s="18" t="str">
        <f t="shared" si="377"/>
        <v/>
      </c>
      <c r="H5733" s="18" t="str">
        <f t="shared" si="378"/>
        <v/>
      </c>
    </row>
    <row r="5734" spans="5:8" x14ac:dyDescent="0.25">
      <c r="E5734" s="18" t="str">
        <f t="shared" si="375"/>
        <v/>
      </c>
      <c r="F5734" s="18" t="str">
        <f t="shared" si="376"/>
        <v/>
      </c>
      <c r="G5734" s="18" t="str">
        <f t="shared" si="377"/>
        <v/>
      </c>
      <c r="H5734" s="18" t="str">
        <f t="shared" si="378"/>
        <v/>
      </c>
    </row>
    <row r="5735" spans="5:8" x14ac:dyDescent="0.25">
      <c r="E5735" s="18" t="str">
        <f t="shared" si="375"/>
        <v/>
      </c>
      <c r="F5735" s="18" t="str">
        <f t="shared" si="376"/>
        <v/>
      </c>
      <c r="G5735" s="18" t="str">
        <f t="shared" si="377"/>
        <v/>
      </c>
      <c r="H5735" s="18" t="str">
        <f t="shared" si="378"/>
        <v/>
      </c>
    </row>
    <row r="5736" spans="5:8" x14ac:dyDescent="0.25">
      <c r="E5736" s="18" t="str">
        <f t="shared" si="375"/>
        <v/>
      </c>
      <c r="F5736" s="18" t="str">
        <f t="shared" si="376"/>
        <v/>
      </c>
      <c r="G5736" s="18" t="str">
        <f t="shared" si="377"/>
        <v/>
      </c>
      <c r="H5736" s="18" t="str">
        <f t="shared" si="378"/>
        <v/>
      </c>
    </row>
    <row r="5737" spans="5:8" x14ac:dyDescent="0.25">
      <c r="E5737" s="18" t="str">
        <f t="shared" si="375"/>
        <v/>
      </c>
      <c r="F5737" s="18" t="str">
        <f t="shared" si="376"/>
        <v/>
      </c>
      <c r="G5737" s="18" t="str">
        <f t="shared" si="377"/>
        <v/>
      </c>
      <c r="H5737" s="18" t="str">
        <f t="shared" si="378"/>
        <v/>
      </c>
    </row>
    <row r="5738" spans="5:8" x14ac:dyDescent="0.25">
      <c r="E5738" s="18" t="str">
        <f t="shared" si="375"/>
        <v/>
      </c>
      <c r="F5738" s="18" t="str">
        <f t="shared" si="376"/>
        <v/>
      </c>
      <c r="G5738" s="18" t="str">
        <f t="shared" si="377"/>
        <v/>
      </c>
      <c r="H5738" s="18" t="str">
        <f t="shared" si="378"/>
        <v/>
      </c>
    </row>
    <row r="5739" spans="5:8" x14ac:dyDescent="0.25">
      <c r="E5739" s="18" t="str">
        <f t="shared" si="375"/>
        <v/>
      </c>
      <c r="F5739" s="18" t="str">
        <f t="shared" si="376"/>
        <v/>
      </c>
      <c r="G5739" s="18" t="str">
        <f t="shared" si="377"/>
        <v/>
      </c>
      <c r="H5739" s="18" t="str">
        <f t="shared" si="378"/>
        <v/>
      </c>
    </row>
    <row r="5740" spans="5:8" x14ac:dyDescent="0.25">
      <c r="E5740" s="18" t="str">
        <f t="shared" si="375"/>
        <v/>
      </c>
      <c r="F5740" s="18" t="str">
        <f t="shared" si="376"/>
        <v/>
      </c>
      <c r="G5740" s="18" t="str">
        <f t="shared" si="377"/>
        <v/>
      </c>
      <c r="H5740" s="18" t="str">
        <f t="shared" si="378"/>
        <v/>
      </c>
    </row>
    <row r="5741" spans="5:8" x14ac:dyDescent="0.25">
      <c r="E5741" s="18" t="str">
        <f t="shared" si="375"/>
        <v/>
      </c>
      <c r="F5741" s="18" t="str">
        <f t="shared" si="376"/>
        <v/>
      </c>
      <c r="G5741" s="18" t="str">
        <f t="shared" si="377"/>
        <v/>
      </c>
      <c r="H5741" s="18" t="str">
        <f t="shared" si="378"/>
        <v/>
      </c>
    </row>
    <row r="5742" spans="5:8" x14ac:dyDescent="0.25">
      <c r="E5742" s="18" t="str">
        <f t="shared" si="375"/>
        <v/>
      </c>
      <c r="F5742" s="18" t="str">
        <f t="shared" si="376"/>
        <v/>
      </c>
      <c r="G5742" s="18" t="str">
        <f t="shared" si="377"/>
        <v/>
      </c>
      <c r="H5742" s="18" t="str">
        <f t="shared" si="378"/>
        <v/>
      </c>
    </row>
    <row r="5743" spans="5:8" x14ac:dyDescent="0.25">
      <c r="E5743" s="18" t="str">
        <f t="shared" si="375"/>
        <v/>
      </c>
      <c r="F5743" s="18" t="str">
        <f t="shared" si="376"/>
        <v/>
      </c>
      <c r="G5743" s="18" t="str">
        <f t="shared" si="377"/>
        <v/>
      </c>
      <c r="H5743" s="18" t="str">
        <f t="shared" si="378"/>
        <v/>
      </c>
    </row>
    <row r="5744" spans="5:8" x14ac:dyDescent="0.25">
      <c r="E5744" s="18" t="str">
        <f t="shared" si="375"/>
        <v/>
      </c>
      <c r="F5744" s="18" t="str">
        <f t="shared" si="376"/>
        <v/>
      </c>
      <c r="G5744" s="18" t="str">
        <f t="shared" si="377"/>
        <v/>
      </c>
      <c r="H5744" s="18" t="str">
        <f t="shared" si="378"/>
        <v/>
      </c>
    </row>
    <row r="5745" spans="5:8" x14ac:dyDescent="0.25">
      <c r="E5745" s="18" t="str">
        <f t="shared" si="375"/>
        <v/>
      </c>
      <c r="F5745" s="18" t="str">
        <f t="shared" si="376"/>
        <v/>
      </c>
      <c r="G5745" s="18" t="str">
        <f t="shared" si="377"/>
        <v/>
      </c>
      <c r="H5745" s="18" t="str">
        <f t="shared" si="378"/>
        <v/>
      </c>
    </row>
    <row r="5746" spans="5:8" x14ac:dyDescent="0.25">
      <c r="E5746" s="18" t="str">
        <f t="shared" si="375"/>
        <v/>
      </c>
      <c r="F5746" s="18" t="str">
        <f t="shared" si="376"/>
        <v/>
      </c>
      <c r="G5746" s="18" t="str">
        <f t="shared" si="377"/>
        <v/>
      </c>
      <c r="H5746" s="18" t="str">
        <f t="shared" si="378"/>
        <v/>
      </c>
    </row>
    <row r="5747" spans="5:8" x14ac:dyDescent="0.25">
      <c r="E5747" s="18" t="str">
        <f t="shared" si="375"/>
        <v/>
      </c>
      <c r="F5747" s="18" t="str">
        <f t="shared" si="376"/>
        <v/>
      </c>
      <c r="G5747" s="18" t="str">
        <f t="shared" si="377"/>
        <v/>
      </c>
      <c r="H5747" s="18" t="str">
        <f t="shared" si="378"/>
        <v/>
      </c>
    </row>
    <row r="5748" spans="5:8" x14ac:dyDescent="0.25">
      <c r="E5748" s="18" t="str">
        <f t="shared" si="375"/>
        <v/>
      </c>
      <c r="F5748" s="18" t="str">
        <f t="shared" si="376"/>
        <v/>
      </c>
      <c r="G5748" s="18" t="str">
        <f t="shared" si="377"/>
        <v/>
      </c>
      <c r="H5748" s="18" t="str">
        <f t="shared" si="378"/>
        <v/>
      </c>
    </row>
    <row r="5749" spans="5:8" x14ac:dyDescent="0.25">
      <c r="E5749" s="18" t="str">
        <f t="shared" si="375"/>
        <v/>
      </c>
      <c r="F5749" s="18" t="str">
        <f t="shared" si="376"/>
        <v/>
      </c>
      <c r="G5749" s="18" t="str">
        <f t="shared" si="377"/>
        <v/>
      </c>
      <c r="H5749" s="18" t="str">
        <f t="shared" si="378"/>
        <v/>
      </c>
    </row>
    <row r="5750" spans="5:8" x14ac:dyDescent="0.25">
      <c r="E5750" s="18" t="str">
        <f t="shared" si="375"/>
        <v/>
      </c>
      <c r="F5750" s="18" t="str">
        <f t="shared" si="376"/>
        <v/>
      </c>
      <c r="G5750" s="18" t="str">
        <f t="shared" si="377"/>
        <v/>
      </c>
      <c r="H5750" s="18" t="str">
        <f t="shared" si="378"/>
        <v/>
      </c>
    </row>
    <row r="5751" spans="5:8" x14ac:dyDescent="0.25">
      <c r="E5751" s="18" t="str">
        <f t="shared" si="375"/>
        <v/>
      </c>
      <c r="F5751" s="18" t="str">
        <f t="shared" si="376"/>
        <v/>
      </c>
      <c r="G5751" s="18" t="str">
        <f t="shared" si="377"/>
        <v/>
      </c>
      <c r="H5751" s="18" t="str">
        <f t="shared" si="378"/>
        <v/>
      </c>
    </row>
    <row r="5752" spans="5:8" x14ac:dyDescent="0.25">
      <c r="E5752" s="18" t="str">
        <f t="shared" si="375"/>
        <v/>
      </c>
      <c r="F5752" s="18" t="str">
        <f t="shared" si="376"/>
        <v/>
      </c>
      <c r="G5752" s="18" t="str">
        <f t="shared" si="377"/>
        <v/>
      </c>
      <c r="H5752" s="18" t="str">
        <f t="shared" si="378"/>
        <v/>
      </c>
    </row>
    <row r="5753" spans="5:8" x14ac:dyDescent="0.25">
      <c r="E5753" s="18" t="str">
        <f t="shared" si="375"/>
        <v/>
      </c>
      <c r="F5753" s="18" t="str">
        <f t="shared" si="376"/>
        <v/>
      </c>
      <c r="G5753" s="18" t="str">
        <f t="shared" si="377"/>
        <v/>
      </c>
      <c r="H5753" s="18" t="str">
        <f t="shared" si="378"/>
        <v/>
      </c>
    </row>
    <row r="5754" spans="5:8" x14ac:dyDescent="0.25">
      <c r="E5754" s="18" t="str">
        <f t="shared" si="375"/>
        <v/>
      </c>
      <c r="F5754" s="18" t="str">
        <f t="shared" si="376"/>
        <v/>
      </c>
      <c r="G5754" s="18" t="str">
        <f t="shared" si="377"/>
        <v/>
      </c>
      <c r="H5754" s="18" t="str">
        <f t="shared" si="378"/>
        <v/>
      </c>
    </row>
    <row r="5755" spans="5:8" x14ac:dyDescent="0.25">
      <c r="E5755" s="18" t="str">
        <f t="shared" si="375"/>
        <v/>
      </c>
      <c r="F5755" s="18" t="str">
        <f t="shared" si="376"/>
        <v/>
      </c>
      <c r="G5755" s="18" t="str">
        <f t="shared" si="377"/>
        <v/>
      </c>
      <c r="H5755" s="18" t="str">
        <f t="shared" si="378"/>
        <v/>
      </c>
    </row>
    <row r="5756" spans="5:8" x14ac:dyDescent="0.25">
      <c r="E5756" s="18" t="str">
        <f t="shared" si="375"/>
        <v/>
      </c>
      <c r="F5756" s="18" t="str">
        <f t="shared" si="376"/>
        <v/>
      </c>
      <c r="G5756" s="18" t="str">
        <f t="shared" si="377"/>
        <v/>
      </c>
      <c r="H5756" s="18" t="str">
        <f t="shared" si="378"/>
        <v/>
      </c>
    </row>
    <row r="5757" spans="5:8" x14ac:dyDescent="0.25">
      <c r="E5757" s="18" t="str">
        <f t="shared" si="375"/>
        <v/>
      </c>
      <c r="F5757" s="18" t="str">
        <f t="shared" si="376"/>
        <v/>
      </c>
      <c r="G5757" s="18" t="str">
        <f t="shared" si="377"/>
        <v/>
      </c>
      <c r="H5757" s="18" t="str">
        <f t="shared" si="378"/>
        <v/>
      </c>
    </row>
    <row r="5758" spans="5:8" x14ac:dyDescent="0.25">
      <c r="E5758" s="18" t="str">
        <f t="shared" si="375"/>
        <v/>
      </c>
      <c r="F5758" s="18" t="str">
        <f t="shared" si="376"/>
        <v/>
      </c>
      <c r="G5758" s="18" t="str">
        <f t="shared" si="377"/>
        <v/>
      </c>
      <c r="H5758" s="18" t="str">
        <f t="shared" si="378"/>
        <v/>
      </c>
    </row>
    <row r="5759" spans="5:8" x14ac:dyDescent="0.25">
      <c r="E5759" s="18" t="str">
        <f t="shared" si="375"/>
        <v/>
      </c>
      <c r="F5759" s="18" t="str">
        <f t="shared" si="376"/>
        <v/>
      </c>
      <c r="G5759" s="18" t="str">
        <f t="shared" si="377"/>
        <v/>
      </c>
      <c r="H5759" s="18" t="str">
        <f t="shared" si="378"/>
        <v/>
      </c>
    </row>
    <row r="5760" spans="5:8" x14ac:dyDescent="0.25">
      <c r="E5760" s="18" t="str">
        <f t="shared" si="375"/>
        <v/>
      </c>
      <c r="F5760" s="18" t="str">
        <f t="shared" si="376"/>
        <v/>
      </c>
      <c r="G5760" s="18" t="str">
        <f t="shared" si="377"/>
        <v/>
      </c>
      <c r="H5760" s="18" t="str">
        <f t="shared" si="378"/>
        <v/>
      </c>
    </row>
    <row r="5761" spans="5:8" x14ac:dyDescent="0.25">
      <c r="E5761" s="18" t="str">
        <f t="shared" si="375"/>
        <v/>
      </c>
      <c r="F5761" s="18" t="str">
        <f t="shared" si="376"/>
        <v/>
      </c>
      <c r="G5761" s="18" t="str">
        <f t="shared" si="377"/>
        <v/>
      </c>
      <c r="H5761" s="18" t="str">
        <f t="shared" si="378"/>
        <v/>
      </c>
    </row>
    <row r="5762" spans="5:8" x14ac:dyDescent="0.25">
      <c r="E5762" s="18" t="str">
        <f t="shared" si="375"/>
        <v/>
      </c>
      <c r="F5762" s="18" t="str">
        <f t="shared" si="376"/>
        <v/>
      </c>
      <c r="G5762" s="18" t="str">
        <f t="shared" si="377"/>
        <v/>
      </c>
      <c r="H5762" s="18" t="str">
        <f t="shared" si="378"/>
        <v/>
      </c>
    </row>
    <row r="5763" spans="5:8" x14ac:dyDescent="0.25">
      <c r="E5763" s="18" t="str">
        <f t="shared" si="375"/>
        <v/>
      </c>
      <c r="F5763" s="18" t="str">
        <f t="shared" si="376"/>
        <v/>
      </c>
      <c r="G5763" s="18" t="str">
        <f t="shared" si="377"/>
        <v/>
      </c>
      <c r="H5763" s="18" t="str">
        <f t="shared" si="378"/>
        <v/>
      </c>
    </row>
    <row r="5764" spans="5:8" x14ac:dyDescent="0.25">
      <c r="E5764" s="18" t="str">
        <f t="shared" si="375"/>
        <v/>
      </c>
      <c r="F5764" s="18" t="str">
        <f t="shared" si="376"/>
        <v/>
      </c>
      <c r="G5764" s="18" t="str">
        <f t="shared" si="377"/>
        <v/>
      </c>
      <c r="H5764" s="18" t="str">
        <f t="shared" si="378"/>
        <v/>
      </c>
    </row>
    <row r="5765" spans="5:8" x14ac:dyDescent="0.25">
      <c r="E5765" s="18" t="str">
        <f t="shared" si="375"/>
        <v/>
      </c>
      <c r="F5765" s="18" t="str">
        <f t="shared" si="376"/>
        <v/>
      </c>
      <c r="G5765" s="18" t="str">
        <f t="shared" si="377"/>
        <v/>
      </c>
      <c r="H5765" s="18" t="str">
        <f t="shared" si="378"/>
        <v/>
      </c>
    </row>
    <row r="5766" spans="5:8" x14ac:dyDescent="0.25">
      <c r="E5766" s="18" t="str">
        <f t="shared" ref="E5766:E5829" si="379">IF($C5766="","",IFERROR(INDEX(ItemPriceCol,MATCH($C5766,ItemName,0)),""))</f>
        <v/>
      </c>
      <c r="F5766" s="18" t="str">
        <f t="shared" ref="F5766:F5829" si="380">IF(OR($D5766="",$E5766=""),"",$D5766*$E5766)</f>
        <v/>
      </c>
      <c r="G5766" s="18" t="str">
        <f t="shared" ref="G5766:G5829" si="381">IF($C5766="","",IFERROR(INDEX(ItemCostCol,MATCH($C5766,ItemName,0)),""))</f>
        <v/>
      </c>
      <c r="H5766" s="18" t="str">
        <f t="shared" ref="H5766:H5829" si="382">IF(OR($F5766="",$G5766=""),"",$F5766-$D5766*$G5766)</f>
        <v/>
      </c>
    </row>
    <row r="5767" spans="5:8" x14ac:dyDescent="0.25">
      <c r="E5767" s="18" t="str">
        <f t="shared" si="379"/>
        <v/>
      </c>
      <c r="F5767" s="18" t="str">
        <f t="shared" si="380"/>
        <v/>
      </c>
      <c r="G5767" s="18" t="str">
        <f t="shared" si="381"/>
        <v/>
      </c>
      <c r="H5767" s="18" t="str">
        <f t="shared" si="382"/>
        <v/>
      </c>
    </row>
    <row r="5768" spans="5:8" x14ac:dyDescent="0.25">
      <c r="E5768" s="18" t="str">
        <f t="shared" si="379"/>
        <v/>
      </c>
      <c r="F5768" s="18" t="str">
        <f t="shared" si="380"/>
        <v/>
      </c>
      <c r="G5768" s="18" t="str">
        <f t="shared" si="381"/>
        <v/>
      </c>
      <c r="H5768" s="18" t="str">
        <f t="shared" si="382"/>
        <v/>
      </c>
    </row>
    <row r="5769" spans="5:8" x14ac:dyDescent="0.25">
      <c r="E5769" s="18" t="str">
        <f t="shared" si="379"/>
        <v/>
      </c>
      <c r="F5769" s="18" t="str">
        <f t="shared" si="380"/>
        <v/>
      </c>
      <c r="G5769" s="18" t="str">
        <f t="shared" si="381"/>
        <v/>
      </c>
      <c r="H5769" s="18" t="str">
        <f t="shared" si="382"/>
        <v/>
      </c>
    </row>
    <row r="5770" spans="5:8" x14ac:dyDescent="0.25">
      <c r="E5770" s="18" t="str">
        <f t="shared" si="379"/>
        <v/>
      </c>
      <c r="F5770" s="18" t="str">
        <f t="shared" si="380"/>
        <v/>
      </c>
      <c r="G5770" s="18" t="str">
        <f t="shared" si="381"/>
        <v/>
      </c>
      <c r="H5770" s="18" t="str">
        <f t="shared" si="382"/>
        <v/>
      </c>
    </row>
    <row r="5771" spans="5:8" x14ac:dyDescent="0.25">
      <c r="E5771" s="18" t="str">
        <f t="shared" si="379"/>
        <v/>
      </c>
      <c r="F5771" s="18" t="str">
        <f t="shared" si="380"/>
        <v/>
      </c>
      <c r="G5771" s="18" t="str">
        <f t="shared" si="381"/>
        <v/>
      </c>
      <c r="H5771" s="18" t="str">
        <f t="shared" si="382"/>
        <v/>
      </c>
    </row>
    <row r="5772" spans="5:8" x14ac:dyDescent="0.25">
      <c r="E5772" s="18" t="str">
        <f t="shared" si="379"/>
        <v/>
      </c>
      <c r="F5772" s="18" t="str">
        <f t="shared" si="380"/>
        <v/>
      </c>
      <c r="G5772" s="18" t="str">
        <f t="shared" si="381"/>
        <v/>
      </c>
      <c r="H5772" s="18" t="str">
        <f t="shared" si="382"/>
        <v/>
      </c>
    </row>
    <row r="5773" spans="5:8" x14ac:dyDescent="0.25">
      <c r="E5773" s="18" t="str">
        <f t="shared" si="379"/>
        <v/>
      </c>
      <c r="F5773" s="18" t="str">
        <f t="shared" si="380"/>
        <v/>
      </c>
      <c r="G5773" s="18" t="str">
        <f t="shared" si="381"/>
        <v/>
      </c>
      <c r="H5773" s="18" t="str">
        <f t="shared" si="382"/>
        <v/>
      </c>
    </row>
    <row r="5774" spans="5:8" x14ac:dyDescent="0.25">
      <c r="E5774" s="18" t="str">
        <f t="shared" si="379"/>
        <v/>
      </c>
      <c r="F5774" s="18" t="str">
        <f t="shared" si="380"/>
        <v/>
      </c>
      <c r="G5774" s="18" t="str">
        <f t="shared" si="381"/>
        <v/>
      </c>
      <c r="H5774" s="18" t="str">
        <f t="shared" si="382"/>
        <v/>
      </c>
    </row>
    <row r="5775" spans="5:8" x14ac:dyDescent="0.25">
      <c r="E5775" s="18" t="str">
        <f t="shared" si="379"/>
        <v/>
      </c>
      <c r="F5775" s="18" t="str">
        <f t="shared" si="380"/>
        <v/>
      </c>
      <c r="G5775" s="18" t="str">
        <f t="shared" si="381"/>
        <v/>
      </c>
      <c r="H5775" s="18" t="str">
        <f t="shared" si="382"/>
        <v/>
      </c>
    </row>
    <row r="5776" spans="5:8" x14ac:dyDescent="0.25">
      <c r="E5776" s="18" t="str">
        <f t="shared" si="379"/>
        <v/>
      </c>
      <c r="F5776" s="18" t="str">
        <f t="shared" si="380"/>
        <v/>
      </c>
      <c r="G5776" s="18" t="str">
        <f t="shared" si="381"/>
        <v/>
      </c>
      <c r="H5776" s="18" t="str">
        <f t="shared" si="382"/>
        <v/>
      </c>
    </row>
    <row r="5777" spans="5:8" x14ac:dyDescent="0.25">
      <c r="E5777" s="18" t="str">
        <f t="shared" si="379"/>
        <v/>
      </c>
      <c r="F5777" s="18" t="str">
        <f t="shared" si="380"/>
        <v/>
      </c>
      <c r="G5777" s="18" t="str">
        <f t="shared" si="381"/>
        <v/>
      </c>
      <c r="H5777" s="18" t="str">
        <f t="shared" si="382"/>
        <v/>
      </c>
    </row>
    <row r="5778" spans="5:8" x14ac:dyDescent="0.25">
      <c r="E5778" s="18" t="str">
        <f t="shared" si="379"/>
        <v/>
      </c>
      <c r="F5778" s="18" t="str">
        <f t="shared" si="380"/>
        <v/>
      </c>
      <c r="G5778" s="18" t="str">
        <f t="shared" si="381"/>
        <v/>
      </c>
      <c r="H5778" s="18" t="str">
        <f t="shared" si="382"/>
        <v/>
      </c>
    </row>
    <row r="5779" spans="5:8" x14ac:dyDescent="0.25">
      <c r="E5779" s="18" t="str">
        <f t="shared" si="379"/>
        <v/>
      </c>
      <c r="F5779" s="18" t="str">
        <f t="shared" si="380"/>
        <v/>
      </c>
      <c r="G5779" s="18" t="str">
        <f t="shared" si="381"/>
        <v/>
      </c>
      <c r="H5779" s="18" t="str">
        <f t="shared" si="382"/>
        <v/>
      </c>
    </row>
    <row r="5780" spans="5:8" x14ac:dyDescent="0.25">
      <c r="E5780" s="18" t="str">
        <f t="shared" si="379"/>
        <v/>
      </c>
      <c r="F5780" s="18" t="str">
        <f t="shared" si="380"/>
        <v/>
      </c>
      <c r="G5780" s="18" t="str">
        <f t="shared" si="381"/>
        <v/>
      </c>
      <c r="H5780" s="18" t="str">
        <f t="shared" si="382"/>
        <v/>
      </c>
    </row>
    <row r="5781" spans="5:8" x14ac:dyDescent="0.25">
      <c r="E5781" s="18" t="str">
        <f t="shared" si="379"/>
        <v/>
      </c>
      <c r="F5781" s="18" t="str">
        <f t="shared" si="380"/>
        <v/>
      </c>
      <c r="G5781" s="18" t="str">
        <f t="shared" si="381"/>
        <v/>
      </c>
      <c r="H5781" s="18" t="str">
        <f t="shared" si="382"/>
        <v/>
      </c>
    </row>
    <row r="5782" spans="5:8" x14ac:dyDescent="0.25">
      <c r="E5782" s="18" t="str">
        <f t="shared" si="379"/>
        <v/>
      </c>
      <c r="F5782" s="18" t="str">
        <f t="shared" si="380"/>
        <v/>
      </c>
      <c r="G5782" s="18" t="str">
        <f t="shared" si="381"/>
        <v/>
      </c>
      <c r="H5782" s="18" t="str">
        <f t="shared" si="382"/>
        <v/>
      </c>
    </row>
    <row r="5783" spans="5:8" x14ac:dyDescent="0.25">
      <c r="E5783" s="18" t="str">
        <f t="shared" si="379"/>
        <v/>
      </c>
      <c r="F5783" s="18" t="str">
        <f t="shared" si="380"/>
        <v/>
      </c>
      <c r="G5783" s="18" t="str">
        <f t="shared" si="381"/>
        <v/>
      </c>
      <c r="H5783" s="18" t="str">
        <f t="shared" si="382"/>
        <v/>
      </c>
    </row>
    <row r="5784" spans="5:8" x14ac:dyDescent="0.25">
      <c r="E5784" s="18" t="str">
        <f t="shared" si="379"/>
        <v/>
      </c>
      <c r="F5784" s="18" t="str">
        <f t="shared" si="380"/>
        <v/>
      </c>
      <c r="G5784" s="18" t="str">
        <f t="shared" si="381"/>
        <v/>
      </c>
      <c r="H5784" s="18" t="str">
        <f t="shared" si="382"/>
        <v/>
      </c>
    </row>
    <row r="5785" spans="5:8" x14ac:dyDescent="0.25">
      <c r="E5785" s="18" t="str">
        <f t="shared" si="379"/>
        <v/>
      </c>
      <c r="F5785" s="18" t="str">
        <f t="shared" si="380"/>
        <v/>
      </c>
      <c r="G5785" s="18" t="str">
        <f t="shared" si="381"/>
        <v/>
      </c>
      <c r="H5785" s="18" t="str">
        <f t="shared" si="382"/>
        <v/>
      </c>
    </row>
    <row r="5786" spans="5:8" x14ac:dyDescent="0.25">
      <c r="E5786" s="18" t="str">
        <f t="shared" si="379"/>
        <v/>
      </c>
      <c r="F5786" s="18" t="str">
        <f t="shared" si="380"/>
        <v/>
      </c>
      <c r="G5786" s="18" t="str">
        <f t="shared" si="381"/>
        <v/>
      </c>
      <c r="H5786" s="18" t="str">
        <f t="shared" si="382"/>
        <v/>
      </c>
    </row>
    <row r="5787" spans="5:8" x14ac:dyDescent="0.25">
      <c r="E5787" s="18" t="str">
        <f t="shared" si="379"/>
        <v/>
      </c>
      <c r="F5787" s="18" t="str">
        <f t="shared" si="380"/>
        <v/>
      </c>
      <c r="G5787" s="18" t="str">
        <f t="shared" si="381"/>
        <v/>
      </c>
      <c r="H5787" s="18" t="str">
        <f t="shared" si="382"/>
        <v/>
      </c>
    </row>
    <row r="5788" spans="5:8" x14ac:dyDescent="0.25">
      <c r="E5788" s="18" t="str">
        <f t="shared" si="379"/>
        <v/>
      </c>
      <c r="F5788" s="18" t="str">
        <f t="shared" si="380"/>
        <v/>
      </c>
      <c r="G5788" s="18" t="str">
        <f t="shared" si="381"/>
        <v/>
      </c>
      <c r="H5788" s="18" t="str">
        <f t="shared" si="382"/>
        <v/>
      </c>
    </row>
    <row r="5789" spans="5:8" x14ac:dyDescent="0.25">
      <c r="E5789" s="18" t="str">
        <f t="shared" si="379"/>
        <v/>
      </c>
      <c r="F5789" s="18" t="str">
        <f t="shared" si="380"/>
        <v/>
      </c>
      <c r="G5789" s="18" t="str">
        <f t="shared" si="381"/>
        <v/>
      </c>
      <c r="H5789" s="18" t="str">
        <f t="shared" si="382"/>
        <v/>
      </c>
    </row>
    <row r="5790" spans="5:8" x14ac:dyDescent="0.25">
      <c r="E5790" s="18" t="str">
        <f t="shared" si="379"/>
        <v/>
      </c>
      <c r="F5790" s="18" t="str">
        <f t="shared" si="380"/>
        <v/>
      </c>
      <c r="G5790" s="18" t="str">
        <f t="shared" si="381"/>
        <v/>
      </c>
      <c r="H5790" s="18" t="str">
        <f t="shared" si="382"/>
        <v/>
      </c>
    </row>
    <row r="5791" spans="5:8" x14ac:dyDescent="0.25">
      <c r="E5791" s="18" t="str">
        <f t="shared" si="379"/>
        <v/>
      </c>
      <c r="F5791" s="18" t="str">
        <f t="shared" si="380"/>
        <v/>
      </c>
      <c r="G5791" s="18" t="str">
        <f t="shared" si="381"/>
        <v/>
      </c>
      <c r="H5791" s="18" t="str">
        <f t="shared" si="382"/>
        <v/>
      </c>
    </row>
    <row r="5792" spans="5:8" x14ac:dyDescent="0.25">
      <c r="E5792" s="18" t="str">
        <f t="shared" si="379"/>
        <v/>
      </c>
      <c r="F5792" s="18" t="str">
        <f t="shared" si="380"/>
        <v/>
      </c>
      <c r="G5792" s="18" t="str">
        <f t="shared" si="381"/>
        <v/>
      </c>
      <c r="H5792" s="18" t="str">
        <f t="shared" si="382"/>
        <v/>
      </c>
    </row>
    <row r="5793" spans="5:8" x14ac:dyDescent="0.25">
      <c r="E5793" s="18" t="str">
        <f t="shared" si="379"/>
        <v/>
      </c>
      <c r="F5793" s="18" t="str">
        <f t="shared" si="380"/>
        <v/>
      </c>
      <c r="G5793" s="18" t="str">
        <f t="shared" si="381"/>
        <v/>
      </c>
      <c r="H5793" s="18" t="str">
        <f t="shared" si="382"/>
        <v/>
      </c>
    </row>
    <row r="5794" spans="5:8" x14ac:dyDescent="0.25">
      <c r="E5794" s="18" t="str">
        <f t="shared" si="379"/>
        <v/>
      </c>
      <c r="F5794" s="18" t="str">
        <f t="shared" si="380"/>
        <v/>
      </c>
      <c r="G5794" s="18" t="str">
        <f t="shared" si="381"/>
        <v/>
      </c>
      <c r="H5794" s="18" t="str">
        <f t="shared" si="382"/>
        <v/>
      </c>
    </row>
    <row r="5795" spans="5:8" x14ac:dyDescent="0.25">
      <c r="E5795" s="18" t="str">
        <f t="shared" si="379"/>
        <v/>
      </c>
      <c r="F5795" s="18" t="str">
        <f t="shared" si="380"/>
        <v/>
      </c>
      <c r="G5795" s="18" t="str">
        <f t="shared" si="381"/>
        <v/>
      </c>
      <c r="H5795" s="18" t="str">
        <f t="shared" si="382"/>
        <v/>
      </c>
    </row>
    <row r="5796" spans="5:8" x14ac:dyDescent="0.25">
      <c r="E5796" s="18" t="str">
        <f t="shared" si="379"/>
        <v/>
      </c>
      <c r="F5796" s="18" t="str">
        <f t="shared" si="380"/>
        <v/>
      </c>
      <c r="G5796" s="18" t="str">
        <f t="shared" si="381"/>
        <v/>
      </c>
      <c r="H5796" s="18" t="str">
        <f t="shared" si="382"/>
        <v/>
      </c>
    </row>
    <row r="5797" spans="5:8" x14ac:dyDescent="0.25">
      <c r="E5797" s="18" t="str">
        <f t="shared" si="379"/>
        <v/>
      </c>
      <c r="F5797" s="18" t="str">
        <f t="shared" si="380"/>
        <v/>
      </c>
      <c r="G5797" s="18" t="str">
        <f t="shared" si="381"/>
        <v/>
      </c>
      <c r="H5797" s="18" t="str">
        <f t="shared" si="382"/>
        <v/>
      </c>
    </row>
    <row r="5798" spans="5:8" x14ac:dyDescent="0.25">
      <c r="E5798" s="18" t="str">
        <f t="shared" si="379"/>
        <v/>
      </c>
      <c r="F5798" s="18" t="str">
        <f t="shared" si="380"/>
        <v/>
      </c>
      <c r="G5798" s="18" t="str">
        <f t="shared" si="381"/>
        <v/>
      </c>
      <c r="H5798" s="18" t="str">
        <f t="shared" si="382"/>
        <v/>
      </c>
    </row>
    <row r="5799" spans="5:8" x14ac:dyDescent="0.25">
      <c r="E5799" s="18" t="str">
        <f t="shared" si="379"/>
        <v/>
      </c>
      <c r="F5799" s="18" t="str">
        <f t="shared" si="380"/>
        <v/>
      </c>
      <c r="G5799" s="18" t="str">
        <f t="shared" si="381"/>
        <v/>
      </c>
      <c r="H5799" s="18" t="str">
        <f t="shared" si="382"/>
        <v/>
      </c>
    </row>
    <row r="5800" spans="5:8" x14ac:dyDescent="0.25">
      <c r="E5800" s="18" t="str">
        <f t="shared" si="379"/>
        <v/>
      </c>
      <c r="F5800" s="18" t="str">
        <f t="shared" si="380"/>
        <v/>
      </c>
      <c r="G5800" s="18" t="str">
        <f t="shared" si="381"/>
        <v/>
      </c>
      <c r="H5800" s="18" t="str">
        <f t="shared" si="382"/>
        <v/>
      </c>
    </row>
    <row r="5801" spans="5:8" x14ac:dyDescent="0.25">
      <c r="E5801" s="18" t="str">
        <f t="shared" si="379"/>
        <v/>
      </c>
      <c r="F5801" s="18" t="str">
        <f t="shared" si="380"/>
        <v/>
      </c>
      <c r="G5801" s="18" t="str">
        <f t="shared" si="381"/>
        <v/>
      </c>
      <c r="H5801" s="18" t="str">
        <f t="shared" si="382"/>
        <v/>
      </c>
    </row>
    <row r="5802" spans="5:8" x14ac:dyDescent="0.25">
      <c r="E5802" s="18" t="str">
        <f t="shared" si="379"/>
        <v/>
      </c>
      <c r="F5802" s="18" t="str">
        <f t="shared" si="380"/>
        <v/>
      </c>
      <c r="G5802" s="18" t="str">
        <f t="shared" si="381"/>
        <v/>
      </c>
      <c r="H5802" s="18" t="str">
        <f t="shared" si="382"/>
        <v/>
      </c>
    </row>
    <row r="5803" spans="5:8" x14ac:dyDescent="0.25">
      <c r="E5803" s="18" t="str">
        <f t="shared" si="379"/>
        <v/>
      </c>
      <c r="F5803" s="18" t="str">
        <f t="shared" si="380"/>
        <v/>
      </c>
      <c r="G5803" s="18" t="str">
        <f t="shared" si="381"/>
        <v/>
      </c>
      <c r="H5803" s="18" t="str">
        <f t="shared" si="382"/>
        <v/>
      </c>
    </row>
    <row r="5804" spans="5:8" x14ac:dyDescent="0.25">
      <c r="E5804" s="18" t="str">
        <f t="shared" si="379"/>
        <v/>
      </c>
      <c r="F5804" s="18" t="str">
        <f t="shared" si="380"/>
        <v/>
      </c>
      <c r="G5804" s="18" t="str">
        <f t="shared" si="381"/>
        <v/>
      </c>
      <c r="H5804" s="18" t="str">
        <f t="shared" si="382"/>
        <v/>
      </c>
    </row>
    <row r="5805" spans="5:8" x14ac:dyDescent="0.25">
      <c r="E5805" s="18" t="str">
        <f t="shared" si="379"/>
        <v/>
      </c>
      <c r="F5805" s="18" t="str">
        <f t="shared" si="380"/>
        <v/>
      </c>
      <c r="G5805" s="18" t="str">
        <f t="shared" si="381"/>
        <v/>
      </c>
      <c r="H5805" s="18" t="str">
        <f t="shared" si="382"/>
        <v/>
      </c>
    </row>
    <row r="5806" spans="5:8" x14ac:dyDescent="0.25">
      <c r="E5806" s="18" t="str">
        <f t="shared" si="379"/>
        <v/>
      </c>
      <c r="F5806" s="18" t="str">
        <f t="shared" si="380"/>
        <v/>
      </c>
      <c r="G5806" s="18" t="str">
        <f t="shared" si="381"/>
        <v/>
      </c>
      <c r="H5806" s="18" t="str">
        <f t="shared" si="382"/>
        <v/>
      </c>
    </row>
    <row r="5807" spans="5:8" x14ac:dyDescent="0.25">
      <c r="E5807" s="18" t="str">
        <f t="shared" si="379"/>
        <v/>
      </c>
      <c r="F5807" s="18" t="str">
        <f t="shared" si="380"/>
        <v/>
      </c>
      <c r="G5807" s="18" t="str">
        <f t="shared" si="381"/>
        <v/>
      </c>
      <c r="H5807" s="18" t="str">
        <f t="shared" si="382"/>
        <v/>
      </c>
    </row>
    <row r="5808" spans="5:8" x14ac:dyDescent="0.25">
      <c r="E5808" s="18" t="str">
        <f t="shared" si="379"/>
        <v/>
      </c>
      <c r="F5808" s="18" t="str">
        <f t="shared" si="380"/>
        <v/>
      </c>
      <c r="G5808" s="18" t="str">
        <f t="shared" si="381"/>
        <v/>
      </c>
      <c r="H5808" s="18" t="str">
        <f t="shared" si="382"/>
        <v/>
      </c>
    </row>
    <row r="5809" spans="5:8" x14ac:dyDescent="0.25">
      <c r="E5809" s="18" t="str">
        <f t="shared" si="379"/>
        <v/>
      </c>
      <c r="F5809" s="18" t="str">
        <f t="shared" si="380"/>
        <v/>
      </c>
      <c r="G5809" s="18" t="str">
        <f t="shared" si="381"/>
        <v/>
      </c>
      <c r="H5809" s="18" t="str">
        <f t="shared" si="382"/>
        <v/>
      </c>
    </row>
    <row r="5810" spans="5:8" x14ac:dyDescent="0.25">
      <c r="E5810" s="18" t="str">
        <f t="shared" si="379"/>
        <v/>
      </c>
      <c r="F5810" s="18" t="str">
        <f t="shared" si="380"/>
        <v/>
      </c>
      <c r="G5810" s="18" t="str">
        <f t="shared" si="381"/>
        <v/>
      </c>
      <c r="H5810" s="18" t="str">
        <f t="shared" si="382"/>
        <v/>
      </c>
    </row>
    <row r="5811" spans="5:8" x14ac:dyDescent="0.25">
      <c r="E5811" s="18" t="str">
        <f t="shared" si="379"/>
        <v/>
      </c>
      <c r="F5811" s="18" t="str">
        <f t="shared" si="380"/>
        <v/>
      </c>
      <c r="G5811" s="18" t="str">
        <f t="shared" si="381"/>
        <v/>
      </c>
      <c r="H5811" s="18" t="str">
        <f t="shared" si="382"/>
        <v/>
      </c>
    </row>
    <row r="5812" spans="5:8" x14ac:dyDescent="0.25">
      <c r="E5812" s="18" t="str">
        <f t="shared" si="379"/>
        <v/>
      </c>
      <c r="F5812" s="18" t="str">
        <f t="shared" si="380"/>
        <v/>
      </c>
      <c r="G5812" s="18" t="str">
        <f t="shared" si="381"/>
        <v/>
      </c>
      <c r="H5812" s="18" t="str">
        <f t="shared" si="382"/>
        <v/>
      </c>
    </row>
    <row r="5813" spans="5:8" x14ac:dyDescent="0.25">
      <c r="E5813" s="18" t="str">
        <f t="shared" si="379"/>
        <v/>
      </c>
      <c r="F5813" s="18" t="str">
        <f t="shared" si="380"/>
        <v/>
      </c>
      <c r="G5813" s="18" t="str">
        <f t="shared" si="381"/>
        <v/>
      </c>
      <c r="H5813" s="18" t="str">
        <f t="shared" si="382"/>
        <v/>
      </c>
    </row>
    <row r="5814" spans="5:8" x14ac:dyDescent="0.25">
      <c r="E5814" s="18" t="str">
        <f t="shared" si="379"/>
        <v/>
      </c>
      <c r="F5814" s="18" t="str">
        <f t="shared" si="380"/>
        <v/>
      </c>
      <c r="G5814" s="18" t="str">
        <f t="shared" si="381"/>
        <v/>
      </c>
      <c r="H5814" s="18" t="str">
        <f t="shared" si="382"/>
        <v/>
      </c>
    </row>
    <row r="5815" spans="5:8" x14ac:dyDescent="0.25">
      <c r="E5815" s="18" t="str">
        <f t="shared" si="379"/>
        <v/>
      </c>
      <c r="F5815" s="18" t="str">
        <f t="shared" si="380"/>
        <v/>
      </c>
      <c r="G5815" s="18" t="str">
        <f t="shared" si="381"/>
        <v/>
      </c>
      <c r="H5815" s="18" t="str">
        <f t="shared" si="382"/>
        <v/>
      </c>
    </row>
    <row r="5816" spans="5:8" x14ac:dyDescent="0.25">
      <c r="E5816" s="18" t="str">
        <f t="shared" si="379"/>
        <v/>
      </c>
      <c r="F5816" s="18" t="str">
        <f t="shared" si="380"/>
        <v/>
      </c>
      <c r="G5816" s="18" t="str">
        <f t="shared" si="381"/>
        <v/>
      </c>
      <c r="H5816" s="18" t="str">
        <f t="shared" si="382"/>
        <v/>
      </c>
    </row>
    <row r="5817" spans="5:8" x14ac:dyDescent="0.25">
      <c r="E5817" s="18" t="str">
        <f t="shared" si="379"/>
        <v/>
      </c>
      <c r="F5817" s="18" t="str">
        <f t="shared" si="380"/>
        <v/>
      </c>
      <c r="G5817" s="18" t="str">
        <f t="shared" si="381"/>
        <v/>
      </c>
      <c r="H5817" s="18" t="str">
        <f t="shared" si="382"/>
        <v/>
      </c>
    </row>
    <row r="5818" spans="5:8" x14ac:dyDescent="0.25">
      <c r="E5818" s="18" t="str">
        <f t="shared" si="379"/>
        <v/>
      </c>
      <c r="F5818" s="18" t="str">
        <f t="shared" si="380"/>
        <v/>
      </c>
      <c r="G5818" s="18" t="str">
        <f t="shared" si="381"/>
        <v/>
      </c>
      <c r="H5818" s="18" t="str">
        <f t="shared" si="382"/>
        <v/>
      </c>
    </row>
    <row r="5819" spans="5:8" x14ac:dyDescent="0.25">
      <c r="E5819" s="18" t="str">
        <f t="shared" si="379"/>
        <v/>
      </c>
      <c r="F5819" s="18" t="str">
        <f t="shared" si="380"/>
        <v/>
      </c>
      <c r="G5819" s="18" t="str">
        <f t="shared" si="381"/>
        <v/>
      </c>
      <c r="H5819" s="18" t="str">
        <f t="shared" si="382"/>
        <v/>
      </c>
    </row>
    <row r="5820" spans="5:8" x14ac:dyDescent="0.25">
      <c r="E5820" s="18" t="str">
        <f t="shared" si="379"/>
        <v/>
      </c>
      <c r="F5820" s="18" t="str">
        <f t="shared" si="380"/>
        <v/>
      </c>
      <c r="G5820" s="18" t="str">
        <f t="shared" si="381"/>
        <v/>
      </c>
      <c r="H5820" s="18" t="str">
        <f t="shared" si="382"/>
        <v/>
      </c>
    </row>
    <row r="5821" spans="5:8" x14ac:dyDescent="0.25">
      <c r="E5821" s="18" t="str">
        <f t="shared" si="379"/>
        <v/>
      </c>
      <c r="F5821" s="18" t="str">
        <f t="shared" si="380"/>
        <v/>
      </c>
      <c r="G5821" s="18" t="str">
        <f t="shared" si="381"/>
        <v/>
      </c>
      <c r="H5821" s="18" t="str">
        <f t="shared" si="382"/>
        <v/>
      </c>
    </row>
    <row r="5822" spans="5:8" x14ac:dyDescent="0.25">
      <c r="E5822" s="18" t="str">
        <f t="shared" si="379"/>
        <v/>
      </c>
      <c r="F5822" s="18" t="str">
        <f t="shared" si="380"/>
        <v/>
      </c>
      <c r="G5822" s="18" t="str">
        <f t="shared" si="381"/>
        <v/>
      </c>
      <c r="H5822" s="18" t="str">
        <f t="shared" si="382"/>
        <v/>
      </c>
    </row>
    <row r="5823" spans="5:8" x14ac:dyDescent="0.25">
      <c r="E5823" s="18" t="str">
        <f t="shared" si="379"/>
        <v/>
      </c>
      <c r="F5823" s="18" t="str">
        <f t="shared" si="380"/>
        <v/>
      </c>
      <c r="G5823" s="18" t="str">
        <f t="shared" si="381"/>
        <v/>
      </c>
      <c r="H5823" s="18" t="str">
        <f t="shared" si="382"/>
        <v/>
      </c>
    </row>
    <row r="5824" spans="5:8" x14ac:dyDescent="0.25">
      <c r="E5824" s="18" t="str">
        <f t="shared" si="379"/>
        <v/>
      </c>
      <c r="F5824" s="18" t="str">
        <f t="shared" si="380"/>
        <v/>
      </c>
      <c r="G5824" s="18" t="str">
        <f t="shared" si="381"/>
        <v/>
      </c>
      <c r="H5824" s="18" t="str">
        <f t="shared" si="382"/>
        <v/>
      </c>
    </row>
    <row r="5825" spans="5:8" x14ac:dyDescent="0.25">
      <c r="E5825" s="18" t="str">
        <f t="shared" si="379"/>
        <v/>
      </c>
      <c r="F5825" s="18" t="str">
        <f t="shared" si="380"/>
        <v/>
      </c>
      <c r="G5825" s="18" t="str">
        <f t="shared" si="381"/>
        <v/>
      </c>
      <c r="H5825" s="18" t="str">
        <f t="shared" si="382"/>
        <v/>
      </c>
    </row>
    <row r="5826" spans="5:8" x14ac:dyDescent="0.25">
      <c r="E5826" s="18" t="str">
        <f t="shared" si="379"/>
        <v/>
      </c>
      <c r="F5826" s="18" t="str">
        <f t="shared" si="380"/>
        <v/>
      </c>
      <c r="G5826" s="18" t="str">
        <f t="shared" si="381"/>
        <v/>
      </c>
      <c r="H5826" s="18" t="str">
        <f t="shared" si="382"/>
        <v/>
      </c>
    </row>
    <row r="5827" spans="5:8" x14ac:dyDescent="0.25">
      <c r="E5827" s="18" t="str">
        <f t="shared" si="379"/>
        <v/>
      </c>
      <c r="F5827" s="18" t="str">
        <f t="shared" si="380"/>
        <v/>
      </c>
      <c r="G5827" s="18" t="str">
        <f t="shared" si="381"/>
        <v/>
      </c>
      <c r="H5827" s="18" t="str">
        <f t="shared" si="382"/>
        <v/>
      </c>
    </row>
    <row r="5828" spans="5:8" x14ac:dyDescent="0.25">
      <c r="E5828" s="18" t="str">
        <f t="shared" si="379"/>
        <v/>
      </c>
      <c r="F5828" s="18" t="str">
        <f t="shared" si="380"/>
        <v/>
      </c>
      <c r="G5828" s="18" t="str">
        <f t="shared" si="381"/>
        <v/>
      </c>
      <c r="H5828" s="18" t="str">
        <f t="shared" si="382"/>
        <v/>
      </c>
    </row>
    <row r="5829" spans="5:8" x14ac:dyDescent="0.25">
      <c r="E5829" s="18" t="str">
        <f t="shared" si="379"/>
        <v/>
      </c>
      <c r="F5829" s="18" t="str">
        <f t="shared" si="380"/>
        <v/>
      </c>
      <c r="G5829" s="18" t="str">
        <f t="shared" si="381"/>
        <v/>
      </c>
      <c r="H5829" s="18" t="str">
        <f t="shared" si="382"/>
        <v/>
      </c>
    </row>
    <row r="5830" spans="5:8" x14ac:dyDescent="0.25">
      <c r="E5830" s="18" t="str">
        <f t="shared" ref="E5830:E5893" si="383">IF($C5830="","",IFERROR(INDEX(ItemPriceCol,MATCH($C5830,ItemName,0)),""))</f>
        <v/>
      </c>
      <c r="F5830" s="18" t="str">
        <f t="shared" ref="F5830:F5893" si="384">IF(OR($D5830="",$E5830=""),"",$D5830*$E5830)</f>
        <v/>
      </c>
      <c r="G5830" s="18" t="str">
        <f t="shared" ref="G5830:G5893" si="385">IF($C5830="","",IFERROR(INDEX(ItemCostCol,MATCH($C5830,ItemName,0)),""))</f>
        <v/>
      </c>
      <c r="H5830" s="18" t="str">
        <f t="shared" ref="H5830:H5893" si="386">IF(OR($F5830="",$G5830=""),"",$F5830-$D5830*$G5830)</f>
        <v/>
      </c>
    </row>
    <row r="5831" spans="5:8" x14ac:dyDescent="0.25">
      <c r="E5831" s="18" t="str">
        <f t="shared" si="383"/>
        <v/>
      </c>
      <c r="F5831" s="18" t="str">
        <f t="shared" si="384"/>
        <v/>
      </c>
      <c r="G5831" s="18" t="str">
        <f t="shared" si="385"/>
        <v/>
      </c>
      <c r="H5831" s="18" t="str">
        <f t="shared" si="386"/>
        <v/>
      </c>
    </row>
    <row r="5832" spans="5:8" x14ac:dyDescent="0.25">
      <c r="E5832" s="18" t="str">
        <f t="shared" si="383"/>
        <v/>
      </c>
      <c r="F5832" s="18" t="str">
        <f t="shared" si="384"/>
        <v/>
      </c>
      <c r="G5832" s="18" t="str">
        <f t="shared" si="385"/>
        <v/>
      </c>
      <c r="H5832" s="18" t="str">
        <f t="shared" si="386"/>
        <v/>
      </c>
    </row>
    <row r="5833" spans="5:8" x14ac:dyDescent="0.25">
      <c r="E5833" s="18" t="str">
        <f t="shared" si="383"/>
        <v/>
      </c>
      <c r="F5833" s="18" t="str">
        <f t="shared" si="384"/>
        <v/>
      </c>
      <c r="G5833" s="18" t="str">
        <f t="shared" si="385"/>
        <v/>
      </c>
      <c r="H5833" s="18" t="str">
        <f t="shared" si="386"/>
        <v/>
      </c>
    </row>
    <row r="5834" spans="5:8" x14ac:dyDescent="0.25">
      <c r="E5834" s="18" t="str">
        <f t="shared" si="383"/>
        <v/>
      </c>
      <c r="F5834" s="18" t="str">
        <f t="shared" si="384"/>
        <v/>
      </c>
      <c r="G5834" s="18" t="str">
        <f t="shared" si="385"/>
        <v/>
      </c>
      <c r="H5834" s="18" t="str">
        <f t="shared" si="386"/>
        <v/>
      </c>
    </row>
    <row r="5835" spans="5:8" x14ac:dyDescent="0.25">
      <c r="E5835" s="18" t="str">
        <f t="shared" si="383"/>
        <v/>
      </c>
      <c r="F5835" s="18" t="str">
        <f t="shared" si="384"/>
        <v/>
      </c>
      <c r="G5835" s="18" t="str">
        <f t="shared" si="385"/>
        <v/>
      </c>
      <c r="H5835" s="18" t="str">
        <f t="shared" si="386"/>
        <v/>
      </c>
    </row>
    <row r="5836" spans="5:8" x14ac:dyDescent="0.25">
      <c r="E5836" s="18" t="str">
        <f t="shared" si="383"/>
        <v/>
      </c>
      <c r="F5836" s="18" t="str">
        <f t="shared" si="384"/>
        <v/>
      </c>
      <c r="G5836" s="18" t="str">
        <f t="shared" si="385"/>
        <v/>
      </c>
      <c r="H5836" s="18" t="str">
        <f t="shared" si="386"/>
        <v/>
      </c>
    </row>
    <row r="5837" spans="5:8" x14ac:dyDescent="0.25">
      <c r="E5837" s="18" t="str">
        <f t="shared" si="383"/>
        <v/>
      </c>
      <c r="F5837" s="18" t="str">
        <f t="shared" si="384"/>
        <v/>
      </c>
      <c r="G5837" s="18" t="str">
        <f t="shared" si="385"/>
        <v/>
      </c>
      <c r="H5837" s="18" t="str">
        <f t="shared" si="386"/>
        <v/>
      </c>
    </row>
    <row r="5838" spans="5:8" x14ac:dyDescent="0.25">
      <c r="E5838" s="18" t="str">
        <f t="shared" si="383"/>
        <v/>
      </c>
      <c r="F5838" s="18" t="str">
        <f t="shared" si="384"/>
        <v/>
      </c>
      <c r="G5838" s="18" t="str">
        <f t="shared" si="385"/>
        <v/>
      </c>
      <c r="H5838" s="18" t="str">
        <f t="shared" si="386"/>
        <v/>
      </c>
    </row>
    <row r="5839" spans="5:8" x14ac:dyDescent="0.25">
      <c r="E5839" s="18" t="str">
        <f t="shared" si="383"/>
        <v/>
      </c>
      <c r="F5839" s="18" t="str">
        <f t="shared" si="384"/>
        <v/>
      </c>
      <c r="G5839" s="18" t="str">
        <f t="shared" si="385"/>
        <v/>
      </c>
      <c r="H5839" s="18" t="str">
        <f t="shared" si="386"/>
        <v/>
      </c>
    </row>
    <row r="5840" spans="5:8" x14ac:dyDescent="0.25">
      <c r="E5840" s="18" t="str">
        <f t="shared" si="383"/>
        <v/>
      </c>
      <c r="F5840" s="18" t="str">
        <f t="shared" si="384"/>
        <v/>
      </c>
      <c r="G5840" s="18" t="str">
        <f t="shared" si="385"/>
        <v/>
      </c>
      <c r="H5840" s="18" t="str">
        <f t="shared" si="386"/>
        <v/>
      </c>
    </row>
    <row r="5841" spans="5:8" x14ac:dyDescent="0.25">
      <c r="E5841" s="18" t="str">
        <f t="shared" si="383"/>
        <v/>
      </c>
      <c r="F5841" s="18" t="str">
        <f t="shared" si="384"/>
        <v/>
      </c>
      <c r="G5841" s="18" t="str">
        <f t="shared" si="385"/>
        <v/>
      </c>
      <c r="H5841" s="18" t="str">
        <f t="shared" si="386"/>
        <v/>
      </c>
    </row>
    <row r="5842" spans="5:8" x14ac:dyDescent="0.25">
      <c r="E5842" s="18" t="str">
        <f t="shared" si="383"/>
        <v/>
      </c>
      <c r="F5842" s="18" t="str">
        <f t="shared" si="384"/>
        <v/>
      </c>
      <c r="G5842" s="18" t="str">
        <f t="shared" si="385"/>
        <v/>
      </c>
      <c r="H5842" s="18" t="str">
        <f t="shared" si="386"/>
        <v/>
      </c>
    </row>
    <row r="5843" spans="5:8" x14ac:dyDescent="0.25">
      <c r="E5843" s="18" t="str">
        <f t="shared" si="383"/>
        <v/>
      </c>
      <c r="F5843" s="18" t="str">
        <f t="shared" si="384"/>
        <v/>
      </c>
      <c r="G5843" s="18" t="str">
        <f t="shared" si="385"/>
        <v/>
      </c>
      <c r="H5843" s="18" t="str">
        <f t="shared" si="386"/>
        <v/>
      </c>
    </row>
    <row r="5844" spans="5:8" x14ac:dyDescent="0.25">
      <c r="E5844" s="18" t="str">
        <f t="shared" si="383"/>
        <v/>
      </c>
      <c r="F5844" s="18" t="str">
        <f t="shared" si="384"/>
        <v/>
      </c>
      <c r="G5844" s="18" t="str">
        <f t="shared" si="385"/>
        <v/>
      </c>
      <c r="H5844" s="18" t="str">
        <f t="shared" si="386"/>
        <v/>
      </c>
    </row>
    <row r="5845" spans="5:8" x14ac:dyDescent="0.25">
      <c r="E5845" s="18" t="str">
        <f t="shared" si="383"/>
        <v/>
      </c>
      <c r="F5845" s="18" t="str">
        <f t="shared" si="384"/>
        <v/>
      </c>
      <c r="G5845" s="18" t="str">
        <f t="shared" si="385"/>
        <v/>
      </c>
      <c r="H5845" s="18" t="str">
        <f t="shared" si="386"/>
        <v/>
      </c>
    </row>
    <row r="5846" spans="5:8" x14ac:dyDescent="0.25">
      <c r="E5846" s="18" t="str">
        <f t="shared" si="383"/>
        <v/>
      </c>
      <c r="F5846" s="18" t="str">
        <f t="shared" si="384"/>
        <v/>
      </c>
      <c r="G5846" s="18" t="str">
        <f t="shared" si="385"/>
        <v/>
      </c>
      <c r="H5846" s="18" t="str">
        <f t="shared" si="386"/>
        <v/>
      </c>
    </row>
    <row r="5847" spans="5:8" x14ac:dyDescent="0.25">
      <c r="E5847" s="18" t="str">
        <f t="shared" si="383"/>
        <v/>
      </c>
      <c r="F5847" s="18" t="str">
        <f t="shared" si="384"/>
        <v/>
      </c>
      <c r="G5847" s="18" t="str">
        <f t="shared" si="385"/>
        <v/>
      </c>
      <c r="H5847" s="18" t="str">
        <f t="shared" si="386"/>
        <v/>
      </c>
    </row>
    <row r="5848" spans="5:8" x14ac:dyDescent="0.25">
      <c r="E5848" s="18" t="str">
        <f t="shared" si="383"/>
        <v/>
      </c>
      <c r="F5848" s="18" t="str">
        <f t="shared" si="384"/>
        <v/>
      </c>
      <c r="G5848" s="18" t="str">
        <f t="shared" si="385"/>
        <v/>
      </c>
      <c r="H5848" s="18" t="str">
        <f t="shared" si="386"/>
        <v/>
      </c>
    </row>
    <row r="5849" spans="5:8" x14ac:dyDescent="0.25">
      <c r="E5849" s="18" t="str">
        <f t="shared" si="383"/>
        <v/>
      </c>
      <c r="F5849" s="18" t="str">
        <f t="shared" si="384"/>
        <v/>
      </c>
      <c r="G5849" s="18" t="str">
        <f t="shared" si="385"/>
        <v/>
      </c>
      <c r="H5849" s="18" t="str">
        <f t="shared" si="386"/>
        <v/>
      </c>
    </row>
    <row r="5850" spans="5:8" x14ac:dyDescent="0.25">
      <c r="E5850" s="18" t="str">
        <f t="shared" si="383"/>
        <v/>
      </c>
      <c r="F5850" s="18" t="str">
        <f t="shared" si="384"/>
        <v/>
      </c>
      <c r="G5850" s="18" t="str">
        <f t="shared" si="385"/>
        <v/>
      </c>
      <c r="H5850" s="18" t="str">
        <f t="shared" si="386"/>
        <v/>
      </c>
    </row>
    <row r="5851" spans="5:8" x14ac:dyDescent="0.25">
      <c r="E5851" s="18" t="str">
        <f t="shared" si="383"/>
        <v/>
      </c>
      <c r="F5851" s="18" t="str">
        <f t="shared" si="384"/>
        <v/>
      </c>
      <c r="G5851" s="18" t="str">
        <f t="shared" si="385"/>
        <v/>
      </c>
      <c r="H5851" s="18" t="str">
        <f t="shared" si="386"/>
        <v/>
      </c>
    </row>
    <row r="5852" spans="5:8" x14ac:dyDescent="0.25">
      <c r="E5852" s="18" t="str">
        <f t="shared" si="383"/>
        <v/>
      </c>
      <c r="F5852" s="18" t="str">
        <f t="shared" si="384"/>
        <v/>
      </c>
      <c r="G5852" s="18" t="str">
        <f t="shared" si="385"/>
        <v/>
      </c>
      <c r="H5852" s="18" t="str">
        <f t="shared" si="386"/>
        <v/>
      </c>
    </row>
    <row r="5853" spans="5:8" x14ac:dyDescent="0.25">
      <c r="E5853" s="18" t="str">
        <f t="shared" si="383"/>
        <v/>
      </c>
      <c r="F5853" s="18" t="str">
        <f t="shared" si="384"/>
        <v/>
      </c>
      <c r="G5853" s="18" t="str">
        <f t="shared" si="385"/>
        <v/>
      </c>
      <c r="H5853" s="18" t="str">
        <f t="shared" si="386"/>
        <v/>
      </c>
    </row>
    <row r="5854" spans="5:8" x14ac:dyDescent="0.25">
      <c r="E5854" s="18" t="str">
        <f t="shared" si="383"/>
        <v/>
      </c>
      <c r="F5854" s="18" t="str">
        <f t="shared" si="384"/>
        <v/>
      </c>
      <c r="G5854" s="18" t="str">
        <f t="shared" si="385"/>
        <v/>
      </c>
      <c r="H5854" s="18" t="str">
        <f t="shared" si="386"/>
        <v/>
      </c>
    </row>
    <row r="5855" spans="5:8" x14ac:dyDescent="0.25">
      <c r="E5855" s="18" t="str">
        <f t="shared" si="383"/>
        <v/>
      </c>
      <c r="F5855" s="18" t="str">
        <f t="shared" si="384"/>
        <v/>
      </c>
      <c r="G5855" s="18" t="str">
        <f t="shared" si="385"/>
        <v/>
      </c>
      <c r="H5855" s="18" t="str">
        <f t="shared" si="386"/>
        <v/>
      </c>
    </row>
    <row r="5856" spans="5:8" x14ac:dyDescent="0.25">
      <c r="E5856" s="18" t="str">
        <f t="shared" si="383"/>
        <v/>
      </c>
      <c r="F5856" s="18" t="str">
        <f t="shared" si="384"/>
        <v/>
      </c>
      <c r="G5856" s="18" t="str">
        <f t="shared" si="385"/>
        <v/>
      </c>
      <c r="H5856" s="18" t="str">
        <f t="shared" si="386"/>
        <v/>
      </c>
    </row>
    <row r="5857" spans="5:8" x14ac:dyDescent="0.25">
      <c r="E5857" s="18" t="str">
        <f t="shared" si="383"/>
        <v/>
      </c>
      <c r="F5857" s="18" t="str">
        <f t="shared" si="384"/>
        <v/>
      </c>
      <c r="G5857" s="18" t="str">
        <f t="shared" si="385"/>
        <v/>
      </c>
      <c r="H5857" s="18" t="str">
        <f t="shared" si="386"/>
        <v/>
      </c>
    </row>
    <row r="5858" spans="5:8" x14ac:dyDescent="0.25">
      <c r="E5858" s="18" t="str">
        <f t="shared" si="383"/>
        <v/>
      </c>
      <c r="F5858" s="18" t="str">
        <f t="shared" si="384"/>
        <v/>
      </c>
      <c r="G5858" s="18" t="str">
        <f t="shared" si="385"/>
        <v/>
      </c>
      <c r="H5858" s="18" t="str">
        <f t="shared" si="386"/>
        <v/>
      </c>
    </row>
    <row r="5859" spans="5:8" x14ac:dyDescent="0.25">
      <c r="E5859" s="18" t="str">
        <f t="shared" si="383"/>
        <v/>
      </c>
      <c r="F5859" s="18" t="str">
        <f t="shared" si="384"/>
        <v/>
      </c>
      <c r="G5859" s="18" t="str">
        <f t="shared" si="385"/>
        <v/>
      </c>
      <c r="H5859" s="18" t="str">
        <f t="shared" si="386"/>
        <v/>
      </c>
    </row>
    <row r="5860" spans="5:8" x14ac:dyDescent="0.25">
      <c r="E5860" s="18" t="str">
        <f t="shared" si="383"/>
        <v/>
      </c>
      <c r="F5860" s="18" t="str">
        <f t="shared" si="384"/>
        <v/>
      </c>
      <c r="G5860" s="18" t="str">
        <f t="shared" si="385"/>
        <v/>
      </c>
      <c r="H5860" s="18" t="str">
        <f t="shared" si="386"/>
        <v/>
      </c>
    </row>
    <row r="5861" spans="5:8" x14ac:dyDescent="0.25">
      <c r="E5861" s="18" t="str">
        <f t="shared" si="383"/>
        <v/>
      </c>
      <c r="F5861" s="18" t="str">
        <f t="shared" si="384"/>
        <v/>
      </c>
      <c r="G5861" s="18" t="str">
        <f t="shared" si="385"/>
        <v/>
      </c>
      <c r="H5861" s="18" t="str">
        <f t="shared" si="386"/>
        <v/>
      </c>
    </row>
    <row r="5862" spans="5:8" x14ac:dyDescent="0.25">
      <c r="E5862" s="18" t="str">
        <f t="shared" si="383"/>
        <v/>
      </c>
      <c r="F5862" s="18" t="str">
        <f t="shared" si="384"/>
        <v/>
      </c>
      <c r="G5862" s="18" t="str">
        <f t="shared" si="385"/>
        <v/>
      </c>
      <c r="H5862" s="18" t="str">
        <f t="shared" si="386"/>
        <v/>
      </c>
    </row>
    <row r="5863" spans="5:8" x14ac:dyDescent="0.25">
      <c r="E5863" s="18" t="str">
        <f t="shared" si="383"/>
        <v/>
      </c>
      <c r="F5863" s="18" t="str">
        <f t="shared" si="384"/>
        <v/>
      </c>
      <c r="G5863" s="18" t="str">
        <f t="shared" si="385"/>
        <v/>
      </c>
      <c r="H5863" s="18" t="str">
        <f t="shared" si="386"/>
        <v/>
      </c>
    </row>
    <row r="5864" spans="5:8" x14ac:dyDescent="0.25">
      <c r="E5864" s="18" t="str">
        <f t="shared" si="383"/>
        <v/>
      </c>
      <c r="F5864" s="18" t="str">
        <f t="shared" si="384"/>
        <v/>
      </c>
      <c r="G5864" s="18" t="str">
        <f t="shared" si="385"/>
        <v/>
      </c>
      <c r="H5864" s="18" t="str">
        <f t="shared" si="386"/>
        <v/>
      </c>
    </row>
    <row r="5865" spans="5:8" x14ac:dyDescent="0.25">
      <c r="E5865" s="18" t="str">
        <f t="shared" si="383"/>
        <v/>
      </c>
      <c r="F5865" s="18" t="str">
        <f t="shared" si="384"/>
        <v/>
      </c>
      <c r="G5865" s="18" t="str">
        <f t="shared" si="385"/>
        <v/>
      </c>
      <c r="H5865" s="18" t="str">
        <f t="shared" si="386"/>
        <v/>
      </c>
    </row>
    <row r="5866" spans="5:8" x14ac:dyDescent="0.25">
      <c r="E5866" s="18" t="str">
        <f t="shared" si="383"/>
        <v/>
      </c>
      <c r="F5866" s="18" t="str">
        <f t="shared" si="384"/>
        <v/>
      </c>
      <c r="G5866" s="18" t="str">
        <f t="shared" si="385"/>
        <v/>
      </c>
      <c r="H5866" s="18" t="str">
        <f t="shared" si="386"/>
        <v/>
      </c>
    </row>
    <row r="5867" spans="5:8" x14ac:dyDescent="0.25">
      <c r="E5867" s="18" t="str">
        <f t="shared" si="383"/>
        <v/>
      </c>
      <c r="F5867" s="18" t="str">
        <f t="shared" si="384"/>
        <v/>
      </c>
      <c r="G5867" s="18" t="str">
        <f t="shared" si="385"/>
        <v/>
      </c>
      <c r="H5867" s="18" t="str">
        <f t="shared" si="386"/>
        <v/>
      </c>
    </row>
    <row r="5868" spans="5:8" x14ac:dyDescent="0.25">
      <c r="E5868" s="18" t="str">
        <f t="shared" si="383"/>
        <v/>
      </c>
      <c r="F5868" s="18" t="str">
        <f t="shared" si="384"/>
        <v/>
      </c>
      <c r="G5868" s="18" t="str">
        <f t="shared" si="385"/>
        <v/>
      </c>
      <c r="H5868" s="18" t="str">
        <f t="shared" si="386"/>
        <v/>
      </c>
    </row>
    <row r="5869" spans="5:8" x14ac:dyDescent="0.25">
      <c r="E5869" s="18" t="str">
        <f t="shared" si="383"/>
        <v/>
      </c>
      <c r="F5869" s="18" t="str">
        <f t="shared" si="384"/>
        <v/>
      </c>
      <c r="G5869" s="18" t="str">
        <f t="shared" si="385"/>
        <v/>
      </c>
      <c r="H5869" s="18" t="str">
        <f t="shared" si="386"/>
        <v/>
      </c>
    </row>
    <row r="5870" spans="5:8" x14ac:dyDescent="0.25">
      <c r="E5870" s="18" t="str">
        <f t="shared" si="383"/>
        <v/>
      </c>
      <c r="F5870" s="18" t="str">
        <f t="shared" si="384"/>
        <v/>
      </c>
      <c r="G5870" s="18" t="str">
        <f t="shared" si="385"/>
        <v/>
      </c>
      <c r="H5870" s="18" t="str">
        <f t="shared" si="386"/>
        <v/>
      </c>
    </row>
    <row r="5871" spans="5:8" x14ac:dyDescent="0.25">
      <c r="E5871" s="18" t="str">
        <f t="shared" si="383"/>
        <v/>
      </c>
      <c r="F5871" s="18" t="str">
        <f t="shared" si="384"/>
        <v/>
      </c>
      <c r="G5871" s="18" t="str">
        <f t="shared" si="385"/>
        <v/>
      </c>
      <c r="H5871" s="18" t="str">
        <f t="shared" si="386"/>
        <v/>
      </c>
    </row>
    <row r="5872" spans="5:8" x14ac:dyDescent="0.25">
      <c r="E5872" s="18" t="str">
        <f t="shared" si="383"/>
        <v/>
      </c>
      <c r="F5872" s="18" t="str">
        <f t="shared" si="384"/>
        <v/>
      </c>
      <c r="G5872" s="18" t="str">
        <f t="shared" si="385"/>
        <v/>
      </c>
      <c r="H5872" s="18" t="str">
        <f t="shared" si="386"/>
        <v/>
      </c>
    </row>
    <row r="5873" spans="5:8" x14ac:dyDescent="0.25">
      <c r="E5873" s="18" t="str">
        <f t="shared" si="383"/>
        <v/>
      </c>
      <c r="F5873" s="18" t="str">
        <f t="shared" si="384"/>
        <v/>
      </c>
      <c r="G5873" s="18" t="str">
        <f t="shared" si="385"/>
        <v/>
      </c>
      <c r="H5873" s="18" t="str">
        <f t="shared" si="386"/>
        <v/>
      </c>
    </row>
    <row r="5874" spans="5:8" x14ac:dyDescent="0.25">
      <c r="E5874" s="18" t="str">
        <f t="shared" si="383"/>
        <v/>
      </c>
      <c r="F5874" s="18" t="str">
        <f t="shared" si="384"/>
        <v/>
      </c>
      <c r="G5874" s="18" t="str">
        <f t="shared" si="385"/>
        <v/>
      </c>
      <c r="H5874" s="18" t="str">
        <f t="shared" si="386"/>
        <v/>
      </c>
    </row>
    <row r="5875" spans="5:8" x14ac:dyDescent="0.25">
      <c r="E5875" s="18" t="str">
        <f t="shared" si="383"/>
        <v/>
      </c>
      <c r="F5875" s="18" t="str">
        <f t="shared" si="384"/>
        <v/>
      </c>
      <c r="G5875" s="18" t="str">
        <f t="shared" si="385"/>
        <v/>
      </c>
      <c r="H5875" s="18" t="str">
        <f t="shared" si="386"/>
        <v/>
      </c>
    </row>
    <row r="5876" spans="5:8" x14ac:dyDescent="0.25">
      <c r="E5876" s="18" t="str">
        <f t="shared" si="383"/>
        <v/>
      </c>
      <c r="F5876" s="18" t="str">
        <f t="shared" si="384"/>
        <v/>
      </c>
      <c r="G5876" s="18" t="str">
        <f t="shared" si="385"/>
        <v/>
      </c>
      <c r="H5876" s="18" t="str">
        <f t="shared" si="386"/>
        <v/>
      </c>
    </row>
    <row r="5877" spans="5:8" x14ac:dyDescent="0.25">
      <c r="E5877" s="18" t="str">
        <f t="shared" si="383"/>
        <v/>
      </c>
      <c r="F5877" s="18" t="str">
        <f t="shared" si="384"/>
        <v/>
      </c>
      <c r="G5877" s="18" t="str">
        <f t="shared" si="385"/>
        <v/>
      </c>
      <c r="H5877" s="18" t="str">
        <f t="shared" si="386"/>
        <v/>
      </c>
    </row>
    <row r="5878" spans="5:8" x14ac:dyDescent="0.25">
      <c r="E5878" s="18" t="str">
        <f t="shared" si="383"/>
        <v/>
      </c>
      <c r="F5878" s="18" t="str">
        <f t="shared" si="384"/>
        <v/>
      </c>
      <c r="G5878" s="18" t="str">
        <f t="shared" si="385"/>
        <v/>
      </c>
      <c r="H5878" s="18" t="str">
        <f t="shared" si="386"/>
        <v/>
      </c>
    </row>
    <row r="5879" spans="5:8" x14ac:dyDescent="0.25">
      <c r="E5879" s="18" t="str">
        <f t="shared" si="383"/>
        <v/>
      </c>
      <c r="F5879" s="18" t="str">
        <f t="shared" si="384"/>
        <v/>
      </c>
      <c r="G5879" s="18" t="str">
        <f t="shared" si="385"/>
        <v/>
      </c>
      <c r="H5879" s="18" t="str">
        <f t="shared" si="386"/>
        <v/>
      </c>
    </row>
    <row r="5880" spans="5:8" x14ac:dyDescent="0.25">
      <c r="E5880" s="18" t="str">
        <f t="shared" si="383"/>
        <v/>
      </c>
      <c r="F5880" s="18" t="str">
        <f t="shared" si="384"/>
        <v/>
      </c>
      <c r="G5880" s="18" t="str">
        <f t="shared" si="385"/>
        <v/>
      </c>
      <c r="H5880" s="18" t="str">
        <f t="shared" si="386"/>
        <v/>
      </c>
    </row>
    <row r="5881" spans="5:8" x14ac:dyDescent="0.25">
      <c r="E5881" s="18" t="str">
        <f t="shared" si="383"/>
        <v/>
      </c>
      <c r="F5881" s="18" t="str">
        <f t="shared" si="384"/>
        <v/>
      </c>
      <c r="G5881" s="18" t="str">
        <f t="shared" si="385"/>
        <v/>
      </c>
      <c r="H5881" s="18" t="str">
        <f t="shared" si="386"/>
        <v/>
      </c>
    </row>
    <row r="5882" spans="5:8" x14ac:dyDescent="0.25">
      <c r="E5882" s="18" t="str">
        <f t="shared" si="383"/>
        <v/>
      </c>
      <c r="F5882" s="18" t="str">
        <f t="shared" si="384"/>
        <v/>
      </c>
      <c r="G5882" s="18" t="str">
        <f t="shared" si="385"/>
        <v/>
      </c>
      <c r="H5882" s="18" t="str">
        <f t="shared" si="386"/>
        <v/>
      </c>
    </row>
    <row r="5883" spans="5:8" x14ac:dyDescent="0.25">
      <c r="E5883" s="18" t="str">
        <f t="shared" si="383"/>
        <v/>
      </c>
      <c r="F5883" s="18" t="str">
        <f t="shared" si="384"/>
        <v/>
      </c>
      <c r="G5883" s="18" t="str">
        <f t="shared" si="385"/>
        <v/>
      </c>
      <c r="H5883" s="18" t="str">
        <f t="shared" si="386"/>
        <v/>
      </c>
    </row>
    <row r="5884" spans="5:8" x14ac:dyDescent="0.25">
      <c r="E5884" s="18" t="str">
        <f t="shared" si="383"/>
        <v/>
      </c>
      <c r="F5884" s="18" t="str">
        <f t="shared" si="384"/>
        <v/>
      </c>
      <c r="G5884" s="18" t="str">
        <f t="shared" si="385"/>
        <v/>
      </c>
      <c r="H5884" s="18" t="str">
        <f t="shared" si="386"/>
        <v/>
      </c>
    </row>
    <row r="5885" spans="5:8" x14ac:dyDescent="0.25">
      <c r="E5885" s="18" t="str">
        <f t="shared" si="383"/>
        <v/>
      </c>
      <c r="F5885" s="18" t="str">
        <f t="shared" si="384"/>
        <v/>
      </c>
      <c r="G5885" s="18" t="str">
        <f t="shared" si="385"/>
        <v/>
      </c>
      <c r="H5885" s="18" t="str">
        <f t="shared" si="386"/>
        <v/>
      </c>
    </row>
    <row r="5886" spans="5:8" x14ac:dyDescent="0.25">
      <c r="E5886" s="18" t="str">
        <f t="shared" si="383"/>
        <v/>
      </c>
      <c r="F5886" s="18" t="str">
        <f t="shared" si="384"/>
        <v/>
      </c>
      <c r="G5886" s="18" t="str">
        <f t="shared" si="385"/>
        <v/>
      </c>
      <c r="H5886" s="18" t="str">
        <f t="shared" si="386"/>
        <v/>
      </c>
    </row>
    <row r="5887" spans="5:8" x14ac:dyDescent="0.25">
      <c r="E5887" s="18" t="str">
        <f t="shared" si="383"/>
        <v/>
      </c>
      <c r="F5887" s="18" t="str">
        <f t="shared" si="384"/>
        <v/>
      </c>
      <c r="G5887" s="18" t="str">
        <f t="shared" si="385"/>
        <v/>
      </c>
      <c r="H5887" s="18" t="str">
        <f t="shared" si="386"/>
        <v/>
      </c>
    </row>
    <row r="5888" spans="5:8" x14ac:dyDescent="0.25">
      <c r="E5888" s="18" t="str">
        <f t="shared" si="383"/>
        <v/>
      </c>
      <c r="F5888" s="18" t="str">
        <f t="shared" si="384"/>
        <v/>
      </c>
      <c r="G5888" s="18" t="str">
        <f t="shared" si="385"/>
        <v/>
      </c>
      <c r="H5888" s="18" t="str">
        <f t="shared" si="386"/>
        <v/>
      </c>
    </row>
    <row r="5889" spans="5:8" x14ac:dyDescent="0.25">
      <c r="E5889" s="18" t="str">
        <f t="shared" si="383"/>
        <v/>
      </c>
      <c r="F5889" s="18" t="str">
        <f t="shared" si="384"/>
        <v/>
      </c>
      <c r="G5889" s="18" t="str">
        <f t="shared" si="385"/>
        <v/>
      </c>
      <c r="H5889" s="18" t="str">
        <f t="shared" si="386"/>
        <v/>
      </c>
    </row>
    <row r="5890" spans="5:8" x14ac:dyDescent="0.25">
      <c r="E5890" s="18" t="str">
        <f t="shared" si="383"/>
        <v/>
      </c>
      <c r="F5890" s="18" t="str">
        <f t="shared" si="384"/>
        <v/>
      </c>
      <c r="G5890" s="18" t="str">
        <f t="shared" si="385"/>
        <v/>
      </c>
      <c r="H5890" s="18" t="str">
        <f t="shared" si="386"/>
        <v/>
      </c>
    </row>
    <row r="5891" spans="5:8" x14ac:dyDescent="0.25">
      <c r="E5891" s="18" t="str">
        <f t="shared" si="383"/>
        <v/>
      </c>
      <c r="F5891" s="18" t="str">
        <f t="shared" si="384"/>
        <v/>
      </c>
      <c r="G5891" s="18" t="str">
        <f t="shared" si="385"/>
        <v/>
      </c>
      <c r="H5891" s="18" t="str">
        <f t="shared" si="386"/>
        <v/>
      </c>
    </row>
    <row r="5892" spans="5:8" x14ac:dyDescent="0.25">
      <c r="E5892" s="18" t="str">
        <f t="shared" si="383"/>
        <v/>
      </c>
      <c r="F5892" s="18" t="str">
        <f t="shared" si="384"/>
        <v/>
      </c>
      <c r="G5892" s="18" t="str">
        <f t="shared" si="385"/>
        <v/>
      </c>
      <c r="H5892" s="18" t="str">
        <f t="shared" si="386"/>
        <v/>
      </c>
    </row>
    <row r="5893" spans="5:8" x14ac:dyDescent="0.25">
      <c r="E5893" s="18" t="str">
        <f t="shared" si="383"/>
        <v/>
      </c>
      <c r="F5893" s="18" t="str">
        <f t="shared" si="384"/>
        <v/>
      </c>
      <c r="G5893" s="18" t="str">
        <f t="shared" si="385"/>
        <v/>
      </c>
      <c r="H5893" s="18" t="str">
        <f t="shared" si="386"/>
        <v/>
      </c>
    </row>
    <row r="5894" spans="5:8" x14ac:dyDescent="0.25">
      <c r="E5894" s="18" t="str">
        <f t="shared" ref="E5894:E5957" si="387">IF($C5894="","",IFERROR(INDEX(ItemPriceCol,MATCH($C5894,ItemName,0)),""))</f>
        <v/>
      </c>
      <c r="F5894" s="18" t="str">
        <f t="shared" ref="F5894:F5957" si="388">IF(OR($D5894="",$E5894=""),"",$D5894*$E5894)</f>
        <v/>
      </c>
      <c r="G5894" s="18" t="str">
        <f t="shared" ref="G5894:G5957" si="389">IF($C5894="","",IFERROR(INDEX(ItemCostCol,MATCH($C5894,ItemName,0)),""))</f>
        <v/>
      </c>
      <c r="H5894" s="18" t="str">
        <f t="shared" ref="H5894:H5957" si="390">IF(OR($F5894="",$G5894=""),"",$F5894-$D5894*$G5894)</f>
        <v/>
      </c>
    </row>
    <row r="5895" spans="5:8" x14ac:dyDescent="0.25">
      <c r="E5895" s="18" t="str">
        <f t="shared" si="387"/>
        <v/>
      </c>
      <c r="F5895" s="18" t="str">
        <f t="shared" si="388"/>
        <v/>
      </c>
      <c r="G5895" s="18" t="str">
        <f t="shared" si="389"/>
        <v/>
      </c>
      <c r="H5895" s="18" t="str">
        <f t="shared" si="390"/>
        <v/>
      </c>
    </row>
    <row r="5896" spans="5:8" x14ac:dyDescent="0.25">
      <c r="E5896" s="18" t="str">
        <f t="shared" si="387"/>
        <v/>
      </c>
      <c r="F5896" s="18" t="str">
        <f t="shared" si="388"/>
        <v/>
      </c>
      <c r="G5896" s="18" t="str">
        <f t="shared" si="389"/>
        <v/>
      </c>
      <c r="H5896" s="18" t="str">
        <f t="shared" si="390"/>
        <v/>
      </c>
    </row>
    <row r="5897" spans="5:8" x14ac:dyDescent="0.25">
      <c r="E5897" s="18" t="str">
        <f t="shared" si="387"/>
        <v/>
      </c>
      <c r="F5897" s="18" t="str">
        <f t="shared" si="388"/>
        <v/>
      </c>
      <c r="G5897" s="18" t="str">
        <f t="shared" si="389"/>
        <v/>
      </c>
      <c r="H5897" s="18" t="str">
        <f t="shared" si="390"/>
        <v/>
      </c>
    </row>
    <row r="5898" spans="5:8" x14ac:dyDescent="0.25">
      <c r="E5898" s="18" t="str">
        <f t="shared" si="387"/>
        <v/>
      </c>
      <c r="F5898" s="18" t="str">
        <f t="shared" si="388"/>
        <v/>
      </c>
      <c r="G5898" s="18" t="str">
        <f t="shared" si="389"/>
        <v/>
      </c>
      <c r="H5898" s="18" t="str">
        <f t="shared" si="390"/>
        <v/>
      </c>
    </row>
    <row r="5899" spans="5:8" x14ac:dyDescent="0.25">
      <c r="E5899" s="18" t="str">
        <f t="shared" si="387"/>
        <v/>
      </c>
      <c r="F5899" s="18" t="str">
        <f t="shared" si="388"/>
        <v/>
      </c>
      <c r="G5899" s="18" t="str">
        <f t="shared" si="389"/>
        <v/>
      </c>
      <c r="H5899" s="18" t="str">
        <f t="shared" si="390"/>
        <v/>
      </c>
    </row>
    <row r="5900" spans="5:8" x14ac:dyDescent="0.25">
      <c r="E5900" s="18" t="str">
        <f t="shared" si="387"/>
        <v/>
      </c>
      <c r="F5900" s="18" t="str">
        <f t="shared" si="388"/>
        <v/>
      </c>
      <c r="G5900" s="18" t="str">
        <f t="shared" si="389"/>
        <v/>
      </c>
      <c r="H5900" s="18" t="str">
        <f t="shared" si="390"/>
        <v/>
      </c>
    </row>
    <row r="5901" spans="5:8" x14ac:dyDescent="0.25">
      <c r="E5901" s="18" t="str">
        <f t="shared" si="387"/>
        <v/>
      </c>
      <c r="F5901" s="18" t="str">
        <f t="shared" si="388"/>
        <v/>
      </c>
      <c r="G5901" s="18" t="str">
        <f t="shared" si="389"/>
        <v/>
      </c>
      <c r="H5901" s="18" t="str">
        <f t="shared" si="390"/>
        <v/>
      </c>
    </row>
    <row r="5902" spans="5:8" x14ac:dyDescent="0.25">
      <c r="E5902" s="18" t="str">
        <f t="shared" si="387"/>
        <v/>
      </c>
      <c r="F5902" s="18" t="str">
        <f t="shared" si="388"/>
        <v/>
      </c>
      <c r="G5902" s="18" t="str">
        <f t="shared" si="389"/>
        <v/>
      </c>
      <c r="H5902" s="18" t="str">
        <f t="shared" si="390"/>
        <v/>
      </c>
    </row>
    <row r="5903" spans="5:8" x14ac:dyDescent="0.25">
      <c r="E5903" s="18" t="str">
        <f t="shared" si="387"/>
        <v/>
      </c>
      <c r="F5903" s="18" t="str">
        <f t="shared" si="388"/>
        <v/>
      </c>
      <c r="G5903" s="18" t="str">
        <f t="shared" si="389"/>
        <v/>
      </c>
      <c r="H5903" s="18" t="str">
        <f t="shared" si="390"/>
        <v/>
      </c>
    </row>
    <row r="5904" spans="5:8" x14ac:dyDescent="0.25">
      <c r="E5904" s="18" t="str">
        <f t="shared" si="387"/>
        <v/>
      </c>
      <c r="F5904" s="18" t="str">
        <f t="shared" si="388"/>
        <v/>
      </c>
      <c r="G5904" s="18" t="str">
        <f t="shared" si="389"/>
        <v/>
      </c>
      <c r="H5904" s="18" t="str">
        <f t="shared" si="390"/>
        <v/>
      </c>
    </row>
    <row r="5905" spans="5:8" x14ac:dyDescent="0.25">
      <c r="E5905" s="18" t="str">
        <f t="shared" si="387"/>
        <v/>
      </c>
      <c r="F5905" s="18" t="str">
        <f t="shared" si="388"/>
        <v/>
      </c>
      <c r="G5905" s="18" t="str">
        <f t="shared" si="389"/>
        <v/>
      </c>
      <c r="H5905" s="18" t="str">
        <f t="shared" si="390"/>
        <v/>
      </c>
    </row>
    <row r="5906" spans="5:8" x14ac:dyDescent="0.25">
      <c r="E5906" s="18" t="str">
        <f t="shared" si="387"/>
        <v/>
      </c>
      <c r="F5906" s="18" t="str">
        <f t="shared" si="388"/>
        <v/>
      </c>
      <c r="G5906" s="18" t="str">
        <f t="shared" si="389"/>
        <v/>
      </c>
      <c r="H5906" s="18" t="str">
        <f t="shared" si="390"/>
        <v/>
      </c>
    </row>
    <row r="5907" spans="5:8" x14ac:dyDescent="0.25">
      <c r="E5907" s="18" t="str">
        <f t="shared" si="387"/>
        <v/>
      </c>
      <c r="F5907" s="18" t="str">
        <f t="shared" si="388"/>
        <v/>
      </c>
      <c r="G5907" s="18" t="str">
        <f t="shared" si="389"/>
        <v/>
      </c>
      <c r="H5907" s="18" t="str">
        <f t="shared" si="390"/>
        <v/>
      </c>
    </row>
    <row r="5908" spans="5:8" x14ac:dyDescent="0.25">
      <c r="E5908" s="18" t="str">
        <f t="shared" si="387"/>
        <v/>
      </c>
      <c r="F5908" s="18" t="str">
        <f t="shared" si="388"/>
        <v/>
      </c>
      <c r="G5908" s="18" t="str">
        <f t="shared" si="389"/>
        <v/>
      </c>
      <c r="H5908" s="18" t="str">
        <f t="shared" si="390"/>
        <v/>
      </c>
    </row>
    <row r="5909" spans="5:8" x14ac:dyDescent="0.25">
      <c r="E5909" s="18" t="str">
        <f t="shared" si="387"/>
        <v/>
      </c>
      <c r="F5909" s="18" t="str">
        <f t="shared" si="388"/>
        <v/>
      </c>
      <c r="G5909" s="18" t="str">
        <f t="shared" si="389"/>
        <v/>
      </c>
      <c r="H5909" s="18" t="str">
        <f t="shared" si="390"/>
        <v/>
      </c>
    </row>
    <row r="5910" spans="5:8" x14ac:dyDescent="0.25">
      <c r="E5910" s="18" t="str">
        <f t="shared" si="387"/>
        <v/>
      </c>
      <c r="F5910" s="18" t="str">
        <f t="shared" si="388"/>
        <v/>
      </c>
      <c r="G5910" s="18" t="str">
        <f t="shared" si="389"/>
        <v/>
      </c>
      <c r="H5910" s="18" t="str">
        <f t="shared" si="390"/>
        <v/>
      </c>
    </row>
    <row r="5911" spans="5:8" x14ac:dyDescent="0.25">
      <c r="E5911" s="18" t="str">
        <f t="shared" si="387"/>
        <v/>
      </c>
      <c r="F5911" s="18" t="str">
        <f t="shared" si="388"/>
        <v/>
      </c>
      <c r="G5911" s="18" t="str">
        <f t="shared" si="389"/>
        <v/>
      </c>
      <c r="H5911" s="18" t="str">
        <f t="shared" si="390"/>
        <v/>
      </c>
    </row>
    <row r="5912" spans="5:8" x14ac:dyDescent="0.25">
      <c r="E5912" s="18" t="str">
        <f t="shared" si="387"/>
        <v/>
      </c>
      <c r="F5912" s="18" t="str">
        <f t="shared" si="388"/>
        <v/>
      </c>
      <c r="G5912" s="18" t="str">
        <f t="shared" si="389"/>
        <v/>
      </c>
      <c r="H5912" s="18" t="str">
        <f t="shared" si="390"/>
        <v/>
      </c>
    </row>
    <row r="5913" spans="5:8" x14ac:dyDescent="0.25">
      <c r="E5913" s="18" t="str">
        <f t="shared" si="387"/>
        <v/>
      </c>
      <c r="F5913" s="18" t="str">
        <f t="shared" si="388"/>
        <v/>
      </c>
      <c r="G5913" s="18" t="str">
        <f t="shared" si="389"/>
        <v/>
      </c>
      <c r="H5913" s="18" t="str">
        <f t="shared" si="390"/>
        <v/>
      </c>
    </row>
    <row r="5914" spans="5:8" x14ac:dyDescent="0.25">
      <c r="E5914" s="18" t="str">
        <f t="shared" si="387"/>
        <v/>
      </c>
      <c r="F5914" s="18" t="str">
        <f t="shared" si="388"/>
        <v/>
      </c>
      <c r="G5914" s="18" t="str">
        <f t="shared" si="389"/>
        <v/>
      </c>
      <c r="H5914" s="18" t="str">
        <f t="shared" si="390"/>
        <v/>
      </c>
    </row>
    <row r="5915" spans="5:8" x14ac:dyDescent="0.25">
      <c r="E5915" s="18" t="str">
        <f t="shared" si="387"/>
        <v/>
      </c>
      <c r="F5915" s="18" t="str">
        <f t="shared" si="388"/>
        <v/>
      </c>
      <c r="G5915" s="18" t="str">
        <f t="shared" si="389"/>
        <v/>
      </c>
      <c r="H5915" s="18" t="str">
        <f t="shared" si="390"/>
        <v/>
      </c>
    </row>
    <row r="5916" spans="5:8" x14ac:dyDescent="0.25">
      <c r="E5916" s="18" t="str">
        <f t="shared" si="387"/>
        <v/>
      </c>
      <c r="F5916" s="18" t="str">
        <f t="shared" si="388"/>
        <v/>
      </c>
      <c r="G5916" s="18" t="str">
        <f t="shared" si="389"/>
        <v/>
      </c>
      <c r="H5916" s="18" t="str">
        <f t="shared" si="390"/>
        <v/>
      </c>
    </row>
    <row r="5917" spans="5:8" x14ac:dyDescent="0.25">
      <c r="E5917" s="18" t="str">
        <f t="shared" si="387"/>
        <v/>
      </c>
      <c r="F5917" s="18" t="str">
        <f t="shared" si="388"/>
        <v/>
      </c>
      <c r="G5917" s="18" t="str">
        <f t="shared" si="389"/>
        <v/>
      </c>
      <c r="H5917" s="18" t="str">
        <f t="shared" si="390"/>
        <v/>
      </c>
    </row>
    <row r="5918" spans="5:8" x14ac:dyDescent="0.25">
      <c r="E5918" s="18" t="str">
        <f t="shared" si="387"/>
        <v/>
      </c>
      <c r="F5918" s="18" t="str">
        <f t="shared" si="388"/>
        <v/>
      </c>
      <c r="G5918" s="18" t="str">
        <f t="shared" si="389"/>
        <v/>
      </c>
      <c r="H5918" s="18" t="str">
        <f t="shared" si="390"/>
        <v/>
      </c>
    </row>
    <row r="5919" spans="5:8" x14ac:dyDescent="0.25">
      <c r="E5919" s="18" t="str">
        <f t="shared" si="387"/>
        <v/>
      </c>
      <c r="F5919" s="18" t="str">
        <f t="shared" si="388"/>
        <v/>
      </c>
      <c r="G5919" s="18" t="str">
        <f t="shared" si="389"/>
        <v/>
      </c>
      <c r="H5919" s="18" t="str">
        <f t="shared" si="390"/>
        <v/>
      </c>
    </row>
    <row r="5920" spans="5:8" x14ac:dyDescent="0.25">
      <c r="E5920" s="18" t="str">
        <f t="shared" si="387"/>
        <v/>
      </c>
      <c r="F5920" s="18" t="str">
        <f t="shared" si="388"/>
        <v/>
      </c>
      <c r="G5920" s="18" t="str">
        <f t="shared" si="389"/>
        <v/>
      </c>
      <c r="H5920" s="18" t="str">
        <f t="shared" si="390"/>
        <v/>
      </c>
    </row>
    <row r="5921" spans="5:8" x14ac:dyDescent="0.25">
      <c r="E5921" s="18" t="str">
        <f t="shared" si="387"/>
        <v/>
      </c>
      <c r="F5921" s="18" t="str">
        <f t="shared" si="388"/>
        <v/>
      </c>
      <c r="G5921" s="18" t="str">
        <f t="shared" si="389"/>
        <v/>
      </c>
      <c r="H5921" s="18" t="str">
        <f t="shared" si="390"/>
        <v/>
      </c>
    </row>
    <row r="5922" spans="5:8" x14ac:dyDescent="0.25">
      <c r="E5922" s="18" t="str">
        <f t="shared" si="387"/>
        <v/>
      </c>
      <c r="F5922" s="18" t="str">
        <f t="shared" si="388"/>
        <v/>
      </c>
      <c r="G5922" s="18" t="str">
        <f t="shared" si="389"/>
        <v/>
      </c>
      <c r="H5922" s="18" t="str">
        <f t="shared" si="390"/>
        <v/>
      </c>
    </row>
    <row r="5923" spans="5:8" x14ac:dyDescent="0.25">
      <c r="E5923" s="18" t="str">
        <f t="shared" si="387"/>
        <v/>
      </c>
      <c r="F5923" s="18" t="str">
        <f t="shared" si="388"/>
        <v/>
      </c>
      <c r="G5923" s="18" t="str">
        <f t="shared" si="389"/>
        <v/>
      </c>
      <c r="H5923" s="18" t="str">
        <f t="shared" si="390"/>
        <v/>
      </c>
    </row>
    <row r="5924" spans="5:8" x14ac:dyDescent="0.25">
      <c r="E5924" s="18" t="str">
        <f t="shared" si="387"/>
        <v/>
      </c>
      <c r="F5924" s="18" t="str">
        <f t="shared" si="388"/>
        <v/>
      </c>
      <c r="G5924" s="18" t="str">
        <f t="shared" si="389"/>
        <v/>
      </c>
      <c r="H5924" s="18" t="str">
        <f t="shared" si="390"/>
        <v/>
      </c>
    </row>
    <row r="5925" spans="5:8" x14ac:dyDescent="0.25">
      <c r="E5925" s="18" t="str">
        <f t="shared" si="387"/>
        <v/>
      </c>
      <c r="F5925" s="18" t="str">
        <f t="shared" si="388"/>
        <v/>
      </c>
      <c r="G5925" s="18" t="str">
        <f t="shared" si="389"/>
        <v/>
      </c>
      <c r="H5925" s="18" t="str">
        <f t="shared" si="390"/>
        <v/>
      </c>
    </row>
    <row r="5926" spans="5:8" x14ac:dyDescent="0.25">
      <c r="E5926" s="18" t="str">
        <f t="shared" si="387"/>
        <v/>
      </c>
      <c r="F5926" s="18" t="str">
        <f t="shared" si="388"/>
        <v/>
      </c>
      <c r="G5926" s="18" t="str">
        <f t="shared" si="389"/>
        <v/>
      </c>
      <c r="H5926" s="18" t="str">
        <f t="shared" si="390"/>
        <v/>
      </c>
    </row>
    <row r="5927" spans="5:8" x14ac:dyDescent="0.25">
      <c r="E5927" s="18" t="str">
        <f t="shared" si="387"/>
        <v/>
      </c>
      <c r="F5927" s="18" t="str">
        <f t="shared" si="388"/>
        <v/>
      </c>
      <c r="G5927" s="18" t="str">
        <f t="shared" si="389"/>
        <v/>
      </c>
      <c r="H5927" s="18" t="str">
        <f t="shared" si="390"/>
        <v/>
      </c>
    </row>
    <row r="5928" spans="5:8" x14ac:dyDescent="0.25">
      <c r="E5928" s="18" t="str">
        <f t="shared" si="387"/>
        <v/>
      </c>
      <c r="F5928" s="18" t="str">
        <f t="shared" si="388"/>
        <v/>
      </c>
      <c r="G5928" s="18" t="str">
        <f t="shared" si="389"/>
        <v/>
      </c>
      <c r="H5928" s="18" t="str">
        <f t="shared" si="390"/>
        <v/>
      </c>
    </row>
    <row r="5929" spans="5:8" x14ac:dyDescent="0.25">
      <c r="E5929" s="18" t="str">
        <f t="shared" si="387"/>
        <v/>
      </c>
      <c r="F5929" s="18" t="str">
        <f t="shared" si="388"/>
        <v/>
      </c>
      <c r="G5929" s="18" t="str">
        <f t="shared" si="389"/>
        <v/>
      </c>
      <c r="H5929" s="18" t="str">
        <f t="shared" si="390"/>
        <v/>
      </c>
    </row>
    <row r="5930" spans="5:8" x14ac:dyDescent="0.25">
      <c r="E5930" s="18" t="str">
        <f t="shared" si="387"/>
        <v/>
      </c>
      <c r="F5930" s="18" t="str">
        <f t="shared" si="388"/>
        <v/>
      </c>
      <c r="G5930" s="18" t="str">
        <f t="shared" si="389"/>
        <v/>
      </c>
      <c r="H5930" s="18" t="str">
        <f t="shared" si="390"/>
        <v/>
      </c>
    </row>
    <row r="5931" spans="5:8" x14ac:dyDescent="0.25">
      <c r="E5931" s="18" t="str">
        <f t="shared" si="387"/>
        <v/>
      </c>
      <c r="F5931" s="18" t="str">
        <f t="shared" si="388"/>
        <v/>
      </c>
      <c r="G5931" s="18" t="str">
        <f t="shared" si="389"/>
        <v/>
      </c>
      <c r="H5931" s="18" t="str">
        <f t="shared" si="390"/>
        <v/>
      </c>
    </row>
    <row r="5932" spans="5:8" x14ac:dyDescent="0.25">
      <c r="E5932" s="18" t="str">
        <f t="shared" si="387"/>
        <v/>
      </c>
      <c r="F5932" s="18" t="str">
        <f t="shared" si="388"/>
        <v/>
      </c>
      <c r="G5932" s="18" t="str">
        <f t="shared" si="389"/>
        <v/>
      </c>
      <c r="H5932" s="18" t="str">
        <f t="shared" si="390"/>
        <v/>
      </c>
    </row>
    <row r="5933" spans="5:8" x14ac:dyDescent="0.25">
      <c r="E5933" s="18" t="str">
        <f t="shared" si="387"/>
        <v/>
      </c>
      <c r="F5933" s="18" t="str">
        <f t="shared" si="388"/>
        <v/>
      </c>
      <c r="G5933" s="18" t="str">
        <f t="shared" si="389"/>
        <v/>
      </c>
      <c r="H5933" s="18" t="str">
        <f t="shared" si="390"/>
        <v/>
      </c>
    </row>
    <row r="5934" spans="5:8" x14ac:dyDescent="0.25">
      <c r="E5934" s="18" t="str">
        <f t="shared" si="387"/>
        <v/>
      </c>
      <c r="F5934" s="18" t="str">
        <f t="shared" si="388"/>
        <v/>
      </c>
      <c r="G5934" s="18" t="str">
        <f t="shared" si="389"/>
        <v/>
      </c>
      <c r="H5934" s="18" t="str">
        <f t="shared" si="390"/>
        <v/>
      </c>
    </row>
    <row r="5935" spans="5:8" x14ac:dyDescent="0.25">
      <c r="E5935" s="18" t="str">
        <f t="shared" si="387"/>
        <v/>
      </c>
      <c r="F5935" s="18" t="str">
        <f t="shared" si="388"/>
        <v/>
      </c>
      <c r="G5935" s="18" t="str">
        <f t="shared" si="389"/>
        <v/>
      </c>
      <c r="H5935" s="18" t="str">
        <f t="shared" si="390"/>
        <v/>
      </c>
    </row>
    <row r="5936" spans="5:8" x14ac:dyDescent="0.25">
      <c r="E5936" s="18" t="str">
        <f t="shared" si="387"/>
        <v/>
      </c>
      <c r="F5936" s="18" t="str">
        <f t="shared" si="388"/>
        <v/>
      </c>
      <c r="G5936" s="18" t="str">
        <f t="shared" si="389"/>
        <v/>
      </c>
      <c r="H5936" s="18" t="str">
        <f t="shared" si="390"/>
        <v/>
      </c>
    </row>
    <row r="5937" spans="5:8" x14ac:dyDescent="0.25">
      <c r="E5937" s="18" t="str">
        <f t="shared" si="387"/>
        <v/>
      </c>
      <c r="F5937" s="18" t="str">
        <f t="shared" si="388"/>
        <v/>
      </c>
      <c r="G5937" s="18" t="str">
        <f t="shared" si="389"/>
        <v/>
      </c>
      <c r="H5937" s="18" t="str">
        <f t="shared" si="390"/>
        <v/>
      </c>
    </row>
    <row r="5938" spans="5:8" x14ac:dyDescent="0.25">
      <c r="E5938" s="18" t="str">
        <f t="shared" si="387"/>
        <v/>
      </c>
      <c r="F5938" s="18" t="str">
        <f t="shared" si="388"/>
        <v/>
      </c>
      <c r="G5938" s="18" t="str">
        <f t="shared" si="389"/>
        <v/>
      </c>
      <c r="H5938" s="18" t="str">
        <f t="shared" si="390"/>
        <v/>
      </c>
    </row>
    <row r="5939" spans="5:8" x14ac:dyDescent="0.25">
      <c r="E5939" s="18" t="str">
        <f t="shared" si="387"/>
        <v/>
      </c>
      <c r="F5939" s="18" t="str">
        <f t="shared" si="388"/>
        <v/>
      </c>
      <c r="G5939" s="18" t="str">
        <f t="shared" si="389"/>
        <v/>
      </c>
      <c r="H5939" s="18" t="str">
        <f t="shared" si="390"/>
        <v/>
      </c>
    </row>
    <row r="5940" spans="5:8" x14ac:dyDescent="0.25">
      <c r="E5940" s="18" t="str">
        <f t="shared" si="387"/>
        <v/>
      </c>
      <c r="F5940" s="18" t="str">
        <f t="shared" si="388"/>
        <v/>
      </c>
      <c r="G5940" s="18" t="str">
        <f t="shared" si="389"/>
        <v/>
      </c>
      <c r="H5940" s="18" t="str">
        <f t="shared" si="390"/>
        <v/>
      </c>
    </row>
    <row r="5941" spans="5:8" x14ac:dyDescent="0.25">
      <c r="E5941" s="18" t="str">
        <f t="shared" si="387"/>
        <v/>
      </c>
      <c r="F5941" s="18" t="str">
        <f t="shared" si="388"/>
        <v/>
      </c>
      <c r="G5941" s="18" t="str">
        <f t="shared" si="389"/>
        <v/>
      </c>
      <c r="H5941" s="18" t="str">
        <f t="shared" si="390"/>
        <v/>
      </c>
    </row>
    <row r="5942" spans="5:8" x14ac:dyDescent="0.25">
      <c r="E5942" s="18" t="str">
        <f t="shared" si="387"/>
        <v/>
      </c>
      <c r="F5942" s="18" t="str">
        <f t="shared" si="388"/>
        <v/>
      </c>
      <c r="G5942" s="18" t="str">
        <f t="shared" si="389"/>
        <v/>
      </c>
      <c r="H5942" s="18" t="str">
        <f t="shared" si="390"/>
        <v/>
      </c>
    </row>
    <row r="5943" spans="5:8" x14ac:dyDescent="0.25">
      <c r="E5943" s="18" t="str">
        <f t="shared" si="387"/>
        <v/>
      </c>
      <c r="F5943" s="18" t="str">
        <f t="shared" si="388"/>
        <v/>
      </c>
      <c r="G5943" s="18" t="str">
        <f t="shared" si="389"/>
        <v/>
      </c>
      <c r="H5943" s="18" t="str">
        <f t="shared" si="390"/>
        <v/>
      </c>
    </row>
    <row r="5944" spans="5:8" x14ac:dyDescent="0.25">
      <c r="E5944" s="18" t="str">
        <f t="shared" si="387"/>
        <v/>
      </c>
      <c r="F5944" s="18" t="str">
        <f t="shared" si="388"/>
        <v/>
      </c>
      <c r="G5944" s="18" t="str">
        <f t="shared" si="389"/>
        <v/>
      </c>
      <c r="H5944" s="18" t="str">
        <f t="shared" si="390"/>
        <v/>
      </c>
    </row>
    <row r="5945" spans="5:8" x14ac:dyDescent="0.25">
      <c r="E5945" s="18" t="str">
        <f t="shared" si="387"/>
        <v/>
      </c>
      <c r="F5945" s="18" t="str">
        <f t="shared" si="388"/>
        <v/>
      </c>
      <c r="G5945" s="18" t="str">
        <f t="shared" si="389"/>
        <v/>
      </c>
      <c r="H5945" s="18" t="str">
        <f t="shared" si="390"/>
        <v/>
      </c>
    </row>
    <row r="5946" spans="5:8" x14ac:dyDescent="0.25">
      <c r="E5946" s="18" t="str">
        <f t="shared" si="387"/>
        <v/>
      </c>
      <c r="F5946" s="18" t="str">
        <f t="shared" si="388"/>
        <v/>
      </c>
      <c r="G5946" s="18" t="str">
        <f t="shared" si="389"/>
        <v/>
      </c>
      <c r="H5946" s="18" t="str">
        <f t="shared" si="390"/>
        <v/>
      </c>
    </row>
    <row r="5947" spans="5:8" x14ac:dyDescent="0.25">
      <c r="E5947" s="18" t="str">
        <f t="shared" si="387"/>
        <v/>
      </c>
      <c r="F5947" s="18" t="str">
        <f t="shared" si="388"/>
        <v/>
      </c>
      <c r="G5947" s="18" t="str">
        <f t="shared" si="389"/>
        <v/>
      </c>
      <c r="H5947" s="18" t="str">
        <f t="shared" si="390"/>
        <v/>
      </c>
    </row>
    <row r="5948" spans="5:8" x14ac:dyDescent="0.25">
      <c r="E5948" s="18" t="str">
        <f t="shared" si="387"/>
        <v/>
      </c>
      <c r="F5948" s="18" t="str">
        <f t="shared" si="388"/>
        <v/>
      </c>
      <c r="G5948" s="18" t="str">
        <f t="shared" si="389"/>
        <v/>
      </c>
      <c r="H5948" s="18" t="str">
        <f t="shared" si="390"/>
        <v/>
      </c>
    </row>
    <row r="5949" spans="5:8" x14ac:dyDescent="0.25">
      <c r="E5949" s="18" t="str">
        <f t="shared" si="387"/>
        <v/>
      </c>
      <c r="F5949" s="18" t="str">
        <f t="shared" si="388"/>
        <v/>
      </c>
      <c r="G5949" s="18" t="str">
        <f t="shared" si="389"/>
        <v/>
      </c>
      <c r="H5949" s="18" t="str">
        <f t="shared" si="390"/>
        <v/>
      </c>
    </row>
    <row r="5950" spans="5:8" x14ac:dyDescent="0.25">
      <c r="E5950" s="18" t="str">
        <f t="shared" si="387"/>
        <v/>
      </c>
      <c r="F5950" s="18" t="str">
        <f t="shared" si="388"/>
        <v/>
      </c>
      <c r="G5950" s="18" t="str">
        <f t="shared" si="389"/>
        <v/>
      </c>
      <c r="H5950" s="18" t="str">
        <f t="shared" si="390"/>
        <v/>
      </c>
    </row>
    <row r="5951" spans="5:8" x14ac:dyDescent="0.25">
      <c r="E5951" s="18" t="str">
        <f t="shared" si="387"/>
        <v/>
      </c>
      <c r="F5951" s="18" t="str">
        <f t="shared" si="388"/>
        <v/>
      </c>
      <c r="G5951" s="18" t="str">
        <f t="shared" si="389"/>
        <v/>
      </c>
      <c r="H5951" s="18" t="str">
        <f t="shared" si="390"/>
        <v/>
      </c>
    </row>
    <row r="5952" spans="5:8" x14ac:dyDescent="0.25">
      <c r="E5952" s="18" t="str">
        <f t="shared" si="387"/>
        <v/>
      </c>
      <c r="F5952" s="18" t="str">
        <f t="shared" si="388"/>
        <v/>
      </c>
      <c r="G5952" s="18" t="str">
        <f t="shared" si="389"/>
        <v/>
      </c>
      <c r="H5952" s="18" t="str">
        <f t="shared" si="390"/>
        <v/>
      </c>
    </row>
    <row r="5953" spans="5:8" x14ac:dyDescent="0.25">
      <c r="E5953" s="18" t="str">
        <f t="shared" si="387"/>
        <v/>
      </c>
      <c r="F5953" s="18" t="str">
        <f t="shared" si="388"/>
        <v/>
      </c>
      <c r="G5953" s="18" t="str">
        <f t="shared" si="389"/>
        <v/>
      </c>
      <c r="H5953" s="18" t="str">
        <f t="shared" si="390"/>
        <v/>
      </c>
    </row>
    <row r="5954" spans="5:8" x14ac:dyDescent="0.25">
      <c r="E5954" s="18" t="str">
        <f t="shared" si="387"/>
        <v/>
      </c>
      <c r="F5954" s="18" t="str">
        <f t="shared" si="388"/>
        <v/>
      </c>
      <c r="G5954" s="18" t="str">
        <f t="shared" si="389"/>
        <v/>
      </c>
      <c r="H5954" s="18" t="str">
        <f t="shared" si="390"/>
        <v/>
      </c>
    </row>
    <row r="5955" spans="5:8" x14ac:dyDescent="0.25">
      <c r="E5955" s="18" t="str">
        <f t="shared" si="387"/>
        <v/>
      </c>
      <c r="F5955" s="18" t="str">
        <f t="shared" si="388"/>
        <v/>
      </c>
      <c r="G5955" s="18" t="str">
        <f t="shared" si="389"/>
        <v/>
      </c>
      <c r="H5955" s="18" t="str">
        <f t="shared" si="390"/>
        <v/>
      </c>
    </row>
    <row r="5956" spans="5:8" x14ac:dyDescent="0.25">
      <c r="E5956" s="18" t="str">
        <f t="shared" si="387"/>
        <v/>
      </c>
      <c r="F5956" s="18" t="str">
        <f t="shared" si="388"/>
        <v/>
      </c>
      <c r="G5956" s="18" t="str">
        <f t="shared" si="389"/>
        <v/>
      </c>
      <c r="H5956" s="18" t="str">
        <f t="shared" si="390"/>
        <v/>
      </c>
    </row>
    <row r="5957" spans="5:8" x14ac:dyDescent="0.25">
      <c r="E5957" s="18" t="str">
        <f t="shared" si="387"/>
        <v/>
      </c>
      <c r="F5957" s="18" t="str">
        <f t="shared" si="388"/>
        <v/>
      </c>
      <c r="G5957" s="18" t="str">
        <f t="shared" si="389"/>
        <v/>
      </c>
      <c r="H5957" s="18" t="str">
        <f t="shared" si="390"/>
        <v/>
      </c>
    </row>
    <row r="5958" spans="5:8" x14ac:dyDescent="0.25">
      <c r="E5958" s="18" t="str">
        <f t="shared" ref="E5958:E6021" si="391">IF($C5958="","",IFERROR(INDEX(ItemPriceCol,MATCH($C5958,ItemName,0)),""))</f>
        <v/>
      </c>
      <c r="F5958" s="18" t="str">
        <f t="shared" ref="F5958:F6021" si="392">IF(OR($D5958="",$E5958=""),"",$D5958*$E5958)</f>
        <v/>
      </c>
      <c r="G5958" s="18" t="str">
        <f t="shared" ref="G5958:G6021" si="393">IF($C5958="","",IFERROR(INDEX(ItemCostCol,MATCH($C5958,ItemName,0)),""))</f>
        <v/>
      </c>
      <c r="H5958" s="18" t="str">
        <f t="shared" ref="H5958:H6021" si="394">IF(OR($F5958="",$G5958=""),"",$F5958-$D5958*$G5958)</f>
        <v/>
      </c>
    </row>
    <row r="5959" spans="5:8" x14ac:dyDescent="0.25">
      <c r="E5959" s="18" t="str">
        <f t="shared" si="391"/>
        <v/>
      </c>
      <c r="F5959" s="18" t="str">
        <f t="shared" si="392"/>
        <v/>
      </c>
      <c r="G5959" s="18" t="str">
        <f t="shared" si="393"/>
        <v/>
      </c>
      <c r="H5959" s="18" t="str">
        <f t="shared" si="394"/>
        <v/>
      </c>
    </row>
    <row r="5960" spans="5:8" x14ac:dyDescent="0.25">
      <c r="E5960" s="18" t="str">
        <f t="shared" si="391"/>
        <v/>
      </c>
      <c r="F5960" s="18" t="str">
        <f t="shared" si="392"/>
        <v/>
      </c>
      <c r="G5960" s="18" t="str">
        <f t="shared" si="393"/>
        <v/>
      </c>
      <c r="H5960" s="18" t="str">
        <f t="shared" si="394"/>
        <v/>
      </c>
    </row>
    <row r="5961" spans="5:8" x14ac:dyDescent="0.25">
      <c r="E5961" s="18" t="str">
        <f t="shared" si="391"/>
        <v/>
      </c>
      <c r="F5961" s="18" t="str">
        <f t="shared" si="392"/>
        <v/>
      </c>
      <c r="G5961" s="18" t="str">
        <f t="shared" si="393"/>
        <v/>
      </c>
      <c r="H5961" s="18" t="str">
        <f t="shared" si="394"/>
        <v/>
      </c>
    </row>
    <row r="5962" spans="5:8" x14ac:dyDescent="0.25">
      <c r="E5962" s="18" t="str">
        <f t="shared" si="391"/>
        <v/>
      </c>
      <c r="F5962" s="18" t="str">
        <f t="shared" si="392"/>
        <v/>
      </c>
      <c r="G5962" s="18" t="str">
        <f t="shared" si="393"/>
        <v/>
      </c>
      <c r="H5962" s="18" t="str">
        <f t="shared" si="394"/>
        <v/>
      </c>
    </row>
    <row r="5963" spans="5:8" x14ac:dyDescent="0.25">
      <c r="E5963" s="18" t="str">
        <f t="shared" si="391"/>
        <v/>
      </c>
      <c r="F5963" s="18" t="str">
        <f t="shared" si="392"/>
        <v/>
      </c>
      <c r="G5963" s="18" t="str">
        <f t="shared" si="393"/>
        <v/>
      </c>
      <c r="H5963" s="18" t="str">
        <f t="shared" si="394"/>
        <v/>
      </c>
    </row>
    <row r="5964" spans="5:8" x14ac:dyDescent="0.25">
      <c r="E5964" s="18" t="str">
        <f t="shared" si="391"/>
        <v/>
      </c>
      <c r="F5964" s="18" t="str">
        <f t="shared" si="392"/>
        <v/>
      </c>
      <c r="G5964" s="18" t="str">
        <f t="shared" si="393"/>
        <v/>
      </c>
      <c r="H5964" s="18" t="str">
        <f t="shared" si="394"/>
        <v/>
      </c>
    </row>
    <row r="5965" spans="5:8" x14ac:dyDescent="0.25">
      <c r="E5965" s="18" t="str">
        <f t="shared" si="391"/>
        <v/>
      </c>
      <c r="F5965" s="18" t="str">
        <f t="shared" si="392"/>
        <v/>
      </c>
      <c r="G5965" s="18" t="str">
        <f t="shared" si="393"/>
        <v/>
      </c>
      <c r="H5965" s="18" t="str">
        <f t="shared" si="394"/>
        <v/>
      </c>
    </row>
    <row r="5966" spans="5:8" x14ac:dyDescent="0.25">
      <c r="E5966" s="18" t="str">
        <f t="shared" si="391"/>
        <v/>
      </c>
      <c r="F5966" s="18" t="str">
        <f t="shared" si="392"/>
        <v/>
      </c>
      <c r="G5966" s="18" t="str">
        <f t="shared" si="393"/>
        <v/>
      </c>
      <c r="H5966" s="18" t="str">
        <f t="shared" si="394"/>
        <v/>
      </c>
    </row>
    <row r="5967" spans="5:8" x14ac:dyDescent="0.25">
      <c r="E5967" s="18" t="str">
        <f t="shared" si="391"/>
        <v/>
      </c>
      <c r="F5967" s="18" t="str">
        <f t="shared" si="392"/>
        <v/>
      </c>
      <c r="G5967" s="18" t="str">
        <f t="shared" si="393"/>
        <v/>
      </c>
      <c r="H5967" s="18" t="str">
        <f t="shared" si="394"/>
        <v/>
      </c>
    </row>
    <row r="5968" spans="5:8" x14ac:dyDescent="0.25">
      <c r="E5968" s="18" t="str">
        <f t="shared" si="391"/>
        <v/>
      </c>
      <c r="F5968" s="18" t="str">
        <f t="shared" si="392"/>
        <v/>
      </c>
      <c r="G5968" s="18" t="str">
        <f t="shared" si="393"/>
        <v/>
      </c>
      <c r="H5968" s="18" t="str">
        <f t="shared" si="394"/>
        <v/>
      </c>
    </row>
    <row r="5969" spans="5:8" x14ac:dyDescent="0.25">
      <c r="E5969" s="18" t="str">
        <f t="shared" si="391"/>
        <v/>
      </c>
      <c r="F5969" s="18" t="str">
        <f t="shared" si="392"/>
        <v/>
      </c>
      <c r="G5969" s="18" t="str">
        <f t="shared" si="393"/>
        <v/>
      </c>
      <c r="H5969" s="18" t="str">
        <f t="shared" si="394"/>
        <v/>
      </c>
    </row>
    <row r="5970" spans="5:8" x14ac:dyDescent="0.25">
      <c r="E5970" s="18" t="str">
        <f t="shared" si="391"/>
        <v/>
      </c>
      <c r="F5970" s="18" t="str">
        <f t="shared" si="392"/>
        <v/>
      </c>
      <c r="G5970" s="18" t="str">
        <f t="shared" si="393"/>
        <v/>
      </c>
      <c r="H5970" s="18" t="str">
        <f t="shared" si="394"/>
        <v/>
      </c>
    </row>
    <row r="5971" spans="5:8" x14ac:dyDescent="0.25">
      <c r="E5971" s="18" t="str">
        <f t="shared" si="391"/>
        <v/>
      </c>
      <c r="F5971" s="18" t="str">
        <f t="shared" si="392"/>
        <v/>
      </c>
      <c r="G5971" s="18" t="str">
        <f t="shared" si="393"/>
        <v/>
      </c>
      <c r="H5971" s="18" t="str">
        <f t="shared" si="394"/>
        <v/>
      </c>
    </row>
    <row r="5972" spans="5:8" x14ac:dyDescent="0.25">
      <c r="E5972" s="18" t="str">
        <f t="shared" si="391"/>
        <v/>
      </c>
      <c r="F5972" s="18" t="str">
        <f t="shared" si="392"/>
        <v/>
      </c>
      <c r="G5972" s="18" t="str">
        <f t="shared" si="393"/>
        <v/>
      </c>
      <c r="H5972" s="18" t="str">
        <f t="shared" si="394"/>
        <v/>
      </c>
    </row>
    <row r="5973" spans="5:8" x14ac:dyDescent="0.25">
      <c r="E5973" s="18" t="str">
        <f t="shared" si="391"/>
        <v/>
      </c>
      <c r="F5973" s="18" t="str">
        <f t="shared" si="392"/>
        <v/>
      </c>
      <c r="G5973" s="18" t="str">
        <f t="shared" si="393"/>
        <v/>
      </c>
      <c r="H5973" s="18" t="str">
        <f t="shared" si="394"/>
        <v/>
      </c>
    </row>
    <row r="5974" spans="5:8" x14ac:dyDescent="0.25">
      <c r="E5974" s="18" t="str">
        <f t="shared" si="391"/>
        <v/>
      </c>
      <c r="F5974" s="18" t="str">
        <f t="shared" si="392"/>
        <v/>
      </c>
      <c r="G5974" s="18" t="str">
        <f t="shared" si="393"/>
        <v/>
      </c>
      <c r="H5974" s="18" t="str">
        <f t="shared" si="394"/>
        <v/>
      </c>
    </row>
    <row r="5975" spans="5:8" x14ac:dyDescent="0.25">
      <c r="E5975" s="18" t="str">
        <f t="shared" si="391"/>
        <v/>
      </c>
      <c r="F5975" s="18" t="str">
        <f t="shared" si="392"/>
        <v/>
      </c>
      <c r="G5975" s="18" t="str">
        <f t="shared" si="393"/>
        <v/>
      </c>
      <c r="H5975" s="18" t="str">
        <f t="shared" si="394"/>
        <v/>
      </c>
    </row>
    <row r="5976" spans="5:8" x14ac:dyDescent="0.25">
      <c r="E5976" s="18" t="str">
        <f t="shared" si="391"/>
        <v/>
      </c>
      <c r="F5976" s="18" t="str">
        <f t="shared" si="392"/>
        <v/>
      </c>
      <c r="G5976" s="18" t="str">
        <f t="shared" si="393"/>
        <v/>
      </c>
      <c r="H5976" s="18" t="str">
        <f t="shared" si="394"/>
        <v/>
      </c>
    </row>
    <row r="5977" spans="5:8" x14ac:dyDescent="0.25">
      <c r="E5977" s="18" t="str">
        <f t="shared" si="391"/>
        <v/>
      </c>
      <c r="F5977" s="18" t="str">
        <f t="shared" si="392"/>
        <v/>
      </c>
      <c r="G5977" s="18" t="str">
        <f t="shared" si="393"/>
        <v/>
      </c>
      <c r="H5977" s="18" t="str">
        <f t="shared" si="394"/>
        <v/>
      </c>
    </row>
    <row r="5978" spans="5:8" x14ac:dyDescent="0.25">
      <c r="E5978" s="18" t="str">
        <f t="shared" si="391"/>
        <v/>
      </c>
      <c r="F5978" s="18" t="str">
        <f t="shared" si="392"/>
        <v/>
      </c>
      <c r="G5978" s="18" t="str">
        <f t="shared" si="393"/>
        <v/>
      </c>
      <c r="H5978" s="18" t="str">
        <f t="shared" si="394"/>
        <v/>
      </c>
    </row>
    <row r="5979" spans="5:8" x14ac:dyDescent="0.25">
      <c r="E5979" s="18" t="str">
        <f t="shared" si="391"/>
        <v/>
      </c>
      <c r="F5979" s="18" t="str">
        <f t="shared" si="392"/>
        <v/>
      </c>
      <c r="G5979" s="18" t="str">
        <f t="shared" si="393"/>
        <v/>
      </c>
      <c r="H5979" s="18" t="str">
        <f t="shared" si="394"/>
        <v/>
      </c>
    </row>
    <row r="5980" spans="5:8" x14ac:dyDescent="0.25">
      <c r="E5980" s="18" t="str">
        <f t="shared" si="391"/>
        <v/>
      </c>
      <c r="F5980" s="18" t="str">
        <f t="shared" si="392"/>
        <v/>
      </c>
      <c r="G5980" s="18" t="str">
        <f t="shared" si="393"/>
        <v/>
      </c>
      <c r="H5980" s="18" t="str">
        <f t="shared" si="394"/>
        <v/>
      </c>
    </row>
    <row r="5981" spans="5:8" x14ac:dyDescent="0.25">
      <c r="E5981" s="18" t="str">
        <f t="shared" si="391"/>
        <v/>
      </c>
      <c r="F5981" s="18" t="str">
        <f t="shared" si="392"/>
        <v/>
      </c>
      <c r="G5981" s="18" t="str">
        <f t="shared" si="393"/>
        <v/>
      </c>
      <c r="H5981" s="18" t="str">
        <f t="shared" si="394"/>
        <v/>
      </c>
    </row>
    <row r="5982" spans="5:8" x14ac:dyDescent="0.25">
      <c r="E5982" s="18" t="str">
        <f t="shared" si="391"/>
        <v/>
      </c>
      <c r="F5982" s="18" t="str">
        <f t="shared" si="392"/>
        <v/>
      </c>
      <c r="G5982" s="18" t="str">
        <f t="shared" si="393"/>
        <v/>
      </c>
      <c r="H5982" s="18" t="str">
        <f t="shared" si="394"/>
        <v/>
      </c>
    </row>
    <row r="5983" spans="5:8" x14ac:dyDescent="0.25">
      <c r="E5983" s="18" t="str">
        <f t="shared" si="391"/>
        <v/>
      </c>
      <c r="F5983" s="18" t="str">
        <f t="shared" si="392"/>
        <v/>
      </c>
      <c r="G5983" s="18" t="str">
        <f t="shared" si="393"/>
        <v/>
      </c>
      <c r="H5983" s="18" t="str">
        <f t="shared" si="394"/>
        <v/>
      </c>
    </row>
    <row r="5984" spans="5:8" x14ac:dyDescent="0.25">
      <c r="E5984" s="18" t="str">
        <f t="shared" si="391"/>
        <v/>
      </c>
      <c r="F5984" s="18" t="str">
        <f t="shared" si="392"/>
        <v/>
      </c>
      <c r="G5984" s="18" t="str">
        <f t="shared" si="393"/>
        <v/>
      </c>
      <c r="H5984" s="18" t="str">
        <f t="shared" si="394"/>
        <v/>
      </c>
    </row>
    <row r="5985" spans="5:8" x14ac:dyDescent="0.25">
      <c r="E5985" s="18" t="str">
        <f t="shared" si="391"/>
        <v/>
      </c>
      <c r="F5985" s="18" t="str">
        <f t="shared" si="392"/>
        <v/>
      </c>
      <c r="G5985" s="18" t="str">
        <f t="shared" si="393"/>
        <v/>
      </c>
      <c r="H5985" s="18" t="str">
        <f t="shared" si="394"/>
        <v/>
      </c>
    </row>
    <row r="5986" spans="5:8" x14ac:dyDescent="0.25">
      <c r="E5986" s="18" t="str">
        <f t="shared" si="391"/>
        <v/>
      </c>
      <c r="F5986" s="18" t="str">
        <f t="shared" si="392"/>
        <v/>
      </c>
      <c r="G5986" s="18" t="str">
        <f t="shared" si="393"/>
        <v/>
      </c>
      <c r="H5986" s="18" t="str">
        <f t="shared" si="394"/>
        <v/>
      </c>
    </row>
    <row r="5987" spans="5:8" x14ac:dyDescent="0.25">
      <c r="E5987" s="18" t="str">
        <f t="shared" si="391"/>
        <v/>
      </c>
      <c r="F5987" s="18" t="str">
        <f t="shared" si="392"/>
        <v/>
      </c>
      <c r="G5987" s="18" t="str">
        <f t="shared" si="393"/>
        <v/>
      </c>
      <c r="H5987" s="18" t="str">
        <f t="shared" si="394"/>
        <v/>
      </c>
    </row>
    <row r="5988" spans="5:8" x14ac:dyDescent="0.25">
      <c r="E5988" s="18" t="str">
        <f t="shared" si="391"/>
        <v/>
      </c>
      <c r="F5988" s="18" t="str">
        <f t="shared" si="392"/>
        <v/>
      </c>
      <c r="G5988" s="18" t="str">
        <f t="shared" si="393"/>
        <v/>
      </c>
      <c r="H5988" s="18" t="str">
        <f t="shared" si="394"/>
        <v/>
      </c>
    </row>
    <row r="5989" spans="5:8" x14ac:dyDescent="0.25">
      <c r="E5989" s="18" t="str">
        <f t="shared" si="391"/>
        <v/>
      </c>
      <c r="F5989" s="18" t="str">
        <f t="shared" si="392"/>
        <v/>
      </c>
      <c r="G5989" s="18" t="str">
        <f t="shared" si="393"/>
        <v/>
      </c>
      <c r="H5989" s="18" t="str">
        <f t="shared" si="394"/>
        <v/>
      </c>
    </row>
    <row r="5990" spans="5:8" x14ac:dyDescent="0.25">
      <c r="E5990" s="18" t="str">
        <f t="shared" si="391"/>
        <v/>
      </c>
      <c r="F5990" s="18" t="str">
        <f t="shared" si="392"/>
        <v/>
      </c>
      <c r="G5990" s="18" t="str">
        <f t="shared" si="393"/>
        <v/>
      </c>
      <c r="H5990" s="18" t="str">
        <f t="shared" si="394"/>
        <v/>
      </c>
    </row>
    <row r="5991" spans="5:8" x14ac:dyDescent="0.25">
      <c r="E5991" s="18" t="str">
        <f t="shared" si="391"/>
        <v/>
      </c>
      <c r="F5991" s="18" t="str">
        <f t="shared" si="392"/>
        <v/>
      </c>
      <c r="G5991" s="18" t="str">
        <f t="shared" si="393"/>
        <v/>
      </c>
      <c r="H5991" s="18" t="str">
        <f t="shared" si="394"/>
        <v/>
      </c>
    </row>
    <row r="5992" spans="5:8" x14ac:dyDescent="0.25">
      <c r="E5992" s="18" t="str">
        <f t="shared" si="391"/>
        <v/>
      </c>
      <c r="F5992" s="18" t="str">
        <f t="shared" si="392"/>
        <v/>
      </c>
      <c r="G5992" s="18" t="str">
        <f t="shared" si="393"/>
        <v/>
      </c>
      <c r="H5992" s="18" t="str">
        <f t="shared" si="394"/>
        <v/>
      </c>
    </row>
    <row r="5993" spans="5:8" x14ac:dyDescent="0.25">
      <c r="E5993" s="18" t="str">
        <f t="shared" si="391"/>
        <v/>
      </c>
      <c r="F5993" s="18" t="str">
        <f t="shared" si="392"/>
        <v/>
      </c>
      <c r="G5993" s="18" t="str">
        <f t="shared" si="393"/>
        <v/>
      </c>
      <c r="H5993" s="18" t="str">
        <f t="shared" si="394"/>
        <v/>
      </c>
    </row>
    <row r="5994" spans="5:8" x14ac:dyDescent="0.25">
      <c r="E5994" s="18" t="str">
        <f t="shared" si="391"/>
        <v/>
      </c>
      <c r="F5994" s="18" t="str">
        <f t="shared" si="392"/>
        <v/>
      </c>
      <c r="G5994" s="18" t="str">
        <f t="shared" si="393"/>
        <v/>
      </c>
      <c r="H5994" s="18" t="str">
        <f t="shared" si="394"/>
        <v/>
      </c>
    </row>
    <row r="5995" spans="5:8" x14ac:dyDescent="0.25">
      <c r="E5995" s="18" t="str">
        <f t="shared" si="391"/>
        <v/>
      </c>
      <c r="F5995" s="18" t="str">
        <f t="shared" si="392"/>
        <v/>
      </c>
      <c r="G5995" s="18" t="str">
        <f t="shared" si="393"/>
        <v/>
      </c>
      <c r="H5995" s="18" t="str">
        <f t="shared" si="394"/>
        <v/>
      </c>
    </row>
    <row r="5996" spans="5:8" x14ac:dyDescent="0.25">
      <c r="E5996" s="18" t="str">
        <f t="shared" si="391"/>
        <v/>
      </c>
      <c r="F5996" s="18" t="str">
        <f t="shared" si="392"/>
        <v/>
      </c>
      <c r="G5996" s="18" t="str">
        <f t="shared" si="393"/>
        <v/>
      </c>
      <c r="H5996" s="18" t="str">
        <f t="shared" si="394"/>
        <v/>
      </c>
    </row>
    <row r="5997" spans="5:8" x14ac:dyDescent="0.25">
      <c r="E5997" s="18" t="str">
        <f t="shared" si="391"/>
        <v/>
      </c>
      <c r="F5997" s="18" t="str">
        <f t="shared" si="392"/>
        <v/>
      </c>
      <c r="G5997" s="18" t="str">
        <f t="shared" si="393"/>
        <v/>
      </c>
      <c r="H5997" s="18" t="str">
        <f t="shared" si="394"/>
        <v/>
      </c>
    </row>
    <row r="5998" spans="5:8" x14ac:dyDescent="0.25">
      <c r="E5998" s="18" t="str">
        <f t="shared" si="391"/>
        <v/>
      </c>
      <c r="F5998" s="18" t="str">
        <f t="shared" si="392"/>
        <v/>
      </c>
      <c r="G5998" s="18" t="str">
        <f t="shared" si="393"/>
        <v/>
      </c>
      <c r="H5998" s="18" t="str">
        <f t="shared" si="394"/>
        <v/>
      </c>
    </row>
    <row r="5999" spans="5:8" x14ac:dyDescent="0.25">
      <c r="E5999" s="18" t="str">
        <f t="shared" si="391"/>
        <v/>
      </c>
      <c r="F5999" s="18" t="str">
        <f t="shared" si="392"/>
        <v/>
      </c>
      <c r="G5999" s="18" t="str">
        <f t="shared" si="393"/>
        <v/>
      </c>
      <c r="H5999" s="18" t="str">
        <f t="shared" si="394"/>
        <v/>
      </c>
    </row>
    <row r="6000" spans="5:8" x14ac:dyDescent="0.25">
      <c r="E6000" s="18" t="str">
        <f t="shared" si="391"/>
        <v/>
      </c>
      <c r="F6000" s="18" t="str">
        <f t="shared" si="392"/>
        <v/>
      </c>
      <c r="G6000" s="18" t="str">
        <f t="shared" si="393"/>
        <v/>
      </c>
      <c r="H6000" s="18" t="str">
        <f t="shared" si="394"/>
        <v/>
      </c>
    </row>
    <row r="6001" spans="5:8" x14ac:dyDescent="0.25">
      <c r="E6001" s="18" t="str">
        <f t="shared" si="391"/>
        <v/>
      </c>
      <c r="F6001" s="18" t="str">
        <f t="shared" si="392"/>
        <v/>
      </c>
      <c r="G6001" s="18" t="str">
        <f t="shared" si="393"/>
        <v/>
      </c>
      <c r="H6001" s="18" t="str">
        <f t="shared" si="394"/>
        <v/>
      </c>
    </row>
    <row r="6002" spans="5:8" x14ac:dyDescent="0.25">
      <c r="E6002" s="18" t="str">
        <f t="shared" si="391"/>
        <v/>
      </c>
      <c r="F6002" s="18" t="str">
        <f t="shared" si="392"/>
        <v/>
      </c>
      <c r="G6002" s="18" t="str">
        <f t="shared" si="393"/>
        <v/>
      </c>
      <c r="H6002" s="18" t="str">
        <f t="shared" si="394"/>
        <v/>
      </c>
    </row>
    <row r="6003" spans="5:8" x14ac:dyDescent="0.25">
      <c r="E6003" s="18" t="str">
        <f t="shared" si="391"/>
        <v/>
      </c>
      <c r="F6003" s="18" t="str">
        <f t="shared" si="392"/>
        <v/>
      </c>
      <c r="G6003" s="18" t="str">
        <f t="shared" si="393"/>
        <v/>
      </c>
      <c r="H6003" s="18" t="str">
        <f t="shared" si="394"/>
        <v/>
      </c>
    </row>
    <row r="6004" spans="5:8" x14ac:dyDescent="0.25">
      <c r="E6004" s="18" t="str">
        <f t="shared" si="391"/>
        <v/>
      </c>
      <c r="F6004" s="18" t="str">
        <f t="shared" si="392"/>
        <v/>
      </c>
      <c r="G6004" s="18" t="str">
        <f t="shared" si="393"/>
        <v/>
      </c>
      <c r="H6004" s="18" t="str">
        <f t="shared" si="394"/>
        <v/>
      </c>
    </row>
    <row r="6005" spans="5:8" x14ac:dyDescent="0.25">
      <c r="E6005" s="18" t="str">
        <f t="shared" si="391"/>
        <v/>
      </c>
      <c r="F6005" s="18" t="str">
        <f t="shared" si="392"/>
        <v/>
      </c>
      <c r="G6005" s="18" t="str">
        <f t="shared" si="393"/>
        <v/>
      </c>
      <c r="H6005" s="18" t="str">
        <f t="shared" si="394"/>
        <v/>
      </c>
    </row>
    <row r="6006" spans="5:8" x14ac:dyDescent="0.25">
      <c r="E6006" s="18" t="str">
        <f t="shared" si="391"/>
        <v/>
      </c>
      <c r="F6006" s="18" t="str">
        <f t="shared" si="392"/>
        <v/>
      </c>
      <c r="G6006" s="18" t="str">
        <f t="shared" si="393"/>
        <v/>
      </c>
      <c r="H6006" s="18" t="str">
        <f t="shared" si="394"/>
        <v/>
      </c>
    </row>
    <row r="6007" spans="5:8" x14ac:dyDescent="0.25">
      <c r="E6007" s="18" t="str">
        <f t="shared" si="391"/>
        <v/>
      </c>
      <c r="F6007" s="18" t="str">
        <f t="shared" si="392"/>
        <v/>
      </c>
      <c r="G6007" s="18" t="str">
        <f t="shared" si="393"/>
        <v/>
      </c>
      <c r="H6007" s="18" t="str">
        <f t="shared" si="394"/>
        <v/>
      </c>
    </row>
    <row r="6008" spans="5:8" x14ac:dyDescent="0.25">
      <c r="E6008" s="18" t="str">
        <f t="shared" si="391"/>
        <v/>
      </c>
      <c r="F6008" s="18" t="str">
        <f t="shared" si="392"/>
        <v/>
      </c>
      <c r="G6008" s="18" t="str">
        <f t="shared" si="393"/>
        <v/>
      </c>
      <c r="H6008" s="18" t="str">
        <f t="shared" si="394"/>
        <v/>
      </c>
    </row>
    <row r="6009" spans="5:8" x14ac:dyDescent="0.25">
      <c r="E6009" s="18" t="str">
        <f t="shared" si="391"/>
        <v/>
      </c>
      <c r="F6009" s="18" t="str">
        <f t="shared" si="392"/>
        <v/>
      </c>
      <c r="G6009" s="18" t="str">
        <f t="shared" si="393"/>
        <v/>
      </c>
      <c r="H6009" s="18" t="str">
        <f t="shared" si="394"/>
        <v/>
      </c>
    </row>
    <row r="6010" spans="5:8" x14ac:dyDescent="0.25">
      <c r="E6010" s="18" t="str">
        <f t="shared" si="391"/>
        <v/>
      </c>
      <c r="F6010" s="18" t="str">
        <f t="shared" si="392"/>
        <v/>
      </c>
      <c r="G6010" s="18" t="str">
        <f t="shared" si="393"/>
        <v/>
      </c>
      <c r="H6010" s="18" t="str">
        <f t="shared" si="394"/>
        <v/>
      </c>
    </row>
    <row r="6011" spans="5:8" x14ac:dyDescent="0.25">
      <c r="E6011" s="18" t="str">
        <f t="shared" si="391"/>
        <v/>
      </c>
      <c r="F6011" s="18" t="str">
        <f t="shared" si="392"/>
        <v/>
      </c>
      <c r="G6011" s="18" t="str">
        <f t="shared" si="393"/>
        <v/>
      </c>
      <c r="H6011" s="18" t="str">
        <f t="shared" si="394"/>
        <v/>
      </c>
    </row>
    <row r="6012" spans="5:8" x14ac:dyDescent="0.25">
      <c r="E6012" s="18" t="str">
        <f t="shared" si="391"/>
        <v/>
      </c>
      <c r="F6012" s="18" t="str">
        <f t="shared" si="392"/>
        <v/>
      </c>
      <c r="G6012" s="18" t="str">
        <f t="shared" si="393"/>
        <v/>
      </c>
      <c r="H6012" s="18" t="str">
        <f t="shared" si="394"/>
        <v/>
      </c>
    </row>
    <row r="6013" spans="5:8" x14ac:dyDescent="0.25">
      <c r="E6013" s="18" t="str">
        <f t="shared" si="391"/>
        <v/>
      </c>
      <c r="F6013" s="18" t="str">
        <f t="shared" si="392"/>
        <v/>
      </c>
      <c r="G6013" s="18" t="str">
        <f t="shared" si="393"/>
        <v/>
      </c>
      <c r="H6013" s="18" t="str">
        <f t="shared" si="394"/>
        <v/>
      </c>
    </row>
    <row r="6014" spans="5:8" x14ac:dyDescent="0.25">
      <c r="E6014" s="18" t="str">
        <f t="shared" si="391"/>
        <v/>
      </c>
      <c r="F6014" s="18" t="str">
        <f t="shared" si="392"/>
        <v/>
      </c>
      <c r="G6014" s="18" t="str">
        <f t="shared" si="393"/>
        <v/>
      </c>
      <c r="H6014" s="18" t="str">
        <f t="shared" si="394"/>
        <v/>
      </c>
    </row>
    <row r="6015" spans="5:8" x14ac:dyDescent="0.25">
      <c r="E6015" s="18" t="str">
        <f t="shared" si="391"/>
        <v/>
      </c>
      <c r="F6015" s="18" t="str">
        <f t="shared" si="392"/>
        <v/>
      </c>
      <c r="G6015" s="18" t="str">
        <f t="shared" si="393"/>
        <v/>
      </c>
      <c r="H6015" s="18" t="str">
        <f t="shared" si="394"/>
        <v/>
      </c>
    </row>
    <row r="6016" spans="5:8" x14ac:dyDescent="0.25">
      <c r="E6016" s="18" t="str">
        <f t="shared" si="391"/>
        <v/>
      </c>
      <c r="F6016" s="18" t="str">
        <f t="shared" si="392"/>
        <v/>
      </c>
      <c r="G6016" s="18" t="str">
        <f t="shared" si="393"/>
        <v/>
      </c>
      <c r="H6016" s="18" t="str">
        <f t="shared" si="394"/>
        <v/>
      </c>
    </row>
    <row r="6017" spans="5:8" x14ac:dyDescent="0.25">
      <c r="E6017" s="18" t="str">
        <f t="shared" si="391"/>
        <v/>
      </c>
      <c r="F6017" s="18" t="str">
        <f t="shared" si="392"/>
        <v/>
      </c>
      <c r="G6017" s="18" t="str">
        <f t="shared" si="393"/>
        <v/>
      </c>
      <c r="H6017" s="18" t="str">
        <f t="shared" si="394"/>
        <v/>
      </c>
    </row>
    <row r="6018" spans="5:8" x14ac:dyDescent="0.25">
      <c r="E6018" s="18" t="str">
        <f t="shared" si="391"/>
        <v/>
      </c>
      <c r="F6018" s="18" t="str">
        <f t="shared" si="392"/>
        <v/>
      </c>
      <c r="G6018" s="18" t="str">
        <f t="shared" si="393"/>
        <v/>
      </c>
      <c r="H6018" s="18" t="str">
        <f t="shared" si="394"/>
        <v/>
      </c>
    </row>
    <row r="6019" spans="5:8" x14ac:dyDescent="0.25">
      <c r="E6019" s="18" t="str">
        <f t="shared" si="391"/>
        <v/>
      </c>
      <c r="F6019" s="18" t="str">
        <f t="shared" si="392"/>
        <v/>
      </c>
      <c r="G6019" s="18" t="str">
        <f t="shared" si="393"/>
        <v/>
      </c>
      <c r="H6019" s="18" t="str">
        <f t="shared" si="394"/>
        <v/>
      </c>
    </row>
    <row r="6020" spans="5:8" x14ac:dyDescent="0.25">
      <c r="E6020" s="18" t="str">
        <f t="shared" si="391"/>
        <v/>
      </c>
      <c r="F6020" s="18" t="str">
        <f t="shared" si="392"/>
        <v/>
      </c>
      <c r="G6020" s="18" t="str">
        <f t="shared" si="393"/>
        <v/>
      </c>
      <c r="H6020" s="18" t="str">
        <f t="shared" si="394"/>
        <v/>
      </c>
    </row>
    <row r="6021" spans="5:8" x14ac:dyDescent="0.25">
      <c r="E6021" s="18" t="str">
        <f t="shared" si="391"/>
        <v/>
      </c>
      <c r="F6021" s="18" t="str">
        <f t="shared" si="392"/>
        <v/>
      </c>
      <c r="G6021" s="18" t="str">
        <f t="shared" si="393"/>
        <v/>
      </c>
      <c r="H6021" s="18" t="str">
        <f t="shared" si="394"/>
        <v/>
      </c>
    </row>
    <row r="6022" spans="5:8" x14ac:dyDescent="0.25">
      <c r="E6022" s="18" t="str">
        <f t="shared" ref="E6022:E6085" si="395">IF($C6022="","",IFERROR(INDEX(ItemPriceCol,MATCH($C6022,ItemName,0)),""))</f>
        <v/>
      </c>
      <c r="F6022" s="18" t="str">
        <f t="shared" ref="F6022:F6085" si="396">IF(OR($D6022="",$E6022=""),"",$D6022*$E6022)</f>
        <v/>
      </c>
      <c r="G6022" s="18" t="str">
        <f t="shared" ref="G6022:G6085" si="397">IF($C6022="","",IFERROR(INDEX(ItemCostCol,MATCH($C6022,ItemName,0)),""))</f>
        <v/>
      </c>
      <c r="H6022" s="18" t="str">
        <f t="shared" ref="H6022:H6085" si="398">IF(OR($F6022="",$G6022=""),"",$F6022-$D6022*$G6022)</f>
        <v/>
      </c>
    </row>
    <row r="6023" spans="5:8" x14ac:dyDescent="0.25">
      <c r="E6023" s="18" t="str">
        <f t="shared" si="395"/>
        <v/>
      </c>
      <c r="F6023" s="18" t="str">
        <f t="shared" si="396"/>
        <v/>
      </c>
      <c r="G6023" s="18" t="str">
        <f t="shared" si="397"/>
        <v/>
      </c>
      <c r="H6023" s="18" t="str">
        <f t="shared" si="398"/>
        <v/>
      </c>
    </row>
    <row r="6024" spans="5:8" x14ac:dyDescent="0.25">
      <c r="E6024" s="18" t="str">
        <f t="shared" si="395"/>
        <v/>
      </c>
      <c r="F6024" s="18" t="str">
        <f t="shared" si="396"/>
        <v/>
      </c>
      <c r="G6024" s="18" t="str">
        <f t="shared" si="397"/>
        <v/>
      </c>
      <c r="H6024" s="18" t="str">
        <f t="shared" si="398"/>
        <v/>
      </c>
    </row>
    <row r="6025" spans="5:8" x14ac:dyDescent="0.25">
      <c r="E6025" s="18" t="str">
        <f t="shared" si="395"/>
        <v/>
      </c>
      <c r="F6025" s="18" t="str">
        <f t="shared" si="396"/>
        <v/>
      </c>
      <c r="G6025" s="18" t="str">
        <f t="shared" si="397"/>
        <v/>
      </c>
      <c r="H6025" s="18" t="str">
        <f t="shared" si="398"/>
        <v/>
      </c>
    </row>
    <row r="6026" spans="5:8" x14ac:dyDescent="0.25">
      <c r="E6026" s="18" t="str">
        <f t="shared" si="395"/>
        <v/>
      </c>
      <c r="F6026" s="18" t="str">
        <f t="shared" si="396"/>
        <v/>
      </c>
      <c r="G6026" s="18" t="str">
        <f t="shared" si="397"/>
        <v/>
      </c>
      <c r="H6026" s="18" t="str">
        <f t="shared" si="398"/>
        <v/>
      </c>
    </row>
    <row r="6027" spans="5:8" x14ac:dyDescent="0.25">
      <c r="E6027" s="18" t="str">
        <f t="shared" si="395"/>
        <v/>
      </c>
      <c r="F6027" s="18" t="str">
        <f t="shared" si="396"/>
        <v/>
      </c>
      <c r="G6027" s="18" t="str">
        <f t="shared" si="397"/>
        <v/>
      </c>
      <c r="H6027" s="18" t="str">
        <f t="shared" si="398"/>
        <v/>
      </c>
    </row>
    <row r="6028" spans="5:8" x14ac:dyDescent="0.25">
      <c r="E6028" s="18" t="str">
        <f t="shared" si="395"/>
        <v/>
      </c>
      <c r="F6028" s="18" t="str">
        <f t="shared" si="396"/>
        <v/>
      </c>
      <c r="G6028" s="18" t="str">
        <f t="shared" si="397"/>
        <v/>
      </c>
      <c r="H6028" s="18" t="str">
        <f t="shared" si="398"/>
        <v/>
      </c>
    </row>
    <row r="6029" spans="5:8" x14ac:dyDescent="0.25">
      <c r="E6029" s="18" t="str">
        <f t="shared" si="395"/>
        <v/>
      </c>
      <c r="F6029" s="18" t="str">
        <f t="shared" si="396"/>
        <v/>
      </c>
      <c r="G6029" s="18" t="str">
        <f t="shared" si="397"/>
        <v/>
      </c>
      <c r="H6029" s="18" t="str">
        <f t="shared" si="398"/>
        <v/>
      </c>
    </row>
    <row r="6030" spans="5:8" x14ac:dyDescent="0.25">
      <c r="E6030" s="18" t="str">
        <f t="shared" si="395"/>
        <v/>
      </c>
      <c r="F6030" s="18" t="str">
        <f t="shared" si="396"/>
        <v/>
      </c>
      <c r="G6030" s="18" t="str">
        <f t="shared" si="397"/>
        <v/>
      </c>
      <c r="H6030" s="18" t="str">
        <f t="shared" si="398"/>
        <v/>
      </c>
    </row>
    <row r="6031" spans="5:8" x14ac:dyDescent="0.25">
      <c r="E6031" s="18" t="str">
        <f t="shared" si="395"/>
        <v/>
      </c>
      <c r="F6031" s="18" t="str">
        <f t="shared" si="396"/>
        <v/>
      </c>
      <c r="G6031" s="18" t="str">
        <f t="shared" si="397"/>
        <v/>
      </c>
      <c r="H6031" s="18" t="str">
        <f t="shared" si="398"/>
        <v/>
      </c>
    </row>
    <row r="6032" spans="5:8" x14ac:dyDescent="0.25">
      <c r="E6032" s="18" t="str">
        <f t="shared" si="395"/>
        <v/>
      </c>
      <c r="F6032" s="18" t="str">
        <f t="shared" si="396"/>
        <v/>
      </c>
      <c r="G6032" s="18" t="str">
        <f t="shared" si="397"/>
        <v/>
      </c>
      <c r="H6032" s="18" t="str">
        <f t="shared" si="398"/>
        <v/>
      </c>
    </row>
    <row r="6033" spans="5:8" x14ac:dyDescent="0.25">
      <c r="E6033" s="18" t="str">
        <f t="shared" si="395"/>
        <v/>
      </c>
      <c r="F6033" s="18" t="str">
        <f t="shared" si="396"/>
        <v/>
      </c>
      <c r="G6033" s="18" t="str">
        <f t="shared" si="397"/>
        <v/>
      </c>
      <c r="H6033" s="18" t="str">
        <f t="shared" si="398"/>
        <v/>
      </c>
    </row>
    <row r="6034" spans="5:8" x14ac:dyDescent="0.25">
      <c r="E6034" s="18" t="str">
        <f t="shared" si="395"/>
        <v/>
      </c>
      <c r="F6034" s="18" t="str">
        <f t="shared" si="396"/>
        <v/>
      </c>
      <c r="G6034" s="18" t="str">
        <f t="shared" si="397"/>
        <v/>
      </c>
      <c r="H6034" s="18" t="str">
        <f t="shared" si="398"/>
        <v/>
      </c>
    </row>
    <row r="6035" spans="5:8" x14ac:dyDescent="0.25">
      <c r="E6035" s="18" t="str">
        <f t="shared" si="395"/>
        <v/>
      </c>
      <c r="F6035" s="18" t="str">
        <f t="shared" si="396"/>
        <v/>
      </c>
      <c r="G6035" s="18" t="str">
        <f t="shared" si="397"/>
        <v/>
      </c>
      <c r="H6035" s="18" t="str">
        <f t="shared" si="398"/>
        <v/>
      </c>
    </row>
    <row r="6036" spans="5:8" x14ac:dyDescent="0.25">
      <c r="E6036" s="18" t="str">
        <f t="shared" si="395"/>
        <v/>
      </c>
      <c r="F6036" s="18" t="str">
        <f t="shared" si="396"/>
        <v/>
      </c>
      <c r="G6036" s="18" t="str">
        <f t="shared" si="397"/>
        <v/>
      </c>
      <c r="H6036" s="18" t="str">
        <f t="shared" si="398"/>
        <v/>
      </c>
    </row>
    <row r="6037" spans="5:8" x14ac:dyDescent="0.25">
      <c r="E6037" s="18" t="str">
        <f t="shared" si="395"/>
        <v/>
      </c>
      <c r="F6037" s="18" t="str">
        <f t="shared" si="396"/>
        <v/>
      </c>
      <c r="G6037" s="18" t="str">
        <f t="shared" si="397"/>
        <v/>
      </c>
      <c r="H6037" s="18" t="str">
        <f t="shared" si="398"/>
        <v/>
      </c>
    </row>
    <row r="6038" spans="5:8" x14ac:dyDescent="0.25">
      <c r="E6038" s="18" t="str">
        <f t="shared" si="395"/>
        <v/>
      </c>
      <c r="F6038" s="18" t="str">
        <f t="shared" si="396"/>
        <v/>
      </c>
      <c r="G6038" s="18" t="str">
        <f t="shared" si="397"/>
        <v/>
      </c>
      <c r="H6038" s="18" t="str">
        <f t="shared" si="398"/>
        <v/>
      </c>
    </row>
    <row r="6039" spans="5:8" x14ac:dyDescent="0.25">
      <c r="E6039" s="18" t="str">
        <f t="shared" si="395"/>
        <v/>
      </c>
      <c r="F6039" s="18" t="str">
        <f t="shared" si="396"/>
        <v/>
      </c>
      <c r="G6039" s="18" t="str">
        <f t="shared" si="397"/>
        <v/>
      </c>
      <c r="H6039" s="18" t="str">
        <f t="shared" si="398"/>
        <v/>
      </c>
    </row>
    <row r="6040" spans="5:8" x14ac:dyDescent="0.25">
      <c r="E6040" s="18" t="str">
        <f t="shared" si="395"/>
        <v/>
      </c>
      <c r="F6040" s="18" t="str">
        <f t="shared" si="396"/>
        <v/>
      </c>
      <c r="G6040" s="18" t="str">
        <f t="shared" si="397"/>
        <v/>
      </c>
      <c r="H6040" s="18" t="str">
        <f t="shared" si="398"/>
        <v/>
      </c>
    </row>
    <row r="6041" spans="5:8" x14ac:dyDescent="0.25">
      <c r="E6041" s="18" t="str">
        <f t="shared" si="395"/>
        <v/>
      </c>
      <c r="F6041" s="18" t="str">
        <f t="shared" si="396"/>
        <v/>
      </c>
      <c r="G6041" s="18" t="str">
        <f t="shared" si="397"/>
        <v/>
      </c>
      <c r="H6041" s="18" t="str">
        <f t="shared" si="398"/>
        <v/>
      </c>
    </row>
    <row r="6042" spans="5:8" x14ac:dyDescent="0.25">
      <c r="E6042" s="18" t="str">
        <f t="shared" si="395"/>
        <v/>
      </c>
      <c r="F6042" s="18" t="str">
        <f t="shared" si="396"/>
        <v/>
      </c>
      <c r="G6042" s="18" t="str">
        <f t="shared" si="397"/>
        <v/>
      </c>
      <c r="H6042" s="18" t="str">
        <f t="shared" si="398"/>
        <v/>
      </c>
    </row>
    <row r="6043" spans="5:8" x14ac:dyDescent="0.25">
      <c r="E6043" s="18" t="str">
        <f t="shared" si="395"/>
        <v/>
      </c>
      <c r="F6043" s="18" t="str">
        <f t="shared" si="396"/>
        <v/>
      </c>
      <c r="G6043" s="18" t="str">
        <f t="shared" si="397"/>
        <v/>
      </c>
      <c r="H6043" s="18" t="str">
        <f t="shared" si="398"/>
        <v/>
      </c>
    </row>
    <row r="6044" spans="5:8" x14ac:dyDescent="0.25">
      <c r="E6044" s="18" t="str">
        <f t="shared" si="395"/>
        <v/>
      </c>
      <c r="F6044" s="18" t="str">
        <f t="shared" si="396"/>
        <v/>
      </c>
      <c r="G6044" s="18" t="str">
        <f t="shared" si="397"/>
        <v/>
      </c>
      <c r="H6044" s="18" t="str">
        <f t="shared" si="398"/>
        <v/>
      </c>
    </row>
    <row r="6045" spans="5:8" x14ac:dyDescent="0.25">
      <c r="E6045" s="18" t="str">
        <f t="shared" si="395"/>
        <v/>
      </c>
      <c r="F6045" s="18" t="str">
        <f t="shared" si="396"/>
        <v/>
      </c>
      <c r="G6045" s="18" t="str">
        <f t="shared" si="397"/>
        <v/>
      </c>
      <c r="H6045" s="18" t="str">
        <f t="shared" si="398"/>
        <v/>
      </c>
    </row>
    <row r="6046" spans="5:8" x14ac:dyDescent="0.25">
      <c r="E6046" s="18" t="str">
        <f t="shared" si="395"/>
        <v/>
      </c>
      <c r="F6046" s="18" t="str">
        <f t="shared" si="396"/>
        <v/>
      </c>
      <c r="G6046" s="18" t="str">
        <f t="shared" si="397"/>
        <v/>
      </c>
      <c r="H6046" s="18" t="str">
        <f t="shared" si="398"/>
        <v/>
      </c>
    </row>
    <row r="6047" spans="5:8" x14ac:dyDescent="0.25">
      <c r="E6047" s="18" t="str">
        <f t="shared" si="395"/>
        <v/>
      </c>
      <c r="F6047" s="18" t="str">
        <f t="shared" si="396"/>
        <v/>
      </c>
      <c r="G6047" s="18" t="str">
        <f t="shared" si="397"/>
        <v/>
      </c>
      <c r="H6047" s="18" t="str">
        <f t="shared" si="398"/>
        <v/>
      </c>
    </row>
    <row r="6048" spans="5:8" x14ac:dyDescent="0.25">
      <c r="E6048" s="18" t="str">
        <f t="shared" si="395"/>
        <v/>
      </c>
      <c r="F6048" s="18" t="str">
        <f t="shared" si="396"/>
        <v/>
      </c>
      <c r="G6048" s="18" t="str">
        <f t="shared" si="397"/>
        <v/>
      </c>
      <c r="H6048" s="18" t="str">
        <f t="shared" si="398"/>
        <v/>
      </c>
    </row>
    <row r="6049" spans="5:8" x14ac:dyDescent="0.25">
      <c r="E6049" s="18" t="str">
        <f t="shared" si="395"/>
        <v/>
      </c>
      <c r="F6049" s="18" t="str">
        <f t="shared" si="396"/>
        <v/>
      </c>
      <c r="G6049" s="18" t="str">
        <f t="shared" si="397"/>
        <v/>
      </c>
      <c r="H6049" s="18" t="str">
        <f t="shared" si="398"/>
        <v/>
      </c>
    </row>
    <row r="6050" spans="5:8" x14ac:dyDescent="0.25">
      <c r="E6050" s="18" t="str">
        <f t="shared" si="395"/>
        <v/>
      </c>
      <c r="F6050" s="18" t="str">
        <f t="shared" si="396"/>
        <v/>
      </c>
      <c r="G6050" s="18" t="str">
        <f t="shared" si="397"/>
        <v/>
      </c>
      <c r="H6050" s="18" t="str">
        <f t="shared" si="398"/>
        <v/>
      </c>
    </row>
    <row r="6051" spans="5:8" x14ac:dyDescent="0.25">
      <c r="E6051" s="18" t="str">
        <f t="shared" si="395"/>
        <v/>
      </c>
      <c r="F6051" s="18" t="str">
        <f t="shared" si="396"/>
        <v/>
      </c>
      <c r="G6051" s="18" t="str">
        <f t="shared" si="397"/>
        <v/>
      </c>
      <c r="H6051" s="18" t="str">
        <f t="shared" si="398"/>
        <v/>
      </c>
    </row>
    <row r="6052" spans="5:8" x14ac:dyDescent="0.25">
      <c r="E6052" s="18" t="str">
        <f t="shared" si="395"/>
        <v/>
      </c>
      <c r="F6052" s="18" t="str">
        <f t="shared" si="396"/>
        <v/>
      </c>
      <c r="G6052" s="18" t="str">
        <f t="shared" si="397"/>
        <v/>
      </c>
      <c r="H6052" s="18" t="str">
        <f t="shared" si="398"/>
        <v/>
      </c>
    </row>
    <row r="6053" spans="5:8" x14ac:dyDescent="0.25">
      <c r="E6053" s="18" t="str">
        <f t="shared" si="395"/>
        <v/>
      </c>
      <c r="F6053" s="18" t="str">
        <f t="shared" si="396"/>
        <v/>
      </c>
      <c r="G6053" s="18" t="str">
        <f t="shared" si="397"/>
        <v/>
      </c>
      <c r="H6053" s="18" t="str">
        <f t="shared" si="398"/>
        <v/>
      </c>
    </row>
    <row r="6054" spans="5:8" x14ac:dyDescent="0.25">
      <c r="E6054" s="18" t="str">
        <f t="shared" si="395"/>
        <v/>
      </c>
      <c r="F6054" s="18" t="str">
        <f t="shared" si="396"/>
        <v/>
      </c>
      <c r="G6054" s="18" t="str">
        <f t="shared" si="397"/>
        <v/>
      </c>
      <c r="H6054" s="18" t="str">
        <f t="shared" si="398"/>
        <v/>
      </c>
    </row>
    <row r="6055" spans="5:8" x14ac:dyDescent="0.25">
      <c r="E6055" s="18" t="str">
        <f t="shared" si="395"/>
        <v/>
      </c>
      <c r="F6055" s="18" t="str">
        <f t="shared" si="396"/>
        <v/>
      </c>
      <c r="G6055" s="18" t="str">
        <f t="shared" si="397"/>
        <v/>
      </c>
      <c r="H6055" s="18" t="str">
        <f t="shared" si="398"/>
        <v/>
      </c>
    </row>
    <row r="6056" spans="5:8" x14ac:dyDescent="0.25">
      <c r="E6056" s="18" t="str">
        <f t="shared" si="395"/>
        <v/>
      </c>
      <c r="F6056" s="18" t="str">
        <f t="shared" si="396"/>
        <v/>
      </c>
      <c r="G6056" s="18" t="str">
        <f t="shared" si="397"/>
        <v/>
      </c>
      <c r="H6056" s="18" t="str">
        <f t="shared" si="398"/>
        <v/>
      </c>
    </row>
    <row r="6057" spans="5:8" x14ac:dyDescent="0.25">
      <c r="E6057" s="18" t="str">
        <f t="shared" si="395"/>
        <v/>
      </c>
      <c r="F6057" s="18" t="str">
        <f t="shared" si="396"/>
        <v/>
      </c>
      <c r="G6057" s="18" t="str">
        <f t="shared" si="397"/>
        <v/>
      </c>
      <c r="H6057" s="18" t="str">
        <f t="shared" si="398"/>
        <v/>
      </c>
    </row>
    <row r="6058" spans="5:8" x14ac:dyDescent="0.25">
      <c r="E6058" s="18" t="str">
        <f t="shared" si="395"/>
        <v/>
      </c>
      <c r="F6058" s="18" t="str">
        <f t="shared" si="396"/>
        <v/>
      </c>
      <c r="G6058" s="18" t="str">
        <f t="shared" si="397"/>
        <v/>
      </c>
      <c r="H6058" s="18" t="str">
        <f t="shared" si="398"/>
        <v/>
      </c>
    </row>
    <row r="6059" spans="5:8" x14ac:dyDescent="0.25">
      <c r="E6059" s="18" t="str">
        <f t="shared" si="395"/>
        <v/>
      </c>
      <c r="F6059" s="18" t="str">
        <f t="shared" si="396"/>
        <v/>
      </c>
      <c r="G6059" s="18" t="str">
        <f t="shared" si="397"/>
        <v/>
      </c>
      <c r="H6059" s="18" t="str">
        <f t="shared" si="398"/>
        <v/>
      </c>
    </row>
    <row r="6060" spans="5:8" x14ac:dyDescent="0.25">
      <c r="E6060" s="18" t="str">
        <f t="shared" si="395"/>
        <v/>
      </c>
      <c r="F6060" s="18" t="str">
        <f t="shared" si="396"/>
        <v/>
      </c>
      <c r="G6060" s="18" t="str">
        <f t="shared" si="397"/>
        <v/>
      </c>
      <c r="H6060" s="18" t="str">
        <f t="shared" si="398"/>
        <v/>
      </c>
    </row>
    <row r="6061" spans="5:8" x14ac:dyDescent="0.25">
      <c r="E6061" s="18" t="str">
        <f t="shared" si="395"/>
        <v/>
      </c>
      <c r="F6061" s="18" t="str">
        <f t="shared" si="396"/>
        <v/>
      </c>
      <c r="G6061" s="18" t="str">
        <f t="shared" si="397"/>
        <v/>
      </c>
      <c r="H6061" s="18" t="str">
        <f t="shared" si="398"/>
        <v/>
      </c>
    </row>
    <row r="6062" spans="5:8" x14ac:dyDescent="0.25">
      <c r="E6062" s="18" t="str">
        <f t="shared" si="395"/>
        <v/>
      </c>
      <c r="F6062" s="18" t="str">
        <f t="shared" si="396"/>
        <v/>
      </c>
      <c r="G6062" s="18" t="str">
        <f t="shared" si="397"/>
        <v/>
      </c>
      <c r="H6062" s="18" t="str">
        <f t="shared" si="398"/>
        <v/>
      </c>
    </row>
    <row r="6063" spans="5:8" x14ac:dyDescent="0.25">
      <c r="E6063" s="18" t="str">
        <f t="shared" si="395"/>
        <v/>
      </c>
      <c r="F6063" s="18" t="str">
        <f t="shared" si="396"/>
        <v/>
      </c>
      <c r="G6063" s="18" t="str">
        <f t="shared" si="397"/>
        <v/>
      </c>
      <c r="H6063" s="18" t="str">
        <f t="shared" si="398"/>
        <v/>
      </c>
    </row>
    <row r="6064" spans="5:8" x14ac:dyDescent="0.25">
      <c r="E6064" s="18" t="str">
        <f t="shared" si="395"/>
        <v/>
      </c>
      <c r="F6064" s="18" t="str">
        <f t="shared" si="396"/>
        <v/>
      </c>
      <c r="G6064" s="18" t="str">
        <f t="shared" si="397"/>
        <v/>
      </c>
      <c r="H6064" s="18" t="str">
        <f t="shared" si="398"/>
        <v/>
      </c>
    </row>
    <row r="6065" spans="5:8" x14ac:dyDescent="0.25">
      <c r="E6065" s="18" t="str">
        <f t="shared" si="395"/>
        <v/>
      </c>
      <c r="F6065" s="18" t="str">
        <f t="shared" si="396"/>
        <v/>
      </c>
      <c r="G6065" s="18" t="str">
        <f t="shared" si="397"/>
        <v/>
      </c>
      <c r="H6065" s="18" t="str">
        <f t="shared" si="398"/>
        <v/>
      </c>
    </row>
    <row r="6066" spans="5:8" x14ac:dyDescent="0.25">
      <c r="E6066" s="18" t="str">
        <f t="shared" si="395"/>
        <v/>
      </c>
      <c r="F6066" s="18" t="str">
        <f t="shared" si="396"/>
        <v/>
      </c>
      <c r="G6066" s="18" t="str">
        <f t="shared" si="397"/>
        <v/>
      </c>
      <c r="H6066" s="18" t="str">
        <f t="shared" si="398"/>
        <v/>
      </c>
    </row>
    <row r="6067" spans="5:8" x14ac:dyDescent="0.25">
      <c r="E6067" s="18" t="str">
        <f t="shared" si="395"/>
        <v/>
      </c>
      <c r="F6067" s="18" t="str">
        <f t="shared" si="396"/>
        <v/>
      </c>
      <c r="G6067" s="18" t="str">
        <f t="shared" si="397"/>
        <v/>
      </c>
      <c r="H6067" s="18" t="str">
        <f t="shared" si="398"/>
        <v/>
      </c>
    </row>
    <row r="6068" spans="5:8" x14ac:dyDescent="0.25">
      <c r="E6068" s="18" t="str">
        <f t="shared" si="395"/>
        <v/>
      </c>
      <c r="F6068" s="18" t="str">
        <f t="shared" si="396"/>
        <v/>
      </c>
      <c r="G6068" s="18" t="str">
        <f t="shared" si="397"/>
        <v/>
      </c>
      <c r="H6068" s="18" t="str">
        <f t="shared" si="398"/>
        <v/>
      </c>
    </row>
    <row r="6069" spans="5:8" x14ac:dyDescent="0.25">
      <c r="E6069" s="18" t="str">
        <f t="shared" si="395"/>
        <v/>
      </c>
      <c r="F6069" s="18" t="str">
        <f t="shared" si="396"/>
        <v/>
      </c>
      <c r="G6069" s="18" t="str">
        <f t="shared" si="397"/>
        <v/>
      </c>
      <c r="H6069" s="18" t="str">
        <f t="shared" si="398"/>
        <v/>
      </c>
    </row>
    <row r="6070" spans="5:8" x14ac:dyDescent="0.25">
      <c r="E6070" s="18" t="str">
        <f t="shared" si="395"/>
        <v/>
      </c>
      <c r="F6070" s="18" t="str">
        <f t="shared" si="396"/>
        <v/>
      </c>
      <c r="G6070" s="18" t="str">
        <f t="shared" si="397"/>
        <v/>
      </c>
      <c r="H6070" s="18" t="str">
        <f t="shared" si="398"/>
        <v/>
      </c>
    </row>
    <row r="6071" spans="5:8" x14ac:dyDescent="0.25">
      <c r="E6071" s="18" t="str">
        <f t="shared" si="395"/>
        <v/>
      </c>
      <c r="F6071" s="18" t="str">
        <f t="shared" si="396"/>
        <v/>
      </c>
      <c r="G6071" s="18" t="str">
        <f t="shared" si="397"/>
        <v/>
      </c>
      <c r="H6071" s="18" t="str">
        <f t="shared" si="398"/>
        <v/>
      </c>
    </row>
    <row r="6072" spans="5:8" x14ac:dyDescent="0.25">
      <c r="E6072" s="18" t="str">
        <f t="shared" si="395"/>
        <v/>
      </c>
      <c r="F6072" s="18" t="str">
        <f t="shared" si="396"/>
        <v/>
      </c>
      <c r="G6072" s="18" t="str">
        <f t="shared" si="397"/>
        <v/>
      </c>
      <c r="H6072" s="18" t="str">
        <f t="shared" si="398"/>
        <v/>
      </c>
    </row>
    <row r="6073" spans="5:8" x14ac:dyDescent="0.25">
      <c r="E6073" s="18" t="str">
        <f t="shared" si="395"/>
        <v/>
      </c>
      <c r="F6073" s="18" t="str">
        <f t="shared" si="396"/>
        <v/>
      </c>
      <c r="G6073" s="18" t="str">
        <f t="shared" si="397"/>
        <v/>
      </c>
      <c r="H6073" s="18" t="str">
        <f t="shared" si="398"/>
        <v/>
      </c>
    </row>
    <row r="6074" spans="5:8" x14ac:dyDescent="0.25">
      <c r="E6074" s="18" t="str">
        <f t="shared" si="395"/>
        <v/>
      </c>
      <c r="F6074" s="18" t="str">
        <f t="shared" si="396"/>
        <v/>
      </c>
      <c r="G6074" s="18" t="str">
        <f t="shared" si="397"/>
        <v/>
      </c>
      <c r="H6074" s="18" t="str">
        <f t="shared" si="398"/>
        <v/>
      </c>
    </row>
    <row r="6075" spans="5:8" x14ac:dyDescent="0.25">
      <c r="E6075" s="18" t="str">
        <f t="shared" si="395"/>
        <v/>
      </c>
      <c r="F6075" s="18" t="str">
        <f t="shared" si="396"/>
        <v/>
      </c>
      <c r="G6075" s="18" t="str">
        <f t="shared" si="397"/>
        <v/>
      </c>
      <c r="H6075" s="18" t="str">
        <f t="shared" si="398"/>
        <v/>
      </c>
    </row>
    <row r="6076" spans="5:8" x14ac:dyDescent="0.25">
      <c r="E6076" s="18" t="str">
        <f t="shared" si="395"/>
        <v/>
      </c>
      <c r="F6076" s="18" t="str">
        <f t="shared" si="396"/>
        <v/>
      </c>
      <c r="G6076" s="18" t="str">
        <f t="shared" si="397"/>
        <v/>
      </c>
      <c r="H6076" s="18" t="str">
        <f t="shared" si="398"/>
        <v/>
      </c>
    </row>
    <row r="6077" spans="5:8" x14ac:dyDescent="0.25">
      <c r="E6077" s="18" t="str">
        <f t="shared" si="395"/>
        <v/>
      </c>
      <c r="F6077" s="18" t="str">
        <f t="shared" si="396"/>
        <v/>
      </c>
      <c r="G6077" s="18" t="str">
        <f t="shared" si="397"/>
        <v/>
      </c>
      <c r="H6077" s="18" t="str">
        <f t="shared" si="398"/>
        <v/>
      </c>
    </row>
    <row r="6078" spans="5:8" x14ac:dyDescent="0.25">
      <c r="E6078" s="18" t="str">
        <f t="shared" si="395"/>
        <v/>
      </c>
      <c r="F6078" s="18" t="str">
        <f t="shared" si="396"/>
        <v/>
      </c>
      <c r="G6078" s="18" t="str">
        <f t="shared" si="397"/>
        <v/>
      </c>
      <c r="H6078" s="18" t="str">
        <f t="shared" si="398"/>
        <v/>
      </c>
    </row>
    <row r="6079" spans="5:8" x14ac:dyDescent="0.25">
      <c r="E6079" s="18" t="str">
        <f t="shared" si="395"/>
        <v/>
      </c>
      <c r="F6079" s="18" t="str">
        <f t="shared" si="396"/>
        <v/>
      </c>
      <c r="G6079" s="18" t="str">
        <f t="shared" si="397"/>
        <v/>
      </c>
      <c r="H6079" s="18" t="str">
        <f t="shared" si="398"/>
        <v/>
      </c>
    </row>
    <row r="6080" spans="5:8" x14ac:dyDescent="0.25">
      <c r="E6080" s="18" t="str">
        <f t="shared" si="395"/>
        <v/>
      </c>
      <c r="F6080" s="18" t="str">
        <f t="shared" si="396"/>
        <v/>
      </c>
      <c r="G6080" s="18" t="str">
        <f t="shared" si="397"/>
        <v/>
      </c>
      <c r="H6080" s="18" t="str">
        <f t="shared" si="398"/>
        <v/>
      </c>
    </row>
    <row r="6081" spans="5:8" x14ac:dyDescent="0.25">
      <c r="E6081" s="18" t="str">
        <f t="shared" si="395"/>
        <v/>
      </c>
      <c r="F6081" s="18" t="str">
        <f t="shared" si="396"/>
        <v/>
      </c>
      <c r="G6081" s="18" t="str">
        <f t="shared" si="397"/>
        <v/>
      </c>
      <c r="H6081" s="18" t="str">
        <f t="shared" si="398"/>
        <v/>
      </c>
    </row>
    <row r="6082" spans="5:8" x14ac:dyDescent="0.25">
      <c r="E6082" s="18" t="str">
        <f t="shared" si="395"/>
        <v/>
      </c>
      <c r="F6082" s="18" t="str">
        <f t="shared" si="396"/>
        <v/>
      </c>
      <c r="G6082" s="18" t="str">
        <f t="shared" si="397"/>
        <v/>
      </c>
      <c r="H6082" s="18" t="str">
        <f t="shared" si="398"/>
        <v/>
      </c>
    </row>
    <row r="6083" spans="5:8" x14ac:dyDescent="0.25">
      <c r="E6083" s="18" t="str">
        <f t="shared" si="395"/>
        <v/>
      </c>
      <c r="F6083" s="18" t="str">
        <f t="shared" si="396"/>
        <v/>
      </c>
      <c r="G6083" s="18" t="str">
        <f t="shared" si="397"/>
        <v/>
      </c>
      <c r="H6083" s="18" t="str">
        <f t="shared" si="398"/>
        <v/>
      </c>
    </row>
    <row r="6084" spans="5:8" x14ac:dyDescent="0.25">
      <c r="E6084" s="18" t="str">
        <f t="shared" si="395"/>
        <v/>
      </c>
      <c r="F6084" s="18" t="str">
        <f t="shared" si="396"/>
        <v/>
      </c>
      <c r="G6084" s="18" t="str">
        <f t="shared" si="397"/>
        <v/>
      </c>
      <c r="H6084" s="18" t="str">
        <f t="shared" si="398"/>
        <v/>
      </c>
    </row>
    <row r="6085" spans="5:8" x14ac:dyDescent="0.25">
      <c r="E6085" s="18" t="str">
        <f t="shared" si="395"/>
        <v/>
      </c>
      <c r="F6085" s="18" t="str">
        <f t="shared" si="396"/>
        <v/>
      </c>
      <c r="G6085" s="18" t="str">
        <f t="shared" si="397"/>
        <v/>
      </c>
      <c r="H6085" s="18" t="str">
        <f t="shared" si="398"/>
        <v/>
      </c>
    </row>
    <row r="6086" spans="5:8" x14ac:dyDescent="0.25">
      <c r="E6086" s="18" t="str">
        <f t="shared" ref="E6086:E6149" si="399">IF($C6086="","",IFERROR(INDEX(ItemPriceCol,MATCH($C6086,ItemName,0)),""))</f>
        <v/>
      </c>
      <c r="F6086" s="18" t="str">
        <f t="shared" ref="F6086:F6149" si="400">IF(OR($D6086="",$E6086=""),"",$D6086*$E6086)</f>
        <v/>
      </c>
      <c r="G6086" s="18" t="str">
        <f t="shared" ref="G6086:G6149" si="401">IF($C6086="","",IFERROR(INDEX(ItemCostCol,MATCH($C6086,ItemName,0)),""))</f>
        <v/>
      </c>
      <c r="H6086" s="18" t="str">
        <f t="shared" ref="H6086:H6149" si="402">IF(OR($F6086="",$G6086=""),"",$F6086-$D6086*$G6086)</f>
        <v/>
      </c>
    </row>
    <row r="6087" spans="5:8" x14ac:dyDescent="0.25">
      <c r="E6087" s="18" t="str">
        <f t="shared" si="399"/>
        <v/>
      </c>
      <c r="F6087" s="18" t="str">
        <f t="shared" si="400"/>
        <v/>
      </c>
      <c r="G6087" s="18" t="str">
        <f t="shared" si="401"/>
        <v/>
      </c>
      <c r="H6087" s="18" t="str">
        <f t="shared" si="402"/>
        <v/>
      </c>
    </row>
    <row r="6088" spans="5:8" x14ac:dyDescent="0.25">
      <c r="E6088" s="18" t="str">
        <f t="shared" si="399"/>
        <v/>
      </c>
      <c r="F6088" s="18" t="str">
        <f t="shared" si="400"/>
        <v/>
      </c>
      <c r="G6088" s="18" t="str">
        <f t="shared" si="401"/>
        <v/>
      </c>
      <c r="H6088" s="18" t="str">
        <f t="shared" si="402"/>
        <v/>
      </c>
    </row>
    <row r="6089" spans="5:8" x14ac:dyDescent="0.25">
      <c r="E6089" s="18" t="str">
        <f t="shared" si="399"/>
        <v/>
      </c>
      <c r="F6089" s="18" t="str">
        <f t="shared" si="400"/>
        <v/>
      </c>
      <c r="G6089" s="18" t="str">
        <f t="shared" si="401"/>
        <v/>
      </c>
      <c r="H6089" s="18" t="str">
        <f t="shared" si="402"/>
        <v/>
      </c>
    </row>
    <row r="6090" spans="5:8" x14ac:dyDescent="0.25">
      <c r="E6090" s="18" t="str">
        <f t="shared" si="399"/>
        <v/>
      </c>
      <c r="F6090" s="18" t="str">
        <f t="shared" si="400"/>
        <v/>
      </c>
      <c r="G6090" s="18" t="str">
        <f t="shared" si="401"/>
        <v/>
      </c>
      <c r="H6090" s="18" t="str">
        <f t="shared" si="402"/>
        <v/>
      </c>
    </row>
    <row r="6091" spans="5:8" x14ac:dyDescent="0.25">
      <c r="E6091" s="18" t="str">
        <f t="shared" si="399"/>
        <v/>
      </c>
      <c r="F6091" s="18" t="str">
        <f t="shared" si="400"/>
        <v/>
      </c>
      <c r="G6091" s="18" t="str">
        <f t="shared" si="401"/>
        <v/>
      </c>
      <c r="H6091" s="18" t="str">
        <f t="shared" si="402"/>
        <v/>
      </c>
    </row>
    <row r="6092" spans="5:8" x14ac:dyDescent="0.25">
      <c r="E6092" s="18" t="str">
        <f t="shared" si="399"/>
        <v/>
      </c>
      <c r="F6092" s="18" t="str">
        <f t="shared" si="400"/>
        <v/>
      </c>
      <c r="G6092" s="18" t="str">
        <f t="shared" si="401"/>
        <v/>
      </c>
      <c r="H6092" s="18" t="str">
        <f t="shared" si="402"/>
        <v/>
      </c>
    </row>
    <row r="6093" spans="5:8" x14ac:dyDescent="0.25">
      <c r="E6093" s="18" t="str">
        <f t="shared" si="399"/>
        <v/>
      </c>
      <c r="F6093" s="18" t="str">
        <f t="shared" si="400"/>
        <v/>
      </c>
      <c r="G6093" s="18" t="str">
        <f t="shared" si="401"/>
        <v/>
      </c>
      <c r="H6093" s="18" t="str">
        <f t="shared" si="402"/>
        <v/>
      </c>
    </row>
    <row r="6094" spans="5:8" x14ac:dyDescent="0.25">
      <c r="E6094" s="18" t="str">
        <f t="shared" si="399"/>
        <v/>
      </c>
      <c r="F6094" s="18" t="str">
        <f t="shared" si="400"/>
        <v/>
      </c>
      <c r="G6094" s="18" t="str">
        <f t="shared" si="401"/>
        <v/>
      </c>
      <c r="H6094" s="18" t="str">
        <f t="shared" si="402"/>
        <v/>
      </c>
    </row>
    <row r="6095" spans="5:8" x14ac:dyDescent="0.25">
      <c r="E6095" s="18" t="str">
        <f t="shared" si="399"/>
        <v/>
      </c>
      <c r="F6095" s="18" t="str">
        <f t="shared" si="400"/>
        <v/>
      </c>
      <c r="G6095" s="18" t="str">
        <f t="shared" si="401"/>
        <v/>
      </c>
      <c r="H6095" s="18" t="str">
        <f t="shared" si="402"/>
        <v/>
      </c>
    </row>
    <row r="6096" spans="5:8" x14ac:dyDescent="0.25">
      <c r="E6096" s="18" t="str">
        <f t="shared" si="399"/>
        <v/>
      </c>
      <c r="F6096" s="18" t="str">
        <f t="shared" si="400"/>
        <v/>
      </c>
      <c r="G6096" s="18" t="str">
        <f t="shared" si="401"/>
        <v/>
      </c>
      <c r="H6096" s="18" t="str">
        <f t="shared" si="402"/>
        <v/>
      </c>
    </row>
    <row r="6097" spans="5:8" x14ac:dyDescent="0.25">
      <c r="E6097" s="18" t="str">
        <f t="shared" si="399"/>
        <v/>
      </c>
      <c r="F6097" s="18" t="str">
        <f t="shared" si="400"/>
        <v/>
      </c>
      <c r="G6097" s="18" t="str">
        <f t="shared" si="401"/>
        <v/>
      </c>
      <c r="H6097" s="18" t="str">
        <f t="shared" si="402"/>
        <v/>
      </c>
    </row>
    <row r="6098" spans="5:8" x14ac:dyDescent="0.25">
      <c r="E6098" s="18" t="str">
        <f t="shared" si="399"/>
        <v/>
      </c>
      <c r="F6098" s="18" t="str">
        <f t="shared" si="400"/>
        <v/>
      </c>
      <c r="G6098" s="18" t="str">
        <f t="shared" si="401"/>
        <v/>
      </c>
      <c r="H6098" s="18" t="str">
        <f t="shared" si="402"/>
        <v/>
      </c>
    </row>
    <row r="6099" spans="5:8" x14ac:dyDescent="0.25">
      <c r="E6099" s="18" t="str">
        <f t="shared" si="399"/>
        <v/>
      </c>
      <c r="F6099" s="18" t="str">
        <f t="shared" si="400"/>
        <v/>
      </c>
      <c r="G6099" s="18" t="str">
        <f t="shared" si="401"/>
        <v/>
      </c>
      <c r="H6099" s="18" t="str">
        <f t="shared" si="402"/>
        <v/>
      </c>
    </row>
    <row r="6100" spans="5:8" x14ac:dyDescent="0.25">
      <c r="E6100" s="18" t="str">
        <f t="shared" si="399"/>
        <v/>
      </c>
      <c r="F6100" s="18" t="str">
        <f t="shared" si="400"/>
        <v/>
      </c>
      <c r="G6100" s="18" t="str">
        <f t="shared" si="401"/>
        <v/>
      </c>
      <c r="H6100" s="18" t="str">
        <f t="shared" si="402"/>
        <v/>
      </c>
    </row>
    <row r="6101" spans="5:8" x14ac:dyDescent="0.25">
      <c r="E6101" s="18" t="str">
        <f t="shared" si="399"/>
        <v/>
      </c>
      <c r="F6101" s="18" t="str">
        <f t="shared" si="400"/>
        <v/>
      </c>
      <c r="G6101" s="18" t="str">
        <f t="shared" si="401"/>
        <v/>
      </c>
      <c r="H6101" s="18" t="str">
        <f t="shared" si="402"/>
        <v/>
      </c>
    </row>
    <row r="6102" spans="5:8" x14ac:dyDescent="0.25">
      <c r="E6102" s="18" t="str">
        <f t="shared" si="399"/>
        <v/>
      </c>
      <c r="F6102" s="18" t="str">
        <f t="shared" si="400"/>
        <v/>
      </c>
      <c r="G6102" s="18" t="str">
        <f t="shared" si="401"/>
        <v/>
      </c>
      <c r="H6102" s="18" t="str">
        <f t="shared" si="402"/>
        <v/>
      </c>
    </row>
    <row r="6103" spans="5:8" x14ac:dyDescent="0.25">
      <c r="E6103" s="18" t="str">
        <f t="shared" si="399"/>
        <v/>
      </c>
      <c r="F6103" s="18" t="str">
        <f t="shared" si="400"/>
        <v/>
      </c>
      <c r="G6103" s="18" t="str">
        <f t="shared" si="401"/>
        <v/>
      </c>
      <c r="H6103" s="18" t="str">
        <f t="shared" si="402"/>
        <v/>
      </c>
    </row>
    <row r="6104" spans="5:8" x14ac:dyDescent="0.25">
      <c r="E6104" s="18" t="str">
        <f t="shared" si="399"/>
        <v/>
      </c>
      <c r="F6104" s="18" t="str">
        <f t="shared" si="400"/>
        <v/>
      </c>
      <c r="G6104" s="18" t="str">
        <f t="shared" si="401"/>
        <v/>
      </c>
      <c r="H6104" s="18" t="str">
        <f t="shared" si="402"/>
        <v/>
      </c>
    </row>
    <row r="6105" spans="5:8" x14ac:dyDescent="0.25">
      <c r="E6105" s="18" t="str">
        <f t="shared" si="399"/>
        <v/>
      </c>
      <c r="F6105" s="18" t="str">
        <f t="shared" si="400"/>
        <v/>
      </c>
      <c r="G6105" s="18" t="str">
        <f t="shared" si="401"/>
        <v/>
      </c>
      <c r="H6105" s="18" t="str">
        <f t="shared" si="402"/>
        <v/>
      </c>
    </row>
    <row r="6106" spans="5:8" x14ac:dyDescent="0.25">
      <c r="E6106" s="18" t="str">
        <f t="shared" si="399"/>
        <v/>
      </c>
      <c r="F6106" s="18" t="str">
        <f t="shared" si="400"/>
        <v/>
      </c>
      <c r="G6106" s="18" t="str">
        <f t="shared" si="401"/>
        <v/>
      </c>
      <c r="H6106" s="18" t="str">
        <f t="shared" si="402"/>
        <v/>
      </c>
    </row>
    <row r="6107" spans="5:8" x14ac:dyDescent="0.25">
      <c r="E6107" s="18" t="str">
        <f t="shared" si="399"/>
        <v/>
      </c>
      <c r="F6107" s="18" t="str">
        <f t="shared" si="400"/>
        <v/>
      </c>
      <c r="G6107" s="18" t="str">
        <f t="shared" si="401"/>
        <v/>
      </c>
      <c r="H6107" s="18" t="str">
        <f t="shared" si="402"/>
        <v/>
      </c>
    </row>
    <row r="6108" spans="5:8" x14ac:dyDescent="0.25">
      <c r="E6108" s="18" t="str">
        <f t="shared" si="399"/>
        <v/>
      </c>
      <c r="F6108" s="18" t="str">
        <f t="shared" si="400"/>
        <v/>
      </c>
      <c r="G6108" s="18" t="str">
        <f t="shared" si="401"/>
        <v/>
      </c>
      <c r="H6108" s="18" t="str">
        <f t="shared" si="402"/>
        <v/>
      </c>
    </row>
    <row r="6109" spans="5:8" x14ac:dyDescent="0.25">
      <c r="E6109" s="18" t="str">
        <f t="shared" si="399"/>
        <v/>
      </c>
      <c r="F6109" s="18" t="str">
        <f t="shared" si="400"/>
        <v/>
      </c>
      <c r="G6109" s="18" t="str">
        <f t="shared" si="401"/>
        <v/>
      </c>
      <c r="H6109" s="18" t="str">
        <f t="shared" si="402"/>
        <v/>
      </c>
    </row>
    <row r="6110" spans="5:8" x14ac:dyDescent="0.25">
      <c r="E6110" s="18" t="str">
        <f t="shared" si="399"/>
        <v/>
      </c>
      <c r="F6110" s="18" t="str">
        <f t="shared" si="400"/>
        <v/>
      </c>
      <c r="G6110" s="18" t="str">
        <f t="shared" si="401"/>
        <v/>
      </c>
      <c r="H6110" s="18" t="str">
        <f t="shared" si="402"/>
        <v/>
      </c>
    </row>
    <row r="6111" spans="5:8" x14ac:dyDescent="0.25">
      <c r="E6111" s="18" t="str">
        <f t="shared" si="399"/>
        <v/>
      </c>
      <c r="F6111" s="18" t="str">
        <f t="shared" si="400"/>
        <v/>
      </c>
      <c r="G6111" s="18" t="str">
        <f t="shared" si="401"/>
        <v/>
      </c>
      <c r="H6111" s="18" t="str">
        <f t="shared" si="402"/>
        <v/>
      </c>
    </row>
    <row r="6112" spans="5:8" x14ac:dyDescent="0.25">
      <c r="E6112" s="18" t="str">
        <f t="shared" si="399"/>
        <v/>
      </c>
      <c r="F6112" s="18" t="str">
        <f t="shared" si="400"/>
        <v/>
      </c>
      <c r="G6112" s="18" t="str">
        <f t="shared" si="401"/>
        <v/>
      </c>
      <c r="H6112" s="18" t="str">
        <f t="shared" si="402"/>
        <v/>
      </c>
    </row>
    <row r="6113" spans="5:8" x14ac:dyDescent="0.25">
      <c r="E6113" s="18" t="str">
        <f t="shared" si="399"/>
        <v/>
      </c>
      <c r="F6113" s="18" t="str">
        <f t="shared" si="400"/>
        <v/>
      </c>
      <c r="G6113" s="18" t="str">
        <f t="shared" si="401"/>
        <v/>
      </c>
      <c r="H6113" s="18" t="str">
        <f t="shared" si="402"/>
        <v/>
      </c>
    </row>
    <row r="6114" spans="5:8" x14ac:dyDescent="0.25">
      <c r="E6114" s="18" t="str">
        <f t="shared" si="399"/>
        <v/>
      </c>
      <c r="F6114" s="18" t="str">
        <f t="shared" si="400"/>
        <v/>
      </c>
      <c r="G6114" s="18" t="str">
        <f t="shared" si="401"/>
        <v/>
      </c>
      <c r="H6114" s="18" t="str">
        <f t="shared" si="402"/>
        <v/>
      </c>
    </row>
    <row r="6115" spans="5:8" x14ac:dyDescent="0.25">
      <c r="E6115" s="18" t="str">
        <f t="shared" si="399"/>
        <v/>
      </c>
      <c r="F6115" s="18" t="str">
        <f t="shared" si="400"/>
        <v/>
      </c>
      <c r="G6115" s="18" t="str">
        <f t="shared" si="401"/>
        <v/>
      </c>
      <c r="H6115" s="18" t="str">
        <f t="shared" si="402"/>
        <v/>
      </c>
    </row>
    <row r="6116" spans="5:8" x14ac:dyDescent="0.25">
      <c r="E6116" s="18" t="str">
        <f t="shared" si="399"/>
        <v/>
      </c>
      <c r="F6116" s="18" t="str">
        <f t="shared" si="400"/>
        <v/>
      </c>
      <c r="G6116" s="18" t="str">
        <f t="shared" si="401"/>
        <v/>
      </c>
      <c r="H6116" s="18" t="str">
        <f t="shared" si="402"/>
        <v/>
      </c>
    </row>
    <row r="6117" spans="5:8" x14ac:dyDescent="0.25">
      <c r="E6117" s="18" t="str">
        <f t="shared" si="399"/>
        <v/>
      </c>
      <c r="F6117" s="18" t="str">
        <f t="shared" si="400"/>
        <v/>
      </c>
      <c r="G6117" s="18" t="str">
        <f t="shared" si="401"/>
        <v/>
      </c>
      <c r="H6117" s="18" t="str">
        <f t="shared" si="402"/>
        <v/>
      </c>
    </row>
    <row r="6118" spans="5:8" x14ac:dyDescent="0.25">
      <c r="E6118" s="18" t="str">
        <f t="shared" si="399"/>
        <v/>
      </c>
      <c r="F6118" s="18" t="str">
        <f t="shared" si="400"/>
        <v/>
      </c>
      <c r="G6118" s="18" t="str">
        <f t="shared" si="401"/>
        <v/>
      </c>
      <c r="H6118" s="18" t="str">
        <f t="shared" si="402"/>
        <v/>
      </c>
    </row>
    <row r="6119" spans="5:8" x14ac:dyDescent="0.25">
      <c r="E6119" s="18" t="str">
        <f t="shared" si="399"/>
        <v/>
      </c>
      <c r="F6119" s="18" t="str">
        <f t="shared" si="400"/>
        <v/>
      </c>
      <c r="G6119" s="18" t="str">
        <f t="shared" si="401"/>
        <v/>
      </c>
      <c r="H6119" s="18" t="str">
        <f t="shared" si="402"/>
        <v/>
      </c>
    </row>
    <row r="6120" spans="5:8" x14ac:dyDescent="0.25">
      <c r="E6120" s="18" t="str">
        <f t="shared" si="399"/>
        <v/>
      </c>
      <c r="F6120" s="18" t="str">
        <f t="shared" si="400"/>
        <v/>
      </c>
      <c r="G6120" s="18" t="str">
        <f t="shared" si="401"/>
        <v/>
      </c>
      <c r="H6120" s="18" t="str">
        <f t="shared" si="402"/>
        <v/>
      </c>
    </row>
    <row r="6121" spans="5:8" x14ac:dyDescent="0.25">
      <c r="E6121" s="18" t="str">
        <f t="shared" si="399"/>
        <v/>
      </c>
      <c r="F6121" s="18" t="str">
        <f t="shared" si="400"/>
        <v/>
      </c>
      <c r="G6121" s="18" t="str">
        <f t="shared" si="401"/>
        <v/>
      </c>
      <c r="H6121" s="18" t="str">
        <f t="shared" si="402"/>
        <v/>
      </c>
    </row>
    <row r="6122" spans="5:8" x14ac:dyDescent="0.25">
      <c r="E6122" s="18" t="str">
        <f t="shared" si="399"/>
        <v/>
      </c>
      <c r="F6122" s="18" t="str">
        <f t="shared" si="400"/>
        <v/>
      </c>
      <c r="G6122" s="18" t="str">
        <f t="shared" si="401"/>
        <v/>
      </c>
      <c r="H6122" s="18" t="str">
        <f t="shared" si="402"/>
        <v/>
      </c>
    </row>
    <row r="6123" spans="5:8" x14ac:dyDescent="0.25">
      <c r="E6123" s="18" t="str">
        <f t="shared" si="399"/>
        <v/>
      </c>
      <c r="F6123" s="18" t="str">
        <f t="shared" si="400"/>
        <v/>
      </c>
      <c r="G6123" s="18" t="str">
        <f t="shared" si="401"/>
        <v/>
      </c>
      <c r="H6123" s="18" t="str">
        <f t="shared" si="402"/>
        <v/>
      </c>
    </row>
    <row r="6124" spans="5:8" x14ac:dyDescent="0.25">
      <c r="E6124" s="18" t="str">
        <f t="shared" si="399"/>
        <v/>
      </c>
      <c r="F6124" s="18" t="str">
        <f t="shared" si="400"/>
        <v/>
      </c>
      <c r="G6124" s="18" t="str">
        <f t="shared" si="401"/>
        <v/>
      </c>
      <c r="H6124" s="18" t="str">
        <f t="shared" si="402"/>
        <v/>
      </c>
    </row>
    <row r="6125" spans="5:8" x14ac:dyDescent="0.25">
      <c r="E6125" s="18" t="str">
        <f t="shared" si="399"/>
        <v/>
      </c>
      <c r="F6125" s="18" t="str">
        <f t="shared" si="400"/>
        <v/>
      </c>
      <c r="G6125" s="18" t="str">
        <f t="shared" si="401"/>
        <v/>
      </c>
      <c r="H6125" s="18" t="str">
        <f t="shared" si="402"/>
        <v/>
      </c>
    </row>
    <row r="6126" spans="5:8" x14ac:dyDescent="0.25">
      <c r="E6126" s="18" t="str">
        <f t="shared" si="399"/>
        <v/>
      </c>
      <c r="F6126" s="18" t="str">
        <f t="shared" si="400"/>
        <v/>
      </c>
      <c r="G6126" s="18" t="str">
        <f t="shared" si="401"/>
        <v/>
      </c>
      <c r="H6126" s="18" t="str">
        <f t="shared" si="402"/>
        <v/>
      </c>
    </row>
    <row r="6127" spans="5:8" x14ac:dyDescent="0.25">
      <c r="E6127" s="18" t="str">
        <f t="shared" si="399"/>
        <v/>
      </c>
      <c r="F6127" s="18" t="str">
        <f t="shared" si="400"/>
        <v/>
      </c>
      <c r="G6127" s="18" t="str">
        <f t="shared" si="401"/>
        <v/>
      </c>
      <c r="H6127" s="18" t="str">
        <f t="shared" si="402"/>
        <v/>
      </c>
    </row>
    <row r="6128" spans="5:8" x14ac:dyDescent="0.25">
      <c r="E6128" s="18" t="str">
        <f t="shared" si="399"/>
        <v/>
      </c>
      <c r="F6128" s="18" t="str">
        <f t="shared" si="400"/>
        <v/>
      </c>
      <c r="G6128" s="18" t="str">
        <f t="shared" si="401"/>
        <v/>
      </c>
      <c r="H6128" s="18" t="str">
        <f t="shared" si="402"/>
        <v/>
      </c>
    </row>
    <row r="6129" spans="5:8" x14ac:dyDescent="0.25">
      <c r="E6129" s="18" t="str">
        <f t="shared" si="399"/>
        <v/>
      </c>
      <c r="F6129" s="18" t="str">
        <f t="shared" si="400"/>
        <v/>
      </c>
      <c r="G6129" s="18" t="str">
        <f t="shared" si="401"/>
        <v/>
      </c>
      <c r="H6129" s="18" t="str">
        <f t="shared" si="402"/>
        <v/>
      </c>
    </row>
    <row r="6130" spans="5:8" x14ac:dyDescent="0.25">
      <c r="E6130" s="18" t="str">
        <f t="shared" si="399"/>
        <v/>
      </c>
      <c r="F6130" s="18" t="str">
        <f t="shared" si="400"/>
        <v/>
      </c>
      <c r="G6130" s="18" t="str">
        <f t="shared" si="401"/>
        <v/>
      </c>
      <c r="H6130" s="18" t="str">
        <f t="shared" si="402"/>
        <v/>
      </c>
    </row>
    <row r="6131" spans="5:8" x14ac:dyDescent="0.25">
      <c r="E6131" s="18" t="str">
        <f t="shared" si="399"/>
        <v/>
      </c>
      <c r="F6131" s="18" t="str">
        <f t="shared" si="400"/>
        <v/>
      </c>
      <c r="G6131" s="18" t="str">
        <f t="shared" si="401"/>
        <v/>
      </c>
      <c r="H6131" s="18" t="str">
        <f t="shared" si="402"/>
        <v/>
      </c>
    </row>
    <row r="6132" spans="5:8" x14ac:dyDescent="0.25">
      <c r="E6132" s="18" t="str">
        <f t="shared" si="399"/>
        <v/>
      </c>
      <c r="F6132" s="18" t="str">
        <f t="shared" si="400"/>
        <v/>
      </c>
      <c r="G6132" s="18" t="str">
        <f t="shared" si="401"/>
        <v/>
      </c>
      <c r="H6132" s="18" t="str">
        <f t="shared" si="402"/>
        <v/>
      </c>
    </row>
    <row r="6133" spans="5:8" x14ac:dyDescent="0.25">
      <c r="E6133" s="18" t="str">
        <f t="shared" si="399"/>
        <v/>
      </c>
      <c r="F6133" s="18" t="str">
        <f t="shared" si="400"/>
        <v/>
      </c>
      <c r="G6133" s="18" t="str">
        <f t="shared" si="401"/>
        <v/>
      </c>
      <c r="H6133" s="18" t="str">
        <f t="shared" si="402"/>
        <v/>
      </c>
    </row>
    <row r="6134" spans="5:8" x14ac:dyDescent="0.25">
      <c r="E6134" s="18" t="str">
        <f t="shared" si="399"/>
        <v/>
      </c>
      <c r="F6134" s="18" t="str">
        <f t="shared" si="400"/>
        <v/>
      </c>
      <c r="G6134" s="18" t="str">
        <f t="shared" si="401"/>
        <v/>
      </c>
      <c r="H6134" s="18" t="str">
        <f t="shared" si="402"/>
        <v/>
      </c>
    </row>
    <row r="6135" spans="5:8" x14ac:dyDescent="0.25">
      <c r="E6135" s="18" t="str">
        <f t="shared" si="399"/>
        <v/>
      </c>
      <c r="F6135" s="18" t="str">
        <f t="shared" si="400"/>
        <v/>
      </c>
      <c r="G6135" s="18" t="str">
        <f t="shared" si="401"/>
        <v/>
      </c>
      <c r="H6135" s="18" t="str">
        <f t="shared" si="402"/>
        <v/>
      </c>
    </row>
    <row r="6136" spans="5:8" x14ac:dyDescent="0.25">
      <c r="E6136" s="18" t="str">
        <f t="shared" si="399"/>
        <v/>
      </c>
      <c r="F6136" s="18" t="str">
        <f t="shared" si="400"/>
        <v/>
      </c>
      <c r="G6136" s="18" t="str">
        <f t="shared" si="401"/>
        <v/>
      </c>
      <c r="H6136" s="18" t="str">
        <f t="shared" si="402"/>
        <v/>
      </c>
    </row>
    <row r="6137" spans="5:8" x14ac:dyDescent="0.25">
      <c r="E6137" s="18" t="str">
        <f t="shared" si="399"/>
        <v/>
      </c>
      <c r="F6137" s="18" t="str">
        <f t="shared" si="400"/>
        <v/>
      </c>
      <c r="G6137" s="18" t="str">
        <f t="shared" si="401"/>
        <v/>
      </c>
      <c r="H6137" s="18" t="str">
        <f t="shared" si="402"/>
        <v/>
      </c>
    </row>
    <row r="6138" spans="5:8" x14ac:dyDescent="0.25">
      <c r="E6138" s="18" t="str">
        <f t="shared" si="399"/>
        <v/>
      </c>
      <c r="F6138" s="18" t="str">
        <f t="shared" si="400"/>
        <v/>
      </c>
      <c r="G6138" s="18" t="str">
        <f t="shared" si="401"/>
        <v/>
      </c>
      <c r="H6138" s="18" t="str">
        <f t="shared" si="402"/>
        <v/>
      </c>
    </row>
    <row r="6139" spans="5:8" x14ac:dyDescent="0.25">
      <c r="E6139" s="18" t="str">
        <f t="shared" si="399"/>
        <v/>
      </c>
      <c r="F6139" s="18" t="str">
        <f t="shared" si="400"/>
        <v/>
      </c>
      <c r="G6139" s="18" t="str">
        <f t="shared" si="401"/>
        <v/>
      </c>
      <c r="H6139" s="18" t="str">
        <f t="shared" si="402"/>
        <v/>
      </c>
    </row>
    <row r="6140" spans="5:8" x14ac:dyDescent="0.25">
      <c r="E6140" s="18" t="str">
        <f t="shared" si="399"/>
        <v/>
      </c>
      <c r="F6140" s="18" t="str">
        <f t="shared" si="400"/>
        <v/>
      </c>
      <c r="G6140" s="18" t="str">
        <f t="shared" si="401"/>
        <v/>
      </c>
      <c r="H6140" s="18" t="str">
        <f t="shared" si="402"/>
        <v/>
      </c>
    </row>
    <row r="6141" spans="5:8" x14ac:dyDescent="0.25">
      <c r="E6141" s="18" t="str">
        <f t="shared" si="399"/>
        <v/>
      </c>
      <c r="F6141" s="18" t="str">
        <f t="shared" si="400"/>
        <v/>
      </c>
      <c r="G6141" s="18" t="str">
        <f t="shared" si="401"/>
        <v/>
      </c>
      <c r="H6141" s="18" t="str">
        <f t="shared" si="402"/>
        <v/>
      </c>
    </row>
    <row r="6142" spans="5:8" x14ac:dyDescent="0.25">
      <c r="E6142" s="18" t="str">
        <f t="shared" si="399"/>
        <v/>
      </c>
      <c r="F6142" s="18" t="str">
        <f t="shared" si="400"/>
        <v/>
      </c>
      <c r="G6142" s="18" t="str">
        <f t="shared" si="401"/>
        <v/>
      </c>
      <c r="H6142" s="18" t="str">
        <f t="shared" si="402"/>
        <v/>
      </c>
    </row>
    <row r="6143" spans="5:8" x14ac:dyDescent="0.25">
      <c r="E6143" s="18" t="str">
        <f t="shared" si="399"/>
        <v/>
      </c>
      <c r="F6143" s="18" t="str">
        <f t="shared" si="400"/>
        <v/>
      </c>
      <c r="G6143" s="18" t="str">
        <f t="shared" si="401"/>
        <v/>
      </c>
      <c r="H6143" s="18" t="str">
        <f t="shared" si="402"/>
        <v/>
      </c>
    </row>
    <row r="6144" spans="5:8" x14ac:dyDescent="0.25">
      <c r="E6144" s="18" t="str">
        <f t="shared" si="399"/>
        <v/>
      </c>
      <c r="F6144" s="18" t="str">
        <f t="shared" si="400"/>
        <v/>
      </c>
      <c r="G6144" s="18" t="str">
        <f t="shared" si="401"/>
        <v/>
      </c>
      <c r="H6144" s="18" t="str">
        <f t="shared" si="402"/>
        <v/>
      </c>
    </row>
    <row r="6145" spans="5:8" x14ac:dyDescent="0.25">
      <c r="E6145" s="18" t="str">
        <f t="shared" si="399"/>
        <v/>
      </c>
      <c r="F6145" s="18" t="str">
        <f t="shared" si="400"/>
        <v/>
      </c>
      <c r="G6145" s="18" t="str">
        <f t="shared" si="401"/>
        <v/>
      </c>
      <c r="H6145" s="18" t="str">
        <f t="shared" si="402"/>
        <v/>
      </c>
    </row>
    <row r="6146" spans="5:8" x14ac:dyDescent="0.25">
      <c r="E6146" s="18" t="str">
        <f t="shared" si="399"/>
        <v/>
      </c>
      <c r="F6146" s="18" t="str">
        <f t="shared" si="400"/>
        <v/>
      </c>
      <c r="G6146" s="18" t="str">
        <f t="shared" si="401"/>
        <v/>
      </c>
      <c r="H6146" s="18" t="str">
        <f t="shared" si="402"/>
        <v/>
      </c>
    </row>
    <row r="6147" spans="5:8" x14ac:dyDescent="0.25">
      <c r="E6147" s="18" t="str">
        <f t="shared" si="399"/>
        <v/>
      </c>
      <c r="F6147" s="18" t="str">
        <f t="shared" si="400"/>
        <v/>
      </c>
      <c r="G6147" s="18" t="str">
        <f t="shared" si="401"/>
        <v/>
      </c>
      <c r="H6147" s="18" t="str">
        <f t="shared" si="402"/>
        <v/>
      </c>
    </row>
    <row r="6148" spans="5:8" x14ac:dyDescent="0.25">
      <c r="E6148" s="18" t="str">
        <f t="shared" si="399"/>
        <v/>
      </c>
      <c r="F6148" s="18" t="str">
        <f t="shared" si="400"/>
        <v/>
      </c>
      <c r="G6148" s="18" t="str">
        <f t="shared" si="401"/>
        <v/>
      </c>
      <c r="H6148" s="18" t="str">
        <f t="shared" si="402"/>
        <v/>
      </c>
    </row>
    <row r="6149" spans="5:8" x14ac:dyDescent="0.25">
      <c r="E6149" s="18" t="str">
        <f t="shared" si="399"/>
        <v/>
      </c>
      <c r="F6149" s="18" t="str">
        <f t="shared" si="400"/>
        <v/>
      </c>
      <c r="G6149" s="18" t="str">
        <f t="shared" si="401"/>
        <v/>
      </c>
      <c r="H6149" s="18" t="str">
        <f t="shared" si="402"/>
        <v/>
      </c>
    </row>
    <row r="6150" spans="5:8" x14ac:dyDescent="0.25">
      <c r="E6150" s="18" t="str">
        <f t="shared" ref="E6150:E6213" si="403">IF($C6150="","",IFERROR(INDEX(ItemPriceCol,MATCH($C6150,ItemName,0)),""))</f>
        <v/>
      </c>
      <c r="F6150" s="18" t="str">
        <f t="shared" ref="F6150:F6213" si="404">IF(OR($D6150="",$E6150=""),"",$D6150*$E6150)</f>
        <v/>
      </c>
      <c r="G6150" s="18" t="str">
        <f t="shared" ref="G6150:G6213" si="405">IF($C6150="","",IFERROR(INDEX(ItemCostCol,MATCH($C6150,ItemName,0)),""))</f>
        <v/>
      </c>
      <c r="H6150" s="18" t="str">
        <f t="shared" ref="H6150:H6213" si="406">IF(OR($F6150="",$G6150=""),"",$F6150-$D6150*$G6150)</f>
        <v/>
      </c>
    </row>
    <row r="6151" spans="5:8" x14ac:dyDescent="0.25">
      <c r="E6151" s="18" t="str">
        <f t="shared" si="403"/>
        <v/>
      </c>
      <c r="F6151" s="18" t="str">
        <f t="shared" si="404"/>
        <v/>
      </c>
      <c r="G6151" s="18" t="str">
        <f t="shared" si="405"/>
        <v/>
      </c>
      <c r="H6151" s="18" t="str">
        <f t="shared" si="406"/>
        <v/>
      </c>
    </row>
    <row r="6152" spans="5:8" x14ac:dyDescent="0.25">
      <c r="E6152" s="18" t="str">
        <f t="shared" si="403"/>
        <v/>
      </c>
      <c r="F6152" s="18" t="str">
        <f t="shared" si="404"/>
        <v/>
      </c>
      <c r="G6152" s="18" t="str">
        <f t="shared" si="405"/>
        <v/>
      </c>
      <c r="H6152" s="18" t="str">
        <f t="shared" si="406"/>
        <v/>
      </c>
    </row>
    <row r="6153" spans="5:8" x14ac:dyDescent="0.25">
      <c r="E6153" s="18" t="str">
        <f t="shared" si="403"/>
        <v/>
      </c>
      <c r="F6153" s="18" t="str">
        <f t="shared" si="404"/>
        <v/>
      </c>
      <c r="G6153" s="18" t="str">
        <f t="shared" si="405"/>
        <v/>
      </c>
      <c r="H6153" s="18" t="str">
        <f t="shared" si="406"/>
        <v/>
      </c>
    </row>
    <row r="6154" spans="5:8" x14ac:dyDescent="0.25">
      <c r="E6154" s="18" t="str">
        <f t="shared" si="403"/>
        <v/>
      </c>
      <c r="F6154" s="18" t="str">
        <f t="shared" si="404"/>
        <v/>
      </c>
      <c r="G6154" s="18" t="str">
        <f t="shared" si="405"/>
        <v/>
      </c>
      <c r="H6154" s="18" t="str">
        <f t="shared" si="406"/>
        <v/>
      </c>
    </row>
    <row r="6155" spans="5:8" x14ac:dyDescent="0.25">
      <c r="E6155" s="18" t="str">
        <f t="shared" si="403"/>
        <v/>
      </c>
      <c r="F6155" s="18" t="str">
        <f t="shared" si="404"/>
        <v/>
      </c>
      <c r="G6155" s="18" t="str">
        <f t="shared" si="405"/>
        <v/>
      </c>
      <c r="H6155" s="18" t="str">
        <f t="shared" si="406"/>
        <v/>
      </c>
    </row>
    <row r="6156" spans="5:8" x14ac:dyDescent="0.25">
      <c r="E6156" s="18" t="str">
        <f t="shared" si="403"/>
        <v/>
      </c>
      <c r="F6156" s="18" t="str">
        <f t="shared" si="404"/>
        <v/>
      </c>
      <c r="G6156" s="18" t="str">
        <f t="shared" si="405"/>
        <v/>
      </c>
      <c r="H6156" s="18" t="str">
        <f t="shared" si="406"/>
        <v/>
      </c>
    </row>
    <row r="6157" spans="5:8" x14ac:dyDescent="0.25">
      <c r="E6157" s="18" t="str">
        <f t="shared" si="403"/>
        <v/>
      </c>
      <c r="F6157" s="18" t="str">
        <f t="shared" si="404"/>
        <v/>
      </c>
      <c r="G6157" s="18" t="str">
        <f t="shared" si="405"/>
        <v/>
      </c>
      <c r="H6157" s="18" t="str">
        <f t="shared" si="406"/>
        <v/>
      </c>
    </row>
    <row r="6158" spans="5:8" x14ac:dyDescent="0.25">
      <c r="E6158" s="18" t="str">
        <f t="shared" si="403"/>
        <v/>
      </c>
      <c r="F6158" s="18" t="str">
        <f t="shared" si="404"/>
        <v/>
      </c>
      <c r="G6158" s="18" t="str">
        <f t="shared" si="405"/>
        <v/>
      </c>
      <c r="H6158" s="18" t="str">
        <f t="shared" si="406"/>
        <v/>
      </c>
    </row>
    <row r="6159" spans="5:8" x14ac:dyDescent="0.25">
      <c r="E6159" s="18" t="str">
        <f t="shared" si="403"/>
        <v/>
      </c>
      <c r="F6159" s="18" t="str">
        <f t="shared" si="404"/>
        <v/>
      </c>
      <c r="G6159" s="18" t="str">
        <f t="shared" si="405"/>
        <v/>
      </c>
      <c r="H6159" s="18" t="str">
        <f t="shared" si="406"/>
        <v/>
      </c>
    </row>
    <row r="6160" spans="5:8" x14ac:dyDescent="0.25">
      <c r="E6160" s="18" t="str">
        <f t="shared" si="403"/>
        <v/>
      </c>
      <c r="F6160" s="18" t="str">
        <f t="shared" si="404"/>
        <v/>
      </c>
      <c r="G6160" s="18" t="str">
        <f t="shared" si="405"/>
        <v/>
      </c>
      <c r="H6160" s="18" t="str">
        <f t="shared" si="406"/>
        <v/>
      </c>
    </row>
    <row r="6161" spans="5:8" x14ac:dyDescent="0.25">
      <c r="E6161" s="18" t="str">
        <f t="shared" si="403"/>
        <v/>
      </c>
      <c r="F6161" s="18" t="str">
        <f t="shared" si="404"/>
        <v/>
      </c>
      <c r="G6161" s="18" t="str">
        <f t="shared" si="405"/>
        <v/>
      </c>
      <c r="H6161" s="18" t="str">
        <f t="shared" si="406"/>
        <v/>
      </c>
    </row>
    <row r="6162" spans="5:8" x14ac:dyDescent="0.25">
      <c r="E6162" s="18" t="str">
        <f t="shared" si="403"/>
        <v/>
      </c>
      <c r="F6162" s="18" t="str">
        <f t="shared" si="404"/>
        <v/>
      </c>
      <c r="G6162" s="18" t="str">
        <f t="shared" si="405"/>
        <v/>
      </c>
      <c r="H6162" s="18" t="str">
        <f t="shared" si="406"/>
        <v/>
      </c>
    </row>
    <row r="6163" spans="5:8" x14ac:dyDescent="0.25">
      <c r="E6163" s="18" t="str">
        <f t="shared" si="403"/>
        <v/>
      </c>
      <c r="F6163" s="18" t="str">
        <f t="shared" si="404"/>
        <v/>
      </c>
      <c r="G6163" s="18" t="str">
        <f t="shared" si="405"/>
        <v/>
      </c>
      <c r="H6163" s="18" t="str">
        <f t="shared" si="406"/>
        <v/>
      </c>
    </row>
    <row r="6164" spans="5:8" x14ac:dyDescent="0.25">
      <c r="E6164" s="18" t="str">
        <f t="shared" si="403"/>
        <v/>
      </c>
      <c r="F6164" s="18" t="str">
        <f t="shared" si="404"/>
        <v/>
      </c>
      <c r="G6164" s="18" t="str">
        <f t="shared" si="405"/>
        <v/>
      </c>
      <c r="H6164" s="18" t="str">
        <f t="shared" si="406"/>
        <v/>
      </c>
    </row>
    <row r="6165" spans="5:8" x14ac:dyDescent="0.25">
      <c r="E6165" s="18" t="str">
        <f t="shared" si="403"/>
        <v/>
      </c>
      <c r="F6165" s="18" t="str">
        <f t="shared" si="404"/>
        <v/>
      </c>
      <c r="G6165" s="18" t="str">
        <f t="shared" si="405"/>
        <v/>
      </c>
      <c r="H6165" s="18" t="str">
        <f t="shared" si="406"/>
        <v/>
      </c>
    </row>
    <row r="6166" spans="5:8" x14ac:dyDescent="0.25">
      <c r="E6166" s="18" t="str">
        <f t="shared" si="403"/>
        <v/>
      </c>
      <c r="F6166" s="18" t="str">
        <f t="shared" si="404"/>
        <v/>
      </c>
      <c r="G6166" s="18" t="str">
        <f t="shared" si="405"/>
        <v/>
      </c>
      <c r="H6166" s="18" t="str">
        <f t="shared" si="406"/>
        <v/>
      </c>
    </row>
    <row r="6167" spans="5:8" x14ac:dyDescent="0.25">
      <c r="E6167" s="18" t="str">
        <f t="shared" si="403"/>
        <v/>
      </c>
      <c r="F6167" s="18" t="str">
        <f t="shared" si="404"/>
        <v/>
      </c>
      <c r="G6167" s="18" t="str">
        <f t="shared" si="405"/>
        <v/>
      </c>
      <c r="H6167" s="18" t="str">
        <f t="shared" si="406"/>
        <v/>
      </c>
    </row>
    <row r="6168" spans="5:8" x14ac:dyDescent="0.25">
      <c r="E6168" s="18" t="str">
        <f t="shared" si="403"/>
        <v/>
      </c>
      <c r="F6168" s="18" t="str">
        <f t="shared" si="404"/>
        <v/>
      </c>
      <c r="G6168" s="18" t="str">
        <f t="shared" si="405"/>
        <v/>
      </c>
      <c r="H6168" s="18" t="str">
        <f t="shared" si="406"/>
        <v/>
      </c>
    </row>
    <row r="6169" spans="5:8" x14ac:dyDescent="0.25">
      <c r="E6169" s="18" t="str">
        <f t="shared" si="403"/>
        <v/>
      </c>
      <c r="F6169" s="18" t="str">
        <f t="shared" si="404"/>
        <v/>
      </c>
      <c r="G6169" s="18" t="str">
        <f t="shared" si="405"/>
        <v/>
      </c>
      <c r="H6169" s="18" t="str">
        <f t="shared" si="406"/>
        <v/>
      </c>
    </row>
    <row r="6170" spans="5:8" x14ac:dyDescent="0.25">
      <c r="E6170" s="18" t="str">
        <f t="shared" si="403"/>
        <v/>
      </c>
      <c r="F6170" s="18" t="str">
        <f t="shared" si="404"/>
        <v/>
      </c>
      <c r="G6170" s="18" t="str">
        <f t="shared" si="405"/>
        <v/>
      </c>
      <c r="H6170" s="18" t="str">
        <f t="shared" si="406"/>
        <v/>
      </c>
    </row>
    <row r="6171" spans="5:8" x14ac:dyDescent="0.25">
      <c r="E6171" s="18" t="str">
        <f t="shared" si="403"/>
        <v/>
      </c>
      <c r="F6171" s="18" t="str">
        <f t="shared" si="404"/>
        <v/>
      </c>
      <c r="G6171" s="18" t="str">
        <f t="shared" si="405"/>
        <v/>
      </c>
      <c r="H6171" s="18" t="str">
        <f t="shared" si="406"/>
        <v/>
      </c>
    </row>
    <row r="6172" spans="5:8" x14ac:dyDescent="0.25">
      <c r="E6172" s="18" t="str">
        <f t="shared" si="403"/>
        <v/>
      </c>
      <c r="F6172" s="18" t="str">
        <f t="shared" si="404"/>
        <v/>
      </c>
      <c r="G6172" s="18" t="str">
        <f t="shared" si="405"/>
        <v/>
      </c>
      <c r="H6172" s="18" t="str">
        <f t="shared" si="406"/>
        <v/>
      </c>
    </row>
    <row r="6173" spans="5:8" x14ac:dyDescent="0.25">
      <c r="E6173" s="18" t="str">
        <f t="shared" si="403"/>
        <v/>
      </c>
      <c r="F6173" s="18" t="str">
        <f t="shared" si="404"/>
        <v/>
      </c>
      <c r="G6173" s="18" t="str">
        <f t="shared" si="405"/>
        <v/>
      </c>
      <c r="H6173" s="18" t="str">
        <f t="shared" si="406"/>
        <v/>
      </c>
    </row>
    <row r="6174" spans="5:8" x14ac:dyDescent="0.25">
      <c r="E6174" s="18" t="str">
        <f t="shared" si="403"/>
        <v/>
      </c>
      <c r="F6174" s="18" t="str">
        <f t="shared" si="404"/>
        <v/>
      </c>
      <c r="G6174" s="18" t="str">
        <f t="shared" si="405"/>
        <v/>
      </c>
      <c r="H6174" s="18" t="str">
        <f t="shared" si="406"/>
        <v/>
      </c>
    </row>
    <row r="6175" spans="5:8" x14ac:dyDescent="0.25">
      <c r="E6175" s="18" t="str">
        <f t="shared" si="403"/>
        <v/>
      </c>
      <c r="F6175" s="18" t="str">
        <f t="shared" si="404"/>
        <v/>
      </c>
      <c r="G6175" s="18" t="str">
        <f t="shared" si="405"/>
        <v/>
      </c>
      <c r="H6175" s="18" t="str">
        <f t="shared" si="406"/>
        <v/>
      </c>
    </row>
    <row r="6176" spans="5:8" x14ac:dyDescent="0.25">
      <c r="E6176" s="18" t="str">
        <f t="shared" si="403"/>
        <v/>
      </c>
      <c r="F6176" s="18" t="str">
        <f t="shared" si="404"/>
        <v/>
      </c>
      <c r="G6176" s="18" t="str">
        <f t="shared" si="405"/>
        <v/>
      </c>
      <c r="H6176" s="18" t="str">
        <f t="shared" si="406"/>
        <v/>
      </c>
    </row>
    <row r="6177" spans="5:8" x14ac:dyDescent="0.25">
      <c r="E6177" s="18" t="str">
        <f t="shared" si="403"/>
        <v/>
      </c>
      <c r="F6177" s="18" t="str">
        <f t="shared" si="404"/>
        <v/>
      </c>
      <c r="G6177" s="18" t="str">
        <f t="shared" si="405"/>
        <v/>
      </c>
      <c r="H6177" s="18" t="str">
        <f t="shared" si="406"/>
        <v/>
      </c>
    </row>
    <row r="6178" spans="5:8" x14ac:dyDescent="0.25">
      <c r="E6178" s="18" t="str">
        <f t="shared" si="403"/>
        <v/>
      </c>
      <c r="F6178" s="18" t="str">
        <f t="shared" si="404"/>
        <v/>
      </c>
      <c r="G6178" s="18" t="str">
        <f t="shared" si="405"/>
        <v/>
      </c>
      <c r="H6178" s="18" t="str">
        <f t="shared" si="406"/>
        <v/>
      </c>
    </row>
    <row r="6179" spans="5:8" x14ac:dyDescent="0.25">
      <c r="E6179" s="18" t="str">
        <f t="shared" si="403"/>
        <v/>
      </c>
      <c r="F6179" s="18" t="str">
        <f t="shared" si="404"/>
        <v/>
      </c>
      <c r="G6179" s="18" t="str">
        <f t="shared" si="405"/>
        <v/>
      </c>
      <c r="H6179" s="18" t="str">
        <f t="shared" si="406"/>
        <v/>
      </c>
    </row>
    <row r="6180" spans="5:8" x14ac:dyDescent="0.25">
      <c r="E6180" s="18" t="str">
        <f t="shared" si="403"/>
        <v/>
      </c>
      <c r="F6180" s="18" t="str">
        <f t="shared" si="404"/>
        <v/>
      </c>
      <c r="G6180" s="18" t="str">
        <f t="shared" si="405"/>
        <v/>
      </c>
      <c r="H6180" s="18" t="str">
        <f t="shared" si="406"/>
        <v/>
      </c>
    </row>
    <row r="6181" spans="5:8" x14ac:dyDescent="0.25">
      <c r="E6181" s="18" t="str">
        <f t="shared" si="403"/>
        <v/>
      </c>
      <c r="F6181" s="18" t="str">
        <f t="shared" si="404"/>
        <v/>
      </c>
      <c r="G6181" s="18" t="str">
        <f t="shared" si="405"/>
        <v/>
      </c>
      <c r="H6181" s="18" t="str">
        <f t="shared" si="406"/>
        <v/>
      </c>
    </row>
    <row r="6182" spans="5:8" x14ac:dyDescent="0.25">
      <c r="E6182" s="18" t="str">
        <f t="shared" si="403"/>
        <v/>
      </c>
      <c r="F6182" s="18" t="str">
        <f t="shared" si="404"/>
        <v/>
      </c>
      <c r="G6182" s="18" t="str">
        <f t="shared" si="405"/>
        <v/>
      </c>
      <c r="H6182" s="18" t="str">
        <f t="shared" si="406"/>
        <v/>
      </c>
    </row>
    <row r="6183" spans="5:8" x14ac:dyDescent="0.25">
      <c r="E6183" s="18" t="str">
        <f t="shared" si="403"/>
        <v/>
      </c>
      <c r="F6183" s="18" t="str">
        <f t="shared" si="404"/>
        <v/>
      </c>
      <c r="G6183" s="18" t="str">
        <f t="shared" si="405"/>
        <v/>
      </c>
      <c r="H6183" s="18" t="str">
        <f t="shared" si="406"/>
        <v/>
      </c>
    </row>
    <row r="6184" spans="5:8" x14ac:dyDescent="0.25">
      <c r="E6184" s="18" t="str">
        <f t="shared" si="403"/>
        <v/>
      </c>
      <c r="F6184" s="18" t="str">
        <f t="shared" si="404"/>
        <v/>
      </c>
      <c r="G6184" s="18" t="str">
        <f t="shared" si="405"/>
        <v/>
      </c>
      <c r="H6184" s="18" t="str">
        <f t="shared" si="406"/>
        <v/>
      </c>
    </row>
    <row r="6185" spans="5:8" x14ac:dyDescent="0.25">
      <c r="E6185" s="18" t="str">
        <f t="shared" si="403"/>
        <v/>
      </c>
      <c r="F6185" s="18" t="str">
        <f t="shared" si="404"/>
        <v/>
      </c>
      <c r="G6185" s="18" t="str">
        <f t="shared" si="405"/>
        <v/>
      </c>
      <c r="H6185" s="18" t="str">
        <f t="shared" si="406"/>
        <v/>
      </c>
    </row>
    <row r="6186" spans="5:8" x14ac:dyDescent="0.25">
      <c r="E6186" s="18" t="str">
        <f t="shared" si="403"/>
        <v/>
      </c>
      <c r="F6186" s="18" t="str">
        <f t="shared" si="404"/>
        <v/>
      </c>
      <c r="G6186" s="18" t="str">
        <f t="shared" si="405"/>
        <v/>
      </c>
      <c r="H6186" s="18" t="str">
        <f t="shared" si="406"/>
        <v/>
      </c>
    </row>
    <row r="6187" spans="5:8" x14ac:dyDescent="0.25">
      <c r="E6187" s="18" t="str">
        <f t="shared" si="403"/>
        <v/>
      </c>
      <c r="F6187" s="18" t="str">
        <f t="shared" si="404"/>
        <v/>
      </c>
      <c r="G6187" s="18" t="str">
        <f t="shared" si="405"/>
        <v/>
      </c>
      <c r="H6187" s="18" t="str">
        <f t="shared" si="406"/>
        <v/>
      </c>
    </row>
    <row r="6188" spans="5:8" x14ac:dyDescent="0.25">
      <c r="E6188" s="18" t="str">
        <f t="shared" si="403"/>
        <v/>
      </c>
      <c r="F6188" s="18" t="str">
        <f t="shared" si="404"/>
        <v/>
      </c>
      <c r="G6188" s="18" t="str">
        <f t="shared" si="405"/>
        <v/>
      </c>
      <c r="H6188" s="18" t="str">
        <f t="shared" si="406"/>
        <v/>
      </c>
    </row>
    <row r="6189" spans="5:8" x14ac:dyDescent="0.25">
      <c r="E6189" s="18" t="str">
        <f t="shared" si="403"/>
        <v/>
      </c>
      <c r="F6189" s="18" t="str">
        <f t="shared" si="404"/>
        <v/>
      </c>
      <c r="G6189" s="18" t="str">
        <f t="shared" si="405"/>
        <v/>
      </c>
      <c r="H6189" s="18" t="str">
        <f t="shared" si="406"/>
        <v/>
      </c>
    </row>
    <row r="6190" spans="5:8" x14ac:dyDescent="0.25">
      <c r="E6190" s="18" t="str">
        <f t="shared" si="403"/>
        <v/>
      </c>
      <c r="F6190" s="18" t="str">
        <f t="shared" si="404"/>
        <v/>
      </c>
      <c r="G6190" s="18" t="str">
        <f t="shared" si="405"/>
        <v/>
      </c>
      <c r="H6190" s="18" t="str">
        <f t="shared" si="406"/>
        <v/>
      </c>
    </row>
    <row r="6191" spans="5:8" x14ac:dyDescent="0.25">
      <c r="E6191" s="18" t="str">
        <f t="shared" si="403"/>
        <v/>
      </c>
      <c r="F6191" s="18" t="str">
        <f t="shared" si="404"/>
        <v/>
      </c>
      <c r="G6191" s="18" t="str">
        <f t="shared" si="405"/>
        <v/>
      </c>
      <c r="H6191" s="18" t="str">
        <f t="shared" si="406"/>
        <v/>
      </c>
    </row>
    <row r="6192" spans="5:8" x14ac:dyDescent="0.25">
      <c r="E6192" s="18" t="str">
        <f t="shared" si="403"/>
        <v/>
      </c>
      <c r="F6192" s="18" t="str">
        <f t="shared" si="404"/>
        <v/>
      </c>
      <c r="G6192" s="18" t="str">
        <f t="shared" si="405"/>
        <v/>
      </c>
      <c r="H6192" s="18" t="str">
        <f t="shared" si="406"/>
        <v/>
      </c>
    </row>
    <row r="6193" spans="5:8" x14ac:dyDescent="0.25">
      <c r="E6193" s="18" t="str">
        <f t="shared" si="403"/>
        <v/>
      </c>
      <c r="F6193" s="18" t="str">
        <f t="shared" si="404"/>
        <v/>
      </c>
      <c r="G6193" s="18" t="str">
        <f t="shared" si="405"/>
        <v/>
      </c>
      <c r="H6193" s="18" t="str">
        <f t="shared" si="406"/>
        <v/>
      </c>
    </row>
    <row r="6194" spans="5:8" x14ac:dyDescent="0.25">
      <c r="E6194" s="18" t="str">
        <f t="shared" si="403"/>
        <v/>
      </c>
      <c r="F6194" s="18" t="str">
        <f t="shared" si="404"/>
        <v/>
      </c>
      <c r="G6194" s="18" t="str">
        <f t="shared" si="405"/>
        <v/>
      </c>
      <c r="H6194" s="18" t="str">
        <f t="shared" si="406"/>
        <v/>
      </c>
    </row>
    <row r="6195" spans="5:8" x14ac:dyDescent="0.25">
      <c r="E6195" s="18" t="str">
        <f t="shared" si="403"/>
        <v/>
      </c>
      <c r="F6195" s="18" t="str">
        <f t="shared" si="404"/>
        <v/>
      </c>
      <c r="G6195" s="18" t="str">
        <f t="shared" si="405"/>
        <v/>
      </c>
      <c r="H6195" s="18" t="str">
        <f t="shared" si="406"/>
        <v/>
      </c>
    </row>
    <row r="6196" spans="5:8" x14ac:dyDescent="0.25">
      <c r="E6196" s="18" t="str">
        <f t="shared" si="403"/>
        <v/>
      </c>
      <c r="F6196" s="18" t="str">
        <f t="shared" si="404"/>
        <v/>
      </c>
      <c r="G6196" s="18" t="str">
        <f t="shared" si="405"/>
        <v/>
      </c>
      <c r="H6196" s="18" t="str">
        <f t="shared" si="406"/>
        <v/>
      </c>
    </row>
    <row r="6197" spans="5:8" x14ac:dyDescent="0.25">
      <c r="E6197" s="18" t="str">
        <f t="shared" si="403"/>
        <v/>
      </c>
      <c r="F6197" s="18" t="str">
        <f t="shared" si="404"/>
        <v/>
      </c>
      <c r="G6197" s="18" t="str">
        <f t="shared" si="405"/>
        <v/>
      </c>
      <c r="H6197" s="18" t="str">
        <f t="shared" si="406"/>
        <v/>
      </c>
    </row>
    <row r="6198" spans="5:8" x14ac:dyDescent="0.25">
      <c r="E6198" s="18" t="str">
        <f t="shared" si="403"/>
        <v/>
      </c>
      <c r="F6198" s="18" t="str">
        <f t="shared" si="404"/>
        <v/>
      </c>
      <c r="G6198" s="18" t="str">
        <f t="shared" si="405"/>
        <v/>
      </c>
      <c r="H6198" s="18" t="str">
        <f t="shared" si="406"/>
        <v/>
      </c>
    </row>
    <row r="6199" spans="5:8" x14ac:dyDescent="0.25">
      <c r="E6199" s="18" t="str">
        <f t="shared" si="403"/>
        <v/>
      </c>
      <c r="F6199" s="18" t="str">
        <f t="shared" si="404"/>
        <v/>
      </c>
      <c r="G6199" s="18" t="str">
        <f t="shared" si="405"/>
        <v/>
      </c>
      <c r="H6199" s="18" t="str">
        <f t="shared" si="406"/>
        <v/>
      </c>
    </row>
    <row r="6200" spans="5:8" x14ac:dyDescent="0.25">
      <c r="E6200" s="18" t="str">
        <f t="shared" si="403"/>
        <v/>
      </c>
      <c r="F6200" s="18" t="str">
        <f t="shared" si="404"/>
        <v/>
      </c>
      <c r="G6200" s="18" t="str">
        <f t="shared" si="405"/>
        <v/>
      </c>
      <c r="H6200" s="18" t="str">
        <f t="shared" si="406"/>
        <v/>
      </c>
    </row>
    <row r="6201" spans="5:8" x14ac:dyDescent="0.25">
      <c r="E6201" s="18" t="str">
        <f t="shared" si="403"/>
        <v/>
      </c>
      <c r="F6201" s="18" t="str">
        <f t="shared" si="404"/>
        <v/>
      </c>
      <c r="G6201" s="18" t="str">
        <f t="shared" si="405"/>
        <v/>
      </c>
      <c r="H6201" s="18" t="str">
        <f t="shared" si="406"/>
        <v/>
      </c>
    </row>
    <row r="6202" spans="5:8" x14ac:dyDescent="0.25">
      <c r="E6202" s="18" t="str">
        <f t="shared" si="403"/>
        <v/>
      </c>
      <c r="F6202" s="18" t="str">
        <f t="shared" si="404"/>
        <v/>
      </c>
      <c r="G6202" s="18" t="str">
        <f t="shared" si="405"/>
        <v/>
      </c>
      <c r="H6202" s="18" t="str">
        <f t="shared" si="406"/>
        <v/>
      </c>
    </row>
    <row r="6203" spans="5:8" x14ac:dyDescent="0.25">
      <c r="E6203" s="18" t="str">
        <f t="shared" si="403"/>
        <v/>
      </c>
      <c r="F6203" s="18" t="str">
        <f t="shared" si="404"/>
        <v/>
      </c>
      <c r="G6203" s="18" t="str">
        <f t="shared" si="405"/>
        <v/>
      </c>
      <c r="H6203" s="18" t="str">
        <f t="shared" si="406"/>
        <v/>
      </c>
    </row>
    <row r="6204" spans="5:8" x14ac:dyDescent="0.25">
      <c r="E6204" s="18" t="str">
        <f t="shared" si="403"/>
        <v/>
      </c>
      <c r="F6204" s="18" t="str">
        <f t="shared" si="404"/>
        <v/>
      </c>
      <c r="G6204" s="18" t="str">
        <f t="shared" si="405"/>
        <v/>
      </c>
      <c r="H6204" s="18" t="str">
        <f t="shared" si="406"/>
        <v/>
      </c>
    </row>
    <row r="6205" spans="5:8" x14ac:dyDescent="0.25">
      <c r="E6205" s="18" t="str">
        <f t="shared" si="403"/>
        <v/>
      </c>
      <c r="F6205" s="18" t="str">
        <f t="shared" si="404"/>
        <v/>
      </c>
      <c r="G6205" s="18" t="str">
        <f t="shared" si="405"/>
        <v/>
      </c>
      <c r="H6205" s="18" t="str">
        <f t="shared" si="406"/>
        <v/>
      </c>
    </row>
    <row r="6206" spans="5:8" x14ac:dyDescent="0.25">
      <c r="E6206" s="18" t="str">
        <f t="shared" si="403"/>
        <v/>
      </c>
      <c r="F6206" s="18" t="str">
        <f t="shared" si="404"/>
        <v/>
      </c>
      <c r="G6206" s="18" t="str">
        <f t="shared" si="405"/>
        <v/>
      </c>
      <c r="H6206" s="18" t="str">
        <f t="shared" si="406"/>
        <v/>
      </c>
    </row>
    <row r="6207" spans="5:8" x14ac:dyDescent="0.25">
      <c r="E6207" s="18" t="str">
        <f t="shared" si="403"/>
        <v/>
      </c>
      <c r="F6207" s="18" t="str">
        <f t="shared" si="404"/>
        <v/>
      </c>
      <c r="G6207" s="18" t="str">
        <f t="shared" si="405"/>
        <v/>
      </c>
      <c r="H6207" s="18" t="str">
        <f t="shared" si="406"/>
        <v/>
      </c>
    </row>
    <row r="6208" spans="5:8" x14ac:dyDescent="0.25">
      <c r="E6208" s="18" t="str">
        <f t="shared" si="403"/>
        <v/>
      </c>
      <c r="F6208" s="18" t="str">
        <f t="shared" si="404"/>
        <v/>
      </c>
      <c r="G6208" s="18" t="str">
        <f t="shared" si="405"/>
        <v/>
      </c>
      <c r="H6208" s="18" t="str">
        <f t="shared" si="406"/>
        <v/>
      </c>
    </row>
    <row r="6209" spans="5:8" x14ac:dyDescent="0.25">
      <c r="E6209" s="18" t="str">
        <f t="shared" si="403"/>
        <v/>
      </c>
      <c r="F6209" s="18" t="str">
        <f t="shared" si="404"/>
        <v/>
      </c>
      <c r="G6209" s="18" t="str">
        <f t="shared" si="405"/>
        <v/>
      </c>
      <c r="H6209" s="18" t="str">
        <f t="shared" si="406"/>
        <v/>
      </c>
    </row>
    <row r="6210" spans="5:8" x14ac:dyDescent="0.25">
      <c r="E6210" s="18" t="str">
        <f t="shared" si="403"/>
        <v/>
      </c>
      <c r="F6210" s="18" t="str">
        <f t="shared" si="404"/>
        <v/>
      </c>
      <c r="G6210" s="18" t="str">
        <f t="shared" si="405"/>
        <v/>
      </c>
      <c r="H6210" s="18" t="str">
        <f t="shared" si="406"/>
        <v/>
      </c>
    </row>
    <row r="6211" spans="5:8" x14ac:dyDescent="0.25">
      <c r="E6211" s="18" t="str">
        <f t="shared" si="403"/>
        <v/>
      </c>
      <c r="F6211" s="18" t="str">
        <f t="shared" si="404"/>
        <v/>
      </c>
      <c r="G6211" s="18" t="str">
        <f t="shared" si="405"/>
        <v/>
      </c>
      <c r="H6211" s="18" t="str">
        <f t="shared" si="406"/>
        <v/>
      </c>
    </row>
    <row r="6212" spans="5:8" x14ac:dyDescent="0.25">
      <c r="E6212" s="18" t="str">
        <f t="shared" si="403"/>
        <v/>
      </c>
      <c r="F6212" s="18" t="str">
        <f t="shared" si="404"/>
        <v/>
      </c>
      <c r="G6212" s="18" t="str">
        <f t="shared" si="405"/>
        <v/>
      </c>
      <c r="H6212" s="18" t="str">
        <f t="shared" si="406"/>
        <v/>
      </c>
    </row>
    <row r="6213" spans="5:8" x14ac:dyDescent="0.25">
      <c r="E6213" s="18" t="str">
        <f t="shared" si="403"/>
        <v/>
      </c>
      <c r="F6213" s="18" t="str">
        <f t="shared" si="404"/>
        <v/>
      </c>
      <c r="G6213" s="18" t="str">
        <f t="shared" si="405"/>
        <v/>
      </c>
      <c r="H6213" s="18" t="str">
        <f t="shared" si="406"/>
        <v/>
      </c>
    </row>
    <row r="6214" spans="5:8" x14ac:dyDescent="0.25">
      <c r="E6214" s="18" t="str">
        <f t="shared" ref="E6214:E6277" si="407">IF($C6214="","",IFERROR(INDEX(ItemPriceCol,MATCH($C6214,ItemName,0)),""))</f>
        <v/>
      </c>
      <c r="F6214" s="18" t="str">
        <f t="shared" ref="F6214:F6277" si="408">IF(OR($D6214="",$E6214=""),"",$D6214*$E6214)</f>
        <v/>
      </c>
      <c r="G6214" s="18" t="str">
        <f t="shared" ref="G6214:G6277" si="409">IF($C6214="","",IFERROR(INDEX(ItemCostCol,MATCH($C6214,ItemName,0)),""))</f>
        <v/>
      </c>
      <c r="H6214" s="18" t="str">
        <f t="shared" ref="H6214:H6277" si="410">IF(OR($F6214="",$G6214=""),"",$F6214-$D6214*$G6214)</f>
        <v/>
      </c>
    </row>
    <row r="6215" spans="5:8" x14ac:dyDescent="0.25">
      <c r="E6215" s="18" t="str">
        <f t="shared" si="407"/>
        <v/>
      </c>
      <c r="F6215" s="18" t="str">
        <f t="shared" si="408"/>
        <v/>
      </c>
      <c r="G6215" s="18" t="str">
        <f t="shared" si="409"/>
        <v/>
      </c>
      <c r="H6215" s="18" t="str">
        <f t="shared" si="410"/>
        <v/>
      </c>
    </row>
    <row r="6216" spans="5:8" x14ac:dyDescent="0.25">
      <c r="E6216" s="18" t="str">
        <f t="shared" si="407"/>
        <v/>
      </c>
      <c r="F6216" s="18" t="str">
        <f t="shared" si="408"/>
        <v/>
      </c>
      <c r="G6216" s="18" t="str">
        <f t="shared" si="409"/>
        <v/>
      </c>
      <c r="H6216" s="18" t="str">
        <f t="shared" si="410"/>
        <v/>
      </c>
    </row>
    <row r="6217" spans="5:8" x14ac:dyDescent="0.25">
      <c r="E6217" s="18" t="str">
        <f t="shared" si="407"/>
        <v/>
      </c>
      <c r="F6217" s="18" t="str">
        <f t="shared" si="408"/>
        <v/>
      </c>
      <c r="G6217" s="18" t="str">
        <f t="shared" si="409"/>
        <v/>
      </c>
      <c r="H6217" s="18" t="str">
        <f t="shared" si="410"/>
        <v/>
      </c>
    </row>
    <row r="6218" spans="5:8" x14ac:dyDescent="0.25">
      <c r="E6218" s="18" t="str">
        <f t="shared" si="407"/>
        <v/>
      </c>
      <c r="F6218" s="18" t="str">
        <f t="shared" si="408"/>
        <v/>
      </c>
      <c r="G6218" s="18" t="str">
        <f t="shared" si="409"/>
        <v/>
      </c>
      <c r="H6218" s="18" t="str">
        <f t="shared" si="410"/>
        <v/>
      </c>
    </row>
    <row r="6219" spans="5:8" x14ac:dyDescent="0.25">
      <c r="E6219" s="18" t="str">
        <f t="shared" si="407"/>
        <v/>
      </c>
      <c r="F6219" s="18" t="str">
        <f t="shared" si="408"/>
        <v/>
      </c>
      <c r="G6219" s="18" t="str">
        <f t="shared" si="409"/>
        <v/>
      </c>
      <c r="H6219" s="18" t="str">
        <f t="shared" si="410"/>
        <v/>
      </c>
    </row>
    <row r="6220" spans="5:8" x14ac:dyDescent="0.25">
      <c r="E6220" s="18" t="str">
        <f t="shared" si="407"/>
        <v/>
      </c>
      <c r="F6220" s="18" t="str">
        <f t="shared" si="408"/>
        <v/>
      </c>
      <c r="G6220" s="18" t="str">
        <f t="shared" si="409"/>
        <v/>
      </c>
      <c r="H6220" s="18" t="str">
        <f t="shared" si="410"/>
        <v/>
      </c>
    </row>
    <row r="6221" spans="5:8" x14ac:dyDescent="0.25">
      <c r="E6221" s="18" t="str">
        <f t="shared" si="407"/>
        <v/>
      </c>
      <c r="F6221" s="18" t="str">
        <f t="shared" si="408"/>
        <v/>
      </c>
      <c r="G6221" s="18" t="str">
        <f t="shared" si="409"/>
        <v/>
      </c>
      <c r="H6221" s="18" t="str">
        <f t="shared" si="410"/>
        <v/>
      </c>
    </row>
    <row r="6222" spans="5:8" x14ac:dyDescent="0.25">
      <c r="E6222" s="18" t="str">
        <f t="shared" si="407"/>
        <v/>
      </c>
      <c r="F6222" s="18" t="str">
        <f t="shared" si="408"/>
        <v/>
      </c>
      <c r="G6222" s="18" t="str">
        <f t="shared" si="409"/>
        <v/>
      </c>
      <c r="H6222" s="18" t="str">
        <f t="shared" si="410"/>
        <v/>
      </c>
    </row>
    <row r="6223" spans="5:8" x14ac:dyDescent="0.25">
      <c r="E6223" s="18" t="str">
        <f t="shared" si="407"/>
        <v/>
      </c>
      <c r="F6223" s="18" t="str">
        <f t="shared" si="408"/>
        <v/>
      </c>
      <c r="G6223" s="18" t="str">
        <f t="shared" si="409"/>
        <v/>
      </c>
      <c r="H6223" s="18" t="str">
        <f t="shared" si="410"/>
        <v/>
      </c>
    </row>
    <row r="6224" spans="5:8" x14ac:dyDescent="0.25">
      <c r="E6224" s="18" t="str">
        <f t="shared" si="407"/>
        <v/>
      </c>
      <c r="F6224" s="18" t="str">
        <f t="shared" si="408"/>
        <v/>
      </c>
      <c r="G6224" s="18" t="str">
        <f t="shared" si="409"/>
        <v/>
      </c>
      <c r="H6224" s="18" t="str">
        <f t="shared" si="410"/>
        <v/>
      </c>
    </row>
    <row r="6225" spans="5:8" x14ac:dyDescent="0.25">
      <c r="E6225" s="18" t="str">
        <f t="shared" si="407"/>
        <v/>
      </c>
      <c r="F6225" s="18" t="str">
        <f t="shared" si="408"/>
        <v/>
      </c>
      <c r="G6225" s="18" t="str">
        <f t="shared" si="409"/>
        <v/>
      </c>
      <c r="H6225" s="18" t="str">
        <f t="shared" si="410"/>
        <v/>
      </c>
    </row>
    <row r="6226" spans="5:8" x14ac:dyDescent="0.25">
      <c r="E6226" s="18" t="str">
        <f t="shared" si="407"/>
        <v/>
      </c>
      <c r="F6226" s="18" t="str">
        <f t="shared" si="408"/>
        <v/>
      </c>
      <c r="G6226" s="18" t="str">
        <f t="shared" si="409"/>
        <v/>
      </c>
      <c r="H6226" s="18" t="str">
        <f t="shared" si="410"/>
        <v/>
      </c>
    </row>
    <row r="6227" spans="5:8" x14ac:dyDescent="0.25">
      <c r="E6227" s="18" t="str">
        <f t="shared" si="407"/>
        <v/>
      </c>
      <c r="F6227" s="18" t="str">
        <f t="shared" si="408"/>
        <v/>
      </c>
      <c r="G6227" s="18" t="str">
        <f t="shared" si="409"/>
        <v/>
      </c>
      <c r="H6227" s="18" t="str">
        <f t="shared" si="410"/>
        <v/>
      </c>
    </row>
    <row r="6228" spans="5:8" x14ac:dyDescent="0.25">
      <c r="E6228" s="18" t="str">
        <f t="shared" si="407"/>
        <v/>
      </c>
      <c r="F6228" s="18" t="str">
        <f t="shared" si="408"/>
        <v/>
      </c>
      <c r="G6228" s="18" t="str">
        <f t="shared" si="409"/>
        <v/>
      </c>
      <c r="H6228" s="18" t="str">
        <f t="shared" si="410"/>
        <v/>
      </c>
    </row>
    <row r="6229" spans="5:8" x14ac:dyDescent="0.25">
      <c r="E6229" s="18" t="str">
        <f t="shared" si="407"/>
        <v/>
      </c>
      <c r="F6229" s="18" t="str">
        <f t="shared" si="408"/>
        <v/>
      </c>
      <c r="G6229" s="18" t="str">
        <f t="shared" si="409"/>
        <v/>
      </c>
      <c r="H6229" s="18" t="str">
        <f t="shared" si="410"/>
        <v/>
      </c>
    </row>
    <row r="6230" spans="5:8" x14ac:dyDescent="0.25">
      <c r="E6230" s="18" t="str">
        <f t="shared" si="407"/>
        <v/>
      </c>
      <c r="F6230" s="18" t="str">
        <f t="shared" si="408"/>
        <v/>
      </c>
      <c r="G6230" s="18" t="str">
        <f t="shared" si="409"/>
        <v/>
      </c>
      <c r="H6230" s="18" t="str">
        <f t="shared" si="410"/>
        <v/>
      </c>
    </row>
    <row r="6231" spans="5:8" x14ac:dyDescent="0.25">
      <c r="E6231" s="18" t="str">
        <f t="shared" si="407"/>
        <v/>
      </c>
      <c r="F6231" s="18" t="str">
        <f t="shared" si="408"/>
        <v/>
      </c>
      <c r="G6231" s="18" t="str">
        <f t="shared" si="409"/>
        <v/>
      </c>
      <c r="H6231" s="18" t="str">
        <f t="shared" si="410"/>
        <v/>
      </c>
    </row>
    <row r="6232" spans="5:8" x14ac:dyDescent="0.25">
      <c r="E6232" s="18" t="str">
        <f t="shared" si="407"/>
        <v/>
      </c>
      <c r="F6232" s="18" t="str">
        <f t="shared" si="408"/>
        <v/>
      </c>
      <c r="G6232" s="18" t="str">
        <f t="shared" si="409"/>
        <v/>
      </c>
      <c r="H6232" s="18" t="str">
        <f t="shared" si="410"/>
        <v/>
      </c>
    </row>
    <row r="6233" spans="5:8" x14ac:dyDescent="0.25">
      <c r="E6233" s="18" t="str">
        <f t="shared" si="407"/>
        <v/>
      </c>
      <c r="F6233" s="18" t="str">
        <f t="shared" si="408"/>
        <v/>
      </c>
      <c r="G6233" s="18" t="str">
        <f t="shared" si="409"/>
        <v/>
      </c>
      <c r="H6233" s="18" t="str">
        <f t="shared" si="410"/>
        <v/>
      </c>
    </row>
    <row r="6234" spans="5:8" x14ac:dyDescent="0.25">
      <c r="E6234" s="18" t="str">
        <f t="shared" si="407"/>
        <v/>
      </c>
      <c r="F6234" s="18" t="str">
        <f t="shared" si="408"/>
        <v/>
      </c>
      <c r="G6234" s="18" t="str">
        <f t="shared" si="409"/>
        <v/>
      </c>
      <c r="H6234" s="18" t="str">
        <f t="shared" si="410"/>
        <v/>
      </c>
    </row>
    <row r="6235" spans="5:8" x14ac:dyDescent="0.25">
      <c r="E6235" s="18" t="str">
        <f t="shared" si="407"/>
        <v/>
      </c>
      <c r="F6235" s="18" t="str">
        <f t="shared" si="408"/>
        <v/>
      </c>
      <c r="G6235" s="18" t="str">
        <f t="shared" si="409"/>
        <v/>
      </c>
      <c r="H6235" s="18" t="str">
        <f t="shared" si="410"/>
        <v/>
      </c>
    </row>
    <row r="6236" spans="5:8" x14ac:dyDescent="0.25">
      <c r="E6236" s="18" t="str">
        <f t="shared" si="407"/>
        <v/>
      </c>
      <c r="F6236" s="18" t="str">
        <f t="shared" si="408"/>
        <v/>
      </c>
      <c r="G6236" s="18" t="str">
        <f t="shared" si="409"/>
        <v/>
      </c>
      <c r="H6236" s="18" t="str">
        <f t="shared" si="410"/>
        <v/>
      </c>
    </row>
    <row r="6237" spans="5:8" x14ac:dyDescent="0.25">
      <c r="E6237" s="18" t="str">
        <f t="shared" si="407"/>
        <v/>
      </c>
      <c r="F6237" s="18" t="str">
        <f t="shared" si="408"/>
        <v/>
      </c>
      <c r="G6237" s="18" t="str">
        <f t="shared" si="409"/>
        <v/>
      </c>
      <c r="H6237" s="18" t="str">
        <f t="shared" si="410"/>
        <v/>
      </c>
    </row>
    <row r="6238" spans="5:8" x14ac:dyDescent="0.25">
      <c r="E6238" s="18" t="str">
        <f t="shared" si="407"/>
        <v/>
      </c>
      <c r="F6238" s="18" t="str">
        <f t="shared" si="408"/>
        <v/>
      </c>
      <c r="G6238" s="18" t="str">
        <f t="shared" si="409"/>
        <v/>
      </c>
      <c r="H6238" s="18" t="str">
        <f t="shared" si="410"/>
        <v/>
      </c>
    </row>
    <row r="6239" spans="5:8" x14ac:dyDescent="0.25">
      <c r="E6239" s="18" t="str">
        <f t="shared" si="407"/>
        <v/>
      </c>
      <c r="F6239" s="18" t="str">
        <f t="shared" si="408"/>
        <v/>
      </c>
      <c r="G6239" s="18" t="str">
        <f t="shared" si="409"/>
        <v/>
      </c>
      <c r="H6239" s="18" t="str">
        <f t="shared" si="410"/>
        <v/>
      </c>
    </row>
    <row r="6240" spans="5:8" x14ac:dyDescent="0.25">
      <c r="E6240" s="18" t="str">
        <f t="shared" si="407"/>
        <v/>
      </c>
      <c r="F6240" s="18" t="str">
        <f t="shared" si="408"/>
        <v/>
      </c>
      <c r="G6240" s="18" t="str">
        <f t="shared" si="409"/>
        <v/>
      </c>
      <c r="H6240" s="18" t="str">
        <f t="shared" si="410"/>
        <v/>
      </c>
    </row>
    <row r="6241" spans="5:8" x14ac:dyDescent="0.25">
      <c r="E6241" s="18" t="str">
        <f t="shared" si="407"/>
        <v/>
      </c>
      <c r="F6241" s="18" t="str">
        <f t="shared" si="408"/>
        <v/>
      </c>
      <c r="G6241" s="18" t="str">
        <f t="shared" si="409"/>
        <v/>
      </c>
      <c r="H6241" s="18" t="str">
        <f t="shared" si="410"/>
        <v/>
      </c>
    </row>
    <row r="6242" spans="5:8" x14ac:dyDescent="0.25">
      <c r="E6242" s="18" t="str">
        <f t="shared" si="407"/>
        <v/>
      </c>
      <c r="F6242" s="18" t="str">
        <f t="shared" si="408"/>
        <v/>
      </c>
      <c r="G6242" s="18" t="str">
        <f t="shared" si="409"/>
        <v/>
      </c>
      <c r="H6242" s="18" t="str">
        <f t="shared" si="410"/>
        <v/>
      </c>
    </row>
    <row r="6243" spans="5:8" x14ac:dyDescent="0.25">
      <c r="E6243" s="18" t="str">
        <f t="shared" si="407"/>
        <v/>
      </c>
      <c r="F6243" s="18" t="str">
        <f t="shared" si="408"/>
        <v/>
      </c>
      <c r="G6243" s="18" t="str">
        <f t="shared" si="409"/>
        <v/>
      </c>
      <c r="H6243" s="18" t="str">
        <f t="shared" si="410"/>
        <v/>
      </c>
    </row>
    <row r="6244" spans="5:8" x14ac:dyDescent="0.25">
      <c r="E6244" s="18" t="str">
        <f t="shared" si="407"/>
        <v/>
      </c>
      <c r="F6244" s="18" t="str">
        <f t="shared" si="408"/>
        <v/>
      </c>
      <c r="G6244" s="18" t="str">
        <f t="shared" si="409"/>
        <v/>
      </c>
      <c r="H6244" s="18" t="str">
        <f t="shared" si="410"/>
        <v/>
      </c>
    </row>
    <row r="6245" spans="5:8" x14ac:dyDescent="0.25">
      <c r="E6245" s="18" t="str">
        <f t="shared" si="407"/>
        <v/>
      </c>
      <c r="F6245" s="18" t="str">
        <f t="shared" si="408"/>
        <v/>
      </c>
      <c r="G6245" s="18" t="str">
        <f t="shared" si="409"/>
        <v/>
      </c>
      <c r="H6245" s="18" t="str">
        <f t="shared" si="410"/>
        <v/>
      </c>
    </row>
    <row r="6246" spans="5:8" x14ac:dyDescent="0.25">
      <c r="E6246" s="18" t="str">
        <f t="shared" si="407"/>
        <v/>
      </c>
      <c r="F6246" s="18" t="str">
        <f t="shared" si="408"/>
        <v/>
      </c>
      <c r="G6246" s="18" t="str">
        <f t="shared" si="409"/>
        <v/>
      </c>
      <c r="H6246" s="18" t="str">
        <f t="shared" si="410"/>
        <v/>
      </c>
    </row>
    <row r="6247" spans="5:8" x14ac:dyDescent="0.25">
      <c r="E6247" s="18" t="str">
        <f t="shared" si="407"/>
        <v/>
      </c>
      <c r="F6247" s="18" t="str">
        <f t="shared" si="408"/>
        <v/>
      </c>
      <c r="G6247" s="18" t="str">
        <f t="shared" si="409"/>
        <v/>
      </c>
      <c r="H6247" s="18" t="str">
        <f t="shared" si="410"/>
        <v/>
      </c>
    </row>
    <row r="6248" spans="5:8" x14ac:dyDescent="0.25">
      <c r="E6248" s="18" t="str">
        <f t="shared" si="407"/>
        <v/>
      </c>
      <c r="F6248" s="18" t="str">
        <f t="shared" si="408"/>
        <v/>
      </c>
      <c r="G6248" s="18" t="str">
        <f t="shared" si="409"/>
        <v/>
      </c>
      <c r="H6248" s="18" t="str">
        <f t="shared" si="410"/>
        <v/>
      </c>
    </row>
    <row r="6249" spans="5:8" x14ac:dyDescent="0.25">
      <c r="E6249" s="18" t="str">
        <f t="shared" si="407"/>
        <v/>
      </c>
      <c r="F6249" s="18" t="str">
        <f t="shared" si="408"/>
        <v/>
      </c>
      <c r="G6249" s="18" t="str">
        <f t="shared" si="409"/>
        <v/>
      </c>
      <c r="H6249" s="18" t="str">
        <f t="shared" si="410"/>
        <v/>
      </c>
    </row>
    <row r="6250" spans="5:8" x14ac:dyDescent="0.25">
      <c r="E6250" s="18" t="str">
        <f t="shared" si="407"/>
        <v/>
      </c>
      <c r="F6250" s="18" t="str">
        <f t="shared" si="408"/>
        <v/>
      </c>
      <c r="G6250" s="18" t="str">
        <f t="shared" si="409"/>
        <v/>
      </c>
      <c r="H6250" s="18" t="str">
        <f t="shared" si="410"/>
        <v/>
      </c>
    </row>
    <row r="6251" spans="5:8" x14ac:dyDescent="0.25">
      <c r="E6251" s="18" t="str">
        <f t="shared" si="407"/>
        <v/>
      </c>
      <c r="F6251" s="18" t="str">
        <f t="shared" si="408"/>
        <v/>
      </c>
      <c r="G6251" s="18" t="str">
        <f t="shared" si="409"/>
        <v/>
      </c>
      <c r="H6251" s="18" t="str">
        <f t="shared" si="410"/>
        <v/>
      </c>
    </row>
    <row r="6252" spans="5:8" x14ac:dyDescent="0.25">
      <c r="E6252" s="18" t="str">
        <f t="shared" si="407"/>
        <v/>
      </c>
      <c r="F6252" s="18" t="str">
        <f t="shared" si="408"/>
        <v/>
      </c>
      <c r="G6252" s="18" t="str">
        <f t="shared" si="409"/>
        <v/>
      </c>
      <c r="H6252" s="18" t="str">
        <f t="shared" si="410"/>
        <v/>
      </c>
    </row>
    <row r="6253" spans="5:8" x14ac:dyDescent="0.25">
      <c r="E6253" s="18" t="str">
        <f t="shared" si="407"/>
        <v/>
      </c>
      <c r="F6253" s="18" t="str">
        <f t="shared" si="408"/>
        <v/>
      </c>
      <c r="G6253" s="18" t="str">
        <f t="shared" si="409"/>
        <v/>
      </c>
      <c r="H6253" s="18" t="str">
        <f t="shared" si="410"/>
        <v/>
      </c>
    </row>
    <row r="6254" spans="5:8" x14ac:dyDescent="0.25">
      <c r="E6254" s="18" t="str">
        <f t="shared" si="407"/>
        <v/>
      </c>
      <c r="F6254" s="18" t="str">
        <f t="shared" si="408"/>
        <v/>
      </c>
      <c r="G6254" s="18" t="str">
        <f t="shared" si="409"/>
        <v/>
      </c>
      <c r="H6254" s="18" t="str">
        <f t="shared" si="410"/>
        <v/>
      </c>
    </row>
    <row r="6255" spans="5:8" x14ac:dyDescent="0.25">
      <c r="E6255" s="18" t="str">
        <f t="shared" si="407"/>
        <v/>
      </c>
      <c r="F6255" s="18" t="str">
        <f t="shared" si="408"/>
        <v/>
      </c>
      <c r="G6255" s="18" t="str">
        <f t="shared" si="409"/>
        <v/>
      </c>
      <c r="H6255" s="18" t="str">
        <f t="shared" si="410"/>
        <v/>
      </c>
    </row>
    <row r="6256" spans="5:8" x14ac:dyDescent="0.25">
      <c r="E6256" s="18" t="str">
        <f t="shared" si="407"/>
        <v/>
      </c>
      <c r="F6256" s="18" t="str">
        <f t="shared" si="408"/>
        <v/>
      </c>
      <c r="G6256" s="18" t="str">
        <f t="shared" si="409"/>
        <v/>
      </c>
      <c r="H6256" s="18" t="str">
        <f t="shared" si="410"/>
        <v/>
      </c>
    </row>
    <row r="6257" spans="5:8" x14ac:dyDescent="0.25">
      <c r="E6257" s="18" t="str">
        <f t="shared" si="407"/>
        <v/>
      </c>
      <c r="F6257" s="18" t="str">
        <f t="shared" si="408"/>
        <v/>
      </c>
      <c r="G6257" s="18" t="str">
        <f t="shared" si="409"/>
        <v/>
      </c>
      <c r="H6257" s="18" t="str">
        <f t="shared" si="410"/>
        <v/>
      </c>
    </row>
    <row r="6258" spans="5:8" x14ac:dyDescent="0.25">
      <c r="E6258" s="18" t="str">
        <f t="shared" si="407"/>
        <v/>
      </c>
      <c r="F6258" s="18" t="str">
        <f t="shared" si="408"/>
        <v/>
      </c>
      <c r="G6258" s="18" t="str">
        <f t="shared" si="409"/>
        <v/>
      </c>
      <c r="H6258" s="18" t="str">
        <f t="shared" si="410"/>
        <v/>
      </c>
    </row>
    <row r="6259" spans="5:8" x14ac:dyDescent="0.25">
      <c r="E6259" s="18" t="str">
        <f t="shared" si="407"/>
        <v/>
      </c>
      <c r="F6259" s="18" t="str">
        <f t="shared" si="408"/>
        <v/>
      </c>
      <c r="G6259" s="18" t="str">
        <f t="shared" si="409"/>
        <v/>
      </c>
      <c r="H6259" s="18" t="str">
        <f t="shared" si="410"/>
        <v/>
      </c>
    </row>
    <row r="6260" spans="5:8" x14ac:dyDescent="0.25">
      <c r="E6260" s="18" t="str">
        <f t="shared" si="407"/>
        <v/>
      </c>
      <c r="F6260" s="18" t="str">
        <f t="shared" si="408"/>
        <v/>
      </c>
      <c r="G6260" s="18" t="str">
        <f t="shared" si="409"/>
        <v/>
      </c>
      <c r="H6260" s="18" t="str">
        <f t="shared" si="410"/>
        <v/>
      </c>
    </row>
    <row r="6261" spans="5:8" x14ac:dyDescent="0.25">
      <c r="E6261" s="18" t="str">
        <f t="shared" si="407"/>
        <v/>
      </c>
      <c r="F6261" s="18" t="str">
        <f t="shared" si="408"/>
        <v/>
      </c>
      <c r="G6261" s="18" t="str">
        <f t="shared" si="409"/>
        <v/>
      </c>
      <c r="H6261" s="18" t="str">
        <f t="shared" si="410"/>
        <v/>
      </c>
    </row>
    <row r="6262" spans="5:8" x14ac:dyDescent="0.25">
      <c r="E6262" s="18" t="str">
        <f t="shared" si="407"/>
        <v/>
      </c>
      <c r="F6262" s="18" t="str">
        <f t="shared" si="408"/>
        <v/>
      </c>
      <c r="G6262" s="18" t="str">
        <f t="shared" si="409"/>
        <v/>
      </c>
      <c r="H6262" s="18" t="str">
        <f t="shared" si="410"/>
        <v/>
      </c>
    </row>
    <row r="6263" spans="5:8" x14ac:dyDescent="0.25">
      <c r="E6263" s="18" t="str">
        <f t="shared" si="407"/>
        <v/>
      </c>
      <c r="F6263" s="18" t="str">
        <f t="shared" si="408"/>
        <v/>
      </c>
      <c r="G6263" s="18" t="str">
        <f t="shared" si="409"/>
        <v/>
      </c>
      <c r="H6263" s="18" t="str">
        <f t="shared" si="410"/>
        <v/>
      </c>
    </row>
    <row r="6264" spans="5:8" x14ac:dyDescent="0.25">
      <c r="E6264" s="18" t="str">
        <f t="shared" si="407"/>
        <v/>
      </c>
      <c r="F6264" s="18" t="str">
        <f t="shared" si="408"/>
        <v/>
      </c>
      <c r="G6264" s="18" t="str">
        <f t="shared" si="409"/>
        <v/>
      </c>
      <c r="H6264" s="18" t="str">
        <f t="shared" si="410"/>
        <v/>
      </c>
    </row>
    <row r="6265" spans="5:8" x14ac:dyDescent="0.25">
      <c r="E6265" s="18" t="str">
        <f t="shared" si="407"/>
        <v/>
      </c>
      <c r="F6265" s="18" t="str">
        <f t="shared" si="408"/>
        <v/>
      </c>
      <c r="G6265" s="18" t="str">
        <f t="shared" si="409"/>
        <v/>
      </c>
      <c r="H6265" s="18" t="str">
        <f t="shared" si="410"/>
        <v/>
      </c>
    </row>
    <row r="6266" spans="5:8" x14ac:dyDescent="0.25">
      <c r="E6266" s="18" t="str">
        <f t="shared" si="407"/>
        <v/>
      </c>
      <c r="F6266" s="18" t="str">
        <f t="shared" si="408"/>
        <v/>
      </c>
      <c r="G6266" s="18" t="str">
        <f t="shared" si="409"/>
        <v/>
      </c>
      <c r="H6266" s="18" t="str">
        <f t="shared" si="410"/>
        <v/>
      </c>
    </row>
    <row r="6267" spans="5:8" x14ac:dyDescent="0.25">
      <c r="E6267" s="18" t="str">
        <f t="shared" si="407"/>
        <v/>
      </c>
      <c r="F6267" s="18" t="str">
        <f t="shared" si="408"/>
        <v/>
      </c>
      <c r="G6267" s="18" t="str">
        <f t="shared" si="409"/>
        <v/>
      </c>
      <c r="H6267" s="18" t="str">
        <f t="shared" si="410"/>
        <v/>
      </c>
    </row>
    <row r="6268" spans="5:8" x14ac:dyDescent="0.25">
      <c r="E6268" s="18" t="str">
        <f t="shared" si="407"/>
        <v/>
      </c>
      <c r="F6268" s="18" t="str">
        <f t="shared" si="408"/>
        <v/>
      </c>
      <c r="G6268" s="18" t="str">
        <f t="shared" si="409"/>
        <v/>
      </c>
      <c r="H6268" s="18" t="str">
        <f t="shared" si="410"/>
        <v/>
      </c>
    </row>
    <row r="6269" spans="5:8" x14ac:dyDescent="0.25">
      <c r="E6269" s="18" t="str">
        <f t="shared" si="407"/>
        <v/>
      </c>
      <c r="F6269" s="18" t="str">
        <f t="shared" si="408"/>
        <v/>
      </c>
      <c r="G6269" s="18" t="str">
        <f t="shared" si="409"/>
        <v/>
      </c>
      <c r="H6269" s="18" t="str">
        <f t="shared" si="410"/>
        <v/>
      </c>
    </row>
    <row r="6270" spans="5:8" x14ac:dyDescent="0.25">
      <c r="E6270" s="18" t="str">
        <f t="shared" si="407"/>
        <v/>
      </c>
      <c r="F6270" s="18" t="str">
        <f t="shared" si="408"/>
        <v/>
      </c>
      <c r="G6270" s="18" t="str">
        <f t="shared" si="409"/>
        <v/>
      </c>
      <c r="H6270" s="18" t="str">
        <f t="shared" si="410"/>
        <v/>
      </c>
    </row>
    <row r="6271" spans="5:8" x14ac:dyDescent="0.25">
      <c r="E6271" s="18" t="str">
        <f t="shared" si="407"/>
        <v/>
      </c>
      <c r="F6271" s="18" t="str">
        <f t="shared" si="408"/>
        <v/>
      </c>
      <c r="G6271" s="18" t="str">
        <f t="shared" si="409"/>
        <v/>
      </c>
      <c r="H6271" s="18" t="str">
        <f t="shared" si="410"/>
        <v/>
      </c>
    </row>
    <row r="6272" spans="5:8" x14ac:dyDescent="0.25">
      <c r="E6272" s="18" t="str">
        <f t="shared" si="407"/>
        <v/>
      </c>
      <c r="F6272" s="18" t="str">
        <f t="shared" si="408"/>
        <v/>
      </c>
      <c r="G6272" s="18" t="str">
        <f t="shared" si="409"/>
        <v/>
      </c>
      <c r="H6272" s="18" t="str">
        <f t="shared" si="410"/>
        <v/>
      </c>
    </row>
    <row r="6273" spans="5:8" x14ac:dyDescent="0.25">
      <c r="E6273" s="18" t="str">
        <f t="shared" si="407"/>
        <v/>
      </c>
      <c r="F6273" s="18" t="str">
        <f t="shared" si="408"/>
        <v/>
      </c>
      <c r="G6273" s="18" t="str">
        <f t="shared" si="409"/>
        <v/>
      </c>
      <c r="H6273" s="18" t="str">
        <f t="shared" si="410"/>
        <v/>
      </c>
    </row>
    <row r="6274" spans="5:8" x14ac:dyDescent="0.25">
      <c r="E6274" s="18" t="str">
        <f t="shared" si="407"/>
        <v/>
      </c>
      <c r="F6274" s="18" t="str">
        <f t="shared" si="408"/>
        <v/>
      </c>
      <c r="G6274" s="18" t="str">
        <f t="shared" si="409"/>
        <v/>
      </c>
      <c r="H6274" s="18" t="str">
        <f t="shared" si="410"/>
        <v/>
      </c>
    </row>
    <row r="6275" spans="5:8" x14ac:dyDescent="0.25">
      <c r="E6275" s="18" t="str">
        <f t="shared" si="407"/>
        <v/>
      </c>
      <c r="F6275" s="18" t="str">
        <f t="shared" si="408"/>
        <v/>
      </c>
      <c r="G6275" s="18" t="str">
        <f t="shared" si="409"/>
        <v/>
      </c>
      <c r="H6275" s="18" t="str">
        <f t="shared" si="410"/>
        <v/>
      </c>
    </row>
    <row r="6276" spans="5:8" x14ac:dyDescent="0.25">
      <c r="E6276" s="18" t="str">
        <f t="shared" si="407"/>
        <v/>
      </c>
      <c r="F6276" s="18" t="str">
        <f t="shared" si="408"/>
        <v/>
      </c>
      <c r="G6276" s="18" t="str">
        <f t="shared" si="409"/>
        <v/>
      </c>
      <c r="H6276" s="18" t="str">
        <f t="shared" si="410"/>
        <v/>
      </c>
    </row>
    <row r="6277" spans="5:8" x14ac:dyDescent="0.25">
      <c r="E6277" s="18" t="str">
        <f t="shared" si="407"/>
        <v/>
      </c>
      <c r="F6277" s="18" t="str">
        <f t="shared" si="408"/>
        <v/>
      </c>
      <c r="G6277" s="18" t="str">
        <f t="shared" si="409"/>
        <v/>
      </c>
      <c r="H6277" s="18" t="str">
        <f t="shared" si="410"/>
        <v/>
      </c>
    </row>
    <row r="6278" spans="5:8" x14ac:dyDescent="0.25">
      <c r="E6278" s="18" t="str">
        <f t="shared" ref="E6278:E6341" si="411">IF($C6278="","",IFERROR(INDEX(ItemPriceCol,MATCH($C6278,ItemName,0)),""))</f>
        <v/>
      </c>
      <c r="F6278" s="18" t="str">
        <f t="shared" ref="F6278:F6341" si="412">IF(OR($D6278="",$E6278=""),"",$D6278*$E6278)</f>
        <v/>
      </c>
      <c r="G6278" s="18" t="str">
        <f t="shared" ref="G6278:G6341" si="413">IF($C6278="","",IFERROR(INDEX(ItemCostCol,MATCH($C6278,ItemName,0)),""))</f>
        <v/>
      </c>
      <c r="H6278" s="18" t="str">
        <f t="shared" ref="H6278:H6341" si="414">IF(OR($F6278="",$G6278=""),"",$F6278-$D6278*$G6278)</f>
        <v/>
      </c>
    </row>
    <row r="6279" spans="5:8" x14ac:dyDescent="0.25">
      <c r="E6279" s="18" t="str">
        <f t="shared" si="411"/>
        <v/>
      </c>
      <c r="F6279" s="18" t="str">
        <f t="shared" si="412"/>
        <v/>
      </c>
      <c r="G6279" s="18" t="str">
        <f t="shared" si="413"/>
        <v/>
      </c>
      <c r="H6279" s="18" t="str">
        <f t="shared" si="414"/>
        <v/>
      </c>
    </row>
    <row r="6280" spans="5:8" x14ac:dyDescent="0.25">
      <c r="E6280" s="18" t="str">
        <f t="shared" si="411"/>
        <v/>
      </c>
      <c r="F6280" s="18" t="str">
        <f t="shared" si="412"/>
        <v/>
      </c>
      <c r="G6280" s="18" t="str">
        <f t="shared" si="413"/>
        <v/>
      </c>
      <c r="H6280" s="18" t="str">
        <f t="shared" si="414"/>
        <v/>
      </c>
    </row>
    <row r="6281" spans="5:8" x14ac:dyDescent="0.25">
      <c r="E6281" s="18" t="str">
        <f t="shared" si="411"/>
        <v/>
      </c>
      <c r="F6281" s="18" t="str">
        <f t="shared" si="412"/>
        <v/>
      </c>
      <c r="G6281" s="18" t="str">
        <f t="shared" si="413"/>
        <v/>
      </c>
      <c r="H6281" s="18" t="str">
        <f t="shared" si="414"/>
        <v/>
      </c>
    </row>
    <row r="6282" spans="5:8" x14ac:dyDescent="0.25">
      <c r="E6282" s="18" t="str">
        <f t="shared" si="411"/>
        <v/>
      </c>
      <c r="F6282" s="18" t="str">
        <f t="shared" si="412"/>
        <v/>
      </c>
      <c r="G6282" s="18" t="str">
        <f t="shared" si="413"/>
        <v/>
      </c>
      <c r="H6282" s="18" t="str">
        <f t="shared" si="414"/>
        <v/>
      </c>
    </row>
    <row r="6283" spans="5:8" x14ac:dyDescent="0.25">
      <c r="E6283" s="18" t="str">
        <f t="shared" si="411"/>
        <v/>
      </c>
      <c r="F6283" s="18" t="str">
        <f t="shared" si="412"/>
        <v/>
      </c>
      <c r="G6283" s="18" t="str">
        <f t="shared" si="413"/>
        <v/>
      </c>
      <c r="H6283" s="18" t="str">
        <f t="shared" si="414"/>
        <v/>
      </c>
    </row>
    <row r="6284" spans="5:8" x14ac:dyDescent="0.25">
      <c r="E6284" s="18" t="str">
        <f t="shared" si="411"/>
        <v/>
      </c>
      <c r="F6284" s="18" t="str">
        <f t="shared" si="412"/>
        <v/>
      </c>
      <c r="G6284" s="18" t="str">
        <f t="shared" si="413"/>
        <v/>
      </c>
      <c r="H6284" s="18" t="str">
        <f t="shared" si="414"/>
        <v/>
      </c>
    </row>
    <row r="6285" spans="5:8" x14ac:dyDescent="0.25">
      <c r="E6285" s="18" t="str">
        <f t="shared" si="411"/>
        <v/>
      </c>
      <c r="F6285" s="18" t="str">
        <f t="shared" si="412"/>
        <v/>
      </c>
      <c r="G6285" s="18" t="str">
        <f t="shared" si="413"/>
        <v/>
      </c>
      <c r="H6285" s="18" t="str">
        <f t="shared" si="414"/>
        <v/>
      </c>
    </row>
    <row r="6286" spans="5:8" x14ac:dyDescent="0.25">
      <c r="E6286" s="18" t="str">
        <f t="shared" si="411"/>
        <v/>
      </c>
      <c r="F6286" s="18" t="str">
        <f t="shared" si="412"/>
        <v/>
      </c>
      <c r="G6286" s="18" t="str">
        <f t="shared" si="413"/>
        <v/>
      </c>
      <c r="H6286" s="18" t="str">
        <f t="shared" si="414"/>
        <v/>
      </c>
    </row>
    <row r="6287" spans="5:8" x14ac:dyDescent="0.25">
      <c r="E6287" s="18" t="str">
        <f t="shared" si="411"/>
        <v/>
      </c>
      <c r="F6287" s="18" t="str">
        <f t="shared" si="412"/>
        <v/>
      </c>
      <c r="G6287" s="18" t="str">
        <f t="shared" si="413"/>
        <v/>
      </c>
      <c r="H6287" s="18" t="str">
        <f t="shared" si="414"/>
        <v/>
      </c>
    </row>
    <row r="6288" spans="5:8" x14ac:dyDescent="0.25">
      <c r="E6288" s="18" t="str">
        <f t="shared" si="411"/>
        <v/>
      </c>
      <c r="F6288" s="18" t="str">
        <f t="shared" si="412"/>
        <v/>
      </c>
      <c r="G6288" s="18" t="str">
        <f t="shared" si="413"/>
        <v/>
      </c>
      <c r="H6288" s="18" t="str">
        <f t="shared" si="414"/>
        <v/>
      </c>
    </row>
    <row r="6289" spans="5:8" x14ac:dyDescent="0.25">
      <c r="E6289" s="18" t="str">
        <f t="shared" si="411"/>
        <v/>
      </c>
      <c r="F6289" s="18" t="str">
        <f t="shared" si="412"/>
        <v/>
      </c>
      <c r="G6289" s="18" t="str">
        <f t="shared" si="413"/>
        <v/>
      </c>
      <c r="H6289" s="18" t="str">
        <f t="shared" si="414"/>
        <v/>
      </c>
    </row>
    <row r="6290" spans="5:8" x14ac:dyDescent="0.25">
      <c r="E6290" s="18" t="str">
        <f t="shared" si="411"/>
        <v/>
      </c>
      <c r="F6290" s="18" t="str">
        <f t="shared" si="412"/>
        <v/>
      </c>
      <c r="G6290" s="18" t="str">
        <f t="shared" si="413"/>
        <v/>
      </c>
      <c r="H6290" s="18" t="str">
        <f t="shared" si="414"/>
        <v/>
      </c>
    </row>
    <row r="6291" spans="5:8" x14ac:dyDescent="0.25">
      <c r="E6291" s="18" t="str">
        <f t="shared" si="411"/>
        <v/>
      </c>
      <c r="F6291" s="18" t="str">
        <f t="shared" si="412"/>
        <v/>
      </c>
      <c r="G6291" s="18" t="str">
        <f t="shared" si="413"/>
        <v/>
      </c>
      <c r="H6291" s="18" t="str">
        <f t="shared" si="414"/>
        <v/>
      </c>
    </row>
    <row r="6292" spans="5:8" x14ac:dyDescent="0.25">
      <c r="E6292" s="18" t="str">
        <f t="shared" si="411"/>
        <v/>
      </c>
      <c r="F6292" s="18" t="str">
        <f t="shared" si="412"/>
        <v/>
      </c>
      <c r="G6292" s="18" t="str">
        <f t="shared" si="413"/>
        <v/>
      </c>
      <c r="H6292" s="18" t="str">
        <f t="shared" si="414"/>
        <v/>
      </c>
    </row>
    <row r="6293" spans="5:8" x14ac:dyDescent="0.25">
      <c r="E6293" s="18" t="str">
        <f t="shared" si="411"/>
        <v/>
      </c>
      <c r="F6293" s="18" t="str">
        <f t="shared" si="412"/>
        <v/>
      </c>
      <c r="G6293" s="18" t="str">
        <f t="shared" si="413"/>
        <v/>
      </c>
      <c r="H6293" s="18" t="str">
        <f t="shared" si="414"/>
        <v/>
      </c>
    </row>
    <row r="6294" spans="5:8" x14ac:dyDescent="0.25">
      <c r="E6294" s="18" t="str">
        <f t="shared" si="411"/>
        <v/>
      </c>
      <c r="F6294" s="18" t="str">
        <f t="shared" si="412"/>
        <v/>
      </c>
      <c r="G6294" s="18" t="str">
        <f t="shared" si="413"/>
        <v/>
      </c>
      <c r="H6294" s="18" t="str">
        <f t="shared" si="414"/>
        <v/>
      </c>
    </row>
    <row r="6295" spans="5:8" x14ac:dyDescent="0.25">
      <c r="E6295" s="18" t="str">
        <f t="shared" si="411"/>
        <v/>
      </c>
      <c r="F6295" s="18" t="str">
        <f t="shared" si="412"/>
        <v/>
      </c>
      <c r="G6295" s="18" t="str">
        <f t="shared" si="413"/>
        <v/>
      </c>
      <c r="H6295" s="18" t="str">
        <f t="shared" si="414"/>
        <v/>
      </c>
    </row>
    <row r="6296" spans="5:8" x14ac:dyDescent="0.25">
      <c r="E6296" s="18" t="str">
        <f t="shared" si="411"/>
        <v/>
      </c>
      <c r="F6296" s="18" t="str">
        <f t="shared" si="412"/>
        <v/>
      </c>
      <c r="G6296" s="18" t="str">
        <f t="shared" si="413"/>
        <v/>
      </c>
      <c r="H6296" s="18" t="str">
        <f t="shared" si="414"/>
        <v/>
      </c>
    </row>
    <row r="6297" spans="5:8" x14ac:dyDescent="0.25">
      <c r="E6297" s="18" t="str">
        <f t="shared" si="411"/>
        <v/>
      </c>
      <c r="F6297" s="18" t="str">
        <f t="shared" si="412"/>
        <v/>
      </c>
      <c r="G6297" s="18" t="str">
        <f t="shared" si="413"/>
        <v/>
      </c>
      <c r="H6297" s="18" t="str">
        <f t="shared" si="414"/>
        <v/>
      </c>
    </row>
    <row r="6298" spans="5:8" x14ac:dyDescent="0.25">
      <c r="E6298" s="18" t="str">
        <f t="shared" si="411"/>
        <v/>
      </c>
      <c r="F6298" s="18" t="str">
        <f t="shared" si="412"/>
        <v/>
      </c>
      <c r="G6298" s="18" t="str">
        <f t="shared" si="413"/>
        <v/>
      </c>
      <c r="H6298" s="18" t="str">
        <f t="shared" si="414"/>
        <v/>
      </c>
    </row>
    <row r="6299" spans="5:8" x14ac:dyDescent="0.25">
      <c r="E6299" s="18" t="str">
        <f t="shared" si="411"/>
        <v/>
      </c>
      <c r="F6299" s="18" t="str">
        <f t="shared" si="412"/>
        <v/>
      </c>
      <c r="G6299" s="18" t="str">
        <f t="shared" si="413"/>
        <v/>
      </c>
      <c r="H6299" s="18" t="str">
        <f t="shared" si="414"/>
        <v/>
      </c>
    </row>
    <row r="6300" spans="5:8" x14ac:dyDescent="0.25">
      <c r="E6300" s="18" t="str">
        <f t="shared" si="411"/>
        <v/>
      </c>
      <c r="F6300" s="18" t="str">
        <f t="shared" si="412"/>
        <v/>
      </c>
      <c r="G6300" s="18" t="str">
        <f t="shared" si="413"/>
        <v/>
      </c>
      <c r="H6300" s="18" t="str">
        <f t="shared" si="414"/>
        <v/>
      </c>
    </row>
    <row r="6301" spans="5:8" x14ac:dyDescent="0.25">
      <c r="E6301" s="18" t="str">
        <f t="shared" si="411"/>
        <v/>
      </c>
      <c r="F6301" s="18" t="str">
        <f t="shared" si="412"/>
        <v/>
      </c>
      <c r="G6301" s="18" t="str">
        <f t="shared" si="413"/>
        <v/>
      </c>
      <c r="H6301" s="18" t="str">
        <f t="shared" si="414"/>
        <v/>
      </c>
    </row>
    <row r="6302" spans="5:8" x14ac:dyDescent="0.25">
      <c r="E6302" s="18" t="str">
        <f t="shared" si="411"/>
        <v/>
      </c>
      <c r="F6302" s="18" t="str">
        <f t="shared" si="412"/>
        <v/>
      </c>
      <c r="G6302" s="18" t="str">
        <f t="shared" si="413"/>
        <v/>
      </c>
      <c r="H6302" s="18" t="str">
        <f t="shared" si="414"/>
        <v/>
      </c>
    </row>
    <row r="6303" spans="5:8" x14ac:dyDescent="0.25">
      <c r="E6303" s="18" t="str">
        <f t="shared" si="411"/>
        <v/>
      </c>
      <c r="F6303" s="18" t="str">
        <f t="shared" si="412"/>
        <v/>
      </c>
      <c r="G6303" s="18" t="str">
        <f t="shared" si="413"/>
        <v/>
      </c>
      <c r="H6303" s="18" t="str">
        <f t="shared" si="414"/>
        <v/>
      </c>
    </row>
    <row r="6304" spans="5:8" x14ac:dyDescent="0.25">
      <c r="E6304" s="18" t="str">
        <f t="shared" si="411"/>
        <v/>
      </c>
      <c r="F6304" s="18" t="str">
        <f t="shared" si="412"/>
        <v/>
      </c>
      <c r="G6304" s="18" t="str">
        <f t="shared" si="413"/>
        <v/>
      </c>
      <c r="H6304" s="18" t="str">
        <f t="shared" si="414"/>
        <v/>
      </c>
    </row>
    <row r="6305" spans="5:8" x14ac:dyDescent="0.25">
      <c r="E6305" s="18" t="str">
        <f t="shared" si="411"/>
        <v/>
      </c>
      <c r="F6305" s="18" t="str">
        <f t="shared" si="412"/>
        <v/>
      </c>
      <c r="G6305" s="18" t="str">
        <f t="shared" si="413"/>
        <v/>
      </c>
      <c r="H6305" s="18" t="str">
        <f t="shared" si="414"/>
        <v/>
      </c>
    </row>
    <row r="6306" spans="5:8" x14ac:dyDescent="0.25">
      <c r="E6306" s="18" t="str">
        <f t="shared" si="411"/>
        <v/>
      </c>
      <c r="F6306" s="18" t="str">
        <f t="shared" si="412"/>
        <v/>
      </c>
      <c r="G6306" s="18" t="str">
        <f t="shared" si="413"/>
        <v/>
      </c>
      <c r="H6306" s="18" t="str">
        <f t="shared" si="414"/>
        <v/>
      </c>
    </row>
    <row r="6307" spans="5:8" x14ac:dyDescent="0.25">
      <c r="E6307" s="18" t="str">
        <f t="shared" si="411"/>
        <v/>
      </c>
      <c r="F6307" s="18" t="str">
        <f t="shared" si="412"/>
        <v/>
      </c>
      <c r="G6307" s="18" t="str">
        <f t="shared" si="413"/>
        <v/>
      </c>
      <c r="H6307" s="18" t="str">
        <f t="shared" si="414"/>
        <v/>
      </c>
    </row>
    <row r="6308" spans="5:8" x14ac:dyDescent="0.25">
      <c r="E6308" s="18" t="str">
        <f t="shared" si="411"/>
        <v/>
      </c>
      <c r="F6308" s="18" t="str">
        <f t="shared" si="412"/>
        <v/>
      </c>
      <c r="G6308" s="18" t="str">
        <f t="shared" si="413"/>
        <v/>
      </c>
      <c r="H6308" s="18" t="str">
        <f t="shared" si="414"/>
        <v/>
      </c>
    </row>
    <row r="6309" spans="5:8" x14ac:dyDescent="0.25">
      <c r="E6309" s="18" t="str">
        <f t="shared" si="411"/>
        <v/>
      </c>
      <c r="F6309" s="18" t="str">
        <f t="shared" si="412"/>
        <v/>
      </c>
      <c r="G6309" s="18" t="str">
        <f t="shared" si="413"/>
        <v/>
      </c>
      <c r="H6309" s="18" t="str">
        <f t="shared" si="414"/>
        <v/>
      </c>
    </row>
    <row r="6310" spans="5:8" x14ac:dyDescent="0.25">
      <c r="E6310" s="18" t="str">
        <f t="shared" si="411"/>
        <v/>
      </c>
      <c r="F6310" s="18" t="str">
        <f t="shared" si="412"/>
        <v/>
      </c>
      <c r="G6310" s="18" t="str">
        <f t="shared" si="413"/>
        <v/>
      </c>
      <c r="H6310" s="18" t="str">
        <f t="shared" si="414"/>
        <v/>
      </c>
    </row>
    <row r="6311" spans="5:8" x14ac:dyDescent="0.25">
      <c r="E6311" s="18" t="str">
        <f t="shared" si="411"/>
        <v/>
      </c>
      <c r="F6311" s="18" t="str">
        <f t="shared" si="412"/>
        <v/>
      </c>
      <c r="G6311" s="18" t="str">
        <f t="shared" si="413"/>
        <v/>
      </c>
      <c r="H6311" s="18" t="str">
        <f t="shared" si="414"/>
        <v/>
      </c>
    </row>
    <row r="6312" spans="5:8" x14ac:dyDescent="0.25">
      <c r="E6312" s="18" t="str">
        <f t="shared" si="411"/>
        <v/>
      </c>
      <c r="F6312" s="18" t="str">
        <f t="shared" si="412"/>
        <v/>
      </c>
      <c r="G6312" s="18" t="str">
        <f t="shared" si="413"/>
        <v/>
      </c>
      <c r="H6312" s="18" t="str">
        <f t="shared" si="414"/>
        <v/>
      </c>
    </row>
    <row r="6313" spans="5:8" x14ac:dyDescent="0.25">
      <c r="E6313" s="18" t="str">
        <f t="shared" si="411"/>
        <v/>
      </c>
      <c r="F6313" s="18" t="str">
        <f t="shared" si="412"/>
        <v/>
      </c>
      <c r="G6313" s="18" t="str">
        <f t="shared" si="413"/>
        <v/>
      </c>
      <c r="H6313" s="18" t="str">
        <f t="shared" si="414"/>
        <v/>
      </c>
    </row>
    <row r="6314" spans="5:8" x14ac:dyDescent="0.25">
      <c r="E6314" s="18" t="str">
        <f t="shared" si="411"/>
        <v/>
      </c>
      <c r="F6314" s="18" t="str">
        <f t="shared" si="412"/>
        <v/>
      </c>
      <c r="G6314" s="18" t="str">
        <f t="shared" si="413"/>
        <v/>
      </c>
      <c r="H6314" s="18" t="str">
        <f t="shared" si="414"/>
        <v/>
      </c>
    </row>
    <row r="6315" spans="5:8" x14ac:dyDescent="0.25">
      <c r="E6315" s="18" t="str">
        <f t="shared" si="411"/>
        <v/>
      </c>
      <c r="F6315" s="18" t="str">
        <f t="shared" si="412"/>
        <v/>
      </c>
      <c r="G6315" s="18" t="str">
        <f t="shared" si="413"/>
        <v/>
      </c>
      <c r="H6315" s="18" t="str">
        <f t="shared" si="414"/>
        <v/>
      </c>
    </row>
    <row r="6316" spans="5:8" x14ac:dyDescent="0.25">
      <c r="E6316" s="18" t="str">
        <f t="shared" si="411"/>
        <v/>
      </c>
      <c r="F6316" s="18" t="str">
        <f t="shared" si="412"/>
        <v/>
      </c>
      <c r="G6316" s="18" t="str">
        <f t="shared" si="413"/>
        <v/>
      </c>
      <c r="H6316" s="18" t="str">
        <f t="shared" si="414"/>
        <v/>
      </c>
    </row>
    <row r="6317" spans="5:8" x14ac:dyDescent="0.25">
      <c r="E6317" s="18" t="str">
        <f t="shared" si="411"/>
        <v/>
      </c>
      <c r="F6317" s="18" t="str">
        <f t="shared" si="412"/>
        <v/>
      </c>
      <c r="G6317" s="18" t="str">
        <f t="shared" si="413"/>
        <v/>
      </c>
      <c r="H6317" s="18" t="str">
        <f t="shared" si="414"/>
        <v/>
      </c>
    </row>
    <row r="6318" spans="5:8" x14ac:dyDescent="0.25">
      <c r="E6318" s="18" t="str">
        <f t="shared" si="411"/>
        <v/>
      </c>
      <c r="F6318" s="18" t="str">
        <f t="shared" si="412"/>
        <v/>
      </c>
      <c r="G6318" s="18" t="str">
        <f t="shared" si="413"/>
        <v/>
      </c>
      <c r="H6318" s="18" t="str">
        <f t="shared" si="414"/>
        <v/>
      </c>
    </row>
    <row r="6319" spans="5:8" x14ac:dyDescent="0.25">
      <c r="E6319" s="18" t="str">
        <f t="shared" si="411"/>
        <v/>
      </c>
      <c r="F6319" s="18" t="str">
        <f t="shared" si="412"/>
        <v/>
      </c>
      <c r="G6319" s="18" t="str">
        <f t="shared" si="413"/>
        <v/>
      </c>
      <c r="H6319" s="18" t="str">
        <f t="shared" si="414"/>
        <v/>
      </c>
    </row>
    <row r="6320" spans="5:8" x14ac:dyDescent="0.25">
      <c r="E6320" s="18" t="str">
        <f t="shared" si="411"/>
        <v/>
      </c>
      <c r="F6320" s="18" t="str">
        <f t="shared" si="412"/>
        <v/>
      </c>
      <c r="G6320" s="18" t="str">
        <f t="shared" si="413"/>
        <v/>
      </c>
      <c r="H6320" s="18" t="str">
        <f t="shared" si="414"/>
        <v/>
      </c>
    </row>
    <row r="6321" spans="5:8" x14ac:dyDescent="0.25">
      <c r="E6321" s="18" t="str">
        <f t="shared" si="411"/>
        <v/>
      </c>
      <c r="F6321" s="18" t="str">
        <f t="shared" si="412"/>
        <v/>
      </c>
      <c r="G6321" s="18" t="str">
        <f t="shared" si="413"/>
        <v/>
      </c>
      <c r="H6321" s="18" t="str">
        <f t="shared" si="414"/>
        <v/>
      </c>
    </row>
    <row r="6322" spans="5:8" x14ac:dyDescent="0.25">
      <c r="E6322" s="18" t="str">
        <f t="shared" si="411"/>
        <v/>
      </c>
      <c r="F6322" s="18" t="str">
        <f t="shared" si="412"/>
        <v/>
      </c>
      <c r="G6322" s="18" t="str">
        <f t="shared" si="413"/>
        <v/>
      </c>
      <c r="H6322" s="18" t="str">
        <f t="shared" si="414"/>
        <v/>
      </c>
    </row>
    <row r="6323" spans="5:8" x14ac:dyDescent="0.25">
      <c r="E6323" s="18" t="str">
        <f t="shared" si="411"/>
        <v/>
      </c>
      <c r="F6323" s="18" t="str">
        <f t="shared" si="412"/>
        <v/>
      </c>
      <c r="G6323" s="18" t="str">
        <f t="shared" si="413"/>
        <v/>
      </c>
      <c r="H6323" s="18" t="str">
        <f t="shared" si="414"/>
        <v/>
      </c>
    </row>
    <row r="6324" spans="5:8" x14ac:dyDescent="0.25">
      <c r="E6324" s="18" t="str">
        <f t="shared" si="411"/>
        <v/>
      </c>
      <c r="F6324" s="18" t="str">
        <f t="shared" si="412"/>
        <v/>
      </c>
      <c r="G6324" s="18" t="str">
        <f t="shared" si="413"/>
        <v/>
      </c>
      <c r="H6324" s="18" t="str">
        <f t="shared" si="414"/>
        <v/>
      </c>
    </row>
    <row r="6325" spans="5:8" x14ac:dyDescent="0.25">
      <c r="E6325" s="18" t="str">
        <f t="shared" si="411"/>
        <v/>
      </c>
      <c r="F6325" s="18" t="str">
        <f t="shared" si="412"/>
        <v/>
      </c>
      <c r="G6325" s="18" t="str">
        <f t="shared" si="413"/>
        <v/>
      </c>
      <c r="H6325" s="18" t="str">
        <f t="shared" si="414"/>
        <v/>
      </c>
    </row>
    <row r="6326" spans="5:8" x14ac:dyDescent="0.25">
      <c r="E6326" s="18" t="str">
        <f t="shared" si="411"/>
        <v/>
      </c>
      <c r="F6326" s="18" t="str">
        <f t="shared" si="412"/>
        <v/>
      </c>
      <c r="G6326" s="18" t="str">
        <f t="shared" si="413"/>
        <v/>
      </c>
      <c r="H6326" s="18" t="str">
        <f t="shared" si="414"/>
        <v/>
      </c>
    </row>
    <row r="6327" spans="5:8" x14ac:dyDescent="0.25">
      <c r="E6327" s="18" t="str">
        <f t="shared" si="411"/>
        <v/>
      </c>
      <c r="F6327" s="18" t="str">
        <f t="shared" si="412"/>
        <v/>
      </c>
      <c r="G6327" s="18" t="str">
        <f t="shared" si="413"/>
        <v/>
      </c>
      <c r="H6327" s="18" t="str">
        <f t="shared" si="414"/>
        <v/>
      </c>
    </row>
    <row r="6328" spans="5:8" x14ac:dyDescent="0.25">
      <c r="E6328" s="18" t="str">
        <f t="shared" si="411"/>
        <v/>
      </c>
      <c r="F6328" s="18" t="str">
        <f t="shared" si="412"/>
        <v/>
      </c>
      <c r="G6328" s="18" t="str">
        <f t="shared" si="413"/>
        <v/>
      </c>
      <c r="H6328" s="18" t="str">
        <f t="shared" si="414"/>
        <v/>
      </c>
    </row>
    <row r="6329" spans="5:8" x14ac:dyDescent="0.25">
      <c r="E6329" s="18" t="str">
        <f t="shared" si="411"/>
        <v/>
      </c>
      <c r="F6329" s="18" t="str">
        <f t="shared" si="412"/>
        <v/>
      </c>
      <c r="G6329" s="18" t="str">
        <f t="shared" si="413"/>
        <v/>
      </c>
      <c r="H6329" s="18" t="str">
        <f t="shared" si="414"/>
        <v/>
      </c>
    </row>
    <row r="6330" spans="5:8" x14ac:dyDescent="0.25">
      <c r="E6330" s="18" t="str">
        <f t="shared" si="411"/>
        <v/>
      </c>
      <c r="F6330" s="18" t="str">
        <f t="shared" si="412"/>
        <v/>
      </c>
      <c r="G6330" s="18" t="str">
        <f t="shared" si="413"/>
        <v/>
      </c>
      <c r="H6330" s="18" t="str">
        <f t="shared" si="414"/>
        <v/>
      </c>
    </row>
    <row r="6331" spans="5:8" x14ac:dyDescent="0.25">
      <c r="E6331" s="18" t="str">
        <f t="shared" si="411"/>
        <v/>
      </c>
      <c r="F6331" s="18" t="str">
        <f t="shared" si="412"/>
        <v/>
      </c>
      <c r="G6331" s="18" t="str">
        <f t="shared" si="413"/>
        <v/>
      </c>
      <c r="H6331" s="18" t="str">
        <f t="shared" si="414"/>
        <v/>
      </c>
    </row>
    <row r="6332" spans="5:8" x14ac:dyDescent="0.25">
      <c r="E6332" s="18" t="str">
        <f t="shared" si="411"/>
        <v/>
      </c>
      <c r="F6332" s="18" t="str">
        <f t="shared" si="412"/>
        <v/>
      </c>
      <c r="G6332" s="18" t="str">
        <f t="shared" si="413"/>
        <v/>
      </c>
      <c r="H6332" s="18" t="str">
        <f t="shared" si="414"/>
        <v/>
      </c>
    </row>
    <row r="6333" spans="5:8" x14ac:dyDescent="0.25">
      <c r="E6333" s="18" t="str">
        <f t="shared" si="411"/>
        <v/>
      </c>
      <c r="F6333" s="18" t="str">
        <f t="shared" si="412"/>
        <v/>
      </c>
      <c r="G6333" s="18" t="str">
        <f t="shared" si="413"/>
        <v/>
      </c>
      <c r="H6333" s="18" t="str">
        <f t="shared" si="414"/>
        <v/>
      </c>
    </row>
    <row r="6334" spans="5:8" x14ac:dyDescent="0.25">
      <c r="E6334" s="18" t="str">
        <f t="shared" si="411"/>
        <v/>
      </c>
      <c r="F6334" s="18" t="str">
        <f t="shared" si="412"/>
        <v/>
      </c>
      <c r="G6334" s="18" t="str">
        <f t="shared" si="413"/>
        <v/>
      </c>
      <c r="H6334" s="18" t="str">
        <f t="shared" si="414"/>
        <v/>
      </c>
    </row>
    <row r="6335" spans="5:8" x14ac:dyDescent="0.25">
      <c r="E6335" s="18" t="str">
        <f t="shared" si="411"/>
        <v/>
      </c>
      <c r="F6335" s="18" t="str">
        <f t="shared" si="412"/>
        <v/>
      </c>
      <c r="G6335" s="18" t="str">
        <f t="shared" si="413"/>
        <v/>
      </c>
      <c r="H6335" s="18" t="str">
        <f t="shared" si="414"/>
        <v/>
      </c>
    </row>
    <row r="6336" spans="5:8" x14ac:dyDescent="0.25">
      <c r="E6336" s="18" t="str">
        <f t="shared" si="411"/>
        <v/>
      </c>
      <c r="F6336" s="18" t="str">
        <f t="shared" si="412"/>
        <v/>
      </c>
      <c r="G6336" s="18" t="str">
        <f t="shared" si="413"/>
        <v/>
      </c>
      <c r="H6336" s="18" t="str">
        <f t="shared" si="414"/>
        <v/>
      </c>
    </row>
    <row r="6337" spans="5:8" x14ac:dyDescent="0.25">
      <c r="E6337" s="18" t="str">
        <f t="shared" si="411"/>
        <v/>
      </c>
      <c r="F6337" s="18" t="str">
        <f t="shared" si="412"/>
        <v/>
      </c>
      <c r="G6337" s="18" t="str">
        <f t="shared" si="413"/>
        <v/>
      </c>
      <c r="H6337" s="18" t="str">
        <f t="shared" si="414"/>
        <v/>
      </c>
    </row>
    <row r="6338" spans="5:8" x14ac:dyDescent="0.25">
      <c r="E6338" s="18" t="str">
        <f t="shared" si="411"/>
        <v/>
      </c>
      <c r="F6338" s="18" t="str">
        <f t="shared" si="412"/>
        <v/>
      </c>
      <c r="G6338" s="18" t="str">
        <f t="shared" si="413"/>
        <v/>
      </c>
      <c r="H6338" s="18" t="str">
        <f t="shared" si="414"/>
        <v/>
      </c>
    </row>
    <row r="6339" spans="5:8" x14ac:dyDescent="0.25">
      <c r="E6339" s="18" t="str">
        <f t="shared" si="411"/>
        <v/>
      </c>
      <c r="F6339" s="18" t="str">
        <f t="shared" si="412"/>
        <v/>
      </c>
      <c r="G6339" s="18" t="str">
        <f t="shared" si="413"/>
        <v/>
      </c>
      <c r="H6339" s="18" t="str">
        <f t="shared" si="414"/>
        <v/>
      </c>
    </row>
    <row r="6340" spans="5:8" x14ac:dyDescent="0.25">
      <c r="E6340" s="18" t="str">
        <f t="shared" si="411"/>
        <v/>
      </c>
      <c r="F6340" s="18" t="str">
        <f t="shared" si="412"/>
        <v/>
      </c>
      <c r="G6340" s="18" t="str">
        <f t="shared" si="413"/>
        <v/>
      </c>
      <c r="H6340" s="18" t="str">
        <f t="shared" si="414"/>
        <v/>
      </c>
    </row>
    <row r="6341" spans="5:8" x14ac:dyDescent="0.25">
      <c r="E6341" s="18" t="str">
        <f t="shared" si="411"/>
        <v/>
      </c>
      <c r="F6341" s="18" t="str">
        <f t="shared" si="412"/>
        <v/>
      </c>
      <c r="G6341" s="18" t="str">
        <f t="shared" si="413"/>
        <v/>
      </c>
      <c r="H6341" s="18" t="str">
        <f t="shared" si="414"/>
        <v/>
      </c>
    </row>
    <row r="6342" spans="5:8" x14ac:dyDescent="0.25">
      <c r="E6342" s="18" t="str">
        <f t="shared" ref="E6342:E6405" si="415">IF($C6342="","",IFERROR(INDEX(ItemPriceCol,MATCH($C6342,ItemName,0)),""))</f>
        <v/>
      </c>
      <c r="F6342" s="18" t="str">
        <f t="shared" ref="F6342:F6405" si="416">IF(OR($D6342="",$E6342=""),"",$D6342*$E6342)</f>
        <v/>
      </c>
      <c r="G6342" s="18" t="str">
        <f t="shared" ref="G6342:G6405" si="417">IF($C6342="","",IFERROR(INDEX(ItemCostCol,MATCH($C6342,ItemName,0)),""))</f>
        <v/>
      </c>
      <c r="H6342" s="18" t="str">
        <f t="shared" ref="H6342:H6405" si="418">IF(OR($F6342="",$G6342=""),"",$F6342-$D6342*$G6342)</f>
        <v/>
      </c>
    </row>
    <row r="6343" spans="5:8" x14ac:dyDescent="0.25">
      <c r="E6343" s="18" t="str">
        <f t="shared" si="415"/>
        <v/>
      </c>
      <c r="F6343" s="18" t="str">
        <f t="shared" si="416"/>
        <v/>
      </c>
      <c r="G6343" s="18" t="str">
        <f t="shared" si="417"/>
        <v/>
      </c>
      <c r="H6343" s="18" t="str">
        <f t="shared" si="418"/>
        <v/>
      </c>
    </row>
    <row r="6344" spans="5:8" x14ac:dyDescent="0.25">
      <c r="E6344" s="18" t="str">
        <f t="shared" si="415"/>
        <v/>
      </c>
      <c r="F6344" s="18" t="str">
        <f t="shared" si="416"/>
        <v/>
      </c>
      <c r="G6344" s="18" t="str">
        <f t="shared" si="417"/>
        <v/>
      </c>
      <c r="H6344" s="18" t="str">
        <f t="shared" si="418"/>
        <v/>
      </c>
    </row>
    <row r="6345" spans="5:8" x14ac:dyDescent="0.25">
      <c r="E6345" s="18" t="str">
        <f t="shared" si="415"/>
        <v/>
      </c>
      <c r="F6345" s="18" t="str">
        <f t="shared" si="416"/>
        <v/>
      </c>
      <c r="G6345" s="18" t="str">
        <f t="shared" si="417"/>
        <v/>
      </c>
      <c r="H6345" s="18" t="str">
        <f t="shared" si="418"/>
        <v/>
      </c>
    </row>
    <row r="6346" spans="5:8" x14ac:dyDescent="0.25">
      <c r="E6346" s="18" t="str">
        <f t="shared" si="415"/>
        <v/>
      </c>
      <c r="F6346" s="18" t="str">
        <f t="shared" si="416"/>
        <v/>
      </c>
      <c r="G6346" s="18" t="str">
        <f t="shared" si="417"/>
        <v/>
      </c>
      <c r="H6346" s="18" t="str">
        <f t="shared" si="418"/>
        <v/>
      </c>
    </row>
    <row r="6347" spans="5:8" x14ac:dyDescent="0.25">
      <c r="E6347" s="18" t="str">
        <f t="shared" si="415"/>
        <v/>
      </c>
      <c r="F6347" s="18" t="str">
        <f t="shared" si="416"/>
        <v/>
      </c>
      <c r="G6347" s="18" t="str">
        <f t="shared" si="417"/>
        <v/>
      </c>
      <c r="H6347" s="18" t="str">
        <f t="shared" si="418"/>
        <v/>
      </c>
    </row>
    <row r="6348" spans="5:8" x14ac:dyDescent="0.25">
      <c r="E6348" s="18" t="str">
        <f t="shared" si="415"/>
        <v/>
      </c>
      <c r="F6348" s="18" t="str">
        <f t="shared" si="416"/>
        <v/>
      </c>
      <c r="G6348" s="18" t="str">
        <f t="shared" si="417"/>
        <v/>
      </c>
      <c r="H6348" s="18" t="str">
        <f t="shared" si="418"/>
        <v/>
      </c>
    </row>
    <row r="6349" spans="5:8" x14ac:dyDescent="0.25">
      <c r="E6349" s="18" t="str">
        <f t="shared" si="415"/>
        <v/>
      </c>
      <c r="F6349" s="18" t="str">
        <f t="shared" si="416"/>
        <v/>
      </c>
      <c r="G6349" s="18" t="str">
        <f t="shared" si="417"/>
        <v/>
      </c>
      <c r="H6349" s="18" t="str">
        <f t="shared" si="418"/>
        <v/>
      </c>
    </row>
    <row r="6350" spans="5:8" x14ac:dyDescent="0.25">
      <c r="E6350" s="18" t="str">
        <f t="shared" si="415"/>
        <v/>
      </c>
      <c r="F6350" s="18" t="str">
        <f t="shared" si="416"/>
        <v/>
      </c>
      <c r="G6350" s="18" t="str">
        <f t="shared" si="417"/>
        <v/>
      </c>
      <c r="H6350" s="18" t="str">
        <f t="shared" si="418"/>
        <v/>
      </c>
    </row>
    <row r="6351" spans="5:8" x14ac:dyDescent="0.25">
      <c r="E6351" s="18" t="str">
        <f t="shared" si="415"/>
        <v/>
      </c>
      <c r="F6351" s="18" t="str">
        <f t="shared" si="416"/>
        <v/>
      </c>
      <c r="G6351" s="18" t="str">
        <f t="shared" si="417"/>
        <v/>
      </c>
      <c r="H6351" s="18" t="str">
        <f t="shared" si="418"/>
        <v/>
      </c>
    </row>
    <row r="6352" spans="5:8" x14ac:dyDescent="0.25">
      <c r="E6352" s="18" t="str">
        <f t="shared" si="415"/>
        <v/>
      </c>
      <c r="F6352" s="18" t="str">
        <f t="shared" si="416"/>
        <v/>
      </c>
      <c r="G6352" s="18" t="str">
        <f t="shared" si="417"/>
        <v/>
      </c>
      <c r="H6352" s="18" t="str">
        <f t="shared" si="418"/>
        <v/>
      </c>
    </row>
    <row r="6353" spans="5:8" x14ac:dyDescent="0.25">
      <c r="E6353" s="18" t="str">
        <f t="shared" si="415"/>
        <v/>
      </c>
      <c r="F6353" s="18" t="str">
        <f t="shared" si="416"/>
        <v/>
      </c>
      <c r="G6353" s="18" t="str">
        <f t="shared" si="417"/>
        <v/>
      </c>
      <c r="H6353" s="18" t="str">
        <f t="shared" si="418"/>
        <v/>
      </c>
    </row>
    <row r="6354" spans="5:8" x14ac:dyDescent="0.25">
      <c r="E6354" s="18" t="str">
        <f t="shared" si="415"/>
        <v/>
      </c>
      <c r="F6354" s="18" t="str">
        <f t="shared" si="416"/>
        <v/>
      </c>
      <c r="G6354" s="18" t="str">
        <f t="shared" si="417"/>
        <v/>
      </c>
      <c r="H6354" s="18" t="str">
        <f t="shared" si="418"/>
        <v/>
      </c>
    </row>
    <row r="6355" spans="5:8" x14ac:dyDescent="0.25">
      <c r="E6355" s="18" t="str">
        <f t="shared" si="415"/>
        <v/>
      </c>
      <c r="F6355" s="18" t="str">
        <f t="shared" si="416"/>
        <v/>
      </c>
      <c r="G6355" s="18" t="str">
        <f t="shared" si="417"/>
        <v/>
      </c>
      <c r="H6355" s="18" t="str">
        <f t="shared" si="418"/>
        <v/>
      </c>
    </row>
    <row r="6356" spans="5:8" x14ac:dyDescent="0.25">
      <c r="E6356" s="18" t="str">
        <f t="shared" si="415"/>
        <v/>
      </c>
      <c r="F6356" s="18" t="str">
        <f t="shared" si="416"/>
        <v/>
      </c>
      <c r="G6356" s="18" t="str">
        <f t="shared" si="417"/>
        <v/>
      </c>
      <c r="H6356" s="18" t="str">
        <f t="shared" si="418"/>
        <v/>
      </c>
    </row>
    <row r="6357" spans="5:8" x14ac:dyDescent="0.25">
      <c r="E6357" s="18" t="str">
        <f t="shared" si="415"/>
        <v/>
      </c>
      <c r="F6357" s="18" t="str">
        <f t="shared" si="416"/>
        <v/>
      </c>
      <c r="G6357" s="18" t="str">
        <f t="shared" si="417"/>
        <v/>
      </c>
      <c r="H6357" s="18" t="str">
        <f t="shared" si="418"/>
        <v/>
      </c>
    </row>
    <row r="6358" spans="5:8" x14ac:dyDescent="0.25">
      <c r="E6358" s="18" t="str">
        <f t="shared" si="415"/>
        <v/>
      </c>
      <c r="F6358" s="18" t="str">
        <f t="shared" si="416"/>
        <v/>
      </c>
      <c r="G6358" s="18" t="str">
        <f t="shared" si="417"/>
        <v/>
      </c>
      <c r="H6358" s="18" t="str">
        <f t="shared" si="418"/>
        <v/>
      </c>
    </row>
    <row r="6359" spans="5:8" x14ac:dyDescent="0.25">
      <c r="E6359" s="18" t="str">
        <f t="shared" si="415"/>
        <v/>
      </c>
      <c r="F6359" s="18" t="str">
        <f t="shared" si="416"/>
        <v/>
      </c>
      <c r="G6359" s="18" t="str">
        <f t="shared" si="417"/>
        <v/>
      </c>
      <c r="H6359" s="18" t="str">
        <f t="shared" si="418"/>
        <v/>
      </c>
    </row>
    <row r="6360" spans="5:8" x14ac:dyDescent="0.25">
      <c r="E6360" s="18" t="str">
        <f t="shared" si="415"/>
        <v/>
      </c>
      <c r="F6360" s="18" t="str">
        <f t="shared" si="416"/>
        <v/>
      </c>
      <c r="G6360" s="18" t="str">
        <f t="shared" si="417"/>
        <v/>
      </c>
      <c r="H6360" s="18" t="str">
        <f t="shared" si="418"/>
        <v/>
      </c>
    </row>
    <row r="6361" spans="5:8" x14ac:dyDescent="0.25">
      <c r="E6361" s="18" t="str">
        <f t="shared" si="415"/>
        <v/>
      </c>
      <c r="F6361" s="18" t="str">
        <f t="shared" si="416"/>
        <v/>
      </c>
      <c r="G6361" s="18" t="str">
        <f t="shared" si="417"/>
        <v/>
      </c>
      <c r="H6361" s="18" t="str">
        <f t="shared" si="418"/>
        <v/>
      </c>
    </row>
    <row r="6362" spans="5:8" x14ac:dyDescent="0.25">
      <c r="E6362" s="18" t="str">
        <f t="shared" si="415"/>
        <v/>
      </c>
      <c r="F6362" s="18" t="str">
        <f t="shared" si="416"/>
        <v/>
      </c>
      <c r="G6362" s="18" t="str">
        <f t="shared" si="417"/>
        <v/>
      </c>
      <c r="H6362" s="18" t="str">
        <f t="shared" si="418"/>
        <v/>
      </c>
    </row>
    <row r="6363" spans="5:8" x14ac:dyDescent="0.25">
      <c r="E6363" s="18" t="str">
        <f t="shared" si="415"/>
        <v/>
      </c>
      <c r="F6363" s="18" t="str">
        <f t="shared" si="416"/>
        <v/>
      </c>
      <c r="G6363" s="18" t="str">
        <f t="shared" si="417"/>
        <v/>
      </c>
      <c r="H6363" s="18" t="str">
        <f t="shared" si="418"/>
        <v/>
      </c>
    </row>
    <row r="6364" spans="5:8" x14ac:dyDescent="0.25">
      <c r="E6364" s="18" t="str">
        <f t="shared" si="415"/>
        <v/>
      </c>
      <c r="F6364" s="18" t="str">
        <f t="shared" si="416"/>
        <v/>
      </c>
      <c r="G6364" s="18" t="str">
        <f t="shared" si="417"/>
        <v/>
      </c>
      <c r="H6364" s="18" t="str">
        <f t="shared" si="418"/>
        <v/>
      </c>
    </row>
    <row r="6365" spans="5:8" x14ac:dyDescent="0.25">
      <c r="E6365" s="18" t="str">
        <f t="shared" si="415"/>
        <v/>
      </c>
      <c r="F6365" s="18" t="str">
        <f t="shared" si="416"/>
        <v/>
      </c>
      <c r="G6365" s="18" t="str">
        <f t="shared" si="417"/>
        <v/>
      </c>
      <c r="H6365" s="18" t="str">
        <f t="shared" si="418"/>
        <v/>
      </c>
    </row>
    <row r="6366" spans="5:8" x14ac:dyDescent="0.25">
      <c r="E6366" s="18" t="str">
        <f t="shared" si="415"/>
        <v/>
      </c>
      <c r="F6366" s="18" t="str">
        <f t="shared" si="416"/>
        <v/>
      </c>
      <c r="G6366" s="18" t="str">
        <f t="shared" si="417"/>
        <v/>
      </c>
      <c r="H6366" s="18" t="str">
        <f t="shared" si="418"/>
        <v/>
      </c>
    </row>
    <row r="6367" spans="5:8" x14ac:dyDescent="0.25">
      <c r="E6367" s="18" t="str">
        <f t="shared" si="415"/>
        <v/>
      </c>
      <c r="F6367" s="18" t="str">
        <f t="shared" si="416"/>
        <v/>
      </c>
      <c r="G6367" s="18" t="str">
        <f t="shared" si="417"/>
        <v/>
      </c>
      <c r="H6367" s="18" t="str">
        <f t="shared" si="418"/>
        <v/>
      </c>
    </row>
    <row r="6368" spans="5:8" x14ac:dyDescent="0.25">
      <c r="E6368" s="18" t="str">
        <f t="shared" si="415"/>
        <v/>
      </c>
      <c r="F6368" s="18" t="str">
        <f t="shared" si="416"/>
        <v/>
      </c>
      <c r="G6368" s="18" t="str">
        <f t="shared" si="417"/>
        <v/>
      </c>
      <c r="H6368" s="18" t="str">
        <f t="shared" si="418"/>
        <v/>
      </c>
    </row>
    <row r="6369" spans="5:8" x14ac:dyDescent="0.25">
      <c r="E6369" s="18" t="str">
        <f t="shared" si="415"/>
        <v/>
      </c>
      <c r="F6369" s="18" t="str">
        <f t="shared" si="416"/>
        <v/>
      </c>
      <c r="G6369" s="18" t="str">
        <f t="shared" si="417"/>
        <v/>
      </c>
      <c r="H6369" s="18" t="str">
        <f t="shared" si="418"/>
        <v/>
      </c>
    </row>
    <row r="6370" spans="5:8" x14ac:dyDescent="0.25">
      <c r="E6370" s="18" t="str">
        <f t="shared" si="415"/>
        <v/>
      </c>
      <c r="F6370" s="18" t="str">
        <f t="shared" si="416"/>
        <v/>
      </c>
      <c r="G6370" s="18" t="str">
        <f t="shared" si="417"/>
        <v/>
      </c>
      <c r="H6370" s="18" t="str">
        <f t="shared" si="418"/>
        <v/>
      </c>
    </row>
    <row r="6371" spans="5:8" x14ac:dyDescent="0.25">
      <c r="E6371" s="18" t="str">
        <f t="shared" si="415"/>
        <v/>
      </c>
      <c r="F6371" s="18" t="str">
        <f t="shared" si="416"/>
        <v/>
      </c>
      <c r="G6371" s="18" t="str">
        <f t="shared" si="417"/>
        <v/>
      </c>
      <c r="H6371" s="18" t="str">
        <f t="shared" si="418"/>
        <v/>
      </c>
    </row>
    <row r="6372" spans="5:8" x14ac:dyDescent="0.25">
      <c r="E6372" s="18" t="str">
        <f t="shared" si="415"/>
        <v/>
      </c>
      <c r="F6372" s="18" t="str">
        <f t="shared" si="416"/>
        <v/>
      </c>
      <c r="G6372" s="18" t="str">
        <f t="shared" si="417"/>
        <v/>
      </c>
      <c r="H6372" s="18" t="str">
        <f t="shared" si="418"/>
        <v/>
      </c>
    </row>
    <row r="6373" spans="5:8" x14ac:dyDescent="0.25">
      <c r="E6373" s="18" t="str">
        <f t="shared" si="415"/>
        <v/>
      </c>
      <c r="F6373" s="18" t="str">
        <f t="shared" si="416"/>
        <v/>
      </c>
      <c r="G6373" s="18" t="str">
        <f t="shared" si="417"/>
        <v/>
      </c>
      <c r="H6373" s="18" t="str">
        <f t="shared" si="418"/>
        <v/>
      </c>
    </row>
    <row r="6374" spans="5:8" x14ac:dyDescent="0.25">
      <c r="E6374" s="18" t="str">
        <f t="shared" si="415"/>
        <v/>
      </c>
      <c r="F6374" s="18" t="str">
        <f t="shared" si="416"/>
        <v/>
      </c>
      <c r="G6374" s="18" t="str">
        <f t="shared" si="417"/>
        <v/>
      </c>
      <c r="H6374" s="18" t="str">
        <f t="shared" si="418"/>
        <v/>
      </c>
    </row>
    <row r="6375" spans="5:8" x14ac:dyDescent="0.25">
      <c r="E6375" s="18" t="str">
        <f t="shared" si="415"/>
        <v/>
      </c>
      <c r="F6375" s="18" t="str">
        <f t="shared" si="416"/>
        <v/>
      </c>
      <c r="G6375" s="18" t="str">
        <f t="shared" si="417"/>
        <v/>
      </c>
      <c r="H6375" s="18" t="str">
        <f t="shared" si="418"/>
        <v/>
      </c>
    </row>
    <row r="6376" spans="5:8" x14ac:dyDescent="0.25">
      <c r="E6376" s="18" t="str">
        <f t="shared" si="415"/>
        <v/>
      </c>
      <c r="F6376" s="18" t="str">
        <f t="shared" si="416"/>
        <v/>
      </c>
      <c r="G6376" s="18" t="str">
        <f t="shared" si="417"/>
        <v/>
      </c>
      <c r="H6376" s="18" t="str">
        <f t="shared" si="418"/>
        <v/>
      </c>
    </row>
    <row r="6377" spans="5:8" x14ac:dyDescent="0.25">
      <c r="E6377" s="18" t="str">
        <f t="shared" si="415"/>
        <v/>
      </c>
      <c r="F6377" s="18" t="str">
        <f t="shared" si="416"/>
        <v/>
      </c>
      <c r="G6377" s="18" t="str">
        <f t="shared" si="417"/>
        <v/>
      </c>
      <c r="H6377" s="18" t="str">
        <f t="shared" si="418"/>
        <v/>
      </c>
    </row>
    <row r="6378" spans="5:8" x14ac:dyDescent="0.25">
      <c r="E6378" s="18" t="str">
        <f t="shared" si="415"/>
        <v/>
      </c>
      <c r="F6378" s="18" t="str">
        <f t="shared" si="416"/>
        <v/>
      </c>
      <c r="G6378" s="18" t="str">
        <f t="shared" si="417"/>
        <v/>
      </c>
      <c r="H6378" s="18" t="str">
        <f t="shared" si="418"/>
        <v/>
      </c>
    </row>
    <row r="6379" spans="5:8" x14ac:dyDescent="0.25">
      <c r="E6379" s="18" t="str">
        <f t="shared" si="415"/>
        <v/>
      </c>
      <c r="F6379" s="18" t="str">
        <f t="shared" si="416"/>
        <v/>
      </c>
      <c r="G6379" s="18" t="str">
        <f t="shared" si="417"/>
        <v/>
      </c>
      <c r="H6379" s="18" t="str">
        <f t="shared" si="418"/>
        <v/>
      </c>
    </row>
    <row r="6380" spans="5:8" x14ac:dyDescent="0.25">
      <c r="E6380" s="18" t="str">
        <f t="shared" si="415"/>
        <v/>
      </c>
      <c r="F6380" s="18" t="str">
        <f t="shared" si="416"/>
        <v/>
      </c>
      <c r="G6380" s="18" t="str">
        <f t="shared" si="417"/>
        <v/>
      </c>
      <c r="H6380" s="18" t="str">
        <f t="shared" si="418"/>
        <v/>
      </c>
    </row>
    <row r="6381" spans="5:8" x14ac:dyDescent="0.25">
      <c r="E6381" s="18" t="str">
        <f t="shared" si="415"/>
        <v/>
      </c>
      <c r="F6381" s="18" t="str">
        <f t="shared" si="416"/>
        <v/>
      </c>
      <c r="G6381" s="18" t="str">
        <f t="shared" si="417"/>
        <v/>
      </c>
      <c r="H6381" s="18" t="str">
        <f t="shared" si="418"/>
        <v/>
      </c>
    </row>
    <row r="6382" spans="5:8" x14ac:dyDescent="0.25">
      <c r="E6382" s="18" t="str">
        <f t="shared" si="415"/>
        <v/>
      </c>
      <c r="F6382" s="18" t="str">
        <f t="shared" si="416"/>
        <v/>
      </c>
      <c r="G6382" s="18" t="str">
        <f t="shared" si="417"/>
        <v/>
      </c>
      <c r="H6382" s="18" t="str">
        <f t="shared" si="418"/>
        <v/>
      </c>
    </row>
    <row r="6383" spans="5:8" x14ac:dyDescent="0.25">
      <c r="E6383" s="18" t="str">
        <f t="shared" si="415"/>
        <v/>
      </c>
      <c r="F6383" s="18" t="str">
        <f t="shared" si="416"/>
        <v/>
      </c>
      <c r="G6383" s="18" t="str">
        <f t="shared" si="417"/>
        <v/>
      </c>
      <c r="H6383" s="18" t="str">
        <f t="shared" si="418"/>
        <v/>
      </c>
    </row>
    <row r="6384" spans="5:8" x14ac:dyDescent="0.25">
      <c r="E6384" s="18" t="str">
        <f t="shared" si="415"/>
        <v/>
      </c>
      <c r="F6384" s="18" t="str">
        <f t="shared" si="416"/>
        <v/>
      </c>
      <c r="G6384" s="18" t="str">
        <f t="shared" si="417"/>
        <v/>
      </c>
      <c r="H6384" s="18" t="str">
        <f t="shared" si="418"/>
        <v/>
      </c>
    </row>
    <row r="6385" spans="5:8" x14ac:dyDescent="0.25">
      <c r="E6385" s="18" t="str">
        <f t="shared" si="415"/>
        <v/>
      </c>
      <c r="F6385" s="18" t="str">
        <f t="shared" si="416"/>
        <v/>
      </c>
      <c r="G6385" s="18" t="str">
        <f t="shared" si="417"/>
        <v/>
      </c>
      <c r="H6385" s="18" t="str">
        <f t="shared" si="418"/>
        <v/>
      </c>
    </row>
    <row r="6386" spans="5:8" x14ac:dyDescent="0.25">
      <c r="E6386" s="18" t="str">
        <f t="shared" si="415"/>
        <v/>
      </c>
      <c r="F6386" s="18" t="str">
        <f t="shared" si="416"/>
        <v/>
      </c>
      <c r="G6386" s="18" t="str">
        <f t="shared" si="417"/>
        <v/>
      </c>
      <c r="H6386" s="18" t="str">
        <f t="shared" si="418"/>
        <v/>
      </c>
    </row>
    <row r="6387" spans="5:8" x14ac:dyDescent="0.25">
      <c r="E6387" s="18" t="str">
        <f t="shared" si="415"/>
        <v/>
      </c>
      <c r="F6387" s="18" t="str">
        <f t="shared" si="416"/>
        <v/>
      </c>
      <c r="G6387" s="18" t="str">
        <f t="shared" si="417"/>
        <v/>
      </c>
      <c r="H6387" s="18" t="str">
        <f t="shared" si="418"/>
        <v/>
      </c>
    </row>
    <row r="6388" spans="5:8" x14ac:dyDescent="0.25">
      <c r="E6388" s="18" t="str">
        <f t="shared" si="415"/>
        <v/>
      </c>
      <c r="F6388" s="18" t="str">
        <f t="shared" si="416"/>
        <v/>
      </c>
      <c r="G6388" s="18" t="str">
        <f t="shared" si="417"/>
        <v/>
      </c>
      <c r="H6388" s="18" t="str">
        <f t="shared" si="418"/>
        <v/>
      </c>
    </row>
    <row r="6389" spans="5:8" x14ac:dyDescent="0.25">
      <c r="E6389" s="18" t="str">
        <f t="shared" si="415"/>
        <v/>
      </c>
      <c r="F6389" s="18" t="str">
        <f t="shared" si="416"/>
        <v/>
      </c>
      <c r="G6389" s="18" t="str">
        <f t="shared" si="417"/>
        <v/>
      </c>
      <c r="H6389" s="18" t="str">
        <f t="shared" si="418"/>
        <v/>
      </c>
    </row>
    <row r="6390" spans="5:8" x14ac:dyDescent="0.25">
      <c r="E6390" s="18" t="str">
        <f t="shared" si="415"/>
        <v/>
      </c>
      <c r="F6390" s="18" t="str">
        <f t="shared" si="416"/>
        <v/>
      </c>
      <c r="G6390" s="18" t="str">
        <f t="shared" si="417"/>
        <v/>
      </c>
      <c r="H6390" s="18" t="str">
        <f t="shared" si="418"/>
        <v/>
      </c>
    </row>
    <row r="6391" spans="5:8" x14ac:dyDescent="0.25">
      <c r="E6391" s="18" t="str">
        <f t="shared" si="415"/>
        <v/>
      </c>
      <c r="F6391" s="18" t="str">
        <f t="shared" si="416"/>
        <v/>
      </c>
      <c r="G6391" s="18" t="str">
        <f t="shared" si="417"/>
        <v/>
      </c>
      <c r="H6391" s="18" t="str">
        <f t="shared" si="418"/>
        <v/>
      </c>
    </row>
    <row r="6392" spans="5:8" x14ac:dyDescent="0.25">
      <c r="E6392" s="18" t="str">
        <f t="shared" si="415"/>
        <v/>
      </c>
      <c r="F6392" s="18" t="str">
        <f t="shared" si="416"/>
        <v/>
      </c>
      <c r="G6392" s="18" t="str">
        <f t="shared" si="417"/>
        <v/>
      </c>
      <c r="H6392" s="18" t="str">
        <f t="shared" si="418"/>
        <v/>
      </c>
    </row>
    <row r="6393" spans="5:8" x14ac:dyDescent="0.25">
      <c r="E6393" s="18" t="str">
        <f t="shared" si="415"/>
        <v/>
      </c>
      <c r="F6393" s="18" t="str">
        <f t="shared" si="416"/>
        <v/>
      </c>
      <c r="G6393" s="18" t="str">
        <f t="shared" si="417"/>
        <v/>
      </c>
      <c r="H6393" s="18" t="str">
        <f t="shared" si="418"/>
        <v/>
      </c>
    </row>
    <row r="6394" spans="5:8" x14ac:dyDescent="0.25">
      <c r="E6394" s="18" t="str">
        <f t="shared" si="415"/>
        <v/>
      </c>
      <c r="F6394" s="18" t="str">
        <f t="shared" si="416"/>
        <v/>
      </c>
      <c r="G6394" s="18" t="str">
        <f t="shared" si="417"/>
        <v/>
      </c>
      <c r="H6394" s="18" t="str">
        <f t="shared" si="418"/>
        <v/>
      </c>
    </row>
    <row r="6395" spans="5:8" x14ac:dyDescent="0.25">
      <c r="E6395" s="18" t="str">
        <f t="shared" si="415"/>
        <v/>
      </c>
      <c r="F6395" s="18" t="str">
        <f t="shared" si="416"/>
        <v/>
      </c>
      <c r="G6395" s="18" t="str">
        <f t="shared" si="417"/>
        <v/>
      </c>
      <c r="H6395" s="18" t="str">
        <f t="shared" si="418"/>
        <v/>
      </c>
    </row>
    <row r="6396" spans="5:8" x14ac:dyDescent="0.25">
      <c r="E6396" s="18" t="str">
        <f t="shared" si="415"/>
        <v/>
      </c>
      <c r="F6396" s="18" t="str">
        <f t="shared" si="416"/>
        <v/>
      </c>
      <c r="G6396" s="18" t="str">
        <f t="shared" si="417"/>
        <v/>
      </c>
      <c r="H6396" s="18" t="str">
        <f t="shared" si="418"/>
        <v/>
      </c>
    </row>
    <row r="6397" spans="5:8" x14ac:dyDescent="0.25">
      <c r="E6397" s="18" t="str">
        <f t="shared" si="415"/>
        <v/>
      </c>
      <c r="F6397" s="18" t="str">
        <f t="shared" si="416"/>
        <v/>
      </c>
      <c r="G6397" s="18" t="str">
        <f t="shared" si="417"/>
        <v/>
      </c>
      <c r="H6397" s="18" t="str">
        <f t="shared" si="418"/>
        <v/>
      </c>
    </row>
    <row r="6398" spans="5:8" x14ac:dyDescent="0.25">
      <c r="E6398" s="18" t="str">
        <f t="shared" si="415"/>
        <v/>
      </c>
      <c r="F6398" s="18" t="str">
        <f t="shared" si="416"/>
        <v/>
      </c>
      <c r="G6398" s="18" t="str">
        <f t="shared" si="417"/>
        <v/>
      </c>
      <c r="H6398" s="18" t="str">
        <f t="shared" si="418"/>
        <v/>
      </c>
    </row>
    <row r="6399" spans="5:8" x14ac:dyDescent="0.25">
      <c r="E6399" s="18" t="str">
        <f t="shared" si="415"/>
        <v/>
      </c>
      <c r="F6399" s="18" t="str">
        <f t="shared" si="416"/>
        <v/>
      </c>
      <c r="G6399" s="18" t="str">
        <f t="shared" si="417"/>
        <v/>
      </c>
      <c r="H6399" s="18" t="str">
        <f t="shared" si="418"/>
        <v/>
      </c>
    </row>
    <row r="6400" spans="5:8" x14ac:dyDescent="0.25">
      <c r="E6400" s="18" t="str">
        <f t="shared" si="415"/>
        <v/>
      </c>
      <c r="F6400" s="18" t="str">
        <f t="shared" si="416"/>
        <v/>
      </c>
      <c r="G6400" s="18" t="str">
        <f t="shared" si="417"/>
        <v/>
      </c>
      <c r="H6400" s="18" t="str">
        <f t="shared" si="418"/>
        <v/>
      </c>
    </row>
    <row r="6401" spans="5:8" x14ac:dyDescent="0.25">
      <c r="E6401" s="18" t="str">
        <f t="shared" si="415"/>
        <v/>
      </c>
      <c r="F6401" s="18" t="str">
        <f t="shared" si="416"/>
        <v/>
      </c>
      <c r="G6401" s="18" t="str">
        <f t="shared" si="417"/>
        <v/>
      </c>
      <c r="H6401" s="18" t="str">
        <f t="shared" si="418"/>
        <v/>
      </c>
    </row>
    <row r="6402" spans="5:8" x14ac:dyDescent="0.25">
      <c r="E6402" s="18" t="str">
        <f t="shared" si="415"/>
        <v/>
      </c>
      <c r="F6402" s="18" t="str">
        <f t="shared" si="416"/>
        <v/>
      </c>
      <c r="G6402" s="18" t="str">
        <f t="shared" si="417"/>
        <v/>
      </c>
      <c r="H6402" s="18" t="str">
        <f t="shared" si="418"/>
        <v/>
      </c>
    </row>
    <row r="6403" spans="5:8" x14ac:dyDescent="0.25">
      <c r="E6403" s="18" t="str">
        <f t="shared" si="415"/>
        <v/>
      </c>
      <c r="F6403" s="18" t="str">
        <f t="shared" si="416"/>
        <v/>
      </c>
      <c r="G6403" s="18" t="str">
        <f t="shared" si="417"/>
        <v/>
      </c>
      <c r="H6403" s="18" t="str">
        <f t="shared" si="418"/>
        <v/>
      </c>
    </row>
    <row r="6404" spans="5:8" x14ac:dyDescent="0.25">
      <c r="E6404" s="18" t="str">
        <f t="shared" si="415"/>
        <v/>
      </c>
      <c r="F6404" s="18" t="str">
        <f t="shared" si="416"/>
        <v/>
      </c>
      <c r="G6404" s="18" t="str">
        <f t="shared" si="417"/>
        <v/>
      </c>
      <c r="H6404" s="18" t="str">
        <f t="shared" si="418"/>
        <v/>
      </c>
    </row>
    <row r="6405" spans="5:8" x14ac:dyDescent="0.25">
      <c r="E6405" s="18" t="str">
        <f t="shared" si="415"/>
        <v/>
      </c>
      <c r="F6405" s="18" t="str">
        <f t="shared" si="416"/>
        <v/>
      </c>
      <c r="G6405" s="18" t="str">
        <f t="shared" si="417"/>
        <v/>
      </c>
      <c r="H6405" s="18" t="str">
        <f t="shared" si="418"/>
        <v/>
      </c>
    </row>
    <row r="6406" spans="5:8" x14ac:dyDescent="0.25">
      <c r="E6406" s="18" t="str">
        <f t="shared" ref="E6406:E6469" si="419">IF($C6406="","",IFERROR(INDEX(ItemPriceCol,MATCH($C6406,ItemName,0)),""))</f>
        <v/>
      </c>
      <c r="F6406" s="18" t="str">
        <f t="shared" ref="F6406:F6469" si="420">IF(OR($D6406="",$E6406=""),"",$D6406*$E6406)</f>
        <v/>
      </c>
      <c r="G6406" s="18" t="str">
        <f t="shared" ref="G6406:G6469" si="421">IF($C6406="","",IFERROR(INDEX(ItemCostCol,MATCH($C6406,ItemName,0)),""))</f>
        <v/>
      </c>
      <c r="H6406" s="18" t="str">
        <f t="shared" ref="H6406:H6469" si="422">IF(OR($F6406="",$G6406=""),"",$F6406-$D6406*$G6406)</f>
        <v/>
      </c>
    </row>
    <row r="6407" spans="5:8" x14ac:dyDescent="0.25">
      <c r="E6407" s="18" t="str">
        <f t="shared" si="419"/>
        <v/>
      </c>
      <c r="F6407" s="18" t="str">
        <f t="shared" si="420"/>
        <v/>
      </c>
      <c r="G6407" s="18" t="str">
        <f t="shared" si="421"/>
        <v/>
      </c>
      <c r="H6407" s="18" t="str">
        <f t="shared" si="422"/>
        <v/>
      </c>
    </row>
    <row r="6408" spans="5:8" x14ac:dyDescent="0.25">
      <c r="E6408" s="18" t="str">
        <f t="shared" si="419"/>
        <v/>
      </c>
      <c r="F6408" s="18" t="str">
        <f t="shared" si="420"/>
        <v/>
      </c>
      <c r="G6408" s="18" t="str">
        <f t="shared" si="421"/>
        <v/>
      </c>
      <c r="H6408" s="18" t="str">
        <f t="shared" si="422"/>
        <v/>
      </c>
    </row>
    <row r="6409" spans="5:8" x14ac:dyDescent="0.25">
      <c r="E6409" s="18" t="str">
        <f t="shared" si="419"/>
        <v/>
      </c>
      <c r="F6409" s="18" t="str">
        <f t="shared" si="420"/>
        <v/>
      </c>
      <c r="G6409" s="18" t="str">
        <f t="shared" si="421"/>
        <v/>
      </c>
      <c r="H6409" s="18" t="str">
        <f t="shared" si="422"/>
        <v/>
      </c>
    </row>
    <row r="6410" spans="5:8" x14ac:dyDescent="0.25">
      <c r="E6410" s="18" t="str">
        <f t="shared" si="419"/>
        <v/>
      </c>
      <c r="F6410" s="18" t="str">
        <f t="shared" si="420"/>
        <v/>
      </c>
      <c r="G6410" s="18" t="str">
        <f t="shared" si="421"/>
        <v/>
      </c>
      <c r="H6410" s="18" t="str">
        <f t="shared" si="422"/>
        <v/>
      </c>
    </row>
    <row r="6411" spans="5:8" x14ac:dyDescent="0.25">
      <c r="E6411" s="18" t="str">
        <f t="shared" si="419"/>
        <v/>
      </c>
      <c r="F6411" s="18" t="str">
        <f t="shared" si="420"/>
        <v/>
      </c>
      <c r="G6411" s="18" t="str">
        <f t="shared" si="421"/>
        <v/>
      </c>
      <c r="H6411" s="18" t="str">
        <f t="shared" si="422"/>
        <v/>
      </c>
    </row>
    <row r="6412" spans="5:8" x14ac:dyDescent="0.25">
      <c r="E6412" s="18" t="str">
        <f t="shared" si="419"/>
        <v/>
      </c>
      <c r="F6412" s="18" t="str">
        <f t="shared" si="420"/>
        <v/>
      </c>
      <c r="G6412" s="18" t="str">
        <f t="shared" si="421"/>
        <v/>
      </c>
      <c r="H6412" s="18" t="str">
        <f t="shared" si="422"/>
        <v/>
      </c>
    </row>
    <row r="6413" spans="5:8" x14ac:dyDescent="0.25">
      <c r="E6413" s="18" t="str">
        <f t="shared" si="419"/>
        <v/>
      </c>
      <c r="F6413" s="18" t="str">
        <f t="shared" si="420"/>
        <v/>
      </c>
      <c r="G6413" s="18" t="str">
        <f t="shared" si="421"/>
        <v/>
      </c>
      <c r="H6413" s="18" t="str">
        <f t="shared" si="422"/>
        <v/>
      </c>
    </row>
    <row r="6414" spans="5:8" x14ac:dyDescent="0.25">
      <c r="E6414" s="18" t="str">
        <f t="shared" si="419"/>
        <v/>
      </c>
      <c r="F6414" s="18" t="str">
        <f t="shared" si="420"/>
        <v/>
      </c>
      <c r="G6414" s="18" t="str">
        <f t="shared" si="421"/>
        <v/>
      </c>
      <c r="H6414" s="18" t="str">
        <f t="shared" si="422"/>
        <v/>
      </c>
    </row>
    <row r="6415" spans="5:8" x14ac:dyDescent="0.25">
      <c r="E6415" s="18" t="str">
        <f t="shared" si="419"/>
        <v/>
      </c>
      <c r="F6415" s="18" t="str">
        <f t="shared" si="420"/>
        <v/>
      </c>
      <c r="G6415" s="18" t="str">
        <f t="shared" si="421"/>
        <v/>
      </c>
      <c r="H6415" s="18" t="str">
        <f t="shared" si="422"/>
        <v/>
      </c>
    </row>
    <row r="6416" spans="5:8" x14ac:dyDescent="0.25">
      <c r="E6416" s="18" t="str">
        <f t="shared" si="419"/>
        <v/>
      </c>
      <c r="F6416" s="18" t="str">
        <f t="shared" si="420"/>
        <v/>
      </c>
      <c r="G6416" s="18" t="str">
        <f t="shared" si="421"/>
        <v/>
      </c>
      <c r="H6416" s="18" t="str">
        <f t="shared" si="422"/>
        <v/>
      </c>
    </row>
    <row r="6417" spans="5:8" x14ac:dyDescent="0.25">
      <c r="E6417" s="18" t="str">
        <f t="shared" si="419"/>
        <v/>
      </c>
      <c r="F6417" s="18" t="str">
        <f t="shared" si="420"/>
        <v/>
      </c>
      <c r="G6417" s="18" t="str">
        <f t="shared" si="421"/>
        <v/>
      </c>
      <c r="H6417" s="18" t="str">
        <f t="shared" si="422"/>
        <v/>
      </c>
    </row>
    <row r="6418" spans="5:8" x14ac:dyDescent="0.25">
      <c r="E6418" s="18" t="str">
        <f t="shared" si="419"/>
        <v/>
      </c>
      <c r="F6418" s="18" t="str">
        <f t="shared" si="420"/>
        <v/>
      </c>
      <c r="G6418" s="18" t="str">
        <f t="shared" si="421"/>
        <v/>
      </c>
      <c r="H6418" s="18" t="str">
        <f t="shared" si="422"/>
        <v/>
      </c>
    </row>
    <row r="6419" spans="5:8" x14ac:dyDescent="0.25">
      <c r="E6419" s="18" t="str">
        <f t="shared" si="419"/>
        <v/>
      </c>
      <c r="F6419" s="18" t="str">
        <f t="shared" si="420"/>
        <v/>
      </c>
      <c r="G6419" s="18" t="str">
        <f t="shared" si="421"/>
        <v/>
      </c>
      <c r="H6419" s="18" t="str">
        <f t="shared" si="422"/>
        <v/>
      </c>
    </row>
    <row r="6420" spans="5:8" x14ac:dyDescent="0.25">
      <c r="E6420" s="18" t="str">
        <f t="shared" si="419"/>
        <v/>
      </c>
      <c r="F6420" s="18" t="str">
        <f t="shared" si="420"/>
        <v/>
      </c>
      <c r="G6420" s="18" t="str">
        <f t="shared" si="421"/>
        <v/>
      </c>
      <c r="H6420" s="18" t="str">
        <f t="shared" si="422"/>
        <v/>
      </c>
    </row>
    <row r="6421" spans="5:8" x14ac:dyDescent="0.25">
      <c r="E6421" s="18" t="str">
        <f t="shared" si="419"/>
        <v/>
      </c>
      <c r="F6421" s="18" t="str">
        <f t="shared" si="420"/>
        <v/>
      </c>
      <c r="G6421" s="18" t="str">
        <f t="shared" si="421"/>
        <v/>
      </c>
      <c r="H6421" s="18" t="str">
        <f t="shared" si="422"/>
        <v/>
      </c>
    </row>
    <row r="6422" spans="5:8" x14ac:dyDescent="0.25">
      <c r="E6422" s="18" t="str">
        <f t="shared" si="419"/>
        <v/>
      </c>
      <c r="F6422" s="18" t="str">
        <f t="shared" si="420"/>
        <v/>
      </c>
      <c r="G6422" s="18" t="str">
        <f t="shared" si="421"/>
        <v/>
      </c>
      <c r="H6422" s="18" t="str">
        <f t="shared" si="422"/>
        <v/>
      </c>
    </row>
    <row r="6423" spans="5:8" x14ac:dyDescent="0.25">
      <c r="E6423" s="18" t="str">
        <f t="shared" si="419"/>
        <v/>
      </c>
      <c r="F6423" s="18" t="str">
        <f t="shared" si="420"/>
        <v/>
      </c>
      <c r="G6423" s="18" t="str">
        <f t="shared" si="421"/>
        <v/>
      </c>
      <c r="H6423" s="18" t="str">
        <f t="shared" si="422"/>
        <v/>
      </c>
    </row>
    <row r="6424" spans="5:8" x14ac:dyDescent="0.25">
      <c r="E6424" s="18" t="str">
        <f t="shared" si="419"/>
        <v/>
      </c>
      <c r="F6424" s="18" t="str">
        <f t="shared" si="420"/>
        <v/>
      </c>
      <c r="G6424" s="18" t="str">
        <f t="shared" si="421"/>
        <v/>
      </c>
      <c r="H6424" s="18" t="str">
        <f t="shared" si="422"/>
        <v/>
      </c>
    </row>
    <row r="6425" spans="5:8" x14ac:dyDescent="0.25">
      <c r="E6425" s="18" t="str">
        <f t="shared" si="419"/>
        <v/>
      </c>
      <c r="F6425" s="18" t="str">
        <f t="shared" si="420"/>
        <v/>
      </c>
      <c r="G6425" s="18" t="str">
        <f t="shared" si="421"/>
        <v/>
      </c>
      <c r="H6425" s="18" t="str">
        <f t="shared" si="422"/>
        <v/>
      </c>
    </row>
    <row r="6426" spans="5:8" x14ac:dyDescent="0.25">
      <c r="E6426" s="18" t="str">
        <f t="shared" si="419"/>
        <v/>
      </c>
      <c r="F6426" s="18" t="str">
        <f t="shared" si="420"/>
        <v/>
      </c>
      <c r="G6426" s="18" t="str">
        <f t="shared" si="421"/>
        <v/>
      </c>
      <c r="H6426" s="18" t="str">
        <f t="shared" si="422"/>
        <v/>
      </c>
    </row>
    <row r="6427" spans="5:8" x14ac:dyDescent="0.25">
      <c r="E6427" s="18" t="str">
        <f t="shared" si="419"/>
        <v/>
      </c>
      <c r="F6427" s="18" t="str">
        <f t="shared" si="420"/>
        <v/>
      </c>
      <c r="G6427" s="18" t="str">
        <f t="shared" si="421"/>
        <v/>
      </c>
      <c r="H6427" s="18" t="str">
        <f t="shared" si="422"/>
        <v/>
      </c>
    </row>
    <row r="6428" spans="5:8" x14ac:dyDescent="0.25">
      <c r="E6428" s="18" t="str">
        <f t="shared" si="419"/>
        <v/>
      </c>
      <c r="F6428" s="18" t="str">
        <f t="shared" si="420"/>
        <v/>
      </c>
      <c r="G6428" s="18" t="str">
        <f t="shared" si="421"/>
        <v/>
      </c>
      <c r="H6428" s="18" t="str">
        <f t="shared" si="422"/>
        <v/>
      </c>
    </row>
    <row r="6429" spans="5:8" x14ac:dyDescent="0.25">
      <c r="E6429" s="18" t="str">
        <f t="shared" si="419"/>
        <v/>
      </c>
      <c r="F6429" s="18" t="str">
        <f t="shared" si="420"/>
        <v/>
      </c>
      <c r="G6429" s="18" t="str">
        <f t="shared" si="421"/>
        <v/>
      </c>
      <c r="H6429" s="18" t="str">
        <f t="shared" si="422"/>
        <v/>
      </c>
    </row>
    <row r="6430" spans="5:8" x14ac:dyDescent="0.25">
      <c r="E6430" s="18" t="str">
        <f t="shared" si="419"/>
        <v/>
      </c>
      <c r="F6430" s="18" t="str">
        <f t="shared" si="420"/>
        <v/>
      </c>
      <c r="G6430" s="18" t="str">
        <f t="shared" si="421"/>
        <v/>
      </c>
      <c r="H6430" s="18" t="str">
        <f t="shared" si="422"/>
        <v/>
      </c>
    </row>
    <row r="6431" spans="5:8" x14ac:dyDescent="0.25">
      <c r="E6431" s="18" t="str">
        <f t="shared" si="419"/>
        <v/>
      </c>
      <c r="F6431" s="18" t="str">
        <f t="shared" si="420"/>
        <v/>
      </c>
      <c r="G6431" s="18" t="str">
        <f t="shared" si="421"/>
        <v/>
      </c>
      <c r="H6431" s="18" t="str">
        <f t="shared" si="422"/>
        <v/>
      </c>
    </row>
    <row r="6432" spans="5:8" x14ac:dyDescent="0.25">
      <c r="E6432" s="18" t="str">
        <f t="shared" si="419"/>
        <v/>
      </c>
      <c r="F6432" s="18" t="str">
        <f t="shared" si="420"/>
        <v/>
      </c>
      <c r="G6432" s="18" t="str">
        <f t="shared" si="421"/>
        <v/>
      </c>
      <c r="H6432" s="18" t="str">
        <f t="shared" si="422"/>
        <v/>
      </c>
    </row>
    <row r="6433" spans="5:8" x14ac:dyDescent="0.25">
      <c r="E6433" s="18" t="str">
        <f t="shared" si="419"/>
        <v/>
      </c>
      <c r="F6433" s="18" t="str">
        <f t="shared" si="420"/>
        <v/>
      </c>
      <c r="G6433" s="18" t="str">
        <f t="shared" si="421"/>
        <v/>
      </c>
      <c r="H6433" s="18" t="str">
        <f t="shared" si="422"/>
        <v/>
      </c>
    </row>
    <row r="6434" spans="5:8" x14ac:dyDescent="0.25">
      <c r="E6434" s="18" t="str">
        <f t="shared" si="419"/>
        <v/>
      </c>
      <c r="F6434" s="18" t="str">
        <f t="shared" si="420"/>
        <v/>
      </c>
      <c r="G6434" s="18" t="str">
        <f t="shared" si="421"/>
        <v/>
      </c>
      <c r="H6434" s="18" t="str">
        <f t="shared" si="422"/>
        <v/>
      </c>
    </row>
    <row r="6435" spans="5:8" x14ac:dyDescent="0.25">
      <c r="E6435" s="18" t="str">
        <f t="shared" si="419"/>
        <v/>
      </c>
      <c r="F6435" s="18" t="str">
        <f t="shared" si="420"/>
        <v/>
      </c>
      <c r="G6435" s="18" t="str">
        <f t="shared" si="421"/>
        <v/>
      </c>
      <c r="H6435" s="18" t="str">
        <f t="shared" si="422"/>
        <v/>
      </c>
    </row>
    <row r="6436" spans="5:8" x14ac:dyDescent="0.25">
      <c r="E6436" s="18" t="str">
        <f t="shared" si="419"/>
        <v/>
      </c>
      <c r="F6436" s="18" t="str">
        <f t="shared" si="420"/>
        <v/>
      </c>
      <c r="G6436" s="18" t="str">
        <f t="shared" si="421"/>
        <v/>
      </c>
      <c r="H6436" s="18" t="str">
        <f t="shared" si="422"/>
        <v/>
      </c>
    </row>
    <row r="6437" spans="5:8" x14ac:dyDescent="0.25">
      <c r="E6437" s="18" t="str">
        <f t="shared" si="419"/>
        <v/>
      </c>
      <c r="F6437" s="18" t="str">
        <f t="shared" si="420"/>
        <v/>
      </c>
      <c r="G6437" s="18" t="str">
        <f t="shared" si="421"/>
        <v/>
      </c>
      <c r="H6437" s="18" t="str">
        <f t="shared" si="422"/>
        <v/>
      </c>
    </row>
    <row r="6438" spans="5:8" x14ac:dyDescent="0.25">
      <c r="E6438" s="18" t="str">
        <f t="shared" si="419"/>
        <v/>
      </c>
      <c r="F6438" s="18" t="str">
        <f t="shared" si="420"/>
        <v/>
      </c>
      <c r="G6438" s="18" t="str">
        <f t="shared" si="421"/>
        <v/>
      </c>
      <c r="H6438" s="18" t="str">
        <f t="shared" si="422"/>
        <v/>
      </c>
    </row>
    <row r="6439" spans="5:8" x14ac:dyDescent="0.25">
      <c r="E6439" s="18" t="str">
        <f t="shared" si="419"/>
        <v/>
      </c>
      <c r="F6439" s="18" t="str">
        <f t="shared" si="420"/>
        <v/>
      </c>
      <c r="G6439" s="18" t="str">
        <f t="shared" si="421"/>
        <v/>
      </c>
      <c r="H6439" s="18" t="str">
        <f t="shared" si="422"/>
        <v/>
      </c>
    </row>
    <row r="6440" spans="5:8" x14ac:dyDescent="0.25">
      <c r="E6440" s="18" t="str">
        <f t="shared" si="419"/>
        <v/>
      </c>
      <c r="F6440" s="18" t="str">
        <f t="shared" si="420"/>
        <v/>
      </c>
      <c r="G6440" s="18" t="str">
        <f t="shared" si="421"/>
        <v/>
      </c>
      <c r="H6440" s="18" t="str">
        <f t="shared" si="422"/>
        <v/>
      </c>
    </row>
    <row r="6441" spans="5:8" x14ac:dyDescent="0.25">
      <c r="E6441" s="18" t="str">
        <f t="shared" si="419"/>
        <v/>
      </c>
      <c r="F6441" s="18" t="str">
        <f t="shared" si="420"/>
        <v/>
      </c>
      <c r="G6441" s="18" t="str">
        <f t="shared" si="421"/>
        <v/>
      </c>
      <c r="H6441" s="18" t="str">
        <f t="shared" si="422"/>
        <v/>
      </c>
    </row>
    <row r="6442" spans="5:8" x14ac:dyDescent="0.25">
      <c r="E6442" s="18" t="str">
        <f t="shared" si="419"/>
        <v/>
      </c>
      <c r="F6442" s="18" t="str">
        <f t="shared" si="420"/>
        <v/>
      </c>
      <c r="G6442" s="18" t="str">
        <f t="shared" si="421"/>
        <v/>
      </c>
      <c r="H6442" s="18" t="str">
        <f t="shared" si="422"/>
        <v/>
      </c>
    </row>
    <row r="6443" spans="5:8" x14ac:dyDescent="0.25">
      <c r="E6443" s="18" t="str">
        <f t="shared" si="419"/>
        <v/>
      </c>
      <c r="F6443" s="18" t="str">
        <f t="shared" si="420"/>
        <v/>
      </c>
      <c r="G6443" s="18" t="str">
        <f t="shared" si="421"/>
        <v/>
      </c>
      <c r="H6443" s="18" t="str">
        <f t="shared" si="422"/>
        <v/>
      </c>
    </row>
    <row r="6444" spans="5:8" x14ac:dyDescent="0.25">
      <c r="E6444" s="18" t="str">
        <f t="shared" si="419"/>
        <v/>
      </c>
      <c r="F6444" s="18" t="str">
        <f t="shared" si="420"/>
        <v/>
      </c>
      <c r="G6444" s="18" t="str">
        <f t="shared" si="421"/>
        <v/>
      </c>
      <c r="H6444" s="18" t="str">
        <f t="shared" si="422"/>
        <v/>
      </c>
    </row>
    <row r="6445" spans="5:8" x14ac:dyDescent="0.25">
      <c r="E6445" s="18" t="str">
        <f t="shared" si="419"/>
        <v/>
      </c>
      <c r="F6445" s="18" t="str">
        <f t="shared" si="420"/>
        <v/>
      </c>
      <c r="G6445" s="18" t="str">
        <f t="shared" si="421"/>
        <v/>
      </c>
      <c r="H6445" s="18" t="str">
        <f t="shared" si="422"/>
        <v/>
      </c>
    </row>
    <row r="6446" spans="5:8" x14ac:dyDescent="0.25">
      <c r="E6446" s="18" t="str">
        <f t="shared" si="419"/>
        <v/>
      </c>
      <c r="F6446" s="18" t="str">
        <f t="shared" si="420"/>
        <v/>
      </c>
      <c r="G6446" s="18" t="str">
        <f t="shared" si="421"/>
        <v/>
      </c>
      <c r="H6446" s="18" t="str">
        <f t="shared" si="422"/>
        <v/>
      </c>
    </row>
    <row r="6447" spans="5:8" x14ac:dyDescent="0.25">
      <c r="E6447" s="18" t="str">
        <f t="shared" si="419"/>
        <v/>
      </c>
      <c r="F6447" s="18" t="str">
        <f t="shared" si="420"/>
        <v/>
      </c>
      <c r="G6447" s="18" t="str">
        <f t="shared" si="421"/>
        <v/>
      </c>
      <c r="H6447" s="18" t="str">
        <f t="shared" si="422"/>
        <v/>
      </c>
    </row>
    <row r="6448" spans="5:8" x14ac:dyDescent="0.25">
      <c r="E6448" s="18" t="str">
        <f t="shared" si="419"/>
        <v/>
      </c>
      <c r="F6448" s="18" t="str">
        <f t="shared" si="420"/>
        <v/>
      </c>
      <c r="G6448" s="18" t="str">
        <f t="shared" si="421"/>
        <v/>
      </c>
      <c r="H6448" s="18" t="str">
        <f t="shared" si="422"/>
        <v/>
      </c>
    </row>
    <row r="6449" spans="5:8" x14ac:dyDescent="0.25">
      <c r="E6449" s="18" t="str">
        <f t="shared" si="419"/>
        <v/>
      </c>
      <c r="F6449" s="18" t="str">
        <f t="shared" si="420"/>
        <v/>
      </c>
      <c r="G6449" s="18" t="str">
        <f t="shared" si="421"/>
        <v/>
      </c>
      <c r="H6449" s="18" t="str">
        <f t="shared" si="422"/>
        <v/>
      </c>
    </row>
    <row r="6450" spans="5:8" x14ac:dyDescent="0.25">
      <c r="E6450" s="18" t="str">
        <f t="shared" si="419"/>
        <v/>
      </c>
      <c r="F6450" s="18" t="str">
        <f t="shared" si="420"/>
        <v/>
      </c>
      <c r="G6450" s="18" t="str">
        <f t="shared" si="421"/>
        <v/>
      </c>
      <c r="H6450" s="18" t="str">
        <f t="shared" si="422"/>
        <v/>
      </c>
    </row>
    <row r="6451" spans="5:8" x14ac:dyDescent="0.25">
      <c r="E6451" s="18" t="str">
        <f t="shared" si="419"/>
        <v/>
      </c>
      <c r="F6451" s="18" t="str">
        <f t="shared" si="420"/>
        <v/>
      </c>
      <c r="G6451" s="18" t="str">
        <f t="shared" si="421"/>
        <v/>
      </c>
      <c r="H6451" s="18" t="str">
        <f t="shared" si="422"/>
        <v/>
      </c>
    </row>
    <row r="6452" spans="5:8" x14ac:dyDescent="0.25">
      <c r="E6452" s="18" t="str">
        <f t="shared" si="419"/>
        <v/>
      </c>
      <c r="F6452" s="18" t="str">
        <f t="shared" si="420"/>
        <v/>
      </c>
      <c r="G6452" s="18" t="str">
        <f t="shared" si="421"/>
        <v/>
      </c>
      <c r="H6452" s="18" t="str">
        <f t="shared" si="422"/>
        <v/>
      </c>
    </row>
    <row r="6453" spans="5:8" x14ac:dyDescent="0.25">
      <c r="E6453" s="18" t="str">
        <f t="shared" si="419"/>
        <v/>
      </c>
      <c r="F6453" s="18" t="str">
        <f t="shared" si="420"/>
        <v/>
      </c>
      <c r="G6453" s="18" t="str">
        <f t="shared" si="421"/>
        <v/>
      </c>
      <c r="H6453" s="18" t="str">
        <f t="shared" si="422"/>
        <v/>
      </c>
    </row>
    <row r="6454" spans="5:8" x14ac:dyDescent="0.25">
      <c r="E6454" s="18" t="str">
        <f t="shared" si="419"/>
        <v/>
      </c>
      <c r="F6454" s="18" t="str">
        <f t="shared" si="420"/>
        <v/>
      </c>
      <c r="G6454" s="18" t="str">
        <f t="shared" si="421"/>
        <v/>
      </c>
      <c r="H6454" s="18" t="str">
        <f t="shared" si="422"/>
        <v/>
      </c>
    </row>
    <row r="6455" spans="5:8" x14ac:dyDescent="0.25">
      <c r="E6455" s="18" t="str">
        <f t="shared" si="419"/>
        <v/>
      </c>
      <c r="F6455" s="18" t="str">
        <f t="shared" si="420"/>
        <v/>
      </c>
      <c r="G6455" s="18" t="str">
        <f t="shared" si="421"/>
        <v/>
      </c>
      <c r="H6455" s="18" t="str">
        <f t="shared" si="422"/>
        <v/>
      </c>
    </row>
    <row r="6456" spans="5:8" x14ac:dyDescent="0.25">
      <c r="E6456" s="18" t="str">
        <f t="shared" si="419"/>
        <v/>
      </c>
      <c r="F6456" s="18" t="str">
        <f t="shared" si="420"/>
        <v/>
      </c>
      <c r="G6456" s="18" t="str">
        <f t="shared" si="421"/>
        <v/>
      </c>
      <c r="H6456" s="18" t="str">
        <f t="shared" si="422"/>
        <v/>
      </c>
    </row>
    <row r="6457" spans="5:8" x14ac:dyDescent="0.25">
      <c r="E6457" s="18" t="str">
        <f t="shared" si="419"/>
        <v/>
      </c>
      <c r="F6457" s="18" t="str">
        <f t="shared" si="420"/>
        <v/>
      </c>
      <c r="G6457" s="18" t="str">
        <f t="shared" si="421"/>
        <v/>
      </c>
      <c r="H6457" s="18" t="str">
        <f t="shared" si="422"/>
        <v/>
      </c>
    </row>
    <row r="6458" spans="5:8" x14ac:dyDescent="0.25">
      <c r="E6458" s="18" t="str">
        <f t="shared" si="419"/>
        <v/>
      </c>
      <c r="F6458" s="18" t="str">
        <f t="shared" si="420"/>
        <v/>
      </c>
      <c r="G6458" s="18" t="str">
        <f t="shared" si="421"/>
        <v/>
      </c>
      <c r="H6458" s="18" t="str">
        <f t="shared" si="422"/>
        <v/>
      </c>
    </row>
    <row r="6459" spans="5:8" x14ac:dyDescent="0.25">
      <c r="E6459" s="18" t="str">
        <f t="shared" si="419"/>
        <v/>
      </c>
      <c r="F6459" s="18" t="str">
        <f t="shared" si="420"/>
        <v/>
      </c>
      <c r="G6459" s="18" t="str">
        <f t="shared" si="421"/>
        <v/>
      </c>
      <c r="H6459" s="18" t="str">
        <f t="shared" si="422"/>
        <v/>
      </c>
    </row>
    <row r="6460" spans="5:8" x14ac:dyDescent="0.25">
      <c r="E6460" s="18" t="str">
        <f t="shared" si="419"/>
        <v/>
      </c>
      <c r="F6460" s="18" t="str">
        <f t="shared" si="420"/>
        <v/>
      </c>
      <c r="G6460" s="18" t="str">
        <f t="shared" si="421"/>
        <v/>
      </c>
      <c r="H6460" s="18" t="str">
        <f t="shared" si="422"/>
        <v/>
      </c>
    </row>
    <row r="6461" spans="5:8" x14ac:dyDescent="0.25">
      <c r="E6461" s="18" t="str">
        <f t="shared" si="419"/>
        <v/>
      </c>
      <c r="F6461" s="18" t="str">
        <f t="shared" si="420"/>
        <v/>
      </c>
      <c r="G6461" s="18" t="str">
        <f t="shared" si="421"/>
        <v/>
      </c>
      <c r="H6461" s="18" t="str">
        <f t="shared" si="422"/>
        <v/>
      </c>
    </row>
    <row r="6462" spans="5:8" x14ac:dyDescent="0.25">
      <c r="E6462" s="18" t="str">
        <f t="shared" si="419"/>
        <v/>
      </c>
      <c r="F6462" s="18" t="str">
        <f t="shared" si="420"/>
        <v/>
      </c>
      <c r="G6462" s="18" t="str">
        <f t="shared" si="421"/>
        <v/>
      </c>
      <c r="H6462" s="18" t="str">
        <f t="shared" si="422"/>
        <v/>
      </c>
    </row>
    <row r="6463" spans="5:8" x14ac:dyDescent="0.25">
      <c r="E6463" s="18" t="str">
        <f t="shared" si="419"/>
        <v/>
      </c>
      <c r="F6463" s="18" t="str">
        <f t="shared" si="420"/>
        <v/>
      </c>
      <c r="G6463" s="18" t="str">
        <f t="shared" si="421"/>
        <v/>
      </c>
      <c r="H6463" s="18" t="str">
        <f t="shared" si="422"/>
        <v/>
      </c>
    </row>
    <row r="6464" spans="5:8" x14ac:dyDescent="0.25">
      <c r="E6464" s="18" t="str">
        <f t="shared" si="419"/>
        <v/>
      </c>
      <c r="F6464" s="18" t="str">
        <f t="shared" si="420"/>
        <v/>
      </c>
      <c r="G6464" s="18" t="str">
        <f t="shared" si="421"/>
        <v/>
      </c>
      <c r="H6464" s="18" t="str">
        <f t="shared" si="422"/>
        <v/>
      </c>
    </row>
    <row r="6465" spans="5:8" x14ac:dyDescent="0.25">
      <c r="E6465" s="18" t="str">
        <f t="shared" si="419"/>
        <v/>
      </c>
      <c r="F6465" s="18" t="str">
        <f t="shared" si="420"/>
        <v/>
      </c>
      <c r="G6465" s="18" t="str">
        <f t="shared" si="421"/>
        <v/>
      </c>
      <c r="H6465" s="18" t="str">
        <f t="shared" si="422"/>
        <v/>
      </c>
    </row>
    <row r="6466" spans="5:8" x14ac:dyDescent="0.25">
      <c r="E6466" s="18" t="str">
        <f t="shared" si="419"/>
        <v/>
      </c>
      <c r="F6466" s="18" t="str">
        <f t="shared" si="420"/>
        <v/>
      </c>
      <c r="G6466" s="18" t="str">
        <f t="shared" si="421"/>
        <v/>
      </c>
      <c r="H6466" s="18" t="str">
        <f t="shared" si="422"/>
        <v/>
      </c>
    </row>
    <row r="6467" spans="5:8" x14ac:dyDescent="0.25">
      <c r="E6467" s="18" t="str">
        <f t="shared" si="419"/>
        <v/>
      </c>
      <c r="F6467" s="18" t="str">
        <f t="shared" si="420"/>
        <v/>
      </c>
      <c r="G6467" s="18" t="str">
        <f t="shared" si="421"/>
        <v/>
      </c>
      <c r="H6467" s="18" t="str">
        <f t="shared" si="422"/>
        <v/>
      </c>
    </row>
    <row r="6468" spans="5:8" x14ac:dyDescent="0.25">
      <c r="E6468" s="18" t="str">
        <f t="shared" si="419"/>
        <v/>
      </c>
      <c r="F6468" s="18" t="str">
        <f t="shared" si="420"/>
        <v/>
      </c>
      <c r="G6468" s="18" t="str">
        <f t="shared" si="421"/>
        <v/>
      </c>
      <c r="H6468" s="18" t="str">
        <f t="shared" si="422"/>
        <v/>
      </c>
    </row>
    <row r="6469" spans="5:8" x14ac:dyDescent="0.25">
      <c r="E6469" s="18" t="str">
        <f t="shared" si="419"/>
        <v/>
      </c>
      <c r="F6469" s="18" t="str">
        <f t="shared" si="420"/>
        <v/>
      </c>
      <c r="G6469" s="18" t="str">
        <f t="shared" si="421"/>
        <v/>
      </c>
      <c r="H6469" s="18" t="str">
        <f t="shared" si="422"/>
        <v/>
      </c>
    </row>
    <row r="6470" spans="5:8" x14ac:dyDescent="0.25">
      <c r="E6470" s="18" t="str">
        <f t="shared" ref="E6470:E6533" si="423">IF($C6470="","",IFERROR(INDEX(ItemPriceCol,MATCH($C6470,ItemName,0)),""))</f>
        <v/>
      </c>
      <c r="F6470" s="18" t="str">
        <f t="shared" ref="F6470:F6533" si="424">IF(OR($D6470="",$E6470=""),"",$D6470*$E6470)</f>
        <v/>
      </c>
      <c r="G6470" s="18" t="str">
        <f t="shared" ref="G6470:G6533" si="425">IF($C6470="","",IFERROR(INDEX(ItemCostCol,MATCH($C6470,ItemName,0)),""))</f>
        <v/>
      </c>
      <c r="H6470" s="18" t="str">
        <f t="shared" ref="H6470:H6533" si="426">IF(OR($F6470="",$G6470=""),"",$F6470-$D6470*$G6470)</f>
        <v/>
      </c>
    </row>
    <row r="6471" spans="5:8" x14ac:dyDescent="0.25">
      <c r="E6471" s="18" t="str">
        <f t="shared" si="423"/>
        <v/>
      </c>
      <c r="F6471" s="18" t="str">
        <f t="shared" si="424"/>
        <v/>
      </c>
      <c r="G6471" s="18" t="str">
        <f t="shared" si="425"/>
        <v/>
      </c>
      <c r="H6471" s="18" t="str">
        <f t="shared" si="426"/>
        <v/>
      </c>
    </row>
    <row r="6472" spans="5:8" x14ac:dyDescent="0.25">
      <c r="E6472" s="18" t="str">
        <f t="shared" si="423"/>
        <v/>
      </c>
      <c r="F6472" s="18" t="str">
        <f t="shared" si="424"/>
        <v/>
      </c>
      <c r="G6472" s="18" t="str">
        <f t="shared" si="425"/>
        <v/>
      </c>
      <c r="H6472" s="18" t="str">
        <f t="shared" si="426"/>
        <v/>
      </c>
    </row>
    <row r="6473" spans="5:8" x14ac:dyDescent="0.25">
      <c r="E6473" s="18" t="str">
        <f t="shared" si="423"/>
        <v/>
      </c>
      <c r="F6473" s="18" t="str">
        <f t="shared" si="424"/>
        <v/>
      </c>
      <c r="G6473" s="18" t="str">
        <f t="shared" si="425"/>
        <v/>
      </c>
      <c r="H6473" s="18" t="str">
        <f t="shared" si="426"/>
        <v/>
      </c>
    </row>
    <row r="6474" spans="5:8" x14ac:dyDescent="0.25">
      <c r="E6474" s="18" t="str">
        <f t="shared" si="423"/>
        <v/>
      </c>
      <c r="F6474" s="18" t="str">
        <f t="shared" si="424"/>
        <v/>
      </c>
      <c r="G6474" s="18" t="str">
        <f t="shared" si="425"/>
        <v/>
      </c>
      <c r="H6474" s="18" t="str">
        <f t="shared" si="426"/>
        <v/>
      </c>
    </row>
    <row r="6475" spans="5:8" x14ac:dyDescent="0.25">
      <c r="E6475" s="18" t="str">
        <f t="shared" si="423"/>
        <v/>
      </c>
      <c r="F6475" s="18" t="str">
        <f t="shared" si="424"/>
        <v/>
      </c>
      <c r="G6475" s="18" t="str">
        <f t="shared" si="425"/>
        <v/>
      </c>
      <c r="H6475" s="18" t="str">
        <f t="shared" si="426"/>
        <v/>
      </c>
    </row>
    <row r="6476" spans="5:8" x14ac:dyDescent="0.25">
      <c r="E6476" s="18" t="str">
        <f t="shared" si="423"/>
        <v/>
      </c>
      <c r="F6476" s="18" t="str">
        <f t="shared" si="424"/>
        <v/>
      </c>
      <c r="G6476" s="18" t="str">
        <f t="shared" si="425"/>
        <v/>
      </c>
      <c r="H6476" s="18" t="str">
        <f t="shared" si="426"/>
        <v/>
      </c>
    </row>
    <row r="6477" spans="5:8" x14ac:dyDescent="0.25">
      <c r="E6477" s="18" t="str">
        <f t="shared" si="423"/>
        <v/>
      </c>
      <c r="F6477" s="18" t="str">
        <f t="shared" si="424"/>
        <v/>
      </c>
      <c r="G6477" s="18" t="str">
        <f t="shared" si="425"/>
        <v/>
      </c>
      <c r="H6477" s="18" t="str">
        <f t="shared" si="426"/>
        <v/>
      </c>
    </row>
    <row r="6478" spans="5:8" x14ac:dyDescent="0.25">
      <c r="E6478" s="18" t="str">
        <f t="shared" si="423"/>
        <v/>
      </c>
      <c r="F6478" s="18" t="str">
        <f t="shared" si="424"/>
        <v/>
      </c>
      <c r="G6478" s="18" t="str">
        <f t="shared" si="425"/>
        <v/>
      </c>
      <c r="H6478" s="18" t="str">
        <f t="shared" si="426"/>
        <v/>
      </c>
    </row>
    <row r="6479" spans="5:8" x14ac:dyDescent="0.25">
      <c r="E6479" s="18" t="str">
        <f t="shared" si="423"/>
        <v/>
      </c>
      <c r="F6479" s="18" t="str">
        <f t="shared" si="424"/>
        <v/>
      </c>
      <c r="G6479" s="18" t="str">
        <f t="shared" si="425"/>
        <v/>
      </c>
      <c r="H6479" s="18" t="str">
        <f t="shared" si="426"/>
        <v/>
      </c>
    </row>
    <row r="6480" spans="5:8" x14ac:dyDescent="0.25">
      <c r="E6480" s="18" t="str">
        <f t="shared" si="423"/>
        <v/>
      </c>
      <c r="F6480" s="18" t="str">
        <f t="shared" si="424"/>
        <v/>
      </c>
      <c r="G6480" s="18" t="str">
        <f t="shared" si="425"/>
        <v/>
      </c>
      <c r="H6480" s="18" t="str">
        <f t="shared" si="426"/>
        <v/>
      </c>
    </row>
    <row r="6481" spans="5:8" x14ac:dyDescent="0.25">
      <c r="E6481" s="18" t="str">
        <f t="shared" si="423"/>
        <v/>
      </c>
      <c r="F6481" s="18" t="str">
        <f t="shared" si="424"/>
        <v/>
      </c>
      <c r="G6481" s="18" t="str">
        <f t="shared" si="425"/>
        <v/>
      </c>
      <c r="H6481" s="18" t="str">
        <f t="shared" si="426"/>
        <v/>
      </c>
    </row>
    <row r="6482" spans="5:8" x14ac:dyDescent="0.25">
      <c r="E6482" s="18" t="str">
        <f t="shared" si="423"/>
        <v/>
      </c>
      <c r="F6482" s="18" t="str">
        <f t="shared" si="424"/>
        <v/>
      </c>
      <c r="G6482" s="18" t="str">
        <f t="shared" si="425"/>
        <v/>
      </c>
      <c r="H6482" s="18" t="str">
        <f t="shared" si="426"/>
        <v/>
      </c>
    </row>
    <row r="6483" spans="5:8" x14ac:dyDescent="0.25">
      <c r="E6483" s="18" t="str">
        <f t="shared" si="423"/>
        <v/>
      </c>
      <c r="F6483" s="18" t="str">
        <f t="shared" si="424"/>
        <v/>
      </c>
      <c r="G6483" s="18" t="str">
        <f t="shared" si="425"/>
        <v/>
      </c>
      <c r="H6483" s="18" t="str">
        <f t="shared" si="426"/>
        <v/>
      </c>
    </row>
    <row r="6484" spans="5:8" x14ac:dyDescent="0.25">
      <c r="E6484" s="18" t="str">
        <f t="shared" si="423"/>
        <v/>
      </c>
      <c r="F6484" s="18" t="str">
        <f t="shared" si="424"/>
        <v/>
      </c>
      <c r="G6484" s="18" t="str">
        <f t="shared" si="425"/>
        <v/>
      </c>
      <c r="H6484" s="18" t="str">
        <f t="shared" si="426"/>
        <v/>
      </c>
    </row>
    <row r="6485" spans="5:8" x14ac:dyDescent="0.25">
      <c r="E6485" s="18" t="str">
        <f t="shared" si="423"/>
        <v/>
      </c>
      <c r="F6485" s="18" t="str">
        <f t="shared" si="424"/>
        <v/>
      </c>
      <c r="G6485" s="18" t="str">
        <f t="shared" si="425"/>
        <v/>
      </c>
      <c r="H6485" s="18" t="str">
        <f t="shared" si="426"/>
        <v/>
      </c>
    </row>
    <row r="6486" spans="5:8" x14ac:dyDescent="0.25">
      <c r="E6486" s="18" t="str">
        <f t="shared" si="423"/>
        <v/>
      </c>
      <c r="F6486" s="18" t="str">
        <f t="shared" si="424"/>
        <v/>
      </c>
      <c r="G6486" s="18" t="str">
        <f t="shared" si="425"/>
        <v/>
      </c>
      <c r="H6486" s="18" t="str">
        <f t="shared" si="426"/>
        <v/>
      </c>
    </row>
    <row r="6487" spans="5:8" x14ac:dyDescent="0.25">
      <c r="E6487" s="18" t="str">
        <f t="shared" si="423"/>
        <v/>
      </c>
      <c r="F6487" s="18" t="str">
        <f t="shared" si="424"/>
        <v/>
      </c>
      <c r="G6487" s="18" t="str">
        <f t="shared" si="425"/>
        <v/>
      </c>
      <c r="H6487" s="18" t="str">
        <f t="shared" si="426"/>
        <v/>
      </c>
    </row>
    <row r="6488" spans="5:8" x14ac:dyDescent="0.25">
      <c r="E6488" s="18" t="str">
        <f t="shared" si="423"/>
        <v/>
      </c>
      <c r="F6488" s="18" t="str">
        <f t="shared" si="424"/>
        <v/>
      </c>
      <c r="G6488" s="18" t="str">
        <f t="shared" si="425"/>
        <v/>
      </c>
      <c r="H6488" s="18" t="str">
        <f t="shared" si="426"/>
        <v/>
      </c>
    </row>
    <row r="6489" spans="5:8" x14ac:dyDescent="0.25">
      <c r="E6489" s="18" t="str">
        <f t="shared" si="423"/>
        <v/>
      </c>
      <c r="F6489" s="18" t="str">
        <f t="shared" si="424"/>
        <v/>
      </c>
      <c r="G6489" s="18" t="str">
        <f t="shared" si="425"/>
        <v/>
      </c>
      <c r="H6489" s="18" t="str">
        <f t="shared" si="426"/>
        <v/>
      </c>
    </row>
    <row r="6490" spans="5:8" x14ac:dyDescent="0.25">
      <c r="E6490" s="18" t="str">
        <f t="shared" si="423"/>
        <v/>
      </c>
      <c r="F6490" s="18" t="str">
        <f t="shared" si="424"/>
        <v/>
      </c>
      <c r="G6490" s="18" t="str">
        <f t="shared" si="425"/>
        <v/>
      </c>
      <c r="H6490" s="18" t="str">
        <f t="shared" si="426"/>
        <v/>
      </c>
    </row>
    <row r="6491" spans="5:8" x14ac:dyDescent="0.25">
      <c r="E6491" s="18" t="str">
        <f t="shared" si="423"/>
        <v/>
      </c>
      <c r="F6491" s="18" t="str">
        <f t="shared" si="424"/>
        <v/>
      </c>
      <c r="G6491" s="18" t="str">
        <f t="shared" si="425"/>
        <v/>
      </c>
      <c r="H6491" s="18" t="str">
        <f t="shared" si="426"/>
        <v/>
      </c>
    </row>
    <row r="6492" spans="5:8" x14ac:dyDescent="0.25">
      <c r="E6492" s="18" t="str">
        <f t="shared" si="423"/>
        <v/>
      </c>
      <c r="F6492" s="18" t="str">
        <f t="shared" si="424"/>
        <v/>
      </c>
      <c r="G6492" s="18" t="str">
        <f t="shared" si="425"/>
        <v/>
      </c>
      <c r="H6492" s="18" t="str">
        <f t="shared" si="426"/>
        <v/>
      </c>
    </row>
    <row r="6493" spans="5:8" x14ac:dyDescent="0.25">
      <c r="E6493" s="18" t="str">
        <f t="shared" si="423"/>
        <v/>
      </c>
      <c r="F6493" s="18" t="str">
        <f t="shared" si="424"/>
        <v/>
      </c>
      <c r="G6493" s="18" t="str">
        <f t="shared" si="425"/>
        <v/>
      </c>
      <c r="H6493" s="18" t="str">
        <f t="shared" si="426"/>
        <v/>
      </c>
    </row>
    <row r="6494" spans="5:8" x14ac:dyDescent="0.25">
      <c r="E6494" s="18" t="str">
        <f t="shared" si="423"/>
        <v/>
      </c>
      <c r="F6494" s="18" t="str">
        <f t="shared" si="424"/>
        <v/>
      </c>
      <c r="G6494" s="18" t="str">
        <f t="shared" si="425"/>
        <v/>
      </c>
      <c r="H6494" s="18" t="str">
        <f t="shared" si="426"/>
        <v/>
      </c>
    </row>
    <row r="6495" spans="5:8" x14ac:dyDescent="0.25">
      <c r="E6495" s="18" t="str">
        <f t="shared" si="423"/>
        <v/>
      </c>
      <c r="F6495" s="18" t="str">
        <f t="shared" si="424"/>
        <v/>
      </c>
      <c r="G6495" s="18" t="str">
        <f t="shared" si="425"/>
        <v/>
      </c>
      <c r="H6495" s="18" t="str">
        <f t="shared" si="426"/>
        <v/>
      </c>
    </row>
    <row r="6496" spans="5:8" x14ac:dyDescent="0.25">
      <c r="E6496" s="18" t="str">
        <f t="shared" si="423"/>
        <v/>
      </c>
      <c r="F6496" s="18" t="str">
        <f t="shared" si="424"/>
        <v/>
      </c>
      <c r="G6496" s="18" t="str">
        <f t="shared" si="425"/>
        <v/>
      </c>
      <c r="H6496" s="18" t="str">
        <f t="shared" si="426"/>
        <v/>
      </c>
    </row>
    <row r="6497" spans="5:8" x14ac:dyDescent="0.25">
      <c r="E6497" s="18" t="str">
        <f t="shared" si="423"/>
        <v/>
      </c>
      <c r="F6497" s="18" t="str">
        <f t="shared" si="424"/>
        <v/>
      </c>
      <c r="G6497" s="18" t="str">
        <f t="shared" si="425"/>
        <v/>
      </c>
      <c r="H6497" s="18" t="str">
        <f t="shared" si="426"/>
        <v/>
      </c>
    </row>
    <row r="6498" spans="5:8" x14ac:dyDescent="0.25">
      <c r="E6498" s="18" t="str">
        <f t="shared" si="423"/>
        <v/>
      </c>
      <c r="F6498" s="18" t="str">
        <f t="shared" si="424"/>
        <v/>
      </c>
      <c r="G6498" s="18" t="str">
        <f t="shared" si="425"/>
        <v/>
      </c>
      <c r="H6498" s="18" t="str">
        <f t="shared" si="426"/>
        <v/>
      </c>
    </row>
    <row r="6499" spans="5:8" x14ac:dyDescent="0.25">
      <c r="E6499" s="18" t="str">
        <f t="shared" si="423"/>
        <v/>
      </c>
      <c r="F6499" s="18" t="str">
        <f t="shared" si="424"/>
        <v/>
      </c>
      <c r="G6499" s="18" t="str">
        <f t="shared" si="425"/>
        <v/>
      </c>
      <c r="H6499" s="18" t="str">
        <f t="shared" si="426"/>
        <v/>
      </c>
    </row>
    <row r="6500" spans="5:8" x14ac:dyDescent="0.25">
      <c r="E6500" s="18" t="str">
        <f t="shared" si="423"/>
        <v/>
      </c>
      <c r="F6500" s="18" t="str">
        <f t="shared" si="424"/>
        <v/>
      </c>
      <c r="G6500" s="18" t="str">
        <f t="shared" si="425"/>
        <v/>
      </c>
      <c r="H6500" s="18" t="str">
        <f t="shared" si="426"/>
        <v/>
      </c>
    </row>
    <row r="6501" spans="5:8" x14ac:dyDescent="0.25">
      <c r="E6501" s="18" t="str">
        <f t="shared" si="423"/>
        <v/>
      </c>
      <c r="F6501" s="18" t="str">
        <f t="shared" si="424"/>
        <v/>
      </c>
      <c r="G6501" s="18" t="str">
        <f t="shared" si="425"/>
        <v/>
      </c>
      <c r="H6501" s="18" t="str">
        <f t="shared" si="426"/>
        <v/>
      </c>
    </row>
    <row r="6502" spans="5:8" x14ac:dyDescent="0.25">
      <c r="E6502" s="18" t="str">
        <f t="shared" si="423"/>
        <v/>
      </c>
      <c r="F6502" s="18" t="str">
        <f t="shared" si="424"/>
        <v/>
      </c>
      <c r="G6502" s="18" t="str">
        <f t="shared" si="425"/>
        <v/>
      </c>
      <c r="H6502" s="18" t="str">
        <f t="shared" si="426"/>
        <v/>
      </c>
    </row>
    <row r="6503" spans="5:8" x14ac:dyDescent="0.25">
      <c r="E6503" s="18" t="str">
        <f t="shared" si="423"/>
        <v/>
      </c>
      <c r="F6503" s="18" t="str">
        <f t="shared" si="424"/>
        <v/>
      </c>
      <c r="G6503" s="18" t="str">
        <f t="shared" si="425"/>
        <v/>
      </c>
      <c r="H6503" s="18" t="str">
        <f t="shared" si="426"/>
        <v/>
      </c>
    </row>
    <row r="6504" spans="5:8" x14ac:dyDescent="0.25">
      <c r="E6504" s="18" t="str">
        <f t="shared" si="423"/>
        <v/>
      </c>
      <c r="F6504" s="18" t="str">
        <f t="shared" si="424"/>
        <v/>
      </c>
      <c r="G6504" s="18" t="str">
        <f t="shared" si="425"/>
        <v/>
      </c>
      <c r="H6504" s="18" t="str">
        <f t="shared" si="426"/>
        <v/>
      </c>
    </row>
    <row r="6505" spans="5:8" x14ac:dyDescent="0.25">
      <c r="E6505" s="18" t="str">
        <f t="shared" si="423"/>
        <v/>
      </c>
      <c r="F6505" s="18" t="str">
        <f t="shared" si="424"/>
        <v/>
      </c>
      <c r="G6505" s="18" t="str">
        <f t="shared" si="425"/>
        <v/>
      </c>
      <c r="H6505" s="18" t="str">
        <f t="shared" si="426"/>
        <v/>
      </c>
    </row>
    <row r="6506" spans="5:8" x14ac:dyDescent="0.25">
      <c r="E6506" s="18" t="str">
        <f t="shared" si="423"/>
        <v/>
      </c>
      <c r="F6506" s="18" t="str">
        <f t="shared" si="424"/>
        <v/>
      </c>
      <c r="G6506" s="18" t="str">
        <f t="shared" si="425"/>
        <v/>
      </c>
      <c r="H6506" s="18" t="str">
        <f t="shared" si="426"/>
        <v/>
      </c>
    </row>
    <row r="6507" spans="5:8" x14ac:dyDescent="0.25">
      <c r="E6507" s="18" t="str">
        <f t="shared" si="423"/>
        <v/>
      </c>
      <c r="F6507" s="18" t="str">
        <f t="shared" si="424"/>
        <v/>
      </c>
      <c r="G6507" s="18" t="str">
        <f t="shared" si="425"/>
        <v/>
      </c>
      <c r="H6507" s="18" t="str">
        <f t="shared" si="426"/>
        <v/>
      </c>
    </row>
    <row r="6508" spans="5:8" x14ac:dyDescent="0.25">
      <c r="E6508" s="18" t="str">
        <f t="shared" si="423"/>
        <v/>
      </c>
      <c r="F6508" s="18" t="str">
        <f t="shared" si="424"/>
        <v/>
      </c>
      <c r="G6508" s="18" t="str">
        <f t="shared" si="425"/>
        <v/>
      </c>
      <c r="H6508" s="18" t="str">
        <f t="shared" si="426"/>
        <v/>
      </c>
    </row>
    <row r="6509" spans="5:8" x14ac:dyDescent="0.25">
      <c r="E6509" s="18" t="str">
        <f t="shared" si="423"/>
        <v/>
      </c>
      <c r="F6509" s="18" t="str">
        <f t="shared" si="424"/>
        <v/>
      </c>
      <c r="G6509" s="18" t="str">
        <f t="shared" si="425"/>
        <v/>
      </c>
      <c r="H6509" s="18" t="str">
        <f t="shared" si="426"/>
        <v/>
      </c>
    </row>
    <row r="6510" spans="5:8" x14ac:dyDescent="0.25">
      <c r="E6510" s="18" t="str">
        <f t="shared" si="423"/>
        <v/>
      </c>
      <c r="F6510" s="18" t="str">
        <f t="shared" si="424"/>
        <v/>
      </c>
      <c r="G6510" s="18" t="str">
        <f t="shared" si="425"/>
        <v/>
      </c>
      <c r="H6510" s="18" t="str">
        <f t="shared" si="426"/>
        <v/>
      </c>
    </row>
    <row r="6511" spans="5:8" x14ac:dyDescent="0.25">
      <c r="E6511" s="18" t="str">
        <f t="shared" si="423"/>
        <v/>
      </c>
      <c r="F6511" s="18" t="str">
        <f t="shared" si="424"/>
        <v/>
      </c>
      <c r="G6511" s="18" t="str">
        <f t="shared" si="425"/>
        <v/>
      </c>
      <c r="H6511" s="18" t="str">
        <f t="shared" si="426"/>
        <v/>
      </c>
    </row>
    <row r="6512" spans="5:8" x14ac:dyDescent="0.25">
      <c r="E6512" s="18" t="str">
        <f t="shared" si="423"/>
        <v/>
      </c>
      <c r="F6512" s="18" t="str">
        <f t="shared" si="424"/>
        <v/>
      </c>
      <c r="G6512" s="18" t="str">
        <f t="shared" si="425"/>
        <v/>
      </c>
      <c r="H6512" s="18" t="str">
        <f t="shared" si="426"/>
        <v/>
      </c>
    </row>
    <row r="6513" spans="5:8" x14ac:dyDescent="0.25">
      <c r="E6513" s="18" t="str">
        <f t="shared" si="423"/>
        <v/>
      </c>
      <c r="F6513" s="18" t="str">
        <f t="shared" si="424"/>
        <v/>
      </c>
      <c r="G6513" s="18" t="str">
        <f t="shared" si="425"/>
        <v/>
      </c>
      <c r="H6513" s="18" t="str">
        <f t="shared" si="426"/>
        <v/>
      </c>
    </row>
    <row r="6514" spans="5:8" x14ac:dyDescent="0.25">
      <c r="E6514" s="18" t="str">
        <f t="shared" si="423"/>
        <v/>
      </c>
      <c r="F6514" s="18" t="str">
        <f t="shared" si="424"/>
        <v/>
      </c>
      <c r="G6514" s="18" t="str">
        <f t="shared" si="425"/>
        <v/>
      </c>
      <c r="H6514" s="18" t="str">
        <f t="shared" si="426"/>
        <v/>
      </c>
    </row>
    <row r="6515" spans="5:8" x14ac:dyDescent="0.25">
      <c r="E6515" s="18" t="str">
        <f t="shared" si="423"/>
        <v/>
      </c>
      <c r="F6515" s="18" t="str">
        <f t="shared" si="424"/>
        <v/>
      </c>
      <c r="G6515" s="18" t="str">
        <f t="shared" si="425"/>
        <v/>
      </c>
      <c r="H6515" s="18" t="str">
        <f t="shared" si="426"/>
        <v/>
      </c>
    </row>
    <row r="6516" spans="5:8" x14ac:dyDescent="0.25">
      <c r="E6516" s="18" t="str">
        <f t="shared" si="423"/>
        <v/>
      </c>
      <c r="F6516" s="18" t="str">
        <f t="shared" si="424"/>
        <v/>
      </c>
      <c r="G6516" s="18" t="str">
        <f t="shared" si="425"/>
        <v/>
      </c>
      <c r="H6516" s="18" t="str">
        <f t="shared" si="426"/>
        <v/>
      </c>
    </row>
    <row r="6517" spans="5:8" x14ac:dyDescent="0.25">
      <c r="E6517" s="18" t="str">
        <f t="shared" si="423"/>
        <v/>
      </c>
      <c r="F6517" s="18" t="str">
        <f t="shared" si="424"/>
        <v/>
      </c>
      <c r="G6517" s="18" t="str">
        <f t="shared" si="425"/>
        <v/>
      </c>
      <c r="H6517" s="18" t="str">
        <f t="shared" si="426"/>
        <v/>
      </c>
    </row>
    <row r="6518" spans="5:8" x14ac:dyDescent="0.25">
      <c r="E6518" s="18" t="str">
        <f t="shared" si="423"/>
        <v/>
      </c>
      <c r="F6518" s="18" t="str">
        <f t="shared" si="424"/>
        <v/>
      </c>
      <c r="G6518" s="18" t="str">
        <f t="shared" si="425"/>
        <v/>
      </c>
      <c r="H6518" s="18" t="str">
        <f t="shared" si="426"/>
        <v/>
      </c>
    </row>
    <row r="6519" spans="5:8" x14ac:dyDescent="0.25">
      <c r="E6519" s="18" t="str">
        <f t="shared" si="423"/>
        <v/>
      </c>
      <c r="F6519" s="18" t="str">
        <f t="shared" si="424"/>
        <v/>
      </c>
      <c r="G6519" s="18" t="str">
        <f t="shared" si="425"/>
        <v/>
      </c>
      <c r="H6519" s="18" t="str">
        <f t="shared" si="426"/>
        <v/>
      </c>
    </row>
    <row r="6520" spans="5:8" x14ac:dyDescent="0.25">
      <c r="E6520" s="18" t="str">
        <f t="shared" si="423"/>
        <v/>
      </c>
      <c r="F6520" s="18" t="str">
        <f t="shared" si="424"/>
        <v/>
      </c>
      <c r="G6520" s="18" t="str">
        <f t="shared" si="425"/>
        <v/>
      </c>
      <c r="H6520" s="18" t="str">
        <f t="shared" si="426"/>
        <v/>
      </c>
    </row>
    <row r="6521" spans="5:8" x14ac:dyDescent="0.25">
      <c r="E6521" s="18" t="str">
        <f t="shared" si="423"/>
        <v/>
      </c>
      <c r="F6521" s="18" t="str">
        <f t="shared" si="424"/>
        <v/>
      </c>
      <c r="G6521" s="18" t="str">
        <f t="shared" si="425"/>
        <v/>
      </c>
      <c r="H6521" s="18" t="str">
        <f t="shared" si="426"/>
        <v/>
      </c>
    </row>
    <row r="6522" spans="5:8" x14ac:dyDescent="0.25">
      <c r="E6522" s="18" t="str">
        <f t="shared" si="423"/>
        <v/>
      </c>
      <c r="F6522" s="18" t="str">
        <f t="shared" si="424"/>
        <v/>
      </c>
      <c r="G6522" s="18" t="str">
        <f t="shared" si="425"/>
        <v/>
      </c>
      <c r="H6522" s="18" t="str">
        <f t="shared" si="426"/>
        <v/>
      </c>
    </row>
    <row r="6523" spans="5:8" x14ac:dyDescent="0.25">
      <c r="E6523" s="18" t="str">
        <f t="shared" si="423"/>
        <v/>
      </c>
      <c r="F6523" s="18" t="str">
        <f t="shared" si="424"/>
        <v/>
      </c>
      <c r="G6523" s="18" t="str">
        <f t="shared" si="425"/>
        <v/>
      </c>
      <c r="H6523" s="18" t="str">
        <f t="shared" si="426"/>
        <v/>
      </c>
    </row>
    <row r="6524" spans="5:8" x14ac:dyDescent="0.25">
      <c r="E6524" s="18" t="str">
        <f t="shared" si="423"/>
        <v/>
      </c>
      <c r="F6524" s="18" t="str">
        <f t="shared" si="424"/>
        <v/>
      </c>
      <c r="G6524" s="18" t="str">
        <f t="shared" si="425"/>
        <v/>
      </c>
      <c r="H6524" s="18" t="str">
        <f t="shared" si="426"/>
        <v/>
      </c>
    </row>
    <row r="6525" spans="5:8" x14ac:dyDescent="0.25">
      <c r="E6525" s="18" t="str">
        <f t="shared" si="423"/>
        <v/>
      </c>
      <c r="F6525" s="18" t="str">
        <f t="shared" si="424"/>
        <v/>
      </c>
      <c r="G6525" s="18" t="str">
        <f t="shared" si="425"/>
        <v/>
      </c>
      <c r="H6525" s="18" t="str">
        <f t="shared" si="426"/>
        <v/>
      </c>
    </row>
    <row r="6526" spans="5:8" x14ac:dyDescent="0.25">
      <c r="E6526" s="18" t="str">
        <f t="shared" si="423"/>
        <v/>
      </c>
      <c r="F6526" s="18" t="str">
        <f t="shared" si="424"/>
        <v/>
      </c>
      <c r="G6526" s="18" t="str">
        <f t="shared" si="425"/>
        <v/>
      </c>
      <c r="H6526" s="18" t="str">
        <f t="shared" si="426"/>
        <v/>
      </c>
    </row>
    <row r="6527" spans="5:8" x14ac:dyDescent="0.25">
      <c r="E6527" s="18" t="str">
        <f t="shared" si="423"/>
        <v/>
      </c>
      <c r="F6527" s="18" t="str">
        <f t="shared" si="424"/>
        <v/>
      </c>
      <c r="G6527" s="18" t="str">
        <f t="shared" si="425"/>
        <v/>
      </c>
      <c r="H6527" s="18" t="str">
        <f t="shared" si="426"/>
        <v/>
      </c>
    </row>
    <row r="6528" spans="5:8" x14ac:dyDescent="0.25">
      <c r="E6528" s="18" t="str">
        <f t="shared" si="423"/>
        <v/>
      </c>
      <c r="F6528" s="18" t="str">
        <f t="shared" si="424"/>
        <v/>
      </c>
      <c r="G6528" s="18" t="str">
        <f t="shared" si="425"/>
        <v/>
      </c>
      <c r="H6528" s="18" t="str">
        <f t="shared" si="426"/>
        <v/>
      </c>
    </row>
    <row r="6529" spans="5:8" x14ac:dyDescent="0.25">
      <c r="E6529" s="18" t="str">
        <f t="shared" si="423"/>
        <v/>
      </c>
      <c r="F6529" s="18" t="str">
        <f t="shared" si="424"/>
        <v/>
      </c>
      <c r="G6529" s="18" t="str">
        <f t="shared" si="425"/>
        <v/>
      </c>
      <c r="H6529" s="18" t="str">
        <f t="shared" si="426"/>
        <v/>
      </c>
    </row>
    <row r="6530" spans="5:8" x14ac:dyDescent="0.25">
      <c r="E6530" s="18" t="str">
        <f t="shared" si="423"/>
        <v/>
      </c>
      <c r="F6530" s="18" t="str">
        <f t="shared" si="424"/>
        <v/>
      </c>
      <c r="G6530" s="18" t="str">
        <f t="shared" si="425"/>
        <v/>
      </c>
      <c r="H6530" s="18" t="str">
        <f t="shared" si="426"/>
        <v/>
      </c>
    </row>
    <row r="6531" spans="5:8" x14ac:dyDescent="0.25">
      <c r="E6531" s="18" t="str">
        <f t="shared" si="423"/>
        <v/>
      </c>
      <c r="F6531" s="18" t="str">
        <f t="shared" si="424"/>
        <v/>
      </c>
      <c r="G6531" s="18" t="str">
        <f t="shared" si="425"/>
        <v/>
      </c>
      <c r="H6531" s="18" t="str">
        <f t="shared" si="426"/>
        <v/>
      </c>
    </row>
    <row r="6532" spans="5:8" x14ac:dyDescent="0.25">
      <c r="E6532" s="18" t="str">
        <f t="shared" si="423"/>
        <v/>
      </c>
      <c r="F6532" s="18" t="str">
        <f t="shared" si="424"/>
        <v/>
      </c>
      <c r="G6532" s="18" t="str">
        <f t="shared" si="425"/>
        <v/>
      </c>
      <c r="H6532" s="18" t="str">
        <f t="shared" si="426"/>
        <v/>
      </c>
    </row>
    <row r="6533" spans="5:8" x14ac:dyDescent="0.25">
      <c r="E6533" s="18" t="str">
        <f t="shared" si="423"/>
        <v/>
      </c>
      <c r="F6533" s="18" t="str">
        <f t="shared" si="424"/>
        <v/>
      </c>
      <c r="G6533" s="18" t="str">
        <f t="shared" si="425"/>
        <v/>
      </c>
      <c r="H6533" s="18" t="str">
        <f t="shared" si="426"/>
        <v/>
      </c>
    </row>
    <row r="6534" spans="5:8" x14ac:dyDescent="0.25">
      <c r="E6534" s="18" t="str">
        <f t="shared" ref="E6534:E6597" si="427">IF($C6534="","",IFERROR(INDEX(ItemPriceCol,MATCH($C6534,ItemName,0)),""))</f>
        <v/>
      </c>
      <c r="F6534" s="18" t="str">
        <f t="shared" ref="F6534:F6597" si="428">IF(OR($D6534="",$E6534=""),"",$D6534*$E6534)</f>
        <v/>
      </c>
      <c r="G6534" s="18" t="str">
        <f t="shared" ref="G6534:G6597" si="429">IF($C6534="","",IFERROR(INDEX(ItemCostCol,MATCH($C6534,ItemName,0)),""))</f>
        <v/>
      </c>
      <c r="H6534" s="18" t="str">
        <f t="shared" ref="H6534:H6597" si="430">IF(OR($F6534="",$G6534=""),"",$F6534-$D6534*$G6534)</f>
        <v/>
      </c>
    </row>
    <row r="6535" spans="5:8" x14ac:dyDescent="0.25">
      <c r="E6535" s="18" t="str">
        <f t="shared" si="427"/>
        <v/>
      </c>
      <c r="F6535" s="18" t="str">
        <f t="shared" si="428"/>
        <v/>
      </c>
      <c r="G6535" s="18" t="str">
        <f t="shared" si="429"/>
        <v/>
      </c>
      <c r="H6535" s="18" t="str">
        <f t="shared" si="430"/>
        <v/>
      </c>
    </row>
    <row r="6536" spans="5:8" x14ac:dyDescent="0.25">
      <c r="E6536" s="18" t="str">
        <f t="shared" si="427"/>
        <v/>
      </c>
      <c r="F6536" s="18" t="str">
        <f t="shared" si="428"/>
        <v/>
      </c>
      <c r="G6536" s="18" t="str">
        <f t="shared" si="429"/>
        <v/>
      </c>
      <c r="H6536" s="18" t="str">
        <f t="shared" si="430"/>
        <v/>
      </c>
    </row>
    <row r="6537" spans="5:8" x14ac:dyDescent="0.25">
      <c r="E6537" s="18" t="str">
        <f t="shared" si="427"/>
        <v/>
      </c>
      <c r="F6537" s="18" t="str">
        <f t="shared" si="428"/>
        <v/>
      </c>
      <c r="G6537" s="18" t="str">
        <f t="shared" si="429"/>
        <v/>
      </c>
      <c r="H6537" s="18" t="str">
        <f t="shared" si="430"/>
        <v/>
      </c>
    </row>
    <row r="6538" spans="5:8" x14ac:dyDescent="0.25">
      <c r="E6538" s="18" t="str">
        <f t="shared" si="427"/>
        <v/>
      </c>
      <c r="F6538" s="18" t="str">
        <f t="shared" si="428"/>
        <v/>
      </c>
      <c r="G6538" s="18" t="str">
        <f t="shared" si="429"/>
        <v/>
      </c>
      <c r="H6538" s="18" t="str">
        <f t="shared" si="430"/>
        <v/>
      </c>
    </row>
    <row r="6539" spans="5:8" x14ac:dyDescent="0.25">
      <c r="E6539" s="18" t="str">
        <f t="shared" si="427"/>
        <v/>
      </c>
      <c r="F6539" s="18" t="str">
        <f t="shared" si="428"/>
        <v/>
      </c>
      <c r="G6539" s="18" t="str">
        <f t="shared" si="429"/>
        <v/>
      </c>
      <c r="H6539" s="18" t="str">
        <f t="shared" si="430"/>
        <v/>
      </c>
    </row>
    <row r="6540" spans="5:8" x14ac:dyDescent="0.25">
      <c r="E6540" s="18" t="str">
        <f t="shared" si="427"/>
        <v/>
      </c>
      <c r="F6540" s="18" t="str">
        <f t="shared" si="428"/>
        <v/>
      </c>
      <c r="G6540" s="18" t="str">
        <f t="shared" si="429"/>
        <v/>
      </c>
      <c r="H6540" s="18" t="str">
        <f t="shared" si="430"/>
        <v/>
      </c>
    </row>
    <row r="6541" spans="5:8" x14ac:dyDescent="0.25">
      <c r="E6541" s="18" t="str">
        <f t="shared" si="427"/>
        <v/>
      </c>
      <c r="F6541" s="18" t="str">
        <f t="shared" si="428"/>
        <v/>
      </c>
      <c r="G6541" s="18" t="str">
        <f t="shared" si="429"/>
        <v/>
      </c>
      <c r="H6541" s="18" t="str">
        <f t="shared" si="430"/>
        <v/>
      </c>
    </row>
    <row r="6542" spans="5:8" x14ac:dyDescent="0.25">
      <c r="E6542" s="18" t="str">
        <f t="shared" si="427"/>
        <v/>
      </c>
      <c r="F6542" s="18" t="str">
        <f t="shared" si="428"/>
        <v/>
      </c>
      <c r="G6542" s="18" t="str">
        <f t="shared" si="429"/>
        <v/>
      </c>
      <c r="H6542" s="18" t="str">
        <f t="shared" si="430"/>
        <v/>
      </c>
    </row>
    <row r="6543" spans="5:8" x14ac:dyDescent="0.25">
      <c r="E6543" s="18" t="str">
        <f t="shared" si="427"/>
        <v/>
      </c>
      <c r="F6543" s="18" t="str">
        <f t="shared" si="428"/>
        <v/>
      </c>
      <c r="G6543" s="18" t="str">
        <f t="shared" si="429"/>
        <v/>
      </c>
      <c r="H6543" s="18" t="str">
        <f t="shared" si="430"/>
        <v/>
      </c>
    </row>
    <row r="6544" spans="5:8" x14ac:dyDescent="0.25">
      <c r="E6544" s="18" t="str">
        <f t="shared" si="427"/>
        <v/>
      </c>
      <c r="F6544" s="18" t="str">
        <f t="shared" si="428"/>
        <v/>
      </c>
      <c r="G6544" s="18" t="str">
        <f t="shared" si="429"/>
        <v/>
      </c>
      <c r="H6544" s="18" t="str">
        <f t="shared" si="430"/>
        <v/>
      </c>
    </row>
    <row r="6545" spans="5:8" x14ac:dyDescent="0.25">
      <c r="E6545" s="18" t="str">
        <f t="shared" si="427"/>
        <v/>
      </c>
      <c r="F6545" s="18" t="str">
        <f t="shared" si="428"/>
        <v/>
      </c>
      <c r="G6545" s="18" t="str">
        <f t="shared" si="429"/>
        <v/>
      </c>
      <c r="H6545" s="18" t="str">
        <f t="shared" si="430"/>
        <v/>
      </c>
    </row>
    <row r="6546" spans="5:8" x14ac:dyDescent="0.25">
      <c r="E6546" s="18" t="str">
        <f t="shared" si="427"/>
        <v/>
      </c>
      <c r="F6546" s="18" t="str">
        <f t="shared" si="428"/>
        <v/>
      </c>
      <c r="G6546" s="18" t="str">
        <f t="shared" si="429"/>
        <v/>
      </c>
      <c r="H6546" s="18" t="str">
        <f t="shared" si="430"/>
        <v/>
      </c>
    </row>
    <row r="6547" spans="5:8" x14ac:dyDescent="0.25">
      <c r="E6547" s="18" t="str">
        <f t="shared" si="427"/>
        <v/>
      </c>
      <c r="F6547" s="18" t="str">
        <f t="shared" si="428"/>
        <v/>
      </c>
      <c r="G6547" s="18" t="str">
        <f t="shared" si="429"/>
        <v/>
      </c>
      <c r="H6547" s="18" t="str">
        <f t="shared" si="430"/>
        <v/>
      </c>
    </row>
    <row r="6548" spans="5:8" x14ac:dyDescent="0.25">
      <c r="E6548" s="18" t="str">
        <f t="shared" si="427"/>
        <v/>
      </c>
      <c r="F6548" s="18" t="str">
        <f t="shared" si="428"/>
        <v/>
      </c>
      <c r="G6548" s="18" t="str">
        <f t="shared" si="429"/>
        <v/>
      </c>
      <c r="H6548" s="18" t="str">
        <f t="shared" si="430"/>
        <v/>
      </c>
    </row>
    <row r="6549" spans="5:8" x14ac:dyDescent="0.25">
      <c r="E6549" s="18" t="str">
        <f t="shared" si="427"/>
        <v/>
      </c>
      <c r="F6549" s="18" t="str">
        <f t="shared" si="428"/>
        <v/>
      </c>
      <c r="G6549" s="18" t="str">
        <f t="shared" si="429"/>
        <v/>
      </c>
      <c r="H6549" s="18" t="str">
        <f t="shared" si="430"/>
        <v/>
      </c>
    </row>
    <row r="6550" spans="5:8" x14ac:dyDescent="0.25">
      <c r="E6550" s="18" t="str">
        <f t="shared" si="427"/>
        <v/>
      </c>
      <c r="F6550" s="18" t="str">
        <f t="shared" si="428"/>
        <v/>
      </c>
      <c r="G6550" s="18" t="str">
        <f t="shared" si="429"/>
        <v/>
      </c>
      <c r="H6550" s="18" t="str">
        <f t="shared" si="430"/>
        <v/>
      </c>
    </row>
    <row r="6551" spans="5:8" x14ac:dyDescent="0.25">
      <c r="E6551" s="18" t="str">
        <f t="shared" si="427"/>
        <v/>
      </c>
      <c r="F6551" s="18" t="str">
        <f t="shared" si="428"/>
        <v/>
      </c>
      <c r="G6551" s="18" t="str">
        <f t="shared" si="429"/>
        <v/>
      </c>
      <c r="H6551" s="18" t="str">
        <f t="shared" si="430"/>
        <v/>
      </c>
    </row>
    <row r="6552" spans="5:8" x14ac:dyDescent="0.25">
      <c r="E6552" s="18" t="str">
        <f t="shared" si="427"/>
        <v/>
      </c>
      <c r="F6552" s="18" t="str">
        <f t="shared" si="428"/>
        <v/>
      </c>
      <c r="G6552" s="18" t="str">
        <f t="shared" si="429"/>
        <v/>
      </c>
      <c r="H6552" s="18" t="str">
        <f t="shared" si="430"/>
        <v/>
      </c>
    </row>
    <row r="6553" spans="5:8" x14ac:dyDescent="0.25">
      <c r="E6553" s="18" t="str">
        <f t="shared" si="427"/>
        <v/>
      </c>
      <c r="F6553" s="18" t="str">
        <f t="shared" si="428"/>
        <v/>
      </c>
      <c r="G6553" s="18" t="str">
        <f t="shared" si="429"/>
        <v/>
      </c>
      <c r="H6553" s="18" t="str">
        <f t="shared" si="430"/>
        <v/>
      </c>
    </row>
    <row r="6554" spans="5:8" x14ac:dyDescent="0.25">
      <c r="E6554" s="18" t="str">
        <f t="shared" si="427"/>
        <v/>
      </c>
      <c r="F6554" s="18" t="str">
        <f t="shared" si="428"/>
        <v/>
      </c>
      <c r="G6554" s="18" t="str">
        <f t="shared" si="429"/>
        <v/>
      </c>
      <c r="H6554" s="18" t="str">
        <f t="shared" si="430"/>
        <v/>
      </c>
    </row>
    <row r="6555" spans="5:8" x14ac:dyDescent="0.25">
      <c r="E6555" s="18" t="str">
        <f t="shared" si="427"/>
        <v/>
      </c>
      <c r="F6555" s="18" t="str">
        <f t="shared" si="428"/>
        <v/>
      </c>
      <c r="G6555" s="18" t="str">
        <f t="shared" si="429"/>
        <v/>
      </c>
      <c r="H6555" s="18" t="str">
        <f t="shared" si="430"/>
        <v/>
      </c>
    </row>
    <row r="6556" spans="5:8" x14ac:dyDescent="0.25">
      <c r="E6556" s="18" t="str">
        <f t="shared" si="427"/>
        <v/>
      </c>
      <c r="F6556" s="18" t="str">
        <f t="shared" si="428"/>
        <v/>
      </c>
      <c r="G6556" s="18" t="str">
        <f t="shared" si="429"/>
        <v/>
      </c>
      <c r="H6556" s="18" t="str">
        <f t="shared" si="430"/>
        <v/>
      </c>
    </row>
    <row r="6557" spans="5:8" x14ac:dyDescent="0.25">
      <c r="E6557" s="18" t="str">
        <f t="shared" si="427"/>
        <v/>
      </c>
      <c r="F6557" s="18" t="str">
        <f t="shared" si="428"/>
        <v/>
      </c>
      <c r="G6557" s="18" t="str">
        <f t="shared" si="429"/>
        <v/>
      </c>
      <c r="H6557" s="18" t="str">
        <f t="shared" si="430"/>
        <v/>
      </c>
    </row>
    <row r="6558" spans="5:8" x14ac:dyDescent="0.25">
      <c r="E6558" s="18" t="str">
        <f t="shared" si="427"/>
        <v/>
      </c>
      <c r="F6558" s="18" t="str">
        <f t="shared" si="428"/>
        <v/>
      </c>
      <c r="G6558" s="18" t="str">
        <f t="shared" si="429"/>
        <v/>
      </c>
      <c r="H6558" s="18" t="str">
        <f t="shared" si="430"/>
        <v/>
      </c>
    </row>
    <row r="6559" spans="5:8" x14ac:dyDescent="0.25">
      <c r="E6559" s="18" t="str">
        <f t="shared" si="427"/>
        <v/>
      </c>
      <c r="F6559" s="18" t="str">
        <f t="shared" si="428"/>
        <v/>
      </c>
      <c r="G6559" s="18" t="str">
        <f t="shared" si="429"/>
        <v/>
      </c>
      <c r="H6559" s="18" t="str">
        <f t="shared" si="430"/>
        <v/>
      </c>
    </row>
    <row r="6560" spans="5:8" x14ac:dyDescent="0.25">
      <c r="E6560" s="18" t="str">
        <f t="shared" si="427"/>
        <v/>
      </c>
      <c r="F6560" s="18" t="str">
        <f t="shared" si="428"/>
        <v/>
      </c>
      <c r="G6560" s="18" t="str">
        <f t="shared" si="429"/>
        <v/>
      </c>
      <c r="H6560" s="18" t="str">
        <f t="shared" si="430"/>
        <v/>
      </c>
    </row>
    <row r="6561" spans="5:8" x14ac:dyDescent="0.25">
      <c r="E6561" s="18" t="str">
        <f t="shared" si="427"/>
        <v/>
      </c>
      <c r="F6561" s="18" t="str">
        <f t="shared" si="428"/>
        <v/>
      </c>
      <c r="G6561" s="18" t="str">
        <f t="shared" si="429"/>
        <v/>
      </c>
      <c r="H6561" s="18" t="str">
        <f t="shared" si="430"/>
        <v/>
      </c>
    </row>
    <row r="6562" spans="5:8" x14ac:dyDescent="0.25">
      <c r="E6562" s="18" t="str">
        <f t="shared" si="427"/>
        <v/>
      </c>
      <c r="F6562" s="18" t="str">
        <f t="shared" si="428"/>
        <v/>
      </c>
      <c r="G6562" s="18" t="str">
        <f t="shared" si="429"/>
        <v/>
      </c>
      <c r="H6562" s="18" t="str">
        <f t="shared" si="430"/>
        <v/>
      </c>
    </row>
    <row r="6563" spans="5:8" x14ac:dyDescent="0.25">
      <c r="E6563" s="18" t="str">
        <f t="shared" si="427"/>
        <v/>
      </c>
      <c r="F6563" s="18" t="str">
        <f t="shared" si="428"/>
        <v/>
      </c>
      <c r="G6563" s="18" t="str">
        <f t="shared" si="429"/>
        <v/>
      </c>
      <c r="H6563" s="18" t="str">
        <f t="shared" si="430"/>
        <v/>
      </c>
    </row>
    <row r="6564" spans="5:8" x14ac:dyDescent="0.25">
      <c r="E6564" s="18" t="str">
        <f t="shared" si="427"/>
        <v/>
      </c>
      <c r="F6564" s="18" t="str">
        <f t="shared" si="428"/>
        <v/>
      </c>
      <c r="G6564" s="18" t="str">
        <f t="shared" si="429"/>
        <v/>
      </c>
      <c r="H6564" s="18" t="str">
        <f t="shared" si="430"/>
        <v/>
      </c>
    </row>
    <row r="6565" spans="5:8" x14ac:dyDescent="0.25">
      <c r="E6565" s="18" t="str">
        <f t="shared" si="427"/>
        <v/>
      </c>
      <c r="F6565" s="18" t="str">
        <f t="shared" si="428"/>
        <v/>
      </c>
      <c r="G6565" s="18" t="str">
        <f t="shared" si="429"/>
        <v/>
      </c>
      <c r="H6565" s="18" t="str">
        <f t="shared" si="430"/>
        <v/>
      </c>
    </row>
    <row r="6566" spans="5:8" x14ac:dyDescent="0.25">
      <c r="E6566" s="18" t="str">
        <f t="shared" si="427"/>
        <v/>
      </c>
      <c r="F6566" s="18" t="str">
        <f t="shared" si="428"/>
        <v/>
      </c>
      <c r="G6566" s="18" t="str">
        <f t="shared" si="429"/>
        <v/>
      </c>
      <c r="H6566" s="18" t="str">
        <f t="shared" si="430"/>
        <v/>
      </c>
    </row>
    <row r="6567" spans="5:8" x14ac:dyDescent="0.25">
      <c r="E6567" s="18" t="str">
        <f t="shared" si="427"/>
        <v/>
      </c>
      <c r="F6567" s="18" t="str">
        <f t="shared" si="428"/>
        <v/>
      </c>
      <c r="G6567" s="18" t="str">
        <f t="shared" si="429"/>
        <v/>
      </c>
      <c r="H6567" s="18" t="str">
        <f t="shared" si="430"/>
        <v/>
      </c>
    </row>
    <row r="6568" spans="5:8" x14ac:dyDescent="0.25">
      <c r="E6568" s="18" t="str">
        <f t="shared" si="427"/>
        <v/>
      </c>
      <c r="F6568" s="18" t="str">
        <f t="shared" si="428"/>
        <v/>
      </c>
      <c r="G6568" s="18" t="str">
        <f t="shared" si="429"/>
        <v/>
      </c>
      <c r="H6568" s="18" t="str">
        <f t="shared" si="430"/>
        <v/>
      </c>
    </row>
    <row r="6569" spans="5:8" x14ac:dyDescent="0.25">
      <c r="E6569" s="18" t="str">
        <f t="shared" si="427"/>
        <v/>
      </c>
      <c r="F6569" s="18" t="str">
        <f t="shared" si="428"/>
        <v/>
      </c>
      <c r="G6569" s="18" t="str">
        <f t="shared" si="429"/>
        <v/>
      </c>
      <c r="H6569" s="18" t="str">
        <f t="shared" si="430"/>
        <v/>
      </c>
    </row>
    <row r="6570" spans="5:8" x14ac:dyDescent="0.25">
      <c r="E6570" s="18" t="str">
        <f t="shared" si="427"/>
        <v/>
      </c>
      <c r="F6570" s="18" t="str">
        <f t="shared" si="428"/>
        <v/>
      </c>
      <c r="G6570" s="18" t="str">
        <f t="shared" si="429"/>
        <v/>
      </c>
      <c r="H6570" s="18" t="str">
        <f t="shared" si="430"/>
        <v/>
      </c>
    </row>
    <row r="6571" spans="5:8" x14ac:dyDescent="0.25">
      <c r="E6571" s="18" t="str">
        <f t="shared" si="427"/>
        <v/>
      </c>
      <c r="F6571" s="18" t="str">
        <f t="shared" si="428"/>
        <v/>
      </c>
      <c r="G6571" s="18" t="str">
        <f t="shared" si="429"/>
        <v/>
      </c>
      <c r="H6571" s="18" t="str">
        <f t="shared" si="430"/>
        <v/>
      </c>
    </row>
    <row r="6572" spans="5:8" x14ac:dyDescent="0.25">
      <c r="E6572" s="18" t="str">
        <f t="shared" si="427"/>
        <v/>
      </c>
      <c r="F6572" s="18" t="str">
        <f t="shared" si="428"/>
        <v/>
      </c>
      <c r="G6572" s="18" t="str">
        <f t="shared" si="429"/>
        <v/>
      </c>
      <c r="H6572" s="18" t="str">
        <f t="shared" si="430"/>
        <v/>
      </c>
    </row>
    <row r="6573" spans="5:8" x14ac:dyDescent="0.25">
      <c r="E6573" s="18" t="str">
        <f t="shared" si="427"/>
        <v/>
      </c>
      <c r="F6573" s="18" t="str">
        <f t="shared" si="428"/>
        <v/>
      </c>
      <c r="G6573" s="18" t="str">
        <f t="shared" si="429"/>
        <v/>
      </c>
      <c r="H6573" s="18" t="str">
        <f t="shared" si="430"/>
        <v/>
      </c>
    </row>
    <row r="6574" spans="5:8" x14ac:dyDescent="0.25">
      <c r="E6574" s="18" t="str">
        <f t="shared" si="427"/>
        <v/>
      </c>
      <c r="F6574" s="18" t="str">
        <f t="shared" si="428"/>
        <v/>
      </c>
      <c r="G6574" s="18" t="str">
        <f t="shared" si="429"/>
        <v/>
      </c>
      <c r="H6574" s="18" t="str">
        <f t="shared" si="430"/>
        <v/>
      </c>
    </row>
    <row r="6575" spans="5:8" x14ac:dyDescent="0.25">
      <c r="E6575" s="18" t="str">
        <f t="shared" si="427"/>
        <v/>
      </c>
      <c r="F6575" s="18" t="str">
        <f t="shared" si="428"/>
        <v/>
      </c>
      <c r="G6575" s="18" t="str">
        <f t="shared" si="429"/>
        <v/>
      </c>
      <c r="H6575" s="18" t="str">
        <f t="shared" si="430"/>
        <v/>
      </c>
    </row>
    <row r="6576" spans="5:8" x14ac:dyDescent="0.25">
      <c r="E6576" s="18" t="str">
        <f t="shared" si="427"/>
        <v/>
      </c>
      <c r="F6576" s="18" t="str">
        <f t="shared" si="428"/>
        <v/>
      </c>
      <c r="G6576" s="18" t="str">
        <f t="shared" si="429"/>
        <v/>
      </c>
      <c r="H6576" s="18" t="str">
        <f t="shared" si="430"/>
        <v/>
      </c>
    </row>
    <row r="6577" spans="5:8" x14ac:dyDescent="0.25">
      <c r="E6577" s="18" t="str">
        <f t="shared" si="427"/>
        <v/>
      </c>
      <c r="F6577" s="18" t="str">
        <f t="shared" si="428"/>
        <v/>
      </c>
      <c r="G6577" s="18" t="str">
        <f t="shared" si="429"/>
        <v/>
      </c>
      <c r="H6577" s="18" t="str">
        <f t="shared" si="430"/>
        <v/>
      </c>
    </row>
    <row r="6578" spans="5:8" x14ac:dyDescent="0.25">
      <c r="E6578" s="18" t="str">
        <f t="shared" si="427"/>
        <v/>
      </c>
      <c r="F6578" s="18" t="str">
        <f t="shared" si="428"/>
        <v/>
      </c>
      <c r="G6578" s="18" t="str">
        <f t="shared" si="429"/>
        <v/>
      </c>
      <c r="H6578" s="18" t="str">
        <f t="shared" si="430"/>
        <v/>
      </c>
    </row>
    <row r="6579" spans="5:8" x14ac:dyDescent="0.25">
      <c r="E6579" s="18" t="str">
        <f t="shared" si="427"/>
        <v/>
      </c>
      <c r="F6579" s="18" t="str">
        <f t="shared" si="428"/>
        <v/>
      </c>
      <c r="G6579" s="18" t="str">
        <f t="shared" si="429"/>
        <v/>
      </c>
      <c r="H6579" s="18" t="str">
        <f t="shared" si="430"/>
        <v/>
      </c>
    </row>
    <row r="6580" spans="5:8" x14ac:dyDescent="0.25">
      <c r="E6580" s="18" t="str">
        <f t="shared" si="427"/>
        <v/>
      </c>
      <c r="F6580" s="18" t="str">
        <f t="shared" si="428"/>
        <v/>
      </c>
      <c r="G6580" s="18" t="str">
        <f t="shared" si="429"/>
        <v/>
      </c>
      <c r="H6580" s="18" t="str">
        <f t="shared" si="430"/>
        <v/>
      </c>
    </row>
    <row r="6581" spans="5:8" x14ac:dyDescent="0.25">
      <c r="E6581" s="18" t="str">
        <f t="shared" si="427"/>
        <v/>
      </c>
      <c r="F6581" s="18" t="str">
        <f t="shared" si="428"/>
        <v/>
      </c>
      <c r="G6581" s="18" t="str">
        <f t="shared" si="429"/>
        <v/>
      </c>
      <c r="H6581" s="18" t="str">
        <f t="shared" si="430"/>
        <v/>
      </c>
    </row>
    <row r="6582" spans="5:8" x14ac:dyDescent="0.25">
      <c r="E6582" s="18" t="str">
        <f t="shared" si="427"/>
        <v/>
      </c>
      <c r="F6582" s="18" t="str">
        <f t="shared" si="428"/>
        <v/>
      </c>
      <c r="G6582" s="18" t="str">
        <f t="shared" si="429"/>
        <v/>
      </c>
      <c r="H6582" s="18" t="str">
        <f t="shared" si="430"/>
        <v/>
      </c>
    </row>
    <row r="6583" spans="5:8" x14ac:dyDescent="0.25">
      <c r="E6583" s="18" t="str">
        <f t="shared" si="427"/>
        <v/>
      </c>
      <c r="F6583" s="18" t="str">
        <f t="shared" si="428"/>
        <v/>
      </c>
      <c r="G6583" s="18" t="str">
        <f t="shared" si="429"/>
        <v/>
      </c>
      <c r="H6583" s="18" t="str">
        <f t="shared" si="430"/>
        <v/>
      </c>
    </row>
    <row r="6584" spans="5:8" x14ac:dyDescent="0.25">
      <c r="E6584" s="18" t="str">
        <f t="shared" si="427"/>
        <v/>
      </c>
      <c r="F6584" s="18" t="str">
        <f t="shared" si="428"/>
        <v/>
      </c>
      <c r="G6584" s="18" t="str">
        <f t="shared" si="429"/>
        <v/>
      </c>
      <c r="H6584" s="18" t="str">
        <f t="shared" si="430"/>
        <v/>
      </c>
    </row>
    <row r="6585" spans="5:8" x14ac:dyDescent="0.25">
      <c r="E6585" s="18" t="str">
        <f t="shared" si="427"/>
        <v/>
      </c>
      <c r="F6585" s="18" t="str">
        <f t="shared" si="428"/>
        <v/>
      </c>
      <c r="G6585" s="18" t="str">
        <f t="shared" si="429"/>
        <v/>
      </c>
      <c r="H6585" s="18" t="str">
        <f t="shared" si="430"/>
        <v/>
      </c>
    </row>
    <row r="6586" spans="5:8" x14ac:dyDescent="0.25">
      <c r="E6586" s="18" t="str">
        <f t="shared" si="427"/>
        <v/>
      </c>
      <c r="F6586" s="18" t="str">
        <f t="shared" si="428"/>
        <v/>
      </c>
      <c r="G6586" s="18" t="str">
        <f t="shared" si="429"/>
        <v/>
      </c>
      <c r="H6586" s="18" t="str">
        <f t="shared" si="430"/>
        <v/>
      </c>
    </row>
    <row r="6587" spans="5:8" x14ac:dyDescent="0.25">
      <c r="E6587" s="18" t="str">
        <f t="shared" si="427"/>
        <v/>
      </c>
      <c r="F6587" s="18" t="str">
        <f t="shared" si="428"/>
        <v/>
      </c>
      <c r="G6587" s="18" t="str">
        <f t="shared" si="429"/>
        <v/>
      </c>
      <c r="H6587" s="18" t="str">
        <f t="shared" si="430"/>
        <v/>
      </c>
    </row>
    <row r="6588" spans="5:8" x14ac:dyDescent="0.25">
      <c r="E6588" s="18" t="str">
        <f t="shared" si="427"/>
        <v/>
      </c>
      <c r="F6588" s="18" t="str">
        <f t="shared" si="428"/>
        <v/>
      </c>
      <c r="G6588" s="18" t="str">
        <f t="shared" si="429"/>
        <v/>
      </c>
      <c r="H6588" s="18" t="str">
        <f t="shared" si="430"/>
        <v/>
      </c>
    </row>
    <row r="6589" spans="5:8" x14ac:dyDescent="0.25">
      <c r="E6589" s="18" t="str">
        <f t="shared" si="427"/>
        <v/>
      </c>
      <c r="F6589" s="18" t="str">
        <f t="shared" si="428"/>
        <v/>
      </c>
      <c r="G6589" s="18" t="str">
        <f t="shared" si="429"/>
        <v/>
      </c>
      <c r="H6589" s="18" t="str">
        <f t="shared" si="430"/>
        <v/>
      </c>
    </row>
    <row r="6590" spans="5:8" x14ac:dyDescent="0.25">
      <c r="E6590" s="18" t="str">
        <f t="shared" si="427"/>
        <v/>
      </c>
      <c r="F6590" s="18" t="str">
        <f t="shared" si="428"/>
        <v/>
      </c>
      <c r="G6590" s="18" t="str">
        <f t="shared" si="429"/>
        <v/>
      </c>
      <c r="H6590" s="18" t="str">
        <f t="shared" si="430"/>
        <v/>
      </c>
    </row>
    <row r="6591" spans="5:8" x14ac:dyDescent="0.25">
      <c r="E6591" s="18" t="str">
        <f t="shared" si="427"/>
        <v/>
      </c>
      <c r="F6591" s="18" t="str">
        <f t="shared" si="428"/>
        <v/>
      </c>
      <c r="G6591" s="18" t="str">
        <f t="shared" si="429"/>
        <v/>
      </c>
      <c r="H6591" s="18" t="str">
        <f t="shared" si="430"/>
        <v/>
      </c>
    </row>
    <row r="6592" spans="5:8" x14ac:dyDescent="0.25">
      <c r="E6592" s="18" t="str">
        <f t="shared" si="427"/>
        <v/>
      </c>
      <c r="F6592" s="18" t="str">
        <f t="shared" si="428"/>
        <v/>
      </c>
      <c r="G6592" s="18" t="str">
        <f t="shared" si="429"/>
        <v/>
      </c>
      <c r="H6592" s="18" t="str">
        <f t="shared" si="430"/>
        <v/>
      </c>
    </row>
    <row r="6593" spans="5:8" x14ac:dyDescent="0.25">
      <c r="E6593" s="18" t="str">
        <f t="shared" si="427"/>
        <v/>
      </c>
      <c r="F6593" s="18" t="str">
        <f t="shared" si="428"/>
        <v/>
      </c>
      <c r="G6593" s="18" t="str">
        <f t="shared" si="429"/>
        <v/>
      </c>
      <c r="H6593" s="18" t="str">
        <f t="shared" si="430"/>
        <v/>
      </c>
    </row>
    <row r="6594" spans="5:8" x14ac:dyDescent="0.25">
      <c r="E6594" s="18" t="str">
        <f t="shared" si="427"/>
        <v/>
      </c>
      <c r="F6594" s="18" t="str">
        <f t="shared" si="428"/>
        <v/>
      </c>
      <c r="G6594" s="18" t="str">
        <f t="shared" si="429"/>
        <v/>
      </c>
      <c r="H6594" s="18" t="str">
        <f t="shared" si="430"/>
        <v/>
      </c>
    </row>
    <row r="6595" spans="5:8" x14ac:dyDescent="0.25">
      <c r="E6595" s="18" t="str">
        <f t="shared" si="427"/>
        <v/>
      </c>
      <c r="F6595" s="18" t="str">
        <f t="shared" si="428"/>
        <v/>
      </c>
      <c r="G6595" s="18" t="str">
        <f t="shared" si="429"/>
        <v/>
      </c>
      <c r="H6595" s="18" t="str">
        <f t="shared" si="430"/>
        <v/>
      </c>
    </row>
    <row r="6596" spans="5:8" x14ac:dyDescent="0.25">
      <c r="E6596" s="18" t="str">
        <f t="shared" si="427"/>
        <v/>
      </c>
      <c r="F6596" s="18" t="str">
        <f t="shared" si="428"/>
        <v/>
      </c>
      <c r="G6596" s="18" t="str">
        <f t="shared" si="429"/>
        <v/>
      </c>
      <c r="H6596" s="18" t="str">
        <f t="shared" si="430"/>
        <v/>
      </c>
    </row>
    <row r="6597" spans="5:8" x14ac:dyDescent="0.25">
      <c r="E6597" s="18" t="str">
        <f t="shared" si="427"/>
        <v/>
      </c>
      <c r="F6597" s="18" t="str">
        <f t="shared" si="428"/>
        <v/>
      </c>
      <c r="G6597" s="18" t="str">
        <f t="shared" si="429"/>
        <v/>
      </c>
      <c r="H6597" s="18" t="str">
        <f t="shared" si="430"/>
        <v/>
      </c>
    </row>
    <row r="6598" spans="5:8" x14ac:dyDescent="0.25">
      <c r="E6598" s="18" t="str">
        <f t="shared" ref="E6598:E6661" si="431">IF($C6598="","",IFERROR(INDEX(ItemPriceCol,MATCH($C6598,ItemName,0)),""))</f>
        <v/>
      </c>
      <c r="F6598" s="18" t="str">
        <f t="shared" ref="F6598:F6661" si="432">IF(OR($D6598="",$E6598=""),"",$D6598*$E6598)</f>
        <v/>
      </c>
      <c r="G6598" s="18" t="str">
        <f t="shared" ref="G6598:G6661" si="433">IF($C6598="","",IFERROR(INDEX(ItemCostCol,MATCH($C6598,ItemName,0)),""))</f>
        <v/>
      </c>
      <c r="H6598" s="18" t="str">
        <f t="shared" ref="H6598:H6661" si="434">IF(OR($F6598="",$G6598=""),"",$F6598-$D6598*$G6598)</f>
        <v/>
      </c>
    </row>
    <row r="6599" spans="5:8" x14ac:dyDescent="0.25">
      <c r="E6599" s="18" t="str">
        <f t="shared" si="431"/>
        <v/>
      </c>
      <c r="F6599" s="18" t="str">
        <f t="shared" si="432"/>
        <v/>
      </c>
      <c r="G6599" s="18" t="str">
        <f t="shared" si="433"/>
        <v/>
      </c>
      <c r="H6599" s="18" t="str">
        <f t="shared" si="434"/>
        <v/>
      </c>
    </row>
    <row r="6600" spans="5:8" x14ac:dyDescent="0.25">
      <c r="E6600" s="18" t="str">
        <f t="shared" si="431"/>
        <v/>
      </c>
      <c r="F6600" s="18" t="str">
        <f t="shared" si="432"/>
        <v/>
      </c>
      <c r="G6600" s="18" t="str">
        <f t="shared" si="433"/>
        <v/>
      </c>
      <c r="H6600" s="18" t="str">
        <f t="shared" si="434"/>
        <v/>
      </c>
    </row>
    <row r="6601" spans="5:8" x14ac:dyDescent="0.25">
      <c r="E6601" s="18" t="str">
        <f t="shared" si="431"/>
        <v/>
      </c>
      <c r="F6601" s="18" t="str">
        <f t="shared" si="432"/>
        <v/>
      </c>
      <c r="G6601" s="18" t="str">
        <f t="shared" si="433"/>
        <v/>
      </c>
      <c r="H6601" s="18" t="str">
        <f t="shared" si="434"/>
        <v/>
      </c>
    </row>
    <row r="6602" spans="5:8" x14ac:dyDescent="0.25">
      <c r="E6602" s="18" t="str">
        <f t="shared" si="431"/>
        <v/>
      </c>
      <c r="F6602" s="18" t="str">
        <f t="shared" si="432"/>
        <v/>
      </c>
      <c r="G6602" s="18" t="str">
        <f t="shared" si="433"/>
        <v/>
      </c>
      <c r="H6602" s="18" t="str">
        <f t="shared" si="434"/>
        <v/>
      </c>
    </row>
    <row r="6603" spans="5:8" x14ac:dyDescent="0.25">
      <c r="E6603" s="18" t="str">
        <f t="shared" si="431"/>
        <v/>
      </c>
      <c r="F6603" s="18" t="str">
        <f t="shared" si="432"/>
        <v/>
      </c>
      <c r="G6603" s="18" t="str">
        <f t="shared" si="433"/>
        <v/>
      </c>
      <c r="H6603" s="18" t="str">
        <f t="shared" si="434"/>
        <v/>
      </c>
    </row>
    <row r="6604" spans="5:8" x14ac:dyDescent="0.25">
      <c r="E6604" s="18" t="str">
        <f t="shared" si="431"/>
        <v/>
      </c>
      <c r="F6604" s="18" t="str">
        <f t="shared" si="432"/>
        <v/>
      </c>
      <c r="G6604" s="18" t="str">
        <f t="shared" si="433"/>
        <v/>
      </c>
      <c r="H6604" s="18" t="str">
        <f t="shared" si="434"/>
        <v/>
      </c>
    </row>
    <row r="6605" spans="5:8" x14ac:dyDescent="0.25">
      <c r="E6605" s="18" t="str">
        <f t="shared" si="431"/>
        <v/>
      </c>
      <c r="F6605" s="18" t="str">
        <f t="shared" si="432"/>
        <v/>
      </c>
      <c r="G6605" s="18" t="str">
        <f t="shared" si="433"/>
        <v/>
      </c>
      <c r="H6605" s="18" t="str">
        <f t="shared" si="434"/>
        <v/>
      </c>
    </row>
    <row r="6606" spans="5:8" x14ac:dyDescent="0.25">
      <c r="E6606" s="18" t="str">
        <f t="shared" si="431"/>
        <v/>
      </c>
      <c r="F6606" s="18" t="str">
        <f t="shared" si="432"/>
        <v/>
      </c>
      <c r="G6606" s="18" t="str">
        <f t="shared" si="433"/>
        <v/>
      </c>
      <c r="H6606" s="18" t="str">
        <f t="shared" si="434"/>
        <v/>
      </c>
    </row>
    <row r="6607" spans="5:8" x14ac:dyDescent="0.25">
      <c r="E6607" s="18" t="str">
        <f t="shared" si="431"/>
        <v/>
      </c>
      <c r="F6607" s="18" t="str">
        <f t="shared" si="432"/>
        <v/>
      </c>
      <c r="G6607" s="18" t="str">
        <f t="shared" si="433"/>
        <v/>
      </c>
      <c r="H6607" s="18" t="str">
        <f t="shared" si="434"/>
        <v/>
      </c>
    </row>
    <row r="6608" spans="5:8" x14ac:dyDescent="0.25">
      <c r="E6608" s="18" t="str">
        <f t="shared" si="431"/>
        <v/>
      </c>
      <c r="F6608" s="18" t="str">
        <f t="shared" si="432"/>
        <v/>
      </c>
      <c r="G6608" s="18" t="str">
        <f t="shared" si="433"/>
        <v/>
      </c>
      <c r="H6608" s="18" t="str">
        <f t="shared" si="434"/>
        <v/>
      </c>
    </row>
    <row r="6609" spans="5:8" x14ac:dyDescent="0.25">
      <c r="E6609" s="18" t="str">
        <f t="shared" si="431"/>
        <v/>
      </c>
      <c r="F6609" s="18" t="str">
        <f t="shared" si="432"/>
        <v/>
      </c>
      <c r="G6609" s="18" t="str">
        <f t="shared" si="433"/>
        <v/>
      </c>
      <c r="H6609" s="18" t="str">
        <f t="shared" si="434"/>
        <v/>
      </c>
    </row>
    <row r="6610" spans="5:8" x14ac:dyDescent="0.25">
      <c r="E6610" s="18" t="str">
        <f t="shared" si="431"/>
        <v/>
      </c>
      <c r="F6610" s="18" t="str">
        <f t="shared" si="432"/>
        <v/>
      </c>
      <c r="G6610" s="18" t="str">
        <f t="shared" si="433"/>
        <v/>
      </c>
      <c r="H6610" s="18" t="str">
        <f t="shared" si="434"/>
        <v/>
      </c>
    </row>
    <row r="6611" spans="5:8" x14ac:dyDescent="0.25">
      <c r="E6611" s="18" t="str">
        <f t="shared" si="431"/>
        <v/>
      </c>
      <c r="F6611" s="18" t="str">
        <f t="shared" si="432"/>
        <v/>
      </c>
      <c r="G6611" s="18" t="str">
        <f t="shared" si="433"/>
        <v/>
      </c>
      <c r="H6611" s="18" t="str">
        <f t="shared" si="434"/>
        <v/>
      </c>
    </row>
    <row r="6612" spans="5:8" x14ac:dyDescent="0.25">
      <c r="E6612" s="18" t="str">
        <f t="shared" si="431"/>
        <v/>
      </c>
      <c r="F6612" s="18" t="str">
        <f t="shared" si="432"/>
        <v/>
      </c>
      <c r="G6612" s="18" t="str">
        <f t="shared" si="433"/>
        <v/>
      </c>
      <c r="H6612" s="18" t="str">
        <f t="shared" si="434"/>
        <v/>
      </c>
    </row>
    <row r="6613" spans="5:8" x14ac:dyDescent="0.25">
      <c r="E6613" s="18" t="str">
        <f t="shared" si="431"/>
        <v/>
      </c>
      <c r="F6613" s="18" t="str">
        <f t="shared" si="432"/>
        <v/>
      </c>
      <c r="G6613" s="18" t="str">
        <f t="shared" si="433"/>
        <v/>
      </c>
      <c r="H6613" s="18" t="str">
        <f t="shared" si="434"/>
        <v/>
      </c>
    </row>
    <row r="6614" spans="5:8" x14ac:dyDescent="0.25">
      <c r="E6614" s="18" t="str">
        <f t="shared" si="431"/>
        <v/>
      </c>
      <c r="F6614" s="18" t="str">
        <f t="shared" si="432"/>
        <v/>
      </c>
      <c r="G6614" s="18" t="str">
        <f t="shared" si="433"/>
        <v/>
      </c>
      <c r="H6614" s="18" t="str">
        <f t="shared" si="434"/>
        <v/>
      </c>
    </row>
    <row r="6615" spans="5:8" x14ac:dyDescent="0.25">
      <c r="E6615" s="18" t="str">
        <f t="shared" si="431"/>
        <v/>
      </c>
      <c r="F6615" s="18" t="str">
        <f t="shared" si="432"/>
        <v/>
      </c>
      <c r="G6615" s="18" t="str">
        <f t="shared" si="433"/>
        <v/>
      </c>
      <c r="H6615" s="18" t="str">
        <f t="shared" si="434"/>
        <v/>
      </c>
    </row>
    <row r="6616" spans="5:8" x14ac:dyDescent="0.25">
      <c r="E6616" s="18" t="str">
        <f t="shared" si="431"/>
        <v/>
      </c>
      <c r="F6616" s="18" t="str">
        <f t="shared" si="432"/>
        <v/>
      </c>
      <c r="G6616" s="18" t="str">
        <f t="shared" si="433"/>
        <v/>
      </c>
      <c r="H6616" s="18" t="str">
        <f t="shared" si="434"/>
        <v/>
      </c>
    </row>
    <row r="6617" spans="5:8" x14ac:dyDescent="0.25">
      <c r="E6617" s="18" t="str">
        <f t="shared" si="431"/>
        <v/>
      </c>
      <c r="F6617" s="18" t="str">
        <f t="shared" si="432"/>
        <v/>
      </c>
      <c r="G6617" s="18" t="str">
        <f t="shared" si="433"/>
        <v/>
      </c>
      <c r="H6617" s="18" t="str">
        <f t="shared" si="434"/>
        <v/>
      </c>
    </row>
    <row r="6618" spans="5:8" x14ac:dyDescent="0.25">
      <c r="E6618" s="18" t="str">
        <f t="shared" si="431"/>
        <v/>
      </c>
      <c r="F6618" s="18" t="str">
        <f t="shared" si="432"/>
        <v/>
      </c>
      <c r="G6618" s="18" t="str">
        <f t="shared" si="433"/>
        <v/>
      </c>
      <c r="H6618" s="18" t="str">
        <f t="shared" si="434"/>
        <v/>
      </c>
    </row>
    <row r="6619" spans="5:8" x14ac:dyDescent="0.25">
      <c r="E6619" s="18" t="str">
        <f t="shared" si="431"/>
        <v/>
      </c>
      <c r="F6619" s="18" t="str">
        <f t="shared" si="432"/>
        <v/>
      </c>
      <c r="G6619" s="18" t="str">
        <f t="shared" si="433"/>
        <v/>
      </c>
      <c r="H6619" s="18" t="str">
        <f t="shared" si="434"/>
        <v/>
      </c>
    </row>
    <row r="6620" spans="5:8" x14ac:dyDescent="0.25">
      <c r="E6620" s="18" t="str">
        <f t="shared" si="431"/>
        <v/>
      </c>
      <c r="F6620" s="18" t="str">
        <f t="shared" si="432"/>
        <v/>
      </c>
      <c r="G6620" s="18" t="str">
        <f t="shared" si="433"/>
        <v/>
      </c>
      <c r="H6620" s="18" t="str">
        <f t="shared" si="434"/>
        <v/>
      </c>
    </row>
    <row r="6621" spans="5:8" x14ac:dyDescent="0.25">
      <c r="E6621" s="18" t="str">
        <f t="shared" si="431"/>
        <v/>
      </c>
      <c r="F6621" s="18" t="str">
        <f t="shared" si="432"/>
        <v/>
      </c>
      <c r="G6621" s="18" t="str">
        <f t="shared" si="433"/>
        <v/>
      </c>
      <c r="H6621" s="18" t="str">
        <f t="shared" si="434"/>
        <v/>
      </c>
    </row>
    <row r="6622" spans="5:8" x14ac:dyDescent="0.25">
      <c r="E6622" s="18" t="str">
        <f t="shared" si="431"/>
        <v/>
      </c>
      <c r="F6622" s="18" t="str">
        <f t="shared" si="432"/>
        <v/>
      </c>
      <c r="G6622" s="18" t="str">
        <f t="shared" si="433"/>
        <v/>
      </c>
      <c r="H6622" s="18" t="str">
        <f t="shared" si="434"/>
        <v/>
      </c>
    </row>
    <row r="6623" spans="5:8" x14ac:dyDescent="0.25">
      <c r="E6623" s="18" t="str">
        <f t="shared" si="431"/>
        <v/>
      </c>
      <c r="F6623" s="18" t="str">
        <f t="shared" si="432"/>
        <v/>
      </c>
      <c r="G6623" s="18" t="str">
        <f t="shared" si="433"/>
        <v/>
      </c>
      <c r="H6623" s="18" t="str">
        <f t="shared" si="434"/>
        <v/>
      </c>
    </row>
    <row r="6624" spans="5:8" x14ac:dyDescent="0.25">
      <c r="E6624" s="18" t="str">
        <f t="shared" si="431"/>
        <v/>
      </c>
      <c r="F6624" s="18" t="str">
        <f t="shared" si="432"/>
        <v/>
      </c>
      <c r="G6624" s="18" t="str">
        <f t="shared" si="433"/>
        <v/>
      </c>
      <c r="H6624" s="18" t="str">
        <f t="shared" si="434"/>
        <v/>
      </c>
    </row>
    <row r="6625" spans="5:8" x14ac:dyDescent="0.25">
      <c r="E6625" s="18" t="str">
        <f t="shared" si="431"/>
        <v/>
      </c>
      <c r="F6625" s="18" t="str">
        <f t="shared" si="432"/>
        <v/>
      </c>
      <c r="G6625" s="18" t="str">
        <f t="shared" si="433"/>
        <v/>
      </c>
      <c r="H6625" s="18" t="str">
        <f t="shared" si="434"/>
        <v/>
      </c>
    </row>
    <row r="6626" spans="5:8" x14ac:dyDescent="0.25">
      <c r="E6626" s="18" t="str">
        <f t="shared" si="431"/>
        <v/>
      </c>
      <c r="F6626" s="18" t="str">
        <f t="shared" si="432"/>
        <v/>
      </c>
      <c r="G6626" s="18" t="str">
        <f t="shared" si="433"/>
        <v/>
      </c>
      <c r="H6626" s="18" t="str">
        <f t="shared" si="434"/>
        <v/>
      </c>
    </row>
    <row r="6627" spans="5:8" x14ac:dyDescent="0.25">
      <c r="E6627" s="18" t="str">
        <f t="shared" si="431"/>
        <v/>
      </c>
      <c r="F6627" s="18" t="str">
        <f t="shared" si="432"/>
        <v/>
      </c>
      <c r="G6627" s="18" t="str">
        <f t="shared" si="433"/>
        <v/>
      </c>
      <c r="H6627" s="18" t="str">
        <f t="shared" si="434"/>
        <v/>
      </c>
    </row>
    <row r="6628" spans="5:8" x14ac:dyDescent="0.25">
      <c r="E6628" s="18" t="str">
        <f t="shared" si="431"/>
        <v/>
      </c>
      <c r="F6628" s="18" t="str">
        <f t="shared" si="432"/>
        <v/>
      </c>
      <c r="G6628" s="18" t="str">
        <f t="shared" si="433"/>
        <v/>
      </c>
      <c r="H6628" s="18" t="str">
        <f t="shared" si="434"/>
        <v/>
      </c>
    </row>
    <row r="6629" spans="5:8" x14ac:dyDescent="0.25">
      <c r="E6629" s="18" t="str">
        <f t="shared" si="431"/>
        <v/>
      </c>
      <c r="F6629" s="18" t="str">
        <f t="shared" si="432"/>
        <v/>
      </c>
      <c r="G6629" s="18" t="str">
        <f t="shared" si="433"/>
        <v/>
      </c>
      <c r="H6629" s="18" t="str">
        <f t="shared" si="434"/>
        <v/>
      </c>
    </row>
    <row r="6630" spans="5:8" x14ac:dyDescent="0.25">
      <c r="E6630" s="18" t="str">
        <f t="shared" si="431"/>
        <v/>
      </c>
      <c r="F6630" s="18" t="str">
        <f t="shared" si="432"/>
        <v/>
      </c>
      <c r="G6630" s="18" t="str">
        <f t="shared" si="433"/>
        <v/>
      </c>
      <c r="H6630" s="18" t="str">
        <f t="shared" si="434"/>
        <v/>
      </c>
    </row>
    <row r="6631" spans="5:8" x14ac:dyDescent="0.25">
      <c r="E6631" s="18" t="str">
        <f t="shared" si="431"/>
        <v/>
      </c>
      <c r="F6631" s="18" t="str">
        <f t="shared" si="432"/>
        <v/>
      </c>
      <c r="G6631" s="18" t="str">
        <f t="shared" si="433"/>
        <v/>
      </c>
      <c r="H6631" s="18" t="str">
        <f t="shared" si="434"/>
        <v/>
      </c>
    </row>
    <row r="6632" spans="5:8" x14ac:dyDescent="0.25">
      <c r="E6632" s="18" t="str">
        <f t="shared" si="431"/>
        <v/>
      </c>
      <c r="F6632" s="18" t="str">
        <f t="shared" si="432"/>
        <v/>
      </c>
      <c r="G6632" s="18" t="str">
        <f t="shared" si="433"/>
        <v/>
      </c>
      <c r="H6632" s="18" t="str">
        <f t="shared" si="434"/>
        <v/>
      </c>
    </row>
    <row r="6633" spans="5:8" x14ac:dyDescent="0.25">
      <c r="E6633" s="18" t="str">
        <f t="shared" si="431"/>
        <v/>
      </c>
      <c r="F6633" s="18" t="str">
        <f t="shared" si="432"/>
        <v/>
      </c>
      <c r="G6633" s="18" t="str">
        <f t="shared" si="433"/>
        <v/>
      </c>
      <c r="H6633" s="18" t="str">
        <f t="shared" si="434"/>
        <v/>
      </c>
    </row>
    <row r="6634" spans="5:8" x14ac:dyDescent="0.25">
      <c r="E6634" s="18" t="str">
        <f t="shared" si="431"/>
        <v/>
      </c>
      <c r="F6634" s="18" t="str">
        <f t="shared" si="432"/>
        <v/>
      </c>
      <c r="G6634" s="18" t="str">
        <f t="shared" si="433"/>
        <v/>
      </c>
      <c r="H6634" s="18" t="str">
        <f t="shared" si="434"/>
        <v/>
      </c>
    </row>
    <row r="6635" spans="5:8" x14ac:dyDescent="0.25">
      <c r="E6635" s="18" t="str">
        <f t="shared" si="431"/>
        <v/>
      </c>
      <c r="F6635" s="18" t="str">
        <f t="shared" si="432"/>
        <v/>
      </c>
      <c r="G6635" s="18" t="str">
        <f t="shared" si="433"/>
        <v/>
      </c>
      <c r="H6635" s="18" t="str">
        <f t="shared" si="434"/>
        <v/>
      </c>
    </row>
    <row r="6636" spans="5:8" x14ac:dyDescent="0.25">
      <c r="E6636" s="18" t="str">
        <f t="shared" si="431"/>
        <v/>
      </c>
      <c r="F6636" s="18" t="str">
        <f t="shared" si="432"/>
        <v/>
      </c>
      <c r="G6636" s="18" t="str">
        <f t="shared" si="433"/>
        <v/>
      </c>
      <c r="H6636" s="18" t="str">
        <f t="shared" si="434"/>
        <v/>
      </c>
    </row>
    <row r="6637" spans="5:8" x14ac:dyDescent="0.25">
      <c r="E6637" s="18" t="str">
        <f t="shared" si="431"/>
        <v/>
      </c>
      <c r="F6637" s="18" t="str">
        <f t="shared" si="432"/>
        <v/>
      </c>
      <c r="G6637" s="18" t="str">
        <f t="shared" si="433"/>
        <v/>
      </c>
      <c r="H6637" s="18" t="str">
        <f t="shared" si="434"/>
        <v/>
      </c>
    </row>
    <row r="6638" spans="5:8" x14ac:dyDescent="0.25">
      <c r="E6638" s="18" t="str">
        <f t="shared" si="431"/>
        <v/>
      </c>
      <c r="F6638" s="18" t="str">
        <f t="shared" si="432"/>
        <v/>
      </c>
      <c r="G6638" s="18" t="str">
        <f t="shared" si="433"/>
        <v/>
      </c>
      <c r="H6638" s="18" t="str">
        <f t="shared" si="434"/>
        <v/>
      </c>
    </row>
    <row r="6639" spans="5:8" x14ac:dyDescent="0.25">
      <c r="E6639" s="18" t="str">
        <f t="shared" si="431"/>
        <v/>
      </c>
      <c r="F6639" s="18" t="str">
        <f t="shared" si="432"/>
        <v/>
      </c>
      <c r="G6639" s="18" t="str">
        <f t="shared" si="433"/>
        <v/>
      </c>
      <c r="H6639" s="18" t="str">
        <f t="shared" si="434"/>
        <v/>
      </c>
    </row>
    <row r="6640" spans="5:8" x14ac:dyDescent="0.25">
      <c r="E6640" s="18" t="str">
        <f t="shared" si="431"/>
        <v/>
      </c>
      <c r="F6640" s="18" t="str">
        <f t="shared" si="432"/>
        <v/>
      </c>
      <c r="G6640" s="18" t="str">
        <f t="shared" si="433"/>
        <v/>
      </c>
      <c r="H6640" s="18" t="str">
        <f t="shared" si="434"/>
        <v/>
      </c>
    </row>
    <row r="6641" spans="5:8" x14ac:dyDescent="0.25">
      <c r="E6641" s="18" t="str">
        <f t="shared" si="431"/>
        <v/>
      </c>
      <c r="F6641" s="18" t="str">
        <f t="shared" si="432"/>
        <v/>
      </c>
      <c r="G6641" s="18" t="str">
        <f t="shared" si="433"/>
        <v/>
      </c>
      <c r="H6641" s="18" t="str">
        <f t="shared" si="434"/>
        <v/>
      </c>
    </row>
    <row r="6642" spans="5:8" x14ac:dyDescent="0.25">
      <c r="E6642" s="18" t="str">
        <f t="shared" si="431"/>
        <v/>
      </c>
      <c r="F6642" s="18" t="str">
        <f t="shared" si="432"/>
        <v/>
      </c>
      <c r="G6642" s="18" t="str">
        <f t="shared" si="433"/>
        <v/>
      </c>
      <c r="H6642" s="18" t="str">
        <f t="shared" si="434"/>
        <v/>
      </c>
    </row>
    <row r="6643" spans="5:8" x14ac:dyDescent="0.25">
      <c r="E6643" s="18" t="str">
        <f t="shared" si="431"/>
        <v/>
      </c>
      <c r="F6643" s="18" t="str">
        <f t="shared" si="432"/>
        <v/>
      </c>
      <c r="G6643" s="18" t="str">
        <f t="shared" si="433"/>
        <v/>
      </c>
      <c r="H6643" s="18" t="str">
        <f t="shared" si="434"/>
        <v/>
      </c>
    </row>
    <row r="6644" spans="5:8" x14ac:dyDescent="0.25">
      <c r="E6644" s="18" t="str">
        <f t="shared" si="431"/>
        <v/>
      </c>
      <c r="F6644" s="18" t="str">
        <f t="shared" si="432"/>
        <v/>
      </c>
      <c r="G6644" s="18" t="str">
        <f t="shared" si="433"/>
        <v/>
      </c>
      <c r="H6644" s="18" t="str">
        <f t="shared" si="434"/>
        <v/>
      </c>
    </row>
    <row r="6645" spans="5:8" x14ac:dyDescent="0.25">
      <c r="E6645" s="18" t="str">
        <f t="shared" si="431"/>
        <v/>
      </c>
      <c r="F6645" s="18" t="str">
        <f t="shared" si="432"/>
        <v/>
      </c>
      <c r="G6645" s="18" t="str">
        <f t="shared" si="433"/>
        <v/>
      </c>
      <c r="H6645" s="18" t="str">
        <f t="shared" si="434"/>
        <v/>
      </c>
    </row>
    <row r="6646" spans="5:8" x14ac:dyDescent="0.25">
      <c r="E6646" s="18" t="str">
        <f t="shared" si="431"/>
        <v/>
      </c>
      <c r="F6646" s="18" t="str">
        <f t="shared" si="432"/>
        <v/>
      </c>
      <c r="G6646" s="18" t="str">
        <f t="shared" si="433"/>
        <v/>
      </c>
      <c r="H6646" s="18" t="str">
        <f t="shared" si="434"/>
        <v/>
      </c>
    </row>
    <row r="6647" spans="5:8" x14ac:dyDescent="0.25">
      <c r="E6647" s="18" t="str">
        <f t="shared" si="431"/>
        <v/>
      </c>
      <c r="F6647" s="18" t="str">
        <f t="shared" si="432"/>
        <v/>
      </c>
      <c r="G6647" s="18" t="str">
        <f t="shared" si="433"/>
        <v/>
      </c>
      <c r="H6647" s="18" t="str">
        <f t="shared" si="434"/>
        <v/>
      </c>
    </row>
    <row r="6648" spans="5:8" x14ac:dyDescent="0.25">
      <c r="E6648" s="18" t="str">
        <f t="shared" si="431"/>
        <v/>
      </c>
      <c r="F6648" s="18" t="str">
        <f t="shared" si="432"/>
        <v/>
      </c>
      <c r="G6648" s="18" t="str">
        <f t="shared" si="433"/>
        <v/>
      </c>
      <c r="H6648" s="18" t="str">
        <f t="shared" si="434"/>
        <v/>
      </c>
    </row>
    <row r="6649" spans="5:8" x14ac:dyDescent="0.25">
      <c r="E6649" s="18" t="str">
        <f t="shared" si="431"/>
        <v/>
      </c>
      <c r="F6649" s="18" t="str">
        <f t="shared" si="432"/>
        <v/>
      </c>
      <c r="G6649" s="18" t="str">
        <f t="shared" si="433"/>
        <v/>
      </c>
      <c r="H6649" s="18" t="str">
        <f t="shared" si="434"/>
        <v/>
      </c>
    </row>
    <row r="6650" spans="5:8" x14ac:dyDescent="0.25">
      <c r="E6650" s="18" t="str">
        <f t="shared" si="431"/>
        <v/>
      </c>
      <c r="F6650" s="18" t="str">
        <f t="shared" si="432"/>
        <v/>
      </c>
      <c r="G6650" s="18" t="str">
        <f t="shared" si="433"/>
        <v/>
      </c>
      <c r="H6650" s="18" t="str">
        <f t="shared" si="434"/>
        <v/>
      </c>
    </row>
    <row r="6651" spans="5:8" x14ac:dyDescent="0.25">
      <c r="E6651" s="18" t="str">
        <f t="shared" si="431"/>
        <v/>
      </c>
      <c r="F6651" s="18" t="str">
        <f t="shared" si="432"/>
        <v/>
      </c>
      <c r="G6651" s="18" t="str">
        <f t="shared" si="433"/>
        <v/>
      </c>
      <c r="H6651" s="18" t="str">
        <f t="shared" si="434"/>
        <v/>
      </c>
    </row>
    <row r="6652" spans="5:8" x14ac:dyDescent="0.25">
      <c r="E6652" s="18" t="str">
        <f t="shared" si="431"/>
        <v/>
      </c>
      <c r="F6652" s="18" t="str">
        <f t="shared" si="432"/>
        <v/>
      </c>
      <c r="G6652" s="18" t="str">
        <f t="shared" si="433"/>
        <v/>
      </c>
      <c r="H6652" s="18" t="str">
        <f t="shared" si="434"/>
        <v/>
      </c>
    </row>
    <row r="6653" spans="5:8" x14ac:dyDescent="0.25">
      <c r="E6653" s="18" t="str">
        <f t="shared" si="431"/>
        <v/>
      </c>
      <c r="F6653" s="18" t="str">
        <f t="shared" si="432"/>
        <v/>
      </c>
      <c r="G6653" s="18" t="str">
        <f t="shared" si="433"/>
        <v/>
      </c>
      <c r="H6653" s="18" t="str">
        <f t="shared" si="434"/>
        <v/>
      </c>
    </row>
    <row r="6654" spans="5:8" x14ac:dyDescent="0.25">
      <c r="E6654" s="18" t="str">
        <f t="shared" si="431"/>
        <v/>
      </c>
      <c r="F6654" s="18" t="str">
        <f t="shared" si="432"/>
        <v/>
      </c>
      <c r="G6654" s="18" t="str">
        <f t="shared" si="433"/>
        <v/>
      </c>
      <c r="H6654" s="18" t="str">
        <f t="shared" si="434"/>
        <v/>
      </c>
    </row>
    <row r="6655" spans="5:8" x14ac:dyDescent="0.25">
      <c r="E6655" s="18" t="str">
        <f t="shared" si="431"/>
        <v/>
      </c>
      <c r="F6655" s="18" t="str">
        <f t="shared" si="432"/>
        <v/>
      </c>
      <c r="G6655" s="18" t="str">
        <f t="shared" si="433"/>
        <v/>
      </c>
      <c r="H6655" s="18" t="str">
        <f t="shared" si="434"/>
        <v/>
      </c>
    </row>
    <row r="6656" spans="5:8" x14ac:dyDescent="0.25">
      <c r="E6656" s="18" t="str">
        <f t="shared" si="431"/>
        <v/>
      </c>
      <c r="F6656" s="18" t="str">
        <f t="shared" si="432"/>
        <v/>
      </c>
      <c r="G6656" s="18" t="str">
        <f t="shared" si="433"/>
        <v/>
      </c>
      <c r="H6656" s="18" t="str">
        <f t="shared" si="434"/>
        <v/>
      </c>
    </row>
    <row r="6657" spans="5:8" x14ac:dyDescent="0.25">
      <c r="E6657" s="18" t="str">
        <f t="shared" si="431"/>
        <v/>
      </c>
      <c r="F6657" s="18" t="str">
        <f t="shared" si="432"/>
        <v/>
      </c>
      <c r="G6657" s="18" t="str">
        <f t="shared" si="433"/>
        <v/>
      </c>
      <c r="H6657" s="18" t="str">
        <f t="shared" si="434"/>
        <v/>
      </c>
    </row>
    <row r="6658" spans="5:8" x14ac:dyDescent="0.25">
      <c r="E6658" s="18" t="str">
        <f t="shared" si="431"/>
        <v/>
      </c>
      <c r="F6658" s="18" t="str">
        <f t="shared" si="432"/>
        <v/>
      </c>
      <c r="G6658" s="18" t="str">
        <f t="shared" si="433"/>
        <v/>
      </c>
      <c r="H6658" s="18" t="str">
        <f t="shared" si="434"/>
        <v/>
      </c>
    </row>
    <row r="6659" spans="5:8" x14ac:dyDescent="0.25">
      <c r="E6659" s="18" t="str">
        <f t="shared" si="431"/>
        <v/>
      </c>
      <c r="F6659" s="18" t="str">
        <f t="shared" si="432"/>
        <v/>
      </c>
      <c r="G6659" s="18" t="str">
        <f t="shared" si="433"/>
        <v/>
      </c>
      <c r="H6659" s="18" t="str">
        <f t="shared" si="434"/>
        <v/>
      </c>
    </row>
    <row r="6660" spans="5:8" x14ac:dyDescent="0.25">
      <c r="E6660" s="18" t="str">
        <f t="shared" si="431"/>
        <v/>
      </c>
      <c r="F6660" s="18" t="str">
        <f t="shared" si="432"/>
        <v/>
      </c>
      <c r="G6660" s="18" t="str">
        <f t="shared" si="433"/>
        <v/>
      </c>
      <c r="H6660" s="18" t="str">
        <f t="shared" si="434"/>
        <v/>
      </c>
    </row>
    <row r="6661" spans="5:8" x14ac:dyDescent="0.25">
      <c r="E6661" s="18" t="str">
        <f t="shared" si="431"/>
        <v/>
      </c>
      <c r="F6661" s="18" t="str">
        <f t="shared" si="432"/>
        <v/>
      </c>
      <c r="G6661" s="18" t="str">
        <f t="shared" si="433"/>
        <v/>
      </c>
      <c r="H6661" s="18" t="str">
        <f t="shared" si="434"/>
        <v/>
      </c>
    </row>
    <row r="6662" spans="5:8" x14ac:dyDescent="0.25">
      <c r="E6662" s="18" t="str">
        <f t="shared" ref="E6662:E6725" si="435">IF($C6662="","",IFERROR(INDEX(ItemPriceCol,MATCH($C6662,ItemName,0)),""))</f>
        <v/>
      </c>
      <c r="F6662" s="18" t="str">
        <f t="shared" ref="F6662:F6725" si="436">IF(OR($D6662="",$E6662=""),"",$D6662*$E6662)</f>
        <v/>
      </c>
      <c r="G6662" s="18" t="str">
        <f t="shared" ref="G6662:G6725" si="437">IF($C6662="","",IFERROR(INDEX(ItemCostCol,MATCH($C6662,ItemName,0)),""))</f>
        <v/>
      </c>
      <c r="H6662" s="18" t="str">
        <f t="shared" ref="H6662:H6725" si="438">IF(OR($F6662="",$G6662=""),"",$F6662-$D6662*$G6662)</f>
        <v/>
      </c>
    </row>
    <row r="6663" spans="5:8" x14ac:dyDescent="0.25">
      <c r="E6663" s="18" t="str">
        <f t="shared" si="435"/>
        <v/>
      </c>
      <c r="F6663" s="18" t="str">
        <f t="shared" si="436"/>
        <v/>
      </c>
      <c r="G6663" s="18" t="str">
        <f t="shared" si="437"/>
        <v/>
      </c>
      <c r="H6663" s="18" t="str">
        <f t="shared" si="438"/>
        <v/>
      </c>
    </row>
    <row r="6664" spans="5:8" x14ac:dyDescent="0.25">
      <c r="E6664" s="18" t="str">
        <f t="shared" si="435"/>
        <v/>
      </c>
      <c r="F6664" s="18" t="str">
        <f t="shared" si="436"/>
        <v/>
      </c>
      <c r="G6664" s="18" t="str">
        <f t="shared" si="437"/>
        <v/>
      </c>
      <c r="H6664" s="18" t="str">
        <f t="shared" si="438"/>
        <v/>
      </c>
    </row>
    <row r="6665" spans="5:8" x14ac:dyDescent="0.25">
      <c r="E6665" s="18" t="str">
        <f t="shared" si="435"/>
        <v/>
      </c>
      <c r="F6665" s="18" t="str">
        <f t="shared" si="436"/>
        <v/>
      </c>
      <c r="G6665" s="18" t="str">
        <f t="shared" si="437"/>
        <v/>
      </c>
      <c r="H6665" s="18" t="str">
        <f t="shared" si="438"/>
        <v/>
      </c>
    </row>
    <row r="6666" spans="5:8" x14ac:dyDescent="0.25">
      <c r="E6666" s="18" t="str">
        <f t="shared" si="435"/>
        <v/>
      </c>
      <c r="F6666" s="18" t="str">
        <f t="shared" si="436"/>
        <v/>
      </c>
      <c r="G6666" s="18" t="str">
        <f t="shared" si="437"/>
        <v/>
      </c>
      <c r="H6666" s="18" t="str">
        <f t="shared" si="438"/>
        <v/>
      </c>
    </row>
    <row r="6667" spans="5:8" x14ac:dyDescent="0.25">
      <c r="E6667" s="18" t="str">
        <f t="shared" si="435"/>
        <v/>
      </c>
      <c r="F6667" s="18" t="str">
        <f t="shared" si="436"/>
        <v/>
      </c>
      <c r="G6667" s="18" t="str">
        <f t="shared" si="437"/>
        <v/>
      </c>
      <c r="H6667" s="18" t="str">
        <f t="shared" si="438"/>
        <v/>
      </c>
    </row>
    <row r="6668" spans="5:8" x14ac:dyDescent="0.25">
      <c r="E6668" s="18" t="str">
        <f t="shared" si="435"/>
        <v/>
      </c>
      <c r="F6668" s="18" t="str">
        <f t="shared" si="436"/>
        <v/>
      </c>
      <c r="G6668" s="18" t="str">
        <f t="shared" si="437"/>
        <v/>
      </c>
      <c r="H6668" s="18" t="str">
        <f t="shared" si="438"/>
        <v/>
      </c>
    </row>
    <row r="6669" spans="5:8" x14ac:dyDescent="0.25">
      <c r="E6669" s="18" t="str">
        <f t="shared" si="435"/>
        <v/>
      </c>
      <c r="F6669" s="18" t="str">
        <f t="shared" si="436"/>
        <v/>
      </c>
      <c r="G6669" s="18" t="str">
        <f t="shared" si="437"/>
        <v/>
      </c>
      <c r="H6669" s="18" t="str">
        <f t="shared" si="438"/>
        <v/>
      </c>
    </row>
    <row r="6670" spans="5:8" x14ac:dyDescent="0.25">
      <c r="E6670" s="18" t="str">
        <f t="shared" si="435"/>
        <v/>
      </c>
      <c r="F6670" s="18" t="str">
        <f t="shared" si="436"/>
        <v/>
      </c>
      <c r="G6670" s="18" t="str">
        <f t="shared" si="437"/>
        <v/>
      </c>
      <c r="H6670" s="18" t="str">
        <f t="shared" si="438"/>
        <v/>
      </c>
    </row>
    <row r="6671" spans="5:8" x14ac:dyDescent="0.25">
      <c r="E6671" s="18" t="str">
        <f t="shared" si="435"/>
        <v/>
      </c>
      <c r="F6671" s="18" t="str">
        <f t="shared" si="436"/>
        <v/>
      </c>
      <c r="G6671" s="18" t="str">
        <f t="shared" si="437"/>
        <v/>
      </c>
      <c r="H6671" s="18" t="str">
        <f t="shared" si="438"/>
        <v/>
      </c>
    </row>
    <row r="6672" spans="5:8" x14ac:dyDescent="0.25">
      <c r="E6672" s="18" t="str">
        <f t="shared" si="435"/>
        <v/>
      </c>
      <c r="F6672" s="18" t="str">
        <f t="shared" si="436"/>
        <v/>
      </c>
      <c r="G6672" s="18" t="str">
        <f t="shared" si="437"/>
        <v/>
      </c>
      <c r="H6672" s="18" t="str">
        <f t="shared" si="438"/>
        <v/>
      </c>
    </row>
    <row r="6673" spans="5:8" x14ac:dyDescent="0.25">
      <c r="E6673" s="18" t="str">
        <f t="shared" si="435"/>
        <v/>
      </c>
      <c r="F6673" s="18" t="str">
        <f t="shared" si="436"/>
        <v/>
      </c>
      <c r="G6673" s="18" t="str">
        <f t="shared" si="437"/>
        <v/>
      </c>
      <c r="H6673" s="18" t="str">
        <f t="shared" si="438"/>
        <v/>
      </c>
    </row>
    <row r="6674" spans="5:8" x14ac:dyDescent="0.25">
      <c r="E6674" s="18" t="str">
        <f t="shared" si="435"/>
        <v/>
      </c>
      <c r="F6674" s="18" t="str">
        <f t="shared" si="436"/>
        <v/>
      </c>
      <c r="G6674" s="18" t="str">
        <f t="shared" si="437"/>
        <v/>
      </c>
      <c r="H6674" s="18" t="str">
        <f t="shared" si="438"/>
        <v/>
      </c>
    </row>
    <row r="6675" spans="5:8" x14ac:dyDescent="0.25">
      <c r="E6675" s="18" t="str">
        <f t="shared" si="435"/>
        <v/>
      </c>
      <c r="F6675" s="18" t="str">
        <f t="shared" si="436"/>
        <v/>
      </c>
      <c r="G6675" s="18" t="str">
        <f t="shared" si="437"/>
        <v/>
      </c>
      <c r="H6675" s="18" t="str">
        <f t="shared" si="438"/>
        <v/>
      </c>
    </row>
    <row r="6676" spans="5:8" x14ac:dyDescent="0.25">
      <c r="E6676" s="18" t="str">
        <f t="shared" si="435"/>
        <v/>
      </c>
      <c r="F6676" s="18" t="str">
        <f t="shared" si="436"/>
        <v/>
      </c>
      <c r="G6676" s="18" t="str">
        <f t="shared" si="437"/>
        <v/>
      </c>
      <c r="H6676" s="18" t="str">
        <f t="shared" si="438"/>
        <v/>
      </c>
    </row>
    <row r="6677" spans="5:8" x14ac:dyDescent="0.25">
      <c r="E6677" s="18" t="str">
        <f t="shared" si="435"/>
        <v/>
      </c>
      <c r="F6677" s="18" t="str">
        <f t="shared" si="436"/>
        <v/>
      </c>
      <c r="G6677" s="18" t="str">
        <f t="shared" si="437"/>
        <v/>
      </c>
      <c r="H6677" s="18" t="str">
        <f t="shared" si="438"/>
        <v/>
      </c>
    </row>
    <row r="6678" spans="5:8" x14ac:dyDescent="0.25">
      <c r="E6678" s="18" t="str">
        <f t="shared" si="435"/>
        <v/>
      </c>
      <c r="F6678" s="18" t="str">
        <f t="shared" si="436"/>
        <v/>
      </c>
      <c r="G6678" s="18" t="str">
        <f t="shared" si="437"/>
        <v/>
      </c>
      <c r="H6678" s="18" t="str">
        <f t="shared" si="438"/>
        <v/>
      </c>
    </row>
    <row r="6679" spans="5:8" x14ac:dyDescent="0.25">
      <c r="E6679" s="18" t="str">
        <f t="shared" si="435"/>
        <v/>
      </c>
      <c r="F6679" s="18" t="str">
        <f t="shared" si="436"/>
        <v/>
      </c>
      <c r="G6679" s="18" t="str">
        <f t="shared" si="437"/>
        <v/>
      </c>
      <c r="H6679" s="18" t="str">
        <f t="shared" si="438"/>
        <v/>
      </c>
    </row>
    <row r="6680" spans="5:8" x14ac:dyDescent="0.25">
      <c r="E6680" s="18" t="str">
        <f t="shared" si="435"/>
        <v/>
      </c>
      <c r="F6680" s="18" t="str">
        <f t="shared" si="436"/>
        <v/>
      </c>
      <c r="G6680" s="18" t="str">
        <f t="shared" si="437"/>
        <v/>
      </c>
      <c r="H6680" s="18" t="str">
        <f t="shared" si="438"/>
        <v/>
      </c>
    </row>
    <row r="6681" spans="5:8" x14ac:dyDescent="0.25">
      <c r="E6681" s="18" t="str">
        <f t="shared" si="435"/>
        <v/>
      </c>
      <c r="F6681" s="18" t="str">
        <f t="shared" si="436"/>
        <v/>
      </c>
      <c r="G6681" s="18" t="str">
        <f t="shared" si="437"/>
        <v/>
      </c>
      <c r="H6681" s="18" t="str">
        <f t="shared" si="438"/>
        <v/>
      </c>
    </row>
    <row r="6682" spans="5:8" x14ac:dyDescent="0.25">
      <c r="E6682" s="18" t="str">
        <f t="shared" si="435"/>
        <v/>
      </c>
      <c r="F6682" s="18" t="str">
        <f t="shared" si="436"/>
        <v/>
      </c>
      <c r="G6682" s="18" t="str">
        <f t="shared" si="437"/>
        <v/>
      </c>
      <c r="H6682" s="18" t="str">
        <f t="shared" si="438"/>
        <v/>
      </c>
    </row>
    <row r="6683" spans="5:8" x14ac:dyDescent="0.25">
      <c r="E6683" s="18" t="str">
        <f t="shared" si="435"/>
        <v/>
      </c>
      <c r="F6683" s="18" t="str">
        <f t="shared" si="436"/>
        <v/>
      </c>
      <c r="G6683" s="18" t="str">
        <f t="shared" si="437"/>
        <v/>
      </c>
      <c r="H6683" s="18" t="str">
        <f t="shared" si="438"/>
        <v/>
      </c>
    </row>
    <row r="6684" spans="5:8" x14ac:dyDescent="0.25">
      <c r="E6684" s="18" t="str">
        <f t="shared" si="435"/>
        <v/>
      </c>
      <c r="F6684" s="18" t="str">
        <f t="shared" si="436"/>
        <v/>
      </c>
      <c r="G6684" s="18" t="str">
        <f t="shared" si="437"/>
        <v/>
      </c>
      <c r="H6684" s="18" t="str">
        <f t="shared" si="438"/>
        <v/>
      </c>
    </row>
    <row r="6685" spans="5:8" x14ac:dyDescent="0.25">
      <c r="E6685" s="18" t="str">
        <f t="shared" si="435"/>
        <v/>
      </c>
      <c r="F6685" s="18" t="str">
        <f t="shared" si="436"/>
        <v/>
      </c>
      <c r="G6685" s="18" t="str">
        <f t="shared" si="437"/>
        <v/>
      </c>
      <c r="H6685" s="18" t="str">
        <f t="shared" si="438"/>
        <v/>
      </c>
    </row>
    <row r="6686" spans="5:8" x14ac:dyDescent="0.25">
      <c r="E6686" s="18" t="str">
        <f t="shared" si="435"/>
        <v/>
      </c>
      <c r="F6686" s="18" t="str">
        <f t="shared" si="436"/>
        <v/>
      </c>
      <c r="G6686" s="18" t="str">
        <f t="shared" si="437"/>
        <v/>
      </c>
      <c r="H6686" s="18" t="str">
        <f t="shared" si="438"/>
        <v/>
      </c>
    </row>
    <row r="6687" spans="5:8" x14ac:dyDescent="0.25">
      <c r="E6687" s="18" t="str">
        <f t="shared" si="435"/>
        <v/>
      </c>
      <c r="F6687" s="18" t="str">
        <f t="shared" si="436"/>
        <v/>
      </c>
      <c r="G6687" s="18" t="str">
        <f t="shared" si="437"/>
        <v/>
      </c>
      <c r="H6687" s="18" t="str">
        <f t="shared" si="438"/>
        <v/>
      </c>
    </row>
    <row r="6688" spans="5:8" x14ac:dyDescent="0.25">
      <c r="E6688" s="18" t="str">
        <f t="shared" si="435"/>
        <v/>
      </c>
      <c r="F6688" s="18" t="str">
        <f t="shared" si="436"/>
        <v/>
      </c>
      <c r="G6688" s="18" t="str">
        <f t="shared" si="437"/>
        <v/>
      </c>
      <c r="H6688" s="18" t="str">
        <f t="shared" si="438"/>
        <v/>
      </c>
    </row>
    <row r="6689" spans="5:8" x14ac:dyDescent="0.25">
      <c r="E6689" s="18" t="str">
        <f t="shared" si="435"/>
        <v/>
      </c>
      <c r="F6689" s="18" t="str">
        <f t="shared" si="436"/>
        <v/>
      </c>
      <c r="G6689" s="18" t="str">
        <f t="shared" si="437"/>
        <v/>
      </c>
      <c r="H6689" s="18" t="str">
        <f t="shared" si="438"/>
        <v/>
      </c>
    </row>
    <row r="6690" spans="5:8" x14ac:dyDescent="0.25">
      <c r="E6690" s="18" t="str">
        <f t="shared" si="435"/>
        <v/>
      </c>
      <c r="F6690" s="18" t="str">
        <f t="shared" si="436"/>
        <v/>
      </c>
      <c r="G6690" s="18" t="str">
        <f t="shared" si="437"/>
        <v/>
      </c>
      <c r="H6690" s="18" t="str">
        <f t="shared" si="438"/>
        <v/>
      </c>
    </row>
    <row r="6691" spans="5:8" x14ac:dyDescent="0.25">
      <c r="E6691" s="18" t="str">
        <f t="shared" si="435"/>
        <v/>
      </c>
      <c r="F6691" s="18" t="str">
        <f t="shared" si="436"/>
        <v/>
      </c>
      <c r="G6691" s="18" t="str">
        <f t="shared" si="437"/>
        <v/>
      </c>
      <c r="H6691" s="18" t="str">
        <f t="shared" si="438"/>
        <v/>
      </c>
    </row>
    <row r="6692" spans="5:8" x14ac:dyDescent="0.25">
      <c r="E6692" s="18" t="str">
        <f t="shared" si="435"/>
        <v/>
      </c>
      <c r="F6692" s="18" t="str">
        <f t="shared" si="436"/>
        <v/>
      </c>
      <c r="G6692" s="18" t="str">
        <f t="shared" si="437"/>
        <v/>
      </c>
      <c r="H6692" s="18" t="str">
        <f t="shared" si="438"/>
        <v/>
      </c>
    </row>
    <row r="6693" spans="5:8" x14ac:dyDescent="0.25">
      <c r="E6693" s="18" t="str">
        <f t="shared" si="435"/>
        <v/>
      </c>
      <c r="F6693" s="18" t="str">
        <f t="shared" si="436"/>
        <v/>
      </c>
      <c r="G6693" s="18" t="str">
        <f t="shared" si="437"/>
        <v/>
      </c>
      <c r="H6693" s="18" t="str">
        <f t="shared" si="438"/>
        <v/>
      </c>
    </row>
    <row r="6694" spans="5:8" x14ac:dyDescent="0.25">
      <c r="E6694" s="18" t="str">
        <f t="shared" si="435"/>
        <v/>
      </c>
      <c r="F6694" s="18" t="str">
        <f t="shared" si="436"/>
        <v/>
      </c>
      <c r="G6694" s="18" t="str">
        <f t="shared" si="437"/>
        <v/>
      </c>
      <c r="H6694" s="18" t="str">
        <f t="shared" si="438"/>
        <v/>
      </c>
    </row>
    <row r="6695" spans="5:8" x14ac:dyDescent="0.25">
      <c r="E6695" s="18" t="str">
        <f t="shared" si="435"/>
        <v/>
      </c>
      <c r="F6695" s="18" t="str">
        <f t="shared" si="436"/>
        <v/>
      </c>
      <c r="G6695" s="18" t="str">
        <f t="shared" si="437"/>
        <v/>
      </c>
      <c r="H6695" s="18" t="str">
        <f t="shared" si="438"/>
        <v/>
      </c>
    </row>
    <row r="6696" spans="5:8" x14ac:dyDescent="0.25">
      <c r="E6696" s="18" t="str">
        <f t="shared" si="435"/>
        <v/>
      </c>
      <c r="F6696" s="18" t="str">
        <f t="shared" si="436"/>
        <v/>
      </c>
      <c r="G6696" s="18" t="str">
        <f t="shared" si="437"/>
        <v/>
      </c>
      <c r="H6696" s="18" t="str">
        <f t="shared" si="438"/>
        <v/>
      </c>
    </row>
    <row r="6697" spans="5:8" x14ac:dyDescent="0.25">
      <c r="E6697" s="18" t="str">
        <f t="shared" si="435"/>
        <v/>
      </c>
      <c r="F6697" s="18" t="str">
        <f t="shared" si="436"/>
        <v/>
      </c>
      <c r="G6697" s="18" t="str">
        <f t="shared" si="437"/>
        <v/>
      </c>
      <c r="H6697" s="18" t="str">
        <f t="shared" si="438"/>
        <v/>
      </c>
    </row>
    <row r="6698" spans="5:8" x14ac:dyDescent="0.25">
      <c r="E6698" s="18" t="str">
        <f t="shared" si="435"/>
        <v/>
      </c>
      <c r="F6698" s="18" t="str">
        <f t="shared" si="436"/>
        <v/>
      </c>
      <c r="G6698" s="18" t="str">
        <f t="shared" si="437"/>
        <v/>
      </c>
      <c r="H6698" s="18" t="str">
        <f t="shared" si="438"/>
        <v/>
      </c>
    </row>
    <row r="6699" spans="5:8" x14ac:dyDescent="0.25">
      <c r="E6699" s="18" t="str">
        <f t="shared" si="435"/>
        <v/>
      </c>
      <c r="F6699" s="18" t="str">
        <f t="shared" si="436"/>
        <v/>
      </c>
      <c r="G6699" s="18" t="str">
        <f t="shared" si="437"/>
        <v/>
      </c>
      <c r="H6699" s="18" t="str">
        <f t="shared" si="438"/>
        <v/>
      </c>
    </row>
    <row r="6700" spans="5:8" x14ac:dyDescent="0.25">
      <c r="E6700" s="18" t="str">
        <f t="shared" si="435"/>
        <v/>
      </c>
      <c r="F6700" s="18" t="str">
        <f t="shared" si="436"/>
        <v/>
      </c>
      <c r="G6700" s="18" t="str">
        <f t="shared" si="437"/>
        <v/>
      </c>
      <c r="H6700" s="18" t="str">
        <f t="shared" si="438"/>
        <v/>
      </c>
    </row>
    <row r="6701" spans="5:8" x14ac:dyDescent="0.25">
      <c r="E6701" s="18" t="str">
        <f t="shared" si="435"/>
        <v/>
      </c>
      <c r="F6701" s="18" t="str">
        <f t="shared" si="436"/>
        <v/>
      </c>
      <c r="G6701" s="18" t="str">
        <f t="shared" si="437"/>
        <v/>
      </c>
      <c r="H6701" s="18" t="str">
        <f t="shared" si="438"/>
        <v/>
      </c>
    </row>
    <row r="6702" spans="5:8" x14ac:dyDescent="0.25">
      <c r="E6702" s="18" t="str">
        <f t="shared" si="435"/>
        <v/>
      </c>
      <c r="F6702" s="18" t="str">
        <f t="shared" si="436"/>
        <v/>
      </c>
      <c r="G6702" s="18" t="str">
        <f t="shared" si="437"/>
        <v/>
      </c>
      <c r="H6702" s="18" t="str">
        <f t="shared" si="438"/>
        <v/>
      </c>
    </row>
    <row r="6703" spans="5:8" x14ac:dyDescent="0.25">
      <c r="E6703" s="18" t="str">
        <f t="shared" si="435"/>
        <v/>
      </c>
      <c r="F6703" s="18" t="str">
        <f t="shared" si="436"/>
        <v/>
      </c>
      <c r="G6703" s="18" t="str">
        <f t="shared" si="437"/>
        <v/>
      </c>
      <c r="H6703" s="18" t="str">
        <f t="shared" si="438"/>
        <v/>
      </c>
    </row>
    <row r="6704" spans="5:8" x14ac:dyDescent="0.25">
      <c r="E6704" s="18" t="str">
        <f t="shared" si="435"/>
        <v/>
      </c>
      <c r="F6704" s="18" t="str">
        <f t="shared" si="436"/>
        <v/>
      </c>
      <c r="G6704" s="18" t="str">
        <f t="shared" si="437"/>
        <v/>
      </c>
      <c r="H6704" s="18" t="str">
        <f t="shared" si="438"/>
        <v/>
      </c>
    </row>
    <row r="6705" spans="5:8" x14ac:dyDescent="0.25">
      <c r="E6705" s="18" t="str">
        <f t="shared" si="435"/>
        <v/>
      </c>
      <c r="F6705" s="18" t="str">
        <f t="shared" si="436"/>
        <v/>
      </c>
      <c r="G6705" s="18" t="str">
        <f t="shared" si="437"/>
        <v/>
      </c>
      <c r="H6705" s="18" t="str">
        <f t="shared" si="438"/>
        <v/>
      </c>
    </row>
    <row r="6706" spans="5:8" x14ac:dyDescent="0.25">
      <c r="E6706" s="18" t="str">
        <f t="shared" si="435"/>
        <v/>
      </c>
      <c r="F6706" s="18" t="str">
        <f t="shared" si="436"/>
        <v/>
      </c>
      <c r="G6706" s="18" t="str">
        <f t="shared" si="437"/>
        <v/>
      </c>
      <c r="H6706" s="18" t="str">
        <f t="shared" si="438"/>
        <v/>
      </c>
    </row>
    <row r="6707" spans="5:8" x14ac:dyDescent="0.25">
      <c r="E6707" s="18" t="str">
        <f t="shared" si="435"/>
        <v/>
      </c>
      <c r="F6707" s="18" t="str">
        <f t="shared" si="436"/>
        <v/>
      </c>
      <c r="G6707" s="18" t="str">
        <f t="shared" si="437"/>
        <v/>
      </c>
      <c r="H6707" s="18" t="str">
        <f t="shared" si="438"/>
        <v/>
      </c>
    </row>
    <row r="6708" spans="5:8" x14ac:dyDescent="0.25">
      <c r="E6708" s="18" t="str">
        <f t="shared" si="435"/>
        <v/>
      </c>
      <c r="F6708" s="18" t="str">
        <f t="shared" si="436"/>
        <v/>
      </c>
      <c r="G6708" s="18" t="str">
        <f t="shared" si="437"/>
        <v/>
      </c>
      <c r="H6708" s="18" t="str">
        <f t="shared" si="438"/>
        <v/>
      </c>
    </row>
    <row r="6709" spans="5:8" x14ac:dyDescent="0.25">
      <c r="E6709" s="18" t="str">
        <f t="shared" si="435"/>
        <v/>
      </c>
      <c r="F6709" s="18" t="str">
        <f t="shared" si="436"/>
        <v/>
      </c>
      <c r="G6709" s="18" t="str">
        <f t="shared" si="437"/>
        <v/>
      </c>
      <c r="H6709" s="18" t="str">
        <f t="shared" si="438"/>
        <v/>
      </c>
    </row>
    <row r="6710" spans="5:8" x14ac:dyDescent="0.25">
      <c r="E6710" s="18" t="str">
        <f t="shared" si="435"/>
        <v/>
      </c>
      <c r="F6710" s="18" t="str">
        <f t="shared" si="436"/>
        <v/>
      </c>
      <c r="G6710" s="18" t="str">
        <f t="shared" si="437"/>
        <v/>
      </c>
      <c r="H6710" s="18" t="str">
        <f t="shared" si="438"/>
        <v/>
      </c>
    </row>
    <row r="6711" spans="5:8" x14ac:dyDescent="0.25">
      <c r="E6711" s="18" t="str">
        <f t="shared" si="435"/>
        <v/>
      </c>
      <c r="F6711" s="18" t="str">
        <f t="shared" si="436"/>
        <v/>
      </c>
      <c r="G6711" s="18" t="str">
        <f t="shared" si="437"/>
        <v/>
      </c>
      <c r="H6711" s="18" t="str">
        <f t="shared" si="438"/>
        <v/>
      </c>
    </row>
    <row r="6712" spans="5:8" x14ac:dyDescent="0.25">
      <c r="E6712" s="18" t="str">
        <f t="shared" si="435"/>
        <v/>
      </c>
      <c r="F6712" s="18" t="str">
        <f t="shared" si="436"/>
        <v/>
      </c>
      <c r="G6712" s="18" t="str">
        <f t="shared" si="437"/>
        <v/>
      </c>
      <c r="H6712" s="18" t="str">
        <f t="shared" si="438"/>
        <v/>
      </c>
    </row>
    <row r="6713" spans="5:8" x14ac:dyDescent="0.25">
      <c r="E6713" s="18" t="str">
        <f t="shared" si="435"/>
        <v/>
      </c>
      <c r="F6713" s="18" t="str">
        <f t="shared" si="436"/>
        <v/>
      </c>
      <c r="G6713" s="18" t="str">
        <f t="shared" si="437"/>
        <v/>
      </c>
      <c r="H6713" s="18" t="str">
        <f t="shared" si="438"/>
        <v/>
      </c>
    </row>
    <row r="6714" spans="5:8" x14ac:dyDescent="0.25">
      <c r="E6714" s="18" t="str">
        <f t="shared" si="435"/>
        <v/>
      </c>
      <c r="F6714" s="18" t="str">
        <f t="shared" si="436"/>
        <v/>
      </c>
      <c r="G6714" s="18" t="str">
        <f t="shared" si="437"/>
        <v/>
      </c>
      <c r="H6714" s="18" t="str">
        <f t="shared" si="438"/>
        <v/>
      </c>
    </row>
    <row r="6715" spans="5:8" x14ac:dyDescent="0.25">
      <c r="E6715" s="18" t="str">
        <f t="shared" si="435"/>
        <v/>
      </c>
      <c r="F6715" s="18" t="str">
        <f t="shared" si="436"/>
        <v/>
      </c>
      <c r="G6715" s="18" t="str">
        <f t="shared" si="437"/>
        <v/>
      </c>
      <c r="H6715" s="18" t="str">
        <f t="shared" si="438"/>
        <v/>
      </c>
    </row>
    <row r="6716" spans="5:8" x14ac:dyDescent="0.25">
      <c r="E6716" s="18" t="str">
        <f t="shared" si="435"/>
        <v/>
      </c>
      <c r="F6716" s="18" t="str">
        <f t="shared" si="436"/>
        <v/>
      </c>
      <c r="G6716" s="18" t="str">
        <f t="shared" si="437"/>
        <v/>
      </c>
      <c r="H6716" s="18" t="str">
        <f t="shared" si="438"/>
        <v/>
      </c>
    </row>
    <row r="6717" spans="5:8" x14ac:dyDescent="0.25">
      <c r="E6717" s="18" t="str">
        <f t="shared" si="435"/>
        <v/>
      </c>
      <c r="F6717" s="18" t="str">
        <f t="shared" si="436"/>
        <v/>
      </c>
      <c r="G6717" s="18" t="str">
        <f t="shared" si="437"/>
        <v/>
      </c>
      <c r="H6717" s="18" t="str">
        <f t="shared" si="438"/>
        <v/>
      </c>
    </row>
    <row r="6718" spans="5:8" x14ac:dyDescent="0.25">
      <c r="E6718" s="18" t="str">
        <f t="shared" si="435"/>
        <v/>
      </c>
      <c r="F6718" s="18" t="str">
        <f t="shared" si="436"/>
        <v/>
      </c>
      <c r="G6718" s="18" t="str">
        <f t="shared" si="437"/>
        <v/>
      </c>
      <c r="H6718" s="18" t="str">
        <f t="shared" si="438"/>
        <v/>
      </c>
    </row>
    <row r="6719" spans="5:8" x14ac:dyDescent="0.25">
      <c r="E6719" s="18" t="str">
        <f t="shared" si="435"/>
        <v/>
      </c>
      <c r="F6719" s="18" t="str">
        <f t="shared" si="436"/>
        <v/>
      </c>
      <c r="G6719" s="18" t="str">
        <f t="shared" si="437"/>
        <v/>
      </c>
      <c r="H6719" s="18" t="str">
        <f t="shared" si="438"/>
        <v/>
      </c>
    </row>
    <row r="6720" spans="5:8" x14ac:dyDescent="0.25">
      <c r="E6720" s="18" t="str">
        <f t="shared" si="435"/>
        <v/>
      </c>
      <c r="F6720" s="18" t="str">
        <f t="shared" si="436"/>
        <v/>
      </c>
      <c r="G6720" s="18" t="str">
        <f t="shared" si="437"/>
        <v/>
      </c>
      <c r="H6720" s="18" t="str">
        <f t="shared" si="438"/>
        <v/>
      </c>
    </row>
    <row r="6721" spans="5:8" x14ac:dyDescent="0.25">
      <c r="E6721" s="18" t="str">
        <f t="shared" si="435"/>
        <v/>
      </c>
      <c r="F6721" s="18" t="str">
        <f t="shared" si="436"/>
        <v/>
      </c>
      <c r="G6721" s="18" t="str">
        <f t="shared" si="437"/>
        <v/>
      </c>
      <c r="H6721" s="18" t="str">
        <f t="shared" si="438"/>
        <v/>
      </c>
    </row>
    <row r="6722" spans="5:8" x14ac:dyDescent="0.25">
      <c r="E6722" s="18" t="str">
        <f t="shared" si="435"/>
        <v/>
      </c>
      <c r="F6722" s="18" t="str">
        <f t="shared" si="436"/>
        <v/>
      </c>
      <c r="G6722" s="18" t="str">
        <f t="shared" si="437"/>
        <v/>
      </c>
      <c r="H6722" s="18" t="str">
        <f t="shared" si="438"/>
        <v/>
      </c>
    </row>
    <row r="6723" spans="5:8" x14ac:dyDescent="0.25">
      <c r="E6723" s="18" t="str">
        <f t="shared" si="435"/>
        <v/>
      </c>
      <c r="F6723" s="18" t="str">
        <f t="shared" si="436"/>
        <v/>
      </c>
      <c r="G6723" s="18" t="str">
        <f t="shared" si="437"/>
        <v/>
      </c>
      <c r="H6723" s="18" t="str">
        <f t="shared" si="438"/>
        <v/>
      </c>
    </row>
    <row r="6724" spans="5:8" x14ac:dyDescent="0.25">
      <c r="E6724" s="18" t="str">
        <f t="shared" si="435"/>
        <v/>
      </c>
      <c r="F6724" s="18" t="str">
        <f t="shared" si="436"/>
        <v/>
      </c>
      <c r="G6724" s="18" t="str">
        <f t="shared" si="437"/>
        <v/>
      </c>
      <c r="H6724" s="18" t="str">
        <f t="shared" si="438"/>
        <v/>
      </c>
    </row>
    <row r="6725" spans="5:8" x14ac:dyDescent="0.25">
      <c r="E6725" s="18" t="str">
        <f t="shared" si="435"/>
        <v/>
      </c>
      <c r="F6725" s="18" t="str">
        <f t="shared" si="436"/>
        <v/>
      </c>
      <c r="G6725" s="18" t="str">
        <f t="shared" si="437"/>
        <v/>
      </c>
      <c r="H6725" s="18" t="str">
        <f t="shared" si="438"/>
        <v/>
      </c>
    </row>
    <row r="6726" spans="5:8" x14ac:dyDescent="0.25">
      <c r="E6726" s="18" t="str">
        <f t="shared" ref="E6726:E6789" si="439">IF($C6726="","",IFERROR(INDEX(ItemPriceCol,MATCH($C6726,ItemName,0)),""))</f>
        <v/>
      </c>
      <c r="F6726" s="18" t="str">
        <f t="shared" ref="F6726:F6789" si="440">IF(OR($D6726="",$E6726=""),"",$D6726*$E6726)</f>
        <v/>
      </c>
      <c r="G6726" s="18" t="str">
        <f t="shared" ref="G6726:G6789" si="441">IF($C6726="","",IFERROR(INDEX(ItemCostCol,MATCH($C6726,ItemName,0)),""))</f>
        <v/>
      </c>
      <c r="H6726" s="18" t="str">
        <f t="shared" ref="H6726:H6789" si="442">IF(OR($F6726="",$G6726=""),"",$F6726-$D6726*$G6726)</f>
        <v/>
      </c>
    </row>
    <row r="6727" spans="5:8" x14ac:dyDescent="0.25">
      <c r="E6727" s="18" t="str">
        <f t="shared" si="439"/>
        <v/>
      </c>
      <c r="F6727" s="18" t="str">
        <f t="shared" si="440"/>
        <v/>
      </c>
      <c r="G6727" s="18" t="str">
        <f t="shared" si="441"/>
        <v/>
      </c>
      <c r="H6727" s="18" t="str">
        <f t="shared" si="442"/>
        <v/>
      </c>
    </row>
    <row r="6728" spans="5:8" x14ac:dyDescent="0.25">
      <c r="E6728" s="18" t="str">
        <f t="shared" si="439"/>
        <v/>
      </c>
      <c r="F6728" s="18" t="str">
        <f t="shared" si="440"/>
        <v/>
      </c>
      <c r="G6728" s="18" t="str">
        <f t="shared" si="441"/>
        <v/>
      </c>
      <c r="H6728" s="18" t="str">
        <f t="shared" si="442"/>
        <v/>
      </c>
    </row>
    <row r="6729" spans="5:8" x14ac:dyDescent="0.25">
      <c r="E6729" s="18" t="str">
        <f t="shared" si="439"/>
        <v/>
      </c>
      <c r="F6729" s="18" t="str">
        <f t="shared" si="440"/>
        <v/>
      </c>
      <c r="G6729" s="18" t="str">
        <f t="shared" si="441"/>
        <v/>
      </c>
      <c r="H6729" s="18" t="str">
        <f t="shared" si="442"/>
        <v/>
      </c>
    </row>
    <row r="6730" spans="5:8" x14ac:dyDescent="0.25">
      <c r="E6730" s="18" t="str">
        <f t="shared" si="439"/>
        <v/>
      </c>
      <c r="F6730" s="18" t="str">
        <f t="shared" si="440"/>
        <v/>
      </c>
      <c r="G6730" s="18" t="str">
        <f t="shared" si="441"/>
        <v/>
      </c>
      <c r="H6730" s="18" t="str">
        <f t="shared" si="442"/>
        <v/>
      </c>
    </row>
    <row r="6731" spans="5:8" x14ac:dyDescent="0.25">
      <c r="E6731" s="18" t="str">
        <f t="shared" si="439"/>
        <v/>
      </c>
      <c r="F6731" s="18" t="str">
        <f t="shared" si="440"/>
        <v/>
      </c>
      <c r="G6731" s="18" t="str">
        <f t="shared" si="441"/>
        <v/>
      </c>
      <c r="H6731" s="18" t="str">
        <f t="shared" si="442"/>
        <v/>
      </c>
    </row>
    <row r="6732" spans="5:8" x14ac:dyDescent="0.25">
      <c r="E6732" s="18" t="str">
        <f t="shared" si="439"/>
        <v/>
      </c>
      <c r="F6732" s="18" t="str">
        <f t="shared" si="440"/>
        <v/>
      </c>
      <c r="G6732" s="18" t="str">
        <f t="shared" si="441"/>
        <v/>
      </c>
      <c r="H6732" s="18" t="str">
        <f t="shared" si="442"/>
        <v/>
      </c>
    </row>
    <row r="6733" spans="5:8" x14ac:dyDescent="0.25">
      <c r="E6733" s="18" t="str">
        <f t="shared" si="439"/>
        <v/>
      </c>
      <c r="F6733" s="18" t="str">
        <f t="shared" si="440"/>
        <v/>
      </c>
      <c r="G6733" s="18" t="str">
        <f t="shared" si="441"/>
        <v/>
      </c>
      <c r="H6733" s="18" t="str">
        <f t="shared" si="442"/>
        <v/>
      </c>
    </row>
    <row r="6734" spans="5:8" x14ac:dyDescent="0.25">
      <c r="E6734" s="18" t="str">
        <f t="shared" si="439"/>
        <v/>
      </c>
      <c r="F6734" s="18" t="str">
        <f t="shared" si="440"/>
        <v/>
      </c>
      <c r="G6734" s="18" t="str">
        <f t="shared" si="441"/>
        <v/>
      </c>
      <c r="H6734" s="18" t="str">
        <f t="shared" si="442"/>
        <v/>
      </c>
    </row>
    <row r="6735" spans="5:8" x14ac:dyDescent="0.25">
      <c r="E6735" s="18" t="str">
        <f t="shared" si="439"/>
        <v/>
      </c>
      <c r="F6735" s="18" t="str">
        <f t="shared" si="440"/>
        <v/>
      </c>
      <c r="G6735" s="18" t="str">
        <f t="shared" si="441"/>
        <v/>
      </c>
      <c r="H6735" s="18" t="str">
        <f t="shared" si="442"/>
        <v/>
      </c>
    </row>
    <row r="6736" spans="5:8" x14ac:dyDescent="0.25">
      <c r="E6736" s="18" t="str">
        <f t="shared" si="439"/>
        <v/>
      </c>
      <c r="F6736" s="18" t="str">
        <f t="shared" si="440"/>
        <v/>
      </c>
      <c r="G6736" s="18" t="str">
        <f t="shared" si="441"/>
        <v/>
      </c>
      <c r="H6736" s="18" t="str">
        <f t="shared" si="442"/>
        <v/>
      </c>
    </row>
    <row r="6737" spans="5:8" x14ac:dyDescent="0.25">
      <c r="E6737" s="18" t="str">
        <f t="shared" si="439"/>
        <v/>
      </c>
      <c r="F6737" s="18" t="str">
        <f t="shared" si="440"/>
        <v/>
      </c>
      <c r="G6737" s="18" t="str">
        <f t="shared" si="441"/>
        <v/>
      </c>
      <c r="H6737" s="18" t="str">
        <f t="shared" si="442"/>
        <v/>
      </c>
    </row>
    <row r="6738" spans="5:8" x14ac:dyDescent="0.25">
      <c r="E6738" s="18" t="str">
        <f t="shared" si="439"/>
        <v/>
      </c>
      <c r="F6738" s="18" t="str">
        <f t="shared" si="440"/>
        <v/>
      </c>
      <c r="G6738" s="18" t="str">
        <f t="shared" si="441"/>
        <v/>
      </c>
      <c r="H6738" s="18" t="str">
        <f t="shared" si="442"/>
        <v/>
      </c>
    </row>
    <row r="6739" spans="5:8" x14ac:dyDescent="0.25">
      <c r="E6739" s="18" t="str">
        <f t="shared" si="439"/>
        <v/>
      </c>
      <c r="F6739" s="18" t="str">
        <f t="shared" si="440"/>
        <v/>
      </c>
      <c r="G6739" s="18" t="str">
        <f t="shared" si="441"/>
        <v/>
      </c>
      <c r="H6739" s="18" t="str">
        <f t="shared" si="442"/>
        <v/>
      </c>
    </row>
    <row r="6740" spans="5:8" x14ac:dyDescent="0.25">
      <c r="E6740" s="18" t="str">
        <f t="shared" si="439"/>
        <v/>
      </c>
      <c r="F6740" s="18" t="str">
        <f t="shared" si="440"/>
        <v/>
      </c>
      <c r="G6740" s="18" t="str">
        <f t="shared" si="441"/>
        <v/>
      </c>
      <c r="H6740" s="18" t="str">
        <f t="shared" si="442"/>
        <v/>
      </c>
    </row>
    <row r="6741" spans="5:8" x14ac:dyDescent="0.25">
      <c r="E6741" s="18" t="str">
        <f t="shared" si="439"/>
        <v/>
      </c>
      <c r="F6741" s="18" t="str">
        <f t="shared" si="440"/>
        <v/>
      </c>
      <c r="G6741" s="18" t="str">
        <f t="shared" si="441"/>
        <v/>
      </c>
      <c r="H6741" s="18" t="str">
        <f t="shared" si="442"/>
        <v/>
      </c>
    </row>
    <row r="6742" spans="5:8" x14ac:dyDescent="0.25">
      <c r="E6742" s="18" t="str">
        <f t="shared" si="439"/>
        <v/>
      </c>
      <c r="F6742" s="18" t="str">
        <f t="shared" si="440"/>
        <v/>
      </c>
      <c r="G6742" s="18" t="str">
        <f t="shared" si="441"/>
        <v/>
      </c>
      <c r="H6742" s="18" t="str">
        <f t="shared" si="442"/>
        <v/>
      </c>
    </row>
    <row r="6743" spans="5:8" x14ac:dyDescent="0.25">
      <c r="E6743" s="18" t="str">
        <f t="shared" si="439"/>
        <v/>
      </c>
      <c r="F6743" s="18" t="str">
        <f t="shared" si="440"/>
        <v/>
      </c>
      <c r="G6743" s="18" t="str">
        <f t="shared" si="441"/>
        <v/>
      </c>
      <c r="H6743" s="18" t="str">
        <f t="shared" si="442"/>
        <v/>
      </c>
    </row>
    <row r="6744" spans="5:8" x14ac:dyDescent="0.25">
      <c r="E6744" s="18" t="str">
        <f t="shared" si="439"/>
        <v/>
      </c>
      <c r="F6744" s="18" t="str">
        <f t="shared" si="440"/>
        <v/>
      </c>
      <c r="G6744" s="18" t="str">
        <f t="shared" si="441"/>
        <v/>
      </c>
      <c r="H6744" s="18" t="str">
        <f t="shared" si="442"/>
        <v/>
      </c>
    </row>
    <row r="6745" spans="5:8" x14ac:dyDescent="0.25">
      <c r="E6745" s="18" t="str">
        <f t="shared" si="439"/>
        <v/>
      </c>
      <c r="F6745" s="18" t="str">
        <f t="shared" si="440"/>
        <v/>
      </c>
      <c r="G6745" s="18" t="str">
        <f t="shared" si="441"/>
        <v/>
      </c>
      <c r="H6745" s="18" t="str">
        <f t="shared" si="442"/>
        <v/>
      </c>
    </row>
    <row r="6746" spans="5:8" x14ac:dyDescent="0.25">
      <c r="E6746" s="18" t="str">
        <f t="shared" si="439"/>
        <v/>
      </c>
      <c r="F6746" s="18" t="str">
        <f t="shared" si="440"/>
        <v/>
      </c>
      <c r="G6746" s="18" t="str">
        <f t="shared" si="441"/>
        <v/>
      </c>
      <c r="H6746" s="18" t="str">
        <f t="shared" si="442"/>
        <v/>
      </c>
    </row>
    <row r="6747" spans="5:8" x14ac:dyDescent="0.25">
      <c r="E6747" s="18" t="str">
        <f t="shared" si="439"/>
        <v/>
      </c>
      <c r="F6747" s="18" t="str">
        <f t="shared" si="440"/>
        <v/>
      </c>
      <c r="G6747" s="18" t="str">
        <f t="shared" si="441"/>
        <v/>
      </c>
      <c r="H6747" s="18" t="str">
        <f t="shared" si="442"/>
        <v/>
      </c>
    </row>
    <row r="6748" spans="5:8" x14ac:dyDescent="0.25">
      <c r="E6748" s="18" t="str">
        <f t="shared" si="439"/>
        <v/>
      </c>
      <c r="F6748" s="18" t="str">
        <f t="shared" si="440"/>
        <v/>
      </c>
      <c r="G6748" s="18" t="str">
        <f t="shared" si="441"/>
        <v/>
      </c>
      <c r="H6748" s="18" t="str">
        <f t="shared" si="442"/>
        <v/>
      </c>
    </row>
    <row r="6749" spans="5:8" x14ac:dyDescent="0.25">
      <c r="E6749" s="18" t="str">
        <f t="shared" si="439"/>
        <v/>
      </c>
      <c r="F6749" s="18" t="str">
        <f t="shared" si="440"/>
        <v/>
      </c>
      <c r="G6749" s="18" t="str">
        <f t="shared" si="441"/>
        <v/>
      </c>
      <c r="H6749" s="18" t="str">
        <f t="shared" si="442"/>
        <v/>
      </c>
    </row>
    <row r="6750" spans="5:8" x14ac:dyDescent="0.25">
      <c r="E6750" s="18" t="str">
        <f t="shared" si="439"/>
        <v/>
      </c>
      <c r="F6750" s="18" t="str">
        <f t="shared" si="440"/>
        <v/>
      </c>
      <c r="G6750" s="18" t="str">
        <f t="shared" si="441"/>
        <v/>
      </c>
      <c r="H6750" s="18" t="str">
        <f t="shared" si="442"/>
        <v/>
      </c>
    </row>
    <row r="6751" spans="5:8" x14ac:dyDescent="0.25">
      <c r="E6751" s="18" t="str">
        <f t="shared" si="439"/>
        <v/>
      </c>
      <c r="F6751" s="18" t="str">
        <f t="shared" si="440"/>
        <v/>
      </c>
      <c r="G6751" s="18" t="str">
        <f t="shared" si="441"/>
        <v/>
      </c>
      <c r="H6751" s="18" t="str">
        <f t="shared" si="442"/>
        <v/>
      </c>
    </row>
    <row r="6752" spans="5:8" x14ac:dyDescent="0.25">
      <c r="E6752" s="18" t="str">
        <f t="shared" si="439"/>
        <v/>
      </c>
      <c r="F6752" s="18" t="str">
        <f t="shared" si="440"/>
        <v/>
      </c>
      <c r="G6752" s="18" t="str">
        <f t="shared" si="441"/>
        <v/>
      </c>
      <c r="H6752" s="18" t="str">
        <f t="shared" si="442"/>
        <v/>
      </c>
    </row>
    <row r="6753" spans="5:8" x14ac:dyDescent="0.25">
      <c r="E6753" s="18" t="str">
        <f t="shared" si="439"/>
        <v/>
      </c>
      <c r="F6753" s="18" t="str">
        <f t="shared" si="440"/>
        <v/>
      </c>
      <c r="G6753" s="18" t="str">
        <f t="shared" si="441"/>
        <v/>
      </c>
      <c r="H6753" s="18" t="str">
        <f t="shared" si="442"/>
        <v/>
      </c>
    </row>
    <row r="6754" spans="5:8" x14ac:dyDescent="0.25">
      <c r="E6754" s="18" t="str">
        <f t="shared" si="439"/>
        <v/>
      </c>
      <c r="F6754" s="18" t="str">
        <f t="shared" si="440"/>
        <v/>
      </c>
      <c r="G6754" s="18" t="str">
        <f t="shared" si="441"/>
        <v/>
      </c>
      <c r="H6754" s="18" t="str">
        <f t="shared" si="442"/>
        <v/>
      </c>
    </row>
    <row r="6755" spans="5:8" x14ac:dyDescent="0.25">
      <c r="E6755" s="18" t="str">
        <f t="shared" si="439"/>
        <v/>
      </c>
      <c r="F6755" s="18" t="str">
        <f t="shared" si="440"/>
        <v/>
      </c>
      <c r="G6755" s="18" t="str">
        <f t="shared" si="441"/>
        <v/>
      </c>
      <c r="H6755" s="18" t="str">
        <f t="shared" si="442"/>
        <v/>
      </c>
    </row>
    <row r="6756" spans="5:8" x14ac:dyDescent="0.25">
      <c r="E6756" s="18" t="str">
        <f t="shared" si="439"/>
        <v/>
      </c>
      <c r="F6756" s="18" t="str">
        <f t="shared" si="440"/>
        <v/>
      </c>
      <c r="G6756" s="18" t="str">
        <f t="shared" si="441"/>
        <v/>
      </c>
      <c r="H6756" s="18" t="str">
        <f t="shared" si="442"/>
        <v/>
      </c>
    </row>
    <row r="6757" spans="5:8" x14ac:dyDescent="0.25">
      <c r="E6757" s="18" t="str">
        <f t="shared" si="439"/>
        <v/>
      </c>
      <c r="F6757" s="18" t="str">
        <f t="shared" si="440"/>
        <v/>
      </c>
      <c r="G6757" s="18" t="str">
        <f t="shared" si="441"/>
        <v/>
      </c>
      <c r="H6757" s="18" t="str">
        <f t="shared" si="442"/>
        <v/>
      </c>
    </row>
    <row r="6758" spans="5:8" x14ac:dyDescent="0.25">
      <c r="E6758" s="18" t="str">
        <f t="shared" si="439"/>
        <v/>
      </c>
      <c r="F6758" s="18" t="str">
        <f t="shared" si="440"/>
        <v/>
      </c>
      <c r="G6758" s="18" t="str">
        <f t="shared" si="441"/>
        <v/>
      </c>
      <c r="H6758" s="18" t="str">
        <f t="shared" si="442"/>
        <v/>
      </c>
    </row>
    <row r="6759" spans="5:8" x14ac:dyDescent="0.25">
      <c r="E6759" s="18" t="str">
        <f t="shared" si="439"/>
        <v/>
      </c>
      <c r="F6759" s="18" t="str">
        <f t="shared" si="440"/>
        <v/>
      </c>
      <c r="G6759" s="18" t="str">
        <f t="shared" si="441"/>
        <v/>
      </c>
      <c r="H6759" s="18" t="str">
        <f t="shared" si="442"/>
        <v/>
      </c>
    </row>
    <row r="6760" spans="5:8" x14ac:dyDescent="0.25">
      <c r="E6760" s="18" t="str">
        <f t="shared" si="439"/>
        <v/>
      </c>
      <c r="F6760" s="18" t="str">
        <f t="shared" si="440"/>
        <v/>
      </c>
      <c r="G6760" s="18" t="str">
        <f t="shared" si="441"/>
        <v/>
      </c>
      <c r="H6760" s="18" t="str">
        <f t="shared" si="442"/>
        <v/>
      </c>
    </row>
    <row r="6761" spans="5:8" x14ac:dyDescent="0.25">
      <c r="E6761" s="18" t="str">
        <f t="shared" si="439"/>
        <v/>
      </c>
      <c r="F6761" s="18" t="str">
        <f t="shared" si="440"/>
        <v/>
      </c>
      <c r="G6761" s="18" t="str">
        <f t="shared" si="441"/>
        <v/>
      </c>
      <c r="H6761" s="18" t="str">
        <f t="shared" si="442"/>
        <v/>
      </c>
    </row>
    <row r="6762" spans="5:8" x14ac:dyDescent="0.25">
      <c r="E6762" s="18" t="str">
        <f t="shared" si="439"/>
        <v/>
      </c>
      <c r="F6762" s="18" t="str">
        <f t="shared" si="440"/>
        <v/>
      </c>
      <c r="G6762" s="18" t="str">
        <f t="shared" si="441"/>
        <v/>
      </c>
      <c r="H6762" s="18" t="str">
        <f t="shared" si="442"/>
        <v/>
      </c>
    </row>
    <row r="6763" spans="5:8" x14ac:dyDescent="0.25">
      <c r="E6763" s="18" t="str">
        <f t="shared" si="439"/>
        <v/>
      </c>
      <c r="F6763" s="18" t="str">
        <f t="shared" si="440"/>
        <v/>
      </c>
      <c r="G6763" s="18" t="str">
        <f t="shared" si="441"/>
        <v/>
      </c>
      <c r="H6763" s="18" t="str">
        <f t="shared" si="442"/>
        <v/>
      </c>
    </row>
    <row r="6764" spans="5:8" x14ac:dyDescent="0.25">
      <c r="E6764" s="18" t="str">
        <f t="shared" si="439"/>
        <v/>
      </c>
      <c r="F6764" s="18" t="str">
        <f t="shared" si="440"/>
        <v/>
      </c>
      <c r="G6764" s="18" t="str">
        <f t="shared" si="441"/>
        <v/>
      </c>
      <c r="H6764" s="18" t="str">
        <f t="shared" si="442"/>
        <v/>
      </c>
    </row>
    <row r="6765" spans="5:8" x14ac:dyDescent="0.25">
      <c r="E6765" s="18" t="str">
        <f t="shared" si="439"/>
        <v/>
      </c>
      <c r="F6765" s="18" t="str">
        <f t="shared" si="440"/>
        <v/>
      </c>
      <c r="G6765" s="18" t="str">
        <f t="shared" si="441"/>
        <v/>
      </c>
      <c r="H6765" s="18" t="str">
        <f t="shared" si="442"/>
        <v/>
      </c>
    </row>
    <row r="6766" spans="5:8" x14ac:dyDescent="0.25">
      <c r="E6766" s="18" t="str">
        <f t="shared" si="439"/>
        <v/>
      </c>
      <c r="F6766" s="18" t="str">
        <f t="shared" si="440"/>
        <v/>
      </c>
      <c r="G6766" s="18" t="str">
        <f t="shared" si="441"/>
        <v/>
      </c>
      <c r="H6766" s="18" t="str">
        <f t="shared" si="442"/>
        <v/>
      </c>
    </row>
    <row r="6767" spans="5:8" x14ac:dyDescent="0.25">
      <c r="E6767" s="18" t="str">
        <f t="shared" si="439"/>
        <v/>
      </c>
      <c r="F6767" s="18" t="str">
        <f t="shared" si="440"/>
        <v/>
      </c>
      <c r="G6767" s="18" t="str">
        <f t="shared" si="441"/>
        <v/>
      </c>
      <c r="H6767" s="18" t="str">
        <f t="shared" si="442"/>
        <v/>
      </c>
    </row>
    <row r="6768" spans="5:8" x14ac:dyDescent="0.25">
      <c r="E6768" s="18" t="str">
        <f t="shared" si="439"/>
        <v/>
      </c>
      <c r="F6768" s="18" t="str">
        <f t="shared" si="440"/>
        <v/>
      </c>
      <c r="G6768" s="18" t="str">
        <f t="shared" si="441"/>
        <v/>
      </c>
      <c r="H6768" s="18" t="str">
        <f t="shared" si="442"/>
        <v/>
      </c>
    </row>
    <row r="6769" spans="5:8" x14ac:dyDescent="0.25">
      <c r="E6769" s="18" t="str">
        <f t="shared" si="439"/>
        <v/>
      </c>
      <c r="F6769" s="18" t="str">
        <f t="shared" si="440"/>
        <v/>
      </c>
      <c r="G6769" s="18" t="str">
        <f t="shared" si="441"/>
        <v/>
      </c>
      <c r="H6769" s="18" t="str">
        <f t="shared" si="442"/>
        <v/>
      </c>
    </row>
    <row r="6770" spans="5:8" x14ac:dyDescent="0.25">
      <c r="E6770" s="18" t="str">
        <f t="shared" si="439"/>
        <v/>
      </c>
      <c r="F6770" s="18" t="str">
        <f t="shared" si="440"/>
        <v/>
      </c>
      <c r="G6770" s="18" t="str">
        <f t="shared" si="441"/>
        <v/>
      </c>
      <c r="H6770" s="18" t="str">
        <f t="shared" si="442"/>
        <v/>
      </c>
    </row>
    <row r="6771" spans="5:8" x14ac:dyDescent="0.25">
      <c r="E6771" s="18" t="str">
        <f t="shared" si="439"/>
        <v/>
      </c>
      <c r="F6771" s="18" t="str">
        <f t="shared" si="440"/>
        <v/>
      </c>
      <c r="G6771" s="18" t="str">
        <f t="shared" si="441"/>
        <v/>
      </c>
      <c r="H6771" s="18" t="str">
        <f t="shared" si="442"/>
        <v/>
      </c>
    </row>
    <row r="6772" spans="5:8" x14ac:dyDescent="0.25">
      <c r="E6772" s="18" t="str">
        <f t="shared" si="439"/>
        <v/>
      </c>
      <c r="F6772" s="18" t="str">
        <f t="shared" si="440"/>
        <v/>
      </c>
      <c r="G6772" s="18" t="str">
        <f t="shared" si="441"/>
        <v/>
      </c>
      <c r="H6772" s="18" t="str">
        <f t="shared" si="442"/>
        <v/>
      </c>
    </row>
    <row r="6773" spans="5:8" x14ac:dyDescent="0.25">
      <c r="E6773" s="18" t="str">
        <f t="shared" si="439"/>
        <v/>
      </c>
      <c r="F6773" s="18" t="str">
        <f t="shared" si="440"/>
        <v/>
      </c>
      <c r="G6773" s="18" t="str">
        <f t="shared" si="441"/>
        <v/>
      </c>
      <c r="H6773" s="18" t="str">
        <f t="shared" si="442"/>
        <v/>
      </c>
    </row>
    <row r="6774" spans="5:8" x14ac:dyDescent="0.25">
      <c r="E6774" s="18" t="str">
        <f t="shared" si="439"/>
        <v/>
      </c>
      <c r="F6774" s="18" t="str">
        <f t="shared" si="440"/>
        <v/>
      </c>
      <c r="G6774" s="18" t="str">
        <f t="shared" si="441"/>
        <v/>
      </c>
      <c r="H6774" s="18" t="str">
        <f t="shared" si="442"/>
        <v/>
      </c>
    </row>
    <row r="6775" spans="5:8" x14ac:dyDescent="0.25">
      <c r="E6775" s="18" t="str">
        <f t="shared" si="439"/>
        <v/>
      </c>
      <c r="F6775" s="18" t="str">
        <f t="shared" si="440"/>
        <v/>
      </c>
      <c r="G6775" s="18" t="str">
        <f t="shared" si="441"/>
        <v/>
      </c>
      <c r="H6775" s="18" t="str">
        <f t="shared" si="442"/>
        <v/>
      </c>
    </row>
    <row r="6776" spans="5:8" x14ac:dyDescent="0.25">
      <c r="E6776" s="18" t="str">
        <f t="shared" si="439"/>
        <v/>
      </c>
      <c r="F6776" s="18" t="str">
        <f t="shared" si="440"/>
        <v/>
      </c>
      <c r="G6776" s="18" t="str">
        <f t="shared" si="441"/>
        <v/>
      </c>
      <c r="H6776" s="18" t="str">
        <f t="shared" si="442"/>
        <v/>
      </c>
    </row>
    <row r="6777" spans="5:8" x14ac:dyDescent="0.25">
      <c r="E6777" s="18" t="str">
        <f t="shared" si="439"/>
        <v/>
      </c>
      <c r="F6777" s="18" t="str">
        <f t="shared" si="440"/>
        <v/>
      </c>
      <c r="G6777" s="18" t="str">
        <f t="shared" si="441"/>
        <v/>
      </c>
      <c r="H6777" s="18" t="str">
        <f t="shared" si="442"/>
        <v/>
      </c>
    </row>
    <row r="6778" spans="5:8" x14ac:dyDescent="0.25">
      <c r="E6778" s="18" t="str">
        <f t="shared" si="439"/>
        <v/>
      </c>
      <c r="F6778" s="18" t="str">
        <f t="shared" si="440"/>
        <v/>
      </c>
      <c r="G6778" s="18" t="str">
        <f t="shared" si="441"/>
        <v/>
      </c>
      <c r="H6778" s="18" t="str">
        <f t="shared" si="442"/>
        <v/>
      </c>
    </row>
    <row r="6779" spans="5:8" x14ac:dyDescent="0.25">
      <c r="E6779" s="18" t="str">
        <f t="shared" si="439"/>
        <v/>
      </c>
      <c r="F6779" s="18" t="str">
        <f t="shared" si="440"/>
        <v/>
      </c>
      <c r="G6779" s="18" t="str">
        <f t="shared" si="441"/>
        <v/>
      </c>
      <c r="H6779" s="18" t="str">
        <f t="shared" si="442"/>
        <v/>
      </c>
    </row>
    <row r="6780" spans="5:8" x14ac:dyDescent="0.25">
      <c r="E6780" s="18" t="str">
        <f t="shared" si="439"/>
        <v/>
      </c>
      <c r="F6780" s="18" t="str">
        <f t="shared" si="440"/>
        <v/>
      </c>
      <c r="G6780" s="18" t="str">
        <f t="shared" si="441"/>
        <v/>
      </c>
      <c r="H6780" s="18" t="str">
        <f t="shared" si="442"/>
        <v/>
      </c>
    </row>
    <row r="6781" spans="5:8" x14ac:dyDescent="0.25">
      <c r="E6781" s="18" t="str">
        <f t="shared" si="439"/>
        <v/>
      </c>
      <c r="F6781" s="18" t="str">
        <f t="shared" si="440"/>
        <v/>
      </c>
      <c r="G6781" s="18" t="str">
        <f t="shared" si="441"/>
        <v/>
      </c>
      <c r="H6781" s="18" t="str">
        <f t="shared" si="442"/>
        <v/>
      </c>
    </row>
    <row r="6782" spans="5:8" x14ac:dyDescent="0.25">
      <c r="E6782" s="18" t="str">
        <f t="shared" si="439"/>
        <v/>
      </c>
      <c r="F6782" s="18" t="str">
        <f t="shared" si="440"/>
        <v/>
      </c>
      <c r="G6782" s="18" t="str">
        <f t="shared" si="441"/>
        <v/>
      </c>
      <c r="H6782" s="18" t="str">
        <f t="shared" si="442"/>
        <v/>
      </c>
    </row>
    <row r="6783" spans="5:8" x14ac:dyDescent="0.25">
      <c r="E6783" s="18" t="str">
        <f t="shared" si="439"/>
        <v/>
      </c>
      <c r="F6783" s="18" t="str">
        <f t="shared" si="440"/>
        <v/>
      </c>
      <c r="G6783" s="18" t="str">
        <f t="shared" si="441"/>
        <v/>
      </c>
      <c r="H6783" s="18" t="str">
        <f t="shared" si="442"/>
        <v/>
      </c>
    </row>
    <row r="6784" spans="5:8" x14ac:dyDescent="0.25">
      <c r="E6784" s="18" t="str">
        <f t="shared" si="439"/>
        <v/>
      </c>
      <c r="F6784" s="18" t="str">
        <f t="shared" si="440"/>
        <v/>
      </c>
      <c r="G6784" s="18" t="str">
        <f t="shared" si="441"/>
        <v/>
      </c>
      <c r="H6784" s="18" t="str">
        <f t="shared" si="442"/>
        <v/>
      </c>
    </row>
    <row r="6785" spans="5:8" x14ac:dyDescent="0.25">
      <c r="E6785" s="18" t="str">
        <f t="shared" si="439"/>
        <v/>
      </c>
      <c r="F6785" s="18" t="str">
        <f t="shared" si="440"/>
        <v/>
      </c>
      <c r="G6785" s="18" t="str">
        <f t="shared" si="441"/>
        <v/>
      </c>
      <c r="H6785" s="18" t="str">
        <f t="shared" si="442"/>
        <v/>
      </c>
    </row>
    <row r="6786" spans="5:8" x14ac:dyDescent="0.25">
      <c r="E6786" s="18" t="str">
        <f t="shared" si="439"/>
        <v/>
      </c>
      <c r="F6786" s="18" t="str">
        <f t="shared" si="440"/>
        <v/>
      </c>
      <c r="G6786" s="18" t="str">
        <f t="shared" si="441"/>
        <v/>
      </c>
      <c r="H6786" s="18" t="str">
        <f t="shared" si="442"/>
        <v/>
      </c>
    </row>
    <row r="6787" spans="5:8" x14ac:dyDescent="0.25">
      <c r="E6787" s="18" t="str">
        <f t="shared" si="439"/>
        <v/>
      </c>
      <c r="F6787" s="18" t="str">
        <f t="shared" si="440"/>
        <v/>
      </c>
      <c r="G6787" s="18" t="str">
        <f t="shared" si="441"/>
        <v/>
      </c>
      <c r="H6787" s="18" t="str">
        <f t="shared" si="442"/>
        <v/>
      </c>
    </row>
    <row r="6788" spans="5:8" x14ac:dyDescent="0.25">
      <c r="E6788" s="18" t="str">
        <f t="shared" si="439"/>
        <v/>
      </c>
      <c r="F6788" s="18" t="str">
        <f t="shared" si="440"/>
        <v/>
      </c>
      <c r="G6788" s="18" t="str">
        <f t="shared" si="441"/>
        <v/>
      </c>
      <c r="H6788" s="18" t="str">
        <f t="shared" si="442"/>
        <v/>
      </c>
    </row>
    <row r="6789" spans="5:8" x14ac:dyDescent="0.25">
      <c r="E6789" s="18" t="str">
        <f t="shared" si="439"/>
        <v/>
      </c>
      <c r="F6789" s="18" t="str">
        <f t="shared" si="440"/>
        <v/>
      </c>
      <c r="G6789" s="18" t="str">
        <f t="shared" si="441"/>
        <v/>
      </c>
      <c r="H6789" s="18" t="str">
        <f t="shared" si="442"/>
        <v/>
      </c>
    </row>
    <row r="6790" spans="5:8" x14ac:dyDescent="0.25">
      <c r="E6790" s="18" t="str">
        <f t="shared" ref="E6790:E6853" si="443">IF($C6790="","",IFERROR(INDEX(ItemPriceCol,MATCH($C6790,ItemName,0)),""))</f>
        <v/>
      </c>
      <c r="F6790" s="18" t="str">
        <f t="shared" ref="F6790:F6853" si="444">IF(OR($D6790="",$E6790=""),"",$D6790*$E6790)</f>
        <v/>
      </c>
      <c r="G6790" s="18" t="str">
        <f t="shared" ref="G6790:G6853" si="445">IF($C6790="","",IFERROR(INDEX(ItemCostCol,MATCH($C6790,ItemName,0)),""))</f>
        <v/>
      </c>
      <c r="H6790" s="18" t="str">
        <f t="shared" ref="H6790:H6853" si="446">IF(OR($F6790="",$G6790=""),"",$F6790-$D6790*$G6790)</f>
        <v/>
      </c>
    </row>
    <row r="6791" spans="5:8" x14ac:dyDescent="0.25">
      <c r="E6791" s="18" t="str">
        <f t="shared" si="443"/>
        <v/>
      </c>
      <c r="F6791" s="18" t="str">
        <f t="shared" si="444"/>
        <v/>
      </c>
      <c r="G6791" s="18" t="str">
        <f t="shared" si="445"/>
        <v/>
      </c>
      <c r="H6791" s="18" t="str">
        <f t="shared" si="446"/>
        <v/>
      </c>
    </row>
    <row r="6792" spans="5:8" x14ac:dyDescent="0.25">
      <c r="E6792" s="18" t="str">
        <f t="shared" si="443"/>
        <v/>
      </c>
      <c r="F6792" s="18" t="str">
        <f t="shared" si="444"/>
        <v/>
      </c>
      <c r="G6792" s="18" t="str">
        <f t="shared" si="445"/>
        <v/>
      </c>
      <c r="H6792" s="18" t="str">
        <f t="shared" si="446"/>
        <v/>
      </c>
    </row>
    <row r="6793" spans="5:8" x14ac:dyDescent="0.25">
      <c r="E6793" s="18" t="str">
        <f t="shared" si="443"/>
        <v/>
      </c>
      <c r="F6793" s="18" t="str">
        <f t="shared" si="444"/>
        <v/>
      </c>
      <c r="G6793" s="18" t="str">
        <f t="shared" si="445"/>
        <v/>
      </c>
      <c r="H6793" s="18" t="str">
        <f t="shared" si="446"/>
        <v/>
      </c>
    </row>
    <row r="6794" spans="5:8" x14ac:dyDescent="0.25">
      <c r="E6794" s="18" t="str">
        <f t="shared" si="443"/>
        <v/>
      </c>
      <c r="F6794" s="18" t="str">
        <f t="shared" si="444"/>
        <v/>
      </c>
      <c r="G6794" s="18" t="str">
        <f t="shared" si="445"/>
        <v/>
      </c>
      <c r="H6794" s="18" t="str">
        <f t="shared" si="446"/>
        <v/>
      </c>
    </row>
    <row r="6795" spans="5:8" x14ac:dyDescent="0.25">
      <c r="E6795" s="18" t="str">
        <f t="shared" si="443"/>
        <v/>
      </c>
      <c r="F6795" s="18" t="str">
        <f t="shared" si="444"/>
        <v/>
      </c>
      <c r="G6795" s="18" t="str">
        <f t="shared" si="445"/>
        <v/>
      </c>
      <c r="H6795" s="18" t="str">
        <f t="shared" si="446"/>
        <v/>
      </c>
    </row>
    <row r="6796" spans="5:8" x14ac:dyDescent="0.25">
      <c r="E6796" s="18" t="str">
        <f t="shared" si="443"/>
        <v/>
      </c>
      <c r="F6796" s="18" t="str">
        <f t="shared" si="444"/>
        <v/>
      </c>
      <c r="G6796" s="18" t="str">
        <f t="shared" si="445"/>
        <v/>
      </c>
      <c r="H6796" s="18" t="str">
        <f t="shared" si="446"/>
        <v/>
      </c>
    </row>
    <row r="6797" spans="5:8" x14ac:dyDescent="0.25">
      <c r="E6797" s="18" t="str">
        <f t="shared" si="443"/>
        <v/>
      </c>
      <c r="F6797" s="18" t="str">
        <f t="shared" si="444"/>
        <v/>
      </c>
      <c r="G6797" s="18" t="str">
        <f t="shared" si="445"/>
        <v/>
      </c>
      <c r="H6797" s="18" t="str">
        <f t="shared" si="446"/>
        <v/>
      </c>
    </row>
    <row r="6798" spans="5:8" x14ac:dyDescent="0.25">
      <c r="E6798" s="18" t="str">
        <f t="shared" si="443"/>
        <v/>
      </c>
      <c r="F6798" s="18" t="str">
        <f t="shared" si="444"/>
        <v/>
      </c>
      <c r="G6798" s="18" t="str">
        <f t="shared" si="445"/>
        <v/>
      </c>
      <c r="H6798" s="18" t="str">
        <f t="shared" si="446"/>
        <v/>
      </c>
    </row>
    <row r="6799" spans="5:8" x14ac:dyDescent="0.25">
      <c r="E6799" s="18" t="str">
        <f t="shared" si="443"/>
        <v/>
      </c>
      <c r="F6799" s="18" t="str">
        <f t="shared" si="444"/>
        <v/>
      </c>
      <c r="G6799" s="18" t="str">
        <f t="shared" si="445"/>
        <v/>
      </c>
      <c r="H6799" s="18" t="str">
        <f t="shared" si="446"/>
        <v/>
      </c>
    </row>
    <row r="6800" spans="5:8" x14ac:dyDescent="0.25">
      <c r="E6800" s="18" t="str">
        <f t="shared" si="443"/>
        <v/>
      </c>
      <c r="F6800" s="18" t="str">
        <f t="shared" si="444"/>
        <v/>
      </c>
      <c r="G6800" s="18" t="str">
        <f t="shared" si="445"/>
        <v/>
      </c>
      <c r="H6800" s="18" t="str">
        <f t="shared" si="446"/>
        <v/>
      </c>
    </row>
    <row r="6801" spans="5:8" x14ac:dyDescent="0.25">
      <c r="E6801" s="18" t="str">
        <f t="shared" si="443"/>
        <v/>
      </c>
      <c r="F6801" s="18" t="str">
        <f t="shared" si="444"/>
        <v/>
      </c>
      <c r="G6801" s="18" t="str">
        <f t="shared" si="445"/>
        <v/>
      </c>
      <c r="H6801" s="18" t="str">
        <f t="shared" si="446"/>
        <v/>
      </c>
    </row>
    <row r="6802" spans="5:8" x14ac:dyDescent="0.25">
      <c r="E6802" s="18" t="str">
        <f t="shared" si="443"/>
        <v/>
      </c>
      <c r="F6802" s="18" t="str">
        <f t="shared" si="444"/>
        <v/>
      </c>
      <c r="G6802" s="18" t="str">
        <f t="shared" si="445"/>
        <v/>
      </c>
      <c r="H6802" s="18" t="str">
        <f t="shared" si="446"/>
        <v/>
      </c>
    </row>
    <row r="6803" spans="5:8" x14ac:dyDescent="0.25">
      <c r="E6803" s="18" t="str">
        <f t="shared" si="443"/>
        <v/>
      </c>
      <c r="F6803" s="18" t="str">
        <f t="shared" si="444"/>
        <v/>
      </c>
      <c r="G6803" s="18" t="str">
        <f t="shared" si="445"/>
        <v/>
      </c>
      <c r="H6803" s="18" t="str">
        <f t="shared" si="446"/>
        <v/>
      </c>
    </row>
    <row r="6804" spans="5:8" x14ac:dyDescent="0.25">
      <c r="E6804" s="18" t="str">
        <f t="shared" si="443"/>
        <v/>
      </c>
      <c r="F6804" s="18" t="str">
        <f t="shared" si="444"/>
        <v/>
      </c>
      <c r="G6804" s="18" t="str">
        <f t="shared" si="445"/>
        <v/>
      </c>
      <c r="H6804" s="18" t="str">
        <f t="shared" si="446"/>
        <v/>
      </c>
    </row>
    <row r="6805" spans="5:8" x14ac:dyDescent="0.25">
      <c r="E6805" s="18" t="str">
        <f t="shared" si="443"/>
        <v/>
      </c>
      <c r="F6805" s="18" t="str">
        <f t="shared" si="444"/>
        <v/>
      </c>
      <c r="G6805" s="18" t="str">
        <f t="shared" si="445"/>
        <v/>
      </c>
      <c r="H6805" s="18" t="str">
        <f t="shared" si="446"/>
        <v/>
      </c>
    </row>
    <row r="6806" spans="5:8" x14ac:dyDescent="0.25">
      <c r="E6806" s="18" t="str">
        <f t="shared" si="443"/>
        <v/>
      </c>
      <c r="F6806" s="18" t="str">
        <f t="shared" si="444"/>
        <v/>
      </c>
      <c r="G6806" s="18" t="str">
        <f t="shared" si="445"/>
        <v/>
      </c>
      <c r="H6806" s="18" t="str">
        <f t="shared" si="446"/>
        <v/>
      </c>
    </row>
    <row r="6807" spans="5:8" x14ac:dyDescent="0.25">
      <c r="E6807" s="18" t="str">
        <f t="shared" si="443"/>
        <v/>
      </c>
      <c r="F6807" s="18" t="str">
        <f t="shared" si="444"/>
        <v/>
      </c>
      <c r="G6807" s="18" t="str">
        <f t="shared" si="445"/>
        <v/>
      </c>
      <c r="H6807" s="18" t="str">
        <f t="shared" si="446"/>
        <v/>
      </c>
    </row>
    <row r="6808" spans="5:8" x14ac:dyDescent="0.25">
      <c r="E6808" s="18" t="str">
        <f t="shared" si="443"/>
        <v/>
      </c>
      <c r="F6808" s="18" t="str">
        <f t="shared" si="444"/>
        <v/>
      </c>
      <c r="G6808" s="18" t="str">
        <f t="shared" si="445"/>
        <v/>
      </c>
      <c r="H6808" s="18" t="str">
        <f t="shared" si="446"/>
        <v/>
      </c>
    </row>
    <row r="6809" spans="5:8" x14ac:dyDescent="0.25">
      <c r="E6809" s="18" t="str">
        <f t="shared" si="443"/>
        <v/>
      </c>
      <c r="F6809" s="18" t="str">
        <f t="shared" si="444"/>
        <v/>
      </c>
      <c r="G6809" s="18" t="str">
        <f t="shared" si="445"/>
        <v/>
      </c>
      <c r="H6809" s="18" t="str">
        <f t="shared" si="446"/>
        <v/>
      </c>
    </row>
    <row r="6810" spans="5:8" x14ac:dyDescent="0.25">
      <c r="E6810" s="18" t="str">
        <f t="shared" si="443"/>
        <v/>
      </c>
      <c r="F6810" s="18" t="str">
        <f t="shared" si="444"/>
        <v/>
      </c>
      <c r="G6810" s="18" t="str">
        <f t="shared" si="445"/>
        <v/>
      </c>
      <c r="H6810" s="18" t="str">
        <f t="shared" si="446"/>
        <v/>
      </c>
    </row>
    <row r="6811" spans="5:8" x14ac:dyDescent="0.25">
      <c r="E6811" s="18" t="str">
        <f t="shared" si="443"/>
        <v/>
      </c>
      <c r="F6811" s="18" t="str">
        <f t="shared" si="444"/>
        <v/>
      </c>
      <c r="G6811" s="18" t="str">
        <f t="shared" si="445"/>
        <v/>
      </c>
      <c r="H6811" s="18" t="str">
        <f t="shared" si="446"/>
        <v/>
      </c>
    </row>
    <row r="6812" spans="5:8" x14ac:dyDescent="0.25">
      <c r="E6812" s="18" t="str">
        <f t="shared" si="443"/>
        <v/>
      </c>
      <c r="F6812" s="18" t="str">
        <f t="shared" si="444"/>
        <v/>
      </c>
      <c r="G6812" s="18" t="str">
        <f t="shared" si="445"/>
        <v/>
      </c>
      <c r="H6812" s="18" t="str">
        <f t="shared" si="446"/>
        <v/>
      </c>
    </row>
    <row r="6813" spans="5:8" x14ac:dyDescent="0.25">
      <c r="E6813" s="18" t="str">
        <f t="shared" si="443"/>
        <v/>
      </c>
      <c r="F6813" s="18" t="str">
        <f t="shared" si="444"/>
        <v/>
      </c>
      <c r="G6813" s="18" t="str">
        <f t="shared" si="445"/>
        <v/>
      </c>
      <c r="H6813" s="18" t="str">
        <f t="shared" si="446"/>
        <v/>
      </c>
    </row>
    <row r="6814" spans="5:8" x14ac:dyDescent="0.25">
      <c r="E6814" s="18" t="str">
        <f t="shared" si="443"/>
        <v/>
      </c>
      <c r="F6814" s="18" t="str">
        <f t="shared" si="444"/>
        <v/>
      </c>
      <c r="G6814" s="18" t="str">
        <f t="shared" si="445"/>
        <v/>
      </c>
      <c r="H6814" s="18" t="str">
        <f t="shared" si="446"/>
        <v/>
      </c>
    </row>
    <row r="6815" spans="5:8" x14ac:dyDescent="0.25">
      <c r="E6815" s="18" t="str">
        <f t="shared" si="443"/>
        <v/>
      </c>
      <c r="F6815" s="18" t="str">
        <f t="shared" si="444"/>
        <v/>
      </c>
      <c r="G6815" s="18" t="str">
        <f t="shared" si="445"/>
        <v/>
      </c>
      <c r="H6815" s="18" t="str">
        <f t="shared" si="446"/>
        <v/>
      </c>
    </row>
    <row r="6816" spans="5:8" x14ac:dyDescent="0.25">
      <c r="E6816" s="18" t="str">
        <f t="shared" si="443"/>
        <v/>
      </c>
      <c r="F6816" s="18" t="str">
        <f t="shared" si="444"/>
        <v/>
      </c>
      <c r="G6816" s="18" t="str">
        <f t="shared" si="445"/>
        <v/>
      </c>
      <c r="H6816" s="18" t="str">
        <f t="shared" si="446"/>
        <v/>
      </c>
    </row>
    <row r="6817" spans="5:8" x14ac:dyDescent="0.25">
      <c r="E6817" s="18" t="str">
        <f t="shared" si="443"/>
        <v/>
      </c>
      <c r="F6817" s="18" t="str">
        <f t="shared" si="444"/>
        <v/>
      </c>
      <c r="G6817" s="18" t="str">
        <f t="shared" si="445"/>
        <v/>
      </c>
      <c r="H6817" s="18" t="str">
        <f t="shared" si="446"/>
        <v/>
      </c>
    </row>
    <row r="6818" spans="5:8" x14ac:dyDescent="0.25">
      <c r="E6818" s="18" t="str">
        <f t="shared" si="443"/>
        <v/>
      </c>
      <c r="F6818" s="18" t="str">
        <f t="shared" si="444"/>
        <v/>
      </c>
      <c r="G6818" s="18" t="str">
        <f t="shared" si="445"/>
        <v/>
      </c>
      <c r="H6818" s="18" t="str">
        <f t="shared" si="446"/>
        <v/>
      </c>
    </row>
    <row r="6819" spans="5:8" x14ac:dyDescent="0.25">
      <c r="E6819" s="18" t="str">
        <f t="shared" si="443"/>
        <v/>
      </c>
      <c r="F6819" s="18" t="str">
        <f t="shared" si="444"/>
        <v/>
      </c>
      <c r="G6819" s="18" t="str">
        <f t="shared" si="445"/>
        <v/>
      </c>
      <c r="H6819" s="18" t="str">
        <f t="shared" si="446"/>
        <v/>
      </c>
    </row>
    <row r="6820" spans="5:8" x14ac:dyDescent="0.25">
      <c r="E6820" s="18" t="str">
        <f t="shared" si="443"/>
        <v/>
      </c>
      <c r="F6820" s="18" t="str">
        <f t="shared" si="444"/>
        <v/>
      </c>
      <c r="G6820" s="18" t="str">
        <f t="shared" si="445"/>
        <v/>
      </c>
      <c r="H6820" s="18" t="str">
        <f t="shared" si="446"/>
        <v/>
      </c>
    </row>
    <row r="6821" spans="5:8" x14ac:dyDescent="0.25">
      <c r="E6821" s="18" t="str">
        <f t="shared" si="443"/>
        <v/>
      </c>
      <c r="F6821" s="18" t="str">
        <f t="shared" si="444"/>
        <v/>
      </c>
      <c r="G6821" s="18" t="str">
        <f t="shared" si="445"/>
        <v/>
      </c>
      <c r="H6821" s="18" t="str">
        <f t="shared" si="446"/>
        <v/>
      </c>
    </row>
    <row r="6822" spans="5:8" x14ac:dyDescent="0.25">
      <c r="E6822" s="18" t="str">
        <f t="shared" si="443"/>
        <v/>
      </c>
      <c r="F6822" s="18" t="str">
        <f t="shared" si="444"/>
        <v/>
      </c>
      <c r="G6822" s="18" t="str">
        <f t="shared" si="445"/>
        <v/>
      </c>
      <c r="H6822" s="18" t="str">
        <f t="shared" si="446"/>
        <v/>
      </c>
    </row>
    <row r="6823" spans="5:8" x14ac:dyDescent="0.25">
      <c r="E6823" s="18" t="str">
        <f t="shared" si="443"/>
        <v/>
      </c>
      <c r="F6823" s="18" t="str">
        <f t="shared" si="444"/>
        <v/>
      </c>
      <c r="G6823" s="18" t="str">
        <f t="shared" si="445"/>
        <v/>
      </c>
      <c r="H6823" s="18" t="str">
        <f t="shared" si="446"/>
        <v/>
      </c>
    </row>
    <row r="6824" spans="5:8" x14ac:dyDescent="0.25">
      <c r="E6824" s="18" t="str">
        <f t="shared" si="443"/>
        <v/>
      </c>
      <c r="F6824" s="18" t="str">
        <f t="shared" si="444"/>
        <v/>
      </c>
      <c r="G6824" s="18" t="str">
        <f t="shared" si="445"/>
        <v/>
      </c>
      <c r="H6824" s="18" t="str">
        <f t="shared" si="446"/>
        <v/>
      </c>
    </row>
    <row r="6825" spans="5:8" x14ac:dyDescent="0.25">
      <c r="E6825" s="18" t="str">
        <f t="shared" si="443"/>
        <v/>
      </c>
      <c r="F6825" s="18" t="str">
        <f t="shared" si="444"/>
        <v/>
      </c>
      <c r="G6825" s="18" t="str">
        <f t="shared" si="445"/>
        <v/>
      </c>
      <c r="H6825" s="18" t="str">
        <f t="shared" si="446"/>
        <v/>
      </c>
    </row>
    <row r="6826" spans="5:8" x14ac:dyDescent="0.25">
      <c r="E6826" s="18" t="str">
        <f t="shared" si="443"/>
        <v/>
      </c>
      <c r="F6826" s="18" t="str">
        <f t="shared" si="444"/>
        <v/>
      </c>
      <c r="G6826" s="18" t="str">
        <f t="shared" si="445"/>
        <v/>
      </c>
      <c r="H6826" s="18" t="str">
        <f t="shared" si="446"/>
        <v/>
      </c>
    </row>
    <row r="6827" spans="5:8" x14ac:dyDescent="0.25">
      <c r="E6827" s="18" t="str">
        <f t="shared" si="443"/>
        <v/>
      </c>
      <c r="F6827" s="18" t="str">
        <f t="shared" si="444"/>
        <v/>
      </c>
      <c r="G6827" s="18" t="str">
        <f t="shared" si="445"/>
        <v/>
      </c>
      <c r="H6827" s="18" t="str">
        <f t="shared" si="446"/>
        <v/>
      </c>
    </row>
    <row r="6828" spans="5:8" x14ac:dyDescent="0.25">
      <c r="E6828" s="18" t="str">
        <f t="shared" si="443"/>
        <v/>
      </c>
      <c r="F6828" s="18" t="str">
        <f t="shared" si="444"/>
        <v/>
      </c>
      <c r="G6828" s="18" t="str">
        <f t="shared" si="445"/>
        <v/>
      </c>
      <c r="H6828" s="18" t="str">
        <f t="shared" si="446"/>
        <v/>
      </c>
    </row>
    <row r="6829" spans="5:8" x14ac:dyDescent="0.25">
      <c r="E6829" s="18" t="str">
        <f t="shared" si="443"/>
        <v/>
      </c>
      <c r="F6829" s="18" t="str">
        <f t="shared" si="444"/>
        <v/>
      </c>
      <c r="G6829" s="18" t="str">
        <f t="shared" si="445"/>
        <v/>
      </c>
      <c r="H6829" s="18" t="str">
        <f t="shared" si="446"/>
        <v/>
      </c>
    </row>
    <row r="6830" spans="5:8" x14ac:dyDescent="0.25">
      <c r="E6830" s="18" t="str">
        <f t="shared" si="443"/>
        <v/>
      </c>
      <c r="F6830" s="18" t="str">
        <f t="shared" si="444"/>
        <v/>
      </c>
      <c r="G6830" s="18" t="str">
        <f t="shared" si="445"/>
        <v/>
      </c>
      <c r="H6830" s="18" t="str">
        <f t="shared" si="446"/>
        <v/>
      </c>
    </row>
    <row r="6831" spans="5:8" x14ac:dyDescent="0.25">
      <c r="E6831" s="18" t="str">
        <f t="shared" si="443"/>
        <v/>
      </c>
      <c r="F6831" s="18" t="str">
        <f t="shared" si="444"/>
        <v/>
      </c>
      <c r="G6831" s="18" t="str">
        <f t="shared" si="445"/>
        <v/>
      </c>
      <c r="H6831" s="18" t="str">
        <f t="shared" si="446"/>
        <v/>
      </c>
    </row>
    <row r="6832" spans="5:8" x14ac:dyDescent="0.25">
      <c r="E6832" s="18" t="str">
        <f t="shared" si="443"/>
        <v/>
      </c>
      <c r="F6832" s="18" t="str">
        <f t="shared" si="444"/>
        <v/>
      </c>
      <c r="G6832" s="18" t="str">
        <f t="shared" si="445"/>
        <v/>
      </c>
      <c r="H6832" s="18" t="str">
        <f t="shared" si="446"/>
        <v/>
      </c>
    </row>
    <row r="6833" spans="5:8" x14ac:dyDescent="0.25">
      <c r="E6833" s="18" t="str">
        <f t="shared" si="443"/>
        <v/>
      </c>
      <c r="F6833" s="18" t="str">
        <f t="shared" si="444"/>
        <v/>
      </c>
      <c r="G6833" s="18" t="str">
        <f t="shared" si="445"/>
        <v/>
      </c>
      <c r="H6833" s="18" t="str">
        <f t="shared" si="446"/>
        <v/>
      </c>
    </row>
    <row r="6834" spans="5:8" x14ac:dyDescent="0.25">
      <c r="E6834" s="18" t="str">
        <f t="shared" si="443"/>
        <v/>
      </c>
      <c r="F6834" s="18" t="str">
        <f t="shared" si="444"/>
        <v/>
      </c>
      <c r="G6834" s="18" t="str">
        <f t="shared" si="445"/>
        <v/>
      </c>
      <c r="H6834" s="18" t="str">
        <f t="shared" si="446"/>
        <v/>
      </c>
    </row>
    <row r="6835" spans="5:8" x14ac:dyDescent="0.25">
      <c r="E6835" s="18" t="str">
        <f t="shared" si="443"/>
        <v/>
      </c>
      <c r="F6835" s="18" t="str">
        <f t="shared" si="444"/>
        <v/>
      </c>
      <c r="G6835" s="18" t="str">
        <f t="shared" si="445"/>
        <v/>
      </c>
      <c r="H6835" s="18" t="str">
        <f t="shared" si="446"/>
        <v/>
      </c>
    </row>
    <row r="6836" spans="5:8" x14ac:dyDescent="0.25">
      <c r="E6836" s="18" t="str">
        <f t="shared" si="443"/>
        <v/>
      </c>
      <c r="F6836" s="18" t="str">
        <f t="shared" si="444"/>
        <v/>
      </c>
      <c r="G6836" s="18" t="str">
        <f t="shared" si="445"/>
        <v/>
      </c>
      <c r="H6836" s="18" t="str">
        <f t="shared" si="446"/>
        <v/>
      </c>
    </row>
    <row r="6837" spans="5:8" x14ac:dyDescent="0.25">
      <c r="E6837" s="18" t="str">
        <f t="shared" si="443"/>
        <v/>
      </c>
      <c r="F6837" s="18" t="str">
        <f t="shared" si="444"/>
        <v/>
      </c>
      <c r="G6837" s="18" t="str">
        <f t="shared" si="445"/>
        <v/>
      </c>
      <c r="H6837" s="18" t="str">
        <f t="shared" si="446"/>
        <v/>
      </c>
    </row>
    <row r="6838" spans="5:8" x14ac:dyDescent="0.25">
      <c r="E6838" s="18" t="str">
        <f t="shared" si="443"/>
        <v/>
      </c>
      <c r="F6838" s="18" t="str">
        <f t="shared" si="444"/>
        <v/>
      </c>
      <c r="G6838" s="18" t="str">
        <f t="shared" si="445"/>
        <v/>
      </c>
      <c r="H6838" s="18" t="str">
        <f t="shared" si="446"/>
        <v/>
      </c>
    </row>
    <row r="6839" spans="5:8" x14ac:dyDescent="0.25">
      <c r="E6839" s="18" t="str">
        <f t="shared" si="443"/>
        <v/>
      </c>
      <c r="F6839" s="18" t="str">
        <f t="shared" si="444"/>
        <v/>
      </c>
      <c r="G6839" s="18" t="str">
        <f t="shared" si="445"/>
        <v/>
      </c>
      <c r="H6839" s="18" t="str">
        <f t="shared" si="446"/>
        <v/>
      </c>
    </row>
    <row r="6840" spans="5:8" x14ac:dyDescent="0.25">
      <c r="E6840" s="18" t="str">
        <f t="shared" si="443"/>
        <v/>
      </c>
      <c r="F6840" s="18" t="str">
        <f t="shared" si="444"/>
        <v/>
      </c>
      <c r="G6840" s="18" t="str">
        <f t="shared" si="445"/>
        <v/>
      </c>
      <c r="H6840" s="18" t="str">
        <f t="shared" si="446"/>
        <v/>
      </c>
    </row>
    <row r="6841" spans="5:8" x14ac:dyDescent="0.25">
      <c r="E6841" s="18" t="str">
        <f t="shared" si="443"/>
        <v/>
      </c>
      <c r="F6841" s="18" t="str">
        <f t="shared" si="444"/>
        <v/>
      </c>
      <c r="G6841" s="18" t="str">
        <f t="shared" si="445"/>
        <v/>
      </c>
      <c r="H6841" s="18" t="str">
        <f t="shared" si="446"/>
        <v/>
      </c>
    </row>
    <row r="6842" spans="5:8" x14ac:dyDescent="0.25">
      <c r="E6842" s="18" t="str">
        <f t="shared" si="443"/>
        <v/>
      </c>
      <c r="F6842" s="18" t="str">
        <f t="shared" si="444"/>
        <v/>
      </c>
      <c r="G6842" s="18" t="str">
        <f t="shared" si="445"/>
        <v/>
      </c>
      <c r="H6842" s="18" t="str">
        <f t="shared" si="446"/>
        <v/>
      </c>
    </row>
    <row r="6843" spans="5:8" x14ac:dyDescent="0.25">
      <c r="E6843" s="18" t="str">
        <f t="shared" si="443"/>
        <v/>
      </c>
      <c r="F6843" s="18" t="str">
        <f t="shared" si="444"/>
        <v/>
      </c>
      <c r="G6843" s="18" t="str">
        <f t="shared" si="445"/>
        <v/>
      </c>
      <c r="H6843" s="18" t="str">
        <f t="shared" si="446"/>
        <v/>
      </c>
    </row>
    <row r="6844" spans="5:8" x14ac:dyDescent="0.25">
      <c r="E6844" s="18" t="str">
        <f t="shared" si="443"/>
        <v/>
      </c>
      <c r="F6844" s="18" t="str">
        <f t="shared" si="444"/>
        <v/>
      </c>
      <c r="G6844" s="18" t="str">
        <f t="shared" si="445"/>
        <v/>
      </c>
      <c r="H6844" s="18" t="str">
        <f t="shared" si="446"/>
        <v/>
      </c>
    </row>
    <row r="6845" spans="5:8" x14ac:dyDescent="0.25">
      <c r="E6845" s="18" t="str">
        <f t="shared" si="443"/>
        <v/>
      </c>
      <c r="F6845" s="18" t="str">
        <f t="shared" si="444"/>
        <v/>
      </c>
      <c r="G6845" s="18" t="str">
        <f t="shared" si="445"/>
        <v/>
      </c>
      <c r="H6845" s="18" t="str">
        <f t="shared" si="446"/>
        <v/>
      </c>
    </row>
    <row r="6846" spans="5:8" x14ac:dyDescent="0.25">
      <c r="E6846" s="18" t="str">
        <f t="shared" si="443"/>
        <v/>
      </c>
      <c r="F6846" s="18" t="str">
        <f t="shared" si="444"/>
        <v/>
      </c>
      <c r="G6846" s="18" t="str">
        <f t="shared" si="445"/>
        <v/>
      </c>
      <c r="H6846" s="18" t="str">
        <f t="shared" si="446"/>
        <v/>
      </c>
    </row>
    <row r="6847" spans="5:8" x14ac:dyDescent="0.25">
      <c r="E6847" s="18" t="str">
        <f t="shared" si="443"/>
        <v/>
      </c>
      <c r="F6847" s="18" t="str">
        <f t="shared" si="444"/>
        <v/>
      </c>
      <c r="G6847" s="18" t="str">
        <f t="shared" si="445"/>
        <v/>
      </c>
      <c r="H6847" s="18" t="str">
        <f t="shared" si="446"/>
        <v/>
      </c>
    </row>
    <row r="6848" spans="5:8" x14ac:dyDescent="0.25">
      <c r="E6848" s="18" t="str">
        <f t="shared" si="443"/>
        <v/>
      </c>
      <c r="F6848" s="18" t="str">
        <f t="shared" si="444"/>
        <v/>
      </c>
      <c r="G6848" s="18" t="str">
        <f t="shared" si="445"/>
        <v/>
      </c>
      <c r="H6848" s="18" t="str">
        <f t="shared" si="446"/>
        <v/>
      </c>
    </row>
    <row r="6849" spans="5:8" x14ac:dyDescent="0.25">
      <c r="E6849" s="18" t="str">
        <f t="shared" si="443"/>
        <v/>
      </c>
      <c r="F6849" s="18" t="str">
        <f t="shared" si="444"/>
        <v/>
      </c>
      <c r="G6849" s="18" t="str">
        <f t="shared" si="445"/>
        <v/>
      </c>
      <c r="H6849" s="18" t="str">
        <f t="shared" si="446"/>
        <v/>
      </c>
    </row>
    <row r="6850" spans="5:8" x14ac:dyDescent="0.25">
      <c r="E6850" s="18" t="str">
        <f t="shared" si="443"/>
        <v/>
      </c>
      <c r="F6850" s="18" t="str">
        <f t="shared" si="444"/>
        <v/>
      </c>
      <c r="G6850" s="18" t="str">
        <f t="shared" si="445"/>
        <v/>
      </c>
      <c r="H6850" s="18" t="str">
        <f t="shared" si="446"/>
        <v/>
      </c>
    </row>
    <row r="6851" spans="5:8" x14ac:dyDescent="0.25">
      <c r="E6851" s="18" t="str">
        <f t="shared" si="443"/>
        <v/>
      </c>
      <c r="F6851" s="18" t="str">
        <f t="shared" si="444"/>
        <v/>
      </c>
      <c r="G6851" s="18" t="str">
        <f t="shared" si="445"/>
        <v/>
      </c>
      <c r="H6851" s="18" t="str">
        <f t="shared" si="446"/>
        <v/>
      </c>
    </row>
    <row r="6852" spans="5:8" x14ac:dyDescent="0.25">
      <c r="E6852" s="18" t="str">
        <f t="shared" si="443"/>
        <v/>
      </c>
      <c r="F6852" s="18" t="str">
        <f t="shared" si="444"/>
        <v/>
      </c>
      <c r="G6852" s="18" t="str">
        <f t="shared" si="445"/>
        <v/>
      </c>
      <c r="H6852" s="18" t="str">
        <f t="shared" si="446"/>
        <v/>
      </c>
    </row>
    <row r="6853" spans="5:8" x14ac:dyDescent="0.25">
      <c r="E6853" s="18" t="str">
        <f t="shared" si="443"/>
        <v/>
      </c>
      <c r="F6853" s="18" t="str">
        <f t="shared" si="444"/>
        <v/>
      </c>
      <c r="G6853" s="18" t="str">
        <f t="shared" si="445"/>
        <v/>
      </c>
      <c r="H6853" s="18" t="str">
        <f t="shared" si="446"/>
        <v/>
      </c>
    </row>
    <row r="6854" spans="5:8" x14ac:dyDescent="0.25">
      <c r="E6854" s="18" t="str">
        <f t="shared" ref="E6854:E6917" si="447">IF($C6854="","",IFERROR(INDEX(ItemPriceCol,MATCH($C6854,ItemName,0)),""))</f>
        <v/>
      </c>
      <c r="F6854" s="18" t="str">
        <f t="shared" ref="F6854:F6917" si="448">IF(OR($D6854="",$E6854=""),"",$D6854*$E6854)</f>
        <v/>
      </c>
      <c r="G6854" s="18" t="str">
        <f t="shared" ref="G6854:G6917" si="449">IF($C6854="","",IFERROR(INDEX(ItemCostCol,MATCH($C6854,ItemName,0)),""))</f>
        <v/>
      </c>
      <c r="H6854" s="18" t="str">
        <f t="shared" ref="H6854:H6917" si="450">IF(OR($F6854="",$G6854=""),"",$F6854-$D6854*$G6854)</f>
        <v/>
      </c>
    </row>
    <row r="6855" spans="5:8" x14ac:dyDescent="0.25">
      <c r="E6855" s="18" t="str">
        <f t="shared" si="447"/>
        <v/>
      </c>
      <c r="F6855" s="18" t="str">
        <f t="shared" si="448"/>
        <v/>
      </c>
      <c r="G6855" s="18" t="str">
        <f t="shared" si="449"/>
        <v/>
      </c>
      <c r="H6855" s="18" t="str">
        <f t="shared" si="450"/>
        <v/>
      </c>
    </row>
    <row r="6856" spans="5:8" x14ac:dyDescent="0.25">
      <c r="E6856" s="18" t="str">
        <f t="shared" si="447"/>
        <v/>
      </c>
      <c r="F6856" s="18" t="str">
        <f t="shared" si="448"/>
        <v/>
      </c>
      <c r="G6856" s="18" t="str">
        <f t="shared" si="449"/>
        <v/>
      </c>
      <c r="H6856" s="18" t="str">
        <f t="shared" si="450"/>
        <v/>
      </c>
    </row>
    <row r="6857" spans="5:8" x14ac:dyDescent="0.25">
      <c r="E6857" s="18" t="str">
        <f t="shared" si="447"/>
        <v/>
      </c>
      <c r="F6857" s="18" t="str">
        <f t="shared" si="448"/>
        <v/>
      </c>
      <c r="G6857" s="18" t="str">
        <f t="shared" si="449"/>
        <v/>
      </c>
      <c r="H6857" s="18" t="str">
        <f t="shared" si="450"/>
        <v/>
      </c>
    </row>
    <row r="6858" spans="5:8" x14ac:dyDescent="0.25">
      <c r="E6858" s="18" t="str">
        <f t="shared" si="447"/>
        <v/>
      </c>
      <c r="F6858" s="18" t="str">
        <f t="shared" si="448"/>
        <v/>
      </c>
      <c r="G6858" s="18" t="str">
        <f t="shared" si="449"/>
        <v/>
      </c>
      <c r="H6858" s="18" t="str">
        <f t="shared" si="450"/>
        <v/>
      </c>
    </row>
    <row r="6859" spans="5:8" x14ac:dyDescent="0.25">
      <c r="E6859" s="18" t="str">
        <f t="shared" si="447"/>
        <v/>
      </c>
      <c r="F6859" s="18" t="str">
        <f t="shared" si="448"/>
        <v/>
      </c>
      <c r="G6859" s="18" t="str">
        <f t="shared" si="449"/>
        <v/>
      </c>
      <c r="H6859" s="18" t="str">
        <f t="shared" si="450"/>
        <v/>
      </c>
    </row>
    <row r="6860" spans="5:8" x14ac:dyDescent="0.25">
      <c r="E6860" s="18" t="str">
        <f t="shared" si="447"/>
        <v/>
      </c>
      <c r="F6860" s="18" t="str">
        <f t="shared" si="448"/>
        <v/>
      </c>
      <c r="G6860" s="18" t="str">
        <f t="shared" si="449"/>
        <v/>
      </c>
      <c r="H6860" s="18" t="str">
        <f t="shared" si="450"/>
        <v/>
      </c>
    </row>
    <row r="6861" spans="5:8" x14ac:dyDescent="0.25">
      <c r="E6861" s="18" t="str">
        <f t="shared" si="447"/>
        <v/>
      </c>
      <c r="F6861" s="18" t="str">
        <f t="shared" si="448"/>
        <v/>
      </c>
      <c r="G6861" s="18" t="str">
        <f t="shared" si="449"/>
        <v/>
      </c>
      <c r="H6861" s="18" t="str">
        <f t="shared" si="450"/>
        <v/>
      </c>
    </row>
    <row r="6862" spans="5:8" x14ac:dyDescent="0.25">
      <c r="E6862" s="18" t="str">
        <f t="shared" si="447"/>
        <v/>
      </c>
      <c r="F6862" s="18" t="str">
        <f t="shared" si="448"/>
        <v/>
      </c>
      <c r="G6862" s="18" t="str">
        <f t="shared" si="449"/>
        <v/>
      </c>
      <c r="H6862" s="18" t="str">
        <f t="shared" si="450"/>
        <v/>
      </c>
    </row>
    <row r="6863" spans="5:8" x14ac:dyDescent="0.25">
      <c r="E6863" s="18" t="str">
        <f t="shared" si="447"/>
        <v/>
      </c>
      <c r="F6863" s="18" t="str">
        <f t="shared" si="448"/>
        <v/>
      </c>
      <c r="G6863" s="18" t="str">
        <f t="shared" si="449"/>
        <v/>
      </c>
      <c r="H6863" s="18" t="str">
        <f t="shared" si="450"/>
        <v/>
      </c>
    </row>
    <row r="6864" spans="5:8" x14ac:dyDescent="0.25">
      <c r="E6864" s="18" t="str">
        <f t="shared" si="447"/>
        <v/>
      </c>
      <c r="F6864" s="18" t="str">
        <f t="shared" si="448"/>
        <v/>
      </c>
      <c r="G6864" s="18" t="str">
        <f t="shared" si="449"/>
        <v/>
      </c>
      <c r="H6864" s="18" t="str">
        <f t="shared" si="450"/>
        <v/>
      </c>
    </row>
    <row r="6865" spans="5:8" x14ac:dyDescent="0.25">
      <c r="E6865" s="18" t="str">
        <f t="shared" si="447"/>
        <v/>
      </c>
      <c r="F6865" s="18" t="str">
        <f t="shared" si="448"/>
        <v/>
      </c>
      <c r="G6865" s="18" t="str">
        <f t="shared" si="449"/>
        <v/>
      </c>
      <c r="H6865" s="18" t="str">
        <f t="shared" si="450"/>
        <v/>
      </c>
    </row>
    <row r="6866" spans="5:8" x14ac:dyDescent="0.25">
      <c r="E6866" s="18" t="str">
        <f t="shared" si="447"/>
        <v/>
      </c>
      <c r="F6866" s="18" t="str">
        <f t="shared" si="448"/>
        <v/>
      </c>
      <c r="G6866" s="18" t="str">
        <f t="shared" si="449"/>
        <v/>
      </c>
      <c r="H6866" s="18" t="str">
        <f t="shared" si="450"/>
        <v/>
      </c>
    </row>
    <row r="6867" spans="5:8" x14ac:dyDescent="0.25">
      <c r="E6867" s="18" t="str">
        <f t="shared" si="447"/>
        <v/>
      </c>
      <c r="F6867" s="18" t="str">
        <f t="shared" si="448"/>
        <v/>
      </c>
      <c r="G6867" s="18" t="str">
        <f t="shared" si="449"/>
        <v/>
      </c>
      <c r="H6867" s="18" t="str">
        <f t="shared" si="450"/>
        <v/>
      </c>
    </row>
    <row r="6868" spans="5:8" x14ac:dyDescent="0.25">
      <c r="E6868" s="18" t="str">
        <f t="shared" si="447"/>
        <v/>
      </c>
      <c r="F6868" s="18" t="str">
        <f t="shared" si="448"/>
        <v/>
      </c>
      <c r="G6868" s="18" t="str">
        <f t="shared" si="449"/>
        <v/>
      </c>
      <c r="H6868" s="18" t="str">
        <f t="shared" si="450"/>
        <v/>
      </c>
    </row>
    <row r="6869" spans="5:8" x14ac:dyDescent="0.25">
      <c r="E6869" s="18" t="str">
        <f t="shared" si="447"/>
        <v/>
      </c>
      <c r="F6869" s="18" t="str">
        <f t="shared" si="448"/>
        <v/>
      </c>
      <c r="G6869" s="18" t="str">
        <f t="shared" si="449"/>
        <v/>
      </c>
      <c r="H6869" s="18" t="str">
        <f t="shared" si="450"/>
        <v/>
      </c>
    </row>
    <row r="6870" spans="5:8" x14ac:dyDescent="0.25">
      <c r="E6870" s="18" t="str">
        <f t="shared" si="447"/>
        <v/>
      </c>
      <c r="F6870" s="18" t="str">
        <f t="shared" si="448"/>
        <v/>
      </c>
      <c r="G6870" s="18" t="str">
        <f t="shared" si="449"/>
        <v/>
      </c>
      <c r="H6870" s="18" t="str">
        <f t="shared" si="450"/>
        <v/>
      </c>
    </row>
    <row r="6871" spans="5:8" x14ac:dyDescent="0.25">
      <c r="E6871" s="18" t="str">
        <f t="shared" si="447"/>
        <v/>
      </c>
      <c r="F6871" s="18" t="str">
        <f t="shared" si="448"/>
        <v/>
      </c>
      <c r="G6871" s="18" t="str">
        <f t="shared" si="449"/>
        <v/>
      </c>
      <c r="H6871" s="18" t="str">
        <f t="shared" si="450"/>
        <v/>
      </c>
    </row>
    <row r="6872" spans="5:8" x14ac:dyDescent="0.25">
      <c r="E6872" s="18" t="str">
        <f t="shared" si="447"/>
        <v/>
      </c>
      <c r="F6872" s="18" t="str">
        <f t="shared" si="448"/>
        <v/>
      </c>
      <c r="G6872" s="18" t="str">
        <f t="shared" si="449"/>
        <v/>
      </c>
      <c r="H6872" s="18" t="str">
        <f t="shared" si="450"/>
        <v/>
      </c>
    </row>
    <row r="6873" spans="5:8" x14ac:dyDescent="0.25">
      <c r="E6873" s="18" t="str">
        <f t="shared" si="447"/>
        <v/>
      </c>
      <c r="F6873" s="18" t="str">
        <f t="shared" si="448"/>
        <v/>
      </c>
      <c r="G6873" s="18" t="str">
        <f t="shared" si="449"/>
        <v/>
      </c>
      <c r="H6873" s="18" t="str">
        <f t="shared" si="450"/>
        <v/>
      </c>
    </row>
    <row r="6874" spans="5:8" x14ac:dyDescent="0.25">
      <c r="E6874" s="18" t="str">
        <f t="shared" si="447"/>
        <v/>
      </c>
      <c r="F6874" s="18" t="str">
        <f t="shared" si="448"/>
        <v/>
      </c>
      <c r="G6874" s="18" t="str">
        <f t="shared" si="449"/>
        <v/>
      </c>
      <c r="H6874" s="18" t="str">
        <f t="shared" si="450"/>
        <v/>
      </c>
    </row>
    <row r="6875" spans="5:8" x14ac:dyDescent="0.25">
      <c r="E6875" s="18" t="str">
        <f t="shared" si="447"/>
        <v/>
      </c>
      <c r="F6875" s="18" t="str">
        <f t="shared" si="448"/>
        <v/>
      </c>
      <c r="G6875" s="18" t="str">
        <f t="shared" si="449"/>
        <v/>
      </c>
      <c r="H6875" s="18" t="str">
        <f t="shared" si="450"/>
        <v/>
      </c>
    </row>
    <row r="6876" spans="5:8" x14ac:dyDescent="0.25">
      <c r="E6876" s="18" t="str">
        <f t="shared" si="447"/>
        <v/>
      </c>
      <c r="F6876" s="18" t="str">
        <f t="shared" si="448"/>
        <v/>
      </c>
      <c r="G6876" s="18" t="str">
        <f t="shared" si="449"/>
        <v/>
      </c>
      <c r="H6876" s="18" t="str">
        <f t="shared" si="450"/>
        <v/>
      </c>
    </row>
    <row r="6877" spans="5:8" x14ac:dyDescent="0.25">
      <c r="E6877" s="18" t="str">
        <f t="shared" si="447"/>
        <v/>
      </c>
      <c r="F6877" s="18" t="str">
        <f t="shared" si="448"/>
        <v/>
      </c>
      <c r="G6877" s="18" t="str">
        <f t="shared" si="449"/>
        <v/>
      </c>
      <c r="H6877" s="18" t="str">
        <f t="shared" si="450"/>
        <v/>
      </c>
    </row>
    <row r="6878" spans="5:8" x14ac:dyDescent="0.25">
      <c r="E6878" s="18" t="str">
        <f t="shared" si="447"/>
        <v/>
      </c>
      <c r="F6878" s="18" t="str">
        <f t="shared" si="448"/>
        <v/>
      </c>
      <c r="G6878" s="18" t="str">
        <f t="shared" si="449"/>
        <v/>
      </c>
      <c r="H6878" s="18" t="str">
        <f t="shared" si="450"/>
        <v/>
      </c>
    </row>
    <row r="6879" spans="5:8" x14ac:dyDescent="0.25">
      <c r="E6879" s="18" t="str">
        <f t="shared" si="447"/>
        <v/>
      </c>
      <c r="F6879" s="18" t="str">
        <f t="shared" si="448"/>
        <v/>
      </c>
      <c r="G6879" s="18" t="str">
        <f t="shared" si="449"/>
        <v/>
      </c>
      <c r="H6879" s="18" t="str">
        <f t="shared" si="450"/>
        <v/>
      </c>
    </row>
    <row r="6880" spans="5:8" x14ac:dyDescent="0.25">
      <c r="E6880" s="18" t="str">
        <f t="shared" si="447"/>
        <v/>
      </c>
      <c r="F6880" s="18" t="str">
        <f t="shared" si="448"/>
        <v/>
      </c>
      <c r="G6880" s="18" t="str">
        <f t="shared" si="449"/>
        <v/>
      </c>
      <c r="H6880" s="18" t="str">
        <f t="shared" si="450"/>
        <v/>
      </c>
    </row>
    <row r="6881" spans="5:8" x14ac:dyDescent="0.25">
      <c r="E6881" s="18" t="str">
        <f t="shared" si="447"/>
        <v/>
      </c>
      <c r="F6881" s="18" t="str">
        <f t="shared" si="448"/>
        <v/>
      </c>
      <c r="G6881" s="18" t="str">
        <f t="shared" si="449"/>
        <v/>
      </c>
      <c r="H6881" s="18" t="str">
        <f t="shared" si="450"/>
        <v/>
      </c>
    </row>
    <row r="6882" spans="5:8" x14ac:dyDescent="0.25">
      <c r="E6882" s="18" t="str">
        <f t="shared" si="447"/>
        <v/>
      </c>
      <c r="F6882" s="18" t="str">
        <f t="shared" si="448"/>
        <v/>
      </c>
      <c r="G6882" s="18" t="str">
        <f t="shared" si="449"/>
        <v/>
      </c>
      <c r="H6882" s="18" t="str">
        <f t="shared" si="450"/>
        <v/>
      </c>
    </row>
    <row r="6883" spans="5:8" x14ac:dyDescent="0.25">
      <c r="E6883" s="18" t="str">
        <f t="shared" si="447"/>
        <v/>
      </c>
      <c r="F6883" s="18" t="str">
        <f t="shared" si="448"/>
        <v/>
      </c>
      <c r="G6883" s="18" t="str">
        <f t="shared" si="449"/>
        <v/>
      </c>
      <c r="H6883" s="18" t="str">
        <f t="shared" si="450"/>
        <v/>
      </c>
    </row>
    <row r="6884" spans="5:8" x14ac:dyDescent="0.25">
      <c r="E6884" s="18" t="str">
        <f t="shared" si="447"/>
        <v/>
      </c>
      <c r="F6884" s="18" t="str">
        <f t="shared" si="448"/>
        <v/>
      </c>
      <c r="G6884" s="18" t="str">
        <f t="shared" si="449"/>
        <v/>
      </c>
      <c r="H6884" s="18" t="str">
        <f t="shared" si="450"/>
        <v/>
      </c>
    </row>
    <row r="6885" spans="5:8" x14ac:dyDescent="0.25">
      <c r="E6885" s="18" t="str">
        <f t="shared" si="447"/>
        <v/>
      </c>
      <c r="F6885" s="18" t="str">
        <f t="shared" si="448"/>
        <v/>
      </c>
      <c r="G6885" s="18" t="str">
        <f t="shared" si="449"/>
        <v/>
      </c>
      <c r="H6885" s="18" t="str">
        <f t="shared" si="450"/>
        <v/>
      </c>
    </row>
    <row r="6886" spans="5:8" x14ac:dyDescent="0.25">
      <c r="E6886" s="18" t="str">
        <f t="shared" si="447"/>
        <v/>
      </c>
      <c r="F6886" s="18" t="str">
        <f t="shared" si="448"/>
        <v/>
      </c>
      <c r="G6886" s="18" t="str">
        <f t="shared" si="449"/>
        <v/>
      </c>
      <c r="H6886" s="18" t="str">
        <f t="shared" si="450"/>
        <v/>
      </c>
    </row>
    <row r="6887" spans="5:8" x14ac:dyDescent="0.25">
      <c r="E6887" s="18" t="str">
        <f t="shared" si="447"/>
        <v/>
      </c>
      <c r="F6887" s="18" t="str">
        <f t="shared" si="448"/>
        <v/>
      </c>
      <c r="G6887" s="18" t="str">
        <f t="shared" si="449"/>
        <v/>
      </c>
      <c r="H6887" s="18" t="str">
        <f t="shared" si="450"/>
        <v/>
      </c>
    </row>
    <row r="6888" spans="5:8" x14ac:dyDescent="0.25">
      <c r="E6888" s="18" t="str">
        <f t="shared" si="447"/>
        <v/>
      </c>
      <c r="F6888" s="18" t="str">
        <f t="shared" si="448"/>
        <v/>
      </c>
      <c r="G6888" s="18" t="str">
        <f t="shared" si="449"/>
        <v/>
      </c>
      <c r="H6888" s="18" t="str">
        <f t="shared" si="450"/>
        <v/>
      </c>
    </row>
    <row r="6889" spans="5:8" x14ac:dyDescent="0.25">
      <c r="E6889" s="18" t="str">
        <f t="shared" si="447"/>
        <v/>
      </c>
      <c r="F6889" s="18" t="str">
        <f t="shared" si="448"/>
        <v/>
      </c>
      <c r="G6889" s="18" t="str">
        <f t="shared" si="449"/>
        <v/>
      </c>
      <c r="H6889" s="18" t="str">
        <f t="shared" si="450"/>
        <v/>
      </c>
    </row>
    <row r="6890" spans="5:8" x14ac:dyDescent="0.25">
      <c r="E6890" s="18" t="str">
        <f t="shared" si="447"/>
        <v/>
      </c>
      <c r="F6890" s="18" t="str">
        <f t="shared" si="448"/>
        <v/>
      </c>
      <c r="G6890" s="18" t="str">
        <f t="shared" si="449"/>
        <v/>
      </c>
      <c r="H6890" s="18" t="str">
        <f t="shared" si="450"/>
        <v/>
      </c>
    </row>
    <row r="6891" spans="5:8" x14ac:dyDescent="0.25">
      <c r="E6891" s="18" t="str">
        <f t="shared" si="447"/>
        <v/>
      </c>
      <c r="F6891" s="18" t="str">
        <f t="shared" si="448"/>
        <v/>
      </c>
      <c r="G6891" s="18" t="str">
        <f t="shared" si="449"/>
        <v/>
      </c>
      <c r="H6891" s="18" t="str">
        <f t="shared" si="450"/>
        <v/>
      </c>
    </row>
    <row r="6892" spans="5:8" x14ac:dyDescent="0.25">
      <c r="E6892" s="18" t="str">
        <f t="shared" si="447"/>
        <v/>
      </c>
      <c r="F6892" s="18" t="str">
        <f t="shared" si="448"/>
        <v/>
      </c>
      <c r="G6892" s="18" t="str">
        <f t="shared" si="449"/>
        <v/>
      </c>
      <c r="H6892" s="18" t="str">
        <f t="shared" si="450"/>
        <v/>
      </c>
    </row>
    <row r="6893" spans="5:8" x14ac:dyDescent="0.25">
      <c r="E6893" s="18" t="str">
        <f t="shared" si="447"/>
        <v/>
      </c>
      <c r="F6893" s="18" t="str">
        <f t="shared" si="448"/>
        <v/>
      </c>
      <c r="G6893" s="18" t="str">
        <f t="shared" si="449"/>
        <v/>
      </c>
      <c r="H6893" s="18" t="str">
        <f t="shared" si="450"/>
        <v/>
      </c>
    </row>
    <row r="6894" spans="5:8" x14ac:dyDescent="0.25">
      <c r="E6894" s="18" t="str">
        <f t="shared" si="447"/>
        <v/>
      </c>
      <c r="F6894" s="18" t="str">
        <f t="shared" si="448"/>
        <v/>
      </c>
      <c r="G6894" s="18" t="str">
        <f t="shared" si="449"/>
        <v/>
      </c>
      <c r="H6894" s="18" t="str">
        <f t="shared" si="450"/>
        <v/>
      </c>
    </row>
    <row r="6895" spans="5:8" x14ac:dyDescent="0.25">
      <c r="E6895" s="18" t="str">
        <f t="shared" si="447"/>
        <v/>
      </c>
      <c r="F6895" s="18" t="str">
        <f t="shared" si="448"/>
        <v/>
      </c>
      <c r="G6895" s="18" t="str">
        <f t="shared" si="449"/>
        <v/>
      </c>
      <c r="H6895" s="18" t="str">
        <f t="shared" si="450"/>
        <v/>
      </c>
    </row>
    <row r="6896" spans="5:8" x14ac:dyDescent="0.25">
      <c r="E6896" s="18" t="str">
        <f t="shared" si="447"/>
        <v/>
      </c>
      <c r="F6896" s="18" t="str">
        <f t="shared" si="448"/>
        <v/>
      </c>
      <c r="G6896" s="18" t="str">
        <f t="shared" si="449"/>
        <v/>
      </c>
      <c r="H6896" s="18" t="str">
        <f t="shared" si="450"/>
        <v/>
      </c>
    </row>
    <row r="6897" spans="5:8" x14ac:dyDescent="0.25">
      <c r="E6897" s="18" t="str">
        <f t="shared" si="447"/>
        <v/>
      </c>
      <c r="F6897" s="18" t="str">
        <f t="shared" si="448"/>
        <v/>
      </c>
      <c r="G6897" s="18" t="str">
        <f t="shared" si="449"/>
        <v/>
      </c>
      <c r="H6897" s="18" t="str">
        <f t="shared" si="450"/>
        <v/>
      </c>
    </row>
    <row r="6898" spans="5:8" x14ac:dyDescent="0.25">
      <c r="E6898" s="18" t="str">
        <f t="shared" si="447"/>
        <v/>
      </c>
      <c r="F6898" s="18" t="str">
        <f t="shared" si="448"/>
        <v/>
      </c>
      <c r="G6898" s="18" t="str">
        <f t="shared" si="449"/>
        <v/>
      </c>
      <c r="H6898" s="18" t="str">
        <f t="shared" si="450"/>
        <v/>
      </c>
    </row>
    <row r="6899" spans="5:8" x14ac:dyDescent="0.25">
      <c r="E6899" s="18" t="str">
        <f t="shared" si="447"/>
        <v/>
      </c>
      <c r="F6899" s="18" t="str">
        <f t="shared" si="448"/>
        <v/>
      </c>
      <c r="G6899" s="18" t="str">
        <f t="shared" si="449"/>
        <v/>
      </c>
      <c r="H6899" s="18" t="str">
        <f t="shared" si="450"/>
        <v/>
      </c>
    </row>
    <row r="6900" spans="5:8" x14ac:dyDescent="0.25">
      <c r="E6900" s="18" t="str">
        <f t="shared" si="447"/>
        <v/>
      </c>
      <c r="F6900" s="18" t="str">
        <f t="shared" si="448"/>
        <v/>
      </c>
      <c r="G6900" s="18" t="str">
        <f t="shared" si="449"/>
        <v/>
      </c>
      <c r="H6900" s="18" t="str">
        <f t="shared" si="450"/>
        <v/>
      </c>
    </row>
    <row r="6901" spans="5:8" x14ac:dyDescent="0.25">
      <c r="E6901" s="18" t="str">
        <f t="shared" si="447"/>
        <v/>
      </c>
      <c r="F6901" s="18" t="str">
        <f t="shared" si="448"/>
        <v/>
      </c>
      <c r="G6901" s="18" t="str">
        <f t="shared" si="449"/>
        <v/>
      </c>
      <c r="H6901" s="18" t="str">
        <f t="shared" si="450"/>
        <v/>
      </c>
    </row>
    <row r="6902" spans="5:8" x14ac:dyDescent="0.25">
      <c r="E6902" s="18" t="str">
        <f t="shared" si="447"/>
        <v/>
      </c>
      <c r="F6902" s="18" t="str">
        <f t="shared" si="448"/>
        <v/>
      </c>
      <c r="G6902" s="18" t="str">
        <f t="shared" si="449"/>
        <v/>
      </c>
      <c r="H6902" s="18" t="str">
        <f t="shared" si="450"/>
        <v/>
      </c>
    </row>
    <row r="6903" spans="5:8" x14ac:dyDescent="0.25">
      <c r="E6903" s="18" t="str">
        <f t="shared" si="447"/>
        <v/>
      </c>
      <c r="F6903" s="18" t="str">
        <f t="shared" si="448"/>
        <v/>
      </c>
      <c r="G6903" s="18" t="str">
        <f t="shared" si="449"/>
        <v/>
      </c>
      <c r="H6903" s="18" t="str">
        <f t="shared" si="450"/>
        <v/>
      </c>
    </row>
    <row r="6904" spans="5:8" x14ac:dyDescent="0.25">
      <c r="E6904" s="18" t="str">
        <f t="shared" si="447"/>
        <v/>
      </c>
      <c r="F6904" s="18" t="str">
        <f t="shared" si="448"/>
        <v/>
      </c>
      <c r="G6904" s="18" t="str">
        <f t="shared" si="449"/>
        <v/>
      </c>
      <c r="H6904" s="18" t="str">
        <f t="shared" si="450"/>
        <v/>
      </c>
    </row>
    <row r="6905" spans="5:8" x14ac:dyDescent="0.25">
      <c r="E6905" s="18" t="str">
        <f t="shared" si="447"/>
        <v/>
      </c>
      <c r="F6905" s="18" t="str">
        <f t="shared" si="448"/>
        <v/>
      </c>
      <c r="G6905" s="18" t="str">
        <f t="shared" si="449"/>
        <v/>
      </c>
      <c r="H6905" s="18" t="str">
        <f t="shared" si="450"/>
        <v/>
      </c>
    </row>
    <row r="6906" spans="5:8" x14ac:dyDescent="0.25">
      <c r="E6906" s="18" t="str">
        <f t="shared" si="447"/>
        <v/>
      </c>
      <c r="F6906" s="18" t="str">
        <f t="shared" si="448"/>
        <v/>
      </c>
      <c r="G6906" s="18" t="str">
        <f t="shared" si="449"/>
        <v/>
      </c>
      <c r="H6906" s="18" t="str">
        <f t="shared" si="450"/>
        <v/>
      </c>
    </row>
    <row r="6907" spans="5:8" x14ac:dyDescent="0.25">
      <c r="E6907" s="18" t="str">
        <f t="shared" si="447"/>
        <v/>
      </c>
      <c r="F6907" s="18" t="str">
        <f t="shared" si="448"/>
        <v/>
      </c>
      <c r="G6907" s="18" t="str">
        <f t="shared" si="449"/>
        <v/>
      </c>
      <c r="H6907" s="18" t="str">
        <f t="shared" si="450"/>
        <v/>
      </c>
    </row>
    <row r="6908" spans="5:8" x14ac:dyDescent="0.25">
      <c r="E6908" s="18" t="str">
        <f t="shared" si="447"/>
        <v/>
      </c>
      <c r="F6908" s="18" t="str">
        <f t="shared" si="448"/>
        <v/>
      </c>
      <c r="G6908" s="18" t="str">
        <f t="shared" si="449"/>
        <v/>
      </c>
      <c r="H6908" s="18" t="str">
        <f t="shared" si="450"/>
        <v/>
      </c>
    </row>
    <row r="6909" spans="5:8" x14ac:dyDescent="0.25">
      <c r="E6909" s="18" t="str">
        <f t="shared" si="447"/>
        <v/>
      </c>
      <c r="F6909" s="18" t="str">
        <f t="shared" si="448"/>
        <v/>
      </c>
      <c r="G6909" s="18" t="str">
        <f t="shared" si="449"/>
        <v/>
      </c>
      <c r="H6909" s="18" t="str">
        <f t="shared" si="450"/>
        <v/>
      </c>
    </row>
    <row r="6910" spans="5:8" x14ac:dyDescent="0.25">
      <c r="E6910" s="18" t="str">
        <f t="shared" si="447"/>
        <v/>
      </c>
      <c r="F6910" s="18" t="str">
        <f t="shared" si="448"/>
        <v/>
      </c>
      <c r="G6910" s="18" t="str">
        <f t="shared" si="449"/>
        <v/>
      </c>
      <c r="H6910" s="18" t="str">
        <f t="shared" si="450"/>
        <v/>
      </c>
    </row>
    <row r="6911" spans="5:8" x14ac:dyDescent="0.25">
      <c r="E6911" s="18" t="str">
        <f t="shared" si="447"/>
        <v/>
      </c>
      <c r="F6911" s="18" t="str">
        <f t="shared" si="448"/>
        <v/>
      </c>
      <c r="G6911" s="18" t="str">
        <f t="shared" si="449"/>
        <v/>
      </c>
      <c r="H6911" s="18" t="str">
        <f t="shared" si="450"/>
        <v/>
      </c>
    </row>
    <row r="6912" spans="5:8" x14ac:dyDescent="0.25">
      <c r="E6912" s="18" t="str">
        <f t="shared" si="447"/>
        <v/>
      </c>
      <c r="F6912" s="18" t="str">
        <f t="shared" si="448"/>
        <v/>
      </c>
      <c r="G6912" s="18" t="str">
        <f t="shared" si="449"/>
        <v/>
      </c>
      <c r="H6912" s="18" t="str">
        <f t="shared" si="450"/>
        <v/>
      </c>
    </row>
    <row r="6913" spans="5:8" x14ac:dyDescent="0.25">
      <c r="E6913" s="18" t="str">
        <f t="shared" si="447"/>
        <v/>
      </c>
      <c r="F6913" s="18" t="str">
        <f t="shared" si="448"/>
        <v/>
      </c>
      <c r="G6913" s="18" t="str">
        <f t="shared" si="449"/>
        <v/>
      </c>
      <c r="H6913" s="18" t="str">
        <f t="shared" si="450"/>
        <v/>
      </c>
    </row>
    <row r="6914" spans="5:8" x14ac:dyDescent="0.25">
      <c r="E6914" s="18" t="str">
        <f t="shared" si="447"/>
        <v/>
      </c>
      <c r="F6914" s="18" t="str">
        <f t="shared" si="448"/>
        <v/>
      </c>
      <c r="G6914" s="18" t="str">
        <f t="shared" si="449"/>
        <v/>
      </c>
      <c r="H6914" s="18" t="str">
        <f t="shared" si="450"/>
        <v/>
      </c>
    </row>
    <row r="6915" spans="5:8" x14ac:dyDescent="0.25">
      <c r="E6915" s="18" t="str">
        <f t="shared" si="447"/>
        <v/>
      </c>
      <c r="F6915" s="18" t="str">
        <f t="shared" si="448"/>
        <v/>
      </c>
      <c r="G6915" s="18" t="str">
        <f t="shared" si="449"/>
        <v/>
      </c>
      <c r="H6915" s="18" t="str">
        <f t="shared" si="450"/>
        <v/>
      </c>
    </row>
    <row r="6916" spans="5:8" x14ac:dyDescent="0.25">
      <c r="E6916" s="18" t="str">
        <f t="shared" si="447"/>
        <v/>
      </c>
      <c r="F6916" s="18" t="str">
        <f t="shared" si="448"/>
        <v/>
      </c>
      <c r="G6916" s="18" t="str">
        <f t="shared" si="449"/>
        <v/>
      </c>
      <c r="H6916" s="18" t="str">
        <f t="shared" si="450"/>
        <v/>
      </c>
    </row>
    <row r="6917" spans="5:8" x14ac:dyDescent="0.25">
      <c r="E6917" s="18" t="str">
        <f t="shared" si="447"/>
        <v/>
      </c>
      <c r="F6917" s="18" t="str">
        <f t="shared" si="448"/>
        <v/>
      </c>
      <c r="G6917" s="18" t="str">
        <f t="shared" si="449"/>
        <v/>
      </c>
      <c r="H6917" s="18" t="str">
        <f t="shared" si="450"/>
        <v/>
      </c>
    </row>
    <row r="6918" spans="5:8" x14ac:dyDescent="0.25">
      <c r="E6918" s="18" t="str">
        <f t="shared" ref="E6918:E6981" si="451">IF($C6918="","",IFERROR(INDEX(ItemPriceCol,MATCH($C6918,ItemName,0)),""))</f>
        <v/>
      </c>
      <c r="F6918" s="18" t="str">
        <f t="shared" ref="F6918:F6981" si="452">IF(OR($D6918="",$E6918=""),"",$D6918*$E6918)</f>
        <v/>
      </c>
      <c r="G6918" s="18" t="str">
        <f t="shared" ref="G6918:G6981" si="453">IF($C6918="","",IFERROR(INDEX(ItemCostCol,MATCH($C6918,ItemName,0)),""))</f>
        <v/>
      </c>
      <c r="H6918" s="18" t="str">
        <f t="shared" ref="H6918:H6981" si="454">IF(OR($F6918="",$G6918=""),"",$F6918-$D6918*$G6918)</f>
        <v/>
      </c>
    </row>
    <row r="6919" spans="5:8" x14ac:dyDescent="0.25">
      <c r="E6919" s="18" t="str">
        <f t="shared" si="451"/>
        <v/>
      </c>
      <c r="F6919" s="18" t="str">
        <f t="shared" si="452"/>
        <v/>
      </c>
      <c r="G6919" s="18" t="str">
        <f t="shared" si="453"/>
        <v/>
      </c>
      <c r="H6919" s="18" t="str">
        <f t="shared" si="454"/>
        <v/>
      </c>
    </row>
    <row r="6920" spans="5:8" x14ac:dyDescent="0.25">
      <c r="E6920" s="18" t="str">
        <f t="shared" si="451"/>
        <v/>
      </c>
      <c r="F6920" s="18" t="str">
        <f t="shared" si="452"/>
        <v/>
      </c>
      <c r="G6920" s="18" t="str">
        <f t="shared" si="453"/>
        <v/>
      </c>
      <c r="H6920" s="18" t="str">
        <f t="shared" si="454"/>
        <v/>
      </c>
    </row>
    <row r="6921" spans="5:8" x14ac:dyDescent="0.25">
      <c r="E6921" s="18" t="str">
        <f t="shared" si="451"/>
        <v/>
      </c>
      <c r="F6921" s="18" t="str">
        <f t="shared" si="452"/>
        <v/>
      </c>
      <c r="G6921" s="18" t="str">
        <f t="shared" si="453"/>
        <v/>
      </c>
      <c r="H6921" s="18" t="str">
        <f t="shared" si="454"/>
        <v/>
      </c>
    </row>
    <row r="6922" spans="5:8" x14ac:dyDescent="0.25">
      <c r="E6922" s="18" t="str">
        <f t="shared" si="451"/>
        <v/>
      </c>
      <c r="F6922" s="18" t="str">
        <f t="shared" si="452"/>
        <v/>
      </c>
      <c r="G6922" s="18" t="str">
        <f t="shared" si="453"/>
        <v/>
      </c>
      <c r="H6922" s="18" t="str">
        <f t="shared" si="454"/>
        <v/>
      </c>
    </row>
    <row r="6923" spans="5:8" x14ac:dyDescent="0.25">
      <c r="E6923" s="18" t="str">
        <f t="shared" si="451"/>
        <v/>
      </c>
      <c r="F6923" s="18" t="str">
        <f t="shared" si="452"/>
        <v/>
      </c>
      <c r="G6923" s="18" t="str">
        <f t="shared" si="453"/>
        <v/>
      </c>
      <c r="H6923" s="18" t="str">
        <f t="shared" si="454"/>
        <v/>
      </c>
    </row>
    <row r="6924" spans="5:8" x14ac:dyDescent="0.25">
      <c r="E6924" s="18" t="str">
        <f t="shared" si="451"/>
        <v/>
      </c>
      <c r="F6924" s="18" t="str">
        <f t="shared" si="452"/>
        <v/>
      </c>
      <c r="G6924" s="18" t="str">
        <f t="shared" si="453"/>
        <v/>
      </c>
      <c r="H6924" s="18" t="str">
        <f t="shared" si="454"/>
        <v/>
      </c>
    </row>
    <row r="6925" spans="5:8" x14ac:dyDescent="0.25">
      <c r="E6925" s="18" t="str">
        <f t="shared" si="451"/>
        <v/>
      </c>
      <c r="F6925" s="18" t="str">
        <f t="shared" si="452"/>
        <v/>
      </c>
      <c r="G6925" s="18" t="str">
        <f t="shared" si="453"/>
        <v/>
      </c>
      <c r="H6925" s="18" t="str">
        <f t="shared" si="454"/>
        <v/>
      </c>
    </row>
    <row r="6926" spans="5:8" x14ac:dyDescent="0.25">
      <c r="E6926" s="18" t="str">
        <f t="shared" si="451"/>
        <v/>
      </c>
      <c r="F6926" s="18" t="str">
        <f t="shared" si="452"/>
        <v/>
      </c>
      <c r="G6926" s="18" t="str">
        <f t="shared" si="453"/>
        <v/>
      </c>
      <c r="H6926" s="18" t="str">
        <f t="shared" si="454"/>
        <v/>
      </c>
    </row>
    <row r="6927" spans="5:8" x14ac:dyDescent="0.25">
      <c r="E6927" s="18" t="str">
        <f t="shared" si="451"/>
        <v/>
      </c>
      <c r="F6927" s="18" t="str">
        <f t="shared" si="452"/>
        <v/>
      </c>
      <c r="G6927" s="18" t="str">
        <f t="shared" si="453"/>
        <v/>
      </c>
      <c r="H6927" s="18" t="str">
        <f t="shared" si="454"/>
        <v/>
      </c>
    </row>
    <row r="6928" spans="5:8" x14ac:dyDescent="0.25">
      <c r="E6928" s="18" t="str">
        <f t="shared" si="451"/>
        <v/>
      </c>
      <c r="F6928" s="18" t="str">
        <f t="shared" si="452"/>
        <v/>
      </c>
      <c r="G6928" s="18" t="str">
        <f t="shared" si="453"/>
        <v/>
      </c>
      <c r="H6928" s="18" t="str">
        <f t="shared" si="454"/>
        <v/>
      </c>
    </row>
    <row r="6929" spans="5:8" x14ac:dyDescent="0.25">
      <c r="E6929" s="18" t="str">
        <f t="shared" si="451"/>
        <v/>
      </c>
      <c r="F6929" s="18" t="str">
        <f t="shared" si="452"/>
        <v/>
      </c>
      <c r="G6929" s="18" t="str">
        <f t="shared" si="453"/>
        <v/>
      </c>
      <c r="H6929" s="18" t="str">
        <f t="shared" si="454"/>
        <v/>
      </c>
    </row>
    <row r="6930" spans="5:8" x14ac:dyDescent="0.25">
      <c r="E6930" s="18" t="str">
        <f t="shared" si="451"/>
        <v/>
      </c>
      <c r="F6930" s="18" t="str">
        <f t="shared" si="452"/>
        <v/>
      </c>
      <c r="G6930" s="18" t="str">
        <f t="shared" si="453"/>
        <v/>
      </c>
      <c r="H6930" s="18" t="str">
        <f t="shared" si="454"/>
        <v/>
      </c>
    </row>
    <row r="6931" spans="5:8" x14ac:dyDescent="0.25">
      <c r="E6931" s="18" t="str">
        <f t="shared" si="451"/>
        <v/>
      </c>
      <c r="F6931" s="18" t="str">
        <f t="shared" si="452"/>
        <v/>
      </c>
      <c r="G6931" s="18" t="str">
        <f t="shared" si="453"/>
        <v/>
      </c>
      <c r="H6931" s="18" t="str">
        <f t="shared" si="454"/>
        <v/>
      </c>
    </row>
    <row r="6932" spans="5:8" x14ac:dyDescent="0.25">
      <c r="E6932" s="18" t="str">
        <f t="shared" si="451"/>
        <v/>
      </c>
      <c r="F6932" s="18" t="str">
        <f t="shared" si="452"/>
        <v/>
      </c>
      <c r="G6932" s="18" t="str">
        <f t="shared" si="453"/>
        <v/>
      </c>
      <c r="H6932" s="18" t="str">
        <f t="shared" si="454"/>
        <v/>
      </c>
    </row>
    <row r="6933" spans="5:8" x14ac:dyDescent="0.25">
      <c r="E6933" s="18" t="str">
        <f t="shared" si="451"/>
        <v/>
      </c>
      <c r="F6933" s="18" t="str">
        <f t="shared" si="452"/>
        <v/>
      </c>
      <c r="G6933" s="18" t="str">
        <f t="shared" si="453"/>
        <v/>
      </c>
      <c r="H6933" s="18" t="str">
        <f t="shared" si="454"/>
        <v/>
      </c>
    </row>
    <row r="6934" spans="5:8" x14ac:dyDescent="0.25">
      <c r="E6934" s="18" t="str">
        <f t="shared" si="451"/>
        <v/>
      </c>
      <c r="F6934" s="18" t="str">
        <f t="shared" si="452"/>
        <v/>
      </c>
      <c r="G6934" s="18" t="str">
        <f t="shared" si="453"/>
        <v/>
      </c>
      <c r="H6934" s="18" t="str">
        <f t="shared" si="454"/>
        <v/>
      </c>
    </row>
    <row r="6935" spans="5:8" x14ac:dyDescent="0.25">
      <c r="E6935" s="18" t="str">
        <f t="shared" si="451"/>
        <v/>
      </c>
      <c r="F6935" s="18" t="str">
        <f t="shared" si="452"/>
        <v/>
      </c>
      <c r="G6935" s="18" t="str">
        <f t="shared" si="453"/>
        <v/>
      </c>
      <c r="H6935" s="18" t="str">
        <f t="shared" si="454"/>
        <v/>
      </c>
    </row>
    <row r="6936" spans="5:8" x14ac:dyDescent="0.25">
      <c r="E6936" s="18" t="str">
        <f t="shared" si="451"/>
        <v/>
      </c>
      <c r="F6936" s="18" t="str">
        <f t="shared" si="452"/>
        <v/>
      </c>
      <c r="G6936" s="18" t="str">
        <f t="shared" si="453"/>
        <v/>
      </c>
      <c r="H6936" s="18" t="str">
        <f t="shared" si="454"/>
        <v/>
      </c>
    </row>
    <row r="6937" spans="5:8" x14ac:dyDescent="0.25">
      <c r="E6937" s="18" t="str">
        <f t="shared" si="451"/>
        <v/>
      </c>
      <c r="F6937" s="18" t="str">
        <f t="shared" si="452"/>
        <v/>
      </c>
      <c r="G6937" s="18" t="str">
        <f t="shared" si="453"/>
        <v/>
      </c>
      <c r="H6937" s="18" t="str">
        <f t="shared" si="454"/>
        <v/>
      </c>
    </row>
    <row r="6938" spans="5:8" x14ac:dyDescent="0.25">
      <c r="E6938" s="18" t="str">
        <f t="shared" si="451"/>
        <v/>
      </c>
      <c r="F6938" s="18" t="str">
        <f t="shared" si="452"/>
        <v/>
      </c>
      <c r="G6938" s="18" t="str">
        <f t="shared" si="453"/>
        <v/>
      </c>
      <c r="H6938" s="18" t="str">
        <f t="shared" si="454"/>
        <v/>
      </c>
    </row>
    <row r="6939" spans="5:8" x14ac:dyDescent="0.25">
      <c r="E6939" s="18" t="str">
        <f t="shared" si="451"/>
        <v/>
      </c>
      <c r="F6939" s="18" t="str">
        <f t="shared" si="452"/>
        <v/>
      </c>
      <c r="G6939" s="18" t="str">
        <f t="shared" si="453"/>
        <v/>
      </c>
      <c r="H6939" s="18" t="str">
        <f t="shared" si="454"/>
        <v/>
      </c>
    </row>
    <row r="6940" spans="5:8" x14ac:dyDescent="0.25">
      <c r="E6940" s="18" t="str">
        <f t="shared" si="451"/>
        <v/>
      </c>
      <c r="F6940" s="18" t="str">
        <f t="shared" si="452"/>
        <v/>
      </c>
      <c r="G6940" s="18" t="str">
        <f t="shared" si="453"/>
        <v/>
      </c>
      <c r="H6940" s="18" t="str">
        <f t="shared" si="454"/>
        <v/>
      </c>
    </row>
    <row r="6941" spans="5:8" x14ac:dyDescent="0.25">
      <c r="E6941" s="18" t="str">
        <f t="shared" si="451"/>
        <v/>
      </c>
      <c r="F6941" s="18" t="str">
        <f t="shared" si="452"/>
        <v/>
      </c>
      <c r="G6941" s="18" t="str">
        <f t="shared" si="453"/>
        <v/>
      </c>
      <c r="H6941" s="18" t="str">
        <f t="shared" si="454"/>
        <v/>
      </c>
    </row>
    <row r="6942" spans="5:8" x14ac:dyDescent="0.25">
      <c r="E6942" s="18" t="str">
        <f t="shared" si="451"/>
        <v/>
      </c>
      <c r="F6942" s="18" t="str">
        <f t="shared" si="452"/>
        <v/>
      </c>
      <c r="G6942" s="18" t="str">
        <f t="shared" si="453"/>
        <v/>
      </c>
      <c r="H6942" s="18" t="str">
        <f t="shared" si="454"/>
        <v/>
      </c>
    </row>
    <row r="6943" spans="5:8" x14ac:dyDescent="0.25">
      <c r="E6943" s="18" t="str">
        <f t="shared" si="451"/>
        <v/>
      </c>
      <c r="F6943" s="18" t="str">
        <f t="shared" si="452"/>
        <v/>
      </c>
      <c r="G6943" s="18" t="str">
        <f t="shared" si="453"/>
        <v/>
      </c>
      <c r="H6943" s="18" t="str">
        <f t="shared" si="454"/>
        <v/>
      </c>
    </row>
    <row r="6944" spans="5:8" x14ac:dyDescent="0.25">
      <c r="E6944" s="18" t="str">
        <f t="shared" si="451"/>
        <v/>
      </c>
      <c r="F6944" s="18" t="str">
        <f t="shared" si="452"/>
        <v/>
      </c>
      <c r="G6944" s="18" t="str">
        <f t="shared" si="453"/>
        <v/>
      </c>
      <c r="H6944" s="18" t="str">
        <f t="shared" si="454"/>
        <v/>
      </c>
    </row>
    <row r="6945" spans="5:8" x14ac:dyDescent="0.25">
      <c r="E6945" s="18" t="str">
        <f t="shared" si="451"/>
        <v/>
      </c>
      <c r="F6945" s="18" t="str">
        <f t="shared" si="452"/>
        <v/>
      </c>
      <c r="G6945" s="18" t="str">
        <f t="shared" si="453"/>
        <v/>
      </c>
      <c r="H6945" s="18" t="str">
        <f t="shared" si="454"/>
        <v/>
      </c>
    </row>
    <row r="6946" spans="5:8" x14ac:dyDescent="0.25">
      <c r="E6946" s="18" t="str">
        <f t="shared" si="451"/>
        <v/>
      </c>
      <c r="F6946" s="18" t="str">
        <f t="shared" si="452"/>
        <v/>
      </c>
      <c r="G6946" s="18" t="str">
        <f t="shared" si="453"/>
        <v/>
      </c>
      <c r="H6946" s="18" t="str">
        <f t="shared" si="454"/>
        <v/>
      </c>
    </row>
    <row r="6947" spans="5:8" x14ac:dyDescent="0.25">
      <c r="E6947" s="18" t="str">
        <f t="shared" si="451"/>
        <v/>
      </c>
      <c r="F6947" s="18" t="str">
        <f t="shared" si="452"/>
        <v/>
      </c>
      <c r="G6947" s="18" t="str">
        <f t="shared" si="453"/>
        <v/>
      </c>
      <c r="H6947" s="18" t="str">
        <f t="shared" si="454"/>
        <v/>
      </c>
    </row>
    <row r="6948" spans="5:8" x14ac:dyDescent="0.25">
      <c r="E6948" s="18" t="str">
        <f t="shared" si="451"/>
        <v/>
      </c>
      <c r="F6948" s="18" t="str">
        <f t="shared" si="452"/>
        <v/>
      </c>
      <c r="G6948" s="18" t="str">
        <f t="shared" si="453"/>
        <v/>
      </c>
      <c r="H6948" s="18" t="str">
        <f t="shared" si="454"/>
        <v/>
      </c>
    </row>
    <row r="6949" spans="5:8" x14ac:dyDescent="0.25">
      <c r="E6949" s="18" t="str">
        <f t="shared" si="451"/>
        <v/>
      </c>
      <c r="F6949" s="18" t="str">
        <f t="shared" si="452"/>
        <v/>
      </c>
      <c r="G6949" s="18" t="str">
        <f t="shared" si="453"/>
        <v/>
      </c>
      <c r="H6949" s="18" t="str">
        <f t="shared" si="454"/>
        <v/>
      </c>
    </row>
    <row r="6950" spans="5:8" x14ac:dyDescent="0.25">
      <c r="E6950" s="18" t="str">
        <f t="shared" si="451"/>
        <v/>
      </c>
      <c r="F6950" s="18" t="str">
        <f t="shared" si="452"/>
        <v/>
      </c>
      <c r="G6950" s="18" t="str">
        <f t="shared" si="453"/>
        <v/>
      </c>
      <c r="H6950" s="18" t="str">
        <f t="shared" si="454"/>
        <v/>
      </c>
    </row>
    <row r="6951" spans="5:8" x14ac:dyDescent="0.25">
      <c r="E6951" s="18" t="str">
        <f t="shared" si="451"/>
        <v/>
      </c>
      <c r="F6951" s="18" t="str">
        <f t="shared" si="452"/>
        <v/>
      </c>
      <c r="G6951" s="18" t="str">
        <f t="shared" si="453"/>
        <v/>
      </c>
      <c r="H6951" s="18" t="str">
        <f t="shared" si="454"/>
        <v/>
      </c>
    </row>
    <row r="6952" spans="5:8" x14ac:dyDescent="0.25">
      <c r="E6952" s="18" t="str">
        <f t="shared" si="451"/>
        <v/>
      </c>
      <c r="F6952" s="18" t="str">
        <f t="shared" si="452"/>
        <v/>
      </c>
      <c r="G6952" s="18" t="str">
        <f t="shared" si="453"/>
        <v/>
      </c>
      <c r="H6952" s="18" t="str">
        <f t="shared" si="454"/>
        <v/>
      </c>
    </row>
    <row r="6953" spans="5:8" x14ac:dyDescent="0.25">
      <c r="E6953" s="18" t="str">
        <f t="shared" si="451"/>
        <v/>
      </c>
      <c r="F6953" s="18" t="str">
        <f t="shared" si="452"/>
        <v/>
      </c>
      <c r="G6953" s="18" t="str">
        <f t="shared" si="453"/>
        <v/>
      </c>
      <c r="H6953" s="18" t="str">
        <f t="shared" si="454"/>
        <v/>
      </c>
    </row>
    <row r="6954" spans="5:8" x14ac:dyDescent="0.25">
      <c r="E6954" s="18" t="str">
        <f t="shared" si="451"/>
        <v/>
      </c>
      <c r="F6954" s="18" t="str">
        <f t="shared" si="452"/>
        <v/>
      </c>
      <c r="G6954" s="18" t="str">
        <f t="shared" si="453"/>
        <v/>
      </c>
      <c r="H6954" s="18" t="str">
        <f t="shared" si="454"/>
        <v/>
      </c>
    </row>
    <row r="6955" spans="5:8" x14ac:dyDescent="0.25">
      <c r="E6955" s="18" t="str">
        <f t="shared" si="451"/>
        <v/>
      </c>
      <c r="F6955" s="18" t="str">
        <f t="shared" si="452"/>
        <v/>
      </c>
      <c r="G6955" s="18" t="str">
        <f t="shared" si="453"/>
        <v/>
      </c>
      <c r="H6955" s="18" t="str">
        <f t="shared" si="454"/>
        <v/>
      </c>
    </row>
    <row r="6956" spans="5:8" x14ac:dyDescent="0.25">
      <c r="E6956" s="18" t="str">
        <f t="shared" si="451"/>
        <v/>
      </c>
      <c r="F6956" s="18" t="str">
        <f t="shared" si="452"/>
        <v/>
      </c>
      <c r="G6956" s="18" t="str">
        <f t="shared" si="453"/>
        <v/>
      </c>
      <c r="H6956" s="18" t="str">
        <f t="shared" si="454"/>
        <v/>
      </c>
    </row>
    <row r="6957" spans="5:8" x14ac:dyDescent="0.25">
      <c r="E6957" s="18" t="str">
        <f t="shared" si="451"/>
        <v/>
      </c>
      <c r="F6957" s="18" t="str">
        <f t="shared" si="452"/>
        <v/>
      </c>
      <c r="G6957" s="18" t="str">
        <f t="shared" si="453"/>
        <v/>
      </c>
      <c r="H6957" s="18" t="str">
        <f t="shared" si="454"/>
        <v/>
      </c>
    </row>
    <row r="6958" spans="5:8" x14ac:dyDescent="0.25">
      <c r="E6958" s="18" t="str">
        <f t="shared" si="451"/>
        <v/>
      </c>
      <c r="F6958" s="18" t="str">
        <f t="shared" si="452"/>
        <v/>
      </c>
      <c r="G6958" s="18" t="str">
        <f t="shared" si="453"/>
        <v/>
      </c>
      <c r="H6958" s="18" t="str">
        <f t="shared" si="454"/>
        <v/>
      </c>
    </row>
    <row r="6959" spans="5:8" x14ac:dyDescent="0.25">
      <c r="E6959" s="18" t="str">
        <f t="shared" si="451"/>
        <v/>
      </c>
      <c r="F6959" s="18" t="str">
        <f t="shared" si="452"/>
        <v/>
      </c>
      <c r="G6959" s="18" t="str">
        <f t="shared" si="453"/>
        <v/>
      </c>
      <c r="H6959" s="18" t="str">
        <f t="shared" si="454"/>
        <v/>
      </c>
    </row>
    <row r="6960" spans="5:8" x14ac:dyDescent="0.25">
      <c r="E6960" s="18" t="str">
        <f t="shared" si="451"/>
        <v/>
      </c>
      <c r="F6960" s="18" t="str">
        <f t="shared" si="452"/>
        <v/>
      </c>
      <c r="G6960" s="18" t="str">
        <f t="shared" si="453"/>
        <v/>
      </c>
      <c r="H6960" s="18" t="str">
        <f t="shared" si="454"/>
        <v/>
      </c>
    </row>
    <row r="6961" spans="5:8" x14ac:dyDescent="0.25">
      <c r="E6961" s="18" t="str">
        <f t="shared" si="451"/>
        <v/>
      </c>
      <c r="F6961" s="18" t="str">
        <f t="shared" si="452"/>
        <v/>
      </c>
      <c r="G6961" s="18" t="str">
        <f t="shared" si="453"/>
        <v/>
      </c>
      <c r="H6961" s="18" t="str">
        <f t="shared" si="454"/>
        <v/>
      </c>
    </row>
    <row r="6962" spans="5:8" x14ac:dyDescent="0.25">
      <c r="E6962" s="18" t="str">
        <f t="shared" si="451"/>
        <v/>
      </c>
      <c r="F6962" s="18" t="str">
        <f t="shared" si="452"/>
        <v/>
      </c>
      <c r="G6962" s="18" t="str">
        <f t="shared" si="453"/>
        <v/>
      </c>
      <c r="H6962" s="18" t="str">
        <f t="shared" si="454"/>
        <v/>
      </c>
    </row>
    <row r="6963" spans="5:8" x14ac:dyDescent="0.25">
      <c r="E6963" s="18" t="str">
        <f t="shared" si="451"/>
        <v/>
      </c>
      <c r="F6963" s="18" t="str">
        <f t="shared" si="452"/>
        <v/>
      </c>
      <c r="G6963" s="18" t="str">
        <f t="shared" si="453"/>
        <v/>
      </c>
      <c r="H6963" s="18" t="str">
        <f t="shared" si="454"/>
        <v/>
      </c>
    </row>
    <row r="6964" spans="5:8" x14ac:dyDescent="0.25">
      <c r="E6964" s="18" t="str">
        <f t="shared" si="451"/>
        <v/>
      </c>
      <c r="F6964" s="18" t="str">
        <f t="shared" si="452"/>
        <v/>
      </c>
      <c r="G6964" s="18" t="str">
        <f t="shared" si="453"/>
        <v/>
      </c>
      <c r="H6964" s="18" t="str">
        <f t="shared" si="454"/>
        <v/>
      </c>
    </row>
    <row r="6965" spans="5:8" x14ac:dyDescent="0.25">
      <c r="E6965" s="18" t="str">
        <f t="shared" si="451"/>
        <v/>
      </c>
      <c r="F6965" s="18" t="str">
        <f t="shared" si="452"/>
        <v/>
      </c>
      <c r="G6965" s="18" t="str">
        <f t="shared" si="453"/>
        <v/>
      </c>
      <c r="H6965" s="18" t="str">
        <f t="shared" si="454"/>
        <v/>
      </c>
    </row>
    <row r="6966" spans="5:8" x14ac:dyDescent="0.25">
      <c r="E6966" s="18" t="str">
        <f t="shared" si="451"/>
        <v/>
      </c>
      <c r="F6966" s="18" t="str">
        <f t="shared" si="452"/>
        <v/>
      </c>
      <c r="G6966" s="18" t="str">
        <f t="shared" si="453"/>
        <v/>
      </c>
      <c r="H6966" s="18" t="str">
        <f t="shared" si="454"/>
        <v/>
      </c>
    </row>
    <row r="6967" spans="5:8" x14ac:dyDescent="0.25">
      <c r="E6967" s="18" t="str">
        <f t="shared" si="451"/>
        <v/>
      </c>
      <c r="F6967" s="18" t="str">
        <f t="shared" si="452"/>
        <v/>
      </c>
      <c r="G6967" s="18" t="str">
        <f t="shared" si="453"/>
        <v/>
      </c>
      <c r="H6967" s="18" t="str">
        <f t="shared" si="454"/>
        <v/>
      </c>
    </row>
    <row r="6968" spans="5:8" x14ac:dyDescent="0.25">
      <c r="E6968" s="18" t="str">
        <f t="shared" si="451"/>
        <v/>
      </c>
      <c r="F6968" s="18" t="str">
        <f t="shared" si="452"/>
        <v/>
      </c>
      <c r="G6968" s="18" t="str">
        <f t="shared" si="453"/>
        <v/>
      </c>
      <c r="H6968" s="18" t="str">
        <f t="shared" si="454"/>
        <v/>
      </c>
    </row>
    <row r="6969" spans="5:8" x14ac:dyDescent="0.25">
      <c r="E6969" s="18" t="str">
        <f t="shared" si="451"/>
        <v/>
      </c>
      <c r="F6969" s="18" t="str">
        <f t="shared" si="452"/>
        <v/>
      </c>
      <c r="G6969" s="18" t="str">
        <f t="shared" si="453"/>
        <v/>
      </c>
      <c r="H6969" s="18" t="str">
        <f t="shared" si="454"/>
        <v/>
      </c>
    </row>
    <row r="6970" spans="5:8" x14ac:dyDescent="0.25">
      <c r="E6970" s="18" t="str">
        <f t="shared" si="451"/>
        <v/>
      </c>
      <c r="F6970" s="18" t="str">
        <f t="shared" si="452"/>
        <v/>
      </c>
      <c r="G6970" s="18" t="str">
        <f t="shared" si="453"/>
        <v/>
      </c>
      <c r="H6970" s="18" t="str">
        <f t="shared" si="454"/>
        <v/>
      </c>
    </row>
    <row r="6971" spans="5:8" x14ac:dyDescent="0.25">
      <c r="E6971" s="18" t="str">
        <f t="shared" si="451"/>
        <v/>
      </c>
      <c r="F6971" s="18" t="str">
        <f t="shared" si="452"/>
        <v/>
      </c>
      <c r="G6971" s="18" t="str">
        <f t="shared" si="453"/>
        <v/>
      </c>
      <c r="H6971" s="18" t="str">
        <f t="shared" si="454"/>
        <v/>
      </c>
    </row>
    <row r="6972" spans="5:8" x14ac:dyDescent="0.25">
      <c r="E6972" s="18" t="str">
        <f t="shared" si="451"/>
        <v/>
      </c>
      <c r="F6972" s="18" t="str">
        <f t="shared" si="452"/>
        <v/>
      </c>
      <c r="G6972" s="18" t="str">
        <f t="shared" si="453"/>
        <v/>
      </c>
      <c r="H6972" s="18" t="str">
        <f t="shared" si="454"/>
        <v/>
      </c>
    </row>
    <row r="6973" spans="5:8" x14ac:dyDescent="0.25">
      <c r="E6973" s="18" t="str">
        <f t="shared" si="451"/>
        <v/>
      </c>
      <c r="F6973" s="18" t="str">
        <f t="shared" si="452"/>
        <v/>
      </c>
      <c r="G6973" s="18" t="str">
        <f t="shared" si="453"/>
        <v/>
      </c>
      <c r="H6973" s="18" t="str">
        <f t="shared" si="454"/>
        <v/>
      </c>
    </row>
    <row r="6974" spans="5:8" x14ac:dyDescent="0.25">
      <c r="E6974" s="18" t="str">
        <f t="shared" si="451"/>
        <v/>
      </c>
      <c r="F6974" s="18" t="str">
        <f t="shared" si="452"/>
        <v/>
      </c>
      <c r="G6974" s="18" t="str">
        <f t="shared" si="453"/>
        <v/>
      </c>
      <c r="H6974" s="18" t="str">
        <f t="shared" si="454"/>
        <v/>
      </c>
    </row>
    <row r="6975" spans="5:8" x14ac:dyDescent="0.25">
      <c r="E6975" s="18" t="str">
        <f t="shared" si="451"/>
        <v/>
      </c>
      <c r="F6975" s="18" t="str">
        <f t="shared" si="452"/>
        <v/>
      </c>
      <c r="G6975" s="18" t="str">
        <f t="shared" si="453"/>
        <v/>
      </c>
      <c r="H6975" s="18" t="str">
        <f t="shared" si="454"/>
        <v/>
      </c>
    </row>
    <row r="6976" spans="5:8" x14ac:dyDescent="0.25">
      <c r="E6976" s="18" t="str">
        <f t="shared" si="451"/>
        <v/>
      </c>
      <c r="F6976" s="18" t="str">
        <f t="shared" si="452"/>
        <v/>
      </c>
      <c r="G6976" s="18" t="str">
        <f t="shared" si="453"/>
        <v/>
      </c>
      <c r="H6976" s="18" t="str">
        <f t="shared" si="454"/>
        <v/>
      </c>
    </row>
    <row r="6977" spans="5:8" x14ac:dyDescent="0.25">
      <c r="E6977" s="18" t="str">
        <f t="shared" si="451"/>
        <v/>
      </c>
      <c r="F6977" s="18" t="str">
        <f t="shared" si="452"/>
        <v/>
      </c>
      <c r="G6977" s="18" t="str">
        <f t="shared" si="453"/>
        <v/>
      </c>
      <c r="H6977" s="18" t="str">
        <f t="shared" si="454"/>
        <v/>
      </c>
    </row>
    <row r="6978" spans="5:8" x14ac:dyDescent="0.25">
      <c r="E6978" s="18" t="str">
        <f t="shared" si="451"/>
        <v/>
      </c>
      <c r="F6978" s="18" t="str">
        <f t="shared" si="452"/>
        <v/>
      </c>
      <c r="G6978" s="18" t="str">
        <f t="shared" si="453"/>
        <v/>
      </c>
      <c r="H6978" s="18" t="str">
        <f t="shared" si="454"/>
        <v/>
      </c>
    </row>
    <row r="6979" spans="5:8" x14ac:dyDescent="0.25">
      <c r="E6979" s="18" t="str">
        <f t="shared" si="451"/>
        <v/>
      </c>
      <c r="F6979" s="18" t="str">
        <f t="shared" si="452"/>
        <v/>
      </c>
      <c r="G6979" s="18" t="str">
        <f t="shared" si="453"/>
        <v/>
      </c>
      <c r="H6979" s="18" t="str">
        <f t="shared" si="454"/>
        <v/>
      </c>
    </row>
    <row r="6980" spans="5:8" x14ac:dyDescent="0.25">
      <c r="E6980" s="18" t="str">
        <f t="shared" si="451"/>
        <v/>
      </c>
      <c r="F6980" s="18" t="str">
        <f t="shared" si="452"/>
        <v/>
      </c>
      <c r="G6980" s="18" t="str">
        <f t="shared" si="453"/>
        <v/>
      </c>
      <c r="H6980" s="18" t="str">
        <f t="shared" si="454"/>
        <v/>
      </c>
    </row>
    <row r="6981" spans="5:8" x14ac:dyDescent="0.25">
      <c r="E6981" s="18" t="str">
        <f t="shared" si="451"/>
        <v/>
      </c>
      <c r="F6981" s="18" t="str">
        <f t="shared" si="452"/>
        <v/>
      </c>
      <c r="G6981" s="18" t="str">
        <f t="shared" si="453"/>
        <v/>
      </c>
      <c r="H6981" s="18" t="str">
        <f t="shared" si="454"/>
        <v/>
      </c>
    </row>
    <row r="6982" spans="5:8" x14ac:dyDescent="0.25">
      <c r="E6982" s="18" t="str">
        <f t="shared" ref="E6982:E7045" si="455">IF($C6982="","",IFERROR(INDEX(ItemPriceCol,MATCH($C6982,ItemName,0)),""))</f>
        <v/>
      </c>
      <c r="F6982" s="18" t="str">
        <f t="shared" ref="F6982:F7045" si="456">IF(OR($D6982="",$E6982=""),"",$D6982*$E6982)</f>
        <v/>
      </c>
      <c r="G6982" s="18" t="str">
        <f t="shared" ref="G6982:G7045" si="457">IF($C6982="","",IFERROR(INDEX(ItemCostCol,MATCH($C6982,ItemName,0)),""))</f>
        <v/>
      </c>
      <c r="H6982" s="18" t="str">
        <f t="shared" ref="H6982:H7045" si="458">IF(OR($F6982="",$G6982=""),"",$F6982-$D6982*$G6982)</f>
        <v/>
      </c>
    </row>
    <row r="6983" spans="5:8" x14ac:dyDescent="0.25">
      <c r="E6983" s="18" t="str">
        <f t="shared" si="455"/>
        <v/>
      </c>
      <c r="F6983" s="18" t="str">
        <f t="shared" si="456"/>
        <v/>
      </c>
      <c r="G6983" s="18" t="str">
        <f t="shared" si="457"/>
        <v/>
      </c>
      <c r="H6983" s="18" t="str">
        <f t="shared" si="458"/>
        <v/>
      </c>
    </row>
    <row r="6984" spans="5:8" x14ac:dyDescent="0.25">
      <c r="E6984" s="18" t="str">
        <f t="shared" si="455"/>
        <v/>
      </c>
      <c r="F6984" s="18" t="str">
        <f t="shared" si="456"/>
        <v/>
      </c>
      <c r="G6984" s="18" t="str">
        <f t="shared" si="457"/>
        <v/>
      </c>
      <c r="H6984" s="18" t="str">
        <f t="shared" si="458"/>
        <v/>
      </c>
    </row>
    <row r="6985" spans="5:8" x14ac:dyDescent="0.25">
      <c r="E6985" s="18" t="str">
        <f t="shared" si="455"/>
        <v/>
      </c>
      <c r="F6985" s="18" t="str">
        <f t="shared" si="456"/>
        <v/>
      </c>
      <c r="G6985" s="18" t="str">
        <f t="shared" si="457"/>
        <v/>
      </c>
      <c r="H6985" s="18" t="str">
        <f t="shared" si="458"/>
        <v/>
      </c>
    </row>
    <row r="6986" spans="5:8" x14ac:dyDescent="0.25">
      <c r="E6986" s="18" t="str">
        <f t="shared" si="455"/>
        <v/>
      </c>
      <c r="F6986" s="18" t="str">
        <f t="shared" si="456"/>
        <v/>
      </c>
      <c r="G6986" s="18" t="str">
        <f t="shared" si="457"/>
        <v/>
      </c>
      <c r="H6986" s="18" t="str">
        <f t="shared" si="458"/>
        <v/>
      </c>
    </row>
    <row r="6987" spans="5:8" x14ac:dyDescent="0.25">
      <c r="E6987" s="18" t="str">
        <f t="shared" si="455"/>
        <v/>
      </c>
      <c r="F6987" s="18" t="str">
        <f t="shared" si="456"/>
        <v/>
      </c>
      <c r="G6987" s="18" t="str">
        <f t="shared" si="457"/>
        <v/>
      </c>
      <c r="H6987" s="18" t="str">
        <f t="shared" si="458"/>
        <v/>
      </c>
    </row>
    <row r="6988" spans="5:8" x14ac:dyDescent="0.25">
      <c r="E6988" s="18" t="str">
        <f t="shared" si="455"/>
        <v/>
      </c>
      <c r="F6988" s="18" t="str">
        <f t="shared" si="456"/>
        <v/>
      </c>
      <c r="G6988" s="18" t="str">
        <f t="shared" si="457"/>
        <v/>
      </c>
      <c r="H6988" s="18" t="str">
        <f t="shared" si="458"/>
        <v/>
      </c>
    </row>
    <row r="6989" spans="5:8" x14ac:dyDescent="0.25">
      <c r="E6989" s="18" t="str">
        <f t="shared" si="455"/>
        <v/>
      </c>
      <c r="F6989" s="18" t="str">
        <f t="shared" si="456"/>
        <v/>
      </c>
      <c r="G6989" s="18" t="str">
        <f t="shared" si="457"/>
        <v/>
      </c>
      <c r="H6989" s="18" t="str">
        <f t="shared" si="458"/>
        <v/>
      </c>
    </row>
    <row r="6990" spans="5:8" x14ac:dyDescent="0.25">
      <c r="E6990" s="18" t="str">
        <f t="shared" si="455"/>
        <v/>
      </c>
      <c r="F6990" s="18" t="str">
        <f t="shared" si="456"/>
        <v/>
      </c>
      <c r="G6990" s="18" t="str">
        <f t="shared" si="457"/>
        <v/>
      </c>
      <c r="H6990" s="18" t="str">
        <f t="shared" si="458"/>
        <v/>
      </c>
    </row>
    <row r="6991" spans="5:8" x14ac:dyDescent="0.25">
      <c r="E6991" s="18" t="str">
        <f t="shared" si="455"/>
        <v/>
      </c>
      <c r="F6991" s="18" t="str">
        <f t="shared" si="456"/>
        <v/>
      </c>
      <c r="G6991" s="18" t="str">
        <f t="shared" si="457"/>
        <v/>
      </c>
      <c r="H6991" s="18" t="str">
        <f t="shared" si="458"/>
        <v/>
      </c>
    </row>
    <row r="6992" spans="5:8" x14ac:dyDescent="0.25">
      <c r="E6992" s="18" t="str">
        <f t="shared" si="455"/>
        <v/>
      </c>
      <c r="F6992" s="18" t="str">
        <f t="shared" si="456"/>
        <v/>
      </c>
      <c r="G6992" s="18" t="str">
        <f t="shared" si="457"/>
        <v/>
      </c>
      <c r="H6992" s="18" t="str">
        <f t="shared" si="458"/>
        <v/>
      </c>
    </row>
    <row r="6993" spans="5:8" x14ac:dyDescent="0.25">
      <c r="E6993" s="18" t="str">
        <f t="shared" si="455"/>
        <v/>
      </c>
      <c r="F6993" s="18" t="str">
        <f t="shared" si="456"/>
        <v/>
      </c>
      <c r="G6993" s="18" t="str">
        <f t="shared" si="457"/>
        <v/>
      </c>
      <c r="H6993" s="18" t="str">
        <f t="shared" si="458"/>
        <v/>
      </c>
    </row>
    <row r="6994" spans="5:8" x14ac:dyDescent="0.25">
      <c r="E6994" s="18" t="str">
        <f t="shared" si="455"/>
        <v/>
      </c>
      <c r="F6994" s="18" t="str">
        <f t="shared" si="456"/>
        <v/>
      </c>
      <c r="G6994" s="18" t="str">
        <f t="shared" si="457"/>
        <v/>
      </c>
      <c r="H6994" s="18" t="str">
        <f t="shared" si="458"/>
        <v/>
      </c>
    </row>
    <row r="6995" spans="5:8" x14ac:dyDescent="0.25">
      <c r="E6995" s="18" t="str">
        <f t="shared" si="455"/>
        <v/>
      </c>
      <c r="F6995" s="18" t="str">
        <f t="shared" si="456"/>
        <v/>
      </c>
      <c r="G6995" s="18" t="str">
        <f t="shared" si="457"/>
        <v/>
      </c>
      <c r="H6995" s="18" t="str">
        <f t="shared" si="458"/>
        <v/>
      </c>
    </row>
    <row r="6996" spans="5:8" x14ac:dyDescent="0.25">
      <c r="E6996" s="18" t="str">
        <f t="shared" si="455"/>
        <v/>
      </c>
      <c r="F6996" s="18" t="str">
        <f t="shared" si="456"/>
        <v/>
      </c>
      <c r="G6996" s="18" t="str">
        <f t="shared" si="457"/>
        <v/>
      </c>
      <c r="H6996" s="18" t="str">
        <f t="shared" si="458"/>
        <v/>
      </c>
    </row>
    <row r="6997" spans="5:8" x14ac:dyDescent="0.25">
      <c r="E6997" s="18" t="str">
        <f t="shared" si="455"/>
        <v/>
      </c>
      <c r="F6997" s="18" t="str">
        <f t="shared" si="456"/>
        <v/>
      </c>
      <c r="G6997" s="18" t="str">
        <f t="shared" si="457"/>
        <v/>
      </c>
      <c r="H6997" s="18" t="str">
        <f t="shared" si="458"/>
        <v/>
      </c>
    </row>
    <row r="6998" spans="5:8" x14ac:dyDescent="0.25">
      <c r="E6998" s="18" t="str">
        <f t="shared" si="455"/>
        <v/>
      </c>
      <c r="F6998" s="18" t="str">
        <f t="shared" si="456"/>
        <v/>
      </c>
      <c r="G6998" s="18" t="str">
        <f t="shared" si="457"/>
        <v/>
      </c>
      <c r="H6998" s="18" t="str">
        <f t="shared" si="458"/>
        <v/>
      </c>
    </row>
    <row r="6999" spans="5:8" x14ac:dyDescent="0.25">
      <c r="E6999" s="18" t="str">
        <f t="shared" si="455"/>
        <v/>
      </c>
      <c r="F6999" s="18" t="str">
        <f t="shared" si="456"/>
        <v/>
      </c>
      <c r="G6999" s="18" t="str">
        <f t="shared" si="457"/>
        <v/>
      </c>
      <c r="H6999" s="18" t="str">
        <f t="shared" si="458"/>
        <v/>
      </c>
    </row>
    <row r="7000" spans="5:8" x14ac:dyDescent="0.25">
      <c r="E7000" s="18" t="str">
        <f t="shared" si="455"/>
        <v/>
      </c>
      <c r="F7000" s="18" t="str">
        <f t="shared" si="456"/>
        <v/>
      </c>
      <c r="G7000" s="18" t="str">
        <f t="shared" si="457"/>
        <v/>
      </c>
      <c r="H7000" s="18" t="str">
        <f t="shared" si="458"/>
        <v/>
      </c>
    </row>
    <row r="7001" spans="5:8" x14ac:dyDescent="0.25">
      <c r="E7001" s="18" t="str">
        <f t="shared" si="455"/>
        <v/>
      </c>
      <c r="F7001" s="18" t="str">
        <f t="shared" si="456"/>
        <v/>
      </c>
      <c r="G7001" s="18" t="str">
        <f t="shared" si="457"/>
        <v/>
      </c>
      <c r="H7001" s="18" t="str">
        <f t="shared" si="458"/>
        <v/>
      </c>
    </row>
    <row r="7002" spans="5:8" x14ac:dyDescent="0.25">
      <c r="E7002" s="18" t="str">
        <f t="shared" si="455"/>
        <v/>
      </c>
      <c r="F7002" s="18" t="str">
        <f t="shared" si="456"/>
        <v/>
      </c>
      <c r="G7002" s="18" t="str">
        <f t="shared" si="457"/>
        <v/>
      </c>
      <c r="H7002" s="18" t="str">
        <f t="shared" si="458"/>
        <v/>
      </c>
    </row>
    <row r="7003" spans="5:8" x14ac:dyDescent="0.25">
      <c r="E7003" s="18" t="str">
        <f t="shared" si="455"/>
        <v/>
      </c>
      <c r="F7003" s="18" t="str">
        <f t="shared" si="456"/>
        <v/>
      </c>
      <c r="G7003" s="18" t="str">
        <f t="shared" si="457"/>
        <v/>
      </c>
      <c r="H7003" s="18" t="str">
        <f t="shared" si="458"/>
        <v/>
      </c>
    </row>
    <row r="7004" spans="5:8" x14ac:dyDescent="0.25">
      <c r="E7004" s="18" t="str">
        <f t="shared" si="455"/>
        <v/>
      </c>
      <c r="F7004" s="18" t="str">
        <f t="shared" si="456"/>
        <v/>
      </c>
      <c r="G7004" s="18" t="str">
        <f t="shared" si="457"/>
        <v/>
      </c>
      <c r="H7004" s="18" t="str">
        <f t="shared" si="458"/>
        <v/>
      </c>
    </row>
    <row r="7005" spans="5:8" x14ac:dyDescent="0.25">
      <c r="E7005" s="18" t="str">
        <f t="shared" si="455"/>
        <v/>
      </c>
      <c r="F7005" s="18" t="str">
        <f t="shared" si="456"/>
        <v/>
      </c>
      <c r="G7005" s="18" t="str">
        <f t="shared" si="457"/>
        <v/>
      </c>
      <c r="H7005" s="18" t="str">
        <f t="shared" si="458"/>
        <v/>
      </c>
    </row>
    <row r="7006" spans="5:8" x14ac:dyDescent="0.25">
      <c r="E7006" s="18" t="str">
        <f t="shared" si="455"/>
        <v/>
      </c>
      <c r="F7006" s="18" t="str">
        <f t="shared" si="456"/>
        <v/>
      </c>
      <c r="G7006" s="18" t="str">
        <f t="shared" si="457"/>
        <v/>
      </c>
      <c r="H7006" s="18" t="str">
        <f t="shared" si="458"/>
        <v/>
      </c>
    </row>
    <row r="7007" spans="5:8" x14ac:dyDescent="0.25">
      <c r="E7007" s="18" t="str">
        <f t="shared" si="455"/>
        <v/>
      </c>
      <c r="F7007" s="18" t="str">
        <f t="shared" si="456"/>
        <v/>
      </c>
      <c r="G7007" s="18" t="str">
        <f t="shared" si="457"/>
        <v/>
      </c>
      <c r="H7007" s="18" t="str">
        <f t="shared" si="458"/>
        <v/>
      </c>
    </row>
    <row r="7008" spans="5:8" x14ac:dyDescent="0.25">
      <c r="E7008" s="18" t="str">
        <f t="shared" si="455"/>
        <v/>
      </c>
      <c r="F7008" s="18" t="str">
        <f t="shared" si="456"/>
        <v/>
      </c>
      <c r="G7008" s="18" t="str">
        <f t="shared" si="457"/>
        <v/>
      </c>
      <c r="H7008" s="18" t="str">
        <f t="shared" si="458"/>
        <v/>
      </c>
    </row>
    <row r="7009" spans="5:8" x14ac:dyDescent="0.25">
      <c r="E7009" s="18" t="str">
        <f t="shared" si="455"/>
        <v/>
      </c>
      <c r="F7009" s="18" t="str">
        <f t="shared" si="456"/>
        <v/>
      </c>
      <c r="G7009" s="18" t="str">
        <f t="shared" si="457"/>
        <v/>
      </c>
      <c r="H7009" s="18" t="str">
        <f t="shared" si="458"/>
        <v/>
      </c>
    </row>
    <row r="7010" spans="5:8" x14ac:dyDescent="0.25">
      <c r="E7010" s="18" t="str">
        <f t="shared" si="455"/>
        <v/>
      </c>
      <c r="F7010" s="18" t="str">
        <f t="shared" si="456"/>
        <v/>
      </c>
      <c r="G7010" s="18" t="str">
        <f t="shared" si="457"/>
        <v/>
      </c>
      <c r="H7010" s="18" t="str">
        <f t="shared" si="458"/>
        <v/>
      </c>
    </row>
    <row r="7011" spans="5:8" x14ac:dyDescent="0.25">
      <c r="E7011" s="18" t="str">
        <f t="shared" si="455"/>
        <v/>
      </c>
      <c r="F7011" s="18" t="str">
        <f t="shared" si="456"/>
        <v/>
      </c>
      <c r="G7011" s="18" t="str">
        <f t="shared" si="457"/>
        <v/>
      </c>
      <c r="H7011" s="18" t="str">
        <f t="shared" si="458"/>
        <v/>
      </c>
    </row>
    <row r="7012" spans="5:8" x14ac:dyDescent="0.25">
      <c r="E7012" s="18" t="str">
        <f t="shared" si="455"/>
        <v/>
      </c>
      <c r="F7012" s="18" t="str">
        <f t="shared" si="456"/>
        <v/>
      </c>
      <c r="G7012" s="18" t="str">
        <f t="shared" si="457"/>
        <v/>
      </c>
      <c r="H7012" s="18" t="str">
        <f t="shared" si="458"/>
        <v/>
      </c>
    </row>
    <row r="7013" spans="5:8" x14ac:dyDescent="0.25">
      <c r="E7013" s="18" t="str">
        <f t="shared" si="455"/>
        <v/>
      </c>
      <c r="F7013" s="18" t="str">
        <f t="shared" si="456"/>
        <v/>
      </c>
      <c r="G7013" s="18" t="str">
        <f t="shared" si="457"/>
        <v/>
      </c>
      <c r="H7013" s="18" t="str">
        <f t="shared" si="458"/>
        <v/>
      </c>
    </row>
    <row r="7014" spans="5:8" x14ac:dyDescent="0.25">
      <c r="E7014" s="18" t="str">
        <f t="shared" si="455"/>
        <v/>
      </c>
      <c r="F7014" s="18" t="str">
        <f t="shared" si="456"/>
        <v/>
      </c>
      <c r="G7014" s="18" t="str">
        <f t="shared" si="457"/>
        <v/>
      </c>
      <c r="H7014" s="18" t="str">
        <f t="shared" si="458"/>
        <v/>
      </c>
    </row>
    <row r="7015" spans="5:8" x14ac:dyDescent="0.25">
      <c r="E7015" s="18" t="str">
        <f t="shared" si="455"/>
        <v/>
      </c>
      <c r="F7015" s="18" t="str">
        <f t="shared" si="456"/>
        <v/>
      </c>
      <c r="G7015" s="18" t="str">
        <f t="shared" si="457"/>
        <v/>
      </c>
      <c r="H7015" s="18" t="str">
        <f t="shared" si="458"/>
        <v/>
      </c>
    </row>
    <row r="7016" spans="5:8" x14ac:dyDescent="0.25">
      <c r="E7016" s="18" t="str">
        <f t="shared" si="455"/>
        <v/>
      </c>
      <c r="F7016" s="18" t="str">
        <f t="shared" si="456"/>
        <v/>
      </c>
      <c r="G7016" s="18" t="str">
        <f t="shared" si="457"/>
        <v/>
      </c>
      <c r="H7016" s="18" t="str">
        <f t="shared" si="458"/>
        <v/>
      </c>
    </row>
    <row r="7017" spans="5:8" x14ac:dyDescent="0.25">
      <c r="E7017" s="18" t="str">
        <f t="shared" si="455"/>
        <v/>
      </c>
      <c r="F7017" s="18" t="str">
        <f t="shared" si="456"/>
        <v/>
      </c>
      <c r="G7017" s="18" t="str">
        <f t="shared" si="457"/>
        <v/>
      </c>
      <c r="H7017" s="18" t="str">
        <f t="shared" si="458"/>
        <v/>
      </c>
    </row>
    <row r="7018" spans="5:8" x14ac:dyDescent="0.25">
      <c r="E7018" s="18" t="str">
        <f t="shared" si="455"/>
        <v/>
      </c>
      <c r="F7018" s="18" t="str">
        <f t="shared" si="456"/>
        <v/>
      </c>
      <c r="G7018" s="18" t="str">
        <f t="shared" si="457"/>
        <v/>
      </c>
      <c r="H7018" s="18" t="str">
        <f t="shared" si="458"/>
        <v/>
      </c>
    </row>
    <row r="7019" spans="5:8" x14ac:dyDescent="0.25">
      <c r="E7019" s="18" t="str">
        <f t="shared" si="455"/>
        <v/>
      </c>
      <c r="F7019" s="18" t="str">
        <f t="shared" si="456"/>
        <v/>
      </c>
      <c r="G7019" s="18" t="str">
        <f t="shared" si="457"/>
        <v/>
      </c>
      <c r="H7019" s="18" t="str">
        <f t="shared" si="458"/>
        <v/>
      </c>
    </row>
    <row r="7020" spans="5:8" x14ac:dyDescent="0.25">
      <c r="E7020" s="18" t="str">
        <f t="shared" si="455"/>
        <v/>
      </c>
      <c r="F7020" s="18" t="str">
        <f t="shared" si="456"/>
        <v/>
      </c>
      <c r="G7020" s="18" t="str">
        <f t="shared" si="457"/>
        <v/>
      </c>
      <c r="H7020" s="18" t="str">
        <f t="shared" si="458"/>
        <v/>
      </c>
    </row>
    <row r="7021" spans="5:8" x14ac:dyDescent="0.25">
      <c r="E7021" s="18" t="str">
        <f t="shared" si="455"/>
        <v/>
      </c>
      <c r="F7021" s="18" t="str">
        <f t="shared" si="456"/>
        <v/>
      </c>
      <c r="G7021" s="18" t="str">
        <f t="shared" si="457"/>
        <v/>
      </c>
      <c r="H7021" s="18" t="str">
        <f t="shared" si="458"/>
        <v/>
      </c>
    </row>
    <row r="7022" spans="5:8" x14ac:dyDescent="0.25">
      <c r="E7022" s="18" t="str">
        <f t="shared" si="455"/>
        <v/>
      </c>
      <c r="F7022" s="18" t="str">
        <f t="shared" si="456"/>
        <v/>
      </c>
      <c r="G7022" s="18" t="str">
        <f t="shared" si="457"/>
        <v/>
      </c>
      <c r="H7022" s="18" t="str">
        <f t="shared" si="458"/>
        <v/>
      </c>
    </row>
    <row r="7023" spans="5:8" x14ac:dyDescent="0.25">
      <c r="E7023" s="18" t="str">
        <f t="shared" si="455"/>
        <v/>
      </c>
      <c r="F7023" s="18" t="str">
        <f t="shared" si="456"/>
        <v/>
      </c>
      <c r="G7023" s="18" t="str">
        <f t="shared" si="457"/>
        <v/>
      </c>
      <c r="H7023" s="18" t="str">
        <f t="shared" si="458"/>
        <v/>
      </c>
    </row>
    <row r="7024" spans="5:8" x14ac:dyDescent="0.25">
      <c r="E7024" s="18" t="str">
        <f t="shared" si="455"/>
        <v/>
      </c>
      <c r="F7024" s="18" t="str">
        <f t="shared" si="456"/>
        <v/>
      </c>
      <c r="G7024" s="18" t="str">
        <f t="shared" si="457"/>
        <v/>
      </c>
      <c r="H7024" s="18" t="str">
        <f t="shared" si="458"/>
        <v/>
      </c>
    </row>
    <row r="7025" spans="5:8" x14ac:dyDescent="0.25">
      <c r="E7025" s="18" t="str">
        <f t="shared" si="455"/>
        <v/>
      </c>
      <c r="F7025" s="18" t="str">
        <f t="shared" si="456"/>
        <v/>
      </c>
      <c r="G7025" s="18" t="str">
        <f t="shared" si="457"/>
        <v/>
      </c>
      <c r="H7025" s="18" t="str">
        <f t="shared" si="458"/>
        <v/>
      </c>
    </row>
    <row r="7026" spans="5:8" x14ac:dyDescent="0.25">
      <c r="E7026" s="18" t="str">
        <f t="shared" si="455"/>
        <v/>
      </c>
      <c r="F7026" s="18" t="str">
        <f t="shared" si="456"/>
        <v/>
      </c>
      <c r="G7026" s="18" t="str">
        <f t="shared" si="457"/>
        <v/>
      </c>
      <c r="H7026" s="18" t="str">
        <f t="shared" si="458"/>
        <v/>
      </c>
    </row>
    <row r="7027" spans="5:8" x14ac:dyDescent="0.25">
      <c r="E7027" s="18" t="str">
        <f t="shared" si="455"/>
        <v/>
      </c>
      <c r="F7027" s="18" t="str">
        <f t="shared" si="456"/>
        <v/>
      </c>
      <c r="G7027" s="18" t="str">
        <f t="shared" si="457"/>
        <v/>
      </c>
      <c r="H7027" s="18" t="str">
        <f t="shared" si="458"/>
        <v/>
      </c>
    </row>
    <row r="7028" spans="5:8" x14ac:dyDescent="0.25">
      <c r="E7028" s="18" t="str">
        <f t="shared" si="455"/>
        <v/>
      </c>
      <c r="F7028" s="18" t="str">
        <f t="shared" si="456"/>
        <v/>
      </c>
      <c r="G7028" s="18" t="str">
        <f t="shared" si="457"/>
        <v/>
      </c>
      <c r="H7028" s="18" t="str">
        <f t="shared" si="458"/>
        <v/>
      </c>
    </row>
    <row r="7029" spans="5:8" x14ac:dyDescent="0.25">
      <c r="E7029" s="18" t="str">
        <f t="shared" si="455"/>
        <v/>
      </c>
      <c r="F7029" s="18" t="str">
        <f t="shared" si="456"/>
        <v/>
      </c>
      <c r="G7029" s="18" t="str">
        <f t="shared" si="457"/>
        <v/>
      </c>
      <c r="H7029" s="18" t="str">
        <f t="shared" si="458"/>
        <v/>
      </c>
    </row>
    <row r="7030" spans="5:8" x14ac:dyDescent="0.25">
      <c r="E7030" s="18" t="str">
        <f t="shared" si="455"/>
        <v/>
      </c>
      <c r="F7030" s="18" t="str">
        <f t="shared" si="456"/>
        <v/>
      </c>
      <c r="G7030" s="18" t="str">
        <f t="shared" si="457"/>
        <v/>
      </c>
      <c r="H7030" s="18" t="str">
        <f t="shared" si="458"/>
        <v/>
      </c>
    </row>
    <row r="7031" spans="5:8" x14ac:dyDescent="0.25">
      <c r="E7031" s="18" t="str">
        <f t="shared" si="455"/>
        <v/>
      </c>
      <c r="F7031" s="18" t="str">
        <f t="shared" si="456"/>
        <v/>
      </c>
      <c r="G7031" s="18" t="str">
        <f t="shared" si="457"/>
        <v/>
      </c>
      <c r="H7031" s="18" t="str">
        <f t="shared" si="458"/>
        <v/>
      </c>
    </row>
    <row r="7032" spans="5:8" x14ac:dyDescent="0.25">
      <c r="E7032" s="18" t="str">
        <f t="shared" si="455"/>
        <v/>
      </c>
      <c r="F7032" s="18" t="str">
        <f t="shared" si="456"/>
        <v/>
      </c>
      <c r="G7032" s="18" t="str">
        <f t="shared" si="457"/>
        <v/>
      </c>
      <c r="H7032" s="18" t="str">
        <f t="shared" si="458"/>
        <v/>
      </c>
    </row>
    <row r="7033" spans="5:8" x14ac:dyDescent="0.25">
      <c r="E7033" s="18" t="str">
        <f t="shared" si="455"/>
        <v/>
      </c>
      <c r="F7033" s="18" t="str">
        <f t="shared" si="456"/>
        <v/>
      </c>
      <c r="G7033" s="18" t="str">
        <f t="shared" si="457"/>
        <v/>
      </c>
      <c r="H7033" s="18" t="str">
        <f t="shared" si="458"/>
        <v/>
      </c>
    </row>
    <row r="7034" spans="5:8" x14ac:dyDescent="0.25">
      <c r="E7034" s="18" t="str">
        <f t="shared" si="455"/>
        <v/>
      </c>
      <c r="F7034" s="18" t="str">
        <f t="shared" si="456"/>
        <v/>
      </c>
      <c r="G7034" s="18" t="str">
        <f t="shared" si="457"/>
        <v/>
      </c>
      <c r="H7034" s="18" t="str">
        <f t="shared" si="458"/>
        <v/>
      </c>
    </row>
    <row r="7035" spans="5:8" x14ac:dyDescent="0.25">
      <c r="E7035" s="18" t="str">
        <f t="shared" si="455"/>
        <v/>
      </c>
      <c r="F7035" s="18" t="str">
        <f t="shared" si="456"/>
        <v/>
      </c>
      <c r="G7035" s="18" t="str">
        <f t="shared" si="457"/>
        <v/>
      </c>
      <c r="H7035" s="18" t="str">
        <f t="shared" si="458"/>
        <v/>
      </c>
    </row>
    <row r="7036" spans="5:8" x14ac:dyDescent="0.25">
      <c r="E7036" s="18" t="str">
        <f t="shared" si="455"/>
        <v/>
      </c>
      <c r="F7036" s="18" t="str">
        <f t="shared" si="456"/>
        <v/>
      </c>
      <c r="G7036" s="18" t="str">
        <f t="shared" si="457"/>
        <v/>
      </c>
      <c r="H7036" s="18" t="str">
        <f t="shared" si="458"/>
        <v/>
      </c>
    </row>
    <row r="7037" spans="5:8" x14ac:dyDescent="0.25">
      <c r="E7037" s="18" t="str">
        <f t="shared" si="455"/>
        <v/>
      </c>
      <c r="F7037" s="18" t="str">
        <f t="shared" si="456"/>
        <v/>
      </c>
      <c r="G7037" s="18" t="str">
        <f t="shared" si="457"/>
        <v/>
      </c>
      <c r="H7037" s="18" t="str">
        <f t="shared" si="458"/>
        <v/>
      </c>
    </row>
    <row r="7038" spans="5:8" x14ac:dyDescent="0.25">
      <c r="E7038" s="18" t="str">
        <f t="shared" si="455"/>
        <v/>
      </c>
      <c r="F7038" s="18" t="str">
        <f t="shared" si="456"/>
        <v/>
      </c>
      <c r="G7038" s="18" t="str">
        <f t="shared" si="457"/>
        <v/>
      </c>
      <c r="H7038" s="18" t="str">
        <f t="shared" si="458"/>
        <v/>
      </c>
    </row>
    <row r="7039" spans="5:8" x14ac:dyDescent="0.25">
      <c r="E7039" s="18" t="str">
        <f t="shared" si="455"/>
        <v/>
      </c>
      <c r="F7039" s="18" t="str">
        <f t="shared" si="456"/>
        <v/>
      </c>
      <c r="G7039" s="18" t="str">
        <f t="shared" si="457"/>
        <v/>
      </c>
      <c r="H7039" s="18" t="str">
        <f t="shared" si="458"/>
        <v/>
      </c>
    </row>
    <row r="7040" spans="5:8" x14ac:dyDescent="0.25">
      <c r="E7040" s="18" t="str">
        <f t="shared" si="455"/>
        <v/>
      </c>
      <c r="F7040" s="18" t="str">
        <f t="shared" si="456"/>
        <v/>
      </c>
      <c r="G7040" s="18" t="str">
        <f t="shared" si="457"/>
        <v/>
      </c>
      <c r="H7040" s="18" t="str">
        <f t="shared" si="458"/>
        <v/>
      </c>
    </row>
    <row r="7041" spans="5:8" x14ac:dyDescent="0.25">
      <c r="E7041" s="18" t="str">
        <f t="shared" si="455"/>
        <v/>
      </c>
      <c r="F7041" s="18" t="str">
        <f t="shared" si="456"/>
        <v/>
      </c>
      <c r="G7041" s="18" t="str">
        <f t="shared" si="457"/>
        <v/>
      </c>
      <c r="H7041" s="18" t="str">
        <f t="shared" si="458"/>
        <v/>
      </c>
    </row>
    <row r="7042" spans="5:8" x14ac:dyDescent="0.25">
      <c r="E7042" s="18" t="str">
        <f t="shared" si="455"/>
        <v/>
      </c>
      <c r="F7042" s="18" t="str">
        <f t="shared" si="456"/>
        <v/>
      </c>
      <c r="G7042" s="18" t="str">
        <f t="shared" si="457"/>
        <v/>
      </c>
      <c r="H7042" s="18" t="str">
        <f t="shared" si="458"/>
        <v/>
      </c>
    </row>
    <row r="7043" spans="5:8" x14ac:dyDescent="0.25">
      <c r="E7043" s="18" t="str">
        <f t="shared" si="455"/>
        <v/>
      </c>
      <c r="F7043" s="18" t="str">
        <f t="shared" si="456"/>
        <v/>
      </c>
      <c r="G7043" s="18" t="str">
        <f t="shared" si="457"/>
        <v/>
      </c>
      <c r="H7043" s="18" t="str">
        <f t="shared" si="458"/>
        <v/>
      </c>
    </row>
    <row r="7044" spans="5:8" x14ac:dyDescent="0.25">
      <c r="E7044" s="18" t="str">
        <f t="shared" si="455"/>
        <v/>
      </c>
      <c r="F7044" s="18" t="str">
        <f t="shared" si="456"/>
        <v/>
      </c>
      <c r="G7044" s="18" t="str">
        <f t="shared" si="457"/>
        <v/>
      </c>
      <c r="H7044" s="18" t="str">
        <f t="shared" si="458"/>
        <v/>
      </c>
    </row>
    <row r="7045" spans="5:8" x14ac:dyDescent="0.25">
      <c r="E7045" s="18" t="str">
        <f t="shared" si="455"/>
        <v/>
      </c>
      <c r="F7045" s="18" t="str">
        <f t="shared" si="456"/>
        <v/>
      </c>
      <c r="G7045" s="18" t="str">
        <f t="shared" si="457"/>
        <v/>
      </c>
      <c r="H7045" s="18" t="str">
        <f t="shared" si="458"/>
        <v/>
      </c>
    </row>
    <row r="7046" spans="5:8" x14ac:dyDescent="0.25">
      <c r="E7046" s="18" t="str">
        <f t="shared" ref="E7046:E7109" si="459">IF($C7046="","",IFERROR(INDEX(ItemPriceCol,MATCH($C7046,ItemName,0)),""))</f>
        <v/>
      </c>
      <c r="F7046" s="18" t="str">
        <f t="shared" ref="F7046:F7109" si="460">IF(OR($D7046="",$E7046=""),"",$D7046*$E7046)</f>
        <v/>
      </c>
      <c r="G7046" s="18" t="str">
        <f t="shared" ref="G7046:G7109" si="461">IF($C7046="","",IFERROR(INDEX(ItemCostCol,MATCH($C7046,ItemName,0)),""))</f>
        <v/>
      </c>
      <c r="H7046" s="18" t="str">
        <f t="shared" ref="H7046:H7109" si="462">IF(OR($F7046="",$G7046=""),"",$F7046-$D7046*$G7046)</f>
        <v/>
      </c>
    </row>
    <row r="7047" spans="5:8" x14ac:dyDescent="0.25">
      <c r="E7047" s="18" t="str">
        <f t="shared" si="459"/>
        <v/>
      </c>
      <c r="F7047" s="18" t="str">
        <f t="shared" si="460"/>
        <v/>
      </c>
      <c r="G7047" s="18" t="str">
        <f t="shared" si="461"/>
        <v/>
      </c>
      <c r="H7047" s="18" t="str">
        <f t="shared" si="462"/>
        <v/>
      </c>
    </row>
    <row r="7048" spans="5:8" x14ac:dyDescent="0.25">
      <c r="E7048" s="18" t="str">
        <f t="shared" si="459"/>
        <v/>
      </c>
      <c r="F7048" s="18" t="str">
        <f t="shared" si="460"/>
        <v/>
      </c>
      <c r="G7048" s="18" t="str">
        <f t="shared" si="461"/>
        <v/>
      </c>
      <c r="H7048" s="18" t="str">
        <f t="shared" si="462"/>
        <v/>
      </c>
    </row>
    <row r="7049" spans="5:8" x14ac:dyDescent="0.25">
      <c r="E7049" s="18" t="str">
        <f t="shared" si="459"/>
        <v/>
      </c>
      <c r="F7049" s="18" t="str">
        <f t="shared" si="460"/>
        <v/>
      </c>
      <c r="G7049" s="18" t="str">
        <f t="shared" si="461"/>
        <v/>
      </c>
      <c r="H7049" s="18" t="str">
        <f t="shared" si="462"/>
        <v/>
      </c>
    </row>
    <row r="7050" spans="5:8" x14ac:dyDescent="0.25">
      <c r="E7050" s="18" t="str">
        <f t="shared" si="459"/>
        <v/>
      </c>
      <c r="F7050" s="18" t="str">
        <f t="shared" si="460"/>
        <v/>
      </c>
      <c r="G7050" s="18" t="str">
        <f t="shared" si="461"/>
        <v/>
      </c>
      <c r="H7050" s="18" t="str">
        <f t="shared" si="462"/>
        <v/>
      </c>
    </row>
    <row r="7051" spans="5:8" x14ac:dyDescent="0.25">
      <c r="E7051" s="18" t="str">
        <f t="shared" si="459"/>
        <v/>
      </c>
      <c r="F7051" s="18" t="str">
        <f t="shared" si="460"/>
        <v/>
      </c>
      <c r="G7051" s="18" t="str">
        <f t="shared" si="461"/>
        <v/>
      </c>
      <c r="H7051" s="18" t="str">
        <f t="shared" si="462"/>
        <v/>
      </c>
    </row>
    <row r="7052" spans="5:8" x14ac:dyDescent="0.25">
      <c r="E7052" s="18" t="str">
        <f t="shared" si="459"/>
        <v/>
      </c>
      <c r="F7052" s="18" t="str">
        <f t="shared" si="460"/>
        <v/>
      </c>
      <c r="G7052" s="18" t="str">
        <f t="shared" si="461"/>
        <v/>
      </c>
      <c r="H7052" s="18" t="str">
        <f t="shared" si="462"/>
        <v/>
      </c>
    </row>
    <row r="7053" spans="5:8" x14ac:dyDescent="0.25">
      <c r="E7053" s="18" t="str">
        <f t="shared" si="459"/>
        <v/>
      </c>
      <c r="F7053" s="18" t="str">
        <f t="shared" si="460"/>
        <v/>
      </c>
      <c r="G7053" s="18" t="str">
        <f t="shared" si="461"/>
        <v/>
      </c>
      <c r="H7053" s="18" t="str">
        <f t="shared" si="462"/>
        <v/>
      </c>
    </row>
    <row r="7054" spans="5:8" x14ac:dyDescent="0.25">
      <c r="E7054" s="18" t="str">
        <f t="shared" si="459"/>
        <v/>
      </c>
      <c r="F7054" s="18" t="str">
        <f t="shared" si="460"/>
        <v/>
      </c>
      <c r="G7054" s="18" t="str">
        <f t="shared" si="461"/>
        <v/>
      </c>
      <c r="H7054" s="18" t="str">
        <f t="shared" si="462"/>
        <v/>
      </c>
    </row>
    <row r="7055" spans="5:8" x14ac:dyDescent="0.25">
      <c r="E7055" s="18" t="str">
        <f t="shared" si="459"/>
        <v/>
      </c>
      <c r="F7055" s="18" t="str">
        <f t="shared" si="460"/>
        <v/>
      </c>
      <c r="G7055" s="18" t="str">
        <f t="shared" si="461"/>
        <v/>
      </c>
      <c r="H7055" s="18" t="str">
        <f t="shared" si="462"/>
        <v/>
      </c>
    </row>
    <row r="7056" spans="5:8" x14ac:dyDescent="0.25">
      <c r="E7056" s="18" t="str">
        <f t="shared" si="459"/>
        <v/>
      </c>
      <c r="F7056" s="18" t="str">
        <f t="shared" si="460"/>
        <v/>
      </c>
      <c r="G7056" s="18" t="str">
        <f t="shared" si="461"/>
        <v/>
      </c>
      <c r="H7056" s="18" t="str">
        <f t="shared" si="462"/>
        <v/>
      </c>
    </row>
    <row r="7057" spans="5:8" x14ac:dyDescent="0.25">
      <c r="E7057" s="18" t="str">
        <f t="shared" si="459"/>
        <v/>
      </c>
      <c r="F7057" s="18" t="str">
        <f t="shared" si="460"/>
        <v/>
      </c>
      <c r="G7057" s="18" t="str">
        <f t="shared" si="461"/>
        <v/>
      </c>
      <c r="H7057" s="18" t="str">
        <f t="shared" si="462"/>
        <v/>
      </c>
    </row>
    <row r="7058" spans="5:8" x14ac:dyDescent="0.25">
      <c r="E7058" s="18" t="str">
        <f t="shared" si="459"/>
        <v/>
      </c>
      <c r="F7058" s="18" t="str">
        <f t="shared" si="460"/>
        <v/>
      </c>
      <c r="G7058" s="18" t="str">
        <f t="shared" si="461"/>
        <v/>
      </c>
      <c r="H7058" s="18" t="str">
        <f t="shared" si="462"/>
        <v/>
      </c>
    </row>
    <row r="7059" spans="5:8" x14ac:dyDescent="0.25">
      <c r="E7059" s="18" t="str">
        <f t="shared" si="459"/>
        <v/>
      </c>
      <c r="F7059" s="18" t="str">
        <f t="shared" si="460"/>
        <v/>
      </c>
      <c r="G7059" s="18" t="str">
        <f t="shared" si="461"/>
        <v/>
      </c>
      <c r="H7059" s="18" t="str">
        <f t="shared" si="462"/>
        <v/>
      </c>
    </row>
    <row r="7060" spans="5:8" x14ac:dyDescent="0.25">
      <c r="E7060" s="18" t="str">
        <f t="shared" si="459"/>
        <v/>
      </c>
      <c r="F7060" s="18" t="str">
        <f t="shared" si="460"/>
        <v/>
      </c>
      <c r="G7060" s="18" t="str">
        <f t="shared" si="461"/>
        <v/>
      </c>
      <c r="H7060" s="18" t="str">
        <f t="shared" si="462"/>
        <v/>
      </c>
    </row>
    <row r="7061" spans="5:8" x14ac:dyDescent="0.25">
      <c r="E7061" s="18" t="str">
        <f t="shared" si="459"/>
        <v/>
      </c>
      <c r="F7061" s="18" t="str">
        <f t="shared" si="460"/>
        <v/>
      </c>
      <c r="G7061" s="18" t="str">
        <f t="shared" si="461"/>
        <v/>
      </c>
      <c r="H7061" s="18" t="str">
        <f t="shared" si="462"/>
        <v/>
      </c>
    </row>
    <row r="7062" spans="5:8" x14ac:dyDescent="0.25">
      <c r="E7062" s="18" t="str">
        <f t="shared" si="459"/>
        <v/>
      </c>
      <c r="F7062" s="18" t="str">
        <f t="shared" si="460"/>
        <v/>
      </c>
      <c r="G7062" s="18" t="str">
        <f t="shared" si="461"/>
        <v/>
      </c>
      <c r="H7062" s="18" t="str">
        <f t="shared" si="462"/>
        <v/>
      </c>
    </row>
    <row r="7063" spans="5:8" x14ac:dyDescent="0.25">
      <c r="E7063" s="18" t="str">
        <f t="shared" si="459"/>
        <v/>
      </c>
      <c r="F7063" s="18" t="str">
        <f t="shared" si="460"/>
        <v/>
      </c>
      <c r="G7063" s="18" t="str">
        <f t="shared" si="461"/>
        <v/>
      </c>
      <c r="H7063" s="18" t="str">
        <f t="shared" si="462"/>
        <v/>
      </c>
    </row>
    <row r="7064" spans="5:8" x14ac:dyDescent="0.25">
      <c r="E7064" s="18" t="str">
        <f t="shared" si="459"/>
        <v/>
      </c>
      <c r="F7064" s="18" t="str">
        <f t="shared" si="460"/>
        <v/>
      </c>
      <c r="G7064" s="18" t="str">
        <f t="shared" si="461"/>
        <v/>
      </c>
      <c r="H7064" s="18" t="str">
        <f t="shared" si="462"/>
        <v/>
      </c>
    </row>
    <row r="7065" spans="5:8" x14ac:dyDescent="0.25">
      <c r="E7065" s="18" t="str">
        <f t="shared" si="459"/>
        <v/>
      </c>
      <c r="F7065" s="18" t="str">
        <f t="shared" si="460"/>
        <v/>
      </c>
      <c r="G7065" s="18" t="str">
        <f t="shared" si="461"/>
        <v/>
      </c>
      <c r="H7065" s="18" t="str">
        <f t="shared" si="462"/>
        <v/>
      </c>
    </row>
    <row r="7066" spans="5:8" x14ac:dyDescent="0.25">
      <c r="E7066" s="18" t="str">
        <f t="shared" si="459"/>
        <v/>
      </c>
      <c r="F7066" s="18" t="str">
        <f t="shared" si="460"/>
        <v/>
      </c>
      <c r="G7066" s="18" t="str">
        <f t="shared" si="461"/>
        <v/>
      </c>
      <c r="H7066" s="18" t="str">
        <f t="shared" si="462"/>
        <v/>
      </c>
    </row>
    <row r="7067" spans="5:8" x14ac:dyDescent="0.25">
      <c r="E7067" s="18" t="str">
        <f t="shared" si="459"/>
        <v/>
      </c>
      <c r="F7067" s="18" t="str">
        <f t="shared" si="460"/>
        <v/>
      </c>
      <c r="G7067" s="18" t="str">
        <f t="shared" si="461"/>
        <v/>
      </c>
      <c r="H7067" s="18" t="str">
        <f t="shared" si="462"/>
        <v/>
      </c>
    </row>
    <row r="7068" spans="5:8" x14ac:dyDescent="0.25">
      <c r="E7068" s="18" t="str">
        <f t="shared" si="459"/>
        <v/>
      </c>
      <c r="F7068" s="18" t="str">
        <f t="shared" si="460"/>
        <v/>
      </c>
      <c r="G7068" s="18" t="str">
        <f t="shared" si="461"/>
        <v/>
      </c>
      <c r="H7068" s="18" t="str">
        <f t="shared" si="462"/>
        <v/>
      </c>
    </row>
    <row r="7069" spans="5:8" x14ac:dyDescent="0.25">
      <c r="E7069" s="18" t="str">
        <f t="shared" si="459"/>
        <v/>
      </c>
      <c r="F7069" s="18" t="str">
        <f t="shared" si="460"/>
        <v/>
      </c>
      <c r="G7069" s="18" t="str">
        <f t="shared" si="461"/>
        <v/>
      </c>
      <c r="H7069" s="18" t="str">
        <f t="shared" si="462"/>
        <v/>
      </c>
    </row>
    <row r="7070" spans="5:8" x14ac:dyDescent="0.25">
      <c r="E7070" s="18" t="str">
        <f t="shared" si="459"/>
        <v/>
      </c>
      <c r="F7070" s="18" t="str">
        <f t="shared" si="460"/>
        <v/>
      </c>
      <c r="G7070" s="18" t="str">
        <f t="shared" si="461"/>
        <v/>
      </c>
      <c r="H7070" s="18" t="str">
        <f t="shared" si="462"/>
        <v/>
      </c>
    </row>
    <row r="7071" spans="5:8" x14ac:dyDescent="0.25">
      <c r="E7071" s="18" t="str">
        <f t="shared" si="459"/>
        <v/>
      </c>
      <c r="F7071" s="18" t="str">
        <f t="shared" si="460"/>
        <v/>
      </c>
      <c r="G7071" s="18" t="str">
        <f t="shared" si="461"/>
        <v/>
      </c>
      <c r="H7071" s="18" t="str">
        <f t="shared" si="462"/>
        <v/>
      </c>
    </row>
    <row r="7072" spans="5:8" x14ac:dyDescent="0.25">
      <c r="E7072" s="18" t="str">
        <f t="shared" si="459"/>
        <v/>
      </c>
      <c r="F7072" s="18" t="str">
        <f t="shared" si="460"/>
        <v/>
      </c>
      <c r="G7072" s="18" t="str">
        <f t="shared" si="461"/>
        <v/>
      </c>
      <c r="H7072" s="18" t="str">
        <f t="shared" si="462"/>
        <v/>
      </c>
    </row>
    <row r="7073" spans="5:8" x14ac:dyDescent="0.25">
      <c r="E7073" s="18" t="str">
        <f t="shared" si="459"/>
        <v/>
      </c>
      <c r="F7073" s="18" t="str">
        <f t="shared" si="460"/>
        <v/>
      </c>
      <c r="G7073" s="18" t="str">
        <f t="shared" si="461"/>
        <v/>
      </c>
      <c r="H7073" s="18" t="str">
        <f t="shared" si="462"/>
        <v/>
      </c>
    </row>
    <row r="7074" spans="5:8" x14ac:dyDescent="0.25">
      <c r="E7074" s="18" t="str">
        <f t="shared" si="459"/>
        <v/>
      </c>
      <c r="F7074" s="18" t="str">
        <f t="shared" si="460"/>
        <v/>
      </c>
      <c r="G7074" s="18" t="str">
        <f t="shared" si="461"/>
        <v/>
      </c>
      <c r="H7074" s="18" t="str">
        <f t="shared" si="462"/>
        <v/>
      </c>
    </row>
    <row r="7075" spans="5:8" x14ac:dyDescent="0.25">
      <c r="E7075" s="18" t="str">
        <f t="shared" si="459"/>
        <v/>
      </c>
      <c r="F7075" s="18" t="str">
        <f t="shared" si="460"/>
        <v/>
      </c>
      <c r="G7075" s="18" t="str">
        <f t="shared" si="461"/>
        <v/>
      </c>
      <c r="H7075" s="18" t="str">
        <f t="shared" si="462"/>
        <v/>
      </c>
    </row>
    <row r="7076" spans="5:8" x14ac:dyDescent="0.25">
      <c r="E7076" s="18" t="str">
        <f t="shared" si="459"/>
        <v/>
      </c>
      <c r="F7076" s="18" t="str">
        <f t="shared" si="460"/>
        <v/>
      </c>
      <c r="G7076" s="18" t="str">
        <f t="shared" si="461"/>
        <v/>
      </c>
      <c r="H7076" s="18" t="str">
        <f t="shared" si="462"/>
        <v/>
      </c>
    </row>
    <row r="7077" spans="5:8" x14ac:dyDescent="0.25">
      <c r="E7077" s="18" t="str">
        <f t="shared" si="459"/>
        <v/>
      </c>
      <c r="F7077" s="18" t="str">
        <f t="shared" si="460"/>
        <v/>
      </c>
      <c r="G7077" s="18" t="str">
        <f t="shared" si="461"/>
        <v/>
      </c>
      <c r="H7077" s="18" t="str">
        <f t="shared" si="462"/>
        <v/>
      </c>
    </row>
    <row r="7078" spans="5:8" x14ac:dyDescent="0.25">
      <c r="E7078" s="18" t="str">
        <f t="shared" si="459"/>
        <v/>
      </c>
      <c r="F7078" s="18" t="str">
        <f t="shared" si="460"/>
        <v/>
      </c>
      <c r="G7078" s="18" t="str">
        <f t="shared" si="461"/>
        <v/>
      </c>
      <c r="H7078" s="18" t="str">
        <f t="shared" si="462"/>
        <v/>
      </c>
    </row>
    <row r="7079" spans="5:8" x14ac:dyDescent="0.25">
      <c r="E7079" s="18" t="str">
        <f t="shared" si="459"/>
        <v/>
      </c>
      <c r="F7079" s="18" t="str">
        <f t="shared" si="460"/>
        <v/>
      </c>
      <c r="G7079" s="18" t="str">
        <f t="shared" si="461"/>
        <v/>
      </c>
      <c r="H7079" s="18" t="str">
        <f t="shared" si="462"/>
        <v/>
      </c>
    </row>
    <row r="7080" spans="5:8" x14ac:dyDescent="0.25">
      <c r="E7080" s="18" t="str">
        <f t="shared" si="459"/>
        <v/>
      </c>
      <c r="F7080" s="18" t="str">
        <f t="shared" si="460"/>
        <v/>
      </c>
      <c r="G7080" s="18" t="str">
        <f t="shared" si="461"/>
        <v/>
      </c>
      <c r="H7080" s="18" t="str">
        <f t="shared" si="462"/>
        <v/>
      </c>
    </row>
    <row r="7081" spans="5:8" x14ac:dyDescent="0.25">
      <c r="E7081" s="18" t="str">
        <f t="shared" si="459"/>
        <v/>
      </c>
      <c r="F7081" s="18" t="str">
        <f t="shared" si="460"/>
        <v/>
      </c>
      <c r="G7081" s="18" t="str">
        <f t="shared" si="461"/>
        <v/>
      </c>
      <c r="H7081" s="18" t="str">
        <f t="shared" si="462"/>
        <v/>
      </c>
    </row>
    <row r="7082" spans="5:8" x14ac:dyDescent="0.25">
      <c r="E7082" s="18" t="str">
        <f t="shared" si="459"/>
        <v/>
      </c>
      <c r="F7082" s="18" t="str">
        <f t="shared" si="460"/>
        <v/>
      </c>
      <c r="G7082" s="18" t="str">
        <f t="shared" si="461"/>
        <v/>
      </c>
      <c r="H7082" s="18" t="str">
        <f t="shared" si="462"/>
        <v/>
      </c>
    </row>
    <row r="7083" spans="5:8" x14ac:dyDescent="0.25">
      <c r="E7083" s="18" t="str">
        <f t="shared" si="459"/>
        <v/>
      </c>
      <c r="F7083" s="18" t="str">
        <f t="shared" si="460"/>
        <v/>
      </c>
      <c r="G7083" s="18" t="str">
        <f t="shared" si="461"/>
        <v/>
      </c>
      <c r="H7083" s="18" t="str">
        <f t="shared" si="462"/>
        <v/>
      </c>
    </row>
    <row r="7084" spans="5:8" x14ac:dyDescent="0.25">
      <c r="E7084" s="18" t="str">
        <f t="shared" si="459"/>
        <v/>
      </c>
      <c r="F7084" s="18" t="str">
        <f t="shared" si="460"/>
        <v/>
      </c>
      <c r="G7084" s="18" t="str">
        <f t="shared" si="461"/>
        <v/>
      </c>
      <c r="H7084" s="18" t="str">
        <f t="shared" si="462"/>
        <v/>
      </c>
    </row>
    <row r="7085" spans="5:8" x14ac:dyDescent="0.25">
      <c r="E7085" s="18" t="str">
        <f t="shared" si="459"/>
        <v/>
      </c>
      <c r="F7085" s="18" t="str">
        <f t="shared" si="460"/>
        <v/>
      </c>
      <c r="G7085" s="18" t="str">
        <f t="shared" si="461"/>
        <v/>
      </c>
      <c r="H7085" s="18" t="str">
        <f t="shared" si="462"/>
        <v/>
      </c>
    </row>
    <row r="7086" spans="5:8" x14ac:dyDescent="0.25">
      <c r="E7086" s="18" t="str">
        <f t="shared" si="459"/>
        <v/>
      </c>
      <c r="F7086" s="18" t="str">
        <f t="shared" si="460"/>
        <v/>
      </c>
      <c r="G7086" s="18" t="str">
        <f t="shared" si="461"/>
        <v/>
      </c>
      <c r="H7086" s="18" t="str">
        <f t="shared" si="462"/>
        <v/>
      </c>
    </row>
    <row r="7087" spans="5:8" x14ac:dyDescent="0.25">
      <c r="E7087" s="18" t="str">
        <f t="shared" si="459"/>
        <v/>
      </c>
      <c r="F7087" s="18" t="str">
        <f t="shared" si="460"/>
        <v/>
      </c>
      <c r="G7087" s="18" t="str">
        <f t="shared" si="461"/>
        <v/>
      </c>
      <c r="H7087" s="18" t="str">
        <f t="shared" si="462"/>
        <v/>
      </c>
    </row>
    <row r="7088" spans="5:8" x14ac:dyDescent="0.25">
      <c r="E7088" s="18" t="str">
        <f t="shared" si="459"/>
        <v/>
      </c>
      <c r="F7088" s="18" t="str">
        <f t="shared" si="460"/>
        <v/>
      </c>
      <c r="G7088" s="18" t="str">
        <f t="shared" si="461"/>
        <v/>
      </c>
      <c r="H7088" s="18" t="str">
        <f t="shared" si="462"/>
        <v/>
      </c>
    </row>
    <row r="7089" spans="5:8" x14ac:dyDescent="0.25">
      <c r="E7089" s="18" t="str">
        <f t="shared" si="459"/>
        <v/>
      </c>
      <c r="F7089" s="18" t="str">
        <f t="shared" si="460"/>
        <v/>
      </c>
      <c r="G7089" s="18" t="str">
        <f t="shared" si="461"/>
        <v/>
      </c>
      <c r="H7089" s="18" t="str">
        <f t="shared" si="462"/>
        <v/>
      </c>
    </row>
    <row r="7090" spans="5:8" x14ac:dyDescent="0.25">
      <c r="E7090" s="18" t="str">
        <f t="shared" si="459"/>
        <v/>
      </c>
      <c r="F7090" s="18" t="str">
        <f t="shared" si="460"/>
        <v/>
      </c>
      <c r="G7090" s="18" t="str">
        <f t="shared" si="461"/>
        <v/>
      </c>
      <c r="H7090" s="18" t="str">
        <f t="shared" si="462"/>
        <v/>
      </c>
    </row>
    <row r="7091" spans="5:8" x14ac:dyDescent="0.25">
      <c r="E7091" s="18" t="str">
        <f t="shared" si="459"/>
        <v/>
      </c>
      <c r="F7091" s="18" t="str">
        <f t="shared" si="460"/>
        <v/>
      </c>
      <c r="G7091" s="18" t="str">
        <f t="shared" si="461"/>
        <v/>
      </c>
      <c r="H7091" s="18" t="str">
        <f t="shared" si="462"/>
        <v/>
      </c>
    </row>
    <row r="7092" spans="5:8" x14ac:dyDescent="0.25">
      <c r="E7092" s="18" t="str">
        <f t="shared" si="459"/>
        <v/>
      </c>
      <c r="F7092" s="18" t="str">
        <f t="shared" si="460"/>
        <v/>
      </c>
      <c r="G7092" s="18" t="str">
        <f t="shared" si="461"/>
        <v/>
      </c>
      <c r="H7092" s="18" t="str">
        <f t="shared" si="462"/>
        <v/>
      </c>
    </row>
    <row r="7093" spans="5:8" x14ac:dyDescent="0.25">
      <c r="E7093" s="18" t="str">
        <f t="shared" si="459"/>
        <v/>
      </c>
      <c r="F7093" s="18" t="str">
        <f t="shared" si="460"/>
        <v/>
      </c>
      <c r="G7093" s="18" t="str">
        <f t="shared" si="461"/>
        <v/>
      </c>
      <c r="H7093" s="18" t="str">
        <f t="shared" si="462"/>
        <v/>
      </c>
    </row>
    <row r="7094" spans="5:8" x14ac:dyDescent="0.25">
      <c r="E7094" s="18" t="str">
        <f t="shared" si="459"/>
        <v/>
      </c>
      <c r="F7094" s="18" t="str">
        <f t="shared" si="460"/>
        <v/>
      </c>
      <c r="G7094" s="18" t="str">
        <f t="shared" si="461"/>
        <v/>
      </c>
      <c r="H7094" s="18" t="str">
        <f t="shared" si="462"/>
        <v/>
      </c>
    </row>
    <row r="7095" spans="5:8" x14ac:dyDescent="0.25">
      <c r="E7095" s="18" t="str">
        <f t="shared" si="459"/>
        <v/>
      </c>
      <c r="F7095" s="18" t="str">
        <f t="shared" si="460"/>
        <v/>
      </c>
      <c r="G7095" s="18" t="str">
        <f t="shared" si="461"/>
        <v/>
      </c>
      <c r="H7095" s="18" t="str">
        <f t="shared" si="462"/>
        <v/>
      </c>
    </row>
    <row r="7096" spans="5:8" x14ac:dyDescent="0.25">
      <c r="E7096" s="18" t="str">
        <f t="shared" si="459"/>
        <v/>
      </c>
      <c r="F7096" s="18" t="str">
        <f t="shared" si="460"/>
        <v/>
      </c>
      <c r="G7096" s="18" t="str">
        <f t="shared" si="461"/>
        <v/>
      </c>
      <c r="H7096" s="18" t="str">
        <f t="shared" si="462"/>
        <v/>
      </c>
    </row>
    <row r="7097" spans="5:8" x14ac:dyDescent="0.25">
      <c r="E7097" s="18" t="str">
        <f t="shared" si="459"/>
        <v/>
      </c>
      <c r="F7097" s="18" t="str">
        <f t="shared" si="460"/>
        <v/>
      </c>
      <c r="G7097" s="18" t="str">
        <f t="shared" si="461"/>
        <v/>
      </c>
      <c r="H7097" s="18" t="str">
        <f t="shared" si="462"/>
        <v/>
      </c>
    </row>
    <row r="7098" spans="5:8" x14ac:dyDescent="0.25">
      <c r="E7098" s="18" t="str">
        <f t="shared" si="459"/>
        <v/>
      </c>
      <c r="F7098" s="18" t="str">
        <f t="shared" si="460"/>
        <v/>
      </c>
      <c r="G7098" s="18" t="str">
        <f t="shared" si="461"/>
        <v/>
      </c>
      <c r="H7098" s="18" t="str">
        <f t="shared" si="462"/>
        <v/>
      </c>
    </row>
    <row r="7099" spans="5:8" x14ac:dyDescent="0.25">
      <c r="E7099" s="18" t="str">
        <f t="shared" si="459"/>
        <v/>
      </c>
      <c r="F7099" s="18" t="str">
        <f t="shared" si="460"/>
        <v/>
      </c>
      <c r="G7099" s="18" t="str">
        <f t="shared" si="461"/>
        <v/>
      </c>
      <c r="H7099" s="18" t="str">
        <f t="shared" si="462"/>
        <v/>
      </c>
    </row>
    <row r="7100" spans="5:8" x14ac:dyDescent="0.25">
      <c r="E7100" s="18" t="str">
        <f t="shared" si="459"/>
        <v/>
      </c>
      <c r="F7100" s="18" t="str">
        <f t="shared" si="460"/>
        <v/>
      </c>
      <c r="G7100" s="18" t="str">
        <f t="shared" si="461"/>
        <v/>
      </c>
      <c r="H7100" s="18" t="str">
        <f t="shared" si="462"/>
        <v/>
      </c>
    </row>
    <row r="7101" spans="5:8" x14ac:dyDescent="0.25">
      <c r="E7101" s="18" t="str">
        <f t="shared" si="459"/>
        <v/>
      </c>
      <c r="F7101" s="18" t="str">
        <f t="shared" si="460"/>
        <v/>
      </c>
      <c r="G7101" s="18" t="str">
        <f t="shared" si="461"/>
        <v/>
      </c>
      <c r="H7101" s="18" t="str">
        <f t="shared" si="462"/>
        <v/>
      </c>
    </row>
    <row r="7102" spans="5:8" x14ac:dyDescent="0.25">
      <c r="E7102" s="18" t="str">
        <f t="shared" si="459"/>
        <v/>
      </c>
      <c r="F7102" s="18" t="str">
        <f t="shared" si="460"/>
        <v/>
      </c>
      <c r="G7102" s="18" t="str">
        <f t="shared" si="461"/>
        <v/>
      </c>
      <c r="H7102" s="18" t="str">
        <f t="shared" si="462"/>
        <v/>
      </c>
    </row>
    <row r="7103" spans="5:8" x14ac:dyDescent="0.25">
      <c r="E7103" s="18" t="str">
        <f t="shared" si="459"/>
        <v/>
      </c>
      <c r="F7103" s="18" t="str">
        <f t="shared" si="460"/>
        <v/>
      </c>
      <c r="G7103" s="18" t="str">
        <f t="shared" si="461"/>
        <v/>
      </c>
      <c r="H7103" s="18" t="str">
        <f t="shared" si="462"/>
        <v/>
      </c>
    </row>
    <row r="7104" spans="5:8" x14ac:dyDescent="0.25">
      <c r="E7104" s="18" t="str">
        <f t="shared" si="459"/>
        <v/>
      </c>
      <c r="F7104" s="18" t="str">
        <f t="shared" si="460"/>
        <v/>
      </c>
      <c r="G7104" s="18" t="str">
        <f t="shared" si="461"/>
        <v/>
      </c>
      <c r="H7104" s="18" t="str">
        <f t="shared" si="462"/>
        <v/>
      </c>
    </row>
    <row r="7105" spans="5:8" x14ac:dyDescent="0.25">
      <c r="E7105" s="18" t="str">
        <f t="shared" si="459"/>
        <v/>
      </c>
      <c r="F7105" s="18" t="str">
        <f t="shared" si="460"/>
        <v/>
      </c>
      <c r="G7105" s="18" t="str">
        <f t="shared" si="461"/>
        <v/>
      </c>
      <c r="H7105" s="18" t="str">
        <f t="shared" si="462"/>
        <v/>
      </c>
    </row>
    <row r="7106" spans="5:8" x14ac:dyDescent="0.25">
      <c r="E7106" s="18" t="str">
        <f t="shared" si="459"/>
        <v/>
      </c>
      <c r="F7106" s="18" t="str">
        <f t="shared" si="460"/>
        <v/>
      </c>
      <c r="G7106" s="18" t="str">
        <f t="shared" si="461"/>
        <v/>
      </c>
      <c r="H7106" s="18" t="str">
        <f t="shared" si="462"/>
        <v/>
      </c>
    </row>
    <row r="7107" spans="5:8" x14ac:dyDescent="0.25">
      <c r="E7107" s="18" t="str">
        <f t="shared" si="459"/>
        <v/>
      </c>
      <c r="F7107" s="18" t="str">
        <f t="shared" si="460"/>
        <v/>
      </c>
      <c r="G7107" s="18" t="str">
        <f t="shared" si="461"/>
        <v/>
      </c>
      <c r="H7107" s="18" t="str">
        <f t="shared" si="462"/>
        <v/>
      </c>
    </row>
    <row r="7108" spans="5:8" x14ac:dyDescent="0.25">
      <c r="E7108" s="18" t="str">
        <f t="shared" si="459"/>
        <v/>
      </c>
      <c r="F7108" s="18" t="str">
        <f t="shared" si="460"/>
        <v/>
      </c>
      <c r="G7108" s="18" t="str">
        <f t="shared" si="461"/>
        <v/>
      </c>
      <c r="H7108" s="18" t="str">
        <f t="shared" si="462"/>
        <v/>
      </c>
    </row>
    <row r="7109" spans="5:8" x14ac:dyDescent="0.25">
      <c r="E7109" s="18" t="str">
        <f t="shared" si="459"/>
        <v/>
      </c>
      <c r="F7109" s="18" t="str">
        <f t="shared" si="460"/>
        <v/>
      </c>
      <c r="G7109" s="18" t="str">
        <f t="shared" si="461"/>
        <v/>
      </c>
      <c r="H7109" s="18" t="str">
        <f t="shared" si="462"/>
        <v/>
      </c>
    </row>
    <row r="7110" spans="5:8" x14ac:dyDescent="0.25">
      <c r="E7110" s="18" t="str">
        <f t="shared" ref="E7110:E7173" si="463">IF($C7110="","",IFERROR(INDEX(ItemPriceCol,MATCH($C7110,ItemName,0)),""))</f>
        <v/>
      </c>
      <c r="F7110" s="18" t="str">
        <f t="shared" ref="F7110:F7173" si="464">IF(OR($D7110="",$E7110=""),"",$D7110*$E7110)</f>
        <v/>
      </c>
      <c r="G7110" s="18" t="str">
        <f t="shared" ref="G7110:G7173" si="465">IF($C7110="","",IFERROR(INDEX(ItemCostCol,MATCH($C7110,ItemName,0)),""))</f>
        <v/>
      </c>
      <c r="H7110" s="18" t="str">
        <f t="shared" ref="H7110:H7173" si="466">IF(OR($F7110="",$G7110=""),"",$F7110-$D7110*$G7110)</f>
        <v/>
      </c>
    </row>
    <row r="7111" spans="5:8" x14ac:dyDescent="0.25">
      <c r="E7111" s="18" t="str">
        <f t="shared" si="463"/>
        <v/>
      </c>
      <c r="F7111" s="18" t="str">
        <f t="shared" si="464"/>
        <v/>
      </c>
      <c r="G7111" s="18" t="str">
        <f t="shared" si="465"/>
        <v/>
      </c>
      <c r="H7111" s="18" t="str">
        <f t="shared" si="466"/>
        <v/>
      </c>
    </row>
    <row r="7112" spans="5:8" x14ac:dyDescent="0.25">
      <c r="E7112" s="18" t="str">
        <f t="shared" si="463"/>
        <v/>
      </c>
      <c r="F7112" s="18" t="str">
        <f t="shared" si="464"/>
        <v/>
      </c>
      <c r="G7112" s="18" t="str">
        <f t="shared" si="465"/>
        <v/>
      </c>
      <c r="H7112" s="18" t="str">
        <f t="shared" si="466"/>
        <v/>
      </c>
    </row>
    <row r="7113" spans="5:8" x14ac:dyDescent="0.25">
      <c r="E7113" s="18" t="str">
        <f t="shared" si="463"/>
        <v/>
      </c>
      <c r="F7113" s="18" t="str">
        <f t="shared" si="464"/>
        <v/>
      </c>
      <c r="G7113" s="18" t="str">
        <f t="shared" si="465"/>
        <v/>
      </c>
      <c r="H7113" s="18" t="str">
        <f t="shared" si="466"/>
        <v/>
      </c>
    </row>
    <row r="7114" spans="5:8" x14ac:dyDescent="0.25">
      <c r="E7114" s="18" t="str">
        <f t="shared" si="463"/>
        <v/>
      </c>
      <c r="F7114" s="18" t="str">
        <f t="shared" si="464"/>
        <v/>
      </c>
      <c r="G7114" s="18" t="str">
        <f t="shared" si="465"/>
        <v/>
      </c>
      <c r="H7114" s="18" t="str">
        <f t="shared" si="466"/>
        <v/>
      </c>
    </row>
    <row r="7115" spans="5:8" x14ac:dyDescent="0.25">
      <c r="E7115" s="18" t="str">
        <f t="shared" si="463"/>
        <v/>
      </c>
      <c r="F7115" s="18" t="str">
        <f t="shared" si="464"/>
        <v/>
      </c>
      <c r="G7115" s="18" t="str">
        <f t="shared" si="465"/>
        <v/>
      </c>
      <c r="H7115" s="18" t="str">
        <f t="shared" si="466"/>
        <v/>
      </c>
    </row>
    <row r="7116" spans="5:8" x14ac:dyDescent="0.25">
      <c r="E7116" s="18" t="str">
        <f t="shared" si="463"/>
        <v/>
      </c>
      <c r="F7116" s="18" t="str">
        <f t="shared" si="464"/>
        <v/>
      </c>
      <c r="G7116" s="18" t="str">
        <f t="shared" si="465"/>
        <v/>
      </c>
      <c r="H7116" s="18" t="str">
        <f t="shared" si="466"/>
        <v/>
      </c>
    </row>
    <row r="7117" spans="5:8" x14ac:dyDescent="0.25">
      <c r="E7117" s="18" t="str">
        <f t="shared" si="463"/>
        <v/>
      </c>
      <c r="F7117" s="18" t="str">
        <f t="shared" si="464"/>
        <v/>
      </c>
      <c r="G7117" s="18" t="str">
        <f t="shared" si="465"/>
        <v/>
      </c>
      <c r="H7117" s="18" t="str">
        <f t="shared" si="466"/>
        <v/>
      </c>
    </row>
    <row r="7118" spans="5:8" x14ac:dyDescent="0.25">
      <c r="E7118" s="18" t="str">
        <f t="shared" si="463"/>
        <v/>
      </c>
      <c r="F7118" s="18" t="str">
        <f t="shared" si="464"/>
        <v/>
      </c>
      <c r="G7118" s="18" t="str">
        <f t="shared" si="465"/>
        <v/>
      </c>
      <c r="H7118" s="18" t="str">
        <f t="shared" si="466"/>
        <v/>
      </c>
    </row>
    <row r="7119" spans="5:8" x14ac:dyDescent="0.25">
      <c r="E7119" s="18" t="str">
        <f t="shared" si="463"/>
        <v/>
      </c>
      <c r="F7119" s="18" t="str">
        <f t="shared" si="464"/>
        <v/>
      </c>
      <c r="G7119" s="18" t="str">
        <f t="shared" si="465"/>
        <v/>
      </c>
      <c r="H7119" s="18" t="str">
        <f t="shared" si="466"/>
        <v/>
      </c>
    </row>
    <row r="7120" spans="5:8" x14ac:dyDescent="0.25">
      <c r="E7120" s="18" t="str">
        <f t="shared" si="463"/>
        <v/>
      </c>
      <c r="F7120" s="18" t="str">
        <f t="shared" si="464"/>
        <v/>
      </c>
      <c r="G7120" s="18" t="str">
        <f t="shared" si="465"/>
        <v/>
      </c>
      <c r="H7120" s="18" t="str">
        <f t="shared" si="466"/>
        <v/>
      </c>
    </row>
    <row r="7121" spans="5:8" x14ac:dyDescent="0.25">
      <c r="E7121" s="18" t="str">
        <f t="shared" si="463"/>
        <v/>
      </c>
      <c r="F7121" s="18" t="str">
        <f t="shared" si="464"/>
        <v/>
      </c>
      <c r="G7121" s="18" t="str">
        <f t="shared" si="465"/>
        <v/>
      </c>
      <c r="H7121" s="18" t="str">
        <f t="shared" si="466"/>
        <v/>
      </c>
    </row>
    <row r="7122" spans="5:8" x14ac:dyDescent="0.25">
      <c r="E7122" s="18" t="str">
        <f t="shared" si="463"/>
        <v/>
      </c>
      <c r="F7122" s="18" t="str">
        <f t="shared" si="464"/>
        <v/>
      </c>
      <c r="G7122" s="18" t="str">
        <f t="shared" si="465"/>
        <v/>
      </c>
      <c r="H7122" s="18" t="str">
        <f t="shared" si="466"/>
        <v/>
      </c>
    </row>
    <row r="7123" spans="5:8" x14ac:dyDescent="0.25">
      <c r="E7123" s="18" t="str">
        <f t="shared" si="463"/>
        <v/>
      </c>
      <c r="F7123" s="18" t="str">
        <f t="shared" si="464"/>
        <v/>
      </c>
      <c r="G7123" s="18" t="str">
        <f t="shared" si="465"/>
        <v/>
      </c>
      <c r="H7123" s="18" t="str">
        <f t="shared" si="466"/>
        <v/>
      </c>
    </row>
    <row r="7124" spans="5:8" x14ac:dyDescent="0.25">
      <c r="E7124" s="18" t="str">
        <f t="shared" si="463"/>
        <v/>
      </c>
      <c r="F7124" s="18" t="str">
        <f t="shared" si="464"/>
        <v/>
      </c>
      <c r="G7124" s="18" t="str">
        <f t="shared" si="465"/>
        <v/>
      </c>
      <c r="H7124" s="18" t="str">
        <f t="shared" si="466"/>
        <v/>
      </c>
    </row>
    <row r="7125" spans="5:8" x14ac:dyDescent="0.25">
      <c r="E7125" s="18" t="str">
        <f t="shared" si="463"/>
        <v/>
      </c>
      <c r="F7125" s="18" t="str">
        <f t="shared" si="464"/>
        <v/>
      </c>
      <c r="G7125" s="18" t="str">
        <f t="shared" si="465"/>
        <v/>
      </c>
      <c r="H7125" s="18" t="str">
        <f t="shared" si="466"/>
        <v/>
      </c>
    </row>
    <row r="7126" spans="5:8" x14ac:dyDescent="0.25">
      <c r="E7126" s="18" t="str">
        <f t="shared" si="463"/>
        <v/>
      </c>
      <c r="F7126" s="18" t="str">
        <f t="shared" si="464"/>
        <v/>
      </c>
      <c r="G7126" s="18" t="str">
        <f t="shared" si="465"/>
        <v/>
      </c>
      <c r="H7126" s="18" t="str">
        <f t="shared" si="466"/>
        <v/>
      </c>
    </row>
    <row r="7127" spans="5:8" x14ac:dyDescent="0.25">
      <c r="E7127" s="18" t="str">
        <f t="shared" si="463"/>
        <v/>
      </c>
      <c r="F7127" s="18" t="str">
        <f t="shared" si="464"/>
        <v/>
      </c>
      <c r="G7127" s="18" t="str">
        <f t="shared" si="465"/>
        <v/>
      </c>
      <c r="H7127" s="18" t="str">
        <f t="shared" si="466"/>
        <v/>
      </c>
    </row>
    <row r="7128" spans="5:8" x14ac:dyDescent="0.25">
      <c r="E7128" s="18" t="str">
        <f t="shared" si="463"/>
        <v/>
      </c>
      <c r="F7128" s="18" t="str">
        <f t="shared" si="464"/>
        <v/>
      </c>
      <c r="G7128" s="18" t="str">
        <f t="shared" si="465"/>
        <v/>
      </c>
      <c r="H7128" s="18" t="str">
        <f t="shared" si="466"/>
        <v/>
      </c>
    </row>
    <row r="7129" spans="5:8" x14ac:dyDescent="0.25">
      <c r="E7129" s="18" t="str">
        <f t="shared" si="463"/>
        <v/>
      </c>
      <c r="F7129" s="18" t="str">
        <f t="shared" si="464"/>
        <v/>
      </c>
      <c r="G7129" s="18" t="str">
        <f t="shared" si="465"/>
        <v/>
      </c>
      <c r="H7129" s="18" t="str">
        <f t="shared" si="466"/>
        <v/>
      </c>
    </row>
    <row r="7130" spans="5:8" x14ac:dyDescent="0.25">
      <c r="E7130" s="18" t="str">
        <f t="shared" si="463"/>
        <v/>
      </c>
      <c r="F7130" s="18" t="str">
        <f t="shared" si="464"/>
        <v/>
      </c>
      <c r="G7130" s="18" t="str">
        <f t="shared" si="465"/>
        <v/>
      </c>
      <c r="H7130" s="18" t="str">
        <f t="shared" si="466"/>
        <v/>
      </c>
    </row>
    <row r="7131" spans="5:8" x14ac:dyDescent="0.25">
      <c r="E7131" s="18" t="str">
        <f t="shared" si="463"/>
        <v/>
      </c>
      <c r="F7131" s="18" t="str">
        <f t="shared" si="464"/>
        <v/>
      </c>
      <c r="G7131" s="18" t="str">
        <f t="shared" si="465"/>
        <v/>
      </c>
      <c r="H7131" s="18" t="str">
        <f t="shared" si="466"/>
        <v/>
      </c>
    </row>
    <row r="7132" spans="5:8" x14ac:dyDescent="0.25">
      <c r="E7132" s="18" t="str">
        <f t="shared" si="463"/>
        <v/>
      </c>
      <c r="F7132" s="18" t="str">
        <f t="shared" si="464"/>
        <v/>
      </c>
      <c r="G7132" s="18" t="str">
        <f t="shared" si="465"/>
        <v/>
      </c>
      <c r="H7132" s="18" t="str">
        <f t="shared" si="466"/>
        <v/>
      </c>
    </row>
    <row r="7133" spans="5:8" x14ac:dyDescent="0.25">
      <c r="E7133" s="18" t="str">
        <f t="shared" si="463"/>
        <v/>
      </c>
      <c r="F7133" s="18" t="str">
        <f t="shared" si="464"/>
        <v/>
      </c>
      <c r="G7133" s="18" t="str">
        <f t="shared" si="465"/>
        <v/>
      </c>
      <c r="H7133" s="18" t="str">
        <f t="shared" si="466"/>
        <v/>
      </c>
    </row>
    <row r="7134" spans="5:8" x14ac:dyDescent="0.25">
      <c r="E7134" s="18" t="str">
        <f t="shared" si="463"/>
        <v/>
      </c>
      <c r="F7134" s="18" t="str">
        <f t="shared" si="464"/>
        <v/>
      </c>
      <c r="G7134" s="18" t="str">
        <f t="shared" si="465"/>
        <v/>
      </c>
      <c r="H7134" s="18" t="str">
        <f t="shared" si="466"/>
        <v/>
      </c>
    </row>
    <row r="7135" spans="5:8" x14ac:dyDescent="0.25">
      <c r="E7135" s="18" t="str">
        <f t="shared" si="463"/>
        <v/>
      </c>
      <c r="F7135" s="18" t="str">
        <f t="shared" si="464"/>
        <v/>
      </c>
      <c r="G7135" s="18" t="str">
        <f t="shared" si="465"/>
        <v/>
      </c>
      <c r="H7135" s="18" t="str">
        <f t="shared" si="466"/>
        <v/>
      </c>
    </row>
    <row r="7136" spans="5:8" x14ac:dyDescent="0.25">
      <c r="E7136" s="18" t="str">
        <f t="shared" si="463"/>
        <v/>
      </c>
      <c r="F7136" s="18" t="str">
        <f t="shared" si="464"/>
        <v/>
      </c>
      <c r="G7136" s="18" t="str">
        <f t="shared" si="465"/>
        <v/>
      </c>
      <c r="H7136" s="18" t="str">
        <f t="shared" si="466"/>
        <v/>
      </c>
    </row>
    <row r="7137" spans="5:8" x14ac:dyDescent="0.25">
      <c r="E7137" s="18" t="str">
        <f t="shared" si="463"/>
        <v/>
      </c>
      <c r="F7137" s="18" t="str">
        <f t="shared" si="464"/>
        <v/>
      </c>
      <c r="G7137" s="18" t="str">
        <f t="shared" si="465"/>
        <v/>
      </c>
      <c r="H7137" s="18" t="str">
        <f t="shared" si="466"/>
        <v/>
      </c>
    </row>
    <row r="7138" spans="5:8" x14ac:dyDescent="0.25">
      <c r="E7138" s="18" t="str">
        <f t="shared" si="463"/>
        <v/>
      </c>
      <c r="F7138" s="18" t="str">
        <f t="shared" si="464"/>
        <v/>
      </c>
      <c r="G7138" s="18" t="str">
        <f t="shared" si="465"/>
        <v/>
      </c>
      <c r="H7138" s="18" t="str">
        <f t="shared" si="466"/>
        <v/>
      </c>
    </row>
    <row r="7139" spans="5:8" x14ac:dyDescent="0.25">
      <c r="E7139" s="18" t="str">
        <f t="shared" si="463"/>
        <v/>
      </c>
      <c r="F7139" s="18" t="str">
        <f t="shared" si="464"/>
        <v/>
      </c>
      <c r="G7139" s="18" t="str">
        <f t="shared" si="465"/>
        <v/>
      </c>
      <c r="H7139" s="18" t="str">
        <f t="shared" si="466"/>
        <v/>
      </c>
    </row>
    <row r="7140" spans="5:8" x14ac:dyDescent="0.25">
      <c r="E7140" s="18" t="str">
        <f t="shared" si="463"/>
        <v/>
      </c>
      <c r="F7140" s="18" t="str">
        <f t="shared" si="464"/>
        <v/>
      </c>
      <c r="G7140" s="18" t="str">
        <f t="shared" si="465"/>
        <v/>
      </c>
      <c r="H7140" s="18" t="str">
        <f t="shared" si="466"/>
        <v/>
      </c>
    </row>
    <row r="7141" spans="5:8" x14ac:dyDescent="0.25">
      <c r="E7141" s="18" t="str">
        <f t="shared" si="463"/>
        <v/>
      </c>
      <c r="F7141" s="18" t="str">
        <f t="shared" si="464"/>
        <v/>
      </c>
      <c r="G7141" s="18" t="str">
        <f t="shared" si="465"/>
        <v/>
      </c>
      <c r="H7141" s="18" t="str">
        <f t="shared" si="466"/>
        <v/>
      </c>
    </row>
    <row r="7142" spans="5:8" x14ac:dyDescent="0.25">
      <c r="E7142" s="18" t="str">
        <f t="shared" si="463"/>
        <v/>
      </c>
      <c r="F7142" s="18" t="str">
        <f t="shared" si="464"/>
        <v/>
      </c>
      <c r="G7142" s="18" t="str">
        <f t="shared" si="465"/>
        <v/>
      </c>
      <c r="H7142" s="18" t="str">
        <f t="shared" si="466"/>
        <v/>
      </c>
    </row>
    <row r="7143" spans="5:8" x14ac:dyDescent="0.25">
      <c r="E7143" s="18" t="str">
        <f t="shared" si="463"/>
        <v/>
      </c>
      <c r="F7143" s="18" t="str">
        <f t="shared" si="464"/>
        <v/>
      </c>
      <c r="G7143" s="18" t="str">
        <f t="shared" si="465"/>
        <v/>
      </c>
      <c r="H7143" s="18" t="str">
        <f t="shared" si="466"/>
        <v/>
      </c>
    </row>
    <row r="7144" spans="5:8" x14ac:dyDescent="0.25">
      <c r="E7144" s="18" t="str">
        <f t="shared" si="463"/>
        <v/>
      </c>
      <c r="F7144" s="18" t="str">
        <f t="shared" si="464"/>
        <v/>
      </c>
      <c r="G7144" s="18" t="str">
        <f t="shared" si="465"/>
        <v/>
      </c>
      <c r="H7144" s="18" t="str">
        <f t="shared" si="466"/>
        <v/>
      </c>
    </row>
    <row r="7145" spans="5:8" x14ac:dyDescent="0.25">
      <c r="E7145" s="18" t="str">
        <f t="shared" si="463"/>
        <v/>
      </c>
      <c r="F7145" s="18" t="str">
        <f t="shared" si="464"/>
        <v/>
      </c>
      <c r="G7145" s="18" t="str">
        <f t="shared" si="465"/>
        <v/>
      </c>
      <c r="H7145" s="18" t="str">
        <f t="shared" si="466"/>
        <v/>
      </c>
    </row>
    <row r="7146" spans="5:8" x14ac:dyDescent="0.25">
      <c r="E7146" s="18" t="str">
        <f t="shared" si="463"/>
        <v/>
      </c>
      <c r="F7146" s="18" t="str">
        <f t="shared" si="464"/>
        <v/>
      </c>
      <c r="G7146" s="18" t="str">
        <f t="shared" si="465"/>
        <v/>
      </c>
      <c r="H7146" s="18" t="str">
        <f t="shared" si="466"/>
        <v/>
      </c>
    </row>
    <row r="7147" spans="5:8" x14ac:dyDescent="0.25">
      <c r="E7147" s="18" t="str">
        <f t="shared" si="463"/>
        <v/>
      </c>
      <c r="F7147" s="18" t="str">
        <f t="shared" si="464"/>
        <v/>
      </c>
      <c r="G7147" s="18" t="str">
        <f t="shared" si="465"/>
        <v/>
      </c>
      <c r="H7147" s="18" t="str">
        <f t="shared" si="466"/>
        <v/>
      </c>
    </row>
    <row r="7148" spans="5:8" x14ac:dyDescent="0.25">
      <c r="E7148" s="18" t="str">
        <f t="shared" si="463"/>
        <v/>
      </c>
      <c r="F7148" s="18" t="str">
        <f t="shared" si="464"/>
        <v/>
      </c>
      <c r="G7148" s="18" t="str">
        <f t="shared" si="465"/>
        <v/>
      </c>
      <c r="H7148" s="18" t="str">
        <f t="shared" si="466"/>
        <v/>
      </c>
    </row>
    <row r="7149" spans="5:8" x14ac:dyDescent="0.25">
      <c r="E7149" s="18" t="str">
        <f t="shared" si="463"/>
        <v/>
      </c>
      <c r="F7149" s="18" t="str">
        <f t="shared" si="464"/>
        <v/>
      </c>
      <c r="G7149" s="18" t="str">
        <f t="shared" si="465"/>
        <v/>
      </c>
      <c r="H7149" s="18" t="str">
        <f t="shared" si="466"/>
        <v/>
      </c>
    </row>
    <row r="7150" spans="5:8" x14ac:dyDescent="0.25">
      <c r="E7150" s="18" t="str">
        <f t="shared" si="463"/>
        <v/>
      </c>
      <c r="F7150" s="18" t="str">
        <f t="shared" si="464"/>
        <v/>
      </c>
      <c r="G7150" s="18" t="str">
        <f t="shared" si="465"/>
        <v/>
      </c>
      <c r="H7150" s="18" t="str">
        <f t="shared" si="466"/>
        <v/>
      </c>
    </row>
    <row r="7151" spans="5:8" x14ac:dyDescent="0.25">
      <c r="E7151" s="18" t="str">
        <f t="shared" si="463"/>
        <v/>
      </c>
      <c r="F7151" s="18" t="str">
        <f t="shared" si="464"/>
        <v/>
      </c>
      <c r="G7151" s="18" t="str">
        <f t="shared" si="465"/>
        <v/>
      </c>
      <c r="H7151" s="18" t="str">
        <f t="shared" si="466"/>
        <v/>
      </c>
    </row>
    <row r="7152" spans="5:8" x14ac:dyDescent="0.25">
      <c r="E7152" s="18" t="str">
        <f t="shared" si="463"/>
        <v/>
      </c>
      <c r="F7152" s="18" t="str">
        <f t="shared" si="464"/>
        <v/>
      </c>
      <c r="G7152" s="18" t="str">
        <f t="shared" si="465"/>
        <v/>
      </c>
      <c r="H7152" s="18" t="str">
        <f t="shared" si="466"/>
        <v/>
      </c>
    </row>
    <row r="7153" spans="5:8" x14ac:dyDescent="0.25">
      <c r="E7153" s="18" t="str">
        <f t="shared" si="463"/>
        <v/>
      </c>
      <c r="F7153" s="18" t="str">
        <f t="shared" si="464"/>
        <v/>
      </c>
      <c r="G7153" s="18" t="str">
        <f t="shared" si="465"/>
        <v/>
      </c>
      <c r="H7153" s="18" t="str">
        <f t="shared" si="466"/>
        <v/>
      </c>
    </row>
    <row r="7154" spans="5:8" x14ac:dyDescent="0.25">
      <c r="E7154" s="18" t="str">
        <f t="shared" si="463"/>
        <v/>
      </c>
      <c r="F7154" s="18" t="str">
        <f t="shared" si="464"/>
        <v/>
      </c>
      <c r="G7154" s="18" t="str">
        <f t="shared" si="465"/>
        <v/>
      </c>
      <c r="H7154" s="18" t="str">
        <f t="shared" si="466"/>
        <v/>
      </c>
    </row>
    <row r="7155" spans="5:8" x14ac:dyDescent="0.25">
      <c r="E7155" s="18" t="str">
        <f t="shared" si="463"/>
        <v/>
      </c>
      <c r="F7155" s="18" t="str">
        <f t="shared" si="464"/>
        <v/>
      </c>
      <c r="G7155" s="18" t="str">
        <f t="shared" si="465"/>
        <v/>
      </c>
      <c r="H7155" s="18" t="str">
        <f t="shared" si="466"/>
        <v/>
      </c>
    </row>
    <row r="7156" spans="5:8" x14ac:dyDescent="0.25">
      <c r="E7156" s="18" t="str">
        <f t="shared" si="463"/>
        <v/>
      </c>
      <c r="F7156" s="18" t="str">
        <f t="shared" si="464"/>
        <v/>
      </c>
      <c r="G7156" s="18" t="str">
        <f t="shared" si="465"/>
        <v/>
      </c>
      <c r="H7156" s="18" t="str">
        <f t="shared" si="466"/>
        <v/>
      </c>
    </row>
    <row r="7157" spans="5:8" x14ac:dyDescent="0.25">
      <c r="E7157" s="18" t="str">
        <f t="shared" si="463"/>
        <v/>
      </c>
      <c r="F7157" s="18" t="str">
        <f t="shared" si="464"/>
        <v/>
      </c>
      <c r="G7157" s="18" t="str">
        <f t="shared" si="465"/>
        <v/>
      </c>
      <c r="H7157" s="18" t="str">
        <f t="shared" si="466"/>
        <v/>
      </c>
    </row>
    <row r="7158" spans="5:8" x14ac:dyDescent="0.25">
      <c r="E7158" s="18" t="str">
        <f t="shared" si="463"/>
        <v/>
      </c>
      <c r="F7158" s="18" t="str">
        <f t="shared" si="464"/>
        <v/>
      </c>
      <c r="G7158" s="18" t="str">
        <f t="shared" si="465"/>
        <v/>
      </c>
      <c r="H7158" s="18" t="str">
        <f t="shared" si="466"/>
        <v/>
      </c>
    </row>
    <row r="7159" spans="5:8" x14ac:dyDescent="0.25">
      <c r="E7159" s="18" t="str">
        <f t="shared" si="463"/>
        <v/>
      </c>
      <c r="F7159" s="18" t="str">
        <f t="shared" si="464"/>
        <v/>
      </c>
      <c r="G7159" s="18" t="str">
        <f t="shared" si="465"/>
        <v/>
      </c>
      <c r="H7159" s="18" t="str">
        <f t="shared" si="466"/>
        <v/>
      </c>
    </row>
    <row r="7160" spans="5:8" x14ac:dyDescent="0.25">
      <c r="E7160" s="18" t="str">
        <f t="shared" si="463"/>
        <v/>
      </c>
      <c r="F7160" s="18" t="str">
        <f t="shared" si="464"/>
        <v/>
      </c>
      <c r="G7160" s="18" t="str">
        <f t="shared" si="465"/>
        <v/>
      </c>
      <c r="H7160" s="18" t="str">
        <f t="shared" si="466"/>
        <v/>
      </c>
    </row>
    <row r="7161" spans="5:8" x14ac:dyDescent="0.25">
      <c r="E7161" s="18" t="str">
        <f t="shared" si="463"/>
        <v/>
      </c>
      <c r="F7161" s="18" t="str">
        <f t="shared" si="464"/>
        <v/>
      </c>
      <c r="G7161" s="18" t="str">
        <f t="shared" si="465"/>
        <v/>
      </c>
      <c r="H7161" s="18" t="str">
        <f t="shared" si="466"/>
        <v/>
      </c>
    </row>
    <row r="7162" spans="5:8" x14ac:dyDescent="0.25">
      <c r="E7162" s="18" t="str">
        <f t="shared" si="463"/>
        <v/>
      </c>
      <c r="F7162" s="18" t="str">
        <f t="shared" si="464"/>
        <v/>
      </c>
      <c r="G7162" s="18" t="str">
        <f t="shared" si="465"/>
        <v/>
      </c>
      <c r="H7162" s="18" t="str">
        <f t="shared" si="466"/>
        <v/>
      </c>
    </row>
    <row r="7163" spans="5:8" x14ac:dyDescent="0.25">
      <c r="E7163" s="18" t="str">
        <f t="shared" si="463"/>
        <v/>
      </c>
      <c r="F7163" s="18" t="str">
        <f t="shared" si="464"/>
        <v/>
      </c>
      <c r="G7163" s="18" t="str">
        <f t="shared" si="465"/>
        <v/>
      </c>
      <c r="H7163" s="18" t="str">
        <f t="shared" si="466"/>
        <v/>
      </c>
    </row>
    <row r="7164" spans="5:8" x14ac:dyDescent="0.25">
      <c r="E7164" s="18" t="str">
        <f t="shared" si="463"/>
        <v/>
      </c>
      <c r="F7164" s="18" t="str">
        <f t="shared" si="464"/>
        <v/>
      </c>
      <c r="G7164" s="18" t="str">
        <f t="shared" si="465"/>
        <v/>
      </c>
      <c r="H7164" s="18" t="str">
        <f t="shared" si="466"/>
        <v/>
      </c>
    </row>
    <row r="7165" spans="5:8" x14ac:dyDescent="0.25">
      <c r="E7165" s="18" t="str">
        <f t="shared" si="463"/>
        <v/>
      </c>
      <c r="F7165" s="18" t="str">
        <f t="shared" si="464"/>
        <v/>
      </c>
      <c r="G7165" s="18" t="str">
        <f t="shared" si="465"/>
        <v/>
      </c>
      <c r="H7165" s="18" t="str">
        <f t="shared" si="466"/>
        <v/>
      </c>
    </row>
    <row r="7166" spans="5:8" x14ac:dyDescent="0.25">
      <c r="E7166" s="18" t="str">
        <f t="shared" si="463"/>
        <v/>
      </c>
      <c r="F7166" s="18" t="str">
        <f t="shared" si="464"/>
        <v/>
      </c>
      <c r="G7166" s="18" t="str">
        <f t="shared" si="465"/>
        <v/>
      </c>
      <c r="H7166" s="18" t="str">
        <f t="shared" si="466"/>
        <v/>
      </c>
    </row>
    <row r="7167" spans="5:8" x14ac:dyDescent="0.25">
      <c r="E7167" s="18" t="str">
        <f t="shared" si="463"/>
        <v/>
      </c>
      <c r="F7167" s="18" t="str">
        <f t="shared" si="464"/>
        <v/>
      </c>
      <c r="G7167" s="18" t="str">
        <f t="shared" si="465"/>
        <v/>
      </c>
      <c r="H7167" s="18" t="str">
        <f t="shared" si="466"/>
        <v/>
      </c>
    </row>
    <row r="7168" spans="5:8" x14ac:dyDescent="0.25">
      <c r="E7168" s="18" t="str">
        <f t="shared" si="463"/>
        <v/>
      </c>
      <c r="F7168" s="18" t="str">
        <f t="shared" si="464"/>
        <v/>
      </c>
      <c r="G7168" s="18" t="str">
        <f t="shared" si="465"/>
        <v/>
      </c>
      <c r="H7168" s="18" t="str">
        <f t="shared" si="466"/>
        <v/>
      </c>
    </row>
    <row r="7169" spans="5:8" x14ac:dyDescent="0.25">
      <c r="E7169" s="18" t="str">
        <f t="shared" si="463"/>
        <v/>
      </c>
      <c r="F7169" s="18" t="str">
        <f t="shared" si="464"/>
        <v/>
      </c>
      <c r="G7169" s="18" t="str">
        <f t="shared" si="465"/>
        <v/>
      </c>
      <c r="H7169" s="18" t="str">
        <f t="shared" si="466"/>
        <v/>
      </c>
    </row>
    <row r="7170" spans="5:8" x14ac:dyDescent="0.25">
      <c r="E7170" s="18" t="str">
        <f t="shared" si="463"/>
        <v/>
      </c>
      <c r="F7170" s="18" t="str">
        <f t="shared" si="464"/>
        <v/>
      </c>
      <c r="G7170" s="18" t="str">
        <f t="shared" si="465"/>
        <v/>
      </c>
      <c r="H7170" s="18" t="str">
        <f t="shared" si="466"/>
        <v/>
      </c>
    </row>
    <row r="7171" spans="5:8" x14ac:dyDescent="0.25">
      <c r="E7171" s="18" t="str">
        <f t="shared" si="463"/>
        <v/>
      </c>
      <c r="F7171" s="18" t="str">
        <f t="shared" si="464"/>
        <v/>
      </c>
      <c r="G7171" s="18" t="str">
        <f t="shared" si="465"/>
        <v/>
      </c>
      <c r="H7171" s="18" t="str">
        <f t="shared" si="466"/>
        <v/>
      </c>
    </row>
    <row r="7172" spans="5:8" x14ac:dyDescent="0.25">
      <c r="E7172" s="18" t="str">
        <f t="shared" si="463"/>
        <v/>
      </c>
      <c r="F7172" s="18" t="str">
        <f t="shared" si="464"/>
        <v/>
      </c>
      <c r="G7172" s="18" t="str">
        <f t="shared" si="465"/>
        <v/>
      </c>
      <c r="H7172" s="18" t="str">
        <f t="shared" si="466"/>
        <v/>
      </c>
    </row>
    <row r="7173" spans="5:8" x14ac:dyDescent="0.25">
      <c r="E7173" s="18" t="str">
        <f t="shared" si="463"/>
        <v/>
      </c>
      <c r="F7173" s="18" t="str">
        <f t="shared" si="464"/>
        <v/>
      </c>
      <c r="G7173" s="18" t="str">
        <f t="shared" si="465"/>
        <v/>
      </c>
      <c r="H7173" s="18" t="str">
        <f t="shared" si="466"/>
        <v/>
      </c>
    </row>
    <row r="7174" spans="5:8" x14ac:dyDescent="0.25">
      <c r="E7174" s="18" t="str">
        <f t="shared" ref="E7174:E7237" si="467">IF($C7174="","",IFERROR(INDEX(ItemPriceCol,MATCH($C7174,ItemName,0)),""))</f>
        <v/>
      </c>
      <c r="F7174" s="18" t="str">
        <f t="shared" ref="F7174:F7237" si="468">IF(OR($D7174="",$E7174=""),"",$D7174*$E7174)</f>
        <v/>
      </c>
      <c r="G7174" s="18" t="str">
        <f t="shared" ref="G7174:G7237" si="469">IF($C7174="","",IFERROR(INDEX(ItemCostCol,MATCH($C7174,ItemName,0)),""))</f>
        <v/>
      </c>
      <c r="H7174" s="18" t="str">
        <f t="shared" ref="H7174:H7237" si="470">IF(OR($F7174="",$G7174=""),"",$F7174-$D7174*$G7174)</f>
        <v/>
      </c>
    </row>
    <row r="7175" spans="5:8" x14ac:dyDescent="0.25">
      <c r="E7175" s="18" t="str">
        <f t="shared" si="467"/>
        <v/>
      </c>
      <c r="F7175" s="18" t="str">
        <f t="shared" si="468"/>
        <v/>
      </c>
      <c r="G7175" s="18" t="str">
        <f t="shared" si="469"/>
        <v/>
      </c>
      <c r="H7175" s="18" t="str">
        <f t="shared" si="470"/>
        <v/>
      </c>
    </row>
    <row r="7176" spans="5:8" x14ac:dyDescent="0.25">
      <c r="E7176" s="18" t="str">
        <f t="shared" si="467"/>
        <v/>
      </c>
      <c r="F7176" s="18" t="str">
        <f t="shared" si="468"/>
        <v/>
      </c>
      <c r="G7176" s="18" t="str">
        <f t="shared" si="469"/>
        <v/>
      </c>
      <c r="H7176" s="18" t="str">
        <f t="shared" si="470"/>
        <v/>
      </c>
    </row>
    <row r="7177" spans="5:8" x14ac:dyDescent="0.25">
      <c r="E7177" s="18" t="str">
        <f t="shared" si="467"/>
        <v/>
      </c>
      <c r="F7177" s="18" t="str">
        <f t="shared" si="468"/>
        <v/>
      </c>
      <c r="G7177" s="18" t="str">
        <f t="shared" si="469"/>
        <v/>
      </c>
      <c r="H7177" s="18" t="str">
        <f t="shared" si="470"/>
        <v/>
      </c>
    </row>
    <row r="7178" spans="5:8" x14ac:dyDescent="0.25">
      <c r="E7178" s="18" t="str">
        <f t="shared" si="467"/>
        <v/>
      </c>
      <c r="F7178" s="18" t="str">
        <f t="shared" si="468"/>
        <v/>
      </c>
      <c r="G7178" s="18" t="str">
        <f t="shared" si="469"/>
        <v/>
      </c>
      <c r="H7178" s="18" t="str">
        <f t="shared" si="470"/>
        <v/>
      </c>
    </row>
    <row r="7179" spans="5:8" x14ac:dyDescent="0.25">
      <c r="E7179" s="18" t="str">
        <f t="shared" si="467"/>
        <v/>
      </c>
      <c r="F7179" s="18" t="str">
        <f t="shared" si="468"/>
        <v/>
      </c>
      <c r="G7179" s="18" t="str">
        <f t="shared" si="469"/>
        <v/>
      </c>
      <c r="H7179" s="18" t="str">
        <f t="shared" si="470"/>
        <v/>
      </c>
    </row>
    <row r="7180" spans="5:8" x14ac:dyDescent="0.25">
      <c r="E7180" s="18" t="str">
        <f t="shared" si="467"/>
        <v/>
      </c>
      <c r="F7180" s="18" t="str">
        <f t="shared" si="468"/>
        <v/>
      </c>
      <c r="G7180" s="18" t="str">
        <f t="shared" si="469"/>
        <v/>
      </c>
      <c r="H7180" s="18" t="str">
        <f t="shared" si="470"/>
        <v/>
      </c>
    </row>
    <row r="7181" spans="5:8" x14ac:dyDescent="0.25">
      <c r="E7181" s="18" t="str">
        <f t="shared" si="467"/>
        <v/>
      </c>
      <c r="F7181" s="18" t="str">
        <f t="shared" si="468"/>
        <v/>
      </c>
      <c r="G7181" s="18" t="str">
        <f t="shared" si="469"/>
        <v/>
      </c>
      <c r="H7181" s="18" t="str">
        <f t="shared" si="470"/>
        <v/>
      </c>
    </row>
    <row r="7182" spans="5:8" x14ac:dyDescent="0.25">
      <c r="E7182" s="18" t="str">
        <f t="shared" si="467"/>
        <v/>
      </c>
      <c r="F7182" s="18" t="str">
        <f t="shared" si="468"/>
        <v/>
      </c>
      <c r="G7182" s="18" t="str">
        <f t="shared" si="469"/>
        <v/>
      </c>
      <c r="H7182" s="18" t="str">
        <f t="shared" si="470"/>
        <v/>
      </c>
    </row>
    <row r="7183" spans="5:8" x14ac:dyDescent="0.25">
      <c r="E7183" s="18" t="str">
        <f t="shared" si="467"/>
        <v/>
      </c>
      <c r="F7183" s="18" t="str">
        <f t="shared" si="468"/>
        <v/>
      </c>
      <c r="G7183" s="18" t="str">
        <f t="shared" si="469"/>
        <v/>
      </c>
      <c r="H7183" s="18" t="str">
        <f t="shared" si="470"/>
        <v/>
      </c>
    </row>
    <row r="7184" spans="5:8" x14ac:dyDescent="0.25">
      <c r="E7184" s="18" t="str">
        <f t="shared" si="467"/>
        <v/>
      </c>
      <c r="F7184" s="18" t="str">
        <f t="shared" si="468"/>
        <v/>
      </c>
      <c r="G7184" s="18" t="str">
        <f t="shared" si="469"/>
        <v/>
      </c>
      <c r="H7184" s="18" t="str">
        <f t="shared" si="470"/>
        <v/>
      </c>
    </row>
    <row r="7185" spans="5:8" x14ac:dyDescent="0.25">
      <c r="E7185" s="18" t="str">
        <f t="shared" si="467"/>
        <v/>
      </c>
      <c r="F7185" s="18" t="str">
        <f t="shared" si="468"/>
        <v/>
      </c>
      <c r="G7185" s="18" t="str">
        <f t="shared" si="469"/>
        <v/>
      </c>
      <c r="H7185" s="18" t="str">
        <f t="shared" si="470"/>
        <v/>
      </c>
    </row>
    <row r="7186" spans="5:8" x14ac:dyDescent="0.25">
      <c r="E7186" s="18" t="str">
        <f t="shared" si="467"/>
        <v/>
      </c>
      <c r="F7186" s="18" t="str">
        <f t="shared" si="468"/>
        <v/>
      </c>
      <c r="G7186" s="18" t="str">
        <f t="shared" si="469"/>
        <v/>
      </c>
      <c r="H7186" s="18" t="str">
        <f t="shared" si="470"/>
        <v/>
      </c>
    </row>
    <row r="7187" spans="5:8" x14ac:dyDescent="0.25">
      <c r="E7187" s="18" t="str">
        <f t="shared" si="467"/>
        <v/>
      </c>
      <c r="F7187" s="18" t="str">
        <f t="shared" si="468"/>
        <v/>
      </c>
      <c r="G7187" s="18" t="str">
        <f t="shared" si="469"/>
        <v/>
      </c>
      <c r="H7187" s="18" t="str">
        <f t="shared" si="470"/>
        <v/>
      </c>
    </row>
    <row r="7188" spans="5:8" x14ac:dyDescent="0.25">
      <c r="E7188" s="18" t="str">
        <f t="shared" si="467"/>
        <v/>
      </c>
      <c r="F7188" s="18" t="str">
        <f t="shared" si="468"/>
        <v/>
      </c>
      <c r="G7188" s="18" t="str">
        <f t="shared" si="469"/>
        <v/>
      </c>
      <c r="H7188" s="18" t="str">
        <f t="shared" si="470"/>
        <v/>
      </c>
    </row>
    <row r="7189" spans="5:8" x14ac:dyDescent="0.25">
      <c r="E7189" s="18" t="str">
        <f t="shared" si="467"/>
        <v/>
      </c>
      <c r="F7189" s="18" t="str">
        <f t="shared" si="468"/>
        <v/>
      </c>
      <c r="G7189" s="18" t="str">
        <f t="shared" si="469"/>
        <v/>
      </c>
      <c r="H7189" s="18" t="str">
        <f t="shared" si="470"/>
        <v/>
      </c>
    </row>
    <row r="7190" spans="5:8" x14ac:dyDescent="0.25">
      <c r="E7190" s="18" t="str">
        <f t="shared" si="467"/>
        <v/>
      </c>
      <c r="F7190" s="18" t="str">
        <f t="shared" si="468"/>
        <v/>
      </c>
      <c r="G7190" s="18" t="str">
        <f t="shared" si="469"/>
        <v/>
      </c>
      <c r="H7190" s="18" t="str">
        <f t="shared" si="470"/>
        <v/>
      </c>
    </row>
    <row r="7191" spans="5:8" x14ac:dyDescent="0.25">
      <c r="E7191" s="18" t="str">
        <f t="shared" si="467"/>
        <v/>
      </c>
      <c r="F7191" s="18" t="str">
        <f t="shared" si="468"/>
        <v/>
      </c>
      <c r="G7191" s="18" t="str">
        <f t="shared" si="469"/>
        <v/>
      </c>
      <c r="H7191" s="18" t="str">
        <f t="shared" si="470"/>
        <v/>
      </c>
    </row>
    <row r="7192" spans="5:8" x14ac:dyDescent="0.25">
      <c r="E7192" s="18" t="str">
        <f t="shared" si="467"/>
        <v/>
      </c>
      <c r="F7192" s="18" t="str">
        <f t="shared" si="468"/>
        <v/>
      </c>
      <c r="G7192" s="18" t="str">
        <f t="shared" si="469"/>
        <v/>
      </c>
      <c r="H7192" s="18" t="str">
        <f t="shared" si="470"/>
        <v/>
      </c>
    </row>
    <row r="7193" spans="5:8" x14ac:dyDescent="0.25">
      <c r="E7193" s="18" t="str">
        <f t="shared" si="467"/>
        <v/>
      </c>
      <c r="F7193" s="18" t="str">
        <f t="shared" si="468"/>
        <v/>
      </c>
      <c r="G7193" s="18" t="str">
        <f t="shared" si="469"/>
        <v/>
      </c>
      <c r="H7193" s="18" t="str">
        <f t="shared" si="470"/>
        <v/>
      </c>
    </row>
    <row r="7194" spans="5:8" x14ac:dyDescent="0.25">
      <c r="E7194" s="18" t="str">
        <f t="shared" si="467"/>
        <v/>
      </c>
      <c r="F7194" s="18" t="str">
        <f t="shared" si="468"/>
        <v/>
      </c>
      <c r="G7194" s="18" t="str">
        <f t="shared" si="469"/>
        <v/>
      </c>
      <c r="H7194" s="18" t="str">
        <f t="shared" si="470"/>
        <v/>
      </c>
    </row>
    <row r="7195" spans="5:8" x14ac:dyDescent="0.25">
      <c r="E7195" s="18" t="str">
        <f t="shared" si="467"/>
        <v/>
      </c>
      <c r="F7195" s="18" t="str">
        <f t="shared" si="468"/>
        <v/>
      </c>
      <c r="G7195" s="18" t="str">
        <f t="shared" si="469"/>
        <v/>
      </c>
      <c r="H7195" s="18" t="str">
        <f t="shared" si="470"/>
        <v/>
      </c>
    </row>
    <row r="7196" spans="5:8" x14ac:dyDescent="0.25">
      <c r="E7196" s="18" t="str">
        <f t="shared" si="467"/>
        <v/>
      </c>
      <c r="F7196" s="18" t="str">
        <f t="shared" si="468"/>
        <v/>
      </c>
      <c r="G7196" s="18" t="str">
        <f t="shared" si="469"/>
        <v/>
      </c>
      <c r="H7196" s="18" t="str">
        <f t="shared" si="470"/>
        <v/>
      </c>
    </row>
    <row r="7197" spans="5:8" x14ac:dyDescent="0.25">
      <c r="E7197" s="18" t="str">
        <f t="shared" si="467"/>
        <v/>
      </c>
      <c r="F7197" s="18" t="str">
        <f t="shared" si="468"/>
        <v/>
      </c>
      <c r="G7197" s="18" t="str">
        <f t="shared" si="469"/>
        <v/>
      </c>
      <c r="H7197" s="18" t="str">
        <f t="shared" si="470"/>
        <v/>
      </c>
    </row>
    <row r="7198" spans="5:8" x14ac:dyDescent="0.25">
      <c r="E7198" s="18" t="str">
        <f t="shared" si="467"/>
        <v/>
      </c>
      <c r="F7198" s="18" t="str">
        <f t="shared" si="468"/>
        <v/>
      </c>
      <c r="G7198" s="18" t="str">
        <f t="shared" si="469"/>
        <v/>
      </c>
      <c r="H7198" s="18" t="str">
        <f t="shared" si="470"/>
        <v/>
      </c>
    </row>
    <row r="7199" spans="5:8" x14ac:dyDescent="0.25">
      <c r="E7199" s="18" t="str">
        <f t="shared" si="467"/>
        <v/>
      </c>
      <c r="F7199" s="18" t="str">
        <f t="shared" si="468"/>
        <v/>
      </c>
      <c r="G7199" s="18" t="str">
        <f t="shared" si="469"/>
        <v/>
      </c>
      <c r="H7199" s="18" t="str">
        <f t="shared" si="470"/>
        <v/>
      </c>
    </row>
    <row r="7200" spans="5:8" x14ac:dyDescent="0.25">
      <c r="E7200" s="18" t="str">
        <f t="shared" si="467"/>
        <v/>
      </c>
      <c r="F7200" s="18" t="str">
        <f t="shared" si="468"/>
        <v/>
      </c>
      <c r="G7200" s="18" t="str">
        <f t="shared" si="469"/>
        <v/>
      </c>
      <c r="H7200" s="18" t="str">
        <f t="shared" si="470"/>
        <v/>
      </c>
    </row>
    <row r="7201" spans="5:8" x14ac:dyDescent="0.25">
      <c r="E7201" s="18" t="str">
        <f t="shared" si="467"/>
        <v/>
      </c>
      <c r="F7201" s="18" t="str">
        <f t="shared" si="468"/>
        <v/>
      </c>
      <c r="G7201" s="18" t="str">
        <f t="shared" si="469"/>
        <v/>
      </c>
      <c r="H7201" s="18" t="str">
        <f t="shared" si="470"/>
        <v/>
      </c>
    </row>
    <row r="7202" spans="5:8" x14ac:dyDescent="0.25">
      <c r="E7202" s="18" t="str">
        <f t="shared" si="467"/>
        <v/>
      </c>
      <c r="F7202" s="18" t="str">
        <f t="shared" si="468"/>
        <v/>
      </c>
      <c r="G7202" s="18" t="str">
        <f t="shared" si="469"/>
        <v/>
      </c>
      <c r="H7202" s="18" t="str">
        <f t="shared" si="470"/>
        <v/>
      </c>
    </row>
    <row r="7203" spans="5:8" x14ac:dyDescent="0.25">
      <c r="E7203" s="18" t="str">
        <f t="shared" si="467"/>
        <v/>
      </c>
      <c r="F7203" s="18" t="str">
        <f t="shared" si="468"/>
        <v/>
      </c>
      <c r="G7203" s="18" t="str">
        <f t="shared" si="469"/>
        <v/>
      </c>
      <c r="H7203" s="18" t="str">
        <f t="shared" si="470"/>
        <v/>
      </c>
    </row>
    <row r="7204" spans="5:8" x14ac:dyDescent="0.25">
      <c r="E7204" s="18" t="str">
        <f t="shared" si="467"/>
        <v/>
      </c>
      <c r="F7204" s="18" t="str">
        <f t="shared" si="468"/>
        <v/>
      </c>
      <c r="G7204" s="18" t="str">
        <f t="shared" si="469"/>
        <v/>
      </c>
      <c r="H7204" s="18" t="str">
        <f t="shared" si="470"/>
        <v/>
      </c>
    </row>
    <row r="7205" spans="5:8" x14ac:dyDescent="0.25">
      <c r="E7205" s="18" t="str">
        <f t="shared" si="467"/>
        <v/>
      </c>
      <c r="F7205" s="18" t="str">
        <f t="shared" si="468"/>
        <v/>
      </c>
      <c r="G7205" s="18" t="str">
        <f t="shared" si="469"/>
        <v/>
      </c>
      <c r="H7205" s="18" t="str">
        <f t="shared" si="470"/>
        <v/>
      </c>
    </row>
    <row r="7206" spans="5:8" x14ac:dyDescent="0.25">
      <c r="E7206" s="18" t="str">
        <f t="shared" si="467"/>
        <v/>
      </c>
      <c r="F7206" s="18" t="str">
        <f t="shared" si="468"/>
        <v/>
      </c>
      <c r="G7206" s="18" t="str">
        <f t="shared" si="469"/>
        <v/>
      </c>
      <c r="H7206" s="18" t="str">
        <f t="shared" si="470"/>
        <v/>
      </c>
    </row>
    <row r="7207" spans="5:8" x14ac:dyDescent="0.25">
      <c r="E7207" s="18" t="str">
        <f t="shared" si="467"/>
        <v/>
      </c>
      <c r="F7207" s="18" t="str">
        <f t="shared" si="468"/>
        <v/>
      </c>
      <c r="G7207" s="18" t="str">
        <f t="shared" si="469"/>
        <v/>
      </c>
      <c r="H7207" s="18" t="str">
        <f t="shared" si="470"/>
        <v/>
      </c>
    </row>
    <row r="7208" spans="5:8" x14ac:dyDescent="0.25">
      <c r="E7208" s="18" t="str">
        <f t="shared" si="467"/>
        <v/>
      </c>
      <c r="F7208" s="18" t="str">
        <f t="shared" si="468"/>
        <v/>
      </c>
      <c r="G7208" s="18" t="str">
        <f t="shared" si="469"/>
        <v/>
      </c>
      <c r="H7208" s="18" t="str">
        <f t="shared" si="470"/>
        <v/>
      </c>
    </row>
    <row r="7209" spans="5:8" x14ac:dyDescent="0.25">
      <c r="E7209" s="18" t="str">
        <f t="shared" si="467"/>
        <v/>
      </c>
      <c r="F7209" s="18" t="str">
        <f t="shared" si="468"/>
        <v/>
      </c>
      <c r="G7209" s="18" t="str">
        <f t="shared" si="469"/>
        <v/>
      </c>
      <c r="H7209" s="18" t="str">
        <f t="shared" si="470"/>
        <v/>
      </c>
    </row>
    <row r="7210" spans="5:8" x14ac:dyDescent="0.25">
      <c r="E7210" s="18" t="str">
        <f t="shared" si="467"/>
        <v/>
      </c>
      <c r="F7210" s="18" t="str">
        <f t="shared" si="468"/>
        <v/>
      </c>
      <c r="G7210" s="18" t="str">
        <f t="shared" si="469"/>
        <v/>
      </c>
      <c r="H7210" s="18" t="str">
        <f t="shared" si="470"/>
        <v/>
      </c>
    </row>
    <row r="7211" spans="5:8" x14ac:dyDescent="0.25">
      <c r="E7211" s="18" t="str">
        <f t="shared" si="467"/>
        <v/>
      </c>
      <c r="F7211" s="18" t="str">
        <f t="shared" si="468"/>
        <v/>
      </c>
      <c r="G7211" s="18" t="str">
        <f t="shared" si="469"/>
        <v/>
      </c>
      <c r="H7211" s="18" t="str">
        <f t="shared" si="470"/>
        <v/>
      </c>
    </row>
    <row r="7212" spans="5:8" x14ac:dyDescent="0.25">
      <c r="E7212" s="18" t="str">
        <f t="shared" si="467"/>
        <v/>
      </c>
      <c r="F7212" s="18" t="str">
        <f t="shared" si="468"/>
        <v/>
      </c>
      <c r="G7212" s="18" t="str">
        <f t="shared" si="469"/>
        <v/>
      </c>
      <c r="H7212" s="18" t="str">
        <f t="shared" si="470"/>
        <v/>
      </c>
    </row>
    <row r="7213" spans="5:8" x14ac:dyDescent="0.25">
      <c r="E7213" s="18" t="str">
        <f t="shared" si="467"/>
        <v/>
      </c>
      <c r="F7213" s="18" t="str">
        <f t="shared" si="468"/>
        <v/>
      </c>
      <c r="G7213" s="18" t="str">
        <f t="shared" si="469"/>
        <v/>
      </c>
      <c r="H7213" s="18" t="str">
        <f t="shared" si="470"/>
        <v/>
      </c>
    </row>
    <row r="7214" spans="5:8" x14ac:dyDescent="0.25">
      <c r="E7214" s="18" t="str">
        <f t="shared" si="467"/>
        <v/>
      </c>
      <c r="F7214" s="18" t="str">
        <f t="shared" si="468"/>
        <v/>
      </c>
      <c r="G7214" s="18" t="str">
        <f t="shared" si="469"/>
        <v/>
      </c>
      <c r="H7214" s="18" t="str">
        <f t="shared" si="470"/>
        <v/>
      </c>
    </row>
    <row r="7215" spans="5:8" x14ac:dyDescent="0.25">
      <c r="E7215" s="18" t="str">
        <f t="shared" si="467"/>
        <v/>
      </c>
      <c r="F7215" s="18" t="str">
        <f t="shared" si="468"/>
        <v/>
      </c>
      <c r="G7215" s="18" t="str">
        <f t="shared" si="469"/>
        <v/>
      </c>
      <c r="H7215" s="18" t="str">
        <f t="shared" si="470"/>
        <v/>
      </c>
    </row>
    <row r="7216" spans="5:8" x14ac:dyDescent="0.25">
      <c r="E7216" s="18" t="str">
        <f t="shared" si="467"/>
        <v/>
      </c>
      <c r="F7216" s="18" t="str">
        <f t="shared" si="468"/>
        <v/>
      </c>
      <c r="G7216" s="18" t="str">
        <f t="shared" si="469"/>
        <v/>
      </c>
      <c r="H7216" s="18" t="str">
        <f t="shared" si="470"/>
        <v/>
      </c>
    </row>
    <row r="7217" spans="5:8" x14ac:dyDescent="0.25">
      <c r="E7217" s="18" t="str">
        <f t="shared" si="467"/>
        <v/>
      </c>
      <c r="F7217" s="18" t="str">
        <f t="shared" si="468"/>
        <v/>
      </c>
      <c r="G7217" s="18" t="str">
        <f t="shared" si="469"/>
        <v/>
      </c>
      <c r="H7217" s="18" t="str">
        <f t="shared" si="470"/>
        <v/>
      </c>
    </row>
    <row r="7218" spans="5:8" x14ac:dyDescent="0.25">
      <c r="E7218" s="18" t="str">
        <f t="shared" si="467"/>
        <v/>
      </c>
      <c r="F7218" s="18" t="str">
        <f t="shared" si="468"/>
        <v/>
      </c>
      <c r="G7218" s="18" t="str">
        <f t="shared" si="469"/>
        <v/>
      </c>
      <c r="H7218" s="18" t="str">
        <f t="shared" si="470"/>
        <v/>
      </c>
    </row>
    <row r="7219" spans="5:8" x14ac:dyDescent="0.25">
      <c r="E7219" s="18" t="str">
        <f t="shared" si="467"/>
        <v/>
      </c>
      <c r="F7219" s="18" t="str">
        <f t="shared" si="468"/>
        <v/>
      </c>
      <c r="G7219" s="18" t="str">
        <f t="shared" si="469"/>
        <v/>
      </c>
      <c r="H7219" s="18" t="str">
        <f t="shared" si="470"/>
        <v/>
      </c>
    </row>
    <row r="7220" spans="5:8" x14ac:dyDescent="0.25">
      <c r="E7220" s="18" t="str">
        <f t="shared" si="467"/>
        <v/>
      </c>
      <c r="F7220" s="18" t="str">
        <f t="shared" si="468"/>
        <v/>
      </c>
      <c r="G7220" s="18" t="str">
        <f t="shared" si="469"/>
        <v/>
      </c>
      <c r="H7220" s="18" t="str">
        <f t="shared" si="470"/>
        <v/>
      </c>
    </row>
    <row r="7221" spans="5:8" x14ac:dyDescent="0.25">
      <c r="E7221" s="18" t="str">
        <f t="shared" si="467"/>
        <v/>
      </c>
      <c r="F7221" s="18" t="str">
        <f t="shared" si="468"/>
        <v/>
      </c>
      <c r="G7221" s="18" t="str">
        <f t="shared" si="469"/>
        <v/>
      </c>
      <c r="H7221" s="18" t="str">
        <f t="shared" si="470"/>
        <v/>
      </c>
    </row>
    <row r="7222" spans="5:8" x14ac:dyDescent="0.25">
      <c r="E7222" s="18" t="str">
        <f t="shared" si="467"/>
        <v/>
      </c>
      <c r="F7222" s="18" t="str">
        <f t="shared" si="468"/>
        <v/>
      </c>
      <c r="G7222" s="18" t="str">
        <f t="shared" si="469"/>
        <v/>
      </c>
      <c r="H7222" s="18" t="str">
        <f t="shared" si="470"/>
        <v/>
      </c>
    </row>
    <row r="7223" spans="5:8" x14ac:dyDescent="0.25">
      <c r="E7223" s="18" t="str">
        <f t="shared" si="467"/>
        <v/>
      </c>
      <c r="F7223" s="18" t="str">
        <f t="shared" si="468"/>
        <v/>
      </c>
      <c r="G7223" s="18" t="str">
        <f t="shared" si="469"/>
        <v/>
      </c>
      <c r="H7223" s="18" t="str">
        <f t="shared" si="470"/>
        <v/>
      </c>
    </row>
    <row r="7224" spans="5:8" x14ac:dyDescent="0.25">
      <c r="E7224" s="18" t="str">
        <f t="shared" si="467"/>
        <v/>
      </c>
      <c r="F7224" s="18" t="str">
        <f t="shared" si="468"/>
        <v/>
      </c>
      <c r="G7224" s="18" t="str">
        <f t="shared" si="469"/>
        <v/>
      </c>
      <c r="H7224" s="18" t="str">
        <f t="shared" si="470"/>
        <v/>
      </c>
    </row>
    <row r="7225" spans="5:8" x14ac:dyDescent="0.25">
      <c r="E7225" s="18" t="str">
        <f t="shared" si="467"/>
        <v/>
      </c>
      <c r="F7225" s="18" t="str">
        <f t="shared" si="468"/>
        <v/>
      </c>
      <c r="G7225" s="18" t="str">
        <f t="shared" si="469"/>
        <v/>
      </c>
      <c r="H7225" s="18" t="str">
        <f t="shared" si="470"/>
        <v/>
      </c>
    </row>
    <row r="7226" spans="5:8" x14ac:dyDescent="0.25">
      <c r="E7226" s="18" t="str">
        <f t="shared" si="467"/>
        <v/>
      </c>
      <c r="F7226" s="18" t="str">
        <f t="shared" si="468"/>
        <v/>
      </c>
      <c r="G7226" s="18" t="str">
        <f t="shared" si="469"/>
        <v/>
      </c>
      <c r="H7226" s="18" t="str">
        <f t="shared" si="470"/>
        <v/>
      </c>
    </row>
    <row r="7227" spans="5:8" x14ac:dyDescent="0.25">
      <c r="E7227" s="18" t="str">
        <f t="shared" si="467"/>
        <v/>
      </c>
      <c r="F7227" s="18" t="str">
        <f t="shared" si="468"/>
        <v/>
      </c>
      <c r="G7227" s="18" t="str">
        <f t="shared" si="469"/>
        <v/>
      </c>
      <c r="H7227" s="18" t="str">
        <f t="shared" si="470"/>
        <v/>
      </c>
    </row>
    <row r="7228" spans="5:8" x14ac:dyDescent="0.25">
      <c r="E7228" s="18" t="str">
        <f t="shared" si="467"/>
        <v/>
      </c>
      <c r="F7228" s="18" t="str">
        <f t="shared" si="468"/>
        <v/>
      </c>
      <c r="G7228" s="18" t="str">
        <f t="shared" si="469"/>
        <v/>
      </c>
      <c r="H7228" s="18" t="str">
        <f t="shared" si="470"/>
        <v/>
      </c>
    </row>
    <row r="7229" spans="5:8" x14ac:dyDescent="0.25">
      <c r="E7229" s="18" t="str">
        <f t="shared" si="467"/>
        <v/>
      </c>
      <c r="F7229" s="18" t="str">
        <f t="shared" si="468"/>
        <v/>
      </c>
      <c r="G7229" s="18" t="str">
        <f t="shared" si="469"/>
        <v/>
      </c>
      <c r="H7229" s="18" t="str">
        <f t="shared" si="470"/>
        <v/>
      </c>
    </row>
    <row r="7230" spans="5:8" x14ac:dyDescent="0.25">
      <c r="E7230" s="18" t="str">
        <f t="shared" si="467"/>
        <v/>
      </c>
      <c r="F7230" s="18" t="str">
        <f t="shared" si="468"/>
        <v/>
      </c>
      <c r="G7230" s="18" t="str">
        <f t="shared" si="469"/>
        <v/>
      </c>
      <c r="H7230" s="18" t="str">
        <f t="shared" si="470"/>
        <v/>
      </c>
    </row>
    <row r="7231" spans="5:8" x14ac:dyDescent="0.25">
      <c r="E7231" s="18" t="str">
        <f t="shared" si="467"/>
        <v/>
      </c>
      <c r="F7231" s="18" t="str">
        <f t="shared" si="468"/>
        <v/>
      </c>
      <c r="G7231" s="18" t="str">
        <f t="shared" si="469"/>
        <v/>
      </c>
      <c r="H7231" s="18" t="str">
        <f t="shared" si="470"/>
        <v/>
      </c>
    </row>
    <row r="7232" spans="5:8" x14ac:dyDescent="0.25">
      <c r="E7232" s="18" t="str">
        <f t="shared" si="467"/>
        <v/>
      </c>
      <c r="F7232" s="18" t="str">
        <f t="shared" si="468"/>
        <v/>
      </c>
      <c r="G7232" s="18" t="str">
        <f t="shared" si="469"/>
        <v/>
      </c>
      <c r="H7232" s="18" t="str">
        <f t="shared" si="470"/>
        <v/>
      </c>
    </row>
    <row r="7233" spans="5:8" x14ac:dyDescent="0.25">
      <c r="E7233" s="18" t="str">
        <f t="shared" si="467"/>
        <v/>
      </c>
      <c r="F7233" s="18" t="str">
        <f t="shared" si="468"/>
        <v/>
      </c>
      <c r="G7233" s="18" t="str">
        <f t="shared" si="469"/>
        <v/>
      </c>
      <c r="H7233" s="18" t="str">
        <f t="shared" si="470"/>
        <v/>
      </c>
    </row>
    <row r="7234" spans="5:8" x14ac:dyDescent="0.25">
      <c r="E7234" s="18" t="str">
        <f t="shared" si="467"/>
        <v/>
      </c>
      <c r="F7234" s="18" t="str">
        <f t="shared" si="468"/>
        <v/>
      </c>
      <c r="G7234" s="18" t="str">
        <f t="shared" si="469"/>
        <v/>
      </c>
      <c r="H7234" s="18" t="str">
        <f t="shared" si="470"/>
        <v/>
      </c>
    </row>
    <row r="7235" spans="5:8" x14ac:dyDescent="0.25">
      <c r="E7235" s="18" t="str">
        <f t="shared" si="467"/>
        <v/>
      </c>
      <c r="F7235" s="18" t="str">
        <f t="shared" si="468"/>
        <v/>
      </c>
      <c r="G7235" s="18" t="str">
        <f t="shared" si="469"/>
        <v/>
      </c>
      <c r="H7235" s="18" t="str">
        <f t="shared" si="470"/>
        <v/>
      </c>
    </row>
    <row r="7236" spans="5:8" x14ac:dyDescent="0.25">
      <c r="E7236" s="18" t="str">
        <f t="shared" si="467"/>
        <v/>
      </c>
      <c r="F7236" s="18" t="str">
        <f t="shared" si="468"/>
        <v/>
      </c>
      <c r="G7236" s="18" t="str">
        <f t="shared" si="469"/>
        <v/>
      </c>
      <c r="H7236" s="18" t="str">
        <f t="shared" si="470"/>
        <v/>
      </c>
    </row>
    <row r="7237" spans="5:8" x14ac:dyDescent="0.25">
      <c r="E7237" s="18" t="str">
        <f t="shared" si="467"/>
        <v/>
      </c>
      <c r="F7237" s="18" t="str">
        <f t="shared" si="468"/>
        <v/>
      </c>
      <c r="G7237" s="18" t="str">
        <f t="shared" si="469"/>
        <v/>
      </c>
      <c r="H7237" s="18" t="str">
        <f t="shared" si="470"/>
        <v/>
      </c>
    </row>
    <row r="7238" spans="5:8" x14ac:dyDescent="0.25">
      <c r="E7238" s="18" t="str">
        <f t="shared" ref="E7238:E7301" si="471">IF($C7238="","",IFERROR(INDEX(ItemPriceCol,MATCH($C7238,ItemName,0)),""))</f>
        <v/>
      </c>
      <c r="F7238" s="18" t="str">
        <f t="shared" ref="F7238:F7301" si="472">IF(OR($D7238="",$E7238=""),"",$D7238*$E7238)</f>
        <v/>
      </c>
      <c r="G7238" s="18" t="str">
        <f t="shared" ref="G7238:G7301" si="473">IF($C7238="","",IFERROR(INDEX(ItemCostCol,MATCH($C7238,ItemName,0)),""))</f>
        <v/>
      </c>
      <c r="H7238" s="18" t="str">
        <f t="shared" ref="H7238:H7301" si="474">IF(OR($F7238="",$G7238=""),"",$F7238-$D7238*$G7238)</f>
        <v/>
      </c>
    </row>
    <row r="7239" spans="5:8" x14ac:dyDescent="0.25">
      <c r="E7239" s="18" t="str">
        <f t="shared" si="471"/>
        <v/>
      </c>
      <c r="F7239" s="18" t="str">
        <f t="shared" si="472"/>
        <v/>
      </c>
      <c r="G7239" s="18" t="str">
        <f t="shared" si="473"/>
        <v/>
      </c>
      <c r="H7239" s="18" t="str">
        <f t="shared" si="474"/>
        <v/>
      </c>
    </row>
    <row r="7240" spans="5:8" x14ac:dyDescent="0.25">
      <c r="E7240" s="18" t="str">
        <f t="shared" si="471"/>
        <v/>
      </c>
      <c r="F7240" s="18" t="str">
        <f t="shared" si="472"/>
        <v/>
      </c>
      <c r="G7240" s="18" t="str">
        <f t="shared" si="473"/>
        <v/>
      </c>
      <c r="H7240" s="18" t="str">
        <f t="shared" si="474"/>
        <v/>
      </c>
    </row>
    <row r="7241" spans="5:8" x14ac:dyDescent="0.25">
      <c r="E7241" s="18" t="str">
        <f t="shared" si="471"/>
        <v/>
      </c>
      <c r="F7241" s="18" t="str">
        <f t="shared" si="472"/>
        <v/>
      </c>
      <c r="G7241" s="18" t="str">
        <f t="shared" si="473"/>
        <v/>
      </c>
      <c r="H7241" s="18" t="str">
        <f t="shared" si="474"/>
        <v/>
      </c>
    </row>
    <row r="7242" spans="5:8" x14ac:dyDescent="0.25">
      <c r="E7242" s="18" t="str">
        <f t="shared" si="471"/>
        <v/>
      </c>
      <c r="F7242" s="18" t="str">
        <f t="shared" si="472"/>
        <v/>
      </c>
      <c r="G7242" s="18" t="str">
        <f t="shared" si="473"/>
        <v/>
      </c>
      <c r="H7242" s="18" t="str">
        <f t="shared" si="474"/>
        <v/>
      </c>
    </row>
    <row r="7243" spans="5:8" x14ac:dyDescent="0.25">
      <c r="E7243" s="18" t="str">
        <f t="shared" si="471"/>
        <v/>
      </c>
      <c r="F7243" s="18" t="str">
        <f t="shared" si="472"/>
        <v/>
      </c>
      <c r="G7243" s="18" t="str">
        <f t="shared" si="473"/>
        <v/>
      </c>
      <c r="H7243" s="18" t="str">
        <f t="shared" si="474"/>
        <v/>
      </c>
    </row>
    <row r="7244" spans="5:8" x14ac:dyDescent="0.25">
      <c r="E7244" s="18" t="str">
        <f t="shared" si="471"/>
        <v/>
      </c>
      <c r="F7244" s="18" t="str">
        <f t="shared" si="472"/>
        <v/>
      </c>
      <c r="G7244" s="18" t="str">
        <f t="shared" si="473"/>
        <v/>
      </c>
      <c r="H7244" s="18" t="str">
        <f t="shared" si="474"/>
        <v/>
      </c>
    </row>
    <row r="7245" spans="5:8" x14ac:dyDescent="0.25">
      <c r="E7245" s="18" t="str">
        <f t="shared" si="471"/>
        <v/>
      </c>
      <c r="F7245" s="18" t="str">
        <f t="shared" si="472"/>
        <v/>
      </c>
      <c r="G7245" s="18" t="str">
        <f t="shared" si="473"/>
        <v/>
      </c>
      <c r="H7245" s="18" t="str">
        <f t="shared" si="474"/>
        <v/>
      </c>
    </row>
    <row r="7246" spans="5:8" x14ac:dyDescent="0.25">
      <c r="E7246" s="18" t="str">
        <f t="shared" si="471"/>
        <v/>
      </c>
      <c r="F7246" s="18" t="str">
        <f t="shared" si="472"/>
        <v/>
      </c>
      <c r="G7246" s="18" t="str">
        <f t="shared" si="473"/>
        <v/>
      </c>
      <c r="H7246" s="18" t="str">
        <f t="shared" si="474"/>
        <v/>
      </c>
    </row>
    <row r="7247" spans="5:8" x14ac:dyDescent="0.25">
      <c r="E7247" s="18" t="str">
        <f t="shared" si="471"/>
        <v/>
      </c>
      <c r="F7247" s="18" t="str">
        <f t="shared" si="472"/>
        <v/>
      </c>
      <c r="G7247" s="18" t="str">
        <f t="shared" si="473"/>
        <v/>
      </c>
      <c r="H7247" s="18" t="str">
        <f t="shared" si="474"/>
        <v/>
      </c>
    </row>
    <row r="7248" spans="5:8" x14ac:dyDescent="0.25">
      <c r="E7248" s="18" t="str">
        <f t="shared" si="471"/>
        <v/>
      </c>
      <c r="F7248" s="18" t="str">
        <f t="shared" si="472"/>
        <v/>
      </c>
      <c r="G7248" s="18" t="str">
        <f t="shared" si="473"/>
        <v/>
      </c>
      <c r="H7248" s="18" t="str">
        <f t="shared" si="474"/>
        <v/>
      </c>
    </row>
    <row r="7249" spans="5:8" x14ac:dyDescent="0.25">
      <c r="E7249" s="18" t="str">
        <f t="shared" si="471"/>
        <v/>
      </c>
      <c r="F7249" s="18" t="str">
        <f t="shared" si="472"/>
        <v/>
      </c>
      <c r="G7249" s="18" t="str">
        <f t="shared" si="473"/>
        <v/>
      </c>
      <c r="H7249" s="18" t="str">
        <f t="shared" si="474"/>
        <v/>
      </c>
    </row>
    <row r="7250" spans="5:8" x14ac:dyDescent="0.25">
      <c r="E7250" s="18" t="str">
        <f t="shared" si="471"/>
        <v/>
      </c>
      <c r="F7250" s="18" t="str">
        <f t="shared" si="472"/>
        <v/>
      </c>
      <c r="G7250" s="18" t="str">
        <f t="shared" si="473"/>
        <v/>
      </c>
      <c r="H7250" s="18" t="str">
        <f t="shared" si="474"/>
        <v/>
      </c>
    </row>
    <row r="7251" spans="5:8" x14ac:dyDescent="0.25">
      <c r="E7251" s="18" t="str">
        <f t="shared" si="471"/>
        <v/>
      </c>
      <c r="F7251" s="18" t="str">
        <f t="shared" si="472"/>
        <v/>
      </c>
      <c r="G7251" s="18" t="str">
        <f t="shared" si="473"/>
        <v/>
      </c>
      <c r="H7251" s="18" t="str">
        <f t="shared" si="474"/>
        <v/>
      </c>
    </row>
    <row r="7252" spans="5:8" x14ac:dyDescent="0.25">
      <c r="E7252" s="18" t="str">
        <f t="shared" si="471"/>
        <v/>
      </c>
      <c r="F7252" s="18" t="str">
        <f t="shared" si="472"/>
        <v/>
      </c>
      <c r="G7252" s="18" t="str">
        <f t="shared" si="473"/>
        <v/>
      </c>
      <c r="H7252" s="18" t="str">
        <f t="shared" si="474"/>
        <v/>
      </c>
    </row>
    <row r="7253" spans="5:8" x14ac:dyDescent="0.25">
      <c r="E7253" s="18" t="str">
        <f t="shared" si="471"/>
        <v/>
      </c>
      <c r="F7253" s="18" t="str">
        <f t="shared" si="472"/>
        <v/>
      </c>
      <c r="G7253" s="18" t="str">
        <f t="shared" si="473"/>
        <v/>
      </c>
      <c r="H7253" s="18" t="str">
        <f t="shared" si="474"/>
        <v/>
      </c>
    </row>
    <row r="7254" spans="5:8" x14ac:dyDescent="0.25">
      <c r="E7254" s="18" t="str">
        <f t="shared" si="471"/>
        <v/>
      </c>
      <c r="F7254" s="18" t="str">
        <f t="shared" si="472"/>
        <v/>
      </c>
      <c r="G7254" s="18" t="str">
        <f t="shared" si="473"/>
        <v/>
      </c>
      <c r="H7254" s="18" t="str">
        <f t="shared" si="474"/>
        <v/>
      </c>
    </row>
    <row r="7255" spans="5:8" x14ac:dyDescent="0.25">
      <c r="E7255" s="18" t="str">
        <f t="shared" si="471"/>
        <v/>
      </c>
      <c r="F7255" s="18" t="str">
        <f t="shared" si="472"/>
        <v/>
      </c>
      <c r="G7255" s="18" t="str">
        <f t="shared" si="473"/>
        <v/>
      </c>
      <c r="H7255" s="18" t="str">
        <f t="shared" si="474"/>
        <v/>
      </c>
    </row>
    <row r="7256" spans="5:8" x14ac:dyDescent="0.25">
      <c r="E7256" s="18" t="str">
        <f t="shared" si="471"/>
        <v/>
      </c>
      <c r="F7256" s="18" t="str">
        <f t="shared" si="472"/>
        <v/>
      </c>
      <c r="G7256" s="18" t="str">
        <f t="shared" si="473"/>
        <v/>
      </c>
      <c r="H7256" s="18" t="str">
        <f t="shared" si="474"/>
        <v/>
      </c>
    </row>
    <row r="7257" spans="5:8" x14ac:dyDescent="0.25">
      <c r="E7257" s="18" t="str">
        <f t="shared" si="471"/>
        <v/>
      </c>
      <c r="F7257" s="18" t="str">
        <f t="shared" si="472"/>
        <v/>
      </c>
      <c r="G7257" s="18" t="str">
        <f t="shared" si="473"/>
        <v/>
      </c>
      <c r="H7257" s="18" t="str">
        <f t="shared" si="474"/>
        <v/>
      </c>
    </row>
    <row r="7258" spans="5:8" x14ac:dyDescent="0.25">
      <c r="E7258" s="18" t="str">
        <f t="shared" si="471"/>
        <v/>
      </c>
      <c r="F7258" s="18" t="str">
        <f t="shared" si="472"/>
        <v/>
      </c>
      <c r="G7258" s="18" t="str">
        <f t="shared" si="473"/>
        <v/>
      </c>
      <c r="H7258" s="18" t="str">
        <f t="shared" si="474"/>
        <v/>
      </c>
    </row>
    <row r="7259" spans="5:8" x14ac:dyDescent="0.25">
      <c r="E7259" s="18" t="str">
        <f t="shared" si="471"/>
        <v/>
      </c>
      <c r="F7259" s="18" t="str">
        <f t="shared" si="472"/>
        <v/>
      </c>
      <c r="G7259" s="18" t="str">
        <f t="shared" si="473"/>
        <v/>
      </c>
      <c r="H7259" s="18" t="str">
        <f t="shared" si="474"/>
        <v/>
      </c>
    </row>
    <row r="7260" spans="5:8" x14ac:dyDescent="0.25">
      <c r="E7260" s="18" t="str">
        <f t="shared" si="471"/>
        <v/>
      </c>
      <c r="F7260" s="18" t="str">
        <f t="shared" si="472"/>
        <v/>
      </c>
      <c r="G7260" s="18" t="str">
        <f t="shared" si="473"/>
        <v/>
      </c>
      <c r="H7260" s="18" t="str">
        <f t="shared" si="474"/>
        <v/>
      </c>
    </row>
    <row r="7261" spans="5:8" x14ac:dyDescent="0.25">
      <c r="E7261" s="18" t="str">
        <f t="shared" si="471"/>
        <v/>
      </c>
      <c r="F7261" s="18" t="str">
        <f t="shared" si="472"/>
        <v/>
      </c>
      <c r="G7261" s="18" t="str">
        <f t="shared" si="473"/>
        <v/>
      </c>
      <c r="H7261" s="18" t="str">
        <f t="shared" si="474"/>
        <v/>
      </c>
    </row>
    <row r="7262" spans="5:8" x14ac:dyDescent="0.25">
      <c r="E7262" s="18" t="str">
        <f t="shared" si="471"/>
        <v/>
      </c>
      <c r="F7262" s="18" t="str">
        <f t="shared" si="472"/>
        <v/>
      </c>
      <c r="G7262" s="18" t="str">
        <f t="shared" si="473"/>
        <v/>
      </c>
      <c r="H7262" s="18" t="str">
        <f t="shared" si="474"/>
        <v/>
      </c>
    </row>
    <row r="7263" spans="5:8" x14ac:dyDescent="0.25">
      <c r="E7263" s="18" t="str">
        <f t="shared" si="471"/>
        <v/>
      </c>
      <c r="F7263" s="18" t="str">
        <f t="shared" si="472"/>
        <v/>
      </c>
      <c r="G7263" s="18" t="str">
        <f t="shared" si="473"/>
        <v/>
      </c>
      <c r="H7263" s="18" t="str">
        <f t="shared" si="474"/>
        <v/>
      </c>
    </row>
    <row r="7264" spans="5:8" x14ac:dyDescent="0.25">
      <c r="E7264" s="18" t="str">
        <f t="shared" si="471"/>
        <v/>
      </c>
      <c r="F7264" s="18" t="str">
        <f t="shared" si="472"/>
        <v/>
      </c>
      <c r="G7264" s="18" t="str">
        <f t="shared" si="473"/>
        <v/>
      </c>
      <c r="H7264" s="18" t="str">
        <f t="shared" si="474"/>
        <v/>
      </c>
    </row>
    <row r="7265" spans="5:8" x14ac:dyDescent="0.25">
      <c r="E7265" s="18" t="str">
        <f t="shared" si="471"/>
        <v/>
      </c>
      <c r="F7265" s="18" t="str">
        <f t="shared" si="472"/>
        <v/>
      </c>
      <c r="G7265" s="18" t="str">
        <f t="shared" si="473"/>
        <v/>
      </c>
      <c r="H7265" s="18" t="str">
        <f t="shared" si="474"/>
        <v/>
      </c>
    </row>
    <row r="7266" spans="5:8" x14ac:dyDescent="0.25">
      <c r="E7266" s="18" t="str">
        <f t="shared" si="471"/>
        <v/>
      </c>
      <c r="F7266" s="18" t="str">
        <f t="shared" si="472"/>
        <v/>
      </c>
      <c r="G7266" s="18" t="str">
        <f t="shared" si="473"/>
        <v/>
      </c>
      <c r="H7266" s="18" t="str">
        <f t="shared" si="474"/>
        <v/>
      </c>
    </row>
    <row r="7267" spans="5:8" x14ac:dyDescent="0.25">
      <c r="E7267" s="18" t="str">
        <f t="shared" si="471"/>
        <v/>
      </c>
      <c r="F7267" s="18" t="str">
        <f t="shared" si="472"/>
        <v/>
      </c>
      <c r="G7267" s="18" t="str">
        <f t="shared" si="473"/>
        <v/>
      </c>
      <c r="H7267" s="18" t="str">
        <f t="shared" si="474"/>
        <v/>
      </c>
    </row>
    <row r="7268" spans="5:8" x14ac:dyDescent="0.25">
      <c r="E7268" s="18" t="str">
        <f t="shared" si="471"/>
        <v/>
      </c>
      <c r="F7268" s="18" t="str">
        <f t="shared" si="472"/>
        <v/>
      </c>
      <c r="G7268" s="18" t="str">
        <f t="shared" si="473"/>
        <v/>
      </c>
      <c r="H7268" s="18" t="str">
        <f t="shared" si="474"/>
        <v/>
      </c>
    </row>
    <row r="7269" spans="5:8" x14ac:dyDescent="0.25">
      <c r="E7269" s="18" t="str">
        <f t="shared" si="471"/>
        <v/>
      </c>
      <c r="F7269" s="18" t="str">
        <f t="shared" si="472"/>
        <v/>
      </c>
      <c r="G7269" s="18" t="str">
        <f t="shared" si="473"/>
        <v/>
      </c>
      <c r="H7269" s="18" t="str">
        <f t="shared" si="474"/>
        <v/>
      </c>
    </row>
    <row r="7270" spans="5:8" x14ac:dyDescent="0.25">
      <c r="E7270" s="18" t="str">
        <f t="shared" si="471"/>
        <v/>
      </c>
      <c r="F7270" s="18" t="str">
        <f t="shared" si="472"/>
        <v/>
      </c>
      <c r="G7270" s="18" t="str">
        <f t="shared" si="473"/>
        <v/>
      </c>
      <c r="H7270" s="18" t="str">
        <f t="shared" si="474"/>
        <v/>
      </c>
    </row>
    <row r="7271" spans="5:8" x14ac:dyDescent="0.25">
      <c r="E7271" s="18" t="str">
        <f t="shared" si="471"/>
        <v/>
      </c>
      <c r="F7271" s="18" t="str">
        <f t="shared" si="472"/>
        <v/>
      </c>
      <c r="G7271" s="18" t="str">
        <f t="shared" si="473"/>
        <v/>
      </c>
      <c r="H7271" s="18" t="str">
        <f t="shared" si="474"/>
        <v/>
      </c>
    </row>
    <row r="7272" spans="5:8" x14ac:dyDescent="0.25">
      <c r="E7272" s="18" t="str">
        <f t="shared" si="471"/>
        <v/>
      </c>
      <c r="F7272" s="18" t="str">
        <f t="shared" si="472"/>
        <v/>
      </c>
      <c r="G7272" s="18" t="str">
        <f t="shared" si="473"/>
        <v/>
      </c>
      <c r="H7272" s="18" t="str">
        <f t="shared" si="474"/>
        <v/>
      </c>
    </row>
    <row r="7273" spans="5:8" x14ac:dyDescent="0.25">
      <c r="E7273" s="18" t="str">
        <f t="shared" si="471"/>
        <v/>
      </c>
      <c r="F7273" s="18" t="str">
        <f t="shared" si="472"/>
        <v/>
      </c>
      <c r="G7273" s="18" t="str">
        <f t="shared" si="473"/>
        <v/>
      </c>
      <c r="H7273" s="18" t="str">
        <f t="shared" si="474"/>
        <v/>
      </c>
    </row>
    <row r="7274" spans="5:8" x14ac:dyDescent="0.25">
      <c r="E7274" s="18" t="str">
        <f t="shared" si="471"/>
        <v/>
      </c>
      <c r="F7274" s="18" t="str">
        <f t="shared" si="472"/>
        <v/>
      </c>
      <c r="G7274" s="18" t="str">
        <f t="shared" si="473"/>
        <v/>
      </c>
      <c r="H7274" s="18" t="str">
        <f t="shared" si="474"/>
        <v/>
      </c>
    </row>
    <row r="7275" spans="5:8" x14ac:dyDescent="0.25">
      <c r="E7275" s="18" t="str">
        <f t="shared" si="471"/>
        <v/>
      </c>
      <c r="F7275" s="18" t="str">
        <f t="shared" si="472"/>
        <v/>
      </c>
      <c r="G7275" s="18" t="str">
        <f t="shared" si="473"/>
        <v/>
      </c>
      <c r="H7275" s="18" t="str">
        <f t="shared" si="474"/>
        <v/>
      </c>
    </row>
    <row r="7276" spans="5:8" x14ac:dyDescent="0.25">
      <c r="E7276" s="18" t="str">
        <f t="shared" si="471"/>
        <v/>
      </c>
      <c r="F7276" s="18" t="str">
        <f t="shared" si="472"/>
        <v/>
      </c>
      <c r="G7276" s="18" t="str">
        <f t="shared" si="473"/>
        <v/>
      </c>
      <c r="H7276" s="18" t="str">
        <f t="shared" si="474"/>
        <v/>
      </c>
    </row>
    <row r="7277" spans="5:8" x14ac:dyDescent="0.25">
      <c r="E7277" s="18" t="str">
        <f t="shared" si="471"/>
        <v/>
      </c>
      <c r="F7277" s="18" t="str">
        <f t="shared" si="472"/>
        <v/>
      </c>
      <c r="G7277" s="18" t="str">
        <f t="shared" si="473"/>
        <v/>
      </c>
      <c r="H7277" s="18" t="str">
        <f t="shared" si="474"/>
        <v/>
      </c>
    </row>
    <row r="7278" spans="5:8" x14ac:dyDescent="0.25">
      <c r="E7278" s="18" t="str">
        <f t="shared" si="471"/>
        <v/>
      </c>
      <c r="F7278" s="18" t="str">
        <f t="shared" si="472"/>
        <v/>
      </c>
      <c r="G7278" s="18" t="str">
        <f t="shared" si="473"/>
        <v/>
      </c>
      <c r="H7278" s="18" t="str">
        <f t="shared" si="474"/>
        <v/>
      </c>
    </row>
    <row r="7279" spans="5:8" x14ac:dyDescent="0.25">
      <c r="E7279" s="18" t="str">
        <f t="shared" si="471"/>
        <v/>
      </c>
      <c r="F7279" s="18" t="str">
        <f t="shared" si="472"/>
        <v/>
      </c>
      <c r="G7279" s="18" t="str">
        <f t="shared" si="473"/>
        <v/>
      </c>
      <c r="H7279" s="18" t="str">
        <f t="shared" si="474"/>
        <v/>
      </c>
    </row>
    <row r="7280" spans="5:8" x14ac:dyDescent="0.25">
      <c r="E7280" s="18" t="str">
        <f t="shared" si="471"/>
        <v/>
      </c>
      <c r="F7280" s="18" t="str">
        <f t="shared" si="472"/>
        <v/>
      </c>
      <c r="G7280" s="18" t="str">
        <f t="shared" si="473"/>
        <v/>
      </c>
      <c r="H7280" s="18" t="str">
        <f t="shared" si="474"/>
        <v/>
      </c>
    </row>
    <row r="7281" spans="5:8" x14ac:dyDescent="0.25">
      <c r="E7281" s="18" t="str">
        <f t="shared" si="471"/>
        <v/>
      </c>
      <c r="F7281" s="18" t="str">
        <f t="shared" si="472"/>
        <v/>
      </c>
      <c r="G7281" s="18" t="str">
        <f t="shared" si="473"/>
        <v/>
      </c>
      <c r="H7281" s="18" t="str">
        <f t="shared" si="474"/>
        <v/>
      </c>
    </row>
    <row r="7282" spans="5:8" x14ac:dyDescent="0.25">
      <c r="E7282" s="18" t="str">
        <f t="shared" si="471"/>
        <v/>
      </c>
      <c r="F7282" s="18" t="str">
        <f t="shared" si="472"/>
        <v/>
      </c>
      <c r="G7282" s="18" t="str">
        <f t="shared" si="473"/>
        <v/>
      </c>
      <c r="H7282" s="18" t="str">
        <f t="shared" si="474"/>
        <v/>
      </c>
    </row>
    <row r="7283" spans="5:8" x14ac:dyDescent="0.25">
      <c r="E7283" s="18" t="str">
        <f t="shared" si="471"/>
        <v/>
      </c>
      <c r="F7283" s="18" t="str">
        <f t="shared" si="472"/>
        <v/>
      </c>
      <c r="G7283" s="18" t="str">
        <f t="shared" si="473"/>
        <v/>
      </c>
      <c r="H7283" s="18" t="str">
        <f t="shared" si="474"/>
        <v/>
      </c>
    </row>
    <row r="7284" spans="5:8" x14ac:dyDescent="0.25">
      <c r="E7284" s="18" t="str">
        <f t="shared" si="471"/>
        <v/>
      </c>
      <c r="F7284" s="18" t="str">
        <f t="shared" si="472"/>
        <v/>
      </c>
      <c r="G7284" s="18" t="str">
        <f t="shared" si="473"/>
        <v/>
      </c>
      <c r="H7284" s="18" t="str">
        <f t="shared" si="474"/>
        <v/>
      </c>
    </row>
    <row r="7285" spans="5:8" x14ac:dyDescent="0.25">
      <c r="E7285" s="18" t="str">
        <f t="shared" si="471"/>
        <v/>
      </c>
      <c r="F7285" s="18" t="str">
        <f t="shared" si="472"/>
        <v/>
      </c>
      <c r="G7285" s="18" t="str">
        <f t="shared" si="473"/>
        <v/>
      </c>
      <c r="H7285" s="18" t="str">
        <f t="shared" si="474"/>
        <v/>
      </c>
    </row>
    <row r="7286" spans="5:8" x14ac:dyDescent="0.25">
      <c r="E7286" s="18" t="str">
        <f t="shared" si="471"/>
        <v/>
      </c>
      <c r="F7286" s="18" t="str">
        <f t="shared" si="472"/>
        <v/>
      </c>
      <c r="G7286" s="18" t="str">
        <f t="shared" si="473"/>
        <v/>
      </c>
      <c r="H7286" s="18" t="str">
        <f t="shared" si="474"/>
        <v/>
      </c>
    </row>
    <row r="7287" spans="5:8" x14ac:dyDescent="0.25">
      <c r="E7287" s="18" t="str">
        <f t="shared" si="471"/>
        <v/>
      </c>
      <c r="F7287" s="18" t="str">
        <f t="shared" si="472"/>
        <v/>
      </c>
      <c r="G7287" s="18" t="str">
        <f t="shared" si="473"/>
        <v/>
      </c>
      <c r="H7287" s="18" t="str">
        <f t="shared" si="474"/>
        <v/>
      </c>
    </row>
    <row r="7288" spans="5:8" x14ac:dyDescent="0.25">
      <c r="E7288" s="18" t="str">
        <f t="shared" si="471"/>
        <v/>
      </c>
      <c r="F7288" s="18" t="str">
        <f t="shared" si="472"/>
        <v/>
      </c>
      <c r="G7288" s="18" t="str">
        <f t="shared" si="473"/>
        <v/>
      </c>
      <c r="H7288" s="18" t="str">
        <f t="shared" si="474"/>
        <v/>
      </c>
    </row>
    <row r="7289" spans="5:8" x14ac:dyDescent="0.25">
      <c r="E7289" s="18" t="str">
        <f t="shared" si="471"/>
        <v/>
      </c>
      <c r="F7289" s="18" t="str">
        <f t="shared" si="472"/>
        <v/>
      </c>
      <c r="G7289" s="18" t="str">
        <f t="shared" si="473"/>
        <v/>
      </c>
      <c r="H7289" s="18" t="str">
        <f t="shared" si="474"/>
        <v/>
      </c>
    </row>
    <row r="7290" spans="5:8" x14ac:dyDescent="0.25">
      <c r="E7290" s="18" t="str">
        <f t="shared" si="471"/>
        <v/>
      </c>
      <c r="F7290" s="18" t="str">
        <f t="shared" si="472"/>
        <v/>
      </c>
      <c r="G7290" s="18" t="str">
        <f t="shared" si="473"/>
        <v/>
      </c>
      <c r="H7290" s="18" t="str">
        <f t="shared" si="474"/>
        <v/>
      </c>
    </row>
    <row r="7291" spans="5:8" x14ac:dyDescent="0.25">
      <c r="E7291" s="18" t="str">
        <f t="shared" si="471"/>
        <v/>
      </c>
      <c r="F7291" s="18" t="str">
        <f t="shared" si="472"/>
        <v/>
      </c>
      <c r="G7291" s="18" t="str">
        <f t="shared" si="473"/>
        <v/>
      </c>
      <c r="H7291" s="18" t="str">
        <f t="shared" si="474"/>
        <v/>
      </c>
    </row>
    <row r="7292" spans="5:8" x14ac:dyDescent="0.25">
      <c r="E7292" s="18" t="str">
        <f t="shared" si="471"/>
        <v/>
      </c>
      <c r="F7292" s="18" t="str">
        <f t="shared" si="472"/>
        <v/>
      </c>
      <c r="G7292" s="18" t="str">
        <f t="shared" si="473"/>
        <v/>
      </c>
      <c r="H7292" s="18" t="str">
        <f t="shared" si="474"/>
        <v/>
      </c>
    </row>
    <row r="7293" spans="5:8" x14ac:dyDescent="0.25">
      <c r="E7293" s="18" t="str">
        <f t="shared" si="471"/>
        <v/>
      </c>
      <c r="F7293" s="18" t="str">
        <f t="shared" si="472"/>
        <v/>
      </c>
      <c r="G7293" s="18" t="str">
        <f t="shared" si="473"/>
        <v/>
      </c>
      <c r="H7293" s="18" t="str">
        <f t="shared" si="474"/>
        <v/>
      </c>
    </row>
    <row r="7294" spans="5:8" x14ac:dyDescent="0.25">
      <c r="E7294" s="18" t="str">
        <f t="shared" si="471"/>
        <v/>
      </c>
      <c r="F7294" s="18" t="str">
        <f t="shared" si="472"/>
        <v/>
      </c>
      <c r="G7294" s="18" t="str">
        <f t="shared" si="473"/>
        <v/>
      </c>
      <c r="H7294" s="18" t="str">
        <f t="shared" si="474"/>
        <v/>
      </c>
    </row>
    <row r="7295" spans="5:8" x14ac:dyDescent="0.25">
      <c r="E7295" s="18" t="str">
        <f t="shared" si="471"/>
        <v/>
      </c>
      <c r="F7295" s="18" t="str">
        <f t="shared" si="472"/>
        <v/>
      </c>
      <c r="G7295" s="18" t="str">
        <f t="shared" si="473"/>
        <v/>
      </c>
      <c r="H7295" s="18" t="str">
        <f t="shared" si="474"/>
        <v/>
      </c>
    </row>
    <row r="7296" spans="5:8" x14ac:dyDescent="0.25">
      <c r="E7296" s="18" t="str">
        <f t="shared" si="471"/>
        <v/>
      </c>
      <c r="F7296" s="18" t="str">
        <f t="shared" si="472"/>
        <v/>
      </c>
      <c r="G7296" s="18" t="str">
        <f t="shared" si="473"/>
        <v/>
      </c>
      <c r="H7296" s="18" t="str">
        <f t="shared" si="474"/>
        <v/>
      </c>
    </row>
    <row r="7297" spans="5:8" x14ac:dyDescent="0.25">
      <c r="E7297" s="18" t="str">
        <f t="shared" si="471"/>
        <v/>
      </c>
      <c r="F7297" s="18" t="str">
        <f t="shared" si="472"/>
        <v/>
      </c>
      <c r="G7297" s="18" t="str">
        <f t="shared" si="473"/>
        <v/>
      </c>
      <c r="H7297" s="18" t="str">
        <f t="shared" si="474"/>
        <v/>
      </c>
    </row>
    <row r="7298" spans="5:8" x14ac:dyDescent="0.25">
      <c r="E7298" s="18" t="str">
        <f t="shared" si="471"/>
        <v/>
      </c>
      <c r="F7298" s="18" t="str">
        <f t="shared" si="472"/>
        <v/>
      </c>
      <c r="G7298" s="18" t="str">
        <f t="shared" si="473"/>
        <v/>
      </c>
      <c r="H7298" s="18" t="str">
        <f t="shared" si="474"/>
        <v/>
      </c>
    </row>
    <row r="7299" spans="5:8" x14ac:dyDescent="0.25">
      <c r="E7299" s="18" t="str">
        <f t="shared" si="471"/>
        <v/>
      </c>
      <c r="F7299" s="18" t="str">
        <f t="shared" si="472"/>
        <v/>
      </c>
      <c r="G7299" s="18" t="str">
        <f t="shared" si="473"/>
        <v/>
      </c>
      <c r="H7299" s="18" t="str">
        <f t="shared" si="474"/>
        <v/>
      </c>
    </row>
    <row r="7300" spans="5:8" x14ac:dyDescent="0.25">
      <c r="E7300" s="18" t="str">
        <f t="shared" si="471"/>
        <v/>
      </c>
      <c r="F7300" s="18" t="str">
        <f t="shared" si="472"/>
        <v/>
      </c>
      <c r="G7300" s="18" t="str">
        <f t="shared" si="473"/>
        <v/>
      </c>
      <c r="H7300" s="18" t="str">
        <f t="shared" si="474"/>
        <v/>
      </c>
    </row>
    <row r="7301" spans="5:8" x14ac:dyDescent="0.25">
      <c r="E7301" s="18" t="str">
        <f t="shared" si="471"/>
        <v/>
      </c>
      <c r="F7301" s="18" t="str">
        <f t="shared" si="472"/>
        <v/>
      </c>
      <c r="G7301" s="18" t="str">
        <f t="shared" si="473"/>
        <v/>
      </c>
      <c r="H7301" s="18" t="str">
        <f t="shared" si="474"/>
        <v/>
      </c>
    </row>
    <row r="7302" spans="5:8" x14ac:dyDescent="0.25">
      <c r="E7302" s="18" t="str">
        <f t="shared" ref="E7302:E7365" si="475">IF($C7302="","",IFERROR(INDEX(ItemPriceCol,MATCH($C7302,ItemName,0)),""))</f>
        <v/>
      </c>
      <c r="F7302" s="18" t="str">
        <f t="shared" ref="F7302:F7365" si="476">IF(OR($D7302="",$E7302=""),"",$D7302*$E7302)</f>
        <v/>
      </c>
      <c r="G7302" s="18" t="str">
        <f t="shared" ref="G7302:G7365" si="477">IF($C7302="","",IFERROR(INDEX(ItemCostCol,MATCH($C7302,ItemName,0)),""))</f>
        <v/>
      </c>
      <c r="H7302" s="18" t="str">
        <f t="shared" ref="H7302:H7365" si="478">IF(OR($F7302="",$G7302=""),"",$F7302-$D7302*$G7302)</f>
        <v/>
      </c>
    </row>
    <row r="7303" spans="5:8" x14ac:dyDescent="0.25">
      <c r="E7303" s="18" t="str">
        <f t="shared" si="475"/>
        <v/>
      </c>
      <c r="F7303" s="18" t="str">
        <f t="shared" si="476"/>
        <v/>
      </c>
      <c r="G7303" s="18" t="str">
        <f t="shared" si="477"/>
        <v/>
      </c>
      <c r="H7303" s="18" t="str">
        <f t="shared" si="478"/>
        <v/>
      </c>
    </row>
    <row r="7304" spans="5:8" x14ac:dyDescent="0.25">
      <c r="E7304" s="18" t="str">
        <f t="shared" si="475"/>
        <v/>
      </c>
      <c r="F7304" s="18" t="str">
        <f t="shared" si="476"/>
        <v/>
      </c>
      <c r="G7304" s="18" t="str">
        <f t="shared" si="477"/>
        <v/>
      </c>
      <c r="H7304" s="18" t="str">
        <f t="shared" si="478"/>
        <v/>
      </c>
    </row>
    <row r="7305" spans="5:8" x14ac:dyDescent="0.25">
      <c r="E7305" s="18" t="str">
        <f t="shared" si="475"/>
        <v/>
      </c>
      <c r="F7305" s="18" t="str">
        <f t="shared" si="476"/>
        <v/>
      </c>
      <c r="G7305" s="18" t="str">
        <f t="shared" si="477"/>
        <v/>
      </c>
      <c r="H7305" s="18" t="str">
        <f t="shared" si="478"/>
        <v/>
      </c>
    </row>
    <row r="7306" spans="5:8" x14ac:dyDescent="0.25">
      <c r="E7306" s="18" t="str">
        <f t="shared" si="475"/>
        <v/>
      </c>
      <c r="F7306" s="18" t="str">
        <f t="shared" si="476"/>
        <v/>
      </c>
      <c r="G7306" s="18" t="str">
        <f t="shared" si="477"/>
        <v/>
      </c>
      <c r="H7306" s="18" t="str">
        <f t="shared" si="478"/>
        <v/>
      </c>
    </row>
    <row r="7307" spans="5:8" x14ac:dyDescent="0.25">
      <c r="E7307" s="18" t="str">
        <f t="shared" si="475"/>
        <v/>
      </c>
      <c r="F7307" s="18" t="str">
        <f t="shared" si="476"/>
        <v/>
      </c>
      <c r="G7307" s="18" t="str">
        <f t="shared" si="477"/>
        <v/>
      </c>
      <c r="H7307" s="18" t="str">
        <f t="shared" si="478"/>
        <v/>
      </c>
    </row>
    <row r="7308" spans="5:8" x14ac:dyDescent="0.25">
      <c r="E7308" s="18" t="str">
        <f t="shared" si="475"/>
        <v/>
      </c>
      <c r="F7308" s="18" t="str">
        <f t="shared" si="476"/>
        <v/>
      </c>
      <c r="G7308" s="18" t="str">
        <f t="shared" si="477"/>
        <v/>
      </c>
      <c r="H7308" s="18" t="str">
        <f t="shared" si="478"/>
        <v/>
      </c>
    </row>
    <row r="7309" spans="5:8" x14ac:dyDescent="0.25">
      <c r="E7309" s="18" t="str">
        <f t="shared" si="475"/>
        <v/>
      </c>
      <c r="F7309" s="18" t="str">
        <f t="shared" si="476"/>
        <v/>
      </c>
      <c r="G7309" s="18" t="str">
        <f t="shared" si="477"/>
        <v/>
      </c>
      <c r="H7309" s="18" t="str">
        <f t="shared" si="478"/>
        <v/>
      </c>
    </row>
    <row r="7310" spans="5:8" x14ac:dyDescent="0.25">
      <c r="E7310" s="18" t="str">
        <f t="shared" si="475"/>
        <v/>
      </c>
      <c r="F7310" s="18" t="str">
        <f t="shared" si="476"/>
        <v/>
      </c>
      <c r="G7310" s="18" t="str">
        <f t="shared" si="477"/>
        <v/>
      </c>
      <c r="H7310" s="18" t="str">
        <f t="shared" si="478"/>
        <v/>
      </c>
    </row>
    <row r="7311" spans="5:8" x14ac:dyDescent="0.25">
      <c r="E7311" s="18" t="str">
        <f t="shared" si="475"/>
        <v/>
      </c>
      <c r="F7311" s="18" t="str">
        <f t="shared" si="476"/>
        <v/>
      </c>
      <c r="G7311" s="18" t="str">
        <f t="shared" si="477"/>
        <v/>
      </c>
      <c r="H7311" s="18" t="str">
        <f t="shared" si="478"/>
        <v/>
      </c>
    </row>
    <row r="7312" spans="5:8" x14ac:dyDescent="0.25">
      <c r="E7312" s="18" t="str">
        <f t="shared" si="475"/>
        <v/>
      </c>
      <c r="F7312" s="18" t="str">
        <f t="shared" si="476"/>
        <v/>
      </c>
      <c r="G7312" s="18" t="str">
        <f t="shared" si="477"/>
        <v/>
      </c>
      <c r="H7312" s="18" t="str">
        <f t="shared" si="478"/>
        <v/>
      </c>
    </row>
    <row r="7313" spans="5:8" x14ac:dyDescent="0.25">
      <c r="E7313" s="18" t="str">
        <f t="shared" si="475"/>
        <v/>
      </c>
      <c r="F7313" s="18" t="str">
        <f t="shared" si="476"/>
        <v/>
      </c>
      <c r="G7313" s="18" t="str">
        <f t="shared" si="477"/>
        <v/>
      </c>
      <c r="H7313" s="18" t="str">
        <f t="shared" si="478"/>
        <v/>
      </c>
    </row>
    <row r="7314" spans="5:8" x14ac:dyDescent="0.25">
      <c r="E7314" s="18" t="str">
        <f t="shared" si="475"/>
        <v/>
      </c>
      <c r="F7314" s="18" t="str">
        <f t="shared" si="476"/>
        <v/>
      </c>
      <c r="G7314" s="18" t="str">
        <f t="shared" si="477"/>
        <v/>
      </c>
      <c r="H7314" s="18" t="str">
        <f t="shared" si="478"/>
        <v/>
      </c>
    </row>
    <row r="7315" spans="5:8" x14ac:dyDescent="0.25">
      <c r="E7315" s="18" t="str">
        <f t="shared" si="475"/>
        <v/>
      </c>
      <c r="F7315" s="18" t="str">
        <f t="shared" si="476"/>
        <v/>
      </c>
      <c r="G7315" s="18" t="str">
        <f t="shared" si="477"/>
        <v/>
      </c>
      <c r="H7315" s="18" t="str">
        <f t="shared" si="478"/>
        <v/>
      </c>
    </row>
    <row r="7316" spans="5:8" x14ac:dyDescent="0.25">
      <c r="E7316" s="18" t="str">
        <f t="shared" si="475"/>
        <v/>
      </c>
      <c r="F7316" s="18" t="str">
        <f t="shared" si="476"/>
        <v/>
      </c>
      <c r="G7316" s="18" t="str">
        <f t="shared" si="477"/>
        <v/>
      </c>
      <c r="H7316" s="18" t="str">
        <f t="shared" si="478"/>
        <v/>
      </c>
    </row>
    <row r="7317" spans="5:8" x14ac:dyDescent="0.25">
      <c r="E7317" s="18" t="str">
        <f t="shared" si="475"/>
        <v/>
      </c>
      <c r="F7317" s="18" t="str">
        <f t="shared" si="476"/>
        <v/>
      </c>
      <c r="G7317" s="18" t="str">
        <f t="shared" si="477"/>
        <v/>
      </c>
      <c r="H7317" s="18" t="str">
        <f t="shared" si="478"/>
        <v/>
      </c>
    </row>
    <row r="7318" spans="5:8" x14ac:dyDescent="0.25">
      <c r="E7318" s="18" t="str">
        <f t="shared" si="475"/>
        <v/>
      </c>
      <c r="F7318" s="18" t="str">
        <f t="shared" si="476"/>
        <v/>
      </c>
      <c r="G7318" s="18" t="str">
        <f t="shared" si="477"/>
        <v/>
      </c>
      <c r="H7318" s="18" t="str">
        <f t="shared" si="478"/>
        <v/>
      </c>
    </row>
    <row r="7319" spans="5:8" x14ac:dyDescent="0.25">
      <c r="E7319" s="18" t="str">
        <f t="shared" si="475"/>
        <v/>
      </c>
      <c r="F7319" s="18" t="str">
        <f t="shared" si="476"/>
        <v/>
      </c>
      <c r="G7319" s="18" t="str">
        <f t="shared" si="477"/>
        <v/>
      </c>
      <c r="H7319" s="18" t="str">
        <f t="shared" si="478"/>
        <v/>
      </c>
    </row>
    <row r="7320" spans="5:8" x14ac:dyDescent="0.25">
      <c r="E7320" s="18" t="str">
        <f t="shared" si="475"/>
        <v/>
      </c>
      <c r="F7320" s="18" t="str">
        <f t="shared" si="476"/>
        <v/>
      </c>
      <c r="G7320" s="18" t="str">
        <f t="shared" si="477"/>
        <v/>
      </c>
      <c r="H7320" s="18" t="str">
        <f t="shared" si="478"/>
        <v/>
      </c>
    </row>
    <row r="7321" spans="5:8" x14ac:dyDescent="0.25">
      <c r="E7321" s="18" t="str">
        <f t="shared" si="475"/>
        <v/>
      </c>
      <c r="F7321" s="18" t="str">
        <f t="shared" si="476"/>
        <v/>
      </c>
      <c r="G7321" s="18" t="str">
        <f t="shared" si="477"/>
        <v/>
      </c>
      <c r="H7321" s="18" t="str">
        <f t="shared" si="478"/>
        <v/>
      </c>
    </row>
    <row r="7322" spans="5:8" x14ac:dyDescent="0.25">
      <c r="E7322" s="18" t="str">
        <f t="shared" si="475"/>
        <v/>
      </c>
      <c r="F7322" s="18" t="str">
        <f t="shared" si="476"/>
        <v/>
      </c>
      <c r="G7322" s="18" t="str">
        <f t="shared" si="477"/>
        <v/>
      </c>
      <c r="H7322" s="18" t="str">
        <f t="shared" si="478"/>
        <v/>
      </c>
    </row>
    <row r="7323" spans="5:8" x14ac:dyDescent="0.25">
      <c r="E7323" s="18" t="str">
        <f t="shared" si="475"/>
        <v/>
      </c>
      <c r="F7323" s="18" t="str">
        <f t="shared" si="476"/>
        <v/>
      </c>
      <c r="G7323" s="18" t="str">
        <f t="shared" si="477"/>
        <v/>
      </c>
      <c r="H7323" s="18" t="str">
        <f t="shared" si="478"/>
        <v/>
      </c>
    </row>
    <row r="7324" spans="5:8" x14ac:dyDescent="0.25">
      <c r="E7324" s="18" t="str">
        <f t="shared" si="475"/>
        <v/>
      </c>
      <c r="F7324" s="18" t="str">
        <f t="shared" si="476"/>
        <v/>
      </c>
      <c r="G7324" s="18" t="str">
        <f t="shared" si="477"/>
        <v/>
      </c>
      <c r="H7324" s="18" t="str">
        <f t="shared" si="478"/>
        <v/>
      </c>
    </row>
    <row r="7325" spans="5:8" x14ac:dyDescent="0.25">
      <c r="E7325" s="18" t="str">
        <f t="shared" si="475"/>
        <v/>
      </c>
      <c r="F7325" s="18" t="str">
        <f t="shared" si="476"/>
        <v/>
      </c>
      <c r="G7325" s="18" t="str">
        <f t="shared" si="477"/>
        <v/>
      </c>
      <c r="H7325" s="18" t="str">
        <f t="shared" si="478"/>
        <v/>
      </c>
    </row>
    <row r="7326" spans="5:8" x14ac:dyDescent="0.25">
      <c r="E7326" s="18" t="str">
        <f t="shared" si="475"/>
        <v/>
      </c>
      <c r="F7326" s="18" t="str">
        <f t="shared" si="476"/>
        <v/>
      </c>
      <c r="G7326" s="18" t="str">
        <f t="shared" si="477"/>
        <v/>
      </c>
      <c r="H7326" s="18" t="str">
        <f t="shared" si="478"/>
        <v/>
      </c>
    </row>
    <row r="7327" spans="5:8" x14ac:dyDescent="0.25">
      <c r="E7327" s="18" t="str">
        <f t="shared" si="475"/>
        <v/>
      </c>
      <c r="F7327" s="18" t="str">
        <f t="shared" si="476"/>
        <v/>
      </c>
      <c r="G7327" s="18" t="str">
        <f t="shared" si="477"/>
        <v/>
      </c>
      <c r="H7327" s="18" t="str">
        <f t="shared" si="478"/>
        <v/>
      </c>
    </row>
    <row r="7328" spans="5:8" x14ac:dyDescent="0.25">
      <c r="E7328" s="18" t="str">
        <f t="shared" si="475"/>
        <v/>
      </c>
      <c r="F7328" s="18" t="str">
        <f t="shared" si="476"/>
        <v/>
      </c>
      <c r="G7328" s="18" t="str">
        <f t="shared" si="477"/>
        <v/>
      </c>
      <c r="H7328" s="18" t="str">
        <f t="shared" si="478"/>
        <v/>
      </c>
    </row>
    <row r="7329" spans="5:8" x14ac:dyDescent="0.25">
      <c r="E7329" s="18" t="str">
        <f t="shared" si="475"/>
        <v/>
      </c>
      <c r="F7329" s="18" t="str">
        <f t="shared" si="476"/>
        <v/>
      </c>
      <c r="G7329" s="18" t="str">
        <f t="shared" si="477"/>
        <v/>
      </c>
      <c r="H7329" s="18" t="str">
        <f t="shared" si="478"/>
        <v/>
      </c>
    </row>
    <row r="7330" spans="5:8" x14ac:dyDescent="0.25">
      <c r="E7330" s="18" t="str">
        <f t="shared" si="475"/>
        <v/>
      </c>
      <c r="F7330" s="18" t="str">
        <f t="shared" si="476"/>
        <v/>
      </c>
      <c r="G7330" s="18" t="str">
        <f t="shared" si="477"/>
        <v/>
      </c>
      <c r="H7330" s="18" t="str">
        <f t="shared" si="478"/>
        <v/>
      </c>
    </row>
    <row r="7331" spans="5:8" x14ac:dyDescent="0.25">
      <c r="E7331" s="18" t="str">
        <f t="shared" si="475"/>
        <v/>
      </c>
      <c r="F7331" s="18" t="str">
        <f t="shared" si="476"/>
        <v/>
      </c>
      <c r="G7331" s="18" t="str">
        <f t="shared" si="477"/>
        <v/>
      </c>
      <c r="H7331" s="18" t="str">
        <f t="shared" si="478"/>
        <v/>
      </c>
    </row>
    <row r="7332" spans="5:8" x14ac:dyDescent="0.25">
      <c r="E7332" s="18" t="str">
        <f t="shared" si="475"/>
        <v/>
      </c>
      <c r="F7332" s="18" t="str">
        <f t="shared" si="476"/>
        <v/>
      </c>
      <c r="G7332" s="18" t="str">
        <f t="shared" si="477"/>
        <v/>
      </c>
      <c r="H7332" s="18" t="str">
        <f t="shared" si="478"/>
        <v/>
      </c>
    </row>
    <row r="7333" spans="5:8" x14ac:dyDescent="0.25">
      <c r="E7333" s="18" t="str">
        <f t="shared" si="475"/>
        <v/>
      </c>
      <c r="F7333" s="18" t="str">
        <f t="shared" si="476"/>
        <v/>
      </c>
      <c r="G7333" s="18" t="str">
        <f t="shared" si="477"/>
        <v/>
      </c>
      <c r="H7333" s="18" t="str">
        <f t="shared" si="478"/>
        <v/>
      </c>
    </row>
    <row r="7334" spans="5:8" x14ac:dyDescent="0.25">
      <c r="E7334" s="18" t="str">
        <f t="shared" si="475"/>
        <v/>
      </c>
      <c r="F7334" s="18" t="str">
        <f t="shared" si="476"/>
        <v/>
      </c>
      <c r="G7334" s="18" t="str">
        <f t="shared" si="477"/>
        <v/>
      </c>
      <c r="H7334" s="18" t="str">
        <f t="shared" si="478"/>
        <v/>
      </c>
    </row>
    <row r="7335" spans="5:8" x14ac:dyDescent="0.25">
      <c r="E7335" s="18" t="str">
        <f t="shared" si="475"/>
        <v/>
      </c>
      <c r="F7335" s="18" t="str">
        <f t="shared" si="476"/>
        <v/>
      </c>
      <c r="G7335" s="18" t="str">
        <f t="shared" si="477"/>
        <v/>
      </c>
      <c r="H7335" s="18" t="str">
        <f t="shared" si="478"/>
        <v/>
      </c>
    </row>
    <row r="7336" spans="5:8" x14ac:dyDescent="0.25">
      <c r="E7336" s="18" t="str">
        <f t="shared" si="475"/>
        <v/>
      </c>
      <c r="F7336" s="18" t="str">
        <f t="shared" si="476"/>
        <v/>
      </c>
      <c r="G7336" s="18" t="str">
        <f t="shared" si="477"/>
        <v/>
      </c>
      <c r="H7336" s="18" t="str">
        <f t="shared" si="478"/>
        <v/>
      </c>
    </row>
    <row r="7337" spans="5:8" x14ac:dyDescent="0.25">
      <c r="E7337" s="18" t="str">
        <f t="shared" si="475"/>
        <v/>
      </c>
      <c r="F7337" s="18" t="str">
        <f t="shared" si="476"/>
        <v/>
      </c>
      <c r="G7337" s="18" t="str">
        <f t="shared" si="477"/>
        <v/>
      </c>
      <c r="H7337" s="18" t="str">
        <f t="shared" si="478"/>
        <v/>
      </c>
    </row>
    <row r="7338" spans="5:8" x14ac:dyDescent="0.25">
      <c r="E7338" s="18" t="str">
        <f t="shared" si="475"/>
        <v/>
      </c>
      <c r="F7338" s="18" t="str">
        <f t="shared" si="476"/>
        <v/>
      </c>
      <c r="G7338" s="18" t="str">
        <f t="shared" si="477"/>
        <v/>
      </c>
      <c r="H7338" s="18" t="str">
        <f t="shared" si="478"/>
        <v/>
      </c>
    </row>
    <row r="7339" spans="5:8" x14ac:dyDescent="0.25">
      <c r="E7339" s="18" t="str">
        <f t="shared" si="475"/>
        <v/>
      </c>
      <c r="F7339" s="18" t="str">
        <f t="shared" si="476"/>
        <v/>
      </c>
      <c r="G7339" s="18" t="str">
        <f t="shared" si="477"/>
        <v/>
      </c>
      <c r="H7339" s="18" t="str">
        <f t="shared" si="478"/>
        <v/>
      </c>
    </row>
    <row r="7340" spans="5:8" x14ac:dyDescent="0.25">
      <c r="E7340" s="18" t="str">
        <f t="shared" si="475"/>
        <v/>
      </c>
      <c r="F7340" s="18" t="str">
        <f t="shared" si="476"/>
        <v/>
      </c>
      <c r="G7340" s="18" t="str">
        <f t="shared" si="477"/>
        <v/>
      </c>
      <c r="H7340" s="18" t="str">
        <f t="shared" si="478"/>
        <v/>
      </c>
    </row>
    <row r="7341" spans="5:8" x14ac:dyDescent="0.25">
      <c r="E7341" s="18" t="str">
        <f t="shared" si="475"/>
        <v/>
      </c>
      <c r="F7341" s="18" t="str">
        <f t="shared" si="476"/>
        <v/>
      </c>
      <c r="G7341" s="18" t="str">
        <f t="shared" si="477"/>
        <v/>
      </c>
      <c r="H7341" s="18" t="str">
        <f t="shared" si="478"/>
        <v/>
      </c>
    </row>
    <row r="7342" spans="5:8" x14ac:dyDescent="0.25">
      <c r="E7342" s="18" t="str">
        <f t="shared" si="475"/>
        <v/>
      </c>
      <c r="F7342" s="18" t="str">
        <f t="shared" si="476"/>
        <v/>
      </c>
      <c r="G7342" s="18" t="str">
        <f t="shared" si="477"/>
        <v/>
      </c>
      <c r="H7342" s="18" t="str">
        <f t="shared" si="478"/>
        <v/>
      </c>
    </row>
    <row r="7343" spans="5:8" x14ac:dyDescent="0.25">
      <c r="E7343" s="18" t="str">
        <f t="shared" si="475"/>
        <v/>
      </c>
      <c r="F7343" s="18" t="str">
        <f t="shared" si="476"/>
        <v/>
      </c>
      <c r="G7343" s="18" t="str">
        <f t="shared" si="477"/>
        <v/>
      </c>
      <c r="H7343" s="18" t="str">
        <f t="shared" si="478"/>
        <v/>
      </c>
    </row>
    <row r="7344" spans="5:8" x14ac:dyDescent="0.25">
      <c r="E7344" s="18" t="str">
        <f t="shared" si="475"/>
        <v/>
      </c>
      <c r="F7344" s="18" t="str">
        <f t="shared" si="476"/>
        <v/>
      </c>
      <c r="G7344" s="18" t="str">
        <f t="shared" si="477"/>
        <v/>
      </c>
      <c r="H7344" s="18" t="str">
        <f t="shared" si="478"/>
        <v/>
      </c>
    </row>
    <row r="7345" spans="5:8" x14ac:dyDescent="0.25">
      <c r="E7345" s="18" t="str">
        <f t="shared" si="475"/>
        <v/>
      </c>
      <c r="F7345" s="18" t="str">
        <f t="shared" si="476"/>
        <v/>
      </c>
      <c r="G7345" s="18" t="str">
        <f t="shared" si="477"/>
        <v/>
      </c>
      <c r="H7345" s="18" t="str">
        <f t="shared" si="478"/>
        <v/>
      </c>
    </row>
    <row r="7346" spans="5:8" x14ac:dyDescent="0.25">
      <c r="E7346" s="18" t="str">
        <f t="shared" si="475"/>
        <v/>
      </c>
      <c r="F7346" s="18" t="str">
        <f t="shared" si="476"/>
        <v/>
      </c>
      <c r="G7346" s="18" t="str">
        <f t="shared" si="477"/>
        <v/>
      </c>
      <c r="H7346" s="18" t="str">
        <f t="shared" si="478"/>
        <v/>
      </c>
    </row>
    <row r="7347" spans="5:8" x14ac:dyDescent="0.25">
      <c r="E7347" s="18" t="str">
        <f t="shared" si="475"/>
        <v/>
      </c>
      <c r="F7347" s="18" t="str">
        <f t="shared" si="476"/>
        <v/>
      </c>
      <c r="G7347" s="18" t="str">
        <f t="shared" si="477"/>
        <v/>
      </c>
      <c r="H7347" s="18" t="str">
        <f t="shared" si="478"/>
        <v/>
      </c>
    </row>
    <row r="7348" spans="5:8" x14ac:dyDescent="0.25">
      <c r="E7348" s="18" t="str">
        <f t="shared" si="475"/>
        <v/>
      </c>
      <c r="F7348" s="18" t="str">
        <f t="shared" si="476"/>
        <v/>
      </c>
      <c r="G7348" s="18" t="str">
        <f t="shared" si="477"/>
        <v/>
      </c>
      <c r="H7348" s="18" t="str">
        <f t="shared" si="478"/>
        <v/>
      </c>
    </row>
    <row r="7349" spans="5:8" x14ac:dyDescent="0.25">
      <c r="E7349" s="18" t="str">
        <f t="shared" si="475"/>
        <v/>
      </c>
      <c r="F7349" s="18" t="str">
        <f t="shared" si="476"/>
        <v/>
      </c>
      <c r="G7349" s="18" t="str">
        <f t="shared" si="477"/>
        <v/>
      </c>
      <c r="H7349" s="18" t="str">
        <f t="shared" si="478"/>
        <v/>
      </c>
    </row>
    <row r="7350" spans="5:8" x14ac:dyDescent="0.25">
      <c r="E7350" s="18" t="str">
        <f t="shared" si="475"/>
        <v/>
      </c>
      <c r="F7350" s="18" t="str">
        <f t="shared" si="476"/>
        <v/>
      </c>
      <c r="G7350" s="18" t="str">
        <f t="shared" si="477"/>
        <v/>
      </c>
      <c r="H7350" s="18" t="str">
        <f t="shared" si="478"/>
        <v/>
      </c>
    </row>
    <row r="7351" spans="5:8" x14ac:dyDescent="0.25">
      <c r="E7351" s="18" t="str">
        <f t="shared" si="475"/>
        <v/>
      </c>
      <c r="F7351" s="18" t="str">
        <f t="shared" si="476"/>
        <v/>
      </c>
      <c r="G7351" s="18" t="str">
        <f t="shared" si="477"/>
        <v/>
      </c>
      <c r="H7351" s="18" t="str">
        <f t="shared" si="478"/>
        <v/>
      </c>
    </row>
    <row r="7352" spans="5:8" x14ac:dyDescent="0.25">
      <c r="E7352" s="18" t="str">
        <f t="shared" si="475"/>
        <v/>
      </c>
      <c r="F7352" s="18" t="str">
        <f t="shared" si="476"/>
        <v/>
      </c>
      <c r="G7352" s="18" t="str">
        <f t="shared" si="477"/>
        <v/>
      </c>
      <c r="H7352" s="18" t="str">
        <f t="shared" si="478"/>
        <v/>
      </c>
    </row>
    <row r="7353" spans="5:8" x14ac:dyDescent="0.25">
      <c r="E7353" s="18" t="str">
        <f t="shared" si="475"/>
        <v/>
      </c>
      <c r="F7353" s="18" t="str">
        <f t="shared" si="476"/>
        <v/>
      </c>
      <c r="G7353" s="18" t="str">
        <f t="shared" si="477"/>
        <v/>
      </c>
      <c r="H7353" s="18" t="str">
        <f t="shared" si="478"/>
        <v/>
      </c>
    </row>
    <row r="7354" spans="5:8" x14ac:dyDescent="0.25">
      <c r="E7354" s="18" t="str">
        <f t="shared" si="475"/>
        <v/>
      </c>
      <c r="F7354" s="18" t="str">
        <f t="shared" si="476"/>
        <v/>
      </c>
      <c r="G7354" s="18" t="str">
        <f t="shared" si="477"/>
        <v/>
      </c>
      <c r="H7354" s="18" t="str">
        <f t="shared" si="478"/>
        <v/>
      </c>
    </row>
    <row r="7355" spans="5:8" x14ac:dyDescent="0.25">
      <c r="E7355" s="18" t="str">
        <f t="shared" si="475"/>
        <v/>
      </c>
      <c r="F7355" s="18" t="str">
        <f t="shared" si="476"/>
        <v/>
      </c>
      <c r="G7355" s="18" t="str">
        <f t="shared" si="477"/>
        <v/>
      </c>
      <c r="H7355" s="18" t="str">
        <f t="shared" si="478"/>
        <v/>
      </c>
    </row>
    <row r="7356" spans="5:8" x14ac:dyDescent="0.25">
      <c r="E7356" s="18" t="str">
        <f t="shared" si="475"/>
        <v/>
      </c>
      <c r="F7356" s="18" t="str">
        <f t="shared" si="476"/>
        <v/>
      </c>
      <c r="G7356" s="18" t="str">
        <f t="shared" si="477"/>
        <v/>
      </c>
      <c r="H7356" s="18" t="str">
        <f t="shared" si="478"/>
        <v/>
      </c>
    </row>
    <row r="7357" spans="5:8" x14ac:dyDescent="0.25">
      <c r="E7357" s="18" t="str">
        <f t="shared" si="475"/>
        <v/>
      </c>
      <c r="F7357" s="18" t="str">
        <f t="shared" si="476"/>
        <v/>
      </c>
      <c r="G7357" s="18" t="str">
        <f t="shared" si="477"/>
        <v/>
      </c>
      <c r="H7357" s="18" t="str">
        <f t="shared" si="478"/>
        <v/>
      </c>
    </row>
    <row r="7358" spans="5:8" x14ac:dyDescent="0.25">
      <c r="E7358" s="18" t="str">
        <f t="shared" si="475"/>
        <v/>
      </c>
      <c r="F7358" s="18" t="str">
        <f t="shared" si="476"/>
        <v/>
      </c>
      <c r="G7358" s="18" t="str">
        <f t="shared" si="477"/>
        <v/>
      </c>
      <c r="H7358" s="18" t="str">
        <f t="shared" si="478"/>
        <v/>
      </c>
    </row>
    <row r="7359" spans="5:8" x14ac:dyDescent="0.25">
      <c r="E7359" s="18" t="str">
        <f t="shared" si="475"/>
        <v/>
      </c>
      <c r="F7359" s="18" t="str">
        <f t="shared" si="476"/>
        <v/>
      </c>
      <c r="G7359" s="18" t="str">
        <f t="shared" si="477"/>
        <v/>
      </c>
      <c r="H7359" s="18" t="str">
        <f t="shared" si="478"/>
        <v/>
      </c>
    </row>
    <row r="7360" spans="5:8" x14ac:dyDescent="0.25">
      <c r="E7360" s="18" t="str">
        <f t="shared" si="475"/>
        <v/>
      </c>
      <c r="F7360" s="18" t="str">
        <f t="shared" si="476"/>
        <v/>
      </c>
      <c r="G7360" s="18" t="str">
        <f t="shared" si="477"/>
        <v/>
      </c>
      <c r="H7360" s="18" t="str">
        <f t="shared" si="478"/>
        <v/>
      </c>
    </row>
    <row r="7361" spans="5:8" x14ac:dyDescent="0.25">
      <c r="E7361" s="18" t="str">
        <f t="shared" si="475"/>
        <v/>
      </c>
      <c r="F7361" s="18" t="str">
        <f t="shared" si="476"/>
        <v/>
      </c>
      <c r="G7361" s="18" t="str">
        <f t="shared" si="477"/>
        <v/>
      </c>
      <c r="H7361" s="18" t="str">
        <f t="shared" si="478"/>
        <v/>
      </c>
    </row>
    <row r="7362" spans="5:8" x14ac:dyDescent="0.25">
      <c r="E7362" s="18" t="str">
        <f t="shared" si="475"/>
        <v/>
      </c>
      <c r="F7362" s="18" t="str">
        <f t="shared" si="476"/>
        <v/>
      </c>
      <c r="G7362" s="18" t="str">
        <f t="shared" si="477"/>
        <v/>
      </c>
      <c r="H7362" s="18" t="str">
        <f t="shared" si="478"/>
        <v/>
      </c>
    </row>
    <row r="7363" spans="5:8" x14ac:dyDescent="0.25">
      <c r="E7363" s="18" t="str">
        <f t="shared" si="475"/>
        <v/>
      </c>
      <c r="F7363" s="18" t="str">
        <f t="shared" si="476"/>
        <v/>
      </c>
      <c r="G7363" s="18" t="str">
        <f t="shared" si="477"/>
        <v/>
      </c>
      <c r="H7363" s="18" t="str">
        <f t="shared" si="478"/>
        <v/>
      </c>
    </row>
    <row r="7364" spans="5:8" x14ac:dyDescent="0.25">
      <c r="E7364" s="18" t="str">
        <f t="shared" si="475"/>
        <v/>
      </c>
      <c r="F7364" s="18" t="str">
        <f t="shared" si="476"/>
        <v/>
      </c>
      <c r="G7364" s="18" t="str">
        <f t="shared" si="477"/>
        <v/>
      </c>
      <c r="H7364" s="18" t="str">
        <f t="shared" si="478"/>
        <v/>
      </c>
    </row>
    <row r="7365" spans="5:8" x14ac:dyDescent="0.25">
      <c r="E7365" s="18" t="str">
        <f t="shared" si="475"/>
        <v/>
      </c>
      <c r="F7365" s="18" t="str">
        <f t="shared" si="476"/>
        <v/>
      </c>
      <c r="G7365" s="18" t="str">
        <f t="shared" si="477"/>
        <v/>
      </c>
      <c r="H7365" s="18" t="str">
        <f t="shared" si="478"/>
        <v/>
      </c>
    </row>
    <row r="7366" spans="5:8" x14ac:dyDescent="0.25">
      <c r="E7366" s="18" t="str">
        <f t="shared" ref="E7366:E7429" si="479">IF($C7366="","",IFERROR(INDEX(ItemPriceCol,MATCH($C7366,ItemName,0)),""))</f>
        <v/>
      </c>
      <c r="F7366" s="18" t="str">
        <f t="shared" ref="F7366:F7429" si="480">IF(OR($D7366="",$E7366=""),"",$D7366*$E7366)</f>
        <v/>
      </c>
      <c r="G7366" s="18" t="str">
        <f t="shared" ref="G7366:G7429" si="481">IF($C7366="","",IFERROR(INDEX(ItemCostCol,MATCH($C7366,ItemName,0)),""))</f>
        <v/>
      </c>
      <c r="H7366" s="18" t="str">
        <f t="shared" ref="H7366:H7429" si="482">IF(OR($F7366="",$G7366=""),"",$F7366-$D7366*$G7366)</f>
        <v/>
      </c>
    </row>
    <row r="7367" spans="5:8" x14ac:dyDescent="0.25">
      <c r="E7367" s="18" t="str">
        <f t="shared" si="479"/>
        <v/>
      </c>
      <c r="F7367" s="18" t="str">
        <f t="shared" si="480"/>
        <v/>
      </c>
      <c r="G7367" s="18" t="str">
        <f t="shared" si="481"/>
        <v/>
      </c>
      <c r="H7367" s="18" t="str">
        <f t="shared" si="482"/>
        <v/>
      </c>
    </row>
    <row r="7368" spans="5:8" x14ac:dyDescent="0.25">
      <c r="E7368" s="18" t="str">
        <f t="shared" si="479"/>
        <v/>
      </c>
      <c r="F7368" s="18" t="str">
        <f t="shared" si="480"/>
        <v/>
      </c>
      <c r="G7368" s="18" t="str">
        <f t="shared" si="481"/>
        <v/>
      </c>
      <c r="H7368" s="18" t="str">
        <f t="shared" si="482"/>
        <v/>
      </c>
    </row>
    <row r="7369" spans="5:8" x14ac:dyDescent="0.25">
      <c r="E7369" s="18" t="str">
        <f t="shared" si="479"/>
        <v/>
      </c>
      <c r="F7369" s="18" t="str">
        <f t="shared" si="480"/>
        <v/>
      </c>
      <c r="G7369" s="18" t="str">
        <f t="shared" si="481"/>
        <v/>
      </c>
      <c r="H7369" s="18" t="str">
        <f t="shared" si="482"/>
        <v/>
      </c>
    </row>
    <row r="7370" spans="5:8" x14ac:dyDescent="0.25">
      <c r="E7370" s="18" t="str">
        <f t="shared" si="479"/>
        <v/>
      </c>
      <c r="F7370" s="18" t="str">
        <f t="shared" si="480"/>
        <v/>
      </c>
      <c r="G7370" s="18" t="str">
        <f t="shared" si="481"/>
        <v/>
      </c>
      <c r="H7370" s="18" t="str">
        <f t="shared" si="482"/>
        <v/>
      </c>
    </row>
    <row r="7371" spans="5:8" x14ac:dyDescent="0.25">
      <c r="E7371" s="18" t="str">
        <f t="shared" si="479"/>
        <v/>
      </c>
      <c r="F7371" s="18" t="str">
        <f t="shared" si="480"/>
        <v/>
      </c>
      <c r="G7371" s="18" t="str">
        <f t="shared" si="481"/>
        <v/>
      </c>
      <c r="H7371" s="18" t="str">
        <f t="shared" si="482"/>
        <v/>
      </c>
    </row>
    <row r="7372" spans="5:8" x14ac:dyDescent="0.25">
      <c r="E7372" s="18" t="str">
        <f t="shared" si="479"/>
        <v/>
      </c>
      <c r="F7372" s="18" t="str">
        <f t="shared" si="480"/>
        <v/>
      </c>
      <c r="G7372" s="18" t="str">
        <f t="shared" si="481"/>
        <v/>
      </c>
      <c r="H7372" s="18" t="str">
        <f t="shared" si="482"/>
        <v/>
      </c>
    </row>
    <row r="7373" spans="5:8" x14ac:dyDescent="0.25">
      <c r="E7373" s="18" t="str">
        <f t="shared" si="479"/>
        <v/>
      </c>
      <c r="F7373" s="18" t="str">
        <f t="shared" si="480"/>
        <v/>
      </c>
      <c r="G7373" s="18" t="str">
        <f t="shared" si="481"/>
        <v/>
      </c>
      <c r="H7373" s="18" t="str">
        <f t="shared" si="482"/>
        <v/>
      </c>
    </row>
    <row r="7374" spans="5:8" x14ac:dyDescent="0.25">
      <c r="E7374" s="18" t="str">
        <f t="shared" si="479"/>
        <v/>
      </c>
      <c r="F7374" s="18" t="str">
        <f t="shared" si="480"/>
        <v/>
      </c>
      <c r="G7374" s="18" t="str">
        <f t="shared" si="481"/>
        <v/>
      </c>
      <c r="H7374" s="18" t="str">
        <f t="shared" si="482"/>
        <v/>
      </c>
    </row>
    <row r="7375" spans="5:8" x14ac:dyDescent="0.25">
      <c r="E7375" s="18" t="str">
        <f t="shared" si="479"/>
        <v/>
      </c>
      <c r="F7375" s="18" t="str">
        <f t="shared" si="480"/>
        <v/>
      </c>
      <c r="G7375" s="18" t="str">
        <f t="shared" si="481"/>
        <v/>
      </c>
      <c r="H7375" s="18" t="str">
        <f t="shared" si="482"/>
        <v/>
      </c>
    </row>
    <row r="7376" spans="5:8" x14ac:dyDescent="0.25">
      <c r="E7376" s="18" t="str">
        <f t="shared" si="479"/>
        <v/>
      </c>
      <c r="F7376" s="18" t="str">
        <f t="shared" si="480"/>
        <v/>
      </c>
      <c r="G7376" s="18" t="str">
        <f t="shared" si="481"/>
        <v/>
      </c>
      <c r="H7376" s="18" t="str">
        <f t="shared" si="482"/>
        <v/>
      </c>
    </row>
    <row r="7377" spans="5:8" x14ac:dyDescent="0.25">
      <c r="E7377" s="18" t="str">
        <f t="shared" si="479"/>
        <v/>
      </c>
      <c r="F7377" s="18" t="str">
        <f t="shared" si="480"/>
        <v/>
      </c>
      <c r="G7377" s="18" t="str">
        <f t="shared" si="481"/>
        <v/>
      </c>
      <c r="H7377" s="18" t="str">
        <f t="shared" si="482"/>
        <v/>
      </c>
    </row>
    <row r="7378" spans="5:8" x14ac:dyDescent="0.25">
      <c r="E7378" s="18" t="str">
        <f t="shared" si="479"/>
        <v/>
      </c>
      <c r="F7378" s="18" t="str">
        <f t="shared" si="480"/>
        <v/>
      </c>
      <c r="G7378" s="18" t="str">
        <f t="shared" si="481"/>
        <v/>
      </c>
      <c r="H7378" s="18" t="str">
        <f t="shared" si="482"/>
        <v/>
      </c>
    </row>
    <row r="7379" spans="5:8" x14ac:dyDescent="0.25">
      <c r="E7379" s="18" t="str">
        <f t="shared" si="479"/>
        <v/>
      </c>
      <c r="F7379" s="18" t="str">
        <f t="shared" si="480"/>
        <v/>
      </c>
      <c r="G7379" s="18" t="str">
        <f t="shared" si="481"/>
        <v/>
      </c>
      <c r="H7379" s="18" t="str">
        <f t="shared" si="482"/>
        <v/>
      </c>
    </row>
    <row r="7380" spans="5:8" x14ac:dyDescent="0.25">
      <c r="E7380" s="18" t="str">
        <f t="shared" si="479"/>
        <v/>
      </c>
      <c r="F7380" s="18" t="str">
        <f t="shared" si="480"/>
        <v/>
      </c>
      <c r="G7380" s="18" t="str">
        <f t="shared" si="481"/>
        <v/>
      </c>
      <c r="H7380" s="18" t="str">
        <f t="shared" si="482"/>
        <v/>
      </c>
    </row>
    <row r="7381" spans="5:8" x14ac:dyDescent="0.25">
      <c r="E7381" s="18" t="str">
        <f t="shared" si="479"/>
        <v/>
      </c>
      <c r="F7381" s="18" t="str">
        <f t="shared" si="480"/>
        <v/>
      </c>
      <c r="G7381" s="18" t="str">
        <f t="shared" si="481"/>
        <v/>
      </c>
      <c r="H7381" s="18" t="str">
        <f t="shared" si="482"/>
        <v/>
      </c>
    </row>
    <row r="7382" spans="5:8" x14ac:dyDescent="0.25">
      <c r="E7382" s="18" t="str">
        <f t="shared" si="479"/>
        <v/>
      </c>
      <c r="F7382" s="18" t="str">
        <f t="shared" si="480"/>
        <v/>
      </c>
      <c r="G7382" s="18" t="str">
        <f t="shared" si="481"/>
        <v/>
      </c>
      <c r="H7382" s="18" t="str">
        <f t="shared" si="482"/>
        <v/>
      </c>
    </row>
    <row r="7383" spans="5:8" x14ac:dyDescent="0.25">
      <c r="E7383" s="18" t="str">
        <f t="shared" si="479"/>
        <v/>
      </c>
      <c r="F7383" s="18" t="str">
        <f t="shared" si="480"/>
        <v/>
      </c>
      <c r="G7383" s="18" t="str">
        <f t="shared" si="481"/>
        <v/>
      </c>
      <c r="H7383" s="18" t="str">
        <f t="shared" si="482"/>
        <v/>
      </c>
    </row>
    <row r="7384" spans="5:8" x14ac:dyDescent="0.25">
      <c r="E7384" s="18" t="str">
        <f t="shared" si="479"/>
        <v/>
      </c>
      <c r="F7384" s="18" t="str">
        <f t="shared" si="480"/>
        <v/>
      </c>
      <c r="G7384" s="18" t="str">
        <f t="shared" si="481"/>
        <v/>
      </c>
      <c r="H7384" s="18" t="str">
        <f t="shared" si="482"/>
        <v/>
      </c>
    </row>
    <row r="7385" spans="5:8" x14ac:dyDescent="0.25">
      <c r="E7385" s="18" t="str">
        <f t="shared" si="479"/>
        <v/>
      </c>
      <c r="F7385" s="18" t="str">
        <f t="shared" si="480"/>
        <v/>
      </c>
      <c r="G7385" s="18" t="str">
        <f t="shared" si="481"/>
        <v/>
      </c>
      <c r="H7385" s="18" t="str">
        <f t="shared" si="482"/>
        <v/>
      </c>
    </row>
    <row r="7386" spans="5:8" x14ac:dyDescent="0.25">
      <c r="E7386" s="18" t="str">
        <f t="shared" si="479"/>
        <v/>
      </c>
      <c r="F7386" s="18" t="str">
        <f t="shared" si="480"/>
        <v/>
      </c>
      <c r="G7386" s="18" t="str">
        <f t="shared" si="481"/>
        <v/>
      </c>
      <c r="H7386" s="18" t="str">
        <f t="shared" si="482"/>
        <v/>
      </c>
    </row>
    <row r="7387" spans="5:8" x14ac:dyDescent="0.25">
      <c r="E7387" s="18" t="str">
        <f t="shared" si="479"/>
        <v/>
      </c>
      <c r="F7387" s="18" t="str">
        <f t="shared" si="480"/>
        <v/>
      </c>
      <c r="G7387" s="18" t="str">
        <f t="shared" si="481"/>
        <v/>
      </c>
      <c r="H7387" s="18" t="str">
        <f t="shared" si="482"/>
        <v/>
      </c>
    </row>
    <row r="7388" spans="5:8" x14ac:dyDescent="0.25">
      <c r="E7388" s="18" t="str">
        <f t="shared" si="479"/>
        <v/>
      </c>
      <c r="F7388" s="18" t="str">
        <f t="shared" si="480"/>
        <v/>
      </c>
      <c r="G7388" s="18" t="str">
        <f t="shared" si="481"/>
        <v/>
      </c>
      <c r="H7388" s="18" t="str">
        <f t="shared" si="482"/>
        <v/>
      </c>
    </row>
    <row r="7389" spans="5:8" x14ac:dyDescent="0.25">
      <c r="E7389" s="18" t="str">
        <f t="shared" si="479"/>
        <v/>
      </c>
      <c r="F7389" s="18" t="str">
        <f t="shared" si="480"/>
        <v/>
      </c>
      <c r="G7389" s="18" t="str">
        <f t="shared" si="481"/>
        <v/>
      </c>
      <c r="H7389" s="18" t="str">
        <f t="shared" si="482"/>
        <v/>
      </c>
    </row>
    <row r="7390" spans="5:8" x14ac:dyDescent="0.25">
      <c r="E7390" s="18" t="str">
        <f t="shared" si="479"/>
        <v/>
      </c>
      <c r="F7390" s="18" t="str">
        <f t="shared" si="480"/>
        <v/>
      </c>
      <c r="G7390" s="18" t="str">
        <f t="shared" si="481"/>
        <v/>
      </c>
      <c r="H7390" s="18" t="str">
        <f t="shared" si="482"/>
        <v/>
      </c>
    </row>
    <row r="7391" spans="5:8" x14ac:dyDescent="0.25">
      <c r="E7391" s="18" t="str">
        <f t="shared" si="479"/>
        <v/>
      </c>
      <c r="F7391" s="18" t="str">
        <f t="shared" si="480"/>
        <v/>
      </c>
      <c r="G7391" s="18" t="str">
        <f t="shared" si="481"/>
        <v/>
      </c>
      <c r="H7391" s="18" t="str">
        <f t="shared" si="482"/>
        <v/>
      </c>
    </row>
    <row r="7392" spans="5:8" x14ac:dyDescent="0.25">
      <c r="E7392" s="18" t="str">
        <f t="shared" si="479"/>
        <v/>
      </c>
      <c r="F7392" s="18" t="str">
        <f t="shared" si="480"/>
        <v/>
      </c>
      <c r="G7392" s="18" t="str">
        <f t="shared" si="481"/>
        <v/>
      </c>
      <c r="H7392" s="18" t="str">
        <f t="shared" si="482"/>
        <v/>
      </c>
    </row>
    <row r="7393" spans="5:8" x14ac:dyDescent="0.25">
      <c r="E7393" s="18" t="str">
        <f t="shared" si="479"/>
        <v/>
      </c>
      <c r="F7393" s="18" t="str">
        <f t="shared" si="480"/>
        <v/>
      </c>
      <c r="G7393" s="18" t="str">
        <f t="shared" si="481"/>
        <v/>
      </c>
      <c r="H7393" s="18" t="str">
        <f t="shared" si="482"/>
        <v/>
      </c>
    </row>
    <row r="7394" spans="5:8" x14ac:dyDescent="0.25">
      <c r="E7394" s="18" t="str">
        <f t="shared" si="479"/>
        <v/>
      </c>
      <c r="F7394" s="18" t="str">
        <f t="shared" si="480"/>
        <v/>
      </c>
      <c r="G7394" s="18" t="str">
        <f t="shared" si="481"/>
        <v/>
      </c>
      <c r="H7394" s="18" t="str">
        <f t="shared" si="482"/>
        <v/>
      </c>
    </row>
    <row r="7395" spans="5:8" x14ac:dyDescent="0.25">
      <c r="E7395" s="18" t="str">
        <f t="shared" si="479"/>
        <v/>
      </c>
      <c r="F7395" s="18" t="str">
        <f t="shared" si="480"/>
        <v/>
      </c>
      <c r="G7395" s="18" t="str">
        <f t="shared" si="481"/>
        <v/>
      </c>
      <c r="H7395" s="18" t="str">
        <f t="shared" si="482"/>
        <v/>
      </c>
    </row>
    <row r="7396" spans="5:8" x14ac:dyDescent="0.25">
      <c r="E7396" s="18" t="str">
        <f t="shared" si="479"/>
        <v/>
      </c>
      <c r="F7396" s="18" t="str">
        <f t="shared" si="480"/>
        <v/>
      </c>
      <c r="G7396" s="18" t="str">
        <f t="shared" si="481"/>
        <v/>
      </c>
      <c r="H7396" s="18" t="str">
        <f t="shared" si="482"/>
        <v/>
      </c>
    </row>
    <row r="7397" spans="5:8" x14ac:dyDescent="0.25">
      <c r="E7397" s="18" t="str">
        <f t="shared" si="479"/>
        <v/>
      </c>
      <c r="F7397" s="18" t="str">
        <f t="shared" si="480"/>
        <v/>
      </c>
      <c r="G7397" s="18" t="str">
        <f t="shared" si="481"/>
        <v/>
      </c>
      <c r="H7397" s="18" t="str">
        <f t="shared" si="482"/>
        <v/>
      </c>
    </row>
    <row r="7398" spans="5:8" x14ac:dyDescent="0.25">
      <c r="E7398" s="18" t="str">
        <f t="shared" si="479"/>
        <v/>
      </c>
      <c r="F7398" s="18" t="str">
        <f t="shared" si="480"/>
        <v/>
      </c>
      <c r="G7398" s="18" t="str">
        <f t="shared" si="481"/>
        <v/>
      </c>
      <c r="H7398" s="18" t="str">
        <f t="shared" si="482"/>
        <v/>
      </c>
    </row>
    <row r="7399" spans="5:8" x14ac:dyDescent="0.25">
      <c r="E7399" s="18" t="str">
        <f t="shared" si="479"/>
        <v/>
      </c>
      <c r="F7399" s="18" t="str">
        <f t="shared" si="480"/>
        <v/>
      </c>
      <c r="G7399" s="18" t="str">
        <f t="shared" si="481"/>
        <v/>
      </c>
      <c r="H7399" s="18" t="str">
        <f t="shared" si="482"/>
        <v/>
      </c>
    </row>
    <row r="7400" spans="5:8" x14ac:dyDescent="0.25">
      <c r="E7400" s="18" t="str">
        <f t="shared" si="479"/>
        <v/>
      </c>
      <c r="F7400" s="18" t="str">
        <f t="shared" si="480"/>
        <v/>
      </c>
      <c r="G7400" s="18" t="str">
        <f t="shared" si="481"/>
        <v/>
      </c>
      <c r="H7400" s="18" t="str">
        <f t="shared" si="482"/>
        <v/>
      </c>
    </row>
    <row r="7401" spans="5:8" x14ac:dyDescent="0.25">
      <c r="E7401" s="18" t="str">
        <f t="shared" si="479"/>
        <v/>
      </c>
      <c r="F7401" s="18" t="str">
        <f t="shared" si="480"/>
        <v/>
      </c>
      <c r="G7401" s="18" t="str">
        <f t="shared" si="481"/>
        <v/>
      </c>
      <c r="H7401" s="18" t="str">
        <f t="shared" si="482"/>
        <v/>
      </c>
    </row>
    <row r="7402" spans="5:8" x14ac:dyDescent="0.25">
      <c r="E7402" s="18" t="str">
        <f t="shared" si="479"/>
        <v/>
      </c>
      <c r="F7402" s="18" t="str">
        <f t="shared" si="480"/>
        <v/>
      </c>
      <c r="G7402" s="18" t="str">
        <f t="shared" si="481"/>
        <v/>
      </c>
      <c r="H7402" s="18" t="str">
        <f t="shared" si="482"/>
        <v/>
      </c>
    </row>
    <row r="7403" spans="5:8" x14ac:dyDescent="0.25">
      <c r="E7403" s="18" t="str">
        <f t="shared" si="479"/>
        <v/>
      </c>
      <c r="F7403" s="18" t="str">
        <f t="shared" si="480"/>
        <v/>
      </c>
      <c r="G7403" s="18" t="str">
        <f t="shared" si="481"/>
        <v/>
      </c>
      <c r="H7403" s="18" t="str">
        <f t="shared" si="482"/>
        <v/>
      </c>
    </row>
    <row r="7404" spans="5:8" x14ac:dyDescent="0.25">
      <c r="E7404" s="18" t="str">
        <f t="shared" si="479"/>
        <v/>
      </c>
      <c r="F7404" s="18" t="str">
        <f t="shared" si="480"/>
        <v/>
      </c>
      <c r="G7404" s="18" t="str">
        <f t="shared" si="481"/>
        <v/>
      </c>
      <c r="H7404" s="18" t="str">
        <f t="shared" si="482"/>
        <v/>
      </c>
    </row>
    <row r="7405" spans="5:8" x14ac:dyDescent="0.25">
      <c r="E7405" s="18" t="str">
        <f t="shared" si="479"/>
        <v/>
      </c>
      <c r="F7405" s="18" t="str">
        <f t="shared" si="480"/>
        <v/>
      </c>
      <c r="G7405" s="18" t="str">
        <f t="shared" si="481"/>
        <v/>
      </c>
      <c r="H7405" s="18" t="str">
        <f t="shared" si="482"/>
        <v/>
      </c>
    </row>
    <row r="7406" spans="5:8" x14ac:dyDescent="0.25">
      <c r="E7406" s="18" t="str">
        <f t="shared" si="479"/>
        <v/>
      </c>
      <c r="F7406" s="18" t="str">
        <f t="shared" si="480"/>
        <v/>
      </c>
      <c r="G7406" s="18" t="str">
        <f t="shared" si="481"/>
        <v/>
      </c>
      <c r="H7406" s="18" t="str">
        <f t="shared" si="482"/>
        <v/>
      </c>
    </row>
    <row r="7407" spans="5:8" x14ac:dyDescent="0.25">
      <c r="E7407" s="18" t="str">
        <f t="shared" si="479"/>
        <v/>
      </c>
      <c r="F7407" s="18" t="str">
        <f t="shared" si="480"/>
        <v/>
      </c>
      <c r="G7407" s="18" t="str">
        <f t="shared" si="481"/>
        <v/>
      </c>
      <c r="H7407" s="18" t="str">
        <f t="shared" si="482"/>
        <v/>
      </c>
    </row>
    <row r="7408" spans="5:8" x14ac:dyDescent="0.25">
      <c r="E7408" s="18" t="str">
        <f t="shared" si="479"/>
        <v/>
      </c>
      <c r="F7408" s="18" t="str">
        <f t="shared" si="480"/>
        <v/>
      </c>
      <c r="G7408" s="18" t="str">
        <f t="shared" si="481"/>
        <v/>
      </c>
      <c r="H7408" s="18" t="str">
        <f t="shared" si="482"/>
        <v/>
      </c>
    </row>
    <row r="7409" spans="5:8" x14ac:dyDescent="0.25">
      <c r="E7409" s="18" t="str">
        <f t="shared" si="479"/>
        <v/>
      </c>
      <c r="F7409" s="18" t="str">
        <f t="shared" si="480"/>
        <v/>
      </c>
      <c r="G7409" s="18" t="str">
        <f t="shared" si="481"/>
        <v/>
      </c>
      <c r="H7409" s="18" t="str">
        <f t="shared" si="482"/>
        <v/>
      </c>
    </row>
    <row r="7410" spans="5:8" x14ac:dyDescent="0.25">
      <c r="E7410" s="18" t="str">
        <f t="shared" si="479"/>
        <v/>
      </c>
      <c r="F7410" s="18" t="str">
        <f t="shared" si="480"/>
        <v/>
      </c>
      <c r="G7410" s="18" t="str">
        <f t="shared" si="481"/>
        <v/>
      </c>
      <c r="H7410" s="18" t="str">
        <f t="shared" si="482"/>
        <v/>
      </c>
    </row>
    <row r="7411" spans="5:8" x14ac:dyDescent="0.25">
      <c r="E7411" s="18" t="str">
        <f t="shared" si="479"/>
        <v/>
      </c>
      <c r="F7411" s="18" t="str">
        <f t="shared" si="480"/>
        <v/>
      </c>
      <c r="G7411" s="18" t="str">
        <f t="shared" si="481"/>
        <v/>
      </c>
      <c r="H7411" s="18" t="str">
        <f t="shared" si="482"/>
        <v/>
      </c>
    </row>
    <row r="7412" spans="5:8" x14ac:dyDescent="0.25">
      <c r="E7412" s="18" t="str">
        <f t="shared" si="479"/>
        <v/>
      </c>
      <c r="F7412" s="18" t="str">
        <f t="shared" si="480"/>
        <v/>
      </c>
      <c r="G7412" s="18" t="str">
        <f t="shared" si="481"/>
        <v/>
      </c>
      <c r="H7412" s="18" t="str">
        <f t="shared" si="482"/>
        <v/>
      </c>
    </row>
    <row r="7413" spans="5:8" x14ac:dyDescent="0.25">
      <c r="E7413" s="18" t="str">
        <f t="shared" si="479"/>
        <v/>
      </c>
      <c r="F7413" s="18" t="str">
        <f t="shared" si="480"/>
        <v/>
      </c>
      <c r="G7413" s="18" t="str">
        <f t="shared" si="481"/>
        <v/>
      </c>
      <c r="H7413" s="18" t="str">
        <f t="shared" si="482"/>
        <v/>
      </c>
    </row>
    <row r="7414" spans="5:8" x14ac:dyDescent="0.25">
      <c r="E7414" s="18" t="str">
        <f t="shared" si="479"/>
        <v/>
      </c>
      <c r="F7414" s="18" t="str">
        <f t="shared" si="480"/>
        <v/>
      </c>
      <c r="G7414" s="18" t="str">
        <f t="shared" si="481"/>
        <v/>
      </c>
      <c r="H7414" s="18" t="str">
        <f t="shared" si="482"/>
        <v/>
      </c>
    </row>
    <row r="7415" spans="5:8" x14ac:dyDescent="0.25">
      <c r="E7415" s="18" t="str">
        <f t="shared" si="479"/>
        <v/>
      </c>
      <c r="F7415" s="18" t="str">
        <f t="shared" si="480"/>
        <v/>
      </c>
      <c r="G7415" s="18" t="str">
        <f t="shared" si="481"/>
        <v/>
      </c>
      <c r="H7415" s="18" t="str">
        <f t="shared" si="482"/>
        <v/>
      </c>
    </row>
    <row r="7416" spans="5:8" x14ac:dyDescent="0.25">
      <c r="E7416" s="18" t="str">
        <f t="shared" si="479"/>
        <v/>
      </c>
      <c r="F7416" s="18" t="str">
        <f t="shared" si="480"/>
        <v/>
      </c>
      <c r="G7416" s="18" t="str">
        <f t="shared" si="481"/>
        <v/>
      </c>
      <c r="H7416" s="18" t="str">
        <f t="shared" si="482"/>
        <v/>
      </c>
    </row>
    <row r="7417" spans="5:8" x14ac:dyDescent="0.25">
      <c r="E7417" s="18" t="str">
        <f t="shared" si="479"/>
        <v/>
      </c>
      <c r="F7417" s="18" t="str">
        <f t="shared" si="480"/>
        <v/>
      </c>
      <c r="G7417" s="18" t="str">
        <f t="shared" si="481"/>
        <v/>
      </c>
      <c r="H7417" s="18" t="str">
        <f t="shared" si="482"/>
        <v/>
      </c>
    </row>
    <row r="7418" spans="5:8" x14ac:dyDescent="0.25">
      <c r="E7418" s="18" t="str">
        <f t="shared" si="479"/>
        <v/>
      </c>
      <c r="F7418" s="18" t="str">
        <f t="shared" si="480"/>
        <v/>
      </c>
      <c r="G7418" s="18" t="str">
        <f t="shared" si="481"/>
        <v/>
      </c>
      <c r="H7418" s="18" t="str">
        <f t="shared" si="482"/>
        <v/>
      </c>
    </row>
    <row r="7419" spans="5:8" x14ac:dyDescent="0.25">
      <c r="E7419" s="18" t="str">
        <f t="shared" si="479"/>
        <v/>
      </c>
      <c r="F7419" s="18" t="str">
        <f t="shared" si="480"/>
        <v/>
      </c>
      <c r="G7419" s="18" t="str">
        <f t="shared" si="481"/>
        <v/>
      </c>
      <c r="H7419" s="18" t="str">
        <f t="shared" si="482"/>
        <v/>
      </c>
    </row>
    <row r="7420" spans="5:8" x14ac:dyDescent="0.25">
      <c r="E7420" s="18" t="str">
        <f t="shared" si="479"/>
        <v/>
      </c>
      <c r="F7420" s="18" t="str">
        <f t="shared" si="480"/>
        <v/>
      </c>
      <c r="G7420" s="18" t="str">
        <f t="shared" si="481"/>
        <v/>
      </c>
      <c r="H7420" s="18" t="str">
        <f t="shared" si="482"/>
        <v/>
      </c>
    </row>
    <row r="7421" spans="5:8" x14ac:dyDescent="0.25">
      <c r="E7421" s="18" t="str">
        <f t="shared" si="479"/>
        <v/>
      </c>
      <c r="F7421" s="18" t="str">
        <f t="shared" si="480"/>
        <v/>
      </c>
      <c r="G7421" s="18" t="str">
        <f t="shared" si="481"/>
        <v/>
      </c>
      <c r="H7421" s="18" t="str">
        <f t="shared" si="482"/>
        <v/>
      </c>
    </row>
    <row r="7422" spans="5:8" x14ac:dyDescent="0.25">
      <c r="E7422" s="18" t="str">
        <f t="shared" si="479"/>
        <v/>
      </c>
      <c r="F7422" s="18" t="str">
        <f t="shared" si="480"/>
        <v/>
      </c>
      <c r="G7422" s="18" t="str">
        <f t="shared" si="481"/>
        <v/>
      </c>
      <c r="H7422" s="18" t="str">
        <f t="shared" si="482"/>
        <v/>
      </c>
    </row>
    <row r="7423" spans="5:8" x14ac:dyDescent="0.25">
      <c r="E7423" s="18" t="str">
        <f t="shared" si="479"/>
        <v/>
      </c>
      <c r="F7423" s="18" t="str">
        <f t="shared" si="480"/>
        <v/>
      </c>
      <c r="G7423" s="18" t="str">
        <f t="shared" si="481"/>
        <v/>
      </c>
      <c r="H7423" s="18" t="str">
        <f t="shared" si="482"/>
        <v/>
      </c>
    </row>
    <row r="7424" spans="5:8" x14ac:dyDescent="0.25">
      <c r="E7424" s="18" t="str">
        <f t="shared" si="479"/>
        <v/>
      </c>
      <c r="F7424" s="18" t="str">
        <f t="shared" si="480"/>
        <v/>
      </c>
      <c r="G7424" s="18" t="str">
        <f t="shared" si="481"/>
        <v/>
      </c>
      <c r="H7424" s="18" t="str">
        <f t="shared" si="482"/>
        <v/>
      </c>
    </row>
    <row r="7425" spans="5:8" x14ac:dyDescent="0.25">
      <c r="E7425" s="18" t="str">
        <f t="shared" si="479"/>
        <v/>
      </c>
      <c r="F7425" s="18" t="str">
        <f t="shared" si="480"/>
        <v/>
      </c>
      <c r="G7425" s="18" t="str">
        <f t="shared" si="481"/>
        <v/>
      </c>
      <c r="H7425" s="18" t="str">
        <f t="shared" si="482"/>
        <v/>
      </c>
    </row>
    <row r="7426" spans="5:8" x14ac:dyDescent="0.25">
      <c r="E7426" s="18" t="str">
        <f t="shared" si="479"/>
        <v/>
      </c>
      <c r="F7426" s="18" t="str">
        <f t="shared" si="480"/>
        <v/>
      </c>
      <c r="G7426" s="18" t="str">
        <f t="shared" si="481"/>
        <v/>
      </c>
      <c r="H7426" s="18" t="str">
        <f t="shared" si="482"/>
        <v/>
      </c>
    </row>
    <row r="7427" spans="5:8" x14ac:dyDescent="0.25">
      <c r="E7427" s="18" t="str">
        <f t="shared" si="479"/>
        <v/>
      </c>
      <c r="F7427" s="18" t="str">
        <f t="shared" si="480"/>
        <v/>
      </c>
      <c r="G7427" s="18" t="str">
        <f t="shared" si="481"/>
        <v/>
      </c>
      <c r="H7427" s="18" t="str">
        <f t="shared" si="482"/>
        <v/>
      </c>
    </row>
    <row r="7428" spans="5:8" x14ac:dyDescent="0.25">
      <c r="E7428" s="18" t="str">
        <f t="shared" si="479"/>
        <v/>
      </c>
      <c r="F7428" s="18" t="str">
        <f t="shared" si="480"/>
        <v/>
      </c>
      <c r="G7428" s="18" t="str">
        <f t="shared" si="481"/>
        <v/>
      </c>
      <c r="H7428" s="18" t="str">
        <f t="shared" si="482"/>
        <v/>
      </c>
    </row>
    <row r="7429" spans="5:8" x14ac:dyDescent="0.25">
      <c r="E7429" s="18" t="str">
        <f t="shared" si="479"/>
        <v/>
      </c>
      <c r="F7429" s="18" t="str">
        <f t="shared" si="480"/>
        <v/>
      </c>
      <c r="G7429" s="18" t="str">
        <f t="shared" si="481"/>
        <v/>
      </c>
      <c r="H7429" s="18" t="str">
        <f t="shared" si="482"/>
        <v/>
      </c>
    </row>
    <row r="7430" spans="5:8" x14ac:dyDescent="0.25">
      <c r="E7430" s="18" t="str">
        <f t="shared" ref="E7430:E7493" si="483">IF($C7430="","",IFERROR(INDEX(ItemPriceCol,MATCH($C7430,ItemName,0)),""))</f>
        <v/>
      </c>
      <c r="F7430" s="18" t="str">
        <f t="shared" ref="F7430:F7493" si="484">IF(OR($D7430="",$E7430=""),"",$D7430*$E7430)</f>
        <v/>
      </c>
      <c r="G7430" s="18" t="str">
        <f t="shared" ref="G7430:G7493" si="485">IF($C7430="","",IFERROR(INDEX(ItemCostCol,MATCH($C7430,ItemName,0)),""))</f>
        <v/>
      </c>
      <c r="H7430" s="18" t="str">
        <f t="shared" ref="H7430:H7493" si="486">IF(OR($F7430="",$G7430=""),"",$F7430-$D7430*$G7430)</f>
        <v/>
      </c>
    </row>
    <row r="7431" spans="5:8" x14ac:dyDescent="0.25">
      <c r="E7431" s="18" t="str">
        <f t="shared" si="483"/>
        <v/>
      </c>
      <c r="F7431" s="18" t="str">
        <f t="shared" si="484"/>
        <v/>
      </c>
      <c r="G7431" s="18" t="str">
        <f t="shared" si="485"/>
        <v/>
      </c>
      <c r="H7431" s="18" t="str">
        <f t="shared" si="486"/>
        <v/>
      </c>
    </row>
    <row r="7432" spans="5:8" x14ac:dyDescent="0.25">
      <c r="E7432" s="18" t="str">
        <f t="shared" si="483"/>
        <v/>
      </c>
      <c r="F7432" s="18" t="str">
        <f t="shared" si="484"/>
        <v/>
      </c>
      <c r="G7432" s="18" t="str">
        <f t="shared" si="485"/>
        <v/>
      </c>
      <c r="H7432" s="18" t="str">
        <f t="shared" si="486"/>
        <v/>
      </c>
    </row>
    <row r="7433" spans="5:8" x14ac:dyDescent="0.25">
      <c r="E7433" s="18" t="str">
        <f t="shared" si="483"/>
        <v/>
      </c>
      <c r="F7433" s="18" t="str">
        <f t="shared" si="484"/>
        <v/>
      </c>
      <c r="G7433" s="18" t="str">
        <f t="shared" si="485"/>
        <v/>
      </c>
      <c r="H7433" s="18" t="str">
        <f t="shared" si="486"/>
        <v/>
      </c>
    </row>
    <row r="7434" spans="5:8" x14ac:dyDescent="0.25">
      <c r="E7434" s="18" t="str">
        <f t="shared" si="483"/>
        <v/>
      </c>
      <c r="F7434" s="18" t="str">
        <f t="shared" si="484"/>
        <v/>
      </c>
      <c r="G7434" s="18" t="str">
        <f t="shared" si="485"/>
        <v/>
      </c>
      <c r="H7434" s="18" t="str">
        <f t="shared" si="486"/>
        <v/>
      </c>
    </row>
    <row r="7435" spans="5:8" x14ac:dyDescent="0.25">
      <c r="E7435" s="18" t="str">
        <f t="shared" si="483"/>
        <v/>
      </c>
      <c r="F7435" s="18" t="str">
        <f t="shared" si="484"/>
        <v/>
      </c>
      <c r="G7435" s="18" t="str">
        <f t="shared" si="485"/>
        <v/>
      </c>
      <c r="H7435" s="18" t="str">
        <f t="shared" si="486"/>
        <v/>
      </c>
    </row>
    <row r="7436" spans="5:8" x14ac:dyDescent="0.25">
      <c r="E7436" s="18" t="str">
        <f t="shared" si="483"/>
        <v/>
      </c>
      <c r="F7436" s="18" t="str">
        <f t="shared" si="484"/>
        <v/>
      </c>
      <c r="G7436" s="18" t="str">
        <f t="shared" si="485"/>
        <v/>
      </c>
      <c r="H7436" s="18" t="str">
        <f t="shared" si="486"/>
        <v/>
      </c>
    </row>
    <row r="7437" spans="5:8" x14ac:dyDescent="0.25">
      <c r="E7437" s="18" t="str">
        <f t="shared" si="483"/>
        <v/>
      </c>
      <c r="F7437" s="18" t="str">
        <f t="shared" si="484"/>
        <v/>
      </c>
      <c r="G7437" s="18" t="str">
        <f t="shared" si="485"/>
        <v/>
      </c>
      <c r="H7437" s="18" t="str">
        <f t="shared" si="486"/>
        <v/>
      </c>
    </row>
    <row r="7438" spans="5:8" x14ac:dyDescent="0.25">
      <c r="E7438" s="18" t="str">
        <f t="shared" si="483"/>
        <v/>
      </c>
      <c r="F7438" s="18" t="str">
        <f t="shared" si="484"/>
        <v/>
      </c>
      <c r="G7438" s="18" t="str">
        <f t="shared" si="485"/>
        <v/>
      </c>
      <c r="H7438" s="18" t="str">
        <f t="shared" si="486"/>
        <v/>
      </c>
    </row>
    <row r="7439" spans="5:8" x14ac:dyDescent="0.25">
      <c r="E7439" s="18" t="str">
        <f t="shared" si="483"/>
        <v/>
      </c>
      <c r="F7439" s="18" t="str">
        <f t="shared" si="484"/>
        <v/>
      </c>
      <c r="G7439" s="18" t="str">
        <f t="shared" si="485"/>
        <v/>
      </c>
      <c r="H7439" s="18" t="str">
        <f t="shared" si="486"/>
        <v/>
      </c>
    </row>
    <row r="7440" spans="5:8" x14ac:dyDescent="0.25">
      <c r="E7440" s="18" t="str">
        <f t="shared" si="483"/>
        <v/>
      </c>
      <c r="F7440" s="18" t="str">
        <f t="shared" si="484"/>
        <v/>
      </c>
      <c r="G7440" s="18" t="str">
        <f t="shared" si="485"/>
        <v/>
      </c>
      <c r="H7440" s="18" t="str">
        <f t="shared" si="486"/>
        <v/>
      </c>
    </row>
    <row r="7441" spans="5:8" x14ac:dyDescent="0.25">
      <c r="E7441" s="18" t="str">
        <f t="shared" si="483"/>
        <v/>
      </c>
      <c r="F7441" s="18" t="str">
        <f t="shared" si="484"/>
        <v/>
      </c>
      <c r="G7441" s="18" t="str">
        <f t="shared" si="485"/>
        <v/>
      </c>
      <c r="H7441" s="18" t="str">
        <f t="shared" si="486"/>
        <v/>
      </c>
    </row>
    <row r="7442" spans="5:8" x14ac:dyDescent="0.25">
      <c r="E7442" s="18" t="str">
        <f t="shared" si="483"/>
        <v/>
      </c>
      <c r="F7442" s="18" t="str">
        <f t="shared" si="484"/>
        <v/>
      </c>
      <c r="G7442" s="18" t="str">
        <f t="shared" si="485"/>
        <v/>
      </c>
      <c r="H7442" s="18" t="str">
        <f t="shared" si="486"/>
        <v/>
      </c>
    </row>
    <row r="7443" spans="5:8" x14ac:dyDescent="0.25">
      <c r="E7443" s="18" t="str">
        <f t="shared" si="483"/>
        <v/>
      </c>
      <c r="F7443" s="18" t="str">
        <f t="shared" si="484"/>
        <v/>
      </c>
      <c r="G7443" s="18" t="str">
        <f t="shared" si="485"/>
        <v/>
      </c>
      <c r="H7443" s="18" t="str">
        <f t="shared" si="486"/>
        <v/>
      </c>
    </row>
    <row r="7444" spans="5:8" x14ac:dyDescent="0.25">
      <c r="E7444" s="18" t="str">
        <f t="shared" si="483"/>
        <v/>
      </c>
      <c r="F7444" s="18" t="str">
        <f t="shared" si="484"/>
        <v/>
      </c>
      <c r="G7444" s="18" t="str">
        <f t="shared" si="485"/>
        <v/>
      </c>
      <c r="H7444" s="18" t="str">
        <f t="shared" si="486"/>
        <v/>
      </c>
    </row>
    <row r="7445" spans="5:8" x14ac:dyDescent="0.25">
      <c r="E7445" s="18" t="str">
        <f t="shared" si="483"/>
        <v/>
      </c>
      <c r="F7445" s="18" t="str">
        <f t="shared" si="484"/>
        <v/>
      </c>
      <c r="G7445" s="18" t="str">
        <f t="shared" si="485"/>
        <v/>
      </c>
      <c r="H7445" s="18" t="str">
        <f t="shared" si="486"/>
        <v/>
      </c>
    </row>
    <row r="7446" spans="5:8" x14ac:dyDescent="0.25">
      <c r="E7446" s="18" t="str">
        <f t="shared" si="483"/>
        <v/>
      </c>
      <c r="F7446" s="18" t="str">
        <f t="shared" si="484"/>
        <v/>
      </c>
      <c r="G7446" s="18" t="str">
        <f t="shared" si="485"/>
        <v/>
      </c>
      <c r="H7446" s="18" t="str">
        <f t="shared" si="486"/>
        <v/>
      </c>
    </row>
    <row r="7447" spans="5:8" x14ac:dyDescent="0.25">
      <c r="E7447" s="18" t="str">
        <f t="shared" si="483"/>
        <v/>
      </c>
      <c r="F7447" s="18" t="str">
        <f t="shared" si="484"/>
        <v/>
      </c>
      <c r="G7447" s="18" t="str">
        <f t="shared" si="485"/>
        <v/>
      </c>
      <c r="H7447" s="18" t="str">
        <f t="shared" si="486"/>
        <v/>
      </c>
    </row>
    <row r="7448" spans="5:8" x14ac:dyDescent="0.25">
      <c r="E7448" s="18" t="str">
        <f t="shared" si="483"/>
        <v/>
      </c>
      <c r="F7448" s="18" t="str">
        <f t="shared" si="484"/>
        <v/>
      </c>
      <c r="G7448" s="18" t="str">
        <f t="shared" si="485"/>
        <v/>
      </c>
      <c r="H7448" s="18" t="str">
        <f t="shared" si="486"/>
        <v/>
      </c>
    </row>
    <row r="7449" spans="5:8" x14ac:dyDescent="0.25">
      <c r="E7449" s="18" t="str">
        <f t="shared" si="483"/>
        <v/>
      </c>
      <c r="F7449" s="18" t="str">
        <f t="shared" si="484"/>
        <v/>
      </c>
      <c r="G7449" s="18" t="str">
        <f t="shared" si="485"/>
        <v/>
      </c>
      <c r="H7449" s="18" t="str">
        <f t="shared" si="486"/>
        <v/>
      </c>
    </row>
    <row r="7450" spans="5:8" x14ac:dyDescent="0.25">
      <c r="E7450" s="18" t="str">
        <f t="shared" si="483"/>
        <v/>
      </c>
      <c r="F7450" s="18" t="str">
        <f t="shared" si="484"/>
        <v/>
      </c>
      <c r="G7450" s="18" t="str">
        <f t="shared" si="485"/>
        <v/>
      </c>
      <c r="H7450" s="18" t="str">
        <f t="shared" si="486"/>
        <v/>
      </c>
    </row>
    <row r="7451" spans="5:8" x14ac:dyDescent="0.25">
      <c r="E7451" s="18" t="str">
        <f t="shared" si="483"/>
        <v/>
      </c>
      <c r="F7451" s="18" t="str">
        <f t="shared" si="484"/>
        <v/>
      </c>
      <c r="G7451" s="18" t="str">
        <f t="shared" si="485"/>
        <v/>
      </c>
      <c r="H7451" s="18" t="str">
        <f t="shared" si="486"/>
        <v/>
      </c>
    </row>
    <row r="7452" spans="5:8" x14ac:dyDescent="0.25">
      <c r="E7452" s="18" t="str">
        <f t="shared" si="483"/>
        <v/>
      </c>
      <c r="F7452" s="18" t="str">
        <f t="shared" si="484"/>
        <v/>
      </c>
      <c r="G7452" s="18" t="str">
        <f t="shared" si="485"/>
        <v/>
      </c>
      <c r="H7452" s="18" t="str">
        <f t="shared" si="486"/>
        <v/>
      </c>
    </row>
    <row r="7453" spans="5:8" x14ac:dyDescent="0.25">
      <c r="E7453" s="18" t="str">
        <f t="shared" si="483"/>
        <v/>
      </c>
      <c r="F7453" s="18" t="str">
        <f t="shared" si="484"/>
        <v/>
      </c>
      <c r="G7453" s="18" t="str">
        <f t="shared" si="485"/>
        <v/>
      </c>
      <c r="H7453" s="18" t="str">
        <f t="shared" si="486"/>
        <v/>
      </c>
    </row>
    <row r="7454" spans="5:8" x14ac:dyDescent="0.25">
      <c r="E7454" s="18" t="str">
        <f t="shared" si="483"/>
        <v/>
      </c>
      <c r="F7454" s="18" t="str">
        <f t="shared" si="484"/>
        <v/>
      </c>
      <c r="G7454" s="18" t="str">
        <f t="shared" si="485"/>
        <v/>
      </c>
      <c r="H7454" s="18" t="str">
        <f t="shared" si="486"/>
        <v/>
      </c>
    </row>
    <row r="7455" spans="5:8" x14ac:dyDescent="0.25">
      <c r="E7455" s="18" t="str">
        <f t="shared" si="483"/>
        <v/>
      </c>
      <c r="F7455" s="18" t="str">
        <f t="shared" si="484"/>
        <v/>
      </c>
      <c r="G7455" s="18" t="str">
        <f t="shared" si="485"/>
        <v/>
      </c>
      <c r="H7455" s="18" t="str">
        <f t="shared" si="486"/>
        <v/>
      </c>
    </row>
    <row r="7456" spans="5:8" x14ac:dyDescent="0.25">
      <c r="E7456" s="18" t="str">
        <f t="shared" si="483"/>
        <v/>
      </c>
      <c r="F7456" s="18" t="str">
        <f t="shared" si="484"/>
        <v/>
      </c>
      <c r="G7456" s="18" t="str">
        <f t="shared" si="485"/>
        <v/>
      </c>
      <c r="H7456" s="18" t="str">
        <f t="shared" si="486"/>
        <v/>
      </c>
    </row>
    <row r="7457" spans="5:8" x14ac:dyDescent="0.25">
      <c r="E7457" s="18" t="str">
        <f t="shared" si="483"/>
        <v/>
      </c>
      <c r="F7457" s="18" t="str">
        <f t="shared" si="484"/>
        <v/>
      </c>
      <c r="G7457" s="18" t="str">
        <f t="shared" si="485"/>
        <v/>
      </c>
      <c r="H7457" s="18" t="str">
        <f t="shared" si="486"/>
        <v/>
      </c>
    </row>
    <row r="7458" spans="5:8" x14ac:dyDescent="0.25">
      <c r="E7458" s="18" t="str">
        <f t="shared" si="483"/>
        <v/>
      </c>
      <c r="F7458" s="18" t="str">
        <f t="shared" si="484"/>
        <v/>
      </c>
      <c r="G7458" s="18" t="str">
        <f t="shared" si="485"/>
        <v/>
      </c>
      <c r="H7458" s="18" t="str">
        <f t="shared" si="486"/>
        <v/>
      </c>
    </row>
    <row r="7459" spans="5:8" x14ac:dyDescent="0.25">
      <c r="E7459" s="18" t="str">
        <f t="shared" si="483"/>
        <v/>
      </c>
      <c r="F7459" s="18" t="str">
        <f t="shared" si="484"/>
        <v/>
      </c>
      <c r="G7459" s="18" t="str">
        <f t="shared" si="485"/>
        <v/>
      </c>
      <c r="H7459" s="18" t="str">
        <f t="shared" si="486"/>
        <v/>
      </c>
    </row>
    <row r="7460" spans="5:8" x14ac:dyDescent="0.25">
      <c r="E7460" s="18" t="str">
        <f t="shared" si="483"/>
        <v/>
      </c>
      <c r="F7460" s="18" t="str">
        <f t="shared" si="484"/>
        <v/>
      </c>
      <c r="G7460" s="18" t="str">
        <f t="shared" si="485"/>
        <v/>
      </c>
      <c r="H7460" s="18" t="str">
        <f t="shared" si="486"/>
        <v/>
      </c>
    </row>
    <row r="7461" spans="5:8" x14ac:dyDescent="0.25">
      <c r="E7461" s="18" t="str">
        <f t="shared" si="483"/>
        <v/>
      </c>
      <c r="F7461" s="18" t="str">
        <f t="shared" si="484"/>
        <v/>
      </c>
      <c r="G7461" s="18" t="str">
        <f t="shared" si="485"/>
        <v/>
      </c>
      <c r="H7461" s="18" t="str">
        <f t="shared" si="486"/>
        <v/>
      </c>
    </row>
    <row r="7462" spans="5:8" x14ac:dyDescent="0.25">
      <c r="E7462" s="18" t="str">
        <f t="shared" si="483"/>
        <v/>
      </c>
      <c r="F7462" s="18" t="str">
        <f t="shared" si="484"/>
        <v/>
      </c>
      <c r="G7462" s="18" t="str">
        <f t="shared" si="485"/>
        <v/>
      </c>
      <c r="H7462" s="18" t="str">
        <f t="shared" si="486"/>
        <v/>
      </c>
    </row>
    <row r="7463" spans="5:8" x14ac:dyDescent="0.25">
      <c r="E7463" s="18" t="str">
        <f t="shared" si="483"/>
        <v/>
      </c>
      <c r="F7463" s="18" t="str">
        <f t="shared" si="484"/>
        <v/>
      </c>
      <c r="G7463" s="18" t="str">
        <f t="shared" si="485"/>
        <v/>
      </c>
      <c r="H7463" s="18" t="str">
        <f t="shared" si="486"/>
        <v/>
      </c>
    </row>
    <row r="7464" spans="5:8" x14ac:dyDescent="0.25">
      <c r="E7464" s="18" t="str">
        <f t="shared" si="483"/>
        <v/>
      </c>
      <c r="F7464" s="18" t="str">
        <f t="shared" si="484"/>
        <v/>
      </c>
      <c r="G7464" s="18" t="str">
        <f t="shared" si="485"/>
        <v/>
      </c>
      <c r="H7464" s="18" t="str">
        <f t="shared" si="486"/>
        <v/>
      </c>
    </row>
    <row r="7465" spans="5:8" x14ac:dyDescent="0.25">
      <c r="E7465" s="18" t="str">
        <f t="shared" si="483"/>
        <v/>
      </c>
      <c r="F7465" s="18" t="str">
        <f t="shared" si="484"/>
        <v/>
      </c>
      <c r="G7465" s="18" t="str">
        <f t="shared" si="485"/>
        <v/>
      </c>
      <c r="H7465" s="18" t="str">
        <f t="shared" si="486"/>
        <v/>
      </c>
    </row>
    <row r="7466" spans="5:8" x14ac:dyDescent="0.25">
      <c r="E7466" s="18" t="str">
        <f t="shared" si="483"/>
        <v/>
      </c>
      <c r="F7466" s="18" t="str">
        <f t="shared" si="484"/>
        <v/>
      </c>
      <c r="G7466" s="18" t="str">
        <f t="shared" si="485"/>
        <v/>
      </c>
      <c r="H7466" s="18" t="str">
        <f t="shared" si="486"/>
        <v/>
      </c>
    </row>
    <row r="7467" spans="5:8" x14ac:dyDescent="0.25">
      <c r="E7467" s="18" t="str">
        <f t="shared" si="483"/>
        <v/>
      </c>
      <c r="F7467" s="18" t="str">
        <f t="shared" si="484"/>
        <v/>
      </c>
      <c r="G7467" s="18" t="str">
        <f t="shared" si="485"/>
        <v/>
      </c>
      <c r="H7467" s="18" t="str">
        <f t="shared" si="486"/>
        <v/>
      </c>
    </row>
    <row r="7468" spans="5:8" x14ac:dyDescent="0.25">
      <c r="E7468" s="18" t="str">
        <f t="shared" si="483"/>
        <v/>
      </c>
      <c r="F7468" s="18" t="str">
        <f t="shared" si="484"/>
        <v/>
      </c>
      <c r="G7468" s="18" t="str">
        <f t="shared" si="485"/>
        <v/>
      </c>
      <c r="H7468" s="18" t="str">
        <f t="shared" si="486"/>
        <v/>
      </c>
    </row>
    <row r="7469" spans="5:8" x14ac:dyDescent="0.25">
      <c r="E7469" s="18" t="str">
        <f t="shared" si="483"/>
        <v/>
      </c>
      <c r="F7469" s="18" t="str">
        <f t="shared" si="484"/>
        <v/>
      </c>
      <c r="G7469" s="18" t="str">
        <f t="shared" si="485"/>
        <v/>
      </c>
      <c r="H7469" s="18" t="str">
        <f t="shared" si="486"/>
        <v/>
      </c>
    </row>
    <row r="7470" spans="5:8" x14ac:dyDescent="0.25">
      <c r="E7470" s="18" t="str">
        <f t="shared" si="483"/>
        <v/>
      </c>
      <c r="F7470" s="18" t="str">
        <f t="shared" si="484"/>
        <v/>
      </c>
      <c r="G7470" s="18" t="str">
        <f t="shared" si="485"/>
        <v/>
      </c>
      <c r="H7470" s="18" t="str">
        <f t="shared" si="486"/>
        <v/>
      </c>
    </row>
    <row r="7471" spans="5:8" x14ac:dyDescent="0.25">
      <c r="E7471" s="18" t="str">
        <f t="shared" si="483"/>
        <v/>
      </c>
      <c r="F7471" s="18" t="str">
        <f t="shared" si="484"/>
        <v/>
      </c>
      <c r="G7471" s="18" t="str">
        <f t="shared" si="485"/>
        <v/>
      </c>
      <c r="H7471" s="18" t="str">
        <f t="shared" si="486"/>
        <v/>
      </c>
    </row>
    <row r="7472" spans="5:8" x14ac:dyDescent="0.25">
      <c r="E7472" s="18" t="str">
        <f t="shared" si="483"/>
        <v/>
      </c>
      <c r="F7472" s="18" t="str">
        <f t="shared" si="484"/>
        <v/>
      </c>
      <c r="G7472" s="18" t="str">
        <f t="shared" si="485"/>
        <v/>
      </c>
      <c r="H7472" s="18" t="str">
        <f t="shared" si="486"/>
        <v/>
      </c>
    </row>
    <row r="7473" spans="5:8" x14ac:dyDescent="0.25">
      <c r="E7473" s="18" t="str">
        <f t="shared" si="483"/>
        <v/>
      </c>
      <c r="F7473" s="18" t="str">
        <f t="shared" si="484"/>
        <v/>
      </c>
      <c r="G7473" s="18" t="str">
        <f t="shared" si="485"/>
        <v/>
      </c>
      <c r="H7473" s="18" t="str">
        <f t="shared" si="486"/>
        <v/>
      </c>
    </row>
    <row r="7474" spans="5:8" x14ac:dyDescent="0.25">
      <c r="E7474" s="18" t="str">
        <f t="shared" si="483"/>
        <v/>
      </c>
      <c r="F7474" s="18" t="str">
        <f t="shared" si="484"/>
        <v/>
      </c>
      <c r="G7474" s="18" t="str">
        <f t="shared" si="485"/>
        <v/>
      </c>
      <c r="H7474" s="18" t="str">
        <f t="shared" si="486"/>
        <v/>
      </c>
    </row>
    <row r="7475" spans="5:8" x14ac:dyDescent="0.25">
      <c r="E7475" s="18" t="str">
        <f t="shared" si="483"/>
        <v/>
      </c>
      <c r="F7475" s="18" t="str">
        <f t="shared" si="484"/>
        <v/>
      </c>
      <c r="G7475" s="18" t="str">
        <f t="shared" si="485"/>
        <v/>
      </c>
      <c r="H7475" s="18" t="str">
        <f t="shared" si="486"/>
        <v/>
      </c>
    </row>
    <row r="7476" spans="5:8" x14ac:dyDescent="0.25">
      <c r="E7476" s="18" t="str">
        <f t="shared" si="483"/>
        <v/>
      </c>
      <c r="F7476" s="18" t="str">
        <f t="shared" si="484"/>
        <v/>
      </c>
      <c r="G7476" s="18" t="str">
        <f t="shared" si="485"/>
        <v/>
      </c>
      <c r="H7476" s="18" t="str">
        <f t="shared" si="486"/>
        <v/>
      </c>
    </row>
    <row r="7477" spans="5:8" x14ac:dyDescent="0.25">
      <c r="E7477" s="18" t="str">
        <f t="shared" si="483"/>
        <v/>
      </c>
      <c r="F7477" s="18" t="str">
        <f t="shared" si="484"/>
        <v/>
      </c>
      <c r="G7477" s="18" t="str">
        <f t="shared" si="485"/>
        <v/>
      </c>
      <c r="H7477" s="18" t="str">
        <f t="shared" si="486"/>
        <v/>
      </c>
    </row>
    <row r="7478" spans="5:8" x14ac:dyDescent="0.25">
      <c r="E7478" s="18" t="str">
        <f t="shared" si="483"/>
        <v/>
      </c>
      <c r="F7478" s="18" t="str">
        <f t="shared" si="484"/>
        <v/>
      </c>
      <c r="G7478" s="18" t="str">
        <f t="shared" si="485"/>
        <v/>
      </c>
      <c r="H7478" s="18" t="str">
        <f t="shared" si="486"/>
        <v/>
      </c>
    </row>
    <row r="7479" spans="5:8" x14ac:dyDescent="0.25">
      <c r="E7479" s="18" t="str">
        <f t="shared" si="483"/>
        <v/>
      </c>
      <c r="F7479" s="18" t="str">
        <f t="shared" si="484"/>
        <v/>
      </c>
      <c r="G7479" s="18" t="str">
        <f t="shared" si="485"/>
        <v/>
      </c>
      <c r="H7479" s="18" t="str">
        <f t="shared" si="486"/>
        <v/>
      </c>
    </row>
    <row r="7480" spans="5:8" x14ac:dyDescent="0.25">
      <c r="E7480" s="18" t="str">
        <f t="shared" si="483"/>
        <v/>
      </c>
      <c r="F7480" s="18" t="str">
        <f t="shared" si="484"/>
        <v/>
      </c>
      <c r="G7480" s="18" t="str">
        <f t="shared" si="485"/>
        <v/>
      </c>
      <c r="H7480" s="18" t="str">
        <f t="shared" si="486"/>
        <v/>
      </c>
    </row>
    <row r="7481" spans="5:8" x14ac:dyDescent="0.25">
      <c r="E7481" s="18" t="str">
        <f t="shared" si="483"/>
        <v/>
      </c>
      <c r="F7481" s="18" t="str">
        <f t="shared" si="484"/>
        <v/>
      </c>
      <c r="G7481" s="18" t="str">
        <f t="shared" si="485"/>
        <v/>
      </c>
      <c r="H7481" s="18" t="str">
        <f t="shared" si="486"/>
        <v/>
      </c>
    </row>
    <row r="7482" spans="5:8" x14ac:dyDescent="0.25">
      <c r="E7482" s="18" t="str">
        <f t="shared" si="483"/>
        <v/>
      </c>
      <c r="F7482" s="18" t="str">
        <f t="shared" si="484"/>
        <v/>
      </c>
      <c r="G7482" s="18" t="str">
        <f t="shared" si="485"/>
        <v/>
      </c>
      <c r="H7482" s="18" t="str">
        <f t="shared" si="486"/>
        <v/>
      </c>
    </row>
    <row r="7483" spans="5:8" x14ac:dyDescent="0.25">
      <c r="E7483" s="18" t="str">
        <f t="shared" si="483"/>
        <v/>
      </c>
      <c r="F7483" s="18" t="str">
        <f t="shared" si="484"/>
        <v/>
      </c>
      <c r="G7483" s="18" t="str">
        <f t="shared" si="485"/>
        <v/>
      </c>
      <c r="H7483" s="18" t="str">
        <f t="shared" si="486"/>
        <v/>
      </c>
    </row>
    <row r="7484" spans="5:8" x14ac:dyDescent="0.25">
      <c r="E7484" s="18" t="str">
        <f t="shared" si="483"/>
        <v/>
      </c>
      <c r="F7484" s="18" t="str">
        <f t="shared" si="484"/>
        <v/>
      </c>
      <c r="G7484" s="18" t="str">
        <f t="shared" si="485"/>
        <v/>
      </c>
      <c r="H7484" s="18" t="str">
        <f t="shared" si="486"/>
        <v/>
      </c>
    </row>
    <row r="7485" spans="5:8" x14ac:dyDescent="0.25">
      <c r="E7485" s="18" t="str">
        <f t="shared" si="483"/>
        <v/>
      </c>
      <c r="F7485" s="18" t="str">
        <f t="shared" si="484"/>
        <v/>
      </c>
      <c r="G7485" s="18" t="str">
        <f t="shared" si="485"/>
        <v/>
      </c>
      <c r="H7485" s="18" t="str">
        <f t="shared" si="486"/>
        <v/>
      </c>
    </row>
    <row r="7486" spans="5:8" x14ac:dyDescent="0.25">
      <c r="E7486" s="18" t="str">
        <f t="shared" si="483"/>
        <v/>
      </c>
      <c r="F7486" s="18" t="str">
        <f t="shared" si="484"/>
        <v/>
      </c>
      <c r="G7486" s="18" t="str">
        <f t="shared" si="485"/>
        <v/>
      </c>
      <c r="H7486" s="18" t="str">
        <f t="shared" si="486"/>
        <v/>
      </c>
    </row>
    <row r="7487" spans="5:8" x14ac:dyDescent="0.25">
      <c r="E7487" s="18" t="str">
        <f t="shared" si="483"/>
        <v/>
      </c>
      <c r="F7487" s="18" t="str">
        <f t="shared" si="484"/>
        <v/>
      </c>
      <c r="G7487" s="18" t="str">
        <f t="shared" si="485"/>
        <v/>
      </c>
      <c r="H7487" s="18" t="str">
        <f t="shared" si="486"/>
        <v/>
      </c>
    </row>
    <row r="7488" spans="5:8" x14ac:dyDescent="0.25">
      <c r="E7488" s="18" t="str">
        <f t="shared" si="483"/>
        <v/>
      </c>
      <c r="F7488" s="18" t="str">
        <f t="shared" si="484"/>
        <v/>
      </c>
      <c r="G7488" s="18" t="str">
        <f t="shared" si="485"/>
        <v/>
      </c>
      <c r="H7488" s="18" t="str">
        <f t="shared" si="486"/>
        <v/>
      </c>
    </row>
    <row r="7489" spans="5:8" x14ac:dyDescent="0.25">
      <c r="E7489" s="18" t="str">
        <f t="shared" si="483"/>
        <v/>
      </c>
      <c r="F7489" s="18" t="str">
        <f t="shared" si="484"/>
        <v/>
      </c>
      <c r="G7489" s="18" t="str">
        <f t="shared" si="485"/>
        <v/>
      </c>
      <c r="H7489" s="18" t="str">
        <f t="shared" si="486"/>
        <v/>
      </c>
    </row>
    <row r="7490" spans="5:8" x14ac:dyDescent="0.25">
      <c r="E7490" s="18" t="str">
        <f t="shared" si="483"/>
        <v/>
      </c>
      <c r="F7490" s="18" t="str">
        <f t="shared" si="484"/>
        <v/>
      </c>
      <c r="G7490" s="18" t="str">
        <f t="shared" si="485"/>
        <v/>
      </c>
      <c r="H7490" s="18" t="str">
        <f t="shared" si="486"/>
        <v/>
      </c>
    </row>
    <row r="7491" spans="5:8" x14ac:dyDescent="0.25">
      <c r="E7491" s="18" t="str">
        <f t="shared" si="483"/>
        <v/>
      </c>
      <c r="F7491" s="18" t="str">
        <f t="shared" si="484"/>
        <v/>
      </c>
      <c r="G7491" s="18" t="str">
        <f t="shared" si="485"/>
        <v/>
      </c>
      <c r="H7491" s="18" t="str">
        <f t="shared" si="486"/>
        <v/>
      </c>
    </row>
    <row r="7492" spans="5:8" x14ac:dyDescent="0.25">
      <c r="E7492" s="18" t="str">
        <f t="shared" si="483"/>
        <v/>
      </c>
      <c r="F7492" s="18" t="str">
        <f t="shared" si="484"/>
        <v/>
      </c>
      <c r="G7492" s="18" t="str">
        <f t="shared" si="485"/>
        <v/>
      </c>
      <c r="H7492" s="18" t="str">
        <f t="shared" si="486"/>
        <v/>
      </c>
    </row>
    <row r="7493" spans="5:8" x14ac:dyDescent="0.25">
      <c r="E7493" s="18" t="str">
        <f t="shared" si="483"/>
        <v/>
      </c>
      <c r="F7493" s="18" t="str">
        <f t="shared" si="484"/>
        <v/>
      </c>
      <c r="G7493" s="18" t="str">
        <f t="shared" si="485"/>
        <v/>
      </c>
      <c r="H7493" s="18" t="str">
        <f t="shared" si="486"/>
        <v/>
      </c>
    </row>
    <row r="7494" spans="5:8" x14ac:dyDescent="0.25">
      <c r="E7494" s="18" t="str">
        <f t="shared" ref="E7494:E7557" si="487">IF($C7494="","",IFERROR(INDEX(ItemPriceCol,MATCH($C7494,ItemName,0)),""))</f>
        <v/>
      </c>
      <c r="F7494" s="18" t="str">
        <f t="shared" ref="F7494:F7557" si="488">IF(OR($D7494="",$E7494=""),"",$D7494*$E7494)</f>
        <v/>
      </c>
      <c r="G7494" s="18" t="str">
        <f t="shared" ref="G7494:G7557" si="489">IF($C7494="","",IFERROR(INDEX(ItemCostCol,MATCH($C7494,ItemName,0)),""))</f>
        <v/>
      </c>
      <c r="H7494" s="18" t="str">
        <f t="shared" ref="H7494:H7557" si="490">IF(OR($F7494="",$G7494=""),"",$F7494-$D7494*$G7494)</f>
        <v/>
      </c>
    </row>
    <row r="7495" spans="5:8" x14ac:dyDescent="0.25">
      <c r="E7495" s="18" t="str">
        <f t="shared" si="487"/>
        <v/>
      </c>
      <c r="F7495" s="18" t="str">
        <f t="shared" si="488"/>
        <v/>
      </c>
      <c r="G7495" s="18" t="str">
        <f t="shared" si="489"/>
        <v/>
      </c>
      <c r="H7495" s="18" t="str">
        <f t="shared" si="490"/>
        <v/>
      </c>
    </row>
    <row r="7496" spans="5:8" x14ac:dyDescent="0.25">
      <c r="E7496" s="18" t="str">
        <f t="shared" si="487"/>
        <v/>
      </c>
      <c r="F7496" s="18" t="str">
        <f t="shared" si="488"/>
        <v/>
      </c>
      <c r="G7496" s="18" t="str">
        <f t="shared" si="489"/>
        <v/>
      </c>
      <c r="H7496" s="18" t="str">
        <f t="shared" si="490"/>
        <v/>
      </c>
    </row>
    <row r="7497" spans="5:8" x14ac:dyDescent="0.25">
      <c r="E7497" s="18" t="str">
        <f t="shared" si="487"/>
        <v/>
      </c>
      <c r="F7497" s="18" t="str">
        <f t="shared" si="488"/>
        <v/>
      </c>
      <c r="G7497" s="18" t="str">
        <f t="shared" si="489"/>
        <v/>
      </c>
      <c r="H7497" s="18" t="str">
        <f t="shared" si="490"/>
        <v/>
      </c>
    </row>
    <row r="7498" spans="5:8" x14ac:dyDescent="0.25">
      <c r="E7498" s="18" t="str">
        <f t="shared" si="487"/>
        <v/>
      </c>
      <c r="F7498" s="18" t="str">
        <f t="shared" si="488"/>
        <v/>
      </c>
      <c r="G7498" s="18" t="str">
        <f t="shared" si="489"/>
        <v/>
      </c>
      <c r="H7498" s="18" t="str">
        <f t="shared" si="490"/>
        <v/>
      </c>
    </row>
    <row r="7499" spans="5:8" x14ac:dyDescent="0.25">
      <c r="E7499" s="18" t="str">
        <f t="shared" si="487"/>
        <v/>
      </c>
      <c r="F7499" s="18" t="str">
        <f t="shared" si="488"/>
        <v/>
      </c>
      <c r="G7499" s="18" t="str">
        <f t="shared" si="489"/>
        <v/>
      </c>
      <c r="H7499" s="18" t="str">
        <f t="shared" si="490"/>
        <v/>
      </c>
    </row>
    <row r="7500" spans="5:8" x14ac:dyDescent="0.25">
      <c r="E7500" s="18" t="str">
        <f t="shared" si="487"/>
        <v/>
      </c>
      <c r="F7500" s="18" t="str">
        <f t="shared" si="488"/>
        <v/>
      </c>
      <c r="G7500" s="18" t="str">
        <f t="shared" si="489"/>
        <v/>
      </c>
      <c r="H7500" s="18" t="str">
        <f t="shared" si="490"/>
        <v/>
      </c>
    </row>
    <row r="7501" spans="5:8" x14ac:dyDescent="0.25">
      <c r="E7501" s="18" t="str">
        <f t="shared" si="487"/>
        <v/>
      </c>
      <c r="F7501" s="18" t="str">
        <f t="shared" si="488"/>
        <v/>
      </c>
      <c r="G7501" s="18" t="str">
        <f t="shared" si="489"/>
        <v/>
      </c>
      <c r="H7501" s="18" t="str">
        <f t="shared" si="490"/>
        <v/>
      </c>
    </row>
    <row r="7502" spans="5:8" x14ac:dyDescent="0.25">
      <c r="E7502" s="18" t="str">
        <f t="shared" si="487"/>
        <v/>
      </c>
      <c r="F7502" s="18" t="str">
        <f t="shared" si="488"/>
        <v/>
      </c>
      <c r="G7502" s="18" t="str">
        <f t="shared" si="489"/>
        <v/>
      </c>
      <c r="H7502" s="18" t="str">
        <f t="shared" si="490"/>
        <v/>
      </c>
    </row>
    <row r="7503" spans="5:8" x14ac:dyDescent="0.25">
      <c r="E7503" s="18" t="str">
        <f t="shared" si="487"/>
        <v/>
      </c>
      <c r="F7503" s="18" t="str">
        <f t="shared" si="488"/>
        <v/>
      </c>
      <c r="G7503" s="18" t="str">
        <f t="shared" si="489"/>
        <v/>
      </c>
      <c r="H7503" s="18" t="str">
        <f t="shared" si="490"/>
        <v/>
      </c>
    </row>
    <row r="7504" spans="5:8" x14ac:dyDescent="0.25">
      <c r="E7504" s="18" t="str">
        <f t="shared" si="487"/>
        <v/>
      </c>
      <c r="F7504" s="18" t="str">
        <f t="shared" si="488"/>
        <v/>
      </c>
      <c r="G7504" s="18" t="str">
        <f t="shared" si="489"/>
        <v/>
      </c>
      <c r="H7504" s="18" t="str">
        <f t="shared" si="490"/>
        <v/>
      </c>
    </row>
    <row r="7505" spans="5:8" x14ac:dyDescent="0.25">
      <c r="E7505" s="18" t="str">
        <f t="shared" si="487"/>
        <v/>
      </c>
      <c r="F7505" s="18" t="str">
        <f t="shared" si="488"/>
        <v/>
      </c>
      <c r="G7505" s="18" t="str">
        <f t="shared" si="489"/>
        <v/>
      </c>
      <c r="H7505" s="18" t="str">
        <f t="shared" si="490"/>
        <v/>
      </c>
    </row>
    <row r="7506" spans="5:8" x14ac:dyDescent="0.25">
      <c r="E7506" s="18" t="str">
        <f t="shared" si="487"/>
        <v/>
      </c>
      <c r="F7506" s="18" t="str">
        <f t="shared" si="488"/>
        <v/>
      </c>
      <c r="G7506" s="18" t="str">
        <f t="shared" si="489"/>
        <v/>
      </c>
      <c r="H7506" s="18" t="str">
        <f t="shared" si="490"/>
        <v/>
      </c>
    </row>
    <row r="7507" spans="5:8" x14ac:dyDescent="0.25">
      <c r="E7507" s="18" t="str">
        <f t="shared" si="487"/>
        <v/>
      </c>
      <c r="F7507" s="18" t="str">
        <f t="shared" si="488"/>
        <v/>
      </c>
      <c r="G7507" s="18" t="str">
        <f t="shared" si="489"/>
        <v/>
      </c>
      <c r="H7507" s="18" t="str">
        <f t="shared" si="490"/>
        <v/>
      </c>
    </row>
    <row r="7508" spans="5:8" x14ac:dyDescent="0.25">
      <c r="E7508" s="18" t="str">
        <f t="shared" si="487"/>
        <v/>
      </c>
      <c r="F7508" s="18" t="str">
        <f t="shared" si="488"/>
        <v/>
      </c>
      <c r="G7508" s="18" t="str">
        <f t="shared" si="489"/>
        <v/>
      </c>
      <c r="H7508" s="18" t="str">
        <f t="shared" si="490"/>
        <v/>
      </c>
    </row>
    <row r="7509" spans="5:8" x14ac:dyDescent="0.25">
      <c r="E7509" s="18" t="str">
        <f t="shared" si="487"/>
        <v/>
      </c>
      <c r="F7509" s="18" t="str">
        <f t="shared" si="488"/>
        <v/>
      </c>
      <c r="G7509" s="18" t="str">
        <f t="shared" si="489"/>
        <v/>
      </c>
      <c r="H7509" s="18" t="str">
        <f t="shared" si="490"/>
        <v/>
      </c>
    </row>
    <row r="7510" spans="5:8" x14ac:dyDescent="0.25">
      <c r="E7510" s="18" t="str">
        <f t="shared" si="487"/>
        <v/>
      </c>
      <c r="F7510" s="18" t="str">
        <f t="shared" si="488"/>
        <v/>
      </c>
      <c r="G7510" s="18" t="str">
        <f t="shared" si="489"/>
        <v/>
      </c>
      <c r="H7510" s="18" t="str">
        <f t="shared" si="490"/>
        <v/>
      </c>
    </row>
    <row r="7511" spans="5:8" x14ac:dyDescent="0.25">
      <c r="E7511" s="18" t="str">
        <f t="shared" si="487"/>
        <v/>
      </c>
      <c r="F7511" s="18" t="str">
        <f t="shared" si="488"/>
        <v/>
      </c>
      <c r="G7511" s="18" t="str">
        <f t="shared" si="489"/>
        <v/>
      </c>
      <c r="H7511" s="18" t="str">
        <f t="shared" si="490"/>
        <v/>
      </c>
    </row>
    <row r="7512" spans="5:8" x14ac:dyDescent="0.25">
      <c r="E7512" s="18" t="str">
        <f t="shared" si="487"/>
        <v/>
      </c>
      <c r="F7512" s="18" t="str">
        <f t="shared" si="488"/>
        <v/>
      </c>
      <c r="G7512" s="18" t="str">
        <f t="shared" si="489"/>
        <v/>
      </c>
      <c r="H7512" s="18" t="str">
        <f t="shared" si="490"/>
        <v/>
      </c>
    </row>
    <row r="7513" spans="5:8" x14ac:dyDescent="0.25">
      <c r="E7513" s="18" t="str">
        <f t="shared" si="487"/>
        <v/>
      </c>
      <c r="F7513" s="18" t="str">
        <f t="shared" si="488"/>
        <v/>
      </c>
      <c r="G7513" s="18" t="str">
        <f t="shared" si="489"/>
        <v/>
      </c>
      <c r="H7513" s="18" t="str">
        <f t="shared" si="490"/>
        <v/>
      </c>
    </row>
    <row r="7514" spans="5:8" x14ac:dyDescent="0.25">
      <c r="E7514" s="18" t="str">
        <f t="shared" si="487"/>
        <v/>
      </c>
      <c r="F7514" s="18" t="str">
        <f t="shared" si="488"/>
        <v/>
      </c>
      <c r="G7514" s="18" t="str">
        <f t="shared" si="489"/>
        <v/>
      </c>
      <c r="H7514" s="18" t="str">
        <f t="shared" si="490"/>
        <v/>
      </c>
    </row>
    <row r="7515" spans="5:8" x14ac:dyDescent="0.25">
      <c r="E7515" s="18" t="str">
        <f t="shared" si="487"/>
        <v/>
      </c>
      <c r="F7515" s="18" t="str">
        <f t="shared" si="488"/>
        <v/>
      </c>
      <c r="G7515" s="18" t="str">
        <f t="shared" si="489"/>
        <v/>
      </c>
      <c r="H7515" s="18" t="str">
        <f t="shared" si="490"/>
        <v/>
      </c>
    </row>
    <row r="7516" spans="5:8" x14ac:dyDescent="0.25">
      <c r="E7516" s="18" t="str">
        <f t="shared" si="487"/>
        <v/>
      </c>
      <c r="F7516" s="18" t="str">
        <f t="shared" si="488"/>
        <v/>
      </c>
      <c r="G7516" s="18" t="str">
        <f t="shared" si="489"/>
        <v/>
      </c>
      <c r="H7516" s="18" t="str">
        <f t="shared" si="490"/>
        <v/>
      </c>
    </row>
    <row r="7517" spans="5:8" x14ac:dyDescent="0.25">
      <c r="E7517" s="18" t="str">
        <f t="shared" si="487"/>
        <v/>
      </c>
      <c r="F7517" s="18" t="str">
        <f t="shared" si="488"/>
        <v/>
      </c>
      <c r="G7517" s="18" t="str">
        <f t="shared" si="489"/>
        <v/>
      </c>
      <c r="H7517" s="18" t="str">
        <f t="shared" si="490"/>
        <v/>
      </c>
    </row>
    <row r="7518" spans="5:8" x14ac:dyDescent="0.25">
      <c r="E7518" s="18" t="str">
        <f t="shared" si="487"/>
        <v/>
      </c>
      <c r="F7518" s="18" t="str">
        <f t="shared" si="488"/>
        <v/>
      </c>
      <c r="G7518" s="18" t="str">
        <f t="shared" si="489"/>
        <v/>
      </c>
      <c r="H7518" s="18" t="str">
        <f t="shared" si="490"/>
        <v/>
      </c>
    </row>
    <row r="7519" spans="5:8" x14ac:dyDescent="0.25">
      <c r="E7519" s="18" t="str">
        <f t="shared" si="487"/>
        <v/>
      </c>
      <c r="F7519" s="18" t="str">
        <f t="shared" si="488"/>
        <v/>
      </c>
      <c r="G7519" s="18" t="str">
        <f t="shared" si="489"/>
        <v/>
      </c>
      <c r="H7519" s="18" t="str">
        <f t="shared" si="490"/>
        <v/>
      </c>
    </row>
    <row r="7520" spans="5:8" x14ac:dyDescent="0.25">
      <c r="E7520" s="18" t="str">
        <f t="shared" si="487"/>
        <v/>
      </c>
      <c r="F7520" s="18" t="str">
        <f t="shared" si="488"/>
        <v/>
      </c>
      <c r="G7520" s="18" t="str">
        <f t="shared" si="489"/>
        <v/>
      </c>
      <c r="H7520" s="18" t="str">
        <f t="shared" si="490"/>
        <v/>
      </c>
    </row>
    <row r="7521" spans="5:8" x14ac:dyDescent="0.25">
      <c r="E7521" s="18" t="str">
        <f t="shared" si="487"/>
        <v/>
      </c>
      <c r="F7521" s="18" t="str">
        <f t="shared" si="488"/>
        <v/>
      </c>
      <c r="G7521" s="18" t="str">
        <f t="shared" si="489"/>
        <v/>
      </c>
      <c r="H7521" s="18" t="str">
        <f t="shared" si="490"/>
        <v/>
      </c>
    </row>
    <row r="7522" spans="5:8" x14ac:dyDescent="0.25">
      <c r="E7522" s="18" t="str">
        <f t="shared" si="487"/>
        <v/>
      </c>
      <c r="F7522" s="18" t="str">
        <f t="shared" si="488"/>
        <v/>
      </c>
      <c r="G7522" s="18" t="str">
        <f t="shared" si="489"/>
        <v/>
      </c>
      <c r="H7522" s="18" t="str">
        <f t="shared" si="490"/>
        <v/>
      </c>
    </row>
    <row r="7523" spans="5:8" x14ac:dyDescent="0.25">
      <c r="E7523" s="18" t="str">
        <f t="shared" si="487"/>
        <v/>
      </c>
      <c r="F7523" s="18" t="str">
        <f t="shared" si="488"/>
        <v/>
      </c>
      <c r="G7523" s="18" t="str">
        <f t="shared" si="489"/>
        <v/>
      </c>
      <c r="H7523" s="18" t="str">
        <f t="shared" si="490"/>
        <v/>
      </c>
    </row>
    <row r="7524" spans="5:8" x14ac:dyDescent="0.25">
      <c r="E7524" s="18" t="str">
        <f t="shared" si="487"/>
        <v/>
      </c>
      <c r="F7524" s="18" t="str">
        <f t="shared" si="488"/>
        <v/>
      </c>
      <c r="G7524" s="18" t="str">
        <f t="shared" si="489"/>
        <v/>
      </c>
      <c r="H7524" s="18" t="str">
        <f t="shared" si="490"/>
        <v/>
      </c>
    </row>
    <row r="7525" spans="5:8" x14ac:dyDescent="0.25">
      <c r="E7525" s="18" t="str">
        <f t="shared" si="487"/>
        <v/>
      </c>
      <c r="F7525" s="18" t="str">
        <f t="shared" si="488"/>
        <v/>
      </c>
      <c r="G7525" s="18" t="str">
        <f t="shared" si="489"/>
        <v/>
      </c>
      <c r="H7525" s="18" t="str">
        <f t="shared" si="490"/>
        <v/>
      </c>
    </row>
    <row r="7526" spans="5:8" x14ac:dyDescent="0.25">
      <c r="E7526" s="18" t="str">
        <f t="shared" si="487"/>
        <v/>
      </c>
      <c r="F7526" s="18" t="str">
        <f t="shared" si="488"/>
        <v/>
      </c>
      <c r="G7526" s="18" t="str">
        <f t="shared" si="489"/>
        <v/>
      </c>
      <c r="H7526" s="18" t="str">
        <f t="shared" si="490"/>
        <v/>
      </c>
    </row>
    <row r="7527" spans="5:8" x14ac:dyDescent="0.25">
      <c r="E7527" s="18" t="str">
        <f t="shared" si="487"/>
        <v/>
      </c>
      <c r="F7527" s="18" t="str">
        <f t="shared" si="488"/>
        <v/>
      </c>
      <c r="G7527" s="18" t="str">
        <f t="shared" si="489"/>
        <v/>
      </c>
      <c r="H7527" s="18" t="str">
        <f t="shared" si="490"/>
        <v/>
      </c>
    </row>
    <row r="7528" spans="5:8" x14ac:dyDescent="0.25">
      <c r="E7528" s="18" t="str">
        <f t="shared" si="487"/>
        <v/>
      </c>
      <c r="F7528" s="18" t="str">
        <f t="shared" si="488"/>
        <v/>
      </c>
      <c r="G7528" s="18" t="str">
        <f t="shared" si="489"/>
        <v/>
      </c>
      <c r="H7528" s="18" t="str">
        <f t="shared" si="490"/>
        <v/>
      </c>
    </row>
    <row r="7529" spans="5:8" x14ac:dyDescent="0.25">
      <c r="E7529" s="18" t="str">
        <f t="shared" si="487"/>
        <v/>
      </c>
      <c r="F7529" s="18" t="str">
        <f t="shared" si="488"/>
        <v/>
      </c>
      <c r="G7529" s="18" t="str">
        <f t="shared" si="489"/>
        <v/>
      </c>
      <c r="H7529" s="18" t="str">
        <f t="shared" si="490"/>
        <v/>
      </c>
    </row>
    <row r="7530" spans="5:8" x14ac:dyDescent="0.25">
      <c r="E7530" s="18" t="str">
        <f t="shared" si="487"/>
        <v/>
      </c>
      <c r="F7530" s="18" t="str">
        <f t="shared" si="488"/>
        <v/>
      </c>
      <c r="G7530" s="18" t="str">
        <f t="shared" si="489"/>
        <v/>
      </c>
      <c r="H7530" s="18" t="str">
        <f t="shared" si="490"/>
        <v/>
      </c>
    </row>
    <row r="7531" spans="5:8" x14ac:dyDescent="0.25">
      <c r="E7531" s="18" t="str">
        <f t="shared" si="487"/>
        <v/>
      </c>
      <c r="F7531" s="18" t="str">
        <f t="shared" si="488"/>
        <v/>
      </c>
      <c r="G7531" s="18" t="str">
        <f t="shared" si="489"/>
        <v/>
      </c>
      <c r="H7531" s="18" t="str">
        <f t="shared" si="490"/>
        <v/>
      </c>
    </row>
    <row r="7532" spans="5:8" x14ac:dyDescent="0.25">
      <c r="E7532" s="18" t="str">
        <f t="shared" si="487"/>
        <v/>
      </c>
      <c r="F7532" s="18" t="str">
        <f t="shared" si="488"/>
        <v/>
      </c>
      <c r="G7532" s="18" t="str">
        <f t="shared" si="489"/>
        <v/>
      </c>
      <c r="H7532" s="18" t="str">
        <f t="shared" si="490"/>
        <v/>
      </c>
    </row>
    <row r="7533" spans="5:8" x14ac:dyDescent="0.25">
      <c r="E7533" s="18" t="str">
        <f t="shared" si="487"/>
        <v/>
      </c>
      <c r="F7533" s="18" t="str">
        <f t="shared" si="488"/>
        <v/>
      </c>
      <c r="G7533" s="18" t="str">
        <f t="shared" si="489"/>
        <v/>
      </c>
      <c r="H7533" s="18" t="str">
        <f t="shared" si="490"/>
        <v/>
      </c>
    </row>
    <row r="7534" spans="5:8" x14ac:dyDescent="0.25">
      <c r="E7534" s="18" t="str">
        <f t="shared" si="487"/>
        <v/>
      </c>
      <c r="F7534" s="18" t="str">
        <f t="shared" si="488"/>
        <v/>
      </c>
      <c r="G7534" s="18" t="str">
        <f t="shared" si="489"/>
        <v/>
      </c>
      <c r="H7534" s="18" t="str">
        <f t="shared" si="490"/>
        <v/>
      </c>
    </row>
    <row r="7535" spans="5:8" x14ac:dyDescent="0.25">
      <c r="E7535" s="18" t="str">
        <f t="shared" si="487"/>
        <v/>
      </c>
      <c r="F7535" s="18" t="str">
        <f t="shared" si="488"/>
        <v/>
      </c>
      <c r="G7535" s="18" t="str">
        <f t="shared" si="489"/>
        <v/>
      </c>
      <c r="H7535" s="18" t="str">
        <f t="shared" si="490"/>
        <v/>
      </c>
    </row>
    <row r="7536" spans="5:8" x14ac:dyDescent="0.25">
      <c r="E7536" s="18" t="str">
        <f t="shared" si="487"/>
        <v/>
      </c>
      <c r="F7536" s="18" t="str">
        <f t="shared" si="488"/>
        <v/>
      </c>
      <c r="G7536" s="18" t="str">
        <f t="shared" si="489"/>
        <v/>
      </c>
      <c r="H7536" s="18" t="str">
        <f t="shared" si="490"/>
        <v/>
      </c>
    </row>
    <row r="7537" spans="5:8" x14ac:dyDescent="0.25">
      <c r="E7537" s="18" t="str">
        <f t="shared" si="487"/>
        <v/>
      </c>
      <c r="F7537" s="18" t="str">
        <f t="shared" si="488"/>
        <v/>
      </c>
      <c r="G7537" s="18" t="str">
        <f t="shared" si="489"/>
        <v/>
      </c>
      <c r="H7537" s="18" t="str">
        <f t="shared" si="490"/>
        <v/>
      </c>
    </row>
    <row r="7538" spans="5:8" x14ac:dyDescent="0.25">
      <c r="E7538" s="18" t="str">
        <f t="shared" si="487"/>
        <v/>
      </c>
      <c r="F7538" s="18" t="str">
        <f t="shared" si="488"/>
        <v/>
      </c>
      <c r="G7538" s="18" t="str">
        <f t="shared" si="489"/>
        <v/>
      </c>
      <c r="H7538" s="18" t="str">
        <f t="shared" si="490"/>
        <v/>
      </c>
    </row>
    <row r="7539" spans="5:8" x14ac:dyDescent="0.25">
      <c r="E7539" s="18" t="str">
        <f t="shared" si="487"/>
        <v/>
      </c>
      <c r="F7539" s="18" t="str">
        <f t="shared" si="488"/>
        <v/>
      </c>
      <c r="G7539" s="18" t="str">
        <f t="shared" si="489"/>
        <v/>
      </c>
      <c r="H7539" s="18" t="str">
        <f t="shared" si="490"/>
        <v/>
      </c>
    </row>
    <row r="7540" spans="5:8" x14ac:dyDescent="0.25">
      <c r="E7540" s="18" t="str">
        <f t="shared" si="487"/>
        <v/>
      </c>
      <c r="F7540" s="18" t="str">
        <f t="shared" si="488"/>
        <v/>
      </c>
      <c r="G7540" s="18" t="str">
        <f t="shared" si="489"/>
        <v/>
      </c>
      <c r="H7540" s="18" t="str">
        <f t="shared" si="490"/>
        <v/>
      </c>
    </row>
    <row r="7541" spans="5:8" x14ac:dyDescent="0.25">
      <c r="E7541" s="18" t="str">
        <f t="shared" si="487"/>
        <v/>
      </c>
      <c r="F7541" s="18" t="str">
        <f t="shared" si="488"/>
        <v/>
      </c>
      <c r="G7541" s="18" t="str">
        <f t="shared" si="489"/>
        <v/>
      </c>
      <c r="H7541" s="18" t="str">
        <f t="shared" si="490"/>
        <v/>
      </c>
    </row>
    <row r="7542" spans="5:8" x14ac:dyDescent="0.25">
      <c r="E7542" s="18" t="str">
        <f t="shared" si="487"/>
        <v/>
      </c>
      <c r="F7542" s="18" t="str">
        <f t="shared" si="488"/>
        <v/>
      </c>
      <c r="G7542" s="18" t="str">
        <f t="shared" si="489"/>
        <v/>
      </c>
      <c r="H7542" s="18" t="str">
        <f t="shared" si="490"/>
        <v/>
      </c>
    </row>
    <row r="7543" spans="5:8" x14ac:dyDescent="0.25">
      <c r="E7543" s="18" t="str">
        <f t="shared" si="487"/>
        <v/>
      </c>
      <c r="F7543" s="18" t="str">
        <f t="shared" si="488"/>
        <v/>
      </c>
      <c r="G7543" s="18" t="str">
        <f t="shared" si="489"/>
        <v/>
      </c>
      <c r="H7543" s="18" t="str">
        <f t="shared" si="490"/>
        <v/>
      </c>
    </row>
    <row r="7544" spans="5:8" x14ac:dyDescent="0.25">
      <c r="E7544" s="18" t="str">
        <f t="shared" si="487"/>
        <v/>
      </c>
      <c r="F7544" s="18" t="str">
        <f t="shared" si="488"/>
        <v/>
      </c>
      <c r="G7544" s="18" t="str">
        <f t="shared" si="489"/>
        <v/>
      </c>
      <c r="H7544" s="18" t="str">
        <f t="shared" si="490"/>
        <v/>
      </c>
    </row>
    <row r="7545" spans="5:8" x14ac:dyDescent="0.25">
      <c r="E7545" s="18" t="str">
        <f t="shared" si="487"/>
        <v/>
      </c>
      <c r="F7545" s="18" t="str">
        <f t="shared" si="488"/>
        <v/>
      </c>
      <c r="G7545" s="18" t="str">
        <f t="shared" si="489"/>
        <v/>
      </c>
      <c r="H7545" s="18" t="str">
        <f t="shared" si="490"/>
        <v/>
      </c>
    </row>
    <row r="7546" spans="5:8" x14ac:dyDescent="0.25">
      <c r="E7546" s="18" t="str">
        <f t="shared" si="487"/>
        <v/>
      </c>
      <c r="F7546" s="18" t="str">
        <f t="shared" si="488"/>
        <v/>
      </c>
      <c r="G7546" s="18" t="str">
        <f t="shared" si="489"/>
        <v/>
      </c>
      <c r="H7546" s="18" t="str">
        <f t="shared" si="490"/>
        <v/>
      </c>
    </row>
    <row r="7547" spans="5:8" x14ac:dyDescent="0.25">
      <c r="E7547" s="18" t="str">
        <f t="shared" si="487"/>
        <v/>
      </c>
      <c r="F7547" s="18" t="str">
        <f t="shared" si="488"/>
        <v/>
      </c>
      <c r="G7547" s="18" t="str">
        <f t="shared" si="489"/>
        <v/>
      </c>
      <c r="H7547" s="18" t="str">
        <f t="shared" si="490"/>
        <v/>
      </c>
    </row>
    <row r="7548" spans="5:8" x14ac:dyDescent="0.25">
      <c r="E7548" s="18" t="str">
        <f t="shared" si="487"/>
        <v/>
      </c>
      <c r="F7548" s="18" t="str">
        <f t="shared" si="488"/>
        <v/>
      </c>
      <c r="G7548" s="18" t="str">
        <f t="shared" si="489"/>
        <v/>
      </c>
      <c r="H7548" s="18" t="str">
        <f t="shared" si="490"/>
        <v/>
      </c>
    </row>
    <row r="7549" spans="5:8" x14ac:dyDescent="0.25">
      <c r="E7549" s="18" t="str">
        <f t="shared" si="487"/>
        <v/>
      </c>
      <c r="F7549" s="18" t="str">
        <f t="shared" si="488"/>
        <v/>
      </c>
      <c r="G7549" s="18" t="str">
        <f t="shared" si="489"/>
        <v/>
      </c>
      <c r="H7549" s="18" t="str">
        <f t="shared" si="490"/>
        <v/>
      </c>
    </row>
    <row r="7550" spans="5:8" x14ac:dyDescent="0.25">
      <c r="E7550" s="18" t="str">
        <f t="shared" si="487"/>
        <v/>
      </c>
      <c r="F7550" s="18" t="str">
        <f t="shared" si="488"/>
        <v/>
      </c>
      <c r="G7550" s="18" t="str">
        <f t="shared" si="489"/>
        <v/>
      </c>
      <c r="H7550" s="18" t="str">
        <f t="shared" si="490"/>
        <v/>
      </c>
    </row>
    <row r="7551" spans="5:8" x14ac:dyDescent="0.25">
      <c r="E7551" s="18" t="str">
        <f t="shared" si="487"/>
        <v/>
      </c>
      <c r="F7551" s="18" t="str">
        <f t="shared" si="488"/>
        <v/>
      </c>
      <c r="G7551" s="18" t="str">
        <f t="shared" si="489"/>
        <v/>
      </c>
      <c r="H7551" s="18" t="str">
        <f t="shared" si="490"/>
        <v/>
      </c>
    </row>
    <row r="7552" spans="5:8" x14ac:dyDescent="0.25">
      <c r="E7552" s="18" t="str">
        <f t="shared" si="487"/>
        <v/>
      </c>
      <c r="F7552" s="18" t="str">
        <f t="shared" si="488"/>
        <v/>
      </c>
      <c r="G7552" s="18" t="str">
        <f t="shared" si="489"/>
        <v/>
      </c>
      <c r="H7552" s="18" t="str">
        <f t="shared" si="490"/>
        <v/>
      </c>
    </row>
    <row r="7553" spans="5:8" x14ac:dyDescent="0.25">
      <c r="E7553" s="18" t="str">
        <f t="shared" si="487"/>
        <v/>
      </c>
      <c r="F7553" s="18" t="str">
        <f t="shared" si="488"/>
        <v/>
      </c>
      <c r="G7553" s="18" t="str">
        <f t="shared" si="489"/>
        <v/>
      </c>
      <c r="H7553" s="18" t="str">
        <f t="shared" si="490"/>
        <v/>
      </c>
    </row>
    <row r="7554" spans="5:8" x14ac:dyDescent="0.25">
      <c r="E7554" s="18" t="str">
        <f t="shared" si="487"/>
        <v/>
      </c>
      <c r="F7554" s="18" t="str">
        <f t="shared" si="488"/>
        <v/>
      </c>
      <c r="G7554" s="18" t="str">
        <f t="shared" si="489"/>
        <v/>
      </c>
      <c r="H7554" s="18" t="str">
        <f t="shared" si="490"/>
        <v/>
      </c>
    </row>
    <row r="7555" spans="5:8" x14ac:dyDescent="0.25">
      <c r="E7555" s="18" t="str">
        <f t="shared" si="487"/>
        <v/>
      </c>
      <c r="F7555" s="18" t="str">
        <f t="shared" si="488"/>
        <v/>
      </c>
      <c r="G7555" s="18" t="str">
        <f t="shared" si="489"/>
        <v/>
      </c>
      <c r="H7555" s="18" t="str">
        <f t="shared" si="490"/>
        <v/>
      </c>
    </row>
    <row r="7556" spans="5:8" x14ac:dyDescent="0.25">
      <c r="E7556" s="18" t="str">
        <f t="shared" si="487"/>
        <v/>
      </c>
      <c r="F7556" s="18" t="str">
        <f t="shared" si="488"/>
        <v/>
      </c>
      <c r="G7556" s="18" t="str">
        <f t="shared" si="489"/>
        <v/>
      </c>
      <c r="H7556" s="18" t="str">
        <f t="shared" si="490"/>
        <v/>
      </c>
    </row>
    <row r="7557" spans="5:8" x14ac:dyDescent="0.25">
      <c r="E7557" s="18" t="str">
        <f t="shared" si="487"/>
        <v/>
      </c>
      <c r="F7557" s="18" t="str">
        <f t="shared" si="488"/>
        <v/>
      </c>
      <c r="G7557" s="18" t="str">
        <f t="shared" si="489"/>
        <v/>
      </c>
      <c r="H7557" s="18" t="str">
        <f t="shared" si="490"/>
        <v/>
      </c>
    </row>
    <row r="7558" spans="5:8" x14ac:dyDescent="0.25">
      <c r="E7558" s="18" t="str">
        <f t="shared" ref="E7558:E7621" si="491">IF($C7558="","",IFERROR(INDEX(ItemPriceCol,MATCH($C7558,ItemName,0)),""))</f>
        <v/>
      </c>
      <c r="F7558" s="18" t="str">
        <f t="shared" ref="F7558:F7621" si="492">IF(OR($D7558="",$E7558=""),"",$D7558*$E7558)</f>
        <v/>
      </c>
      <c r="G7558" s="18" t="str">
        <f t="shared" ref="G7558:G7621" si="493">IF($C7558="","",IFERROR(INDEX(ItemCostCol,MATCH($C7558,ItemName,0)),""))</f>
        <v/>
      </c>
      <c r="H7558" s="18" t="str">
        <f t="shared" ref="H7558:H7621" si="494">IF(OR($F7558="",$G7558=""),"",$F7558-$D7558*$G7558)</f>
        <v/>
      </c>
    </row>
    <row r="7559" spans="5:8" x14ac:dyDescent="0.25">
      <c r="E7559" s="18" t="str">
        <f t="shared" si="491"/>
        <v/>
      </c>
      <c r="F7559" s="18" t="str">
        <f t="shared" si="492"/>
        <v/>
      </c>
      <c r="G7559" s="18" t="str">
        <f t="shared" si="493"/>
        <v/>
      </c>
      <c r="H7559" s="18" t="str">
        <f t="shared" si="494"/>
        <v/>
      </c>
    </row>
    <row r="7560" spans="5:8" x14ac:dyDescent="0.25">
      <c r="E7560" s="18" t="str">
        <f t="shared" si="491"/>
        <v/>
      </c>
      <c r="F7560" s="18" t="str">
        <f t="shared" si="492"/>
        <v/>
      </c>
      <c r="G7560" s="18" t="str">
        <f t="shared" si="493"/>
        <v/>
      </c>
      <c r="H7560" s="18" t="str">
        <f t="shared" si="494"/>
        <v/>
      </c>
    </row>
    <row r="7561" spans="5:8" x14ac:dyDescent="0.25">
      <c r="E7561" s="18" t="str">
        <f t="shared" si="491"/>
        <v/>
      </c>
      <c r="F7561" s="18" t="str">
        <f t="shared" si="492"/>
        <v/>
      </c>
      <c r="G7561" s="18" t="str">
        <f t="shared" si="493"/>
        <v/>
      </c>
      <c r="H7561" s="18" t="str">
        <f t="shared" si="494"/>
        <v/>
      </c>
    </row>
    <row r="7562" spans="5:8" x14ac:dyDescent="0.25">
      <c r="E7562" s="18" t="str">
        <f t="shared" si="491"/>
        <v/>
      </c>
      <c r="F7562" s="18" t="str">
        <f t="shared" si="492"/>
        <v/>
      </c>
      <c r="G7562" s="18" t="str">
        <f t="shared" si="493"/>
        <v/>
      </c>
      <c r="H7562" s="18" t="str">
        <f t="shared" si="494"/>
        <v/>
      </c>
    </row>
    <row r="7563" spans="5:8" x14ac:dyDescent="0.25">
      <c r="E7563" s="18" t="str">
        <f t="shared" si="491"/>
        <v/>
      </c>
      <c r="F7563" s="18" t="str">
        <f t="shared" si="492"/>
        <v/>
      </c>
      <c r="G7563" s="18" t="str">
        <f t="shared" si="493"/>
        <v/>
      </c>
      <c r="H7563" s="18" t="str">
        <f t="shared" si="494"/>
        <v/>
      </c>
    </row>
    <row r="7564" spans="5:8" x14ac:dyDescent="0.25">
      <c r="E7564" s="18" t="str">
        <f t="shared" si="491"/>
        <v/>
      </c>
      <c r="F7564" s="18" t="str">
        <f t="shared" si="492"/>
        <v/>
      </c>
      <c r="G7564" s="18" t="str">
        <f t="shared" si="493"/>
        <v/>
      </c>
      <c r="H7564" s="18" t="str">
        <f t="shared" si="494"/>
        <v/>
      </c>
    </row>
    <row r="7565" spans="5:8" x14ac:dyDescent="0.25">
      <c r="E7565" s="18" t="str">
        <f t="shared" si="491"/>
        <v/>
      </c>
      <c r="F7565" s="18" t="str">
        <f t="shared" si="492"/>
        <v/>
      </c>
      <c r="G7565" s="18" t="str">
        <f t="shared" si="493"/>
        <v/>
      </c>
      <c r="H7565" s="18" t="str">
        <f t="shared" si="494"/>
        <v/>
      </c>
    </row>
    <row r="7566" spans="5:8" x14ac:dyDescent="0.25">
      <c r="E7566" s="18" t="str">
        <f t="shared" si="491"/>
        <v/>
      </c>
      <c r="F7566" s="18" t="str">
        <f t="shared" si="492"/>
        <v/>
      </c>
      <c r="G7566" s="18" t="str">
        <f t="shared" si="493"/>
        <v/>
      </c>
      <c r="H7566" s="18" t="str">
        <f t="shared" si="494"/>
        <v/>
      </c>
    </row>
    <row r="7567" spans="5:8" x14ac:dyDescent="0.25">
      <c r="E7567" s="18" t="str">
        <f t="shared" si="491"/>
        <v/>
      </c>
      <c r="F7567" s="18" t="str">
        <f t="shared" si="492"/>
        <v/>
      </c>
      <c r="G7567" s="18" t="str">
        <f t="shared" si="493"/>
        <v/>
      </c>
      <c r="H7567" s="18" t="str">
        <f t="shared" si="494"/>
        <v/>
      </c>
    </row>
    <row r="7568" spans="5:8" x14ac:dyDescent="0.25">
      <c r="E7568" s="18" t="str">
        <f t="shared" si="491"/>
        <v/>
      </c>
      <c r="F7568" s="18" t="str">
        <f t="shared" si="492"/>
        <v/>
      </c>
      <c r="G7568" s="18" t="str">
        <f t="shared" si="493"/>
        <v/>
      </c>
      <c r="H7568" s="18" t="str">
        <f t="shared" si="494"/>
        <v/>
      </c>
    </row>
    <row r="7569" spans="5:8" x14ac:dyDescent="0.25">
      <c r="E7569" s="18" t="str">
        <f t="shared" si="491"/>
        <v/>
      </c>
      <c r="F7569" s="18" t="str">
        <f t="shared" si="492"/>
        <v/>
      </c>
      <c r="G7569" s="18" t="str">
        <f t="shared" si="493"/>
        <v/>
      </c>
      <c r="H7569" s="18" t="str">
        <f t="shared" si="494"/>
        <v/>
      </c>
    </row>
    <row r="7570" spans="5:8" x14ac:dyDescent="0.25">
      <c r="E7570" s="18" t="str">
        <f t="shared" si="491"/>
        <v/>
      </c>
      <c r="F7570" s="18" t="str">
        <f t="shared" si="492"/>
        <v/>
      </c>
      <c r="G7570" s="18" t="str">
        <f t="shared" si="493"/>
        <v/>
      </c>
      <c r="H7570" s="18" t="str">
        <f t="shared" si="494"/>
        <v/>
      </c>
    </row>
    <row r="7571" spans="5:8" x14ac:dyDescent="0.25">
      <c r="E7571" s="18" t="str">
        <f t="shared" si="491"/>
        <v/>
      </c>
      <c r="F7571" s="18" t="str">
        <f t="shared" si="492"/>
        <v/>
      </c>
      <c r="G7571" s="18" t="str">
        <f t="shared" si="493"/>
        <v/>
      </c>
      <c r="H7571" s="18" t="str">
        <f t="shared" si="494"/>
        <v/>
      </c>
    </row>
    <row r="7572" spans="5:8" x14ac:dyDescent="0.25">
      <c r="E7572" s="18" t="str">
        <f t="shared" si="491"/>
        <v/>
      </c>
      <c r="F7572" s="18" t="str">
        <f t="shared" si="492"/>
        <v/>
      </c>
      <c r="G7572" s="18" t="str">
        <f t="shared" si="493"/>
        <v/>
      </c>
      <c r="H7572" s="18" t="str">
        <f t="shared" si="494"/>
        <v/>
      </c>
    </row>
    <row r="7573" spans="5:8" x14ac:dyDescent="0.25">
      <c r="E7573" s="18" t="str">
        <f t="shared" si="491"/>
        <v/>
      </c>
      <c r="F7573" s="18" t="str">
        <f t="shared" si="492"/>
        <v/>
      </c>
      <c r="G7573" s="18" t="str">
        <f t="shared" si="493"/>
        <v/>
      </c>
      <c r="H7573" s="18" t="str">
        <f t="shared" si="494"/>
        <v/>
      </c>
    </row>
    <row r="7574" spans="5:8" x14ac:dyDescent="0.25">
      <c r="E7574" s="18" t="str">
        <f t="shared" si="491"/>
        <v/>
      </c>
      <c r="F7574" s="18" t="str">
        <f t="shared" si="492"/>
        <v/>
      </c>
      <c r="G7574" s="18" t="str">
        <f t="shared" si="493"/>
        <v/>
      </c>
      <c r="H7574" s="18" t="str">
        <f t="shared" si="494"/>
        <v/>
      </c>
    </row>
    <row r="7575" spans="5:8" x14ac:dyDescent="0.25">
      <c r="E7575" s="18" t="str">
        <f t="shared" si="491"/>
        <v/>
      </c>
      <c r="F7575" s="18" t="str">
        <f t="shared" si="492"/>
        <v/>
      </c>
      <c r="G7575" s="18" t="str">
        <f t="shared" si="493"/>
        <v/>
      </c>
      <c r="H7575" s="18" t="str">
        <f t="shared" si="494"/>
        <v/>
      </c>
    </row>
    <row r="7576" spans="5:8" x14ac:dyDescent="0.25">
      <c r="E7576" s="18" t="str">
        <f t="shared" si="491"/>
        <v/>
      </c>
      <c r="F7576" s="18" t="str">
        <f t="shared" si="492"/>
        <v/>
      </c>
      <c r="G7576" s="18" t="str">
        <f t="shared" si="493"/>
        <v/>
      </c>
      <c r="H7576" s="18" t="str">
        <f t="shared" si="494"/>
        <v/>
      </c>
    </row>
    <row r="7577" spans="5:8" x14ac:dyDescent="0.25">
      <c r="E7577" s="18" t="str">
        <f t="shared" si="491"/>
        <v/>
      </c>
      <c r="F7577" s="18" t="str">
        <f t="shared" si="492"/>
        <v/>
      </c>
      <c r="G7577" s="18" t="str">
        <f t="shared" si="493"/>
        <v/>
      </c>
      <c r="H7577" s="18" t="str">
        <f t="shared" si="494"/>
        <v/>
      </c>
    </row>
    <row r="7578" spans="5:8" x14ac:dyDescent="0.25">
      <c r="E7578" s="18" t="str">
        <f t="shared" si="491"/>
        <v/>
      </c>
      <c r="F7578" s="18" t="str">
        <f t="shared" si="492"/>
        <v/>
      </c>
      <c r="G7578" s="18" t="str">
        <f t="shared" si="493"/>
        <v/>
      </c>
      <c r="H7578" s="18" t="str">
        <f t="shared" si="494"/>
        <v/>
      </c>
    </row>
    <row r="7579" spans="5:8" x14ac:dyDescent="0.25">
      <c r="E7579" s="18" t="str">
        <f t="shared" si="491"/>
        <v/>
      </c>
      <c r="F7579" s="18" t="str">
        <f t="shared" si="492"/>
        <v/>
      </c>
      <c r="G7579" s="18" t="str">
        <f t="shared" si="493"/>
        <v/>
      </c>
      <c r="H7579" s="18" t="str">
        <f t="shared" si="494"/>
        <v/>
      </c>
    </row>
    <row r="7580" spans="5:8" x14ac:dyDescent="0.25">
      <c r="E7580" s="18" t="str">
        <f t="shared" si="491"/>
        <v/>
      </c>
      <c r="F7580" s="18" t="str">
        <f t="shared" si="492"/>
        <v/>
      </c>
      <c r="G7580" s="18" t="str">
        <f t="shared" si="493"/>
        <v/>
      </c>
      <c r="H7580" s="18" t="str">
        <f t="shared" si="494"/>
        <v/>
      </c>
    </row>
    <row r="7581" spans="5:8" x14ac:dyDescent="0.25">
      <c r="E7581" s="18" t="str">
        <f t="shared" si="491"/>
        <v/>
      </c>
      <c r="F7581" s="18" t="str">
        <f t="shared" si="492"/>
        <v/>
      </c>
      <c r="G7581" s="18" t="str">
        <f t="shared" si="493"/>
        <v/>
      </c>
      <c r="H7581" s="18" t="str">
        <f t="shared" si="494"/>
        <v/>
      </c>
    </row>
    <row r="7582" spans="5:8" x14ac:dyDescent="0.25">
      <c r="E7582" s="18" t="str">
        <f t="shared" si="491"/>
        <v/>
      </c>
      <c r="F7582" s="18" t="str">
        <f t="shared" si="492"/>
        <v/>
      </c>
      <c r="G7582" s="18" t="str">
        <f t="shared" si="493"/>
        <v/>
      </c>
      <c r="H7582" s="18" t="str">
        <f t="shared" si="494"/>
        <v/>
      </c>
    </row>
    <row r="7583" spans="5:8" x14ac:dyDescent="0.25">
      <c r="E7583" s="18" t="str">
        <f t="shared" si="491"/>
        <v/>
      </c>
      <c r="F7583" s="18" t="str">
        <f t="shared" si="492"/>
        <v/>
      </c>
      <c r="G7583" s="18" t="str">
        <f t="shared" si="493"/>
        <v/>
      </c>
      <c r="H7583" s="18" t="str">
        <f t="shared" si="494"/>
        <v/>
      </c>
    </row>
    <row r="7584" spans="5:8" x14ac:dyDescent="0.25">
      <c r="E7584" s="18" t="str">
        <f t="shared" si="491"/>
        <v/>
      </c>
      <c r="F7584" s="18" t="str">
        <f t="shared" si="492"/>
        <v/>
      </c>
      <c r="G7584" s="18" t="str">
        <f t="shared" si="493"/>
        <v/>
      </c>
      <c r="H7584" s="18" t="str">
        <f t="shared" si="494"/>
        <v/>
      </c>
    </row>
    <row r="7585" spans="5:8" x14ac:dyDescent="0.25">
      <c r="E7585" s="18" t="str">
        <f t="shared" si="491"/>
        <v/>
      </c>
      <c r="F7585" s="18" t="str">
        <f t="shared" si="492"/>
        <v/>
      </c>
      <c r="G7585" s="18" t="str">
        <f t="shared" si="493"/>
        <v/>
      </c>
      <c r="H7585" s="18" t="str">
        <f t="shared" si="494"/>
        <v/>
      </c>
    </row>
    <row r="7586" spans="5:8" x14ac:dyDescent="0.25">
      <c r="E7586" s="18" t="str">
        <f t="shared" si="491"/>
        <v/>
      </c>
      <c r="F7586" s="18" t="str">
        <f t="shared" si="492"/>
        <v/>
      </c>
      <c r="G7586" s="18" t="str">
        <f t="shared" si="493"/>
        <v/>
      </c>
      <c r="H7586" s="18" t="str">
        <f t="shared" si="494"/>
        <v/>
      </c>
    </row>
    <row r="7587" spans="5:8" x14ac:dyDescent="0.25">
      <c r="E7587" s="18" t="str">
        <f t="shared" si="491"/>
        <v/>
      </c>
      <c r="F7587" s="18" t="str">
        <f t="shared" si="492"/>
        <v/>
      </c>
      <c r="G7587" s="18" t="str">
        <f t="shared" si="493"/>
        <v/>
      </c>
      <c r="H7587" s="18" t="str">
        <f t="shared" si="494"/>
        <v/>
      </c>
    </row>
    <row r="7588" spans="5:8" x14ac:dyDescent="0.25">
      <c r="E7588" s="18" t="str">
        <f t="shared" si="491"/>
        <v/>
      </c>
      <c r="F7588" s="18" t="str">
        <f t="shared" si="492"/>
        <v/>
      </c>
      <c r="G7588" s="18" t="str">
        <f t="shared" si="493"/>
        <v/>
      </c>
      <c r="H7588" s="18" t="str">
        <f t="shared" si="494"/>
        <v/>
      </c>
    </row>
    <row r="7589" spans="5:8" x14ac:dyDescent="0.25">
      <c r="E7589" s="18" t="str">
        <f t="shared" si="491"/>
        <v/>
      </c>
      <c r="F7589" s="18" t="str">
        <f t="shared" si="492"/>
        <v/>
      </c>
      <c r="G7589" s="18" t="str">
        <f t="shared" si="493"/>
        <v/>
      </c>
      <c r="H7589" s="18" t="str">
        <f t="shared" si="494"/>
        <v/>
      </c>
    </row>
    <row r="7590" spans="5:8" x14ac:dyDescent="0.25">
      <c r="E7590" s="18" t="str">
        <f t="shared" si="491"/>
        <v/>
      </c>
      <c r="F7590" s="18" t="str">
        <f t="shared" si="492"/>
        <v/>
      </c>
      <c r="G7590" s="18" t="str">
        <f t="shared" si="493"/>
        <v/>
      </c>
      <c r="H7590" s="18" t="str">
        <f t="shared" si="494"/>
        <v/>
      </c>
    </row>
    <row r="7591" spans="5:8" x14ac:dyDescent="0.25">
      <c r="E7591" s="18" t="str">
        <f t="shared" si="491"/>
        <v/>
      </c>
      <c r="F7591" s="18" t="str">
        <f t="shared" si="492"/>
        <v/>
      </c>
      <c r="G7591" s="18" t="str">
        <f t="shared" si="493"/>
        <v/>
      </c>
      <c r="H7591" s="18" t="str">
        <f t="shared" si="494"/>
        <v/>
      </c>
    </row>
    <row r="7592" spans="5:8" x14ac:dyDescent="0.25">
      <c r="E7592" s="18" t="str">
        <f t="shared" si="491"/>
        <v/>
      </c>
      <c r="F7592" s="18" t="str">
        <f t="shared" si="492"/>
        <v/>
      </c>
      <c r="G7592" s="18" t="str">
        <f t="shared" si="493"/>
        <v/>
      </c>
      <c r="H7592" s="18" t="str">
        <f t="shared" si="494"/>
        <v/>
      </c>
    </row>
    <row r="7593" spans="5:8" x14ac:dyDescent="0.25">
      <c r="E7593" s="18" t="str">
        <f t="shared" si="491"/>
        <v/>
      </c>
      <c r="F7593" s="18" t="str">
        <f t="shared" si="492"/>
        <v/>
      </c>
      <c r="G7593" s="18" t="str">
        <f t="shared" si="493"/>
        <v/>
      </c>
      <c r="H7593" s="18" t="str">
        <f t="shared" si="494"/>
        <v/>
      </c>
    </row>
    <row r="7594" spans="5:8" x14ac:dyDescent="0.25">
      <c r="E7594" s="18" t="str">
        <f t="shared" si="491"/>
        <v/>
      </c>
      <c r="F7594" s="18" t="str">
        <f t="shared" si="492"/>
        <v/>
      </c>
      <c r="G7594" s="18" t="str">
        <f t="shared" si="493"/>
        <v/>
      </c>
      <c r="H7594" s="18" t="str">
        <f t="shared" si="494"/>
        <v/>
      </c>
    </row>
    <row r="7595" spans="5:8" x14ac:dyDescent="0.25">
      <c r="E7595" s="18" t="str">
        <f t="shared" si="491"/>
        <v/>
      </c>
      <c r="F7595" s="18" t="str">
        <f t="shared" si="492"/>
        <v/>
      </c>
      <c r="G7595" s="18" t="str">
        <f t="shared" si="493"/>
        <v/>
      </c>
      <c r="H7595" s="18" t="str">
        <f t="shared" si="494"/>
        <v/>
      </c>
    </row>
    <row r="7596" spans="5:8" x14ac:dyDescent="0.25">
      <c r="E7596" s="18" t="str">
        <f t="shared" si="491"/>
        <v/>
      </c>
      <c r="F7596" s="18" t="str">
        <f t="shared" si="492"/>
        <v/>
      </c>
      <c r="G7596" s="18" t="str">
        <f t="shared" si="493"/>
        <v/>
      </c>
      <c r="H7596" s="18" t="str">
        <f t="shared" si="494"/>
        <v/>
      </c>
    </row>
    <row r="7597" spans="5:8" x14ac:dyDescent="0.25">
      <c r="E7597" s="18" t="str">
        <f t="shared" si="491"/>
        <v/>
      </c>
      <c r="F7597" s="18" t="str">
        <f t="shared" si="492"/>
        <v/>
      </c>
      <c r="G7597" s="18" t="str">
        <f t="shared" si="493"/>
        <v/>
      </c>
      <c r="H7597" s="18" t="str">
        <f t="shared" si="494"/>
        <v/>
      </c>
    </row>
    <row r="7598" spans="5:8" x14ac:dyDescent="0.25">
      <c r="E7598" s="18" t="str">
        <f t="shared" si="491"/>
        <v/>
      </c>
      <c r="F7598" s="18" t="str">
        <f t="shared" si="492"/>
        <v/>
      </c>
      <c r="G7598" s="18" t="str">
        <f t="shared" si="493"/>
        <v/>
      </c>
      <c r="H7598" s="18" t="str">
        <f t="shared" si="494"/>
        <v/>
      </c>
    </row>
    <row r="7599" spans="5:8" x14ac:dyDescent="0.25">
      <c r="E7599" s="18" t="str">
        <f t="shared" si="491"/>
        <v/>
      </c>
      <c r="F7599" s="18" t="str">
        <f t="shared" si="492"/>
        <v/>
      </c>
      <c r="G7599" s="18" t="str">
        <f t="shared" si="493"/>
        <v/>
      </c>
      <c r="H7599" s="18" t="str">
        <f t="shared" si="494"/>
        <v/>
      </c>
    </row>
    <row r="7600" spans="5:8" x14ac:dyDescent="0.25">
      <c r="E7600" s="18" t="str">
        <f t="shared" si="491"/>
        <v/>
      </c>
      <c r="F7600" s="18" t="str">
        <f t="shared" si="492"/>
        <v/>
      </c>
      <c r="G7600" s="18" t="str">
        <f t="shared" si="493"/>
        <v/>
      </c>
      <c r="H7600" s="18" t="str">
        <f t="shared" si="494"/>
        <v/>
      </c>
    </row>
    <row r="7601" spans="5:8" x14ac:dyDescent="0.25">
      <c r="E7601" s="18" t="str">
        <f t="shared" si="491"/>
        <v/>
      </c>
      <c r="F7601" s="18" t="str">
        <f t="shared" si="492"/>
        <v/>
      </c>
      <c r="G7601" s="18" t="str">
        <f t="shared" si="493"/>
        <v/>
      </c>
      <c r="H7601" s="18" t="str">
        <f t="shared" si="494"/>
        <v/>
      </c>
    </row>
    <row r="7602" spans="5:8" x14ac:dyDescent="0.25">
      <c r="E7602" s="18" t="str">
        <f t="shared" si="491"/>
        <v/>
      </c>
      <c r="F7602" s="18" t="str">
        <f t="shared" si="492"/>
        <v/>
      </c>
      <c r="G7602" s="18" t="str">
        <f t="shared" si="493"/>
        <v/>
      </c>
      <c r="H7602" s="18" t="str">
        <f t="shared" si="494"/>
        <v/>
      </c>
    </row>
    <row r="7603" spans="5:8" x14ac:dyDescent="0.25">
      <c r="E7603" s="18" t="str">
        <f t="shared" si="491"/>
        <v/>
      </c>
      <c r="F7603" s="18" t="str">
        <f t="shared" si="492"/>
        <v/>
      </c>
      <c r="G7603" s="18" t="str">
        <f t="shared" si="493"/>
        <v/>
      </c>
      <c r="H7603" s="18" t="str">
        <f t="shared" si="494"/>
        <v/>
      </c>
    </row>
    <row r="7604" spans="5:8" x14ac:dyDescent="0.25">
      <c r="E7604" s="18" t="str">
        <f t="shared" si="491"/>
        <v/>
      </c>
      <c r="F7604" s="18" t="str">
        <f t="shared" si="492"/>
        <v/>
      </c>
      <c r="G7604" s="18" t="str">
        <f t="shared" si="493"/>
        <v/>
      </c>
      <c r="H7604" s="18" t="str">
        <f t="shared" si="494"/>
        <v/>
      </c>
    </row>
    <row r="7605" spans="5:8" x14ac:dyDescent="0.25">
      <c r="E7605" s="18" t="str">
        <f t="shared" si="491"/>
        <v/>
      </c>
      <c r="F7605" s="18" t="str">
        <f t="shared" si="492"/>
        <v/>
      </c>
      <c r="G7605" s="18" t="str">
        <f t="shared" si="493"/>
        <v/>
      </c>
      <c r="H7605" s="18" t="str">
        <f t="shared" si="494"/>
        <v/>
      </c>
    </row>
    <row r="7606" spans="5:8" x14ac:dyDescent="0.25">
      <c r="E7606" s="18" t="str">
        <f t="shared" si="491"/>
        <v/>
      </c>
      <c r="F7606" s="18" t="str">
        <f t="shared" si="492"/>
        <v/>
      </c>
      <c r="G7606" s="18" t="str">
        <f t="shared" si="493"/>
        <v/>
      </c>
      <c r="H7606" s="18" t="str">
        <f t="shared" si="494"/>
        <v/>
      </c>
    </row>
    <row r="7607" spans="5:8" x14ac:dyDescent="0.25">
      <c r="E7607" s="18" t="str">
        <f t="shared" si="491"/>
        <v/>
      </c>
      <c r="F7607" s="18" t="str">
        <f t="shared" si="492"/>
        <v/>
      </c>
      <c r="G7607" s="18" t="str">
        <f t="shared" si="493"/>
        <v/>
      </c>
      <c r="H7607" s="18" t="str">
        <f t="shared" si="494"/>
        <v/>
      </c>
    </row>
    <row r="7608" spans="5:8" x14ac:dyDescent="0.25">
      <c r="E7608" s="18" t="str">
        <f t="shared" si="491"/>
        <v/>
      </c>
      <c r="F7608" s="18" t="str">
        <f t="shared" si="492"/>
        <v/>
      </c>
      <c r="G7608" s="18" t="str">
        <f t="shared" si="493"/>
        <v/>
      </c>
      <c r="H7608" s="18" t="str">
        <f t="shared" si="494"/>
        <v/>
      </c>
    </row>
    <row r="7609" spans="5:8" x14ac:dyDescent="0.25">
      <c r="E7609" s="18" t="str">
        <f t="shared" si="491"/>
        <v/>
      </c>
      <c r="F7609" s="18" t="str">
        <f t="shared" si="492"/>
        <v/>
      </c>
      <c r="G7609" s="18" t="str">
        <f t="shared" si="493"/>
        <v/>
      </c>
      <c r="H7609" s="18" t="str">
        <f t="shared" si="494"/>
        <v/>
      </c>
    </row>
    <row r="7610" spans="5:8" x14ac:dyDescent="0.25">
      <c r="E7610" s="18" t="str">
        <f t="shared" si="491"/>
        <v/>
      </c>
      <c r="F7610" s="18" t="str">
        <f t="shared" si="492"/>
        <v/>
      </c>
      <c r="G7610" s="18" t="str">
        <f t="shared" si="493"/>
        <v/>
      </c>
      <c r="H7610" s="18" t="str">
        <f t="shared" si="494"/>
        <v/>
      </c>
    </row>
    <row r="7611" spans="5:8" x14ac:dyDescent="0.25">
      <c r="E7611" s="18" t="str">
        <f t="shared" si="491"/>
        <v/>
      </c>
      <c r="F7611" s="18" t="str">
        <f t="shared" si="492"/>
        <v/>
      </c>
      <c r="G7611" s="18" t="str">
        <f t="shared" si="493"/>
        <v/>
      </c>
      <c r="H7611" s="18" t="str">
        <f t="shared" si="494"/>
        <v/>
      </c>
    </row>
    <row r="7612" spans="5:8" x14ac:dyDescent="0.25">
      <c r="E7612" s="18" t="str">
        <f t="shared" si="491"/>
        <v/>
      </c>
      <c r="F7612" s="18" t="str">
        <f t="shared" si="492"/>
        <v/>
      </c>
      <c r="G7612" s="18" t="str">
        <f t="shared" si="493"/>
        <v/>
      </c>
      <c r="H7612" s="18" t="str">
        <f t="shared" si="494"/>
        <v/>
      </c>
    </row>
    <row r="7613" spans="5:8" x14ac:dyDescent="0.25">
      <c r="E7613" s="18" t="str">
        <f t="shared" si="491"/>
        <v/>
      </c>
      <c r="F7613" s="18" t="str">
        <f t="shared" si="492"/>
        <v/>
      </c>
      <c r="G7613" s="18" t="str">
        <f t="shared" si="493"/>
        <v/>
      </c>
      <c r="H7613" s="18" t="str">
        <f t="shared" si="494"/>
        <v/>
      </c>
    </row>
    <row r="7614" spans="5:8" x14ac:dyDescent="0.25">
      <c r="E7614" s="18" t="str">
        <f t="shared" si="491"/>
        <v/>
      </c>
      <c r="F7614" s="18" t="str">
        <f t="shared" si="492"/>
        <v/>
      </c>
      <c r="G7614" s="18" t="str">
        <f t="shared" si="493"/>
        <v/>
      </c>
      <c r="H7614" s="18" t="str">
        <f t="shared" si="494"/>
        <v/>
      </c>
    </row>
    <row r="7615" spans="5:8" x14ac:dyDescent="0.25">
      <c r="E7615" s="18" t="str">
        <f t="shared" si="491"/>
        <v/>
      </c>
      <c r="F7615" s="18" t="str">
        <f t="shared" si="492"/>
        <v/>
      </c>
      <c r="G7615" s="18" t="str">
        <f t="shared" si="493"/>
        <v/>
      </c>
      <c r="H7615" s="18" t="str">
        <f t="shared" si="494"/>
        <v/>
      </c>
    </row>
    <row r="7616" spans="5:8" x14ac:dyDescent="0.25">
      <c r="E7616" s="18" t="str">
        <f t="shared" si="491"/>
        <v/>
      </c>
      <c r="F7616" s="18" t="str">
        <f t="shared" si="492"/>
        <v/>
      </c>
      <c r="G7616" s="18" t="str">
        <f t="shared" si="493"/>
        <v/>
      </c>
      <c r="H7616" s="18" t="str">
        <f t="shared" si="494"/>
        <v/>
      </c>
    </row>
    <row r="7617" spans="5:8" x14ac:dyDescent="0.25">
      <c r="E7617" s="18" t="str">
        <f t="shared" si="491"/>
        <v/>
      </c>
      <c r="F7617" s="18" t="str">
        <f t="shared" si="492"/>
        <v/>
      </c>
      <c r="G7617" s="18" t="str">
        <f t="shared" si="493"/>
        <v/>
      </c>
      <c r="H7617" s="18" t="str">
        <f t="shared" si="494"/>
        <v/>
      </c>
    </row>
    <row r="7618" spans="5:8" x14ac:dyDescent="0.25">
      <c r="E7618" s="18" t="str">
        <f t="shared" si="491"/>
        <v/>
      </c>
      <c r="F7618" s="18" t="str">
        <f t="shared" si="492"/>
        <v/>
      </c>
      <c r="G7618" s="18" t="str">
        <f t="shared" si="493"/>
        <v/>
      </c>
      <c r="H7618" s="18" t="str">
        <f t="shared" si="494"/>
        <v/>
      </c>
    </row>
    <row r="7619" spans="5:8" x14ac:dyDescent="0.25">
      <c r="E7619" s="18" t="str">
        <f t="shared" si="491"/>
        <v/>
      </c>
      <c r="F7619" s="18" t="str">
        <f t="shared" si="492"/>
        <v/>
      </c>
      <c r="G7619" s="18" t="str">
        <f t="shared" si="493"/>
        <v/>
      </c>
      <c r="H7619" s="18" t="str">
        <f t="shared" si="494"/>
        <v/>
      </c>
    </row>
    <row r="7620" spans="5:8" x14ac:dyDescent="0.25">
      <c r="E7620" s="18" t="str">
        <f t="shared" si="491"/>
        <v/>
      </c>
      <c r="F7620" s="18" t="str">
        <f t="shared" si="492"/>
        <v/>
      </c>
      <c r="G7620" s="18" t="str">
        <f t="shared" si="493"/>
        <v/>
      </c>
      <c r="H7620" s="18" t="str">
        <f t="shared" si="494"/>
        <v/>
      </c>
    </row>
    <row r="7621" spans="5:8" x14ac:dyDescent="0.25">
      <c r="E7621" s="18" t="str">
        <f t="shared" si="491"/>
        <v/>
      </c>
      <c r="F7621" s="18" t="str">
        <f t="shared" si="492"/>
        <v/>
      </c>
      <c r="G7621" s="18" t="str">
        <f t="shared" si="493"/>
        <v/>
      </c>
      <c r="H7621" s="18" t="str">
        <f t="shared" si="494"/>
        <v/>
      </c>
    </row>
    <row r="7622" spans="5:8" x14ac:dyDescent="0.25">
      <c r="E7622" s="18" t="str">
        <f t="shared" ref="E7622:E7685" si="495">IF($C7622="","",IFERROR(INDEX(ItemPriceCol,MATCH($C7622,ItemName,0)),""))</f>
        <v/>
      </c>
      <c r="F7622" s="18" t="str">
        <f t="shared" ref="F7622:F7685" si="496">IF(OR($D7622="",$E7622=""),"",$D7622*$E7622)</f>
        <v/>
      </c>
      <c r="G7622" s="18" t="str">
        <f t="shared" ref="G7622:G7685" si="497">IF($C7622="","",IFERROR(INDEX(ItemCostCol,MATCH($C7622,ItemName,0)),""))</f>
        <v/>
      </c>
      <c r="H7622" s="18" t="str">
        <f t="shared" ref="H7622:H7685" si="498">IF(OR($F7622="",$G7622=""),"",$F7622-$D7622*$G7622)</f>
        <v/>
      </c>
    </row>
    <row r="7623" spans="5:8" x14ac:dyDescent="0.25">
      <c r="E7623" s="18" t="str">
        <f t="shared" si="495"/>
        <v/>
      </c>
      <c r="F7623" s="18" t="str">
        <f t="shared" si="496"/>
        <v/>
      </c>
      <c r="G7623" s="18" t="str">
        <f t="shared" si="497"/>
        <v/>
      </c>
      <c r="H7623" s="18" t="str">
        <f t="shared" si="498"/>
        <v/>
      </c>
    </row>
    <row r="7624" spans="5:8" x14ac:dyDescent="0.25">
      <c r="E7624" s="18" t="str">
        <f t="shared" si="495"/>
        <v/>
      </c>
      <c r="F7624" s="18" t="str">
        <f t="shared" si="496"/>
        <v/>
      </c>
      <c r="G7624" s="18" t="str">
        <f t="shared" si="497"/>
        <v/>
      </c>
      <c r="H7624" s="18" t="str">
        <f t="shared" si="498"/>
        <v/>
      </c>
    </row>
    <row r="7625" spans="5:8" x14ac:dyDescent="0.25">
      <c r="E7625" s="18" t="str">
        <f t="shared" si="495"/>
        <v/>
      </c>
      <c r="F7625" s="18" t="str">
        <f t="shared" si="496"/>
        <v/>
      </c>
      <c r="G7625" s="18" t="str">
        <f t="shared" si="497"/>
        <v/>
      </c>
      <c r="H7625" s="18" t="str">
        <f t="shared" si="498"/>
        <v/>
      </c>
    </row>
    <row r="7626" spans="5:8" x14ac:dyDescent="0.25">
      <c r="E7626" s="18" t="str">
        <f t="shared" si="495"/>
        <v/>
      </c>
      <c r="F7626" s="18" t="str">
        <f t="shared" si="496"/>
        <v/>
      </c>
      <c r="G7626" s="18" t="str">
        <f t="shared" si="497"/>
        <v/>
      </c>
      <c r="H7626" s="18" t="str">
        <f t="shared" si="498"/>
        <v/>
      </c>
    </row>
    <row r="7627" spans="5:8" x14ac:dyDescent="0.25">
      <c r="E7627" s="18" t="str">
        <f t="shared" si="495"/>
        <v/>
      </c>
      <c r="F7627" s="18" t="str">
        <f t="shared" si="496"/>
        <v/>
      </c>
      <c r="G7627" s="18" t="str">
        <f t="shared" si="497"/>
        <v/>
      </c>
      <c r="H7627" s="18" t="str">
        <f t="shared" si="498"/>
        <v/>
      </c>
    </row>
    <row r="7628" spans="5:8" x14ac:dyDescent="0.25">
      <c r="E7628" s="18" t="str">
        <f t="shared" si="495"/>
        <v/>
      </c>
      <c r="F7628" s="18" t="str">
        <f t="shared" si="496"/>
        <v/>
      </c>
      <c r="G7628" s="18" t="str">
        <f t="shared" si="497"/>
        <v/>
      </c>
      <c r="H7628" s="18" t="str">
        <f t="shared" si="498"/>
        <v/>
      </c>
    </row>
    <row r="7629" spans="5:8" x14ac:dyDescent="0.25">
      <c r="E7629" s="18" t="str">
        <f t="shared" si="495"/>
        <v/>
      </c>
      <c r="F7629" s="18" t="str">
        <f t="shared" si="496"/>
        <v/>
      </c>
      <c r="G7629" s="18" t="str">
        <f t="shared" si="497"/>
        <v/>
      </c>
      <c r="H7629" s="18" t="str">
        <f t="shared" si="498"/>
        <v/>
      </c>
    </row>
    <row r="7630" spans="5:8" x14ac:dyDescent="0.25">
      <c r="E7630" s="18" t="str">
        <f t="shared" si="495"/>
        <v/>
      </c>
      <c r="F7630" s="18" t="str">
        <f t="shared" si="496"/>
        <v/>
      </c>
      <c r="G7630" s="18" t="str">
        <f t="shared" si="497"/>
        <v/>
      </c>
      <c r="H7630" s="18" t="str">
        <f t="shared" si="498"/>
        <v/>
      </c>
    </row>
    <row r="7631" spans="5:8" x14ac:dyDescent="0.25">
      <c r="E7631" s="18" t="str">
        <f t="shared" si="495"/>
        <v/>
      </c>
      <c r="F7631" s="18" t="str">
        <f t="shared" si="496"/>
        <v/>
      </c>
      <c r="G7631" s="18" t="str">
        <f t="shared" si="497"/>
        <v/>
      </c>
      <c r="H7631" s="18" t="str">
        <f t="shared" si="498"/>
        <v/>
      </c>
    </row>
    <row r="7632" spans="5:8" x14ac:dyDescent="0.25">
      <c r="E7632" s="18" t="str">
        <f t="shared" si="495"/>
        <v/>
      </c>
      <c r="F7632" s="18" t="str">
        <f t="shared" si="496"/>
        <v/>
      </c>
      <c r="G7632" s="18" t="str">
        <f t="shared" si="497"/>
        <v/>
      </c>
      <c r="H7632" s="18" t="str">
        <f t="shared" si="498"/>
        <v/>
      </c>
    </row>
    <row r="7633" spans="5:8" x14ac:dyDescent="0.25">
      <c r="E7633" s="18" t="str">
        <f t="shared" si="495"/>
        <v/>
      </c>
      <c r="F7633" s="18" t="str">
        <f t="shared" si="496"/>
        <v/>
      </c>
      <c r="G7633" s="18" t="str">
        <f t="shared" si="497"/>
        <v/>
      </c>
      <c r="H7633" s="18" t="str">
        <f t="shared" si="498"/>
        <v/>
      </c>
    </row>
    <row r="7634" spans="5:8" x14ac:dyDescent="0.25">
      <c r="E7634" s="18" t="str">
        <f t="shared" si="495"/>
        <v/>
      </c>
      <c r="F7634" s="18" t="str">
        <f t="shared" si="496"/>
        <v/>
      </c>
      <c r="G7634" s="18" t="str">
        <f t="shared" si="497"/>
        <v/>
      </c>
      <c r="H7634" s="18" t="str">
        <f t="shared" si="498"/>
        <v/>
      </c>
    </row>
    <row r="7635" spans="5:8" x14ac:dyDescent="0.25">
      <c r="E7635" s="18" t="str">
        <f t="shared" si="495"/>
        <v/>
      </c>
      <c r="F7635" s="18" t="str">
        <f t="shared" si="496"/>
        <v/>
      </c>
      <c r="G7635" s="18" t="str">
        <f t="shared" si="497"/>
        <v/>
      </c>
      <c r="H7635" s="18" t="str">
        <f t="shared" si="498"/>
        <v/>
      </c>
    </row>
    <row r="7636" spans="5:8" x14ac:dyDescent="0.25">
      <c r="E7636" s="18" t="str">
        <f t="shared" si="495"/>
        <v/>
      </c>
      <c r="F7636" s="18" t="str">
        <f t="shared" si="496"/>
        <v/>
      </c>
      <c r="G7636" s="18" t="str">
        <f t="shared" si="497"/>
        <v/>
      </c>
      <c r="H7636" s="18" t="str">
        <f t="shared" si="498"/>
        <v/>
      </c>
    </row>
    <row r="7637" spans="5:8" x14ac:dyDescent="0.25">
      <c r="E7637" s="18" t="str">
        <f t="shared" si="495"/>
        <v/>
      </c>
      <c r="F7637" s="18" t="str">
        <f t="shared" si="496"/>
        <v/>
      </c>
      <c r="G7637" s="18" t="str">
        <f t="shared" si="497"/>
        <v/>
      </c>
      <c r="H7637" s="18" t="str">
        <f t="shared" si="498"/>
        <v/>
      </c>
    </row>
    <row r="7638" spans="5:8" x14ac:dyDescent="0.25">
      <c r="E7638" s="18" t="str">
        <f t="shared" si="495"/>
        <v/>
      </c>
      <c r="F7638" s="18" t="str">
        <f t="shared" si="496"/>
        <v/>
      </c>
      <c r="G7638" s="18" t="str">
        <f t="shared" si="497"/>
        <v/>
      </c>
      <c r="H7638" s="18" t="str">
        <f t="shared" si="498"/>
        <v/>
      </c>
    </row>
    <row r="7639" spans="5:8" x14ac:dyDescent="0.25">
      <c r="E7639" s="18" t="str">
        <f t="shared" si="495"/>
        <v/>
      </c>
      <c r="F7639" s="18" t="str">
        <f t="shared" si="496"/>
        <v/>
      </c>
      <c r="G7639" s="18" t="str">
        <f t="shared" si="497"/>
        <v/>
      </c>
      <c r="H7639" s="18" t="str">
        <f t="shared" si="498"/>
        <v/>
      </c>
    </row>
    <row r="7640" spans="5:8" x14ac:dyDescent="0.25">
      <c r="E7640" s="18" t="str">
        <f t="shared" si="495"/>
        <v/>
      </c>
      <c r="F7640" s="18" t="str">
        <f t="shared" si="496"/>
        <v/>
      </c>
      <c r="G7640" s="18" t="str">
        <f t="shared" si="497"/>
        <v/>
      </c>
      <c r="H7640" s="18" t="str">
        <f t="shared" si="498"/>
        <v/>
      </c>
    </row>
    <row r="7641" spans="5:8" x14ac:dyDescent="0.25">
      <c r="E7641" s="18" t="str">
        <f t="shared" si="495"/>
        <v/>
      </c>
      <c r="F7641" s="18" t="str">
        <f t="shared" si="496"/>
        <v/>
      </c>
      <c r="G7641" s="18" t="str">
        <f t="shared" si="497"/>
        <v/>
      </c>
      <c r="H7641" s="18" t="str">
        <f t="shared" si="498"/>
        <v/>
      </c>
    </row>
    <row r="7642" spans="5:8" x14ac:dyDescent="0.25">
      <c r="E7642" s="18" t="str">
        <f t="shared" si="495"/>
        <v/>
      </c>
      <c r="F7642" s="18" t="str">
        <f t="shared" si="496"/>
        <v/>
      </c>
      <c r="G7642" s="18" t="str">
        <f t="shared" si="497"/>
        <v/>
      </c>
      <c r="H7642" s="18" t="str">
        <f t="shared" si="498"/>
        <v/>
      </c>
    </row>
    <row r="7643" spans="5:8" x14ac:dyDescent="0.25">
      <c r="E7643" s="18" t="str">
        <f t="shared" si="495"/>
        <v/>
      </c>
      <c r="F7643" s="18" t="str">
        <f t="shared" si="496"/>
        <v/>
      </c>
      <c r="G7643" s="18" t="str">
        <f t="shared" si="497"/>
        <v/>
      </c>
      <c r="H7643" s="18" t="str">
        <f t="shared" si="498"/>
        <v/>
      </c>
    </row>
    <row r="7644" spans="5:8" x14ac:dyDescent="0.25">
      <c r="E7644" s="18" t="str">
        <f t="shared" si="495"/>
        <v/>
      </c>
      <c r="F7644" s="18" t="str">
        <f t="shared" si="496"/>
        <v/>
      </c>
      <c r="G7644" s="18" t="str">
        <f t="shared" si="497"/>
        <v/>
      </c>
      <c r="H7644" s="18" t="str">
        <f t="shared" si="498"/>
        <v/>
      </c>
    </row>
    <row r="7645" spans="5:8" x14ac:dyDescent="0.25">
      <c r="E7645" s="18" t="str">
        <f t="shared" si="495"/>
        <v/>
      </c>
      <c r="F7645" s="18" t="str">
        <f t="shared" si="496"/>
        <v/>
      </c>
      <c r="G7645" s="18" t="str">
        <f t="shared" si="497"/>
        <v/>
      </c>
      <c r="H7645" s="18" t="str">
        <f t="shared" si="498"/>
        <v/>
      </c>
    </row>
    <row r="7646" spans="5:8" x14ac:dyDescent="0.25">
      <c r="E7646" s="18" t="str">
        <f t="shared" si="495"/>
        <v/>
      </c>
      <c r="F7646" s="18" t="str">
        <f t="shared" si="496"/>
        <v/>
      </c>
      <c r="G7646" s="18" t="str">
        <f t="shared" si="497"/>
        <v/>
      </c>
      <c r="H7646" s="18" t="str">
        <f t="shared" si="498"/>
        <v/>
      </c>
    </row>
    <row r="7647" spans="5:8" x14ac:dyDescent="0.25">
      <c r="E7647" s="18" t="str">
        <f t="shared" si="495"/>
        <v/>
      </c>
      <c r="F7647" s="18" t="str">
        <f t="shared" si="496"/>
        <v/>
      </c>
      <c r="G7647" s="18" t="str">
        <f t="shared" si="497"/>
        <v/>
      </c>
      <c r="H7647" s="18" t="str">
        <f t="shared" si="498"/>
        <v/>
      </c>
    </row>
    <row r="7648" spans="5:8" x14ac:dyDescent="0.25">
      <c r="E7648" s="18" t="str">
        <f t="shared" si="495"/>
        <v/>
      </c>
      <c r="F7648" s="18" t="str">
        <f t="shared" si="496"/>
        <v/>
      </c>
      <c r="G7648" s="18" t="str">
        <f t="shared" si="497"/>
        <v/>
      </c>
      <c r="H7648" s="18" t="str">
        <f t="shared" si="498"/>
        <v/>
      </c>
    </row>
    <row r="7649" spans="5:8" x14ac:dyDescent="0.25">
      <c r="E7649" s="18" t="str">
        <f t="shared" si="495"/>
        <v/>
      </c>
      <c r="F7649" s="18" t="str">
        <f t="shared" si="496"/>
        <v/>
      </c>
      <c r="G7649" s="18" t="str">
        <f t="shared" si="497"/>
        <v/>
      </c>
      <c r="H7649" s="18" t="str">
        <f t="shared" si="498"/>
        <v/>
      </c>
    </row>
    <row r="7650" spans="5:8" x14ac:dyDescent="0.25">
      <c r="E7650" s="18" t="str">
        <f t="shared" si="495"/>
        <v/>
      </c>
      <c r="F7650" s="18" t="str">
        <f t="shared" si="496"/>
        <v/>
      </c>
      <c r="G7650" s="18" t="str">
        <f t="shared" si="497"/>
        <v/>
      </c>
      <c r="H7650" s="18" t="str">
        <f t="shared" si="498"/>
        <v/>
      </c>
    </row>
    <row r="7651" spans="5:8" x14ac:dyDescent="0.25">
      <c r="E7651" s="18" t="str">
        <f t="shared" si="495"/>
        <v/>
      </c>
      <c r="F7651" s="18" t="str">
        <f t="shared" si="496"/>
        <v/>
      </c>
      <c r="G7651" s="18" t="str">
        <f t="shared" si="497"/>
        <v/>
      </c>
      <c r="H7651" s="18" t="str">
        <f t="shared" si="498"/>
        <v/>
      </c>
    </row>
    <row r="7652" spans="5:8" x14ac:dyDescent="0.25">
      <c r="E7652" s="18" t="str">
        <f t="shared" si="495"/>
        <v/>
      </c>
      <c r="F7652" s="18" t="str">
        <f t="shared" si="496"/>
        <v/>
      </c>
      <c r="G7652" s="18" t="str">
        <f t="shared" si="497"/>
        <v/>
      </c>
      <c r="H7652" s="18" t="str">
        <f t="shared" si="498"/>
        <v/>
      </c>
    </row>
    <row r="7653" spans="5:8" x14ac:dyDescent="0.25">
      <c r="E7653" s="18" t="str">
        <f t="shared" si="495"/>
        <v/>
      </c>
      <c r="F7653" s="18" t="str">
        <f t="shared" si="496"/>
        <v/>
      </c>
      <c r="G7653" s="18" t="str">
        <f t="shared" si="497"/>
        <v/>
      </c>
      <c r="H7653" s="18" t="str">
        <f t="shared" si="498"/>
        <v/>
      </c>
    </row>
    <row r="7654" spans="5:8" x14ac:dyDescent="0.25">
      <c r="E7654" s="18" t="str">
        <f t="shared" si="495"/>
        <v/>
      </c>
      <c r="F7654" s="18" t="str">
        <f t="shared" si="496"/>
        <v/>
      </c>
      <c r="G7654" s="18" t="str">
        <f t="shared" si="497"/>
        <v/>
      </c>
      <c r="H7654" s="18" t="str">
        <f t="shared" si="498"/>
        <v/>
      </c>
    </row>
    <row r="7655" spans="5:8" x14ac:dyDescent="0.25">
      <c r="E7655" s="18" t="str">
        <f t="shared" si="495"/>
        <v/>
      </c>
      <c r="F7655" s="18" t="str">
        <f t="shared" si="496"/>
        <v/>
      </c>
      <c r="G7655" s="18" t="str">
        <f t="shared" si="497"/>
        <v/>
      </c>
      <c r="H7655" s="18" t="str">
        <f t="shared" si="498"/>
        <v/>
      </c>
    </row>
    <row r="7656" spans="5:8" x14ac:dyDescent="0.25">
      <c r="E7656" s="18" t="str">
        <f t="shared" si="495"/>
        <v/>
      </c>
      <c r="F7656" s="18" t="str">
        <f t="shared" si="496"/>
        <v/>
      </c>
      <c r="G7656" s="18" t="str">
        <f t="shared" si="497"/>
        <v/>
      </c>
      <c r="H7656" s="18" t="str">
        <f t="shared" si="498"/>
        <v/>
      </c>
    </row>
    <row r="7657" spans="5:8" x14ac:dyDescent="0.25">
      <c r="E7657" s="18" t="str">
        <f t="shared" si="495"/>
        <v/>
      </c>
      <c r="F7657" s="18" t="str">
        <f t="shared" si="496"/>
        <v/>
      </c>
      <c r="G7657" s="18" t="str">
        <f t="shared" si="497"/>
        <v/>
      </c>
      <c r="H7657" s="18" t="str">
        <f t="shared" si="498"/>
        <v/>
      </c>
    </row>
    <row r="7658" spans="5:8" x14ac:dyDescent="0.25">
      <c r="E7658" s="18" t="str">
        <f t="shared" si="495"/>
        <v/>
      </c>
      <c r="F7658" s="18" t="str">
        <f t="shared" si="496"/>
        <v/>
      </c>
      <c r="G7658" s="18" t="str">
        <f t="shared" si="497"/>
        <v/>
      </c>
      <c r="H7658" s="18" t="str">
        <f t="shared" si="498"/>
        <v/>
      </c>
    </row>
    <row r="7659" spans="5:8" x14ac:dyDescent="0.25">
      <c r="E7659" s="18" t="str">
        <f t="shared" si="495"/>
        <v/>
      </c>
      <c r="F7659" s="18" t="str">
        <f t="shared" si="496"/>
        <v/>
      </c>
      <c r="G7659" s="18" t="str">
        <f t="shared" si="497"/>
        <v/>
      </c>
      <c r="H7659" s="18" t="str">
        <f t="shared" si="498"/>
        <v/>
      </c>
    </row>
    <row r="7660" spans="5:8" x14ac:dyDescent="0.25">
      <c r="E7660" s="18" t="str">
        <f t="shared" si="495"/>
        <v/>
      </c>
      <c r="F7660" s="18" t="str">
        <f t="shared" si="496"/>
        <v/>
      </c>
      <c r="G7660" s="18" t="str">
        <f t="shared" si="497"/>
        <v/>
      </c>
      <c r="H7660" s="18" t="str">
        <f t="shared" si="498"/>
        <v/>
      </c>
    </row>
    <row r="7661" spans="5:8" x14ac:dyDescent="0.25">
      <c r="E7661" s="18" t="str">
        <f t="shared" si="495"/>
        <v/>
      </c>
      <c r="F7661" s="18" t="str">
        <f t="shared" si="496"/>
        <v/>
      </c>
      <c r="G7661" s="18" t="str">
        <f t="shared" si="497"/>
        <v/>
      </c>
      <c r="H7661" s="18" t="str">
        <f t="shared" si="498"/>
        <v/>
      </c>
    </row>
    <row r="7662" spans="5:8" x14ac:dyDescent="0.25">
      <c r="E7662" s="18" t="str">
        <f t="shared" si="495"/>
        <v/>
      </c>
      <c r="F7662" s="18" t="str">
        <f t="shared" si="496"/>
        <v/>
      </c>
      <c r="G7662" s="18" t="str">
        <f t="shared" si="497"/>
        <v/>
      </c>
      <c r="H7662" s="18" t="str">
        <f t="shared" si="498"/>
        <v/>
      </c>
    </row>
    <row r="7663" spans="5:8" x14ac:dyDescent="0.25">
      <c r="E7663" s="18" t="str">
        <f t="shared" si="495"/>
        <v/>
      </c>
      <c r="F7663" s="18" t="str">
        <f t="shared" si="496"/>
        <v/>
      </c>
      <c r="G7663" s="18" t="str">
        <f t="shared" si="497"/>
        <v/>
      </c>
      <c r="H7663" s="18" t="str">
        <f t="shared" si="498"/>
        <v/>
      </c>
    </row>
    <row r="7664" spans="5:8" x14ac:dyDescent="0.25">
      <c r="E7664" s="18" t="str">
        <f t="shared" si="495"/>
        <v/>
      </c>
      <c r="F7664" s="18" t="str">
        <f t="shared" si="496"/>
        <v/>
      </c>
      <c r="G7664" s="18" t="str">
        <f t="shared" si="497"/>
        <v/>
      </c>
      <c r="H7664" s="18" t="str">
        <f t="shared" si="498"/>
        <v/>
      </c>
    </row>
    <row r="7665" spans="5:8" x14ac:dyDescent="0.25">
      <c r="E7665" s="18" t="str">
        <f t="shared" si="495"/>
        <v/>
      </c>
      <c r="F7665" s="18" t="str">
        <f t="shared" si="496"/>
        <v/>
      </c>
      <c r="G7665" s="18" t="str">
        <f t="shared" si="497"/>
        <v/>
      </c>
      <c r="H7665" s="18" t="str">
        <f t="shared" si="498"/>
        <v/>
      </c>
    </row>
    <row r="7666" spans="5:8" x14ac:dyDescent="0.25">
      <c r="E7666" s="18" t="str">
        <f t="shared" si="495"/>
        <v/>
      </c>
      <c r="F7666" s="18" t="str">
        <f t="shared" si="496"/>
        <v/>
      </c>
      <c r="G7666" s="18" t="str">
        <f t="shared" si="497"/>
        <v/>
      </c>
      <c r="H7666" s="18" t="str">
        <f t="shared" si="498"/>
        <v/>
      </c>
    </row>
    <row r="7667" spans="5:8" x14ac:dyDescent="0.25">
      <c r="E7667" s="18" t="str">
        <f t="shared" si="495"/>
        <v/>
      </c>
      <c r="F7667" s="18" t="str">
        <f t="shared" si="496"/>
        <v/>
      </c>
      <c r="G7667" s="18" t="str">
        <f t="shared" si="497"/>
        <v/>
      </c>
      <c r="H7667" s="18" t="str">
        <f t="shared" si="498"/>
        <v/>
      </c>
    </row>
    <row r="7668" spans="5:8" x14ac:dyDescent="0.25">
      <c r="E7668" s="18" t="str">
        <f t="shared" si="495"/>
        <v/>
      </c>
      <c r="F7668" s="18" t="str">
        <f t="shared" si="496"/>
        <v/>
      </c>
      <c r="G7668" s="18" t="str">
        <f t="shared" si="497"/>
        <v/>
      </c>
      <c r="H7668" s="18" t="str">
        <f t="shared" si="498"/>
        <v/>
      </c>
    </row>
    <row r="7669" spans="5:8" x14ac:dyDescent="0.25">
      <c r="E7669" s="18" t="str">
        <f t="shared" si="495"/>
        <v/>
      </c>
      <c r="F7669" s="18" t="str">
        <f t="shared" si="496"/>
        <v/>
      </c>
      <c r="G7669" s="18" t="str">
        <f t="shared" si="497"/>
        <v/>
      </c>
      <c r="H7669" s="18" t="str">
        <f t="shared" si="498"/>
        <v/>
      </c>
    </row>
    <row r="7670" spans="5:8" x14ac:dyDescent="0.25">
      <c r="E7670" s="18" t="str">
        <f t="shared" si="495"/>
        <v/>
      </c>
      <c r="F7670" s="18" t="str">
        <f t="shared" si="496"/>
        <v/>
      </c>
      <c r="G7670" s="18" t="str">
        <f t="shared" si="497"/>
        <v/>
      </c>
      <c r="H7670" s="18" t="str">
        <f t="shared" si="498"/>
        <v/>
      </c>
    </row>
    <row r="7671" spans="5:8" x14ac:dyDescent="0.25">
      <c r="E7671" s="18" t="str">
        <f t="shared" si="495"/>
        <v/>
      </c>
      <c r="F7671" s="18" t="str">
        <f t="shared" si="496"/>
        <v/>
      </c>
      <c r="G7671" s="18" t="str">
        <f t="shared" si="497"/>
        <v/>
      </c>
      <c r="H7671" s="18" t="str">
        <f t="shared" si="498"/>
        <v/>
      </c>
    </row>
    <row r="7672" spans="5:8" x14ac:dyDescent="0.25">
      <c r="E7672" s="18" t="str">
        <f t="shared" si="495"/>
        <v/>
      </c>
      <c r="F7672" s="18" t="str">
        <f t="shared" si="496"/>
        <v/>
      </c>
      <c r="G7672" s="18" t="str">
        <f t="shared" si="497"/>
        <v/>
      </c>
      <c r="H7672" s="18" t="str">
        <f t="shared" si="498"/>
        <v/>
      </c>
    </row>
    <row r="7673" spans="5:8" x14ac:dyDescent="0.25">
      <c r="E7673" s="18" t="str">
        <f t="shared" si="495"/>
        <v/>
      </c>
      <c r="F7673" s="18" t="str">
        <f t="shared" si="496"/>
        <v/>
      </c>
      <c r="G7673" s="18" t="str">
        <f t="shared" si="497"/>
        <v/>
      </c>
      <c r="H7673" s="18" t="str">
        <f t="shared" si="498"/>
        <v/>
      </c>
    </row>
    <row r="7674" spans="5:8" x14ac:dyDescent="0.25">
      <c r="E7674" s="18" t="str">
        <f t="shared" si="495"/>
        <v/>
      </c>
      <c r="F7674" s="18" t="str">
        <f t="shared" si="496"/>
        <v/>
      </c>
      <c r="G7674" s="18" t="str">
        <f t="shared" si="497"/>
        <v/>
      </c>
      <c r="H7674" s="18" t="str">
        <f t="shared" si="498"/>
        <v/>
      </c>
    </row>
    <row r="7675" spans="5:8" x14ac:dyDescent="0.25">
      <c r="E7675" s="18" t="str">
        <f t="shared" si="495"/>
        <v/>
      </c>
      <c r="F7675" s="18" t="str">
        <f t="shared" si="496"/>
        <v/>
      </c>
      <c r="G7675" s="18" t="str">
        <f t="shared" si="497"/>
        <v/>
      </c>
      <c r="H7675" s="18" t="str">
        <f t="shared" si="498"/>
        <v/>
      </c>
    </row>
    <row r="7676" spans="5:8" x14ac:dyDescent="0.25">
      <c r="E7676" s="18" t="str">
        <f t="shared" si="495"/>
        <v/>
      </c>
      <c r="F7676" s="18" t="str">
        <f t="shared" si="496"/>
        <v/>
      </c>
      <c r="G7676" s="18" t="str">
        <f t="shared" si="497"/>
        <v/>
      </c>
      <c r="H7676" s="18" t="str">
        <f t="shared" si="498"/>
        <v/>
      </c>
    </row>
    <row r="7677" spans="5:8" x14ac:dyDescent="0.25">
      <c r="E7677" s="18" t="str">
        <f t="shared" si="495"/>
        <v/>
      </c>
      <c r="F7677" s="18" t="str">
        <f t="shared" si="496"/>
        <v/>
      </c>
      <c r="G7677" s="18" t="str">
        <f t="shared" si="497"/>
        <v/>
      </c>
      <c r="H7677" s="18" t="str">
        <f t="shared" si="498"/>
        <v/>
      </c>
    </row>
    <row r="7678" spans="5:8" x14ac:dyDescent="0.25">
      <c r="E7678" s="18" t="str">
        <f t="shared" si="495"/>
        <v/>
      </c>
      <c r="F7678" s="18" t="str">
        <f t="shared" si="496"/>
        <v/>
      </c>
      <c r="G7678" s="18" t="str">
        <f t="shared" si="497"/>
        <v/>
      </c>
      <c r="H7678" s="18" t="str">
        <f t="shared" si="498"/>
        <v/>
      </c>
    </row>
    <row r="7679" spans="5:8" x14ac:dyDescent="0.25">
      <c r="E7679" s="18" t="str">
        <f t="shared" si="495"/>
        <v/>
      </c>
      <c r="F7679" s="18" t="str">
        <f t="shared" si="496"/>
        <v/>
      </c>
      <c r="G7679" s="18" t="str">
        <f t="shared" si="497"/>
        <v/>
      </c>
      <c r="H7679" s="18" t="str">
        <f t="shared" si="498"/>
        <v/>
      </c>
    </row>
    <row r="7680" spans="5:8" x14ac:dyDescent="0.25">
      <c r="E7680" s="18" t="str">
        <f t="shared" si="495"/>
        <v/>
      </c>
      <c r="F7680" s="18" t="str">
        <f t="shared" si="496"/>
        <v/>
      </c>
      <c r="G7680" s="18" t="str">
        <f t="shared" si="497"/>
        <v/>
      </c>
      <c r="H7680" s="18" t="str">
        <f t="shared" si="498"/>
        <v/>
      </c>
    </row>
    <row r="7681" spans="5:8" x14ac:dyDescent="0.25">
      <c r="E7681" s="18" t="str">
        <f t="shared" si="495"/>
        <v/>
      </c>
      <c r="F7681" s="18" t="str">
        <f t="shared" si="496"/>
        <v/>
      </c>
      <c r="G7681" s="18" t="str">
        <f t="shared" si="497"/>
        <v/>
      </c>
      <c r="H7681" s="18" t="str">
        <f t="shared" si="498"/>
        <v/>
      </c>
    </row>
    <row r="7682" spans="5:8" x14ac:dyDescent="0.25">
      <c r="E7682" s="18" t="str">
        <f t="shared" si="495"/>
        <v/>
      </c>
      <c r="F7682" s="18" t="str">
        <f t="shared" si="496"/>
        <v/>
      </c>
      <c r="G7682" s="18" t="str">
        <f t="shared" si="497"/>
        <v/>
      </c>
      <c r="H7682" s="18" t="str">
        <f t="shared" si="498"/>
        <v/>
      </c>
    </row>
    <row r="7683" spans="5:8" x14ac:dyDescent="0.25">
      <c r="E7683" s="18" t="str">
        <f t="shared" si="495"/>
        <v/>
      </c>
      <c r="F7683" s="18" t="str">
        <f t="shared" si="496"/>
        <v/>
      </c>
      <c r="G7683" s="18" t="str">
        <f t="shared" si="497"/>
        <v/>
      </c>
      <c r="H7683" s="18" t="str">
        <f t="shared" si="498"/>
        <v/>
      </c>
    </row>
    <row r="7684" spans="5:8" x14ac:dyDescent="0.25">
      <c r="E7684" s="18" t="str">
        <f t="shared" si="495"/>
        <v/>
      </c>
      <c r="F7684" s="18" t="str">
        <f t="shared" si="496"/>
        <v/>
      </c>
      <c r="G7684" s="18" t="str">
        <f t="shared" si="497"/>
        <v/>
      </c>
      <c r="H7684" s="18" t="str">
        <f t="shared" si="498"/>
        <v/>
      </c>
    </row>
    <row r="7685" spans="5:8" x14ac:dyDescent="0.25">
      <c r="E7685" s="18" t="str">
        <f t="shared" si="495"/>
        <v/>
      </c>
      <c r="F7685" s="18" t="str">
        <f t="shared" si="496"/>
        <v/>
      </c>
      <c r="G7685" s="18" t="str">
        <f t="shared" si="497"/>
        <v/>
      </c>
      <c r="H7685" s="18" t="str">
        <f t="shared" si="498"/>
        <v/>
      </c>
    </row>
    <row r="7686" spans="5:8" x14ac:dyDescent="0.25">
      <c r="E7686" s="18" t="str">
        <f t="shared" ref="E7686:E7749" si="499">IF($C7686="","",IFERROR(INDEX(ItemPriceCol,MATCH($C7686,ItemName,0)),""))</f>
        <v/>
      </c>
      <c r="F7686" s="18" t="str">
        <f t="shared" ref="F7686:F7749" si="500">IF(OR($D7686="",$E7686=""),"",$D7686*$E7686)</f>
        <v/>
      </c>
      <c r="G7686" s="18" t="str">
        <f t="shared" ref="G7686:G7749" si="501">IF($C7686="","",IFERROR(INDEX(ItemCostCol,MATCH($C7686,ItemName,0)),""))</f>
        <v/>
      </c>
      <c r="H7686" s="18" t="str">
        <f t="shared" ref="H7686:H7749" si="502">IF(OR($F7686="",$G7686=""),"",$F7686-$D7686*$G7686)</f>
        <v/>
      </c>
    </row>
    <row r="7687" spans="5:8" x14ac:dyDescent="0.25">
      <c r="E7687" s="18" t="str">
        <f t="shared" si="499"/>
        <v/>
      </c>
      <c r="F7687" s="18" t="str">
        <f t="shared" si="500"/>
        <v/>
      </c>
      <c r="G7687" s="18" t="str">
        <f t="shared" si="501"/>
        <v/>
      </c>
      <c r="H7687" s="18" t="str">
        <f t="shared" si="502"/>
        <v/>
      </c>
    </row>
    <row r="7688" spans="5:8" x14ac:dyDescent="0.25">
      <c r="E7688" s="18" t="str">
        <f t="shared" si="499"/>
        <v/>
      </c>
      <c r="F7688" s="18" t="str">
        <f t="shared" si="500"/>
        <v/>
      </c>
      <c r="G7688" s="18" t="str">
        <f t="shared" si="501"/>
        <v/>
      </c>
      <c r="H7688" s="18" t="str">
        <f t="shared" si="502"/>
        <v/>
      </c>
    </row>
    <row r="7689" spans="5:8" x14ac:dyDescent="0.25">
      <c r="E7689" s="18" t="str">
        <f t="shared" si="499"/>
        <v/>
      </c>
      <c r="F7689" s="18" t="str">
        <f t="shared" si="500"/>
        <v/>
      </c>
      <c r="G7689" s="18" t="str">
        <f t="shared" si="501"/>
        <v/>
      </c>
      <c r="H7689" s="18" t="str">
        <f t="shared" si="502"/>
        <v/>
      </c>
    </row>
    <row r="7690" spans="5:8" x14ac:dyDescent="0.25">
      <c r="E7690" s="18" t="str">
        <f t="shared" si="499"/>
        <v/>
      </c>
      <c r="F7690" s="18" t="str">
        <f t="shared" si="500"/>
        <v/>
      </c>
      <c r="G7690" s="18" t="str">
        <f t="shared" si="501"/>
        <v/>
      </c>
      <c r="H7690" s="18" t="str">
        <f t="shared" si="502"/>
        <v/>
      </c>
    </row>
    <row r="7691" spans="5:8" x14ac:dyDescent="0.25">
      <c r="E7691" s="18" t="str">
        <f t="shared" si="499"/>
        <v/>
      </c>
      <c r="F7691" s="18" t="str">
        <f t="shared" si="500"/>
        <v/>
      </c>
      <c r="G7691" s="18" t="str">
        <f t="shared" si="501"/>
        <v/>
      </c>
      <c r="H7691" s="18" t="str">
        <f t="shared" si="502"/>
        <v/>
      </c>
    </row>
    <row r="7692" spans="5:8" x14ac:dyDescent="0.25">
      <c r="E7692" s="18" t="str">
        <f t="shared" si="499"/>
        <v/>
      </c>
      <c r="F7692" s="18" t="str">
        <f t="shared" si="500"/>
        <v/>
      </c>
      <c r="G7692" s="18" t="str">
        <f t="shared" si="501"/>
        <v/>
      </c>
      <c r="H7692" s="18" t="str">
        <f t="shared" si="502"/>
        <v/>
      </c>
    </row>
    <row r="7693" spans="5:8" x14ac:dyDescent="0.25">
      <c r="E7693" s="18" t="str">
        <f t="shared" si="499"/>
        <v/>
      </c>
      <c r="F7693" s="18" t="str">
        <f t="shared" si="500"/>
        <v/>
      </c>
      <c r="G7693" s="18" t="str">
        <f t="shared" si="501"/>
        <v/>
      </c>
      <c r="H7693" s="18" t="str">
        <f t="shared" si="502"/>
        <v/>
      </c>
    </row>
    <row r="7694" spans="5:8" x14ac:dyDescent="0.25">
      <c r="E7694" s="18" t="str">
        <f t="shared" si="499"/>
        <v/>
      </c>
      <c r="F7694" s="18" t="str">
        <f t="shared" si="500"/>
        <v/>
      </c>
      <c r="G7694" s="18" t="str">
        <f t="shared" si="501"/>
        <v/>
      </c>
      <c r="H7694" s="18" t="str">
        <f t="shared" si="502"/>
        <v/>
      </c>
    </row>
    <row r="7695" spans="5:8" x14ac:dyDescent="0.25">
      <c r="E7695" s="18" t="str">
        <f t="shared" si="499"/>
        <v/>
      </c>
      <c r="F7695" s="18" t="str">
        <f t="shared" si="500"/>
        <v/>
      </c>
      <c r="G7695" s="18" t="str">
        <f t="shared" si="501"/>
        <v/>
      </c>
      <c r="H7695" s="18" t="str">
        <f t="shared" si="502"/>
        <v/>
      </c>
    </row>
    <row r="7696" spans="5:8" x14ac:dyDescent="0.25">
      <c r="E7696" s="18" t="str">
        <f t="shared" si="499"/>
        <v/>
      </c>
      <c r="F7696" s="18" t="str">
        <f t="shared" si="500"/>
        <v/>
      </c>
      <c r="G7696" s="18" t="str">
        <f t="shared" si="501"/>
        <v/>
      </c>
      <c r="H7696" s="18" t="str">
        <f t="shared" si="502"/>
        <v/>
      </c>
    </row>
    <row r="7697" spans="5:8" x14ac:dyDescent="0.25">
      <c r="E7697" s="18" t="str">
        <f t="shared" si="499"/>
        <v/>
      </c>
      <c r="F7697" s="18" t="str">
        <f t="shared" si="500"/>
        <v/>
      </c>
      <c r="G7697" s="18" t="str">
        <f t="shared" si="501"/>
        <v/>
      </c>
      <c r="H7697" s="18" t="str">
        <f t="shared" si="502"/>
        <v/>
      </c>
    </row>
    <row r="7698" spans="5:8" x14ac:dyDescent="0.25">
      <c r="E7698" s="18" t="str">
        <f t="shared" si="499"/>
        <v/>
      </c>
      <c r="F7698" s="18" t="str">
        <f t="shared" si="500"/>
        <v/>
      </c>
      <c r="G7698" s="18" t="str">
        <f t="shared" si="501"/>
        <v/>
      </c>
      <c r="H7698" s="18" t="str">
        <f t="shared" si="502"/>
        <v/>
      </c>
    </row>
    <row r="7699" spans="5:8" x14ac:dyDescent="0.25">
      <c r="E7699" s="18" t="str">
        <f t="shared" si="499"/>
        <v/>
      </c>
      <c r="F7699" s="18" t="str">
        <f t="shared" si="500"/>
        <v/>
      </c>
      <c r="G7699" s="18" t="str">
        <f t="shared" si="501"/>
        <v/>
      </c>
      <c r="H7699" s="18" t="str">
        <f t="shared" si="502"/>
        <v/>
      </c>
    </row>
    <row r="7700" spans="5:8" x14ac:dyDescent="0.25">
      <c r="E7700" s="18" t="str">
        <f t="shared" si="499"/>
        <v/>
      </c>
      <c r="F7700" s="18" t="str">
        <f t="shared" si="500"/>
        <v/>
      </c>
      <c r="G7700" s="18" t="str">
        <f t="shared" si="501"/>
        <v/>
      </c>
      <c r="H7700" s="18" t="str">
        <f t="shared" si="502"/>
        <v/>
      </c>
    </row>
    <row r="7701" spans="5:8" x14ac:dyDescent="0.25">
      <c r="E7701" s="18" t="str">
        <f t="shared" si="499"/>
        <v/>
      </c>
      <c r="F7701" s="18" t="str">
        <f t="shared" si="500"/>
        <v/>
      </c>
      <c r="G7701" s="18" t="str">
        <f t="shared" si="501"/>
        <v/>
      </c>
      <c r="H7701" s="18" t="str">
        <f t="shared" si="502"/>
        <v/>
      </c>
    </row>
    <row r="7702" spans="5:8" x14ac:dyDescent="0.25">
      <c r="E7702" s="18" t="str">
        <f t="shared" si="499"/>
        <v/>
      </c>
      <c r="F7702" s="18" t="str">
        <f t="shared" si="500"/>
        <v/>
      </c>
      <c r="G7702" s="18" t="str">
        <f t="shared" si="501"/>
        <v/>
      </c>
      <c r="H7702" s="18" t="str">
        <f t="shared" si="502"/>
        <v/>
      </c>
    </row>
    <row r="7703" spans="5:8" x14ac:dyDescent="0.25">
      <c r="E7703" s="18" t="str">
        <f t="shared" si="499"/>
        <v/>
      </c>
      <c r="F7703" s="18" t="str">
        <f t="shared" si="500"/>
        <v/>
      </c>
      <c r="G7703" s="18" t="str">
        <f t="shared" si="501"/>
        <v/>
      </c>
      <c r="H7703" s="18" t="str">
        <f t="shared" si="502"/>
        <v/>
      </c>
    </row>
    <row r="7704" spans="5:8" x14ac:dyDescent="0.25">
      <c r="E7704" s="18" t="str">
        <f t="shared" si="499"/>
        <v/>
      </c>
      <c r="F7704" s="18" t="str">
        <f t="shared" si="500"/>
        <v/>
      </c>
      <c r="G7704" s="18" t="str">
        <f t="shared" si="501"/>
        <v/>
      </c>
      <c r="H7704" s="18" t="str">
        <f t="shared" si="502"/>
        <v/>
      </c>
    </row>
    <row r="7705" spans="5:8" x14ac:dyDescent="0.25">
      <c r="E7705" s="18" t="str">
        <f t="shared" si="499"/>
        <v/>
      </c>
      <c r="F7705" s="18" t="str">
        <f t="shared" si="500"/>
        <v/>
      </c>
      <c r="G7705" s="18" t="str">
        <f t="shared" si="501"/>
        <v/>
      </c>
      <c r="H7705" s="18" t="str">
        <f t="shared" si="502"/>
        <v/>
      </c>
    </row>
    <row r="7706" spans="5:8" x14ac:dyDescent="0.25">
      <c r="E7706" s="18" t="str">
        <f t="shared" si="499"/>
        <v/>
      </c>
      <c r="F7706" s="18" t="str">
        <f t="shared" si="500"/>
        <v/>
      </c>
      <c r="G7706" s="18" t="str">
        <f t="shared" si="501"/>
        <v/>
      </c>
      <c r="H7706" s="18" t="str">
        <f t="shared" si="502"/>
        <v/>
      </c>
    </row>
    <row r="7707" spans="5:8" x14ac:dyDescent="0.25">
      <c r="E7707" s="18" t="str">
        <f t="shared" si="499"/>
        <v/>
      </c>
      <c r="F7707" s="18" t="str">
        <f t="shared" si="500"/>
        <v/>
      </c>
      <c r="G7707" s="18" t="str">
        <f t="shared" si="501"/>
        <v/>
      </c>
      <c r="H7707" s="18" t="str">
        <f t="shared" si="502"/>
        <v/>
      </c>
    </row>
    <row r="7708" spans="5:8" x14ac:dyDescent="0.25">
      <c r="E7708" s="18" t="str">
        <f t="shared" si="499"/>
        <v/>
      </c>
      <c r="F7708" s="18" t="str">
        <f t="shared" si="500"/>
        <v/>
      </c>
      <c r="G7708" s="18" t="str">
        <f t="shared" si="501"/>
        <v/>
      </c>
      <c r="H7708" s="18" t="str">
        <f t="shared" si="502"/>
        <v/>
      </c>
    </row>
    <row r="7709" spans="5:8" x14ac:dyDescent="0.25">
      <c r="E7709" s="18" t="str">
        <f t="shared" si="499"/>
        <v/>
      </c>
      <c r="F7709" s="18" t="str">
        <f t="shared" si="500"/>
        <v/>
      </c>
      <c r="G7709" s="18" t="str">
        <f t="shared" si="501"/>
        <v/>
      </c>
      <c r="H7709" s="18" t="str">
        <f t="shared" si="502"/>
        <v/>
      </c>
    </row>
    <row r="7710" spans="5:8" x14ac:dyDescent="0.25">
      <c r="E7710" s="18" t="str">
        <f t="shared" si="499"/>
        <v/>
      </c>
      <c r="F7710" s="18" t="str">
        <f t="shared" si="500"/>
        <v/>
      </c>
      <c r="G7710" s="18" t="str">
        <f t="shared" si="501"/>
        <v/>
      </c>
      <c r="H7710" s="18" t="str">
        <f t="shared" si="502"/>
        <v/>
      </c>
    </row>
    <row r="7711" spans="5:8" x14ac:dyDescent="0.25">
      <c r="E7711" s="18" t="str">
        <f t="shared" si="499"/>
        <v/>
      </c>
      <c r="F7711" s="18" t="str">
        <f t="shared" si="500"/>
        <v/>
      </c>
      <c r="G7711" s="18" t="str">
        <f t="shared" si="501"/>
        <v/>
      </c>
      <c r="H7711" s="18" t="str">
        <f t="shared" si="502"/>
        <v/>
      </c>
    </row>
    <row r="7712" spans="5:8" x14ac:dyDescent="0.25">
      <c r="E7712" s="18" t="str">
        <f t="shared" si="499"/>
        <v/>
      </c>
      <c r="F7712" s="18" t="str">
        <f t="shared" si="500"/>
        <v/>
      </c>
      <c r="G7712" s="18" t="str">
        <f t="shared" si="501"/>
        <v/>
      </c>
      <c r="H7712" s="18" t="str">
        <f t="shared" si="502"/>
        <v/>
      </c>
    </row>
    <row r="7713" spans="5:8" x14ac:dyDescent="0.25">
      <c r="E7713" s="18" t="str">
        <f t="shared" si="499"/>
        <v/>
      </c>
      <c r="F7713" s="18" t="str">
        <f t="shared" si="500"/>
        <v/>
      </c>
      <c r="G7713" s="18" t="str">
        <f t="shared" si="501"/>
        <v/>
      </c>
      <c r="H7713" s="18" t="str">
        <f t="shared" si="502"/>
        <v/>
      </c>
    </row>
    <row r="7714" spans="5:8" x14ac:dyDescent="0.25">
      <c r="E7714" s="18" t="str">
        <f t="shared" si="499"/>
        <v/>
      </c>
      <c r="F7714" s="18" t="str">
        <f t="shared" si="500"/>
        <v/>
      </c>
      <c r="G7714" s="18" t="str">
        <f t="shared" si="501"/>
        <v/>
      </c>
      <c r="H7714" s="18" t="str">
        <f t="shared" si="502"/>
        <v/>
      </c>
    </row>
    <row r="7715" spans="5:8" x14ac:dyDescent="0.25">
      <c r="E7715" s="18" t="str">
        <f t="shared" si="499"/>
        <v/>
      </c>
      <c r="F7715" s="18" t="str">
        <f t="shared" si="500"/>
        <v/>
      </c>
      <c r="G7715" s="18" t="str">
        <f t="shared" si="501"/>
        <v/>
      </c>
      <c r="H7715" s="18" t="str">
        <f t="shared" si="502"/>
        <v/>
      </c>
    </row>
    <row r="7716" spans="5:8" x14ac:dyDescent="0.25">
      <c r="E7716" s="18" t="str">
        <f t="shared" si="499"/>
        <v/>
      </c>
      <c r="F7716" s="18" t="str">
        <f t="shared" si="500"/>
        <v/>
      </c>
      <c r="G7716" s="18" t="str">
        <f t="shared" si="501"/>
        <v/>
      </c>
      <c r="H7716" s="18" t="str">
        <f t="shared" si="502"/>
        <v/>
      </c>
    </row>
    <row r="7717" spans="5:8" x14ac:dyDescent="0.25">
      <c r="E7717" s="18" t="str">
        <f t="shared" si="499"/>
        <v/>
      </c>
      <c r="F7717" s="18" t="str">
        <f t="shared" si="500"/>
        <v/>
      </c>
      <c r="G7717" s="18" t="str">
        <f t="shared" si="501"/>
        <v/>
      </c>
      <c r="H7717" s="18" t="str">
        <f t="shared" si="502"/>
        <v/>
      </c>
    </row>
    <row r="7718" spans="5:8" x14ac:dyDescent="0.25">
      <c r="E7718" s="18" t="str">
        <f t="shared" si="499"/>
        <v/>
      </c>
      <c r="F7718" s="18" t="str">
        <f t="shared" si="500"/>
        <v/>
      </c>
      <c r="G7718" s="18" t="str">
        <f t="shared" si="501"/>
        <v/>
      </c>
      <c r="H7718" s="18" t="str">
        <f t="shared" si="502"/>
        <v/>
      </c>
    </row>
    <row r="7719" spans="5:8" x14ac:dyDescent="0.25">
      <c r="E7719" s="18" t="str">
        <f t="shared" si="499"/>
        <v/>
      </c>
      <c r="F7719" s="18" t="str">
        <f t="shared" si="500"/>
        <v/>
      </c>
      <c r="G7719" s="18" t="str">
        <f t="shared" si="501"/>
        <v/>
      </c>
      <c r="H7719" s="18" t="str">
        <f t="shared" si="502"/>
        <v/>
      </c>
    </row>
    <row r="7720" spans="5:8" x14ac:dyDescent="0.25">
      <c r="E7720" s="18" t="str">
        <f t="shared" si="499"/>
        <v/>
      </c>
      <c r="F7720" s="18" t="str">
        <f t="shared" si="500"/>
        <v/>
      </c>
      <c r="G7720" s="18" t="str">
        <f t="shared" si="501"/>
        <v/>
      </c>
      <c r="H7720" s="18" t="str">
        <f t="shared" si="502"/>
        <v/>
      </c>
    </row>
    <row r="7721" spans="5:8" x14ac:dyDescent="0.25">
      <c r="E7721" s="18" t="str">
        <f t="shared" si="499"/>
        <v/>
      </c>
      <c r="F7721" s="18" t="str">
        <f t="shared" si="500"/>
        <v/>
      </c>
      <c r="G7721" s="18" t="str">
        <f t="shared" si="501"/>
        <v/>
      </c>
      <c r="H7721" s="18" t="str">
        <f t="shared" si="502"/>
        <v/>
      </c>
    </row>
    <row r="7722" spans="5:8" x14ac:dyDescent="0.25">
      <c r="E7722" s="18" t="str">
        <f t="shared" si="499"/>
        <v/>
      </c>
      <c r="F7722" s="18" t="str">
        <f t="shared" si="500"/>
        <v/>
      </c>
      <c r="G7722" s="18" t="str">
        <f t="shared" si="501"/>
        <v/>
      </c>
      <c r="H7722" s="18" t="str">
        <f t="shared" si="502"/>
        <v/>
      </c>
    </row>
    <row r="7723" spans="5:8" x14ac:dyDescent="0.25">
      <c r="E7723" s="18" t="str">
        <f t="shared" si="499"/>
        <v/>
      </c>
      <c r="F7723" s="18" t="str">
        <f t="shared" si="500"/>
        <v/>
      </c>
      <c r="G7723" s="18" t="str">
        <f t="shared" si="501"/>
        <v/>
      </c>
      <c r="H7723" s="18" t="str">
        <f t="shared" si="502"/>
        <v/>
      </c>
    </row>
    <row r="7724" spans="5:8" x14ac:dyDescent="0.25">
      <c r="E7724" s="18" t="str">
        <f t="shared" si="499"/>
        <v/>
      </c>
      <c r="F7724" s="18" t="str">
        <f t="shared" si="500"/>
        <v/>
      </c>
      <c r="G7724" s="18" t="str">
        <f t="shared" si="501"/>
        <v/>
      </c>
      <c r="H7724" s="18" t="str">
        <f t="shared" si="502"/>
        <v/>
      </c>
    </row>
    <row r="7725" spans="5:8" x14ac:dyDescent="0.25">
      <c r="E7725" s="18" t="str">
        <f t="shared" si="499"/>
        <v/>
      </c>
      <c r="F7725" s="18" t="str">
        <f t="shared" si="500"/>
        <v/>
      </c>
      <c r="G7725" s="18" t="str">
        <f t="shared" si="501"/>
        <v/>
      </c>
      <c r="H7725" s="18" t="str">
        <f t="shared" si="502"/>
        <v/>
      </c>
    </row>
    <row r="7726" spans="5:8" x14ac:dyDescent="0.25">
      <c r="E7726" s="18" t="str">
        <f t="shared" si="499"/>
        <v/>
      </c>
      <c r="F7726" s="18" t="str">
        <f t="shared" si="500"/>
        <v/>
      </c>
      <c r="G7726" s="18" t="str">
        <f t="shared" si="501"/>
        <v/>
      </c>
      <c r="H7726" s="18" t="str">
        <f t="shared" si="502"/>
        <v/>
      </c>
    </row>
    <row r="7727" spans="5:8" x14ac:dyDescent="0.25">
      <c r="E7727" s="18" t="str">
        <f t="shared" si="499"/>
        <v/>
      </c>
      <c r="F7727" s="18" t="str">
        <f t="shared" si="500"/>
        <v/>
      </c>
      <c r="G7727" s="18" t="str">
        <f t="shared" si="501"/>
        <v/>
      </c>
      <c r="H7727" s="18" t="str">
        <f t="shared" si="502"/>
        <v/>
      </c>
    </row>
    <row r="7728" spans="5:8" x14ac:dyDescent="0.25">
      <c r="E7728" s="18" t="str">
        <f t="shared" si="499"/>
        <v/>
      </c>
      <c r="F7728" s="18" t="str">
        <f t="shared" si="500"/>
        <v/>
      </c>
      <c r="G7728" s="18" t="str">
        <f t="shared" si="501"/>
        <v/>
      </c>
      <c r="H7728" s="18" t="str">
        <f t="shared" si="502"/>
        <v/>
      </c>
    </row>
    <row r="7729" spans="5:8" x14ac:dyDescent="0.25">
      <c r="E7729" s="18" t="str">
        <f t="shared" si="499"/>
        <v/>
      </c>
      <c r="F7729" s="18" t="str">
        <f t="shared" si="500"/>
        <v/>
      </c>
      <c r="G7729" s="18" t="str">
        <f t="shared" si="501"/>
        <v/>
      </c>
      <c r="H7729" s="18" t="str">
        <f t="shared" si="502"/>
        <v/>
      </c>
    </row>
    <row r="7730" spans="5:8" x14ac:dyDescent="0.25">
      <c r="E7730" s="18" t="str">
        <f t="shared" si="499"/>
        <v/>
      </c>
      <c r="F7730" s="18" t="str">
        <f t="shared" si="500"/>
        <v/>
      </c>
      <c r="G7730" s="18" t="str">
        <f t="shared" si="501"/>
        <v/>
      </c>
      <c r="H7730" s="18" t="str">
        <f t="shared" si="502"/>
        <v/>
      </c>
    </row>
    <row r="7731" spans="5:8" x14ac:dyDescent="0.25">
      <c r="E7731" s="18" t="str">
        <f t="shared" si="499"/>
        <v/>
      </c>
      <c r="F7731" s="18" t="str">
        <f t="shared" si="500"/>
        <v/>
      </c>
      <c r="G7731" s="18" t="str">
        <f t="shared" si="501"/>
        <v/>
      </c>
      <c r="H7731" s="18" t="str">
        <f t="shared" si="502"/>
        <v/>
      </c>
    </row>
    <row r="7732" spans="5:8" x14ac:dyDescent="0.25">
      <c r="E7732" s="18" t="str">
        <f t="shared" si="499"/>
        <v/>
      </c>
      <c r="F7732" s="18" t="str">
        <f t="shared" si="500"/>
        <v/>
      </c>
      <c r="G7732" s="18" t="str">
        <f t="shared" si="501"/>
        <v/>
      </c>
      <c r="H7732" s="18" t="str">
        <f t="shared" si="502"/>
        <v/>
      </c>
    </row>
    <row r="7733" spans="5:8" x14ac:dyDescent="0.25">
      <c r="E7733" s="18" t="str">
        <f t="shared" si="499"/>
        <v/>
      </c>
      <c r="F7733" s="18" t="str">
        <f t="shared" si="500"/>
        <v/>
      </c>
      <c r="G7733" s="18" t="str">
        <f t="shared" si="501"/>
        <v/>
      </c>
      <c r="H7733" s="18" t="str">
        <f t="shared" si="502"/>
        <v/>
      </c>
    </row>
    <row r="7734" spans="5:8" x14ac:dyDescent="0.25">
      <c r="E7734" s="18" t="str">
        <f t="shared" si="499"/>
        <v/>
      </c>
      <c r="F7734" s="18" t="str">
        <f t="shared" si="500"/>
        <v/>
      </c>
      <c r="G7734" s="18" t="str">
        <f t="shared" si="501"/>
        <v/>
      </c>
      <c r="H7734" s="18" t="str">
        <f t="shared" si="502"/>
        <v/>
      </c>
    </row>
    <row r="7735" spans="5:8" x14ac:dyDescent="0.25">
      <c r="E7735" s="18" t="str">
        <f t="shared" si="499"/>
        <v/>
      </c>
      <c r="F7735" s="18" t="str">
        <f t="shared" si="500"/>
        <v/>
      </c>
      <c r="G7735" s="18" t="str">
        <f t="shared" si="501"/>
        <v/>
      </c>
      <c r="H7735" s="18" t="str">
        <f t="shared" si="502"/>
        <v/>
      </c>
    </row>
    <row r="7736" spans="5:8" x14ac:dyDescent="0.25">
      <c r="E7736" s="18" t="str">
        <f t="shared" si="499"/>
        <v/>
      </c>
      <c r="F7736" s="18" t="str">
        <f t="shared" si="500"/>
        <v/>
      </c>
      <c r="G7736" s="18" t="str">
        <f t="shared" si="501"/>
        <v/>
      </c>
      <c r="H7736" s="18" t="str">
        <f t="shared" si="502"/>
        <v/>
      </c>
    </row>
    <row r="7737" spans="5:8" x14ac:dyDescent="0.25">
      <c r="E7737" s="18" t="str">
        <f t="shared" si="499"/>
        <v/>
      </c>
      <c r="F7737" s="18" t="str">
        <f t="shared" si="500"/>
        <v/>
      </c>
      <c r="G7737" s="18" t="str">
        <f t="shared" si="501"/>
        <v/>
      </c>
      <c r="H7737" s="18" t="str">
        <f t="shared" si="502"/>
        <v/>
      </c>
    </row>
    <row r="7738" spans="5:8" x14ac:dyDescent="0.25">
      <c r="E7738" s="18" t="str">
        <f t="shared" si="499"/>
        <v/>
      </c>
      <c r="F7738" s="18" t="str">
        <f t="shared" si="500"/>
        <v/>
      </c>
      <c r="G7738" s="18" t="str">
        <f t="shared" si="501"/>
        <v/>
      </c>
      <c r="H7738" s="18" t="str">
        <f t="shared" si="502"/>
        <v/>
      </c>
    </row>
    <row r="7739" spans="5:8" x14ac:dyDescent="0.25">
      <c r="E7739" s="18" t="str">
        <f t="shared" si="499"/>
        <v/>
      </c>
      <c r="F7739" s="18" t="str">
        <f t="shared" si="500"/>
        <v/>
      </c>
      <c r="G7739" s="18" t="str">
        <f t="shared" si="501"/>
        <v/>
      </c>
      <c r="H7739" s="18" t="str">
        <f t="shared" si="502"/>
        <v/>
      </c>
    </row>
    <row r="7740" spans="5:8" x14ac:dyDescent="0.25">
      <c r="E7740" s="18" t="str">
        <f t="shared" si="499"/>
        <v/>
      </c>
      <c r="F7740" s="18" t="str">
        <f t="shared" si="500"/>
        <v/>
      </c>
      <c r="G7740" s="18" t="str">
        <f t="shared" si="501"/>
        <v/>
      </c>
      <c r="H7740" s="18" t="str">
        <f t="shared" si="502"/>
        <v/>
      </c>
    </row>
    <row r="7741" spans="5:8" x14ac:dyDescent="0.25">
      <c r="E7741" s="18" t="str">
        <f t="shared" si="499"/>
        <v/>
      </c>
      <c r="F7741" s="18" t="str">
        <f t="shared" si="500"/>
        <v/>
      </c>
      <c r="G7741" s="18" t="str">
        <f t="shared" si="501"/>
        <v/>
      </c>
      <c r="H7741" s="18" t="str">
        <f t="shared" si="502"/>
        <v/>
      </c>
    </row>
    <row r="7742" spans="5:8" x14ac:dyDescent="0.25">
      <c r="E7742" s="18" t="str">
        <f t="shared" si="499"/>
        <v/>
      </c>
      <c r="F7742" s="18" t="str">
        <f t="shared" si="500"/>
        <v/>
      </c>
      <c r="G7742" s="18" t="str">
        <f t="shared" si="501"/>
        <v/>
      </c>
      <c r="H7742" s="18" t="str">
        <f t="shared" si="502"/>
        <v/>
      </c>
    </row>
    <row r="7743" spans="5:8" x14ac:dyDescent="0.25">
      <c r="E7743" s="18" t="str">
        <f t="shared" si="499"/>
        <v/>
      </c>
      <c r="F7743" s="18" t="str">
        <f t="shared" si="500"/>
        <v/>
      </c>
      <c r="G7743" s="18" t="str">
        <f t="shared" si="501"/>
        <v/>
      </c>
      <c r="H7743" s="18" t="str">
        <f t="shared" si="502"/>
        <v/>
      </c>
    </row>
    <row r="7744" spans="5:8" x14ac:dyDescent="0.25">
      <c r="E7744" s="18" t="str">
        <f t="shared" si="499"/>
        <v/>
      </c>
      <c r="F7744" s="18" t="str">
        <f t="shared" si="500"/>
        <v/>
      </c>
      <c r="G7744" s="18" t="str">
        <f t="shared" si="501"/>
        <v/>
      </c>
      <c r="H7744" s="18" t="str">
        <f t="shared" si="502"/>
        <v/>
      </c>
    </row>
    <row r="7745" spans="5:8" x14ac:dyDescent="0.25">
      <c r="E7745" s="18" t="str">
        <f t="shared" si="499"/>
        <v/>
      </c>
      <c r="F7745" s="18" t="str">
        <f t="shared" si="500"/>
        <v/>
      </c>
      <c r="G7745" s="18" t="str">
        <f t="shared" si="501"/>
        <v/>
      </c>
      <c r="H7745" s="18" t="str">
        <f t="shared" si="502"/>
        <v/>
      </c>
    </row>
    <row r="7746" spans="5:8" x14ac:dyDescent="0.25">
      <c r="E7746" s="18" t="str">
        <f t="shared" si="499"/>
        <v/>
      </c>
      <c r="F7746" s="18" t="str">
        <f t="shared" si="500"/>
        <v/>
      </c>
      <c r="G7746" s="18" t="str">
        <f t="shared" si="501"/>
        <v/>
      </c>
      <c r="H7746" s="18" t="str">
        <f t="shared" si="502"/>
        <v/>
      </c>
    </row>
    <row r="7747" spans="5:8" x14ac:dyDescent="0.25">
      <c r="E7747" s="18" t="str">
        <f t="shared" si="499"/>
        <v/>
      </c>
      <c r="F7747" s="18" t="str">
        <f t="shared" si="500"/>
        <v/>
      </c>
      <c r="G7747" s="18" t="str">
        <f t="shared" si="501"/>
        <v/>
      </c>
      <c r="H7747" s="18" t="str">
        <f t="shared" si="502"/>
        <v/>
      </c>
    </row>
    <row r="7748" spans="5:8" x14ac:dyDescent="0.25">
      <c r="E7748" s="18" t="str">
        <f t="shared" si="499"/>
        <v/>
      </c>
      <c r="F7748" s="18" t="str">
        <f t="shared" si="500"/>
        <v/>
      </c>
      <c r="G7748" s="18" t="str">
        <f t="shared" si="501"/>
        <v/>
      </c>
      <c r="H7748" s="18" t="str">
        <f t="shared" si="502"/>
        <v/>
      </c>
    </row>
    <row r="7749" spans="5:8" x14ac:dyDescent="0.25">
      <c r="E7749" s="18" t="str">
        <f t="shared" si="499"/>
        <v/>
      </c>
      <c r="F7749" s="18" t="str">
        <f t="shared" si="500"/>
        <v/>
      </c>
      <c r="G7749" s="18" t="str">
        <f t="shared" si="501"/>
        <v/>
      </c>
      <c r="H7749" s="18" t="str">
        <f t="shared" si="502"/>
        <v/>
      </c>
    </row>
    <row r="7750" spans="5:8" x14ac:dyDescent="0.25">
      <c r="E7750" s="18" t="str">
        <f t="shared" ref="E7750:E7813" si="503">IF($C7750="","",IFERROR(INDEX(ItemPriceCol,MATCH($C7750,ItemName,0)),""))</f>
        <v/>
      </c>
      <c r="F7750" s="18" t="str">
        <f t="shared" ref="F7750:F7813" si="504">IF(OR($D7750="",$E7750=""),"",$D7750*$E7750)</f>
        <v/>
      </c>
      <c r="G7750" s="18" t="str">
        <f t="shared" ref="G7750:G7813" si="505">IF($C7750="","",IFERROR(INDEX(ItemCostCol,MATCH($C7750,ItemName,0)),""))</f>
        <v/>
      </c>
      <c r="H7750" s="18" t="str">
        <f t="shared" ref="H7750:H7813" si="506">IF(OR($F7750="",$G7750=""),"",$F7750-$D7750*$G7750)</f>
        <v/>
      </c>
    </row>
    <row r="7751" spans="5:8" x14ac:dyDescent="0.25">
      <c r="E7751" s="18" t="str">
        <f t="shared" si="503"/>
        <v/>
      </c>
      <c r="F7751" s="18" t="str">
        <f t="shared" si="504"/>
        <v/>
      </c>
      <c r="G7751" s="18" t="str">
        <f t="shared" si="505"/>
        <v/>
      </c>
      <c r="H7751" s="18" t="str">
        <f t="shared" si="506"/>
        <v/>
      </c>
    </row>
    <row r="7752" spans="5:8" x14ac:dyDescent="0.25">
      <c r="E7752" s="18" t="str">
        <f t="shared" si="503"/>
        <v/>
      </c>
      <c r="F7752" s="18" t="str">
        <f t="shared" si="504"/>
        <v/>
      </c>
      <c r="G7752" s="18" t="str">
        <f t="shared" si="505"/>
        <v/>
      </c>
      <c r="H7752" s="18" t="str">
        <f t="shared" si="506"/>
        <v/>
      </c>
    </row>
    <row r="7753" spans="5:8" x14ac:dyDescent="0.25">
      <c r="E7753" s="18" t="str">
        <f t="shared" si="503"/>
        <v/>
      </c>
      <c r="F7753" s="18" t="str">
        <f t="shared" si="504"/>
        <v/>
      </c>
      <c r="G7753" s="18" t="str">
        <f t="shared" si="505"/>
        <v/>
      </c>
      <c r="H7753" s="18" t="str">
        <f t="shared" si="506"/>
        <v/>
      </c>
    </row>
    <row r="7754" spans="5:8" x14ac:dyDescent="0.25">
      <c r="E7754" s="18" t="str">
        <f t="shared" si="503"/>
        <v/>
      </c>
      <c r="F7754" s="18" t="str">
        <f t="shared" si="504"/>
        <v/>
      </c>
      <c r="G7754" s="18" t="str">
        <f t="shared" si="505"/>
        <v/>
      </c>
      <c r="H7754" s="18" t="str">
        <f t="shared" si="506"/>
        <v/>
      </c>
    </row>
    <row r="7755" spans="5:8" x14ac:dyDescent="0.25">
      <c r="E7755" s="18" t="str">
        <f t="shared" si="503"/>
        <v/>
      </c>
      <c r="F7755" s="18" t="str">
        <f t="shared" si="504"/>
        <v/>
      </c>
      <c r="G7755" s="18" t="str">
        <f t="shared" si="505"/>
        <v/>
      </c>
      <c r="H7755" s="18" t="str">
        <f t="shared" si="506"/>
        <v/>
      </c>
    </row>
    <row r="7756" spans="5:8" x14ac:dyDescent="0.25">
      <c r="E7756" s="18" t="str">
        <f t="shared" si="503"/>
        <v/>
      </c>
      <c r="F7756" s="18" t="str">
        <f t="shared" si="504"/>
        <v/>
      </c>
      <c r="G7756" s="18" t="str">
        <f t="shared" si="505"/>
        <v/>
      </c>
      <c r="H7756" s="18" t="str">
        <f t="shared" si="506"/>
        <v/>
      </c>
    </row>
    <row r="7757" spans="5:8" x14ac:dyDescent="0.25">
      <c r="E7757" s="18" t="str">
        <f t="shared" si="503"/>
        <v/>
      </c>
      <c r="F7757" s="18" t="str">
        <f t="shared" si="504"/>
        <v/>
      </c>
      <c r="G7757" s="18" t="str">
        <f t="shared" si="505"/>
        <v/>
      </c>
      <c r="H7757" s="18" t="str">
        <f t="shared" si="506"/>
        <v/>
      </c>
    </row>
    <row r="7758" spans="5:8" x14ac:dyDescent="0.25">
      <c r="E7758" s="18" t="str">
        <f t="shared" si="503"/>
        <v/>
      </c>
      <c r="F7758" s="18" t="str">
        <f t="shared" si="504"/>
        <v/>
      </c>
      <c r="G7758" s="18" t="str">
        <f t="shared" si="505"/>
        <v/>
      </c>
      <c r="H7758" s="18" t="str">
        <f t="shared" si="506"/>
        <v/>
      </c>
    </row>
    <row r="7759" spans="5:8" x14ac:dyDescent="0.25">
      <c r="E7759" s="18" t="str">
        <f t="shared" si="503"/>
        <v/>
      </c>
      <c r="F7759" s="18" t="str">
        <f t="shared" si="504"/>
        <v/>
      </c>
      <c r="G7759" s="18" t="str">
        <f t="shared" si="505"/>
        <v/>
      </c>
      <c r="H7759" s="18" t="str">
        <f t="shared" si="506"/>
        <v/>
      </c>
    </row>
    <row r="7760" spans="5:8" x14ac:dyDescent="0.25">
      <c r="E7760" s="18" t="str">
        <f t="shared" si="503"/>
        <v/>
      </c>
      <c r="F7760" s="18" t="str">
        <f t="shared" si="504"/>
        <v/>
      </c>
      <c r="G7760" s="18" t="str">
        <f t="shared" si="505"/>
        <v/>
      </c>
      <c r="H7760" s="18" t="str">
        <f t="shared" si="506"/>
        <v/>
      </c>
    </row>
    <row r="7761" spans="5:8" x14ac:dyDescent="0.25">
      <c r="E7761" s="18" t="str">
        <f t="shared" si="503"/>
        <v/>
      </c>
      <c r="F7761" s="18" t="str">
        <f t="shared" si="504"/>
        <v/>
      </c>
      <c r="G7761" s="18" t="str">
        <f t="shared" si="505"/>
        <v/>
      </c>
      <c r="H7761" s="18" t="str">
        <f t="shared" si="506"/>
        <v/>
      </c>
    </row>
    <row r="7762" spans="5:8" x14ac:dyDescent="0.25">
      <c r="E7762" s="18" t="str">
        <f t="shared" si="503"/>
        <v/>
      </c>
      <c r="F7762" s="18" t="str">
        <f t="shared" si="504"/>
        <v/>
      </c>
      <c r="G7762" s="18" t="str">
        <f t="shared" si="505"/>
        <v/>
      </c>
      <c r="H7762" s="18" t="str">
        <f t="shared" si="506"/>
        <v/>
      </c>
    </row>
    <row r="7763" spans="5:8" x14ac:dyDescent="0.25">
      <c r="E7763" s="18" t="str">
        <f t="shared" si="503"/>
        <v/>
      </c>
      <c r="F7763" s="18" t="str">
        <f t="shared" si="504"/>
        <v/>
      </c>
      <c r="G7763" s="18" t="str">
        <f t="shared" si="505"/>
        <v/>
      </c>
      <c r="H7763" s="18" t="str">
        <f t="shared" si="506"/>
        <v/>
      </c>
    </row>
    <row r="7764" spans="5:8" x14ac:dyDescent="0.25">
      <c r="E7764" s="18" t="str">
        <f t="shared" si="503"/>
        <v/>
      </c>
      <c r="F7764" s="18" t="str">
        <f t="shared" si="504"/>
        <v/>
      </c>
      <c r="G7764" s="18" t="str">
        <f t="shared" si="505"/>
        <v/>
      </c>
      <c r="H7764" s="18" t="str">
        <f t="shared" si="506"/>
        <v/>
      </c>
    </row>
    <row r="7765" spans="5:8" x14ac:dyDescent="0.25">
      <c r="E7765" s="18" t="str">
        <f t="shared" si="503"/>
        <v/>
      </c>
      <c r="F7765" s="18" t="str">
        <f t="shared" si="504"/>
        <v/>
      </c>
      <c r="G7765" s="18" t="str">
        <f t="shared" si="505"/>
        <v/>
      </c>
      <c r="H7765" s="18" t="str">
        <f t="shared" si="506"/>
        <v/>
      </c>
    </row>
    <row r="7766" spans="5:8" x14ac:dyDescent="0.25">
      <c r="E7766" s="18" t="str">
        <f t="shared" si="503"/>
        <v/>
      </c>
      <c r="F7766" s="18" t="str">
        <f t="shared" si="504"/>
        <v/>
      </c>
      <c r="G7766" s="18" t="str">
        <f t="shared" si="505"/>
        <v/>
      </c>
      <c r="H7766" s="18" t="str">
        <f t="shared" si="506"/>
        <v/>
      </c>
    </row>
    <row r="7767" spans="5:8" x14ac:dyDescent="0.25">
      <c r="E7767" s="18" t="str">
        <f t="shared" si="503"/>
        <v/>
      </c>
      <c r="F7767" s="18" t="str">
        <f t="shared" si="504"/>
        <v/>
      </c>
      <c r="G7767" s="18" t="str">
        <f t="shared" si="505"/>
        <v/>
      </c>
      <c r="H7767" s="18" t="str">
        <f t="shared" si="506"/>
        <v/>
      </c>
    </row>
    <row r="7768" spans="5:8" x14ac:dyDescent="0.25">
      <c r="E7768" s="18" t="str">
        <f t="shared" si="503"/>
        <v/>
      </c>
      <c r="F7768" s="18" t="str">
        <f t="shared" si="504"/>
        <v/>
      </c>
      <c r="G7768" s="18" t="str">
        <f t="shared" si="505"/>
        <v/>
      </c>
      <c r="H7768" s="18" t="str">
        <f t="shared" si="506"/>
        <v/>
      </c>
    </row>
    <row r="7769" spans="5:8" x14ac:dyDescent="0.25">
      <c r="E7769" s="18" t="str">
        <f t="shared" si="503"/>
        <v/>
      </c>
      <c r="F7769" s="18" t="str">
        <f t="shared" si="504"/>
        <v/>
      </c>
      <c r="G7769" s="18" t="str">
        <f t="shared" si="505"/>
        <v/>
      </c>
      <c r="H7769" s="18" t="str">
        <f t="shared" si="506"/>
        <v/>
      </c>
    </row>
    <row r="7770" spans="5:8" x14ac:dyDescent="0.25">
      <c r="E7770" s="18" t="str">
        <f t="shared" si="503"/>
        <v/>
      </c>
      <c r="F7770" s="18" t="str">
        <f t="shared" si="504"/>
        <v/>
      </c>
      <c r="G7770" s="18" t="str">
        <f t="shared" si="505"/>
        <v/>
      </c>
      <c r="H7770" s="18" t="str">
        <f t="shared" si="506"/>
        <v/>
      </c>
    </row>
    <row r="7771" spans="5:8" x14ac:dyDescent="0.25">
      <c r="E7771" s="18" t="str">
        <f t="shared" si="503"/>
        <v/>
      </c>
      <c r="F7771" s="18" t="str">
        <f t="shared" si="504"/>
        <v/>
      </c>
      <c r="G7771" s="18" t="str">
        <f t="shared" si="505"/>
        <v/>
      </c>
      <c r="H7771" s="18" t="str">
        <f t="shared" si="506"/>
        <v/>
      </c>
    </row>
    <row r="7772" spans="5:8" x14ac:dyDescent="0.25">
      <c r="E7772" s="18" t="str">
        <f t="shared" si="503"/>
        <v/>
      </c>
      <c r="F7772" s="18" t="str">
        <f t="shared" si="504"/>
        <v/>
      </c>
      <c r="G7772" s="18" t="str">
        <f t="shared" si="505"/>
        <v/>
      </c>
      <c r="H7772" s="18" t="str">
        <f t="shared" si="506"/>
        <v/>
      </c>
    </row>
    <row r="7773" spans="5:8" x14ac:dyDescent="0.25">
      <c r="E7773" s="18" t="str">
        <f t="shared" si="503"/>
        <v/>
      </c>
      <c r="F7773" s="18" t="str">
        <f t="shared" si="504"/>
        <v/>
      </c>
      <c r="G7773" s="18" t="str">
        <f t="shared" si="505"/>
        <v/>
      </c>
      <c r="H7773" s="18" t="str">
        <f t="shared" si="506"/>
        <v/>
      </c>
    </row>
    <row r="7774" spans="5:8" x14ac:dyDescent="0.25">
      <c r="E7774" s="18" t="str">
        <f t="shared" si="503"/>
        <v/>
      </c>
      <c r="F7774" s="18" t="str">
        <f t="shared" si="504"/>
        <v/>
      </c>
      <c r="G7774" s="18" t="str">
        <f t="shared" si="505"/>
        <v/>
      </c>
      <c r="H7774" s="18" t="str">
        <f t="shared" si="506"/>
        <v/>
      </c>
    </row>
    <row r="7775" spans="5:8" x14ac:dyDescent="0.25">
      <c r="E7775" s="18" t="str">
        <f t="shared" si="503"/>
        <v/>
      </c>
      <c r="F7775" s="18" t="str">
        <f t="shared" si="504"/>
        <v/>
      </c>
      <c r="G7775" s="18" t="str">
        <f t="shared" si="505"/>
        <v/>
      </c>
      <c r="H7775" s="18" t="str">
        <f t="shared" si="506"/>
        <v/>
      </c>
    </row>
    <row r="7776" spans="5:8" x14ac:dyDescent="0.25">
      <c r="E7776" s="18" t="str">
        <f t="shared" si="503"/>
        <v/>
      </c>
      <c r="F7776" s="18" t="str">
        <f t="shared" si="504"/>
        <v/>
      </c>
      <c r="G7776" s="18" t="str">
        <f t="shared" si="505"/>
        <v/>
      </c>
      <c r="H7776" s="18" t="str">
        <f t="shared" si="506"/>
        <v/>
      </c>
    </row>
    <row r="7777" spans="5:8" x14ac:dyDescent="0.25">
      <c r="E7777" s="18" t="str">
        <f t="shared" si="503"/>
        <v/>
      </c>
      <c r="F7777" s="18" t="str">
        <f t="shared" si="504"/>
        <v/>
      </c>
      <c r="G7777" s="18" t="str">
        <f t="shared" si="505"/>
        <v/>
      </c>
      <c r="H7777" s="18" t="str">
        <f t="shared" si="506"/>
        <v/>
      </c>
    </row>
    <row r="7778" spans="5:8" x14ac:dyDescent="0.25">
      <c r="E7778" s="18" t="str">
        <f t="shared" si="503"/>
        <v/>
      </c>
      <c r="F7778" s="18" t="str">
        <f t="shared" si="504"/>
        <v/>
      </c>
      <c r="G7778" s="18" t="str">
        <f t="shared" si="505"/>
        <v/>
      </c>
      <c r="H7778" s="18" t="str">
        <f t="shared" si="506"/>
        <v/>
      </c>
    </row>
    <row r="7779" spans="5:8" x14ac:dyDescent="0.25">
      <c r="E7779" s="18" t="str">
        <f t="shared" si="503"/>
        <v/>
      </c>
      <c r="F7779" s="18" t="str">
        <f t="shared" si="504"/>
        <v/>
      </c>
      <c r="G7779" s="18" t="str">
        <f t="shared" si="505"/>
        <v/>
      </c>
      <c r="H7779" s="18" t="str">
        <f t="shared" si="506"/>
        <v/>
      </c>
    </row>
    <row r="7780" spans="5:8" x14ac:dyDescent="0.25">
      <c r="E7780" s="18" t="str">
        <f t="shared" si="503"/>
        <v/>
      </c>
      <c r="F7780" s="18" t="str">
        <f t="shared" si="504"/>
        <v/>
      </c>
      <c r="G7780" s="18" t="str">
        <f t="shared" si="505"/>
        <v/>
      </c>
      <c r="H7780" s="18" t="str">
        <f t="shared" si="506"/>
        <v/>
      </c>
    </row>
    <row r="7781" spans="5:8" x14ac:dyDescent="0.25">
      <c r="E7781" s="18" t="str">
        <f t="shared" si="503"/>
        <v/>
      </c>
      <c r="F7781" s="18" t="str">
        <f t="shared" si="504"/>
        <v/>
      </c>
      <c r="G7781" s="18" t="str">
        <f t="shared" si="505"/>
        <v/>
      </c>
      <c r="H7781" s="18" t="str">
        <f t="shared" si="506"/>
        <v/>
      </c>
    </row>
    <row r="7782" spans="5:8" x14ac:dyDescent="0.25">
      <c r="E7782" s="18" t="str">
        <f t="shared" si="503"/>
        <v/>
      </c>
      <c r="F7782" s="18" t="str">
        <f t="shared" si="504"/>
        <v/>
      </c>
      <c r="G7782" s="18" t="str">
        <f t="shared" si="505"/>
        <v/>
      </c>
      <c r="H7782" s="18" t="str">
        <f t="shared" si="506"/>
        <v/>
      </c>
    </row>
    <row r="7783" spans="5:8" x14ac:dyDescent="0.25">
      <c r="E7783" s="18" t="str">
        <f t="shared" si="503"/>
        <v/>
      </c>
      <c r="F7783" s="18" t="str">
        <f t="shared" si="504"/>
        <v/>
      </c>
      <c r="G7783" s="18" t="str">
        <f t="shared" si="505"/>
        <v/>
      </c>
      <c r="H7783" s="18" t="str">
        <f t="shared" si="506"/>
        <v/>
      </c>
    </row>
    <row r="7784" spans="5:8" x14ac:dyDescent="0.25">
      <c r="E7784" s="18" t="str">
        <f t="shared" si="503"/>
        <v/>
      </c>
      <c r="F7784" s="18" t="str">
        <f t="shared" si="504"/>
        <v/>
      </c>
      <c r="G7784" s="18" t="str">
        <f t="shared" si="505"/>
        <v/>
      </c>
      <c r="H7784" s="18" t="str">
        <f t="shared" si="506"/>
        <v/>
      </c>
    </row>
    <row r="7785" spans="5:8" x14ac:dyDescent="0.25">
      <c r="E7785" s="18" t="str">
        <f t="shared" si="503"/>
        <v/>
      </c>
      <c r="F7785" s="18" t="str">
        <f t="shared" si="504"/>
        <v/>
      </c>
      <c r="G7785" s="18" t="str">
        <f t="shared" si="505"/>
        <v/>
      </c>
      <c r="H7785" s="18" t="str">
        <f t="shared" si="506"/>
        <v/>
      </c>
    </row>
    <row r="7786" spans="5:8" x14ac:dyDescent="0.25">
      <c r="E7786" s="18" t="str">
        <f t="shared" si="503"/>
        <v/>
      </c>
      <c r="F7786" s="18" t="str">
        <f t="shared" si="504"/>
        <v/>
      </c>
      <c r="G7786" s="18" t="str">
        <f t="shared" si="505"/>
        <v/>
      </c>
      <c r="H7786" s="18" t="str">
        <f t="shared" si="506"/>
        <v/>
      </c>
    </row>
    <row r="7787" spans="5:8" x14ac:dyDescent="0.25">
      <c r="E7787" s="18" t="str">
        <f t="shared" si="503"/>
        <v/>
      </c>
      <c r="F7787" s="18" t="str">
        <f t="shared" si="504"/>
        <v/>
      </c>
      <c r="G7787" s="18" t="str">
        <f t="shared" si="505"/>
        <v/>
      </c>
      <c r="H7787" s="18" t="str">
        <f t="shared" si="506"/>
        <v/>
      </c>
    </row>
    <row r="7788" spans="5:8" x14ac:dyDescent="0.25">
      <c r="E7788" s="18" t="str">
        <f t="shared" si="503"/>
        <v/>
      </c>
      <c r="F7788" s="18" t="str">
        <f t="shared" si="504"/>
        <v/>
      </c>
      <c r="G7788" s="18" t="str">
        <f t="shared" si="505"/>
        <v/>
      </c>
      <c r="H7788" s="18" t="str">
        <f t="shared" si="506"/>
        <v/>
      </c>
    </row>
    <row r="7789" spans="5:8" x14ac:dyDescent="0.25">
      <c r="E7789" s="18" t="str">
        <f t="shared" si="503"/>
        <v/>
      </c>
      <c r="F7789" s="18" t="str">
        <f t="shared" si="504"/>
        <v/>
      </c>
      <c r="G7789" s="18" t="str">
        <f t="shared" si="505"/>
        <v/>
      </c>
      <c r="H7789" s="18" t="str">
        <f t="shared" si="506"/>
        <v/>
      </c>
    </row>
    <row r="7790" spans="5:8" x14ac:dyDescent="0.25">
      <c r="E7790" s="18" t="str">
        <f t="shared" si="503"/>
        <v/>
      </c>
      <c r="F7790" s="18" t="str">
        <f t="shared" si="504"/>
        <v/>
      </c>
      <c r="G7790" s="18" t="str">
        <f t="shared" si="505"/>
        <v/>
      </c>
      <c r="H7790" s="18" t="str">
        <f t="shared" si="506"/>
        <v/>
      </c>
    </row>
    <row r="7791" spans="5:8" x14ac:dyDescent="0.25">
      <c r="E7791" s="18" t="str">
        <f t="shared" si="503"/>
        <v/>
      </c>
      <c r="F7791" s="18" t="str">
        <f t="shared" si="504"/>
        <v/>
      </c>
      <c r="G7791" s="18" t="str">
        <f t="shared" si="505"/>
        <v/>
      </c>
      <c r="H7791" s="18" t="str">
        <f t="shared" si="506"/>
        <v/>
      </c>
    </row>
    <row r="7792" spans="5:8" x14ac:dyDescent="0.25">
      <c r="E7792" s="18" t="str">
        <f t="shared" si="503"/>
        <v/>
      </c>
      <c r="F7792" s="18" t="str">
        <f t="shared" si="504"/>
        <v/>
      </c>
      <c r="G7792" s="18" t="str">
        <f t="shared" si="505"/>
        <v/>
      </c>
      <c r="H7792" s="18" t="str">
        <f t="shared" si="506"/>
        <v/>
      </c>
    </row>
    <row r="7793" spans="5:8" x14ac:dyDescent="0.25">
      <c r="E7793" s="18" t="str">
        <f t="shared" si="503"/>
        <v/>
      </c>
      <c r="F7793" s="18" t="str">
        <f t="shared" si="504"/>
        <v/>
      </c>
      <c r="G7793" s="18" t="str">
        <f t="shared" si="505"/>
        <v/>
      </c>
      <c r="H7793" s="18" t="str">
        <f t="shared" si="506"/>
        <v/>
      </c>
    </row>
    <row r="7794" spans="5:8" x14ac:dyDescent="0.25">
      <c r="E7794" s="18" t="str">
        <f t="shared" si="503"/>
        <v/>
      </c>
      <c r="F7794" s="18" t="str">
        <f t="shared" si="504"/>
        <v/>
      </c>
      <c r="G7794" s="18" t="str">
        <f t="shared" si="505"/>
        <v/>
      </c>
      <c r="H7794" s="18" t="str">
        <f t="shared" si="506"/>
        <v/>
      </c>
    </row>
    <row r="7795" spans="5:8" x14ac:dyDescent="0.25">
      <c r="E7795" s="18" t="str">
        <f t="shared" si="503"/>
        <v/>
      </c>
      <c r="F7795" s="18" t="str">
        <f t="shared" si="504"/>
        <v/>
      </c>
      <c r="G7795" s="18" t="str">
        <f t="shared" si="505"/>
        <v/>
      </c>
      <c r="H7795" s="18" t="str">
        <f t="shared" si="506"/>
        <v/>
      </c>
    </row>
    <row r="7796" spans="5:8" x14ac:dyDescent="0.25">
      <c r="E7796" s="18" t="str">
        <f t="shared" si="503"/>
        <v/>
      </c>
      <c r="F7796" s="18" t="str">
        <f t="shared" si="504"/>
        <v/>
      </c>
      <c r="G7796" s="18" t="str">
        <f t="shared" si="505"/>
        <v/>
      </c>
      <c r="H7796" s="18" t="str">
        <f t="shared" si="506"/>
        <v/>
      </c>
    </row>
    <row r="7797" spans="5:8" x14ac:dyDescent="0.25">
      <c r="E7797" s="18" t="str">
        <f t="shared" si="503"/>
        <v/>
      </c>
      <c r="F7797" s="18" t="str">
        <f t="shared" si="504"/>
        <v/>
      </c>
      <c r="G7797" s="18" t="str">
        <f t="shared" si="505"/>
        <v/>
      </c>
      <c r="H7797" s="18" t="str">
        <f t="shared" si="506"/>
        <v/>
      </c>
    </row>
    <row r="7798" spans="5:8" x14ac:dyDescent="0.25">
      <c r="E7798" s="18" t="str">
        <f t="shared" si="503"/>
        <v/>
      </c>
      <c r="F7798" s="18" t="str">
        <f t="shared" si="504"/>
        <v/>
      </c>
      <c r="G7798" s="18" t="str">
        <f t="shared" si="505"/>
        <v/>
      </c>
      <c r="H7798" s="18" t="str">
        <f t="shared" si="506"/>
        <v/>
      </c>
    </row>
    <row r="7799" spans="5:8" x14ac:dyDescent="0.25">
      <c r="E7799" s="18" t="str">
        <f t="shared" si="503"/>
        <v/>
      </c>
      <c r="F7799" s="18" t="str">
        <f t="shared" si="504"/>
        <v/>
      </c>
      <c r="G7799" s="18" t="str">
        <f t="shared" si="505"/>
        <v/>
      </c>
      <c r="H7799" s="18" t="str">
        <f t="shared" si="506"/>
        <v/>
      </c>
    </row>
    <row r="7800" spans="5:8" x14ac:dyDescent="0.25">
      <c r="E7800" s="18" t="str">
        <f t="shared" si="503"/>
        <v/>
      </c>
      <c r="F7800" s="18" t="str">
        <f t="shared" si="504"/>
        <v/>
      </c>
      <c r="G7800" s="18" t="str">
        <f t="shared" si="505"/>
        <v/>
      </c>
      <c r="H7800" s="18" t="str">
        <f t="shared" si="506"/>
        <v/>
      </c>
    </row>
    <row r="7801" spans="5:8" x14ac:dyDescent="0.25">
      <c r="E7801" s="18" t="str">
        <f t="shared" si="503"/>
        <v/>
      </c>
      <c r="F7801" s="18" t="str">
        <f t="shared" si="504"/>
        <v/>
      </c>
      <c r="G7801" s="18" t="str">
        <f t="shared" si="505"/>
        <v/>
      </c>
      <c r="H7801" s="18" t="str">
        <f t="shared" si="506"/>
        <v/>
      </c>
    </row>
    <row r="7802" spans="5:8" x14ac:dyDescent="0.25">
      <c r="E7802" s="18" t="str">
        <f t="shared" si="503"/>
        <v/>
      </c>
      <c r="F7802" s="18" t="str">
        <f t="shared" si="504"/>
        <v/>
      </c>
      <c r="G7802" s="18" t="str">
        <f t="shared" si="505"/>
        <v/>
      </c>
      <c r="H7802" s="18" t="str">
        <f t="shared" si="506"/>
        <v/>
      </c>
    </row>
    <row r="7803" spans="5:8" x14ac:dyDescent="0.25">
      <c r="E7803" s="18" t="str">
        <f t="shared" si="503"/>
        <v/>
      </c>
      <c r="F7803" s="18" t="str">
        <f t="shared" si="504"/>
        <v/>
      </c>
      <c r="G7803" s="18" t="str">
        <f t="shared" si="505"/>
        <v/>
      </c>
      <c r="H7803" s="18" t="str">
        <f t="shared" si="506"/>
        <v/>
      </c>
    </row>
    <row r="7804" spans="5:8" x14ac:dyDescent="0.25">
      <c r="E7804" s="18" t="str">
        <f t="shared" si="503"/>
        <v/>
      </c>
      <c r="F7804" s="18" t="str">
        <f t="shared" si="504"/>
        <v/>
      </c>
      <c r="G7804" s="18" t="str">
        <f t="shared" si="505"/>
        <v/>
      </c>
      <c r="H7804" s="18" t="str">
        <f t="shared" si="506"/>
        <v/>
      </c>
    </row>
    <row r="7805" spans="5:8" x14ac:dyDescent="0.25">
      <c r="E7805" s="18" t="str">
        <f t="shared" si="503"/>
        <v/>
      </c>
      <c r="F7805" s="18" t="str">
        <f t="shared" si="504"/>
        <v/>
      </c>
      <c r="G7805" s="18" t="str">
        <f t="shared" si="505"/>
        <v/>
      </c>
      <c r="H7805" s="18" t="str">
        <f t="shared" si="506"/>
        <v/>
      </c>
    </row>
    <row r="7806" spans="5:8" x14ac:dyDescent="0.25">
      <c r="E7806" s="18" t="str">
        <f t="shared" si="503"/>
        <v/>
      </c>
      <c r="F7806" s="18" t="str">
        <f t="shared" si="504"/>
        <v/>
      </c>
      <c r="G7806" s="18" t="str">
        <f t="shared" si="505"/>
        <v/>
      </c>
      <c r="H7806" s="18" t="str">
        <f t="shared" si="506"/>
        <v/>
      </c>
    </row>
    <row r="7807" spans="5:8" x14ac:dyDescent="0.25">
      <c r="E7807" s="18" t="str">
        <f t="shared" si="503"/>
        <v/>
      </c>
      <c r="F7807" s="18" t="str">
        <f t="shared" si="504"/>
        <v/>
      </c>
      <c r="G7807" s="18" t="str">
        <f t="shared" si="505"/>
        <v/>
      </c>
      <c r="H7807" s="18" t="str">
        <f t="shared" si="506"/>
        <v/>
      </c>
    </row>
    <row r="7808" spans="5:8" x14ac:dyDescent="0.25">
      <c r="E7808" s="18" t="str">
        <f t="shared" si="503"/>
        <v/>
      </c>
      <c r="F7808" s="18" t="str">
        <f t="shared" si="504"/>
        <v/>
      </c>
      <c r="G7808" s="18" t="str">
        <f t="shared" si="505"/>
        <v/>
      </c>
      <c r="H7808" s="18" t="str">
        <f t="shared" si="506"/>
        <v/>
      </c>
    </row>
    <row r="7809" spans="5:8" x14ac:dyDescent="0.25">
      <c r="E7809" s="18" t="str">
        <f t="shared" si="503"/>
        <v/>
      </c>
      <c r="F7809" s="18" t="str">
        <f t="shared" si="504"/>
        <v/>
      </c>
      <c r="G7809" s="18" t="str">
        <f t="shared" si="505"/>
        <v/>
      </c>
      <c r="H7809" s="18" t="str">
        <f t="shared" si="506"/>
        <v/>
      </c>
    </row>
    <row r="7810" spans="5:8" x14ac:dyDescent="0.25">
      <c r="E7810" s="18" t="str">
        <f t="shared" si="503"/>
        <v/>
      </c>
      <c r="F7810" s="18" t="str">
        <f t="shared" si="504"/>
        <v/>
      </c>
      <c r="G7810" s="18" t="str">
        <f t="shared" si="505"/>
        <v/>
      </c>
      <c r="H7810" s="18" t="str">
        <f t="shared" si="506"/>
        <v/>
      </c>
    </row>
    <row r="7811" spans="5:8" x14ac:dyDescent="0.25">
      <c r="E7811" s="18" t="str">
        <f t="shared" si="503"/>
        <v/>
      </c>
      <c r="F7811" s="18" t="str">
        <f t="shared" si="504"/>
        <v/>
      </c>
      <c r="G7811" s="18" t="str">
        <f t="shared" si="505"/>
        <v/>
      </c>
      <c r="H7811" s="18" t="str">
        <f t="shared" si="506"/>
        <v/>
      </c>
    </row>
    <row r="7812" spans="5:8" x14ac:dyDescent="0.25">
      <c r="E7812" s="18" t="str">
        <f t="shared" si="503"/>
        <v/>
      </c>
      <c r="F7812" s="18" t="str">
        <f t="shared" si="504"/>
        <v/>
      </c>
      <c r="G7812" s="18" t="str">
        <f t="shared" si="505"/>
        <v/>
      </c>
      <c r="H7812" s="18" t="str">
        <f t="shared" si="506"/>
        <v/>
      </c>
    </row>
    <row r="7813" spans="5:8" x14ac:dyDescent="0.25">
      <c r="E7813" s="18" t="str">
        <f t="shared" si="503"/>
        <v/>
      </c>
      <c r="F7813" s="18" t="str">
        <f t="shared" si="504"/>
        <v/>
      </c>
      <c r="G7813" s="18" t="str">
        <f t="shared" si="505"/>
        <v/>
      </c>
      <c r="H7813" s="18" t="str">
        <f t="shared" si="506"/>
        <v/>
      </c>
    </row>
    <row r="7814" spans="5:8" x14ac:dyDescent="0.25">
      <c r="E7814" s="18" t="str">
        <f t="shared" ref="E7814:E7877" si="507">IF($C7814="","",IFERROR(INDEX(ItemPriceCol,MATCH($C7814,ItemName,0)),""))</f>
        <v/>
      </c>
      <c r="F7814" s="18" t="str">
        <f t="shared" ref="F7814:F7877" si="508">IF(OR($D7814="",$E7814=""),"",$D7814*$E7814)</f>
        <v/>
      </c>
      <c r="G7814" s="18" t="str">
        <f t="shared" ref="G7814:G7877" si="509">IF($C7814="","",IFERROR(INDEX(ItemCostCol,MATCH($C7814,ItemName,0)),""))</f>
        <v/>
      </c>
      <c r="H7814" s="18" t="str">
        <f t="shared" ref="H7814:H7877" si="510">IF(OR($F7814="",$G7814=""),"",$F7814-$D7814*$G7814)</f>
        <v/>
      </c>
    </row>
    <row r="7815" spans="5:8" x14ac:dyDescent="0.25">
      <c r="E7815" s="18" t="str">
        <f t="shared" si="507"/>
        <v/>
      </c>
      <c r="F7815" s="18" t="str">
        <f t="shared" si="508"/>
        <v/>
      </c>
      <c r="G7815" s="18" t="str">
        <f t="shared" si="509"/>
        <v/>
      </c>
      <c r="H7815" s="18" t="str">
        <f t="shared" si="510"/>
        <v/>
      </c>
    </row>
    <row r="7816" spans="5:8" x14ac:dyDescent="0.25">
      <c r="E7816" s="18" t="str">
        <f t="shared" si="507"/>
        <v/>
      </c>
      <c r="F7816" s="18" t="str">
        <f t="shared" si="508"/>
        <v/>
      </c>
      <c r="G7816" s="18" t="str">
        <f t="shared" si="509"/>
        <v/>
      </c>
      <c r="H7816" s="18" t="str">
        <f t="shared" si="510"/>
        <v/>
      </c>
    </row>
    <row r="7817" spans="5:8" x14ac:dyDescent="0.25">
      <c r="E7817" s="18" t="str">
        <f t="shared" si="507"/>
        <v/>
      </c>
      <c r="F7817" s="18" t="str">
        <f t="shared" si="508"/>
        <v/>
      </c>
      <c r="G7817" s="18" t="str">
        <f t="shared" si="509"/>
        <v/>
      </c>
      <c r="H7817" s="18" t="str">
        <f t="shared" si="510"/>
        <v/>
      </c>
    </row>
    <row r="7818" spans="5:8" x14ac:dyDescent="0.25">
      <c r="E7818" s="18" t="str">
        <f t="shared" si="507"/>
        <v/>
      </c>
      <c r="F7818" s="18" t="str">
        <f t="shared" si="508"/>
        <v/>
      </c>
      <c r="G7818" s="18" t="str">
        <f t="shared" si="509"/>
        <v/>
      </c>
      <c r="H7818" s="18" t="str">
        <f t="shared" si="510"/>
        <v/>
      </c>
    </row>
    <row r="7819" spans="5:8" x14ac:dyDescent="0.25">
      <c r="E7819" s="18" t="str">
        <f t="shared" si="507"/>
        <v/>
      </c>
      <c r="F7819" s="18" t="str">
        <f t="shared" si="508"/>
        <v/>
      </c>
      <c r="G7819" s="18" t="str">
        <f t="shared" si="509"/>
        <v/>
      </c>
      <c r="H7819" s="18" t="str">
        <f t="shared" si="510"/>
        <v/>
      </c>
    </row>
    <row r="7820" spans="5:8" x14ac:dyDescent="0.25">
      <c r="E7820" s="18" t="str">
        <f t="shared" si="507"/>
        <v/>
      </c>
      <c r="F7820" s="18" t="str">
        <f t="shared" si="508"/>
        <v/>
      </c>
      <c r="G7820" s="18" t="str">
        <f t="shared" si="509"/>
        <v/>
      </c>
      <c r="H7820" s="18" t="str">
        <f t="shared" si="510"/>
        <v/>
      </c>
    </row>
    <row r="7821" spans="5:8" x14ac:dyDescent="0.25">
      <c r="E7821" s="18" t="str">
        <f t="shared" si="507"/>
        <v/>
      </c>
      <c r="F7821" s="18" t="str">
        <f t="shared" si="508"/>
        <v/>
      </c>
      <c r="G7821" s="18" t="str">
        <f t="shared" si="509"/>
        <v/>
      </c>
      <c r="H7821" s="18" t="str">
        <f t="shared" si="510"/>
        <v/>
      </c>
    </row>
    <row r="7822" spans="5:8" x14ac:dyDescent="0.25">
      <c r="E7822" s="18" t="str">
        <f t="shared" si="507"/>
        <v/>
      </c>
      <c r="F7822" s="18" t="str">
        <f t="shared" si="508"/>
        <v/>
      </c>
      <c r="G7822" s="18" t="str">
        <f t="shared" si="509"/>
        <v/>
      </c>
      <c r="H7822" s="18" t="str">
        <f t="shared" si="510"/>
        <v/>
      </c>
    </row>
    <row r="7823" spans="5:8" x14ac:dyDescent="0.25">
      <c r="E7823" s="18" t="str">
        <f t="shared" si="507"/>
        <v/>
      </c>
      <c r="F7823" s="18" t="str">
        <f t="shared" si="508"/>
        <v/>
      </c>
      <c r="G7823" s="18" t="str">
        <f t="shared" si="509"/>
        <v/>
      </c>
      <c r="H7823" s="18" t="str">
        <f t="shared" si="510"/>
        <v/>
      </c>
    </row>
    <row r="7824" spans="5:8" x14ac:dyDescent="0.25">
      <c r="E7824" s="18" t="str">
        <f t="shared" si="507"/>
        <v/>
      </c>
      <c r="F7824" s="18" t="str">
        <f t="shared" si="508"/>
        <v/>
      </c>
      <c r="G7824" s="18" t="str">
        <f t="shared" si="509"/>
        <v/>
      </c>
      <c r="H7824" s="18" t="str">
        <f t="shared" si="510"/>
        <v/>
      </c>
    </row>
    <row r="7825" spans="5:8" x14ac:dyDescent="0.25">
      <c r="E7825" s="18" t="str">
        <f t="shared" si="507"/>
        <v/>
      </c>
      <c r="F7825" s="18" t="str">
        <f t="shared" si="508"/>
        <v/>
      </c>
      <c r="G7825" s="18" t="str">
        <f t="shared" si="509"/>
        <v/>
      </c>
      <c r="H7825" s="18" t="str">
        <f t="shared" si="510"/>
        <v/>
      </c>
    </row>
    <row r="7826" spans="5:8" x14ac:dyDescent="0.25">
      <c r="E7826" s="18" t="str">
        <f t="shared" si="507"/>
        <v/>
      </c>
      <c r="F7826" s="18" t="str">
        <f t="shared" si="508"/>
        <v/>
      </c>
      <c r="G7826" s="18" t="str">
        <f t="shared" si="509"/>
        <v/>
      </c>
      <c r="H7826" s="18" t="str">
        <f t="shared" si="510"/>
        <v/>
      </c>
    </row>
    <row r="7827" spans="5:8" x14ac:dyDescent="0.25">
      <c r="E7827" s="18" t="str">
        <f t="shared" si="507"/>
        <v/>
      </c>
      <c r="F7827" s="18" t="str">
        <f t="shared" si="508"/>
        <v/>
      </c>
      <c r="G7827" s="18" t="str">
        <f t="shared" si="509"/>
        <v/>
      </c>
      <c r="H7827" s="18" t="str">
        <f t="shared" si="510"/>
        <v/>
      </c>
    </row>
    <row r="7828" spans="5:8" x14ac:dyDescent="0.25">
      <c r="E7828" s="18" t="str">
        <f t="shared" si="507"/>
        <v/>
      </c>
      <c r="F7828" s="18" t="str">
        <f t="shared" si="508"/>
        <v/>
      </c>
      <c r="G7828" s="18" t="str">
        <f t="shared" si="509"/>
        <v/>
      </c>
      <c r="H7828" s="18" t="str">
        <f t="shared" si="510"/>
        <v/>
      </c>
    </row>
    <row r="7829" spans="5:8" x14ac:dyDescent="0.25">
      <c r="E7829" s="18" t="str">
        <f t="shared" si="507"/>
        <v/>
      </c>
      <c r="F7829" s="18" t="str">
        <f t="shared" si="508"/>
        <v/>
      </c>
      <c r="G7829" s="18" t="str">
        <f t="shared" si="509"/>
        <v/>
      </c>
      <c r="H7829" s="18" t="str">
        <f t="shared" si="510"/>
        <v/>
      </c>
    </row>
    <row r="7830" spans="5:8" x14ac:dyDescent="0.25">
      <c r="E7830" s="18" t="str">
        <f t="shared" si="507"/>
        <v/>
      </c>
      <c r="F7830" s="18" t="str">
        <f t="shared" si="508"/>
        <v/>
      </c>
      <c r="G7830" s="18" t="str">
        <f t="shared" si="509"/>
        <v/>
      </c>
      <c r="H7830" s="18" t="str">
        <f t="shared" si="510"/>
        <v/>
      </c>
    </row>
    <row r="7831" spans="5:8" x14ac:dyDescent="0.25">
      <c r="E7831" s="18" t="str">
        <f t="shared" si="507"/>
        <v/>
      </c>
      <c r="F7831" s="18" t="str">
        <f t="shared" si="508"/>
        <v/>
      </c>
      <c r="G7831" s="18" t="str">
        <f t="shared" si="509"/>
        <v/>
      </c>
      <c r="H7831" s="18" t="str">
        <f t="shared" si="510"/>
        <v/>
      </c>
    </row>
    <row r="7832" spans="5:8" x14ac:dyDescent="0.25">
      <c r="E7832" s="18" t="str">
        <f t="shared" si="507"/>
        <v/>
      </c>
      <c r="F7832" s="18" t="str">
        <f t="shared" si="508"/>
        <v/>
      </c>
      <c r="G7832" s="18" t="str">
        <f t="shared" si="509"/>
        <v/>
      </c>
      <c r="H7832" s="18" t="str">
        <f t="shared" si="510"/>
        <v/>
      </c>
    </row>
    <row r="7833" spans="5:8" x14ac:dyDescent="0.25">
      <c r="E7833" s="18" t="str">
        <f t="shared" si="507"/>
        <v/>
      </c>
      <c r="F7833" s="18" t="str">
        <f t="shared" si="508"/>
        <v/>
      </c>
      <c r="G7833" s="18" t="str">
        <f t="shared" si="509"/>
        <v/>
      </c>
      <c r="H7833" s="18" t="str">
        <f t="shared" si="510"/>
        <v/>
      </c>
    </row>
    <row r="7834" spans="5:8" x14ac:dyDescent="0.25">
      <c r="E7834" s="18" t="str">
        <f t="shared" si="507"/>
        <v/>
      </c>
      <c r="F7834" s="18" t="str">
        <f t="shared" si="508"/>
        <v/>
      </c>
      <c r="G7834" s="18" t="str">
        <f t="shared" si="509"/>
        <v/>
      </c>
      <c r="H7834" s="18" t="str">
        <f t="shared" si="510"/>
        <v/>
      </c>
    </row>
    <row r="7835" spans="5:8" x14ac:dyDescent="0.25">
      <c r="E7835" s="18" t="str">
        <f t="shared" si="507"/>
        <v/>
      </c>
      <c r="F7835" s="18" t="str">
        <f t="shared" si="508"/>
        <v/>
      </c>
      <c r="G7835" s="18" t="str">
        <f t="shared" si="509"/>
        <v/>
      </c>
      <c r="H7835" s="18" t="str">
        <f t="shared" si="510"/>
        <v/>
      </c>
    </row>
    <row r="7836" spans="5:8" x14ac:dyDescent="0.25">
      <c r="E7836" s="18" t="str">
        <f t="shared" si="507"/>
        <v/>
      </c>
      <c r="F7836" s="18" t="str">
        <f t="shared" si="508"/>
        <v/>
      </c>
      <c r="G7836" s="18" t="str">
        <f t="shared" si="509"/>
        <v/>
      </c>
      <c r="H7836" s="18" t="str">
        <f t="shared" si="510"/>
        <v/>
      </c>
    </row>
    <row r="7837" spans="5:8" x14ac:dyDescent="0.25">
      <c r="E7837" s="18" t="str">
        <f t="shared" si="507"/>
        <v/>
      </c>
      <c r="F7837" s="18" t="str">
        <f t="shared" si="508"/>
        <v/>
      </c>
      <c r="G7837" s="18" t="str">
        <f t="shared" si="509"/>
        <v/>
      </c>
      <c r="H7837" s="18" t="str">
        <f t="shared" si="510"/>
        <v/>
      </c>
    </row>
    <row r="7838" spans="5:8" x14ac:dyDescent="0.25">
      <c r="E7838" s="18" t="str">
        <f t="shared" si="507"/>
        <v/>
      </c>
      <c r="F7838" s="18" t="str">
        <f t="shared" si="508"/>
        <v/>
      </c>
      <c r="G7838" s="18" t="str">
        <f t="shared" si="509"/>
        <v/>
      </c>
      <c r="H7838" s="18" t="str">
        <f t="shared" si="510"/>
        <v/>
      </c>
    </row>
    <row r="7839" spans="5:8" x14ac:dyDescent="0.25">
      <c r="E7839" s="18" t="str">
        <f t="shared" si="507"/>
        <v/>
      </c>
      <c r="F7839" s="18" t="str">
        <f t="shared" si="508"/>
        <v/>
      </c>
      <c r="G7839" s="18" t="str">
        <f t="shared" si="509"/>
        <v/>
      </c>
      <c r="H7839" s="18" t="str">
        <f t="shared" si="510"/>
        <v/>
      </c>
    </row>
    <row r="7840" spans="5:8" x14ac:dyDescent="0.25">
      <c r="E7840" s="18" t="str">
        <f t="shared" si="507"/>
        <v/>
      </c>
      <c r="F7840" s="18" t="str">
        <f t="shared" si="508"/>
        <v/>
      </c>
      <c r="G7840" s="18" t="str">
        <f t="shared" si="509"/>
        <v/>
      </c>
      <c r="H7840" s="18" t="str">
        <f t="shared" si="510"/>
        <v/>
      </c>
    </row>
    <row r="7841" spans="5:8" x14ac:dyDescent="0.25">
      <c r="E7841" s="18" t="str">
        <f t="shared" si="507"/>
        <v/>
      </c>
      <c r="F7841" s="18" t="str">
        <f t="shared" si="508"/>
        <v/>
      </c>
      <c r="G7841" s="18" t="str">
        <f t="shared" si="509"/>
        <v/>
      </c>
      <c r="H7841" s="18" t="str">
        <f t="shared" si="510"/>
        <v/>
      </c>
    </row>
    <row r="7842" spans="5:8" x14ac:dyDescent="0.25">
      <c r="E7842" s="18" t="str">
        <f t="shared" si="507"/>
        <v/>
      </c>
      <c r="F7842" s="18" t="str">
        <f t="shared" si="508"/>
        <v/>
      </c>
      <c r="G7842" s="18" t="str">
        <f t="shared" si="509"/>
        <v/>
      </c>
      <c r="H7842" s="18" t="str">
        <f t="shared" si="510"/>
        <v/>
      </c>
    </row>
    <row r="7843" spans="5:8" x14ac:dyDescent="0.25">
      <c r="E7843" s="18" t="str">
        <f t="shared" si="507"/>
        <v/>
      </c>
      <c r="F7843" s="18" t="str">
        <f t="shared" si="508"/>
        <v/>
      </c>
      <c r="G7843" s="18" t="str">
        <f t="shared" si="509"/>
        <v/>
      </c>
      <c r="H7843" s="18" t="str">
        <f t="shared" si="510"/>
        <v/>
      </c>
    </row>
    <row r="7844" spans="5:8" x14ac:dyDescent="0.25">
      <c r="E7844" s="18" t="str">
        <f t="shared" si="507"/>
        <v/>
      </c>
      <c r="F7844" s="18" t="str">
        <f t="shared" si="508"/>
        <v/>
      </c>
      <c r="G7844" s="18" t="str">
        <f t="shared" si="509"/>
        <v/>
      </c>
      <c r="H7844" s="18" t="str">
        <f t="shared" si="510"/>
        <v/>
      </c>
    </row>
    <row r="7845" spans="5:8" x14ac:dyDescent="0.25">
      <c r="E7845" s="18" t="str">
        <f t="shared" si="507"/>
        <v/>
      </c>
      <c r="F7845" s="18" t="str">
        <f t="shared" si="508"/>
        <v/>
      </c>
      <c r="G7845" s="18" t="str">
        <f t="shared" si="509"/>
        <v/>
      </c>
      <c r="H7845" s="18" t="str">
        <f t="shared" si="510"/>
        <v/>
      </c>
    </row>
    <row r="7846" spans="5:8" x14ac:dyDescent="0.25">
      <c r="E7846" s="18" t="str">
        <f t="shared" si="507"/>
        <v/>
      </c>
      <c r="F7846" s="18" t="str">
        <f t="shared" si="508"/>
        <v/>
      </c>
      <c r="G7846" s="18" t="str">
        <f t="shared" si="509"/>
        <v/>
      </c>
      <c r="H7846" s="18" t="str">
        <f t="shared" si="510"/>
        <v/>
      </c>
    </row>
    <row r="7847" spans="5:8" x14ac:dyDescent="0.25">
      <c r="E7847" s="18" t="str">
        <f t="shared" si="507"/>
        <v/>
      </c>
      <c r="F7847" s="18" t="str">
        <f t="shared" si="508"/>
        <v/>
      </c>
      <c r="G7847" s="18" t="str">
        <f t="shared" si="509"/>
        <v/>
      </c>
      <c r="H7847" s="18" t="str">
        <f t="shared" si="510"/>
        <v/>
      </c>
    </row>
    <row r="7848" spans="5:8" x14ac:dyDescent="0.25">
      <c r="E7848" s="18" t="str">
        <f t="shared" si="507"/>
        <v/>
      </c>
      <c r="F7848" s="18" t="str">
        <f t="shared" si="508"/>
        <v/>
      </c>
      <c r="G7848" s="18" t="str">
        <f t="shared" si="509"/>
        <v/>
      </c>
      <c r="H7848" s="18" t="str">
        <f t="shared" si="510"/>
        <v/>
      </c>
    </row>
    <row r="7849" spans="5:8" x14ac:dyDescent="0.25">
      <c r="E7849" s="18" t="str">
        <f t="shared" si="507"/>
        <v/>
      </c>
      <c r="F7849" s="18" t="str">
        <f t="shared" si="508"/>
        <v/>
      </c>
      <c r="G7849" s="18" t="str">
        <f t="shared" si="509"/>
        <v/>
      </c>
      <c r="H7849" s="18" t="str">
        <f t="shared" si="510"/>
        <v/>
      </c>
    </row>
    <row r="7850" spans="5:8" x14ac:dyDescent="0.25">
      <c r="E7850" s="18" t="str">
        <f t="shared" si="507"/>
        <v/>
      </c>
      <c r="F7850" s="18" t="str">
        <f t="shared" si="508"/>
        <v/>
      </c>
      <c r="G7850" s="18" t="str">
        <f t="shared" si="509"/>
        <v/>
      </c>
      <c r="H7850" s="18" t="str">
        <f t="shared" si="510"/>
        <v/>
      </c>
    </row>
    <row r="7851" spans="5:8" x14ac:dyDescent="0.25">
      <c r="E7851" s="18" t="str">
        <f t="shared" si="507"/>
        <v/>
      </c>
      <c r="F7851" s="18" t="str">
        <f t="shared" si="508"/>
        <v/>
      </c>
      <c r="G7851" s="18" t="str">
        <f t="shared" si="509"/>
        <v/>
      </c>
      <c r="H7851" s="18" t="str">
        <f t="shared" si="510"/>
        <v/>
      </c>
    </row>
    <row r="7852" spans="5:8" x14ac:dyDescent="0.25">
      <c r="E7852" s="18" t="str">
        <f t="shared" si="507"/>
        <v/>
      </c>
      <c r="F7852" s="18" t="str">
        <f t="shared" si="508"/>
        <v/>
      </c>
      <c r="G7852" s="18" t="str">
        <f t="shared" si="509"/>
        <v/>
      </c>
      <c r="H7852" s="18" t="str">
        <f t="shared" si="510"/>
        <v/>
      </c>
    </row>
    <row r="7853" spans="5:8" x14ac:dyDescent="0.25">
      <c r="E7853" s="18" t="str">
        <f t="shared" si="507"/>
        <v/>
      </c>
      <c r="F7853" s="18" t="str">
        <f t="shared" si="508"/>
        <v/>
      </c>
      <c r="G7853" s="18" t="str">
        <f t="shared" si="509"/>
        <v/>
      </c>
      <c r="H7853" s="18" t="str">
        <f t="shared" si="510"/>
        <v/>
      </c>
    </row>
    <row r="7854" spans="5:8" x14ac:dyDescent="0.25">
      <c r="E7854" s="18" t="str">
        <f t="shared" si="507"/>
        <v/>
      </c>
      <c r="F7854" s="18" t="str">
        <f t="shared" si="508"/>
        <v/>
      </c>
      <c r="G7854" s="18" t="str">
        <f t="shared" si="509"/>
        <v/>
      </c>
      <c r="H7854" s="18" t="str">
        <f t="shared" si="510"/>
        <v/>
      </c>
    </row>
    <row r="7855" spans="5:8" x14ac:dyDescent="0.25">
      <c r="E7855" s="18" t="str">
        <f t="shared" si="507"/>
        <v/>
      </c>
      <c r="F7855" s="18" t="str">
        <f t="shared" si="508"/>
        <v/>
      </c>
      <c r="G7855" s="18" t="str">
        <f t="shared" si="509"/>
        <v/>
      </c>
      <c r="H7855" s="18" t="str">
        <f t="shared" si="510"/>
        <v/>
      </c>
    </row>
    <row r="7856" spans="5:8" x14ac:dyDescent="0.25">
      <c r="E7856" s="18" t="str">
        <f t="shared" si="507"/>
        <v/>
      </c>
      <c r="F7856" s="18" t="str">
        <f t="shared" si="508"/>
        <v/>
      </c>
      <c r="G7856" s="18" t="str">
        <f t="shared" si="509"/>
        <v/>
      </c>
      <c r="H7856" s="18" t="str">
        <f t="shared" si="510"/>
        <v/>
      </c>
    </row>
    <row r="7857" spans="5:8" x14ac:dyDescent="0.25">
      <c r="E7857" s="18" t="str">
        <f t="shared" si="507"/>
        <v/>
      </c>
      <c r="F7857" s="18" t="str">
        <f t="shared" si="508"/>
        <v/>
      </c>
      <c r="G7857" s="18" t="str">
        <f t="shared" si="509"/>
        <v/>
      </c>
      <c r="H7857" s="18" t="str">
        <f t="shared" si="510"/>
        <v/>
      </c>
    </row>
    <row r="7858" spans="5:8" x14ac:dyDescent="0.25">
      <c r="E7858" s="18" t="str">
        <f t="shared" si="507"/>
        <v/>
      </c>
      <c r="F7858" s="18" t="str">
        <f t="shared" si="508"/>
        <v/>
      </c>
      <c r="G7858" s="18" t="str">
        <f t="shared" si="509"/>
        <v/>
      </c>
      <c r="H7858" s="18" t="str">
        <f t="shared" si="510"/>
        <v/>
      </c>
    </row>
    <row r="7859" spans="5:8" x14ac:dyDescent="0.25">
      <c r="E7859" s="18" t="str">
        <f t="shared" si="507"/>
        <v/>
      </c>
      <c r="F7859" s="18" t="str">
        <f t="shared" si="508"/>
        <v/>
      </c>
      <c r="G7859" s="18" t="str">
        <f t="shared" si="509"/>
        <v/>
      </c>
      <c r="H7859" s="18" t="str">
        <f t="shared" si="510"/>
        <v/>
      </c>
    </row>
    <row r="7860" spans="5:8" x14ac:dyDescent="0.25">
      <c r="E7860" s="18" t="str">
        <f t="shared" si="507"/>
        <v/>
      </c>
      <c r="F7860" s="18" t="str">
        <f t="shared" si="508"/>
        <v/>
      </c>
      <c r="G7860" s="18" t="str">
        <f t="shared" si="509"/>
        <v/>
      </c>
      <c r="H7860" s="18" t="str">
        <f t="shared" si="510"/>
        <v/>
      </c>
    </row>
    <row r="7861" spans="5:8" x14ac:dyDescent="0.25">
      <c r="E7861" s="18" t="str">
        <f t="shared" si="507"/>
        <v/>
      </c>
      <c r="F7861" s="18" t="str">
        <f t="shared" si="508"/>
        <v/>
      </c>
      <c r="G7861" s="18" t="str">
        <f t="shared" si="509"/>
        <v/>
      </c>
      <c r="H7861" s="18" t="str">
        <f t="shared" si="510"/>
        <v/>
      </c>
    </row>
    <row r="7862" spans="5:8" x14ac:dyDescent="0.25">
      <c r="E7862" s="18" t="str">
        <f t="shared" si="507"/>
        <v/>
      </c>
      <c r="F7862" s="18" t="str">
        <f t="shared" si="508"/>
        <v/>
      </c>
      <c r="G7862" s="18" t="str">
        <f t="shared" si="509"/>
        <v/>
      </c>
      <c r="H7862" s="18" t="str">
        <f t="shared" si="510"/>
        <v/>
      </c>
    </row>
    <row r="7863" spans="5:8" x14ac:dyDescent="0.25">
      <c r="E7863" s="18" t="str">
        <f t="shared" si="507"/>
        <v/>
      </c>
      <c r="F7863" s="18" t="str">
        <f t="shared" si="508"/>
        <v/>
      </c>
      <c r="G7863" s="18" t="str">
        <f t="shared" si="509"/>
        <v/>
      </c>
      <c r="H7863" s="18" t="str">
        <f t="shared" si="510"/>
        <v/>
      </c>
    </row>
    <row r="7864" spans="5:8" x14ac:dyDescent="0.25">
      <c r="E7864" s="18" t="str">
        <f t="shared" si="507"/>
        <v/>
      </c>
      <c r="F7864" s="18" t="str">
        <f t="shared" si="508"/>
        <v/>
      </c>
      <c r="G7864" s="18" t="str">
        <f t="shared" si="509"/>
        <v/>
      </c>
      <c r="H7864" s="18" t="str">
        <f t="shared" si="510"/>
        <v/>
      </c>
    </row>
    <row r="7865" spans="5:8" x14ac:dyDescent="0.25">
      <c r="E7865" s="18" t="str">
        <f t="shared" si="507"/>
        <v/>
      </c>
      <c r="F7865" s="18" t="str">
        <f t="shared" si="508"/>
        <v/>
      </c>
      <c r="G7865" s="18" t="str">
        <f t="shared" si="509"/>
        <v/>
      </c>
      <c r="H7865" s="18" t="str">
        <f t="shared" si="510"/>
        <v/>
      </c>
    </row>
    <row r="7866" spans="5:8" x14ac:dyDescent="0.25">
      <c r="E7866" s="18" t="str">
        <f t="shared" si="507"/>
        <v/>
      </c>
      <c r="F7866" s="18" t="str">
        <f t="shared" si="508"/>
        <v/>
      </c>
      <c r="G7866" s="18" t="str">
        <f t="shared" si="509"/>
        <v/>
      </c>
      <c r="H7866" s="18" t="str">
        <f t="shared" si="510"/>
        <v/>
      </c>
    </row>
    <row r="7867" spans="5:8" x14ac:dyDescent="0.25">
      <c r="E7867" s="18" t="str">
        <f t="shared" si="507"/>
        <v/>
      </c>
      <c r="F7867" s="18" t="str">
        <f t="shared" si="508"/>
        <v/>
      </c>
      <c r="G7867" s="18" t="str">
        <f t="shared" si="509"/>
        <v/>
      </c>
      <c r="H7867" s="18" t="str">
        <f t="shared" si="510"/>
        <v/>
      </c>
    </row>
    <row r="7868" spans="5:8" x14ac:dyDescent="0.25">
      <c r="E7868" s="18" t="str">
        <f t="shared" si="507"/>
        <v/>
      </c>
      <c r="F7868" s="18" t="str">
        <f t="shared" si="508"/>
        <v/>
      </c>
      <c r="G7868" s="18" t="str">
        <f t="shared" si="509"/>
        <v/>
      </c>
      <c r="H7868" s="18" t="str">
        <f t="shared" si="510"/>
        <v/>
      </c>
    </row>
    <row r="7869" spans="5:8" x14ac:dyDescent="0.25">
      <c r="E7869" s="18" t="str">
        <f t="shared" si="507"/>
        <v/>
      </c>
      <c r="F7869" s="18" t="str">
        <f t="shared" si="508"/>
        <v/>
      </c>
      <c r="G7869" s="18" t="str">
        <f t="shared" si="509"/>
        <v/>
      </c>
      <c r="H7869" s="18" t="str">
        <f t="shared" si="510"/>
        <v/>
      </c>
    </row>
    <row r="7870" spans="5:8" x14ac:dyDescent="0.25">
      <c r="E7870" s="18" t="str">
        <f t="shared" si="507"/>
        <v/>
      </c>
      <c r="F7870" s="18" t="str">
        <f t="shared" si="508"/>
        <v/>
      </c>
      <c r="G7870" s="18" t="str">
        <f t="shared" si="509"/>
        <v/>
      </c>
      <c r="H7870" s="18" t="str">
        <f t="shared" si="510"/>
        <v/>
      </c>
    </row>
    <row r="7871" spans="5:8" x14ac:dyDescent="0.25">
      <c r="E7871" s="18" t="str">
        <f t="shared" si="507"/>
        <v/>
      </c>
      <c r="F7871" s="18" t="str">
        <f t="shared" si="508"/>
        <v/>
      </c>
      <c r="G7871" s="18" t="str">
        <f t="shared" si="509"/>
        <v/>
      </c>
      <c r="H7871" s="18" t="str">
        <f t="shared" si="510"/>
        <v/>
      </c>
    </row>
    <row r="7872" spans="5:8" x14ac:dyDescent="0.25">
      <c r="E7872" s="18" t="str">
        <f t="shared" si="507"/>
        <v/>
      </c>
      <c r="F7872" s="18" t="str">
        <f t="shared" si="508"/>
        <v/>
      </c>
      <c r="G7872" s="18" t="str">
        <f t="shared" si="509"/>
        <v/>
      </c>
      <c r="H7872" s="18" t="str">
        <f t="shared" si="510"/>
        <v/>
      </c>
    </row>
    <row r="7873" spans="5:8" x14ac:dyDescent="0.25">
      <c r="E7873" s="18" t="str">
        <f t="shared" si="507"/>
        <v/>
      </c>
      <c r="F7873" s="18" t="str">
        <f t="shared" si="508"/>
        <v/>
      </c>
      <c r="G7873" s="18" t="str">
        <f t="shared" si="509"/>
        <v/>
      </c>
      <c r="H7873" s="18" t="str">
        <f t="shared" si="510"/>
        <v/>
      </c>
    </row>
    <row r="7874" spans="5:8" x14ac:dyDescent="0.25">
      <c r="E7874" s="18" t="str">
        <f t="shared" si="507"/>
        <v/>
      </c>
      <c r="F7874" s="18" t="str">
        <f t="shared" si="508"/>
        <v/>
      </c>
      <c r="G7874" s="18" t="str">
        <f t="shared" si="509"/>
        <v/>
      </c>
      <c r="H7874" s="18" t="str">
        <f t="shared" si="510"/>
        <v/>
      </c>
    </row>
    <row r="7875" spans="5:8" x14ac:dyDescent="0.25">
      <c r="E7875" s="18" t="str">
        <f t="shared" si="507"/>
        <v/>
      </c>
      <c r="F7875" s="18" t="str">
        <f t="shared" si="508"/>
        <v/>
      </c>
      <c r="G7875" s="18" t="str">
        <f t="shared" si="509"/>
        <v/>
      </c>
      <c r="H7875" s="18" t="str">
        <f t="shared" si="510"/>
        <v/>
      </c>
    </row>
    <row r="7876" spans="5:8" x14ac:dyDescent="0.25">
      <c r="E7876" s="18" t="str">
        <f t="shared" si="507"/>
        <v/>
      </c>
      <c r="F7876" s="18" t="str">
        <f t="shared" si="508"/>
        <v/>
      </c>
      <c r="G7876" s="18" t="str">
        <f t="shared" si="509"/>
        <v/>
      </c>
      <c r="H7876" s="18" t="str">
        <f t="shared" si="510"/>
        <v/>
      </c>
    </row>
    <row r="7877" spans="5:8" x14ac:dyDescent="0.25">
      <c r="E7877" s="18" t="str">
        <f t="shared" si="507"/>
        <v/>
      </c>
      <c r="F7877" s="18" t="str">
        <f t="shared" si="508"/>
        <v/>
      </c>
      <c r="G7877" s="18" t="str">
        <f t="shared" si="509"/>
        <v/>
      </c>
      <c r="H7877" s="18" t="str">
        <f t="shared" si="510"/>
        <v/>
      </c>
    </row>
    <row r="7878" spans="5:8" x14ac:dyDescent="0.25">
      <c r="E7878" s="18" t="str">
        <f t="shared" ref="E7878:E7941" si="511">IF($C7878="","",IFERROR(INDEX(ItemPriceCol,MATCH($C7878,ItemName,0)),""))</f>
        <v/>
      </c>
      <c r="F7878" s="18" t="str">
        <f t="shared" ref="F7878:F7941" si="512">IF(OR($D7878="",$E7878=""),"",$D7878*$E7878)</f>
        <v/>
      </c>
      <c r="G7878" s="18" t="str">
        <f t="shared" ref="G7878:G7941" si="513">IF($C7878="","",IFERROR(INDEX(ItemCostCol,MATCH($C7878,ItemName,0)),""))</f>
        <v/>
      </c>
      <c r="H7878" s="18" t="str">
        <f t="shared" ref="H7878:H7941" si="514">IF(OR($F7878="",$G7878=""),"",$F7878-$D7878*$G7878)</f>
        <v/>
      </c>
    </row>
    <row r="7879" spans="5:8" x14ac:dyDescent="0.25">
      <c r="E7879" s="18" t="str">
        <f t="shared" si="511"/>
        <v/>
      </c>
      <c r="F7879" s="18" t="str">
        <f t="shared" si="512"/>
        <v/>
      </c>
      <c r="G7879" s="18" t="str">
        <f t="shared" si="513"/>
        <v/>
      </c>
      <c r="H7879" s="18" t="str">
        <f t="shared" si="514"/>
        <v/>
      </c>
    </row>
    <row r="7880" spans="5:8" x14ac:dyDescent="0.25">
      <c r="E7880" s="18" t="str">
        <f t="shared" si="511"/>
        <v/>
      </c>
      <c r="F7880" s="18" t="str">
        <f t="shared" si="512"/>
        <v/>
      </c>
      <c r="G7880" s="18" t="str">
        <f t="shared" si="513"/>
        <v/>
      </c>
      <c r="H7880" s="18" t="str">
        <f t="shared" si="514"/>
        <v/>
      </c>
    </row>
    <row r="7881" spans="5:8" x14ac:dyDescent="0.25">
      <c r="E7881" s="18" t="str">
        <f t="shared" si="511"/>
        <v/>
      </c>
      <c r="F7881" s="18" t="str">
        <f t="shared" si="512"/>
        <v/>
      </c>
      <c r="G7881" s="18" t="str">
        <f t="shared" si="513"/>
        <v/>
      </c>
      <c r="H7881" s="18" t="str">
        <f t="shared" si="514"/>
        <v/>
      </c>
    </row>
    <row r="7882" spans="5:8" x14ac:dyDescent="0.25">
      <c r="E7882" s="18" t="str">
        <f t="shared" si="511"/>
        <v/>
      </c>
      <c r="F7882" s="18" t="str">
        <f t="shared" si="512"/>
        <v/>
      </c>
      <c r="G7882" s="18" t="str">
        <f t="shared" si="513"/>
        <v/>
      </c>
      <c r="H7882" s="18" t="str">
        <f t="shared" si="514"/>
        <v/>
      </c>
    </row>
    <row r="7883" spans="5:8" x14ac:dyDescent="0.25">
      <c r="E7883" s="18" t="str">
        <f t="shared" si="511"/>
        <v/>
      </c>
      <c r="F7883" s="18" t="str">
        <f t="shared" si="512"/>
        <v/>
      </c>
      <c r="G7883" s="18" t="str">
        <f t="shared" si="513"/>
        <v/>
      </c>
      <c r="H7883" s="18" t="str">
        <f t="shared" si="514"/>
        <v/>
      </c>
    </row>
    <row r="7884" spans="5:8" x14ac:dyDescent="0.25">
      <c r="E7884" s="18" t="str">
        <f t="shared" si="511"/>
        <v/>
      </c>
      <c r="F7884" s="18" t="str">
        <f t="shared" si="512"/>
        <v/>
      </c>
      <c r="G7884" s="18" t="str">
        <f t="shared" si="513"/>
        <v/>
      </c>
      <c r="H7884" s="18" t="str">
        <f t="shared" si="514"/>
        <v/>
      </c>
    </row>
    <row r="7885" spans="5:8" x14ac:dyDescent="0.25">
      <c r="E7885" s="18" t="str">
        <f t="shared" si="511"/>
        <v/>
      </c>
      <c r="F7885" s="18" t="str">
        <f t="shared" si="512"/>
        <v/>
      </c>
      <c r="G7885" s="18" t="str">
        <f t="shared" si="513"/>
        <v/>
      </c>
      <c r="H7885" s="18" t="str">
        <f t="shared" si="514"/>
        <v/>
      </c>
    </row>
    <row r="7886" spans="5:8" x14ac:dyDescent="0.25">
      <c r="E7886" s="18" t="str">
        <f t="shared" si="511"/>
        <v/>
      </c>
      <c r="F7886" s="18" t="str">
        <f t="shared" si="512"/>
        <v/>
      </c>
      <c r="G7886" s="18" t="str">
        <f t="shared" si="513"/>
        <v/>
      </c>
      <c r="H7886" s="18" t="str">
        <f t="shared" si="514"/>
        <v/>
      </c>
    </row>
    <row r="7887" spans="5:8" x14ac:dyDescent="0.25">
      <c r="E7887" s="18" t="str">
        <f t="shared" si="511"/>
        <v/>
      </c>
      <c r="F7887" s="18" t="str">
        <f t="shared" si="512"/>
        <v/>
      </c>
      <c r="G7887" s="18" t="str">
        <f t="shared" si="513"/>
        <v/>
      </c>
      <c r="H7887" s="18" t="str">
        <f t="shared" si="514"/>
        <v/>
      </c>
    </row>
    <row r="7888" spans="5:8" x14ac:dyDescent="0.25">
      <c r="E7888" s="18" t="str">
        <f t="shared" si="511"/>
        <v/>
      </c>
      <c r="F7888" s="18" t="str">
        <f t="shared" si="512"/>
        <v/>
      </c>
      <c r="G7888" s="18" t="str">
        <f t="shared" si="513"/>
        <v/>
      </c>
      <c r="H7888" s="18" t="str">
        <f t="shared" si="514"/>
        <v/>
      </c>
    </row>
    <row r="7889" spans="5:8" x14ac:dyDescent="0.25">
      <c r="E7889" s="18" t="str">
        <f t="shared" si="511"/>
        <v/>
      </c>
      <c r="F7889" s="18" t="str">
        <f t="shared" si="512"/>
        <v/>
      </c>
      <c r="G7889" s="18" t="str">
        <f t="shared" si="513"/>
        <v/>
      </c>
      <c r="H7889" s="18" t="str">
        <f t="shared" si="514"/>
        <v/>
      </c>
    </row>
    <row r="7890" spans="5:8" x14ac:dyDescent="0.25">
      <c r="E7890" s="18" t="str">
        <f t="shared" si="511"/>
        <v/>
      </c>
      <c r="F7890" s="18" t="str">
        <f t="shared" si="512"/>
        <v/>
      </c>
      <c r="G7890" s="18" t="str">
        <f t="shared" si="513"/>
        <v/>
      </c>
      <c r="H7890" s="18" t="str">
        <f t="shared" si="514"/>
        <v/>
      </c>
    </row>
    <row r="7891" spans="5:8" x14ac:dyDescent="0.25">
      <c r="E7891" s="18" t="str">
        <f t="shared" si="511"/>
        <v/>
      </c>
      <c r="F7891" s="18" t="str">
        <f t="shared" si="512"/>
        <v/>
      </c>
      <c r="G7891" s="18" t="str">
        <f t="shared" si="513"/>
        <v/>
      </c>
      <c r="H7891" s="18" t="str">
        <f t="shared" si="514"/>
        <v/>
      </c>
    </row>
    <row r="7892" spans="5:8" x14ac:dyDescent="0.25">
      <c r="E7892" s="18" t="str">
        <f t="shared" si="511"/>
        <v/>
      </c>
      <c r="F7892" s="18" t="str">
        <f t="shared" si="512"/>
        <v/>
      </c>
      <c r="G7892" s="18" t="str">
        <f t="shared" si="513"/>
        <v/>
      </c>
      <c r="H7892" s="18" t="str">
        <f t="shared" si="514"/>
        <v/>
      </c>
    </row>
    <row r="7893" spans="5:8" x14ac:dyDescent="0.25">
      <c r="E7893" s="18" t="str">
        <f t="shared" si="511"/>
        <v/>
      </c>
      <c r="F7893" s="18" t="str">
        <f t="shared" si="512"/>
        <v/>
      </c>
      <c r="G7893" s="18" t="str">
        <f t="shared" si="513"/>
        <v/>
      </c>
      <c r="H7893" s="18" t="str">
        <f t="shared" si="514"/>
        <v/>
      </c>
    </row>
    <row r="7894" spans="5:8" x14ac:dyDescent="0.25">
      <c r="E7894" s="18" t="str">
        <f t="shared" si="511"/>
        <v/>
      </c>
      <c r="F7894" s="18" t="str">
        <f t="shared" si="512"/>
        <v/>
      </c>
      <c r="G7894" s="18" t="str">
        <f t="shared" si="513"/>
        <v/>
      </c>
      <c r="H7894" s="18" t="str">
        <f t="shared" si="514"/>
        <v/>
      </c>
    </row>
    <row r="7895" spans="5:8" x14ac:dyDescent="0.25">
      <c r="E7895" s="18" t="str">
        <f t="shared" si="511"/>
        <v/>
      </c>
      <c r="F7895" s="18" t="str">
        <f t="shared" si="512"/>
        <v/>
      </c>
      <c r="G7895" s="18" t="str">
        <f t="shared" si="513"/>
        <v/>
      </c>
      <c r="H7895" s="18" t="str">
        <f t="shared" si="514"/>
        <v/>
      </c>
    </row>
    <row r="7896" spans="5:8" x14ac:dyDescent="0.25">
      <c r="E7896" s="18" t="str">
        <f t="shared" si="511"/>
        <v/>
      </c>
      <c r="F7896" s="18" t="str">
        <f t="shared" si="512"/>
        <v/>
      </c>
      <c r="G7896" s="18" t="str">
        <f t="shared" si="513"/>
        <v/>
      </c>
      <c r="H7896" s="18" t="str">
        <f t="shared" si="514"/>
        <v/>
      </c>
    </row>
    <row r="7897" spans="5:8" x14ac:dyDescent="0.25">
      <c r="E7897" s="18" t="str">
        <f t="shared" si="511"/>
        <v/>
      </c>
      <c r="F7897" s="18" t="str">
        <f t="shared" si="512"/>
        <v/>
      </c>
      <c r="G7897" s="18" t="str">
        <f t="shared" si="513"/>
        <v/>
      </c>
      <c r="H7897" s="18" t="str">
        <f t="shared" si="514"/>
        <v/>
      </c>
    </row>
    <row r="7898" spans="5:8" x14ac:dyDescent="0.25">
      <c r="E7898" s="18" t="str">
        <f t="shared" si="511"/>
        <v/>
      </c>
      <c r="F7898" s="18" t="str">
        <f t="shared" si="512"/>
        <v/>
      </c>
      <c r="G7898" s="18" t="str">
        <f t="shared" si="513"/>
        <v/>
      </c>
      <c r="H7898" s="18" t="str">
        <f t="shared" si="514"/>
        <v/>
      </c>
    </row>
    <row r="7899" spans="5:8" x14ac:dyDescent="0.25">
      <c r="E7899" s="18" t="str">
        <f t="shared" si="511"/>
        <v/>
      </c>
      <c r="F7899" s="18" t="str">
        <f t="shared" si="512"/>
        <v/>
      </c>
      <c r="G7899" s="18" t="str">
        <f t="shared" si="513"/>
        <v/>
      </c>
      <c r="H7899" s="18" t="str">
        <f t="shared" si="514"/>
        <v/>
      </c>
    </row>
    <row r="7900" spans="5:8" x14ac:dyDescent="0.25">
      <c r="E7900" s="18" t="str">
        <f t="shared" si="511"/>
        <v/>
      </c>
      <c r="F7900" s="18" t="str">
        <f t="shared" si="512"/>
        <v/>
      </c>
      <c r="G7900" s="18" t="str">
        <f t="shared" si="513"/>
        <v/>
      </c>
      <c r="H7900" s="18" t="str">
        <f t="shared" si="514"/>
        <v/>
      </c>
    </row>
    <row r="7901" spans="5:8" x14ac:dyDescent="0.25">
      <c r="E7901" s="18" t="str">
        <f t="shared" si="511"/>
        <v/>
      </c>
      <c r="F7901" s="18" t="str">
        <f t="shared" si="512"/>
        <v/>
      </c>
      <c r="G7901" s="18" t="str">
        <f t="shared" si="513"/>
        <v/>
      </c>
      <c r="H7901" s="18" t="str">
        <f t="shared" si="514"/>
        <v/>
      </c>
    </row>
    <row r="7902" spans="5:8" x14ac:dyDescent="0.25">
      <c r="E7902" s="18" t="str">
        <f t="shared" si="511"/>
        <v/>
      </c>
      <c r="F7902" s="18" t="str">
        <f t="shared" si="512"/>
        <v/>
      </c>
      <c r="G7902" s="18" t="str">
        <f t="shared" si="513"/>
        <v/>
      </c>
      <c r="H7902" s="18" t="str">
        <f t="shared" si="514"/>
        <v/>
      </c>
    </row>
    <row r="7903" spans="5:8" x14ac:dyDescent="0.25">
      <c r="E7903" s="18" t="str">
        <f t="shared" si="511"/>
        <v/>
      </c>
      <c r="F7903" s="18" t="str">
        <f t="shared" si="512"/>
        <v/>
      </c>
      <c r="G7903" s="18" t="str">
        <f t="shared" si="513"/>
        <v/>
      </c>
      <c r="H7903" s="18" t="str">
        <f t="shared" si="514"/>
        <v/>
      </c>
    </row>
    <row r="7904" spans="5:8" x14ac:dyDescent="0.25">
      <c r="E7904" s="18" t="str">
        <f t="shared" si="511"/>
        <v/>
      </c>
      <c r="F7904" s="18" t="str">
        <f t="shared" si="512"/>
        <v/>
      </c>
      <c r="G7904" s="18" t="str">
        <f t="shared" si="513"/>
        <v/>
      </c>
      <c r="H7904" s="18" t="str">
        <f t="shared" si="514"/>
        <v/>
      </c>
    </row>
    <row r="7905" spans="5:8" x14ac:dyDescent="0.25">
      <c r="E7905" s="18" t="str">
        <f t="shared" si="511"/>
        <v/>
      </c>
      <c r="F7905" s="18" t="str">
        <f t="shared" si="512"/>
        <v/>
      </c>
      <c r="G7905" s="18" t="str">
        <f t="shared" si="513"/>
        <v/>
      </c>
      <c r="H7905" s="18" t="str">
        <f t="shared" si="514"/>
        <v/>
      </c>
    </row>
    <row r="7906" spans="5:8" x14ac:dyDescent="0.25">
      <c r="E7906" s="18" t="str">
        <f t="shared" si="511"/>
        <v/>
      </c>
      <c r="F7906" s="18" t="str">
        <f t="shared" si="512"/>
        <v/>
      </c>
      <c r="G7906" s="18" t="str">
        <f t="shared" si="513"/>
        <v/>
      </c>
      <c r="H7906" s="18" t="str">
        <f t="shared" si="514"/>
        <v/>
      </c>
    </row>
    <row r="7907" spans="5:8" x14ac:dyDescent="0.25">
      <c r="E7907" s="18" t="str">
        <f t="shared" si="511"/>
        <v/>
      </c>
      <c r="F7907" s="18" t="str">
        <f t="shared" si="512"/>
        <v/>
      </c>
      <c r="G7907" s="18" t="str">
        <f t="shared" si="513"/>
        <v/>
      </c>
      <c r="H7907" s="18" t="str">
        <f t="shared" si="514"/>
        <v/>
      </c>
    </row>
    <row r="7908" spans="5:8" x14ac:dyDescent="0.25">
      <c r="E7908" s="18" t="str">
        <f t="shared" si="511"/>
        <v/>
      </c>
      <c r="F7908" s="18" t="str">
        <f t="shared" si="512"/>
        <v/>
      </c>
      <c r="G7908" s="18" t="str">
        <f t="shared" si="513"/>
        <v/>
      </c>
      <c r="H7908" s="18" t="str">
        <f t="shared" si="514"/>
        <v/>
      </c>
    </row>
    <row r="7909" spans="5:8" x14ac:dyDescent="0.25">
      <c r="E7909" s="18" t="str">
        <f t="shared" si="511"/>
        <v/>
      </c>
      <c r="F7909" s="18" t="str">
        <f t="shared" si="512"/>
        <v/>
      </c>
      <c r="G7909" s="18" t="str">
        <f t="shared" si="513"/>
        <v/>
      </c>
      <c r="H7909" s="18" t="str">
        <f t="shared" si="514"/>
        <v/>
      </c>
    </row>
    <row r="7910" spans="5:8" x14ac:dyDescent="0.25">
      <c r="E7910" s="18" t="str">
        <f t="shared" si="511"/>
        <v/>
      </c>
      <c r="F7910" s="18" t="str">
        <f t="shared" si="512"/>
        <v/>
      </c>
      <c r="G7910" s="18" t="str">
        <f t="shared" si="513"/>
        <v/>
      </c>
      <c r="H7910" s="18" t="str">
        <f t="shared" si="514"/>
        <v/>
      </c>
    </row>
    <row r="7911" spans="5:8" x14ac:dyDescent="0.25">
      <c r="E7911" s="18" t="str">
        <f t="shared" si="511"/>
        <v/>
      </c>
      <c r="F7911" s="18" t="str">
        <f t="shared" si="512"/>
        <v/>
      </c>
      <c r="G7911" s="18" t="str">
        <f t="shared" si="513"/>
        <v/>
      </c>
      <c r="H7911" s="18" t="str">
        <f t="shared" si="514"/>
        <v/>
      </c>
    </row>
    <row r="7912" spans="5:8" x14ac:dyDescent="0.25">
      <c r="E7912" s="18" t="str">
        <f t="shared" si="511"/>
        <v/>
      </c>
      <c r="F7912" s="18" t="str">
        <f t="shared" si="512"/>
        <v/>
      </c>
      <c r="G7912" s="18" t="str">
        <f t="shared" si="513"/>
        <v/>
      </c>
      <c r="H7912" s="18" t="str">
        <f t="shared" si="514"/>
        <v/>
      </c>
    </row>
    <row r="7913" spans="5:8" x14ac:dyDescent="0.25">
      <c r="E7913" s="18" t="str">
        <f t="shared" si="511"/>
        <v/>
      </c>
      <c r="F7913" s="18" t="str">
        <f t="shared" si="512"/>
        <v/>
      </c>
      <c r="G7913" s="18" t="str">
        <f t="shared" si="513"/>
        <v/>
      </c>
      <c r="H7913" s="18" t="str">
        <f t="shared" si="514"/>
        <v/>
      </c>
    </row>
    <row r="7914" spans="5:8" x14ac:dyDescent="0.25">
      <c r="E7914" s="18" t="str">
        <f t="shared" si="511"/>
        <v/>
      </c>
      <c r="F7914" s="18" t="str">
        <f t="shared" si="512"/>
        <v/>
      </c>
      <c r="G7914" s="18" t="str">
        <f t="shared" si="513"/>
        <v/>
      </c>
      <c r="H7914" s="18" t="str">
        <f t="shared" si="514"/>
        <v/>
      </c>
    </row>
    <row r="7915" spans="5:8" x14ac:dyDescent="0.25">
      <c r="E7915" s="18" t="str">
        <f t="shared" si="511"/>
        <v/>
      </c>
      <c r="F7915" s="18" t="str">
        <f t="shared" si="512"/>
        <v/>
      </c>
      <c r="G7915" s="18" t="str">
        <f t="shared" si="513"/>
        <v/>
      </c>
      <c r="H7915" s="18" t="str">
        <f t="shared" si="514"/>
        <v/>
      </c>
    </row>
    <row r="7916" spans="5:8" x14ac:dyDescent="0.25">
      <c r="E7916" s="18" t="str">
        <f t="shared" si="511"/>
        <v/>
      </c>
      <c r="F7916" s="18" t="str">
        <f t="shared" si="512"/>
        <v/>
      </c>
      <c r="G7916" s="18" t="str">
        <f t="shared" si="513"/>
        <v/>
      </c>
      <c r="H7916" s="18" t="str">
        <f t="shared" si="514"/>
        <v/>
      </c>
    </row>
    <row r="7917" spans="5:8" x14ac:dyDescent="0.25">
      <c r="E7917" s="18" t="str">
        <f t="shared" si="511"/>
        <v/>
      </c>
      <c r="F7917" s="18" t="str">
        <f t="shared" si="512"/>
        <v/>
      </c>
      <c r="G7917" s="18" t="str">
        <f t="shared" si="513"/>
        <v/>
      </c>
      <c r="H7917" s="18" t="str">
        <f t="shared" si="514"/>
        <v/>
      </c>
    </row>
    <row r="7918" spans="5:8" x14ac:dyDescent="0.25">
      <c r="E7918" s="18" t="str">
        <f t="shared" si="511"/>
        <v/>
      </c>
      <c r="F7918" s="18" t="str">
        <f t="shared" si="512"/>
        <v/>
      </c>
      <c r="G7918" s="18" t="str">
        <f t="shared" si="513"/>
        <v/>
      </c>
      <c r="H7918" s="18" t="str">
        <f t="shared" si="514"/>
        <v/>
      </c>
    </row>
    <row r="7919" spans="5:8" x14ac:dyDescent="0.25">
      <c r="E7919" s="18" t="str">
        <f t="shared" si="511"/>
        <v/>
      </c>
      <c r="F7919" s="18" t="str">
        <f t="shared" si="512"/>
        <v/>
      </c>
      <c r="G7919" s="18" t="str">
        <f t="shared" si="513"/>
        <v/>
      </c>
      <c r="H7919" s="18" t="str">
        <f t="shared" si="514"/>
        <v/>
      </c>
    </row>
    <row r="7920" spans="5:8" x14ac:dyDescent="0.25">
      <c r="E7920" s="18" t="str">
        <f t="shared" si="511"/>
        <v/>
      </c>
      <c r="F7920" s="18" t="str">
        <f t="shared" si="512"/>
        <v/>
      </c>
      <c r="G7920" s="18" t="str">
        <f t="shared" si="513"/>
        <v/>
      </c>
      <c r="H7920" s="18" t="str">
        <f t="shared" si="514"/>
        <v/>
      </c>
    </row>
    <row r="7921" spans="5:8" x14ac:dyDescent="0.25">
      <c r="E7921" s="18" t="str">
        <f t="shared" si="511"/>
        <v/>
      </c>
      <c r="F7921" s="18" t="str">
        <f t="shared" si="512"/>
        <v/>
      </c>
      <c r="G7921" s="18" t="str">
        <f t="shared" si="513"/>
        <v/>
      </c>
      <c r="H7921" s="18" t="str">
        <f t="shared" si="514"/>
        <v/>
      </c>
    </row>
    <row r="7922" spans="5:8" x14ac:dyDescent="0.25">
      <c r="E7922" s="18" t="str">
        <f t="shared" si="511"/>
        <v/>
      </c>
      <c r="F7922" s="18" t="str">
        <f t="shared" si="512"/>
        <v/>
      </c>
      <c r="G7922" s="18" t="str">
        <f t="shared" si="513"/>
        <v/>
      </c>
      <c r="H7922" s="18" t="str">
        <f t="shared" si="514"/>
        <v/>
      </c>
    </row>
    <row r="7923" spans="5:8" x14ac:dyDescent="0.25">
      <c r="E7923" s="18" t="str">
        <f t="shared" si="511"/>
        <v/>
      </c>
      <c r="F7923" s="18" t="str">
        <f t="shared" si="512"/>
        <v/>
      </c>
      <c r="G7923" s="18" t="str">
        <f t="shared" si="513"/>
        <v/>
      </c>
      <c r="H7923" s="18" t="str">
        <f t="shared" si="514"/>
        <v/>
      </c>
    </row>
    <row r="7924" spans="5:8" x14ac:dyDescent="0.25">
      <c r="E7924" s="18" t="str">
        <f t="shared" si="511"/>
        <v/>
      </c>
      <c r="F7924" s="18" t="str">
        <f t="shared" si="512"/>
        <v/>
      </c>
      <c r="G7924" s="18" t="str">
        <f t="shared" si="513"/>
        <v/>
      </c>
      <c r="H7924" s="18" t="str">
        <f t="shared" si="514"/>
        <v/>
      </c>
    </row>
    <row r="7925" spans="5:8" x14ac:dyDescent="0.25">
      <c r="E7925" s="18" t="str">
        <f t="shared" si="511"/>
        <v/>
      </c>
      <c r="F7925" s="18" t="str">
        <f t="shared" si="512"/>
        <v/>
      </c>
      <c r="G7925" s="18" t="str">
        <f t="shared" si="513"/>
        <v/>
      </c>
      <c r="H7925" s="18" t="str">
        <f t="shared" si="514"/>
        <v/>
      </c>
    </row>
    <row r="7926" spans="5:8" x14ac:dyDescent="0.25">
      <c r="E7926" s="18" t="str">
        <f t="shared" si="511"/>
        <v/>
      </c>
      <c r="F7926" s="18" t="str">
        <f t="shared" si="512"/>
        <v/>
      </c>
      <c r="G7926" s="18" t="str">
        <f t="shared" si="513"/>
        <v/>
      </c>
      <c r="H7926" s="18" t="str">
        <f t="shared" si="514"/>
        <v/>
      </c>
    </row>
    <row r="7927" spans="5:8" x14ac:dyDescent="0.25">
      <c r="E7927" s="18" t="str">
        <f t="shared" si="511"/>
        <v/>
      </c>
      <c r="F7927" s="18" t="str">
        <f t="shared" si="512"/>
        <v/>
      </c>
      <c r="G7927" s="18" t="str">
        <f t="shared" si="513"/>
        <v/>
      </c>
      <c r="H7927" s="18" t="str">
        <f t="shared" si="514"/>
        <v/>
      </c>
    </row>
    <row r="7928" spans="5:8" x14ac:dyDescent="0.25">
      <c r="E7928" s="18" t="str">
        <f t="shared" si="511"/>
        <v/>
      </c>
      <c r="F7928" s="18" t="str">
        <f t="shared" si="512"/>
        <v/>
      </c>
      <c r="G7928" s="18" t="str">
        <f t="shared" si="513"/>
        <v/>
      </c>
      <c r="H7928" s="18" t="str">
        <f t="shared" si="514"/>
        <v/>
      </c>
    </row>
    <row r="7929" spans="5:8" x14ac:dyDescent="0.25">
      <c r="E7929" s="18" t="str">
        <f t="shared" si="511"/>
        <v/>
      </c>
      <c r="F7929" s="18" t="str">
        <f t="shared" si="512"/>
        <v/>
      </c>
      <c r="G7929" s="18" t="str">
        <f t="shared" si="513"/>
        <v/>
      </c>
      <c r="H7929" s="18" t="str">
        <f t="shared" si="514"/>
        <v/>
      </c>
    </row>
    <row r="7930" spans="5:8" x14ac:dyDescent="0.25">
      <c r="E7930" s="18" t="str">
        <f t="shared" si="511"/>
        <v/>
      </c>
      <c r="F7930" s="18" t="str">
        <f t="shared" si="512"/>
        <v/>
      </c>
      <c r="G7930" s="18" t="str">
        <f t="shared" si="513"/>
        <v/>
      </c>
      <c r="H7930" s="18" t="str">
        <f t="shared" si="514"/>
        <v/>
      </c>
    </row>
    <row r="7931" spans="5:8" x14ac:dyDescent="0.25">
      <c r="E7931" s="18" t="str">
        <f t="shared" si="511"/>
        <v/>
      </c>
      <c r="F7931" s="18" t="str">
        <f t="shared" si="512"/>
        <v/>
      </c>
      <c r="G7931" s="18" t="str">
        <f t="shared" si="513"/>
        <v/>
      </c>
      <c r="H7931" s="18" t="str">
        <f t="shared" si="514"/>
        <v/>
      </c>
    </row>
    <row r="7932" spans="5:8" x14ac:dyDescent="0.25">
      <c r="E7932" s="18" t="str">
        <f t="shared" si="511"/>
        <v/>
      </c>
      <c r="F7932" s="18" t="str">
        <f t="shared" si="512"/>
        <v/>
      </c>
      <c r="G7932" s="18" t="str">
        <f t="shared" si="513"/>
        <v/>
      </c>
      <c r="H7932" s="18" t="str">
        <f t="shared" si="514"/>
        <v/>
      </c>
    </row>
    <row r="7933" spans="5:8" x14ac:dyDescent="0.25">
      <c r="E7933" s="18" t="str">
        <f t="shared" si="511"/>
        <v/>
      </c>
      <c r="F7933" s="18" t="str">
        <f t="shared" si="512"/>
        <v/>
      </c>
      <c r="G7933" s="18" t="str">
        <f t="shared" si="513"/>
        <v/>
      </c>
      <c r="H7933" s="18" t="str">
        <f t="shared" si="514"/>
        <v/>
      </c>
    </row>
    <row r="7934" spans="5:8" x14ac:dyDescent="0.25">
      <c r="E7934" s="18" t="str">
        <f t="shared" si="511"/>
        <v/>
      </c>
      <c r="F7934" s="18" t="str">
        <f t="shared" si="512"/>
        <v/>
      </c>
      <c r="G7934" s="18" t="str">
        <f t="shared" si="513"/>
        <v/>
      </c>
      <c r="H7934" s="18" t="str">
        <f t="shared" si="514"/>
        <v/>
      </c>
    </row>
    <row r="7935" spans="5:8" x14ac:dyDescent="0.25">
      <c r="E7935" s="18" t="str">
        <f t="shared" si="511"/>
        <v/>
      </c>
      <c r="F7935" s="18" t="str">
        <f t="shared" si="512"/>
        <v/>
      </c>
      <c r="G7935" s="18" t="str">
        <f t="shared" si="513"/>
        <v/>
      </c>
      <c r="H7935" s="18" t="str">
        <f t="shared" si="514"/>
        <v/>
      </c>
    </row>
    <row r="7936" spans="5:8" x14ac:dyDescent="0.25">
      <c r="E7936" s="18" t="str">
        <f t="shared" si="511"/>
        <v/>
      </c>
      <c r="F7936" s="18" t="str">
        <f t="shared" si="512"/>
        <v/>
      </c>
      <c r="G7936" s="18" t="str">
        <f t="shared" si="513"/>
        <v/>
      </c>
      <c r="H7936" s="18" t="str">
        <f t="shared" si="514"/>
        <v/>
      </c>
    </row>
    <row r="7937" spans="5:8" x14ac:dyDescent="0.25">
      <c r="E7937" s="18" t="str">
        <f t="shared" si="511"/>
        <v/>
      </c>
      <c r="F7937" s="18" t="str">
        <f t="shared" si="512"/>
        <v/>
      </c>
      <c r="G7937" s="18" t="str">
        <f t="shared" si="513"/>
        <v/>
      </c>
      <c r="H7937" s="18" t="str">
        <f t="shared" si="514"/>
        <v/>
      </c>
    </row>
    <row r="7938" spans="5:8" x14ac:dyDescent="0.25">
      <c r="E7938" s="18" t="str">
        <f t="shared" si="511"/>
        <v/>
      </c>
      <c r="F7938" s="18" t="str">
        <f t="shared" si="512"/>
        <v/>
      </c>
      <c r="G7938" s="18" t="str">
        <f t="shared" si="513"/>
        <v/>
      </c>
      <c r="H7938" s="18" t="str">
        <f t="shared" si="514"/>
        <v/>
      </c>
    </row>
    <row r="7939" spans="5:8" x14ac:dyDescent="0.25">
      <c r="E7939" s="18" t="str">
        <f t="shared" si="511"/>
        <v/>
      </c>
      <c r="F7939" s="18" t="str">
        <f t="shared" si="512"/>
        <v/>
      </c>
      <c r="G7939" s="18" t="str">
        <f t="shared" si="513"/>
        <v/>
      </c>
      <c r="H7939" s="18" t="str">
        <f t="shared" si="514"/>
        <v/>
      </c>
    </row>
    <row r="7940" spans="5:8" x14ac:dyDescent="0.25">
      <c r="E7940" s="18" t="str">
        <f t="shared" si="511"/>
        <v/>
      </c>
      <c r="F7940" s="18" t="str">
        <f t="shared" si="512"/>
        <v/>
      </c>
      <c r="G7940" s="18" t="str">
        <f t="shared" si="513"/>
        <v/>
      </c>
      <c r="H7940" s="18" t="str">
        <f t="shared" si="514"/>
        <v/>
      </c>
    </row>
    <row r="7941" spans="5:8" x14ac:dyDescent="0.25">
      <c r="E7941" s="18" t="str">
        <f t="shared" si="511"/>
        <v/>
      </c>
      <c r="F7941" s="18" t="str">
        <f t="shared" si="512"/>
        <v/>
      </c>
      <c r="G7941" s="18" t="str">
        <f t="shared" si="513"/>
        <v/>
      </c>
      <c r="H7941" s="18" t="str">
        <f t="shared" si="514"/>
        <v/>
      </c>
    </row>
    <row r="7942" spans="5:8" x14ac:dyDescent="0.25">
      <c r="E7942" s="18" t="str">
        <f t="shared" ref="E7942:E8005" si="515">IF($C7942="","",IFERROR(INDEX(ItemPriceCol,MATCH($C7942,ItemName,0)),""))</f>
        <v/>
      </c>
      <c r="F7942" s="18" t="str">
        <f t="shared" ref="F7942:F8005" si="516">IF(OR($D7942="",$E7942=""),"",$D7942*$E7942)</f>
        <v/>
      </c>
      <c r="G7942" s="18" t="str">
        <f t="shared" ref="G7942:G8005" si="517">IF($C7942="","",IFERROR(INDEX(ItemCostCol,MATCH($C7942,ItemName,0)),""))</f>
        <v/>
      </c>
      <c r="H7942" s="18" t="str">
        <f t="shared" ref="H7942:H8005" si="518">IF(OR($F7942="",$G7942=""),"",$F7942-$D7942*$G7942)</f>
        <v/>
      </c>
    </row>
    <row r="7943" spans="5:8" x14ac:dyDescent="0.25">
      <c r="E7943" s="18" t="str">
        <f t="shared" si="515"/>
        <v/>
      </c>
      <c r="F7943" s="18" t="str">
        <f t="shared" si="516"/>
        <v/>
      </c>
      <c r="G7943" s="18" t="str">
        <f t="shared" si="517"/>
        <v/>
      </c>
      <c r="H7943" s="18" t="str">
        <f t="shared" si="518"/>
        <v/>
      </c>
    </row>
    <row r="7944" spans="5:8" x14ac:dyDescent="0.25">
      <c r="E7944" s="18" t="str">
        <f t="shared" si="515"/>
        <v/>
      </c>
      <c r="F7944" s="18" t="str">
        <f t="shared" si="516"/>
        <v/>
      </c>
      <c r="G7944" s="18" t="str">
        <f t="shared" si="517"/>
        <v/>
      </c>
      <c r="H7944" s="18" t="str">
        <f t="shared" si="518"/>
        <v/>
      </c>
    </row>
    <row r="7945" spans="5:8" x14ac:dyDescent="0.25">
      <c r="E7945" s="18" t="str">
        <f t="shared" si="515"/>
        <v/>
      </c>
      <c r="F7945" s="18" t="str">
        <f t="shared" si="516"/>
        <v/>
      </c>
      <c r="G7945" s="18" t="str">
        <f t="shared" si="517"/>
        <v/>
      </c>
      <c r="H7945" s="18" t="str">
        <f t="shared" si="518"/>
        <v/>
      </c>
    </row>
    <row r="7946" spans="5:8" x14ac:dyDescent="0.25">
      <c r="E7946" s="18" t="str">
        <f t="shared" si="515"/>
        <v/>
      </c>
      <c r="F7946" s="18" t="str">
        <f t="shared" si="516"/>
        <v/>
      </c>
      <c r="G7946" s="18" t="str">
        <f t="shared" si="517"/>
        <v/>
      </c>
      <c r="H7946" s="18" t="str">
        <f t="shared" si="518"/>
        <v/>
      </c>
    </row>
    <row r="7947" spans="5:8" x14ac:dyDescent="0.25">
      <c r="E7947" s="18" t="str">
        <f t="shared" si="515"/>
        <v/>
      </c>
      <c r="F7947" s="18" t="str">
        <f t="shared" si="516"/>
        <v/>
      </c>
      <c r="G7947" s="18" t="str">
        <f t="shared" si="517"/>
        <v/>
      </c>
      <c r="H7947" s="18" t="str">
        <f t="shared" si="518"/>
        <v/>
      </c>
    </row>
    <row r="7948" spans="5:8" x14ac:dyDescent="0.25">
      <c r="E7948" s="18" t="str">
        <f t="shared" si="515"/>
        <v/>
      </c>
      <c r="F7948" s="18" t="str">
        <f t="shared" si="516"/>
        <v/>
      </c>
      <c r="G7948" s="18" t="str">
        <f t="shared" si="517"/>
        <v/>
      </c>
      <c r="H7948" s="18" t="str">
        <f t="shared" si="518"/>
        <v/>
      </c>
    </row>
    <row r="7949" spans="5:8" x14ac:dyDescent="0.25">
      <c r="E7949" s="18" t="str">
        <f t="shared" si="515"/>
        <v/>
      </c>
      <c r="F7949" s="18" t="str">
        <f t="shared" si="516"/>
        <v/>
      </c>
      <c r="G7949" s="18" t="str">
        <f t="shared" si="517"/>
        <v/>
      </c>
      <c r="H7949" s="18" t="str">
        <f t="shared" si="518"/>
        <v/>
      </c>
    </row>
    <row r="7950" spans="5:8" x14ac:dyDescent="0.25">
      <c r="E7950" s="18" t="str">
        <f t="shared" si="515"/>
        <v/>
      </c>
      <c r="F7950" s="18" t="str">
        <f t="shared" si="516"/>
        <v/>
      </c>
      <c r="G7950" s="18" t="str">
        <f t="shared" si="517"/>
        <v/>
      </c>
      <c r="H7950" s="18" t="str">
        <f t="shared" si="518"/>
        <v/>
      </c>
    </row>
    <row r="7951" spans="5:8" x14ac:dyDescent="0.25">
      <c r="E7951" s="18" t="str">
        <f t="shared" si="515"/>
        <v/>
      </c>
      <c r="F7951" s="18" t="str">
        <f t="shared" si="516"/>
        <v/>
      </c>
      <c r="G7951" s="18" t="str">
        <f t="shared" si="517"/>
        <v/>
      </c>
      <c r="H7951" s="18" t="str">
        <f t="shared" si="518"/>
        <v/>
      </c>
    </row>
    <row r="7952" spans="5:8" x14ac:dyDescent="0.25">
      <c r="E7952" s="18" t="str">
        <f t="shared" si="515"/>
        <v/>
      </c>
      <c r="F7952" s="18" t="str">
        <f t="shared" si="516"/>
        <v/>
      </c>
      <c r="G7952" s="18" t="str">
        <f t="shared" si="517"/>
        <v/>
      </c>
      <c r="H7952" s="18" t="str">
        <f t="shared" si="518"/>
        <v/>
      </c>
    </row>
    <row r="7953" spans="5:8" x14ac:dyDescent="0.25">
      <c r="E7953" s="18" t="str">
        <f t="shared" si="515"/>
        <v/>
      </c>
      <c r="F7953" s="18" t="str">
        <f t="shared" si="516"/>
        <v/>
      </c>
      <c r="G7953" s="18" t="str">
        <f t="shared" si="517"/>
        <v/>
      </c>
      <c r="H7953" s="18" t="str">
        <f t="shared" si="518"/>
        <v/>
      </c>
    </row>
    <row r="7954" spans="5:8" x14ac:dyDescent="0.25">
      <c r="E7954" s="18" t="str">
        <f t="shared" si="515"/>
        <v/>
      </c>
      <c r="F7954" s="18" t="str">
        <f t="shared" si="516"/>
        <v/>
      </c>
      <c r="G7954" s="18" t="str">
        <f t="shared" si="517"/>
        <v/>
      </c>
      <c r="H7954" s="18" t="str">
        <f t="shared" si="518"/>
        <v/>
      </c>
    </row>
    <row r="7955" spans="5:8" x14ac:dyDescent="0.25">
      <c r="E7955" s="18" t="str">
        <f t="shared" si="515"/>
        <v/>
      </c>
      <c r="F7955" s="18" t="str">
        <f t="shared" si="516"/>
        <v/>
      </c>
      <c r="G7955" s="18" t="str">
        <f t="shared" si="517"/>
        <v/>
      </c>
      <c r="H7955" s="18" t="str">
        <f t="shared" si="518"/>
        <v/>
      </c>
    </row>
    <row r="7956" spans="5:8" x14ac:dyDescent="0.25">
      <c r="E7956" s="18" t="str">
        <f t="shared" si="515"/>
        <v/>
      </c>
      <c r="F7956" s="18" t="str">
        <f t="shared" si="516"/>
        <v/>
      </c>
      <c r="G7956" s="18" t="str">
        <f t="shared" si="517"/>
        <v/>
      </c>
      <c r="H7956" s="18" t="str">
        <f t="shared" si="518"/>
        <v/>
      </c>
    </row>
    <row r="7957" spans="5:8" x14ac:dyDescent="0.25">
      <c r="E7957" s="18" t="str">
        <f t="shared" si="515"/>
        <v/>
      </c>
      <c r="F7957" s="18" t="str">
        <f t="shared" si="516"/>
        <v/>
      </c>
      <c r="G7957" s="18" t="str">
        <f t="shared" si="517"/>
        <v/>
      </c>
      <c r="H7957" s="18" t="str">
        <f t="shared" si="518"/>
        <v/>
      </c>
    </row>
    <row r="7958" spans="5:8" x14ac:dyDescent="0.25">
      <c r="E7958" s="18" t="str">
        <f t="shared" si="515"/>
        <v/>
      </c>
      <c r="F7958" s="18" t="str">
        <f t="shared" si="516"/>
        <v/>
      </c>
      <c r="G7958" s="18" t="str">
        <f t="shared" si="517"/>
        <v/>
      </c>
      <c r="H7958" s="18" t="str">
        <f t="shared" si="518"/>
        <v/>
      </c>
    </row>
    <row r="7959" spans="5:8" x14ac:dyDescent="0.25">
      <c r="E7959" s="18" t="str">
        <f t="shared" si="515"/>
        <v/>
      </c>
      <c r="F7959" s="18" t="str">
        <f t="shared" si="516"/>
        <v/>
      </c>
      <c r="G7959" s="18" t="str">
        <f t="shared" si="517"/>
        <v/>
      </c>
      <c r="H7959" s="18" t="str">
        <f t="shared" si="518"/>
        <v/>
      </c>
    </row>
    <row r="7960" spans="5:8" x14ac:dyDescent="0.25">
      <c r="E7960" s="18" t="str">
        <f t="shared" si="515"/>
        <v/>
      </c>
      <c r="F7960" s="18" t="str">
        <f t="shared" si="516"/>
        <v/>
      </c>
      <c r="G7960" s="18" t="str">
        <f t="shared" si="517"/>
        <v/>
      </c>
      <c r="H7960" s="18" t="str">
        <f t="shared" si="518"/>
        <v/>
      </c>
    </row>
    <row r="7961" spans="5:8" x14ac:dyDescent="0.25">
      <c r="E7961" s="18" t="str">
        <f t="shared" si="515"/>
        <v/>
      </c>
      <c r="F7961" s="18" t="str">
        <f t="shared" si="516"/>
        <v/>
      </c>
      <c r="G7961" s="18" t="str">
        <f t="shared" si="517"/>
        <v/>
      </c>
      <c r="H7961" s="18" t="str">
        <f t="shared" si="518"/>
        <v/>
      </c>
    </row>
    <row r="7962" spans="5:8" x14ac:dyDescent="0.25">
      <c r="E7962" s="18" t="str">
        <f t="shared" si="515"/>
        <v/>
      </c>
      <c r="F7962" s="18" t="str">
        <f t="shared" si="516"/>
        <v/>
      </c>
      <c r="G7962" s="18" t="str">
        <f t="shared" si="517"/>
        <v/>
      </c>
      <c r="H7962" s="18" t="str">
        <f t="shared" si="518"/>
        <v/>
      </c>
    </row>
    <row r="7963" spans="5:8" x14ac:dyDescent="0.25">
      <c r="E7963" s="18" t="str">
        <f t="shared" si="515"/>
        <v/>
      </c>
      <c r="F7963" s="18" t="str">
        <f t="shared" si="516"/>
        <v/>
      </c>
      <c r="G7963" s="18" t="str">
        <f t="shared" si="517"/>
        <v/>
      </c>
      <c r="H7963" s="18" t="str">
        <f t="shared" si="518"/>
        <v/>
      </c>
    </row>
    <row r="7964" spans="5:8" x14ac:dyDescent="0.25">
      <c r="E7964" s="18" t="str">
        <f t="shared" si="515"/>
        <v/>
      </c>
      <c r="F7964" s="18" t="str">
        <f t="shared" si="516"/>
        <v/>
      </c>
      <c r="G7964" s="18" t="str">
        <f t="shared" si="517"/>
        <v/>
      </c>
      <c r="H7964" s="18" t="str">
        <f t="shared" si="518"/>
        <v/>
      </c>
    </row>
    <row r="7965" spans="5:8" x14ac:dyDescent="0.25">
      <c r="E7965" s="18" t="str">
        <f t="shared" si="515"/>
        <v/>
      </c>
      <c r="F7965" s="18" t="str">
        <f t="shared" si="516"/>
        <v/>
      </c>
      <c r="G7965" s="18" t="str">
        <f t="shared" si="517"/>
        <v/>
      </c>
      <c r="H7965" s="18" t="str">
        <f t="shared" si="518"/>
        <v/>
      </c>
    </row>
    <row r="7966" spans="5:8" x14ac:dyDescent="0.25">
      <c r="E7966" s="18" t="str">
        <f t="shared" si="515"/>
        <v/>
      </c>
      <c r="F7966" s="18" t="str">
        <f t="shared" si="516"/>
        <v/>
      </c>
      <c r="G7966" s="18" t="str">
        <f t="shared" si="517"/>
        <v/>
      </c>
      <c r="H7966" s="18" t="str">
        <f t="shared" si="518"/>
        <v/>
      </c>
    </row>
    <row r="7967" spans="5:8" x14ac:dyDescent="0.25">
      <c r="E7967" s="18" t="str">
        <f t="shared" si="515"/>
        <v/>
      </c>
      <c r="F7967" s="18" t="str">
        <f t="shared" si="516"/>
        <v/>
      </c>
      <c r="G7967" s="18" t="str">
        <f t="shared" si="517"/>
        <v/>
      </c>
      <c r="H7967" s="18" t="str">
        <f t="shared" si="518"/>
        <v/>
      </c>
    </row>
    <row r="7968" spans="5:8" x14ac:dyDescent="0.25">
      <c r="E7968" s="18" t="str">
        <f t="shared" si="515"/>
        <v/>
      </c>
      <c r="F7968" s="18" t="str">
        <f t="shared" si="516"/>
        <v/>
      </c>
      <c r="G7968" s="18" t="str">
        <f t="shared" si="517"/>
        <v/>
      </c>
      <c r="H7968" s="18" t="str">
        <f t="shared" si="518"/>
        <v/>
      </c>
    </row>
    <row r="7969" spans="5:8" x14ac:dyDescent="0.25">
      <c r="E7969" s="18" t="str">
        <f t="shared" si="515"/>
        <v/>
      </c>
      <c r="F7969" s="18" t="str">
        <f t="shared" si="516"/>
        <v/>
      </c>
      <c r="G7969" s="18" t="str">
        <f t="shared" si="517"/>
        <v/>
      </c>
      <c r="H7969" s="18" t="str">
        <f t="shared" si="518"/>
        <v/>
      </c>
    </row>
    <row r="7970" spans="5:8" x14ac:dyDescent="0.25">
      <c r="E7970" s="18" t="str">
        <f t="shared" si="515"/>
        <v/>
      </c>
      <c r="F7970" s="18" t="str">
        <f t="shared" si="516"/>
        <v/>
      </c>
      <c r="G7970" s="18" t="str">
        <f t="shared" si="517"/>
        <v/>
      </c>
      <c r="H7970" s="18" t="str">
        <f t="shared" si="518"/>
        <v/>
      </c>
    </row>
    <row r="7971" spans="5:8" x14ac:dyDescent="0.25">
      <c r="E7971" s="18" t="str">
        <f t="shared" si="515"/>
        <v/>
      </c>
      <c r="F7971" s="18" t="str">
        <f t="shared" si="516"/>
        <v/>
      </c>
      <c r="G7971" s="18" t="str">
        <f t="shared" si="517"/>
        <v/>
      </c>
      <c r="H7971" s="18" t="str">
        <f t="shared" si="518"/>
        <v/>
      </c>
    </row>
    <row r="7972" spans="5:8" x14ac:dyDescent="0.25">
      <c r="E7972" s="18" t="str">
        <f t="shared" si="515"/>
        <v/>
      </c>
      <c r="F7972" s="18" t="str">
        <f t="shared" si="516"/>
        <v/>
      </c>
      <c r="G7972" s="18" t="str">
        <f t="shared" si="517"/>
        <v/>
      </c>
      <c r="H7972" s="18" t="str">
        <f t="shared" si="518"/>
        <v/>
      </c>
    </row>
    <row r="7973" spans="5:8" x14ac:dyDescent="0.25">
      <c r="E7973" s="18" t="str">
        <f t="shared" si="515"/>
        <v/>
      </c>
      <c r="F7973" s="18" t="str">
        <f t="shared" si="516"/>
        <v/>
      </c>
      <c r="G7973" s="18" t="str">
        <f t="shared" si="517"/>
        <v/>
      </c>
      <c r="H7973" s="18" t="str">
        <f t="shared" si="518"/>
        <v/>
      </c>
    </row>
    <row r="7974" spans="5:8" x14ac:dyDescent="0.25">
      <c r="E7974" s="18" t="str">
        <f t="shared" si="515"/>
        <v/>
      </c>
      <c r="F7974" s="18" t="str">
        <f t="shared" si="516"/>
        <v/>
      </c>
      <c r="G7974" s="18" t="str">
        <f t="shared" si="517"/>
        <v/>
      </c>
      <c r="H7974" s="18" t="str">
        <f t="shared" si="518"/>
        <v/>
      </c>
    </row>
    <row r="7975" spans="5:8" x14ac:dyDescent="0.25">
      <c r="E7975" s="18" t="str">
        <f t="shared" si="515"/>
        <v/>
      </c>
      <c r="F7975" s="18" t="str">
        <f t="shared" si="516"/>
        <v/>
      </c>
      <c r="G7975" s="18" t="str">
        <f t="shared" si="517"/>
        <v/>
      </c>
      <c r="H7975" s="18" t="str">
        <f t="shared" si="518"/>
        <v/>
      </c>
    </row>
    <row r="7976" spans="5:8" x14ac:dyDescent="0.25">
      <c r="E7976" s="18" t="str">
        <f t="shared" si="515"/>
        <v/>
      </c>
      <c r="F7976" s="18" t="str">
        <f t="shared" si="516"/>
        <v/>
      </c>
      <c r="G7976" s="18" t="str">
        <f t="shared" si="517"/>
        <v/>
      </c>
      <c r="H7976" s="18" t="str">
        <f t="shared" si="518"/>
        <v/>
      </c>
    </row>
    <row r="7977" spans="5:8" x14ac:dyDescent="0.25">
      <c r="E7977" s="18" t="str">
        <f t="shared" si="515"/>
        <v/>
      </c>
      <c r="F7977" s="18" t="str">
        <f t="shared" si="516"/>
        <v/>
      </c>
      <c r="G7977" s="18" t="str">
        <f t="shared" si="517"/>
        <v/>
      </c>
      <c r="H7977" s="18" t="str">
        <f t="shared" si="518"/>
        <v/>
      </c>
    </row>
    <row r="7978" spans="5:8" x14ac:dyDescent="0.25">
      <c r="E7978" s="18" t="str">
        <f t="shared" si="515"/>
        <v/>
      </c>
      <c r="F7978" s="18" t="str">
        <f t="shared" si="516"/>
        <v/>
      </c>
      <c r="G7978" s="18" t="str">
        <f t="shared" si="517"/>
        <v/>
      </c>
      <c r="H7978" s="18" t="str">
        <f t="shared" si="518"/>
        <v/>
      </c>
    </row>
    <row r="7979" spans="5:8" x14ac:dyDescent="0.25">
      <c r="E7979" s="18" t="str">
        <f t="shared" si="515"/>
        <v/>
      </c>
      <c r="F7979" s="18" t="str">
        <f t="shared" si="516"/>
        <v/>
      </c>
      <c r="G7979" s="18" t="str">
        <f t="shared" si="517"/>
        <v/>
      </c>
      <c r="H7979" s="18" t="str">
        <f t="shared" si="518"/>
        <v/>
      </c>
    </row>
    <row r="7980" spans="5:8" x14ac:dyDescent="0.25">
      <c r="E7980" s="18" t="str">
        <f t="shared" si="515"/>
        <v/>
      </c>
      <c r="F7980" s="18" t="str">
        <f t="shared" si="516"/>
        <v/>
      </c>
      <c r="G7980" s="18" t="str">
        <f t="shared" si="517"/>
        <v/>
      </c>
      <c r="H7980" s="18" t="str">
        <f t="shared" si="518"/>
        <v/>
      </c>
    </row>
    <row r="7981" spans="5:8" x14ac:dyDescent="0.25">
      <c r="E7981" s="18" t="str">
        <f t="shared" si="515"/>
        <v/>
      </c>
      <c r="F7981" s="18" t="str">
        <f t="shared" si="516"/>
        <v/>
      </c>
      <c r="G7981" s="18" t="str">
        <f t="shared" si="517"/>
        <v/>
      </c>
      <c r="H7981" s="18" t="str">
        <f t="shared" si="518"/>
        <v/>
      </c>
    </row>
    <row r="7982" spans="5:8" x14ac:dyDescent="0.25">
      <c r="E7982" s="18" t="str">
        <f t="shared" si="515"/>
        <v/>
      </c>
      <c r="F7982" s="18" t="str">
        <f t="shared" si="516"/>
        <v/>
      </c>
      <c r="G7982" s="18" t="str">
        <f t="shared" si="517"/>
        <v/>
      </c>
      <c r="H7982" s="18" t="str">
        <f t="shared" si="518"/>
        <v/>
      </c>
    </row>
    <row r="7983" spans="5:8" x14ac:dyDescent="0.25">
      <c r="E7983" s="18" t="str">
        <f t="shared" si="515"/>
        <v/>
      </c>
      <c r="F7983" s="18" t="str">
        <f t="shared" si="516"/>
        <v/>
      </c>
      <c r="G7983" s="18" t="str">
        <f t="shared" si="517"/>
        <v/>
      </c>
      <c r="H7983" s="18" t="str">
        <f t="shared" si="518"/>
        <v/>
      </c>
    </row>
    <row r="7984" spans="5:8" x14ac:dyDescent="0.25">
      <c r="E7984" s="18" t="str">
        <f t="shared" si="515"/>
        <v/>
      </c>
      <c r="F7984" s="18" t="str">
        <f t="shared" si="516"/>
        <v/>
      </c>
      <c r="G7984" s="18" t="str">
        <f t="shared" si="517"/>
        <v/>
      </c>
      <c r="H7984" s="18" t="str">
        <f t="shared" si="518"/>
        <v/>
      </c>
    </row>
    <row r="7985" spans="5:8" x14ac:dyDescent="0.25">
      <c r="E7985" s="18" t="str">
        <f t="shared" si="515"/>
        <v/>
      </c>
      <c r="F7985" s="18" t="str">
        <f t="shared" si="516"/>
        <v/>
      </c>
      <c r="G7985" s="18" t="str">
        <f t="shared" si="517"/>
        <v/>
      </c>
      <c r="H7985" s="18" t="str">
        <f t="shared" si="518"/>
        <v/>
      </c>
    </row>
    <row r="7986" spans="5:8" x14ac:dyDescent="0.25">
      <c r="E7986" s="18" t="str">
        <f t="shared" si="515"/>
        <v/>
      </c>
      <c r="F7986" s="18" t="str">
        <f t="shared" si="516"/>
        <v/>
      </c>
      <c r="G7986" s="18" t="str">
        <f t="shared" si="517"/>
        <v/>
      </c>
      <c r="H7986" s="18" t="str">
        <f t="shared" si="518"/>
        <v/>
      </c>
    </row>
    <row r="7987" spans="5:8" x14ac:dyDescent="0.25">
      <c r="E7987" s="18" t="str">
        <f t="shared" si="515"/>
        <v/>
      </c>
      <c r="F7987" s="18" t="str">
        <f t="shared" si="516"/>
        <v/>
      </c>
      <c r="G7987" s="18" t="str">
        <f t="shared" si="517"/>
        <v/>
      </c>
      <c r="H7987" s="18" t="str">
        <f t="shared" si="518"/>
        <v/>
      </c>
    </row>
    <row r="7988" spans="5:8" x14ac:dyDescent="0.25">
      <c r="E7988" s="18" t="str">
        <f t="shared" si="515"/>
        <v/>
      </c>
      <c r="F7988" s="18" t="str">
        <f t="shared" si="516"/>
        <v/>
      </c>
      <c r="G7988" s="18" t="str">
        <f t="shared" si="517"/>
        <v/>
      </c>
      <c r="H7988" s="18" t="str">
        <f t="shared" si="518"/>
        <v/>
      </c>
    </row>
    <row r="7989" spans="5:8" x14ac:dyDescent="0.25">
      <c r="E7989" s="18" t="str">
        <f t="shared" si="515"/>
        <v/>
      </c>
      <c r="F7989" s="18" t="str">
        <f t="shared" si="516"/>
        <v/>
      </c>
      <c r="G7989" s="18" t="str">
        <f t="shared" si="517"/>
        <v/>
      </c>
      <c r="H7989" s="18" t="str">
        <f t="shared" si="518"/>
        <v/>
      </c>
    </row>
    <row r="7990" spans="5:8" x14ac:dyDescent="0.25">
      <c r="E7990" s="18" t="str">
        <f t="shared" si="515"/>
        <v/>
      </c>
      <c r="F7990" s="18" t="str">
        <f t="shared" si="516"/>
        <v/>
      </c>
      <c r="G7990" s="18" t="str">
        <f t="shared" si="517"/>
        <v/>
      </c>
      <c r="H7990" s="18" t="str">
        <f t="shared" si="518"/>
        <v/>
      </c>
    </row>
    <row r="7991" spans="5:8" x14ac:dyDescent="0.25">
      <c r="E7991" s="18" t="str">
        <f t="shared" si="515"/>
        <v/>
      </c>
      <c r="F7991" s="18" t="str">
        <f t="shared" si="516"/>
        <v/>
      </c>
      <c r="G7991" s="18" t="str">
        <f t="shared" si="517"/>
        <v/>
      </c>
      <c r="H7991" s="18" t="str">
        <f t="shared" si="518"/>
        <v/>
      </c>
    </row>
    <row r="7992" spans="5:8" x14ac:dyDescent="0.25">
      <c r="E7992" s="18" t="str">
        <f t="shared" si="515"/>
        <v/>
      </c>
      <c r="F7992" s="18" t="str">
        <f t="shared" si="516"/>
        <v/>
      </c>
      <c r="G7992" s="18" t="str">
        <f t="shared" si="517"/>
        <v/>
      </c>
      <c r="H7992" s="18" t="str">
        <f t="shared" si="518"/>
        <v/>
      </c>
    </row>
    <row r="7993" spans="5:8" x14ac:dyDescent="0.25">
      <c r="E7993" s="18" t="str">
        <f t="shared" si="515"/>
        <v/>
      </c>
      <c r="F7993" s="18" t="str">
        <f t="shared" si="516"/>
        <v/>
      </c>
      <c r="G7993" s="18" t="str">
        <f t="shared" si="517"/>
        <v/>
      </c>
      <c r="H7993" s="18" t="str">
        <f t="shared" si="518"/>
        <v/>
      </c>
    </row>
    <row r="7994" spans="5:8" x14ac:dyDescent="0.25">
      <c r="E7994" s="18" t="str">
        <f t="shared" si="515"/>
        <v/>
      </c>
      <c r="F7994" s="18" t="str">
        <f t="shared" si="516"/>
        <v/>
      </c>
      <c r="G7994" s="18" t="str">
        <f t="shared" si="517"/>
        <v/>
      </c>
      <c r="H7994" s="18" t="str">
        <f t="shared" si="518"/>
        <v/>
      </c>
    </row>
    <row r="7995" spans="5:8" x14ac:dyDescent="0.25">
      <c r="E7995" s="18" t="str">
        <f t="shared" si="515"/>
        <v/>
      </c>
      <c r="F7995" s="18" t="str">
        <f t="shared" si="516"/>
        <v/>
      </c>
      <c r="G7995" s="18" t="str">
        <f t="shared" si="517"/>
        <v/>
      </c>
      <c r="H7995" s="18" t="str">
        <f t="shared" si="518"/>
        <v/>
      </c>
    </row>
    <row r="7996" spans="5:8" x14ac:dyDescent="0.25">
      <c r="E7996" s="18" t="str">
        <f t="shared" si="515"/>
        <v/>
      </c>
      <c r="F7996" s="18" t="str">
        <f t="shared" si="516"/>
        <v/>
      </c>
      <c r="G7996" s="18" t="str">
        <f t="shared" si="517"/>
        <v/>
      </c>
      <c r="H7996" s="18" t="str">
        <f t="shared" si="518"/>
        <v/>
      </c>
    </row>
    <row r="7997" spans="5:8" x14ac:dyDescent="0.25">
      <c r="E7997" s="18" t="str">
        <f t="shared" si="515"/>
        <v/>
      </c>
      <c r="F7997" s="18" t="str">
        <f t="shared" si="516"/>
        <v/>
      </c>
      <c r="G7997" s="18" t="str">
        <f t="shared" si="517"/>
        <v/>
      </c>
      <c r="H7997" s="18" t="str">
        <f t="shared" si="518"/>
        <v/>
      </c>
    </row>
    <row r="7998" spans="5:8" x14ac:dyDescent="0.25">
      <c r="E7998" s="18" t="str">
        <f t="shared" si="515"/>
        <v/>
      </c>
      <c r="F7998" s="18" t="str">
        <f t="shared" si="516"/>
        <v/>
      </c>
      <c r="G7998" s="18" t="str">
        <f t="shared" si="517"/>
        <v/>
      </c>
      <c r="H7998" s="18" t="str">
        <f t="shared" si="518"/>
        <v/>
      </c>
    </row>
    <row r="7999" spans="5:8" x14ac:dyDescent="0.25">
      <c r="E7999" s="18" t="str">
        <f t="shared" si="515"/>
        <v/>
      </c>
      <c r="F7999" s="18" t="str">
        <f t="shared" si="516"/>
        <v/>
      </c>
      <c r="G7999" s="18" t="str">
        <f t="shared" si="517"/>
        <v/>
      </c>
      <c r="H7999" s="18" t="str">
        <f t="shared" si="518"/>
        <v/>
      </c>
    </row>
    <row r="8000" spans="5:8" x14ac:dyDescent="0.25">
      <c r="E8000" s="18" t="str">
        <f t="shared" si="515"/>
        <v/>
      </c>
      <c r="F8000" s="18" t="str">
        <f t="shared" si="516"/>
        <v/>
      </c>
      <c r="G8000" s="18" t="str">
        <f t="shared" si="517"/>
        <v/>
      </c>
      <c r="H8000" s="18" t="str">
        <f t="shared" si="518"/>
        <v/>
      </c>
    </row>
    <row r="8001" spans="5:8" x14ac:dyDescent="0.25">
      <c r="E8001" s="18" t="str">
        <f t="shared" si="515"/>
        <v/>
      </c>
      <c r="F8001" s="18" t="str">
        <f t="shared" si="516"/>
        <v/>
      </c>
      <c r="G8001" s="18" t="str">
        <f t="shared" si="517"/>
        <v/>
      </c>
      <c r="H8001" s="18" t="str">
        <f t="shared" si="518"/>
        <v/>
      </c>
    </row>
    <row r="8002" spans="5:8" x14ac:dyDescent="0.25">
      <c r="E8002" s="18" t="str">
        <f t="shared" si="515"/>
        <v/>
      </c>
      <c r="F8002" s="18" t="str">
        <f t="shared" si="516"/>
        <v/>
      </c>
      <c r="G8002" s="18" t="str">
        <f t="shared" si="517"/>
        <v/>
      </c>
      <c r="H8002" s="18" t="str">
        <f t="shared" si="518"/>
        <v/>
      </c>
    </row>
    <row r="8003" spans="5:8" x14ac:dyDescent="0.25">
      <c r="E8003" s="18" t="str">
        <f t="shared" si="515"/>
        <v/>
      </c>
      <c r="F8003" s="18" t="str">
        <f t="shared" si="516"/>
        <v/>
      </c>
      <c r="G8003" s="18" t="str">
        <f t="shared" si="517"/>
        <v/>
      </c>
      <c r="H8003" s="18" t="str">
        <f t="shared" si="518"/>
        <v/>
      </c>
    </row>
    <row r="8004" spans="5:8" x14ac:dyDescent="0.25">
      <c r="E8004" s="18" t="str">
        <f t="shared" si="515"/>
        <v/>
      </c>
      <c r="F8004" s="18" t="str">
        <f t="shared" si="516"/>
        <v/>
      </c>
      <c r="G8004" s="18" t="str">
        <f t="shared" si="517"/>
        <v/>
      </c>
      <c r="H8004" s="18" t="str">
        <f t="shared" si="518"/>
        <v/>
      </c>
    </row>
    <row r="8005" spans="5:8" x14ac:dyDescent="0.25">
      <c r="E8005" s="18" t="str">
        <f t="shared" si="515"/>
        <v/>
      </c>
      <c r="F8005" s="18" t="str">
        <f t="shared" si="516"/>
        <v/>
      </c>
      <c r="G8005" s="18" t="str">
        <f t="shared" si="517"/>
        <v/>
      </c>
      <c r="H8005" s="18" t="str">
        <f t="shared" si="518"/>
        <v/>
      </c>
    </row>
    <row r="8006" spans="5:8" x14ac:dyDescent="0.25">
      <c r="E8006" s="18" t="str">
        <f t="shared" ref="E8006:E8069" si="519">IF($C8006="","",IFERROR(INDEX(ItemPriceCol,MATCH($C8006,ItemName,0)),""))</f>
        <v/>
      </c>
      <c r="F8006" s="18" t="str">
        <f t="shared" ref="F8006:F8069" si="520">IF(OR($D8006="",$E8006=""),"",$D8006*$E8006)</f>
        <v/>
      </c>
      <c r="G8006" s="18" t="str">
        <f t="shared" ref="G8006:G8069" si="521">IF($C8006="","",IFERROR(INDEX(ItemCostCol,MATCH($C8006,ItemName,0)),""))</f>
        <v/>
      </c>
      <c r="H8006" s="18" t="str">
        <f t="shared" ref="H8006:H8069" si="522">IF(OR($F8006="",$G8006=""),"",$F8006-$D8006*$G8006)</f>
        <v/>
      </c>
    </row>
    <row r="8007" spans="5:8" x14ac:dyDescent="0.25">
      <c r="E8007" s="18" t="str">
        <f t="shared" si="519"/>
        <v/>
      </c>
      <c r="F8007" s="18" t="str">
        <f t="shared" si="520"/>
        <v/>
      </c>
      <c r="G8007" s="18" t="str">
        <f t="shared" si="521"/>
        <v/>
      </c>
      <c r="H8007" s="18" t="str">
        <f t="shared" si="522"/>
        <v/>
      </c>
    </row>
    <row r="8008" spans="5:8" x14ac:dyDescent="0.25">
      <c r="E8008" s="18" t="str">
        <f t="shared" si="519"/>
        <v/>
      </c>
      <c r="F8008" s="18" t="str">
        <f t="shared" si="520"/>
        <v/>
      </c>
      <c r="G8008" s="18" t="str">
        <f t="shared" si="521"/>
        <v/>
      </c>
      <c r="H8008" s="18" t="str">
        <f t="shared" si="522"/>
        <v/>
      </c>
    </row>
    <row r="8009" spans="5:8" x14ac:dyDescent="0.25">
      <c r="E8009" s="18" t="str">
        <f t="shared" si="519"/>
        <v/>
      </c>
      <c r="F8009" s="18" t="str">
        <f t="shared" si="520"/>
        <v/>
      </c>
      <c r="G8009" s="18" t="str">
        <f t="shared" si="521"/>
        <v/>
      </c>
      <c r="H8009" s="18" t="str">
        <f t="shared" si="522"/>
        <v/>
      </c>
    </row>
    <row r="8010" spans="5:8" x14ac:dyDescent="0.25">
      <c r="E8010" s="18" t="str">
        <f t="shared" si="519"/>
        <v/>
      </c>
      <c r="F8010" s="18" t="str">
        <f t="shared" si="520"/>
        <v/>
      </c>
      <c r="G8010" s="18" t="str">
        <f t="shared" si="521"/>
        <v/>
      </c>
      <c r="H8010" s="18" t="str">
        <f t="shared" si="522"/>
        <v/>
      </c>
    </row>
    <row r="8011" spans="5:8" x14ac:dyDescent="0.25">
      <c r="E8011" s="18" t="str">
        <f t="shared" si="519"/>
        <v/>
      </c>
      <c r="F8011" s="18" t="str">
        <f t="shared" si="520"/>
        <v/>
      </c>
      <c r="G8011" s="18" t="str">
        <f t="shared" si="521"/>
        <v/>
      </c>
      <c r="H8011" s="18" t="str">
        <f t="shared" si="522"/>
        <v/>
      </c>
    </row>
    <row r="8012" spans="5:8" x14ac:dyDescent="0.25">
      <c r="E8012" s="18" t="str">
        <f t="shared" si="519"/>
        <v/>
      </c>
      <c r="F8012" s="18" t="str">
        <f t="shared" si="520"/>
        <v/>
      </c>
      <c r="G8012" s="18" t="str">
        <f t="shared" si="521"/>
        <v/>
      </c>
      <c r="H8012" s="18" t="str">
        <f t="shared" si="522"/>
        <v/>
      </c>
    </row>
    <row r="8013" spans="5:8" x14ac:dyDescent="0.25">
      <c r="E8013" s="18" t="str">
        <f t="shared" si="519"/>
        <v/>
      </c>
      <c r="F8013" s="18" t="str">
        <f t="shared" si="520"/>
        <v/>
      </c>
      <c r="G8013" s="18" t="str">
        <f t="shared" si="521"/>
        <v/>
      </c>
      <c r="H8013" s="18" t="str">
        <f t="shared" si="522"/>
        <v/>
      </c>
    </row>
    <row r="8014" spans="5:8" x14ac:dyDescent="0.25">
      <c r="E8014" s="18" t="str">
        <f t="shared" si="519"/>
        <v/>
      </c>
      <c r="F8014" s="18" t="str">
        <f t="shared" si="520"/>
        <v/>
      </c>
      <c r="G8014" s="18" t="str">
        <f t="shared" si="521"/>
        <v/>
      </c>
      <c r="H8014" s="18" t="str">
        <f t="shared" si="522"/>
        <v/>
      </c>
    </row>
    <row r="8015" spans="5:8" x14ac:dyDescent="0.25">
      <c r="E8015" s="18" t="str">
        <f t="shared" si="519"/>
        <v/>
      </c>
      <c r="F8015" s="18" t="str">
        <f t="shared" si="520"/>
        <v/>
      </c>
      <c r="G8015" s="18" t="str">
        <f t="shared" si="521"/>
        <v/>
      </c>
      <c r="H8015" s="18" t="str">
        <f t="shared" si="522"/>
        <v/>
      </c>
    </row>
    <row r="8016" spans="5:8" x14ac:dyDescent="0.25">
      <c r="E8016" s="18" t="str">
        <f t="shared" si="519"/>
        <v/>
      </c>
      <c r="F8016" s="18" t="str">
        <f t="shared" si="520"/>
        <v/>
      </c>
      <c r="G8016" s="18" t="str">
        <f t="shared" si="521"/>
        <v/>
      </c>
      <c r="H8016" s="18" t="str">
        <f t="shared" si="522"/>
        <v/>
      </c>
    </row>
    <row r="8017" spans="5:8" x14ac:dyDescent="0.25">
      <c r="E8017" s="18" t="str">
        <f t="shared" si="519"/>
        <v/>
      </c>
      <c r="F8017" s="18" t="str">
        <f t="shared" si="520"/>
        <v/>
      </c>
      <c r="G8017" s="18" t="str">
        <f t="shared" si="521"/>
        <v/>
      </c>
      <c r="H8017" s="18" t="str">
        <f t="shared" si="522"/>
        <v/>
      </c>
    </row>
    <row r="8018" spans="5:8" x14ac:dyDescent="0.25">
      <c r="E8018" s="18" t="str">
        <f t="shared" si="519"/>
        <v/>
      </c>
      <c r="F8018" s="18" t="str">
        <f t="shared" si="520"/>
        <v/>
      </c>
      <c r="G8018" s="18" t="str">
        <f t="shared" si="521"/>
        <v/>
      </c>
      <c r="H8018" s="18" t="str">
        <f t="shared" si="522"/>
        <v/>
      </c>
    </row>
    <row r="8019" spans="5:8" x14ac:dyDescent="0.25">
      <c r="E8019" s="18" t="str">
        <f t="shared" si="519"/>
        <v/>
      </c>
      <c r="F8019" s="18" t="str">
        <f t="shared" si="520"/>
        <v/>
      </c>
      <c r="G8019" s="18" t="str">
        <f t="shared" si="521"/>
        <v/>
      </c>
      <c r="H8019" s="18" t="str">
        <f t="shared" si="522"/>
        <v/>
      </c>
    </row>
    <row r="8020" spans="5:8" x14ac:dyDescent="0.25">
      <c r="E8020" s="18" t="str">
        <f t="shared" si="519"/>
        <v/>
      </c>
      <c r="F8020" s="18" t="str">
        <f t="shared" si="520"/>
        <v/>
      </c>
      <c r="G8020" s="18" t="str">
        <f t="shared" si="521"/>
        <v/>
      </c>
      <c r="H8020" s="18" t="str">
        <f t="shared" si="522"/>
        <v/>
      </c>
    </row>
    <row r="8021" spans="5:8" x14ac:dyDescent="0.25">
      <c r="E8021" s="18" t="str">
        <f t="shared" si="519"/>
        <v/>
      </c>
      <c r="F8021" s="18" t="str">
        <f t="shared" si="520"/>
        <v/>
      </c>
      <c r="G8021" s="18" t="str">
        <f t="shared" si="521"/>
        <v/>
      </c>
      <c r="H8021" s="18" t="str">
        <f t="shared" si="522"/>
        <v/>
      </c>
    </row>
    <row r="8022" spans="5:8" x14ac:dyDescent="0.25">
      <c r="E8022" s="18" t="str">
        <f t="shared" si="519"/>
        <v/>
      </c>
      <c r="F8022" s="18" t="str">
        <f t="shared" si="520"/>
        <v/>
      </c>
      <c r="G8022" s="18" t="str">
        <f t="shared" si="521"/>
        <v/>
      </c>
      <c r="H8022" s="18" t="str">
        <f t="shared" si="522"/>
        <v/>
      </c>
    </row>
    <row r="8023" spans="5:8" x14ac:dyDescent="0.25">
      <c r="E8023" s="18" t="str">
        <f t="shared" si="519"/>
        <v/>
      </c>
      <c r="F8023" s="18" t="str">
        <f t="shared" si="520"/>
        <v/>
      </c>
      <c r="G8023" s="18" t="str">
        <f t="shared" si="521"/>
        <v/>
      </c>
      <c r="H8023" s="18" t="str">
        <f t="shared" si="522"/>
        <v/>
      </c>
    </row>
    <row r="8024" spans="5:8" x14ac:dyDescent="0.25">
      <c r="E8024" s="18" t="str">
        <f t="shared" si="519"/>
        <v/>
      </c>
      <c r="F8024" s="18" t="str">
        <f t="shared" si="520"/>
        <v/>
      </c>
      <c r="G8024" s="18" t="str">
        <f t="shared" si="521"/>
        <v/>
      </c>
      <c r="H8024" s="18" t="str">
        <f t="shared" si="522"/>
        <v/>
      </c>
    </row>
    <row r="8025" spans="5:8" x14ac:dyDescent="0.25">
      <c r="E8025" s="18" t="str">
        <f t="shared" si="519"/>
        <v/>
      </c>
      <c r="F8025" s="18" t="str">
        <f t="shared" si="520"/>
        <v/>
      </c>
      <c r="G8025" s="18" t="str">
        <f t="shared" si="521"/>
        <v/>
      </c>
      <c r="H8025" s="18" t="str">
        <f t="shared" si="522"/>
        <v/>
      </c>
    </row>
    <row r="8026" spans="5:8" x14ac:dyDescent="0.25">
      <c r="E8026" s="18" t="str">
        <f t="shared" si="519"/>
        <v/>
      </c>
      <c r="F8026" s="18" t="str">
        <f t="shared" si="520"/>
        <v/>
      </c>
      <c r="G8026" s="18" t="str">
        <f t="shared" si="521"/>
        <v/>
      </c>
      <c r="H8026" s="18" t="str">
        <f t="shared" si="522"/>
        <v/>
      </c>
    </row>
    <row r="8027" spans="5:8" x14ac:dyDescent="0.25">
      <c r="E8027" s="18" t="str">
        <f t="shared" si="519"/>
        <v/>
      </c>
      <c r="F8027" s="18" t="str">
        <f t="shared" si="520"/>
        <v/>
      </c>
      <c r="G8027" s="18" t="str">
        <f t="shared" si="521"/>
        <v/>
      </c>
      <c r="H8027" s="18" t="str">
        <f t="shared" si="522"/>
        <v/>
      </c>
    </row>
    <row r="8028" spans="5:8" x14ac:dyDescent="0.25">
      <c r="E8028" s="18" t="str">
        <f t="shared" si="519"/>
        <v/>
      </c>
      <c r="F8028" s="18" t="str">
        <f t="shared" si="520"/>
        <v/>
      </c>
      <c r="G8028" s="18" t="str">
        <f t="shared" si="521"/>
        <v/>
      </c>
      <c r="H8028" s="18" t="str">
        <f t="shared" si="522"/>
        <v/>
      </c>
    </row>
    <row r="8029" spans="5:8" x14ac:dyDescent="0.25">
      <c r="E8029" s="18" t="str">
        <f t="shared" si="519"/>
        <v/>
      </c>
      <c r="F8029" s="18" t="str">
        <f t="shared" si="520"/>
        <v/>
      </c>
      <c r="G8029" s="18" t="str">
        <f t="shared" si="521"/>
        <v/>
      </c>
      <c r="H8029" s="18" t="str">
        <f t="shared" si="522"/>
        <v/>
      </c>
    </row>
    <row r="8030" spans="5:8" x14ac:dyDescent="0.25">
      <c r="E8030" s="18" t="str">
        <f t="shared" si="519"/>
        <v/>
      </c>
      <c r="F8030" s="18" t="str">
        <f t="shared" si="520"/>
        <v/>
      </c>
      <c r="G8030" s="18" t="str">
        <f t="shared" si="521"/>
        <v/>
      </c>
      <c r="H8030" s="18" t="str">
        <f t="shared" si="522"/>
        <v/>
      </c>
    </row>
    <row r="8031" spans="5:8" x14ac:dyDescent="0.25">
      <c r="E8031" s="18" t="str">
        <f t="shared" si="519"/>
        <v/>
      </c>
      <c r="F8031" s="18" t="str">
        <f t="shared" si="520"/>
        <v/>
      </c>
      <c r="G8031" s="18" t="str">
        <f t="shared" si="521"/>
        <v/>
      </c>
      <c r="H8031" s="18" t="str">
        <f t="shared" si="522"/>
        <v/>
      </c>
    </row>
    <row r="8032" spans="5:8" x14ac:dyDescent="0.25">
      <c r="E8032" s="18" t="str">
        <f t="shared" si="519"/>
        <v/>
      </c>
      <c r="F8032" s="18" t="str">
        <f t="shared" si="520"/>
        <v/>
      </c>
      <c r="G8032" s="18" t="str">
        <f t="shared" si="521"/>
        <v/>
      </c>
      <c r="H8032" s="18" t="str">
        <f t="shared" si="522"/>
        <v/>
      </c>
    </row>
    <row r="8033" spans="5:8" x14ac:dyDescent="0.25">
      <c r="E8033" s="18" t="str">
        <f t="shared" si="519"/>
        <v/>
      </c>
      <c r="F8033" s="18" t="str">
        <f t="shared" si="520"/>
        <v/>
      </c>
      <c r="G8033" s="18" t="str">
        <f t="shared" si="521"/>
        <v/>
      </c>
      <c r="H8033" s="18" t="str">
        <f t="shared" si="522"/>
        <v/>
      </c>
    </row>
    <row r="8034" spans="5:8" x14ac:dyDescent="0.25">
      <c r="E8034" s="18" t="str">
        <f t="shared" si="519"/>
        <v/>
      </c>
      <c r="F8034" s="18" t="str">
        <f t="shared" si="520"/>
        <v/>
      </c>
      <c r="G8034" s="18" t="str">
        <f t="shared" si="521"/>
        <v/>
      </c>
      <c r="H8034" s="18" t="str">
        <f t="shared" si="522"/>
        <v/>
      </c>
    </row>
    <row r="8035" spans="5:8" x14ac:dyDescent="0.25">
      <c r="E8035" s="18" t="str">
        <f t="shared" si="519"/>
        <v/>
      </c>
      <c r="F8035" s="18" t="str">
        <f t="shared" si="520"/>
        <v/>
      </c>
      <c r="G8035" s="18" t="str">
        <f t="shared" si="521"/>
        <v/>
      </c>
      <c r="H8035" s="18" t="str">
        <f t="shared" si="522"/>
        <v/>
      </c>
    </row>
    <row r="8036" spans="5:8" x14ac:dyDescent="0.25">
      <c r="E8036" s="18" t="str">
        <f t="shared" si="519"/>
        <v/>
      </c>
      <c r="F8036" s="18" t="str">
        <f t="shared" si="520"/>
        <v/>
      </c>
      <c r="G8036" s="18" t="str">
        <f t="shared" si="521"/>
        <v/>
      </c>
      <c r="H8036" s="18" t="str">
        <f t="shared" si="522"/>
        <v/>
      </c>
    </row>
    <row r="8037" spans="5:8" x14ac:dyDescent="0.25">
      <c r="E8037" s="18" t="str">
        <f t="shared" si="519"/>
        <v/>
      </c>
      <c r="F8037" s="18" t="str">
        <f t="shared" si="520"/>
        <v/>
      </c>
      <c r="G8037" s="18" t="str">
        <f t="shared" si="521"/>
        <v/>
      </c>
      <c r="H8037" s="18" t="str">
        <f t="shared" si="522"/>
        <v/>
      </c>
    </row>
    <row r="8038" spans="5:8" x14ac:dyDescent="0.25">
      <c r="E8038" s="18" t="str">
        <f t="shared" si="519"/>
        <v/>
      </c>
      <c r="F8038" s="18" t="str">
        <f t="shared" si="520"/>
        <v/>
      </c>
      <c r="G8038" s="18" t="str">
        <f t="shared" si="521"/>
        <v/>
      </c>
      <c r="H8038" s="18" t="str">
        <f t="shared" si="522"/>
        <v/>
      </c>
    </row>
    <row r="8039" spans="5:8" x14ac:dyDescent="0.25">
      <c r="E8039" s="18" t="str">
        <f t="shared" si="519"/>
        <v/>
      </c>
      <c r="F8039" s="18" t="str">
        <f t="shared" si="520"/>
        <v/>
      </c>
      <c r="G8039" s="18" t="str">
        <f t="shared" si="521"/>
        <v/>
      </c>
      <c r="H8039" s="18" t="str">
        <f t="shared" si="522"/>
        <v/>
      </c>
    </row>
    <row r="8040" spans="5:8" x14ac:dyDescent="0.25">
      <c r="E8040" s="18" t="str">
        <f t="shared" si="519"/>
        <v/>
      </c>
      <c r="F8040" s="18" t="str">
        <f t="shared" si="520"/>
        <v/>
      </c>
      <c r="G8040" s="18" t="str">
        <f t="shared" si="521"/>
        <v/>
      </c>
      <c r="H8040" s="18" t="str">
        <f t="shared" si="522"/>
        <v/>
      </c>
    </row>
    <row r="8041" spans="5:8" x14ac:dyDescent="0.25">
      <c r="E8041" s="18" t="str">
        <f t="shared" si="519"/>
        <v/>
      </c>
      <c r="F8041" s="18" t="str">
        <f t="shared" si="520"/>
        <v/>
      </c>
      <c r="G8041" s="18" t="str">
        <f t="shared" si="521"/>
        <v/>
      </c>
      <c r="H8041" s="18" t="str">
        <f t="shared" si="522"/>
        <v/>
      </c>
    </row>
    <row r="8042" spans="5:8" x14ac:dyDescent="0.25">
      <c r="E8042" s="18" t="str">
        <f t="shared" si="519"/>
        <v/>
      </c>
      <c r="F8042" s="18" t="str">
        <f t="shared" si="520"/>
        <v/>
      </c>
      <c r="G8042" s="18" t="str">
        <f t="shared" si="521"/>
        <v/>
      </c>
      <c r="H8042" s="18" t="str">
        <f t="shared" si="522"/>
        <v/>
      </c>
    </row>
    <row r="8043" spans="5:8" x14ac:dyDescent="0.25">
      <c r="E8043" s="18" t="str">
        <f t="shared" si="519"/>
        <v/>
      </c>
      <c r="F8043" s="18" t="str">
        <f t="shared" si="520"/>
        <v/>
      </c>
      <c r="G8043" s="18" t="str">
        <f t="shared" si="521"/>
        <v/>
      </c>
      <c r="H8043" s="18" t="str">
        <f t="shared" si="522"/>
        <v/>
      </c>
    </row>
    <row r="8044" spans="5:8" x14ac:dyDescent="0.25">
      <c r="E8044" s="18" t="str">
        <f t="shared" si="519"/>
        <v/>
      </c>
      <c r="F8044" s="18" t="str">
        <f t="shared" si="520"/>
        <v/>
      </c>
      <c r="G8044" s="18" t="str">
        <f t="shared" si="521"/>
        <v/>
      </c>
      <c r="H8044" s="18" t="str">
        <f t="shared" si="522"/>
        <v/>
      </c>
    </row>
    <row r="8045" spans="5:8" x14ac:dyDescent="0.25">
      <c r="E8045" s="18" t="str">
        <f t="shared" si="519"/>
        <v/>
      </c>
      <c r="F8045" s="18" t="str">
        <f t="shared" si="520"/>
        <v/>
      </c>
      <c r="G8045" s="18" t="str">
        <f t="shared" si="521"/>
        <v/>
      </c>
      <c r="H8045" s="18" t="str">
        <f t="shared" si="522"/>
        <v/>
      </c>
    </row>
    <row r="8046" spans="5:8" x14ac:dyDescent="0.25">
      <c r="E8046" s="18" t="str">
        <f t="shared" si="519"/>
        <v/>
      </c>
      <c r="F8046" s="18" t="str">
        <f t="shared" si="520"/>
        <v/>
      </c>
      <c r="G8046" s="18" t="str">
        <f t="shared" si="521"/>
        <v/>
      </c>
      <c r="H8046" s="18" t="str">
        <f t="shared" si="522"/>
        <v/>
      </c>
    </row>
    <row r="8047" spans="5:8" x14ac:dyDescent="0.25">
      <c r="E8047" s="18" t="str">
        <f t="shared" si="519"/>
        <v/>
      </c>
      <c r="F8047" s="18" t="str">
        <f t="shared" si="520"/>
        <v/>
      </c>
      <c r="G8047" s="18" t="str">
        <f t="shared" si="521"/>
        <v/>
      </c>
      <c r="H8047" s="18" t="str">
        <f t="shared" si="522"/>
        <v/>
      </c>
    </row>
    <row r="8048" spans="5:8" x14ac:dyDescent="0.25">
      <c r="E8048" s="18" t="str">
        <f t="shared" si="519"/>
        <v/>
      </c>
      <c r="F8048" s="18" t="str">
        <f t="shared" si="520"/>
        <v/>
      </c>
      <c r="G8048" s="18" t="str">
        <f t="shared" si="521"/>
        <v/>
      </c>
      <c r="H8048" s="18" t="str">
        <f t="shared" si="522"/>
        <v/>
      </c>
    </row>
    <row r="8049" spans="5:8" x14ac:dyDescent="0.25">
      <c r="E8049" s="18" t="str">
        <f t="shared" si="519"/>
        <v/>
      </c>
      <c r="F8049" s="18" t="str">
        <f t="shared" si="520"/>
        <v/>
      </c>
      <c r="G8049" s="18" t="str">
        <f t="shared" si="521"/>
        <v/>
      </c>
      <c r="H8049" s="18" t="str">
        <f t="shared" si="522"/>
        <v/>
      </c>
    </row>
    <row r="8050" spans="5:8" x14ac:dyDescent="0.25">
      <c r="E8050" s="18" t="str">
        <f t="shared" si="519"/>
        <v/>
      </c>
      <c r="F8050" s="18" t="str">
        <f t="shared" si="520"/>
        <v/>
      </c>
      <c r="G8050" s="18" t="str">
        <f t="shared" si="521"/>
        <v/>
      </c>
      <c r="H8050" s="18" t="str">
        <f t="shared" si="522"/>
        <v/>
      </c>
    </row>
    <row r="8051" spans="5:8" x14ac:dyDescent="0.25">
      <c r="E8051" s="18" t="str">
        <f t="shared" si="519"/>
        <v/>
      </c>
      <c r="F8051" s="18" t="str">
        <f t="shared" si="520"/>
        <v/>
      </c>
      <c r="G8051" s="18" t="str">
        <f t="shared" si="521"/>
        <v/>
      </c>
      <c r="H8051" s="18" t="str">
        <f t="shared" si="522"/>
        <v/>
      </c>
    </row>
    <row r="8052" spans="5:8" x14ac:dyDescent="0.25">
      <c r="E8052" s="18" t="str">
        <f t="shared" si="519"/>
        <v/>
      </c>
      <c r="F8052" s="18" t="str">
        <f t="shared" si="520"/>
        <v/>
      </c>
      <c r="G8052" s="18" t="str">
        <f t="shared" si="521"/>
        <v/>
      </c>
      <c r="H8052" s="18" t="str">
        <f t="shared" si="522"/>
        <v/>
      </c>
    </row>
    <row r="8053" spans="5:8" x14ac:dyDescent="0.25">
      <c r="E8053" s="18" t="str">
        <f t="shared" si="519"/>
        <v/>
      </c>
      <c r="F8053" s="18" t="str">
        <f t="shared" si="520"/>
        <v/>
      </c>
      <c r="G8053" s="18" t="str">
        <f t="shared" si="521"/>
        <v/>
      </c>
      <c r="H8053" s="18" t="str">
        <f t="shared" si="522"/>
        <v/>
      </c>
    </row>
    <row r="8054" spans="5:8" x14ac:dyDescent="0.25">
      <c r="E8054" s="18" t="str">
        <f t="shared" si="519"/>
        <v/>
      </c>
      <c r="F8054" s="18" t="str">
        <f t="shared" si="520"/>
        <v/>
      </c>
      <c r="G8054" s="18" t="str">
        <f t="shared" si="521"/>
        <v/>
      </c>
      <c r="H8054" s="18" t="str">
        <f t="shared" si="522"/>
        <v/>
      </c>
    </row>
    <row r="8055" spans="5:8" x14ac:dyDescent="0.25">
      <c r="E8055" s="18" t="str">
        <f t="shared" si="519"/>
        <v/>
      </c>
      <c r="F8055" s="18" t="str">
        <f t="shared" si="520"/>
        <v/>
      </c>
      <c r="G8055" s="18" t="str">
        <f t="shared" si="521"/>
        <v/>
      </c>
      <c r="H8055" s="18" t="str">
        <f t="shared" si="522"/>
        <v/>
      </c>
    </row>
    <row r="8056" spans="5:8" x14ac:dyDescent="0.25">
      <c r="E8056" s="18" t="str">
        <f t="shared" si="519"/>
        <v/>
      </c>
      <c r="F8056" s="18" t="str">
        <f t="shared" si="520"/>
        <v/>
      </c>
      <c r="G8056" s="18" t="str">
        <f t="shared" si="521"/>
        <v/>
      </c>
      <c r="H8056" s="18" t="str">
        <f t="shared" si="522"/>
        <v/>
      </c>
    </row>
    <row r="8057" spans="5:8" x14ac:dyDescent="0.25">
      <c r="E8057" s="18" t="str">
        <f t="shared" si="519"/>
        <v/>
      </c>
      <c r="F8057" s="18" t="str">
        <f t="shared" si="520"/>
        <v/>
      </c>
      <c r="G8057" s="18" t="str">
        <f t="shared" si="521"/>
        <v/>
      </c>
      <c r="H8057" s="18" t="str">
        <f t="shared" si="522"/>
        <v/>
      </c>
    </row>
    <row r="8058" spans="5:8" x14ac:dyDescent="0.25">
      <c r="E8058" s="18" t="str">
        <f t="shared" si="519"/>
        <v/>
      </c>
      <c r="F8058" s="18" t="str">
        <f t="shared" si="520"/>
        <v/>
      </c>
      <c r="G8058" s="18" t="str">
        <f t="shared" si="521"/>
        <v/>
      </c>
      <c r="H8058" s="18" t="str">
        <f t="shared" si="522"/>
        <v/>
      </c>
    </row>
    <row r="8059" spans="5:8" x14ac:dyDescent="0.25">
      <c r="E8059" s="18" t="str">
        <f t="shared" si="519"/>
        <v/>
      </c>
      <c r="F8059" s="18" t="str">
        <f t="shared" si="520"/>
        <v/>
      </c>
      <c r="G8059" s="18" t="str">
        <f t="shared" si="521"/>
        <v/>
      </c>
      <c r="H8059" s="18" t="str">
        <f t="shared" si="522"/>
        <v/>
      </c>
    </row>
    <row r="8060" spans="5:8" x14ac:dyDescent="0.25">
      <c r="E8060" s="18" t="str">
        <f t="shared" si="519"/>
        <v/>
      </c>
      <c r="F8060" s="18" t="str">
        <f t="shared" si="520"/>
        <v/>
      </c>
      <c r="G8060" s="18" t="str">
        <f t="shared" si="521"/>
        <v/>
      </c>
      <c r="H8060" s="18" t="str">
        <f t="shared" si="522"/>
        <v/>
      </c>
    </row>
    <row r="8061" spans="5:8" x14ac:dyDescent="0.25">
      <c r="E8061" s="18" t="str">
        <f t="shared" si="519"/>
        <v/>
      </c>
      <c r="F8061" s="18" t="str">
        <f t="shared" si="520"/>
        <v/>
      </c>
      <c r="G8061" s="18" t="str">
        <f t="shared" si="521"/>
        <v/>
      </c>
      <c r="H8061" s="18" t="str">
        <f t="shared" si="522"/>
        <v/>
      </c>
    </row>
    <row r="8062" spans="5:8" x14ac:dyDescent="0.25">
      <c r="E8062" s="18" t="str">
        <f t="shared" si="519"/>
        <v/>
      </c>
      <c r="F8062" s="18" t="str">
        <f t="shared" si="520"/>
        <v/>
      </c>
      <c r="G8062" s="18" t="str">
        <f t="shared" si="521"/>
        <v/>
      </c>
      <c r="H8062" s="18" t="str">
        <f t="shared" si="522"/>
        <v/>
      </c>
    </row>
    <row r="8063" spans="5:8" x14ac:dyDescent="0.25">
      <c r="E8063" s="18" t="str">
        <f t="shared" si="519"/>
        <v/>
      </c>
      <c r="F8063" s="18" t="str">
        <f t="shared" si="520"/>
        <v/>
      </c>
      <c r="G8063" s="18" t="str">
        <f t="shared" si="521"/>
        <v/>
      </c>
      <c r="H8063" s="18" t="str">
        <f t="shared" si="522"/>
        <v/>
      </c>
    </row>
    <row r="8064" spans="5:8" x14ac:dyDescent="0.25">
      <c r="E8064" s="18" t="str">
        <f t="shared" si="519"/>
        <v/>
      </c>
      <c r="F8064" s="18" t="str">
        <f t="shared" si="520"/>
        <v/>
      </c>
      <c r="G8064" s="18" t="str">
        <f t="shared" si="521"/>
        <v/>
      </c>
      <c r="H8064" s="18" t="str">
        <f t="shared" si="522"/>
        <v/>
      </c>
    </row>
    <row r="8065" spans="5:8" x14ac:dyDescent="0.25">
      <c r="E8065" s="18" t="str">
        <f t="shared" si="519"/>
        <v/>
      </c>
      <c r="F8065" s="18" t="str">
        <f t="shared" si="520"/>
        <v/>
      </c>
      <c r="G8065" s="18" t="str">
        <f t="shared" si="521"/>
        <v/>
      </c>
      <c r="H8065" s="18" t="str">
        <f t="shared" si="522"/>
        <v/>
      </c>
    </row>
    <row r="8066" spans="5:8" x14ac:dyDescent="0.25">
      <c r="E8066" s="18" t="str">
        <f t="shared" si="519"/>
        <v/>
      </c>
      <c r="F8066" s="18" t="str">
        <f t="shared" si="520"/>
        <v/>
      </c>
      <c r="G8066" s="18" t="str">
        <f t="shared" si="521"/>
        <v/>
      </c>
      <c r="H8066" s="18" t="str">
        <f t="shared" si="522"/>
        <v/>
      </c>
    </row>
    <row r="8067" spans="5:8" x14ac:dyDescent="0.25">
      <c r="E8067" s="18" t="str">
        <f t="shared" si="519"/>
        <v/>
      </c>
      <c r="F8067" s="18" t="str">
        <f t="shared" si="520"/>
        <v/>
      </c>
      <c r="G8067" s="18" t="str">
        <f t="shared" si="521"/>
        <v/>
      </c>
      <c r="H8067" s="18" t="str">
        <f t="shared" si="522"/>
        <v/>
      </c>
    </row>
    <row r="8068" spans="5:8" x14ac:dyDescent="0.25">
      <c r="E8068" s="18" t="str">
        <f t="shared" si="519"/>
        <v/>
      </c>
      <c r="F8068" s="18" t="str">
        <f t="shared" si="520"/>
        <v/>
      </c>
      <c r="G8068" s="18" t="str">
        <f t="shared" si="521"/>
        <v/>
      </c>
      <c r="H8068" s="18" t="str">
        <f t="shared" si="522"/>
        <v/>
      </c>
    </row>
    <row r="8069" spans="5:8" x14ac:dyDescent="0.25">
      <c r="E8069" s="18" t="str">
        <f t="shared" si="519"/>
        <v/>
      </c>
      <c r="F8069" s="18" t="str">
        <f t="shared" si="520"/>
        <v/>
      </c>
      <c r="G8069" s="18" t="str">
        <f t="shared" si="521"/>
        <v/>
      </c>
      <c r="H8069" s="18" t="str">
        <f t="shared" si="522"/>
        <v/>
      </c>
    </row>
    <row r="8070" spans="5:8" x14ac:dyDescent="0.25">
      <c r="E8070" s="18" t="str">
        <f t="shared" ref="E8070:E8133" si="523">IF($C8070="","",IFERROR(INDEX(ItemPriceCol,MATCH($C8070,ItemName,0)),""))</f>
        <v/>
      </c>
      <c r="F8070" s="18" t="str">
        <f t="shared" ref="F8070:F8133" si="524">IF(OR($D8070="",$E8070=""),"",$D8070*$E8070)</f>
        <v/>
      </c>
      <c r="G8070" s="18" t="str">
        <f t="shared" ref="G8070:G8133" si="525">IF($C8070="","",IFERROR(INDEX(ItemCostCol,MATCH($C8070,ItemName,0)),""))</f>
        <v/>
      </c>
      <c r="H8070" s="18" t="str">
        <f t="shared" ref="H8070:H8133" si="526">IF(OR($F8070="",$G8070=""),"",$F8070-$D8070*$G8070)</f>
        <v/>
      </c>
    </row>
    <row r="8071" spans="5:8" x14ac:dyDescent="0.25">
      <c r="E8071" s="18" t="str">
        <f t="shared" si="523"/>
        <v/>
      </c>
      <c r="F8071" s="18" t="str">
        <f t="shared" si="524"/>
        <v/>
      </c>
      <c r="G8071" s="18" t="str">
        <f t="shared" si="525"/>
        <v/>
      </c>
      <c r="H8071" s="18" t="str">
        <f t="shared" si="526"/>
        <v/>
      </c>
    </row>
    <row r="8072" spans="5:8" x14ac:dyDescent="0.25">
      <c r="E8072" s="18" t="str">
        <f t="shared" si="523"/>
        <v/>
      </c>
      <c r="F8072" s="18" t="str">
        <f t="shared" si="524"/>
        <v/>
      </c>
      <c r="G8072" s="18" t="str">
        <f t="shared" si="525"/>
        <v/>
      </c>
      <c r="H8072" s="18" t="str">
        <f t="shared" si="526"/>
        <v/>
      </c>
    </row>
    <row r="8073" spans="5:8" x14ac:dyDescent="0.25">
      <c r="E8073" s="18" t="str">
        <f t="shared" si="523"/>
        <v/>
      </c>
      <c r="F8073" s="18" t="str">
        <f t="shared" si="524"/>
        <v/>
      </c>
      <c r="G8073" s="18" t="str">
        <f t="shared" si="525"/>
        <v/>
      </c>
      <c r="H8073" s="18" t="str">
        <f t="shared" si="526"/>
        <v/>
      </c>
    </row>
    <row r="8074" spans="5:8" x14ac:dyDescent="0.25">
      <c r="E8074" s="18" t="str">
        <f t="shared" si="523"/>
        <v/>
      </c>
      <c r="F8074" s="18" t="str">
        <f t="shared" si="524"/>
        <v/>
      </c>
      <c r="G8074" s="18" t="str">
        <f t="shared" si="525"/>
        <v/>
      </c>
      <c r="H8074" s="18" t="str">
        <f t="shared" si="526"/>
        <v/>
      </c>
    </row>
    <row r="8075" spans="5:8" x14ac:dyDescent="0.25">
      <c r="E8075" s="18" t="str">
        <f t="shared" si="523"/>
        <v/>
      </c>
      <c r="F8075" s="18" t="str">
        <f t="shared" si="524"/>
        <v/>
      </c>
      <c r="G8075" s="18" t="str">
        <f t="shared" si="525"/>
        <v/>
      </c>
      <c r="H8075" s="18" t="str">
        <f t="shared" si="526"/>
        <v/>
      </c>
    </row>
    <row r="8076" spans="5:8" x14ac:dyDescent="0.25">
      <c r="E8076" s="18" t="str">
        <f t="shared" si="523"/>
        <v/>
      </c>
      <c r="F8076" s="18" t="str">
        <f t="shared" si="524"/>
        <v/>
      </c>
      <c r="G8076" s="18" t="str">
        <f t="shared" si="525"/>
        <v/>
      </c>
      <c r="H8076" s="18" t="str">
        <f t="shared" si="526"/>
        <v/>
      </c>
    </row>
    <row r="8077" spans="5:8" x14ac:dyDescent="0.25">
      <c r="E8077" s="18" t="str">
        <f t="shared" si="523"/>
        <v/>
      </c>
      <c r="F8077" s="18" t="str">
        <f t="shared" si="524"/>
        <v/>
      </c>
      <c r="G8077" s="18" t="str">
        <f t="shared" si="525"/>
        <v/>
      </c>
      <c r="H8077" s="18" t="str">
        <f t="shared" si="526"/>
        <v/>
      </c>
    </row>
    <row r="8078" spans="5:8" x14ac:dyDescent="0.25">
      <c r="E8078" s="18" t="str">
        <f t="shared" si="523"/>
        <v/>
      </c>
      <c r="F8078" s="18" t="str">
        <f t="shared" si="524"/>
        <v/>
      </c>
      <c r="G8078" s="18" t="str">
        <f t="shared" si="525"/>
        <v/>
      </c>
      <c r="H8078" s="18" t="str">
        <f t="shared" si="526"/>
        <v/>
      </c>
    </row>
    <row r="8079" spans="5:8" x14ac:dyDescent="0.25">
      <c r="E8079" s="18" t="str">
        <f t="shared" si="523"/>
        <v/>
      </c>
      <c r="F8079" s="18" t="str">
        <f t="shared" si="524"/>
        <v/>
      </c>
      <c r="G8079" s="18" t="str">
        <f t="shared" si="525"/>
        <v/>
      </c>
      <c r="H8079" s="18" t="str">
        <f t="shared" si="526"/>
        <v/>
      </c>
    </row>
    <row r="8080" spans="5:8" x14ac:dyDescent="0.25">
      <c r="E8080" s="18" t="str">
        <f t="shared" si="523"/>
        <v/>
      </c>
      <c r="F8080" s="18" t="str">
        <f t="shared" si="524"/>
        <v/>
      </c>
      <c r="G8080" s="18" t="str">
        <f t="shared" si="525"/>
        <v/>
      </c>
      <c r="H8080" s="18" t="str">
        <f t="shared" si="526"/>
        <v/>
      </c>
    </row>
    <row r="8081" spans="5:8" x14ac:dyDescent="0.25">
      <c r="E8081" s="18" t="str">
        <f t="shared" si="523"/>
        <v/>
      </c>
      <c r="F8081" s="18" t="str">
        <f t="shared" si="524"/>
        <v/>
      </c>
      <c r="G8081" s="18" t="str">
        <f t="shared" si="525"/>
        <v/>
      </c>
      <c r="H8081" s="18" t="str">
        <f t="shared" si="526"/>
        <v/>
      </c>
    </row>
    <row r="8082" spans="5:8" x14ac:dyDescent="0.25">
      <c r="E8082" s="18" t="str">
        <f t="shared" si="523"/>
        <v/>
      </c>
      <c r="F8082" s="18" t="str">
        <f t="shared" si="524"/>
        <v/>
      </c>
      <c r="G8082" s="18" t="str">
        <f t="shared" si="525"/>
        <v/>
      </c>
      <c r="H8082" s="18" t="str">
        <f t="shared" si="526"/>
        <v/>
      </c>
    </row>
    <row r="8083" spans="5:8" x14ac:dyDescent="0.25">
      <c r="E8083" s="18" t="str">
        <f t="shared" si="523"/>
        <v/>
      </c>
      <c r="F8083" s="18" t="str">
        <f t="shared" si="524"/>
        <v/>
      </c>
      <c r="G8083" s="18" t="str">
        <f t="shared" si="525"/>
        <v/>
      </c>
      <c r="H8083" s="18" t="str">
        <f t="shared" si="526"/>
        <v/>
      </c>
    </row>
    <row r="8084" spans="5:8" x14ac:dyDescent="0.25">
      <c r="E8084" s="18" t="str">
        <f t="shared" si="523"/>
        <v/>
      </c>
      <c r="F8084" s="18" t="str">
        <f t="shared" si="524"/>
        <v/>
      </c>
      <c r="G8084" s="18" t="str">
        <f t="shared" si="525"/>
        <v/>
      </c>
      <c r="H8084" s="18" t="str">
        <f t="shared" si="526"/>
        <v/>
      </c>
    </row>
    <row r="8085" spans="5:8" x14ac:dyDescent="0.25">
      <c r="E8085" s="18" t="str">
        <f t="shared" si="523"/>
        <v/>
      </c>
      <c r="F8085" s="18" t="str">
        <f t="shared" si="524"/>
        <v/>
      </c>
      <c r="G8085" s="18" t="str">
        <f t="shared" si="525"/>
        <v/>
      </c>
      <c r="H8085" s="18" t="str">
        <f t="shared" si="526"/>
        <v/>
      </c>
    </row>
    <row r="8086" spans="5:8" x14ac:dyDescent="0.25">
      <c r="E8086" s="18" t="str">
        <f t="shared" si="523"/>
        <v/>
      </c>
      <c r="F8086" s="18" t="str">
        <f t="shared" si="524"/>
        <v/>
      </c>
      <c r="G8086" s="18" t="str">
        <f t="shared" si="525"/>
        <v/>
      </c>
      <c r="H8086" s="18" t="str">
        <f t="shared" si="526"/>
        <v/>
      </c>
    </row>
    <row r="8087" spans="5:8" x14ac:dyDescent="0.25">
      <c r="E8087" s="18" t="str">
        <f t="shared" si="523"/>
        <v/>
      </c>
      <c r="F8087" s="18" t="str">
        <f t="shared" si="524"/>
        <v/>
      </c>
      <c r="G8087" s="18" t="str">
        <f t="shared" si="525"/>
        <v/>
      </c>
      <c r="H8087" s="18" t="str">
        <f t="shared" si="526"/>
        <v/>
      </c>
    </row>
    <row r="8088" spans="5:8" x14ac:dyDescent="0.25">
      <c r="E8088" s="18" t="str">
        <f t="shared" si="523"/>
        <v/>
      </c>
      <c r="F8088" s="18" t="str">
        <f t="shared" si="524"/>
        <v/>
      </c>
      <c r="G8088" s="18" t="str">
        <f t="shared" si="525"/>
        <v/>
      </c>
      <c r="H8088" s="18" t="str">
        <f t="shared" si="526"/>
        <v/>
      </c>
    </row>
    <row r="8089" spans="5:8" x14ac:dyDescent="0.25">
      <c r="E8089" s="18" t="str">
        <f t="shared" si="523"/>
        <v/>
      </c>
      <c r="F8089" s="18" t="str">
        <f t="shared" si="524"/>
        <v/>
      </c>
      <c r="G8089" s="18" t="str">
        <f t="shared" si="525"/>
        <v/>
      </c>
      <c r="H8089" s="18" t="str">
        <f t="shared" si="526"/>
        <v/>
      </c>
    </row>
    <row r="8090" spans="5:8" x14ac:dyDescent="0.25">
      <c r="E8090" s="18" t="str">
        <f t="shared" si="523"/>
        <v/>
      </c>
      <c r="F8090" s="18" t="str">
        <f t="shared" si="524"/>
        <v/>
      </c>
      <c r="G8090" s="18" t="str">
        <f t="shared" si="525"/>
        <v/>
      </c>
      <c r="H8090" s="18" t="str">
        <f t="shared" si="526"/>
        <v/>
      </c>
    </row>
    <row r="8091" spans="5:8" x14ac:dyDescent="0.25">
      <c r="E8091" s="18" t="str">
        <f t="shared" si="523"/>
        <v/>
      </c>
      <c r="F8091" s="18" t="str">
        <f t="shared" si="524"/>
        <v/>
      </c>
      <c r="G8091" s="18" t="str">
        <f t="shared" si="525"/>
        <v/>
      </c>
      <c r="H8091" s="18" t="str">
        <f t="shared" si="526"/>
        <v/>
      </c>
    </row>
    <row r="8092" spans="5:8" x14ac:dyDescent="0.25">
      <c r="E8092" s="18" t="str">
        <f t="shared" si="523"/>
        <v/>
      </c>
      <c r="F8092" s="18" t="str">
        <f t="shared" si="524"/>
        <v/>
      </c>
      <c r="G8092" s="18" t="str">
        <f t="shared" si="525"/>
        <v/>
      </c>
      <c r="H8092" s="18" t="str">
        <f t="shared" si="526"/>
        <v/>
      </c>
    </row>
    <row r="8093" spans="5:8" x14ac:dyDescent="0.25">
      <c r="E8093" s="18" t="str">
        <f t="shared" si="523"/>
        <v/>
      </c>
      <c r="F8093" s="18" t="str">
        <f t="shared" si="524"/>
        <v/>
      </c>
      <c r="G8093" s="18" t="str">
        <f t="shared" si="525"/>
        <v/>
      </c>
      <c r="H8093" s="18" t="str">
        <f t="shared" si="526"/>
        <v/>
      </c>
    </row>
    <row r="8094" spans="5:8" x14ac:dyDescent="0.25">
      <c r="E8094" s="18" t="str">
        <f t="shared" si="523"/>
        <v/>
      </c>
      <c r="F8094" s="18" t="str">
        <f t="shared" si="524"/>
        <v/>
      </c>
      <c r="G8094" s="18" t="str">
        <f t="shared" si="525"/>
        <v/>
      </c>
      <c r="H8094" s="18" t="str">
        <f t="shared" si="526"/>
        <v/>
      </c>
    </row>
    <row r="8095" spans="5:8" x14ac:dyDescent="0.25">
      <c r="E8095" s="18" t="str">
        <f t="shared" si="523"/>
        <v/>
      </c>
      <c r="F8095" s="18" t="str">
        <f t="shared" si="524"/>
        <v/>
      </c>
      <c r="G8095" s="18" t="str">
        <f t="shared" si="525"/>
        <v/>
      </c>
      <c r="H8095" s="18" t="str">
        <f t="shared" si="526"/>
        <v/>
      </c>
    </row>
    <row r="8096" spans="5:8" x14ac:dyDescent="0.25">
      <c r="E8096" s="18" t="str">
        <f t="shared" si="523"/>
        <v/>
      </c>
      <c r="F8096" s="18" t="str">
        <f t="shared" si="524"/>
        <v/>
      </c>
      <c r="G8096" s="18" t="str">
        <f t="shared" si="525"/>
        <v/>
      </c>
      <c r="H8096" s="18" t="str">
        <f t="shared" si="526"/>
        <v/>
      </c>
    </row>
    <row r="8097" spans="5:8" x14ac:dyDescent="0.25">
      <c r="E8097" s="18" t="str">
        <f t="shared" si="523"/>
        <v/>
      </c>
      <c r="F8097" s="18" t="str">
        <f t="shared" si="524"/>
        <v/>
      </c>
      <c r="G8097" s="18" t="str">
        <f t="shared" si="525"/>
        <v/>
      </c>
      <c r="H8097" s="18" t="str">
        <f t="shared" si="526"/>
        <v/>
      </c>
    </row>
    <row r="8098" spans="5:8" x14ac:dyDescent="0.25">
      <c r="E8098" s="18" t="str">
        <f t="shared" si="523"/>
        <v/>
      </c>
      <c r="F8098" s="18" t="str">
        <f t="shared" si="524"/>
        <v/>
      </c>
      <c r="G8098" s="18" t="str">
        <f t="shared" si="525"/>
        <v/>
      </c>
      <c r="H8098" s="18" t="str">
        <f t="shared" si="526"/>
        <v/>
      </c>
    </row>
    <row r="8099" spans="5:8" x14ac:dyDescent="0.25">
      <c r="E8099" s="18" t="str">
        <f t="shared" si="523"/>
        <v/>
      </c>
      <c r="F8099" s="18" t="str">
        <f t="shared" si="524"/>
        <v/>
      </c>
      <c r="G8099" s="18" t="str">
        <f t="shared" si="525"/>
        <v/>
      </c>
      <c r="H8099" s="18" t="str">
        <f t="shared" si="526"/>
        <v/>
      </c>
    </row>
    <row r="8100" spans="5:8" x14ac:dyDescent="0.25">
      <c r="E8100" s="18" t="str">
        <f t="shared" si="523"/>
        <v/>
      </c>
      <c r="F8100" s="18" t="str">
        <f t="shared" si="524"/>
        <v/>
      </c>
      <c r="G8100" s="18" t="str">
        <f t="shared" si="525"/>
        <v/>
      </c>
      <c r="H8100" s="18" t="str">
        <f t="shared" si="526"/>
        <v/>
      </c>
    </row>
    <row r="8101" spans="5:8" x14ac:dyDescent="0.25">
      <c r="E8101" s="18" t="str">
        <f t="shared" si="523"/>
        <v/>
      </c>
      <c r="F8101" s="18" t="str">
        <f t="shared" si="524"/>
        <v/>
      </c>
      <c r="G8101" s="18" t="str">
        <f t="shared" si="525"/>
        <v/>
      </c>
      <c r="H8101" s="18" t="str">
        <f t="shared" si="526"/>
        <v/>
      </c>
    </row>
    <row r="8102" spans="5:8" x14ac:dyDescent="0.25">
      <c r="E8102" s="18" t="str">
        <f t="shared" si="523"/>
        <v/>
      </c>
      <c r="F8102" s="18" t="str">
        <f t="shared" si="524"/>
        <v/>
      </c>
      <c r="G8102" s="18" t="str">
        <f t="shared" si="525"/>
        <v/>
      </c>
      <c r="H8102" s="18" t="str">
        <f t="shared" si="526"/>
        <v/>
      </c>
    </row>
    <row r="8103" spans="5:8" x14ac:dyDescent="0.25">
      <c r="E8103" s="18" t="str">
        <f t="shared" si="523"/>
        <v/>
      </c>
      <c r="F8103" s="18" t="str">
        <f t="shared" si="524"/>
        <v/>
      </c>
      <c r="G8103" s="18" t="str">
        <f t="shared" si="525"/>
        <v/>
      </c>
      <c r="H8103" s="18" t="str">
        <f t="shared" si="526"/>
        <v/>
      </c>
    </row>
    <row r="8104" spans="5:8" x14ac:dyDescent="0.25">
      <c r="E8104" s="18" t="str">
        <f t="shared" si="523"/>
        <v/>
      </c>
      <c r="F8104" s="18" t="str">
        <f t="shared" si="524"/>
        <v/>
      </c>
      <c r="G8104" s="18" t="str">
        <f t="shared" si="525"/>
        <v/>
      </c>
      <c r="H8104" s="18" t="str">
        <f t="shared" si="526"/>
        <v/>
      </c>
    </row>
    <row r="8105" spans="5:8" x14ac:dyDescent="0.25">
      <c r="E8105" s="18" t="str">
        <f t="shared" si="523"/>
        <v/>
      </c>
      <c r="F8105" s="18" t="str">
        <f t="shared" si="524"/>
        <v/>
      </c>
      <c r="G8105" s="18" t="str">
        <f t="shared" si="525"/>
        <v/>
      </c>
      <c r="H8105" s="18" t="str">
        <f t="shared" si="526"/>
        <v/>
      </c>
    </row>
    <row r="8106" spans="5:8" x14ac:dyDescent="0.25">
      <c r="E8106" s="18" t="str">
        <f t="shared" si="523"/>
        <v/>
      </c>
      <c r="F8106" s="18" t="str">
        <f t="shared" si="524"/>
        <v/>
      </c>
      <c r="G8106" s="18" t="str">
        <f t="shared" si="525"/>
        <v/>
      </c>
      <c r="H8106" s="18" t="str">
        <f t="shared" si="526"/>
        <v/>
      </c>
    </row>
    <row r="8107" spans="5:8" x14ac:dyDescent="0.25">
      <c r="E8107" s="18" t="str">
        <f t="shared" si="523"/>
        <v/>
      </c>
      <c r="F8107" s="18" t="str">
        <f t="shared" si="524"/>
        <v/>
      </c>
      <c r="G8107" s="18" t="str">
        <f t="shared" si="525"/>
        <v/>
      </c>
      <c r="H8107" s="18" t="str">
        <f t="shared" si="526"/>
        <v/>
      </c>
    </row>
    <row r="8108" spans="5:8" x14ac:dyDescent="0.25">
      <c r="E8108" s="18" t="str">
        <f t="shared" si="523"/>
        <v/>
      </c>
      <c r="F8108" s="18" t="str">
        <f t="shared" si="524"/>
        <v/>
      </c>
      <c r="G8108" s="18" t="str">
        <f t="shared" si="525"/>
        <v/>
      </c>
      <c r="H8108" s="18" t="str">
        <f t="shared" si="526"/>
        <v/>
      </c>
    </row>
    <row r="8109" spans="5:8" x14ac:dyDescent="0.25">
      <c r="E8109" s="18" t="str">
        <f t="shared" si="523"/>
        <v/>
      </c>
      <c r="F8109" s="18" t="str">
        <f t="shared" si="524"/>
        <v/>
      </c>
      <c r="G8109" s="18" t="str">
        <f t="shared" si="525"/>
        <v/>
      </c>
      <c r="H8109" s="18" t="str">
        <f t="shared" si="526"/>
        <v/>
      </c>
    </row>
    <row r="8110" spans="5:8" x14ac:dyDescent="0.25">
      <c r="E8110" s="18" t="str">
        <f t="shared" si="523"/>
        <v/>
      </c>
      <c r="F8110" s="18" t="str">
        <f t="shared" si="524"/>
        <v/>
      </c>
      <c r="G8110" s="18" t="str">
        <f t="shared" si="525"/>
        <v/>
      </c>
      <c r="H8110" s="18" t="str">
        <f t="shared" si="526"/>
        <v/>
      </c>
    </row>
    <row r="8111" spans="5:8" x14ac:dyDescent="0.25">
      <c r="E8111" s="18" t="str">
        <f t="shared" si="523"/>
        <v/>
      </c>
      <c r="F8111" s="18" t="str">
        <f t="shared" si="524"/>
        <v/>
      </c>
      <c r="G8111" s="18" t="str">
        <f t="shared" si="525"/>
        <v/>
      </c>
      <c r="H8111" s="18" t="str">
        <f t="shared" si="526"/>
        <v/>
      </c>
    </row>
    <row r="8112" spans="5:8" x14ac:dyDescent="0.25">
      <c r="E8112" s="18" t="str">
        <f t="shared" si="523"/>
        <v/>
      </c>
      <c r="F8112" s="18" t="str">
        <f t="shared" si="524"/>
        <v/>
      </c>
      <c r="G8112" s="18" t="str">
        <f t="shared" si="525"/>
        <v/>
      </c>
      <c r="H8112" s="18" t="str">
        <f t="shared" si="526"/>
        <v/>
      </c>
    </row>
    <row r="8113" spans="5:8" x14ac:dyDescent="0.25">
      <c r="E8113" s="18" t="str">
        <f t="shared" si="523"/>
        <v/>
      </c>
      <c r="F8113" s="18" t="str">
        <f t="shared" si="524"/>
        <v/>
      </c>
      <c r="G8113" s="18" t="str">
        <f t="shared" si="525"/>
        <v/>
      </c>
      <c r="H8113" s="18" t="str">
        <f t="shared" si="526"/>
        <v/>
      </c>
    </row>
    <row r="8114" spans="5:8" x14ac:dyDescent="0.25">
      <c r="E8114" s="18" t="str">
        <f t="shared" si="523"/>
        <v/>
      </c>
      <c r="F8114" s="18" t="str">
        <f t="shared" si="524"/>
        <v/>
      </c>
      <c r="G8114" s="18" t="str">
        <f t="shared" si="525"/>
        <v/>
      </c>
      <c r="H8114" s="18" t="str">
        <f t="shared" si="526"/>
        <v/>
      </c>
    </row>
    <row r="8115" spans="5:8" x14ac:dyDescent="0.25">
      <c r="E8115" s="18" t="str">
        <f t="shared" si="523"/>
        <v/>
      </c>
      <c r="F8115" s="18" t="str">
        <f t="shared" si="524"/>
        <v/>
      </c>
      <c r="G8115" s="18" t="str">
        <f t="shared" si="525"/>
        <v/>
      </c>
      <c r="H8115" s="18" t="str">
        <f t="shared" si="526"/>
        <v/>
      </c>
    </row>
    <row r="8116" spans="5:8" x14ac:dyDescent="0.25">
      <c r="E8116" s="18" t="str">
        <f t="shared" si="523"/>
        <v/>
      </c>
      <c r="F8116" s="18" t="str">
        <f t="shared" si="524"/>
        <v/>
      </c>
      <c r="G8116" s="18" t="str">
        <f t="shared" si="525"/>
        <v/>
      </c>
      <c r="H8116" s="18" t="str">
        <f t="shared" si="526"/>
        <v/>
      </c>
    </row>
    <row r="8117" spans="5:8" x14ac:dyDescent="0.25">
      <c r="E8117" s="18" t="str">
        <f t="shared" si="523"/>
        <v/>
      </c>
      <c r="F8117" s="18" t="str">
        <f t="shared" si="524"/>
        <v/>
      </c>
      <c r="G8117" s="18" t="str">
        <f t="shared" si="525"/>
        <v/>
      </c>
      <c r="H8117" s="18" t="str">
        <f t="shared" si="526"/>
        <v/>
      </c>
    </row>
    <row r="8118" spans="5:8" x14ac:dyDescent="0.25">
      <c r="E8118" s="18" t="str">
        <f t="shared" si="523"/>
        <v/>
      </c>
      <c r="F8118" s="18" t="str">
        <f t="shared" si="524"/>
        <v/>
      </c>
      <c r="G8118" s="18" t="str">
        <f t="shared" si="525"/>
        <v/>
      </c>
      <c r="H8118" s="18" t="str">
        <f t="shared" si="526"/>
        <v/>
      </c>
    </row>
    <row r="8119" spans="5:8" x14ac:dyDescent="0.25">
      <c r="E8119" s="18" t="str">
        <f t="shared" si="523"/>
        <v/>
      </c>
      <c r="F8119" s="18" t="str">
        <f t="shared" si="524"/>
        <v/>
      </c>
      <c r="G8119" s="18" t="str">
        <f t="shared" si="525"/>
        <v/>
      </c>
      <c r="H8119" s="18" t="str">
        <f t="shared" si="526"/>
        <v/>
      </c>
    </row>
    <row r="8120" spans="5:8" x14ac:dyDescent="0.25">
      <c r="E8120" s="18" t="str">
        <f t="shared" si="523"/>
        <v/>
      </c>
      <c r="F8120" s="18" t="str">
        <f t="shared" si="524"/>
        <v/>
      </c>
      <c r="G8120" s="18" t="str">
        <f t="shared" si="525"/>
        <v/>
      </c>
      <c r="H8120" s="18" t="str">
        <f t="shared" si="526"/>
        <v/>
      </c>
    </row>
    <row r="8121" spans="5:8" x14ac:dyDescent="0.25">
      <c r="E8121" s="18" t="str">
        <f t="shared" si="523"/>
        <v/>
      </c>
      <c r="F8121" s="18" t="str">
        <f t="shared" si="524"/>
        <v/>
      </c>
      <c r="G8121" s="18" t="str">
        <f t="shared" si="525"/>
        <v/>
      </c>
      <c r="H8121" s="18" t="str">
        <f t="shared" si="526"/>
        <v/>
      </c>
    </row>
    <row r="8122" spans="5:8" x14ac:dyDescent="0.25">
      <c r="E8122" s="18" t="str">
        <f t="shared" si="523"/>
        <v/>
      </c>
      <c r="F8122" s="18" t="str">
        <f t="shared" si="524"/>
        <v/>
      </c>
      <c r="G8122" s="18" t="str">
        <f t="shared" si="525"/>
        <v/>
      </c>
      <c r="H8122" s="18" t="str">
        <f t="shared" si="526"/>
        <v/>
      </c>
    </row>
    <row r="8123" spans="5:8" x14ac:dyDescent="0.25">
      <c r="E8123" s="18" t="str">
        <f t="shared" si="523"/>
        <v/>
      </c>
      <c r="F8123" s="18" t="str">
        <f t="shared" si="524"/>
        <v/>
      </c>
      <c r="G8123" s="18" t="str">
        <f t="shared" si="525"/>
        <v/>
      </c>
      <c r="H8123" s="18" t="str">
        <f t="shared" si="526"/>
        <v/>
      </c>
    </row>
    <row r="8124" spans="5:8" x14ac:dyDescent="0.25">
      <c r="E8124" s="18" t="str">
        <f t="shared" si="523"/>
        <v/>
      </c>
      <c r="F8124" s="18" t="str">
        <f t="shared" si="524"/>
        <v/>
      </c>
      <c r="G8124" s="18" t="str">
        <f t="shared" si="525"/>
        <v/>
      </c>
      <c r="H8124" s="18" t="str">
        <f t="shared" si="526"/>
        <v/>
      </c>
    </row>
    <row r="8125" spans="5:8" x14ac:dyDescent="0.25">
      <c r="E8125" s="18" t="str">
        <f t="shared" si="523"/>
        <v/>
      </c>
      <c r="F8125" s="18" t="str">
        <f t="shared" si="524"/>
        <v/>
      </c>
      <c r="G8125" s="18" t="str">
        <f t="shared" si="525"/>
        <v/>
      </c>
      <c r="H8125" s="18" t="str">
        <f t="shared" si="526"/>
        <v/>
      </c>
    </row>
    <row r="8126" spans="5:8" x14ac:dyDescent="0.25">
      <c r="E8126" s="18" t="str">
        <f t="shared" si="523"/>
        <v/>
      </c>
      <c r="F8126" s="18" t="str">
        <f t="shared" si="524"/>
        <v/>
      </c>
      <c r="G8126" s="18" t="str">
        <f t="shared" si="525"/>
        <v/>
      </c>
      <c r="H8126" s="18" t="str">
        <f t="shared" si="526"/>
        <v/>
      </c>
    </row>
    <row r="8127" spans="5:8" x14ac:dyDescent="0.25">
      <c r="E8127" s="18" t="str">
        <f t="shared" si="523"/>
        <v/>
      </c>
      <c r="F8127" s="18" t="str">
        <f t="shared" si="524"/>
        <v/>
      </c>
      <c r="G8127" s="18" t="str">
        <f t="shared" si="525"/>
        <v/>
      </c>
      <c r="H8127" s="18" t="str">
        <f t="shared" si="526"/>
        <v/>
      </c>
    </row>
    <row r="8128" spans="5:8" x14ac:dyDescent="0.25">
      <c r="E8128" s="18" t="str">
        <f t="shared" si="523"/>
        <v/>
      </c>
      <c r="F8128" s="18" t="str">
        <f t="shared" si="524"/>
        <v/>
      </c>
      <c r="G8128" s="18" t="str">
        <f t="shared" si="525"/>
        <v/>
      </c>
      <c r="H8128" s="18" t="str">
        <f t="shared" si="526"/>
        <v/>
      </c>
    </row>
    <row r="8129" spans="5:8" x14ac:dyDescent="0.25">
      <c r="E8129" s="18" t="str">
        <f t="shared" si="523"/>
        <v/>
      </c>
      <c r="F8129" s="18" t="str">
        <f t="shared" si="524"/>
        <v/>
      </c>
      <c r="G8129" s="18" t="str">
        <f t="shared" si="525"/>
        <v/>
      </c>
      <c r="H8129" s="18" t="str">
        <f t="shared" si="526"/>
        <v/>
      </c>
    </row>
    <row r="8130" spans="5:8" x14ac:dyDescent="0.25">
      <c r="E8130" s="18" t="str">
        <f t="shared" si="523"/>
        <v/>
      </c>
      <c r="F8130" s="18" t="str">
        <f t="shared" si="524"/>
        <v/>
      </c>
      <c r="G8130" s="18" t="str">
        <f t="shared" si="525"/>
        <v/>
      </c>
      <c r="H8130" s="18" t="str">
        <f t="shared" si="526"/>
        <v/>
      </c>
    </row>
    <row r="8131" spans="5:8" x14ac:dyDescent="0.25">
      <c r="E8131" s="18" t="str">
        <f t="shared" si="523"/>
        <v/>
      </c>
      <c r="F8131" s="18" t="str">
        <f t="shared" si="524"/>
        <v/>
      </c>
      <c r="G8131" s="18" t="str">
        <f t="shared" si="525"/>
        <v/>
      </c>
      <c r="H8131" s="18" t="str">
        <f t="shared" si="526"/>
        <v/>
      </c>
    </row>
    <row r="8132" spans="5:8" x14ac:dyDescent="0.25">
      <c r="E8132" s="18" t="str">
        <f t="shared" si="523"/>
        <v/>
      </c>
      <c r="F8132" s="18" t="str">
        <f t="shared" si="524"/>
        <v/>
      </c>
      <c r="G8132" s="18" t="str">
        <f t="shared" si="525"/>
        <v/>
      </c>
      <c r="H8132" s="18" t="str">
        <f t="shared" si="526"/>
        <v/>
      </c>
    </row>
    <row r="8133" spans="5:8" x14ac:dyDescent="0.25">
      <c r="E8133" s="18" t="str">
        <f t="shared" si="523"/>
        <v/>
      </c>
      <c r="F8133" s="18" t="str">
        <f t="shared" si="524"/>
        <v/>
      </c>
      <c r="G8133" s="18" t="str">
        <f t="shared" si="525"/>
        <v/>
      </c>
      <c r="H8133" s="18" t="str">
        <f t="shared" si="526"/>
        <v/>
      </c>
    </row>
    <row r="8134" spans="5:8" x14ac:dyDescent="0.25">
      <c r="E8134" s="18" t="str">
        <f t="shared" ref="E8134:E8197" si="527">IF($C8134="","",IFERROR(INDEX(ItemPriceCol,MATCH($C8134,ItemName,0)),""))</f>
        <v/>
      </c>
      <c r="F8134" s="18" t="str">
        <f t="shared" ref="F8134:F8197" si="528">IF(OR($D8134="",$E8134=""),"",$D8134*$E8134)</f>
        <v/>
      </c>
      <c r="G8134" s="18" t="str">
        <f t="shared" ref="G8134:G8197" si="529">IF($C8134="","",IFERROR(INDEX(ItemCostCol,MATCH($C8134,ItemName,0)),""))</f>
        <v/>
      </c>
      <c r="H8134" s="18" t="str">
        <f t="shared" ref="H8134:H8197" si="530">IF(OR($F8134="",$G8134=""),"",$F8134-$D8134*$G8134)</f>
        <v/>
      </c>
    </row>
    <row r="8135" spans="5:8" x14ac:dyDescent="0.25">
      <c r="E8135" s="18" t="str">
        <f t="shared" si="527"/>
        <v/>
      </c>
      <c r="F8135" s="18" t="str">
        <f t="shared" si="528"/>
        <v/>
      </c>
      <c r="G8135" s="18" t="str">
        <f t="shared" si="529"/>
        <v/>
      </c>
      <c r="H8135" s="18" t="str">
        <f t="shared" si="530"/>
        <v/>
      </c>
    </row>
    <row r="8136" spans="5:8" x14ac:dyDescent="0.25">
      <c r="E8136" s="18" t="str">
        <f t="shared" si="527"/>
        <v/>
      </c>
      <c r="F8136" s="18" t="str">
        <f t="shared" si="528"/>
        <v/>
      </c>
      <c r="G8136" s="18" t="str">
        <f t="shared" si="529"/>
        <v/>
      </c>
      <c r="H8136" s="18" t="str">
        <f t="shared" si="530"/>
        <v/>
      </c>
    </row>
    <row r="8137" spans="5:8" x14ac:dyDescent="0.25">
      <c r="E8137" s="18" t="str">
        <f t="shared" si="527"/>
        <v/>
      </c>
      <c r="F8137" s="18" t="str">
        <f t="shared" si="528"/>
        <v/>
      </c>
      <c r="G8137" s="18" t="str">
        <f t="shared" si="529"/>
        <v/>
      </c>
      <c r="H8137" s="18" t="str">
        <f t="shared" si="530"/>
        <v/>
      </c>
    </row>
    <row r="8138" spans="5:8" x14ac:dyDescent="0.25">
      <c r="E8138" s="18" t="str">
        <f t="shared" si="527"/>
        <v/>
      </c>
      <c r="F8138" s="18" t="str">
        <f t="shared" si="528"/>
        <v/>
      </c>
      <c r="G8138" s="18" t="str">
        <f t="shared" si="529"/>
        <v/>
      </c>
      <c r="H8138" s="18" t="str">
        <f t="shared" si="530"/>
        <v/>
      </c>
    </row>
    <row r="8139" spans="5:8" x14ac:dyDescent="0.25">
      <c r="E8139" s="18" t="str">
        <f t="shared" si="527"/>
        <v/>
      </c>
      <c r="F8139" s="18" t="str">
        <f t="shared" si="528"/>
        <v/>
      </c>
      <c r="G8139" s="18" t="str">
        <f t="shared" si="529"/>
        <v/>
      </c>
      <c r="H8139" s="18" t="str">
        <f t="shared" si="530"/>
        <v/>
      </c>
    </row>
    <row r="8140" spans="5:8" x14ac:dyDescent="0.25">
      <c r="E8140" s="18" t="str">
        <f t="shared" si="527"/>
        <v/>
      </c>
      <c r="F8140" s="18" t="str">
        <f t="shared" si="528"/>
        <v/>
      </c>
      <c r="G8140" s="18" t="str">
        <f t="shared" si="529"/>
        <v/>
      </c>
      <c r="H8140" s="18" t="str">
        <f t="shared" si="530"/>
        <v/>
      </c>
    </row>
    <row r="8141" spans="5:8" x14ac:dyDescent="0.25">
      <c r="E8141" s="18" t="str">
        <f t="shared" si="527"/>
        <v/>
      </c>
      <c r="F8141" s="18" t="str">
        <f t="shared" si="528"/>
        <v/>
      </c>
      <c r="G8141" s="18" t="str">
        <f t="shared" si="529"/>
        <v/>
      </c>
      <c r="H8141" s="18" t="str">
        <f t="shared" si="530"/>
        <v/>
      </c>
    </row>
    <row r="8142" spans="5:8" x14ac:dyDescent="0.25">
      <c r="E8142" s="18" t="str">
        <f t="shared" si="527"/>
        <v/>
      </c>
      <c r="F8142" s="18" t="str">
        <f t="shared" si="528"/>
        <v/>
      </c>
      <c r="G8142" s="18" t="str">
        <f t="shared" si="529"/>
        <v/>
      </c>
      <c r="H8142" s="18" t="str">
        <f t="shared" si="530"/>
        <v/>
      </c>
    </row>
    <row r="8143" spans="5:8" x14ac:dyDescent="0.25">
      <c r="E8143" s="18" t="str">
        <f t="shared" si="527"/>
        <v/>
      </c>
      <c r="F8143" s="18" t="str">
        <f t="shared" si="528"/>
        <v/>
      </c>
      <c r="G8143" s="18" t="str">
        <f t="shared" si="529"/>
        <v/>
      </c>
      <c r="H8143" s="18" t="str">
        <f t="shared" si="530"/>
        <v/>
      </c>
    </row>
    <row r="8144" spans="5:8" x14ac:dyDescent="0.25">
      <c r="E8144" s="18" t="str">
        <f t="shared" si="527"/>
        <v/>
      </c>
      <c r="F8144" s="18" t="str">
        <f t="shared" si="528"/>
        <v/>
      </c>
      <c r="G8144" s="18" t="str">
        <f t="shared" si="529"/>
        <v/>
      </c>
      <c r="H8144" s="18" t="str">
        <f t="shared" si="530"/>
        <v/>
      </c>
    </row>
    <row r="8145" spans="5:8" x14ac:dyDescent="0.25">
      <c r="E8145" s="18" t="str">
        <f t="shared" si="527"/>
        <v/>
      </c>
      <c r="F8145" s="18" t="str">
        <f t="shared" si="528"/>
        <v/>
      </c>
      <c r="G8145" s="18" t="str">
        <f t="shared" si="529"/>
        <v/>
      </c>
      <c r="H8145" s="18" t="str">
        <f t="shared" si="530"/>
        <v/>
      </c>
    </row>
    <row r="8146" spans="5:8" x14ac:dyDescent="0.25">
      <c r="E8146" s="18" t="str">
        <f t="shared" si="527"/>
        <v/>
      </c>
      <c r="F8146" s="18" t="str">
        <f t="shared" si="528"/>
        <v/>
      </c>
      <c r="G8146" s="18" t="str">
        <f t="shared" si="529"/>
        <v/>
      </c>
      <c r="H8146" s="18" t="str">
        <f t="shared" si="530"/>
        <v/>
      </c>
    </row>
    <row r="8147" spans="5:8" x14ac:dyDescent="0.25">
      <c r="E8147" s="18" t="str">
        <f t="shared" si="527"/>
        <v/>
      </c>
      <c r="F8147" s="18" t="str">
        <f t="shared" si="528"/>
        <v/>
      </c>
      <c r="G8147" s="18" t="str">
        <f t="shared" si="529"/>
        <v/>
      </c>
      <c r="H8147" s="18" t="str">
        <f t="shared" si="530"/>
        <v/>
      </c>
    </row>
    <row r="8148" spans="5:8" x14ac:dyDescent="0.25">
      <c r="E8148" s="18" t="str">
        <f t="shared" si="527"/>
        <v/>
      </c>
      <c r="F8148" s="18" t="str">
        <f t="shared" si="528"/>
        <v/>
      </c>
      <c r="G8148" s="18" t="str">
        <f t="shared" si="529"/>
        <v/>
      </c>
      <c r="H8148" s="18" t="str">
        <f t="shared" si="530"/>
        <v/>
      </c>
    </row>
    <row r="8149" spans="5:8" x14ac:dyDescent="0.25">
      <c r="E8149" s="18" t="str">
        <f t="shared" si="527"/>
        <v/>
      </c>
      <c r="F8149" s="18" t="str">
        <f t="shared" si="528"/>
        <v/>
      </c>
      <c r="G8149" s="18" t="str">
        <f t="shared" si="529"/>
        <v/>
      </c>
      <c r="H8149" s="18" t="str">
        <f t="shared" si="530"/>
        <v/>
      </c>
    </row>
    <row r="8150" spans="5:8" x14ac:dyDescent="0.25">
      <c r="E8150" s="18" t="str">
        <f t="shared" si="527"/>
        <v/>
      </c>
      <c r="F8150" s="18" t="str">
        <f t="shared" si="528"/>
        <v/>
      </c>
      <c r="G8150" s="18" t="str">
        <f t="shared" si="529"/>
        <v/>
      </c>
      <c r="H8150" s="18" t="str">
        <f t="shared" si="530"/>
        <v/>
      </c>
    </row>
    <row r="8151" spans="5:8" x14ac:dyDescent="0.25">
      <c r="E8151" s="18" t="str">
        <f t="shared" si="527"/>
        <v/>
      </c>
      <c r="F8151" s="18" t="str">
        <f t="shared" si="528"/>
        <v/>
      </c>
      <c r="G8151" s="18" t="str">
        <f t="shared" si="529"/>
        <v/>
      </c>
      <c r="H8151" s="18" t="str">
        <f t="shared" si="530"/>
        <v/>
      </c>
    </row>
    <row r="8152" spans="5:8" x14ac:dyDescent="0.25">
      <c r="E8152" s="18" t="str">
        <f t="shared" si="527"/>
        <v/>
      </c>
      <c r="F8152" s="18" t="str">
        <f t="shared" si="528"/>
        <v/>
      </c>
      <c r="G8152" s="18" t="str">
        <f t="shared" si="529"/>
        <v/>
      </c>
      <c r="H8152" s="18" t="str">
        <f t="shared" si="530"/>
        <v/>
      </c>
    </row>
    <row r="8153" spans="5:8" x14ac:dyDescent="0.25">
      <c r="E8153" s="18" t="str">
        <f t="shared" si="527"/>
        <v/>
      </c>
      <c r="F8153" s="18" t="str">
        <f t="shared" si="528"/>
        <v/>
      </c>
      <c r="G8153" s="18" t="str">
        <f t="shared" si="529"/>
        <v/>
      </c>
      <c r="H8153" s="18" t="str">
        <f t="shared" si="530"/>
        <v/>
      </c>
    </row>
    <row r="8154" spans="5:8" x14ac:dyDescent="0.25">
      <c r="E8154" s="18" t="str">
        <f t="shared" si="527"/>
        <v/>
      </c>
      <c r="F8154" s="18" t="str">
        <f t="shared" si="528"/>
        <v/>
      </c>
      <c r="G8154" s="18" t="str">
        <f t="shared" si="529"/>
        <v/>
      </c>
      <c r="H8154" s="18" t="str">
        <f t="shared" si="530"/>
        <v/>
      </c>
    </row>
    <row r="8155" spans="5:8" x14ac:dyDescent="0.25">
      <c r="E8155" s="18" t="str">
        <f t="shared" si="527"/>
        <v/>
      </c>
      <c r="F8155" s="18" t="str">
        <f t="shared" si="528"/>
        <v/>
      </c>
      <c r="G8155" s="18" t="str">
        <f t="shared" si="529"/>
        <v/>
      </c>
      <c r="H8155" s="18" t="str">
        <f t="shared" si="530"/>
        <v/>
      </c>
    </row>
    <row r="8156" spans="5:8" x14ac:dyDescent="0.25">
      <c r="E8156" s="18" t="str">
        <f t="shared" si="527"/>
        <v/>
      </c>
      <c r="F8156" s="18" t="str">
        <f t="shared" si="528"/>
        <v/>
      </c>
      <c r="G8156" s="18" t="str">
        <f t="shared" si="529"/>
        <v/>
      </c>
      <c r="H8156" s="18" t="str">
        <f t="shared" si="530"/>
        <v/>
      </c>
    </row>
    <row r="8157" spans="5:8" x14ac:dyDescent="0.25">
      <c r="E8157" s="18" t="str">
        <f t="shared" si="527"/>
        <v/>
      </c>
      <c r="F8157" s="18" t="str">
        <f t="shared" si="528"/>
        <v/>
      </c>
      <c r="G8157" s="18" t="str">
        <f t="shared" si="529"/>
        <v/>
      </c>
      <c r="H8157" s="18" t="str">
        <f t="shared" si="530"/>
        <v/>
      </c>
    </row>
    <row r="8158" spans="5:8" x14ac:dyDescent="0.25">
      <c r="E8158" s="18" t="str">
        <f t="shared" si="527"/>
        <v/>
      </c>
      <c r="F8158" s="18" t="str">
        <f t="shared" si="528"/>
        <v/>
      </c>
      <c r="G8158" s="18" t="str">
        <f t="shared" si="529"/>
        <v/>
      </c>
      <c r="H8158" s="18" t="str">
        <f t="shared" si="530"/>
        <v/>
      </c>
    </row>
    <row r="8159" spans="5:8" x14ac:dyDescent="0.25">
      <c r="E8159" s="18" t="str">
        <f t="shared" si="527"/>
        <v/>
      </c>
      <c r="F8159" s="18" t="str">
        <f t="shared" si="528"/>
        <v/>
      </c>
      <c r="G8159" s="18" t="str">
        <f t="shared" si="529"/>
        <v/>
      </c>
      <c r="H8159" s="18" t="str">
        <f t="shared" si="530"/>
        <v/>
      </c>
    </row>
    <row r="8160" spans="5:8" x14ac:dyDescent="0.25">
      <c r="E8160" s="18" t="str">
        <f t="shared" si="527"/>
        <v/>
      </c>
      <c r="F8160" s="18" t="str">
        <f t="shared" si="528"/>
        <v/>
      </c>
      <c r="G8160" s="18" t="str">
        <f t="shared" si="529"/>
        <v/>
      </c>
      <c r="H8160" s="18" t="str">
        <f t="shared" si="530"/>
        <v/>
      </c>
    </row>
    <row r="8161" spans="5:8" x14ac:dyDescent="0.25">
      <c r="E8161" s="18" t="str">
        <f t="shared" si="527"/>
        <v/>
      </c>
      <c r="F8161" s="18" t="str">
        <f t="shared" si="528"/>
        <v/>
      </c>
      <c r="G8161" s="18" t="str">
        <f t="shared" si="529"/>
        <v/>
      </c>
      <c r="H8161" s="18" t="str">
        <f t="shared" si="530"/>
        <v/>
      </c>
    </row>
    <row r="8162" spans="5:8" x14ac:dyDescent="0.25">
      <c r="E8162" s="18" t="str">
        <f t="shared" si="527"/>
        <v/>
      </c>
      <c r="F8162" s="18" t="str">
        <f t="shared" si="528"/>
        <v/>
      </c>
      <c r="G8162" s="18" t="str">
        <f t="shared" si="529"/>
        <v/>
      </c>
      <c r="H8162" s="18" t="str">
        <f t="shared" si="530"/>
        <v/>
      </c>
    </row>
    <row r="8163" spans="5:8" x14ac:dyDescent="0.25">
      <c r="E8163" s="18" t="str">
        <f t="shared" si="527"/>
        <v/>
      </c>
      <c r="F8163" s="18" t="str">
        <f t="shared" si="528"/>
        <v/>
      </c>
      <c r="G8163" s="18" t="str">
        <f t="shared" si="529"/>
        <v/>
      </c>
      <c r="H8163" s="18" t="str">
        <f t="shared" si="530"/>
        <v/>
      </c>
    </row>
    <row r="8164" spans="5:8" x14ac:dyDescent="0.25">
      <c r="E8164" s="18" t="str">
        <f t="shared" si="527"/>
        <v/>
      </c>
      <c r="F8164" s="18" t="str">
        <f t="shared" si="528"/>
        <v/>
      </c>
      <c r="G8164" s="18" t="str">
        <f t="shared" si="529"/>
        <v/>
      </c>
      <c r="H8164" s="18" t="str">
        <f t="shared" si="530"/>
        <v/>
      </c>
    </row>
    <row r="8165" spans="5:8" x14ac:dyDescent="0.25">
      <c r="E8165" s="18" t="str">
        <f t="shared" si="527"/>
        <v/>
      </c>
      <c r="F8165" s="18" t="str">
        <f t="shared" si="528"/>
        <v/>
      </c>
      <c r="G8165" s="18" t="str">
        <f t="shared" si="529"/>
        <v/>
      </c>
      <c r="H8165" s="18" t="str">
        <f t="shared" si="530"/>
        <v/>
      </c>
    </row>
    <row r="8166" spans="5:8" x14ac:dyDescent="0.25">
      <c r="E8166" s="18" t="str">
        <f t="shared" si="527"/>
        <v/>
      </c>
      <c r="F8166" s="18" t="str">
        <f t="shared" si="528"/>
        <v/>
      </c>
      <c r="G8166" s="18" t="str">
        <f t="shared" si="529"/>
        <v/>
      </c>
      <c r="H8166" s="18" t="str">
        <f t="shared" si="530"/>
        <v/>
      </c>
    </row>
    <row r="8167" spans="5:8" x14ac:dyDescent="0.25">
      <c r="E8167" s="18" t="str">
        <f t="shared" si="527"/>
        <v/>
      </c>
      <c r="F8167" s="18" t="str">
        <f t="shared" si="528"/>
        <v/>
      </c>
      <c r="G8167" s="18" t="str">
        <f t="shared" si="529"/>
        <v/>
      </c>
      <c r="H8167" s="18" t="str">
        <f t="shared" si="530"/>
        <v/>
      </c>
    </row>
    <row r="8168" spans="5:8" x14ac:dyDescent="0.25">
      <c r="E8168" s="18" t="str">
        <f t="shared" si="527"/>
        <v/>
      </c>
      <c r="F8168" s="18" t="str">
        <f t="shared" si="528"/>
        <v/>
      </c>
      <c r="G8168" s="18" t="str">
        <f t="shared" si="529"/>
        <v/>
      </c>
      <c r="H8168" s="18" t="str">
        <f t="shared" si="530"/>
        <v/>
      </c>
    </row>
    <row r="8169" spans="5:8" x14ac:dyDescent="0.25">
      <c r="E8169" s="18" t="str">
        <f t="shared" si="527"/>
        <v/>
      </c>
      <c r="F8169" s="18" t="str">
        <f t="shared" si="528"/>
        <v/>
      </c>
      <c r="G8169" s="18" t="str">
        <f t="shared" si="529"/>
        <v/>
      </c>
      <c r="H8169" s="18" t="str">
        <f t="shared" si="530"/>
        <v/>
      </c>
    </row>
    <row r="8170" spans="5:8" x14ac:dyDescent="0.25">
      <c r="E8170" s="18" t="str">
        <f t="shared" si="527"/>
        <v/>
      </c>
      <c r="F8170" s="18" t="str">
        <f t="shared" si="528"/>
        <v/>
      </c>
      <c r="G8170" s="18" t="str">
        <f t="shared" si="529"/>
        <v/>
      </c>
      <c r="H8170" s="18" t="str">
        <f t="shared" si="530"/>
        <v/>
      </c>
    </row>
    <row r="8171" spans="5:8" x14ac:dyDescent="0.25">
      <c r="E8171" s="18" t="str">
        <f t="shared" si="527"/>
        <v/>
      </c>
      <c r="F8171" s="18" t="str">
        <f t="shared" si="528"/>
        <v/>
      </c>
      <c r="G8171" s="18" t="str">
        <f t="shared" si="529"/>
        <v/>
      </c>
      <c r="H8171" s="18" t="str">
        <f t="shared" si="530"/>
        <v/>
      </c>
    </row>
    <row r="8172" spans="5:8" x14ac:dyDescent="0.25">
      <c r="E8172" s="18" t="str">
        <f t="shared" si="527"/>
        <v/>
      </c>
      <c r="F8172" s="18" t="str">
        <f t="shared" si="528"/>
        <v/>
      </c>
      <c r="G8172" s="18" t="str">
        <f t="shared" si="529"/>
        <v/>
      </c>
      <c r="H8172" s="18" t="str">
        <f t="shared" si="530"/>
        <v/>
      </c>
    </row>
    <row r="8173" spans="5:8" x14ac:dyDescent="0.25">
      <c r="E8173" s="18" t="str">
        <f t="shared" si="527"/>
        <v/>
      </c>
      <c r="F8173" s="18" t="str">
        <f t="shared" si="528"/>
        <v/>
      </c>
      <c r="G8173" s="18" t="str">
        <f t="shared" si="529"/>
        <v/>
      </c>
      <c r="H8173" s="18" t="str">
        <f t="shared" si="530"/>
        <v/>
      </c>
    </row>
    <row r="8174" spans="5:8" x14ac:dyDescent="0.25">
      <c r="E8174" s="18" t="str">
        <f t="shared" si="527"/>
        <v/>
      </c>
      <c r="F8174" s="18" t="str">
        <f t="shared" si="528"/>
        <v/>
      </c>
      <c r="G8174" s="18" t="str">
        <f t="shared" si="529"/>
        <v/>
      </c>
      <c r="H8174" s="18" t="str">
        <f t="shared" si="530"/>
        <v/>
      </c>
    </row>
    <row r="8175" spans="5:8" x14ac:dyDescent="0.25">
      <c r="E8175" s="18" t="str">
        <f t="shared" si="527"/>
        <v/>
      </c>
      <c r="F8175" s="18" t="str">
        <f t="shared" si="528"/>
        <v/>
      </c>
      <c r="G8175" s="18" t="str">
        <f t="shared" si="529"/>
        <v/>
      </c>
      <c r="H8175" s="18" t="str">
        <f t="shared" si="530"/>
        <v/>
      </c>
    </row>
    <row r="8176" spans="5:8" x14ac:dyDescent="0.25">
      <c r="E8176" s="18" t="str">
        <f t="shared" si="527"/>
        <v/>
      </c>
      <c r="F8176" s="18" t="str">
        <f t="shared" si="528"/>
        <v/>
      </c>
      <c r="G8176" s="18" t="str">
        <f t="shared" si="529"/>
        <v/>
      </c>
      <c r="H8176" s="18" t="str">
        <f t="shared" si="530"/>
        <v/>
      </c>
    </row>
    <row r="8177" spans="5:8" x14ac:dyDescent="0.25">
      <c r="E8177" s="18" t="str">
        <f t="shared" si="527"/>
        <v/>
      </c>
      <c r="F8177" s="18" t="str">
        <f t="shared" si="528"/>
        <v/>
      </c>
      <c r="G8177" s="18" t="str">
        <f t="shared" si="529"/>
        <v/>
      </c>
      <c r="H8177" s="18" t="str">
        <f t="shared" si="530"/>
        <v/>
      </c>
    </row>
    <row r="8178" spans="5:8" x14ac:dyDescent="0.25">
      <c r="E8178" s="18" t="str">
        <f t="shared" si="527"/>
        <v/>
      </c>
      <c r="F8178" s="18" t="str">
        <f t="shared" si="528"/>
        <v/>
      </c>
      <c r="G8178" s="18" t="str">
        <f t="shared" si="529"/>
        <v/>
      </c>
      <c r="H8178" s="18" t="str">
        <f t="shared" si="530"/>
        <v/>
      </c>
    </row>
    <row r="8179" spans="5:8" x14ac:dyDescent="0.25">
      <c r="E8179" s="18" t="str">
        <f t="shared" si="527"/>
        <v/>
      </c>
      <c r="F8179" s="18" t="str">
        <f t="shared" si="528"/>
        <v/>
      </c>
      <c r="G8179" s="18" t="str">
        <f t="shared" si="529"/>
        <v/>
      </c>
      <c r="H8179" s="18" t="str">
        <f t="shared" si="530"/>
        <v/>
      </c>
    </row>
    <row r="8180" spans="5:8" x14ac:dyDescent="0.25">
      <c r="E8180" s="18" t="str">
        <f t="shared" si="527"/>
        <v/>
      </c>
      <c r="F8180" s="18" t="str">
        <f t="shared" si="528"/>
        <v/>
      </c>
      <c r="G8180" s="18" t="str">
        <f t="shared" si="529"/>
        <v/>
      </c>
      <c r="H8180" s="18" t="str">
        <f t="shared" si="530"/>
        <v/>
      </c>
    </row>
    <row r="8181" spans="5:8" x14ac:dyDescent="0.25">
      <c r="E8181" s="18" t="str">
        <f t="shared" si="527"/>
        <v/>
      </c>
      <c r="F8181" s="18" t="str">
        <f t="shared" si="528"/>
        <v/>
      </c>
      <c r="G8181" s="18" t="str">
        <f t="shared" si="529"/>
        <v/>
      </c>
      <c r="H8181" s="18" t="str">
        <f t="shared" si="530"/>
        <v/>
      </c>
    </row>
    <row r="8182" spans="5:8" x14ac:dyDescent="0.25">
      <c r="E8182" s="18" t="str">
        <f t="shared" si="527"/>
        <v/>
      </c>
      <c r="F8182" s="18" t="str">
        <f t="shared" si="528"/>
        <v/>
      </c>
      <c r="G8182" s="18" t="str">
        <f t="shared" si="529"/>
        <v/>
      </c>
      <c r="H8182" s="18" t="str">
        <f t="shared" si="530"/>
        <v/>
      </c>
    </row>
    <row r="8183" spans="5:8" x14ac:dyDescent="0.25">
      <c r="E8183" s="18" t="str">
        <f t="shared" si="527"/>
        <v/>
      </c>
      <c r="F8183" s="18" t="str">
        <f t="shared" si="528"/>
        <v/>
      </c>
      <c r="G8183" s="18" t="str">
        <f t="shared" si="529"/>
        <v/>
      </c>
      <c r="H8183" s="18" t="str">
        <f t="shared" si="530"/>
        <v/>
      </c>
    </row>
    <row r="8184" spans="5:8" x14ac:dyDescent="0.25">
      <c r="E8184" s="18" t="str">
        <f t="shared" si="527"/>
        <v/>
      </c>
      <c r="F8184" s="18" t="str">
        <f t="shared" si="528"/>
        <v/>
      </c>
      <c r="G8184" s="18" t="str">
        <f t="shared" si="529"/>
        <v/>
      </c>
      <c r="H8184" s="18" t="str">
        <f t="shared" si="530"/>
        <v/>
      </c>
    </row>
    <row r="8185" spans="5:8" x14ac:dyDescent="0.25">
      <c r="E8185" s="18" t="str">
        <f t="shared" si="527"/>
        <v/>
      </c>
      <c r="F8185" s="18" t="str">
        <f t="shared" si="528"/>
        <v/>
      </c>
      <c r="G8185" s="18" t="str">
        <f t="shared" si="529"/>
        <v/>
      </c>
      <c r="H8185" s="18" t="str">
        <f t="shared" si="530"/>
        <v/>
      </c>
    </row>
    <row r="8186" spans="5:8" x14ac:dyDescent="0.25">
      <c r="E8186" s="18" t="str">
        <f t="shared" si="527"/>
        <v/>
      </c>
      <c r="F8186" s="18" t="str">
        <f t="shared" si="528"/>
        <v/>
      </c>
      <c r="G8186" s="18" t="str">
        <f t="shared" si="529"/>
        <v/>
      </c>
      <c r="H8186" s="18" t="str">
        <f t="shared" si="530"/>
        <v/>
      </c>
    </row>
    <row r="8187" spans="5:8" x14ac:dyDescent="0.25">
      <c r="E8187" s="18" t="str">
        <f t="shared" si="527"/>
        <v/>
      </c>
      <c r="F8187" s="18" t="str">
        <f t="shared" si="528"/>
        <v/>
      </c>
      <c r="G8187" s="18" t="str">
        <f t="shared" si="529"/>
        <v/>
      </c>
      <c r="H8187" s="18" t="str">
        <f t="shared" si="530"/>
        <v/>
      </c>
    </row>
    <row r="8188" spans="5:8" x14ac:dyDescent="0.25">
      <c r="E8188" s="18" t="str">
        <f t="shared" si="527"/>
        <v/>
      </c>
      <c r="F8188" s="18" t="str">
        <f t="shared" si="528"/>
        <v/>
      </c>
      <c r="G8188" s="18" t="str">
        <f t="shared" si="529"/>
        <v/>
      </c>
      <c r="H8188" s="18" t="str">
        <f t="shared" si="530"/>
        <v/>
      </c>
    </row>
    <row r="8189" spans="5:8" x14ac:dyDescent="0.25">
      <c r="E8189" s="18" t="str">
        <f t="shared" si="527"/>
        <v/>
      </c>
      <c r="F8189" s="18" t="str">
        <f t="shared" si="528"/>
        <v/>
      </c>
      <c r="G8189" s="18" t="str">
        <f t="shared" si="529"/>
        <v/>
      </c>
      <c r="H8189" s="18" t="str">
        <f t="shared" si="530"/>
        <v/>
      </c>
    </row>
    <row r="8190" spans="5:8" x14ac:dyDescent="0.25">
      <c r="E8190" s="18" t="str">
        <f t="shared" si="527"/>
        <v/>
      </c>
      <c r="F8190" s="18" t="str">
        <f t="shared" si="528"/>
        <v/>
      </c>
      <c r="G8190" s="18" t="str">
        <f t="shared" si="529"/>
        <v/>
      </c>
      <c r="H8190" s="18" t="str">
        <f t="shared" si="530"/>
        <v/>
      </c>
    </row>
    <row r="8191" spans="5:8" x14ac:dyDescent="0.25">
      <c r="E8191" s="18" t="str">
        <f t="shared" si="527"/>
        <v/>
      </c>
      <c r="F8191" s="18" t="str">
        <f t="shared" si="528"/>
        <v/>
      </c>
      <c r="G8191" s="18" t="str">
        <f t="shared" si="529"/>
        <v/>
      </c>
      <c r="H8191" s="18" t="str">
        <f t="shared" si="530"/>
        <v/>
      </c>
    </row>
    <row r="8192" spans="5:8" x14ac:dyDescent="0.25">
      <c r="E8192" s="18" t="str">
        <f t="shared" si="527"/>
        <v/>
      </c>
      <c r="F8192" s="18" t="str">
        <f t="shared" si="528"/>
        <v/>
      </c>
      <c r="G8192" s="18" t="str">
        <f t="shared" si="529"/>
        <v/>
      </c>
      <c r="H8192" s="18" t="str">
        <f t="shared" si="530"/>
        <v/>
      </c>
    </row>
    <row r="8193" spans="5:8" x14ac:dyDescent="0.25">
      <c r="E8193" s="18" t="str">
        <f t="shared" si="527"/>
        <v/>
      </c>
      <c r="F8193" s="18" t="str">
        <f t="shared" si="528"/>
        <v/>
      </c>
      <c r="G8193" s="18" t="str">
        <f t="shared" si="529"/>
        <v/>
      </c>
      <c r="H8193" s="18" t="str">
        <f t="shared" si="530"/>
        <v/>
      </c>
    </row>
    <row r="8194" spans="5:8" x14ac:dyDescent="0.25">
      <c r="E8194" s="18" t="str">
        <f t="shared" si="527"/>
        <v/>
      </c>
      <c r="F8194" s="18" t="str">
        <f t="shared" si="528"/>
        <v/>
      </c>
      <c r="G8194" s="18" t="str">
        <f t="shared" si="529"/>
        <v/>
      </c>
      <c r="H8194" s="18" t="str">
        <f t="shared" si="530"/>
        <v/>
      </c>
    </row>
    <row r="8195" spans="5:8" x14ac:dyDescent="0.25">
      <c r="E8195" s="18" t="str">
        <f t="shared" si="527"/>
        <v/>
      </c>
      <c r="F8195" s="18" t="str">
        <f t="shared" si="528"/>
        <v/>
      </c>
      <c r="G8195" s="18" t="str">
        <f t="shared" si="529"/>
        <v/>
      </c>
      <c r="H8195" s="18" t="str">
        <f t="shared" si="530"/>
        <v/>
      </c>
    </row>
    <row r="8196" spans="5:8" x14ac:dyDescent="0.25">
      <c r="E8196" s="18" t="str">
        <f t="shared" si="527"/>
        <v/>
      </c>
      <c r="F8196" s="18" t="str">
        <f t="shared" si="528"/>
        <v/>
      </c>
      <c r="G8196" s="18" t="str">
        <f t="shared" si="529"/>
        <v/>
      </c>
      <c r="H8196" s="18" t="str">
        <f t="shared" si="530"/>
        <v/>
      </c>
    </row>
    <row r="8197" spans="5:8" x14ac:dyDescent="0.25">
      <c r="E8197" s="18" t="str">
        <f t="shared" si="527"/>
        <v/>
      </c>
      <c r="F8197" s="18" t="str">
        <f t="shared" si="528"/>
        <v/>
      </c>
      <c r="G8197" s="18" t="str">
        <f t="shared" si="529"/>
        <v/>
      </c>
      <c r="H8197" s="18" t="str">
        <f t="shared" si="530"/>
        <v/>
      </c>
    </row>
    <row r="8198" spans="5:8" x14ac:dyDescent="0.25">
      <c r="E8198" s="18" t="str">
        <f t="shared" ref="E8198:E8261" si="531">IF($C8198="","",IFERROR(INDEX(ItemPriceCol,MATCH($C8198,ItemName,0)),""))</f>
        <v/>
      </c>
      <c r="F8198" s="18" t="str">
        <f t="shared" ref="F8198:F8261" si="532">IF(OR($D8198="",$E8198=""),"",$D8198*$E8198)</f>
        <v/>
      </c>
      <c r="G8198" s="18" t="str">
        <f t="shared" ref="G8198:G8261" si="533">IF($C8198="","",IFERROR(INDEX(ItemCostCol,MATCH($C8198,ItemName,0)),""))</f>
        <v/>
      </c>
      <c r="H8198" s="18" t="str">
        <f t="shared" ref="H8198:H8261" si="534">IF(OR($F8198="",$G8198=""),"",$F8198-$D8198*$G8198)</f>
        <v/>
      </c>
    </row>
    <row r="8199" spans="5:8" x14ac:dyDescent="0.25">
      <c r="E8199" s="18" t="str">
        <f t="shared" si="531"/>
        <v/>
      </c>
      <c r="F8199" s="18" t="str">
        <f t="shared" si="532"/>
        <v/>
      </c>
      <c r="G8199" s="18" t="str">
        <f t="shared" si="533"/>
        <v/>
      </c>
      <c r="H8199" s="18" t="str">
        <f t="shared" si="534"/>
        <v/>
      </c>
    </row>
    <row r="8200" spans="5:8" x14ac:dyDescent="0.25">
      <c r="E8200" s="18" t="str">
        <f t="shared" si="531"/>
        <v/>
      </c>
      <c r="F8200" s="18" t="str">
        <f t="shared" si="532"/>
        <v/>
      </c>
      <c r="G8200" s="18" t="str">
        <f t="shared" si="533"/>
        <v/>
      </c>
      <c r="H8200" s="18" t="str">
        <f t="shared" si="534"/>
        <v/>
      </c>
    </row>
    <row r="8201" spans="5:8" x14ac:dyDescent="0.25">
      <c r="E8201" s="18" t="str">
        <f t="shared" si="531"/>
        <v/>
      </c>
      <c r="F8201" s="18" t="str">
        <f t="shared" si="532"/>
        <v/>
      </c>
      <c r="G8201" s="18" t="str">
        <f t="shared" si="533"/>
        <v/>
      </c>
      <c r="H8201" s="18" t="str">
        <f t="shared" si="534"/>
        <v/>
      </c>
    </row>
    <row r="8202" spans="5:8" x14ac:dyDescent="0.25">
      <c r="E8202" s="18" t="str">
        <f t="shared" si="531"/>
        <v/>
      </c>
      <c r="F8202" s="18" t="str">
        <f t="shared" si="532"/>
        <v/>
      </c>
      <c r="G8202" s="18" t="str">
        <f t="shared" si="533"/>
        <v/>
      </c>
      <c r="H8202" s="18" t="str">
        <f t="shared" si="534"/>
        <v/>
      </c>
    </row>
    <row r="8203" spans="5:8" x14ac:dyDescent="0.25">
      <c r="E8203" s="18" t="str">
        <f t="shared" si="531"/>
        <v/>
      </c>
      <c r="F8203" s="18" t="str">
        <f t="shared" si="532"/>
        <v/>
      </c>
      <c r="G8203" s="18" t="str">
        <f t="shared" si="533"/>
        <v/>
      </c>
      <c r="H8203" s="18" t="str">
        <f t="shared" si="534"/>
        <v/>
      </c>
    </row>
    <row r="8204" spans="5:8" x14ac:dyDescent="0.25">
      <c r="E8204" s="18" t="str">
        <f t="shared" si="531"/>
        <v/>
      </c>
      <c r="F8204" s="18" t="str">
        <f t="shared" si="532"/>
        <v/>
      </c>
      <c r="G8204" s="18" t="str">
        <f t="shared" si="533"/>
        <v/>
      </c>
      <c r="H8204" s="18" t="str">
        <f t="shared" si="534"/>
        <v/>
      </c>
    </row>
    <row r="8205" spans="5:8" x14ac:dyDescent="0.25">
      <c r="E8205" s="18" t="str">
        <f t="shared" si="531"/>
        <v/>
      </c>
      <c r="F8205" s="18" t="str">
        <f t="shared" si="532"/>
        <v/>
      </c>
      <c r="G8205" s="18" t="str">
        <f t="shared" si="533"/>
        <v/>
      </c>
      <c r="H8205" s="18" t="str">
        <f t="shared" si="534"/>
        <v/>
      </c>
    </row>
    <row r="8206" spans="5:8" x14ac:dyDescent="0.25">
      <c r="E8206" s="18" t="str">
        <f t="shared" si="531"/>
        <v/>
      </c>
      <c r="F8206" s="18" t="str">
        <f t="shared" si="532"/>
        <v/>
      </c>
      <c r="G8206" s="18" t="str">
        <f t="shared" si="533"/>
        <v/>
      </c>
      <c r="H8206" s="18" t="str">
        <f t="shared" si="534"/>
        <v/>
      </c>
    </row>
    <row r="8207" spans="5:8" x14ac:dyDescent="0.25">
      <c r="E8207" s="18" t="str">
        <f t="shared" si="531"/>
        <v/>
      </c>
      <c r="F8207" s="18" t="str">
        <f t="shared" si="532"/>
        <v/>
      </c>
      <c r="G8207" s="18" t="str">
        <f t="shared" si="533"/>
        <v/>
      </c>
      <c r="H8207" s="18" t="str">
        <f t="shared" si="534"/>
        <v/>
      </c>
    </row>
    <row r="8208" spans="5:8" x14ac:dyDescent="0.25">
      <c r="E8208" s="18" t="str">
        <f t="shared" si="531"/>
        <v/>
      </c>
      <c r="F8208" s="18" t="str">
        <f t="shared" si="532"/>
        <v/>
      </c>
      <c r="G8208" s="18" t="str">
        <f t="shared" si="533"/>
        <v/>
      </c>
      <c r="H8208" s="18" t="str">
        <f t="shared" si="534"/>
        <v/>
      </c>
    </row>
    <row r="8209" spans="5:8" x14ac:dyDescent="0.25">
      <c r="E8209" s="18" t="str">
        <f t="shared" si="531"/>
        <v/>
      </c>
      <c r="F8209" s="18" t="str">
        <f t="shared" si="532"/>
        <v/>
      </c>
      <c r="G8209" s="18" t="str">
        <f t="shared" si="533"/>
        <v/>
      </c>
      <c r="H8209" s="18" t="str">
        <f t="shared" si="534"/>
        <v/>
      </c>
    </row>
    <row r="8210" spans="5:8" x14ac:dyDescent="0.25">
      <c r="E8210" s="18" t="str">
        <f t="shared" si="531"/>
        <v/>
      </c>
      <c r="F8210" s="18" t="str">
        <f t="shared" si="532"/>
        <v/>
      </c>
      <c r="G8210" s="18" t="str">
        <f t="shared" si="533"/>
        <v/>
      </c>
      <c r="H8210" s="18" t="str">
        <f t="shared" si="534"/>
        <v/>
      </c>
    </row>
    <row r="8211" spans="5:8" x14ac:dyDescent="0.25">
      <c r="E8211" s="18" t="str">
        <f t="shared" si="531"/>
        <v/>
      </c>
      <c r="F8211" s="18" t="str">
        <f t="shared" si="532"/>
        <v/>
      </c>
      <c r="G8211" s="18" t="str">
        <f t="shared" si="533"/>
        <v/>
      </c>
      <c r="H8211" s="18" t="str">
        <f t="shared" si="534"/>
        <v/>
      </c>
    </row>
    <row r="8212" spans="5:8" x14ac:dyDescent="0.25">
      <c r="E8212" s="18" t="str">
        <f t="shared" si="531"/>
        <v/>
      </c>
      <c r="F8212" s="18" t="str">
        <f t="shared" si="532"/>
        <v/>
      </c>
      <c r="G8212" s="18" t="str">
        <f t="shared" si="533"/>
        <v/>
      </c>
      <c r="H8212" s="18" t="str">
        <f t="shared" si="534"/>
        <v/>
      </c>
    </row>
    <row r="8213" spans="5:8" x14ac:dyDescent="0.25">
      <c r="E8213" s="18" t="str">
        <f t="shared" si="531"/>
        <v/>
      </c>
      <c r="F8213" s="18" t="str">
        <f t="shared" si="532"/>
        <v/>
      </c>
      <c r="G8213" s="18" t="str">
        <f t="shared" si="533"/>
        <v/>
      </c>
      <c r="H8213" s="18" t="str">
        <f t="shared" si="534"/>
        <v/>
      </c>
    </row>
    <row r="8214" spans="5:8" x14ac:dyDescent="0.25">
      <c r="E8214" s="18" t="str">
        <f t="shared" si="531"/>
        <v/>
      </c>
      <c r="F8214" s="18" t="str">
        <f t="shared" si="532"/>
        <v/>
      </c>
      <c r="G8214" s="18" t="str">
        <f t="shared" si="533"/>
        <v/>
      </c>
      <c r="H8214" s="18" t="str">
        <f t="shared" si="534"/>
        <v/>
      </c>
    </row>
    <row r="8215" spans="5:8" x14ac:dyDescent="0.25">
      <c r="E8215" s="18" t="str">
        <f t="shared" si="531"/>
        <v/>
      </c>
      <c r="F8215" s="18" t="str">
        <f t="shared" si="532"/>
        <v/>
      </c>
      <c r="G8215" s="18" t="str">
        <f t="shared" si="533"/>
        <v/>
      </c>
      <c r="H8215" s="18" t="str">
        <f t="shared" si="534"/>
        <v/>
      </c>
    </row>
    <row r="8216" spans="5:8" x14ac:dyDescent="0.25">
      <c r="E8216" s="18" t="str">
        <f t="shared" si="531"/>
        <v/>
      </c>
      <c r="F8216" s="18" t="str">
        <f t="shared" si="532"/>
        <v/>
      </c>
      <c r="G8216" s="18" t="str">
        <f t="shared" si="533"/>
        <v/>
      </c>
      <c r="H8216" s="18" t="str">
        <f t="shared" si="534"/>
        <v/>
      </c>
    </row>
    <row r="8217" spans="5:8" x14ac:dyDescent="0.25">
      <c r="E8217" s="18" t="str">
        <f t="shared" si="531"/>
        <v/>
      </c>
      <c r="F8217" s="18" t="str">
        <f t="shared" si="532"/>
        <v/>
      </c>
      <c r="G8217" s="18" t="str">
        <f t="shared" si="533"/>
        <v/>
      </c>
      <c r="H8217" s="18" t="str">
        <f t="shared" si="534"/>
        <v/>
      </c>
    </row>
    <row r="8218" spans="5:8" x14ac:dyDescent="0.25">
      <c r="E8218" s="18" t="str">
        <f t="shared" si="531"/>
        <v/>
      </c>
      <c r="F8218" s="18" t="str">
        <f t="shared" si="532"/>
        <v/>
      </c>
      <c r="G8218" s="18" t="str">
        <f t="shared" si="533"/>
        <v/>
      </c>
      <c r="H8218" s="18" t="str">
        <f t="shared" si="534"/>
        <v/>
      </c>
    </row>
    <row r="8219" spans="5:8" x14ac:dyDescent="0.25">
      <c r="E8219" s="18" t="str">
        <f t="shared" si="531"/>
        <v/>
      </c>
      <c r="F8219" s="18" t="str">
        <f t="shared" si="532"/>
        <v/>
      </c>
      <c r="G8219" s="18" t="str">
        <f t="shared" si="533"/>
        <v/>
      </c>
      <c r="H8219" s="18" t="str">
        <f t="shared" si="534"/>
        <v/>
      </c>
    </row>
    <row r="8220" spans="5:8" x14ac:dyDescent="0.25">
      <c r="E8220" s="18" t="str">
        <f t="shared" si="531"/>
        <v/>
      </c>
      <c r="F8220" s="18" t="str">
        <f t="shared" si="532"/>
        <v/>
      </c>
      <c r="G8220" s="18" t="str">
        <f t="shared" si="533"/>
        <v/>
      </c>
      <c r="H8220" s="18" t="str">
        <f t="shared" si="534"/>
        <v/>
      </c>
    </row>
    <row r="8221" spans="5:8" x14ac:dyDescent="0.25">
      <c r="E8221" s="18" t="str">
        <f t="shared" si="531"/>
        <v/>
      </c>
      <c r="F8221" s="18" t="str">
        <f t="shared" si="532"/>
        <v/>
      </c>
      <c r="G8221" s="18" t="str">
        <f t="shared" si="533"/>
        <v/>
      </c>
      <c r="H8221" s="18" t="str">
        <f t="shared" si="534"/>
        <v/>
      </c>
    </row>
    <row r="8222" spans="5:8" x14ac:dyDescent="0.25">
      <c r="E8222" s="18" t="str">
        <f t="shared" si="531"/>
        <v/>
      </c>
      <c r="F8222" s="18" t="str">
        <f t="shared" si="532"/>
        <v/>
      </c>
      <c r="G8222" s="18" t="str">
        <f t="shared" si="533"/>
        <v/>
      </c>
      <c r="H8222" s="18" t="str">
        <f t="shared" si="534"/>
        <v/>
      </c>
    </row>
    <row r="8223" spans="5:8" x14ac:dyDescent="0.25">
      <c r="E8223" s="18" t="str">
        <f t="shared" si="531"/>
        <v/>
      </c>
      <c r="F8223" s="18" t="str">
        <f t="shared" si="532"/>
        <v/>
      </c>
      <c r="G8223" s="18" t="str">
        <f t="shared" si="533"/>
        <v/>
      </c>
      <c r="H8223" s="18" t="str">
        <f t="shared" si="534"/>
        <v/>
      </c>
    </row>
    <row r="8224" spans="5:8" x14ac:dyDescent="0.25">
      <c r="E8224" s="18" t="str">
        <f t="shared" si="531"/>
        <v/>
      </c>
      <c r="F8224" s="18" t="str">
        <f t="shared" si="532"/>
        <v/>
      </c>
      <c r="G8224" s="18" t="str">
        <f t="shared" si="533"/>
        <v/>
      </c>
      <c r="H8224" s="18" t="str">
        <f t="shared" si="534"/>
        <v/>
      </c>
    </row>
    <row r="8225" spans="5:8" x14ac:dyDescent="0.25">
      <c r="E8225" s="18" t="str">
        <f t="shared" si="531"/>
        <v/>
      </c>
      <c r="F8225" s="18" t="str">
        <f t="shared" si="532"/>
        <v/>
      </c>
      <c r="G8225" s="18" t="str">
        <f t="shared" si="533"/>
        <v/>
      </c>
      <c r="H8225" s="18" t="str">
        <f t="shared" si="534"/>
        <v/>
      </c>
    </row>
    <row r="8226" spans="5:8" x14ac:dyDescent="0.25">
      <c r="E8226" s="18" t="str">
        <f t="shared" si="531"/>
        <v/>
      </c>
      <c r="F8226" s="18" t="str">
        <f t="shared" si="532"/>
        <v/>
      </c>
      <c r="G8226" s="18" t="str">
        <f t="shared" si="533"/>
        <v/>
      </c>
      <c r="H8226" s="18" t="str">
        <f t="shared" si="534"/>
        <v/>
      </c>
    </row>
    <row r="8227" spans="5:8" x14ac:dyDescent="0.25">
      <c r="E8227" s="18" t="str">
        <f t="shared" si="531"/>
        <v/>
      </c>
      <c r="F8227" s="18" t="str">
        <f t="shared" si="532"/>
        <v/>
      </c>
      <c r="G8227" s="18" t="str">
        <f t="shared" si="533"/>
        <v/>
      </c>
      <c r="H8227" s="18" t="str">
        <f t="shared" si="534"/>
        <v/>
      </c>
    </row>
    <row r="8228" spans="5:8" x14ac:dyDescent="0.25">
      <c r="E8228" s="18" t="str">
        <f t="shared" si="531"/>
        <v/>
      </c>
      <c r="F8228" s="18" t="str">
        <f t="shared" si="532"/>
        <v/>
      </c>
      <c r="G8228" s="18" t="str">
        <f t="shared" si="533"/>
        <v/>
      </c>
      <c r="H8228" s="18" t="str">
        <f t="shared" si="534"/>
        <v/>
      </c>
    </row>
    <row r="8229" spans="5:8" x14ac:dyDescent="0.25">
      <c r="E8229" s="18" t="str">
        <f t="shared" si="531"/>
        <v/>
      </c>
      <c r="F8229" s="18" t="str">
        <f t="shared" si="532"/>
        <v/>
      </c>
      <c r="G8229" s="18" t="str">
        <f t="shared" si="533"/>
        <v/>
      </c>
      <c r="H8229" s="18" t="str">
        <f t="shared" si="534"/>
        <v/>
      </c>
    </row>
    <row r="8230" spans="5:8" x14ac:dyDescent="0.25">
      <c r="E8230" s="18" t="str">
        <f t="shared" si="531"/>
        <v/>
      </c>
      <c r="F8230" s="18" t="str">
        <f t="shared" si="532"/>
        <v/>
      </c>
      <c r="G8230" s="18" t="str">
        <f t="shared" si="533"/>
        <v/>
      </c>
      <c r="H8230" s="18" t="str">
        <f t="shared" si="534"/>
        <v/>
      </c>
    </row>
    <row r="8231" spans="5:8" x14ac:dyDescent="0.25">
      <c r="E8231" s="18" t="str">
        <f t="shared" si="531"/>
        <v/>
      </c>
      <c r="F8231" s="18" t="str">
        <f t="shared" si="532"/>
        <v/>
      </c>
      <c r="G8231" s="18" t="str">
        <f t="shared" si="533"/>
        <v/>
      </c>
      <c r="H8231" s="18" t="str">
        <f t="shared" si="534"/>
        <v/>
      </c>
    </row>
    <row r="8232" spans="5:8" x14ac:dyDescent="0.25">
      <c r="E8232" s="18" t="str">
        <f t="shared" si="531"/>
        <v/>
      </c>
      <c r="F8232" s="18" t="str">
        <f t="shared" si="532"/>
        <v/>
      </c>
      <c r="G8232" s="18" t="str">
        <f t="shared" si="533"/>
        <v/>
      </c>
      <c r="H8232" s="18" t="str">
        <f t="shared" si="534"/>
        <v/>
      </c>
    </row>
    <row r="8233" spans="5:8" x14ac:dyDescent="0.25">
      <c r="E8233" s="18" t="str">
        <f t="shared" si="531"/>
        <v/>
      </c>
      <c r="F8233" s="18" t="str">
        <f t="shared" si="532"/>
        <v/>
      </c>
      <c r="G8233" s="18" t="str">
        <f t="shared" si="533"/>
        <v/>
      </c>
      <c r="H8233" s="18" t="str">
        <f t="shared" si="534"/>
        <v/>
      </c>
    </row>
    <row r="8234" spans="5:8" x14ac:dyDescent="0.25">
      <c r="E8234" s="18" t="str">
        <f t="shared" si="531"/>
        <v/>
      </c>
      <c r="F8234" s="18" t="str">
        <f t="shared" si="532"/>
        <v/>
      </c>
      <c r="G8234" s="18" t="str">
        <f t="shared" si="533"/>
        <v/>
      </c>
      <c r="H8234" s="18" t="str">
        <f t="shared" si="534"/>
        <v/>
      </c>
    </row>
    <row r="8235" spans="5:8" x14ac:dyDescent="0.25">
      <c r="E8235" s="18" t="str">
        <f t="shared" si="531"/>
        <v/>
      </c>
      <c r="F8235" s="18" t="str">
        <f t="shared" si="532"/>
        <v/>
      </c>
      <c r="G8235" s="18" t="str">
        <f t="shared" si="533"/>
        <v/>
      </c>
      <c r="H8235" s="18" t="str">
        <f t="shared" si="534"/>
        <v/>
      </c>
    </row>
    <row r="8236" spans="5:8" x14ac:dyDescent="0.25">
      <c r="E8236" s="18" t="str">
        <f t="shared" si="531"/>
        <v/>
      </c>
      <c r="F8236" s="18" t="str">
        <f t="shared" si="532"/>
        <v/>
      </c>
      <c r="G8236" s="18" t="str">
        <f t="shared" si="533"/>
        <v/>
      </c>
      <c r="H8236" s="18" t="str">
        <f t="shared" si="534"/>
        <v/>
      </c>
    </row>
    <row r="8237" spans="5:8" x14ac:dyDescent="0.25">
      <c r="E8237" s="18" t="str">
        <f t="shared" si="531"/>
        <v/>
      </c>
      <c r="F8237" s="18" t="str">
        <f t="shared" si="532"/>
        <v/>
      </c>
      <c r="G8237" s="18" t="str">
        <f t="shared" si="533"/>
        <v/>
      </c>
      <c r="H8237" s="18" t="str">
        <f t="shared" si="534"/>
        <v/>
      </c>
    </row>
    <row r="8238" spans="5:8" x14ac:dyDescent="0.25">
      <c r="E8238" s="18" t="str">
        <f t="shared" si="531"/>
        <v/>
      </c>
      <c r="F8238" s="18" t="str">
        <f t="shared" si="532"/>
        <v/>
      </c>
      <c r="G8238" s="18" t="str">
        <f t="shared" si="533"/>
        <v/>
      </c>
      <c r="H8238" s="18" t="str">
        <f t="shared" si="534"/>
        <v/>
      </c>
    </row>
    <row r="8239" spans="5:8" x14ac:dyDescent="0.25">
      <c r="E8239" s="18" t="str">
        <f t="shared" si="531"/>
        <v/>
      </c>
      <c r="F8239" s="18" t="str">
        <f t="shared" si="532"/>
        <v/>
      </c>
      <c r="G8239" s="18" t="str">
        <f t="shared" si="533"/>
        <v/>
      </c>
      <c r="H8239" s="18" t="str">
        <f t="shared" si="534"/>
        <v/>
      </c>
    </row>
    <row r="8240" spans="5:8" x14ac:dyDescent="0.25">
      <c r="E8240" s="18" t="str">
        <f t="shared" si="531"/>
        <v/>
      </c>
      <c r="F8240" s="18" t="str">
        <f t="shared" si="532"/>
        <v/>
      </c>
      <c r="G8240" s="18" t="str">
        <f t="shared" si="533"/>
        <v/>
      </c>
      <c r="H8240" s="18" t="str">
        <f t="shared" si="534"/>
        <v/>
      </c>
    </row>
    <row r="8241" spans="5:8" x14ac:dyDescent="0.25">
      <c r="E8241" s="18" t="str">
        <f t="shared" si="531"/>
        <v/>
      </c>
      <c r="F8241" s="18" t="str">
        <f t="shared" si="532"/>
        <v/>
      </c>
      <c r="G8241" s="18" t="str">
        <f t="shared" si="533"/>
        <v/>
      </c>
      <c r="H8241" s="18" t="str">
        <f t="shared" si="534"/>
        <v/>
      </c>
    </row>
    <row r="8242" spans="5:8" x14ac:dyDescent="0.25">
      <c r="E8242" s="18" t="str">
        <f t="shared" si="531"/>
        <v/>
      </c>
      <c r="F8242" s="18" t="str">
        <f t="shared" si="532"/>
        <v/>
      </c>
      <c r="G8242" s="18" t="str">
        <f t="shared" si="533"/>
        <v/>
      </c>
      <c r="H8242" s="18" t="str">
        <f t="shared" si="534"/>
        <v/>
      </c>
    </row>
    <row r="8243" spans="5:8" x14ac:dyDescent="0.25">
      <c r="E8243" s="18" t="str">
        <f t="shared" si="531"/>
        <v/>
      </c>
      <c r="F8243" s="18" t="str">
        <f t="shared" si="532"/>
        <v/>
      </c>
      <c r="G8243" s="18" t="str">
        <f t="shared" si="533"/>
        <v/>
      </c>
      <c r="H8243" s="18" t="str">
        <f t="shared" si="534"/>
        <v/>
      </c>
    </row>
    <row r="8244" spans="5:8" x14ac:dyDescent="0.25">
      <c r="E8244" s="18" t="str">
        <f t="shared" si="531"/>
        <v/>
      </c>
      <c r="F8244" s="18" t="str">
        <f t="shared" si="532"/>
        <v/>
      </c>
      <c r="G8244" s="18" t="str">
        <f t="shared" si="533"/>
        <v/>
      </c>
      <c r="H8244" s="18" t="str">
        <f t="shared" si="534"/>
        <v/>
      </c>
    </row>
    <row r="8245" spans="5:8" x14ac:dyDescent="0.25">
      <c r="E8245" s="18" t="str">
        <f t="shared" si="531"/>
        <v/>
      </c>
      <c r="F8245" s="18" t="str">
        <f t="shared" si="532"/>
        <v/>
      </c>
      <c r="G8245" s="18" t="str">
        <f t="shared" si="533"/>
        <v/>
      </c>
      <c r="H8245" s="18" t="str">
        <f t="shared" si="534"/>
        <v/>
      </c>
    </row>
    <row r="8246" spans="5:8" x14ac:dyDescent="0.25">
      <c r="E8246" s="18" t="str">
        <f t="shared" si="531"/>
        <v/>
      </c>
      <c r="F8246" s="18" t="str">
        <f t="shared" si="532"/>
        <v/>
      </c>
      <c r="G8246" s="18" t="str">
        <f t="shared" si="533"/>
        <v/>
      </c>
      <c r="H8246" s="18" t="str">
        <f t="shared" si="534"/>
        <v/>
      </c>
    </row>
    <row r="8247" spans="5:8" x14ac:dyDescent="0.25">
      <c r="E8247" s="18" t="str">
        <f t="shared" si="531"/>
        <v/>
      </c>
      <c r="F8247" s="18" t="str">
        <f t="shared" si="532"/>
        <v/>
      </c>
      <c r="G8247" s="18" t="str">
        <f t="shared" si="533"/>
        <v/>
      </c>
      <c r="H8247" s="18" t="str">
        <f t="shared" si="534"/>
        <v/>
      </c>
    </row>
    <row r="8248" spans="5:8" x14ac:dyDescent="0.25">
      <c r="E8248" s="18" t="str">
        <f t="shared" si="531"/>
        <v/>
      </c>
      <c r="F8248" s="18" t="str">
        <f t="shared" si="532"/>
        <v/>
      </c>
      <c r="G8248" s="18" t="str">
        <f t="shared" si="533"/>
        <v/>
      </c>
      <c r="H8248" s="18" t="str">
        <f t="shared" si="534"/>
        <v/>
      </c>
    </row>
    <row r="8249" spans="5:8" x14ac:dyDescent="0.25">
      <c r="E8249" s="18" t="str">
        <f t="shared" si="531"/>
        <v/>
      </c>
      <c r="F8249" s="18" t="str">
        <f t="shared" si="532"/>
        <v/>
      </c>
      <c r="G8249" s="18" t="str">
        <f t="shared" si="533"/>
        <v/>
      </c>
      <c r="H8249" s="18" t="str">
        <f t="shared" si="534"/>
        <v/>
      </c>
    </row>
    <row r="8250" spans="5:8" x14ac:dyDescent="0.25">
      <c r="E8250" s="18" t="str">
        <f t="shared" si="531"/>
        <v/>
      </c>
      <c r="F8250" s="18" t="str">
        <f t="shared" si="532"/>
        <v/>
      </c>
      <c r="G8250" s="18" t="str">
        <f t="shared" si="533"/>
        <v/>
      </c>
      <c r="H8250" s="18" t="str">
        <f t="shared" si="534"/>
        <v/>
      </c>
    </row>
    <row r="8251" spans="5:8" x14ac:dyDescent="0.25">
      <c r="E8251" s="18" t="str">
        <f t="shared" si="531"/>
        <v/>
      </c>
      <c r="F8251" s="18" t="str">
        <f t="shared" si="532"/>
        <v/>
      </c>
      <c r="G8251" s="18" t="str">
        <f t="shared" si="533"/>
        <v/>
      </c>
      <c r="H8251" s="18" t="str">
        <f t="shared" si="534"/>
        <v/>
      </c>
    </row>
    <row r="8252" spans="5:8" x14ac:dyDescent="0.25">
      <c r="E8252" s="18" t="str">
        <f t="shared" si="531"/>
        <v/>
      </c>
      <c r="F8252" s="18" t="str">
        <f t="shared" si="532"/>
        <v/>
      </c>
      <c r="G8252" s="18" t="str">
        <f t="shared" si="533"/>
        <v/>
      </c>
      <c r="H8252" s="18" t="str">
        <f t="shared" si="534"/>
        <v/>
      </c>
    </row>
    <row r="8253" spans="5:8" x14ac:dyDescent="0.25">
      <c r="E8253" s="18" t="str">
        <f t="shared" si="531"/>
        <v/>
      </c>
      <c r="F8253" s="18" t="str">
        <f t="shared" si="532"/>
        <v/>
      </c>
      <c r="G8253" s="18" t="str">
        <f t="shared" si="533"/>
        <v/>
      </c>
      <c r="H8253" s="18" t="str">
        <f t="shared" si="534"/>
        <v/>
      </c>
    </row>
    <row r="8254" spans="5:8" x14ac:dyDescent="0.25">
      <c r="E8254" s="18" t="str">
        <f t="shared" si="531"/>
        <v/>
      </c>
      <c r="F8254" s="18" t="str">
        <f t="shared" si="532"/>
        <v/>
      </c>
      <c r="G8254" s="18" t="str">
        <f t="shared" si="533"/>
        <v/>
      </c>
      <c r="H8254" s="18" t="str">
        <f t="shared" si="534"/>
        <v/>
      </c>
    </row>
    <row r="8255" spans="5:8" x14ac:dyDescent="0.25">
      <c r="E8255" s="18" t="str">
        <f t="shared" si="531"/>
        <v/>
      </c>
      <c r="F8255" s="18" t="str">
        <f t="shared" si="532"/>
        <v/>
      </c>
      <c r="G8255" s="18" t="str">
        <f t="shared" si="533"/>
        <v/>
      </c>
      <c r="H8255" s="18" t="str">
        <f t="shared" si="534"/>
        <v/>
      </c>
    </row>
    <row r="8256" spans="5:8" x14ac:dyDescent="0.25">
      <c r="E8256" s="18" t="str">
        <f t="shared" si="531"/>
        <v/>
      </c>
      <c r="F8256" s="18" t="str">
        <f t="shared" si="532"/>
        <v/>
      </c>
      <c r="G8256" s="18" t="str">
        <f t="shared" si="533"/>
        <v/>
      </c>
      <c r="H8256" s="18" t="str">
        <f t="shared" si="534"/>
        <v/>
      </c>
    </row>
    <row r="8257" spans="5:8" x14ac:dyDescent="0.25">
      <c r="E8257" s="18" t="str">
        <f t="shared" si="531"/>
        <v/>
      </c>
      <c r="F8257" s="18" t="str">
        <f t="shared" si="532"/>
        <v/>
      </c>
      <c r="G8257" s="18" t="str">
        <f t="shared" si="533"/>
        <v/>
      </c>
      <c r="H8257" s="18" t="str">
        <f t="shared" si="534"/>
        <v/>
      </c>
    </row>
    <row r="8258" spans="5:8" x14ac:dyDescent="0.25">
      <c r="E8258" s="18" t="str">
        <f t="shared" si="531"/>
        <v/>
      </c>
      <c r="F8258" s="18" t="str">
        <f t="shared" si="532"/>
        <v/>
      </c>
      <c r="G8258" s="18" t="str">
        <f t="shared" si="533"/>
        <v/>
      </c>
      <c r="H8258" s="18" t="str">
        <f t="shared" si="534"/>
        <v/>
      </c>
    </row>
    <row r="8259" spans="5:8" x14ac:dyDescent="0.25">
      <c r="E8259" s="18" t="str">
        <f t="shared" si="531"/>
        <v/>
      </c>
      <c r="F8259" s="18" t="str">
        <f t="shared" si="532"/>
        <v/>
      </c>
      <c r="G8259" s="18" t="str">
        <f t="shared" si="533"/>
        <v/>
      </c>
      <c r="H8259" s="18" t="str">
        <f t="shared" si="534"/>
        <v/>
      </c>
    </row>
    <row r="8260" spans="5:8" x14ac:dyDescent="0.25">
      <c r="E8260" s="18" t="str">
        <f t="shared" si="531"/>
        <v/>
      </c>
      <c r="F8260" s="18" t="str">
        <f t="shared" si="532"/>
        <v/>
      </c>
      <c r="G8260" s="18" t="str">
        <f t="shared" si="533"/>
        <v/>
      </c>
      <c r="H8260" s="18" t="str">
        <f t="shared" si="534"/>
        <v/>
      </c>
    </row>
    <row r="8261" spans="5:8" x14ac:dyDescent="0.25">
      <c r="E8261" s="18" t="str">
        <f t="shared" si="531"/>
        <v/>
      </c>
      <c r="F8261" s="18" t="str">
        <f t="shared" si="532"/>
        <v/>
      </c>
      <c r="G8261" s="18" t="str">
        <f t="shared" si="533"/>
        <v/>
      </c>
      <c r="H8261" s="18" t="str">
        <f t="shared" si="534"/>
        <v/>
      </c>
    </row>
    <row r="8262" spans="5:8" x14ac:dyDescent="0.25">
      <c r="E8262" s="18" t="str">
        <f t="shared" ref="E8262:E8325" si="535">IF($C8262="","",IFERROR(INDEX(ItemPriceCol,MATCH($C8262,ItemName,0)),""))</f>
        <v/>
      </c>
      <c r="F8262" s="18" t="str">
        <f t="shared" ref="F8262:F8325" si="536">IF(OR($D8262="",$E8262=""),"",$D8262*$E8262)</f>
        <v/>
      </c>
      <c r="G8262" s="18" t="str">
        <f t="shared" ref="G8262:G8325" si="537">IF($C8262="","",IFERROR(INDEX(ItemCostCol,MATCH($C8262,ItemName,0)),""))</f>
        <v/>
      </c>
      <c r="H8262" s="18" t="str">
        <f t="shared" ref="H8262:H8325" si="538">IF(OR($F8262="",$G8262=""),"",$F8262-$D8262*$G8262)</f>
        <v/>
      </c>
    </row>
    <row r="8263" spans="5:8" x14ac:dyDescent="0.25">
      <c r="E8263" s="18" t="str">
        <f t="shared" si="535"/>
        <v/>
      </c>
      <c r="F8263" s="18" t="str">
        <f t="shared" si="536"/>
        <v/>
      </c>
      <c r="G8263" s="18" t="str">
        <f t="shared" si="537"/>
        <v/>
      </c>
      <c r="H8263" s="18" t="str">
        <f t="shared" si="538"/>
        <v/>
      </c>
    </row>
    <row r="8264" spans="5:8" x14ac:dyDescent="0.25">
      <c r="E8264" s="18" t="str">
        <f t="shared" si="535"/>
        <v/>
      </c>
      <c r="F8264" s="18" t="str">
        <f t="shared" si="536"/>
        <v/>
      </c>
      <c r="G8264" s="18" t="str">
        <f t="shared" si="537"/>
        <v/>
      </c>
      <c r="H8264" s="18" t="str">
        <f t="shared" si="538"/>
        <v/>
      </c>
    </row>
    <row r="8265" spans="5:8" x14ac:dyDescent="0.25">
      <c r="E8265" s="18" t="str">
        <f t="shared" si="535"/>
        <v/>
      </c>
      <c r="F8265" s="18" t="str">
        <f t="shared" si="536"/>
        <v/>
      </c>
      <c r="G8265" s="18" t="str">
        <f t="shared" si="537"/>
        <v/>
      </c>
      <c r="H8265" s="18" t="str">
        <f t="shared" si="538"/>
        <v/>
      </c>
    </row>
    <row r="8266" spans="5:8" x14ac:dyDescent="0.25">
      <c r="E8266" s="18" t="str">
        <f t="shared" si="535"/>
        <v/>
      </c>
      <c r="F8266" s="18" t="str">
        <f t="shared" si="536"/>
        <v/>
      </c>
      <c r="G8266" s="18" t="str">
        <f t="shared" si="537"/>
        <v/>
      </c>
      <c r="H8266" s="18" t="str">
        <f t="shared" si="538"/>
        <v/>
      </c>
    </row>
    <row r="8267" spans="5:8" x14ac:dyDescent="0.25">
      <c r="E8267" s="18" t="str">
        <f t="shared" si="535"/>
        <v/>
      </c>
      <c r="F8267" s="18" t="str">
        <f t="shared" si="536"/>
        <v/>
      </c>
      <c r="G8267" s="18" t="str">
        <f t="shared" si="537"/>
        <v/>
      </c>
      <c r="H8267" s="18" t="str">
        <f t="shared" si="538"/>
        <v/>
      </c>
    </row>
    <row r="8268" spans="5:8" x14ac:dyDescent="0.25">
      <c r="E8268" s="18" t="str">
        <f t="shared" si="535"/>
        <v/>
      </c>
      <c r="F8268" s="18" t="str">
        <f t="shared" si="536"/>
        <v/>
      </c>
      <c r="G8268" s="18" t="str">
        <f t="shared" si="537"/>
        <v/>
      </c>
      <c r="H8268" s="18" t="str">
        <f t="shared" si="538"/>
        <v/>
      </c>
    </row>
    <row r="8269" spans="5:8" x14ac:dyDescent="0.25">
      <c r="E8269" s="18" t="str">
        <f t="shared" si="535"/>
        <v/>
      </c>
      <c r="F8269" s="18" t="str">
        <f t="shared" si="536"/>
        <v/>
      </c>
      <c r="G8269" s="18" t="str">
        <f t="shared" si="537"/>
        <v/>
      </c>
      <c r="H8269" s="18" t="str">
        <f t="shared" si="538"/>
        <v/>
      </c>
    </row>
    <row r="8270" spans="5:8" x14ac:dyDescent="0.25">
      <c r="E8270" s="18" t="str">
        <f t="shared" si="535"/>
        <v/>
      </c>
      <c r="F8270" s="18" t="str">
        <f t="shared" si="536"/>
        <v/>
      </c>
      <c r="G8270" s="18" t="str">
        <f t="shared" si="537"/>
        <v/>
      </c>
      <c r="H8270" s="18" t="str">
        <f t="shared" si="538"/>
        <v/>
      </c>
    </row>
    <row r="8271" spans="5:8" x14ac:dyDescent="0.25">
      <c r="E8271" s="18" t="str">
        <f t="shared" si="535"/>
        <v/>
      </c>
      <c r="F8271" s="18" t="str">
        <f t="shared" si="536"/>
        <v/>
      </c>
      <c r="G8271" s="18" t="str">
        <f t="shared" si="537"/>
        <v/>
      </c>
      <c r="H8271" s="18" t="str">
        <f t="shared" si="538"/>
        <v/>
      </c>
    </row>
    <row r="8272" spans="5:8" x14ac:dyDescent="0.25">
      <c r="E8272" s="18" t="str">
        <f t="shared" si="535"/>
        <v/>
      </c>
      <c r="F8272" s="18" t="str">
        <f t="shared" si="536"/>
        <v/>
      </c>
      <c r="G8272" s="18" t="str">
        <f t="shared" si="537"/>
        <v/>
      </c>
      <c r="H8272" s="18" t="str">
        <f t="shared" si="538"/>
        <v/>
      </c>
    </row>
    <row r="8273" spans="5:8" x14ac:dyDescent="0.25">
      <c r="E8273" s="18" t="str">
        <f t="shared" si="535"/>
        <v/>
      </c>
      <c r="F8273" s="18" t="str">
        <f t="shared" si="536"/>
        <v/>
      </c>
      <c r="G8273" s="18" t="str">
        <f t="shared" si="537"/>
        <v/>
      </c>
      <c r="H8273" s="18" t="str">
        <f t="shared" si="538"/>
        <v/>
      </c>
    </row>
    <row r="8274" spans="5:8" x14ac:dyDescent="0.25">
      <c r="E8274" s="18" t="str">
        <f t="shared" si="535"/>
        <v/>
      </c>
      <c r="F8274" s="18" t="str">
        <f t="shared" si="536"/>
        <v/>
      </c>
      <c r="G8274" s="18" t="str">
        <f t="shared" si="537"/>
        <v/>
      </c>
      <c r="H8274" s="18" t="str">
        <f t="shared" si="538"/>
        <v/>
      </c>
    </row>
    <row r="8275" spans="5:8" x14ac:dyDescent="0.25">
      <c r="E8275" s="18" t="str">
        <f t="shared" si="535"/>
        <v/>
      </c>
      <c r="F8275" s="18" t="str">
        <f t="shared" si="536"/>
        <v/>
      </c>
      <c r="G8275" s="18" t="str">
        <f t="shared" si="537"/>
        <v/>
      </c>
      <c r="H8275" s="18" t="str">
        <f t="shared" si="538"/>
        <v/>
      </c>
    </row>
    <row r="8276" spans="5:8" x14ac:dyDescent="0.25">
      <c r="E8276" s="18" t="str">
        <f t="shared" si="535"/>
        <v/>
      </c>
      <c r="F8276" s="18" t="str">
        <f t="shared" si="536"/>
        <v/>
      </c>
      <c r="G8276" s="18" t="str">
        <f t="shared" si="537"/>
        <v/>
      </c>
      <c r="H8276" s="18" t="str">
        <f t="shared" si="538"/>
        <v/>
      </c>
    </row>
    <row r="8277" spans="5:8" x14ac:dyDescent="0.25">
      <c r="E8277" s="18" t="str">
        <f t="shared" si="535"/>
        <v/>
      </c>
      <c r="F8277" s="18" t="str">
        <f t="shared" si="536"/>
        <v/>
      </c>
      <c r="G8277" s="18" t="str">
        <f t="shared" si="537"/>
        <v/>
      </c>
      <c r="H8277" s="18" t="str">
        <f t="shared" si="538"/>
        <v/>
      </c>
    </row>
    <row r="8278" spans="5:8" x14ac:dyDescent="0.25">
      <c r="E8278" s="18" t="str">
        <f t="shared" si="535"/>
        <v/>
      </c>
      <c r="F8278" s="18" t="str">
        <f t="shared" si="536"/>
        <v/>
      </c>
      <c r="G8278" s="18" t="str">
        <f t="shared" si="537"/>
        <v/>
      </c>
      <c r="H8278" s="18" t="str">
        <f t="shared" si="538"/>
        <v/>
      </c>
    </row>
    <row r="8279" spans="5:8" x14ac:dyDescent="0.25">
      <c r="E8279" s="18" t="str">
        <f t="shared" si="535"/>
        <v/>
      </c>
      <c r="F8279" s="18" t="str">
        <f t="shared" si="536"/>
        <v/>
      </c>
      <c r="G8279" s="18" t="str">
        <f t="shared" si="537"/>
        <v/>
      </c>
      <c r="H8279" s="18" t="str">
        <f t="shared" si="538"/>
        <v/>
      </c>
    </row>
    <row r="8280" spans="5:8" x14ac:dyDescent="0.25">
      <c r="E8280" s="18" t="str">
        <f t="shared" si="535"/>
        <v/>
      </c>
      <c r="F8280" s="18" t="str">
        <f t="shared" si="536"/>
        <v/>
      </c>
      <c r="G8280" s="18" t="str">
        <f t="shared" si="537"/>
        <v/>
      </c>
      <c r="H8280" s="18" t="str">
        <f t="shared" si="538"/>
        <v/>
      </c>
    </row>
    <row r="8281" spans="5:8" x14ac:dyDescent="0.25">
      <c r="E8281" s="18" t="str">
        <f t="shared" si="535"/>
        <v/>
      </c>
      <c r="F8281" s="18" t="str">
        <f t="shared" si="536"/>
        <v/>
      </c>
      <c r="G8281" s="18" t="str">
        <f t="shared" si="537"/>
        <v/>
      </c>
      <c r="H8281" s="18" t="str">
        <f t="shared" si="538"/>
        <v/>
      </c>
    </row>
    <row r="8282" spans="5:8" x14ac:dyDescent="0.25">
      <c r="E8282" s="18" t="str">
        <f t="shared" si="535"/>
        <v/>
      </c>
      <c r="F8282" s="18" t="str">
        <f t="shared" si="536"/>
        <v/>
      </c>
      <c r="G8282" s="18" t="str">
        <f t="shared" si="537"/>
        <v/>
      </c>
      <c r="H8282" s="18" t="str">
        <f t="shared" si="538"/>
        <v/>
      </c>
    </row>
    <row r="8283" spans="5:8" x14ac:dyDescent="0.25">
      <c r="E8283" s="18" t="str">
        <f t="shared" si="535"/>
        <v/>
      </c>
      <c r="F8283" s="18" t="str">
        <f t="shared" si="536"/>
        <v/>
      </c>
      <c r="G8283" s="18" t="str">
        <f t="shared" si="537"/>
        <v/>
      </c>
      <c r="H8283" s="18" t="str">
        <f t="shared" si="538"/>
        <v/>
      </c>
    </row>
    <row r="8284" spans="5:8" x14ac:dyDescent="0.25">
      <c r="E8284" s="18" t="str">
        <f t="shared" si="535"/>
        <v/>
      </c>
      <c r="F8284" s="18" t="str">
        <f t="shared" si="536"/>
        <v/>
      </c>
      <c r="G8284" s="18" t="str">
        <f t="shared" si="537"/>
        <v/>
      </c>
      <c r="H8284" s="18" t="str">
        <f t="shared" si="538"/>
        <v/>
      </c>
    </row>
    <row r="8285" spans="5:8" x14ac:dyDescent="0.25">
      <c r="E8285" s="18" t="str">
        <f t="shared" si="535"/>
        <v/>
      </c>
      <c r="F8285" s="18" t="str">
        <f t="shared" si="536"/>
        <v/>
      </c>
      <c r="G8285" s="18" t="str">
        <f t="shared" si="537"/>
        <v/>
      </c>
      <c r="H8285" s="18" t="str">
        <f t="shared" si="538"/>
        <v/>
      </c>
    </row>
    <row r="8286" spans="5:8" x14ac:dyDescent="0.25">
      <c r="E8286" s="18" t="str">
        <f t="shared" si="535"/>
        <v/>
      </c>
      <c r="F8286" s="18" t="str">
        <f t="shared" si="536"/>
        <v/>
      </c>
      <c r="G8286" s="18" t="str">
        <f t="shared" si="537"/>
        <v/>
      </c>
      <c r="H8286" s="18" t="str">
        <f t="shared" si="538"/>
        <v/>
      </c>
    </row>
    <row r="8287" spans="5:8" x14ac:dyDescent="0.25">
      <c r="E8287" s="18" t="str">
        <f t="shared" si="535"/>
        <v/>
      </c>
      <c r="F8287" s="18" t="str">
        <f t="shared" si="536"/>
        <v/>
      </c>
      <c r="G8287" s="18" t="str">
        <f t="shared" si="537"/>
        <v/>
      </c>
      <c r="H8287" s="18" t="str">
        <f t="shared" si="538"/>
        <v/>
      </c>
    </row>
    <row r="8288" spans="5:8" x14ac:dyDescent="0.25">
      <c r="E8288" s="18" t="str">
        <f t="shared" si="535"/>
        <v/>
      </c>
      <c r="F8288" s="18" t="str">
        <f t="shared" si="536"/>
        <v/>
      </c>
      <c r="G8288" s="18" t="str">
        <f t="shared" si="537"/>
        <v/>
      </c>
      <c r="H8288" s="18" t="str">
        <f t="shared" si="538"/>
        <v/>
      </c>
    </row>
    <row r="8289" spans="5:8" x14ac:dyDescent="0.25">
      <c r="E8289" s="18" t="str">
        <f t="shared" si="535"/>
        <v/>
      </c>
      <c r="F8289" s="18" t="str">
        <f t="shared" si="536"/>
        <v/>
      </c>
      <c r="G8289" s="18" t="str">
        <f t="shared" si="537"/>
        <v/>
      </c>
      <c r="H8289" s="18" t="str">
        <f t="shared" si="538"/>
        <v/>
      </c>
    </row>
    <row r="8290" spans="5:8" x14ac:dyDescent="0.25">
      <c r="E8290" s="18" t="str">
        <f t="shared" si="535"/>
        <v/>
      </c>
      <c r="F8290" s="18" t="str">
        <f t="shared" si="536"/>
        <v/>
      </c>
      <c r="G8290" s="18" t="str">
        <f t="shared" si="537"/>
        <v/>
      </c>
      <c r="H8290" s="18" t="str">
        <f t="shared" si="538"/>
        <v/>
      </c>
    </row>
    <row r="8291" spans="5:8" x14ac:dyDescent="0.25">
      <c r="E8291" s="18" t="str">
        <f t="shared" si="535"/>
        <v/>
      </c>
      <c r="F8291" s="18" t="str">
        <f t="shared" si="536"/>
        <v/>
      </c>
      <c r="G8291" s="18" t="str">
        <f t="shared" si="537"/>
        <v/>
      </c>
      <c r="H8291" s="18" t="str">
        <f t="shared" si="538"/>
        <v/>
      </c>
    </row>
    <row r="8292" spans="5:8" x14ac:dyDescent="0.25">
      <c r="E8292" s="18" t="str">
        <f t="shared" si="535"/>
        <v/>
      </c>
      <c r="F8292" s="18" t="str">
        <f t="shared" si="536"/>
        <v/>
      </c>
      <c r="G8292" s="18" t="str">
        <f t="shared" si="537"/>
        <v/>
      </c>
      <c r="H8292" s="18" t="str">
        <f t="shared" si="538"/>
        <v/>
      </c>
    </row>
    <row r="8293" spans="5:8" x14ac:dyDescent="0.25">
      <c r="E8293" s="18" t="str">
        <f t="shared" si="535"/>
        <v/>
      </c>
      <c r="F8293" s="18" t="str">
        <f t="shared" si="536"/>
        <v/>
      </c>
      <c r="G8293" s="18" t="str">
        <f t="shared" si="537"/>
        <v/>
      </c>
      <c r="H8293" s="18" t="str">
        <f t="shared" si="538"/>
        <v/>
      </c>
    </row>
    <row r="8294" spans="5:8" x14ac:dyDescent="0.25">
      <c r="E8294" s="18" t="str">
        <f t="shared" si="535"/>
        <v/>
      </c>
      <c r="F8294" s="18" t="str">
        <f t="shared" si="536"/>
        <v/>
      </c>
      <c r="G8294" s="18" t="str">
        <f t="shared" si="537"/>
        <v/>
      </c>
      <c r="H8294" s="18" t="str">
        <f t="shared" si="538"/>
        <v/>
      </c>
    </row>
    <row r="8295" spans="5:8" x14ac:dyDescent="0.25">
      <c r="E8295" s="18" t="str">
        <f t="shared" si="535"/>
        <v/>
      </c>
      <c r="F8295" s="18" t="str">
        <f t="shared" si="536"/>
        <v/>
      </c>
      <c r="G8295" s="18" t="str">
        <f t="shared" si="537"/>
        <v/>
      </c>
      <c r="H8295" s="18" t="str">
        <f t="shared" si="538"/>
        <v/>
      </c>
    </row>
    <row r="8296" spans="5:8" x14ac:dyDescent="0.25">
      <c r="E8296" s="18" t="str">
        <f t="shared" si="535"/>
        <v/>
      </c>
      <c r="F8296" s="18" t="str">
        <f t="shared" si="536"/>
        <v/>
      </c>
      <c r="G8296" s="18" t="str">
        <f t="shared" si="537"/>
        <v/>
      </c>
      <c r="H8296" s="18" t="str">
        <f t="shared" si="538"/>
        <v/>
      </c>
    </row>
    <row r="8297" spans="5:8" x14ac:dyDescent="0.25">
      <c r="E8297" s="18" t="str">
        <f t="shared" si="535"/>
        <v/>
      </c>
      <c r="F8297" s="18" t="str">
        <f t="shared" si="536"/>
        <v/>
      </c>
      <c r="G8297" s="18" t="str">
        <f t="shared" si="537"/>
        <v/>
      </c>
      <c r="H8297" s="18" t="str">
        <f t="shared" si="538"/>
        <v/>
      </c>
    </row>
    <row r="8298" spans="5:8" x14ac:dyDescent="0.25">
      <c r="E8298" s="18" t="str">
        <f t="shared" si="535"/>
        <v/>
      </c>
      <c r="F8298" s="18" t="str">
        <f t="shared" si="536"/>
        <v/>
      </c>
      <c r="G8298" s="18" t="str">
        <f t="shared" si="537"/>
        <v/>
      </c>
      <c r="H8298" s="18" t="str">
        <f t="shared" si="538"/>
        <v/>
      </c>
    </row>
    <row r="8299" spans="5:8" x14ac:dyDescent="0.25">
      <c r="E8299" s="18" t="str">
        <f t="shared" si="535"/>
        <v/>
      </c>
      <c r="F8299" s="18" t="str">
        <f t="shared" si="536"/>
        <v/>
      </c>
      <c r="G8299" s="18" t="str">
        <f t="shared" si="537"/>
        <v/>
      </c>
      <c r="H8299" s="18" t="str">
        <f t="shared" si="538"/>
        <v/>
      </c>
    </row>
    <row r="8300" spans="5:8" x14ac:dyDescent="0.25">
      <c r="E8300" s="18" t="str">
        <f t="shared" si="535"/>
        <v/>
      </c>
      <c r="F8300" s="18" t="str">
        <f t="shared" si="536"/>
        <v/>
      </c>
      <c r="G8300" s="18" t="str">
        <f t="shared" si="537"/>
        <v/>
      </c>
      <c r="H8300" s="18" t="str">
        <f t="shared" si="538"/>
        <v/>
      </c>
    </row>
    <row r="8301" spans="5:8" x14ac:dyDescent="0.25">
      <c r="E8301" s="18" t="str">
        <f t="shared" si="535"/>
        <v/>
      </c>
      <c r="F8301" s="18" t="str">
        <f t="shared" si="536"/>
        <v/>
      </c>
      <c r="G8301" s="18" t="str">
        <f t="shared" si="537"/>
        <v/>
      </c>
      <c r="H8301" s="18" t="str">
        <f t="shared" si="538"/>
        <v/>
      </c>
    </row>
    <row r="8302" spans="5:8" x14ac:dyDescent="0.25">
      <c r="E8302" s="18" t="str">
        <f t="shared" si="535"/>
        <v/>
      </c>
      <c r="F8302" s="18" t="str">
        <f t="shared" si="536"/>
        <v/>
      </c>
      <c r="G8302" s="18" t="str">
        <f t="shared" si="537"/>
        <v/>
      </c>
      <c r="H8302" s="18" t="str">
        <f t="shared" si="538"/>
        <v/>
      </c>
    </row>
    <row r="8303" spans="5:8" x14ac:dyDescent="0.25">
      <c r="E8303" s="18" t="str">
        <f t="shared" si="535"/>
        <v/>
      </c>
      <c r="F8303" s="18" t="str">
        <f t="shared" si="536"/>
        <v/>
      </c>
      <c r="G8303" s="18" t="str">
        <f t="shared" si="537"/>
        <v/>
      </c>
      <c r="H8303" s="18" t="str">
        <f t="shared" si="538"/>
        <v/>
      </c>
    </row>
    <row r="8304" spans="5:8" x14ac:dyDescent="0.25">
      <c r="E8304" s="18" t="str">
        <f t="shared" si="535"/>
        <v/>
      </c>
      <c r="F8304" s="18" t="str">
        <f t="shared" si="536"/>
        <v/>
      </c>
      <c r="G8304" s="18" t="str">
        <f t="shared" si="537"/>
        <v/>
      </c>
      <c r="H8304" s="18" t="str">
        <f t="shared" si="538"/>
        <v/>
      </c>
    </row>
    <row r="8305" spans="5:8" x14ac:dyDescent="0.25">
      <c r="E8305" s="18" t="str">
        <f t="shared" si="535"/>
        <v/>
      </c>
      <c r="F8305" s="18" t="str">
        <f t="shared" si="536"/>
        <v/>
      </c>
      <c r="G8305" s="18" t="str">
        <f t="shared" si="537"/>
        <v/>
      </c>
      <c r="H8305" s="18" t="str">
        <f t="shared" si="538"/>
        <v/>
      </c>
    </row>
    <row r="8306" spans="5:8" x14ac:dyDescent="0.25">
      <c r="E8306" s="18" t="str">
        <f t="shared" si="535"/>
        <v/>
      </c>
      <c r="F8306" s="18" t="str">
        <f t="shared" si="536"/>
        <v/>
      </c>
      <c r="G8306" s="18" t="str">
        <f t="shared" si="537"/>
        <v/>
      </c>
      <c r="H8306" s="18" t="str">
        <f t="shared" si="538"/>
        <v/>
      </c>
    </row>
    <row r="8307" spans="5:8" x14ac:dyDescent="0.25">
      <c r="E8307" s="18" t="str">
        <f t="shared" si="535"/>
        <v/>
      </c>
      <c r="F8307" s="18" t="str">
        <f t="shared" si="536"/>
        <v/>
      </c>
      <c r="G8307" s="18" t="str">
        <f t="shared" si="537"/>
        <v/>
      </c>
      <c r="H8307" s="18" t="str">
        <f t="shared" si="538"/>
        <v/>
      </c>
    </row>
    <row r="8308" spans="5:8" x14ac:dyDescent="0.25">
      <c r="E8308" s="18" t="str">
        <f t="shared" si="535"/>
        <v/>
      </c>
      <c r="F8308" s="18" t="str">
        <f t="shared" si="536"/>
        <v/>
      </c>
      <c r="G8308" s="18" t="str">
        <f t="shared" si="537"/>
        <v/>
      </c>
      <c r="H8308" s="18" t="str">
        <f t="shared" si="538"/>
        <v/>
      </c>
    </row>
    <row r="8309" spans="5:8" x14ac:dyDescent="0.25">
      <c r="E8309" s="18" t="str">
        <f t="shared" si="535"/>
        <v/>
      </c>
      <c r="F8309" s="18" t="str">
        <f t="shared" si="536"/>
        <v/>
      </c>
      <c r="G8309" s="18" t="str">
        <f t="shared" si="537"/>
        <v/>
      </c>
      <c r="H8309" s="18" t="str">
        <f t="shared" si="538"/>
        <v/>
      </c>
    </row>
    <row r="8310" spans="5:8" x14ac:dyDescent="0.25">
      <c r="E8310" s="18" t="str">
        <f t="shared" si="535"/>
        <v/>
      </c>
      <c r="F8310" s="18" t="str">
        <f t="shared" si="536"/>
        <v/>
      </c>
      <c r="G8310" s="18" t="str">
        <f t="shared" si="537"/>
        <v/>
      </c>
      <c r="H8310" s="18" t="str">
        <f t="shared" si="538"/>
        <v/>
      </c>
    </row>
    <row r="8311" spans="5:8" x14ac:dyDescent="0.25">
      <c r="E8311" s="18" t="str">
        <f t="shared" si="535"/>
        <v/>
      </c>
      <c r="F8311" s="18" t="str">
        <f t="shared" si="536"/>
        <v/>
      </c>
      <c r="G8311" s="18" t="str">
        <f t="shared" si="537"/>
        <v/>
      </c>
      <c r="H8311" s="18" t="str">
        <f t="shared" si="538"/>
        <v/>
      </c>
    </row>
    <row r="8312" spans="5:8" x14ac:dyDescent="0.25">
      <c r="E8312" s="18" t="str">
        <f t="shared" si="535"/>
        <v/>
      </c>
      <c r="F8312" s="18" t="str">
        <f t="shared" si="536"/>
        <v/>
      </c>
      <c r="G8312" s="18" t="str">
        <f t="shared" si="537"/>
        <v/>
      </c>
      <c r="H8312" s="18" t="str">
        <f t="shared" si="538"/>
        <v/>
      </c>
    </row>
    <row r="8313" spans="5:8" x14ac:dyDescent="0.25">
      <c r="E8313" s="18" t="str">
        <f t="shared" si="535"/>
        <v/>
      </c>
      <c r="F8313" s="18" t="str">
        <f t="shared" si="536"/>
        <v/>
      </c>
      <c r="G8313" s="18" t="str">
        <f t="shared" si="537"/>
        <v/>
      </c>
      <c r="H8313" s="18" t="str">
        <f t="shared" si="538"/>
        <v/>
      </c>
    </row>
    <row r="8314" spans="5:8" x14ac:dyDescent="0.25">
      <c r="E8314" s="18" t="str">
        <f t="shared" si="535"/>
        <v/>
      </c>
      <c r="F8314" s="18" t="str">
        <f t="shared" si="536"/>
        <v/>
      </c>
      <c r="G8314" s="18" t="str">
        <f t="shared" si="537"/>
        <v/>
      </c>
      <c r="H8314" s="18" t="str">
        <f t="shared" si="538"/>
        <v/>
      </c>
    </row>
    <row r="8315" spans="5:8" x14ac:dyDescent="0.25">
      <c r="E8315" s="18" t="str">
        <f t="shared" si="535"/>
        <v/>
      </c>
      <c r="F8315" s="18" t="str">
        <f t="shared" si="536"/>
        <v/>
      </c>
      <c r="G8315" s="18" t="str">
        <f t="shared" si="537"/>
        <v/>
      </c>
      <c r="H8315" s="18" t="str">
        <f t="shared" si="538"/>
        <v/>
      </c>
    </row>
    <row r="8316" spans="5:8" x14ac:dyDescent="0.25">
      <c r="E8316" s="18" t="str">
        <f t="shared" si="535"/>
        <v/>
      </c>
      <c r="F8316" s="18" t="str">
        <f t="shared" si="536"/>
        <v/>
      </c>
      <c r="G8316" s="18" t="str">
        <f t="shared" si="537"/>
        <v/>
      </c>
      <c r="H8316" s="18" t="str">
        <f t="shared" si="538"/>
        <v/>
      </c>
    </row>
    <row r="8317" spans="5:8" x14ac:dyDescent="0.25">
      <c r="E8317" s="18" t="str">
        <f t="shared" si="535"/>
        <v/>
      </c>
      <c r="F8317" s="18" t="str">
        <f t="shared" si="536"/>
        <v/>
      </c>
      <c r="G8317" s="18" t="str">
        <f t="shared" si="537"/>
        <v/>
      </c>
      <c r="H8317" s="18" t="str">
        <f t="shared" si="538"/>
        <v/>
      </c>
    </row>
    <row r="8318" spans="5:8" x14ac:dyDescent="0.25">
      <c r="E8318" s="18" t="str">
        <f t="shared" si="535"/>
        <v/>
      </c>
      <c r="F8318" s="18" t="str">
        <f t="shared" si="536"/>
        <v/>
      </c>
      <c r="G8318" s="18" t="str">
        <f t="shared" si="537"/>
        <v/>
      </c>
      <c r="H8318" s="18" t="str">
        <f t="shared" si="538"/>
        <v/>
      </c>
    </row>
    <row r="8319" spans="5:8" x14ac:dyDescent="0.25">
      <c r="E8319" s="18" t="str">
        <f t="shared" si="535"/>
        <v/>
      </c>
      <c r="F8319" s="18" t="str">
        <f t="shared" si="536"/>
        <v/>
      </c>
      <c r="G8319" s="18" t="str">
        <f t="shared" si="537"/>
        <v/>
      </c>
      <c r="H8319" s="18" t="str">
        <f t="shared" si="538"/>
        <v/>
      </c>
    </row>
    <row r="8320" spans="5:8" x14ac:dyDescent="0.25">
      <c r="E8320" s="18" t="str">
        <f t="shared" si="535"/>
        <v/>
      </c>
      <c r="F8320" s="18" t="str">
        <f t="shared" si="536"/>
        <v/>
      </c>
      <c r="G8320" s="18" t="str">
        <f t="shared" si="537"/>
        <v/>
      </c>
      <c r="H8320" s="18" t="str">
        <f t="shared" si="538"/>
        <v/>
      </c>
    </row>
    <row r="8321" spans="5:8" x14ac:dyDescent="0.25">
      <c r="E8321" s="18" t="str">
        <f t="shared" si="535"/>
        <v/>
      </c>
      <c r="F8321" s="18" t="str">
        <f t="shared" si="536"/>
        <v/>
      </c>
      <c r="G8321" s="18" t="str">
        <f t="shared" si="537"/>
        <v/>
      </c>
      <c r="H8321" s="18" t="str">
        <f t="shared" si="538"/>
        <v/>
      </c>
    </row>
    <row r="8322" spans="5:8" x14ac:dyDescent="0.25">
      <c r="E8322" s="18" t="str">
        <f t="shared" si="535"/>
        <v/>
      </c>
      <c r="F8322" s="18" t="str">
        <f t="shared" si="536"/>
        <v/>
      </c>
      <c r="G8322" s="18" t="str">
        <f t="shared" si="537"/>
        <v/>
      </c>
      <c r="H8322" s="18" t="str">
        <f t="shared" si="538"/>
        <v/>
      </c>
    </row>
    <row r="8323" spans="5:8" x14ac:dyDescent="0.25">
      <c r="E8323" s="18" t="str">
        <f t="shared" si="535"/>
        <v/>
      </c>
      <c r="F8323" s="18" t="str">
        <f t="shared" si="536"/>
        <v/>
      </c>
      <c r="G8323" s="18" t="str">
        <f t="shared" si="537"/>
        <v/>
      </c>
      <c r="H8323" s="18" t="str">
        <f t="shared" si="538"/>
        <v/>
      </c>
    </row>
    <row r="8324" spans="5:8" x14ac:dyDescent="0.25">
      <c r="E8324" s="18" t="str">
        <f t="shared" si="535"/>
        <v/>
      </c>
      <c r="F8324" s="18" t="str">
        <f t="shared" si="536"/>
        <v/>
      </c>
      <c r="G8324" s="18" t="str">
        <f t="shared" si="537"/>
        <v/>
      </c>
      <c r="H8324" s="18" t="str">
        <f t="shared" si="538"/>
        <v/>
      </c>
    </row>
    <row r="8325" spans="5:8" x14ac:dyDescent="0.25">
      <c r="E8325" s="18" t="str">
        <f t="shared" si="535"/>
        <v/>
      </c>
      <c r="F8325" s="18" t="str">
        <f t="shared" si="536"/>
        <v/>
      </c>
      <c r="G8325" s="18" t="str">
        <f t="shared" si="537"/>
        <v/>
      </c>
      <c r="H8325" s="18" t="str">
        <f t="shared" si="538"/>
        <v/>
      </c>
    </row>
    <row r="8326" spans="5:8" x14ac:dyDescent="0.25">
      <c r="E8326" s="18" t="str">
        <f t="shared" ref="E8326:E8389" si="539">IF($C8326="","",IFERROR(INDEX(ItemPriceCol,MATCH($C8326,ItemName,0)),""))</f>
        <v/>
      </c>
      <c r="F8326" s="18" t="str">
        <f t="shared" ref="F8326:F8389" si="540">IF(OR($D8326="",$E8326=""),"",$D8326*$E8326)</f>
        <v/>
      </c>
      <c r="G8326" s="18" t="str">
        <f t="shared" ref="G8326:G8389" si="541">IF($C8326="","",IFERROR(INDEX(ItemCostCol,MATCH($C8326,ItemName,0)),""))</f>
        <v/>
      </c>
      <c r="H8326" s="18" t="str">
        <f t="shared" ref="H8326:H8389" si="542">IF(OR($F8326="",$G8326=""),"",$F8326-$D8326*$G8326)</f>
        <v/>
      </c>
    </row>
    <row r="8327" spans="5:8" x14ac:dyDescent="0.25">
      <c r="E8327" s="18" t="str">
        <f t="shared" si="539"/>
        <v/>
      </c>
      <c r="F8327" s="18" t="str">
        <f t="shared" si="540"/>
        <v/>
      </c>
      <c r="G8327" s="18" t="str">
        <f t="shared" si="541"/>
        <v/>
      </c>
      <c r="H8327" s="18" t="str">
        <f t="shared" si="542"/>
        <v/>
      </c>
    </row>
    <row r="8328" spans="5:8" x14ac:dyDescent="0.25">
      <c r="E8328" s="18" t="str">
        <f t="shared" si="539"/>
        <v/>
      </c>
      <c r="F8328" s="18" t="str">
        <f t="shared" si="540"/>
        <v/>
      </c>
      <c r="G8328" s="18" t="str">
        <f t="shared" si="541"/>
        <v/>
      </c>
      <c r="H8328" s="18" t="str">
        <f t="shared" si="542"/>
        <v/>
      </c>
    </row>
    <row r="8329" spans="5:8" x14ac:dyDescent="0.25">
      <c r="E8329" s="18" t="str">
        <f t="shared" si="539"/>
        <v/>
      </c>
      <c r="F8329" s="18" t="str">
        <f t="shared" si="540"/>
        <v/>
      </c>
      <c r="G8329" s="18" t="str">
        <f t="shared" si="541"/>
        <v/>
      </c>
      <c r="H8329" s="18" t="str">
        <f t="shared" si="542"/>
        <v/>
      </c>
    </row>
    <row r="8330" spans="5:8" x14ac:dyDescent="0.25">
      <c r="E8330" s="18" t="str">
        <f t="shared" si="539"/>
        <v/>
      </c>
      <c r="F8330" s="18" t="str">
        <f t="shared" si="540"/>
        <v/>
      </c>
      <c r="G8330" s="18" t="str">
        <f t="shared" si="541"/>
        <v/>
      </c>
      <c r="H8330" s="18" t="str">
        <f t="shared" si="542"/>
        <v/>
      </c>
    </row>
    <row r="8331" spans="5:8" x14ac:dyDescent="0.25">
      <c r="E8331" s="18" t="str">
        <f t="shared" si="539"/>
        <v/>
      </c>
      <c r="F8331" s="18" t="str">
        <f t="shared" si="540"/>
        <v/>
      </c>
      <c r="G8331" s="18" t="str">
        <f t="shared" si="541"/>
        <v/>
      </c>
      <c r="H8331" s="18" t="str">
        <f t="shared" si="542"/>
        <v/>
      </c>
    </row>
    <row r="8332" spans="5:8" x14ac:dyDescent="0.25">
      <c r="E8332" s="18" t="str">
        <f t="shared" si="539"/>
        <v/>
      </c>
      <c r="F8332" s="18" t="str">
        <f t="shared" si="540"/>
        <v/>
      </c>
      <c r="G8332" s="18" t="str">
        <f t="shared" si="541"/>
        <v/>
      </c>
      <c r="H8332" s="18" t="str">
        <f t="shared" si="542"/>
        <v/>
      </c>
    </row>
    <row r="8333" spans="5:8" x14ac:dyDescent="0.25">
      <c r="E8333" s="18" t="str">
        <f t="shared" si="539"/>
        <v/>
      </c>
      <c r="F8333" s="18" t="str">
        <f t="shared" si="540"/>
        <v/>
      </c>
      <c r="G8333" s="18" t="str">
        <f t="shared" si="541"/>
        <v/>
      </c>
      <c r="H8333" s="18" t="str">
        <f t="shared" si="542"/>
        <v/>
      </c>
    </row>
    <row r="8334" spans="5:8" x14ac:dyDescent="0.25">
      <c r="E8334" s="18" t="str">
        <f t="shared" si="539"/>
        <v/>
      </c>
      <c r="F8334" s="18" t="str">
        <f t="shared" si="540"/>
        <v/>
      </c>
      <c r="G8334" s="18" t="str">
        <f t="shared" si="541"/>
        <v/>
      </c>
      <c r="H8334" s="18" t="str">
        <f t="shared" si="542"/>
        <v/>
      </c>
    </row>
    <row r="8335" spans="5:8" x14ac:dyDescent="0.25">
      <c r="E8335" s="18" t="str">
        <f t="shared" si="539"/>
        <v/>
      </c>
      <c r="F8335" s="18" t="str">
        <f t="shared" si="540"/>
        <v/>
      </c>
      <c r="G8335" s="18" t="str">
        <f t="shared" si="541"/>
        <v/>
      </c>
      <c r="H8335" s="18" t="str">
        <f t="shared" si="542"/>
        <v/>
      </c>
    </row>
    <row r="8336" spans="5:8" x14ac:dyDescent="0.25">
      <c r="E8336" s="18" t="str">
        <f t="shared" si="539"/>
        <v/>
      </c>
      <c r="F8336" s="18" t="str">
        <f t="shared" si="540"/>
        <v/>
      </c>
      <c r="G8336" s="18" t="str">
        <f t="shared" si="541"/>
        <v/>
      </c>
      <c r="H8336" s="18" t="str">
        <f t="shared" si="542"/>
        <v/>
      </c>
    </row>
    <row r="8337" spans="5:8" x14ac:dyDescent="0.25">
      <c r="E8337" s="18" t="str">
        <f t="shared" si="539"/>
        <v/>
      </c>
      <c r="F8337" s="18" t="str">
        <f t="shared" si="540"/>
        <v/>
      </c>
      <c r="G8337" s="18" t="str">
        <f t="shared" si="541"/>
        <v/>
      </c>
      <c r="H8337" s="18" t="str">
        <f t="shared" si="542"/>
        <v/>
      </c>
    </row>
    <row r="8338" spans="5:8" x14ac:dyDescent="0.25">
      <c r="E8338" s="18" t="str">
        <f t="shared" si="539"/>
        <v/>
      </c>
      <c r="F8338" s="18" t="str">
        <f t="shared" si="540"/>
        <v/>
      </c>
      <c r="G8338" s="18" t="str">
        <f t="shared" si="541"/>
        <v/>
      </c>
      <c r="H8338" s="18" t="str">
        <f t="shared" si="542"/>
        <v/>
      </c>
    </row>
    <row r="8339" spans="5:8" x14ac:dyDescent="0.25">
      <c r="E8339" s="18" t="str">
        <f t="shared" si="539"/>
        <v/>
      </c>
      <c r="F8339" s="18" t="str">
        <f t="shared" si="540"/>
        <v/>
      </c>
      <c r="G8339" s="18" t="str">
        <f t="shared" si="541"/>
        <v/>
      </c>
      <c r="H8339" s="18" t="str">
        <f t="shared" si="542"/>
        <v/>
      </c>
    </row>
    <row r="8340" spans="5:8" x14ac:dyDescent="0.25">
      <c r="E8340" s="18" t="str">
        <f t="shared" si="539"/>
        <v/>
      </c>
      <c r="F8340" s="18" t="str">
        <f t="shared" si="540"/>
        <v/>
      </c>
      <c r="G8340" s="18" t="str">
        <f t="shared" si="541"/>
        <v/>
      </c>
      <c r="H8340" s="18" t="str">
        <f t="shared" si="542"/>
        <v/>
      </c>
    </row>
    <row r="8341" spans="5:8" x14ac:dyDescent="0.25">
      <c r="E8341" s="18" t="str">
        <f t="shared" si="539"/>
        <v/>
      </c>
      <c r="F8341" s="18" t="str">
        <f t="shared" si="540"/>
        <v/>
      </c>
      <c r="G8341" s="18" t="str">
        <f t="shared" si="541"/>
        <v/>
      </c>
      <c r="H8341" s="18" t="str">
        <f t="shared" si="542"/>
        <v/>
      </c>
    </row>
    <row r="8342" spans="5:8" x14ac:dyDescent="0.25">
      <c r="E8342" s="18" t="str">
        <f t="shared" si="539"/>
        <v/>
      </c>
      <c r="F8342" s="18" t="str">
        <f t="shared" si="540"/>
        <v/>
      </c>
      <c r="G8342" s="18" t="str">
        <f t="shared" si="541"/>
        <v/>
      </c>
      <c r="H8342" s="18" t="str">
        <f t="shared" si="542"/>
        <v/>
      </c>
    </row>
    <row r="8343" spans="5:8" x14ac:dyDescent="0.25">
      <c r="E8343" s="18" t="str">
        <f t="shared" si="539"/>
        <v/>
      </c>
      <c r="F8343" s="18" t="str">
        <f t="shared" si="540"/>
        <v/>
      </c>
      <c r="G8343" s="18" t="str">
        <f t="shared" si="541"/>
        <v/>
      </c>
      <c r="H8343" s="18" t="str">
        <f t="shared" si="542"/>
        <v/>
      </c>
    </row>
    <row r="8344" spans="5:8" x14ac:dyDescent="0.25">
      <c r="E8344" s="18" t="str">
        <f t="shared" si="539"/>
        <v/>
      </c>
      <c r="F8344" s="18" t="str">
        <f t="shared" si="540"/>
        <v/>
      </c>
      <c r="G8344" s="18" t="str">
        <f t="shared" si="541"/>
        <v/>
      </c>
      <c r="H8344" s="18" t="str">
        <f t="shared" si="542"/>
        <v/>
      </c>
    </row>
    <row r="8345" spans="5:8" x14ac:dyDescent="0.25">
      <c r="E8345" s="18" t="str">
        <f t="shared" si="539"/>
        <v/>
      </c>
      <c r="F8345" s="18" t="str">
        <f t="shared" si="540"/>
        <v/>
      </c>
      <c r="G8345" s="18" t="str">
        <f t="shared" si="541"/>
        <v/>
      </c>
      <c r="H8345" s="18" t="str">
        <f t="shared" si="542"/>
        <v/>
      </c>
    </row>
    <row r="8346" spans="5:8" x14ac:dyDescent="0.25">
      <c r="E8346" s="18" t="str">
        <f t="shared" si="539"/>
        <v/>
      </c>
      <c r="F8346" s="18" t="str">
        <f t="shared" si="540"/>
        <v/>
      </c>
      <c r="G8346" s="18" t="str">
        <f t="shared" si="541"/>
        <v/>
      </c>
      <c r="H8346" s="18" t="str">
        <f t="shared" si="542"/>
        <v/>
      </c>
    </row>
    <row r="8347" spans="5:8" x14ac:dyDescent="0.25">
      <c r="E8347" s="18" t="str">
        <f t="shared" si="539"/>
        <v/>
      </c>
      <c r="F8347" s="18" t="str">
        <f t="shared" si="540"/>
        <v/>
      </c>
      <c r="G8347" s="18" t="str">
        <f t="shared" si="541"/>
        <v/>
      </c>
      <c r="H8347" s="18" t="str">
        <f t="shared" si="542"/>
        <v/>
      </c>
    </row>
    <row r="8348" spans="5:8" x14ac:dyDescent="0.25">
      <c r="E8348" s="18" t="str">
        <f t="shared" si="539"/>
        <v/>
      </c>
      <c r="F8348" s="18" t="str">
        <f t="shared" si="540"/>
        <v/>
      </c>
      <c r="G8348" s="18" t="str">
        <f t="shared" si="541"/>
        <v/>
      </c>
      <c r="H8348" s="18" t="str">
        <f t="shared" si="542"/>
        <v/>
      </c>
    </row>
    <row r="8349" spans="5:8" x14ac:dyDescent="0.25">
      <c r="E8349" s="18" t="str">
        <f t="shared" si="539"/>
        <v/>
      </c>
      <c r="F8349" s="18" t="str">
        <f t="shared" si="540"/>
        <v/>
      </c>
      <c r="G8349" s="18" t="str">
        <f t="shared" si="541"/>
        <v/>
      </c>
      <c r="H8349" s="18" t="str">
        <f t="shared" si="542"/>
        <v/>
      </c>
    </row>
    <row r="8350" spans="5:8" x14ac:dyDescent="0.25">
      <c r="E8350" s="18" t="str">
        <f t="shared" si="539"/>
        <v/>
      </c>
      <c r="F8350" s="18" t="str">
        <f t="shared" si="540"/>
        <v/>
      </c>
      <c r="G8350" s="18" t="str">
        <f t="shared" si="541"/>
        <v/>
      </c>
      <c r="H8350" s="18" t="str">
        <f t="shared" si="542"/>
        <v/>
      </c>
    </row>
    <row r="8351" spans="5:8" x14ac:dyDescent="0.25">
      <c r="E8351" s="18" t="str">
        <f t="shared" si="539"/>
        <v/>
      </c>
      <c r="F8351" s="18" t="str">
        <f t="shared" si="540"/>
        <v/>
      </c>
      <c r="G8351" s="18" t="str">
        <f t="shared" si="541"/>
        <v/>
      </c>
      <c r="H8351" s="18" t="str">
        <f t="shared" si="542"/>
        <v/>
      </c>
    </row>
    <row r="8352" spans="5:8" x14ac:dyDescent="0.25">
      <c r="E8352" s="18" t="str">
        <f t="shared" si="539"/>
        <v/>
      </c>
      <c r="F8352" s="18" t="str">
        <f t="shared" si="540"/>
        <v/>
      </c>
      <c r="G8352" s="18" t="str">
        <f t="shared" si="541"/>
        <v/>
      </c>
      <c r="H8352" s="18" t="str">
        <f t="shared" si="542"/>
        <v/>
      </c>
    </row>
    <row r="8353" spans="5:8" x14ac:dyDescent="0.25">
      <c r="E8353" s="18" t="str">
        <f t="shared" si="539"/>
        <v/>
      </c>
      <c r="F8353" s="18" t="str">
        <f t="shared" si="540"/>
        <v/>
      </c>
      <c r="G8353" s="18" t="str">
        <f t="shared" si="541"/>
        <v/>
      </c>
      <c r="H8353" s="18" t="str">
        <f t="shared" si="542"/>
        <v/>
      </c>
    </row>
    <row r="8354" spans="5:8" x14ac:dyDescent="0.25">
      <c r="E8354" s="18" t="str">
        <f t="shared" si="539"/>
        <v/>
      </c>
      <c r="F8354" s="18" t="str">
        <f t="shared" si="540"/>
        <v/>
      </c>
      <c r="G8354" s="18" t="str">
        <f t="shared" si="541"/>
        <v/>
      </c>
      <c r="H8354" s="18" t="str">
        <f t="shared" si="542"/>
        <v/>
      </c>
    </row>
    <row r="8355" spans="5:8" x14ac:dyDescent="0.25">
      <c r="E8355" s="18" t="str">
        <f t="shared" si="539"/>
        <v/>
      </c>
      <c r="F8355" s="18" t="str">
        <f t="shared" si="540"/>
        <v/>
      </c>
      <c r="G8355" s="18" t="str">
        <f t="shared" si="541"/>
        <v/>
      </c>
      <c r="H8355" s="18" t="str">
        <f t="shared" si="542"/>
        <v/>
      </c>
    </row>
    <row r="8356" spans="5:8" x14ac:dyDescent="0.25">
      <c r="E8356" s="18" t="str">
        <f t="shared" si="539"/>
        <v/>
      </c>
      <c r="F8356" s="18" t="str">
        <f t="shared" si="540"/>
        <v/>
      </c>
      <c r="G8356" s="18" t="str">
        <f t="shared" si="541"/>
        <v/>
      </c>
      <c r="H8356" s="18" t="str">
        <f t="shared" si="542"/>
        <v/>
      </c>
    </row>
    <row r="8357" spans="5:8" x14ac:dyDescent="0.25">
      <c r="E8357" s="18" t="str">
        <f t="shared" si="539"/>
        <v/>
      </c>
      <c r="F8357" s="18" t="str">
        <f t="shared" si="540"/>
        <v/>
      </c>
      <c r="G8357" s="18" t="str">
        <f t="shared" si="541"/>
        <v/>
      </c>
      <c r="H8357" s="18" t="str">
        <f t="shared" si="542"/>
        <v/>
      </c>
    </row>
    <row r="8358" spans="5:8" x14ac:dyDescent="0.25">
      <c r="E8358" s="18" t="str">
        <f t="shared" si="539"/>
        <v/>
      </c>
      <c r="F8358" s="18" t="str">
        <f t="shared" si="540"/>
        <v/>
      </c>
      <c r="G8358" s="18" t="str">
        <f t="shared" si="541"/>
        <v/>
      </c>
      <c r="H8358" s="18" t="str">
        <f t="shared" si="542"/>
        <v/>
      </c>
    </row>
    <row r="8359" spans="5:8" x14ac:dyDescent="0.25">
      <c r="E8359" s="18" t="str">
        <f t="shared" si="539"/>
        <v/>
      </c>
      <c r="F8359" s="18" t="str">
        <f t="shared" si="540"/>
        <v/>
      </c>
      <c r="G8359" s="18" t="str">
        <f t="shared" si="541"/>
        <v/>
      </c>
      <c r="H8359" s="18" t="str">
        <f t="shared" si="542"/>
        <v/>
      </c>
    </row>
    <row r="8360" spans="5:8" x14ac:dyDescent="0.25">
      <c r="E8360" s="18" t="str">
        <f t="shared" si="539"/>
        <v/>
      </c>
      <c r="F8360" s="18" t="str">
        <f t="shared" si="540"/>
        <v/>
      </c>
      <c r="G8360" s="18" t="str">
        <f t="shared" si="541"/>
        <v/>
      </c>
      <c r="H8360" s="18" t="str">
        <f t="shared" si="542"/>
        <v/>
      </c>
    </row>
    <row r="8361" spans="5:8" x14ac:dyDescent="0.25">
      <c r="E8361" s="18" t="str">
        <f t="shared" si="539"/>
        <v/>
      </c>
      <c r="F8361" s="18" t="str">
        <f t="shared" si="540"/>
        <v/>
      </c>
      <c r="G8361" s="18" t="str">
        <f t="shared" si="541"/>
        <v/>
      </c>
      <c r="H8361" s="18" t="str">
        <f t="shared" si="542"/>
        <v/>
      </c>
    </row>
    <row r="8362" spans="5:8" x14ac:dyDescent="0.25">
      <c r="E8362" s="18" t="str">
        <f t="shared" si="539"/>
        <v/>
      </c>
      <c r="F8362" s="18" t="str">
        <f t="shared" si="540"/>
        <v/>
      </c>
      <c r="G8362" s="18" t="str">
        <f t="shared" si="541"/>
        <v/>
      </c>
      <c r="H8362" s="18" t="str">
        <f t="shared" si="542"/>
        <v/>
      </c>
    </row>
    <row r="8363" spans="5:8" x14ac:dyDescent="0.25">
      <c r="E8363" s="18" t="str">
        <f t="shared" si="539"/>
        <v/>
      </c>
      <c r="F8363" s="18" t="str">
        <f t="shared" si="540"/>
        <v/>
      </c>
      <c r="G8363" s="18" t="str">
        <f t="shared" si="541"/>
        <v/>
      </c>
      <c r="H8363" s="18" t="str">
        <f t="shared" si="542"/>
        <v/>
      </c>
    </row>
    <row r="8364" spans="5:8" x14ac:dyDescent="0.25">
      <c r="E8364" s="18" t="str">
        <f t="shared" si="539"/>
        <v/>
      </c>
      <c r="F8364" s="18" t="str">
        <f t="shared" si="540"/>
        <v/>
      </c>
      <c r="G8364" s="18" t="str">
        <f t="shared" si="541"/>
        <v/>
      </c>
      <c r="H8364" s="18" t="str">
        <f t="shared" si="542"/>
        <v/>
      </c>
    </row>
    <row r="8365" spans="5:8" x14ac:dyDescent="0.25">
      <c r="E8365" s="18" t="str">
        <f t="shared" si="539"/>
        <v/>
      </c>
      <c r="F8365" s="18" t="str">
        <f t="shared" si="540"/>
        <v/>
      </c>
      <c r="G8365" s="18" t="str">
        <f t="shared" si="541"/>
        <v/>
      </c>
      <c r="H8365" s="18" t="str">
        <f t="shared" si="542"/>
        <v/>
      </c>
    </row>
    <row r="8366" spans="5:8" x14ac:dyDescent="0.25">
      <c r="E8366" s="18" t="str">
        <f t="shared" si="539"/>
        <v/>
      </c>
      <c r="F8366" s="18" t="str">
        <f t="shared" si="540"/>
        <v/>
      </c>
      <c r="G8366" s="18" t="str">
        <f t="shared" si="541"/>
        <v/>
      </c>
      <c r="H8366" s="18" t="str">
        <f t="shared" si="542"/>
        <v/>
      </c>
    </row>
    <row r="8367" spans="5:8" x14ac:dyDescent="0.25">
      <c r="E8367" s="18" t="str">
        <f t="shared" si="539"/>
        <v/>
      </c>
      <c r="F8367" s="18" t="str">
        <f t="shared" si="540"/>
        <v/>
      </c>
      <c r="G8367" s="18" t="str">
        <f t="shared" si="541"/>
        <v/>
      </c>
      <c r="H8367" s="18" t="str">
        <f t="shared" si="542"/>
        <v/>
      </c>
    </row>
    <row r="8368" spans="5:8" x14ac:dyDescent="0.25">
      <c r="E8368" s="18" t="str">
        <f t="shared" si="539"/>
        <v/>
      </c>
      <c r="F8368" s="18" t="str">
        <f t="shared" si="540"/>
        <v/>
      </c>
      <c r="G8368" s="18" t="str">
        <f t="shared" si="541"/>
        <v/>
      </c>
      <c r="H8368" s="18" t="str">
        <f t="shared" si="542"/>
        <v/>
      </c>
    </row>
    <row r="8369" spans="5:8" x14ac:dyDescent="0.25">
      <c r="E8369" s="18" t="str">
        <f t="shared" si="539"/>
        <v/>
      </c>
      <c r="F8369" s="18" t="str">
        <f t="shared" si="540"/>
        <v/>
      </c>
      <c r="G8369" s="18" t="str">
        <f t="shared" si="541"/>
        <v/>
      </c>
      <c r="H8369" s="18" t="str">
        <f t="shared" si="542"/>
        <v/>
      </c>
    </row>
    <row r="8370" spans="5:8" x14ac:dyDescent="0.25">
      <c r="E8370" s="18" t="str">
        <f t="shared" si="539"/>
        <v/>
      </c>
      <c r="F8370" s="18" t="str">
        <f t="shared" si="540"/>
        <v/>
      </c>
      <c r="G8370" s="18" t="str">
        <f t="shared" si="541"/>
        <v/>
      </c>
      <c r="H8370" s="18" t="str">
        <f t="shared" si="542"/>
        <v/>
      </c>
    </row>
    <row r="8371" spans="5:8" x14ac:dyDescent="0.25">
      <c r="E8371" s="18" t="str">
        <f t="shared" si="539"/>
        <v/>
      </c>
      <c r="F8371" s="18" t="str">
        <f t="shared" si="540"/>
        <v/>
      </c>
      <c r="G8371" s="18" t="str">
        <f t="shared" si="541"/>
        <v/>
      </c>
      <c r="H8371" s="18" t="str">
        <f t="shared" si="542"/>
        <v/>
      </c>
    </row>
    <row r="8372" spans="5:8" x14ac:dyDescent="0.25">
      <c r="E8372" s="18" t="str">
        <f t="shared" si="539"/>
        <v/>
      </c>
      <c r="F8372" s="18" t="str">
        <f t="shared" si="540"/>
        <v/>
      </c>
      <c r="G8372" s="18" t="str">
        <f t="shared" si="541"/>
        <v/>
      </c>
      <c r="H8372" s="18" t="str">
        <f t="shared" si="542"/>
        <v/>
      </c>
    </row>
    <row r="8373" spans="5:8" x14ac:dyDescent="0.25">
      <c r="E8373" s="18" t="str">
        <f t="shared" si="539"/>
        <v/>
      </c>
      <c r="F8373" s="18" t="str">
        <f t="shared" si="540"/>
        <v/>
      </c>
      <c r="G8373" s="18" t="str">
        <f t="shared" si="541"/>
        <v/>
      </c>
      <c r="H8373" s="18" t="str">
        <f t="shared" si="542"/>
        <v/>
      </c>
    </row>
    <row r="8374" spans="5:8" x14ac:dyDescent="0.25">
      <c r="E8374" s="18" t="str">
        <f t="shared" si="539"/>
        <v/>
      </c>
      <c r="F8374" s="18" t="str">
        <f t="shared" si="540"/>
        <v/>
      </c>
      <c r="G8374" s="18" t="str">
        <f t="shared" si="541"/>
        <v/>
      </c>
      <c r="H8374" s="18" t="str">
        <f t="shared" si="542"/>
        <v/>
      </c>
    </row>
    <row r="8375" spans="5:8" x14ac:dyDescent="0.25">
      <c r="E8375" s="18" t="str">
        <f t="shared" si="539"/>
        <v/>
      </c>
      <c r="F8375" s="18" t="str">
        <f t="shared" si="540"/>
        <v/>
      </c>
      <c r="G8375" s="18" t="str">
        <f t="shared" si="541"/>
        <v/>
      </c>
      <c r="H8375" s="18" t="str">
        <f t="shared" si="542"/>
        <v/>
      </c>
    </row>
    <row r="8376" spans="5:8" x14ac:dyDescent="0.25">
      <c r="E8376" s="18" t="str">
        <f t="shared" si="539"/>
        <v/>
      </c>
      <c r="F8376" s="18" t="str">
        <f t="shared" si="540"/>
        <v/>
      </c>
      <c r="G8376" s="18" t="str">
        <f t="shared" si="541"/>
        <v/>
      </c>
      <c r="H8376" s="18" t="str">
        <f t="shared" si="542"/>
        <v/>
      </c>
    </row>
    <row r="8377" spans="5:8" x14ac:dyDescent="0.25">
      <c r="E8377" s="18" t="str">
        <f t="shared" si="539"/>
        <v/>
      </c>
      <c r="F8377" s="18" t="str">
        <f t="shared" si="540"/>
        <v/>
      </c>
      <c r="G8377" s="18" t="str">
        <f t="shared" si="541"/>
        <v/>
      </c>
      <c r="H8377" s="18" t="str">
        <f t="shared" si="542"/>
        <v/>
      </c>
    </row>
    <row r="8378" spans="5:8" x14ac:dyDescent="0.25">
      <c r="E8378" s="18" t="str">
        <f t="shared" si="539"/>
        <v/>
      </c>
      <c r="F8378" s="18" t="str">
        <f t="shared" si="540"/>
        <v/>
      </c>
      <c r="G8378" s="18" t="str">
        <f t="shared" si="541"/>
        <v/>
      </c>
      <c r="H8378" s="18" t="str">
        <f t="shared" si="542"/>
        <v/>
      </c>
    </row>
    <row r="8379" spans="5:8" x14ac:dyDescent="0.25">
      <c r="E8379" s="18" t="str">
        <f t="shared" si="539"/>
        <v/>
      </c>
      <c r="F8379" s="18" t="str">
        <f t="shared" si="540"/>
        <v/>
      </c>
      <c r="G8379" s="18" t="str">
        <f t="shared" si="541"/>
        <v/>
      </c>
      <c r="H8379" s="18" t="str">
        <f t="shared" si="542"/>
        <v/>
      </c>
    </row>
    <row r="8380" spans="5:8" x14ac:dyDescent="0.25">
      <c r="E8380" s="18" t="str">
        <f t="shared" si="539"/>
        <v/>
      </c>
      <c r="F8380" s="18" t="str">
        <f t="shared" si="540"/>
        <v/>
      </c>
      <c r="G8380" s="18" t="str">
        <f t="shared" si="541"/>
        <v/>
      </c>
      <c r="H8380" s="18" t="str">
        <f t="shared" si="542"/>
        <v/>
      </c>
    </row>
    <row r="8381" spans="5:8" x14ac:dyDescent="0.25">
      <c r="E8381" s="18" t="str">
        <f t="shared" si="539"/>
        <v/>
      </c>
      <c r="F8381" s="18" t="str">
        <f t="shared" si="540"/>
        <v/>
      </c>
      <c r="G8381" s="18" t="str">
        <f t="shared" si="541"/>
        <v/>
      </c>
      <c r="H8381" s="18" t="str">
        <f t="shared" si="542"/>
        <v/>
      </c>
    </row>
    <row r="8382" spans="5:8" x14ac:dyDescent="0.25">
      <c r="E8382" s="18" t="str">
        <f t="shared" si="539"/>
        <v/>
      </c>
      <c r="F8382" s="18" t="str">
        <f t="shared" si="540"/>
        <v/>
      </c>
      <c r="G8382" s="18" t="str">
        <f t="shared" si="541"/>
        <v/>
      </c>
      <c r="H8382" s="18" t="str">
        <f t="shared" si="542"/>
        <v/>
      </c>
    </row>
    <row r="8383" spans="5:8" x14ac:dyDescent="0.25">
      <c r="E8383" s="18" t="str">
        <f t="shared" si="539"/>
        <v/>
      </c>
      <c r="F8383" s="18" t="str">
        <f t="shared" si="540"/>
        <v/>
      </c>
      <c r="G8383" s="18" t="str">
        <f t="shared" si="541"/>
        <v/>
      </c>
      <c r="H8383" s="18" t="str">
        <f t="shared" si="542"/>
        <v/>
      </c>
    </row>
    <row r="8384" spans="5:8" x14ac:dyDescent="0.25">
      <c r="E8384" s="18" t="str">
        <f t="shared" si="539"/>
        <v/>
      </c>
      <c r="F8384" s="18" t="str">
        <f t="shared" si="540"/>
        <v/>
      </c>
      <c r="G8384" s="18" t="str">
        <f t="shared" si="541"/>
        <v/>
      </c>
      <c r="H8384" s="18" t="str">
        <f t="shared" si="542"/>
        <v/>
      </c>
    </row>
    <row r="8385" spans="5:8" x14ac:dyDescent="0.25">
      <c r="E8385" s="18" t="str">
        <f t="shared" si="539"/>
        <v/>
      </c>
      <c r="F8385" s="18" t="str">
        <f t="shared" si="540"/>
        <v/>
      </c>
      <c r="G8385" s="18" t="str">
        <f t="shared" si="541"/>
        <v/>
      </c>
      <c r="H8385" s="18" t="str">
        <f t="shared" si="542"/>
        <v/>
      </c>
    </row>
    <row r="8386" spans="5:8" x14ac:dyDescent="0.25">
      <c r="E8386" s="18" t="str">
        <f t="shared" si="539"/>
        <v/>
      </c>
      <c r="F8386" s="18" t="str">
        <f t="shared" si="540"/>
        <v/>
      </c>
      <c r="G8386" s="18" t="str">
        <f t="shared" si="541"/>
        <v/>
      </c>
      <c r="H8386" s="18" t="str">
        <f t="shared" si="542"/>
        <v/>
      </c>
    </row>
    <row r="8387" spans="5:8" x14ac:dyDescent="0.25">
      <c r="E8387" s="18" t="str">
        <f t="shared" si="539"/>
        <v/>
      </c>
      <c r="F8387" s="18" t="str">
        <f t="shared" si="540"/>
        <v/>
      </c>
      <c r="G8387" s="18" t="str">
        <f t="shared" si="541"/>
        <v/>
      </c>
      <c r="H8387" s="18" t="str">
        <f t="shared" si="542"/>
        <v/>
      </c>
    </row>
    <row r="8388" spans="5:8" x14ac:dyDescent="0.25">
      <c r="E8388" s="18" t="str">
        <f t="shared" si="539"/>
        <v/>
      </c>
      <c r="F8388" s="18" t="str">
        <f t="shared" si="540"/>
        <v/>
      </c>
      <c r="G8388" s="18" t="str">
        <f t="shared" si="541"/>
        <v/>
      </c>
      <c r="H8388" s="18" t="str">
        <f t="shared" si="542"/>
        <v/>
      </c>
    </row>
    <row r="8389" spans="5:8" x14ac:dyDescent="0.25">
      <c r="E8389" s="18" t="str">
        <f t="shared" si="539"/>
        <v/>
      </c>
      <c r="F8389" s="18" t="str">
        <f t="shared" si="540"/>
        <v/>
      </c>
      <c r="G8389" s="18" t="str">
        <f t="shared" si="541"/>
        <v/>
      </c>
      <c r="H8389" s="18" t="str">
        <f t="shared" si="542"/>
        <v/>
      </c>
    </row>
    <row r="8390" spans="5:8" x14ac:dyDescent="0.25">
      <c r="E8390" s="18" t="str">
        <f t="shared" ref="E8390:E8453" si="543">IF($C8390="","",IFERROR(INDEX(ItemPriceCol,MATCH($C8390,ItemName,0)),""))</f>
        <v/>
      </c>
      <c r="F8390" s="18" t="str">
        <f t="shared" ref="F8390:F8453" si="544">IF(OR($D8390="",$E8390=""),"",$D8390*$E8390)</f>
        <v/>
      </c>
      <c r="G8390" s="18" t="str">
        <f t="shared" ref="G8390:G8453" si="545">IF($C8390="","",IFERROR(INDEX(ItemCostCol,MATCH($C8390,ItemName,0)),""))</f>
        <v/>
      </c>
      <c r="H8390" s="18" t="str">
        <f t="shared" ref="H8390:H8453" si="546">IF(OR($F8390="",$G8390=""),"",$F8390-$D8390*$G8390)</f>
        <v/>
      </c>
    </row>
    <row r="8391" spans="5:8" x14ac:dyDescent="0.25">
      <c r="E8391" s="18" t="str">
        <f t="shared" si="543"/>
        <v/>
      </c>
      <c r="F8391" s="18" t="str">
        <f t="shared" si="544"/>
        <v/>
      </c>
      <c r="G8391" s="18" t="str">
        <f t="shared" si="545"/>
        <v/>
      </c>
      <c r="H8391" s="18" t="str">
        <f t="shared" si="546"/>
        <v/>
      </c>
    </row>
    <row r="8392" spans="5:8" x14ac:dyDescent="0.25">
      <c r="E8392" s="18" t="str">
        <f t="shared" si="543"/>
        <v/>
      </c>
      <c r="F8392" s="18" t="str">
        <f t="shared" si="544"/>
        <v/>
      </c>
      <c r="G8392" s="18" t="str">
        <f t="shared" si="545"/>
        <v/>
      </c>
      <c r="H8392" s="18" t="str">
        <f t="shared" si="546"/>
        <v/>
      </c>
    </row>
    <row r="8393" spans="5:8" x14ac:dyDescent="0.25">
      <c r="E8393" s="18" t="str">
        <f t="shared" si="543"/>
        <v/>
      </c>
      <c r="F8393" s="18" t="str">
        <f t="shared" si="544"/>
        <v/>
      </c>
      <c r="G8393" s="18" t="str">
        <f t="shared" si="545"/>
        <v/>
      </c>
      <c r="H8393" s="18" t="str">
        <f t="shared" si="546"/>
        <v/>
      </c>
    </row>
    <row r="8394" spans="5:8" x14ac:dyDescent="0.25">
      <c r="E8394" s="18" t="str">
        <f t="shared" si="543"/>
        <v/>
      </c>
      <c r="F8394" s="18" t="str">
        <f t="shared" si="544"/>
        <v/>
      </c>
      <c r="G8394" s="18" t="str">
        <f t="shared" si="545"/>
        <v/>
      </c>
      <c r="H8394" s="18" t="str">
        <f t="shared" si="546"/>
        <v/>
      </c>
    </row>
    <row r="8395" spans="5:8" x14ac:dyDescent="0.25">
      <c r="E8395" s="18" t="str">
        <f t="shared" si="543"/>
        <v/>
      </c>
      <c r="F8395" s="18" t="str">
        <f t="shared" si="544"/>
        <v/>
      </c>
      <c r="G8395" s="18" t="str">
        <f t="shared" si="545"/>
        <v/>
      </c>
      <c r="H8395" s="18" t="str">
        <f t="shared" si="546"/>
        <v/>
      </c>
    </row>
    <row r="8396" spans="5:8" x14ac:dyDescent="0.25">
      <c r="E8396" s="18" t="str">
        <f t="shared" si="543"/>
        <v/>
      </c>
      <c r="F8396" s="18" t="str">
        <f t="shared" si="544"/>
        <v/>
      </c>
      <c r="G8396" s="18" t="str">
        <f t="shared" si="545"/>
        <v/>
      </c>
      <c r="H8396" s="18" t="str">
        <f t="shared" si="546"/>
        <v/>
      </c>
    </row>
    <row r="8397" spans="5:8" x14ac:dyDescent="0.25">
      <c r="E8397" s="18" t="str">
        <f t="shared" si="543"/>
        <v/>
      </c>
      <c r="F8397" s="18" t="str">
        <f t="shared" si="544"/>
        <v/>
      </c>
      <c r="G8397" s="18" t="str">
        <f t="shared" si="545"/>
        <v/>
      </c>
      <c r="H8397" s="18" t="str">
        <f t="shared" si="546"/>
        <v/>
      </c>
    </row>
    <row r="8398" spans="5:8" x14ac:dyDescent="0.25">
      <c r="E8398" s="18" t="str">
        <f t="shared" si="543"/>
        <v/>
      </c>
      <c r="F8398" s="18" t="str">
        <f t="shared" si="544"/>
        <v/>
      </c>
      <c r="G8398" s="18" t="str">
        <f t="shared" si="545"/>
        <v/>
      </c>
      <c r="H8398" s="18" t="str">
        <f t="shared" si="546"/>
        <v/>
      </c>
    </row>
    <row r="8399" spans="5:8" x14ac:dyDescent="0.25">
      <c r="E8399" s="18" t="str">
        <f t="shared" si="543"/>
        <v/>
      </c>
      <c r="F8399" s="18" t="str">
        <f t="shared" si="544"/>
        <v/>
      </c>
      <c r="G8399" s="18" t="str">
        <f t="shared" si="545"/>
        <v/>
      </c>
      <c r="H8399" s="18" t="str">
        <f t="shared" si="546"/>
        <v/>
      </c>
    </row>
    <row r="8400" spans="5:8" x14ac:dyDescent="0.25">
      <c r="E8400" s="18" t="str">
        <f t="shared" si="543"/>
        <v/>
      </c>
      <c r="F8400" s="18" t="str">
        <f t="shared" si="544"/>
        <v/>
      </c>
      <c r="G8400" s="18" t="str">
        <f t="shared" si="545"/>
        <v/>
      </c>
      <c r="H8400" s="18" t="str">
        <f t="shared" si="546"/>
        <v/>
      </c>
    </row>
    <row r="8401" spans="5:8" x14ac:dyDescent="0.25">
      <c r="E8401" s="18" t="str">
        <f t="shared" si="543"/>
        <v/>
      </c>
      <c r="F8401" s="18" t="str">
        <f t="shared" si="544"/>
        <v/>
      </c>
      <c r="G8401" s="18" t="str">
        <f t="shared" si="545"/>
        <v/>
      </c>
      <c r="H8401" s="18" t="str">
        <f t="shared" si="546"/>
        <v/>
      </c>
    </row>
    <row r="8402" spans="5:8" x14ac:dyDescent="0.25">
      <c r="E8402" s="18" t="str">
        <f t="shared" si="543"/>
        <v/>
      </c>
      <c r="F8402" s="18" t="str">
        <f t="shared" si="544"/>
        <v/>
      </c>
      <c r="G8402" s="18" t="str">
        <f t="shared" si="545"/>
        <v/>
      </c>
      <c r="H8402" s="18" t="str">
        <f t="shared" si="546"/>
        <v/>
      </c>
    </row>
    <row r="8403" spans="5:8" x14ac:dyDescent="0.25">
      <c r="E8403" s="18" t="str">
        <f t="shared" si="543"/>
        <v/>
      </c>
      <c r="F8403" s="18" t="str">
        <f t="shared" si="544"/>
        <v/>
      </c>
      <c r="G8403" s="18" t="str">
        <f t="shared" si="545"/>
        <v/>
      </c>
      <c r="H8403" s="18" t="str">
        <f t="shared" si="546"/>
        <v/>
      </c>
    </row>
    <row r="8404" spans="5:8" x14ac:dyDescent="0.25">
      <c r="E8404" s="18" t="str">
        <f t="shared" si="543"/>
        <v/>
      </c>
      <c r="F8404" s="18" t="str">
        <f t="shared" si="544"/>
        <v/>
      </c>
      <c r="G8404" s="18" t="str">
        <f t="shared" si="545"/>
        <v/>
      </c>
      <c r="H8404" s="18" t="str">
        <f t="shared" si="546"/>
        <v/>
      </c>
    </row>
    <row r="8405" spans="5:8" x14ac:dyDescent="0.25">
      <c r="E8405" s="18" t="str">
        <f t="shared" si="543"/>
        <v/>
      </c>
      <c r="F8405" s="18" t="str">
        <f t="shared" si="544"/>
        <v/>
      </c>
      <c r="G8405" s="18" t="str">
        <f t="shared" si="545"/>
        <v/>
      </c>
      <c r="H8405" s="18" t="str">
        <f t="shared" si="546"/>
        <v/>
      </c>
    </row>
    <row r="8406" spans="5:8" x14ac:dyDescent="0.25">
      <c r="E8406" s="18" t="str">
        <f t="shared" si="543"/>
        <v/>
      </c>
      <c r="F8406" s="18" t="str">
        <f t="shared" si="544"/>
        <v/>
      </c>
      <c r="G8406" s="18" t="str">
        <f t="shared" si="545"/>
        <v/>
      </c>
      <c r="H8406" s="18" t="str">
        <f t="shared" si="546"/>
        <v/>
      </c>
    </row>
    <row r="8407" spans="5:8" x14ac:dyDescent="0.25">
      <c r="E8407" s="18" t="str">
        <f t="shared" si="543"/>
        <v/>
      </c>
      <c r="F8407" s="18" t="str">
        <f t="shared" si="544"/>
        <v/>
      </c>
      <c r="G8407" s="18" t="str">
        <f t="shared" si="545"/>
        <v/>
      </c>
      <c r="H8407" s="18" t="str">
        <f t="shared" si="546"/>
        <v/>
      </c>
    </row>
    <row r="8408" spans="5:8" x14ac:dyDescent="0.25">
      <c r="E8408" s="18" t="str">
        <f t="shared" si="543"/>
        <v/>
      </c>
      <c r="F8408" s="18" t="str">
        <f t="shared" si="544"/>
        <v/>
      </c>
      <c r="G8408" s="18" t="str">
        <f t="shared" si="545"/>
        <v/>
      </c>
      <c r="H8408" s="18" t="str">
        <f t="shared" si="546"/>
        <v/>
      </c>
    </row>
    <row r="8409" spans="5:8" x14ac:dyDescent="0.25">
      <c r="E8409" s="18" t="str">
        <f t="shared" si="543"/>
        <v/>
      </c>
      <c r="F8409" s="18" t="str">
        <f t="shared" si="544"/>
        <v/>
      </c>
      <c r="G8409" s="18" t="str">
        <f t="shared" si="545"/>
        <v/>
      </c>
      <c r="H8409" s="18" t="str">
        <f t="shared" si="546"/>
        <v/>
      </c>
    </row>
    <row r="8410" spans="5:8" x14ac:dyDescent="0.25">
      <c r="E8410" s="18" t="str">
        <f t="shared" si="543"/>
        <v/>
      </c>
      <c r="F8410" s="18" t="str">
        <f t="shared" si="544"/>
        <v/>
      </c>
      <c r="G8410" s="18" t="str">
        <f t="shared" si="545"/>
        <v/>
      </c>
      <c r="H8410" s="18" t="str">
        <f t="shared" si="546"/>
        <v/>
      </c>
    </row>
    <row r="8411" spans="5:8" x14ac:dyDescent="0.25">
      <c r="E8411" s="18" t="str">
        <f t="shared" si="543"/>
        <v/>
      </c>
      <c r="F8411" s="18" t="str">
        <f t="shared" si="544"/>
        <v/>
      </c>
      <c r="G8411" s="18" t="str">
        <f t="shared" si="545"/>
        <v/>
      </c>
      <c r="H8411" s="18" t="str">
        <f t="shared" si="546"/>
        <v/>
      </c>
    </row>
    <row r="8412" spans="5:8" x14ac:dyDescent="0.25">
      <c r="E8412" s="18" t="str">
        <f t="shared" si="543"/>
        <v/>
      </c>
      <c r="F8412" s="18" t="str">
        <f t="shared" si="544"/>
        <v/>
      </c>
      <c r="G8412" s="18" t="str">
        <f t="shared" si="545"/>
        <v/>
      </c>
      <c r="H8412" s="18" t="str">
        <f t="shared" si="546"/>
        <v/>
      </c>
    </row>
    <row r="8413" spans="5:8" x14ac:dyDescent="0.25">
      <c r="E8413" s="18" t="str">
        <f t="shared" si="543"/>
        <v/>
      </c>
      <c r="F8413" s="18" t="str">
        <f t="shared" si="544"/>
        <v/>
      </c>
      <c r="G8413" s="18" t="str">
        <f t="shared" si="545"/>
        <v/>
      </c>
      <c r="H8413" s="18" t="str">
        <f t="shared" si="546"/>
        <v/>
      </c>
    </row>
    <row r="8414" spans="5:8" x14ac:dyDescent="0.25">
      <c r="E8414" s="18" t="str">
        <f t="shared" si="543"/>
        <v/>
      </c>
      <c r="F8414" s="18" t="str">
        <f t="shared" si="544"/>
        <v/>
      </c>
      <c r="G8414" s="18" t="str">
        <f t="shared" si="545"/>
        <v/>
      </c>
      <c r="H8414" s="18" t="str">
        <f t="shared" si="546"/>
        <v/>
      </c>
    </row>
    <row r="8415" spans="5:8" x14ac:dyDescent="0.25">
      <c r="E8415" s="18" t="str">
        <f t="shared" si="543"/>
        <v/>
      </c>
      <c r="F8415" s="18" t="str">
        <f t="shared" si="544"/>
        <v/>
      </c>
      <c r="G8415" s="18" t="str">
        <f t="shared" si="545"/>
        <v/>
      </c>
      <c r="H8415" s="18" t="str">
        <f t="shared" si="546"/>
        <v/>
      </c>
    </row>
    <row r="8416" spans="5:8" x14ac:dyDescent="0.25">
      <c r="E8416" s="18" t="str">
        <f t="shared" si="543"/>
        <v/>
      </c>
      <c r="F8416" s="18" t="str">
        <f t="shared" si="544"/>
        <v/>
      </c>
      <c r="G8416" s="18" t="str">
        <f t="shared" si="545"/>
        <v/>
      </c>
      <c r="H8416" s="18" t="str">
        <f t="shared" si="546"/>
        <v/>
      </c>
    </row>
    <row r="8417" spans="5:8" x14ac:dyDescent="0.25">
      <c r="E8417" s="18" t="str">
        <f t="shared" si="543"/>
        <v/>
      </c>
      <c r="F8417" s="18" t="str">
        <f t="shared" si="544"/>
        <v/>
      </c>
      <c r="G8417" s="18" t="str">
        <f t="shared" si="545"/>
        <v/>
      </c>
      <c r="H8417" s="18" t="str">
        <f t="shared" si="546"/>
        <v/>
      </c>
    </row>
    <row r="8418" spans="5:8" x14ac:dyDescent="0.25">
      <c r="E8418" s="18" t="str">
        <f t="shared" si="543"/>
        <v/>
      </c>
      <c r="F8418" s="18" t="str">
        <f t="shared" si="544"/>
        <v/>
      </c>
      <c r="G8418" s="18" t="str">
        <f t="shared" si="545"/>
        <v/>
      </c>
      <c r="H8418" s="18" t="str">
        <f t="shared" si="546"/>
        <v/>
      </c>
    </row>
    <row r="8419" spans="5:8" x14ac:dyDescent="0.25">
      <c r="E8419" s="18" t="str">
        <f t="shared" si="543"/>
        <v/>
      </c>
      <c r="F8419" s="18" t="str">
        <f t="shared" si="544"/>
        <v/>
      </c>
      <c r="G8419" s="18" t="str">
        <f t="shared" si="545"/>
        <v/>
      </c>
      <c r="H8419" s="18" t="str">
        <f t="shared" si="546"/>
        <v/>
      </c>
    </row>
    <row r="8420" spans="5:8" x14ac:dyDescent="0.25">
      <c r="E8420" s="18" t="str">
        <f t="shared" si="543"/>
        <v/>
      </c>
      <c r="F8420" s="18" t="str">
        <f t="shared" si="544"/>
        <v/>
      </c>
      <c r="G8420" s="18" t="str">
        <f t="shared" si="545"/>
        <v/>
      </c>
      <c r="H8420" s="18" t="str">
        <f t="shared" si="546"/>
        <v/>
      </c>
    </row>
    <row r="8421" spans="5:8" x14ac:dyDescent="0.25">
      <c r="E8421" s="18" t="str">
        <f t="shared" si="543"/>
        <v/>
      </c>
      <c r="F8421" s="18" t="str">
        <f t="shared" si="544"/>
        <v/>
      </c>
      <c r="G8421" s="18" t="str">
        <f t="shared" si="545"/>
        <v/>
      </c>
      <c r="H8421" s="18" t="str">
        <f t="shared" si="546"/>
        <v/>
      </c>
    </row>
    <row r="8422" spans="5:8" x14ac:dyDescent="0.25">
      <c r="E8422" s="18" t="str">
        <f t="shared" si="543"/>
        <v/>
      </c>
      <c r="F8422" s="18" t="str">
        <f t="shared" si="544"/>
        <v/>
      </c>
      <c r="G8422" s="18" t="str">
        <f t="shared" si="545"/>
        <v/>
      </c>
      <c r="H8422" s="18" t="str">
        <f t="shared" si="546"/>
        <v/>
      </c>
    </row>
    <row r="8423" spans="5:8" x14ac:dyDescent="0.25">
      <c r="E8423" s="18" t="str">
        <f t="shared" si="543"/>
        <v/>
      </c>
      <c r="F8423" s="18" t="str">
        <f t="shared" si="544"/>
        <v/>
      </c>
      <c r="G8423" s="18" t="str">
        <f t="shared" si="545"/>
        <v/>
      </c>
      <c r="H8423" s="18" t="str">
        <f t="shared" si="546"/>
        <v/>
      </c>
    </row>
    <row r="8424" spans="5:8" x14ac:dyDescent="0.25">
      <c r="E8424" s="18" t="str">
        <f t="shared" si="543"/>
        <v/>
      </c>
      <c r="F8424" s="18" t="str">
        <f t="shared" si="544"/>
        <v/>
      </c>
      <c r="G8424" s="18" t="str">
        <f t="shared" si="545"/>
        <v/>
      </c>
      <c r="H8424" s="18" t="str">
        <f t="shared" si="546"/>
        <v/>
      </c>
    </row>
    <row r="8425" spans="5:8" x14ac:dyDescent="0.25">
      <c r="E8425" s="18" t="str">
        <f t="shared" si="543"/>
        <v/>
      </c>
      <c r="F8425" s="18" t="str">
        <f t="shared" si="544"/>
        <v/>
      </c>
      <c r="G8425" s="18" t="str">
        <f t="shared" si="545"/>
        <v/>
      </c>
      <c r="H8425" s="18" t="str">
        <f t="shared" si="546"/>
        <v/>
      </c>
    </row>
    <row r="8426" spans="5:8" x14ac:dyDescent="0.25">
      <c r="E8426" s="18" t="str">
        <f t="shared" si="543"/>
        <v/>
      </c>
      <c r="F8426" s="18" t="str">
        <f t="shared" si="544"/>
        <v/>
      </c>
      <c r="G8426" s="18" t="str">
        <f t="shared" si="545"/>
        <v/>
      </c>
      <c r="H8426" s="18" t="str">
        <f t="shared" si="546"/>
        <v/>
      </c>
    </row>
    <row r="8427" spans="5:8" x14ac:dyDescent="0.25">
      <c r="E8427" s="18" t="str">
        <f t="shared" si="543"/>
        <v/>
      </c>
      <c r="F8427" s="18" t="str">
        <f t="shared" si="544"/>
        <v/>
      </c>
      <c r="G8427" s="18" t="str">
        <f t="shared" si="545"/>
        <v/>
      </c>
      <c r="H8427" s="18" t="str">
        <f t="shared" si="546"/>
        <v/>
      </c>
    </row>
    <row r="8428" spans="5:8" x14ac:dyDescent="0.25">
      <c r="E8428" s="18" t="str">
        <f t="shared" si="543"/>
        <v/>
      </c>
      <c r="F8428" s="18" t="str">
        <f t="shared" si="544"/>
        <v/>
      </c>
      <c r="G8428" s="18" t="str">
        <f t="shared" si="545"/>
        <v/>
      </c>
      <c r="H8428" s="18" t="str">
        <f t="shared" si="546"/>
        <v/>
      </c>
    </row>
    <row r="8429" spans="5:8" x14ac:dyDescent="0.25">
      <c r="E8429" s="18" t="str">
        <f t="shared" si="543"/>
        <v/>
      </c>
      <c r="F8429" s="18" t="str">
        <f t="shared" si="544"/>
        <v/>
      </c>
      <c r="G8429" s="18" t="str">
        <f t="shared" si="545"/>
        <v/>
      </c>
      <c r="H8429" s="18" t="str">
        <f t="shared" si="546"/>
        <v/>
      </c>
    </row>
    <row r="8430" spans="5:8" x14ac:dyDescent="0.25">
      <c r="E8430" s="18" t="str">
        <f t="shared" si="543"/>
        <v/>
      </c>
      <c r="F8430" s="18" t="str">
        <f t="shared" si="544"/>
        <v/>
      </c>
      <c r="G8430" s="18" t="str">
        <f t="shared" si="545"/>
        <v/>
      </c>
      <c r="H8430" s="18" t="str">
        <f t="shared" si="546"/>
        <v/>
      </c>
    </row>
    <row r="8431" spans="5:8" x14ac:dyDescent="0.25">
      <c r="E8431" s="18" t="str">
        <f t="shared" si="543"/>
        <v/>
      </c>
      <c r="F8431" s="18" t="str">
        <f t="shared" si="544"/>
        <v/>
      </c>
      <c r="G8431" s="18" t="str">
        <f t="shared" si="545"/>
        <v/>
      </c>
      <c r="H8431" s="18" t="str">
        <f t="shared" si="546"/>
        <v/>
      </c>
    </row>
    <row r="8432" spans="5:8" x14ac:dyDescent="0.25">
      <c r="E8432" s="18" t="str">
        <f t="shared" si="543"/>
        <v/>
      </c>
      <c r="F8432" s="18" t="str">
        <f t="shared" si="544"/>
        <v/>
      </c>
      <c r="G8432" s="18" t="str">
        <f t="shared" si="545"/>
        <v/>
      </c>
      <c r="H8432" s="18" t="str">
        <f t="shared" si="546"/>
        <v/>
      </c>
    </row>
    <row r="8433" spans="5:8" x14ac:dyDescent="0.25">
      <c r="E8433" s="18" t="str">
        <f t="shared" si="543"/>
        <v/>
      </c>
      <c r="F8433" s="18" t="str">
        <f t="shared" si="544"/>
        <v/>
      </c>
      <c r="G8433" s="18" t="str">
        <f t="shared" si="545"/>
        <v/>
      </c>
      <c r="H8433" s="18" t="str">
        <f t="shared" si="546"/>
        <v/>
      </c>
    </row>
    <row r="8434" spans="5:8" x14ac:dyDescent="0.25">
      <c r="E8434" s="18" t="str">
        <f t="shared" si="543"/>
        <v/>
      </c>
      <c r="F8434" s="18" t="str">
        <f t="shared" si="544"/>
        <v/>
      </c>
      <c r="G8434" s="18" t="str">
        <f t="shared" si="545"/>
        <v/>
      </c>
      <c r="H8434" s="18" t="str">
        <f t="shared" si="546"/>
        <v/>
      </c>
    </row>
    <row r="8435" spans="5:8" x14ac:dyDescent="0.25">
      <c r="E8435" s="18" t="str">
        <f t="shared" si="543"/>
        <v/>
      </c>
      <c r="F8435" s="18" t="str">
        <f t="shared" si="544"/>
        <v/>
      </c>
      <c r="G8435" s="18" t="str">
        <f t="shared" si="545"/>
        <v/>
      </c>
      <c r="H8435" s="18" t="str">
        <f t="shared" si="546"/>
        <v/>
      </c>
    </row>
    <row r="8436" spans="5:8" x14ac:dyDescent="0.25">
      <c r="E8436" s="18" t="str">
        <f t="shared" si="543"/>
        <v/>
      </c>
      <c r="F8436" s="18" t="str">
        <f t="shared" si="544"/>
        <v/>
      </c>
      <c r="G8436" s="18" t="str">
        <f t="shared" si="545"/>
        <v/>
      </c>
      <c r="H8436" s="18" t="str">
        <f t="shared" si="546"/>
        <v/>
      </c>
    </row>
    <row r="8437" spans="5:8" x14ac:dyDescent="0.25">
      <c r="E8437" s="18" t="str">
        <f t="shared" si="543"/>
        <v/>
      </c>
      <c r="F8437" s="18" t="str">
        <f t="shared" si="544"/>
        <v/>
      </c>
      <c r="G8437" s="18" t="str">
        <f t="shared" si="545"/>
        <v/>
      </c>
      <c r="H8437" s="18" t="str">
        <f t="shared" si="546"/>
        <v/>
      </c>
    </row>
    <row r="8438" spans="5:8" x14ac:dyDescent="0.25">
      <c r="E8438" s="18" t="str">
        <f t="shared" si="543"/>
        <v/>
      </c>
      <c r="F8438" s="18" t="str">
        <f t="shared" si="544"/>
        <v/>
      </c>
      <c r="G8438" s="18" t="str">
        <f t="shared" si="545"/>
        <v/>
      </c>
      <c r="H8438" s="18" t="str">
        <f t="shared" si="546"/>
        <v/>
      </c>
    </row>
    <row r="8439" spans="5:8" x14ac:dyDescent="0.25">
      <c r="E8439" s="18" t="str">
        <f t="shared" si="543"/>
        <v/>
      </c>
      <c r="F8439" s="18" t="str">
        <f t="shared" si="544"/>
        <v/>
      </c>
      <c r="G8439" s="18" t="str">
        <f t="shared" si="545"/>
        <v/>
      </c>
      <c r="H8439" s="18" t="str">
        <f t="shared" si="546"/>
        <v/>
      </c>
    </row>
    <row r="8440" spans="5:8" x14ac:dyDescent="0.25">
      <c r="E8440" s="18" t="str">
        <f t="shared" si="543"/>
        <v/>
      </c>
      <c r="F8440" s="18" t="str">
        <f t="shared" si="544"/>
        <v/>
      </c>
      <c r="G8440" s="18" t="str">
        <f t="shared" si="545"/>
        <v/>
      </c>
      <c r="H8440" s="18" t="str">
        <f t="shared" si="546"/>
        <v/>
      </c>
    </row>
    <row r="8441" spans="5:8" x14ac:dyDescent="0.25">
      <c r="E8441" s="18" t="str">
        <f t="shared" si="543"/>
        <v/>
      </c>
      <c r="F8441" s="18" t="str">
        <f t="shared" si="544"/>
        <v/>
      </c>
      <c r="G8441" s="18" t="str">
        <f t="shared" si="545"/>
        <v/>
      </c>
      <c r="H8441" s="18" t="str">
        <f t="shared" si="546"/>
        <v/>
      </c>
    </row>
    <row r="8442" spans="5:8" x14ac:dyDescent="0.25">
      <c r="E8442" s="18" t="str">
        <f t="shared" si="543"/>
        <v/>
      </c>
      <c r="F8442" s="18" t="str">
        <f t="shared" si="544"/>
        <v/>
      </c>
      <c r="G8442" s="18" t="str">
        <f t="shared" si="545"/>
        <v/>
      </c>
      <c r="H8442" s="18" t="str">
        <f t="shared" si="546"/>
        <v/>
      </c>
    </row>
    <row r="8443" spans="5:8" x14ac:dyDescent="0.25">
      <c r="E8443" s="18" t="str">
        <f t="shared" si="543"/>
        <v/>
      </c>
      <c r="F8443" s="18" t="str">
        <f t="shared" si="544"/>
        <v/>
      </c>
      <c r="G8443" s="18" t="str">
        <f t="shared" si="545"/>
        <v/>
      </c>
      <c r="H8443" s="18" t="str">
        <f t="shared" si="546"/>
        <v/>
      </c>
    </row>
    <row r="8444" spans="5:8" x14ac:dyDescent="0.25">
      <c r="E8444" s="18" t="str">
        <f t="shared" si="543"/>
        <v/>
      </c>
      <c r="F8444" s="18" t="str">
        <f t="shared" si="544"/>
        <v/>
      </c>
      <c r="G8444" s="18" t="str">
        <f t="shared" si="545"/>
        <v/>
      </c>
      <c r="H8444" s="18" t="str">
        <f t="shared" si="546"/>
        <v/>
      </c>
    </row>
    <row r="8445" spans="5:8" x14ac:dyDescent="0.25">
      <c r="E8445" s="18" t="str">
        <f t="shared" si="543"/>
        <v/>
      </c>
      <c r="F8445" s="18" t="str">
        <f t="shared" si="544"/>
        <v/>
      </c>
      <c r="G8445" s="18" t="str">
        <f t="shared" si="545"/>
        <v/>
      </c>
      <c r="H8445" s="18" t="str">
        <f t="shared" si="546"/>
        <v/>
      </c>
    </row>
    <row r="8446" spans="5:8" x14ac:dyDescent="0.25">
      <c r="E8446" s="18" t="str">
        <f t="shared" si="543"/>
        <v/>
      </c>
      <c r="F8446" s="18" t="str">
        <f t="shared" si="544"/>
        <v/>
      </c>
      <c r="G8446" s="18" t="str">
        <f t="shared" si="545"/>
        <v/>
      </c>
      <c r="H8446" s="18" t="str">
        <f t="shared" si="546"/>
        <v/>
      </c>
    </row>
    <row r="8447" spans="5:8" x14ac:dyDescent="0.25">
      <c r="E8447" s="18" t="str">
        <f t="shared" si="543"/>
        <v/>
      </c>
      <c r="F8447" s="18" t="str">
        <f t="shared" si="544"/>
        <v/>
      </c>
      <c r="G8447" s="18" t="str">
        <f t="shared" si="545"/>
        <v/>
      </c>
      <c r="H8447" s="18" t="str">
        <f t="shared" si="546"/>
        <v/>
      </c>
    </row>
    <row r="8448" spans="5:8" x14ac:dyDescent="0.25">
      <c r="E8448" s="18" t="str">
        <f t="shared" si="543"/>
        <v/>
      </c>
      <c r="F8448" s="18" t="str">
        <f t="shared" si="544"/>
        <v/>
      </c>
      <c r="G8448" s="18" t="str">
        <f t="shared" si="545"/>
        <v/>
      </c>
      <c r="H8448" s="18" t="str">
        <f t="shared" si="546"/>
        <v/>
      </c>
    </row>
    <row r="8449" spans="5:8" x14ac:dyDescent="0.25">
      <c r="E8449" s="18" t="str">
        <f t="shared" si="543"/>
        <v/>
      </c>
      <c r="F8449" s="18" t="str">
        <f t="shared" si="544"/>
        <v/>
      </c>
      <c r="G8449" s="18" t="str">
        <f t="shared" si="545"/>
        <v/>
      </c>
      <c r="H8449" s="18" t="str">
        <f t="shared" si="546"/>
        <v/>
      </c>
    </row>
    <row r="8450" spans="5:8" x14ac:dyDescent="0.25">
      <c r="E8450" s="18" t="str">
        <f t="shared" si="543"/>
        <v/>
      </c>
      <c r="F8450" s="18" t="str">
        <f t="shared" si="544"/>
        <v/>
      </c>
      <c r="G8450" s="18" t="str">
        <f t="shared" si="545"/>
        <v/>
      </c>
      <c r="H8450" s="18" t="str">
        <f t="shared" si="546"/>
        <v/>
      </c>
    </row>
    <row r="8451" spans="5:8" x14ac:dyDescent="0.25">
      <c r="E8451" s="18" t="str">
        <f t="shared" si="543"/>
        <v/>
      </c>
      <c r="F8451" s="18" t="str">
        <f t="shared" si="544"/>
        <v/>
      </c>
      <c r="G8451" s="18" t="str">
        <f t="shared" si="545"/>
        <v/>
      </c>
      <c r="H8451" s="18" t="str">
        <f t="shared" si="546"/>
        <v/>
      </c>
    </row>
    <row r="8452" spans="5:8" x14ac:dyDescent="0.25">
      <c r="E8452" s="18" t="str">
        <f t="shared" si="543"/>
        <v/>
      </c>
      <c r="F8452" s="18" t="str">
        <f t="shared" si="544"/>
        <v/>
      </c>
      <c r="G8452" s="18" t="str">
        <f t="shared" si="545"/>
        <v/>
      </c>
      <c r="H8452" s="18" t="str">
        <f t="shared" si="546"/>
        <v/>
      </c>
    </row>
    <row r="8453" spans="5:8" x14ac:dyDescent="0.25">
      <c r="E8453" s="18" t="str">
        <f t="shared" si="543"/>
        <v/>
      </c>
      <c r="F8453" s="18" t="str">
        <f t="shared" si="544"/>
        <v/>
      </c>
      <c r="G8453" s="18" t="str">
        <f t="shared" si="545"/>
        <v/>
      </c>
      <c r="H8453" s="18" t="str">
        <f t="shared" si="546"/>
        <v/>
      </c>
    </row>
    <row r="8454" spans="5:8" x14ac:dyDescent="0.25">
      <c r="E8454" s="18" t="str">
        <f t="shared" ref="E8454:E8517" si="547">IF($C8454="","",IFERROR(INDEX(ItemPriceCol,MATCH($C8454,ItemName,0)),""))</f>
        <v/>
      </c>
      <c r="F8454" s="18" t="str">
        <f t="shared" ref="F8454:F8517" si="548">IF(OR($D8454="",$E8454=""),"",$D8454*$E8454)</f>
        <v/>
      </c>
      <c r="G8454" s="18" t="str">
        <f t="shared" ref="G8454:G8517" si="549">IF($C8454="","",IFERROR(INDEX(ItemCostCol,MATCH($C8454,ItemName,0)),""))</f>
        <v/>
      </c>
      <c r="H8454" s="18" t="str">
        <f t="shared" ref="H8454:H8517" si="550">IF(OR($F8454="",$G8454=""),"",$F8454-$D8454*$G8454)</f>
        <v/>
      </c>
    </row>
    <row r="8455" spans="5:8" x14ac:dyDescent="0.25">
      <c r="E8455" s="18" t="str">
        <f t="shared" si="547"/>
        <v/>
      </c>
      <c r="F8455" s="18" t="str">
        <f t="shared" si="548"/>
        <v/>
      </c>
      <c r="G8455" s="18" t="str">
        <f t="shared" si="549"/>
        <v/>
      </c>
      <c r="H8455" s="18" t="str">
        <f t="shared" si="550"/>
        <v/>
      </c>
    </row>
    <row r="8456" spans="5:8" x14ac:dyDescent="0.25">
      <c r="E8456" s="18" t="str">
        <f t="shared" si="547"/>
        <v/>
      </c>
      <c r="F8456" s="18" t="str">
        <f t="shared" si="548"/>
        <v/>
      </c>
      <c r="G8456" s="18" t="str">
        <f t="shared" si="549"/>
        <v/>
      </c>
      <c r="H8456" s="18" t="str">
        <f t="shared" si="550"/>
        <v/>
      </c>
    </row>
    <row r="8457" spans="5:8" x14ac:dyDescent="0.25">
      <c r="E8457" s="18" t="str">
        <f t="shared" si="547"/>
        <v/>
      </c>
      <c r="F8457" s="18" t="str">
        <f t="shared" si="548"/>
        <v/>
      </c>
      <c r="G8457" s="18" t="str">
        <f t="shared" si="549"/>
        <v/>
      </c>
      <c r="H8457" s="18" t="str">
        <f t="shared" si="550"/>
        <v/>
      </c>
    </row>
    <row r="8458" spans="5:8" x14ac:dyDescent="0.25">
      <c r="E8458" s="18" t="str">
        <f t="shared" si="547"/>
        <v/>
      </c>
      <c r="F8458" s="18" t="str">
        <f t="shared" si="548"/>
        <v/>
      </c>
      <c r="G8458" s="18" t="str">
        <f t="shared" si="549"/>
        <v/>
      </c>
      <c r="H8458" s="18" t="str">
        <f t="shared" si="550"/>
        <v/>
      </c>
    </row>
    <row r="8459" spans="5:8" x14ac:dyDescent="0.25">
      <c r="E8459" s="18" t="str">
        <f t="shared" si="547"/>
        <v/>
      </c>
      <c r="F8459" s="18" t="str">
        <f t="shared" si="548"/>
        <v/>
      </c>
      <c r="G8459" s="18" t="str">
        <f t="shared" si="549"/>
        <v/>
      </c>
      <c r="H8459" s="18" t="str">
        <f t="shared" si="550"/>
        <v/>
      </c>
    </row>
    <row r="8460" spans="5:8" x14ac:dyDescent="0.25">
      <c r="E8460" s="18" t="str">
        <f t="shared" si="547"/>
        <v/>
      </c>
      <c r="F8460" s="18" t="str">
        <f t="shared" si="548"/>
        <v/>
      </c>
      <c r="G8460" s="18" t="str">
        <f t="shared" si="549"/>
        <v/>
      </c>
      <c r="H8460" s="18" t="str">
        <f t="shared" si="550"/>
        <v/>
      </c>
    </row>
    <row r="8461" spans="5:8" x14ac:dyDescent="0.25">
      <c r="E8461" s="18" t="str">
        <f t="shared" si="547"/>
        <v/>
      </c>
      <c r="F8461" s="18" t="str">
        <f t="shared" si="548"/>
        <v/>
      </c>
      <c r="G8461" s="18" t="str">
        <f t="shared" si="549"/>
        <v/>
      </c>
      <c r="H8461" s="18" t="str">
        <f t="shared" si="550"/>
        <v/>
      </c>
    </row>
    <row r="8462" spans="5:8" x14ac:dyDescent="0.25">
      <c r="E8462" s="18" t="str">
        <f t="shared" si="547"/>
        <v/>
      </c>
      <c r="F8462" s="18" t="str">
        <f t="shared" si="548"/>
        <v/>
      </c>
      <c r="G8462" s="18" t="str">
        <f t="shared" si="549"/>
        <v/>
      </c>
      <c r="H8462" s="18" t="str">
        <f t="shared" si="550"/>
        <v/>
      </c>
    </row>
    <row r="8463" spans="5:8" x14ac:dyDescent="0.25">
      <c r="E8463" s="18" t="str">
        <f t="shared" si="547"/>
        <v/>
      </c>
      <c r="F8463" s="18" t="str">
        <f t="shared" si="548"/>
        <v/>
      </c>
      <c r="G8463" s="18" t="str">
        <f t="shared" si="549"/>
        <v/>
      </c>
      <c r="H8463" s="18" t="str">
        <f t="shared" si="550"/>
        <v/>
      </c>
    </row>
    <row r="8464" spans="5:8" x14ac:dyDescent="0.25">
      <c r="E8464" s="18" t="str">
        <f t="shared" si="547"/>
        <v/>
      </c>
      <c r="F8464" s="18" t="str">
        <f t="shared" si="548"/>
        <v/>
      </c>
      <c r="G8464" s="18" t="str">
        <f t="shared" si="549"/>
        <v/>
      </c>
      <c r="H8464" s="18" t="str">
        <f t="shared" si="550"/>
        <v/>
      </c>
    </row>
    <row r="8465" spans="5:8" x14ac:dyDescent="0.25">
      <c r="E8465" s="18" t="str">
        <f t="shared" si="547"/>
        <v/>
      </c>
      <c r="F8465" s="18" t="str">
        <f t="shared" si="548"/>
        <v/>
      </c>
      <c r="G8465" s="18" t="str">
        <f t="shared" si="549"/>
        <v/>
      </c>
      <c r="H8465" s="18" t="str">
        <f t="shared" si="550"/>
        <v/>
      </c>
    </row>
    <row r="8466" spans="5:8" x14ac:dyDescent="0.25">
      <c r="E8466" s="18" t="str">
        <f t="shared" si="547"/>
        <v/>
      </c>
      <c r="F8466" s="18" t="str">
        <f t="shared" si="548"/>
        <v/>
      </c>
      <c r="G8466" s="18" t="str">
        <f t="shared" si="549"/>
        <v/>
      </c>
      <c r="H8466" s="18" t="str">
        <f t="shared" si="550"/>
        <v/>
      </c>
    </row>
    <row r="8467" spans="5:8" x14ac:dyDescent="0.25">
      <c r="E8467" s="18" t="str">
        <f t="shared" si="547"/>
        <v/>
      </c>
      <c r="F8467" s="18" t="str">
        <f t="shared" si="548"/>
        <v/>
      </c>
      <c r="G8467" s="18" t="str">
        <f t="shared" si="549"/>
        <v/>
      </c>
      <c r="H8467" s="18" t="str">
        <f t="shared" si="550"/>
        <v/>
      </c>
    </row>
    <row r="8468" spans="5:8" x14ac:dyDescent="0.25">
      <c r="E8468" s="18" t="str">
        <f t="shared" si="547"/>
        <v/>
      </c>
      <c r="F8468" s="18" t="str">
        <f t="shared" si="548"/>
        <v/>
      </c>
      <c r="G8468" s="18" t="str">
        <f t="shared" si="549"/>
        <v/>
      </c>
      <c r="H8468" s="18" t="str">
        <f t="shared" si="550"/>
        <v/>
      </c>
    </row>
    <row r="8469" spans="5:8" x14ac:dyDescent="0.25">
      <c r="E8469" s="18" t="str">
        <f t="shared" si="547"/>
        <v/>
      </c>
      <c r="F8469" s="18" t="str">
        <f t="shared" si="548"/>
        <v/>
      </c>
      <c r="G8469" s="18" t="str">
        <f t="shared" si="549"/>
        <v/>
      </c>
      <c r="H8469" s="18" t="str">
        <f t="shared" si="550"/>
        <v/>
      </c>
    </row>
    <row r="8470" spans="5:8" x14ac:dyDescent="0.25">
      <c r="E8470" s="18" t="str">
        <f t="shared" si="547"/>
        <v/>
      </c>
      <c r="F8470" s="18" t="str">
        <f t="shared" si="548"/>
        <v/>
      </c>
      <c r="G8470" s="18" t="str">
        <f t="shared" si="549"/>
        <v/>
      </c>
      <c r="H8470" s="18" t="str">
        <f t="shared" si="550"/>
        <v/>
      </c>
    </row>
    <row r="8471" spans="5:8" x14ac:dyDescent="0.25">
      <c r="E8471" s="18" t="str">
        <f t="shared" si="547"/>
        <v/>
      </c>
      <c r="F8471" s="18" t="str">
        <f t="shared" si="548"/>
        <v/>
      </c>
      <c r="G8471" s="18" t="str">
        <f t="shared" si="549"/>
        <v/>
      </c>
      <c r="H8471" s="18" t="str">
        <f t="shared" si="550"/>
        <v/>
      </c>
    </row>
    <row r="8472" spans="5:8" x14ac:dyDescent="0.25">
      <c r="E8472" s="18" t="str">
        <f t="shared" si="547"/>
        <v/>
      </c>
      <c r="F8472" s="18" t="str">
        <f t="shared" si="548"/>
        <v/>
      </c>
      <c r="G8472" s="18" t="str">
        <f t="shared" si="549"/>
        <v/>
      </c>
      <c r="H8472" s="18" t="str">
        <f t="shared" si="550"/>
        <v/>
      </c>
    </row>
    <row r="8473" spans="5:8" x14ac:dyDescent="0.25">
      <c r="E8473" s="18" t="str">
        <f t="shared" si="547"/>
        <v/>
      </c>
      <c r="F8473" s="18" t="str">
        <f t="shared" si="548"/>
        <v/>
      </c>
      <c r="G8473" s="18" t="str">
        <f t="shared" si="549"/>
        <v/>
      </c>
      <c r="H8473" s="18" t="str">
        <f t="shared" si="550"/>
        <v/>
      </c>
    </row>
    <row r="8474" spans="5:8" x14ac:dyDescent="0.25">
      <c r="E8474" s="18" t="str">
        <f t="shared" si="547"/>
        <v/>
      </c>
      <c r="F8474" s="18" t="str">
        <f t="shared" si="548"/>
        <v/>
      </c>
      <c r="G8474" s="18" t="str">
        <f t="shared" si="549"/>
        <v/>
      </c>
      <c r="H8474" s="18" t="str">
        <f t="shared" si="550"/>
        <v/>
      </c>
    </row>
    <row r="8475" spans="5:8" x14ac:dyDescent="0.25">
      <c r="E8475" s="18" t="str">
        <f t="shared" si="547"/>
        <v/>
      </c>
      <c r="F8475" s="18" t="str">
        <f t="shared" si="548"/>
        <v/>
      </c>
      <c r="G8475" s="18" t="str">
        <f t="shared" si="549"/>
        <v/>
      </c>
      <c r="H8475" s="18" t="str">
        <f t="shared" si="550"/>
        <v/>
      </c>
    </row>
    <row r="8476" spans="5:8" x14ac:dyDescent="0.25">
      <c r="E8476" s="18" t="str">
        <f t="shared" si="547"/>
        <v/>
      </c>
      <c r="F8476" s="18" t="str">
        <f t="shared" si="548"/>
        <v/>
      </c>
      <c r="G8476" s="18" t="str">
        <f t="shared" si="549"/>
        <v/>
      </c>
      <c r="H8476" s="18" t="str">
        <f t="shared" si="550"/>
        <v/>
      </c>
    </row>
    <row r="8477" spans="5:8" x14ac:dyDescent="0.25">
      <c r="E8477" s="18" t="str">
        <f t="shared" si="547"/>
        <v/>
      </c>
      <c r="F8477" s="18" t="str">
        <f t="shared" si="548"/>
        <v/>
      </c>
      <c r="G8477" s="18" t="str">
        <f t="shared" si="549"/>
        <v/>
      </c>
      <c r="H8477" s="18" t="str">
        <f t="shared" si="550"/>
        <v/>
      </c>
    </row>
    <row r="8478" spans="5:8" x14ac:dyDescent="0.25">
      <c r="E8478" s="18" t="str">
        <f t="shared" si="547"/>
        <v/>
      </c>
      <c r="F8478" s="18" t="str">
        <f t="shared" si="548"/>
        <v/>
      </c>
      <c r="G8478" s="18" t="str">
        <f t="shared" si="549"/>
        <v/>
      </c>
      <c r="H8478" s="18" t="str">
        <f t="shared" si="550"/>
        <v/>
      </c>
    </row>
    <row r="8479" spans="5:8" x14ac:dyDescent="0.25">
      <c r="E8479" s="18" t="str">
        <f t="shared" si="547"/>
        <v/>
      </c>
      <c r="F8479" s="18" t="str">
        <f t="shared" si="548"/>
        <v/>
      </c>
      <c r="G8479" s="18" t="str">
        <f t="shared" si="549"/>
        <v/>
      </c>
      <c r="H8479" s="18" t="str">
        <f t="shared" si="550"/>
        <v/>
      </c>
    </row>
    <row r="8480" spans="5:8" x14ac:dyDescent="0.25">
      <c r="E8480" s="18" t="str">
        <f t="shared" si="547"/>
        <v/>
      </c>
      <c r="F8480" s="18" t="str">
        <f t="shared" si="548"/>
        <v/>
      </c>
      <c r="G8480" s="18" t="str">
        <f t="shared" si="549"/>
        <v/>
      </c>
      <c r="H8480" s="18" t="str">
        <f t="shared" si="550"/>
        <v/>
      </c>
    </row>
    <row r="8481" spans="5:8" x14ac:dyDescent="0.25">
      <c r="E8481" s="18" t="str">
        <f t="shared" si="547"/>
        <v/>
      </c>
      <c r="F8481" s="18" t="str">
        <f t="shared" si="548"/>
        <v/>
      </c>
      <c r="G8481" s="18" t="str">
        <f t="shared" si="549"/>
        <v/>
      </c>
      <c r="H8481" s="18" t="str">
        <f t="shared" si="550"/>
        <v/>
      </c>
    </row>
    <row r="8482" spans="5:8" x14ac:dyDescent="0.25">
      <c r="E8482" s="18" t="str">
        <f t="shared" si="547"/>
        <v/>
      </c>
      <c r="F8482" s="18" t="str">
        <f t="shared" si="548"/>
        <v/>
      </c>
      <c r="G8482" s="18" t="str">
        <f t="shared" si="549"/>
        <v/>
      </c>
      <c r="H8482" s="18" t="str">
        <f t="shared" si="550"/>
        <v/>
      </c>
    </row>
    <row r="8483" spans="5:8" x14ac:dyDescent="0.25">
      <c r="E8483" s="18" t="str">
        <f t="shared" si="547"/>
        <v/>
      </c>
      <c r="F8483" s="18" t="str">
        <f t="shared" si="548"/>
        <v/>
      </c>
      <c r="G8483" s="18" t="str">
        <f t="shared" si="549"/>
        <v/>
      </c>
      <c r="H8483" s="18" t="str">
        <f t="shared" si="550"/>
        <v/>
      </c>
    </row>
    <row r="8484" spans="5:8" x14ac:dyDescent="0.25">
      <c r="E8484" s="18" t="str">
        <f t="shared" si="547"/>
        <v/>
      </c>
      <c r="F8484" s="18" t="str">
        <f t="shared" si="548"/>
        <v/>
      </c>
      <c r="G8484" s="18" t="str">
        <f t="shared" si="549"/>
        <v/>
      </c>
      <c r="H8484" s="18" t="str">
        <f t="shared" si="550"/>
        <v/>
      </c>
    </row>
    <row r="8485" spans="5:8" x14ac:dyDescent="0.25">
      <c r="E8485" s="18" t="str">
        <f t="shared" si="547"/>
        <v/>
      </c>
      <c r="F8485" s="18" t="str">
        <f t="shared" si="548"/>
        <v/>
      </c>
      <c r="G8485" s="18" t="str">
        <f t="shared" si="549"/>
        <v/>
      </c>
      <c r="H8485" s="18" t="str">
        <f t="shared" si="550"/>
        <v/>
      </c>
    </row>
    <row r="8486" spans="5:8" x14ac:dyDescent="0.25">
      <c r="E8486" s="18" t="str">
        <f t="shared" si="547"/>
        <v/>
      </c>
      <c r="F8486" s="18" t="str">
        <f t="shared" si="548"/>
        <v/>
      </c>
      <c r="G8486" s="18" t="str">
        <f t="shared" si="549"/>
        <v/>
      </c>
      <c r="H8486" s="18" t="str">
        <f t="shared" si="550"/>
        <v/>
      </c>
    </row>
    <row r="8487" spans="5:8" x14ac:dyDescent="0.25">
      <c r="E8487" s="18" t="str">
        <f t="shared" si="547"/>
        <v/>
      </c>
      <c r="F8487" s="18" t="str">
        <f t="shared" si="548"/>
        <v/>
      </c>
      <c r="G8487" s="18" t="str">
        <f t="shared" si="549"/>
        <v/>
      </c>
      <c r="H8487" s="18" t="str">
        <f t="shared" si="550"/>
        <v/>
      </c>
    </row>
    <row r="8488" spans="5:8" x14ac:dyDescent="0.25">
      <c r="E8488" s="18" t="str">
        <f t="shared" si="547"/>
        <v/>
      </c>
      <c r="F8488" s="18" t="str">
        <f t="shared" si="548"/>
        <v/>
      </c>
      <c r="G8488" s="18" t="str">
        <f t="shared" si="549"/>
        <v/>
      </c>
      <c r="H8488" s="18" t="str">
        <f t="shared" si="550"/>
        <v/>
      </c>
    </row>
    <row r="8489" spans="5:8" x14ac:dyDescent="0.25">
      <c r="E8489" s="18" t="str">
        <f t="shared" si="547"/>
        <v/>
      </c>
      <c r="F8489" s="18" t="str">
        <f t="shared" si="548"/>
        <v/>
      </c>
      <c r="G8489" s="18" t="str">
        <f t="shared" si="549"/>
        <v/>
      </c>
      <c r="H8489" s="18" t="str">
        <f t="shared" si="550"/>
        <v/>
      </c>
    </row>
    <row r="8490" spans="5:8" x14ac:dyDescent="0.25">
      <c r="E8490" s="18" t="str">
        <f t="shared" si="547"/>
        <v/>
      </c>
      <c r="F8490" s="18" t="str">
        <f t="shared" si="548"/>
        <v/>
      </c>
      <c r="G8490" s="18" t="str">
        <f t="shared" si="549"/>
        <v/>
      </c>
      <c r="H8490" s="18" t="str">
        <f t="shared" si="550"/>
        <v/>
      </c>
    </row>
    <row r="8491" spans="5:8" x14ac:dyDescent="0.25">
      <c r="E8491" s="18" t="str">
        <f t="shared" si="547"/>
        <v/>
      </c>
      <c r="F8491" s="18" t="str">
        <f t="shared" si="548"/>
        <v/>
      </c>
      <c r="G8491" s="18" t="str">
        <f t="shared" si="549"/>
        <v/>
      </c>
      <c r="H8491" s="18" t="str">
        <f t="shared" si="550"/>
        <v/>
      </c>
    </row>
    <row r="8492" spans="5:8" x14ac:dyDescent="0.25">
      <c r="E8492" s="18" t="str">
        <f t="shared" si="547"/>
        <v/>
      </c>
      <c r="F8492" s="18" t="str">
        <f t="shared" si="548"/>
        <v/>
      </c>
      <c r="G8492" s="18" t="str">
        <f t="shared" si="549"/>
        <v/>
      </c>
      <c r="H8492" s="18" t="str">
        <f t="shared" si="550"/>
        <v/>
      </c>
    </row>
    <row r="8493" spans="5:8" x14ac:dyDescent="0.25">
      <c r="E8493" s="18" t="str">
        <f t="shared" si="547"/>
        <v/>
      </c>
      <c r="F8493" s="18" t="str">
        <f t="shared" si="548"/>
        <v/>
      </c>
      <c r="G8493" s="18" t="str">
        <f t="shared" si="549"/>
        <v/>
      </c>
      <c r="H8493" s="18" t="str">
        <f t="shared" si="550"/>
        <v/>
      </c>
    </row>
    <row r="8494" spans="5:8" x14ac:dyDescent="0.25">
      <c r="E8494" s="18" t="str">
        <f t="shared" si="547"/>
        <v/>
      </c>
      <c r="F8494" s="18" t="str">
        <f t="shared" si="548"/>
        <v/>
      </c>
      <c r="G8494" s="18" t="str">
        <f t="shared" si="549"/>
        <v/>
      </c>
      <c r="H8494" s="18" t="str">
        <f t="shared" si="550"/>
        <v/>
      </c>
    </row>
    <row r="8495" spans="5:8" x14ac:dyDescent="0.25">
      <c r="E8495" s="18" t="str">
        <f t="shared" si="547"/>
        <v/>
      </c>
      <c r="F8495" s="18" t="str">
        <f t="shared" si="548"/>
        <v/>
      </c>
      <c r="G8495" s="18" t="str">
        <f t="shared" si="549"/>
        <v/>
      </c>
      <c r="H8495" s="18" t="str">
        <f t="shared" si="550"/>
        <v/>
      </c>
    </row>
    <row r="8496" spans="5:8" x14ac:dyDescent="0.25">
      <c r="E8496" s="18" t="str">
        <f t="shared" si="547"/>
        <v/>
      </c>
      <c r="F8496" s="18" t="str">
        <f t="shared" si="548"/>
        <v/>
      </c>
      <c r="G8496" s="18" t="str">
        <f t="shared" si="549"/>
        <v/>
      </c>
      <c r="H8496" s="18" t="str">
        <f t="shared" si="550"/>
        <v/>
      </c>
    </row>
    <row r="8497" spans="5:8" x14ac:dyDescent="0.25">
      <c r="E8497" s="18" t="str">
        <f t="shared" si="547"/>
        <v/>
      </c>
      <c r="F8497" s="18" t="str">
        <f t="shared" si="548"/>
        <v/>
      </c>
      <c r="G8497" s="18" t="str">
        <f t="shared" si="549"/>
        <v/>
      </c>
      <c r="H8497" s="18" t="str">
        <f t="shared" si="550"/>
        <v/>
      </c>
    </row>
    <row r="8498" spans="5:8" x14ac:dyDescent="0.25">
      <c r="E8498" s="18" t="str">
        <f t="shared" si="547"/>
        <v/>
      </c>
      <c r="F8498" s="18" t="str">
        <f t="shared" si="548"/>
        <v/>
      </c>
      <c r="G8498" s="18" t="str">
        <f t="shared" si="549"/>
        <v/>
      </c>
      <c r="H8498" s="18" t="str">
        <f t="shared" si="550"/>
        <v/>
      </c>
    </row>
    <row r="8499" spans="5:8" x14ac:dyDescent="0.25">
      <c r="E8499" s="18" t="str">
        <f t="shared" si="547"/>
        <v/>
      </c>
      <c r="F8499" s="18" t="str">
        <f t="shared" si="548"/>
        <v/>
      </c>
      <c r="G8499" s="18" t="str">
        <f t="shared" si="549"/>
        <v/>
      </c>
      <c r="H8499" s="18" t="str">
        <f t="shared" si="550"/>
        <v/>
      </c>
    </row>
    <row r="8500" spans="5:8" x14ac:dyDescent="0.25">
      <c r="E8500" s="18" t="str">
        <f t="shared" si="547"/>
        <v/>
      </c>
      <c r="F8500" s="18" t="str">
        <f t="shared" si="548"/>
        <v/>
      </c>
      <c r="G8500" s="18" t="str">
        <f t="shared" si="549"/>
        <v/>
      </c>
      <c r="H8500" s="18" t="str">
        <f t="shared" si="550"/>
        <v/>
      </c>
    </row>
    <row r="8501" spans="5:8" x14ac:dyDescent="0.25">
      <c r="E8501" s="18" t="str">
        <f t="shared" si="547"/>
        <v/>
      </c>
      <c r="F8501" s="18" t="str">
        <f t="shared" si="548"/>
        <v/>
      </c>
      <c r="G8501" s="18" t="str">
        <f t="shared" si="549"/>
        <v/>
      </c>
      <c r="H8501" s="18" t="str">
        <f t="shared" si="550"/>
        <v/>
      </c>
    </row>
    <row r="8502" spans="5:8" x14ac:dyDescent="0.25">
      <c r="E8502" s="18" t="str">
        <f t="shared" si="547"/>
        <v/>
      </c>
      <c r="F8502" s="18" t="str">
        <f t="shared" si="548"/>
        <v/>
      </c>
      <c r="G8502" s="18" t="str">
        <f t="shared" si="549"/>
        <v/>
      </c>
      <c r="H8502" s="18" t="str">
        <f t="shared" si="550"/>
        <v/>
      </c>
    </row>
    <row r="8503" spans="5:8" x14ac:dyDescent="0.25">
      <c r="E8503" s="18" t="str">
        <f t="shared" si="547"/>
        <v/>
      </c>
      <c r="F8503" s="18" t="str">
        <f t="shared" si="548"/>
        <v/>
      </c>
      <c r="G8503" s="18" t="str">
        <f t="shared" si="549"/>
        <v/>
      </c>
      <c r="H8503" s="18" t="str">
        <f t="shared" si="550"/>
        <v/>
      </c>
    </row>
    <row r="8504" spans="5:8" x14ac:dyDescent="0.25">
      <c r="E8504" s="18" t="str">
        <f t="shared" si="547"/>
        <v/>
      </c>
      <c r="F8504" s="18" t="str">
        <f t="shared" si="548"/>
        <v/>
      </c>
      <c r="G8504" s="18" t="str">
        <f t="shared" si="549"/>
        <v/>
      </c>
      <c r="H8504" s="18" t="str">
        <f t="shared" si="550"/>
        <v/>
      </c>
    </row>
    <row r="8505" spans="5:8" x14ac:dyDescent="0.25">
      <c r="E8505" s="18" t="str">
        <f t="shared" si="547"/>
        <v/>
      </c>
      <c r="F8505" s="18" t="str">
        <f t="shared" si="548"/>
        <v/>
      </c>
      <c r="G8505" s="18" t="str">
        <f t="shared" si="549"/>
        <v/>
      </c>
      <c r="H8505" s="18" t="str">
        <f t="shared" si="550"/>
        <v/>
      </c>
    </row>
    <row r="8506" spans="5:8" x14ac:dyDescent="0.25">
      <c r="E8506" s="18" t="str">
        <f t="shared" si="547"/>
        <v/>
      </c>
      <c r="F8506" s="18" t="str">
        <f t="shared" si="548"/>
        <v/>
      </c>
      <c r="G8506" s="18" t="str">
        <f t="shared" si="549"/>
        <v/>
      </c>
      <c r="H8506" s="18" t="str">
        <f t="shared" si="550"/>
        <v/>
      </c>
    </row>
    <row r="8507" spans="5:8" x14ac:dyDescent="0.25">
      <c r="E8507" s="18" t="str">
        <f t="shared" si="547"/>
        <v/>
      </c>
      <c r="F8507" s="18" t="str">
        <f t="shared" si="548"/>
        <v/>
      </c>
      <c r="G8507" s="18" t="str">
        <f t="shared" si="549"/>
        <v/>
      </c>
      <c r="H8507" s="18" t="str">
        <f t="shared" si="550"/>
        <v/>
      </c>
    </row>
    <row r="8508" spans="5:8" x14ac:dyDescent="0.25">
      <c r="E8508" s="18" t="str">
        <f t="shared" si="547"/>
        <v/>
      </c>
      <c r="F8508" s="18" t="str">
        <f t="shared" si="548"/>
        <v/>
      </c>
      <c r="G8508" s="18" t="str">
        <f t="shared" si="549"/>
        <v/>
      </c>
      <c r="H8508" s="18" t="str">
        <f t="shared" si="550"/>
        <v/>
      </c>
    </row>
    <row r="8509" spans="5:8" x14ac:dyDescent="0.25">
      <c r="E8509" s="18" t="str">
        <f t="shared" si="547"/>
        <v/>
      </c>
      <c r="F8509" s="18" t="str">
        <f t="shared" si="548"/>
        <v/>
      </c>
      <c r="G8509" s="18" t="str">
        <f t="shared" si="549"/>
        <v/>
      </c>
      <c r="H8509" s="18" t="str">
        <f t="shared" si="550"/>
        <v/>
      </c>
    </row>
    <row r="8510" spans="5:8" x14ac:dyDescent="0.25">
      <c r="E8510" s="18" t="str">
        <f t="shared" si="547"/>
        <v/>
      </c>
      <c r="F8510" s="18" t="str">
        <f t="shared" si="548"/>
        <v/>
      </c>
      <c r="G8510" s="18" t="str">
        <f t="shared" si="549"/>
        <v/>
      </c>
      <c r="H8510" s="18" t="str">
        <f t="shared" si="550"/>
        <v/>
      </c>
    </row>
    <row r="8511" spans="5:8" x14ac:dyDescent="0.25">
      <c r="E8511" s="18" t="str">
        <f t="shared" si="547"/>
        <v/>
      </c>
      <c r="F8511" s="18" t="str">
        <f t="shared" si="548"/>
        <v/>
      </c>
      <c r="G8511" s="18" t="str">
        <f t="shared" si="549"/>
        <v/>
      </c>
      <c r="H8511" s="18" t="str">
        <f t="shared" si="550"/>
        <v/>
      </c>
    </row>
    <row r="8512" spans="5:8" x14ac:dyDescent="0.25">
      <c r="E8512" s="18" t="str">
        <f t="shared" si="547"/>
        <v/>
      </c>
      <c r="F8512" s="18" t="str">
        <f t="shared" si="548"/>
        <v/>
      </c>
      <c r="G8512" s="18" t="str">
        <f t="shared" si="549"/>
        <v/>
      </c>
      <c r="H8512" s="18" t="str">
        <f t="shared" si="550"/>
        <v/>
      </c>
    </row>
    <row r="8513" spans="5:8" x14ac:dyDescent="0.25">
      <c r="E8513" s="18" t="str">
        <f t="shared" si="547"/>
        <v/>
      </c>
      <c r="F8513" s="18" t="str">
        <f t="shared" si="548"/>
        <v/>
      </c>
      <c r="G8513" s="18" t="str">
        <f t="shared" si="549"/>
        <v/>
      </c>
      <c r="H8513" s="18" t="str">
        <f t="shared" si="550"/>
        <v/>
      </c>
    </row>
    <row r="8514" spans="5:8" x14ac:dyDescent="0.25">
      <c r="E8514" s="18" t="str">
        <f t="shared" si="547"/>
        <v/>
      </c>
      <c r="F8514" s="18" t="str">
        <f t="shared" si="548"/>
        <v/>
      </c>
      <c r="G8514" s="18" t="str">
        <f t="shared" si="549"/>
        <v/>
      </c>
      <c r="H8514" s="18" t="str">
        <f t="shared" si="550"/>
        <v/>
      </c>
    </row>
    <row r="8515" spans="5:8" x14ac:dyDescent="0.25">
      <c r="E8515" s="18" t="str">
        <f t="shared" si="547"/>
        <v/>
      </c>
      <c r="F8515" s="18" t="str">
        <f t="shared" si="548"/>
        <v/>
      </c>
      <c r="G8515" s="18" t="str">
        <f t="shared" si="549"/>
        <v/>
      </c>
      <c r="H8515" s="18" t="str">
        <f t="shared" si="550"/>
        <v/>
      </c>
    </row>
    <row r="8516" spans="5:8" x14ac:dyDescent="0.25">
      <c r="E8516" s="18" t="str">
        <f t="shared" si="547"/>
        <v/>
      </c>
      <c r="F8516" s="18" t="str">
        <f t="shared" si="548"/>
        <v/>
      </c>
      <c r="G8516" s="18" t="str">
        <f t="shared" si="549"/>
        <v/>
      </c>
      <c r="H8516" s="18" t="str">
        <f t="shared" si="550"/>
        <v/>
      </c>
    </row>
    <row r="8517" spans="5:8" x14ac:dyDescent="0.25">
      <c r="E8517" s="18" t="str">
        <f t="shared" si="547"/>
        <v/>
      </c>
      <c r="F8517" s="18" t="str">
        <f t="shared" si="548"/>
        <v/>
      </c>
      <c r="G8517" s="18" t="str">
        <f t="shared" si="549"/>
        <v/>
      </c>
      <c r="H8517" s="18" t="str">
        <f t="shared" si="550"/>
        <v/>
      </c>
    </row>
    <row r="8518" spans="5:8" x14ac:dyDescent="0.25">
      <c r="E8518" s="18" t="str">
        <f t="shared" ref="E8518:E8581" si="551">IF($C8518="","",IFERROR(INDEX(ItemPriceCol,MATCH($C8518,ItemName,0)),""))</f>
        <v/>
      </c>
      <c r="F8518" s="18" t="str">
        <f t="shared" ref="F8518:F8581" si="552">IF(OR($D8518="",$E8518=""),"",$D8518*$E8518)</f>
        <v/>
      </c>
      <c r="G8518" s="18" t="str">
        <f t="shared" ref="G8518:G8581" si="553">IF($C8518="","",IFERROR(INDEX(ItemCostCol,MATCH($C8518,ItemName,0)),""))</f>
        <v/>
      </c>
      <c r="H8518" s="18" t="str">
        <f t="shared" ref="H8518:H8581" si="554">IF(OR($F8518="",$G8518=""),"",$F8518-$D8518*$G8518)</f>
        <v/>
      </c>
    </row>
    <row r="8519" spans="5:8" x14ac:dyDescent="0.25">
      <c r="E8519" s="18" t="str">
        <f t="shared" si="551"/>
        <v/>
      </c>
      <c r="F8519" s="18" t="str">
        <f t="shared" si="552"/>
        <v/>
      </c>
      <c r="G8519" s="18" t="str">
        <f t="shared" si="553"/>
        <v/>
      </c>
      <c r="H8519" s="18" t="str">
        <f t="shared" si="554"/>
        <v/>
      </c>
    </row>
    <row r="8520" spans="5:8" x14ac:dyDescent="0.25">
      <c r="E8520" s="18" t="str">
        <f t="shared" si="551"/>
        <v/>
      </c>
      <c r="F8520" s="18" t="str">
        <f t="shared" si="552"/>
        <v/>
      </c>
      <c r="G8520" s="18" t="str">
        <f t="shared" si="553"/>
        <v/>
      </c>
      <c r="H8520" s="18" t="str">
        <f t="shared" si="554"/>
        <v/>
      </c>
    </row>
    <row r="8521" spans="5:8" x14ac:dyDescent="0.25">
      <c r="E8521" s="18" t="str">
        <f t="shared" si="551"/>
        <v/>
      </c>
      <c r="F8521" s="18" t="str">
        <f t="shared" si="552"/>
        <v/>
      </c>
      <c r="G8521" s="18" t="str">
        <f t="shared" si="553"/>
        <v/>
      </c>
      <c r="H8521" s="18" t="str">
        <f t="shared" si="554"/>
        <v/>
      </c>
    </row>
    <row r="8522" spans="5:8" x14ac:dyDescent="0.25">
      <c r="E8522" s="18" t="str">
        <f t="shared" si="551"/>
        <v/>
      </c>
      <c r="F8522" s="18" t="str">
        <f t="shared" si="552"/>
        <v/>
      </c>
      <c r="G8522" s="18" t="str">
        <f t="shared" si="553"/>
        <v/>
      </c>
      <c r="H8522" s="18" t="str">
        <f t="shared" si="554"/>
        <v/>
      </c>
    </row>
    <row r="8523" spans="5:8" x14ac:dyDescent="0.25">
      <c r="E8523" s="18" t="str">
        <f t="shared" si="551"/>
        <v/>
      </c>
      <c r="F8523" s="18" t="str">
        <f t="shared" si="552"/>
        <v/>
      </c>
      <c r="G8523" s="18" t="str">
        <f t="shared" si="553"/>
        <v/>
      </c>
      <c r="H8523" s="18" t="str">
        <f t="shared" si="554"/>
        <v/>
      </c>
    </row>
    <row r="8524" spans="5:8" x14ac:dyDescent="0.25">
      <c r="E8524" s="18" t="str">
        <f t="shared" si="551"/>
        <v/>
      </c>
      <c r="F8524" s="18" t="str">
        <f t="shared" si="552"/>
        <v/>
      </c>
      <c r="G8524" s="18" t="str">
        <f t="shared" si="553"/>
        <v/>
      </c>
      <c r="H8524" s="18" t="str">
        <f t="shared" si="554"/>
        <v/>
      </c>
    </row>
    <row r="8525" spans="5:8" x14ac:dyDescent="0.25">
      <c r="E8525" s="18" t="str">
        <f t="shared" si="551"/>
        <v/>
      </c>
      <c r="F8525" s="18" t="str">
        <f t="shared" si="552"/>
        <v/>
      </c>
      <c r="G8525" s="18" t="str">
        <f t="shared" si="553"/>
        <v/>
      </c>
      <c r="H8525" s="18" t="str">
        <f t="shared" si="554"/>
        <v/>
      </c>
    </row>
    <row r="8526" spans="5:8" x14ac:dyDescent="0.25">
      <c r="E8526" s="18" t="str">
        <f t="shared" si="551"/>
        <v/>
      </c>
      <c r="F8526" s="18" t="str">
        <f t="shared" si="552"/>
        <v/>
      </c>
      <c r="G8526" s="18" t="str">
        <f t="shared" si="553"/>
        <v/>
      </c>
      <c r="H8526" s="18" t="str">
        <f t="shared" si="554"/>
        <v/>
      </c>
    </row>
    <row r="8527" spans="5:8" x14ac:dyDescent="0.25">
      <c r="E8527" s="18" t="str">
        <f t="shared" si="551"/>
        <v/>
      </c>
      <c r="F8527" s="18" t="str">
        <f t="shared" si="552"/>
        <v/>
      </c>
      <c r="G8527" s="18" t="str">
        <f t="shared" si="553"/>
        <v/>
      </c>
      <c r="H8527" s="18" t="str">
        <f t="shared" si="554"/>
        <v/>
      </c>
    </row>
    <row r="8528" spans="5:8" x14ac:dyDescent="0.25">
      <c r="E8528" s="18" t="str">
        <f t="shared" si="551"/>
        <v/>
      </c>
      <c r="F8528" s="18" t="str">
        <f t="shared" si="552"/>
        <v/>
      </c>
      <c r="G8528" s="18" t="str">
        <f t="shared" si="553"/>
        <v/>
      </c>
      <c r="H8528" s="18" t="str">
        <f t="shared" si="554"/>
        <v/>
      </c>
    </row>
    <row r="8529" spans="5:8" x14ac:dyDescent="0.25">
      <c r="E8529" s="18" t="str">
        <f t="shared" si="551"/>
        <v/>
      </c>
      <c r="F8529" s="18" t="str">
        <f t="shared" si="552"/>
        <v/>
      </c>
      <c r="G8529" s="18" t="str">
        <f t="shared" si="553"/>
        <v/>
      </c>
      <c r="H8529" s="18" t="str">
        <f t="shared" si="554"/>
        <v/>
      </c>
    </row>
    <row r="8530" spans="5:8" x14ac:dyDescent="0.25">
      <c r="E8530" s="18" t="str">
        <f t="shared" si="551"/>
        <v/>
      </c>
      <c r="F8530" s="18" t="str">
        <f t="shared" si="552"/>
        <v/>
      </c>
      <c r="G8530" s="18" t="str">
        <f t="shared" si="553"/>
        <v/>
      </c>
      <c r="H8530" s="18" t="str">
        <f t="shared" si="554"/>
        <v/>
      </c>
    </row>
    <row r="8531" spans="5:8" x14ac:dyDescent="0.25">
      <c r="E8531" s="18" t="str">
        <f t="shared" si="551"/>
        <v/>
      </c>
      <c r="F8531" s="18" t="str">
        <f t="shared" si="552"/>
        <v/>
      </c>
      <c r="G8531" s="18" t="str">
        <f t="shared" si="553"/>
        <v/>
      </c>
      <c r="H8531" s="18" t="str">
        <f t="shared" si="554"/>
        <v/>
      </c>
    </row>
    <row r="8532" spans="5:8" x14ac:dyDescent="0.25">
      <c r="E8532" s="18" t="str">
        <f t="shared" si="551"/>
        <v/>
      </c>
      <c r="F8532" s="18" t="str">
        <f t="shared" si="552"/>
        <v/>
      </c>
      <c r="G8532" s="18" t="str">
        <f t="shared" si="553"/>
        <v/>
      </c>
      <c r="H8532" s="18" t="str">
        <f t="shared" si="554"/>
        <v/>
      </c>
    </row>
    <row r="8533" spans="5:8" x14ac:dyDescent="0.25">
      <c r="E8533" s="18" t="str">
        <f t="shared" si="551"/>
        <v/>
      </c>
      <c r="F8533" s="18" t="str">
        <f t="shared" si="552"/>
        <v/>
      </c>
      <c r="G8533" s="18" t="str">
        <f t="shared" si="553"/>
        <v/>
      </c>
      <c r="H8533" s="18" t="str">
        <f t="shared" si="554"/>
        <v/>
      </c>
    </row>
    <row r="8534" spans="5:8" x14ac:dyDescent="0.25">
      <c r="E8534" s="18" t="str">
        <f t="shared" si="551"/>
        <v/>
      </c>
      <c r="F8534" s="18" t="str">
        <f t="shared" si="552"/>
        <v/>
      </c>
      <c r="G8534" s="18" t="str">
        <f t="shared" si="553"/>
        <v/>
      </c>
      <c r="H8534" s="18" t="str">
        <f t="shared" si="554"/>
        <v/>
      </c>
    </row>
    <row r="8535" spans="5:8" x14ac:dyDescent="0.25">
      <c r="E8535" s="18" t="str">
        <f t="shared" si="551"/>
        <v/>
      </c>
      <c r="F8535" s="18" t="str">
        <f t="shared" si="552"/>
        <v/>
      </c>
      <c r="G8535" s="18" t="str">
        <f t="shared" si="553"/>
        <v/>
      </c>
      <c r="H8535" s="18" t="str">
        <f t="shared" si="554"/>
        <v/>
      </c>
    </row>
    <row r="8536" spans="5:8" x14ac:dyDescent="0.25">
      <c r="E8536" s="18" t="str">
        <f t="shared" si="551"/>
        <v/>
      </c>
      <c r="F8536" s="18" t="str">
        <f t="shared" si="552"/>
        <v/>
      </c>
      <c r="G8536" s="18" t="str">
        <f t="shared" si="553"/>
        <v/>
      </c>
      <c r="H8536" s="18" t="str">
        <f t="shared" si="554"/>
        <v/>
      </c>
    </row>
    <row r="8537" spans="5:8" x14ac:dyDescent="0.25">
      <c r="E8537" s="18" t="str">
        <f t="shared" si="551"/>
        <v/>
      </c>
      <c r="F8537" s="18" t="str">
        <f t="shared" si="552"/>
        <v/>
      </c>
      <c r="G8537" s="18" t="str">
        <f t="shared" si="553"/>
        <v/>
      </c>
      <c r="H8537" s="18" t="str">
        <f t="shared" si="554"/>
        <v/>
      </c>
    </row>
    <row r="8538" spans="5:8" x14ac:dyDescent="0.25">
      <c r="E8538" s="18" t="str">
        <f t="shared" si="551"/>
        <v/>
      </c>
      <c r="F8538" s="18" t="str">
        <f t="shared" si="552"/>
        <v/>
      </c>
      <c r="G8538" s="18" t="str">
        <f t="shared" si="553"/>
        <v/>
      </c>
      <c r="H8538" s="18" t="str">
        <f t="shared" si="554"/>
        <v/>
      </c>
    </row>
    <row r="8539" spans="5:8" x14ac:dyDescent="0.25">
      <c r="E8539" s="18" t="str">
        <f t="shared" si="551"/>
        <v/>
      </c>
      <c r="F8539" s="18" t="str">
        <f t="shared" si="552"/>
        <v/>
      </c>
      <c r="G8539" s="18" t="str">
        <f t="shared" si="553"/>
        <v/>
      </c>
      <c r="H8539" s="18" t="str">
        <f t="shared" si="554"/>
        <v/>
      </c>
    </row>
    <row r="8540" spans="5:8" x14ac:dyDescent="0.25">
      <c r="E8540" s="18" t="str">
        <f t="shared" si="551"/>
        <v/>
      </c>
      <c r="F8540" s="18" t="str">
        <f t="shared" si="552"/>
        <v/>
      </c>
      <c r="G8540" s="18" t="str">
        <f t="shared" si="553"/>
        <v/>
      </c>
      <c r="H8540" s="18" t="str">
        <f t="shared" si="554"/>
        <v/>
      </c>
    </row>
    <row r="8541" spans="5:8" x14ac:dyDescent="0.25">
      <c r="E8541" s="18" t="str">
        <f t="shared" si="551"/>
        <v/>
      </c>
      <c r="F8541" s="18" t="str">
        <f t="shared" si="552"/>
        <v/>
      </c>
      <c r="G8541" s="18" t="str">
        <f t="shared" si="553"/>
        <v/>
      </c>
      <c r="H8541" s="18" t="str">
        <f t="shared" si="554"/>
        <v/>
      </c>
    </row>
    <row r="8542" spans="5:8" x14ac:dyDescent="0.25">
      <c r="E8542" s="18" t="str">
        <f t="shared" si="551"/>
        <v/>
      </c>
      <c r="F8542" s="18" t="str">
        <f t="shared" si="552"/>
        <v/>
      </c>
      <c r="G8542" s="18" t="str">
        <f t="shared" si="553"/>
        <v/>
      </c>
      <c r="H8542" s="18" t="str">
        <f t="shared" si="554"/>
        <v/>
      </c>
    </row>
    <row r="8543" spans="5:8" x14ac:dyDescent="0.25">
      <c r="E8543" s="18" t="str">
        <f t="shared" si="551"/>
        <v/>
      </c>
      <c r="F8543" s="18" t="str">
        <f t="shared" si="552"/>
        <v/>
      </c>
      <c r="G8543" s="18" t="str">
        <f t="shared" si="553"/>
        <v/>
      </c>
      <c r="H8543" s="18" t="str">
        <f t="shared" si="554"/>
        <v/>
      </c>
    </row>
    <row r="8544" spans="5:8" x14ac:dyDescent="0.25">
      <c r="E8544" s="18" t="str">
        <f t="shared" si="551"/>
        <v/>
      </c>
      <c r="F8544" s="18" t="str">
        <f t="shared" si="552"/>
        <v/>
      </c>
      <c r="G8544" s="18" t="str">
        <f t="shared" si="553"/>
        <v/>
      </c>
      <c r="H8544" s="18" t="str">
        <f t="shared" si="554"/>
        <v/>
      </c>
    </row>
    <row r="8545" spans="5:8" x14ac:dyDescent="0.25">
      <c r="E8545" s="18" t="str">
        <f t="shared" si="551"/>
        <v/>
      </c>
      <c r="F8545" s="18" t="str">
        <f t="shared" si="552"/>
        <v/>
      </c>
      <c r="G8545" s="18" t="str">
        <f t="shared" si="553"/>
        <v/>
      </c>
      <c r="H8545" s="18" t="str">
        <f t="shared" si="554"/>
        <v/>
      </c>
    </row>
    <row r="8546" spans="5:8" x14ac:dyDescent="0.25">
      <c r="E8546" s="18" t="str">
        <f t="shared" si="551"/>
        <v/>
      </c>
      <c r="F8546" s="18" t="str">
        <f t="shared" si="552"/>
        <v/>
      </c>
      <c r="G8546" s="18" t="str">
        <f t="shared" si="553"/>
        <v/>
      </c>
      <c r="H8546" s="18" t="str">
        <f t="shared" si="554"/>
        <v/>
      </c>
    </row>
    <row r="8547" spans="5:8" x14ac:dyDescent="0.25">
      <c r="E8547" s="18" t="str">
        <f t="shared" si="551"/>
        <v/>
      </c>
      <c r="F8547" s="18" t="str">
        <f t="shared" si="552"/>
        <v/>
      </c>
      <c r="G8547" s="18" t="str">
        <f t="shared" si="553"/>
        <v/>
      </c>
      <c r="H8547" s="18" t="str">
        <f t="shared" si="554"/>
        <v/>
      </c>
    </row>
    <row r="8548" spans="5:8" x14ac:dyDescent="0.25">
      <c r="E8548" s="18" t="str">
        <f t="shared" si="551"/>
        <v/>
      </c>
      <c r="F8548" s="18" t="str">
        <f t="shared" si="552"/>
        <v/>
      </c>
      <c r="G8548" s="18" t="str">
        <f t="shared" si="553"/>
        <v/>
      </c>
      <c r="H8548" s="18" t="str">
        <f t="shared" si="554"/>
        <v/>
      </c>
    </row>
    <row r="8549" spans="5:8" x14ac:dyDescent="0.25">
      <c r="E8549" s="18" t="str">
        <f t="shared" si="551"/>
        <v/>
      </c>
      <c r="F8549" s="18" t="str">
        <f t="shared" si="552"/>
        <v/>
      </c>
      <c r="G8549" s="18" t="str">
        <f t="shared" si="553"/>
        <v/>
      </c>
      <c r="H8549" s="18" t="str">
        <f t="shared" si="554"/>
        <v/>
      </c>
    </row>
    <row r="8550" spans="5:8" x14ac:dyDescent="0.25">
      <c r="E8550" s="18" t="str">
        <f t="shared" si="551"/>
        <v/>
      </c>
      <c r="F8550" s="18" t="str">
        <f t="shared" si="552"/>
        <v/>
      </c>
      <c r="G8550" s="18" t="str">
        <f t="shared" si="553"/>
        <v/>
      </c>
      <c r="H8550" s="18" t="str">
        <f t="shared" si="554"/>
        <v/>
      </c>
    </row>
    <row r="8551" spans="5:8" x14ac:dyDescent="0.25">
      <c r="E8551" s="18" t="str">
        <f t="shared" si="551"/>
        <v/>
      </c>
      <c r="F8551" s="18" t="str">
        <f t="shared" si="552"/>
        <v/>
      </c>
      <c r="G8551" s="18" t="str">
        <f t="shared" si="553"/>
        <v/>
      </c>
      <c r="H8551" s="18" t="str">
        <f t="shared" si="554"/>
        <v/>
      </c>
    </row>
    <row r="8552" spans="5:8" x14ac:dyDescent="0.25">
      <c r="E8552" s="18" t="str">
        <f t="shared" si="551"/>
        <v/>
      </c>
      <c r="F8552" s="18" t="str">
        <f t="shared" si="552"/>
        <v/>
      </c>
      <c r="G8552" s="18" t="str">
        <f t="shared" si="553"/>
        <v/>
      </c>
      <c r="H8552" s="18" t="str">
        <f t="shared" si="554"/>
        <v/>
      </c>
    </row>
    <row r="8553" spans="5:8" x14ac:dyDescent="0.25">
      <c r="E8553" s="18" t="str">
        <f t="shared" si="551"/>
        <v/>
      </c>
      <c r="F8553" s="18" t="str">
        <f t="shared" si="552"/>
        <v/>
      </c>
      <c r="G8553" s="18" t="str">
        <f t="shared" si="553"/>
        <v/>
      </c>
      <c r="H8553" s="18" t="str">
        <f t="shared" si="554"/>
        <v/>
      </c>
    </row>
    <row r="8554" spans="5:8" x14ac:dyDescent="0.25">
      <c r="E8554" s="18" t="str">
        <f t="shared" si="551"/>
        <v/>
      </c>
      <c r="F8554" s="18" t="str">
        <f t="shared" si="552"/>
        <v/>
      </c>
      <c r="G8554" s="18" t="str">
        <f t="shared" si="553"/>
        <v/>
      </c>
      <c r="H8554" s="18" t="str">
        <f t="shared" si="554"/>
        <v/>
      </c>
    </row>
    <row r="8555" spans="5:8" x14ac:dyDescent="0.25">
      <c r="E8555" s="18" t="str">
        <f t="shared" si="551"/>
        <v/>
      </c>
      <c r="F8555" s="18" t="str">
        <f t="shared" si="552"/>
        <v/>
      </c>
      <c r="G8555" s="18" t="str">
        <f t="shared" si="553"/>
        <v/>
      </c>
      <c r="H8555" s="18" t="str">
        <f t="shared" si="554"/>
        <v/>
      </c>
    </row>
    <row r="8556" spans="5:8" x14ac:dyDescent="0.25">
      <c r="E8556" s="18" t="str">
        <f t="shared" si="551"/>
        <v/>
      </c>
      <c r="F8556" s="18" t="str">
        <f t="shared" si="552"/>
        <v/>
      </c>
      <c r="G8556" s="18" t="str">
        <f t="shared" si="553"/>
        <v/>
      </c>
      <c r="H8556" s="18" t="str">
        <f t="shared" si="554"/>
        <v/>
      </c>
    </row>
    <row r="8557" spans="5:8" x14ac:dyDescent="0.25">
      <c r="E8557" s="18" t="str">
        <f t="shared" si="551"/>
        <v/>
      </c>
      <c r="F8557" s="18" t="str">
        <f t="shared" si="552"/>
        <v/>
      </c>
      <c r="G8557" s="18" t="str">
        <f t="shared" si="553"/>
        <v/>
      </c>
      <c r="H8557" s="18" t="str">
        <f t="shared" si="554"/>
        <v/>
      </c>
    </row>
    <row r="8558" spans="5:8" x14ac:dyDescent="0.25">
      <c r="E8558" s="18" t="str">
        <f t="shared" si="551"/>
        <v/>
      </c>
      <c r="F8558" s="18" t="str">
        <f t="shared" si="552"/>
        <v/>
      </c>
      <c r="G8558" s="18" t="str">
        <f t="shared" si="553"/>
        <v/>
      </c>
      <c r="H8558" s="18" t="str">
        <f t="shared" si="554"/>
        <v/>
      </c>
    </row>
    <row r="8559" spans="5:8" x14ac:dyDescent="0.25">
      <c r="E8559" s="18" t="str">
        <f t="shared" si="551"/>
        <v/>
      </c>
      <c r="F8559" s="18" t="str">
        <f t="shared" si="552"/>
        <v/>
      </c>
      <c r="G8559" s="18" t="str">
        <f t="shared" si="553"/>
        <v/>
      </c>
      <c r="H8559" s="18" t="str">
        <f t="shared" si="554"/>
        <v/>
      </c>
    </row>
    <row r="8560" spans="5:8" x14ac:dyDescent="0.25">
      <c r="E8560" s="18" t="str">
        <f t="shared" si="551"/>
        <v/>
      </c>
      <c r="F8560" s="18" t="str">
        <f t="shared" si="552"/>
        <v/>
      </c>
      <c r="G8560" s="18" t="str">
        <f t="shared" si="553"/>
        <v/>
      </c>
      <c r="H8560" s="18" t="str">
        <f t="shared" si="554"/>
        <v/>
      </c>
    </row>
    <row r="8561" spans="5:8" x14ac:dyDescent="0.25">
      <c r="E8561" s="18" t="str">
        <f t="shared" si="551"/>
        <v/>
      </c>
      <c r="F8561" s="18" t="str">
        <f t="shared" si="552"/>
        <v/>
      </c>
      <c r="G8561" s="18" t="str">
        <f t="shared" si="553"/>
        <v/>
      </c>
      <c r="H8561" s="18" t="str">
        <f t="shared" si="554"/>
        <v/>
      </c>
    </row>
    <row r="8562" spans="5:8" x14ac:dyDescent="0.25">
      <c r="E8562" s="18" t="str">
        <f t="shared" si="551"/>
        <v/>
      </c>
      <c r="F8562" s="18" t="str">
        <f t="shared" si="552"/>
        <v/>
      </c>
      <c r="G8562" s="18" t="str">
        <f t="shared" si="553"/>
        <v/>
      </c>
      <c r="H8562" s="18" t="str">
        <f t="shared" si="554"/>
        <v/>
      </c>
    </row>
    <row r="8563" spans="5:8" x14ac:dyDescent="0.25">
      <c r="E8563" s="18" t="str">
        <f t="shared" si="551"/>
        <v/>
      </c>
      <c r="F8563" s="18" t="str">
        <f t="shared" si="552"/>
        <v/>
      </c>
      <c r="G8563" s="18" t="str">
        <f t="shared" si="553"/>
        <v/>
      </c>
      <c r="H8563" s="18" t="str">
        <f t="shared" si="554"/>
        <v/>
      </c>
    </row>
    <row r="8564" spans="5:8" x14ac:dyDescent="0.25">
      <c r="E8564" s="18" t="str">
        <f t="shared" si="551"/>
        <v/>
      </c>
      <c r="F8564" s="18" t="str">
        <f t="shared" si="552"/>
        <v/>
      </c>
      <c r="G8564" s="18" t="str">
        <f t="shared" si="553"/>
        <v/>
      </c>
      <c r="H8564" s="18" t="str">
        <f t="shared" si="554"/>
        <v/>
      </c>
    </row>
    <row r="8565" spans="5:8" x14ac:dyDescent="0.25">
      <c r="E8565" s="18" t="str">
        <f t="shared" si="551"/>
        <v/>
      </c>
      <c r="F8565" s="18" t="str">
        <f t="shared" si="552"/>
        <v/>
      </c>
      <c r="G8565" s="18" t="str">
        <f t="shared" si="553"/>
        <v/>
      </c>
      <c r="H8565" s="18" t="str">
        <f t="shared" si="554"/>
        <v/>
      </c>
    </row>
    <row r="8566" spans="5:8" x14ac:dyDescent="0.25">
      <c r="E8566" s="18" t="str">
        <f t="shared" si="551"/>
        <v/>
      </c>
      <c r="F8566" s="18" t="str">
        <f t="shared" si="552"/>
        <v/>
      </c>
      <c r="G8566" s="18" t="str">
        <f t="shared" si="553"/>
        <v/>
      </c>
      <c r="H8566" s="18" t="str">
        <f t="shared" si="554"/>
        <v/>
      </c>
    </row>
    <row r="8567" spans="5:8" x14ac:dyDescent="0.25">
      <c r="E8567" s="18" t="str">
        <f t="shared" si="551"/>
        <v/>
      </c>
      <c r="F8567" s="18" t="str">
        <f t="shared" si="552"/>
        <v/>
      </c>
      <c r="G8567" s="18" t="str">
        <f t="shared" si="553"/>
        <v/>
      </c>
      <c r="H8567" s="18" t="str">
        <f t="shared" si="554"/>
        <v/>
      </c>
    </row>
    <row r="8568" spans="5:8" x14ac:dyDescent="0.25">
      <c r="E8568" s="18" t="str">
        <f t="shared" si="551"/>
        <v/>
      </c>
      <c r="F8568" s="18" t="str">
        <f t="shared" si="552"/>
        <v/>
      </c>
      <c r="G8568" s="18" t="str">
        <f t="shared" si="553"/>
        <v/>
      </c>
      <c r="H8568" s="18" t="str">
        <f t="shared" si="554"/>
        <v/>
      </c>
    </row>
    <row r="8569" spans="5:8" x14ac:dyDescent="0.25">
      <c r="E8569" s="18" t="str">
        <f t="shared" si="551"/>
        <v/>
      </c>
      <c r="F8569" s="18" t="str">
        <f t="shared" si="552"/>
        <v/>
      </c>
      <c r="G8569" s="18" t="str">
        <f t="shared" si="553"/>
        <v/>
      </c>
      <c r="H8569" s="18" t="str">
        <f t="shared" si="554"/>
        <v/>
      </c>
    </row>
    <row r="8570" spans="5:8" x14ac:dyDescent="0.25">
      <c r="E8570" s="18" t="str">
        <f t="shared" si="551"/>
        <v/>
      </c>
      <c r="F8570" s="18" t="str">
        <f t="shared" si="552"/>
        <v/>
      </c>
      <c r="G8570" s="18" t="str">
        <f t="shared" si="553"/>
        <v/>
      </c>
      <c r="H8570" s="18" t="str">
        <f t="shared" si="554"/>
        <v/>
      </c>
    </row>
    <row r="8571" spans="5:8" x14ac:dyDescent="0.25">
      <c r="E8571" s="18" t="str">
        <f t="shared" si="551"/>
        <v/>
      </c>
      <c r="F8571" s="18" t="str">
        <f t="shared" si="552"/>
        <v/>
      </c>
      <c r="G8571" s="18" t="str">
        <f t="shared" si="553"/>
        <v/>
      </c>
      <c r="H8571" s="18" t="str">
        <f t="shared" si="554"/>
        <v/>
      </c>
    </row>
    <row r="8572" spans="5:8" x14ac:dyDescent="0.25">
      <c r="E8572" s="18" t="str">
        <f t="shared" si="551"/>
        <v/>
      </c>
      <c r="F8572" s="18" t="str">
        <f t="shared" si="552"/>
        <v/>
      </c>
      <c r="G8572" s="18" t="str">
        <f t="shared" si="553"/>
        <v/>
      </c>
      <c r="H8572" s="18" t="str">
        <f t="shared" si="554"/>
        <v/>
      </c>
    </row>
    <row r="8573" spans="5:8" x14ac:dyDescent="0.25">
      <c r="E8573" s="18" t="str">
        <f t="shared" si="551"/>
        <v/>
      </c>
      <c r="F8573" s="18" t="str">
        <f t="shared" si="552"/>
        <v/>
      </c>
      <c r="G8573" s="18" t="str">
        <f t="shared" si="553"/>
        <v/>
      </c>
      <c r="H8573" s="18" t="str">
        <f t="shared" si="554"/>
        <v/>
      </c>
    </row>
    <row r="8574" spans="5:8" x14ac:dyDescent="0.25">
      <c r="E8574" s="18" t="str">
        <f t="shared" si="551"/>
        <v/>
      </c>
      <c r="F8574" s="18" t="str">
        <f t="shared" si="552"/>
        <v/>
      </c>
      <c r="G8574" s="18" t="str">
        <f t="shared" si="553"/>
        <v/>
      </c>
      <c r="H8574" s="18" t="str">
        <f t="shared" si="554"/>
        <v/>
      </c>
    </row>
    <row r="8575" spans="5:8" x14ac:dyDescent="0.25">
      <c r="E8575" s="18" t="str">
        <f t="shared" si="551"/>
        <v/>
      </c>
      <c r="F8575" s="18" t="str">
        <f t="shared" si="552"/>
        <v/>
      </c>
      <c r="G8575" s="18" t="str">
        <f t="shared" si="553"/>
        <v/>
      </c>
      <c r="H8575" s="18" t="str">
        <f t="shared" si="554"/>
        <v/>
      </c>
    </row>
    <row r="8576" spans="5:8" x14ac:dyDescent="0.25">
      <c r="E8576" s="18" t="str">
        <f t="shared" si="551"/>
        <v/>
      </c>
      <c r="F8576" s="18" t="str">
        <f t="shared" si="552"/>
        <v/>
      </c>
      <c r="G8576" s="18" t="str">
        <f t="shared" si="553"/>
        <v/>
      </c>
      <c r="H8576" s="18" t="str">
        <f t="shared" si="554"/>
        <v/>
      </c>
    </row>
    <row r="8577" spans="5:8" x14ac:dyDescent="0.25">
      <c r="E8577" s="18" t="str">
        <f t="shared" si="551"/>
        <v/>
      </c>
      <c r="F8577" s="18" t="str">
        <f t="shared" si="552"/>
        <v/>
      </c>
      <c r="G8577" s="18" t="str">
        <f t="shared" si="553"/>
        <v/>
      </c>
      <c r="H8577" s="18" t="str">
        <f t="shared" si="554"/>
        <v/>
      </c>
    </row>
    <row r="8578" spans="5:8" x14ac:dyDescent="0.25">
      <c r="E8578" s="18" t="str">
        <f t="shared" si="551"/>
        <v/>
      </c>
      <c r="F8578" s="18" t="str">
        <f t="shared" si="552"/>
        <v/>
      </c>
      <c r="G8578" s="18" t="str">
        <f t="shared" si="553"/>
        <v/>
      </c>
      <c r="H8578" s="18" t="str">
        <f t="shared" si="554"/>
        <v/>
      </c>
    </row>
    <row r="8579" spans="5:8" x14ac:dyDescent="0.25">
      <c r="E8579" s="18" t="str">
        <f t="shared" si="551"/>
        <v/>
      </c>
      <c r="F8579" s="18" t="str">
        <f t="shared" si="552"/>
        <v/>
      </c>
      <c r="G8579" s="18" t="str">
        <f t="shared" si="553"/>
        <v/>
      </c>
      <c r="H8579" s="18" t="str">
        <f t="shared" si="554"/>
        <v/>
      </c>
    </row>
    <row r="8580" spans="5:8" x14ac:dyDescent="0.25">
      <c r="E8580" s="18" t="str">
        <f t="shared" si="551"/>
        <v/>
      </c>
      <c r="F8580" s="18" t="str">
        <f t="shared" si="552"/>
        <v/>
      </c>
      <c r="G8580" s="18" t="str">
        <f t="shared" si="553"/>
        <v/>
      </c>
      <c r="H8580" s="18" t="str">
        <f t="shared" si="554"/>
        <v/>
      </c>
    </row>
    <row r="8581" spans="5:8" x14ac:dyDescent="0.25">
      <c r="E8581" s="18" t="str">
        <f t="shared" si="551"/>
        <v/>
      </c>
      <c r="F8581" s="18" t="str">
        <f t="shared" si="552"/>
        <v/>
      </c>
      <c r="G8581" s="18" t="str">
        <f t="shared" si="553"/>
        <v/>
      </c>
      <c r="H8581" s="18" t="str">
        <f t="shared" si="554"/>
        <v/>
      </c>
    </row>
    <row r="8582" spans="5:8" x14ac:dyDescent="0.25">
      <c r="E8582" s="18" t="str">
        <f t="shared" ref="E8582:E8645" si="555">IF($C8582="","",IFERROR(INDEX(ItemPriceCol,MATCH($C8582,ItemName,0)),""))</f>
        <v/>
      </c>
      <c r="F8582" s="18" t="str">
        <f t="shared" ref="F8582:F8645" si="556">IF(OR($D8582="",$E8582=""),"",$D8582*$E8582)</f>
        <v/>
      </c>
      <c r="G8582" s="18" t="str">
        <f t="shared" ref="G8582:G8645" si="557">IF($C8582="","",IFERROR(INDEX(ItemCostCol,MATCH($C8582,ItemName,0)),""))</f>
        <v/>
      </c>
      <c r="H8582" s="18" t="str">
        <f t="shared" ref="H8582:H8645" si="558">IF(OR($F8582="",$G8582=""),"",$F8582-$D8582*$G8582)</f>
        <v/>
      </c>
    </row>
    <row r="8583" spans="5:8" x14ac:dyDescent="0.25">
      <c r="E8583" s="18" t="str">
        <f t="shared" si="555"/>
        <v/>
      </c>
      <c r="F8583" s="18" t="str">
        <f t="shared" si="556"/>
        <v/>
      </c>
      <c r="G8583" s="18" t="str">
        <f t="shared" si="557"/>
        <v/>
      </c>
      <c r="H8583" s="18" t="str">
        <f t="shared" si="558"/>
        <v/>
      </c>
    </row>
    <row r="8584" spans="5:8" x14ac:dyDescent="0.25">
      <c r="E8584" s="18" t="str">
        <f t="shared" si="555"/>
        <v/>
      </c>
      <c r="F8584" s="18" t="str">
        <f t="shared" si="556"/>
        <v/>
      </c>
      <c r="G8584" s="18" t="str">
        <f t="shared" si="557"/>
        <v/>
      </c>
      <c r="H8584" s="18" t="str">
        <f t="shared" si="558"/>
        <v/>
      </c>
    </row>
    <row r="8585" spans="5:8" x14ac:dyDescent="0.25">
      <c r="E8585" s="18" t="str">
        <f t="shared" si="555"/>
        <v/>
      </c>
      <c r="F8585" s="18" t="str">
        <f t="shared" si="556"/>
        <v/>
      </c>
      <c r="G8585" s="18" t="str">
        <f t="shared" si="557"/>
        <v/>
      </c>
      <c r="H8585" s="18" t="str">
        <f t="shared" si="558"/>
        <v/>
      </c>
    </row>
    <row r="8586" spans="5:8" x14ac:dyDescent="0.25">
      <c r="E8586" s="18" t="str">
        <f t="shared" si="555"/>
        <v/>
      </c>
      <c r="F8586" s="18" t="str">
        <f t="shared" si="556"/>
        <v/>
      </c>
      <c r="G8586" s="18" t="str">
        <f t="shared" si="557"/>
        <v/>
      </c>
      <c r="H8586" s="18" t="str">
        <f t="shared" si="558"/>
        <v/>
      </c>
    </row>
    <row r="8587" spans="5:8" x14ac:dyDescent="0.25">
      <c r="E8587" s="18" t="str">
        <f t="shared" si="555"/>
        <v/>
      </c>
      <c r="F8587" s="18" t="str">
        <f t="shared" si="556"/>
        <v/>
      </c>
      <c r="G8587" s="18" t="str">
        <f t="shared" si="557"/>
        <v/>
      </c>
      <c r="H8587" s="18" t="str">
        <f t="shared" si="558"/>
        <v/>
      </c>
    </row>
    <row r="8588" spans="5:8" x14ac:dyDescent="0.25">
      <c r="E8588" s="18" t="str">
        <f t="shared" si="555"/>
        <v/>
      </c>
      <c r="F8588" s="18" t="str">
        <f t="shared" si="556"/>
        <v/>
      </c>
      <c r="G8588" s="18" t="str">
        <f t="shared" si="557"/>
        <v/>
      </c>
      <c r="H8588" s="18" t="str">
        <f t="shared" si="558"/>
        <v/>
      </c>
    </row>
    <row r="8589" spans="5:8" x14ac:dyDescent="0.25">
      <c r="E8589" s="18" t="str">
        <f t="shared" si="555"/>
        <v/>
      </c>
      <c r="F8589" s="18" t="str">
        <f t="shared" si="556"/>
        <v/>
      </c>
      <c r="G8589" s="18" t="str">
        <f t="shared" si="557"/>
        <v/>
      </c>
      <c r="H8589" s="18" t="str">
        <f t="shared" si="558"/>
        <v/>
      </c>
    </row>
    <row r="8590" spans="5:8" x14ac:dyDescent="0.25">
      <c r="E8590" s="18" t="str">
        <f t="shared" si="555"/>
        <v/>
      </c>
      <c r="F8590" s="18" t="str">
        <f t="shared" si="556"/>
        <v/>
      </c>
      <c r="G8590" s="18" t="str">
        <f t="shared" si="557"/>
        <v/>
      </c>
      <c r="H8590" s="18" t="str">
        <f t="shared" si="558"/>
        <v/>
      </c>
    </row>
    <row r="8591" spans="5:8" x14ac:dyDescent="0.25">
      <c r="E8591" s="18" t="str">
        <f t="shared" si="555"/>
        <v/>
      </c>
      <c r="F8591" s="18" t="str">
        <f t="shared" si="556"/>
        <v/>
      </c>
      <c r="G8591" s="18" t="str">
        <f t="shared" si="557"/>
        <v/>
      </c>
      <c r="H8591" s="18" t="str">
        <f t="shared" si="558"/>
        <v/>
      </c>
    </row>
    <row r="8592" spans="5:8" x14ac:dyDescent="0.25">
      <c r="E8592" s="18" t="str">
        <f t="shared" si="555"/>
        <v/>
      </c>
      <c r="F8592" s="18" t="str">
        <f t="shared" si="556"/>
        <v/>
      </c>
      <c r="G8592" s="18" t="str">
        <f t="shared" si="557"/>
        <v/>
      </c>
      <c r="H8592" s="18" t="str">
        <f t="shared" si="558"/>
        <v/>
      </c>
    </row>
    <row r="8593" spans="5:8" x14ac:dyDescent="0.25">
      <c r="E8593" s="18" t="str">
        <f t="shared" si="555"/>
        <v/>
      </c>
      <c r="F8593" s="18" t="str">
        <f t="shared" si="556"/>
        <v/>
      </c>
      <c r="G8593" s="18" t="str">
        <f t="shared" si="557"/>
        <v/>
      </c>
      <c r="H8593" s="18" t="str">
        <f t="shared" si="558"/>
        <v/>
      </c>
    </row>
    <row r="8594" spans="5:8" x14ac:dyDescent="0.25">
      <c r="E8594" s="18" t="str">
        <f t="shared" si="555"/>
        <v/>
      </c>
      <c r="F8594" s="18" t="str">
        <f t="shared" si="556"/>
        <v/>
      </c>
      <c r="G8594" s="18" t="str">
        <f t="shared" si="557"/>
        <v/>
      </c>
      <c r="H8594" s="18" t="str">
        <f t="shared" si="558"/>
        <v/>
      </c>
    </row>
    <row r="8595" spans="5:8" x14ac:dyDescent="0.25">
      <c r="E8595" s="18" t="str">
        <f t="shared" si="555"/>
        <v/>
      </c>
      <c r="F8595" s="18" t="str">
        <f t="shared" si="556"/>
        <v/>
      </c>
      <c r="G8595" s="18" t="str">
        <f t="shared" si="557"/>
        <v/>
      </c>
      <c r="H8595" s="18" t="str">
        <f t="shared" si="558"/>
        <v/>
      </c>
    </row>
    <row r="8596" spans="5:8" x14ac:dyDescent="0.25">
      <c r="E8596" s="18" t="str">
        <f t="shared" si="555"/>
        <v/>
      </c>
      <c r="F8596" s="18" t="str">
        <f t="shared" si="556"/>
        <v/>
      </c>
      <c r="G8596" s="18" t="str">
        <f t="shared" si="557"/>
        <v/>
      </c>
      <c r="H8596" s="18" t="str">
        <f t="shared" si="558"/>
        <v/>
      </c>
    </row>
    <row r="8597" spans="5:8" x14ac:dyDescent="0.25">
      <c r="E8597" s="18" t="str">
        <f t="shared" si="555"/>
        <v/>
      </c>
      <c r="F8597" s="18" t="str">
        <f t="shared" si="556"/>
        <v/>
      </c>
      <c r="G8597" s="18" t="str">
        <f t="shared" si="557"/>
        <v/>
      </c>
      <c r="H8597" s="18" t="str">
        <f t="shared" si="558"/>
        <v/>
      </c>
    </row>
    <row r="8598" spans="5:8" x14ac:dyDescent="0.25">
      <c r="E8598" s="18" t="str">
        <f t="shared" si="555"/>
        <v/>
      </c>
      <c r="F8598" s="18" t="str">
        <f t="shared" si="556"/>
        <v/>
      </c>
      <c r="G8598" s="18" t="str">
        <f t="shared" si="557"/>
        <v/>
      </c>
      <c r="H8598" s="18" t="str">
        <f t="shared" si="558"/>
        <v/>
      </c>
    </row>
    <row r="8599" spans="5:8" x14ac:dyDescent="0.25">
      <c r="E8599" s="18" t="str">
        <f t="shared" si="555"/>
        <v/>
      </c>
      <c r="F8599" s="18" t="str">
        <f t="shared" si="556"/>
        <v/>
      </c>
      <c r="G8599" s="18" t="str">
        <f t="shared" si="557"/>
        <v/>
      </c>
      <c r="H8599" s="18" t="str">
        <f t="shared" si="558"/>
        <v/>
      </c>
    </row>
    <row r="8600" spans="5:8" x14ac:dyDescent="0.25">
      <c r="E8600" s="18" t="str">
        <f t="shared" si="555"/>
        <v/>
      </c>
      <c r="F8600" s="18" t="str">
        <f t="shared" si="556"/>
        <v/>
      </c>
      <c r="G8600" s="18" t="str">
        <f t="shared" si="557"/>
        <v/>
      </c>
      <c r="H8600" s="18" t="str">
        <f t="shared" si="558"/>
        <v/>
      </c>
    </row>
    <row r="8601" spans="5:8" x14ac:dyDescent="0.25">
      <c r="E8601" s="18" t="str">
        <f t="shared" si="555"/>
        <v/>
      </c>
      <c r="F8601" s="18" t="str">
        <f t="shared" si="556"/>
        <v/>
      </c>
      <c r="G8601" s="18" t="str">
        <f t="shared" si="557"/>
        <v/>
      </c>
      <c r="H8601" s="18" t="str">
        <f t="shared" si="558"/>
        <v/>
      </c>
    </row>
    <row r="8602" spans="5:8" x14ac:dyDescent="0.25">
      <c r="E8602" s="18" t="str">
        <f t="shared" si="555"/>
        <v/>
      </c>
      <c r="F8602" s="18" t="str">
        <f t="shared" si="556"/>
        <v/>
      </c>
      <c r="G8602" s="18" t="str">
        <f t="shared" si="557"/>
        <v/>
      </c>
      <c r="H8602" s="18" t="str">
        <f t="shared" si="558"/>
        <v/>
      </c>
    </row>
    <row r="8603" spans="5:8" x14ac:dyDescent="0.25">
      <c r="E8603" s="18" t="str">
        <f t="shared" si="555"/>
        <v/>
      </c>
      <c r="F8603" s="18" t="str">
        <f t="shared" si="556"/>
        <v/>
      </c>
      <c r="G8603" s="18" t="str">
        <f t="shared" si="557"/>
        <v/>
      </c>
      <c r="H8603" s="18" t="str">
        <f t="shared" si="558"/>
        <v/>
      </c>
    </row>
    <row r="8604" spans="5:8" x14ac:dyDescent="0.25">
      <c r="E8604" s="18" t="str">
        <f t="shared" si="555"/>
        <v/>
      </c>
      <c r="F8604" s="18" t="str">
        <f t="shared" si="556"/>
        <v/>
      </c>
      <c r="G8604" s="18" t="str">
        <f t="shared" si="557"/>
        <v/>
      </c>
      <c r="H8604" s="18" t="str">
        <f t="shared" si="558"/>
        <v/>
      </c>
    </row>
    <row r="8605" spans="5:8" x14ac:dyDescent="0.25">
      <c r="E8605" s="18" t="str">
        <f t="shared" si="555"/>
        <v/>
      </c>
      <c r="F8605" s="18" t="str">
        <f t="shared" si="556"/>
        <v/>
      </c>
      <c r="G8605" s="18" t="str">
        <f t="shared" si="557"/>
        <v/>
      </c>
      <c r="H8605" s="18" t="str">
        <f t="shared" si="558"/>
        <v/>
      </c>
    </row>
    <row r="8606" spans="5:8" x14ac:dyDescent="0.25">
      <c r="E8606" s="18" t="str">
        <f t="shared" si="555"/>
        <v/>
      </c>
      <c r="F8606" s="18" t="str">
        <f t="shared" si="556"/>
        <v/>
      </c>
      <c r="G8606" s="18" t="str">
        <f t="shared" si="557"/>
        <v/>
      </c>
      <c r="H8606" s="18" t="str">
        <f t="shared" si="558"/>
        <v/>
      </c>
    </row>
    <row r="8607" spans="5:8" x14ac:dyDescent="0.25">
      <c r="E8607" s="18" t="str">
        <f t="shared" si="555"/>
        <v/>
      </c>
      <c r="F8607" s="18" t="str">
        <f t="shared" si="556"/>
        <v/>
      </c>
      <c r="G8607" s="18" t="str">
        <f t="shared" si="557"/>
        <v/>
      </c>
      <c r="H8607" s="18" t="str">
        <f t="shared" si="558"/>
        <v/>
      </c>
    </row>
    <row r="8608" spans="5:8" x14ac:dyDescent="0.25">
      <c r="E8608" s="18" t="str">
        <f t="shared" si="555"/>
        <v/>
      </c>
      <c r="F8608" s="18" t="str">
        <f t="shared" si="556"/>
        <v/>
      </c>
      <c r="G8608" s="18" t="str">
        <f t="shared" si="557"/>
        <v/>
      </c>
      <c r="H8608" s="18" t="str">
        <f t="shared" si="558"/>
        <v/>
      </c>
    </row>
    <row r="8609" spans="5:8" x14ac:dyDescent="0.25">
      <c r="E8609" s="18" t="str">
        <f t="shared" si="555"/>
        <v/>
      </c>
      <c r="F8609" s="18" t="str">
        <f t="shared" si="556"/>
        <v/>
      </c>
      <c r="G8609" s="18" t="str">
        <f t="shared" si="557"/>
        <v/>
      </c>
      <c r="H8609" s="18" t="str">
        <f t="shared" si="558"/>
        <v/>
      </c>
    </row>
    <row r="8610" spans="5:8" x14ac:dyDescent="0.25">
      <c r="E8610" s="18" t="str">
        <f t="shared" si="555"/>
        <v/>
      </c>
      <c r="F8610" s="18" t="str">
        <f t="shared" si="556"/>
        <v/>
      </c>
      <c r="G8610" s="18" t="str">
        <f t="shared" si="557"/>
        <v/>
      </c>
      <c r="H8610" s="18" t="str">
        <f t="shared" si="558"/>
        <v/>
      </c>
    </row>
    <row r="8611" spans="5:8" x14ac:dyDescent="0.25">
      <c r="E8611" s="18" t="str">
        <f t="shared" si="555"/>
        <v/>
      </c>
      <c r="F8611" s="18" t="str">
        <f t="shared" si="556"/>
        <v/>
      </c>
      <c r="G8611" s="18" t="str">
        <f t="shared" si="557"/>
        <v/>
      </c>
      <c r="H8611" s="18" t="str">
        <f t="shared" si="558"/>
        <v/>
      </c>
    </row>
    <row r="8612" spans="5:8" x14ac:dyDescent="0.25">
      <c r="E8612" s="18" t="str">
        <f t="shared" si="555"/>
        <v/>
      </c>
      <c r="F8612" s="18" t="str">
        <f t="shared" si="556"/>
        <v/>
      </c>
      <c r="G8612" s="18" t="str">
        <f t="shared" si="557"/>
        <v/>
      </c>
      <c r="H8612" s="18" t="str">
        <f t="shared" si="558"/>
        <v/>
      </c>
    </row>
    <row r="8613" spans="5:8" x14ac:dyDescent="0.25">
      <c r="E8613" s="18" t="str">
        <f t="shared" si="555"/>
        <v/>
      </c>
      <c r="F8613" s="18" t="str">
        <f t="shared" si="556"/>
        <v/>
      </c>
      <c r="G8613" s="18" t="str">
        <f t="shared" si="557"/>
        <v/>
      </c>
      <c r="H8613" s="18" t="str">
        <f t="shared" si="558"/>
        <v/>
      </c>
    </row>
    <row r="8614" spans="5:8" x14ac:dyDescent="0.25">
      <c r="E8614" s="18" t="str">
        <f t="shared" si="555"/>
        <v/>
      </c>
      <c r="F8614" s="18" t="str">
        <f t="shared" si="556"/>
        <v/>
      </c>
      <c r="G8614" s="18" t="str">
        <f t="shared" si="557"/>
        <v/>
      </c>
      <c r="H8614" s="18" t="str">
        <f t="shared" si="558"/>
        <v/>
      </c>
    </row>
    <row r="8615" spans="5:8" x14ac:dyDescent="0.25">
      <c r="E8615" s="18" t="str">
        <f t="shared" si="555"/>
        <v/>
      </c>
      <c r="F8615" s="18" t="str">
        <f t="shared" si="556"/>
        <v/>
      </c>
      <c r="G8615" s="18" t="str">
        <f t="shared" si="557"/>
        <v/>
      </c>
      <c r="H8615" s="18" t="str">
        <f t="shared" si="558"/>
        <v/>
      </c>
    </row>
    <row r="8616" spans="5:8" x14ac:dyDescent="0.25">
      <c r="E8616" s="18" t="str">
        <f t="shared" si="555"/>
        <v/>
      </c>
      <c r="F8616" s="18" t="str">
        <f t="shared" si="556"/>
        <v/>
      </c>
      <c r="G8616" s="18" t="str">
        <f t="shared" si="557"/>
        <v/>
      </c>
      <c r="H8616" s="18" t="str">
        <f t="shared" si="558"/>
        <v/>
      </c>
    </row>
    <row r="8617" spans="5:8" x14ac:dyDescent="0.25">
      <c r="E8617" s="18" t="str">
        <f t="shared" si="555"/>
        <v/>
      </c>
      <c r="F8617" s="18" t="str">
        <f t="shared" si="556"/>
        <v/>
      </c>
      <c r="G8617" s="18" t="str">
        <f t="shared" si="557"/>
        <v/>
      </c>
      <c r="H8617" s="18" t="str">
        <f t="shared" si="558"/>
        <v/>
      </c>
    </row>
    <row r="8618" spans="5:8" x14ac:dyDescent="0.25">
      <c r="E8618" s="18" t="str">
        <f t="shared" si="555"/>
        <v/>
      </c>
      <c r="F8618" s="18" t="str">
        <f t="shared" si="556"/>
        <v/>
      </c>
      <c r="G8618" s="18" t="str">
        <f t="shared" si="557"/>
        <v/>
      </c>
      <c r="H8618" s="18" t="str">
        <f t="shared" si="558"/>
        <v/>
      </c>
    </row>
    <row r="8619" spans="5:8" x14ac:dyDescent="0.25">
      <c r="E8619" s="18" t="str">
        <f t="shared" si="555"/>
        <v/>
      </c>
      <c r="F8619" s="18" t="str">
        <f t="shared" si="556"/>
        <v/>
      </c>
      <c r="G8619" s="18" t="str">
        <f t="shared" si="557"/>
        <v/>
      </c>
      <c r="H8619" s="18" t="str">
        <f t="shared" si="558"/>
        <v/>
      </c>
    </row>
    <row r="8620" spans="5:8" x14ac:dyDescent="0.25">
      <c r="E8620" s="18" t="str">
        <f t="shared" si="555"/>
        <v/>
      </c>
      <c r="F8620" s="18" t="str">
        <f t="shared" si="556"/>
        <v/>
      </c>
      <c r="G8620" s="18" t="str">
        <f t="shared" si="557"/>
        <v/>
      </c>
      <c r="H8620" s="18" t="str">
        <f t="shared" si="558"/>
        <v/>
      </c>
    </row>
    <row r="8621" spans="5:8" x14ac:dyDescent="0.25">
      <c r="E8621" s="18" t="str">
        <f t="shared" si="555"/>
        <v/>
      </c>
      <c r="F8621" s="18" t="str">
        <f t="shared" si="556"/>
        <v/>
      </c>
      <c r="G8621" s="18" t="str">
        <f t="shared" si="557"/>
        <v/>
      </c>
      <c r="H8621" s="18" t="str">
        <f t="shared" si="558"/>
        <v/>
      </c>
    </row>
    <row r="8622" spans="5:8" x14ac:dyDescent="0.25">
      <c r="E8622" s="18" t="str">
        <f t="shared" si="555"/>
        <v/>
      </c>
      <c r="F8622" s="18" t="str">
        <f t="shared" si="556"/>
        <v/>
      </c>
      <c r="G8622" s="18" t="str">
        <f t="shared" si="557"/>
        <v/>
      </c>
      <c r="H8622" s="18" t="str">
        <f t="shared" si="558"/>
        <v/>
      </c>
    </row>
    <row r="8623" spans="5:8" x14ac:dyDescent="0.25">
      <c r="E8623" s="18" t="str">
        <f t="shared" si="555"/>
        <v/>
      </c>
      <c r="F8623" s="18" t="str">
        <f t="shared" si="556"/>
        <v/>
      </c>
      <c r="G8623" s="18" t="str">
        <f t="shared" si="557"/>
        <v/>
      </c>
      <c r="H8623" s="18" t="str">
        <f t="shared" si="558"/>
        <v/>
      </c>
    </row>
    <row r="8624" spans="5:8" x14ac:dyDescent="0.25">
      <c r="E8624" s="18" t="str">
        <f t="shared" si="555"/>
        <v/>
      </c>
      <c r="F8624" s="18" t="str">
        <f t="shared" si="556"/>
        <v/>
      </c>
      <c r="G8624" s="18" t="str">
        <f t="shared" si="557"/>
        <v/>
      </c>
      <c r="H8624" s="18" t="str">
        <f t="shared" si="558"/>
        <v/>
      </c>
    </row>
    <row r="8625" spans="5:8" x14ac:dyDescent="0.25">
      <c r="E8625" s="18" t="str">
        <f t="shared" si="555"/>
        <v/>
      </c>
      <c r="F8625" s="18" t="str">
        <f t="shared" si="556"/>
        <v/>
      </c>
      <c r="G8625" s="18" t="str">
        <f t="shared" si="557"/>
        <v/>
      </c>
      <c r="H8625" s="18" t="str">
        <f t="shared" si="558"/>
        <v/>
      </c>
    </row>
    <row r="8626" spans="5:8" x14ac:dyDescent="0.25">
      <c r="E8626" s="18" t="str">
        <f t="shared" si="555"/>
        <v/>
      </c>
      <c r="F8626" s="18" t="str">
        <f t="shared" si="556"/>
        <v/>
      </c>
      <c r="G8626" s="18" t="str">
        <f t="shared" si="557"/>
        <v/>
      </c>
      <c r="H8626" s="18" t="str">
        <f t="shared" si="558"/>
        <v/>
      </c>
    </row>
    <row r="8627" spans="5:8" x14ac:dyDescent="0.25">
      <c r="E8627" s="18" t="str">
        <f t="shared" si="555"/>
        <v/>
      </c>
      <c r="F8627" s="18" t="str">
        <f t="shared" si="556"/>
        <v/>
      </c>
      <c r="G8627" s="18" t="str">
        <f t="shared" si="557"/>
        <v/>
      </c>
      <c r="H8627" s="18" t="str">
        <f t="shared" si="558"/>
        <v/>
      </c>
    </row>
    <row r="8628" spans="5:8" x14ac:dyDescent="0.25">
      <c r="E8628" s="18" t="str">
        <f t="shared" si="555"/>
        <v/>
      </c>
      <c r="F8628" s="18" t="str">
        <f t="shared" si="556"/>
        <v/>
      </c>
      <c r="G8628" s="18" t="str">
        <f t="shared" si="557"/>
        <v/>
      </c>
      <c r="H8628" s="18" t="str">
        <f t="shared" si="558"/>
        <v/>
      </c>
    </row>
    <row r="8629" spans="5:8" x14ac:dyDescent="0.25">
      <c r="E8629" s="18" t="str">
        <f t="shared" si="555"/>
        <v/>
      </c>
      <c r="F8629" s="18" t="str">
        <f t="shared" si="556"/>
        <v/>
      </c>
      <c r="G8629" s="18" t="str">
        <f t="shared" si="557"/>
        <v/>
      </c>
      <c r="H8629" s="18" t="str">
        <f t="shared" si="558"/>
        <v/>
      </c>
    </row>
    <row r="8630" spans="5:8" x14ac:dyDescent="0.25">
      <c r="E8630" s="18" t="str">
        <f t="shared" si="555"/>
        <v/>
      </c>
      <c r="F8630" s="18" t="str">
        <f t="shared" si="556"/>
        <v/>
      </c>
      <c r="G8630" s="18" t="str">
        <f t="shared" si="557"/>
        <v/>
      </c>
      <c r="H8630" s="18" t="str">
        <f t="shared" si="558"/>
        <v/>
      </c>
    </row>
    <row r="8631" spans="5:8" x14ac:dyDescent="0.25">
      <c r="E8631" s="18" t="str">
        <f t="shared" si="555"/>
        <v/>
      </c>
      <c r="F8631" s="18" t="str">
        <f t="shared" si="556"/>
        <v/>
      </c>
      <c r="G8631" s="18" t="str">
        <f t="shared" si="557"/>
        <v/>
      </c>
      <c r="H8631" s="18" t="str">
        <f t="shared" si="558"/>
        <v/>
      </c>
    </row>
    <row r="8632" spans="5:8" x14ac:dyDescent="0.25">
      <c r="E8632" s="18" t="str">
        <f t="shared" si="555"/>
        <v/>
      </c>
      <c r="F8632" s="18" t="str">
        <f t="shared" si="556"/>
        <v/>
      </c>
      <c r="G8632" s="18" t="str">
        <f t="shared" si="557"/>
        <v/>
      </c>
      <c r="H8632" s="18" t="str">
        <f t="shared" si="558"/>
        <v/>
      </c>
    </row>
    <row r="8633" spans="5:8" x14ac:dyDescent="0.25">
      <c r="E8633" s="18" t="str">
        <f t="shared" si="555"/>
        <v/>
      </c>
      <c r="F8633" s="18" t="str">
        <f t="shared" si="556"/>
        <v/>
      </c>
      <c r="G8633" s="18" t="str">
        <f t="shared" si="557"/>
        <v/>
      </c>
      <c r="H8633" s="18" t="str">
        <f t="shared" si="558"/>
        <v/>
      </c>
    </row>
    <row r="8634" spans="5:8" x14ac:dyDescent="0.25">
      <c r="E8634" s="18" t="str">
        <f t="shared" si="555"/>
        <v/>
      </c>
      <c r="F8634" s="18" t="str">
        <f t="shared" si="556"/>
        <v/>
      </c>
      <c r="G8634" s="18" t="str">
        <f t="shared" si="557"/>
        <v/>
      </c>
      <c r="H8634" s="18" t="str">
        <f t="shared" si="558"/>
        <v/>
      </c>
    </row>
    <row r="8635" spans="5:8" x14ac:dyDescent="0.25">
      <c r="E8635" s="18" t="str">
        <f t="shared" si="555"/>
        <v/>
      </c>
      <c r="F8635" s="18" t="str">
        <f t="shared" si="556"/>
        <v/>
      </c>
      <c r="G8635" s="18" t="str">
        <f t="shared" si="557"/>
        <v/>
      </c>
      <c r="H8635" s="18" t="str">
        <f t="shared" si="558"/>
        <v/>
      </c>
    </row>
    <row r="8636" spans="5:8" x14ac:dyDescent="0.25">
      <c r="E8636" s="18" t="str">
        <f t="shared" si="555"/>
        <v/>
      </c>
      <c r="F8636" s="18" t="str">
        <f t="shared" si="556"/>
        <v/>
      </c>
      <c r="G8636" s="18" t="str">
        <f t="shared" si="557"/>
        <v/>
      </c>
      <c r="H8636" s="18" t="str">
        <f t="shared" si="558"/>
        <v/>
      </c>
    </row>
    <row r="8637" spans="5:8" x14ac:dyDescent="0.25">
      <c r="E8637" s="18" t="str">
        <f t="shared" si="555"/>
        <v/>
      </c>
      <c r="F8637" s="18" t="str">
        <f t="shared" si="556"/>
        <v/>
      </c>
      <c r="G8637" s="18" t="str">
        <f t="shared" si="557"/>
        <v/>
      </c>
      <c r="H8637" s="18" t="str">
        <f t="shared" si="558"/>
        <v/>
      </c>
    </row>
    <row r="8638" spans="5:8" x14ac:dyDescent="0.25">
      <c r="E8638" s="18" t="str">
        <f t="shared" si="555"/>
        <v/>
      </c>
      <c r="F8638" s="18" t="str">
        <f t="shared" si="556"/>
        <v/>
      </c>
      <c r="G8638" s="18" t="str">
        <f t="shared" si="557"/>
        <v/>
      </c>
      <c r="H8638" s="18" t="str">
        <f t="shared" si="558"/>
        <v/>
      </c>
    </row>
    <row r="8639" spans="5:8" x14ac:dyDescent="0.25">
      <c r="E8639" s="18" t="str">
        <f t="shared" si="555"/>
        <v/>
      </c>
      <c r="F8639" s="18" t="str">
        <f t="shared" si="556"/>
        <v/>
      </c>
      <c r="G8639" s="18" t="str">
        <f t="shared" si="557"/>
        <v/>
      </c>
      <c r="H8639" s="18" t="str">
        <f t="shared" si="558"/>
        <v/>
      </c>
    </row>
    <row r="8640" spans="5:8" x14ac:dyDescent="0.25">
      <c r="E8640" s="18" t="str">
        <f t="shared" si="555"/>
        <v/>
      </c>
      <c r="F8640" s="18" t="str">
        <f t="shared" si="556"/>
        <v/>
      </c>
      <c r="G8640" s="18" t="str">
        <f t="shared" si="557"/>
        <v/>
      </c>
      <c r="H8640" s="18" t="str">
        <f t="shared" si="558"/>
        <v/>
      </c>
    </row>
    <row r="8641" spans="5:8" x14ac:dyDescent="0.25">
      <c r="E8641" s="18" t="str">
        <f t="shared" si="555"/>
        <v/>
      </c>
      <c r="F8641" s="18" t="str">
        <f t="shared" si="556"/>
        <v/>
      </c>
      <c r="G8641" s="18" t="str">
        <f t="shared" si="557"/>
        <v/>
      </c>
      <c r="H8641" s="18" t="str">
        <f t="shared" si="558"/>
        <v/>
      </c>
    </row>
    <row r="8642" spans="5:8" x14ac:dyDescent="0.25">
      <c r="E8642" s="18" t="str">
        <f t="shared" si="555"/>
        <v/>
      </c>
      <c r="F8642" s="18" t="str">
        <f t="shared" si="556"/>
        <v/>
      </c>
      <c r="G8642" s="18" t="str">
        <f t="shared" si="557"/>
        <v/>
      </c>
      <c r="H8642" s="18" t="str">
        <f t="shared" si="558"/>
        <v/>
      </c>
    </row>
    <row r="8643" spans="5:8" x14ac:dyDescent="0.25">
      <c r="E8643" s="18" t="str">
        <f t="shared" si="555"/>
        <v/>
      </c>
      <c r="F8643" s="18" t="str">
        <f t="shared" si="556"/>
        <v/>
      </c>
      <c r="G8643" s="18" t="str">
        <f t="shared" si="557"/>
        <v/>
      </c>
      <c r="H8643" s="18" t="str">
        <f t="shared" si="558"/>
        <v/>
      </c>
    </row>
    <row r="8644" spans="5:8" x14ac:dyDescent="0.25">
      <c r="E8644" s="18" t="str">
        <f t="shared" si="555"/>
        <v/>
      </c>
      <c r="F8644" s="18" t="str">
        <f t="shared" si="556"/>
        <v/>
      </c>
      <c r="G8644" s="18" t="str">
        <f t="shared" si="557"/>
        <v/>
      </c>
      <c r="H8644" s="18" t="str">
        <f t="shared" si="558"/>
        <v/>
      </c>
    </row>
    <row r="8645" spans="5:8" x14ac:dyDescent="0.25">
      <c r="E8645" s="18" t="str">
        <f t="shared" si="555"/>
        <v/>
      </c>
      <c r="F8645" s="18" t="str">
        <f t="shared" si="556"/>
        <v/>
      </c>
      <c r="G8645" s="18" t="str">
        <f t="shared" si="557"/>
        <v/>
      </c>
      <c r="H8645" s="18" t="str">
        <f t="shared" si="558"/>
        <v/>
      </c>
    </row>
    <row r="8646" spans="5:8" x14ac:dyDescent="0.25">
      <c r="E8646" s="18" t="str">
        <f t="shared" ref="E8646:E8709" si="559">IF($C8646="","",IFERROR(INDEX(ItemPriceCol,MATCH($C8646,ItemName,0)),""))</f>
        <v/>
      </c>
      <c r="F8646" s="18" t="str">
        <f t="shared" ref="F8646:F8709" si="560">IF(OR($D8646="",$E8646=""),"",$D8646*$E8646)</f>
        <v/>
      </c>
      <c r="G8646" s="18" t="str">
        <f t="shared" ref="G8646:G8709" si="561">IF($C8646="","",IFERROR(INDEX(ItemCostCol,MATCH($C8646,ItemName,0)),""))</f>
        <v/>
      </c>
      <c r="H8646" s="18" t="str">
        <f t="shared" ref="H8646:H8709" si="562">IF(OR($F8646="",$G8646=""),"",$F8646-$D8646*$G8646)</f>
        <v/>
      </c>
    </row>
    <row r="8647" spans="5:8" x14ac:dyDescent="0.25">
      <c r="E8647" s="18" t="str">
        <f t="shared" si="559"/>
        <v/>
      </c>
      <c r="F8647" s="18" t="str">
        <f t="shared" si="560"/>
        <v/>
      </c>
      <c r="G8647" s="18" t="str">
        <f t="shared" si="561"/>
        <v/>
      </c>
      <c r="H8647" s="18" t="str">
        <f t="shared" si="562"/>
        <v/>
      </c>
    </row>
    <row r="8648" spans="5:8" x14ac:dyDescent="0.25">
      <c r="E8648" s="18" t="str">
        <f t="shared" si="559"/>
        <v/>
      </c>
      <c r="F8648" s="18" t="str">
        <f t="shared" si="560"/>
        <v/>
      </c>
      <c r="G8648" s="18" t="str">
        <f t="shared" si="561"/>
        <v/>
      </c>
      <c r="H8648" s="18" t="str">
        <f t="shared" si="562"/>
        <v/>
      </c>
    </row>
    <row r="8649" spans="5:8" x14ac:dyDescent="0.25">
      <c r="E8649" s="18" t="str">
        <f t="shared" si="559"/>
        <v/>
      </c>
      <c r="F8649" s="18" t="str">
        <f t="shared" si="560"/>
        <v/>
      </c>
      <c r="G8649" s="18" t="str">
        <f t="shared" si="561"/>
        <v/>
      </c>
      <c r="H8649" s="18" t="str">
        <f t="shared" si="562"/>
        <v/>
      </c>
    </row>
    <row r="8650" spans="5:8" x14ac:dyDescent="0.25">
      <c r="E8650" s="18" t="str">
        <f t="shared" si="559"/>
        <v/>
      </c>
      <c r="F8650" s="18" t="str">
        <f t="shared" si="560"/>
        <v/>
      </c>
      <c r="G8650" s="18" t="str">
        <f t="shared" si="561"/>
        <v/>
      </c>
      <c r="H8650" s="18" t="str">
        <f t="shared" si="562"/>
        <v/>
      </c>
    </row>
    <row r="8651" spans="5:8" x14ac:dyDescent="0.25">
      <c r="E8651" s="18" t="str">
        <f t="shared" si="559"/>
        <v/>
      </c>
      <c r="F8651" s="18" t="str">
        <f t="shared" si="560"/>
        <v/>
      </c>
      <c r="G8651" s="18" t="str">
        <f t="shared" si="561"/>
        <v/>
      </c>
      <c r="H8651" s="18" t="str">
        <f t="shared" si="562"/>
        <v/>
      </c>
    </row>
    <row r="8652" spans="5:8" x14ac:dyDescent="0.25">
      <c r="E8652" s="18" t="str">
        <f t="shared" si="559"/>
        <v/>
      </c>
      <c r="F8652" s="18" t="str">
        <f t="shared" si="560"/>
        <v/>
      </c>
      <c r="G8652" s="18" t="str">
        <f t="shared" si="561"/>
        <v/>
      </c>
      <c r="H8652" s="18" t="str">
        <f t="shared" si="562"/>
        <v/>
      </c>
    </row>
    <row r="8653" spans="5:8" x14ac:dyDescent="0.25">
      <c r="E8653" s="18" t="str">
        <f t="shared" si="559"/>
        <v/>
      </c>
      <c r="F8653" s="18" t="str">
        <f t="shared" si="560"/>
        <v/>
      </c>
      <c r="G8653" s="18" t="str">
        <f t="shared" si="561"/>
        <v/>
      </c>
      <c r="H8653" s="18" t="str">
        <f t="shared" si="562"/>
        <v/>
      </c>
    </row>
    <row r="8654" spans="5:8" x14ac:dyDescent="0.25">
      <c r="E8654" s="18" t="str">
        <f t="shared" si="559"/>
        <v/>
      </c>
      <c r="F8654" s="18" t="str">
        <f t="shared" si="560"/>
        <v/>
      </c>
      <c r="G8654" s="18" t="str">
        <f t="shared" si="561"/>
        <v/>
      </c>
      <c r="H8654" s="18" t="str">
        <f t="shared" si="562"/>
        <v/>
      </c>
    </row>
    <row r="8655" spans="5:8" x14ac:dyDescent="0.25">
      <c r="E8655" s="18" t="str">
        <f t="shared" si="559"/>
        <v/>
      </c>
      <c r="F8655" s="18" t="str">
        <f t="shared" si="560"/>
        <v/>
      </c>
      <c r="G8655" s="18" t="str">
        <f t="shared" si="561"/>
        <v/>
      </c>
      <c r="H8655" s="18" t="str">
        <f t="shared" si="562"/>
        <v/>
      </c>
    </row>
    <row r="8656" spans="5:8" x14ac:dyDescent="0.25">
      <c r="E8656" s="18" t="str">
        <f t="shared" si="559"/>
        <v/>
      </c>
      <c r="F8656" s="18" t="str">
        <f t="shared" si="560"/>
        <v/>
      </c>
      <c r="G8656" s="18" t="str">
        <f t="shared" si="561"/>
        <v/>
      </c>
      <c r="H8656" s="18" t="str">
        <f t="shared" si="562"/>
        <v/>
      </c>
    </row>
    <row r="8657" spans="5:8" x14ac:dyDescent="0.25">
      <c r="E8657" s="18" t="str">
        <f t="shared" si="559"/>
        <v/>
      </c>
      <c r="F8657" s="18" t="str">
        <f t="shared" si="560"/>
        <v/>
      </c>
      <c r="G8657" s="18" t="str">
        <f t="shared" si="561"/>
        <v/>
      </c>
      <c r="H8657" s="18" t="str">
        <f t="shared" si="562"/>
        <v/>
      </c>
    </row>
    <row r="8658" spans="5:8" x14ac:dyDescent="0.25">
      <c r="E8658" s="18" t="str">
        <f t="shared" si="559"/>
        <v/>
      </c>
      <c r="F8658" s="18" t="str">
        <f t="shared" si="560"/>
        <v/>
      </c>
      <c r="G8658" s="18" t="str">
        <f t="shared" si="561"/>
        <v/>
      </c>
      <c r="H8658" s="18" t="str">
        <f t="shared" si="562"/>
        <v/>
      </c>
    </row>
    <row r="8659" spans="5:8" x14ac:dyDescent="0.25">
      <c r="E8659" s="18" t="str">
        <f t="shared" si="559"/>
        <v/>
      </c>
      <c r="F8659" s="18" t="str">
        <f t="shared" si="560"/>
        <v/>
      </c>
      <c r="G8659" s="18" t="str">
        <f t="shared" si="561"/>
        <v/>
      </c>
      <c r="H8659" s="18" t="str">
        <f t="shared" si="562"/>
        <v/>
      </c>
    </row>
    <row r="8660" spans="5:8" x14ac:dyDescent="0.25">
      <c r="E8660" s="18" t="str">
        <f t="shared" si="559"/>
        <v/>
      </c>
      <c r="F8660" s="18" t="str">
        <f t="shared" si="560"/>
        <v/>
      </c>
      <c r="G8660" s="18" t="str">
        <f t="shared" si="561"/>
        <v/>
      </c>
      <c r="H8660" s="18" t="str">
        <f t="shared" si="562"/>
        <v/>
      </c>
    </row>
    <row r="8661" spans="5:8" x14ac:dyDescent="0.25">
      <c r="E8661" s="18" t="str">
        <f t="shared" si="559"/>
        <v/>
      </c>
      <c r="F8661" s="18" t="str">
        <f t="shared" si="560"/>
        <v/>
      </c>
      <c r="G8661" s="18" t="str">
        <f t="shared" si="561"/>
        <v/>
      </c>
      <c r="H8661" s="18" t="str">
        <f t="shared" si="562"/>
        <v/>
      </c>
    </row>
    <row r="8662" spans="5:8" x14ac:dyDescent="0.25">
      <c r="E8662" s="18" t="str">
        <f t="shared" si="559"/>
        <v/>
      </c>
      <c r="F8662" s="18" t="str">
        <f t="shared" si="560"/>
        <v/>
      </c>
      <c r="G8662" s="18" t="str">
        <f t="shared" si="561"/>
        <v/>
      </c>
      <c r="H8662" s="18" t="str">
        <f t="shared" si="562"/>
        <v/>
      </c>
    </row>
    <row r="8663" spans="5:8" x14ac:dyDescent="0.25">
      <c r="E8663" s="18" t="str">
        <f t="shared" si="559"/>
        <v/>
      </c>
      <c r="F8663" s="18" t="str">
        <f t="shared" si="560"/>
        <v/>
      </c>
      <c r="G8663" s="18" t="str">
        <f t="shared" si="561"/>
        <v/>
      </c>
      <c r="H8663" s="18" t="str">
        <f t="shared" si="562"/>
        <v/>
      </c>
    </row>
    <row r="8664" spans="5:8" x14ac:dyDescent="0.25">
      <c r="E8664" s="18" t="str">
        <f t="shared" si="559"/>
        <v/>
      </c>
      <c r="F8664" s="18" t="str">
        <f t="shared" si="560"/>
        <v/>
      </c>
      <c r="G8664" s="18" t="str">
        <f t="shared" si="561"/>
        <v/>
      </c>
      <c r="H8664" s="18" t="str">
        <f t="shared" si="562"/>
        <v/>
      </c>
    </row>
    <row r="8665" spans="5:8" x14ac:dyDescent="0.25">
      <c r="E8665" s="18" t="str">
        <f t="shared" si="559"/>
        <v/>
      </c>
      <c r="F8665" s="18" t="str">
        <f t="shared" si="560"/>
        <v/>
      </c>
      <c r="G8665" s="18" t="str">
        <f t="shared" si="561"/>
        <v/>
      </c>
      <c r="H8665" s="18" t="str">
        <f t="shared" si="562"/>
        <v/>
      </c>
    </row>
    <row r="8666" spans="5:8" x14ac:dyDescent="0.25">
      <c r="E8666" s="18" t="str">
        <f t="shared" si="559"/>
        <v/>
      </c>
      <c r="F8666" s="18" t="str">
        <f t="shared" si="560"/>
        <v/>
      </c>
      <c r="G8666" s="18" t="str">
        <f t="shared" si="561"/>
        <v/>
      </c>
      <c r="H8666" s="18" t="str">
        <f t="shared" si="562"/>
        <v/>
      </c>
    </row>
    <row r="8667" spans="5:8" x14ac:dyDescent="0.25">
      <c r="E8667" s="18" t="str">
        <f t="shared" si="559"/>
        <v/>
      </c>
      <c r="F8667" s="18" t="str">
        <f t="shared" si="560"/>
        <v/>
      </c>
      <c r="G8667" s="18" t="str">
        <f t="shared" si="561"/>
        <v/>
      </c>
      <c r="H8667" s="18" t="str">
        <f t="shared" si="562"/>
        <v/>
      </c>
    </row>
    <row r="8668" spans="5:8" x14ac:dyDescent="0.25">
      <c r="E8668" s="18" t="str">
        <f t="shared" si="559"/>
        <v/>
      </c>
      <c r="F8668" s="18" t="str">
        <f t="shared" si="560"/>
        <v/>
      </c>
      <c r="G8668" s="18" t="str">
        <f t="shared" si="561"/>
        <v/>
      </c>
      <c r="H8668" s="18" t="str">
        <f t="shared" si="562"/>
        <v/>
      </c>
    </row>
    <row r="8669" spans="5:8" x14ac:dyDescent="0.25">
      <c r="E8669" s="18" t="str">
        <f t="shared" si="559"/>
        <v/>
      </c>
      <c r="F8669" s="18" t="str">
        <f t="shared" si="560"/>
        <v/>
      </c>
      <c r="G8669" s="18" t="str">
        <f t="shared" si="561"/>
        <v/>
      </c>
      <c r="H8669" s="18" t="str">
        <f t="shared" si="562"/>
        <v/>
      </c>
    </row>
    <row r="8670" spans="5:8" x14ac:dyDescent="0.25">
      <c r="E8670" s="18" t="str">
        <f t="shared" si="559"/>
        <v/>
      </c>
      <c r="F8670" s="18" t="str">
        <f t="shared" si="560"/>
        <v/>
      </c>
      <c r="G8670" s="18" t="str">
        <f t="shared" si="561"/>
        <v/>
      </c>
      <c r="H8670" s="18" t="str">
        <f t="shared" si="562"/>
        <v/>
      </c>
    </row>
    <row r="8671" spans="5:8" x14ac:dyDescent="0.25">
      <c r="E8671" s="18" t="str">
        <f t="shared" si="559"/>
        <v/>
      </c>
      <c r="F8671" s="18" t="str">
        <f t="shared" si="560"/>
        <v/>
      </c>
      <c r="G8671" s="18" t="str">
        <f t="shared" si="561"/>
        <v/>
      </c>
      <c r="H8671" s="18" t="str">
        <f t="shared" si="562"/>
        <v/>
      </c>
    </row>
    <row r="8672" spans="5:8" x14ac:dyDescent="0.25">
      <c r="E8672" s="18" t="str">
        <f t="shared" si="559"/>
        <v/>
      </c>
      <c r="F8672" s="18" t="str">
        <f t="shared" si="560"/>
        <v/>
      </c>
      <c r="G8672" s="18" t="str">
        <f t="shared" si="561"/>
        <v/>
      </c>
      <c r="H8672" s="18" t="str">
        <f t="shared" si="562"/>
        <v/>
      </c>
    </row>
    <row r="8673" spans="5:8" x14ac:dyDescent="0.25">
      <c r="E8673" s="18" t="str">
        <f t="shared" si="559"/>
        <v/>
      </c>
      <c r="F8673" s="18" t="str">
        <f t="shared" si="560"/>
        <v/>
      </c>
      <c r="G8673" s="18" t="str">
        <f t="shared" si="561"/>
        <v/>
      </c>
      <c r="H8673" s="18" t="str">
        <f t="shared" si="562"/>
        <v/>
      </c>
    </row>
    <row r="8674" spans="5:8" x14ac:dyDescent="0.25">
      <c r="E8674" s="18" t="str">
        <f t="shared" si="559"/>
        <v/>
      </c>
      <c r="F8674" s="18" t="str">
        <f t="shared" si="560"/>
        <v/>
      </c>
      <c r="G8674" s="18" t="str">
        <f t="shared" si="561"/>
        <v/>
      </c>
      <c r="H8674" s="18" t="str">
        <f t="shared" si="562"/>
        <v/>
      </c>
    </row>
    <row r="8675" spans="5:8" x14ac:dyDescent="0.25">
      <c r="E8675" s="18" t="str">
        <f t="shared" si="559"/>
        <v/>
      </c>
      <c r="F8675" s="18" t="str">
        <f t="shared" si="560"/>
        <v/>
      </c>
      <c r="G8675" s="18" t="str">
        <f t="shared" si="561"/>
        <v/>
      </c>
      <c r="H8675" s="18" t="str">
        <f t="shared" si="562"/>
        <v/>
      </c>
    </row>
    <row r="8676" spans="5:8" x14ac:dyDescent="0.25">
      <c r="E8676" s="18" t="str">
        <f t="shared" si="559"/>
        <v/>
      </c>
      <c r="F8676" s="18" t="str">
        <f t="shared" si="560"/>
        <v/>
      </c>
      <c r="G8676" s="18" t="str">
        <f t="shared" si="561"/>
        <v/>
      </c>
      <c r="H8676" s="18" t="str">
        <f t="shared" si="562"/>
        <v/>
      </c>
    </row>
    <row r="8677" spans="5:8" x14ac:dyDescent="0.25">
      <c r="E8677" s="18" t="str">
        <f t="shared" si="559"/>
        <v/>
      </c>
      <c r="F8677" s="18" t="str">
        <f t="shared" si="560"/>
        <v/>
      </c>
      <c r="G8677" s="18" t="str">
        <f t="shared" si="561"/>
        <v/>
      </c>
      <c r="H8677" s="18" t="str">
        <f t="shared" si="562"/>
        <v/>
      </c>
    </row>
    <row r="8678" spans="5:8" x14ac:dyDescent="0.25">
      <c r="E8678" s="18" t="str">
        <f t="shared" si="559"/>
        <v/>
      </c>
      <c r="F8678" s="18" t="str">
        <f t="shared" si="560"/>
        <v/>
      </c>
      <c r="G8678" s="18" t="str">
        <f t="shared" si="561"/>
        <v/>
      </c>
      <c r="H8678" s="18" t="str">
        <f t="shared" si="562"/>
        <v/>
      </c>
    </row>
    <row r="8679" spans="5:8" x14ac:dyDescent="0.25">
      <c r="E8679" s="18" t="str">
        <f t="shared" si="559"/>
        <v/>
      </c>
      <c r="F8679" s="18" t="str">
        <f t="shared" si="560"/>
        <v/>
      </c>
      <c r="G8679" s="18" t="str">
        <f t="shared" si="561"/>
        <v/>
      </c>
      <c r="H8679" s="18" t="str">
        <f t="shared" si="562"/>
        <v/>
      </c>
    </row>
    <row r="8680" spans="5:8" x14ac:dyDescent="0.25">
      <c r="E8680" s="18" t="str">
        <f t="shared" si="559"/>
        <v/>
      </c>
      <c r="F8680" s="18" t="str">
        <f t="shared" si="560"/>
        <v/>
      </c>
      <c r="G8680" s="18" t="str">
        <f t="shared" si="561"/>
        <v/>
      </c>
      <c r="H8680" s="18" t="str">
        <f t="shared" si="562"/>
        <v/>
      </c>
    </row>
    <row r="8681" spans="5:8" x14ac:dyDescent="0.25">
      <c r="E8681" s="18" t="str">
        <f t="shared" si="559"/>
        <v/>
      </c>
      <c r="F8681" s="18" t="str">
        <f t="shared" si="560"/>
        <v/>
      </c>
      <c r="G8681" s="18" t="str">
        <f t="shared" si="561"/>
        <v/>
      </c>
      <c r="H8681" s="18" t="str">
        <f t="shared" si="562"/>
        <v/>
      </c>
    </row>
    <row r="8682" spans="5:8" x14ac:dyDescent="0.25">
      <c r="E8682" s="18" t="str">
        <f t="shared" si="559"/>
        <v/>
      </c>
      <c r="F8682" s="18" t="str">
        <f t="shared" si="560"/>
        <v/>
      </c>
      <c r="G8682" s="18" t="str">
        <f t="shared" si="561"/>
        <v/>
      </c>
      <c r="H8682" s="18" t="str">
        <f t="shared" si="562"/>
        <v/>
      </c>
    </row>
    <row r="8683" spans="5:8" x14ac:dyDescent="0.25">
      <c r="E8683" s="18" t="str">
        <f t="shared" si="559"/>
        <v/>
      </c>
      <c r="F8683" s="18" t="str">
        <f t="shared" si="560"/>
        <v/>
      </c>
      <c r="G8683" s="18" t="str">
        <f t="shared" si="561"/>
        <v/>
      </c>
      <c r="H8683" s="18" t="str">
        <f t="shared" si="562"/>
        <v/>
      </c>
    </row>
    <row r="8684" spans="5:8" x14ac:dyDescent="0.25">
      <c r="E8684" s="18" t="str">
        <f t="shared" si="559"/>
        <v/>
      </c>
      <c r="F8684" s="18" t="str">
        <f t="shared" si="560"/>
        <v/>
      </c>
      <c r="G8684" s="18" t="str">
        <f t="shared" si="561"/>
        <v/>
      </c>
      <c r="H8684" s="18" t="str">
        <f t="shared" si="562"/>
        <v/>
      </c>
    </row>
    <row r="8685" spans="5:8" x14ac:dyDescent="0.25">
      <c r="E8685" s="18" t="str">
        <f t="shared" si="559"/>
        <v/>
      </c>
      <c r="F8685" s="18" t="str">
        <f t="shared" si="560"/>
        <v/>
      </c>
      <c r="G8685" s="18" t="str">
        <f t="shared" si="561"/>
        <v/>
      </c>
      <c r="H8685" s="18" t="str">
        <f t="shared" si="562"/>
        <v/>
      </c>
    </row>
    <row r="8686" spans="5:8" x14ac:dyDescent="0.25">
      <c r="E8686" s="18" t="str">
        <f t="shared" si="559"/>
        <v/>
      </c>
      <c r="F8686" s="18" t="str">
        <f t="shared" si="560"/>
        <v/>
      </c>
      <c r="G8686" s="18" t="str">
        <f t="shared" si="561"/>
        <v/>
      </c>
      <c r="H8686" s="18" t="str">
        <f t="shared" si="562"/>
        <v/>
      </c>
    </row>
    <row r="8687" spans="5:8" x14ac:dyDescent="0.25">
      <c r="E8687" s="18" t="str">
        <f t="shared" si="559"/>
        <v/>
      </c>
      <c r="F8687" s="18" t="str">
        <f t="shared" si="560"/>
        <v/>
      </c>
      <c r="G8687" s="18" t="str">
        <f t="shared" si="561"/>
        <v/>
      </c>
      <c r="H8687" s="18" t="str">
        <f t="shared" si="562"/>
        <v/>
      </c>
    </row>
    <row r="8688" spans="5:8" x14ac:dyDescent="0.25">
      <c r="E8688" s="18" t="str">
        <f t="shared" si="559"/>
        <v/>
      </c>
      <c r="F8688" s="18" t="str">
        <f t="shared" si="560"/>
        <v/>
      </c>
      <c r="G8688" s="18" t="str">
        <f t="shared" si="561"/>
        <v/>
      </c>
      <c r="H8688" s="18" t="str">
        <f t="shared" si="562"/>
        <v/>
      </c>
    </row>
    <row r="8689" spans="5:8" x14ac:dyDescent="0.25">
      <c r="E8689" s="18" t="str">
        <f t="shared" si="559"/>
        <v/>
      </c>
      <c r="F8689" s="18" t="str">
        <f t="shared" si="560"/>
        <v/>
      </c>
      <c r="G8689" s="18" t="str">
        <f t="shared" si="561"/>
        <v/>
      </c>
      <c r="H8689" s="18" t="str">
        <f t="shared" si="562"/>
        <v/>
      </c>
    </row>
    <row r="8690" spans="5:8" x14ac:dyDescent="0.25">
      <c r="E8690" s="18" t="str">
        <f t="shared" si="559"/>
        <v/>
      </c>
      <c r="F8690" s="18" t="str">
        <f t="shared" si="560"/>
        <v/>
      </c>
      <c r="G8690" s="18" t="str">
        <f t="shared" si="561"/>
        <v/>
      </c>
      <c r="H8690" s="18" t="str">
        <f t="shared" si="562"/>
        <v/>
      </c>
    </row>
    <row r="8691" spans="5:8" x14ac:dyDescent="0.25">
      <c r="E8691" s="18" t="str">
        <f t="shared" si="559"/>
        <v/>
      </c>
      <c r="F8691" s="18" t="str">
        <f t="shared" si="560"/>
        <v/>
      </c>
      <c r="G8691" s="18" t="str">
        <f t="shared" si="561"/>
        <v/>
      </c>
      <c r="H8691" s="18" t="str">
        <f t="shared" si="562"/>
        <v/>
      </c>
    </row>
    <row r="8692" spans="5:8" x14ac:dyDescent="0.25">
      <c r="E8692" s="18" t="str">
        <f t="shared" si="559"/>
        <v/>
      </c>
      <c r="F8692" s="18" t="str">
        <f t="shared" si="560"/>
        <v/>
      </c>
      <c r="G8692" s="18" t="str">
        <f t="shared" si="561"/>
        <v/>
      </c>
      <c r="H8692" s="18" t="str">
        <f t="shared" si="562"/>
        <v/>
      </c>
    </row>
    <row r="8693" spans="5:8" x14ac:dyDescent="0.25">
      <c r="E8693" s="18" t="str">
        <f t="shared" si="559"/>
        <v/>
      </c>
      <c r="F8693" s="18" t="str">
        <f t="shared" si="560"/>
        <v/>
      </c>
      <c r="G8693" s="18" t="str">
        <f t="shared" si="561"/>
        <v/>
      </c>
      <c r="H8693" s="18" t="str">
        <f t="shared" si="562"/>
        <v/>
      </c>
    </row>
    <row r="8694" spans="5:8" x14ac:dyDescent="0.25">
      <c r="E8694" s="18" t="str">
        <f t="shared" si="559"/>
        <v/>
      </c>
      <c r="F8694" s="18" t="str">
        <f t="shared" si="560"/>
        <v/>
      </c>
      <c r="G8694" s="18" t="str">
        <f t="shared" si="561"/>
        <v/>
      </c>
      <c r="H8694" s="18" t="str">
        <f t="shared" si="562"/>
        <v/>
      </c>
    </row>
    <row r="8695" spans="5:8" x14ac:dyDescent="0.25">
      <c r="E8695" s="18" t="str">
        <f t="shared" si="559"/>
        <v/>
      </c>
      <c r="F8695" s="18" t="str">
        <f t="shared" si="560"/>
        <v/>
      </c>
      <c r="G8695" s="18" t="str">
        <f t="shared" si="561"/>
        <v/>
      </c>
      <c r="H8695" s="18" t="str">
        <f t="shared" si="562"/>
        <v/>
      </c>
    </row>
    <row r="8696" spans="5:8" x14ac:dyDescent="0.25">
      <c r="E8696" s="18" t="str">
        <f t="shared" si="559"/>
        <v/>
      </c>
      <c r="F8696" s="18" t="str">
        <f t="shared" si="560"/>
        <v/>
      </c>
      <c r="G8696" s="18" t="str">
        <f t="shared" si="561"/>
        <v/>
      </c>
      <c r="H8696" s="18" t="str">
        <f t="shared" si="562"/>
        <v/>
      </c>
    </row>
    <row r="8697" spans="5:8" x14ac:dyDescent="0.25">
      <c r="E8697" s="18" t="str">
        <f t="shared" si="559"/>
        <v/>
      </c>
      <c r="F8697" s="18" t="str">
        <f t="shared" si="560"/>
        <v/>
      </c>
      <c r="G8697" s="18" t="str">
        <f t="shared" si="561"/>
        <v/>
      </c>
      <c r="H8697" s="18" t="str">
        <f t="shared" si="562"/>
        <v/>
      </c>
    </row>
    <row r="8698" spans="5:8" x14ac:dyDescent="0.25">
      <c r="E8698" s="18" t="str">
        <f t="shared" si="559"/>
        <v/>
      </c>
      <c r="F8698" s="18" t="str">
        <f t="shared" si="560"/>
        <v/>
      </c>
      <c r="G8698" s="18" t="str">
        <f t="shared" si="561"/>
        <v/>
      </c>
      <c r="H8698" s="18" t="str">
        <f t="shared" si="562"/>
        <v/>
      </c>
    </row>
    <row r="8699" spans="5:8" x14ac:dyDescent="0.25">
      <c r="E8699" s="18" t="str">
        <f t="shared" si="559"/>
        <v/>
      </c>
      <c r="F8699" s="18" t="str">
        <f t="shared" si="560"/>
        <v/>
      </c>
      <c r="G8699" s="18" t="str">
        <f t="shared" si="561"/>
        <v/>
      </c>
      <c r="H8699" s="18" t="str">
        <f t="shared" si="562"/>
        <v/>
      </c>
    </row>
    <row r="8700" spans="5:8" x14ac:dyDescent="0.25">
      <c r="E8700" s="18" t="str">
        <f t="shared" si="559"/>
        <v/>
      </c>
      <c r="F8700" s="18" t="str">
        <f t="shared" si="560"/>
        <v/>
      </c>
      <c r="G8700" s="18" t="str">
        <f t="shared" si="561"/>
        <v/>
      </c>
      <c r="H8700" s="18" t="str">
        <f t="shared" si="562"/>
        <v/>
      </c>
    </row>
    <row r="8701" spans="5:8" x14ac:dyDescent="0.25">
      <c r="E8701" s="18" t="str">
        <f t="shared" si="559"/>
        <v/>
      </c>
      <c r="F8701" s="18" t="str">
        <f t="shared" si="560"/>
        <v/>
      </c>
      <c r="G8701" s="18" t="str">
        <f t="shared" si="561"/>
        <v/>
      </c>
      <c r="H8701" s="18" t="str">
        <f t="shared" si="562"/>
        <v/>
      </c>
    </row>
    <row r="8702" spans="5:8" x14ac:dyDescent="0.25">
      <c r="E8702" s="18" t="str">
        <f t="shared" si="559"/>
        <v/>
      </c>
      <c r="F8702" s="18" t="str">
        <f t="shared" si="560"/>
        <v/>
      </c>
      <c r="G8702" s="18" t="str">
        <f t="shared" si="561"/>
        <v/>
      </c>
      <c r="H8702" s="18" t="str">
        <f t="shared" si="562"/>
        <v/>
      </c>
    </row>
    <row r="8703" spans="5:8" x14ac:dyDescent="0.25">
      <c r="E8703" s="18" t="str">
        <f t="shared" si="559"/>
        <v/>
      </c>
      <c r="F8703" s="18" t="str">
        <f t="shared" si="560"/>
        <v/>
      </c>
      <c r="G8703" s="18" t="str">
        <f t="shared" si="561"/>
        <v/>
      </c>
      <c r="H8703" s="18" t="str">
        <f t="shared" si="562"/>
        <v/>
      </c>
    </row>
    <row r="8704" spans="5:8" x14ac:dyDescent="0.25">
      <c r="E8704" s="18" t="str">
        <f t="shared" si="559"/>
        <v/>
      </c>
      <c r="F8704" s="18" t="str">
        <f t="shared" si="560"/>
        <v/>
      </c>
      <c r="G8704" s="18" t="str">
        <f t="shared" si="561"/>
        <v/>
      </c>
      <c r="H8704" s="18" t="str">
        <f t="shared" si="562"/>
        <v/>
      </c>
    </row>
    <row r="8705" spans="5:8" x14ac:dyDescent="0.25">
      <c r="E8705" s="18" t="str">
        <f t="shared" si="559"/>
        <v/>
      </c>
      <c r="F8705" s="18" t="str">
        <f t="shared" si="560"/>
        <v/>
      </c>
      <c r="G8705" s="18" t="str">
        <f t="shared" si="561"/>
        <v/>
      </c>
      <c r="H8705" s="18" t="str">
        <f t="shared" si="562"/>
        <v/>
      </c>
    </row>
    <row r="8706" spans="5:8" x14ac:dyDescent="0.25">
      <c r="E8706" s="18" t="str">
        <f t="shared" si="559"/>
        <v/>
      </c>
      <c r="F8706" s="18" t="str">
        <f t="shared" si="560"/>
        <v/>
      </c>
      <c r="G8706" s="18" t="str">
        <f t="shared" si="561"/>
        <v/>
      </c>
      <c r="H8706" s="18" t="str">
        <f t="shared" si="562"/>
        <v/>
      </c>
    </row>
    <row r="8707" spans="5:8" x14ac:dyDescent="0.25">
      <c r="E8707" s="18" t="str">
        <f t="shared" si="559"/>
        <v/>
      </c>
      <c r="F8707" s="18" t="str">
        <f t="shared" si="560"/>
        <v/>
      </c>
      <c r="G8707" s="18" t="str">
        <f t="shared" si="561"/>
        <v/>
      </c>
      <c r="H8707" s="18" t="str">
        <f t="shared" si="562"/>
        <v/>
      </c>
    </row>
    <row r="8708" spans="5:8" x14ac:dyDescent="0.25">
      <c r="E8708" s="18" t="str">
        <f t="shared" si="559"/>
        <v/>
      </c>
      <c r="F8708" s="18" t="str">
        <f t="shared" si="560"/>
        <v/>
      </c>
      <c r="G8708" s="18" t="str">
        <f t="shared" si="561"/>
        <v/>
      </c>
      <c r="H8708" s="18" t="str">
        <f t="shared" si="562"/>
        <v/>
      </c>
    </row>
    <row r="8709" spans="5:8" x14ac:dyDescent="0.25">
      <c r="E8709" s="18" t="str">
        <f t="shared" si="559"/>
        <v/>
      </c>
      <c r="F8709" s="18" t="str">
        <f t="shared" si="560"/>
        <v/>
      </c>
      <c r="G8709" s="18" t="str">
        <f t="shared" si="561"/>
        <v/>
      </c>
      <c r="H8709" s="18" t="str">
        <f t="shared" si="562"/>
        <v/>
      </c>
    </row>
    <row r="8710" spans="5:8" x14ac:dyDescent="0.25">
      <c r="E8710" s="18" t="str">
        <f t="shared" ref="E8710:E8773" si="563">IF($C8710="","",IFERROR(INDEX(ItemPriceCol,MATCH($C8710,ItemName,0)),""))</f>
        <v/>
      </c>
      <c r="F8710" s="18" t="str">
        <f t="shared" ref="F8710:F8773" si="564">IF(OR($D8710="",$E8710=""),"",$D8710*$E8710)</f>
        <v/>
      </c>
      <c r="G8710" s="18" t="str">
        <f t="shared" ref="G8710:G8773" si="565">IF($C8710="","",IFERROR(INDEX(ItemCostCol,MATCH($C8710,ItemName,0)),""))</f>
        <v/>
      </c>
      <c r="H8710" s="18" t="str">
        <f t="shared" ref="H8710:H8773" si="566">IF(OR($F8710="",$G8710=""),"",$F8710-$D8710*$G8710)</f>
        <v/>
      </c>
    </row>
    <row r="8711" spans="5:8" x14ac:dyDescent="0.25">
      <c r="E8711" s="18" t="str">
        <f t="shared" si="563"/>
        <v/>
      </c>
      <c r="F8711" s="18" t="str">
        <f t="shared" si="564"/>
        <v/>
      </c>
      <c r="G8711" s="18" t="str">
        <f t="shared" si="565"/>
        <v/>
      </c>
      <c r="H8711" s="18" t="str">
        <f t="shared" si="566"/>
        <v/>
      </c>
    </row>
    <row r="8712" spans="5:8" x14ac:dyDescent="0.25">
      <c r="E8712" s="18" t="str">
        <f t="shared" si="563"/>
        <v/>
      </c>
      <c r="F8712" s="18" t="str">
        <f t="shared" si="564"/>
        <v/>
      </c>
      <c r="G8712" s="18" t="str">
        <f t="shared" si="565"/>
        <v/>
      </c>
      <c r="H8712" s="18" t="str">
        <f t="shared" si="566"/>
        <v/>
      </c>
    </row>
    <row r="8713" spans="5:8" x14ac:dyDescent="0.25">
      <c r="E8713" s="18" t="str">
        <f t="shared" si="563"/>
        <v/>
      </c>
      <c r="F8713" s="18" t="str">
        <f t="shared" si="564"/>
        <v/>
      </c>
      <c r="G8713" s="18" t="str">
        <f t="shared" si="565"/>
        <v/>
      </c>
      <c r="H8713" s="18" t="str">
        <f t="shared" si="566"/>
        <v/>
      </c>
    </row>
    <row r="8714" spans="5:8" x14ac:dyDescent="0.25">
      <c r="E8714" s="18" t="str">
        <f t="shared" si="563"/>
        <v/>
      </c>
      <c r="F8714" s="18" t="str">
        <f t="shared" si="564"/>
        <v/>
      </c>
      <c r="G8714" s="18" t="str">
        <f t="shared" si="565"/>
        <v/>
      </c>
      <c r="H8714" s="18" t="str">
        <f t="shared" si="566"/>
        <v/>
      </c>
    </row>
    <row r="8715" spans="5:8" x14ac:dyDescent="0.25">
      <c r="E8715" s="18" t="str">
        <f t="shared" si="563"/>
        <v/>
      </c>
      <c r="F8715" s="18" t="str">
        <f t="shared" si="564"/>
        <v/>
      </c>
      <c r="G8715" s="18" t="str">
        <f t="shared" si="565"/>
        <v/>
      </c>
      <c r="H8715" s="18" t="str">
        <f t="shared" si="566"/>
        <v/>
      </c>
    </row>
    <row r="8716" spans="5:8" x14ac:dyDescent="0.25">
      <c r="E8716" s="18" t="str">
        <f t="shared" si="563"/>
        <v/>
      </c>
      <c r="F8716" s="18" t="str">
        <f t="shared" si="564"/>
        <v/>
      </c>
      <c r="G8716" s="18" t="str">
        <f t="shared" si="565"/>
        <v/>
      </c>
      <c r="H8716" s="18" t="str">
        <f t="shared" si="566"/>
        <v/>
      </c>
    </row>
    <row r="8717" spans="5:8" x14ac:dyDescent="0.25">
      <c r="E8717" s="18" t="str">
        <f t="shared" si="563"/>
        <v/>
      </c>
      <c r="F8717" s="18" t="str">
        <f t="shared" si="564"/>
        <v/>
      </c>
      <c r="G8717" s="18" t="str">
        <f t="shared" si="565"/>
        <v/>
      </c>
      <c r="H8717" s="18" t="str">
        <f t="shared" si="566"/>
        <v/>
      </c>
    </row>
    <row r="8718" spans="5:8" x14ac:dyDescent="0.25">
      <c r="E8718" s="18" t="str">
        <f t="shared" si="563"/>
        <v/>
      </c>
      <c r="F8718" s="18" t="str">
        <f t="shared" si="564"/>
        <v/>
      </c>
      <c r="G8718" s="18" t="str">
        <f t="shared" si="565"/>
        <v/>
      </c>
      <c r="H8718" s="18" t="str">
        <f t="shared" si="566"/>
        <v/>
      </c>
    </row>
    <row r="8719" spans="5:8" x14ac:dyDescent="0.25">
      <c r="E8719" s="18" t="str">
        <f t="shared" si="563"/>
        <v/>
      </c>
      <c r="F8719" s="18" t="str">
        <f t="shared" si="564"/>
        <v/>
      </c>
      <c r="G8719" s="18" t="str">
        <f t="shared" si="565"/>
        <v/>
      </c>
      <c r="H8719" s="18" t="str">
        <f t="shared" si="566"/>
        <v/>
      </c>
    </row>
    <row r="8720" spans="5:8" x14ac:dyDescent="0.25">
      <c r="E8720" s="18" t="str">
        <f t="shared" si="563"/>
        <v/>
      </c>
      <c r="F8720" s="18" t="str">
        <f t="shared" si="564"/>
        <v/>
      </c>
      <c r="G8720" s="18" t="str">
        <f t="shared" si="565"/>
        <v/>
      </c>
      <c r="H8720" s="18" t="str">
        <f t="shared" si="566"/>
        <v/>
      </c>
    </row>
    <row r="8721" spans="5:8" x14ac:dyDescent="0.25">
      <c r="E8721" s="18" t="str">
        <f t="shared" si="563"/>
        <v/>
      </c>
      <c r="F8721" s="18" t="str">
        <f t="shared" si="564"/>
        <v/>
      </c>
      <c r="G8721" s="18" t="str">
        <f t="shared" si="565"/>
        <v/>
      </c>
      <c r="H8721" s="18" t="str">
        <f t="shared" si="566"/>
        <v/>
      </c>
    </row>
    <row r="8722" spans="5:8" x14ac:dyDescent="0.25">
      <c r="E8722" s="18" t="str">
        <f t="shared" si="563"/>
        <v/>
      </c>
      <c r="F8722" s="18" t="str">
        <f t="shared" si="564"/>
        <v/>
      </c>
      <c r="G8722" s="18" t="str">
        <f t="shared" si="565"/>
        <v/>
      </c>
      <c r="H8722" s="18" t="str">
        <f t="shared" si="566"/>
        <v/>
      </c>
    </row>
    <row r="8723" spans="5:8" x14ac:dyDescent="0.25">
      <c r="E8723" s="18" t="str">
        <f t="shared" si="563"/>
        <v/>
      </c>
      <c r="F8723" s="18" t="str">
        <f t="shared" si="564"/>
        <v/>
      </c>
      <c r="G8723" s="18" t="str">
        <f t="shared" si="565"/>
        <v/>
      </c>
      <c r="H8723" s="18" t="str">
        <f t="shared" si="566"/>
        <v/>
      </c>
    </row>
    <row r="8724" spans="5:8" x14ac:dyDescent="0.25">
      <c r="E8724" s="18" t="str">
        <f t="shared" si="563"/>
        <v/>
      </c>
      <c r="F8724" s="18" t="str">
        <f t="shared" si="564"/>
        <v/>
      </c>
      <c r="G8724" s="18" t="str">
        <f t="shared" si="565"/>
        <v/>
      </c>
      <c r="H8724" s="18" t="str">
        <f t="shared" si="566"/>
        <v/>
      </c>
    </row>
    <row r="8725" spans="5:8" x14ac:dyDescent="0.25">
      <c r="E8725" s="18" t="str">
        <f t="shared" si="563"/>
        <v/>
      </c>
      <c r="F8725" s="18" t="str">
        <f t="shared" si="564"/>
        <v/>
      </c>
      <c r="G8725" s="18" t="str">
        <f t="shared" si="565"/>
        <v/>
      </c>
      <c r="H8725" s="18" t="str">
        <f t="shared" si="566"/>
        <v/>
      </c>
    </row>
    <row r="8726" spans="5:8" x14ac:dyDescent="0.25">
      <c r="E8726" s="18" t="str">
        <f t="shared" si="563"/>
        <v/>
      </c>
      <c r="F8726" s="18" t="str">
        <f t="shared" si="564"/>
        <v/>
      </c>
      <c r="G8726" s="18" t="str">
        <f t="shared" si="565"/>
        <v/>
      </c>
      <c r="H8726" s="18" t="str">
        <f t="shared" si="566"/>
        <v/>
      </c>
    </row>
    <row r="8727" spans="5:8" x14ac:dyDescent="0.25">
      <c r="E8727" s="18" t="str">
        <f t="shared" si="563"/>
        <v/>
      </c>
      <c r="F8727" s="18" t="str">
        <f t="shared" si="564"/>
        <v/>
      </c>
      <c r="G8727" s="18" t="str">
        <f t="shared" si="565"/>
        <v/>
      </c>
      <c r="H8727" s="18" t="str">
        <f t="shared" si="566"/>
        <v/>
      </c>
    </row>
    <row r="8728" spans="5:8" x14ac:dyDescent="0.25">
      <c r="E8728" s="18" t="str">
        <f t="shared" si="563"/>
        <v/>
      </c>
      <c r="F8728" s="18" t="str">
        <f t="shared" si="564"/>
        <v/>
      </c>
      <c r="G8728" s="18" t="str">
        <f t="shared" si="565"/>
        <v/>
      </c>
      <c r="H8728" s="18" t="str">
        <f t="shared" si="566"/>
        <v/>
      </c>
    </row>
    <row r="8729" spans="5:8" x14ac:dyDescent="0.25">
      <c r="E8729" s="18" t="str">
        <f t="shared" si="563"/>
        <v/>
      </c>
      <c r="F8729" s="18" t="str">
        <f t="shared" si="564"/>
        <v/>
      </c>
      <c r="G8729" s="18" t="str">
        <f t="shared" si="565"/>
        <v/>
      </c>
      <c r="H8729" s="18" t="str">
        <f t="shared" si="566"/>
        <v/>
      </c>
    </row>
    <row r="8730" spans="5:8" x14ac:dyDescent="0.25">
      <c r="E8730" s="18" t="str">
        <f t="shared" si="563"/>
        <v/>
      </c>
      <c r="F8730" s="18" t="str">
        <f t="shared" si="564"/>
        <v/>
      </c>
      <c r="G8730" s="18" t="str">
        <f t="shared" si="565"/>
        <v/>
      </c>
      <c r="H8730" s="18" t="str">
        <f t="shared" si="566"/>
        <v/>
      </c>
    </row>
    <row r="8731" spans="5:8" x14ac:dyDescent="0.25">
      <c r="E8731" s="18" t="str">
        <f t="shared" si="563"/>
        <v/>
      </c>
      <c r="F8731" s="18" t="str">
        <f t="shared" si="564"/>
        <v/>
      </c>
      <c r="G8731" s="18" t="str">
        <f t="shared" si="565"/>
        <v/>
      </c>
      <c r="H8731" s="18" t="str">
        <f t="shared" si="566"/>
        <v/>
      </c>
    </row>
    <row r="8732" spans="5:8" x14ac:dyDescent="0.25">
      <c r="E8732" s="18" t="str">
        <f t="shared" si="563"/>
        <v/>
      </c>
      <c r="F8732" s="18" t="str">
        <f t="shared" si="564"/>
        <v/>
      </c>
      <c r="G8732" s="18" t="str">
        <f t="shared" si="565"/>
        <v/>
      </c>
      <c r="H8732" s="18" t="str">
        <f t="shared" si="566"/>
        <v/>
      </c>
    </row>
    <row r="8733" spans="5:8" x14ac:dyDescent="0.25">
      <c r="E8733" s="18" t="str">
        <f t="shared" si="563"/>
        <v/>
      </c>
      <c r="F8733" s="18" t="str">
        <f t="shared" si="564"/>
        <v/>
      </c>
      <c r="G8733" s="18" t="str">
        <f t="shared" si="565"/>
        <v/>
      </c>
      <c r="H8733" s="18" t="str">
        <f t="shared" si="566"/>
        <v/>
      </c>
    </row>
    <row r="8734" spans="5:8" x14ac:dyDescent="0.25">
      <c r="E8734" s="18" t="str">
        <f t="shared" si="563"/>
        <v/>
      </c>
      <c r="F8734" s="18" t="str">
        <f t="shared" si="564"/>
        <v/>
      </c>
      <c r="G8734" s="18" t="str">
        <f t="shared" si="565"/>
        <v/>
      </c>
      <c r="H8734" s="18" t="str">
        <f t="shared" si="566"/>
        <v/>
      </c>
    </row>
    <row r="8735" spans="5:8" x14ac:dyDescent="0.25">
      <c r="E8735" s="18" t="str">
        <f t="shared" si="563"/>
        <v/>
      </c>
      <c r="F8735" s="18" t="str">
        <f t="shared" si="564"/>
        <v/>
      </c>
      <c r="G8735" s="18" t="str">
        <f t="shared" si="565"/>
        <v/>
      </c>
      <c r="H8735" s="18" t="str">
        <f t="shared" si="566"/>
        <v/>
      </c>
    </row>
    <row r="8736" spans="5:8" x14ac:dyDescent="0.25">
      <c r="E8736" s="18" t="str">
        <f t="shared" si="563"/>
        <v/>
      </c>
      <c r="F8736" s="18" t="str">
        <f t="shared" si="564"/>
        <v/>
      </c>
      <c r="G8736" s="18" t="str">
        <f t="shared" si="565"/>
        <v/>
      </c>
      <c r="H8736" s="18" t="str">
        <f t="shared" si="566"/>
        <v/>
      </c>
    </row>
    <row r="8737" spans="5:8" x14ac:dyDescent="0.25">
      <c r="E8737" s="18" t="str">
        <f t="shared" si="563"/>
        <v/>
      </c>
      <c r="F8737" s="18" t="str">
        <f t="shared" si="564"/>
        <v/>
      </c>
      <c r="G8737" s="18" t="str">
        <f t="shared" si="565"/>
        <v/>
      </c>
      <c r="H8737" s="18" t="str">
        <f t="shared" si="566"/>
        <v/>
      </c>
    </row>
    <row r="8738" spans="5:8" x14ac:dyDescent="0.25">
      <c r="E8738" s="18" t="str">
        <f t="shared" si="563"/>
        <v/>
      </c>
      <c r="F8738" s="18" t="str">
        <f t="shared" si="564"/>
        <v/>
      </c>
      <c r="G8738" s="18" t="str">
        <f t="shared" si="565"/>
        <v/>
      </c>
      <c r="H8738" s="18" t="str">
        <f t="shared" si="566"/>
        <v/>
      </c>
    </row>
    <row r="8739" spans="5:8" x14ac:dyDescent="0.25">
      <c r="E8739" s="18" t="str">
        <f t="shared" si="563"/>
        <v/>
      </c>
      <c r="F8739" s="18" t="str">
        <f t="shared" si="564"/>
        <v/>
      </c>
      <c r="G8739" s="18" t="str">
        <f t="shared" si="565"/>
        <v/>
      </c>
      <c r="H8739" s="18" t="str">
        <f t="shared" si="566"/>
        <v/>
      </c>
    </row>
    <row r="8740" spans="5:8" x14ac:dyDescent="0.25">
      <c r="E8740" s="18" t="str">
        <f t="shared" si="563"/>
        <v/>
      </c>
      <c r="F8740" s="18" t="str">
        <f t="shared" si="564"/>
        <v/>
      </c>
      <c r="G8740" s="18" t="str">
        <f t="shared" si="565"/>
        <v/>
      </c>
      <c r="H8740" s="18" t="str">
        <f t="shared" si="566"/>
        <v/>
      </c>
    </row>
    <row r="8741" spans="5:8" x14ac:dyDescent="0.25">
      <c r="E8741" s="18" t="str">
        <f t="shared" si="563"/>
        <v/>
      </c>
      <c r="F8741" s="18" t="str">
        <f t="shared" si="564"/>
        <v/>
      </c>
      <c r="G8741" s="18" t="str">
        <f t="shared" si="565"/>
        <v/>
      </c>
      <c r="H8741" s="18" t="str">
        <f t="shared" si="566"/>
        <v/>
      </c>
    </row>
    <row r="8742" spans="5:8" x14ac:dyDescent="0.25">
      <c r="E8742" s="18" t="str">
        <f t="shared" si="563"/>
        <v/>
      </c>
      <c r="F8742" s="18" t="str">
        <f t="shared" si="564"/>
        <v/>
      </c>
      <c r="G8742" s="18" t="str">
        <f t="shared" si="565"/>
        <v/>
      </c>
      <c r="H8742" s="18" t="str">
        <f t="shared" si="566"/>
        <v/>
      </c>
    </row>
    <row r="8743" spans="5:8" x14ac:dyDescent="0.25">
      <c r="E8743" s="18" t="str">
        <f t="shared" si="563"/>
        <v/>
      </c>
      <c r="F8743" s="18" t="str">
        <f t="shared" si="564"/>
        <v/>
      </c>
      <c r="G8743" s="18" t="str">
        <f t="shared" si="565"/>
        <v/>
      </c>
      <c r="H8743" s="18" t="str">
        <f t="shared" si="566"/>
        <v/>
      </c>
    </row>
    <row r="8744" spans="5:8" x14ac:dyDescent="0.25">
      <c r="E8744" s="18" t="str">
        <f t="shared" si="563"/>
        <v/>
      </c>
      <c r="F8744" s="18" t="str">
        <f t="shared" si="564"/>
        <v/>
      </c>
      <c r="G8744" s="18" t="str">
        <f t="shared" si="565"/>
        <v/>
      </c>
      <c r="H8744" s="18" t="str">
        <f t="shared" si="566"/>
        <v/>
      </c>
    </row>
    <row r="8745" spans="5:8" x14ac:dyDescent="0.25">
      <c r="E8745" s="18" t="str">
        <f t="shared" si="563"/>
        <v/>
      </c>
      <c r="F8745" s="18" t="str">
        <f t="shared" si="564"/>
        <v/>
      </c>
      <c r="G8745" s="18" t="str">
        <f t="shared" si="565"/>
        <v/>
      </c>
      <c r="H8745" s="18" t="str">
        <f t="shared" si="566"/>
        <v/>
      </c>
    </row>
    <row r="8746" spans="5:8" x14ac:dyDescent="0.25">
      <c r="E8746" s="18" t="str">
        <f t="shared" si="563"/>
        <v/>
      </c>
      <c r="F8746" s="18" t="str">
        <f t="shared" si="564"/>
        <v/>
      </c>
      <c r="G8746" s="18" t="str">
        <f t="shared" si="565"/>
        <v/>
      </c>
      <c r="H8746" s="18" t="str">
        <f t="shared" si="566"/>
        <v/>
      </c>
    </row>
    <row r="8747" spans="5:8" x14ac:dyDescent="0.25">
      <c r="E8747" s="18" t="str">
        <f t="shared" si="563"/>
        <v/>
      </c>
      <c r="F8747" s="18" t="str">
        <f t="shared" si="564"/>
        <v/>
      </c>
      <c r="G8747" s="18" t="str">
        <f t="shared" si="565"/>
        <v/>
      </c>
      <c r="H8747" s="18" t="str">
        <f t="shared" si="566"/>
        <v/>
      </c>
    </row>
    <row r="8748" spans="5:8" x14ac:dyDescent="0.25">
      <c r="E8748" s="18" t="str">
        <f t="shared" si="563"/>
        <v/>
      </c>
      <c r="F8748" s="18" t="str">
        <f t="shared" si="564"/>
        <v/>
      </c>
      <c r="G8748" s="18" t="str">
        <f t="shared" si="565"/>
        <v/>
      </c>
      <c r="H8748" s="18" t="str">
        <f t="shared" si="566"/>
        <v/>
      </c>
    </row>
    <row r="8749" spans="5:8" x14ac:dyDescent="0.25">
      <c r="E8749" s="18" t="str">
        <f t="shared" si="563"/>
        <v/>
      </c>
      <c r="F8749" s="18" t="str">
        <f t="shared" si="564"/>
        <v/>
      </c>
      <c r="G8749" s="18" t="str">
        <f t="shared" si="565"/>
        <v/>
      </c>
      <c r="H8749" s="18" t="str">
        <f t="shared" si="566"/>
        <v/>
      </c>
    </row>
    <row r="8750" spans="5:8" x14ac:dyDescent="0.25">
      <c r="E8750" s="18" t="str">
        <f t="shared" si="563"/>
        <v/>
      </c>
      <c r="F8750" s="18" t="str">
        <f t="shared" si="564"/>
        <v/>
      </c>
      <c r="G8750" s="18" t="str">
        <f t="shared" si="565"/>
        <v/>
      </c>
      <c r="H8750" s="18" t="str">
        <f t="shared" si="566"/>
        <v/>
      </c>
    </row>
    <row r="8751" spans="5:8" x14ac:dyDescent="0.25">
      <c r="E8751" s="18" t="str">
        <f t="shared" si="563"/>
        <v/>
      </c>
      <c r="F8751" s="18" t="str">
        <f t="shared" si="564"/>
        <v/>
      </c>
      <c r="G8751" s="18" t="str">
        <f t="shared" si="565"/>
        <v/>
      </c>
      <c r="H8751" s="18" t="str">
        <f t="shared" si="566"/>
        <v/>
      </c>
    </row>
    <row r="8752" spans="5:8" x14ac:dyDescent="0.25">
      <c r="E8752" s="18" t="str">
        <f t="shared" si="563"/>
        <v/>
      </c>
      <c r="F8752" s="18" t="str">
        <f t="shared" si="564"/>
        <v/>
      </c>
      <c r="G8752" s="18" t="str">
        <f t="shared" si="565"/>
        <v/>
      </c>
      <c r="H8752" s="18" t="str">
        <f t="shared" si="566"/>
        <v/>
      </c>
    </row>
    <row r="8753" spans="5:8" x14ac:dyDescent="0.25">
      <c r="E8753" s="18" t="str">
        <f t="shared" si="563"/>
        <v/>
      </c>
      <c r="F8753" s="18" t="str">
        <f t="shared" si="564"/>
        <v/>
      </c>
      <c r="G8753" s="18" t="str">
        <f t="shared" si="565"/>
        <v/>
      </c>
      <c r="H8753" s="18" t="str">
        <f t="shared" si="566"/>
        <v/>
      </c>
    </row>
    <row r="8754" spans="5:8" x14ac:dyDescent="0.25">
      <c r="E8754" s="18" t="str">
        <f t="shared" si="563"/>
        <v/>
      </c>
      <c r="F8754" s="18" t="str">
        <f t="shared" si="564"/>
        <v/>
      </c>
      <c r="G8754" s="18" t="str">
        <f t="shared" si="565"/>
        <v/>
      </c>
      <c r="H8754" s="18" t="str">
        <f t="shared" si="566"/>
        <v/>
      </c>
    </row>
    <row r="8755" spans="5:8" x14ac:dyDescent="0.25">
      <c r="E8755" s="18" t="str">
        <f t="shared" si="563"/>
        <v/>
      </c>
      <c r="F8755" s="18" t="str">
        <f t="shared" si="564"/>
        <v/>
      </c>
      <c r="G8755" s="18" t="str">
        <f t="shared" si="565"/>
        <v/>
      </c>
      <c r="H8755" s="18" t="str">
        <f t="shared" si="566"/>
        <v/>
      </c>
    </row>
    <row r="8756" spans="5:8" x14ac:dyDescent="0.25">
      <c r="E8756" s="18" t="str">
        <f t="shared" si="563"/>
        <v/>
      </c>
      <c r="F8756" s="18" t="str">
        <f t="shared" si="564"/>
        <v/>
      </c>
      <c r="G8756" s="18" t="str">
        <f t="shared" si="565"/>
        <v/>
      </c>
      <c r="H8756" s="18" t="str">
        <f t="shared" si="566"/>
        <v/>
      </c>
    </row>
    <row r="8757" spans="5:8" x14ac:dyDescent="0.25">
      <c r="E8757" s="18" t="str">
        <f t="shared" si="563"/>
        <v/>
      </c>
      <c r="F8757" s="18" t="str">
        <f t="shared" si="564"/>
        <v/>
      </c>
      <c r="G8757" s="18" t="str">
        <f t="shared" si="565"/>
        <v/>
      </c>
      <c r="H8757" s="18" t="str">
        <f t="shared" si="566"/>
        <v/>
      </c>
    </row>
    <row r="8758" spans="5:8" x14ac:dyDescent="0.25">
      <c r="E8758" s="18" t="str">
        <f t="shared" si="563"/>
        <v/>
      </c>
      <c r="F8758" s="18" t="str">
        <f t="shared" si="564"/>
        <v/>
      </c>
      <c r="G8758" s="18" t="str">
        <f t="shared" si="565"/>
        <v/>
      </c>
      <c r="H8758" s="18" t="str">
        <f t="shared" si="566"/>
        <v/>
      </c>
    </row>
    <row r="8759" spans="5:8" x14ac:dyDescent="0.25">
      <c r="E8759" s="18" t="str">
        <f t="shared" si="563"/>
        <v/>
      </c>
      <c r="F8759" s="18" t="str">
        <f t="shared" si="564"/>
        <v/>
      </c>
      <c r="G8759" s="18" t="str">
        <f t="shared" si="565"/>
        <v/>
      </c>
      <c r="H8759" s="18" t="str">
        <f t="shared" si="566"/>
        <v/>
      </c>
    </row>
    <row r="8760" spans="5:8" x14ac:dyDescent="0.25">
      <c r="E8760" s="18" t="str">
        <f t="shared" si="563"/>
        <v/>
      </c>
      <c r="F8760" s="18" t="str">
        <f t="shared" si="564"/>
        <v/>
      </c>
      <c r="G8760" s="18" t="str">
        <f t="shared" si="565"/>
        <v/>
      </c>
      <c r="H8760" s="18" t="str">
        <f t="shared" si="566"/>
        <v/>
      </c>
    </row>
    <row r="8761" spans="5:8" x14ac:dyDescent="0.25">
      <c r="E8761" s="18" t="str">
        <f t="shared" si="563"/>
        <v/>
      </c>
      <c r="F8761" s="18" t="str">
        <f t="shared" si="564"/>
        <v/>
      </c>
      <c r="G8761" s="18" t="str">
        <f t="shared" si="565"/>
        <v/>
      </c>
      <c r="H8761" s="18" t="str">
        <f t="shared" si="566"/>
        <v/>
      </c>
    </row>
    <row r="8762" spans="5:8" x14ac:dyDescent="0.25">
      <c r="E8762" s="18" t="str">
        <f t="shared" si="563"/>
        <v/>
      </c>
      <c r="F8762" s="18" t="str">
        <f t="shared" si="564"/>
        <v/>
      </c>
      <c r="G8762" s="18" t="str">
        <f t="shared" si="565"/>
        <v/>
      </c>
      <c r="H8762" s="18" t="str">
        <f t="shared" si="566"/>
        <v/>
      </c>
    </row>
    <row r="8763" spans="5:8" x14ac:dyDescent="0.25">
      <c r="E8763" s="18" t="str">
        <f t="shared" si="563"/>
        <v/>
      </c>
      <c r="F8763" s="18" t="str">
        <f t="shared" si="564"/>
        <v/>
      </c>
      <c r="G8763" s="18" t="str">
        <f t="shared" si="565"/>
        <v/>
      </c>
      <c r="H8763" s="18" t="str">
        <f t="shared" si="566"/>
        <v/>
      </c>
    </row>
    <row r="8764" spans="5:8" x14ac:dyDescent="0.25">
      <c r="E8764" s="18" t="str">
        <f t="shared" si="563"/>
        <v/>
      </c>
      <c r="F8764" s="18" t="str">
        <f t="shared" si="564"/>
        <v/>
      </c>
      <c r="G8764" s="18" t="str">
        <f t="shared" si="565"/>
        <v/>
      </c>
      <c r="H8764" s="18" t="str">
        <f t="shared" si="566"/>
        <v/>
      </c>
    </row>
    <row r="8765" spans="5:8" x14ac:dyDescent="0.25">
      <c r="E8765" s="18" t="str">
        <f t="shared" si="563"/>
        <v/>
      </c>
      <c r="F8765" s="18" t="str">
        <f t="shared" si="564"/>
        <v/>
      </c>
      <c r="G8765" s="18" t="str">
        <f t="shared" si="565"/>
        <v/>
      </c>
      <c r="H8765" s="18" t="str">
        <f t="shared" si="566"/>
        <v/>
      </c>
    </row>
    <row r="8766" spans="5:8" x14ac:dyDescent="0.25">
      <c r="E8766" s="18" t="str">
        <f t="shared" si="563"/>
        <v/>
      </c>
      <c r="F8766" s="18" t="str">
        <f t="shared" si="564"/>
        <v/>
      </c>
      <c r="G8766" s="18" t="str">
        <f t="shared" si="565"/>
        <v/>
      </c>
      <c r="H8766" s="18" t="str">
        <f t="shared" si="566"/>
        <v/>
      </c>
    </row>
    <row r="8767" spans="5:8" x14ac:dyDescent="0.25">
      <c r="E8767" s="18" t="str">
        <f t="shared" si="563"/>
        <v/>
      </c>
      <c r="F8767" s="18" t="str">
        <f t="shared" si="564"/>
        <v/>
      </c>
      <c r="G8767" s="18" t="str">
        <f t="shared" si="565"/>
        <v/>
      </c>
      <c r="H8767" s="18" t="str">
        <f t="shared" si="566"/>
        <v/>
      </c>
    </row>
    <row r="8768" spans="5:8" x14ac:dyDescent="0.25">
      <c r="E8768" s="18" t="str">
        <f t="shared" si="563"/>
        <v/>
      </c>
      <c r="F8768" s="18" t="str">
        <f t="shared" si="564"/>
        <v/>
      </c>
      <c r="G8768" s="18" t="str">
        <f t="shared" si="565"/>
        <v/>
      </c>
      <c r="H8768" s="18" t="str">
        <f t="shared" si="566"/>
        <v/>
      </c>
    </row>
    <row r="8769" spans="5:8" x14ac:dyDescent="0.25">
      <c r="E8769" s="18" t="str">
        <f t="shared" si="563"/>
        <v/>
      </c>
      <c r="F8769" s="18" t="str">
        <f t="shared" si="564"/>
        <v/>
      </c>
      <c r="G8769" s="18" t="str">
        <f t="shared" si="565"/>
        <v/>
      </c>
      <c r="H8769" s="18" t="str">
        <f t="shared" si="566"/>
        <v/>
      </c>
    </row>
    <row r="8770" spans="5:8" x14ac:dyDescent="0.25">
      <c r="E8770" s="18" t="str">
        <f t="shared" si="563"/>
        <v/>
      </c>
      <c r="F8770" s="18" t="str">
        <f t="shared" si="564"/>
        <v/>
      </c>
      <c r="G8770" s="18" t="str">
        <f t="shared" si="565"/>
        <v/>
      </c>
      <c r="H8770" s="18" t="str">
        <f t="shared" si="566"/>
        <v/>
      </c>
    </row>
    <row r="8771" spans="5:8" x14ac:dyDescent="0.25">
      <c r="E8771" s="18" t="str">
        <f t="shared" si="563"/>
        <v/>
      </c>
      <c r="F8771" s="18" t="str">
        <f t="shared" si="564"/>
        <v/>
      </c>
      <c r="G8771" s="18" t="str">
        <f t="shared" si="565"/>
        <v/>
      </c>
      <c r="H8771" s="18" t="str">
        <f t="shared" si="566"/>
        <v/>
      </c>
    </row>
    <row r="8772" spans="5:8" x14ac:dyDescent="0.25">
      <c r="E8772" s="18" t="str">
        <f t="shared" si="563"/>
        <v/>
      </c>
      <c r="F8772" s="18" t="str">
        <f t="shared" si="564"/>
        <v/>
      </c>
      <c r="G8772" s="18" t="str">
        <f t="shared" si="565"/>
        <v/>
      </c>
      <c r="H8772" s="18" t="str">
        <f t="shared" si="566"/>
        <v/>
      </c>
    </row>
    <row r="8773" spans="5:8" x14ac:dyDescent="0.25">
      <c r="E8773" s="18" t="str">
        <f t="shared" si="563"/>
        <v/>
      </c>
      <c r="F8773" s="18" t="str">
        <f t="shared" si="564"/>
        <v/>
      </c>
      <c r="G8773" s="18" t="str">
        <f t="shared" si="565"/>
        <v/>
      </c>
      <c r="H8773" s="18" t="str">
        <f t="shared" si="566"/>
        <v/>
      </c>
    </row>
    <row r="8774" spans="5:8" x14ac:dyDescent="0.25">
      <c r="E8774" s="18" t="str">
        <f t="shared" ref="E8774:E8837" si="567">IF($C8774="","",IFERROR(INDEX(ItemPriceCol,MATCH($C8774,ItemName,0)),""))</f>
        <v/>
      </c>
      <c r="F8774" s="18" t="str">
        <f t="shared" ref="F8774:F8837" si="568">IF(OR($D8774="",$E8774=""),"",$D8774*$E8774)</f>
        <v/>
      </c>
      <c r="G8774" s="18" t="str">
        <f t="shared" ref="G8774:G8837" si="569">IF($C8774="","",IFERROR(INDEX(ItemCostCol,MATCH($C8774,ItemName,0)),""))</f>
        <v/>
      </c>
      <c r="H8774" s="18" t="str">
        <f t="shared" ref="H8774:H8837" si="570">IF(OR($F8774="",$G8774=""),"",$F8774-$D8774*$G8774)</f>
        <v/>
      </c>
    </row>
    <row r="8775" spans="5:8" x14ac:dyDescent="0.25">
      <c r="E8775" s="18" t="str">
        <f t="shared" si="567"/>
        <v/>
      </c>
      <c r="F8775" s="18" t="str">
        <f t="shared" si="568"/>
        <v/>
      </c>
      <c r="G8775" s="18" t="str">
        <f t="shared" si="569"/>
        <v/>
      </c>
      <c r="H8775" s="18" t="str">
        <f t="shared" si="570"/>
        <v/>
      </c>
    </row>
    <row r="8776" spans="5:8" x14ac:dyDescent="0.25">
      <c r="E8776" s="18" t="str">
        <f t="shared" si="567"/>
        <v/>
      </c>
      <c r="F8776" s="18" t="str">
        <f t="shared" si="568"/>
        <v/>
      </c>
      <c r="G8776" s="18" t="str">
        <f t="shared" si="569"/>
        <v/>
      </c>
      <c r="H8776" s="18" t="str">
        <f t="shared" si="570"/>
        <v/>
      </c>
    </row>
    <row r="8777" spans="5:8" x14ac:dyDescent="0.25">
      <c r="E8777" s="18" t="str">
        <f t="shared" si="567"/>
        <v/>
      </c>
      <c r="F8777" s="18" t="str">
        <f t="shared" si="568"/>
        <v/>
      </c>
      <c r="G8777" s="18" t="str">
        <f t="shared" si="569"/>
        <v/>
      </c>
      <c r="H8777" s="18" t="str">
        <f t="shared" si="570"/>
        <v/>
      </c>
    </row>
    <row r="8778" spans="5:8" x14ac:dyDescent="0.25">
      <c r="E8778" s="18" t="str">
        <f t="shared" si="567"/>
        <v/>
      </c>
      <c r="F8778" s="18" t="str">
        <f t="shared" si="568"/>
        <v/>
      </c>
      <c r="G8778" s="18" t="str">
        <f t="shared" si="569"/>
        <v/>
      </c>
      <c r="H8778" s="18" t="str">
        <f t="shared" si="570"/>
        <v/>
      </c>
    </row>
    <row r="8779" spans="5:8" x14ac:dyDescent="0.25">
      <c r="E8779" s="18" t="str">
        <f t="shared" si="567"/>
        <v/>
      </c>
      <c r="F8779" s="18" t="str">
        <f t="shared" si="568"/>
        <v/>
      </c>
      <c r="G8779" s="18" t="str">
        <f t="shared" si="569"/>
        <v/>
      </c>
      <c r="H8779" s="18" t="str">
        <f t="shared" si="570"/>
        <v/>
      </c>
    </row>
    <row r="8780" spans="5:8" x14ac:dyDescent="0.25">
      <c r="E8780" s="18" t="str">
        <f t="shared" si="567"/>
        <v/>
      </c>
      <c r="F8780" s="18" t="str">
        <f t="shared" si="568"/>
        <v/>
      </c>
      <c r="G8780" s="18" t="str">
        <f t="shared" si="569"/>
        <v/>
      </c>
      <c r="H8780" s="18" t="str">
        <f t="shared" si="570"/>
        <v/>
      </c>
    </row>
    <row r="8781" spans="5:8" x14ac:dyDescent="0.25">
      <c r="E8781" s="18" t="str">
        <f t="shared" si="567"/>
        <v/>
      </c>
      <c r="F8781" s="18" t="str">
        <f t="shared" si="568"/>
        <v/>
      </c>
      <c r="G8781" s="18" t="str">
        <f t="shared" si="569"/>
        <v/>
      </c>
      <c r="H8781" s="18" t="str">
        <f t="shared" si="570"/>
        <v/>
      </c>
    </row>
    <row r="8782" spans="5:8" x14ac:dyDescent="0.25">
      <c r="E8782" s="18" t="str">
        <f t="shared" si="567"/>
        <v/>
      </c>
      <c r="F8782" s="18" t="str">
        <f t="shared" si="568"/>
        <v/>
      </c>
      <c r="G8782" s="18" t="str">
        <f t="shared" si="569"/>
        <v/>
      </c>
      <c r="H8782" s="18" t="str">
        <f t="shared" si="570"/>
        <v/>
      </c>
    </row>
    <row r="8783" spans="5:8" x14ac:dyDescent="0.25">
      <c r="E8783" s="18" t="str">
        <f t="shared" si="567"/>
        <v/>
      </c>
      <c r="F8783" s="18" t="str">
        <f t="shared" si="568"/>
        <v/>
      </c>
      <c r="G8783" s="18" t="str">
        <f t="shared" si="569"/>
        <v/>
      </c>
      <c r="H8783" s="18" t="str">
        <f t="shared" si="570"/>
        <v/>
      </c>
    </row>
    <row r="8784" spans="5:8" x14ac:dyDescent="0.25">
      <c r="E8784" s="18" t="str">
        <f t="shared" si="567"/>
        <v/>
      </c>
      <c r="F8784" s="18" t="str">
        <f t="shared" si="568"/>
        <v/>
      </c>
      <c r="G8784" s="18" t="str">
        <f t="shared" si="569"/>
        <v/>
      </c>
      <c r="H8784" s="18" t="str">
        <f t="shared" si="570"/>
        <v/>
      </c>
    </row>
    <row r="8785" spans="5:8" x14ac:dyDescent="0.25">
      <c r="E8785" s="18" t="str">
        <f t="shared" si="567"/>
        <v/>
      </c>
      <c r="F8785" s="18" t="str">
        <f t="shared" si="568"/>
        <v/>
      </c>
      <c r="G8785" s="18" t="str">
        <f t="shared" si="569"/>
        <v/>
      </c>
      <c r="H8785" s="18" t="str">
        <f t="shared" si="570"/>
        <v/>
      </c>
    </row>
    <row r="8786" spans="5:8" x14ac:dyDescent="0.25">
      <c r="E8786" s="18" t="str">
        <f t="shared" si="567"/>
        <v/>
      </c>
      <c r="F8786" s="18" t="str">
        <f t="shared" si="568"/>
        <v/>
      </c>
      <c r="G8786" s="18" t="str">
        <f t="shared" si="569"/>
        <v/>
      </c>
      <c r="H8786" s="18" t="str">
        <f t="shared" si="570"/>
        <v/>
      </c>
    </row>
    <row r="8787" spans="5:8" x14ac:dyDescent="0.25">
      <c r="E8787" s="18" t="str">
        <f t="shared" si="567"/>
        <v/>
      </c>
      <c r="F8787" s="18" t="str">
        <f t="shared" si="568"/>
        <v/>
      </c>
      <c r="G8787" s="18" t="str">
        <f t="shared" si="569"/>
        <v/>
      </c>
      <c r="H8787" s="18" t="str">
        <f t="shared" si="570"/>
        <v/>
      </c>
    </row>
    <row r="8788" spans="5:8" x14ac:dyDescent="0.25">
      <c r="E8788" s="18" t="str">
        <f t="shared" si="567"/>
        <v/>
      </c>
      <c r="F8788" s="18" t="str">
        <f t="shared" si="568"/>
        <v/>
      </c>
      <c r="G8788" s="18" t="str">
        <f t="shared" si="569"/>
        <v/>
      </c>
      <c r="H8788" s="18" t="str">
        <f t="shared" si="570"/>
        <v/>
      </c>
    </row>
    <row r="8789" spans="5:8" x14ac:dyDescent="0.25">
      <c r="E8789" s="18" t="str">
        <f t="shared" si="567"/>
        <v/>
      </c>
      <c r="F8789" s="18" t="str">
        <f t="shared" si="568"/>
        <v/>
      </c>
      <c r="G8789" s="18" t="str">
        <f t="shared" si="569"/>
        <v/>
      </c>
      <c r="H8789" s="18" t="str">
        <f t="shared" si="570"/>
        <v/>
      </c>
    </row>
    <row r="8790" spans="5:8" x14ac:dyDescent="0.25">
      <c r="E8790" s="18" t="str">
        <f t="shared" si="567"/>
        <v/>
      </c>
      <c r="F8790" s="18" t="str">
        <f t="shared" si="568"/>
        <v/>
      </c>
      <c r="G8790" s="18" t="str">
        <f t="shared" si="569"/>
        <v/>
      </c>
      <c r="H8790" s="18" t="str">
        <f t="shared" si="570"/>
        <v/>
      </c>
    </row>
    <row r="8791" spans="5:8" x14ac:dyDescent="0.25">
      <c r="E8791" s="18" t="str">
        <f t="shared" si="567"/>
        <v/>
      </c>
      <c r="F8791" s="18" t="str">
        <f t="shared" si="568"/>
        <v/>
      </c>
      <c r="G8791" s="18" t="str">
        <f t="shared" si="569"/>
        <v/>
      </c>
      <c r="H8791" s="18" t="str">
        <f t="shared" si="570"/>
        <v/>
      </c>
    </row>
    <row r="8792" spans="5:8" x14ac:dyDescent="0.25">
      <c r="E8792" s="18" t="str">
        <f t="shared" si="567"/>
        <v/>
      </c>
      <c r="F8792" s="18" t="str">
        <f t="shared" si="568"/>
        <v/>
      </c>
      <c r="G8792" s="18" t="str">
        <f t="shared" si="569"/>
        <v/>
      </c>
      <c r="H8792" s="18" t="str">
        <f t="shared" si="570"/>
        <v/>
      </c>
    </row>
    <row r="8793" spans="5:8" x14ac:dyDescent="0.25">
      <c r="E8793" s="18" t="str">
        <f t="shared" si="567"/>
        <v/>
      </c>
      <c r="F8793" s="18" t="str">
        <f t="shared" si="568"/>
        <v/>
      </c>
      <c r="G8793" s="18" t="str">
        <f t="shared" si="569"/>
        <v/>
      </c>
      <c r="H8793" s="18" t="str">
        <f t="shared" si="570"/>
        <v/>
      </c>
    </row>
    <row r="8794" spans="5:8" x14ac:dyDescent="0.25">
      <c r="E8794" s="18" t="str">
        <f t="shared" si="567"/>
        <v/>
      </c>
      <c r="F8794" s="18" t="str">
        <f t="shared" si="568"/>
        <v/>
      </c>
      <c r="G8794" s="18" t="str">
        <f t="shared" si="569"/>
        <v/>
      </c>
      <c r="H8794" s="18" t="str">
        <f t="shared" si="570"/>
        <v/>
      </c>
    </row>
    <row r="8795" spans="5:8" x14ac:dyDescent="0.25">
      <c r="E8795" s="18" t="str">
        <f t="shared" si="567"/>
        <v/>
      </c>
      <c r="F8795" s="18" t="str">
        <f t="shared" si="568"/>
        <v/>
      </c>
      <c r="G8795" s="18" t="str">
        <f t="shared" si="569"/>
        <v/>
      </c>
      <c r="H8795" s="18" t="str">
        <f t="shared" si="570"/>
        <v/>
      </c>
    </row>
    <row r="8796" spans="5:8" x14ac:dyDescent="0.25">
      <c r="E8796" s="18" t="str">
        <f t="shared" si="567"/>
        <v/>
      </c>
      <c r="F8796" s="18" t="str">
        <f t="shared" si="568"/>
        <v/>
      </c>
      <c r="G8796" s="18" t="str">
        <f t="shared" si="569"/>
        <v/>
      </c>
      <c r="H8796" s="18" t="str">
        <f t="shared" si="570"/>
        <v/>
      </c>
    </row>
    <row r="8797" spans="5:8" x14ac:dyDescent="0.25">
      <c r="E8797" s="18" t="str">
        <f t="shared" si="567"/>
        <v/>
      </c>
      <c r="F8797" s="18" t="str">
        <f t="shared" si="568"/>
        <v/>
      </c>
      <c r="G8797" s="18" t="str">
        <f t="shared" si="569"/>
        <v/>
      </c>
      <c r="H8797" s="18" t="str">
        <f t="shared" si="570"/>
        <v/>
      </c>
    </row>
    <row r="8798" spans="5:8" x14ac:dyDescent="0.25">
      <c r="E8798" s="18" t="str">
        <f t="shared" si="567"/>
        <v/>
      </c>
      <c r="F8798" s="18" t="str">
        <f t="shared" si="568"/>
        <v/>
      </c>
      <c r="G8798" s="18" t="str">
        <f t="shared" si="569"/>
        <v/>
      </c>
      <c r="H8798" s="18" t="str">
        <f t="shared" si="570"/>
        <v/>
      </c>
    </row>
    <row r="8799" spans="5:8" x14ac:dyDescent="0.25">
      <c r="E8799" s="18" t="str">
        <f t="shared" si="567"/>
        <v/>
      </c>
      <c r="F8799" s="18" t="str">
        <f t="shared" si="568"/>
        <v/>
      </c>
      <c r="G8799" s="18" t="str">
        <f t="shared" si="569"/>
        <v/>
      </c>
      <c r="H8799" s="18" t="str">
        <f t="shared" si="570"/>
        <v/>
      </c>
    </row>
    <row r="8800" spans="5:8" x14ac:dyDescent="0.25">
      <c r="E8800" s="18" t="str">
        <f t="shared" si="567"/>
        <v/>
      </c>
      <c r="F8800" s="18" t="str">
        <f t="shared" si="568"/>
        <v/>
      </c>
      <c r="G8800" s="18" t="str">
        <f t="shared" si="569"/>
        <v/>
      </c>
      <c r="H8800" s="18" t="str">
        <f t="shared" si="570"/>
        <v/>
      </c>
    </row>
    <row r="8801" spans="5:8" x14ac:dyDescent="0.25">
      <c r="E8801" s="18" t="str">
        <f t="shared" si="567"/>
        <v/>
      </c>
      <c r="F8801" s="18" t="str">
        <f t="shared" si="568"/>
        <v/>
      </c>
      <c r="G8801" s="18" t="str">
        <f t="shared" si="569"/>
        <v/>
      </c>
      <c r="H8801" s="18" t="str">
        <f t="shared" si="570"/>
        <v/>
      </c>
    </row>
    <row r="8802" spans="5:8" x14ac:dyDescent="0.25">
      <c r="E8802" s="18" t="str">
        <f t="shared" si="567"/>
        <v/>
      </c>
      <c r="F8802" s="18" t="str">
        <f t="shared" si="568"/>
        <v/>
      </c>
      <c r="G8802" s="18" t="str">
        <f t="shared" si="569"/>
        <v/>
      </c>
      <c r="H8802" s="18" t="str">
        <f t="shared" si="570"/>
        <v/>
      </c>
    </row>
    <row r="8803" spans="5:8" x14ac:dyDescent="0.25">
      <c r="E8803" s="18" t="str">
        <f t="shared" si="567"/>
        <v/>
      </c>
      <c r="F8803" s="18" t="str">
        <f t="shared" si="568"/>
        <v/>
      </c>
      <c r="G8803" s="18" t="str">
        <f t="shared" si="569"/>
        <v/>
      </c>
      <c r="H8803" s="18" t="str">
        <f t="shared" si="570"/>
        <v/>
      </c>
    </row>
    <row r="8804" spans="5:8" x14ac:dyDescent="0.25">
      <c r="E8804" s="18" t="str">
        <f t="shared" si="567"/>
        <v/>
      </c>
      <c r="F8804" s="18" t="str">
        <f t="shared" si="568"/>
        <v/>
      </c>
      <c r="G8804" s="18" t="str">
        <f t="shared" si="569"/>
        <v/>
      </c>
      <c r="H8804" s="18" t="str">
        <f t="shared" si="570"/>
        <v/>
      </c>
    </row>
    <row r="8805" spans="5:8" x14ac:dyDescent="0.25">
      <c r="E8805" s="18" t="str">
        <f t="shared" si="567"/>
        <v/>
      </c>
      <c r="F8805" s="18" t="str">
        <f t="shared" si="568"/>
        <v/>
      </c>
      <c r="G8805" s="18" t="str">
        <f t="shared" si="569"/>
        <v/>
      </c>
      <c r="H8805" s="18" t="str">
        <f t="shared" si="570"/>
        <v/>
      </c>
    </row>
    <row r="8806" spans="5:8" x14ac:dyDescent="0.25">
      <c r="E8806" s="18" t="str">
        <f t="shared" si="567"/>
        <v/>
      </c>
      <c r="F8806" s="18" t="str">
        <f t="shared" si="568"/>
        <v/>
      </c>
      <c r="G8806" s="18" t="str">
        <f t="shared" si="569"/>
        <v/>
      </c>
      <c r="H8806" s="18" t="str">
        <f t="shared" si="570"/>
        <v/>
      </c>
    </row>
    <row r="8807" spans="5:8" x14ac:dyDescent="0.25">
      <c r="E8807" s="18" t="str">
        <f t="shared" si="567"/>
        <v/>
      </c>
      <c r="F8807" s="18" t="str">
        <f t="shared" si="568"/>
        <v/>
      </c>
      <c r="G8807" s="18" t="str">
        <f t="shared" si="569"/>
        <v/>
      </c>
      <c r="H8807" s="18" t="str">
        <f t="shared" si="570"/>
        <v/>
      </c>
    </row>
    <row r="8808" spans="5:8" x14ac:dyDescent="0.25">
      <c r="E8808" s="18" t="str">
        <f t="shared" si="567"/>
        <v/>
      </c>
      <c r="F8808" s="18" t="str">
        <f t="shared" si="568"/>
        <v/>
      </c>
      <c r="G8808" s="18" t="str">
        <f t="shared" si="569"/>
        <v/>
      </c>
      <c r="H8808" s="18" t="str">
        <f t="shared" si="570"/>
        <v/>
      </c>
    </row>
    <row r="8809" spans="5:8" x14ac:dyDescent="0.25">
      <c r="E8809" s="18" t="str">
        <f t="shared" si="567"/>
        <v/>
      </c>
      <c r="F8809" s="18" t="str">
        <f t="shared" si="568"/>
        <v/>
      </c>
      <c r="G8809" s="18" t="str">
        <f t="shared" si="569"/>
        <v/>
      </c>
      <c r="H8809" s="18" t="str">
        <f t="shared" si="570"/>
        <v/>
      </c>
    </row>
    <row r="8810" spans="5:8" x14ac:dyDescent="0.25">
      <c r="E8810" s="18" t="str">
        <f t="shared" si="567"/>
        <v/>
      </c>
      <c r="F8810" s="18" t="str">
        <f t="shared" si="568"/>
        <v/>
      </c>
      <c r="G8810" s="18" t="str">
        <f t="shared" si="569"/>
        <v/>
      </c>
      <c r="H8810" s="18" t="str">
        <f t="shared" si="570"/>
        <v/>
      </c>
    </row>
    <row r="8811" spans="5:8" x14ac:dyDescent="0.25">
      <c r="E8811" s="18" t="str">
        <f t="shared" si="567"/>
        <v/>
      </c>
      <c r="F8811" s="18" t="str">
        <f t="shared" si="568"/>
        <v/>
      </c>
      <c r="G8811" s="18" t="str">
        <f t="shared" si="569"/>
        <v/>
      </c>
      <c r="H8811" s="18" t="str">
        <f t="shared" si="570"/>
        <v/>
      </c>
    </row>
    <row r="8812" spans="5:8" x14ac:dyDescent="0.25">
      <c r="E8812" s="18" t="str">
        <f t="shared" si="567"/>
        <v/>
      </c>
      <c r="F8812" s="18" t="str">
        <f t="shared" si="568"/>
        <v/>
      </c>
      <c r="G8812" s="18" t="str">
        <f t="shared" si="569"/>
        <v/>
      </c>
      <c r="H8812" s="18" t="str">
        <f t="shared" si="570"/>
        <v/>
      </c>
    </row>
    <row r="8813" spans="5:8" x14ac:dyDescent="0.25">
      <c r="E8813" s="18" t="str">
        <f t="shared" si="567"/>
        <v/>
      </c>
      <c r="F8813" s="18" t="str">
        <f t="shared" si="568"/>
        <v/>
      </c>
      <c r="G8813" s="18" t="str">
        <f t="shared" si="569"/>
        <v/>
      </c>
      <c r="H8813" s="18" t="str">
        <f t="shared" si="570"/>
        <v/>
      </c>
    </row>
    <row r="8814" spans="5:8" x14ac:dyDescent="0.25">
      <c r="E8814" s="18" t="str">
        <f t="shared" si="567"/>
        <v/>
      </c>
      <c r="F8814" s="18" t="str">
        <f t="shared" si="568"/>
        <v/>
      </c>
      <c r="G8814" s="18" t="str">
        <f t="shared" si="569"/>
        <v/>
      </c>
      <c r="H8814" s="18" t="str">
        <f t="shared" si="570"/>
        <v/>
      </c>
    </row>
    <row r="8815" spans="5:8" x14ac:dyDescent="0.25">
      <c r="E8815" s="18" t="str">
        <f t="shared" si="567"/>
        <v/>
      </c>
      <c r="F8815" s="18" t="str">
        <f t="shared" si="568"/>
        <v/>
      </c>
      <c r="G8815" s="18" t="str">
        <f t="shared" si="569"/>
        <v/>
      </c>
      <c r="H8815" s="18" t="str">
        <f t="shared" si="570"/>
        <v/>
      </c>
    </row>
    <row r="8816" spans="5:8" x14ac:dyDescent="0.25">
      <c r="E8816" s="18" t="str">
        <f t="shared" si="567"/>
        <v/>
      </c>
      <c r="F8816" s="18" t="str">
        <f t="shared" si="568"/>
        <v/>
      </c>
      <c r="G8816" s="18" t="str">
        <f t="shared" si="569"/>
        <v/>
      </c>
      <c r="H8816" s="18" t="str">
        <f t="shared" si="570"/>
        <v/>
      </c>
    </row>
    <row r="8817" spans="5:8" x14ac:dyDescent="0.25">
      <c r="E8817" s="18" t="str">
        <f t="shared" si="567"/>
        <v/>
      </c>
      <c r="F8817" s="18" t="str">
        <f t="shared" si="568"/>
        <v/>
      </c>
      <c r="G8817" s="18" t="str">
        <f t="shared" si="569"/>
        <v/>
      </c>
      <c r="H8817" s="18" t="str">
        <f t="shared" si="570"/>
        <v/>
      </c>
    </row>
    <row r="8818" spans="5:8" x14ac:dyDescent="0.25">
      <c r="E8818" s="18" t="str">
        <f t="shared" si="567"/>
        <v/>
      </c>
      <c r="F8818" s="18" t="str">
        <f t="shared" si="568"/>
        <v/>
      </c>
      <c r="G8818" s="18" t="str">
        <f t="shared" si="569"/>
        <v/>
      </c>
      <c r="H8818" s="18" t="str">
        <f t="shared" si="570"/>
        <v/>
      </c>
    </row>
    <row r="8819" spans="5:8" x14ac:dyDescent="0.25">
      <c r="E8819" s="18" t="str">
        <f t="shared" si="567"/>
        <v/>
      </c>
      <c r="F8819" s="18" t="str">
        <f t="shared" si="568"/>
        <v/>
      </c>
      <c r="G8819" s="18" t="str">
        <f t="shared" si="569"/>
        <v/>
      </c>
      <c r="H8819" s="18" t="str">
        <f t="shared" si="570"/>
        <v/>
      </c>
    </row>
    <row r="8820" spans="5:8" x14ac:dyDescent="0.25">
      <c r="E8820" s="18" t="str">
        <f t="shared" si="567"/>
        <v/>
      </c>
      <c r="F8820" s="18" t="str">
        <f t="shared" si="568"/>
        <v/>
      </c>
      <c r="G8820" s="18" t="str">
        <f t="shared" si="569"/>
        <v/>
      </c>
      <c r="H8820" s="18" t="str">
        <f t="shared" si="570"/>
        <v/>
      </c>
    </row>
    <row r="8821" spans="5:8" x14ac:dyDescent="0.25">
      <c r="E8821" s="18" t="str">
        <f t="shared" si="567"/>
        <v/>
      </c>
      <c r="F8821" s="18" t="str">
        <f t="shared" si="568"/>
        <v/>
      </c>
      <c r="G8821" s="18" t="str">
        <f t="shared" si="569"/>
        <v/>
      </c>
      <c r="H8821" s="18" t="str">
        <f t="shared" si="570"/>
        <v/>
      </c>
    </row>
    <row r="8822" spans="5:8" x14ac:dyDescent="0.25">
      <c r="E8822" s="18" t="str">
        <f t="shared" si="567"/>
        <v/>
      </c>
      <c r="F8822" s="18" t="str">
        <f t="shared" si="568"/>
        <v/>
      </c>
      <c r="G8822" s="18" t="str">
        <f t="shared" si="569"/>
        <v/>
      </c>
      <c r="H8822" s="18" t="str">
        <f t="shared" si="570"/>
        <v/>
      </c>
    </row>
    <row r="8823" spans="5:8" x14ac:dyDescent="0.25">
      <c r="E8823" s="18" t="str">
        <f t="shared" si="567"/>
        <v/>
      </c>
      <c r="F8823" s="18" t="str">
        <f t="shared" si="568"/>
        <v/>
      </c>
      <c r="G8823" s="18" t="str">
        <f t="shared" si="569"/>
        <v/>
      </c>
      <c r="H8823" s="18" t="str">
        <f t="shared" si="570"/>
        <v/>
      </c>
    </row>
    <row r="8824" spans="5:8" x14ac:dyDescent="0.25">
      <c r="E8824" s="18" t="str">
        <f t="shared" si="567"/>
        <v/>
      </c>
      <c r="F8824" s="18" t="str">
        <f t="shared" si="568"/>
        <v/>
      </c>
      <c r="G8824" s="18" t="str">
        <f t="shared" si="569"/>
        <v/>
      </c>
      <c r="H8824" s="18" t="str">
        <f t="shared" si="570"/>
        <v/>
      </c>
    </row>
    <row r="8825" spans="5:8" x14ac:dyDescent="0.25">
      <c r="E8825" s="18" t="str">
        <f t="shared" si="567"/>
        <v/>
      </c>
      <c r="F8825" s="18" t="str">
        <f t="shared" si="568"/>
        <v/>
      </c>
      <c r="G8825" s="18" t="str">
        <f t="shared" si="569"/>
        <v/>
      </c>
      <c r="H8825" s="18" t="str">
        <f t="shared" si="570"/>
        <v/>
      </c>
    </row>
    <row r="8826" spans="5:8" x14ac:dyDescent="0.25">
      <c r="E8826" s="18" t="str">
        <f t="shared" si="567"/>
        <v/>
      </c>
      <c r="F8826" s="18" t="str">
        <f t="shared" si="568"/>
        <v/>
      </c>
      <c r="G8826" s="18" t="str">
        <f t="shared" si="569"/>
        <v/>
      </c>
      <c r="H8826" s="18" t="str">
        <f t="shared" si="570"/>
        <v/>
      </c>
    </row>
    <row r="8827" spans="5:8" x14ac:dyDescent="0.25">
      <c r="E8827" s="18" t="str">
        <f t="shared" si="567"/>
        <v/>
      </c>
      <c r="F8827" s="18" t="str">
        <f t="shared" si="568"/>
        <v/>
      </c>
      <c r="G8827" s="18" t="str">
        <f t="shared" si="569"/>
        <v/>
      </c>
      <c r="H8827" s="18" t="str">
        <f t="shared" si="570"/>
        <v/>
      </c>
    </row>
    <row r="8828" spans="5:8" x14ac:dyDescent="0.25">
      <c r="E8828" s="18" t="str">
        <f t="shared" si="567"/>
        <v/>
      </c>
      <c r="F8828" s="18" t="str">
        <f t="shared" si="568"/>
        <v/>
      </c>
      <c r="G8828" s="18" t="str">
        <f t="shared" si="569"/>
        <v/>
      </c>
      <c r="H8828" s="18" t="str">
        <f t="shared" si="570"/>
        <v/>
      </c>
    </row>
    <row r="8829" spans="5:8" x14ac:dyDescent="0.25">
      <c r="E8829" s="18" t="str">
        <f t="shared" si="567"/>
        <v/>
      </c>
      <c r="F8829" s="18" t="str">
        <f t="shared" si="568"/>
        <v/>
      </c>
      <c r="G8829" s="18" t="str">
        <f t="shared" si="569"/>
        <v/>
      </c>
      <c r="H8829" s="18" t="str">
        <f t="shared" si="570"/>
        <v/>
      </c>
    </row>
    <row r="8830" spans="5:8" x14ac:dyDescent="0.25">
      <c r="E8830" s="18" t="str">
        <f t="shared" si="567"/>
        <v/>
      </c>
      <c r="F8830" s="18" t="str">
        <f t="shared" si="568"/>
        <v/>
      </c>
      <c r="G8830" s="18" t="str">
        <f t="shared" si="569"/>
        <v/>
      </c>
      <c r="H8830" s="18" t="str">
        <f t="shared" si="570"/>
        <v/>
      </c>
    </row>
    <row r="8831" spans="5:8" x14ac:dyDescent="0.25">
      <c r="E8831" s="18" t="str">
        <f t="shared" si="567"/>
        <v/>
      </c>
      <c r="F8831" s="18" t="str">
        <f t="shared" si="568"/>
        <v/>
      </c>
      <c r="G8831" s="18" t="str">
        <f t="shared" si="569"/>
        <v/>
      </c>
      <c r="H8831" s="18" t="str">
        <f t="shared" si="570"/>
        <v/>
      </c>
    </row>
    <row r="8832" spans="5:8" x14ac:dyDescent="0.25">
      <c r="E8832" s="18" t="str">
        <f t="shared" si="567"/>
        <v/>
      </c>
      <c r="F8832" s="18" t="str">
        <f t="shared" si="568"/>
        <v/>
      </c>
      <c r="G8832" s="18" t="str">
        <f t="shared" si="569"/>
        <v/>
      </c>
      <c r="H8832" s="18" t="str">
        <f t="shared" si="570"/>
        <v/>
      </c>
    </row>
    <row r="8833" spans="5:8" x14ac:dyDescent="0.25">
      <c r="E8833" s="18" t="str">
        <f t="shared" si="567"/>
        <v/>
      </c>
      <c r="F8833" s="18" t="str">
        <f t="shared" si="568"/>
        <v/>
      </c>
      <c r="G8833" s="18" t="str">
        <f t="shared" si="569"/>
        <v/>
      </c>
      <c r="H8833" s="18" t="str">
        <f t="shared" si="570"/>
        <v/>
      </c>
    </row>
    <row r="8834" spans="5:8" x14ac:dyDescent="0.25">
      <c r="E8834" s="18" t="str">
        <f t="shared" si="567"/>
        <v/>
      </c>
      <c r="F8834" s="18" t="str">
        <f t="shared" si="568"/>
        <v/>
      </c>
      <c r="G8834" s="18" t="str">
        <f t="shared" si="569"/>
        <v/>
      </c>
      <c r="H8834" s="18" t="str">
        <f t="shared" si="570"/>
        <v/>
      </c>
    </row>
    <row r="8835" spans="5:8" x14ac:dyDescent="0.25">
      <c r="E8835" s="18" t="str">
        <f t="shared" si="567"/>
        <v/>
      </c>
      <c r="F8835" s="18" t="str">
        <f t="shared" si="568"/>
        <v/>
      </c>
      <c r="G8835" s="18" t="str">
        <f t="shared" si="569"/>
        <v/>
      </c>
      <c r="H8835" s="18" t="str">
        <f t="shared" si="570"/>
        <v/>
      </c>
    </row>
    <row r="8836" spans="5:8" x14ac:dyDescent="0.25">
      <c r="E8836" s="18" t="str">
        <f t="shared" si="567"/>
        <v/>
      </c>
      <c r="F8836" s="18" t="str">
        <f t="shared" si="568"/>
        <v/>
      </c>
      <c r="G8836" s="18" t="str">
        <f t="shared" si="569"/>
        <v/>
      </c>
      <c r="H8836" s="18" t="str">
        <f t="shared" si="570"/>
        <v/>
      </c>
    </row>
    <row r="8837" spans="5:8" x14ac:dyDescent="0.25">
      <c r="E8837" s="18" t="str">
        <f t="shared" si="567"/>
        <v/>
      </c>
      <c r="F8837" s="18" t="str">
        <f t="shared" si="568"/>
        <v/>
      </c>
      <c r="G8837" s="18" t="str">
        <f t="shared" si="569"/>
        <v/>
      </c>
      <c r="H8837" s="18" t="str">
        <f t="shared" si="570"/>
        <v/>
      </c>
    </row>
    <row r="8838" spans="5:8" x14ac:dyDescent="0.25">
      <c r="E8838" s="18" t="str">
        <f t="shared" ref="E8838:E8901" si="571">IF($C8838="","",IFERROR(INDEX(ItemPriceCol,MATCH($C8838,ItemName,0)),""))</f>
        <v/>
      </c>
      <c r="F8838" s="18" t="str">
        <f t="shared" ref="F8838:F8901" si="572">IF(OR($D8838="",$E8838=""),"",$D8838*$E8838)</f>
        <v/>
      </c>
      <c r="G8838" s="18" t="str">
        <f t="shared" ref="G8838:G8901" si="573">IF($C8838="","",IFERROR(INDEX(ItemCostCol,MATCH($C8838,ItemName,0)),""))</f>
        <v/>
      </c>
      <c r="H8838" s="18" t="str">
        <f t="shared" ref="H8838:H8901" si="574">IF(OR($F8838="",$G8838=""),"",$F8838-$D8838*$G8838)</f>
        <v/>
      </c>
    </row>
    <row r="8839" spans="5:8" x14ac:dyDescent="0.25">
      <c r="E8839" s="18" t="str">
        <f t="shared" si="571"/>
        <v/>
      </c>
      <c r="F8839" s="18" t="str">
        <f t="shared" si="572"/>
        <v/>
      </c>
      <c r="G8839" s="18" t="str">
        <f t="shared" si="573"/>
        <v/>
      </c>
      <c r="H8839" s="18" t="str">
        <f t="shared" si="574"/>
        <v/>
      </c>
    </row>
    <row r="8840" spans="5:8" x14ac:dyDescent="0.25">
      <c r="E8840" s="18" t="str">
        <f t="shared" si="571"/>
        <v/>
      </c>
      <c r="F8840" s="18" t="str">
        <f t="shared" si="572"/>
        <v/>
      </c>
      <c r="G8840" s="18" t="str">
        <f t="shared" si="573"/>
        <v/>
      </c>
      <c r="H8840" s="18" t="str">
        <f t="shared" si="574"/>
        <v/>
      </c>
    </row>
    <row r="8841" spans="5:8" x14ac:dyDescent="0.25">
      <c r="E8841" s="18" t="str">
        <f t="shared" si="571"/>
        <v/>
      </c>
      <c r="F8841" s="18" t="str">
        <f t="shared" si="572"/>
        <v/>
      </c>
      <c r="G8841" s="18" t="str">
        <f t="shared" si="573"/>
        <v/>
      </c>
      <c r="H8841" s="18" t="str">
        <f t="shared" si="574"/>
        <v/>
      </c>
    </row>
    <row r="8842" spans="5:8" x14ac:dyDescent="0.25">
      <c r="E8842" s="18" t="str">
        <f t="shared" si="571"/>
        <v/>
      </c>
      <c r="F8842" s="18" t="str">
        <f t="shared" si="572"/>
        <v/>
      </c>
      <c r="G8842" s="18" t="str">
        <f t="shared" si="573"/>
        <v/>
      </c>
      <c r="H8842" s="18" t="str">
        <f t="shared" si="574"/>
        <v/>
      </c>
    </row>
    <row r="8843" spans="5:8" x14ac:dyDescent="0.25">
      <c r="E8843" s="18" t="str">
        <f t="shared" si="571"/>
        <v/>
      </c>
      <c r="F8843" s="18" t="str">
        <f t="shared" si="572"/>
        <v/>
      </c>
      <c r="G8843" s="18" t="str">
        <f t="shared" si="573"/>
        <v/>
      </c>
      <c r="H8843" s="18" t="str">
        <f t="shared" si="574"/>
        <v/>
      </c>
    </row>
    <row r="8844" spans="5:8" x14ac:dyDescent="0.25">
      <c r="E8844" s="18" t="str">
        <f t="shared" si="571"/>
        <v/>
      </c>
      <c r="F8844" s="18" t="str">
        <f t="shared" si="572"/>
        <v/>
      </c>
      <c r="G8844" s="18" t="str">
        <f t="shared" si="573"/>
        <v/>
      </c>
      <c r="H8844" s="18" t="str">
        <f t="shared" si="574"/>
        <v/>
      </c>
    </row>
    <row r="8845" spans="5:8" x14ac:dyDescent="0.25">
      <c r="E8845" s="18" t="str">
        <f t="shared" si="571"/>
        <v/>
      </c>
      <c r="F8845" s="18" t="str">
        <f t="shared" si="572"/>
        <v/>
      </c>
      <c r="G8845" s="18" t="str">
        <f t="shared" si="573"/>
        <v/>
      </c>
      <c r="H8845" s="18" t="str">
        <f t="shared" si="574"/>
        <v/>
      </c>
    </row>
    <row r="8846" spans="5:8" x14ac:dyDescent="0.25">
      <c r="E8846" s="18" t="str">
        <f t="shared" si="571"/>
        <v/>
      </c>
      <c r="F8846" s="18" t="str">
        <f t="shared" si="572"/>
        <v/>
      </c>
      <c r="G8846" s="18" t="str">
        <f t="shared" si="573"/>
        <v/>
      </c>
      <c r="H8846" s="18" t="str">
        <f t="shared" si="574"/>
        <v/>
      </c>
    </row>
    <row r="8847" spans="5:8" x14ac:dyDescent="0.25">
      <c r="E8847" s="18" t="str">
        <f t="shared" si="571"/>
        <v/>
      </c>
      <c r="F8847" s="18" t="str">
        <f t="shared" si="572"/>
        <v/>
      </c>
      <c r="G8847" s="18" t="str">
        <f t="shared" si="573"/>
        <v/>
      </c>
      <c r="H8847" s="18" t="str">
        <f t="shared" si="574"/>
        <v/>
      </c>
    </row>
    <row r="8848" spans="5:8" x14ac:dyDescent="0.25">
      <c r="E8848" s="18" t="str">
        <f t="shared" si="571"/>
        <v/>
      </c>
      <c r="F8848" s="18" t="str">
        <f t="shared" si="572"/>
        <v/>
      </c>
      <c r="G8848" s="18" t="str">
        <f t="shared" si="573"/>
        <v/>
      </c>
      <c r="H8848" s="18" t="str">
        <f t="shared" si="574"/>
        <v/>
      </c>
    </row>
    <row r="8849" spans="5:8" x14ac:dyDescent="0.25">
      <c r="E8849" s="18" t="str">
        <f t="shared" si="571"/>
        <v/>
      </c>
      <c r="F8849" s="18" t="str">
        <f t="shared" si="572"/>
        <v/>
      </c>
      <c r="G8849" s="18" t="str">
        <f t="shared" si="573"/>
        <v/>
      </c>
      <c r="H8849" s="18" t="str">
        <f t="shared" si="574"/>
        <v/>
      </c>
    </row>
    <row r="8850" spans="5:8" x14ac:dyDescent="0.25">
      <c r="E8850" s="18" t="str">
        <f t="shared" si="571"/>
        <v/>
      </c>
      <c r="F8850" s="18" t="str">
        <f t="shared" si="572"/>
        <v/>
      </c>
      <c r="G8850" s="18" t="str">
        <f t="shared" si="573"/>
        <v/>
      </c>
      <c r="H8850" s="18" t="str">
        <f t="shared" si="574"/>
        <v/>
      </c>
    </row>
    <row r="8851" spans="5:8" x14ac:dyDescent="0.25">
      <c r="E8851" s="18" t="str">
        <f t="shared" si="571"/>
        <v/>
      </c>
      <c r="F8851" s="18" t="str">
        <f t="shared" si="572"/>
        <v/>
      </c>
      <c r="G8851" s="18" t="str">
        <f t="shared" si="573"/>
        <v/>
      </c>
      <c r="H8851" s="18" t="str">
        <f t="shared" si="574"/>
        <v/>
      </c>
    </row>
    <row r="8852" spans="5:8" x14ac:dyDescent="0.25">
      <c r="E8852" s="18" t="str">
        <f t="shared" si="571"/>
        <v/>
      </c>
      <c r="F8852" s="18" t="str">
        <f t="shared" si="572"/>
        <v/>
      </c>
      <c r="G8852" s="18" t="str">
        <f t="shared" si="573"/>
        <v/>
      </c>
      <c r="H8852" s="18" t="str">
        <f t="shared" si="574"/>
        <v/>
      </c>
    </row>
    <row r="8853" spans="5:8" x14ac:dyDescent="0.25">
      <c r="E8853" s="18" t="str">
        <f t="shared" si="571"/>
        <v/>
      </c>
      <c r="F8853" s="18" t="str">
        <f t="shared" si="572"/>
        <v/>
      </c>
      <c r="G8853" s="18" t="str">
        <f t="shared" si="573"/>
        <v/>
      </c>
      <c r="H8853" s="18" t="str">
        <f t="shared" si="574"/>
        <v/>
      </c>
    </row>
    <row r="8854" spans="5:8" x14ac:dyDescent="0.25">
      <c r="E8854" s="18" t="str">
        <f t="shared" si="571"/>
        <v/>
      </c>
      <c r="F8854" s="18" t="str">
        <f t="shared" si="572"/>
        <v/>
      </c>
      <c r="G8854" s="18" t="str">
        <f t="shared" si="573"/>
        <v/>
      </c>
      <c r="H8854" s="18" t="str">
        <f t="shared" si="574"/>
        <v/>
      </c>
    </row>
    <row r="8855" spans="5:8" x14ac:dyDescent="0.25">
      <c r="E8855" s="18" t="str">
        <f t="shared" si="571"/>
        <v/>
      </c>
      <c r="F8855" s="18" t="str">
        <f t="shared" si="572"/>
        <v/>
      </c>
      <c r="G8855" s="18" t="str">
        <f t="shared" si="573"/>
        <v/>
      </c>
      <c r="H8855" s="18" t="str">
        <f t="shared" si="574"/>
        <v/>
      </c>
    </row>
    <row r="8856" spans="5:8" x14ac:dyDescent="0.25">
      <c r="E8856" s="18" t="str">
        <f t="shared" si="571"/>
        <v/>
      </c>
      <c r="F8856" s="18" t="str">
        <f t="shared" si="572"/>
        <v/>
      </c>
      <c r="G8856" s="18" t="str">
        <f t="shared" si="573"/>
        <v/>
      </c>
      <c r="H8856" s="18" t="str">
        <f t="shared" si="574"/>
        <v/>
      </c>
    </row>
    <row r="8857" spans="5:8" x14ac:dyDescent="0.25">
      <c r="E8857" s="18" t="str">
        <f t="shared" si="571"/>
        <v/>
      </c>
      <c r="F8857" s="18" t="str">
        <f t="shared" si="572"/>
        <v/>
      </c>
      <c r="G8857" s="18" t="str">
        <f t="shared" si="573"/>
        <v/>
      </c>
      <c r="H8857" s="18" t="str">
        <f t="shared" si="574"/>
        <v/>
      </c>
    </row>
    <row r="8858" spans="5:8" x14ac:dyDescent="0.25">
      <c r="E8858" s="18" t="str">
        <f t="shared" si="571"/>
        <v/>
      </c>
      <c r="F8858" s="18" t="str">
        <f t="shared" si="572"/>
        <v/>
      </c>
      <c r="G8858" s="18" t="str">
        <f t="shared" si="573"/>
        <v/>
      </c>
      <c r="H8858" s="18" t="str">
        <f t="shared" si="574"/>
        <v/>
      </c>
    </row>
    <row r="8859" spans="5:8" x14ac:dyDescent="0.25">
      <c r="E8859" s="18" t="str">
        <f t="shared" si="571"/>
        <v/>
      </c>
      <c r="F8859" s="18" t="str">
        <f t="shared" si="572"/>
        <v/>
      </c>
      <c r="G8859" s="18" t="str">
        <f t="shared" si="573"/>
        <v/>
      </c>
      <c r="H8859" s="18" t="str">
        <f t="shared" si="574"/>
        <v/>
      </c>
    </row>
    <row r="8860" spans="5:8" x14ac:dyDescent="0.25">
      <c r="E8860" s="18" t="str">
        <f t="shared" si="571"/>
        <v/>
      </c>
      <c r="F8860" s="18" t="str">
        <f t="shared" si="572"/>
        <v/>
      </c>
      <c r="G8860" s="18" t="str">
        <f t="shared" si="573"/>
        <v/>
      </c>
      <c r="H8860" s="18" t="str">
        <f t="shared" si="574"/>
        <v/>
      </c>
    </row>
    <row r="8861" spans="5:8" x14ac:dyDescent="0.25">
      <c r="E8861" s="18" t="str">
        <f t="shared" si="571"/>
        <v/>
      </c>
      <c r="F8861" s="18" t="str">
        <f t="shared" si="572"/>
        <v/>
      </c>
      <c r="G8861" s="18" t="str">
        <f t="shared" si="573"/>
        <v/>
      </c>
      <c r="H8861" s="18" t="str">
        <f t="shared" si="574"/>
        <v/>
      </c>
    </row>
    <row r="8862" spans="5:8" x14ac:dyDescent="0.25">
      <c r="E8862" s="18" t="str">
        <f t="shared" si="571"/>
        <v/>
      </c>
      <c r="F8862" s="18" t="str">
        <f t="shared" si="572"/>
        <v/>
      </c>
      <c r="G8862" s="18" t="str">
        <f t="shared" si="573"/>
        <v/>
      </c>
      <c r="H8862" s="18" t="str">
        <f t="shared" si="574"/>
        <v/>
      </c>
    </row>
    <row r="8863" spans="5:8" x14ac:dyDescent="0.25">
      <c r="E8863" s="18" t="str">
        <f t="shared" si="571"/>
        <v/>
      </c>
      <c r="F8863" s="18" t="str">
        <f t="shared" si="572"/>
        <v/>
      </c>
      <c r="G8863" s="18" t="str">
        <f t="shared" si="573"/>
        <v/>
      </c>
      <c r="H8863" s="18" t="str">
        <f t="shared" si="574"/>
        <v/>
      </c>
    </row>
    <row r="8864" spans="5:8" x14ac:dyDescent="0.25">
      <c r="E8864" s="18" t="str">
        <f t="shared" si="571"/>
        <v/>
      </c>
      <c r="F8864" s="18" t="str">
        <f t="shared" si="572"/>
        <v/>
      </c>
      <c r="G8864" s="18" t="str">
        <f t="shared" si="573"/>
        <v/>
      </c>
      <c r="H8864" s="18" t="str">
        <f t="shared" si="574"/>
        <v/>
      </c>
    </row>
    <row r="8865" spans="5:8" x14ac:dyDescent="0.25">
      <c r="E8865" s="18" t="str">
        <f t="shared" si="571"/>
        <v/>
      </c>
      <c r="F8865" s="18" t="str">
        <f t="shared" si="572"/>
        <v/>
      </c>
      <c r="G8865" s="18" t="str">
        <f t="shared" si="573"/>
        <v/>
      </c>
      <c r="H8865" s="18" t="str">
        <f t="shared" si="574"/>
        <v/>
      </c>
    </row>
    <row r="8866" spans="5:8" x14ac:dyDescent="0.25">
      <c r="E8866" s="18" t="str">
        <f t="shared" si="571"/>
        <v/>
      </c>
      <c r="F8866" s="18" t="str">
        <f t="shared" si="572"/>
        <v/>
      </c>
      <c r="G8866" s="18" t="str">
        <f t="shared" si="573"/>
        <v/>
      </c>
      <c r="H8866" s="18" t="str">
        <f t="shared" si="574"/>
        <v/>
      </c>
    </row>
    <row r="8867" spans="5:8" x14ac:dyDescent="0.25">
      <c r="E8867" s="18" t="str">
        <f t="shared" si="571"/>
        <v/>
      </c>
      <c r="F8867" s="18" t="str">
        <f t="shared" si="572"/>
        <v/>
      </c>
      <c r="G8867" s="18" t="str">
        <f t="shared" si="573"/>
        <v/>
      </c>
      <c r="H8867" s="18" t="str">
        <f t="shared" si="574"/>
        <v/>
      </c>
    </row>
    <row r="8868" spans="5:8" x14ac:dyDescent="0.25">
      <c r="E8868" s="18" t="str">
        <f t="shared" si="571"/>
        <v/>
      </c>
      <c r="F8868" s="18" t="str">
        <f t="shared" si="572"/>
        <v/>
      </c>
      <c r="G8868" s="18" t="str">
        <f t="shared" si="573"/>
        <v/>
      </c>
      <c r="H8868" s="18" t="str">
        <f t="shared" si="574"/>
        <v/>
      </c>
    </row>
    <row r="8869" spans="5:8" x14ac:dyDescent="0.25">
      <c r="E8869" s="18" t="str">
        <f t="shared" si="571"/>
        <v/>
      </c>
      <c r="F8869" s="18" t="str">
        <f t="shared" si="572"/>
        <v/>
      </c>
      <c r="G8869" s="18" t="str">
        <f t="shared" si="573"/>
        <v/>
      </c>
      <c r="H8869" s="18" t="str">
        <f t="shared" si="574"/>
        <v/>
      </c>
    </row>
    <row r="8870" spans="5:8" x14ac:dyDescent="0.25">
      <c r="E8870" s="18" t="str">
        <f t="shared" si="571"/>
        <v/>
      </c>
      <c r="F8870" s="18" t="str">
        <f t="shared" si="572"/>
        <v/>
      </c>
      <c r="G8870" s="18" t="str">
        <f t="shared" si="573"/>
        <v/>
      </c>
      <c r="H8870" s="18" t="str">
        <f t="shared" si="574"/>
        <v/>
      </c>
    </row>
    <row r="8871" spans="5:8" x14ac:dyDescent="0.25">
      <c r="E8871" s="18" t="str">
        <f t="shared" si="571"/>
        <v/>
      </c>
      <c r="F8871" s="18" t="str">
        <f t="shared" si="572"/>
        <v/>
      </c>
      <c r="G8871" s="18" t="str">
        <f t="shared" si="573"/>
        <v/>
      </c>
      <c r="H8871" s="18" t="str">
        <f t="shared" si="574"/>
        <v/>
      </c>
    </row>
    <row r="8872" spans="5:8" x14ac:dyDescent="0.25">
      <c r="E8872" s="18" t="str">
        <f t="shared" si="571"/>
        <v/>
      </c>
      <c r="F8872" s="18" t="str">
        <f t="shared" si="572"/>
        <v/>
      </c>
      <c r="G8872" s="18" t="str">
        <f t="shared" si="573"/>
        <v/>
      </c>
      <c r="H8872" s="18" t="str">
        <f t="shared" si="574"/>
        <v/>
      </c>
    </row>
    <row r="8873" spans="5:8" x14ac:dyDescent="0.25">
      <c r="E8873" s="18" t="str">
        <f t="shared" si="571"/>
        <v/>
      </c>
      <c r="F8873" s="18" t="str">
        <f t="shared" si="572"/>
        <v/>
      </c>
      <c r="G8873" s="18" t="str">
        <f t="shared" si="573"/>
        <v/>
      </c>
      <c r="H8873" s="18" t="str">
        <f t="shared" si="574"/>
        <v/>
      </c>
    </row>
    <row r="8874" spans="5:8" x14ac:dyDescent="0.25">
      <c r="E8874" s="18" t="str">
        <f t="shared" si="571"/>
        <v/>
      </c>
      <c r="F8874" s="18" t="str">
        <f t="shared" si="572"/>
        <v/>
      </c>
      <c r="G8874" s="18" t="str">
        <f t="shared" si="573"/>
        <v/>
      </c>
      <c r="H8874" s="18" t="str">
        <f t="shared" si="574"/>
        <v/>
      </c>
    </row>
    <row r="8875" spans="5:8" x14ac:dyDescent="0.25">
      <c r="E8875" s="18" t="str">
        <f t="shared" si="571"/>
        <v/>
      </c>
      <c r="F8875" s="18" t="str">
        <f t="shared" si="572"/>
        <v/>
      </c>
      <c r="G8875" s="18" t="str">
        <f t="shared" si="573"/>
        <v/>
      </c>
      <c r="H8875" s="18" t="str">
        <f t="shared" si="574"/>
        <v/>
      </c>
    </row>
    <row r="8876" spans="5:8" x14ac:dyDescent="0.25">
      <c r="E8876" s="18" t="str">
        <f t="shared" si="571"/>
        <v/>
      </c>
      <c r="F8876" s="18" t="str">
        <f t="shared" si="572"/>
        <v/>
      </c>
      <c r="G8876" s="18" t="str">
        <f t="shared" si="573"/>
        <v/>
      </c>
      <c r="H8876" s="18" t="str">
        <f t="shared" si="574"/>
        <v/>
      </c>
    </row>
    <row r="8877" spans="5:8" x14ac:dyDescent="0.25">
      <c r="E8877" s="18" t="str">
        <f t="shared" si="571"/>
        <v/>
      </c>
      <c r="F8877" s="18" t="str">
        <f t="shared" si="572"/>
        <v/>
      </c>
      <c r="G8877" s="18" t="str">
        <f t="shared" si="573"/>
        <v/>
      </c>
      <c r="H8877" s="18" t="str">
        <f t="shared" si="574"/>
        <v/>
      </c>
    </row>
    <row r="8878" spans="5:8" x14ac:dyDescent="0.25">
      <c r="E8878" s="18" t="str">
        <f t="shared" si="571"/>
        <v/>
      </c>
      <c r="F8878" s="18" t="str">
        <f t="shared" si="572"/>
        <v/>
      </c>
      <c r="G8878" s="18" t="str">
        <f t="shared" si="573"/>
        <v/>
      </c>
      <c r="H8878" s="18" t="str">
        <f t="shared" si="574"/>
        <v/>
      </c>
    </row>
    <row r="8879" spans="5:8" x14ac:dyDescent="0.25">
      <c r="E8879" s="18" t="str">
        <f t="shared" si="571"/>
        <v/>
      </c>
      <c r="F8879" s="18" t="str">
        <f t="shared" si="572"/>
        <v/>
      </c>
      <c r="G8879" s="18" t="str">
        <f t="shared" si="573"/>
        <v/>
      </c>
      <c r="H8879" s="18" t="str">
        <f t="shared" si="574"/>
        <v/>
      </c>
    </row>
    <row r="8880" spans="5:8" x14ac:dyDescent="0.25">
      <c r="E8880" s="18" t="str">
        <f t="shared" si="571"/>
        <v/>
      </c>
      <c r="F8880" s="18" t="str">
        <f t="shared" si="572"/>
        <v/>
      </c>
      <c r="G8880" s="18" t="str">
        <f t="shared" si="573"/>
        <v/>
      </c>
      <c r="H8880" s="18" t="str">
        <f t="shared" si="574"/>
        <v/>
      </c>
    </row>
    <row r="8881" spans="5:8" x14ac:dyDescent="0.25">
      <c r="E8881" s="18" t="str">
        <f t="shared" si="571"/>
        <v/>
      </c>
      <c r="F8881" s="18" t="str">
        <f t="shared" si="572"/>
        <v/>
      </c>
      <c r="G8881" s="18" t="str">
        <f t="shared" si="573"/>
        <v/>
      </c>
      <c r="H8881" s="18" t="str">
        <f t="shared" si="574"/>
        <v/>
      </c>
    </row>
    <row r="8882" spans="5:8" x14ac:dyDescent="0.25">
      <c r="E8882" s="18" t="str">
        <f t="shared" si="571"/>
        <v/>
      </c>
      <c r="F8882" s="18" t="str">
        <f t="shared" si="572"/>
        <v/>
      </c>
      <c r="G8882" s="18" t="str">
        <f t="shared" si="573"/>
        <v/>
      </c>
      <c r="H8882" s="18" t="str">
        <f t="shared" si="574"/>
        <v/>
      </c>
    </row>
    <row r="8883" spans="5:8" x14ac:dyDescent="0.25">
      <c r="E8883" s="18" t="str">
        <f t="shared" si="571"/>
        <v/>
      </c>
      <c r="F8883" s="18" t="str">
        <f t="shared" si="572"/>
        <v/>
      </c>
      <c r="G8883" s="18" t="str">
        <f t="shared" si="573"/>
        <v/>
      </c>
      <c r="H8883" s="18" t="str">
        <f t="shared" si="574"/>
        <v/>
      </c>
    </row>
    <row r="8884" spans="5:8" x14ac:dyDescent="0.25">
      <c r="E8884" s="18" t="str">
        <f t="shared" si="571"/>
        <v/>
      </c>
      <c r="F8884" s="18" t="str">
        <f t="shared" si="572"/>
        <v/>
      </c>
      <c r="G8884" s="18" t="str">
        <f t="shared" si="573"/>
        <v/>
      </c>
      <c r="H8884" s="18" t="str">
        <f t="shared" si="574"/>
        <v/>
      </c>
    </row>
    <row r="8885" spans="5:8" x14ac:dyDescent="0.25">
      <c r="E8885" s="18" t="str">
        <f t="shared" si="571"/>
        <v/>
      </c>
      <c r="F8885" s="18" t="str">
        <f t="shared" si="572"/>
        <v/>
      </c>
      <c r="G8885" s="18" t="str">
        <f t="shared" si="573"/>
        <v/>
      </c>
      <c r="H8885" s="18" t="str">
        <f t="shared" si="574"/>
        <v/>
      </c>
    </row>
    <row r="8886" spans="5:8" x14ac:dyDescent="0.25">
      <c r="E8886" s="18" t="str">
        <f t="shared" si="571"/>
        <v/>
      </c>
      <c r="F8886" s="18" t="str">
        <f t="shared" si="572"/>
        <v/>
      </c>
      <c r="G8886" s="18" t="str">
        <f t="shared" si="573"/>
        <v/>
      </c>
      <c r="H8886" s="18" t="str">
        <f t="shared" si="574"/>
        <v/>
      </c>
    </row>
    <row r="8887" spans="5:8" x14ac:dyDescent="0.25">
      <c r="E8887" s="18" t="str">
        <f t="shared" si="571"/>
        <v/>
      </c>
      <c r="F8887" s="18" t="str">
        <f t="shared" si="572"/>
        <v/>
      </c>
      <c r="G8887" s="18" t="str">
        <f t="shared" si="573"/>
        <v/>
      </c>
      <c r="H8887" s="18" t="str">
        <f t="shared" si="574"/>
        <v/>
      </c>
    </row>
    <row r="8888" spans="5:8" x14ac:dyDescent="0.25">
      <c r="E8888" s="18" t="str">
        <f t="shared" si="571"/>
        <v/>
      </c>
      <c r="F8888" s="18" t="str">
        <f t="shared" si="572"/>
        <v/>
      </c>
      <c r="G8888" s="18" t="str">
        <f t="shared" si="573"/>
        <v/>
      </c>
      <c r="H8888" s="18" t="str">
        <f t="shared" si="574"/>
        <v/>
      </c>
    </row>
    <row r="8889" spans="5:8" x14ac:dyDescent="0.25">
      <c r="E8889" s="18" t="str">
        <f t="shared" si="571"/>
        <v/>
      </c>
      <c r="F8889" s="18" t="str">
        <f t="shared" si="572"/>
        <v/>
      </c>
      <c r="G8889" s="18" t="str">
        <f t="shared" si="573"/>
        <v/>
      </c>
      <c r="H8889" s="18" t="str">
        <f t="shared" si="574"/>
        <v/>
      </c>
    </row>
    <row r="8890" spans="5:8" x14ac:dyDescent="0.25">
      <c r="E8890" s="18" t="str">
        <f t="shared" si="571"/>
        <v/>
      </c>
      <c r="F8890" s="18" t="str">
        <f t="shared" si="572"/>
        <v/>
      </c>
      <c r="G8890" s="18" t="str">
        <f t="shared" si="573"/>
        <v/>
      </c>
      <c r="H8890" s="18" t="str">
        <f t="shared" si="574"/>
        <v/>
      </c>
    </row>
    <row r="8891" spans="5:8" x14ac:dyDescent="0.25">
      <c r="E8891" s="18" t="str">
        <f t="shared" si="571"/>
        <v/>
      </c>
      <c r="F8891" s="18" t="str">
        <f t="shared" si="572"/>
        <v/>
      </c>
      <c r="G8891" s="18" t="str">
        <f t="shared" si="573"/>
        <v/>
      </c>
      <c r="H8891" s="18" t="str">
        <f t="shared" si="574"/>
        <v/>
      </c>
    </row>
    <row r="8892" spans="5:8" x14ac:dyDescent="0.25">
      <c r="E8892" s="18" t="str">
        <f t="shared" si="571"/>
        <v/>
      </c>
      <c r="F8892" s="18" t="str">
        <f t="shared" si="572"/>
        <v/>
      </c>
      <c r="G8892" s="18" t="str">
        <f t="shared" si="573"/>
        <v/>
      </c>
      <c r="H8892" s="18" t="str">
        <f t="shared" si="574"/>
        <v/>
      </c>
    </row>
    <row r="8893" spans="5:8" x14ac:dyDescent="0.25">
      <c r="E8893" s="18" t="str">
        <f t="shared" si="571"/>
        <v/>
      </c>
      <c r="F8893" s="18" t="str">
        <f t="shared" si="572"/>
        <v/>
      </c>
      <c r="G8893" s="18" t="str">
        <f t="shared" si="573"/>
        <v/>
      </c>
      <c r="H8893" s="18" t="str">
        <f t="shared" si="574"/>
        <v/>
      </c>
    </row>
    <row r="8894" spans="5:8" x14ac:dyDescent="0.25">
      <c r="E8894" s="18" t="str">
        <f t="shared" si="571"/>
        <v/>
      </c>
      <c r="F8894" s="18" t="str">
        <f t="shared" si="572"/>
        <v/>
      </c>
      <c r="G8894" s="18" t="str">
        <f t="shared" si="573"/>
        <v/>
      </c>
      <c r="H8894" s="18" t="str">
        <f t="shared" si="574"/>
        <v/>
      </c>
    </row>
    <row r="8895" spans="5:8" x14ac:dyDescent="0.25">
      <c r="E8895" s="18" t="str">
        <f t="shared" si="571"/>
        <v/>
      </c>
      <c r="F8895" s="18" t="str">
        <f t="shared" si="572"/>
        <v/>
      </c>
      <c r="G8895" s="18" t="str">
        <f t="shared" si="573"/>
        <v/>
      </c>
      <c r="H8895" s="18" t="str">
        <f t="shared" si="574"/>
        <v/>
      </c>
    </row>
    <row r="8896" spans="5:8" x14ac:dyDescent="0.25">
      <c r="E8896" s="18" t="str">
        <f t="shared" si="571"/>
        <v/>
      </c>
      <c r="F8896" s="18" t="str">
        <f t="shared" si="572"/>
        <v/>
      </c>
      <c r="G8896" s="18" t="str">
        <f t="shared" si="573"/>
        <v/>
      </c>
      <c r="H8896" s="18" t="str">
        <f t="shared" si="574"/>
        <v/>
      </c>
    </row>
    <row r="8897" spans="5:8" x14ac:dyDescent="0.25">
      <c r="E8897" s="18" t="str">
        <f t="shared" si="571"/>
        <v/>
      </c>
      <c r="F8897" s="18" t="str">
        <f t="shared" si="572"/>
        <v/>
      </c>
      <c r="G8897" s="18" t="str">
        <f t="shared" si="573"/>
        <v/>
      </c>
      <c r="H8897" s="18" t="str">
        <f t="shared" si="574"/>
        <v/>
      </c>
    </row>
    <row r="8898" spans="5:8" x14ac:dyDescent="0.25">
      <c r="E8898" s="18" t="str">
        <f t="shared" si="571"/>
        <v/>
      </c>
      <c r="F8898" s="18" t="str">
        <f t="shared" si="572"/>
        <v/>
      </c>
      <c r="G8898" s="18" t="str">
        <f t="shared" si="573"/>
        <v/>
      </c>
      <c r="H8898" s="18" t="str">
        <f t="shared" si="574"/>
        <v/>
      </c>
    </row>
    <row r="8899" spans="5:8" x14ac:dyDescent="0.25">
      <c r="E8899" s="18" t="str">
        <f t="shared" si="571"/>
        <v/>
      </c>
      <c r="F8899" s="18" t="str">
        <f t="shared" si="572"/>
        <v/>
      </c>
      <c r="G8899" s="18" t="str">
        <f t="shared" si="573"/>
        <v/>
      </c>
      <c r="H8899" s="18" t="str">
        <f t="shared" si="574"/>
        <v/>
      </c>
    </row>
    <row r="8900" spans="5:8" x14ac:dyDescent="0.25">
      <c r="E8900" s="18" t="str">
        <f t="shared" si="571"/>
        <v/>
      </c>
      <c r="F8900" s="18" t="str">
        <f t="shared" si="572"/>
        <v/>
      </c>
      <c r="G8900" s="18" t="str">
        <f t="shared" si="573"/>
        <v/>
      </c>
      <c r="H8900" s="18" t="str">
        <f t="shared" si="574"/>
        <v/>
      </c>
    </row>
    <row r="8901" spans="5:8" x14ac:dyDescent="0.25">
      <c r="E8901" s="18" t="str">
        <f t="shared" si="571"/>
        <v/>
      </c>
      <c r="F8901" s="18" t="str">
        <f t="shared" si="572"/>
        <v/>
      </c>
      <c r="G8901" s="18" t="str">
        <f t="shared" si="573"/>
        <v/>
      </c>
      <c r="H8901" s="18" t="str">
        <f t="shared" si="574"/>
        <v/>
      </c>
    </row>
    <row r="8902" spans="5:8" x14ac:dyDescent="0.25">
      <c r="E8902" s="18" t="str">
        <f t="shared" ref="E8902:E8965" si="575">IF($C8902="","",IFERROR(INDEX(ItemPriceCol,MATCH($C8902,ItemName,0)),""))</f>
        <v/>
      </c>
      <c r="F8902" s="18" t="str">
        <f t="shared" ref="F8902:F8965" si="576">IF(OR($D8902="",$E8902=""),"",$D8902*$E8902)</f>
        <v/>
      </c>
      <c r="G8902" s="18" t="str">
        <f t="shared" ref="G8902:G8965" si="577">IF($C8902="","",IFERROR(INDEX(ItemCostCol,MATCH($C8902,ItemName,0)),""))</f>
        <v/>
      </c>
      <c r="H8902" s="18" t="str">
        <f t="shared" ref="H8902:H8965" si="578">IF(OR($F8902="",$G8902=""),"",$F8902-$D8902*$G8902)</f>
        <v/>
      </c>
    </row>
    <row r="8903" spans="5:8" x14ac:dyDescent="0.25">
      <c r="E8903" s="18" t="str">
        <f t="shared" si="575"/>
        <v/>
      </c>
      <c r="F8903" s="18" t="str">
        <f t="shared" si="576"/>
        <v/>
      </c>
      <c r="G8903" s="18" t="str">
        <f t="shared" si="577"/>
        <v/>
      </c>
      <c r="H8903" s="18" t="str">
        <f t="shared" si="578"/>
        <v/>
      </c>
    </row>
    <row r="8904" spans="5:8" x14ac:dyDescent="0.25">
      <c r="E8904" s="18" t="str">
        <f t="shared" si="575"/>
        <v/>
      </c>
      <c r="F8904" s="18" t="str">
        <f t="shared" si="576"/>
        <v/>
      </c>
      <c r="G8904" s="18" t="str">
        <f t="shared" si="577"/>
        <v/>
      </c>
      <c r="H8904" s="18" t="str">
        <f t="shared" si="578"/>
        <v/>
      </c>
    </row>
    <row r="8905" spans="5:8" x14ac:dyDescent="0.25">
      <c r="E8905" s="18" t="str">
        <f t="shared" si="575"/>
        <v/>
      </c>
      <c r="F8905" s="18" t="str">
        <f t="shared" si="576"/>
        <v/>
      </c>
      <c r="G8905" s="18" t="str">
        <f t="shared" si="577"/>
        <v/>
      </c>
      <c r="H8905" s="18" t="str">
        <f t="shared" si="578"/>
        <v/>
      </c>
    </row>
    <row r="8906" spans="5:8" x14ac:dyDescent="0.25">
      <c r="E8906" s="18" t="str">
        <f t="shared" si="575"/>
        <v/>
      </c>
      <c r="F8906" s="18" t="str">
        <f t="shared" si="576"/>
        <v/>
      </c>
      <c r="G8906" s="18" t="str">
        <f t="shared" si="577"/>
        <v/>
      </c>
      <c r="H8906" s="18" t="str">
        <f t="shared" si="578"/>
        <v/>
      </c>
    </row>
    <row r="8907" spans="5:8" x14ac:dyDescent="0.25">
      <c r="E8907" s="18" t="str">
        <f t="shared" si="575"/>
        <v/>
      </c>
      <c r="F8907" s="18" t="str">
        <f t="shared" si="576"/>
        <v/>
      </c>
      <c r="G8907" s="18" t="str">
        <f t="shared" si="577"/>
        <v/>
      </c>
      <c r="H8907" s="18" t="str">
        <f t="shared" si="578"/>
        <v/>
      </c>
    </row>
    <row r="8908" spans="5:8" x14ac:dyDescent="0.25">
      <c r="E8908" s="18" t="str">
        <f t="shared" si="575"/>
        <v/>
      </c>
      <c r="F8908" s="18" t="str">
        <f t="shared" si="576"/>
        <v/>
      </c>
      <c r="G8908" s="18" t="str">
        <f t="shared" si="577"/>
        <v/>
      </c>
      <c r="H8908" s="18" t="str">
        <f t="shared" si="578"/>
        <v/>
      </c>
    </row>
    <row r="8909" spans="5:8" x14ac:dyDescent="0.25">
      <c r="E8909" s="18" t="str">
        <f t="shared" si="575"/>
        <v/>
      </c>
      <c r="F8909" s="18" t="str">
        <f t="shared" si="576"/>
        <v/>
      </c>
      <c r="G8909" s="18" t="str">
        <f t="shared" si="577"/>
        <v/>
      </c>
      <c r="H8909" s="18" t="str">
        <f t="shared" si="578"/>
        <v/>
      </c>
    </row>
    <row r="8910" spans="5:8" x14ac:dyDescent="0.25">
      <c r="E8910" s="18" t="str">
        <f t="shared" si="575"/>
        <v/>
      </c>
      <c r="F8910" s="18" t="str">
        <f t="shared" si="576"/>
        <v/>
      </c>
      <c r="G8910" s="18" t="str">
        <f t="shared" si="577"/>
        <v/>
      </c>
      <c r="H8910" s="18" t="str">
        <f t="shared" si="578"/>
        <v/>
      </c>
    </row>
    <row r="8911" spans="5:8" x14ac:dyDescent="0.25">
      <c r="E8911" s="18" t="str">
        <f t="shared" si="575"/>
        <v/>
      </c>
      <c r="F8911" s="18" t="str">
        <f t="shared" si="576"/>
        <v/>
      </c>
      <c r="G8911" s="18" t="str">
        <f t="shared" si="577"/>
        <v/>
      </c>
      <c r="H8911" s="18" t="str">
        <f t="shared" si="578"/>
        <v/>
      </c>
    </row>
    <row r="8912" spans="5:8" x14ac:dyDescent="0.25">
      <c r="E8912" s="18" t="str">
        <f t="shared" si="575"/>
        <v/>
      </c>
      <c r="F8912" s="18" t="str">
        <f t="shared" si="576"/>
        <v/>
      </c>
      <c r="G8912" s="18" t="str">
        <f t="shared" si="577"/>
        <v/>
      </c>
      <c r="H8912" s="18" t="str">
        <f t="shared" si="578"/>
        <v/>
      </c>
    </row>
    <row r="8913" spans="5:8" x14ac:dyDescent="0.25">
      <c r="E8913" s="18" t="str">
        <f t="shared" si="575"/>
        <v/>
      </c>
      <c r="F8913" s="18" t="str">
        <f t="shared" si="576"/>
        <v/>
      </c>
      <c r="G8913" s="18" t="str">
        <f t="shared" si="577"/>
        <v/>
      </c>
      <c r="H8913" s="18" t="str">
        <f t="shared" si="578"/>
        <v/>
      </c>
    </row>
    <row r="8914" spans="5:8" x14ac:dyDescent="0.25">
      <c r="E8914" s="18" t="str">
        <f t="shared" si="575"/>
        <v/>
      </c>
      <c r="F8914" s="18" t="str">
        <f t="shared" si="576"/>
        <v/>
      </c>
      <c r="G8914" s="18" t="str">
        <f t="shared" si="577"/>
        <v/>
      </c>
      <c r="H8914" s="18" t="str">
        <f t="shared" si="578"/>
        <v/>
      </c>
    </row>
    <row r="8915" spans="5:8" x14ac:dyDescent="0.25">
      <c r="E8915" s="18" t="str">
        <f t="shared" si="575"/>
        <v/>
      </c>
      <c r="F8915" s="18" t="str">
        <f t="shared" si="576"/>
        <v/>
      </c>
      <c r="G8915" s="18" t="str">
        <f t="shared" si="577"/>
        <v/>
      </c>
      <c r="H8915" s="18" t="str">
        <f t="shared" si="578"/>
        <v/>
      </c>
    </row>
    <row r="8916" spans="5:8" x14ac:dyDescent="0.25">
      <c r="E8916" s="18" t="str">
        <f t="shared" si="575"/>
        <v/>
      </c>
      <c r="F8916" s="18" t="str">
        <f t="shared" si="576"/>
        <v/>
      </c>
      <c r="G8916" s="18" t="str">
        <f t="shared" si="577"/>
        <v/>
      </c>
      <c r="H8916" s="18" t="str">
        <f t="shared" si="578"/>
        <v/>
      </c>
    </row>
    <row r="8917" spans="5:8" x14ac:dyDescent="0.25">
      <c r="E8917" s="18" t="str">
        <f t="shared" si="575"/>
        <v/>
      </c>
      <c r="F8917" s="18" t="str">
        <f t="shared" si="576"/>
        <v/>
      </c>
      <c r="G8917" s="18" t="str">
        <f t="shared" si="577"/>
        <v/>
      </c>
      <c r="H8917" s="18" t="str">
        <f t="shared" si="578"/>
        <v/>
      </c>
    </row>
    <row r="8918" spans="5:8" x14ac:dyDescent="0.25">
      <c r="E8918" s="18" t="str">
        <f t="shared" si="575"/>
        <v/>
      </c>
      <c r="F8918" s="18" t="str">
        <f t="shared" si="576"/>
        <v/>
      </c>
      <c r="G8918" s="18" t="str">
        <f t="shared" si="577"/>
        <v/>
      </c>
      <c r="H8918" s="18" t="str">
        <f t="shared" si="578"/>
        <v/>
      </c>
    </row>
    <row r="8919" spans="5:8" x14ac:dyDescent="0.25">
      <c r="E8919" s="18" t="str">
        <f t="shared" si="575"/>
        <v/>
      </c>
      <c r="F8919" s="18" t="str">
        <f t="shared" si="576"/>
        <v/>
      </c>
      <c r="G8919" s="18" t="str">
        <f t="shared" si="577"/>
        <v/>
      </c>
      <c r="H8919" s="18" t="str">
        <f t="shared" si="578"/>
        <v/>
      </c>
    </row>
    <row r="8920" spans="5:8" x14ac:dyDescent="0.25">
      <c r="E8920" s="18" t="str">
        <f t="shared" si="575"/>
        <v/>
      </c>
      <c r="F8920" s="18" t="str">
        <f t="shared" si="576"/>
        <v/>
      </c>
      <c r="G8920" s="18" t="str">
        <f t="shared" si="577"/>
        <v/>
      </c>
      <c r="H8920" s="18" t="str">
        <f t="shared" si="578"/>
        <v/>
      </c>
    </row>
    <row r="8921" spans="5:8" x14ac:dyDescent="0.25">
      <c r="E8921" s="18" t="str">
        <f t="shared" si="575"/>
        <v/>
      </c>
      <c r="F8921" s="18" t="str">
        <f t="shared" si="576"/>
        <v/>
      </c>
      <c r="G8921" s="18" t="str">
        <f t="shared" si="577"/>
        <v/>
      </c>
      <c r="H8921" s="18" t="str">
        <f t="shared" si="578"/>
        <v/>
      </c>
    </row>
    <row r="8922" spans="5:8" x14ac:dyDescent="0.25">
      <c r="E8922" s="18" t="str">
        <f t="shared" si="575"/>
        <v/>
      </c>
      <c r="F8922" s="18" t="str">
        <f t="shared" si="576"/>
        <v/>
      </c>
      <c r="G8922" s="18" t="str">
        <f t="shared" si="577"/>
        <v/>
      </c>
      <c r="H8922" s="18" t="str">
        <f t="shared" si="578"/>
        <v/>
      </c>
    </row>
    <row r="8923" spans="5:8" x14ac:dyDescent="0.25">
      <c r="E8923" s="18" t="str">
        <f t="shared" si="575"/>
        <v/>
      </c>
      <c r="F8923" s="18" t="str">
        <f t="shared" si="576"/>
        <v/>
      </c>
      <c r="G8923" s="18" t="str">
        <f t="shared" si="577"/>
        <v/>
      </c>
      <c r="H8923" s="18" t="str">
        <f t="shared" si="578"/>
        <v/>
      </c>
    </row>
    <row r="8924" spans="5:8" x14ac:dyDescent="0.25">
      <c r="E8924" s="18" t="str">
        <f t="shared" si="575"/>
        <v/>
      </c>
      <c r="F8924" s="18" t="str">
        <f t="shared" si="576"/>
        <v/>
      </c>
      <c r="G8924" s="18" t="str">
        <f t="shared" si="577"/>
        <v/>
      </c>
      <c r="H8924" s="18" t="str">
        <f t="shared" si="578"/>
        <v/>
      </c>
    </row>
    <row r="8925" spans="5:8" x14ac:dyDescent="0.25">
      <c r="E8925" s="18" t="str">
        <f t="shared" si="575"/>
        <v/>
      </c>
      <c r="F8925" s="18" t="str">
        <f t="shared" si="576"/>
        <v/>
      </c>
      <c r="G8925" s="18" t="str">
        <f t="shared" si="577"/>
        <v/>
      </c>
      <c r="H8925" s="18" t="str">
        <f t="shared" si="578"/>
        <v/>
      </c>
    </row>
    <row r="8926" spans="5:8" x14ac:dyDescent="0.25">
      <c r="E8926" s="18" t="str">
        <f t="shared" si="575"/>
        <v/>
      </c>
      <c r="F8926" s="18" t="str">
        <f t="shared" si="576"/>
        <v/>
      </c>
      <c r="G8926" s="18" t="str">
        <f t="shared" si="577"/>
        <v/>
      </c>
      <c r="H8926" s="18" t="str">
        <f t="shared" si="578"/>
        <v/>
      </c>
    </row>
    <row r="8927" spans="5:8" x14ac:dyDescent="0.25">
      <c r="E8927" s="18" t="str">
        <f t="shared" si="575"/>
        <v/>
      </c>
      <c r="F8927" s="18" t="str">
        <f t="shared" si="576"/>
        <v/>
      </c>
      <c r="G8927" s="18" t="str">
        <f t="shared" si="577"/>
        <v/>
      </c>
      <c r="H8927" s="18" t="str">
        <f t="shared" si="578"/>
        <v/>
      </c>
    </row>
    <row r="8928" spans="5:8" x14ac:dyDescent="0.25">
      <c r="E8928" s="18" t="str">
        <f t="shared" si="575"/>
        <v/>
      </c>
      <c r="F8928" s="18" t="str">
        <f t="shared" si="576"/>
        <v/>
      </c>
      <c r="G8928" s="18" t="str">
        <f t="shared" si="577"/>
        <v/>
      </c>
      <c r="H8928" s="18" t="str">
        <f t="shared" si="578"/>
        <v/>
      </c>
    </row>
    <row r="8929" spans="5:8" x14ac:dyDescent="0.25">
      <c r="E8929" s="18" t="str">
        <f t="shared" si="575"/>
        <v/>
      </c>
      <c r="F8929" s="18" t="str">
        <f t="shared" si="576"/>
        <v/>
      </c>
      <c r="G8929" s="18" t="str">
        <f t="shared" si="577"/>
        <v/>
      </c>
      <c r="H8929" s="18" t="str">
        <f t="shared" si="578"/>
        <v/>
      </c>
    </row>
    <row r="8930" spans="5:8" x14ac:dyDescent="0.25">
      <c r="E8930" s="18" t="str">
        <f t="shared" si="575"/>
        <v/>
      </c>
      <c r="F8930" s="18" t="str">
        <f t="shared" si="576"/>
        <v/>
      </c>
      <c r="G8930" s="18" t="str">
        <f t="shared" si="577"/>
        <v/>
      </c>
      <c r="H8930" s="18" t="str">
        <f t="shared" si="578"/>
        <v/>
      </c>
    </row>
    <row r="8931" spans="5:8" x14ac:dyDescent="0.25">
      <c r="E8931" s="18" t="str">
        <f t="shared" si="575"/>
        <v/>
      </c>
      <c r="F8931" s="18" t="str">
        <f t="shared" si="576"/>
        <v/>
      </c>
      <c r="G8931" s="18" t="str">
        <f t="shared" si="577"/>
        <v/>
      </c>
      <c r="H8931" s="18" t="str">
        <f t="shared" si="578"/>
        <v/>
      </c>
    </row>
    <row r="8932" spans="5:8" x14ac:dyDescent="0.25">
      <c r="E8932" s="18" t="str">
        <f t="shared" si="575"/>
        <v/>
      </c>
      <c r="F8932" s="18" t="str">
        <f t="shared" si="576"/>
        <v/>
      </c>
      <c r="G8932" s="18" t="str">
        <f t="shared" si="577"/>
        <v/>
      </c>
      <c r="H8932" s="18" t="str">
        <f t="shared" si="578"/>
        <v/>
      </c>
    </row>
    <row r="8933" spans="5:8" x14ac:dyDescent="0.25">
      <c r="E8933" s="18" t="str">
        <f t="shared" si="575"/>
        <v/>
      </c>
      <c r="F8933" s="18" t="str">
        <f t="shared" si="576"/>
        <v/>
      </c>
      <c r="G8933" s="18" t="str">
        <f t="shared" si="577"/>
        <v/>
      </c>
      <c r="H8933" s="18" t="str">
        <f t="shared" si="578"/>
        <v/>
      </c>
    </row>
    <row r="8934" spans="5:8" x14ac:dyDescent="0.25">
      <c r="E8934" s="18" t="str">
        <f t="shared" si="575"/>
        <v/>
      </c>
      <c r="F8934" s="18" t="str">
        <f t="shared" si="576"/>
        <v/>
      </c>
      <c r="G8934" s="18" t="str">
        <f t="shared" si="577"/>
        <v/>
      </c>
      <c r="H8934" s="18" t="str">
        <f t="shared" si="578"/>
        <v/>
      </c>
    </row>
    <row r="8935" spans="5:8" x14ac:dyDescent="0.25">
      <c r="E8935" s="18" t="str">
        <f t="shared" si="575"/>
        <v/>
      </c>
      <c r="F8935" s="18" t="str">
        <f t="shared" si="576"/>
        <v/>
      </c>
      <c r="G8935" s="18" t="str">
        <f t="shared" si="577"/>
        <v/>
      </c>
      <c r="H8935" s="18" t="str">
        <f t="shared" si="578"/>
        <v/>
      </c>
    </row>
    <row r="8936" spans="5:8" x14ac:dyDescent="0.25">
      <c r="E8936" s="18" t="str">
        <f t="shared" si="575"/>
        <v/>
      </c>
      <c r="F8936" s="18" t="str">
        <f t="shared" si="576"/>
        <v/>
      </c>
      <c r="G8936" s="18" t="str">
        <f t="shared" si="577"/>
        <v/>
      </c>
      <c r="H8936" s="18" t="str">
        <f t="shared" si="578"/>
        <v/>
      </c>
    </row>
    <row r="8937" spans="5:8" x14ac:dyDescent="0.25">
      <c r="E8937" s="18" t="str">
        <f t="shared" si="575"/>
        <v/>
      </c>
      <c r="F8937" s="18" t="str">
        <f t="shared" si="576"/>
        <v/>
      </c>
      <c r="G8937" s="18" t="str">
        <f t="shared" si="577"/>
        <v/>
      </c>
      <c r="H8937" s="18" t="str">
        <f t="shared" si="578"/>
        <v/>
      </c>
    </row>
    <row r="8938" spans="5:8" x14ac:dyDescent="0.25">
      <c r="E8938" s="18" t="str">
        <f t="shared" si="575"/>
        <v/>
      </c>
      <c r="F8938" s="18" t="str">
        <f t="shared" si="576"/>
        <v/>
      </c>
      <c r="G8938" s="18" t="str">
        <f t="shared" si="577"/>
        <v/>
      </c>
      <c r="H8938" s="18" t="str">
        <f t="shared" si="578"/>
        <v/>
      </c>
    </row>
    <row r="8939" spans="5:8" x14ac:dyDescent="0.25">
      <c r="E8939" s="18" t="str">
        <f t="shared" si="575"/>
        <v/>
      </c>
      <c r="F8939" s="18" t="str">
        <f t="shared" si="576"/>
        <v/>
      </c>
      <c r="G8939" s="18" t="str">
        <f t="shared" si="577"/>
        <v/>
      </c>
      <c r="H8939" s="18" t="str">
        <f t="shared" si="578"/>
        <v/>
      </c>
    </row>
    <row r="8940" spans="5:8" x14ac:dyDescent="0.25">
      <c r="E8940" s="18" t="str">
        <f t="shared" si="575"/>
        <v/>
      </c>
      <c r="F8940" s="18" t="str">
        <f t="shared" si="576"/>
        <v/>
      </c>
      <c r="G8940" s="18" t="str">
        <f t="shared" si="577"/>
        <v/>
      </c>
      <c r="H8940" s="18" t="str">
        <f t="shared" si="578"/>
        <v/>
      </c>
    </row>
    <row r="8941" spans="5:8" x14ac:dyDescent="0.25">
      <c r="E8941" s="18" t="str">
        <f t="shared" si="575"/>
        <v/>
      </c>
      <c r="F8941" s="18" t="str">
        <f t="shared" si="576"/>
        <v/>
      </c>
      <c r="G8941" s="18" t="str">
        <f t="shared" si="577"/>
        <v/>
      </c>
      <c r="H8941" s="18" t="str">
        <f t="shared" si="578"/>
        <v/>
      </c>
    </row>
    <row r="8942" spans="5:8" x14ac:dyDescent="0.25">
      <c r="E8942" s="18" t="str">
        <f t="shared" si="575"/>
        <v/>
      </c>
      <c r="F8942" s="18" t="str">
        <f t="shared" si="576"/>
        <v/>
      </c>
      <c r="G8942" s="18" t="str">
        <f t="shared" si="577"/>
        <v/>
      </c>
      <c r="H8942" s="18" t="str">
        <f t="shared" si="578"/>
        <v/>
      </c>
    </row>
    <row r="8943" spans="5:8" x14ac:dyDescent="0.25">
      <c r="E8943" s="18" t="str">
        <f t="shared" si="575"/>
        <v/>
      </c>
      <c r="F8943" s="18" t="str">
        <f t="shared" si="576"/>
        <v/>
      </c>
      <c r="G8943" s="18" t="str">
        <f t="shared" si="577"/>
        <v/>
      </c>
      <c r="H8943" s="18" t="str">
        <f t="shared" si="578"/>
        <v/>
      </c>
    </row>
    <row r="8944" spans="5:8" x14ac:dyDescent="0.25">
      <c r="E8944" s="18" t="str">
        <f t="shared" si="575"/>
        <v/>
      </c>
      <c r="F8944" s="18" t="str">
        <f t="shared" si="576"/>
        <v/>
      </c>
      <c r="G8944" s="18" t="str">
        <f t="shared" si="577"/>
        <v/>
      </c>
      <c r="H8944" s="18" t="str">
        <f t="shared" si="578"/>
        <v/>
      </c>
    </row>
    <row r="8945" spans="5:8" x14ac:dyDescent="0.25">
      <c r="E8945" s="18" t="str">
        <f t="shared" si="575"/>
        <v/>
      </c>
      <c r="F8945" s="18" t="str">
        <f t="shared" si="576"/>
        <v/>
      </c>
      <c r="G8945" s="18" t="str">
        <f t="shared" si="577"/>
        <v/>
      </c>
      <c r="H8945" s="18" t="str">
        <f t="shared" si="578"/>
        <v/>
      </c>
    </row>
    <row r="8946" spans="5:8" x14ac:dyDescent="0.25">
      <c r="E8946" s="18" t="str">
        <f t="shared" si="575"/>
        <v/>
      </c>
      <c r="F8946" s="18" t="str">
        <f t="shared" si="576"/>
        <v/>
      </c>
      <c r="G8946" s="18" t="str">
        <f t="shared" si="577"/>
        <v/>
      </c>
      <c r="H8946" s="18" t="str">
        <f t="shared" si="578"/>
        <v/>
      </c>
    </row>
    <row r="8947" spans="5:8" x14ac:dyDescent="0.25">
      <c r="E8947" s="18" t="str">
        <f t="shared" si="575"/>
        <v/>
      </c>
      <c r="F8947" s="18" t="str">
        <f t="shared" si="576"/>
        <v/>
      </c>
      <c r="G8947" s="18" t="str">
        <f t="shared" si="577"/>
        <v/>
      </c>
      <c r="H8947" s="18" t="str">
        <f t="shared" si="578"/>
        <v/>
      </c>
    </row>
    <row r="8948" spans="5:8" x14ac:dyDescent="0.25">
      <c r="E8948" s="18" t="str">
        <f t="shared" si="575"/>
        <v/>
      </c>
      <c r="F8948" s="18" t="str">
        <f t="shared" si="576"/>
        <v/>
      </c>
      <c r="G8948" s="18" t="str">
        <f t="shared" si="577"/>
        <v/>
      </c>
      <c r="H8948" s="18" t="str">
        <f t="shared" si="578"/>
        <v/>
      </c>
    </row>
    <row r="8949" spans="5:8" x14ac:dyDescent="0.25">
      <c r="E8949" s="18" t="str">
        <f t="shared" si="575"/>
        <v/>
      </c>
      <c r="F8949" s="18" t="str">
        <f t="shared" si="576"/>
        <v/>
      </c>
      <c r="G8949" s="18" t="str">
        <f t="shared" si="577"/>
        <v/>
      </c>
      <c r="H8949" s="18" t="str">
        <f t="shared" si="578"/>
        <v/>
      </c>
    </row>
    <row r="8950" spans="5:8" x14ac:dyDescent="0.25">
      <c r="E8950" s="18" t="str">
        <f t="shared" si="575"/>
        <v/>
      </c>
      <c r="F8950" s="18" t="str">
        <f t="shared" si="576"/>
        <v/>
      </c>
      <c r="G8950" s="18" t="str">
        <f t="shared" si="577"/>
        <v/>
      </c>
      <c r="H8950" s="18" t="str">
        <f t="shared" si="578"/>
        <v/>
      </c>
    </row>
    <row r="8951" spans="5:8" x14ac:dyDescent="0.25">
      <c r="E8951" s="18" t="str">
        <f t="shared" si="575"/>
        <v/>
      </c>
      <c r="F8951" s="18" t="str">
        <f t="shared" si="576"/>
        <v/>
      </c>
      <c r="G8951" s="18" t="str">
        <f t="shared" si="577"/>
        <v/>
      </c>
      <c r="H8951" s="18" t="str">
        <f t="shared" si="578"/>
        <v/>
      </c>
    </row>
    <row r="8952" spans="5:8" x14ac:dyDescent="0.25">
      <c r="E8952" s="18" t="str">
        <f t="shared" si="575"/>
        <v/>
      </c>
      <c r="F8952" s="18" t="str">
        <f t="shared" si="576"/>
        <v/>
      </c>
      <c r="G8952" s="18" t="str">
        <f t="shared" si="577"/>
        <v/>
      </c>
      <c r="H8952" s="18" t="str">
        <f t="shared" si="578"/>
        <v/>
      </c>
    </row>
    <row r="8953" spans="5:8" x14ac:dyDescent="0.25">
      <c r="E8953" s="18" t="str">
        <f t="shared" si="575"/>
        <v/>
      </c>
      <c r="F8953" s="18" t="str">
        <f t="shared" si="576"/>
        <v/>
      </c>
      <c r="G8953" s="18" t="str">
        <f t="shared" si="577"/>
        <v/>
      </c>
      <c r="H8953" s="18" t="str">
        <f t="shared" si="578"/>
        <v/>
      </c>
    </row>
    <row r="8954" spans="5:8" x14ac:dyDescent="0.25">
      <c r="E8954" s="18" t="str">
        <f t="shared" si="575"/>
        <v/>
      </c>
      <c r="F8954" s="18" t="str">
        <f t="shared" si="576"/>
        <v/>
      </c>
      <c r="G8954" s="18" t="str">
        <f t="shared" si="577"/>
        <v/>
      </c>
      <c r="H8954" s="18" t="str">
        <f t="shared" si="578"/>
        <v/>
      </c>
    </row>
    <row r="8955" spans="5:8" x14ac:dyDescent="0.25">
      <c r="E8955" s="18" t="str">
        <f t="shared" si="575"/>
        <v/>
      </c>
      <c r="F8955" s="18" t="str">
        <f t="shared" si="576"/>
        <v/>
      </c>
      <c r="G8955" s="18" t="str">
        <f t="shared" si="577"/>
        <v/>
      </c>
      <c r="H8955" s="18" t="str">
        <f t="shared" si="578"/>
        <v/>
      </c>
    </row>
    <row r="8956" spans="5:8" x14ac:dyDescent="0.25">
      <c r="E8956" s="18" t="str">
        <f t="shared" si="575"/>
        <v/>
      </c>
      <c r="F8956" s="18" t="str">
        <f t="shared" si="576"/>
        <v/>
      </c>
      <c r="G8956" s="18" t="str">
        <f t="shared" si="577"/>
        <v/>
      </c>
      <c r="H8956" s="18" t="str">
        <f t="shared" si="578"/>
        <v/>
      </c>
    </row>
    <row r="8957" spans="5:8" x14ac:dyDescent="0.25">
      <c r="E8957" s="18" t="str">
        <f t="shared" si="575"/>
        <v/>
      </c>
      <c r="F8957" s="18" t="str">
        <f t="shared" si="576"/>
        <v/>
      </c>
      <c r="G8957" s="18" t="str">
        <f t="shared" si="577"/>
        <v/>
      </c>
      <c r="H8957" s="18" t="str">
        <f t="shared" si="578"/>
        <v/>
      </c>
    </row>
    <row r="8958" spans="5:8" x14ac:dyDescent="0.25">
      <c r="E8958" s="18" t="str">
        <f t="shared" si="575"/>
        <v/>
      </c>
      <c r="F8958" s="18" t="str">
        <f t="shared" si="576"/>
        <v/>
      </c>
      <c r="G8958" s="18" t="str">
        <f t="shared" si="577"/>
        <v/>
      </c>
      <c r="H8958" s="18" t="str">
        <f t="shared" si="578"/>
        <v/>
      </c>
    </row>
    <row r="8959" spans="5:8" x14ac:dyDescent="0.25">
      <c r="E8959" s="18" t="str">
        <f t="shared" si="575"/>
        <v/>
      </c>
      <c r="F8959" s="18" t="str">
        <f t="shared" si="576"/>
        <v/>
      </c>
      <c r="G8959" s="18" t="str">
        <f t="shared" si="577"/>
        <v/>
      </c>
      <c r="H8959" s="18" t="str">
        <f t="shared" si="578"/>
        <v/>
      </c>
    </row>
    <row r="8960" spans="5:8" x14ac:dyDescent="0.25">
      <c r="E8960" s="18" t="str">
        <f t="shared" si="575"/>
        <v/>
      </c>
      <c r="F8960" s="18" t="str">
        <f t="shared" si="576"/>
        <v/>
      </c>
      <c r="G8960" s="18" t="str">
        <f t="shared" si="577"/>
        <v/>
      </c>
      <c r="H8960" s="18" t="str">
        <f t="shared" si="578"/>
        <v/>
      </c>
    </row>
    <row r="8961" spans="5:8" x14ac:dyDescent="0.25">
      <c r="E8961" s="18" t="str">
        <f t="shared" si="575"/>
        <v/>
      </c>
      <c r="F8961" s="18" t="str">
        <f t="shared" si="576"/>
        <v/>
      </c>
      <c r="G8961" s="18" t="str">
        <f t="shared" si="577"/>
        <v/>
      </c>
      <c r="H8961" s="18" t="str">
        <f t="shared" si="578"/>
        <v/>
      </c>
    </row>
    <row r="8962" spans="5:8" x14ac:dyDescent="0.25">
      <c r="E8962" s="18" t="str">
        <f t="shared" si="575"/>
        <v/>
      </c>
      <c r="F8962" s="18" t="str">
        <f t="shared" si="576"/>
        <v/>
      </c>
      <c r="G8962" s="18" t="str">
        <f t="shared" si="577"/>
        <v/>
      </c>
      <c r="H8962" s="18" t="str">
        <f t="shared" si="578"/>
        <v/>
      </c>
    </row>
    <row r="8963" spans="5:8" x14ac:dyDescent="0.25">
      <c r="E8963" s="18" t="str">
        <f t="shared" si="575"/>
        <v/>
      </c>
      <c r="F8963" s="18" t="str">
        <f t="shared" si="576"/>
        <v/>
      </c>
      <c r="G8963" s="18" t="str">
        <f t="shared" si="577"/>
        <v/>
      </c>
      <c r="H8963" s="18" t="str">
        <f t="shared" si="578"/>
        <v/>
      </c>
    </row>
    <row r="8964" spans="5:8" x14ac:dyDescent="0.25">
      <c r="E8964" s="18" t="str">
        <f t="shared" si="575"/>
        <v/>
      </c>
      <c r="F8964" s="18" t="str">
        <f t="shared" si="576"/>
        <v/>
      </c>
      <c r="G8964" s="18" t="str">
        <f t="shared" si="577"/>
        <v/>
      </c>
      <c r="H8964" s="18" t="str">
        <f t="shared" si="578"/>
        <v/>
      </c>
    </row>
    <row r="8965" spans="5:8" x14ac:dyDescent="0.25">
      <c r="E8965" s="18" t="str">
        <f t="shared" si="575"/>
        <v/>
      </c>
      <c r="F8965" s="18" t="str">
        <f t="shared" si="576"/>
        <v/>
      </c>
      <c r="G8965" s="18" t="str">
        <f t="shared" si="577"/>
        <v/>
      </c>
      <c r="H8965" s="18" t="str">
        <f t="shared" si="578"/>
        <v/>
      </c>
    </row>
    <row r="8966" spans="5:8" x14ac:dyDescent="0.25">
      <c r="E8966" s="18" t="str">
        <f t="shared" ref="E8966:E9029" si="579">IF($C8966="","",IFERROR(INDEX(ItemPriceCol,MATCH($C8966,ItemName,0)),""))</f>
        <v/>
      </c>
      <c r="F8966" s="18" t="str">
        <f t="shared" ref="F8966:F9029" si="580">IF(OR($D8966="",$E8966=""),"",$D8966*$E8966)</f>
        <v/>
      </c>
      <c r="G8966" s="18" t="str">
        <f t="shared" ref="G8966:G9029" si="581">IF($C8966="","",IFERROR(INDEX(ItemCostCol,MATCH($C8966,ItemName,0)),""))</f>
        <v/>
      </c>
      <c r="H8966" s="18" t="str">
        <f t="shared" ref="H8966:H9029" si="582">IF(OR($F8966="",$G8966=""),"",$F8966-$D8966*$G8966)</f>
        <v/>
      </c>
    </row>
    <row r="8967" spans="5:8" x14ac:dyDescent="0.25">
      <c r="E8967" s="18" t="str">
        <f t="shared" si="579"/>
        <v/>
      </c>
      <c r="F8967" s="18" t="str">
        <f t="shared" si="580"/>
        <v/>
      </c>
      <c r="G8967" s="18" t="str">
        <f t="shared" si="581"/>
        <v/>
      </c>
      <c r="H8967" s="18" t="str">
        <f t="shared" si="582"/>
        <v/>
      </c>
    </row>
    <row r="8968" spans="5:8" x14ac:dyDescent="0.25">
      <c r="E8968" s="18" t="str">
        <f t="shared" si="579"/>
        <v/>
      </c>
      <c r="F8968" s="18" t="str">
        <f t="shared" si="580"/>
        <v/>
      </c>
      <c r="G8968" s="18" t="str">
        <f t="shared" si="581"/>
        <v/>
      </c>
      <c r="H8968" s="18" t="str">
        <f t="shared" si="582"/>
        <v/>
      </c>
    </row>
    <row r="8969" spans="5:8" x14ac:dyDescent="0.25">
      <c r="E8969" s="18" t="str">
        <f t="shared" si="579"/>
        <v/>
      </c>
      <c r="F8969" s="18" t="str">
        <f t="shared" si="580"/>
        <v/>
      </c>
      <c r="G8969" s="18" t="str">
        <f t="shared" si="581"/>
        <v/>
      </c>
      <c r="H8969" s="18" t="str">
        <f t="shared" si="582"/>
        <v/>
      </c>
    </row>
    <row r="8970" spans="5:8" x14ac:dyDescent="0.25">
      <c r="E8970" s="18" t="str">
        <f t="shared" si="579"/>
        <v/>
      </c>
      <c r="F8970" s="18" t="str">
        <f t="shared" si="580"/>
        <v/>
      </c>
      <c r="G8970" s="18" t="str">
        <f t="shared" si="581"/>
        <v/>
      </c>
      <c r="H8970" s="18" t="str">
        <f t="shared" si="582"/>
        <v/>
      </c>
    </row>
    <row r="8971" spans="5:8" x14ac:dyDescent="0.25">
      <c r="E8971" s="18" t="str">
        <f t="shared" si="579"/>
        <v/>
      </c>
      <c r="F8971" s="18" t="str">
        <f t="shared" si="580"/>
        <v/>
      </c>
      <c r="G8971" s="18" t="str">
        <f t="shared" si="581"/>
        <v/>
      </c>
      <c r="H8971" s="18" t="str">
        <f t="shared" si="582"/>
        <v/>
      </c>
    </row>
    <row r="8972" spans="5:8" x14ac:dyDescent="0.25">
      <c r="E8972" s="18" t="str">
        <f t="shared" si="579"/>
        <v/>
      </c>
      <c r="F8972" s="18" t="str">
        <f t="shared" si="580"/>
        <v/>
      </c>
      <c r="G8972" s="18" t="str">
        <f t="shared" si="581"/>
        <v/>
      </c>
      <c r="H8972" s="18" t="str">
        <f t="shared" si="582"/>
        <v/>
      </c>
    </row>
    <row r="8973" spans="5:8" x14ac:dyDescent="0.25">
      <c r="E8973" s="18" t="str">
        <f t="shared" si="579"/>
        <v/>
      </c>
      <c r="F8973" s="18" t="str">
        <f t="shared" si="580"/>
        <v/>
      </c>
      <c r="G8973" s="18" t="str">
        <f t="shared" si="581"/>
        <v/>
      </c>
      <c r="H8973" s="18" t="str">
        <f t="shared" si="582"/>
        <v/>
      </c>
    </row>
    <row r="8974" spans="5:8" x14ac:dyDescent="0.25">
      <c r="E8974" s="18" t="str">
        <f t="shared" si="579"/>
        <v/>
      </c>
      <c r="F8974" s="18" t="str">
        <f t="shared" si="580"/>
        <v/>
      </c>
      <c r="G8974" s="18" t="str">
        <f t="shared" si="581"/>
        <v/>
      </c>
      <c r="H8974" s="18" t="str">
        <f t="shared" si="582"/>
        <v/>
      </c>
    </row>
    <row r="8975" spans="5:8" x14ac:dyDescent="0.25">
      <c r="E8975" s="18" t="str">
        <f t="shared" si="579"/>
        <v/>
      </c>
      <c r="F8975" s="18" t="str">
        <f t="shared" si="580"/>
        <v/>
      </c>
      <c r="G8975" s="18" t="str">
        <f t="shared" si="581"/>
        <v/>
      </c>
      <c r="H8975" s="18" t="str">
        <f t="shared" si="582"/>
        <v/>
      </c>
    </row>
    <row r="8976" spans="5:8" x14ac:dyDescent="0.25">
      <c r="E8976" s="18" t="str">
        <f t="shared" si="579"/>
        <v/>
      </c>
      <c r="F8976" s="18" t="str">
        <f t="shared" si="580"/>
        <v/>
      </c>
      <c r="G8976" s="18" t="str">
        <f t="shared" si="581"/>
        <v/>
      </c>
      <c r="H8976" s="18" t="str">
        <f t="shared" si="582"/>
        <v/>
      </c>
    </row>
    <row r="8977" spans="5:8" x14ac:dyDescent="0.25">
      <c r="E8977" s="18" t="str">
        <f t="shared" si="579"/>
        <v/>
      </c>
      <c r="F8977" s="18" t="str">
        <f t="shared" si="580"/>
        <v/>
      </c>
      <c r="G8977" s="18" t="str">
        <f t="shared" si="581"/>
        <v/>
      </c>
      <c r="H8977" s="18" t="str">
        <f t="shared" si="582"/>
        <v/>
      </c>
    </row>
    <row r="8978" spans="5:8" x14ac:dyDescent="0.25">
      <c r="E8978" s="18" t="str">
        <f t="shared" si="579"/>
        <v/>
      </c>
      <c r="F8978" s="18" t="str">
        <f t="shared" si="580"/>
        <v/>
      </c>
      <c r="G8978" s="18" t="str">
        <f t="shared" si="581"/>
        <v/>
      </c>
      <c r="H8978" s="18" t="str">
        <f t="shared" si="582"/>
        <v/>
      </c>
    </row>
    <row r="8979" spans="5:8" x14ac:dyDescent="0.25">
      <c r="E8979" s="18" t="str">
        <f t="shared" si="579"/>
        <v/>
      </c>
      <c r="F8979" s="18" t="str">
        <f t="shared" si="580"/>
        <v/>
      </c>
      <c r="G8979" s="18" t="str">
        <f t="shared" si="581"/>
        <v/>
      </c>
      <c r="H8979" s="18" t="str">
        <f t="shared" si="582"/>
        <v/>
      </c>
    </row>
    <row r="8980" spans="5:8" x14ac:dyDescent="0.25">
      <c r="E8980" s="18" t="str">
        <f t="shared" si="579"/>
        <v/>
      </c>
      <c r="F8980" s="18" t="str">
        <f t="shared" si="580"/>
        <v/>
      </c>
      <c r="G8980" s="18" t="str">
        <f t="shared" si="581"/>
        <v/>
      </c>
      <c r="H8980" s="18" t="str">
        <f t="shared" si="582"/>
        <v/>
      </c>
    </row>
    <row r="8981" spans="5:8" x14ac:dyDescent="0.25">
      <c r="E8981" s="18" t="str">
        <f t="shared" si="579"/>
        <v/>
      </c>
      <c r="F8981" s="18" t="str">
        <f t="shared" si="580"/>
        <v/>
      </c>
      <c r="G8981" s="18" t="str">
        <f t="shared" si="581"/>
        <v/>
      </c>
      <c r="H8981" s="18" t="str">
        <f t="shared" si="582"/>
        <v/>
      </c>
    </row>
    <row r="8982" spans="5:8" x14ac:dyDescent="0.25">
      <c r="E8982" s="18" t="str">
        <f t="shared" si="579"/>
        <v/>
      </c>
      <c r="F8982" s="18" t="str">
        <f t="shared" si="580"/>
        <v/>
      </c>
      <c r="G8982" s="18" t="str">
        <f t="shared" si="581"/>
        <v/>
      </c>
      <c r="H8982" s="18" t="str">
        <f t="shared" si="582"/>
        <v/>
      </c>
    </row>
    <row r="8983" spans="5:8" x14ac:dyDescent="0.25">
      <c r="E8983" s="18" t="str">
        <f t="shared" si="579"/>
        <v/>
      </c>
      <c r="F8983" s="18" t="str">
        <f t="shared" si="580"/>
        <v/>
      </c>
      <c r="G8983" s="18" t="str">
        <f t="shared" si="581"/>
        <v/>
      </c>
      <c r="H8983" s="18" t="str">
        <f t="shared" si="582"/>
        <v/>
      </c>
    </row>
    <row r="8984" spans="5:8" x14ac:dyDescent="0.25">
      <c r="E8984" s="18" t="str">
        <f t="shared" si="579"/>
        <v/>
      </c>
      <c r="F8984" s="18" t="str">
        <f t="shared" si="580"/>
        <v/>
      </c>
      <c r="G8984" s="18" t="str">
        <f t="shared" si="581"/>
        <v/>
      </c>
      <c r="H8984" s="18" t="str">
        <f t="shared" si="582"/>
        <v/>
      </c>
    </row>
    <row r="8985" spans="5:8" x14ac:dyDescent="0.25">
      <c r="E8985" s="18" t="str">
        <f t="shared" si="579"/>
        <v/>
      </c>
      <c r="F8985" s="18" t="str">
        <f t="shared" si="580"/>
        <v/>
      </c>
      <c r="G8985" s="18" t="str">
        <f t="shared" si="581"/>
        <v/>
      </c>
      <c r="H8985" s="18" t="str">
        <f t="shared" si="582"/>
        <v/>
      </c>
    </row>
    <row r="8986" spans="5:8" x14ac:dyDescent="0.25">
      <c r="E8986" s="18" t="str">
        <f t="shared" si="579"/>
        <v/>
      </c>
      <c r="F8986" s="18" t="str">
        <f t="shared" si="580"/>
        <v/>
      </c>
      <c r="G8986" s="18" t="str">
        <f t="shared" si="581"/>
        <v/>
      </c>
      <c r="H8986" s="18" t="str">
        <f t="shared" si="582"/>
        <v/>
      </c>
    </row>
    <row r="8987" spans="5:8" x14ac:dyDescent="0.25">
      <c r="E8987" s="18" t="str">
        <f t="shared" si="579"/>
        <v/>
      </c>
      <c r="F8987" s="18" t="str">
        <f t="shared" si="580"/>
        <v/>
      </c>
      <c r="G8987" s="18" t="str">
        <f t="shared" si="581"/>
        <v/>
      </c>
      <c r="H8987" s="18" t="str">
        <f t="shared" si="582"/>
        <v/>
      </c>
    </row>
    <row r="8988" spans="5:8" x14ac:dyDescent="0.25">
      <c r="E8988" s="18" t="str">
        <f t="shared" si="579"/>
        <v/>
      </c>
      <c r="F8988" s="18" t="str">
        <f t="shared" si="580"/>
        <v/>
      </c>
      <c r="G8988" s="18" t="str">
        <f t="shared" si="581"/>
        <v/>
      </c>
      <c r="H8988" s="18" t="str">
        <f t="shared" si="582"/>
        <v/>
      </c>
    </row>
    <row r="8989" spans="5:8" x14ac:dyDescent="0.25">
      <c r="E8989" s="18" t="str">
        <f t="shared" si="579"/>
        <v/>
      </c>
      <c r="F8989" s="18" t="str">
        <f t="shared" si="580"/>
        <v/>
      </c>
      <c r="G8989" s="18" t="str">
        <f t="shared" si="581"/>
        <v/>
      </c>
      <c r="H8989" s="18" t="str">
        <f t="shared" si="582"/>
        <v/>
      </c>
    </row>
    <row r="8990" spans="5:8" x14ac:dyDescent="0.25">
      <c r="E8990" s="18" t="str">
        <f t="shared" si="579"/>
        <v/>
      </c>
      <c r="F8990" s="18" t="str">
        <f t="shared" si="580"/>
        <v/>
      </c>
      <c r="G8990" s="18" t="str">
        <f t="shared" si="581"/>
        <v/>
      </c>
      <c r="H8990" s="18" t="str">
        <f t="shared" si="582"/>
        <v/>
      </c>
    </row>
    <row r="8991" spans="5:8" x14ac:dyDescent="0.25">
      <c r="E8991" s="18" t="str">
        <f t="shared" si="579"/>
        <v/>
      </c>
      <c r="F8991" s="18" t="str">
        <f t="shared" si="580"/>
        <v/>
      </c>
      <c r="G8991" s="18" t="str">
        <f t="shared" si="581"/>
        <v/>
      </c>
      <c r="H8991" s="18" t="str">
        <f t="shared" si="582"/>
        <v/>
      </c>
    </row>
    <row r="8992" spans="5:8" x14ac:dyDescent="0.25">
      <c r="E8992" s="18" t="str">
        <f t="shared" si="579"/>
        <v/>
      </c>
      <c r="F8992" s="18" t="str">
        <f t="shared" si="580"/>
        <v/>
      </c>
      <c r="G8992" s="18" t="str">
        <f t="shared" si="581"/>
        <v/>
      </c>
      <c r="H8992" s="18" t="str">
        <f t="shared" si="582"/>
        <v/>
      </c>
    </row>
    <row r="8993" spans="5:8" x14ac:dyDescent="0.25">
      <c r="E8993" s="18" t="str">
        <f t="shared" si="579"/>
        <v/>
      </c>
      <c r="F8993" s="18" t="str">
        <f t="shared" si="580"/>
        <v/>
      </c>
      <c r="G8993" s="18" t="str">
        <f t="shared" si="581"/>
        <v/>
      </c>
      <c r="H8993" s="18" t="str">
        <f t="shared" si="582"/>
        <v/>
      </c>
    </row>
    <row r="8994" spans="5:8" x14ac:dyDescent="0.25">
      <c r="E8994" s="18" t="str">
        <f t="shared" si="579"/>
        <v/>
      </c>
      <c r="F8994" s="18" t="str">
        <f t="shared" si="580"/>
        <v/>
      </c>
      <c r="G8994" s="18" t="str">
        <f t="shared" si="581"/>
        <v/>
      </c>
      <c r="H8994" s="18" t="str">
        <f t="shared" si="582"/>
        <v/>
      </c>
    </row>
    <row r="8995" spans="5:8" x14ac:dyDescent="0.25">
      <c r="E8995" s="18" t="str">
        <f t="shared" si="579"/>
        <v/>
      </c>
      <c r="F8995" s="18" t="str">
        <f t="shared" si="580"/>
        <v/>
      </c>
      <c r="G8995" s="18" t="str">
        <f t="shared" si="581"/>
        <v/>
      </c>
      <c r="H8995" s="18" t="str">
        <f t="shared" si="582"/>
        <v/>
      </c>
    </row>
    <row r="8996" spans="5:8" x14ac:dyDescent="0.25">
      <c r="E8996" s="18" t="str">
        <f t="shared" si="579"/>
        <v/>
      </c>
      <c r="F8996" s="18" t="str">
        <f t="shared" si="580"/>
        <v/>
      </c>
      <c r="G8996" s="18" t="str">
        <f t="shared" si="581"/>
        <v/>
      </c>
      <c r="H8996" s="18" t="str">
        <f t="shared" si="582"/>
        <v/>
      </c>
    </row>
    <row r="8997" spans="5:8" x14ac:dyDescent="0.25">
      <c r="E8997" s="18" t="str">
        <f t="shared" si="579"/>
        <v/>
      </c>
      <c r="F8997" s="18" t="str">
        <f t="shared" si="580"/>
        <v/>
      </c>
      <c r="G8997" s="18" t="str">
        <f t="shared" si="581"/>
        <v/>
      </c>
      <c r="H8997" s="18" t="str">
        <f t="shared" si="582"/>
        <v/>
      </c>
    </row>
    <row r="8998" spans="5:8" x14ac:dyDescent="0.25">
      <c r="E8998" s="18" t="str">
        <f t="shared" si="579"/>
        <v/>
      </c>
      <c r="F8998" s="18" t="str">
        <f t="shared" si="580"/>
        <v/>
      </c>
      <c r="G8998" s="18" t="str">
        <f t="shared" si="581"/>
        <v/>
      </c>
      <c r="H8998" s="18" t="str">
        <f t="shared" si="582"/>
        <v/>
      </c>
    </row>
    <row r="8999" spans="5:8" x14ac:dyDescent="0.25">
      <c r="E8999" s="18" t="str">
        <f t="shared" si="579"/>
        <v/>
      </c>
      <c r="F8999" s="18" t="str">
        <f t="shared" si="580"/>
        <v/>
      </c>
      <c r="G8999" s="18" t="str">
        <f t="shared" si="581"/>
        <v/>
      </c>
      <c r="H8999" s="18" t="str">
        <f t="shared" si="582"/>
        <v/>
      </c>
    </row>
    <row r="9000" spans="5:8" x14ac:dyDescent="0.25">
      <c r="E9000" s="18" t="str">
        <f t="shared" si="579"/>
        <v/>
      </c>
      <c r="F9000" s="18" t="str">
        <f t="shared" si="580"/>
        <v/>
      </c>
      <c r="G9000" s="18" t="str">
        <f t="shared" si="581"/>
        <v/>
      </c>
      <c r="H9000" s="18" t="str">
        <f t="shared" si="582"/>
        <v/>
      </c>
    </row>
    <row r="9001" spans="5:8" x14ac:dyDescent="0.25">
      <c r="E9001" s="18" t="str">
        <f t="shared" si="579"/>
        <v/>
      </c>
      <c r="F9001" s="18" t="str">
        <f t="shared" si="580"/>
        <v/>
      </c>
      <c r="G9001" s="18" t="str">
        <f t="shared" si="581"/>
        <v/>
      </c>
      <c r="H9001" s="18" t="str">
        <f t="shared" si="582"/>
        <v/>
      </c>
    </row>
    <row r="9002" spans="5:8" x14ac:dyDescent="0.25">
      <c r="E9002" s="18" t="str">
        <f t="shared" si="579"/>
        <v/>
      </c>
      <c r="F9002" s="18" t="str">
        <f t="shared" si="580"/>
        <v/>
      </c>
      <c r="G9002" s="18" t="str">
        <f t="shared" si="581"/>
        <v/>
      </c>
      <c r="H9002" s="18" t="str">
        <f t="shared" si="582"/>
        <v/>
      </c>
    </row>
    <row r="9003" spans="5:8" x14ac:dyDescent="0.25">
      <c r="E9003" s="18" t="str">
        <f t="shared" si="579"/>
        <v/>
      </c>
      <c r="F9003" s="18" t="str">
        <f t="shared" si="580"/>
        <v/>
      </c>
      <c r="G9003" s="18" t="str">
        <f t="shared" si="581"/>
        <v/>
      </c>
      <c r="H9003" s="18" t="str">
        <f t="shared" si="582"/>
        <v/>
      </c>
    </row>
    <row r="9004" spans="5:8" x14ac:dyDescent="0.25">
      <c r="E9004" s="18" t="str">
        <f t="shared" si="579"/>
        <v/>
      </c>
      <c r="F9004" s="18" t="str">
        <f t="shared" si="580"/>
        <v/>
      </c>
      <c r="G9004" s="18" t="str">
        <f t="shared" si="581"/>
        <v/>
      </c>
      <c r="H9004" s="18" t="str">
        <f t="shared" si="582"/>
        <v/>
      </c>
    </row>
    <row r="9005" spans="5:8" x14ac:dyDescent="0.25">
      <c r="E9005" s="18" t="str">
        <f t="shared" si="579"/>
        <v/>
      </c>
      <c r="F9005" s="18" t="str">
        <f t="shared" si="580"/>
        <v/>
      </c>
      <c r="G9005" s="18" t="str">
        <f t="shared" si="581"/>
        <v/>
      </c>
      <c r="H9005" s="18" t="str">
        <f t="shared" si="582"/>
        <v/>
      </c>
    </row>
    <row r="9006" spans="5:8" x14ac:dyDescent="0.25">
      <c r="E9006" s="18" t="str">
        <f t="shared" si="579"/>
        <v/>
      </c>
      <c r="F9006" s="18" t="str">
        <f t="shared" si="580"/>
        <v/>
      </c>
      <c r="G9006" s="18" t="str">
        <f t="shared" si="581"/>
        <v/>
      </c>
      <c r="H9006" s="18" t="str">
        <f t="shared" si="582"/>
        <v/>
      </c>
    </row>
    <row r="9007" spans="5:8" x14ac:dyDescent="0.25">
      <c r="E9007" s="18" t="str">
        <f t="shared" si="579"/>
        <v/>
      </c>
      <c r="F9007" s="18" t="str">
        <f t="shared" si="580"/>
        <v/>
      </c>
      <c r="G9007" s="18" t="str">
        <f t="shared" si="581"/>
        <v/>
      </c>
      <c r="H9007" s="18" t="str">
        <f t="shared" si="582"/>
        <v/>
      </c>
    </row>
    <row r="9008" spans="5:8" x14ac:dyDescent="0.25">
      <c r="E9008" s="18" t="str">
        <f t="shared" si="579"/>
        <v/>
      </c>
      <c r="F9008" s="18" t="str">
        <f t="shared" si="580"/>
        <v/>
      </c>
      <c r="G9008" s="18" t="str">
        <f t="shared" si="581"/>
        <v/>
      </c>
      <c r="H9008" s="18" t="str">
        <f t="shared" si="582"/>
        <v/>
      </c>
    </row>
    <row r="9009" spans="5:8" x14ac:dyDescent="0.25">
      <c r="E9009" s="18" t="str">
        <f t="shared" si="579"/>
        <v/>
      </c>
      <c r="F9009" s="18" t="str">
        <f t="shared" si="580"/>
        <v/>
      </c>
      <c r="G9009" s="18" t="str">
        <f t="shared" si="581"/>
        <v/>
      </c>
      <c r="H9009" s="18" t="str">
        <f t="shared" si="582"/>
        <v/>
      </c>
    </row>
    <row r="9010" spans="5:8" x14ac:dyDescent="0.25">
      <c r="E9010" s="18" t="str">
        <f t="shared" si="579"/>
        <v/>
      </c>
      <c r="F9010" s="18" t="str">
        <f t="shared" si="580"/>
        <v/>
      </c>
      <c r="G9010" s="18" t="str">
        <f t="shared" si="581"/>
        <v/>
      </c>
      <c r="H9010" s="18" t="str">
        <f t="shared" si="582"/>
        <v/>
      </c>
    </row>
    <row r="9011" spans="5:8" x14ac:dyDescent="0.25">
      <c r="E9011" s="18" t="str">
        <f t="shared" si="579"/>
        <v/>
      </c>
      <c r="F9011" s="18" t="str">
        <f t="shared" si="580"/>
        <v/>
      </c>
      <c r="G9011" s="18" t="str">
        <f t="shared" si="581"/>
        <v/>
      </c>
      <c r="H9011" s="18" t="str">
        <f t="shared" si="582"/>
        <v/>
      </c>
    </row>
    <row r="9012" spans="5:8" x14ac:dyDescent="0.25">
      <c r="E9012" s="18" t="str">
        <f t="shared" si="579"/>
        <v/>
      </c>
      <c r="F9012" s="18" t="str">
        <f t="shared" si="580"/>
        <v/>
      </c>
      <c r="G9012" s="18" t="str">
        <f t="shared" si="581"/>
        <v/>
      </c>
      <c r="H9012" s="18" t="str">
        <f t="shared" si="582"/>
        <v/>
      </c>
    </row>
    <row r="9013" spans="5:8" x14ac:dyDescent="0.25">
      <c r="E9013" s="18" t="str">
        <f t="shared" si="579"/>
        <v/>
      </c>
      <c r="F9013" s="18" t="str">
        <f t="shared" si="580"/>
        <v/>
      </c>
      <c r="G9013" s="18" t="str">
        <f t="shared" si="581"/>
        <v/>
      </c>
      <c r="H9013" s="18" t="str">
        <f t="shared" si="582"/>
        <v/>
      </c>
    </row>
    <row r="9014" spans="5:8" x14ac:dyDescent="0.25">
      <c r="E9014" s="18" t="str">
        <f t="shared" si="579"/>
        <v/>
      </c>
      <c r="F9014" s="18" t="str">
        <f t="shared" si="580"/>
        <v/>
      </c>
      <c r="G9014" s="18" t="str">
        <f t="shared" si="581"/>
        <v/>
      </c>
      <c r="H9014" s="18" t="str">
        <f t="shared" si="582"/>
        <v/>
      </c>
    </row>
    <row r="9015" spans="5:8" x14ac:dyDescent="0.25">
      <c r="E9015" s="18" t="str">
        <f t="shared" si="579"/>
        <v/>
      </c>
      <c r="F9015" s="18" t="str">
        <f t="shared" si="580"/>
        <v/>
      </c>
      <c r="G9015" s="18" t="str">
        <f t="shared" si="581"/>
        <v/>
      </c>
      <c r="H9015" s="18" t="str">
        <f t="shared" si="582"/>
        <v/>
      </c>
    </row>
    <row r="9016" spans="5:8" x14ac:dyDescent="0.25">
      <c r="E9016" s="18" t="str">
        <f t="shared" si="579"/>
        <v/>
      </c>
      <c r="F9016" s="18" t="str">
        <f t="shared" si="580"/>
        <v/>
      </c>
      <c r="G9016" s="18" t="str">
        <f t="shared" si="581"/>
        <v/>
      </c>
      <c r="H9016" s="18" t="str">
        <f t="shared" si="582"/>
        <v/>
      </c>
    </row>
    <row r="9017" spans="5:8" x14ac:dyDescent="0.25">
      <c r="E9017" s="18" t="str">
        <f t="shared" si="579"/>
        <v/>
      </c>
      <c r="F9017" s="18" t="str">
        <f t="shared" si="580"/>
        <v/>
      </c>
      <c r="G9017" s="18" t="str">
        <f t="shared" si="581"/>
        <v/>
      </c>
      <c r="H9017" s="18" t="str">
        <f t="shared" si="582"/>
        <v/>
      </c>
    </row>
    <row r="9018" spans="5:8" x14ac:dyDescent="0.25">
      <c r="E9018" s="18" t="str">
        <f t="shared" si="579"/>
        <v/>
      </c>
      <c r="F9018" s="18" t="str">
        <f t="shared" si="580"/>
        <v/>
      </c>
      <c r="G9018" s="18" t="str">
        <f t="shared" si="581"/>
        <v/>
      </c>
      <c r="H9018" s="18" t="str">
        <f t="shared" si="582"/>
        <v/>
      </c>
    </row>
    <row r="9019" spans="5:8" x14ac:dyDescent="0.25">
      <c r="E9019" s="18" t="str">
        <f t="shared" si="579"/>
        <v/>
      </c>
      <c r="F9019" s="18" t="str">
        <f t="shared" si="580"/>
        <v/>
      </c>
      <c r="G9019" s="18" t="str">
        <f t="shared" si="581"/>
        <v/>
      </c>
      <c r="H9019" s="18" t="str">
        <f t="shared" si="582"/>
        <v/>
      </c>
    </row>
    <row r="9020" spans="5:8" x14ac:dyDescent="0.25">
      <c r="E9020" s="18" t="str">
        <f t="shared" si="579"/>
        <v/>
      </c>
      <c r="F9020" s="18" t="str">
        <f t="shared" si="580"/>
        <v/>
      </c>
      <c r="G9020" s="18" t="str">
        <f t="shared" si="581"/>
        <v/>
      </c>
      <c r="H9020" s="18" t="str">
        <f t="shared" si="582"/>
        <v/>
      </c>
    </row>
    <row r="9021" spans="5:8" x14ac:dyDescent="0.25">
      <c r="E9021" s="18" t="str">
        <f t="shared" si="579"/>
        <v/>
      </c>
      <c r="F9021" s="18" t="str">
        <f t="shared" si="580"/>
        <v/>
      </c>
      <c r="G9021" s="18" t="str">
        <f t="shared" si="581"/>
        <v/>
      </c>
      <c r="H9021" s="18" t="str">
        <f t="shared" si="582"/>
        <v/>
      </c>
    </row>
    <row r="9022" spans="5:8" x14ac:dyDescent="0.25">
      <c r="E9022" s="18" t="str">
        <f t="shared" si="579"/>
        <v/>
      </c>
      <c r="F9022" s="18" t="str">
        <f t="shared" si="580"/>
        <v/>
      </c>
      <c r="G9022" s="18" t="str">
        <f t="shared" si="581"/>
        <v/>
      </c>
      <c r="H9022" s="18" t="str">
        <f t="shared" si="582"/>
        <v/>
      </c>
    </row>
    <row r="9023" spans="5:8" x14ac:dyDescent="0.25">
      <c r="E9023" s="18" t="str">
        <f t="shared" si="579"/>
        <v/>
      </c>
      <c r="F9023" s="18" t="str">
        <f t="shared" si="580"/>
        <v/>
      </c>
      <c r="G9023" s="18" t="str">
        <f t="shared" si="581"/>
        <v/>
      </c>
      <c r="H9023" s="18" t="str">
        <f t="shared" si="582"/>
        <v/>
      </c>
    </row>
    <row r="9024" spans="5:8" x14ac:dyDescent="0.25">
      <c r="E9024" s="18" t="str">
        <f t="shared" si="579"/>
        <v/>
      </c>
      <c r="F9024" s="18" t="str">
        <f t="shared" si="580"/>
        <v/>
      </c>
      <c r="G9024" s="18" t="str">
        <f t="shared" si="581"/>
        <v/>
      </c>
      <c r="H9024" s="18" t="str">
        <f t="shared" si="582"/>
        <v/>
      </c>
    </row>
    <row r="9025" spans="5:8" x14ac:dyDescent="0.25">
      <c r="E9025" s="18" t="str">
        <f t="shared" si="579"/>
        <v/>
      </c>
      <c r="F9025" s="18" t="str">
        <f t="shared" si="580"/>
        <v/>
      </c>
      <c r="G9025" s="18" t="str">
        <f t="shared" si="581"/>
        <v/>
      </c>
      <c r="H9025" s="18" t="str">
        <f t="shared" si="582"/>
        <v/>
      </c>
    </row>
    <row r="9026" spans="5:8" x14ac:dyDescent="0.25">
      <c r="E9026" s="18" t="str">
        <f t="shared" si="579"/>
        <v/>
      </c>
      <c r="F9026" s="18" t="str">
        <f t="shared" si="580"/>
        <v/>
      </c>
      <c r="G9026" s="18" t="str">
        <f t="shared" si="581"/>
        <v/>
      </c>
      <c r="H9026" s="18" t="str">
        <f t="shared" si="582"/>
        <v/>
      </c>
    </row>
    <row r="9027" spans="5:8" x14ac:dyDescent="0.25">
      <c r="E9027" s="18" t="str">
        <f t="shared" si="579"/>
        <v/>
      </c>
      <c r="F9027" s="18" t="str">
        <f t="shared" si="580"/>
        <v/>
      </c>
      <c r="G9027" s="18" t="str">
        <f t="shared" si="581"/>
        <v/>
      </c>
      <c r="H9027" s="18" t="str">
        <f t="shared" si="582"/>
        <v/>
      </c>
    </row>
    <row r="9028" spans="5:8" x14ac:dyDescent="0.25">
      <c r="E9028" s="18" t="str">
        <f t="shared" si="579"/>
        <v/>
      </c>
      <c r="F9028" s="18" t="str">
        <f t="shared" si="580"/>
        <v/>
      </c>
      <c r="G9028" s="18" t="str">
        <f t="shared" si="581"/>
        <v/>
      </c>
      <c r="H9028" s="18" t="str">
        <f t="shared" si="582"/>
        <v/>
      </c>
    </row>
    <row r="9029" spans="5:8" x14ac:dyDescent="0.25">
      <c r="E9029" s="18" t="str">
        <f t="shared" si="579"/>
        <v/>
      </c>
      <c r="F9029" s="18" t="str">
        <f t="shared" si="580"/>
        <v/>
      </c>
      <c r="G9029" s="18" t="str">
        <f t="shared" si="581"/>
        <v/>
      </c>
      <c r="H9029" s="18" t="str">
        <f t="shared" si="582"/>
        <v/>
      </c>
    </row>
    <row r="9030" spans="5:8" x14ac:dyDescent="0.25">
      <c r="E9030" s="18" t="str">
        <f t="shared" ref="E9030:E9093" si="583">IF($C9030="","",IFERROR(INDEX(ItemPriceCol,MATCH($C9030,ItemName,0)),""))</f>
        <v/>
      </c>
      <c r="F9030" s="18" t="str">
        <f t="shared" ref="F9030:F9093" si="584">IF(OR($D9030="",$E9030=""),"",$D9030*$E9030)</f>
        <v/>
      </c>
      <c r="G9030" s="18" t="str">
        <f t="shared" ref="G9030:G9093" si="585">IF($C9030="","",IFERROR(INDEX(ItemCostCol,MATCH($C9030,ItemName,0)),""))</f>
        <v/>
      </c>
      <c r="H9030" s="18" t="str">
        <f t="shared" ref="H9030:H9093" si="586">IF(OR($F9030="",$G9030=""),"",$F9030-$D9030*$G9030)</f>
        <v/>
      </c>
    </row>
    <row r="9031" spans="5:8" x14ac:dyDescent="0.25">
      <c r="E9031" s="18" t="str">
        <f t="shared" si="583"/>
        <v/>
      </c>
      <c r="F9031" s="18" t="str">
        <f t="shared" si="584"/>
        <v/>
      </c>
      <c r="G9031" s="18" t="str">
        <f t="shared" si="585"/>
        <v/>
      </c>
      <c r="H9031" s="18" t="str">
        <f t="shared" si="586"/>
        <v/>
      </c>
    </row>
    <row r="9032" spans="5:8" x14ac:dyDescent="0.25">
      <c r="E9032" s="18" t="str">
        <f t="shared" si="583"/>
        <v/>
      </c>
      <c r="F9032" s="18" t="str">
        <f t="shared" si="584"/>
        <v/>
      </c>
      <c r="G9032" s="18" t="str">
        <f t="shared" si="585"/>
        <v/>
      </c>
      <c r="H9032" s="18" t="str">
        <f t="shared" si="586"/>
        <v/>
      </c>
    </row>
    <row r="9033" spans="5:8" x14ac:dyDescent="0.25">
      <c r="E9033" s="18" t="str">
        <f t="shared" si="583"/>
        <v/>
      </c>
      <c r="F9033" s="18" t="str">
        <f t="shared" si="584"/>
        <v/>
      </c>
      <c r="G9033" s="18" t="str">
        <f t="shared" si="585"/>
        <v/>
      </c>
      <c r="H9033" s="18" t="str">
        <f t="shared" si="586"/>
        <v/>
      </c>
    </row>
    <row r="9034" spans="5:8" x14ac:dyDescent="0.25">
      <c r="E9034" s="18" t="str">
        <f t="shared" si="583"/>
        <v/>
      </c>
      <c r="F9034" s="18" t="str">
        <f t="shared" si="584"/>
        <v/>
      </c>
      <c r="G9034" s="18" t="str">
        <f t="shared" si="585"/>
        <v/>
      </c>
      <c r="H9034" s="18" t="str">
        <f t="shared" si="586"/>
        <v/>
      </c>
    </row>
    <row r="9035" spans="5:8" x14ac:dyDescent="0.25">
      <c r="E9035" s="18" t="str">
        <f t="shared" si="583"/>
        <v/>
      </c>
      <c r="F9035" s="18" t="str">
        <f t="shared" si="584"/>
        <v/>
      </c>
      <c r="G9035" s="18" t="str">
        <f t="shared" si="585"/>
        <v/>
      </c>
      <c r="H9035" s="18" t="str">
        <f t="shared" si="586"/>
        <v/>
      </c>
    </row>
    <row r="9036" spans="5:8" x14ac:dyDescent="0.25">
      <c r="E9036" s="18" t="str">
        <f t="shared" si="583"/>
        <v/>
      </c>
      <c r="F9036" s="18" t="str">
        <f t="shared" si="584"/>
        <v/>
      </c>
      <c r="G9036" s="18" t="str">
        <f t="shared" si="585"/>
        <v/>
      </c>
      <c r="H9036" s="18" t="str">
        <f t="shared" si="586"/>
        <v/>
      </c>
    </row>
    <row r="9037" spans="5:8" x14ac:dyDescent="0.25">
      <c r="E9037" s="18" t="str">
        <f t="shared" si="583"/>
        <v/>
      </c>
      <c r="F9037" s="18" t="str">
        <f t="shared" si="584"/>
        <v/>
      </c>
      <c r="G9037" s="18" t="str">
        <f t="shared" si="585"/>
        <v/>
      </c>
      <c r="H9037" s="18" t="str">
        <f t="shared" si="586"/>
        <v/>
      </c>
    </row>
    <row r="9038" spans="5:8" x14ac:dyDescent="0.25">
      <c r="E9038" s="18" t="str">
        <f t="shared" si="583"/>
        <v/>
      </c>
      <c r="F9038" s="18" t="str">
        <f t="shared" si="584"/>
        <v/>
      </c>
      <c r="G9038" s="18" t="str">
        <f t="shared" si="585"/>
        <v/>
      </c>
      <c r="H9038" s="18" t="str">
        <f t="shared" si="586"/>
        <v/>
      </c>
    </row>
    <row r="9039" spans="5:8" x14ac:dyDescent="0.25">
      <c r="E9039" s="18" t="str">
        <f t="shared" si="583"/>
        <v/>
      </c>
      <c r="F9039" s="18" t="str">
        <f t="shared" si="584"/>
        <v/>
      </c>
      <c r="G9039" s="18" t="str">
        <f t="shared" si="585"/>
        <v/>
      </c>
      <c r="H9039" s="18" t="str">
        <f t="shared" si="586"/>
        <v/>
      </c>
    </row>
    <row r="9040" spans="5:8" x14ac:dyDescent="0.25">
      <c r="E9040" s="18" t="str">
        <f t="shared" si="583"/>
        <v/>
      </c>
      <c r="F9040" s="18" t="str">
        <f t="shared" si="584"/>
        <v/>
      </c>
      <c r="G9040" s="18" t="str">
        <f t="shared" si="585"/>
        <v/>
      </c>
      <c r="H9040" s="18" t="str">
        <f t="shared" si="586"/>
        <v/>
      </c>
    </row>
    <row r="9041" spans="5:8" x14ac:dyDescent="0.25">
      <c r="E9041" s="18" t="str">
        <f t="shared" si="583"/>
        <v/>
      </c>
      <c r="F9041" s="18" t="str">
        <f t="shared" si="584"/>
        <v/>
      </c>
      <c r="G9041" s="18" t="str">
        <f t="shared" si="585"/>
        <v/>
      </c>
      <c r="H9041" s="18" t="str">
        <f t="shared" si="586"/>
        <v/>
      </c>
    </row>
    <row r="9042" spans="5:8" x14ac:dyDescent="0.25">
      <c r="E9042" s="18" t="str">
        <f t="shared" si="583"/>
        <v/>
      </c>
      <c r="F9042" s="18" t="str">
        <f t="shared" si="584"/>
        <v/>
      </c>
      <c r="G9042" s="18" t="str">
        <f t="shared" si="585"/>
        <v/>
      </c>
      <c r="H9042" s="18" t="str">
        <f t="shared" si="586"/>
        <v/>
      </c>
    </row>
    <row r="9043" spans="5:8" x14ac:dyDescent="0.25">
      <c r="E9043" s="18" t="str">
        <f t="shared" si="583"/>
        <v/>
      </c>
      <c r="F9043" s="18" t="str">
        <f t="shared" si="584"/>
        <v/>
      </c>
      <c r="G9043" s="18" t="str">
        <f t="shared" si="585"/>
        <v/>
      </c>
      <c r="H9043" s="18" t="str">
        <f t="shared" si="586"/>
        <v/>
      </c>
    </row>
    <row r="9044" spans="5:8" x14ac:dyDescent="0.25">
      <c r="E9044" s="18" t="str">
        <f t="shared" si="583"/>
        <v/>
      </c>
      <c r="F9044" s="18" t="str">
        <f t="shared" si="584"/>
        <v/>
      </c>
      <c r="G9044" s="18" t="str">
        <f t="shared" si="585"/>
        <v/>
      </c>
      <c r="H9044" s="18" t="str">
        <f t="shared" si="586"/>
        <v/>
      </c>
    </row>
    <row r="9045" spans="5:8" x14ac:dyDescent="0.25">
      <c r="E9045" s="18" t="str">
        <f t="shared" si="583"/>
        <v/>
      </c>
      <c r="F9045" s="18" t="str">
        <f t="shared" si="584"/>
        <v/>
      </c>
      <c r="G9045" s="18" t="str">
        <f t="shared" si="585"/>
        <v/>
      </c>
      <c r="H9045" s="18" t="str">
        <f t="shared" si="586"/>
        <v/>
      </c>
    </row>
    <row r="9046" spans="5:8" x14ac:dyDescent="0.25">
      <c r="E9046" s="18" t="str">
        <f t="shared" si="583"/>
        <v/>
      </c>
      <c r="F9046" s="18" t="str">
        <f t="shared" si="584"/>
        <v/>
      </c>
      <c r="G9046" s="18" t="str">
        <f t="shared" si="585"/>
        <v/>
      </c>
      <c r="H9046" s="18" t="str">
        <f t="shared" si="586"/>
        <v/>
      </c>
    </row>
    <row r="9047" spans="5:8" x14ac:dyDescent="0.25">
      <c r="E9047" s="18" t="str">
        <f t="shared" si="583"/>
        <v/>
      </c>
      <c r="F9047" s="18" t="str">
        <f t="shared" si="584"/>
        <v/>
      </c>
      <c r="G9047" s="18" t="str">
        <f t="shared" si="585"/>
        <v/>
      </c>
      <c r="H9047" s="18" t="str">
        <f t="shared" si="586"/>
        <v/>
      </c>
    </row>
    <row r="9048" spans="5:8" x14ac:dyDescent="0.25">
      <c r="E9048" s="18" t="str">
        <f t="shared" si="583"/>
        <v/>
      </c>
      <c r="F9048" s="18" t="str">
        <f t="shared" si="584"/>
        <v/>
      </c>
      <c r="G9048" s="18" t="str">
        <f t="shared" si="585"/>
        <v/>
      </c>
      <c r="H9048" s="18" t="str">
        <f t="shared" si="586"/>
        <v/>
      </c>
    </row>
    <row r="9049" spans="5:8" x14ac:dyDescent="0.25">
      <c r="E9049" s="18" t="str">
        <f t="shared" si="583"/>
        <v/>
      </c>
      <c r="F9049" s="18" t="str">
        <f t="shared" si="584"/>
        <v/>
      </c>
      <c r="G9049" s="18" t="str">
        <f t="shared" si="585"/>
        <v/>
      </c>
      <c r="H9049" s="18" t="str">
        <f t="shared" si="586"/>
        <v/>
      </c>
    </row>
    <row r="9050" spans="5:8" x14ac:dyDescent="0.25">
      <c r="E9050" s="18" t="str">
        <f t="shared" si="583"/>
        <v/>
      </c>
      <c r="F9050" s="18" t="str">
        <f t="shared" si="584"/>
        <v/>
      </c>
      <c r="G9050" s="18" t="str">
        <f t="shared" si="585"/>
        <v/>
      </c>
      <c r="H9050" s="18" t="str">
        <f t="shared" si="586"/>
        <v/>
      </c>
    </row>
    <row r="9051" spans="5:8" x14ac:dyDescent="0.25">
      <c r="E9051" s="18" t="str">
        <f t="shared" si="583"/>
        <v/>
      </c>
      <c r="F9051" s="18" t="str">
        <f t="shared" si="584"/>
        <v/>
      </c>
      <c r="G9051" s="18" t="str">
        <f t="shared" si="585"/>
        <v/>
      </c>
      <c r="H9051" s="18" t="str">
        <f t="shared" si="586"/>
        <v/>
      </c>
    </row>
    <row r="9052" spans="5:8" x14ac:dyDescent="0.25">
      <c r="E9052" s="18" t="str">
        <f t="shared" si="583"/>
        <v/>
      </c>
      <c r="F9052" s="18" t="str">
        <f t="shared" si="584"/>
        <v/>
      </c>
      <c r="G9052" s="18" t="str">
        <f t="shared" si="585"/>
        <v/>
      </c>
      <c r="H9052" s="18" t="str">
        <f t="shared" si="586"/>
        <v/>
      </c>
    </row>
    <row r="9053" spans="5:8" x14ac:dyDescent="0.25">
      <c r="E9053" s="18" t="str">
        <f t="shared" si="583"/>
        <v/>
      </c>
      <c r="F9053" s="18" t="str">
        <f t="shared" si="584"/>
        <v/>
      </c>
      <c r="G9053" s="18" t="str">
        <f t="shared" si="585"/>
        <v/>
      </c>
      <c r="H9053" s="18" t="str">
        <f t="shared" si="586"/>
        <v/>
      </c>
    </row>
    <row r="9054" spans="5:8" x14ac:dyDescent="0.25">
      <c r="E9054" s="18" t="str">
        <f t="shared" si="583"/>
        <v/>
      </c>
      <c r="F9054" s="18" t="str">
        <f t="shared" si="584"/>
        <v/>
      </c>
      <c r="G9054" s="18" t="str">
        <f t="shared" si="585"/>
        <v/>
      </c>
      <c r="H9054" s="18" t="str">
        <f t="shared" si="586"/>
        <v/>
      </c>
    </row>
    <row r="9055" spans="5:8" x14ac:dyDescent="0.25">
      <c r="E9055" s="18" t="str">
        <f t="shared" si="583"/>
        <v/>
      </c>
      <c r="F9055" s="18" t="str">
        <f t="shared" si="584"/>
        <v/>
      </c>
      <c r="G9055" s="18" t="str">
        <f t="shared" si="585"/>
        <v/>
      </c>
      <c r="H9055" s="18" t="str">
        <f t="shared" si="586"/>
        <v/>
      </c>
    </row>
    <row r="9056" spans="5:8" x14ac:dyDescent="0.25">
      <c r="E9056" s="18" t="str">
        <f t="shared" si="583"/>
        <v/>
      </c>
      <c r="F9056" s="18" t="str">
        <f t="shared" si="584"/>
        <v/>
      </c>
      <c r="G9056" s="18" t="str">
        <f t="shared" si="585"/>
        <v/>
      </c>
      <c r="H9056" s="18" t="str">
        <f t="shared" si="586"/>
        <v/>
      </c>
    </row>
    <row r="9057" spans="5:8" x14ac:dyDescent="0.25">
      <c r="E9057" s="18" t="str">
        <f t="shared" si="583"/>
        <v/>
      </c>
      <c r="F9057" s="18" t="str">
        <f t="shared" si="584"/>
        <v/>
      </c>
      <c r="G9057" s="18" t="str">
        <f t="shared" si="585"/>
        <v/>
      </c>
      <c r="H9057" s="18" t="str">
        <f t="shared" si="586"/>
        <v/>
      </c>
    </row>
    <row r="9058" spans="5:8" x14ac:dyDescent="0.25">
      <c r="E9058" s="18" t="str">
        <f t="shared" si="583"/>
        <v/>
      </c>
      <c r="F9058" s="18" t="str">
        <f t="shared" si="584"/>
        <v/>
      </c>
      <c r="G9058" s="18" t="str">
        <f t="shared" si="585"/>
        <v/>
      </c>
      <c r="H9058" s="18" t="str">
        <f t="shared" si="586"/>
        <v/>
      </c>
    </row>
    <row r="9059" spans="5:8" x14ac:dyDescent="0.25">
      <c r="E9059" s="18" t="str">
        <f t="shared" si="583"/>
        <v/>
      </c>
      <c r="F9059" s="18" t="str">
        <f t="shared" si="584"/>
        <v/>
      </c>
      <c r="G9059" s="18" t="str">
        <f t="shared" si="585"/>
        <v/>
      </c>
      <c r="H9059" s="18" t="str">
        <f t="shared" si="586"/>
        <v/>
      </c>
    </row>
    <row r="9060" spans="5:8" x14ac:dyDescent="0.25">
      <c r="E9060" s="18" t="str">
        <f t="shared" si="583"/>
        <v/>
      </c>
      <c r="F9060" s="18" t="str">
        <f t="shared" si="584"/>
        <v/>
      </c>
      <c r="G9060" s="18" t="str">
        <f t="shared" si="585"/>
        <v/>
      </c>
      <c r="H9060" s="18" t="str">
        <f t="shared" si="586"/>
        <v/>
      </c>
    </row>
    <row r="9061" spans="5:8" x14ac:dyDescent="0.25">
      <c r="E9061" s="18" t="str">
        <f t="shared" si="583"/>
        <v/>
      </c>
      <c r="F9061" s="18" t="str">
        <f t="shared" si="584"/>
        <v/>
      </c>
      <c r="G9061" s="18" t="str">
        <f t="shared" si="585"/>
        <v/>
      </c>
      <c r="H9061" s="18" t="str">
        <f t="shared" si="586"/>
        <v/>
      </c>
    </row>
    <row r="9062" spans="5:8" x14ac:dyDescent="0.25">
      <c r="E9062" s="18" t="str">
        <f t="shared" si="583"/>
        <v/>
      </c>
      <c r="F9062" s="18" t="str">
        <f t="shared" si="584"/>
        <v/>
      </c>
      <c r="G9062" s="18" t="str">
        <f t="shared" si="585"/>
        <v/>
      </c>
      <c r="H9062" s="18" t="str">
        <f t="shared" si="586"/>
        <v/>
      </c>
    </row>
    <row r="9063" spans="5:8" x14ac:dyDescent="0.25">
      <c r="E9063" s="18" t="str">
        <f t="shared" si="583"/>
        <v/>
      </c>
      <c r="F9063" s="18" t="str">
        <f t="shared" si="584"/>
        <v/>
      </c>
      <c r="G9063" s="18" t="str">
        <f t="shared" si="585"/>
        <v/>
      </c>
      <c r="H9063" s="18" t="str">
        <f t="shared" si="586"/>
        <v/>
      </c>
    </row>
    <row r="9064" spans="5:8" x14ac:dyDescent="0.25">
      <c r="E9064" s="18" t="str">
        <f t="shared" si="583"/>
        <v/>
      </c>
      <c r="F9064" s="18" t="str">
        <f t="shared" si="584"/>
        <v/>
      </c>
      <c r="G9064" s="18" t="str">
        <f t="shared" si="585"/>
        <v/>
      </c>
      <c r="H9064" s="18" t="str">
        <f t="shared" si="586"/>
        <v/>
      </c>
    </row>
    <row r="9065" spans="5:8" x14ac:dyDescent="0.25">
      <c r="E9065" s="18" t="str">
        <f t="shared" si="583"/>
        <v/>
      </c>
      <c r="F9065" s="18" t="str">
        <f t="shared" si="584"/>
        <v/>
      </c>
      <c r="G9065" s="18" t="str">
        <f t="shared" si="585"/>
        <v/>
      </c>
      <c r="H9065" s="18" t="str">
        <f t="shared" si="586"/>
        <v/>
      </c>
    </row>
    <row r="9066" spans="5:8" x14ac:dyDescent="0.25">
      <c r="E9066" s="18" t="str">
        <f t="shared" si="583"/>
        <v/>
      </c>
      <c r="F9066" s="18" t="str">
        <f t="shared" si="584"/>
        <v/>
      </c>
      <c r="G9066" s="18" t="str">
        <f t="shared" si="585"/>
        <v/>
      </c>
      <c r="H9066" s="18" t="str">
        <f t="shared" si="586"/>
        <v/>
      </c>
    </row>
    <row r="9067" spans="5:8" x14ac:dyDescent="0.25">
      <c r="E9067" s="18" t="str">
        <f t="shared" si="583"/>
        <v/>
      </c>
      <c r="F9067" s="18" t="str">
        <f t="shared" si="584"/>
        <v/>
      </c>
      <c r="G9067" s="18" t="str">
        <f t="shared" si="585"/>
        <v/>
      </c>
      <c r="H9067" s="18" t="str">
        <f t="shared" si="586"/>
        <v/>
      </c>
    </row>
    <row r="9068" spans="5:8" x14ac:dyDescent="0.25">
      <c r="E9068" s="18" t="str">
        <f t="shared" si="583"/>
        <v/>
      </c>
      <c r="F9068" s="18" t="str">
        <f t="shared" si="584"/>
        <v/>
      </c>
      <c r="G9068" s="18" t="str">
        <f t="shared" si="585"/>
        <v/>
      </c>
      <c r="H9068" s="18" t="str">
        <f t="shared" si="586"/>
        <v/>
      </c>
    </row>
    <row r="9069" spans="5:8" x14ac:dyDescent="0.25">
      <c r="E9069" s="18" t="str">
        <f t="shared" si="583"/>
        <v/>
      </c>
      <c r="F9069" s="18" t="str">
        <f t="shared" si="584"/>
        <v/>
      </c>
      <c r="G9069" s="18" t="str">
        <f t="shared" si="585"/>
        <v/>
      </c>
      <c r="H9069" s="18" t="str">
        <f t="shared" si="586"/>
        <v/>
      </c>
    </row>
    <row r="9070" spans="5:8" x14ac:dyDescent="0.25">
      <c r="E9070" s="18" t="str">
        <f t="shared" si="583"/>
        <v/>
      </c>
      <c r="F9070" s="18" t="str">
        <f t="shared" si="584"/>
        <v/>
      </c>
      <c r="G9070" s="18" t="str">
        <f t="shared" si="585"/>
        <v/>
      </c>
      <c r="H9070" s="18" t="str">
        <f t="shared" si="586"/>
        <v/>
      </c>
    </row>
    <row r="9071" spans="5:8" x14ac:dyDescent="0.25">
      <c r="E9071" s="18" t="str">
        <f t="shared" si="583"/>
        <v/>
      </c>
      <c r="F9071" s="18" t="str">
        <f t="shared" si="584"/>
        <v/>
      </c>
      <c r="G9071" s="18" t="str">
        <f t="shared" si="585"/>
        <v/>
      </c>
      <c r="H9071" s="18" t="str">
        <f t="shared" si="586"/>
        <v/>
      </c>
    </row>
    <row r="9072" spans="5:8" x14ac:dyDescent="0.25">
      <c r="E9072" s="18" t="str">
        <f t="shared" si="583"/>
        <v/>
      </c>
      <c r="F9072" s="18" t="str">
        <f t="shared" si="584"/>
        <v/>
      </c>
      <c r="G9072" s="18" t="str">
        <f t="shared" si="585"/>
        <v/>
      </c>
      <c r="H9072" s="18" t="str">
        <f t="shared" si="586"/>
        <v/>
      </c>
    </row>
    <row r="9073" spans="5:8" x14ac:dyDescent="0.25">
      <c r="E9073" s="18" t="str">
        <f t="shared" si="583"/>
        <v/>
      </c>
      <c r="F9073" s="18" t="str">
        <f t="shared" si="584"/>
        <v/>
      </c>
      <c r="G9073" s="18" t="str">
        <f t="shared" si="585"/>
        <v/>
      </c>
      <c r="H9073" s="18" t="str">
        <f t="shared" si="586"/>
        <v/>
      </c>
    </row>
    <row r="9074" spans="5:8" x14ac:dyDescent="0.25">
      <c r="E9074" s="18" t="str">
        <f t="shared" si="583"/>
        <v/>
      </c>
      <c r="F9074" s="18" t="str">
        <f t="shared" si="584"/>
        <v/>
      </c>
      <c r="G9074" s="18" t="str">
        <f t="shared" si="585"/>
        <v/>
      </c>
      <c r="H9074" s="18" t="str">
        <f t="shared" si="586"/>
        <v/>
      </c>
    </row>
    <row r="9075" spans="5:8" x14ac:dyDescent="0.25">
      <c r="E9075" s="18" t="str">
        <f t="shared" si="583"/>
        <v/>
      </c>
      <c r="F9075" s="18" t="str">
        <f t="shared" si="584"/>
        <v/>
      </c>
      <c r="G9075" s="18" t="str">
        <f t="shared" si="585"/>
        <v/>
      </c>
      <c r="H9075" s="18" t="str">
        <f t="shared" si="586"/>
        <v/>
      </c>
    </row>
    <row r="9076" spans="5:8" x14ac:dyDescent="0.25">
      <c r="E9076" s="18" t="str">
        <f t="shared" si="583"/>
        <v/>
      </c>
      <c r="F9076" s="18" t="str">
        <f t="shared" si="584"/>
        <v/>
      </c>
      <c r="G9076" s="18" t="str">
        <f t="shared" si="585"/>
        <v/>
      </c>
      <c r="H9076" s="18" t="str">
        <f t="shared" si="586"/>
        <v/>
      </c>
    </row>
    <row r="9077" spans="5:8" x14ac:dyDescent="0.25">
      <c r="E9077" s="18" t="str">
        <f t="shared" si="583"/>
        <v/>
      </c>
      <c r="F9077" s="18" t="str">
        <f t="shared" si="584"/>
        <v/>
      </c>
      <c r="G9077" s="18" t="str">
        <f t="shared" si="585"/>
        <v/>
      </c>
      <c r="H9077" s="18" t="str">
        <f t="shared" si="586"/>
        <v/>
      </c>
    </row>
    <row r="9078" spans="5:8" x14ac:dyDescent="0.25">
      <c r="E9078" s="18" t="str">
        <f t="shared" si="583"/>
        <v/>
      </c>
      <c r="F9078" s="18" t="str">
        <f t="shared" si="584"/>
        <v/>
      </c>
      <c r="G9078" s="18" t="str">
        <f t="shared" si="585"/>
        <v/>
      </c>
      <c r="H9078" s="18" t="str">
        <f t="shared" si="586"/>
        <v/>
      </c>
    </row>
    <row r="9079" spans="5:8" x14ac:dyDescent="0.25">
      <c r="E9079" s="18" t="str">
        <f t="shared" si="583"/>
        <v/>
      </c>
      <c r="F9079" s="18" t="str">
        <f t="shared" si="584"/>
        <v/>
      </c>
      <c r="G9079" s="18" t="str">
        <f t="shared" si="585"/>
        <v/>
      </c>
      <c r="H9079" s="18" t="str">
        <f t="shared" si="586"/>
        <v/>
      </c>
    </row>
    <row r="9080" spans="5:8" x14ac:dyDescent="0.25">
      <c r="E9080" s="18" t="str">
        <f t="shared" si="583"/>
        <v/>
      </c>
      <c r="F9080" s="18" t="str">
        <f t="shared" si="584"/>
        <v/>
      </c>
      <c r="G9080" s="18" t="str">
        <f t="shared" si="585"/>
        <v/>
      </c>
      <c r="H9080" s="18" t="str">
        <f t="shared" si="586"/>
        <v/>
      </c>
    </row>
    <row r="9081" spans="5:8" x14ac:dyDescent="0.25">
      <c r="E9081" s="18" t="str">
        <f t="shared" si="583"/>
        <v/>
      </c>
      <c r="F9081" s="18" t="str">
        <f t="shared" si="584"/>
        <v/>
      </c>
      <c r="G9081" s="18" t="str">
        <f t="shared" si="585"/>
        <v/>
      </c>
      <c r="H9081" s="18" t="str">
        <f t="shared" si="586"/>
        <v/>
      </c>
    </row>
    <row r="9082" spans="5:8" x14ac:dyDescent="0.25">
      <c r="E9082" s="18" t="str">
        <f t="shared" si="583"/>
        <v/>
      </c>
      <c r="F9082" s="18" t="str">
        <f t="shared" si="584"/>
        <v/>
      </c>
      <c r="G9082" s="18" t="str">
        <f t="shared" si="585"/>
        <v/>
      </c>
      <c r="H9082" s="18" t="str">
        <f t="shared" si="586"/>
        <v/>
      </c>
    </row>
    <row r="9083" spans="5:8" x14ac:dyDescent="0.25">
      <c r="E9083" s="18" t="str">
        <f t="shared" si="583"/>
        <v/>
      </c>
      <c r="F9083" s="18" t="str">
        <f t="shared" si="584"/>
        <v/>
      </c>
      <c r="G9083" s="18" t="str">
        <f t="shared" si="585"/>
        <v/>
      </c>
      <c r="H9083" s="18" t="str">
        <f t="shared" si="586"/>
        <v/>
      </c>
    </row>
    <row r="9084" spans="5:8" x14ac:dyDescent="0.25">
      <c r="E9084" s="18" t="str">
        <f t="shared" si="583"/>
        <v/>
      </c>
      <c r="F9084" s="18" t="str">
        <f t="shared" si="584"/>
        <v/>
      </c>
      <c r="G9084" s="18" t="str">
        <f t="shared" si="585"/>
        <v/>
      </c>
      <c r="H9084" s="18" t="str">
        <f t="shared" si="586"/>
        <v/>
      </c>
    </row>
    <row r="9085" spans="5:8" x14ac:dyDescent="0.25">
      <c r="E9085" s="18" t="str">
        <f t="shared" si="583"/>
        <v/>
      </c>
      <c r="F9085" s="18" t="str">
        <f t="shared" si="584"/>
        <v/>
      </c>
      <c r="G9085" s="18" t="str">
        <f t="shared" si="585"/>
        <v/>
      </c>
      <c r="H9085" s="18" t="str">
        <f t="shared" si="586"/>
        <v/>
      </c>
    </row>
    <row r="9086" spans="5:8" x14ac:dyDescent="0.25">
      <c r="E9086" s="18" t="str">
        <f t="shared" si="583"/>
        <v/>
      </c>
      <c r="F9086" s="18" t="str">
        <f t="shared" si="584"/>
        <v/>
      </c>
      <c r="G9086" s="18" t="str">
        <f t="shared" si="585"/>
        <v/>
      </c>
      <c r="H9086" s="18" t="str">
        <f t="shared" si="586"/>
        <v/>
      </c>
    </row>
    <row r="9087" spans="5:8" x14ac:dyDescent="0.25">
      <c r="E9087" s="18" t="str">
        <f t="shared" si="583"/>
        <v/>
      </c>
      <c r="F9087" s="18" t="str">
        <f t="shared" si="584"/>
        <v/>
      </c>
      <c r="G9087" s="18" t="str">
        <f t="shared" si="585"/>
        <v/>
      </c>
      <c r="H9087" s="18" t="str">
        <f t="shared" si="586"/>
        <v/>
      </c>
    </row>
    <row r="9088" spans="5:8" x14ac:dyDescent="0.25">
      <c r="E9088" s="18" t="str">
        <f t="shared" si="583"/>
        <v/>
      </c>
      <c r="F9088" s="18" t="str">
        <f t="shared" si="584"/>
        <v/>
      </c>
      <c r="G9088" s="18" t="str">
        <f t="shared" si="585"/>
        <v/>
      </c>
      <c r="H9088" s="18" t="str">
        <f t="shared" si="586"/>
        <v/>
      </c>
    </row>
    <row r="9089" spans="5:8" x14ac:dyDescent="0.25">
      <c r="E9089" s="18" t="str">
        <f t="shared" si="583"/>
        <v/>
      </c>
      <c r="F9089" s="18" t="str">
        <f t="shared" si="584"/>
        <v/>
      </c>
      <c r="G9089" s="18" t="str">
        <f t="shared" si="585"/>
        <v/>
      </c>
      <c r="H9089" s="18" t="str">
        <f t="shared" si="586"/>
        <v/>
      </c>
    </row>
    <row r="9090" spans="5:8" x14ac:dyDescent="0.25">
      <c r="E9090" s="18" t="str">
        <f t="shared" si="583"/>
        <v/>
      </c>
      <c r="F9090" s="18" t="str">
        <f t="shared" si="584"/>
        <v/>
      </c>
      <c r="G9090" s="18" t="str">
        <f t="shared" si="585"/>
        <v/>
      </c>
      <c r="H9090" s="18" t="str">
        <f t="shared" si="586"/>
        <v/>
      </c>
    </row>
    <row r="9091" spans="5:8" x14ac:dyDescent="0.25">
      <c r="E9091" s="18" t="str">
        <f t="shared" si="583"/>
        <v/>
      </c>
      <c r="F9091" s="18" t="str">
        <f t="shared" si="584"/>
        <v/>
      </c>
      <c r="G9091" s="18" t="str">
        <f t="shared" si="585"/>
        <v/>
      </c>
      <c r="H9091" s="18" t="str">
        <f t="shared" si="586"/>
        <v/>
      </c>
    </row>
    <row r="9092" spans="5:8" x14ac:dyDescent="0.25">
      <c r="E9092" s="18" t="str">
        <f t="shared" si="583"/>
        <v/>
      </c>
      <c r="F9092" s="18" t="str">
        <f t="shared" si="584"/>
        <v/>
      </c>
      <c r="G9092" s="18" t="str">
        <f t="shared" si="585"/>
        <v/>
      </c>
      <c r="H9092" s="18" t="str">
        <f t="shared" si="586"/>
        <v/>
      </c>
    </row>
    <row r="9093" spans="5:8" x14ac:dyDescent="0.25">
      <c r="E9093" s="18" t="str">
        <f t="shared" si="583"/>
        <v/>
      </c>
      <c r="F9093" s="18" t="str">
        <f t="shared" si="584"/>
        <v/>
      </c>
      <c r="G9093" s="18" t="str">
        <f t="shared" si="585"/>
        <v/>
      </c>
      <c r="H9093" s="18" t="str">
        <f t="shared" si="586"/>
        <v/>
      </c>
    </row>
    <row r="9094" spans="5:8" x14ac:dyDescent="0.25">
      <c r="E9094" s="18" t="str">
        <f t="shared" ref="E9094:E9157" si="587">IF($C9094="","",IFERROR(INDEX(ItemPriceCol,MATCH($C9094,ItemName,0)),""))</f>
        <v/>
      </c>
      <c r="F9094" s="18" t="str">
        <f t="shared" ref="F9094:F9157" si="588">IF(OR($D9094="",$E9094=""),"",$D9094*$E9094)</f>
        <v/>
      </c>
      <c r="G9094" s="18" t="str">
        <f t="shared" ref="G9094:G9157" si="589">IF($C9094="","",IFERROR(INDEX(ItemCostCol,MATCH($C9094,ItemName,0)),""))</f>
        <v/>
      </c>
      <c r="H9094" s="18" t="str">
        <f t="shared" ref="H9094:H9157" si="590">IF(OR($F9094="",$G9094=""),"",$F9094-$D9094*$G9094)</f>
        <v/>
      </c>
    </row>
    <row r="9095" spans="5:8" x14ac:dyDescent="0.25">
      <c r="E9095" s="18" t="str">
        <f t="shared" si="587"/>
        <v/>
      </c>
      <c r="F9095" s="18" t="str">
        <f t="shared" si="588"/>
        <v/>
      </c>
      <c r="G9095" s="18" t="str">
        <f t="shared" si="589"/>
        <v/>
      </c>
      <c r="H9095" s="18" t="str">
        <f t="shared" si="590"/>
        <v/>
      </c>
    </row>
    <row r="9096" spans="5:8" x14ac:dyDescent="0.25">
      <c r="E9096" s="18" t="str">
        <f t="shared" si="587"/>
        <v/>
      </c>
      <c r="F9096" s="18" t="str">
        <f t="shared" si="588"/>
        <v/>
      </c>
      <c r="G9096" s="18" t="str">
        <f t="shared" si="589"/>
        <v/>
      </c>
      <c r="H9096" s="18" t="str">
        <f t="shared" si="590"/>
        <v/>
      </c>
    </row>
    <row r="9097" spans="5:8" x14ac:dyDescent="0.25">
      <c r="E9097" s="18" t="str">
        <f t="shared" si="587"/>
        <v/>
      </c>
      <c r="F9097" s="18" t="str">
        <f t="shared" si="588"/>
        <v/>
      </c>
      <c r="G9097" s="18" t="str">
        <f t="shared" si="589"/>
        <v/>
      </c>
      <c r="H9097" s="18" t="str">
        <f t="shared" si="590"/>
        <v/>
      </c>
    </row>
    <row r="9098" spans="5:8" x14ac:dyDescent="0.25">
      <c r="E9098" s="18" t="str">
        <f t="shared" si="587"/>
        <v/>
      </c>
      <c r="F9098" s="18" t="str">
        <f t="shared" si="588"/>
        <v/>
      </c>
      <c r="G9098" s="18" t="str">
        <f t="shared" si="589"/>
        <v/>
      </c>
      <c r="H9098" s="18" t="str">
        <f t="shared" si="590"/>
        <v/>
      </c>
    </row>
    <row r="9099" spans="5:8" x14ac:dyDescent="0.25">
      <c r="E9099" s="18" t="str">
        <f t="shared" si="587"/>
        <v/>
      </c>
      <c r="F9099" s="18" t="str">
        <f t="shared" si="588"/>
        <v/>
      </c>
      <c r="G9099" s="18" t="str">
        <f t="shared" si="589"/>
        <v/>
      </c>
      <c r="H9099" s="18" t="str">
        <f t="shared" si="590"/>
        <v/>
      </c>
    </row>
    <row r="9100" spans="5:8" x14ac:dyDescent="0.25">
      <c r="E9100" s="18" t="str">
        <f t="shared" si="587"/>
        <v/>
      </c>
      <c r="F9100" s="18" t="str">
        <f t="shared" si="588"/>
        <v/>
      </c>
      <c r="G9100" s="18" t="str">
        <f t="shared" si="589"/>
        <v/>
      </c>
      <c r="H9100" s="18" t="str">
        <f t="shared" si="590"/>
        <v/>
      </c>
    </row>
    <row r="9101" spans="5:8" x14ac:dyDescent="0.25">
      <c r="E9101" s="18" t="str">
        <f t="shared" si="587"/>
        <v/>
      </c>
      <c r="F9101" s="18" t="str">
        <f t="shared" si="588"/>
        <v/>
      </c>
      <c r="G9101" s="18" t="str">
        <f t="shared" si="589"/>
        <v/>
      </c>
      <c r="H9101" s="18" t="str">
        <f t="shared" si="590"/>
        <v/>
      </c>
    </row>
    <row r="9102" spans="5:8" x14ac:dyDescent="0.25">
      <c r="E9102" s="18" t="str">
        <f t="shared" si="587"/>
        <v/>
      </c>
      <c r="F9102" s="18" t="str">
        <f t="shared" si="588"/>
        <v/>
      </c>
      <c r="G9102" s="18" t="str">
        <f t="shared" si="589"/>
        <v/>
      </c>
      <c r="H9102" s="18" t="str">
        <f t="shared" si="590"/>
        <v/>
      </c>
    </row>
    <row r="9103" spans="5:8" x14ac:dyDescent="0.25">
      <c r="E9103" s="18" t="str">
        <f t="shared" si="587"/>
        <v/>
      </c>
      <c r="F9103" s="18" t="str">
        <f t="shared" si="588"/>
        <v/>
      </c>
      <c r="G9103" s="18" t="str">
        <f t="shared" si="589"/>
        <v/>
      </c>
      <c r="H9103" s="18" t="str">
        <f t="shared" si="590"/>
        <v/>
      </c>
    </row>
    <row r="9104" spans="5:8" x14ac:dyDescent="0.25">
      <c r="E9104" s="18" t="str">
        <f t="shared" si="587"/>
        <v/>
      </c>
      <c r="F9104" s="18" t="str">
        <f t="shared" si="588"/>
        <v/>
      </c>
      <c r="G9104" s="18" t="str">
        <f t="shared" si="589"/>
        <v/>
      </c>
      <c r="H9104" s="18" t="str">
        <f t="shared" si="590"/>
        <v/>
      </c>
    </row>
    <row r="9105" spans="5:8" x14ac:dyDescent="0.25">
      <c r="E9105" s="18" t="str">
        <f t="shared" si="587"/>
        <v/>
      </c>
      <c r="F9105" s="18" t="str">
        <f t="shared" si="588"/>
        <v/>
      </c>
      <c r="G9105" s="18" t="str">
        <f t="shared" si="589"/>
        <v/>
      </c>
      <c r="H9105" s="18" t="str">
        <f t="shared" si="590"/>
        <v/>
      </c>
    </row>
    <row r="9106" spans="5:8" x14ac:dyDescent="0.25">
      <c r="E9106" s="18" t="str">
        <f t="shared" si="587"/>
        <v/>
      </c>
      <c r="F9106" s="18" t="str">
        <f t="shared" si="588"/>
        <v/>
      </c>
      <c r="G9106" s="18" t="str">
        <f t="shared" si="589"/>
        <v/>
      </c>
      <c r="H9106" s="18" t="str">
        <f t="shared" si="590"/>
        <v/>
      </c>
    </row>
    <row r="9107" spans="5:8" x14ac:dyDescent="0.25">
      <c r="E9107" s="18" t="str">
        <f t="shared" si="587"/>
        <v/>
      </c>
      <c r="F9107" s="18" t="str">
        <f t="shared" si="588"/>
        <v/>
      </c>
      <c r="G9107" s="18" t="str">
        <f t="shared" si="589"/>
        <v/>
      </c>
      <c r="H9107" s="18" t="str">
        <f t="shared" si="590"/>
        <v/>
      </c>
    </row>
    <row r="9108" spans="5:8" x14ac:dyDescent="0.25">
      <c r="E9108" s="18" t="str">
        <f t="shared" si="587"/>
        <v/>
      </c>
      <c r="F9108" s="18" t="str">
        <f t="shared" si="588"/>
        <v/>
      </c>
      <c r="G9108" s="18" t="str">
        <f t="shared" si="589"/>
        <v/>
      </c>
      <c r="H9108" s="18" t="str">
        <f t="shared" si="590"/>
        <v/>
      </c>
    </row>
    <row r="9109" spans="5:8" x14ac:dyDescent="0.25">
      <c r="E9109" s="18" t="str">
        <f t="shared" si="587"/>
        <v/>
      </c>
      <c r="F9109" s="18" t="str">
        <f t="shared" si="588"/>
        <v/>
      </c>
      <c r="G9109" s="18" t="str">
        <f t="shared" si="589"/>
        <v/>
      </c>
      <c r="H9109" s="18" t="str">
        <f t="shared" si="590"/>
        <v/>
      </c>
    </row>
    <row r="9110" spans="5:8" x14ac:dyDescent="0.25">
      <c r="E9110" s="18" t="str">
        <f t="shared" si="587"/>
        <v/>
      </c>
      <c r="F9110" s="18" t="str">
        <f t="shared" si="588"/>
        <v/>
      </c>
      <c r="G9110" s="18" t="str">
        <f t="shared" si="589"/>
        <v/>
      </c>
      <c r="H9110" s="18" t="str">
        <f t="shared" si="590"/>
        <v/>
      </c>
    </row>
    <row r="9111" spans="5:8" x14ac:dyDescent="0.25">
      <c r="E9111" s="18" t="str">
        <f t="shared" si="587"/>
        <v/>
      </c>
      <c r="F9111" s="18" t="str">
        <f t="shared" si="588"/>
        <v/>
      </c>
      <c r="G9111" s="18" t="str">
        <f t="shared" si="589"/>
        <v/>
      </c>
      <c r="H9111" s="18" t="str">
        <f t="shared" si="590"/>
        <v/>
      </c>
    </row>
    <row r="9112" spans="5:8" x14ac:dyDescent="0.25">
      <c r="E9112" s="18" t="str">
        <f t="shared" si="587"/>
        <v/>
      </c>
      <c r="F9112" s="18" t="str">
        <f t="shared" si="588"/>
        <v/>
      </c>
      <c r="G9112" s="18" t="str">
        <f t="shared" si="589"/>
        <v/>
      </c>
      <c r="H9112" s="18" t="str">
        <f t="shared" si="590"/>
        <v/>
      </c>
    </row>
    <row r="9113" spans="5:8" x14ac:dyDescent="0.25">
      <c r="E9113" s="18" t="str">
        <f t="shared" si="587"/>
        <v/>
      </c>
      <c r="F9113" s="18" t="str">
        <f t="shared" si="588"/>
        <v/>
      </c>
      <c r="G9113" s="18" t="str">
        <f t="shared" si="589"/>
        <v/>
      </c>
      <c r="H9113" s="18" t="str">
        <f t="shared" si="590"/>
        <v/>
      </c>
    </row>
    <row r="9114" spans="5:8" x14ac:dyDescent="0.25">
      <c r="E9114" s="18" t="str">
        <f t="shared" si="587"/>
        <v/>
      </c>
      <c r="F9114" s="18" t="str">
        <f t="shared" si="588"/>
        <v/>
      </c>
      <c r="G9114" s="18" t="str">
        <f t="shared" si="589"/>
        <v/>
      </c>
      <c r="H9114" s="18" t="str">
        <f t="shared" si="590"/>
        <v/>
      </c>
    </row>
    <row r="9115" spans="5:8" x14ac:dyDescent="0.25">
      <c r="E9115" s="18" t="str">
        <f t="shared" si="587"/>
        <v/>
      </c>
      <c r="F9115" s="18" t="str">
        <f t="shared" si="588"/>
        <v/>
      </c>
      <c r="G9115" s="18" t="str">
        <f t="shared" si="589"/>
        <v/>
      </c>
      <c r="H9115" s="18" t="str">
        <f t="shared" si="590"/>
        <v/>
      </c>
    </row>
    <row r="9116" spans="5:8" x14ac:dyDescent="0.25">
      <c r="E9116" s="18" t="str">
        <f t="shared" si="587"/>
        <v/>
      </c>
      <c r="F9116" s="18" t="str">
        <f t="shared" si="588"/>
        <v/>
      </c>
      <c r="G9116" s="18" t="str">
        <f t="shared" si="589"/>
        <v/>
      </c>
      <c r="H9116" s="18" t="str">
        <f t="shared" si="590"/>
        <v/>
      </c>
    </row>
    <row r="9117" spans="5:8" x14ac:dyDescent="0.25">
      <c r="E9117" s="18" t="str">
        <f t="shared" si="587"/>
        <v/>
      </c>
      <c r="F9117" s="18" t="str">
        <f t="shared" si="588"/>
        <v/>
      </c>
      <c r="G9117" s="18" t="str">
        <f t="shared" si="589"/>
        <v/>
      </c>
      <c r="H9117" s="18" t="str">
        <f t="shared" si="590"/>
        <v/>
      </c>
    </row>
    <row r="9118" spans="5:8" x14ac:dyDescent="0.25">
      <c r="E9118" s="18" t="str">
        <f t="shared" si="587"/>
        <v/>
      </c>
      <c r="F9118" s="18" t="str">
        <f t="shared" si="588"/>
        <v/>
      </c>
      <c r="G9118" s="18" t="str">
        <f t="shared" si="589"/>
        <v/>
      </c>
      <c r="H9118" s="18" t="str">
        <f t="shared" si="590"/>
        <v/>
      </c>
    </row>
    <row r="9119" spans="5:8" x14ac:dyDescent="0.25">
      <c r="E9119" s="18" t="str">
        <f t="shared" si="587"/>
        <v/>
      </c>
      <c r="F9119" s="18" t="str">
        <f t="shared" si="588"/>
        <v/>
      </c>
      <c r="G9119" s="18" t="str">
        <f t="shared" si="589"/>
        <v/>
      </c>
      <c r="H9119" s="18" t="str">
        <f t="shared" si="590"/>
        <v/>
      </c>
    </row>
    <row r="9120" spans="5:8" x14ac:dyDescent="0.25">
      <c r="E9120" s="18" t="str">
        <f t="shared" si="587"/>
        <v/>
      </c>
      <c r="F9120" s="18" t="str">
        <f t="shared" si="588"/>
        <v/>
      </c>
      <c r="G9120" s="18" t="str">
        <f t="shared" si="589"/>
        <v/>
      </c>
      <c r="H9120" s="18" t="str">
        <f t="shared" si="590"/>
        <v/>
      </c>
    </row>
    <row r="9121" spans="5:8" x14ac:dyDescent="0.25">
      <c r="E9121" s="18" t="str">
        <f t="shared" si="587"/>
        <v/>
      </c>
      <c r="F9121" s="18" t="str">
        <f t="shared" si="588"/>
        <v/>
      </c>
      <c r="G9121" s="18" t="str">
        <f t="shared" si="589"/>
        <v/>
      </c>
      <c r="H9121" s="18" t="str">
        <f t="shared" si="590"/>
        <v/>
      </c>
    </row>
    <row r="9122" spans="5:8" x14ac:dyDescent="0.25">
      <c r="E9122" s="18" t="str">
        <f t="shared" si="587"/>
        <v/>
      </c>
      <c r="F9122" s="18" t="str">
        <f t="shared" si="588"/>
        <v/>
      </c>
      <c r="G9122" s="18" t="str">
        <f t="shared" si="589"/>
        <v/>
      </c>
      <c r="H9122" s="18" t="str">
        <f t="shared" si="590"/>
        <v/>
      </c>
    </row>
    <row r="9123" spans="5:8" x14ac:dyDescent="0.25">
      <c r="E9123" s="18" t="str">
        <f t="shared" si="587"/>
        <v/>
      </c>
      <c r="F9123" s="18" t="str">
        <f t="shared" si="588"/>
        <v/>
      </c>
      <c r="G9123" s="18" t="str">
        <f t="shared" si="589"/>
        <v/>
      </c>
      <c r="H9123" s="18" t="str">
        <f t="shared" si="590"/>
        <v/>
      </c>
    </row>
    <row r="9124" spans="5:8" x14ac:dyDescent="0.25">
      <c r="E9124" s="18" t="str">
        <f t="shared" si="587"/>
        <v/>
      </c>
      <c r="F9124" s="18" t="str">
        <f t="shared" si="588"/>
        <v/>
      </c>
      <c r="G9124" s="18" t="str">
        <f t="shared" si="589"/>
        <v/>
      </c>
      <c r="H9124" s="18" t="str">
        <f t="shared" si="590"/>
        <v/>
      </c>
    </row>
    <row r="9125" spans="5:8" x14ac:dyDescent="0.25">
      <c r="E9125" s="18" t="str">
        <f t="shared" si="587"/>
        <v/>
      </c>
      <c r="F9125" s="18" t="str">
        <f t="shared" si="588"/>
        <v/>
      </c>
      <c r="G9125" s="18" t="str">
        <f t="shared" si="589"/>
        <v/>
      </c>
      <c r="H9125" s="18" t="str">
        <f t="shared" si="590"/>
        <v/>
      </c>
    </row>
    <row r="9126" spans="5:8" x14ac:dyDescent="0.25">
      <c r="E9126" s="18" t="str">
        <f t="shared" si="587"/>
        <v/>
      </c>
      <c r="F9126" s="18" t="str">
        <f t="shared" si="588"/>
        <v/>
      </c>
      <c r="G9126" s="18" t="str">
        <f t="shared" si="589"/>
        <v/>
      </c>
      <c r="H9126" s="18" t="str">
        <f t="shared" si="590"/>
        <v/>
      </c>
    </row>
    <row r="9127" spans="5:8" x14ac:dyDescent="0.25">
      <c r="E9127" s="18" t="str">
        <f t="shared" si="587"/>
        <v/>
      </c>
      <c r="F9127" s="18" t="str">
        <f t="shared" si="588"/>
        <v/>
      </c>
      <c r="G9127" s="18" t="str">
        <f t="shared" si="589"/>
        <v/>
      </c>
      <c r="H9127" s="18" t="str">
        <f t="shared" si="590"/>
        <v/>
      </c>
    </row>
    <row r="9128" spans="5:8" x14ac:dyDescent="0.25">
      <c r="E9128" s="18" t="str">
        <f t="shared" si="587"/>
        <v/>
      </c>
      <c r="F9128" s="18" t="str">
        <f t="shared" si="588"/>
        <v/>
      </c>
      <c r="G9128" s="18" t="str">
        <f t="shared" si="589"/>
        <v/>
      </c>
      <c r="H9128" s="18" t="str">
        <f t="shared" si="590"/>
        <v/>
      </c>
    </row>
    <row r="9129" spans="5:8" x14ac:dyDescent="0.25">
      <c r="E9129" s="18" t="str">
        <f t="shared" si="587"/>
        <v/>
      </c>
      <c r="F9129" s="18" t="str">
        <f t="shared" si="588"/>
        <v/>
      </c>
      <c r="G9129" s="18" t="str">
        <f t="shared" si="589"/>
        <v/>
      </c>
      <c r="H9129" s="18" t="str">
        <f t="shared" si="590"/>
        <v/>
      </c>
    </row>
    <row r="9130" spans="5:8" x14ac:dyDescent="0.25">
      <c r="E9130" s="18" t="str">
        <f t="shared" si="587"/>
        <v/>
      </c>
      <c r="F9130" s="18" t="str">
        <f t="shared" si="588"/>
        <v/>
      </c>
      <c r="G9130" s="18" t="str">
        <f t="shared" si="589"/>
        <v/>
      </c>
      <c r="H9130" s="18" t="str">
        <f t="shared" si="590"/>
        <v/>
      </c>
    </row>
    <row r="9131" spans="5:8" x14ac:dyDescent="0.25">
      <c r="E9131" s="18" t="str">
        <f t="shared" si="587"/>
        <v/>
      </c>
      <c r="F9131" s="18" t="str">
        <f t="shared" si="588"/>
        <v/>
      </c>
      <c r="G9131" s="18" t="str">
        <f t="shared" si="589"/>
        <v/>
      </c>
      <c r="H9131" s="18" t="str">
        <f t="shared" si="590"/>
        <v/>
      </c>
    </row>
    <row r="9132" spans="5:8" x14ac:dyDescent="0.25">
      <c r="E9132" s="18" t="str">
        <f t="shared" si="587"/>
        <v/>
      </c>
      <c r="F9132" s="18" t="str">
        <f t="shared" si="588"/>
        <v/>
      </c>
      <c r="G9132" s="18" t="str">
        <f t="shared" si="589"/>
        <v/>
      </c>
      <c r="H9132" s="18" t="str">
        <f t="shared" si="590"/>
        <v/>
      </c>
    </row>
    <row r="9133" spans="5:8" x14ac:dyDescent="0.25">
      <c r="E9133" s="18" t="str">
        <f t="shared" si="587"/>
        <v/>
      </c>
      <c r="F9133" s="18" t="str">
        <f t="shared" si="588"/>
        <v/>
      </c>
      <c r="G9133" s="18" t="str">
        <f t="shared" si="589"/>
        <v/>
      </c>
      <c r="H9133" s="18" t="str">
        <f t="shared" si="590"/>
        <v/>
      </c>
    </row>
    <row r="9134" spans="5:8" x14ac:dyDescent="0.25">
      <c r="E9134" s="18" t="str">
        <f t="shared" si="587"/>
        <v/>
      </c>
      <c r="F9134" s="18" t="str">
        <f t="shared" si="588"/>
        <v/>
      </c>
      <c r="G9134" s="18" t="str">
        <f t="shared" si="589"/>
        <v/>
      </c>
      <c r="H9134" s="18" t="str">
        <f t="shared" si="590"/>
        <v/>
      </c>
    </row>
    <row r="9135" spans="5:8" x14ac:dyDescent="0.25">
      <c r="E9135" s="18" t="str">
        <f t="shared" si="587"/>
        <v/>
      </c>
      <c r="F9135" s="18" t="str">
        <f t="shared" si="588"/>
        <v/>
      </c>
      <c r="G9135" s="18" t="str">
        <f t="shared" si="589"/>
        <v/>
      </c>
      <c r="H9135" s="18" t="str">
        <f t="shared" si="590"/>
        <v/>
      </c>
    </row>
    <row r="9136" spans="5:8" x14ac:dyDescent="0.25">
      <c r="E9136" s="18" t="str">
        <f t="shared" si="587"/>
        <v/>
      </c>
      <c r="F9136" s="18" t="str">
        <f t="shared" si="588"/>
        <v/>
      </c>
      <c r="G9136" s="18" t="str">
        <f t="shared" si="589"/>
        <v/>
      </c>
      <c r="H9136" s="18" t="str">
        <f t="shared" si="590"/>
        <v/>
      </c>
    </row>
    <row r="9137" spans="5:8" x14ac:dyDescent="0.25">
      <c r="E9137" s="18" t="str">
        <f t="shared" si="587"/>
        <v/>
      </c>
      <c r="F9137" s="18" t="str">
        <f t="shared" si="588"/>
        <v/>
      </c>
      <c r="G9137" s="18" t="str">
        <f t="shared" si="589"/>
        <v/>
      </c>
      <c r="H9137" s="18" t="str">
        <f t="shared" si="590"/>
        <v/>
      </c>
    </row>
    <row r="9138" spans="5:8" x14ac:dyDescent="0.25">
      <c r="E9138" s="18" t="str">
        <f t="shared" si="587"/>
        <v/>
      </c>
      <c r="F9138" s="18" t="str">
        <f t="shared" si="588"/>
        <v/>
      </c>
      <c r="G9138" s="18" t="str">
        <f t="shared" si="589"/>
        <v/>
      </c>
      <c r="H9138" s="18" t="str">
        <f t="shared" si="590"/>
        <v/>
      </c>
    </row>
    <row r="9139" spans="5:8" x14ac:dyDescent="0.25">
      <c r="E9139" s="18" t="str">
        <f t="shared" si="587"/>
        <v/>
      </c>
      <c r="F9139" s="18" t="str">
        <f t="shared" si="588"/>
        <v/>
      </c>
      <c r="G9139" s="18" t="str">
        <f t="shared" si="589"/>
        <v/>
      </c>
      <c r="H9139" s="18" t="str">
        <f t="shared" si="590"/>
        <v/>
      </c>
    </row>
    <row r="9140" spans="5:8" x14ac:dyDescent="0.25">
      <c r="E9140" s="18" t="str">
        <f t="shared" si="587"/>
        <v/>
      </c>
      <c r="F9140" s="18" t="str">
        <f t="shared" si="588"/>
        <v/>
      </c>
      <c r="G9140" s="18" t="str">
        <f t="shared" si="589"/>
        <v/>
      </c>
      <c r="H9140" s="18" t="str">
        <f t="shared" si="590"/>
        <v/>
      </c>
    </row>
    <row r="9141" spans="5:8" x14ac:dyDescent="0.25">
      <c r="E9141" s="18" t="str">
        <f t="shared" si="587"/>
        <v/>
      </c>
      <c r="F9141" s="18" t="str">
        <f t="shared" si="588"/>
        <v/>
      </c>
      <c r="G9141" s="18" t="str">
        <f t="shared" si="589"/>
        <v/>
      </c>
      <c r="H9141" s="18" t="str">
        <f t="shared" si="590"/>
        <v/>
      </c>
    </row>
    <row r="9142" spans="5:8" x14ac:dyDescent="0.25">
      <c r="E9142" s="18" t="str">
        <f t="shared" si="587"/>
        <v/>
      </c>
      <c r="F9142" s="18" t="str">
        <f t="shared" si="588"/>
        <v/>
      </c>
      <c r="G9142" s="18" t="str">
        <f t="shared" si="589"/>
        <v/>
      </c>
      <c r="H9142" s="18" t="str">
        <f t="shared" si="590"/>
        <v/>
      </c>
    </row>
    <row r="9143" spans="5:8" x14ac:dyDescent="0.25">
      <c r="E9143" s="18" t="str">
        <f t="shared" si="587"/>
        <v/>
      </c>
      <c r="F9143" s="18" t="str">
        <f t="shared" si="588"/>
        <v/>
      </c>
      <c r="G9143" s="18" t="str">
        <f t="shared" si="589"/>
        <v/>
      </c>
      <c r="H9143" s="18" t="str">
        <f t="shared" si="590"/>
        <v/>
      </c>
    </row>
    <row r="9144" spans="5:8" x14ac:dyDescent="0.25">
      <c r="E9144" s="18" t="str">
        <f t="shared" si="587"/>
        <v/>
      </c>
      <c r="F9144" s="18" t="str">
        <f t="shared" si="588"/>
        <v/>
      </c>
      <c r="G9144" s="18" t="str">
        <f t="shared" si="589"/>
        <v/>
      </c>
      <c r="H9144" s="18" t="str">
        <f t="shared" si="590"/>
        <v/>
      </c>
    </row>
    <row r="9145" spans="5:8" x14ac:dyDescent="0.25">
      <c r="E9145" s="18" t="str">
        <f t="shared" si="587"/>
        <v/>
      </c>
      <c r="F9145" s="18" t="str">
        <f t="shared" si="588"/>
        <v/>
      </c>
      <c r="G9145" s="18" t="str">
        <f t="shared" si="589"/>
        <v/>
      </c>
      <c r="H9145" s="18" t="str">
        <f t="shared" si="590"/>
        <v/>
      </c>
    </row>
    <row r="9146" spans="5:8" x14ac:dyDescent="0.25">
      <c r="E9146" s="18" t="str">
        <f t="shared" si="587"/>
        <v/>
      </c>
      <c r="F9146" s="18" t="str">
        <f t="shared" si="588"/>
        <v/>
      </c>
      <c r="G9146" s="18" t="str">
        <f t="shared" si="589"/>
        <v/>
      </c>
      <c r="H9146" s="18" t="str">
        <f t="shared" si="590"/>
        <v/>
      </c>
    </row>
    <row r="9147" spans="5:8" x14ac:dyDescent="0.25">
      <c r="E9147" s="18" t="str">
        <f t="shared" si="587"/>
        <v/>
      </c>
      <c r="F9147" s="18" t="str">
        <f t="shared" si="588"/>
        <v/>
      </c>
      <c r="G9147" s="18" t="str">
        <f t="shared" si="589"/>
        <v/>
      </c>
      <c r="H9147" s="18" t="str">
        <f t="shared" si="590"/>
        <v/>
      </c>
    </row>
    <row r="9148" spans="5:8" x14ac:dyDescent="0.25">
      <c r="E9148" s="18" t="str">
        <f t="shared" si="587"/>
        <v/>
      </c>
      <c r="F9148" s="18" t="str">
        <f t="shared" si="588"/>
        <v/>
      </c>
      <c r="G9148" s="18" t="str">
        <f t="shared" si="589"/>
        <v/>
      </c>
      <c r="H9148" s="18" t="str">
        <f t="shared" si="590"/>
        <v/>
      </c>
    </row>
    <row r="9149" spans="5:8" x14ac:dyDescent="0.25">
      <c r="E9149" s="18" t="str">
        <f t="shared" si="587"/>
        <v/>
      </c>
      <c r="F9149" s="18" t="str">
        <f t="shared" si="588"/>
        <v/>
      </c>
      <c r="G9149" s="18" t="str">
        <f t="shared" si="589"/>
        <v/>
      </c>
      <c r="H9149" s="18" t="str">
        <f t="shared" si="590"/>
        <v/>
      </c>
    </row>
    <row r="9150" spans="5:8" x14ac:dyDescent="0.25">
      <c r="E9150" s="18" t="str">
        <f t="shared" si="587"/>
        <v/>
      </c>
      <c r="F9150" s="18" t="str">
        <f t="shared" si="588"/>
        <v/>
      </c>
      <c r="G9150" s="18" t="str">
        <f t="shared" si="589"/>
        <v/>
      </c>
      <c r="H9150" s="18" t="str">
        <f t="shared" si="590"/>
        <v/>
      </c>
    </row>
    <row r="9151" spans="5:8" x14ac:dyDescent="0.25">
      <c r="E9151" s="18" t="str">
        <f t="shared" si="587"/>
        <v/>
      </c>
      <c r="F9151" s="18" t="str">
        <f t="shared" si="588"/>
        <v/>
      </c>
      <c r="G9151" s="18" t="str">
        <f t="shared" si="589"/>
        <v/>
      </c>
      <c r="H9151" s="18" t="str">
        <f t="shared" si="590"/>
        <v/>
      </c>
    </row>
    <row r="9152" spans="5:8" x14ac:dyDescent="0.25">
      <c r="E9152" s="18" t="str">
        <f t="shared" si="587"/>
        <v/>
      </c>
      <c r="F9152" s="18" t="str">
        <f t="shared" si="588"/>
        <v/>
      </c>
      <c r="G9152" s="18" t="str">
        <f t="shared" si="589"/>
        <v/>
      </c>
      <c r="H9152" s="18" t="str">
        <f t="shared" si="590"/>
        <v/>
      </c>
    </row>
    <row r="9153" spans="5:8" x14ac:dyDescent="0.25">
      <c r="E9153" s="18" t="str">
        <f t="shared" si="587"/>
        <v/>
      </c>
      <c r="F9153" s="18" t="str">
        <f t="shared" si="588"/>
        <v/>
      </c>
      <c r="G9153" s="18" t="str">
        <f t="shared" si="589"/>
        <v/>
      </c>
      <c r="H9153" s="18" t="str">
        <f t="shared" si="590"/>
        <v/>
      </c>
    </row>
    <row r="9154" spans="5:8" x14ac:dyDescent="0.25">
      <c r="E9154" s="18" t="str">
        <f t="shared" si="587"/>
        <v/>
      </c>
      <c r="F9154" s="18" t="str">
        <f t="shared" si="588"/>
        <v/>
      </c>
      <c r="G9154" s="18" t="str">
        <f t="shared" si="589"/>
        <v/>
      </c>
      <c r="H9154" s="18" t="str">
        <f t="shared" si="590"/>
        <v/>
      </c>
    </row>
    <row r="9155" spans="5:8" x14ac:dyDescent="0.25">
      <c r="E9155" s="18" t="str">
        <f t="shared" si="587"/>
        <v/>
      </c>
      <c r="F9155" s="18" t="str">
        <f t="shared" si="588"/>
        <v/>
      </c>
      <c r="G9155" s="18" t="str">
        <f t="shared" si="589"/>
        <v/>
      </c>
      <c r="H9155" s="18" t="str">
        <f t="shared" si="590"/>
        <v/>
      </c>
    </row>
    <row r="9156" spans="5:8" x14ac:dyDescent="0.25">
      <c r="E9156" s="18" t="str">
        <f t="shared" si="587"/>
        <v/>
      </c>
      <c r="F9156" s="18" t="str">
        <f t="shared" si="588"/>
        <v/>
      </c>
      <c r="G9156" s="18" t="str">
        <f t="shared" si="589"/>
        <v/>
      </c>
      <c r="H9156" s="18" t="str">
        <f t="shared" si="590"/>
        <v/>
      </c>
    </row>
    <row r="9157" spans="5:8" x14ac:dyDescent="0.25">
      <c r="E9157" s="18" t="str">
        <f t="shared" si="587"/>
        <v/>
      </c>
      <c r="F9157" s="18" t="str">
        <f t="shared" si="588"/>
        <v/>
      </c>
      <c r="G9157" s="18" t="str">
        <f t="shared" si="589"/>
        <v/>
      </c>
      <c r="H9157" s="18" t="str">
        <f t="shared" si="590"/>
        <v/>
      </c>
    </row>
    <row r="9158" spans="5:8" x14ac:dyDescent="0.25">
      <c r="E9158" s="18" t="str">
        <f t="shared" ref="E9158:E9221" si="591">IF($C9158="","",IFERROR(INDEX(ItemPriceCol,MATCH($C9158,ItemName,0)),""))</f>
        <v/>
      </c>
      <c r="F9158" s="18" t="str">
        <f t="shared" ref="F9158:F9221" si="592">IF(OR($D9158="",$E9158=""),"",$D9158*$E9158)</f>
        <v/>
      </c>
      <c r="G9158" s="18" t="str">
        <f t="shared" ref="G9158:G9221" si="593">IF($C9158="","",IFERROR(INDEX(ItemCostCol,MATCH($C9158,ItemName,0)),""))</f>
        <v/>
      </c>
      <c r="H9158" s="18" t="str">
        <f t="shared" ref="H9158:H9221" si="594">IF(OR($F9158="",$G9158=""),"",$F9158-$D9158*$G9158)</f>
        <v/>
      </c>
    </row>
    <row r="9159" spans="5:8" x14ac:dyDescent="0.25">
      <c r="E9159" s="18" t="str">
        <f t="shared" si="591"/>
        <v/>
      </c>
      <c r="F9159" s="18" t="str">
        <f t="shared" si="592"/>
        <v/>
      </c>
      <c r="G9159" s="18" t="str">
        <f t="shared" si="593"/>
        <v/>
      </c>
      <c r="H9159" s="18" t="str">
        <f t="shared" si="594"/>
        <v/>
      </c>
    </row>
    <row r="9160" spans="5:8" x14ac:dyDescent="0.25">
      <c r="E9160" s="18" t="str">
        <f t="shared" si="591"/>
        <v/>
      </c>
      <c r="F9160" s="18" t="str">
        <f t="shared" si="592"/>
        <v/>
      </c>
      <c r="G9160" s="18" t="str">
        <f t="shared" si="593"/>
        <v/>
      </c>
      <c r="H9160" s="18" t="str">
        <f t="shared" si="594"/>
        <v/>
      </c>
    </row>
    <row r="9161" spans="5:8" x14ac:dyDescent="0.25">
      <c r="E9161" s="18" t="str">
        <f t="shared" si="591"/>
        <v/>
      </c>
      <c r="F9161" s="18" t="str">
        <f t="shared" si="592"/>
        <v/>
      </c>
      <c r="G9161" s="18" t="str">
        <f t="shared" si="593"/>
        <v/>
      </c>
      <c r="H9161" s="18" t="str">
        <f t="shared" si="594"/>
        <v/>
      </c>
    </row>
    <row r="9162" spans="5:8" x14ac:dyDescent="0.25">
      <c r="E9162" s="18" t="str">
        <f t="shared" si="591"/>
        <v/>
      </c>
      <c r="F9162" s="18" t="str">
        <f t="shared" si="592"/>
        <v/>
      </c>
      <c r="G9162" s="18" t="str">
        <f t="shared" si="593"/>
        <v/>
      </c>
      <c r="H9162" s="18" t="str">
        <f t="shared" si="594"/>
        <v/>
      </c>
    </row>
    <row r="9163" spans="5:8" x14ac:dyDescent="0.25">
      <c r="E9163" s="18" t="str">
        <f t="shared" si="591"/>
        <v/>
      </c>
      <c r="F9163" s="18" t="str">
        <f t="shared" si="592"/>
        <v/>
      </c>
      <c r="G9163" s="18" t="str">
        <f t="shared" si="593"/>
        <v/>
      </c>
      <c r="H9163" s="18" t="str">
        <f t="shared" si="594"/>
        <v/>
      </c>
    </row>
    <row r="9164" spans="5:8" x14ac:dyDescent="0.25">
      <c r="E9164" s="18" t="str">
        <f t="shared" si="591"/>
        <v/>
      </c>
      <c r="F9164" s="18" t="str">
        <f t="shared" si="592"/>
        <v/>
      </c>
      <c r="G9164" s="18" t="str">
        <f t="shared" si="593"/>
        <v/>
      </c>
      <c r="H9164" s="18" t="str">
        <f t="shared" si="594"/>
        <v/>
      </c>
    </row>
    <row r="9165" spans="5:8" x14ac:dyDescent="0.25">
      <c r="E9165" s="18" t="str">
        <f t="shared" si="591"/>
        <v/>
      </c>
      <c r="F9165" s="18" t="str">
        <f t="shared" si="592"/>
        <v/>
      </c>
      <c r="G9165" s="18" t="str">
        <f t="shared" si="593"/>
        <v/>
      </c>
      <c r="H9165" s="18" t="str">
        <f t="shared" si="594"/>
        <v/>
      </c>
    </row>
    <row r="9166" spans="5:8" x14ac:dyDescent="0.25">
      <c r="E9166" s="18" t="str">
        <f t="shared" si="591"/>
        <v/>
      </c>
      <c r="F9166" s="18" t="str">
        <f t="shared" si="592"/>
        <v/>
      </c>
      <c r="G9166" s="18" t="str">
        <f t="shared" si="593"/>
        <v/>
      </c>
      <c r="H9166" s="18" t="str">
        <f t="shared" si="594"/>
        <v/>
      </c>
    </row>
    <row r="9167" spans="5:8" x14ac:dyDescent="0.25">
      <c r="E9167" s="18" t="str">
        <f t="shared" si="591"/>
        <v/>
      </c>
      <c r="F9167" s="18" t="str">
        <f t="shared" si="592"/>
        <v/>
      </c>
      <c r="G9167" s="18" t="str">
        <f t="shared" si="593"/>
        <v/>
      </c>
      <c r="H9167" s="18" t="str">
        <f t="shared" si="594"/>
        <v/>
      </c>
    </row>
    <row r="9168" spans="5:8" x14ac:dyDescent="0.25">
      <c r="E9168" s="18" t="str">
        <f t="shared" si="591"/>
        <v/>
      </c>
      <c r="F9168" s="18" t="str">
        <f t="shared" si="592"/>
        <v/>
      </c>
      <c r="G9168" s="18" t="str">
        <f t="shared" si="593"/>
        <v/>
      </c>
      <c r="H9168" s="18" t="str">
        <f t="shared" si="594"/>
        <v/>
      </c>
    </row>
    <row r="9169" spans="5:8" x14ac:dyDescent="0.25">
      <c r="E9169" s="18" t="str">
        <f t="shared" si="591"/>
        <v/>
      </c>
      <c r="F9169" s="18" t="str">
        <f t="shared" si="592"/>
        <v/>
      </c>
      <c r="G9169" s="18" t="str">
        <f t="shared" si="593"/>
        <v/>
      </c>
      <c r="H9169" s="18" t="str">
        <f t="shared" si="594"/>
        <v/>
      </c>
    </row>
    <row r="9170" spans="5:8" x14ac:dyDescent="0.25">
      <c r="E9170" s="18" t="str">
        <f t="shared" si="591"/>
        <v/>
      </c>
      <c r="F9170" s="18" t="str">
        <f t="shared" si="592"/>
        <v/>
      </c>
      <c r="G9170" s="18" t="str">
        <f t="shared" si="593"/>
        <v/>
      </c>
      <c r="H9170" s="18" t="str">
        <f t="shared" si="594"/>
        <v/>
      </c>
    </row>
    <row r="9171" spans="5:8" x14ac:dyDescent="0.25">
      <c r="E9171" s="18" t="str">
        <f t="shared" si="591"/>
        <v/>
      </c>
      <c r="F9171" s="18" t="str">
        <f t="shared" si="592"/>
        <v/>
      </c>
      <c r="G9171" s="18" t="str">
        <f t="shared" si="593"/>
        <v/>
      </c>
      <c r="H9171" s="18" t="str">
        <f t="shared" si="594"/>
        <v/>
      </c>
    </row>
    <row r="9172" spans="5:8" x14ac:dyDescent="0.25">
      <c r="E9172" s="18" t="str">
        <f t="shared" si="591"/>
        <v/>
      </c>
      <c r="F9172" s="18" t="str">
        <f t="shared" si="592"/>
        <v/>
      </c>
      <c r="G9172" s="18" t="str">
        <f t="shared" si="593"/>
        <v/>
      </c>
      <c r="H9172" s="18" t="str">
        <f t="shared" si="594"/>
        <v/>
      </c>
    </row>
    <row r="9173" spans="5:8" x14ac:dyDescent="0.25">
      <c r="E9173" s="18" t="str">
        <f t="shared" si="591"/>
        <v/>
      </c>
      <c r="F9173" s="18" t="str">
        <f t="shared" si="592"/>
        <v/>
      </c>
      <c r="G9173" s="18" t="str">
        <f t="shared" si="593"/>
        <v/>
      </c>
      <c r="H9173" s="18" t="str">
        <f t="shared" si="594"/>
        <v/>
      </c>
    </row>
    <row r="9174" spans="5:8" x14ac:dyDescent="0.25">
      <c r="E9174" s="18" t="str">
        <f t="shared" si="591"/>
        <v/>
      </c>
      <c r="F9174" s="18" t="str">
        <f t="shared" si="592"/>
        <v/>
      </c>
      <c r="G9174" s="18" t="str">
        <f t="shared" si="593"/>
        <v/>
      </c>
      <c r="H9174" s="18" t="str">
        <f t="shared" si="594"/>
        <v/>
      </c>
    </row>
    <row r="9175" spans="5:8" x14ac:dyDescent="0.25">
      <c r="E9175" s="18" t="str">
        <f t="shared" si="591"/>
        <v/>
      </c>
      <c r="F9175" s="18" t="str">
        <f t="shared" si="592"/>
        <v/>
      </c>
      <c r="G9175" s="18" t="str">
        <f t="shared" si="593"/>
        <v/>
      </c>
      <c r="H9175" s="18" t="str">
        <f t="shared" si="594"/>
        <v/>
      </c>
    </row>
    <row r="9176" spans="5:8" x14ac:dyDescent="0.25">
      <c r="E9176" s="18" t="str">
        <f t="shared" si="591"/>
        <v/>
      </c>
      <c r="F9176" s="18" t="str">
        <f t="shared" si="592"/>
        <v/>
      </c>
      <c r="G9176" s="18" t="str">
        <f t="shared" si="593"/>
        <v/>
      </c>
      <c r="H9176" s="18" t="str">
        <f t="shared" si="594"/>
        <v/>
      </c>
    </row>
    <row r="9177" spans="5:8" x14ac:dyDescent="0.25">
      <c r="E9177" s="18" t="str">
        <f t="shared" si="591"/>
        <v/>
      </c>
      <c r="F9177" s="18" t="str">
        <f t="shared" si="592"/>
        <v/>
      </c>
      <c r="G9177" s="18" t="str">
        <f t="shared" si="593"/>
        <v/>
      </c>
      <c r="H9177" s="18" t="str">
        <f t="shared" si="594"/>
        <v/>
      </c>
    </row>
    <row r="9178" spans="5:8" x14ac:dyDescent="0.25">
      <c r="E9178" s="18" t="str">
        <f t="shared" si="591"/>
        <v/>
      </c>
      <c r="F9178" s="18" t="str">
        <f t="shared" si="592"/>
        <v/>
      </c>
      <c r="G9178" s="18" t="str">
        <f t="shared" si="593"/>
        <v/>
      </c>
      <c r="H9178" s="18" t="str">
        <f t="shared" si="594"/>
        <v/>
      </c>
    </row>
    <row r="9179" spans="5:8" x14ac:dyDescent="0.25">
      <c r="E9179" s="18" t="str">
        <f t="shared" si="591"/>
        <v/>
      </c>
      <c r="F9179" s="18" t="str">
        <f t="shared" si="592"/>
        <v/>
      </c>
      <c r="G9179" s="18" t="str">
        <f t="shared" si="593"/>
        <v/>
      </c>
      <c r="H9179" s="18" t="str">
        <f t="shared" si="594"/>
        <v/>
      </c>
    </row>
    <row r="9180" spans="5:8" x14ac:dyDescent="0.25">
      <c r="E9180" s="18" t="str">
        <f t="shared" si="591"/>
        <v/>
      </c>
      <c r="F9180" s="18" t="str">
        <f t="shared" si="592"/>
        <v/>
      </c>
      <c r="G9180" s="18" t="str">
        <f t="shared" si="593"/>
        <v/>
      </c>
      <c r="H9180" s="18" t="str">
        <f t="shared" si="594"/>
        <v/>
      </c>
    </row>
    <row r="9181" spans="5:8" x14ac:dyDescent="0.25">
      <c r="E9181" s="18" t="str">
        <f t="shared" si="591"/>
        <v/>
      </c>
      <c r="F9181" s="18" t="str">
        <f t="shared" si="592"/>
        <v/>
      </c>
      <c r="G9181" s="18" t="str">
        <f t="shared" si="593"/>
        <v/>
      </c>
      <c r="H9181" s="18" t="str">
        <f t="shared" si="594"/>
        <v/>
      </c>
    </row>
    <row r="9182" spans="5:8" x14ac:dyDescent="0.25">
      <c r="E9182" s="18" t="str">
        <f t="shared" si="591"/>
        <v/>
      </c>
      <c r="F9182" s="18" t="str">
        <f t="shared" si="592"/>
        <v/>
      </c>
      <c r="G9182" s="18" t="str">
        <f t="shared" si="593"/>
        <v/>
      </c>
      <c r="H9182" s="18" t="str">
        <f t="shared" si="594"/>
        <v/>
      </c>
    </row>
    <row r="9183" spans="5:8" x14ac:dyDescent="0.25">
      <c r="E9183" s="18" t="str">
        <f t="shared" si="591"/>
        <v/>
      </c>
      <c r="F9183" s="18" t="str">
        <f t="shared" si="592"/>
        <v/>
      </c>
      <c r="G9183" s="18" t="str">
        <f t="shared" si="593"/>
        <v/>
      </c>
      <c r="H9183" s="18" t="str">
        <f t="shared" si="594"/>
        <v/>
      </c>
    </row>
    <row r="9184" spans="5:8" x14ac:dyDescent="0.25">
      <c r="E9184" s="18" t="str">
        <f t="shared" si="591"/>
        <v/>
      </c>
      <c r="F9184" s="18" t="str">
        <f t="shared" si="592"/>
        <v/>
      </c>
      <c r="G9184" s="18" t="str">
        <f t="shared" si="593"/>
        <v/>
      </c>
      <c r="H9184" s="18" t="str">
        <f t="shared" si="594"/>
        <v/>
      </c>
    </row>
    <row r="9185" spans="5:8" x14ac:dyDescent="0.25">
      <c r="E9185" s="18" t="str">
        <f t="shared" si="591"/>
        <v/>
      </c>
      <c r="F9185" s="18" t="str">
        <f t="shared" si="592"/>
        <v/>
      </c>
      <c r="G9185" s="18" t="str">
        <f t="shared" si="593"/>
        <v/>
      </c>
      <c r="H9185" s="18" t="str">
        <f t="shared" si="594"/>
        <v/>
      </c>
    </row>
    <row r="9186" spans="5:8" x14ac:dyDescent="0.25">
      <c r="E9186" s="18" t="str">
        <f t="shared" si="591"/>
        <v/>
      </c>
      <c r="F9186" s="18" t="str">
        <f t="shared" si="592"/>
        <v/>
      </c>
      <c r="G9186" s="18" t="str">
        <f t="shared" si="593"/>
        <v/>
      </c>
      <c r="H9186" s="18" t="str">
        <f t="shared" si="594"/>
        <v/>
      </c>
    </row>
    <row r="9187" spans="5:8" x14ac:dyDescent="0.25">
      <c r="E9187" s="18" t="str">
        <f t="shared" si="591"/>
        <v/>
      </c>
      <c r="F9187" s="18" t="str">
        <f t="shared" si="592"/>
        <v/>
      </c>
      <c r="G9187" s="18" t="str">
        <f t="shared" si="593"/>
        <v/>
      </c>
      <c r="H9187" s="18" t="str">
        <f t="shared" si="594"/>
        <v/>
      </c>
    </row>
    <row r="9188" spans="5:8" x14ac:dyDescent="0.25">
      <c r="E9188" s="18" t="str">
        <f t="shared" si="591"/>
        <v/>
      </c>
      <c r="F9188" s="18" t="str">
        <f t="shared" si="592"/>
        <v/>
      </c>
      <c r="G9188" s="18" t="str">
        <f t="shared" si="593"/>
        <v/>
      </c>
      <c r="H9188" s="18" t="str">
        <f t="shared" si="594"/>
        <v/>
      </c>
    </row>
    <row r="9189" spans="5:8" x14ac:dyDescent="0.25">
      <c r="E9189" s="18" t="str">
        <f t="shared" si="591"/>
        <v/>
      </c>
      <c r="F9189" s="18" t="str">
        <f t="shared" si="592"/>
        <v/>
      </c>
      <c r="G9189" s="18" t="str">
        <f t="shared" si="593"/>
        <v/>
      </c>
      <c r="H9189" s="18" t="str">
        <f t="shared" si="594"/>
        <v/>
      </c>
    </row>
    <row r="9190" spans="5:8" x14ac:dyDescent="0.25">
      <c r="E9190" s="18" t="str">
        <f t="shared" si="591"/>
        <v/>
      </c>
      <c r="F9190" s="18" t="str">
        <f t="shared" si="592"/>
        <v/>
      </c>
      <c r="G9190" s="18" t="str">
        <f t="shared" si="593"/>
        <v/>
      </c>
      <c r="H9190" s="18" t="str">
        <f t="shared" si="594"/>
        <v/>
      </c>
    </row>
    <row r="9191" spans="5:8" x14ac:dyDescent="0.25">
      <c r="E9191" s="18" t="str">
        <f t="shared" si="591"/>
        <v/>
      </c>
      <c r="F9191" s="18" t="str">
        <f t="shared" si="592"/>
        <v/>
      </c>
      <c r="G9191" s="18" t="str">
        <f t="shared" si="593"/>
        <v/>
      </c>
      <c r="H9191" s="18" t="str">
        <f t="shared" si="594"/>
        <v/>
      </c>
    </row>
    <row r="9192" spans="5:8" x14ac:dyDescent="0.25">
      <c r="E9192" s="18" t="str">
        <f t="shared" si="591"/>
        <v/>
      </c>
      <c r="F9192" s="18" t="str">
        <f t="shared" si="592"/>
        <v/>
      </c>
      <c r="G9192" s="18" t="str">
        <f t="shared" si="593"/>
        <v/>
      </c>
      <c r="H9192" s="18" t="str">
        <f t="shared" si="594"/>
        <v/>
      </c>
    </row>
    <row r="9193" spans="5:8" x14ac:dyDescent="0.25">
      <c r="E9193" s="18" t="str">
        <f t="shared" si="591"/>
        <v/>
      </c>
      <c r="F9193" s="18" t="str">
        <f t="shared" si="592"/>
        <v/>
      </c>
      <c r="G9193" s="18" t="str">
        <f t="shared" si="593"/>
        <v/>
      </c>
      <c r="H9193" s="18" t="str">
        <f t="shared" si="594"/>
        <v/>
      </c>
    </row>
    <row r="9194" spans="5:8" x14ac:dyDescent="0.25">
      <c r="E9194" s="18" t="str">
        <f t="shared" si="591"/>
        <v/>
      </c>
      <c r="F9194" s="18" t="str">
        <f t="shared" si="592"/>
        <v/>
      </c>
      <c r="G9194" s="18" t="str">
        <f t="shared" si="593"/>
        <v/>
      </c>
      <c r="H9194" s="18" t="str">
        <f t="shared" si="594"/>
        <v/>
      </c>
    </row>
    <row r="9195" spans="5:8" x14ac:dyDescent="0.25">
      <c r="E9195" s="18" t="str">
        <f t="shared" si="591"/>
        <v/>
      </c>
      <c r="F9195" s="18" t="str">
        <f t="shared" si="592"/>
        <v/>
      </c>
      <c r="G9195" s="18" t="str">
        <f t="shared" si="593"/>
        <v/>
      </c>
      <c r="H9195" s="18" t="str">
        <f t="shared" si="594"/>
        <v/>
      </c>
    </row>
    <row r="9196" spans="5:8" x14ac:dyDescent="0.25">
      <c r="E9196" s="18" t="str">
        <f t="shared" si="591"/>
        <v/>
      </c>
      <c r="F9196" s="18" t="str">
        <f t="shared" si="592"/>
        <v/>
      </c>
      <c r="G9196" s="18" t="str">
        <f t="shared" si="593"/>
        <v/>
      </c>
      <c r="H9196" s="18" t="str">
        <f t="shared" si="594"/>
        <v/>
      </c>
    </row>
    <row r="9197" spans="5:8" x14ac:dyDescent="0.25">
      <c r="E9197" s="18" t="str">
        <f t="shared" si="591"/>
        <v/>
      </c>
      <c r="F9197" s="18" t="str">
        <f t="shared" si="592"/>
        <v/>
      </c>
      <c r="G9197" s="18" t="str">
        <f t="shared" si="593"/>
        <v/>
      </c>
      <c r="H9197" s="18" t="str">
        <f t="shared" si="594"/>
        <v/>
      </c>
    </row>
    <row r="9198" spans="5:8" x14ac:dyDescent="0.25">
      <c r="E9198" s="18" t="str">
        <f t="shared" si="591"/>
        <v/>
      </c>
      <c r="F9198" s="18" t="str">
        <f t="shared" si="592"/>
        <v/>
      </c>
      <c r="G9198" s="18" t="str">
        <f t="shared" si="593"/>
        <v/>
      </c>
      <c r="H9198" s="18" t="str">
        <f t="shared" si="594"/>
        <v/>
      </c>
    </row>
    <row r="9199" spans="5:8" x14ac:dyDescent="0.25">
      <c r="E9199" s="18" t="str">
        <f t="shared" si="591"/>
        <v/>
      </c>
      <c r="F9199" s="18" t="str">
        <f t="shared" si="592"/>
        <v/>
      </c>
      <c r="G9199" s="18" t="str">
        <f t="shared" si="593"/>
        <v/>
      </c>
      <c r="H9199" s="18" t="str">
        <f t="shared" si="594"/>
        <v/>
      </c>
    </row>
    <row r="9200" spans="5:8" x14ac:dyDescent="0.25">
      <c r="E9200" s="18" t="str">
        <f t="shared" si="591"/>
        <v/>
      </c>
      <c r="F9200" s="18" t="str">
        <f t="shared" si="592"/>
        <v/>
      </c>
      <c r="G9200" s="18" t="str">
        <f t="shared" si="593"/>
        <v/>
      </c>
      <c r="H9200" s="18" t="str">
        <f t="shared" si="594"/>
        <v/>
      </c>
    </row>
    <row r="9201" spans="5:8" x14ac:dyDescent="0.25">
      <c r="E9201" s="18" t="str">
        <f t="shared" si="591"/>
        <v/>
      </c>
      <c r="F9201" s="18" t="str">
        <f t="shared" si="592"/>
        <v/>
      </c>
      <c r="G9201" s="18" t="str">
        <f t="shared" si="593"/>
        <v/>
      </c>
      <c r="H9201" s="18" t="str">
        <f t="shared" si="594"/>
        <v/>
      </c>
    </row>
    <row r="9202" spans="5:8" x14ac:dyDescent="0.25">
      <c r="E9202" s="18" t="str">
        <f t="shared" si="591"/>
        <v/>
      </c>
      <c r="F9202" s="18" t="str">
        <f t="shared" si="592"/>
        <v/>
      </c>
      <c r="G9202" s="18" t="str">
        <f t="shared" si="593"/>
        <v/>
      </c>
      <c r="H9202" s="18" t="str">
        <f t="shared" si="594"/>
        <v/>
      </c>
    </row>
    <row r="9203" spans="5:8" x14ac:dyDescent="0.25">
      <c r="E9203" s="18" t="str">
        <f t="shared" si="591"/>
        <v/>
      </c>
      <c r="F9203" s="18" t="str">
        <f t="shared" si="592"/>
        <v/>
      </c>
      <c r="G9203" s="18" t="str">
        <f t="shared" si="593"/>
        <v/>
      </c>
      <c r="H9203" s="18" t="str">
        <f t="shared" si="594"/>
        <v/>
      </c>
    </row>
    <row r="9204" spans="5:8" x14ac:dyDescent="0.25">
      <c r="E9204" s="18" t="str">
        <f t="shared" si="591"/>
        <v/>
      </c>
      <c r="F9204" s="18" t="str">
        <f t="shared" si="592"/>
        <v/>
      </c>
      <c r="G9204" s="18" t="str">
        <f t="shared" si="593"/>
        <v/>
      </c>
      <c r="H9204" s="18" t="str">
        <f t="shared" si="594"/>
        <v/>
      </c>
    </row>
    <row r="9205" spans="5:8" x14ac:dyDescent="0.25">
      <c r="E9205" s="18" t="str">
        <f t="shared" si="591"/>
        <v/>
      </c>
      <c r="F9205" s="18" t="str">
        <f t="shared" si="592"/>
        <v/>
      </c>
      <c r="G9205" s="18" t="str">
        <f t="shared" si="593"/>
        <v/>
      </c>
      <c r="H9205" s="18" t="str">
        <f t="shared" si="594"/>
        <v/>
      </c>
    </row>
    <row r="9206" spans="5:8" x14ac:dyDescent="0.25">
      <c r="E9206" s="18" t="str">
        <f t="shared" si="591"/>
        <v/>
      </c>
      <c r="F9206" s="18" t="str">
        <f t="shared" si="592"/>
        <v/>
      </c>
      <c r="G9206" s="18" t="str">
        <f t="shared" si="593"/>
        <v/>
      </c>
      <c r="H9206" s="18" t="str">
        <f t="shared" si="594"/>
        <v/>
      </c>
    </row>
    <row r="9207" spans="5:8" x14ac:dyDescent="0.25">
      <c r="E9207" s="18" t="str">
        <f t="shared" si="591"/>
        <v/>
      </c>
      <c r="F9207" s="18" t="str">
        <f t="shared" si="592"/>
        <v/>
      </c>
      <c r="G9207" s="18" t="str">
        <f t="shared" si="593"/>
        <v/>
      </c>
      <c r="H9207" s="18" t="str">
        <f t="shared" si="594"/>
        <v/>
      </c>
    </row>
    <row r="9208" spans="5:8" x14ac:dyDescent="0.25">
      <c r="E9208" s="18" t="str">
        <f t="shared" si="591"/>
        <v/>
      </c>
      <c r="F9208" s="18" t="str">
        <f t="shared" si="592"/>
        <v/>
      </c>
      <c r="G9208" s="18" t="str">
        <f t="shared" si="593"/>
        <v/>
      </c>
      <c r="H9208" s="18" t="str">
        <f t="shared" si="594"/>
        <v/>
      </c>
    </row>
    <row r="9209" spans="5:8" x14ac:dyDescent="0.25">
      <c r="E9209" s="18" t="str">
        <f t="shared" si="591"/>
        <v/>
      </c>
      <c r="F9209" s="18" t="str">
        <f t="shared" si="592"/>
        <v/>
      </c>
      <c r="G9209" s="18" t="str">
        <f t="shared" si="593"/>
        <v/>
      </c>
      <c r="H9209" s="18" t="str">
        <f t="shared" si="594"/>
        <v/>
      </c>
    </row>
    <row r="9210" spans="5:8" x14ac:dyDescent="0.25">
      <c r="E9210" s="18" t="str">
        <f t="shared" si="591"/>
        <v/>
      </c>
      <c r="F9210" s="18" t="str">
        <f t="shared" si="592"/>
        <v/>
      </c>
      <c r="G9210" s="18" t="str">
        <f t="shared" si="593"/>
        <v/>
      </c>
      <c r="H9210" s="18" t="str">
        <f t="shared" si="594"/>
        <v/>
      </c>
    </row>
    <row r="9211" spans="5:8" x14ac:dyDescent="0.25">
      <c r="E9211" s="18" t="str">
        <f t="shared" si="591"/>
        <v/>
      </c>
      <c r="F9211" s="18" t="str">
        <f t="shared" si="592"/>
        <v/>
      </c>
      <c r="G9211" s="18" t="str">
        <f t="shared" si="593"/>
        <v/>
      </c>
      <c r="H9211" s="18" t="str">
        <f t="shared" si="594"/>
        <v/>
      </c>
    </row>
    <row r="9212" spans="5:8" x14ac:dyDescent="0.25">
      <c r="E9212" s="18" t="str">
        <f t="shared" si="591"/>
        <v/>
      </c>
      <c r="F9212" s="18" t="str">
        <f t="shared" si="592"/>
        <v/>
      </c>
      <c r="G9212" s="18" t="str">
        <f t="shared" si="593"/>
        <v/>
      </c>
      <c r="H9212" s="18" t="str">
        <f t="shared" si="594"/>
        <v/>
      </c>
    </row>
    <row r="9213" spans="5:8" x14ac:dyDescent="0.25">
      <c r="E9213" s="18" t="str">
        <f t="shared" si="591"/>
        <v/>
      </c>
      <c r="F9213" s="18" t="str">
        <f t="shared" si="592"/>
        <v/>
      </c>
      <c r="G9213" s="18" t="str">
        <f t="shared" si="593"/>
        <v/>
      </c>
      <c r="H9213" s="18" t="str">
        <f t="shared" si="594"/>
        <v/>
      </c>
    </row>
    <row r="9214" spans="5:8" x14ac:dyDescent="0.25">
      <c r="E9214" s="18" t="str">
        <f t="shared" si="591"/>
        <v/>
      </c>
      <c r="F9214" s="18" t="str">
        <f t="shared" si="592"/>
        <v/>
      </c>
      <c r="G9214" s="18" t="str">
        <f t="shared" si="593"/>
        <v/>
      </c>
      <c r="H9214" s="18" t="str">
        <f t="shared" si="594"/>
        <v/>
      </c>
    </row>
    <row r="9215" spans="5:8" x14ac:dyDescent="0.25">
      <c r="E9215" s="18" t="str">
        <f t="shared" si="591"/>
        <v/>
      </c>
      <c r="F9215" s="18" t="str">
        <f t="shared" si="592"/>
        <v/>
      </c>
      <c r="G9215" s="18" t="str">
        <f t="shared" si="593"/>
        <v/>
      </c>
      <c r="H9215" s="18" t="str">
        <f t="shared" si="594"/>
        <v/>
      </c>
    </row>
    <row r="9216" spans="5:8" x14ac:dyDescent="0.25">
      <c r="E9216" s="18" t="str">
        <f t="shared" si="591"/>
        <v/>
      </c>
      <c r="F9216" s="18" t="str">
        <f t="shared" si="592"/>
        <v/>
      </c>
      <c r="G9216" s="18" t="str">
        <f t="shared" si="593"/>
        <v/>
      </c>
      <c r="H9216" s="18" t="str">
        <f t="shared" si="594"/>
        <v/>
      </c>
    </row>
    <row r="9217" spans="5:8" x14ac:dyDescent="0.25">
      <c r="E9217" s="18" t="str">
        <f t="shared" si="591"/>
        <v/>
      </c>
      <c r="F9217" s="18" t="str">
        <f t="shared" si="592"/>
        <v/>
      </c>
      <c r="G9217" s="18" t="str">
        <f t="shared" si="593"/>
        <v/>
      </c>
      <c r="H9217" s="18" t="str">
        <f t="shared" si="594"/>
        <v/>
      </c>
    </row>
    <row r="9218" spans="5:8" x14ac:dyDescent="0.25">
      <c r="E9218" s="18" t="str">
        <f t="shared" si="591"/>
        <v/>
      </c>
      <c r="F9218" s="18" t="str">
        <f t="shared" si="592"/>
        <v/>
      </c>
      <c r="G9218" s="18" t="str">
        <f t="shared" si="593"/>
        <v/>
      </c>
      <c r="H9218" s="18" t="str">
        <f t="shared" si="594"/>
        <v/>
      </c>
    </row>
    <row r="9219" spans="5:8" x14ac:dyDescent="0.25">
      <c r="E9219" s="18" t="str">
        <f t="shared" si="591"/>
        <v/>
      </c>
      <c r="F9219" s="18" t="str">
        <f t="shared" si="592"/>
        <v/>
      </c>
      <c r="G9219" s="18" t="str">
        <f t="shared" si="593"/>
        <v/>
      </c>
      <c r="H9219" s="18" t="str">
        <f t="shared" si="594"/>
        <v/>
      </c>
    </row>
    <row r="9220" spans="5:8" x14ac:dyDescent="0.25">
      <c r="E9220" s="18" t="str">
        <f t="shared" si="591"/>
        <v/>
      </c>
      <c r="F9220" s="18" t="str">
        <f t="shared" si="592"/>
        <v/>
      </c>
      <c r="G9220" s="18" t="str">
        <f t="shared" si="593"/>
        <v/>
      </c>
      <c r="H9220" s="18" t="str">
        <f t="shared" si="594"/>
        <v/>
      </c>
    </row>
    <row r="9221" spans="5:8" x14ac:dyDescent="0.25">
      <c r="E9221" s="18" t="str">
        <f t="shared" si="591"/>
        <v/>
      </c>
      <c r="F9221" s="18" t="str">
        <f t="shared" si="592"/>
        <v/>
      </c>
      <c r="G9221" s="18" t="str">
        <f t="shared" si="593"/>
        <v/>
      </c>
      <c r="H9221" s="18" t="str">
        <f t="shared" si="594"/>
        <v/>
      </c>
    </row>
    <row r="9222" spans="5:8" x14ac:dyDescent="0.25">
      <c r="E9222" s="18" t="str">
        <f t="shared" ref="E9222:E9285" si="595">IF($C9222="","",IFERROR(INDEX(ItemPriceCol,MATCH($C9222,ItemName,0)),""))</f>
        <v/>
      </c>
      <c r="F9222" s="18" t="str">
        <f t="shared" ref="F9222:F9285" si="596">IF(OR($D9222="",$E9222=""),"",$D9222*$E9222)</f>
        <v/>
      </c>
      <c r="G9222" s="18" t="str">
        <f t="shared" ref="G9222:G9285" si="597">IF($C9222="","",IFERROR(INDEX(ItemCostCol,MATCH($C9222,ItemName,0)),""))</f>
        <v/>
      </c>
      <c r="H9222" s="18" t="str">
        <f t="shared" ref="H9222:H9285" si="598">IF(OR($F9222="",$G9222=""),"",$F9222-$D9222*$G9222)</f>
        <v/>
      </c>
    </row>
    <row r="9223" spans="5:8" x14ac:dyDescent="0.25">
      <c r="E9223" s="18" t="str">
        <f t="shared" si="595"/>
        <v/>
      </c>
      <c r="F9223" s="18" t="str">
        <f t="shared" si="596"/>
        <v/>
      </c>
      <c r="G9223" s="18" t="str">
        <f t="shared" si="597"/>
        <v/>
      </c>
      <c r="H9223" s="18" t="str">
        <f t="shared" si="598"/>
        <v/>
      </c>
    </row>
    <row r="9224" spans="5:8" x14ac:dyDescent="0.25">
      <c r="E9224" s="18" t="str">
        <f t="shared" si="595"/>
        <v/>
      </c>
      <c r="F9224" s="18" t="str">
        <f t="shared" si="596"/>
        <v/>
      </c>
      <c r="G9224" s="18" t="str">
        <f t="shared" si="597"/>
        <v/>
      </c>
      <c r="H9224" s="18" t="str">
        <f t="shared" si="598"/>
        <v/>
      </c>
    </row>
    <row r="9225" spans="5:8" x14ac:dyDescent="0.25">
      <c r="E9225" s="18" t="str">
        <f t="shared" si="595"/>
        <v/>
      </c>
      <c r="F9225" s="18" t="str">
        <f t="shared" si="596"/>
        <v/>
      </c>
      <c r="G9225" s="18" t="str">
        <f t="shared" si="597"/>
        <v/>
      </c>
      <c r="H9225" s="18" t="str">
        <f t="shared" si="598"/>
        <v/>
      </c>
    </row>
    <row r="9226" spans="5:8" x14ac:dyDescent="0.25">
      <c r="E9226" s="18" t="str">
        <f t="shared" si="595"/>
        <v/>
      </c>
      <c r="F9226" s="18" t="str">
        <f t="shared" si="596"/>
        <v/>
      </c>
      <c r="G9226" s="18" t="str">
        <f t="shared" si="597"/>
        <v/>
      </c>
      <c r="H9226" s="18" t="str">
        <f t="shared" si="598"/>
        <v/>
      </c>
    </row>
    <row r="9227" spans="5:8" x14ac:dyDescent="0.25">
      <c r="E9227" s="18" t="str">
        <f t="shared" si="595"/>
        <v/>
      </c>
      <c r="F9227" s="18" t="str">
        <f t="shared" si="596"/>
        <v/>
      </c>
      <c r="G9227" s="18" t="str">
        <f t="shared" si="597"/>
        <v/>
      </c>
      <c r="H9227" s="18" t="str">
        <f t="shared" si="598"/>
        <v/>
      </c>
    </row>
    <row r="9228" spans="5:8" x14ac:dyDescent="0.25">
      <c r="E9228" s="18" t="str">
        <f t="shared" si="595"/>
        <v/>
      </c>
      <c r="F9228" s="18" t="str">
        <f t="shared" si="596"/>
        <v/>
      </c>
      <c r="G9228" s="18" t="str">
        <f t="shared" si="597"/>
        <v/>
      </c>
      <c r="H9228" s="18" t="str">
        <f t="shared" si="598"/>
        <v/>
      </c>
    </row>
    <row r="9229" spans="5:8" x14ac:dyDescent="0.25">
      <c r="E9229" s="18" t="str">
        <f t="shared" si="595"/>
        <v/>
      </c>
      <c r="F9229" s="18" t="str">
        <f t="shared" si="596"/>
        <v/>
      </c>
      <c r="G9229" s="18" t="str">
        <f t="shared" si="597"/>
        <v/>
      </c>
      <c r="H9229" s="18" t="str">
        <f t="shared" si="598"/>
        <v/>
      </c>
    </row>
    <row r="9230" spans="5:8" x14ac:dyDescent="0.25">
      <c r="E9230" s="18" t="str">
        <f t="shared" si="595"/>
        <v/>
      </c>
      <c r="F9230" s="18" t="str">
        <f t="shared" si="596"/>
        <v/>
      </c>
      <c r="G9230" s="18" t="str">
        <f t="shared" si="597"/>
        <v/>
      </c>
      <c r="H9230" s="18" t="str">
        <f t="shared" si="598"/>
        <v/>
      </c>
    </row>
    <row r="9231" spans="5:8" x14ac:dyDescent="0.25">
      <c r="E9231" s="18" t="str">
        <f t="shared" si="595"/>
        <v/>
      </c>
      <c r="F9231" s="18" t="str">
        <f t="shared" si="596"/>
        <v/>
      </c>
      <c r="G9231" s="18" t="str">
        <f t="shared" si="597"/>
        <v/>
      </c>
      <c r="H9231" s="18" t="str">
        <f t="shared" si="598"/>
        <v/>
      </c>
    </row>
    <row r="9232" spans="5:8" x14ac:dyDescent="0.25">
      <c r="E9232" s="18" t="str">
        <f t="shared" si="595"/>
        <v/>
      </c>
      <c r="F9232" s="18" t="str">
        <f t="shared" si="596"/>
        <v/>
      </c>
      <c r="G9232" s="18" t="str">
        <f t="shared" si="597"/>
        <v/>
      </c>
      <c r="H9232" s="18" t="str">
        <f t="shared" si="598"/>
        <v/>
      </c>
    </row>
    <row r="9233" spans="5:8" x14ac:dyDescent="0.25">
      <c r="E9233" s="18" t="str">
        <f t="shared" si="595"/>
        <v/>
      </c>
      <c r="F9233" s="18" t="str">
        <f t="shared" si="596"/>
        <v/>
      </c>
      <c r="G9233" s="18" t="str">
        <f t="shared" si="597"/>
        <v/>
      </c>
      <c r="H9233" s="18" t="str">
        <f t="shared" si="598"/>
        <v/>
      </c>
    </row>
    <row r="9234" spans="5:8" x14ac:dyDescent="0.25">
      <c r="E9234" s="18" t="str">
        <f t="shared" si="595"/>
        <v/>
      </c>
      <c r="F9234" s="18" t="str">
        <f t="shared" si="596"/>
        <v/>
      </c>
      <c r="G9234" s="18" t="str">
        <f t="shared" si="597"/>
        <v/>
      </c>
      <c r="H9234" s="18" t="str">
        <f t="shared" si="598"/>
        <v/>
      </c>
    </row>
    <row r="9235" spans="5:8" x14ac:dyDescent="0.25">
      <c r="E9235" s="18" t="str">
        <f t="shared" si="595"/>
        <v/>
      </c>
      <c r="F9235" s="18" t="str">
        <f t="shared" si="596"/>
        <v/>
      </c>
      <c r="G9235" s="18" t="str">
        <f t="shared" si="597"/>
        <v/>
      </c>
      <c r="H9235" s="18" t="str">
        <f t="shared" si="598"/>
        <v/>
      </c>
    </row>
    <row r="9236" spans="5:8" x14ac:dyDescent="0.25">
      <c r="E9236" s="18" t="str">
        <f t="shared" si="595"/>
        <v/>
      </c>
      <c r="F9236" s="18" t="str">
        <f t="shared" si="596"/>
        <v/>
      </c>
      <c r="G9236" s="18" t="str">
        <f t="shared" si="597"/>
        <v/>
      </c>
      <c r="H9236" s="18" t="str">
        <f t="shared" si="598"/>
        <v/>
      </c>
    </row>
    <row r="9237" spans="5:8" x14ac:dyDescent="0.25">
      <c r="E9237" s="18" t="str">
        <f t="shared" si="595"/>
        <v/>
      </c>
      <c r="F9237" s="18" t="str">
        <f t="shared" si="596"/>
        <v/>
      </c>
      <c r="G9237" s="18" t="str">
        <f t="shared" si="597"/>
        <v/>
      </c>
      <c r="H9237" s="18" t="str">
        <f t="shared" si="598"/>
        <v/>
      </c>
    </row>
    <row r="9238" spans="5:8" x14ac:dyDescent="0.25">
      <c r="E9238" s="18" t="str">
        <f t="shared" si="595"/>
        <v/>
      </c>
      <c r="F9238" s="18" t="str">
        <f t="shared" si="596"/>
        <v/>
      </c>
      <c r="G9238" s="18" t="str">
        <f t="shared" si="597"/>
        <v/>
      </c>
      <c r="H9238" s="18" t="str">
        <f t="shared" si="598"/>
        <v/>
      </c>
    </row>
    <row r="9239" spans="5:8" x14ac:dyDescent="0.25">
      <c r="E9239" s="18" t="str">
        <f t="shared" si="595"/>
        <v/>
      </c>
      <c r="F9239" s="18" t="str">
        <f t="shared" si="596"/>
        <v/>
      </c>
      <c r="G9239" s="18" t="str">
        <f t="shared" si="597"/>
        <v/>
      </c>
      <c r="H9239" s="18" t="str">
        <f t="shared" si="598"/>
        <v/>
      </c>
    </row>
    <row r="9240" spans="5:8" x14ac:dyDescent="0.25">
      <c r="E9240" s="18" t="str">
        <f t="shared" si="595"/>
        <v/>
      </c>
      <c r="F9240" s="18" t="str">
        <f t="shared" si="596"/>
        <v/>
      </c>
      <c r="G9240" s="18" t="str">
        <f t="shared" si="597"/>
        <v/>
      </c>
      <c r="H9240" s="18" t="str">
        <f t="shared" si="598"/>
        <v/>
      </c>
    </row>
    <row r="9241" spans="5:8" x14ac:dyDescent="0.25">
      <c r="E9241" s="18" t="str">
        <f t="shared" si="595"/>
        <v/>
      </c>
      <c r="F9241" s="18" t="str">
        <f t="shared" si="596"/>
        <v/>
      </c>
      <c r="G9241" s="18" t="str">
        <f t="shared" si="597"/>
        <v/>
      </c>
      <c r="H9241" s="18" t="str">
        <f t="shared" si="598"/>
        <v/>
      </c>
    </row>
    <row r="9242" spans="5:8" x14ac:dyDescent="0.25">
      <c r="E9242" s="18" t="str">
        <f t="shared" si="595"/>
        <v/>
      </c>
      <c r="F9242" s="18" t="str">
        <f t="shared" si="596"/>
        <v/>
      </c>
      <c r="G9242" s="18" t="str">
        <f t="shared" si="597"/>
        <v/>
      </c>
      <c r="H9242" s="18" t="str">
        <f t="shared" si="598"/>
        <v/>
      </c>
    </row>
    <row r="9243" spans="5:8" x14ac:dyDescent="0.25">
      <c r="E9243" s="18" t="str">
        <f t="shared" si="595"/>
        <v/>
      </c>
      <c r="F9243" s="18" t="str">
        <f t="shared" si="596"/>
        <v/>
      </c>
      <c r="G9243" s="18" t="str">
        <f t="shared" si="597"/>
        <v/>
      </c>
      <c r="H9243" s="18" t="str">
        <f t="shared" si="598"/>
        <v/>
      </c>
    </row>
    <row r="9244" spans="5:8" x14ac:dyDescent="0.25">
      <c r="E9244" s="18" t="str">
        <f t="shared" si="595"/>
        <v/>
      </c>
      <c r="F9244" s="18" t="str">
        <f t="shared" si="596"/>
        <v/>
      </c>
      <c r="G9244" s="18" t="str">
        <f t="shared" si="597"/>
        <v/>
      </c>
      <c r="H9244" s="18" t="str">
        <f t="shared" si="598"/>
        <v/>
      </c>
    </row>
    <row r="9245" spans="5:8" x14ac:dyDescent="0.25">
      <c r="E9245" s="18" t="str">
        <f t="shared" si="595"/>
        <v/>
      </c>
      <c r="F9245" s="18" t="str">
        <f t="shared" si="596"/>
        <v/>
      </c>
      <c r="G9245" s="18" t="str">
        <f t="shared" si="597"/>
        <v/>
      </c>
      <c r="H9245" s="18" t="str">
        <f t="shared" si="598"/>
        <v/>
      </c>
    </row>
    <row r="9246" spans="5:8" x14ac:dyDescent="0.25">
      <c r="E9246" s="18" t="str">
        <f t="shared" si="595"/>
        <v/>
      </c>
      <c r="F9246" s="18" t="str">
        <f t="shared" si="596"/>
        <v/>
      </c>
      <c r="G9246" s="18" t="str">
        <f t="shared" si="597"/>
        <v/>
      </c>
      <c r="H9246" s="18" t="str">
        <f t="shared" si="598"/>
        <v/>
      </c>
    </row>
    <row r="9247" spans="5:8" x14ac:dyDescent="0.25">
      <c r="E9247" s="18" t="str">
        <f t="shared" si="595"/>
        <v/>
      </c>
      <c r="F9247" s="18" t="str">
        <f t="shared" si="596"/>
        <v/>
      </c>
      <c r="G9247" s="18" t="str">
        <f t="shared" si="597"/>
        <v/>
      </c>
      <c r="H9247" s="18" t="str">
        <f t="shared" si="598"/>
        <v/>
      </c>
    </row>
    <row r="9248" spans="5:8" x14ac:dyDescent="0.25">
      <c r="E9248" s="18" t="str">
        <f t="shared" si="595"/>
        <v/>
      </c>
      <c r="F9248" s="18" t="str">
        <f t="shared" si="596"/>
        <v/>
      </c>
      <c r="G9248" s="18" t="str">
        <f t="shared" si="597"/>
        <v/>
      </c>
      <c r="H9248" s="18" t="str">
        <f t="shared" si="598"/>
        <v/>
      </c>
    </row>
    <row r="9249" spans="5:8" x14ac:dyDescent="0.25">
      <c r="E9249" s="18" t="str">
        <f t="shared" si="595"/>
        <v/>
      </c>
      <c r="F9249" s="18" t="str">
        <f t="shared" si="596"/>
        <v/>
      </c>
      <c r="G9249" s="18" t="str">
        <f t="shared" si="597"/>
        <v/>
      </c>
      <c r="H9249" s="18" t="str">
        <f t="shared" si="598"/>
        <v/>
      </c>
    </row>
    <row r="9250" spans="5:8" x14ac:dyDescent="0.25">
      <c r="E9250" s="18" t="str">
        <f t="shared" si="595"/>
        <v/>
      </c>
      <c r="F9250" s="18" t="str">
        <f t="shared" si="596"/>
        <v/>
      </c>
      <c r="G9250" s="18" t="str">
        <f t="shared" si="597"/>
        <v/>
      </c>
      <c r="H9250" s="18" t="str">
        <f t="shared" si="598"/>
        <v/>
      </c>
    </row>
    <row r="9251" spans="5:8" x14ac:dyDescent="0.25">
      <c r="E9251" s="18" t="str">
        <f t="shared" si="595"/>
        <v/>
      </c>
      <c r="F9251" s="18" t="str">
        <f t="shared" si="596"/>
        <v/>
      </c>
      <c r="G9251" s="18" t="str">
        <f t="shared" si="597"/>
        <v/>
      </c>
      <c r="H9251" s="18" t="str">
        <f t="shared" si="598"/>
        <v/>
      </c>
    </row>
    <row r="9252" spans="5:8" x14ac:dyDescent="0.25">
      <c r="E9252" s="18" t="str">
        <f t="shared" si="595"/>
        <v/>
      </c>
      <c r="F9252" s="18" t="str">
        <f t="shared" si="596"/>
        <v/>
      </c>
      <c r="G9252" s="18" t="str">
        <f t="shared" si="597"/>
        <v/>
      </c>
      <c r="H9252" s="18" t="str">
        <f t="shared" si="598"/>
        <v/>
      </c>
    </row>
    <row r="9253" spans="5:8" x14ac:dyDescent="0.25">
      <c r="E9253" s="18" t="str">
        <f t="shared" si="595"/>
        <v/>
      </c>
      <c r="F9253" s="18" t="str">
        <f t="shared" si="596"/>
        <v/>
      </c>
      <c r="G9253" s="18" t="str">
        <f t="shared" si="597"/>
        <v/>
      </c>
      <c r="H9253" s="18" t="str">
        <f t="shared" si="598"/>
        <v/>
      </c>
    </row>
    <row r="9254" spans="5:8" x14ac:dyDescent="0.25">
      <c r="E9254" s="18" t="str">
        <f t="shared" si="595"/>
        <v/>
      </c>
      <c r="F9254" s="18" t="str">
        <f t="shared" si="596"/>
        <v/>
      </c>
      <c r="G9254" s="18" t="str">
        <f t="shared" si="597"/>
        <v/>
      </c>
      <c r="H9254" s="18" t="str">
        <f t="shared" si="598"/>
        <v/>
      </c>
    </row>
    <row r="9255" spans="5:8" x14ac:dyDescent="0.25">
      <c r="E9255" s="18" t="str">
        <f t="shared" si="595"/>
        <v/>
      </c>
      <c r="F9255" s="18" t="str">
        <f t="shared" si="596"/>
        <v/>
      </c>
      <c r="G9255" s="18" t="str">
        <f t="shared" si="597"/>
        <v/>
      </c>
      <c r="H9255" s="18" t="str">
        <f t="shared" si="598"/>
        <v/>
      </c>
    </row>
    <row r="9256" spans="5:8" x14ac:dyDescent="0.25">
      <c r="E9256" s="18" t="str">
        <f t="shared" si="595"/>
        <v/>
      </c>
      <c r="F9256" s="18" t="str">
        <f t="shared" si="596"/>
        <v/>
      </c>
      <c r="G9256" s="18" t="str">
        <f t="shared" si="597"/>
        <v/>
      </c>
      <c r="H9256" s="18" t="str">
        <f t="shared" si="598"/>
        <v/>
      </c>
    </row>
    <row r="9257" spans="5:8" x14ac:dyDescent="0.25">
      <c r="E9257" s="18" t="str">
        <f t="shared" si="595"/>
        <v/>
      </c>
      <c r="F9257" s="18" t="str">
        <f t="shared" si="596"/>
        <v/>
      </c>
      <c r="G9257" s="18" t="str">
        <f t="shared" si="597"/>
        <v/>
      </c>
      <c r="H9257" s="18" t="str">
        <f t="shared" si="598"/>
        <v/>
      </c>
    </row>
    <row r="9258" spans="5:8" x14ac:dyDescent="0.25">
      <c r="E9258" s="18" t="str">
        <f t="shared" si="595"/>
        <v/>
      </c>
      <c r="F9258" s="18" t="str">
        <f t="shared" si="596"/>
        <v/>
      </c>
      <c r="G9258" s="18" t="str">
        <f t="shared" si="597"/>
        <v/>
      </c>
      <c r="H9258" s="18" t="str">
        <f t="shared" si="598"/>
        <v/>
      </c>
    </row>
    <row r="9259" spans="5:8" x14ac:dyDescent="0.25">
      <c r="E9259" s="18" t="str">
        <f t="shared" si="595"/>
        <v/>
      </c>
      <c r="F9259" s="18" t="str">
        <f t="shared" si="596"/>
        <v/>
      </c>
      <c r="G9259" s="18" t="str">
        <f t="shared" si="597"/>
        <v/>
      </c>
      <c r="H9259" s="18" t="str">
        <f t="shared" si="598"/>
        <v/>
      </c>
    </row>
    <row r="9260" spans="5:8" x14ac:dyDescent="0.25">
      <c r="E9260" s="18" t="str">
        <f t="shared" si="595"/>
        <v/>
      </c>
      <c r="F9260" s="18" t="str">
        <f t="shared" si="596"/>
        <v/>
      </c>
      <c r="G9260" s="18" t="str">
        <f t="shared" si="597"/>
        <v/>
      </c>
      <c r="H9260" s="18" t="str">
        <f t="shared" si="598"/>
        <v/>
      </c>
    </row>
    <row r="9261" spans="5:8" x14ac:dyDescent="0.25">
      <c r="E9261" s="18" t="str">
        <f t="shared" si="595"/>
        <v/>
      </c>
      <c r="F9261" s="18" t="str">
        <f t="shared" si="596"/>
        <v/>
      </c>
      <c r="G9261" s="18" t="str">
        <f t="shared" si="597"/>
        <v/>
      </c>
      <c r="H9261" s="18" t="str">
        <f t="shared" si="598"/>
        <v/>
      </c>
    </row>
    <row r="9262" spans="5:8" x14ac:dyDescent="0.25">
      <c r="E9262" s="18" t="str">
        <f t="shared" si="595"/>
        <v/>
      </c>
      <c r="F9262" s="18" t="str">
        <f t="shared" si="596"/>
        <v/>
      </c>
      <c r="G9262" s="18" t="str">
        <f t="shared" si="597"/>
        <v/>
      </c>
      <c r="H9262" s="18" t="str">
        <f t="shared" si="598"/>
        <v/>
      </c>
    </row>
    <row r="9263" spans="5:8" x14ac:dyDescent="0.25">
      <c r="E9263" s="18" t="str">
        <f t="shared" si="595"/>
        <v/>
      </c>
      <c r="F9263" s="18" t="str">
        <f t="shared" si="596"/>
        <v/>
      </c>
      <c r="G9263" s="18" t="str">
        <f t="shared" si="597"/>
        <v/>
      </c>
      <c r="H9263" s="18" t="str">
        <f t="shared" si="598"/>
        <v/>
      </c>
    </row>
    <row r="9264" spans="5:8" x14ac:dyDescent="0.25">
      <c r="E9264" s="18" t="str">
        <f t="shared" si="595"/>
        <v/>
      </c>
      <c r="F9264" s="18" t="str">
        <f t="shared" si="596"/>
        <v/>
      </c>
      <c r="G9264" s="18" t="str">
        <f t="shared" si="597"/>
        <v/>
      </c>
      <c r="H9264" s="18" t="str">
        <f t="shared" si="598"/>
        <v/>
      </c>
    </row>
    <row r="9265" spans="5:8" x14ac:dyDescent="0.25">
      <c r="E9265" s="18" t="str">
        <f t="shared" si="595"/>
        <v/>
      </c>
      <c r="F9265" s="18" t="str">
        <f t="shared" si="596"/>
        <v/>
      </c>
      <c r="G9265" s="18" t="str">
        <f t="shared" si="597"/>
        <v/>
      </c>
      <c r="H9265" s="18" t="str">
        <f t="shared" si="598"/>
        <v/>
      </c>
    </row>
    <row r="9266" spans="5:8" x14ac:dyDescent="0.25">
      <c r="E9266" s="18" t="str">
        <f t="shared" si="595"/>
        <v/>
      </c>
      <c r="F9266" s="18" t="str">
        <f t="shared" si="596"/>
        <v/>
      </c>
      <c r="G9266" s="18" t="str">
        <f t="shared" si="597"/>
        <v/>
      </c>
      <c r="H9266" s="18" t="str">
        <f t="shared" si="598"/>
        <v/>
      </c>
    </row>
    <row r="9267" spans="5:8" x14ac:dyDescent="0.25">
      <c r="E9267" s="18" t="str">
        <f t="shared" si="595"/>
        <v/>
      </c>
      <c r="F9267" s="18" t="str">
        <f t="shared" si="596"/>
        <v/>
      </c>
      <c r="G9267" s="18" t="str">
        <f t="shared" si="597"/>
        <v/>
      </c>
      <c r="H9267" s="18" t="str">
        <f t="shared" si="598"/>
        <v/>
      </c>
    </row>
    <row r="9268" spans="5:8" x14ac:dyDescent="0.25">
      <c r="E9268" s="18" t="str">
        <f t="shared" si="595"/>
        <v/>
      </c>
      <c r="F9268" s="18" t="str">
        <f t="shared" si="596"/>
        <v/>
      </c>
      <c r="G9268" s="18" t="str">
        <f t="shared" si="597"/>
        <v/>
      </c>
      <c r="H9268" s="18" t="str">
        <f t="shared" si="598"/>
        <v/>
      </c>
    </row>
    <row r="9269" spans="5:8" x14ac:dyDescent="0.25">
      <c r="E9269" s="18" t="str">
        <f t="shared" si="595"/>
        <v/>
      </c>
      <c r="F9269" s="18" t="str">
        <f t="shared" si="596"/>
        <v/>
      </c>
      <c r="G9269" s="18" t="str">
        <f t="shared" si="597"/>
        <v/>
      </c>
      <c r="H9269" s="18" t="str">
        <f t="shared" si="598"/>
        <v/>
      </c>
    </row>
    <row r="9270" spans="5:8" x14ac:dyDescent="0.25">
      <c r="E9270" s="18" t="str">
        <f t="shared" si="595"/>
        <v/>
      </c>
      <c r="F9270" s="18" t="str">
        <f t="shared" si="596"/>
        <v/>
      </c>
      <c r="G9270" s="18" t="str">
        <f t="shared" si="597"/>
        <v/>
      </c>
      <c r="H9270" s="18" t="str">
        <f t="shared" si="598"/>
        <v/>
      </c>
    </row>
    <row r="9271" spans="5:8" x14ac:dyDescent="0.25">
      <c r="E9271" s="18" t="str">
        <f t="shared" si="595"/>
        <v/>
      </c>
      <c r="F9271" s="18" t="str">
        <f t="shared" si="596"/>
        <v/>
      </c>
      <c r="G9271" s="18" t="str">
        <f t="shared" si="597"/>
        <v/>
      </c>
      <c r="H9271" s="18" t="str">
        <f t="shared" si="598"/>
        <v/>
      </c>
    </row>
    <row r="9272" spans="5:8" x14ac:dyDescent="0.25">
      <c r="E9272" s="18" t="str">
        <f t="shared" si="595"/>
        <v/>
      </c>
      <c r="F9272" s="18" t="str">
        <f t="shared" si="596"/>
        <v/>
      </c>
      <c r="G9272" s="18" t="str">
        <f t="shared" si="597"/>
        <v/>
      </c>
      <c r="H9272" s="18" t="str">
        <f t="shared" si="598"/>
        <v/>
      </c>
    </row>
    <row r="9273" spans="5:8" x14ac:dyDescent="0.25">
      <c r="E9273" s="18" t="str">
        <f t="shared" si="595"/>
        <v/>
      </c>
      <c r="F9273" s="18" t="str">
        <f t="shared" si="596"/>
        <v/>
      </c>
      <c r="G9273" s="18" t="str">
        <f t="shared" si="597"/>
        <v/>
      </c>
      <c r="H9273" s="18" t="str">
        <f t="shared" si="598"/>
        <v/>
      </c>
    </row>
    <row r="9274" spans="5:8" x14ac:dyDescent="0.25">
      <c r="E9274" s="18" t="str">
        <f t="shared" si="595"/>
        <v/>
      </c>
      <c r="F9274" s="18" t="str">
        <f t="shared" si="596"/>
        <v/>
      </c>
      <c r="G9274" s="18" t="str">
        <f t="shared" si="597"/>
        <v/>
      </c>
      <c r="H9274" s="18" t="str">
        <f t="shared" si="598"/>
        <v/>
      </c>
    </row>
    <row r="9275" spans="5:8" x14ac:dyDescent="0.25">
      <c r="E9275" s="18" t="str">
        <f t="shared" si="595"/>
        <v/>
      </c>
      <c r="F9275" s="18" t="str">
        <f t="shared" si="596"/>
        <v/>
      </c>
      <c r="G9275" s="18" t="str">
        <f t="shared" si="597"/>
        <v/>
      </c>
      <c r="H9275" s="18" t="str">
        <f t="shared" si="598"/>
        <v/>
      </c>
    </row>
    <row r="9276" spans="5:8" x14ac:dyDescent="0.25">
      <c r="E9276" s="18" t="str">
        <f t="shared" si="595"/>
        <v/>
      </c>
      <c r="F9276" s="18" t="str">
        <f t="shared" si="596"/>
        <v/>
      </c>
      <c r="G9276" s="18" t="str">
        <f t="shared" si="597"/>
        <v/>
      </c>
      <c r="H9276" s="18" t="str">
        <f t="shared" si="598"/>
        <v/>
      </c>
    </row>
    <row r="9277" spans="5:8" x14ac:dyDescent="0.25">
      <c r="E9277" s="18" t="str">
        <f t="shared" si="595"/>
        <v/>
      </c>
      <c r="F9277" s="18" t="str">
        <f t="shared" si="596"/>
        <v/>
      </c>
      <c r="G9277" s="18" t="str">
        <f t="shared" si="597"/>
        <v/>
      </c>
      <c r="H9277" s="18" t="str">
        <f t="shared" si="598"/>
        <v/>
      </c>
    </row>
    <row r="9278" spans="5:8" x14ac:dyDescent="0.25">
      <c r="E9278" s="18" t="str">
        <f t="shared" si="595"/>
        <v/>
      </c>
      <c r="F9278" s="18" t="str">
        <f t="shared" si="596"/>
        <v/>
      </c>
      <c r="G9278" s="18" t="str">
        <f t="shared" si="597"/>
        <v/>
      </c>
      <c r="H9278" s="18" t="str">
        <f t="shared" si="598"/>
        <v/>
      </c>
    </row>
    <row r="9279" spans="5:8" x14ac:dyDescent="0.25">
      <c r="E9279" s="18" t="str">
        <f t="shared" si="595"/>
        <v/>
      </c>
      <c r="F9279" s="18" t="str">
        <f t="shared" si="596"/>
        <v/>
      </c>
      <c r="G9279" s="18" t="str">
        <f t="shared" si="597"/>
        <v/>
      </c>
      <c r="H9279" s="18" t="str">
        <f t="shared" si="598"/>
        <v/>
      </c>
    </row>
    <row r="9280" spans="5:8" x14ac:dyDescent="0.25">
      <c r="E9280" s="18" t="str">
        <f t="shared" si="595"/>
        <v/>
      </c>
      <c r="F9280" s="18" t="str">
        <f t="shared" si="596"/>
        <v/>
      </c>
      <c r="G9280" s="18" t="str">
        <f t="shared" si="597"/>
        <v/>
      </c>
      <c r="H9280" s="18" t="str">
        <f t="shared" si="598"/>
        <v/>
      </c>
    </row>
    <row r="9281" spans="5:8" x14ac:dyDescent="0.25">
      <c r="E9281" s="18" t="str">
        <f t="shared" si="595"/>
        <v/>
      </c>
      <c r="F9281" s="18" t="str">
        <f t="shared" si="596"/>
        <v/>
      </c>
      <c r="G9281" s="18" t="str">
        <f t="shared" si="597"/>
        <v/>
      </c>
      <c r="H9281" s="18" t="str">
        <f t="shared" si="598"/>
        <v/>
      </c>
    </row>
    <row r="9282" spans="5:8" x14ac:dyDescent="0.25">
      <c r="E9282" s="18" t="str">
        <f t="shared" si="595"/>
        <v/>
      </c>
      <c r="F9282" s="18" t="str">
        <f t="shared" si="596"/>
        <v/>
      </c>
      <c r="G9282" s="18" t="str">
        <f t="shared" si="597"/>
        <v/>
      </c>
      <c r="H9282" s="18" t="str">
        <f t="shared" si="598"/>
        <v/>
      </c>
    </row>
    <row r="9283" spans="5:8" x14ac:dyDescent="0.25">
      <c r="E9283" s="18" t="str">
        <f t="shared" si="595"/>
        <v/>
      </c>
      <c r="F9283" s="18" t="str">
        <f t="shared" si="596"/>
        <v/>
      </c>
      <c r="G9283" s="18" t="str">
        <f t="shared" si="597"/>
        <v/>
      </c>
      <c r="H9283" s="18" t="str">
        <f t="shared" si="598"/>
        <v/>
      </c>
    </row>
    <row r="9284" spans="5:8" x14ac:dyDescent="0.25">
      <c r="E9284" s="18" t="str">
        <f t="shared" si="595"/>
        <v/>
      </c>
      <c r="F9284" s="18" t="str">
        <f t="shared" si="596"/>
        <v/>
      </c>
      <c r="G9284" s="18" t="str">
        <f t="shared" si="597"/>
        <v/>
      </c>
      <c r="H9284" s="18" t="str">
        <f t="shared" si="598"/>
        <v/>
      </c>
    </row>
    <row r="9285" spans="5:8" x14ac:dyDescent="0.25">
      <c r="E9285" s="18" t="str">
        <f t="shared" si="595"/>
        <v/>
      </c>
      <c r="F9285" s="18" t="str">
        <f t="shared" si="596"/>
        <v/>
      </c>
      <c r="G9285" s="18" t="str">
        <f t="shared" si="597"/>
        <v/>
      </c>
      <c r="H9285" s="18" t="str">
        <f t="shared" si="598"/>
        <v/>
      </c>
    </row>
    <row r="9286" spans="5:8" x14ac:dyDescent="0.25">
      <c r="E9286" s="18" t="str">
        <f t="shared" ref="E9286:E9349" si="599">IF($C9286="","",IFERROR(INDEX(ItemPriceCol,MATCH($C9286,ItemName,0)),""))</f>
        <v/>
      </c>
      <c r="F9286" s="18" t="str">
        <f t="shared" ref="F9286:F9349" si="600">IF(OR($D9286="",$E9286=""),"",$D9286*$E9286)</f>
        <v/>
      </c>
      <c r="G9286" s="18" t="str">
        <f t="shared" ref="G9286:G9349" si="601">IF($C9286="","",IFERROR(INDEX(ItemCostCol,MATCH($C9286,ItemName,0)),""))</f>
        <v/>
      </c>
      <c r="H9286" s="18" t="str">
        <f t="shared" ref="H9286:H9349" si="602">IF(OR($F9286="",$G9286=""),"",$F9286-$D9286*$G9286)</f>
        <v/>
      </c>
    </row>
    <row r="9287" spans="5:8" x14ac:dyDescent="0.25">
      <c r="E9287" s="18" t="str">
        <f t="shared" si="599"/>
        <v/>
      </c>
      <c r="F9287" s="18" t="str">
        <f t="shared" si="600"/>
        <v/>
      </c>
      <c r="G9287" s="18" t="str">
        <f t="shared" si="601"/>
        <v/>
      </c>
      <c r="H9287" s="18" t="str">
        <f t="shared" si="602"/>
        <v/>
      </c>
    </row>
    <row r="9288" spans="5:8" x14ac:dyDescent="0.25">
      <c r="E9288" s="18" t="str">
        <f t="shared" si="599"/>
        <v/>
      </c>
      <c r="F9288" s="18" t="str">
        <f t="shared" si="600"/>
        <v/>
      </c>
      <c r="G9288" s="18" t="str">
        <f t="shared" si="601"/>
        <v/>
      </c>
      <c r="H9288" s="18" t="str">
        <f t="shared" si="602"/>
        <v/>
      </c>
    </row>
    <row r="9289" spans="5:8" x14ac:dyDescent="0.25">
      <c r="E9289" s="18" t="str">
        <f t="shared" si="599"/>
        <v/>
      </c>
      <c r="F9289" s="18" t="str">
        <f t="shared" si="600"/>
        <v/>
      </c>
      <c r="G9289" s="18" t="str">
        <f t="shared" si="601"/>
        <v/>
      </c>
      <c r="H9289" s="18" t="str">
        <f t="shared" si="602"/>
        <v/>
      </c>
    </row>
    <row r="9290" spans="5:8" x14ac:dyDescent="0.25">
      <c r="E9290" s="18" t="str">
        <f t="shared" si="599"/>
        <v/>
      </c>
      <c r="F9290" s="18" t="str">
        <f t="shared" si="600"/>
        <v/>
      </c>
      <c r="G9290" s="18" t="str">
        <f t="shared" si="601"/>
        <v/>
      </c>
      <c r="H9290" s="18" t="str">
        <f t="shared" si="602"/>
        <v/>
      </c>
    </row>
    <row r="9291" spans="5:8" x14ac:dyDescent="0.25">
      <c r="E9291" s="18" t="str">
        <f t="shared" si="599"/>
        <v/>
      </c>
      <c r="F9291" s="18" t="str">
        <f t="shared" si="600"/>
        <v/>
      </c>
      <c r="G9291" s="18" t="str">
        <f t="shared" si="601"/>
        <v/>
      </c>
      <c r="H9291" s="18" t="str">
        <f t="shared" si="602"/>
        <v/>
      </c>
    </row>
    <row r="9292" spans="5:8" x14ac:dyDescent="0.25">
      <c r="E9292" s="18" t="str">
        <f t="shared" si="599"/>
        <v/>
      </c>
      <c r="F9292" s="18" t="str">
        <f t="shared" si="600"/>
        <v/>
      </c>
      <c r="G9292" s="18" t="str">
        <f t="shared" si="601"/>
        <v/>
      </c>
      <c r="H9292" s="18" t="str">
        <f t="shared" si="602"/>
        <v/>
      </c>
    </row>
    <row r="9293" spans="5:8" x14ac:dyDescent="0.25">
      <c r="E9293" s="18" t="str">
        <f t="shared" si="599"/>
        <v/>
      </c>
      <c r="F9293" s="18" t="str">
        <f t="shared" si="600"/>
        <v/>
      </c>
      <c r="G9293" s="18" t="str">
        <f t="shared" si="601"/>
        <v/>
      </c>
      <c r="H9293" s="18" t="str">
        <f t="shared" si="602"/>
        <v/>
      </c>
    </row>
    <row r="9294" spans="5:8" x14ac:dyDescent="0.25">
      <c r="E9294" s="18" t="str">
        <f t="shared" si="599"/>
        <v/>
      </c>
      <c r="F9294" s="18" t="str">
        <f t="shared" si="600"/>
        <v/>
      </c>
      <c r="G9294" s="18" t="str">
        <f t="shared" si="601"/>
        <v/>
      </c>
      <c r="H9294" s="18" t="str">
        <f t="shared" si="602"/>
        <v/>
      </c>
    </row>
    <row r="9295" spans="5:8" x14ac:dyDescent="0.25">
      <c r="E9295" s="18" t="str">
        <f t="shared" si="599"/>
        <v/>
      </c>
      <c r="F9295" s="18" t="str">
        <f t="shared" si="600"/>
        <v/>
      </c>
      <c r="G9295" s="18" t="str">
        <f t="shared" si="601"/>
        <v/>
      </c>
      <c r="H9295" s="18" t="str">
        <f t="shared" si="602"/>
        <v/>
      </c>
    </row>
    <row r="9296" spans="5:8" x14ac:dyDescent="0.25">
      <c r="E9296" s="18" t="str">
        <f t="shared" si="599"/>
        <v/>
      </c>
      <c r="F9296" s="18" t="str">
        <f t="shared" si="600"/>
        <v/>
      </c>
      <c r="G9296" s="18" t="str">
        <f t="shared" si="601"/>
        <v/>
      </c>
      <c r="H9296" s="18" t="str">
        <f t="shared" si="602"/>
        <v/>
      </c>
    </row>
    <row r="9297" spans="5:8" x14ac:dyDescent="0.25">
      <c r="E9297" s="18" t="str">
        <f t="shared" si="599"/>
        <v/>
      </c>
      <c r="F9297" s="18" t="str">
        <f t="shared" si="600"/>
        <v/>
      </c>
      <c r="G9297" s="18" t="str">
        <f t="shared" si="601"/>
        <v/>
      </c>
      <c r="H9297" s="18" t="str">
        <f t="shared" si="602"/>
        <v/>
      </c>
    </row>
    <row r="9298" spans="5:8" x14ac:dyDescent="0.25">
      <c r="E9298" s="18" t="str">
        <f t="shared" si="599"/>
        <v/>
      </c>
      <c r="F9298" s="18" t="str">
        <f t="shared" si="600"/>
        <v/>
      </c>
      <c r="G9298" s="18" t="str">
        <f t="shared" si="601"/>
        <v/>
      </c>
      <c r="H9298" s="18" t="str">
        <f t="shared" si="602"/>
        <v/>
      </c>
    </row>
    <row r="9299" spans="5:8" x14ac:dyDescent="0.25">
      <c r="E9299" s="18" t="str">
        <f t="shared" si="599"/>
        <v/>
      </c>
      <c r="F9299" s="18" t="str">
        <f t="shared" si="600"/>
        <v/>
      </c>
      <c r="G9299" s="18" t="str">
        <f t="shared" si="601"/>
        <v/>
      </c>
      <c r="H9299" s="18" t="str">
        <f t="shared" si="602"/>
        <v/>
      </c>
    </row>
    <row r="9300" spans="5:8" x14ac:dyDescent="0.25">
      <c r="E9300" s="18" t="str">
        <f t="shared" si="599"/>
        <v/>
      </c>
      <c r="F9300" s="18" t="str">
        <f t="shared" si="600"/>
        <v/>
      </c>
      <c r="G9300" s="18" t="str">
        <f t="shared" si="601"/>
        <v/>
      </c>
      <c r="H9300" s="18" t="str">
        <f t="shared" si="602"/>
        <v/>
      </c>
    </row>
    <row r="9301" spans="5:8" x14ac:dyDescent="0.25">
      <c r="E9301" s="18" t="str">
        <f t="shared" si="599"/>
        <v/>
      </c>
      <c r="F9301" s="18" t="str">
        <f t="shared" si="600"/>
        <v/>
      </c>
      <c r="G9301" s="18" t="str">
        <f t="shared" si="601"/>
        <v/>
      </c>
      <c r="H9301" s="18" t="str">
        <f t="shared" si="602"/>
        <v/>
      </c>
    </row>
    <row r="9302" spans="5:8" x14ac:dyDescent="0.25">
      <c r="E9302" s="18" t="str">
        <f t="shared" si="599"/>
        <v/>
      </c>
      <c r="F9302" s="18" t="str">
        <f t="shared" si="600"/>
        <v/>
      </c>
      <c r="G9302" s="18" t="str">
        <f t="shared" si="601"/>
        <v/>
      </c>
      <c r="H9302" s="18" t="str">
        <f t="shared" si="602"/>
        <v/>
      </c>
    </row>
    <row r="9303" spans="5:8" x14ac:dyDescent="0.25">
      <c r="E9303" s="18" t="str">
        <f t="shared" si="599"/>
        <v/>
      </c>
      <c r="F9303" s="18" t="str">
        <f t="shared" si="600"/>
        <v/>
      </c>
      <c r="G9303" s="18" t="str">
        <f t="shared" si="601"/>
        <v/>
      </c>
      <c r="H9303" s="18" t="str">
        <f t="shared" si="602"/>
        <v/>
      </c>
    </row>
    <row r="9304" spans="5:8" x14ac:dyDescent="0.25">
      <c r="E9304" s="18" t="str">
        <f t="shared" si="599"/>
        <v/>
      </c>
      <c r="F9304" s="18" t="str">
        <f t="shared" si="600"/>
        <v/>
      </c>
      <c r="G9304" s="18" t="str">
        <f t="shared" si="601"/>
        <v/>
      </c>
      <c r="H9304" s="18" t="str">
        <f t="shared" si="602"/>
        <v/>
      </c>
    </row>
    <row r="9305" spans="5:8" x14ac:dyDescent="0.25">
      <c r="E9305" s="18" t="str">
        <f t="shared" si="599"/>
        <v/>
      </c>
      <c r="F9305" s="18" t="str">
        <f t="shared" si="600"/>
        <v/>
      </c>
      <c r="G9305" s="18" t="str">
        <f t="shared" si="601"/>
        <v/>
      </c>
      <c r="H9305" s="18" t="str">
        <f t="shared" si="602"/>
        <v/>
      </c>
    </row>
    <row r="9306" spans="5:8" x14ac:dyDescent="0.25">
      <c r="E9306" s="18" t="str">
        <f t="shared" si="599"/>
        <v/>
      </c>
      <c r="F9306" s="18" t="str">
        <f t="shared" si="600"/>
        <v/>
      </c>
      <c r="G9306" s="18" t="str">
        <f t="shared" si="601"/>
        <v/>
      </c>
      <c r="H9306" s="18" t="str">
        <f t="shared" si="602"/>
        <v/>
      </c>
    </row>
    <row r="9307" spans="5:8" x14ac:dyDescent="0.25">
      <c r="E9307" s="18" t="str">
        <f t="shared" si="599"/>
        <v/>
      </c>
      <c r="F9307" s="18" t="str">
        <f t="shared" si="600"/>
        <v/>
      </c>
      <c r="G9307" s="18" t="str">
        <f t="shared" si="601"/>
        <v/>
      </c>
      <c r="H9307" s="18" t="str">
        <f t="shared" si="602"/>
        <v/>
      </c>
    </row>
    <row r="9308" spans="5:8" x14ac:dyDescent="0.25">
      <c r="E9308" s="18" t="str">
        <f t="shared" si="599"/>
        <v/>
      </c>
      <c r="F9308" s="18" t="str">
        <f t="shared" si="600"/>
        <v/>
      </c>
      <c r="G9308" s="18" t="str">
        <f t="shared" si="601"/>
        <v/>
      </c>
      <c r="H9308" s="18" t="str">
        <f t="shared" si="602"/>
        <v/>
      </c>
    </row>
    <row r="9309" spans="5:8" x14ac:dyDescent="0.25">
      <c r="E9309" s="18" t="str">
        <f t="shared" si="599"/>
        <v/>
      </c>
      <c r="F9309" s="18" t="str">
        <f t="shared" si="600"/>
        <v/>
      </c>
      <c r="G9309" s="18" t="str">
        <f t="shared" si="601"/>
        <v/>
      </c>
      <c r="H9309" s="18" t="str">
        <f t="shared" si="602"/>
        <v/>
      </c>
    </row>
    <row r="9310" spans="5:8" x14ac:dyDescent="0.25">
      <c r="E9310" s="18" t="str">
        <f t="shared" si="599"/>
        <v/>
      </c>
      <c r="F9310" s="18" t="str">
        <f t="shared" si="600"/>
        <v/>
      </c>
      <c r="G9310" s="18" t="str">
        <f t="shared" si="601"/>
        <v/>
      </c>
      <c r="H9310" s="18" t="str">
        <f t="shared" si="602"/>
        <v/>
      </c>
    </row>
    <row r="9311" spans="5:8" x14ac:dyDescent="0.25">
      <c r="E9311" s="18" t="str">
        <f t="shared" si="599"/>
        <v/>
      </c>
      <c r="F9311" s="18" t="str">
        <f t="shared" si="600"/>
        <v/>
      </c>
      <c r="G9311" s="18" t="str">
        <f t="shared" si="601"/>
        <v/>
      </c>
      <c r="H9311" s="18" t="str">
        <f t="shared" si="602"/>
        <v/>
      </c>
    </row>
    <row r="9312" spans="5:8" x14ac:dyDescent="0.25">
      <c r="E9312" s="18" t="str">
        <f t="shared" si="599"/>
        <v/>
      </c>
      <c r="F9312" s="18" t="str">
        <f t="shared" si="600"/>
        <v/>
      </c>
      <c r="G9312" s="18" t="str">
        <f t="shared" si="601"/>
        <v/>
      </c>
      <c r="H9312" s="18" t="str">
        <f t="shared" si="602"/>
        <v/>
      </c>
    </row>
    <row r="9313" spans="5:8" x14ac:dyDescent="0.25">
      <c r="E9313" s="18" t="str">
        <f t="shared" si="599"/>
        <v/>
      </c>
      <c r="F9313" s="18" t="str">
        <f t="shared" si="600"/>
        <v/>
      </c>
      <c r="G9313" s="18" t="str">
        <f t="shared" si="601"/>
        <v/>
      </c>
      <c r="H9313" s="18" t="str">
        <f t="shared" si="602"/>
        <v/>
      </c>
    </row>
    <row r="9314" spans="5:8" x14ac:dyDescent="0.25">
      <c r="E9314" s="18" t="str">
        <f t="shared" si="599"/>
        <v/>
      </c>
      <c r="F9314" s="18" t="str">
        <f t="shared" si="600"/>
        <v/>
      </c>
      <c r="G9314" s="18" t="str">
        <f t="shared" si="601"/>
        <v/>
      </c>
      <c r="H9314" s="18" t="str">
        <f t="shared" si="602"/>
        <v/>
      </c>
    </row>
    <row r="9315" spans="5:8" x14ac:dyDescent="0.25">
      <c r="E9315" s="18" t="str">
        <f t="shared" si="599"/>
        <v/>
      </c>
      <c r="F9315" s="18" t="str">
        <f t="shared" si="600"/>
        <v/>
      </c>
      <c r="G9315" s="18" t="str">
        <f t="shared" si="601"/>
        <v/>
      </c>
      <c r="H9315" s="18" t="str">
        <f t="shared" si="602"/>
        <v/>
      </c>
    </row>
    <row r="9316" spans="5:8" x14ac:dyDescent="0.25">
      <c r="E9316" s="18" t="str">
        <f t="shared" si="599"/>
        <v/>
      </c>
      <c r="F9316" s="18" t="str">
        <f t="shared" si="600"/>
        <v/>
      </c>
      <c r="G9316" s="18" t="str">
        <f t="shared" si="601"/>
        <v/>
      </c>
      <c r="H9316" s="18" t="str">
        <f t="shared" si="602"/>
        <v/>
      </c>
    </row>
    <row r="9317" spans="5:8" x14ac:dyDescent="0.25">
      <c r="E9317" s="18" t="str">
        <f t="shared" si="599"/>
        <v/>
      </c>
      <c r="F9317" s="18" t="str">
        <f t="shared" si="600"/>
        <v/>
      </c>
      <c r="G9317" s="18" t="str">
        <f t="shared" si="601"/>
        <v/>
      </c>
      <c r="H9317" s="18" t="str">
        <f t="shared" si="602"/>
        <v/>
      </c>
    </row>
    <row r="9318" spans="5:8" x14ac:dyDescent="0.25">
      <c r="E9318" s="18" t="str">
        <f t="shared" si="599"/>
        <v/>
      </c>
      <c r="F9318" s="18" t="str">
        <f t="shared" si="600"/>
        <v/>
      </c>
      <c r="G9318" s="18" t="str">
        <f t="shared" si="601"/>
        <v/>
      </c>
      <c r="H9318" s="18" t="str">
        <f t="shared" si="602"/>
        <v/>
      </c>
    </row>
    <row r="9319" spans="5:8" x14ac:dyDescent="0.25">
      <c r="E9319" s="18" t="str">
        <f t="shared" si="599"/>
        <v/>
      </c>
      <c r="F9319" s="18" t="str">
        <f t="shared" si="600"/>
        <v/>
      </c>
      <c r="G9319" s="18" t="str">
        <f t="shared" si="601"/>
        <v/>
      </c>
      <c r="H9319" s="18" t="str">
        <f t="shared" si="602"/>
        <v/>
      </c>
    </row>
    <row r="9320" spans="5:8" x14ac:dyDescent="0.25">
      <c r="E9320" s="18" t="str">
        <f t="shared" si="599"/>
        <v/>
      </c>
      <c r="F9320" s="18" t="str">
        <f t="shared" si="600"/>
        <v/>
      </c>
      <c r="G9320" s="18" t="str">
        <f t="shared" si="601"/>
        <v/>
      </c>
      <c r="H9320" s="18" t="str">
        <f t="shared" si="602"/>
        <v/>
      </c>
    </row>
    <row r="9321" spans="5:8" x14ac:dyDescent="0.25">
      <c r="E9321" s="18" t="str">
        <f t="shared" si="599"/>
        <v/>
      </c>
      <c r="F9321" s="18" t="str">
        <f t="shared" si="600"/>
        <v/>
      </c>
      <c r="G9321" s="18" t="str">
        <f t="shared" si="601"/>
        <v/>
      </c>
      <c r="H9321" s="18" t="str">
        <f t="shared" si="602"/>
        <v/>
      </c>
    </row>
    <row r="9322" spans="5:8" x14ac:dyDescent="0.25">
      <c r="E9322" s="18" t="str">
        <f t="shared" si="599"/>
        <v/>
      </c>
      <c r="F9322" s="18" t="str">
        <f t="shared" si="600"/>
        <v/>
      </c>
      <c r="G9322" s="18" t="str">
        <f t="shared" si="601"/>
        <v/>
      </c>
      <c r="H9322" s="18" t="str">
        <f t="shared" si="602"/>
        <v/>
      </c>
    </row>
    <row r="9323" spans="5:8" x14ac:dyDescent="0.25">
      <c r="E9323" s="18" t="str">
        <f t="shared" si="599"/>
        <v/>
      </c>
      <c r="F9323" s="18" t="str">
        <f t="shared" si="600"/>
        <v/>
      </c>
      <c r="G9323" s="18" t="str">
        <f t="shared" si="601"/>
        <v/>
      </c>
      <c r="H9323" s="18" t="str">
        <f t="shared" si="602"/>
        <v/>
      </c>
    </row>
    <row r="9324" spans="5:8" x14ac:dyDescent="0.25">
      <c r="E9324" s="18" t="str">
        <f t="shared" si="599"/>
        <v/>
      </c>
      <c r="F9324" s="18" t="str">
        <f t="shared" si="600"/>
        <v/>
      </c>
      <c r="G9324" s="18" t="str">
        <f t="shared" si="601"/>
        <v/>
      </c>
      <c r="H9324" s="18" t="str">
        <f t="shared" si="602"/>
        <v/>
      </c>
    </row>
    <row r="9325" spans="5:8" x14ac:dyDescent="0.25">
      <c r="E9325" s="18" t="str">
        <f t="shared" si="599"/>
        <v/>
      </c>
      <c r="F9325" s="18" t="str">
        <f t="shared" si="600"/>
        <v/>
      </c>
      <c r="G9325" s="18" t="str">
        <f t="shared" si="601"/>
        <v/>
      </c>
      <c r="H9325" s="18" t="str">
        <f t="shared" si="602"/>
        <v/>
      </c>
    </row>
    <row r="9326" spans="5:8" x14ac:dyDescent="0.25">
      <c r="E9326" s="18" t="str">
        <f t="shared" si="599"/>
        <v/>
      </c>
      <c r="F9326" s="18" t="str">
        <f t="shared" si="600"/>
        <v/>
      </c>
      <c r="G9326" s="18" t="str">
        <f t="shared" si="601"/>
        <v/>
      </c>
      <c r="H9326" s="18" t="str">
        <f t="shared" si="602"/>
        <v/>
      </c>
    </row>
    <row r="9327" spans="5:8" x14ac:dyDescent="0.25">
      <c r="E9327" s="18" t="str">
        <f t="shared" si="599"/>
        <v/>
      </c>
      <c r="F9327" s="18" t="str">
        <f t="shared" si="600"/>
        <v/>
      </c>
      <c r="G9327" s="18" t="str">
        <f t="shared" si="601"/>
        <v/>
      </c>
      <c r="H9327" s="18" t="str">
        <f t="shared" si="602"/>
        <v/>
      </c>
    </row>
    <row r="9328" spans="5:8" x14ac:dyDescent="0.25">
      <c r="E9328" s="18" t="str">
        <f t="shared" si="599"/>
        <v/>
      </c>
      <c r="F9328" s="18" t="str">
        <f t="shared" si="600"/>
        <v/>
      </c>
      <c r="G9328" s="18" t="str">
        <f t="shared" si="601"/>
        <v/>
      </c>
      <c r="H9328" s="18" t="str">
        <f t="shared" si="602"/>
        <v/>
      </c>
    </row>
    <row r="9329" spans="5:8" x14ac:dyDescent="0.25">
      <c r="E9329" s="18" t="str">
        <f t="shared" si="599"/>
        <v/>
      </c>
      <c r="F9329" s="18" t="str">
        <f t="shared" si="600"/>
        <v/>
      </c>
      <c r="G9329" s="18" t="str">
        <f t="shared" si="601"/>
        <v/>
      </c>
      <c r="H9329" s="18" t="str">
        <f t="shared" si="602"/>
        <v/>
      </c>
    </row>
    <row r="9330" spans="5:8" x14ac:dyDescent="0.25">
      <c r="E9330" s="18" t="str">
        <f t="shared" si="599"/>
        <v/>
      </c>
      <c r="F9330" s="18" t="str">
        <f t="shared" si="600"/>
        <v/>
      </c>
      <c r="G9330" s="18" t="str">
        <f t="shared" si="601"/>
        <v/>
      </c>
      <c r="H9330" s="18" t="str">
        <f t="shared" si="602"/>
        <v/>
      </c>
    </row>
    <row r="9331" spans="5:8" x14ac:dyDescent="0.25">
      <c r="E9331" s="18" t="str">
        <f t="shared" si="599"/>
        <v/>
      </c>
      <c r="F9331" s="18" t="str">
        <f t="shared" si="600"/>
        <v/>
      </c>
      <c r="G9331" s="18" t="str">
        <f t="shared" si="601"/>
        <v/>
      </c>
      <c r="H9331" s="18" t="str">
        <f t="shared" si="602"/>
        <v/>
      </c>
    </row>
    <row r="9332" spans="5:8" x14ac:dyDescent="0.25">
      <c r="E9332" s="18" t="str">
        <f t="shared" si="599"/>
        <v/>
      </c>
      <c r="F9332" s="18" t="str">
        <f t="shared" si="600"/>
        <v/>
      </c>
      <c r="G9332" s="18" t="str">
        <f t="shared" si="601"/>
        <v/>
      </c>
      <c r="H9332" s="18" t="str">
        <f t="shared" si="602"/>
        <v/>
      </c>
    </row>
    <row r="9333" spans="5:8" x14ac:dyDescent="0.25">
      <c r="E9333" s="18" t="str">
        <f t="shared" si="599"/>
        <v/>
      </c>
      <c r="F9333" s="18" t="str">
        <f t="shared" si="600"/>
        <v/>
      </c>
      <c r="G9333" s="18" t="str">
        <f t="shared" si="601"/>
        <v/>
      </c>
      <c r="H9333" s="18" t="str">
        <f t="shared" si="602"/>
        <v/>
      </c>
    </row>
    <row r="9334" spans="5:8" x14ac:dyDescent="0.25">
      <c r="E9334" s="18" t="str">
        <f t="shared" si="599"/>
        <v/>
      </c>
      <c r="F9334" s="18" t="str">
        <f t="shared" si="600"/>
        <v/>
      </c>
      <c r="G9334" s="18" t="str">
        <f t="shared" si="601"/>
        <v/>
      </c>
      <c r="H9334" s="18" t="str">
        <f t="shared" si="602"/>
        <v/>
      </c>
    </row>
    <row r="9335" spans="5:8" x14ac:dyDescent="0.25">
      <c r="E9335" s="18" t="str">
        <f t="shared" si="599"/>
        <v/>
      </c>
      <c r="F9335" s="18" t="str">
        <f t="shared" si="600"/>
        <v/>
      </c>
      <c r="G9335" s="18" t="str">
        <f t="shared" si="601"/>
        <v/>
      </c>
      <c r="H9335" s="18" t="str">
        <f t="shared" si="602"/>
        <v/>
      </c>
    </row>
    <row r="9336" spans="5:8" x14ac:dyDescent="0.25">
      <c r="E9336" s="18" t="str">
        <f t="shared" si="599"/>
        <v/>
      </c>
      <c r="F9336" s="18" t="str">
        <f t="shared" si="600"/>
        <v/>
      </c>
      <c r="G9336" s="18" t="str">
        <f t="shared" si="601"/>
        <v/>
      </c>
      <c r="H9336" s="18" t="str">
        <f t="shared" si="602"/>
        <v/>
      </c>
    </row>
    <row r="9337" spans="5:8" x14ac:dyDescent="0.25">
      <c r="E9337" s="18" t="str">
        <f t="shared" si="599"/>
        <v/>
      </c>
      <c r="F9337" s="18" t="str">
        <f t="shared" si="600"/>
        <v/>
      </c>
      <c r="G9337" s="18" t="str">
        <f t="shared" si="601"/>
        <v/>
      </c>
      <c r="H9337" s="18" t="str">
        <f t="shared" si="602"/>
        <v/>
      </c>
    </row>
    <row r="9338" spans="5:8" x14ac:dyDescent="0.25">
      <c r="E9338" s="18" t="str">
        <f t="shared" si="599"/>
        <v/>
      </c>
      <c r="F9338" s="18" t="str">
        <f t="shared" si="600"/>
        <v/>
      </c>
      <c r="G9338" s="18" t="str">
        <f t="shared" si="601"/>
        <v/>
      </c>
      <c r="H9338" s="18" t="str">
        <f t="shared" si="602"/>
        <v/>
      </c>
    </row>
    <row r="9339" spans="5:8" x14ac:dyDescent="0.25">
      <c r="E9339" s="18" t="str">
        <f t="shared" si="599"/>
        <v/>
      </c>
      <c r="F9339" s="18" t="str">
        <f t="shared" si="600"/>
        <v/>
      </c>
      <c r="G9339" s="18" t="str">
        <f t="shared" si="601"/>
        <v/>
      </c>
      <c r="H9339" s="18" t="str">
        <f t="shared" si="602"/>
        <v/>
      </c>
    </row>
    <row r="9340" spans="5:8" x14ac:dyDescent="0.25">
      <c r="E9340" s="18" t="str">
        <f t="shared" si="599"/>
        <v/>
      </c>
      <c r="F9340" s="18" t="str">
        <f t="shared" si="600"/>
        <v/>
      </c>
      <c r="G9340" s="18" t="str">
        <f t="shared" si="601"/>
        <v/>
      </c>
      <c r="H9340" s="18" t="str">
        <f t="shared" si="602"/>
        <v/>
      </c>
    </row>
    <row r="9341" spans="5:8" x14ac:dyDescent="0.25">
      <c r="E9341" s="18" t="str">
        <f t="shared" si="599"/>
        <v/>
      </c>
      <c r="F9341" s="18" t="str">
        <f t="shared" si="600"/>
        <v/>
      </c>
      <c r="G9341" s="18" t="str">
        <f t="shared" si="601"/>
        <v/>
      </c>
      <c r="H9341" s="18" t="str">
        <f t="shared" si="602"/>
        <v/>
      </c>
    </row>
    <row r="9342" spans="5:8" x14ac:dyDescent="0.25">
      <c r="E9342" s="18" t="str">
        <f t="shared" si="599"/>
        <v/>
      </c>
      <c r="F9342" s="18" t="str">
        <f t="shared" si="600"/>
        <v/>
      </c>
      <c r="G9342" s="18" t="str">
        <f t="shared" si="601"/>
        <v/>
      </c>
      <c r="H9342" s="18" t="str">
        <f t="shared" si="602"/>
        <v/>
      </c>
    </row>
    <row r="9343" spans="5:8" x14ac:dyDescent="0.25">
      <c r="E9343" s="18" t="str">
        <f t="shared" si="599"/>
        <v/>
      </c>
      <c r="F9343" s="18" t="str">
        <f t="shared" si="600"/>
        <v/>
      </c>
      <c r="G9343" s="18" t="str">
        <f t="shared" si="601"/>
        <v/>
      </c>
      <c r="H9343" s="18" t="str">
        <f t="shared" si="602"/>
        <v/>
      </c>
    </row>
    <row r="9344" spans="5:8" x14ac:dyDescent="0.25">
      <c r="E9344" s="18" t="str">
        <f t="shared" si="599"/>
        <v/>
      </c>
      <c r="F9344" s="18" t="str">
        <f t="shared" si="600"/>
        <v/>
      </c>
      <c r="G9344" s="18" t="str">
        <f t="shared" si="601"/>
        <v/>
      </c>
      <c r="H9344" s="18" t="str">
        <f t="shared" si="602"/>
        <v/>
      </c>
    </row>
    <row r="9345" spans="5:8" x14ac:dyDescent="0.25">
      <c r="E9345" s="18" t="str">
        <f t="shared" si="599"/>
        <v/>
      </c>
      <c r="F9345" s="18" t="str">
        <f t="shared" si="600"/>
        <v/>
      </c>
      <c r="G9345" s="18" t="str">
        <f t="shared" si="601"/>
        <v/>
      </c>
      <c r="H9345" s="18" t="str">
        <f t="shared" si="602"/>
        <v/>
      </c>
    </row>
    <row r="9346" spans="5:8" x14ac:dyDescent="0.25">
      <c r="E9346" s="18" t="str">
        <f t="shared" si="599"/>
        <v/>
      </c>
      <c r="F9346" s="18" t="str">
        <f t="shared" si="600"/>
        <v/>
      </c>
      <c r="G9346" s="18" t="str">
        <f t="shared" si="601"/>
        <v/>
      </c>
      <c r="H9346" s="18" t="str">
        <f t="shared" si="602"/>
        <v/>
      </c>
    </row>
    <row r="9347" spans="5:8" x14ac:dyDescent="0.25">
      <c r="E9347" s="18" t="str">
        <f t="shared" si="599"/>
        <v/>
      </c>
      <c r="F9347" s="18" t="str">
        <f t="shared" si="600"/>
        <v/>
      </c>
      <c r="G9347" s="18" t="str">
        <f t="shared" si="601"/>
        <v/>
      </c>
      <c r="H9347" s="18" t="str">
        <f t="shared" si="602"/>
        <v/>
      </c>
    </row>
    <row r="9348" spans="5:8" x14ac:dyDescent="0.25">
      <c r="E9348" s="18" t="str">
        <f t="shared" si="599"/>
        <v/>
      </c>
      <c r="F9348" s="18" t="str">
        <f t="shared" si="600"/>
        <v/>
      </c>
      <c r="G9348" s="18" t="str">
        <f t="shared" si="601"/>
        <v/>
      </c>
      <c r="H9348" s="18" t="str">
        <f t="shared" si="602"/>
        <v/>
      </c>
    </row>
    <row r="9349" spans="5:8" x14ac:dyDescent="0.25">
      <c r="E9349" s="18" t="str">
        <f t="shared" si="599"/>
        <v/>
      </c>
      <c r="F9349" s="18" t="str">
        <f t="shared" si="600"/>
        <v/>
      </c>
      <c r="G9349" s="18" t="str">
        <f t="shared" si="601"/>
        <v/>
      </c>
      <c r="H9349" s="18" t="str">
        <f t="shared" si="602"/>
        <v/>
      </c>
    </row>
    <row r="9350" spans="5:8" x14ac:dyDescent="0.25">
      <c r="E9350" s="18" t="str">
        <f t="shared" ref="E9350:E9413" si="603">IF($C9350="","",IFERROR(INDEX(ItemPriceCol,MATCH($C9350,ItemName,0)),""))</f>
        <v/>
      </c>
      <c r="F9350" s="18" t="str">
        <f t="shared" ref="F9350:F9413" si="604">IF(OR($D9350="",$E9350=""),"",$D9350*$E9350)</f>
        <v/>
      </c>
      <c r="G9350" s="18" t="str">
        <f t="shared" ref="G9350:G9413" si="605">IF($C9350="","",IFERROR(INDEX(ItemCostCol,MATCH($C9350,ItemName,0)),""))</f>
        <v/>
      </c>
      <c r="H9350" s="18" t="str">
        <f t="shared" ref="H9350:H9413" si="606">IF(OR($F9350="",$G9350=""),"",$F9350-$D9350*$G9350)</f>
        <v/>
      </c>
    </row>
    <row r="9351" spans="5:8" x14ac:dyDescent="0.25">
      <c r="E9351" s="18" t="str">
        <f t="shared" si="603"/>
        <v/>
      </c>
      <c r="F9351" s="18" t="str">
        <f t="shared" si="604"/>
        <v/>
      </c>
      <c r="G9351" s="18" t="str">
        <f t="shared" si="605"/>
        <v/>
      </c>
      <c r="H9351" s="18" t="str">
        <f t="shared" si="606"/>
        <v/>
      </c>
    </row>
    <row r="9352" spans="5:8" x14ac:dyDescent="0.25">
      <c r="E9352" s="18" t="str">
        <f t="shared" si="603"/>
        <v/>
      </c>
      <c r="F9352" s="18" t="str">
        <f t="shared" si="604"/>
        <v/>
      </c>
      <c r="G9352" s="18" t="str">
        <f t="shared" si="605"/>
        <v/>
      </c>
      <c r="H9352" s="18" t="str">
        <f t="shared" si="606"/>
        <v/>
      </c>
    </row>
    <row r="9353" spans="5:8" x14ac:dyDescent="0.25">
      <c r="E9353" s="18" t="str">
        <f t="shared" si="603"/>
        <v/>
      </c>
      <c r="F9353" s="18" t="str">
        <f t="shared" si="604"/>
        <v/>
      </c>
      <c r="G9353" s="18" t="str">
        <f t="shared" si="605"/>
        <v/>
      </c>
      <c r="H9353" s="18" t="str">
        <f t="shared" si="606"/>
        <v/>
      </c>
    </row>
    <row r="9354" spans="5:8" x14ac:dyDescent="0.25">
      <c r="E9354" s="18" t="str">
        <f t="shared" si="603"/>
        <v/>
      </c>
      <c r="F9354" s="18" t="str">
        <f t="shared" si="604"/>
        <v/>
      </c>
      <c r="G9354" s="18" t="str">
        <f t="shared" si="605"/>
        <v/>
      </c>
      <c r="H9354" s="18" t="str">
        <f t="shared" si="606"/>
        <v/>
      </c>
    </row>
    <row r="9355" spans="5:8" x14ac:dyDescent="0.25">
      <c r="E9355" s="18" t="str">
        <f t="shared" si="603"/>
        <v/>
      </c>
      <c r="F9355" s="18" t="str">
        <f t="shared" si="604"/>
        <v/>
      </c>
      <c r="G9355" s="18" t="str">
        <f t="shared" si="605"/>
        <v/>
      </c>
      <c r="H9355" s="18" t="str">
        <f t="shared" si="606"/>
        <v/>
      </c>
    </row>
    <row r="9356" spans="5:8" x14ac:dyDescent="0.25">
      <c r="E9356" s="18" t="str">
        <f t="shared" si="603"/>
        <v/>
      </c>
      <c r="F9356" s="18" t="str">
        <f t="shared" si="604"/>
        <v/>
      </c>
      <c r="G9356" s="18" t="str">
        <f t="shared" si="605"/>
        <v/>
      </c>
      <c r="H9356" s="18" t="str">
        <f t="shared" si="606"/>
        <v/>
      </c>
    </row>
    <row r="9357" spans="5:8" x14ac:dyDescent="0.25">
      <c r="E9357" s="18" t="str">
        <f t="shared" si="603"/>
        <v/>
      </c>
      <c r="F9357" s="18" t="str">
        <f t="shared" si="604"/>
        <v/>
      </c>
      <c r="G9357" s="18" t="str">
        <f t="shared" si="605"/>
        <v/>
      </c>
      <c r="H9357" s="18" t="str">
        <f t="shared" si="606"/>
        <v/>
      </c>
    </row>
    <row r="9358" spans="5:8" x14ac:dyDescent="0.25">
      <c r="E9358" s="18" t="str">
        <f t="shared" si="603"/>
        <v/>
      </c>
      <c r="F9358" s="18" t="str">
        <f t="shared" si="604"/>
        <v/>
      </c>
      <c r="G9358" s="18" t="str">
        <f t="shared" si="605"/>
        <v/>
      </c>
      <c r="H9358" s="18" t="str">
        <f t="shared" si="606"/>
        <v/>
      </c>
    </row>
    <row r="9359" spans="5:8" x14ac:dyDescent="0.25">
      <c r="E9359" s="18" t="str">
        <f t="shared" si="603"/>
        <v/>
      </c>
      <c r="F9359" s="18" t="str">
        <f t="shared" si="604"/>
        <v/>
      </c>
      <c r="G9359" s="18" t="str">
        <f t="shared" si="605"/>
        <v/>
      </c>
      <c r="H9359" s="18" t="str">
        <f t="shared" si="606"/>
        <v/>
      </c>
    </row>
    <row r="9360" spans="5:8" x14ac:dyDescent="0.25">
      <c r="E9360" s="18" t="str">
        <f t="shared" si="603"/>
        <v/>
      </c>
      <c r="F9360" s="18" t="str">
        <f t="shared" si="604"/>
        <v/>
      </c>
      <c r="G9360" s="18" t="str">
        <f t="shared" si="605"/>
        <v/>
      </c>
      <c r="H9360" s="18" t="str">
        <f t="shared" si="606"/>
        <v/>
      </c>
    </row>
    <row r="9361" spans="5:8" x14ac:dyDescent="0.25">
      <c r="E9361" s="18" t="str">
        <f t="shared" si="603"/>
        <v/>
      </c>
      <c r="F9361" s="18" t="str">
        <f t="shared" si="604"/>
        <v/>
      </c>
      <c r="G9361" s="18" t="str">
        <f t="shared" si="605"/>
        <v/>
      </c>
      <c r="H9361" s="18" t="str">
        <f t="shared" si="606"/>
        <v/>
      </c>
    </row>
    <row r="9362" spans="5:8" x14ac:dyDescent="0.25">
      <c r="E9362" s="18" t="str">
        <f t="shared" si="603"/>
        <v/>
      </c>
      <c r="F9362" s="18" t="str">
        <f t="shared" si="604"/>
        <v/>
      </c>
      <c r="G9362" s="18" t="str">
        <f t="shared" si="605"/>
        <v/>
      </c>
      <c r="H9362" s="18" t="str">
        <f t="shared" si="606"/>
        <v/>
      </c>
    </row>
    <row r="9363" spans="5:8" x14ac:dyDescent="0.25">
      <c r="E9363" s="18" t="str">
        <f t="shared" si="603"/>
        <v/>
      </c>
      <c r="F9363" s="18" t="str">
        <f t="shared" si="604"/>
        <v/>
      </c>
      <c r="G9363" s="18" t="str">
        <f t="shared" si="605"/>
        <v/>
      </c>
      <c r="H9363" s="18" t="str">
        <f t="shared" si="606"/>
        <v/>
      </c>
    </row>
    <row r="9364" spans="5:8" x14ac:dyDescent="0.25">
      <c r="E9364" s="18" t="str">
        <f t="shared" si="603"/>
        <v/>
      </c>
      <c r="F9364" s="18" t="str">
        <f t="shared" si="604"/>
        <v/>
      </c>
      <c r="G9364" s="18" t="str">
        <f t="shared" si="605"/>
        <v/>
      </c>
      <c r="H9364" s="18" t="str">
        <f t="shared" si="606"/>
        <v/>
      </c>
    </row>
    <row r="9365" spans="5:8" x14ac:dyDescent="0.25">
      <c r="E9365" s="18" t="str">
        <f t="shared" si="603"/>
        <v/>
      </c>
      <c r="F9365" s="18" t="str">
        <f t="shared" si="604"/>
        <v/>
      </c>
      <c r="G9365" s="18" t="str">
        <f t="shared" si="605"/>
        <v/>
      </c>
      <c r="H9365" s="18" t="str">
        <f t="shared" si="606"/>
        <v/>
      </c>
    </row>
    <row r="9366" spans="5:8" x14ac:dyDescent="0.25">
      <c r="E9366" s="18" t="str">
        <f t="shared" si="603"/>
        <v/>
      </c>
      <c r="F9366" s="18" t="str">
        <f t="shared" si="604"/>
        <v/>
      </c>
      <c r="G9366" s="18" t="str">
        <f t="shared" si="605"/>
        <v/>
      </c>
      <c r="H9366" s="18" t="str">
        <f t="shared" si="606"/>
        <v/>
      </c>
    </row>
    <row r="9367" spans="5:8" x14ac:dyDescent="0.25">
      <c r="E9367" s="18" t="str">
        <f t="shared" si="603"/>
        <v/>
      </c>
      <c r="F9367" s="18" t="str">
        <f t="shared" si="604"/>
        <v/>
      </c>
      <c r="G9367" s="18" t="str">
        <f t="shared" si="605"/>
        <v/>
      </c>
      <c r="H9367" s="18" t="str">
        <f t="shared" si="606"/>
        <v/>
      </c>
    </row>
    <row r="9368" spans="5:8" x14ac:dyDescent="0.25">
      <c r="E9368" s="18" t="str">
        <f t="shared" si="603"/>
        <v/>
      </c>
      <c r="F9368" s="18" t="str">
        <f t="shared" si="604"/>
        <v/>
      </c>
      <c r="G9368" s="18" t="str">
        <f t="shared" si="605"/>
        <v/>
      </c>
      <c r="H9368" s="18" t="str">
        <f t="shared" si="606"/>
        <v/>
      </c>
    </row>
    <row r="9369" spans="5:8" x14ac:dyDescent="0.25">
      <c r="E9369" s="18" t="str">
        <f t="shared" si="603"/>
        <v/>
      </c>
      <c r="F9369" s="18" t="str">
        <f t="shared" si="604"/>
        <v/>
      </c>
      <c r="G9369" s="18" t="str">
        <f t="shared" si="605"/>
        <v/>
      </c>
      <c r="H9369" s="18" t="str">
        <f t="shared" si="606"/>
        <v/>
      </c>
    </row>
    <row r="9370" spans="5:8" x14ac:dyDescent="0.25">
      <c r="E9370" s="18" t="str">
        <f t="shared" si="603"/>
        <v/>
      </c>
      <c r="F9370" s="18" t="str">
        <f t="shared" si="604"/>
        <v/>
      </c>
      <c r="G9370" s="18" t="str">
        <f t="shared" si="605"/>
        <v/>
      </c>
      <c r="H9370" s="18" t="str">
        <f t="shared" si="606"/>
        <v/>
      </c>
    </row>
    <row r="9371" spans="5:8" x14ac:dyDescent="0.25">
      <c r="E9371" s="18" t="str">
        <f t="shared" si="603"/>
        <v/>
      </c>
      <c r="F9371" s="18" t="str">
        <f t="shared" si="604"/>
        <v/>
      </c>
      <c r="G9371" s="18" t="str">
        <f t="shared" si="605"/>
        <v/>
      </c>
      <c r="H9371" s="18" t="str">
        <f t="shared" si="606"/>
        <v/>
      </c>
    </row>
    <row r="9372" spans="5:8" x14ac:dyDescent="0.25">
      <c r="E9372" s="18" t="str">
        <f t="shared" si="603"/>
        <v/>
      </c>
      <c r="F9372" s="18" t="str">
        <f t="shared" si="604"/>
        <v/>
      </c>
      <c r="G9372" s="18" t="str">
        <f t="shared" si="605"/>
        <v/>
      </c>
      <c r="H9372" s="18" t="str">
        <f t="shared" si="606"/>
        <v/>
      </c>
    </row>
    <row r="9373" spans="5:8" x14ac:dyDescent="0.25">
      <c r="E9373" s="18" t="str">
        <f t="shared" si="603"/>
        <v/>
      </c>
      <c r="F9373" s="18" t="str">
        <f t="shared" si="604"/>
        <v/>
      </c>
      <c r="G9373" s="18" t="str">
        <f t="shared" si="605"/>
        <v/>
      </c>
      <c r="H9373" s="18" t="str">
        <f t="shared" si="606"/>
        <v/>
      </c>
    </row>
    <row r="9374" spans="5:8" x14ac:dyDescent="0.25">
      <c r="E9374" s="18" t="str">
        <f t="shared" si="603"/>
        <v/>
      </c>
      <c r="F9374" s="18" t="str">
        <f t="shared" si="604"/>
        <v/>
      </c>
      <c r="G9374" s="18" t="str">
        <f t="shared" si="605"/>
        <v/>
      </c>
      <c r="H9374" s="18" t="str">
        <f t="shared" si="606"/>
        <v/>
      </c>
    </row>
    <row r="9375" spans="5:8" x14ac:dyDescent="0.25">
      <c r="E9375" s="18" t="str">
        <f t="shared" si="603"/>
        <v/>
      </c>
      <c r="F9375" s="18" t="str">
        <f t="shared" si="604"/>
        <v/>
      </c>
      <c r="G9375" s="18" t="str">
        <f t="shared" si="605"/>
        <v/>
      </c>
      <c r="H9375" s="18" t="str">
        <f t="shared" si="606"/>
        <v/>
      </c>
    </row>
    <row r="9376" spans="5:8" x14ac:dyDescent="0.25">
      <c r="E9376" s="18" t="str">
        <f t="shared" si="603"/>
        <v/>
      </c>
      <c r="F9376" s="18" t="str">
        <f t="shared" si="604"/>
        <v/>
      </c>
      <c r="G9376" s="18" t="str">
        <f t="shared" si="605"/>
        <v/>
      </c>
      <c r="H9376" s="18" t="str">
        <f t="shared" si="606"/>
        <v/>
      </c>
    </row>
    <row r="9377" spans="5:8" x14ac:dyDescent="0.25">
      <c r="E9377" s="18" t="str">
        <f t="shared" si="603"/>
        <v/>
      </c>
      <c r="F9377" s="18" t="str">
        <f t="shared" si="604"/>
        <v/>
      </c>
      <c r="G9377" s="18" t="str">
        <f t="shared" si="605"/>
        <v/>
      </c>
      <c r="H9377" s="18" t="str">
        <f t="shared" si="606"/>
        <v/>
      </c>
    </row>
    <row r="9378" spans="5:8" x14ac:dyDescent="0.25">
      <c r="E9378" s="18" t="str">
        <f t="shared" si="603"/>
        <v/>
      </c>
      <c r="F9378" s="18" t="str">
        <f t="shared" si="604"/>
        <v/>
      </c>
      <c r="G9378" s="18" t="str">
        <f t="shared" si="605"/>
        <v/>
      </c>
      <c r="H9378" s="18" t="str">
        <f t="shared" si="606"/>
        <v/>
      </c>
    </row>
    <row r="9379" spans="5:8" x14ac:dyDescent="0.25">
      <c r="E9379" s="18" t="str">
        <f t="shared" si="603"/>
        <v/>
      </c>
      <c r="F9379" s="18" t="str">
        <f t="shared" si="604"/>
        <v/>
      </c>
      <c r="G9379" s="18" t="str">
        <f t="shared" si="605"/>
        <v/>
      </c>
      <c r="H9379" s="18" t="str">
        <f t="shared" si="606"/>
        <v/>
      </c>
    </row>
    <row r="9380" spans="5:8" x14ac:dyDescent="0.25">
      <c r="E9380" s="18" t="str">
        <f t="shared" si="603"/>
        <v/>
      </c>
      <c r="F9380" s="18" t="str">
        <f t="shared" si="604"/>
        <v/>
      </c>
      <c r="G9380" s="18" t="str">
        <f t="shared" si="605"/>
        <v/>
      </c>
      <c r="H9380" s="18" t="str">
        <f t="shared" si="606"/>
        <v/>
      </c>
    </row>
    <row r="9381" spans="5:8" x14ac:dyDescent="0.25">
      <c r="E9381" s="18" t="str">
        <f t="shared" si="603"/>
        <v/>
      </c>
      <c r="F9381" s="18" t="str">
        <f t="shared" si="604"/>
        <v/>
      </c>
      <c r="G9381" s="18" t="str">
        <f t="shared" si="605"/>
        <v/>
      </c>
      <c r="H9381" s="18" t="str">
        <f t="shared" si="606"/>
        <v/>
      </c>
    </row>
    <row r="9382" spans="5:8" x14ac:dyDescent="0.25">
      <c r="E9382" s="18" t="str">
        <f t="shared" si="603"/>
        <v/>
      </c>
      <c r="F9382" s="18" t="str">
        <f t="shared" si="604"/>
        <v/>
      </c>
      <c r="G9382" s="18" t="str">
        <f t="shared" si="605"/>
        <v/>
      </c>
      <c r="H9382" s="18" t="str">
        <f t="shared" si="606"/>
        <v/>
      </c>
    </row>
    <row r="9383" spans="5:8" x14ac:dyDescent="0.25">
      <c r="E9383" s="18" t="str">
        <f t="shared" si="603"/>
        <v/>
      </c>
      <c r="F9383" s="18" t="str">
        <f t="shared" si="604"/>
        <v/>
      </c>
      <c r="G9383" s="18" t="str">
        <f t="shared" si="605"/>
        <v/>
      </c>
      <c r="H9383" s="18" t="str">
        <f t="shared" si="606"/>
        <v/>
      </c>
    </row>
    <row r="9384" spans="5:8" x14ac:dyDescent="0.25">
      <c r="E9384" s="18" t="str">
        <f t="shared" si="603"/>
        <v/>
      </c>
      <c r="F9384" s="18" t="str">
        <f t="shared" si="604"/>
        <v/>
      </c>
      <c r="G9384" s="18" t="str">
        <f t="shared" si="605"/>
        <v/>
      </c>
      <c r="H9384" s="18" t="str">
        <f t="shared" si="606"/>
        <v/>
      </c>
    </row>
    <row r="9385" spans="5:8" x14ac:dyDescent="0.25">
      <c r="E9385" s="18" t="str">
        <f t="shared" si="603"/>
        <v/>
      </c>
      <c r="F9385" s="18" t="str">
        <f t="shared" si="604"/>
        <v/>
      </c>
      <c r="G9385" s="18" t="str">
        <f t="shared" si="605"/>
        <v/>
      </c>
      <c r="H9385" s="18" t="str">
        <f t="shared" si="606"/>
        <v/>
      </c>
    </row>
    <row r="9386" spans="5:8" x14ac:dyDescent="0.25">
      <c r="E9386" s="18" t="str">
        <f t="shared" si="603"/>
        <v/>
      </c>
      <c r="F9386" s="18" t="str">
        <f t="shared" si="604"/>
        <v/>
      </c>
      <c r="G9386" s="18" t="str">
        <f t="shared" si="605"/>
        <v/>
      </c>
      <c r="H9386" s="18" t="str">
        <f t="shared" si="606"/>
        <v/>
      </c>
    </row>
    <row r="9387" spans="5:8" x14ac:dyDescent="0.25">
      <c r="E9387" s="18" t="str">
        <f t="shared" si="603"/>
        <v/>
      </c>
      <c r="F9387" s="18" t="str">
        <f t="shared" si="604"/>
        <v/>
      </c>
      <c r="G9387" s="18" t="str">
        <f t="shared" si="605"/>
        <v/>
      </c>
      <c r="H9387" s="18" t="str">
        <f t="shared" si="606"/>
        <v/>
      </c>
    </row>
    <row r="9388" spans="5:8" x14ac:dyDescent="0.25">
      <c r="E9388" s="18" t="str">
        <f t="shared" si="603"/>
        <v/>
      </c>
      <c r="F9388" s="18" t="str">
        <f t="shared" si="604"/>
        <v/>
      </c>
      <c r="G9388" s="18" t="str">
        <f t="shared" si="605"/>
        <v/>
      </c>
      <c r="H9388" s="18" t="str">
        <f t="shared" si="606"/>
        <v/>
      </c>
    </row>
    <row r="9389" spans="5:8" x14ac:dyDescent="0.25">
      <c r="E9389" s="18" t="str">
        <f t="shared" si="603"/>
        <v/>
      </c>
      <c r="F9389" s="18" t="str">
        <f t="shared" si="604"/>
        <v/>
      </c>
      <c r="G9389" s="18" t="str">
        <f t="shared" si="605"/>
        <v/>
      </c>
      <c r="H9389" s="18" t="str">
        <f t="shared" si="606"/>
        <v/>
      </c>
    </row>
    <row r="9390" spans="5:8" x14ac:dyDescent="0.25">
      <c r="E9390" s="18" t="str">
        <f t="shared" si="603"/>
        <v/>
      </c>
      <c r="F9390" s="18" t="str">
        <f t="shared" si="604"/>
        <v/>
      </c>
      <c r="G9390" s="18" t="str">
        <f t="shared" si="605"/>
        <v/>
      </c>
      <c r="H9390" s="18" t="str">
        <f t="shared" si="606"/>
        <v/>
      </c>
    </row>
    <row r="9391" spans="5:8" x14ac:dyDescent="0.25">
      <c r="E9391" s="18" t="str">
        <f t="shared" si="603"/>
        <v/>
      </c>
      <c r="F9391" s="18" t="str">
        <f t="shared" si="604"/>
        <v/>
      </c>
      <c r="G9391" s="18" t="str">
        <f t="shared" si="605"/>
        <v/>
      </c>
      <c r="H9391" s="18" t="str">
        <f t="shared" si="606"/>
        <v/>
      </c>
    </row>
    <row r="9392" spans="5:8" x14ac:dyDescent="0.25">
      <c r="E9392" s="18" t="str">
        <f t="shared" si="603"/>
        <v/>
      </c>
      <c r="F9392" s="18" t="str">
        <f t="shared" si="604"/>
        <v/>
      </c>
      <c r="G9392" s="18" t="str">
        <f t="shared" si="605"/>
        <v/>
      </c>
      <c r="H9392" s="18" t="str">
        <f t="shared" si="606"/>
        <v/>
      </c>
    </row>
    <row r="9393" spans="5:8" x14ac:dyDescent="0.25">
      <c r="E9393" s="18" t="str">
        <f t="shared" si="603"/>
        <v/>
      </c>
      <c r="F9393" s="18" t="str">
        <f t="shared" si="604"/>
        <v/>
      </c>
      <c r="G9393" s="18" t="str">
        <f t="shared" si="605"/>
        <v/>
      </c>
      <c r="H9393" s="18" t="str">
        <f t="shared" si="606"/>
        <v/>
      </c>
    </row>
    <row r="9394" spans="5:8" x14ac:dyDescent="0.25">
      <c r="E9394" s="18" t="str">
        <f t="shared" si="603"/>
        <v/>
      </c>
      <c r="F9394" s="18" t="str">
        <f t="shared" si="604"/>
        <v/>
      </c>
      <c r="G9394" s="18" t="str">
        <f t="shared" si="605"/>
        <v/>
      </c>
      <c r="H9394" s="18" t="str">
        <f t="shared" si="606"/>
        <v/>
      </c>
    </row>
    <row r="9395" spans="5:8" x14ac:dyDescent="0.25">
      <c r="E9395" s="18" t="str">
        <f t="shared" si="603"/>
        <v/>
      </c>
      <c r="F9395" s="18" t="str">
        <f t="shared" si="604"/>
        <v/>
      </c>
      <c r="G9395" s="18" t="str">
        <f t="shared" si="605"/>
        <v/>
      </c>
      <c r="H9395" s="18" t="str">
        <f t="shared" si="606"/>
        <v/>
      </c>
    </row>
    <row r="9396" spans="5:8" x14ac:dyDescent="0.25">
      <c r="E9396" s="18" t="str">
        <f t="shared" si="603"/>
        <v/>
      </c>
      <c r="F9396" s="18" t="str">
        <f t="shared" si="604"/>
        <v/>
      </c>
      <c r="G9396" s="18" t="str">
        <f t="shared" si="605"/>
        <v/>
      </c>
      <c r="H9396" s="18" t="str">
        <f t="shared" si="606"/>
        <v/>
      </c>
    </row>
    <row r="9397" spans="5:8" x14ac:dyDescent="0.25">
      <c r="E9397" s="18" t="str">
        <f t="shared" si="603"/>
        <v/>
      </c>
      <c r="F9397" s="18" t="str">
        <f t="shared" si="604"/>
        <v/>
      </c>
      <c r="G9397" s="18" t="str">
        <f t="shared" si="605"/>
        <v/>
      </c>
      <c r="H9397" s="18" t="str">
        <f t="shared" si="606"/>
        <v/>
      </c>
    </row>
    <row r="9398" spans="5:8" x14ac:dyDescent="0.25">
      <c r="E9398" s="18" t="str">
        <f t="shared" si="603"/>
        <v/>
      </c>
      <c r="F9398" s="18" t="str">
        <f t="shared" si="604"/>
        <v/>
      </c>
      <c r="G9398" s="18" t="str">
        <f t="shared" si="605"/>
        <v/>
      </c>
      <c r="H9398" s="18" t="str">
        <f t="shared" si="606"/>
        <v/>
      </c>
    </row>
    <row r="9399" spans="5:8" x14ac:dyDescent="0.25">
      <c r="E9399" s="18" t="str">
        <f t="shared" si="603"/>
        <v/>
      </c>
      <c r="F9399" s="18" t="str">
        <f t="shared" si="604"/>
        <v/>
      </c>
      <c r="G9399" s="18" t="str">
        <f t="shared" si="605"/>
        <v/>
      </c>
      <c r="H9399" s="18" t="str">
        <f t="shared" si="606"/>
        <v/>
      </c>
    </row>
    <row r="9400" spans="5:8" x14ac:dyDescent="0.25">
      <c r="E9400" s="18" t="str">
        <f t="shared" si="603"/>
        <v/>
      </c>
      <c r="F9400" s="18" t="str">
        <f t="shared" si="604"/>
        <v/>
      </c>
      <c r="G9400" s="18" t="str">
        <f t="shared" si="605"/>
        <v/>
      </c>
      <c r="H9400" s="18" t="str">
        <f t="shared" si="606"/>
        <v/>
      </c>
    </row>
    <row r="9401" spans="5:8" x14ac:dyDescent="0.25">
      <c r="E9401" s="18" t="str">
        <f t="shared" si="603"/>
        <v/>
      </c>
      <c r="F9401" s="18" t="str">
        <f t="shared" si="604"/>
        <v/>
      </c>
      <c r="G9401" s="18" t="str">
        <f t="shared" si="605"/>
        <v/>
      </c>
      <c r="H9401" s="18" t="str">
        <f t="shared" si="606"/>
        <v/>
      </c>
    </row>
    <row r="9402" spans="5:8" x14ac:dyDescent="0.25">
      <c r="E9402" s="18" t="str">
        <f t="shared" si="603"/>
        <v/>
      </c>
      <c r="F9402" s="18" t="str">
        <f t="shared" si="604"/>
        <v/>
      </c>
      <c r="G9402" s="18" t="str">
        <f t="shared" si="605"/>
        <v/>
      </c>
      <c r="H9402" s="18" t="str">
        <f t="shared" si="606"/>
        <v/>
      </c>
    </row>
    <row r="9403" spans="5:8" x14ac:dyDescent="0.25">
      <c r="E9403" s="18" t="str">
        <f t="shared" si="603"/>
        <v/>
      </c>
      <c r="F9403" s="18" t="str">
        <f t="shared" si="604"/>
        <v/>
      </c>
      <c r="G9403" s="18" t="str">
        <f t="shared" si="605"/>
        <v/>
      </c>
      <c r="H9403" s="18" t="str">
        <f t="shared" si="606"/>
        <v/>
      </c>
    </row>
    <row r="9404" spans="5:8" x14ac:dyDescent="0.25">
      <c r="E9404" s="18" t="str">
        <f t="shared" si="603"/>
        <v/>
      </c>
      <c r="F9404" s="18" t="str">
        <f t="shared" si="604"/>
        <v/>
      </c>
      <c r="G9404" s="18" t="str">
        <f t="shared" si="605"/>
        <v/>
      </c>
      <c r="H9404" s="18" t="str">
        <f t="shared" si="606"/>
        <v/>
      </c>
    </row>
    <row r="9405" spans="5:8" x14ac:dyDescent="0.25">
      <c r="E9405" s="18" t="str">
        <f t="shared" si="603"/>
        <v/>
      </c>
      <c r="F9405" s="18" t="str">
        <f t="shared" si="604"/>
        <v/>
      </c>
      <c r="G9405" s="18" t="str">
        <f t="shared" si="605"/>
        <v/>
      </c>
      <c r="H9405" s="18" t="str">
        <f t="shared" si="606"/>
        <v/>
      </c>
    </row>
    <row r="9406" spans="5:8" x14ac:dyDescent="0.25">
      <c r="E9406" s="18" t="str">
        <f t="shared" si="603"/>
        <v/>
      </c>
      <c r="F9406" s="18" t="str">
        <f t="shared" si="604"/>
        <v/>
      </c>
      <c r="G9406" s="18" t="str">
        <f t="shared" si="605"/>
        <v/>
      </c>
      <c r="H9406" s="18" t="str">
        <f t="shared" si="606"/>
        <v/>
      </c>
    </row>
    <row r="9407" spans="5:8" x14ac:dyDescent="0.25">
      <c r="E9407" s="18" t="str">
        <f t="shared" si="603"/>
        <v/>
      </c>
      <c r="F9407" s="18" t="str">
        <f t="shared" si="604"/>
        <v/>
      </c>
      <c r="G9407" s="18" t="str">
        <f t="shared" si="605"/>
        <v/>
      </c>
      <c r="H9407" s="18" t="str">
        <f t="shared" si="606"/>
        <v/>
      </c>
    </row>
    <row r="9408" spans="5:8" x14ac:dyDescent="0.25">
      <c r="E9408" s="18" t="str">
        <f t="shared" si="603"/>
        <v/>
      </c>
      <c r="F9408" s="18" t="str">
        <f t="shared" si="604"/>
        <v/>
      </c>
      <c r="G9408" s="18" t="str">
        <f t="shared" si="605"/>
        <v/>
      </c>
      <c r="H9408" s="18" t="str">
        <f t="shared" si="606"/>
        <v/>
      </c>
    </row>
    <row r="9409" spans="5:8" x14ac:dyDescent="0.25">
      <c r="E9409" s="18" t="str">
        <f t="shared" si="603"/>
        <v/>
      </c>
      <c r="F9409" s="18" t="str">
        <f t="shared" si="604"/>
        <v/>
      </c>
      <c r="G9409" s="18" t="str">
        <f t="shared" si="605"/>
        <v/>
      </c>
      <c r="H9409" s="18" t="str">
        <f t="shared" si="606"/>
        <v/>
      </c>
    </row>
    <row r="9410" spans="5:8" x14ac:dyDescent="0.25">
      <c r="E9410" s="18" t="str">
        <f t="shared" si="603"/>
        <v/>
      </c>
      <c r="F9410" s="18" t="str">
        <f t="shared" si="604"/>
        <v/>
      </c>
      <c r="G9410" s="18" t="str">
        <f t="shared" si="605"/>
        <v/>
      </c>
      <c r="H9410" s="18" t="str">
        <f t="shared" si="606"/>
        <v/>
      </c>
    </row>
    <row r="9411" spans="5:8" x14ac:dyDescent="0.25">
      <c r="E9411" s="18" t="str">
        <f t="shared" si="603"/>
        <v/>
      </c>
      <c r="F9411" s="18" t="str">
        <f t="shared" si="604"/>
        <v/>
      </c>
      <c r="G9411" s="18" t="str">
        <f t="shared" si="605"/>
        <v/>
      </c>
      <c r="H9411" s="18" t="str">
        <f t="shared" si="606"/>
        <v/>
      </c>
    </row>
    <row r="9412" spans="5:8" x14ac:dyDescent="0.25">
      <c r="E9412" s="18" t="str">
        <f t="shared" si="603"/>
        <v/>
      </c>
      <c r="F9412" s="18" t="str">
        <f t="shared" si="604"/>
        <v/>
      </c>
      <c r="G9412" s="18" t="str">
        <f t="shared" si="605"/>
        <v/>
      </c>
      <c r="H9412" s="18" t="str">
        <f t="shared" si="606"/>
        <v/>
      </c>
    </row>
    <row r="9413" spans="5:8" x14ac:dyDescent="0.25">
      <c r="E9413" s="18" t="str">
        <f t="shared" si="603"/>
        <v/>
      </c>
      <c r="F9413" s="18" t="str">
        <f t="shared" si="604"/>
        <v/>
      </c>
      <c r="G9413" s="18" t="str">
        <f t="shared" si="605"/>
        <v/>
      </c>
      <c r="H9413" s="18" t="str">
        <f t="shared" si="606"/>
        <v/>
      </c>
    </row>
    <row r="9414" spans="5:8" x14ac:dyDescent="0.25">
      <c r="E9414" s="18" t="str">
        <f t="shared" ref="E9414:E9477" si="607">IF($C9414="","",IFERROR(INDEX(ItemPriceCol,MATCH($C9414,ItemName,0)),""))</f>
        <v/>
      </c>
      <c r="F9414" s="18" t="str">
        <f t="shared" ref="F9414:F9477" si="608">IF(OR($D9414="",$E9414=""),"",$D9414*$E9414)</f>
        <v/>
      </c>
      <c r="G9414" s="18" t="str">
        <f t="shared" ref="G9414:G9477" si="609">IF($C9414="","",IFERROR(INDEX(ItemCostCol,MATCH($C9414,ItemName,0)),""))</f>
        <v/>
      </c>
      <c r="H9414" s="18" t="str">
        <f t="shared" ref="H9414:H9477" si="610">IF(OR($F9414="",$G9414=""),"",$F9414-$D9414*$G9414)</f>
        <v/>
      </c>
    </row>
    <row r="9415" spans="5:8" x14ac:dyDescent="0.25">
      <c r="E9415" s="18" t="str">
        <f t="shared" si="607"/>
        <v/>
      </c>
      <c r="F9415" s="18" t="str">
        <f t="shared" si="608"/>
        <v/>
      </c>
      <c r="G9415" s="18" t="str">
        <f t="shared" si="609"/>
        <v/>
      </c>
      <c r="H9415" s="18" t="str">
        <f t="shared" si="610"/>
        <v/>
      </c>
    </row>
    <row r="9416" spans="5:8" x14ac:dyDescent="0.25">
      <c r="E9416" s="18" t="str">
        <f t="shared" si="607"/>
        <v/>
      </c>
      <c r="F9416" s="18" t="str">
        <f t="shared" si="608"/>
        <v/>
      </c>
      <c r="G9416" s="18" t="str">
        <f t="shared" si="609"/>
        <v/>
      </c>
      <c r="H9416" s="18" t="str">
        <f t="shared" si="610"/>
        <v/>
      </c>
    </row>
    <row r="9417" spans="5:8" x14ac:dyDescent="0.25">
      <c r="E9417" s="18" t="str">
        <f t="shared" si="607"/>
        <v/>
      </c>
      <c r="F9417" s="18" t="str">
        <f t="shared" si="608"/>
        <v/>
      </c>
      <c r="G9417" s="18" t="str">
        <f t="shared" si="609"/>
        <v/>
      </c>
      <c r="H9417" s="18" t="str">
        <f t="shared" si="610"/>
        <v/>
      </c>
    </row>
    <row r="9418" spans="5:8" x14ac:dyDescent="0.25">
      <c r="E9418" s="18" t="str">
        <f t="shared" si="607"/>
        <v/>
      </c>
      <c r="F9418" s="18" t="str">
        <f t="shared" si="608"/>
        <v/>
      </c>
      <c r="G9418" s="18" t="str">
        <f t="shared" si="609"/>
        <v/>
      </c>
      <c r="H9418" s="18" t="str">
        <f t="shared" si="610"/>
        <v/>
      </c>
    </row>
    <row r="9419" spans="5:8" x14ac:dyDescent="0.25">
      <c r="E9419" s="18" t="str">
        <f t="shared" si="607"/>
        <v/>
      </c>
      <c r="F9419" s="18" t="str">
        <f t="shared" si="608"/>
        <v/>
      </c>
      <c r="G9419" s="18" t="str">
        <f t="shared" si="609"/>
        <v/>
      </c>
      <c r="H9419" s="18" t="str">
        <f t="shared" si="610"/>
        <v/>
      </c>
    </row>
    <row r="9420" spans="5:8" x14ac:dyDescent="0.25">
      <c r="E9420" s="18" t="str">
        <f t="shared" si="607"/>
        <v/>
      </c>
      <c r="F9420" s="18" t="str">
        <f t="shared" si="608"/>
        <v/>
      </c>
      <c r="G9420" s="18" t="str">
        <f t="shared" si="609"/>
        <v/>
      </c>
      <c r="H9420" s="18" t="str">
        <f t="shared" si="610"/>
        <v/>
      </c>
    </row>
    <row r="9421" spans="5:8" x14ac:dyDescent="0.25">
      <c r="E9421" s="18" t="str">
        <f t="shared" si="607"/>
        <v/>
      </c>
      <c r="F9421" s="18" t="str">
        <f t="shared" si="608"/>
        <v/>
      </c>
      <c r="G9421" s="18" t="str">
        <f t="shared" si="609"/>
        <v/>
      </c>
      <c r="H9421" s="18" t="str">
        <f t="shared" si="610"/>
        <v/>
      </c>
    </row>
    <row r="9422" spans="5:8" x14ac:dyDescent="0.25">
      <c r="E9422" s="18" t="str">
        <f t="shared" si="607"/>
        <v/>
      </c>
      <c r="F9422" s="18" t="str">
        <f t="shared" si="608"/>
        <v/>
      </c>
      <c r="G9422" s="18" t="str">
        <f t="shared" si="609"/>
        <v/>
      </c>
      <c r="H9422" s="18" t="str">
        <f t="shared" si="610"/>
        <v/>
      </c>
    </row>
    <row r="9423" spans="5:8" x14ac:dyDescent="0.25">
      <c r="E9423" s="18" t="str">
        <f t="shared" si="607"/>
        <v/>
      </c>
      <c r="F9423" s="18" t="str">
        <f t="shared" si="608"/>
        <v/>
      </c>
      <c r="G9423" s="18" t="str">
        <f t="shared" si="609"/>
        <v/>
      </c>
      <c r="H9423" s="18" t="str">
        <f t="shared" si="610"/>
        <v/>
      </c>
    </row>
    <row r="9424" spans="5:8" x14ac:dyDescent="0.25">
      <c r="E9424" s="18" t="str">
        <f t="shared" si="607"/>
        <v/>
      </c>
      <c r="F9424" s="18" t="str">
        <f t="shared" si="608"/>
        <v/>
      </c>
      <c r="G9424" s="18" t="str">
        <f t="shared" si="609"/>
        <v/>
      </c>
      <c r="H9424" s="18" t="str">
        <f t="shared" si="610"/>
        <v/>
      </c>
    </row>
    <row r="9425" spans="5:8" x14ac:dyDescent="0.25">
      <c r="E9425" s="18" t="str">
        <f t="shared" si="607"/>
        <v/>
      </c>
      <c r="F9425" s="18" t="str">
        <f t="shared" si="608"/>
        <v/>
      </c>
      <c r="G9425" s="18" t="str">
        <f t="shared" si="609"/>
        <v/>
      </c>
      <c r="H9425" s="18" t="str">
        <f t="shared" si="610"/>
        <v/>
      </c>
    </row>
    <row r="9426" spans="5:8" x14ac:dyDescent="0.25">
      <c r="E9426" s="18" t="str">
        <f t="shared" si="607"/>
        <v/>
      </c>
      <c r="F9426" s="18" t="str">
        <f t="shared" si="608"/>
        <v/>
      </c>
      <c r="G9426" s="18" t="str">
        <f t="shared" si="609"/>
        <v/>
      </c>
      <c r="H9426" s="18" t="str">
        <f t="shared" si="610"/>
        <v/>
      </c>
    </row>
    <row r="9427" spans="5:8" x14ac:dyDescent="0.25">
      <c r="E9427" s="18" t="str">
        <f t="shared" si="607"/>
        <v/>
      </c>
      <c r="F9427" s="18" t="str">
        <f t="shared" si="608"/>
        <v/>
      </c>
      <c r="G9427" s="18" t="str">
        <f t="shared" si="609"/>
        <v/>
      </c>
      <c r="H9427" s="18" t="str">
        <f t="shared" si="610"/>
        <v/>
      </c>
    </row>
    <row r="9428" spans="5:8" x14ac:dyDescent="0.25">
      <c r="E9428" s="18" t="str">
        <f t="shared" si="607"/>
        <v/>
      </c>
      <c r="F9428" s="18" t="str">
        <f t="shared" si="608"/>
        <v/>
      </c>
      <c r="G9428" s="18" t="str">
        <f t="shared" si="609"/>
        <v/>
      </c>
      <c r="H9428" s="18" t="str">
        <f t="shared" si="610"/>
        <v/>
      </c>
    </row>
    <row r="9429" spans="5:8" x14ac:dyDescent="0.25">
      <c r="E9429" s="18" t="str">
        <f t="shared" si="607"/>
        <v/>
      </c>
      <c r="F9429" s="18" t="str">
        <f t="shared" si="608"/>
        <v/>
      </c>
      <c r="G9429" s="18" t="str">
        <f t="shared" si="609"/>
        <v/>
      </c>
      <c r="H9429" s="18" t="str">
        <f t="shared" si="610"/>
        <v/>
      </c>
    </row>
    <row r="9430" spans="5:8" x14ac:dyDescent="0.25">
      <c r="E9430" s="18" t="str">
        <f t="shared" si="607"/>
        <v/>
      </c>
      <c r="F9430" s="18" t="str">
        <f t="shared" si="608"/>
        <v/>
      </c>
      <c r="G9430" s="18" t="str">
        <f t="shared" si="609"/>
        <v/>
      </c>
      <c r="H9430" s="18" t="str">
        <f t="shared" si="610"/>
        <v/>
      </c>
    </row>
    <row r="9431" spans="5:8" x14ac:dyDescent="0.25">
      <c r="E9431" s="18" t="str">
        <f t="shared" si="607"/>
        <v/>
      </c>
      <c r="F9431" s="18" t="str">
        <f t="shared" si="608"/>
        <v/>
      </c>
      <c r="G9431" s="18" t="str">
        <f t="shared" si="609"/>
        <v/>
      </c>
      <c r="H9431" s="18" t="str">
        <f t="shared" si="610"/>
        <v/>
      </c>
    </row>
    <row r="9432" spans="5:8" x14ac:dyDescent="0.25">
      <c r="E9432" s="18" t="str">
        <f t="shared" si="607"/>
        <v/>
      </c>
      <c r="F9432" s="18" t="str">
        <f t="shared" si="608"/>
        <v/>
      </c>
      <c r="G9432" s="18" t="str">
        <f t="shared" si="609"/>
        <v/>
      </c>
      <c r="H9432" s="18" t="str">
        <f t="shared" si="610"/>
        <v/>
      </c>
    </row>
    <row r="9433" spans="5:8" x14ac:dyDescent="0.25">
      <c r="E9433" s="18" t="str">
        <f t="shared" si="607"/>
        <v/>
      </c>
      <c r="F9433" s="18" t="str">
        <f t="shared" si="608"/>
        <v/>
      </c>
      <c r="G9433" s="18" t="str">
        <f t="shared" si="609"/>
        <v/>
      </c>
      <c r="H9433" s="18" t="str">
        <f t="shared" si="610"/>
        <v/>
      </c>
    </row>
    <row r="9434" spans="5:8" x14ac:dyDescent="0.25">
      <c r="E9434" s="18" t="str">
        <f t="shared" si="607"/>
        <v/>
      </c>
      <c r="F9434" s="18" t="str">
        <f t="shared" si="608"/>
        <v/>
      </c>
      <c r="G9434" s="18" t="str">
        <f t="shared" si="609"/>
        <v/>
      </c>
      <c r="H9434" s="18" t="str">
        <f t="shared" si="610"/>
        <v/>
      </c>
    </row>
    <row r="9435" spans="5:8" x14ac:dyDescent="0.25">
      <c r="E9435" s="18" t="str">
        <f t="shared" si="607"/>
        <v/>
      </c>
      <c r="F9435" s="18" t="str">
        <f t="shared" si="608"/>
        <v/>
      </c>
      <c r="G9435" s="18" t="str">
        <f t="shared" si="609"/>
        <v/>
      </c>
      <c r="H9435" s="18" t="str">
        <f t="shared" si="610"/>
        <v/>
      </c>
    </row>
    <row r="9436" spans="5:8" x14ac:dyDescent="0.25">
      <c r="E9436" s="18" t="str">
        <f t="shared" si="607"/>
        <v/>
      </c>
      <c r="F9436" s="18" t="str">
        <f t="shared" si="608"/>
        <v/>
      </c>
      <c r="G9436" s="18" t="str">
        <f t="shared" si="609"/>
        <v/>
      </c>
      <c r="H9436" s="18" t="str">
        <f t="shared" si="610"/>
        <v/>
      </c>
    </row>
    <row r="9437" spans="5:8" x14ac:dyDescent="0.25">
      <c r="E9437" s="18" t="str">
        <f t="shared" si="607"/>
        <v/>
      </c>
      <c r="F9437" s="18" t="str">
        <f t="shared" si="608"/>
        <v/>
      </c>
      <c r="G9437" s="18" t="str">
        <f t="shared" si="609"/>
        <v/>
      </c>
      <c r="H9437" s="18" t="str">
        <f t="shared" si="610"/>
        <v/>
      </c>
    </row>
    <row r="9438" spans="5:8" x14ac:dyDescent="0.25">
      <c r="E9438" s="18" t="str">
        <f t="shared" si="607"/>
        <v/>
      </c>
      <c r="F9438" s="18" t="str">
        <f t="shared" si="608"/>
        <v/>
      </c>
      <c r="G9438" s="18" t="str">
        <f t="shared" si="609"/>
        <v/>
      </c>
      <c r="H9438" s="18" t="str">
        <f t="shared" si="610"/>
        <v/>
      </c>
    </row>
    <row r="9439" spans="5:8" x14ac:dyDescent="0.25">
      <c r="E9439" s="18" t="str">
        <f t="shared" si="607"/>
        <v/>
      </c>
      <c r="F9439" s="18" t="str">
        <f t="shared" si="608"/>
        <v/>
      </c>
      <c r="G9439" s="18" t="str">
        <f t="shared" si="609"/>
        <v/>
      </c>
      <c r="H9439" s="18" t="str">
        <f t="shared" si="610"/>
        <v/>
      </c>
    </row>
    <row r="9440" spans="5:8" x14ac:dyDescent="0.25">
      <c r="E9440" s="18" t="str">
        <f t="shared" si="607"/>
        <v/>
      </c>
      <c r="F9440" s="18" t="str">
        <f t="shared" si="608"/>
        <v/>
      </c>
      <c r="G9440" s="18" t="str">
        <f t="shared" si="609"/>
        <v/>
      </c>
      <c r="H9440" s="18" t="str">
        <f t="shared" si="610"/>
        <v/>
      </c>
    </row>
    <row r="9441" spans="5:8" x14ac:dyDescent="0.25">
      <c r="E9441" s="18" t="str">
        <f t="shared" si="607"/>
        <v/>
      </c>
      <c r="F9441" s="18" t="str">
        <f t="shared" si="608"/>
        <v/>
      </c>
      <c r="G9441" s="18" t="str">
        <f t="shared" si="609"/>
        <v/>
      </c>
      <c r="H9441" s="18" t="str">
        <f t="shared" si="610"/>
        <v/>
      </c>
    </row>
    <row r="9442" spans="5:8" x14ac:dyDescent="0.25">
      <c r="E9442" s="18" t="str">
        <f t="shared" si="607"/>
        <v/>
      </c>
      <c r="F9442" s="18" t="str">
        <f t="shared" si="608"/>
        <v/>
      </c>
      <c r="G9442" s="18" t="str">
        <f t="shared" si="609"/>
        <v/>
      </c>
      <c r="H9442" s="18" t="str">
        <f t="shared" si="610"/>
        <v/>
      </c>
    </row>
    <row r="9443" spans="5:8" x14ac:dyDescent="0.25">
      <c r="E9443" s="18" t="str">
        <f t="shared" si="607"/>
        <v/>
      </c>
      <c r="F9443" s="18" t="str">
        <f t="shared" si="608"/>
        <v/>
      </c>
      <c r="G9443" s="18" t="str">
        <f t="shared" si="609"/>
        <v/>
      </c>
      <c r="H9443" s="18" t="str">
        <f t="shared" si="610"/>
        <v/>
      </c>
    </row>
    <row r="9444" spans="5:8" x14ac:dyDescent="0.25">
      <c r="E9444" s="18" t="str">
        <f t="shared" si="607"/>
        <v/>
      </c>
      <c r="F9444" s="18" t="str">
        <f t="shared" si="608"/>
        <v/>
      </c>
      <c r="G9444" s="18" t="str">
        <f t="shared" si="609"/>
        <v/>
      </c>
      <c r="H9444" s="18" t="str">
        <f t="shared" si="610"/>
        <v/>
      </c>
    </row>
    <row r="9445" spans="5:8" x14ac:dyDescent="0.25">
      <c r="E9445" s="18" t="str">
        <f t="shared" si="607"/>
        <v/>
      </c>
      <c r="F9445" s="18" t="str">
        <f t="shared" si="608"/>
        <v/>
      </c>
      <c r="G9445" s="18" t="str">
        <f t="shared" si="609"/>
        <v/>
      </c>
      <c r="H9445" s="18" t="str">
        <f t="shared" si="610"/>
        <v/>
      </c>
    </row>
    <row r="9446" spans="5:8" x14ac:dyDescent="0.25">
      <c r="E9446" s="18" t="str">
        <f t="shared" si="607"/>
        <v/>
      </c>
      <c r="F9446" s="18" t="str">
        <f t="shared" si="608"/>
        <v/>
      </c>
      <c r="G9446" s="18" t="str">
        <f t="shared" si="609"/>
        <v/>
      </c>
      <c r="H9446" s="18" t="str">
        <f t="shared" si="610"/>
        <v/>
      </c>
    </row>
    <row r="9447" spans="5:8" x14ac:dyDescent="0.25">
      <c r="E9447" s="18" t="str">
        <f t="shared" si="607"/>
        <v/>
      </c>
      <c r="F9447" s="18" t="str">
        <f t="shared" si="608"/>
        <v/>
      </c>
      <c r="G9447" s="18" t="str">
        <f t="shared" si="609"/>
        <v/>
      </c>
      <c r="H9447" s="18" t="str">
        <f t="shared" si="610"/>
        <v/>
      </c>
    </row>
    <row r="9448" spans="5:8" x14ac:dyDescent="0.25">
      <c r="E9448" s="18" t="str">
        <f t="shared" si="607"/>
        <v/>
      </c>
      <c r="F9448" s="18" t="str">
        <f t="shared" si="608"/>
        <v/>
      </c>
      <c r="G9448" s="18" t="str">
        <f t="shared" si="609"/>
        <v/>
      </c>
      <c r="H9448" s="18" t="str">
        <f t="shared" si="610"/>
        <v/>
      </c>
    </row>
    <row r="9449" spans="5:8" x14ac:dyDescent="0.25">
      <c r="E9449" s="18" t="str">
        <f t="shared" si="607"/>
        <v/>
      </c>
      <c r="F9449" s="18" t="str">
        <f t="shared" si="608"/>
        <v/>
      </c>
      <c r="G9449" s="18" t="str">
        <f t="shared" si="609"/>
        <v/>
      </c>
      <c r="H9449" s="18" t="str">
        <f t="shared" si="610"/>
        <v/>
      </c>
    </row>
    <row r="9450" spans="5:8" x14ac:dyDescent="0.25">
      <c r="E9450" s="18" t="str">
        <f t="shared" si="607"/>
        <v/>
      </c>
      <c r="F9450" s="18" t="str">
        <f t="shared" si="608"/>
        <v/>
      </c>
      <c r="G9450" s="18" t="str">
        <f t="shared" si="609"/>
        <v/>
      </c>
      <c r="H9450" s="18" t="str">
        <f t="shared" si="610"/>
        <v/>
      </c>
    </row>
    <row r="9451" spans="5:8" x14ac:dyDescent="0.25">
      <c r="E9451" s="18" t="str">
        <f t="shared" si="607"/>
        <v/>
      </c>
      <c r="F9451" s="18" t="str">
        <f t="shared" si="608"/>
        <v/>
      </c>
      <c r="G9451" s="18" t="str">
        <f t="shared" si="609"/>
        <v/>
      </c>
      <c r="H9451" s="18" t="str">
        <f t="shared" si="610"/>
        <v/>
      </c>
    </row>
    <row r="9452" spans="5:8" x14ac:dyDescent="0.25">
      <c r="E9452" s="18" t="str">
        <f t="shared" si="607"/>
        <v/>
      </c>
      <c r="F9452" s="18" t="str">
        <f t="shared" si="608"/>
        <v/>
      </c>
      <c r="G9452" s="18" t="str">
        <f t="shared" si="609"/>
        <v/>
      </c>
      <c r="H9452" s="18" t="str">
        <f t="shared" si="610"/>
        <v/>
      </c>
    </row>
    <row r="9453" spans="5:8" x14ac:dyDescent="0.25">
      <c r="E9453" s="18" t="str">
        <f t="shared" si="607"/>
        <v/>
      </c>
      <c r="F9453" s="18" t="str">
        <f t="shared" si="608"/>
        <v/>
      </c>
      <c r="G9453" s="18" t="str">
        <f t="shared" si="609"/>
        <v/>
      </c>
      <c r="H9453" s="18" t="str">
        <f t="shared" si="610"/>
        <v/>
      </c>
    </row>
    <row r="9454" spans="5:8" x14ac:dyDescent="0.25">
      <c r="E9454" s="18" t="str">
        <f t="shared" si="607"/>
        <v/>
      </c>
      <c r="F9454" s="18" t="str">
        <f t="shared" si="608"/>
        <v/>
      </c>
      <c r="G9454" s="18" t="str">
        <f t="shared" si="609"/>
        <v/>
      </c>
      <c r="H9454" s="18" t="str">
        <f t="shared" si="610"/>
        <v/>
      </c>
    </row>
    <row r="9455" spans="5:8" x14ac:dyDescent="0.25">
      <c r="E9455" s="18" t="str">
        <f t="shared" si="607"/>
        <v/>
      </c>
      <c r="F9455" s="18" t="str">
        <f t="shared" si="608"/>
        <v/>
      </c>
      <c r="G9455" s="18" t="str">
        <f t="shared" si="609"/>
        <v/>
      </c>
      <c r="H9455" s="18" t="str">
        <f t="shared" si="610"/>
        <v/>
      </c>
    </row>
    <row r="9456" spans="5:8" x14ac:dyDescent="0.25">
      <c r="E9456" s="18" t="str">
        <f t="shared" si="607"/>
        <v/>
      </c>
      <c r="F9456" s="18" t="str">
        <f t="shared" si="608"/>
        <v/>
      </c>
      <c r="G9456" s="18" t="str">
        <f t="shared" si="609"/>
        <v/>
      </c>
      <c r="H9456" s="18" t="str">
        <f t="shared" si="610"/>
        <v/>
      </c>
    </row>
    <row r="9457" spans="5:8" x14ac:dyDescent="0.25">
      <c r="E9457" s="18" t="str">
        <f t="shared" si="607"/>
        <v/>
      </c>
      <c r="F9457" s="18" t="str">
        <f t="shared" si="608"/>
        <v/>
      </c>
      <c r="G9457" s="18" t="str">
        <f t="shared" si="609"/>
        <v/>
      </c>
      <c r="H9457" s="18" t="str">
        <f t="shared" si="610"/>
        <v/>
      </c>
    </row>
    <row r="9458" spans="5:8" x14ac:dyDescent="0.25">
      <c r="E9458" s="18" t="str">
        <f t="shared" si="607"/>
        <v/>
      </c>
      <c r="F9458" s="18" t="str">
        <f t="shared" si="608"/>
        <v/>
      </c>
      <c r="G9458" s="18" t="str">
        <f t="shared" si="609"/>
        <v/>
      </c>
      <c r="H9458" s="18" t="str">
        <f t="shared" si="610"/>
        <v/>
      </c>
    </row>
    <row r="9459" spans="5:8" x14ac:dyDescent="0.25">
      <c r="E9459" s="18" t="str">
        <f t="shared" si="607"/>
        <v/>
      </c>
      <c r="F9459" s="18" t="str">
        <f t="shared" si="608"/>
        <v/>
      </c>
      <c r="G9459" s="18" t="str">
        <f t="shared" si="609"/>
        <v/>
      </c>
      <c r="H9459" s="18" t="str">
        <f t="shared" si="610"/>
        <v/>
      </c>
    </row>
    <row r="9460" spans="5:8" x14ac:dyDescent="0.25">
      <c r="E9460" s="18" t="str">
        <f t="shared" si="607"/>
        <v/>
      </c>
      <c r="F9460" s="18" t="str">
        <f t="shared" si="608"/>
        <v/>
      </c>
      <c r="G9460" s="18" t="str">
        <f t="shared" si="609"/>
        <v/>
      </c>
      <c r="H9460" s="18" t="str">
        <f t="shared" si="610"/>
        <v/>
      </c>
    </row>
    <row r="9461" spans="5:8" x14ac:dyDescent="0.25">
      <c r="E9461" s="18" t="str">
        <f t="shared" si="607"/>
        <v/>
      </c>
      <c r="F9461" s="18" t="str">
        <f t="shared" si="608"/>
        <v/>
      </c>
      <c r="G9461" s="18" t="str">
        <f t="shared" si="609"/>
        <v/>
      </c>
      <c r="H9461" s="18" t="str">
        <f t="shared" si="610"/>
        <v/>
      </c>
    </row>
    <row r="9462" spans="5:8" x14ac:dyDescent="0.25">
      <c r="E9462" s="18" t="str">
        <f t="shared" si="607"/>
        <v/>
      </c>
      <c r="F9462" s="18" t="str">
        <f t="shared" si="608"/>
        <v/>
      </c>
      <c r="G9462" s="18" t="str">
        <f t="shared" si="609"/>
        <v/>
      </c>
      <c r="H9462" s="18" t="str">
        <f t="shared" si="610"/>
        <v/>
      </c>
    </row>
    <row r="9463" spans="5:8" x14ac:dyDescent="0.25">
      <c r="E9463" s="18" t="str">
        <f t="shared" si="607"/>
        <v/>
      </c>
      <c r="F9463" s="18" t="str">
        <f t="shared" si="608"/>
        <v/>
      </c>
      <c r="G9463" s="18" t="str">
        <f t="shared" si="609"/>
        <v/>
      </c>
      <c r="H9463" s="18" t="str">
        <f t="shared" si="610"/>
        <v/>
      </c>
    </row>
    <row r="9464" spans="5:8" x14ac:dyDescent="0.25">
      <c r="E9464" s="18" t="str">
        <f t="shared" si="607"/>
        <v/>
      </c>
      <c r="F9464" s="18" t="str">
        <f t="shared" si="608"/>
        <v/>
      </c>
      <c r="G9464" s="18" t="str">
        <f t="shared" si="609"/>
        <v/>
      </c>
      <c r="H9464" s="18" t="str">
        <f t="shared" si="610"/>
        <v/>
      </c>
    </row>
    <row r="9465" spans="5:8" x14ac:dyDescent="0.25">
      <c r="E9465" s="18" t="str">
        <f t="shared" si="607"/>
        <v/>
      </c>
      <c r="F9465" s="18" t="str">
        <f t="shared" si="608"/>
        <v/>
      </c>
      <c r="G9465" s="18" t="str">
        <f t="shared" si="609"/>
        <v/>
      </c>
      <c r="H9465" s="18" t="str">
        <f t="shared" si="610"/>
        <v/>
      </c>
    </row>
    <row r="9466" spans="5:8" x14ac:dyDescent="0.25">
      <c r="E9466" s="18" t="str">
        <f t="shared" si="607"/>
        <v/>
      </c>
      <c r="F9466" s="18" t="str">
        <f t="shared" si="608"/>
        <v/>
      </c>
      <c r="G9466" s="18" t="str">
        <f t="shared" si="609"/>
        <v/>
      </c>
      <c r="H9466" s="18" t="str">
        <f t="shared" si="610"/>
        <v/>
      </c>
    </row>
    <row r="9467" spans="5:8" x14ac:dyDescent="0.25">
      <c r="E9467" s="18" t="str">
        <f t="shared" si="607"/>
        <v/>
      </c>
      <c r="F9467" s="18" t="str">
        <f t="shared" si="608"/>
        <v/>
      </c>
      <c r="G9467" s="18" t="str">
        <f t="shared" si="609"/>
        <v/>
      </c>
      <c r="H9467" s="18" t="str">
        <f t="shared" si="610"/>
        <v/>
      </c>
    </row>
    <row r="9468" spans="5:8" x14ac:dyDescent="0.25">
      <c r="E9468" s="18" t="str">
        <f t="shared" si="607"/>
        <v/>
      </c>
      <c r="F9468" s="18" t="str">
        <f t="shared" si="608"/>
        <v/>
      </c>
      <c r="G9468" s="18" t="str">
        <f t="shared" si="609"/>
        <v/>
      </c>
      <c r="H9468" s="18" t="str">
        <f t="shared" si="610"/>
        <v/>
      </c>
    </row>
    <row r="9469" spans="5:8" x14ac:dyDescent="0.25">
      <c r="E9469" s="18" t="str">
        <f t="shared" si="607"/>
        <v/>
      </c>
      <c r="F9469" s="18" t="str">
        <f t="shared" si="608"/>
        <v/>
      </c>
      <c r="G9469" s="18" t="str">
        <f t="shared" si="609"/>
        <v/>
      </c>
      <c r="H9469" s="18" t="str">
        <f t="shared" si="610"/>
        <v/>
      </c>
    </row>
    <row r="9470" spans="5:8" x14ac:dyDescent="0.25">
      <c r="E9470" s="18" t="str">
        <f t="shared" si="607"/>
        <v/>
      </c>
      <c r="F9470" s="18" t="str">
        <f t="shared" si="608"/>
        <v/>
      </c>
      <c r="G9470" s="18" t="str">
        <f t="shared" si="609"/>
        <v/>
      </c>
      <c r="H9470" s="18" t="str">
        <f t="shared" si="610"/>
        <v/>
      </c>
    </row>
    <row r="9471" spans="5:8" x14ac:dyDescent="0.25">
      <c r="E9471" s="18" t="str">
        <f t="shared" si="607"/>
        <v/>
      </c>
      <c r="F9471" s="18" t="str">
        <f t="shared" si="608"/>
        <v/>
      </c>
      <c r="G9471" s="18" t="str">
        <f t="shared" si="609"/>
        <v/>
      </c>
      <c r="H9471" s="18" t="str">
        <f t="shared" si="610"/>
        <v/>
      </c>
    </row>
    <row r="9472" spans="5:8" x14ac:dyDescent="0.25">
      <c r="E9472" s="18" t="str">
        <f t="shared" si="607"/>
        <v/>
      </c>
      <c r="F9472" s="18" t="str">
        <f t="shared" si="608"/>
        <v/>
      </c>
      <c r="G9472" s="18" t="str">
        <f t="shared" si="609"/>
        <v/>
      </c>
      <c r="H9472" s="18" t="str">
        <f t="shared" si="610"/>
        <v/>
      </c>
    </row>
    <row r="9473" spans="5:8" x14ac:dyDescent="0.25">
      <c r="E9473" s="18" t="str">
        <f t="shared" si="607"/>
        <v/>
      </c>
      <c r="F9473" s="18" t="str">
        <f t="shared" si="608"/>
        <v/>
      </c>
      <c r="G9473" s="18" t="str">
        <f t="shared" si="609"/>
        <v/>
      </c>
      <c r="H9473" s="18" t="str">
        <f t="shared" si="610"/>
        <v/>
      </c>
    </row>
    <row r="9474" spans="5:8" x14ac:dyDescent="0.25">
      <c r="E9474" s="18" t="str">
        <f t="shared" si="607"/>
        <v/>
      </c>
      <c r="F9474" s="18" t="str">
        <f t="shared" si="608"/>
        <v/>
      </c>
      <c r="G9474" s="18" t="str">
        <f t="shared" si="609"/>
        <v/>
      </c>
      <c r="H9474" s="18" t="str">
        <f t="shared" si="610"/>
        <v/>
      </c>
    </row>
    <row r="9475" spans="5:8" x14ac:dyDescent="0.25">
      <c r="E9475" s="18" t="str">
        <f t="shared" si="607"/>
        <v/>
      </c>
      <c r="F9475" s="18" t="str">
        <f t="shared" si="608"/>
        <v/>
      </c>
      <c r="G9475" s="18" t="str">
        <f t="shared" si="609"/>
        <v/>
      </c>
      <c r="H9475" s="18" t="str">
        <f t="shared" si="610"/>
        <v/>
      </c>
    </row>
    <row r="9476" spans="5:8" x14ac:dyDescent="0.25">
      <c r="E9476" s="18" t="str">
        <f t="shared" si="607"/>
        <v/>
      </c>
      <c r="F9476" s="18" t="str">
        <f t="shared" si="608"/>
        <v/>
      </c>
      <c r="G9476" s="18" t="str">
        <f t="shared" si="609"/>
        <v/>
      </c>
      <c r="H9476" s="18" t="str">
        <f t="shared" si="610"/>
        <v/>
      </c>
    </row>
    <row r="9477" spans="5:8" x14ac:dyDescent="0.25">
      <c r="E9477" s="18" t="str">
        <f t="shared" si="607"/>
        <v/>
      </c>
      <c r="F9477" s="18" t="str">
        <f t="shared" si="608"/>
        <v/>
      </c>
      <c r="G9477" s="18" t="str">
        <f t="shared" si="609"/>
        <v/>
      </c>
      <c r="H9477" s="18" t="str">
        <f t="shared" si="610"/>
        <v/>
      </c>
    </row>
    <row r="9478" spans="5:8" x14ac:dyDescent="0.25">
      <c r="E9478" s="18" t="str">
        <f t="shared" ref="E9478:E9541" si="611">IF($C9478="","",IFERROR(INDEX(ItemPriceCol,MATCH($C9478,ItemName,0)),""))</f>
        <v/>
      </c>
      <c r="F9478" s="18" t="str">
        <f t="shared" ref="F9478:F9541" si="612">IF(OR($D9478="",$E9478=""),"",$D9478*$E9478)</f>
        <v/>
      </c>
      <c r="G9478" s="18" t="str">
        <f t="shared" ref="G9478:G9541" si="613">IF($C9478="","",IFERROR(INDEX(ItemCostCol,MATCH($C9478,ItemName,0)),""))</f>
        <v/>
      </c>
      <c r="H9478" s="18" t="str">
        <f t="shared" ref="H9478:H9541" si="614">IF(OR($F9478="",$G9478=""),"",$F9478-$D9478*$G9478)</f>
        <v/>
      </c>
    </row>
    <row r="9479" spans="5:8" x14ac:dyDescent="0.25">
      <c r="E9479" s="18" t="str">
        <f t="shared" si="611"/>
        <v/>
      </c>
      <c r="F9479" s="18" t="str">
        <f t="shared" si="612"/>
        <v/>
      </c>
      <c r="G9479" s="18" t="str">
        <f t="shared" si="613"/>
        <v/>
      </c>
      <c r="H9479" s="18" t="str">
        <f t="shared" si="614"/>
        <v/>
      </c>
    </row>
    <row r="9480" spans="5:8" x14ac:dyDescent="0.25">
      <c r="E9480" s="18" t="str">
        <f t="shared" si="611"/>
        <v/>
      </c>
      <c r="F9480" s="18" t="str">
        <f t="shared" si="612"/>
        <v/>
      </c>
      <c r="G9480" s="18" t="str">
        <f t="shared" si="613"/>
        <v/>
      </c>
      <c r="H9480" s="18" t="str">
        <f t="shared" si="614"/>
        <v/>
      </c>
    </row>
    <row r="9481" spans="5:8" x14ac:dyDescent="0.25">
      <c r="E9481" s="18" t="str">
        <f t="shared" si="611"/>
        <v/>
      </c>
      <c r="F9481" s="18" t="str">
        <f t="shared" si="612"/>
        <v/>
      </c>
      <c r="G9481" s="18" t="str">
        <f t="shared" si="613"/>
        <v/>
      </c>
      <c r="H9481" s="18" t="str">
        <f t="shared" si="614"/>
        <v/>
      </c>
    </row>
    <row r="9482" spans="5:8" x14ac:dyDescent="0.25">
      <c r="E9482" s="18" t="str">
        <f t="shared" si="611"/>
        <v/>
      </c>
      <c r="F9482" s="18" t="str">
        <f t="shared" si="612"/>
        <v/>
      </c>
      <c r="G9482" s="18" t="str">
        <f t="shared" si="613"/>
        <v/>
      </c>
      <c r="H9482" s="18" t="str">
        <f t="shared" si="614"/>
        <v/>
      </c>
    </row>
    <row r="9483" spans="5:8" x14ac:dyDescent="0.25">
      <c r="E9483" s="18" t="str">
        <f t="shared" si="611"/>
        <v/>
      </c>
      <c r="F9483" s="18" t="str">
        <f t="shared" si="612"/>
        <v/>
      </c>
      <c r="G9483" s="18" t="str">
        <f t="shared" si="613"/>
        <v/>
      </c>
      <c r="H9483" s="18" t="str">
        <f t="shared" si="614"/>
        <v/>
      </c>
    </row>
    <row r="9484" spans="5:8" x14ac:dyDescent="0.25">
      <c r="E9484" s="18" t="str">
        <f t="shared" si="611"/>
        <v/>
      </c>
      <c r="F9484" s="18" t="str">
        <f t="shared" si="612"/>
        <v/>
      </c>
      <c r="G9484" s="18" t="str">
        <f t="shared" si="613"/>
        <v/>
      </c>
      <c r="H9484" s="18" t="str">
        <f t="shared" si="614"/>
        <v/>
      </c>
    </row>
    <row r="9485" spans="5:8" x14ac:dyDescent="0.25">
      <c r="E9485" s="18" t="str">
        <f t="shared" si="611"/>
        <v/>
      </c>
      <c r="F9485" s="18" t="str">
        <f t="shared" si="612"/>
        <v/>
      </c>
      <c r="G9485" s="18" t="str">
        <f t="shared" si="613"/>
        <v/>
      </c>
      <c r="H9485" s="18" t="str">
        <f t="shared" si="614"/>
        <v/>
      </c>
    </row>
    <row r="9486" spans="5:8" x14ac:dyDescent="0.25">
      <c r="E9486" s="18" t="str">
        <f t="shared" si="611"/>
        <v/>
      </c>
      <c r="F9486" s="18" t="str">
        <f t="shared" si="612"/>
        <v/>
      </c>
      <c r="G9486" s="18" t="str">
        <f t="shared" si="613"/>
        <v/>
      </c>
      <c r="H9486" s="18" t="str">
        <f t="shared" si="614"/>
        <v/>
      </c>
    </row>
    <row r="9487" spans="5:8" x14ac:dyDescent="0.25">
      <c r="E9487" s="18" t="str">
        <f t="shared" si="611"/>
        <v/>
      </c>
      <c r="F9487" s="18" t="str">
        <f t="shared" si="612"/>
        <v/>
      </c>
      <c r="G9487" s="18" t="str">
        <f t="shared" si="613"/>
        <v/>
      </c>
      <c r="H9487" s="18" t="str">
        <f t="shared" si="614"/>
        <v/>
      </c>
    </row>
    <row r="9488" spans="5:8" x14ac:dyDescent="0.25">
      <c r="E9488" s="18" t="str">
        <f t="shared" si="611"/>
        <v/>
      </c>
      <c r="F9488" s="18" t="str">
        <f t="shared" si="612"/>
        <v/>
      </c>
      <c r="G9488" s="18" t="str">
        <f t="shared" si="613"/>
        <v/>
      </c>
      <c r="H9488" s="18" t="str">
        <f t="shared" si="614"/>
        <v/>
      </c>
    </row>
    <row r="9489" spans="5:8" x14ac:dyDescent="0.25">
      <c r="E9489" s="18" t="str">
        <f t="shared" si="611"/>
        <v/>
      </c>
      <c r="F9489" s="18" t="str">
        <f t="shared" si="612"/>
        <v/>
      </c>
      <c r="G9489" s="18" t="str">
        <f t="shared" si="613"/>
        <v/>
      </c>
      <c r="H9489" s="18" t="str">
        <f t="shared" si="614"/>
        <v/>
      </c>
    </row>
    <row r="9490" spans="5:8" x14ac:dyDescent="0.25">
      <c r="E9490" s="18" t="str">
        <f t="shared" si="611"/>
        <v/>
      </c>
      <c r="F9490" s="18" t="str">
        <f t="shared" si="612"/>
        <v/>
      </c>
      <c r="G9490" s="18" t="str">
        <f t="shared" si="613"/>
        <v/>
      </c>
      <c r="H9490" s="18" t="str">
        <f t="shared" si="614"/>
        <v/>
      </c>
    </row>
    <row r="9491" spans="5:8" x14ac:dyDescent="0.25">
      <c r="E9491" s="18" t="str">
        <f t="shared" si="611"/>
        <v/>
      </c>
      <c r="F9491" s="18" t="str">
        <f t="shared" si="612"/>
        <v/>
      </c>
      <c r="G9491" s="18" t="str">
        <f t="shared" si="613"/>
        <v/>
      </c>
      <c r="H9491" s="18" t="str">
        <f t="shared" si="614"/>
        <v/>
      </c>
    </row>
    <row r="9492" spans="5:8" x14ac:dyDescent="0.25">
      <c r="E9492" s="18" t="str">
        <f t="shared" si="611"/>
        <v/>
      </c>
      <c r="F9492" s="18" t="str">
        <f t="shared" si="612"/>
        <v/>
      </c>
      <c r="G9492" s="18" t="str">
        <f t="shared" si="613"/>
        <v/>
      </c>
      <c r="H9492" s="18" t="str">
        <f t="shared" si="614"/>
        <v/>
      </c>
    </row>
    <row r="9493" spans="5:8" x14ac:dyDescent="0.25">
      <c r="E9493" s="18" t="str">
        <f t="shared" si="611"/>
        <v/>
      </c>
      <c r="F9493" s="18" t="str">
        <f t="shared" si="612"/>
        <v/>
      </c>
      <c r="G9493" s="18" t="str">
        <f t="shared" si="613"/>
        <v/>
      </c>
      <c r="H9493" s="18" t="str">
        <f t="shared" si="614"/>
        <v/>
      </c>
    </row>
    <row r="9494" spans="5:8" x14ac:dyDescent="0.25">
      <c r="E9494" s="18" t="str">
        <f t="shared" si="611"/>
        <v/>
      </c>
      <c r="F9494" s="18" t="str">
        <f t="shared" si="612"/>
        <v/>
      </c>
      <c r="G9494" s="18" t="str">
        <f t="shared" si="613"/>
        <v/>
      </c>
      <c r="H9494" s="18" t="str">
        <f t="shared" si="614"/>
        <v/>
      </c>
    </row>
    <row r="9495" spans="5:8" x14ac:dyDescent="0.25">
      <c r="E9495" s="18" t="str">
        <f t="shared" si="611"/>
        <v/>
      </c>
      <c r="F9495" s="18" t="str">
        <f t="shared" si="612"/>
        <v/>
      </c>
      <c r="G9495" s="18" t="str">
        <f t="shared" si="613"/>
        <v/>
      </c>
      <c r="H9495" s="18" t="str">
        <f t="shared" si="614"/>
        <v/>
      </c>
    </row>
    <row r="9496" spans="5:8" x14ac:dyDescent="0.25">
      <c r="E9496" s="18" t="str">
        <f t="shared" si="611"/>
        <v/>
      </c>
      <c r="F9496" s="18" t="str">
        <f t="shared" si="612"/>
        <v/>
      </c>
      <c r="G9496" s="18" t="str">
        <f t="shared" si="613"/>
        <v/>
      </c>
      <c r="H9496" s="18" t="str">
        <f t="shared" si="614"/>
        <v/>
      </c>
    </row>
    <row r="9497" spans="5:8" x14ac:dyDescent="0.25">
      <c r="E9497" s="18" t="str">
        <f t="shared" si="611"/>
        <v/>
      </c>
      <c r="F9497" s="18" t="str">
        <f t="shared" si="612"/>
        <v/>
      </c>
      <c r="G9497" s="18" t="str">
        <f t="shared" si="613"/>
        <v/>
      </c>
      <c r="H9497" s="18" t="str">
        <f t="shared" si="614"/>
        <v/>
      </c>
    </row>
    <row r="9498" spans="5:8" x14ac:dyDescent="0.25">
      <c r="E9498" s="18" t="str">
        <f t="shared" si="611"/>
        <v/>
      </c>
      <c r="F9498" s="18" t="str">
        <f t="shared" si="612"/>
        <v/>
      </c>
      <c r="G9498" s="18" t="str">
        <f t="shared" si="613"/>
        <v/>
      </c>
      <c r="H9498" s="18" t="str">
        <f t="shared" si="614"/>
        <v/>
      </c>
    </row>
    <row r="9499" spans="5:8" x14ac:dyDescent="0.25">
      <c r="E9499" s="18" t="str">
        <f t="shared" si="611"/>
        <v/>
      </c>
      <c r="F9499" s="18" t="str">
        <f t="shared" si="612"/>
        <v/>
      </c>
      <c r="G9499" s="18" t="str">
        <f t="shared" si="613"/>
        <v/>
      </c>
      <c r="H9499" s="18" t="str">
        <f t="shared" si="614"/>
        <v/>
      </c>
    </row>
    <row r="9500" spans="5:8" x14ac:dyDescent="0.25">
      <c r="E9500" s="18" t="str">
        <f t="shared" si="611"/>
        <v/>
      </c>
      <c r="F9500" s="18" t="str">
        <f t="shared" si="612"/>
        <v/>
      </c>
      <c r="G9500" s="18" t="str">
        <f t="shared" si="613"/>
        <v/>
      </c>
      <c r="H9500" s="18" t="str">
        <f t="shared" si="614"/>
        <v/>
      </c>
    </row>
    <row r="9501" spans="5:8" x14ac:dyDescent="0.25">
      <c r="E9501" s="18" t="str">
        <f t="shared" si="611"/>
        <v/>
      </c>
      <c r="F9501" s="18" t="str">
        <f t="shared" si="612"/>
        <v/>
      </c>
      <c r="G9501" s="18" t="str">
        <f t="shared" si="613"/>
        <v/>
      </c>
      <c r="H9501" s="18" t="str">
        <f t="shared" si="614"/>
        <v/>
      </c>
    </row>
    <row r="9502" spans="5:8" x14ac:dyDescent="0.25">
      <c r="E9502" s="18" t="str">
        <f t="shared" si="611"/>
        <v/>
      </c>
      <c r="F9502" s="18" t="str">
        <f t="shared" si="612"/>
        <v/>
      </c>
      <c r="G9502" s="18" t="str">
        <f t="shared" si="613"/>
        <v/>
      </c>
      <c r="H9502" s="18" t="str">
        <f t="shared" si="614"/>
        <v/>
      </c>
    </row>
    <row r="9503" spans="5:8" x14ac:dyDescent="0.25">
      <c r="E9503" s="18" t="str">
        <f t="shared" si="611"/>
        <v/>
      </c>
      <c r="F9503" s="18" t="str">
        <f t="shared" si="612"/>
        <v/>
      </c>
      <c r="G9503" s="18" t="str">
        <f t="shared" si="613"/>
        <v/>
      </c>
      <c r="H9503" s="18" t="str">
        <f t="shared" si="614"/>
        <v/>
      </c>
    </row>
    <row r="9504" spans="5:8" x14ac:dyDescent="0.25">
      <c r="E9504" s="18" t="str">
        <f t="shared" si="611"/>
        <v/>
      </c>
      <c r="F9504" s="18" t="str">
        <f t="shared" si="612"/>
        <v/>
      </c>
      <c r="G9504" s="18" t="str">
        <f t="shared" si="613"/>
        <v/>
      </c>
      <c r="H9504" s="18" t="str">
        <f t="shared" si="614"/>
        <v/>
      </c>
    </row>
    <row r="9505" spans="5:8" x14ac:dyDescent="0.25">
      <c r="E9505" s="18" t="str">
        <f t="shared" si="611"/>
        <v/>
      </c>
      <c r="F9505" s="18" t="str">
        <f t="shared" si="612"/>
        <v/>
      </c>
      <c r="G9505" s="18" t="str">
        <f t="shared" si="613"/>
        <v/>
      </c>
      <c r="H9505" s="18" t="str">
        <f t="shared" si="614"/>
        <v/>
      </c>
    </row>
    <row r="9506" spans="5:8" x14ac:dyDescent="0.25">
      <c r="E9506" s="18" t="str">
        <f t="shared" si="611"/>
        <v/>
      </c>
      <c r="F9506" s="18" t="str">
        <f t="shared" si="612"/>
        <v/>
      </c>
      <c r="G9506" s="18" t="str">
        <f t="shared" si="613"/>
        <v/>
      </c>
      <c r="H9506" s="18" t="str">
        <f t="shared" si="614"/>
        <v/>
      </c>
    </row>
    <row r="9507" spans="5:8" x14ac:dyDescent="0.25">
      <c r="E9507" s="18" t="str">
        <f t="shared" si="611"/>
        <v/>
      </c>
      <c r="F9507" s="18" t="str">
        <f t="shared" si="612"/>
        <v/>
      </c>
      <c r="G9507" s="18" t="str">
        <f t="shared" si="613"/>
        <v/>
      </c>
      <c r="H9507" s="18" t="str">
        <f t="shared" si="614"/>
        <v/>
      </c>
    </row>
    <row r="9508" spans="5:8" x14ac:dyDescent="0.25">
      <c r="E9508" s="18" t="str">
        <f t="shared" si="611"/>
        <v/>
      </c>
      <c r="F9508" s="18" t="str">
        <f t="shared" si="612"/>
        <v/>
      </c>
      <c r="G9508" s="18" t="str">
        <f t="shared" si="613"/>
        <v/>
      </c>
      <c r="H9508" s="18" t="str">
        <f t="shared" si="614"/>
        <v/>
      </c>
    </row>
    <row r="9509" spans="5:8" x14ac:dyDescent="0.25">
      <c r="E9509" s="18" t="str">
        <f t="shared" si="611"/>
        <v/>
      </c>
      <c r="F9509" s="18" t="str">
        <f t="shared" si="612"/>
        <v/>
      </c>
      <c r="G9509" s="18" t="str">
        <f t="shared" si="613"/>
        <v/>
      </c>
      <c r="H9509" s="18" t="str">
        <f t="shared" si="614"/>
        <v/>
      </c>
    </row>
    <row r="9510" spans="5:8" x14ac:dyDescent="0.25">
      <c r="E9510" s="18" t="str">
        <f t="shared" si="611"/>
        <v/>
      </c>
      <c r="F9510" s="18" t="str">
        <f t="shared" si="612"/>
        <v/>
      </c>
      <c r="G9510" s="18" t="str">
        <f t="shared" si="613"/>
        <v/>
      </c>
      <c r="H9510" s="18" t="str">
        <f t="shared" si="614"/>
        <v/>
      </c>
    </row>
    <row r="9511" spans="5:8" x14ac:dyDescent="0.25">
      <c r="E9511" s="18" t="str">
        <f t="shared" si="611"/>
        <v/>
      </c>
      <c r="F9511" s="18" t="str">
        <f t="shared" si="612"/>
        <v/>
      </c>
      <c r="G9511" s="18" t="str">
        <f t="shared" si="613"/>
        <v/>
      </c>
      <c r="H9511" s="18" t="str">
        <f t="shared" si="614"/>
        <v/>
      </c>
    </row>
    <row r="9512" spans="5:8" x14ac:dyDescent="0.25">
      <c r="E9512" s="18" t="str">
        <f t="shared" si="611"/>
        <v/>
      </c>
      <c r="F9512" s="18" t="str">
        <f t="shared" si="612"/>
        <v/>
      </c>
      <c r="G9512" s="18" t="str">
        <f t="shared" si="613"/>
        <v/>
      </c>
      <c r="H9512" s="18" t="str">
        <f t="shared" si="614"/>
        <v/>
      </c>
    </row>
    <row r="9513" spans="5:8" x14ac:dyDescent="0.25">
      <c r="E9513" s="18" t="str">
        <f t="shared" si="611"/>
        <v/>
      </c>
      <c r="F9513" s="18" t="str">
        <f t="shared" si="612"/>
        <v/>
      </c>
      <c r="G9513" s="18" t="str">
        <f t="shared" si="613"/>
        <v/>
      </c>
      <c r="H9513" s="18" t="str">
        <f t="shared" si="614"/>
        <v/>
      </c>
    </row>
    <row r="9514" spans="5:8" x14ac:dyDescent="0.25">
      <c r="E9514" s="18" t="str">
        <f t="shared" si="611"/>
        <v/>
      </c>
      <c r="F9514" s="18" t="str">
        <f t="shared" si="612"/>
        <v/>
      </c>
      <c r="G9514" s="18" t="str">
        <f t="shared" si="613"/>
        <v/>
      </c>
      <c r="H9514" s="18" t="str">
        <f t="shared" si="614"/>
        <v/>
      </c>
    </row>
    <row r="9515" spans="5:8" x14ac:dyDescent="0.25">
      <c r="E9515" s="18" t="str">
        <f t="shared" si="611"/>
        <v/>
      </c>
      <c r="F9515" s="18" t="str">
        <f t="shared" si="612"/>
        <v/>
      </c>
      <c r="G9515" s="18" t="str">
        <f t="shared" si="613"/>
        <v/>
      </c>
      <c r="H9515" s="18" t="str">
        <f t="shared" si="614"/>
        <v/>
      </c>
    </row>
    <row r="9516" spans="5:8" x14ac:dyDescent="0.25">
      <c r="E9516" s="18" t="str">
        <f t="shared" si="611"/>
        <v/>
      </c>
      <c r="F9516" s="18" t="str">
        <f t="shared" si="612"/>
        <v/>
      </c>
      <c r="G9516" s="18" t="str">
        <f t="shared" si="613"/>
        <v/>
      </c>
      <c r="H9516" s="18" t="str">
        <f t="shared" si="614"/>
        <v/>
      </c>
    </row>
    <row r="9517" spans="5:8" x14ac:dyDescent="0.25">
      <c r="E9517" s="18" t="str">
        <f t="shared" si="611"/>
        <v/>
      </c>
      <c r="F9517" s="18" t="str">
        <f t="shared" si="612"/>
        <v/>
      </c>
      <c r="G9517" s="18" t="str">
        <f t="shared" si="613"/>
        <v/>
      </c>
      <c r="H9517" s="18" t="str">
        <f t="shared" si="614"/>
        <v/>
      </c>
    </row>
    <row r="9518" spans="5:8" x14ac:dyDescent="0.25">
      <c r="E9518" s="18" t="str">
        <f t="shared" si="611"/>
        <v/>
      </c>
      <c r="F9518" s="18" t="str">
        <f t="shared" si="612"/>
        <v/>
      </c>
      <c r="G9518" s="18" t="str">
        <f t="shared" si="613"/>
        <v/>
      </c>
      <c r="H9518" s="18" t="str">
        <f t="shared" si="614"/>
        <v/>
      </c>
    </row>
    <row r="9519" spans="5:8" x14ac:dyDescent="0.25">
      <c r="E9519" s="18" t="str">
        <f t="shared" si="611"/>
        <v/>
      </c>
      <c r="F9519" s="18" t="str">
        <f t="shared" si="612"/>
        <v/>
      </c>
      <c r="G9519" s="18" t="str">
        <f t="shared" si="613"/>
        <v/>
      </c>
      <c r="H9519" s="18" t="str">
        <f t="shared" si="614"/>
        <v/>
      </c>
    </row>
    <row r="9520" spans="5:8" x14ac:dyDescent="0.25">
      <c r="E9520" s="18" t="str">
        <f t="shared" si="611"/>
        <v/>
      </c>
      <c r="F9520" s="18" t="str">
        <f t="shared" si="612"/>
        <v/>
      </c>
      <c r="G9520" s="18" t="str">
        <f t="shared" si="613"/>
        <v/>
      </c>
      <c r="H9520" s="18" t="str">
        <f t="shared" si="614"/>
        <v/>
      </c>
    </row>
    <row r="9521" spans="5:8" x14ac:dyDescent="0.25">
      <c r="E9521" s="18" t="str">
        <f t="shared" si="611"/>
        <v/>
      </c>
      <c r="F9521" s="18" t="str">
        <f t="shared" si="612"/>
        <v/>
      </c>
      <c r="G9521" s="18" t="str">
        <f t="shared" si="613"/>
        <v/>
      </c>
      <c r="H9521" s="18" t="str">
        <f t="shared" si="614"/>
        <v/>
      </c>
    </row>
    <row r="9522" spans="5:8" x14ac:dyDescent="0.25">
      <c r="E9522" s="18" t="str">
        <f t="shared" si="611"/>
        <v/>
      </c>
      <c r="F9522" s="18" t="str">
        <f t="shared" si="612"/>
        <v/>
      </c>
      <c r="G9522" s="18" t="str">
        <f t="shared" si="613"/>
        <v/>
      </c>
      <c r="H9522" s="18" t="str">
        <f t="shared" si="614"/>
        <v/>
      </c>
    </row>
    <row r="9523" spans="5:8" x14ac:dyDescent="0.25">
      <c r="E9523" s="18" t="str">
        <f t="shared" si="611"/>
        <v/>
      </c>
      <c r="F9523" s="18" t="str">
        <f t="shared" si="612"/>
        <v/>
      </c>
      <c r="G9523" s="18" t="str">
        <f t="shared" si="613"/>
        <v/>
      </c>
      <c r="H9523" s="18" t="str">
        <f t="shared" si="614"/>
        <v/>
      </c>
    </row>
    <row r="9524" spans="5:8" x14ac:dyDescent="0.25">
      <c r="E9524" s="18" t="str">
        <f t="shared" si="611"/>
        <v/>
      </c>
      <c r="F9524" s="18" t="str">
        <f t="shared" si="612"/>
        <v/>
      </c>
      <c r="G9524" s="18" t="str">
        <f t="shared" si="613"/>
        <v/>
      </c>
      <c r="H9524" s="18" t="str">
        <f t="shared" si="614"/>
        <v/>
      </c>
    </row>
    <row r="9525" spans="5:8" x14ac:dyDescent="0.25">
      <c r="E9525" s="18" t="str">
        <f t="shared" si="611"/>
        <v/>
      </c>
      <c r="F9525" s="18" t="str">
        <f t="shared" si="612"/>
        <v/>
      </c>
      <c r="G9525" s="18" t="str">
        <f t="shared" si="613"/>
        <v/>
      </c>
      <c r="H9525" s="18" t="str">
        <f t="shared" si="614"/>
        <v/>
      </c>
    </row>
    <row r="9526" spans="5:8" x14ac:dyDescent="0.25">
      <c r="E9526" s="18" t="str">
        <f t="shared" si="611"/>
        <v/>
      </c>
      <c r="F9526" s="18" t="str">
        <f t="shared" si="612"/>
        <v/>
      </c>
      <c r="G9526" s="18" t="str">
        <f t="shared" si="613"/>
        <v/>
      </c>
      <c r="H9526" s="18" t="str">
        <f t="shared" si="614"/>
        <v/>
      </c>
    </row>
    <row r="9527" spans="5:8" x14ac:dyDescent="0.25">
      <c r="E9527" s="18" t="str">
        <f t="shared" si="611"/>
        <v/>
      </c>
      <c r="F9527" s="18" t="str">
        <f t="shared" si="612"/>
        <v/>
      </c>
      <c r="G9527" s="18" t="str">
        <f t="shared" si="613"/>
        <v/>
      </c>
      <c r="H9527" s="18" t="str">
        <f t="shared" si="614"/>
        <v/>
      </c>
    </row>
    <row r="9528" spans="5:8" x14ac:dyDescent="0.25">
      <c r="E9528" s="18" t="str">
        <f t="shared" si="611"/>
        <v/>
      </c>
      <c r="F9528" s="18" t="str">
        <f t="shared" si="612"/>
        <v/>
      </c>
      <c r="G9528" s="18" t="str">
        <f t="shared" si="613"/>
        <v/>
      </c>
      <c r="H9528" s="18" t="str">
        <f t="shared" si="614"/>
        <v/>
      </c>
    </row>
    <row r="9529" spans="5:8" x14ac:dyDescent="0.25">
      <c r="E9529" s="18" t="str">
        <f t="shared" si="611"/>
        <v/>
      </c>
      <c r="F9529" s="18" t="str">
        <f t="shared" si="612"/>
        <v/>
      </c>
      <c r="G9529" s="18" t="str">
        <f t="shared" si="613"/>
        <v/>
      </c>
      <c r="H9529" s="18" t="str">
        <f t="shared" si="614"/>
        <v/>
      </c>
    </row>
    <row r="9530" spans="5:8" x14ac:dyDescent="0.25">
      <c r="E9530" s="18" t="str">
        <f t="shared" si="611"/>
        <v/>
      </c>
      <c r="F9530" s="18" t="str">
        <f t="shared" si="612"/>
        <v/>
      </c>
      <c r="G9530" s="18" t="str">
        <f t="shared" si="613"/>
        <v/>
      </c>
      <c r="H9530" s="18" t="str">
        <f t="shared" si="614"/>
        <v/>
      </c>
    </row>
    <row r="9531" spans="5:8" x14ac:dyDescent="0.25">
      <c r="E9531" s="18" t="str">
        <f t="shared" si="611"/>
        <v/>
      </c>
      <c r="F9531" s="18" t="str">
        <f t="shared" si="612"/>
        <v/>
      </c>
      <c r="G9531" s="18" t="str">
        <f t="shared" si="613"/>
        <v/>
      </c>
      <c r="H9531" s="18" t="str">
        <f t="shared" si="614"/>
        <v/>
      </c>
    </row>
    <row r="9532" spans="5:8" x14ac:dyDescent="0.25">
      <c r="E9532" s="18" t="str">
        <f t="shared" si="611"/>
        <v/>
      </c>
      <c r="F9532" s="18" t="str">
        <f t="shared" si="612"/>
        <v/>
      </c>
      <c r="G9532" s="18" t="str">
        <f t="shared" si="613"/>
        <v/>
      </c>
      <c r="H9532" s="18" t="str">
        <f t="shared" si="614"/>
        <v/>
      </c>
    </row>
    <row r="9533" spans="5:8" x14ac:dyDescent="0.25">
      <c r="E9533" s="18" t="str">
        <f t="shared" si="611"/>
        <v/>
      </c>
      <c r="F9533" s="18" t="str">
        <f t="shared" si="612"/>
        <v/>
      </c>
      <c r="G9533" s="18" t="str">
        <f t="shared" si="613"/>
        <v/>
      </c>
      <c r="H9533" s="18" t="str">
        <f t="shared" si="614"/>
        <v/>
      </c>
    </row>
    <row r="9534" spans="5:8" x14ac:dyDescent="0.25">
      <c r="E9534" s="18" t="str">
        <f t="shared" si="611"/>
        <v/>
      </c>
      <c r="F9534" s="18" t="str">
        <f t="shared" si="612"/>
        <v/>
      </c>
      <c r="G9534" s="18" t="str">
        <f t="shared" si="613"/>
        <v/>
      </c>
      <c r="H9534" s="18" t="str">
        <f t="shared" si="614"/>
        <v/>
      </c>
    </row>
    <row r="9535" spans="5:8" x14ac:dyDescent="0.25">
      <c r="E9535" s="18" t="str">
        <f t="shared" si="611"/>
        <v/>
      </c>
      <c r="F9535" s="18" t="str">
        <f t="shared" si="612"/>
        <v/>
      </c>
      <c r="G9535" s="18" t="str">
        <f t="shared" si="613"/>
        <v/>
      </c>
      <c r="H9535" s="18" t="str">
        <f t="shared" si="614"/>
        <v/>
      </c>
    </row>
    <row r="9536" spans="5:8" x14ac:dyDescent="0.25">
      <c r="E9536" s="18" t="str">
        <f t="shared" si="611"/>
        <v/>
      </c>
      <c r="F9536" s="18" t="str">
        <f t="shared" si="612"/>
        <v/>
      </c>
      <c r="G9536" s="18" t="str">
        <f t="shared" si="613"/>
        <v/>
      </c>
      <c r="H9536" s="18" t="str">
        <f t="shared" si="614"/>
        <v/>
      </c>
    </row>
    <row r="9537" spans="5:8" x14ac:dyDescent="0.25">
      <c r="E9537" s="18" t="str">
        <f t="shared" si="611"/>
        <v/>
      </c>
      <c r="F9537" s="18" t="str">
        <f t="shared" si="612"/>
        <v/>
      </c>
      <c r="G9537" s="18" t="str">
        <f t="shared" si="613"/>
        <v/>
      </c>
      <c r="H9537" s="18" t="str">
        <f t="shared" si="614"/>
        <v/>
      </c>
    </row>
    <row r="9538" spans="5:8" x14ac:dyDescent="0.25">
      <c r="E9538" s="18" t="str">
        <f t="shared" si="611"/>
        <v/>
      </c>
      <c r="F9538" s="18" t="str">
        <f t="shared" si="612"/>
        <v/>
      </c>
      <c r="G9538" s="18" t="str">
        <f t="shared" si="613"/>
        <v/>
      </c>
      <c r="H9538" s="18" t="str">
        <f t="shared" si="614"/>
        <v/>
      </c>
    </row>
    <row r="9539" spans="5:8" x14ac:dyDescent="0.25">
      <c r="E9539" s="18" t="str">
        <f t="shared" si="611"/>
        <v/>
      </c>
      <c r="F9539" s="18" t="str">
        <f t="shared" si="612"/>
        <v/>
      </c>
      <c r="G9539" s="18" t="str">
        <f t="shared" si="613"/>
        <v/>
      </c>
      <c r="H9539" s="18" t="str">
        <f t="shared" si="614"/>
        <v/>
      </c>
    </row>
    <row r="9540" spans="5:8" x14ac:dyDescent="0.25">
      <c r="E9540" s="18" t="str">
        <f t="shared" si="611"/>
        <v/>
      </c>
      <c r="F9540" s="18" t="str">
        <f t="shared" si="612"/>
        <v/>
      </c>
      <c r="G9540" s="18" t="str">
        <f t="shared" si="613"/>
        <v/>
      </c>
      <c r="H9540" s="18" t="str">
        <f t="shared" si="614"/>
        <v/>
      </c>
    </row>
    <row r="9541" spans="5:8" x14ac:dyDescent="0.25">
      <c r="E9541" s="18" t="str">
        <f t="shared" si="611"/>
        <v/>
      </c>
      <c r="F9541" s="18" t="str">
        <f t="shared" si="612"/>
        <v/>
      </c>
      <c r="G9541" s="18" t="str">
        <f t="shared" si="613"/>
        <v/>
      </c>
      <c r="H9541" s="18" t="str">
        <f t="shared" si="614"/>
        <v/>
      </c>
    </row>
    <row r="9542" spans="5:8" x14ac:dyDescent="0.25">
      <c r="E9542" s="18" t="str">
        <f t="shared" ref="E9542:E9605" si="615">IF($C9542="","",IFERROR(INDEX(ItemPriceCol,MATCH($C9542,ItemName,0)),""))</f>
        <v/>
      </c>
      <c r="F9542" s="18" t="str">
        <f t="shared" ref="F9542:F9605" si="616">IF(OR($D9542="",$E9542=""),"",$D9542*$E9542)</f>
        <v/>
      </c>
      <c r="G9542" s="18" t="str">
        <f t="shared" ref="G9542:G9605" si="617">IF($C9542="","",IFERROR(INDEX(ItemCostCol,MATCH($C9542,ItemName,0)),""))</f>
        <v/>
      </c>
      <c r="H9542" s="18" t="str">
        <f t="shared" ref="H9542:H9605" si="618">IF(OR($F9542="",$G9542=""),"",$F9542-$D9542*$G9542)</f>
        <v/>
      </c>
    </row>
    <row r="9543" spans="5:8" x14ac:dyDescent="0.25">
      <c r="E9543" s="18" t="str">
        <f t="shared" si="615"/>
        <v/>
      </c>
      <c r="F9543" s="18" t="str">
        <f t="shared" si="616"/>
        <v/>
      </c>
      <c r="G9543" s="18" t="str">
        <f t="shared" si="617"/>
        <v/>
      </c>
      <c r="H9543" s="18" t="str">
        <f t="shared" si="618"/>
        <v/>
      </c>
    </row>
    <row r="9544" spans="5:8" x14ac:dyDescent="0.25">
      <c r="E9544" s="18" t="str">
        <f t="shared" si="615"/>
        <v/>
      </c>
      <c r="F9544" s="18" t="str">
        <f t="shared" si="616"/>
        <v/>
      </c>
      <c r="G9544" s="18" t="str">
        <f t="shared" si="617"/>
        <v/>
      </c>
      <c r="H9544" s="18" t="str">
        <f t="shared" si="618"/>
        <v/>
      </c>
    </row>
    <row r="9545" spans="5:8" x14ac:dyDescent="0.25">
      <c r="E9545" s="18" t="str">
        <f t="shared" si="615"/>
        <v/>
      </c>
      <c r="F9545" s="18" t="str">
        <f t="shared" si="616"/>
        <v/>
      </c>
      <c r="G9545" s="18" t="str">
        <f t="shared" si="617"/>
        <v/>
      </c>
      <c r="H9545" s="18" t="str">
        <f t="shared" si="618"/>
        <v/>
      </c>
    </row>
    <row r="9546" spans="5:8" x14ac:dyDescent="0.25">
      <c r="E9546" s="18" t="str">
        <f t="shared" si="615"/>
        <v/>
      </c>
      <c r="F9546" s="18" t="str">
        <f t="shared" si="616"/>
        <v/>
      </c>
      <c r="G9546" s="18" t="str">
        <f t="shared" si="617"/>
        <v/>
      </c>
      <c r="H9546" s="18" t="str">
        <f t="shared" si="618"/>
        <v/>
      </c>
    </row>
    <row r="9547" spans="5:8" x14ac:dyDescent="0.25">
      <c r="E9547" s="18" t="str">
        <f t="shared" si="615"/>
        <v/>
      </c>
      <c r="F9547" s="18" t="str">
        <f t="shared" si="616"/>
        <v/>
      </c>
      <c r="G9547" s="18" t="str">
        <f t="shared" si="617"/>
        <v/>
      </c>
      <c r="H9547" s="18" t="str">
        <f t="shared" si="618"/>
        <v/>
      </c>
    </row>
    <row r="9548" spans="5:8" x14ac:dyDescent="0.25">
      <c r="E9548" s="18" t="str">
        <f t="shared" si="615"/>
        <v/>
      </c>
      <c r="F9548" s="18" t="str">
        <f t="shared" si="616"/>
        <v/>
      </c>
      <c r="G9548" s="18" t="str">
        <f t="shared" si="617"/>
        <v/>
      </c>
      <c r="H9548" s="18" t="str">
        <f t="shared" si="618"/>
        <v/>
      </c>
    </row>
    <row r="9549" spans="5:8" x14ac:dyDescent="0.25">
      <c r="E9549" s="18" t="str">
        <f t="shared" si="615"/>
        <v/>
      </c>
      <c r="F9549" s="18" t="str">
        <f t="shared" si="616"/>
        <v/>
      </c>
      <c r="G9549" s="18" t="str">
        <f t="shared" si="617"/>
        <v/>
      </c>
      <c r="H9549" s="18" t="str">
        <f t="shared" si="618"/>
        <v/>
      </c>
    </row>
    <row r="9550" spans="5:8" x14ac:dyDescent="0.25">
      <c r="E9550" s="18" t="str">
        <f t="shared" si="615"/>
        <v/>
      </c>
      <c r="F9550" s="18" t="str">
        <f t="shared" si="616"/>
        <v/>
      </c>
      <c r="G9550" s="18" t="str">
        <f t="shared" si="617"/>
        <v/>
      </c>
      <c r="H9550" s="18" t="str">
        <f t="shared" si="618"/>
        <v/>
      </c>
    </row>
    <row r="9551" spans="5:8" x14ac:dyDescent="0.25">
      <c r="E9551" s="18" t="str">
        <f t="shared" si="615"/>
        <v/>
      </c>
      <c r="F9551" s="18" t="str">
        <f t="shared" si="616"/>
        <v/>
      </c>
      <c r="G9551" s="18" t="str">
        <f t="shared" si="617"/>
        <v/>
      </c>
      <c r="H9551" s="18" t="str">
        <f t="shared" si="618"/>
        <v/>
      </c>
    </row>
    <row r="9552" spans="5:8" x14ac:dyDescent="0.25">
      <c r="E9552" s="18" t="str">
        <f t="shared" si="615"/>
        <v/>
      </c>
      <c r="F9552" s="18" t="str">
        <f t="shared" si="616"/>
        <v/>
      </c>
      <c r="G9552" s="18" t="str">
        <f t="shared" si="617"/>
        <v/>
      </c>
      <c r="H9552" s="18" t="str">
        <f t="shared" si="618"/>
        <v/>
      </c>
    </row>
    <row r="9553" spans="5:8" x14ac:dyDescent="0.25">
      <c r="E9553" s="18" t="str">
        <f t="shared" si="615"/>
        <v/>
      </c>
      <c r="F9553" s="18" t="str">
        <f t="shared" si="616"/>
        <v/>
      </c>
      <c r="G9553" s="18" t="str">
        <f t="shared" si="617"/>
        <v/>
      </c>
      <c r="H9553" s="18" t="str">
        <f t="shared" si="618"/>
        <v/>
      </c>
    </row>
    <row r="9554" spans="5:8" x14ac:dyDescent="0.25">
      <c r="E9554" s="18" t="str">
        <f t="shared" si="615"/>
        <v/>
      </c>
      <c r="F9554" s="18" t="str">
        <f t="shared" si="616"/>
        <v/>
      </c>
      <c r="G9554" s="18" t="str">
        <f t="shared" si="617"/>
        <v/>
      </c>
      <c r="H9554" s="18" t="str">
        <f t="shared" si="618"/>
        <v/>
      </c>
    </row>
    <row r="9555" spans="5:8" x14ac:dyDescent="0.25">
      <c r="E9555" s="18" t="str">
        <f t="shared" si="615"/>
        <v/>
      </c>
      <c r="F9555" s="18" t="str">
        <f t="shared" si="616"/>
        <v/>
      </c>
      <c r="G9555" s="18" t="str">
        <f t="shared" si="617"/>
        <v/>
      </c>
      <c r="H9555" s="18" t="str">
        <f t="shared" si="618"/>
        <v/>
      </c>
    </row>
    <row r="9556" spans="5:8" x14ac:dyDescent="0.25">
      <c r="E9556" s="18" t="str">
        <f t="shared" si="615"/>
        <v/>
      </c>
      <c r="F9556" s="18" t="str">
        <f t="shared" si="616"/>
        <v/>
      </c>
      <c r="G9556" s="18" t="str">
        <f t="shared" si="617"/>
        <v/>
      </c>
      <c r="H9556" s="18" t="str">
        <f t="shared" si="618"/>
        <v/>
      </c>
    </row>
    <row r="9557" spans="5:8" x14ac:dyDescent="0.25">
      <c r="E9557" s="18" t="str">
        <f t="shared" si="615"/>
        <v/>
      </c>
      <c r="F9557" s="18" t="str">
        <f t="shared" si="616"/>
        <v/>
      </c>
      <c r="G9557" s="18" t="str">
        <f t="shared" si="617"/>
        <v/>
      </c>
      <c r="H9557" s="18" t="str">
        <f t="shared" si="618"/>
        <v/>
      </c>
    </row>
    <row r="9558" spans="5:8" x14ac:dyDescent="0.25">
      <c r="E9558" s="18" t="str">
        <f t="shared" si="615"/>
        <v/>
      </c>
      <c r="F9558" s="18" t="str">
        <f t="shared" si="616"/>
        <v/>
      </c>
      <c r="G9558" s="18" t="str">
        <f t="shared" si="617"/>
        <v/>
      </c>
      <c r="H9558" s="18" t="str">
        <f t="shared" si="618"/>
        <v/>
      </c>
    </row>
    <row r="9559" spans="5:8" x14ac:dyDescent="0.25">
      <c r="E9559" s="18" t="str">
        <f t="shared" si="615"/>
        <v/>
      </c>
      <c r="F9559" s="18" t="str">
        <f t="shared" si="616"/>
        <v/>
      </c>
      <c r="G9559" s="18" t="str">
        <f t="shared" si="617"/>
        <v/>
      </c>
      <c r="H9559" s="18" t="str">
        <f t="shared" si="618"/>
        <v/>
      </c>
    </row>
    <row r="9560" spans="5:8" x14ac:dyDescent="0.25">
      <c r="E9560" s="18" t="str">
        <f t="shared" si="615"/>
        <v/>
      </c>
      <c r="F9560" s="18" t="str">
        <f t="shared" si="616"/>
        <v/>
      </c>
      <c r="G9560" s="18" t="str">
        <f t="shared" si="617"/>
        <v/>
      </c>
      <c r="H9560" s="18" t="str">
        <f t="shared" si="618"/>
        <v/>
      </c>
    </row>
    <row r="9561" spans="5:8" x14ac:dyDescent="0.25">
      <c r="E9561" s="18" t="str">
        <f t="shared" si="615"/>
        <v/>
      </c>
      <c r="F9561" s="18" t="str">
        <f t="shared" si="616"/>
        <v/>
      </c>
      <c r="G9561" s="18" t="str">
        <f t="shared" si="617"/>
        <v/>
      </c>
      <c r="H9561" s="18" t="str">
        <f t="shared" si="618"/>
        <v/>
      </c>
    </row>
    <row r="9562" spans="5:8" x14ac:dyDescent="0.25">
      <c r="E9562" s="18" t="str">
        <f t="shared" si="615"/>
        <v/>
      </c>
      <c r="F9562" s="18" t="str">
        <f t="shared" si="616"/>
        <v/>
      </c>
      <c r="G9562" s="18" t="str">
        <f t="shared" si="617"/>
        <v/>
      </c>
      <c r="H9562" s="18" t="str">
        <f t="shared" si="618"/>
        <v/>
      </c>
    </row>
    <row r="9563" spans="5:8" x14ac:dyDescent="0.25">
      <c r="E9563" s="18" t="str">
        <f t="shared" si="615"/>
        <v/>
      </c>
      <c r="F9563" s="18" t="str">
        <f t="shared" si="616"/>
        <v/>
      </c>
      <c r="G9563" s="18" t="str">
        <f t="shared" si="617"/>
        <v/>
      </c>
      <c r="H9563" s="18" t="str">
        <f t="shared" si="618"/>
        <v/>
      </c>
    </row>
    <row r="9564" spans="5:8" x14ac:dyDescent="0.25">
      <c r="E9564" s="18" t="str">
        <f t="shared" si="615"/>
        <v/>
      </c>
      <c r="F9564" s="18" t="str">
        <f t="shared" si="616"/>
        <v/>
      </c>
      <c r="G9564" s="18" t="str">
        <f t="shared" si="617"/>
        <v/>
      </c>
      <c r="H9564" s="18" t="str">
        <f t="shared" si="618"/>
        <v/>
      </c>
    </row>
    <row r="9565" spans="5:8" x14ac:dyDescent="0.25">
      <c r="E9565" s="18" t="str">
        <f t="shared" si="615"/>
        <v/>
      </c>
      <c r="F9565" s="18" t="str">
        <f t="shared" si="616"/>
        <v/>
      </c>
      <c r="G9565" s="18" t="str">
        <f t="shared" si="617"/>
        <v/>
      </c>
      <c r="H9565" s="18" t="str">
        <f t="shared" si="618"/>
        <v/>
      </c>
    </row>
    <row r="9566" spans="5:8" x14ac:dyDescent="0.25">
      <c r="E9566" s="18" t="str">
        <f t="shared" si="615"/>
        <v/>
      </c>
      <c r="F9566" s="18" t="str">
        <f t="shared" si="616"/>
        <v/>
      </c>
      <c r="G9566" s="18" t="str">
        <f t="shared" si="617"/>
        <v/>
      </c>
      <c r="H9566" s="18" t="str">
        <f t="shared" si="618"/>
        <v/>
      </c>
    </row>
    <row r="9567" spans="5:8" x14ac:dyDescent="0.25">
      <c r="E9567" s="18" t="str">
        <f t="shared" si="615"/>
        <v/>
      </c>
      <c r="F9567" s="18" t="str">
        <f t="shared" si="616"/>
        <v/>
      </c>
      <c r="G9567" s="18" t="str">
        <f t="shared" si="617"/>
        <v/>
      </c>
      <c r="H9567" s="18" t="str">
        <f t="shared" si="618"/>
        <v/>
      </c>
    </row>
    <row r="9568" spans="5:8" x14ac:dyDescent="0.25">
      <c r="E9568" s="18" t="str">
        <f t="shared" si="615"/>
        <v/>
      </c>
      <c r="F9568" s="18" t="str">
        <f t="shared" si="616"/>
        <v/>
      </c>
      <c r="G9568" s="18" t="str">
        <f t="shared" si="617"/>
        <v/>
      </c>
      <c r="H9568" s="18" t="str">
        <f t="shared" si="618"/>
        <v/>
      </c>
    </row>
    <row r="9569" spans="5:8" x14ac:dyDescent="0.25">
      <c r="E9569" s="18" t="str">
        <f t="shared" si="615"/>
        <v/>
      </c>
      <c r="F9569" s="18" t="str">
        <f t="shared" si="616"/>
        <v/>
      </c>
      <c r="G9569" s="18" t="str">
        <f t="shared" si="617"/>
        <v/>
      </c>
      <c r="H9569" s="18" t="str">
        <f t="shared" si="618"/>
        <v/>
      </c>
    </row>
    <row r="9570" spans="5:8" x14ac:dyDescent="0.25">
      <c r="E9570" s="18" t="str">
        <f t="shared" si="615"/>
        <v/>
      </c>
      <c r="F9570" s="18" t="str">
        <f t="shared" si="616"/>
        <v/>
      </c>
      <c r="G9570" s="18" t="str">
        <f t="shared" si="617"/>
        <v/>
      </c>
      <c r="H9570" s="18" t="str">
        <f t="shared" si="618"/>
        <v/>
      </c>
    </row>
    <row r="9571" spans="5:8" x14ac:dyDescent="0.25">
      <c r="E9571" s="18" t="str">
        <f t="shared" si="615"/>
        <v/>
      </c>
      <c r="F9571" s="18" t="str">
        <f t="shared" si="616"/>
        <v/>
      </c>
      <c r="G9571" s="18" t="str">
        <f t="shared" si="617"/>
        <v/>
      </c>
      <c r="H9571" s="18" t="str">
        <f t="shared" si="618"/>
        <v/>
      </c>
    </row>
    <row r="9572" spans="5:8" x14ac:dyDescent="0.25">
      <c r="E9572" s="18" t="str">
        <f t="shared" si="615"/>
        <v/>
      </c>
      <c r="F9572" s="18" t="str">
        <f t="shared" si="616"/>
        <v/>
      </c>
      <c r="G9572" s="18" t="str">
        <f t="shared" si="617"/>
        <v/>
      </c>
      <c r="H9572" s="18" t="str">
        <f t="shared" si="618"/>
        <v/>
      </c>
    </row>
    <row r="9573" spans="5:8" x14ac:dyDescent="0.25">
      <c r="E9573" s="18" t="str">
        <f t="shared" si="615"/>
        <v/>
      </c>
      <c r="F9573" s="18" t="str">
        <f t="shared" si="616"/>
        <v/>
      </c>
      <c r="G9573" s="18" t="str">
        <f t="shared" si="617"/>
        <v/>
      </c>
      <c r="H9573" s="18" t="str">
        <f t="shared" si="618"/>
        <v/>
      </c>
    </row>
    <row r="9574" spans="5:8" x14ac:dyDescent="0.25">
      <c r="E9574" s="18" t="str">
        <f t="shared" si="615"/>
        <v/>
      </c>
      <c r="F9574" s="18" t="str">
        <f t="shared" si="616"/>
        <v/>
      </c>
      <c r="G9574" s="18" t="str">
        <f t="shared" si="617"/>
        <v/>
      </c>
      <c r="H9574" s="18" t="str">
        <f t="shared" si="618"/>
        <v/>
      </c>
    </row>
    <row r="9575" spans="5:8" x14ac:dyDescent="0.25">
      <c r="E9575" s="18" t="str">
        <f t="shared" si="615"/>
        <v/>
      </c>
      <c r="F9575" s="18" t="str">
        <f t="shared" si="616"/>
        <v/>
      </c>
      <c r="G9575" s="18" t="str">
        <f t="shared" si="617"/>
        <v/>
      </c>
      <c r="H9575" s="18" t="str">
        <f t="shared" si="618"/>
        <v/>
      </c>
    </row>
    <row r="9576" spans="5:8" x14ac:dyDescent="0.25">
      <c r="E9576" s="18" t="str">
        <f t="shared" si="615"/>
        <v/>
      </c>
      <c r="F9576" s="18" t="str">
        <f t="shared" si="616"/>
        <v/>
      </c>
      <c r="G9576" s="18" t="str">
        <f t="shared" si="617"/>
        <v/>
      </c>
      <c r="H9576" s="18" t="str">
        <f t="shared" si="618"/>
        <v/>
      </c>
    </row>
    <row r="9577" spans="5:8" x14ac:dyDescent="0.25">
      <c r="E9577" s="18" t="str">
        <f t="shared" si="615"/>
        <v/>
      </c>
      <c r="F9577" s="18" t="str">
        <f t="shared" si="616"/>
        <v/>
      </c>
      <c r="G9577" s="18" t="str">
        <f t="shared" si="617"/>
        <v/>
      </c>
      <c r="H9577" s="18" t="str">
        <f t="shared" si="618"/>
        <v/>
      </c>
    </row>
    <row r="9578" spans="5:8" x14ac:dyDescent="0.25">
      <c r="E9578" s="18" t="str">
        <f t="shared" si="615"/>
        <v/>
      </c>
      <c r="F9578" s="18" t="str">
        <f t="shared" si="616"/>
        <v/>
      </c>
      <c r="G9578" s="18" t="str">
        <f t="shared" si="617"/>
        <v/>
      </c>
      <c r="H9578" s="18" t="str">
        <f t="shared" si="618"/>
        <v/>
      </c>
    </row>
    <row r="9579" spans="5:8" x14ac:dyDescent="0.25">
      <c r="E9579" s="18" t="str">
        <f t="shared" si="615"/>
        <v/>
      </c>
      <c r="F9579" s="18" t="str">
        <f t="shared" si="616"/>
        <v/>
      </c>
      <c r="G9579" s="18" t="str">
        <f t="shared" si="617"/>
        <v/>
      </c>
      <c r="H9579" s="18" t="str">
        <f t="shared" si="618"/>
        <v/>
      </c>
    </row>
    <row r="9580" spans="5:8" x14ac:dyDescent="0.25">
      <c r="E9580" s="18" t="str">
        <f t="shared" si="615"/>
        <v/>
      </c>
      <c r="F9580" s="18" t="str">
        <f t="shared" si="616"/>
        <v/>
      </c>
      <c r="G9580" s="18" t="str">
        <f t="shared" si="617"/>
        <v/>
      </c>
      <c r="H9580" s="18" t="str">
        <f t="shared" si="618"/>
        <v/>
      </c>
    </row>
    <row r="9581" spans="5:8" x14ac:dyDescent="0.25">
      <c r="E9581" s="18" t="str">
        <f t="shared" si="615"/>
        <v/>
      </c>
      <c r="F9581" s="18" t="str">
        <f t="shared" si="616"/>
        <v/>
      </c>
      <c r="G9581" s="18" t="str">
        <f t="shared" si="617"/>
        <v/>
      </c>
      <c r="H9581" s="18" t="str">
        <f t="shared" si="618"/>
        <v/>
      </c>
    </row>
    <row r="9582" spans="5:8" x14ac:dyDescent="0.25">
      <c r="E9582" s="18" t="str">
        <f t="shared" si="615"/>
        <v/>
      </c>
      <c r="F9582" s="18" t="str">
        <f t="shared" si="616"/>
        <v/>
      </c>
      <c r="G9582" s="18" t="str">
        <f t="shared" si="617"/>
        <v/>
      </c>
      <c r="H9582" s="18" t="str">
        <f t="shared" si="618"/>
        <v/>
      </c>
    </row>
    <row r="9583" spans="5:8" x14ac:dyDescent="0.25">
      <c r="E9583" s="18" t="str">
        <f t="shared" si="615"/>
        <v/>
      </c>
      <c r="F9583" s="18" t="str">
        <f t="shared" si="616"/>
        <v/>
      </c>
      <c r="G9583" s="18" t="str">
        <f t="shared" si="617"/>
        <v/>
      </c>
      <c r="H9583" s="18" t="str">
        <f t="shared" si="618"/>
        <v/>
      </c>
    </row>
    <row r="9584" spans="5:8" x14ac:dyDescent="0.25">
      <c r="E9584" s="18" t="str">
        <f t="shared" si="615"/>
        <v/>
      </c>
      <c r="F9584" s="18" t="str">
        <f t="shared" si="616"/>
        <v/>
      </c>
      <c r="G9584" s="18" t="str">
        <f t="shared" si="617"/>
        <v/>
      </c>
      <c r="H9584" s="18" t="str">
        <f t="shared" si="618"/>
        <v/>
      </c>
    </row>
    <row r="9585" spans="5:8" x14ac:dyDescent="0.25">
      <c r="E9585" s="18" t="str">
        <f t="shared" si="615"/>
        <v/>
      </c>
      <c r="F9585" s="18" t="str">
        <f t="shared" si="616"/>
        <v/>
      </c>
      <c r="G9585" s="18" t="str">
        <f t="shared" si="617"/>
        <v/>
      </c>
      <c r="H9585" s="18" t="str">
        <f t="shared" si="618"/>
        <v/>
      </c>
    </row>
    <row r="9586" spans="5:8" x14ac:dyDescent="0.25">
      <c r="E9586" s="18" t="str">
        <f t="shared" si="615"/>
        <v/>
      </c>
      <c r="F9586" s="18" t="str">
        <f t="shared" si="616"/>
        <v/>
      </c>
      <c r="G9586" s="18" t="str">
        <f t="shared" si="617"/>
        <v/>
      </c>
      <c r="H9586" s="18" t="str">
        <f t="shared" si="618"/>
        <v/>
      </c>
    </row>
    <row r="9587" spans="5:8" x14ac:dyDescent="0.25">
      <c r="E9587" s="18" t="str">
        <f t="shared" si="615"/>
        <v/>
      </c>
      <c r="F9587" s="18" t="str">
        <f t="shared" si="616"/>
        <v/>
      </c>
      <c r="G9587" s="18" t="str">
        <f t="shared" si="617"/>
        <v/>
      </c>
      <c r="H9587" s="18" t="str">
        <f t="shared" si="618"/>
        <v/>
      </c>
    </row>
    <row r="9588" spans="5:8" x14ac:dyDescent="0.25">
      <c r="E9588" s="18" t="str">
        <f t="shared" si="615"/>
        <v/>
      </c>
      <c r="F9588" s="18" t="str">
        <f t="shared" si="616"/>
        <v/>
      </c>
      <c r="G9588" s="18" t="str">
        <f t="shared" si="617"/>
        <v/>
      </c>
      <c r="H9588" s="18" t="str">
        <f t="shared" si="618"/>
        <v/>
      </c>
    </row>
    <row r="9589" spans="5:8" x14ac:dyDescent="0.25">
      <c r="E9589" s="18" t="str">
        <f t="shared" si="615"/>
        <v/>
      </c>
      <c r="F9589" s="18" t="str">
        <f t="shared" si="616"/>
        <v/>
      </c>
      <c r="G9589" s="18" t="str">
        <f t="shared" si="617"/>
        <v/>
      </c>
      <c r="H9589" s="18" t="str">
        <f t="shared" si="618"/>
        <v/>
      </c>
    </row>
    <row r="9590" spans="5:8" x14ac:dyDescent="0.25">
      <c r="E9590" s="18" t="str">
        <f t="shared" si="615"/>
        <v/>
      </c>
      <c r="F9590" s="18" t="str">
        <f t="shared" si="616"/>
        <v/>
      </c>
      <c r="G9590" s="18" t="str">
        <f t="shared" si="617"/>
        <v/>
      </c>
      <c r="H9590" s="18" t="str">
        <f t="shared" si="618"/>
        <v/>
      </c>
    </row>
    <row r="9591" spans="5:8" x14ac:dyDescent="0.25">
      <c r="E9591" s="18" t="str">
        <f t="shared" si="615"/>
        <v/>
      </c>
      <c r="F9591" s="18" t="str">
        <f t="shared" si="616"/>
        <v/>
      </c>
      <c r="G9591" s="18" t="str">
        <f t="shared" si="617"/>
        <v/>
      </c>
      <c r="H9591" s="18" t="str">
        <f t="shared" si="618"/>
        <v/>
      </c>
    </row>
    <row r="9592" spans="5:8" x14ac:dyDescent="0.25">
      <c r="E9592" s="18" t="str">
        <f t="shared" si="615"/>
        <v/>
      </c>
      <c r="F9592" s="18" t="str">
        <f t="shared" si="616"/>
        <v/>
      </c>
      <c r="G9592" s="18" t="str">
        <f t="shared" si="617"/>
        <v/>
      </c>
      <c r="H9592" s="18" t="str">
        <f t="shared" si="618"/>
        <v/>
      </c>
    </row>
    <row r="9593" spans="5:8" x14ac:dyDescent="0.25">
      <c r="E9593" s="18" t="str">
        <f t="shared" si="615"/>
        <v/>
      </c>
      <c r="F9593" s="18" t="str">
        <f t="shared" si="616"/>
        <v/>
      </c>
      <c r="G9593" s="18" t="str">
        <f t="shared" si="617"/>
        <v/>
      </c>
      <c r="H9593" s="18" t="str">
        <f t="shared" si="618"/>
        <v/>
      </c>
    </row>
    <row r="9594" spans="5:8" x14ac:dyDescent="0.25">
      <c r="E9594" s="18" t="str">
        <f t="shared" si="615"/>
        <v/>
      </c>
      <c r="F9594" s="18" t="str">
        <f t="shared" si="616"/>
        <v/>
      </c>
      <c r="G9594" s="18" t="str">
        <f t="shared" si="617"/>
        <v/>
      </c>
      <c r="H9594" s="18" t="str">
        <f t="shared" si="618"/>
        <v/>
      </c>
    </row>
    <row r="9595" spans="5:8" x14ac:dyDescent="0.25">
      <c r="E9595" s="18" t="str">
        <f t="shared" si="615"/>
        <v/>
      </c>
      <c r="F9595" s="18" t="str">
        <f t="shared" si="616"/>
        <v/>
      </c>
      <c r="G9595" s="18" t="str">
        <f t="shared" si="617"/>
        <v/>
      </c>
      <c r="H9595" s="18" t="str">
        <f t="shared" si="618"/>
        <v/>
      </c>
    </row>
    <row r="9596" spans="5:8" x14ac:dyDescent="0.25">
      <c r="E9596" s="18" t="str">
        <f t="shared" si="615"/>
        <v/>
      </c>
      <c r="F9596" s="18" t="str">
        <f t="shared" si="616"/>
        <v/>
      </c>
      <c r="G9596" s="18" t="str">
        <f t="shared" si="617"/>
        <v/>
      </c>
      <c r="H9596" s="18" t="str">
        <f t="shared" si="618"/>
        <v/>
      </c>
    </row>
    <row r="9597" spans="5:8" x14ac:dyDescent="0.25">
      <c r="E9597" s="18" t="str">
        <f t="shared" si="615"/>
        <v/>
      </c>
      <c r="F9597" s="18" t="str">
        <f t="shared" si="616"/>
        <v/>
      </c>
      <c r="G9597" s="18" t="str">
        <f t="shared" si="617"/>
        <v/>
      </c>
      <c r="H9597" s="18" t="str">
        <f t="shared" si="618"/>
        <v/>
      </c>
    </row>
    <row r="9598" spans="5:8" x14ac:dyDescent="0.25">
      <c r="E9598" s="18" t="str">
        <f t="shared" si="615"/>
        <v/>
      </c>
      <c r="F9598" s="18" t="str">
        <f t="shared" si="616"/>
        <v/>
      </c>
      <c r="G9598" s="18" t="str">
        <f t="shared" si="617"/>
        <v/>
      </c>
      <c r="H9598" s="18" t="str">
        <f t="shared" si="618"/>
        <v/>
      </c>
    </row>
    <row r="9599" spans="5:8" x14ac:dyDescent="0.25">
      <c r="E9599" s="18" t="str">
        <f t="shared" si="615"/>
        <v/>
      </c>
      <c r="F9599" s="18" t="str">
        <f t="shared" si="616"/>
        <v/>
      </c>
      <c r="G9599" s="18" t="str">
        <f t="shared" si="617"/>
        <v/>
      </c>
      <c r="H9599" s="18" t="str">
        <f t="shared" si="618"/>
        <v/>
      </c>
    </row>
    <row r="9600" spans="5:8" x14ac:dyDescent="0.25">
      <c r="E9600" s="18" t="str">
        <f t="shared" si="615"/>
        <v/>
      </c>
      <c r="F9600" s="18" t="str">
        <f t="shared" si="616"/>
        <v/>
      </c>
      <c r="G9600" s="18" t="str">
        <f t="shared" si="617"/>
        <v/>
      </c>
      <c r="H9600" s="18" t="str">
        <f t="shared" si="618"/>
        <v/>
      </c>
    </row>
    <row r="9601" spans="5:8" x14ac:dyDescent="0.25">
      <c r="E9601" s="18" t="str">
        <f t="shared" si="615"/>
        <v/>
      </c>
      <c r="F9601" s="18" t="str">
        <f t="shared" si="616"/>
        <v/>
      </c>
      <c r="G9601" s="18" t="str">
        <f t="shared" si="617"/>
        <v/>
      </c>
      <c r="H9601" s="18" t="str">
        <f t="shared" si="618"/>
        <v/>
      </c>
    </row>
    <row r="9602" spans="5:8" x14ac:dyDescent="0.25">
      <c r="E9602" s="18" t="str">
        <f t="shared" si="615"/>
        <v/>
      </c>
      <c r="F9602" s="18" t="str">
        <f t="shared" si="616"/>
        <v/>
      </c>
      <c r="G9602" s="18" t="str">
        <f t="shared" si="617"/>
        <v/>
      </c>
      <c r="H9602" s="18" t="str">
        <f t="shared" si="618"/>
        <v/>
      </c>
    </row>
    <row r="9603" spans="5:8" x14ac:dyDescent="0.25">
      <c r="E9603" s="18" t="str">
        <f t="shared" si="615"/>
        <v/>
      </c>
      <c r="F9603" s="18" t="str">
        <f t="shared" si="616"/>
        <v/>
      </c>
      <c r="G9603" s="18" t="str">
        <f t="shared" si="617"/>
        <v/>
      </c>
      <c r="H9603" s="18" t="str">
        <f t="shared" si="618"/>
        <v/>
      </c>
    </row>
    <row r="9604" spans="5:8" x14ac:dyDescent="0.25">
      <c r="E9604" s="18" t="str">
        <f t="shared" si="615"/>
        <v/>
      </c>
      <c r="F9604" s="18" t="str">
        <f t="shared" si="616"/>
        <v/>
      </c>
      <c r="G9604" s="18" t="str">
        <f t="shared" si="617"/>
        <v/>
      </c>
      <c r="H9604" s="18" t="str">
        <f t="shared" si="618"/>
        <v/>
      </c>
    </row>
    <row r="9605" spans="5:8" x14ac:dyDescent="0.25">
      <c r="E9605" s="18" t="str">
        <f t="shared" si="615"/>
        <v/>
      </c>
      <c r="F9605" s="18" t="str">
        <f t="shared" si="616"/>
        <v/>
      </c>
      <c r="G9605" s="18" t="str">
        <f t="shared" si="617"/>
        <v/>
      </c>
      <c r="H9605" s="18" t="str">
        <f t="shared" si="618"/>
        <v/>
      </c>
    </row>
    <row r="9606" spans="5:8" x14ac:dyDescent="0.25">
      <c r="E9606" s="18" t="str">
        <f t="shared" ref="E9606:E9669" si="619">IF($C9606="","",IFERROR(INDEX(ItemPriceCol,MATCH($C9606,ItemName,0)),""))</f>
        <v/>
      </c>
      <c r="F9606" s="18" t="str">
        <f t="shared" ref="F9606:F9669" si="620">IF(OR($D9606="",$E9606=""),"",$D9606*$E9606)</f>
        <v/>
      </c>
      <c r="G9606" s="18" t="str">
        <f t="shared" ref="G9606:G9669" si="621">IF($C9606="","",IFERROR(INDEX(ItemCostCol,MATCH($C9606,ItemName,0)),""))</f>
        <v/>
      </c>
      <c r="H9606" s="18" t="str">
        <f t="shared" ref="H9606:H9669" si="622">IF(OR($F9606="",$G9606=""),"",$F9606-$D9606*$G9606)</f>
        <v/>
      </c>
    </row>
    <row r="9607" spans="5:8" x14ac:dyDescent="0.25">
      <c r="E9607" s="18" t="str">
        <f t="shared" si="619"/>
        <v/>
      </c>
      <c r="F9607" s="18" t="str">
        <f t="shared" si="620"/>
        <v/>
      </c>
      <c r="G9607" s="18" t="str">
        <f t="shared" si="621"/>
        <v/>
      </c>
      <c r="H9607" s="18" t="str">
        <f t="shared" si="622"/>
        <v/>
      </c>
    </row>
    <row r="9608" spans="5:8" x14ac:dyDescent="0.25">
      <c r="E9608" s="18" t="str">
        <f t="shared" si="619"/>
        <v/>
      </c>
      <c r="F9608" s="18" t="str">
        <f t="shared" si="620"/>
        <v/>
      </c>
      <c r="G9608" s="18" t="str">
        <f t="shared" si="621"/>
        <v/>
      </c>
      <c r="H9608" s="18" t="str">
        <f t="shared" si="622"/>
        <v/>
      </c>
    </row>
    <row r="9609" spans="5:8" x14ac:dyDescent="0.25">
      <c r="E9609" s="18" t="str">
        <f t="shared" si="619"/>
        <v/>
      </c>
      <c r="F9609" s="18" t="str">
        <f t="shared" si="620"/>
        <v/>
      </c>
      <c r="G9609" s="18" t="str">
        <f t="shared" si="621"/>
        <v/>
      </c>
      <c r="H9609" s="18" t="str">
        <f t="shared" si="622"/>
        <v/>
      </c>
    </row>
    <row r="9610" spans="5:8" x14ac:dyDescent="0.25">
      <c r="E9610" s="18" t="str">
        <f t="shared" si="619"/>
        <v/>
      </c>
      <c r="F9610" s="18" t="str">
        <f t="shared" si="620"/>
        <v/>
      </c>
      <c r="G9610" s="18" t="str">
        <f t="shared" si="621"/>
        <v/>
      </c>
      <c r="H9610" s="18" t="str">
        <f t="shared" si="622"/>
        <v/>
      </c>
    </row>
    <row r="9611" spans="5:8" x14ac:dyDescent="0.25">
      <c r="E9611" s="18" t="str">
        <f t="shared" si="619"/>
        <v/>
      </c>
      <c r="F9611" s="18" t="str">
        <f t="shared" si="620"/>
        <v/>
      </c>
      <c r="G9611" s="18" t="str">
        <f t="shared" si="621"/>
        <v/>
      </c>
      <c r="H9611" s="18" t="str">
        <f t="shared" si="622"/>
        <v/>
      </c>
    </row>
    <row r="9612" spans="5:8" x14ac:dyDescent="0.25">
      <c r="E9612" s="18" t="str">
        <f t="shared" si="619"/>
        <v/>
      </c>
      <c r="F9612" s="18" t="str">
        <f t="shared" si="620"/>
        <v/>
      </c>
      <c r="G9612" s="18" t="str">
        <f t="shared" si="621"/>
        <v/>
      </c>
      <c r="H9612" s="18" t="str">
        <f t="shared" si="622"/>
        <v/>
      </c>
    </row>
    <row r="9613" spans="5:8" x14ac:dyDescent="0.25">
      <c r="E9613" s="18" t="str">
        <f t="shared" si="619"/>
        <v/>
      </c>
      <c r="F9613" s="18" t="str">
        <f t="shared" si="620"/>
        <v/>
      </c>
      <c r="G9613" s="18" t="str">
        <f t="shared" si="621"/>
        <v/>
      </c>
      <c r="H9613" s="18" t="str">
        <f t="shared" si="622"/>
        <v/>
      </c>
    </row>
    <row r="9614" spans="5:8" x14ac:dyDescent="0.25">
      <c r="E9614" s="18" t="str">
        <f t="shared" si="619"/>
        <v/>
      </c>
      <c r="F9614" s="18" t="str">
        <f t="shared" si="620"/>
        <v/>
      </c>
      <c r="G9614" s="18" t="str">
        <f t="shared" si="621"/>
        <v/>
      </c>
      <c r="H9614" s="18" t="str">
        <f t="shared" si="622"/>
        <v/>
      </c>
    </row>
    <row r="9615" spans="5:8" x14ac:dyDescent="0.25">
      <c r="E9615" s="18" t="str">
        <f t="shared" si="619"/>
        <v/>
      </c>
      <c r="F9615" s="18" t="str">
        <f t="shared" si="620"/>
        <v/>
      </c>
      <c r="G9615" s="18" t="str">
        <f t="shared" si="621"/>
        <v/>
      </c>
      <c r="H9615" s="18" t="str">
        <f t="shared" si="622"/>
        <v/>
      </c>
    </row>
    <row r="9616" spans="5:8" x14ac:dyDescent="0.25">
      <c r="E9616" s="18" t="str">
        <f t="shared" si="619"/>
        <v/>
      </c>
      <c r="F9616" s="18" t="str">
        <f t="shared" si="620"/>
        <v/>
      </c>
      <c r="G9616" s="18" t="str">
        <f t="shared" si="621"/>
        <v/>
      </c>
      <c r="H9616" s="18" t="str">
        <f t="shared" si="622"/>
        <v/>
      </c>
    </row>
    <row r="9617" spans="5:8" x14ac:dyDescent="0.25">
      <c r="E9617" s="18" t="str">
        <f t="shared" si="619"/>
        <v/>
      </c>
      <c r="F9617" s="18" t="str">
        <f t="shared" si="620"/>
        <v/>
      </c>
      <c r="G9617" s="18" t="str">
        <f t="shared" si="621"/>
        <v/>
      </c>
      <c r="H9617" s="18" t="str">
        <f t="shared" si="622"/>
        <v/>
      </c>
    </row>
    <row r="9618" spans="5:8" x14ac:dyDescent="0.25">
      <c r="E9618" s="18" t="str">
        <f t="shared" si="619"/>
        <v/>
      </c>
      <c r="F9618" s="18" t="str">
        <f t="shared" si="620"/>
        <v/>
      </c>
      <c r="G9618" s="18" t="str">
        <f t="shared" si="621"/>
        <v/>
      </c>
      <c r="H9618" s="18" t="str">
        <f t="shared" si="622"/>
        <v/>
      </c>
    </row>
    <row r="9619" spans="5:8" x14ac:dyDescent="0.25">
      <c r="E9619" s="18" t="str">
        <f t="shared" si="619"/>
        <v/>
      </c>
      <c r="F9619" s="18" t="str">
        <f t="shared" si="620"/>
        <v/>
      </c>
      <c r="G9619" s="18" t="str">
        <f t="shared" si="621"/>
        <v/>
      </c>
      <c r="H9619" s="18" t="str">
        <f t="shared" si="622"/>
        <v/>
      </c>
    </row>
    <row r="9620" spans="5:8" x14ac:dyDescent="0.25">
      <c r="E9620" s="18" t="str">
        <f t="shared" si="619"/>
        <v/>
      </c>
      <c r="F9620" s="18" t="str">
        <f t="shared" si="620"/>
        <v/>
      </c>
      <c r="G9620" s="18" t="str">
        <f t="shared" si="621"/>
        <v/>
      </c>
      <c r="H9620" s="18" t="str">
        <f t="shared" si="622"/>
        <v/>
      </c>
    </row>
    <row r="9621" spans="5:8" x14ac:dyDescent="0.25">
      <c r="E9621" s="18" t="str">
        <f t="shared" si="619"/>
        <v/>
      </c>
      <c r="F9621" s="18" t="str">
        <f t="shared" si="620"/>
        <v/>
      </c>
      <c r="G9621" s="18" t="str">
        <f t="shared" si="621"/>
        <v/>
      </c>
      <c r="H9621" s="18" t="str">
        <f t="shared" si="622"/>
        <v/>
      </c>
    </row>
    <row r="9622" spans="5:8" x14ac:dyDescent="0.25">
      <c r="E9622" s="18" t="str">
        <f t="shared" si="619"/>
        <v/>
      </c>
      <c r="F9622" s="18" t="str">
        <f t="shared" si="620"/>
        <v/>
      </c>
      <c r="G9622" s="18" t="str">
        <f t="shared" si="621"/>
        <v/>
      </c>
      <c r="H9622" s="18" t="str">
        <f t="shared" si="622"/>
        <v/>
      </c>
    </row>
    <row r="9623" spans="5:8" x14ac:dyDescent="0.25">
      <c r="E9623" s="18" t="str">
        <f t="shared" si="619"/>
        <v/>
      </c>
      <c r="F9623" s="18" t="str">
        <f t="shared" si="620"/>
        <v/>
      </c>
      <c r="G9623" s="18" t="str">
        <f t="shared" si="621"/>
        <v/>
      </c>
      <c r="H9623" s="18" t="str">
        <f t="shared" si="622"/>
        <v/>
      </c>
    </row>
    <row r="9624" spans="5:8" x14ac:dyDescent="0.25">
      <c r="E9624" s="18" t="str">
        <f t="shared" si="619"/>
        <v/>
      </c>
      <c r="F9624" s="18" t="str">
        <f t="shared" si="620"/>
        <v/>
      </c>
      <c r="G9624" s="18" t="str">
        <f t="shared" si="621"/>
        <v/>
      </c>
      <c r="H9624" s="18" t="str">
        <f t="shared" si="622"/>
        <v/>
      </c>
    </row>
    <row r="9625" spans="5:8" x14ac:dyDescent="0.25">
      <c r="E9625" s="18" t="str">
        <f t="shared" si="619"/>
        <v/>
      </c>
      <c r="F9625" s="18" t="str">
        <f t="shared" si="620"/>
        <v/>
      </c>
      <c r="G9625" s="18" t="str">
        <f t="shared" si="621"/>
        <v/>
      </c>
      <c r="H9625" s="18" t="str">
        <f t="shared" si="622"/>
        <v/>
      </c>
    </row>
    <row r="9626" spans="5:8" x14ac:dyDescent="0.25">
      <c r="E9626" s="18" t="str">
        <f t="shared" si="619"/>
        <v/>
      </c>
      <c r="F9626" s="18" t="str">
        <f t="shared" si="620"/>
        <v/>
      </c>
      <c r="G9626" s="18" t="str">
        <f t="shared" si="621"/>
        <v/>
      </c>
      <c r="H9626" s="18" t="str">
        <f t="shared" si="622"/>
        <v/>
      </c>
    </row>
    <row r="9627" spans="5:8" x14ac:dyDescent="0.25">
      <c r="E9627" s="18" t="str">
        <f t="shared" si="619"/>
        <v/>
      </c>
      <c r="F9627" s="18" t="str">
        <f t="shared" si="620"/>
        <v/>
      </c>
      <c r="G9627" s="18" t="str">
        <f t="shared" si="621"/>
        <v/>
      </c>
      <c r="H9627" s="18" t="str">
        <f t="shared" si="622"/>
        <v/>
      </c>
    </row>
    <row r="9628" spans="5:8" x14ac:dyDescent="0.25">
      <c r="E9628" s="18" t="str">
        <f t="shared" si="619"/>
        <v/>
      </c>
      <c r="F9628" s="18" t="str">
        <f t="shared" si="620"/>
        <v/>
      </c>
      <c r="G9628" s="18" t="str">
        <f t="shared" si="621"/>
        <v/>
      </c>
      <c r="H9628" s="18" t="str">
        <f t="shared" si="622"/>
        <v/>
      </c>
    </row>
    <row r="9629" spans="5:8" x14ac:dyDescent="0.25">
      <c r="E9629" s="18" t="str">
        <f t="shared" si="619"/>
        <v/>
      </c>
      <c r="F9629" s="18" t="str">
        <f t="shared" si="620"/>
        <v/>
      </c>
      <c r="G9629" s="18" t="str">
        <f t="shared" si="621"/>
        <v/>
      </c>
      <c r="H9629" s="18" t="str">
        <f t="shared" si="622"/>
        <v/>
      </c>
    </row>
    <row r="9630" spans="5:8" x14ac:dyDescent="0.25">
      <c r="E9630" s="18" t="str">
        <f t="shared" si="619"/>
        <v/>
      </c>
      <c r="F9630" s="18" t="str">
        <f t="shared" si="620"/>
        <v/>
      </c>
      <c r="G9630" s="18" t="str">
        <f t="shared" si="621"/>
        <v/>
      </c>
      <c r="H9630" s="18" t="str">
        <f t="shared" si="622"/>
        <v/>
      </c>
    </row>
    <row r="9631" spans="5:8" x14ac:dyDescent="0.25">
      <c r="E9631" s="18" t="str">
        <f t="shared" si="619"/>
        <v/>
      </c>
      <c r="F9631" s="18" t="str">
        <f t="shared" si="620"/>
        <v/>
      </c>
      <c r="G9631" s="18" t="str">
        <f t="shared" si="621"/>
        <v/>
      </c>
      <c r="H9631" s="18" t="str">
        <f t="shared" si="622"/>
        <v/>
      </c>
    </row>
    <row r="9632" spans="5:8" x14ac:dyDescent="0.25">
      <c r="E9632" s="18" t="str">
        <f t="shared" si="619"/>
        <v/>
      </c>
      <c r="F9632" s="18" t="str">
        <f t="shared" si="620"/>
        <v/>
      </c>
      <c r="G9632" s="18" t="str">
        <f t="shared" si="621"/>
        <v/>
      </c>
      <c r="H9632" s="18" t="str">
        <f t="shared" si="622"/>
        <v/>
      </c>
    </row>
    <row r="9633" spans="5:8" x14ac:dyDescent="0.25">
      <c r="E9633" s="18" t="str">
        <f t="shared" si="619"/>
        <v/>
      </c>
      <c r="F9633" s="18" t="str">
        <f t="shared" si="620"/>
        <v/>
      </c>
      <c r="G9633" s="18" t="str">
        <f t="shared" si="621"/>
        <v/>
      </c>
      <c r="H9633" s="18" t="str">
        <f t="shared" si="622"/>
        <v/>
      </c>
    </row>
    <row r="9634" spans="5:8" x14ac:dyDescent="0.25">
      <c r="E9634" s="18" t="str">
        <f t="shared" si="619"/>
        <v/>
      </c>
      <c r="F9634" s="18" t="str">
        <f t="shared" si="620"/>
        <v/>
      </c>
      <c r="G9634" s="18" t="str">
        <f t="shared" si="621"/>
        <v/>
      </c>
      <c r="H9634" s="18" t="str">
        <f t="shared" si="622"/>
        <v/>
      </c>
    </row>
    <row r="9635" spans="5:8" x14ac:dyDescent="0.25">
      <c r="E9635" s="18" t="str">
        <f t="shared" si="619"/>
        <v/>
      </c>
      <c r="F9635" s="18" t="str">
        <f t="shared" si="620"/>
        <v/>
      </c>
      <c r="G9635" s="18" t="str">
        <f t="shared" si="621"/>
        <v/>
      </c>
      <c r="H9635" s="18" t="str">
        <f t="shared" si="622"/>
        <v/>
      </c>
    </row>
    <row r="9636" spans="5:8" x14ac:dyDescent="0.25">
      <c r="E9636" s="18" t="str">
        <f t="shared" si="619"/>
        <v/>
      </c>
      <c r="F9636" s="18" t="str">
        <f t="shared" si="620"/>
        <v/>
      </c>
      <c r="G9636" s="18" t="str">
        <f t="shared" si="621"/>
        <v/>
      </c>
      <c r="H9636" s="18" t="str">
        <f t="shared" si="622"/>
        <v/>
      </c>
    </row>
    <row r="9637" spans="5:8" x14ac:dyDescent="0.25">
      <c r="E9637" s="18" t="str">
        <f t="shared" si="619"/>
        <v/>
      </c>
      <c r="F9637" s="18" t="str">
        <f t="shared" si="620"/>
        <v/>
      </c>
      <c r="G9637" s="18" t="str">
        <f t="shared" si="621"/>
        <v/>
      </c>
      <c r="H9637" s="18" t="str">
        <f t="shared" si="622"/>
        <v/>
      </c>
    </row>
    <row r="9638" spans="5:8" x14ac:dyDescent="0.25">
      <c r="E9638" s="18" t="str">
        <f t="shared" si="619"/>
        <v/>
      </c>
      <c r="F9638" s="18" t="str">
        <f t="shared" si="620"/>
        <v/>
      </c>
      <c r="G9638" s="18" t="str">
        <f t="shared" si="621"/>
        <v/>
      </c>
      <c r="H9638" s="18" t="str">
        <f t="shared" si="622"/>
        <v/>
      </c>
    </row>
    <row r="9639" spans="5:8" x14ac:dyDescent="0.25">
      <c r="E9639" s="18" t="str">
        <f t="shared" si="619"/>
        <v/>
      </c>
      <c r="F9639" s="18" t="str">
        <f t="shared" si="620"/>
        <v/>
      </c>
      <c r="G9639" s="18" t="str">
        <f t="shared" si="621"/>
        <v/>
      </c>
      <c r="H9639" s="18" t="str">
        <f t="shared" si="622"/>
        <v/>
      </c>
    </row>
    <row r="9640" spans="5:8" x14ac:dyDescent="0.25">
      <c r="E9640" s="18" t="str">
        <f t="shared" si="619"/>
        <v/>
      </c>
      <c r="F9640" s="18" t="str">
        <f t="shared" si="620"/>
        <v/>
      </c>
      <c r="G9640" s="18" t="str">
        <f t="shared" si="621"/>
        <v/>
      </c>
      <c r="H9640" s="18" t="str">
        <f t="shared" si="622"/>
        <v/>
      </c>
    </row>
    <row r="9641" spans="5:8" x14ac:dyDescent="0.25">
      <c r="E9641" s="18" t="str">
        <f t="shared" si="619"/>
        <v/>
      </c>
      <c r="F9641" s="18" t="str">
        <f t="shared" si="620"/>
        <v/>
      </c>
      <c r="G9641" s="18" t="str">
        <f t="shared" si="621"/>
        <v/>
      </c>
      <c r="H9641" s="18" t="str">
        <f t="shared" si="622"/>
        <v/>
      </c>
    </row>
    <row r="9642" spans="5:8" x14ac:dyDescent="0.25">
      <c r="E9642" s="18" t="str">
        <f t="shared" si="619"/>
        <v/>
      </c>
      <c r="F9642" s="18" t="str">
        <f t="shared" si="620"/>
        <v/>
      </c>
      <c r="G9642" s="18" t="str">
        <f t="shared" si="621"/>
        <v/>
      </c>
      <c r="H9642" s="18" t="str">
        <f t="shared" si="622"/>
        <v/>
      </c>
    </row>
    <row r="9643" spans="5:8" x14ac:dyDescent="0.25">
      <c r="E9643" s="18" t="str">
        <f t="shared" si="619"/>
        <v/>
      </c>
      <c r="F9643" s="18" t="str">
        <f t="shared" si="620"/>
        <v/>
      </c>
      <c r="G9643" s="18" t="str">
        <f t="shared" si="621"/>
        <v/>
      </c>
      <c r="H9643" s="18" t="str">
        <f t="shared" si="622"/>
        <v/>
      </c>
    </row>
    <row r="9644" spans="5:8" x14ac:dyDescent="0.25">
      <c r="E9644" s="18" t="str">
        <f t="shared" si="619"/>
        <v/>
      </c>
      <c r="F9644" s="18" t="str">
        <f t="shared" si="620"/>
        <v/>
      </c>
      <c r="G9644" s="18" t="str">
        <f t="shared" si="621"/>
        <v/>
      </c>
      <c r="H9644" s="18" t="str">
        <f t="shared" si="622"/>
        <v/>
      </c>
    </row>
    <row r="9645" spans="5:8" x14ac:dyDescent="0.25">
      <c r="E9645" s="18" t="str">
        <f t="shared" si="619"/>
        <v/>
      </c>
      <c r="F9645" s="18" t="str">
        <f t="shared" si="620"/>
        <v/>
      </c>
      <c r="G9645" s="18" t="str">
        <f t="shared" si="621"/>
        <v/>
      </c>
      <c r="H9645" s="18" t="str">
        <f t="shared" si="622"/>
        <v/>
      </c>
    </row>
    <row r="9646" spans="5:8" x14ac:dyDescent="0.25">
      <c r="E9646" s="18" t="str">
        <f t="shared" si="619"/>
        <v/>
      </c>
      <c r="F9646" s="18" t="str">
        <f t="shared" si="620"/>
        <v/>
      </c>
      <c r="G9646" s="18" t="str">
        <f t="shared" si="621"/>
        <v/>
      </c>
      <c r="H9646" s="18" t="str">
        <f t="shared" si="622"/>
        <v/>
      </c>
    </row>
    <row r="9647" spans="5:8" x14ac:dyDescent="0.25">
      <c r="E9647" s="18" t="str">
        <f t="shared" si="619"/>
        <v/>
      </c>
      <c r="F9647" s="18" t="str">
        <f t="shared" si="620"/>
        <v/>
      </c>
      <c r="G9647" s="18" t="str">
        <f t="shared" si="621"/>
        <v/>
      </c>
      <c r="H9647" s="18" t="str">
        <f t="shared" si="622"/>
        <v/>
      </c>
    </row>
    <row r="9648" spans="5:8" x14ac:dyDescent="0.25">
      <c r="E9648" s="18" t="str">
        <f t="shared" si="619"/>
        <v/>
      </c>
      <c r="F9648" s="18" t="str">
        <f t="shared" si="620"/>
        <v/>
      </c>
      <c r="G9648" s="18" t="str">
        <f t="shared" si="621"/>
        <v/>
      </c>
      <c r="H9648" s="18" t="str">
        <f t="shared" si="622"/>
        <v/>
      </c>
    </row>
    <row r="9649" spans="5:8" x14ac:dyDescent="0.25">
      <c r="E9649" s="18" t="str">
        <f t="shared" si="619"/>
        <v/>
      </c>
      <c r="F9649" s="18" t="str">
        <f t="shared" si="620"/>
        <v/>
      </c>
      <c r="G9649" s="18" t="str">
        <f t="shared" si="621"/>
        <v/>
      </c>
      <c r="H9649" s="18" t="str">
        <f t="shared" si="622"/>
        <v/>
      </c>
    </row>
    <row r="9650" spans="5:8" x14ac:dyDescent="0.25">
      <c r="E9650" s="18" t="str">
        <f t="shared" si="619"/>
        <v/>
      </c>
      <c r="F9650" s="18" t="str">
        <f t="shared" si="620"/>
        <v/>
      </c>
      <c r="G9650" s="18" t="str">
        <f t="shared" si="621"/>
        <v/>
      </c>
      <c r="H9650" s="18" t="str">
        <f t="shared" si="622"/>
        <v/>
      </c>
    </row>
    <row r="9651" spans="5:8" x14ac:dyDescent="0.25">
      <c r="E9651" s="18" t="str">
        <f t="shared" si="619"/>
        <v/>
      </c>
      <c r="F9651" s="18" t="str">
        <f t="shared" si="620"/>
        <v/>
      </c>
      <c r="G9651" s="18" t="str">
        <f t="shared" si="621"/>
        <v/>
      </c>
      <c r="H9651" s="18" t="str">
        <f t="shared" si="622"/>
        <v/>
      </c>
    </row>
    <row r="9652" spans="5:8" x14ac:dyDescent="0.25">
      <c r="E9652" s="18" t="str">
        <f t="shared" si="619"/>
        <v/>
      </c>
      <c r="F9652" s="18" t="str">
        <f t="shared" si="620"/>
        <v/>
      </c>
      <c r="G9652" s="18" t="str">
        <f t="shared" si="621"/>
        <v/>
      </c>
      <c r="H9652" s="18" t="str">
        <f t="shared" si="622"/>
        <v/>
      </c>
    </row>
    <row r="9653" spans="5:8" x14ac:dyDescent="0.25">
      <c r="E9653" s="18" t="str">
        <f t="shared" si="619"/>
        <v/>
      </c>
      <c r="F9653" s="18" t="str">
        <f t="shared" si="620"/>
        <v/>
      </c>
      <c r="G9653" s="18" t="str">
        <f t="shared" si="621"/>
        <v/>
      </c>
      <c r="H9653" s="18" t="str">
        <f t="shared" si="622"/>
        <v/>
      </c>
    </row>
    <row r="9654" spans="5:8" x14ac:dyDescent="0.25">
      <c r="E9654" s="18" t="str">
        <f t="shared" si="619"/>
        <v/>
      </c>
      <c r="F9654" s="18" t="str">
        <f t="shared" si="620"/>
        <v/>
      </c>
      <c r="G9654" s="18" t="str">
        <f t="shared" si="621"/>
        <v/>
      </c>
      <c r="H9654" s="18" t="str">
        <f t="shared" si="622"/>
        <v/>
      </c>
    </row>
    <row r="9655" spans="5:8" x14ac:dyDescent="0.25">
      <c r="E9655" s="18" t="str">
        <f t="shared" si="619"/>
        <v/>
      </c>
      <c r="F9655" s="18" t="str">
        <f t="shared" si="620"/>
        <v/>
      </c>
      <c r="G9655" s="18" t="str">
        <f t="shared" si="621"/>
        <v/>
      </c>
      <c r="H9655" s="18" t="str">
        <f t="shared" si="622"/>
        <v/>
      </c>
    </row>
    <row r="9656" spans="5:8" x14ac:dyDescent="0.25">
      <c r="E9656" s="18" t="str">
        <f t="shared" si="619"/>
        <v/>
      </c>
      <c r="F9656" s="18" t="str">
        <f t="shared" si="620"/>
        <v/>
      </c>
      <c r="G9656" s="18" t="str">
        <f t="shared" si="621"/>
        <v/>
      </c>
      <c r="H9656" s="18" t="str">
        <f t="shared" si="622"/>
        <v/>
      </c>
    </row>
    <row r="9657" spans="5:8" x14ac:dyDescent="0.25">
      <c r="E9657" s="18" t="str">
        <f t="shared" si="619"/>
        <v/>
      </c>
      <c r="F9657" s="18" t="str">
        <f t="shared" si="620"/>
        <v/>
      </c>
      <c r="G9657" s="18" t="str">
        <f t="shared" si="621"/>
        <v/>
      </c>
      <c r="H9657" s="18" t="str">
        <f t="shared" si="622"/>
        <v/>
      </c>
    </row>
    <row r="9658" spans="5:8" x14ac:dyDescent="0.25">
      <c r="E9658" s="18" t="str">
        <f t="shared" si="619"/>
        <v/>
      </c>
      <c r="F9658" s="18" t="str">
        <f t="shared" si="620"/>
        <v/>
      </c>
      <c r="G9658" s="18" t="str">
        <f t="shared" si="621"/>
        <v/>
      </c>
      <c r="H9658" s="18" t="str">
        <f t="shared" si="622"/>
        <v/>
      </c>
    </row>
    <row r="9659" spans="5:8" x14ac:dyDescent="0.25">
      <c r="E9659" s="18" t="str">
        <f t="shared" si="619"/>
        <v/>
      </c>
      <c r="F9659" s="18" t="str">
        <f t="shared" si="620"/>
        <v/>
      </c>
      <c r="G9659" s="18" t="str">
        <f t="shared" si="621"/>
        <v/>
      </c>
      <c r="H9659" s="18" t="str">
        <f t="shared" si="622"/>
        <v/>
      </c>
    </row>
    <row r="9660" spans="5:8" x14ac:dyDescent="0.25">
      <c r="E9660" s="18" t="str">
        <f t="shared" si="619"/>
        <v/>
      </c>
      <c r="F9660" s="18" t="str">
        <f t="shared" si="620"/>
        <v/>
      </c>
      <c r="G9660" s="18" t="str">
        <f t="shared" si="621"/>
        <v/>
      </c>
      <c r="H9660" s="18" t="str">
        <f t="shared" si="622"/>
        <v/>
      </c>
    </row>
    <row r="9661" spans="5:8" x14ac:dyDescent="0.25">
      <c r="E9661" s="18" t="str">
        <f t="shared" si="619"/>
        <v/>
      </c>
      <c r="F9661" s="18" t="str">
        <f t="shared" si="620"/>
        <v/>
      </c>
      <c r="G9661" s="18" t="str">
        <f t="shared" si="621"/>
        <v/>
      </c>
      <c r="H9661" s="18" t="str">
        <f t="shared" si="622"/>
        <v/>
      </c>
    </row>
    <row r="9662" spans="5:8" x14ac:dyDescent="0.25">
      <c r="E9662" s="18" t="str">
        <f t="shared" si="619"/>
        <v/>
      </c>
      <c r="F9662" s="18" t="str">
        <f t="shared" si="620"/>
        <v/>
      </c>
      <c r="G9662" s="18" t="str">
        <f t="shared" si="621"/>
        <v/>
      </c>
      <c r="H9662" s="18" t="str">
        <f t="shared" si="622"/>
        <v/>
      </c>
    </row>
    <row r="9663" spans="5:8" x14ac:dyDescent="0.25">
      <c r="E9663" s="18" t="str">
        <f t="shared" si="619"/>
        <v/>
      </c>
      <c r="F9663" s="18" t="str">
        <f t="shared" si="620"/>
        <v/>
      </c>
      <c r="G9663" s="18" t="str">
        <f t="shared" si="621"/>
        <v/>
      </c>
      <c r="H9663" s="18" t="str">
        <f t="shared" si="622"/>
        <v/>
      </c>
    </row>
    <row r="9664" spans="5:8" x14ac:dyDescent="0.25">
      <c r="E9664" s="18" t="str">
        <f t="shared" si="619"/>
        <v/>
      </c>
      <c r="F9664" s="18" t="str">
        <f t="shared" si="620"/>
        <v/>
      </c>
      <c r="G9664" s="18" t="str">
        <f t="shared" si="621"/>
        <v/>
      </c>
      <c r="H9664" s="18" t="str">
        <f t="shared" si="622"/>
        <v/>
      </c>
    </row>
    <row r="9665" spans="5:8" x14ac:dyDescent="0.25">
      <c r="E9665" s="18" t="str">
        <f t="shared" si="619"/>
        <v/>
      </c>
      <c r="F9665" s="18" t="str">
        <f t="shared" si="620"/>
        <v/>
      </c>
      <c r="G9665" s="18" t="str">
        <f t="shared" si="621"/>
        <v/>
      </c>
      <c r="H9665" s="18" t="str">
        <f t="shared" si="622"/>
        <v/>
      </c>
    </row>
    <row r="9666" spans="5:8" x14ac:dyDescent="0.25">
      <c r="E9666" s="18" t="str">
        <f t="shared" si="619"/>
        <v/>
      </c>
      <c r="F9666" s="18" t="str">
        <f t="shared" si="620"/>
        <v/>
      </c>
      <c r="G9666" s="18" t="str">
        <f t="shared" si="621"/>
        <v/>
      </c>
      <c r="H9666" s="18" t="str">
        <f t="shared" si="622"/>
        <v/>
      </c>
    </row>
    <row r="9667" spans="5:8" x14ac:dyDescent="0.25">
      <c r="E9667" s="18" t="str">
        <f t="shared" si="619"/>
        <v/>
      </c>
      <c r="F9667" s="18" t="str">
        <f t="shared" si="620"/>
        <v/>
      </c>
      <c r="G9667" s="18" t="str">
        <f t="shared" si="621"/>
        <v/>
      </c>
      <c r="H9667" s="18" t="str">
        <f t="shared" si="622"/>
        <v/>
      </c>
    </row>
    <row r="9668" spans="5:8" x14ac:dyDescent="0.25">
      <c r="E9668" s="18" t="str">
        <f t="shared" si="619"/>
        <v/>
      </c>
      <c r="F9668" s="18" t="str">
        <f t="shared" si="620"/>
        <v/>
      </c>
      <c r="G9668" s="18" t="str">
        <f t="shared" si="621"/>
        <v/>
      </c>
      <c r="H9668" s="18" t="str">
        <f t="shared" si="622"/>
        <v/>
      </c>
    </row>
    <row r="9669" spans="5:8" x14ac:dyDescent="0.25">
      <c r="E9669" s="18" t="str">
        <f t="shared" si="619"/>
        <v/>
      </c>
      <c r="F9669" s="18" t="str">
        <f t="shared" si="620"/>
        <v/>
      </c>
      <c r="G9669" s="18" t="str">
        <f t="shared" si="621"/>
        <v/>
      </c>
      <c r="H9669" s="18" t="str">
        <f t="shared" si="622"/>
        <v/>
      </c>
    </row>
    <row r="9670" spans="5:8" x14ac:dyDescent="0.25">
      <c r="E9670" s="18" t="str">
        <f t="shared" ref="E9670:E9733" si="623">IF($C9670="","",IFERROR(INDEX(ItemPriceCol,MATCH($C9670,ItemName,0)),""))</f>
        <v/>
      </c>
      <c r="F9670" s="18" t="str">
        <f t="shared" ref="F9670:F9733" si="624">IF(OR($D9670="",$E9670=""),"",$D9670*$E9670)</f>
        <v/>
      </c>
      <c r="G9670" s="18" t="str">
        <f t="shared" ref="G9670:G9733" si="625">IF($C9670="","",IFERROR(INDEX(ItemCostCol,MATCH($C9670,ItemName,0)),""))</f>
        <v/>
      </c>
      <c r="H9670" s="18" t="str">
        <f t="shared" ref="H9670:H9733" si="626">IF(OR($F9670="",$G9670=""),"",$F9670-$D9670*$G9670)</f>
        <v/>
      </c>
    </row>
    <row r="9671" spans="5:8" x14ac:dyDescent="0.25">
      <c r="E9671" s="18" t="str">
        <f t="shared" si="623"/>
        <v/>
      </c>
      <c r="F9671" s="18" t="str">
        <f t="shared" si="624"/>
        <v/>
      </c>
      <c r="G9671" s="18" t="str">
        <f t="shared" si="625"/>
        <v/>
      </c>
      <c r="H9671" s="18" t="str">
        <f t="shared" si="626"/>
        <v/>
      </c>
    </row>
    <row r="9672" spans="5:8" x14ac:dyDescent="0.25">
      <c r="E9672" s="18" t="str">
        <f t="shared" si="623"/>
        <v/>
      </c>
      <c r="F9672" s="18" t="str">
        <f t="shared" si="624"/>
        <v/>
      </c>
      <c r="G9672" s="18" t="str">
        <f t="shared" si="625"/>
        <v/>
      </c>
      <c r="H9672" s="18" t="str">
        <f t="shared" si="626"/>
        <v/>
      </c>
    </row>
    <row r="9673" spans="5:8" x14ac:dyDescent="0.25">
      <c r="E9673" s="18" t="str">
        <f t="shared" si="623"/>
        <v/>
      </c>
      <c r="F9673" s="18" t="str">
        <f t="shared" si="624"/>
        <v/>
      </c>
      <c r="G9673" s="18" t="str">
        <f t="shared" si="625"/>
        <v/>
      </c>
      <c r="H9673" s="18" t="str">
        <f t="shared" si="626"/>
        <v/>
      </c>
    </row>
    <row r="9674" spans="5:8" x14ac:dyDescent="0.25">
      <c r="E9674" s="18" t="str">
        <f t="shared" si="623"/>
        <v/>
      </c>
      <c r="F9674" s="18" t="str">
        <f t="shared" si="624"/>
        <v/>
      </c>
      <c r="G9674" s="18" t="str">
        <f t="shared" si="625"/>
        <v/>
      </c>
      <c r="H9674" s="18" t="str">
        <f t="shared" si="626"/>
        <v/>
      </c>
    </row>
    <row r="9675" spans="5:8" x14ac:dyDescent="0.25">
      <c r="E9675" s="18" t="str">
        <f t="shared" si="623"/>
        <v/>
      </c>
      <c r="F9675" s="18" t="str">
        <f t="shared" si="624"/>
        <v/>
      </c>
      <c r="G9675" s="18" t="str">
        <f t="shared" si="625"/>
        <v/>
      </c>
      <c r="H9675" s="18" t="str">
        <f t="shared" si="626"/>
        <v/>
      </c>
    </row>
    <row r="9676" spans="5:8" x14ac:dyDescent="0.25">
      <c r="E9676" s="18" t="str">
        <f t="shared" si="623"/>
        <v/>
      </c>
      <c r="F9676" s="18" t="str">
        <f t="shared" si="624"/>
        <v/>
      </c>
      <c r="G9676" s="18" t="str">
        <f t="shared" si="625"/>
        <v/>
      </c>
      <c r="H9676" s="18" t="str">
        <f t="shared" si="626"/>
        <v/>
      </c>
    </row>
    <row r="9677" spans="5:8" x14ac:dyDescent="0.25">
      <c r="E9677" s="18" t="str">
        <f t="shared" si="623"/>
        <v/>
      </c>
      <c r="F9677" s="18" t="str">
        <f t="shared" si="624"/>
        <v/>
      </c>
      <c r="G9677" s="18" t="str">
        <f t="shared" si="625"/>
        <v/>
      </c>
      <c r="H9677" s="18" t="str">
        <f t="shared" si="626"/>
        <v/>
      </c>
    </row>
    <row r="9678" spans="5:8" x14ac:dyDescent="0.25">
      <c r="E9678" s="18" t="str">
        <f t="shared" si="623"/>
        <v/>
      </c>
      <c r="F9678" s="18" t="str">
        <f t="shared" si="624"/>
        <v/>
      </c>
      <c r="G9678" s="18" t="str">
        <f t="shared" si="625"/>
        <v/>
      </c>
      <c r="H9678" s="18" t="str">
        <f t="shared" si="626"/>
        <v/>
      </c>
    </row>
    <row r="9679" spans="5:8" x14ac:dyDescent="0.25">
      <c r="E9679" s="18" t="str">
        <f t="shared" si="623"/>
        <v/>
      </c>
      <c r="F9679" s="18" t="str">
        <f t="shared" si="624"/>
        <v/>
      </c>
      <c r="G9679" s="18" t="str">
        <f t="shared" si="625"/>
        <v/>
      </c>
      <c r="H9679" s="18" t="str">
        <f t="shared" si="626"/>
        <v/>
      </c>
    </row>
    <row r="9680" spans="5:8" x14ac:dyDescent="0.25">
      <c r="E9680" s="18" t="str">
        <f t="shared" si="623"/>
        <v/>
      </c>
      <c r="F9680" s="18" t="str">
        <f t="shared" si="624"/>
        <v/>
      </c>
      <c r="G9680" s="18" t="str">
        <f t="shared" si="625"/>
        <v/>
      </c>
      <c r="H9680" s="18" t="str">
        <f t="shared" si="626"/>
        <v/>
      </c>
    </row>
    <row r="9681" spans="5:8" x14ac:dyDescent="0.25">
      <c r="E9681" s="18" t="str">
        <f t="shared" si="623"/>
        <v/>
      </c>
      <c r="F9681" s="18" t="str">
        <f t="shared" si="624"/>
        <v/>
      </c>
      <c r="G9681" s="18" t="str">
        <f t="shared" si="625"/>
        <v/>
      </c>
      <c r="H9681" s="18" t="str">
        <f t="shared" si="626"/>
        <v/>
      </c>
    </row>
    <row r="9682" spans="5:8" x14ac:dyDescent="0.25">
      <c r="E9682" s="18" t="str">
        <f t="shared" si="623"/>
        <v/>
      </c>
      <c r="F9682" s="18" t="str">
        <f t="shared" si="624"/>
        <v/>
      </c>
      <c r="G9682" s="18" t="str">
        <f t="shared" si="625"/>
        <v/>
      </c>
      <c r="H9682" s="18" t="str">
        <f t="shared" si="626"/>
        <v/>
      </c>
    </row>
    <row r="9683" spans="5:8" x14ac:dyDescent="0.25">
      <c r="E9683" s="18" t="str">
        <f t="shared" si="623"/>
        <v/>
      </c>
      <c r="F9683" s="18" t="str">
        <f t="shared" si="624"/>
        <v/>
      </c>
      <c r="G9683" s="18" t="str">
        <f t="shared" si="625"/>
        <v/>
      </c>
      <c r="H9683" s="18" t="str">
        <f t="shared" si="626"/>
        <v/>
      </c>
    </row>
    <row r="9684" spans="5:8" x14ac:dyDescent="0.25">
      <c r="E9684" s="18" t="str">
        <f t="shared" si="623"/>
        <v/>
      </c>
      <c r="F9684" s="18" t="str">
        <f t="shared" si="624"/>
        <v/>
      </c>
      <c r="G9684" s="18" t="str">
        <f t="shared" si="625"/>
        <v/>
      </c>
      <c r="H9684" s="18" t="str">
        <f t="shared" si="626"/>
        <v/>
      </c>
    </row>
    <row r="9685" spans="5:8" x14ac:dyDescent="0.25">
      <c r="E9685" s="18" t="str">
        <f t="shared" si="623"/>
        <v/>
      </c>
      <c r="F9685" s="18" t="str">
        <f t="shared" si="624"/>
        <v/>
      </c>
      <c r="G9685" s="18" t="str">
        <f t="shared" si="625"/>
        <v/>
      </c>
      <c r="H9685" s="18" t="str">
        <f t="shared" si="626"/>
        <v/>
      </c>
    </row>
    <row r="9686" spans="5:8" x14ac:dyDescent="0.25">
      <c r="E9686" s="18" t="str">
        <f t="shared" si="623"/>
        <v/>
      </c>
      <c r="F9686" s="18" t="str">
        <f t="shared" si="624"/>
        <v/>
      </c>
      <c r="G9686" s="18" t="str">
        <f t="shared" si="625"/>
        <v/>
      </c>
      <c r="H9686" s="18" t="str">
        <f t="shared" si="626"/>
        <v/>
      </c>
    </row>
    <row r="9687" spans="5:8" x14ac:dyDescent="0.25">
      <c r="E9687" s="18" t="str">
        <f t="shared" si="623"/>
        <v/>
      </c>
      <c r="F9687" s="18" t="str">
        <f t="shared" si="624"/>
        <v/>
      </c>
      <c r="G9687" s="18" t="str">
        <f t="shared" si="625"/>
        <v/>
      </c>
      <c r="H9687" s="18" t="str">
        <f t="shared" si="626"/>
        <v/>
      </c>
    </row>
    <row r="9688" spans="5:8" x14ac:dyDescent="0.25">
      <c r="E9688" s="18" t="str">
        <f t="shared" si="623"/>
        <v/>
      </c>
      <c r="F9688" s="18" t="str">
        <f t="shared" si="624"/>
        <v/>
      </c>
      <c r="G9688" s="18" t="str">
        <f t="shared" si="625"/>
        <v/>
      </c>
      <c r="H9688" s="18" t="str">
        <f t="shared" si="626"/>
        <v/>
      </c>
    </row>
    <row r="9689" spans="5:8" x14ac:dyDescent="0.25">
      <c r="E9689" s="18" t="str">
        <f t="shared" si="623"/>
        <v/>
      </c>
      <c r="F9689" s="18" t="str">
        <f t="shared" si="624"/>
        <v/>
      </c>
      <c r="G9689" s="18" t="str">
        <f t="shared" si="625"/>
        <v/>
      </c>
      <c r="H9689" s="18" t="str">
        <f t="shared" si="626"/>
        <v/>
      </c>
    </row>
    <row r="9690" spans="5:8" x14ac:dyDescent="0.25">
      <c r="E9690" s="18" t="str">
        <f t="shared" si="623"/>
        <v/>
      </c>
      <c r="F9690" s="18" t="str">
        <f t="shared" si="624"/>
        <v/>
      </c>
      <c r="G9690" s="18" t="str">
        <f t="shared" si="625"/>
        <v/>
      </c>
      <c r="H9690" s="18" t="str">
        <f t="shared" si="626"/>
        <v/>
      </c>
    </row>
    <row r="9691" spans="5:8" x14ac:dyDescent="0.25">
      <c r="E9691" s="18" t="str">
        <f t="shared" si="623"/>
        <v/>
      </c>
      <c r="F9691" s="18" t="str">
        <f t="shared" si="624"/>
        <v/>
      </c>
      <c r="G9691" s="18" t="str">
        <f t="shared" si="625"/>
        <v/>
      </c>
      <c r="H9691" s="18" t="str">
        <f t="shared" si="626"/>
        <v/>
      </c>
    </row>
    <row r="9692" spans="5:8" x14ac:dyDescent="0.25">
      <c r="E9692" s="18" t="str">
        <f t="shared" si="623"/>
        <v/>
      </c>
      <c r="F9692" s="18" t="str">
        <f t="shared" si="624"/>
        <v/>
      </c>
      <c r="G9692" s="18" t="str">
        <f t="shared" si="625"/>
        <v/>
      </c>
      <c r="H9692" s="18" t="str">
        <f t="shared" si="626"/>
        <v/>
      </c>
    </row>
    <row r="9693" spans="5:8" x14ac:dyDescent="0.25">
      <c r="E9693" s="18" t="str">
        <f t="shared" si="623"/>
        <v/>
      </c>
      <c r="F9693" s="18" t="str">
        <f t="shared" si="624"/>
        <v/>
      </c>
      <c r="G9693" s="18" t="str">
        <f t="shared" si="625"/>
        <v/>
      </c>
      <c r="H9693" s="18" t="str">
        <f t="shared" si="626"/>
        <v/>
      </c>
    </row>
    <row r="9694" spans="5:8" x14ac:dyDescent="0.25">
      <c r="E9694" s="18" t="str">
        <f t="shared" si="623"/>
        <v/>
      </c>
      <c r="F9694" s="18" t="str">
        <f t="shared" si="624"/>
        <v/>
      </c>
      <c r="G9694" s="18" t="str">
        <f t="shared" si="625"/>
        <v/>
      </c>
      <c r="H9694" s="18" t="str">
        <f t="shared" si="626"/>
        <v/>
      </c>
    </row>
    <row r="9695" spans="5:8" x14ac:dyDescent="0.25">
      <c r="E9695" s="18" t="str">
        <f t="shared" si="623"/>
        <v/>
      </c>
      <c r="F9695" s="18" t="str">
        <f t="shared" si="624"/>
        <v/>
      </c>
      <c r="G9695" s="18" t="str">
        <f t="shared" si="625"/>
        <v/>
      </c>
      <c r="H9695" s="18" t="str">
        <f t="shared" si="626"/>
        <v/>
      </c>
    </row>
    <row r="9696" spans="5:8" x14ac:dyDescent="0.25">
      <c r="E9696" s="18" t="str">
        <f t="shared" si="623"/>
        <v/>
      </c>
      <c r="F9696" s="18" t="str">
        <f t="shared" si="624"/>
        <v/>
      </c>
      <c r="G9696" s="18" t="str">
        <f t="shared" si="625"/>
        <v/>
      </c>
      <c r="H9696" s="18" t="str">
        <f t="shared" si="626"/>
        <v/>
      </c>
    </row>
    <row r="9697" spans="5:8" x14ac:dyDescent="0.25">
      <c r="E9697" s="18" t="str">
        <f t="shared" si="623"/>
        <v/>
      </c>
      <c r="F9697" s="18" t="str">
        <f t="shared" si="624"/>
        <v/>
      </c>
      <c r="G9697" s="18" t="str">
        <f t="shared" si="625"/>
        <v/>
      </c>
      <c r="H9697" s="18" t="str">
        <f t="shared" si="626"/>
        <v/>
      </c>
    </row>
    <row r="9698" spans="5:8" x14ac:dyDescent="0.25">
      <c r="E9698" s="18" t="str">
        <f t="shared" si="623"/>
        <v/>
      </c>
      <c r="F9698" s="18" t="str">
        <f t="shared" si="624"/>
        <v/>
      </c>
      <c r="G9698" s="18" t="str">
        <f t="shared" si="625"/>
        <v/>
      </c>
      <c r="H9698" s="18" t="str">
        <f t="shared" si="626"/>
        <v/>
      </c>
    </row>
    <row r="9699" spans="5:8" x14ac:dyDescent="0.25">
      <c r="E9699" s="18" t="str">
        <f t="shared" si="623"/>
        <v/>
      </c>
      <c r="F9699" s="18" t="str">
        <f t="shared" si="624"/>
        <v/>
      </c>
      <c r="G9699" s="18" t="str">
        <f t="shared" si="625"/>
        <v/>
      </c>
      <c r="H9699" s="18" t="str">
        <f t="shared" si="626"/>
        <v/>
      </c>
    </row>
    <row r="9700" spans="5:8" x14ac:dyDescent="0.25">
      <c r="E9700" s="18" t="str">
        <f t="shared" si="623"/>
        <v/>
      </c>
      <c r="F9700" s="18" t="str">
        <f t="shared" si="624"/>
        <v/>
      </c>
      <c r="G9700" s="18" t="str">
        <f t="shared" si="625"/>
        <v/>
      </c>
      <c r="H9700" s="18" t="str">
        <f t="shared" si="626"/>
        <v/>
      </c>
    </row>
    <row r="9701" spans="5:8" x14ac:dyDescent="0.25">
      <c r="E9701" s="18" t="str">
        <f t="shared" si="623"/>
        <v/>
      </c>
      <c r="F9701" s="18" t="str">
        <f t="shared" si="624"/>
        <v/>
      </c>
      <c r="G9701" s="18" t="str">
        <f t="shared" si="625"/>
        <v/>
      </c>
      <c r="H9701" s="18" t="str">
        <f t="shared" si="626"/>
        <v/>
      </c>
    </row>
    <row r="9702" spans="5:8" x14ac:dyDescent="0.25">
      <c r="E9702" s="18" t="str">
        <f t="shared" si="623"/>
        <v/>
      </c>
      <c r="F9702" s="18" t="str">
        <f t="shared" si="624"/>
        <v/>
      </c>
      <c r="G9702" s="18" t="str">
        <f t="shared" si="625"/>
        <v/>
      </c>
      <c r="H9702" s="18" t="str">
        <f t="shared" si="626"/>
        <v/>
      </c>
    </row>
    <row r="9703" spans="5:8" x14ac:dyDescent="0.25">
      <c r="E9703" s="18" t="str">
        <f t="shared" si="623"/>
        <v/>
      </c>
      <c r="F9703" s="18" t="str">
        <f t="shared" si="624"/>
        <v/>
      </c>
      <c r="G9703" s="18" t="str">
        <f t="shared" si="625"/>
        <v/>
      </c>
      <c r="H9703" s="18" t="str">
        <f t="shared" si="626"/>
        <v/>
      </c>
    </row>
    <row r="9704" spans="5:8" x14ac:dyDescent="0.25">
      <c r="E9704" s="18" t="str">
        <f t="shared" si="623"/>
        <v/>
      </c>
      <c r="F9704" s="18" t="str">
        <f t="shared" si="624"/>
        <v/>
      </c>
      <c r="G9704" s="18" t="str">
        <f t="shared" si="625"/>
        <v/>
      </c>
      <c r="H9704" s="18" t="str">
        <f t="shared" si="626"/>
        <v/>
      </c>
    </row>
    <row r="9705" spans="5:8" x14ac:dyDescent="0.25">
      <c r="E9705" s="18" t="str">
        <f t="shared" si="623"/>
        <v/>
      </c>
      <c r="F9705" s="18" t="str">
        <f t="shared" si="624"/>
        <v/>
      </c>
      <c r="G9705" s="18" t="str">
        <f t="shared" si="625"/>
        <v/>
      </c>
      <c r="H9705" s="18" t="str">
        <f t="shared" si="626"/>
        <v/>
      </c>
    </row>
    <row r="9706" spans="5:8" x14ac:dyDescent="0.25">
      <c r="E9706" s="18" t="str">
        <f t="shared" si="623"/>
        <v/>
      </c>
      <c r="F9706" s="18" t="str">
        <f t="shared" si="624"/>
        <v/>
      </c>
      <c r="G9706" s="18" t="str">
        <f t="shared" si="625"/>
        <v/>
      </c>
      <c r="H9706" s="18" t="str">
        <f t="shared" si="626"/>
        <v/>
      </c>
    </row>
    <row r="9707" spans="5:8" x14ac:dyDescent="0.25">
      <c r="E9707" s="18" t="str">
        <f t="shared" si="623"/>
        <v/>
      </c>
      <c r="F9707" s="18" t="str">
        <f t="shared" si="624"/>
        <v/>
      </c>
      <c r="G9707" s="18" t="str">
        <f t="shared" si="625"/>
        <v/>
      </c>
      <c r="H9707" s="18" t="str">
        <f t="shared" si="626"/>
        <v/>
      </c>
    </row>
    <row r="9708" spans="5:8" x14ac:dyDescent="0.25">
      <c r="E9708" s="18" t="str">
        <f t="shared" si="623"/>
        <v/>
      </c>
      <c r="F9708" s="18" t="str">
        <f t="shared" si="624"/>
        <v/>
      </c>
      <c r="G9708" s="18" t="str">
        <f t="shared" si="625"/>
        <v/>
      </c>
      <c r="H9708" s="18" t="str">
        <f t="shared" si="626"/>
        <v/>
      </c>
    </row>
    <row r="9709" spans="5:8" x14ac:dyDescent="0.25">
      <c r="E9709" s="18" t="str">
        <f t="shared" si="623"/>
        <v/>
      </c>
      <c r="F9709" s="18" t="str">
        <f t="shared" si="624"/>
        <v/>
      </c>
      <c r="G9709" s="18" t="str">
        <f t="shared" si="625"/>
        <v/>
      </c>
      <c r="H9709" s="18" t="str">
        <f t="shared" si="626"/>
        <v/>
      </c>
    </row>
    <row r="9710" spans="5:8" x14ac:dyDescent="0.25">
      <c r="E9710" s="18" t="str">
        <f t="shared" si="623"/>
        <v/>
      </c>
      <c r="F9710" s="18" t="str">
        <f t="shared" si="624"/>
        <v/>
      </c>
      <c r="G9710" s="18" t="str">
        <f t="shared" si="625"/>
        <v/>
      </c>
      <c r="H9710" s="18" t="str">
        <f t="shared" si="626"/>
        <v/>
      </c>
    </row>
    <row r="9711" spans="5:8" x14ac:dyDescent="0.25">
      <c r="E9711" s="18" t="str">
        <f t="shared" si="623"/>
        <v/>
      </c>
      <c r="F9711" s="18" t="str">
        <f t="shared" si="624"/>
        <v/>
      </c>
      <c r="G9711" s="18" t="str">
        <f t="shared" si="625"/>
        <v/>
      </c>
      <c r="H9711" s="18" t="str">
        <f t="shared" si="626"/>
        <v/>
      </c>
    </row>
    <row r="9712" spans="5:8" x14ac:dyDescent="0.25">
      <c r="E9712" s="18" t="str">
        <f t="shared" si="623"/>
        <v/>
      </c>
      <c r="F9712" s="18" t="str">
        <f t="shared" si="624"/>
        <v/>
      </c>
      <c r="G9712" s="18" t="str">
        <f t="shared" si="625"/>
        <v/>
      </c>
      <c r="H9712" s="18" t="str">
        <f t="shared" si="626"/>
        <v/>
      </c>
    </row>
    <row r="9713" spans="5:8" x14ac:dyDescent="0.25">
      <c r="E9713" s="18" t="str">
        <f t="shared" si="623"/>
        <v/>
      </c>
      <c r="F9713" s="18" t="str">
        <f t="shared" si="624"/>
        <v/>
      </c>
      <c r="G9713" s="18" t="str">
        <f t="shared" si="625"/>
        <v/>
      </c>
      <c r="H9713" s="18" t="str">
        <f t="shared" si="626"/>
        <v/>
      </c>
    </row>
    <row r="9714" spans="5:8" x14ac:dyDescent="0.25">
      <c r="E9714" s="18" t="str">
        <f t="shared" si="623"/>
        <v/>
      </c>
      <c r="F9714" s="18" t="str">
        <f t="shared" si="624"/>
        <v/>
      </c>
      <c r="G9714" s="18" t="str">
        <f t="shared" si="625"/>
        <v/>
      </c>
      <c r="H9714" s="18" t="str">
        <f t="shared" si="626"/>
        <v/>
      </c>
    </row>
    <row r="9715" spans="5:8" x14ac:dyDescent="0.25">
      <c r="E9715" s="18" t="str">
        <f t="shared" si="623"/>
        <v/>
      </c>
      <c r="F9715" s="18" t="str">
        <f t="shared" si="624"/>
        <v/>
      </c>
      <c r="G9715" s="18" t="str">
        <f t="shared" si="625"/>
        <v/>
      </c>
      <c r="H9715" s="18" t="str">
        <f t="shared" si="626"/>
        <v/>
      </c>
    </row>
    <row r="9716" spans="5:8" x14ac:dyDescent="0.25">
      <c r="E9716" s="18" t="str">
        <f t="shared" si="623"/>
        <v/>
      </c>
      <c r="F9716" s="18" t="str">
        <f t="shared" si="624"/>
        <v/>
      </c>
      <c r="G9716" s="18" t="str">
        <f t="shared" si="625"/>
        <v/>
      </c>
      <c r="H9716" s="18" t="str">
        <f t="shared" si="626"/>
        <v/>
      </c>
    </row>
    <row r="9717" spans="5:8" x14ac:dyDescent="0.25">
      <c r="E9717" s="18" t="str">
        <f t="shared" si="623"/>
        <v/>
      </c>
      <c r="F9717" s="18" t="str">
        <f t="shared" si="624"/>
        <v/>
      </c>
      <c r="G9717" s="18" t="str">
        <f t="shared" si="625"/>
        <v/>
      </c>
      <c r="H9717" s="18" t="str">
        <f t="shared" si="626"/>
        <v/>
      </c>
    </row>
    <row r="9718" spans="5:8" x14ac:dyDescent="0.25">
      <c r="E9718" s="18" t="str">
        <f t="shared" si="623"/>
        <v/>
      </c>
      <c r="F9718" s="18" t="str">
        <f t="shared" si="624"/>
        <v/>
      </c>
      <c r="G9718" s="18" t="str">
        <f t="shared" si="625"/>
        <v/>
      </c>
      <c r="H9718" s="18" t="str">
        <f t="shared" si="626"/>
        <v/>
      </c>
    </row>
    <row r="9719" spans="5:8" x14ac:dyDescent="0.25">
      <c r="E9719" s="18" t="str">
        <f t="shared" si="623"/>
        <v/>
      </c>
      <c r="F9719" s="18" t="str">
        <f t="shared" si="624"/>
        <v/>
      </c>
      <c r="G9719" s="18" t="str">
        <f t="shared" si="625"/>
        <v/>
      </c>
      <c r="H9719" s="18" t="str">
        <f t="shared" si="626"/>
        <v/>
      </c>
    </row>
    <row r="9720" spans="5:8" x14ac:dyDescent="0.25">
      <c r="E9720" s="18" t="str">
        <f t="shared" si="623"/>
        <v/>
      </c>
      <c r="F9720" s="18" t="str">
        <f t="shared" si="624"/>
        <v/>
      </c>
      <c r="G9720" s="18" t="str">
        <f t="shared" si="625"/>
        <v/>
      </c>
      <c r="H9720" s="18" t="str">
        <f t="shared" si="626"/>
        <v/>
      </c>
    </row>
    <row r="9721" spans="5:8" x14ac:dyDescent="0.25">
      <c r="E9721" s="18" t="str">
        <f t="shared" si="623"/>
        <v/>
      </c>
      <c r="F9721" s="18" t="str">
        <f t="shared" si="624"/>
        <v/>
      </c>
      <c r="G9721" s="18" t="str">
        <f t="shared" si="625"/>
        <v/>
      </c>
      <c r="H9721" s="18" t="str">
        <f t="shared" si="626"/>
        <v/>
      </c>
    </row>
    <row r="9722" spans="5:8" x14ac:dyDescent="0.25">
      <c r="E9722" s="18" t="str">
        <f t="shared" si="623"/>
        <v/>
      </c>
      <c r="F9722" s="18" t="str">
        <f t="shared" si="624"/>
        <v/>
      </c>
      <c r="G9722" s="18" t="str">
        <f t="shared" si="625"/>
        <v/>
      </c>
      <c r="H9722" s="18" t="str">
        <f t="shared" si="626"/>
        <v/>
      </c>
    </row>
    <row r="9723" spans="5:8" x14ac:dyDescent="0.25">
      <c r="E9723" s="18" t="str">
        <f t="shared" si="623"/>
        <v/>
      </c>
      <c r="F9723" s="18" t="str">
        <f t="shared" si="624"/>
        <v/>
      </c>
      <c r="G9723" s="18" t="str">
        <f t="shared" si="625"/>
        <v/>
      </c>
      <c r="H9723" s="18" t="str">
        <f t="shared" si="626"/>
        <v/>
      </c>
    </row>
    <row r="9724" spans="5:8" x14ac:dyDescent="0.25">
      <c r="E9724" s="18" t="str">
        <f t="shared" si="623"/>
        <v/>
      </c>
      <c r="F9724" s="18" t="str">
        <f t="shared" si="624"/>
        <v/>
      </c>
      <c r="G9724" s="18" t="str">
        <f t="shared" si="625"/>
        <v/>
      </c>
      <c r="H9724" s="18" t="str">
        <f t="shared" si="626"/>
        <v/>
      </c>
    </row>
    <row r="9725" spans="5:8" x14ac:dyDescent="0.25">
      <c r="E9725" s="18" t="str">
        <f t="shared" si="623"/>
        <v/>
      </c>
      <c r="F9725" s="18" t="str">
        <f t="shared" si="624"/>
        <v/>
      </c>
      <c r="G9725" s="18" t="str">
        <f t="shared" si="625"/>
        <v/>
      </c>
      <c r="H9725" s="18" t="str">
        <f t="shared" si="626"/>
        <v/>
      </c>
    </row>
    <row r="9726" spans="5:8" x14ac:dyDescent="0.25">
      <c r="E9726" s="18" t="str">
        <f t="shared" si="623"/>
        <v/>
      </c>
      <c r="F9726" s="18" t="str">
        <f t="shared" si="624"/>
        <v/>
      </c>
      <c r="G9726" s="18" t="str">
        <f t="shared" si="625"/>
        <v/>
      </c>
      <c r="H9726" s="18" t="str">
        <f t="shared" si="626"/>
        <v/>
      </c>
    </row>
    <row r="9727" spans="5:8" x14ac:dyDescent="0.25">
      <c r="E9727" s="18" t="str">
        <f t="shared" si="623"/>
        <v/>
      </c>
      <c r="F9727" s="18" t="str">
        <f t="shared" si="624"/>
        <v/>
      </c>
      <c r="G9727" s="18" t="str">
        <f t="shared" si="625"/>
        <v/>
      </c>
      <c r="H9727" s="18" t="str">
        <f t="shared" si="626"/>
        <v/>
      </c>
    </row>
    <row r="9728" spans="5:8" x14ac:dyDescent="0.25">
      <c r="E9728" s="18" t="str">
        <f t="shared" si="623"/>
        <v/>
      </c>
      <c r="F9728" s="18" t="str">
        <f t="shared" si="624"/>
        <v/>
      </c>
      <c r="G9728" s="18" t="str">
        <f t="shared" si="625"/>
        <v/>
      </c>
      <c r="H9728" s="18" t="str">
        <f t="shared" si="626"/>
        <v/>
      </c>
    </row>
    <row r="9729" spans="5:8" x14ac:dyDescent="0.25">
      <c r="E9729" s="18" t="str">
        <f t="shared" si="623"/>
        <v/>
      </c>
      <c r="F9729" s="18" t="str">
        <f t="shared" si="624"/>
        <v/>
      </c>
      <c r="G9729" s="18" t="str">
        <f t="shared" si="625"/>
        <v/>
      </c>
      <c r="H9729" s="18" t="str">
        <f t="shared" si="626"/>
        <v/>
      </c>
    </row>
    <row r="9730" spans="5:8" x14ac:dyDescent="0.25">
      <c r="E9730" s="18" t="str">
        <f t="shared" si="623"/>
        <v/>
      </c>
      <c r="F9730" s="18" t="str">
        <f t="shared" si="624"/>
        <v/>
      </c>
      <c r="G9730" s="18" t="str">
        <f t="shared" si="625"/>
        <v/>
      </c>
      <c r="H9730" s="18" t="str">
        <f t="shared" si="626"/>
        <v/>
      </c>
    </row>
    <row r="9731" spans="5:8" x14ac:dyDescent="0.25">
      <c r="E9731" s="18" t="str">
        <f t="shared" si="623"/>
        <v/>
      </c>
      <c r="F9731" s="18" t="str">
        <f t="shared" si="624"/>
        <v/>
      </c>
      <c r="G9731" s="18" t="str">
        <f t="shared" si="625"/>
        <v/>
      </c>
      <c r="H9731" s="18" t="str">
        <f t="shared" si="626"/>
        <v/>
      </c>
    </row>
    <row r="9732" spans="5:8" x14ac:dyDescent="0.25">
      <c r="E9732" s="18" t="str">
        <f t="shared" si="623"/>
        <v/>
      </c>
      <c r="F9732" s="18" t="str">
        <f t="shared" si="624"/>
        <v/>
      </c>
      <c r="G9732" s="18" t="str">
        <f t="shared" si="625"/>
        <v/>
      </c>
      <c r="H9732" s="18" t="str">
        <f t="shared" si="626"/>
        <v/>
      </c>
    </row>
    <row r="9733" spans="5:8" x14ac:dyDescent="0.25">
      <c r="E9733" s="18" t="str">
        <f t="shared" si="623"/>
        <v/>
      </c>
      <c r="F9733" s="18" t="str">
        <f t="shared" si="624"/>
        <v/>
      </c>
      <c r="G9733" s="18" t="str">
        <f t="shared" si="625"/>
        <v/>
      </c>
      <c r="H9733" s="18" t="str">
        <f t="shared" si="626"/>
        <v/>
      </c>
    </row>
    <row r="9734" spans="5:8" x14ac:dyDescent="0.25">
      <c r="E9734" s="18" t="str">
        <f t="shared" ref="E9734:E9797" si="627">IF($C9734="","",IFERROR(INDEX(ItemPriceCol,MATCH($C9734,ItemName,0)),""))</f>
        <v/>
      </c>
      <c r="F9734" s="18" t="str">
        <f t="shared" ref="F9734:F9797" si="628">IF(OR($D9734="",$E9734=""),"",$D9734*$E9734)</f>
        <v/>
      </c>
      <c r="G9734" s="18" t="str">
        <f t="shared" ref="G9734:G9797" si="629">IF($C9734="","",IFERROR(INDEX(ItemCostCol,MATCH($C9734,ItemName,0)),""))</f>
        <v/>
      </c>
      <c r="H9734" s="18" t="str">
        <f t="shared" ref="H9734:H9797" si="630">IF(OR($F9734="",$G9734=""),"",$F9734-$D9734*$G9734)</f>
        <v/>
      </c>
    </row>
    <row r="9735" spans="5:8" x14ac:dyDescent="0.25">
      <c r="E9735" s="18" t="str">
        <f t="shared" si="627"/>
        <v/>
      </c>
      <c r="F9735" s="18" t="str">
        <f t="shared" si="628"/>
        <v/>
      </c>
      <c r="G9735" s="18" t="str">
        <f t="shared" si="629"/>
        <v/>
      </c>
      <c r="H9735" s="18" t="str">
        <f t="shared" si="630"/>
        <v/>
      </c>
    </row>
    <row r="9736" spans="5:8" x14ac:dyDescent="0.25">
      <c r="E9736" s="18" t="str">
        <f t="shared" si="627"/>
        <v/>
      </c>
      <c r="F9736" s="18" t="str">
        <f t="shared" si="628"/>
        <v/>
      </c>
      <c r="G9736" s="18" t="str">
        <f t="shared" si="629"/>
        <v/>
      </c>
      <c r="H9736" s="18" t="str">
        <f t="shared" si="630"/>
        <v/>
      </c>
    </row>
    <row r="9737" spans="5:8" x14ac:dyDescent="0.25">
      <c r="E9737" s="18" t="str">
        <f t="shared" si="627"/>
        <v/>
      </c>
      <c r="F9737" s="18" t="str">
        <f t="shared" si="628"/>
        <v/>
      </c>
      <c r="G9737" s="18" t="str">
        <f t="shared" si="629"/>
        <v/>
      </c>
      <c r="H9737" s="18" t="str">
        <f t="shared" si="630"/>
        <v/>
      </c>
    </row>
    <row r="9738" spans="5:8" x14ac:dyDescent="0.25">
      <c r="E9738" s="18" t="str">
        <f t="shared" si="627"/>
        <v/>
      </c>
      <c r="F9738" s="18" t="str">
        <f t="shared" si="628"/>
        <v/>
      </c>
      <c r="G9738" s="18" t="str">
        <f t="shared" si="629"/>
        <v/>
      </c>
      <c r="H9738" s="18" t="str">
        <f t="shared" si="630"/>
        <v/>
      </c>
    </row>
    <row r="9739" spans="5:8" x14ac:dyDescent="0.25">
      <c r="E9739" s="18" t="str">
        <f t="shared" si="627"/>
        <v/>
      </c>
      <c r="F9739" s="18" t="str">
        <f t="shared" si="628"/>
        <v/>
      </c>
      <c r="G9739" s="18" t="str">
        <f t="shared" si="629"/>
        <v/>
      </c>
      <c r="H9739" s="18" t="str">
        <f t="shared" si="630"/>
        <v/>
      </c>
    </row>
    <row r="9740" spans="5:8" x14ac:dyDescent="0.25">
      <c r="E9740" s="18" t="str">
        <f t="shared" si="627"/>
        <v/>
      </c>
      <c r="F9740" s="18" t="str">
        <f t="shared" si="628"/>
        <v/>
      </c>
      <c r="G9740" s="18" t="str">
        <f t="shared" si="629"/>
        <v/>
      </c>
      <c r="H9740" s="18" t="str">
        <f t="shared" si="630"/>
        <v/>
      </c>
    </row>
    <row r="9741" spans="5:8" x14ac:dyDescent="0.25">
      <c r="E9741" s="18" t="str">
        <f t="shared" si="627"/>
        <v/>
      </c>
      <c r="F9741" s="18" t="str">
        <f t="shared" si="628"/>
        <v/>
      </c>
      <c r="G9741" s="18" t="str">
        <f t="shared" si="629"/>
        <v/>
      </c>
      <c r="H9741" s="18" t="str">
        <f t="shared" si="630"/>
        <v/>
      </c>
    </row>
    <row r="9742" spans="5:8" x14ac:dyDescent="0.25">
      <c r="E9742" s="18" t="str">
        <f t="shared" si="627"/>
        <v/>
      </c>
      <c r="F9742" s="18" t="str">
        <f t="shared" si="628"/>
        <v/>
      </c>
      <c r="G9742" s="18" t="str">
        <f t="shared" si="629"/>
        <v/>
      </c>
      <c r="H9742" s="18" t="str">
        <f t="shared" si="630"/>
        <v/>
      </c>
    </row>
    <row r="9743" spans="5:8" x14ac:dyDescent="0.25">
      <c r="E9743" s="18" t="str">
        <f t="shared" si="627"/>
        <v/>
      </c>
      <c r="F9743" s="18" t="str">
        <f t="shared" si="628"/>
        <v/>
      </c>
      <c r="G9743" s="18" t="str">
        <f t="shared" si="629"/>
        <v/>
      </c>
      <c r="H9743" s="18" t="str">
        <f t="shared" si="630"/>
        <v/>
      </c>
    </row>
    <row r="9744" spans="5:8" x14ac:dyDescent="0.25">
      <c r="E9744" s="18" t="str">
        <f t="shared" si="627"/>
        <v/>
      </c>
      <c r="F9744" s="18" t="str">
        <f t="shared" si="628"/>
        <v/>
      </c>
      <c r="G9744" s="18" t="str">
        <f t="shared" si="629"/>
        <v/>
      </c>
      <c r="H9744" s="18" t="str">
        <f t="shared" si="630"/>
        <v/>
      </c>
    </row>
    <row r="9745" spans="5:8" x14ac:dyDescent="0.25">
      <c r="E9745" s="18" t="str">
        <f t="shared" si="627"/>
        <v/>
      </c>
      <c r="F9745" s="18" t="str">
        <f t="shared" si="628"/>
        <v/>
      </c>
      <c r="G9745" s="18" t="str">
        <f t="shared" si="629"/>
        <v/>
      </c>
      <c r="H9745" s="18" t="str">
        <f t="shared" si="630"/>
        <v/>
      </c>
    </row>
    <row r="9746" spans="5:8" x14ac:dyDescent="0.25">
      <c r="E9746" s="18" t="str">
        <f t="shared" si="627"/>
        <v/>
      </c>
      <c r="F9746" s="18" t="str">
        <f t="shared" si="628"/>
        <v/>
      </c>
      <c r="G9746" s="18" t="str">
        <f t="shared" si="629"/>
        <v/>
      </c>
      <c r="H9746" s="18" t="str">
        <f t="shared" si="630"/>
        <v/>
      </c>
    </row>
    <row r="9747" spans="5:8" x14ac:dyDescent="0.25">
      <c r="E9747" s="18" t="str">
        <f t="shared" si="627"/>
        <v/>
      </c>
      <c r="F9747" s="18" t="str">
        <f t="shared" si="628"/>
        <v/>
      </c>
      <c r="G9747" s="18" t="str">
        <f t="shared" si="629"/>
        <v/>
      </c>
      <c r="H9747" s="18" t="str">
        <f t="shared" si="630"/>
        <v/>
      </c>
    </row>
    <row r="9748" spans="5:8" x14ac:dyDescent="0.25">
      <c r="E9748" s="18" t="str">
        <f t="shared" si="627"/>
        <v/>
      </c>
      <c r="F9748" s="18" t="str">
        <f t="shared" si="628"/>
        <v/>
      </c>
      <c r="G9748" s="18" t="str">
        <f t="shared" si="629"/>
        <v/>
      </c>
      <c r="H9748" s="18" t="str">
        <f t="shared" si="630"/>
        <v/>
      </c>
    </row>
    <row r="9749" spans="5:8" x14ac:dyDescent="0.25">
      <c r="E9749" s="18" t="str">
        <f t="shared" si="627"/>
        <v/>
      </c>
      <c r="F9749" s="18" t="str">
        <f t="shared" si="628"/>
        <v/>
      </c>
      <c r="G9749" s="18" t="str">
        <f t="shared" si="629"/>
        <v/>
      </c>
      <c r="H9749" s="18" t="str">
        <f t="shared" si="630"/>
        <v/>
      </c>
    </row>
    <row r="9750" spans="5:8" x14ac:dyDescent="0.25">
      <c r="E9750" s="18" t="str">
        <f t="shared" si="627"/>
        <v/>
      </c>
      <c r="F9750" s="18" t="str">
        <f t="shared" si="628"/>
        <v/>
      </c>
      <c r="G9750" s="18" t="str">
        <f t="shared" si="629"/>
        <v/>
      </c>
      <c r="H9750" s="18" t="str">
        <f t="shared" si="630"/>
        <v/>
      </c>
    </row>
    <row r="9751" spans="5:8" x14ac:dyDescent="0.25">
      <c r="E9751" s="18" t="str">
        <f t="shared" si="627"/>
        <v/>
      </c>
      <c r="F9751" s="18" t="str">
        <f t="shared" si="628"/>
        <v/>
      </c>
      <c r="G9751" s="18" t="str">
        <f t="shared" si="629"/>
        <v/>
      </c>
      <c r="H9751" s="18" t="str">
        <f t="shared" si="630"/>
        <v/>
      </c>
    </row>
    <row r="9752" spans="5:8" x14ac:dyDescent="0.25">
      <c r="E9752" s="18" t="str">
        <f t="shared" si="627"/>
        <v/>
      </c>
      <c r="F9752" s="18" t="str">
        <f t="shared" si="628"/>
        <v/>
      </c>
      <c r="G9752" s="18" t="str">
        <f t="shared" si="629"/>
        <v/>
      </c>
      <c r="H9752" s="18" t="str">
        <f t="shared" si="630"/>
        <v/>
      </c>
    </row>
    <row r="9753" spans="5:8" x14ac:dyDescent="0.25">
      <c r="E9753" s="18" t="str">
        <f t="shared" si="627"/>
        <v/>
      </c>
      <c r="F9753" s="18" t="str">
        <f t="shared" si="628"/>
        <v/>
      </c>
      <c r="G9753" s="18" t="str">
        <f t="shared" si="629"/>
        <v/>
      </c>
      <c r="H9753" s="18" t="str">
        <f t="shared" si="630"/>
        <v/>
      </c>
    </row>
    <row r="9754" spans="5:8" x14ac:dyDescent="0.25">
      <c r="E9754" s="18" t="str">
        <f t="shared" si="627"/>
        <v/>
      </c>
      <c r="F9754" s="18" t="str">
        <f t="shared" si="628"/>
        <v/>
      </c>
      <c r="G9754" s="18" t="str">
        <f t="shared" si="629"/>
        <v/>
      </c>
      <c r="H9754" s="18" t="str">
        <f t="shared" si="630"/>
        <v/>
      </c>
    </row>
    <row r="9755" spans="5:8" x14ac:dyDescent="0.25">
      <c r="E9755" s="18" t="str">
        <f t="shared" si="627"/>
        <v/>
      </c>
      <c r="F9755" s="18" t="str">
        <f t="shared" si="628"/>
        <v/>
      </c>
      <c r="G9755" s="18" t="str">
        <f t="shared" si="629"/>
        <v/>
      </c>
      <c r="H9755" s="18" t="str">
        <f t="shared" si="630"/>
        <v/>
      </c>
    </row>
    <row r="9756" spans="5:8" x14ac:dyDescent="0.25">
      <c r="E9756" s="18" t="str">
        <f t="shared" si="627"/>
        <v/>
      </c>
      <c r="F9756" s="18" t="str">
        <f t="shared" si="628"/>
        <v/>
      </c>
      <c r="G9756" s="18" t="str">
        <f t="shared" si="629"/>
        <v/>
      </c>
      <c r="H9756" s="18" t="str">
        <f t="shared" si="630"/>
        <v/>
      </c>
    </row>
    <row r="9757" spans="5:8" x14ac:dyDescent="0.25">
      <c r="E9757" s="18" t="str">
        <f t="shared" si="627"/>
        <v/>
      </c>
      <c r="F9757" s="18" t="str">
        <f t="shared" si="628"/>
        <v/>
      </c>
      <c r="G9757" s="18" t="str">
        <f t="shared" si="629"/>
        <v/>
      </c>
      <c r="H9757" s="18" t="str">
        <f t="shared" si="630"/>
        <v/>
      </c>
    </row>
    <row r="9758" spans="5:8" x14ac:dyDescent="0.25">
      <c r="E9758" s="18" t="str">
        <f t="shared" si="627"/>
        <v/>
      </c>
      <c r="F9758" s="18" t="str">
        <f t="shared" si="628"/>
        <v/>
      </c>
      <c r="G9758" s="18" t="str">
        <f t="shared" si="629"/>
        <v/>
      </c>
      <c r="H9758" s="18" t="str">
        <f t="shared" si="630"/>
        <v/>
      </c>
    </row>
    <row r="9759" spans="5:8" x14ac:dyDescent="0.25">
      <c r="E9759" s="18" t="str">
        <f t="shared" si="627"/>
        <v/>
      </c>
      <c r="F9759" s="18" t="str">
        <f t="shared" si="628"/>
        <v/>
      </c>
      <c r="G9759" s="18" t="str">
        <f t="shared" si="629"/>
        <v/>
      </c>
      <c r="H9759" s="18" t="str">
        <f t="shared" si="630"/>
        <v/>
      </c>
    </row>
    <row r="9760" spans="5:8" x14ac:dyDescent="0.25">
      <c r="E9760" s="18" t="str">
        <f t="shared" si="627"/>
        <v/>
      </c>
      <c r="F9760" s="18" t="str">
        <f t="shared" si="628"/>
        <v/>
      </c>
      <c r="G9760" s="18" t="str">
        <f t="shared" si="629"/>
        <v/>
      </c>
      <c r="H9760" s="18" t="str">
        <f t="shared" si="630"/>
        <v/>
      </c>
    </row>
    <row r="9761" spans="5:8" x14ac:dyDescent="0.25">
      <c r="E9761" s="18" t="str">
        <f t="shared" si="627"/>
        <v/>
      </c>
      <c r="F9761" s="18" t="str">
        <f t="shared" si="628"/>
        <v/>
      </c>
      <c r="G9761" s="18" t="str">
        <f t="shared" si="629"/>
        <v/>
      </c>
      <c r="H9761" s="18" t="str">
        <f t="shared" si="630"/>
        <v/>
      </c>
    </row>
    <row r="9762" spans="5:8" x14ac:dyDescent="0.25">
      <c r="E9762" s="18" t="str">
        <f t="shared" si="627"/>
        <v/>
      </c>
      <c r="F9762" s="18" t="str">
        <f t="shared" si="628"/>
        <v/>
      </c>
      <c r="G9762" s="18" t="str">
        <f t="shared" si="629"/>
        <v/>
      </c>
      <c r="H9762" s="18" t="str">
        <f t="shared" si="630"/>
        <v/>
      </c>
    </row>
    <row r="9763" spans="5:8" x14ac:dyDescent="0.25">
      <c r="E9763" s="18" t="str">
        <f t="shared" si="627"/>
        <v/>
      </c>
      <c r="F9763" s="18" t="str">
        <f t="shared" si="628"/>
        <v/>
      </c>
      <c r="G9763" s="18" t="str">
        <f t="shared" si="629"/>
        <v/>
      </c>
      <c r="H9763" s="18" t="str">
        <f t="shared" si="630"/>
        <v/>
      </c>
    </row>
    <row r="9764" spans="5:8" x14ac:dyDescent="0.25">
      <c r="E9764" s="18" t="str">
        <f t="shared" si="627"/>
        <v/>
      </c>
      <c r="F9764" s="18" t="str">
        <f t="shared" si="628"/>
        <v/>
      </c>
      <c r="G9764" s="18" t="str">
        <f t="shared" si="629"/>
        <v/>
      </c>
      <c r="H9764" s="18" t="str">
        <f t="shared" si="630"/>
        <v/>
      </c>
    </row>
    <row r="9765" spans="5:8" x14ac:dyDescent="0.25">
      <c r="E9765" s="18" t="str">
        <f t="shared" si="627"/>
        <v/>
      </c>
      <c r="F9765" s="18" t="str">
        <f t="shared" si="628"/>
        <v/>
      </c>
      <c r="G9765" s="18" t="str">
        <f t="shared" si="629"/>
        <v/>
      </c>
      <c r="H9765" s="18" t="str">
        <f t="shared" si="630"/>
        <v/>
      </c>
    </row>
    <row r="9766" spans="5:8" x14ac:dyDescent="0.25">
      <c r="E9766" s="18" t="str">
        <f t="shared" si="627"/>
        <v/>
      </c>
      <c r="F9766" s="18" t="str">
        <f t="shared" si="628"/>
        <v/>
      </c>
      <c r="G9766" s="18" t="str">
        <f t="shared" si="629"/>
        <v/>
      </c>
      <c r="H9766" s="18" t="str">
        <f t="shared" si="630"/>
        <v/>
      </c>
    </row>
    <row r="9767" spans="5:8" x14ac:dyDescent="0.25">
      <c r="E9767" s="18" t="str">
        <f t="shared" si="627"/>
        <v/>
      </c>
      <c r="F9767" s="18" t="str">
        <f t="shared" si="628"/>
        <v/>
      </c>
      <c r="G9767" s="18" t="str">
        <f t="shared" si="629"/>
        <v/>
      </c>
      <c r="H9767" s="18" t="str">
        <f t="shared" si="630"/>
        <v/>
      </c>
    </row>
    <row r="9768" spans="5:8" x14ac:dyDescent="0.25">
      <c r="E9768" s="18" t="str">
        <f t="shared" si="627"/>
        <v/>
      </c>
      <c r="F9768" s="18" t="str">
        <f t="shared" si="628"/>
        <v/>
      </c>
      <c r="G9768" s="18" t="str">
        <f t="shared" si="629"/>
        <v/>
      </c>
      <c r="H9768" s="18" t="str">
        <f t="shared" si="630"/>
        <v/>
      </c>
    </row>
    <row r="9769" spans="5:8" x14ac:dyDescent="0.25">
      <c r="E9769" s="18" t="str">
        <f t="shared" si="627"/>
        <v/>
      </c>
      <c r="F9769" s="18" t="str">
        <f t="shared" si="628"/>
        <v/>
      </c>
      <c r="G9769" s="18" t="str">
        <f t="shared" si="629"/>
        <v/>
      </c>
      <c r="H9769" s="18" t="str">
        <f t="shared" si="630"/>
        <v/>
      </c>
    </row>
    <row r="9770" spans="5:8" x14ac:dyDescent="0.25">
      <c r="E9770" s="18" t="str">
        <f t="shared" si="627"/>
        <v/>
      </c>
      <c r="F9770" s="18" t="str">
        <f t="shared" si="628"/>
        <v/>
      </c>
      <c r="G9770" s="18" t="str">
        <f t="shared" si="629"/>
        <v/>
      </c>
      <c r="H9770" s="18" t="str">
        <f t="shared" si="630"/>
        <v/>
      </c>
    </row>
    <row r="9771" spans="5:8" x14ac:dyDescent="0.25">
      <c r="E9771" s="18" t="str">
        <f t="shared" si="627"/>
        <v/>
      </c>
      <c r="F9771" s="18" t="str">
        <f t="shared" si="628"/>
        <v/>
      </c>
      <c r="G9771" s="18" t="str">
        <f t="shared" si="629"/>
        <v/>
      </c>
      <c r="H9771" s="18" t="str">
        <f t="shared" si="630"/>
        <v/>
      </c>
    </row>
    <row r="9772" spans="5:8" x14ac:dyDescent="0.25">
      <c r="E9772" s="18" t="str">
        <f t="shared" si="627"/>
        <v/>
      </c>
      <c r="F9772" s="18" t="str">
        <f t="shared" si="628"/>
        <v/>
      </c>
      <c r="G9772" s="18" t="str">
        <f t="shared" si="629"/>
        <v/>
      </c>
      <c r="H9772" s="18" t="str">
        <f t="shared" si="630"/>
        <v/>
      </c>
    </row>
    <row r="9773" spans="5:8" x14ac:dyDescent="0.25">
      <c r="E9773" s="18" t="str">
        <f t="shared" si="627"/>
        <v/>
      </c>
      <c r="F9773" s="18" t="str">
        <f t="shared" si="628"/>
        <v/>
      </c>
      <c r="G9773" s="18" t="str">
        <f t="shared" si="629"/>
        <v/>
      </c>
      <c r="H9773" s="18" t="str">
        <f t="shared" si="630"/>
        <v/>
      </c>
    </row>
    <row r="9774" spans="5:8" x14ac:dyDescent="0.25">
      <c r="E9774" s="18" t="str">
        <f t="shared" si="627"/>
        <v/>
      </c>
      <c r="F9774" s="18" t="str">
        <f t="shared" si="628"/>
        <v/>
      </c>
      <c r="G9774" s="18" t="str">
        <f t="shared" si="629"/>
        <v/>
      </c>
      <c r="H9774" s="18" t="str">
        <f t="shared" si="630"/>
        <v/>
      </c>
    </row>
    <row r="9775" spans="5:8" x14ac:dyDescent="0.25">
      <c r="E9775" s="18" t="str">
        <f t="shared" si="627"/>
        <v/>
      </c>
      <c r="F9775" s="18" t="str">
        <f t="shared" si="628"/>
        <v/>
      </c>
      <c r="G9775" s="18" t="str">
        <f t="shared" si="629"/>
        <v/>
      </c>
      <c r="H9775" s="18" t="str">
        <f t="shared" si="630"/>
        <v/>
      </c>
    </row>
    <row r="9776" spans="5:8" x14ac:dyDescent="0.25">
      <c r="E9776" s="18" t="str">
        <f t="shared" si="627"/>
        <v/>
      </c>
      <c r="F9776" s="18" t="str">
        <f t="shared" si="628"/>
        <v/>
      </c>
      <c r="G9776" s="18" t="str">
        <f t="shared" si="629"/>
        <v/>
      </c>
      <c r="H9776" s="18" t="str">
        <f t="shared" si="630"/>
        <v/>
      </c>
    </row>
    <row r="9777" spans="5:8" x14ac:dyDescent="0.25">
      <c r="E9777" s="18" t="str">
        <f t="shared" si="627"/>
        <v/>
      </c>
      <c r="F9777" s="18" t="str">
        <f t="shared" si="628"/>
        <v/>
      </c>
      <c r="G9777" s="18" t="str">
        <f t="shared" si="629"/>
        <v/>
      </c>
      <c r="H9777" s="18" t="str">
        <f t="shared" si="630"/>
        <v/>
      </c>
    </row>
    <row r="9778" spans="5:8" x14ac:dyDescent="0.25">
      <c r="E9778" s="18" t="str">
        <f t="shared" si="627"/>
        <v/>
      </c>
      <c r="F9778" s="18" t="str">
        <f t="shared" si="628"/>
        <v/>
      </c>
      <c r="G9778" s="18" t="str">
        <f t="shared" si="629"/>
        <v/>
      </c>
      <c r="H9778" s="18" t="str">
        <f t="shared" si="630"/>
        <v/>
      </c>
    </row>
    <row r="9779" spans="5:8" x14ac:dyDescent="0.25">
      <c r="E9779" s="18" t="str">
        <f t="shared" si="627"/>
        <v/>
      </c>
      <c r="F9779" s="18" t="str">
        <f t="shared" si="628"/>
        <v/>
      </c>
      <c r="G9779" s="18" t="str">
        <f t="shared" si="629"/>
        <v/>
      </c>
      <c r="H9779" s="18" t="str">
        <f t="shared" si="630"/>
        <v/>
      </c>
    </row>
    <row r="9780" spans="5:8" x14ac:dyDescent="0.25">
      <c r="E9780" s="18" t="str">
        <f t="shared" si="627"/>
        <v/>
      </c>
      <c r="F9780" s="18" t="str">
        <f t="shared" si="628"/>
        <v/>
      </c>
      <c r="G9780" s="18" t="str">
        <f t="shared" si="629"/>
        <v/>
      </c>
      <c r="H9780" s="18" t="str">
        <f t="shared" si="630"/>
        <v/>
      </c>
    </row>
    <row r="9781" spans="5:8" x14ac:dyDescent="0.25">
      <c r="E9781" s="18" t="str">
        <f t="shared" si="627"/>
        <v/>
      </c>
      <c r="F9781" s="18" t="str">
        <f t="shared" si="628"/>
        <v/>
      </c>
      <c r="G9781" s="18" t="str">
        <f t="shared" si="629"/>
        <v/>
      </c>
      <c r="H9781" s="18" t="str">
        <f t="shared" si="630"/>
        <v/>
      </c>
    </row>
    <row r="9782" spans="5:8" x14ac:dyDescent="0.25">
      <c r="E9782" s="18" t="str">
        <f t="shared" si="627"/>
        <v/>
      </c>
      <c r="F9782" s="18" t="str">
        <f t="shared" si="628"/>
        <v/>
      </c>
      <c r="G9782" s="18" t="str">
        <f t="shared" si="629"/>
        <v/>
      </c>
      <c r="H9782" s="18" t="str">
        <f t="shared" si="630"/>
        <v/>
      </c>
    </row>
    <row r="9783" spans="5:8" x14ac:dyDescent="0.25">
      <c r="E9783" s="18" t="str">
        <f t="shared" si="627"/>
        <v/>
      </c>
      <c r="F9783" s="18" t="str">
        <f t="shared" si="628"/>
        <v/>
      </c>
      <c r="G9783" s="18" t="str">
        <f t="shared" si="629"/>
        <v/>
      </c>
      <c r="H9783" s="18" t="str">
        <f t="shared" si="630"/>
        <v/>
      </c>
    </row>
    <row r="9784" spans="5:8" x14ac:dyDescent="0.25">
      <c r="E9784" s="18" t="str">
        <f t="shared" si="627"/>
        <v/>
      </c>
      <c r="F9784" s="18" t="str">
        <f t="shared" si="628"/>
        <v/>
      </c>
      <c r="G9784" s="18" t="str">
        <f t="shared" si="629"/>
        <v/>
      </c>
      <c r="H9784" s="18" t="str">
        <f t="shared" si="630"/>
        <v/>
      </c>
    </row>
    <row r="9785" spans="5:8" x14ac:dyDescent="0.25">
      <c r="E9785" s="18" t="str">
        <f t="shared" si="627"/>
        <v/>
      </c>
      <c r="F9785" s="18" t="str">
        <f t="shared" si="628"/>
        <v/>
      </c>
      <c r="G9785" s="18" t="str">
        <f t="shared" si="629"/>
        <v/>
      </c>
      <c r="H9785" s="18" t="str">
        <f t="shared" si="630"/>
        <v/>
      </c>
    </row>
    <row r="9786" spans="5:8" x14ac:dyDescent="0.25">
      <c r="E9786" s="18" t="str">
        <f t="shared" si="627"/>
        <v/>
      </c>
      <c r="F9786" s="18" t="str">
        <f t="shared" si="628"/>
        <v/>
      </c>
      <c r="G9786" s="18" t="str">
        <f t="shared" si="629"/>
        <v/>
      </c>
      <c r="H9786" s="18" t="str">
        <f t="shared" si="630"/>
        <v/>
      </c>
    </row>
    <row r="9787" spans="5:8" x14ac:dyDescent="0.25">
      <c r="E9787" s="18" t="str">
        <f t="shared" si="627"/>
        <v/>
      </c>
      <c r="F9787" s="18" t="str">
        <f t="shared" si="628"/>
        <v/>
      </c>
      <c r="G9787" s="18" t="str">
        <f t="shared" si="629"/>
        <v/>
      </c>
      <c r="H9787" s="18" t="str">
        <f t="shared" si="630"/>
        <v/>
      </c>
    </row>
    <row r="9788" spans="5:8" x14ac:dyDescent="0.25">
      <c r="E9788" s="18" t="str">
        <f t="shared" si="627"/>
        <v/>
      </c>
      <c r="F9788" s="18" t="str">
        <f t="shared" si="628"/>
        <v/>
      </c>
      <c r="G9788" s="18" t="str">
        <f t="shared" si="629"/>
        <v/>
      </c>
      <c r="H9788" s="18" t="str">
        <f t="shared" si="630"/>
        <v/>
      </c>
    </row>
    <row r="9789" spans="5:8" x14ac:dyDescent="0.25">
      <c r="E9789" s="18" t="str">
        <f t="shared" si="627"/>
        <v/>
      </c>
      <c r="F9789" s="18" t="str">
        <f t="shared" si="628"/>
        <v/>
      </c>
      <c r="G9789" s="18" t="str">
        <f t="shared" si="629"/>
        <v/>
      </c>
      <c r="H9789" s="18" t="str">
        <f t="shared" si="630"/>
        <v/>
      </c>
    </row>
    <row r="9790" spans="5:8" x14ac:dyDescent="0.25">
      <c r="E9790" s="18" t="str">
        <f t="shared" si="627"/>
        <v/>
      </c>
      <c r="F9790" s="18" t="str">
        <f t="shared" si="628"/>
        <v/>
      </c>
      <c r="G9790" s="18" t="str">
        <f t="shared" si="629"/>
        <v/>
      </c>
      <c r="H9790" s="18" t="str">
        <f t="shared" si="630"/>
        <v/>
      </c>
    </row>
    <row r="9791" spans="5:8" x14ac:dyDescent="0.25">
      <c r="E9791" s="18" t="str">
        <f t="shared" si="627"/>
        <v/>
      </c>
      <c r="F9791" s="18" t="str">
        <f t="shared" si="628"/>
        <v/>
      </c>
      <c r="G9791" s="18" t="str">
        <f t="shared" si="629"/>
        <v/>
      </c>
      <c r="H9791" s="18" t="str">
        <f t="shared" si="630"/>
        <v/>
      </c>
    </row>
    <row r="9792" spans="5:8" x14ac:dyDescent="0.25">
      <c r="E9792" s="18" t="str">
        <f t="shared" si="627"/>
        <v/>
      </c>
      <c r="F9792" s="18" t="str">
        <f t="shared" si="628"/>
        <v/>
      </c>
      <c r="G9792" s="18" t="str">
        <f t="shared" si="629"/>
        <v/>
      </c>
      <c r="H9792" s="18" t="str">
        <f t="shared" si="630"/>
        <v/>
      </c>
    </row>
    <row r="9793" spans="5:8" x14ac:dyDescent="0.25">
      <c r="E9793" s="18" t="str">
        <f t="shared" si="627"/>
        <v/>
      </c>
      <c r="F9793" s="18" t="str">
        <f t="shared" si="628"/>
        <v/>
      </c>
      <c r="G9793" s="18" t="str">
        <f t="shared" si="629"/>
        <v/>
      </c>
      <c r="H9793" s="18" t="str">
        <f t="shared" si="630"/>
        <v/>
      </c>
    </row>
    <row r="9794" spans="5:8" x14ac:dyDescent="0.25">
      <c r="E9794" s="18" t="str">
        <f t="shared" si="627"/>
        <v/>
      </c>
      <c r="F9794" s="18" t="str">
        <f t="shared" si="628"/>
        <v/>
      </c>
      <c r="G9794" s="18" t="str">
        <f t="shared" si="629"/>
        <v/>
      </c>
      <c r="H9794" s="18" t="str">
        <f t="shared" si="630"/>
        <v/>
      </c>
    </row>
    <row r="9795" spans="5:8" x14ac:dyDescent="0.25">
      <c r="E9795" s="18" t="str">
        <f t="shared" si="627"/>
        <v/>
      </c>
      <c r="F9795" s="18" t="str">
        <f t="shared" si="628"/>
        <v/>
      </c>
      <c r="G9795" s="18" t="str">
        <f t="shared" si="629"/>
        <v/>
      </c>
      <c r="H9795" s="18" t="str">
        <f t="shared" si="630"/>
        <v/>
      </c>
    </row>
    <row r="9796" spans="5:8" x14ac:dyDescent="0.25">
      <c r="E9796" s="18" t="str">
        <f t="shared" si="627"/>
        <v/>
      </c>
      <c r="F9796" s="18" t="str">
        <f t="shared" si="628"/>
        <v/>
      </c>
      <c r="G9796" s="18" t="str">
        <f t="shared" si="629"/>
        <v/>
      </c>
      <c r="H9796" s="18" t="str">
        <f t="shared" si="630"/>
        <v/>
      </c>
    </row>
    <row r="9797" spans="5:8" x14ac:dyDescent="0.25">
      <c r="E9797" s="18" t="str">
        <f t="shared" si="627"/>
        <v/>
      </c>
      <c r="F9797" s="18" t="str">
        <f t="shared" si="628"/>
        <v/>
      </c>
      <c r="G9797" s="18" t="str">
        <f t="shared" si="629"/>
        <v/>
      </c>
      <c r="H9797" s="18" t="str">
        <f t="shared" si="630"/>
        <v/>
      </c>
    </row>
    <row r="9798" spans="5:8" x14ac:dyDescent="0.25">
      <c r="E9798" s="18" t="str">
        <f t="shared" ref="E9798:E9861" si="631">IF($C9798="","",IFERROR(INDEX(ItemPriceCol,MATCH($C9798,ItemName,0)),""))</f>
        <v/>
      </c>
      <c r="F9798" s="18" t="str">
        <f t="shared" ref="F9798:F9861" si="632">IF(OR($D9798="",$E9798=""),"",$D9798*$E9798)</f>
        <v/>
      </c>
      <c r="G9798" s="18" t="str">
        <f t="shared" ref="G9798:G9861" si="633">IF($C9798="","",IFERROR(INDEX(ItemCostCol,MATCH($C9798,ItemName,0)),""))</f>
        <v/>
      </c>
      <c r="H9798" s="18" t="str">
        <f t="shared" ref="H9798:H9861" si="634">IF(OR($F9798="",$G9798=""),"",$F9798-$D9798*$G9798)</f>
        <v/>
      </c>
    </row>
    <row r="9799" spans="5:8" x14ac:dyDescent="0.25">
      <c r="E9799" s="18" t="str">
        <f t="shared" si="631"/>
        <v/>
      </c>
      <c r="F9799" s="18" t="str">
        <f t="shared" si="632"/>
        <v/>
      </c>
      <c r="G9799" s="18" t="str">
        <f t="shared" si="633"/>
        <v/>
      </c>
      <c r="H9799" s="18" t="str">
        <f t="shared" si="634"/>
        <v/>
      </c>
    </row>
    <row r="9800" spans="5:8" x14ac:dyDescent="0.25">
      <c r="E9800" s="18" t="str">
        <f t="shared" si="631"/>
        <v/>
      </c>
      <c r="F9800" s="18" t="str">
        <f t="shared" si="632"/>
        <v/>
      </c>
      <c r="G9800" s="18" t="str">
        <f t="shared" si="633"/>
        <v/>
      </c>
      <c r="H9800" s="18" t="str">
        <f t="shared" si="634"/>
        <v/>
      </c>
    </row>
    <row r="9801" spans="5:8" x14ac:dyDescent="0.25">
      <c r="E9801" s="18" t="str">
        <f t="shared" si="631"/>
        <v/>
      </c>
      <c r="F9801" s="18" t="str">
        <f t="shared" si="632"/>
        <v/>
      </c>
      <c r="G9801" s="18" t="str">
        <f t="shared" si="633"/>
        <v/>
      </c>
      <c r="H9801" s="18" t="str">
        <f t="shared" si="634"/>
        <v/>
      </c>
    </row>
    <row r="9802" spans="5:8" x14ac:dyDescent="0.25">
      <c r="E9802" s="18" t="str">
        <f t="shared" si="631"/>
        <v/>
      </c>
      <c r="F9802" s="18" t="str">
        <f t="shared" si="632"/>
        <v/>
      </c>
      <c r="G9802" s="18" t="str">
        <f t="shared" si="633"/>
        <v/>
      </c>
      <c r="H9802" s="18" t="str">
        <f t="shared" si="634"/>
        <v/>
      </c>
    </row>
    <row r="9803" spans="5:8" x14ac:dyDescent="0.25">
      <c r="E9803" s="18" t="str">
        <f t="shared" si="631"/>
        <v/>
      </c>
      <c r="F9803" s="18" t="str">
        <f t="shared" si="632"/>
        <v/>
      </c>
      <c r="G9803" s="18" t="str">
        <f t="shared" si="633"/>
        <v/>
      </c>
      <c r="H9803" s="18" t="str">
        <f t="shared" si="634"/>
        <v/>
      </c>
    </row>
    <row r="9804" spans="5:8" x14ac:dyDescent="0.25">
      <c r="E9804" s="18" t="str">
        <f t="shared" si="631"/>
        <v/>
      </c>
      <c r="F9804" s="18" t="str">
        <f t="shared" si="632"/>
        <v/>
      </c>
      <c r="G9804" s="18" t="str">
        <f t="shared" si="633"/>
        <v/>
      </c>
      <c r="H9804" s="18" t="str">
        <f t="shared" si="634"/>
        <v/>
      </c>
    </row>
    <row r="9805" spans="5:8" x14ac:dyDescent="0.25">
      <c r="E9805" s="18" t="str">
        <f t="shared" si="631"/>
        <v/>
      </c>
      <c r="F9805" s="18" t="str">
        <f t="shared" si="632"/>
        <v/>
      </c>
      <c r="G9805" s="18" t="str">
        <f t="shared" si="633"/>
        <v/>
      </c>
      <c r="H9805" s="18" t="str">
        <f t="shared" si="634"/>
        <v/>
      </c>
    </row>
    <row r="9806" spans="5:8" x14ac:dyDescent="0.25">
      <c r="E9806" s="18" t="str">
        <f t="shared" si="631"/>
        <v/>
      </c>
      <c r="F9806" s="18" t="str">
        <f t="shared" si="632"/>
        <v/>
      </c>
      <c r="G9806" s="18" t="str">
        <f t="shared" si="633"/>
        <v/>
      </c>
      <c r="H9806" s="18" t="str">
        <f t="shared" si="634"/>
        <v/>
      </c>
    </row>
    <row r="9807" spans="5:8" x14ac:dyDescent="0.25">
      <c r="E9807" s="18" t="str">
        <f t="shared" si="631"/>
        <v/>
      </c>
      <c r="F9807" s="18" t="str">
        <f t="shared" si="632"/>
        <v/>
      </c>
      <c r="G9807" s="18" t="str">
        <f t="shared" si="633"/>
        <v/>
      </c>
      <c r="H9807" s="18" t="str">
        <f t="shared" si="634"/>
        <v/>
      </c>
    </row>
    <row r="9808" spans="5:8" x14ac:dyDescent="0.25">
      <c r="E9808" s="18" t="str">
        <f t="shared" si="631"/>
        <v/>
      </c>
      <c r="F9808" s="18" t="str">
        <f t="shared" si="632"/>
        <v/>
      </c>
      <c r="G9808" s="18" t="str">
        <f t="shared" si="633"/>
        <v/>
      </c>
      <c r="H9808" s="18" t="str">
        <f t="shared" si="634"/>
        <v/>
      </c>
    </row>
    <row r="9809" spans="5:8" x14ac:dyDescent="0.25">
      <c r="E9809" s="18" t="str">
        <f t="shared" si="631"/>
        <v/>
      </c>
      <c r="F9809" s="18" t="str">
        <f t="shared" si="632"/>
        <v/>
      </c>
      <c r="G9809" s="18" t="str">
        <f t="shared" si="633"/>
        <v/>
      </c>
      <c r="H9809" s="18" t="str">
        <f t="shared" si="634"/>
        <v/>
      </c>
    </row>
    <row r="9810" spans="5:8" x14ac:dyDescent="0.25">
      <c r="E9810" s="18" t="str">
        <f t="shared" si="631"/>
        <v/>
      </c>
      <c r="F9810" s="18" t="str">
        <f t="shared" si="632"/>
        <v/>
      </c>
      <c r="G9810" s="18" t="str">
        <f t="shared" si="633"/>
        <v/>
      </c>
      <c r="H9810" s="18" t="str">
        <f t="shared" si="634"/>
        <v/>
      </c>
    </row>
    <row r="9811" spans="5:8" x14ac:dyDescent="0.25">
      <c r="E9811" s="18" t="str">
        <f t="shared" si="631"/>
        <v/>
      </c>
      <c r="F9811" s="18" t="str">
        <f t="shared" si="632"/>
        <v/>
      </c>
      <c r="G9811" s="18" t="str">
        <f t="shared" si="633"/>
        <v/>
      </c>
      <c r="H9811" s="18" t="str">
        <f t="shared" si="634"/>
        <v/>
      </c>
    </row>
    <row r="9812" spans="5:8" x14ac:dyDescent="0.25">
      <c r="E9812" s="18" t="str">
        <f t="shared" si="631"/>
        <v/>
      </c>
      <c r="F9812" s="18" t="str">
        <f t="shared" si="632"/>
        <v/>
      </c>
      <c r="G9812" s="18" t="str">
        <f t="shared" si="633"/>
        <v/>
      </c>
      <c r="H9812" s="18" t="str">
        <f t="shared" si="634"/>
        <v/>
      </c>
    </row>
    <row r="9813" spans="5:8" x14ac:dyDescent="0.25">
      <c r="E9813" s="18" t="str">
        <f t="shared" si="631"/>
        <v/>
      </c>
      <c r="F9813" s="18" t="str">
        <f t="shared" si="632"/>
        <v/>
      </c>
      <c r="G9813" s="18" t="str">
        <f t="shared" si="633"/>
        <v/>
      </c>
      <c r="H9813" s="18" t="str">
        <f t="shared" si="634"/>
        <v/>
      </c>
    </row>
    <row r="9814" spans="5:8" x14ac:dyDescent="0.25">
      <c r="E9814" s="18" t="str">
        <f t="shared" si="631"/>
        <v/>
      </c>
      <c r="F9814" s="18" t="str">
        <f t="shared" si="632"/>
        <v/>
      </c>
      <c r="G9814" s="18" t="str">
        <f t="shared" si="633"/>
        <v/>
      </c>
      <c r="H9814" s="18" t="str">
        <f t="shared" si="634"/>
        <v/>
      </c>
    </row>
    <row r="9815" spans="5:8" x14ac:dyDescent="0.25">
      <c r="E9815" s="18" t="str">
        <f t="shared" si="631"/>
        <v/>
      </c>
      <c r="F9815" s="18" t="str">
        <f t="shared" si="632"/>
        <v/>
      </c>
      <c r="G9815" s="18" t="str">
        <f t="shared" si="633"/>
        <v/>
      </c>
      <c r="H9815" s="18" t="str">
        <f t="shared" si="634"/>
        <v/>
      </c>
    </row>
    <row r="9816" spans="5:8" x14ac:dyDescent="0.25">
      <c r="E9816" s="18" t="str">
        <f t="shared" si="631"/>
        <v/>
      </c>
      <c r="F9816" s="18" t="str">
        <f t="shared" si="632"/>
        <v/>
      </c>
      <c r="G9816" s="18" t="str">
        <f t="shared" si="633"/>
        <v/>
      </c>
      <c r="H9816" s="18" t="str">
        <f t="shared" si="634"/>
        <v/>
      </c>
    </row>
    <row r="9817" spans="5:8" x14ac:dyDescent="0.25">
      <c r="E9817" s="18" t="str">
        <f t="shared" si="631"/>
        <v/>
      </c>
      <c r="F9817" s="18" t="str">
        <f t="shared" si="632"/>
        <v/>
      </c>
      <c r="G9817" s="18" t="str">
        <f t="shared" si="633"/>
        <v/>
      </c>
      <c r="H9817" s="18" t="str">
        <f t="shared" si="634"/>
        <v/>
      </c>
    </row>
    <row r="9818" spans="5:8" x14ac:dyDescent="0.25">
      <c r="E9818" s="18" t="str">
        <f t="shared" si="631"/>
        <v/>
      </c>
      <c r="F9818" s="18" t="str">
        <f t="shared" si="632"/>
        <v/>
      </c>
      <c r="G9818" s="18" t="str">
        <f t="shared" si="633"/>
        <v/>
      </c>
      <c r="H9818" s="18" t="str">
        <f t="shared" si="634"/>
        <v/>
      </c>
    </row>
    <row r="9819" spans="5:8" x14ac:dyDescent="0.25">
      <c r="E9819" s="18" t="str">
        <f t="shared" si="631"/>
        <v/>
      </c>
      <c r="F9819" s="18" t="str">
        <f t="shared" si="632"/>
        <v/>
      </c>
      <c r="G9819" s="18" t="str">
        <f t="shared" si="633"/>
        <v/>
      </c>
      <c r="H9819" s="18" t="str">
        <f t="shared" si="634"/>
        <v/>
      </c>
    </row>
    <row r="9820" spans="5:8" x14ac:dyDescent="0.25">
      <c r="E9820" s="18" t="str">
        <f t="shared" si="631"/>
        <v/>
      </c>
      <c r="F9820" s="18" t="str">
        <f t="shared" si="632"/>
        <v/>
      </c>
      <c r="G9820" s="18" t="str">
        <f t="shared" si="633"/>
        <v/>
      </c>
      <c r="H9820" s="18" t="str">
        <f t="shared" si="634"/>
        <v/>
      </c>
    </row>
    <row r="9821" spans="5:8" x14ac:dyDescent="0.25">
      <c r="E9821" s="18" t="str">
        <f t="shared" si="631"/>
        <v/>
      </c>
      <c r="F9821" s="18" t="str">
        <f t="shared" si="632"/>
        <v/>
      </c>
      <c r="G9821" s="18" t="str">
        <f t="shared" si="633"/>
        <v/>
      </c>
      <c r="H9821" s="18" t="str">
        <f t="shared" si="634"/>
        <v/>
      </c>
    </row>
    <row r="9822" spans="5:8" x14ac:dyDescent="0.25">
      <c r="E9822" s="18" t="str">
        <f t="shared" si="631"/>
        <v/>
      </c>
      <c r="F9822" s="18" t="str">
        <f t="shared" si="632"/>
        <v/>
      </c>
      <c r="G9822" s="18" t="str">
        <f t="shared" si="633"/>
        <v/>
      </c>
      <c r="H9822" s="18" t="str">
        <f t="shared" si="634"/>
        <v/>
      </c>
    </row>
    <row r="9823" spans="5:8" x14ac:dyDescent="0.25">
      <c r="E9823" s="18" t="str">
        <f t="shared" si="631"/>
        <v/>
      </c>
      <c r="F9823" s="18" t="str">
        <f t="shared" si="632"/>
        <v/>
      </c>
      <c r="G9823" s="18" t="str">
        <f t="shared" si="633"/>
        <v/>
      </c>
      <c r="H9823" s="18" t="str">
        <f t="shared" si="634"/>
        <v/>
      </c>
    </row>
    <row r="9824" spans="5:8" x14ac:dyDescent="0.25">
      <c r="E9824" s="18" t="str">
        <f t="shared" si="631"/>
        <v/>
      </c>
      <c r="F9824" s="18" t="str">
        <f t="shared" si="632"/>
        <v/>
      </c>
      <c r="G9824" s="18" t="str">
        <f t="shared" si="633"/>
        <v/>
      </c>
      <c r="H9824" s="18" t="str">
        <f t="shared" si="634"/>
        <v/>
      </c>
    </row>
    <row r="9825" spans="5:8" x14ac:dyDescent="0.25">
      <c r="E9825" s="18" t="str">
        <f t="shared" si="631"/>
        <v/>
      </c>
      <c r="F9825" s="18" t="str">
        <f t="shared" si="632"/>
        <v/>
      </c>
      <c r="G9825" s="18" t="str">
        <f t="shared" si="633"/>
        <v/>
      </c>
      <c r="H9825" s="18" t="str">
        <f t="shared" si="634"/>
        <v/>
      </c>
    </row>
    <row r="9826" spans="5:8" x14ac:dyDescent="0.25">
      <c r="E9826" s="18" t="str">
        <f t="shared" si="631"/>
        <v/>
      </c>
      <c r="F9826" s="18" t="str">
        <f t="shared" si="632"/>
        <v/>
      </c>
      <c r="G9826" s="18" t="str">
        <f t="shared" si="633"/>
        <v/>
      </c>
      <c r="H9826" s="18" t="str">
        <f t="shared" si="634"/>
        <v/>
      </c>
    </row>
    <row r="9827" spans="5:8" x14ac:dyDescent="0.25">
      <c r="E9827" s="18" t="str">
        <f t="shared" si="631"/>
        <v/>
      </c>
      <c r="F9827" s="18" t="str">
        <f t="shared" si="632"/>
        <v/>
      </c>
      <c r="G9827" s="18" t="str">
        <f t="shared" si="633"/>
        <v/>
      </c>
      <c r="H9827" s="18" t="str">
        <f t="shared" si="634"/>
        <v/>
      </c>
    </row>
    <row r="9828" spans="5:8" x14ac:dyDescent="0.25">
      <c r="E9828" s="18" t="str">
        <f t="shared" si="631"/>
        <v/>
      </c>
      <c r="F9828" s="18" t="str">
        <f t="shared" si="632"/>
        <v/>
      </c>
      <c r="G9828" s="18" t="str">
        <f t="shared" si="633"/>
        <v/>
      </c>
      <c r="H9828" s="18" t="str">
        <f t="shared" si="634"/>
        <v/>
      </c>
    </row>
    <row r="9829" spans="5:8" x14ac:dyDescent="0.25">
      <c r="E9829" s="18" t="str">
        <f t="shared" si="631"/>
        <v/>
      </c>
      <c r="F9829" s="18" t="str">
        <f t="shared" si="632"/>
        <v/>
      </c>
      <c r="G9829" s="18" t="str">
        <f t="shared" si="633"/>
        <v/>
      </c>
      <c r="H9829" s="18" t="str">
        <f t="shared" si="634"/>
        <v/>
      </c>
    </row>
    <row r="9830" spans="5:8" x14ac:dyDescent="0.25">
      <c r="E9830" s="18" t="str">
        <f t="shared" si="631"/>
        <v/>
      </c>
      <c r="F9830" s="18" t="str">
        <f t="shared" si="632"/>
        <v/>
      </c>
      <c r="G9830" s="18" t="str">
        <f t="shared" si="633"/>
        <v/>
      </c>
      <c r="H9830" s="18" t="str">
        <f t="shared" si="634"/>
        <v/>
      </c>
    </row>
    <row r="9831" spans="5:8" x14ac:dyDescent="0.25">
      <c r="E9831" s="18" t="str">
        <f t="shared" si="631"/>
        <v/>
      </c>
      <c r="F9831" s="18" t="str">
        <f t="shared" si="632"/>
        <v/>
      </c>
      <c r="G9831" s="18" t="str">
        <f t="shared" si="633"/>
        <v/>
      </c>
      <c r="H9831" s="18" t="str">
        <f t="shared" si="634"/>
        <v/>
      </c>
    </row>
    <row r="9832" spans="5:8" x14ac:dyDescent="0.25">
      <c r="E9832" s="18" t="str">
        <f t="shared" si="631"/>
        <v/>
      </c>
      <c r="F9832" s="18" t="str">
        <f t="shared" si="632"/>
        <v/>
      </c>
      <c r="G9832" s="18" t="str">
        <f t="shared" si="633"/>
        <v/>
      </c>
      <c r="H9832" s="18" t="str">
        <f t="shared" si="634"/>
        <v/>
      </c>
    </row>
    <row r="9833" spans="5:8" x14ac:dyDescent="0.25">
      <c r="E9833" s="18" t="str">
        <f t="shared" si="631"/>
        <v/>
      </c>
      <c r="F9833" s="18" t="str">
        <f t="shared" si="632"/>
        <v/>
      </c>
      <c r="G9833" s="18" t="str">
        <f t="shared" si="633"/>
        <v/>
      </c>
      <c r="H9833" s="18" t="str">
        <f t="shared" si="634"/>
        <v/>
      </c>
    </row>
    <row r="9834" spans="5:8" x14ac:dyDescent="0.25">
      <c r="E9834" s="18" t="str">
        <f t="shared" si="631"/>
        <v/>
      </c>
      <c r="F9834" s="18" t="str">
        <f t="shared" si="632"/>
        <v/>
      </c>
      <c r="G9834" s="18" t="str">
        <f t="shared" si="633"/>
        <v/>
      </c>
      <c r="H9834" s="18" t="str">
        <f t="shared" si="634"/>
        <v/>
      </c>
    </row>
    <row r="9835" spans="5:8" x14ac:dyDescent="0.25">
      <c r="E9835" s="18" t="str">
        <f t="shared" si="631"/>
        <v/>
      </c>
      <c r="F9835" s="18" t="str">
        <f t="shared" si="632"/>
        <v/>
      </c>
      <c r="G9835" s="18" t="str">
        <f t="shared" si="633"/>
        <v/>
      </c>
      <c r="H9835" s="18" t="str">
        <f t="shared" si="634"/>
        <v/>
      </c>
    </row>
    <row r="9836" spans="5:8" x14ac:dyDescent="0.25">
      <c r="E9836" s="18" t="str">
        <f t="shared" si="631"/>
        <v/>
      </c>
      <c r="F9836" s="18" t="str">
        <f t="shared" si="632"/>
        <v/>
      </c>
      <c r="G9836" s="18" t="str">
        <f t="shared" si="633"/>
        <v/>
      </c>
      <c r="H9836" s="18" t="str">
        <f t="shared" si="634"/>
        <v/>
      </c>
    </row>
    <row r="9837" spans="5:8" x14ac:dyDescent="0.25">
      <c r="E9837" s="18" t="str">
        <f t="shared" si="631"/>
        <v/>
      </c>
      <c r="F9837" s="18" t="str">
        <f t="shared" si="632"/>
        <v/>
      </c>
      <c r="G9837" s="18" t="str">
        <f t="shared" si="633"/>
        <v/>
      </c>
      <c r="H9837" s="18" t="str">
        <f t="shared" si="634"/>
        <v/>
      </c>
    </row>
    <row r="9838" spans="5:8" x14ac:dyDescent="0.25">
      <c r="E9838" s="18" t="str">
        <f t="shared" si="631"/>
        <v/>
      </c>
      <c r="F9838" s="18" t="str">
        <f t="shared" si="632"/>
        <v/>
      </c>
      <c r="G9838" s="18" t="str">
        <f t="shared" si="633"/>
        <v/>
      </c>
      <c r="H9838" s="18" t="str">
        <f t="shared" si="634"/>
        <v/>
      </c>
    </row>
    <row r="9839" spans="5:8" x14ac:dyDescent="0.25">
      <c r="E9839" s="18" t="str">
        <f t="shared" si="631"/>
        <v/>
      </c>
      <c r="F9839" s="18" t="str">
        <f t="shared" si="632"/>
        <v/>
      </c>
      <c r="G9839" s="18" t="str">
        <f t="shared" si="633"/>
        <v/>
      </c>
      <c r="H9839" s="18" t="str">
        <f t="shared" si="634"/>
        <v/>
      </c>
    </row>
    <row r="9840" spans="5:8" x14ac:dyDescent="0.25">
      <c r="E9840" s="18" t="str">
        <f t="shared" si="631"/>
        <v/>
      </c>
      <c r="F9840" s="18" t="str">
        <f t="shared" si="632"/>
        <v/>
      </c>
      <c r="G9840" s="18" t="str">
        <f t="shared" si="633"/>
        <v/>
      </c>
      <c r="H9840" s="18" t="str">
        <f t="shared" si="634"/>
        <v/>
      </c>
    </row>
    <row r="9841" spans="5:8" x14ac:dyDescent="0.25">
      <c r="E9841" s="18" t="str">
        <f t="shared" si="631"/>
        <v/>
      </c>
      <c r="F9841" s="18" t="str">
        <f t="shared" si="632"/>
        <v/>
      </c>
      <c r="G9841" s="18" t="str">
        <f t="shared" si="633"/>
        <v/>
      </c>
      <c r="H9841" s="18" t="str">
        <f t="shared" si="634"/>
        <v/>
      </c>
    </row>
    <row r="9842" spans="5:8" x14ac:dyDescent="0.25">
      <c r="E9842" s="18" t="str">
        <f t="shared" si="631"/>
        <v/>
      </c>
      <c r="F9842" s="18" t="str">
        <f t="shared" si="632"/>
        <v/>
      </c>
      <c r="G9842" s="18" t="str">
        <f t="shared" si="633"/>
        <v/>
      </c>
      <c r="H9842" s="18" t="str">
        <f t="shared" si="634"/>
        <v/>
      </c>
    </row>
    <row r="9843" spans="5:8" x14ac:dyDescent="0.25">
      <c r="E9843" s="18" t="str">
        <f t="shared" si="631"/>
        <v/>
      </c>
      <c r="F9843" s="18" t="str">
        <f t="shared" si="632"/>
        <v/>
      </c>
      <c r="G9843" s="18" t="str">
        <f t="shared" si="633"/>
        <v/>
      </c>
      <c r="H9843" s="18" t="str">
        <f t="shared" si="634"/>
        <v/>
      </c>
    </row>
    <row r="9844" spans="5:8" x14ac:dyDescent="0.25">
      <c r="E9844" s="18" t="str">
        <f t="shared" si="631"/>
        <v/>
      </c>
      <c r="F9844" s="18" t="str">
        <f t="shared" si="632"/>
        <v/>
      </c>
      <c r="G9844" s="18" t="str">
        <f t="shared" si="633"/>
        <v/>
      </c>
      <c r="H9844" s="18" t="str">
        <f t="shared" si="634"/>
        <v/>
      </c>
    </row>
    <row r="9845" spans="5:8" x14ac:dyDescent="0.25">
      <c r="E9845" s="18" t="str">
        <f t="shared" si="631"/>
        <v/>
      </c>
      <c r="F9845" s="18" t="str">
        <f t="shared" si="632"/>
        <v/>
      </c>
      <c r="G9845" s="18" t="str">
        <f t="shared" si="633"/>
        <v/>
      </c>
      <c r="H9845" s="18" t="str">
        <f t="shared" si="634"/>
        <v/>
      </c>
    </row>
    <row r="9846" spans="5:8" x14ac:dyDescent="0.25">
      <c r="E9846" s="18" t="str">
        <f t="shared" si="631"/>
        <v/>
      </c>
      <c r="F9846" s="18" t="str">
        <f t="shared" si="632"/>
        <v/>
      </c>
      <c r="G9846" s="18" t="str">
        <f t="shared" si="633"/>
        <v/>
      </c>
      <c r="H9846" s="18" t="str">
        <f t="shared" si="634"/>
        <v/>
      </c>
    </row>
    <row r="9847" spans="5:8" x14ac:dyDescent="0.25">
      <c r="E9847" s="18" t="str">
        <f t="shared" si="631"/>
        <v/>
      </c>
      <c r="F9847" s="18" t="str">
        <f t="shared" si="632"/>
        <v/>
      </c>
      <c r="G9847" s="18" t="str">
        <f t="shared" si="633"/>
        <v/>
      </c>
      <c r="H9847" s="18" t="str">
        <f t="shared" si="634"/>
        <v/>
      </c>
    </row>
    <row r="9848" spans="5:8" x14ac:dyDescent="0.25">
      <c r="E9848" s="18" t="str">
        <f t="shared" si="631"/>
        <v/>
      </c>
      <c r="F9848" s="18" t="str">
        <f t="shared" si="632"/>
        <v/>
      </c>
      <c r="G9848" s="18" t="str">
        <f t="shared" si="633"/>
        <v/>
      </c>
      <c r="H9848" s="18" t="str">
        <f t="shared" si="634"/>
        <v/>
      </c>
    </row>
    <row r="9849" spans="5:8" x14ac:dyDescent="0.25">
      <c r="E9849" s="18" t="str">
        <f t="shared" si="631"/>
        <v/>
      </c>
      <c r="F9849" s="18" t="str">
        <f t="shared" si="632"/>
        <v/>
      </c>
      <c r="G9849" s="18" t="str">
        <f t="shared" si="633"/>
        <v/>
      </c>
      <c r="H9849" s="18" t="str">
        <f t="shared" si="634"/>
        <v/>
      </c>
    </row>
    <row r="9850" spans="5:8" x14ac:dyDescent="0.25">
      <c r="E9850" s="18" t="str">
        <f t="shared" si="631"/>
        <v/>
      </c>
      <c r="F9850" s="18" t="str">
        <f t="shared" si="632"/>
        <v/>
      </c>
      <c r="G9850" s="18" t="str">
        <f t="shared" si="633"/>
        <v/>
      </c>
      <c r="H9850" s="18" t="str">
        <f t="shared" si="634"/>
        <v/>
      </c>
    </row>
    <row r="9851" spans="5:8" x14ac:dyDescent="0.25">
      <c r="E9851" s="18" t="str">
        <f t="shared" si="631"/>
        <v/>
      </c>
      <c r="F9851" s="18" t="str">
        <f t="shared" si="632"/>
        <v/>
      </c>
      <c r="G9851" s="18" t="str">
        <f t="shared" si="633"/>
        <v/>
      </c>
      <c r="H9851" s="18" t="str">
        <f t="shared" si="634"/>
        <v/>
      </c>
    </row>
    <row r="9852" spans="5:8" x14ac:dyDescent="0.25">
      <c r="E9852" s="18" t="str">
        <f t="shared" si="631"/>
        <v/>
      </c>
      <c r="F9852" s="18" t="str">
        <f t="shared" si="632"/>
        <v/>
      </c>
      <c r="G9852" s="18" t="str">
        <f t="shared" si="633"/>
        <v/>
      </c>
      <c r="H9852" s="18" t="str">
        <f t="shared" si="634"/>
        <v/>
      </c>
    </row>
    <row r="9853" spans="5:8" x14ac:dyDescent="0.25">
      <c r="E9853" s="18" t="str">
        <f t="shared" si="631"/>
        <v/>
      </c>
      <c r="F9853" s="18" t="str">
        <f t="shared" si="632"/>
        <v/>
      </c>
      <c r="G9853" s="18" t="str">
        <f t="shared" si="633"/>
        <v/>
      </c>
      <c r="H9853" s="18" t="str">
        <f t="shared" si="634"/>
        <v/>
      </c>
    </row>
    <row r="9854" spans="5:8" x14ac:dyDescent="0.25">
      <c r="E9854" s="18" t="str">
        <f t="shared" si="631"/>
        <v/>
      </c>
      <c r="F9854" s="18" t="str">
        <f t="shared" si="632"/>
        <v/>
      </c>
      <c r="G9854" s="18" t="str">
        <f t="shared" si="633"/>
        <v/>
      </c>
      <c r="H9854" s="18" t="str">
        <f t="shared" si="634"/>
        <v/>
      </c>
    </row>
    <row r="9855" spans="5:8" x14ac:dyDescent="0.25">
      <c r="E9855" s="18" t="str">
        <f t="shared" si="631"/>
        <v/>
      </c>
      <c r="F9855" s="18" t="str">
        <f t="shared" si="632"/>
        <v/>
      </c>
      <c r="G9855" s="18" t="str">
        <f t="shared" si="633"/>
        <v/>
      </c>
      <c r="H9855" s="18" t="str">
        <f t="shared" si="634"/>
        <v/>
      </c>
    </row>
    <row r="9856" spans="5:8" x14ac:dyDescent="0.25">
      <c r="E9856" s="18" t="str">
        <f t="shared" si="631"/>
        <v/>
      </c>
      <c r="F9856" s="18" t="str">
        <f t="shared" si="632"/>
        <v/>
      </c>
      <c r="G9856" s="18" t="str">
        <f t="shared" si="633"/>
        <v/>
      </c>
      <c r="H9856" s="18" t="str">
        <f t="shared" si="634"/>
        <v/>
      </c>
    </row>
    <row r="9857" spans="5:8" x14ac:dyDescent="0.25">
      <c r="E9857" s="18" t="str">
        <f t="shared" si="631"/>
        <v/>
      </c>
      <c r="F9857" s="18" t="str">
        <f t="shared" si="632"/>
        <v/>
      </c>
      <c r="G9857" s="18" t="str">
        <f t="shared" si="633"/>
        <v/>
      </c>
      <c r="H9857" s="18" t="str">
        <f t="shared" si="634"/>
        <v/>
      </c>
    </row>
    <row r="9858" spans="5:8" x14ac:dyDescent="0.25">
      <c r="E9858" s="18" t="str">
        <f t="shared" si="631"/>
        <v/>
      </c>
      <c r="F9858" s="18" t="str">
        <f t="shared" si="632"/>
        <v/>
      </c>
      <c r="G9858" s="18" t="str">
        <f t="shared" si="633"/>
        <v/>
      </c>
      <c r="H9858" s="18" t="str">
        <f t="shared" si="634"/>
        <v/>
      </c>
    </row>
    <row r="9859" spans="5:8" x14ac:dyDescent="0.25">
      <c r="E9859" s="18" t="str">
        <f t="shared" si="631"/>
        <v/>
      </c>
      <c r="F9859" s="18" t="str">
        <f t="shared" si="632"/>
        <v/>
      </c>
      <c r="G9859" s="18" t="str">
        <f t="shared" si="633"/>
        <v/>
      </c>
      <c r="H9859" s="18" t="str">
        <f t="shared" si="634"/>
        <v/>
      </c>
    </row>
    <row r="9860" spans="5:8" x14ac:dyDescent="0.25">
      <c r="E9860" s="18" t="str">
        <f t="shared" si="631"/>
        <v/>
      </c>
      <c r="F9860" s="18" t="str">
        <f t="shared" si="632"/>
        <v/>
      </c>
      <c r="G9860" s="18" t="str">
        <f t="shared" si="633"/>
        <v/>
      </c>
      <c r="H9860" s="18" t="str">
        <f t="shared" si="634"/>
        <v/>
      </c>
    </row>
    <row r="9861" spans="5:8" x14ac:dyDescent="0.25">
      <c r="E9861" s="18" t="str">
        <f t="shared" si="631"/>
        <v/>
      </c>
      <c r="F9861" s="18" t="str">
        <f t="shared" si="632"/>
        <v/>
      </c>
      <c r="G9861" s="18" t="str">
        <f t="shared" si="633"/>
        <v/>
      </c>
      <c r="H9861" s="18" t="str">
        <f t="shared" si="634"/>
        <v/>
      </c>
    </row>
    <row r="9862" spans="5:8" x14ac:dyDescent="0.25">
      <c r="E9862" s="18" t="str">
        <f t="shared" ref="E9862:E9925" si="635">IF($C9862="","",IFERROR(INDEX(ItemPriceCol,MATCH($C9862,ItemName,0)),""))</f>
        <v/>
      </c>
      <c r="F9862" s="18" t="str">
        <f t="shared" ref="F9862:F9925" si="636">IF(OR($D9862="",$E9862=""),"",$D9862*$E9862)</f>
        <v/>
      </c>
      <c r="G9862" s="18" t="str">
        <f t="shared" ref="G9862:G9925" si="637">IF($C9862="","",IFERROR(INDEX(ItemCostCol,MATCH($C9862,ItemName,0)),""))</f>
        <v/>
      </c>
      <c r="H9862" s="18" t="str">
        <f t="shared" ref="H9862:H9925" si="638">IF(OR($F9862="",$G9862=""),"",$F9862-$D9862*$G9862)</f>
        <v/>
      </c>
    </row>
    <row r="9863" spans="5:8" x14ac:dyDescent="0.25">
      <c r="E9863" s="18" t="str">
        <f t="shared" si="635"/>
        <v/>
      </c>
      <c r="F9863" s="18" t="str">
        <f t="shared" si="636"/>
        <v/>
      </c>
      <c r="G9863" s="18" t="str">
        <f t="shared" si="637"/>
        <v/>
      </c>
      <c r="H9863" s="18" t="str">
        <f t="shared" si="638"/>
        <v/>
      </c>
    </row>
    <row r="9864" spans="5:8" x14ac:dyDescent="0.25">
      <c r="E9864" s="18" t="str">
        <f t="shared" si="635"/>
        <v/>
      </c>
      <c r="F9864" s="18" t="str">
        <f t="shared" si="636"/>
        <v/>
      </c>
      <c r="G9864" s="18" t="str">
        <f t="shared" si="637"/>
        <v/>
      </c>
      <c r="H9864" s="18" t="str">
        <f t="shared" si="638"/>
        <v/>
      </c>
    </row>
    <row r="9865" spans="5:8" x14ac:dyDescent="0.25">
      <c r="E9865" s="18" t="str">
        <f t="shared" si="635"/>
        <v/>
      </c>
      <c r="F9865" s="18" t="str">
        <f t="shared" si="636"/>
        <v/>
      </c>
      <c r="G9865" s="18" t="str">
        <f t="shared" si="637"/>
        <v/>
      </c>
      <c r="H9865" s="18" t="str">
        <f t="shared" si="638"/>
        <v/>
      </c>
    </row>
    <row r="9866" spans="5:8" x14ac:dyDescent="0.25">
      <c r="E9866" s="18" t="str">
        <f t="shared" si="635"/>
        <v/>
      </c>
      <c r="F9866" s="18" t="str">
        <f t="shared" si="636"/>
        <v/>
      </c>
      <c r="G9866" s="18" t="str">
        <f t="shared" si="637"/>
        <v/>
      </c>
      <c r="H9866" s="18" t="str">
        <f t="shared" si="638"/>
        <v/>
      </c>
    </row>
    <row r="9867" spans="5:8" x14ac:dyDescent="0.25">
      <c r="E9867" s="18" t="str">
        <f t="shared" si="635"/>
        <v/>
      </c>
      <c r="F9867" s="18" t="str">
        <f t="shared" si="636"/>
        <v/>
      </c>
      <c r="G9867" s="18" t="str">
        <f t="shared" si="637"/>
        <v/>
      </c>
      <c r="H9867" s="18" t="str">
        <f t="shared" si="638"/>
        <v/>
      </c>
    </row>
    <row r="9868" spans="5:8" x14ac:dyDescent="0.25">
      <c r="E9868" s="18" t="str">
        <f t="shared" si="635"/>
        <v/>
      </c>
      <c r="F9868" s="18" t="str">
        <f t="shared" si="636"/>
        <v/>
      </c>
      <c r="G9868" s="18" t="str">
        <f t="shared" si="637"/>
        <v/>
      </c>
      <c r="H9868" s="18" t="str">
        <f t="shared" si="638"/>
        <v/>
      </c>
    </row>
    <row r="9869" spans="5:8" x14ac:dyDescent="0.25">
      <c r="E9869" s="18" t="str">
        <f t="shared" si="635"/>
        <v/>
      </c>
      <c r="F9869" s="18" t="str">
        <f t="shared" si="636"/>
        <v/>
      </c>
      <c r="G9869" s="18" t="str">
        <f t="shared" si="637"/>
        <v/>
      </c>
      <c r="H9869" s="18" t="str">
        <f t="shared" si="638"/>
        <v/>
      </c>
    </row>
    <row r="9870" spans="5:8" x14ac:dyDescent="0.25">
      <c r="E9870" s="18" t="str">
        <f t="shared" si="635"/>
        <v/>
      </c>
      <c r="F9870" s="18" t="str">
        <f t="shared" si="636"/>
        <v/>
      </c>
      <c r="G9870" s="18" t="str">
        <f t="shared" si="637"/>
        <v/>
      </c>
      <c r="H9870" s="18" t="str">
        <f t="shared" si="638"/>
        <v/>
      </c>
    </row>
    <row r="9871" spans="5:8" x14ac:dyDescent="0.25">
      <c r="E9871" s="18" t="str">
        <f t="shared" si="635"/>
        <v/>
      </c>
      <c r="F9871" s="18" t="str">
        <f t="shared" si="636"/>
        <v/>
      </c>
      <c r="G9871" s="18" t="str">
        <f t="shared" si="637"/>
        <v/>
      </c>
      <c r="H9871" s="18" t="str">
        <f t="shared" si="638"/>
        <v/>
      </c>
    </row>
    <row r="9872" spans="5:8" x14ac:dyDescent="0.25">
      <c r="E9872" s="18" t="str">
        <f t="shared" si="635"/>
        <v/>
      </c>
      <c r="F9872" s="18" t="str">
        <f t="shared" si="636"/>
        <v/>
      </c>
      <c r="G9872" s="18" t="str">
        <f t="shared" si="637"/>
        <v/>
      </c>
      <c r="H9872" s="18" t="str">
        <f t="shared" si="638"/>
        <v/>
      </c>
    </row>
    <row r="9873" spans="5:8" x14ac:dyDescent="0.25">
      <c r="E9873" s="18" t="str">
        <f t="shared" si="635"/>
        <v/>
      </c>
      <c r="F9873" s="18" t="str">
        <f t="shared" si="636"/>
        <v/>
      </c>
      <c r="G9873" s="18" t="str">
        <f t="shared" si="637"/>
        <v/>
      </c>
      <c r="H9873" s="18" t="str">
        <f t="shared" si="638"/>
        <v/>
      </c>
    </row>
    <row r="9874" spans="5:8" x14ac:dyDescent="0.25">
      <c r="E9874" s="18" t="str">
        <f t="shared" si="635"/>
        <v/>
      </c>
      <c r="F9874" s="18" t="str">
        <f t="shared" si="636"/>
        <v/>
      </c>
      <c r="G9874" s="18" t="str">
        <f t="shared" si="637"/>
        <v/>
      </c>
      <c r="H9874" s="18" t="str">
        <f t="shared" si="638"/>
        <v/>
      </c>
    </row>
    <row r="9875" spans="5:8" x14ac:dyDescent="0.25">
      <c r="E9875" s="18" t="str">
        <f t="shared" si="635"/>
        <v/>
      </c>
      <c r="F9875" s="18" t="str">
        <f t="shared" si="636"/>
        <v/>
      </c>
      <c r="G9875" s="18" t="str">
        <f t="shared" si="637"/>
        <v/>
      </c>
      <c r="H9875" s="18" t="str">
        <f t="shared" si="638"/>
        <v/>
      </c>
    </row>
    <row r="9876" spans="5:8" x14ac:dyDescent="0.25">
      <c r="E9876" s="18" t="str">
        <f t="shared" si="635"/>
        <v/>
      </c>
      <c r="F9876" s="18" t="str">
        <f t="shared" si="636"/>
        <v/>
      </c>
      <c r="G9876" s="18" t="str">
        <f t="shared" si="637"/>
        <v/>
      </c>
      <c r="H9876" s="18" t="str">
        <f t="shared" si="638"/>
        <v/>
      </c>
    </row>
    <row r="9877" spans="5:8" x14ac:dyDescent="0.25">
      <c r="E9877" s="18" t="str">
        <f t="shared" si="635"/>
        <v/>
      </c>
      <c r="F9877" s="18" t="str">
        <f t="shared" si="636"/>
        <v/>
      </c>
      <c r="G9877" s="18" t="str">
        <f t="shared" si="637"/>
        <v/>
      </c>
      <c r="H9877" s="18" t="str">
        <f t="shared" si="638"/>
        <v/>
      </c>
    </row>
    <row r="9878" spans="5:8" x14ac:dyDescent="0.25">
      <c r="E9878" s="18" t="str">
        <f t="shared" si="635"/>
        <v/>
      </c>
      <c r="F9878" s="18" t="str">
        <f t="shared" si="636"/>
        <v/>
      </c>
      <c r="G9878" s="18" t="str">
        <f t="shared" si="637"/>
        <v/>
      </c>
      <c r="H9878" s="18" t="str">
        <f t="shared" si="638"/>
        <v/>
      </c>
    </row>
    <row r="9879" spans="5:8" x14ac:dyDescent="0.25">
      <c r="E9879" s="18" t="str">
        <f t="shared" si="635"/>
        <v/>
      </c>
      <c r="F9879" s="18" t="str">
        <f t="shared" si="636"/>
        <v/>
      </c>
      <c r="G9879" s="18" t="str">
        <f t="shared" si="637"/>
        <v/>
      </c>
      <c r="H9879" s="18" t="str">
        <f t="shared" si="638"/>
        <v/>
      </c>
    </row>
    <row r="9880" spans="5:8" x14ac:dyDescent="0.25">
      <c r="E9880" s="18" t="str">
        <f t="shared" si="635"/>
        <v/>
      </c>
      <c r="F9880" s="18" t="str">
        <f t="shared" si="636"/>
        <v/>
      </c>
      <c r="G9880" s="18" t="str">
        <f t="shared" si="637"/>
        <v/>
      </c>
      <c r="H9880" s="18" t="str">
        <f t="shared" si="638"/>
        <v/>
      </c>
    </row>
    <row r="9881" spans="5:8" x14ac:dyDescent="0.25">
      <c r="E9881" s="18" t="str">
        <f t="shared" si="635"/>
        <v/>
      </c>
      <c r="F9881" s="18" t="str">
        <f t="shared" si="636"/>
        <v/>
      </c>
      <c r="G9881" s="18" t="str">
        <f t="shared" si="637"/>
        <v/>
      </c>
      <c r="H9881" s="18" t="str">
        <f t="shared" si="638"/>
        <v/>
      </c>
    </row>
    <row r="9882" spans="5:8" x14ac:dyDescent="0.25">
      <c r="E9882" s="18" t="str">
        <f t="shared" si="635"/>
        <v/>
      </c>
      <c r="F9882" s="18" t="str">
        <f t="shared" si="636"/>
        <v/>
      </c>
      <c r="G9882" s="18" t="str">
        <f t="shared" si="637"/>
        <v/>
      </c>
      <c r="H9882" s="18" t="str">
        <f t="shared" si="638"/>
        <v/>
      </c>
    </row>
    <row r="9883" spans="5:8" x14ac:dyDescent="0.25">
      <c r="E9883" s="18" t="str">
        <f t="shared" si="635"/>
        <v/>
      </c>
      <c r="F9883" s="18" t="str">
        <f t="shared" si="636"/>
        <v/>
      </c>
      <c r="G9883" s="18" t="str">
        <f t="shared" si="637"/>
        <v/>
      </c>
      <c r="H9883" s="18" t="str">
        <f t="shared" si="638"/>
        <v/>
      </c>
    </row>
    <row r="9884" spans="5:8" x14ac:dyDescent="0.25">
      <c r="E9884" s="18" t="str">
        <f t="shared" si="635"/>
        <v/>
      </c>
      <c r="F9884" s="18" t="str">
        <f t="shared" si="636"/>
        <v/>
      </c>
      <c r="G9884" s="18" t="str">
        <f t="shared" si="637"/>
        <v/>
      </c>
      <c r="H9884" s="18" t="str">
        <f t="shared" si="638"/>
        <v/>
      </c>
    </row>
    <row r="9885" spans="5:8" x14ac:dyDescent="0.25">
      <c r="E9885" s="18" t="str">
        <f t="shared" si="635"/>
        <v/>
      </c>
      <c r="F9885" s="18" t="str">
        <f t="shared" si="636"/>
        <v/>
      </c>
      <c r="G9885" s="18" t="str">
        <f t="shared" si="637"/>
        <v/>
      </c>
      <c r="H9885" s="18" t="str">
        <f t="shared" si="638"/>
        <v/>
      </c>
    </row>
    <row r="9886" spans="5:8" x14ac:dyDescent="0.25">
      <c r="E9886" s="18" t="str">
        <f t="shared" si="635"/>
        <v/>
      </c>
      <c r="F9886" s="18" t="str">
        <f t="shared" si="636"/>
        <v/>
      </c>
      <c r="G9886" s="18" t="str">
        <f t="shared" si="637"/>
        <v/>
      </c>
      <c r="H9886" s="18" t="str">
        <f t="shared" si="638"/>
        <v/>
      </c>
    </row>
    <row r="9887" spans="5:8" x14ac:dyDescent="0.25">
      <c r="E9887" s="18" t="str">
        <f t="shared" si="635"/>
        <v/>
      </c>
      <c r="F9887" s="18" t="str">
        <f t="shared" si="636"/>
        <v/>
      </c>
      <c r="G9887" s="18" t="str">
        <f t="shared" si="637"/>
        <v/>
      </c>
      <c r="H9887" s="18" t="str">
        <f t="shared" si="638"/>
        <v/>
      </c>
    </row>
    <row r="9888" spans="5:8" x14ac:dyDescent="0.25">
      <c r="E9888" s="18" t="str">
        <f t="shared" si="635"/>
        <v/>
      </c>
      <c r="F9888" s="18" t="str">
        <f t="shared" si="636"/>
        <v/>
      </c>
      <c r="G9888" s="18" t="str">
        <f t="shared" si="637"/>
        <v/>
      </c>
      <c r="H9888" s="18" t="str">
        <f t="shared" si="638"/>
        <v/>
      </c>
    </row>
    <row r="9889" spans="5:8" x14ac:dyDescent="0.25">
      <c r="E9889" s="18" t="str">
        <f t="shared" si="635"/>
        <v/>
      </c>
      <c r="F9889" s="18" t="str">
        <f t="shared" si="636"/>
        <v/>
      </c>
      <c r="G9889" s="18" t="str">
        <f t="shared" si="637"/>
        <v/>
      </c>
      <c r="H9889" s="18" t="str">
        <f t="shared" si="638"/>
        <v/>
      </c>
    </row>
    <row r="9890" spans="5:8" x14ac:dyDescent="0.25">
      <c r="E9890" s="18" t="str">
        <f t="shared" si="635"/>
        <v/>
      </c>
      <c r="F9890" s="18" t="str">
        <f t="shared" si="636"/>
        <v/>
      </c>
      <c r="G9890" s="18" t="str">
        <f t="shared" si="637"/>
        <v/>
      </c>
      <c r="H9890" s="18" t="str">
        <f t="shared" si="638"/>
        <v/>
      </c>
    </row>
    <row r="9891" spans="5:8" x14ac:dyDescent="0.25">
      <c r="E9891" s="18" t="str">
        <f t="shared" si="635"/>
        <v/>
      </c>
      <c r="F9891" s="18" t="str">
        <f t="shared" si="636"/>
        <v/>
      </c>
      <c r="G9891" s="18" t="str">
        <f t="shared" si="637"/>
        <v/>
      </c>
      <c r="H9891" s="18" t="str">
        <f t="shared" si="638"/>
        <v/>
      </c>
    </row>
    <row r="9892" spans="5:8" x14ac:dyDescent="0.25">
      <c r="E9892" s="18" t="str">
        <f t="shared" si="635"/>
        <v/>
      </c>
      <c r="F9892" s="18" t="str">
        <f t="shared" si="636"/>
        <v/>
      </c>
      <c r="G9892" s="18" t="str">
        <f t="shared" si="637"/>
        <v/>
      </c>
      <c r="H9892" s="18" t="str">
        <f t="shared" si="638"/>
        <v/>
      </c>
    </row>
    <row r="9893" spans="5:8" x14ac:dyDescent="0.25">
      <c r="E9893" s="18" t="str">
        <f t="shared" si="635"/>
        <v/>
      </c>
      <c r="F9893" s="18" t="str">
        <f t="shared" si="636"/>
        <v/>
      </c>
      <c r="G9893" s="18" t="str">
        <f t="shared" si="637"/>
        <v/>
      </c>
      <c r="H9893" s="18" t="str">
        <f t="shared" si="638"/>
        <v/>
      </c>
    </row>
    <row r="9894" spans="5:8" x14ac:dyDescent="0.25">
      <c r="E9894" s="18" t="str">
        <f t="shared" si="635"/>
        <v/>
      </c>
      <c r="F9894" s="18" t="str">
        <f t="shared" si="636"/>
        <v/>
      </c>
      <c r="G9894" s="18" t="str">
        <f t="shared" si="637"/>
        <v/>
      </c>
      <c r="H9894" s="18" t="str">
        <f t="shared" si="638"/>
        <v/>
      </c>
    </row>
    <row r="9895" spans="5:8" x14ac:dyDescent="0.25">
      <c r="E9895" s="18" t="str">
        <f t="shared" si="635"/>
        <v/>
      </c>
      <c r="F9895" s="18" t="str">
        <f t="shared" si="636"/>
        <v/>
      </c>
      <c r="G9895" s="18" t="str">
        <f t="shared" si="637"/>
        <v/>
      </c>
      <c r="H9895" s="18" t="str">
        <f t="shared" si="638"/>
        <v/>
      </c>
    </row>
    <row r="9896" spans="5:8" x14ac:dyDescent="0.25">
      <c r="E9896" s="18" t="str">
        <f t="shared" si="635"/>
        <v/>
      </c>
      <c r="F9896" s="18" t="str">
        <f t="shared" si="636"/>
        <v/>
      </c>
      <c r="G9896" s="18" t="str">
        <f t="shared" si="637"/>
        <v/>
      </c>
      <c r="H9896" s="18" t="str">
        <f t="shared" si="638"/>
        <v/>
      </c>
    </row>
    <row r="9897" spans="5:8" x14ac:dyDescent="0.25">
      <c r="E9897" s="18" t="str">
        <f t="shared" si="635"/>
        <v/>
      </c>
      <c r="F9897" s="18" t="str">
        <f t="shared" si="636"/>
        <v/>
      </c>
      <c r="G9897" s="18" t="str">
        <f t="shared" si="637"/>
        <v/>
      </c>
      <c r="H9897" s="18" t="str">
        <f t="shared" si="638"/>
        <v/>
      </c>
    </row>
    <row r="9898" spans="5:8" x14ac:dyDescent="0.25">
      <c r="E9898" s="18" t="str">
        <f t="shared" si="635"/>
        <v/>
      </c>
      <c r="F9898" s="18" t="str">
        <f t="shared" si="636"/>
        <v/>
      </c>
      <c r="G9898" s="18" t="str">
        <f t="shared" si="637"/>
        <v/>
      </c>
      <c r="H9898" s="18" t="str">
        <f t="shared" si="638"/>
        <v/>
      </c>
    </row>
    <row r="9899" spans="5:8" x14ac:dyDescent="0.25">
      <c r="E9899" s="18" t="str">
        <f t="shared" si="635"/>
        <v/>
      </c>
      <c r="F9899" s="18" t="str">
        <f t="shared" si="636"/>
        <v/>
      </c>
      <c r="G9899" s="18" t="str">
        <f t="shared" si="637"/>
        <v/>
      </c>
      <c r="H9899" s="18" t="str">
        <f t="shared" si="638"/>
        <v/>
      </c>
    </row>
    <row r="9900" spans="5:8" x14ac:dyDescent="0.25">
      <c r="E9900" s="18" t="str">
        <f t="shared" si="635"/>
        <v/>
      </c>
      <c r="F9900" s="18" t="str">
        <f t="shared" si="636"/>
        <v/>
      </c>
      <c r="G9900" s="18" t="str">
        <f t="shared" si="637"/>
        <v/>
      </c>
      <c r="H9900" s="18" t="str">
        <f t="shared" si="638"/>
        <v/>
      </c>
    </row>
    <row r="9901" spans="5:8" x14ac:dyDescent="0.25">
      <c r="E9901" s="18" t="str">
        <f t="shared" si="635"/>
        <v/>
      </c>
      <c r="F9901" s="18" t="str">
        <f t="shared" si="636"/>
        <v/>
      </c>
      <c r="G9901" s="18" t="str">
        <f t="shared" si="637"/>
        <v/>
      </c>
      <c r="H9901" s="18" t="str">
        <f t="shared" si="638"/>
        <v/>
      </c>
    </row>
    <row r="9902" spans="5:8" x14ac:dyDescent="0.25">
      <c r="E9902" s="18" t="str">
        <f t="shared" si="635"/>
        <v/>
      </c>
      <c r="F9902" s="18" t="str">
        <f t="shared" si="636"/>
        <v/>
      </c>
      <c r="G9902" s="18" t="str">
        <f t="shared" si="637"/>
        <v/>
      </c>
      <c r="H9902" s="18" t="str">
        <f t="shared" si="638"/>
        <v/>
      </c>
    </row>
    <row r="9903" spans="5:8" x14ac:dyDescent="0.25">
      <c r="E9903" s="18" t="str">
        <f t="shared" si="635"/>
        <v/>
      </c>
      <c r="F9903" s="18" t="str">
        <f t="shared" si="636"/>
        <v/>
      </c>
      <c r="G9903" s="18" t="str">
        <f t="shared" si="637"/>
        <v/>
      </c>
      <c r="H9903" s="18" t="str">
        <f t="shared" si="638"/>
        <v/>
      </c>
    </row>
    <row r="9904" spans="5:8" x14ac:dyDescent="0.25">
      <c r="E9904" s="18" t="str">
        <f t="shared" si="635"/>
        <v/>
      </c>
      <c r="F9904" s="18" t="str">
        <f t="shared" si="636"/>
        <v/>
      </c>
      <c r="G9904" s="18" t="str">
        <f t="shared" si="637"/>
        <v/>
      </c>
      <c r="H9904" s="18" t="str">
        <f t="shared" si="638"/>
        <v/>
      </c>
    </row>
    <row r="9905" spans="5:8" x14ac:dyDescent="0.25">
      <c r="E9905" s="18" t="str">
        <f t="shared" si="635"/>
        <v/>
      </c>
      <c r="F9905" s="18" t="str">
        <f t="shared" si="636"/>
        <v/>
      </c>
      <c r="G9905" s="18" t="str">
        <f t="shared" si="637"/>
        <v/>
      </c>
      <c r="H9905" s="18" t="str">
        <f t="shared" si="638"/>
        <v/>
      </c>
    </row>
    <row r="9906" spans="5:8" x14ac:dyDescent="0.25">
      <c r="E9906" s="18" t="str">
        <f t="shared" si="635"/>
        <v/>
      </c>
      <c r="F9906" s="18" t="str">
        <f t="shared" si="636"/>
        <v/>
      </c>
      <c r="G9906" s="18" t="str">
        <f t="shared" si="637"/>
        <v/>
      </c>
      <c r="H9906" s="18" t="str">
        <f t="shared" si="638"/>
        <v/>
      </c>
    </row>
    <row r="9907" spans="5:8" x14ac:dyDescent="0.25">
      <c r="E9907" s="18" t="str">
        <f t="shared" si="635"/>
        <v/>
      </c>
      <c r="F9907" s="18" t="str">
        <f t="shared" si="636"/>
        <v/>
      </c>
      <c r="G9907" s="18" t="str">
        <f t="shared" si="637"/>
        <v/>
      </c>
      <c r="H9907" s="18" t="str">
        <f t="shared" si="638"/>
        <v/>
      </c>
    </row>
    <row r="9908" spans="5:8" x14ac:dyDescent="0.25">
      <c r="E9908" s="18" t="str">
        <f t="shared" si="635"/>
        <v/>
      </c>
      <c r="F9908" s="18" t="str">
        <f t="shared" si="636"/>
        <v/>
      </c>
      <c r="G9908" s="18" t="str">
        <f t="shared" si="637"/>
        <v/>
      </c>
      <c r="H9908" s="18" t="str">
        <f t="shared" si="638"/>
        <v/>
      </c>
    </row>
    <row r="9909" spans="5:8" x14ac:dyDescent="0.25">
      <c r="E9909" s="18" t="str">
        <f t="shared" si="635"/>
        <v/>
      </c>
      <c r="F9909" s="18" t="str">
        <f t="shared" si="636"/>
        <v/>
      </c>
      <c r="G9909" s="18" t="str">
        <f t="shared" si="637"/>
        <v/>
      </c>
      <c r="H9909" s="18" t="str">
        <f t="shared" si="638"/>
        <v/>
      </c>
    </row>
    <row r="9910" spans="5:8" x14ac:dyDescent="0.25">
      <c r="E9910" s="18" t="str">
        <f t="shared" si="635"/>
        <v/>
      </c>
      <c r="F9910" s="18" t="str">
        <f t="shared" si="636"/>
        <v/>
      </c>
      <c r="G9910" s="18" t="str">
        <f t="shared" si="637"/>
        <v/>
      </c>
      <c r="H9910" s="18" t="str">
        <f t="shared" si="638"/>
        <v/>
      </c>
    </row>
    <row r="9911" spans="5:8" x14ac:dyDescent="0.25">
      <c r="E9911" s="18" t="str">
        <f t="shared" si="635"/>
        <v/>
      </c>
      <c r="F9911" s="18" t="str">
        <f t="shared" si="636"/>
        <v/>
      </c>
      <c r="G9911" s="18" t="str">
        <f t="shared" si="637"/>
        <v/>
      </c>
      <c r="H9911" s="18" t="str">
        <f t="shared" si="638"/>
        <v/>
      </c>
    </row>
    <row r="9912" spans="5:8" x14ac:dyDescent="0.25">
      <c r="E9912" s="18" t="str">
        <f t="shared" si="635"/>
        <v/>
      </c>
      <c r="F9912" s="18" t="str">
        <f t="shared" si="636"/>
        <v/>
      </c>
      <c r="G9912" s="18" t="str">
        <f t="shared" si="637"/>
        <v/>
      </c>
      <c r="H9912" s="18" t="str">
        <f t="shared" si="638"/>
        <v/>
      </c>
    </row>
    <row r="9913" spans="5:8" x14ac:dyDescent="0.25">
      <c r="E9913" s="18" t="str">
        <f t="shared" si="635"/>
        <v/>
      </c>
      <c r="F9913" s="18" t="str">
        <f t="shared" si="636"/>
        <v/>
      </c>
      <c r="G9913" s="18" t="str">
        <f t="shared" si="637"/>
        <v/>
      </c>
      <c r="H9913" s="18" t="str">
        <f t="shared" si="638"/>
        <v/>
      </c>
    </row>
    <row r="9914" spans="5:8" x14ac:dyDescent="0.25">
      <c r="E9914" s="18" t="str">
        <f t="shared" si="635"/>
        <v/>
      </c>
      <c r="F9914" s="18" t="str">
        <f t="shared" si="636"/>
        <v/>
      </c>
      <c r="G9914" s="18" t="str">
        <f t="shared" si="637"/>
        <v/>
      </c>
      <c r="H9914" s="18" t="str">
        <f t="shared" si="638"/>
        <v/>
      </c>
    </row>
    <row r="9915" spans="5:8" x14ac:dyDescent="0.25">
      <c r="E9915" s="18" t="str">
        <f t="shared" si="635"/>
        <v/>
      </c>
      <c r="F9915" s="18" t="str">
        <f t="shared" si="636"/>
        <v/>
      </c>
      <c r="G9915" s="18" t="str">
        <f t="shared" si="637"/>
        <v/>
      </c>
      <c r="H9915" s="18" t="str">
        <f t="shared" si="638"/>
        <v/>
      </c>
    </row>
    <row r="9916" spans="5:8" x14ac:dyDescent="0.25">
      <c r="E9916" s="18" t="str">
        <f t="shared" si="635"/>
        <v/>
      </c>
      <c r="F9916" s="18" t="str">
        <f t="shared" si="636"/>
        <v/>
      </c>
      <c r="G9916" s="18" t="str">
        <f t="shared" si="637"/>
        <v/>
      </c>
      <c r="H9916" s="18" t="str">
        <f t="shared" si="638"/>
        <v/>
      </c>
    </row>
    <row r="9917" spans="5:8" x14ac:dyDescent="0.25">
      <c r="E9917" s="18" t="str">
        <f t="shared" si="635"/>
        <v/>
      </c>
      <c r="F9917" s="18" t="str">
        <f t="shared" si="636"/>
        <v/>
      </c>
      <c r="G9917" s="18" t="str">
        <f t="shared" si="637"/>
        <v/>
      </c>
      <c r="H9917" s="18" t="str">
        <f t="shared" si="638"/>
        <v/>
      </c>
    </row>
    <row r="9918" spans="5:8" x14ac:dyDescent="0.25">
      <c r="E9918" s="18" t="str">
        <f t="shared" si="635"/>
        <v/>
      </c>
      <c r="F9918" s="18" t="str">
        <f t="shared" si="636"/>
        <v/>
      </c>
      <c r="G9918" s="18" t="str">
        <f t="shared" si="637"/>
        <v/>
      </c>
      <c r="H9918" s="18" t="str">
        <f t="shared" si="638"/>
        <v/>
      </c>
    </row>
    <row r="9919" spans="5:8" x14ac:dyDescent="0.25">
      <c r="E9919" s="18" t="str">
        <f t="shared" si="635"/>
        <v/>
      </c>
      <c r="F9919" s="18" t="str">
        <f t="shared" si="636"/>
        <v/>
      </c>
      <c r="G9919" s="18" t="str">
        <f t="shared" si="637"/>
        <v/>
      </c>
      <c r="H9919" s="18" t="str">
        <f t="shared" si="638"/>
        <v/>
      </c>
    </row>
    <row r="9920" spans="5:8" x14ac:dyDescent="0.25">
      <c r="E9920" s="18" t="str">
        <f t="shared" si="635"/>
        <v/>
      </c>
      <c r="F9920" s="18" t="str">
        <f t="shared" si="636"/>
        <v/>
      </c>
      <c r="G9920" s="18" t="str">
        <f t="shared" si="637"/>
        <v/>
      </c>
      <c r="H9920" s="18" t="str">
        <f t="shared" si="638"/>
        <v/>
      </c>
    </row>
    <row r="9921" spans="5:8" x14ac:dyDescent="0.25">
      <c r="E9921" s="18" t="str">
        <f t="shared" si="635"/>
        <v/>
      </c>
      <c r="F9921" s="18" t="str">
        <f t="shared" si="636"/>
        <v/>
      </c>
      <c r="G9921" s="18" t="str">
        <f t="shared" si="637"/>
        <v/>
      </c>
      <c r="H9921" s="18" t="str">
        <f t="shared" si="638"/>
        <v/>
      </c>
    </row>
    <row r="9922" spans="5:8" x14ac:dyDescent="0.25">
      <c r="E9922" s="18" t="str">
        <f t="shared" si="635"/>
        <v/>
      </c>
      <c r="F9922" s="18" t="str">
        <f t="shared" si="636"/>
        <v/>
      </c>
      <c r="G9922" s="18" t="str">
        <f t="shared" si="637"/>
        <v/>
      </c>
      <c r="H9922" s="18" t="str">
        <f t="shared" si="638"/>
        <v/>
      </c>
    </row>
    <row r="9923" spans="5:8" x14ac:dyDescent="0.25">
      <c r="E9923" s="18" t="str">
        <f t="shared" si="635"/>
        <v/>
      </c>
      <c r="F9923" s="18" t="str">
        <f t="shared" si="636"/>
        <v/>
      </c>
      <c r="G9923" s="18" t="str">
        <f t="shared" si="637"/>
        <v/>
      </c>
      <c r="H9923" s="18" t="str">
        <f t="shared" si="638"/>
        <v/>
      </c>
    </row>
    <row r="9924" spans="5:8" x14ac:dyDescent="0.25">
      <c r="E9924" s="18" t="str">
        <f t="shared" si="635"/>
        <v/>
      </c>
      <c r="F9924" s="18" t="str">
        <f t="shared" si="636"/>
        <v/>
      </c>
      <c r="G9924" s="18" t="str">
        <f t="shared" si="637"/>
        <v/>
      </c>
      <c r="H9924" s="18" t="str">
        <f t="shared" si="638"/>
        <v/>
      </c>
    </row>
    <row r="9925" spans="5:8" x14ac:dyDescent="0.25">
      <c r="E9925" s="18" t="str">
        <f t="shared" si="635"/>
        <v/>
      </c>
      <c r="F9925" s="18" t="str">
        <f t="shared" si="636"/>
        <v/>
      </c>
      <c r="G9925" s="18" t="str">
        <f t="shared" si="637"/>
        <v/>
      </c>
      <c r="H9925" s="18" t="str">
        <f t="shared" si="638"/>
        <v/>
      </c>
    </row>
    <row r="9926" spans="5:8" x14ac:dyDescent="0.25">
      <c r="E9926" s="18" t="str">
        <f t="shared" ref="E9926:E9989" si="639">IF($C9926="","",IFERROR(INDEX(ItemPriceCol,MATCH($C9926,ItemName,0)),""))</f>
        <v/>
      </c>
      <c r="F9926" s="18" t="str">
        <f t="shared" ref="F9926:F9989" si="640">IF(OR($D9926="",$E9926=""),"",$D9926*$E9926)</f>
        <v/>
      </c>
      <c r="G9926" s="18" t="str">
        <f t="shared" ref="G9926:G9989" si="641">IF($C9926="","",IFERROR(INDEX(ItemCostCol,MATCH($C9926,ItemName,0)),""))</f>
        <v/>
      </c>
      <c r="H9926" s="18" t="str">
        <f t="shared" ref="H9926:H9989" si="642">IF(OR($F9926="",$G9926=""),"",$F9926-$D9926*$G9926)</f>
        <v/>
      </c>
    </row>
    <row r="9927" spans="5:8" x14ac:dyDescent="0.25">
      <c r="E9927" s="18" t="str">
        <f t="shared" si="639"/>
        <v/>
      </c>
      <c r="F9927" s="18" t="str">
        <f t="shared" si="640"/>
        <v/>
      </c>
      <c r="G9927" s="18" t="str">
        <f t="shared" si="641"/>
        <v/>
      </c>
      <c r="H9927" s="18" t="str">
        <f t="shared" si="642"/>
        <v/>
      </c>
    </row>
    <row r="9928" spans="5:8" x14ac:dyDescent="0.25">
      <c r="E9928" s="18" t="str">
        <f t="shared" si="639"/>
        <v/>
      </c>
      <c r="F9928" s="18" t="str">
        <f t="shared" si="640"/>
        <v/>
      </c>
      <c r="G9928" s="18" t="str">
        <f t="shared" si="641"/>
        <v/>
      </c>
      <c r="H9928" s="18" t="str">
        <f t="shared" si="642"/>
        <v/>
      </c>
    </row>
    <row r="9929" spans="5:8" x14ac:dyDescent="0.25">
      <c r="E9929" s="18" t="str">
        <f t="shared" si="639"/>
        <v/>
      </c>
      <c r="F9929" s="18" t="str">
        <f t="shared" si="640"/>
        <v/>
      </c>
      <c r="G9929" s="18" t="str">
        <f t="shared" si="641"/>
        <v/>
      </c>
      <c r="H9929" s="18" t="str">
        <f t="shared" si="642"/>
        <v/>
      </c>
    </row>
    <row r="9930" spans="5:8" x14ac:dyDescent="0.25">
      <c r="E9930" s="18" t="str">
        <f t="shared" si="639"/>
        <v/>
      </c>
      <c r="F9930" s="18" t="str">
        <f t="shared" si="640"/>
        <v/>
      </c>
      <c r="G9930" s="18" t="str">
        <f t="shared" si="641"/>
        <v/>
      </c>
      <c r="H9930" s="18" t="str">
        <f t="shared" si="642"/>
        <v/>
      </c>
    </row>
    <row r="9931" spans="5:8" x14ac:dyDescent="0.25">
      <c r="E9931" s="18" t="str">
        <f t="shared" si="639"/>
        <v/>
      </c>
      <c r="F9931" s="18" t="str">
        <f t="shared" si="640"/>
        <v/>
      </c>
      <c r="G9931" s="18" t="str">
        <f t="shared" si="641"/>
        <v/>
      </c>
      <c r="H9931" s="18" t="str">
        <f t="shared" si="642"/>
        <v/>
      </c>
    </row>
    <row r="9932" spans="5:8" x14ac:dyDescent="0.25">
      <c r="E9932" s="18" t="str">
        <f t="shared" si="639"/>
        <v/>
      </c>
      <c r="F9932" s="18" t="str">
        <f t="shared" si="640"/>
        <v/>
      </c>
      <c r="G9932" s="18" t="str">
        <f t="shared" si="641"/>
        <v/>
      </c>
      <c r="H9932" s="18" t="str">
        <f t="shared" si="642"/>
        <v/>
      </c>
    </row>
    <row r="9933" spans="5:8" x14ac:dyDescent="0.25">
      <c r="E9933" s="18" t="str">
        <f t="shared" si="639"/>
        <v/>
      </c>
      <c r="F9933" s="18" t="str">
        <f t="shared" si="640"/>
        <v/>
      </c>
      <c r="G9933" s="18" t="str">
        <f t="shared" si="641"/>
        <v/>
      </c>
      <c r="H9933" s="18" t="str">
        <f t="shared" si="642"/>
        <v/>
      </c>
    </row>
    <row r="9934" spans="5:8" x14ac:dyDescent="0.25">
      <c r="E9934" s="18" t="str">
        <f t="shared" si="639"/>
        <v/>
      </c>
      <c r="F9934" s="18" t="str">
        <f t="shared" si="640"/>
        <v/>
      </c>
      <c r="G9934" s="18" t="str">
        <f t="shared" si="641"/>
        <v/>
      </c>
      <c r="H9934" s="18" t="str">
        <f t="shared" si="642"/>
        <v/>
      </c>
    </row>
    <row r="9935" spans="5:8" x14ac:dyDescent="0.25">
      <c r="E9935" s="18" t="str">
        <f t="shared" si="639"/>
        <v/>
      </c>
      <c r="F9935" s="18" t="str">
        <f t="shared" si="640"/>
        <v/>
      </c>
      <c r="G9935" s="18" t="str">
        <f t="shared" si="641"/>
        <v/>
      </c>
      <c r="H9935" s="18" t="str">
        <f t="shared" si="642"/>
        <v/>
      </c>
    </row>
    <row r="9936" spans="5:8" x14ac:dyDescent="0.25">
      <c r="E9936" s="18" t="str">
        <f t="shared" si="639"/>
        <v/>
      </c>
      <c r="F9936" s="18" t="str">
        <f t="shared" si="640"/>
        <v/>
      </c>
      <c r="G9936" s="18" t="str">
        <f t="shared" si="641"/>
        <v/>
      </c>
      <c r="H9936" s="18" t="str">
        <f t="shared" si="642"/>
        <v/>
      </c>
    </row>
    <row r="9937" spans="5:8" x14ac:dyDescent="0.25">
      <c r="E9937" s="18" t="str">
        <f t="shared" si="639"/>
        <v/>
      </c>
      <c r="F9937" s="18" t="str">
        <f t="shared" si="640"/>
        <v/>
      </c>
      <c r="G9937" s="18" t="str">
        <f t="shared" si="641"/>
        <v/>
      </c>
      <c r="H9937" s="18" t="str">
        <f t="shared" si="642"/>
        <v/>
      </c>
    </row>
    <row r="9938" spans="5:8" x14ac:dyDescent="0.25">
      <c r="E9938" s="18" t="str">
        <f t="shared" si="639"/>
        <v/>
      </c>
      <c r="F9938" s="18" t="str">
        <f t="shared" si="640"/>
        <v/>
      </c>
      <c r="G9938" s="18" t="str">
        <f t="shared" si="641"/>
        <v/>
      </c>
      <c r="H9938" s="18" t="str">
        <f t="shared" si="642"/>
        <v/>
      </c>
    </row>
    <row r="9939" spans="5:8" x14ac:dyDescent="0.25">
      <c r="E9939" s="18" t="str">
        <f t="shared" si="639"/>
        <v/>
      </c>
      <c r="F9939" s="18" t="str">
        <f t="shared" si="640"/>
        <v/>
      </c>
      <c r="G9939" s="18" t="str">
        <f t="shared" si="641"/>
        <v/>
      </c>
      <c r="H9939" s="18" t="str">
        <f t="shared" si="642"/>
        <v/>
      </c>
    </row>
    <row r="9940" spans="5:8" x14ac:dyDescent="0.25">
      <c r="E9940" s="18" t="str">
        <f t="shared" si="639"/>
        <v/>
      </c>
      <c r="F9940" s="18" t="str">
        <f t="shared" si="640"/>
        <v/>
      </c>
      <c r="G9940" s="18" t="str">
        <f t="shared" si="641"/>
        <v/>
      </c>
      <c r="H9940" s="18" t="str">
        <f t="shared" si="642"/>
        <v/>
      </c>
    </row>
    <row r="9941" spans="5:8" x14ac:dyDescent="0.25">
      <c r="E9941" s="18" t="str">
        <f t="shared" si="639"/>
        <v/>
      </c>
      <c r="F9941" s="18" t="str">
        <f t="shared" si="640"/>
        <v/>
      </c>
      <c r="G9941" s="18" t="str">
        <f t="shared" si="641"/>
        <v/>
      </c>
      <c r="H9941" s="18" t="str">
        <f t="shared" si="642"/>
        <v/>
      </c>
    </row>
    <row r="9942" spans="5:8" x14ac:dyDescent="0.25">
      <c r="E9942" s="18" t="str">
        <f t="shared" si="639"/>
        <v/>
      </c>
      <c r="F9942" s="18" t="str">
        <f t="shared" si="640"/>
        <v/>
      </c>
      <c r="G9942" s="18" t="str">
        <f t="shared" si="641"/>
        <v/>
      </c>
      <c r="H9942" s="18" t="str">
        <f t="shared" si="642"/>
        <v/>
      </c>
    </row>
    <row r="9943" spans="5:8" x14ac:dyDescent="0.25">
      <c r="E9943" s="18" t="str">
        <f t="shared" si="639"/>
        <v/>
      </c>
      <c r="F9943" s="18" t="str">
        <f t="shared" si="640"/>
        <v/>
      </c>
      <c r="G9943" s="18" t="str">
        <f t="shared" si="641"/>
        <v/>
      </c>
      <c r="H9943" s="18" t="str">
        <f t="shared" si="642"/>
        <v/>
      </c>
    </row>
    <row r="9944" spans="5:8" x14ac:dyDescent="0.25">
      <c r="E9944" s="18" t="str">
        <f t="shared" si="639"/>
        <v/>
      </c>
      <c r="F9944" s="18" t="str">
        <f t="shared" si="640"/>
        <v/>
      </c>
      <c r="G9944" s="18" t="str">
        <f t="shared" si="641"/>
        <v/>
      </c>
      <c r="H9944" s="18" t="str">
        <f t="shared" si="642"/>
        <v/>
      </c>
    </row>
    <row r="9945" spans="5:8" x14ac:dyDescent="0.25">
      <c r="E9945" s="18" t="str">
        <f t="shared" si="639"/>
        <v/>
      </c>
      <c r="F9945" s="18" t="str">
        <f t="shared" si="640"/>
        <v/>
      </c>
      <c r="G9945" s="18" t="str">
        <f t="shared" si="641"/>
        <v/>
      </c>
      <c r="H9945" s="18" t="str">
        <f t="shared" si="642"/>
        <v/>
      </c>
    </row>
    <row r="9946" spans="5:8" x14ac:dyDescent="0.25">
      <c r="E9946" s="18" t="str">
        <f t="shared" si="639"/>
        <v/>
      </c>
      <c r="F9946" s="18" t="str">
        <f t="shared" si="640"/>
        <v/>
      </c>
      <c r="G9946" s="18" t="str">
        <f t="shared" si="641"/>
        <v/>
      </c>
      <c r="H9946" s="18" t="str">
        <f t="shared" si="642"/>
        <v/>
      </c>
    </row>
    <row r="9947" spans="5:8" x14ac:dyDescent="0.25">
      <c r="E9947" s="18" t="str">
        <f t="shared" si="639"/>
        <v/>
      </c>
      <c r="F9947" s="18" t="str">
        <f t="shared" si="640"/>
        <v/>
      </c>
      <c r="G9947" s="18" t="str">
        <f t="shared" si="641"/>
        <v/>
      </c>
      <c r="H9947" s="18" t="str">
        <f t="shared" si="642"/>
        <v/>
      </c>
    </row>
    <row r="9948" spans="5:8" x14ac:dyDescent="0.25">
      <c r="E9948" s="18" t="str">
        <f t="shared" si="639"/>
        <v/>
      </c>
      <c r="F9948" s="18" t="str">
        <f t="shared" si="640"/>
        <v/>
      </c>
      <c r="G9948" s="18" t="str">
        <f t="shared" si="641"/>
        <v/>
      </c>
      <c r="H9948" s="18" t="str">
        <f t="shared" si="642"/>
        <v/>
      </c>
    </row>
    <row r="9949" spans="5:8" x14ac:dyDescent="0.25">
      <c r="E9949" s="18" t="str">
        <f t="shared" si="639"/>
        <v/>
      </c>
      <c r="F9949" s="18" t="str">
        <f t="shared" si="640"/>
        <v/>
      </c>
      <c r="G9949" s="18" t="str">
        <f t="shared" si="641"/>
        <v/>
      </c>
      <c r="H9949" s="18" t="str">
        <f t="shared" si="642"/>
        <v/>
      </c>
    </row>
    <row r="9950" spans="5:8" x14ac:dyDescent="0.25">
      <c r="E9950" s="18" t="str">
        <f t="shared" si="639"/>
        <v/>
      </c>
      <c r="F9950" s="18" t="str">
        <f t="shared" si="640"/>
        <v/>
      </c>
      <c r="G9950" s="18" t="str">
        <f t="shared" si="641"/>
        <v/>
      </c>
      <c r="H9950" s="18" t="str">
        <f t="shared" si="642"/>
        <v/>
      </c>
    </row>
    <row r="9951" spans="5:8" x14ac:dyDescent="0.25">
      <c r="E9951" s="18" t="str">
        <f t="shared" si="639"/>
        <v/>
      </c>
      <c r="F9951" s="18" t="str">
        <f t="shared" si="640"/>
        <v/>
      </c>
      <c r="G9951" s="18" t="str">
        <f t="shared" si="641"/>
        <v/>
      </c>
      <c r="H9951" s="18" t="str">
        <f t="shared" si="642"/>
        <v/>
      </c>
    </row>
    <row r="9952" spans="5:8" x14ac:dyDescent="0.25">
      <c r="E9952" s="18" t="str">
        <f t="shared" si="639"/>
        <v/>
      </c>
      <c r="F9952" s="18" t="str">
        <f t="shared" si="640"/>
        <v/>
      </c>
      <c r="G9952" s="18" t="str">
        <f t="shared" si="641"/>
        <v/>
      </c>
      <c r="H9952" s="18" t="str">
        <f t="shared" si="642"/>
        <v/>
      </c>
    </row>
    <row r="9953" spans="5:8" x14ac:dyDescent="0.25">
      <c r="E9953" s="18" t="str">
        <f t="shared" si="639"/>
        <v/>
      </c>
      <c r="F9953" s="18" t="str">
        <f t="shared" si="640"/>
        <v/>
      </c>
      <c r="G9953" s="18" t="str">
        <f t="shared" si="641"/>
        <v/>
      </c>
      <c r="H9953" s="18" t="str">
        <f t="shared" si="642"/>
        <v/>
      </c>
    </row>
    <row r="9954" spans="5:8" x14ac:dyDescent="0.25">
      <c r="E9954" s="18" t="str">
        <f t="shared" si="639"/>
        <v/>
      </c>
      <c r="F9954" s="18" t="str">
        <f t="shared" si="640"/>
        <v/>
      </c>
      <c r="G9954" s="18" t="str">
        <f t="shared" si="641"/>
        <v/>
      </c>
      <c r="H9954" s="18" t="str">
        <f t="shared" si="642"/>
        <v/>
      </c>
    </row>
    <row r="9955" spans="5:8" x14ac:dyDescent="0.25">
      <c r="E9955" s="18" t="str">
        <f t="shared" si="639"/>
        <v/>
      </c>
      <c r="F9955" s="18" t="str">
        <f t="shared" si="640"/>
        <v/>
      </c>
      <c r="G9955" s="18" t="str">
        <f t="shared" si="641"/>
        <v/>
      </c>
      <c r="H9955" s="18" t="str">
        <f t="shared" si="642"/>
        <v/>
      </c>
    </row>
    <row r="9956" spans="5:8" x14ac:dyDescent="0.25">
      <c r="E9956" s="18" t="str">
        <f t="shared" si="639"/>
        <v/>
      </c>
      <c r="F9956" s="18" t="str">
        <f t="shared" si="640"/>
        <v/>
      </c>
      <c r="G9956" s="18" t="str">
        <f t="shared" si="641"/>
        <v/>
      </c>
      <c r="H9956" s="18" t="str">
        <f t="shared" si="642"/>
        <v/>
      </c>
    </row>
    <row r="9957" spans="5:8" x14ac:dyDescent="0.25">
      <c r="E9957" s="18" t="str">
        <f t="shared" si="639"/>
        <v/>
      </c>
      <c r="F9957" s="18" t="str">
        <f t="shared" si="640"/>
        <v/>
      </c>
      <c r="G9957" s="18" t="str">
        <f t="shared" si="641"/>
        <v/>
      </c>
      <c r="H9957" s="18" t="str">
        <f t="shared" si="642"/>
        <v/>
      </c>
    </row>
    <row r="9958" spans="5:8" x14ac:dyDescent="0.25">
      <c r="E9958" s="18" t="str">
        <f t="shared" si="639"/>
        <v/>
      </c>
      <c r="F9958" s="18" t="str">
        <f t="shared" si="640"/>
        <v/>
      </c>
      <c r="G9958" s="18" t="str">
        <f t="shared" si="641"/>
        <v/>
      </c>
      <c r="H9958" s="18" t="str">
        <f t="shared" si="642"/>
        <v/>
      </c>
    </row>
    <row r="9959" spans="5:8" x14ac:dyDescent="0.25">
      <c r="E9959" s="18" t="str">
        <f t="shared" si="639"/>
        <v/>
      </c>
      <c r="F9959" s="18" t="str">
        <f t="shared" si="640"/>
        <v/>
      </c>
      <c r="G9959" s="18" t="str">
        <f t="shared" si="641"/>
        <v/>
      </c>
      <c r="H9959" s="18" t="str">
        <f t="shared" si="642"/>
        <v/>
      </c>
    </row>
    <row r="9960" spans="5:8" x14ac:dyDescent="0.25">
      <c r="E9960" s="18" t="str">
        <f t="shared" si="639"/>
        <v/>
      </c>
      <c r="F9960" s="18" t="str">
        <f t="shared" si="640"/>
        <v/>
      </c>
      <c r="G9960" s="18" t="str">
        <f t="shared" si="641"/>
        <v/>
      </c>
      <c r="H9960" s="18" t="str">
        <f t="shared" si="642"/>
        <v/>
      </c>
    </row>
    <row r="9961" spans="5:8" x14ac:dyDescent="0.25">
      <c r="E9961" s="18" t="str">
        <f t="shared" si="639"/>
        <v/>
      </c>
      <c r="F9961" s="18" t="str">
        <f t="shared" si="640"/>
        <v/>
      </c>
      <c r="G9961" s="18" t="str">
        <f t="shared" si="641"/>
        <v/>
      </c>
      <c r="H9961" s="18" t="str">
        <f t="shared" si="642"/>
        <v/>
      </c>
    </row>
    <row r="9962" spans="5:8" x14ac:dyDescent="0.25">
      <c r="E9962" s="18" t="str">
        <f t="shared" si="639"/>
        <v/>
      </c>
      <c r="F9962" s="18" t="str">
        <f t="shared" si="640"/>
        <v/>
      </c>
      <c r="G9962" s="18" t="str">
        <f t="shared" si="641"/>
        <v/>
      </c>
      <c r="H9962" s="18" t="str">
        <f t="shared" si="642"/>
        <v/>
      </c>
    </row>
    <row r="9963" spans="5:8" x14ac:dyDescent="0.25">
      <c r="E9963" s="18" t="str">
        <f t="shared" si="639"/>
        <v/>
      </c>
      <c r="F9963" s="18" t="str">
        <f t="shared" si="640"/>
        <v/>
      </c>
      <c r="G9963" s="18" t="str">
        <f t="shared" si="641"/>
        <v/>
      </c>
      <c r="H9963" s="18" t="str">
        <f t="shared" si="642"/>
        <v/>
      </c>
    </row>
    <row r="9964" spans="5:8" x14ac:dyDescent="0.25">
      <c r="E9964" s="18" t="str">
        <f t="shared" si="639"/>
        <v/>
      </c>
      <c r="F9964" s="18" t="str">
        <f t="shared" si="640"/>
        <v/>
      </c>
      <c r="G9964" s="18" t="str">
        <f t="shared" si="641"/>
        <v/>
      </c>
      <c r="H9964" s="18" t="str">
        <f t="shared" si="642"/>
        <v/>
      </c>
    </row>
    <row r="9965" spans="5:8" x14ac:dyDescent="0.25">
      <c r="E9965" s="18" t="str">
        <f t="shared" si="639"/>
        <v/>
      </c>
      <c r="F9965" s="18" t="str">
        <f t="shared" si="640"/>
        <v/>
      </c>
      <c r="G9965" s="18" t="str">
        <f t="shared" si="641"/>
        <v/>
      </c>
      <c r="H9965" s="18" t="str">
        <f t="shared" si="642"/>
        <v/>
      </c>
    </row>
    <row r="9966" spans="5:8" x14ac:dyDescent="0.25">
      <c r="E9966" s="18" t="str">
        <f t="shared" si="639"/>
        <v/>
      </c>
      <c r="F9966" s="18" t="str">
        <f t="shared" si="640"/>
        <v/>
      </c>
      <c r="G9966" s="18" t="str">
        <f t="shared" si="641"/>
        <v/>
      </c>
      <c r="H9966" s="18" t="str">
        <f t="shared" si="642"/>
        <v/>
      </c>
    </row>
    <row r="9967" spans="5:8" x14ac:dyDescent="0.25">
      <c r="E9967" s="18" t="str">
        <f t="shared" si="639"/>
        <v/>
      </c>
      <c r="F9967" s="18" t="str">
        <f t="shared" si="640"/>
        <v/>
      </c>
      <c r="G9967" s="18" t="str">
        <f t="shared" si="641"/>
        <v/>
      </c>
      <c r="H9967" s="18" t="str">
        <f t="shared" si="642"/>
        <v/>
      </c>
    </row>
    <row r="9968" spans="5:8" x14ac:dyDescent="0.25">
      <c r="E9968" s="18" t="str">
        <f t="shared" si="639"/>
        <v/>
      </c>
      <c r="F9968" s="18" t="str">
        <f t="shared" si="640"/>
        <v/>
      </c>
      <c r="G9968" s="18" t="str">
        <f t="shared" si="641"/>
        <v/>
      </c>
      <c r="H9968" s="18" t="str">
        <f t="shared" si="642"/>
        <v/>
      </c>
    </row>
    <row r="9969" spans="5:8" x14ac:dyDescent="0.25">
      <c r="E9969" s="18" t="str">
        <f t="shared" si="639"/>
        <v/>
      </c>
      <c r="F9969" s="18" t="str">
        <f t="shared" si="640"/>
        <v/>
      </c>
      <c r="G9969" s="18" t="str">
        <f t="shared" si="641"/>
        <v/>
      </c>
      <c r="H9969" s="18" t="str">
        <f t="shared" si="642"/>
        <v/>
      </c>
    </row>
    <row r="9970" spans="5:8" x14ac:dyDescent="0.25">
      <c r="E9970" s="18" t="str">
        <f t="shared" si="639"/>
        <v/>
      </c>
      <c r="F9970" s="18" t="str">
        <f t="shared" si="640"/>
        <v/>
      </c>
      <c r="G9970" s="18" t="str">
        <f t="shared" si="641"/>
        <v/>
      </c>
      <c r="H9970" s="18" t="str">
        <f t="shared" si="642"/>
        <v/>
      </c>
    </row>
    <row r="9971" spans="5:8" x14ac:dyDescent="0.25">
      <c r="E9971" s="18" t="str">
        <f t="shared" si="639"/>
        <v/>
      </c>
      <c r="F9971" s="18" t="str">
        <f t="shared" si="640"/>
        <v/>
      </c>
      <c r="G9971" s="18" t="str">
        <f t="shared" si="641"/>
        <v/>
      </c>
      <c r="H9971" s="18" t="str">
        <f t="shared" si="642"/>
        <v/>
      </c>
    </row>
    <row r="9972" spans="5:8" x14ac:dyDescent="0.25">
      <c r="E9972" s="18" t="str">
        <f t="shared" si="639"/>
        <v/>
      </c>
      <c r="F9972" s="18" t="str">
        <f t="shared" si="640"/>
        <v/>
      </c>
      <c r="G9972" s="18" t="str">
        <f t="shared" si="641"/>
        <v/>
      </c>
      <c r="H9972" s="18" t="str">
        <f t="shared" si="642"/>
        <v/>
      </c>
    </row>
    <row r="9973" spans="5:8" x14ac:dyDescent="0.25">
      <c r="E9973" s="18" t="str">
        <f t="shared" si="639"/>
        <v/>
      </c>
      <c r="F9973" s="18" t="str">
        <f t="shared" si="640"/>
        <v/>
      </c>
      <c r="G9973" s="18" t="str">
        <f t="shared" si="641"/>
        <v/>
      </c>
      <c r="H9973" s="18" t="str">
        <f t="shared" si="642"/>
        <v/>
      </c>
    </row>
    <row r="9974" spans="5:8" x14ac:dyDescent="0.25">
      <c r="E9974" s="18" t="str">
        <f t="shared" si="639"/>
        <v/>
      </c>
      <c r="F9974" s="18" t="str">
        <f t="shared" si="640"/>
        <v/>
      </c>
      <c r="G9974" s="18" t="str">
        <f t="shared" si="641"/>
        <v/>
      </c>
      <c r="H9974" s="18" t="str">
        <f t="shared" si="642"/>
        <v/>
      </c>
    </row>
    <row r="9975" spans="5:8" x14ac:dyDescent="0.25">
      <c r="E9975" s="18" t="str">
        <f t="shared" si="639"/>
        <v/>
      </c>
      <c r="F9975" s="18" t="str">
        <f t="shared" si="640"/>
        <v/>
      </c>
      <c r="G9975" s="18" t="str">
        <f t="shared" si="641"/>
        <v/>
      </c>
      <c r="H9975" s="18" t="str">
        <f t="shared" si="642"/>
        <v/>
      </c>
    </row>
    <row r="9976" spans="5:8" x14ac:dyDescent="0.25">
      <c r="E9976" s="18" t="str">
        <f t="shared" si="639"/>
        <v/>
      </c>
      <c r="F9976" s="18" t="str">
        <f t="shared" si="640"/>
        <v/>
      </c>
      <c r="G9976" s="18" t="str">
        <f t="shared" si="641"/>
        <v/>
      </c>
      <c r="H9976" s="18" t="str">
        <f t="shared" si="642"/>
        <v/>
      </c>
    </row>
    <row r="9977" spans="5:8" x14ac:dyDescent="0.25">
      <c r="E9977" s="18" t="str">
        <f t="shared" si="639"/>
        <v/>
      </c>
      <c r="F9977" s="18" t="str">
        <f t="shared" si="640"/>
        <v/>
      </c>
      <c r="G9977" s="18" t="str">
        <f t="shared" si="641"/>
        <v/>
      </c>
      <c r="H9977" s="18" t="str">
        <f t="shared" si="642"/>
        <v/>
      </c>
    </row>
    <row r="9978" spans="5:8" x14ac:dyDescent="0.25">
      <c r="E9978" s="18" t="str">
        <f t="shared" si="639"/>
        <v/>
      </c>
      <c r="F9978" s="18" t="str">
        <f t="shared" si="640"/>
        <v/>
      </c>
      <c r="G9978" s="18" t="str">
        <f t="shared" si="641"/>
        <v/>
      </c>
      <c r="H9978" s="18" t="str">
        <f t="shared" si="642"/>
        <v/>
      </c>
    </row>
    <row r="9979" spans="5:8" x14ac:dyDescent="0.25">
      <c r="E9979" s="18" t="str">
        <f t="shared" si="639"/>
        <v/>
      </c>
      <c r="F9979" s="18" t="str">
        <f t="shared" si="640"/>
        <v/>
      </c>
      <c r="G9979" s="18" t="str">
        <f t="shared" si="641"/>
        <v/>
      </c>
      <c r="H9979" s="18" t="str">
        <f t="shared" si="642"/>
        <v/>
      </c>
    </row>
    <row r="9980" spans="5:8" x14ac:dyDescent="0.25">
      <c r="E9980" s="18" t="str">
        <f t="shared" si="639"/>
        <v/>
      </c>
      <c r="F9980" s="18" t="str">
        <f t="shared" si="640"/>
        <v/>
      </c>
      <c r="G9980" s="18" t="str">
        <f t="shared" si="641"/>
        <v/>
      </c>
      <c r="H9980" s="18" t="str">
        <f t="shared" si="642"/>
        <v/>
      </c>
    </row>
    <row r="9981" spans="5:8" x14ac:dyDescent="0.25">
      <c r="E9981" s="18" t="str">
        <f t="shared" si="639"/>
        <v/>
      </c>
      <c r="F9981" s="18" t="str">
        <f t="shared" si="640"/>
        <v/>
      </c>
      <c r="G9981" s="18" t="str">
        <f t="shared" si="641"/>
        <v/>
      </c>
      <c r="H9981" s="18" t="str">
        <f t="shared" si="642"/>
        <v/>
      </c>
    </row>
    <row r="9982" spans="5:8" x14ac:dyDescent="0.25">
      <c r="E9982" s="18" t="str">
        <f t="shared" si="639"/>
        <v/>
      </c>
      <c r="F9982" s="18" t="str">
        <f t="shared" si="640"/>
        <v/>
      </c>
      <c r="G9982" s="18" t="str">
        <f t="shared" si="641"/>
        <v/>
      </c>
      <c r="H9982" s="18" t="str">
        <f t="shared" si="642"/>
        <v/>
      </c>
    </row>
    <row r="9983" spans="5:8" x14ac:dyDescent="0.25">
      <c r="E9983" s="18" t="str">
        <f t="shared" si="639"/>
        <v/>
      </c>
      <c r="F9983" s="18" t="str">
        <f t="shared" si="640"/>
        <v/>
      </c>
      <c r="G9983" s="18" t="str">
        <f t="shared" si="641"/>
        <v/>
      </c>
      <c r="H9983" s="18" t="str">
        <f t="shared" si="642"/>
        <v/>
      </c>
    </row>
    <row r="9984" spans="5:8" x14ac:dyDescent="0.25">
      <c r="E9984" s="18" t="str">
        <f t="shared" si="639"/>
        <v/>
      </c>
      <c r="F9984" s="18" t="str">
        <f t="shared" si="640"/>
        <v/>
      </c>
      <c r="G9984" s="18" t="str">
        <f t="shared" si="641"/>
        <v/>
      </c>
      <c r="H9984" s="18" t="str">
        <f t="shared" si="642"/>
        <v/>
      </c>
    </row>
    <row r="9985" spans="5:8" x14ac:dyDescent="0.25">
      <c r="E9985" s="18" t="str">
        <f t="shared" si="639"/>
        <v/>
      </c>
      <c r="F9985" s="18" t="str">
        <f t="shared" si="640"/>
        <v/>
      </c>
      <c r="G9985" s="18" t="str">
        <f t="shared" si="641"/>
        <v/>
      </c>
      <c r="H9985" s="18" t="str">
        <f t="shared" si="642"/>
        <v/>
      </c>
    </row>
    <row r="9986" spans="5:8" x14ac:dyDescent="0.25">
      <c r="E9986" s="18" t="str">
        <f t="shared" si="639"/>
        <v/>
      </c>
      <c r="F9986" s="18" t="str">
        <f t="shared" si="640"/>
        <v/>
      </c>
      <c r="G9986" s="18" t="str">
        <f t="shared" si="641"/>
        <v/>
      </c>
      <c r="H9986" s="18" t="str">
        <f t="shared" si="642"/>
        <v/>
      </c>
    </row>
    <row r="9987" spans="5:8" x14ac:dyDescent="0.25">
      <c r="E9987" s="18" t="str">
        <f t="shared" si="639"/>
        <v/>
      </c>
      <c r="F9987" s="18" t="str">
        <f t="shared" si="640"/>
        <v/>
      </c>
      <c r="G9987" s="18" t="str">
        <f t="shared" si="641"/>
        <v/>
      </c>
      <c r="H9987" s="18" t="str">
        <f t="shared" si="642"/>
        <v/>
      </c>
    </row>
    <row r="9988" spans="5:8" x14ac:dyDescent="0.25">
      <c r="E9988" s="18" t="str">
        <f t="shared" si="639"/>
        <v/>
      </c>
      <c r="F9988" s="18" t="str">
        <f t="shared" si="640"/>
        <v/>
      </c>
      <c r="G9988" s="18" t="str">
        <f t="shared" si="641"/>
        <v/>
      </c>
      <c r="H9988" s="18" t="str">
        <f t="shared" si="642"/>
        <v/>
      </c>
    </row>
    <row r="9989" spans="5:8" x14ac:dyDescent="0.25">
      <c r="E9989" s="18" t="str">
        <f t="shared" si="639"/>
        <v/>
      </c>
      <c r="F9989" s="18" t="str">
        <f t="shared" si="640"/>
        <v/>
      </c>
      <c r="G9989" s="18" t="str">
        <f t="shared" si="641"/>
        <v/>
      </c>
      <c r="H9989" s="18" t="str">
        <f t="shared" si="642"/>
        <v/>
      </c>
    </row>
    <row r="9990" spans="5:8" x14ac:dyDescent="0.25">
      <c r="E9990" s="18" t="str">
        <f t="shared" ref="E9990:E10053" si="643">IF($C9990="","",IFERROR(INDEX(ItemPriceCol,MATCH($C9990,ItemName,0)),""))</f>
        <v/>
      </c>
      <c r="F9990" s="18" t="str">
        <f t="shared" ref="F9990:F10053" si="644">IF(OR($D9990="",$E9990=""),"",$D9990*$E9990)</f>
        <v/>
      </c>
      <c r="G9990" s="18" t="str">
        <f t="shared" ref="G9990:G10053" si="645">IF($C9990="","",IFERROR(INDEX(ItemCostCol,MATCH($C9990,ItemName,0)),""))</f>
        <v/>
      </c>
      <c r="H9990" s="18" t="str">
        <f t="shared" ref="H9990:H10053" si="646">IF(OR($F9990="",$G9990=""),"",$F9990-$D9990*$G9990)</f>
        <v/>
      </c>
    </row>
    <row r="9991" spans="5:8" x14ac:dyDescent="0.25">
      <c r="E9991" s="18" t="str">
        <f t="shared" si="643"/>
        <v/>
      </c>
      <c r="F9991" s="18" t="str">
        <f t="shared" si="644"/>
        <v/>
      </c>
      <c r="G9991" s="18" t="str">
        <f t="shared" si="645"/>
        <v/>
      </c>
      <c r="H9991" s="18" t="str">
        <f t="shared" si="646"/>
        <v/>
      </c>
    </row>
    <row r="9992" spans="5:8" x14ac:dyDescent="0.25">
      <c r="E9992" s="18" t="str">
        <f t="shared" si="643"/>
        <v/>
      </c>
      <c r="F9992" s="18" t="str">
        <f t="shared" si="644"/>
        <v/>
      </c>
      <c r="G9992" s="18" t="str">
        <f t="shared" si="645"/>
        <v/>
      </c>
      <c r="H9992" s="18" t="str">
        <f t="shared" si="646"/>
        <v/>
      </c>
    </row>
    <row r="9993" spans="5:8" x14ac:dyDescent="0.25">
      <c r="E9993" s="18" t="str">
        <f t="shared" si="643"/>
        <v/>
      </c>
      <c r="F9993" s="18" t="str">
        <f t="shared" si="644"/>
        <v/>
      </c>
      <c r="G9993" s="18" t="str">
        <f t="shared" si="645"/>
        <v/>
      </c>
      <c r="H9993" s="18" t="str">
        <f t="shared" si="646"/>
        <v/>
      </c>
    </row>
    <row r="9994" spans="5:8" x14ac:dyDescent="0.25">
      <c r="E9994" s="18" t="str">
        <f t="shared" si="643"/>
        <v/>
      </c>
      <c r="F9994" s="18" t="str">
        <f t="shared" si="644"/>
        <v/>
      </c>
      <c r="G9994" s="18" t="str">
        <f t="shared" si="645"/>
        <v/>
      </c>
      <c r="H9994" s="18" t="str">
        <f t="shared" si="646"/>
        <v/>
      </c>
    </row>
    <row r="9995" spans="5:8" x14ac:dyDescent="0.25">
      <c r="E9995" s="18" t="str">
        <f t="shared" si="643"/>
        <v/>
      </c>
      <c r="F9995" s="18" t="str">
        <f t="shared" si="644"/>
        <v/>
      </c>
      <c r="G9995" s="18" t="str">
        <f t="shared" si="645"/>
        <v/>
      </c>
      <c r="H9995" s="18" t="str">
        <f t="shared" si="646"/>
        <v/>
      </c>
    </row>
    <row r="9996" spans="5:8" x14ac:dyDescent="0.25">
      <c r="E9996" s="18" t="str">
        <f t="shared" si="643"/>
        <v/>
      </c>
      <c r="F9996" s="18" t="str">
        <f t="shared" si="644"/>
        <v/>
      </c>
      <c r="G9996" s="18" t="str">
        <f t="shared" si="645"/>
        <v/>
      </c>
      <c r="H9996" s="18" t="str">
        <f t="shared" si="646"/>
        <v/>
      </c>
    </row>
    <row r="9997" spans="5:8" x14ac:dyDescent="0.25">
      <c r="E9997" s="18" t="str">
        <f t="shared" si="643"/>
        <v/>
      </c>
      <c r="F9997" s="18" t="str">
        <f t="shared" si="644"/>
        <v/>
      </c>
      <c r="G9997" s="18" t="str">
        <f t="shared" si="645"/>
        <v/>
      </c>
      <c r="H9997" s="18" t="str">
        <f t="shared" si="646"/>
        <v/>
      </c>
    </row>
    <row r="9998" spans="5:8" x14ac:dyDescent="0.25">
      <c r="E9998" s="18" t="str">
        <f t="shared" si="643"/>
        <v/>
      </c>
      <c r="F9998" s="18" t="str">
        <f t="shared" si="644"/>
        <v/>
      </c>
      <c r="G9998" s="18" t="str">
        <f t="shared" si="645"/>
        <v/>
      </c>
      <c r="H9998" s="18" t="str">
        <f t="shared" si="646"/>
        <v/>
      </c>
    </row>
    <row r="9999" spans="5:8" x14ac:dyDescent="0.25">
      <c r="E9999" s="18" t="str">
        <f t="shared" si="643"/>
        <v/>
      </c>
      <c r="F9999" s="18" t="str">
        <f t="shared" si="644"/>
        <v/>
      </c>
      <c r="G9999" s="18" t="str">
        <f t="shared" si="645"/>
        <v/>
      </c>
      <c r="H9999" s="18" t="str">
        <f t="shared" si="646"/>
        <v/>
      </c>
    </row>
    <row r="10000" spans="5:8" x14ac:dyDescent="0.25">
      <c r="E10000" s="18" t="str">
        <f t="shared" si="643"/>
        <v/>
      </c>
      <c r="F10000" s="18" t="str">
        <f t="shared" si="644"/>
        <v/>
      </c>
      <c r="G10000" s="18" t="str">
        <f t="shared" si="645"/>
        <v/>
      </c>
      <c r="H10000" s="18" t="str">
        <f t="shared" si="646"/>
        <v/>
      </c>
    </row>
    <row r="10001" spans="5:8" x14ac:dyDescent="0.25">
      <c r="E10001" s="18" t="str">
        <f t="shared" si="643"/>
        <v/>
      </c>
      <c r="F10001" s="18" t="str">
        <f t="shared" si="644"/>
        <v/>
      </c>
      <c r="G10001" s="18" t="str">
        <f t="shared" si="645"/>
        <v/>
      </c>
      <c r="H10001" s="18" t="str">
        <f t="shared" si="646"/>
        <v/>
      </c>
    </row>
    <row r="10002" spans="5:8" x14ac:dyDescent="0.25">
      <c r="E10002" s="18" t="str">
        <f t="shared" si="643"/>
        <v/>
      </c>
      <c r="F10002" s="18" t="str">
        <f t="shared" si="644"/>
        <v/>
      </c>
      <c r="G10002" s="18" t="str">
        <f t="shared" si="645"/>
        <v/>
      </c>
      <c r="H10002" s="18" t="str">
        <f t="shared" si="646"/>
        <v/>
      </c>
    </row>
    <row r="10003" spans="5:8" x14ac:dyDescent="0.25">
      <c r="E10003" s="18" t="str">
        <f t="shared" si="643"/>
        <v/>
      </c>
      <c r="F10003" s="18" t="str">
        <f t="shared" si="644"/>
        <v/>
      </c>
      <c r="G10003" s="18" t="str">
        <f t="shared" si="645"/>
        <v/>
      </c>
      <c r="H10003" s="18" t="str">
        <f t="shared" si="646"/>
        <v/>
      </c>
    </row>
    <row r="10004" spans="5:8" x14ac:dyDescent="0.25">
      <c r="E10004" s="18" t="str">
        <f t="shared" si="643"/>
        <v/>
      </c>
      <c r="F10004" s="18" t="str">
        <f t="shared" si="644"/>
        <v/>
      </c>
      <c r="G10004" s="18" t="str">
        <f t="shared" si="645"/>
        <v/>
      </c>
      <c r="H10004" s="18" t="str">
        <f t="shared" si="646"/>
        <v/>
      </c>
    </row>
    <row r="10005" spans="5:8" x14ac:dyDescent="0.25">
      <c r="E10005" s="18" t="str">
        <f t="shared" si="643"/>
        <v/>
      </c>
      <c r="F10005" s="18" t="str">
        <f t="shared" si="644"/>
        <v/>
      </c>
      <c r="G10005" s="18" t="str">
        <f t="shared" si="645"/>
        <v/>
      </c>
      <c r="H10005" s="18" t="str">
        <f t="shared" si="646"/>
        <v/>
      </c>
    </row>
    <row r="10006" spans="5:8" x14ac:dyDescent="0.25">
      <c r="E10006" s="18" t="str">
        <f t="shared" si="643"/>
        <v/>
      </c>
      <c r="F10006" s="18" t="str">
        <f t="shared" si="644"/>
        <v/>
      </c>
      <c r="G10006" s="18" t="str">
        <f t="shared" si="645"/>
        <v/>
      </c>
      <c r="H10006" s="18" t="str">
        <f t="shared" si="646"/>
        <v/>
      </c>
    </row>
    <row r="10007" spans="5:8" x14ac:dyDescent="0.25">
      <c r="E10007" s="18" t="str">
        <f t="shared" si="643"/>
        <v/>
      </c>
      <c r="F10007" s="18" t="str">
        <f t="shared" si="644"/>
        <v/>
      </c>
      <c r="G10007" s="18" t="str">
        <f t="shared" si="645"/>
        <v/>
      </c>
      <c r="H10007" s="18" t="str">
        <f t="shared" si="646"/>
        <v/>
      </c>
    </row>
    <row r="10008" spans="5:8" x14ac:dyDescent="0.25">
      <c r="E10008" s="18" t="str">
        <f t="shared" si="643"/>
        <v/>
      </c>
      <c r="F10008" s="18" t="str">
        <f t="shared" si="644"/>
        <v/>
      </c>
      <c r="G10008" s="18" t="str">
        <f t="shared" si="645"/>
        <v/>
      </c>
      <c r="H10008" s="18" t="str">
        <f t="shared" si="646"/>
        <v/>
      </c>
    </row>
    <row r="10009" spans="5:8" x14ac:dyDescent="0.25">
      <c r="E10009" s="18" t="str">
        <f t="shared" si="643"/>
        <v/>
      </c>
      <c r="F10009" s="18" t="str">
        <f t="shared" si="644"/>
        <v/>
      </c>
      <c r="G10009" s="18" t="str">
        <f t="shared" si="645"/>
        <v/>
      </c>
      <c r="H10009" s="18" t="str">
        <f t="shared" si="646"/>
        <v/>
      </c>
    </row>
    <row r="10010" spans="5:8" x14ac:dyDescent="0.25">
      <c r="E10010" s="18" t="str">
        <f t="shared" si="643"/>
        <v/>
      </c>
      <c r="F10010" s="18" t="str">
        <f t="shared" si="644"/>
        <v/>
      </c>
      <c r="G10010" s="18" t="str">
        <f t="shared" si="645"/>
        <v/>
      </c>
      <c r="H10010" s="18" t="str">
        <f t="shared" si="646"/>
        <v/>
      </c>
    </row>
    <row r="10011" spans="5:8" x14ac:dyDescent="0.25">
      <c r="E10011" s="18" t="str">
        <f t="shared" si="643"/>
        <v/>
      </c>
      <c r="F10011" s="18" t="str">
        <f t="shared" si="644"/>
        <v/>
      </c>
      <c r="G10011" s="18" t="str">
        <f t="shared" si="645"/>
        <v/>
      </c>
      <c r="H10011" s="18" t="str">
        <f t="shared" si="646"/>
        <v/>
      </c>
    </row>
    <row r="10012" spans="5:8" x14ac:dyDescent="0.25">
      <c r="E10012" s="18" t="str">
        <f t="shared" si="643"/>
        <v/>
      </c>
      <c r="F10012" s="18" t="str">
        <f t="shared" si="644"/>
        <v/>
      </c>
      <c r="G10012" s="18" t="str">
        <f t="shared" si="645"/>
        <v/>
      </c>
      <c r="H10012" s="18" t="str">
        <f t="shared" si="646"/>
        <v/>
      </c>
    </row>
    <row r="10013" spans="5:8" x14ac:dyDescent="0.25">
      <c r="E10013" s="18" t="str">
        <f t="shared" si="643"/>
        <v/>
      </c>
      <c r="F10013" s="18" t="str">
        <f t="shared" si="644"/>
        <v/>
      </c>
      <c r="G10013" s="18" t="str">
        <f t="shared" si="645"/>
        <v/>
      </c>
      <c r="H10013" s="18" t="str">
        <f t="shared" si="646"/>
        <v/>
      </c>
    </row>
    <row r="10014" spans="5:8" x14ac:dyDescent="0.25">
      <c r="E10014" s="18" t="str">
        <f t="shared" si="643"/>
        <v/>
      </c>
      <c r="F10014" s="18" t="str">
        <f t="shared" si="644"/>
        <v/>
      </c>
      <c r="G10014" s="18" t="str">
        <f t="shared" si="645"/>
        <v/>
      </c>
      <c r="H10014" s="18" t="str">
        <f t="shared" si="646"/>
        <v/>
      </c>
    </row>
    <row r="10015" spans="5:8" x14ac:dyDescent="0.25">
      <c r="E10015" s="18" t="str">
        <f t="shared" si="643"/>
        <v/>
      </c>
      <c r="F10015" s="18" t="str">
        <f t="shared" si="644"/>
        <v/>
      </c>
      <c r="G10015" s="18" t="str">
        <f t="shared" si="645"/>
        <v/>
      </c>
      <c r="H10015" s="18" t="str">
        <f t="shared" si="646"/>
        <v/>
      </c>
    </row>
    <row r="10016" spans="5:8" x14ac:dyDescent="0.25">
      <c r="E10016" s="18" t="str">
        <f t="shared" si="643"/>
        <v/>
      </c>
      <c r="F10016" s="18" t="str">
        <f t="shared" si="644"/>
        <v/>
      </c>
      <c r="G10016" s="18" t="str">
        <f t="shared" si="645"/>
        <v/>
      </c>
      <c r="H10016" s="18" t="str">
        <f t="shared" si="646"/>
        <v/>
      </c>
    </row>
    <row r="10017" spans="5:8" x14ac:dyDescent="0.25">
      <c r="E10017" s="18" t="str">
        <f t="shared" si="643"/>
        <v/>
      </c>
      <c r="F10017" s="18" t="str">
        <f t="shared" si="644"/>
        <v/>
      </c>
      <c r="G10017" s="18" t="str">
        <f t="shared" si="645"/>
        <v/>
      </c>
      <c r="H10017" s="18" t="str">
        <f t="shared" si="646"/>
        <v/>
      </c>
    </row>
    <row r="10018" spans="5:8" x14ac:dyDescent="0.25">
      <c r="E10018" s="18" t="str">
        <f t="shared" si="643"/>
        <v/>
      </c>
      <c r="F10018" s="18" t="str">
        <f t="shared" si="644"/>
        <v/>
      </c>
      <c r="G10018" s="18" t="str">
        <f t="shared" si="645"/>
        <v/>
      </c>
      <c r="H10018" s="18" t="str">
        <f t="shared" si="646"/>
        <v/>
      </c>
    </row>
    <row r="10019" spans="5:8" x14ac:dyDescent="0.25">
      <c r="E10019" s="18" t="str">
        <f t="shared" si="643"/>
        <v/>
      </c>
      <c r="F10019" s="18" t="str">
        <f t="shared" si="644"/>
        <v/>
      </c>
      <c r="G10019" s="18" t="str">
        <f t="shared" si="645"/>
        <v/>
      </c>
      <c r="H10019" s="18" t="str">
        <f t="shared" si="646"/>
        <v/>
      </c>
    </row>
    <row r="10020" spans="5:8" x14ac:dyDescent="0.25">
      <c r="E10020" s="18" t="str">
        <f t="shared" si="643"/>
        <v/>
      </c>
      <c r="F10020" s="18" t="str">
        <f t="shared" si="644"/>
        <v/>
      </c>
      <c r="G10020" s="18" t="str">
        <f t="shared" si="645"/>
        <v/>
      </c>
      <c r="H10020" s="18" t="str">
        <f t="shared" si="646"/>
        <v/>
      </c>
    </row>
    <row r="10021" spans="5:8" x14ac:dyDescent="0.25">
      <c r="E10021" s="18" t="str">
        <f t="shared" si="643"/>
        <v/>
      </c>
      <c r="F10021" s="18" t="str">
        <f t="shared" si="644"/>
        <v/>
      </c>
      <c r="G10021" s="18" t="str">
        <f t="shared" si="645"/>
        <v/>
      </c>
      <c r="H10021" s="18" t="str">
        <f t="shared" si="646"/>
        <v/>
      </c>
    </row>
    <row r="10022" spans="5:8" x14ac:dyDescent="0.25">
      <c r="E10022" s="18" t="str">
        <f t="shared" si="643"/>
        <v/>
      </c>
      <c r="F10022" s="18" t="str">
        <f t="shared" si="644"/>
        <v/>
      </c>
      <c r="G10022" s="18" t="str">
        <f t="shared" si="645"/>
        <v/>
      </c>
      <c r="H10022" s="18" t="str">
        <f t="shared" si="646"/>
        <v/>
      </c>
    </row>
    <row r="10023" spans="5:8" x14ac:dyDescent="0.25">
      <c r="E10023" s="18" t="str">
        <f t="shared" si="643"/>
        <v/>
      </c>
      <c r="F10023" s="18" t="str">
        <f t="shared" si="644"/>
        <v/>
      </c>
      <c r="G10023" s="18" t="str">
        <f t="shared" si="645"/>
        <v/>
      </c>
      <c r="H10023" s="18" t="str">
        <f t="shared" si="646"/>
        <v/>
      </c>
    </row>
    <row r="10024" spans="5:8" x14ac:dyDescent="0.25">
      <c r="E10024" s="18" t="str">
        <f t="shared" si="643"/>
        <v/>
      </c>
      <c r="F10024" s="18" t="str">
        <f t="shared" si="644"/>
        <v/>
      </c>
      <c r="G10024" s="18" t="str">
        <f t="shared" si="645"/>
        <v/>
      </c>
      <c r="H10024" s="18" t="str">
        <f t="shared" si="646"/>
        <v/>
      </c>
    </row>
    <row r="10025" spans="5:8" x14ac:dyDescent="0.25">
      <c r="E10025" s="18" t="str">
        <f t="shared" si="643"/>
        <v/>
      </c>
      <c r="F10025" s="18" t="str">
        <f t="shared" si="644"/>
        <v/>
      </c>
      <c r="G10025" s="18" t="str">
        <f t="shared" si="645"/>
        <v/>
      </c>
      <c r="H10025" s="18" t="str">
        <f t="shared" si="646"/>
        <v/>
      </c>
    </row>
    <row r="10026" spans="5:8" x14ac:dyDescent="0.25">
      <c r="E10026" s="18" t="str">
        <f t="shared" si="643"/>
        <v/>
      </c>
      <c r="F10026" s="18" t="str">
        <f t="shared" si="644"/>
        <v/>
      </c>
      <c r="G10026" s="18" t="str">
        <f t="shared" si="645"/>
        <v/>
      </c>
      <c r="H10026" s="18" t="str">
        <f t="shared" si="646"/>
        <v/>
      </c>
    </row>
    <row r="10027" spans="5:8" x14ac:dyDescent="0.25">
      <c r="E10027" s="18" t="str">
        <f t="shared" si="643"/>
        <v/>
      </c>
      <c r="F10027" s="18" t="str">
        <f t="shared" si="644"/>
        <v/>
      </c>
      <c r="G10027" s="18" t="str">
        <f t="shared" si="645"/>
        <v/>
      </c>
      <c r="H10027" s="18" t="str">
        <f t="shared" si="646"/>
        <v/>
      </c>
    </row>
    <row r="10028" spans="5:8" x14ac:dyDescent="0.25">
      <c r="E10028" s="18" t="str">
        <f t="shared" si="643"/>
        <v/>
      </c>
      <c r="F10028" s="18" t="str">
        <f t="shared" si="644"/>
        <v/>
      </c>
      <c r="G10028" s="18" t="str">
        <f t="shared" si="645"/>
        <v/>
      </c>
      <c r="H10028" s="18" t="str">
        <f t="shared" si="646"/>
        <v/>
      </c>
    </row>
    <row r="10029" spans="5:8" x14ac:dyDescent="0.25">
      <c r="E10029" s="18" t="str">
        <f t="shared" si="643"/>
        <v/>
      </c>
      <c r="F10029" s="18" t="str">
        <f t="shared" si="644"/>
        <v/>
      </c>
      <c r="G10029" s="18" t="str">
        <f t="shared" si="645"/>
        <v/>
      </c>
      <c r="H10029" s="18" t="str">
        <f t="shared" si="646"/>
        <v/>
      </c>
    </row>
    <row r="10030" spans="5:8" x14ac:dyDescent="0.25">
      <c r="E10030" s="18" t="str">
        <f t="shared" si="643"/>
        <v/>
      </c>
      <c r="F10030" s="18" t="str">
        <f t="shared" si="644"/>
        <v/>
      </c>
      <c r="G10030" s="18" t="str">
        <f t="shared" si="645"/>
        <v/>
      </c>
      <c r="H10030" s="18" t="str">
        <f t="shared" si="646"/>
        <v/>
      </c>
    </row>
    <row r="10031" spans="5:8" x14ac:dyDescent="0.25">
      <c r="E10031" s="18" t="str">
        <f t="shared" si="643"/>
        <v/>
      </c>
      <c r="F10031" s="18" t="str">
        <f t="shared" si="644"/>
        <v/>
      </c>
      <c r="G10031" s="18" t="str">
        <f t="shared" si="645"/>
        <v/>
      </c>
      <c r="H10031" s="18" t="str">
        <f t="shared" si="646"/>
        <v/>
      </c>
    </row>
    <row r="10032" spans="5:8" x14ac:dyDescent="0.25">
      <c r="E10032" s="18" t="str">
        <f t="shared" si="643"/>
        <v/>
      </c>
      <c r="F10032" s="18" t="str">
        <f t="shared" si="644"/>
        <v/>
      </c>
      <c r="G10032" s="18" t="str">
        <f t="shared" si="645"/>
        <v/>
      </c>
      <c r="H10032" s="18" t="str">
        <f t="shared" si="646"/>
        <v/>
      </c>
    </row>
    <row r="10033" spans="5:8" x14ac:dyDescent="0.25">
      <c r="E10033" s="18" t="str">
        <f t="shared" si="643"/>
        <v/>
      </c>
      <c r="F10033" s="18" t="str">
        <f t="shared" si="644"/>
        <v/>
      </c>
      <c r="G10033" s="18" t="str">
        <f t="shared" si="645"/>
        <v/>
      </c>
      <c r="H10033" s="18" t="str">
        <f t="shared" si="646"/>
        <v/>
      </c>
    </row>
    <row r="10034" spans="5:8" x14ac:dyDescent="0.25">
      <c r="E10034" s="18" t="str">
        <f t="shared" si="643"/>
        <v/>
      </c>
      <c r="F10034" s="18" t="str">
        <f t="shared" si="644"/>
        <v/>
      </c>
      <c r="G10034" s="18" t="str">
        <f t="shared" si="645"/>
        <v/>
      </c>
      <c r="H10034" s="18" t="str">
        <f t="shared" si="646"/>
        <v/>
      </c>
    </row>
    <row r="10035" spans="5:8" x14ac:dyDescent="0.25">
      <c r="E10035" s="18" t="str">
        <f t="shared" si="643"/>
        <v/>
      </c>
      <c r="F10035" s="18" t="str">
        <f t="shared" si="644"/>
        <v/>
      </c>
      <c r="G10035" s="18" t="str">
        <f t="shared" si="645"/>
        <v/>
      </c>
      <c r="H10035" s="18" t="str">
        <f t="shared" si="646"/>
        <v/>
      </c>
    </row>
    <row r="10036" spans="5:8" x14ac:dyDescent="0.25">
      <c r="E10036" s="18" t="str">
        <f t="shared" si="643"/>
        <v/>
      </c>
      <c r="F10036" s="18" t="str">
        <f t="shared" si="644"/>
        <v/>
      </c>
      <c r="G10036" s="18" t="str">
        <f t="shared" si="645"/>
        <v/>
      </c>
      <c r="H10036" s="18" t="str">
        <f t="shared" si="646"/>
        <v/>
      </c>
    </row>
    <row r="10037" spans="5:8" x14ac:dyDescent="0.25">
      <c r="E10037" s="18" t="str">
        <f t="shared" si="643"/>
        <v/>
      </c>
      <c r="F10037" s="18" t="str">
        <f t="shared" si="644"/>
        <v/>
      </c>
      <c r="G10037" s="18" t="str">
        <f t="shared" si="645"/>
        <v/>
      </c>
      <c r="H10037" s="18" t="str">
        <f t="shared" si="646"/>
        <v/>
      </c>
    </row>
    <row r="10038" spans="5:8" x14ac:dyDescent="0.25">
      <c r="E10038" s="18" t="str">
        <f t="shared" si="643"/>
        <v/>
      </c>
      <c r="F10038" s="18" t="str">
        <f t="shared" si="644"/>
        <v/>
      </c>
      <c r="G10038" s="18" t="str">
        <f t="shared" si="645"/>
        <v/>
      </c>
      <c r="H10038" s="18" t="str">
        <f t="shared" si="646"/>
        <v/>
      </c>
    </row>
    <row r="10039" spans="5:8" x14ac:dyDescent="0.25">
      <c r="E10039" s="18" t="str">
        <f t="shared" si="643"/>
        <v/>
      </c>
      <c r="F10039" s="18" t="str">
        <f t="shared" si="644"/>
        <v/>
      </c>
      <c r="G10039" s="18" t="str">
        <f t="shared" si="645"/>
        <v/>
      </c>
      <c r="H10039" s="18" t="str">
        <f t="shared" si="646"/>
        <v/>
      </c>
    </row>
    <row r="10040" spans="5:8" x14ac:dyDescent="0.25">
      <c r="E10040" s="18" t="str">
        <f t="shared" si="643"/>
        <v/>
      </c>
      <c r="F10040" s="18" t="str">
        <f t="shared" si="644"/>
        <v/>
      </c>
      <c r="G10040" s="18" t="str">
        <f t="shared" si="645"/>
        <v/>
      </c>
      <c r="H10040" s="18" t="str">
        <f t="shared" si="646"/>
        <v/>
      </c>
    </row>
    <row r="10041" spans="5:8" x14ac:dyDescent="0.25">
      <c r="E10041" s="18" t="str">
        <f t="shared" si="643"/>
        <v/>
      </c>
      <c r="F10041" s="18" t="str">
        <f t="shared" si="644"/>
        <v/>
      </c>
      <c r="G10041" s="18" t="str">
        <f t="shared" si="645"/>
        <v/>
      </c>
      <c r="H10041" s="18" t="str">
        <f t="shared" si="646"/>
        <v/>
      </c>
    </row>
    <row r="10042" spans="5:8" x14ac:dyDescent="0.25">
      <c r="E10042" s="18" t="str">
        <f t="shared" si="643"/>
        <v/>
      </c>
      <c r="F10042" s="18" t="str">
        <f t="shared" si="644"/>
        <v/>
      </c>
      <c r="G10042" s="18" t="str">
        <f t="shared" si="645"/>
        <v/>
      </c>
      <c r="H10042" s="18" t="str">
        <f t="shared" si="646"/>
        <v/>
      </c>
    </row>
    <row r="10043" spans="5:8" x14ac:dyDescent="0.25">
      <c r="E10043" s="18" t="str">
        <f t="shared" si="643"/>
        <v/>
      </c>
      <c r="F10043" s="18" t="str">
        <f t="shared" si="644"/>
        <v/>
      </c>
      <c r="G10043" s="18" t="str">
        <f t="shared" si="645"/>
        <v/>
      </c>
      <c r="H10043" s="18" t="str">
        <f t="shared" si="646"/>
        <v/>
      </c>
    </row>
    <row r="10044" spans="5:8" x14ac:dyDescent="0.25">
      <c r="E10044" s="18" t="str">
        <f t="shared" si="643"/>
        <v/>
      </c>
      <c r="F10044" s="18" t="str">
        <f t="shared" si="644"/>
        <v/>
      </c>
      <c r="G10044" s="18" t="str">
        <f t="shared" si="645"/>
        <v/>
      </c>
      <c r="H10044" s="18" t="str">
        <f t="shared" si="646"/>
        <v/>
      </c>
    </row>
    <row r="10045" spans="5:8" x14ac:dyDescent="0.25">
      <c r="E10045" s="18" t="str">
        <f t="shared" si="643"/>
        <v/>
      </c>
      <c r="F10045" s="18" t="str">
        <f t="shared" si="644"/>
        <v/>
      </c>
      <c r="G10045" s="18" t="str">
        <f t="shared" si="645"/>
        <v/>
      </c>
      <c r="H10045" s="18" t="str">
        <f t="shared" si="646"/>
        <v/>
      </c>
    </row>
    <row r="10046" spans="5:8" x14ac:dyDescent="0.25">
      <c r="E10046" s="18" t="str">
        <f t="shared" si="643"/>
        <v/>
      </c>
      <c r="F10046" s="18" t="str">
        <f t="shared" si="644"/>
        <v/>
      </c>
      <c r="G10046" s="18" t="str">
        <f t="shared" si="645"/>
        <v/>
      </c>
      <c r="H10046" s="18" t="str">
        <f t="shared" si="646"/>
        <v/>
      </c>
    </row>
    <row r="10047" spans="5:8" x14ac:dyDescent="0.25">
      <c r="E10047" s="18" t="str">
        <f t="shared" si="643"/>
        <v/>
      </c>
      <c r="F10047" s="18" t="str">
        <f t="shared" si="644"/>
        <v/>
      </c>
      <c r="G10047" s="18" t="str">
        <f t="shared" si="645"/>
        <v/>
      </c>
      <c r="H10047" s="18" t="str">
        <f t="shared" si="646"/>
        <v/>
      </c>
    </row>
    <row r="10048" spans="5:8" x14ac:dyDescent="0.25">
      <c r="E10048" s="18" t="str">
        <f t="shared" si="643"/>
        <v/>
      </c>
      <c r="F10048" s="18" t="str">
        <f t="shared" si="644"/>
        <v/>
      </c>
      <c r="G10048" s="18" t="str">
        <f t="shared" si="645"/>
        <v/>
      </c>
      <c r="H10048" s="18" t="str">
        <f t="shared" si="646"/>
        <v/>
      </c>
    </row>
    <row r="10049" spans="5:8" x14ac:dyDescent="0.25">
      <c r="E10049" s="18" t="str">
        <f t="shared" si="643"/>
        <v/>
      </c>
      <c r="F10049" s="18" t="str">
        <f t="shared" si="644"/>
        <v/>
      </c>
      <c r="G10049" s="18" t="str">
        <f t="shared" si="645"/>
        <v/>
      </c>
      <c r="H10049" s="18" t="str">
        <f t="shared" si="646"/>
        <v/>
      </c>
    </row>
    <row r="10050" spans="5:8" x14ac:dyDescent="0.25">
      <c r="E10050" s="18" t="str">
        <f t="shared" si="643"/>
        <v/>
      </c>
      <c r="F10050" s="18" t="str">
        <f t="shared" si="644"/>
        <v/>
      </c>
      <c r="G10050" s="18" t="str">
        <f t="shared" si="645"/>
        <v/>
      </c>
      <c r="H10050" s="18" t="str">
        <f t="shared" si="646"/>
        <v/>
      </c>
    </row>
    <row r="10051" spans="5:8" x14ac:dyDescent="0.25">
      <c r="E10051" s="18" t="str">
        <f t="shared" si="643"/>
        <v/>
      </c>
      <c r="F10051" s="18" t="str">
        <f t="shared" si="644"/>
        <v/>
      </c>
      <c r="G10051" s="18" t="str">
        <f t="shared" si="645"/>
        <v/>
      </c>
      <c r="H10051" s="18" t="str">
        <f t="shared" si="646"/>
        <v/>
      </c>
    </row>
    <row r="10052" spans="5:8" x14ac:dyDescent="0.25">
      <c r="E10052" s="18" t="str">
        <f t="shared" si="643"/>
        <v/>
      </c>
      <c r="F10052" s="18" t="str">
        <f t="shared" si="644"/>
        <v/>
      </c>
      <c r="G10052" s="18" t="str">
        <f t="shared" si="645"/>
        <v/>
      </c>
      <c r="H10052" s="18" t="str">
        <f t="shared" si="646"/>
        <v/>
      </c>
    </row>
    <row r="10053" spans="5:8" x14ac:dyDescent="0.25">
      <c r="E10053" s="18" t="str">
        <f t="shared" si="643"/>
        <v/>
      </c>
      <c r="F10053" s="18" t="str">
        <f t="shared" si="644"/>
        <v/>
      </c>
      <c r="G10053" s="18" t="str">
        <f t="shared" si="645"/>
        <v/>
      </c>
      <c r="H10053" s="18" t="str">
        <f t="shared" si="646"/>
        <v/>
      </c>
    </row>
    <row r="10054" spans="5:8" x14ac:dyDescent="0.25">
      <c r="E10054" s="18" t="str">
        <f t="shared" ref="E10054:E10117" si="647">IF($C10054="","",IFERROR(INDEX(ItemPriceCol,MATCH($C10054,ItemName,0)),""))</f>
        <v/>
      </c>
      <c r="F10054" s="18" t="str">
        <f t="shared" ref="F10054:F10117" si="648">IF(OR($D10054="",$E10054=""),"",$D10054*$E10054)</f>
        <v/>
      </c>
      <c r="G10054" s="18" t="str">
        <f t="shared" ref="G10054:G10117" si="649">IF($C10054="","",IFERROR(INDEX(ItemCostCol,MATCH($C10054,ItemName,0)),""))</f>
        <v/>
      </c>
      <c r="H10054" s="18" t="str">
        <f t="shared" ref="H10054:H10117" si="650">IF(OR($F10054="",$G10054=""),"",$F10054-$D10054*$G10054)</f>
        <v/>
      </c>
    </row>
    <row r="10055" spans="5:8" x14ac:dyDescent="0.25">
      <c r="E10055" s="18" t="str">
        <f t="shared" si="647"/>
        <v/>
      </c>
      <c r="F10055" s="18" t="str">
        <f t="shared" si="648"/>
        <v/>
      </c>
      <c r="G10055" s="18" t="str">
        <f t="shared" si="649"/>
        <v/>
      </c>
      <c r="H10055" s="18" t="str">
        <f t="shared" si="650"/>
        <v/>
      </c>
    </row>
    <row r="10056" spans="5:8" x14ac:dyDescent="0.25">
      <c r="E10056" s="18" t="str">
        <f t="shared" si="647"/>
        <v/>
      </c>
      <c r="F10056" s="18" t="str">
        <f t="shared" si="648"/>
        <v/>
      </c>
      <c r="G10056" s="18" t="str">
        <f t="shared" si="649"/>
        <v/>
      </c>
      <c r="H10056" s="18" t="str">
        <f t="shared" si="650"/>
        <v/>
      </c>
    </row>
    <row r="10057" spans="5:8" x14ac:dyDescent="0.25">
      <c r="E10057" s="18" t="str">
        <f t="shared" si="647"/>
        <v/>
      </c>
      <c r="F10057" s="18" t="str">
        <f t="shared" si="648"/>
        <v/>
      </c>
      <c r="G10057" s="18" t="str">
        <f t="shared" si="649"/>
        <v/>
      </c>
      <c r="H10057" s="18" t="str">
        <f t="shared" si="650"/>
        <v/>
      </c>
    </row>
    <row r="10058" spans="5:8" x14ac:dyDescent="0.25">
      <c r="E10058" s="18" t="str">
        <f t="shared" si="647"/>
        <v/>
      </c>
      <c r="F10058" s="18" t="str">
        <f t="shared" si="648"/>
        <v/>
      </c>
      <c r="G10058" s="18" t="str">
        <f t="shared" si="649"/>
        <v/>
      </c>
      <c r="H10058" s="18" t="str">
        <f t="shared" si="650"/>
        <v/>
      </c>
    </row>
    <row r="10059" spans="5:8" x14ac:dyDescent="0.25">
      <c r="E10059" s="18" t="str">
        <f t="shared" si="647"/>
        <v/>
      </c>
      <c r="F10059" s="18" t="str">
        <f t="shared" si="648"/>
        <v/>
      </c>
      <c r="G10059" s="18" t="str">
        <f t="shared" si="649"/>
        <v/>
      </c>
      <c r="H10059" s="18" t="str">
        <f t="shared" si="650"/>
        <v/>
      </c>
    </row>
    <row r="10060" spans="5:8" x14ac:dyDescent="0.25">
      <c r="E10060" s="18" t="str">
        <f t="shared" si="647"/>
        <v/>
      </c>
      <c r="F10060" s="18" t="str">
        <f t="shared" si="648"/>
        <v/>
      </c>
      <c r="G10060" s="18" t="str">
        <f t="shared" si="649"/>
        <v/>
      </c>
      <c r="H10060" s="18" t="str">
        <f t="shared" si="650"/>
        <v/>
      </c>
    </row>
    <row r="10061" spans="5:8" x14ac:dyDescent="0.25">
      <c r="E10061" s="18" t="str">
        <f t="shared" si="647"/>
        <v/>
      </c>
      <c r="F10061" s="18" t="str">
        <f t="shared" si="648"/>
        <v/>
      </c>
      <c r="G10061" s="18" t="str">
        <f t="shared" si="649"/>
        <v/>
      </c>
      <c r="H10061" s="18" t="str">
        <f t="shared" si="650"/>
        <v/>
      </c>
    </row>
    <row r="10062" spans="5:8" x14ac:dyDescent="0.25">
      <c r="E10062" s="18" t="str">
        <f t="shared" si="647"/>
        <v/>
      </c>
      <c r="F10062" s="18" t="str">
        <f t="shared" si="648"/>
        <v/>
      </c>
      <c r="G10062" s="18" t="str">
        <f t="shared" si="649"/>
        <v/>
      </c>
      <c r="H10062" s="18" t="str">
        <f t="shared" si="650"/>
        <v/>
      </c>
    </row>
    <row r="10063" spans="5:8" x14ac:dyDescent="0.25">
      <c r="E10063" s="18" t="str">
        <f t="shared" si="647"/>
        <v/>
      </c>
      <c r="F10063" s="18" t="str">
        <f t="shared" si="648"/>
        <v/>
      </c>
      <c r="G10063" s="18" t="str">
        <f t="shared" si="649"/>
        <v/>
      </c>
      <c r="H10063" s="18" t="str">
        <f t="shared" si="650"/>
        <v/>
      </c>
    </row>
    <row r="10064" spans="5:8" x14ac:dyDescent="0.25">
      <c r="E10064" s="18" t="str">
        <f t="shared" si="647"/>
        <v/>
      </c>
      <c r="F10064" s="18" t="str">
        <f t="shared" si="648"/>
        <v/>
      </c>
      <c r="G10064" s="18" t="str">
        <f t="shared" si="649"/>
        <v/>
      </c>
      <c r="H10064" s="18" t="str">
        <f t="shared" si="650"/>
        <v/>
      </c>
    </row>
    <row r="10065" spans="5:8" x14ac:dyDescent="0.25">
      <c r="E10065" s="18" t="str">
        <f t="shared" si="647"/>
        <v/>
      </c>
      <c r="F10065" s="18" t="str">
        <f t="shared" si="648"/>
        <v/>
      </c>
      <c r="G10065" s="18" t="str">
        <f t="shared" si="649"/>
        <v/>
      </c>
      <c r="H10065" s="18" t="str">
        <f t="shared" si="650"/>
        <v/>
      </c>
    </row>
    <row r="10066" spans="5:8" x14ac:dyDescent="0.25">
      <c r="E10066" s="18" t="str">
        <f t="shared" si="647"/>
        <v/>
      </c>
      <c r="F10066" s="18" t="str">
        <f t="shared" si="648"/>
        <v/>
      </c>
      <c r="G10066" s="18" t="str">
        <f t="shared" si="649"/>
        <v/>
      </c>
      <c r="H10066" s="18" t="str">
        <f t="shared" si="650"/>
        <v/>
      </c>
    </row>
    <row r="10067" spans="5:8" x14ac:dyDescent="0.25">
      <c r="E10067" s="18" t="str">
        <f t="shared" si="647"/>
        <v/>
      </c>
      <c r="F10067" s="18" t="str">
        <f t="shared" si="648"/>
        <v/>
      </c>
      <c r="G10067" s="18" t="str">
        <f t="shared" si="649"/>
        <v/>
      </c>
      <c r="H10067" s="18" t="str">
        <f t="shared" si="650"/>
        <v/>
      </c>
    </row>
    <row r="10068" spans="5:8" x14ac:dyDescent="0.25">
      <c r="E10068" s="18" t="str">
        <f t="shared" si="647"/>
        <v/>
      </c>
      <c r="F10068" s="18" t="str">
        <f t="shared" si="648"/>
        <v/>
      </c>
      <c r="G10068" s="18" t="str">
        <f t="shared" si="649"/>
        <v/>
      </c>
      <c r="H10068" s="18" t="str">
        <f t="shared" si="650"/>
        <v/>
      </c>
    </row>
    <row r="10069" spans="5:8" x14ac:dyDescent="0.25">
      <c r="E10069" s="18" t="str">
        <f t="shared" si="647"/>
        <v/>
      </c>
      <c r="F10069" s="18" t="str">
        <f t="shared" si="648"/>
        <v/>
      </c>
      <c r="G10069" s="18" t="str">
        <f t="shared" si="649"/>
        <v/>
      </c>
      <c r="H10069" s="18" t="str">
        <f t="shared" si="650"/>
        <v/>
      </c>
    </row>
    <row r="10070" spans="5:8" x14ac:dyDescent="0.25">
      <c r="E10070" s="18" t="str">
        <f t="shared" si="647"/>
        <v/>
      </c>
      <c r="F10070" s="18" t="str">
        <f t="shared" si="648"/>
        <v/>
      </c>
      <c r="G10070" s="18" t="str">
        <f t="shared" si="649"/>
        <v/>
      </c>
      <c r="H10070" s="18" t="str">
        <f t="shared" si="650"/>
        <v/>
      </c>
    </row>
    <row r="10071" spans="5:8" x14ac:dyDescent="0.25">
      <c r="E10071" s="18" t="str">
        <f t="shared" si="647"/>
        <v/>
      </c>
      <c r="F10071" s="18" t="str">
        <f t="shared" si="648"/>
        <v/>
      </c>
      <c r="G10071" s="18" t="str">
        <f t="shared" si="649"/>
        <v/>
      </c>
      <c r="H10071" s="18" t="str">
        <f t="shared" si="650"/>
        <v/>
      </c>
    </row>
    <row r="10072" spans="5:8" x14ac:dyDescent="0.25">
      <c r="E10072" s="18" t="str">
        <f t="shared" si="647"/>
        <v/>
      </c>
      <c r="F10072" s="18" t="str">
        <f t="shared" si="648"/>
        <v/>
      </c>
      <c r="G10072" s="18" t="str">
        <f t="shared" si="649"/>
        <v/>
      </c>
      <c r="H10072" s="18" t="str">
        <f t="shared" si="650"/>
        <v/>
      </c>
    </row>
    <row r="10073" spans="5:8" x14ac:dyDescent="0.25">
      <c r="E10073" s="18" t="str">
        <f t="shared" si="647"/>
        <v/>
      </c>
      <c r="F10073" s="18" t="str">
        <f t="shared" si="648"/>
        <v/>
      </c>
      <c r="G10073" s="18" t="str">
        <f t="shared" si="649"/>
        <v/>
      </c>
      <c r="H10073" s="18" t="str">
        <f t="shared" si="650"/>
        <v/>
      </c>
    </row>
    <row r="10074" spans="5:8" x14ac:dyDescent="0.25">
      <c r="E10074" s="18" t="str">
        <f t="shared" si="647"/>
        <v/>
      </c>
      <c r="F10074" s="18" t="str">
        <f t="shared" si="648"/>
        <v/>
      </c>
      <c r="G10074" s="18" t="str">
        <f t="shared" si="649"/>
        <v/>
      </c>
      <c r="H10074" s="18" t="str">
        <f t="shared" si="650"/>
        <v/>
      </c>
    </row>
    <row r="10075" spans="5:8" x14ac:dyDescent="0.25">
      <c r="E10075" s="18" t="str">
        <f t="shared" si="647"/>
        <v/>
      </c>
      <c r="F10075" s="18" t="str">
        <f t="shared" si="648"/>
        <v/>
      </c>
      <c r="G10075" s="18" t="str">
        <f t="shared" si="649"/>
        <v/>
      </c>
      <c r="H10075" s="18" t="str">
        <f t="shared" si="650"/>
        <v/>
      </c>
    </row>
    <row r="10076" spans="5:8" x14ac:dyDescent="0.25">
      <c r="E10076" s="18" t="str">
        <f t="shared" si="647"/>
        <v/>
      </c>
      <c r="F10076" s="18" t="str">
        <f t="shared" si="648"/>
        <v/>
      </c>
      <c r="G10076" s="18" t="str">
        <f t="shared" si="649"/>
        <v/>
      </c>
      <c r="H10076" s="18" t="str">
        <f t="shared" si="650"/>
        <v/>
      </c>
    </row>
    <row r="10077" spans="5:8" x14ac:dyDescent="0.25">
      <c r="E10077" s="18" t="str">
        <f t="shared" si="647"/>
        <v/>
      </c>
      <c r="F10077" s="18" t="str">
        <f t="shared" si="648"/>
        <v/>
      </c>
      <c r="G10077" s="18" t="str">
        <f t="shared" si="649"/>
        <v/>
      </c>
      <c r="H10077" s="18" t="str">
        <f t="shared" si="650"/>
        <v/>
      </c>
    </row>
    <row r="10078" spans="5:8" x14ac:dyDescent="0.25">
      <c r="E10078" s="18" t="str">
        <f t="shared" si="647"/>
        <v/>
      </c>
      <c r="F10078" s="18" t="str">
        <f t="shared" si="648"/>
        <v/>
      </c>
      <c r="G10078" s="18" t="str">
        <f t="shared" si="649"/>
        <v/>
      </c>
      <c r="H10078" s="18" t="str">
        <f t="shared" si="650"/>
        <v/>
      </c>
    </row>
    <row r="10079" spans="5:8" x14ac:dyDescent="0.25">
      <c r="E10079" s="18" t="str">
        <f t="shared" si="647"/>
        <v/>
      </c>
      <c r="F10079" s="18" t="str">
        <f t="shared" si="648"/>
        <v/>
      </c>
      <c r="G10079" s="18" t="str">
        <f t="shared" si="649"/>
        <v/>
      </c>
      <c r="H10079" s="18" t="str">
        <f t="shared" si="650"/>
        <v/>
      </c>
    </row>
    <row r="10080" spans="5:8" x14ac:dyDescent="0.25">
      <c r="E10080" s="18" t="str">
        <f t="shared" si="647"/>
        <v/>
      </c>
      <c r="F10080" s="18" t="str">
        <f t="shared" si="648"/>
        <v/>
      </c>
      <c r="G10080" s="18" t="str">
        <f t="shared" si="649"/>
        <v/>
      </c>
      <c r="H10080" s="18" t="str">
        <f t="shared" si="650"/>
        <v/>
      </c>
    </row>
    <row r="10081" spans="5:8" x14ac:dyDescent="0.25">
      <c r="E10081" s="18" t="str">
        <f t="shared" si="647"/>
        <v/>
      </c>
      <c r="F10081" s="18" t="str">
        <f t="shared" si="648"/>
        <v/>
      </c>
      <c r="G10081" s="18" t="str">
        <f t="shared" si="649"/>
        <v/>
      </c>
      <c r="H10081" s="18" t="str">
        <f t="shared" si="650"/>
        <v/>
      </c>
    </row>
    <row r="10082" spans="5:8" x14ac:dyDescent="0.25">
      <c r="E10082" s="18" t="str">
        <f t="shared" si="647"/>
        <v/>
      </c>
      <c r="F10082" s="18" t="str">
        <f t="shared" si="648"/>
        <v/>
      </c>
      <c r="G10082" s="18" t="str">
        <f t="shared" si="649"/>
        <v/>
      </c>
      <c r="H10082" s="18" t="str">
        <f t="shared" si="650"/>
        <v/>
      </c>
    </row>
    <row r="10083" spans="5:8" x14ac:dyDescent="0.25">
      <c r="E10083" s="18" t="str">
        <f t="shared" si="647"/>
        <v/>
      </c>
      <c r="F10083" s="18" t="str">
        <f t="shared" si="648"/>
        <v/>
      </c>
      <c r="G10083" s="18" t="str">
        <f t="shared" si="649"/>
        <v/>
      </c>
      <c r="H10083" s="18" t="str">
        <f t="shared" si="650"/>
        <v/>
      </c>
    </row>
    <row r="10084" spans="5:8" x14ac:dyDescent="0.25">
      <c r="E10084" s="18" t="str">
        <f t="shared" si="647"/>
        <v/>
      </c>
      <c r="F10084" s="18" t="str">
        <f t="shared" si="648"/>
        <v/>
      </c>
      <c r="G10084" s="18" t="str">
        <f t="shared" si="649"/>
        <v/>
      </c>
      <c r="H10084" s="18" t="str">
        <f t="shared" si="650"/>
        <v/>
      </c>
    </row>
    <row r="10085" spans="5:8" x14ac:dyDescent="0.25">
      <c r="E10085" s="18" t="str">
        <f t="shared" si="647"/>
        <v/>
      </c>
      <c r="F10085" s="18" t="str">
        <f t="shared" si="648"/>
        <v/>
      </c>
      <c r="G10085" s="18" t="str">
        <f t="shared" si="649"/>
        <v/>
      </c>
      <c r="H10085" s="18" t="str">
        <f t="shared" si="650"/>
        <v/>
      </c>
    </row>
    <row r="10086" spans="5:8" x14ac:dyDescent="0.25">
      <c r="E10086" s="18" t="str">
        <f t="shared" si="647"/>
        <v/>
      </c>
      <c r="F10086" s="18" t="str">
        <f t="shared" si="648"/>
        <v/>
      </c>
      <c r="G10086" s="18" t="str">
        <f t="shared" si="649"/>
        <v/>
      </c>
      <c r="H10086" s="18" t="str">
        <f t="shared" si="650"/>
        <v/>
      </c>
    </row>
    <row r="10087" spans="5:8" x14ac:dyDescent="0.25">
      <c r="E10087" s="18" t="str">
        <f t="shared" si="647"/>
        <v/>
      </c>
      <c r="F10087" s="18" t="str">
        <f t="shared" si="648"/>
        <v/>
      </c>
      <c r="G10087" s="18" t="str">
        <f t="shared" si="649"/>
        <v/>
      </c>
      <c r="H10087" s="18" t="str">
        <f t="shared" si="650"/>
        <v/>
      </c>
    </row>
    <row r="10088" spans="5:8" x14ac:dyDescent="0.25">
      <c r="E10088" s="18" t="str">
        <f t="shared" si="647"/>
        <v/>
      </c>
      <c r="F10088" s="18" t="str">
        <f t="shared" si="648"/>
        <v/>
      </c>
      <c r="G10088" s="18" t="str">
        <f t="shared" si="649"/>
        <v/>
      </c>
      <c r="H10088" s="18" t="str">
        <f t="shared" si="650"/>
        <v/>
      </c>
    </row>
    <row r="10089" spans="5:8" x14ac:dyDescent="0.25">
      <c r="E10089" s="18" t="str">
        <f t="shared" si="647"/>
        <v/>
      </c>
      <c r="F10089" s="18" t="str">
        <f t="shared" si="648"/>
        <v/>
      </c>
      <c r="G10089" s="18" t="str">
        <f t="shared" si="649"/>
        <v/>
      </c>
      <c r="H10089" s="18" t="str">
        <f t="shared" si="650"/>
        <v/>
      </c>
    </row>
    <row r="10090" spans="5:8" x14ac:dyDescent="0.25">
      <c r="E10090" s="18" t="str">
        <f t="shared" si="647"/>
        <v/>
      </c>
      <c r="F10090" s="18" t="str">
        <f t="shared" si="648"/>
        <v/>
      </c>
      <c r="G10090" s="18" t="str">
        <f t="shared" si="649"/>
        <v/>
      </c>
      <c r="H10090" s="18" t="str">
        <f t="shared" si="650"/>
        <v/>
      </c>
    </row>
    <row r="10091" spans="5:8" x14ac:dyDescent="0.25">
      <c r="E10091" s="18" t="str">
        <f t="shared" si="647"/>
        <v/>
      </c>
      <c r="F10091" s="18" t="str">
        <f t="shared" si="648"/>
        <v/>
      </c>
      <c r="G10091" s="18" t="str">
        <f t="shared" si="649"/>
        <v/>
      </c>
      <c r="H10091" s="18" t="str">
        <f t="shared" si="650"/>
        <v/>
      </c>
    </row>
    <row r="10092" spans="5:8" x14ac:dyDescent="0.25">
      <c r="E10092" s="18" t="str">
        <f t="shared" si="647"/>
        <v/>
      </c>
      <c r="F10092" s="18" t="str">
        <f t="shared" si="648"/>
        <v/>
      </c>
      <c r="G10092" s="18" t="str">
        <f t="shared" si="649"/>
        <v/>
      </c>
      <c r="H10092" s="18" t="str">
        <f t="shared" si="650"/>
        <v/>
      </c>
    </row>
    <row r="10093" spans="5:8" x14ac:dyDescent="0.25">
      <c r="E10093" s="18" t="str">
        <f t="shared" si="647"/>
        <v/>
      </c>
      <c r="F10093" s="18" t="str">
        <f t="shared" si="648"/>
        <v/>
      </c>
      <c r="G10093" s="18" t="str">
        <f t="shared" si="649"/>
        <v/>
      </c>
      <c r="H10093" s="18" t="str">
        <f t="shared" si="650"/>
        <v/>
      </c>
    </row>
    <row r="10094" spans="5:8" x14ac:dyDescent="0.25">
      <c r="E10094" s="18" t="str">
        <f t="shared" si="647"/>
        <v/>
      </c>
      <c r="F10094" s="18" t="str">
        <f t="shared" si="648"/>
        <v/>
      </c>
      <c r="G10094" s="18" t="str">
        <f t="shared" si="649"/>
        <v/>
      </c>
      <c r="H10094" s="18" t="str">
        <f t="shared" si="650"/>
        <v/>
      </c>
    </row>
    <row r="10095" spans="5:8" x14ac:dyDescent="0.25">
      <c r="E10095" s="18" t="str">
        <f t="shared" si="647"/>
        <v/>
      </c>
      <c r="F10095" s="18" t="str">
        <f t="shared" si="648"/>
        <v/>
      </c>
      <c r="G10095" s="18" t="str">
        <f t="shared" si="649"/>
        <v/>
      </c>
      <c r="H10095" s="18" t="str">
        <f t="shared" si="650"/>
        <v/>
      </c>
    </row>
    <row r="10096" spans="5:8" x14ac:dyDescent="0.25">
      <c r="E10096" s="18" t="str">
        <f t="shared" si="647"/>
        <v/>
      </c>
      <c r="F10096" s="18" t="str">
        <f t="shared" si="648"/>
        <v/>
      </c>
      <c r="G10096" s="18" t="str">
        <f t="shared" si="649"/>
        <v/>
      </c>
      <c r="H10096" s="18" t="str">
        <f t="shared" si="650"/>
        <v/>
      </c>
    </row>
    <row r="10097" spans="5:8" x14ac:dyDescent="0.25">
      <c r="E10097" s="18" t="str">
        <f t="shared" si="647"/>
        <v/>
      </c>
      <c r="F10097" s="18" t="str">
        <f t="shared" si="648"/>
        <v/>
      </c>
      <c r="G10097" s="18" t="str">
        <f t="shared" si="649"/>
        <v/>
      </c>
      <c r="H10097" s="18" t="str">
        <f t="shared" si="650"/>
        <v/>
      </c>
    </row>
    <row r="10098" spans="5:8" x14ac:dyDescent="0.25">
      <c r="E10098" s="18" t="str">
        <f t="shared" si="647"/>
        <v/>
      </c>
      <c r="F10098" s="18" t="str">
        <f t="shared" si="648"/>
        <v/>
      </c>
      <c r="G10098" s="18" t="str">
        <f t="shared" si="649"/>
        <v/>
      </c>
      <c r="H10098" s="18" t="str">
        <f t="shared" si="650"/>
        <v/>
      </c>
    </row>
    <row r="10099" spans="5:8" x14ac:dyDescent="0.25">
      <c r="E10099" s="18" t="str">
        <f t="shared" si="647"/>
        <v/>
      </c>
      <c r="F10099" s="18" t="str">
        <f t="shared" si="648"/>
        <v/>
      </c>
      <c r="G10099" s="18" t="str">
        <f t="shared" si="649"/>
        <v/>
      </c>
      <c r="H10099" s="18" t="str">
        <f t="shared" si="650"/>
        <v/>
      </c>
    </row>
    <row r="10100" spans="5:8" x14ac:dyDescent="0.25">
      <c r="E10100" s="18" t="str">
        <f t="shared" si="647"/>
        <v/>
      </c>
      <c r="F10100" s="18" t="str">
        <f t="shared" si="648"/>
        <v/>
      </c>
      <c r="G10100" s="18" t="str">
        <f t="shared" si="649"/>
        <v/>
      </c>
      <c r="H10100" s="18" t="str">
        <f t="shared" si="650"/>
        <v/>
      </c>
    </row>
    <row r="10101" spans="5:8" x14ac:dyDescent="0.25">
      <c r="E10101" s="18" t="str">
        <f t="shared" si="647"/>
        <v/>
      </c>
      <c r="F10101" s="18" t="str">
        <f t="shared" si="648"/>
        <v/>
      </c>
      <c r="G10101" s="18" t="str">
        <f t="shared" si="649"/>
        <v/>
      </c>
      <c r="H10101" s="18" t="str">
        <f t="shared" si="650"/>
        <v/>
      </c>
    </row>
    <row r="10102" spans="5:8" x14ac:dyDescent="0.25">
      <c r="E10102" s="18" t="str">
        <f t="shared" si="647"/>
        <v/>
      </c>
      <c r="F10102" s="18" t="str">
        <f t="shared" si="648"/>
        <v/>
      </c>
      <c r="G10102" s="18" t="str">
        <f t="shared" si="649"/>
        <v/>
      </c>
      <c r="H10102" s="18" t="str">
        <f t="shared" si="650"/>
        <v/>
      </c>
    </row>
    <row r="10103" spans="5:8" x14ac:dyDescent="0.25">
      <c r="E10103" s="18" t="str">
        <f t="shared" si="647"/>
        <v/>
      </c>
      <c r="F10103" s="18" t="str">
        <f t="shared" si="648"/>
        <v/>
      </c>
      <c r="G10103" s="18" t="str">
        <f t="shared" si="649"/>
        <v/>
      </c>
      <c r="H10103" s="18" t="str">
        <f t="shared" si="650"/>
        <v/>
      </c>
    </row>
    <row r="10104" spans="5:8" x14ac:dyDescent="0.25">
      <c r="E10104" s="18" t="str">
        <f t="shared" si="647"/>
        <v/>
      </c>
      <c r="F10104" s="18" t="str">
        <f t="shared" si="648"/>
        <v/>
      </c>
      <c r="G10104" s="18" t="str">
        <f t="shared" si="649"/>
        <v/>
      </c>
      <c r="H10104" s="18" t="str">
        <f t="shared" si="650"/>
        <v/>
      </c>
    </row>
    <row r="10105" spans="5:8" x14ac:dyDescent="0.25">
      <c r="E10105" s="18" t="str">
        <f t="shared" si="647"/>
        <v/>
      </c>
      <c r="F10105" s="18" t="str">
        <f t="shared" si="648"/>
        <v/>
      </c>
      <c r="G10105" s="18" t="str">
        <f t="shared" si="649"/>
        <v/>
      </c>
      <c r="H10105" s="18" t="str">
        <f t="shared" si="650"/>
        <v/>
      </c>
    </row>
    <row r="10106" spans="5:8" x14ac:dyDescent="0.25">
      <c r="E10106" s="18" t="str">
        <f t="shared" si="647"/>
        <v/>
      </c>
      <c r="F10106" s="18" t="str">
        <f t="shared" si="648"/>
        <v/>
      </c>
      <c r="G10106" s="18" t="str">
        <f t="shared" si="649"/>
        <v/>
      </c>
      <c r="H10106" s="18" t="str">
        <f t="shared" si="650"/>
        <v/>
      </c>
    </row>
    <row r="10107" spans="5:8" x14ac:dyDescent="0.25">
      <c r="E10107" s="18" t="str">
        <f t="shared" si="647"/>
        <v/>
      </c>
      <c r="F10107" s="18" t="str">
        <f t="shared" si="648"/>
        <v/>
      </c>
      <c r="G10107" s="18" t="str">
        <f t="shared" si="649"/>
        <v/>
      </c>
      <c r="H10107" s="18" t="str">
        <f t="shared" si="650"/>
        <v/>
      </c>
    </row>
    <row r="10108" spans="5:8" x14ac:dyDescent="0.25">
      <c r="E10108" s="18" t="str">
        <f t="shared" si="647"/>
        <v/>
      </c>
      <c r="F10108" s="18" t="str">
        <f t="shared" si="648"/>
        <v/>
      </c>
      <c r="G10108" s="18" t="str">
        <f t="shared" si="649"/>
        <v/>
      </c>
      <c r="H10108" s="18" t="str">
        <f t="shared" si="650"/>
        <v/>
      </c>
    </row>
    <row r="10109" spans="5:8" x14ac:dyDescent="0.25">
      <c r="E10109" s="18" t="str">
        <f t="shared" si="647"/>
        <v/>
      </c>
      <c r="F10109" s="18" t="str">
        <f t="shared" si="648"/>
        <v/>
      </c>
      <c r="G10109" s="18" t="str">
        <f t="shared" si="649"/>
        <v/>
      </c>
      <c r="H10109" s="18" t="str">
        <f t="shared" si="650"/>
        <v/>
      </c>
    </row>
    <row r="10110" spans="5:8" x14ac:dyDescent="0.25">
      <c r="E10110" s="18" t="str">
        <f t="shared" si="647"/>
        <v/>
      </c>
      <c r="F10110" s="18" t="str">
        <f t="shared" si="648"/>
        <v/>
      </c>
      <c r="G10110" s="18" t="str">
        <f t="shared" si="649"/>
        <v/>
      </c>
      <c r="H10110" s="18" t="str">
        <f t="shared" si="650"/>
        <v/>
      </c>
    </row>
    <row r="10111" spans="5:8" x14ac:dyDescent="0.25">
      <c r="E10111" s="18" t="str">
        <f t="shared" si="647"/>
        <v/>
      </c>
      <c r="F10111" s="18" t="str">
        <f t="shared" si="648"/>
        <v/>
      </c>
      <c r="G10111" s="18" t="str">
        <f t="shared" si="649"/>
        <v/>
      </c>
      <c r="H10111" s="18" t="str">
        <f t="shared" si="650"/>
        <v/>
      </c>
    </row>
    <row r="10112" spans="5:8" x14ac:dyDescent="0.25">
      <c r="E10112" s="18" t="str">
        <f t="shared" si="647"/>
        <v/>
      </c>
      <c r="F10112" s="18" t="str">
        <f t="shared" si="648"/>
        <v/>
      </c>
      <c r="G10112" s="18" t="str">
        <f t="shared" si="649"/>
        <v/>
      </c>
      <c r="H10112" s="18" t="str">
        <f t="shared" si="650"/>
        <v/>
      </c>
    </row>
    <row r="10113" spans="5:8" x14ac:dyDescent="0.25">
      <c r="E10113" s="18" t="str">
        <f t="shared" si="647"/>
        <v/>
      </c>
      <c r="F10113" s="18" t="str">
        <f t="shared" si="648"/>
        <v/>
      </c>
      <c r="G10113" s="18" t="str">
        <f t="shared" si="649"/>
        <v/>
      </c>
      <c r="H10113" s="18" t="str">
        <f t="shared" si="650"/>
        <v/>
      </c>
    </row>
    <row r="10114" spans="5:8" x14ac:dyDescent="0.25">
      <c r="E10114" s="18" t="str">
        <f t="shared" si="647"/>
        <v/>
      </c>
      <c r="F10114" s="18" t="str">
        <f t="shared" si="648"/>
        <v/>
      </c>
      <c r="G10114" s="18" t="str">
        <f t="shared" si="649"/>
        <v/>
      </c>
      <c r="H10114" s="18" t="str">
        <f t="shared" si="650"/>
        <v/>
      </c>
    </row>
    <row r="10115" spans="5:8" x14ac:dyDescent="0.25">
      <c r="E10115" s="18" t="str">
        <f t="shared" si="647"/>
        <v/>
      </c>
      <c r="F10115" s="18" t="str">
        <f t="shared" si="648"/>
        <v/>
      </c>
      <c r="G10115" s="18" t="str">
        <f t="shared" si="649"/>
        <v/>
      </c>
      <c r="H10115" s="18" t="str">
        <f t="shared" si="650"/>
        <v/>
      </c>
    </row>
    <row r="10116" spans="5:8" x14ac:dyDescent="0.25">
      <c r="E10116" s="18" t="str">
        <f t="shared" si="647"/>
        <v/>
      </c>
      <c r="F10116" s="18" t="str">
        <f t="shared" si="648"/>
        <v/>
      </c>
      <c r="G10116" s="18" t="str">
        <f t="shared" si="649"/>
        <v/>
      </c>
      <c r="H10116" s="18" t="str">
        <f t="shared" si="650"/>
        <v/>
      </c>
    </row>
    <row r="10117" spans="5:8" x14ac:dyDescent="0.25">
      <c r="E10117" s="18" t="str">
        <f t="shared" si="647"/>
        <v/>
      </c>
      <c r="F10117" s="18" t="str">
        <f t="shared" si="648"/>
        <v/>
      </c>
      <c r="G10117" s="18" t="str">
        <f t="shared" si="649"/>
        <v/>
      </c>
      <c r="H10117" s="18" t="str">
        <f t="shared" si="650"/>
        <v/>
      </c>
    </row>
    <row r="10118" spans="5:8" x14ac:dyDescent="0.25">
      <c r="E10118" s="18" t="str">
        <f t="shared" ref="E10118:E10181" si="651">IF($C10118="","",IFERROR(INDEX(ItemPriceCol,MATCH($C10118,ItemName,0)),""))</f>
        <v/>
      </c>
      <c r="F10118" s="18" t="str">
        <f t="shared" ref="F10118:F10181" si="652">IF(OR($D10118="",$E10118=""),"",$D10118*$E10118)</f>
        <v/>
      </c>
      <c r="G10118" s="18" t="str">
        <f t="shared" ref="G10118:G10181" si="653">IF($C10118="","",IFERROR(INDEX(ItemCostCol,MATCH($C10118,ItemName,0)),""))</f>
        <v/>
      </c>
      <c r="H10118" s="18" t="str">
        <f t="shared" ref="H10118:H10181" si="654">IF(OR($F10118="",$G10118=""),"",$F10118-$D10118*$G10118)</f>
        <v/>
      </c>
    </row>
    <row r="10119" spans="5:8" x14ac:dyDescent="0.25">
      <c r="E10119" s="18" t="str">
        <f t="shared" si="651"/>
        <v/>
      </c>
      <c r="F10119" s="18" t="str">
        <f t="shared" si="652"/>
        <v/>
      </c>
      <c r="G10119" s="18" t="str">
        <f t="shared" si="653"/>
        <v/>
      </c>
      <c r="H10119" s="18" t="str">
        <f t="shared" si="654"/>
        <v/>
      </c>
    </row>
    <row r="10120" spans="5:8" x14ac:dyDescent="0.25">
      <c r="E10120" s="18" t="str">
        <f t="shared" si="651"/>
        <v/>
      </c>
      <c r="F10120" s="18" t="str">
        <f t="shared" si="652"/>
        <v/>
      </c>
      <c r="G10120" s="18" t="str">
        <f t="shared" si="653"/>
        <v/>
      </c>
      <c r="H10120" s="18" t="str">
        <f t="shared" si="654"/>
        <v/>
      </c>
    </row>
    <row r="10121" spans="5:8" x14ac:dyDescent="0.25">
      <c r="E10121" s="18" t="str">
        <f t="shared" si="651"/>
        <v/>
      </c>
      <c r="F10121" s="18" t="str">
        <f t="shared" si="652"/>
        <v/>
      </c>
      <c r="G10121" s="18" t="str">
        <f t="shared" si="653"/>
        <v/>
      </c>
      <c r="H10121" s="18" t="str">
        <f t="shared" si="654"/>
        <v/>
      </c>
    </row>
    <row r="10122" spans="5:8" x14ac:dyDescent="0.25">
      <c r="E10122" s="18" t="str">
        <f t="shared" si="651"/>
        <v/>
      </c>
      <c r="F10122" s="18" t="str">
        <f t="shared" si="652"/>
        <v/>
      </c>
      <c r="G10122" s="18" t="str">
        <f t="shared" si="653"/>
        <v/>
      </c>
      <c r="H10122" s="18" t="str">
        <f t="shared" si="654"/>
        <v/>
      </c>
    </row>
    <row r="10123" spans="5:8" x14ac:dyDescent="0.25">
      <c r="E10123" s="18" t="str">
        <f t="shared" si="651"/>
        <v/>
      </c>
      <c r="F10123" s="18" t="str">
        <f t="shared" si="652"/>
        <v/>
      </c>
      <c r="G10123" s="18" t="str">
        <f t="shared" si="653"/>
        <v/>
      </c>
      <c r="H10123" s="18" t="str">
        <f t="shared" si="654"/>
        <v/>
      </c>
    </row>
    <row r="10124" spans="5:8" x14ac:dyDescent="0.25">
      <c r="E10124" s="18" t="str">
        <f t="shared" si="651"/>
        <v/>
      </c>
      <c r="F10124" s="18" t="str">
        <f t="shared" si="652"/>
        <v/>
      </c>
      <c r="G10124" s="18" t="str">
        <f t="shared" si="653"/>
        <v/>
      </c>
      <c r="H10124" s="18" t="str">
        <f t="shared" si="654"/>
        <v/>
      </c>
    </row>
    <row r="10125" spans="5:8" x14ac:dyDescent="0.25">
      <c r="E10125" s="18" t="str">
        <f t="shared" si="651"/>
        <v/>
      </c>
      <c r="F10125" s="18" t="str">
        <f t="shared" si="652"/>
        <v/>
      </c>
      <c r="G10125" s="18" t="str">
        <f t="shared" si="653"/>
        <v/>
      </c>
      <c r="H10125" s="18" t="str">
        <f t="shared" si="654"/>
        <v/>
      </c>
    </row>
    <row r="10126" spans="5:8" x14ac:dyDescent="0.25">
      <c r="E10126" s="18" t="str">
        <f t="shared" si="651"/>
        <v/>
      </c>
      <c r="F10126" s="18" t="str">
        <f t="shared" si="652"/>
        <v/>
      </c>
      <c r="G10126" s="18" t="str">
        <f t="shared" si="653"/>
        <v/>
      </c>
      <c r="H10126" s="18" t="str">
        <f t="shared" si="654"/>
        <v/>
      </c>
    </row>
    <row r="10127" spans="5:8" x14ac:dyDescent="0.25">
      <c r="E10127" s="18" t="str">
        <f t="shared" si="651"/>
        <v/>
      </c>
      <c r="F10127" s="18" t="str">
        <f t="shared" si="652"/>
        <v/>
      </c>
      <c r="G10127" s="18" t="str">
        <f t="shared" si="653"/>
        <v/>
      </c>
      <c r="H10127" s="18" t="str">
        <f t="shared" si="654"/>
        <v/>
      </c>
    </row>
    <row r="10128" spans="5:8" x14ac:dyDescent="0.25">
      <c r="E10128" s="18" t="str">
        <f t="shared" si="651"/>
        <v/>
      </c>
      <c r="F10128" s="18" t="str">
        <f t="shared" si="652"/>
        <v/>
      </c>
      <c r="G10128" s="18" t="str">
        <f t="shared" si="653"/>
        <v/>
      </c>
      <c r="H10128" s="18" t="str">
        <f t="shared" si="654"/>
        <v/>
      </c>
    </row>
    <row r="10129" spans="5:8" x14ac:dyDescent="0.25">
      <c r="E10129" s="18" t="str">
        <f t="shared" si="651"/>
        <v/>
      </c>
      <c r="F10129" s="18" t="str">
        <f t="shared" si="652"/>
        <v/>
      </c>
      <c r="G10129" s="18" t="str">
        <f t="shared" si="653"/>
        <v/>
      </c>
      <c r="H10129" s="18" t="str">
        <f t="shared" si="654"/>
        <v/>
      </c>
    </row>
    <row r="10130" spans="5:8" x14ac:dyDescent="0.25">
      <c r="E10130" s="18" t="str">
        <f t="shared" si="651"/>
        <v/>
      </c>
      <c r="F10130" s="18" t="str">
        <f t="shared" si="652"/>
        <v/>
      </c>
      <c r="G10130" s="18" t="str">
        <f t="shared" si="653"/>
        <v/>
      </c>
      <c r="H10130" s="18" t="str">
        <f t="shared" si="654"/>
        <v/>
      </c>
    </row>
    <row r="10131" spans="5:8" x14ac:dyDescent="0.25">
      <c r="E10131" s="18" t="str">
        <f t="shared" si="651"/>
        <v/>
      </c>
      <c r="F10131" s="18" t="str">
        <f t="shared" si="652"/>
        <v/>
      </c>
      <c r="G10131" s="18" t="str">
        <f t="shared" si="653"/>
        <v/>
      </c>
      <c r="H10131" s="18" t="str">
        <f t="shared" si="654"/>
        <v/>
      </c>
    </row>
    <row r="10132" spans="5:8" x14ac:dyDescent="0.25">
      <c r="E10132" s="18" t="str">
        <f t="shared" si="651"/>
        <v/>
      </c>
      <c r="F10132" s="18" t="str">
        <f t="shared" si="652"/>
        <v/>
      </c>
      <c r="G10132" s="18" t="str">
        <f t="shared" si="653"/>
        <v/>
      </c>
      <c r="H10132" s="18" t="str">
        <f t="shared" si="654"/>
        <v/>
      </c>
    </row>
    <row r="10133" spans="5:8" x14ac:dyDescent="0.25">
      <c r="E10133" s="18" t="str">
        <f t="shared" si="651"/>
        <v/>
      </c>
      <c r="F10133" s="18" t="str">
        <f t="shared" si="652"/>
        <v/>
      </c>
      <c r="G10133" s="18" t="str">
        <f t="shared" si="653"/>
        <v/>
      </c>
      <c r="H10133" s="18" t="str">
        <f t="shared" si="654"/>
        <v/>
      </c>
    </row>
    <row r="10134" spans="5:8" x14ac:dyDescent="0.25">
      <c r="E10134" s="18" t="str">
        <f t="shared" si="651"/>
        <v/>
      </c>
      <c r="F10134" s="18" t="str">
        <f t="shared" si="652"/>
        <v/>
      </c>
      <c r="G10134" s="18" t="str">
        <f t="shared" si="653"/>
        <v/>
      </c>
      <c r="H10134" s="18" t="str">
        <f t="shared" si="654"/>
        <v/>
      </c>
    </row>
    <row r="10135" spans="5:8" x14ac:dyDescent="0.25">
      <c r="E10135" s="18" t="str">
        <f t="shared" si="651"/>
        <v/>
      </c>
      <c r="F10135" s="18" t="str">
        <f t="shared" si="652"/>
        <v/>
      </c>
      <c r="G10135" s="18" t="str">
        <f t="shared" si="653"/>
        <v/>
      </c>
      <c r="H10135" s="18" t="str">
        <f t="shared" si="654"/>
        <v/>
      </c>
    </row>
    <row r="10136" spans="5:8" x14ac:dyDescent="0.25">
      <c r="E10136" s="18" t="str">
        <f t="shared" si="651"/>
        <v/>
      </c>
      <c r="F10136" s="18" t="str">
        <f t="shared" si="652"/>
        <v/>
      </c>
      <c r="G10136" s="18" t="str">
        <f t="shared" si="653"/>
        <v/>
      </c>
      <c r="H10136" s="18" t="str">
        <f t="shared" si="654"/>
        <v/>
      </c>
    </row>
    <row r="10137" spans="5:8" x14ac:dyDescent="0.25">
      <c r="E10137" s="18" t="str">
        <f t="shared" si="651"/>
        <v/>
      </c>
      <c r="F10137" s="18" t="str">
        <f t="shared" si="652"/>
        <v/>
      </c>
      <c r="G10137" s="18" t="str">
        <f t="shared" si="653"/>
        <v/>
      </c>
      <c r="H10137" s="18" t="str">
        <f t="shared" si="654"/>
        <v/>
      </c>
    </row>
    <row r="10138" spans="5:8" x14ac:dyDescent="0.25">
      <c r="E10138" s="18" t="str">
        <f t="shared" si="651"/>
        <v/>
      </c>
      <c r="F10138" s="18" t="str">
        <f t="shared" si="652"/>
        <v/>
      </c>
      <c r="G10138" s="18" t="str">
        <f t="shared" si="653"/>
        <v/>
      </c>
      <c r="H10138" s="18" t="str">
        <f t="shared" si="654"/>
        <v/>
      </c>
    </row>
    <row r="10139" spans="5:8" x14ac:dyDescent="0.25">
      <c r="E10139" s="18" t="str">
        <f t="shared" si="651"/>
        <v/>
      </c>
      <c r="F10139" s="18" t="str">
        <f t="shared" si="652"/>
        <v/>
      </c>
      <c r="G10139" s="18" t="str">
        <f t="shared" si="653"/>
        <v/>
      </c>
      <c r="H10139" s="18" t="str">
        <f t="shared" si="654"/>
        <v/>
      </c>
    </row>
    <row r="10140" spans="5:8" x14ac:dyDescent="0.25">
      <c r="E10140" s="18" t="str">
        <f t="shared" si="651"/>
        <v/>
      </c>
      <c r="F10140" s="18" t="str">
        <f t="shared" si="652"/>
        <v/>
      </c>
      <c r="G10140" s="18" t="str">
        <f t="shared" si="653"/>
        <v/>
      </c>
      <c r="H10140" s="18" t="str">
        <f t="shared" si="654"/>
        <v/>
      </c>
    </row>
    <row r="10141" spans="5:8" x14ac:dyDescent="0.25">
      <c r="E10141" s="18" t="str">
        <f t="shared" si="651"/>
        <v/>
      </c>
      <c r="F10141" s="18" t="str">
        <f t="shared" si="652"/>
        <v/>
      </c>
      <c r="G10141" s="18" t="str">
        <f t="shared" si="653"/>
        <v/>
      </c>
      <c r="H10141" s="18" t="str">
        <f t="shared" si="654"/>
        <v/>
      </c>
    </row>
    <row r="10142" spans="5:8" x14ac:dyDescent="0.25">
      <c r="E10142" s="18" t="str">
        <f t="shared" si="651"/>
        <v/>
      </c>
      <c r="F10142" s="18" t="str">
        <f t="shared" si="652"/>
        <v/>
      </c>
      <c r="G10142" s="18" t="str">
        <f t="shared" si="653"/>
        <v/>
      </c>
      <c r="H10142" s="18" t="str">
        <f t="shared" si="654"/>
        <v/>
      </c>
    </row>
    <row r="10143" spans="5:8" x14ac:dyDescent="0.25">
      <c r="E10143" s="18" t="str">
        <f t="shared" si="651"/>
        <v/>
      </c>
      <c r="F10143" s="18" t="str">
        <f t="shared" si="652"/>
        <v/>
      </c>
      <c r="G10143" s="18" t="str">
        <f t="shared" si="653"/>
        <v/>
      </c>
      <c r="H10143" s="18" t="str">
        <f t="shared" si="654"/>
        <v/>
      </c>
    </row>
    <row r="10144" spans="5:8" x14ac:dyDescent="0.25">
      <c r="E10144" s="18" t="str">
        <f t="shared" si="651"/>
        <v/>
      </c>
      <c r="F10144" s="18" t="str">
        <f t="shared" si="652"/>
        <v/>
      </c>
      <c r="G10144" s="18" t="str">
        <f t="shared" si="653"/>
        <v/>
      </c>
      <c r="H10144" s="18" t="str">
        <f t="shared" si="654"/>
        <v/>
      </c>
    </row>
    <row r="10145" spans="5:8" x14ac:dyDescent="0.25">
      <c r="E10145" s="18" t="str">
        <f t="shared" si="651"/>
        <v/>
      </c>
      <c r="F10145" s="18" t="str">
        <f t="shared" si="652"/>
        <v/>
      </c>
      <c r="G10145" s="18" t="str">
        <f t="shared" si="653"/>
        <v/>
      </c>
      <c r="H10145" s="18" t="str">
        <f t="shared" si="654"/>
        <v/>
      </c>
    </row>
    <row r="10146" spans="5:8" x14ac:dyDescent="0.25">
      <c r="E10146" s="18" t="str">
        <f t="shared" si="651"/>
        <v/>
      </c>
      <c r="F10146" s="18" t="str">
        <f t="shared" si="652"/>
        <v/>
      </c>
      <c r="G10146" s="18" t="str">
        <f t="shared" si="653"/>
        <v/>
      </c>
      <c r="H10146" s="18" t="str">
        <f t="shared" si="654"/>
        <v/>
      </c>
    </row>
    <row r="10147" spans="5:8" x14ac:dyDescent="0.25">
      <c r="E10147" s="18" t="str">
        <f t="shared" si="651"/>
        <v/>
      </c>
      <c r="F10147" s="18" t="str">
        <f t="shared" si="652"/>
        <v/>
      </c>
      <c r="G10147" s="18" t="str">
        <f t="shared" si="653"/>
        <v/>
      </c>
      <c r="H10147" s="18" t="str">
        <f t="shared" si="654"/>
        <v/>
      </c>
    </row>
    <row r="10148" spans="5:8" x14ac:dyDescent="0.25">
      <c r="E10148" s="18" t="str">
        <f t="shared" si="651"/>
        <v/>
      </c>
      <c r="F10148" s="18" t="str">
        <f t="shared" si="652"/>
        <v/>
      </c>
      <c r="G10148" s="18" t="str">
        <f t="shared" si="653"/>
        <v/>
      </c>
      <c r="H10148" s="18" t="str">
        <f t="shared" si="654"/>
        <v/>
      </c>
    </row>
    <row r="10149" spans="5:8" x14ac:dyDescent="0.25">
      <c r="E10149" s="18" t="str">
        <f t="shared" si="651"/>
        <v/>
      </c>
      <c r="F10149" s="18" t="str">
        <f t="shared" si="652"/>
        <v/>
      </c>
      <c r="G10149" s="18" t="str">
        <f t="shared" si="653"/>
        <v/>
      </c>
      <c r="H10149" s="18" t="str">
        <f t="shared" si="654"/>
        <v/>
      </c>
    </row>
    <row r="10150" spans="5:8" x14ac:dyDescent="0.25">
      <c r="E10150" s="18" t="str">
        <f t="shared" si="651"/>
        <v/>
      </c>
      <c r="F10150" s="18" t="str">
        <f t="shared" si="652"/>
        <v/>
      </c>
      <c r="G10150" s="18" t="str">
        <f t="shared" si="653"/>
        <v/>
      </c>
      <c r="H10150" s="18" t="str">
        <f t="shared" si="654"/>
        <v/>
      </c>
    </row>
    <row r="10151" spans="5:8" x14ac:dyDescent="0.25">
      <c r="E10151" s="18" t="str">
        <f t="shared" si="651"/>
        <v/>
      </c>
      <c r="F10151" s="18" t="str">
        <f t="shared" si="652"/>
        <v/>
      </c>
      <c r="G10151" s="18" t="str">
        <f t="shared" si="653"/>
        <v/>
      </c>
      <c r="H10151" s="18" t="str">
        <f t="shared" si="654"/>
        <v/>
      </c>
    </row>
    <row r="10152" spans="5:8" x14ac:dyDescent="0.25">
      <c r="E10152" s="18" t="str">
        <f t="shared" si="651"/>
        <v/>
      </c>
      <c r="F10152" s="18" t="str">
        <f t="shared" si="652"/>
        <v/>
      </c>
      <c r="G10152" s="18" t="str">
        <f t="shared" si="653"/>
        <v/>
      </c>
      <c r="H10152" s="18" t="str">
        <f t="shared" si="654"/>
        <v/>
      </c>
    </row>
    <row r="10153" spans="5:8" x14ac:dyDescent="0.25">
      <c r="E10153" s="18" t="str">
        <f t="shared" si="651"/>
        <v/>
      </c>
      <c r="F10153" s="18" t="str">
        <f t="shared" si="652"/>
        <v/>
      </c>
      <c r="G10153" s="18" t="str">
        <f t="shared" si="653"/>
        <v/>
      </c>
      <c r="H10153" s="18" t="str">
        <f t="shared" si="654"/>
        <v/>
      </c>
    </row>
    <row r="10154" spans="5:8" x14ac:dyDescent="0.25">
      <c r="E10154" s="18" t="str">
        <f t="shared" si="651"/>
        <v/>
      </c>
      <c r="F10154" s="18" t="str">
        <f t="shared" si="652"/>
        <v/>
      </c>
      <c r="G10154" s="18" t="str">
        <f t="shared" si="653"/>
        <v/>
      </c>
      <c r="H10154" s="18" t="str">
        <f t="shared" si="654"/>
        <v/>
      </c>
    </row>
    <row r="10155" spans="5:8" x14ac:dyDescent="0.25">
      <c r="E10155" s="18" t="str">
        <f t="shared" si="651"/>
        <v/>
      </c>
      <c r="F10155" s="18" t="str">
        <f t="shared" si="652"/>
        <v/>
      </c>
      <c r="G10155" s="18" t="str">
        <f t="shared" si="653"/>
        <v/>
      </c>
      <c r="H10155" s="18" t="str">
        <f t="shared" si="654"/>
        <v/>
      </c>
    </row>
    <row r="10156" spans="5:8" x14ac:dyDescent="0.25">
      <c r="E10156" s="18" t="str">
        <f t="shared" si="651"/>
        <v/>
      </c>
      <c r="F10156" s="18" t="str">
        <f t="shared" si="652"/>
        <v/>
      </c>
      <c r="G10156" s="18" t="str">
        <f t="shared" si="653"/>
        <v/>
      </c>
      <c r="H10156" s="18" t="str">
        <f t="shared" si="654"/>
        <v/>
      </c>
    </row>
    <row r="10157" spans="5:8" x14ac:dyDescent="0.25">
      <c r="E10157" s="18" t="str">
        <f t="shared" si="651"/>
        <v/>
      </c>
      <c r="F10157" s="18" t="str">
        <f t="shared" si="652"/>
        <v/>
      </c>
      <c r="G10157" s="18" t="str">
        <f t="shared" si="653"/>
        <v/>
      </c>
      <c r="H10157" s="18" t="str">
        <f t="shared" si="654"/>
        <v/>
      </c>
    </row>
    <row r="10158" spans="5:8" x14ac:dyDescent="0.25">
      <c r="E10158" s="18" t="str">
        <f t="shared" si="651"/>
        <v/>
      </c>
      <c r="F10158" s="18" t="str">
        <f t="shared" si="652"/>
        <v/>
      </c>
      <c r="G10158" s="18" t="str">
        <f t="shared" si="653"/>
        <v/>
      </c>
      <c r="H10158" s="18" t="str">
        <f t="shared" si="654"/>
        <v/>
      </c>
    </row>
    <row r="10159" spans="5:8" x14ac:dyDescent="0.25">
      <c r="E10159" s="18" t="str">
        <f t="shared" si="651"/>
        <v/>
      </c>
      <c r="F10159" s="18" t="str">
        <f t="shared" si="652"/>
        <v/>
      </c>
      <c r="G10159" s="18" t="str">
        <f t="shared" si="653"/>
        <v/>
      </c>
      <c r="H10159" s="18" t="str">
        <f t="shared" si="654"/>
        <v/>
      </c>
    </row>
    <row r="10160" spans="5:8" x14ac:dyDescent="0.25">
      <c r="E10160" s="18" t="str">
        <f t="shared" si="651"/>
        <v/>
      </c>
      <c r="F10160" s="18" t="str">
        <f t="shared" si="652"/>
        <v/>
      </c>
      <c r="G10160" s="18" t="str">
        <f t="shared" si="653"/>
        <v/>
      </c>
      <c r="H10160" s="18" t="str">
        <f t="shared" si="654"/>
        <v/>
      </c>
    </row>
    <row r="10161" spans="5:8" x14ac:dyDescent="0.25">
      <c r="E10161" s="18" t="str">
        <f t="shared" si="651"/>
        <v/>
      </c>
      <c r="F10161" s="18" t="str">
        <f t="shared" si="652"/>
        <v/>
      </c>
      <c r="G10161" s="18" t="str">
        <f t="shared" si="653"/>
        <v/>
      </c>
      <c r="H10161" s="18" t="str">
        <f t="shared" si="654"/>
        <v/>
      </c>
    </row>
    <row r="10162" spans="5:8" x14ac:dyDescent="0.25">
      <c r="E10162" s="18" t="str">
        <f t="shared" si="651"/>
        <v/>
      </c>
      <c r="F10162" s="18" t="str">
        <f t="shared" si="652"/>
        <v/>
      </c>
      <c r="G10162" s="18" t="str">
        <f t="shared" si="653"/>
        <v/>
      </c>
      <c r="H10162" s="18" t="str">
        <f t="shared" si="654"/>
        <v/>
      </c>
    </row>
    <row r="10163" spans="5:8" x14ac:dyDescent="0.25">
      <c r="E10163" s="18" t="str">
        <f t="shared" si="651"/>
        <v/>
      </c>
      <c r="F10163" s="18" t="str">
        <f t="shared" si="652"/>
        <v/>
      </c>
      <c r="G10163" s="18" t="str">
        <f t="shared" si="653"/>
        <v/>
      </c>
      <c r="H10163" s="18" t="str">
        <f t="shared" si="654"/>
        <v/>
      </c>
    </row>
    <row r="10164" spans="5:8" x14ac:dyDescent="0.25">
      <c r="E10164" s="18" t="str">
        <f t="shared" si="651"/>
        <v/>
      </c>
      <c r="F10164" s="18" t="str">
        <f t="shared" si="652"/>
        <v/>
      </c>
      <c r="G10164" s="18" t="str">
        <f t="shared" si="653"/>
        <v/>
      </c>
      <c r="H10164" s="18" t="str">
        <f t="shared" si="654"/>
        <v/>
      </c>
    </row>
    <row r="10165" spans="5:8" x14ac:dyDescent="0.25">
      <c r="E10165" s="18" t="str">
        <f t="shared" si="651"/>
        <v/>
      </c>
      <c r="F10165" s="18" t="str">
        <f t="shared" si="652"/>
        <v/>
      </c>
      <c r="G10165" s="18" t="str">
        <f t="shared" si="653"/>
        <v/>
      </c>
      <c r="H10165" s="18" t="str">
        <f t="shared" si="654"/>
        <v/>
      </c>
    </row>
    <row r="10166" spans="5:8" x14ac:dyDescent="0.25">
      <c r="E10166" s="18" t="str">
        <f t="shared" si="651"/>
        <v/>
      </c>
      <c r="F10166" s="18" t="str">
        <f t="shared" si="652"/>
        <v/>
      </c>
      <c r="G10166" s="18" t="str">
        <f t="shared" si="653"/>
        <v/>
      </c>
      <c r="H10166" s="18" t="str">
        <f t="shared" si="654"/>
        <v/>
      </c>
    </row>
    <row r="10167" spans="5:8" x14ac:dyDescent="0.25">
      <c r="E10167" s="18" t="str">
        <f t="shared" si="651"/>
        <v/>
      </c>
      <c r="F10167" s="18" t="str">
        <f t="shared" si="652"/>
        <v/>
      </c>
      <c r="G10167" s="18" t="str">
        <f t="shared" si="653"/>
        <v/>
      </c>
      <c r="H10167" s="18" t="str">
        <f t="shared" si="654"/>
        <v/>
      </c>
    </row>
    <row r="10168" spans="5:8" x14ac:dyDescent="0.25">
      <c r="E10168" s="18" t="str">
        <f t="shared" si="651"/>
        <v/>
      </c>
      <c r="F10168" s="18" t="str">
        <f t="shared" si="652"/>
        <v/>
      </c>
      <c r="G10168" s="18" t="str">
        <f t="shared" si="653"/>
        <v/>
      </c>
      <c r="H10168" s="18" t="str">
        <f t="shared" si="654"/>
        <v/>
      </c>
    </row>
    <row r="10169" spans="5:8" x14ac:dyDescent="0.25">
      <c r="E10169" s="18" t="str">
        <f t="shared" si="651"/>
        <v/>
      </c>
      <c r="F10169" s="18" t="str">
        <f t="shared" si="652"/>
        <v/>
      </c>
      <c r="G10169" s="18" t="str">
        <f t="shared" si="653"/>
        <v/>
      </c>
      <c r="H10169" s="18" t="str">
        <f t="shared" si="654"/>
        <v/>
      </c>
    </row>
    <row r="10170" spans="5:8" x14ac:dyDescent="0.25">
      <c r="E10170" s="18" t="str">
        <f t="shared" si="651"/>
        <v/>
      </c>
      <c r="F10170" s="18" t="str">
        <f t="shared" si="652"/>
        <v/>
      </c>
      <c r="G10170" s="18" t="str">
        <f t="shared" si="653"/>
        <v/>
      </c>
      <c r="H10170" s="18" t="str">
        <f t="shared" si="654"/>
        <v/>
      </c>
    </row>
    <row r="10171" spans="5:8" x14ac:dyDescent="0.25">
      <c r="E10171" s="18" t="str">
        <f t="shared" si="651"/>
        <v/>
      </c>
      <c r="F10171" s="18" t="str">
        <f t="shared" si="652"/>
        <v/>
      </c>
      <c r="G10171" s="18" t="str">
        <f t="shared" si="653"/>
        <v/>
      </c>
      <c r="H10171" s="18" t="str">
        <f t="shared" si="654"/>
        <v/>
      </c>
    </row>
    <row r="10172" spans="5:8" x14ac:dyDescent="0.25">
      <c r="E10172" s="18" t="str">
        <f t="shared" si="651"/>
        <v/>
      </c>
      <c r="F10172" s="18" t="str">
        <f t="shared" si="652"/>
        <v/>
      </c>
      <c r="G10172" s="18" t="str">
        <f t="shared" si="653"/>
        <v/>
      </c>
      <c r="H10172" s="18" t="str">
        <f t="shared" si="654"/>
        <v/>
      </c>
    </row>
    <row r="10173" spans="5:8" x14ac:dyDescent="0.25">
      <c r="E10173" s="18" t="str">
        <f t="shared" si="651"/>
        <v/>
      </c>
      <c r="F10173" s="18" t="str">
        <f t="shared" si="652"/>
        <v/>
      </c>
      <c r="G10173" s="18" t="str">
        <f t="shared" si="653"/>
        <v/>
      </c>
      <c r="H10173" s="18" t="str">
        <f t="shared" si="654"/>
        <v/>
      </c>
    </row>
    <row r="10174" spans="5:8" x14ac:dyDescent="0.25">
      <c r="E10174" s="18" t="str">
        <f t="shared" si="651"/>
        <v/>
      </c>
      <c r="F10174" s="18" t="str">
        <f t="shared" si="652"/>
        <v/>
      </c>
      <c r="G10174" s="18" t="str">
        <f t="shared" si="653"/>
        <v/>
      </c>
      <c r="H10174" s="18" t="str">
        <f t="shared" si="654"/>
        <v/>
      </c>
    </row>
    <row r="10175" spans="5:8" x14ac:dyDescent="0.25">
      <c r="E10175" s="18" t="str">
        <f t="shared" si="651"/>
        <v/>
      </c>
      <c r="F10175" s="18" t="str">
        <f t="shared" si="652"/>
        <v/>
      </c>
      <c r="G10175" s="18" t="str">
        <f t="shared" si="653"/>
        <v/>
      </c>
      <c r="H10175" s="18" t="str">
        <f t="shared" si="654"/>
        <v/>
      </c>
    </row>
    <row r="10176" spans="5:8" x14ac:dyDescent="0.25">
      <c r="E10176" s="18" t="str">
        <f t="shared" si="651"/>
        <v/>
      </c>
      <c r="F10176" s="18" t="str">
        <f t="shared" si="652"/>
        <v/>
      </c>
      <c r="G10176" s="18" t="str">
        <f t="shared" si="653"/>
        <v/>
      </c>
      <c r="H10176" s="18" t="str">
        <f t="shared" si="654"/>
        <v/>
      </c>
    </row>
    <row r="10177" spans="5:8" x14ac:dyDescent="0.25">
      <c r="E10177" s="18" t="str">
        <f t="shared" si="651"/>
        <v/>
      </c>
      <c r="F10177" s="18" t="str">
        <f t="shared" si="652"/>
        <v/>
      </c>
      <c r="G10177" s="18" t="str">
        <f t="shared" si="653"/>
        <v/>
      </c>
      <c r="H10177" s="18" t="str">
        <f t="shared" si="654"/>
        <v/>
      </c>
    </row>
    <row r="10178" spans="5:8" x14ac:dyDescent="0.25">
      <c r="E10178" s="18" t="str">
        <f t="shared" si="651"/>
        <v/>
      </c>
      <c r="F10178" s="18" t="str">
        <f t="shared" si="652"/>
        <v/>
      </c>
      <c r="G10178" s="18" t="str">
        <f t="shared" si="653"/>
        <v/>
      </c>
      <c r="H10178" s="18" t="str">
        <f t="shared" si="654"/>
        <v/>
      </c>
    </row>
    <row r="10179" spans="5:8" x14ac:dyDescent="0.25">
      <c r="E10179" s="18" t="str">
        <f t="shared" si="651"/>
        <v/>
      </c>
      <c r="F10179" s="18" t="str">
        <f t="shared" si="652"/>
        <v/>
      </c>
      <c r="G10179" s="18" t="str">
        <f t="shared" si="653"/>
        <v/>
      </c>
      <c r="H10179" s="18" t="str">
        <f t="shared" si="654"/>
        <v/>
      </c>
    </row>
    <row r="10180" spans="5:8" x14ac:dyDescent="0.25">
      <c r="E10180" s="18" t="str">
        <f t="shared" si="651"/>
        <v/>
      </c>
      <c r="F10180" s="18" t="str">
        <f t="shared" si="652"/>
        <v/>
      </c>
      <c r="G10180" s="18" t="str">
        <f t="shared" si="653"/>
        <v/>
      </c>
      <c r="H10180" s="18" t="str">
        <f t="shared" si="654"/>
        <v/>
      </c>
    </row>
    <row r="10181" spans="5:8" x14ac:dyDescent="0.25">
      <c r="E10181" s="18" t="str">
        <f t="shared" si="651"/>
        <v/>
      </c>
      <c r="F10181" s="18" t="str">
        <f t="shared" si="652"/>
        <v/>
      </c>
      <c r="G10181" s="18" t="str">
        <f t="shared" si="653"/>
        <v/>
      </c>
      <c r="H10181" s="18" t="str">
        <f t="shared" si="654"/>
        <v/>
      </c>
    </row>
    <row r="10182" spans="5:8" x14ac:dyDescent="0.25">
      <c r="E10182" s="18" t="str">
        <f t="shared" ref="E10182:E10245" si="655">IF($C10182="","",IFERROR(INDEX(ItemPriceCol,MATCH($C10182,ItemName,0)),""))</f>
        <v/>
      </c>
      <c r="F10182" s="18" t="str">
        <f t="shared" ref="F10182:F10245" si="656">IF(OR($D10182="",$E10182=""),"",$D10182*$E10182)</f>
        <v/>
      </c>
      <c r="G10182" s="18" t="str">
        <f t="shared" ref="G10182:G10245" si="657">IF($C10182="","",IFERROR(INDEX(ItemCostCol,MATCH($C10182,ItemName,0)),""))</f>
        <v/>
      </c>
      <c r="H10182" s="18" t="str">
        <f t="shared" ref="H10182:H10245" si="658">IF(OR($F10182="",$G10182=""),"",$F10182-$D10182*$G10182)</f>
        <v/>
      </c>
    </row>
    <row r="10183" spans="5:8" x14ac:dyDescent="0.25">
      <c r="E10183" s="18" t="str">
        <f t="shared" si="655"/>
        <v/>
      </c>
      <c r="F10183" s="18" t="str">
        <f t="shared" si="656"/>
        <v/>
      </c>
      <c r="G10183" s="18" t="str">
        <f t="shared" si="657"/>
        <v/>
      </c>
      <c r="H10183" s="18" t="str">
        <f t="shared" si="658"/>
        <v/>
      </c>
    </row>
    <row r="10184" spans="5:8" x14ac:dyDescent="0.25">
      <c r="E10184" s="18" t="str">
        <f t="shared" si="655"/>
        <v/>
      </c>
      <c r="F10184" s="18" t="str">
        <f t="shared" si="656"/>
        <v/>
      </c>
      <c r="G10184" s="18" t="str">
        <f t="shared" si="657"/>
        <v/>
      </c>
      <c r="H10184" s="18" t="str">
        <f t="shared" si="658"/>
        <v/>
      </c>
    </row>
    <row r="10185" spans="5:8" x14ac:dyDescent="0.25">
      <c r="E10185" s="18" t="str">
        <f t="shared" si="655"/>
        <v/>
      </c>
      <c r="F10185" s="18" t="str">
        <f t="shared" si="656"/>
        <v/>
      </c>
      <c r="G10185" s="18" t="str">
        <f t="shared" si="657"/>
        <v/>
      </c>
      <c r="H10185" s="18" t="str">
        <f t="shared" si="658"/>
        <v/>
      </c>
    </row>
    <row r="10186" spans="5:8" x14ac:dyDescent="0.25">
      <c r="E10186" s="18" t="str">
        <f t="shared" si="655"/>
        <v/>
      </c>
      <c r="F10186" s="18" t="str">
        <f t="shared" si="656"/>
        <v/>
      </c>
      <c r="G10186" s="18" t="str">
        <f t="shared" si="657"/>
        <v/>
      </c>
      <c r="H10186" s="18" t="str">
        <f t="shared" si="658"/>
        <v/>
      </c>
    </row>
    <row r="10187" spans="5:8" x14ac:dyDescent="0.25">
      <c r="E10187" s="18" t="str">
        <f t="shared" si="655"/>
        <v/>
      </c>
      <c r="F10187" s="18" t="str">
        <f t="shared" si="656"/>
        <v/>
      </c>
      <c r="G10187" s="18" t="str">
        <f t="shared" si="657"/>
        <v/>
      </c>
      <c r="H10187" s="18" t="str">
        <f t="shared" si="658"/>
        <v/>
      </c>
    </row>
    <row r="10188" spans="5:8" x14ac:dyDescent="0.25">
      <c r="E10188" s="18" t="str">
        <f t="shared" si="655"/>
        <v/>
      </c>
      <c r="F10188" s="18" t="str">
        <f t="shared" si="656"/>
        <v/>
      </c>
      <c r="G10188" s="18" t="str">
        <f t="shared" si="657"/>
        <v/>
      </c>
      <c r="H10188" s="18" t="str">
        <f t="shared" si="658"/>
        <v/>
      </c>
    </row>
    <row r="10189" spans="5:8" x14ac:dyDescent="0.25">
      <c r="E10189" s="18" t="str">
        <f t="shared" si="655"/>
        <v/>
      </c>
      <c r="F10189" s="18" t="str">
        <f t="shared" si="656"/>
        <v/>
      </c>
      <c r="G10189" s="18" t="str">
        <f t="shared" si="657"/>
        <v/>
      </c>
      <c r="H10189" s="18" t="str">
        <f t="shared" si="658"/>
        <v/>
      </c>
    </row>
    <row r="10190" spans="5:8" x14ac:dyDescent="0.25">
      <c r="E10190" s="18" t="str">
        <f t="shared" si="655"/>
        <v/>
      </c>
      <c r="F10190" s="18" t="str">
        <f t="shared" si="656"/>
        <v/>
      </c>
      <c r="G10190" s="18" t="str">
        <f t="shared" si="657"/>
        <v/>
      </c>
      <c r="H10190" s="18" t="str">
        <f t="shared" si="658"/>
        <v/>
      </c>
    </row>
    <row r="10191" spans="5:8" x14ac:dyDescent="0.25">
      <c r="E10191" s="18" t="str">
        <f t="shared" si="655"/>
        <v/>
      </c>
      <c r="F10191" s="18" t="str">
        <f t="shared" si="656"/>
        <v/>
      </c>
      <c r="G10191" s="18" t="str">
        <f t="shared" si="657"/>
        <v/>
      </c>
      <c r="H10191" s="18" t="str">
        <f t="shared" si="658"/>
        <v/>
      </c>
    </row>
    <row r="10192" spans="5:8" x14ac:dyDescent="0.25">
      <c r="E10192" s="18" t="str">
        <f t="shared" si="655"/>
        <v/>
      </c>
      <c r="F10192" s="18" t="str">
        <f t="shared" si="656"/>
        <v/>
      </c>
      <c r="G10192" s="18" t="str">
        <f t="shared" si="657"/>
        <v/>
      </c>
      <c r="H10192" s="18" t="str">
        <f t="shared" si="658"/>
        <v/>
      </c>
    </row>
    <row r="10193" spans="5:8" x14ac:dyDescent="0.25">
      <c r="E10193" s="18" t="str">
        <f t="shared" si="655"/>
        <v/>
      </c>
      <c r="F10193" s="18" t="str">
        <f t="shared" si="656"/>
        <v/>
      </c>
      <c r="G10193" s="18" t="str">
        <f t="shared" si="657"/>
        <v/>
      </c>
      <c r="H10193" s="18" t="str">
        <f t="shared" si="658"/>
        <v/>
      </c>
    </row>
    <row r="10194" spans="5:8" x14ac:dyDescent="0.25">
      <c r="E10194" s="18" t="str">
        <f t="shared" si="655"/>
        <v/>
      </c>
      <c r="F10194" s="18" t="str">
        <f t="shared" si="656"/>
        <v/>
      </c>
      <c r="G10194" s="18" t="str">
        <f t="shared" si="657"/>
        <v/>
      </c>
      <c r="H10194" s="18" t="str">
        <f t="shared" si="658"/>
        <v/>
      </c>
    </row>
    <row r="10195" spans="5:8" x14ac:dyDescent="0.25">
      <c r="E10195" s="18" t="str">
        <f t="shared" si="655"/>
        <v/>
      </c>
      <c r="F10195" s="18" t="str">
        <f t="shared" si="656"/>
        <v/>
      </c>
      <c r="G10195" s="18" t="str">
        <f t="shared" si="657"/>
        <v/>
      </c>
      <c r="H10195" s="18" t="str">
        <f t="shared" si="658"/>
        <v/>
      </c>
    </row>
    <row r="10196" spans="5:8" x14ac:dyDescent="0.25">
      <c r="E10196" s="18" t="str">
        <f t="shared" si="655"/>
        <v/>
      </c>
      <c r="F10196" s="18" t="str">
        <f t="shared" si="656"/>
        <v/>
      </c>
      <c r="G10196" s="18" t="str">
        <f t="shared" si="657"/>
        <v/>
      </c>
      <c r="H10196" s="18" t="str">
        <f t="shared" si="658"/>
        <v/>
      </c>
    </row>
    <row r="10197" spans="5:8" x14ac:dyDescent="0.25">
      <c r="E10197" s="18" t="str">
        <f t="shared" si="655"/>
        <v/>
      </c>
      <c r="F10197" s="18" t="str">
        <f t="shared" si="656"/>
        <v/>
      </c>
      <c r="G10197" s="18" t="str">
        <f t="shared" si="657"/>
        <v/>
      </c>
      <c r="H10197" s="18" t="str">
        <f t="shared" si="658"/>
        <v/>
      </c>
    </row>
    <row r="10198" spans="5:8" x14ac:dyDescent="0.25">
      <c r="E10198" s="18" t="str">
        <f t="shared" si="655"/>
        <v/>
      </c>
      <c r="F10198" s="18" t="str">
        <f t="shared" si="656"/>
        <v/>
      </c>
      <c r="G10198" s="18" t="str">
        <f t="shared" si="657"/>
        <v/>
      </c>
      <c r="H10198" s="18" t="str">
        <f t="shared" si="658"/>
        <v/>
      </c>
    </row>
    <row r="10199" spans="5:8" x14ac:dyDescent="0.25">
      <c r="E10199" s="18" t="str">
        <f t="shared" si="655"/>
        <v/>
      </c>
      <c r="F10199" s="18" t="str">
        <f t="shared" si="656"/>
        <v/>
      </c>
      <c r="G10199" s="18" t="str">
        <f t="shared" si="657"/>
        <v/>
      </c>
      <c r="H10199" s="18" t="str">
        <f t="shared" si="658"/>
        <v/>
      </c>
    </row>
    <row r="10200" spans="5:8" x14ac:dyDescent="0.25">
      <c r="E10200" s="18" t="str">
        <f t="shared" si="655"/>
        <v/>
      </c>
      <c r="F10200" s="18" t="str">
        <f t="shared" si="656"/>
        <v/>
      </c>
      <c r="G10200" s="18" t="str">
        <f t="shared" si="657"/>
        <v/>
      </c>
      <c r="H10200" s="18" t="str">
        <f t="shared" si="658"/>
        <v/>
      </c>
    </row>
    <row r="10201" spans="5:8" x14ac:dyDescent="0.25">
      <c r="E10201" s="18" t="str">
        <f t="shared" si="655"/>
        <v/>
      </c>
      <c r="F10201" s="18" t="str">
        <f t="shared" si="656"/>
        <v/>
      </c>
      <c r="G10201" s="18" t="str">
        <f t="shared" si="657"/>
        <v/>
      </c>
      <c r="H10201" s="18" t="str">
        <f t="shared" si="658"/>
        <v/>
      </c>
    </row>
    <row r="10202" spans="5:8" x14ac:dyDescent="0.25">
      <c r="E10202" s="18" t="str">
        <f t="shared" si="655"/>
        <v/>
      </c>
      <c r="F10202" s="18" t="str">
        <f t="shared" si="656"/>
        <v/>
      </c>
      <c r="G10202" s="18" t="str">
        <f t="shared" si="657"/>
        <v/>
      </c>
      <c r="H10202" s="18" t="str">
        <f t="shared" si="658"/>
        <v/>
      </c>
    </row>
    <row r="10203" spans="5:8" x14ac:dyDescent="0.25">
      <c r="E10203" s="18" t="str">
        <f t="shared" si="655"/>
        <v/>
      </c>
      <c r="F10203" s="18" t="str">
        <f t="shared" si="656"/>
        <v/>
      </c>
      <c r="G10203" s="18" t="str">
        <f t="shared" si="657"/>
        <v/>
      </c>
      <c r="H10203" s="18" t="str">
        <f t="shared" si="658"/>
        <v/>
      </c>
    </row>
    <row r="10204" spans="5:8" x14ac:dyDescent="0.25">
      <c r="E10204" s="18" t="str">
        <f t="shared" si="655"/>
        <v/>
      </c>
      <c r="F10204" s="18" t="str">
        <f t="shared" si="656"/>
        <v/>
      </c>
      <c r="G10204" s="18" t="str">
        <f t="shared" si="657"/>
        <v/>
      </c>
      <c r="H10204" s="18" t="str">
        <f t="shared" si="658"/>
        <v/>
      </c>
    </row>
    <row r="10205" spans="5:8" x14ac:dyDescent="0.25">
      <c r="E10205" s="18" t="str">
        <f t="shared" si="655"/>
        <v/>
      </c>
      <c r="F10205" s="18" t="str">
        <f t="shared" si="656"/>
        <v/>
      </c>
      <c r="G10205" s="18" t="str">
        <f t="shared" si="657"/>
        <v/>
      </c>
      <c r="H10205" s="18" t="str">
        <f t="shared" si="658"/>
        <v/>
      </c>
    </row>
    <row r="10206" spans="5:8" x14ac:dyDescent="0.25">
      <c r="E10206" s="18" t="str">
        <f t="shared" si="655"/>
        <v/>
      </c>
      <c r="F10206" s="18" t="str">
        <f t="shared" si="656"/>
        <v/>
      </c>
      <c r="G10206" s="18" t="str">
        <f t="shared" si="657"/>
        <v/>
      </c>
      <c r="H10206" s="18" t="str">
        <f t="shared" si="658"/>
        <v/>
      </c>
    </row>
    <row r="10207" spans="5:8" x14ac:dyDescent="0.25">
      <c r="E10207" s="18" t="str">
        <f t="shared" si="655"/>
        <v/>
      </c>
      <c r="F10207" s="18" t="str">
        <f t="shared" si="656"/>
        <v/>
      </c>
      <c r="G10207" s="18" t="str">
        <f t="shared" si="657"/>
        <v/>
      </c>
      <c r="H10207" s="18" t="str">
        <f t="shared" si="658"/>
        <v/>
      </c>
    </row>
    <row r="10208" spans="5:8" x14ac:dyDescent="0.25">
      <c r="E10208" s="18" t="str">
        <f t="shared" si="655"/>
        <v/>
      </c>
      <c r="F10208" s="18" t="str">
        <f t="shared" si="656"/>
        <v/>
      </c>
      <c r="G10208" s="18" t="str">
        <f t="shared" si="657"/>
        <v/>
      </c>
      <c r="H10208" s="18" t="str">
        <f t="shared" si="658"/>
        <v/>
      </c>
    </row>
    <row r="10209" spans="5:8" x14ac:dyDescent="0.25">
      <c r="E10209" s="18" t="str">
        <f t="shared" si="655"/>
        <v/>
      </c>
      <c r="F10209" s="18" t="str">
        <f t="shared" si="656"/>
        <v/>
      </c>
      <c r="G10209" s="18" t="str">
        <f t="shared" si="657"/>
        <v/>
      </c>
      <c r="H10209" s="18" t="str">
        <f t="shared" si="658"/>
        <v/>
      </c>
    </row>
    <row r="10210" spans="5:8" x14ac:dyDescent="0.25">
      <c r="E10210" s="18" t="str">
        <f t="shared" si="655"/>
        <v/>
      </c>
      <c r="F10210" s="18" t="str">
        <f t="shared" si="656"/>
        <v/>
      </c>
      <c r="G10210" s="18" t="str">
        <f t="shared" si="657"/>
        <v/>
      </c>
      <c r="H10210" s="18" t="str">
        <f t="shared" si="658"/>
        <v/>
      </c>
    </row>
    <row r="10211" spans="5:8" x14ac:dyDescent="0.25">
      <c r="E10211" s="18" t="str">
        <f t="shared" si="655"/>
        <v/>
      </c>
      <c r="F10211" s="18" t="str">
        <f t="shared" si="656"/>
        <v/>
      </c>
      <c r="G10211" s="18" t="str">
        <f t="shared" si="657"/>
        <v/>
      </c>
      <c r="H10211" s="18" t="str">
        <f t="shared" si="658"/>
        <v/>
      </c>
    </row>
    <row r="10212" spans="5:8" x14ac:dyDescent="0.25">
      <c r="E10212" s="18" t="str">
        <f t="shared" si="655"/>
        <v/>
      </c>
      <c r="F10212" s="18" t="str">
        <f t="shared" si="656"/>
        <v/>
      </c>
      <c r="G10212" s="18" t="str">
        <f t="shared" si="657"/>
        <v/>
      </c>
      <c r="H10212" s="18" t="str">
        <f t="shared" si="658"/>
        <v/>
      </c>
    </row>
    <row r="10213" spans="5:8" x14ac:dyDescent="0.25">
      <c r="E10213" s="18" t="str">
        <f t="shared" si="655"/>
        <v/>
      </c>
      <c r="F10213" s="18" t="str">
        <f t="shared" si="656"/>
        <v/>
      </c>
      <c r="G10213" s="18" t="str">
        <f t="shared" si="657"/>
        <v/>
      </c>
      <c r="H10213" s="18" t="str">
        <f t="shared" si="658"/>
        <v/>
      </c>
    </row>
    <row r="10214" spans="5:8" x14ac:dyDescent="0.25">
      <c r="E10214" s="18" t="str">
        <f t="shared" si="655"/>
        <v/>
      </c>
      <c r="F10214" s="18" t="str">
        <f t="shared" si="656"/>
        <v/>
      </c>
      <c r="G10214" s="18" t="str">
        <f t="shared" si="657"/>
        <v/>
      </c>
      <c r="H10214" s="18" t="str">
        <f t="shared" si="658"/>
        <v/>
      </c>
    </row>
    <row r="10215" spans="5:8" x14ac:dyDescent="0.25">
      <c r="E10215" s="18" t="str">
        <f t="shared" si="655"/>
        <v/>
      </c>
      <c r="F10215" s="18" t="str">
        <f t="shared" si="656"/>
        <v/>
      </c>
      <c r="G10215" s="18" t="str">
        <f t="shared" si="657"/>
        <v/>
      </c>
      <c r="H10215" s="18" t="str">
        <f t="shared" si="658"/>
        <v/>
      </c>
    </row>
    <row r="10216" spans="5:8" x14ac:dyDescent="0.25">
      <c r="E10216" s="18" t="str">
        <f t="shared" si="655"/>
        <v/>
      </c>
      <c r="F10216" s="18" t="str">
        <f t="shared" si="656"/>
        <v/>
      </c>
      <c r="G10216" s="18" t="str">
        <f t="shared" si="657"/>
        <v/>
      </c>
      <c r="H10216" s="18" t="str">
        <f t="shared" si="658"/>
        <v/>
      </c>
    </row>
    <row r="10217" spans="5:8" x14ac:dyDescent="0.25">
      <c r="E10217" s="18" t="str">
        <f t="shared" si="655"/>
        <v/>
      </c>
      <c r="F10217" s="18" t="str">
        <f t="shared" si="656"/>
        <v/>
      </c>
      <c r="G10217" s="18" t="str">
        <f t="shared" si="657"/>
        <v/>
      </c>
      <c r="H10217" s="18" t="str">
        <f t="shared" si="658"/>
        <v/>
      </c>
    </row>
    <row r="10218" spans="5:8" x14ac:dyDescent="0.25">
      <c r="E10218" s="18" t="str">
        <f t="shared" si="655"/>
        <v/>
      </c>
      <c r="F10218" s="18" t="str">
        <f t="shared" si="656"/>
        <v/>
      </c>
      <c r="G10218" s="18" t="str">
        <f t="shared" si="657"/>
        <v/>
      </c>
      <c r="H10218" s="18" t="str">
        <f t="shared" si="658"/>
        <v/>
      </c>
    </row>
    <row r="10219" spans="5:8" x14ac:dyDescent="0.25">
      <c r="E10219" s="18" t="str">
        <f t="shared" si="655"/>
        <v/>
      </c>
      <c r="F10219" s="18" t="str">
        <f t="shared" si="656"/>
        <v/>
      </c>
      <c r="G10219" s="18" t="str">
        <f t="shared" si="657"/>
        <v/>
      </c>
      <c r="H10219" s="18" t="str">
        <f t="shared" si="658"/>
        <v/>
      </c>
    </row>
    <row r="10220" spans="5:8" x14ac:dyDescent="0.25">
      <c r="E10220" s="18" t="str">
        <f t="shared" si="655"/>
        <v/>
      </c>
      <c r="F10220" s="18" t="str">
        <f t="shared" si="656"/>
        <v/>
      </c>
      <c r="G10220" s="18" t="str">
        <f t="shared" si="657"/>
        <v/>
      </c>
      <c r="H10220" s="18" t="str">
        <f t="shared" si="658"/>
        <v/>
      </c>
    </row>
    <row r="10221" spans="5:8" x14ac:dyDescent="0.25">
      <c r="E10221" s="18" t="str">
        <f t="shared" si="655"/>
        <v/>
      </c>
      <c r="F10221" s="18" t="str">
        <f t="shared" si="656"/>
        <v/>
      </c>
      <c r="G10221" s="18" t="str">
        <f t="shared" si="657"/>
        <v/>
      </c>
      <c r="H10221" s="18" t="str">
        <f t="shared" si="658"/>
        <v/>
      </c>
    </row>
    <row r="10222" spans="5:8" x14ac:dyDescent="0.25">
      <c r="E10222" s="18" t="str">
        <f t="shared" si="655"/>
        <v/>
      </c>
      <c r="F10222" s="18" t="str">
        <f t="shared" si="656"/>
        <v/>
      </c>
      <c r="G10222" s="18" t="str">
        <f t="shared" si="657"/>
        <v/>
      </c>
      <c r="H10222" s="18" t="str">
        <f t="shared" si="658"/>
        <v/>
      </c>
    </row>
    <row r="10223" spans="5:8" x14ac:dyDescent="0.25">
      <c r="E10223" s="18" t="str">
        <f t="shared" si="655"/>
        <v/>
      </c>
      <c r="F10223" s="18" t="str">
        <f t="shared" si="656"/>
        <v/>
      </c>
      <c r="G10223" s="18" t="str">
        <f t="shared" si="657"/>
        <v/>
      </c>
      <c r="H10223" s="18" t="str">
        <f t="shared" si="658"/>
        <v/>
      </c>
    </row>
    <row r="10224" spans="5:8" x14ac:dyDescent="0.25">
      <c r="E10224" s="18" t="str">
        <f t="shared" si="655"/>
        <v/>
      </c>
      <c r="F10224" s="18" t="str">
        <f t="shared" si="656"/>
        <v/>
      </c>
      <c r="G10224" s="18" t="str">
        <f t="shared" si="657"/>
        <v/>
      </c>
      <c r="H10224" s="18" t="str">
        <f t="shared" si="658"/>
        <v/>
      </c>
    </row>
    <row r="10225" spans="5:8" x14ac:dyDescent="0.25">
      <c r="E10225" s="18" t="str">
        <f t="shared" si="655"/>
        <v/>
      </c>
      <c r="F10225" s="18" t="str">
        <f t="shared" si="656"/>
        <v/>
      </c>
      <c r="G10225" s="18" t="str">
        <f t="shared" si="657"/>
        <v/>
      </c>
      <c r="H10225" s="18" t="str">
        <f t="shared" si="658"/>
        <v/>
      </c>
    </row>
    <row r="10226" spans="5:8" x14ac:dyDescent="0.25">
      <c r="E10226" s="18" t="str">
        <f t="shared" si="655"/>
        <v/>
      </c>
      <c r="F10226" s="18" t="str">
        <f t="shared" si="656"/>
        <v/>
      </c>
      <c r="G10226" s="18" t="str">
        <f t="shared" si="657"/>
        <v/>
      </c>
      <c r="H10226" s="18" t="str">
        <f t="shared" si="658"/>
        <v/>
      </c>
    </row>
    <row r="10227" spans="5:8" x14ac:dyDescent="0.25">
      <c r="E10227" s="18" t="str">
        <f t="shared" si="655"/>
        <v/>
      </c>
      <c r="F10227" s="18" t="str">
        <f t="shared" si="656"/>
        <v/>
      </c>
      <c r="G10227" s="18" t="str">
        <f t="shared" si="657"/>
        <v/>
      </c>
      <c r="H10227" s="18" t="str">
        <f t="shared" si="658"/>
        <v/>
      </c>
    </row>
    <row r="10228" spans="5:8" x14ac:dyDescent="0.25">
      <c r="E10228" s="18" t="str">
        <f t="shared" si="655"/>
        <v/>
      </c>
      <c r="F10228" s="18" t="str">
        <f t="shared" si="656"/>
        <v/>
      </c>
      <c r="G10228" s="18" t="str">
        <f t="shared" si="657"/>
        <v/>
      </c>
      <c r="H10228" s="18" t="str">
        <f t="shared" si="658"/>
        <v/>
      </c>
    </row>
    <row r="10229" spans="5:8" x14ac:dyDescent="0.25">
      <c r="E10229" s="18" t="str">
        <f t="shared" si="655"/>
        <v/>
      </c>
      <c r="F10229" s="18" t="str">
        <f t="shared" si="656"/>
        <v/>
      </c>
      <c r="G10229" s="18" t="str">
        <f t="shared" si="657"/>
        <v/>
      </c>
      <c r="H10229" s="18" t="str">
        <f t="shared" si="658"/>
        <v/>
      </c>
    </row>
    <row r="10230" spans="5:8" x14ac:dyDescent="0.25">
      <c r="E10230" s="18" t="str">
        <f t="shared" si="655"/>
        <v/>
      </c>
      <c r="F10230" s="18" t="str">
        <f t="shared" si="656"/>
        <v/>
      </c>
      <c r="G10230" s="18" t="str">
        <f t="shared" si="657"/>
        <v/>
      </c>
      <c r="H10230" s="18" t="str">
        <f t="shared" si="658"/>
        <v/>
      </c>
    </row>
    <row r="10231" spans="5:8" x14ac:dyDescent="0.25">
      <c r="E10231" s="18" t="str">
        <f t="shared" si="655"/>
        <v/>
      </c>
      <c r="F10231" s="18" t="str">
        <f t="shared" si="656"/>
        <v/>
      </c>
      <c r="G10231" s="18" t="str">
        <f t="shared" si="657"/>
        <v/>
      </c>
      <c r="H10231" s="18" t="str">
        <f t="shared" si="658"/>
        <v/>
      </c>
    </row>
    <row r="10232" spans="5:8" x14ac:dyDescent="0.25">
      <c r="E10232" s="18" t="str">
        <f t="shared" si="655"/>
        <v/>
      </c>
      <c r="F10232" s="18" t="str">
        <f t="shared" si="656"/>
        <v/>
      </c>
      <c r="G10232" s="18" t="str">
        <f t="shared" si="657"/>
        <v/>
      </c>
      <c r="H10232" s="18" t="str">
        <f t="shared" si="658"/>
        <v/>
      </c>
    </row>
    <row r="10233" spans="5:8" x14ac:dyDescent="0.25">
      <c r="E10233" s="18" t="str">
        <f t="shared" si="655"/>
        <v/>
      </c>
      <c r="F10233" s="18" t="str">
        <f t="shared" si="656"/>
        <v/>
      </c>
      <c r="G10233" s="18" t="str">
        <f t="shared" si="657"/>
        <v/>
      </c>
      <c r="H10233" s="18" t="str">
        <f t="shared" si="658"/>
        <v/>
      </c>
    </row>
    <row r="10234" spans="5:8" x14ac:dyDescent="0.25">
      <c r="E10234" s="18" t="str">
        <f t="shared" si="655"/>
        <v/>
      </c>
      <c r="F10234" s="18" t="str">
        <f t="shared" si="656"/>
        <v/>
      </c>
      <c r="G10234" s="18" t="str">
        <f t="shared" si="657"/>
        <v/>
      </c>
      <c r="H10234" s="18" t="str">
        <f t="shared" si="658"/>
        <v/>
      </c>
    </row>
    <row r="10235" spans="5:8" x14ac:dyDescent="0.25">
      <c r="E10235" s="18" t="str">
        <f t="shared" si="655"/>
        <v/>
      </c>
      <c r="F10235" s="18" t="str">
        <f t="shared" si="656"/>
        <v/>
      </c>
      <c r="G10235" s="18" t="str">
        <f t="shared" si="657"/>
        <v/>
      </c>
      <c r="H10235" s="18" t="str">
        <f t="shared" si="658"/>
        <v/>
      </c>
    </row>
    <row r="10236" spans="5:8" x14ac:dyDescent="0.25">
      <c r="E10236" s="18" t="str">
        <f t="shared" si="655"/>
        <v/>
      </c>
      <c r="F10236" s="18" t="str">
        <f t="shared" si="656"/>
        <v/>
      </c>
      <c r="G10236" s="18" t="str">
        <f t="shared" si="657"/>
        <v/>
      </c>
      <c r="H10236" s="18" t="str">
        <f t="shared" si="658"/>
        <v/>
      </c>
    </row>
    <row r="10237" spans="5:8" x14ac:dyDescent="0.25">
      <c r="E10237" s="18" t="str">
        <f t="shared" si="655"/>
        <v/>
      </c>
      <c r="F10237" s="18" t="str">
        <f t="shared" si="656"/>
        <v/>
      </c>
      <c r="G10237" s="18" t="str">
        <f t="shared" si="657"/>
        <v/>
      </c>
      <c r="H10237" s="18" t="str">
        <f t="shared" si="658"/>
        <v/>
      </c>
    </row>
    <row r="10238" spans="5:8" x14ac:dyDescent="0.25">
      <c r="E10238" s="18" t="str">
        <f t="shared" si="655"/>
        <v/>
      </c>
      <c r="F10238" s="18" t="str">
        <f t="shared" si="656"/>
        <v/>
      </c>
      <c r="G10238" s="18" t="str">
        <f t="shared" si="657"/>
        <v/>
      </c>
      <c r="H10238" s="18" t="str">
        <f t="shared" si="658"/>
        <v/>
      </c>
    </row>
    <row r="10239" spans="5:8" x14ac:dyDescent="0.25">
      <c r="E10239" s="18" t="str">
        <f t="shared" si="655"/>
        <v/>
      </c>
      <c r="F10239" s="18" t="str">
        <f t="shared" si="656"/>
        <v/>
      </c>
      <c r="G10239" s="18" t="str">
        <f t="shared" si="657"/>
        <v/>
      </c>
      <c r="H10239" s="18" t="str">
        <f t="shared" si="658"/>
        <v/>
      </c>
    </row>
    <row r="10240" spans="5:8" x14ac:dyDescent="0.25">
      <c r="E10240" s="18" t="str">
        <f t="shared" si="655"/>
        <v/>
      </c>
      <c r="F10240" s="18" t="str">
        <f t="shared" si="656"/>
        <v/>
      </c>
      <c r="G10240" s="18" t="str">
        <f t="shared" si="657"/>
        <v/>
      </c>
      <c r="H10240" s="18" t="str">
        <f t="shared" si="658"/>
        <v/>
      </c>
    </row>
    <row r="10241" spans="5:8" x14ac:dyDescent="0.25">
      <c r="E10241" s="18" t="str">
        <f t="shared" si="655"/>
        <v/>
      </c>
      <c r="F10241" s="18" t="str">
        <f t="shared" si="656"/>
        <v/>
      </c>
      <c r="G10241" s="18" t="str">
        <f t="shared" si="657"/>
        <v/>
      </c>
      <c r="H10241" s="18" t="str">
        <f t="shared" si="658"/>
        <v/>
      </c>
    </row>
    <row r="10242" spans="5:8" x14ac:dyDescent="0.25">
      <c r="E10242" s="18" t="str">
        <f t="shared" si="655"/>
        <v/>
      </c>
      <c r="F10242" s="18" t="str">
        <f t="shared" si="656"/>
        <v/>
      </c>
      <c r="G10242" s="18" t="str">
        <f t="shared" si="657"/>
        <v/>
      </c>
      <c r="H10242" s="18" t="str">
        <f t="shared" si="658"/>
        <v/>
      </c>
    </row>
    <row r="10243" spans="5:8" x14ac:dyDescent="0.25">
      <c r="E10243" s="18" t="str">
        <f t="shared" si="655"/>
        <v/>
      </c>
      <c r="F10243" s="18" t="str">
        <f t="shared" si="656"/>
        <v/>
      </c>
      <c r="G10243" s="18" t="str">
        <f t="shared" si="657"/>
        <v/>
      </c>
      <c r="H10243" s="18" t="str">
        <f t="shared" si="658"/>
        <v/>
      </c>
    </row>
    <row r="10244" spans="5:8" x14ac:dyDescent="0.25">
      <c r="E10244" s="18" t="str">
        <f t="shared" si="655"/>
        <v/>
      </c>
      <c r="F10244" s="18" t="str">
        <f t="shared" si="656"/>
        <v/>
      </c>
      <c r="G10244" s="18" t="str">
        <f t="shared" si="657"/>
        <v/>
      </c>
      <c r="H10244" s="18" t="str">
        <f t="shared" si="658"/>
        <v/>
      </c>
    </row>
    <row r="10245" spans="5:8" x14ac:dyDescent="0.25">
      <c r="E10245" s="18" t="str">
        <f t="shared" si="655"/>
        <v/>
      </c>
      <c r="F10245" s="18" t="str">
        <f t="shared" si="656"/>
        <v/>
      </c>
      <c r="G10245" s="18" t="str">
        <f t="shared" si="657"/>
        <v/>
      </c>
      <c r="H10245" s="18" t="str">
        <f t="shared" si="658"/>
        <v/>
      </c>
    </row>
    <row r="10246" spans="5:8" x14ac:dyDescent="0.25">
      <c r="E10246" s="18" t="str">
        <f t="shared" ref="E10246:E10309" si="659">IF($C10246="","",IFERROR(INDEX(ItemPriceCol,MATCH($C10246,ItemName,0)),""))</f>
        <v/>
      </c>
      <c r="F10246" s="18" t="str">
        <f t="shared" ref="F10246:F10309" si="660">IF(OR($D10246="",$E10246=""),"",$D10246*$E10246)</f>
        <v/>
      </c>
      <c r="G10246" s="18" t="str">
        <f t="shared" ref="G10246:G10309" si="661">IF($C10246="","",IFERROR(INDEX(ItemCostCol,MATCH($C10246,ItemName,0)),""))</f>
        <v/>
      </c>
      <c r="H10246" s="18" t="str">
        <f t="shared" ref="H10246:H10309" si="662">IF(OR($F10246="",$G10246=""),"",$F10246-$D10246*$G10246)</f>
        <v/>
      </c>
    </row>
    <row r="10247" spans="5:8" x14ac:dyDescent="0.25">
      <c r="E10247" s="18" t="str">
        <f t="shared" si="659"/>
        <v/>
      </c>
      <c r="F10247" s="18" t="str">
        <f t="shared" si="660"/>
        <v/>
      </c>
      <c r="G10247" s="18" t="str">
        <f t="shared" si="661"/>
        <v/>
      </c>
      <c r="H10247" s="18" t="str">
        <f t="shared" si="662"/>
        <v/>
      </c>
    </row>
    <row r="10248" spans="5:8" x14ac:dyDescent="0.25">
      <c r="E10248" s="18" t="str">
        <f t="shared" si="659"/>
        <v/>
      </c>
      <c r="F10248" s="18" t="str">
        <f t="shared" si="660"/>
        <v/>
      </c>
      <c r="G10248" s="18" t="str">
        <f t="shared" si="661"/>
        <v/>
      </c>
      <c r="H10248" s="18" t="str">
        <f t="shared" si="662"/>
        <v/>
      </c>
    </row>
    <row r="10249" spans="5:8" x14ac:dyDescent="0.25">
      <c r="E10249" s="18" t="str">
        <f t="shared" si="659"/>
        <v/>
      </c>
      <c r="F10249" s="18" t="str">
        <f t="shared" si="660"/>
        <v/>
      </c>
      <c r="G10249" s="18" t="str">
        <f t="shared" si="661"/>
        <v/>
      </c>
      <c r="H10249" s="18" t="str">
        <f t="shared" si="662"/>
        <v/>
      </c>
    </row>
    <row r="10250" spans="5:8" x14ac:dyDescent="0.25">
      <c r="E10250" s="18" t="str">
        <f t="shared" si="659"/>
        <v/>
      </c>
      <c r="F10250" s="18" t="str">
        <f t="shared" si="660"/>
        <v/>
      </c>
      <c r="G10250" s="18" t="str">
        <f t="shared" si="661"/>
        <v/>
      </c>
      <c r="H10250" s="18" t="str">
        <f t="shared" si="662"/>
        <v/>
      </c>
    </row>
    <row r="10251" spans="5:8" x14ac:dyDescent="0.25">
      <c r="E10251" s="18" t="str">
        <f t="shared" si="659"/>
        <v/>
      </c>
      <c r="F10251" s="18" t="str">
        <f t="shared" si="660"/>
        <v/>
      </c>
      <c r="G10251" s="18" t="str">
        <f t="shared" si="661"/>
        <v/>
      </c>
      <c r="H10251" s="18" t="str">
        <f t="shared" si="662"/>
        <v/>
      </c>
    </row>
    <row r="10252" spans="5:8" x14ac:dyDescent="0.25">
      <c r="E10252" s="18" t="str">
        <f t="shared" si="659"/>
        <v/>
      </c>
      <c r="F10252" s="18" t="str">
        <f t="shared" si="660"/>
        <v/>
      </c>
      <c r="G10252" s="18" t="str">
        <f t="shared" si="661"/>
        <v/>
      </c>
      <c r="H10252" s="18" t="str">
        <f t="shared" si="662"/>
        <v/>
      </c>
    </row>
    <row r="10253" spans="5:8" x14ac:dyDescent="0.25">
      <c r="E10253" s="18" t="str">
        <f t="shared" si="659"/>
        <v/>
      </c>
      <c r="F10253" s="18" t="str">
        <f t="shared" si="660"/>
        <v/>
      </c>
      <c r="G10253" s="18" t="str">
        <f t="shared" si="661"/>
        <v/>
      </c>
      <c r="H10253" s="18" t="str">
        <f t="shared" si="662"/>
        <v/>
      </c>
    </row>
    <row r="10254" spans="5:8" x14ac:dyDescent="0.25">
      <c r="E10254" s="18" t="str">
        <f t="shared" si="659"/>
        <v/>
      </c>
      <c r="F10254" s="18" t="str">
        <f t="shared" si="660"/>
        <v/>
      </c>
      <c r="G10254" s="18" t="str">
        <f t="shared" si="661"/>
        <v/>
      </c>
      <c r="H10254" s="18" t="str">
        <f t="shared" si="662"/>
        <v/>
      </c>
    </row>
    <row r="10255" spans="5:8" x14ac:dyDescent="0.25">
      <c r="E10255" s="18" t="str">
        <f t="shared" si="659"/>
        <v/>
      </c>
      <c r="F10255" s="18" t="str">
        <f t="shared" si="660"/>
        <v/>
      </c>
      <c r="G10255" s="18" t="str">
        <f t="shared" si="661"/>
        <v/>
      </c>
      <c r="H10255" s="18" t="str">
        <f t="shared" si="662"/>
        <v/>
      </c>
    </row>
    <row r="10256" spans="5:8" x14ac:dyDescent="0.25">
      <c r="E10256" s="18" t="str">
        <f t="shared" si="659"/>
        <v/>
      </c>
      <c r="F10256" s="18" t="str">
        <f t="shared" si="660"/>
        <v/>
      </c>
      <c r="G10256" s="18" t="str">
        <f t="shared" si="661"/>
        <v/>
      </c>
      <c r="H10256" s="18" t="str">
        <f t="shared" si="662"/>
        <v/>
      </c>
    </row>
    <row r="10257" spans="5:8" x14ac:dyDescent="0.25">
      <c r="E10257" s="18" t="str">
        <f t="shared" si="659"/>
        <v/>
      </c>
      <c r="F10257" s="18" t="str">
        <f t="shared" si="660"/>
        <v/>
      </c>
      <c r="G10257" s="18" t="str">
        <f t="shared" si="661"/>
        <v/>
      </c>
      <c r="H10257" s="18" t="str">
        <f t="shared" si="662"/>
        <v/>
      </c>
    </row>
    <row r="10258" spans="5:8" x14ac:dyDescent="0.25">
      <c r="E10258" s="18" t="str">
        <f t="shared" si="659"/>
        <v/>
      </c>
      <c r="F10258" s="18" t="str">
        <f t="shared" si="660"/>
        <v/>
      </c>
      <c r="G10258" s="18" t="str">
        <f t="shared" si="661"/>
        <v/>
      </c>
      <c r="H10258" s="18" t="str">
        <f t="shared" si="662"/>
        <v/>
      </c>
    </row>
    <row r="10259" spans="5:8" x14ac:dyDescent="0.25">
      <c r="E10259" s="18" t="str">
        <f t="shared" si="659"/>
        <v/>
      </c>
      <c r="F10259" s="18" t="str">
        <f t="shared" si="660"/>
        <v/>
      </c>
      <c r="G10259" s="18" t="str">
        <f t="shared" si="661"/>
        <v/>
      </c>
      <c r="H10259" s="18" t="str">
        <f t="shared" si="662"/>
        <v/>
      </c>
    </row>
    <row r="10260" spans="5:8" x14ac:dyDescent="0.25">
      <c r="E10260" s="18" t="str">
        <f t="shared" si="659"/>
        <v/>
      </c>
      <c r="F10260" s="18" t="str">
        <f t="shared" si="660"/>
        <v/>
      </c>
      <c r="G10260" s="18" t="str">
        <f t="shared" si="661"/>
        <v/>
      </c>
      <c r="H10260" s="18" t="str">
        <f t="shared" si="662"/>
        <v/>
      </c>
    </row>
    <row r="10261" spans="5:8" x14ac:dyDescent="0.25">
      <c r="E10261" s="18" t="str">
        <f t="shared" si="659"/>
        <v/>
      </c>
      <c r="F10261" s="18" t="str">
        <f t="shared" si="660"/>
        <v/>
      </c>
      <c r="G10261" s="18" t="str">
        <f t="shared" si="661"/>
        <v/>
      </c>
      <c r="H10261" s="18" t="str">
        <f t="shared" si="662"/>
        <v/>
      </c>
    </row>
    <row r="10262" spans="5:8" x14ac:dyDescent="0.25">
      <c r="E10262" s="18" t="str">
        <f t="shared" si="659"/>
        <v/>
      </c>
      <c r="F10262" s="18" t="str">
        <f t="shared" si="660"/>
        <v/>
      </c>
      <c r="G10262" s="18" t="str">
        <f t="shared" si="661"/>
        <v/>
      </c>
      <c r="H10262" s="18" t="str">
        <f t="shared" si="662"/>
        <v/>
      </c>
    </row>
    <row r="10263" spans="5:8" x14ac:dyDescent="0.25">
      <c r="E10263" s="18" t="str">
        <f t="shared" si="659"/>
        <v/>
      </c>
      <c r="F10263" s="18" t="str">
        <f t="shared" si="660"/>
        <v/>
      </c>
      <c r="G10263" s="18" t="str">
        <f t="shared" si="661"/>
        <v/>
      </c>
      <c r="H10263" s="18" t="str">
        <f t="shared" si="662"/>
        <v/>
      </c>
    </row>
    <row r="10264" spans="5:8" x14ac:dyDescent="0.25">
      <c r="E10264" s="18" t="str">
        <f t="shared" si="659"/>
        <v/>
      </c>
      <c r="F10264" s="18" t="str">
        <f t="shared" si="660"/>
        <v/>
      </c>
      <c r="G10264" s="18" t="str">
        <f t="shared" si="661"/>
        <v/>
      </c>
      <c r="H10264" s="18" t="str">
        <f t="shared" si="662"/>
        <v/>
      </c>
    </row>
    <row r="10265" spans="5:8" x14ac:dyDescent="0.25">
      <c r="E10265" s="18" t="str">
        <f t="shared" si="659"/>
        <v/>
      </c>
      <c r="F10265" s="18" t="str">
        <f t="shared" si="660"/>
        <v/>
      </c>
      <c r="G10265" s="18" t="str">
        <f t="shared" si="661"/>
        <v/>
      </c>
      <c r="H10265" s="18" t="str">
        <f t="shared" si="662"/>
        <v/>
      </c>
    </row>
    <row r="10266" spans="5:8" x14ac:dyDescent="0.25">
      <c r="E10266" s="18" t="str">
        <f t="shared" si="659"/>
        <v/>
      </c>
      <c r="F10266" s="18" t="str">
        <f t="shared" si="660"/>
        <v/>
      </c>
      <c r="G10266" s="18" t="str">
        <f t="shared" si="661"/>
        <v/>
      </c>
      <c r="H10266" s="18" t="str">
        <f t="shared" si="662"/>
        <v/>
      </c>
    </row>
    <row r="10267" spans="5:8" x14ac:dyDescent="0.25">
      <c r="E10267" s="18" t="str">
        <f t="shared" si="659"/>
        <v/>
      </c>
      <c r="F10267" s="18" t="str">
        <f t="shared" si="660"/>
        <v/>
      </c>
      <c r="G10267" s="18" t="str">
        <f t="shared" si="661"/>
        <v/>
      </c>
      <c r="H10267" s="18" t="str">
        <f t="shared" si="662"/>
        <v/>
      </c>
    </row>
    <row r="10268" spans="5:8" x14ac:dyDescent="0.25">
      <c r="E10268" s="18" t="str">
        <f t="shared" si="659"/>
        <v/>
      </c>
      <c r="F10268" s="18" t="str">
        <f t="shared" si="660"/>
        <v/>
      </c>
      <c r="G10268" s="18" t="str">
        <f t="shared" si="661"/>
        <v/>
      </c>
      <c r="H10268" s="18" t="str">
        <f t="shared" si="662"/>
        <v/>
      </c>
    </row>
    <row r="10269" spans="5:8" x14ac:dyDescent="0.25">
      <c r="E10269" s="18" t="str">
        <f t="shared" si="659"/>
        <v/>
      </c>
      <c r="F10269" s="18" t="str">
        <f t="shared" si="660"/>
        <v/>
      </c>
      <c r="G10269" s="18" t="str">
        <f t="shared" si="661"/>
        <v/>
      </c>
      <c r="H10269" s="18" t="str">
        <f t="shared" si="662"/>
        <v/>
      </c>
    </row>
    <row r="10270" spans="5:8" x14ac:dyDescent="0.25">
      <c r="E10270" s="18" t="str">
        <f t="shared" si="659"/>
        <v/>
      </c>
      <c r="F10270" s="18" t="str">
        <f t="shared" si="660"/>
        <v/>
      </c>
      <c r="G10270" s="18" t="str">
        <f t="shared" si="661"/>
        <v/>
      </c>
      <c r="H10270" s="18" t="str">
        <f t="shared" si="662"/>
        <v/>
      </c>
    </row>
    <row r="10271" spans="5:8" x14ac:dyDescent="0.25">
      <c r="E10271" s="18" t="str">
        <f t="shared" si="659"/>
        <v/>
      </c>
      <c r="F10271" s="18" t="str">
        <f t="shared" si="660"/>
        <v/>
      </c>
      <c r="G10271" s="18" t="str">
        <f t="shared" si="661"/>
        <v/>
      </c>
      <c r="H10271" s="18" t="str">
        <f t="shared" si="662"/>
        <v/>
      </c>
    </row>
    <row r="10272" spans="5:8" x14ac:dyDescent="0.25">
      <c r="E10272" s="18" t="str">
        <f t="shared" si="659"/>
        <v/>
      </c>
      <c r="F10272" s="18" t="str">
        <f t="shared" si="660"/>
        <v/>
      </c>
      <c r="G10272" s="18" t="str">
        <f t="shared" si="661"/>
        <v/>
      </c>
      <c r="H10272" s="18" t="str">
        <f t="shared" si="662"/>
        <v/>
      </c>
    </row>
    <row r="10273" spans="5:8" x14ac:dyDescent="0.25">
      <c r="E10273" s="18" t="str">
        <f t="shared" si="659"/>
        <v/>
      </c>
      <c r="F10273" s="18" t="str">
        <f t="shared" si="660"/>
        <v/>
      </c>
      <c r="G10273" s="18" t="str">
        <f t="shared" si="661"/>
        <v/>
      </c>
      <c r="H10273" s="18" t="str">
        <f t="shared" si="662"/>
        <v/>
      </c>
    </row>
    <row r="10274" spans="5:8" x14ac:dyDescent="0.25">
      <c r="E10274" s="18" t="str">
        <f t="shared" si="659"/>
        <v/>
      </c>
      <c r="F10274" s="18" t="str">
        <f t="shared" si="660"/>
        <v/>
      </c>
      <c r="G10274" s="18" t="str">
        <f t="shared" si="661"/>
        <v/>
      </c>
      <c r="H10274" s="18" t="str">
        <f t="shared" si="662"/>
        <v/>
      </c>
    </row>
    <row r="10275" spans="5:8" x14ac:dyDescent="0.25">
      <c r="E10275" s="18" t="str">
        <f t="shared" si="659"/>
        <v/>
      </c>
      <c r="F10275" s="18" t="str">
        <f t="shared" si="660"/>
        <v/>
      </c>
      <c r="G10275" s="18" t="str">
        <f t="shared" si="661"/>
        <v/>
      </c>
      <c r="H10275" s="18" t="str">
        <f t="shared" si="662"/>
        <v/>
      </c>
    </row>
    <row r="10276" spans="5:8" x14ac:dyDescent="0.25">
      <c r="E10276" s="18" t="str">
        <f t="shared" si="659"/>
        <v/>
      </c>
      <c r="F10276" s="18" t="str">
        <f t="shared" si="660"/>
        <v/>
      </c>
      <c r="G10276" s="18" t="str">
        <f t="shared" si="661"/>
        <v/>
      </c>
      <c r="H10276" s="18" t="str">
        <f t="shared" si="662"/>
        <v/>
      </c>
    </row>
    <row r="10277" spans="5:8" x14ac:dyDescent="0.25">
      <c r="E10277" s="18" t="str">
        <f t="shared" si="659"/>
        <v/>
      </c>
      <c r="F10277" s="18" t="str">
        <f t="shared" si="660"/>
        <v/>
      </c>
      <c r="G10277" s="18" t="str">
        <f t="shared" si="661"/>
        <v/>
      </c>
      <c r="H10277" s="18" t="str">
        <f t="shared" si="662"/>
        <v/>
      </c>
    </row>
    <row r="10278" spans="5:8" x14ac:dyDescent="0.25">
      <c r="E10278" s="18" t="str">
        <f t="shared" si="659"/>
        <v/>
      </c>
      <c r="F10278" s="18" t="str">
        <f t="shared" si="660"/>
        <v/>
      </c>
      <c r="G10278" s="18" t="str">
        <f t="shared" si="661"/>
        <v/>
      </c>
      <c r="H10278" s="18" t="str">
        <f t="shared" si="662"/>
        <v/>
      </c>
    </row>
    <row r="10279" spans="5:8" x14ac:dyDescent="0.25">
      <c r="E10279" s="18" t="str">
        <f t="shared" si="659"/>
        <v/>
      </c>
      <c r="F10279" s="18" t="str">
        <f t="shared" si="660"/>
        <v/>
      </c>
      <c r="G10279" s="18" t="str">
        <f t="shared" si="661"/>
        <v/>
      </c>
      <c r="H10279" s="18" t="str">
        <f t="shared" si="662"/>
        <v/>
      </c>
    </row>
    <row r="10280" spans="5:8" x14ac:dyDescent="0.25">
      <c r="E10280" s="18" t="str">
        <f t="shared" si="659"/>
        <v/>
      </c>
      <c r="F10280" s="18" t="str">
        <f t="shared" si="660"/>
        <v/>
      </c>
      <c r="G10280" s="18" t="str">
        <f t="shared" si="661"/>
        <v/>
      </c>
      <c r="H10280" s="18" t="str">
        <f t="shared" si="662"/>
        <v/>
      </c>
    </row>
    <row r="10281" spans="5:8" x14ac:dyDescent="0.25">
      <c r="E10281" s="18" t="str">
        <f t="shared" si="659"/>
        <v/>
      </c>
      <c r="F10281" s="18" t="str">
        <f t="shared" si="660"/>
        <v/>
      </c>
      <c r="G10281" s="18" t="str">
        <f t="shared" si="661"/>
        <v/>
      </c>
      <c r="H10281" s="18" t="str">
        <f t="shared" si="662"/>
        <v/>
      </c>
    </row>
    <row r="10282" spans="5:8" x14ac:dyDescent="0.25">
      <c r="E10282" s="18" t="str">
        <f t="shared" si="659"/>
        <v/>
      </c>
      <c r="F10282" s="18" t="str">
        <f t="shared" si="660"/>
        <v/>
      </c>
      <c r="G10282" s="18" t="str">
        <f t="shared" si="661"/>
        <v/>
      </c>
      <c r="H10282" s="18" t="str">
        <f t="shared" si="662"/>
        <v/>
      </c>
    </row>
    <row r="10283" spans="5:8" x14ac:dyDescent="0.25">
      <c r="E10283" s="18" t="str">
        <f t="shared" si="659"/>
        <v/>
      </c>
      <c r="F10283" s="18" t="str">
        <f t="shared" si="660"/>
        <v/>
      </c>
      <c r="G10283" s="18" t="str">
        <f t="shared" si="661"/>
        <v/>
      </c>
      <c r="H10283" s="18" t="str">
        <f t="shared" si="662"/>
        <v/>
      </c>
    </row>
    <row r="10284" spans="5:8" x14ac:dyDescent="0.25">
      <c r="E10284" s="18" t="str">
        <f t="shared" si="659"/>
        <v/>
      </c>
      <c r="F10284" s="18" t="str">
        <f t="shared" si="660"/>
        <v/>
      </c>
      <c r="G10284" s="18" t="str">
        <f t="shared" si="661"/>
        <v/>
      </c>
      <c r="H10284" s="18" t="str">
        <f t="shared" si="662"/>
        <v/>
      </c>
    </row>
    <row r="10285" spans="5:8" x14ac:dyDescent="0.25">
      <c r="E10285" s="18" t="str">
        <f t="shared" si="659"/>
        <v/>
      </c>
      <c r="F10285" s="18" t="str">
        <f t="shared" si="660"/>
        <v/>
      </c>
      <c r="G10285" s="18" t="str">
        <f t="shared" si="661"/>
        <v/>
      </c>
      <c r="H10285" s="18" t="str">
        <f t="shared" si="662"/>
        <v/>
      </c>
    </row>
    <row r="10286" spans="5:8" x14ac:dyDescent="0.25">
      <c r="E10286" s="18" t="str">
        <f t="shared" si="659"/>
        <v/>
      </c>
      <c r="F10286" s="18" t="str">
        <f t="shared" si="660"/>
        <v/>
      </c>
      <c r="G10286" s="18" t="str">
        <f t="shared" si="661"/>
        <v/>
      </c>
      <c r="H10286" s="18" t="str">
        <f t="shared" si="662"/>
        <v/>
      </c>
    </row>
    <row r="10287" spans="5:8" x14ac:dyDescent="0.25">
      <c r="E10287" s="18" t="str">
        <f t="shared" si="659"/>
        <v/>
      </c>
      <c r="F10287" s="18" t="str">
        <f t="shared" si="660"/>
        <v/>
      </c>
      <c r="G10287" s="18" t="str">
        <f t="shared" si="661"/>
        <v/>
      </c>
      <c r="H10287" s="18" t="str">
        <f t="shared" si="662"/>
        <v/>
      </c>
    </row>
    <row r="10288" spans="5:8" x14ac:dyDescent="0.25">
      <c r="E10288" s="18" t="str">
        <f t="shared" si="659"/>
        <v/>
      </c>
      <c r="F10288" s="18" t="str">
        <f t="shared" si="660"/>
        <v/>
      </c>
      <c r="G10288" s="18" t="str">
        <f t="shared" si="661"/>
        <v/>
      </c>
      <c r="H10288" s="18" t="str">
        <f t="shared" si="662"/>
        <v/>
      </c>
    </row>
    <row r="10289" spans="5:8" x14ac:dyDescent="0.25">
      <c r="E10289" s="18" t="str">
        <f t="shared" si="659"/>
        <v/>
      </c>
      <c r="F10289" s="18" t="str">
        <f t="shared" si="660"/>
        <v/>
      </c>
      <c r="G10289" s="18" t="str">
        <f t="shared" si="661"/>
        <v/>
      </c>
      <c r="H10289" s="18" t="str">
        <f t="shared" si="662"/>
        <v/>
      </c>
    </row>
    <row r="10290" spans="5:8" x14ac:dyDescent="0.25">
      <c r="E10290" s="18" t="str">
        <f t="shared" si="659"/>
        <v/>
      </c>
      <c r="F10290" s="18" t="str">
        <f t="shared" si="660"/>
        <v/>
      </c>
      <c r="G10290" s="18" t="str">
        <f t="shared" si="661"/>
        <v/>
      </c>
      <c r="H10290" s="18" t="str">
        <f t="shared" si="662"/>
        <v/>
      </c>
    </row>
    <row r="10291" spans="5:8" x14ac:dyDescent="0.25">
      <c r="E10291" s="18" t="str">
        <f t="shared" si="659"/>
        <v/>
      </c>
      <c r="F10291" s="18" t="str">
        <f t="shared" si="660"/>
        <v/>
      </c>
      <c r="G10291" s="18" t="str">
        <f t="shared" si="661"/>
        <v/>
      </c>
      <c r="H10291" s="18" t="str">
        <f t="shared" si="662"/>
        <v/>
      </c>
    </row>
    <row r="10292" spans="5:8" x14ac:dyDescent="0.25">
      <c r="E10292" s="18" t="str">
        <f t="shared" si="659"/>
        <v/>
      </c>
      <c r="F10292" s="18" t="str">
        <f t="shared" si="660"/>
        <v/>
      </c>
      <c r="G10292" s="18" t="str">
        <f t="shared" si="661"/>
        <v/>
      </c>
      <c r="H10292" s="18" t="str">
        <f t="shared" si="662"/>
        <v/>
      </c>
    </row>
    <row r="10293" spans="5:8" x14ac:dyDescent="0.25">
      <c r="E10293" s="18" t="str">
        <f t="shared" si="659"/>
        <v/>
      </c>
      <c r="F10293" s="18" t="str">
        <f t="shared" si="660"/>
        <v/>
      </c>
      <c r="G10293" s="18" t="str">
        <f t="shared" si="661"/>
        <v/>
      </c>
      <c r="H10293" s="18" t="str">
        <f t="shared" si="662"/>
        <v/>
      </c>
    </row>
    <row r="10294" spans="5:8" x14ac:dyDescent="0.25">
      <c r="E10294" s="18" t="str">
        <f t="shared" si="659"/>
        <v/>
      </c>
      <c r="F10294" s="18" t="str">
        <f t="shared" si="660"/>
        <v/>
      </c>
      <c r="G10294" s="18" t="str">
        <f t="shared" si="661"/>
        <v/>
      </c>
      <c r="H10294" s="18" t="str">
        <f t="shared" si="662"/>
        <v/>
      </c>
    </row>
    <row r="10295" spans="5:8" x14ac:dyDescent="0.25">
      <c r="E10295" s="18" t="str">
        <f t="shared" si="659"/>
        <v/>
      </c>
      <c r="F10295" s="18" t="str">
        <f t="shared" si="660"/>
        <v/>
      </c>
      <c r="G10295" s="18" t="str">
        <f t="shared" si="661"/>
        <v/>
      </c>
      <c r="H10295" s="18" t="str">
        <f t="shared" si="662"/>
        <v/>
      </c>
    </row>
    <row r="10296" spans="5:8" x14ac:dyDescent="0.25">
      <c r="E10296" s="18" t="str">
        <f t="shared" si="659"/>
        <v/>
      </c>
      <c r="F10296" s="18" t="str">
        <f t="shared" si="660"/>
        <v/>
      </c>
      <c r="G10296" s="18" t="str">
        <f t="shared" si="661"/>
        <v/>
      </c>
      <c r="H10296" s="18" t="str">
        <f t="shared" si="662"/>
        <v/>
      </c>
    </row>
    <row r="10297" spans="5:8" x14ac:dyDescent="0.25">
      <c r="E10297" s="18" t="str">
        <f t="shared" si="659"/>
        <v/>
      </c>
      <c r="F10297" s="18" t="str">
        <f t="shared" si="660"/>
        <v/>
      </c>
      <c r="G10297" s="18" t="str">
        <f t="shared" si="661"/>
        <v/>
      </c>
      <c r="H10297" s="18" t="str">
        <f t="shared" si="662"/>
        <v/>
      </c>
    </row>
    <row r="10298" spans="5:8" x14ac:dyDescent="0.25">
      <c r="E10298" s="18" t="str">
        <f t="shared" si="659"/>
        <v/>
      </c>
      <c r="F10298" s="18" t="str">
        <f t="shared" si="660"/>
        <v/>
      </c>
      <c r="G10298" s="18" t="str">
        <f t="shared" si="661"/>
        <v/>
      </c>
      <c r="H10298" s="18" t="str">
        <f t="shared" si="662"/>
        <v/>
      </c>
    </row>
    <row r="10299" spans="5:8" x14ac:dyDescent="0.25">
      <c r="E10299" s="18" t="str">
        <f t="shared" si="659"/>
        <v/>
      </c>
      <c r="F10299" s="18" t="str">
        <f t="shared" si="660"/>
        <v/>
      </c>
      <c r="G10299" s="18" t="str">
        <f t="shared" si="661"/>
        <v/>
      </c>
      <c r="H10299" s="18" t="str">
        <f t="shared" si="662"/>
        <v/>
      </c>
    </row>
    <row r="10300" spans="5:8" x14ac:dyDescent="0.25">
      <c r="E10300" s="18" t="str">
        <f t="shared" si="659"/>
        <v/>
      </c>
      <c r="F10300" s="18" t="str">
        <f t="shared" si="660"/>
        <v/>
      </c>
      <c r="G10300" s="18" t="str">
        <f t="shared" si="661"/>
        <v/>
      </c>
      <c r="H10300" s="18" t="str">
        <f t="shared" si="662"/>
        <v/>
      </c>
    </row>
    <row r="10301" spans="5:8" x14ac:dyDescent="0.25">
      <c r="E10301" s="18" t="str">
        <f t="shared" si="659"/>
        <v/>
      </c>
      <c r="F10301" s="18" t="str">
        <f t="shared" si="660"/>
        <v/>
      </c>
      <c r="G10301" s="18" t="str">
        <f t="shared" si="661"/>
        <v/>
      </c>
      <c r="H10301" s="18" t="str">
        <f t="shared" si="662"/>
        <v/>
      </c>
    </row>
    <row r="10302" spans="5:8" x14ac:dyDescent="0.25">
      <c r="E10302" s="18" t="str">
        <f t="shared" si="659"/>
        <v/>
      </c>
      <c r="F10302" s="18" t="str">
        <f t="shared" si="660"/>
        <v/>
      </c>
      <c r="G10302" s="18" t="str">
        <f t="shared" si="661"/>
        <v/>
      </c>
      <c r="H10302" s="18" t="str">
        <f t="shared" si="662"/>
        <v/>
      </c>
    </row>
    <row r="10303" spans="5:8" x14ac:dyDescent="0.25">
      <c r="E10303" s="18" t="str">
        <f t="shared" si="659"/>
        <v/>
      </c>
      <c r="F10303" s="18" t="str">
        <f t="shared" si="660"/>
        <v/>
      </c>
      <c r="G10303" s="18" t="str">
        <f t="shared" si="661"/>
        <v/>
      </c>
      <c r="H10303" s="18" t="str">
        <f t="shared" si="662"/>
        <v/>
      </c>
    </row>
    <row r="10304" spans="5:8" x14ac:dyDescent="0.25">
      <c r="E10304" s="18" t="str">
        <f t="shared" si="659"/>
        <v/>
      </c>
      <c r="F10304" s="18" t="str">
        <f t="shared" si="660"/>
        <v/>
      </c>
      <c r="G10304" s="18" t="str">
        <f t="shared" si="661"/>
        <v/>
      </c>
      <c r="H10304" s="18" t="str">
        <f t="shared" si="662"/>
        <v/>
      </c>
    </row>
    <row r="10305" spans="5:8" x14ac:dyDescent="0.25">
      <c r="E10305" s="18" t="str">
        <f t="shared" si="659"/>
        <v/>
      </c>
      <c r="F10305" s="18" t="str">
        <f t="shared" si="660"/>
        <v/>
      </c>
      <c r="G10305" s="18" t="str">
        <f t="shared" si="661"/>
        <v/>
      </c>
      <c r="H10305" s="18" t="str">
        <f t="shared" si="662"/>
        <v/>
      </c>
    </row>
    <row r="10306" spans="5:8" x14ac:dyDescent="0.25">
      <c r="E10306" s="18" t="str">
        <f t="shared" si="659"/>
        <v/>
      </c>
      <c r="F10306" s="18" t="str">
        <f t="shared" si="660"/>
        <v/>
      </c>
      <c r="G10306" s="18" t="str">
        <f t="shared" si="661"/>
        <v/>
      </c>
      <c r="H10306" s="18" t="str">
        <f t="shared" si="662"/>
        <v/>
      </c>
    </row>
    <row r="10307" spans="5:8" x14ac:dyDescent="0.25">
      <c r="E10307" s="18" t="str">
        <f t="shared" si="659"/>
        <v/>
      </c>
      <c r="F10307" s="18" t="str">
        <f t="shared" si="660"/>
        <v/>
      </c>
      <c r="G10307" s="18" t="str">
        <f t="shared" si="661"/>
        <v/>
      </c>
      <c r="H10307" s="18" t="str">
        <f t="shared" si="662"/>
        <v/>
      </c>
    </row>
    <row r="10308" spans="5:8" x14ac:dyDescent="0.25">
      <c r="E10308" s="18" t="str">
        <f t="shared" si="659"/>
        <v/>
      </c>
      <c r="F10308" s="18" t="str">
        <f t="shared" si="660"/>
        <v/>
      </c>
      <c r="G10308" s="18" t="str">
        <f t="shared" si="661"/>
        <v/>
      </c>
      <c r="H10308" s="18" t="str">
        <f t="shared" si="662"/>
        <v/>
      </c>
    </row>
    <row r="10309" spans="5:8" x14ac:dyDescent="0.25">
      <c r="E10309" s="18" t="str">
        <f t="shared" si="659"/>
        <v/>
      </c>
      <c r="F10309" s="18" t="str">
        <f t="shared" si="660"/>
        <v/>
      </c>
      <c r="G10309" s="18" t="str">
        <f t="shared" si="661"/>
        <v/>
      </c>
      <c r="H10309" s="18" t="str">
        <f t="shared" si="662"/>
        <v/>
      </c>
    </row>
    <row r="10310" spans="5:8" x14ac:dyDescent="0.25">
      <c r="E10310" s="18" t="str">
        <f t="shared" ref="E10310:E10373" si="663">IF($C10310="","",IFERROR(INDEX(ItemPriceCol,MATCH($C10310,ItemName,0)),""))</f>
        <v/>
      </c>
      <c r="F10310" s="18" t="str">
        <f t="shared" ref="F10310:F10373" si="664">IF(OR($D10310="",$E10310=""),"",$D10310*$E10310)</f>
        <v/>
      </c>
      <c r="G10310" s="18" t="str">
        <f t="shared" ref="G10310:G10373" si="665">IF($C10310="","",IFERROR(INDEX(ItemCostCol,MATCH($C10310,ItemName,0)),""))</f>
        <v/>
      </c>
      <c r="H10310" s="18" t="str">
        <f t="shared" ref="H10310:H10373" si="666">IF(OR($F10310="",$G10310=""),"",$F10310-$D10310*$G10310)</f>
        <v/>
      </c>
    </row>
    <row r="10311" spans="5:8" x14ac:dyDescent="0.25">
      <c r="E10311" s="18" t="str">
        <f t="shared" si="663"/>
        <v/>
      </c>
      <c r="F10311" s="18" t="str">
        <f t="shared" si="664"/>
        <v/>
      </c>
      <c r="G10311" s="18" t="str">
        <f t="shared" si="665"/>
        <v/>
      </c>
      <c r="H10311" s="18" t="str">
        <f t="shared" si="666"/>
        <v/>
      </c>
    </row>
    <row r="10312" spans="5:8" x14ac:dyDescent="0.25">
      <c r="E10312" s="18" t="str">
        <f t="shared" si="663"/>
        <v/>
      </c>
      <c r="F10312" s="18" t="str">
        <f t="shared" si="664"/>
        <v/>
      </c>
      <c r="G10312" s="18" t="str">
        <f t="shared" si="665"/>
        <v/>
      </c>
      <c r="H10312" s="18" t="str">
        <f t="shared" si="666"/>
        <v/>
      </c>
    </row>
    <row r="10313" spans="5:8" x14ac:dyDescent="0.25">
      <c r="E10313" s="18" t="str">
        <f t="shared" si="663"/>
        <v/>
      </c>
      <c r="F10313" s="18" t="str">
        <f t="shared" si="664"/>
        <v/>
      </c>
      <c r="G10313" s="18" t="str">
        <f t="shared" si="665"/>
        <v/>
      </c>
      <c r="H10313" s="18" t="str">
        <f t="shared" si="666"/>
        <v/>
      </c>
    </row>
    <row r="10314" spans="5:8" x14ac:dyDescent="0.25">
      <c r="E10314" s="18" t="str">
        <f t="shared" si="663"/>
        <v/>
      </c>
      <c r="F10314" s="18" t="str">
        <f t="shared" si="664"/>
        <v/>
      </c>
      <c r="G10314" s="18" t="str">
        <f t="shared" si="665"/>
        <v/>
      </c>
      <c r="H10314" s="18" t="str">
        <f t="shared" si="666"/>
        <v/>
      </c>
    </row>
    <row r="10315" spans="5:8" x14ac:dyDescent="0.25">
      <c r="E10315" s="18" t="str">
        <f t="shared" si="663"/>
        <v/>
      </c>
      <c r="F10315" s="18" t="str">
        <f t="shared" si="664"/>
        <v/>
      </c>
      <c r="G10315" s="18" t="str">
        <f t="shared" si="665"/>
        <v/>
      </c>
      <c r="H10315" s="18" t="str">
        <f t="shared" si="666"/>
        <v/>
      </c>
    </row>
    <row r="10316" spans="5:8" x14ac:dyDescent="0.25">
      <c r="E10316" s="18" t="str">
        <f t="shared" si="663"/>
        <v/>
      </c>
      <c r="F10316" s="18" t="str">
        <f t="shared" si="664"/>
        <v/>
      </c>
      <c r="G10316" s="18" t="str">
        <f t="shared" si="665"/>
        <v/>
      </c>
      <c r="H10316" s="18" t="str">
        <f t="shared" si="666"/>
        <v/>
      </c>
    </row>
    <row r="10317" spans="5:8" x14ac:dyDescent="0.25">
      <c r="E10317" s="18" t="str">
        <f t="shared" si="663"/>
        <v/>
      </c>
      <c r="F10317" s="18" t="str">
        <f t="shared" si="664"/>
        <v/>
      </c>
      <c r="G10317" s="18" t="str">
        <f t="shared" si="665"/>
        <v/>
      </c>
      <c r="H10317" s="18" t="str">
        <f t="shared" si="666"/>
        <v/>
      </c>
    </row>
    <row r="10318" spans="5:8" x14ac:dyDescent="0.25">
      <c r="E10318" s="18" t="str">
        <f t="shared" si="663"/>
        <v/>
      </c>
      <c r="F10318" s="18" t="str">
        <f t="shared" si="664"/>
        <v/>
      </c>
      <c r="G10318" s="18" t="str">
        <f t="shared" si="665"/>
        <v/>
      </c>
      <c r="H10318" s="18" t="str">
        <f t="shared" si="666"/>
        <v/>
      </c>
    </row>
    <row r="10319" spans="5:8" x14ac:dyDescent="0.25">
      <c r="E10319" s="18" t="str">
        <f t="shared" si="663"/>
        <v/>
      </c>
      <c r="F10319" s="18" t="str">
        <f t="shared" si="664"/>
        <v/>
      </c>
      <c r="G10319" s="18" t="str">
        <f t="shared" si="665"/>
        <v/>
      </c>
      <c r="H10319" s="18" t="str">
        <f t="shared" si="666"/>
        <v/>
      </c>
    </row>
    <row r="10320" spans="5:8" x14ac:dyDescent="0.25">
      <c r="E10320" s="18" t="str">
        <f t="shared" si="663"/>
        <v/>
      </c>
      <c r="F10320" s="18" t="str">
        <f t="shared" si="664"/>
        <v/>
      </c>
      <c r="G10320" s="18" t="str">
        <f t="shared" si="665"/>
        <v/>
      </c>
      <c r="H10320" s="18" t="str">
        <f t="shared" si="666"/>
        <v/>
      </c>
    </row>
    <row r="10321" spans="5:8" x14ac:dyDescent="0.25">
      <c r="E10321" s="18" t="str">
        <f t="shared" si="663"/>
        <v/>
      </c>
      <c r="F10321" s="18" t="str">
        <f t="shared" si="664"/>
        <v/>
      </c>
      <c r="G10321" s="18" t="str">
        <f t="shared" si="665"/>
        <v/>
      </c>
      <c r="H10321" s="18" t="str">
        <f t="shared" si="666"/>
        <v/>
      </c>
    </row>
    <row r="10322" spans="5:8" x14ac:dyDescent="0.25">
      <c r="E10322" s="18" t="str">
        <f t="shared" si="663"/>
        <v/>
      </c>
      <c r="F10322" s="18" t="str">
        <f t="shared" si="664"/>
        <v/>
      </c>
      <c r="G10322" s="18" t="str">
        <f t="shared" si="665"/>
        <v/>
      </c>
      <c r="H10322" s="18" t="str">
        <f t="shared" si="666"/>
        <v/>
      </c>
    </row>
    <row r="10323" spans="5:8" x14ac:dyDescent="0.25">
      <c r="E10323" s="18" t="str">
        <f t="shared" si="663"/>
        <v/>
      </c>
      <c r="F10323" s="18" t="str">
        <f t="shared" si="664"/>
        <v/>
      </c>
      <c r="G10323" s="18" t="str">
        <f t="shared" si="665"/>
        <v/>
      </c>
      <c r="H10323" s="18" t="str">
        <f t="shared" si="666"/>
        <v/>
      </c>
    </row>
    <row r="10324" spans="5:8" x14ac:dyDescent="0.25">
      <c r="E10324" s="18" t="str">
        <f t="shared" si="663"/>
        <v/>
      </c>
      <c r="F10324" s="18" t="str">
        <f t="shared" si="664"/>
        <v/>
      </c>
      <c r="G10324" s="18" t="str">
        <f t="shared" si="665"/>
        <v/>
      </c>
      <c r="H10324" s="18" t="str">
        <f t="shared" si="666"/>
        <v/>
      </c>
    </row>
    <row r="10325" spans="5:8" x14ac:dyDescent="0.25">
      <c r="E10325" s="18" t="str">
        <f t="shared" si="663"/>
        <v/>
      </c>
      <c r="F10325" s="18" t="str">
        <f t="shared" si="664"/>
        <v/>
      </c>
      <c r="G10325" s="18" t="str">
        <f t="shared" si="665"/>
        <v/>
      </c>
      <c r="H10325" s="18" t="str">
        <f t="shared" si="666"/>
        <v/>
      </c>
    </row>
    <row r="10326" spans="5:8" x14ac:dyDescent="0.25">
      <c r="E10326" s="18" t="str">
        <f t="shared" si="663"/>
        <v/>
      </c>
      <c r="F10326" s="18" t="str">
        <f t="shared" si="664"/>
        <v/>
      </c>
      <c r="G10326" s="18" t="str">
        <f t="shared" si="665"/>
        <v/>
      </c>
      <c r="H10326" s="18" t="str">
        <f t="shared" si="666"/>
        <v/>
      </c>
    </row>
    <row r="10327" spans="5:8" x14ac:dyDescent="0.25">
      <c r="E10327" s="18" t="str">
        <f t="shared" si="663"/>
        <v/>
      </c>
      <c r="F10327" s="18" t="str">
        <f t="shared" si="664"/>
        <v/>
      </c>
      <c r="G10327" s="18" t="str">
        <f t="shared" si="665"/>
        <v/>
      </c>
      <c r="H10327" s="18" t="str">
        <f t="shared" si="666"/>
        <v/>
      </c>
    </row>
    <row r="10328" spans="5:8" x14ac:dyDescent="0.25">
      <c r="E10328" s="18" t="str">
        <f t="shared" si="663"/>
        <v/>
      </c>
      <c r="F10328" s="18" t="str">
        <f t="shared" si="664"/>
        <v/>
      </c>
      <c r="G10328" s="18" t="str">
        <f t="shared" si="665"/>
        <v/>
      </c>
      <c r="H10328" s="18" t="str">
        <f t="shared" si="666"/>
        <v/>
      </c>
    </row>
    <row r="10329" spans="5:8" x14ac:dyDescent="0.25">
      <c r="E10329" s="18" t="str">
        <f t="shared" si="663"/>
        <v/>
      </c>
      <c r="F10329" s="18" t="str">
        <f t="shared" si="664"/>
        <v/>
      </c>
      <c r="G10329" s="18" t="str">
        <f t="shared" si="665"/>
        <v/>
      </c>
      <c r="H10329" s="18" t="str">
        <f t="shared" si="666"/>
        <v/>
      </c>
    </row>
    <row r="10330" spans="5:8" x14ac:dyDescent="0.25">
      <c r="E10330" s="18" t="str">
        <f t="shared" si="663"/>
        <v/>
      </c>
      <c r="F10330" s="18" t="str">
        <f t="shared" si="664"/>
        <v/>
      </c>
      <c r="G10330" s="18" t="str">
        <f t="shared" si="665"/>
        <v/>
      </c>
      <c r="H10330" s="18" t="str">
        <f t="shared" si="666"/>
        <v/>
      </c>
    </row>
    <row r="10331" spans="5:8" x14ac:dyDescent="0.25">
      <c r="E10331" s="18" t="str">
        <f t="shared" si="663"/>
        <v/>
      </c>
      <c r="F10331" s="18" t="str">
        <f t="shared" si="664"/>
        <v/>
      </c>
      <c r="G10331" s="18" t="str">
        <f t="shared" si="665"/>
        <v/>
      </c>
      <c r="H10331" s="18" t="str">
        <f t="shared" si="666"/>
        <v/>
      </c>
    </row>
    <row r="10332" spans="5:8" x14ac:dyDescent="0.25">
      <c r="E10332" s="18" t="str">
        <f t="shared" si="663"/>
        <v/>
      </c>
      <c r="F10332" s="18" t="str">
        <f t="shared" si="664"/>
        <v/>
      </c>
      <c r="G10332" s="18" t="str">
        <f t="shared" si="665"/>
        <v/>
      </c>
      <c r="H10332" s="18" t="str">
        <f t="shared" si="666"/>
        <v/>
      </c>
    </row>
    <row r="10333" spans="5:8" x14ac:dyDescent="0.25">
      <c r="E10333" s="18" t="str">
        <f t="shared" si="663"/>
        <v/>
      </c>
      <c r="F10333" s="18" t="str">
        <f t="shared" si="664"/>
        <v/>
      </c>
      <c r="G10333" s="18" t="str">
        <f t="shared" si="665"/>
        <v/>
      </c>
      <c r="H10333" s="18" t="str">
        <f t="shared" si="666"/>
        <v/>
      </c>
    </row>
    <row r="10334" spans="5:8" x14ac:dyDescent="0.25">
      <c r="E10334" s="18" t="str">
        <f t="shared" si="663"/>
        <v/>
      </c>
      <c r="F10334" s="18" t="str">
        <f t="shared" si="664"/>
        <v/>
      </c>
      <c r="G10334" s="18" t="str">
        <f t="shared" si="665"/>
        <v/>
      </c>
      <c r="H10334" s="18" t="str">
        <f t="shared" si="666"/>
        <v/>
      </c>
    </row>
    <row r="10335" spans="5:8" x14ac:dyDescent="0.25">
      <c r="E10335" s="18" t="str">
        <f t="shared" si="663"/>
        <v/>
      </c>
      <c r="F10335" s="18" t="str">
        <f t="shared" si="664"/>
        <v/>
      </c>
      <c r="G10335" s="18" t="str">
        <f t="shared" si="665"/>
        <v/>
      </c>
      <c r="H10335" s="18" t="str">
        <f t="shared" si="666"/>
        <v/>
      </c>
    </row>
    <row r="10336" spans="5:8" x14ac:dyDescent="0.25">
      <c r="E10336" s="18" t="str">
        <f t="shared" si="663"/>
        <v/>
      </c>
      <c r="F10336" s="18" t="str">
        <f t="shared" si="664"/>
        <v/>
      </c>
      <c r="G10336" s="18" t="str">
        <f t="shared" si="665"/>
        <v/>
      </c>
      <c r="H10336" s="18" t="str">
        <f t="shared" si="666"/>
        <v/>
      </c>
    </row>
    <row r="10337" spans="5:8" x14ac:dyDescent="0.25">
      <c r="E10337" s="18" t="str">
        <f t="shared" si="663"/>
        <v/>
      </c>
      <c r="F10337" s="18" t="str">
        <f t="shared" si="664"/>
        <v/>
      </c>
      <c r="G10337" s="18" t="str">
        <f t="shared" si="665"/>
        <v/>
      </c>
      <c r="H10337" s="18" t="str">
        <f t="shared" si="666"/>
        <v/>
      </c>
    </row>
    <row r="10338" spans="5:8" x14ac:dyDescent="0.25">
      <c r="E10338" s="18" t="str">
        <f t="shared" si="663"/>
        <v/>
      </c>
      <c r="F10338" s="18" t="str">
        <f t="shared" si="664"/>
        <v/>
      </c>
      <c r="G10338" s="18" t="str">
        <f t="shared" si="665"/>
        <v/>
      </c>
      <c r="H10338" s="18" t="str">
        <f t="shared" si="666"/>
        <v/>
      </c>
    </row>
    <row r="10339" spans="5:8" x14ac:dyDescent="0.25">
      <c r="E10339" s="18" t="str">
        <f t="shared" si="663"/>
        <v/>
      </c>
      <c r="F10339" s="18" t="str">
        <f t="shared" si="664"/>
        <v/>
      </c>
      <c r="G10339" s="18" t="str">
        <f t="shared" si="665"/>
        <v/>
      </c>
      <c r="H10339" s="18" t="str">
        <f t="shared" si="666"/>
        <v/>
      </c>
    </row>
    <row r="10340" spans="5:8" x14ac:dyDescent="0.25">
      <c r="E10340" s="18" t="str">
        <f t="shared" si="663"/>
        <v/>
      </c>
      <c r="F10340" s="18" t="str">
        <f t="shared" si="664"/>
        <v/>
      </c>
      <c r="G10340" s="18" t="str">
        <f t="shared" si="665"/>
        <v/>
      </c>
      <c r="H10340" s="18" t="str">
        <f t="shared" si="666"/>
        <v/>
      </c>
    </row>
    <row r="10341" spans="5:8" x14ac:dyDescent="0.25">
      <c r="E10341" s="18" t="str">
        <f t="shared" si="663"/>
        <v/>
      </c>
      <c r="F10341" s="18" t="str">
        <f t="shared" si="664"/>
        <v/>
      </c>
      <c r="G10341" s="18" t="str">
        <f t="shared" si="665"/>
        <v/>
      </c>
      <c r="H10341" s="18" t="str">
        <f t="shared" si="666"/>
        <v/>
      </c>
    </row>
    <row r="10342" spans="5:8" x14ac:dyDescent="0.25">
      <c r="E10342" s="18" t="str">
        <f t="shared" si="663"/>
        <v/>
      </c>
      <c r="F10342" s="18" t="str">
        <f t="shared" si="664"/>
        <v/>
      </c>
      <c r="G10342" s="18" t="str">
        <f t="shared" si="665"/>
        <v/>
      </c>
      <c r="H10342" s="18" t="str">
        <f t="shared" si="666"/>
        <v/>
      </c>
    </row>
    <row r="10343" spans="5:8" x14ac:dyDescent="0.25">
      <c r="E10343" s="18" t="str">
        <f t="shared" si="663"/>
        <v/>
      </c>
      <c r="F10343" s="18" t="str">
        <f t="shared" si="664"/>
        <v/>
      </c>
      <c r="G10343" s="18" t="str">
        <f t="shared" si="665"/>
        <v/>
      </c>
      <c r="H10343" s="18" t="str">
        <f t="shared" si="666"/>
        <v/>
      </c>
    </row>
    <row r="10344" spans="5:8" x14ac:dyDescent="0.25">
      <c r="E10344" s="18" t="str">
        <f t="shared" si="663"/>
        <v/>
      </c>
      <c r="F10344" s="18" t="str">
        <f t="shared" si="664"/>
        <v/>
      </c>
      <c r="G10344" s="18" t="str">
        <f t="shared" si="665"/>
        <v/>
      </c>
      <c r="H10344" s="18" t="str">
        <f t="shared" si="666"/>
        <v/>
      </c>
    </row>
    <row r="10345" spans="5:8" x14ac:dyDescent="0.25">
      <c r="E10345" s="18" t="str">
        <f t="shared" si="663"/>
        <v/>
      </c>
      <c r="F10345" s="18" t="str">
        <f t="shared" si="664"/>
        <v/>
      </c>
      <c r="G10345" s="18" t="str">
        <f t="shared" si="665"/>
        <v/>
      </c>
      <c r="H10345" s="18" t="str">
        <f t="shared" si="666"/>
        <v/>
      </c>
    </row>
    <row r="10346" spans="5:8" x14ac:dyDescent="0.25">
      <c r="E10346" s="18" t="str">
        <f t="shared" si="663"/>
        <v/>
      </c>
      <c r="F10346" s="18" t="str">
        <f t="shared" si="664"/>
        <v/>
      </c>
      <c r="G10346" s="18" t="str">
        <f t="shared" si="665"/>
        <v/>
      </c>
      <c r="H10346" s="18" t="str">
        <f t="shared" si="666"/>
        <v/>
      </c>
    </row>
    <row r="10347" spans="5:8" x14ac:dyDescent="0.25">
      <c r="E10347" s="18" t="str">
        <f t="shared" si="663"/>
        <v/>
      </c>
      <c r="F10347" s="18" t="str">
        <f t="shared" si="664"/>
        <v/>
      </c>
      <c r="G10347" s="18" t="str">
        <f t="shared" si="665"/>
        <v/>
      </c>
      <c r="H10347" s="18" t="str">
        <f t="shared" si="666"/>
        <v/>
      </c>
    </row>
    <row r="10348" spans="5:8" x14ac:dyDescent="0.25">
      <c r="E10348" s="18" t="str">
        <f t="shared" si="663"/>
        <v/>
      </c>
      <c r="F10348" s="18" t="str">
        <f t="shared" si="664"/>
        <v/>
      </c>
      <c r="G10348" s="18" t="str">
        <f t="shared" si="665"/>
        <v/>
      </c>
      <c r="H10348" s="18" t="str">
        <f t="shared" si="666"/>
        <v/>
      </c>
    </row>
    <row r="10349" spans="5:8" x14ac:dyDescent="0.25">
      <c r="E10349" s="18" t="str">
        <f t="shared" si="663"/>
        <v/>
      </c>
      <c r="F10349" s="18" t="str">
        <f t="shared" si="664"/>
        <v/>
      </c>
      <c r="G10349" s="18" t="str">
        <f t="shared" si="665"/>
        <v/>
      </c>
      <c r="H10349" s="18" t="str">
        <f t="shared" si="666"/>
        <v/>
      </c>
    </row>
    <row r="10350" spans="5:8" x14ac:dyDescent="0.25">
      <c r="E10350" s="18" t="str">
        <f t="shared" si="663"/>
        <v/>
      </c>
      <c r="F10350" s="18" t="str">
        <f t="shared" si="664"/>
        <v/>
      </c>
      <c r="G10350" s="18" t="str">
        <f t="shared" si="665"/>
        <v/>
      </c>
      <c r="H10350" s="18" t="str">
        <f t="shared" si="666"/>
        <v/>
      </c>
    </row>
    <row r="10351" spans="5:8" x14ac:dyDescent="0.25">
      <c r="E10351" s="18" t="str">
        <f t="shared" si="663"/>
        <v/>
      </c>
      <c r="F10351" s="18" t="str">
        <f t="shared" si="664"/>
        <v/>
      </c>
      <c r="G10351" s="18" t="str">
        <f t="shared" si="665"/>
        <v/>
      </c>
      <c r="H10351" s="18" t="str">
        <f t="shared" si="666"/>
        <v/>
      </c>
    </row>
    <row r="10352" spans="5:8" x14ac:dyDescent="0.25">
      <c r="E10352" s="18" t="str">
        <f t="shared" si="663"/>
        <v/>
      </c>
      <c r="F10352" s="18" t="str">
        <f t="shared" si="664"/>
        <v/>
      </c>
      <c r="G10352" s="18" t="str">
        <f t="shared" si="665"/>
        <v/>
      </c>
      <c r="H10352" s="18" t="str">
        <f t="shared" si="666"/>
        <v/>
      </c>
    </row>
    <row r="10353" spans="5:8" x14ac:dyDescent="0.25">
      <c r="E10353" s="18" t="str">
        <f t="shared" si="663"/>
        <v/>
      </c>
      <c r="F10353" s="18" t="str">
        <f t="shared" si="664"/>
        <v/>
      </c>
      <c r="G10353" s="18" t="str">
        <f t="shared" si="665"/>
        <v/>
      </c>
      <c r="H10353" s="18" t="str">
        <f t="shared" si="666"/>
        <v/>
      </c>
    </row>
    <row r="10354" spans="5:8" x14ac:dyDescent="0.25">
      <c r="E10354" s="18" t="str">
        <f t="shared" si="663"/>
        <v/>
      </c>
      <c r="F10354" s="18" t="str">
        <f t="shared" si="664"/>
        <v/>
      </c>
      <c r="G10354" s="18" t="str">
        <f t="shared" si="665"/>
        <v/>
      </c>
      <c r="H10354" s="18" t="str">
        <f t="shared" si="666"/>
        <v/>
      </c>
    </row>
    <row r="10355" spans="5:8" x14ac:dyDescent="0.25">
      <c r="E10355" s="18" t="str">
        <f t="shared" si="663"/>
        <v/>
      </c>
      <c r="F10355" s="18" t="str">
        <f t="shared" si="664"/>
        <v/>
      </c>
      <c r="G10355" s="18" t="str">
        <f t="shared" si="665"/>
        <v/>
      </c>
      <c r="H10355" s="18" t="str">
        <f t="shared" si="666"/>
        <v/>
      </c>
    </row>
    <row r="10356" spans="5:8" x14ac:dyDescent="0.25">
      <c r="E10356" s="18" t="str">
        <f t="shared" si="663"/>
        <v/>
      </c>
      <c r="F10356" s="18" t="str">
        <f t="shared" si="664"/>
        <v/>
      </c>
      <c r="G10356" s="18" t="str">
        <f t="shared" si="665"/>
        <v/>
      </c>
      <c r="H10356" s="18" t="str">
        <f t="shared" si="666"/>
        <v/>
      </c>
    </row>
    <row r="10357" spans="5:8" x14ac:dyDescent="0.25">
      <c r="E10357" s="18" t="str">
        <f t="shared" si="663"/>
        <v/>
      </c>
      <c r="F10357" s="18" t="str">
        <f t="shared" si="664"/>
        <v/>
      </c>
      <c r="G10357" s="18" t="str">
        <f t="shared" si="665"/>
        <v/>
      </c>
      <c r="H10357" s="18" t="str">
        <f t="shared" si="666"/>
        <v/>
      </c>
    </row>
    <row r="10358" spans="5:8" x14ac:dyDescent="0.25">
      <c r="E10358" s="18" t="str">
        <f t="shared" si="663"/>
        <v/>
      </c>
      <c r="F10358" s="18" t="str">
        <f t="shared" si="664"/>
        <v/>
      </c>
      <c r="G10358" s="18" t="str">
        <f t="shared" si="665"/>
        <v/>
      </c>
      <c r="H10358" s="18" t="str">
        <f t="shared" si="666"/>
        <v/>
      </c>
    </row>
    <row r="10359" spans="5:8" x14ac:dyDescent="0.25">
      <c r="E10359" s="18" t="str">
        <f t="shared" si="663"/>
        <v/>
      </c>
      <c r="F10359" s="18" t="str">
        <f t="shared" si="664"/>
        <v/>
      </c>
      <c r="G10359" s="18" t="str">
        <f t="shared" si="665"/>
        <v/>
      </c>
      <c r="H10359" s="18" t="str">
        <f t="shared" si="666"/>
        <v/>
      </c>
    </row>
    <row r="10360" spans="5:8" x14ac:dyDescent="0.25">
      <c r="E10360" s="18" t="str">
        <f t="shared" si="663"/>
        <v/>
      </c>
      <c r="F10360" s="18" t="str">
        <f t="shared" si="664"/>
        <v/>
      </c>
      <c r="G10360" s="18" t="str">
        <f t="shared" si="665"/>
        <v/>
      </c>
      <c r="H10360" s="18" t="str">
        <f t="shared" si="666"/>
        <v/>
      </c>
    </row>
    <row r="10361" spans="5:8" x14ac:dyDescent="0.25">
      <c r="E10361" s="18" t="str">
        <f t="shared" si="663"/>
        <v/>
      </c>
      <c r="F10361" s="18" t="str">
        <f t="shared" si="664"/>
        <v/>
      </c>
      <c r="G10361" s="18" t="str">
        <f t="shared" si="665"/>
        <v/>
      </c>
      <c r="H10361" s="18" t="str">
        <f t="shared" si="666"/>
        <v/>
      </c>
    </row>
    <row r="10362" spans="5:8" x14ac:dyDescent="0.25">
      <c r="E10362" s="18" t="str">
        <f t="shared" si="663"/>
        <v/>
      </c>
      <c r="F10362" s="18" t="str">
        <f t="shared" si="664"/>
        <v/>
      </c>
      <c r="G10362" s="18" t="str">
        <f t="shared" si="665"/>
        <v/>
      </c>
      <c r="H10362" s="18" t="str">
        <f t="shared" si="666"/>
        <v/>
      </c>
    </row>
    <row r="10363" spans="5:8" x14ac:dyDescent="0.25">
      <c r="E10363" s="18" t="str">
        <f t="shared" si="663"/>
        <v/>
      </c>
      <c r="F10363" s="18" t="str">
        <f t="shared" si="664"/>
        <v/>
      </c>
      <c r="G10363" s="18" t="str">
        <f t="shared" si="665"/>
        <v/>
      </c>
      <c r="H10363" s="18" t="str">
        <f t="shared" si="666"/>
        <v/>
      </c>
    </row>
    <row r="10364" spans="5:8" x14ac:dyDescent="0.25">
      <c r="E10364" s="18" t="str">
        <f t="shared" si="663"/>
        <v/>
      </c>
      <c r="F10364" s="18" t="str">
        <f t="shared" si="664"/>
        <v/>
      </c>
      <c r="G10364" s="18" t="str">
        <f t="shared" si="665"/>
        <v/>
      </c>
      <c r="H10364" s="18" t="str">
        <f t="shared" si="666"/>
        <v/>
      </c>
    </row>
    <row r="10365" spans="5:8" x14ac:dyDescent="0.25">
      <c r="E10365" s="18" t="str">
        <f t="shared" si="663"/>
        <v/>
      </c>
      <c r="F10365" s="18" t="str">
        <f t="shared" si="664"/>
        <v/>
      </c>
      <c r="G10365" s="18" t="str">
        <f t="shared" si="665"/>
        <v/>
      </c>
      <c r="H10365" s="18" t="str">
        <f t="shared" si="666"/>
        <v/>
      </c>
    </row>
    <row r="10366" spans="5:8" x14ac:dyDescent="0.25">
      <c r="E10366" s="18" t="str">
        <f t="shared" si="663"/>
        <v/>
      </c>
      <c r="F10366" s="18" t="str">
        <f t="shared" si="664"/>
        <v/>
      </c>
      <c r="G10366" s="18" t="str">
        <f t="shared" si="665"/>
        <v/>
      </c>
      <c r="H10366" s="18" t="str">
        <f t="shared" si="666"/>
        <v/>
      </c>
    </row>
    <row r="10367" spans="5:8" x14ac:dyDescent="0.25">
      <c r="E10367" s="18" t="str">
        <f t="shared" si="663"/>
        <v/>
      </c>
      <c r="F10367" s="18" t="str">
        <f t="shared" si="664"/>
        <v/>
      </c>
      <c r="G10367" s="18" t="str">
        <f t="shared" si="665"/>
        <v/>
      </c>
      <c r="H10367" s="18" t="str">
        <f t="shared" si="666"/>
        <v/>
      </c>
    </row>
    <row r="10368" spans="5:8" x14ac:dyDescent="0.25">
      <c r="E10368" s="18" t="str">
        <f t="shared" si="663"/>
        <v/>
      </c>
      <c r="F10368" s="18" t="str">
        <f t="shared" si="664"/>
        <v/>
      </c>
      <c r="G10368" s="18" t="str">
        <f t="shared" si="665"/>
        <v/>
      </c>
      <c r="H10368" s="18" t="str">
        <f t="shared" si="666"/>
        <v/>
      </c>
    </row>
    <row r="10369" spans="5:8" x14ac:dyDescent="0.25">
      <c r="E10369" s="18" t="str">
        <f t="shared" si="663"/>
        <v/>
      </c>
      <c r="F10369" s="18" t="str">
        <f t="shared" si="664"/>
        <v/>
      </c>
      <c r="G10369" s="18" t="str">
        <f t="shared" si="665"/>
        <v/>
      </c>
      <c r="H10369" s="18" t="str">
        <f t="shared" si="666"/>
        <v/>
      </c>
    </row>
    <row r="10370" spans="5:8" x14ac:dyDescent="0.25">
      <c r="E10370" s="18" t="str">
        <f t="shared" si="663"/>
        <v/>
      </c>
      <c r="F10370" s="18" t="str">
        <f t="shared" si="664"/>
        <v/>
      </c>
      <c r="G10370" s="18" t="str">
        <f t="shared" si="665"/>
        <v/>
      </c>
      <c r="H10370" s="18" t="str">
        <f t="shared" si="666"/>
        <v/>
      </c>
    </row>
    <row r="10371" spans="5:8" x14ac:dyDescent="0.25">
      <c r="E10371" s="18" t="str">
        <f t="shared" si="663"/>
        <v/>
      </c>
      <c r="F10371" s="18" t="str">
        <f t="shared" si="664"/>
        <v/>
      </c>
      <c r="G10371" s="18" t="str">
        <f t="shared" si="665"/>
        <v/>
      </c>
      <c r="H10371" s="18" t="str">
        <f t="shared" si="666"/>
        <v/>
      </c>
    </row>
    <row r="10372" spans="5:8" x14ac:dyDescent="0.25">
      <c r="E10372" s="18" t="str">
        <f t="shared" si="663"/>
        <v/>
      </c>
      <c r="F10372" s="18" t="str">
        <f t="shared" si="664"/>
        <v/>
      </c>
      <c r="G10372" s="18" t="str">
        <f t="shared" si="665"/>
        <v/>
      </c>
      <c r="H10372" s="18" t="str">
        <f t="shared" si="666"/>
        <v/>
      </c>
    </row>
    <row r="10373" spans="5:8" x14ac:dyDescent="0.25">
      <c r="E10373" s="18" t="str">
        <f t="shared" si="663"/>
        <v/>
      </c>
      <c r="F10373" s="18" t="str">
        <f t="shared" si="664"/>
        <v/>
      </c>
      <c r="G10373" s="18" t="str">
        <f t="shared" si="665"/>
        <v/>
      </c>
      <c r="H10373" s="18" t="str">
        <f t="shared" si="666"/>
        <v/>
      </c>
    </row>
    <row r="10374" spans="5:8" x14ac:dyDescent="0.25">
      <c r="E10374" s="18" t="str">
        <f t="shared" ref="E10374:E10437" si="667">IF($C10374="","",IFERROR(INDEX(ItemPriceCol,MATCH($C10374,ItemName,0)),""))</f>
        <v/>
      </c>
      <c r="F10374" s="18" t="str">
        <f t="shared" ref="F10374:F10437" si="668">IF(OR($D10374="",$E10374=""),"",$D10374*$E10374)</f>
        <v/>
      </c>
      <c r="G10374" s="18" t="str">
        <f t="shared" ref="G10374:G10437" si="669">IF($C10374="","",IFERROR(INDEX(ItemCostCol,MATCH($C10374,ItemName,0)),""))</f>
        <v/>
      </c>
      <c r="H10374" s="18" t="str">
        <f t="shared" ref="H10374:H10437" si="670">IF(OR($F10374="",$G10374=""),"",$F10374-$D10374*$G10374)</f>
        <v/>
      </c>
    </row>
    <row r="10375" spans="5:8" x14ac:dyDescent="0.25">
      <c r="E10375" s="18" t="str">
        <f t="shared" si="667"/>
        <v/>
      </c>
      <c r="F10375" s="18" t="str">
        <f t="shared" si="668"/>
        <v/>
      </c>
      <c r="G10375" s="18" t="str">
        <f t="shared" si="669"/>
        <v/>
      </c>
      <c r="H10375" s="18" t="str">
        <f t="shared" si="670"/>
        <v/>
      </c>
    </row>
    <row r="10376" spans="5:8" x14ac:dyDescent="0.25">
      <c r="E10376" s="18" t="str">
        <f t="shared" si="667"/>
        <v/>
      </c>
      <c r="F10376" s="18" t="str">
        <f t="shared" si="668"/>
        <v/>
      </c>
      <c r="G10376" s="18" t="str">
        <f t="shared" si="669"/>
        <v/>
      </c>
      <c r="H10376" s="18" t="str">
        <f t="shared" si="670"/>
        <v/>
      </c>
    </row>
    <row r="10377" spans="5:8" x14ac:dyDescent="0.25">
      <c r="E10377" s="18" t="str">
        <f t="shared" si="667"/>
        <v/>
      </c>
      <c r="F10377" s="18" t="str">
        <f t="shared" si="668"/>
        <v/>
      </c>
      <c r="G10377" s="18" t="str">
        <f t="shared" si="669"/>
        <v/>
      </c>
      <c r="H10377" s="18" t="str">
        <f t="shared" si="670"/>
        <v/>
      </c>
    </row>
    <row r="10378" spans="5:8" x14ac:dyDescent="0.25">
      <c r="E10378" s="18" t="str">
        <f t="shared" si="667"/>
        <v/>
      </c>
      <c r="F10378" s="18" t="str">
        <f t="shared" si="668"/>
        <v/>
      </c>
      <c r="G10378" s="18" t="str">
        <f t="shared" si="669"/>
        <v/>
      </c>
      <c r="H10378" s="18" t="str">
        <f t="shared" si="670"/>
        <v/>
      </c>
    </row>
    <row r="10379" spans="5:8" x14ac:dyDescent="0.25">
      <c r="E10379" s="18" t="str">
        <f t="shared" si="667"/>
        <v/>
      </c>
      <c r="F10379" s="18" t="str">
        <f t="shared" si="668"/>
        <v/>
      </c>
      <c r="G10379" s="18" t="str">
        <f t="shared" si="669"/>
        <v/>
      </c>
      <c r="H10379" s="18" t="str">
        <f t="shared" si="670"/>
        <v/>
      </c>
    </row>
    <row r="10380" spans="5:8" x14ac:dyDescent="0.25">
      <c r="E10380" s="18" t="str">
        <f t="shared" si="667"/>
        <v/>
      </c>
      <c r="F10380" s="18" t="str">
        <f t="shared" si="668"/>
        <v/>
      </c>
      <c r="G10380" s="18" t="str">
        <f t="shared" si="669"/>
        <v/>
      </c>
      <c r="H10380" s="18" t="str">
        <f t="shared" si="670"/>
        <v/>
      </c>
    </row>
    <row r="10381" spans="5:8" x14ac:dyDescent="0.25">
      <c r="E10381" s="18" t="str">
        <f t="shared" si="667"/>
        <v/>
      </c>
      <c r="F10381" s="18" t="str">
        <f t="shared" si="668"/>
        <v/>
      </c>
      <c r="G10381" s="18" t="str">
        <f t="shared" si="669"/>
        <v/>
      </c>
      <c r="H10381" s="18" t="str">
        <f t="shared" si="670"/>
        <v/>
      </c>
    </row>
    <row r="10382" spans="5:8" x14ac:dyDescent="0.25">
      <c r="E10382" s="18" t="str">
        <f t="shared" si="667"/>
        <v/>
      </c>
      <c r="F10382" s="18" t="str">
        <f t="shared" si="668"/>
        <v/>
      </c>
      <c r="G10382" s="18" t="str">
        <f t="shared" si="669"/>
        <v/>
      </c>
      <c r="H10382" s="18" t="str">
        <f t="shared" si="670"/>
        <v/>
      </c>
    </row>
    <row r="10383" spans="5:8" x14ac:dyDescent="0.25">
      <c r="E10383" s="18" t="str">
        <f t="shared" si="667"/>
        <v/>
      </c>
      <c r="F10383" s="18" t="str">
        <f t="shared" si="668"/>
        <v/>
      </c>
      <c r="G10383" s="18" t="str">
        <f t="shared" si="669"/>
        <v/>
      </c>
      <c r="H10383" s="18" t="str">
        <f t="shared" si="670"/>
        <v/>
      </c>
    </row>
    <row r="10384" spans="5:8" x14ac:dyDescent="0.25">
      <c r="E10384" s="18" t="str">
        <f t="shared" si="667"/>
        <v/>
      </c>
      <c r="F10384" s="18" t="str">
        <f t="shared" si="668"/>
        <v/>
      </c>
      <c r="G10384" s="18" t="str">
        <f t="shared" si="669"/>
        <v/>
      </c>
      <c r="H10384" s="18" t="str">
        <f t="shared" si="670"/>
        <v/>
      </c>
    </row>
    <row r="10385" spans="5:8" x14ac:dyDescent="0.25">
      <c r="E10385" s="18" t="str">
        <f t="shared" si="667"/>
        <v/>
      </c>
      <c r="F10385" s="18" t="str">
        <f t="shared" si="668"/>
        <v/>
      </c>
      <c r="G10385" s="18" t="str">
        <f t="shared" si="669"/>
        <v/>
      </c>
      <c r="H10385" s="18" t="str">
        <f t="shared" si="670"/>
        <v/>
      </c>
    </row>
    <row r="10386" spans="5:8" x14ac:dyDescent="0.25">
      <c r="E10386" s="18" t="str">
        <f t="shared" si="667"/>
        <v/>
      </c>
      <c r="F10386" s="18" t="str">
        <f t="shared" si="668"/>
        <v/>
      </c>
      <c r="G10386" s="18" t="str">
        <f t="shared" si="669"/>
        <v/>
      </c>
      <c r="H10386" s="18" t="str">
        <f t="shared" si="670"/>
        <v/>
      </c>
    </row>
    <row r="10387" spans="5:8" x14ac:dyDescent="0.25">
      <c r="E10387" s="18" t="str">
        <f t="shared" si="667"/>
        <v/>
      </c>
      <c r="F10387" s="18" t="str">
        <f t="shared" si="668"/>
        <v/>
      </c>
      <c r="G10387" s="18" t="str">
        <f t="shared" si="669"/>
        <v/>
      </c>
      <c r="H10387" s="18" t="str">
        <f t="shared" si="670"/>
        <v/>
      </c>
    </row>
    <row r="10388" spans="5:8" x14ac:dyDescent="0.25">
      <c r="E10388" s="18" t="str">
        <f t="shared" si="667"/>
        <v/>
      </c>
      <c r="F10388" s="18" t="str">
        <f t="shared" si="668"/>
        <v/>
      </c>
      <c r="G10388" s="18" t="str">
        <f t="shared" si="669"/>
        <v/>
      </c>
      <c r="H10388" s="18" t="str">
        <f t="shared" si="670"/>
        <v/>
      </c>
    </row>
    <row r="10389" spans="5:8" x14ac:dyDescent="0.25">
      <c r="E10389" s="18" t="str">
        <f t="shared" si="667"/>
        <v/>
      </c>
      <c r="F10389" s="18" t="str">
        <f t="shared" si="668"/>
        <v/>
      </c>
      <c r="G10389" s="18" t="str">
        <f t="shared" si="669"/>
        <v/>
      </c>
      <c r="H10389" s="18" t="str">
        <f t="shared" si="670"/>
        <v/>
      </c>
    </row>
    <row r="10390" spans="5:8" x14ac:dyDescent="0.25">
      <c r="E10390" s="18" t="str">
        <f t="shared" si="667"/>
        <v/>
      </c>
      <c r="F10390" s="18" t="str">
        <f t="shared" si="668"/>
        <v/>
      </c>
      <c r="G10390" s="18" t="str">
        <f t="shared" si="669"/>
        <v/>
      </c>
      <c r="H10390" s="18" t="str">
        <f t="shared" si="670"/>
        <v/>
      </c>
    </row>
    <row r="10391" spans="5:8" x14ac:dyDescent="0.25">
      <c r="E10391" s="18" t="str">
        <f t="shared" si="667"/>
        <v/>
      </c>
      <c r="F10391" s="18" t="str">
        <f t="shared" si="668"/>
        <v/>
      </c>
      <c r="G10391" s="18" t="str">
        <f t="shared" si="669"/>
        <v/>
      </c>
      <c r="H10391" s="18" t="str">
        <f t="shared" si="670"/>
        <v/>
      </c>
    </row>
    <row r="10392" spans="5:8" x14ac:dyDescent="0.25">
      <c r="E10392" s="18" t="str">
        <f t="shared" si="667"/>
        <v/>
      </c>
      <c r="F10392" s="18" t="str">
        <f t="shared" si="668"/>
        <v/>
      </c>
      <c r="G10392" s="18" t="str">
        <f t="shared" si="669"/>
        <v/>
      </c>
      <c r="H10392" s="18" t="str">
        <f t="shared" si="670"/>
        <v/>
      </c>
    </row>
    <row r="10393" spans="5:8" x14ac:dyDescent="0.25">
      <c r="E10393" s="18" t="str">
        <f t="shared" si="667"/>
        <v/>
      </c>
      <c r="F10393" s="18" t="str">
        <f t="shared" si="668"/>
        <v/>
      </c>
      <c r="G10393" s="18" t="str">
        <f t="shared" si="669"/>
        <v/>
      </c>
      <c r="H10393" s="18" t="str">
        <f t="shared" si="670"/>
        <v/>
      </c>
    </row>
    <row r="10394" spans="5:8" x14ac:dyDescent="0.25">
      <c r="E10394" s="18" t="str">
        <f t="shared" si="667"/>
        <v/>
      </c>
      <c r="F10394" s="18" t="str">
        <f t="shared" si="668"/>
        <v/>
      </c>
      <c r="G10394" s="18" t="str">
        <f t="shared" si="669"/>
        <v/>
      </c>
      <c r="H10394" s="18" t="str">
        <f t="shared" si="670"/>
        <v/>
      </c>
    </row>
    <row r="10395" spans="5:8" x14ac:dyDescent="0.25">
      <c r="E10395" s="18" t="str">
        <f t="shared" si="667"/>
        <v/>
      </c>
      <c r="F10395" s="18" t="str">
        <f t="shared" si="668"/>
        <v/>
      </c>
      <c r="G10395" s="18" t="str">
        <f t="shared" si="669"/>
        <v/>
      </c>
      <c r="H10395" s="18" t="str">
        <f t="shared" si="670"/>
        <v/>
      </c>
    </row>
    <row r="10396" spans="5:8" x14ac:dyDescent="0.25">
      <c r="E10396" s="18" t="str">
        <f t="shared" si="667"/>
        <v/>
      </c>
      <c r="F10396" s="18" t="str">
        <f t="shared" si="668"/>
        <v/>
      </c>
      <c r="G10396" s="18" t="str">
        <f t="shared" si="669"/>
        <v/>
      </c>
      <c r="H10396" s="18" t="str">
        <f t="shared" si="670"/>
        <v/>
      </c>
    </row>
    <row r="10397" spans="5:8" x14ac:dyDescent="0.25">
      <c r="E10397" s="18" t="str">
        <f t="shared" si="667"/>
        <v/>
      </c>
      <c r="F10397" s="18" t="str">
        <f t="shared" si="668"/>
        <v/>
      </c>
      <c r="G10397" s="18" t="str">
        <f t="shared" si="669"/>
        <v/>
      </c>
      <c r="H10397" s="18" t="str">
        <f t="shared" si="670"/>
        <v/>
      </c>
    </row>
    <row r="10398" spans="5:8" x14ac:dyDescent="0.25">
      <c r="E10398" s="18" t="str">
        <f t="shared" si="667"/>
        <v/>
      </c>
      <c r="F10398" s="18" t="str">
        <f t="shared" si="668"/>
        <v/>
      </c>
      <c r="G10398" s="18" t="str">
        <f t="shared" si="669"/>
        <v/>
      </c>
      <c r="H10398" s="18" t="str">
        <f t="shared" si="670"/>
        <v/>
      </c>
    </row>
    <row r="10399" spans="5:8" x14ac:dyDescent="0.25">
      <c r="E10399" s="18" t="str">
        <f t="shared" si="667"/>
        <v/>
      </c>
      <c r="F10399" s="18" t="str">
        <f t="shared" si="668"/>
        <v/>
      </c>
      <c r="G10399" s="18" t="str">
        <f t="shared" si="669"/>
        <v/>
      </c>
      <c r="H10399" s="18" t="str">
        <f t="shared" si="670"/>
        <v/>
      </c>
    </row>
    <row r="10400" spans="5:8" x14ac:dyDescent="0.25">
      <c r="E10400" s="18" t="str">
        <f t="shared" si="667"/>
        <v/>
      </c>
      <c r="F10400" s="18" t="str">
        <f t="shared" si="668"/>
        <v/>
      </c>
      <c r="G10400" s="18" t="str">
        <f t="shared" si="669"/>
        <v/>
      </c>
      <c r="H10400" s="18" t="str">
        <f t="shared" si="670"/>
        <v/>
      </c>
    </row>
    <row r="10401" spans="5:8" x14ac:dyDescent="0.25">
      <c r="E10401" s="18" t="str">
        <f t="shared" si="667"/>
        <v/>
      </c>
      <c r="F10401" s="18" t="str">
        <f t="shared" si="668"/>
        <v/>
      </c>
      <c r="G10401" s="18" t="str">
        <f t="shared" si="669"/>
        <v/>
      </c>
      <c r="H10401" s="18" t="str">
        <f t="shared" si="670"/>
        <v/>
      </c>
    </row>
    <row r="10402" spans="5:8" x14ac:dyDescent="0.25">
      <c r="E10402" s="18" t="str">
        <f t="shared" si="667"/>
        <v/>
      </c>
      <c r="F10402" s="18" t="str">
        <f t="shared" si="668"/>
        <v/>
      </c>
      <c r="G10402" s="18" t="str">
        <f t="shared" si="669"/>
        <v/>
      </c>
      <c r="H10402" s="18" t="str">
        <f t="shared" si="670"/>
        <v/>
      </c>
    </row>
    <row r="10403" spans="5:8" x14ac:dyDescent="0.25">
      <c r="E10403" s="18" t="str">
        <f t="shared" si="667"/>
        <v/>
      </c>
      <c r="F10403" s="18" t="str">
        <f t="shared" si="668"/>
        <v/>
      </c>
      <c r="G10403" s="18" t="str">
        <f t="shared" si="669"/>
        <v/>
      </c>
      <c r="H10403" s="18" t="str">
        <f t="shared" si="670"/>
        <v/>
      </c>
    </row>
    <row r="10404" spans="5:8" x14ac:dyDescent="0.25">
      <c r="E10404" s="18" t="str">
        <f t="shared" si="667"/>
        <v/>
      </c>
      <c r="F10404" s="18" t="str">
        <f t="shared" si="668"/>
        <v/>
      </c>
      <c r="G10404" s="18" t="str">
        <f t="shared" si="669"/>
        <v/>
      </c>
      <c r="H10404" s="18" t="str">
        <f t="shared" si="670"/>
        <v/>
      </c>
    </row>
    <row r="10405" spans="5:8" x14ac:dyDescent="0.25">
      <c r="E10405" s="18" t="str">
        <f t="shared" si="667"/>
        <v/>
      </c>
      <c r="F10405" s="18" t="str">
        <f t="shared" si="668"/>
        <v/>
      </c>
      <c r="G10405" s="18" t="str">
        <f t="shared" si="669"/>
        <v/>
      </c>
      <c r="H10405" s="18" t="str">
        <f t="shared" si="670"/>
        <v/>
      </c>
    </row>
    <row r="10406" spans="5:8" x14ac:dyDescent="0.25">
      <c r="E10406" s="18" t="str">
        <f t="shared" si="667"/>
        <v/>
      </c>
      <c r="F10406" s="18" t="str">
        <f t="shared" si="668"/>
        <v/>
      </c>
      <c r="G10406" s="18" t="str">
        <f t="shared" si="669"/>
        <v/>
      </c>
      <c r="H10406" s="18" t="str">
        <f t="shared" si="670"/>
        <v/>
      </c>
    </row>
    <row r="10407" spans="5:8" x14ac:dyDescent="0.25">
      <c r="E10407" s="18" t="str">
        <f t="shared" si="667"/>
        <v/>
      </c>
      <c r="F10407" s="18" t="str">
        <f t="shared" si="668"/>
        <v/>
      </c>
      <c r="G10407" s="18" t="str">
        <f t="shared" si="669"/>
        <v/>
      </c>
      <c r="H10407" s="18" t="str">
        <f t="shared" si="670"/>
        <v/>
      </c>
    </row>
    <row r="10408" spans="5:8" x14ac:dyDescent="0.25">
      <c r="E10408" s="18" t="str">
        <f t="shared" si="667"/>
        <v/>
      </c>
      <c r="F10408" s="18" t="str">
        <f t="shared" si="668"/>
        <v/>
      </c>
      <c r="G10408" s="18" t="str">
        <f t="shared" si="669"/>
        <v/>
      </c>
      <c r="H10408" s="18" t="str">
        <f t="shared" si="670"/>
        <v/>
      </c>
    </row>
    <row r="10409" spans="5:8" x14ac:dyDescent="0.25">
      <c r="E10409" s="18" t="str">
        <f t="shared" si="667"/>
        <v/>
      </c>
      <c r="F10409" s="18" t="str">
        <f t="shared" si="668"/>
        <v/>
      </c>
      <c r="G10409" s="18" t="str">
        <f t="shared" si="669"/>
        <v/>
      </c>
      <c r="H10409" s="18" t="str">
        <f t="shared" si="670"/>
        <v/>
      </c>
    </row>
    <row r="10410" spans="5:8" x14ac:dyDescent="0.25">
      <c r="E10410" s="18" t="str">
        <f t="shared" si="667"/>
        <v/>
      </c>
      <c r="F10410" s="18" t="str">
        <f t="shared" si="668"/>
        <v/>
      </c>
      <c r="G10410" s="18" t="str">
        <f t="shared" si="669"/>
        <v/>
      </c>
      <c r="H10410" s="18" t="str">
        <f t="shared" si="670"/>
        <v/>
      </c>
    </row>
    <row r="10411" spans="5:8" x14ac:dyDescent="0.25">
      <c r="E10411" s="18" t="str">
        <f t="shared" si="667"/>
        <v/>
      </c>
      <c r="F10411" s="18" t="str">
        <f t="shared" si="668"/>
        <v/>
      </c>
      <c r="G10411" s="18" t="str">
        <f t="shared" si="669"/>
        <v/>
      </c>
      <c r="H10411" s="18" t="str">
        <f t="shared" si="670"/>
        <v/>
      </c>
    </row>
    <row r="10412" spans="5:8" x14ac:dyDescent="0.25">
      <c r="E10412" s="18" t="str">
        <f t="shared" si="667"/>
        <v/>
      </c>
      <c r="F10412" s="18" t="str">
        <f t="shared" si="668"/>
        <v/>
      </c>
      <c r="G10412" s="18" t="str">
        <f t="shared" si="669"/>
        <v/>
      </c>
      <c r="H10412" s="18" t="str">
        <f t="shared" si="670"/>
        <v/>
      </c>
    </row>
    <row r="10413" spans="5:8" x14ac:dyDescent="0.25">
      <c r="E10413" s="18" t="str">
        <f t="shared" si="667"/>
        <v/>
      </c>
      <c r="F10413" s="18" t="str">
        <f t="shared" si="668"/>
        <v/>
      </c>
      <c r="G10413" s="18" t="str">
        <f t="shared" si="669"/>
        <v/>
      </c>
      <c r="H10413" s="18" t="str">
        <f t="shared" si="670"/>
        <v/>
      </c>
    </row>
    <row r="10414" spans="5:8" x14ac:dyDescent="0.25">
      <c r="E10414" s="18" t="str">
        <f t="shared" si="667"/>
        <v/>
      </c>
      <c r="F10414" s="18" t="str">
        <f t="shared" si="668"/>
        <v/>
      </c>
      <c r="G10414" s="18" t="str">
        <f t="shared" si="669"/>
        <v/>
      </c>
      <c r="H10414" s="18" t="str">
        <f t="shared" si="670"/>
        <v/>
      </c>
    </row>
    <row r="10415" spans="5:8" x14ac:dyDescent="0.25">
      <c r="E10415" s="18" t="str">
        <f t="shared" si="667"/>
        <v/>
      </c>
      <c r="F10415" s="18" t="str">
        <f t="shared" si="668"/>
        <v/>
      </c>
      <c r="G10415" s="18" t="str">
        <f t="shared" si="669"/>
        <v/>
      </c>
      <c r="H10415" s="18" t="str">
        <f t="shared" si="670"/>
        <v/>
      </c>
    </row>
    <row r="10416" spans="5:8" x14ac:dyDescent="0.25">
      <c r="E10416" s="18" t="str">
        <f t="shared" si="667"/>
        <v/>
      </c>
      <c r="F10416" s="18" t="str">
        <f t="shared" si="668"/>
        <v/>
      </c>
      <c r="G10416" s="18" t="str">
        <f t="shared" si="669"/>
        <v/>
      </c>
      <c r="H10416" s="18" t="str">
        <f t="shared" si="670"/>
        <v/>
      </c>
    </row>
    <row r="10417" spans="5:8" x14ac:dyDescent="0.25">
      <c r="E10417" s="18" t="str">
        <f t="shared" si="667"/>
        <v/>
      </c>
      <c r="F10417" s="18" t="str">
        <f t="shared" si="668"/>
        <v/>
      </c>
      <c r="G10417" s="18" t="str">
        <f t="shared" si="669"/>
        <v/>
      </c>
      <c r="H10417" s="18" t="str">
        <f t="shared" si="670"/>
        <v/>
      </c>
    </row>
    <row r="10418" spans="5:8" x14ac:dyDescent="0.25">
      <c r="E10418" s="18" t="str">
        <f t="shared" si="667"/>
        <v/>
      </c>
      <c r="F10418" s="18" t="str">
        <f t="shared" si="668"/>
        <v/>
      </c>
      <c r="G10418" s="18" t="str">
        <f t="shared" si="669"/>
        <v/>
      </c>
      <c r="H10418" s="18" t="str">
        <f t="shared" si="670"/>
        <v/>
      </c>
    </row>
    <row r="10419" spans="5:8" x14ac:dyDescent="0.25">
      <c r="E10419" s="18" t="str">
        <f t="shared" si="667"/>
        <v/>
      </c>
      <c r="F10419" s="18" t="str">
        <f t="shared" si="668"/>
        <v/>
      </c>
      <c r="G10419" s="18" t="str">
        <f t="shared" si="669"/>
        <v/>
      </c>
      <c r="H10419" s="18" t="str">
        <f t="shared" si="670"/>
        <v/>
      </c>
    </row>
    <row r="10420" spans="5:8" x14ac:dyDescent="0.25">
      <c r="E10420" s="18" t="str">
        <f t="shared" si="667"/>
        <v/>
      </c>
      <c r="F10420" s="18" t="str">
        <f t="shared" si="668"/>
        <v/>
      </c>
      <c r="G10420" s="18" t="str">
        <f t="shared" si="669"/>
        <v/>
      </c>
      <c r="H10420" s="18" t="str">
        <f t="shared" si="670"/>
        <v/>
      </c>
    </row>
    <row r="10421" spans="5:8" x14ac:dyDescent="0.25">
      <c r="E10421" s="18" t="str">
        <f t="shared" si="667"/>
        <v/>
      </c>
      <c r="F10421" s="18" t="str">
        <f t="shared" si="668"/>
        <v/>
      </c>
      <c r="G10421" s="18" t="str">
        <f t="shared" si="669"/>
        <v/>
      </c>
      <c r="H10421" s="18" t="str">
        <f t="shared" si="670"/>
        <v/>
      </c>
    </row>
    <row r="10422" spans="5:8" x14ac:dyDescent="0.25">
      <c r="E10422" s="18" t="str">
        <f t="shared" si="667"/>
        <v/>
      </c>
      <c r="F10422" s="18" t="str">
        <f t="shared" si="668"/>
        <v/>
      </c>
      <c r="G10422" s="18" t="str">
        <f t="shared" si="669"/>
        <v/>
      </c>
      <c r="H10422" s="18" t="str">
        <f t="shared" si="670"/>
        <v/>
      </c>
    </row>
    <row r="10423" spans="5:8" x14ac:dyDescent="0.25">
      <c r="E10423" s="18" t="str">
        <f t="shared" si="667"/>
        <v/>
      </c>
      <c r="F10423" s="18" t="str">
        <f t="shared" si="668"/>
        <v/>
      </c>
      <c r="G10423" s="18" t="str">
        <f t="shared" si="669"/>
        <v/>
      </c>
      <c r="H10423" s="18" t="str">
        <f t="shared" si="670"/>
        <v/>
      </c>
    </row>
    <row r="10424" spans="5:8" x14ac:dyDescent="0.25">
      <c r="E10424" s="18" t="str">
        <f t="shared" si="667"/>
        <v/>
      </c>
      <c r="F10424" s="18" t="str">
        <f t="shared" si="668"/>
        <v/>
      </c>
      <c r="G10424" s="18" t="str">
        <f t="shared" si="669"/>
        <v/>
      </c>
      <c r="H10424" s="18" t="str">
        <f t="shared" si="670"/>
        <v/>
      </c>
    </row>
    <row r="10425" spans="5:8" x14ac:dyDescent="0.25">
      <c r="E10425" s="18" t="str">
        <f t="shared" si="667"/>
        <v/>
      </c>
      <c r="F10425" s="18" t="str">
        <f t="shared" si="668"/>
        <v/>
      </c>
      <c r="G10425" s="18" t="str">
        <f t="shared" si="669"/>
        <v/>
      </c>
      <c r="H10425" s="18" t="str">
        <f t="shared" si="670"/>
        <v/>
      </c>
    </row>
    <row r="10426" spans="5:8" x14ac:dyDescent="0.25">
      <c r="E10426" s="18" t="str">
        <f t="shared" si="667"/>
        <v/>
      </c>
      <c r="F10426" s="18" t="str">
        <f t="shared" si="668"/>
        <v/>
      </c>
      <c r="G10426" s="18" t="str">
        <f t="shared" si="669"/>
        <v/>
      </c>
      <c r="H10426" s="18" t="str">
        <f t="shared" si="670"/>
        <v/>
      </c>
    </row>
    <row r="10427" spans="5:8" x14ac:dyDescent="0.25">
      <c r="E10427" s="18" t="str">
        <f t="shared" si="667"/>
        <v/>
      </c>
      <c r="F10427" s="18" t="str">
        <f t="shared" si="668"/>
        <v/>
      </c>
      <c r="G10427" s="18" t="str">
        <f t="shared" si="669"/>
        <v/>
      </c>
      <c r="H10427" s="18" t="str">
        <f t="shared" si="670"/>
        <v/>
      </c>
    </row>
    <row r="10428" spans="5:8" x14ac:dyDescent="0.25">
      <c r="E10428" s="18" t="str">
        <f t="shared" si="667"/>
        <v/>
      </c>
      <c r="F10428" s="18" t="str">
        <f t="shared" si="668"/>
        <v/>
      </c>
      <c r="G10428" s="18" t="str">
        <f t="shared" si="669"/>
        <v/>
      </c>
      <c r="H10428" s="18" t="str">
        <f t="shared" si="670"/>
        <v/>
      </c>
    </row>
    <row r="10429" spans="5:8" x14ac:dyDescent="0.25">
      <c r="E10429" s="18" t="str">
        <f t="shared" si="667"/>
        <v/>
      </c>
      <c r="F10429" s="18" t="str">
        <f t="shared" si="668"/>
        <v/>
      </c>
      <c r="G10429" s="18" t="str">
        <f t="shared" si="669"/>
        <v/>
      </c>
      <c r="H10429" s="18" t="str">
        <f t="shared" si="670"/>
        <v/>
      </c>
    </row>
    <row r="10430" spans="5:8" x14ac:dyDescent="0.25">
      <c r="E10430" s="18" t="str">
        <f t="shared" si="667"/>
        <v/>
      </c>
      <c r="F10430" s="18" t="str">
        <f t="shared" si="668"/>
        <v/>
      </c>
      <c r="G10430" s="18" t="str">
        <f t="shared" si="669"/>
        <v/>
      </c>
      <c r="H10430" s="18" t="str">
        <f t="shared" si="670"/>
        <v/>
      </c>
    </row>
    <row r="10431" spans="5:8" x14ac:dyDescent="0.25">
      <c r="E10431" s="18" t="str">
        <f t="shared" si="667"/>
        <v/>
      </c>
      <c r="F10431" s="18" t="str">
        <f t="shared" si="668"/>
        <v/>
      </c>
      <c r="G10431" s="18" t="str">
        <f t="shared" si="669"/>
        <v/>
      </c>
      <c r="H10431" s="18" t="str">
        <f t="shared" si="670"/>
        <v/>
      </c>
    </row>
    <row r="10432" spans="5:8" x14ac:dyDescent="0.25">
      <c r="E10432" s="18" t="str">
        <f t="shared" si="667"/>
        <v/>
      </c>
      <c r="F10432" s="18" t="str">
        <f t="shared" si="668"/>
        <v/>
      </c>
      <c r="G10432" s="18" t="str">
        <f t="shared" si="669"/>
        <v/>
      </c>
      <c r="H10432" s="18" t="str">
        <f t="shared" si="670"/>
        <v/>
      </c>
    </row>
    <row r="10433" spans="5:8" x14ac:dyDescent="0.25">
      <c r="E10433" s="18" t="str">
        <f t="shared" si="667"/>
        <v/>
      </c>
      <c r="F10433" s="18" t="str">
        <f t="shared" si="668"/>
        <v/>
      </c>
      <c r="G10433" s="18" t="str">
        <f t="shared" si="669"/>
        <v/>
      </c>
      <c r="H10433" s="18" t="str">
        <f t="shared" si="670"/>
        <v/>
      </c>
    </row>
    <row r="10434" spans="5:8" x14ac:dyDescent="0.25">
      <c r="E10434" s="18" t="str">
        <f t="shared" si="667"/>
        <v/>
      </c>
      <c r="F10434" s="18" t="str">
        <f t="shared" si="668"/>
        <v/>
      </c>
      <c r="G10434" s="18" t="str">
        <f t="shared" si="669"/>
        <v/>
      </c>
      <c r="H10434" s="18" t="str">
        <f t="shared" si="670"/>
        <v/>
      </c>
    </row>
    <row r="10435" spans="5:8" x14ac:dyDescent="0.25">
      <c r="E10435" s="18" t="str">
        <f t="shared" si="667"/>
        <v/>
      </c>
      <c r="F10435" s="18" t="str">
        <f t="shared" si="668"/>
        <v/>
      </c>
      <c r="G10435" s="18" t="str">
        <f t="shared" si="669"/>
        <v/>
      </c>
      <c r="H10435" s="18" t="str">
        <f t="shared" si="670"/>
        <v/>
      </c>
    </row>
    <row r="10436" spans="5:8" x14ac:dyDescent="0.25">
      <c r="E10436" s="18" t="str">
        <f t="shared" si="667"/>
        <v/>
      </c>
      <c r="F10436" s="18" t="str">
        <f t="shared" si="668"/>
        <v/>
      </c>
      <c r="G10436" s="18" t="str">
        <f t="shared" si="669"/>
        <v/>
      </c>
      <c r="H10436" s="18" t="str">
        <f t="shared" si="670"/>
        <v/>
      </c>
    </row>
    <row r="10437" spans="5:8" x14ac:dyDescent="0.25">
      <c r="E10437" s="18" t="str">
        <f t="shared" si="667"/>
        <v/>
      </c>
      <c r="F10437" s="18" t="str">
        <f t="shared" si="668"/>
        <v/>
      </c>
      <c r="G10437" s="18" t="str">
        <f t="shared" si="669"/>
        <v/>
      </c>
      <c r="H10437" s="18" t="str">
        <f t="shared" si="670"/>
        <v/>
      </c>
    </row>
    <row r="10438" spans="5:8" x14ac:dyDescent="0.25">
      <c r="E10438" s="18" t="str">
        <f t="shared" ref="E10438:E10501" si="671">IF($C10438="","",IFERROR(INDEX(ItemPriceCol,MATCH($C10438,ItemName,0)),""))</f>
        <v/>
      </c>
      <c r="F10438" s="18" t="str">
        <f t="shared" ref="F10438:F10501" si="672">IF(OR($D10438="",$E10438=""),"",$D10438*$E10438)</f>
        <v/>
      </c>
      <c r="G10438" s="18" t="str">
        <f t="shared" ref="G10438:G10501" si="673">IF($C10438="","",IFERROR(INDEX(ItemCostCol,MATCH($C10438,ItemName,0)),""))</f>
        <v/>
      </c>
      <c r="H10438" s="18" t="str">
        <f t="shared" ref="H10438:H10501" si="674">IF(OR($F10438="",$G10438=""),"",$F10438-$D10438*$G10438)</f>
        <v/>
      </c>
    </row>
    <row r="10439" spans="5:8" x14ac:dyDescent="0.25">
      <c r="E10439" s="18" t="str">
        <f t="shared" si="671"/>
        <v/>
      </c>
      <c r="F10439" s="18" t="str">
        <f t="shared" si="672"/>
        <v/>
      </c>
      <c r="G10439" s="18" t="str">
        <f t="shared" si="673"/>
        <v/>
      </c>
      <c r="H10439" s="18" t="str">
        <f t="shared" si="674"/>
        <v/>
      </c>
    </row>
    <row r="10440" spans="5:8" x14ac:dyDescent="0.25">
      <c r="E10440" s="18" t="str">
        <f t="shared" si="671"/>
        <v/>
      </c>
      <c r="F10440" s="18" t="str">
        <f t="shared" si="672"/>
        <v/>
      </c>
      <c r="G10440" s="18" t="str">
        <f t="shared" si="673"/>
        <v/>
      </c>
      <c r="H10440" s="18" t="str">
        <f t="shared" si="674"/>
        <v/>
      </c>
    </row>
    <row r="10441" spans="5:8" x14ac:dyDescent="0.25">
      <c r="E10441" s="18" t="str">
        <f t="shared" si="671"/>
        <v/>
      </c>
      <c r="F10441" s="18" t="str">
        <f t="shared" si="672"/>
        <v/>
      </c>
      <c r="G10441" s="18" t="str">
        <f t="shared" si="673"/>
        <v/>
      </c>
      <c r="H10441" s="18" t="str">
        <f t="shared" si="674"/>
        <v/>
      </c>
    </row>
    <row r="10442" spans="5:8" x14ac:dyDescent="0.25">
      <c r="E10442" s="18" t="str">
        <f t="shared" si="671"/>
        <v/>
      </c>
      <c r="F10442" s="18" t="str">
        <f t="shared" si="672"/>
        <v/>
      </c>
      <c r="G10442" s="18" t="str">
        <f t="shared" si="673"/>
        <v/>
      </c>
      <c r="H10442" s="18" t="str">
        <f t="shared" si="674"/>
        <v/>
      </c>
    </row>
    <row r="10443" spans="5:8" x14ac:dyDescent="0.25">
      <c r="E10443" s="18" t="str">
        <f t="shared" si="671"/>
        <v/>
      </c>
      <c r="F10443" s="18" t="str">
        <f t="shared" si="672"/>
        <v/>
      </c>
      <c r="G10443" s="18" t="str">
        <f t="shared" si="673"/>
        <v/>
      </c>
      <c r="H10443" s="18" t="str">
        <f t="shared" si="674"/>
        <v/>
      </c>
    </row>
    <row r="10444" spans="5:8" x14ac:dyDescent="0.25">
      <c r="E10444" s="18" t="str">
        <f t="shared" si="671"/>
        <v/>
      </c>
      <c r="F10444" s="18" t="str">
        <f t="shared" si="672"/>
        <v/>
      </c>
      <c r="G10444" s="18" t="str">
        <f t="shared" si="673"/>
        <v/>
      </c>
      <c r="H10444" s="18" t="str">
        <f t="shared" si="674"/>
        <v/>
      </c>
    </row>
    <row r="10445" spans="5:8" x14ac:dyDescent="0.25">
      <c r="E10445" s="18" t="str">
        <f t="shared" si="671"/>
        <v/>
      </c>
      <c r="F10445" s="18" t="str">
        <f t="shared" si="672"/>
        <v/>
      </c>
      <c r="G10445" s="18" t="str">
        <f t="shared" si="673"/>
        <v/>
      </c>
      <c r="H10445" s="18" t="str">
        <f t="shared" si="674"/>
        <v/>
      </c>
    </row>
    <row r="10446" spans="5:8" x14ac:dyDescent="0.25">
      <c r="E10446" s="18" t="str">
        <f t="shared" si="671"/>
        <v/>
      </c>
      <c r="F10446" s="18" t="str">
        <f t="shared" si="672"/>
        <v/>
      </c>
      <c r="G10446" s="18" t="str">
        <f t="shared" si="673"/>
        <v/>
      </c>
      <c r="H10446" s="18" t="str">
        <f t="shared" si="674"/>
        <v/>
      </c>
    </row>
    <row r="10447" spans="5:8" x14ac:dyDescent="0.25">
      <c r="E10447" s="18" t="str">
        <f t="shared" si="671"/>
        <v/>
      </c>
      <c r="F10447" s="18" t="str">
        <f t="shared" si="672"/>
        <v/>
      </c>
      <c r="G10447" s="18" t="str">
        <f t="shared" si="673"/>
        <v/>
      </c>
      <c r="H10447" s="18" t="str">
        <f t="shared" si="674"/>
        <v/>
      </c>
    </row>
    <row r="10448" spans="5:8" x14ac:dyDescent="0.25">
      <c r="E10448" s="18" t="str">
        <f t="shared" si="671"/>
        <v/>
      </c>
      <c r="F10448" s="18" t="str">
        <f t="shared" si="672"/>
        <v/>
      </c>
      <c r="G10448" s="18" t="str">
        <f t="shared" si="673"/>
        <v/>
      </c>
      <c r="H10448" s="18" t="str">
        <f t="shared" si="674"/>
        <v/>
      </c>
    </row>
    <row r="10449" spans="5:8" x14ac:dyDescent="0.25">
      <c r="E10449" s="18" t="str">
        <f t="shared" si="671"/>
        <v/>
      </c>
      <c r="F10449" s="18" t="str">
        <f t="shared" si="672"/>
        <v/>
      </c>
      <c r="G10449" s="18" t="str">
        <f t="shared" si="673"/>
        <v/>
      </c>
      <c r="H10449" s="18" t="str">
        <f t="shared" si="674"/>
        <v/>
      </c>
    </row>
    <row r="10450" spans="5:8" x14ac:dyDescent="0.25">
      <c r="E10450" s="18" t="str">
        <f t="shared" si="671"/>
        <v/>
      </c>
      <c r="F10450" s="18" t="str">
        <f t="shared" si="672"/>
        <v/>
      </c>
      <c r="G10450" s="18" t="str">
        <f t="shared" si="673"/>
        <v/>
      </c>
      <c r="H10450" s="18" t="str">
        <f t="shared" si="674"/>
        <v/>
      </c>
    </row>
    <row r="10451" spans="5:8" x14ac:dyDescent="0.25">
      <c r="E10451" s="18" t="str">
        <f t="shared" si="671"/>
        <v/>
      </c>
      <c r="F10451" s="18" t="str">
        <f t="shared" si="672"/>
        <v/>
      </c>
      <c r="G10451" s="18" t="str">
        <f t="shared" si="673"/>
        <v/>
      </c>
      <c r="H10451" s="18" t="str">
        <f t="shared" si="674"/>
        <v/>
      </c>
    </row>
    <row r="10452" spans="5:8" x14ac:dyDescent="0.25">
      <c r="E10452" s="18" t="str">
        <f t="shared" si="671"/>
        <v/>
      </c>
      <c r="F10452" s="18" t="str">
        <f t="shared" si="672"/>
        <v/>
      </c>
      <c r="G10452" s="18" t="str">
        <f t="shared" si="673"/>
        <v/>
      </c>
      <c r="H10452" s="18" t="str">
        <f t="shared" si="674"/>
        <v/>
      </c>
    </row>
    <row r="10453" spans="5:8" x14ac:dyDescent="0.25">
      <c r="E10453" s="18" t="str">
        <f t="shared" si="671"/>
        <v/>
      </c>
      <c r="F10453" s="18" t="str">
        <f t="shared" si="672"/>
        <v/>
      </c>
      <c r="G10453" s="18" t="str">
        <f t="shared" si="673"/>
        <v/>
      </c>
      <c r="H10453" s="18" t="str">
        <f t="shared" si="674"/>
        <v/>
      </c>
    </row>
    <row r="10454" spans="5:8" x14ac:dyDescent="0.25">
      <c r="E10454" s="18" t="str">
        <f t="shared" si="671"/>
        <v/>
      </c>
      <c r="F10454" s="18" t="str">
        <f t="shared" si="672"/>
        <v/>
      </c>
      <c r="G10454" s="18" t="str">
        <f t="shared" si="673"/>
        <v/>
      </c>
      <c r="H10454" s="18" t="str">
        <f t="shared" si="674"/>
        <v/>
      </c>
    </row>
    <row r="10455" spans="5:8" x14ac:dyDescent="0.25">
      <c r="E10455" s="18" t="str">
        <f t="shared" si="671"/>
        <v/>
      </c>
      <c r="F10455" s="18" t="str">
        <f t="shared" si="672"/>
        <v/>
      </c>
      <c r="G10455" s="18" t="str">
        <f t="shared" si="673"/>
        <v/>
      </c>
      <c r="H10455" s="18" t="str">
        <f t="shared" si="674"/>
        <v/>
      </c>
    </row>
    <row r="10456" spans="5:8" x14ac:dyDescent="0.25">
      <c r="E10456" s="18" t="str">
        <f t="shared" si="671"/>
        <v/>
      </c>
      <c r="F10456" s="18" t="str">
        <f t="shared" si="672"/>
        <v/>
      </c>
      <c r="G10456" s="18" t="str">
        <f t="shared" si="673"/>
        <v/>
      </c>
      <c r="H10456" s="18" t="str">
        <f t="shared" si="674"/>
        <v/>
      </c>
    </row>
    <row r="10457" spans="5:8" x14ac:dyDescent="0.25">
      <c r="E10457" s="18" t="str">
        <f t="shared" si="671"/>
        <v/>
      </c>
      <c r="F10457" s="18" t="str">
        <f t="shared" si="672"/>
        <v/>
      </c>
      <c r="G10457" s="18" t="str">
        <f t="shared" si="673"/>
        <v/>
      </c>
      <c r="H10457" s="18" t="str">
        <f t="shared" si="674"/>
        <v/>
      </c>
    </row>
    <row r="10458" spans="5:8" x14ac:dyDescent="0.25">
      <c r="E10458" s="18" t="str">
        <f t="shared" si="671"/>
        <v/>
      </c>
      <c r="F10458" s="18" t="str">
        <f t="shared" si="672"/>
        <v/>
      </c>
      <c r="G10458" s="18" t="str">
        <f t="shared" si="673"/>
        <v/>
      </c>
      <c r="H10458" s="18" t="str">
        <f t="shared" si="674"/>
        <v/>
      </c>
    </row>
    <row r="10459" spans="5:8" x14ac:dyDescent="0.25">
      <c r="E10459" s="18" t="str">
        <f t="shared" si="671"/>
        <v/>
      </c>
      <c r="F10459" s="18" t="str">
        <f t="shared" si="672"/>
        <v/>
      </c>
      <c r="G10459" s="18" t="str">
        <f t="shared" si="673"/>
        <v/>
      </c>
      <c r="H10459" s="18" t="str">
        <f t="shared" si="674"/>
        <v/>
      </c>
    </row>
    <row r="10460" spans="5:8" x14ac:dyDescent="0.25">
      <c r="E10460" s="18" t="str">
        <f t="shared" si="671"/>
        <v/>
      </c>
      <c r="F10460" s="18" t="str">
        <f t="shared" si="672"/>
        <v/>
      </c>
      <c r="G10460" s="18" t="str">
        <f t="shared" si="673"/>
        <v/>
      </c>
      <c r="H10460" s="18" t="str">
        <f t="shared" si="674"/>
        <v/>
      </c>
    </row>
    <row r="10461" spans="5:8" x14ac:dyDescent="0.25">
      <c r="E10461" s="18" t="str">
        <f t="shared" si="671"/>
        <v/>
      </c>
      <c r="F10461" s="18" t="str">
        <f t="shared" si="672"/>
        <v/>
      </c>
      <c r="G10461" s="18" t="str">
        <f t="shared" si="673"/>
        <v/>
      </c>
      <c r="H10461" s="18" t="str">
        <f t="shared" si="674"/>
        <v/>
      </c>
    </row>
    <row r="10462" spans="5:8" x14ac:dyDescent="0.25">
      <c r="E10462" s="18" t="str">
        <f t="shared" si="671"/>
        <v/>
      </c>
      <c r="F10462" s="18" t="str">
        <f t="shared" si="672"/>
        <v/>
      </c>
      <c r="G10462" s="18" t="str">
        <f t="shared" si="673"/>
        <v/>
      </c>
      <c r="H10462" s="18" t="str">
        <f t="shared" si="674"/>
        <v/>
      </c>
    </row>
    <row r="10463" spans="5:8" x14ac:dyDescent="0.25">
      <c r="E10463" s="18" t="str">
        <f t="shared" si="671"/>
        <v/>
      </c>
      <c r="F10463" s="18" t="str">
        <f t="shared" si="672"/>
        <v/>
      </c>
      <c r="G10463" s="18" t="str">
        <f t="shared" si="673"/>
        <v/>
      </c>
      <c r="H10463" s="18" t="str">
        <f t="shared" si="674"/>
        <v/>
      </c>
    </row>
    <row r="10464" spans="5:8" x14ac:dyDescent="0.25">
      <c r="E10464" s="18" t="str">
        <f t="shared" si="671"/>
        <v/>
      </c>
      <c r="F10464" s="18" t="str">
        <f t="shared" si="672"/>
        <v/>
      </c>
      <c r="G10464" s="18" t="str">
        <f t="shared" si="673"/>
        <v/>
      </c>
      <c r="H10464" s="18" t="str">
        <f t="shared" si="674"/>
        <v/>
      </c>
    </row>
    <row r="10465" spans="5:8" x14ac:dyDescent="0.25">
      <c r="E10465" s="18" t="str">
        <f t="shared" si="671"/>
        <v/>
      </c>
      <c r="F10465" s="18" t="str">
        <f t="shared" si="672"/>
        <v/>
      </c>
      <c r="G10465" s="18" t="str">
        <f t="shared" si="673"/>
        <v/>
      </c>
      <c r="H10465" s="18" t="str">
        <f t="shared" si="674"/>
        <v/>
      </c>
    </row>
    <row r="10466" spans="5:8" x14ac:dyDescent="0.25">
      <c r="E10466" s="18" t="str">
        <f t="shared" si="671"/>
        <v/>
      </c>
      <c r="F10466" s="18" t="str">
        <f t="shared" si="672"/>
        <v/>
      </c>
      <c r="G10466" s="18" t="str">
        <f t="shared" si="673"/>
        <v/>
      </c>
      <c r="H10466" s="18" t="str">
        <f t="shared" si="674"/>
        <v/>
      </c>
    </row>
    <row r="10467" spans="5:8" x14ac:dyDescent="0.25">
      <c r="E10467" s="18" t="str">
        <f t="shared" si="671"/>
        <v/>
      </c>
      <c r="F10467" s="18" t="str">
        <f t="shared" si="672"/>
        <v/>
      </c>
      <c r="G10467" s="18" t="str">
        <f t="shared" si="673"/>
        <v/>
      </c>
      <c r="H10467" s="18" t="str">
        <f t="shared" si="674"/>
        <v/>
      </c>
    </row>
    <row r="10468" spans="5:8" x14ac:dyDescent="0.25">
      <c r="E10468" s="18" t="str">
        <f t="shared" si="671"/>
        <v/>
      </c>
      <c r="F10468" s="18" t="str">
        <f t="shared" si="672"/>
        <v/>
      </c>
      <c r="G10468" s="18" t="str">
        <f t="shared" si="673"/>
        <v/>
      </c>
      <c r="H10468" s="18" t="str">
        <f t="shared" si="674"/>
        <v/>
      </c>
    </row>
    <row r="10469" spans="5:8" x14ac:dyDescent="0.25">
      <c r="E10469" s="18" t="str">
        <f t="shared" si="671"/>
        <v/>
      </c>
      <c r="F10469" s="18" t="str">
        <f t="shared" si="672"/>
        <v/>
      </c>
      <c r="G10469" s="18" t="str">
        <f t="shared" si="673"/>
        <v/>
      </c>
      <c r="H10469" s="18" t="str">
        <f t="shared" si="674"/>
        <v/>
      </c>
    </row>
    <row r="10470" spans="5:8" x14ac:dyDescent="0.25">
      <c r="E10470" s="18" t="str">
        <f t="shared" si="671"/>
        <v/>
      </c>
      <c r="F10470" s="18" t="str">
        <f t="shared" si="672"/>
        <v/>
      </c>
      <c r="G10470" s="18" t="str">
        <f t="shared" si="673"/>
        <v/>
      </c>
      <c r="H10470" s="18" t="str">
        <f t="shared" si="674"/>
        <v/>
      </c>
    </row>
    <row r="10471" spans="5:8" x14ac:dyDescent="0.25">
      <c r="E10471" s="18" t="str">
        <f t="shared" si="671"/>
        <v/>
      </c>
      <c r="F10471" s="18" t="str">
        <f t="shared" si="672"/>
        <v/>
      </c>
      <c r="G10471" s="18" t="str">
        <f t="shared" si="673"/>
        <v/>
      </c>
      <c r="H10471" s="18" t="str">
        <f t="shared" si="674"/>
        <v/>
      </c>
    </row>
    <row r="10472" spans="5:8" x14ac:dyDescent="0.25">
      <c r="E10472" s="18" t="str">
        <f t="shared" si="671"/>
        <v/>
      </c>
      <c r="F10472" s="18" t="str">
        <f t="shared" si="672"/>
        <v/>
      </c>
      <c r="G10472" s="18" t="str">
        <f t="shared" si="673"/>
        <v/>
      </c>
      <c r="H10472" s="18" t="str">
        <f t="shared" si="674"/>
        <v/>
      </c>
    </row>
    <row r="10473" spans="5:8" x14ac:dyDescent="0.25">
      <c r="E10473" s="18" t="str">
        <f t="shared" si="671"/>
        <v/>
      </c>
      <c r="F10473" s="18" t="str">
        <f t="shared" si="672"/>
        <v/>
      </c>
      <c r="G10473" s="18" t="str">
        <f t="shared" si="673"/>
        <v/>
      </c>
      <c r="H10473" s="18" t="str">
        <f t="shared" si="674"/>
        <v/>
      </c>
    </row>
    <row r="10474" spans="5:8" x14ac:dyDescent="0.25">
      <c r="E10474" s="18" t="str">
        <f t="shared" si="671"/>
        <v/>
      </c>
      <c r="F10474" s="18" t="str">
        <f t="shared" si="672"/>
        <v/>
      </c>
      <c r="G10474" s="18" t="str">
        <f t="shared" si="673"/>
        <v/>
      </c>
      <c r="H10474" s="18" t="str">
        <f t="shared" si="674"/>
        <v/>
      </c>
    </row>
    <row r="10475" spans="5:8" x14ac:dyDescent="0.25">
      <c r="E10475" s="18" t="str">
        <f t="shared" si="671"/>
        <v/>
      </c>
      <c r="F10475" s="18" t="str">
        <f t="shared" si="672"/>
        <v/>
      </c>
      <c r="G10475" s="18" t="str">
        <f t="shared" si="673"/>
        <v/>
      </c>
      <c r="H10475" s="18" t="str">
        <f t="shared" si="674"/>
        <v/>
      </c>
    </row>
    <row r="10476" spans="5:8" x14ac:dyDescent="0.25">
      <c r="E10476" s="18" t="str">
        <f t="shared" si="671"/>
        <v/>
      </c>
      <c r="F10476" s="18" t="str">
        <f t="shared" si="672"/>
        <v/>
      </c>
      <c r="G10476" s="18" t="str">
        <f t="shared" si="673"/>
        <v/>
      </c>
      <c r="H10476" s="18" t="str">
        <f t="shared" si="674"/>
        <v/>
      </c>
    </row>
    <row r="10477" spans="5:8" x14ac:dyDescent="0.25">
      <c r="E10477" s="18" t="str">
        <f t="shared" si="671"/>
        <v/>
      </c>
      <c r="F10477" s="18" t="str">
        <f t="shared" si="672"/>
        <v/>
      </c>
      <c r="G10477" s="18" t="str">
        <f t="shared" si="673"/>
        <v/>
      </c>
      <c r="H10477" s="18" t="str">
        <f t="shared" si="674"/>
        <v/>
      </c>
    </row>
    <row r="10478" spans="5:8" x14ac:dyDescent="0.25">
      <c r="E10478" s="18" t="str">
        <f t="shared" si="671"/>
        <v/>
      </c>
      <c r="F10478" s="18" t="str">
        <f t="shared" si="672"/>
        <v/>
      </c>
      <c r="G10478" s="18" t="str">
        <f t="shared" si="673"/>
        <v/>
      </c>
      <c r="H10478" s="18" t="str">
        <f t="shared" si="674"/>
        <v/>
      </c>
    </row>
    <row r="10479" spans="5:8" x14ac:dyDescent="0.25">
      <c r="E10479" s="18" t="str">
        <f t="shared" si="671"/>
        <v/>
      </c>
      <c r="F10479" s="18" t="str">
        <f t="shared" si="672"/>
        <v/>
      </c>
      <c r="G10479" s="18" t="str">
        <f t="shared" si="673"/>
        <v/>
      </c>
      <c r="H10479" s="18" t="str">
        <f t="shared" si="674"/>
        <v/>
      </c>
    </row>
    <row r="10480" spans="5:8" x14ac:dyDescent="0.25">
      <c r="E10480" s="18" t="str">
        <f t="shared" si="671"/>
        <v/>
      </c>
      <c r="F10480" s="18" t="str">
        <f t="shared" si="672"/>
        <v/>
      </c>
      <c r="G10480" s="18" t="str">
        <f t="shared" si="673"/>
        <v/>
      </c>
      <c r="H10480" s="18" t="str">
        <f t="shared" si="674"/>
        <v/>
      </c>
    </row>
    <row r="10481" spans="5:8" x14ac:dyDescent="0.25">
      <c r="E10481" s="18" t="str">
        <f t="shared" si="671"/>
        <v/>
      </c>
      <c r="F10481" s="18" t="str">
        <f t="shared" si="672"/>
        <v/>
      </c>
      <c r="G10481" s="18" t="str">
        <f t="shared" si="673"/>
        <v/>
      </c>
      <c r="H10481" s="18" t="str">
        <f t="shared" si="674"/>
        <v/>
      </c>
    </row>
    <row r="10482" spans="5:8" x14ac:dyDescent="0.25">
      <c r="E10482" s="18" t="str">
        <f t="shared" si="671"/>
        <v/>
      </c>
      <c r="F10482" s="18" t="str">
        <f t="shared" si="672"/>
        <v/>
      </c>
      <c r="G10482" s="18" t="str">
        <f t="shared" si="673"/>
        <v/>
      </c>
      <c r="H10482" s="18" t="str">
        <f t="shared" si="674"/>
        <v/>
      </c>
    </row>
    <row r="10483" spans="5:8" x14ac:dyDescent="0.25">
      <c r="E10483" s="18" t="str">
        <f t="shared" si="671"/>
        <v/>
      </c>
      <c r="F10483" s="18" t="str">
        <f t="shared" si="672"/>
        <v/>
      </c>
      <c r="G10483" s="18" t="str">
        <f t="shared" si="673"/>
        <v/>
      </c>
      <c r="H10483" s="18" t="str">
        <f t="shared" si="674"/>
        <v/>
      </c>
    </row>
    <row r="10484" spans="5:8" x14ac:dyDescent="0.25">
      <c r="E10484" s="18" t="str">
        <f t="shared" si="671"/>
        <v/>
      </c>
      <c r="F10484" s="18" t="str">
        <f t="shared" si="672"/>
        <v/>
      </c>
      <c r="G10484" s="18" t="str">
        <f t="shared" si="673"/>
        <v/>
      </c>
      <c r="H10484" s="18" t="str">
        <f t="shared" si="674"/>
        <v/>
      </c>
    </row>
    <row r="10485" spans="5:8" x14ac:dyDescent="0.25">
      <c r="E10485" s="18" t="str">
        <f t="shared" si="671"/>
        <v/>
      </c>
      <c r="F10485" s="18" t="str">
        <f t="shared" si="672"/>
        <v/>
      </c>
      <c r="G10485" s="18" t="str">
        <f t="shared" si="673"/>
        <v/>
      </c>
      <c r="H10485" s="18" t="str">
        <f t="shared" si="674"/>
        <v/>
      </c>
    </row>
    <row r="10486" spans="5:8" x14ac:dyDescent="0.25">
      <c r="E10486" s="18" t="str">
        <f t="shared" si="671"/>
        <v/>
      </c>
      <c r="F10486" s="18" t="str">
        <f t="shared" si="672"/>
        <v/>
      </c>
      <c r="G10486" s="18" t="str">
        <f t="shared" si="673"/>
        <v/>
      </c>
      <c r="H10486" s="18" t="str">
        <f t="shared" si="674"/>
        <v/>
      </c>
    </row>
    <row r="10487" spans="5:8" x14ac:dyDescent="0.25">
      <c r="E10487" s="18" t="str">
        <f t="shared" si="671"/>
        <v/>
      </c>
      <c r="F10487" s="18" t="str">
        <f t="shared" si="672"/>
        <v/>
      </c>
      <c r="G10487" s="18" t="str">
        <f t="shared" si="673"/>
        <v/>
      </c>
      <c r="H10487" s="18" t="str">
        <f t="shared" si="674"/>
        <v/>
      </c>
    </row>
    <row r="10488" spans="5:8" x14ac:dyDescent="0.25">
      <c r="E10488" s="18" t="str">
        <f t="shared" si="671"/>
        <v/>
      </c>
      <c r="F10488" s="18" t="str">
        <f t="shared" si="672"/>
        <v/>
      </c>
      <c r="G10488" s="18" t="str">
        <f t="shared" si="673"/>
        <v/>
      </c>
      <c r="H10488" s="18" t="str">
        <f t="shared" si="674"/>
        <v/>
      </c>
    </row>
    <row r="10489" spans="5:8" x14ac:dyDescent="0.25">
      <c r="E10489" s="18" t="str">
        <f t="shared" si="671"/>
        <v/>
      </c>
      <c r="F10489" s="18" t="str">
        <f t="shared" si="672"/>
        <v/>
      </c>
      <c r="G10489" s="18" t="str">
        <f t="shared" si="673"/>
        <v/>
      </c>
      <c r="H10489" s="18" t="str">
        <f t="shared" si="674"/>
        <v/>
      </c>
    </row>
    <row r="10490" spans="5:8" x14ac:dyDescent="0.25">
      <c r="E10490" s="18" t="str">
        <f t="shared" si="671"/>
        <v/>
      </c>
      <c r="F10490" s="18" t="str">
        <f t="shared" si="672"/>
        <v/>
      </c>
      <c r="G10490" s="18" t="str">
        <f t="shared" si="673"/>
        <v/>
      </c>
      <c r="H10490" s="18" t="str">
        <f t="shared" si="674"/>
        <v/>
      </c>
    </row>
    <row r="10491" spans="5:8" x14ac:dyDescent="0.25">
      <c r="E10491" s="18" t="str">
        <f t="shared" si="671"/>
        <v/>
      </c>
      <c r="F10491" s="18" t="str">
        <f t="shared" si="672"/>
        <v/>
      </c>
      <c r="G10491" s="18" t="str">
        <f t="shared" si="673"/>
        <v/>
      </c>
      <c r="H10491" s="18" t="str">
        <f t="shared" si="674"/>
        <v/>
      </c>
    </row>
    <row r="10492" spans="5:8" x14ac:dyDescent="0.25">
      <c r="E10492" s="18" t="str">
        <f t="shared" si="671"/>
        <v/>
      </c>
      <c r="F10492" s="18" t="str">
        <f t="shared" si="672"/>
        <v/>
      </c>
      <c r="G10492" s="18" t="str">
        <f t="shared" si="673"/>
        <v/>
      </c>
      <c r="H10492" s="18" t="str">
        <f t="shared" si="674"/>
        <v/>
      </c>
    </row>
    <row r="10493" spans="5:8" x14ac:dyDescent="0.25">
      <c r="E10493" s="18" t="str">
        <f t="shared" si="671"/>
        <v/>
      </c>
      <c r="F10493" s="18" t="str">
        <f t="shared" si="672"/>
        <v/>
      </c>
      <c r="G10493" s="18" t="str">
        <f t="shared" si="673"/>
        <v/>
      </c>
      <c r="H10493" s="18" t="str">
        <f t="shared" si="674"/>
        <v/>
      </c>
    </row>
    <row r="10494" spans="5:8" x14ac:dyDescent="0.25">
      <c r="E10494" s="18" t="str">
        <f t="shared" si="671"/>
        <v/>
      </c>
      <c r="F10494" s="18" t="str">
        <f t="shared" si="672"/>
        <v/>
      </c>
      <c r="G10494" s="18" t="str">
        <f t="shared" si="673"/>
        <v/>
      </c>
      <c r="H10494" s="18" t="str">
        <f t="shared" si="674"/>
        <v/>
      </c>
    </row>
    <row r="10495" spans="5:8" x14ac:dyDescent="0.25">
      <c r="E10495" s="18" t="str">
        <f t="shared" si="671"/>
        <v/>
      </c>
      <c r="F10495" s="18" t="str">
        <f t="shared" si="672"/>
        <v/>
      </c>
      <c r="G10495" s="18" t="str">
        <f t="shared" si="673"/>
        <v/>
      </c>
      <c r="H10495" s="18" t="str">
        <f t="shared" si="674"/>
        <v/>
      </c>
    </row>
    <row r="10496" spans="5:8" x14ac:dyDescent="0.25">
      <c r="E10496" s="18" t="str">
        <f t="shared" si="671"/>
        <v/>
      </c>
      <c r="F10496" s="18" t="str">
        <f t="shared" si="672"/>
        <v/>
      </c>
      <c r="G10496" s="18" t="str">
        <f t="shared" si="673"/>
        <v/>
      </c>
      <c r="H10496" s="18" t="str">
        <f t="shared" si="674"/>
        <v/>
      </c>
    </row>
    <row r="10497" spans="5:8" x14ac:dyDescent="0.25">
      <c r="E10497" s="18" t="str">
        <f t="shared" si="671"/>
        <v/>
      </c>
      <c r="F10497" s="18" t="str">
        <f t="shared" si="672"/>
        <v/>
      </c>
      <c r="G10497" s="18" t="str">
        <f t="shared" si="673"/>
        <v/>
      </c>
      <c r="H10497" s="18" t="str">
        <f t="shared" si="674"/>
        <v/>
      </c>
    </row>
    <row r="10498" spans="5:8" x14ac:dyDescent="0.25">
      <c r="E10498" s="18" t="str">
        <f t="shared" si="671"/>
        <v/>
      </c>
      <c r="F10498" s="18" t="str">
        <f t="shared" si="672"/>
        <v/>
      </c>
      <c r="G10498" s="18" t="str">
        <f t="shared" si="673"/>
        <v/>
      </c>
      <c r="H10498" s="18" t="str">
        <f t="shared" si="674"/>
        <v/>
      </c>
    </row>
    <row r="10499" spans="5:8" x14ac:dyDescent="0.25">
      <c r="E10499" s="18" t="str">
        <f t="shared" si="671"/>
        <v/>
      </c>
      <c r="F10499" s="18" t="str">
        <f t="shared" si="672"/>
        <v/>
      </c>
      <c r="G10499" s="18" t="str">
        <f t="shared" si="673"/>
        <v/>
      </c>
      <c r="H10499" s="18" t="str">
        <f t="shared" si="674"/>
        <v/>
      </c>
    </row>
    <row r="10500" spans="5:8" x14ac:dyDescent="0.25">
      <c r="E10500" s="18" t="str">
        <f t="shared" si="671"/>
        <v/>
      </c>
      <c r="F10500" s="18" t="str">
        <f t="shared" si="672"/>
        <v/>
      </c>
      <c r="G10500" s="18" t="str">
        <f t="shared" si="673"/>
        <v/>
      </c>
      <c r="H10500" s="18" t="str">
        <f t="shared" si="674"/>
        <v/>
      </c>
    </row>
    <row r="10501" spans="5:8" x14ac:dyDescent="0.25">
      <c r="E10501" s="18" t="str">
        <f t="shared" si="671"/>
        <v/>
      </c>
      <c r="F10501" s="18" t="str">
        <f t="shared" si="672"/>
        <v/>
      </c>
      <c r="G10501" s="18" t="str">
        <f t="shared" si="673"/>
        <v/>
      </c>
      <c r="H10501" s="18" t="str">
        <f t="shared" si="674"/>
        <v/>
      </c>
    </row>
    <row r="10502" spans="5:8" x14ac:dyDescent="0.25">
      <c r="E10502" s="18" t="str">
        <f t="shared" ref="E10502:E10565" si="675">IF($C10502="","",IFERROR(INDEX(ItemPriceCol,MATCH($C10502,ItemName,0)),""))</f>
        <v/>
      </c>
      <c r="F10502" s="18" t="str">
        <f t="shared" ref="F10502:F10565" si="676">IF(OR($D10502="",$E10502=""),"",$D10502*$E10502)</f>
        <v/>
      </c>
      <c r="G10502" s="18" t="str">
        <f t="shared" ref="G10502:G10565" si="677">IF($C10502="","",IFERROR(INDEX(ItemCostCol,MATCH($C10502,ItemName,0)),""))</f>
        <v/>
      </c>
      <c r="H10502" s="18" t="str">
        <f t="shared" ref="H10502:H10565" si="678">IF(OR($F10502="",$G10502=""),"",$F10502-$D10502*$G10502)</f>
        <v/>
      </c>
    </row>
    <row r="10503" spans="5:8" x14ac:dyDescent="0.25">
      <c r="E10503" s="18" t="str">
        <f t="shared" si="675"/>
        <v/>
      </c>
      <c r="F10503" s="18" t="str">
        <f t="shared" si="676"/>
        <v/>
      </c>
      <c r="G10503" s="18" t="str">
        <f t="shared" si="677"/>
        <v/>
      </c>
      <c r="H10503" s="18" t="str">
        <f t="shared" si="678"/>
        <v/>
      </c>
    </row>
    <row r="10504" spans="5:8" x14ac:dyDescent="0.25">
      <c r="E10504" s="18" t="str">
        <f t="shared" si="675"/>
        <v/>
      </c>
      <c r="F10504" s="18" t="str">
        <f t="shared" si="676"/>
        <v/>
      </c>
      <c r="G10504" s="18" t="str">
        <f t="shared" si="677"/>
        <v/>
      </c>
      <c r="H10504" s="18" t="str">
        <f t="shared" si="678"/>
        <v/>
      </c>
    </row>
    <row r="10505" spans="5:8" x14ac:dyDescent="0.25">
      <c r="E10505" s="18" t="str">
        <f t="shared" si="675"/>
        <v/>
      </c>
      <c r="F10505" s="18" t="str">
        <f t="shared" si="676"/>
        <v/>
      </c>
      <c r="G10505" s="18" t="str">
        <f t="shared" si="677"/>
        <v/>
      </c>
      <c r="H10505" s="18" t="str">
        <f t="shared" si="678"/>
        <v/>
      </c>
    </row>
    <row r="10506" spans="5:8" x14ac:dyDescent="0.25">
      <c r="E10506" s="18" t="str">
        <f t="shared" si="675"/>
        <v/>
      </c>
      <c r="F10506" s="18" t="str">
        <f t="shared" si="676"/>
        <v/>
      </c>
      <c r="G10506" s="18" t="str">
        <f t="shared" si="677"/>
        <v/>
      </c>
      <c r="H10506" s="18" t="str">
        <f t="shared" si="678"/>
        <v/>
      </c>
    </row>
    <row r="10507" spans="5:8" x14ac:dyDescent="0.25">
      <c r="E10507" s="18" t="str">
        <f t="shared" si="675"/>
        <v/>
      </c>
      <c r="F10507" s="18" t="str">
        <f t="shared" si="676"/>
        <v/>
      </c>
      <c r="G10507" s="18" t="str">
        <f t="shared" si="677"/>
        <v/>
      </c>
      <c r="H10507" s="18" t="str">
        <f t="shared" si="678"/>
        <v/>
      </c>
    </row>
    <row r="10508" spans="5:8" x14ac:dyDescent="0.25">
      <c r="E10508" s="18" t="str">
        <f t="shared" si="675"/>
        <v/>
      </c>
      <c r="F10508" s="18" t="str">
        <f t="shared" si="676"/>
        <v/>
      </c>
      <c r="G10508" s="18" t="str">
        <f t="shared" si="677"/>
        <v/>
      </c>
      <c r="H10508" s="18" t="str">
        <f t="shared" si="678"/>
        <v/>
      </c>
    </row>
    <row r="10509" spans="5:8" x14ac:dyDescent="0.25">
      <c r="E10509" s="18" t="str">
        <f t="shared" si="675"/>
        <v/>
      </c>
      <c r="F10509" s="18" t="str">
        <f t="shared" si="676"/>
        <v/>
      </c>
      <c r="G10509" s="18" t="str">
        <f t="shared" si="677"/>
        <v/>
      </c>
      <c r="H10509" s="18" t="str">
        <f t="shared" si="678"/>
        <v/>
      </c>
    </row>
    <row r="10510" spans="5:8" x14ac:dyDescent="0.25">
      <c r="E10510" s="18" t="str">
        <f t="shared" si="675"/>
        <v/>
      </c>
      <c r="F10510" s="18" t="str">
        <f t="shared" si="676"/>
        <v/>
      </c>
      <c r="G10510" s="18" t="str">
        <f t="shared" si="677"/>
        <v/>
      </c>
      <c r="H10510" s="18" t="str">
        <f t="shared" si="678"/>
        <v/>
      </c>
    </row>
    <row r="10511" spans="5:8" x14ac:dyDescent="0.25">
      <c r="E10511" s="18" t="str">
        <f t="shared" si="675"/>
        <v/>
      </c>
      <c r="F10511" s="18" t="str">
        <f t="shared" si="676"/>
        <v/>
      </c>
      <c r="G10511" s="18" t="str">
        <f t="shared" si="677"/>
        <v/>
      </c>
      <c r="H10511" s="18" t="str">
        <f t="shared" si="678"/>
        <v/>
      </c>
    </row>
    <row r="10512" spans="5:8" x14ac:dyDescent="0.25">
      <c r="E10512" s="18" t="str">
        <f t="shared" si="675"/>
        <v/>
      </c>
      <c r="F10512" s="18" t="str">
        <f t="shared" si="676"/>
        <v/>
      </c>
      <c r="G10512" s="18" t="str">
        <f t="shared" si="677"/>
        <v/>
      </c>
      <c r="H10512" s="18" t="str">
        <f t="shared" si="678"/>
        <v/>
      </c>
    </row>
    <row r="10513" spans="5:8" x14ac:dyDescent="0.25">
      <c r="E10513" s="18" t="str">
        <f t="shared" si="675"/>
        <v/>
      </c>
      <c r="F10513" s="18" t="str">
        <f t="shared" si="676"/>
        <v/>
      </c>
      <c r="G10513" s="18" t="str">
        <f t="shared" si="677"/>
        <v/>
      </c>
      <c r="H10513" s="18" t="str">
        <f t="shared" si="678"/>
        <v/>
      </c>
    </row>
    <row r="10514" spans="5:8" x14ac:dyDescent="0.25">
      <c r="E10514" s="18" t="str">
        <f t="shared" si="675"/>
        <v/>
      </c>
      <c r="F10514" s="18" t="str">
        <f t="shared" si="676"/>
        <v/>
      </c>
      <c r="G10514" s="18" t="str">
        <f t="shared" si="677"/>
        <v/>
      </c>
      <c r="H10514" s="18" t="str">
        <f t="shared" si="678"/>
        <v/>
      </c>
    </row>
    <row r="10515" spans="5:8" x14ac:dyDescent="0.25">
      <c r="E10515" s="18" t="str">
        <f t="shared" si="675"/>
        <v/>
      </c>
      <c r="F10515" s="18" t="str">
        <f t="shared" si="676"/>
        <v/>
      </c>
      <c r="G10515" s="18" t="str">
        <f t="shared" si="677"/>
        <v/>
      </c>
      <c r="H10515" s="18" t="str">
        <f t="shared" si="678"/>
        <v/>
      </c>
    </row>
    <row r="10516" spans="5:8" x14ac:dyDescent="0.25">
      <c r="E10516" s="18" t="str">
        <f t="shared" si="675"/>
        <v/>
      </c>
      <c r="F10516" s="18" t="str">
        <f t="shared" si="676"/>
        <v/>
      </c>
      <c r="G10516" s="18" t="str">
        <f t="shared" si="677"/>
        <v/>
      </c>
      <c r="H10516" s="18" t="str">
        <f t="shared" si="678"/>
        <v/>
      </c>
    </row>
    <row r="10517" spans="5:8" x14ac:dyDescent="0.25">
      <c r="E10517" s="18" t="str">
        <f t="shared" si="675"/>
        <v/>
      </c>
      <c r="F10517" s="18" t="str">
        <f t="shared" si="676"/>
        <v/>
      </c>
      <c r="G10517" s="18" t="str">
        <f t="shared" si="677"/>
        <v/>
      </c>
      <c r="H10517" s="18" t="str">
        <f t="shared" si="678"/>
        <v/>
      </c>
    </row>
    <row r="10518" spans="5:8" x14ac:dyDescent="0.25">
      <c r="E10518" s="18" t="str">
        <f t="shared" si="675"/>
        <v/>
      </c>
      <c r="F10518" s="18" t="str">
        <f t="shared" si="676"/>
        <v/>
      </c>
      <c r="G10518" s="18" t="str">
        <f t="shared" si="677"/>
        <v/>
      </c>
      <c r="H10518" s="18" t="str">
        <f t="shared" si="678"/>
        <v/>
      </c>
    </row>
    <row r="10519" spans="5:8" x14ac:dyDescent="0.25">
      <c r="E10519" s="18" t="str">
        <f t="shared" si="675"/>
        <v/>
      </c>
      <c r="F10519" s="18" t="str">
        <f t="shared" si="676"/>
        <v/>
      </c>
      <c r="G10519" s="18" t="str">
        <f t="shared" si="677"/>
        <v/>
      </c>
      <c r="H10519" s="18" t="str">
        <f t="shared" si="678"/>
        <v/>
      </c>
    </row>
    <row r="10520" spans="5:8" x14ac:dyDescent="0.25">
      <c r="E10520" s="18" t="str">
        <f t="shared" si="675"/>
        <v/>
      </c>
      <c r="F10520" s="18" t="str">
        <f t="shared" si="676"/>
        <v/>
      </c>
      <c r="G10520" s="18" t="str">
        <f t="shared" si="677"/>
        <v/>
      </c>
      <c r="H10520" s="18" t="str">
        <f t="shared" si="678"/>
        <v/>
      </c>
    </row>
    <row r="10521" spans="5:8" x14ac:dyDescent="0.25">
      <c r="E10521" s="18" t="str">
        <f t="shared" si="675"/>
        <v/>
      </c>
      <c r="F10521" s="18" t="str">
        <f t="shared" si="676"/>
        <v/>
      </c>
      <c r="G10521" s="18" t="str">
        <f t="shared" si="677"/>
        <v/>
      </c>
      <c r="H10521" s="18" t="str">
        <f t="shared" si="678"/>
        <v/>
      </c>
    </row>
    <row r="10522" spans="5:8" x14ac:dyDescent="0.25">
      <c r="E10522" s="18" t="str">
        <f t="shared" si="675"/>
        <v/>
      </c>
      <c r="F10522" s="18" t="str">
        <f t="shared" si="676"/>
        <v/>
      </c>
      <c r="G10522" s="18" t="str">
        <f t="shared" si="677"/>
        <v/>
      </c>
      <c r="H10522" s="18" t="str">
        <f t="shared" si="678"/>
        <v/>
      </c>
    </row>
    <row r="10523" spans="5:8" x14ac:dyDescent="0.25">
      <c r="E10523" s="18" t="str">
        <f t="shared" si="675"/>
        <v/>
      </c>
      <c r="F10523" s="18" t="str">
        <f t="shared" si="676"/>
        <v/>
      </c>
      <c r="G10523" s="18" t="str">
        <f t="shared" si="677"/>
        <v/>
      </c>
      <c r="H10523" s="18" t="str">
        <f t="shared" si="678"/>
        <v/>
      </c>
    </row>
    <row r="10524" spans="5:8" x14ac:dyDescent="0.25">
      <c r="E10524" s="18" t="str">
        <f t="shared" si="675"/>
        <v/>
      </c>
      <c r="F10524" s="18" t="str">
        <f t="shared" si="676"/>
        <v/>
      </c>
      <c r="G10524" s="18" t="str">
        <f t="shared" si="677"/>
        <v/>
      </c>
      <c r="H10524" s="18" t="str">
        <f t="shared" si="678"/>
        <v/>
      </c>
    </row>
    <row r="10525" spans="5:8" x14ac:dyDescent="0.25">
      <c r="E10525" s="18" t="str">
        <f t="shared" si="675"/>
        <v/>
      </c>
      <c r="F10525" s="18" t="str">
        <f t="shared" si="676"/>
        <v/>
      </c>
      <c r="G10525" s="18" t="str">
        <f t="shared" si="677"/>
        <v/>
      </c>
      <c r="H10525" s="18" t="str">
        <f t="shared" si="678"/>
        <v/>
      </c>
    </row>
    <row r="10526" spans="5:8" x14ac:dyDescent="0.25">
      <c r="E10526" s="18" t="str">
        <f t="shared" si="675"/>
        <v/>
      </c>
      <c r="F10526" s="18" t="str">
        <f t="shared" si="676"/>
        <v/>
      </c>
      <c r="G10526" s="18" t="str">
        <f t="shared" si="677"/>
        <v/>
      </c>
      <c r="H10526" s="18" t="str">
        <f t="shared" si="678"/>
        <v/>
      </c>
    </row>
    <row r="10527" spans="5:8" x14ac:dyDescent="0.25">
      <c r="E10527" s="18" t="str">
        <f t="shared" si="675"/>
        <v/>
      </c>
      <c r="F10527" s="18" t="str">
        <f t="shared" si="676"/>
        <v/>
      </c>
      <c r="G10527" s="18" t="str">
        <f t="shared" si="677"/>
        <v/>
      </c>
      <c r="H10527" s="18" t="str">
        <f t="shared" si="678"/>
        <v/>
      </c>
    </row>
    <row r="10528" spans="5:8" x14ac:dyDescent="0.25">
      <c r="E10528" s="18" t="str">
        <f t="shared" si="675"/>
        <v/>
      </c>
      <c r="F10528" s="18" t="str">
        <f t="shared" si="676"/>
        <v/>
      </c>
      <c r="G10528" s="18" t="str">
        <f t="shared" si="677"/>
        <v/>
      </c>
      <c r="H10528" s="18" t="str">
        <f t="shared" si="678"/>
        <v/>
      </c>
    </row>
    <row r="10529" spans="5:8" x14ac:dyDescent="0.25">
      <c r="E10529" s="18" t="str">
        <f t="shared" si="675"/>
        <v/>
      </c>
      <c r="F10529" s="18" t="str">
        <f t="shared" si="676"/>
        <v/>
      </c>
      <c r="G10529" s="18" t="str">
        <f t="shared" si="677"/>
        <v/>
      </c>
      <c r="H10529" s="18" t="str">
        <f t="shared" si="678"/>
        <v/>
      </c>
    </row>
    <row r="10530" spans="5:8" x14ac:dyDescent="0.25">
      <c r="E10530" s="18" t="str">
        <f t="shared" si="675"/>
        <v/>
      </c>
      <c r="F10530" s="18" t="str">
        <f t="shared" si="676"/>
        <v/>
      </c>
      <c r="G10530" s="18" t="str">
        <f t="shared" si="677"/>
        <v/>
      </c>
      <c r="H10530" s="18" t="str">
        <f t="shared" si="678"/>
        <v/>
      </c>
    </row>
    <row r="10531" spans="5:8" x14ac:dyDescent="0.25">
      <c r="E10531" s="18" t="str">
        <f t="shared" si="675"/>
        <v/>
      </c>
      <c r="F10531" s="18" t="str">
        <f t="shared" si="676"/>
        <v/>
      </c>
      <c r="G10531" s="18" t="str">
        <f t="shared" si="677"/>
        <v/>
      </c>
      <c r="H10531" s="18" t="str">
        <f t="shared" si="678"/>
        <v/>
      </c>
    </row>
    <row r="10532" spans="5:8" x14ac:dyDescent="0.25">
      <c r="E10532" s="18" t="str">
        <f t="shared" si="675"/>
        <v/>
      </c>
      <c r="F10532" s="18" t="str">
        <f t="shared" si="676"/>
        <v/>
      </c>
      <c r="G10532" s="18" t="str">
        <f t="shared" si="677"/>
        <v/>
      </c>
      <c r="H10532" s="18" t="str">
        <f t="shared" si="678"/>
        <v/>
      </c>
    </row>
    <row r="10533" spans="5:8" x14ac:dyDescent="0.25">
      <c r="E10533" s="18" t="str">
        <f t="shared" si="675"/>
        <v/>
      </c>
      <c r="F10533" s="18" t="str">
        <f t="shared" si="676"/>
        <v/>
      </c>
      <c r="G10533" s="18" t="str">
        <f t="shared" si="677"/>
        <v/>
      </c>
      <c r="H10533" s="18" t="str">
        <f t="shared" si="678"/>
        <v/>
      </c>
    </row>
    <row r="10534" spans="5:8" x14ac:dyDescent="0.25">
      <c r="E10534" s="18" t="str">
        <f t="shared" si="675"/>
        <v/>
      </c>
      <c r="F10534" s="18" t="str">
        <f t="shared" si="676"/>
        <v/>
      </c>
      <c r="G10534" s="18" t="str">
        <f t="shared" si="677"/>
        <v/>
      </c>
      <c r="H10534" s="18" t="str">
        <f t="shared" si="678"/>
        <v/>
      </c>
    </row>
    <row r="10535" spans="5:8" x14ac:dyDescent="0.25">
      <c r="E10535" s="18" t="str">
        <f t="shared" si="675"/>
        <v/>
      </c>
      <c r="F10535" s="18" t="str">
        <f t="shared" si="676"/>
        <v/>
      </c>
      <c r="G10535" s="18" t="str">
        <f t="shared" si="677"/>
        <v/>
      </c>
      <c r="H10535" s="18" t="str">
        <f t="shared" si="678"/>
        <v/>
      </c>
    </row>
    <row r="10536" spans="5:8" x14ac:dyDescent="0.25">
      <c r="E10536" s="18" t="str">
        <f t="shared" si="675"/>
        <v/>
      </c>
      <c r="F10536" s="18" t="str">
        <f t="shared" si="676"/>
        <v/>
      </c>
      <c r="G10536" s="18" t="str">
        <f t="shared" si="677"/>
        <v/>
      </c>
      <c r="H10536" s="18" t="str">
        <f t="shared" si="678"/>
        <v/>
      </c>
    </row>
    <row r="10537" spans="5:8" x14ac:dyDescent="0.25">
      <c r="E10537" s="18" t="str">
        <f t="shared" si="675"/>
        <v/>
      </c>
      <c r="F10537" s="18" t="str">
        <f t="shared" si="676"/>
        <v/>
      </c>
      <c r="G10537" s="18" t="str">
        <f t="shared" si="677"/>
        <v/>
      </c>
      <c r="H10537" s="18" t="str">
        <f t="shared" si="678"/>
        <v/>
      </c>
    </row>
    <row r="10538" spans="5:8" x14ac:dyDescent="0.25">
      <c r="E10538" s="18" t="str">
        <f t="shared" si="675"/>
        <v/>
      </c>
      <c r="F10538" s="18" t="str">
        <f t="shared" si="676"/>
        <v/>
      </c>
      <c r="G10538" s="18" t="str">
        <f t="shared" si="677"/>
        <v/>
      </c>
      <c r="H10538" s="18" t="str">
        <f t="shared" si="678"/>
        <v/>
      </c>
    </row>
    <row r="10539" spans="5:8" x14ac:dyDescent="0.25">
      <c r="E10539" s="18" t="str">
        <f t="shared" si="675"/>
        <v/>
      </c>
      <c r="F10539" s="18" t="str">
        <f t="shared" si="676"/>
        <v/>
      </c>
      <c r="G10539" s="18" t="str">
        <f t="shared" si="677"/>
        <v/>
      </c>
      <c r="H10539" s="18" t="str">
        <f t="shared" si="678"/>
        <v/>
      </c>
    </row>
    <row r="10540" spans="5:8" x14ac:dyDescent="0.25">
      <c r="E10540" s="18" t="str">
        <f t="shared" si="675"/>
        <v/>
      </c>
      <c r="F10540" s="18" t="str">
        <f t="shared" si="676"/>
        <v/>
      </c>
      <c r="G10540" s="18" t="str">
        <f t="shared" si="677"/>
        <v/>
      </c>
      <c r="H10540" s="18" t="str">
        <f t="shared" si="678"/>
        <v/>
      </c>
    </row>
    <row r="10541" spans="5:8" x14ac:dyDescent="0.25">
      <c r="E10541" s="18" t="str">
        <f t="shared" si="675"/>
        <v/>
      </c>
      <c r="F10541" s="18" t="str">
        <f t="shared" si="676"/>
        <v/>
      </c>
      <c r="G10541" s="18" t="str">
        <f t="shared" si="677"/>
        <v/>
      </c>
      <c r="H10541" s="18" t="str">
        <f t="shared" si="678"/>
        <v/>
      </c>
    </row>
    <row r="10542" spans="5:8" x14ac:dyDescent="0.25">
      <c r="E10542" s="18" t="str">
        <f t="shared" si="675"/>
        <v/>
      </c>
      <c r="F10542" s="18" t="str">
        <f t="shared" si="676"/>
        <v/>
      </c>
      <c r="G10542" s="18" t="str">
        <f t="shared" si="677"/>
        <v/>
      </c>
      <c r="H10542" s="18" t="str">
        <f t="shared" si="678"/>
        <v/>
      </c>
    </row>
    <row r="10543" spans="5:8" x14ac:dyDescent="0.25">
      <c r="E10543" s="18" t="str">
        <f t="shared" si="675"/>
        <v/>
      </c>
      <c r="F10543" s="18" t="str">
        <f t="shared" si="676"/>
        <v/>
      </c>
      <c r="G10543" s="18" t="str">
        <f t="shared" si="677"/>
        <v/>
      </c>
      <c r="H10543" s="18" t="str">
        <f t="shared" si="678"/>
        <v/>
      </c>
    </row>
    <row r="10544" spans="5:8" x14ac:dyDescent="0.25">
      <c r="E10544" s="18" t="str">
        <f t="shared" si="675"/>
        <v/>
      </c>
      <c r="F10544" s="18" t="str">
        <f t="shared" si="676"/>
        <v/>
      </c>
      <c r="G10544" s="18" t="str">
        <f t="shared" si="677"/>
        <v/>
      </c>
      <c r="H10544" s="18" t="str">
        <f t="shared" si="678"/>
        <v/>
      </c>
    </row>
    <row r="10545" spans="5:8" x14ac:dyDescent="0.25">
      <c r="E10545" s="18" t="str">
        <f t="shared" si="675"/>
        <v/>
      </c>
      <c r="F10545" s="18" t="str">
        <f t="shared" si="676"/>
        <v/>
      </c>
      <c r="G10545" s="18" t="str">
        <f t="shared" si="677"/>
        <v/>
      </c>
      <c r="H10545" s="18" t="str">
        <f t="shared" si="678"/>
        <v/>
      </c>
    </row>
    <row r="10546" spans="5:8" x14ac:dyDescent="0.25">
      <c r="E10546" s="18" t="str">
        <f t="shared" si="675"/>
        <v/>
      </c>
      <c r="F10546" s="18" t="str">
        <f t="shared" si="676"/>
        <v/>
      </c>
      <c r="G10546" s="18" t="str">
        <f t="shared" si="677"/>
        <v/>
      </c>
      <c r="H10546" s="18" t="str">
        <f t="shared" si="678"/>
        <v/>
      </c>
    </row>
    <row r="10547" spans="5:8" x14ac:dyDescent="0.25">
      <c r="E10547" s="18" t="str">
        <f t="shared" si="675"/>
        <v/>
      </c>
      <c r="F10547" s="18" t="str">
        <f t="shared" si="676"/>
        <v/>
      </c>
      <c r="G10547" s="18" t="str">
        <f t="shared" si="677"/>
        <v/>
      </c>
      <c r="H10547" s="18" t="str">
        <f t="shared" si="678"/>
        <v/>
      </c>
    </row>
    <row r="10548" spans="5:8" x14ac:dyDescent="0.25">
      <c r="E10548" s="18" t="str">
        <f t="shared" si="675"/>
        <v/>
      </c>
      <c r="F10548" s="18" t="str">
        <f t="shared" si="676"/>
        <v/>
      </c>
      <c r="G10548" s="18" t="str">
        <f t="shared" si="677"/>
        <v/>
      </c>
      <c r="H10548" s="18" t="str">
        <f t="shared" si="678"/>
        <v/>
      </c>
    </row>
    <row r="10549" spans="5:8" x14ac:dyDescent="0.25">
      <c r="E10549" s="18" t="str">
        <f t="shared" si="675"/>
        <v/>
      </c>
      <c r="F10549" s="18" t="str">
        <f t="shared" si="676"/>
        <v/>
      </c>
      <c r="G10549" s="18" t="str">
        <f t="shared" si="677"/>
        <v/>
      </c>
      <c r="H10549" s="18" t="str">
        <f t="shared" si="678"/>
        <v/>
      </c>
    </row>
    <row r="10550" spans="5:8" x14ac:dyDescent="0.25">
      <c r="E10550" s="18" t="str">
        <f t="shared" si="675"/>
        <v/>
      </c>
      <c r="F10550" s="18" t="str">
        <f t="shared" si="676"/>
        <v/>
      </c>
      <c r="G10550" s="18" t="str">
        <f t="shared" si="677"/>
        <v/>
      </c>
      <c r="H10550" s="18" t="str">
        <f t="shared" si="678"/>
        <v/>
      </c>
    </row>
    <row r="10551" spans="5:8" x14ac:dyDescent="0.25">
      <c r="E10551" s="18" t="str">
        <f t="shared" si="675"/>
        <v/>
      </c>
      <c r="F10551" s="18" t="str">
        <f t="shared" si="676"/>
        <v/>
      </c>
      <c r="G10551" s="18" t="str">
        <f t="shared" si="677"/>
        <v/>
      </c>
      <c r="H10551" s="18" t="str">
        <f t="shared" si="678"/>
        <v/>
      </c>
    </row>
    <row r="10552" spans="5:8" x14ac:dyDescent="0.25">
      <c r="E10552" s="18" t="str">
        <f t="shared" si="675"/>
        <v/>
      </c>
      <c r="F10552" s="18" t="str">
        <f t="shared" si="676"/>
        <v/>
      </c>
      <c r="G10552" s="18" t="str">
        <f t="shared" si="677"/>
        <v/>
      </c>
      <c r="H10552" s="18" t="str">
        <f t="shared" si="678"/>
        <v/>
      </c>
    </row>
    <row r="10553" spans="5:8" x14ac:dyDescent="0.25">
      <c r="E10553" s="18" t="str">
        <f t="shared" si="675"/>
        <v/>
      </c>
      <c r="F10553" s="18" t="str">
        <f t="shared" si="676"/>
        <v/>
      </c>
      <c r="G10553" s="18" t="str">
        <f t="shared" si="677"/>
        <v/>
      </c>
      <c r="H10553" s="18" t="str">
        <f t="shared" si="678"/>
        <v/>
      </c>
    </row>
    <row r="10554" spans="5:8" x14ac:dyDescent="0.25">
      <c r="E10554" s="18" t="str">
        <f t="shared" si="675"/>
        <v/>
      </c>
      <c r="F10554" s="18" t="str">
        <f t="shared" si="676"/>
        <v/>
      </c>
      <c r="G10554" s="18" t="str">
        <f t="shared" si="677"/>
        <v/>
      </c>
      <c r="H10554" s="18" t="str">
        <f t="shared" si="678"/>
        <v/>
      </c>
    </row>
    <row r="10555" spans="5:8" x14ac:dyDescent="0.25">
      <c r="E10555" s="18" t="str">
        <f t="shared" si="675"/>
        <v/>
      </c>
      <c r="F10555" s="18" t="str">
        <f t="shared" si="676"/>
        <v/>
      </c>
      <c r="G10555" s="18" t="str">
        <f t="shared" si="677"/>
        <v/>
      </c>
      <c r="H10555" s="18" t="str">
        <f t="shared" si="678"/>
        <v/>
      </c>
    </row>
    <row r="10556" spans="5:8" x14ac:dyDescent="0.25">
      <c r="E10556" s="18" t="str">
        <f t="shared" si="675"/>
        <v/>
      </c>
      <c r="F10556" s="18" t="str">
        <f t="shared" si="676"/>
        <v/>
      </c>
      <c r="G10556" s="18" t="str">
        <f t="shared" si="677"/>
        <v/>
      </c>
      <c r="H10556" s="18" t="str">
        <f t="shared" si="678"/>
        <v/>
      </c>
    </row>
    <row r="10557" spans="5:8" x14ac:dyDescent="0.25">
      <c r="E10557" s="18" t="str">
        <f t="shared" si="675"/>
        <v/>
      </c>
      <c r="F10557" s="18" t="str">
        <f t="shared" si="676"/>
        <v/>
      </c>
      <c r="G10557" s="18" t="str">
        <f t="shared" si="677"/>
        <v/>
      </c>
      <c r="H10557" s="18" t="str">
        <f t="shared" si="678"/>
        <v/>
      </c>
    </row>
    <row r="10558" spans="5:8" x14ac:dyDescent="0.25">
      <c r="E10558" s="18" t="str">
        <f t="shared" si="675"/>
        <v/>
      </c>
      <c r="F10558" s="18" t="str">
        <f t="shared" si="676"/>
        <v/>
      </c>
      <c r="G10558" s="18" t="str">
        <f t="shared" si="677"/>
        <v/>
      </c>
      <c r="H10558" s="18" t="str">
        <f t="shared" si="678"/>
        <v/>
      </c>
    </row>
    <row r="10559" spans="5:8" x14ac:dyDescent="0.25">
      <c r="E10559" s="18" t="str">
        <f t="shared" si="675"/>
        <v/>
      </c>
      <c r="F10559" s="18" t="str">
        <f t="shared" si="676"/>
        <v/>
      </c>
      <c r="G10559" s="18" t="str">
        <f t="shared" si="677"/>
        <v/>
      </c>
      <c r="H10559" s="18" t="str">
        <f t="shared" si="678"/>
        <v/>
      </c>
    </row>
    <row r="10560" spans="5:8" x14ac:dyDescent="0.25">
      <c r="E10560" s="18" t="str">
        <f t="shared" si="675"/>
        <v/>
      </c>
      <c r="F10560" s="18" t="str">
        <f t="shared" si="676"/>
        <v/>
      </c>
      <c r="G10560" s="18" t="str">
        <f t="shared" si="677"/>
        <v/>
      </c>
      <c r="H10560" s="18" t="str">
        <f t="shared" si="678"/>
        <v/>
      </c>
    </row>
    <row r="10561" spans="5:8" x14ac:dyDescent="0.25">
      <c r="E10561" s="18" t="str">
        <f t="shared" si="675"/>
        <v/>
      </c>
      <c r="F10561" s="18" t="str">
        <f t="shared" si="676"/>
        <v/>
      </c>
      <c r="G10561" s="18" t="str">
        <f t="shared" si="677"/>
        <v/>
      </c>
      <c r="H10561" s="18" t="str">
        <f t="shared" si="678"/>
        <v/>
      </c>
    </row>
    <row r="10562" spans="5:8" x14ac:dyDescent="0.25">
      <c r="E10562" s="18" t="str">
        <f t="shared" si="675"/>
        <v/>
      </c>
      <c r="F10562" s="18" t="str">
        <f t="shared" si="676"/>
        <v/>
      </c>
      <c r="G10562" s="18" t="str">
        <f t="shared" si="677"/>
        <v/>
      </c>
      <c r="H10562" s="18" t="str">
        <f t="shared" si="678"/>
        <v/>
      </c>
    </row>
    <row r="10563" spans="5:8" x14ac:dyDescent="0.25">
      <c r="E10563" s="18" t="str">
        <f t="shared" si="675"/>
        <v/>
      </c>
      <c r="F10563" s="18" t="str">
        <f t="shared" si="676"/>
        <v/>
      </c>
      <c r="G10563" s="18" t="str">
        <f t="shared" si="677"/>
        <v/>
      </c>
      <c r="H10563" s="18" t="str">
        <f t="shared" si="678"/>
        <v/>
      </c>
    </row>
    <row r="10564" spans="5:8" x14ac:dyDescent="0.25">
      <c r="E10564" s="18" t="str">
        <f t="shared" si="675"/>
        <v/>
      </c>
      <c r="F10564" s="18" t="str">
        <f t="shared" si="676"/>
        <v/>
      </c>
      <c r="G10564" s="18" t="str">
        <f t="shared" si="677"/>
        <v/>
      </c>
      <c r="H10564" s="18" t="str">
        <f t="shared" si="678"/>
        <v/>
      </c>
    </row>
    <row r="10565" spans="5:8" x14ac:dyDescent="0.25">
      <c r="E10565" s="18" t="str">
        <f t="shared" si="675"/>
        <v/>
      </c>
      <c r="F10565" s="18" t="str">
        <f t="shared" si="676"/>
        <v/>
      </c>
      <c r="G10565" s="18" t="str">
        <f t="shared" si="677"/>
        <v/>
      </c>
      <c r="H10565" s="18" t="str">
        <f t="shared" si="678"/>
        <v/>
      </c>
    </row>
    <row r="10566" spans="5:8" x14ac:dyDescent="0.25">
      <c r="E10566" s="18" t="str">
        <f t="shared" ref="E10566:E10629" si="679">IF($C10566="","",IFERROR(INDEX(ItemPriceCol,MATCH($C10566,ItemName,0)),""))</f>
        <v/>
      </c>
      <c r="F10566" s="18" t="str">
        <f t="shared" ref="F10566:F10629" si="680">IF(OR($D10566="",$E10566=""),"",$D10566*$E10566)</f>
        <v/>
      </c>
      <c r="G10566" s="18" t="str">
        <f t="shared" ref="G10566:G10629" si="681">IF($C10566="","",IFERROR(INDEX(ItemCostCol,MATCH($C10566,ItemName,0)),""))</f>
        <v/>
      </c>
      <c r="H10566" s="18" t="str">
        <f t="shared" ref="H10566:H10629" si="682">IF(OR($F10566="",$G10566=""),"",$F10566-$D10566*$G10566)</f>
        <v/>
      </c>
    </row>
    <row r="10567" spans="5:8" x14ac:dyDescent="0.25">
      <c r="E10567" s="18" t="str">
        <f t="shared" si="679"/>
        <v/>
      </c>
      <c r="F10567" s="18" t="str">
        <f t="shared" si="680"/>
        <v/>
      </c>
      <c r="G10567" s="18" t="str">
        <f t="shared" si="681"/>
        <v/>
      </c>
      <c r="H10567" s="18" t="str">
        <f t="shared" si="682"/>
        <v/>
      </c>
    </row>
    <row r="10568" spans="5:8" x14ac:dyDescent="0.25">
      <c r="E10568" s="18" t="str">
        <f t="shared" si="679"/>
        <v/>
      </c>
      <c r="F10568" s="18" t="str">
        <f t="shared" si="680"/>
        <v/>
      </c>
      <c r="G10568" s="18" t="str">
        <f t="shared" si="681"/>
        <v/>
      </c>
      <c r="H10568" s="18" t="str">
        <f t="shared" si="682"/>
        <v/>
      </c>
    </row>
    <row r="10569" spans="5:8" x14ac:dyDescent="0.25">
      <c r="E10569" s="18" t="str">
        <f t="shared" si="679"/>
        <v/>
      </c>
      <c r="F10569" s="18" t="str">
        <f t="shared" si="680"/>
        <v/>
      </c>
      <c r="G10569" s="18" t="str">
        <f t="shared" si="681"/>
        <v/>
      </c>
      <c r="H10569" s="18" t="str">
        <f t="shared" si="682"/>
        <v/>
      </c>
    </row>
    <row r="10570" spans="5:8" x14ac:dyDescent="0.25">
      <c r="E10570" s="18" t="str">
        <f t="shared" si="679"/>
        <v/>
      </c>
      <c r="F10570" s="18" t="str">
        <f t="shared" si="680"/>
        <v/>
      </c>
      <c r="G10570" s="18" t="str">
        <f t="shared" si="681"/>
        <v/>
      </c>
      <c r="H10570" s="18" t="str">
        <f t="shared" si="682"/>
        <v/>
      </c>
    </row>
    <row r="10571" spans="5:8" x14ac:dyDescent="0.25">
      <c r="E10571" s="18" t="str">
        <f t="shared" si="679"/>
        <v/>
      </c>
      <c r="F10571" s="18" t="str">
        <f t="shared" si="680"/>
        <v/>
      </c>
      <c r="G10571" s="18" t="str">
        <f t="shared" si="681"/>
        <v/>
      </c>
      <c r="H10571" s="18" t="str">
        <f t="shared" si="682"/>
        <v/>
      </c>
    </row>
    <row r="10572" spans="5:8" x14ac:dyDescent="0.25">
      <c r="E10572" s="18" t="str">
        <f t="shared" si="679"/>
        <v/>
      </c>
      <c r="F10572" s="18" t="str">
        <f t="shared" si="680"/>
        <v/>
      </c>
      <c r="G10572" s="18" t="str">
        <f t="shared" si="681"/>
        <v/>
      </c>
      <c r="H10572" s="18" t="str">
        <f t="shared" si="682"/>
        <v/>
      </c>
    </row>
    <row r="10573" spans="5:8" x14ac:dyDescent="0.25">
      <c r="E10573" s="18" t="str">
        <f t="shared" si="679"/>
        <v/>
      </c>
      <c r="F10573" s="18" t="str">
        <f t="shared" si="680"/>
        <v/>
      </c>
      <c r="G10573" s="18" t="str">
        <f t="shared" si="681"/>
        <v/>
      </c>
      <c r="H10573" s="18" t="str">
        <f t="shared" si="682"/>
        <v/>
      </c>
    </row>
    <row r="10574" spans="5:8" x14ac:dyDescent="0.25">
      <c r="E10574" s="18" t="str">
        <f t="shared" si="679"/>
        <v/>
      </c>
      <c r="F10574" s="18" t="str">
        <f t="shared" si="680"/>
        <v/>
      </c>
      <c r="G10574" s="18" t="str">
        <f t="shared" si="681"/>
        <v/>
      </c>
      <c r="H10574" s="18" t="str">
        <f t="shared" si="682"/>
        <v/>
      </c>
    </row>
    <row r="10575" spans="5:8" x14ac:dyDescent="0.25">
      <c r="E10575" s="18" t="str">
        <f t="shared" si="679"/>
        <v/>
      </c>
      <c r="F10575" s="18" t="str">
        <f t="shared" si="680"/>
        <v/>
      </c>
      <c r="G10575" s="18" t="str">
        <f t="shared" si="681"/>
        <v/>
      </c>
      <c r="H10575" s="18" t="str">
        <f t="shared" si="682"/>
        <v/>
      </c>
    </row>
    <row r="10576" spans="5:8" x14ac:dyDescent="0.25">
      <c r="E10576" s="18" t="str">
        <f t="shared" si="679"/>
        <v/>
      </c>
      <c r="F10576" s="18" t="str">
        <f t="shared" si="680"/>
        <v/>
      </c>
      <c r="G10576" s="18" t="str">
        <f t="shared" si="681"/>
        <v/>
      </c>
      <c r="H10576" s="18" t="str">
        <f t="shared" si="682"/>
        <v/>
      </c>
    </row>
    <row r="10577" spans="5:8" x14ac:dyDescent="0.25">
      <c r="E10577" s="18" t="str">
        <f t="shared" si="679"/>
        <v/>
      </c>
      <c r="F10577" s="18" t="str">
        <f t="shared" si="680"/>
        <v/>
      </c>
      <c r="G10577" s="18" t="str">
        <f t="shared" si="681"/>
        <v/>
      </c>
      <c r="H10577" s="18" t="str">
        <f t="shared" si="682"/>
        <v/>
      </c>
    </row>
    <row r="10578" spans="5:8" x14ac:dyDescent="0.25">
      <c r="E10578" s="18" t="str">
        <f t="shared" si="679"/>
        <v/>
      </c>
      <c r="F10578" s="18" t="str">
        <f t="shared" si="680"/>
        <v/>
      </c>
      <c r="G10578" s="18" t="str">
        <f t="shared" si="681"/>
        <v/>
      </c>
      <c r="H10578" s="18" t="str">
        <f t="shared" si="682"/>
        <v/>
      </c>
    </row>
    <row r="10579" spans="5:8" x14ac:dyDescent="0.25">
      <c r="E10579" s="18" t="str">
        <f t="shared" si="679"/>
        <v/>
      </c>
      <c r="F10579" s="18" t="str">
        <f t="shared" si="680"/>
        <v/>
      </c>
      <c r="G10579" s="18" t="str">
        <f t="shared" si="681"/>
        <v/>
      </c>
      <c r="H10579" s="18" t="str">
        <f t="shared" si="682"/>
        <v/>
      </c>
    </row>
    <row r="10580" spans="5:8" x14ac:dyDescent="0.25">
      <c r="E10580" s="18" t="str">
        <f t="shared" si="679"/>
        <v/>
      </c>
      <c r="F10580" s="18" t="str">
        <f t="shared" si="680"/>
        <v/>
      </c>
      <c r="G10580" s="18" t="str">
        <f t="shared" si="681"/>
        <v/>
      </c>
      <c r="H10580" s="18" t="str">
        <f t="shared" si="682"/>
        <v/>
      </c>
    </row>
    <row r="10581" spans="5:8" x14ac:dyDescent="0.25">
      <c r="E10581" s="18" t="str">
        <f t="shared" si="679"/>
        <v/>
      </c>
      <c r="F10581" s="18" t="str">
        <f t="shared" si="680"/>
        <v/>
      </c>
      <c r="G10581" s="18" t="str">
        <f t="shared" si="681"/>
        <v/>
      </c>
      <c r="H10581" s="18" t="str">
        <f t="shared" si="682"/>
        <v/>
      </c>
    </row>
    <row r="10582" spans="5:8" x14ac:dyDescent="0.25">
      <c r="E10582" s="18" t="str">
        <f t="shared" si="679"/>
        <v/>
      </c>
      <c r="F10582" s="18" t="str">
        <f t="shared" si="680"/>
        <v/>
      </c>
      <c r="G10582" s="18" t="str">
        <f t="shared" si="681"/>
        <v/>
      </c>
      <c r="H10582" s="18" t="str">
        <f t="shared" si="682"/>
        <v/>
      </c>
    </row>
    <row r="10583" spans="5:8" x14ac:dyDescent="0.25">
      <c r="E10583" s="18" t="str">
        <f t="shared" si="679"/>
        <v/>
      </c>
      <c r="F10583" s="18" t="str">
        <f t="shared" si="680"/>
        <v/>
      </c>
      <c r="G10583" s="18" t="str">
        <f t="shared" si="681"/>
        <v/>
      </c>
      <c r="H10583" s="18" t="str">
        <f t="shared" si="682"/>
        <v/>
      </c>
    </row>
    <row r="10584" spans="5:8" x14ac:dyDescent="0.25">
      <c r="E10584" s="18" t="str">
        <f t="shared" si="679"/>
        <v/>
      </c>
      <c r="F10584" s="18" t="str">
        <f t="shared" si="680"/>
        <v/>
      </c>
      <c r="G10584" s="18" t="str">
        <f t="shared" si="681"/>
        <v/>
      </c>
      <c r="H10584" s="18" t="str">
        <f t="shared" si="682"/>
        <v/>
      </c>
    </row>
    <row r="10585" spans="5:8" x14ac:dyDescent="0.25">
      <c r="E10585" s="18" t="str">
        <f t="shared" si="679"/>
        <v/>
      </c>
      <c r="F10585" s="18" t="str">
        <f t="shared" si="680"/>
        <v/>
      </c>
      <c r="G10585" s="18" t="str">
        <f t="shared" si="681"/>
        <v/>
      </c>
      <c r="H10585" s="18" t="str">
        <f t="shared" si="682"/>
        <v/>
      </c>
    </row>
    <row r="10586" spans="5:8" x14ac:dyDescent="0.25">
      <c r="E10586" s="18" t="str">
        <f t="shared" si="679"/>
        <v/>
      </c>
      <c r="F10586" s="18" t="str">
        <f t="shared" si="680"/>
        <v/>
      </c>
      <c r="G10586" s="18" t="str">
        <f t="shared" si="681"/>
        <v/>
      </c>
      <c r="H10586" s="18" t="str">
        <f t="shared" si="682"/>
        <v/>
      </c>
    </row>
    <row r="10587" spans="5:8" x14ac:dyDescent="0.25">
      <c r="E10587" s="18" t="str">
        <f t="shared" si="679"/>
        <v/>
      </c>
      <c r="F10587" s="18" t="str">
        <f t="shared" si="680"/>
        <v/>
      </c>
      <c r="G10587" s="18" t="str">
        <f t="shared" si="681"/>
        <v/>
      </c>
      <c r="H10587" s="18" t="str">
        <f t="shared" si="682"/>
        <v/>
      </c>
    </row>
    <row r="10588" spans="5:8" x14ac:dyDescent="0.25">
      <c r="E10588" s="18" t="str">
        <f t="shared" si="679"/>
        <v/>
      </c>
      <c r="F10588" s="18" t="str">
        <f t="shared" si="680"/>
        <v/>
      </c>
      <c r="G10588" s="18" t="str">
        <f t="shared" si="681"/>
        <v/>
      </c>
      <c r="H10588" s="18" t="str">
        <f t="shared" si="682"/>
        <v/>
      </c>
    </row>
    <row r="10589" spans="5:8" x14ac:dyDescent="0.25">
      <c r="E10589" s="18" t="str">
        <f t="shared" si="679"/>
        <v/>
      </c>
      <c r="F10589" s="18" t="str">
        <f t="shared" si="680"/>
        <v/>
      </c>
      <c r="G10589" s="18" t="str">
        <f t="shared" si="681"/>
        <v/>
      </c>
      <c r="H10589" s="18" t="str">
        <f t="shared" si="682"/>
        <v/>
      </c>
    </row>
    <row r="10590" spans="5:8" x14ac:dyDescent="0.25">
      <c r="E10590" s="18" t="str">
        <f t="shared" si="679"/>
        <v/>
      </c>
      <c r="F10590" s="18" t="str">
        <f t="shared" si="680"/>
        <v/>
      </c>
      <c r="G10590" s="18" t="str">
        <f t="shared" si="681"/>
        <v/>
      </c>
      <c r="H10590" s="18" t="str">
        <f t="shared" si="682"/>
        <v/>
      </c>
    </row>
    <row r="10591" spans="5:8" x14ac:dyDescent="0.25">
      <c r="E10591" s="18" t="str">
        <f t="shared" si="679"/>
        <v/>
      </c>
      <c r="F10591" s="18" t="str">
        <f t="shared" si="680"/>
        <v/>
      </c>
      <c r="G10591" s="18" t="str">
        <f t="shared" si="681"/>
        <v/>
      </c>
      <c r="H10591" s="18" t="str">
        <f t="shared" si="682"/>
        <v/>
      </c>
    </row>
    <row r="10592" spans="5:8" x14ac:dyDescent="0.25">
      <c r="E10592" s="18" t="str">
        <f t="shared" si="679"/>
        <v/>
      </c>
      <c r="F10592" s="18" t="str">
        <f t="shared" si="680"/>
        <v/>
      </c>
      <c r="G10592" s="18" t="str">
        <f t="shared" si="681"/>
        <v/>
      </c>
      <c r="H10592" s="18" t="str">
        <f t="shared" si="682"/>
        <v/>
      </c>
    </row>
    <row r="10593" spans="5:8" x14ac:dyDescent="0.25">
      <c r="E10593" s="18" t="str">
        <f t="shared" si="679"/>
        <v/>
      </c>
      <c r="F10593" s="18" t="str">
        <f t="shared" si="680"/>
        <v/>
      </c>
      <c r="G10593" s="18" t="str">
        <f t="shared" si="681"/>
        <v/>
      </c>
      <c r="H10593" s="18" t="str">
        <f t="shared" si="682"/>
        <v/>
      </c>
    </row>
    <row r="10594" spans="5:8" x14ac:dyDescent="0.25">
      <c r="E10594" s="18" t="str">
        <f t="shared" si="679"/>
        <v/>
      </c>
      <c r="F10594" s="18" t="str">
        <f t="shared" si="680"/>
        <v/>
      </c>
      <c r="G10594" s="18" t="str">
        <f t="shared" si="681"/>
        <v/>
      </c>
      <c r="H10594" s="18" t="str">
        <f t="shared" si="682"/>
        <v/>
      </c>
    </row>
    <row r="10595" spans="5:8" x14ac:dyDescent="0.25">
      <c r="E10595" s="18" t="str">
        <f t="shared" si="679"/>
        <v/>
      </c>
      <c r="F10595" s="18" t="str">
        <f t="shared" si="680"/>
        <v/>
      </c>
      <c r="G10595" s="18" t="str">
        <f t="shared" si="681"/>
        <v/>
      </c>
      <c r="H10595" s="18" t="str">
        <f t="shared" si="682"/>
        <v/>
      </c>
    </row>
    <row r="10596" spans="5:8" x14ac:dyDescent="0.25">
      <c r="E10596" s="18" t="str">
        <f t="shared" si="679"/>
        <v/>
      </c>
      <c r="F10596" s="18" t="str">
        <f t="shared" si="680"/>
        <v/>
      </c>
      <c r="G10596" s="18" t="str">
        <f t="shared" si="681"/>
        <v/>
      </c>
      <c r="H10596" s="18" t="str">
        <f t="shared" si="682"/>
        <v/>
      </c>
    </row>
    <row r="10597" spans="5:8" x14ac:dyDescent="0.25">
      <c r="E10597" s="18" t="str">
        <f t="shared" si="679"/>
        <v/>
      </c>
      <c r="F10597" s="18" t="str">
        <f t="shared" si="680"/>
        <v/>
      </c>
      <c r="G10597" s="18" t="str">
        <f t="shared" si="681"/>
        <v/>
      </c>
      <c r="H10597" s="18" t="str">
        <f t="shared" si="682"/>
        <v/>
      </c>
    </row>
    <row r="10598" spans="5:8" x14ac:dyDescent="0.25">
      <c r="E10598" s="18" t="str">
        <f t="shared" si="679"/>
        <v/>
      </c>
      <c r="F10598" s="18" t="str">
        <f t="shared" si="680"/>
        <v/>
      </c>
      <c r="G10598" s="18" t="str">
        <f t="shared" si="681"/>
        <v/>
      </c>
      <c r="H10598" s="18" t="str">
        <f t="shared" si="682"/>
        <v/>
      </c>
    </row>
    <row r="10599" spans="5:8" x14ac:dyDescent="0.25">
      <c r="E10599" s="18" t="str">
        <f t="shared" si="679"/>
        <v/>
      </c>
      <c r="F10599" s="18" t="str">
        <f t="shared" si="680"/>
        <v/>
      </c>
      <c r="G10599" s="18" t="str">
        <f t="shared" si="681"/>
        <v/>
      </c>
      <c r="H10599" s="18" t="str">
        <f t="shared" si="682"/>
        <v/>
      </c>
    </row>
    <row r="10600" spans="5:8" x14ac:dyDescent="0.25">
      <c r="E10600" s="18" t="str">
        <f t="shared" si="679"/>
        <v/>
      </c>
      <c r="F10600" s="18" t="str">
        <f t="shared" si="680"/>
        <v/>
      </c>
      <c r="G10600" s="18" t="str">
        <f t="shared" si="681"/>
        <v/>
      </c>
      <c r="H10600" s="18" t="str">
        <f t="shared" si="682"/>
        <v/>
      </c>
    </row>
    <row r="10601" spans="5:8" x14ac:dyDescent="0.25">
      <c r="E10601" s="18" t="str">
        <f t="shared" si="679"/>
        <v/>
      </c>
      <c r="F10601" s="18" t="str">
        <f t="shared" si="680"/>
        <v/>
      </c>
      <c r="G10601" s="18" t="str">
        <f t="shared" si="681"/>
        <v/>
      </c>
      <c r="H10601" s="18" t="str">
        <f t="shared" si="682"/>
        <v/>
      </c>
    </row>
    <row r="10602" spans="5:8" x14ac:dyDescent="0.25">
      <c r="E10602" s="18" t="str">
        <f t="shared" si="679"/>
        <v/>
      </c>
      <c r="F10602" s="18" t="str">
        <f t="shared" si="680"/>
        <v/>
      </c>
      <c r="G10602" s="18" t="str">
        <f t="shared" si="681"/>
        <v/>
      </c>
      <c r="H10602" s="18" t="str">
        <f t="shared" si="682"/>
        <v/>
      </c>
    </row>
    <row r="10603" spans="5:8" x14ac:dyDescent="0.25">
      <c r="E10603" s="18" t="str">
        <f t="shared" si="679"/>
        <v/>
      </c>
      <c r="F10603" s="18" t="str">
        <f t="shared" si="680"/>
        <v/>
      </c>
      <c r="G10603" s="18" t="str">
        <f t="shared" si="681"/>
        <v/>
      </c>
      <c r="H10603" s="18" t="str">
        <f t="shared" si="682"/>
        <v/>
      </c>
    </row>
    <row r="10604" spans="5:8" x14ac:dyDescent="0.25">
      <c r="E10604" s="18" t="str">
        <f t="shared" si="679"/>
        <v/>
      </c>
      <c r="F10604" s="18" t="str">
        <f t="shared" si="680"/>
        <v/>
      </c>
      <c r="G10604" s="18" t="str">
        <f t="shared" si="681"/>
        <v/>
      </c>
      <c r="H10604" s="18" t="str">
        <f t="shared" si="682"/>
        <v/>
      </c>
    </row>
    <row r="10605" spans="5:8" x14ac:dyDescent="0.25">
      <c r="E10605" s="18" t="str">
        <f t="shared" si="679"/>
        <v/>
      </c>
      <c r="F10605" s="18" t="str">
        <f t="shared" si="680"/>
        <v/>
      </c>
      <c r="G10605" s="18" t="str">
        <f t="shared" si="681"/>
        <v/>
      </c>
      <c r="H10605" s="18" t="str">
        <f t="shared" si="682"/>
        <v/>
      </c>
    </row>
    <row r="10606" spans="5:8" x14ac:dyDescent="0.25">
      <c r="E10606" s="18" t="str">
        <f t="shared" si="679"/>
        <v/>
      </c>
      <c r="F10606" s="18" t="str">
        <f t="shared" si="680"/>
        <v/>
      </c>
      <c r="G10606" s="18" t="str">
        <f t="shared" si="681"/>
        <v/>
      </c>
      <c r="H10606" s="18" t="str">
        <f t="shared" si="682"/>
        <v/>
      </c>
    </row>
    <row r="10607" spans="5:8" x14ac:dyDescent="0.25">
      <c r="E10607" s="18" t="str">
        <f t="shared" si="679"/>
        <v/>
      </c>
      <c r="F10607" s="18" t="str">
        <f t="shared" si="680"/>
        <v/>
      </c>
      <c r="G10607" s="18" t="str">
        <f t="shared" si="681"/>
        <v/>
      </c>
      <c r="H10607" s="18" t="str">
        <f t="shared" si="682"/>
        <v/>
      </c>
    </row>
    <row r="10608" spans="5:8" x14ac:dyDescent="0.25">
      <c r="E10608" s="18" t="str">
        <f t="shared" si="679"/>
        <v/>
      </c>
      <c r="F10608" s="18" t="str">
        <f t="shared" si="680"/>
        <v/>
      </c>
      <c r="G10608" s="18" t="str">
        <f t="shared" si="681"/>
        <v/>
      </c>
      <c r="H10608" s="18" t="str">
        <f t="shared" si="682"/>
        <v/>
      </c>
    </row>
    <row r="10609" spans="5:8" x14ac:dyDescent="0.25">
      <c r="E10609" s="18" t="str">
        <f t="shared" si="679"/>
        <v/>
      </c>
      <c r="F10609" s="18" t="str">
        <f t="shared" si="680"/>
        <v/>
      </c>
      <c r="G10609" s="18" t="str">
        <f t="shared" si="681"/>
        <v/>
      </c>
      <c r="H10609" s="18" t="str">
        <f t="shared" si="682"/>
        <v/>
      </c>
    </row>
    <row r="10610" spans="5:8" x14ac:dyDescent="0.25">
      <c r="E10610" s="18" t="str">
        <f t="shared" si="679"/>
        <v/>
      </c>
      <c r="F10610" s="18" t="str">
        <f t="shared" si="680"/>
        <v/>
      </c>
      <c r="G10610" s="18" t="str">
        <f t="shared" si="681"/>
        <v/>
      </c>
      <c r="H10610" s="18" t="str">
        <f t="shared" si="682"/>
        <v/>
      </c>
    </row>
    <row r="10611" spans="5:8" x14ac:dyDescent="0.25">
      <c r="E10611" s="18" t="str">
        <f t="shared" si="679"/>
        <v/>
      </c>
      <c r="F10611" s="18" t="str">
        <f t="shared" si="680"/>
        <v/>
      </c>
      <c r="G10611" s="18" t="str">
        <f t="shared" si="681"/>
        <v/>
      </c>
      <c r="H10611" s="18" t="str">
        <f t="shared" si="682"/>
        <v/>
      </c>
    </row>
    <row r="10612" spans="5:8" x14ac:dyDescent="0.25">
      <c r="E10612" s="18" t="str">
        <f t="shared" si="679"/>
        <v/>
      </c>
      <c r="F10612" s="18" t="str">
        <f t="shared" si="680"/>
        <v/>
      </c>
      <c r="G10612" s="18" t="str">
        <f t="shared" si="681"/>
        <v/>
      </c>
      <c r="H10612" s="18" t="str">
        <f t="shared" si="682"/>
        <v/>
      </c>
    </row>
    <row r="10613" spans="5:8" x14ac:dyDescent="0.25">
      <c r="E10613" s="18" t="str">
        <f t="shared" si="679"/>
        <v/>
      </c>
      <c r="F10613" s="18" t="str">
        <f t="shared" si="680"/>
        <v/>
      </c>
      <c r="G10613" s="18" t="str">
        <f t="shared" si="681"/>
        <v/>
      </c>
      <c r="H10613" s="18" t="str">
        <f t="shared" si="682"/>
        <v/>
      </c>
    </row>
    <row r="10614" spans="5:8" x14ac:dyDescent="0.25">
      <c r="E10614" s="18" t="str">
        <f t="shared" si="679"/>
        <v/>
      </c>
      <c r="F10614" s="18" t="str">
        <f t="shared" si="680"/>
        <v/>
      </c>
      <c r="G10614" s="18" t="str">
        <f t="shared" si="681"/>
        <v/>
      </c>
      <c r="H10614" s="18" t="str">
        <f t="shared" si="682"/>
        <v/>
      </c>
    </row>
    <row r="10615" spans="5:8" x14ac:dyDescent="0.25">
      <c r="E10615" s="18" t="str">
        <f t="shared" si="679"/>
        <v/>
      </c>
      <c r="F10615" s="18" t="str">
        <f t="shared" si="680"/>
        <v/>
      </c>
      <c r="G10615" s="18" t="str">
        <f t="shared" si="681"/>
        <v/>
      </c>
      <c r="H10615" s="18" t="str">
        <f t="shared" si="682"/>
        <v/>
      </c>
    </row>
    <row r="10616" spans="5:8" x14ac:dyDescent="0.25">
      <c r="E10616" s="18" t="str">
        <f t="shared" si="679"/>
        <v/>
      </c>
      <c r="F10616" s="18" t="str">
        <f t="shared" si="680"/>
        <v/>
      </c>
      <c r="G10616" s="18" t="str">
        <f t="shared" si="681"/>
        <v/>
      </c>
      <c r="H10616" s="18" t="str">
        <f t="shared" si="682"/>
        <v/>
      </c>
    </row>
    <row r="10617" spans="5:8" x14ac:dyDescent="0.25">
      <c r="E10617" s="18" t="str">
        <f t="shared" si="679"/>
        <v/>
      </c>
      <c r="F10617" s="18" t="str">
        <f t="shared" si="680"/>
        <v/>
      </c>
      <c r="G10617" s="18" t="str">
        <f t="shared" si="681"/>
        <v/>
      </c>
      <c r="H10617" s="18" t="str">
        <f t="shared" si="682"/>
        <v/>
      </c>
    </row>
    <row r="10618" spans="5:8" x14ac:dyDescent="0.25">
      <c r="E10618" s="18" t="str">
        <f t="shared" si="679"/>
        <v/>
      </c>
      <c r="F10618" s="18" t="str">
        <f t="shared" si="680"/>
        <v/>
      </c>
      <c r="G10618" s="18" t="str">
        <f t="shared" si="681"/>
        <v/>
      </c>
      <c r="H10618" s="18" t="str">
        <f t="shared" si="682"/>
        <v/>
      </c>
    </row>
    <row r="10619" spans="5:8" x14ac:dyDescent="0.25">
      <c r="E10619" s="18" t="str">
        <f t="shared" si="679"/>
        <v/>
      </c>
      <c r="F10619" s="18" t="str">
        <f t="shared" si="680"/>
        <v/>
      </c>
      <c r="G10619" s="18" t="str">
        <f t="shared" si="681"/>
        <v/>
      </c>
      <c r="H10619" s="18" t="str">
        <f t="shared" si="682"/>
        <v/>
      </c>
    </row>
    <row r="10620" spans="5:8" x14ac:dyDescent="0.25">
      <c r="E10620" s="18" t="str">
        <f t="shared" si="679"/>
        <v/>
      </c>
      <c r="F10620" s="18" t="str">
        <f t="shared" si="680"/>
        <v/>
      </c>
      <c r="G10620" s="18" t="str">
        <f t="shared" si="681"/>
        <v/>
      </c>
      <c r="H10620" s="18" t="str">
        <f t="shared" si="682"/>
        <v/>
      </c>
    </row>
    <row r="10621" spans="5:8" x14ac:dyDescent="0.25">
      <c r="E10621" s="18" t="str">
        <f t="shared" si="679"/>
        <v/>
      </c>
      <c r="F10621" s="18" t="str">
        <f t="shared" si="680"/>
        <v/>
      </c>
      <c r="G10621" s="18" t="str">
        <f t="shared" si="681"/>
        <v/>
      </c>
      <c r="H10621" s="18" t="str">
        <f t="shared" si="682"/>
        <v/>
      </c>
    </row>
    <row r="10622" spans="5:8" x14ac:dyDescent="0.25">
      <c r="E10622" s="18" t="str">
        <f t="shared" si="679"/>
        <v/>
      </c>
      <c r="F10622" s="18" t="str">
        <f t="shared" si="680"/>
        <v/>
      </c>
      <c r="G10622" s="18" t="str">
        <f t="shared" si="681"/>
        <v/>
      </c>
      <c r="H10622" s="18" t="str">
        <f t="shared" si="682"/>
        <v/>
      </c>
    </row>
    <row r="10623" spans="5:8" x14ac:dyDescent="0.25">
      <c r="E10623" s="18" t="str">
        <f t="shared" si="679"/>
        <v/>
      </c>
      <c r="F10623" s="18" t="str">
        <f t="shared" si="680"/>
        <v/>
      </c>
      <c r="G10623" s="18" t="str">
        <f t="shared" si="681"/>
        <v/>
      </c>
      <c r="H10623" s="18" t="str">
        <f t="shared" si="682"/>
        <v/>
      </c>
    </row>
    <row r="10624" spans="5:8" x14ac:dyDescent="0.25">
      <c r="E10624" s="18" t="str">
        <f t="shared" si="679"/>
        <v/>
      </c>
      <c r="F10624" s="18" t="str">
        <f t="shared" si="680"/>
        <v/>
      </c>
      <c r="G10624" s="18" t="str">
        <f t="shared" si="681"/>
        <v/>
      </c>
      <c r="H10624" s="18" t="str">
        <f t="shared" si="682"/>
        <v/>
      </c>
    </row>
    <row r="10625" spans="5:8" x14ac:dyDescent="0.25">
      <c r="E10625" s="18" t="str">
        <f t="shared" si="679"/>
        <v/>
      </c>
      <c r="F10625" s="18" t="str">
        <f t="shared" si="680"/>
        <v/>
      </c>
      <c r="G10625" s="18" t="str">
        <f t="shared" si="681"/>
        <v/>
      </c>
      <c r="H10625" s="18" t="str">
        <f t="shared" si="682"/>
        <v/>
      </c>
    </row>
    <row r="10626" spans="5:8" x14ac:dyDescent="0.25">
      <c r="E10626" s="18" t="str">
        <f t="shared" si="679"/>
        <v/>
      </c>
      <c r="F10626" s="18" t="str">
        <f t="shared" si="680"/>
        <v/>
      </c>
      <c r="G10626" s="18" t="str">
        <f t="shared" si="681"/>
        <v/>
      </c>
      <c r="H10626" s="18" t="str">
        <f t="shared" si="682"/>
        <v/>
      </c>
    </row>
    <row r="10627" spans="5:8" x14ac:dyDescent="0.25">
      <c r="E10627" s="18" t="str">
        <f t="shared" si="679"/>
        <v/>
      </c>
      <c r="F10627" s="18" t="str">
        <f t="shared" si="680"/>
        <v/>
      </c>
      <c r="G10627" s="18" t="str">
        <f t="shared" si="681"/>
        <v/>
      </c>
      <c r="H10627" s="18" t="str">
        <f t="shared" si="682"/>
        <v/>
      </c>
    </row>
    <row r="10628" spans="5:8" x14ac:dyDescent="0.25">
      <c r="E10628" s="18" t="str">
        <f t="shared" si="679"/>
        <v/>
      </c>
      <c r="F10628" s="18" t="str">
        <f t="shared" si="680"/>
        <v/>
      </c>
      <c r="G10628" s="18" t="str">
        <f t="shared" si="681"/>
        <v/>
      </c>
      <c r="H10628" s="18" t="str">
        <f t="shared" si="682"/>
        <v/>
      </c>
    </row>
    <row r="10629" spans="5:8" x14ac:dyDescent="0.25">
      <c r="E10629" s="18" t="str">
        <f t="shared" si="679"/>
        <v/>
      </c>
      <c r="F10629" s="18" t="str">
        <f t="shared" si="680"/>
        <v/>
      </c>
      <c r="G10629" s="18" t="str">
        <f t="shared" si="681"/>
        <v/>
      </c>
      <c r="H10629" s="18" t="str">
        <f t="shared" si="682"/>
        <v/>
      </c>
    </row>
    <row r="10630" spans="5:8" x14ac:dyDescent="0.25">
      <c r="E10630" s="18" t="str">
        <f t="shared" ref="E10630:E10693" si="683">IF($C10630="","",IFERROR(INDEX(ItemPriceCol,MATCH($C10630,ItemName,0)),""))</f>
        <v/>
      </c>
      <c r="F10630" s="18" t="str">
        <f t="shared" ref="F10630:F10693" si="684">IF(OR($D10630="",$E10630=""),"",$D10630*$E10630)</f>
        <v/>
      </c>
      <c r="G10630" s="18" t="str">
        <f t="shared" ref="G10630:G10693" si="685">IF($C10630="","",IFERROR(INDEX(ItemCostCol,MATCH($C10630,ItemName,0)),""))</f>
        <v/>
      </c>
      <c r="H10630" s="18" t="str">
        <f t="shared" ref="H10630:H10693" si="686">IF(OR($F10630="",$G10630=""),"",$F10630-$D10630*$G10630)</f>
        <v/>
      </c>
    </row>
    <row r="10631" spans="5:8" x14ac:dyDescent="0.25">
      <c r="E10631" s="18" t="str">
        <f t="shared" si="683"/>
        <v/>
      </c>
      <c r="F10631" s="18" t="str">
        <f t="shared" si="684"/>
        <v/>
      </c>
      <c r="G10631" s="18" t="str">
        <f t="shared" si="685"/>
        <v/>
      </c>
      <c r="H10631" s="18" t="str">
        <f t="shared" si="686"/>
        <v/>
      </c>
    </row>
    <row r="10632" spans="5:8" x14ac:dyDescent="0.25">
      <c r="E10632" s="18" t="str">
        <f t="shared" si="683"/>
        <v/>
      </c>
      <c r="F10632" s="18" t="str">
        <f t="shared" si="684"/>
        <v/>
      </c>
      <c r="G10632" s="18" t="str">
        <f t="shared" si="685"/>
        <v/>
      </c>
      <c r="H10632" s="18" t="str">
        <f t="shared" si="686"/>
        <v/>
      </c>
    </row>
    <row r="10633" spans="5:8" x14ac:dyDescent="0.25">
      <c r="E10633" s="18" t="str">
        <f t="shared" si="683"/>
        <v/>
      </c>
      <c r="F10633" s="18" t="str">
        <f t="shared" si="684"/>
        <v/>
      </c>
      <c r="G10633" s="18" t="str">
        <f t="shared" si="685"/>
        <v/>
      </c>
      <c r="H10633" s="18" t="str">
        <f t="shared" si="686"/>
        <v/>
      </c>
    </row>
    <row r="10634" spans="5:8" x14ac:dyDescent="0.25">
      <c r="E10634" s="18" t="str">
        <f t="shared" si="683"/>
        <v/>
      </c>
      <c r="F10634" s="18" t="str">
        <f t="shared" si="684"/>
        <v/>
      </c>
      <c r="G10634" s="18" t="str">
        <f t="shared" si="685"/>
        <v/>
      </c>
      <c r="H10634" s="18" t="str">
        <f t="shared" si="686"/>
        <v/>
      </c>
    </row>
    <row r="10635" spans="5:8" x14ac:dyDescent="0.25">
      <c r="E10635" s="18" t="str">
        <f t="shared" si="683"/>
        <v/>
      </c>
      <c r="F10635" s="18" t="str">
        <f t="shared" si="684"/>
        <v/>
      </c>
      <c r="G10635" s="18" t="str">
        <f t="shared" si="685"/>
        <v/>
      </c>
      <c r="H10635" s="18" t="str">
        <f t="shared" si="686"/>
        <v/>
      </c>
    </row>
    <row r="10636" spans="5:8" x14ac:dyDescent="0.25">
      <c r="E10636" s="18" t="str">
        <f t="shared" si="683"/>
        <v/>
      </c>
      <c r="F10636" s="18" t="str">
        <f t="shared" si="684"/>
        <v/>
      </c>
      <c r="G10636" s="18" t="str">
        <f t="shared" si="685"/>
        <v/>
      </c>
      <c r="H10636" s="18" t="str">
        <f t="shared" si="686"/>
        <v/>
      </c>
    </row>
    <row r="10637" spans="5:8" x14ac:dyDescent="0.25">
      <c r="E10637" s="18" t="str">
        <f t="shared" si="683"/>
        <v/>
      </c>
      <c r="F10637" s="18" t="str">
        <f t="shared" si="684"/>
        <v/>
      </c>
      <c r="G10637" s="18" t="str">
        <f t="shared" si="685"/>
        <v/>
      </c>
      <c r="H10637" s="18" t="str">
        <f t="shared" si="686"/>
        <v/>
      </c>
    </row>
    <row r="10638" spans="5:8" x14ac:dyDescent="0.25">
      <c r="E10638" s="18" t="str">
        <f t="shared" si="683"/>
        <v/>
      </c>
      <c r="F10638" s="18" t="str">
        <f t="shared" si="684"/>
        <v/>
      </c>
      <c r="G10638" s="18" t="str">
        <f t="shared" si="685"/>
        <v/>
      </c>
      <c r="H10638" s="18" t="str">
        <f t="shared" si="686"/>
        <v/>
      </c>
    </row>
    <row r="10639" spans="5:8" x14ac:dyDescent="0.25">
      <c r="E10639" s="18" t="str">
        <f t="shared" si="683"/>
        <v/>
      </c>
      <c r="F10639" s="18" t="str">
        <f t="shared" si="684"/>
        <v/>
      </c>
      <c r="G10639" s="18" t="str">
        <f t="shared" si="685"/>
        <v/>
      </c>
      <c r="H10639" s="18" t="str">
        <f t="shared" si="686"/>
        <v/>
      </c>
    </row>
    <row r="10640" spans="5:8" x14ac:dyDescent="0.25">
      <c r="E10640" s="18" t="str">
        <f t="shared" si="683"/>
        <v/>
      </c>
      <c r="F10640" s="18" t="str">
        <f t="shared" si="684"/>
        <v/>
      </c>
      <c r="G10640" s="18" t="str">
        <f t="shared" si="685"/>
        <v/>
      </c>
      <c r="H10640" s="18" t="str">
        <f t="shared" si="686"/>
        <v/>
      </c>
    </row>
    <row r="10641" spans="5:8" x14ac:dyDescent="0.25">
      <c r="E10641" s="18" t="str">
        <f t="shared" si="683"/>
        <v/>
      </c>
      <c r="F10641" s="18" t="str">
        <f t="shared" si="684"/>
        <v/>
      </c>
      <c r="G10641" s="18" t="str">
        <f t="shared" si="685"/>
        <v/>
      </c>
      <c r="H10641" s="18" t="str">
        <f t="shared" si="686"/>
        <v/>
      </c>
    </row>
    <row r="10642" spans="5:8" x14ac:dyDescent="0.25">
      <c r="E10642" s="18" t="str">
        <f t="shared" si="683"/>
        <v/>
      </c>
      <c r="F10642" s="18" t="str">
        <f t="shared" si="684"/>
        <v/>
      </c>
      <c r="G10642" s="18" t="str">
        <f t="shared" si="685"/>
        <v/>
      </c>
      <c r="H10642" s="18" t="str">
        <f t="shared" si="686"/>
        <v/>
      </c>
    </row>
    <row r="10643" spans="5:8" x14ac:dyDescent="0.25">
      <c r="E10643" s="18" t="str">
        <f t="shared" si="683"/>
        <v/>
      </c>
      <c r="F10643" s="18" t="str">
        <f t="shared" si="684"/>
        <v/>
      </c>
      <c r="G10643" s="18" t="str">
        <f t="shared" si="685"/>
        <v/>
      </c>
      <c r="H10643" s="18" t="str">
        <f t="shared" si="686"/>
        <v/>
      </c>
    </row>
    <row r="10644" spans="5:8" x14ac:dyDescent="0.25">
      <c r="E10644" s="18" t="str">
        <f t="shared" si="683"/>
        <v/>
      </c>
      <c r="F10644" s="18" t="str">
        <f t="shared" si="684"/>
        <v/>
      </c>
      <c r="G10644" s="18" t="str">
        <f t="shared" si="685"/>
        <v/>
      </c>
      <c r="H10644" s="18" t="str">
        <f t="shared" si="686"/>
        <v/>
      </c>
    </row>
    <row r="10645" spans="5:8" x14ac:dyDescent="0.25">
      <c r="E10645" s="18" t="str">
        <f t="shared" si="683"/>
        <v/>
      </c>
      <c r="F10645" s="18" t="str">
        <f t="shared" si="684"/>
        <v/>
      </c>
      <c r="G10645" s="18" t="str">
        <f t="shared" si="685"/>
        <v/>
      </c>
      <c r="H10645" s="18" t="str">
        <f t="shared" si="686"/>
        <v/>
      </c>
    </row>
    <row r="10646" spans="5:8" x14ac:dyDescent="0.25">
      <c r="E10646" s="18" t="str">
        <f t="shared" si="683"/>
        <v/>
      </c>
      <c r="F10646" s="18" t="str">
        <f t="shared" si="684"/>
        <v/>
      </c>
      <c r="G10646" s="18" t="str">
        <f t="shared" si="685"/>
        <v/>
      </c>
      <c r="H10646" s="18" t="str">
        <f t="shared" si="686"/>
        <v/>
      </c>
    </row>
    <row r="10647" spans="5:8" x14ac:dyDescent="0.25">
      <c r="E10647" s="18" t="str">
        <f t="shared" si="683"/>
        <v/>
      </c>
      <c r="F10647" s="18" t="str">
        <f t="shared" si="684"/>
        <v/>
      </c>
      <c r="G10647" s="18" t="str">
        <f t="shared" si="685"/>
        <v/>
      </c>
      <c r="H10647" s="18" t="str">
        <f t="shared" si="686"/>
        <v/>
      </c>
    </row>
    <row r="10648" spans="5:8" x14ac:dyDescent="0.25">
      <c r="E10648" s="18" t="str">
        <f t="shared" si="683"/>
        <v/>
      </c>
      <c r="F10648" s="18" t="str">
        <f t="shared" si="684"/>
        <v/>
      </c>
      <c r="G10648" s="18" t="str">
        <f t="shared" si="685"/>
        <v/>
      </c>
      <c r="H10648" s="18" t="str">
        <f t="shared" si="686"/>
        <v/>
      </c>
    </row>
    <row r="10649" spans="5:8" x14ac:dyDescent="0.25">
      <c r="E10649" s="18" t="str">
        <f t="shared" si="683"/>
        <v/>
      </c>
      <c r="F10649" s="18" t="str">
        <f t="shared" si="684"/>
        <v/>
      </c>
      <c r="G10649" s="18" t="str">
        <f t="shared" si="685"/>
        <v/>
      </c>
      <c r="H10649" s="18" t="str">
        <f t="shared" si="686"/>
        <v/>
      </c>
    </row>
    <row r="10650" spans="5:8" x14ac:dyDescent="0.25">
      <c r="E10650" s="18" t="str">
        <f t="shared" si="683"/>
        <v/>
      </c>
      <c r="F10650" s="18" t="str">
        <f t="shared" si="684"/>
        <v/>
      </c>
      <c r="G10650" s="18" t="str">
        <f t="shared" si="685"/>
        <v/>
      </c>
      <c r="H10650" s="18" t="str">
        <f t="shared" si="686"/>
        <v/>
      </c>
    </row>
    <row r="10651" spans="5:8" x14ac:dyDescent="0.25">
      <c r="E10651" s="18" t="str">
        <f t="shared" si="683"/>
        <v/>
      </c>
      <c r="F10651" s="18" t="str">
        <f t="shared" si="684"/>
        <v/>
      </c>
      <c r="G10651" s="18" t="str">
        <f t="shared" si="685"/>
        <v/>
      </c>
      <c r="H10651" s="18" t="str">
        <f t="shared" si="686"/>
        <v/>
      </c>
    </row>
    <row r="10652" spans="5:8" x14ac:dyDescent="0.25">
      <c r="E10652" s="18" t="str">
        <f t="shared" si="683"/>
        <v/>
      </c>
      <c r="F10652" s="18" t="str">
        <f t="shared" si="684"/>
        <v/>
      </c>
      <c r="G10652" s="18" t="str">
        <f t="shared" si="685"/>
        <v/>
      </c>
      <c r="H10652" s="18" t="str">
        <f t="shared" si="686"/>
        <v/>
      </c>
    </row>
    <row r="10653" spans="5:8" x14ac:dyDescent="0.25">
      <c r="E10653" s="18" t="str">
        <f t="shared" si="683"/>
        <v/>
      </c>
      <c r="F10653" s="18" t="str">
        <f t="shared" si="684"/>
        <v/>
      </c>
      <c r="G10653" s="18" t="str">
        <f t="shared" si="685"/>
        <v/>
      </c>
      <c r="H10653" s="18" t="str">
        <f t="shared" si="686"/>
        <v/>
      </c>
    </row>
    <row r="10654" spans="5:8" x14ac:dyDescent="0.25">
      <c r="E10654" s="18" t="str">
        <f t="shared" si="683"/>
        <v/>
      </c>
      <c r="F10654" s="18" t="str">
        <f t="shared" si="684"/>
        <v/>
      </c>
      <c r="G10654" s="18" t="str">
        <f t="shared" si="685"/>
        <v/>
      </c>
      <c r="H10654" s="18" t="str">
        <f t="shared" si="686"/>
        <v/>
      </c>
    </row>
    <row r="10655" spans="5:8" x14ac:dyDescent="0.25">
      <c r="E10655" s="18" t="str">
        <f t="shared" si="683"/>
        <v/>
      </c>
      <c r="F10655" s="18" t="str">
        <f t="shared" si="684"/>
        <v/>
      </c>
      <c r="G10655" s="18" t="str">
        <f t="shared" si="685"/>
        <v/>
      </c>
      <c r="H10655" s="18" t="str">
        <f t="shared" si="686"/>
        <v/>
      </c>
    </row>
    <row r="10656" spans="5:8" x14ac:dyDescent="0.25">
      <c r="E10656" s="18" t="str">
        <f t="shared" si="683"/>
        <v/>
      </c>
      <c r="F10656" s="18" t="str">
        <f t="shared" si="684"/>
        <v/>
      </c>
      <c r="G10656" s="18" t="str">
        <f t="shared" si="685"/>
        <v/>
      </c>
      <c r="H10656" s="18" t="str">
        <f t="shared" si="686"/>
        <v/>
      </c>
    </row>
    <row r="10657" spans="5:8" x14ac:dyDescent="0.25">
      <c r="E10657" s="18" t="str">
        <f t="shared" si="683"/>
        <v/>
      </c>
      <c r="F10657" s="18" t="str">
        <f t="shared" si="684"/>
        <v/>
      </c>
      <c r="G10657" s="18" t="str">
        <f t="shared" si="685"/>
        <v/>
      </c>
      <c r="H10657" s="18" t="str">
        <f t="shared" si="686"/>
        <v/>
      </c>
    </row>
    <row r="10658" spans="5:8" x14ac:dyDescent="0.25">
      <c r="E10658" s="18" t="str">
        <f t="shared" si="683"/>
        <v/>
      </c>
      <c r="F10658" s="18" t="str">
        <f t="shared" si="684"/>
        <v/>
      </c>
      <c r="G10658" s="18" t="str">
        <f t="shared" si="685"/>
        <v/>
      </c>
      <c r="H10658" s="18" t="str">
        <f t="shared" si="686"/>
        <v/>
      </c>
    </row>
    <row r="10659" spans="5:8" x14ac:dyDescent="0.25">
      <c r="E10659" s="18" t="str">
        <f t="shared" si="683"/>
        <v/>
      </c>
      <c r="F10659" s="18" t="str">
        <f t="shared" si="684"/>
        <v/>
      </c>
      <c r="G10659" s="18" t="str">
        <f t="shared" si="685"/>
        <v/>
      </c>
      <c r="H10659" s="18" t="str">
        <f t="shared" si="686"/>
        <v/>
      </c>
    </row>
    <row r="10660" spans="5:8" x14ac:dyDescent="0.25">
      <c r="E10660" s="18" t="str">
        <f t="shared" si="683"/>
        <v/>
      </c>
      <c r="F10660" s="18" t="str">
        <f t="shared" si="684"/>
        <v/>
      </c>
      <c r="G10660" s="18" t="str">
        <f t="shared" si="685"/>
        <v/>
      </c>
      <c r="H10660" s="18" t="str">
        <f t="shared" si="686"/>
        <v/>
      </c>
    </row>
    <row r="10661" spans="5:8" x14ac:dyDescent="0.25">
      <c r="E10661" s="18" t="str">
        <f t="shared" si="683"/>
        <v/>
      </c>
      <c r="F10661" s="18" t="str">
        <f t="shared" si="684"/>
        <v/>
      </c>
      <c r="G10661" s="18" t="str">
        <f t="shared" si="685"/>
        <v/>
      </c>
      <c r="H10661" s="18" t="str">
        <f t="shared" si="686"/>
        <v/>
      </c>
    </row>
    <row r="10662" spans="5:8" x14ac:dyDescent="0.25">
      <c r="E10662" s="18" t="str">
        <f t="shared" si="683"/>
        <v/>
      </c>
      <c r="F10662" s="18" t="str">
        <f t="shared" si="684"/>
        <v/>
      </c>
      <c r="G10662" s="18" t="str">
        <f t="shared" si="685"/>
        <v/>
      </c>
      <c r="H10662" s="18" t="str">
        <f t="shared" si="686"/>
        <v/>
      </c>
    </row>
    <row r="10663" spans="5:8" x14ac:dyDescent="0.25">
      <c r="E10663" s="18" t="str">
        <f t="shared" si="683"/>
        <v/>
      </c>
      <c r="F10663" s="18" t="str">
        <f t="shared" si="684"/>
        <v/>
      </c>
      <c r="G10663" s="18" t="str">
        <f t="shared" si="685"/>
        <v/>
      </c>
      <c r="H10663" s="18" t="str">
        <f t="shared" si="686"/>
        <v/>
      </c>
    </row>
    <row r="10664" spans="5:8" x14ac:dyDescent="0.25">
      <c r="E10664" s="18" t="str">
        <f t="shared" si="683"/>
        <v/>
      </c>
      <c r="F10664" s="18" t="str">
        <f t="shared" si="684"/>
        <v/>
      </c>
      <c r="G10664" s="18" t="str">
        <f t="shared" si="685"/>
        <v/>
      </c>
      <c r="H10664" s="18" t="str">
        <f t="shared" si="686"/>
        <v/>
      </c>
    </row>
    <row r="10665" spans="5:8" x14ac:dyDescent="0.25">
      <c r="E10665" s="18" t="str">
        <f t="shared" si="683"/>
        <v/>
      </c>
      <c r="F10665" s="18" t="str">
        <f t="shared" si="684"/>
        <v/>
      </c>
      <c r="G10665" s="18" t="str">
        <f t="shared" si="685"/>
        <v/>
      </c>
      <c r="H10665" s="18" t="str">
        <f t="shared" si="686"/>
        <v/>
      </c>
    </row>
    <row r="10666" spans="5:8" x14ac:dyDescent="0.25">
      <c r="E10666" s="18" t="str">
        <f t="shared" si="683"/>
        <v/>
      </c>
      <c r="F10666" s="18" t="str">
        <f t="shared" si="684"/>
        <v/>
      </c>
      <c r="G10666" s="18" t="str">
        <f t="shared" si="685"/>
        <v/>
      </c>
      <c r="H10666" s="18" t="str">
        <f t="shared" si="686"/>
        <v/>
      </c>
    </row>
    <row r="10667" spans="5:8" x14ac:dyDescent="0.25">
      <c r="E10667" s="18" t="str">
        <f t="shared" si="683"/>
        <v/>
      </c>
      <c r="F10667" s="18" t="str">
        <f t="shared" si="684"/>
        <v/>
      </c>
      <c r="G10667" s="18" t="str">
        <f t="shared" si="685"/>
        <v/>
      </c>
      <c r="H10667" s="18" t="str">
        <f t="shared" si="686"/>
        <v/>
      </c>
    </row>
    <row r="10668" spans="5:8" x14ac:dyDescent="0.25">
      <c r="E10668" s="18" t="str">
        <f t="shared" si="683"/>
        <v/>
      </c>
      <c r="F10668" s="18" t="str">
        <f t="shared" si="684"/>
        <v/>
      </c>
      <c r="G10668" s="18" t="str">
        <f t="shared" si="685"/>
        <v/>
      </c>
      <c r="H10668" s="18" t="str">
        <f t="shared" si="686"/>
        <v/>
      </c>
    </row>
    <row r="10669" spans="5:8" x14ac:dyDescent="0.25">
      <c r="E10669" s="18" t="str">
        <f t="shared" si="683"/>
        <v/>
      </c>
      <c r="F10669" s="18" t="str">
        <f t="shared" si="684"/>
        <v/>
      </c>
      <c r="G10669" s="18" t="str">
        <f t="shared" si="685"/>
        <v/>
      </c>
      <c r="H10669" s="18" t="str">
        <f t="shared" si="686"/>
        <v/>
      </c>
    </row>
    <row r="10670" spans="5:8" x14ac:dyDescent="0.25">
      <c r="E10670" s="18" t="str">
        <f t="shared" si="683"/>
        <v/>
      </c>
      <c r="F10670" s="18" t="str">
        <f t="shared" si="684"/>
        <v/>
      </c>
      <c r="G10670" s="18" t="str">
        <f t="shared" si="685"/>
        <v/>
      </c>
      <c r="H10670" s="18" t="str">
        <f t="shared" si="686"/>
        <v/>
      </c>
    </row>
    <row r="10671" spans="5:8" x14ac:dyDescent="0.25">
      <c r="E10671" s="18" t="str">
        <f t="shared" si="683"/>
        <v/>
      </c>
      <c r="F10671" s="18" t="str">
        <f t="shared" si="684"/>
        <v/>
      </c>
      <c r="G10671" s="18" t="str">
        <f t="shared" si="685"/>
        <v/>
      </c>
      <c r="H10671" s="18" t="str">
        <f t="shared" si="686"/>
        <v/>
      </c>
    </row>
    <row r="10672" spans="5:8" x14ac:dyDescent="0.25">
      <c r="E10672" s="18" t="str">
        <f t="shared" si="683"/>
        <v/>
      </c>
      <c r="F10672" s="18" t="str">
        <f t="shared" si="684"/>
        <v/>
      </c>
      <c r="G10672" s="18" t="str">
        <f t="shared" si="685"/>
        <v/>
      </c>
      <c r="H10672" s="18" t="str">
        <f t="shared" si="686"/>
        <v/>
      </c>
    </row>
    <row r="10673" spans="5:8" x14ac:dyDescent="0.25">
      <c r="E10673" s="18" t="str">
        <f t="shared" si="683"/>
        <v/>
      </c>
      <c r="F10673" s="18" t="str">
        <f t="shared" si="684"/>
        <v/>
      </c>
      <c r="G10673" s="18" t="str">
        <f t="shared" si="685"/>
        <v/>
      </c>
      <c r="H10673" s="18" t="str">
        <f t="shared" si="686"/>
        <v/>
      </c>
    </row>
    <row r="10674" spans="5:8" x14ac:dyDescent="0.25">
      <c r="E10674" s="18" t="str">
        <f t="shared" si="683"/>
        <v/>
      </c>
      <c r="F10674" s="18" t="str">
        <f t="shared" si="684"/>
        <v/>
      </c>
      <c r="G10674" s="18" t="str">
        <f t="shared" si="685"/>
        <v/>
      </c>
      <c r="H10674" s="18" t="str">
        <f t="shared" si="686"/>
        <v/>
      </c>
    </row>
    <row r="10675" spans="5:8" x14ac:dyDescent="0.25">
      <c r="E10675" s="18" t="str">
        <f t="shared" si="683"/>
        <v/>
      </c>
      <c r="F10675" s="18" t="str">
        <f t="shared" si="684"/>
        <v/>
      </c>
      <c r="G10675" s="18" t="str">
        <f t="shared" si="685"/>
        <v/>
      </c>
      <c r="H10675" s="18" t="str">
        <f t="shared" si="686"/>
        <v/>
      </c>
    </row>
    <row r="10676" spans="5:8" x14ac:dyDescent="0.25">
      <c r="E10676" s="18" t="str">
        <f t="shared" si="683"/>
        <v/>
      </c>
      <c r="F10676" s="18" t="str">
        <f t="shared" si="684"/>
        <v/>
      </c>
      <c r="G10676" s="18" t="str">
        <f t="shared" si="685"/>
        <v/>
      </c>
      <c r="H10676" s="18" t="str">
        <f t="shared" si="686"/>
        <v/>
      </c>
    </row>
    <row r="10677" spans="5:8" x14ac:dyDescent="0.25">
      <c r="E10677" s="18" t="str">
        <f t="shared" si="683"/>
        <v/>
      </c>
      <c r="F10677" s="18" t="str">
        <f t="shared" si="684"/>
        <v/>
      </c>
      <c r="G10677" s="18" t="str">
        <f t="shared" si="685"/>
        <v/>
      </c>
      <c r="H10677" s="18" t="str">
        <f t="shared" si="686"/>
        <v/>
      </c>
    </row>
    <row r="10678" spans="5:8" x14ac:dyDescent="0.25">
      <c r="E10678" s="18" t="str">
        <f t="shared" si="683"/>
        <v/>
      </c>
      <c r="F10678" s="18" t="str">
        <f t="shared" si="684"/>
        <v/>
      </c>
      <c r="G10678" s="18" t="str">
        <f t="shared" si="685"/>
        <v/>
      </c>
      <c r="H10678" s="18" t="str">
        <f t="shared" si="686"/>
        <v/>
      </c>
    </row>
    <row r="10679" spans="5:8" x14ac:dyDescent="0.25">
      <c r="E10679" s="18" t="str">
        <f t="shared" si="683"/>
        <v/>
      </c>
      <c r="F10679" s="18" t="str">
        <f t="shared" si="684"/>
        <v/>
      </c>
      <c r="G10679" s="18" t="str">
        <f t="shared" si="685"/>
        <v/>
      </c>
      <c r="H10679" s="18" t="str">
        <f t="shared" si="686"/>
        <v/>
      </c>
    </row>
    <row r="10680" spans="5:8" x14ac:dyDescent="0.25">
      <c r="E10680" s="18" t="str">
        <f t="shared" si="683"/>
        <v/>
      </c>
      <c r="F10680" s="18" t="str">
        <f t="shared" si="684"/>
        <v/>
      </c>
      <c r="G10680" s="18" t="str">
        <f t="shared" si="685"/>
        <v/>
      </c>
      <c r="H10680" s="18" t="str">
        <f t="shared" si="686"/>
        <v/>
      </c>
    </row>
    <row r="10681" spans="5:8" x14ac:dyDescent="0.25">
      <c r="E10681" s="18" t="str">
        <f t="shared" si="683"/>
        <v/>
      </c>
      <c r="F10681" s="18" t="str">
        <f t="shared" si="684"/>
        <v/>
      </c>
      <c r="G10681" s="18" t="str">
        <f t="shared" si="685"/>
        <v/>
      </c>
      <c r="H10681" s="18" t="str">
        <f t="shared" si="686"/>
        <v/>
      </c>
    </row>
    <row r="10682" spans="5:8" x14ac:dyDescent="0.25">
      <c r="E10682" s="18" t="str">
        <f t="shared" si="683"/>
        <v/>
      </c>
      <c r="F10682" s="18" t="str">
        <f t="shared" si="684"/>
        <v/>
      </c>
      <c r="G10682" s="18" t="str">
        <f t="shared" si="685"/>
        <v/>
      </c>
      <c r="H10682" s="18" t="str">
        <f t="shared" si="686"/>
        <v/>
      </c>
    </row>
    <row r="10683" spans="5:8" x14ac:dyDescent="0.25">
      <c r="E10683" s="18" t="str">
        <f t="shared" si="683"/>
        <v/>
      </c>
      <c r="F10683" s="18" t="str">
        <f t="shared" si="684"/>
        <v/>
      </c>
      <c r="G10683" s="18" t="str">
        <f t="shared" si="685"/>
        <v/>
      </c>
      <c r="H10683" s="18" t="str">
        <f t="shared" si="686"/>
        <v/>
      </c>
    </row>
    <row r="10684" spans="5:8" x14ac:dyDescent="0.25">
      <c r="E10684" s="18" t="str">
        <f t="shared" si="683"/>
        <v/>
      </c>
      <c r="F10684" s="18" t="str">
        <f t="shared" si="684"/>
        <v/>
      </c>
      <c r="G10684" s="18" t="str">
        <f t="shared" si="685"/>
        <v/>
      </c>
      <c r="H10684" s="18" t="str">
        <f t="shared" si="686"/>
        <v/>
      </c>
    </row>
    <row r="10685" spans="5:8" x14ac:dyDescent="0.25">
      <c r="E10685" s="18" t="str">
        <f t="shared" si="683"/>
        <v/>
      </c>
      <c r="F10685" s="18" t="str">
        <f t="shared" si="684"/>
        <v/>
      </c>
      <c r="G10685" s="18" t="str">
        <f t="shared" si="685"/>
        <v/>
      </c>
      <c r="H10685" s="18" t="str">
        <f t="shared" si="686"/>
        <v/>
      </c>
    </row>
    <row r="10686" spans="5:8" x14ac:dyDescent="0.25">
      <c r="E10686" s="18" t="str">
        <f t="shared" si="683"/>
        <v/>
      </c>
      <c r="F10686" s="18" t="str">
        <f t="shared" si="684"/>
        <v/>
      </c>
      <c r="G10686" s="18" t="str">
        <f t="shared" si="685"/>
        <v/>
      </c>
      <c r="H10686" s="18" t="str">
        <f t="shared" si="686"/>
        <v/>
      </c>
    </row>
    <row r="10687" spans="5:8" x14ac:dyDescent="0.25">
      <c r="E10687" s="18" t="str">
        <f t="shared" si="683"/>
        <v/>
      </c>
      <c r="F10687" s="18" t="str">
        <f t="shared" si="684"/>
        <v/>
      </c>
      <c r="G10687" s="18" t="str">
        <f t="shared" si="685"/>
        <v/>
      </c>
      <c r="H10687" s="18" t="str">
        <f t="shared" si="686"/>
        <v/>
      </c>
    </row>
    <row r="10688" spans="5:8" x14ac:dyDescent="0.25">
      <c r="E10688" s="18" t="str">
        <f t="shared" si="683"/>
        <v/>
      </c>
      <c r="F10688" s="18" t="str">
        <f t="shared" si="684"/>
        <v/>
      </c>
      <c r="G10688" s="18" t="str">
        <f t="shared" si="685"/>
        <v/>
      </c>
      <c r="H10688" s="18" t="str">
        <f t="shared" si="686"/>
        <v/>
      </c>
    </row>
    <row r="10689" spans="5:8" x14ac:dyDescent="0.25">
      <c r="E10689" s="18" t="str">
        <f t="shared" si="683"/>
        <v/>
      </c>
      <c r="F10689" s="18" t="str">
        <f t="shared" si="684"/>
        <v/>
      </c>
      <c r="G10689" s="18" t="str">
        <f t="shared" si="685"/>
        <v/>
      </c>
      <c r="H10689" s="18" t="str">
        <f t="shared" si="686"/>
        <v/>
      </c>
    </row>
    <row r="10690" spans="5:8" x14ac:dyDescent="0.25">
      <c r="E10690" s="18" t="str">
        <f t="shared" si="683"/>
        <v/>
      </c>
      <c r="F10690" s="18" t="str">
        <f t="shared" si="684"/>
        <v/>
      </c>
      <c r="G10690" s="18" t="str">
        <f t="shared" si="685"/>
        <v/>
      </c>
      <c r="H10690" s="18" t="str">
        <f t="shared" si="686"/>
        <v/>
      </c>
    </row>
    <row r="10691" spans="5:8" x14ac:dyDescent="0.25">
      <c r="E10691" s="18" t="str">
        <f t="shared" si="683"/>
        <v/>
      </c>
      <c r="F10691" s="18" t="str">
        <f t="shared" si="684"/>
        <v/>
      </c>
      <c r="G10691" s="18" t="str">
        <f t="shared" si="685"/>
        <v/>
      </c>
      <c r="H10691" s="18" t="str">
        <f t="shared" si="686"/>
        <v/>
      </c>
    </row>
    <row r="10692" spans="5:8" x14ac:dyDescent="0.25">
      <c r="E10692" s="18" t="str">
        <f t="shared" si="683"/>
        <v/>
      </c>
      <c r="F10692" s="18" t="str">
        <f t="shared" si="684"/>
        <v/>
      </c>
      <c r="G10692" s="18" t="str">
        <f t="shared" si="685"/>
        <v/>
      </c>
      <c r="H10692" s="18" t="str">
        <f t="shared" si="686"/>
        <v/>
      </c>
    </row>
    <row r="10693" spans="5:8" x14ac:dyDescent="0.25">
      <c r="E10693" s="18" t="str">
        <f t="shared" si="683"/>
        <v/>
      </c>
      <c r="F10693" s="18" t="str">
        <f t="shared" si="684"/>
        <v/>
      </c>
      <c r="G10693" s="18" t="str">
        <f t="shared" si="685"/>
        <v/>
      </c>
      <c r="H10693" s="18" t="str">
        <f t="shared" si="686"/>
        <v/>
      </c>
    </row>
    <row r="10694" spans="5:8" x14ac:dyDescent="0.25">
      <c r="E10694" s="18" t="str">
        <f t="shared" ref="E10694:E10757" si="687">IF($C10694="","",IFERROR(INDEX(ItemPriceCol,MATCH($C10694,ItemName,0)),""))</f>
        <v/>
      </c>
      <c r="F10694" s="18" t="str">
        <f t="shared" ref="F10694:F10757" si="688">IF(OR($D10694="",$E10694=""),"",$D10694*$E10694)</f>
        <v/>
      </c>
      <c r="G10694" s="18" t="str">
        <f t="shared" ref="G10694:G10757" si="689">IF($C10694="","",IFERROR(INDEX(ItemCostCol,MATCH($C10694,ItemName,0)),""))</f>
        <v/>
      </c>
      <c r="H10694" s="18" t="str">
        <f t="shared" ref="H10694:H10757" si="690">IF(OR($F10694="",$G10694=""),"",$F10694-$D10694*$G10694)</f>
        <v/>
      </c>
    </row>
    <row r="10695" spans="5:8" x14ac:dyDescent="0.25">
      <c r="E10695" s="18" t="str">
        <f t="shared" si="687"/>
        <v/>
      </c>
      <c r="F10695" s="18" t="str">
        <f t="shared" si="688"/>
        <v/>
      </c>
      <c r="G10695" s="18" t="str">
        <f t="shared" si="689"/>
        <v/>
      </c>
      <c r="H10695" s="18" t="str">
        <f t="shared" si="690"/>
        <v/>
      </c>
    </row>
    <row r="10696" spans="5:8" x14ac:dyDescent="0.25">
      <c r="E10696" s="18" t="str">
        <f t="shared" si="687"/>
        <v/>
      </c>
      <c r="F10696" s="18" t="str">
        <f t="shared" si="688"/>
        <v/>
      </c>
      <c r="G10696" s="18" t="str">
        <f t="shared" si="689"/>
        <v/>
      </c>
      <c r="H10696" s="18" t="str">
        <f t="shared" si="690"/>
        <v/>
      </c>
    </row>
    <row r="10697" spans="5:8" x14ac:dyDescent="0.25">
      <c r="E10697" s="18" t="str">
        <f t="shared" si="687"/>
        <v/>
      </c>
      <c r="F10697" s="18" t="str">
        <f t="shared" si="688"/>
        <v/>
      </c>
      <c r="G10697" s="18" t="str">
        <f t="shared" si="689"/>
        <v/>
      </c>
      <c r="H10697" s="18" t="str">
        <f t="shared" si="690"/>
        <v/>
      </c>
    </row>
    <row r="10698" spans="5:8" x14ac:dyDescent="0.25">
      <c r="E10698" s="18" t="str">
        <f t="shared" si="687"/>
        <v/>
      </c>
      <c r="F10698" s="18" t="str">
        <f t="shared" si="688"/>
        <v/>
      </c>
      <c r="G10698" s="18" t="str">
        <f t="shared" si="689"/>
        <v/>
      </c>
      <c r="H10698" s="18" t="str">
        <f t="shared" si="690"/>
        <v/>
      </c>
    </row>
    <row r="10699" spans="5:8" x14ac:dyDescent="0.25">
      <c r="E10699" s="18" t="str">
        <f t="shared" si="687"/>
        <v/>
      </c>
      <c r="F10699" s="18" t="str">
        <f t="shared" si="688"/>
        <v/>
      </c>
      <c r="G10699" s="18" t="str">
        <f t="shared" si="689"/>
        <v/>
      </c>
      <c r="H10699" s="18" t="str">
        <f t="shared" si="690"/>
        <v/>
      </c>
    </row>
    <row r="10700" spans="5:8" x14ac:dyDescent="0.25">
      <c r="E10700" s="18" t="str">
        <f t="shared" si="687"/>
        <v/>
      </c>
      <c r="F10700" s="18" t="str">
        <f t="shared" si="688"/>
        <v/>
      </c>
      <c r="G10700" s="18" t="str">
        <f t="shared" si="689"/>
        <v/>
      </c>
      <c r="H10700" s="18" t="str">
        <f t="shared" si="690"/>
        <v/>
      </c>
    </row>
    <row r="10701" spans="5:8" x14ac:dyDescent="0.25">
      <c r="E10701" s="18" t="str">
        <f t="shared" si="687"/>
        <v/>
      </c>
      <c r="F10701" s="18" t="str">
        <f t="shared" si="688"/>
        <v/>
      </c>
      <c r="G10701" s="18" t="str">
        <f t="shared" si="689"/>
        <v/>
      </c>
      <c r="H10701" s="18" t="str">
        <f t="shared" si="690"/>
        <v/>
      </c>
    </row>
    <row r="10702" spans="5:8" x14ac:dyDescent="0.25">
      <c r="E10702" s="18" t="str">
        <f t="shared" si="687"/>
        <v/>
      </c>
      <c r="F10702" s="18" t="str">
        <f t="shared" si="688"/>
        <v/>
      </c>
      <c r="G10702" s="18" t="str">
        <f t="shared" si="689"/>
        <v/>
      </c>
      <c r="H10702" s="18" t="str">
        <f t="shared" si="690"/>
        <v/>
      </c>
    </row>
    <row r="10703" spans="5:8" x14ac:dyDescent="0.25">
      <c r="E10703" s="18" t="str">
        <f t="shared" si="687"/>
        <v/>
      </c>
      <c r="F10703" s="18" t="str">
        <f t="shared" si="688"/>
        <v/>
      </c>
      <c r="G10703" s="18" t="str">
        <f t="shared" si="689"/>
        <v/>
      </c>
      <c r="H10703" s="18" t="str">
        <f t="shared" si="690"/>
        <v/>
      </c>
    </row>
    <row r="10704" spans="5:8" x14ac:dyDescent="0.25">
      <c r="E10704" s="18" t="str">
        <f t="shared" si="687"/>
        <v/>
      </c>
      <c r="F10704" s="18" t="str">
        <f t="shared" si="688"/>
        <v/>
      </c>
      <c r="G10704" s="18" t="str">
        <f t="shared" si="689"/>
        <v/>
      </c>
      <c r="H10704" s="18" t="str">
        <f t="shared" si="690"/>
        <v/>
      </c>
    </row>
    <row r="10705" spans="5:8" x14ac:dyDescent="0.25">
      <c r="E10705" s="18" t="str">
        <f t="shared" si="687"/>
        <v/>
      </c>
      <c r="F10705" s="18" t="str">
        <f t="shared" si="688"/>
        <v/>
      </c>
      <c r="G10705" s="18" t="str">
        <f t="shared" si="689"/>
        <v/>
      </c>
      <c r="H10705" s="18" t="str">
        <f t="shared" si="690"/>
        <v/>
      </c>
    </row>
    <row r="10706" spans="5:8" x14ac:dyDescent="0.25">
      <c r="E10706" s="18" t="str">
        <f t="shared" si="687"/>
        <v/>
      </c>
      <c r="F10706" s="18" t="str">
        <f t="shared" si="688"/>
        <v/>
      </c>
      <c r="G10706" s="18" t="str">
        <f t="shared" si="689"/>
        <v/>
      </c>
      <c r="H10706" s="18" t="str">
        <f t="shared" si="690"/>
        <v/>
      </c>
    </row>
    <row r="10707" spans="5:8" x14ac:dyDescent="0.25">
      <c r="E10707" s="18" t="str">
        <f t="shared" si="687"/>
        <v/>
      </c>
      <c r="F10707" s="18" t="str">
        <f t="shared" si="688"/>
        <v/>
      </c>
      <c r="G10707" s="18" t="str">
        <f t="shared" si="689"/>
        <v/>
      </c>
      <c r="H10707" s="18" t="str">
        <f t="shared" si="690"/>
        <v/>
      </c>
    </row>
    <row r="10708" spans="5:8" x14ac:dyDescent="0.25">
      <c r="E10708" s="18" t="str">
        <f t="shared" si="687"/>
        <v/>
      </c>
      <c r="F10708" s="18" t="str">
        <f t="shared" si="688"/>
        <v/>
      </c>
      <c r="G10708" s="18" t="str">
        <f t="shared" si="689"/>
        <v/>
      </c>
      <c r="H10708" s="18" t="str">
        <f t="shared" si="690"/>
        <v/>
      </c>
    </row>
    <row r="10709" spans="5:8" x14ac:dyDescent="0.25">
      <c r="E10709" s="18" t="str">
        <f t="shared" si="687"/>
        <v/>
      </c>
      <c r="F10709" s="18" t="str">
        <f t="shared" si="688"/>
        <v/>
      </c>
      <c r="G10709" s="18" t="str">
        <f t="shared" si="689"/>
        <v/>
      </c>
      <c r="H10709" s="18" t="str">
        <f t="shared" si="690"/>
        <v/>
      </c>
    </row>
    <row r="10710" spans="5:8" x14ac:dyDescent="0.25">
      <c r="E10710" s="18" t="str">
        <f t="shared" si="687"/>
        <v/>
      </c>
      <c r="F10710" s="18" t="str">
        <f t="shared" si="688"/>
        <v/>
      </c>
      <c r="G10710" s="18" t="str">
        <f t="shared" si="689"/>
        <v/>
      </c>
      <c r="H10710" s="18" t="str">
        <f t="shared" si="690"/>
        <v/>
      </c>
    </row>
    <row r="10711" spans="5:8" x14ac:dyDescent="0.25">
      <c r="E10711" s="18" t="str">
        <f t="shared" si="687"/>
        <v/>
      </c>
      <c r="F10711" s="18" t="str">
        <f t="shared" si="688"/>
        <v/>
      </c>
      <c r="G10711" s="18" t="str">
        <f t="shared" si="689"/>
        <v/>
      </c>
      <c r="H10711" s="18" t="str">
        <f t="shared" si="690"/>
        <v/>
      </c>
    </row>
    <row r="10712" spans="5:8" x14ac:dyDescent="0.25">
      <c r="E10712" s="18" t="str">
        <f t="shared" si="687"/>
        <v/>
      </c>
      <c r="F10712" s="18" t="str">
        <f t="shared" si="688"/>
        <v/>
      </c>
      <c r="G10712" s="18" t="str">
        <f t="shared" si="689"/>
        <v/>
      </c>
      <c r="H10712" s="18" t="str">
        <f t="shared" si="690"/>
        <v/>
      </c>
    </row>
    <row r="10713" spans="5:8" x14ac:dyDescent="0.25">
      <c r="E10713" s="18" t="str">
        <f t="shared" si="687"/>
        <v/>
      </c>
      <c r="F10713" s="18" t="str">
        <f t="shared" si="688"/>
        <v/>
      </c>
      <c r="G10713" s="18" t="str">
        <f t="shared" si="689"/>
        <v/>
      </c>
      <c r="H10713" s="18" t="str">
        <f t="shared" si="690"/>
        <v/>
      </c>
    </row>
    <row r="10714" spans="5:8" x14ac:dyDescent="0.25">
      <c r="E10714" s="18" t="str">
        <f t="shared" si="687"/>
        <v/>
      </c>
      <c r="F10714" s="18" t="str">
        <f t="shared" si="688"/>
        <v/>
      </c>
      <c r="G10714" s="18" t="str">
        <f t="shared" si="689"/>
        <v/>
      </c>
      <c r="H10714" s="18" t="str">
        <f t="shared" si="690"/>
        <v/>
      </c>
    </row>
    <row r="10715" spans="5:8" x14ac:dyDescent="0.25">
      <c r="E10715" s="18" t="str">
        <f t="shared" si="687"/>
        <v/>
      </c>
      <c r="F10715" s="18" t="str">
        <f t="shared" si="688"/>
        <v/>
      </c>
      <c r="G10715" s="18" t="str">
        <f t="shared" si="689"/>
        <v/>
      </c>
      <c r="H10715" s="18" t="str">
        <f t="shared" si="690"/>
        <v/>
      </c>
    </row>
    <row r="10716" spans="5:8" x14ac:dyDescent="0.25">
      <c r="E10716" s="18" t="str">
        <f t="shared" si="687"/>
        <v/>
      </c>
      <c r="F10716" s="18" t="str">
        <f t="shared" si="688"/>
        <v/>
      </c>
      <c r="G10716" s="18" t="str">
        <f t="shared" si="689"/>
        <v/>
      </c>
      <c r="H10716" s="18" t="str">
        <f t="shared" si="690"/>
        <v/>
      </c>
    </row>
    <row r="10717" spans="5:8" x14ac:dyDescent="0.25">
      <c r="E10717" s="18" t="str">
        <f t="shared" si="687"/>
        <v/>
      </c>
      <c r="F10717" s="18" t="str">
        <f t="shared" si="688"/>
        <v/>
      </c>
      <c r="G10717" s="18" t="str">
        <f t="shared" si="689"/>
        <v/>
      </c>
      <c r="H10717" s="18" t="str">
        <f t="shared" si="690"/>
        <v/>
      </c>
    </row>
    <row r="10718" spans="5:8" x14ac:dyDescent="0.25">
      <c r="E10718" s="18" t="str">
        <f t="shared" si="687"/>
        <v/>
      </c>
      <c r="F10718" s="18" t="str">
        <f t="shared" si="688"/>
        <v/>
      </c>
      <c r="G10718" s="18" t="str">
        <f t="shared" si="689"/>
        <v/>
      </c>
      <c r="H10718" s="18" t="str">
        <f t="shared" si="690"/>
        <v/>
      </c>
    </row>
    <row r="10719" spans="5:8" x14ac:dyDescent="0.25">
      <c r="E10719" s="18" t="str">
        <f t="shared" si="687"/>
        <v/>
      </c>
      <c r="F10719" s="18" t="str">
        <f t="shared" si="688"/>
        <v/>
      </c>
      <c r="G10719" s="18" t="str">
        <f t="shared" si="689"/>
        <v/>
      </c>
      <c r="H10719" s="18" t="str">
        <f t="shared" si="690"/>
        <v/>
      </c>
    </row>
    <row r="10720" spans="5:8" x14ac:dyDescent="0.25">
      <c r="E10720" s="18" t="str">
        <f t="shared" si="687"/>
        <v/>
      </c>
      <c r="F10720" s="18" t="str">
        <f t="shared" si="688"/>
        <v/>
      </c>
      <c r="G10720" s="18" t="str">
        <f t="shared" si="689"/>
        <v/>
      </c>
      <c r="H10720" s="18" t="str">
        <f t="shared" si="690"/>
        <v/>
      </c>
    </row>
    <row r="10721" spans="5:8" x14ac:dyDescent="0.25">
      <c r="E10721" s="18" t="str">
        <f t="shared" si="687"/>
        <v/>
      </c>
      <c r="F10721" s="18" t="str">
        <f t="shared" si="688"/>
        <v/>
      </c>
      <c r="G10721" s="18" t="str">
        <f t="shared" si="689"/>
        <v/>
      </c>
      <c r="H10721" s="18" t="str">
        <f t="shared" si="690"/>
        <v/>
      </c>
    </row>
    <row r="10722" spans="5:8" x14ac:dyDescent="0.25">
      <c r="E10722" s="18" t="str">
        <f t="shared" si="687"/>
        <v/>
      </c>
      <c r="F10722" s="18" t="str">
        <f t="shared" si="688"/>
        <v/>
      </c>
      <c r="G10722" s="18" t="str">
        <f t="shared" si="689"/>
        <v/>
      </c>
      <c r="H10722" s="18" t="str">
        <f t="shared" si="690"/>
        <v/>
      </c>
    </row>
    <row r="10723" spans="5:8" x14ac:dyDescent="0.25">
      <c r="E10723" s="18" t="str">
        <f t="shared" si="687"/>
        <v/>
      </c>
      <c r="F10723" s="18" t="str">
        <f t="shared" si="688"/>
        <v/>
      </c>
      <c r="G10723" s="18" t="str">
        <f t="shared" si="689"/>
        <v/>
      </c>
      <c r="H10723" s="18" t="str">
        <f t="shared" si="690"/>
        <v/>
      </c>
    </row>
    <row r="10724" spans="5:8" x14ac:dyDescent="0.25">
      <c r="E10724" s="18" t="str">
        <f t="shared" si="687"/>
        <v/>
      </c>
      <c r="F10724" s="18" t="str">
        <f t="shared" si="688"/>
        <v/>
      </c>
      <c r="G10724" s="18" t="str">
        <f t="shared" si="689"/>
        <v/>
      </c>
      <c r="H10724" s="18" t="str">
        <f t="shared" si="690"/>
        <v/>
      </c>
    </row>
    <row r="10725" spans="5:8" x14ac:dyDescent="0.25">
      <c r="E10725" s="18" t="str">
        <f t="shared" si="687"/>
        <v/>
      </c>
      <c r="F10725" s="18" t="str">
        <f t="shared" si="688"/>
        <v/>
      </c>
      <c r="G10725" s="18" t="str">
        <f t="shared" si="689"/>
        <v/>
      </c>
      <c r="H10725" s="18" t="str">
        <f t="shared" si="690"/>
        <v/>
      </c>
    </row>
    <row r="10726" spans="5:8" x14ac:dyDescent="0.25">
      <c r="E10726" s="18" t="str">
        <f t="shared" si="687"/>
        <v/>
      </c>
      <c r="F10726" s="18" t="str">
        <f t="shared" si="688"/>
        <v/>
      </c>
      <c r="G10726" s="18" t="str">
        <f t="shared" si="689"/>
        <v/>
      </c>
      <c r="H10726" s="18" t="str">
        <f t="shared" si="690"/>
        <v/>
      </c>
    </row>
    <row r="10727" spans="5:8" x14ac:dyDescent="0.25">
      <c r="E10727" s="18" t="str">
        <f t="shared" si="687"/>
        <v/>
      </c>
      <c r="F10727" s="18" t="str">
        <f t="shared" si="688"/>
        <v/>
      </c>
      <c r="G10727" s="18" t="str">
        <f t="shared" si="689"/>
        <v/>
      </c>
      <c r="H10727" s="18" t="str">
        <f t="shared" si="690"/>
        <v/>
      </c>
    </row>
    <row r="10728" spans="5:8" x14ac:dyDescent="0.25">
      <c r="E10728" s="18" t="str">
        <f t="shared" si="687"/>
        <v/>
      </c>
      <c r="F10728" s="18" t="str">
        <f t="shared" si="688"/>
        <v/>
      </c>
      <c r="G10728" s="18" t="str">
        <f t="shared" si="689"/>
        <v/>
      </c>
      <c r="H10728" s="18" t="str">
        <f t="shared" si="690"/>
        <v/>
      </c>
    </row>
    <row r="10729" spans="5:8" x14ac:dyDescent="0.25">
      <c r="E10729" s="18" t="str">
        <f t="shared" si="687"/>
        <v/>
      </c>
      <c r="F10729" s="18" t="str">
        <f t="shared" si="688"/>
        <v/>
      </c>
      <c r="G10729" s="18" t="str">
        <f t="shared" si="689"/>
        <v/>
      </c>
      <c r="H10729" s="18" t="str">
        <f t="shared" si="690"/>
        <v/>
      </c>
    </row>
    <row r="10730" spans="5:8" x14ac:dyDescent="0.25">
      <c r="E10730" s="18" t="str">
        <f t="shared" si="687"/>
        <v/>
      </c>
      <c r="F10730" s="18" t="str">
        <f t="shared" si="688"/>
        <v/>
      </c>
      <c r="G10730" s="18" t="str">
        <f t="shared" si="689"/>
        <v/>
      </c>
      <c r="H10730" s="18" t="str">
        <f t="shared" si="690"/>
        <v/>
      </c>
    </row>
    <row r="10731" spans="5:8" x14ac:dyDescent="0.25">
      <c r="E10731" s="18" t="str">
        <f t="shared" si="687"/>
        <v/>
      </c>
      <c r="F10731" s="18" t="str">
        <f t="shared" si="688"/>
        <v/>
      </c>
      <c r="G10731" s="18" t="str">
        <f t="shared" si="689"/>
        <v/>
      </c>
      <c r="H10731" s="18" t="str">
        <f t="shared" si="690"/>
        <v/>
      </c>
    </row>
    <row r="10732" spans="5:8" x14ac:dyDescent="0.25">
      <c r="E10732" s="18" t="str">
        <f t="shared" si="687"/>
        <v/>
      </c>
      <c r="F10732" s="18" t="str">
        <f t="shared" si="688"/>
        <v/>
      </c>
      <c r="G10732" s="18" t="str">
        <f t="shared" si="689"/>
        <v/>
      </c>
      <c r="H10732" s="18" t="str">
        <f t="shared" si="690"/>
        <v/>
      </c>
    </row>
    <row r="10733" spans="5:8" x14ac:dyDescent="0.25">
      <c r="E10733" s="18" t="str">
        <f t="shared" si="687"/>
        <v/>
      </c>
      <c r="F10733" s="18" t="str">
        <f t="shared" si="688"/>
        <v/>
      </c>
      <c r="G10733" s="18" t="str">
        <f t="shared" si="689"/>
        <v/>
      </c>
      <c r="H10733" s="18" t="str">
        <f t="shared" si="690"/>
        <v/>
      </c>
    </row>
    <row r="10734" spans="5:8" x14ac:dyDescent="0.25">
      <c r="E10734" s="18" t="str">
        <f t="shared" si="687"/>
        <v/>
      </c>
      <c r="F10734" s="18" t="str">
        <f t="shared" si="688"/>
        <v/>
      </c>
      <c r="G10734" s="18" t="str">
        <f t="shared" si="689"/>
        <v/>
      </c>
      <c r="H10734" s="18" t="str">
        <f t="shared" si="690"/>
        <v/>
      </c>
    </row>
    <row r="10735" spans="5:8" x14ac:dyDescent="0.25">
      <c r="E10735" s="18" t="str">
        <f t="shared" si="687"/>
        <v/>
      </c>
      <c r="F10735" s="18" t="str">
        <f t="shared" si="688"/>
        <v/>
      </c>
      <c r="G10735" s="18" t="str">
        <f t="shared" si="689"/>
        <v/>
      </c>
      <c r="H10735" s="18" t="str">
        <f t="shared" si="690"/>
        <v/>
      </c>
    </row>
    <row r="10736" spans="5:8" x14ac:dyDescent="0.25">
      <c r="E10736" s="18" t="str">
        <f t="shared" si="687"/>
        <v/>
      </c>
      <c r="F10736" s="18" t="str">
        <f t="shared" si="688"/>
        <v/>
      </c>
      <c r="G10736" s="18" t="str">
        <f t="shared" si="689"/>
        <v/>
      </c>
      <c r="H10736" s="18" t="str">
        <f t="shared" si="690"/>
        <v/>
      </c>
    </row>
    <row r="10737" spans="5:8" x14ac:dyDescent="0.25">
      <c r="E10737" s="18" t="str">
        <f t="shared" si="687"/>
        <v/>
      </c>
      <c r="F10737" s="18" t="str">
        <f t="shared" si="688"/>
        <v/>
      </c>
      <c r="G10737" s="18" t="str">
        <f t="shared" si="689"/>
        <v/>
      </c>
      <c r="H10737" s="18" t="str">
        <f t="shared" si="690"/>
        <v/>
      </c>
    </row>
    <row r="10738" spans="5:8" x14ac:dyDescent="0.25">
      <c r="E10738" s="18" t="str">
        <f t="shared" si="687"/>
        <v/>
      </c>
      <c r="F10738" s="18" t="str">
        <f t="shared" si="688"/>
        <v/>
      </c>
      <c r="G10738" s="18" t="str">
        <f t="shared" si="689"/>
        <v/>
      </c>
      <c r="H10738" s="18" t="str">
        <f t="shared" si="690"/>
        <v/>
      </c>
    </row>
    <row r="10739" spans="5:8" x14ac:dyDescent="0.25">
      <c r="E10739" s="18" t="str">
        <f t="shared" si="687"/>
        <v/>
      </c>
      <c r="F10739" s="18" t="str">
        <f t="shared" si="688"/>
        <v/>
      </c>
      <c r="G10739" s="18" t="str">
        <f t="shared" si="689"/>
        <v/>
      </c>
      <c r="H10739" s="18" t="str">
        <f t="shared" si="690"/>
        <v/>
      </c>
    </row>
    <row r="10740" spans="5:8" x14ac:dyDescent="0.25">
      <c r="E10740" s="18" t="str">
        <f t="shared" si="687"/>
        <v/>
      </c>
      <c r="F10740" s="18" t="str">
        <f t="shared" si="688"/>
        <v/>
      </c>
      <c r="G10740" s="18" t="str">
        <f t="shared" si="689"/>
        <v/>
      </c>
      <c r="H10740" s="18" t="str">
        <f t="shared" si="690"/>
        <v/>
      </c>
    </row>
    <row r="10741" spans="5:8" x14ac:dyDescent="0.25">
      <c r="E10741" s="18" t="str">
        <f t="shared" si="687"/>
        <v/>
      </c>
      <c r="F10741" s="18" t="str">
        <f t="shared" si="688"/>
        <v/>
      </c>
      <c r="G10741" s="18" t="str">
        <f t="shared" si="689"/>
        <v/>
      </c>
      <c r="H10741" s="18" t="str">
        <f t="shared" si="690"/>
        <v/>
      </c>
    </row>
    <row r="10742" spans="5:8" x14ac:dyDescent="0.25">
      <c r="E10742" s="18" t="str">
        <f t="shared" si="687"/>
        <v/>
      </c>
      <c r="F10742" s="18" t="str">
        <f t="shared" si="688"/>
        <v/>
      </c>
      <c r="G10742" s="18" t="str">
        <f t="shared" si="689"/>
        <v/>
      </c>
      <c r="H10742" s="18" t="str">
        <f t="shared" si="690"/>
        <v/>
      </c>
    </row>
    <row r="10743" spans="5:8" x14ac:dyDescent="0.25">
      <c r="E10743" s="18" t="str">
        <f t="shared" si="687"/>
        <v/>
      </c>
      <c r="F10743" s="18" t="str">
        <f t="shared" si="688"/>
        <v/>
      </c>
      <c r="G10743" s="18" t="str">
        <f t="shared" si="689"/>
        <v/>
      </c>
      <c r="H10743" s="18" t="str">
        <f t="shared" si="690"/>
        <v/>
      </c>
    </row>
    <row r="10744" spans="5:8" x14ac:dyDescent="0.25">
      <c r="E10744" s="18" t="str">
        <f t="shared" si="687"/>
        <v/>
      </c>
      <c r="F10744" s="18" t="str">
        <f t="shared" si="688"/>
        <v/>
      </c>
      <c r="G10744" s="18" t="str">
        <f t="shared" si="689"/>
        <v/>
      </c>
      <c r="H10744" s="18" t="str">
        <f t="shared" si="690"/>
        <v/>
      </c>
    </row>
    <row r="10745" spans="5:8" x14ac:dyDescent="0.25">
      <c r="E10745" s="18" t="str">
        <f t="shared" si="687"/>
        <v/>
      </c>
      <c r="F10745" s="18" t="str">
        <f t="shared" si="688"/>
        <v/>
      </c>
      <c r="G10745" s="18" t="str">
        <f t="shared" si="689"/>
        <v/>
      </c>
      <c r="H10745" s="18" t="str">
        <f t="shared" si="690"/>
        <v/>
      </c>
    </row>
    <row r="10746" spans="5:8" x14ac:dyDescent="0.25">
      <c r="E10746" s="18" t="str">
        <f t="shared" si="687"/>
        <v/>
      </c>
      <c r="F10746" s="18" t="str">
        <f t="shared" si="688"/>
        <v/>
      </c>
      <c r="G10746" s="18" t="str">
        <f t="shared" si="689"/>
        <v/>
      </c>
      <c r="H10746" s="18" t="str">
        <f t="shared" si="690"/>
        <v/>
      </c>
    </row>
    <row r="10747" spans="5:8" x14ac:dyDescent="0.25">
      <c r="E10747" s="18" t="str">
        <f t="shared" si="687"/>
        <v/>
      </c>
      <c r="F10747" s="18" t="str">
        <f t="shared" si="688"/>
        <v/>
      </c>
      <c r="G10747" s="18" t="str">
        <f t="shared" si="689"/>
        <v/>
      </c>
      <c r="H10747" s="18" t="str">
        <f t="shared" si="690"/>
        <v/>
      </c>
    </row>
    <row r="10748" spans="5:8" x14ac:dyDescent="0.25">
      <c r="E10748" s="18" t="str">
        <f t="shared" si="687"/>
        <v/>
      </c>
      <c r="F10748" s="18" t="str">
        <f t="shared" si="688"/>
        <v/>
      </c>
      <c r="G10748" s="18" t="str">
        <f t="shared" si="689"/>
        <v/>
      </c>
      <c r="H10748" s="18" t="str">
        <f t="shared" si="690"/>
        <v/>
      </c>
    </row>
    <row r="10749" spans="5:8" x14ac:dyDescent="0.25">
      <c r="E10749" s="18" t="str">
        <f t="shared" si="687"/>
        <v/>
      </c>
      <c r="F10749" s="18" t="str">
        <f t="shared" si="688"/>
        <v/>
      </c>
      <c r="G10749" s="18" t="str">
        <f t="shared" si="689"/>
        <v/>
      </c>
      <c r="H10749" s="18" t="str">
        <f t="shared" si="690"/>
        <v/>
      </c>
    </row>
    <row r="10750" spans="5:8" x14ac:dyDescent="0.25">
      <c r="E10750" s="18" t="str">
        <f t="shared" si="687"/>
        <v/>
      </c>
      <c r="F10750" s="18" t="str">
        <f t="shared" si="688"/>
        <v/>
      </c>
      <c r="G10750" s="18" t="str">
        <f t="shared" si="689"/>
        <v/>
      </c>
      <c r="H10750" s="18" t="str">
        <f t="shared" si="690"/>
        <v/>
      </c>
    </row>
    <row r="10751" spans="5:8" x14ac:dyDescent="0.25">
      <c r="E10751" s="18" t="str">
        <f t="shared" si="687"/>
        <v/>
      </c>
      <c r="F10751" s="18" t="str">
        <f t="shared" si="688"/>
        <v/>
      </c>
      <c r="G10751" s="18" t="str">
        <f t="shared" si="689"/>
        <v/>
      </c>
      <c r="H10751" s="18" t="str">
        <f t="shared" si="690"/>
        <v/>
      </c>
    </row>
    <row r="10752" spans="5:8" x14ac:dyDescent="0.25">
      <c r="E10752" s="18" t="str">
        <f t="shared" si="687"/>
        <v/>
      </c>
      <c r="F10752" s="18" t="str">
        <f t="shared" si="688"/>
        <v/>
      </c>
      <c r="G10752" s="18" t="str">
        <f t="shared" si="689"/>
        <v/>
      </c>
      <c r="H10752" s="18" t="str">
        <f t="shared" si="690"/>
        <v/>
      </c>
    </row>
    <row r="10753" spans="5:8" x14ac:dyDescent="0.25">
      <c r="E10753" s="18" t="str">
        <f t="shared" si="687"/>
        <v/>
      </c>
      <c r="F10753" s="18" t="str">
        <f t="shared" si="688"/>
        <v/>
      </c>
      <c r="G10753" s="18" t="str">
        <f t="shared" si="689"/>
        <v/>
      </c>
      <c r="H10753" s="18" t="str">
        <f t="shared" si="690"/>
        <v/>
      </c>
    </row>
    <row r="10754" spans="5:8" x14ac:dyDescent="0.25">
      <c r="E10754" s="18" t="str">
        <f t="shared" si="687"/>
        <v/>
      </c>
      <c r="F10754" s="18" t="str">
        <f t="shared" si="688"/>
        <v/>
      </c>
      <c r="G10754" s="18" t="str">
        <f t="shared" si="689"/>
        <v/>
      </c>
      <c r="H10754" s="18" t="str">
        <f t="shared" si="690"/>
        <v/>
      </c>
    </row>
    <row r="10755" spans="5:8" x14ac:dyDescent="0.25">
      <c r="E10755" s="18" t="str">
        <f t="shared" si="687"/>
        <v/>
      </c>
      <c r="F10755" s="18" t="str">
        <f t="shared" si="688"/>
        <v/>
      </c>
      <c r="G10755" s="18" t="str">
        <f t="shared" si="689"/>
        <v/>
      </c>
      <c r="H10755" s="18" t="str">
        <f t="shared" si="690"/>
        <v/>
      </c>
    </row>
    <row r="10756" spans="5:8" x14ac:dyDescent="0.25">
      <c r="E10756" s="18" t="str">
        <f t="shared" si="687"/>
        <v/>
      </c>
      <c r="F10756" s="18" t="str">
        <f t="shared" si="688"/>
        <v/>
      </c>
      <c r="G10756" s="18" t="str">
        <f t="shared" si="689"/>
        <v/>
      </c>
      <c r="H10756" s="18" t="str">
        <f t="shared" si="690"/>
        <v/>
      </c>
    </row>
    <row r="10757" spans="5:8" x14ac:dyDescent="0.25">
      <c r="E10757" s="18" t="str">
        <f t="shared" si="687"/>
        <v/>
      </c>
      <c r="F10757" s="18" t="str">
        <f t="shared" si="688"/>
        <v/>
      </c>
      <c r="G10757" s="18" t="str">
        <f t="shared" si="689"/>
        <v/>
      </c>
      <c r="H10757" s="18" t="str">
        <f t="shared" si="690"/>
        <v/>
      </c>
    </row>
    <row r="10758" spans="5:8" x14ac:dyDescent="0.25">
      <c r="E10758" s="18" t="str">
        <f t="shared" ref="E10758:E10821" si="691">IF($C10758="","",IFERROR(INDEX(ItemPriceCol,MATCH($C10758,ItemName,0)),""))</f>
        <v/>
      </c>
      <c r="F10758" s="18" t="str">
        <f t="shared" ref="F10758:F10821" si="692">IF(OR($D10758="",$E10758=""),"",$D10758*$E10758)</f>
        <v/>
      </c>
      <c r="G10758" s="18" t="str">
        <f t="shared" ref="G10758:G10821" si="693">IF($C10758="","",IFERROR(INDEX(ItemCostCol,MATCH($C10758,ItemName,0)),""))</f>
        <v/>
      </c>
      <c r="H10758" s="18" t="str">
        <f t="shared" ref="H10758:H10821" si="694">IF(OR($F10758="",$G10758=""),"",$F10758-$D10758*$G10758)</f>
        <v/>
      </c>
    </row>
    <row r="10759" spans="5:8" x14ac:dyDescent="0.25">
      <c r="E10759" s="18" t="str">
        <f t="shared" si="691"/>
        <v/>
      </c>
      <c r="F10759" s="18" t="str">
        <f t="shared" si="692"/>
        <v/>
      </c>
      <c r="G10759" s="18" t="str">
        <f t="shared" si="693"/>
        <v/>
      </c>
      <c r="H10759" s="18" t="str">
        <f t="shared" si="694"/>
        <v/>
      </c>
    </row>
    <row r="10760" spans="5:8" x14ac:dyDescent="0.25">
      <c r="E10760" s="18" t="str">
        <f t="shared" si="691"/>
        <v/>
      </c>
      <c r="F10760" s="18" t="str">
        <f t="shared" si="692"/>
        <v/>
      </c>
      <c r="G10760" s="18" t="str">
        <f t="shared" si="693"/>
        <v/>
      </c>
      <c r="H10760" s="18" t="str">
        <f t="shared" si="694"/>
        <v/>
      </c>
    </row>
    <row r="10761" spans="5:8" x14ac:dyDescent="0.25">
      <c r="E10761" s="18" t="str">
        <f t="shared" si="691"/>
        <v/>
      </c>
      <c r="F10761" s="18" t="str">
        <f t="shared" si="692"/>
        <v/>
      </c>
      <c r="G10761" s="18" t="str">
        <f t="shared" si="693"/>
        <v/>
      </c>
      <c r="H10761" s="18" t="str">
        <f t="shared" si="694"/>
        <v/>
      </c>
    </row>
    <row r="10762" spans="5:8" x14ac:dyDescent="0.25">
      <c r="E10762" s="18" t="str">
        <f t="shared" si="691"/>
        <v/>
      </c>
      <c r="F10762" s="18" t="str">
        <f t="shared" si="692"/>
        <v/>
      </c>
      <c r="G10762" s="18" t="str">
        <f t="shared" si="693"/>
        <v/>
      </c>
      <c r="H10762" s="18" t="str">
        <f t="shared" si="694"/>
        <v/>
      </c>
    </row>
    <row r="10763" spans="5:8" x14ac:dyDescent="0.25">
      <c r="E10763" s="18" t="str">
        <f t="shared" si="691"/>
        <v/>
      </c>
      <c r="F10763" s="18" t="str">
        <f t="shared" si="692"/>
        <v/>
      </c>
      <c r="G10763" s="18" t="str">
        <f t="shared" si="693"/>
        <v/>
      </c>
      <c r="H10763" s="18" t="str">
        <f t="shared" si="694"/>
        <v/>
      </c>
    </row>
    <row r="10764" spans="5:8" x14ac:dyDescent="0.25">
      <c r="E10764" s="18" t="str">
        <f t="shared" si="691"/>
        <v/>
      </c>
      <c r="F10764" s="18" t="str">
        <f t="shared" si="692"/>
        <v/>
      </c>
      <c r="G10764" s="18" t="str">
        <f t="shared" si="693"/>
        <v/>
      </c>
      <c r="H10764" s="18" t="str">
        <f t="shared" si="694"/>
        <v/>
      </c>
    </row>
    <row r="10765" spans="5:8" x14ac:dyDescent="0.25">
      <c r="E10765" s="18" t="str">
        <f t="shared" si="691"/>
        <v/>
      </c>
      <c r="F10765" s="18" t="str">
        <f t="shared" si="692"/>
        <v/>
      </c>
      <c r="G10765" s="18" t="str">
        <f t="shared" si="693"/>
        <v/>
      </c>
      <c r="H10765" s="18" t="str">
        <f t="shared" si="694"/>
        <v/>
      </c>
    </row>
    <row r="10766" spans="5:8" x14ac:dyDescent="0.25">
      <c r="E10766" s="18" t="str">
        <f t="shared" si="691"/>
        <v/>
      </c>
      <c r="F10766" s="18" t="str">
        <f t="shared" si="692"/>
        <v/>
      </c>
      <c r="G10766" s="18" t="str">
        <f t="shared" si="693"/>
        <v/>
      </c>
      <c r="H10766" s="18" t="str">
        <f t="shared" si="694"/>
        <v/>
      </c>
    </row>
    <row r="10767" spans="5:8" x14ac:dyDescent="0.25">
      <c r="E10767" s="18" t="str">
        <f t="shared" si="691"/>
        <v/>
      </c>
      <c r="F10767" s="18" t="str">
        <f t="shared" si="692"/>
        <v/>
      </c>
      <c r="G10767" s="18" t="str">
        <f t="shared" si="693"/>
        <v/>
      </c>
      <c r="H10767" s="18" t="str">
        <f t="shared" si="694"/>
        <v/>
      </c>
    </row>
    <row r="10768" spans="5:8" x14ac:dyDescent="0.25">
      <c r="E10768" s="18" t="str">
        <f t="shared" si="691"/>
        <v/>
      </c>
      <c r="F10768" s="18" t="str">
        <f t="shared" si="692"/>
        <v/>
      </c>
      <c r="G10768" s="18" t="str">
        <f t="shared" si="693"/>
        <v/>
      </c>
      <c r="H10768" s="18" t="str">
        <f t="shared" si="694"/>
        <v/>
      </c>
    </row>
    <row r="10769" spans="5:8" x14ac:dyDescent="0.25">
      <c r="E10769" s="18" t="str">
        <f t="shared" si="691"/>
        <v/>
      </c>
      <c r="F10769" s="18" t="str">
        <f t="shared" si="692"/>
        <v/>
      </c>
      <c r="G10769" s="18" t="str">
        <f t="shared" si="693"/>
        <v/>
      </c>
      <c r="H10769" s="18" t="str">
        <f t="shared" si="694"/>
        <v/>
      </c>
    </row>
    <row r="10770" spans="5:8" x14ac:dyDescent="0.25">
      <c r="E10770" s="18" t="str">
        <f t="shared" si="691"/>
        <v/>
      </c>
      <c r="F10770" s="18" t="str">
        <f t="shared" si="692"/>
        <v/>
      </c>
      <c r="G10770" s="18" t="str">
        <f t="shared" si="693"/>
        <v/>
      </c>
      <c r="H10770" s="18" t="str">
        <f t="shared" si="694"/>
        <v/>
      </c>
    </row>
    <row r="10771" spans="5:8" x14ac:dyDescent="0.25">
      <c r="E10771" s="18" t="str">
        <f t="shared" si="691"/>
        <v/>
      </c>
      <c r="F10771" s="18" t="str">
        <f t="shared" si="692"/>
        <v/>
      </c>
      <c r="G10771" s="18" t="str">
        <f t="shared" si="693"/>
        <v/>
      </c>
      <c r="H10771" s="18" t="str">
        <f t="shared" si="694"/>
        <v/>
      </c>
    </row>
    <row r="10772" spans="5:8" x14ac:dyDescent="0.25">
      <c r="E10772" s="18" t="str">
        <f t="shared" si="691"/>
        <v/>
      </c>
      <c r="F10772" s="18" t="str">
        <f t="shared" si="692"/>
        <v/>
      </c>
      <c r="G10772" s="18" t="str">
        <f t="shared" si="693"/>
        <v/>
      </c>
      <c r="H10772" s="18" t="str">
        <f t="shared" si="694"/>
        <v/>
      </c>
    </row>
    <row r="10773" spans="5:8" x14ac:dyDescent="0.25">
      <c r="E10773" s="18" t="str">
        <f t="shared" si="691"/>
        <v/>
      </c>
      <c r="F10773" s="18" t="str">
        <f t="shared" si="692"/>
        <v/>
      </c>
      <c r="G10773" s="18" t="str">
        <f t="shared" si="693"/>
        <v/>
      </c>
      <c r="H10773" s="18" t="str">
        <f t="shared" si="694"/>
        <v/>
      </c>
    </row>
    <row r="10774" spans="5:8" x14ac:dyDescent="0.25">
      <c r="E10774" s="18" t="str">
        <f t="shared" si="691"/>
        <v/>
      </c>
      <c r="F10774" s="18" t="str">
        <f t="shared" si="692"/>
        <v/>
      </c>
      <c r="G10774" s="18" t="str">
        <f t="shared" si="693"/>
        <v/>
      </c>
      <c r="H10774" s="18" t="str">
        <f t="shared" si="694"/>
        <v/>
      </c>
    </row>
    <row r="10775" spans="5:8" x14ac:dyDescent="0.25">
      <c r="E10775" s="18" t="str">
        <f t="shared" si="691"/>
        <v/>
      </c>
      <c r="F10775" s="18" t="str">
        <f t="shared" si="692"/>
        <v/>
      </c>
      <c r="G10775" s="18" t="str">
        <f t="shared" si="693"/>
        <v/>
      </c>
      <c r="H10775" s="18" t="str">
        <f t="shared" si="694"/>
        <v/>
      </c>
    </row>
    <row r="10776" spans="5:8" x14ac:dyDescent="0.25">
      <c r="E10776" s="18" t="str">
        <f t="shared" si="691"/>
        <v/>
      </c>
      <c r="F10776" s="18" t="str">
        <f t="shared" si="692"/>
        <v/>
      </c>
      <c r="G10776" s="18" t="str">
        <f t="shared" si="693"/>
        <v/>
      </c>
      <c r="H10776" s="18" t="str">
        <f t="shared" si="694"/>
        <v/>
      </c>
    </row>
    <row r="10777" spans="5:8" x14ac:dyDescent="0.25">
      <c r="E10777" s="18" t="str">
        <f t="shared" si="691"/>
        <v/>
      </c>
      <c r="F10777" s="18" t="str">
        <f t="shared" si="692"/>
        <v/>
      </c>
      <c r="G10777" s="18" t="str">
        <f t="shared" si="693"/>
        <v/>
      </c>
      <c r="H10777" s="18" t="str">
        <f t="shared" si="694"/>
        <v/>
      </c>
    </row>
    <row r="10778" spans="5:8" x14ac:dyDescent="0.25">
      <c r="E10778" s="18" t="str">
        <f t="shared" si="691"/>
        <v/>
      </c>
      <c r="F10778" s="18" t="str">
        <f t="shared" si="692"/>
        <v/>
      </c>
      <c r="G10778" s="18" t="str">
        <f t="shared" si="693"/>
        <v/>
      </c>
      <c r="H10778" s="18" t="str">
        <f t="shared" si="694"/>
        <v/>
      </c>
    </row>
    <row r="10779" spans="5:8" x14ac:dyDescent="0.25">
      <c r="E10779" s="18" t="str">
        <f t="shared" si="691"/>
        <v/>
      </c>
      <c r="F10779" s="18" t="str">
        <f t="shared" si="692"/>
        <v/>
      </c>
      <c r="G10779" s="18" t="str">
        <f t="shared" si="693"/>
        <v/>
      </c>
      <c r="H10779" s="18" t="str">
        <f t="shared" si="694"/>
        <v/>
      </c>
    </row>
    <row r="10780" spans="5:8" x14ac:dyDescent="0.25">
      <c r="E10780" s="18" t="str">
        <f t="shared" si="691"/>
        <v/>
      </c>
      <c r="F10780" s="18" t="str">
        <f t="shared" si="692"/>
        <v/>
      </c>
      <c r="G10780" s="18" t="str">
        <f t="shared" si="693"/>
        <v/>
      </c>
      <c r="H10780" s="18" t="str">
        <f t="shared" si="694"/>
        <v/>
      </c>
    </row>
    <row r="10781" spans="5:8" x14ac:dyDescent="0.25">
      <c r="E10781" s="18" t="str">
        <f t="shared" si="691"/>
        <v/>
      </c>
      <c r="F10781" s="18" t="str">
        <f t="shared" si="692"/>
        <v/>
      </c>
      <c r="G10781" s="18" t="str">
        <f t="shared" si="693"/>
        <v/>
      </c>
      <c r="H10781" s="18" t="str">
        <f t="shared" si="694"/>
        <v/>
      </c>
    </row>
    <row r="10782" spans="5:8" x14ac:dyDescent="0.25">
      <c r="E10782" s="18" t="str">
        <f t="shared" si="691"/>
        <v/>
      </c>
      <c r="F10782" s="18" t="str">
        <f t="shared" si="692"/>
        <v/>
      </c>
      <c r="G10782" s="18" t="str">
        <f t="shared" si="693"/>
        <v/>
      </c>
      <c r="H10782" s="18" t="str">
        <f t="shared" si="694"/>
        <v/>
      </c>
    </row>
    <row r="10783" spans="5:8" x14ac:dyDescent="0.25">
      <c r="E10783" s="18" t="str">
        <f t="shared" si="691"/>
        <v/>
      </c>
      <c r="F10783" s="18" t="str">
        <f t="shared" si="692"/>
        <v/>
      </c>
      <c r="G10783" s="18" t="str">
        <f t="shared" si="693"/>
        <v/>
      </c>
      <c r="H10783" s="18" t="str">
        <f t="shared" si="694"/>
        <v/>
      </c>
    </row>
    <row r="10784" spans="5:8" x14ac:dyDescent="0.25">
      <c r="E10784" s="18" t="str">
        <f t="shared" si="691"/>
        <v/>
      </c>
      <c r="F10784" s="18" t="str">
        <f t="shared" si="692"/>
        <v/>
      </c>
      <c r="G10784" s="18" t="str">
        <f t="shared" si="693"/>
        <v/>
      </c>
      <c r="H10784" s="18" t="str">
        <f t="shared" si="694"/>
        <v/>
      </c>
    </row>
    <row r="10785" spans="5:8" x14ac:dyDescent="0.25">
      <c r="E10785" s="18" t="str">
        <f t="shared" si="691"/>
        <v/>
      </c>
      <c r="F10785" s="18" t="str">
        <f t="shared" si="692"/>
        <v/>
      </c>
      <c r="G10785" s="18" t="str">
        <f t="shared" si="693"/>
        <v/>
      </c>
      <c r="H10785" s="18" t="str">
        <f t="shared" si="694"/>
        <v/>
      </c>
    </row>
    <row r="10786" spans="5:8" x14ac:dyDescent="0.25">
      <c r="E10786" s="18" t="str">
        <f t="shared" si="691"/>
        <v/>
      </c>
      <c r="F10786" s="18" t="str">
        <f t="shared" si="692"/>
        <v/>
      </c>
      <c r="G10786" s="18" t="str">
        <f t="shared" si="693"/>
        <v/>
      </c>
      <c r="H10786" s="18" t="str">
        <f t="shared" si="694"/>
        <v/>
      </c>
    </row>
    <row r="10787" spans="5:8" x14ac:dyDescent="0.25">
      <c r="E10787" s="18" t="str">
        <f t="shared" si="691"/>
        <v/>
      </c>
      <c r="F10787" s="18" t="str">
        <f t="shared" si="692"/>
        <v/>
      </c>
      <c r="G10787" s="18" t="str">
        <f t="shared" si="693"/>
        <v/>
      </c>
      <c r="H10787" s="18" t="str">
        <f t="shared" si="694"/>
        <v/>
      </c>
    </row>
    <row r="10788" spans="5:8" x14ac:dyDescent="0.25">
      <c r="E10788" s="18" t="str">
        <f t="shared" si="691"/>
        <v/>
      </c>
      <c r="F10788" s="18" t="str">
        <f t="shared" si="692"/>
        <v/>
      </c>
      <c r="G10788" s="18" t="str">
        <f t="shared" si="693"/>
        <v/>
      </c>
      <c r="H10788" s="18" t="str">
        <f t="shared" si="694"/>
        <v/>
      </c>
    </row>
    <row r="10789" spans="5:8" x14ac:dyDescent="0.25">
      <c r="E10789" s="18" t="str">
        <f t="shared" si="691"/>
        <v/>
      </c>
      <c r="F10789" s="18" t="str">
        <f t="shared" si="692"/>
        <v/>
      </c>
      <c r="G10789" s="18" t="str">
        <f t="shared" si="693"/>
        <v/>
      </c>
      <c r="H10789" s="18" t="str">
        <f t="shared" si="694"/>
        <v/>
      </c>
    </row>
    <row r="10790" spans="5:8" x14ac:dyDescent="0.25">
      <c r="E10790" s="18" t="str">
        <f t="shared" si="691"/>
        <v/>
      </c>
      <c r="F10790" s="18" t="str">
        <f t="shared" si="692"/>
        <v/>
      </c>
      <c r="G10790" s="18" t="str">
        <f t="shared" si="693"/>
        <v/>
      </c>
      <c r="H10790" s="18" t="str">
        <f t="shared" si="694"/>
        <v/>
      </c>
    </row>
    <row r="10791" spans="5:8" x14ac:dyDescent="0.25">
      <c r="E10791" s="18" t="str">
        <f t="shared" si="691"/>
        <v/>
      </c>
      <c r="F10791" s="18" t="str">
        <f t="shared" si="692"/>
        <v/>
      </c>
      <c r="G10791" s="18" t="str">
        <f t="shared" si="693"/>
        <v/>
      </c>
      <c r="H10791" s="18" t="str">
        <f t="shared" si="694"/>
        <v/>
      </c>
    </row>
    <row r="10792" spans="5:8" x14ac:dyDescent="0.25">
      <c r="E10792" s="18" t="str">
        <f t="shared" si="691"/>
        <v/>
      </c>
      <c r="F10792" s="18" t="str">
        <f t="shared" si="692"/>
        <v/>
      </c>
      <c r="G10792" s="18" t="str">
        <f t="shared" si="693"/>
        <v/>
      </c>
      <c r="H10792" s="18" t="str">
        <f t="shared" si="694"/>
        <v/>
      </c>
    </row>
    <row r="10793" spans="5:8" x14ac:dyDescent="0.25">
      <c r="E10793" s="18" t="str">
        <f t="shared" si="691"/>
        <v/>
      </c>
      <c r="F10793" s="18" t="str">
        <f t="shared" si="692"/>
        <v/>
      </c>
      <c r="G10793" s="18" t="str">
        <f t="shared" si="693"/>
        <v/>
      </c>
      <c r="H10793" s="18" t="str">
        <f t="shared" si="694"/>
        <v/>
      </c>
    </row>
    <row r="10794" spans="5:8" x14ac:dyDescent="0.25">
      <c r="E10794" s="18" t="str">
        <f t="shared" si="691"/>
        <v/>
      </c>
      <c r="F10794" s="18" t="str">
        <f t="shared" si="692"/>
        <v/>
      </c>
      <c r="G10794" s="18" t="str">
        <f t="shared" si="693"/>
        <v/>
      </c>
      <c r="H10794" s="18" t="str">
        <f t="shared" si="694"/>
        <v/>
      </c>
    </row>
    <row r="10795" spans="5:8" x14ac:dyDescent="0.25">
      <c r="E10795" s="18" t="str">
        <f t="shared" si="691"/>
        <v/>
      </c>
      <c r="F10795" s="18" t="str">
        <f t="shared" si="692"/>
        <v/>
      </c>
      <c r="G10795" s="18" t="str">
        <f t="shared" si="693"/>
        <v/>
      </c>
      <c r="H10795" s="18" t="str">
        <f t="shared" si="694"/>
        <v/>
      </c>
    </row>
    <row r="10796" spans="5:8" x14ac:dyDescent="0.25">
      <c r="E10796" s="18" t="str">
        <f t="shared" si="691"/>
        <v/>
      </c>
      <c r="F10796" s="18" t="str">
        <f t="shared" si="692"/>
        <v/>
      </c>
      <c r="G10796" s="18" t="str">
        <f t="shared" si="693"/>
        <v/>
      </c>
      <c r="H10796" s="18" t="str">
        <f t="shared" si="694"/>
        <v/>
      </c>
    </row>
    <row r="10797" spans="5:8" x14ac:dyDescent="0.25">
      <c r="E10797" s="18" t="str">
        <f t="shared" si="691"/>
        <v/>
      </c>
      <c r="F10797" s="18" t="str">
        <f t="shared" si="692"/>
        <v/>
      </c>
      <c r="G10797" s="18" t="str">
        <f t="shared" si="693"/>
        <v/>
      </c>
      <c r="H10797" s="18" t="str">
        <f t="shared" si="694"/>
        <v/>
      </c>
    </row>
    <row r="10798" spans="5:8" x14ac:dyDescent="0.25">
      <c r="E10798" s="18" t="str">
        <f t="shared" si="691"/>
        <v/>
      </c>
      <c r="F10798" s="18" t="str">
        <f t="shared" si="692"/>
        <v/>
      </c>
      <c r="G10798" s="18" t="str">
        <f t="shared" si="693"/>
        <v/>
      </c>
      <c r="H10798" s="18" t="str">
        <f t="shared" si="694"/>
        <v/>
      </c>
    </row>
    <row r="10799" spans="5:8" x14ac:dyDescent="0.25">
      <c r="E10799" s="18" t="str">
        <f t="shared" si="691"/>
        <v/>
      </c>
      <c r="F10799" s="18" t="str">
        <f t="shared" si="692"/>
        <v/>
      </c>
      <c r="G10799" s="18" t="str">
        <f t="shared" si="693"/>
        <v/>
      </c>
      <c r="H10799" s="18" t="str">
        <f t="shared" si="694"/>
        <v/>
      </c>
    </row>
    <row r="10800" spans="5:8" x14ac:dyDescent="0.25">
      <c r="E10800" s="18" t="str">
        <f t="shared" si="691"/>
        <v/>
      </c>
      <c r="F10800" s="18" t="str">
        <f t="shared" si="692"/>
        <v/>
      </c>
      <c r="G10800" s="18" t="str">
        <f t="shared" si="693"/>
        <v/>
      </c>
      <c r="H10800" s="18" t="str">
        <f t="shared" si="694"/>
        <v/>
      </c>
    </row>
    <row r="10801" spans="5:8" x14ac:dyDescent="0.25">
      <c r="E10801" s="18" t="str">
        <f t="shared" si="691"/>
        <v/>
      </c>
      <c r="F10801" s="18" t="str">
        <f t="shared" si="692"/>
        <v/>
      </c>
      <c r="G10801" s="18" t="str">
        <f t="shared" si="693"/>
        <v/>
      </c>
      <c r="H10801" s="18" t="str">
        <f t="shared" si="694"/>
        <v/>
      </c>
    </row>
    <row r="10802" spans="5:8" x14ac:dyDescent="0.25">
      <c r="E10802" s="18" t="str">
        <f t="shared" si="691"/>
        <v/>
      </c>
      <c r="F10802" s="18" t="str">
        <f t="shared" si="692"/>
        <v/>
      </c>
      <c r="G10802" s="18" t="str">
        <f t="shared" si="693"/>
        <v/>
      </c>
      <c r="H10802" s="18" t="str">
        <f t="shared" si="694"/>
        <v/>
      </c>
    </row>
    <row r="10803" spans="5:8" x14ac:dyDescent="0.25">
      <c r="E10803" s="18" t="str">
        <f t="shared" si="691"/>
        <v/>
      </c>
      <c r="F10803" s="18" t="str">
        <f t="shared" si="692"/>
        <v/>
      </c>
      <c r="G10803" s="18" t="str">
        <f t="shared" si="693"/>
        <v/>
      </c>
      <c r="H10803" s="18" t="str">
        <f t="shared" si="694"/>
        <v/>
      </c>
    </row>
    <row r="10804" spans="5:8" x14ac:dyDescent="0.25">
      <c r="E10804" s="18" t="str">
        <f t="shared" si="691"/>
        <v/>
      </c>
      <c r="F10804" s="18" t="str">
        <f t="shared" si="692"/>
        <v/>
      </c>
      <c r="G10804" s="18" t="str">
        <f t="shared" si="693"/>
        <v/>
      </c>
      <c r="H10804" s="18" t="str">
        <f t="shared" si="694"/>
        <v/>
      </c>
    </row>
    <row r="10805" spans="5:8" x14ac:dyDescent="0.25">
      <c r="E10805" s="18" t="str">
        <f t="shared" si="691"/>
        <v/>
      </c>
      <c r="F10805" s="18" t="str">
        <f t="shared" si="692"/>
        <v/>
      </c>
      <c r="G10805" s="18" t="str">
        <f t="shared" si="693"/>
        <v/>
      </c>
      <c r="H10805" s="18" t="str">
        <f t="shared" si="694"/>
        <v/>
      </c>
    </row>
    <row r="10806" spans="5:8" x14ac:dyDescent="0.25">
      <c r="E10806" s="18" t="str">
        <f t="shared" si="691"/>
        <v/>
      </c>
      <c r="F10806" s="18" t="str">
        <f t="shared" si="692"/>
        <v/>
      </c>
      <c r="G10806" s="18" t="str">
        <f t="shared" si="693"/>
        <v/>
      </c>
      <c r="H10806" s="18" t="str">
        <f t="shared" si="694"/>
        <v/>
      </c>
    </row>
    <row r="10807" spans="5:8" x14ac:dyDescent="0.25">
      <c r="E10807" s="18" t="str">
        <f t="shared" si="691"/>
        <v/>
      </c>
      <c r="F10807" s="18" t="str">
        <f t="shared" si="692"/>
        <v/>
      </c>
      <c r="G10807" s="18" t="str">
        <f t="shared" si="693"/>
        <v/>
      </c>
      <c r="H10807" s="18" t="str">
        <f t="shared" si="694"/>
        <v/>
      </c>
    </row>
    <row r="10808" spans="5:8" x14ac:dyDescent="0.25">
      <c r="E10808" s="18" t="str">
        <f t="shared" si="691"/>
        <v/>
      </c>
      <c r="F10808" s="18" t="str">
        <f t="shared" si="692"/>
        <v/>
      </c>
      <c r="G10808" s="18" t="str">
        <f t="shared" si="693"/>
        <v/>
      </c>
      <c r="H10808" s="18" t="str">
        <f t="shared" si="694"/>
        <v/>
      </c>
    </row>
    <row r="10809" spans="5:8" x14ac:dyDescent="0.25">
      <c r="E10809" s="18" t="str">
        <f t="shared" si="691"/>
        <v/>
      </c>
      <c r="F10809" s="18" t="str">
        <f t="shared" si="692"/>
        <v/>
      </c>
      <c r="G10809" s="18" t="str">
        <f t="shared" si="693"/>
        <v/>
      </c>
      <c r="H10809" s="18" t="str">
        <f t="shared" si="694"/>
        <v/>
      </c>
    </row>
    <row r="10810" spans="5:8" x14ac:dyDescent="0.25">
      <c r="E10810" s="18" t="str">
        <f t="shared" si="691"/>
        <v/>
      </c>
      <c r="F10810" s="18" t="str">
        <f t="shared" si="692"/>
        <v/>
      </c>
      <c r="G10810" s="18" t="str">
        <f t="shared" si="693"/>
        <v/>
      </c>
      <c r="H10810" s="18" t="str">
        <f t="shared" si="694"/>
        <v/>
      </c>
    </row>
    <row r="10811" spans="5:8" x14ac:dyDescent="0.25">
      <c r="E10811" s="18" t="str">
        <f t="shared" si="691"/>
        <v/>
      </c>
      <c r="F10811" s="18" t="str">
        <f t="shared" si="692"/>
        <v/>
      </c>
      <c r="G10811" s="18" t="str">
        <f t="shared" si="693"/>
        <v/>
      </c>
      <c r="H10811" s="18" t="str">
        <f t="shared" si="694"/>
        <v/>
      </c>
    </row>
    <row r="10812" spans="5:8" x14ac:dyDescent="0.25">
      <c r="E10812" s="18" t="str">
        <f t="shared" si="691"/>
        <v/>
      </c>
      <c r="F10812" s="18" t="str">
        <f t="shared" si="692"/>
        <v/>
      </c>
      <c r="G10812" s="18" t="str">
        <f t="shared" si="693"/>
        <v/>
      </c>
      <c r="H10812" s="18" t="str">
        <f t="shared" si="694"/>
        <v/>
      </c>
    </row>
    <row r="10813" spans="5:8" x14ac:dyDescent="0.25">
      <c r="E10813" s="18" t="str">
        <f t="shared" si="691"/>
        <v/>
      </c>
      <c r="F10813" s="18" t="str">
        <f t="shared" si="692"/>
        <v/>
      </c>
      <c r="G10813" s="18" t="str">
        <f t="shared" si="693"/>
        <v/>
      </c>
      <c r="H10813" s="18" t="str">
        <f t="shared" si="694"/>
        <v/>
      </c>
    </row>
    <row r="10814" spans="5:8" x14ac:dyDescent="0.25">
      <c r="E10814" s="18" t="str">
        <f t="shared" si="691"/>
        <v/>
      </c>
      <c r="F10814" s="18" t="str">
        <f t="shared" si="692"/>
        <v/>
      </c>
      <c r="G10814" s="18" t="str">
        <f t="shared" si="693"/>
        <v/>
      </c>
      <c r="H10814" s="18" t="str">
        <f t="shared" si="694"/>
        <v/>
      </c>
    </row>
    <row r="10815" spans="5:8" x14ac:dyDescent="0.25">
      <c r="E10815" s="18" t="str">
        <f t="shared" si="691"/>
        <v/>
      </c>
      <c r="F10815" s="18" t="str">
        <f t="shared" si="692"/>
        <v/>
      </c>
      <c r="G10815" s="18" t="str">
        <f t="shared" si="693"/>
        <v/>
      </c>
      <c r="H10815" s="18" t="str">
        <f t="shared" si="694"/>
        <v/>
      </c>
    </row>
    <row r="10816" spans="5:8" x14ac:dyDescent="0.25">
      <c r="E10816" s="18" t="str">
        <f t="shared" si="691"/>
        <v/>
      </c>
      <c r="F10816" s="18" t="str">
        <f t="shared" si="692"/>
        <v/>
      </c>
      <c r="G10816" s="18" t="str">
        <f t="shared" si="693"/>
        <v/>
      </c>
      <c r="H10816" s="18" t="str">
        <f t="shared" si="694"/>
        <v/>
      </c>
    </row>
    <row r="10817" spans="5:8" x14ac:dyDescent="0.25">
      <c r="E10817" s="18" t="str">
        <f t="shared" si="691"/>
        <v/>
      </c>
      <c r="F10817" s="18" t="str">
        <f t="shared" si="692"/>
        <v/>
      </c>
      <c r="G10817" s="18" t="str">
        <f t="shared" si="693"/>
        <v/>
      </c>
      <c r="H10817" s="18" t="str">
        <f t="shared" si="694"/>
        <v/>
      </c>
    </row>
    <row r="10818" spans="5:8" x14ac:dyDescent="0.25">
      <c r="E10818" s="18" t="str">
        <f t="shared" si="691"/>
        <v/>
      </c>
      <c r="F10818" s="18" t="str">
        <f t="shared" si="692"/>
        <v/>
      </c>
      <c r="G10818" s="18" t="str">
        <f t="shared" si="693"/>
        <v/>
      </c>
      <c r="H10818" s="18" t="str">
        <f t="shared" si="694"/>
        <v/>
      </c>
    </row>
    <row r="10819" spans="5:8" x14ac:dyDescent="0.25">
      <c r="E10819" s="18" t="str">
        <f t="shared" si="691"/>
        <v/>
      </c>
      <c r="F10819" s="18" t="str">
        <f t="shared" si="692"/>
        <v/>
      </c>
      <c r="G10819" s="18" t="str">
        <f t="shared" si="693"/>
        <v/>
      </c>
      <c r="H10819" s="18" t="str">
        <f t="shared" si="694"/>
        <v/>
      </c>
    </row>
    <row r="10820" spans="5:8" x14ac:dyDescent="0.25">
      <c r="E10820" s="18" t="str">
        <f t="shared" si="691"/>
        <v/>
      </c>
      <c r="F10820" s="18" t="str">
        <f t="shared" si="692"/>
        <v/>
      </c>
      <c r="G10820" s="18" t="str">
        <f t="shared" si="693"/>
        <v/>
      </c>
      <c r="H10820" s="18" t="str">
        <f t="shared" si="694"/>
        <v/>
      </c>
    </row>
    <row r="10821" spans="5:8" x14ac:dyDescent="0.25">
      <c r="E10821" s="18" t="str">
        <f t="shared" si="691"/>
        <v/>
      </c>
      <c r="F10821" s="18" t="str">
        <f t="shared" si="692"/>
        <v/>
      </c>
      <c r="G10821" s="18" t="str">
        <f t="shared" si="693"/>
        <v/>
      </c>
      <c r="H10821" s="18" t="str">
        <f t="shared" si="694"/>
        <v/>
      </c>
    </row>
    <row r="10822" spans="5:8" x14ac:dyDescent="0.25">
      <c r="E10822" s="18" t="str">
        <f t="shared" ref="E10822:E10885" si="695">IF($C10822="","",IFERROR(INDEX(ItemPriceCol,MATCH($C10822,ItemName,0)),""))</f>
        <v/>
      </c>
      <c r="F10822" s="18" t="str">
        <f t="shared" ref="F10822:F10885" si="696">IF(OR($D10822="",$E10822=""),"",$D10822*$E10822)</f>
        <v/>
      </c>
      <c r="G10822" s="18" t="str">
        <f t="shared" ref="G10822:G10885" si="697">IF($C10822="","",IFERROR(INDEX(ItemCostCol,MATCH($C10822,ItemName,0)),""))</f>
        <v/>
      </c>
      <c r="H10822" s="18" t="str">
        <f t="shared" ref="H10822:H10885" si="698">IF(OR($F10822="",$G10822=""),"",$F10822-$D10822*$G10822)</f>
        <v/>
      </c>
    </row>
    <row r="10823" spans="5:8" x14ac:dyDescent="0.25">
      <c r="E10823" s="18" t="str">
        <f t="shared" si="695"/>
        <v/>
      </c>
      <c r="F10823" s="18" t="str">
        <f t="shared" si="696"/>
        <v/>
      </c>
      <c r="G10823" s="18" t="str">
        <f t="shared" si="697"/>
        <v/>
      </c>
      <c r="H10823" s="18" t="str">
        <f t="shared" si="698"/>
        <v/>
      </c>
    </row>
    <row r="10824" spans="5:8" x14ac:dyDescent="0.25">
      <c r="E10824" s="18" t="str">
        <f t="shared" si="695"/>
        <v/>
      </c>
      <c r="F10824" s="18" t="str">
        <f t="shared" si="696"/>
        <v/>
      </c>
      <c r="G10824" s="18" t="str">
        <f t="shared" si="697"/>
        <v/>
      </c>
      <c r="H10824" s="18" t="str">
        <f t="shared" si="698"/>
        <v/>
      </c>
    </row>
    <row r="10825" spans="5:8" x14ac:dyDescent="0.25">
      <c r="E10825" s="18" t="str">
        <f t="shared" si="695"/>
        <v/>
      </c>
      <c r="F10825" s="18" t="str">
        <f t="shared" si="696"/>
        <v/>
      </c>
      <c r="G10825" s="18" t="str">
        <f t="shared" si="697"/>
        <v/>
      </c>
      <c r="H10825" s="18" t="str">
        <f t="shared" si="698"/>
        <v/>
      </c>
    </row>
    <row r="10826" spans="5:8" x14ac:dyDescent="0.25">
      <c r="E10826" s="18" t="str">
        <f t="shared" si="695"/>
        <v/>
      </c>
      <c r="F10826" s="18" t="str">
        <f t="shared" si="696"/>
        <v/>
      </c>
      <c r="G10826" s="18" t="str">
        <f t="shared" si="697"/>
        <v/>
      </c>
      <c r="H10826" s="18" t="str">
        <f t="shared" si="698"/>
        <v/>
      </c>
    </row>
    <row r="10827" spans="5:8" x14ac:dyDescent="0.25">
      <c r="E10827" s="18" t="str">
        <f t="shared" si="695"/>
        <v/>
      </c>
      <c r="F10827" s="18" t="str">
        <f t="shared" si="696"/>
        <v/>
      </c>
      <c r="G10827" s="18" t="str">
        <f t="shared" si="697"/>
        <v/>
      </c>
      <c r="H10827" s="18" t="str">
        <f t="shared" si="698"/>
        <v/>
      </c>
    </row>
    <row r="10828" spans="5:8" x14ac:dyDescent="0.25">
      <c r="E10828" s="18" t="str">
        <f t="shared" si="695"/>
        <v/>
      </c>
      <c r="F10828" s="18" t="str">
        <f t="shared" si="696"/>
        <v/>
      </c>
      <c r="G10828" s="18" t="str">
        <f t="shared" si="697"/>
        <v/>
      </c>
      <c r="H10828" s="18" t="str">
        <f t="shared" si="698"/>
        <v/>
      </c>
    </row>
    <row r="10829" spans="5:8" x14ac:dyDescent="0.25">
      <c r="E10829" s="18" t="str">
        <f t="shared" si="695"/>
        <v/>
      </c>
      <c r="F10829" s="18" t="str">
        <f t="shared" si="696"/>
        <v/>
      </c>
      <c r="G10829" s="18" t="str">
        <f t="shared" si="697"/>
        <v/>
      </c>
      <c r="H10829" s="18" t="str">
        <f t="shared" si="698"/>
        <v/>
      </c>
    </row>
    <row r="10830" spans="5:8" x14ac:dyDescent="0.25">
      <c r="E10830" s="18" t="str">
        <f t="shared" si="695"/>
        <v/>
      </c>
      <c r="F10830" s="18" t="str">
        <f t="shared" si="696"/>
        <v/>
      </c>
      <c r="G10830" s="18" t="str">
        <f t="shared" si="697"/>
        <v/>
      </c>
      <c r="H10830" s="18" t="str">
        <f t="shared" si="698"/>
        <v/>
      </c>
    </row>
    <row r="10831" spans="5:8" x14ac:dyDescent="0.25">
      <c r="E10831" s="18" t="str">
        <f t="shared" si="695"/>
        <v/>
      </c>
      <c r="F10831" s="18" t="str">
        <f t="shared" si="696"/>
        <v/>
      </c>
      <c r="G10831" s="18" t="str">
        <f t="shared" si="697"/>
        <v/>
      </c>
      <c r="H10831" s="18" t="str">
        <f t="shared" si="698"/>
        <v/>
      </c>
    </row>
    <row r="10832" spans="5:8" x14ac:dyDescent="0.25">
      <c r="E10832" s="18" t="str">
        <f t="shared" si="695"/>
        <v/>
      </c>
      <c r="F10832" s="18" t="str">
        <f t="shared" si="696"/>
        <v/>
      </c>
      <c r="G10832" s="18" t="str">
        <f t="shared" si="697"/>
        <v/>
      </c>
      <c r="H10832" s="18" t="str">
        <f t="shared" si="698"/>
        <v/>
      </c>
    </row>
    <row r="10833" spans="5:8" x14ac:dyDescent="0.25">
      <c r="E10833" s="18" t="str">
        <f t="shared" si="695"/>
        <v/>
      </c>
      <c r="F10833" s="18" t="str">
        <f t="shared" si="696"/>
        <v/>
      </c>
      <c r="G10833" s="18" t="str">
        <f t="shared" si="697"/>
        <v/>
      </c>
      <c r="H10833" s="18" t="str">
        <f t="shared" si="698"/>
        <v/>
      </c>
    </row>
    <row r="10834" spans="5:8" x14ac:dyDescent="0.25">
      <c r="E10834" s="18" t="str">
        <f t="shared" si="695"/>
        <v/>
      </c>
      <c r="F10834" s="18" t="str">
        <f t="shared" si="696"/>
        <v/>
      </c>
      <c r="G10834" s="18" t="str">
        <f t="shared" si="697"/>
        <v/>
      </c>
      <c r="H10834" s="18" t="str">
        <f t="shared" si="698"/>
        <v/>
      </c>
    </row>
    <row r="10835" spans="5:8" x14ac:dyDescent="0.25">
      <c r="E10835" s="18" t="str">
        <f t="shared" si="695"/>
        <v/>
      </c>
      <c r="F10835" s="18" t="str">
        <f t="shared" si="696"/>
        <v/>
      </c>
      <c r="G10835" s="18" t="str">
        <f t="shared" si="697"/>
        <v/>
      </c>
      <c r="H10835" s="18" t="str">
        <f t="shared" si="698"/>
        <v/>
      </c>
    </row>
    <row r="10836" spans="5:8" x14ac:dyDescent="0.25">
      <c r="E10836" s="18" t="str">
        <f t="shared" si="695"/>
        <v/>
      </c>
      <c r="F10836" s="18" t="str">
        <f t="shared" si="696"/>
        <v/>
      </c>
      <c r="G10836" s="18" t="str">
        <f t="shared" si="697"/>
        <v/>
      </c>
      <c r="H10836" s="18" t="str">
        <f t="shared" si="698"/>
        <v/>
      </c>
    </row>
    <row r="10837" spans="5:8" x14ac:dyDescent="0.25">
      <c r="E10837" s="18" t="str">
        <f t="shared" si="695"/>
        <v/>
      </c>
      <c r="F10837" s="18" t="str">
        <f t="shared" si="696"/>
        <v/>
      </c>
      <c r="G10837" s="18" t="str">
        <f t="shared" si="697"/>
        <v/>
      </c>
      <c r="H10837" s="18" t="str">
        <f t="shared" si="698"/>
        <v/>
      </c>
    </row>
    <row r="10838" spans="5:8" x14ac:dyDescent="0.25">
      <c r="E10838" s="18" t="str">
        <f t="shared" si="695"/>
        <v/>
      </c>
      <c r="F10838" s="18" t="str">
        <f t="shared" si="696"/>
        <v/>
      </c>
      <c r="G10838" s="18" t="str">
        <f t="shared" si="697"/>
        <v/>
      </c>
      <c r="H10838" s="18" t="str">
        <f t="shared" si="698"/>
        <v/>
      </c>
    </row>
    <row r="10839" spans="5:8" x14ac:dyDescent="0.25">
      <c r="E10839" s="18" t="str">
        <f t="shared" si="695"/>
        <v/>
      </c>
      <c r="F10839" s="18" t="str">
        <f t="shared" si="696"/>
        <v/>
      </c>
      <c r="G10839" s="18" t="str">
        <f t="shared" si="697"/>
        <v/>
      </c>
      <c r="H10839" s="18" t="str">
        <f t="shared" si="698"/>
        <v/>
      </c>
    </row>
    <row r="10840" spans="5:8" x14ac:dyDescent="0.25">
      <c r="E10840" s="18" t="str">
        <f t="shared" si="695"/>
        <v/>
      </c>
      <c r="F10840" s="18" t="str">
        <f t="shared" si="696"/>
        <v/>
      </c>
      <c r="G10840" s="18" t="str">
        <f t="shared" si="697"/>
        <v/>
      </c>
      <c r="H10840" s="18" t="str">
        <f t="shared" si="698"/>
        <v/>
      </c>
    </row>
    <row r="10841" spans="5:8" x14ac:dyDescent="0.25">
      <c r="E10841" s="18" t="str">
        <f t="shared" si="695"/>
        <v/>
      </c>
      <c r="F10841" s="18" t="str">
        <f t="shared" si="696"/>
        <v/>
      </c>
      <c r="G10841" s="18" t="str">
        <f t="shared" si="697"/>
        <v/>
      </c>
      <c r="H10841" s="18" t="str">
        <f t="shared" si="698"/>
        <v/>
      </c>
    </row>
    <row r="10842" spans="5:8" x14ac:dyDescent="0.25">
      <c r="E10842" s="18" t="str">
        <f t="shared" si="695"/>
        <v/>
      </c>
      <c r="F10842" s="18" t="str">
        <f t="shared" si="696"/>
        <v/>
      </c>
      <c r="G10842" s="18" t="str">
        <f t="shared" si="697"/>
        <v/>
      </c>
      <c r="H10842" s="18" t="str">
        <f t="shared" si="698"/>
        <v/>
      </c>
    </row>
    <row r="10843" spans="5:8" x14ac:dyDescent="0.25">
      <c r="E10843" s="18" t="str">
        <f t="shared" si="695"/>
        <v/>
      </c>
      <c r="F10843" s="18" t="str">
        <f t="shared" si="696"/>
        <v/>
      </c>
      <c r="G10843" s="18" t="str">
        <f t="shared" si="697"/>
        <v/>
      </c>
      <c r="H10843" s="18" t="str">
        <f t="shared" si="698"/>
        <v/>
      </c>
    </row>
    <row r="10844" spans="5:8" x14ac:dyDescent="0.25">
      <c r="E10844" s="18" t="str">
        <f t="shared" si="695"/>
        <v/>
      </c>
      <c r="F10844" s="18" t="str">
        <f t="shared" si="696"/>
        <v/>
      </c>
      <c r="G10844" s="18" t="str">
        <f t="shared" si="697"/>
        <v/>
      </c>
      <c r="H10844" s="18" t="str">
        <f t="shared" si="698"/>
        <v/>
      </c>
    </row>
    <row r="10845" spans="5:8" x14ac:dyDescent="0.25">
      <c r="E10845" s="18" t="str">
        <f t="shared" si="695"/>
        <v/>
      </c>
      <c r="F10845" s="18" t="str">
        <f t="shared" si="696"/>
        <v/>
      </c>
      <c r="G10845" s="18" t="str">
        <f t="shared" si="697"/>
        <v/>
      </c>
      <c r="H10845" s="18" t="str">
        <f t="shared" si="698"/>
        <v/>
      </c>
    </row>
    <row r="10846" spans="5:8" x14ac:dyDescent="0.25">
      <c r="E10846" s="18" t="str">
        <f t="shared" si="695"/>
        <v/>
      </c>
      <c r="F10846" s="18" t="str">
        <f t="shared" si="696"/>
        <v/>
      </c>
      <c r="G10846" s="18" t="str">
        <f t="shared" si="697"/>
        <v/>
      </c>
      <c r="H10846" s="18" t="str">
        <f t="shared" si="698"/>
        <v/>
      </c>
    </row>
    <row r="10847" spans="5:8" x14ac:dyDescent="0.25">
      <c r="E10847" s="18" t="str">
        <f t="shared" si="695"/>
        <v/>
      </c>
      <c r="F10847" s="18" t="str">
        <f t="shared" si="696"/>
        <v/>
      </c>
      <c r="G10847" s="18" t="str">
        <f t="shared" si="697"/>
        <v/>
      </c>
      <c r="H10847" s="18" t="str">
        <f t="shared" si="698"/>
        <v/>
      </c>
    </row>
    <row r="10848" spans="5:8" x14ac:dyDescent="0.25">
      <c r="E10848" s="18" t="str">
        <f t="shared" si="695"/>
        <v/>
      </c>
      <c r="F10848" s="18" t="str">
        <f t="shared" si="696"/>
        <v/>
      </c>
      <c r="G10848" s="18" t="str">
        <f t="shared" si="697"/>
        <v/>
      </c>
      <c r="H10848" s="18" t="str">
        <f t="shared" si="698"/>
        <v/>
      </c>
    </row>
    <row r="10849" spans="5:8" x14ac:dyDescent="0.25">
      <c r="E10849" s="18" t="str">
        <f t="shared" si="695"/>
        <v/>
      </c>
      <c r="F10849" s="18" t="str">
        <f t="shared" si="696"/>
        <v/>
      </c>
      <c r="G10849" s="18" t="str">
        <f t="shared" si="697"/>
        <v/>
      </c>
      <c r="H10849" s="18" t="str">
        <f t="shared" si="698"/>
        <v/>
      </c>
    </row>
    <row r="10850" spans="5:8" x14ac:dyDescent="0.25">
      <c r="E10850" s="18" t="str">
        <f t="shared" si="695"/>
        <v/>
      </c>
      <c r="F10850" s="18" t="str">
        <f t="shared" si="696"/>
        <v/>
      </c>
      <c r="G10850" s="18" t="str">
        <f t="shared" si="697"/>
        <v/>
      </c>
      <c r="H10850" s="18" t="str">
        <f t="shared" si="698"/>
        <v/>
      </c>
    </row>
    <row r="10851" spans="5:8" x14ac:dyDescent="0.25">
      <c r="E10851" s="18" t="str">
        <f t="shared" si="695"/>
        <v/>
      </c>
      <c r="F10851" s="18" t="str">
        <f t="shared" si="696"/>
        <v/>
      </c>
      <c r="G10851" s="18" t="str">
        <f t="shared" si="697"/>
        <v/>
      </c>
      <c r="H10851" s="18" t="str">
        <f t="shared" si="698"/>
        <v/>
      </c>
    </row>
    <row r="10852" spans="5:8" x14ac:dyDescent="0.25">
      <c r="E10852" s="18" t="str">
        <f t="shared" si="695"/>
        <v/>
      </c>
      <c r="F10852" s="18" t="str">
        <f t="shared" si="696"/>
        <v/>
      </c>
      <c r="G10852" s="18" t="str">
        <f t="shared" si="697"/>
        <v/>
      </c>
      <c r="H10852" s="18" t="str">
        <f t="shared" si="698"/>
        <v/>
      </c>
    </row>
    <row r="10853" spans="5:8" x14ac:dyDescent="0.25">
      <c r="E10853" s="18" t="str">
        <f t="shared" si="695"/>
        <v/>
      </c>
      <c r="F10853" s="18" t="str">
        <f t="shared" si="696"/>
        <v/>
      </c>
      <c r="G10853" s="18" t="str">
        <f t="shared" si="697"/>
        <v/>
      </c>
      <c r="H10853" s="18" t="str">
        <f t="shared" si="698"/>
        <v/>
      </c>
    </row>
    <row r="10854" spans="5:8" x14ac:dyDescent="0.25">
      <c r="E10854" s="18" t="str">
        <f t="shared" si="695"/>
        <v/>
      </c>
      <c r="F10854" s="18" t="str">
        <f t="shared" si="696"/>
        <v/>
      </c>
      <c r="G10854" s="18" t="str">
        <f t="shared" si="697"/>
        <v/>
      </c>
      <c r="H10854" s="18" t="str">
        <f t="shared" si="698"/>
        <v/>
      </c>
    </row>
    <row r="10855" spans="5:8" x14ac:dyDescent="0.25">
      <c r="E10855" s="18" t="str">
        <f t="shared" si="695"/>
        <v/>
      </c>
      <c r="F10855" s="18" t="str">
        <f t="shared" si="696"/>
        <v/>
      </c>
      <c r="G10855" s="18" t="str">
        <f t="shared" si="697"/>
        <v/>
      </c>
      <c r="H10855" s="18" t="str">
        <f t="shared" si="698"/>
        <v/>
      </c>
    </row>
    <row r="10856" spans="5:8" x14ac:dyDescent="0.25">
      <c r="E10856" s="18" t="str">
        <f t="shared" si="695"/>
        <v/>
      </c>
      <c r="F10856" s="18" t="str">
        <f t="shared" si="696"/>
        <v/>
      </c>
      <c r="G10856" s="18" t="str">
        <f t="shared" si="697"/>
        <v/>
      </c>
      <c r="H10856" s="18" t="str">
        <f t="shared" si="698"/>
        <v/>
      </c>
    </row>
    <row r="10857" spans="5:8" x14ac:dyDescent="0.25">
      <c r="E10857" s="18" t="str">
        <f t="shared" si="695"/>
        <v/>
      </c>
      <c r="F10857" s="18" t="str">
        <f t="shared" si="696"/>
        <v/>
      </c>
      <c r="G10857" s="18" t="str">
        <f t="shared" si="697"/>
        <v/>
      </c>
      <c r="H10857" s="18" t="str">
        <f t="shared" si="698"/>
        <v/>
      </c>
    </row>
    <row r="10858" spans="5:8" x14ac:dyDescent="0.25">
      <c r="E10858" s="18" t="str">
        <f t="shared" si="695"/>
        <v/>
      </c>
      <c r="F10858" s="18" t="str">
        <f t="shared" si="696"/>
        <v/>
      </c>
      <c r="G10858" s="18" t="str">
        <f t="shared" si="697"/>
        <v/>
      </c>
      <c r="H10858" s="18" t="str">
        <f t="shared" si="698"/>
        <v/>
      </c>
    </row>
    <row r="10859" spans="5:8" x14ac:dyDescent="0.25">
      <c r="E10859" s="18" t="str">
        <f t="shared" si="695"/>
        <v/>
      </c>
      <c r="F10859" s="18" t="str">
        <f t="shared" si="696"/>
        <v/>
      </c>
      <c r="G10859" s="18" t="str">
        <f t="shared" si="697"/>
        <v/>
      </c>
      <c r="H10859" s="18" t="str">
        <f t="shared" si="698"/>
        <v/>
      </c>
    </row>
    <row r="10860" spans="5:8" x14ac:dyDescent="0.25">
      <c r="E10860" s="18" t="str">
        <f t="shared" si="695"/>
        <v/>
      </c>
      <c r="F10860" s="18" t="str">
        <f t="shared" si="696"/>
        <v/>
      </c>
      <c r="G10860" s="18" t="str">
        <f t="shared" si="697"/>
        <v/>
      </c>
      <c r="H10860" s="18" t="str">
        <f t="shared" si="698"/>
        <v/>
      </c>
    </row>
    <row r="10861" spans="5:8" x14ac:dyDescent="0.25">
      <c r="E10861" s="18" t="str">
        <f t="shared" si="695"/>
        <v/>
      </c>
      <c r="F10861" s="18" t="str">
        <f t="shared" si="696"/>
        <v/>
      </c>
      <c r="G10861" s="18" t="str">
        <f t="shared" si="697"/>
        <v/>
      </c>
      <c r="H10861" s="18" t="str">
        <f t="shared" si="698"/>
        <v/>
      </c>
    </row>
    <row r="10862" spans="5:8" x14ac:dyDescent="0.25">
      <c r="E10862" s="18" t="str">
        <f t="shared" si="695"/>
        <v/>
      </c>
      <c r="F10862" s="18" t="str">
        <f t="shared" si="696"/>
        <v/>
      </c>
      <c r="G10862" s="18" t="str">
        <f t="shared" si="697"/>
        <v/>
      </c>
      <c r="H10862" s="18" t="str">
        <f t="shared" si="698"/>
        <v/>
      </c>
    </row>
    <row r="10863" spans="5:8" x14ac:dyDescent="0.25">
      <c r="E10863" s="18" t="str">
        <f t="shared" si="695"/>
        <v/>
      </c>
      <c r="F10863" s="18" t="str">
        <f t="shared" si="696"/>
        <v/>
      </c>
      <c r="G10863" s="18" t="str">
        <f t="shared" si="697"/>
        <v/>
      </c>
      <c r="H10863" s="18" t="str">
        <f t="shared" si="698"/>
        <v/>
      </c>
    </row>
    <row r="10864" spans="5:8" x14ac:dyDescent="0.25">
      <c r="E10864" s="18" t="str">
        <f t="shared" si="695"/>
        <v/>
      </c>
      <c r="F10864" s="18" t="str">
        <f t="shared" si="696"/>
        <v/>
      </c>
      <c r="G10864" s="18" t="str">
        <f t="shared" si="697"/>
        <v/>
      </c>
      <c r="H10864" s="18" t="str">
        <f t="shared" si="698"/>
        <v/>
      </c>
    </row>
    <row r="10865" spans="5:8" x14ac:dyDescent="0.25">
      <c r="E10865" s="18" t="str">
        <f t="shared" si="695"/>
        <v/>
      </c>
      <c r="F10865" s="18" t="str">
        <f t="shared" si="696"/>
        <v/>
      </c>
      <c r="G10865" s="18" t="str">
        <f t="shared" si="697"/>
        <v/>
      </c>
      <c r="H10865" s="18" t="str">
        <f t="shared" si="698"/>
        <v/>
      </c>
    </row>
    <row r="10866" spans="5:8" x14ac:dyDescent="0.25">
      <c r="E10866" s="18" t="str">
        <f t="shared" si="695"/>
        <v/>
      </c>
      <c r="F10866" s="18" t="str">
        <f t="shared" si="696"/>
        <v/>
      </c>
      <c r="G10866" s="18" t="str">
        <f t="shared" si="697"/>
        <v/>
      </c>
      <c r="H10866" s="18" t="str">
        <f t="shared" si="698"/>
        <v/>
      </c>
    </row>
    <row r="10867" spans="5:8" x14ac:dyDescent="0.25">
      <c r="E10867" s="18" t="str">
        <f t="shared" si="695"/>
        <v/>
      </c>
      <c r="F10867" s="18" t="str">
        <f t="shared" si="696"/>
        <v/>
      </c>
      <c r="G10867" s="18" t="str">
        <f t="shared" si="697"/>
        <v/>
      </c>
      <c r="H10867" s="18" t="str">
        <f t="shared" si="698"/>
        <v/>
      </c>
    </row>
    <row r="10868" spans="5:8" x14ac:dyDescent="0.25">
      <c r="E10868" s="18" t="str">
        <f t="shared" si="695"/>
        <v/>
      </c>
      <c r="F10868" s="18" t="str">
        <f t="shared" si="696"/>
        <v/>
      </c>
      <c r="G10868" s="18" t="str">
        <f t="shared" si="697"/>
        <v/>
      </c>
      <c r="H10868" s="18" t="str">
        <f t="shared" si="698"/>
        <v/>
      </c>
    </row>
    <row r="10869" spans="5:8" x14ac:dyDescent="0.25">
      <c r="E10869" s="18" t="str">
        <f t="shared" si="695"/>
        <v/>
      </c>
      <c r="F10869" s="18" t="str">
        <f t="shared" si="696"/>
        <v/>
      </c>
      <c r="G10869" s="18" t="str">
        <f t="shared" si="697"/>
        <v/>
      </c>
      <c r="H10869" s="18" t="str">
        <f t="shared" si="698"/>
        <v/>
      </c>
    </row>
    <row r="10870" spans="5:8" x14ac:dyDescent="0.25">
      <c r="E10870" s="18" t="str">
        <f t="shared" si="695"/>
        <v/>
      </c>
      <c r="F10870" s="18" t="str">
        <f t="shared" si="696"/>
        <v/>
      </c>
      <c r="G10870" s="18" t="str">
        <f t="shared" si="697"/>
        <v/>
      </c>
      <c r="H10870" s="18" t="str">
        <f t="shared" si="698"/>
        <v/>
      </c>
    </row>
    <row r="10871" spans="5:8" x14ac:dyDescent="0.25">
      <c r="E10871" s="18" t="str">
        <f t="shared" si="695"/>
        <v/>
      </c>
      <c r="F10871" s="18" t="str">
        <f t="shared" si="696"/>
        <v/>
      </c>
      <c r="G10871" s="18" t="str">
        <f t="shared" si="697"/>
        <v/>
      </c>
      <c r="H10871" s="18" t="str">
        <f t="shared" si="698"/>
        <v/>
      </c>
    </row>
    <row r="10872" spans="5:8" x14ac:dyDescent="0.25">
      <c r="E10872" s="18" t="str">
        <f t="shared" si="695"/>
        <v/>
      </c>
      <c r="F10872" s="18" t="str">
        <f t="shared" si="696"/>
        <v/>
      </c>
      <c r="G10872" s="18" t="str">
        <f t="shared" si="697"/>
        <v/>
      </c>
      <c r="H10872" s="18" t="str">
        <f t="shared" si="698"/>
        <v/>
      </c>
    </row>
    <row r="10873" spans="5:8" x14ac:dyDescent="0.25">
      <c r="E10873" s="18" t="str">
        <f t="shared" si="695"/>
        <v/>
      </c>
      <c r="F10873" s="18" t="str">
        <f t="shared" si="696"/>
        <v/>
      </c>
      <c r="G10873" s="18" t="str">
        <f t="shared" si="697"/>
        <v/>
      </c>
      <c r="H10873" s="18" t="str">
        <f t="shared" si="698"/>
        <v/>
      </c>
    </row>
    <row r="10874" spans="5:8" x14ac:dyDescent="0.25">
      <c r="E10874" s="18" t="str">
        <f t="shared" si="695"/>
        <v/>
      </c>
      <c r="F10874" s="18" t="str">
        <f t="shared" si="696"/>
        <v/>
      </c>
      <c r="G10874" s="18" t="str">
        <f t="shared" si="697"/>
        <v/>
      </c>
      <c r="H10874" s="18" t="str">
        <f t="shared" si="698"/>
        <v/>
      </c>
    </row>
    <row r="10875" spans="5:8" x14ac:dyDescent="0.25">
      <c r="E10875" s="18" t="str">
        <f t="shared" si="695"/>
        <v/>
      </c>
      <c r="F10875" s="18" t="str">
        <f t="shared" si="696"/>
        <v/>
      </c>
      <c r="G10875" s="18" t="str">
        <f t="shared" si="697"/>
        <v/>
      </c>
      <c r="H10875" s="18" t="str">
        <f t="shared" si="698"/>
        <v/>
      </c>
    </row>
    <row r="10876" spans="5:8" x14ac:dyDescent="0.25">
      <c r="E10876" s="18" t="str">
        <f t="shared" si="695"/>
        <v/>
      </c>
      <c r="F10876" s="18" t="str">
        <f t="shared" si="696"/>
        <v/>
      </c>
      <c r="G10876" s="18" t="str">
        <f t="shared" si="697"/>
        <v/>
      </c>
      <c r="H10876" s="18" t="str">
        <f t="shared" si="698"/>
        <v/>
      </c>
    </row>
    <row r="10877" spans="5:8" x14ac:dyDescent="0.25">
      <c r="E10877" s="18" t="str">
        <f t="shared" si="695"/>
        <v/>
      </c>
      <c r="F10877" s="18" t="str">
        <f t="shared" si="696"/>
        <v/>
      </c>
      <c r="G10877" s="18" t="str">
        <f t="shared" si="697"/>
        <v/>
      </c>
      <c r="H10877" s="18" t="str">
        <f t="shared" si="698"/>
        <v/>
      </c>
    </row>
    <row r="10878" spans="5:8" x14ac:dyDescent="0.25">
      <c r="E10878" s="18" t="str">
        <f t="shared" si="695"/>
        <v/>
      </c>
      <c r="F10878" s="18" t="str">
        <f t="shared" si="696"/>
        <v/>
      </c>
      <c r="G10878" s="18" t="str">
        <f t="shared" si="697"/>
        <v/>
      </c>
      <c r="H10878" s="18" t="str">
        <f t="shared" si="698"/>
        <v/>
      </c>
    </row>
    <row r="10879" spans="5:8" x14ac:dyDescent="0.25">
      <c r="E10879" s="18" t="str">
        <f t="shared" si="695"/>
        <v/>
      </c>
      <c r="F10879" s="18" t="str">
        <f t="shared" si="696"/>
        <v/>
      </c>
      <c r="G10879" s="18" t="str">
        <f t="shared" si="697"/>
        <v/>
      </c>
      <c r="H10879" s="18" t="str">
        <f t="shared" si="698"/>
        <v/>
      </c>
    </row>
    <row r="10880" spans="5:8" x14ac:dyDescent="0.25">
      <c r="E10880" s="18" t="str">
        <f t="shared" si="695"/>
        <v/>
      </c>
      <c r="F10880" s="18" t="str">
        <f t="shared" si="696"/>
        <v/>
      </c>
      <c r="G10880" s="18" t="str">
        <f t="shared" si="697"/>
        <v/>
      </c>
      <c r="H10880" s="18" t="str">
        <f t="shared" si="698"/>
        <v/>
      </c>
    </row>
    <row r="10881" spans="5:8" x14ac:dyDescent="0.25">
      <c r="E10881" s="18" t="str">
        <f t="shared" si="695"/>
        <v/>
      </c>
      <c r="F10881" s="18" t="str">
        <f t="shared" si="696"/>
        <v/>
      </c>
      <c r="G10881" s="18" t="str">
        <f t="shared" si="697"/>
        <v/>
      </c>
      <c r="H10881" s="18" t="str">
        <f t="shared" si="698"/>
        <v/>
      </c>
    </row>
    <row r="10882" spans="5:8" x14ac:dyDescent="0.25">
      <c r="E10882" s="18" t="str">
        <f t="shared" si="695"/>
        <v/>
      </c>
      <c r="F10882" s="18" t="str">
        <f t="shared" si="696"/>
        <v/>
      </c>
      <c r="G10882" s="18" t="str">
        <f t="shared" si="697"/>
        <v/>
      </c>
      <c r="H10882" s="18" t="str">
        <f t="shared" si="698"/>
        <v/>
      </c>
    </row>
    <row r="10883" spans="5:8" x14ac:dyDescent="0.25">
      <c r="E10883" s="18" t="str">
        <f t="shared" si="695"/>
        <v/>
      </c>
      <c r="F10883" s="18" t="str">
        <f t="shared" si="696"/>
        <v/>
      </c>
      <c r="G10883" s="18" t="str">
        <f t="shared" si="697"/>
        <v/>
      </c>
      <c r="H10883" s="18" t="str">
        <f t="shared" si="698"/>
        <v/>
      </c>
    </row>
    <row r="10884" spans="5:8" x14ac:dyDescent="0.25">
      <c r="E10884" s="18" t="str">
        <f t="shared" si="695"/>
        <v/>
      </c>
      <c r="F10884" s="18" t="str">
        <f t="shared" si="696"/>
        <v/>
      </c>
      <c r="G10884" s="18" t="str">
        <f t="shared" si="697"/>
        <v/>
      </c>
      <c r="H10884" s="18" t="str">
        <f t="shared" si="698"/>
        <v/>
      </c>
    </row>
    <row r="10885" spans="5:8" x14ac:dyDescent="0.25">
      <c r="E10885" s="18" t="str">
        <f t="shared" si="695"/>
        <v/>
      </c>
      <c r="F10885" s="18" t="str">
        <f t="shared" si="696"/>
        <v/>
      </c>
      <c r="G10885" s="18" t="str">
        <f t="shared" si="697"/>
        <v/>
      </c>
      <c r="H10885" s="18" t="str">
        <f t="shared" si="698"/>
        <v/>
      </c>
    </row>
    <row r="10886" spans="5:8" x14ac:dyDescent="0.25">
      <c r="E10886" s="18" t="str">
        <f t="shared" ref="E10886:E10949" si="699">IF($C10886="","",IFERROR(INDEX(ItemPriceCol,MATCH($C10886,ItemName,0)),""))</f>
        <v/>
      </c>
      <c r="F10886" s="18" t="str">
        <f t="shared" ref="F10886:F10949" si="700">IF(OR($D10886="",$E10886=""),"",$D10886*$E10886)</f>
        <v/>
      </c>
      <c r="G10886" s="18" t="str">
        <f t="shared" ref="G10886:G10949" si="701">IF($C10886="","",IFERROR(INDEX(ItemCostCol,MATCH($C10886,ItemName,0)),""))</f>
        <v/>
      </c>
      <c r="H10886" s="18" t="str">
        <f t="shared" ref="H10886:H10949" si="702">IF(OR($F10886="",$G10886=""),"",$F10886-$D10886*$G10886)</f>
        <v/>
      </c>
    </row>
    <row r="10887" spans="5:8" x14ac:dyDescent="0.25">
      <c r="E10887" s="18" t="str">
        <f t="shared" si="699"/>
        <v/>
      </c>
      <c r="F10887" s="18" t="str">
        <f t="shared" si="700"/>
        <v/>
      </c>
      <c r="G10887" s="18" t="str">
        <f t="shared" si="701"/>
        <v/>
      </c>
      <c r="H10887" s="18" t="str">
        <f t="shared" si="702"/>
        <v/>
      </c>
    </row>
    <row r="10888" spans="5:8" x14ac:dyDescent="0.25">
      <c r="E10888" s="18" t="str">
        <f t="shared" si="699"/>
        <v/>
      </c>
      <c r="F10888" s="18" t="str">
        <f t="shared" si="700"/>
        <v/>
      </c>
      <c r="G10888" s="18" t="str">
        <f t="shared" si="701"/>
        <v/>
      </c>
      <c r="H10888" s="18" t="str">
        <f t="shared" si="702"/>
        <v/>
      </c>
    </row>
    <row r="10889" spans="5:8" x14ac:dyDescent="0.25">
      <c r="E10889" s="18" t="str">
        <f t="shared" si="699"/>
        <v/>
      </c>
      <c r="F10889" s="18" t="str">
        <f t="shared" si="700"/>
        <v/>
      </c>
      <c r="G10889" s="18" t="str">
        <f t="shared" si="701"/>
        <v/>
      </c>
      <c r="H10889" s="18" t="str">
        <f t="shared" si="702"/>
        <v/>
      </c>
    </row>
    <row r="10890" spans="5:8" x14ac:dyDescent="0.25">
      <c r="E10890" s="18" t="str">
        <f t="shared" si="699"/>
        <v/>
      </c>
      <c r="F10890" s="18" t="str">
        <f t="shared" si="700"/>
        <v/>
      </c>
      <c r="G10890" s="18" t="str">
        <f t="shared" si="701"/>
        <v/>
      </c>
      <c r="H10890" s="18" t="str">
        <f t="shared" si="702"/>
        <v/>
      </c>
    </row>
    <row r="10891" spans="5:8" x14ac:dyDescent="0.25">
      <c r="E10891" s="18" t="str">
        <f t="shared" si="699"/>
        <v/>
      </c>
      <c r="F10891" s="18" t="str">
        <f t="shared" si="700"/>
        <v/>
      </c>
      <c r="G10891" s="18" t="str">
        <f t="shared" si="701"/>
        <v/>
      </c>
      <c r="H10891" s="18" t="str">
        <f t="shared" si="702"/>
        <v/>
      </c>
    </row>
    <row r="10892" spans="5:8" x14ac:dyDescent="0.25">
      <c r="E10892" s="18" t="str">
        <f t="shared" si="699"/>
        <v/>
      </c>
      <c r="F10892" s="18" t="str">
        <f t="shared" si="700"/>
        <v/>
      </c>
      <c r="G10892" s="18" t="str">
        <f t="shared" si="701"/>
        <v/>
      </c>
      <c r="H10892" s="18" t="str">
        <f t="shared" si="702"/>
        <v/>
      </c>
    </row>
    <row r="10893" spans="5:8" x14ac:dyDescent="0.25">
      <c r="E10893" s="18" t="str">
        <f t="shared" si="699"/>
        <v/>
      </c>
      <c r="F10893" s="18" t="str">
        <f t="shared" si="700"/>
        <v/>
      </c>
      <c r="G10893" s="18" t="str">
        <f t="shared" si="701"/>
        <v/>
      </c>
      <c r="H10893" s="18" t="str">
        <f t="shared" si="702"/>
        <v/>
      </c>
    </row>
    <row r="10894" spans="5:8" x14ac:dyDescent="0.25">
      <c r="E10894" s="18" t="str">
        <f t="shared" si="699"/>
        <v/>
      </c>
      <c r="F10894" s="18" t="str">
        <f t="shared" si="700"/>
        <v/>
      </c>
      <c r="G10894" s="18" t="str">
        <f t="shared" si="701"/>
        <v/>
      </c>
      <c r="H10894" s="18" t="str">
        <f t="shared" si="702"/>
        <v/>
      </c>
    </row>
    <row r="10895" spans="5:8" x14ac:dyDescent="0.25">
      <c r="E10895" s="18" t="str">
        <f t="shared" si="699"/>
        <v/>
      </c>
      <c r="F10895" s="18" t="str">
        <f t="shared" si="700"/>
        <v/>
      </c>
      <c r="G10895" s="18" t="str">
        <f t="shared" si="701"/>
        <v/>
      </c>
      <c r="H10895" s="18" t="str">
        <f t="shared" si="702"/>
        <v/>
      </c>
    </row>
    <row r="10896" spans="5:8" x14ac:dyDescent="0.25">
      <c r="E10896" s="18" t="str">
        <f t="shared" si="699"/>
        <v/>
      </c>
      <c r="F10896" s="18" t="str">
        <f t="shared" si="700"/>
        <v/>
      </c>
      <c r="G10896" s="18" t="str">
        <f t="shared" si="701"/>
        <v/>
      </c>
      <c r="H10896" s="18" t="str">
        <f t="shared" si="702"/>
        <v/>
      </c>
    </row>
    <row r="10897" spans="5:8" x14ac:dyDescent="0.25">
      <c r="E10897" s="18" t="str">
        <f t="shared" si="699"/>
        <v/>
      </c>
      <c r="F10897" s="18" t="str">
        <f t="shared" si="700"/>
        <v/>
      </c>
      <c r="G10897" s="18" t="str">
        <f t="shared" si="701"/>
        <v/>
      </c>
      <c r="H10897" s="18" t="str">
        <f t="shared" si="702"/>
        <v/>
      </c>
    </row>
    <row r="10898" spans="5:8" x14ac:dyDescent="0.25">
      <c r="E10898" s="18" t="str">
        <f t="shared" si="699"/>
        <v/>
      </c>
      <c r="F10898" s="18" t="str">
        <f t="shared" si="700"/>
        <v/>
      </c>
      <c r="G10898" s="18" t="str">
        <f t="shared" si="701"/>
        <v/>
      </c>
      <c r="H10898" s="18" t="str">
        <f t="shared" si="702"/>
        <v/>
      </c>
    </row>
    <row r="10899" spans="5:8" x14ac:dyDescent="0.25">
      <c r="E10899" s="18" t="str">
        <f t="shared" si="699"/>
        <v/>
      </c>
      <c r="F10899" s="18" t="str">
        <f t="shared" si="700"/>
        <v/>
      </c>
      <c r="G10899" s="18" t="str">
        <f t="shared" si="701"/>
        <v/>
      </c>
      <c r="H10899" s="18" t="str">
        <f t="shared" si="702"/>
        <v/>
      </c>
    </row>
    <row r="10900" spans="5:8" x14ac:dyDescent="0.25">
      <c r="E10900" s="18" t="str">
        <f t="shared" si="699"/>
        <v/>
      </c>
      <c r="F10900" s="18" t="str">
        <f t="shared" si="700"/>
        <v/>
      </c>
      <c r="G10900" s="18" t="str">
        <f t="shared" si="701"/>
        <v/>
      </c>
      <c r="H10900" s="18" t="str">
        <f t="shared" si="702"/>
        <v/>
      </c>
    </row>
    <row r="10901" spans="5:8" x14ac:dyDescent="0.25">
      <c r="E10901" s="18" t="str">
        <f t="shared" si="699"/>
        <v/>
      </c>
      <c r="F10901" s="18" t="str">
        <f t="shared" si="700"/>
        <v/>
      </c>
      <c r="G10901" s="18" t="str">
        <f t="shared" si="701"/>
        <v/>
      </c>
      <c r="H10901" s="18" t="str">
        <f t="shared" si="702"/>
        <v/>
      </c>
    </row>
    <row r="10902" spans="5:8" x14ac:dyDescent="0.25">
      <c r="E10902" s="18" t="str">
        <f t="shared" si="699"/>
        <v/>
      </c>
      <c r="F10902" s="18" t="str">
        <f t="shared" si="700"/>
        <v/>
      </c>
      <c r="G10902" s="18" t="str">
        <f t="shared" si="701"/>
        <v/>
      </c>
      <c r="H10902" s="18" t="str">
        <f t="shared" si="702"/>
        <v/>
      </c>
    </row>
    <row r="10903" spans="5:8" x14ac:dyDescent="0.25">
      <c r="E10903" s="18" t="str">
        <f t="shared" si="699"/>
        <v/>
      </c>
      <c r="F10903" s="18" t="str">
        <f t="shared" si="700"/>
        <v/>
      </c>
      <c r="G10903" s="18" t="str">
        <f t="shared" si="701"/>
        <v/>
      </c>
      <c r="H10903" s="18" t="str">
        <f t="shared" si="702"/>
        <v/>
      </c>
    </row>
    <row r="10904" spans="5:8" x14ac:dyDescent="0.25">
      <c r="E10904" s="18" t="str">
        <f t="shared" si="699"/>
        <v/>
      </c>
      <c r="F10904" s="18" t="str">
        <f t="shared" si="700"/>
        <v/>
      </c>
      <c r="G10904" s="18" t="str">
        <f t="shared" si="701"/>
        <v/>
      </c>
      <c r="H10904" s="18" t="str">
        <f t="shared" si="702"/>
        <v/>
      </c>
    </row>
    <row r="10905" spans="5:8" x14ac:dyDescent="0.25">
      <c r="E10905" s="18" t="str">
        <f t="shared" si="699"/>
        <v/>
      </c>
      <c r="F10905" s="18" t="str">
        <f t="shared" si="700"/>
        <v/>
      </c>
      <c r="G10905" s="18" t="str">
        <f t="shared" si="701"/>
        <v/>
      </c>
      <c r="H10905" s="18" t="str">
        <f t="shared" si="702"/>
        <v/>
      </c>
    </row>
    <row r="10906" spans="5:8" x14ac:dyDescent="0.25">
      <c r="E10906" s="18" t="str">
        <f t="shared" si="699"/>
        <v/>
      </c>
      <c r="F10906" s="18" t="str">
        <f t="shared" si="700"/>
        <v/>
      </c>
      <c r="G10906" s="18" t="str">
        <f t="shared" si="701"/>
        <v/>
      </c>
      <c r="H10906" s="18" t="str">
        <f t="shared" si="702"/>
        <v/>
      </c>
    </row>
    <row r="10907" spans="5:8" x14ac:dyDescent="0.25">
      <c r="E10907" s="18" t="str">
        <f t="shared" si="699"/>
        <v/>
      </c>
      <c r="F10907" s="18" t="str">
        <f t="shared" si="700"/>
        <v/>
      </c>
      <c r="G10907" s="18" t="str">
        <f t="shared" si="701"/>
        <v/>
      </c>
      <c r="H10907" s="18" t="str">
        <f t="shared" si="702"/>
        <v/>
      </c>
    </row>
    <row r="10908" spans="5:8" x14ac:dyDescent="0.25">
      <c r="E10908" s="18" t="str">
        <f t="shared" si="699"/>
        <v/>
      </c>
      <c r="F10908" s="18" t="str">
        <f t="shared" si="700"/>
        <v/>
      </c>
      <c r="G10908" s="18" t="str">
        <f t="shared" si="701"/>
        <v/>
      </c>
      <c r="H10908" s="18" t="str">
        <f t="shared" si="702"/>
        <v/>
      </c>
    </row>
    <row r="10909" spans="5:8" x14ac:dyDescent="0.25">
      <c r="E10909" s="18" t="str">
        <f t="shared" si="699"/>
        <v/>
      </c>
      <c r="F10909" s="18" t="str">
        <f t="shared" si="700"/>
        <v/>
      </c>
      <c r="G10909" s="18" t="str">
        <f t="shared" si="701"/>
        <v/>
      </c>
      <c r="H10909" s="18" t="str">
        <f t="shared" si="702"/>
        <v/>
      </c>
    </row>
    <row r="10910" spans="5:8" x14ac:dyDescent="0.25">
      <c r="E10910" s="18" t="str">
        <f t="shared" si="699"/>
        <v/>
      </c>
      <c r="F10910" s="18" t="str">
        <f t="shared" si="700"/>
        <v/>
      </c>
      <c r="G10910" s="18" t="str">
        <f t="shared" si="701"/>
        <v/>
      </c>
      <c r="H10910" s="18" t="str">
        <f t="shared" si="702"/>
        <v/>
      </c>
    </row>
    <row r="10911" spans="5:8" x14ac:dyDescent="0.25">
      <c r="E10911" s="18" t="str">
        <f t="shared" si="699"/>
        <v/>
      </c>
      <c r="F10911" s="18" t="str">
        <f t="shared" si="700"/>
        <v/>
      </c>
      <c r="G10911" s="18" t="str">
        <f t="shared" si="701"/>
        <v/>
      </c>
      <c r="H10911" s="18" t="str">
        <f t="shared" si="702"/>
        <v/>
      </c>
    </row>
    <row r="10912" spans="5:8" x14ac:dyDescent="0.25">
      <c r="E10912" s="18" t="str">
        <f t="shared" si="699"/>
        <v/>
      </c>
      <c r="F10912" s="18" t="str">
        <f t="shared" si="700"/>
        <v/>
      </c>
      <c r="G10912" s="18" t="str">
        <f t="shared" si="701"/>
        <v/>
      </c>
      <c r="H10912" s="18" t="str">
        <f t="shared" si="702"/>
        <v/>
      </c>
    </row>
    <row r="10913" spans="5:8" x14ac:dyDescent="0.25">
      <c r="E10913" s="18" t="str">
        <f t="shared" si="699"/>
        <v/>
      </c>
      <c r="F10913" s="18" t="str">
        <f t="shared" si="700"/>
        <v/>
      </c>
      <c r="G10913" s="18" t="str">
        <f t="shared" si="701"/>
        <v/>
      </c>
      <c r="H10913" s="18" t="str">
        <f t="shared" si="702"/>
        <v/>
      </c>
    </row>
    <row r="10914" spans="5:8" x14ac:dyDescent="0.25">
      <c r="E10914" s="18" t="str">
        <f t="shared" si="699"/>
        <v/>
      </c>
      <c r="F10914" s="18" t="str">
        <f t="shared" si="700"/>
        <v/>
      </c>
      <c r="G10914" s="18" t="str">
        <f t="shared" si="701"/>
        <v/>
      </c>
      <c r="H10914" s="18" t="str">
        <f t="shared" si="702"/>
        <v/>
      </c>
    </row>
    <row r="10915" spans="5:8" x14ac:dyDescent="0.25">
      <c r="E10915" s="18" t="str">
        <f t="shared" si="699"/>
        <v/>
      </c>
      <c r="F10915" s="18" t="str">
        <f t="shared" si="700"/>
        <v/>
      </c>
      <c r="G10915" s="18" t="str">
        <f t="shared" si="701"/>
        <v/>
      </c>
      <c r="H10915" s="18" t="str">
        <f t="shared" si="702"/>
        <v/>
      </c>
    </row>
    <row r="10916" spans="5:8" x14ac:dyDescent="0.25">
      <c r="E10916" s="18" t="str">
        <f t="shared" si="699"/>
        <v/>
      </c>
      <c r="F10916" s="18" t="str">
        <f t="shared" si="700"/>
        <v/>
      </c>
      <c r="G10916" s="18" t="str">
        <f t="shared" si="701"/>
        <v/>
      </c>
      <c r="H10916" s="18" t="str">
        <f t="shared" si="702"/>
        <v/>
      </c>
    </row>
    <row r="10917" spans="5:8" x14ac:dyDescent="0.25">
      <c r="E10917" s="18" t="str">
        <f t="shared" si="699"/>
        <v/>
      </c>
      <c r="F10917" s="18" t="str">
        <f t="shared" si="700"/>
        <v/>
      </c>
      <c r="G10917" s="18" t="str">
        <f t="shared" si="701"/>
        <v/>
      </c>
      <c r="H10917" s="18" t="str">
        <f t="shared" si="702"/>
        <v/>
      </c>
    </row>
    <row r="10918" spans="5:8" x14ac:dyDescent="0.25">
      <c r="E10918" s="18" t="str">
        <f t="shared" si="699"/>
        <v/>
      </c>
      <c r="F10918" s="18" t="str">
        <f t="shared" si="700"/>
        <v/>
      </c>
      <c r="G10918" s="18" t="str">
        <f t="shared" si="701"/>
        <v/>
      </c>
      <c r="H10918" s="18" t="str">
        <f t="shared" si="702"/>
        <v/>
      </c>
    </row>
    <row r="10919" spans="5:8" x14ac:dyDescent="0.25">
      <c r="E10919" s="18" t="str">
        <f t="shared" si="699"/>
        <v/>
      </c>
      <c r="F10919" s="18" t="str">
        <f t="shared" si="700"/>
        <v/>
      </c>
      <c r="G10919" s="18" t="str">
        <f t="shared" si="701"/>
        <v/>
      </c>
      <c r="H10919" s="18" t="str">
        <f t="shared" si="702"/>
        <v/>
      </c>
    </row>
    <row r="10920" spans="5:8" x14ac:dyDescent="0.25">
      <c r="E10920" s="18" t="str">
        <f t="shared" si="699"/>
        <v/>
      </c>
      <c r="F10920" s="18" t="str">
        <f t="shared" si="700"/>
        <v/>
      </c>
      <c r="G10920" s="18" t="str">
        <f t="shared" si="701"/>
        <v/>
      </c>
      <c r="H10920" s="18" t="str">
        <f t="shared" si="702"/>
        <v/>
      </c>
    </row>
    <row r="10921" spans="5:8" x14ac:dyDescent="0.25">
      <c r="E10921" s="18" t="str">
        <f t="shared" si="699"/>
        <v/>
      </c>
      <c r="F10921" s="18" t="str">
        <f t="shared" si="700"/>
        <v/>
      </c>
      <c r="G10921" s="18" t="str">
        <f t="shared" si="701"/>
        <v/>
      </c>
      <c r="H10921" s="18" t="str">
        <f t="shared" si="702"/>
        <v/>
      </c>
    </row>
    <row r="10922" spans="5:8" x14ac:dyDescent="0.25">
      <c r="E10922" s="18" t="str">
        <f t="shared" si="699"/>
        <v/>
      </c>
      <c r="F10922" s="18" t="str">
        <f t="shared" si="700"/>
        <v/>
      </c>
      <c r="G10922" s="18" t="str">
        <f t="shared" si="701"/>
        <v/>
      </c>
      <c r="H10922" s="18" t="str">
        <f t="shared" si="702"/>
        <v/>
      </c>
    </row>
    <row r="10923" spans="5:8" x14ac:dyDescent="0.25">
      <c r="E10923" s="18" t="str">
        <f t="shared" si="699"/>
        <v/>
      </c>
      <c r="F10923" s="18" t="str">
        <f t="shared" si="700"/>
        <v/>
      </c>
      <c r="G10923" s="18" t="str">
        <f t="shared" si="701"/>
        <v/>
      </c>
      <c r="H10923" s="18" t="str">
        <f t="shared" si="702"/>
        <v/>
      </c>
    </row>
    <row r="10924" spans="5:8" x14ac:dyDescent="0.25">
      <c r="E10924" s="18" t="str">
        <f t="shared" si="699"/>
        <v/>
      </c>
      <c r="F10924" s="18" t="str">
        <f t="shared" si="700"/>
        <v/>
      </c>
      <c r="G10924" s="18" t="str">
        <f t="shared" si="701"/>
        <v/>
      </c>
      <c r="H10924" s="18" t="str">
        <f t="shared" si="702"/>
        <v/>
      </c>
    </row>
    <row r="10925" spans="5:8" x14ac:dyDescent="0.25">
      <c r="E10925" s="18" t="str">
        <f t="shared" si="699"/>
        <v/>
      </c>
      <c r="F10925" s="18" t="str">
        <f t="shared" si="700"/>
        <v/>
      </c>
      <c r="G10925" s="18" t="str">
        <f t="shared" si="701"/>
        <v/>
      </c>
      <c r="H10925" s="18" t="str">
        <f t="shared" si="702"/>
        <v/>
      </c>
    </row>
    <row r="10926" spans="5:8" x14ac:dyDescent="0.25">
      <c r="E10926" s="18" t="str">
        <f t="shared" si="699"/>
        <v/>
      </c>
      <c r="F10926" s="18" t="str">
        <f t="shared" si="700"/>
        <v/>
      </c>
      <c r="G10926" s="18" t="str">
        <f t="shared" si="701"/>
        <v/>
      </c>
      <c r="H10926" s="18" t="str">
        <f t="shared" si="702"/>
        <v/>
      </c>
    </row>
    <row r="10927" spans="5:8" x14ac:dyDescent="0.25">
      <c r="E10927" s="18" t="str">
        <f t="shared" si="699"/>
        <v/>
      </c>
      <c r="F10927" s="18" t="str">
        <f t="shared" si="700"/>
        <v/>
      </c>
      <c r="G10927" s="18" t="str">
        <f t="shared" si="701"/>
        <v/>
      </c>
      <c r="H10927" s="18" t="str">
        <f t="shared" si="702"/>
        <v/>
      </c>
    </row>
    <row r="10928" spans="5:8" x14ac:dyDescent="0.25">
      <c r="E10928" s="18" t="str">
        <f t="shared" si="699"/>
        <v/>
      </c>
      <c r="F10928" s="18" t="str">
        <f t="shared" si="700"/>
        <v/>
      </c>
      <c r="G10928" s="18" t="str">
        <f t="shared" si="701"/>
        <v/>
      </c>
      <c r="H10928" s="18" t="str">
        <f t="shared" si="702"/>
        <v/>
      </c>
    </row>
    <row r="10929" spans="5:8" x14ac:dyDescent="0.25">
      <c r="E10929" s="18" t="str">
        <f t="shared" si="699"/>
        <v/>
      </c>
      <c r="F10929" s="18" t="str">
        <f t="shared" si="700"/>
        <v/>
      </c>
      <c r="G10929" s="18" t="str">
        <f t="shared" si="701"/>
        <v/>
      </c>
      <c r="H10929" s="18" t="str">
        <f t="shared" si="702"/>
        <v/>
      </c>
    </row>
    <row r="10930" spans="5:8" x14ac:dyDescent="0.25">
      <c r="E10930" s="18" t="str">
        <f t="shared" si="699"/>
        <v/>
      </c>
      <c r="F10930" s="18" t="str">
        <f t="shared" si="700"/>
        <v/>
      </c>
      <c r="G10930" s="18" t="str">
        <f t="shared" si="701"/>
        <v/>
      </c>
      <c r="H10930" s="18" t="str">
        <f t="shared" si="702"/>
        <v/>
      </c>
    </row>
    <row r="10931" spans="5:8" x14ac:dyDescent="0.25">
      <c r="E10931" s="18" t="str">
        <f t="shared" si="699"/>
        <v/>
      </c>
      <c r="F10931" s="18" t="str">
        <f t="shared" si="700"/>
        <v/>
      </c>
      <c r="G10931" s="18" t="str">
        <f t="shared" si="701"/>
        <v/>
      </c>
      <c r="H10931" s="18" t="str">
        <f t="shared" si="702"/>
        <v/>
      </c>
    </row>
    <row r="10932" spans="5:8" x14ac:dyDescent="0.25">
      <c r="E10932" s="18" t="str">
        <f t="shared" si="699"/>
        <v/>
      </c>
      <c r="F10932" s="18" t="str">
        <f t="shared" si="700"/>
        <v/>
      </c>
      <c r="G10932" s="18" t="str">
        <f t="shared" si="701"/>
        <v/>
      </c>
      <c r="H10932" s="18" t="str">
        <f t="shared" si="702"/>
        <v/>
      </c>
    </row>
    <row r="10933" spans="5:8" x14ac:dyDescent="0.25">
      <c r="E10933" s="18" t="str">
        <f t="shared" si="699"/>
        <v/>
      </c>
      <c r="F10933" s="18" t="str">
        <f t="shared" si="700"/>
        <v/>
      </c>
      <c r="G10933" s="18" t="str">
        <f t="shared" si="701"/>
        <v/>
      </c>
      <c r="H10933" s="18" t="str">
        <f t="shared" si="702"/>
        <v/>
      </c>
    </row>
    <row r="10934" spans="5:8" x14ac:dyDescent="0.25">
      <c r="E10934" s="18" t="str">
        <f t="shared" si="699"/>
        <v/>
      </c>
      <c r="F10934" s="18" t="str">
        <f t="shared" si="700"/>
        <v/>
      </c>
      <c r="G10934" s="18" t="str">
        <f t="shared" si="701"/>
        <v/>
      </c>
      <c r="H10934" s="18" t="str">
        <f t="shared" si="702"/>
        <v/>
      </c>
    </row>
    <row r="10935" spans="5:8" x14ac:dyDescent="0.25">
      <c r="E10935" s="18" t="str">
        <f t="shared" si="699"/>
        <v/>
      </c>
      <c r="F10935" s="18" t="str">
        <f t="shared" si="700"/>
        <v/>
      </c>
      <c r="G10935" s="18" t="str">
        <f t="shared" si="701"/>
        <v/>
      </c>
      <c r="H10935" s="18" t="str">
        <f t="shared" si="702"/>
        <v/>
      </c>
    </row>
    <row r="10936" spans="5:8" x14ac:dyDescent="0.25">
      <c r="E10936" s="18" t="str">
        <f t="shared" si="699"/>
        <v/>
      </c>
      <c r="F10936" s="18" t="str">
        <f t="shared" si="700"/>
        <v/>
      </c>
      <c r="G10936" s="18" t="str">
        <f t="shared" si="701"/>
        <v/>
      </c>
      <c r="H10936" s="18" t="str">
        <f t="shared" si="702"/>
        <v/>
      </c>
    </row>
    <row r="10937" spans="5:8" x14ac:dyDescent="0.25">
      <c r="E10937" s="18" t="str">
        <f t="shared" si="699"/>
        <v/>
      </c>
      <c r="F10937" s="18" t="str">
        <f t="shared" si="700"/>
        <v/>
      </c>
      <c r="G10937" s="18" t="str">
        <f t="shared" si="701"/>
        <v/>
      </c>
      <c r="H10937" s="18" t="str">
        <f t="shared" si="702"/>
        <v/>
      </c>
    </row>
    <row r="10938" spans="5:8" x14ac:dyDescent="0.25">
      <c r="E10938" s="18" t="str">
        <f t="shared" si="699"/>
        <v/>
      </c>
      <c r="F10938" s="18" t="str">
        <f t="shared" si="700"/>
        <v/>
      </c>
      <c r="G10938" s="18" t="str">
        <f t="shared" si="701"/>
        <v/>
      </c>
      <c r="H10938" s="18" t="str">
        <f t="shared" si="702"/>
        <v/>
      </c>
    </row>
    <row r="10939" spans="5:8" x14ac:dyDescent="0.25">
      <c r="E10939" s="18" t="str">
        <f t="shared" si="699"/>
        <v/>
      </c>
      <c r="F10939" s="18" t="str">
        <f t="shared" si="700"/>
        <v/>
      </c>
      <c r="G10939" s="18" t="str">
        <f t="shared" si="701"/>
        <v/>
      </c>
      <c r="H10939" s="18" t="str">
        <f t="shared" si="702"/>
        <v/>
      </c>
    </row>
    <row r="10940" spans="5:8" x14ac:dyDescent="0.25">
      <c r="E10940" s="18" t="str">
        <f t="shared" si="699"/>
        <v/>
      </c>
      <c r="F10940" s="18" t="str">
        <f t="shared" si="700"/>
        <v/>
      </c>
      <c r="G10940" s="18" t="str">
        <f t="shared" si="701"/>
        <v/>
      </c>
      <c r="H10940" s="18" t="str">
        <f t="shared" si="702"/>
        <v/>
      </c>
    </row>
    <row r="10941" spans="5:8" x14ac:dyDescent="0.25">
      <c r="E10941" s="18" t="str">
        <f t="shared" si="699"/>
        <v/>
      </c>
      <c r="F10941" s="18" t="str">
        <f t="shared" si="700"/>
        <v/>
      </c>
      <c r="G10941" s="18" t="str">
        <f t="shared" si="701"/>
        <v/>
      </c>
      <c r="H10941" s="18" t="str">
        <f t="shared" si="702"/>
        <v/>
      </c>
    </row>
    <row r="10942" spans="5:8" x14ac:dyDescent="0.25">
      <c r="E10942" s="18" t="str">
        <f t="shared" si="699"/>
        <v/>
      </c>
      <c r="F10942" s="18" t="str">
        <f t="shared" si="700"/>
        <v/>
      </c>
      <c r="G10942" s="18" t="str">
        <f t="shared" si="701"/>
        <v/>
      </c>
      <c r="H10942" s="18" t="str">
        <f t="shared" si="702"/>
        <v/>
      </c>
    </row>
    <row r="10943" spans="5:8" x14ac:dyDescent="0.25">
      <c r="E10943" s="18" t="str">
        <f t="shared" si="699"/>
        <v/>
      </c>
      <c r="F10943" s="18" t="str">
        <f t="shared" si="700"/>
        <v/>
      </c>
      <c r="G10943" s="18" t="str">
        <f t="shared" si="701"/>
        <v/>
      </c>
      <c r="H10943" s="18" t="str">
        <f t="shared" si="702"/>
        <v/>
      </c>
    </row>
    <row r="10944" spans="5:8" x14ac:dyDescent="0.25">
      <c r="E10944" s="18" t="str">
        <f t="shared" si="699"/>
        <v/>
      </c>
      <c r="F10944" s="18" t="str">
        <f t="shared" si="700"/>
        <v/>
      </c>
      <c r="G10944" s="18" t="str">
        <f t="shared" si="701"/>
        <v/>
      </c>
      <c r="H10944" s="18" t="str">
        <f t="shared" si="702"/>
        <v/>
      </c>
    </row>
    <row r="10945" spans="5:8" x14ac:dyDescent="0.25">
      <c r="E10945" s="18" t="str">
        <f t="shared" si="699"/>
        <v/>
      </c>
      <c r="F10945" s="18" t="str">
        <f t="shared" si="700"/>
        <v/>
      </c>
      <c r="G10945" s="18" t="str">
        <f t="shared" si="701"/>
        <v/>
      </c>
      <c r="H10945" s="18" t="str">
        <f t="shared" si="702"/>
        <v/>
      </c>
    </row>
    <row r="10946" spans="5:8" x14ac:dyDescent="0.25">
      <c r="E10946" s="18" t="str">
        <f t="shared" si="699"/>
        <v/>
      </c>
      <c r="F10946" s="18" t="str">
        <f t="shared" si="700"/>
        <v/>
      </c>
      <c r="G10946" s="18" t="str">
        <f t="shared" si="701"/>
        <v/>
      </c>
      <c r="H10946" s="18" t="str">
        <f t="shared" si="702"/>
        <v/>
      </c>
    </row>
    <row r="10947" spans="5:8" x14ac:dyDescent="0.25">
      <c r="E10947" s="18" t="str">
        <f t="shared" si="699"/>
        <v/>
      </c>
      <c r="F10947" s="18" t="str">
        <f t="shared" si="700"/>
        <v/>
      </c>
      <c r="G10947" s="18" t="str">
        <f t="shared" si="701"/>
        <v/>
      </c>
      <c r="H10947" s="18" t="str">
        <f t="shared" si="702"/>
        <v/>
      </c>
    </row>
    <row r="10948" spans="5:8" x14ac:dyDescent="0.25">
      <c r="E10948" s="18" t="str">
        <f t="shared" si="699"/>
        <v/>
      </c>
      <c r="F10948" s="18" t="str">
        <f t="shared" si="700"/>
        <v/>
      </c>
      <c r="G10948" s="18" t="str">
        <f t="shared" si="701"/>
        <v/>
      </c>
      <c r="H10948" s="18" t="str">
        <f t="shared" si="702"/>
        <v/>
      </c>
    </row>
    <row r="10949" spans="5:8" x14ac:dyDescent="0.25">
      <c r="E10949" s="18" t="str">
        <f t="shared" si="699"/>
        <v/>
      </c>
      <c r="F10949" s="18" t="str">
        <f t="shared" si="700"/>
        <v/>
      </c>
      <c r="G10949" s="18" t="str">
        <f t="shared" si="701"/>
        <v/>
      </c>
      <c r="H10949" s="18" t="str">
        <f t="shared" si="702"/>
        <v/>
      </c>
    </row>
    <row r="10950" spans="5:8" x14ac:dyDescent="0.25">
      <c r="E10950" s="18" t="str">
        <f t="shared" ref="E10950:E11013" si="703">IF($C10950="","",IFERROR(INDEX(ItemPriceCol,MATCH($C10950,ItemName,0)),""))</f>
        <v/>
      </c>
      <c r="F10950" s="18" t="str">
        <f t="shared" ref="F10950:F11013" si="704">IF(OR($D10950="",$E10950=""),"",$D10950*$E10950)</f>
        <v/>
      </c>
      <c r="G10950" s="18" t="str">
        <f t="shared" ref="G10950:G11013" si="705">IF($C10950="","",IFERROR(INDEX(ItemCostCol,MATCH($C10950,ItemName,0)),""))</f>
        <v/>
      </c>
      <c r="H10950" s="18" t="str">
        <f t="shared" ref="H10950:H11013" si="706">IF(OR($F10950="",$G10950=""),"",$F10950-$D10950*$G10950)</f>
        <v/>
      </c>
    </row>
    <row r="10951" spans="5:8" x14ac:dyDescent="0.25">
      <c r="E10951" s="18" t="str">
        <f t="shared" si="703"/>
        <v/>
      </c>
      <c r="F10951" s="18" t="str">
        <f t="shared" si="704"/>
        <v/>
      </c>
      <c r="G10951" s="18" t="str">
        <f t="shared" si="705"/>
        <v/>
      </c>
      <c r="H10951" s="18" t="str">
        <f t="shared" si="706"/>
        <v/>
      </c>
    </row>
    <row r="10952" spans="5:8" x14ac:dyDescent="0.25">
      <c r="E10952" s="18" t="str">
        <f t="shared" si="703"/>
        <v/>
      </c>
      <c r="F10952" s="18" t="str">
        <f t="shared" si="704"/>
        <v/>
      </c>
      <c r="G10952" s="18" t="str">
        <f t="shared" si="705"/>
        <v/>
      </c>
      <c r="H10952" s="18" t="str">
        <f t="shared" si="706"/>
        <v/>
      </c>
    </row>
    <row r="10953" spans="5:8" x14ac:dyDescent="0.25">
      <c r="E10953" s="18" t="str">
        <f t="shared" si="703"/>
        <v/>
      </c>
      <c r="F10953" s="18" t="str">
        <f t="shared" si="704"/>
        <v/>
      </c>
      <c r="G10953" s="18" t="str">
        <f t="shared" si="705"/>
        <v/>
      </c>
      <c r="H10953" s="18" t="str">
        <f t="shared" si="706"/>
        <v/>
      </c>
    </row>
    <row r="10954" spans="5:8" x14ac:dyDescent="0.25">
      <c r="E10954" s="18" t="str">
        <f t="shared" si="703"/>
        <v/>
      </c>
      <c r="F10954" s="18" t="str">
        <f t="shared" si="704"/>
        <v/>
      </c>
      <c r="G10954" s="18" t="str">
        <f t="shared" si="705"/>
        <v/>
      </c>
      <c r="H10954" s="18" t="str">
        <f t="shared" si="706"/>
        <v/>
      </c>
    </row>
    <row r="10955" spans="5:8" x14ac:dyDescent="0.25">
      <c r="E10955" s="18" t="str">
        <f t="shared" si="703"/>
        <v/>
      </c>
      <c r="F10955" s="18" t="str">
        <f t="shared" si="704"/>
        <v/>
      </c>
      <c r="G10955" s="18" t="str">
        <f t="shared" si="705"/>
        <v/>
      </c>
      <c r="H10955" s="18" t="str">
        <f t="shared" si="706"/>
        <v/>
      </c>
    </row>
    <row r="10956" spans="5:8" x14ac:dyDescent="0.25">
      <c r="E10956" s="18" t="str">
        <f t="shared" si="703"/>
        <v/>
      </c>
      <c r="F10956" s="18" t="str">
        <f t="shared" si="704"/>
        <v/>
      </c>
      <c r="G10956" s="18" t="str">
        <f t="shared" si="705"/>
        <v/>
      </c>
      <c r="H10956" s="18" t="str">
        <f t="shared" si="706"/>
        <v/>
      </c>
    </row>
    <row r="10957" spans="5:8" x14ac:dyDescent="0.25">
      <c r="E10957" s="18" t="str">
        <f t="shared" si="703"/>
        <v/>
      </c>
      <c r="F10957" s="18" t="str">
        <f t="shared" si="704"/>
        <v/>
      </c>
      <c r="G10957" s="18" t="str">
        <f t="shared" si="705"/>
        <v/>
      </c>
      <c r="H10957" s="18" t="str">
        <f t="shared" si="706"/>
        <v/>
      </c>
    </row>
    <row r="10958" spans="5:8" x14ac:dyDescent="0.25">
      <c r="E10958" s="18" t="str">
        <f t="shared" si="703"/>
        <v/>
      </c>
      <c r="F10958" s="18" t="str">
        <f t="shared" si="704"/>
        <v/>
      </c>
      <c r="G10958" s="18" t="str">
        <f t="shared" si="705"/>
        <v/>
      </c>
      <c r="H10958" s="18" t="str">
        <f t="shared" si="706"/>
        <v/>
      </c>
    </row>
    <row r="10959" spans="5:8" x14ac:dyDescent="0.25">
      <c r="E10959" s="18" t="str">
        <f t="shared" si="703"/>
        <v/>
      </c>
      <c r="F10959" s="18" t="str">
        <f t="shared" si="704"/>
        <v/>
      </c>
      <c r="G10959" s="18" t="str">
        <f t="shared" si="705"/>
        <v/>
      </c>
      <c r="H10959" s="18" t="str">
        <f t="shared" si="706"/>
        <v/>
      </c>
    </row>
    <row r="10960" spans="5:8" x14ac:dyDescent="0.25">
      <c r="E10960" s="18" t="str">
        <f t="shared" si="703"/>
        <v/>
      </c>
      <c r="F10960" s="18" t="str">
        <f t="shared" si="704"/>
        <v/>
      </c>
      <c r="G10960" s="18" t="str">
        <f t="shared" si="705"/>
        <v/>
      </c>
      <c r="H10960" s="18" t="str">
        <f t="shared" si="706"/>
        <v/>
      </c>
    </row>
    <row r="10961" spans="5:8" x14ac:dyDescent="0.25">
      <c r="E10961" s="18" t="str">
        <f t="shared" si="703"/>
        <v/>
      </c>
      <c r="F10961" s="18" t="str">
        <f t="shared" si="704"/>
        <v/>
      </c>
      <c r="G10961" s="18" t="str">
        <f t="shared" si="705"/>
        <v/>
      </c>
      <c r="H10961" s="18" t="str">
        <f t="shared" si="706"/>
        <v/>
      </c>
    </row>
    <row r="10962" spans="5:8" x14ac:dyDescent="0.25">
      <c r="E10962" s="18" t="str">
        <f t="shared" si="703"/>
        <v/>
      </c>
      <c r="F10962" s="18" t="str">
        <f t="shared" si="704"/>
        <v/>
      </c>
      <c r="G10962" s="18" t="str">
        <f t="shared" si="705"/>
        <v/>
      </c>
      <c r="H10962" s="18" t="str">
        <f t="shared" si="706"/>
        <v/>
      </c>
    </row>
    <row r="10963" spans="5:8" x14ac:dyDescent="0.25">
      <c r="E10963" s="18" t="str">
        <f t="shared" si="703"/>
        <v/>
      </c>
      <c r="F10963" s="18" t="str">
        <f t="shared" si="704"/>
        <v/>
      </c>
      <c r="G10963" s="18" t="str">
        <f t="shared" si="705"/>
        <v/>
      </c>
      <c r="H10963" s="18" t="str">
        <f t="shared" si="706"/>
        <v/>
      </c>
    </row>
    <row r="10964" spans="5:8" x14ac:dyDescent="0.25">
      <c r="E10964" s="18" t="str">
        <f t="shared" si="703"/>
        <v/>
      </c>
      <c r="F10964" s="18" t="str">
        <f t="shared" si="704"/>
        <v/>
      </c>
      <c r="G10964" s="18" t="str">
        <f t="shared" si="705"/>
        <v/>
      </c>
      <c r="H10964" s="18" t="str">
        <f t="shared" si="706"/>
        <v/>
      </c>
    </row>
    <row r="10965" spans="5:8" x14ac:dyDescent="0.25">
      <c r="E10965" s="18" t="str">
        <f t="shared" si="703"/>
        <v/>
      </c>
      <c r="F10965" s="18" t="str">
        <f t="shared" si="704"/>
        <v/>
      </c>
      <c r="G10965" s="18" t="str">
        <f t="shared" si="705"/>
        <v/>
      </c>
      <c r="H10965" s="18" t="str">
        <f t="shared" si="706"/>
        <v/>
      </c>
    </row>
    <row r="10966" spans="5:8" x14ac:dyDescent="0.25">
      <c r="E10966" s="18" t="str">
        <f t="shared" si="703"/>
        <v/>
      </c>
      <c r="F10966" s="18" t="str">
        <f t="shared" si="704"/>
        <v/>
      </c>
      <c r="G10966" s="18" t="str">
        <f t="shared" si="705"/>
        <v/>
      </c>
      <c r="H10966" s="18" t="str">
        <f t="shared" si="706"/>
        <v/>
      </c>
    </row>
    <row r="10967" spans="5:8" x14ac:dyDescent="0.25">
      <c r="E10967" s="18" t="str">
        <f t="shared" si="703"/>
        <v/>
      </c>
      <c r="F10967" s="18" t="str">
        <f t="shared" si="704"/>
        <v/>
      </c>
      <c r="G10967" s="18" t="str">
        <f t="shared" si="705"/>
        <v/>
      </c>
      <c r="H10967" s="18" t="str">
        <f t="shared" si="706"/>
        <v/>
      </c>
    </row>
    <row r="10968" spans="5:8" x14ac:dyDescent="0.25">
      <c r="E10968" s="18" t="str">
        <f t="shared" si="703"/>
        <v/>
      </c>
      <c r="F10968" s="18" t="str">
        <f t="shared" si="704"/>
        <v/>
      </c>
      <c r="G10968" s="18" t="str">
        <f t="shared" si="705"/>
        <v/>
      </c>
      <c r="H10968" s="18" t="str">
        <f t="shared" si="706"/>
        <v/>
      </c>
    </row>
    <row r="10969" spans="5:8" x14ac:dyDescent="0.25">
      <c r="E10969" s="18" t="str">
        <f t="shared" si="703"/>
        <v/>
      </c>
      <c r="F10969" s="18" t="str">
        <f t="shared" si="704"/>
        <v/>
      </c>
      <c r="G10969" s="18" t="str">
        <f t="shared" si="705"/>
        <v/>
      </c>
      <c r="H10969" s="18" t="str">
        <f t="shared" si="706"/>
        <v/>
      </c>
    </row>
    <row r="10970" spans="5:8" x14ac:dyDescent="0.25">
      <c r="E10970" s="18" t="str">
        <f t="shared" si="703"/>
        <v/>
      </c>
      <c r="F10970" s="18" t="str">
        <f t="shared" si="704"/>
        <v/>
      </c>
      <c r="G10970" s="18" t="str">
        <f t="shared" si="705"/>
        <v/>
      </c>
      <c r="H10970" s="18" t="str">
        <f t="shared" si="706"/>
        <v/>
      </c>
    </row>
    <row r="10971" spans="5:8" x14ac:dyDescent="0.25">
      <c r="E10971" s="18" t="str">
        <f t="shared" si="703"/>
        <v/>
      </c>
      <c r="F10971" s="18" t="str">
        <f t="shared" si="704"/>
        <v/>
      </c>
      <c r="G10971" s="18" t="str">
        <f t="shared" si="705"/>
        <v/>
      </c>
      <c r="H10971" s="18" t="str">
        <f t="shared" si="706"/>
        <v/>
      </c>
    </row>
    <row r="10972" spans="5:8" x14ac:dyDescent="0.25">
      <c r="E10972" s="18" t="str">
        <f t="shared" si="703"/>
        <v/>
      </c>
      <c r="F10972" s="18" t="str">
        <f t="shared" si="704"/>
        <v/>
      </c>
      <c r="G10972" s="18" t="str">
        <f t="shared" si="705"/>
        <v/>
      </c>
      <c r="H10972" s="18" t="str">
        <f t="shared" si="706"/>
        <v/>
      </c>
    </row>
    <row r="10973" spans="5:8" x14ac:dyDescent="0.25">
      <c r="E10973" s="18" t="str">
        <f t="shared" si="703"/>
        <v/>
      </c>
      <c r="F10973" s="18" t="str">
        <f t="shared" si="704"/>
        <v/>
      </c>
      <c r="G10973" s="18" t="str">
        <f t="shared" si="705"/>
        <v/>
      </c>
      <c r="H10973" s="18" t="str">
        <f t="shared" si="706"/>
        <v/>
      </c>
    </row>
    <row r="10974" spans="5:8" x14ac:dyDescent="0.25">
      <c r="E10974" s="18" t="str">
        <f t="shared" si="703"/>
        <v/>
      </c>
      <c r="F10974" s="18" t="str">
        <f t="shared" si="704"/>
        <v/>
      </c>
      <c r="G10974" s="18" t="str">
        <f t="shared" si="705"/>
        <v/>
      </c>
      <c r="H10974" s="18" t="str">
        <f t="shared" si="706"/>
        <v/>
      </c>
    </row>
    <row r="10975" spans="5:8" x14ac:dyDescent="0.25">
      <c r="E10975" s="18" t="str">
        <f t="shared" si="703"/>
        <v/>
      </c>
      <c r="F10975" s="18" t="str">
        <f t="shared" si="704"/>
        <v/>
      </c>
      <c r="G10975" s="18" t="str">
        <f t="shared" si="705"/>
        <v/>
      </c>
      <c r="H10975" s="18" t="str">
        <f t="shared" si="706"/>
        <v/>
      </c>
    </row>
    <row r="10976" spans="5:8" x14ac:dyDescent="0.25">
      <c r="E10976" s="18" t="str">
        <f t="shared" si="703"/>
        <v/>
      </c>
      <c r="F10976" s="18" t="str">
        <f t="shared" si="704"/>
        <v/>
      </c>
      <c r="G10976" s="18" t="str">
        <f t="shared" si="705"/>
        <v/>
      </c>
      <c r="H10976" s="18" t="str">
        <f t="shared" si="706"/>
        <v/>
      </c>
    </row>
    <row r="10977" spans="5:8" x14ac:dyDescent="0.25">
      <c r="E10977" s="18" t="str">
        <f t="shared" si="703"/>
        <v/>
      </c>
      <c r="F10977" s="18" t="str">
        <f t="shared" si="704"/>
        <v/>
      </c>
      <c r="G10977" s="18" t="str">
        <f t="shared" si="705"/>
        <v/>
      </c>
      <c r="H10977" s="18" t="str">
        <f t="shared" si="706"/>
        <v/>
      </c>
    </row>
    <row r="10978" spans="5:8" x14ac:dyDescent="0.25">
      <c r="E10978" s="18" t="str">
        <f t="shared" si="703"/>
        <v/>
      </c>
      <c r="F10978" s="18" t="str">
        <f t="shared" si="704"/>
        <v/>
      </c>
      <c r="G10978" s="18" t="str">
        <f t="shared" si="705"/>
        <v/>
      </c>
      <c r="H10978" s="18" t="str">
        <f t="shared" si="706"/>
        <v/>
      </c>
    </row>
    <row r="10979" spans="5:8" x14ac:dyDescent="0.25">
      <c r="E10979" s="18" t="str">
        <f t="shared" si="703"/>
        <v/>
      </c>
      <c r="F10979" s="18" t="str">
        <f t="shared" si="704"/>
        <v/>
      </c>
      <c r="G10979" s="18" t="str">
        <f t="shared" si="705"/>
        <v/>
      </c>
      <c r="H10979" s="18" t="str">
        <f t="shared" si="706"/>
        <v/>
      </c>
    </row>
    <row r="10980" spans="5:8" x14ac:dyDescent="0.25">
      <c r="E10980" s="18" t="str">
        <f t="shared" si="703"/>
        <v/>
      </c>
      <c r="F10980" s="18" t="str">
        <f t="shared" si="704"/>
        <v/>
      </c>
      <c r="G10980" s="18" t="str">
        <f t="shared" si="705"/>
        <v/>
      </c>
      <c r="H10980" s="18" t="str">
        <f t="shared" si="706"/>
        <v/>
      </c>
    </row>
    <row r="10981" spans="5:8" x14ac:dyDescent="0.25">
      <c r="E10981" s="18" t="str">
        <f t="shared" si="703"/>
        <v/>
      </c>
      <c r="F10981" s="18" t="str">
        <f t="shared" si="704"/>
        <v/>
      </c>
      <c r="G10981" s="18" t="str">
        <f t="shared" si="705"/>
        <v/>
      </c>
      <c r="H10981" s="18" t="str">
        <f t="shared" si="706"/>
        <v/>
      </c>
    </row>
    <row r="10982" spans="5:8" x14ac:dyDescent="0.25">
      <c r="E10982" s="18" t="str">
        <f t="shared" si="703"/>
        <v/>
      </c>
      <c r="F10982" s="18" t="str">
        <f t="shared" si="704"/>
        <v/>
      </c>
      <c r="G10982" s="18" t="str">
        <f t="shared" si="705"/>
        <v/>
      </c>
      <c r="H10982" s="18" t="str">
        <f t="shared" si="706"/>
        <v/>
      </c>
    </row>
    <row r="10983" spans="5:8" x14ac:dyDescent="0.25">
      <c r="E10983" s="18" t="str">
        <f t="shared" si="703"/>
        <v/>
      </c>
      <c r="F10983" s="18" t="str">
        <f t="shared" si="704"/>
        <v/>
      </c>
      <c r="G10983" s="18" t="str">
        <f t="shared" si="705"/>
        <v/>
      </c>
      <c r="H10983" s="18" t="str">
        <f t="shared" si="706"/>
        <v/>
      </c>
    </row>
    <row r="10984" spans="5:8" x14ac:dyDescent="0.25">
      <c r="E10984" s="18" t="str">
        <f t="shared" si="703"/>
        <v/>
      </c>
      <c r="F10984" s="18" t="str">
        <f t="shared" si="704"/>
        <v/>
      </c>
      <c r="G10984" s="18" t="str">
        <f t="shared" si="705"/>
        <v/>
      </c>
      <c r="H10984" s="18" t="str">
        <f t="shared" si="706"/>
        <v/>
      </c>
    </row>
    <row r="10985" spans="5:8" x14ac:dyDescent="0.25">
      <c r="E10985" s="18" t="str">
        <f t="shared" si="703"/>
        <v/>
      </c>
      <c r="F10985" s="18" t="str">
        <f t="shared" si="704"/>
        <v/>
      </c>
      <c r="G10985" s="18" t="str">
        <f t="shared" si="705"/>
        <v/>
      </c>
      <c r="H10985" s="18" t="str">
        <f t="shared" si="706"/>
        <v/>
      </c>
    </row>
    <row r="10986" spans="5:8" x14ac:dyDescent="0.25">
      <c r="E10986" s="18" t="str">
        <f t="shared" si="703"/>
        <v/>
      </c>
      <c r="F10986" s="18" t="str">
        <f t="shared" si="704"/>
        <v/>
      </c>
      <c r="G10986" s="18" t="str">
        <f t="shared" si="705"/>
        <v/>
      </c>
      <c r="H10986" s="18" t="str">
        <f t="shared" si="706"/>
        <v/>
      </c>
    </row>
    <row r="10987" spans="5:8" x14ac:dyDescent="0.25">
      <c r="E10987" s="18" t="str">
        <f t="shared" si="703"/>
        <v/>
      </c>
      <c r="F10987" s="18" t="str">
        <f t="shared" si="704"/>
        <v/>
      </c>
      <c r="G10987" s="18" t="str">
        <f t="shared" si="705"/>
        <v/>
      </c>
      <c r="H10987" s="18" t="str">
        <f t="shared" si="706"/>
        <v/>
      </c>
    </row>
    <row r="10988" spans="5:8" x14ac:dyDescent="0.25">
      <c r="E10988" s="18" t="str">
        <f t="shared" si="703"/>
        <v/>
      </c>
      <c r="F10988" s="18" t="str">
        <f t="shared" si="704"/>
        <v/>
      </c>
      <c r="G10988" s="18" t="str">
        <f t="shared" si="705"/>
        <v/>
      </c>
      <c r="H10988" s="18" t="str">
        <f t="shared" si="706"/>
        <v/>
      </c>
    </row>
    <row r="10989" spans="5:8" x14ac:dyDescent="0.25">
      <c r="E10989" s="18" t="str">
        <f t="shared" si="703"/>
        <v/>
      </c>
      <c r="F10989" s="18" t="str">
        <f t="shared" si="704"/>
        <v/>
      </c>
      <c r="G10989" s="18" t="str">
        <f t="shared" si="705"/>
        <v/>
      </c>
      <c r="H10989" s="18" t="str">
        <f t="shared" si="706"/>
        <v/>
      </c>
    </row>
    <row r="10990" spans="5:8" x14ac:dyDescent="0.25">
      <c r="E10990" s="18" t="str">
        <f t="shared" si="703"/>
        <v/>
      </c>
      <c r="F10990" s="18" t="str">
        <f t="shared" si="704"/>
        <v/>
      </c>
      <c r="G10990" s="18" t="str">
        <f t="shared" si="705"/>
        <v/>
      </c>
      <c r="H10990" s="18" t="str">
        <f t="shared" si="706"/>
        <v/>
      </c>
    </row>
    <row r="10991" spans="5:8" x14ac:dyDescent="0.25">
      <c r="E10991" s="18" t="str">
        <f t="shared" si="703"/>
        <v/>
      </c>
      <c r="F10991" s="18" t="str">
        <f t="shared" si="704"/>
        <v/>
      </c>
      <c r="G10991" s="18" t="str">
        <f t="shared" si="705"/>
        <v/>
      </c>
      <c r="H10991" s="18" t="str">
        <f t="shared" si="706"/>
        <v/>
      </c>
    </row>
    <row r="10992" spans="5:8" x14ac:dyDescent="0.25">
      <c r="E10992" s="18" t="str">
        <f t="shared" si="703"/>
        <v/>
      </c>
      <c r="F10992" s="18" t="str">
        <f t="shared" si="704"/>
        <v/>
      </c>
      <c r="G10992" s="18" t="str">
        <f t="shared" si="705"/>
        <v/>
      </c>
      <c r="H10992" s="18" t="str">
        <f t="shared" si="706"/>
        <v/>
      </c>
    </row>
    <row r="10993" spans="5:8" x14ac:dyDescent="0.25">
      <c r="E10993" s="18" t="str">
        <f t="shared" si="703"/>
        <v/>
      </c>
      <c r="F10993" s="18" t="str">
        <f t="shared" si="704"/>
        <v/>
      </c>
      <c r="G10993" s="18" t="str">
        <f t="shared" si="705"/>
        <v/>
      </c>
      <c r="H10993" s="18" t="str">
        <f t="shared" si="706"/>
        <v/>
      </c>
    </row>
    <row r="10994" spans="5:8" x14ac:dyDescent="0.25">
      <c r="E10994" s="18" t="str">
        <f t="shared" si="703"/>
        <v/>
      </c>
      <c r="F10994" s="18" t="str">
        <f t="shared" si="704"/>
        <v/>
      </c>
      <c r="G10994" s="18" t="str">
        <f t="shared" si="705"/>
        <v/>
      </c>
      <c r="H10994" s="18" t="str">
        <f t="shared" si="706"/>
        <v/>
      </c>
    </row>
    <row r="10995" spans="5:8" x14ac:dyDescent="0.25">
      <c r="E10995" s="18" t="str">
        <f t="shared" si="703"/>
        <v/>
      </c>
      <c r="F10995" s="18" t="str">
        <f t="shared" si="704"/>
        <v/>
      </c>
      <c r="G10995" s="18" t="str">
        <f t="shared" si="705"/>
        <v/>
      </c>
      <c r="H10995" s="18" t="str">
        <f t="shared" si="706"/>
        <v/>
      </c>
    </row>
    <row r="10996" spans="5:8" x14ac:dyDescent="0.25">
      <c r="E10996" s="18" t="str">
        <f t="shared" si="703"/>
        <v/>
      </c>
      <c r="F10996" s="18" t="str">
        <f t="shared" si="704"/>
        <v/>
      </c>
      <c r="G10996" s="18" t="str">
        <f t="shared" si="705"/>
        <v/>
      </c>
      <c r="H10996" s="18" t="str">
        <f t="shared" si="706"/>
        <v/>
      </c>
    </row>
    <row r="10997" spans="5:8" x14ac:dyDescent="0.25">
      <c r="E10997" s="18" t="str">
        <f t="shared" si="703"/>
        <v/>
      </c>
      <c r="F10997" s="18" t="str">
        <f t="shared" si="704"/>
        <v/>
      </c>
      <c r="G10997" s="18" t="str">
        <f t="shared" si="705"/>
        <v/>
      </c>
      <c r="H10997" s="18" t="str">
        <f t="shared" si="706"/>
        <v/>
      </c>
    </row>
    <row r="10998" spans="5:8" x14ac:dyDescent="0.25">
      <c r="E10998" s="18" t="str">
        <f t="shared" si="703"/>
        <v/>
      </c>
      <c r="F10998" s="18" t="str">
        <f t="shared" si="704"/>
        <v/>
      </c>
      <c r="G10998" s="18" t="str">
        <f t="shared" si="705"/>
        <v/>
      </c>
      <c r="H10998" s="18" t="str">
        <f t="shared" si="706"/>
        <v/>
      </c>
    </row>
    <row r="10999" spans="5:8" x14ac:dyDescent="0.25">
      <c r="E10999" s="18" t="str">
        <f t="shared" si="703"/>
        <v/>
      </c>
      <c r="F10999" s="18" t="str">
        <f t="shared" si="704"/>
        <v/>
      </c>
      <c r="G10999" s="18" t="str">
        <f t="shared" si="705"/>
        <v/>
      </c>
      <c r="H10999" s="18" t="str">
        <f t="shared" si="706"/>
        <v/>
      </c>
    </row>
    <row r="11000" spans="5:8" x14ac:dyDescent="0.25">
      <c r="E11000" s="18" t="str">
        <f t="shared" si="703"/>
        <v/>
      </c>
      <c r="F11000" s="18" t="str">
        <f t="shared" si="704"/>
        <v/>
      </c>
      <c r="G11000" s="18" t="str">
        <f t="shared" si="705"/>
        <v/>
      </c>
      <c r="H11000" s="18" t="str">
        <f t="shared" si="706"/>
        <v/>
      </c>
    </row>
    <row r="11001" spans="5:8" x14ac:dyDescent="0.25">
      <c r="E11001" s="18" t="str">
        <f t="shared" si="703"/>
        <v/>
      </c>
      <c r="F11001" s="18" t="str">
        <f t="shared" si="704"/>
        <v/>
      </c>
      <c r="G11001" s="18" t="str">
        <f t="shared" si="705"/>
        <v/>
      </c>
      <c r="H11001" s="18" t="str">
        <f t="shared" si="706"/>
        <v/>
      </c>
    </row>
    <row r="11002" spans="5:8" x14ac:dyDescent="0.25">
      <c r="E11002" s="18" t="str">
        <f t="shared" si="703"/>
        <v/>
      </c>
      <c r="F11002" s="18" t="str">
        <f t="shared" si="704"/>
        <v/>
      </c>
      <c r="G11002" s="18" t="str">
        <f t="shared" si="705"/>
        <v/>
      </c>
      <c r="H11002" s="18" t="str">
        <f t="shared" si="706"/>
        <v/>
      </c>
    </row>
    <row r="11003" spans="5:8" x14ac:dyDescent="0.25">
      <c r="E11003" s="18" t="str">
        <f t="shared" si="703"/>
        <v/>
      </c>
      <c r="F11003" s="18" t="str">
        <f t="shared" si="704"/>
        <v/>
      </c>
      <c r="G11003" s="18" t="str">
        <f t="shared" si="705"/>
        <v/>
      </c>
      <c r="H11003" s="18" t="str">
        <f t="shared" si="706"/>
        <v/>
      </c>
    </row>
    <row r="11004" spans="5:8" x14ac:dyDescent="0.25">
      <c r="E11004" s="18" t="str">
        <f t="shared" si="703"/>
        <v/>
      </c>
      <c r="F11004" s="18" t="str">
        <f t="shared" si="704"/>
        <v/>
      </c>
      <c r="G11004" s="18" t="str">
        <f t="shared" si="705"/>
        <v/>
      </c>
      <c r="H11004" s="18" t="str">
        <f t="shared" si="706"/>
        <v/>
      </c>
    </row>
    <row r="11005" spans="5:8" x14ac:dyDescent="0.25">
      <c r="E11005" s="18" t="str">
        <f t="shared" si="703"/>
        <v/>
      </c>
      <c r="F11005" s="18" t="str">
        <f t="shared" si="704"/>
        <v/>
      </c>
      <c r="G11005" s="18" t="str">
        <f t="shared" si="705"/>
        <v/>
      </c>
      <c r="H11005" s="18" t="str">
        <f t="shared" si="706"/>
        <v/>
      </c>
    </row>
    <row r="11006" spans="5:8" x14ac:dyDescent="0.25">
      <c r="E11006" s="18" t="str">
        <f t="shared" si="703"/>
        <v/>
      </c>
      <c r="F11006" s="18" t="str">
        <f t="shared" si="704"/>
        <v/>
      </c>
      <c r="G11006" s="18" t="str">
        <f t="shared" si="705"/>
        <v/>
      </c>
      <c r="H11006" s="18" t="str">
        <f t="shared" si="706"/>
        <v/>
      </c>
    </row>
    <row r="11007" spans="5:8" x14ac:dyDescent="0.25">
      <c r="E11007" s="18" t="str">
        <f t="shared" si="703"/>
        <v/>
      </c>
      <c r="F11007" s="18" t="str">
        <f t="shared" si="704"/>
        <v/>
      </c>
      <c r="G11007" s="18" t="str">
        <f t="shared" si="705"/>
        <v/>
      </c>
      <c r="H11007" s="18" t="str">
        <f t="shared" si="706"/>
        <v/>
      </c>
    </row>
    <row r="11008" spans="5:8" x14ac:dyDescent="0.25">
      <c r="E11008" s="18" t="str">
        <f t="shared" si="703"/>
        <v/>
      </c>
      <c r="F11008" s="18" t="str">
        <f t="shared" si="704"/>
        <v/>
      </c>
      <c r="G11008" s="18" t="str">
        <f t="shared" si="705"/>
        <v/>
      </c>
      <c r="H11008" s="18" t="str">
        <f t="shared" si="706"/>
        <v/>
      </c>
    </row>
    <row r="11009" spans="5:8" x14ac:dyDescent="0.25">
      <c r="E11009" s="18" t="str">
        <f t="shared" si="703"/>
        <v/>
      </c>
      <c r="F11009" s="18" t="str">
        <f t="shared" si="704"/>
        <v/>
      </c>
      <c r="G11009" s="18" t="str">
        <f t="shared" si="705"/>
        <v/>
      </c>
      <c r="H11009" s="18" t="str">
        <f t="shared" si="706"/>
        <v/>
      </c>
    </row>
    <row r="11010" spans="5:8" x14ac:dyDescent="0.25">
      <c r="E11010" s="18" t="str">
        <f t="shared" si="703"/>
        <v/>
      </c>
      <c r="F11010" s="18" t="str">
        <f t="shared" si="704"/>
        <v/>
      </c>
      <c r="G11010" s="18" t="str">
        <f t="shared" si="705"/>
        <v/>
      </c>
      <c r="H11010" s="18" t="str">
        <f t="shared" si="706"/>
        <v/>
      </c>
    </row>
    <row r="11011" spans="5:8" x14ac:dyDescent="0.25">
      <c r="E11011" s="18" t="str">
        <f t="shared" si="703"/>
        <v/>
      </c>
      <c r="F11011" s="18" t="str">
        <f t="shared" si="704"/>
        <v/>
      </c>
      <c r="G11011" s="18" t="str">
        <f t="shared" si="705"/>
        <v/>
      </c>
      <c r="H11011" s="18" t="str">
        <f t="shared" si="706"/>
        <v/>
      </c>
    </row>
    <row r="11012" spans="5:8" x14ac:dyDescent="0.25">
      <c r="E11012" s="18" t="str">
        <f t="shared" si="703"/>
        <v/>
      </c>
      <c r="F11012" s="18" t="str">
        <f t="shared" si="704"/>
        <v/>
      </c>
      <c r="G11012" s="18" t="str">
        <f t="shared" si="705"/>
        <v/>
      </c>
      <c r="H11012" s="18" t="str">
        <f t="shared" si="706"/>
        <v/>
      </c>
    </row>
    <row r="11013" spans="5:8" x14ac:dyDescent="0.25">
      <c r="E11013" s="18" t="str">
        <f t="shared" si="703"/>
        <v/>
      </c>
      <c r="F11013" s="18" t="str">
        <f t="shared" si="704"/>
        <v/>
      </c>
      <c r="G11013" s="18" t="str">
        <f t="shared" si="705"/>
        <v/>
      </c>
      <c r="H11013" s="18" t="str">
        <f t="shared" si="706"/>
        <v/>
      </c>
    </row>
    <row r="11014" spans="5:8" x14ac:dyDescent="0.25">
      <c r="E11014" s="18" t="str">
        <f t="shared" ref="E11014:E11077" si="707">IF($C11014="","",IFERROR(INDEX(ItemPriceCol,MATCH($C11014,ItemName,0)),""))</f>
        <v/>
      </c>
      <c r="F11014" s="18" t="str">
        <f t="shared" ref="F11014:F11077" si="708">IF(OR($D11014="",$E11014=""),"",$D11014*$E11014)</f>
        <v/>
      </c>
      <c r="G11014" s="18" t="str">
        <f t="shared" ref="G11014:G11077" si="709">IF($C11014="","",IFERROR(INDEX(ItemCostCol,MATCH($C11014,ItemName,0)),""))</f>
        <v/>
      </c>
      <c r="H11014" s="18" t="str">
        <f t="shared" ref="H11014:H11077" si="710">IF(OR($F11014="",$G11014=""),"",$F11014-$D11014*$G11014)</f>
        <v/>
      </c>
    </row>
    <row r="11015" spans="5:8" x14ac:dyDescent="0.25">
      <c r="E11015" s="18" t="str">
        <f t="shared" si="707"/>
        <v/>
      </c>
      <c r="F11015" s="18" t="str">
        <f t="shared" si="708"/>
        <v/>
      </c>
      <c r="G11015" s="18" t="str">
        <f t="shared" si="709"/>
        <v/>
      </c>
      <c r="H11015" s="18" t="str">
        <f t="shared" si="710"/>
        <v/>
      </c>
    </row>
    <row r="11016" spans="5:8" x14ac:dyDescent="0.25">
      <c r="E11016" s="18" t="str">
        <f t="shared" si="707"/>
        <v/>
      </c>
      <c r="F11016" s="18" t="str">
        <f t="shared" si="708"/>
        <v/>
      </c>
      <c r="G11016" s="18" t="str">
        <f t="shared" si="709"/>
        <v/>
      </c>
      <c r="H11016" s="18" t="str">
        <f t="shared" si="710"/>
        <v/>
      </c>
    </row>
    <row r="11017" spans="5:8" x14ac:dyDescent="0.25">
      <c r="E11017" s="18" t="str">
        <f t="shared" si="707"/>
        <v/>
      </c>
      <c r="F11017" s="18" t="str">
        <f t="shared" si="708"/>
        <v/>
      </c>
      <c r="G11017" s="18" t="str">
        <f t="shared" si="709"/>
        <v/>
      </c>
      <c r="H11017" s="18" t="str">
        <f t="shared" si="710"/>
        <v/>
      </c>
    </row>
    <row r="11018" spans="5:8" x14ac:dyDescent="0.25">
      <c r="E11018" s="18" t="str">
        <f t="shared" si="707"/>
        <v/>
      </c>
      <c r="F11018" s="18" t="str">
        <f t="shared" si="708"/>
        <v/>
      </c>
      <c r="G11018" s="18" t="str">
        <f t="shared" si="709"/>
        <v/>
      </c>
      <c r="H11018" s="18" t="str">
        <f t="shared" si="710"/>
        <v/>
      </c>
    </row>
    <row r="11019" spans="5:8" x14ac:dyDescent="0.25">
      <c r="E11019" s="18" t="str">
        <f t="shared" si="707"/>
        <v/>
      </c>
      <c r="F11019" s="18" t="str">
        <f t="shared" si="708"/>
        <v/>
      </c>
      <c r="G11019" s="18" t="str">
        <f t="shared" si="709"/>
        <v/>
      </c>
      <c r="H11019" s="18" t="str">
        <f t="shared" si="710"/>
        <v/>
      </c>
    </row>
    <row r="11020" spans="5:8" x14ac:dyDescent="0.25">
      <c r="E11020" s="18" t="str">
        <f t="shared" si="707"/>
        <v/>
      </c>
      <c r="F11020" s="18" t="str">
        <f t="shared" si="708"/>
        <v/>
      </c>
      <c r="G11020" s="18" t="str">
        <f t="shared" si="709"/>
        <v/>
      </c>
      <c r="H11020" s="18" t="str">
        <f t="shared" si="710"/>
        <v/>
      </c>
    </row>
    <row r="11021" spans="5:8" x14ac:dyDescent="0.25">
      <c r="E11021" s="18" t="str">
        <f t="shared" si="707"/>
        <v/>
      </c>
      <c r="F11021" s="18" t="str">
        <f t="shared" si="708"/>
        <v/>
      </c>
      <c r="G11021" s="18" t="str">
        <f t="shared" si="709"/>
        <v/>
      </c>
      <c r="H11021" s="18" t="str">
        <f t="shared" si="710"/>
        <v/>
      </c>
    </row>
    <row r="11022" spans="5:8" x14ac:dyDescent="0.25">
      <c r="E11022" s="18" t="str">
        <f t="shared" si="707"/>
        <v/>
      </c>
      <c r="F11022" s="18" t="str">
        <f t="shared" si="708"/>
        <v/>
      </c>
      <c r="G11022" s="18" t="str">
        <f t="shared" si="709"/>
        <v/>
      </c>
      <c r="H11022" s="18" t="str">
        <f t="shared" si="710"/>
        <v/>
      </c>
    </row>
    <row r="11023" spans="5:8" x14ac:dyDescent="0.25">
      <c r="E11023" s="18" t="str">
        <f t="shared" si="707"/>
        <v/>
      </c>
      <c r="F11023" s="18" t="str">
        <f t="shared" si="708"/>
        <v/>
      </c>
      <c r="G11023" s="18" t="str">
        <f t="shared" si="709"/>
        <v/>
      </c>
      <c r="H11023" s="18" t="str">
        <f t="shared" si="710"/>
        <v/>
      </c>
    </row>
    <row r="11024" spans="5:8" x14ac:dyDescent="0.25">
      <c r="E11024" s="18" t="str">
        <f t="shared" si="707"/>
        <v/>
      </c>
      <c r="F11024" s="18" t="str">
        <f t="shared" si="708"/>
        <v/>
      </c>
      <c r="G11024" s="18" t="str">
        <f t="shared" si="709"/>
        <v/>
      </c>
      <c r="H11024" s="18" t="str">
        <f t="shared" si="710"/>
        <v/>
      </c>
    </row>
    <row r="11025" spans="5:8" x14ac:dyDescent="0.25">
      <c r="E11025" s="18" t="str">
        <f t="shared" si="707"/>
        <v/>
      </c>
      <c r="F11025" s="18" t="str">
        <f t="shared" si="708"/>
        <v/>
      </c>
      <c r="G11025" s="18" t="str">
        <f t="shared" si="709"/>
        <v/>
      </c>
      <c r="H11025" s="18" t="str">
        <f t="shared" si="710"/>
        <v/>
      </c>
    </row>
    <row r="11026" spans="5:8" x14ac:dyDescent="0.25">
      <c r="E11026" s="18" t="str">
        <f t="shared" si="707"/>
        <v/>
      </c>
      <c r="F11026" s="18" t="str">
        <f t="shared" si="708"/>
        <v/>
      </c>
      <c r="G11026" s="18" t="str">
        <f t="shared" si="709"/>
        <v/>
      </c>
      <c r="H11026" s="18" t="str">
        <f t="shared" si="710"/>
        <v/>
      </c>
    </row>
    <row r="11027" spans="5:8" x14ac:dyDescent="0.25">
      <c r="E11027" s="18" t="str">
        <f t="shared" si="707"/>
        <v/>
      </c>
      <c r="F11027" s="18" t="str">
        <f t="shared" si="708"/>
        <v/>
      </c>
      <c r="G11027" s="18" t="str">
        <f t="shared" si="709"/>
        <v/>
      </c>
      <c r="H11027" s="18" t="str">
        <f t="shared" si="710"/>
        <v/>
      </c>
    </row>
    <row r="11028" spans="5:8" x14ac:dyDescent="0.25">
      <c r="E11028" s="18" t="str">
        <f t="shared" si="707"/>
        <v/>
      </c>
      <c r="F11028" s="18" t="str">
        <f t="shared" si="708"/>
        <v/>
      </c>
      <c r="G11028" s="18" t="str">
        <f t="shared" si="709"/>
        <v/>
      </c>
      <c r="H11028" s="18" t="str">
        <f t="shared" si="710"/>
        <v/>
      </c>
    </row>
    <row r="11029" spans="5:8" x14ac:dyDescent="0.25">
      <c r="E11029" s="18" t="str">
        <f t="shared" si="707"/>
        <v/>
      </c>
      <c r="F11029" s="18" t="str">
        <f t="shared" si="708"/>
        <v/>
      </c>
      <c r="G11029" s="18" t="str">
        <f t="shared" si="709"/>
        <v/>
      </c>
      <c r="H11029" s="18" t="str">
        <f t="shared" si="710"/>
        <v/>
      </c>
    </row>
    <row r="11030" spans="5:8" x14ac:dyDescent="0.25">
      <c r="E11030" s="18" t="str">
        <f t="shared" si="707"/>
        <v/>
      </c>
      <c r="F11030" s="18" t="str">
        <f t="shared" si="708"/>
        <v/>
      </c>
      <c r="G11030" s="18" t="str">
        <f t="shared" si="709"/>
        <v/>
      </c>
      <c r="H11030" s="18" t="str">
        <f t="shared" si="710"/>
        <v/>
      </c>
    </row>
    <row r="11031" spans="5:8" x14ac:dyDescent="0.25">
      <c r="E11031" s="18" t="str">
        <f t="shared" si="707"/>
        <v/>
      </c>
      <c r="F11031" s="18" t="str">
        <f t="shared" si="708"/>
        <v/>
      </c>
      <c r="G11031" s="18" t="str">
        <f t="shared" si="709"/>
        <v/>
      </c>
      <c r="H11031" s="18" t="str">
        <f t="shared" si="710"/>
        <v/>
      </c>
    </row>
    <row r="11032" spans="5:8" x14ac:dyDescent="0.25">
      <c r="E11032" s="18" t="str">
        <f t="shared" si="707"/>
        <v/>
      </c>
      <c r="F11032" s="18" t="str">
        <f t="shared" si="708"/>
        <v/>
      </c>
      <c r="G11032" s="18" t="str">
        <f t="shared" si="709"/>
        <v/>
      </c>
      <c r="H11032" s="18" t="str">
        <f t="shared" si="710"/>
        <v/>
      </c>
    </row>
    <row r="11033" spans="5:8" x14ac:dyDescent="0.25">
      <c r="E11033" s="18" t="str">
        <f t="shared" si="707"/>
        <v/>
      </c>
      <c r="F11033" s="18" t="str">
        <f t="shared" si="708"/>
        <v/>
      </c>
      <c r="G11033" s="18" t="str">
        <f t="shared" si="709"/>
        <v/>
      </c>
      <c r="H11033" s="18" t="str">
        <f t="shared" si="710"/>
        <v/>
      </c>
    </row>
    <row r="11034" spans="5:8" x14ac:dyDescent="0.25">
      <c r="E11034" s="18" t="str">
        <f t="shared" si="707"/>
        <v/>
      </c>
      <c r="F11034" s="18" t="str">
        <f t="shared" si="708"/>
        <v/>
      </c>
      <c r="G11034" s="18" t="str">
        <f t="shared" si="709"/>
        <v/>
      </c>
      <c r="H11034" s="18" t="str">
        <f t="shared" si="710"/>
        <v/>
      </c>
    </row>
    <row r="11035" spans="5:8" x14ac:dyDescent="0.25">
      <c r="E11035" s="18" t="str">
        <f t="shared" si="707"/>
        <v/>
      </c>
      <c r="F11035" s="18" t="str">
        <f t="shared" si="708"/>
        <v/>
      </c>
      <c r="G11035" s="18" t="str">
        <f t="shared" si="709"/>
        <v/>
      </c>
      <c r="H11035" s="18" t="str">
        <f t="shared" si="710"/>
        <v/>
      </c>
    </row>
    <row r="11036" spans="5:8" x14ac:dyDescent="0.25">
      <c r="E11036" s="18" t="str">
        <f t="shared" si="707"/>
        <v/>
      </c>
      <c r="F11036" s="18" t="str">
        <f t="shared" si="708"/>
        <v/>
      </c>
      <c r="G11036" s="18" t="str">
        <f t="shared" si="709"/>
        <v/>
      </c>
      <c r="H11036" s="18" t="str">
        <f t="shared" si="710"/>
        <v/>
      </c>
    </row>
    <row r="11037" spans="5:8" x14ac:dyDescent="0.25">
      <c r="E11037" s="18" t="str">
        <f t="shared" si="707"/>
        <v/>
      </c>
      <c r="F11037" s="18" t="str">
        <f t="shared" si="708"/>
        <v/>
      </c>
      <c r="G11037" s="18" t="str">
        <f t="shared" si="709"/>
        <v/>
      </c>
      <c r="H11037" s="18" t="str">
        <f t="shared" si="710"/>
        <v/>
      </c>
    </row>
    <row r="11038" spans="5:8" x14ac:dyDescent="0.25">
      <c r="E11038" s="18" t="str">
        <f t="shared" si="707"/>
        <v/>
      </c>
      <c r="F11038" s="18" t="str">
        <f t="shared" si="708"/>
        <v/>
      </c>
      <c r="G11038" s="18" t="str">
        <f t="shared" si="709"/>
        <v/>
      </c>
      <c r="H11038" s="18" t="str">
        <f t="shared" si="710"/>
        <v/>
      </c>
    </row>
    <row r="11039" spans="5:8" x14ac:dyDescent="0.25">
      <c r="E11039" s="18" t="str">
        <f t="shared" si="707"/>
        <v/>
      </c>
      <c r="F11039" s="18" t="str">
        <f t="shared" si="708"/>
        <v/>
      </c>
      <c r="G11039" s="18" t="str">
        <f t="shared" si="709"/>
        <v/>
      </c>
      <c r="H11039" s="18" t="str">
        <f t="shared" si="710"/>
        <v/>
      </c>
    </row>
    <row r="11040" spans="5:8" x14ac:dyDescent="0.25">
      <c r="E11040" s="18" t="str">
        <f t="shared" si="707"/>
        <v/>
      </c>
      <c r="F11040" s="18" t="str">
        <f t="shared" si="708"/>
        <v/>
      </c>
      <c r="G11040" s="18" t="str">
        <f t="shared" si="709"/>
        <v/>
      </c>
      <c r="H11040" s="18" t="str">
        <f t="shared" si="710"/>
        <v/>
      </c>
    </row>
    <row r="11041" spans="5:8" x14ac:dyDescent="0.25">
      <c r="E11041" s="18" t="str">
        <f t="shared" si="707"/>
        <v/>
      </c>
      <c r="F11041" s="18" t="str">
        <f t="shared" si="708"/>
        <v/>
      </c>
      <c r="G11041" s="18" t="str">
        <f t="shared" si="709"/>
        <v/>
      </c>
      <c r="H11041" s="18" t="str">
        <f t="shared" si="710"/>
        <v/>
      </c>
    </row>
    <row r="11042" spans="5:8" x14ac:dyDescent="0.25">
      <c r="E11042" s="18" t="str">
        <f t="shared" si="707"/>
        <v/>
      </c>
      <c r="F11042" s="18" t="str">
        <f t="shared" si="708"/>
        <v/>
      </c>
      <c r="G11042" s="18" t="str">
        <f t="shared" si="709"/>
        <v/>
      </c>
      <c r="H11042" s="18" t="str">
        <f t="shared" si="710"/>
        <v/>
      </c>
    </row>
    <row r="11043" spans="5:8" x14ac:dyDescent="0.25">
      <c r="E11043" s="18" t="str">
        <f t="shared" si="707"/>
        <v/>
      </c>
      <c r="F11043" s="18" t="str">
        <f t="shared" si="708"/>
        <v/>
      </c>
      <c r="G11043" s="18" t="str">
        <f t="shared" si="709"/>
        <v/>
      </c>
      <c r="H11043" s="18" t="str">
        <f t="shared" si="710"/>
        <v/>
      </c>
    </row>
    <row r="11044" spans="5:8" x14ac:dyDescent="0.25">
      <c r="E11044" s="18" t="str">
        <f t="shared" si="707"/>
        <v/>
      </c>
      <c r="F11044" s="18" t="str">
        <f t="shared" si="708"/>
        <v/>
      </c>
      <c r="G11044" s="18" t="str">
        <f t="shared" si="709"/>
        <v/>
      </c>
      <c r="H11044" s="18" t="str">
        <f t="shared" si="710"/>
        <v/>
      </c>
    </row>
    <row r="11045" spans="5:8" x14ac:dyDescent="0.25">
      <c r="E11045" s="18" t="str">
        <f t="shared" si="707"/>
        <v/>
      </c>
      <c r="F11045" s="18" t="str">
        <f t="shared" si="708"/>
        <v/>
      </c>
      <c r="G11045" s="18" t="str">
        <f t="shared" si="709"/>
        <v/>
      </c>
      <c r="H11045" s="18" t="str">
        <f t="shared" si="710"/>
        <v/>
      </c>
    </row>
    <row r="11046" spans="5:8" x14ac:dyDescent="0.25">
      <c r="E11046" s="18" t="str">
        <f t="shared" si="707"/>
        <v/>
      </c>
      <c r="F11046" s="18" t="str">
        <f t="shared" si="708"/>
        <v/>
      </c>
      <c r="G11046" s="18" t="str">
        <f t="shared" si="709"/>
        <v/>
      </c>
      <c r="H11046" s="18" t="str">
        <f t="shared" si="710"/>
        <v/>
      </c>
    </row>
    <row r="11047" spans="5:8" x14ac:dyDescent="0.25">
      <c r="E11047" s="18" t="str">
        <f t="shared" si="707"/>
        <v/>
      </c>
      <c r="F11047" s="18" t="str">
        <f t="shared" si="708"/>
        <v/>
      </c>
      <c r="G11047" s="18" t="str">
        <f t="shared" si="709"/>
        <v/>
      </c>
      <c r="H11047" s="18" t="str">
        <f t="shared" si="710"/>
        <v/>
      </c>
    </row>
    <row r="11048" spans="5:8" x14ac:dyDescent="0.25">
      <c r="E11048" s="18" t="str">
        <f t="shared" si="707"/>
        <v/>
      </c>
      <c r="F11048" s="18" t="str">
        <f t="shared" si="708"/>
        <v/>
      </c>
      <c r="G11048" s="18" t="str">
        <f t="shared" si="709"/>
        <v/>
      </c>
      <c r="H11048" s="18" t="str">
        <f t="shared" si="710"/>
        <v/>
      </c>
    </row>
    <row r="11049" spans="5:8" x14ac:dyDescent="0.25">
      <c r="E11049" s="18" t="str">
        <f t="shared" si="707"/>
        <v/>
      </c>
      <c r="F11049" s="18" t="str">
        <f t="shared" si="708"/>
        <v/>
      </c>
      <c r="G11049" s="18" t="str">
        <f t="shared" si="709"/>
        <v/>
      </c>
      <c r="H11049" s="18" t="str">
        <f t="shared" si="710"/>
        <v/>
      </c>
    </row>
    <row r="11050" spans="5:8" x14ac:dyDescent="0.25">
      <c r="E11050" s="18" t="str">
        <f t="shared" si="707"/>
        <v/>
      </c>
      <c r="F11050" s="18" t="str">
        <f t="shared" si="708"/>
        <v/>
      </c>
      <c r="G11050" s="18" t="str">
        <f t="shared" si="709"/>
        <v/>
      </c>
      <c r="H11050" s="18" t="str">
        <f t="shared" si="710"/>
        <v/>
      </c>
    </row>
    <row r="11051" spans="5:8" x14ac:dyDescent="0.25">
      <c r="E11051" s="18" t="str">
        <f t="shared" si="707"/>
        <v/>
      </c>
      <c r="F11051" s="18" t="str">
        <f t="shared" si="708"/>
        <v/>
      </c>
      <c r="G11051" s="18" t="str">
        <f t="shared" si="709"/>
        <v/>
      </c>
      <c r="H11051" s="18" t="str">
        <f t="shared" si="710"/>
        <v/>
      </c>
    </row>
    <row r="11052" spans="5:8" x14ac:dyDescent="0.25">
      <c r="E11052" s="18" t="str">
        <f t="shared" si="707"/>
        <v/>
      </c>
      <c r="F11052" s="18" t="str">
        <f t="shared" si="708"/>
        <v/>
      </c>
      <c r="G11052" s="18" t="str">
        <f t="shared" si="709"/>
        <v/>
      </c>
      <c r="H11052" s="18" t="str">
        <f t="shared" si="710"/>
        <v/>
      </c>
    </row>
    <row r="11053" spans="5:8" x14ac:dyDescent="0.25">
      <c r="E11053" s="18" t="str">
        <f t="shared" si="707"/>
        <v/>
      </c>
      <c r="F11053" s="18" t="str">
        <f t="shared" si="708"/>
        <v/>
      </c>
      <c r="G11053" s="18" t="str">
        <f t="shared" si="709"/>
        <v/>
      </c>
      <c r="H11053" s="18" t="str">
        <f t="shared" si="710"/>
        <v/>
      </c>
    </row>
    <row r="11054" spans="5:8" x14ac:dyDescent="0.25">
      <c r="E11054" s="18" t="str">
        <f t="shared" si="707"/>
        <v/>
      </c>
      <c r="F11054" s="18" t="str">
        <f t="shared" si="708"/>
        <v/>
      </c>
      <c r="G11054" s="18" t="str">
        <f t="shared" si="709"/>
        <v/>
      </c>
      <c r="H11054" s="18" t="str">
        <f t="shared" si="710"/>
        <v/>
      </c>
    </row>
    <row r="11055" spans="5:8" x14ac:dyDescent="0.25">
      <c r="E11055" s="18" t="str">
        <f t="shared" si="707"/>
        <v/>
      </c>
      <c r="F11055" s="18" t="str">
        <f t="shared" si="708"/>
        <v/>
      </c>
      <c r="G11055" s="18" t="str">
        <f t="shared" si="709"/>
        <v/>
      </c>
      <c r="H11055" s="18" t="str">
        <f t="shared" si="710"/>
        <v/>
      </c>
    </row>
    <row r="11056" spans="5:8" x14ac:dyDescent="0.25">
      <c r="E11056" s="18" t="str">
        <f t="shared" si="707"/>
        <v/>
      </c>
      <c r="F11056" s="18" t="str">
        <f t="shared" si="708"/>
        <v/>
      </c>
      <c r="G11056" s="18" t="str">
        <f t="shared" si="709"/>
        <v/>
      </c>
      <c r="H11056" s="18" t="str">
        <f t="shared" si="710"/>
        <v/>
      </c>
    </row>
    <row r="11057" spans="5:8" x14ac:dyDescent="0.25">
      <c r="E11057" s="18" t="str">
        <f t="shared" si="707"/>
        <v/>
      </c>
      <c r="F11057" s="18" t="str">
        <f t="shared" si="708"/>
        <v/>
      </c>
      <c r="G11057" s="18" t="str">
        <f t="shared" si="709"/>
        <v/>
      </c>
      <c r="H11057" s="18" t="str">
        <f t="shared" si="710"/>
        <v/>
      </c>
    </row>
    <row r="11058" spans="5:8" x14ac:dyDescent="0.25">
      <c r="E11058" s="18" t="str">
        <f t="shared" si="707"/>
        <v/>
      </c>
      <c r="F11058" s="18" t="str">
        <f t="shared" si="708"/>
        <v/>
      </c>
      <c r="G11058" s="18" t="str">
        <f t="shared" si="709"/>
        <v/>
      </c>
      <c r="H11058" s="18" t="str">
        <f t="shared" si="710"/>
        <v/>
      </c>
    </row>
    <row r="11059" spans="5:8" x14ac:dyDescent="0.25">
      <c r="E11059" s="18" t="str">
        <f t="shared" si="707"/>
        <v/>
      </c>
      <c r="F11059" s="18" t="str">
        <f t="shared" si="708"/>
        <v/>
      </c>
      <c r="G11059" s="18" t="str">
        <f t="shared" si="709"/>
        <v/>
      </c>
      <c r="H11059" s="18" t="str">
        <f t="shared" si="710"/>
        <v/>
      </c>
    </row>
    <row r="11060" spans="5:8" x14ac:dyDescent="0.25">
      <c r="E11060" s="18" t="str">
        <f t="shared" si="707"/>
        <v/>
      </c>
      <c r="F11060" s="18" t="str">
        <f t="shared" si="708"/>
        <v/>
      </c>
      <c r="G11060" s="18" t="str">
        <f t="shared" si="709"/>
        <v/>
      </c>
      <c r="H11060" s="18" t="str">
        <f t="shared" si="710"/>
        <v/>
      </c>
    </row>
    <row r="11061" spans="5:8" x14ac:dyDescent="0.25">
      <c r="E11061" s="18" t="str">
        <f t="shared" si="707"/>
        <v/>
      </c>
      <c r="F11061" s="18" t="str">
        <f t="shared" si="708"/>
        <v/>
      </c>
      <c r="G11061" s="18" t="str">
        <f t="shared" si="709"/>
        <v/>
      </c>
      <c r="H11061" s="18" t="str">
        <f t="shared" si="710"/>
        <v/>
      </c>
    </row>
    <row r="11062" spans="5:8" x14ac:dyDescent="0.25">
      <c r="E11062" s="18" t="str">
        <f t="shared" si="707"/>
        <v/>
      </c>
      <c r="F11062" s="18" t="str">
        <f t="shared" si="708"/>
        <v/>
      </c>
      <c r="G11062" s="18" t="str">
        <f t="shared" si="709"/>
        <v/>
      </c>
      <c r="H11062" s="18" t="str">
        <f t="shared" si="710"/>
        <v/>
      </c>
    </row>
    <row r="11063" spans="5:8" x14ac:dyDescent="0.25">
      <c r="E11063" s="18" t="str">
        <f t="shared" si="707"/>
        <v/>
      </c>
      <c r="F11063" s="18" t="str">
        <f t="shared" si="708"/>
        <v/>
      </c>
      <c r="G11063" s="18" t="str">
        <f t="shared" si="709"/>
        <v/>
      </c>
      <c r="H11063" s="18" t="str">
        <f t="shared" si="710"/>
        <v/>
      </c>
    </row>
    <row r="11064" spans="5:8" x14ac:dyDescent="0.25">
      <c r="E11064" s="18" t="str">
        <f t="shared" si="707"/>
        <v/>
      </c>
      <c r="F11064" s="18" t="str">
        <f t="shared" si="708"/>
        <v/>
      </c>
      <c r="G11064" s="18" t="str">
        <f t="shared" si="709"/>
        <v/>
      </c>
      <c r="H11064" s="18" t="str">
        <f t="shared" si="710"/>
        <v/>
      </c>
    </row>
    <row r="11065" spans="5:8" x14ac:dyDescent="0.25">
      <c r="E11065" s="18" t="str">
        <f t="shared" si="707"/>
        <v/>
      </c>
      <c r="F11065" s="18" t="str">
        <f t="shared" si="708"/>
        <v/>
      </c>
      <c r="G11065" s="18" t="str">
        <f t="shared" si="709"/>
        <v/>
      </c>
      <c r="H11065" s="18" t="str">
        <f t="shared" si="710"/>
        <v/>
      </c>
    </row>
    <row r="11066" spans="5:8" x14ac:dyDescent="0.25">
      <c r="E11066" s="18" t="str">
        <f t="shared" si="707"/>
        <v/>
      </c>
      <c r="F11066" s="18" t="str">
        <f t="shared" si="708"/>
        <v/>
      </c>
      <c r="G11066" s="18" t="str">
        <f t="shared" si="709"/>
        <v/>
      </c>
      <c r="H11066" s="18" t="str">
        <f t="shared" si="710"/>
        <v/>
      </c>
    </row>
    <row r="11067" spans="5:8" x14ac:dyDescent="0.25">
      <c r="E11067" s="18" t="str">
        <f t="shared" si="707"/>
        <v/>
      </c>
      <c r="F11067" s="18" t="str">
        <f t="shared" si="708"/>
        <v/>
      </c>
      <c r="G11067" s="18" t="str">
        <f t="shared" si="709"/>
        <v/>
      </c>
      <c r="H11067" s="18" t="str">
        <f t="shared" si="710"/>
        <v/>
      </c>
    </row>
    <row r="11068" spans="5:8" x14ac:dyDescent="0.25">
      <c r="E11068" s="18" t="str">
        <f t="shared" si="707"/>
        <v/>
      </c>
      <c r="F11068" s="18" t="str">
        <f t="shared" si="708"/>
        <v/>
      </c>
      <c r="G11068" s="18" t="str">
        <f t="shared" si="709"/>
        <v/>
      </c>
      <c r="H11068" s="18" t="str">
        <f t="shared" si="710"/>
        <v/>
      </c>
    </row>
    <row r="11069" spans="5:8" x14ac:dyDescent="0.25">
      <c r="E11069" s="18" t="str">
        <f t="shared" si="707"/>
        <v/>
      </c>
      <c r="F11069" s="18" t="str">
        <f t="shared" si="708"/>
        <v/>
      </c>
      <c r="G11069" s="18" t="str">
        <f t="shared" si="709"/>
        <v/>
      </c>
      <c r="H11069" s="18" t="str">
        <f t="shared" si="710"/>
        <v/>
      </c>
    </row>
    <row r="11070" spans="5:8" x14ac:dyDescent="0.25">
      <c r="E11070" s="18" t="str">
        <f t="shared" si="707"/>
        <v/>
      </c>
      <c r="F11070" s="18" t="str">
        <f t="shared" si="708"/>
        <v/>
      </c>
      <c r="G11070" s="18" t="str">
        <f t="shared" si="709"/>
        <v/>
      </c>
      <c r="H11070" s="18" t="str">
        <f t="shared" si="710"/>
        <v/>
      </c>
    </row>
    <row r="11071" spans="5:8" x14ac:dyDescent="0.25">
      <c r="E11071" s="18" t="str">
        <f t="shared" si="707"/>
        <v/>
      </c>
      <c r="F11071" s="18" t="str">
        <f t="shared" si="708"/>
        <v/>
      </c>
      <c r="G11071" s="18" t="str">
        <f t="shared" si="709"/>
        <v/>
      </c>
      <c r="H11071" s="18" t="str">
        <f t="shared" si="710"/>
        <v/>
      </c>
    </row>
    <row r="11072" spans="5:8" x14ac:dyDescent="0.25">
      <c r="E11072" s="18" t="str">
        <f t="shared" si="707"/>
        <v/>
      </c>
      <c r="F11072" s="18" t="str">
        <f t="shared" si="708"/>
        <v/>
      </c>
      <c r="G11072" s="18" t="str">
        <f t="shared" si="709"/>
        <v/>
      </c>
      <c r="H11072" s="18" t="str">
        <f t="shared" si="710"/>
        <v/>
      </c>
    </row>
    <row r="11073" spans="5:8" x14ac:dyDescent="0.25">
      <c r="E11073" s="18" t="str">
        <f t="shared" si="707"/>
        <v/>
      </c>
      <c r="F11073" s="18" t="str">
        <f t="shared" si="708"/>
        <v/>
      </c>
      <c r="G11073" s="18" t="str">
        <f t="shared" si="709"/>
        <v/>
      </c>
      <c r="H11073" s="18" t="str">
        <f t="shared" si="710"/>
        <v/>
      </c>
    </row>
    <row r="11074" spans="5:8" x14ac:dyDescent="0.25">
      <c r="E11074" s="18" t="str">
        <f t="shared" si="707"/>
        <v/>
      </c>
      <c r="F11074" s="18" t="str">
        <f t="shared" si="708"/>
        <v/>
      </c>
      <c r="G11074" s="18" t="str">
        <f t="shared" si="709"/>
        <v/>
      </c>
      <c r="H11074" s="18" t="str">
        <f t="shared" si="710"/>
        <v/>
      </c>
    </row>
    <row r="11075" spans="5:8" x14ac:dyDescent="0.25">
      <c r="E11075" s="18" t="str">
        <f t="shared" si="707"/>
        <v/>
      </c>
      <c r="F11075" s="18" t="str">
        <f t="shared" si="708"/>
        <v/>
      </c>
      <c r="G11075" s="18" t="str">
        <f t="shared" si="709"/>
        <v/>
      </c>
      <c r="H11075" s="18" t="str">
        <f t="shared" si="710"/>
        <v/>
      </c>
    </row>
    <row r="11076" spans="5:8" x14ac:dyDescent="0.25">
      <c r="E11076" s="18" t="str">
        <f t="shared" si="707"/>
        <v/>
      </c>
      <c r="F11076" s="18" t="str">
        <f t="shared" si="708"/>
        <v/>
      </c>
      <c r="G11076" s="18" t="str">
        <f t="shared" si="709"/>
        <v/>
      </c>
      <c r="H11076" s="18" t="str">
        <f t="shared" si="710"/>
        <v/>
      </c>
    </row>
    <row r="11077" spans="5:8" x14ac:dyDescent="0.25">
      <c r="E11077" s="18" t="str">
        <f t="shared" si="707"/>
        <v/>
      </c>
      <c r="F11077" s="18" t="str">
        <f t="shared" si="708"/>
        <v/>
      </c>
      <c r="G11077" s="18" t="str">
        <f t="shared" si="709"/>
        <v/>
      </c>
      <c r="H11077" s="18" t="str">
        <f t="shared" si="710"/>
        <v/>
      </c>
    </row>
    <row r="11078" spans="5:8" x14ac:dyDescent="0.25">
      <c r="E11078" s="18" t="str">
        <f t="shared" ref="E11078:E11141" si="711">IF($C11078="","",IFERROR(INDEX(ItemPriceCol,MATCH($C11078,ItemName,0)),""))</f>
        <v/>
      </c>
      <c r="F11078" s="18" t="str">
        <f t="shared" ref="F11078:F11141" si="712">IF(OR($D11078="",$E11078=""),"",$D11078*$E11078)</f>
        <v/>
      </c>
      <c r="G11078" s="18" t="str">
        <f t="shared" ref="G11078:G11141" si="713">IF($C11078="","",IFERROR(INDEX(ItemCostCol,MATCH($C11078,ItemName,0)),""))</f>
        <v/>
      </c>
      <c r="H11078" s="18" t="str">
        <f t="shared" ref="H11078:H11141" si="714">IF(OR($F11078="",$G11078=""),"",$F11078-$D11078*$G11078)</f>
        <v/>
      </c>
    </row>
    <row r="11079" spans="5:8" x14ac:dyDescent="0.25">
      <c r="E11079" s="18" t="str">
        <f t="shared" si="711"/>
        <v/>
      </c>
      <c r="F11079" s="18" t="str">
        <f t="shared" si="712"/>
        <v/>
      </c>
      <c r="G11079" s="18" t="str">
        <f t="shared" si="713"/>
        <v/>
      </c>
      <c r="H11079" s="18" t="str">
        <f t="shared" si="714"/>
        <v/>
      </c>
    </row>
    <row r="11080" spans="5:8" x14ac:dyDescent="0.25">
      <c r="E11080" s="18" t="str">
        <f t="shared" si="711"/>
        <v/>
      </c>
      <c r="F11080" s="18" t="str">
        <f t="shared" si="712"/>
        <v/>
      </c>
      <c r="G11080" s="18" t="str">
        <f t="shared" si="713"/>
        <v/>
      </c>
      <c r="H11080" s="18" t="str">
        <f t="shared" si="714"/>
        <v/>
      </c>
    </row>
    <row r="11081" spans="5:8" x14ac:dyDescent="0.25">
      <c r="E11081" s="18" t="str">
        <f t="shared" si="711"/>
        <v/>
      </c>
      <c r="F11081" s="18" t="str">
        <f t="shared" si="712"/>
        <v/>
      </c>
      <c r="G11081" s="18" t="str">
        <f t="shared" si="713"/>
        <v/>
      </c>
      <c r="H11081" s="18" t="str">
        <f t="shared" si="714"/>
        <v/>
      </c>
    </row>
    <row r="11082" spans="5:8" x14ac:dyDescent="0.25">
      <c r="E11082" s="18" t="str">
        <f t="shared" si="711"/>
        <v/>
      </c>
      <c r="F11082" s="18" t="str">
        <f t="shared" si="712"/>
        <v/>
      </c>
      <c r="G11082" s="18" t="str">
        <f t="shared" si="713"/>
        <v/>
      </c>
      <c r="H11082" s="18" t="str">
        <f t="shared" si="714"/>
        <v/>
      </c>
    </row>
    <row r="11083" spans="5:8" x14ac:dyDescent="0.25">
      <c r="E11083" s="18" t="str">
        <f t="shared" si="711"/>
        <v/>
      </c>
      <c r="F11083" s="18" t="str">
        <f t="shared" si="712"/>
        <v/>
      </c>
      <c r="G11083" s="18" t="str">
        <f t="shared" si="713"/>
        <v/>
      </c>
      <c r="H11083" s="18" t="str">
        <f t="shared" si="714"/>
        <v/>
      </c>
    </row>
    <row r="11084" spans="5:8" x14ac:dyDescent="0.25">
      <c r="E11084" s="18" t="str">
        <f t="shared" si="711"/>
        <v/>
      </c>
      <c r="F11084" s="18" t="str">
        <f t="shared" si="712"/>
        <v/>
      </c>
      <c r="G11084" s="18" t="str">
        <f t="shared" si="713"/>
        <v/>
      </c>
      <c r="H11084" s="18" t="str">
        <f t="shared" si="714"/>
        <v/>
      </c>
    </row>
    <row r="11085" spans="5:8" x14ac:dyDescent="0.25">
      <c r="E11085" s="18" t="str">
        <f t="shared" si="711"/>
        <v/>
      </c>
      <c r="F11085" s="18" t="str">
        <f t="shared" si="712"/>
        <v/>
      </c>
      <c r="G11085" s="18" t="str">
        <f t="shared" si="713"/>
        <v/>
      </c>
      <c r="H11085" s="18" t="str">
        <f t="shared" si="714"/>
        <v/>
      </c>
    </row>
    <row r="11086" spans="5:8" x14ac:dyDescent="0.25">
      <c r="E11086" s="18" t="str">
        <f t="shared" si="711"/>
        <v/>
      </c>
      <c r="F11086" s="18" t="str">
        <f t="shared" si="712"/>
        <v/>
      </c>
      <c r="G11086" s="18" t="str">
        <f t="shared" si="713"/>
        <v/>
      </c>
      <c r="H11086" s="18" t="str">
        <f t="shared" si="714"/>
        <v/>
      </c>
    </row>
    <row r="11087" spans="5:8" x14ac:dyDescent="0.25">
      <c r="E11087" s="18" t="str">
        <f t="shared" si="711"/>
        <v/>
      </c>
      <c r="F11087" s="18" t="str">
        <f t="shared" si="712"/>
        <v/>
      </c>
      <c r="G11087" s="18" t="str">
        <f t="shared" si="713"/>
        <v/>
      </c>
      <c r="H11087" s="18" t="str">
        <f t="shared" si="714"/>
        <v/>
      </c>
    </row>
    <row r="11088" spans="5:8" x14ac:dyDescent="0.25">
      <c r="E11088" s="18" t="str">
        <f t="shared" si="711"/>
        <v/>
      </c>
      <c r="F11088" s="18" t="str">
        <f t="shared" si="712"/>
        <v/>
      </c>
      <c r="G11088" s="18" t="str">
        <f t="shared" si="713"/>
        <v/>
      </c>
      <c r="H11088" s="18" t="str">
        <f t="shared" si="714"/>
        <v/>
      </c>
    </row>
    <row r="11089" spans="5:8" x14ac:dyDescent="0.25">
      <c r="E11089" s="18" t="str">
        <f t="shared" si="711"/>
        <v/>
      </c>
      <c r="F11089" s="18" t="str">
        <f t="shared" si="712"/>
        <v/>
      </c>
      <c r="G11089" s="18" t="str">
        <f t="shared" si="713"/>
        <v/>
      </c>
      <c r="H11089" s="18" t="str">
        <f t="shared" si="714"/>
        <v/>
      </c>
    </row>
    <row r="11090" spans="5:8" x14ac:dyDescent="0.25">
      <c r="E11090" s="18" t="str">
        <f t="shared" si="711"/>
        <v/>
      </c>
      <c r="F11090" s="18" t="str">
        <f t="shared" si="712"/>
        <v/>
      </c>
      <c r="G11090" s="18" t="str">
        <f t="shared" si="713"/>
        <v/>
      </c>
      <c r="H11090" s="18" t="str">
        <f t="shared" si="714"/>
        <v/>
      </c>
    </row>
    <row r="11091" spans="5:8" x14ac:dyDescent="0.25">
      <c r="E11091" s="18" t="str">
        <f t="shared" si="711"/>
        <v/>
      </c>
      <c r="F11091" s="18" t="str">
        <f t="shared" si="712"/>
        <v/>
      </c>
      <c r="G11091" s="18" t="str">
        <f t="shared" si="713"/>
        <v/>
      </c>
      <c r="H11091" s="18" t="str">
        <f t="shared" si="714"/>
        <v/>
      </c>
    </row>
    <row r="11092" spans="5:8" x14ac:dyDescent="0.25">
      <c r="E11092" s="18" t="str">
        <f t="shared" si="711"/>
        <v/>
      </c>
      <c r="F11092" s="18" t="str">
        <f t="shared" si="712"/>
        <v/>
      </c>
      <c r="G11092" s="18" t="str">
        <f t="shared" si="713"/>
        <v/>
      </c>
      <c r="H11092" s="18" t="str">
        <f t="shared" si="714"/>
        <v/>
      </c>
    </row>
    <row r="11093" spans="5:8" x14ac:dyDescent="0.25">
      <c r="E11093" s="18" t="str">
        <f t="shared" si="711"/>
        <v/>
      </c>
      <c r="F11093" s="18" t="str">
        <f t="shared" si="712"/>
        <v/>
      </c>
      <c r="G11093" s="18" t="str">
        <f t="shared" si="713"/>
        <v/>
      </c>
      <c r="H11093" s="18" t="str">
        <f t="shared" si="714"/>
        <v/>
      </c>
    </row>
    <row r="11094" spans="5:8" x14ac:dyDescent="0.25">
      <c r="E11094" s="18" t="str">
        <f t="shared" si="711"/>
        <v/>
      </c>
      <c r="F11094" s="18" t="str">
        <f t="shared" si="712"/>
        <v/>
      </c>
      <c r="G11094" s="18" t="str">
        <f t="shared" si="713"/>
        <v/>
      </c>
      <c r="H11094" s="18" t="str">
        <f t="shared" si="714"/>
        <v/>
      </c>
    </row>
    <row r="11095" spans="5:8" x14ac:dyDescent="0.25">
      <c r="E11095" s="18" t="str">
        <f t="shared" si="711"/>
        <v/>
      </c>
      <c r="F11095" s="18" t="str">
        <f t="shared" si="712"/>
        <v/>
      </c>
      <c r="G11095" s="18" t="str">
        <f t="shared" si="713"/>
        <v/>
      </c>
      <c r="H11095" s="18" t="str">
        <f t="shared" si="714"/>
        <v/>
      </c>
    </row>
    <row r="11096" spans="5:8" x14ac:dyDescent="0.25">
      <c r="E11096" s="18" t="str">
        <f t="shared" si="711"/>
        <v/>
      </c>
      <c r="F11096" s="18" t="str">
        <f t="shared" si="712"/>
        <v/>
      </c>
      <c r="G11096" s="18" t="str">
        <f t="shared" si="713"/>
        <v/>
      </c>
      <c r="H11096" s="18" t="str">
        <f t="shared" si="714"/>
        <v/>
      </c>
    </row>
    <row r="11097" spans="5:8" x14ac:dyDescent="0.25">
      <c r="E11097" s="18" t="str">
        <f t="shared" si="711"/>
        <v/>
      </c>
      <c r="F11097" s="18" t="str">
        <f t="shared" si="712"/>
        <v/>
      </c>
      <c r="G11097" s="18" t="str">
        <f t="shared" si="713"/>
        <v/>
      </c>
      <c r="H11097" s="18" t="str">
        <f t="shared" si="714"/>
        <v/>
      </c>
    </row>
    <row r="11098" spans="5:8" x14ac:dyDescent="0.25">
      <c r="E11098" s="18" t="str">
        <f t="shared" si="711"/>
        <v/>
      </c>
      <c r="F11098" s="18" t="str">
        <f t="shared" si="712"/>
        <v/>
      </c>
      <c r="G11098" s="18" t="str">
        <f t="shared" si="713"/>
        <v/>
      </c>
      <c r="H11098" s="18" t="str">
        <f t="shared" si="714"/>
        <v/>
      </c>
    </row>
    <row r="11099" spans="5:8" x14ac:dyDescent="0.25">
      <c r="E11099" s="18" t="str">
        <f t="shared" si="711"/>
        <v/>
      </c>
      <c r="F11099" s="18" t="str">
        <f t="shared" si="712"/>
        <v/>
      </c>
      <c r="G11099" s="18" t="str">
        <f t="shared" si="713"/>
        <v/>
      </c>
      <c r="H11099" s="18" t="str">
        <f t="shared" si="714"/>
        <v/>
      </c>
    </row>
    <row r="11100" spans="5:8" x14ac:dyDescent="0.25">
      <c r="E11100" s="18" t="str">
        <f t="shared" si="711"/>
        <v/>
      </c>
      <c r="F11100" s="18" t="str">
        <f t="shared" si="712"/>
        <v/>
      </c>
      <c r="G11100" s="18" t="str">
        <f t="shared" si="713"/>
        <v/>
      </c>
      <c r="H11100" s="18" t="str">
        <f t="shared" si="714"/>
        <v/>
      </c>
    </row>
    <row r="11101" spans="5:8" x14ac:dyDescent="0.25">
      <c r="E11101" s="18" t="str">
        <f t="shared" si="711"/>
        <v/>
      </c>
      <c r="F11101" s="18" t="str">
        <f t="shared" si="712"/>
        <v/>
      </c>
      <c r="G11101" s="18" t="str">
        <f t="shared" si="713"/>
        <v/>
      </c>
      <c r="H11101" s="18" t="str">
        <f t="shared" si="714"/>
        <v/>
      </c>
    </row>
    <row r="11102" spans="5:8" x14ac:dyDescent="0.25">
      <c r="E11102" s="18" t="str">
        <f t="shared" si="711"/>
        <v/>
      </c>
      <c r="F11102" s="18" t="str">
        <f t="shared" si="712"/>
        <v/>
      </c>
      <c r="G11102" s="18" t="str">
        <f t="shared" si="713"/>
        <v/>
      </c>
      <c r="H11102" s="18" t="str">
        <f t="shared" si="714"/>
        <v/>
      </c>
    </row>
    <row r="11103" spans="5:8" x14ac:dyDescent="0.25">
      <c r="E11103" s="18" t="str">
        <f t="shared" si="711"/>
        <v/>
      </c>
      <c r="F11103" s="18" t="str">
        <f t="shared" si="712"/>
        <v/>
      </c>
      <c r="G11103" s="18" t="str">
        <f t="shared" si="713"/>
        <v/>
      </c>
      <c r="H11103" s="18" t="str">
        <f t="shared" si="714"/>
        <v/>
      </c>
    </row>
    <row r="11104" spans="5:8" x14ac:dyDescent="0.25">
      <c r="E11104" s="18" t="str">
        <f t="shared" si="711"/>
        <v/>
      </c>
      <c r="F11104" s="18" t="str">
        <f t="shared" si="712"/>
        <v/>
      </c>
      <c r="G11104" s="18" t="str">
        <f t="shared" si="713"/>
        <v/>
      </c>
      <c r="H11104" s="18" t="str">
        <f t="shared" si="714"/>
        <v/>
      </c>
    </row>
    <row r="11105" spans="5:8" x14ac:dyDescent="0.25">
      <c r="E11105" s="18" t="str">
        <f t="shared" si="711"/>
        <v/>
      </c>
      <c r="F11105" s="18" t="str">
        <f t="shared" si="712"/>
        <v/>
      </c>
      <c r="G11105" s="18" t="str">
        <f t="shared" si="713"/>
        <v/>
      </c>
      <c r="H11105" s="18" t="str">
        <f t="shared" si="714"/>
        <v/>
      </c>
    </row>
    <row r="11106" spans="5:8" x14ac:dyDescent="0.25">
      <c r="E11106" s="18" t="str">
        <f t="shared" si="711"/>
        <v/>
      </c>
      <c r="F11106" s="18" t="str">
        <f t="shared" si="712"/>
        <v/>
      </c>
      <c r="G11106" s="18" t="str">
        <f t="shared" si="713"/>
        <v/>
      </c>
      <c r="H11106" s="18" t="str">
        <f t="shared" si="714"/>
        <v/>
      </c>
    </row>
    <row r="11107" spans="5:8" x14ac:dyDescent="0.25">
      <c r="E11107" s="18" t="str">
        <f t="shared" si="711"/>
        <v/>
      </c>
      <c r="F11107" s="18" t="str">
        <f t="shared" si="712"/>
        <v/>
      </c>
      <c r="G11107" s="18" t="str">
        <f t="shared" si="713"/>
        <v/>
      </c>
      <c r="H11107" s="18" t="str">
        <f t="shared" si="714"/>
        <v/>
      </c>
    </row>
    <row r="11108" spans="5:8" x14ac:dyDescent="0.25">
      <c r="E11108" s="18" t="str">
        <f t="shared" si="711"/>
        <v/>
      </c>
      <c r="F11108" s="18" t="str">
        <f t="shared" si="712"/>
        <v/>
      </c>
      <c r="G11108" s="18" t="str">
        <f t="shared" si="713"/>
        <v/>
      </c>
      <c r="H11108" s="18" t="str">
        <f t="shared" si="714"/>
        <v/>
      </c>
    </row>
    <row r="11109" spans="5:8" x14ac:dyDescent="0.25">
      <c r="E11109" s="18" t="str">
        <f t="shared" si="711"/>
        <v/>
      </c>
      <c r="F11109" s="18" t="str">
        <f t="shared" si="712"/>
        <v/>
      </c>
      <c r="G11109" s="18" t="str">
        <f t="shared" si="713"/>
        <v/>
      </c>
      <c r="H11109" s="18" t="str">
        <f t="shared" si="714"/>
        <v/>
      </c>
    </row>
    <row r="11110" spans="5:8" x14ac:dyDescent="0.25">
      <c r="E11110" s="18" t="str">
        <f t="shared" si="711"/>
        <v/>
      </c>
      <c r="F11110" s="18" t="str">
        <f t="shared" si="712"/>
        <v/>
      </c>
      <c r="G11110" s="18" t="str">
        <f t="shared" si="713"/>
        <v/>
      </c>
      <c r="H11110" s="18" t="str">
        <f t="shared" si="714"/>
        <v/>
      </c>
    </row>
    <row r="11111" spans="5:8" x14ac:dyDescent="0.25">
      <c r="E11111" s="18" t="str">
        <f t="shared" si="711"/>
        <v/>
      </c>
      <c r="F11111" s="18" t="str">
        <f t="shared" si="712"/>
        <v/>
      </c>
      <c r="G11111" s="18" t="str">
        <f t="shared" si="713"/>
        <v/>
      </c>
      <c r="H11111" s="18" t="str">
        <f t="shared" si="714"/>
        <v/>
      </c>
    </row>
    <row r="11112" spans="5:8" x14ac:dyDescent="0.25">
      <c r="E11112" s="18" t="str">
        <f t="shared" si="711"/>
        <v/>
      </c>
      <c r="F11112" s="18" t="str">
        <f t="shared" si="712"/>
        <v/>
      </c>
      <c r="G11112" s="18" t="str">
        <f t="shared" si="713"/>
        <v/>
      </c>
      <c r="H11112" s="18" t="str">
        <f t="shared" si="714"/>
        <v/>
      </c>
    </row>
    <row r="11113" spans="5:8" x14ac:dyDescent="0.25">
      <c r="E11113" s="18" t="str">
        <f t="shared" si="711"/>
        <v/>
      </c>
      <c r="F11113" s="18" t="str">
        <f t="shared" si="712"/>
        <v/>
      </c>
      <c r="G11113" s="18" t="str">
        <f t="shared" si="713"/>
        <v/>
      </c>
      <c r="H11113" s="18" t="str">
        <f t="shared" si="714"/>
        <v/>
      </c>
    </row>
    <row r="11114" spans="5:8" x14ac:dyDescent="0.25">
      <c r="E11114" s="18" t="str">
        <f t="shared" si="711"/>
        <v/>
      </c>
      <c r="F11114" s="18" t="str">
        <f t="shared" si="712"/>
        <v/>
      </c>
      <c r="G11114" s="18" t="str">
        <f t="shared" si="713"/>
        <v/>
      </c>
      <c r="H11114" s="18" t="str">
        <f t="shared" si="714"/>
        <v/>
      </c>
    </row>
    <row r="11115" spans="5:8" x14ac:dyDescent="0.25">
      <c r="E11115" s="18" t="str">
        <f t="shared" si="711"/>
        <v/>
      </c>
      <c r="F11115" s="18" t="str">
        <f t="shared" si="712"/>
        <v/>
      </c>
      <c r="G11115" s="18" t="str">
        <f t="shared" si="713"/>
        <v/>
      </c>
      <c r="H11115" s="18" t="str">
        <f t="shared" si="714"/>
        <v/>
      </c>
    </row>
    <row r="11116" spans="5:8" x14ac:dyDescent="0.25">
      <c r="E11116" s="18" t="str">
        <f t="shared" si="711"/>
        <v/>
      </c>
      <c r="F11116" s="18" t="str">
        <f t="shared" si="712"/>
        <v/>
      </c>
      <c r="G11116" s="18" t="str">
        <f t="shared" si="713"/>
        <v/>
      </c>
      <c r="H11116" s="18" t="str">
        <f t="shared" si="714"/>
        <v/>
      </c>
    </row>
    <row r="11117" spans="5:8" x14ac:dyDescent="0.25">
      <c r="E11117" s="18" t="str">
        <f t="shared" si="711"/>
        <v/>
      </c>
      <c r="F11117" s="18" t="str">
        <f t="shared" si="712"/>
        <v/>
      </c>
      <c r="G11117" s="18" t="str">
        <f t="shared" si="713"/>
        <v/>
      </c>
      <c r="H11117" s="18" t="str">
        <f t="shared" si="714"/>
        <v/>
      </c>
    </row>
    <row r="11118" spans="5:8" x14ac:dyDescent="0.25">
      <c r="E11118" s="18" t="str">
        <f t="shared" si="711"/>
        <v/>
      </c>
      <c r="F11118" s="18" t="str">
        <f t="shared" si="712"/>
        <v/>
      </c>
      <c r="G11118" s="18" t="str">
        <f t="shared" si="713"/>
        <v/>
      </c>
      <c r="H11118" s="18" t="str">
        <f t="shared" si="714"/>
        <v/>
      </c>
    </row>
    <row r="11119" spans="5:8" x14ac:dyDescent="0.25">
      <c r="E11119" s="18" t="str">
        <f t="shared" si="711"/>
        <v/>
      </c>
      <c r="F11119" s="18" t="str">
        <f t="shared" si="712"/>
        <v/>
      </c>
      <c r="G11119" s="18" t="str">
        <f t="shared" si="713"/>
        <v/>
      </c>
      <c r="H11119" s="18" t="str">
        <f t="shared" si="714"/>
        <v/>
      </c>
    </row>
    <row r="11120" spans="5:8" x14ac:dyDescent="0.25">
      <c r="E11120" s="18" t="str">
        <f t="shared" si="711"/>
        <v/>
      </c>
      <c r="F11120" s="18" t="str">
        <f t="shared" si="712"/>
        <v/>
      </c>
      <c r="G11120" s="18" t="str">
        <f t="shared" si="713"/>
        <v/>
      </c>
      <c r="H11120" s="18" t="str">
        <f t="shared" si="714"/>
        <v/>
      </c>
    </row>
    <row r="11121" spans="5:8" x14ac:dyDescent="0.25">
      <c r="E11121" s="18" t="str">
        <f t="shared" si="711"/>
        <v/>
      </c>
      <c r="F11121" s="18" t="str">
        <f t="shared" si="712"/>
        <v/>
      </c>
      <c r="G11121" s="18" t="str">
        <f t="shared" si="713"/>
        <v/>
      </c>
      <c r="H11121" s="18" t="str">
        <f t="shared" si="714"/>
        <v/>
      </c>
    </row>
    <row r="11122" spans="5:8" x14ac:dyDescent="0.25">
      <c r="E11122" s="18" t="str">
        <f t="shared" si="711"/>
        <v/>
      </c>
      <c r="F11122" s="18" t="str">
        <f t="shared" si="712"/>
        <v/>
      </c>
      <c r="G11122" s="18" t="str">
        <f t="shared" si="713"/>
        <v/>
      </c>
      <c r="H11122" s="18" t="str">
        <f t="shared" si="714"/>
        <v/>
      </c>
    </row>
    <row r="11123" spans="5:8" x14ac:dyDescent="0.25">
      <c r="E11123" s="18" t="str">
        <f t="shared" si="711"/>
        <v/>
      </c>
      <c r="F11123" s="18" t="str">
        <f t="shared" si="712"/>
        <v/>
      </c>
      <c r="G11123" s="18" t="str">
        <f t="shared" si="713"/>
        <v/>
      </c>
      <c r="H11123" s="18" t="str">
        <f t="shared" si="714"/>
        <v/>
      </c>
    </row>
    <row r="11124" spans="5:8" x14ac:dyDescent="0.25">
      <c r="E11124" s="18" t="str">
        <f t="shared" si="711"/>
        <v/>
      </c>
      <c r="F11124" s="18" t="str">
        <f t="shared" si="712"/>
        <v/>
      </c>
      <c r="G11124" s="18" t="str">
        <f t="shared" si="713"/>
        <v/>
      </c>
      <c r="H11124" s="18" t="str">
        <f t="shared" si="714"/>
        <v/>
      </c>
    </row>
    <row r="11125" spans="5:8" x14ac:dyDescent="0.25">
      <c r="E11125" s="18" t="str">
        <f t="shared" si="711"/>
        <v/>
      </c>
      <c r="F11125" s="18" t="str">
        <f t="shared" si="712"/>
        <v/>
      </c>
      <c r="G11125" s="18" t="str">
        <f t="shared" si="713"/>
        <v/>
      </c>
      <c r="H11125" s="18" t="str">
        <f t="shared" si="714"/>
        <v/>
      </c>
    </row>
    <row r="11126" spans="5:8" x14ac:dyDescent="0.25">
      <c r="E11126" s="18" t="str">
        <f t="shared" si="711"/>
        <v/>
      </c>
      <c r="F11126" s="18" t="str">
        <f t="shared" si="712"/>
        <v/>
      </c>
      <c r="G11126" s="18" t="str">
        <f t="shared" si="713"/>
        <v/>
      </c>
      <c r="H11126" s="18" t="str">
        <f t="shared" si="714"/>
        <v/>
      </c>
    </row>
    <row r="11127" spans="5:8" x14ac:dyDescent="0.25">
      <c r="E11127" s="18" t="str">
        <f t="shared" si="711"/>
        <v/>
      </c>
      <c r="F11127" s="18" t="str">
        <f t="shared" si="712"/>
        <v/>
      </c>
      <c r="G11127" s="18" t="str">
        <f t="shared" si="713"/>
        <v/>
      </c>
      <c r="H11127" s="18" t="str">
        <f t="shared" si="714"/>
        <v/>
      </c>
    </row>
    <row r="11128" spans="5:8" x14ac:dyDescent="0.25">
      <c r="E11128" s="18" t="str">
        <f t="shared" si="711"/>
        <v/>
      </c>
      <c r="F11128" s="18" t="str">
        <f t="shared" si="712"/>
        <v/>
      </c>
      <c r="G11128" s="18" t="str">
        <f t="shared" si="713"/>
        <v/>
      </c>
      <c r="H11128" s="18" t="str">
        <f t="shared" si="714"/>
        <v/>
      </c>
    </row>
    <row r="11129" spans="5:8" x14ac:dyDescent="0.25">
      <c r="E11129" s="18" t="str">
        <f t="shared" si="711"/>
        <v/>
      </c>
      <c r="F11129" s="18" t="str">
        <f t="shared" si="712"/>
        <v/>
      </c>
      <c r="G11129" s="18" t="str">
        <f t="shared" si="713"/>
        <v/>
      </c>
      <c r="H11129" s="18" t="str">
        <f t="shared" si="714"/>
        <v/>
      </c>
    </row>
    <row r="11130" spans="5:8" x14ac:dyDescent="0.25">
      <c r="E11130" s="18" t="str">
        <f t="shared" si="711"/>
        <v/>
      </c>
      <c r="F11130" s="18" t="str">
        <f t="shared" si="712"/>
        <v/>
      </c>
      <c r="G11130" s="18" t="str">
        <f t="shared" si="713"/>
        <v/>
      </c>
      <c r="H11130" s="18" t="str">
        <f t="shared" si="714"/>
        <v/>
      </c>
    </row>
    <row r="11131" spans="5:8" x14ac:dyDescent="0.25">
      <c r="E11131" s="18" t="str">
        <f t="shared" si="711"/>
        <v/>
      </c>
      <c r="F11131" s="18" t="str">
        <f t="shared" si="712"/>
        <v/>
      </c>
      <c r="G11131" s="18" t="str">
        <f t="shared" si="713"/>
        <v/>
      </c>
      <c r="H11131" s="18" t="str">
        <f t="shared" si="714"/>
        <v/>
      </c>
    </row>
    <row r="11132" spans="5:8" x14ac:dyDescent="0.25">
      <c r="E11132" s="18" t="str">
        <f t="shared" si="711"/>
        <v/>
      </c>
      <c r="F11132" s="18" t="str">
        <f t="shared" si="712"/>
        <v/>
      </c>
      <c r="G11132" s="18" t="str">
        <f t="shared" si="713"/>
        <v/>
      </c>
      <c r="H11132" s="18" t="str">
        <f t="shared" si="714"/>
        <v/>
      </c>
    </row>
    <row r="11133" spans="5:8" x14ac:dyDescent="0.25">
      <c r="E11133" s="18" t="str">
        <f t="shared" si="711"/>
        <v/>
      </c>
      <c r="F11133" s="18" t="str">
        <f t="shared" si="712"/>
        <v/>
      </c>
      <c r="G11133" s="18" t="str">
        <f t="shared" si="713"/>
        <v/>
      </c>
      <c r="H11133" s="18" t="str">
        <f t="shared" si="714"/>
        <v/>
      </c>
    </row>
    <row r="11134" spans="5:8" x14ac:dyDescent="0.25">
      <c r="E11134" s="18" t="str">
        <f t="shared" si="711"/>
        <v/>
      </c>
      <c r="F11134" s="18" t="str">
        <f t="shared" si="712"/>
        <v/>
      </c>
      <c r="G11134" s="18" t="str">
        <f t="shared" si="713"/>
        <v/>
      </c>
      <c r="H11134" s="18" t="str">
        <f t="shared" si="714"/>
        <v/>
      </c>
    </row>
    <row r="11135" spans="5:8" x14ac:dyDescent="0.25">
      <c r="E11135" s="18" t="str">
        <f t="shared" si="711"/>
        <v/>
      </c>
      <c r="F11135" s="18" t="str">
        <f t="shared" si="712"/>
        <v/>
      </c>
      <c r="G11135" s="18" t="str">
        <f t="shared" si="713"/>
        <v/>
      </c>
      <c r="H11135" s="18" t="str">
        <f t="shared" si="714"/>
        <v/>
      </c>
    </row>
    <row r="11136" spans="5:8" x14ac:dyDescent="0.25">
      <c r="E11136" s="18" t="str">
        <f t="shared" si="711"/>
        <v/>
      </c>
      <c r="F11136" s="18" t="str">
        <f t="shared" si="712"/>
        <v/>
      </c>
      <c r="G11136" s="18" t="str">
        <f t="shared" si="713"/>
        <v/>
      </c>
      <c r="H11136" s="18" t="str">
        <f t="shared" si="714"/>
        <v/>
      </c>
    </row>
    <row r="11137" spans="5:8" x14ac:dyDescent="0.25">
      <c r="E11137" s="18" t="str">
        <f t="shared" si="711"/>
        <v/>
      </c>
      <c r="F11137" s="18" t="str">
        <f t="shared" si="712"/>
        <v/>
      </c>
      <c r="G11137" s="18" t="str">
        <f t="shared" si="713"/>
        <v/>
      </c>
      <c r="H11137" s="18" t="str">
        <f t="shared" si="714"/>
        <v/>
      </c>
    </row>
    <row r="11138" spans="5:8" x14ac:dyDescent="0.25">
      <c r="E11138" s="18" t="str">
        <f t="shared" si="711"/>
        <v/>
      </c>
      <c r="F11138" s="18" t="str">
        <f t="shared" si="712"/>
        <v/>
      </c>
      <c r="G11138" s="18" t="str">
        <f t="shared" si="713"/>
        <v/>
      </c>
      <c r="H11138" s="18" t="str">
        <f t="shared" si="714"/>
        <v/>
      </c>
    </row>
    <row r="11139" spans="5:8" x14ac:dyDescent="0.25">
      <c r="E11139" s="18" t="str">
        <f t="shared" si="711"/>
        <v/>
      </c>
      <c r="F11139" s="18" t="str">
        <f t="shared" si="712"/>
        <v/>
      </c>
      <c r="G11139" s="18" t="str">
        <f t="shared" si="713"/>
        <v/>
      </c>
      <c r="H11139" s="18" t="str">
        <f t="shared" si="714"/>
        <v/>
      </c>
    </row>
    <row r="11140" spans="5:8" x14ac:dyDescent="0.25">
      <c r="E11140" s="18" t="str">
        <f t="shared" si="711"/>
        <v/>
      </c>
      <c r="F11140" s="18" t="str">
        <f t="shared" si="712"/>
        <v/>
      </c>
      <c r="G11140" s="18" t="str">
        <f t="shared" si="713"/>
        <v/>
      </c>
      <c r="H11140" s="18" t="str">
        <f t="shared" si="714"/>
        <v/>
      </c>
    </row>
    <row r="11141" spans="5:8" x14ac:dyDescent="0.25">
      <c r="E11141" s="18" t="str">
        <f t="shared" si="711"/>
        <v/>
      </c>
      <c r="F11141" s="18" t="str">
        <f t="shared" si="712"/>
        <v/>
      </c>
      <c r="G11141" s="18" t="str">
        <f t="shared" si="713"/>
        <v/>
      </c>
      <c r="H11141" s="18" t="str">
        <f t="shared" si="714"/>
        <v/>
      </c>
    </row>
    <row r="11142" spans="5:8" x14ac:dyDescent="0.25">
      <c r="E11142" s="18" t="str">
        <f t="shared" ref="E11142:E11205" si="715">IF($C11142="","",IFERROR(INDEX(ItemPriceCol,MATCH($C11142,ItemName,0)),""))</f>
        <v/>
      </c>
      <c r="F11142" s="18" t="str">
        <f t="shared" ref="F11142:F11205" si="716">IF(OR($D11142="",$E11142=""),"",$D11142*$E11142)</f>
        <v/>
      </c>
      <c r="G11142" s="18" t="str">
        <f t="shared" ref="G11142:G11205" si="717">IF($C11142="","",IFERROR(INDEX(ItemCostCol,MATCH($C11142,ItemName,0)),""))</f>
        <v/>
      </c>
      <c r="H11142" s="18" t="str">
        <f t="shared" ref="H11142:H11205" si="718">IF(OR($F11142="",$G11142=""),"",$F11142-$D11142*$G11142)</f>
        <v/>
      </c>
    </row>
    <row r="11143" spans="5:8" x14ac:dyDescent="0.25">
      <c r="E11143" s="18" t="str">
        <f t="shared" si="715"/>
        <v/>
      </c>
      <c r="F11143" s="18" t="str">
        <f t="shared" si="716"/>
        <v/>
      </c>
      <c r="G11143" s="18" t="str">
        <f t="shared" si="717"/>
        <v/>
      </c>
      <c r="H11143" s="18" t="str">
        <f t="shared" si="718"/>
        <v/>
      </c>
    </row>
    <row r="11144" spans="5:8" x14ac:dyDescent="0.25">
      <c r="E11144" s="18" t="str">
        <f t="shared" si="715"/>
        <v/>
      </c>
      <c r="F11144" s="18" t="str">
        <f t="shared" si="716"/>
        <v/>
      </c>
      <c r="G11144" s="18" t="str">
        <f t="shared" si="717"/>
        <v/>
      </c>
      <c r="H11144" s="18" t="str">
        <f t="shared" si="718"/>
        <v/>
      </c>
    </row>
    <row r="11145" spans="5:8" x14ac:dyDescent="0.25">
      <c r="E11145" s="18" t="str">
        <f t="shared" si="715"/>
        <v/>
      </c>
      <c r="F11145" s="18" t="str">
        <f t="shared" si="716"/>
        <v/>
      </c>
      <c r="G11145" s="18" t="str">
        <f t="shared" si="717"/>
        <v/>
      </c>
      <c r="H11145" s="18" t="str">
        <f t="shared" si="718"/>
        <v/>
      </c>
    </row>
    <row r="11146" spans="5:8" x14ac:dyDescent="0.25">
      <c r="E11146" s="18" t="str">
        <f t="shared" si="715"/>
        <v/>
      </c>
      <c r="F11146" s="18" t="str">
        <f t="shared" si="716"/>
        <v/>
      </c>
      <c r="G11146" s="18" t="str">
        <f t="shared" si="717"/>
        <v/>
      </c>
      <c r="H11146" s="18" t="str">
        <f t="shared" si="718"/>
        <v/>
      </c>
    </row>
    <row r="11147" spans="5:8" x14ac:dyDescent="0.25">
      <c r="E11147" s="18" t="str">
        <f t="shared" si="715"/>
        <v/>
      </c>
      <c r="F11147" s="18" t="str">
        <f t="shared" si="716"/>
        <v/>
      </c>
      <c r="G11147" s="18" t="str">
        <f t="shared" si="717"/>
        <v/>
      </c>
      <c r="H11147" s="18" t="str">
        <f t="shared" si="718"/>
        <v/>
      </c>
    </row>
    <row r="11148" spans="5:8" x14ac:dyDescent="0.25">
      <c r="E11148" s="18" t="str">
        <f t="shared" si="715"/>
        <v/>
      </c>
      <c r="F11148" s="18" t="str">
        <f t="shared" si="716"/>
        <v/>
      </c>
      <c r="G11148" s="18" t="str">
        <f t="shared" si="717"/>
        <v/>
      </c>
      <c r="H11148" s="18" t="str">
        <f t="shared" si="718"/>
        <v/>
      </c>
    </row>
    <row r="11149" spans="5:8" x14ac:dyDescent="0.25">
      <c r="E11149" s="18" t="str">
        <f t="shared" si="715"/>
        <v/>
      </c>
      <c r="F11149" s="18" t="str">
        <f t="shared" si="716"/>
        <v/>
      </c>
      <c r="G11149" s="18" t="str">
        <f t="shared" si="717"/>
        <v/>
      </c>
      <c r="H11149" s="18" t="str">
        <f t="shared" si="718"/>
        <v/>
      </c>
    </row>
    <row r="11150" spans="5:8" x14ac:dyDescent="0.25">
      <c r="E11150" s="18" t="str">
        <f t="shared" si="715"/>
        <v/>
      </c>
      <c r="F11150" s="18" t="str">
        <f t="shared" si="716"/>
        <v/>
      </c>
      <c r="G11150" s="18" t="str">
        <f t="shared" si="717"/>
        <v/>
      </c>
      <c r="H11150" s="18" t="str">
        <f t="shared" si="718"/>
        <v/>
      </c>
    </row>
    <row r="11151" spans="5:8" x14ac:dyDescent="0.25">
      <c r="E11151" s="18" t="str">
        <f t="shared" si="715"/>
        <v/>
      </c>
      <c r="F11151" s="18" t="str">
        <f t="shared" si="716"/>
        <v/>
      </c>
      <c r="G11151" s="18" t="str">
        <f t="shared" si="717"/>
        <v/>
      </c>
      <c r="H11151" s="18" t="str">
        <f t="shared" si="718"/>
        <v/>
      </c>
    </row>
    <row r="11152" spans="5:8" x14ac:dyDescent="0.25">
      <c r="E11152" s="18" t="str">
        <f t="shared" si="715"/>
        <v/>
      </c>
      <c r="F11152" s="18" t="str">
        <f t="shared" si="716"/>
        <v/>
      </c>
      <c r="G11152" s="18" t="str">
        <f t="shared" si="717"/>
        <v/>
      </c>
      <c r="H11152" s="18" t="str">
        <f t="shared" si="718"/>
        <v/>
      </c>
    </row>
    <row r="11153" spans="5:8" x14ac:dyDescent="0.25">
      <c r="E11153" s="18" t="str">
        <f t="shared" si="715"/>
        <v/>
      </c>
      <c r="F11153" s="18" t="str">
        <f t="shared" si="716"/>
        <v/>
      </c>
      <c r="G11153" s="18" t="str">
        <f t="shared" si="717"/>
        <v/>
      </c>
      <c r="H11153" s="18" t="str">
        <f t="shared" si="718"/>
        <v/>
      </c>
    </row>
    <row r="11154" spans="5:8" x14ac:dyDescent="0.25">
      <c r="E11154" s="18" t="str">
        <f t="shared" si="715"/>
        <v/>
      </c>
      <c r="F11154" s="18" t="str">
        <f t="shared" si="716"/>
        <v/>
      </c>
      <c r="G11154" s="18" t="str">
        <f t="shared" si="717"/>
        <v/>
      </c>
      <c r="H11154" s="18" t="str">
        <f t="shared" si="718"/>
        <v/>
      </c>
    </row>
    <row r="11155" spans="5:8" x14ac:dyDescent="0.25">
      <c r="E11155" s="18" t="str">
        <f t="shared" si="715"/>
        <v/>
      </c>
      <c r="F11155" s="18" t="str">
        <f t="shared" si="716"/>
        <v/>
      </c>
      <c r="G11155" s="18" t="str">
        <f t="shared" si="717"/>
        <v/>
      </c>
      <c r="H11155" s="18" t="str">
        <f t="shared" si="718"/>
        <v/>
      </c>
    </row>
    <row r="11156" spans="5:8" x14ac:dyDescent="0.25">
      <c r="E11156" s="18" t="str">
        <f t="shared" si="715"/>
        <v/>
      </c>
      <c r="F11156" s="18" t="str">
        <f t="shared" si="716"/>
        <v/>
      </c>
      <c r="G11156" s="18" t="str">
        <f t="shared" si="717"/>
        <v/>
      </c>
      <c r="H11156" s="18" t="str">
        <f t="shared" si="718"/>
        <v/>
      </c>
    </row>
    <row r="11157" spans="5:8" x14ac:dyDescent="0.25">
      <c r="E11157" s="18" t="str">
        <f t="shared" si="715"/>
        <v/>
      </c>
      <c r="F11157" s="18" t="str">
        <f t="shared" si="716"/>
        <v/>
      </c>
      <c r="G11157" s="18" t="str">
        <f t="shared" si="717"/>
        <v/>
      </c>
      <c r="H11157" s="18" t="str">
        <f t="shared" si="718"/>
        <v/>
      </c>
    </row>
    <row r="11158" spans="5:8" x14ac:dyDescent="0.25">
      <c r="E11158" s="18" t="str">
        <f t="shared" si="715"/>
        <v/>
      </c>
      <c r="F11158" s="18" t="str">
        <f t="shared" si="716"/>
        <v/>
      </c>
      <c r="G11158" s="18" t="str">
        <f t="shared" si="717"/>
        <v/>
      </c>
      <c r="H11158" s="18" t="str">
        <f t="shared" si="718"/>
        <v/>
      </c>
    </row>
    <row r="11159" spans="5:8" x14ac:dyDescent="0.25">
      <c r="E11159" s="18" t="str">
        <f t="shared" si="715"/>
        <v/>
      </c>
      <c r="F11159" s="18" t="str">
        <f t="shared" si="716"/>
        <v/>
      </c>
      <c r="G11159" s="18" t="str">
        <f t="shared" si="717"/>
        <v/>
      </c>
      <c r="H11159" s="18" t="str">
        <f t="shared" si="718"/>
        <v/>
      </c>
    </row>
    <row r="11160" spans="5:8" x14ac:dyDescent="0.25">
      <c r="E11160" s="18" t="str">
        <f t="shared" si="715"/>
        <v/>
      </c>
      <c r="F11160" s="18" t="str">
        <f t="shared" si="716"/>
        <v/>
      </c>
      <c r="G11160" s="18" t="str">
        <f t="shared" si="717"/>
        <v/>
      </c>
      <c r="H11160" s="18" t="str">
        <f t="shared" si="718"/>
        <v/>
      </c>
    </row>
    <row r="11161" spans="5:8" x14ac:dyDescent="0.25">
      <c r="E11161" s="18" t="str">
        <f t="shared" si="715"/>
        <v/>
      </c>
      <c r="F11161" s="18" t="str">
        <f t="shared" si="716"/>
        <v/>
      </c>
      <c r="G11161" s="18" t="str">
        <f t="shared" si="717"/>
        <v/>
      </c>
      <c r="H11161" s="18" t="str">
        <f t="shared" si="718"/>
        <v/>
      </c>
    </row>
    <row r="11162" spans="5:8" x14ac:dyDescent="0.25">
      <c r="E11162" s="18" t="str">
        <f t="shared" si="715"/>
        <v/>
      </c>
      <c r="F11162" s="18" t="str">
        <f t="shared" si="716"/>
        <v/>
      </c>
      <c r="G11162" s="18" t="str">
        <f t="shared" si="717"/>
        <v/>
      </c>
      <c r="H11162" s="18" t="str">
        <f t="shared" si="718"/>
        <v/>
      </c>
    </row>
    <row r="11163" spans="5:8" x14ac:dyDescent="0.25">
      <c r="E11163" s="18" t="str">
        <f t="shared" si="715"/>
        <v/>
      </c>
      <c r="F11163" s="18" t="str">
        <f t="shared" si="716"/>
        <v/>
      </c>
      <c r="G11163" s="18" t="str">
        <f t="shared" si="717"/>
        <v/>
      </c>
      <c r="H11163" s="18" t="str">
        <f t="shared" si="718"/>
        <v/>
      </c>
    </row>
    <row r="11164" spans="5:8" x14ac:dyDescent="0.25">
      <c r="E11164" s="18" t="str">
        <f t="shared" si="715"/>
        <v/>
      </c>
      <c r="F11164" s="18" t="str">
        <f t="shared" si="716"/>
        <v/>
      </c>
      <c r="G11164" s="18" t="str">
        <f t="shared" si="717"/>
        <v/>
      </c>
      <c r="H11164" s="18" t="str">
        <f t="shared" si="718"/>
        <v/>
      </c>
    </row>
    <row r="11165" spans="5:8" x14ac:dyDescent="0.25">
      <c r="E11165" s="18" t="str">
        <f t="shared" si="715"/>
        <v/>
      </c>
      <c r="F11165" s="18" t="str">
        <f t="shared" si="716"/>
        <v/>
      </c>
      <c r="G11165" s="18" t="str">
        <f t="shared" si="717"/>
        <v/>
      </c>
      <c r="H11165" s="18" t="str">
        <f t="shared" si="718"/>
        <v/>
      </c>
    </row>
    <row r="11166" spans="5:8" x14ac:dyDescent="0.25">
      <c r="E11166" s="18" t="str">
        <f t="shared" si="715"/>
        <v/>
      </c>
      <c r="F11166" s="18" t="str">
        <f t="shared" si="716"/>
        <v/>
      </c>
      <c r="G11166" s="18" t="str">
        <f t="shared" si="717"/>
        <v/>
      </c>
      <c r="H11166" s="18" t="str">
        <f t="shared" si="718"/>
        <v/>
      </c>
    </row>
    <row r="11167" spans="5:8" x14ac:dyDescent="0.25">
      <c r="E11167" s="18" t="str">
        <f t="shared" si="715"/>
        <v/>
      </c>
      <c r="F11167" s="18" t="str">
        <f t="shared" si="716"/>
        <v/>
      </c>
      <c r="G11167" s="18" t="str">
        <f t="shared" si="717"/>
        <v/>
      </c>
      <c r="H11167" s="18" t="str">
        <f t="shared" si="718"/>
        <v/>
      </c>
    </row>
    <row r="11168" spans="5:8" x14ac:dyDescent="0.25">
      <c r="E11168" s="18" t="str">
        <f t="shared" si="715"/>
        <v/>
      </c>
      <c r="F11168" s="18" t="str">
        <f t="shared" si="716"/>
        <v/>
      </c>
      <c r="G11168" s="18" t="str">
        <f t="shared" si="717"/>
        <v/>
      </c>
      <c r="H11168" s="18" t="str">
        <f t="shared" si="718"/>
        <v/>
      </c>
    </row>
    <row r="11169" spans="5:8" x14ac:dyDescent="0.25">
      <c r="E11169" s="18" t="str">
        <f t="shared" si="715"/>
        <v/>
      </c>
      <c r="F11169" s="18" t="str">
        <f t="shared" si="716"/>
        <v/>
      </c>
      <c r="G11169" s="18" t="str">
        <f t="shared" si="717"/>
        <v/>
      </c>
      <c r="H11169" s="18" t="str">
        <f t="shared" si="718"/>
        <v/>
      </c>
    </row>
    <row r="11170" spans="5:8" x14ac:dyDescent="0.25">
      <c r="E11170" s="18" t="str">
        <f t="shared" si="715"/>
        <v/>
      </c>
      <c r="F11170" s="18" t="str">
        <f t="shared" si="716"/>
        <v/>
      </c>
      <c r="G11170" s="18" t="str">
        <f t="shared" si="717"/>
        <v/>
      </c>
      <c r="H11170" s="18" t="str">
        <f t="shared" si="718"/>
        <v/>
      </c>
    </row>
    <row r="11171" spans="5:8" x14ac:dyDescent="0.25">
      <c r="E11171" s="18" t="str">
        <f t="shared" si="715"/>
        <v/>
      </c>
      <c r="F11171" s="18" t="str">
        <f t="shared" si="716"/>
        <v/>
      </c>
      <c r="G11171" s="18" t="str">
        <f t="shared" si="717"/>
        <v/>
      </c>
      <c r="H11171" s="18" t="str">
        <f t="shared" si="718"/>
        <v/>
      </c>
    </row>
    <row r="11172" spans="5:8" x14ac:dyDescent="0.25">
      <c r="E11172" s="18" t="str">
        <f t="shared" si="715"/>
        <v/>
      </c>
      <c r="F11172" s="18" t="str">
        <f t="shared" si="716"/>
        <v/>
      </c>
      <c r="G11172" s="18" t="str">
        <f t="shared" si="717"/>
        <v/>
      </c>
      <c r="H11172" s="18" t="str">
        <f t="shared" si="718"/>
        <v/>
      </c>
    </row>
    <row r="11173" spans="5:8" x14ac:dyDescent="0.25">
      <c r="E11173" s="18" t="str">
        <f t="shared" si="715"/>
        <v/>
      </c>
      <c r="F11173" s="18" t="str">
        <f t="shared" si="716"/>
        <v/>
      </c>
      <c r="G11173" s="18" t="str">
        <f t="shared" si="717"/>
        <v/>
      </c>
      <c r="H11173" s="18" t="str">
        <f t="shared" si="718"/>
        <v/>
      </c>
    </row>
    <row r="11174" spans="5:8" x14ac:dyDescent="0.25">
      <c r="E11174" s="18" t="str">
        <f t="shared" si="715"/>
        <v/>
      </c>
      <c r="F11174" s="18" t="str">
        <f t="shared" si="716"/>
        <v/>
      </c>
      <c r="G11174" s="18" t="str">
        <f t="shared" si="717"/>
        <v/>
      </c>
      <c r="H11174" s="18" t="str">
        <f t="shared" si="718"/>
        <v/>
      </c>
    </row>
    <row r="11175" spans="5:8" x14ac:dyDescent="0.25">
      <c r="E11175" s="18" t="str">
        <f t="shared" si="715"/>
        <v/>
      </c>
      <c r="F11175" s="18" t="str">
        <f t="shared" si="716"/>
        <v/>
      </c>
      <c r="G11175" s="18" t="str">
        <f t="shared" si="717"/>
        <v/>
      </c>
      <c r="H11175" s="18" t="str">
        <f t="shared" si="718"/>
        <v/>
      </c>
    </row>
    <row r="11176" spans="5:8" x14ac:dyDescent="0.25">
      <c r="E11176" s="18" t="str">
        <f t="shared" si="715"/>
        <v/>
      </c>
      <c r="F11176" s="18" t="str">
        <f t="shared" si="716"/>
        <v/>
      </c>
      <c r="G11176" s="18" t="str">
        <f t="shared" si="717"/>
        <v/>
      </c>
      <c r="H11176" s="18" t="str">
        <f t="shared" si="718"/>
        <v/>
      </c>
    </row>
    <row r="11177" spans="5:8" x14ac:dyDescent="0.25">
      <c r="E11177" s="18" t="str">
        <f t="shared" si="715"/>
        <v/>
      </c>
      <c r="F11177" s="18" t="str">
        <f t="shared" si="716"/>
        <v/>
      </c>
      <c r="G11177" s="18" t="str">
        <f t="shared" si="717"/>
        <v/>
      </c>
      <c r="H11177" s="18" t="str">
        <f t="shared" si="718"/>
        <v/>
      </c>
    </row>
    <row r="11178" spans="5:8" x14ac:dyDescent="0.25">
      <c r="E11178" s="18" t="str">
        <f t="shared" si="715"/>
        <v/>
      </c>
      <c r="F11178" s="18" t="str">
        <f t="shared" si="716"/>
        <v/>
      </c>
      <c r="G11178" s="18" t="str">
        <f t="shared" si="717"/>
        <v/>
      </c>
      <c r="H11178" s="18" t="str">
        <f t="shared" si="718"/>
        <v/>
      </c>
    </row>
    <row r="11179" spans="5:8" x14ac:dyDescent="0.25">
      <c r="E11179" s="18" t="str">
        <f t="shared" si="715"/>
        <v/>
      </c>
      <c r="F11179" s="18" t="str">
        <f t="shared" si="716"/>
        <v/>
      </c>
      <c r="G11179" s="18" t="str">
        <f t="shared" si="717"/>
        <v/>
      </c>
      <c r="H11179" s="18" t="str">
        <f t="shared" si="718"/>
        <v/>
      </c>
    </row>
    <row r="11180" spans="5:8" x14ac:dyDescent="0.25">
      <c r="E11180" s="18" t="str">
        <f t="shared" si="715"/>
        <v/>
      </c>
      <c r="F11180" s="18" t="str">
        <f t="shared" si="716"/>
        <v/>
      </c>
      <c r="G11180" s="18" t="str">
        <f t="shared" si="717"/>
        <v/>
      </c>
      <c r="H11180" s="18" t="str">
        <f t="shared" si="718"/>
        <v/>
      </c>
    </row>
    <row r="11181" spans="5:8" x14ac:dyDescent="0.25">
      <c r="E11181" s="18" t="str">
        <f t="shared" si="715"/>
        <v/>
      </c>
      <c r="F11181" s="18" t="str">
        <f t="shared" si="716"/>
        <v/>
      </c>
      <c r="G11181" s="18" t="str">
        <f t="shared" si="717"/>
        <v/>
      </c>
      <c r="H11181" s="18" t="str">
        <f t="shared" si="718"/>
        <v/>
      </c>
    </row>
    <row r="11182" spans="5:8" x14ac:dyDescent="0.25">
      <c r="E11182" s="18" t="str">
        <f t="shared" si="715"/>
        <v/>
      </c>
      <c r="F11182" s="18" t="str">
        <f t="shared" si="716"/>
        <v/>
      </c>
      <c r="G11182" s="18" t="str">
        <f t="shared" si="717"/>
        <v/>
      </c>
      <c r="H11182" s="18" t="str">
        <f t="shared" si="718"/>
        <v/>
      </c>
    </row>
    <row r="11183" spans="5:8" x14ac:dyDescent="0.25">
      <c r="E11183" s="18" t="str">
        <f t="shared" si="715"/>
        <v/>
      </c>
      <c r="F11183" s="18" t="str">
        <f t="shared" si="716"/>
        <v/>
      </c>
      <c r="G11183" s="18" t="str">
        <f t="shared" si="717"/>
        <v/>
      </c>
      <c r="H11183" s="18" t="str">
        <f t="shared" si="718"/>
        <v/>
      </c>
    </row>
    <row r="11184" spans="5:8" x14ac:dyDescent="0.25">
      <c r="E11184" s="18" t="str">
        <f t="shared" si="715"/>
        <v/>
      </c>
      <c r="F11184" s="18" t="str">
        <f t="shared" si="716"/>
        <v/>
      </c>
      <c r="G11184" s="18" t="str">
        <f t="shared" si="717"/>
        <v/>
      </c>
      <c r="H11184" s="18" t="str">
        <f t="shared" si="718"/>
        <v/>
      </c>
    </row>
    <row r="11185" spans="5:8" x14ac:dyDescent="0.25">
      <c r="E11185" s="18" t="str">
        <f t="shared" si="715"/>
        <v/>
      </c>
      <c r="F11185" s="18" t="str">
        <f t="shared" si="716"/>
        <v/>
      </c>
      <c r="G11185" s="18" t="str">
        <f t="shared" si="717"/>
        <v/>
      </c>
      <c r="H11185" s="18" t="str">
        <f t="shared" si="718"/>
        <v/>
      </c>
    </row>
    <row r="11186" spans="5:8" x14ac:dyDescent="0.25">
      <c r="E11186" s="18" t="str">
        <f t="shared" si="715"/>
        <v/>
      </c>
      <c r="F11186" s="18" t="str">
        <f t="shared" si="716"/>
        <v/>
      </c>
      <c r="G11186" s="18" t="str">
        <f t="shared" si="717"/>
        <v/>
      </c>
      <c r="H11186" s="18" t="str">
        <f t="shared" si="718"/>
        <v/>
      </c>
    </row>
    <row r="11187" spans="5:8" x14ac:dyDescent="0.25">
      <c r="E11187" s="18" t="str">
        <f t="shared" si="715"/>
        <v/>
      </c>
      <c r="F11187" s="18" t="str">
        <f t="shared" si="716"/>
        <v/>
      </c>
      <c r="G11187" s="18" t="str">
        <f t="shared" si="717"/>
        <v/>
      </c>
      <c r="H11187" s="18" t="str">
        <f t="shared" si="718"/>
        <v/>
      </c>
    </row>
    <row r="11188" spans="5:8" x14ac:dyDescent="0.25">
      <c r="E11188" s="18" t="str">
        <f t="shared" si="715"/>
        <v/>
      </c>
      <c r="F11188" s="18" t="str">
        <f t="shared" si="716"/>
        <v/>
      </c>
      <c r="G11188" s="18" t="str">
        <f t="shared" si="717"/>
        <v/>
      </c>
      <c r="H11188" s="18" t="str">
        <f t="shared" si="718"/>
        <v/>
      </c>
    </row>
    <row r="11189" spans="5:8" x14ac:dyDescent="0.25">
      <c r="E11189" s="18" t="str">
        <f t="shared" si="715"/>
        <v/>
      </c>
      <c r="F11189" s="18" t="str">
        <f t="shared" si="716"/>
        <v/>
      </c>
      <c r="G11189" s="18" t="str">
        <f t="shared" si="717"/>
        <v/>
      </c>
      <c r="H11189" s="18" t="str">
        <f t="shared" si="718"/>
        <v/>
      </c>
    </row>
    <row r="11190" spans="5:8" x14ac:dyDescent="0.25">
      <c r="E11190" s="18" t="str">
        <f t="shared" si="715"/>
        <v/>
      </c>
      <c r="F11190" s="18" t="str">
        <f t="shared" si="716"/>
        <v/>
      </c>
      <c r="G11190" s="18" t="str">
        <f t="shared" si="717"/>
        <v/>
      </c>
      <c r="H11190" s="18" t="str">
        <f t="shared" si="718"/>
        <v/>
      </c>
    </row>
    <row r="11191" spans="5:8" x14ac:dyDescent="0.25">
      <c r="E11191" s="18" t="str">
        <f t="shared" si="715"/>
        <v/>
      </c>
      <c r="F11191" s="18" t="str">
        <f t="shared" si="716"/>
        <v/>
      </c>
      <c r="G11191" s="18" t="str">
        <f t="shared" si="717"/>
        <v/>
      </c>
      <c r="H11191" s="18" t="str">
        <f t="shared" si="718"/>
        <v/>
      </c>
    </row>
    <row r="11192" spans="5:8" x14ac:dyDescent="0.25">
      <c r="E11192" s="18" t="str">
        <f t="shared" si="715"/>
        <v/>
      </c>
      <c r="F11192" s="18" t="str">
        <f t="shared" si="716"/>
        <v/>
      </c>
      <c r="G11192" s="18" t="str">
        <f t="shared" si="717"/>
        <v/>
      </c>
      <c r="H11192" s="18" t="str">
        <f t="shared" si="718"/>
        <v/>
      </c>
    </row>
    <row r="11193" spans="5:8" x14ac:dyDescent="0.25">
      <c r="E11193" s="18" t="str">
        <f t="shared" si="715"/>
        <v/>
      </c>
      <c r="F11193" s="18" t="str">
        <f t="shared" si="716"/>
        <v/>
      </c>
      <c r="G11193" s="18" t="str">
        <f t="shared" si="717"/>
        <v/>
      </c>
      <c r="H11193" s="18" t="str">
        <f t="shared" si="718"/>
        <v/>
      </c>
    </row>
    <row r="11194" spans="5:8" x14ac:dyDescent="0.25">
      <c r="E11194" s="18" t="str">
        <f t="shared" si="715"/>
        <v/>
      </c>
      <c r="F11194" s="18" t="str">
        <f t="shared" si="716"/>
        <v/>
      </c>
      <c r="G11194" s="18" t="str">
        <f t="shared" si="717"/>
        <v/>
      </c>
      <c r="H11194" s="18" t="str">
        <f t="shared" si="718"/>
        <v/>
      </c>
    </row>
    <row r="11195" spans="5:8" x14ac:dyDescent="0.25">
      <c r="E11195" s="18" t="str">
        <f t="shared" si="715"/>
        <v/>
      </c>
      <c r="F11195" s="18" t="str">
        <f t="shared" si="716"/>
        <v/>
      </c>
      <c r="G11195" s="18" t="str">
        <f t="shared" si="717"/>
        <v/>
      </c>
      <c r="H11195" s="18" t="str">
        <f t="shared" si="718"/>
        <v/>
      </c>
    </row>
    <row r="11196" spans="5:8" x14ac:dyDescent="0.25">
      <c r="E11196" s="18" t="str">
        <f t="shared" si="715"/>
        <v/>
      </c>
      <c r="F11196" s="18" t="str">
        <f t="shared" si="716"/>
        <v/>
      </c>
      <c r="G11196" s="18" t="str">
        <f t="shared" si="717"/>
        <v/>
      </c>
      <c r="H11196" s="18" t="str">
        <f t="shared" si="718"/>
        <v/>
      </c>
    </row>
    <row r="11197" spans="5:8" x14ac:dyDescent="0.25">
      <c r="E11197" s="18" t="str">
        <f t="shared" si="715"/>
        <v/>
      </c>
      <c r="F11197" s="18" t="str">
        <f t="shared" si="716"/>
        <v/>
      </c>
      <c r="G11197" s="18" t="str">
        <f t="shared" si="717"/>
        <v/>
      </c>
      <c r="H11197" s="18" t="str">
        <f t="shared" si="718"/>
        <v/>
      </c>
    </row>
    <row r="11198" spans="5:8" x14ac:dyDescent="0.25">
      <c r="E11198" s="18" t="str">
        <f t="shared" si="715"/>
        <v/>
      </c>
      <c r="F11198" s="18" t="str">
        <f t="shared" si="716"/>
        <v/>
      </c>
      <c r="G11198" s="18" t="str">
        <f t="shared" si="717"/>
        <v/>
      </c>
      <c r="H11198" s="18" t="str">
        <f t="shared" si="718"/>
        <v/>
      </c>
    </row>
    <row r="11199" spans="5:8" x14ac:dyDescent="0.25">
      <c r="E11199" s="18" t="str">
        <f t="shared" si="715"/>
        <v/>
      </c>
      <c r="F11199" s="18" t="str">
        <f t="shared" si="716"/>
        <v/>
      </c>
      <c r="G11199" s="18" t="str">
        <f t="shared" si="717"/>
        <v/>
      </c>
      <c r="H11199" s="18" t="str">
        <f t="shared" si="718"/>
        <v/>
      </c>
    </row>
    <row r="11200" spans="5:8" x14ac:dyDescent="0.25">
      <c r="E11200" s="18" t="str">
        <f t="shared" si="715"/>
        <v/>
      </c>
      <c r="F11200" s="18" t="str">
        <f t="shared" si="716"/>
        <v/>
      </c>
      <c r="G11200" s="18" t="str">
        <f t="shared" si="717"/>
        <v/>
      </c>
      <c r="H11200" s="18" t="str">
        <f t="shared" si="718"/>
        <v/>
      </c>
    </row>
    <row r="11201" spans="5:8" x14ac:dyDescent="0.25">
      <c r="E11201" s="18" t="str">
        <f t="shared" si="715"/>
        <v/>
      </c>
      <c r="F11201" s="18" t="str">
        <f t="shared" si="716"/>
        <v/>
      </c>
      <c r="G11201" s="18" t="str">
        <f t="shared" si="717"/>
        <v/>
      </c>
      <c r="H11201" s="18" t="str">
        <f t="shared" si="718"/>
        <v/>
      </c>
    </row>
    <row r="11202" spans="5:8" x14ac:dyDescent="0.25">
      <c r="E11202" s="18" t="str">
        <f t="shared" si="715"/>
        <v/>
      </c>
      <c r="F11202" s="18" t="str">
        <f t="shared" si="716"/>
        <v/>
      </c>
      <c r="G11202" s="18" t="str">
        <f t="shared" si="717"/>
        <v/>
      </c>
      <c r="H11202" s="18" t="str">
        <f t="shared" si="718"/>
        <v/>
      </c>
    </row>
    <row r="11203" spans="5:8" x14ac:dyDescent="0.25">
      <c r="E11203" s="18" t="str">
        <f t="shared" si="715"/>
        <v/>
      </c>
      <c r="F11203" s="18" t="str">
        <f t="shared" si="716"/>
        <v/>
      </c>
      <c r="G11203" s="18" t="str">
        <f t="shared" si="717"/>
        <v/>
      </c>
      <c r="H11203" s="18" t="str">
        <f t="shared" si="718"/>
        <v/>
      </c>
    </row>
    <row r="11204" spans="5:8" x14ac:dyDescent="0.25">
      <c r="E11204" s="18" t="str">
        <f t="shared" si="715"/>
        <v/>
      </c>
      <c r="F11204" s="18" t="str">
        <f t="shared" si="716"/>
        <v/>
      </c>
      <c r="G11204" s="18" t="str">
        <f t="shared" si="717"/>
        <v/>
      </c>
      <c r="H11204" s="18" t="str">
        <f t="shared" si="718"/>
        <v/>
      </c>
    </row>
    <row r="11205" spans="5:8" x14ac:dyDescent="0.25">
      <c r="E11205" s="18" t="str">
        <f t="shared" si="715"/>
        <v/>
      </c>
      <c r="F11205" s="18" t="str">
        <f t="shared" si="716"/>
        <v/>
      </c>
      <c r="G11205" s="18" t="str">
        <f t="shared" si="717"/>
        <v/>
      </c>
      <c r="H11205" s="18" t="str">
        <f t="shared" si="718"/>
        <v/>
      </c>
    </row>
    <row r="11206" spans="5:8" x14ac:dyDescent="0.25">
      <c r="E11206" s="18" t="str">
        <f t="shared" ref="E11206:E11269" si="719">IF($C11206="","",IFERROR(INDEX(ItemPriceCol,MATCH($C11206,ItemName,0)),""))</f>
        <v/>
      </c>
      <c r="F11206" s="18" t="str">
        <f t="shared" ref="F11206:F11269" si="720">IF(OR($D11206="",$E11206=""),"",$D11206*$E11206)</f>
        <v/>
      </c>
      <c r="G11206" s="18" t="str">
        <f t="shared" ref="G11206:G11269" si="721">IF($C11206="","",IFERROR(INDEX(ItemCostCol,MATCH($C11206,ItemName,0)),""))</f>
        <v/>
      </c>
      <c r="H11206" s="18" t="str">
        <f t="shared" ref="H11206:H11269" si="722">IF(OR($F11206="",$G11206=""),"",$F11206-$D11206*$G11206)</f>
        <v/>
      </c>
    </row>
    <row r="11207" spans="5:8" x14ac:dyDescent="0.25">
      <c r="E11207" s="18" t="str">
        <f t="shared" si="719"/>
        <v/>
      </c>
      <c r="F11207" s="18" t="str">
        <f t="shared" si="720"/>
        <v/>
      </c>
      <c r="G11207" s="18" t="str">
        <f t="shared" si="721"/>
        <v/>
      </c>
      <c r="H11207" s="18" t="str">
        <f t="shared" si="722"/>
        <v/>
      </c>
    </row>
    <row r="11208" spans="5:8" x14ac:dyDescent="0.25">
      <c r="E11208" s="18" t="str">
        <f t="shared" si="719"/>
        <v/>
      </c>
      <c r="F11208" s="18" t="str">
        <f t="shared" si="720"/>
        <v/>
      </c>
      <c r="G11208" s="18" t="str">
        <f t="shared" si="721"/>
        <v/>
      </c>
      <c r="H11208" s="18" t="str">
        <f t="shared" si="722"/>
        <v/>
      </c>
    </row>
    <row r="11209" spans="5:8" x14ac:dyDescent="0.25">
      <c r="E11209" s="18" t="str">
        <f t="shared" si="719"/>
        <v/>
      </c>
      <c r="F11209" s="18" t="str">
        <f t="shared" si="720"/>
        <v/>
      </c>
      <c r="G11209" s="18" t="str">
        <f t="shared" si="721"/>
        <v/>
      </c>
      <c r="H11209" s="18" t="str">
        <f t="shared" si="722"/>
        <v/>
      </c>
    </row>
    <row r="11210" spans="5:8" x14ac:dyDescent="0.25">
      <c r="E11210" s="18" t="str">
        <f t="shared" si="719"/>
        <v/>
      </c>
      <c r="F11210" s="18" t="str">
        <f t="shared" si="720"/>
        <v/>
      </c>
      <c r="G11210" s="18" t="str">
        <f t="shared" si="721"/>
        <v/>
      </c>
      <c r="H11210" s="18" t="str">
        <f t="shared" si="722"/>
        <v/>
      </c>
    </row>
    <row r="11211" spans="5:8" x14ac:dyDescent="0.25">
      <c r="E11211" s="18" t="str">
        <f t="shared" si="719"/>
        <v/>
      </c>
      <c r="F11211" s="18" t="str">
        <f t="shared" si="720"/>
        <v/>
      </c>
      <c r="G11211" s="18" t="str">
        <f t="shared" si="721"/>
        <v/>
      </c>
      <c r="H11211" s="18" t="str">
        <f t="shared" si="722"/>
        <v/>
      </c>
    </row>
    <row r="11212" spans="5:8" x14ac:dyDescent="0.25">
      <c r="E11212" s="18" t="str">
        <f t="shared" si="719"/>
        <v/>
      </c>
      <c r="F11212" s="18" t="str">
        <f t="shared" si="720"/>
        <v/>
      </c>
      <c r="G11212" s="18" t="str">
        <f t="shared" si="721"/>
        <v/>
      </c>
      <c r="H11212" s="18" t="str">
        <f t="shared" si="722"/>
        <v/>
      </c>
    </row>
    <row r="11213" spans="5:8" x14ac:dyDescent="0.25">
      <c r="E11213" s="18" t="str">
        <f t="shared" si="719"/>
        <v/>
      </c>
      <c r="F11213" s="18" t="str">
        <f t="shared" si="720"/>
        <v/>
      </c>
      <c r="G11213" s="18" t="str">
        <f t="shared" si="721"/>
        <v/>
      </c>
      <c r="H11213" s="18" t="str">
        <f t="shared" si="722"/>
        <v/>
      </c>
    </row>
    <row r="11214" spans="5:8" x14ac:dyDescent="0.25">
      <c r="E11214" s="18" t="str">
        <f t="shared" si="719"/>
        <v/>
      </c>
      <c r="F11214" s="18" t="str">
        <f t="shared" si="720"/>
        <v/>
      </c>
      <c r="G11214" s="18" t="str">
        <f t="shared" si="721"/>
        <v/>
      </c>
      <c r="H11214" s="18" t="str">
        <f t="shared" si="722"/>
        <v/>
      </c>
    </row>
    <row r="11215" spans="5:8" x14ac:dyDescent="0.25">
      <c r="E11215" s="18" t="str">
        <f t="shared" si="719"/>
        <v/>
      </c>
      <c r="F11215" s="18" t="str">
        <f t="shared" si="720"/>
        <v/>
      </c>
      <c r="G11215" s="18" t="str">
        <f t="shared" si="721"/>
        <v/>
      </c>
      <c r="H11215" s="18" t="str">
        <f t="shared" si="722"/>
        <v/>
      </c>
    </row>
    <row r="11216" spans="5:8" x14ac:dyDescent="0.25">
      <c r="E11216" s="18" t="str">
        <f t="shared" si="719"/>
        <v/>
      </c>
      <c r="F11216" s="18" t="str">
        <f t="shared" si="720"/>
        <v/>
      </c>
      <c r="G11216" s="18" t="str">
        <f t="shared" si="721"/>
        <v/>
      </c>
      <c r="H11216" s="18" t="str">
        <f t="shared" si="722"/>
        <v/>
      </c>
    </row>
    <row r="11217" spans="5:8" x14ac:dyDescent="0.25">
      <c r="E11217" s="18" t="str">
        <f t="shared" si="719"/>
        <v/>
      </c>
      <c r="F11217" s="18" t="str">
        <f t="shared" si="720"/>
        <v/>
      </c>
      <c r="G11217" s="18" t="str">
        <f t="shared" si="721"/>
        <v/>
      </c>
      <c r="H11217" s="18" t="str">
        <f t="shared" si="722"/>
        <v/>
      </c>
    </row>
    <row r="11218" spans="5:8" x14ac:dyDescent="0.25">
      <c r="E11218" s="18" t="str">
        <f t="shared" si="719"/>
        <v/>
      </c>
      <c r="F11218" s="18" t="str">
        <f t="shared" si="720"/>
        <v/>
      </c>
      <c r="G11218" s="18" t="str">
        <f t="shared" si="721"/>
        <v/>
      </c>
      <c r="H11218" s="18" t="str">
        <f t="shared" si="722"/>
        <v/>
      </c>
    </row>
    <row r="11219" spans="5:8" x14ac:dyDescent="0.25">
      <c r="E11219" s="18" t="str">
        <f t="shared" si="719"/>
        <v/>
      </c>
      <c r="F11219" s="18" t="str">
        <f t="shared" si="720"/>
        <v/>
      </c>
      <c r="G11219" s="18" t="str">
        <f t="shared" si="721"/>
        <v/>
      </c>
      <c r="H11219" s="18" t="str">
        <f t="shared" si="722"/>
        <v/>
      </c>
    </row>
    <row r="11220" spans="5:8" x14ac:dyDescent="0.25">
      <c r="E11220" s="18" t="str">
        <f t="shared" si="719"/>
        <v/>
      </c>
      <c r="F11220" s="18" t="str">
        <f t="shared" si="720"/>
        <v/>
      </c>
      <c r="G11220" s="18" t="str">
        <f t="shared" si="721"/>
        <v/>
      </c>
      <c r="H11220" s="18" t="str">
        <f t="shared" si="722"/>
        <v/>
      </c>
    </row>
    <row r="11221" spans="5:8" x14ac:dyDescent="0.25">
      <c r="E11221" s="18" t="str">
        <f t="shared" si="719"/>
        <v/>
      </c>
      <c r="F11221" s="18" t="str">
        <f t="shared" si="720"/>
        <v/>
      </c>
      <c r="G11221" s="18" t="str">
        <f t="shared" si="721"/>
        <v/>
      </c>
      <c r="H11221" s="18" t="str">
        <f t="shared" si="722"/>
        <v/>
      </c>
    </row>
    <row r="11222" spans="5:8" x14ac:dyDescent="0.25">
      <c r="E11222" s="18" t="str">
        <f t="shared" si="719"/>
        <v/>
      </c>
      <c r="F11222" s="18" t="str">
        <f t="shared" si="720"/>
        <v/>
      </c>
      <c r="G11222" s="18" t="str">
        <f t="shared" si="721"/>
        <v/>
      </c>
      <c r="H11222" s="18" t="str">
        <f t="shared" si="722"/>
        <v/>
      </c>
    </row>
    <row r="11223" spans="5:8" x14ac:dyDescent="0.25">
      <c r="E11223" s="18" t="str">
        <f t="shared" si="719"/>
        <v/>
      </c>
      <c r="F11223" s="18" t="str">
        <f t="shared" si="720"/>
        <v/>
      </c>
      <c r="G11223" s="18" t="str">
        <f t="shared" si="721"/>
        <v/>
      </c>
      <c r="H11223" s="18" t="str">
        <f t="shared" si="722"/>
        <v/>
      </c>
    </row>
    <row r="11224" spans="5:8" x14ac:dyDescent="0.25">
      <c r="E11224" s="18" t="str">
        <f t="shared" si="719"/>
        <v/>
      </c>
      <c r="F11224" s="18" t="str">
        <f t="shared" si="720"/>
        <v/>
      </c>
      <c r="G11224" s="18" t="str">
        <f t="shared" si="721"/>
        <v/>
      </c>
      <c r="H11224" s="18" t="str">
        <f t="shared" si="722"/>
        <v/>
      </c>
    </row>
    <row r="11225" spans="5:8" x14ac:dyDescent="0.25">
      <c r="E11225" s="18" t="str">
        <f t="shared" si="719"/>
        <v/>
      </c>
      <c r="F11225" s="18" t="str">
        <f t="shared" si="720"/>
        <v/>
      </c>
      <c r="G11225" s="18" t="str">
        <f t="shared" si="721"/>
        <v/>
      </c>
      <c r="H11225" s="18" t="str">
        <f t="shared" si="722"/>
        <v/>
      </c>
    </row>
    <row r="11226" spans="5:8" x14ac:dyDescent="0.25">
      <c r="E11226" s="18" t="str">
        <f t="shared" si="719"/>
        <v/>
      </c>
      <c r="F11226" s="18" t="str">
        <f t="shared" si="720"/>
        <v/>
      </c>
      <c r="G11226" s="18" t="str">
        <f t="shared" si="721"/>
        <v/>
      </c>
      <c r="H11226" s="18" t="str">
        <f t="shared" si="722"/>
        <v/>
      </c>
    </row>
    <row r="11227" spans="5:8" x14ac:dyDescent="0.25">
      <c r="E11227" s="18" t="str">
        <f t="shared" si="719"/>
        <v/>
      </c>
      <c r="F11227" s="18" t="str">
        <f t="shared" si="720"/>
        <v/>
      </c>
      <c r="G11227" s="18" t="str">
        <f t="shared" si="721"/>
        <v/>
      </c>
      <c r="H11227" s="18" t="str">
        <f t="shared" si="722"/>
        <v/>
      </c>
    </row>
    <row r="11228" spans="5:8" x14ac:dyDescent="0.25">
      <c r="E11228" s="18" t="str">
        <f t="shared" si="719"/>
        <v/>
      </c>
      <c r="F11228" s="18" t="str">
        <f t="shared" si="720"/>
        <v/>
      </c>
      <c r="G11228" s="18" t="str">
        <f t="shared" si="721"/>
        <v/>
      </c>
      <c r="H11228" s="18" t="str">
        <f t="shared" si="722"/>
        <v/>
      </c>
    </row>
    <row r="11229" spans="5:8" x14ac:dyDescent="0.25">
      <c r="E11229" s="18" t="str">
        <f t="shared" si="719"/>
        <v/>
      </c>
      <c r="F11229" s="18" t="str">
        <f t="shared" si="720"/>
        <v/>
      </c>
      <c r="G11229" s="18" t="str">
        <f t="shared" si="721"/>
        <v/>
      </c>
      <c r="H11229" s="18" t="str">
        <f t="shared" si="722"/>
        <v/>
      </c>
    </row>
    <row r="11230" spans="5:8" x14ac:dyDescent="0.25">
      <c r="E11230" s="18" t="str">
        <f t="shared" si="719"/>
        <v/>
      </c>
      <c r="F11230" s="18" t="str">
        <f t="shared" si="720"/>
        <v/>
      </c>
      <c r="G11230" s="18" t="str">
        <f t="shared" si="721"/>
        <v/>
      </c>
      <c r="H11230" s="18" t="str">
        <f t="shared" si="722"/>
        <v/>
      </c>
    </row>
    <row r="11231" spans="5:8" x14ac:dyDescent="0.25">
      <c r="E11231" s="18" t="str">
        <f t="shared" si="719"/>
        <v/>
      </c>
      <c r="F11231" s="18" t="str">
        <f t="shared" si="720"/>
        <v/>
      </c>
      <c r="G11231" s="18" t="str">
        <f t="shared" si="721"/>
        <v/>
      </c>
      <c r="H11231" s="18" t="str">
        <f t="shared" si="722"/>
        <v/>
      </c>
    </row>
    <row r="11232" spans="5:8" x14ac:dyDescent="0.25">
      <c r="E11232" s="18" t="str">
        <f t="shared" si="719"/>
        <v/>
      </c>
      <c r="F11232" s="18" t="str">
        <f t="shared" si="720"/>
        <v/>
      </c>
      <c r="G11232" s="18" t="str">
        <f t="shared" si="721"/>
        <v/>
      </c>
      <c r="H11232" s="18" t="str">
        <f t="shared" si="722"/>
        <v/>
      </c>
    </row>
    <row r="11233" spans="5:8" x14ac:dyDescent="0.25">
      <c r="E11233" s="18" t="str">
        <f t="shared" si="719"/>
        <v/>
      </c>
      <c r="F11233" s="18" t="str">
        <f t="shared" si="720"/>
        <v/>
      </c>
      <c r="G11233" s="18" t="str">
        <f t="shared" si="721"/>
        <v/>
      </c>
      <c r="H11233" s="18" t="str">
        <f t="shared" si="722"/>
        <v/>
      </c>
    </row>
    <row r="11234" spans="5:8" x14ac:dyDescent="0.25">
      <c r="E11234" s="18" t="str">
        <f t="shared" si="719"/>
        <v/>
      </c>
      <c r="F11234" s="18" t="str">
        <f t="shared" si="720"/>
        <v/>
      </c>
      <c r="G11234" s="18" t="str">
        <f t="shared" si="721"/>
        <v/>
      </c>
      <c r="H11234" s="18" t="str">
        <f t="shared" si="722"/>
        <v/>
      </c>
    </row>
    <row r="11235" spans="5:8" x14ac:dyDescent="0.25">
      <c r="E11235" s="18" t="str">
        <f t="shared" si="719"/>
        <v/>
      </c>
      <c r="F11235" s="18" t="str">
        <f t="shared" si="720"/>
        <v/>
      </c>
      <c r="G11235" s="18" t="str">
        <f t="shared" si="721"/>
        <v/>
      </c>
      <c r="H11235" s="18" t="str">
        <f t="shared" si="722"/>
        <v/>
      </c>
    </row>
    <row r="11236" spans="5:8" x14ac:dyDescent="0.25">
      <c r="E11236" s="18" t="str">
        <f t="shared" si="719"/>
        <v/>
      </c>
      <c r="F11236" s="18" t="str">
        <f t="shared" si="720"/>
        <v/>
      </c>
      <c r="G11236" s="18" t="str">
        <f t="shared" si="721"/>
        <v/>
      </c>
      <c r="H11236" s="18" t="str">
        <f t="shared" si="722"/>
        <v/>
      </c>
    </row>
    <row r="11237" spans="5:8" x14ac:dyDescent="0.25">
      <c r="E11237" s="18" t="str">
        <f t="shared" si="719"/>
        <v/>
      </c>
      <c r="F11237" s="18" t="str">
        <f t="shared" si="720"/>
        <v/>
      </c>
      <c r="G11237" s="18" t="str">
        <f t="shared" si="721"/>
        <v/>
      </c>
      <c r="H11237" s="18" t="str">
        <f t="shared" si="722"/>
        <v/>
      </c>
    </row>
    <row r="11238" spans="5:8" x14ac:dyDescent="0.25">
      <c r="E11238" s="18" t="str">
        <f t="shared" si="719"/>
        <v/>
      </c>
      <c r="F11238" s="18" t="str">
        <f t="shared" si="720"/>
        <v/>
      </c>
      <c r="G11238" s="18" t="str">
        <f t="shared" si="721"/>
        <v/>
      </c>
      <c r="H11238" s="18" t="str">
        <f t="shared" si="722"/>
        <v/>
      </c>
    </row>
    <row r="11239" spans="5:8" x14ac:dyDescent="0.25">
      <c r="E11239" s="18" t="str">
        <f t="shared" si="719"/>
        <v/>
      </c>
      <c r="F11239" s="18" t="str">
        <f t="shared" si="720"/>
        <v/>
      </c>
      <c r="G11239" s="18" t="str">
        <f t="shared" si="721"/>
        <v/>
      </c>
      <c r="H11239" s="18" t="str">
        <f t="shared" si="722"/>
        <v/>
      </c>
    </row>
    <row r="11240" spans="5:8" x14ac:dyDescent="0.25">
      <c r="E11240" s="18" t="str">
        <f t="shared" si="719"/>
        <v/>
      </c>
      <c r="F11240" s="18" t="str">
        <f t="shared" si="720"/>
        <v/>
      </c>
      <c r="G11240" s="18" t="str">
        <f t="shared" si="721"/>
        <v/>
      </c>
      <c r="H11240" s="18" t="str">
        <f t="shared" si="722"/>
        <v/>
      </c>
    </row>
    <row r="11241" spans="5:8" x14ac:dyDescent="0.25">
      <c r="E11241" s="18" t="str">
        <f t="shared" si="719"/>
        <v/>
      </c>
      <c r="F11241" s="18" t="str">
        <f t="shared" si="720"/>
        <v/>
      </c>
      <c r="G11241" s="18" t="str">
        <f t="shared" si="721"/>
        <v/>
      </c>
      <c r="H11241" s="18" t="str">
        <f t="shared" si="722"/>
        <v/>
      </c>
    </row>
    <row r="11242" spans="5:8" x14ac:dyDescent="0.25">
      <c r="E11242" s="18" t="str">
        <f t="shared" si="719"/>
        <v/>
      </c>
      <c r="F11242" s="18" t="str">
        <f t="shared" si="720"/>
        <v/>
      </c>
      <c r="G11242" s="18" t="str">
        <f t="shared" si="721"/>
        <v/>
      </c>
      <c r="H11242" s="18" t="str">
        <f t="shared" si="722"/>
        <v/>
      </c>
    </row>
    <row r="11243" spans="5:8" x14ac:dyDescent="0.25">
      <c r="E11243" s="18" t="str">
        <f t="shared" si="719"/>
        <v/>
      </c>
      <c r="F11243" s="18" t="str">
        <f t="shared" si="720"/>
        <v/>
      </c>
      <c r="G11243" s="18" t="str">
        <f t="shared" si="721"/>
        <v/>
      </c>
      <c r="H11243" s="18" t="str">
        <f t="shared" si="722"/>
        <v/>
      </c>
    </row>
    <row r="11244" spans="5:8" x14ac:dyDescent="0.25">
      <c r="E11244" s="18" t="str">
        <f t="shared" si="719"/>
        <v/>
      </c>
      <c r="F11244" s="18" t="str">
        <f t="shared" si="720"/>
        <v/>
      </c>
      <c r="G11244" s="18" t="str">
        <f t="shared" si="721"/>
        <v/>
      </c>
      <c r="H11244" s="18" t="str">
        <f t="shared" si="722"/>
        <v/>
      </c>
    </row>
    <row r="11245" spans="5:8" x14ac:dyDescent="0.25">
      <c r="E11245" s="18" t="str">
        <f t="shared" si="719"/>
        <v/>
      </c>
      <c r="F11245" s="18" t="str">
        <f t="shared" si="720"/>
        <v/>
      </c>
      <c r="G11245" s="18" t="str">
        <f t="shared" si="721"/>
        <v/>
      </c>
      <c r="H11245" s="18" t="str">
        <f t="shared" si="722"/>
        <v/>
      </c>
    </row>
    <row r="11246" spans="5:8" x14ac:dyDescent="0.25">
      <c r="E11246" s="18" t="str">
        <f t="shared" si="719"/>
        <v/>
      </c>
      <c r="F11246" s="18" t="str">
        <f t="shared" si="720"/>
        <v/>
      </c>
      <c r="G11246" s="18" t="str">
        <f t="shared" si="721"/>
        <v/>
      </c>
      <c r="H11246" s="18" t="str">
        <f t="shared" si="722"/>
        <v/>
      </c>
    </row>
    <row r="11247" spans="5:8" x14ac:dyDescent="0.25">
      <c r="E11247" s="18" t="str">
        <f t="shared" si="719"/>
        <v/>
      </c>
      <c r="F11247" s="18" t="str">
        <f t="shared" si="720"/>
        <v/>
      </c>
      <c r="G11247" s="18" t="str">
        <f t="shared" si="721"/>
        <v/>
      </c>
      <c r="H11247" s="18" t="str">
        <f t="shared" si="722"/>
        <v/>
      </c>
    </row>
    <row r="11248" spans="5:8" x14ac:dyDescent="0.25">
      <c r="E11248" s="18" t="str">
        <f t="shared" si="719"/>
        <v/>
      </c>
      <c r="F11248" s="18" t="str">
        <f t="shared" si="720"/>
        <v/>
      </c>
      <c r="G11248" s="18" t="str">
        <f t="shared" si="721"/>
        <v/>
      </c>
      <c r="H11248" s="18" t="str">
        <f t="shared" si="722"/>
        <v/>
      </c>
    </row>
    <row r="11249" spans="5:8" x14ac:dyDescent="0.25">
      <c r="E11249" s="18" t="str">
        <f t="shared" si="719"/>
        <v/>
      </c>
      <c r="F11249" s="18" t="str">
        <f t="shared" si="720"/>
        <v/>
      </c>
      <c r="G11249" s="18" t="str">
        <f t="shared" si="721"/>
        <v/>
      </c>
      <c r="H11249" s="18" t="str">
        <f t="shared" si="722"/>
        <v/>
      </c>
    </row>
    <row r="11250" spans="5:8" x14ac:dyDescent="0.25">
      <c r="E11250" s="18" t="str">
        <f t="shared" si="719"/>
        <v/>
      </c>
      <c r="F11250" s="18" t="str">
        <f t="shared" si="720"/>
        <v/>
      </c>
      <c r="G11250" s="18" t="str">
        <f t="shared" si="721"/>
        <v/>
      </c>
      <c r="H11250" s="18" t="str">
        <f t="shared" si="722"/>
        <v/>
      </c>
    </row>
    <row r="11251" spans="5:8" x14ac:dyDescent="0.25">
      <c r="E11251" s="18" t="str">
        <f t="shared" si="719"/>
        <v/>
      </c>
      <c r="F11251" s="18" t="str">
        <f t="shared" si="720"/>
        <v/>
      </c>
      <c r="G11251" s="18" t="str">
        <f t="shared" si="721"/>
        <v/>
      </c>
      <c r="H11251" s="18" t="str">
        <f t="shared" si="722"/>
        <v/>
      </c>
    </row>
    <row r="11252" spans="5:8" x14ac:dyDescent="0.25">
      <c r="E11252" s="18" t="str">
        <f t="shared" si="719"/>
        <v/>
      </c>
      <c r="F11252" s="18" t="str">
        <f t="shared" si="720"/>
        <v/>
      </c>
      <c r="G11252" s="18" t="str">
        <f t="shared" si="721"/>
        <v/>
      </c>
      <c r="H11252" s="18" t="str">
        <f t="shared" si="722"/>
        <v/>
      </c>
    </row>
    <row r="11253" spans="5:8" x14ac:dyDescent="0.25">
      <c r="E11253" s="18" t="str">
        <f t="shared" si="719"/>
        <v/>
      </c>
      <c r="F11253" s="18" t="str">
        <f t="shared" si="720"/>
        <v/>
      </c>
      <c r="G11253" s="18" t="str">
        <f t="shared" si="721"/>
        <v/>
      </c>
      <c r="H11253" s="18" t="str">
        <f t="shared" si="722"/>
        <v/>
      </c>
    </row>
    <row r="11254" spans="5:8" x14ac:dyDescent="0.25">
      <c r="E11254" s="18" t="str">
        <f t="shared" si="719"/>
        <v/>
      </c>
      <c r="F11254" s="18" t="str">
        <f t="shared" si="720"/>
        <v/>
      </c>
      <c r="G11254" s="18" t="str">
        <f t="shared" si="721"/>
        <v/>
      </c>
      <c r="H11254" s="18" t="str">
        <f t="shared" si="722"/>
        <v/>
      </c>
    </row>
    <row r="11255" spans="5:8" x14ac:dyDescent="0.25">
      <c r="E11255" s="18" t="str">
        <f t="shared" si="719"/>
        <v/>
      </c>
      <c r="F11255" s="18" t="str">
        <f t="shared" si="720"/>
        <v/>
      </c>
      <c r="G11255" s="18" t="str">
        <f t="shared" si="721"/>
        <v/>
      </c>
      <c r="H11255" s="18" t="str">
        <f t="shared" si="722"/>
        <v/>
      </c>
    </row>
    <row r="11256" spans="5:8" x14ac:dyDescent="0.25">
      <c r="E11256" s="18" t="str">
        <f t="shared" si="719"/>
        <v/>
      </c>
      <c r="F11256" s="18" t="str">
        <f t="shared" si="720"/>
        <v/>
      </c>
      <c r="G11256" s="18" t="str">
        <f t="shared" si="721"/>
        <v/>
      </c>
      <c r="H11256" s="18" t="str">
        <f t="shared" si="722"/>
        <v/>
      </c>
    </row>
    <row r="11257" spans="5:8" x14ac:dyDescent="0.25">
      <c r="E11257" s="18" t="str">
        <f t="shared" si="719"/>
        <v/>
      </c>
      <c r="F11257" s="18" t="str">
        <f t="shared" si="720"/>
        <v/>
      </c>
      <c r="G11257" s="18" t="str">
        <f t="shared" si="721"/>
        <v/>
      </c>
      <c r="H11257" s="18" t="str">
        <f t="shared" si="722"/>
        <v/>
      </c>
    </row>
    <row r="11258" spans="5:8" x14ac:dyDescent="0.25">
      <c r="E11258" s="18" t="str">
        <f t="shared" si="719"/>
        <v/>
      </c>
      <c r="F11258" s="18" t="str">
        <f t="shared" si="720"/>
        <v/>
      </c>
      <c r="G11258" s="18" t="str">
        <f t="shared" si="721"/>
        <v/>
      </c>
      <c r="H11258" s="18" t="str">
        <f t="shared" si="722"/>
        <v/>
      </c>
    </row>
    <row r="11259" spans="5:8" x14ac:dyDescent="0.25">
      <c r="E11259" s="18" t="str">
        <f t="shared" si="719"/>
        <v/>
      </c>
      <c r="F11259" s="18" t="str">
        <f t="shared" si="720"/>
        <v/>
      </c>
      <c r="G11259" s="18" t="str">
        <f t="shared" si="721"/>
        <v/>
      </c>
      <c r="H11259" s="18" t="str">
        <f t="shared" si="722"/>
        <v/>
      </c>
    </row>
    <row r="11260" spans="5:8" x14ac:dyDescent="0.25">
      <c r="E11260" s="18" t="str">
        <f t="shared" si="719"/>
        <v/>
      </c>
      <c r="F11260" s="18" t="str">
        <f t="shared" si="720"/>
        <v/>
      </c>
      <c r="G11260" s="18" t="str">
        <f t="shared" si="721"/>
        <v/>
      </c>
      <c r="H11260" s="18" t="str">
        <f t="shared" si="722"/>
        <v/>
      </c>
    </row>
    <row r="11261" spans="5:8" x14ac:dyDescent="0.25">
      <c r="E11261" s="18" t="str">
        <f t="shared" si="719"/>
        <v/>
      </c>
      <c r="F11261" s="18" t="str">
        <f t="shared" si="720"/>
        <v/>
      </c>
      <c r="G11261" s="18" t="str">
        <f t="shared" si="721"/>
        <v/>
      </c>
      <c r="H11261" s="18" t="str">
        <f t="shared" si="722"/>
        <v/>
      </c>
    </row>
    <row r="11262" spans="5:8" x14ac:dyDescent="0.25">
      <c r="E11262" s="18" t="str">
        <f t="shared" si="719"/>
        <v/>
      </c>
      <c r="F11262" s="18" t="str">
        <f t="shared" si="720"/>
        <v/>
      </c>
      <c r="G11262" s="18" t="str">
        <f t="shared" si="721"/>
        <v/>
      </c>
      <c r="H11262" s="18" t="str">
        <f t="shared" si="722"/>
        <v/>
      </c>
    </row>
    <row r="11263" spans="5:8" x14ac:dyDescent="0.25">
      <c r="E11263" s="18" t="str">
        <f t="shared" si="719"/>
        <v/>
      </c>
      <c r="F11263" s="18" t="str">
        <f t="shared" si="720"/>
        <v/>
      </c>
      <c r="G11263" s="18" t="str">
        <f t="shared" si="721"/>
        <v/>
      </c>
      <c r="H11263" s="18" t="str">
        <f t="shared" si="722"/>
        <v/>
      </c>
    </row>
    <row r="11264" spans="5:8" x14ac:dyDescent="0.25">
      <c r="E11264" s="18" t="str">
        <f t="shared" si="719"/>
        <v/>
      </c>
      <c r="F11264" s="18" t="str">
        <f t="shared" si="720"/>
        <v/>
      </c>
      <c r="G11264" s="18" t="str">
        <f t="shared" si="721"/>
        <v/>
      </c>
      <c r="H11264" s="18" t="str">
        <f t="shared" si="722"/>
        <v/>
      </c>
    </row>
    <row r="11265" spans="5:8" x14ac:dyDescent="0.25">
      <c r="E11265" s="18" t="str">
        <f t="shared" si="719"/>
        <v/>
      </c>
      <c r="F11265" s="18" t="str">
        <f t="shared" si="720"/>
        <v/>
      </c>
      <c r="G11265" s="18" t="str">
        <f t="shared" si="721"/>
        <v/>
      </c>
      <c r="H11265" s="18" t="str">
        <f t="shared" si="722"/>
        <v/>
      </c>
    </row>
    <row r="11266" spans="5:8" x14ac:dyDescent="0.25">
      <c r="E11266" s="18" t="str">
        <f t="shared" si="719"/>
        <v/>
      </c>
      <c r="F11266" s="18" t="str">
        <f t="shared" si="720"/>
        <v/>
      </c>
      <c r="G11266" s="18" t="str">
        <f t="shared" si="721"/>
        <v/>
      </c>
      <c r="H11266" s="18" t="str">
        <f t="shared" si="722"/>
        <v/>
      </c>
    </row>
    <row r="11267" spans="5:8" x14ac:dyDescent="0.25">
      <c r="E11267" s="18" t="str">
        <f t="shared" si="719"/>
        <v/>
      </c>
      <c r="F11267" s="18" t="str">
        <f t="shared" si="720"/>
        <v/>
      </c>
      <c r="G11267" s="18" t="str">
        <f t="shared" si="721"/>
        <v/>
      </c>
      <c r="H11267" s="18" t="str">
        <f t="shared" si="722"/>
        <v/>
      </c>
    </row>
    <row r="11268" spans="5:8" x14ac:dyDescent="0.25">
      <c r="E11268" s="18" t="str">
        <f t="shared" si="719"/>
        <v/>
      </c>
      <c r="F11268" s="18" t="str">
        <f t="shared" si="720"/>
        <v/>
      </c>
      <c r="G11268" s="18" t="str">
        <f t="shared" si="721"/>
        <v/>
      </c>
      <c r="H11268" s="18" t="str">
        <f t="shared" si="722"/>
        <v/>
      </c>
    </row>
    <row r="11269" spans="5:8" x14ac:dyDescent="0.25">
      <c r="E11269" s="18" t="str">
        <f t="shared" si="719"/>
        <v/>
      </c>
      <c r="F11269" s="18" t="str">
        <f t="shared" si="720"/>
        <v/>
      </c>
      <c r="G11269" s="18" t="str">
        <f t="shared" si="721"/>
        <v/>
      </c>
      <c r="H11269" s="18" t="str">
        <f t="shared" si="722"/>
        <v/>
      </c>
    </row>
    <row r="11270" spans="5:8" x14ac:dyDescent="0.25">
      <c r="E11270" s="18" t="str">
        <f t="shared" ref="E11270:E11333" si="723">IF($C11270="","",IFERROR(INDEX(ItemPriceCol,MATCH($C11270,ItemName,0)),""))</f>
        <v/>
      </c>
      <c r="F11270" s="18" t="str">
        <f t="shared" ref="F11270:F11333" si="724">IF(OR($D11270="",$E11270=""),"",$D11270*$E11270)</f>
        <v/>
      </c>
      <c r="G11270" s="18" t="str">
        <f t="shared" ref="G11270:G11333" si="725">IF($C11270="","",IFERROR(INDEX(ItemCostCol,MATCH($C11270,ItemName,0)),""))</f>
        <v/>
      </c>
      <c r="H11270" s="18" t="str">
        <f t="shared" ref="H11270:H11333" si="726">IF(OR($F11270="",$G11270=""),"",$F11270-$D11270*$G11270)</f>
        <v/>
      </c>
    </row>
    <row r="11271" spans="5:8" x14ac:dyDescent="0.25">
      <c r="E11271" s="18" t="str">
        <f t="shared" si="723"/>
        <v/>
      </c>
      <c r="F11271" s="18" t="str">
        <f t="shared" si="724"/>
        <v/>
      </c>
      <c r="G11271" s="18" t="str">
        <f t="shared" si="725"/>
        <v/>
      </c>
      <c r="H11271" s="18" t="str">
        <f t="shared" si="726"/>
        <v/>
      </c>
    </row>
    <row r="11272" spans="5:8" x14ac:dyDescent="0.25">
      <c r="E11272" s="18" t="str">
        <f t="shared" si="723"/>
        <v/>
      </c>
      <c r="F11272" s="18" t="str">
        <f t="shared" si="724"/>
        <v/>
      </c>
      <c r="G11272" s="18" t="str">
        <f t="shared" si="725"/>
        <v/>
      </c>
      <c r="H11272" s="18" t="str">
        <f t="shared" si="726"/>
        <v/>
      </c>
    </row>
    <row r="11273" spans="5:8" x14ac:dyDescent="0.25">
      <c r="E11273" s="18" t="str">
        <f t="shared" si="723"/>
        <v/>
      </c>
      <c r="F11273" s="18" t="str">
        <f t="shared" si="724"/>
        <v/>
      </c>
      <c r="G11273" s="18" t="str">
        <f t="shared" si="725"/>
        <v/>
      </c>
      <c r="H11273" s="18" t="str">
        <f t="shared" si="726"/>
        <v/>
      </c>
    </row>
    <row r="11274" spans="5:8" x14ac:dyDescent="0.25">
      <c r="E11274" s="18" t="str">
        <f t="shared" si="723"/>
        <v/>
      </c>
      <c r="F11274" s="18" t="str">
        <f t="shared" si="724"/>
        <v/>
      </c>
      <c r="G11274" s="18" t="str">
        <f t="shared" si="725"/>
        <v/>
      </c>
      <c r="H11274" s="18" t="str">
        <f t="shared" si="726"/>
        <v/>
      </c>
    </row>
    <row r="11275" spans="5:8" x14ac:dyDescent="0.25">
      <c r="E11275" s="18" t="str">
        <f t="shared" si="723"/>
        <v/>
      </c>
      <c r="F11275" s="18" t="str">
        <f t="shared" si="724"/>
        <v/>
      </c>
      <c r="G11275" s="18" t="str">
        <f t="shared" si="725"/>
        <v/>
      </c>
      <c r="H11275" s="18" t="str">
        <f t="shared" si="726"/>
        <v/>
      </c>
    </row>
    <row r="11276" spans="5:8" x14ac:dyDescent="0.25">
      <c r="E11276" s="18" t="str">
        <f t="shared" si="723"/>
        <v/>
      </c>
      <c r="F11276" s="18" t="str">
        <f t="shared" si="724"/>
        <v/>
      </c>
      <c r="G11276" s="18" t="str">
        <f t="shared" si="725"/>
        <v/>
      </c>
      <c r="H11276" s="18" t="str">
        <f t="shared" si="726"/>
        <v/>
      </c>
    </row>
    <row r="11277" spans="5:8" x14ac:dyDescent="0.25">
      <c r="E11277" s="18" t="str">
        <f t="shared" si="723"/>
        <v/>
      </c>
      <c r="F11277" s="18" t="str">
        <f t="shared" si="724"/>
        <v/>
      </c>
      <c r="G11277" s="18" t="str">
        <f t="shared" si="725"/>
        <v/>
      </c>
      <c r="H11277" s="18" t="str">
        <f t="shared" si="726"/>
        <v/>
      </c>
    </row>
    <row r="11278" spans="5:8" x14ac:dyDescent="0.25">
      <c r="E11278" s="18" t="str">
        <f t="shared" si="723"/>
        <v/>
      </c>
      <c r="F11278" s="18" t="str">
        <f t="shared" si="724"/>
        <v/>
      </c>
      <c r="G11278" s="18" t="str">
        <f t="shared" si="725"/>
        <v/>
      </c>
      <c r="H11278" s="18" t="str">
        <f t="shared" si="726"/>
        <v/>
      </c>
    </row>
    <row r="11279" spans="5:8" x14ac:dyDescent="0.25">
      <c r="E11279" s="18" t="str">
        <f t="shared" si="723"/>
        <v/>
      </c>
      <c r="F11279" s="18" t="str">
        <f t="shared" si="724"/>
        <v/>
      </c>
      <c r="G11279" s="18" t="str">
        <f t="shared" si="725"/>
        <v/>
      </c>
      <c r="H11279" s="18" t="str">
        <f t="shared" si="726"/>
        <v/>
      </c>
    </row>
    <row r="11280" spans="5:8" x14ac:dyDescent="0.25">
      <c r="E11280" s="18" t="str">
        <f t="shared" si="723"/>
        <v/>
      </c>
      <c r="F11280" s="18" t="str">
        <f t="shared" si="724"/>
        <v/>
      </c>
      <c r="G11280" s="18" t="str">
        <f t="shared" si="725"/>
        <v/>
      </c>
      <c r="H11280" s="18" t="str">
        <f t="shared" si="726"/>
        <v/>
      </c>
    </row>
    <row r="11281" spans="5:8" x14ac:dyDescent="0.25">
      <c r="E11281" s="18" t="str">
        <f t="shared" si="723"/>
        <v/>
      </c>
      <c r="F11281" s="18" t="str">
        <f t="shared" si="724"/>
        <v/>
      </c>
      <c r="G11281" s="18" t="str">
        <f t="shared" si="725"/>
        <v/>
      </c>
      <c r="H11281" s="18" t="str">
        <f t="shared" si="726"/>
        <v/>
      </c>
    </row>
    <row r="11282" spans="5:8" x14ac:dyDescent="0.25">
      <c r="E11282" s="18" t="str">
        <f t="shared" si="723"/>
        <v/>
      </c>
      <c r="F11282" s="18" t="str">
        <f t="shared" si="724"/>
        <v/>
      </c>
      <c r="G11282" s="18" t="str">
        <f t="shared" si="725"/>
        <v/>
      </c>
      <c r="H11282" s="18" t="str">
        <f t="shared" si="726"/>
        <v/>
      </c>
    </row>
    <row r="11283" spans="5:8" x14ac:dyDescent="0.25">
      <c r="E11283" s="18" t="str">
        <f t="shared" si="723"/>
        <v/>
      </c>
      <c r="F11283" s="18" t="str">
        <f t="shared" si="724"/>
        <v/>
      </c>
      <c r="G11283" s="18" t="str">
        <f t="shared" si="725"/>
        <v/>
      </c>
      <c r="H11283" s="18" t="str">
        <f t="shared" si="726"/>
        <v/>
      </c>
    </row>
    <row r="11284" spans="5:8" x14ac:dyDescent="0.25">
      <c r="E11284" s="18" t="str">
        <f t="shared" si="723"/>
        <v/>
      </c>
      <c r="F11284" s="18" t="str">
        <f t="shared" si="724"/>
        <v/>
      </c>
      <c r="G11284" s="18" t="str">
        <f t="shared" si="725"/>
        <v/>
      </c>
      <c r="H11284" s="18" t="str">
        <f t="shared" si="726"/>
        <v/>
      </c>
    </row>
    <row r="11285" spans="5:8" x14ac:dyDescent="0.25">
      <c r="E11285" s="18" t="str">
        <f t="shared" si="723"/>
        <v/>
      </c>
      <c r="F11285" s="18" t="str">
        <f t="shared" si="724"/>
        <v/>
      </c>
      <c r="G11285" s="18" t="str">
        <f t="shared" si="725"/>
        <v/>
      </c>
      <c r="H11285" s="18" t="str">
        <f t="shared" si="726"/>
        <v/>
      </c>
    </row>
    <row r="11286" spans="5:8" x14ac:dyDescent="0.25">
      <c r="E11286" s="18" t="str">
        <f t="shared" si="723"/>
        <v/>
      </c>
      <c r="F11286" s="18" t="str">
        <f t="shared" si="724"/>
        <v/>
      </c>
      <c r="G11286" s="18" t="str">
        <f t="shared" si="725"/>
        <v/>
      </c>
      <c r="H11286" s="18" t="str">
        <f t="shared" si="726"/>
        <v/>
      </c>
    </row>
    <row r="11287" spans="5:8" x14ac:dyDescent="0.25">
      <c r="E11287" s="18" t="str">
        <f t="shared" si="723"/>
        <v/>
      </c>
      <c r="F11287" s="18" t="str">
        <f t="shared" si="724"/>
        <v/>
      </c>
      <c r="G11287" s="18" t="str">
        <f t="shared" si="725"/>
        <v/>
      </c>
      <c r="H11287" s="18" t="str">
        <f t="shared" si="726"/>
        <v/>
      </c>
    </row>
    <row r="11288" spans="5:8" x14ac:dyDescent="0.25">
      <c r="E11288" s="18" t="str">
        <f t="shared" si="723"/>
        <v/>
      </c>
      <c r="F11288" s="18" t="str">
        <f t="shared" si="724"/>
        <v/>
      </c>
      <c r="G11288" s="18" t="str">
        <f t="shared" si="725"/>
        <v/>
      </c>
      <c r="H11288" s="18" t="str">
        <f t="shared" si="726"/>
        <v/>
      </c>
    </row>
    <row r="11289" spans="5:8" x14ac:dyDescent="0.25">
      <c r="E11289" s="18" t="str">
        <f t="shared" si="723"/>
        <v/>
      </c>
      <c r="F11289" s="18" t="str">
        <f t="shared" si="724"/>
        <v/>
      </c>
      <c r="G11289" s="18" t="str">
        <f t="shared" si="725"/>
        <v/>
      </c>
      <c r="H11289" s="18" t="str">
        <f t="shared" si="726"/>
        <v/>
      </c>
    </row>
    <row r="11290" spans="5:8" x14ac:dyDescent="0.25">
      <c r="E11290" s="18" t="str">
        <f t="shared" si="723"/>
        <v/>
      </c>
      <c r="F11290" s="18" t="str">
        <f t="shared" si="724"/>
        <v/>
      </c>
      <c r="G11290" s="18" t="str">
        <f t="shared" si="725"/>
        <v/>
      </c>
      <c r="H11290" s="18" t="str">
        <f t="shared" si="726"/>
        <v/>
      </c>
    </row>
    <row r="11291" spans="5:8" x14ac:dyDescent="0.25">
      <c r="E11291" s="18" t="str">
        <f t="shared" si="723"/>
        <v/>
      </c>
      <c r="F11291" s="18" t="str">
        <f t="shared" si="724"/>
        <v/>
      </c>
      <c r="G11291" s="18" t="str">
        <f t="shared" si="725"/>
        <v/>
      </c>
      <c r="H11291" s="18" t="str">
        <f t="shared" si="726"/>
        <v/>
      </c>
    </row>
    <row r="11292" spans="5:8" x14ac:dyDescent="0.25">
      <c r="E11292" s="18" t="str">
        <f t="shared" si="723"/>
        <v/>
      </c>
      <c r="F11292" s="18" t="str">
        <f t="shared" si="724"/>
        <v/>
      </c>
      <c r="G11292" s="18" t="str">
        <f t="shared" si="725"/>
        <v/>
      </c>
      <c r="H11292" s="18" t="str">
        <f t="shared" si="726"/>
        <v/>
      </c>
    </row>
    <row r="11293" spans="5:8" x14ac:dyDescent="0.25">
      <c r="E11293" s="18" t="str">
        <f t="shared" si="723"/>
        <v/>
      </c>
      <c r="F11293" s="18" t="str">
        <f t="shared" si="724"/>
        <v/>
      </c>
      <c r="G11293" s="18" t="str">
        <f t="shared" si="725"/>
        <v/>
      </c>
      <c r="H11293" s="18" t="str">
        <f t="shared" si="726"/>
        <v/>
      </c>
    </row>
    <row r="11294" spans="5:8" x14ac:dyDescent="0.25">
      <c r="E11294" s="18" t="str">
        <f t="shared" si="723"/>
        <v/>
      </c>
      <c r="F11294" s="18" t="str">
        <f t="shared" si="724"/>
        <v/>
      </c>
      <c r="G11294" s="18" t="str">
        <f t="shared" si="725"/>
        <v/>
      </c>
      <c r="H11294" s="18" t="str">
        <f t="shared" si="726"/>
        <v/>
      </c>
    </row>
    <row r="11295" spans="5:8" x14ac:dyDescent="0.25">
      <c r="E11295" s="18" t="str">
        <f t="shared" si="723"/>
        <v/>
      </c>
      <c r="F11295" s="18" t="str">
        <f t="shared" si="724"/>
        <v/>
      </c>
      <c r="G11295" s="18" t="str">
        <f t="shared" si="725"/>
        <v/>
      </c>
      <c r="H11295" s="18" t="str">
        <f t="shared" si="726"/>
        <v/>
      </c>
    </row>
    <row r="11296" spans="5:8" x14ac:dyDescent="0.25">
      <c r="E11296" s="18" t="str">
        <f t="shared" si="723"/>
        <v/>
      </c>
      <c r="F11296" s="18" t="str">
        <f t="shared" si="724"/>
        <v/>
      </c>
      <c r="G11296" s="18" t="str">
        <f t="shared" si="725"/>
        <v/>
      </c>
      <c r="H11296" s="18" t="str">
        <f t="shared" si="726"/>
        <v/>
      </c>
    </row>
    <row r="11297" spans="5:8" x14ac:dyDescent="0.25">
      <c r="E11297" s="18" t="str">
        <f t="shared" si="723"/>
        <v/>
      </c>
      <c r="F11297" s="18" t="str">
        <f t="shared" si="724"/>
        <v/>
      </c>
      <c r="G11297" s="18" t="str">
        <f t="shared" si="725"/>
        <v/>
      </c>
      <c r="H11297" s="18" t="str">
        <f t="shared" si="726"/>
        <v/>
      </c>
    </row>
    <row r="11298" spans="5:8" x14ac:dyDescent="0.25">
      <c r="E11298" s="18" t="str">
        <f t="shared" si="723"/>
        <v/>
      </c>
      <c r="F11298" s="18" t="str">
        <f t="shared" si="724"/>
        <v/>
      </c>
      <c r="G11298" s="18" t="str">
        <f t="shared" si="725"/>
        <v/>
      </c>
      <c r="H11298" s="18" t="str">
        <f t="shared" si="726"/>
        <v/>
      </c>
    </row>
    <row r="11299" spans="5:8" x14ac:dyDescent="0.25">
      <c r="E11299" s="18" t="str">
        <f t="shared" si="723"/>
        <v/>
      </c>
      <c r="F11299" s="18" t="str">
        <f t="shared" si="724"/>
        <v/>
      </c>
      <c r="G11299" s="18" t="str">
        <f t="shared" si="725"/>
        <v/>
      </c>
      <c r="H11299" s="18" t="str">
        <f t="shared" si="726"/>
        <v/>
      </c>
    </row>
    <row r="11300" spans="5:8" x14ac:dyDescent="0.25">
      <c r="E11300" s="18" t="str">
        <f t="shared" si="723"/>
        <v/>
      </c>
      <c r="F11300" s="18" t="str">
        <f t="shared" si="724"/>
        <v/>
      </c>
      <c r="G11300" s="18" t="str">
        <f t="shared" si="725"/>
        <v/>
      </c>
      <c r="H11300" s="18" t="str">
        <f t="shared" si="726"/>
        <v/>
      </c>
    </row>
    <row r="11301" spans="5:8" x14ac:dyDescent="0.25">
      <c r="E11301" s="18" t="str">
        <f t="shared" si="723"/>
        <v/>
      </c>
      <c r="F11301" s="18" t="str">
        <f t="shared" si="724"/>
        <v/>
      </c>
      <c r="G11301" s="18" t="str">
        <f t="shared" si="725"/>
        <v/>
      </c>
      <c r="H11301" s="18" t="str">
        <f t="shared" si="726"/>
        <v/>
      </c>
    </row>
    <row r="11302" spans="5:8" x14ac:dyDescent="0.25">
      <c r="E11302" s="18" t="str">
        <f t="shared" si="723"/>
        <v/>
      </c>
      <c r="F11302" s="18" t="str">
        <f t="shared" si="724"/>
        <v/>
      </c>
      <c r="G11302" s="18" t="str">
        <f t="shared" si="725"/>
        <v/>
      </c>
      <c r="H11302" s="18" t="str">
        <f t="shared" si="726"/>
        <v/>
      </c>
    </row>
    <row r="11303" spans="5:8" x14ac:dyDescent="0.25">
      <c r="E11303" s="18" t="str">
        <f t="shared" si="723"/>
        <v/>
      </c>
      <c r="F11303" s="18" t="str">
        <f t="shared" si="724"/>
        <v/>
      </c>
      <c r="G11303" s="18" t="str">
        <f t="shared" si="725"/>
        <v/>
      </c>
      <c r="H11303" s="18" t="str">
        <f t="shared" si="726"/>
        <v/>
      </c>
    </row>
    <row r="11304" spans="5:8" x14ac:dyDescent="0.25">
      <c r="E11304" s="18" t="str">
        <f t="shared" si="723"/>
        <v/>
      </c>
      <c r="F11304" s="18" t="str">
        <f t="shared" si="724"/>
        <v/>
      </c>
      <c r="G11304" s="18" t="str">
        <f t="shared" si="725"/>
        <v/>
      </c>
      <c r="H11304" s="18" t="str">
        <f t="shared" si="726"/>
        <v/>
      </c>
    </row>
    <row r="11305" spans="5:8" x14ac:dyDescent="0.25">
      <c r="E11305" s="18" t="str">
        <f t="shared" si="723"/>
        <v/>
      </c>
      <c r="F11305" s="18" t="str">
        <f t="shared" si="724"/>
        <v/>
      </c>
      <c r="G11305" s="18" t="str">
        <f t="shared" si="725"/>
        <v/>
      </c>
      <c r="H11305" s="18" t="str">
        <f t="shared" si="726"/>
        <v/>
      </c>
    </row>
    <row r="11306" spans="5:8" x14ac:dyDescent="0.25">
      <c r="E11306" s="18" t="str">
        <f t="shared" si="723"/>
        <v/>
      </c>
      <c r="F11306" s="18" t="str">
        <f t="shared" si="724"/>
        <v/>
      </c>
      <c r="G11306" s="18" t="str">
        <f t="shared" si="725"/>
        <v/>
      </c>
      <c r="H11306" s="18" t="str">
        <f t="shared" si="726"/>
        <v/>
      </c>
    </row>
    <row r="11307" spans="5:8" x14ac:dyDescent="0.25">
      <c r="E11307" s="18" t="str">
        <f t="shared" si="723"/>
        <v/>
      </c>
      <c r="F11307" s="18" t="str">
        <f t="shared" si="724"/>
        <v/>
      </c>
      <c r="G11307" s="18" t="str">
        <f t="shared" si="725"/>
        <v/>
      </c>
      <c r="H11307" s="18" t="str">
        <f t="shared" si="726"/>
        <v/>
      </c>
    </row>
    <row r="11308" spans="5:8" x14ac:dyDescent="0.25">
      <c r="E11308" s="18" t="str">
        <f t="shared" si="723"/>
        <v/>
      </c>
      <c r="F11308" s="18" t="str">
        <f t="shared" si="724"/>
        <v/>
      </c>
      <c r="G11308" s="18" t="str">
        <f t="shared" si="725"/>
        <v/>
      </c>
      <c r="H11308" s="18" t="str">
        <f t="shared" si="726"/>
        <v/>
      </c>
    </row>
    <row r="11309" spans="5:8" x14ac:dyDescent="0.25">
      <c r="E11309" s="18" t="str">
        <f t="shared" si="723"/>
        <v/>
      </c>
      <c r="F11309" s="18" t="str">
        <f t="shared" si="724"/>
        <v/>
      </c>
      <c r="G11309" s="18" t="str">
        <f t="shared" si="725"/>
        <v/>
      </c>
      <c r="H11309" s="18" t="str">
        <f t="shared" si="726"/>
        <v/>
      </c>
    </row>
    <row r="11310" spans="5:8" x14ac:dyDescent="0.25">
      <c r="E11310" s="18" t="str">
        <f t="shared" si="723"/>
        <v/>
      </c>
      <c r="F11310" s="18" t="str">
        <f t="shared" si="724"/>
        <v/>
      </c>
      <c r="G11310" s="18" t="str">
        <f t="shared" si="725"/>
        <v/>
      </c>
      <c r="H11310" s="18" t="str">
        <f t="shared" si="726"/>
        <v/>
      </c>
    </row>
    <row r="11311" spans="5:8" x14ac:dyDescent="0.25">
      <c r="E11311" s="18" t="str">
        <f t="shared" si="723"/>
        <v/>
      </c>
      <c r="F11311" s="18" t="str">
        <f t="shared" si="724"/>
        <v/>
      </c>
      <c r="G11311" s="18" t="str">
        <f t="shared" si="725"/>
        <v/>
      </c>
      <c r="H11311" s="18" t="str">
        <f t="shared" si="726"/>
        <v/>
      </c>
    </row>
    <row r="11312" spans="5:8" x14ac:dyDescent="0.25">
      <c r="E11312" s="18" t="str">
        <f t="shared" si="723"/>
        <v/>
      </c>
      <c r="F11312" s="18" t="str">
        <f t="shared" si="724"/>
        <v/>
      </c>
      <c r="G11312" s="18" t="str">
        <f t="shared" si="725"/>
        <v/>
      </c>
      <c r="H11312" s="18" t="str">
        <f t="shared" si="726"/>
        <v/>
      </c>
    </row>
    <row r="11313" spans="5:8" x14ac:dyDescent="0.25">
      <c r="E11313" s="18" t="str">
        <f t="shared" si="723"/>
        <v/>
      </c>
      <c r="F11313" s="18" t="str">
        <f t="shared" si="724"/>
        <v/>
      </c>
      <c r="G11313" s="18" t="str">
        <f t="shared" si="725"/>
        <v/>
      </c>
      <c r="H11313" s="18" t="str">
        <f t="shared" si="726"/>
        <v/>
      </c>
    </row>
    <row r="11314" spans="5:8" x14ac:dyDescent="0.25">
      <c r="E11314" s="18" t="str">
        <f t="shared" si="723"/>
        <v/>
      </c>
      <c r="F11314" s="18" t="str">
        <f t="shared" si="724"/>
        <v/>
      </c>
      <c r="G11314" s="18" t="str">
        <f t="shared" si="725"/>
        <v/>
      </c>
      <c r="H11314" s="18" t="str">
        <f t="shared" si="726"/>
        <v/>
      </c>
    </row>
    <row r="11315" spans="5:8" x14ac:dyDescent="0.25">
      <c r="E11315" s="18" t="str">
        <f t="shared" si="723"/>
        <v/>
      </c>
      <c r="F11315" s="18" t="str">
        <f t="shared" si="724"/>
        <v/>
      </c>
      <c r="G11315" s="18" t="str">
        <f t="shared" si="725"/>
        <v/>
      </c>
      <c r="H11315" s="18" t="str">
        <f t="shared" si="726"/>
        <v/>
      </c>
    </row>
    <row r="11316" spans="5:8" x14ac:dyDescent="0.25">
      <c r="E11316" s="18" t="str">
        <f t="shared" si="723"/>
        <v/>
      </c>
      <c r="F11316" s="18" t="str">
        <f t="shared" si="724"/>
        <v/>
      </c>
      <c r="G11316" s="18" t="str">
        <f t="shared" si="725"/>
        <v/>
      </c>
      <c r="H11316" s="18" t="str">
        <f t="shared" si="726"/>
        <v/>
      </c>
    </row>
    <row r="11317" spans="5:8" x14ac:dyDescent="0.25">
      <c r="E11317" s="18" t="str">
        <f t="shared" si="723"/>
        <v/>
      </c>
      <c r="F11317" s="18" t="str">
        <f t="shared" si="724"/>
        <v/>
      </c>
      <c r="G11317" s="18" t="str">
        <f t="shared" si="725"/>
        <v/>
      </c>
      <c r="H11317" s="18" t="str">
        <f t="shared" si="726"/>
        <v/>
      </c>
    </row>
    <row r="11318" spans="5:8" x14ac:dyDescent="0.25">
      <c r="E11318" s="18" t="str">
        <f t="shared" si="723"/>
        <v/>
      </c>
      <c r="F11318" s="18" t="str">
        <f t="shared" si="724"/>
        <v/>
      </c>
      <c r="G11318" s="18" t="str">
        <f t="shared" si="725"/>
        <v/>
      </c>
      <c r="H11318" s="18" t="str">
        <f t="shared" si="726"/>
        <v/>
      </c>
    </row>
    <row r="11319" spans="5:8" x14ac:dyDescent="0.25">
      <c r="E11319" s="18" t="str">
        <f t="shared" si="723"/>
        <v/>
      </c>
      <c r="F11319" s="18" t="str">
        <f t="shared" si="724"/>
        <v/>
      </c>
      <c r="G11319" s="18" t="str">
        <f t="shared" si="725"/>
        <v/>
      </c>
      <c r="H11319" s="18" t="str">
        <f t="shared" si="726"/>
        <v/>
      </c>
    </row>
    <row r="11320" spans="5:8" x14ac:dyDescent="0.25">
      <c r="E11320" s="18" t="str">
        <f t="shared" si="723"/>
        <v/>
      </c>
      <c r="F11320" s="18" t="str">
        <f t="shared" si="724"/>
        <v/>
      </c>
      <c r="G11320" s="18" t="str">
        <f t="shared" si="725"/>
        <v/>
      </c>
      <c r="H11320" s="18" t="str">
        <f t="shared" si="726"/>
        <v/>
      </c>
    </row>
    <row r="11321" spans="5:8" x14ac:dyDescent="0.25">
      <c r="E11321" s="18" t="str">
        <f t="shared" si="723"/>
        <v/>
      </c>
      <c r="F11321" s="18" t="str">
        <f t="shared" si="724"/>
        <v/>
      </c>
      <c r="G11321" s="18" t="str">
        <f t="shared" si="725"/>
        <v/>
      </c>
      <c r="H11321" s="18" t="str">
        <f t="shared" si="726"/>
        <v/>
      </c>
    </row>
    <row r="11322" spans="5:8" x14ac:dyDescent="0.25">
      <c r="E11322" s="18" t="str">
        <f t="shared" si="723"/>
        <v/>
      </c>
      <c r="F11322" s="18" t="str">
        <f t="shared" si="724"/>
        <v/>
      </c>
      <c r="G11322" s="18" t="str">
        <f t="shared" si="725"/>
        <v/>
      </c>
      <c r="H11322" s="18" t="str">
        <f t="shared" si="726"/>
        <v/>
      </c>
    </row>
    <row r="11323" spans="5:8" x14ac:dyDescent="0.25">
      <c r="E11323" s="18" t="str">
        <f t="shared" si="723"/>
        <v/>
      </c>
      <c r="F11323" s="18" t="str">
        <f t="shared" si="724"/>
        <v/>
      </c>
      <c r="G11323" s="18" t="str">
        <f t="shared" si="725"/>
        <v/>
      </c>
      <c r="H11323" s="18" t="str">
        <f t="shared" si="726"/>
        <v/>
      </c>
    </row>
    <row r="11324" spans="5:8" x14ac:dyDescent="0.25">
      <c r="E11324" s="18" t="str">
        <f t="shared" si="723"/>
        <v/>
      </c>
      <c r="F11324" s="18" t="str">
        <f t="shared" si="724"/>
        <v/>
      </c>
      <c r="G11324" s="18" t="str">
        <f t="shared" si="725"/>
        <v/>
      </c>
      <c r="H11324" s="18" t="str">
        <f t="shared" si="726"/>
        <v/>
      </c>
    </row>
    <row r="11325" spans="5:8" x14ac:dyDescent="0.25">
      <c r="E11325" s="18" t="str">
        <f t="shared" si="723"/>
        <v/>
      </c>
      <c r="F11325" s="18" t="str">
        <f t="shared" si="724"/>
        <v/>
      </c>
      <c r="G11325" s="18" t="str">
        <f t="shared" si="725"/>
        <v/>
      </c>
      <c r="H11325" s="18" t="str">
        <f t="shared" si="726"/>
        <v/>
      </c>
    </row>
    <row r="11326" spans="5:8" x14ac:dyDescent="0.25">
      <c r="E11326" s="18" t="str">
        <f t="shared" si="723"/>
        <v/>
      </c>
      <c r="F11326" s="18" t="str">
        <f t="shared" si="724"/>
        <v/>
      </c>
      <c r="G11326" s="18" t="str">
        <f t="shared" si="725"/>
        <v/>
      </c>
      <c r="H11326" s="18" t="str">
        <f t="shared" si="726"/>
        <v/>
      </c>
    </row>
    <row r="11327" spans="5:8" x14ac:dyDescent="0.25">
      <c r="E11327" s="18" t="str">
        <f t="shared" si="723"/>
        <v/>
      </c>
      <c r="F11327" s="18" t="str">
        <f t="shared" si="724"/>
        <v/>
      </c>
      <c r="G11327" s="18" t="str">
        <f t="shared" si="725"/>
        <v/>
      </c>
      <c r="H11327" s="18" t="str">
        <f t="shared" si="726"/>
        <v/>
      </c>
    </row>
    <row r="11328" spans="5:8" x14ac:dyDescent="0.25">
      <c r="E11328" s="18" t="str">
        <f t="shared" si="723"/>
        <v/>
      </c>
      <c r="F11328" s="18" t="str">
        <f t="shared" si="724"/>
        <v/>
      </c>
      <c r="G11328" s="18" t="str">
        <f t="shared" si="725"/>
        <v/>
      </c>
      <c r="H11328" s="18" t="str">
        <f t="shared" si="726"/>
        <v/>
      </c>
    </row>
    <row r="11329" spans="5:8" x14ac:dyDescent="0.25">
      <c r="E11329" s="18" t="str">
        <f t="shared" si="723"/>
        <v/>
      </c>
      <c r="F11329" s="18" t="str">
        <f t="shared" si="724"/>
        <v/>
      </c>
      <c r="G11329" s="18" t="str">
        <f t="shared" si="725"/>
        <v/>
      </c>
      <c r="H11329" s="18" t="str">
        <f t="shared" si="726"/>
        <v/>
      </c>
    </row>
    <row r="11330" spans="5:8" x14ac:dyDescent="0.25">
      <c r="E11330" s="18" t="str">
        <f t="shared" si="723"/>
        <v/>
      </c>
      <c r="F11330" s="18" t="str">
        <f t="shared" si="724"/>
        <v/>
      </c>
      <c r="G11330" s="18" t="str">
        <f t="shared" si="725"/>
        <v/>
      </c>
      <c r="H11330" s="18" t="str">
        <f t="shared" si="726"/>
        <v/>
      </c>
    </row>
    <row r="11331" spans="5:8" x14ac:dyDescent="0.25">
      <c r="E11331" s="18" t="str">
        <f t="shared" si="723"/>
        <v/>
      </c>
      <c r="F11331" s="18" t="str">
        <f t="shared" si="724"/>
        <v/>
      </c>
      <c r="G11331" s="18" t="str">
        <f t="shared" si="725"/>
        <v/>
      </c>
      <c r="H11331" s="18" t="str">
        <f t="shared" si="726"/>
        <v/>
      </c>
    </row>
    <row r="11332" spans="5:8" x14ac:dyDescent="0.25">
      <c r="E11332" s="18" t="str">
        <f t="shared" si="723"/>
        <v/>
      </c>
      <c r="F11332" s="18" t="str">
        <f t="shared" si="724"/>
        <v/>
      </c>
      <c r="G11332" s="18" t="str">
        <f t="shared" si="725"/>
        <v/>
      </c>
      <c r="H11332" s="18" t="str">
        <f t="shared" si="726"/>
        <v/>
      </c>
    </row>
    <row r="11333" spans="5:8" x14ac:dyDescent="0.25">
      <c r="E11333" s="18" t="str">
        <f t="shared" si="723"/>
        <v/>
      </c>
      <c r="F11333" s="18" t="str">
        <f t="shared" si="724"/>
        <v/>
      </c>
      <c r="G11333" s="18" t="str">
        <f t="shared" si="725"/>
        <v/>
      </c>
      <c r="H11333" s="18" t="str">
        <f t="shared" si="726"/>
        <v/>
      </c>
    </row>
    <row r="11334" spans="5:8" x14ac:dyDescent="0.25">
      <c r="E11334" s="18" t="str">
        <f t="shared" ref="E11334:E11397" si="727">IF($C11334="","",IFERROR(INDEX(ItemPriceCol,MATCH($C11334,ItemName,0)),""))</f>
        <v/>
      </c>
      <c r="F11334" s="18" t="str">
        <f t="shared" ref="F11334:F11397" si="728">IF(OR($D11334="",$E11334=""),"",$D11334*$E11334)</f>
        <v/>
      </c>
      <c r="G11334" s="18" t="str">
        <f t="shared" ref="G11334:G11397" si="729">IF($C11334="","",IFERROR(INDEX(ItemCostCol,MATCH($C11334,ItemName,0)),""))</f>
        <v/>
      </c>
      <c r="H11334" s="18" t="str">
        <f t="shared" ref="H11334:H11397" si="730">IF(OR($F11334="",$G11334=""),"",$F11334-$D11334*$G11334)</f>
        <v/>
      </c>
    </row>
    <row r="11335" spans="5:8" x14ac:dyDescent="0.25">
      <c r="E11335" s="18" t="str">
        <f t="shared" si="727"/>
        <v/>
      </c>
      <c r="F11335" s="18" t="str">
        <f t="shared" si="728"/>
        <v/>
      </c>
      <c r="G11335" s="18" t="str">
        <f t="shared" si="729"/>
        <v/>
      </c>
      <c r="H11335" s="18" t="str">
        <f t="shared" si="730"/>
        <v/>
      </c>
    </row>
    <row r="11336" spans="5:8" x14ac:dyDescent="0.25">
      <c r="E11336" s="18" t="str">
        <f t="shared" si="727"/>
        <v/>
      </c>
      <c r="F11336" s="18" t="str">
        <f t="shared" si="728"/>
        <v/>
      </c>
      <c r="G11336" s="18" t="str">
        <f t="shared" si="729"/>
        <v/>
      </c>
      <c r="H11336" s="18" t="str">
        <f t="shared" si="730"/>
        <v/>
      </c>
    </row>
    <row r="11337" spans="5:8" x14ac:dyDescent="0.25">
      <c r="E11337" s="18" t="str">
        <f t="shared" si="727"/>
        <v/>
      </c>
      <c r="F11337" s="18" t="str">
        <f t="shared" si="728"/>
        <v/>
      </c>
      <c r="G11337" s="18" t="str">
        <f t="shared" si="729"/>
        <v/>
      </c>
      <c r="H11337" s="18" t="str">
        <f t="shared" si="730"/>
        <v/>
      </c>
    </row>
    <row r="11338" spans="5:8" x14ac:dyDescent="0.25">
      <c r="E11338" s="18" t="str">
        <f t="shared" si="727"/>
        <v/>
      </c>
      <c r="F11338" s="18" t="str">
        <f t="shared" si="728"/>
        <v/>
      </c>
      <c r="G11338" s="18" t="str">
        <f t="shared" si="729"/>
        <v/>
      </c>
      <c r="H11338" s="18" t="str">
        <f t="shared" si="730"/>
        <v/>
      </c>
    </row>
    <row r="11339" spans="5:8" x14ac:dyDescent="0.25">
      <c r="E11339" s="18" t="str">
        <f t="shared" si="727"/>
        <v/>
      </c>
      <c r="F11339" s="18" t="str">
        <f t="shared" si="728"/>
        <v/>
      </c>
      <c r="G11339" s="18" t="str">
        <f t="shared" si="729"/>
        <v/>
      </c>
      <c r="H11339" s="18" t="str">
        <f t="shared" si="730"/>
        <v/>
      </c>
    </row>
    <row r="11340" spans="5:8" x14ac:dyDescent="0.25">
      <c r="E11340" s="18" t="str">
        <f t="shared" si="727"/>
        <v/>
      </c>
      <c r="F11340" s="18" t="str">
        <f t="shared" si="728"/>
        <v/>
      </c>
      <c r="G11340" s="18" t="str">
        <f t="shared" si="729"/>
        <v/>
      </c>
      <c r="H11340" s="18" t="str">
        <f t="shared" si="730"/>
        <v/>
      </c>
    </row>
    <row r="11341" spans="5:8" x14ac:dyDescent="0.25">
      <c r="E11341" s="18" t="str">
        <f t="shared" si="727"/>
        <v/>
      </c>
      <c r="F11341" s="18" t="str">
        <f t="shared" si="728"/>
        <v/>
      </c>
      <c r="G11341" s="18" t="str">
        <f t="shared" si="729"/>
        <v/>
      </c>
      <c r="H11341" s="18" t="str">
        <f t="shared" si="730"/>
        <v/>
      </c>
    </row>
    <row r="11342" spans="5:8" x14ac:dyDescent="0.25">
      <c r="E11342" s="18" t="str">
        <f t="shared" si="727"/>
        <v/>
      </c>
      <c r="F11342" s="18" t="str">
        <f t="shared" si="728"/>
        <v/>
      </c>
      <c r="G11342" s="18" t="str">
        <f t="shared" si="729"/>
        <v/>
      </c>
      <c r="H11342" s="18" t="str">
        <f t="shared" si="730"/>
        <v/>
      </c>
    </row>
    <row r="11343" spans="5:8" x14ac:dyDescent="0.25">
      <c r="E11343" s="18" t="str">
        <f t="shared" si="727"/>
        <v/>
      </c>
      <c r="F11343" s="18" t="str">
        <f t="shared" si="728"/>
        <v/>
      </c>
      <c r="G11343" s="18" t="str">
        <f t="shared" si="729"/>
        <v/>
      </c>
      <c r="H11343" s="18" t="str">
        <f t="shared" si="730"/>
        <v/>
      </c>
    </row>
    <row r="11344" spans="5:8" x14ac:dyDescent="0.25">
      <c r="E11344" s="18" t="str">
        <f t="shared" si="727"/>
        <v/>
      </c>
      <c r="F11344" s="18" t="str">
        <f t="shared" si="728"/>
        <v/>
      </c>
      <c r="G11344" s="18" t="str">
        <f t="shared" si="729"/>
        <v/>
      </c>
      <c r="H11344" s="18" t="str">
        <f t="shared" si="730"/>
        <v/>
      </c>
    </row>
    <row r="11345" spans="5:8" x14ac:dyDescent="0.25">
      <c r="E11345" s="18" t="str">
        <f t="shared" si="727"/>
        <v/>
      </c>
      <c r="F11345" s="18" t="str">
        <f t="shared" si="728"/>
        <v/>
      </c>
      <c r="G11345" s="18" t="str">
        <f t="shared" si="729"/>
        <v/>
      </c>
      <c r="H11345" s="18" t="str">
        <f t="shared" si="730"/>
        <v/>
      </c>
    </row>
    <row r="11346" spans="5:8" x14ac:dyDescent="0.25">
      <c r="E11346" s="18" t="str">
        <f t="shared" si="727"/>
        <v/>
      </c>
      <c r="F11346" s="18" t="str">
        <f t="shared" si="728"/>
        <v/>
      </c>
      <c r="G11346" s="18" t="str">
        <f t="shared" si="729"/>
        <v/>
      </c>
      <c r="H11346" s="18" t="str">
        <f t="shared" si="730"/>
        <v/>
      </c>
    </row>
    <row r="11347" spans="5:8" x14ac:dyDescent="0.25">
      <c r="E11347" s="18" t="str">
        <f t="shared" si="727"/>
        <v/>
      </c>
      <c r="F11347" s="18" t="str">
        <f t="shared" si="728"/>
        <v/>
      </c>
      <c r="G11347" s="18" t="str">
        <f t="shared" si="729"/>
        <v/>
      </c>
      <c r="H11347" s="18" t="str">
        <f t="shared" si="730"/>
        <v/>
      </c>
    </row>
    <row r="11348" spans="5:8" x14ac:dyDescent="0.25">
      <c r="E11348" s="18" t="str">
        <f t="shared" si="727"/>
        <v/>
      </c>
      <c r="F11348" s="18" t="str">
        <f t="shared" si="728"/>
        <v/>
      </c>
      <c r="G11348" s="18" t="str">
        <f t="shared" si="729"/>
        <v/>
      </c>
      <c r="H11348" s="18" t="str">
        <f t="shared" si="730"/>
        <v/>
      </c>
    </row>
    <row r="11349" spans="5:8" x14ac:dyDescent="0.25">
      <c r="E11349" s="18" t="str">
        <f t="shared" si="727"/>
        <v/>
      </c>
      <c r="F11349" s="18" t="str">
        <f t="shared" si="728"/>
        <v/>
      </c>
      <c r="G11349" s="18" t="str">
        <f t="shared" si="729"/>
        <v/>
      </c>
      <c r="H11349" s="18" t="str">
        <f t="shared" si="730"/>
        <v/>
      </c>
    </row>
    <row r="11350" spans="5:8" x14ac:dyDescent="0.25">
      <c r="E11350" s="18" t="str">
        <f t="shared" si="727"/>
        <v/>
      </c>
      <c r="F11350" s="18" t="str">
        <f t="shared" si="728"/>
        <v/>
      </c>
      <c r="G11350" s="18" t="str">
        <f t="shared" si="729"/>
        <v/>
      </c>
      <c r="H11350" s="18" t="str">
        <f t="shared" si="730"/>
        <v/>
      </c>
    </row>
    <row r="11351" spans="5:8" x14ac:dyDescent="0.25">
      <c r="E11351" s="18" t="str">
        <f t="shared" si="727"/>
        <v/>
      </c>
      <c r="F11351" s="18" t="str">
        <f t="shared" si="728"/>
        <v/>
      </c>
      <c r="G11351" s="18" t="str">
        <f t="shared" si="729"/>
        <v/>
      </c>
      <c r="H11351" s="18" t="str">
        <f t="shared" si="730"/>
        <v/>
      </c>
    </row>
    <row r="11352" spans="5:8" x14ac:dyDescent="0.25">
      <c r="E11352" s="18" t="str">
        <f t="shared" si="727"/>
        <v/>
      </c>
      <c r="F11352" s="18" t="str">
        <f t="shared" si="728"/>
        <v/>
      </c>
      <c r="G11352" s="18" t="str">
        <f t="shared" si="729"/>
        <v/>
      </c>
      <c r="H11352" s="18" t="str">
        <f t="shared" si="730"/>
        <v/>
      </c>
    </row>
    <row r="11353" spans="5:8" x14ac:dyDescent="0.25">
      <c r="E11353" s="18" t="str">
        <f t="shared" si="727"/>
        <v/>
      </c>
      <c r="F11353" s="18" t="str">
        <f t="shared" si="728"/>
        <v/>
      </c>
      <c r="G11353" s="18" t="str">
        <f t="shared" si="729"/>
        <v/>
      </c>
      <c r="H11353" s="18" t="str">
        <f t="shared" si="730"/>
        <v/>
      </c>
    </row>
    <row r="11354" spans="5:8" x14ac:dyDescent="0.25">
      <c r="E11354" s="18" t="str">
        <f t="shared" si="727"/>
        <v/>
      </c>
      <c r="F11354" s="18" t="str">
        <f t="shared" si="728"/>
        <v/>
      </c>
      <c r="G11354" s="18" t="str">
        <f t="shared" si="729"/>
        <v/>
      </c>
      <c r="H11354" s="18" t="str">
        <f t="shared" si="730"/>
        <v/>
      </c>
    </row>
    <row r="11355" spans="5:8" x14ac:dyDescent="0.25">
      <c r="E11355" s="18" t="str">
        <f t="shared" si="727"/>
        <v/>
      </c>
      <c r="F11355" s="18" t="str">
        <f t="shared" si="728"/>
        <v/>
      </c>
      <c r="G11355" s="18" t="str">
        <f t="shared" si="729"/>
        <v/>
      </c>
      <c r="H11355" s="18" t="str">
        <f t="shared" si="730"/>
        <v/>
      </c>
    </row>
    <row r="11356" spans="5:8" x14ac:dyDescent="0.25">
      <c r="E11356" s="18" t="str">
        <f t="shared" si="727"/>
        <v/>
      </c>
      <c r="F11356" s="18" t="str">
        <f t="shared" si="728"/>
        <v/>
      </c>
      <c r="G11356" s="18" t="str">
        <f t="shared" si="729"/>
        <v/>
      </c>
      <c r="H11356" s="18" t="str">
        <f t="shared" si="730"/>
        <v/>
      </c>
    </row>
    <row r="11357" spans="5:8" x14ac:dyDescent="0.25">
      <c r="E11357" s="18" t="str">
        <f t="shared" si="727"/>
        <v/>
      </c>
      <c r="F11357" s="18" t="str">
        <f t="shared" si="728"/>
        <v/>
      </c>
      <c r="G11357" s="18" t="str">
        <f t="shared" si="729"/>
        <v/>
      </c>
      <c r="H11357" s="18" t="str">
        <f t="shared" si="730"/>
        <v/>
      </c>
    </row>
    <row r="11358" spans="5:8" x14ac:dyDescent="0.25">
      <c r="E11358" s="18" t="str">
        <f t="shared" si="727"/>
        <v/>
      </c>
      <c r="F11358" s="18" t="str">
        <f t="shared" si="728"/>
        <v/>
      </c>
      <c r="G11358" s="18" t="str">
        <f t="shared" si="729"/>
        <v/>
      </c>
      <c r="H11358" s="18" t="str">
        <f t="shared" si="730"/>
        <v/>
      </c>
    </row>
    <row r="11359" spans="5:8" x14ac:dyDescent="0.25">
      <c r="E11359" s="18" t="str">
        <f t="shared" si="727"/>
        <v/>
      </c>
      <c r="F11359" s="18" t="str">
        <f t="shared" si="728"/>
        <v/>
      </c>
      <c r="G11359" s="18" t="str">
        <f t="shared" si="729"/>
        <v/>
      </c>
      <c r="H11359" s="18" t="str">
        <f t="shared" si="730"/>
        <v/>
      </c>
    </row>
    <row r="11360" spans="5:8" x14ac:dyDescent="0.25">
      <c r="E11360" s="18" t="str">
        <f t="shared" si="727"/>
        <v/>
      </c>
      <c r="F11360" s="18" t="str">
        <f t="shared" si="728"/>
        <v/>
      </c>
      <c r="G11360" s="18" t="str">
        <f t="shared" si="729"/>
        <v/>
      </c>
      <c r="H11360" s="18" t="str">
        <f t="shared" si="730"/>
        <v/>
      </c>
    </row>
    <row r="11361" spans="5:8" x14ac:dyDescent="0.25">
      <c r="E11361" s="18" t="str">
        <f t="shared" si="727"/>
        <v/>
      </c>
      <c r="F11361" s="18" t="str">
        <f t="shared" si="728"/>
        <v/>
      </c>
      <c r="G11361" s="18" t="str">
        <f t="shared" si="729"/>
        <v/>
      </c>
      <c r="H11361" s="18" t="str">
        <f t="shared" si="730"/>
        <v/>
      </c>
    </row>
    <row r="11362" spans="5:8" x14ac:dyDescent="0.25">
      <c r="E11362" s="18" t="str">
        <f t="shared" si="727"/>
        <v/>
      </c>
      <c r="F11362" s="18" t="str">
        <f t="shared" si="728"/>
        <v/>
      </c>
      <c r="G11362" s="18" t="str">
        <f t="shared" si="729"/>
        <v/>
      </c>
      <c r="H11362" s="18" t="str">
        <f t="shared" si="730"/>
        <v/>
      </c>
    </row>
    <row r="11363" spans="5:8" x14ac:dyDescent="0.25">
      <c r="E11363" s="18" t="str">
        <f t="shared" si="727"/>
        <v/>
      </c>
      <c r="F11363" s="18" t="str">
        <f t="shared" si="728"/>
        <v/>
      </c>
      <c r="G11363" s="18" t="str">
        <f t="shared" si="729"/>
        <v/>
      </c>
      <c r="H11363" s="18" t="str">
        <f t="shared" si="730"/>
        <v/>
      </c>
    </row>
    <row r="11364" spans="5:8" x14ac:dyDescent="0.25">
      <c r="E11364" s="18" t="str">
        <f t="shared" si="727"/>
        <v/>
      </c>
      <c r="F11364" s="18" t="str">
        <f t="shared" si="728"/>
        <v/>
      </c>
      <c r="G11364" s="18" t="str">
        <f t="shared" si="729"/>
        <v/>
      </c>
      <c r="H11364" s="18" t="str">
        <f t="shared" si="730"/>
        <v/>
      </c>
    </row>
    <row r="11365" spans="5:8" x14ac:dyDescent="0.25">
      <c r="E11365" s="18" t="str">
        <f t="shared" si="727"/>
        <v/>
      </c>
      <c r="F11365" s="18" t="str">
        <f t="shared" si="728"/>
        <v/>
      </c>
      <c r="G11365" s="18" t="str">
        <f t="shared" si="729"/>
        <v/>
      </c>
      <c r="H11365" s="18" t="str">
        <f t="shared" si="730"/>
        <v/>
      </c>
    </row>
    <row r="11366" spans="5:8" x14ac:dyDescent="0.25">
      <c r="E11366" s="18" t="str">
        <f t="shared" si="727"/>
        <v/>
      </c>
      <c r="F11366" s="18" t="str">
        <f t="shared" si="728"/>
        <v/>
      </c>
      <c r="G11366" s="18" t="str">
        <f t="shared" si="729"/>
        <v/>
      </c>
      <c r="H11366" s="18" t="str">
        <f t="shared" si="730"/>
        <v/>
      </c>
    </row>
    <row r="11367" spans="5:8" x14ac:dyDescent="0.25">
      <c r="E11367" s="18" t="str">
        <f t="shared" si="727"/>
        <v/>
      </c>
      <c r="F11367" s="18" t="str">
        <f t="shared" si="728"/>
        <v/>
      </c>
      <c r="G11367" s="18" t="str">
        <f t="shared" si="729"/>
        <v/>
      </c>
      <c r="H11367" s="18" t="str">
        <f t="shared" si="730"/>
        <v/>
      </c>
    </row>
    <row r="11368" spans="5:8" x14ac:dyDescent="0.25">
      <c r="E11368" s="18" t="str">
        <f t="shared" si="727"/>
        <v/>
      </c>
      <c r="F11368" s="18" t="str">
        <f t="shared" si="728"/>
        <v/>
      </c>
      <c r="G11368" s="18" t="str">
        <f t="shared" si="729"/>
        <v/>
      </c>
      <c r="H11368" s="18" t="str">
        <f t="shared" si="730"/>
        <v/>
      </c>
    </row>
    <row r="11369" spans="5:8" x14ac:dyDescent="0.25">
      <c r="E11369" s="18" t="str">
        <f t="shared" si="727"/>
        <v/>
      </c>
      <c r="F11369" s="18" t="str">
        <f t="shared" si="728"/>
        <v/>
      </c>
      <c r="G11369" s="18" t="str">
        <f t="shared" si="729"/>
        <v/>
      </c>
      <c r="H11369" s="18" t="str">
        <f t="shared" si="730"/>
        <v/>
      </c>
    </row>
    <row r="11370" spans="5:8" x14ac:dyDescent="0.25">
      <c r="E11370" s="18" t="str">
        <f t="shared" si="727"/>
        <v/>
      </c>
      <c r="F11370" s="18" t="str">
        <f t="shared" si="728"/>
        <v/>
      </c>
      <c r="G11370" s="18" t="str">
        <f t="shared" si="729"/>
        <v/>
      </c>
      <c r="H11370" s="18" t="str">
        <f t="shared" si="730"/>
        <v/>
      </c>
    </row>
    <row r="11371" spans="5:8" x14ac:dyDescent="0.25">
      <c r="E11371" s="18" t="str">
        <f t="shared" si="727"/>
        <v/>
      </c>
      <c r="F11371" s="18" t="str">
        <f t="shared" si="728"/>
        <v/>
      </c>
      <c r="G11371" s="18" t="str">
        <f t="shared" si="729"/>
        <v/>
      </c>
      <c r="H11371" s="18" t="str">
        <f t="shared" si="730"/>
        <v/>
      </c>
    </row>
    <row r="11372" spans="5:8" x14ac:dyDescent="0.25">
      <c r="E11372" s="18" t="str">
        <f t="shared" si="727"/>
        <v/>
      </c>
      <c r="F11372" s="18" t="str">
        <f t="shared" si="728"/>
        <v/>
      </c>
      <c r="G11372" s="18" t="str">
        <f t="shared" si="729"/>
        <v/>
      </c>
      <c r="H11372" s="18" t="str">
        <f t="shared" si="730"/>
        <v/>
      </c>
    </row>
    <row r="11373" spans="5:8" x14ac:dyDescent="0.25">
      <c r="E11373" s="18" t="str">
        <f t="shared" si="727"/>
        <v/>
      </c>
      <c r="F11373" s="18" t="str">
        <f t="shared" si="728"/>
        <v/>
      </c>
      <c r="G11373" s="18" t="str">
        <f t="shared" si="729"/>
        <v/>
      </c>
      <c r="H11373" s="18" t="str">
        <f t="shared" si="730"/>
        <v/>
      </c>
    </row>
    <row r="11374" spans="5:8" x14ac:dyDescent="0.25">
      <c r="E11374" s="18" t="str">
        <f t="shared" si="727"/>
        <v/>
      </c>
      <c r="F11374" s="18" t="str">
        <f t="shared" si="728"/>
        <v/>
      </c>
      <c r="G11374" s="18" t="str">
        <f t="shared" si="729"/>
        <v/>
      </c>
      <c r="H11374" s="18" t="str">
        <f t="shared" si="730"/>
        <v/>
      </c>
    </row>
    <row r="11375" spans="5:8" x14ac:dyDescent="0.25">
      <c r="E11375" s="18" t="str">
        <f t="shared" si="727"/>
        <v/>
      </c>
      <c r="F11375" s="18" t="str">
        <f t="shared" si="728"/>
        <v/>
      </c>
      <c r="G11375" s="18" t="str">
        <f t="shared" si="729"/>
        <v/>
      </c>
      <c r="H11375" s="18" t="str">
        <f t="shared" si="730"/>
        <v/>
      </c>
    </row>
    <row r="11376" spans="5:8" x14ac:dyDescent="0.25">
      <c r="E11376" s="18" t="str">
        <f t="shared" si="727"/>
        <v/>
      </c>
      <c r="F11376" s="18" t="str">
        <f t="shared" si="728"/>
        <v/>
      </c>
      <c r="G11376" s="18" t="str">
        <f t="shared" si="729"/>
        <v/>
      </c>
      <c r="H11376" s="18" t="str">
        <f t="shared" si="730"/>
        <v/>
      </c>
    </row>
    <row r="11377" spans="5:8" x14ac:dyDescent="0.25">
      <c r="E11377" s="18" t="str">
        <f t="shared" si="727"/>
        <v/>
      </c>
      <c r="F11377" s="18" t="str">
        <f t="shared" si="728"/>
        <v/>
      </c>
      <c r="G11377" s="18" t="str">
        <f t="shared" si="729"/>
        <v/>
      </c>
      <c r="H11377" s="18" t="str">
        <f t="shared" si="730"/>
        <v/>
      </c>
    </row>
    <row r="11378" spans="5:8" x14ac:dyDescent="0.25">
      <c r="E11378" s="18" t="str">
        <f t="shared" si="727"/>
        <v/>
      </c>
      <c r="F11378" s="18" t="str">
        <f t="shared" si="728"/>
        <v/>
      </c>
      <c r="G11378" s="18" t="str">
        <f t="shared" si="729"/>
        <v/>
      </c>
      <c r="H11378" s="18" t="str">
        <f t="shared" si="730"/>
        <v/>
      </c>
    </row>
    <row r="11379" spans="5:8" x14ac:dyDescent="0.25">
      <c r="E11379" s="18" t="str">
        <f t="shared" si="727"/>
        <v/>
      </c>
      <c r="F11379" s="18" t="str">
        <f t="shared" si="728"/>
        <v/>
      </c>
      <c r="G11379" s="18" t="str">
        <f t="shared" si="729"/>
        <v/>
      </c>
      <c r="H11379" s="18" t="str">
        <f t="shared" si="730"/>
        <v/>
      </c>
    </row>
    <row r="11380" spans="5:8" x14ac:dyDescent="0.25">
      <c r="E11380" s="18" t="str">
        <f t="shared" si="727"/>
        <v/>
      </c>
      <c r="F11380" s="18" t="str">
        <f t="shared" si="728"/>
        <v/>
      </c>
      <c r="G11380" s="18" t="str">
        <f t="shared" si="729"/>
        <v/>
      </c>
      <c r="H11380" s="18" t="str">
        <f t="shared" si="730"/>
        <v/>
      </c>
    </row>
    <row r="11381" spans="5:8" x14ac:dyDescent="0.25">
      <c r="E11381" s="18" t="str">
        <f t="shared" si="727"/>
        <v/>
      </c>
      <c r="F11381" s="18" t="str">
        <f t="shared" si="728"/>
        <v/>
      </c>
      <c r="G11381" s="18" t="str">
        <f t="shared" si="729"/>
        <v/>
      </c>
      <c r="H11381" s="18" t="str">
        <f t="shared" si="730"/>
        <v/>
      </c>
    </row>
    <row r="11382" spans="5:8" x14ac:dyDescent="0.25">
      <c r="E11382" s="18" t="str">
        <f t="shared" si="727"/>
        <v/>
      </c>
      <c r="F11382" s="18" t="str">
        <f t="shared" si="728"/>
        <v/>
      </c>
      <c r="G11382" s="18" t="str">
        <f t="shared" si="729"/>
        <v/>
      </c>
      <c r="H11382" s="18" t="str">
        <f t="shared" si="730"/>
        <v/>
      </c>
    </row>
    <row r="11383" spans="5:8" x14ac:dyDescent="0.25">
      <c r="E11383" s="18" t="str">
        <f t="shared" si="727"/>
        <v/>
      </c>
      <c r="F11383" s="18" t="str">
        <f t="shared" si="728"/>
        <v/>
      </c>
      <c r="G11383" s="18" t="str">
        <f t="shared" si="729"/>
        <v/>
      </c>
      <c r="H11383" s="18" t="str">
        <f t="shared" si="730"/>
        <v/>
      </c>
    </row>
    <row r="11384" spans="5:8" x14ac:dyDescent="0.25">
      <c r="E11384" s="18" t="str">
        <f t="shared" si="727"/>
        <v/>
      </c>
      <c r="F11384" s="18" t="str">
        <f t="shared" si="728"/>
        <v/>
      </c>
      <c r="G11384" s="18" t="str">
        <f t="shared" si="729"/>
        <v/>
      </c>
      <c r="H11384" s="18" t="str">
        <f t="shared" si="730"/>
        <v/>
      </c>
    </row>
    <row r="11385" spans="5:8" x14ac:dyDescent="0.25">
      <c r="E11385" s="18" t="str">
        <f t="shared" si="727"/>
        <v/>
      </c>
      <c r="F11385" s="18" t="str">
        <f t="shared" si="728"/>
        <v/>
      </c>
      <c r="G11385" s="18" t="str">
        <f t="shared" si="729"/>
        <v/>
      </c>
      <c r="H11385" s="18" t="str">
        <f t="shared" si="730"/>
        <v/>
      </c>
    </row>
    <row r="11386" spans="5:8" x14ac:dyDescent="0.25">
      <c r="E11386" s="18" t="str">
        <f t="shared" si="727"/>
        <v/>
      </c>
      <c r="F11386" s="18" t="str">
        <f t="shared" si="728"/>
        <v/>
      </c>
      <c r="G11386" s="18" t="str">
        <f t="shared" si="729"/>
        <v/>
      </c>
      <c r="H11386" s="18" t="str">
        <f t="shared" si="730"/>
        <v/>
      </c>
    </row>
    <row r="11387" spans="5:8" x14ac:dyDescent="0.25">
      <c r="E11387" s="18" t="str">
        <f t="shared" si="727"/>
        <v/>
      </c>
      <c r="F11387" s="18" t="str">
        <f t="shared" si="728"/>
        <v/>
      </c>
      <c r="G11387" s="18" t="str">
        <f t="shared" si="729"/>
        <v/>
      </c>
      <c r="H11387" s="18" t="str">
        <f t="shared" si="730"/>
        <v/>
      </c>
    </row>
    <row r="11388" spans="5:8" x14ac:dyDescent="0.25">
      <c r="E11388" s="18" t="str">
        <f t="shared" si="727"/>
        <v/>
      </c>
      <c r="F11388" s="18" t="str">
        <f t="shared" si="728"/>
        <v/>
      </c>
      <c r="G11388" s="18" t="str">
        <f t="shared" si="729"/>
        <v/>
      </c>
      <c r="H11388" s="18" t="str">
        <f t="shared" si="730"/>
        <v/>
      </c>
    </row>
    <row r="11389" spans="5:8" x14ac:dyDescent="0.25">
      <c r="E11389" s="18" t="str">
        <f t="shared" si="727"/>
        <v/>
      </c>
      <c r="F11389" s="18" t="str">
        <f t="shared" si="728"/>
        <v/>
      </c>
      <c r="G11389" s="18" t="str">
        <f t="shared" si="729"/>
        <v/>
      </c>
      <c r="H11389" s="18" t="str">
        <f t="shared" si="730"/>
        <v/>
      </c>
    </row>
    <row r="11390" spans="5:8" x14ac:dyDescent="0.25">
      <c r="E11390" s="18" t="str">
        <f t="shared" si="727"/>
        <v/>
      </c>
      <c r="F11390" s="18" t="str">
        <f t="shared" si="728"/>
        <v/>
      </c>
      <c r="G11390" s="18" t="str">
        <f t="shared" si="729"/>
        <v/>
      </c>
      <c r="H11390" s="18" t="str">
        <f t="shared" si="730"/>
        <v/>
      </c>
    </row>
    <row r="11391" spans="5:8" x14ac:dyDescent="0.25">
      <c r="E11391" s="18" t="str">
        <f t="shared" si="727"/>
        <v/>
      </c>
      <c r="F11391" s="18" t="str">
        <f t="shared" si="728"/>
        <v/>
      </c>
      <c r="G11391" s="18" t="str">
        <f t="shared" si="729"/>
        <v/>
      </c>
      <c r="H11391" s="18" t="str">
        <f t="shared" si="730"/>
        <v/>
      </c>
    </row>
    <row r="11392" spans="5:8" x14ac:dyDescent="0.25">
      <c r="E11392" s="18" t="str">
        <f t="shared" si="727"/>
        <v/>
      </c>
      <c r="F11392" s="18" t="str">
        <f t="shared" si="728"/>
        <v/>
      </c>
      <c r="G11392" s="18" t="str">
        <f t="shared" si="729"/>
        <v/>
      </c>
      <c r="H11392" s="18" t="str">
        <f t="shared" si="730"/>
        <v/>
      </c>
    </row>
    <row r="11393" spans="5:8" x14ac:dyDescent="0.25">
      <c r="E11393" s="18" t="str">
        <f t="shared" si="727"/>
        <v/>
      </c>
      <c r="F11393" s="18" t="str">
        <f t="shared" si="728"/>
        <v/>
      </c>
      <c r="G11393" s="18" t="str">
        <f t="shared" si="729"/>
        <v/>
      </c>
      <c r="H11393" s="18" t="str">
        <f t="shared" si="730"/>
        <v/>
      </c>
    </row>
    <row r="11394" spans="5:8" x14ac:dyDescent="0.25">
      <c r="E11394" s="18" t="str">
        <f t="shared" si="727"/>
        <v/>
      </c>
      <c r="F11394" s="18" t="str">
        <f t="shared" si="728"/>
        <v/>
      </c>
      <c r="G11394" s="18" t="str">
        <f t="shared" si="729"/>
        <v/>
      </c>
      <c r="H11394" s="18" t="str">
        <f t="shared" si="730"/>
        <v/>
      </c>
    </row>
    <row r="11395" spans="5:8" x14ac:dyDescent="0.25">
      <c r="E11395" s="18" t="str">
        <f t="shared" si="727"/>
        <v/>
      </c>
      <c r="F11395" s="18" t="str">
        <f t="shared" si="728"/>
        <v/>
      </c>
      <c r="G11395" s="18" t="str">
        <f t="shared" si="729"/>
        <v/>
      </c>
      <c r="H11395" s="18" t="str">
        <f t="shared" si="730"/>
        <v/>
      </c>
    </row>
    <row r="11396" spans="5:8" x14ac:dyDescent="0.25">
      <c r="E11396" s="18" t="str">
        <f t="shared" si="727"/>
        <v/>
      </c>
      <c r="F11396" s="18" t="str">
        <f t="shared" si="728"/>
        <v/>
      </c>
      <c r="G11396" s="18" t="str">
        <f t="shared" si="729"/>
        <v/>
      </c>
      <c r="H11396" s="18" t="str">
        <f t="shared" si="730"/>
        <v/>
      </c>
    </row>
    <row r="11397" spans="5:8" x14ac:dyDescent="0.25">
      <c r="E11397" s="18" t="str">
        <f t="shared" si="727"/>
        <v/>
      </c>
      <c r="F11397" s="18" t="str">
        <f t="shared" si="728"/>
        <v/>
      </c>
      <c r="G11397" s="18" t="str">
        <f t="shared" si="729"/>
        <v/>
      </c>
      <c r="H11397" s="18" t="str">
        <f t="shared" si="730"/>
        <v/>
      </c>
    </row>
    <row r="11398" spans="5:8" x14ac:dyDescent="0.25">
      <c r="E11398" s="18" t="str">
        <f t="shared" ref="E11398:E11461" si="731">IF($C11398="","",IFERROR(INDEX(ItemPriceCol,MATCH($C11398,ItemName,0)),""))</f>
        <v/>
      </c>
      <c r="F11398" s="18" t="str">
        <f t="shared" ref="F11398:F11461" si="732">IF(OR($D11398="",$E11398=""),"",$D11398*$E11398)</f>
        <v/>
      </c>
      <c r="G11398" s="18" t="str">
        <f t="shared" ref="G11398:G11461" si="733">IF($C11398="","",IFERROR(INDEX(ItemCostCol,MATCH($C11398,ItemName,0)),""))</f>
        <v/>
      </c>
      <c r="H11398" s="18" t="str">
        <f t="shared" ref="H11398:H11461" si="734">IF(OR($F11398="",$G11398=""),"",$F11398-$D11398*$G11398)</f>
        <v/>
      </c>
    </row>
    <row r="11399" spans="5:8" x14ac:dyDescent="0.25">
      <c r="E11399" s="18" t="str">
        <f t="shared" si="731"/>
        <v/>
      </c>
      <c r="F11399" s="18" t="str">
        <f t="shared" si="732"/>
        <v/>
      </c>
      <c r="G11399" s="18" t="str">
        <f t="shared" si="733"/>
        <v/>
      </c>
      <c r="H11399" s="18" t="str">
        <f t="shared" si="734"/>
        <v/>
      </c>
    </row>
    <row r="11400" spans="5:8" x14ac:dyDescent="0.25">
      <c r="E11400" s="18" t="str">
        <f t="shared" si="731"/>
        <v/>
      </c>
      <c r="F11400" s="18" t="str">
        <f t="shared" si="732"/>
        <v/>
      </c>
      <c r="G11400" s="18" t="str">
        <f t="shared" si="733"/>
        <v/>
      </c>
      <c r="H11400" s="18" t="str">
        <f t="shared" si="734"/>
        <v/>
      </c>
    </row>
    <row r="11401" spans="5:8" x14ac:dyDescent="0.25">
      <c r="E11401" s="18" t="str">
        <f t="shared" si="731"/>
        <v/>
      </c>
      <c r="F11401" s="18" t="str">
        <f t="shared" si="732"/>
        <v/>
      </c>
      <c r="G11401" s="18" t="str">
        <f t="shared" si="733"/>
        <v/>
      </c>
      <c r="H11401" s="18" t="str">
        <f t="shared" si="734"/>
        <v/>
      </c>
    </row>
    <row r="11402" spans="5:8" x14ac:dyDescent="0.25">
      <c r="E11402" s="18" t="str">
        <f t="shared" si="731"/>
        <v/>
      </c>
      <c r="F11402" s="18" t="str">
        <f t="shared" si="732"/>
        <v/>
      </c>
      <c r="G11402" s="18" t="str">
        <f t="shared" si="733"/>
        <v/>
      </c>
      <c r="H11402" s="18" t="str">
        <f t="shared" si="734"/>
        <v/>
      </c>
    </row>
    <row r="11403" spans="5:8" x14ac:dyDescent="0.25">
      <c r="E11403" s="18" t="str">
        <f t="shared" si="731"/>
        <v/>
      </c>
      <c r="F11403" s="18" t="str">
        <f t="shared" si="732"/>
        <v/>
      </c>
      <c r="G11403" s="18" t="str">
        <f t="shared" si="733"/>
        <v/>
      </c>
      <c r="H11403" s="18" t="str">
        <f t="shared" si="734"/>
        <v/>
      </c>
    </row>
    <row r="11404" spans="5:8" x14ac:dyDescent="0.25">
      <c r="E11404" s="18" t="str">
        <f t="shared" si="731"/>
        <v/>
      </c>
      <c r="F11404" s="18" t="str">
        <f t="shared" si="732"/>
        <v/>
      </c>
      <c r="G11404" s="18" t="str">
        <f t="shared" si="733"/>
        <v/>
      </c>
      <c r="H11404" s="18" t="str">
        <f t="shared" si="734"/>
        <v/>
      </c>
    </row>
    <row r="11405" spans="5:8" x14ac:dyDescent="0.25">
      <c r="E11405" s="18" t="str">
        <f t="shared" si="731"/>
        <v/>
      </c>
      <c r="F11405" s="18" t="str">
        <f t="shared" si="732"/>
        <v/>
      </c>
      <c r="G11405" s="18" t="str">
        <f t="shared" si="733"/>
        <v/>
      </c>
      <c r="H11405" s="18" t="str">
        <f t="shared" si="734"/>
        <v/>
      </c>
    </row>
    <row r="11406" spans="5:8" x14ac:dyDescent="0.25">
      <c r="E11406" s="18" t="str">
        <f t="shared" si="731"/>
        <v/>
      </c>
      <c r="F11406" s="18" t="str">
        <f t="shared" si="732"/>
        <v/>
      </c>
      <c r="G11406" s="18" t="str">
        <f t="shared" si="733"/>
        <v/>
      </c>
      <c r="H11406" s="18" t="str">
        <f t="shared" si="734"/>
        <v/>
      </c>
    </row>
    <row r="11407" spans="5:8" x14ac:dyDescent="0.25">
      <c r="E11407" s="18" t="str">
        <f t="shared" si="731"/>
        <v/>
      </c>
      <c r="F11407" s="18" t="str">
        <f t="shared" si="732"/>
        <v/>
      </c>
      <c r="G11407" s="18" t="str">
        <f t="shared" si="733"/>
        <v/>
      </c>
      <c r="H11407" s="18" t="str">
        <f t="shared" si="734"/>
        <v/>
      </c>
    </row>
    <row r="11408" spans="5:8" x14ac:dyDescent="0.25">
      <c r="E11408" s="18" t="str">
        <f t="shared" si="731"/>
        <v/>
      </c>
      <c r="F11408" s="18" t="str">
        <f t="shared" si="732"/>
        <v/>
      </c>
      <c r="G11408" s="18" t="str">
        <f t="shared" si="733"/>
        <v/>
      </c>
      <c r="H11408" s="18" t="str">
        <f t="shared" si="734"/>
        <v/>
      </c>
    </row>
    <row r="11409" spans="5:8" x14ac:dyDescent="0.25">
      <c r="E11409" s="18" t="str">
        <f t="shared" si="731"/>
        <v/>
      </c>
      <c r="F11409" s="18" t="str">
        <f t="shared" si="732"/>
        <v/>
      </c>
      <c r="G11409" s="18" t="str">
        <f t="shared" si="733"/>
        <v/>
      </c>
      <c r="H11409" s="18" t="str">
        <f t="shared" si="734"/>
        <v/>
      </c>
    </row>
    <row r="11410" spans="5:8" x14ac:dyDescent="0.25">
      <c r="E11410" s="18" t="str">
        <f t="shared" si="731"/>
        <v/>
      </c>
      <c r="F11410" s="18" t="str">
        <f t="shared" si="732"/>
        <v/>
      </c>
      <c r="G11410" s="18" t="str">
        <f t="shared" si="733"/>
        <v/>
      </c>
      <c r="H11410" s="18" t="str">
        <f t="shared" si="734"/>
        <v/>
      </c>
    </row>
    <row r="11411" spans="5:8" x14ac:dyDescent="0.25">
      <c r="E11411" s="18" t="str">
        <f t="shared" si="731"/>
        <v/>
      </c>
      <c r="F11411" s="18" t="str">
        <f t="shared" si="732"/>
        <v/>
      </c>
      <c r="G11411" s="18" t="str">
        <f t="shared" si="733"/>
        <v/>
      </c>
      <c r="H11411" s="18" t="str">
        <f t="shared" si="734"/>
        <v/>
      </c>
    </row>
    <row r="11412" spans="5:8" x14ac:dyDescent="0.25">
      <c r="E11412" s="18" t="str">
        <f t="shared" si="731"/>
        <v/>
      </c>
      <c r="F11412" s="18" t="str">
        <f t="shared" si="732"/>
        <v/>
      </c>
      <c r="G11412" s="18" t="str">
        <f t="shared" si="733"/>
        <v/>
      </c>
      <c r="H11412" s="18" t="str">
        <f t="shared" si="734"/>
        <v/>
      </c>
    </row>
    <row r="11413" spans="5:8" x14ac:dyDescent="0.25">
      <c r="E11413" s="18" t="str">
        <f t="shared" si="731"/>
        <v/>
      </c>
      <c r="F11413" s="18" t="str">
        <f t="shared" si="732"/>
        <v/>
      </c>
      <c r="G11413" s="18" t="str">
        <f t="shared" si="733"/>
        <v/>
      </c>
      <c r="H11413" s="18" t="str">
        <f t="shared" si="734"/>
        <v/>
      </c>
    </row>
    <row r="11414" spans="5:8" x14ac:dyDescent="0.25">
      <c r="E11414" s="18" t="str">
        <f t="shared" si="731"/>
        <v/>
      </c>
      <c r="F11414" s="18" t="str">
        <f t="shared" si="732"/>
        <v/>
      </c>
      <c r="G11414" s="18" t="str">
        <f t="shared" si="733"/>
        <v/>
      </c>
      <c r="H11414" s="18" t="str">
        <f t="shared" si="734"/>
        <v/>
      </c>
    </row>
    <row r="11415" spans="5:8" x14ac:dyDescent="0.25">
      <c r="E11415" s="18" t="str">
        <f t="shared" si="731"/>
        <v/>
      </c>
      <c r="F11415" s="18" t="str">
        <f t="shared" si="732"/>
        <v/>
      </c>
      <c r="G11415" s="18" t="str">
        <f t="shared" si="733"/>
        <v/>
      </c>
      <c r="H11415" s="18" t="str">
        <f t="shared" si="734"/>
        <v/>
      </c>
    </row>
    <row r="11416" spans="5:8" x14ac:dyDescent="0.25">
      <c r="E11416" s="18" t="str">
        <f t="shared" si="731"/>
        <v/>
      </c>
      <c r="F11416" s="18" t="str">
        <f t="shared" si="732"/>
        <v/>
      </c>
      <c r="G11416" s="18" t="str">
        <f t="shared" si="733"/>
        <v/>
      </c>
      <c r="H11416" s="18" t="str">
        <f t="shared" si="734"/>
        <v/>
      </c>
    </row>
    <row r="11417" spans="5:8" x14ac:dyDescent="0.25">
      <c r="E11417" s="18" t="str">
        <f t="shared" si="731"/>
        <v/>
      </c>
      <c r="F11417" s="18" t="str">
        <f t="shared" si="732"/>
        <v/>
      </c>
      <c r="G11417" s="18" t="str">
        <f t="shared" si="733"/>
        <v/>
      </c>
      <c r="H11417" s="18" t="str">
        <f t="shared" si="734"/>
        <v/>
      </c>
    </row>
    <row r="11418" spans="5:8" x14ac:dyDescent="0.25">
      <c r="E11418" s="18" t="str">
        <f t="shared" si="731"/>
        <v/>
      </c>
      <c r="F11418" s="18" t="str">
        <f t="shared" si="732"/>
        <v/>
      </c>
      <c r="G11418" s="18" t="str">
        <f t="shared" si="733"/>
        <v/>
      </c>
      <c r="H11418" s="18" t="str">
        <f t="shared" si="734"/>
        <v/>
      </c>
    </row>
    <row r="11419" spans="5:8" x14ac:dyDescent="0.25">
      <c r="E11419" s="18" t="str">
        <f t="shared" si="731"/>
        <v/>
      </c>
      <c r="F11419" s="18" t="str">
        <f t="shared" si="732"/>
        <v/>
      </c>
      <c r="G11419" s="18" t="str">
        <f t="shared" si="733"/>
        <v/>
      </c>
      <c r="H11419" s="18" t="str">
        <f t="shared" si="734"/>
        <v/>
      </c>
    </row>
    <row r="11420" spans="5:8" x14ac:dyDescent="0.25">
      <c r="E11420" s="18" t="str">
        <f t="shared" si="731"/>
        <v/>
      </c>
      <c r="F11420" s="18" t="str">
        <f t="shared" si="732"/>
        <v/>
      </c>
      <c r="G11420" s="18" t="str">
        <f t="shared" si="733"/>
        <v/>
      </c>
      <c r="H11420" s="18" t="str">
        <f t="shared" si="734"/>
        <v/>
      </c>
    </row>
    <row r="11421" spans="5:8" x14ac:dyDescent="0.25">
      <c r="E11421" s="18" t="str">
        <f t="shared" si="731"/>
        <v/>
      </c>
      <c r="F11421" s="18" t="str">
        <f t="shared" si="732"/>
        <v/>
      </c>
      <c r="G11421" s="18" t="str">
        <f t="shared" si="733"/>
        <v/>
      </c>
      <c r="H11421" s="18" t="str">
        <f t="shared" si="734"/>
        <v/>
      </c>
    </row>
    <row r="11422" spans="5:8" x14ac:dyDescent="0.25">
      <c r="E11422" s="18" t="str">
        <f t="shared" si="731"/>
        <v/>
      </c>
      <c r="F11422" s="18" t="str">
        <f t="shared" si="732"/>
        <v/>
      </c>
      <c r="G11422" s="18" t="str">
        <f t="shared" si="733"/>
        <v/>
      </c>
      <c r="H11422" s="18" t="str">
        <f t="shared" si="734"/>
        <v/>
      </c>
    </row>
    <row r="11423" spans="5:8" x14ac:dyDescent="0.25">
      <c r="E11423" s="18" t="str">
        <f t="shared" si="731"/>
        <v/>
      </c>
      <c r="F11423" s="18" t="str">
        <f t="shared" si="732"/>
        <v/>
      </c>
      <c r="G11423" s="18" t="str">
        <f t="shared" si="733"/>
        <v/>
      </c>
      <c r="H11423" s="18" t="str">
        <f t="shared" si="734"/>
        <v/>
      </c>
    </row>
    <row r="11424" spans="5:8" x14ac:dyDescent="0.25">
      <c r="E11424" s="18" t="str">
        <f t="shared" si="731"/>
        <v/>
      </c>
      <c r="F11424" s="18" t="str">
        <f t="shared" si="732"/>
        <v/>
      </c>
      <c r="G11424" s="18" t="str">
        <f t="shared" si="733"/>
        <v/>
      </c>
      <c r="H11424" s="18" t="str">
        <f t="shared" si="734"/>
        <v/>
      </c>
    </row>
    <row r="11425" spans="5:8" x14ac:dyDescent="0.25">
      <c r="E11425" s="18" t="str">
        <f t="shared" si="731"/>
        <v/>
      </c>
      <c r="F11425" s="18" t="str">
        <f t="shared" si="732"/>
        <v/>
      </c>
      <c r="G11425" s="18" t="str">
        <f t="shared" si="733"/>
        <v/>
      </c>
      <c r="H11425" s="18" t="str">
        <f t="shared" si="734"/>
        <v/>
      </c>
    </row>
    <row r="11426" spans="5:8" x14ac:dyDescent="0.25">
      <c r="E11426" s="18" t="str">
        <f t="shared" si="731"/>
        <v/>
      </c>
      <c r="F11426" s="18" t="str">
        <f t="shared" si="732"/>
        <v/>
      </c>
      <c r="G11426" s="18" t="str">
        <f t="shared" si="733"/>
        <v/>
      </c>
      <c r="H11426" s="18" t="str">
        <f t="shared" si="734"/>
        <v/>
      </c>
    </row>
    <row r="11427" spans="5:8" x14ac:dyDescent="0.25">
      <c r="E11427" s="18" t="str">
        <f t="shared" si="731"/>
        <v/>
      </c>
      <c r="F11427" s="18" t="str">
        <f t="shared" si="732"/>
        <v/>
      </c>
      <c r="G11427" s="18" t="str">
        <f t="shared" si="733"/>
        <v/>
      </c>
      <c r="H11427" s="18" t="str">
        <f t="shared" si="734"/>
        <v/>
      </c>
    </row>
    <row r="11428" spans="5:8" x14ac:dyDescent="0.25">
      <c r="E11428" s="18" t="str">
        <f t="shared" si="731"/>
        <v/>
      </c>
      <c r="F11428" s="18" t="str">
        <f t="shared" si="732"/>
        <v/>
      </c>
      <c r="G11428" s="18" t="str">
        <f t="shared" si="733"/>
        <v/>
      </c>
      <c r="H11428" s="18" t="str">
        <f t="shared" si="734"/>
        <v/>
      </c>
    </row>
    <row r="11429" spans="5:8" x14ac:dyDescent="0.25">
      <c r="E11429" s="18" t="str">
        <f t="shared" si="731"/>
        <v/>
      </c>
      <c r="F11429" s="18" t="str">
        <f t="shared" si="732"/>
        <v/>
      </c>
      <c r="G11429" s="18" t="str">
        <f t="shared" si="733"/>
        <v/>
      </c>
      <c r="H11429" s="18" t="str">
        <f t="shared" si="734"/>
        <v/>
      </c>
    </row>
    <row r="11430" spans="5:8" x14ac:dyDescent="0.25">
      <c r="E11430" s="18" t="str">
        <f t="shared" si="731"/>
        <v/>
      </c>
      <c r="F11430" s="18" t="str">
        <f t="shared" si="732"/>
        <v/>
      </c>
      <c r="G11430" s="18" t="str">
        <f t="shared" si="733"/>
        <v/>
      </c>
      <c r="H11430" s="18" t="str">
        <f t="shared" si="734"/>
        <v/>
      </c>
    </row>
    <row r="11431" spans="5:8" x14ac:dyDescent="0.25">
      <c r="E11431" s="18" t="str">
        <f t="shared" si="731"/>
        <v/>
      </c>
      <c r="F11431" s="18" t="str">
        <f t="shared" si="732"/>
        <v/>
      </c>
      <c r="G11431" s="18" t="str">
        <f t="shared" si="733"/>
        <v/>
      </c>
      <c r="H11431" s="18" t="str">
        <f t="shared" si="734"/>
        <v/>
      </c>
    </row>
    <row r="11432" spans="5:8" x14ac:dyDescent="0.25">
      <c r="E11432" s="18" t="str">
        <f t="shared" si="731"/>
        <v/>
      </c>
      <c r="F11432" s="18" t="str">
        <f t="shared" si="732"/>
        <v/>
      </c>
      <c r="G11432" s="18" t="str">
        <f t="shared" si="733"/>
        <v/>
      </c>
      <c r="H11432" s="18" t="str">
        <f t="shared" si="734"/>
        <v/>
      </c>
    </row>
    <row r="11433" spans="5:8" x14ac:dyDescent="0.25">
      <c r="E11433" s="18" t="str">
        <f t="shared" si="731"/>
        <v/>
      </c>
      <c r="F11433" s="18" t="str">
        <f t="shared" si="732"/>
        <v/>
      </c>
      <c r="G11433" s="18" t="str">
        <f t="shared" si="733"/>
        <v/>
      </c>
      <c r="H11433" s="18" t="str">
        <f t="shared" si="734"/>
        <v/>
      </c>
    </row>
    <row r="11434" spans="5:8" x14ac:dyDescent="0.25">
      <c r="E11434" s="18" t="str">
        <f t="shared" si="731"/>
        <v/>
      </c>
      <c r="F11434" s="18" t="str">
        <f t="shared" si="732"/>
        <v/>
      </c>
      <c r="G11434" s="18" t="str">
        <f t="shared" si="733"/>
        <v/>
      </c>
      <c r="H11434" s="18" t="str">
        <f t="shared" si="734"/>
        <v/>
      </c>
    </row>
    <row r="11435" spans="5:8" x14ac:dyDescent="0.25">
      <c r="E11435" s="18" t="str">
        <f t="shared" si="731"/>
        <v/>
      </c>
      <c r="F11435" s="18" t="str">
        <f t="shared" si="732"/>
        <v/>
      </c>
      <c r="G11435" s="18" t="str">
        <f t="shared" si="733"/>
        <v/>
      </c>
      <c r="H11435" s="18" t="str">
        <f t="shared" si="734"/>
        <v/>
      </c>
    </row>
    <row r="11436" spans="5:8" x14ac:dyDescent="0.25">
      <c r="E11436" s="18" t="str">
        <f t="shared" si="731"/>
        <v/>
      </c>
      <c r="F11436" s="18" t="str">
        <f t="shared" si="732"/>
        <v/>
      </c>
      <c r="G11436" s="18" t="str">
        <f t="shared" si="733"/>
        <v/>
      </c>
      <c r="H11436" s="18" t="str">
        <f t="shared" si="734"/>
        <v/>
      </c>
    </row>
    <row r="11437" spans="5:8" x14ac:dyDescent="0.25">
      <c r="E11437" s="18" t="str">
        <f t="shared" si="731"/>
        <v/>
      </c>
      <c r="F11437" s="18" t="str">
        <f t="shared" si="732"/>
        <v/>
      </c>
      <c r="G11437" s="18" t="str">
        <f t="shared" si="733"/>
        <v/>
      </c>
      <c r="H11437" s="18" t="str">
        <f t="shared" si="734"/>
        <v/>
      </c>
    </row>
    <row r="11438" spans="5:8" x14ac:dyDescent="0.25">
      <c r="E11438" s="18" t="str">
        <f t="shared" si="731"/>
        <v/>
      </c>
      <c r="F11438" s="18" t="str">
        <f t="shared" si="732"/>
        <v/>
      </c>
      <c r="G11438" s="18" t="str">
        <f t="shared" si="733"/>
        <v/>
      </c>
      <c r="H11438" s="18" t="str">
        <f t="shared" si="734"/>
        <v/>
      </c>
    </row>
    <row r="11439" spans="5:8" x14ac:dyDescent="0.25">
      <c r="E11439" s="18" t="str">
        <f t="shared" si="731"/>
        <v/>
      </c>
      <c r="F11439" s="18" t="str">
        <f t="shared" si="732"/>
        <v/>
      </c>
      <c r="G11439" s="18" t="str">
        <f t="shared" si="733"/>
        <v/>
      </c>
      <c r="H11439" s="18" t="str">
        <f t="shared" si="734"/>
        <v/>
      </c>
    </row>
    <row r="11440" spans="5:8" x14ac:dyDescent="0.25">
      <c r="E11440" s="18" t="str">
        <f t="shared" si="731"/>
        <v/>
      </c>
      <c r="F11440" s="18" t="str">
        <f t="shared" si="732"/>
        <v/>
      </c>
      <c r="G11440" s="18" t="str">
        <f t="shared" si="733"/>
        <v/>
      </c>
      <c r="H11440" s="18" t="str">
        <f t="shared" si="734"/>
        <v/>
      </c>
    </row>
    <row r="11441" spans="5:8" x14ac:dyDescent="0.25">
      <c r="E11441" s="18" t="str">
        <f t="shared" si="731"/>
        <v/>
      </c>
      <c r="F11441" s="18" t="str">
        <f t="shared" si="732"/>
        <v/>
      </c>
      <c r="G11441" s="18" t="str">
        <f t="shared" si="733"/>
        <v/>
      </c>
      <c r="H11441" s="18" t="str">
        <f t="shared" si="734"/>
        <v/>
      </c>
    </row>
    <row r="11442" spans="5:8" x14ac:dyDescent="0.25">
      <c r="E11442" s="18" t="str">
        <f t="shared" si="731"/>
        <v/>
      </c>
      <c r="F11442" s="18" t="str">
        <f t="shared" si="732"/>
        <v/>
      </c>
      <c r="G11442" s="18" t="str">
        <f t="shared" si="733"/>
        <v/>
      </c>
      <c r="H11442" s="18" t="str">
        <f t="shared" si="734"/>
        <v/>
      </c>
    </row>
    <row r="11443" spans="5:8" x14ac:dyDescent="0.25">
      <c r="E11443" s="18" t="str">
        <f t="shared" si="731"/>
        <v/>
      </c>
      <c r="F11443" s="18" t="str">
        <f t="shared" si="732"/>
        <v/>
      </c>
      <c r="G11443" s="18" t="str">
        <f t="shared" si="733"/>
        <v/>
      </c>
      <c r="H11443" s="18" t="str">
        <f t="shared" si="734"/>
        <v/>
      </c>
    </row>
    <row r="11444" spans="5:8" x14ac:dyDescent="0.25">
      <c r="E11444" s="18" t="str">
        <f t="shared" si="731"/>
        <v/>
      </c>
      <c r="F11444" s="18" t="str">
        <f t="shared" si="732"/>
        <v/>
      </c>
      <c r="G11444" s="18" t="str">
        <f t="shared" si="733"/>
        <v/>
      </c>
      <c r="H11444" s="18" t="str">
        <f t="shared" si="734"/>
        <v/>
      </c>
    </row>
    <row r="11445" spans="5:8" x14ac:dyDescent="0.25">
      <c r="E11445" s="18" t="str">
        <f t="shared" si="731"/>
        <v/>
      </c>
      <c r="F11445" s="18" t="str">
        <f t="shared" si="732"/>
        <v/>
      </c>
      <c r="G11445" s="18" t="str">
        <f t="shared" si="733"/>
        <v/>
      </c>
      <c r="H11445" s="18" t="str">
        <f t="shared" si="734"/>
        <v/>
      </c>
    </row>
    <row r="11446" spans="5:8" x14ac:dyDescent="0.25">
      <c r="E11446" s="18" t="str">
        <f t="shared" si="731"/>
        <v/>
      </c>
      <c r="F11446" s="18" t="str">
        <f t="shared" si="732"/>
        <v/>
      </c>
      <c r="G11446" s="18" t="str">
        <f t="shared" si="733"/>
        <v/>
      </c>
      <c r="H11446" s="18" t="str">
        <f t="shared" si="734"/>
        <v/>
      </c>
    </row>
    <row r="11447" spans="5:8" x14ac:dyDescent="0.25">
      <c r="E11447" s="18" t="str">
        <f t="shared" si="731"/>
        <v/>
      </c>
      <c r="F11447" s="18" t="str">
        <f t="shared" si="732"/>
        <v/>
      </c>
      <c r="G11447" s="18" t="str">
        <f t="shared" si="733"/>
        <v/>
      </c>
      <c r="H11447" s="18" t="str">
        <f t="shared" si="734"/>
        <v/>
      </c>
    </row>
    <row r="11448" spans="5:8" x14ac:dyDescent="0.25">
      <c r="E11448" s="18" t="str">
        <f t="shared" si="731"/>
        <v/>
      </c>
      <c r="F11448" s="18" t="str">
        <f t="shared" si="732"/>
        <v/>
      </c>
      <c r="G11448" s="18" t="str">
        <f t="shared" si="733"/>
        <v/>
      </c>
      <c r="H11448" s="18" t="str">
        <f t="shared" si="734"/>
        <v/>
      </c>
    </row>
    <row r="11449" spans="5:8" x14ac:dyDescent="0.25">
      <c r="E11449" s="18" t="str">
        <f t="shared" si="731"/>
        <v/>
      </c>
      <c r="F11449" s="18" t="str">
        <f t="shared" si="732"/>
        <v/>
      </c>
      <c r="G11449" s="18" t="str">
        <f t="shared" si="733"/>
        <v/>
      </c>
      <c r="H11449" s="18" t="str">
        <f t="shared" si="734"/>
        <v/>
      </c>
    </row>
    <row r="11450" spans="5:8" x14ac:dyDescent="0.25">
      <c r="E11450" s="18" t="str">
        <f t="shared" si="731"/>
        <v/>
      </c>
      <c r="F11450" s="18" t="str">
        <f t="shared" si="732"/>
        <v/>
      </c>
      <c r="G11450" s="18" t="str">
        <f t="shared" si="733"/>
        <v/>
      </c>
      <c r="H11450" s="18" t="str">
        <f t="shared" si="734"/>
        <v/>
      </c>
    </row>
    <row r="11451" spans="5:8" x14ac:dyDescent="0.25">
      <c r="E11451" s="18" t="str">
        <f t="shared" si="731"/>
        <v/>
      </c>
      <c r="F11451" s="18" t="str">
        <f t="shared" si="732"/>
        <v/>
      </c>
      <c r="G11451" s="18" t="str">
        <f t="shared" si="733"/>
        <v/>
      </c>
      <c r="H11451" s="18" t="str">
        <f t="shared" si="734"/>
        <v/>
      </c>
    </row>
    <row r="11452" spans="5:8" x14ac:dyDescent="0.25">
      <c r="E11452" s="18" t="str">
        <f t="shared" si="731"/>
        <v/>
      </c>
      <c r="F11452" s="18" t="str">
        <f t="shared" si="732"/>
        <v/>
      </c>
      <c r="G11452" s="18" t="str">
        <f t="shared" si="733"/>
        <v/>
      </c>
      <c r="H11452" s="18" t="str">
        <f t="shared" si="734"/>
        <v/>
      </c>
    </row>
    <row r="11453" spans="5:8" x14ac:dyDescent="0.25">
      <c r="E11453" s="18" t="str">
        <f t="shared" si="731"/>
        <v/>
      </c>
      <c r="F11453" s="18" t="str">
        <f t="shared" si="732"/>
        <v/>
      </c>
      <c r="G11453" s="18" t="str">
        <f t="shared" si="733"/>
        <v/>
      </c>
      <c r="H11453" s="18" t="str">
        <f t="shared" si="734"/>
        <v/>
      </c>
    </row>
    <row r="11454" spans="5:8" x14ac:dyDescent="0.25">
      <c r="E11454" s="18" t="str">
        <f t="shared" si="731"/>
        <v/>
      </c>
      <c r="F11454" s="18" t="str">
        <f t="shared" si="732"/>
        <v/>
      </c>
      <c r="G11454" s="18" t="str">
        <f t="shared" si="733"/>
        <v/>
      </c>
      <c r="H11454" s="18" t="str">
        <f t="shared" si="734"/>
        <v/>
      </c>
    </row>
    <row r="11455" spans="5:8" x14ac:dyDescent="0.25">
      <c r="E11455" s="18" t="str">
        <f t="shared" si="731"/>
        <v/>
      </c>
      <c r="F11455" s="18" t="str">
        <f t="shared" si="732"/>
        <v/>
      </c>
      <c r="G11455" s="18" t="str">
        <f t="shared" si="733"/>
        <v/>
      </c>
      <c r="H11455" s="18" t="str">
        <f t="shared" si="734"/>
        <v/>
      </c>
    </row>
    <row r="11456" spans="5:8" x14ac:dyDescent="0.25">
      <c r="E11456" s="18" t="str">
        <f t="shared" si="731"/>
        <v/>
      </c>
      <c r="F11456" s="18" t="str">
        <f t="shared" si="732"/>
        <v/>
      </c>
      <c r="G11456" s="18" t="str">
        <f t="shared" si="733"/>
        <v/>
      </c>
      <c r="H11456" s="18" t="str">
        <f t="shared" si="734"/>
        <v/>
      </c>
    </row>
    <row r="11457" spans="5:8" x14ac:dyDescent="0.25">
      <c r="E11457" s="18" t="str">
        <f t="shared" si="731"/>
        <v/>
      </c>
      <c r="F11457" s="18" t="str">
        <f t="shared" si="732"/>
        <v/>
      </c>
      <c r="G11457" s="18" t="str">
        <f t="shared" si="733"/>
        <v/>
      </c>
      <c r="H11457" s="18" t="str">
        <f t="shared" si="734"/>
        <v/>
      </c>
    </row>
    <row r="11458" spans="5:8" x14ac:dyDescent="0.25">
      <c r="E11458" s="18" t="str">
        <f t="shared" si="731"/>
        <v/>
      </c>
      <c r="F11458" s="18" t="str">
        <f t="shared" si="732"/>
        <v/>
      </c>
      <c r="G11458" s="18" t="str">
        <f t="shared" si="733"/>
        <v/>
      </c>
      <c r="H11458" s="18" t="str">
        <f t="shared" si="734"/>
        <v/>
      </c>
    </row>
    <row r="11459" spans="5:8" x14ac:dyDescent="0.25">
      <c r="E11459" s="18" t="str">
        <f t="shared" si="731"/>
        <v/>
      </c>
      <c r="F11459" s="18" t="str">
        <f t="shared" si="732"/>
        <v/>
      </c>
      <c r="G11459" s="18" t="str">
        <f t="shared" si="733"/>
        <v/>
      </c>
      <c r="H11459" s="18" t="str">
        <f t="shared" si="734"/>
        <v/>
      </c>
    </row>
    <row r="11460" spans="5:8" x14ac:dyDescent="0.25">
      <c r="E11460" s="18" t="str">
        <f t="shared" si="731"/>
        <v/>
      </c>
      <c r="F11460" s="18" t="str">
        <f t="shared" si="732"/>
        <v/>
      </c>
      <c r="G11460" s="18" t="str">
        <f t="shared" si="733"/>
        <v/>
      </c>
      <c r="H11460" s="18" t="str">
        <f t="shared" si="734"/>
        <v/>
      </c>
    </row>
    <row r="11461" spans="5:8" x14ac:dyDescent="0.25">
      <c r="E11461" s="18" t="str">
        <f t="shared" si="731"/>
        <v/>
      </c>
      <c r="F11461" s="18" t="str">
        <f t="shared" si="732"/>
        <v/>
      </c>
      <c r="G11461" s="18" t="str">
        <f t="shared" si="733"/>
        <v/>
      </c>
      <c r="H11461" s="18" t="str">
        <f t="shared" si="734"/>
        <v/>
      </c>
    </row>
    <row r="11462" spans="5:8" x14ac:dyDescent="0.25">
      <c r="E11462" s="18" t="str">
        <f t="shared" ref="E11462:E11525" si="735">IF($C11462="","",IFERROR(INDEX(ItemPriceCol,MATCH($C11462,ItemName,0)),""))</f>
        <v/>
      </c>
      <c r="F11462" s="18" t="str">
        <f t="shared" ref="F11462:F11525" si="736">IF(OR($D11462="",$E11462=""),"",$D11462*$E11462)</f>
        <v/>
      </c>
      <c r="G11462" s="18" t="str">
        <f t="shared" ref="G11462:G11525" si="737">IF($C11462="","",IFERROR(INDEX(ItemCostCol,MATCH($C11462,ItemName,0)),""))</f>
        <v/>
      </c>
      <c r="H11462" s="18" t="str">
        <f t="shared" ref="H11462:H11525" si="738">IF(OR($F11462="",$G11462=""),"",$F11462-$D11462*$G11462)</f>
        <v/>
      </c>
    </row>
    <row r="11463" spans="5:8" x14ac:dyDescent="0.25">
      <c r="E11463" s="18" t="str">
        <f t="shared" si="735"/>
        <v/>
      </c>
      <c r="F11463" s="18" t="str">
        <f t="shared" si="736"/>
        <v/>
      </c>
      <c r="G11463" s="18" t="str">
        <f t="shared" si="737"/>
        <v/>
      </c>
      <c r="H11463" s="18" t="str">
        <f t="shared" si="738"/>
        <v/>
      </c>
    </row>
    <row r="11464" spans="5:8" x14ac:dyDescent="0.25">
      <c r="E11464" s="18" t="str">
        <f t="shared" si="735"/>
        <v/>
      </c>
      <c r="F11464" s="18" t="str">
        <f t="shared" si="736"/>
        <v/>
      </c>
      <c r="G11464" s="18" t="str">
        <f t="shared" si="737"/>
        <v/>
      </c>
      <c r="H11464" s="18" t="str">
        <f t="shared" si="738"/>
        <v/>
      </c>
    </row>
    <row r="11465" spans="5:8" x14ac:dyDescent="0.25">
      <c r="E11465" s="18" t="str">
        <f t="shared" si="735"/>
        <v/>
      </c>
      <c r="F11465" s="18" t="str">
        <f t="shared" si="736"/>
        <v/>
      </c>
      <c r="G11465" s="18" t="str">
        <f t="shared" si="737"/>
        <v/>
      </c>
      <c r="H11465" s="18" t="str">
        <f t="shared" si="738"/>
        <v/>
      </c>
    </row>
    <row r="11466" spans="5:8" x14ac:dyDescent="0.25">
      <c r="E11466" s="18" t="str">
        <f t="shared" si="735"/>
        <v/>
      </c>
      <c r="F11466" s="18" t="str">
        <f t="shared" si="736"/>
        <v/>
      </c>
      <c r="G11466" s="18" t="str">
        <f t="shared" si="737"/>
        <v/>
      </c>
      <c r="H11466" s="18" t="str">
        <f t="shared" si="738"/>
        <v/>
      </c>
    </row>
    <row r="11467" spans="5:8" x14ac:dyDescent="0.25">
      <c r="E11467" s="18" t="str">
        <f t="shared" si="735"/>
        <v/>
      </c>
      <c r="F11467" s="18" t="str">
        <f t="shared" si="736"/>
        <v/>
      </c>
      <c r="G11467" s="18" t="str">
        <f t="shared" si="737"/>
        <v/>
      </c>
      <c r="H11467" s="18" t="str">
        <f t="shared" si="738"/>
        <v/>
      </c>
    </row>
    <row r="11468" spans="5:8" x14ac:dyDescent="0.25">
      <c r="E11468" s="18" t="str">
        <f t="shared" si="735"/>
        <v/>
      </c>
      <c r="F11468" s="18" t="str">
        <f t="shared" si="736"/>
        <v/>
      </c>
      <c r="G11468" s="18" t="str">
        <f t="shared" si="737"/>
        <v/>
      </c>
      <c r="H11468" s="18" t="str">
        <f t="shared" si="738"/>
        <v/>
      </c>
    </row>
    <row r="11469" spans="5:8" x14ac:dyDescent="0.25">
      <c r="E11469" s="18" t="str">
        <f t="shared" si="735"/>
        <v/>
      </c>
      <c r="F11469" s="18" t="str">
        <f t="shared" si="736"/>
        <v/>
      </c>
      <c r="G11469" s="18" t="str">
        <f t="shared" si="737"/>
        <v/>
      </c>
      <c r="H11469" s="18" t="str">
        <f t="shared" si="738"/>
        <v/>
      </c>
    </row>
    <row r="11470" spans="5:8" x14ac:dyDescent="0.25">
      <c r="E11470" s="18" t="str">
        <f t="shared" si="735"/>
        <v/>
      </c>
      <c r="F11470" s="18" t="str">
        <f t="shared" si="736"/>
        <v/>
      </c>
      <c r="G11470" s="18" t="str">
        <f t="shared" si="737"/>
        <v/>
      </c>
      <c r="H11470" s="18" t="str">
        <f t="shared" si="738"/>
        <v/>
      </c>
    </row>
    <row r="11471" spans="5:8" x14ac:dyDescent="0.25">
      <c r="E11471" s="18" t="str">
        <f t="shared" si="735"/>
        <v/>
      </c>
      <c r="F11471" s="18" t="str">
        <f t="shared" si="736"/>
        <v/>
      </c>
      <c r="G11471" s="18" t="str">
        <f t="shared" si="737"/>
        <v/>
      </c>
      <c r="H11471" s="18" t="str">
        <f t="shared" si="738"/>
        <v/>
      </c>
    </row>
    <row r="11472" spans="5:8" x14ac:dyDescent="0.25">
      <c r="E11472" s="18" t="str">
        <f t="shared" si="735"/>
        <v/>
      </c>
      <c r="F11472" s="18" t="str">
        <f t="shared" si="736"/>
        <v/>
      </c>
      <c r="G11472" s="18" t="str">
        <f t="shared" si="737"/>
        <v/>
      </c>
      <c r="H11472" s="18" t="str">
        <f t="shared" si="738"/>
        <v/>
      </c>
    </row>
    <row r="11473" spans="5:8" x14ac:dyDescent="0.25">
      <c r="E11473" s="18" t="str">
        <f t="shared" si="735"/>
        <v/>
      </c>
      <c r="F11473" s="18" t="str">
        <f t="shared" si="736"/>
        <v/>
      </c>
      <c r="G11473" s="18" t="str">
        <f t="shared" si="737"/>
        <v/>
      </c>
      <c r="H11473" s="18" t="str">
        <f t="shared" si="738"/>
        <v/>
      </c>
    </row>
    <row r="11474" spans="5:8" x14ac:dyDescent="0.25">
      <c r="E11474" s="18" t="str">
        <f t="shared" si="735"/>
        <v/>
      </c>
      <c r="F11474" s="18" t="str">
        <f t="shared" si="736"/>
        <v/>
      </c>
      <c r="G11474" s="18" t="str">
        <f t="shared" si="737"/>
        <v/>
      </c>
      <c r="H11474" s="18" t="str">
        <f t="shared" si="738"/>
        <v/>
      </c>
    </row>
    <row r="11475" spans="5:8" x14ac:dyDescent="0.25">
      <c r="E11475" s="18" t="str">
        <f t="shared" si="735"/>
        <v/>
      </c>
      <c r="F11475" s="18" t="str">
        <f t="shared" si="736"/>
        <v/>
      </c>
      <c r="G11475" s="18" t="str">
        <f t="shared" si="737"/>
        <v/>
      </c>
      <c r="H11475" s="18" t="str">
        <f t="shared" si="738"/>
        <v/>
      </c>
    </row>
    <row r="11476" spans="5:8" x14ac:dyDescent="0.25">
      <c r="E11476" s="18" t="str">
        <f t="shared" si="735"/>
        <v/>
      </c>
      <c r="F11476" s="18" t="str">
        <f t="shared" si="736"/>
        <v/>
      </c>
      <c r="G11476" s="18" t="str">
        <f t="shared" si="737"/>
        <v/>
      </c>
      <c r="H11476" s="18" t="str">
        <f t="shared" si="738"/>
        <v/>
      </c>
    </row>
    <row r="11477" spans="5:8" x14ac:dyDescent="0.25">
      <c r="E11477" s="18" t="str">
        <f t="shared" si="735"/>
        <v/>
      </c>
      <c r="F11477" s="18" t="str">
        <f t="shared" si="736"/>
        <v/>
      </c>
      <c r="G11477" s="18" t="str">
        <f t="shared" si="737"/>
        <v/>
      </c>
      <c r="H11477" s="18" t="str">
        <f t="shared" si="738"/>
        <v/>
      </c>
    </row>
    <row r="11478" spans="5:8" x14ac:dyDescent="0.25">
      <c r="E11478" s="18" t="str">
        <f t="shared" si="735"/>
        <v/>
      </c>
      <c r="F11478" s="18" t="str">
        <f t="shared" si="736"/>
        <v/>
      </c>
      <c r="G11478" s="18" t="str">
        <f t="shared" si="737"/>
        <v/>
      </c>
      <c r="H11478" s="18" t="str">
        <f t="shared" si="738"/>
        <v/>
      </c>
    </row>
    <row r="11479" spans="5:8" x14ac:dyDescent="0.25">
      <c r="E11479" s="18" t="str">
        <f t="shared" si="735"/>
        <v/>
      </c>
      <c r="F11479" s="18" t="str">
        <f t="shared" si="736"/>
        <v/>
      </c>
      <c r="G11479" s="18" t="str">
        <f t="shared" si="737"/>
        <v/>
      </c>
      <c r="H11479" s="18" t="str">
        <f t="shared" si="738"/>
        <v/>
      </c>
    </row>
    <row r="11480" spans="5:8" x14ac:dyDescent="0.25">
      <c r="E11480" s="18" t="str">
        <f t="shared" si="735"/>
        <v/>
      </c>
      <c r="F11480" s="18" t="str">
        <f t="shared" si="736"/>
        <v/>
      </c>
      <c r="G11480" s="18" t="str">
        <f t="shared" si="737"/>
        <v/>
      </c>
      <c r="H11480" s="18" t="str">
        <f t="shared" si="738"/>
        <v/>
      </c>
    </row>
    <row r="11481" spans="5:8" x14ac:dyDescent="0.25">
      <c r="E11481" s="18" t="str">
        <f t="shared" si="735"/>
        <v/>
      </c>
      <c r="F11481" s="18" t="str">
        <f t="shared" si="736"/>
        <v/>
      </c>
      <c r="G11481" s="18" t="str">
        <f t="shared" si="737"/>
        <v/>
      </c>
      <c r="H11481" s="18" t="str">
        <f t="shared" si="738"/>
        <v/>
      </c>
    </row>
    <row r="11482" spans="5:8" x14ac:dyDescent="0.25">
      <c r="E11482" s="18" t="str">
        <f t="shared" si="735"/>
        <v/>
      </c>
      <c r="F11482" s="18" t="str">
        <f t="shared" si="736"/>
        <v/>
      </c>
      <c r="G11482" s="18" t="str">
        <f t="shared" si="737"/>
        <v/>
      </c>
      <c r="H11482" s="18" t="str">
        <f t="shared" si="738"/>
        <v/>
      </c>
    </row>
    <row r="11483" spans="5:8" x14ac:dyDescent="0.25">
      <c r="E11483" s="18" t="str">
        <f t="shared" si="735"/>
        <v/>
      </c>
      <c r="F11483" s="18" t="str">
        <f t="shared" si="736"/>
        <v/>
      </c>
      <c r="G11483" s="18" t="str">
        <f t="shared" si="737"/>
        <v/>
      </c>
      <c r="H11483" s="18" t="str">
        <f t="shared" si="738"/>
        <v/>
      </c>
    </row>
    <row r="11484" spans="5:8" x14ac:dyDescent="0.25">
      <c r="E11484" s="18" t="str">
        <f t="shared" si="735"/>
        <v/>
      </c>
      <c r="F11484" s="18" t="str">
        <f t="shared" si="736"/>
        <v/>
      </c>
      <c r="G11484" s="18" t="str">
        <f t="shared" si="737"/>
        <v/>
      </c>
      <c r="H11484" s="18" t="str">
        <f t="shared" si="738"/>
        <v/>
      </c>
    </row>
    <row r="11485" spans="5:8" x14ac:dyDescent="0.25">
      <c r="E11485" s="18" t="str">
        <f t="shared" si="735"/>
        <v/>
      </c>
      <c r="F11485" s="18" t="str">
        <f t="shared" si="736"/>
        <v/>
      </c>
      <c r="G11485" s="18" t="str">
        <f t="shared" si="737"/>
        <v/>
      </c>
      <c r="H11485" s="18" t="str">
        <f t="shared" si="738"/>
        <v/>
      </c>
    </row>
    <row r="11486" spans="5:8" x14ac:dyDescent="0.25">
      <c r="E11486" s="18" t="str">
        <f t="shared" si="735"/>
        <v/>
      </c>
      <c r="F11486" s="18" t="str">
        <f t="shared" si="736"/>
        <v/>
      </c>
      <c r="G11486" s="18" t="str">
        <f t="shared" si="737"/>
        <v/>
      </c>
      <c r="H11486" s="18" t="str">
        <f t="shared" si="738"/>
        <v/>
      </c>
    </row>
    <row r="11487" spans="5:8" x14ac:dyDescent="0.25">
      <c r="E11487" s="18" t="str">
        <f t="shared" si="735"/>
        <v/>
      </c>
      <c r="F11487" s="18" t="str">
        <f t="shared" si="736"/>
        <v/>
      </c>
      <c r="G11487" s="18" t="str">
        <f t="shared" si="737"/>
        <v/>
      </c>
      <c r="H11487" s="18" t="str">
        <f t="shared" si="738"/>
        <v/>
      </c>
    </row>
    <row r="11488" spans="5:8" x14ac:dyDescent="0.25">
      <c r="E11488" s="18" t="str">
        <f t="shared" si="735"/>
        <v/>
      </c>
      <c r="F11488" s="18" t="str">
        <f t="shared" si="736"/>
        <v/>
      </c>
      <c r="G11488" s="18" t="str">
        <f t="shared" si="737"/>
        <v/>
      </c>
      <c r="H11488" s="18" t="str">
        <f t="shared" si="738"/>
        <v/>
      </c>
    </row>
    <row r="11489" spans="5:8" x14ac:dyDescent="0.25">
      <c r="E11489" s="18" t="str">
        <f t="shared" si="735"/>
        <v/>
      </c>
      <c r="F11489" s="18" t="str">
        <f t="shared" si="736"/>
        <v/>
      </c>
      <c r="G11489" s="18" t="str">
        <f t="shared" si="737"/>
        <v/>
      </c>
      <c r="H11489" s="18" t="str">
        <f t="shared" si="738"/>
        <v/>
      </c>
    </row>
    <row r="11490" spans="5:8" x14ac:dyDescent="0.25">
      <c r="E11490" s="18" t="str">
        <f t="shared" si="735"/>
        <v/>
      </c>
      <c r="F11490" s="18" t="str">
        <f t="shared" si="736"/>
        <v/>
      </c>
      <c r="G11490" s="18" t="str">
        <f t="shared" si="737"/>
        <v/>
      </c>
      <c r="H11490" s="18" t="str">
        <f t="shared" si="738"/>
        <v/>
      </c>
    </row>
    <row r="11491" spans="5:8" x14ac:dyDescent="0.25">
      <c r="E11491" s="18" t="str">
        <f t="shared" si="735"/>
        <v/>
      </c>
      <c r="F11491" s="18" t="str">
        <f t="shared" si="736"/>
        <v/>
      </c>
      <c r="G11491" s="18" t="str">
        <f t="shared" si="737"/>
        <v/>
      </c>
      <c r="H11491" s="18" t="str">
        <f t="shared" si="738"/>
        <v/>
      </c>
    </row>
    <row r="11492" spans="5:8" x14ac:dyDescent="0.25">
      <c r="E11492" s="18" t="str">
        <f t="shared" si="735"/>
        <v/>
      </c>
      <c r="F11492" s="18" t="str">
        <f t="shared" si="736"/>
        <v/>
      </c>
      <c r="G11492" s="18" t="str">
        <f t="shared" si="737"/>
        <v/>
      </c>
      <c r="H11492" s="18" t="str">
        <f t="shared" si="738"/>
        <v/>
      </c>
    </row>
    <row r="11493" spans="5:8" x14ac:dyDescent="0.25">
      <c r="E11493" s="18" t="str">
        <f t="shared" si="735"/>
        <v/>
      </c>
      <c r="F11493" s="18" t="str">
        <f t="shared" si="736"/>
        <v/>
      </c>
      <c r="G11493" s="18" t="str">
        <f t="shared" si="737"/>
        <v/>
      </c>
      <c r="H11493" s="18" t="str">
        <f t="shared" si="738"/>
        <v/>
      </c>
    </row>
    <row r="11494" spans="5:8" x14ac:dyDescent="0.25">
      <c r="E11494" s="18" t="str">
        <f t="shared" si="735"/>
        <v/>
      </c>
      <c r="F11494" s="18" t="str">
        <f t="shared" si="736"/>
        <v/>
      </c>
      <c r="G11494" s="18" t="str">
        <f t="shared" si="737"/>
        <v/>
      </c>
      <c r="H11494" s="18" t="str">
        <f t="shared" si="738"/>
        <v/>
      </c>
    </row>
    <row r="11495" spans="5:8" x14ac:dyDescent="0.25">
      <c r="E11495" s="18" t="str">
        <f t="shared" si="735"/>
        <v/>
      </c>
      <c r="F11495" s="18" t="str">
        <f t="shared" si="736"/>
        <v/>
      </c>
      <c r="G11495" s="18" t="str">
        <f t="shared" si="737"/>
        <v/>
      </c>
      <c r="H11495" s="18" t="str">
        <f t="shared" si="738"/>
        <v/>
      </c>
    </row>
    <row r="11496" spans="5:8" x14ac:dyDescent="0.25">
      <c r="E11496" s="18" t="str">
        <f t="shared" si="735"/>
        <v/>
      </c>
      <c r="F11496" s="18" t="str">
        <f t="shared" si="736"/>
        <v/>
      </c>
      <c r="G11496" s="18" t="str">
        <f t="shared" si="737"/>
        <v/>
      </c>
      <c r="H11496" s="18" t="str">
        <f t="shared" si="738"/>
        <v/>
      </c>
    </row>
    <row r="11497" spans="5:8" x14ac:dyDescent="0.25">
      <c r="E11497" s="18" t="str">
        <f t="shared" si="735"/>
        <v/>
      </c>
      <c r="F11497" s="18" t="str">
        <f t="shared" si="736"/>
        <v/>
      </c>
      <c r="G11497" s="18" t="str">
        <f t="shared" si="737"/>
        <v/>
      </c>
      <c r="H11497" s="18" t="str">
        <f t="shared" si="738"/>
        <v/>
      </c>
    </row>
    <row r="11498" spans="5:8" x14ac:dyDescent="0.25">
      <c r="E11498" s="18" t="str">
        <f t="shared" si="735"/>
        <v/>
      </c>
      <c r="F11498" s="18" t="str">
        <f t="shared" si="736"/>
        <v/>
      </c>
      <c r="G11498" s="18" t="str">
        <f t="shared" si="737"/>
        <v/>
      </c>
      <c r="H11498" s="18" t="str">
        <f t="shared" si="738"/>
        <v/>
      </c>
    </row>
    <row r="11499" spans="5:8" x14ac:dyDescent="0.25">
      <c r="E11499" s="18" t="str">
        <f t="shared" si="735"/>
        <v/>
      </c>
      <c r="F11499" s="18" t="str">
        <f t="shared" si="736"/>
        <v/>
      </c>
      <c r="G11499" s="18" t="str">
        <f t="shared" si="737"/>
        <v/>
      </c>
      <c r="H11499" s="18" t="str">
        <f t="shared" si="738"/>
        <v/>
      </c>
    </row>
    <row r="11500" spans="5:8" x14ac:dyDescent="0.25">
      <c r="E11500" s="18" t="str">
        <f t="shared" si="735"/>
        <v/>
      </c>
      <c r="F11500" s="18" t="str">
        <f t="shared" si="736"/>
        <v/>
      </c>
      <c r="G11500" s="18" t="str">
        <f t="shared" si="737"/>
        <v/>
      </c>
      <c r="H11500" s="18" t="str">
        <f t="shared" si="738"/>
        <v/>
      </c>
    </row>
    <row r="11501" spans="5:8" x14ac:dyDescent="0.25">
      <c r="E11501" s="18" t="str">
        <f t="shared" si="735"/>
        <v/>
      </c>
      <c r="F11501" s="18" t="str">
        <f t="shared" si="736"/>
        <v/>
      </c>
      <c r="G11501" s="18" t="str">
        <f t="shared" si="737"/>
        <v/>
      </c>
      <c r="H11501" s="18" t="str">
        <f t="shared" si="738"/>
        <v/>
      </c>
    </row>
    <row r="11502" spans="5:8" x14ac:dyDescent="0.25">
      <c r="E11502" s="18" t="str">
        <f t="shared" si="735"/>
        <v/>
      </c>
      <c r="F11502" s="18" t="str">
        <f t="shared" si="736"/>
        <v/>
      </c>
      <c r="G11502" s="18" t="str">
        <f t="shared" si="737"/>
        <v/>
      </c>
      <c r="H11502" s="18" t="str">
        <f t="shared" si="738"/>
        <v/>
      </c>
    </row>
    <row r="11503" spans="5:8" x14ac:dyDescent="0.25">
      <c r="E11503" s="18" t="str">
        <f t="shared" si="735"/>
        <v/>
      </c>
      <c r="F11503" s="18" t="str">
        <f t="shared" si="736"/>
        <v/>
      </c>
      <c r="G11503" s="18" t="str">
        <f t="shared" si="737"/>
        <v/>
      </c>
      <c r="H11503" s="18" t="str">
        <f t="shared" si="738"/>
        <v/>
      </c>
    </row>
    <row r="11504" spans="5:8" x14ac:dyDescent="0.25">
      <c r="E11504" s="18" t="str">
        <f t="shared" si="735"/>
        <v/>
      </c>
      <c r="F11504" s="18" t="str">
        <f t="shared" si="736"/>
        <v/>
      </c>
      <c r="G11504" s="18" t="str">
        <f t="shared" si="737"/>
        <v/>
      </c>
      <c r="H11504" s="18" t="str">
        <f t="shared" si="738"/>
        <v/>
      </c>
    </row>
    <row r="11505" spans="5:8" x14ac:dyDescent="0.25">
      <c r="E11505" s="18" t="str">
        <f t="shared" si="735"/>
        <v/>
      </c>
      <c r="F11505" s="18" t="str">
        <f t="shared" si="736"/>
        <v/>
      </c>
      <c r="G11505" s="18" t="str">
        <f t="shared" si="737"/>
        <v/>
      </c>
      <c r="H11505" s="18" t="str">
        <f t="shared" si="738"/>
        <v/>
      </c>
    </row>
    <row r="11506" spans="5:8" x14ac:dyDescent="0.25">
      <c r="E11506" s="18" t="str">
        <f t="shared" si="735"/>
        <v/>
      </c>
      <c r="F11506" s="18" t="str">
        <f t="shared" si="736"/>
        <v/>
      </c>
      <c r="G11506" s="18" t="str">
        <f t="shared" si="737"/>
        <v/>
      </c>
      <c r="H11506" s="18" t="str">
        <f t="shared" si="738"/>
        <v/>
      </c>
    </row>
    <row r="11507" spans="5:8" x14ac:dyDescent="0.25">
      <c r="E11507" s="18" t="str">
        <f t="shared" si="735"/>
        <v/>
      </c>
      <c r="F11507" s="18" t="str">
        <f t="shared" si="736"/>
        <v/>
      </c>
      <c r="G11507" s="18" t="str">
        <f t="shared" si="737"/>
        <v/>
      </c>
      <c r="H11507" s="18" t="str">
        <f t="shared" si="738"/>
        <v/>
      </c>
    </row>
    <row r="11508" spans="5:8" x14ac:dyDescent="0.25">
      <c r="E11508" s="18" t="str">
        <f t="shared" si="735"/>
        <v/>
      </c>
      <c r="F11508" s="18" t="str">
        <f t="shared" si="736"/>
        <v/>
      </c>
      <c r="G11508" s="18" t="str">
        <f t="shared" si="737"/>
        <v/>
      </c>
      <c r="H11508" s="18" t="str">
        <f t="shared" si="738"/>
        <v/>
      </c>
    </row>
    <row r="11509" spans="5:8" x14ac:dyDescent="0.25">
      <c r="E11509" s="18" t="str">
        <f t="shared" si="735"/>
        <v/>
      </c>
      <c r="F11509" s="18" t="str">
        <f t="shared" si="736"/>
        <v/>
      </c>
      <c r="G11509" s="18" t="str">
        <f t="shared" si="737"/>
        <v/>
      </c>
      <c r="H11509" s="18" t="str">
        <f t="shared" si="738"/>
        <v/>
      </c>
    </row>
    <row r="11510" spans="5:8" x14ac:dyDescent="0.25">
      <c r="E11510" s="18" t="str">
        <f t="shared" si="735"/>
        <v/>
      </c>
      <c r="F11510" s="18" t="str">
        <f t="shared" si="736"/>
        <v/>
      </c>
      <c r="G11510" s="18" t="str">
        <f t="shared" si="737"/>
        <v/>
      </c>
      <c r="H11510" s="18" t="str">
        <f t="shared" si="738"/>
        <v/>
      </c>
    </row>
    <row r="11511" spans="5:8" x14ac:dyDescent="0.25">
      <c r="E11511" s="18" t="str">
        <f t="shared" si="735"/>
        <v/>
      </c>
      <c r="F11511" s="18" t="str">
        <f t="shared" si="736"/>
        <v/>
      </c>
      <c r="G11511" s="18" t="str">
        <f t="shared" si="737"/>
        <v/>
      </c>
      <c r="H11511" s="18" t="str">
        <f t="shared" si="738"/>
        <v/>
      </c>
    </row>
    <row r="11512" spans="5:8" x14ac:dyDescent="0.25">
      <c r="E11512" s="18" t="str">
        <f t="shared" si="735"/>
        <v/>
      </c>
      <c r="F11512" s="18" t="str">
        <f t="shared" si="736"/>
        <v/>
      </c>
      <c r="G11512" s="18" t="str">
        <f t="shared" si="737"/>
        <v/>
      </c>
      <c r="H11512" s="18" t="str">
        <f t="shared" si="738"/>
        <v/>
      </c>
    </row>
    <row r="11513" spans="5:8" x14ac:dyDescent="0.25">
      <c r="E11513" s="18" t="str">
        <f t="shared" si="735"/>
        <v/>
      </c>
      <c r="F11513" s="18" t="str">
        <f t="shared" si="736"/>
        <v/>
      </c>
      <c r="G11513" s="18" t="str">
        <f t="shared" si="737"/>
        <v/>
      </c>
      <c r="H11513" s="18" t="str">
        <f t="shared" si="738"/>
        <v/>
      </c>
    </row>
    <row r="11514" spans="5:8" x14ac:dyDescent="0.25">
      <c r="E11514" s="18" t="str">
        <f t="shared" si="735"/>
        <v/>
      </c>
      <c r="F11514" s="18" t="str">
        <f t="shared" si="736"/>
        <v/>
      </c>
      <c r="G11514" s="18" t="str">
        <f t="shared" si="737"/>
        <v/>
      </c>
      <c r="H11514" s="18" t="str">
        <f t="shared" si="738"/>
        <v/>
      </c>
    </row>
    <row r="11515" spans="5:8" x14ac:dyDescent="0.25">
      <c r="E11515" s="18" t="str">
        <f t="shared" si="735"/>
        <v/>
      </c>
      <c r="F11515" s="18" t="str">
        <f t="shared" si="736"/>
        <v/>
      </c>
      <c r="G11515" s="18" t="str">
        <f t="shared" si="737"/>
        <v/>
      </c>
      <c r="H11515" s="18" t="str">
        <f t="shared" si="738"/>
        <v/>
      </c>
    </row>
    <row r="11516" spans="5:8" x14ac:dyDescent="0.25">
      <c r="E11516" s="18" t="str">
        <f t="shared" si="735"/>
        <v/>
      </c>
      <c r="F11516" s="18" t="str">
        <f t="shared" si="736"/>
        <v/>
      </c>
      <c r="G11516" s="18" t="str">
        <f t="shared" si="737"/>
        <v/>
      </c>
      <c r="H11516" s="18" t="str">
        <f t="shared" si="738"/>
        <v/>
      </c>
    </row>
    <row r="11517" spans="5:8" x14ac:dyDescent="0.25">
      <c r="E11517" s="18" t="str">
        <f t="shared" si="735"/>
        <v/>
      </c>
      <c r="F11517" s="18" t="str">
        <f t="shared" si="736"/>
        <v/>
      </c>
      <c r="G11517" s="18" t="str">
        <f t="shared" si="737"/>
        <v/>
      </c>
      <c r="H11517" s="18" t="str">
        <f t="shared" si="738"/>
        <v/>
      </c>
    </row>
    <row r="11518" spans="5:8" x14ac:dyDescent="0.25">
      <c r="E11518" s="18" t="str">
        <f t="shared" si="735"/>
        <v/>
      </c>
      <c r="F11518" s="18" t="str">
        <f t="shared" si="736"/>
        <v/>
      </c>
      <c r="G11518" s="18" t="str">
        <f t="shared" si="737"/>
        <v/>
      </c>
      <c r="H11518" s="18" t="str">
        <f t="shared" si="738"/>
        <v/>
      </c>
    </row>
    <row r="11519" spans="5:8" x14ac:dyDescent="0.25">
      <c r="E11519" s="18" t="str">
        <f t="shared" si="735"/>
        <v/>
      </c>
      <c r="F11519" s="18" t="str">
        <f t="shared" si="736"/>
        <v/>
      </c>
      <c r="G11519" s="18" t="str">
        <f t="shared" si="737"/>
        <v/>
      </c>
      <c r="H11519" s="18" t="str">
        <f t="shared" si="738"/>
        <v/>
      </c>
    </row>
    <row r="11520" spans="5:8" x14ac:dyDescent="0.25">
      <c r="E11520" s="18" t="str">
        <f t="shared" si="735"/>
        <v/>
      </c>
      <c r="F11520" s="18" t="str">
        <f t="shared" si="736"/>
        <v/>
      </c>
      <c r="G11520" s="18" t="str">
        <f t="shared" si="737"/>
        <v/>
      </c>
      <c r="H11520" s="18" t="str">
        <f t="shared" si="738"/>
        <v/>
      </c>
    </row>
    <row r="11521" spans="5:8" x14ac:dyDescent="0.25">
      <c r="E11521" s="18" t="str">
        <f t="shared" si="735"/>
        <v/>
      </c>
      <c r="F11521" s="18" t="str">
        <f t="shared" si="736"/>
        <v/>
      </c>
      <c r="G11521" s="18" t="str">
        <f t="shared" si="737"/>
        <v/>
      </c>
      <c r="H11521" s="18" t="str">
        <f t="shared" si="738"/>
        <v/>
      </c>
    </row>
    <row r="11522" spans="5:8" x14ac:dyDescent="0.25">
      <c r="E11522" s="18" t="str">
        <f t="shared" si="735"/>
        <v/>
      </c>
      <c r="F11522" s="18" t="str">
        <f t="shared" si="736"/>
        <v/>
      </c>
      <c r="G11522" s="18" t="str">
        <f t="shared" si="737"/>
        <v/>
      </c>
      <c r="H11522" s="18" t="str">
        <f t="shared" si="738"/>
        <v/>
      </c>
    </row>
    <row r="11523" spans="5:8" x14ac:dyDescent="0.25">
      <c r="E11523" s="18" t="str">
        <f t="shared" si="735"/>
        <v/>
      </c>
      <c r="F11523" s="18" t="str">
        <f t="shared" si="736"/>
        <v/>
      </c>
      <c r="G11523" s="18" t="str">
        <f t="shared" si="737"/>
        <v/>
      </c>
      <c r="H11523" s="18" t="str">
        <f t="shared" si="738"/>
        <v/>
      </c>
    </row>
    <row r="11524" spans="5:8" x14ac:dyDescent="0.25">
      <c r="E11524" s="18" t="str">
        <f t="shared" si="735"/>
        <v/>
      </c>
      <c r="F11524" s="18" t="str">
        <f t="shared" si="736"/>
        <v/>
      </c>
      <c r="G11524" s="18" t="str">
        <f t="shared" si="737"/>
        <v/>
      </c>
      <c r="H11524" s="18" t="str">
        <f t="shared" si="738"/>
        <v/>
      </c>
    </row>
    <row r="11525" spans="5:8" x14ac:dyDescent="0.25">
      <c r="E11525" s="18" t="str">
        <f t="shared" si="735"/>
        <v/>
      </c>
      <c r="F11525" s="18" t="str">
        <f t="shared" si="736"/>
        <v/>
      </c>
      <c r="G11525" s="18" t="str">
        <f t="shared" si="737"/>
        <v/>
      </c>
      <c r="H11525" s="18" t="str">
        <f t="shared" si="738"/>
        <v/>
      </c>
    </row>
    <row r="11526" spans="5:8" x14ac:dyDescent="0.25">
      <c r="E11526" s="18" t="str">
        <f t="shared" ref="E11526:E11589" si="739">IF($C11526="","",IFERROR(INDEX(ItemPriceCol,MATCH($C11526,ItemName,0)),""))</f>
        <v/>
      </c>
      <c r="F11526" s="18" t="str">
        <f t="shared" ref="F11526:F11589" si="740">IF(OR($D11526="",$E11526=""),"",$D11526*$E11526)</f>
        <v/>
      </c>
      <c r="G11526" s="18" t="str">
        <f t="shared" ref="G11526:G11589" si="741">IF($C11526="","",IFERROR(INDEX(ItemCostCol,MATCH($C11526,ItemName,0)),""))</f>
        <v/>
      </c>
      <c r="H11526" s="18" t="str">
        <f t="shared" ref="H11526:H11589" si="742">IF(OR($F11526="",$G11526=""),"",$F11526-$D11526*$G11526)</f>
        <v/>
      </c>
    </row>
    <row r="11527" spans="5:8" x14ac:dyDescent="0.25">
      <c r="E11527" s="18" t="str">
        <f t="shared" si="739"/>
        <v/>
      </c>
      <c r="F11527" s="18" t="str">
        <f t="shared" si="740"/>
        <v/>
      </c>
      <c r="G11527" s="18" t="str">
        <f t="shared" si="741"/>
        <v/>
      </c>
      <c r="H11527" s="18" t="str">
        <f t="shared" si="742"/>
        <v/>
      </c>
    </row>
    <row r="11528" spans="5:8" x14ac:dyDescent="0.25">
      <c r="E11528" s="18" t="str">
        <f t="shared" si="739"/>
        <v/>
      </c>
      <c r="F11528" s="18" t="str">
        <f t="shared" si="740"/>
        <v/>
      </c>
      <c r="G11528" s="18" t="str">
        <f t="shared" si="741"/>
        <v/>
      </c>
      <c r="H11528" s="18" t="str">
        <f t="shared" si="742"/>
        <v/>
      </c>
    </row>
    <row r="11529" spans="5:8" x14ac:dyDescent="0.25">
      <c r="E11529" s="18" t="str">
        <f t="shared" si="739"/>
        <v/>
      </c>
      <c r="F11529" s="18" t="str">
        <f t="shared" si="740"/>
        <v/>
      </c>
      <c r="G11529" s="18" t="str">
        <f t="shared" si="741"/>
        <v/>
      </c>
      <c r="H11529" s="18" t="str">
        <f t="shared" si="742"/>
        <v/>
      </c>
    </row>
    <row r="11530" spans="5:8" x14ac:dyDescent="0.25">
      <c r="E11530" s="18" t="str">
        <f t="shared" si="739"/>
        <v/>
      </c>
      <c r="F11530" s="18" t="str">
        <f t="shared" si="740"/>
        <v/>
      </c>
      <c r="G11530" s="18" t="str">
        <f t="shared" si="741"/>
        <v/>
      </c>
      <c r="H11530" s="18" t="str">
        <f t="shared" si="742"/>
        <v/>
      </c>
    </row>
    <row r="11531" spans="5:8" x14ac:dyDescent="0.25">
      <c r="E11531" s="18" t="str">
        <f t="shared" si="739"/>
        <v/>
      </c>
      <c r="F11531" s="18" t="str">
        <f t="shared" si="740"/>
        <v/>
      </c>
      <c r="G11531" s="18" t="str">
        <f t="shared" si="741"/>
        <v/>
      </c>
      <c r="H11531" s="18" t="str">
        <f t="shared" si="742"/>
        <v/>
      </c>
    </row>
    <row r="11532" spans="5:8" x14ac:dyDescent="0.25">
      <c r="E11532" s="18" t="str">
        <f t="shared" si="739"/>
        <v/>
      </c>
      <c r="F11532" s="18" t="str">
        <f t="shared" si="740"/>
        <v/>
      </c>
      <c r="G11532" s="18" t="str">
        <f t="shared" si="741"/>
        <v/>
      </c>
      <c r="H11532" s="18" t="str">
        <f t="shared" si="742"/>
        <v/>
      </c>
    </row>
    <row r="11533" spans="5:8" x14ac:dyDescent="0.25">
      <c r="E11533" s="18" t="str">
        <f t="shared" si="739"/>
        <v/>
      </c>
      <c r="F11533" s="18" t="str">
        <f t="shared" si="740"/>
        <v/>
      </c>
      <c r="G11533" s="18" t="str">
        <f t="shared" si="741"/>
        <v/>
      </c>
      <c r="H11533" s="18" t="str">
        <f t="shared" si="742"/>
        <v/>
      </c>
    </row>
    <row r="11534" spans="5:8" x14ac:dyDescent="0.25">
      <c r="E11534" s="18" t="str">
        <f t="shared" si="739"/>
        <v/>
      </c>
      <c r="F11534" s="18" t="str">
        <f t="shared" si="740"/>
        <v/>
      </c>
      <c r="G11534" s="18" t="str">
        <f t="shared" si="741"/>
        <v/>
      </c>
      <c r="H11534" s="18" t="str">
        <f t="shared" si="742"/>
        <v/>
      </c>
    </row>
    <row r="11535" spans="5:8" x14ac:dyDescent="0.25">
      <c r="E11535" s="18" t="str">
        <f t="shared" si="739"/>
        <v/>
      </c>
      <c r="F11535" s="18" t="str">
        <f t="shared" si="740"/>
        <v/>
      </c>
      <c r="G11535" s="18" t="str">
        <f t="shared" si="741"/>
        <v/>
      </c>
      <c r="H11535" s="18" t="str">
        <f t="shared" si="742"/>
        <v/>
      </c>
    </row>
    <row r="11536" spans="5:8" x14ac:dyDescent="0.25">
      <c r="E11536" s="18" t="str">
        <f t="shared" si="739"/>
        <v/>
      </c>
      <c r="F11536" s="18" t="str">
        <f t="shared" si="740"/>
        <v/>
      </c>
      <c r="G11536" s="18" t="str">
        <f t="shared" si="741"/>
        <v/>
      </c>
      <c r="H11536" s="18" t="str">
        <f t="shared" si="742"/>
        <v/>
      </c>
    </row>
    <row r="11537" spans="5:8" x14ac:dyDescent="0.25">
      <c r="E11537" s="18" t="str">
        <f t="shared" si="739"/>
        <v/>
      </c>
      <c r="F11537" s="18" t="str">
        <f t="shared" si="740"/>
        <v/>
      </c>
      <c r="G11537" s="18" t="str">
        <f t="shared" si="741"/>
        <v/>
      </c>
      <c r="H11537" s="18" t="str">
        <f t="shared" si="742"/>
        <v/>
      </c>
    </row>
    <row r="11538" spans="5:8" x14ac:dyDescent="0.25">
      <c r="E11538" s="18" t="str">
        <f t="shared" si="739"/>
        <v/>
      </c>
      <c r="F11538" s="18" t="str">
        <f t="shared" si="740"/>
        <v/>
      </c>
      <c r="G11538" s="18" t="str">
        <f t="shared" si="741"/>
        <v/>
      </c>
      <c r="H11538" s="18" t="str">
        <f t="shared" si="742"/>
        <v/>
      </c>
    </row>
    <row r="11539" spans="5:8" x14ac:dyDescent="0.25">
      <c r="E11539" s="18" t="str">
        <f t="shared" si="739"/>
        <v/>
      </c>
      <c r="F11539" s="18" t="str">
        <f t="shared" si="740"/>
        <v/>
      </c>
      <c r="G11539" s="18" t="str">
        <f t="shared" si="741"/>
        <v/>
      </c>
      <c r="H11539" s="18" t="str">
        <f t="shared" si="742"/>
        <v/>
      </c>
    </row>
    <row r="11540" spans="5:8" x14ac:dyDescent="0.25">
      <c r="E11540" s="18" t="str">
        <f t="shared" si="739"/>
        <v/>
      </c>
      <c r="F11540" s="18" t="str">
        <f t="shared" si="740"/>
        <v/>
      </c>
      <c r="G11540" s="18" t="str">
        <f t="shared" si="741"/>
        <v/>
      </c>
      <c r="H11540" s="18" t="str">
        <f t="shared" si="742"/>
        <v/>
      </c>
    </row>
    <row r="11541" spans="5:8" x14ac:dyDescent="0.25">
      <c r="E11541" s="18" t="str">
        <f t="shared" si="739"/>
        <v/>
      </c>
      <c r="F11541" s="18" t="str">
        <f t="shared" si="740"/>
        <v/>
      </c>
      <c r="G11541" s="18" t="str">
        <f t="shared" si="741"/>
        <v/>
      </c>
      <c r="H11541" s="18" t="str">
        <f t="shared" si="742"/>
        <v/>
      </c>
    </row>
    <row r="11542" spans="5:8" x14ac:dyDescent="0.25">
      <c r="E11542" s="18" t="str">
        <f t="shared" si="739"/>
        <v/>
      </c>
      <c r="F11542" s="18" t="str">
        <f t="shared" si="740"/>
        <v/>
      </c>
      <c r="G11542" s="18" t="str">
        <f t="shared" si="741"/>
        <v/>
      </c>
      <c r="H11542" s="18" t="str">
        <f t="shared" si="742"/>
        <v/>
      </c>
    </row>
    <row r="11543" spans="5:8" x14ac:dyDescent="0.25">
      <c r="E11543" s="18" t="str">
        <f t="shared" si="739"/>
        <v/>
      </c>
      <c r="F11543" s="18" t="str">
        <f t="shared" si="740"/>
        <v/>
      </c>
      <c r="G11543" s="18" t="str">
        <f t="shared" si="741"/>
        <v/>
      </c>
      <c r="H11543" s="18" t="str">
        <f t="shared" si="742"/>
        <v/>
      </c>
    </row>
    <row r="11544" spans="5:8" x14ac:dyDescent="0.25">
      <c r="E11544" s="18" t="str">
        <f t="shared" si="739"/>
        <v/>
      </c>
      <c r="F11544" s="18" t="str">
        <f t="shared" si="740"/>
        <v/>
      </c>
      <c r="G11544" s="18" t="str">
        <f t="shared" si="741"/>
        <v/>
      </c>
      <c r="H11544" s="18" t="str">
        <f t="shared" si="742"/>
        <v/>
      </c>
    </row>
    <row r="11545" spans="5:8" x14ac:dyDescent="0.25">
      <c r="E11545" s="18" t="str">
        <f t="shared" si="739"/>
        <v/>
      </c>
      <c r="F11545" s="18" t="str">
        <f t="shared" si="740"/>
        <v/>
      </c>
      <c r="G11545" s="18" t="str">
        <f t="shared" si="741"/>
        <v/>
      </c>
      <c r="H11545" s="18" t="str">
        <f t="shared" si="742"/>
        <v/>
      </c>
    </row>
    <row r="11546" spans="5:8" x14ac:dyDescent="0.25">
      <c r="E11546" s="18" t="str">
        <f t="shared" si="739"/>
        <v/>
      </c>
      <c r="F11546" s="18" t="str">
        <f t="shared" si="740"/>
        <v/>
      </c>
      <c r="G11546" s="18" t="str">
        <f t="shared" si="741"/>
        <v/>
      </c>
      <c r="H11546" s="18" t="str">
        <f t="shared" si="742"/>
        <v/>
      </c>
    </row>
    <row r="11547" spans="5:8" x14ac:dyDescent="0.25">
      <c r="E11547" s="18" t="str">
        <f t="shared" si="739"/>
        <v/>
      </c>
      <c r="F11547" s="18" t="str">
        <f t="shared" si="740"/>
        <v/>
      </c>
      <c r="G11547" s="18" t="str">
        <f t="shared" si="741"/>
        <v/>
      </c>
      <c r="H11547" s="18" t="str">
        <f t="shared" si="742"/>
        <v/>
      </c>
    </row>
    <row r="11548" spans="5:8" x14ac:dyDescent="0.25">
      <c r="E11548" s="18" t="str">
        <f t="shared" si="739"/>
        <v/>
      </c>
      <c r="F11548" s="18" t="str">
        <f t="shared" si="740"/>
        <v/>
      </c>
      <c r="G11548" s="18" t="str">
        <f t="shared" si="741"/>
        <v/>
      </c>
      <c r="H11548" s="18" t="str">
        <f t="shared" si="742"/>
        <v/>
      </c>
    </row>
    <row r="11549" spans="5:8" x14ac:dyDescent="0.25">
      <c r="E11549" s="18" t="str">
        <f t="shared" si="739"/>
        <v/>
      </c>
      <c r="F11549" s="18" t="str">
        <f t="shared" si="740"/>
        <v/>
      </c>
      <c r="G11549" s="18" t="str">
        <f t="shared" si="741"/>
        <v/>
      </c>
      <c r="H11549" s="18" t="str">
        <f t="shared" si="742"/>
        <v/>
      </c>
    </row>
    <row r="11550" spans="5:8" x14ac:dyDescent="0.25">
      <c r="E11550" s="18" t="str">
        <f t="shared" si="739"/>
        <v/>
      </c>
      <c r="F11550" s="18" t="str">
        <f t="shared" si="740"/>
        <v/>
      </c>
      <c r="G11550" s="18" t="str">
        <f t="shared" si="741"/>
        <v/>
      </c>
      <c r="H11550" s="18" t="str">
        <f t="shared" si="742"/>
        <v/>
      </c>
    </row>
    <row r="11551" spans="5:8" x14ac:dyDescent="0.25">
      <c r="E11551" s="18" t="str">
        <f t="shared" si="739"/>
        <v/>
      </c>
      <c r="F11551" s="18" t="str">
        <f t="shared" si="740"/>
        <v/>
      </c>
      <c r="G11551" s="18" t="str">
        <f t="shared" si="741"/>
        <v/>
      </c>
      <c r="H11551" s="18" t="str">
        <f t="shared" si="742"/>
        <v/>
      </c>
    </row>
    <row r="11552" spans="5:8" x14ac:dyDescent="0.25">
      <c r="E11552" s="18" t="str">
        <f t="shared" si="739"/>
        <v/>
      </c>
      <c r="F11552" s="18" t="str">
        <f t="shared" si="740"/>
        <v/>
      </c>
      <c r="G11552" s="18" t="str">
        <f t="shared" si="741"/>
        <v/>
      </c>
      <c r="H11552" s="18" t="str">
        <f t="shared" si="742"/>
        <v/>
      </c>
    </row>
    <row r="11553" spans="5:8" x14ac:dyDescent="0.25">
      <c r="E11553" s="18" t="str">
        <f t="shared" si="739"/>
        <v/>
      </c>
      <c r="F11553" s="18" t="str">
        <f t="shared" si="740"/>
        <v/>
      </c>
      <c r="G11553" s="18" t="str">
        <f t="shared" si="741"/>
        <v/>
      </c>
      <c r="H11553" s="18" t="str">
        <f t="shared" si="742"/>
        <v/>
      </c>
    </row>
    <row r="11554" spans="5:8" x14ac:dyDescent="0.25">
      <c r="E11554" s="18" t="str">
        <f t="shared" si="739"/>
        <v/>
      </c>
      <c r="F11554" s="18" t="str">
        <f t="shared" si="740"/>
        <v/>
      </c>
      <c r="G11554" s="18" t="str">
        <f t="shared" si="741"/>
        <v/>
      </c>
      <c r="H11554" s="18" t="str">
        <f t="shared" si="742"/>
        <v/>
      </c>
    </row>
    <row r="11555" spans="5:8" x14ac:dyDescent="0.25">
      <c r="E11555" s="18" t="str">
        <f t="shared" si="739"/>
        <v/>
      </c>
      <c r="F11555" s="18" t="str">
        <f t="shared" si="740"/>
        <v/>
      </c>
      <c r="G11555" s="18" t="str">
        <f t="shared" si="741"/>
        <v/>
      </c>
      <c r="H11555" s="18" t="str">
        <f t="shared" si="742"/>
        <v/>
      </c>
    </row>
    <row r="11556" spans="5:8" x14ac:dyDescent="0.25">
      <c r="E11556" s="18" t="str">
        <f t="shared" si="739"/>
        <v/>
      </c>
      <c r="F11556" s="18" t="str">
        <f t="shared" si="740"/>
        <v/>
      </c>
      <c r="G11556" s="18" t="str">
        <f t="shared" si="741"/>
        <v/>
      </c>
      <c r="H11556" s="18" t="str">
        <f t="shared" si="742"/>
        <v/>
      </c>
    </row>
    <row r="11557" spans="5:8" x14ac:dyDescent="0.25">
      <c r="E11557" s="18" t="str">
        <f t="shared" si="739"/>
        <v/>
      </c>
      <c r="F11557" s="18" t="str">
        <f t="shared" si="740"/>
        <v/>
      </c>
      <c r="G11557" s="18" t="str">
        <f t="shared" si="741"/>
        <v/>
      </c>
      <c r="H11557" s="18" t="str">
        <f t="shared" si="742"/>
        <v/>
      </c>
    </row>
    <row r="11558" spans="5:8" x14ac:dyDescent="0.25">
      <c r="E11558" s="18" t="str">
        <f t="shared" si="739"/>
        <v/>
      </c>
      <c r="F11558" s="18" t="str">
        <f t="shared" si="740"/>
        <v/>
      </c>
      <c r="G11558" s="18" t="str">
        <f t="shared" si="741"/>
        <v/>
      </c>
      <c r="H11558" s="18" t="str">
        <f t="shared" si="742"/>
        <v/>
      </c>
    </row>
    <row r="11559" spans="5:8" x14ac:dyDescent="0.25">
      <c r="E11559" s="18" t="str">
        <f t="shared" si="739"/>
        <v/>
      </c>
      <c r="F11559" s="18" t="str">
        <f t="shared" si="740"/>
        <v/>
      </c>
      <c r="G11559" s="18" t="str">
        <f t="shared" si="741"/>
        <v/>
      </c>
      <c r="H11559" s="18" t="str">
        <f t="shared" si="742"/>
        <v/>
      </c>
    </row>
    <row r="11560" spans="5:8" x14ac:dyDescent="0.25">
      <c r="E11560" s="18" t="str">
        <f t="shared" si="739"/>
        <v/>
      </c>
      <c r="F11560" s="18" t="str">
        <f t="shared" si="740"/>
        <v/>
      </c>
      <c r="G11560" s="18" t="str">
        <f t="shared" si="741"/>
        <v/>
      </c>
      <c r="H11560" s="18" t="str">
        <f t="shared" si="742"/>
        <v/>
      </c>
    </row>
    <row r="11561" spans="5:8" x14ac:dyDescent="0.25">
      <c r="E11561" s="18" t="str">
        <f t="shared" si="739"/>
        <v/>
      </c>
      <c r="F11561" s="18" t="str">
        <f t="shared" si="740"/>
        <v/>
      </c>
      <c r="G11561" s="18" t="str">
        <f t="shared" si="741"/>
        <v/>
      </c>
      <c r="H11561" s="18" t="str">
        <f t="shared" si="742"/>
        <v/>
      </c>
    </row>
    <row r="11562" spans="5:8" x14ac:dyDescent="0.25">
      <c r="E11562" s="18" t="str">
        <f t="shared" si="739"/>
        <v/>
      </c>
      <c r="F11562" s="18" t="str">
        <f t="shared" si="740"/>
        <v/>
      </c>
      <c r="G11562" s="18" t="str">
        <f t="shared" si="741"/>
        <v/>
      </c>
      <c r="H11562" s="18" t="str">
        <f t="shared" si="742"/>
        <v/>
      </c>
    </row>
    <row r="11563" spans="5:8" x14ac:dyDescent="0.25">
      <c r="E11563" s="18" t="str">
        <f t="shared" si="739"/>
        <v/>
      </c>
      <c r="F11563" s="18" t="str">
        <f t="shared" si="740"/>
        <v/>
      </c>
      <c r="G11563" s="18" t="str">
        <f t="shared" si="741"/>
        <v/>
      </c>
      <c r="H11563" s="18" t="str">
        <f t="shared" si="742"/>
        <v/>
      </c>
    </row>
    <row r="11564" spans="5:8" x14ac:dyDescent="0.25">
      <c r="E11564" s="18" t="str">
        <f t="shared" si="739"/>
        <v/>
      </c>
      <c r="F11564" s="18" t="str">
        <f t="shared" si="740"/>
        <v/>
      </c>
      <c r="G11564" s="18" t="str">
        <f t="shared" si="741"/>
        <v/>
      </c>
      <c r="H11564" s="18" t="str">
        <f t="shared" si="742"/>
        <v/>
      </c>
    </row>
    <row r="11565" spans="5:8" x14ac:dyDescent="0.25">
      <c r="E11565" s="18" t="str">
        <f t="shared" si="739"/>
        <v/>
      </c>
      <c r="F11565" s="18" t="str">
        <f t="shared" si="740"/>
        <v/>
      </c>
      <c r="G11565" s="18" t="str">
        <f t="shared" si="741"/>
        <v/>
      </c>
      <c r="H11565" s="18" t="str">
        <f t="shared" si="742"/>
        <v/>
      </c>
    </row>
    <row r="11566" spans="5:8" x14ac:dyDescent="0.25">
      <c r="E11566" s="18" t="str">
        <f t="shared" si="739"/>
        <v/>
      </c>
      <c r="F11566" s="18" t="str">
        <f t="shared" si="740"/>
        <v/>
      </c>
      <c r="G11566" s="18" t="str">
        <f t="shared" si="741"/>
        <v/>
      </c>
      <c r="H11566" s="18" t="str">
        <f t="shared" si="742"/>
        <v/>
      </c>
    </row>
    <row r="11567" spans="5:8" x14ac:dyDescent="0.25">
      <c r="E11567" s="18" t="str">
        <f t="shared" si="739"/>
        <v/>
      </c>
      <c r="F11567" s="18" t="str">
        <f t="shared" si="740"/>
        <v/>
      </c>
      <c r="G11567" s="18" t="str">
        <f t="shared" si="741"/>
        <v/>
      </c>
      <c r="H11567" s="18" t="str">
        <f t="shared" si="742"/>
        <v/>
      </c>
    </row>
    <row r="11568" spans="5:8" x14ac:dyDescent="0.25">
      <c r="E11568" s="18" t="str">
        <f t="shared" si="739"/>
        <v/>
      </c>
      <c r="F11568" s="18" t="str">
        <f t="shared" si="740"/>
        <v/>
      </c>
      <c r="G11568" s="18" t="str">
        <f t="shared" si="741"/>
        <v/>
      </c>
      <c r="H11568" s="18" t="str">
        <f t="shared" si="742"/>
        <v/>
      </c>
    </row>
    <row r="11569" spans="5:8" x14ac:dyDescent="0.25">
      <c r="E11569" s="18" t="str">
        <f t="shared" si="739"/>
        <v/>
      </c>
      <c r="F11569" s="18" t="str">
        <f t="shared" si="740"/>
        <v/>
      </c>
      <c r="G11569" s="18" t="str">
        <f t="shared" si="741"/>
        <v/>
      </c>
      <c r="H11569" s="18" t="str">
        <f t="shared" si="742"/>
        <v/>
      </c>
    </row>
    <row r="11570" spans="5:8" x14ac:dyDescent="0.25">
      <c r="E11570" s="18" t="str">
        <f t="shared" si="739"/>
        <v/>
      </c>
      <c r="F11570" s="18" t="str">
        <f t="shared" si="740"/>
        <v/>
      </c>
      <c r="G11570" s="18" t="str">
        <f t="shared" si="741"/>
        <v/>
      </c>
      <c r="H11570" s="18" t="str">
        <f t="shared" si="742"/>
        <v/>
      </c>
    </row>
    <row r="11571" spans="5:8" x14ac:dyDescent="0.25">
      <c r="E11571" s="18" t="str">
        <f t="shared" si="739"/>
        <v/>
      </c>
      <c r="F11571" s="18" t="str">
        <f t="shared" si="740"/>
        <v/>
      </c>
      <c r="G11571" s="18" t="str">
        <f t="shared" si="741"/>
        <v/>
      </c>
      <c r="H11571" s="18" t="str">
        <f t="shared" si="742"/>
        <v/>
      </c>
    </row>
    <row r="11572" spans="5:8" x14ac:dyDescent="0.25">
      <c r="E11572" s="18" t="str">
        <f t="shared" si="739"/>
        <v/>
      </c>
      <c r="F11572" s="18" t="str">
        <f t="shared" si="740"/>
        <v/>
      </c>
      <c r="G11572" s="18" t="str">
        <f t="shared" si="741"/>
        <v/>
      </c>
      <c r="H11572" s="18" t="str">
        <f t="shared" si="742"/>
        <v/>
      </c>
    </row>
    <row r="11573" spans="5:8" x14ac:dyDescent="0.25">
      <c r="E11573" s="18" t="str">
        <f t="shared" si="739"/>
        <v/>
      </c>
      <c r="F11573" s="18" t="str">
        <f t="shared" si="740"/>
        <v/>
      </c>
      <c r="G11573" s="18" t="str">
        <f t="shared" si="741"/>
        <v/>
      </c>
      <c r="H11573" s="18" t="str">
        <f t="shared" si="742"/>
        <v/>
      </c>
    </row>
    <row r="11574" spans="5:8" x14ac:dyDescent="0.25">
      <c r="E11574" s="18" t="str">
        <f t="shared" si="739"/>
        <v/>
      </c>
      <c r="F11574" s="18" t="str">
        <f t="shared" si="740"/>
        <v/>
      </c>
      <c r="G11574" s="18" t="str">
        <f t="shared" si="741"/>
        <v/>
      </c>
      <c r="H11574" s="18" t="str">
        <f t="shared" si="742"/>
        <v/>
      </c>
    </row>
    <row r="11575" spans="5:8" x14ac:dyDescent="0.25">
      <c r="E11575" s="18" t="str">
        <f t="shared" si="739"/>
        <v/>
      </c>
      <c r="F11575" s="18" t="str">
        <f t="shared" si="740"/>
        <v/>
      </c>
      <c r="G11575" s="18" t="str">
        <f t="shared" si="741"/>
        <v/>
      </c>
      <c r="H11575" s="18" t="str">
        <f t="shared" si="742"/>
        <v/>
      </c>
    </row>
    <row r="11576" spans="5:8" x14ac:dyDescent="0.25">
      <c r="E11576" s="18" t="str">
        <f t="shared" si="739"/>
        <v/>
      </c>
      <c r="F11576" s="18" t="str">
        <f t="shared" si="740"/>
        <v/>
      </c>
      <c r="G11576" s="18" t="str">
        <f t="shared" si="741"/>
        <v/>
      </c>
      <c r="H11576" s="18" t="str">
        <f t="shared" si="742"/>
        <v/>
      </c>
    </row>
    <row r="11577" spans="5:8" x14ac:dyDescent="0.25">
      <c r="E11577" s="18" t="str">
        <f t="shared" si="739"/>
        <v/>
      </c>
      <c r="F11577" s="18" t="str">
        <f t="shared" si="740"/>
        <v/>
      </c>
      <c r="G11577" s="18" t="str">
        <f t="shared" si="741"/>
        <v/>
      </c>
      <c r="H11577" s="18" t="str">
        <f t="shared" si="742"/>
        <v/>
      </c>
    </row>
    <row r="11578" spans="5:8" x14ac:dyDescent="0.25">
      <c r="E11578" s="18" t="str">
        <f t="shared" si="739"/>
        <v/>
      </c>
      <c r="F11578" s="18" t="str">
        <f t="shared" si="740"/>
        <v/>
      </c>
      <c r="G11578" s="18" t="str">
        <f t="shared" si="741"/>
        <v/>
      </c>
      <c r="H11578" s="18" t="str">
        <f t="shared" si="742"/>
        <v/>
      </c>
    </row>
    <row r="11579" spans="5:8" x14ac:dyDescent="0.25">
      <c r="E11579" s="18" t="str">
        <f t="shared" si="739"/>
        <v/>
      </c>
      <c r="F11579" s="18" t="str">
        <f t="shared" si="740"/>
        <v/>
      </c>
      <c r="G11579" s="18" t="str">
        <f t="shared" si="741"/>
        <v/>
      </c>
      <c r="H11579" s="18" t="str">
        <f t="shared" si="742"/>
        <v/>
      </c>
    </row>
    <row r="11580" spans="5:8" x14ac:dyDescent="0.25">
      <c r="E11580" s="18" t="str">
        <f t="shared" si="739"/>
        <v/>
      </c>
      <c r="F11580" s="18" t="str">
        <f t="shared" si="740"/>
        <v/>
      </c>
      <c r="G11580" s="18" t="str">
        <f t="shared" si="741"/>
        <v/>
      </c>
      <c r="H11580" s="18" t="str">
        <f t="shared" si="742"/>
        <v/>
      </c>
    </row>
    <row r="11581" spans="5:8" x14ac:dyDescent="0.25">
      <c r="E11581" s="18" t="str">
        <f t="shared" si="739"/>
        <v/>
      </c>
      <c r="F11581" s="18" t="str">
        <f t="shared" si="740"/>
        <v/>
      </c>
      <c r="G11581" s="18" t="str">
        <f t="shared" si="741"/>
        <v/>
      </c>
      <c r="H11581" s="18" t="str">
        <f t="shared" si="742"/>
        <v/>
      </c>
    </row>
    <row r="11582" spans="5:8" x14ac:dyDescent="0.25">
      <c r="E11582" s="18" t="str">
        <f t="shared" si="739"/>
        <v/>
      </c>
      <c r="F11582" s="18" t="str">
        <f t="shared" si="740"/>
        <v/>
      </c>
      <c r="G11582" s="18" t="str">
        <f t="shared" si="741"/>
        <v/>
      </c>
      <c r="H11582" s="18" t="str">
        <f t="shared" si="742"/>
        <v/>
      </c>
    </row>
    <row r="11583" spans="5:8" x14ac:dyDescent="0.25">
      <c r="E11583" s="18" t="str">
        <f t="shared" si="739"/>
        <v/>
      </c>
      <c r="F11583" s="18" t="str">
        <f t="shared" si="740"/>
        <v/>
      </c>
      <c r="G11583" s="18" t="str">
        <f t="shared" si="741"/>
        <v/>
      </c>
      <c r="H11583" s="18" t="str">
        <f t="shared" si="742"/>
        <v/>
      </c>
    </row>
    <row r="11584" spans="5:8" x14ac:dyDescent="0.25">
      <c r="E11584" s="18" t="str">
        <f t="shared" si="739"/>
        <v/>
      </c>
      <c r="F11584" s="18" t="str">
        <f t="shared" si="740"/>
        <v/>
      </c>
      <c r="G11584" s="18" t="str">
        <f t="shared" si="741"/>
        <v/>
      </c>
      <c r="H11584" s="18" t="str">
        <f t="shared" si="742"/>
        <v/>
      </c>
    </row>
    <row r="11585" spans="5:8" x14ac:dyDescent="0.25">
      <c r="E11585" s="18" t="str">
        <f t="shared" si="739"/>
        <v/>
      </c>
      <c r="F11585" s="18" t="str">
        <f t="shared" si="740"/>
        <v/>
      </c>
      <c r="G11585" s="18" t="str">
        <f t="shared" si="741"/>
        <v/>
      </c>
      <c r="H11585" s="18" t="str">
        <f t="shared" si="742"/>
        <v/>
      </c>
    </row>
    <row r="11586" spans="5:8" x14ac:dyDescent="0.25">
      <c r="E11586" s="18" t="str">
        <f t="shared" si="739"/>
        <v/>
      </c>
      <c r="F11586" s="18" t="str">
        <f t="shared" si="740"/>
        <v/>
      </c>
      <c r="G11586" s="18" t="str">
        <f t="shared" si="741"/>
        <v/>
      </c>
      <c r="H11586" s="18" t="str">
        <f t="shared" si="742"/>
        <v/>
      </c>
    </row>
    <row r="11587" spans="5:8" x14ac:dyDescent="0.25">
      <c r="E11587" s="18" t="str">
        <f t="shared" si="739"/>
        <v/>
      </c>
      <c r="F11587" s="18" t="str">
        <f t="shared" si="740"/>
        <v/>
      </c>
      <c r="G11587" s="18" t="str">
        <f t="shared" si="741"/>
        <v/>
      </c>
      <c r="H11587" s="18" t="str">
        <f t="shared" si="742"/>
        <v/>
      </c>
    </row>
    <row r="11588" spans="5:8" x14ac:dyDescent="0.25">
      <c r="E11588" s="18" t="str">
        <f t="shared" si="739"/>
        <v/>
      </c>
      <c r="F11588" s="18" t="str">
        <f t="shared" si="740"/>
        <v/>
      </c>
      <c r="G11588" s="18" t="str">
        <f t="shared" si="741"/>
        <v/>
      </c>
      <c r="H11588" s="18" t="str">
        <f t="shared" si="742"/>
        <v/>
      </c>
    </row>
    <row r="11589" spans="5:8" x14ac:dyDescent="0.25">
      <c r="E11589" s="18" t="str">
        <f t="shared" si="739"/>
        <v/>
      </c>
      <c r="F11589" s="18" t="str">
        <f t="shared" si="740"/>
        <v/>
      </c>
      <c r="G11589" s="18" t="str">
        <f t="shared" si="741"/>
        <v/>
      </c>
      <c r="H11589" s="18" t="str">
        <f t="shared" si="742"/>
        <v/>
      </c>
    </row>
    <row r="11590" spans="5:8" x14ac:dyDescent="0.25">
      <c r="E11590" s="18" t="str">
        <f t="shared" ref="E11590:E11653" si="743">IF($C11590="","",IFERROR(INDEX(ItemPriceCol,MATCH($C11590,ItemName,0)),""))</f>
        <v/>
      </c>
      <c r="F11590" s="18" t="str">
        <f t="shared" ref="F11590:F11653" si="744">IF(OR($D11590="",$E11590=""),"",$D11590*$E11590)</f>
        <v/>
      </c>
      <c r="G11590" s="18" t="str">
        <f t="shared" ref="G11590:G11653" si="745">IF($C11590="","",IFERROR(INDEX(ItemCostCol,MATCH($C11590,ItemName,0)),""))</f>
        <v/>
      </c>
      <c r="H11590" s="18" t="str">
        <f t="shared" ref="H11590:H11653" si="746">IF(OR($F11590="",$G11590=""),"",$F11590-$D11590*$G11590)</f>
        <v/>
      </c>
    </row>
    <row r="11591" spans="5:8" x14ac:dyDescent="0.25">
      <c r="E11591" s="18" t="str">
        <f t="shared" si="743"/>
        <v/>
      </c>
      <c r="F11591" s="18" t="str">
        <f t="shared" si="744"/>
        <v/>
      </c>
      <c r="G11591" s="18" t="str">
        <f t="shared" si="745"/>
        <v/>
      </c>
      <c r="H11591" s="18" t="str">
        <f t="shared" si="746"/>
        <v/>
      </c>
    </row>
    <row r="11592" spans="5:8" x14ac:dyDescent="0.25">
      <c r="E11592" s="18" t="str">
        <f t="shared" si="743"/>
        <v/>
      </c>
      <c r="F11592" s="18" t="str">
        <f t="shared" si="744"/>
        <v/>
      </c>
      <c r="G11592" s="18" t="str">
        <f t="shared" si="745"/>
        <v/>
      </c>
      <c r="H11592" s="18" t="str">
        <f t="shared" si="746"/>
        <v/>
      </c>
    </row>
    <row r="11593" spans="5:8" x14ac:dyDescent="0.25">
      <c r="E11593" s="18" t="str">
        <f t="shared" si="743"/>
        <v/>
      </c>
      <c r="F11593" s="18" t="str">
        <f t="shared" si="744"/>
        <v/>
      </c>
      <c r="G11593" s="18" t="str">
        <f t="shared" si="745"/>
        <v/>
      </c>
      <c r="H11593" s="18" t="str">
        <f t="shared" si="746"/>
        <v/>
      </c>
    </row>
    <row r="11594" spans="5:8" x14ac:dyDescent="0.25">
      <c r="E11594" s="18" t="str">
        <f t="shared" si="743"/>
        <v/>
      </c>
      <c r="F11594" s="18" t="str">
        <f t="shared" si="744"/>
        <v/>
      </c>
      <c r="G11594" s="18" t="str">
        <f t="shared" si="745"/>
        <v/>
      </c>
      <c r="H11594" s="18" t="str">
        <f t="shared" si="746"/>
        <v/>
      </c>
    </row>
    <row r="11595" spans="5:8" x14ac:dyDescent="0.25">
      <c r="E11595" s="18" t="str">
        <f t="shared" si="743"/>
        <v/>
      </c>
      <c r="F11595" s="18" t="str">
        <f t="shared" si="744"/>
        <v/>
      </c>
      <c r="G11595" s="18" t="str">
        <f t="shared" si="745"/>
        <v/>
      </c>
      <c r="H11595" s="18" t="str">
        <f t="shared" si="746"/>
        <v/>
      </c>
    </row>
    <row r="11596" spans="5:8" x14ac:dyDescent="0.25">
      <c r="E11596" s="18" t="str">
        <f t="shared" si="743"/>
        <v/>
      </c>
      <c r="F11596" s="18" t="str">
        <f t="shared" si="744"/>
        <v/>
      </c>
      <c r="G11596" s="18" t="str">
        <f t="shared" si="745"/>
        <v/>
      </c>
      <c r="H11596" s="18" t="str">
        <f t="shared" si="746"/>
        <v/>
      </c>
    </row>
    <row r="11597" spans="5:8" x14ac:dyDescent="0.25">
      <c r="E11597" s="18" t="str">
        <f t="shared" si="743"/>
        <v/>
      </c>
      <c r="F11597" s="18" t="str">
        <f t="shared" si="744"/>
        <v/>
      </c>
      <c r="G11597" s="18" t="str">
        <f t="shared" si="745"/>
        <v/>
      </c>
      <c r="H11597" s="18" t="str">
        <f t="shared" si="746"/>
        <v/>
      </c>
    </row>
    <row r="11598" spans="5:8" x14ac:dyDescent="0.25">
      <c r="E11598" s="18" t="str">
        <f t="shared" si="743"/>
        <v/>
      </c>
      <c r="F11598" s="18" t="str">
        <f t="shared" si="744"/>
        <v/>
      </c>
      <c r="G11598" s="18" t="str">
        <f t="shared" si="745"/>
        <v/>
      </c>
      <c r="H11598" s="18" t="str">
        <f t="shared" si="746"/>
        <v/>
      </c>
    </row>
    <row r="11599" spans="5:8" x14ac:dyDescent="0.25">
      <c r="E11599" s="18" t="str">
        <f t="shared" si="743"/>
        <v/>
      </c>
      <c r="F11599" s="18" t="str">
        <f t="shared" si="744"/>
        <v/>
      </c>
      <c r="G11599" s="18" t="str">
        <f t="shared" si="745"/>
        <v/>
      </c>
      <c r="H11599" s="18" t="str">
        <f t="shared" si="746"/>
        <v/>
      </c>
    </row>
    <row r="11600" spans="5:8" x14ac:dyDescent="0.25">
      <c r="E11600" s="18" t="str">
        <f t="shared" si="743"/>
        <v/>
      </c>
      <c r="F11600" s="18" t="str">
        <f t="shared" si="744"/>
        <v/>
      </c>
      <c r="G11600" s="18" t="str">
        <f t="shared" si="745"/>
        <v/>
      </c>
      <c r="H11600" s="18" t="str">
        <f t="shared" si="746"/>
        <v/>
      </c>
    </row>
    <row r="11601" spans="5:8" x14ac:dyDescent="0.25">
      <c r="E11601" s="18" t="str">
        <f t="shared" si="743"/>
        <v/>
      </c>
      <c r="F11601" s="18" t="str">
        <f t="shared" si="744"/>
        <v/>
      </c>
      <c r="G11601" s="18" t="str">
        <f t="shared" si="745"/>
        <v/>
      </c>
      <c r="H11601" s="18" t="str">
        <f t="shared" si="746"/>
        <v/>
      </c>
    </row>
    <row r="11602" spans="5:8" x14ac:dyDescent="0.25">
      <c r="E11602" s="18" t="str">
        <f t="shared" si="743"/>
        <v/>
      </c>
      <c r="F11602" s="18" t="str">
        <f t="shared" si="744"/>
        <v/>
      </c>
      <c r="G11602" s="18" t="str">
        <f t="shared" si="745"/>
        <v/>
      </c>
      <c r="H11602" s="18" t="str">
        <f t="shared" si="746"/>
        <v/>
      </c>
    </row>
    <row r="11603" spans="5:8" x14ac:dyDescent="0.25">
      <c r="E11603" s="18" t="str">
        <f t="shared" si="743"/>
        <v/>
      </c>
      <c r="F11603" s="18" t="str">
        <f t="shared" si="744"/>
        <v/>
      </c>
      <c r="G11603" s="18" t="str">
        <f t="shared" si="745"/>
        <v/>
      </c>
      <c r="H11603" s="18" t="str">
        <f t="shared" si="746"/>
        <v/>
      </c>
    </row>
    <row r="11604" spans="5:8" x14ac:dyDescent="0.25">
      <c r="E11604" s="18" t="str">
        <f t="shared" si="743"/>
        <v/>
      </c>
      <c r="F11604" s="18" t="str">
        <f t="shared" si="744"/>
        <v/>
      </c>
      <c r="G11604" s="18" t="str">
        <f t="shared" si="745"/>
        <v/>
      </c>
      <c r="H11604" s="18" t="str">
        <f t="shared" si="746"/>
        <v/>
      </c>
    </row>
    <row r="11605" spans="5:8" x14ac:dyDescent="0.25">
      <c r="E11605" s="18" t="str">
        <f t="shared" si="743"/>
        <v/>
      </c>
      <c r="F11605" s="18" t="str">
        <f t="shared" si="744"/>
        <v/>
      </c>
      <c r="G11605" s="18" t="str">
        <f t="shared" si="745"/>
        <v/>
      </c>
      <c r="H11605" s="18" t="str">
        <f t="shared" si="746"/>
        <v/>
      </c>
    </row>
    <row r="11606" spans="5:8" x14ac:dyDescent="0.25">
      <c r="E11606" s="18" t="str">
        <f t="shared" si="743"/>
        <v/>
      </c>
      <c r="F11606" s="18" t="str">
        <f t="shared" si="744"/>
        <v/>
      </c>
      <c r="G11606" s="18" t="str">
        <f t="shared" si="745"/>
        <v/>
      </c>
      <c r="H11606" s="18" t="str">
        <f t="shared" si="746"/>
        <v/>
      </c>
    </row>
    <row r="11607" spans="5:8" x14ac:dyDescent="0.25">
      <c r="E11607" s="18" t="str">
        <f t="shared" si="743"/>
        <v/>
      </c>
      <c r="F11607" s="18" t="str">
        <f t="shared" si="744"/>
        <v/>
      </c>
      <c r="G11607" s="18" t="str">
        <f t="shared" si="745"/>
        <v/>
      </c>
      <c r="H11607" s="18" t="str">
        <f t="shared" si="746"/>
        <v/>
      </c>
    </row>
    <row r="11608" spans="5:8" x14ac:dyDescent="0.25">
      <c r="E11608" s="18" t="str">
        <f t="shared" si="743"/>
        <v/>
      </c>
      <c r="F11608" s="18" t="str">
        <f t="shared" si="744"/>
        <v/>
      </c>
      <c r="G11608" s="18" t="str">
        <f t="shared" si="745"/>
        <v/>
      </c>
      <c r="H11608" s="18" t="str">
        <f t="shared" si="746"/>
        <v/>
      </c>
    </row>
    <row r="11609" spans="5:8" x14ac:dyDescent="0.25">
      <c r="E11609" s="18" t="str">
        <f t="shared" si="743"/>
        <v/>
      </c>
      <c r="F11609" s="18" t="str">
        <f t="shared" si="744"/>
        <v/>
      </c>
      <c r="G11609" s="18" t="str">
        <f t="shared" si="745"/>
        <v/>
      </c>
      <c r="H11609" s="18" t="str">
        <f t="shared" si="746"/>
        <v/>
      </c>
    </row>
    <row r="11610" spans="5:8" x14ac:dyDescent="0.25">
      <c r="E11610" s="18" t="str">
        <f t="shared" si="743"/>
        <v/>
      </c>
      <c r="F11610" s="18" t="str">
        <f t="shared" si="744"/>
        <v/>
      </c>
      <c r="G11610" s="18" t="str">
        <f t="shared" si="745"/>
        <v/>
      </c>
      <c r="H11610" s="18" t="str">
        <f t="shared" si="746"/>
        <v/>
      </c>
    </row>
    <row r="11611" spans="5:8" x14ac:dyDescent="0.25">
      <c r="E11611" s="18" t="str">
        <f t="shared" si="743"/>
        <v/>
      </c>
      <c r="F11611" s="18" t="str">
        <f t="shared" si="744"/>
        <v/>
      </c>
      <c r="G11611" s="18" t="str">
        <f t="shared" si="745"/>
        <v/>
      </c>
      <c r="H11611" s="18" t="str">
        <f t="shared" si="746"/>
        <v/>
      </c>
    </row>
    <row r="11612" spans="5:8" x14ac:dyDescent="0.25">
      <c r="E11612" s="18" t="str">
        <f t="shared" si="743"/>
        <v/>
      </c>
      <c r="F11612" s="18" t="str">
        <f t="shared" si="744"/>
        <v/>
      </c>
      <c r="G11612" s="18" t="str">
        <f t="shared" si="745"/>
        <v/>
      </c>
      <c r="H11612" s="18" t="str">
        <f t="shared" si="746"/>
        <v/>
      </c>
    </row>
    <row r="11613" spans="5:8" x14ac:dyDescent="0.25">
      <c r="E11613" s="18" t="str">
        <f t="shared" si="743"/>
        <v/>
      </c>
      <c r="F11613" s="18" t="str">
        <f t="shared" si="744"/>
        <v/>
      </c>
      <c r="G11613" s="18" t="str">
        <f t="shared" si="745"/>
        <v/>
      </c>
      <c r="H11613" s="18" t="str">
        <f t="shared" si="746"/>
        <v/>
      </c>
    </row>
    <row r="11614" spans="5:8" x14ac:dyDescent="0.25">
      <c r="E11614" s="18" t="str">
        <f t="shared" si="743"/>
        <v/>
      </c>
      <c r="F11614" s="18" t="str">
        <f t="shared" si="744"/>
        <v/>
      </c>
      <c r="G11614" s="18" t="str">
        <f t="shared" si="745"/>
        <v/>
      </c>
      <c r="H11614" s="18" t="str">
        <f t="shared" si="746"/>
        <v/>
      </c>
    </row>
    <row r="11615" spans="5:8" x14ac:dyDescent="0.25">
      <c r="E11615" s="18" t="str">
        <f t="shared" si="743"/>
        <v/>
      </c>
      <c r="F11615" s="18" t="str">
        <f t="shared" si="744"/>
        <v/>
      </c>
      <c r="G11615" s="18" t="str">
        <f t="shared" si="745"/>
        <v/>
      </c>
      <c r="H11615" s="18" t="str">
        <f t="shared" si="746"/>
        <v/>
      </c>
    </row>
    <row r="11616" spans="5:8" x14ac:dyDescent="0.25">
      <c r="E11616" s="18" t="str">
        <f t="shared" si="743"/>
        <v/>
      </c>
      <c r="F11616" s="18" t="str">
        <f t="shared" si="744"/>
        <v/>
      </c>
      <c r="G11616" s="18" t="str">
        <f t="shared" si="745"/>
        <v/>
      </c>
      <c r="H11616" s="18" t="str">
        <f t="shared" si="746"/>
        <v/>
      </c>
    </row>
    <row r="11617" spans="5:8" x14ac:dyDescent="0.25">
      <c r="E11617" s="18" t="str">
        <f t="shared" si="743"/>
        <v/>
      </c>
      <c r="F11617" s="18" t="str">
        <f t="shared" si="744"/>
        <v/>
      </c>
      <c r="G11617" s="18" t="str">
        <f t="shared" si="745"/>
        <v/>
      </c>
      <c r="H11617" s="18" t="str">
        <f t="shared" si="746"/>
        <v/>
      </c>
    </row>
    <row r="11618" spans="5:8" x14ac:dyDescent="0.25">
      <c r="E11618" s="18" t="str">
        <f t="shared" si="743"/>
        <v/>
      </c>
      <c r="F11618" s="18" t="str">
        <f t="shared" si="744"/>
        <v/>
      </c>
      <c r="G11618" s="18" t="str">
        <f t="shared" si="745"/>
        <v/>
      </c>
      <c r="H11618" s="18" t="str">
        <f t="shared" si="746"/>
        <v/>
      </c>
    </row>
    <row r="11619" spans="5:8" x14ac:dyDescent="0.25">
      <c r="E11619" s="18" t="str">
        <f t="shared" si="743"/>
        <v/>
      </c>
      <c r="F11619" s="18" t="str">
        <f t="shared" si="744"/>
        <v/>
      </c>
      <c r="G11619" s="18" t="str">
        <f t="shared" si="745"/>
        <v/>
      </c>
      <c r="H11619" s="18" t="str">
        <f t="shared" si="746"/>
        <v/>
      </c>
    </row>
    <row r="11620" spans="5:8" x14ac:dyDescent="0.25">
      <c r="E11620" s="18" t="str">
        <f t="shared" si="743"/>
        <v/>
      </c>
      <c r="F11620" s="18" t="str">
        <f t="shared" si="744"/>
        <v/>
      </c>
      <c r="G11620" s="18" t="str">
        <f t="shared" si="745"/>
        <v/>
      </c>
      <c r="H11620" s="18" t="str">
        <f t="shared" si="746"/>
        <v/>
      </c>
    </row>
    <row r="11621" spans="5:8" x14ac:dyDescent="0.25">
      <c r="E11621" s="18" t="str">
        <f t="shared" si="743"/>
        <v/>
      </c>
      <c r="F11621" s="18" t="str">
        <f t="shared" si="744"/>
        <v/>
      </c>
      <c r="G11621" s="18" t="str">
        <f t="shared" si="745"/>
        <v/>
      </c>
      <c r="H11621" s="18" t="str">
        <f t="shared" si="746"/>
        <v/>
      </c>
    </row>
    <row r="11622" spans="5:8" x14ac:dyDescent="0.25">
      <c r="E11622" s="18" t="str">
        <f t="shared" si="743"/>
        <v/>
      </c>
      <c r="F11622" s="18" t="str">
        <f t="shared" si="744"/>
        <v/>
      </c>
      <c r="G11622" s="18" t="str">
        <f t="shared" si="745"/>
        <v/>
      </c>
      <c r="H11622" s="18" t="str">
        <f t="shared" si="746"/>
        <v/>
      </c>
    </row>
    <row r="11623" spans="5:8" x14ac:dyDescent="0.25">
      <c r="E11623" s="18" t="str">
        <f t="shared" si="743"/>
        <v/>
      </c>
      <c r="F11623" s="18" t="str">
        <f t="shared" si="744"/>
        <v/>
      </c>
      <c r="G11623" s="18" t="str">
        <f t="shared" si="745"/>
        <v/>
      </c>
      <c r="H11623" s="18" t="str">
        <f t="shared" si="746"/>
        <v/>
      </c>
    </row>
    <row r="11624" spans="5:8" x14ac:dyDescent="0.25">
      <c r="E11624" s="18" t="str">
        <f t="shared" si="743"/>
        <v/>
      </c>
      <c r="F11624" s="18" t="str">
        <f t="shared" si="744"/>
        <v/>
      </c>
      <c r="G11624" s="18" t="str">
        <f t="shared" si="745"/>
        <v/>
      </c>
      <c r="H11624" s="18" t="str">
        <f t="shared" si="746"/>
        <v/>
      </c>
    </row>
    <row r="11625" spans="5:8" x14ac:dyDescent="0.25">
      <c r="E11625" s="18" t="str">
        <f t="shared" si="743"/>
        <v/>
      </c>
      <c r="F11625" s="18" t="str">
        <f t="shared" si="744"/>
        <v/>
      </c>
      <c r="G11625" s="18" t="str">
        <f t="shared" si="745"/>
        <v/>
      </c>
      <c r="H11625" s="18" t="str">
        <f t="shared" si="746"/>
        <v/>
      </c>
    </row>
    <row r="11626" spans="5:8" x14ac:dyDescent="0.25">
      <c r="E11626" s="18" t="str">
        <f t="shared" si="743"/>
        <v/>
      </c>
      <c r="F11626" s="18" t="str">
        <f t="shared" si="744"/>
        <v/>
      </c>
      <c r="G11626" s="18" t="str">
        <f t="shared" si="745"/>
        <v/>
      </c>
      <c r="H11626" s="18" t="str">
        <f t="shared" si="746"/>
        <v/>
      </c>
    </row>
    <row r="11627" spans="5:8" x14ac:dyDescent="0.25">
      <c r="E11627" s="18" t="str">
        <f t="shared" si="743"/>
        <v/>
      </c>
      <c r="F11627" s="18" t="str">
        <f t="shared" si="744"/>
        <v/>
      </c>
      <c r="G11627" s="18" t="str">
        <f t="shared" si="745"/>
        <v/>
      </c>
      <c r="H11627" s="18" t="str">
        <f t="shared" si="746"/>
        <v/>
      </c>
    </row>
    <row r="11628" spans="5:8" x14ac:dyDescent="0.25">
      <c r="E11628" s="18" t="str">
        <f t="shared" si="743"/>
        <v/>
      </c>
      <c r="F11628" s="18" t="str">
        <f t="shared" si="744"/>
        <v/>
      </c>
      <c r="G11628" s="18" t="str">
        <f t="shared" si="745"/>
        <v/>
      </c>
      <c r="H11628" s="18" t="str">
        <f t="shared" si="746"/>
        <v/>
      </c>
    </row>
    <row r="11629" spans="5:8" x14ac:dyDescent="0.25">
      <c r="E11629" s="18" t="str">
        <f t="shared" si="743"/>
        <v/>
      </c>
      <c r="F11629" s="18" t="str">
        <f t="shared" si="744"/>
        <v/>
      </c>
      <c r="G11629" s="18" t="str">
        <f t="shared" si="745"/>
        <v/>
      </c>
      <c r="H11629" s="18" t="str">
        <f t="shared" si="746"/>
        <v/>
      </c>
    </row>
    <row r="11630" spans="5:8" x14ac:dyDescent="0.25">
      <c r="E11630" s="18" t="str">
        <f t="shared" si="743"/>
        <v/>
      </c>
      <c r="F11630" s="18" t="str">
        <f t="shared" si="744"/>
        <v/>
      </c>
      <c r="G11630" s="18" t="str">
        <f t="shared" si="745"/>
        <v/>
      </c>
      <c r="H11630" s="18" t="str">
        <f t="shared" si="746"/>
        <v/>
      </c>
    </row>
    <row r="11631" spans="5:8" x14ac:dyDescent="0.25">
      <c r="E11631" s="18" t="str">
        <f t="shared" si="743"/>
        <v/>
      </c>
      <c r="F11631" s="18" t="str">
        <f t="shared" si="744"/>
        <v/>
      </c>
      <c r="G11631" s="18" t="str">
        <f t="shared" si="745"/>
        <v/>
      </c>
      <c r="H11631" s="18" t="str">
        <f t="shared" si="746"/>
        <v/>
      </c>
    </row>
    <row r="11632" spans="5:8" x14ac:dyDescent="0.25">
      <c r="E11632" s="18" t="str">
        <f t="shared" si="743"/>
        <v/>
      </c>
      <c r="F11632" s="18" t="str">
        <f t="shared" si="744"/>
        <v/>
      </c>
      <c r="G11632" s="18" t="str">
        <f t="shared" si="745"/>
        <v/>
      </c>
      <c r="H11632" s="18" t="str">
        <f t="shared" si="746"/>
        <v/>
      </c>
    </row>
    <row r="11633" spans="5:8" x14ac:dyDescent="0.25">
      <c r="E11633" s="18" t="str">
        <f t="shared" si="743"/>
        <v/>
      </c>
      <c r="F11633" s="18" t="str">
        <f t="shared" si="744"/>
        <v/>
      </c>
      <c r="G11633" s="18" t="str">
        <f t="shared" si="745"/>
        <v/>
      </c>
      <c r="H11633" s="18" t="str">
        <f t="shared" si="746"/>
        <v/>
      </c>
    </row>
    <row r="11634" spans="5:8" x14ac:dyDescent="0.25">
      <c r="E11634" s="18" t="str">
        <f t="shared" si="743"/>
        <v/>
      </c>
      <c r="F11634" s="18" t="str">
        <f t="shared" si="744"/>
        <v/>
      </c>
      <c r="G11634" s="18" t="str">
        <f t="shared" si="745"/>
        <v/>
      </c>
      <c r="H11634" s="18" t="str">
        <f t="shared" si="746"/>
        <v/>
      </c>
    </row>
    <row r="11635" spans="5:8" x14ac:dyDescent="0.25">
      <c r="E11635" s="18" t="str">
        <f t="shared" si="743"/>
        <v/>
      </c>
      <c r="F11635" s="18" t="str">
        <f t="shared" si="744"/>
        <v/>
      </c>
      <c r="G11635" s="18" t="str">
        <f t="shared" si="745"/>
        <v/>
      </c>
      <c r="H11635" s="18" t="str">
        <f t="shared" si="746"/>
        <v/>
      </c>
    </row>
    <row r="11636" spans="5:8" x14ac:dyDescent="0.25">
      <c r="E11636" s="18" t="str">
        <f t="shared" si="743"/>
        <v/>
      </c>
      <c r="F11636" s="18" t="str">
        <f t="shared" si="744"/>
        <v/>
      </c>
      <c r="G11636" s="18" t="str">
        <f t="shared" si="745"/>
        <v/>
      </c>
      <c r="H11636" s="18" t="str">
        <f t="shared" si="746"/>
        <v/>
      </c>
    </row>
    <row r="11637" spans="5:8" x14ac:dyDescent="0.25">
      <c r="E11637" s="18" t="str">
        <f t="shared" si="743"/>
        <v/>
      </c>
      <c r="F11637" s="18" t="str">
        <f t="shared" si="744"/>
        <v/>
      </c>
      <c r="G11637" s="18" t="str">
        <f t="shared" si="745"/>
        <v/>
      </c>
      <c r="H11637" s="18" t="str">
        <f t="shared" si="746"/>
        <v/>
      </c>
    </row>
    <row r="11638" spans="5:8" x14ac:dyDescent="0.25">
      <c r="E11638" s="18" t="str">
        <f t="shared" si="743"/>
        <v/>
      </c>
      <c r="F11638" s="18" t="str">
        <f t="shared" si="744"/>
        <v/>
      </c>
      <c r="G11638" s="18" t="str">
        <f t="shared" si="745"/>
        <v/>
      </c>
      <c r="H11638" s="18" t="str">
        <f t="shared" si="746"/>
        <v/>
      </c>
    </row>
    <row r="11639" spans="5:8" x14ac:dyDescent="0.25">
      <c r="E11639" s="18" t="str">
        <f t="shared" si="743"/>
        <v/>
      </c>
      <c r="F11639" s="18" t="str">
        <f t="shared" si="744"/>
        <v/>
      </c>
      <c r="G11639" s="18" t="str">
        <f t="shared" si="745"/>
        <v/>
      </c>
      <c r="H11639" s="18" t="str">
        <f t="shared" si="746"/>
        <v/>
      </c>
    </row>
    <row r="11640" spans="5:8" x14ac:dyDescent="0.25">
      <c r="E11640" s="18" t="str">
        <f t="shared" si="743"/>
        <v/>
      </c>
      <c r="F11640" s="18" t="str">
        <f t="shared" si="744"/>
        <v/>
      </c>
      <c r="G11640" s="18" t="str">
        <f t="shared" si="745"/>
        <v/>
      </c>
      <c r="H11640" s="18" t="str">
        <f t="shared" si="746"/>
        <v/>
      </c>
    </row>
    <row r="11641" spans="5:8" x14ac:dyDescent="0.25">
      <c r="E11641" s="18" t="str">
        <f t="shared" si="743"/>
        <v/>
      </c>
      <c r="F11641" s="18" t="str">
        <f t="shared" si="744"/>
        <v/>
      </c>
      <c r="G11641" s="18" t="str">
        <f t="shared" si="745"/>
        <v/>
      </c>
      <c r="H11641" s="18" t="str">
        <f t="shared" si="746"/>
        <v/>
      </c>
    </row>
    <row r="11642" spans="5:8" x14ac:dyDescent="0.25">
      <c r="E11642" s="18" t="str">
        <f t="shared" si="743"/>
        <v/>
      </c>
      <c r="F11642" s="18" t="str">
        <f t="shared" si="744"/>
        <v/>
      </c>
      <c r="G11642" s="18" t="str">
        <f t="shared" si="745"/>
        <v/>
      </c>
      <c r="H11642" s="18" t="str">
        <f t="shared" si="746"/>
        <v/>
      </c>
    </row>
    <row r="11643" spans="5:8" x14ac:dyDescent="0.25">
      <c r="E11643" s="18" t="str">
        <f t="shared" si="743"/>
        <v/>
      </c>
      <c r="F11643" s="18" t="str">
        <f t="shared" si="744"/>
        <v/>
      </c>
      <c r="G11643" s="18" t="str">
        <f t="shared" si="745"/>
        <v/>
      </c>
      <c r="H11643" s="18" t="str">
        <f t="shared" si="746"/>
        <v/>
      </c>
    </row>
    <row r="11644" spans="5:8" x14ac:dyDescent="0.25">
      <c r="E11644" s="18" t="str">
        <f t="shared" si="743"/>
        <v/>
      </c>
      <c r="F11644" s="18" t="str">
        <f t="shared" si="744"/>
        <v/>
      </c>
      <c r="G11644" s="18" t="str">
        <f t="shared" si="745"/>
        <v/>
      </c>
      <c r="H11644" s="18" t="str">
        <f t="shared" si="746"/>
        <v/>
      </c>
    </row>
    <row r="11645" spans="5:8" x14ac:dyDescent="0.25">
      <c r="E11645" s="18" t="str">
        <f t="shared" si="743"/>
        <v/>
      </c>
      <c r="F11645" s="18" t="str">
        <f t="shared" si="744"/>
        <v/>
      </c>
      <c r="G11645" s="18" t="str">
        <f t="shared" si="745"/>
        <v/>
      </c>
      <c r="H11645" s="18" t="str">
        <f t="shared" si="746"/>
        <v/>
      </c>
    </row>
    <row r="11646" spans="5:8" x14ac:dyDescent="0.25">
      <c r="E11646" s="18" t="str">
        <f t="shared" si="743"/>
        <v/>
      </c>
      <c r="F11646" s="18" t="str">
        <f t="shared" si="744"/>
        <v/>
      </c>
      <c r="G11646" s="18" t="str">
        <f t="shared" si="745"/>
        <v/>
      </c>
      <c r="H11646" s="18" t="str">
        <f t="shared" si="746"/>
        <v/>
      </c>
    </row>
    <row r="11647" spans="5:8" x14ac:dyDescent="0.25">
      <c r="E11647" s="18" t="str">
        <f t="shared" si="743"/>
        <v/>
      </c>
      <c r="F11647" s="18" t="str">
        <f t="shared" si="744"/>
        <v/>
      </c>
      <c r="G11647" s="18" t="str">
        <f t="shared" si="745"/>
        <v/>
      </c>
      <c r="H11647" s="18" t="str">
        <f t="shared" si="746"/>
        <v/>
      </c>
    </row>
    <row r="11648" spans="5:8" x14ac:dyDescent="0.25">
      <c r="E11648" s="18" t="str">
        <f t="shared" si="743"/>
        <v/>
      </c>
      <c r="F11648" s="18" t="str">
        <f t="shared" si="744"/>
        <v/>
      </c>
      <c r="G11648" s="18" t="str">
        <f t="shared" si="745"/>
        <v/>
      </c>
      <c r="H11648" s="18" t="str">
        <f t="shared" si="746"/>
        <v/>
      </c>
    </row>
    <row r="11649" spans="5:8" x14ac:dyDescent="0.25">
      <c r="E11649" s="18" t="str">
        <f t="shared" si="743"/>
        <v/>
      </c>
      <c r="F11649" s="18" t="str">
        <f t="shared" si="744"/>
        <v/>
      </c>
      <c r="G11649" s="18" t="str">
        <f t="shared" si="745"/>
        <v/>
      </c>
      <c r="H11649" s="18" t="str">
        <f t="shared" si="746"/>
        <v/>
      </c>
    </row>
    <row r="11650" spans="5:8" x14ac:dyDescent="0.25">
      <c r="E11650" s="18" t="str">
        <f t="shared" si="743"/>
        <v/>
      </c>
      <c r="F11650" s="18" t="str">
        <f t="shared" si="744"/>
        <v/>
      </c>
      <c r="G11650" s="18" t="str">
        <f t="shared" si="745"/>
        <v/>
      </c>
      <c r="H11650" s="18" t="str">
        <f t="shared" si="746"/>
        <v/>
      </c>
    </row>
    <row r="11651" spans="5:8" x14ac:dyDescent="0.25">
      <c r="E11651" s="18" t="str">
        <f t="shared" si="743"/>
        <v/>
      </c>
      <c r="F11651" s="18" t="str">
        <f t="shared" si="744"/>
        <v/>
      </c>
      <c r="G11651" s="18" t="str">
        <f t="shared" si="745"/>
        <v/>
      </c>
      <c r="H11651" s="18" t="str">
        <f t="shared" si="746"/>
        <v/>
      </c>
    </row>
    <row r="11652" spans="5:8" x14ac:dyDescent="0.25">
      <c r="E11652" s="18" t="str">
        <f t="shared" si="743"/>
        <v/>
      </c>
      <c r="F11652" s="18" t="str">
        <f t="shared" si="744"/>
        <v/>
      </c>
      <c r="G11652" s="18" t="str">
        <f t="shared" si="745"/>
        <v/>
      </c>
      <c r="H11652" s="18" t="str">
        <f t="shared" si="746"/>
        <v/>
      </c>
    </row>
    <row r="11653" spans="5:8" x14ac:dyDescent="0.25">
      <c r="E11653" s="18" t="str">
        <f t="shared" si="743"/>
        <v/>
      </c>
      <c r="F11653" s="18" t="str">
        <f t="shared" si="744"/>
        <v/>
      </c>
      <c r="G11653" s="18" t="str">
        <f t="shared" si="745"/>
        <v/>
      </c>
      <c r="H11653" s="18" t="str">
        <f t="shared" si="746"/>
        <v/>
      </c>
    </row>
    <row r="11654" spans="5:8" x14ac:dyDescent="0.25">
      <c r="E11654" s="18" t="str">
        <f t="shared" ref="E11654:E11717" si="747">IF($C11654="","",IFERROR(INDEX(ItemPriceCol,MATCH($C11654,ItemName,0)),""))</f>
        <v/>
      </c>
      <c r="F11654" s="18" t="str">
        <f t="shared" ref="F11654:F11717" si="748">IF(OR($D11654="",$E11654=""),"",$D11654*$E11654)</f>
        <v/>
      </c>
      <c r="G11654" s="18" t="str">
        <f t="shared" ref="G11654:G11717" si="749">IF($C11654="","",IFERROR(INDEX(ItemCostCol,MATCH($C11654,ItemName,0)),""))</f>
        <v/>
      </c>
      <c r="H11654" s="18" t="str">
        <f t="shared" ref="H11654:H11717" si="750">IF(OR($F11654="",$G11654=""),"",$F11654-$D11654*$G11654)</f>
        <v/>
      </c>
    </row>
    <row r="11655" spans="5:8" x14ac:dyDescent="0.25">
      <c r="E11655" s="18" t="str">
        <f t="shared" si="747"/>
        <v/>
      </c>
      <c r="F11655" s="18" t="str">
        <f t="shared" si="748"/>
        <v/>
      </c>
      <c r="G11655" s="18" t="str">
        <f t="shared" si="749"/>
        <v/>
      </c>
      <c r="H11655" s="18" t="str">
        <f t="shared" si="750"/>
        <v/>
      </c>
    </row>
    <row r="11656" spans="5:8" x14ac:dyDescent="0.25">
      <c r="E11656" s="18" t="str">
        <f t="shared" si="747"/>
        <v/>
      </c>
      <c r="F11656" s="18" t="str">
        <f t="shared" si="748"/>
        <v/>
      </c>
      <c r="G11656" s="18" t="str">
        <f t="shared" si="749"/>
        <v/>
      </c>
      <c r="H11656" s="18" t="str">
        <f t="shared" si="750"/>
        <v/>
      </c>
    </row>
    <row r="11657" spans="5:8" x14ac:dyDescent="0.25">
      <c r="E11657" s="18" t="str">
        <f t="shared" si="747"/>
        <v/>
      </c>
      <c r="F11657" s="18" t="str">
        <f t="shared" si="748"/>
        <v/>
      </c>
      <c r="G11657" s="18" t="str">
        <f t="shared" si="749"/>
        <v/>
      </c>
      <c r="H11657" s="18" t="str">
        <f t="shared" si="750"/>
        <v/>
      </c>
    </row>
    <row r="11658" spans="5:8" x14ac:dyDescent="0.25">
      <c r="E11658" s="18" t="str">
        <f t="shared" si="747"/>
        <v/>
      </c>
      <c r="F11658" s="18" t="str">
        <f t="shared" si="748"/>
        <v/>
      </c>
      <c r="G11658" s="18" t="str">
        <f t="shared" si="749"/>
        <v/>
      </c>
      <c r="H11658" s="18" t="str">
        <f t="shared" si="750"/>
        <v/>
      </c>
    </row>
    <row r="11659" spans="5:8" x14ac:dyDescent="0.25">
      <c r="E11659" s="18" t="str">
        <f t="shared" si="747"/>
        <v/>
      </c>
      <c r="F11659" s="18" t="str">
        <f t="shared" si="748"/>
        <v/>
      </c>
      <c r="G11659" s="18" t="str">
        <f t="shared" si="749"/>
        <v/>
      </c>
      <c r="H11659" s="18" t="str">
        <f t="shared" si="750"/>
        <v/>
      </c>
    </row>
    <row r="11660" spans="5:8" x14ac:dyDescent="0.25">
      <c r="E11660" s="18" t="str">
        <f t="shared" si="747"/>
        <v/>
      </c>
      <c r="F11660" s="18" t="str">
        <f t="shared" si="748"/>
        <v/>
      </c>
      <c r="G11660" s="18" t="str">
        <f t="shared" si="749"/>
        <v/>
      </c>
      <c r="H11660" s="18" t="str">
        <f t="shared" si="750"/>
        <v/>
      </c>
    </row>
    <row r="11661" spans="5:8" x14ac:dyDescent="0.25">
      <c r="E11661" s="18" t="str">
        <f t="shared" si="747"/>
        <v/>
      </c>
      <c r="F11661" s="18" t="str">
        <f t="shared" si="748"/>
        <v/>
      </c>
      <c r="G11661" s="18" t="str">
        <f t="shared" si="749"/>
        <v/>
      </c>
      <c r="H11661" s="18" t="str">
        <f t="shared" si="750"/>
        <v/>
      </c>
    </row>
    <row r="11662" spans="5:8" x14ac:dyDescent="0.25">
      <c r="E11662" s="18" t="str">
        <f t="shared" si="747"/>
        <v/>
      </c>
      <c r="F11662" s="18" t="str">
        <f t="shared" si="748"/>
        <v/>
      </c>
      <c r="G11662" s="18" t="str">
        <f t="shared" si="749"/>
        <v/>
      </c>
      <c r="H11662" s="18" t="str">
        <f t="shared" si="750"/>
        <v/>
      </c>
    </row>
    <row r="11663" spans="5:8" x14ac:dyDescent="0.25">
      <c r="E11663" s="18" t="str">
        <f t="shared" si="747"/>
        <v/>
      </c>
      <c r="F11663" s="18" t="str">
        <f t="shared" si="748"/>
        <v/>
      </c>
      <c r="G11663" s="18" t="str">
        <f t="shared" si="749"/>
        <v/>
      </c>
      <c r="H11663" s="18" t="str">
        <f t="shared" si="750"/>
        <v/>
      </c>
    </row>
    <row r="11664" spans="5:8" x14ac:dyDescent="0.25">
      <c r="E11664" s="18" t="str">
        <f t="shared" si="747"/>
        <v/>
      </c>
      <c r="F11664" s="18" t="str">
        <f t="shared" si="748"/>
        <v/>
      </c>
      <c r="G11664" s="18" t="str">
        <f t="shared" si="749"/>
        <v/>
      </c>
      <c r="H11664" s="18" t="str">
        <f t="shared" si="750"/>
        <v/>
      </c>
    </row>
    <row r="11665" spans="5:8" x14ac:dyDescent="0.25">
      <c r="E11665" s="18" t="str">
        <f t="shared" si="747"/>
        <v/>
      </c>
      <c r="F11665" s="18" t="str">
        <f t="shared" si="748"/>
        <v/>
      </c>
      <c r="G11665" s="18" t="str">
        <f t="shared" si="749"/>
        <v/>
      </c>
      <c r="H11665" s="18" t="str">
        <f t="shared" si="750"/>
        <v/>
      </c>
    </row>
    <row r="11666" spans="5:8" x14ac:dyDescent="0.25">
      <c r="E11666" s="18" t="str">
        <f t="shared" si="747"/>
        <v/>
      </c>
      <c r="F11666" s="18" t="str">
        <f t="shared" si="748"/>
        <v/>
      </c>
      <c r="G11666" s="18" t="str">
        <f t="shared" si="749"/>
        <v/>
      </c>
      <c r="H11666" s="18" t="str">
        <f t="shared" si="750"/>
        <v/>
      </c>
    </row>
    <row r="11667" spans="5:8" x14ac:dyDescent="0.25">
      <c r="E11667" s="18" t="str">
        <f t="shared" si="747"/>
        <v/>
      </c>
      <c r="F11667" s="18" t="str">
        <f t="shared" si="748"/>
        <v/>
      </c>
      <c r="G11667" s="18" t="str">
        <f t="shared" si="749"/>
        <v/>
      </c>
      <c r="H11667" s="18" t="str">
        <f t="shared" si="750"/>
        <v/>
      </c>
    </row>
    <row r="11668" spans="5:8" x14ac:dyDescent="0.25">
      <c r="E11668" s="18" t="str">
        <f t="shared" si="747"/>
        <v/>
      </c>
      <c r="F11668" s="18" t="str">
        <f t="shared" si="748"/>
        <v/>
      </c>
      <c r="G11668" s="18" t="str">
        <f t="shared" si="749"/>
        <v/>
      </c>
      <c r="H11668" s="18" t="str">
        <f t="shared" si="750"/>
        <v/>
      </c>
    </row>
    <row r="11669" spans="5:8" x14ac:dyDescent="0.25">
      <c r="E11669" s="18" t="str">
        <f t="shared" si="747"/>
        <v/>
      </c>
      <c r="F11669" s="18" t="str">
        <f t="shared" si="748"/>
        <v/>
      </c>
      <c r="G11669" s="18" t="str">
        <f t="shared" si="749"/>
        <v/>
      </c>
      <c r="H11669" s="18" t="str">
        <f t="shared" si="750"/>
        <v/>
      </c>
    </row>
    <row r="11670" spans="5:8" x14ac:dyDescent="0.25">
      <c r="E11670" s="18" t="str">
        <f t="shared" si="747"/>
        <v/>
      </c>
      <c r="F11670" s="18" t="str">
        <f t="shared" si="748"/>
        <v/>
      </c>
      <c r="G11670" s="18" t="str">
        <f t="shared" si="749"/>
        <v/>
      </c>
      <c r="H11670" s="18" t="str">
        <f t="shared" si="750"/>
        <v/>
      </c>
    </row>
    <row r="11671" spans="5:8" x14ac:dyDescent="0.25">
      <c r="E11671" s="18" t="str">
        <f t="shared" si="747"/>
        <v/>
      </c>
      <c r="F11671" s="18" t="str">
        <f t="shared" si="748"/>
        <v/>
      </c>
      <c r="G11671" s="18" t="str">
        <f t="shared" si="749"/>
        <v/>
      </c>
      <c r="H11671" s="18" t="str">
        <f t="shared" si="750"/>
        <v/>
      </c>
    </row>
    <row r="11672" spans="5:8" x14ac:dyDescent="0.25">
      <c r="E11672" s="18" t="str">
        <f t="shared" si="747"/>
        <v/>
      </c>
      <c r="F11672" s="18" t="str">
        <f t="shared" si="748"/>
        <v/>
      </c>
      <c r="G11672" s="18" t="str">
        <f t="shared" si="749"/>
        <v/>
      </c>
      <c r="H11672" s="18" t="str">
        <f t="shared" si="750"/>
        <v/>
      </c>
    </row>
    <row r="11673" spans="5:8" x14ac:dyDescent="0.25">
      <c r="E11673" s="18" t="str">
        <f t="shared" si="747"/>
        <v/>
      </c>
      <c r="F11673" s="18" t="str">
        <f t="shared" si="748"/>
        <v/>
      </c>
      <c r="G11673" s="18" t="str">
        <f t="shared" si="749"/>
        <v/>
      </c>
      <c r="H11673" s="18" t="str">
        <f t="shared" si="750"/>
        <v/>
      </c>
    </row>
    <row r="11674" spans="5:8" x14ac:dyDescent="0.25">
      <c r="E11674" s="18" t="str">
        <f t="shared" si="747"/>
        <v/>
      </c>
      <c r="F11674" s="18" t="str">
        <f t="shared" si="748"/>
        <v/>
      </c>
      <c r="G11674" s="18" t="str">
        <f t="shared" si="749"/>
        <v/>
      </c>
      <c r="H11674" s="18" t="str">
        <f t="shared" si="750"/>
        <v/>
      </c>
    </row>
    <row r="11675" spans="5:8" x14ac:dyDescent="0.25">
      <c r="E11675" s="18" t="str">
        <f t="shared" si="747"/>
        <v/>
      </c>
      <c r="F11675" s="18" t="str">
        <f t="shared" si="748"/>
        <v/>
      </c>
      <c r="G11675" s="18" t="str">
        <f t="shared" si="749"/>
        <v/>
      </c>
      <c r="H11675" s="18" t="str">
        <f t="shared" si="750"/>
        <v/>
      </c>
    </row>
    <row r="11676" spans="5:8" x14ac:dyDescent="0.25">
      <c r="E11676" s="18" t="str">
        <f t="shared" si="747"/>
        <v/>
      </c>
      <c r="F11676" s="18" t="str">
        <f t="shared" si="748"/>
        <v/>
      </c>
      <c r="G11676" s="18" t="str">
        <f t="shared" si="749"/>
        <v/>
      </c>
      <c r="H11676" s="18" t="str">
        <f t="shared" si="750"/>
        <v/>
      </c>
    </row>
    <row r="11677" spans="5:8" x14ac:dyDescent="0.25">
      <c r="E11677" s="18" t="str">
        <f t="shared" si="747"/>
        <v/>
      </c>
      <c r="F11677" s="18" t="str">
        <f t="shared" si="748"/>
        <v/>
      </c>
      <c r="G11677" s="18" t="str">
        <f t="shared" si="749"/>
        <v/>
      </c>
      <c r="H11677" s="18" t="str">
        <f t="shared" si="750"/>
        <v/>
      </c>
    </row>
    <row r="11678" spans="5:8" x14ac:dyDescent="0.25">
      <c r="E11678" s="18" t="str">
        <f t="shared" si="747"/>
        <v/>
      </c>
      <c r="F11678" s="18" t="str">
        <f t="shared" si="748"/>
        <v/>
      </c>
      <c r="G11678" s="18" t="str">
        <f t="shared" si="749"/>
        <v/>
      </c>
      <c r="H11678" s="18" t="str">
        <f t="shared" si="750"/>
        <v/>
      </c>
    </row>
    <row r="11679" spans="5:8" x14ac:dyDescent="0.25">
      <c r="E11679" s="18" t="str">
        <f t="shared" si="747"/>
        <v/>
      </c>
      <c r="F11679" s="18" t="str">
        <f t="shared" si="748"/>
        <v/>
      </c>
      <c r="G11679" s="18" t="str">
        <f t="shared" si="749"/>
        <v/>
      </c>
      <c r="H11679" s="18" t="str">
        <f t="shared" si="750"/>
        <v/>
      </c>
    </row>
    <row r="11680" spans="5:8" x14ac:dyDescent="0.25">
      <c r="E11680" s="18" t="str">
        <f t="shared" si="747"/>
        <v/>
      </c>
      <c r="F11680" s="18" t="str">
        <f t="shared" si="748"/>
        <v/>
      </c>
      <c r="G11680" s="18" t="str">
        <f t="shared" si="749"/>
        <v/>
      </c>
      <c r="H11680" s="18" t="str">
        <f t="shared" si="750"/>
        <v/>
      </c>
    </row>
    <row r="11681" spans="5:8" x14ac:dyDescent="0.25">
      <c r="E11681" s="18" t="str">
        <f t="shared" si="747"/>
        <v/>
      </c>
      <c r="F11681" s="18" t="str">
        <f t="shared" si="748"/>
        <v/>
      </c>
      <c r="G11681" s="18" t="str">
        <f t="shared" si="749"/>
        <v/>
      </c>
      <c r="H11681" s="18" t="str">
        <f t="shared" si="750"/>
        <v/>
      </c>
    </row>
    <row r="11682" spans="5:8" x14ac:dyDescent="0.25">
      <c r="E11682" s="18" t="str">
        <f t="shared" si="747"/>
        <v/>
      </c>
      <c r="F11682" s="18" t="str">
        <f t="shared" si="748"/>
        <v/>
      </c>
      <c r="G11682" s="18" t="str">
        <f t="shared" si="749"/>
        <v/>
      </c>
      <c r="H11682" s="18" t="str">
        <f t="shared" si="750"/>
        <v/>
      </c>
    </row>
    <row r="11683" spans="5:8" x14ac:dyDescent="0.25">
      <c r="E11683" s="18" t="str">
        <f t="shared" si="747"/>
        <v/>
      </c>
      <c r="F11683" s="18" t="str">
        <f t="shared" si="748"/>
        <v/>
      </c>
      <c r="G11683" s="18" t="str">
        <f t="shared" si="749"/>
        <v/>
      </c>
      <c r="H11683" s="18" t="str">
        <f t="shared" si="750"/>
        <v/>
      </c>
    </row>
    <row r="11684" spans="5:8" x14ac:dyDescent="0.25">
      <c r="E11684" s="18" t="str">
        <f t="shared" si="747"/>
        <v/>
      </c>
      <c r="F11684" s="18" t="str">
        <f t="shared" si="748"/>
        <v/>
      </c>
      <c r="G11684" s="18" t="str">
        <f t="shared" si="749"/>
        <v/>
      </c>
      <c r="H11684" s="18" t="str">
        <f t="shared" si="750"/>
        <v/>
      </c>
    </row>
    <row r="11685" spans="5:8" x14ac:dyDescent="0.25">
      <c r="E11685" s="18" t="str">
        <f t="shared" si="747"/>
        <v/>
      </c>
      <c r="F11685" s="18" t="str">
        <f t="shared" si="748"/>
        <v/>
      </c>
      <c r="G11685" s="18" t="str">
        <f t="shared" si="749"/>
        <v/>
      </c>
      <c r="H11685" s="18" t="str">
        <f t="shared" si="750"/>
        <v/>
      </c>
    </row>
    <row r="11686" spans="5:8" x14ac:dyDescent="0.25">
      <c r="E11686" s="18" t="str">
        <f t="shared" si="747"/>
        <v/>
      </c>
      <c r="F11686" s="18" t="str">
        <f t="shared" si="748"/>
        <v/>
      </c>
      <c r="G11686" s="18" t="str">
        <f t="shared" si="749"/>
        <v/>
      </c>
      <c r="H11686" s="18" t="str">
        <f t="shared" si="750"/>
        <v/>
      </c>
    </row>
    <row r="11687" spans="5:8" x14ac:dyDescent="0.25">
      <c r="E11687" s="18" t="str">
        <f t="shared" si="747"/>
        <v/>
      </c>
      <c r="F11687" s="18" t="str">
        <f t="shared" si="748"/>
        <v/>
      </c>
      <c r="G11687" s="18" t="str">
        <f t="shared" si="749"/>
        <v/>
      </c>
      <c r="H11687" s="18" t="str">
        <f t="shared" si="750"/>
        <v/>
      </c>
    </row>
    <row r="11688" spans="5:8" x14ac:dyDescent="0.25">
      <c r="E11688" s="18" t="str">
        <f t="shared" si="747"/>
        <v/>
      </c>
      <c r="F11688" s="18" t="str">
        <f t="shared" si="748"/>
        <v/>
      </c>
      <c r="G11688" s="18" t="str">
        <f t="shared" si="749"/>
        <v/>
      </c>
      <c r="H11688" s="18" t="str">
        <f t="shared" si="750"/>
        <v/>
      </c>
    </row>
    <row r="11689" spans="5:8" x14ac:dyDescent="0.25">
      <c r="E11689" s="18" t="str">
        <f t="shared" si="747"/>
        <v/>
      </c>
      <c r="F11689" s="18" t="str">
        <f t="shared" si="748"/>
        <v/>
      </c>
      <c r="G11689" s="18" t="str">
        <f t="shared" si="749"/>
        <v/>
      </c>
      <c r="H11689" s="18" t="str">
        <f t="shared" si="750"/>
        <v/>
      </c>
    </row>
    <row r="11690" spans="5:8" x14ac:dyDescent="0.25">
      <c r="E11690" s="18" t="str">
        <f t="shared" si="747"/>
        <v/>
      </c>
      <c r="F11690" s="18" t="str">
        <f t="shared" si="748"/>
        <v/>
      </c>
      <c r="G11690" s="18" t="str">
        <f t="shared" si="749"/>
        <v/>
      </c>
      <c r="H11690" s="18" t="str">
        <f t="shared" si="750"/>
        <v/>
      </c>
    </row>
    <row r="11691" spans="5:8" x14ac:dyDescent="0.25">
      <c r="E11691" s="18" t="str">
        <f t="shared" si="747"/>
        <v/>
      </c>
      <c r="F11691" s="18" t="str">
        <f t="shared" si="748"/>
        <v/>
      </c>
      <c r="G11691" s="18" t="str">
        <f t="shared" si="749"/>
        <v/>
      </c>
      <c r="H11691" s="18" t="str">
        <f t="shared" si="750"/>
        <v/>
      </c>
    </row>
    <row r="11692" spans="5:8" x14ac:dyDescent="0.25">
      <c r="E11692" s="18" t="str">
        <f t="shared" si="747"/>
        <v/>
      </c>
      <c r="F11692" s="18" t="str">
        <f t="shared" si="748"/>
        <v/>
      </c>
      <c r="G11692" s="18" t="str">
        <f t="shared" si="749"/>
        <v/>
      </c>
      <c r="H11692" s="18" t="str">
        <f t="shared" si="750"/>
        <v/>
      </c>
    </row>
    <row r="11693" spans="5:8" x14ac:dyDescent="0.25">
      <c r="E11693" s="18" t="str">
        <f t="shared" si="747"/>
        <v/>
      </c>
      <c r="F11693" s="18" t="str">
        <f t="shared" si="748"/>
        <v/>
      </c>
      <c r="G11693" s="18" t="str">
        <f t="shared" si="749"/>
        <v/>
      </c>
      <c r="H11693" s="18" t="str">
        <f t="shared" si="750"/>
        <v/>
      </c>
    </row>
    <row r="11694" spans="5:8" x14ac:dyDescent="0.25">
      <c r="E11694" s="18" t="str">
        <f t="shared" si="747"/>
        <v/>
      </c>
      <c r="F11694" s="18" t="str">
        <f t="shared" si="748"/>
        <v/>
      </c>
      <c r="G11694" s="18" t="str">
        <f t="shared" si="749"/>
        <v/>
      </c>
      <c r="H11694" s="18" t="str">
        <f t="shared" si="750"/>
        <v/>
      </c>
    </row>
    <row r="11695" spans="5:8" x14ac:dyDescent="0.25">
      <c r="E11695" s="18" t="str">
        <f t="shared" si="747"/>
        <v/>
      </c>
      <c r="F11695" s="18" t="str">
        <f t="shared" si="748"/>
        <v/>
      </c>
      <c r="G11695" s="18" t="str">
        <f t="shared" si="749"/>
        <v/>
      </c>
      <c r="H11695" s="18" t="str">
        <f t="shared" si="750"/>
        <v/>
      </c>
    </row>
    <row r="11696" spans="5:8" x14ac:dyDescent="0.25">
      <c r="E11696" s="18" t="str">
        <f t="shared" si="747"/>
        <v/>
      </c>
      <c r="F11696" s="18" t="str">
        <f t="shared" si="748"/>
        <v/>
      </c>
      <c r="G11696" s="18" t="str">
        <f t="shared" si="749"/>
        <v/>
      </c>
      <c r="H11696" s="18" t="str">
        <f t="shared" si="750"/>
        <v/>
      </c>
    </row>
    <row r="11697" spans="5:8" x14ac:dyDescent="0.25">
      <c r="E11697" s="18" t="str">
        <f t="shared" si="747"/>
        <v/>
      </c>
      <c r="F11697" s="18" t="str">
        <f t="shared" si="748"/>
        <v/>
      </c>
      <c r="G11697" s="18" t="str">
        <f t="shared" si="749"/>
        <v/>
      </c>
      <c r="H11697" s="18" t="str">
        <f t="shared" si="750"/>
        <v/>
      </c>
    </row>
    <row r="11698" spans="5:8" x14ac:dyDescent="0.25">
      <c r="E11698" s="18" t="str">
        <f t="shared" si="747"/>
        <v/>
      </c>
      <c r="F11698" s="18" t="str">
        <f t="shared" si="748"/>
        <v/>
      </c>
      <c r="G11698" s="18" t="str">
        <f t="shared" si="749"/>
        <v/>
      </c>
      <c r="H11698" s="18" t="str">
        <f t="shared" si="750"/>
        <v/>
      </c>
    </row>
    <row r="11699" spans="5:8" x14ac:dyDescent="0.25">
      <c r="E11699" s="18" t="str">
        <f t="shared" si="747"/>
        <v/>
      </c>
      <c r="F11699" s="18" t="str">
        <f t="shared" si="748"/>
        <v/>
      </c>
      <c r="G11699" s="18" t="str">
        <f t="shared" si="749"/>
        <v/>
      </c>
      <c r="H11699" s="18" t="str">
        <f t="shared" si="750"/>
        <v/>
      </c>
    </row>
    <row r="11700" spans="5:8" x14ac:dyDescent="0.25">
      <c r="E11700" s="18" t="str">
        <f t="shared" si="747"/>
        <v/>
      </c>
      <c r="F11700" s="18" t="str">
        <f t="shared" si="748"/>
        <v/>
      </c>
      <c r="G11700" s="18" t="str">
        <f t="shared" si="749"/>
        <v/>
      </c>
      <c r="H11700" s="18" t="str">
        <f t="shared" si="750"/>
        <v/>
      </c>
    </row>
    <row r="11701" spans="5:8" x14ac:dyDescent="0.25">
      <c r="E11701" s="18" t="str">
        <f t="shared" si="747"/>
        <v/>
      </c>
      <c r="F11701" s="18" t="str">
        <f t="shared" si="748"/>
        <v/>
      </c>
      <c r="G11701" s="18" t="str">
        <f t="shared" si="749"/>
        <v/>
      </c>
      <c r="H11701" s="18" t="str">
        <f t="shared" si="750"/>
        <v/>
      </c>
    </row>
    <row r="11702" spans="5:8" x14ac:dyDescent="0.25">
      <c r="E11702" s="18" t="str">
        <f t="shared" si="747"/>
        <v/>
      </c>
      <c r="F11702" s="18" t="str">
        <f t="shared" si="748"/>
        <v/>
      </c>
      <c r="G11702" s="18" t="str">
        <f t="shared" si="749"/>
        <v/>
      </c>
      <c r="H11702" s="18" t="str">
        <f t="shared" si="750"/>
        <v/>
      </c>
    </row>
    <row r="11703" spans="5:8" x14ac:dyDescent="0.25">
      <c r="E11703" s="18" t="str">
        <f t="shared" si="747"/>
        <v/>
      </c>
      <c r="F11703" s="18" t="str">
        <f t="shared" si="748"/>
        <v/>
      </c>
      <c r="G11703" s="18" t="str">
        <f t="shared" si="749"/>
        <v/>
      </c>
      <c r="H11703" s="18" t="str">
        <f t="shared" si="750"/>
        <v/>
      </c>
    </row>
    <row r="11704" spans="5:8" x14ac:dyDescent="0.25">
      <c r="E11704" s="18" t="str">
        <f t="shared" si="747"/>
        <v/>
      </c>
      <c r="F11704" s="18" t="str">
        <f t="shared" si="748"/>
        <v/>
      </c>
      <c r="G11704" s="18" t="str">
        <f t="shared" si="749"/>
        <v/>
      </c>
      <c r="H11704" s="18" t="str">
        <f t="shared" si="750"/>
        <v/>
      </c>
    </row>
    <row r="11705" spans="5:8" x14ac:dyDescent="0.25">
      <c r="E11705" s="18" t="str">
        <f t="shared" si="747"/>
        <v/>
      </c>
      <c r="F11705" s="18" t="str">
        <f t="shared" si="748"/>
        <v/>
      </c>
      <c r="G11705" s="18" t="str">
        <f t="shared" si="749"/>
        <v/>
      </c>
      <c r="H11705" s="18" t="str">
        <f t="shared" si="750"/>
        <v/>
      </c>
    </row>
    <row r="11706" spans="5:8" x14ac:dyDescent="0.25">
      <c r="E11706" s="18" t="str">
        <f t="shared" si="747"/>
        <v/>
      </c>
      <c r="F11706" s="18" t="str">
        <f t="shared" si="748"/>
        <v/>
      </c>
      <c r="G11706" s="18" t="str">
        <f t="shared" si="749"/>
        <v/>
      </c>
      <c r="H11706" s="18" t="str">
        <f t="shared" si="750"/>
        <v/>
      </c>
    </row>
    <row r="11707" spans="5:8" x14ac:dyDescent="0.25">
      <c r="E11707" s="18" t="str">
        <f t="shared" si="747"/>
        <v/>
      </c>
      <c r="F11707" s="18" t="str">
        <f t="shared" si="748"/>
        <v/>
      </c>
      <c r="G11707" s="18" t="str">
        <f t="shared" si="749"/>
        <v/>
      </c>
      <c r="H11707" s="18" t="str">
        <f t="shared" si="750"/>
        <v/>
      </c>
    </row>
    <row r="11708" spans="5:8" x14ac:dyDescent="0.25">
      <c r="E11708" s="18" t="str">
        <f t="shared" si="747"/>
        <v/>
      </c>
      <c r="F11708" s="18" t="str">
        <f t="shared" si="748"/>
        <v/>
      </c>
      <c r="G11708" s="18" t="str">
        <f t="shared" si="749"/>
        <v/>
      </c>
      <c r="H11708" s="18" t="str">
        <f t="shared" si="750"/>
        <v/>
      </c>
    </row>
    <row r="11709" spans="5:8" x14ac:dyDescent="0.25">
      <c r="E11709" s="18" t="str">
        <f t="shared" si="747"/>
        <v/>
      </c>
      <c r="F11709" s="18" t="str">
        <f t="shared" si="748"/>
        <v/>
      </c>
      <c r="G11709" s="18" t="str">
        <f t="shared" si="749"/>
        <v/>
      </c>
      <c r="H11709" s="18" t="str">
        <f t="shared" si="750"/>
        <v/>
      </c>
    </row>
    <row r="11710" spans="5:8" x14ac:dyDescent="0.25">
      <c r="E11710" s="18" t="str">
        <f t="shared" si="747"/>
        <v/>
      </c>
      <c r="F11710" s="18" t="str">
        <f t="shared" si="748"/>
        <v/>
      </c>
      <c r="G11710" s="18" t="str">
        <f t="shared" si="749"/>
        <v/>
      </c>
      <c r="H11710" s="18" t="str">
        <f t="shared" si="750"/>
        <v/>
      </c>
    </row>
    <row r="11711" spans="5:8" x14ac:dyDescent="0.25">
      <c r="E11711" s="18" t="str">
        <f t="shared" si="747"/>
        <v/>
      </c>
      <c r="F11711" s="18" t="str">
        <f t="shared" si="748"/>
        <v/>
      </c>
      <c r="G11711" s="18" t="str">
        <f t="shared" si="749"/>
        <v/>
      </c>
      <c r="H11711" s="18" t="str">
        <f t="shared" si="750"/>
        <v/>
      </c>
    </row>
    <row r="11712" spans="5:8" x14ac:dyDescent="0.25">
      <c r="E11712" s="18" t="str">
        <f t="shared" si="747"/>
        <v/>
      </c>
      <c r="F11712" s="18" t="str">
        <f t="shared" si="748"/>
        <v/>
      </c>
      <c r="G11712" s="18" t="str">
        <f t="shared" si="749"/>
        <v/>
      </c>
      <c r="H11712" s="18" t="str">
        <f t="shared" si="750"/>
        <v/>
      </c>
    </row>
    <row r="11713" spans="5:8" x14ac:dyDescent="0.25">
      <c r="E11713" s="18" t="str">
        <f t="shared" si="747"/>
        <v/>
      </c>
      <c r="F11713" s="18" t="str">
        <f t="shared" si="748"/>
        <v/>
      </c>
      <c r="G11713" s="18" t="str">
        <f t="shared" si="749"/>
        <v/>
      </c>
      <c r="H11713" s="18" t="str">
        <f t="shared" si="750"/>
        <v/>
      </c>
    </row>
    <row r="11714" spans="5:8" x14ac:dyDescent="0.25">
      <c r="E11714" s="18" t="str">
        <f t="shared" si="747"/>
        <v/>
      </c>
      <c r="F11714" s="18" t="str">
        <f t="shared" si="748"/>
        <v/>
      </c>
      <c r="G11714" s="18" t="str">
        <f t="shared" si="749"/>
        <v/>
      </c>
      <c r="H11714" s="18" t="str">
        <f t="shared" si="750"/>
        <v/>
      </c>
    </row>
    <row r="11715" spans="5:8" x14ac:dyDescent="0.25">
      <c r="E11715" s="18" t="str">
        <f t="shared" si="747"/>
        <v/>
      </c>
      <c r="F11715" s="18" t="str">
        <f t="shared" si="748"/>
        <v/>
      </c>
      <c r="G11715" s="18" t="str">
        <f t="shared" si="749"/>
        <v/>
      </c>
      <c r="H11715" s="18" t="str">
        <f t="shared" si="750"/>
        <v/>
      </c>
    </row>
    <row r="11716" spans="5:8" x14ac:dyDescent="0.25">
      <c r="E11716" s="18" t="str">
        <f t="shared" si="747"/>
        <v/>
      </c>
      <c r="F11716" s="18" t="str">
        <f t="shared" si="748"/>
        <v/>
      </c>
      <c r="G11716" s="18" t="str">
        <f t="shared" si="749"/>
        <v/>
      </c>
      <c r="H11716" s="18" t="str">
        <f t="shared" si="750"/>
        <v/>
      </c>
    </row>
    <row r="11717" spans="5:8" x14ac:dyDescent="0.25">
      <c r="E11717" s="18" t="str">
        <f t="shared" si="747"/>
        <v/>
      </c>
      <c r="F11717" s="18" t="str">
        <f t="shared" si="748"/>
        <v/>
      </c>
      <c r="G11717" s="18" t="str">
        <f t="shared" si="749"/>
        <v/>
      </c>
      <c r="H11717" s="18" t="str">
        <f t="shared" si="750"/>
        <v/>
      </c>
    </row>
    <row r="11718" spans="5:8" x14ac:dyDescent="0.25">
      <c r="E11718" s="18" t="str">
        <f t="shared" ref="E11718:E11781" si="751">IF($C11718="","",IFERROR(INDEX(ItemPriceCol,MATCH($C11718,ItemName,0)),""))</f>
        <v/>
      </c>
      <c r="F11718" s="18" t="str">
        <f t="shared" ref="F11718:F11781" si="752">IF(OR($D11718="",$E11718=""),"",$D11718*$E11718)</f>
        <v/>
      </c>
      <c r="G11718" s="18" t="str">
        <f t="shared" ref="G11718:G11781" si="753">IF($C11718="","",IFERROR(INDEX(ItemCostCol,MATCH($C11718,ItemName,0)),""))</f>
        <v/>
      </c>
      <c r="H11718" s="18" t="str">
        <f t="shared" ref="H11718:H11781" si="754">IF(OR($F11718="",$G11718=""),"",$F11718-$D11718*$G11718)</f>
        <v/>
      </c>
    </row>
    <row r="11719" spans="5:8" x14ac:dyDescent="0.25">
      <c r="E11719" s="18" t="str">
        <f t="shared" si="751"/>
        <v/>
      </c>
      <c r="F11719" s="18" t="str">
        <f t="shared" si="752"/>
        <v/>
      </c>
      <c r="G11719" s="18" t="str">
        <f t="shared" si="753"/>
        <v/>
      </c>
      <c r="H11719" s="18" t="str">
        <f t="shared" si="754"/>
        <v/>
      </c>
    </row>
    <row r="11720" spans="5:8" x14ac:dyDescent="0.25">
      <c r="E11720" s="18" t="str">
        <f t="shared" si="751"/>
        <v/>
      </c>
      <c r="F11720" s="18" t="str">
        <f t="shared" si="752"/>
        <v/>
      </c>
      <c r="G11720" s="18" t="str">
        <f t="shared" si="753"/>
        <v/>
      </c>
      <c r="H11720" s="18" t="str">
        <f t="shared" si="754"/>
        <v/>
      </c>
    </row>
    <row r="11721" spans="5:8" x14ac:dyDescent="0.25">
      <c r="E11721" s="18" t="str">
        <f t="shared" si="751"/>
        <v/>
      </c>
      <c r="F11721" s="18" t="str">
        <f t="shared" si="752"/>
        <v/>
      </c>
      <c r="G11721" s="18" t="str">
        <f t="shared" si="753"/>
        <v/>
      </c>
      <c r="H11721" s="18" t="str">
        <f t="shared" si="754"/>
        <v/>
      </c>
    </row>
    <row r="11722" spans="5:8" x14ac:dyDescent="0.25">
      <c r="E11722" s="18" t="str">
        <f t="shared" si="751"/>
        <v/>
      </c>
      <c r="F11722" s="18" t="str">
        <f t="shared" si="752"/>
        <v/>
      </c>
      <c r="G11722" s="18" t="str">
        <f t="shared" si="753"/>
        <v/>
      </c>
      <c r="H11722" s="18" t="str">
        <f t="shared" si="754"/>
        <v/>
      </c>
    </row>
    <row r="11723" spans="5:8" x14ac:dyDescent="0.25">
      <c r="E11723" s="18" t="str">
        <f t="shared" si="751"/>
        <v/>
      </c>
      <c r="F11723" s="18" t="str">
        <f t="shared" si="752"/>
        <v/>
      </c>
      <c r="G11723" s="18" t="str">
        <f t="shared" si="753"/>
        <v/>
      </c>
      <c r="H11723" s="18" t="str">
        <f t="shared" si="754"/>
        <v/>
      </c>
    </row>
    <row r="11724" spans="5:8" x14ac:dyDescent="0.25">
      <c r="E11724" s="18" t="str">
        <f t="shared" si="751"/>
        <v/>
      </c>
      <c r="F11724" s="18" t="str">
        <f t="shared" si="752"/>
        <v/>
      </c>
      <c r="G11724" s="18" t="str">
        <f t="shared" si="753"/>
        <v/>
      </c>
      <c r="H11724" s="18" t="str">
        <f t="shared" si="754"/>
        <v/>
      </c>
    </row>
    <row r="11725" spans="5:8" x14ac:dyDescent="0.25">
      <c r="E11725" s="18" t="str">
        <f t="shared" si="751"/>
        <v/>
      </c>
      <c r="F11725" s="18" t="str">
        <f t="shared" si="752"/>
        <v/>
      </c>
      <c r="G11725" s="18" t="str">
        <f t="shared" si="753"/>
        <v/>
      </c>
      <c r="H11725" s="18" t="str">
        <f t="shared" si="754"/>
        <v/>
      </c>
    </row>
    <row r="11726" spans="5:8" x14ac:dyDescent="0.25">
      <c r="E11726" s="18" t="str">
        <f t="shared" si="751"/>
        <v/>
      </c>
      <c r="F11726" s="18" t="str">
        <f t="shared" si="752"/>
        <v/>
      </c>
      <c r="G11726" s="18" t="str">
        <f t="shared" si="753"/>
        <v/>
      </c>
      <c r="H11726" s="18" t="str">
        <f t="shared" si="754"/>
        <v/>
      </c>
    </row>
    <row r="11727" spans="5:8" x14ac:dyDescent="0.25">
      <c r="E11727" s="18" t="str">
        <f t="shared" si="751"/>
        <v/>
      </c>
      <c r="F11727" s="18" t="str">
        <f t="shared" si="752"/>
        <v/>
      </c>
      <c r="G11727" s="18" t="str">
        <f t="shared" si="753"/>
        <v/>
      </c>
      <c r="H11727" s="18" t="str">
        <f t="shared" si="754"/>
        <v/>
      </c>
    </row>
    <row r="11728" spans="5:8" x14ac:dyDescent="0.25">
      <c r="E11728" s="18" t="str">
        <f t="shared" si="751"/>
        <v/>
      </c>
      <c r="F11728" s="18" t="str">
        <f t="shared" si="752"/>
        <v/>
      </c>
      <c r="G11728" s="18" t="str">
        <f t="shared" si="753"/>
        <v/>
      </c>
      <c r="H11728" s="18" t="str">
        <f t="shared" si="754"/>
        <v/>
      </c>
    </row>
    <row r="11729" spans="5:8" x14ac:dyDescent="0.25">
      <c r="E11729" s="18" t="str">
        <f t="shared" si="751"/>
        <v/>
      </c>
      <c r="F11729" s="18" t="str">
        <f t="shared" si="752"/>
        <v/>
      </c>
      <c r="G11729" s="18" t="str">
        <f t="shared" si="753"/>
        <v/>
      </c>
      <c r="H11729" s="18" t="str">
        <f t="shared" si="754"/>
        <v/>
      </c>
    </row>
    <row r="11730" spans="5:8" x14ac:dyDescent="0.25">
      <c r="E11730" s="18" t="str">
        <f t="shared" si="751"/>
        <v/>
      </c>
      <c r="F11730" s="18" t="str">
        <f t="shared" si="752"/>
        <v/>
      </c>
      <c r="G11730" s="18" t="str">
        <f t="shared" si="753"/>
        <v/>
      </c>
      <c r="H11730" s="18" t="str">
        <f t="shared" si="754"/>
        <v/>
      </c>
    </row>
    <row r="11731" spans="5:8" x14ac:dyDescent="0.25">
      <c r="E11731" s="18" t="str">
        <f t="shared" si="751"/>
        <v/>
      </c>
      <c r="F11731" s="18" t="str">
        <f t="shared" si="752"/>
        <v/>
      </c>
      <c r="G11731" s="18" t="str">
        <f t="shared" si="753"/>
        <v/>
      </c>
      <c r="H11731" s="18" t="str">
        <f t="shared" si="754"/>
        <v/>
      </c>
    </row>
    <row r="11732" spans="5:8" x14ac:dyDescent="0.25">
      <c r="E11732" s="18" t="str">
        <f t="shared" si="751"/>
        <v/>
      </c>
      <c r="F11732" s="18" t="str">
        <f t="shared" si="752"/>
        <v/>
      </c>
      <c r="G11732" s="18" t="str">
        <f t="shared" si="753"/>
        <v/>
      </c>
      <c r="H11732" s="18" t="str">
        <f t="shared" si="754"/>
        <v/>
      </c>
    </row>
    <row r="11733" spans="5:8" x14ac:dyDescent="0.25">
      <c r="E11733" s="18" t="str">
        <f t="shared" si="751"/>
        <v/>
      </c>
      <c r="F11733" s="18" t="str">
        <f t="shared" si="752"/>
        <v/>
      </c>
      <c r="G11733" s="18" t="str">
        <f t="shared" si="753"/>
        <v/>
      </c>
      <c r="H11733" s="18" t="str">
        <f t="shared" si="754"/>
        <v/>
      </c>
    </row>
    <row r="11734" spans="5:8" x14ac:dyDescent="0.25">
      <c r="E11734" s="18" t="str">
        <f t="shared" si="751"/>
        <v/>
      </c>
      <c r="F11734" s="18" t="str">
        <f t="shared" si="752"/>
        <v/>
      </c>
      <c r="G11734" s="18" t="str">
        <f t="shared" si="753"/>
        <v/>
      </c>
      <c r="H11734" s="18" t="str">
        <f t="shared" si="754"/>
        <v/>
      </c>
    </row>
    <row r="11735" spans="5:8" x14ac:dyDescent="0.25">
      <c r="E11735" s="18" t="str">
        <f t="shared" si="751"/>
        <v/>
      </c>
      <c r="F11735" s="18" t="str">
        <f t="shared" si="752"/>
        <v/>
      </c>
      <c r="G11735" s="18" t="str">
        <f t="shared" si="753"/>
        <v/>
      </c>
      <c r="H11735" s="18" t="str">
        <f t="shared" si="754"/>
        <v/>
      </c>
    </row>
    <row r="11736" spans="5:8" x14ac:dyDescent="0.25">
      <c r="E11736" s="18" t="str">
        <f t="shared" si="751"/>
        <v/>
      </c>
      <c r="F11736" s="18" t="str">
        <f t="shared" si="752"/>
        <v/>
      </c>
      <c r="G11736" s="18" t="str">
        <f t="shared" si="753"/>
        <v/>
      </c>
      <c r="H11736" s="18" t="str">
        <f t="shared" si="754"/>
        <v/>
      </c>
    </row>
    <row r="11737" spans="5:8" x14ac:dyDescent="0.25">
      <c r="E11737" s="18" t="str">
        <f t="shared" si="751"/>
        <v/>
      </c>
      <c r="F11737" s="18" t="str">
        <f t="shared" si="752"/>
        <v/>
      </c>
      <c r="G11737" s="18" t="str">
        <f t="shared" si="753"/>
        <v/>
      </c>
      <c r="H11737" s="18" t="str">
        <f t="shared" si="754"/>
        <v/>
      </c>
    </row>
    <row r="11738" spans="5:8" x14ac:dyDescent="0.25">
      <c r="E11738" s="18" t="str">
        <f t="shared" si="751"/>
        <v/>
      </c>
      <c r="F11738" s="18" t="str">
        <f t="shared" si="752"/>
        <v/>
      </c>
      <c r="G11738" s="18" t="str">
        <f t="shared" si="753"/>
        <v/>
      </c>
      <c r="H11738" s="18" t="str">
        <f t="shared" si="754"/>
        <v/>
      </c>
    </row>
    <row r="11739" spans="5:8" x14ac:dyDescent="0.25">
      <c r="E11739" s="18" t="str">
        <f t="shared" si="751"/>
        <v/>
      </c>
      <c r="F11739" s="18" t="str">
        <f t="shared" si="752"/>
        <v/>
      </c>
      <c r="G11739" s="18" t="str">
        <f t="shared" si="753"/>
        <v/>
      </c>
      <c r="H11739" s="18" t="str">
        <f t="shared" si="754"/>
        <v/>
      </c>
    </row>
    <row r="11740" spans="5:8" x14ac:dyDescent="0.25">
      <c r="E11740" s="18" t="str">
        <f t="shared" si="751"/>
        <v/>
      </c>
      <c r="F11740" s="18" t="str">
        <f t="shared" si="752"/>
        <v/>
      </c>
      <c r="G11740" s="18" t="str">
        <f t="shared" si="753"/>
        <v/>
      </c>
      <c r="H11740" s="18" t="str">
        <f t="shared" si="754"/>
        <v/>
      </c>
    </row>
    <row r="11741" spans="5:8" x14ac:dyDescent="0.25">
      <c r="E11741" s="18" t="str">
        <f t="shared" si="751"/>
        <v/>
      </c>
      <c r="F11741" s="18" t="str">
        <f t="shared" si="752"/>
        <v/>
      </c>
      <c r="G11741" s="18" t="str">
        <f t="shared" si="753"/>
        <v/>
      </c>
      <c r="H11741" s="18" t="str">
        <f t="shared" si="754"/>
        <v/>
      </c>
    </row>
    <row r="11742" spans="5:8" x14ac:dyDescent="0.25">
      <c r="E11742" s="18" t="str">
        <f t="shared" si="751"/>
        <v/>
      </c>
      <c r="F11742" s="18" t="str">
        <f t="shared" si="752"/>
        <v/>
      </c>
      <c r="G11742" s="18" t="str">
        <f t="shared" si="753"/>
        <v/>
      </c>
      <c r="H11742" s="18" t="str">
        <f t="shared" si="754"/>
        <v/>
      </c>
    </row>
    <row r="11743" spans="5:8" x14ac:dyDescent="0.25">
      <c r="E11743" s="18" t="str">
        <f t="shared" si="751"/>
        <v/>
      </c>
      <c r="F11743" s="18" t="str">
        <f t="shared" si="752"/>
        <v/>
      </c>
      <c r="G11743" s="18" t="str">
        <f t="shared" si="753"/>
        <v/>
      </c>
      <c r="H11743" s="18" t="str">
        <f t="shared" si="754"/>
        <v/>
      </c>
    </row>
    <row r="11744" spans="5:8" x14ac:dyDescent="0.25">
      <c r="E11744" s="18" t="str">
        <f t="shared" si="751"/>
        <v/>
      </c>
      <c r="F11744" s="18" t="str">
        <f t="shared" si="752"/>
        <v/>
      </c>
      <c r="G11744" s="18" t="str">
        <f t="shared" si="753"/>
        <v/>
      </c>
      <c r="H11744" s="18" t="str">
        <f t="shared" si="754"/>
        <v/>
      </c>
    </row>
    <row r="11745" spans="5:8" x14ac:dyDescent="0.25">
      <c r="E11745" s="18" t="str">
        <f t="shared" si="751"/>
        <v/>
      </c>
      <c r="F11745" s="18" t="str">
        <f t="shared" si="752"/>
        <v/>
      </c>
      <c r="G11745" s="18" t="str">
        <f t="shared" si="753"/>
        <v/>
      </c>
      <c r="H11745" s="18" t="str">
        <f t="shared" si="754"/>
        <v/>
      </c>
    </row>
    <row r="11746" spans="5:8" x14ac:dyDescent="0.25">
      <c r="E11746" s="18" t="str">
        <f t="shared" si="751"/>
        <v/>
      </c>
      <c r="F11746" s="18" t="str">
        <f t="shared" si="752"/>
        <v/>
      </c>
      <c r="G11746" s="18" t="str">
        <f t="shared" si="753"/>
        <v/>
      </c>
      <c r="H11746" s="18" t="str">
        <f t="shared" si="754"/>
        <v/>
      </c>
    </row>
    <row r="11747" spans="5:8" x14ac:dyDescent="0.25">
      <c r="E11747" s="18" t="str">
        <f t="shared" si="751"/>
        <v/>
      </c>
      <c r="F11747" s="18" t="str">
        <f t="shared" si="752"/>
        <v/>
      </c>
      <c r="G11747" s="18" t="str">
        <f t="shared" si="753"/>
        <v/>
      </c>
      <c r="H11747" s="18" t="str">
        <f t="shared" si="754"/>
        <v/>
      </c>
    </row>
    <row r="11748" spans="5:8" x14ac:dyDescent="0.25">
      <c r="E11748" s="18" t="str">
        <f t="shared" si="751"/>
        <v/>
      </c>
      <c r="F11748" s="18" t="str">
        <f t="shared" si="752"/>
        <v/>
      </c>
      <c r="G11748" s="18" t="str">
        <f t="shared" si="753"/>
        <v/>
      </c>
      <c r="H11748" s="18" t="str">
        <f t="shared" si="754"/>
        <v/>
      </c>
    </row>
    <row r="11749" spans="5:8" x14ac:dyDescent="0.25">
      <c r="E11749" s="18" t="str">
        <f t="shared" si="751"/>
        <v/>
      </c>
      <c r="F11749" s="18" t="str">
        <f t="shared" si="752"/>
        <v/>
      </c>
      <c r="G11749" s="18" t="str">
        <f t="shared" si="753"/>
        <v/>
      </c>
      <c r="H11749" s="18" t="str">
        <f t="shared" si="754"/>
        <v/>
      </c>
    </row>
    <row r="11750" spans="5:8" x14ac:dyDescent="0.25">
      <c r="E11750" s="18" t="str">
        <f t="shared" si="751"/>
        <v/>
      </c>
      <c r="F11750" s="18" t="str">
        <f t="shared" si="752"/>
        <v/>
      </c>
      <c r="G11750" s="18" t="str">
        <f t="shared" si="753"/>
        <v/>
      </c>
      <c r="H11750" s="18" t="str">
        <f t="shared" si="754"/>
        <v/>
      </c>
    </row>
    <row r="11751" spans="5:8" x14ac:dyDescent="0.25">
      <c r="E11751" s="18" t="str">
        <f t="shared" si="751"/>
        <v/>
      </c>
      <c r="F11751" s="18" t="str">
        <f t="shared" si="752"/>
        <v/>
      </c>
      <c r="G11751" s="18" t="str">
        <f t="shared" si="753"/>
        <v/>
      </c>
      <c r="H11751" s="18" t="str">
        <f t="shared" si="754"/>
        <v/>
      </c>
    </row>
    <row r="11752" spans="5:8" x14ac:dyDescent="0.25">
      <c r="E11752" s="18" t="str">
        <f t="shared" si="751"/>
        <v/>
      </c>
      <c r="F11752" s="18" t="str">
        <f t="shared" si="752"/>
        <v/>
      </c>
      <c r="G11752" s="18" t="str">
        <f t="shared" si="753"/>
        <v/>
      </c>
      <c r="H11752" s="18" t="str">
        <f t="shared" si="754"/>
        <v/>
      </c>
    </row>
    <row r="11753" spans="5:8" x14ac:dyDescent="0.25">
      <c r="E11753" s="18" t="str">
        <f t="shared" si="751"/>
        <v/>
      </c>
      <c r="F11753" s="18" t="str">
        <f t="shared" si="752"/>
        <v/>
      </c>
      <c r="G11753" s="18" t="str">
        <f t="shared" si="753"/>
        <v/>
      </c>
      <c r="H11753" s="18" t="str">
        <f t="shared" si="754"/>
        <v/>
      </c>
    </row>
    <row r="11754" spans="5:8" x14ac:dyDescent="0.25">
      <c r="E11754" s="18" t="str">
        <f t="shared" si="751"/>
        <v/>
      </c>
      <c r="F11754" s="18" t="str">
        <f t="shared" si="752"/>
        <v/>
      </c>
      <c r="G11754" s="18" t="str">
        <f t="shared" si="753"/>
        <v/>
      </c>
      <c r="H11754" s="18" t="str">
        <f t="shared" si="754"/>
        <v/>
      </c>
    </row>
    <row r="11755" spans="5:8" x14ac:dyDescent="0.25">
      <c r="E11755" s="18" t="str">
        <f t="shared" si="751"/>
        <v/>
      </c>
      <c r="F11755" s="18" t="str">
        <f t="shared" si="752"/>
        <v/>
      </c>
      <c r="G11755" s="18" t="str">
        <f t="shared" si="753"/>
        <v/>
      </c>
      <c r="H11755" s="18" t="str">
        <f t="shared" si="754"/>
        <v/>
      </c>
    </row>
    <row r="11756" spans="5:8" x14ac:dyDescent="0.25">
      <c r="E11756" s="18" t="str">
        <f t="shared" si="751"/>
        <v/>
      </c>
      <c r="F11756" s="18" t="str">
        <f t="shared" si="752"/>
        <v/>
      </c>
      <c r="G11756" s="18" t="str">
        <f t="shared" si="753"/>
        <v/>
      </c>
      <c r="H11756" s="18" t="str">
        <f t="shared" si="754"/>
        <v/>
      </c>
    </row>
    <row r="11757" spans="5:8" x14ac:dyDescent="0.25">
      <c r="E11757" s="18" t="str">
        <f t="shared" si="751"/>
        <v/>
      </c>
      <c r="F11757" s="18" t="str">
        <f t="shared" si="752"/>
        <v/>
      </c>
      <c r="G11757" s="18" t="str">
        <f t="shared" si="753"/>
        <v/>
      </c>
      <c r="H11757" s="18" t="str">
        <f t="shared" si="754"/>
        <v/>
      </c>
    </row>
    <row r="11758" spans="5:8" x14ac:dyDescent="0.25">
      <c r="E11758" s="18" t="str">
        <f t="shared" si="751"/>
        <v/>
      </c>
      <c r="F11758" s="18" t="str">
        <f t="shared" si="752"/>
        <v/>
      </c>
      <c r="G11758" s="18" t="str">
        <f t="shared" si="753"/>
        <v/>
      </c>
      <c r="H11758" s="18" t="str">
        <f t="shared" si="754"/>
        <v/>
      </c>
    </row>
    <row r="11759" spans="5:8" x14ac:dyDescent="0.25">
      <c r="E11759" s="18" t="str">
        <f t="shared" si="751"/>
        <v/>
      </c>
      <c r="F11759" s="18" t="str">
        <f t="shared" si="752"/>
        <v/>
      </c>
      <c r="G11759" s="18" t="str">
        <f t="shared" si="753"/>
        <v/>
      </c>
      <c r="H11759" s="18" t="str">
        <f t="shared" si="754"/>
        <v/>
      </c>
    </row>
    <row r="11760" spans="5:8" x14ac:dyDescent="0.25">
      <c r="E11760" s="18" t="str">
        <f t="shared" si="751"/>
        <v/>
      </c>
      <c r="F11760" s="18" t="str">
        <f t="shared" si="752"/>
        <v/>
      </c>
      <c r="G11760" s="18" t="str">
        <f t="shared" si="753"/>
        <v/>
      </c>
      <c r="H11760" s="18" t="str">
        <f t="shared" si="754"/>
        <v/>
      </c>
    </row>
    <row r="11761" spans="5:8" x14ac:dyDescent="0.25">
      <c r="E11761" s="18" t="str">
        <f t="shared" si="751"/>
        <v/>
      </c>
      <c r="F11761" s="18" t="str">
        <f t="shared" si="752"/>
        <v/>
      </c>
      <c r="G11761" s="18" t="str">
        <f t="shared" si="753"/>
        <v/>
      </c>
      <c r="H11761" s="18" t="str">
        <f t="shared" si="754"/>
        <v/>
      </c>
    </row>
    <row r="11762" spans="5:8" x14ac:dyDescent="0.25">
      <c r="E11762" s="18" t="str">
        <f t="shared" si="751"/>
        <v/>
      </c>
      <c r="F11762" s="18" t="str">
        <f t="shared" si="752"/>
        <v/>
      </c>
      <c r="G11762" s="18" t="str">
        <f t="shared" si="753"/>
        <v/>
      </c>
      <c r="H11762" s="18" t="str">
        <f t="shared" si="754"/>
        <v/>
      </c>
    </row>
    <row r="11763" spans="5:8" x14ac:dyDescent="0.25">
      <c r="E11763" s="18" t="str">
        <f t="shared" si="751"/>
        <v/>
      </c>
      <c r="F11763" s="18" t="str">
        <f t="shared" si="752"/>
        <v/>
      </c>
      <c r="G11763" s="18" t="str">
        <f t="shared" si="753"/>
        <v/>
      </c>
      <c r="H11763" s="18" t="str">
        <f t="shared" si="754"/>
        <v/>
      </c>
    </row>
    <row r="11764" spans="5:8" x14ac:dyDescent="0.25">
      <c r="E11764" s="18" t="str">
        <f t="shared" si="751"/>
        <v/>
      </c>
      <c r="F11764" s="18" t="str">
        <f t="shared" si="752"/>
        <v/>
      </c>
      <c r="G11764" s="18" t="str">
        <f t="shared" si="753"/>
        <v/>
      </c>
      <c r="H11764" s="18" t="str">
        <f t="shared" si="754"/>
        <v/>
      </c>
    </row>
    <row r="11765" spans="5:8" x14ac:dyDescent="0.25">
      <c r="E11765" s="18" t="str">
        <f t="shared" si="751"/>
        <v/>
      </c>
      <c r="F11765" s="18" t="str">
        <f t="shared" si="752"/>
        <v/>
      </c>
      <c r="G11765" s="18" t="str">
        <f t="shared" si="753"/>
        <v/>
      </c>
      <c r="H11765" s="18" t="str">
        <f t="shared" si="754"/>
        <v/>
      </c>
    </row>
    <row r="11766" spans="5:8" x14ac:dyDescent="0.25">
      <c r="E11766" s="18" t="str">
        <f t="shared" si="751"/>
        <v/>
      </c>
      <c r="F11766" s="18" t="str">
        <f t="shared" si="752"/>
        <v/>
      </c>
      <c r="G11766" s="18" t="str">
        <f t="shared" si="753"/>
        <v/>
      </c>
      <c r="H11766" s="18" t="str">
        <f t="shared" si="754"/>
        <v/>
      </c>
    </row>
    <row r="11767" spans="5:8" x14ac:dyDescent="0.25">
      <c r="E11767" s="18" t="str">
        <f t="shared" si="751"/>
        <v/>
      </c>
      <c r="F11767" s="18" t="str">
        <f t="shared" si="752"/>
        <v/>
      </c>
      <c r="G11767" s="18" t="str">
        <f t="shared" si="753"/>
        <v/>
      </c>
      <c r="H11767" s="18" t="str">
        <f t="shared" si="754"/>
        <v/>
      </c>
    </row>
    <row r="11768" spans="5:8" x14ac:dyDescent="0.25">
      <c r="E11768" s="18" t="str">
        <f t="shared" si="751"/>
        <v/>
      </c>
      <c r="F11768" s="18" t="str">
        <f t="shared" si="752"/>
        <v/>
      </c>
      <c r="G11768" s="18" t="str">
        <f t="shared" si="753"/>
        <v/>
      </c>
      <c r="H11768" s="18" t="str">
        <f t="shared" si="754"/>
        <v/>
      </c>
    </row>
    <row r="11769" spans="5:8" x14ac:dyDescent="0.25">
      <c r="E11769" s="18" t="str">
        <f t="shared" si="751"/>
        <v/>
      </c>
      <c r="F11769" s="18" t="str">
        <f t="shared" si="752"/>
        <v/>
      </c>
      <c r="G11769" s="18" t="str">
        <f t="shared" si="753"/>
        <v/>
      </c>
      <c r="H11769" s="18" t="str">
        <f t="shared" si="754"/>
        <v/>
      </c>
    </row>
    <row r="11770" spans="5:8" x14ac:dyDescent="0.25">
      <c r="E11770" s="18" t="str">
        <f t="shared" si="751"/>
        <v/>
      </c>
      <c r="F11770" s="18" t="str">
        <f t="shared" si="752"/>
        <v/>
      </c>
      <c r="G11770" s="18" t="str">
        <f t="shared" si="753"/>
        <v/>
      </c>
      <c r="H11770" s="18" t="str">
        <f t="shared" si="754"/>
        <v/>
      </c>
    </row>
    <row r="11771" spans="5:8" x14ac:dyDescent="0.25">
      <c r="E11771" s="18" t="str">
        <f t="shared" si="751"/>
        <v/>
      </c>
      <c r="F11771" s="18" t="str">
        <f t="shared" si="752"/>
        <v/>
      </c>
      <c r="G11771" s="18" t="str">
        <f t="shared" si="753"/>
        <v/>
      </c>
      <c r="H11771" s="18" t="str">
        <f t="shared" si="754"/>
        <v/>
      </c>
    </row>
    <row r="11772" spans="5:8" x14ac:dyDescent="0.25">
      <c r="E11772" s="18" t="str">
        <f t="shared" si="751"/>
        <v/>
      </c>
      <c r="F11772" s="18" t="str">
        <f t="shared" si="752"/>
        <v/>
      </c>
      <c r="G11772" s="18" t="str">
        <f t="shared" si="753"/>
        <v/>
      </c>
      <c r="H11772" s="18" t="str">
        <f t="shared" si="754"/>
        <v/>
      </c>
    </row>
    <row r="11773" spans="5:8" x14ac:dyDescent="0.25">
      <c r="E11773" s="18" t="str">
        <f t="shared" si="751"/>
        <v/>
      </c>
      <c r="F11773" s="18" t="str">
        <f t="shared" si="752"/>
        <v/>
      </c>
      <c r="G11773" s="18" t="str">
        <f t="shared" si="753"/>
        <v/>
      </c>
      <c r="H11773" s="18" t="str">
        <f t="shared" si="754"/>
        <v/>
      </c>
    </row>
    <row r="11774" spans="5:8" x14ac:dyDescent="0.25">
      <c r="E11774" s="18" t="str">
        <f t="shared" si="751"/>
        <v/>
      </c>
      <c r="F11774" s="18" t="str">
        <f t="shared" si="752"/>
        <v/>
      </c>
      <c r="G11774" s="18" t="str">
        <f t="shared" si="753"/>
        <v/>
      </c>
      <c r="H11774" s="18" t="str">
        <f t="shared" si="754"/>
        <v/>
      </c>
    </row>
    <row r="11775" spans="5:8" x14ac:dyDescent="0.25">
      <c r="E11775" s="18" t="str">
        <f t="shared" si="751"/>
        <v/>
      </c>
      <c r="F11775" s="18" t="str">
        <f t="shared" si="752"/>
        <v/>
      </c>
      <c r="G11775" s="18" t="str">
        <f t="shared" si="753"/>
        <v/>
      </c>
      <c r="H11775" s="18" t="str">
        <f t="shared" si="754"/>
        <v/>
      </c>
    </row>
    <row r="11776" spans="5:8" x14ac:dyDescent="0.25">
      <c r="E11776" s="18" t="str">
        <f t="shared" si="751"/>
        <v/>
      </c>
      <c r="F11776" s="18" t="str">
        <f t="shared" si="752"/>
        <v/>
      </c>
      <c r="G11776" s="18" t="str">
        <f t="shared" si="753"/>
        <v/>
      </c>
      <c r="H11776" s="18" t="str">
        <f t="shared" si="754"/>
        <v/>
      </c>
    </row>
    <row r="11777" spans="5:8" x14ac:dyDescent="0.25">
      <c r="E11777" s="18" t="str">
        <f t="shared" si="751"/>
        <v/>
      </c>
      <c r="F11777" s="18" t="str">
        <f t="shared" si="752"/>
        <v/>
      </c>
      <c r="G11777" s="18" t="str">
        <f t="shared" si="753"/>
        <v/>
      </c>
      <c r="H11777" s="18" t="str">
        <f t="shared" si="754"/>
        <v/>
      </c>
    </row>
    <row r="11778" spans="5:8" x14ac:dyDescent="0.25">
      <c r="E11778" s="18" t="str">
        <f t="shared" si="751"/>
        <v/>
      </c>
      <c r="F11778" s="18" t="str">
        <f t="shared" si="752"/>
        <v/>
      </c>
      <c r="G11778" s="18" t="str">
        <f t="shared" si="753"/>
        <v/>
      </c>
      <c r="H11778" s="18" t="str">
        <f t="shared" si="754"/>
        <v/>
      </c>
    </row>
    <row r="11779" spans="5:8" x14ac:dyDescent="0.25">
      <c r="E11779" s="18" t="str">
        <f t="shared" si="751"/>
        <v/>
      </c>
      <c r="F11779" s="18" t="str">
        <f t="shared" si="752"/>
        <v/>
      </c>
      <c r="G11779" s="18" t="str">
        <f t="shared" si="753"/>
        <v/>
      </c>
      <c r="H11779" s="18" t="str">
        <f t="shared" si="754"/>
        <v/>
      </c>
    </row>
    <row r="11780" spans="5:8" x14ac:dyDescent="0.25">
      <c r="E11780" s="18" t="str">
        <f t="shared" si="751"/>
        <v/>
      </c>
      <c r="F11780" s="18" t="str">
        <f t="shared" si="752"/>
        <v/>
      </c>
      <c r="G11780" s="18" t="str">
        <f t="shared" si="753"/>
        <v/>
      </c>
      <c r="H11780" s="18" t="str">
        <f t="shared" si="754"/>
        <v/>
      </c>
    </row>
    <row r="11781" spans="5:8" x14ac:dyDescent="0.25">
      <c r="E11781" s="18" t="str">
        <f t="shared" si="751"/>
        <v/>
      </c>
      <c r="F11781" s="18" t="str">
        <f t="shared" si="752"/>
        <v/>
      </c>
      <c r="G11781" s="18" t="str">
        <f t="shared" si="753"/>
        <v/>
      </c>
      <c r="H11781" s="18" t="str">
        <f t="shared" si="754"/>
        <v/>
      </c>
    </row>
    <row r="11782" spans="5:8" x14ac:dyDescent="0.25">
      <c r="E11782" s="18" t="str">
        <f t="shared" ref="E11782:E11845" si="755">IF($C11782="","",IFERROR(INDEX(ItemPriceCol,MATCH($C11782,ItemName,0)),""))</f>
        <v/>
      </c>
      <c r="F11782" s="18" t="str">
        <f t="shared" ref="F11782:F11845" si="756">IF(OR($D11782="",$E11782=""),"",$D11782*$E11782)</f>
        <v/>
      </c>
      <c r="G11782" s="18" t="str">
        <f t="shared" ref="G11782:G11845" si="757">IF($C11782="","",IFERROR(INDEX(ItemCostCol,MATCH($C11782,ItemName,0)),""))</f>
        <v/>
      </c>
      <c r="H11782" s="18" t="str">
        <f t="shared" ref="H11782:H11845" si="758">IF(OR($F11782="",$G11782=""),"",$F11782-$D11782*$G11782)</f>
        <v/>
      </c>
    </row>
    <row r="11783" spans="5:8" x14ac:dyDescent="0.25">
      <c r="E11783" s="18" t="str">
        <f t="shared" si="755"/>
        <v/>
      </c>
      <c r="F11783" s="18" t="str">
        <f t="shared" si="756"/>
        <v/>
      </c>
      <c r="G11783" s="18" t="str">
        <f t="shared" si="757"/>
        <v/>
      </c>
      <c r="H11783" s="18" t="str">
        <f t="shared" si="758"/>
        <v/>
      </c>
    </row>
    <row r="11784" spans="5:8" x14ac:dyDescent="0.25">
      <c r="E11784" s="18" t="str">
        <f t="shared" si="755"/>
        <v/>
      </c>
      <c r="F11784" s="18" t="str">
        <f t="shared" si="756"/>
        <v/>
      </c>
      <c r="G11784" s="18" t="str">
        <f t="shared" si="757"/>
        <v/>
      </c>
      <c r="H11784" s="18" t="str">
        <f t="shared" si="758"/>
        <v/>
      </c>
    </row>
    <row r="11785" spans="5:8" x14ac:dyDescent="0.25">
      <c r="E11785" s="18" t="str">
        <f t="shared" si="755"/>
        <v/>
      </c>
      <c r="F11785" s="18" t="str">
        <f t="shared" si="756"/>
        <v/>
      </c>
      <c r="G11785" s="18" t="str">
        <f t="shared" si="757"/>
        <v/>
      </c>
      <c r="H11785" s="18" t="str">
        <f t="shared" si="758"/>
        <v/>
      </c>
    </row>
    <row r="11786" spans="5:8" x14ac:dyDescent="0.25">
      <c r="E11786" s="18" t="str">
        <f t="shared" si="755"/>
        <v/>
      </c>
      <c r="F11786" s="18" t="str">
        <f t="shared" si="756"/>
        <v/>
      </c>
      <c r="G11786" s="18" t="str">
        <f t="shared" si="757"/>
        <v/>
      </c>
      <c r="H11786" s="18" t="str">
        <f t="shared" si="758"/>
        <v/>
      </c>
    </row>
    <row r="11787" spans="5:8" x14ac:dyDescent="0.25">
      <c r="E11787" s="18" t="str">
        <f t="shared" si="755"/>
        <v/>
      </c>
      <c r="F11787" s="18" t="str">
        <f t="shared" si="756"/>
        <v/>
      </c>
      <c r="G11787" s="18" t="str">
        <f t="shared" si="757"/>
        <v/>
      </c>
      <c r="H11787" s="18" t="str">
        <f t="shared" si="758"/>
        <v/>
      </c>
    </row>
    <row r="11788" spans="5:8" x14ac:dyDescent="0.25">
      <c r="E11788" s="18" t="str">
        <f t="shared" si="755"/>
        <v/>
      </c>
      <c r="F11788" s="18" t="str">
        <f t="shared" si="756"/>
        <v/>
      </c>
      <c r="G11788" s="18" t="str">
        <f t="shared" si="757"/>
        <v/>
      </c>
      <c r="H11788" s="18" t="str">
        <f t="shared" si="758"/>
        <v/>
      </c>
    </row>
    <row r="11789" spans="5:8" x14ac:dyDescent="0.25">
      <c r="E11789" s="18" t="str">
        <f t="shared" si="755"/>
        <v/>
      </c>
      <c r="F11789" s="18" t="str">
        <f t="shared" si="756"/>
        <v/>
      </c>
      <c r="G11789" s="18" t="str">
        <f t="shared" si="757"/>
        <v/>
      </c>
      <c r="H11789" s="18" t="str">
        <f t="shared" si="758"/>
        <v/>
      </c>
    </row>
    <row r="11790" spans="5:8" x14ac:dyDescent="0.25">
      <c r="E11790" s="18" t="str">
        <f t="shared" si="755"/>
        <v/>
      </c>
      <c r="F11790" s="18" t="str">
        <f t="shared" si="756"/>
        <v/>
      </c>
      <c r="G11790" s="18" t="str">
        <f t="shared" si="757"/>
        <v/>
      </c>
      <c r="H11790" s="18" t="str">
        <f t="shared" si="758"/>
        <v/>
      </c>
    </row>
    <row r="11791" spans="5:8" x14ac:dyDescent="0.25">
      <c r="E11791" s="18" t="str">
        <f t="shared" si="755"/>
        <v/>
      </c>
      <c r="F11791" s="18" t="str">
        <f t="shared" si="756"/>
        <v/>
      </c>
      <c r="G11791" s="18" t="str">
        <f t="shared" si="757"/>
        <v/>
      </c>
      <c r="H11791" s="18" t="str">
        <f t="shared" si="758"/>
        <v/>
      </c>
    </row>
    <row r="11792" spans="5:8" x14ac:dyDescent="0.25">
      <c r="E11792" s="18" t="str">
        <f t="shared" si="755"/>
        <v/>
      </c>
      <c r="F11792" s="18" t="str">
        <f t="shared" si="756"/>
        <v/>
      </c>
      <c r="G11792" s="18" t="str">
        <f t="shared" si="757"/>
        <v/>
      </c>
      <c r="H11792" s="18" t="str">
        <f t="shared" si="758"/>
        <v/>
      </c>
    </row>
    <row r="11793" spans="5:8" x14ac:dyDescent="0.25">
      <c r="E11793" s="18" t="str">
        <f t="shared" si="755"/>
        <v/>
      </c>
      <c r="F11793" s="18" t="str">
        <f t="shared" si="756"/>
        <v/>
      </c>
      <c r="G11793" s="18" t="str">
        <f t="shared" si="757"/>
        <v/>
      </c>
      <c r="H11793" s="18" t="str">
        <f t="shared" si="758"/>
        <v/>
      </c>
    </row>
    <row r="11794" spans="5:8" x14ac:dyDescent="0.25">
      <c r="E11794" s="18" t="str">
        <f t="shared" si="755"/>
        <v/>
      </c>
      <c r="F11794" s="18" t="str">
        <f t="shared" si="756"/>
        <v/>
      </c>
      <c r="G11794" s="18" t="str">
        <f t="shared" si="757"/>
        <v/>
      </c>
      <c r="H11794" s="18" t="str">
        <f t="shared" si="758"/>
        <v/>
      </c>
    </row>
    <row r="11795" spans="5:8" x14ac:dyDescent="0.25">
      <c r="E11795" s="18" t="str">
        <f t="shared" si="755"/>
        <v/>
      </c>
      <c r="F11795" s="18" t="str">
        <f t="shared" si="756"/>
        <v/>
      </c>
      <c r="G11795" s="18" t="str">
        <f t="shared" si="757"/>
        <v/>
      </c>
      <c r="H11795" s="18" t="str">
        <f t="shared" si="758"/>
        <v/>
      </c>
    </row>
    <row r="11796" spans="5:8" x14ac:dyDescent="0.25">
      <c r="E11796" s="18" t="str">
        <f t="shared" si="755"/>
        <v/>
      </c>
      <c r="F11796" s="18" t="str">
        <f t="shared" si="756"/>
        <v/>
      </c>
      <c r="G11796" s="18" t="str">
        <f t="shared" si="757"/>
        <v/>
      </c>
      <c r="H11796" s="18" t="str">
        <f t="shared" si="758"/>
        <v/>
      </c>
    </row>
    <row r="11797" spans="5:8" x14ac:dyDescent="0.25">
      <c r="E11797" s="18" t="str">
        <f t="shared" si="755"/>
        <v/>
      </c>
      <c r="F11797" s="18" t="str">
        <f t="shared" si="756"/>
        <v/>
      </c>
      <c r="G11797" s="18" t="str">
        <f t="shared" si="757"/>
        <v/>
      </c>
      <c r="H11797" s="18" t="str">
        <f t="shared" si="758"/>
        <v/>
      </c>
    </row>
    <row r="11798" spans="5:8" x14ac:dyDescent="0.25">
      <c r="E11798" s="18" t="str">
        <f t="shared" si="755"/>
        <v/>
      </c>
      <c r="F11798" s="18" t="str">
        <f t="shared" si="756"/>
        <v/>
      </c>
      <c r="G11798" s="18" t="str">
        <f t="shared" si="757"/>
        <v/>
      </c>
      <c r="H11798" s="18" t="str">
        <f t="shared" si="758"/>
        <v/>
      </c>
    </row>
    <row r="11799" spans="5:8" x14ac:dyDescent="0.25">
      <c r="E11799" s="18" t="str">
        <f t="shared" si="755"/>
        <v/>
      </c>
      <c r="F11799" s="18" t="str">
        <f t="shared" si="756"/>
        <v/>
      </c>
      <c r="G11799" s="18" t="str">
        <f t="shared" si="757"/>
        <v/>
      </c>
      <c r="H11799" s="18" t="str">
        <f t="shared" si="758"/>
        <v/>
      </c>
    </row>
    <row r="11800" spans="5:8" x14ac:dyDescent="0.25">
      <c r="E11800" s="18" t="str">
        <f t="shared" si="755"/>
        <v/>
      </c>
      <c r="F11800" s="18" t="str">
        <f t="shared" si="756"/>
        <v/>
      </c>
      <c r="G11800" s="18" t="str">
        <f t="shared" si="757"/>
        <v/>
      </c>
      <c r="H11800" s="18" t="str">
        <f t="shared" si="758"/>
        <v/>
      </c>
    </row>
    <row r="11801" spans="5:8" x14ac:dyDescent="0.25">
      <c r="E11801" s="18" t="str">
        <f t="shared" si="755"/>
        <v/>
      </c>
      <c r="F11801" s="18" t="str">
        <f t="shared" si="756"/>
        <v/>
      </c>
      <c r="G11801" s="18" t="str">
        <f t="shared" si="757"/>
        <v/>
      </c>
      <c r="H11801" s="18" t="str">
        <f t="shared" si="758"/>
        <v/>
      </c>
    </row>
    <row r="11802" spans="5:8" x14ac:dyDescent="0.25">
      <c r="E11802" s="18" t="str">
        <f t="shared" si="755"/>
        <v/>
      </c>
      <c r="F11802" s="18" t="str">
        <f t="shared" si="756"/>
        <v/>
      </c>
      <c r="G11802" s="18" t="str">
        <f t="shared" si="757"/>
        <v/>
      </c>
      <c r="H11802" s="18" t="str">
        <f t="shared" si="758"/>
        <v/>
      </c>
    </row>
    <row r="11803" spans="5:8" x14ac:dyDescent="0.25">
      <c r="E11803" s="18" t="str">
        <f t="shared" si="755"/>
        <v/>
      </c>
      <c r="F11803" s="18" t="str">
        <f t="shared" si="756"/>
        <v/>
      </c>
      <c r="G11803" s="18" t="str">
        <f t="shared" si="757"/>
        <v/>
      </c>
      <c r="H11803" s="18" t="str">
        <f t="shared" si="758"/>
        <v/>
      </c>
    </row>
    <row r="11804" spans="5:8" x14ac:dyDescent="0.25">
      <c r="E11804" s="18" t="str">
        <f t="shared" si="755"/>
        <v/>
      </c>
      <c r="F11804" s="18" t="str">
        <f t="shared" si="756"/>
        <v/>
      </c>
      <c r="G11804" s="18" t="str">
        <f t="shared" si="757"/>
        <v/>
      </c>
      <c r="H11804" s="18" t="str">
        <f t="shared" si="758"/>
        <v/>
      </c>
    </row>
    <row r="11805" spans="5:8" x14ac:dyDescent="0.25">
      <c r="E11805" s="18" t="str">
        <f t="shared" si="755"/>
        <v/>
      </c>
      <c r="F11805" s="18" t="str">
        <f t="shared" si="756"/>
        <v/>
      </c>
      <c r="G11805" s="18" t="str">
        <f t="shared" si="757"/>
        <v/>
      </c>
      <c r="H11805" s="18" t="str">
        <f t="shared" si="758"/>
        <v/>
      </c>
    </row>
    <row r="11806" spans="5:8" x14ac:dyDescent="0.25">
      <c r="E11806" s="18" t="str">
        <f t="shared" si="755"/>
        <v/>
      </c>
      <c r="F11806" s="18" t="str">
        <f t="shared" si="756"/>
        <v/>
      </c>
      <c r="G11806" s="18" t="str">
        <f t="shared" si="757"/>
        <v/>
      </c>
      <c r="H11806" s="18" t="str">
        <f t="shared" si="758"/>
        <v/>
      </c>
    </row>
    <row r="11807" spans="5:8" x14ac:dyDescent="0.25">
      <c r="E11807" s="18" t="str">
        <f t="shared" si="755"/>
        <v/>
      </c>
      <c r="F11807" s="18" t="str">
        <f t="shared" si="756"/>
        <v/>
      </c>
      <c r="G11807" s="18" t="str">
        <f t="shared" si="757"/>
        <v/>
      </c>
      <c r="H11807" s="18" t="str">
        <f t="shared" si="758"/>
        <v/>
      </c>
    </row>
    <row r="11808" spans="5:8" x14ac:dyDescent="0.25">
      <c r="E11808" s="18" t="str">
        <f t="shared" si="755"/>
        <v/>
      </c>
      <c r="F11808" s="18" t="str">
        <f t="shared" si="756"/>
        <v/>
      </c>
      <c r="G11808" s="18" t="str">
        <f t="shared" si="757"/>
        <v/>
      </c>
      <c r="H11808" s="18" t="str">
        <f t="shared" si="758"/>
        <v/>
      </c>
    </row>
    <row r="11809" spans="5:8" x14ac:dyDescent="0.25">
      <c r="E11809" s="18" t="str">
        <f t="shared" si="755"/>
        <v/>
      </c>
      <c r="F11809" s="18" t="str">
        <f t="shared" si="756"/>
        <v/>
      </c>
      <c r="G11809" s="18" t="str">
        <f t="shared" si="757"/>
        <v/>
      </c>
      <c r="H11809" s="18" t="str">
        <f t="shared" si="758"/>
        <v/>
      </c>
    </row>
    <row r="11810" spans="5:8" x14ac:dyDescent="0.25">
      <c r="E11810" s="18" t="str">
        <f t="shared" si="755"/>
        <v/>
      </c>
      <c r="F11810" s="18" t="str">
        <f t="shared" si="756"/>
        <v/>
      </c>
      <c r="G11810" s="18" t="str">
        <f t="shared" si="757"/>
        <v/>
      </c>
      <c r="H11810" s="18" t="str">
        <f t="shared" si="758"/>
        <v/>
      </c>
    </row>
    <row r="11811" spans="5:8" x14ac:dyDescent="0.25">
      <c r="E11811" s="18" t="str">
        <f t="shared" si="755"/>
        <v/>
      </c>
      <c r="F11811" s="18" t="str">
        <f t="shared" si="756"/>
        <v/>
      </c>
      <c r="G11811" s="18" t="str">
        <f t="shared" si="757"/>
        <v/>
      </c>
      <c r="H11811" s="18" t="str">
        <f t="shared" si="758"/>
        <v/>
      </c>
    </row>
    <row r="11812" spans="5:8" x14ac:dyDescent="0.25">
      <c r="E11812" s="18" t="str">
        <f t="shared" si="755"/>
        <v/>
      </c>
      <c r="F11812" s="18" t="str">
        <f t="shared" si="756"/>
        <v/>
      </c>
      <c r="G11812" s="18" t="str">
        <f t="shared" si="757"/>
        <v/>
      </c>
      <c r="H11812" s="18" t="str">
        <f t="shared" si="758"/>
        <v/>
      </c>
    </row>
    <row r="11813" spans="5:8" x14ac:dyDescent="0.25">
      <c r="E11813" s="18" t="str">
        <f t="shared" si="755"/>
        <v/>
      </c>
      <c r="F11813" s="18" t="str">
        <f t="shared" si="756"/>
        <v/>
      </c>
      <c r="G11813" s="18" t="str">
        <f t="shared" si="757"/>
        <v/>
      </c>
      <c r="H11813" s="18" t="str">
        <f t="shared" si="758"/>
        <v/>
      </c>
    </row>
    <row r="11814" spans="5:8" x14ac:dyDescent="0.25">
      <c r="E11814" s="18" t="str">
        <f t="shared" si="755"/>
        <v/>
      </c>
      <c r="F11814" s="18" t="str">
        <f t="shared" si="756"/>
        <v/>
      </c>
      <c r="G11814" s="18" t="str">
        <f t="shared" si="757"/>
        <v/>
      </c>
      <c r="H11814" s="18" t="str">
        <f t="shared" si="758"/>
        <v/>
      </c>
    </row>
    <row r="11815" spans="5:8" x14ac:dyDescent="0.25">
      <c r="E11815" s="18" t="str">
        <f t="shared" si="755"/>
        <v/>
      </c>
      <c r="F11815" s="18" t="str">
        <f t="shared" si="756"/>
        <v/>
      </c>
      <c r="G11815" s="18" t="str">
        <f t="shared" si="757"/>
        <v/>
      </c>
      <c r="H11815" s="18" t="str">
        <f t="shared" si="758"/>
        <v/>
      </c>
    </row>
    <row r="11816" spans="5:8" x14ac:dyDescent="0.25">
      <c r="E11816" s="18" t="str">
        <f t="shared" si="755"/>
        <v/>
      </c>
      <c r="F11816" s="18" t="str">
        <f t="shared" si="756"/>
        <v/>
      </c>
      <c r="G11816" s="18" t="str">
        <f t="shared" si="757"/>
        <v/>
      </c>
      <c r="H11816" s="18" t="str">
        <f t="shared" si="758"/>
        <v/>
      </c>
    </row>
    <row r="11817" spans="5:8" x14ac:dyDescent="0.25">
      <c r="E11817" s="18" t="str">
        <f t="shared" si="755"/>
        <v/>
      </c>
      <c r="F11817" s="18" t="str">
        <f t="shared" si="756"/>
        <v/>
      </c>
      <c r="G11817" s="18" t="str">
        <f t="shared" si="757"/>
        <v/>
      </c>
      <c r="H11817" s="18" t="str">
        <f t="shared" si="758"/>
        <v/>
      </c>
    </row>
    <row r="11818" spans="5:8" x14ac:dyDescent="0.25">
      <c r="E11818" s="18" t="str">
        <f t="shared" si="755"/>
        <v/>
      </c>
      <c r="F11818" s="18" t="str">
        <f t="shared" si="756"/>
        <v/>
      </c>
      <c r="G11818" s="18" t="str">
        <f t="shared" si="757"/>
        <v/>
      </c>
      <c r="H11818" s="18" t="str">
        <f t="shared" si="758"/>
        <v/>
      </c>
    </row>
    <row r="11819" spans="5:8" x14ac:dyDescent="0.25">
      <c r="E11819" s="18" t="str">
        <f t="shared" si="755"/>
        <v/>
      </c>
      <c r="F11819" s="18" t="str">
        <f t="shared" si="756"/>
        <v/>
      </c>
      <c r="G11819" s="18" t="str">
        <f t="shared" si="757"/>
        <v/>
      </c>
      <c r="H11819" s="18" t="str">
        <f t="shared" si="758"/>
        <v/>
      </c>
    </row>
    <row r="11820" spans="5:8" x14ac:dyDescent="0.25">
      <c r="E11820" s="18" t="str">
        <f t="shared" si="755"/>
        <v/>
      </c>
      <c r="F11820" s="18" t="str">
        <f t="shared" si="756"/>
        <v/>
      </c>
      <c r="G11820" s="18" t="str">
        <f t="shared" si="757"/>
        <v/>
      </c>
      <c r="H11820" s="18" t="str">
        <f t="shared" si="758"/>
        <v/>
      </c>
    </row>
    <row r="11821" spans="5:8" x14ac:dyDescent="0.25">
      <c r="E11821" s="18" t="str">
        <f t="shared" si="755"/>
        <v/>
      </c>
      <c r="F11821" s="18" t="str">
        <f t="shared" si="756"/>
        <v/>
      </c>
      <c r="G11821" s="18" t="str">
        <f t="shared" si="757"/>
        <v/>
      </c>
      <c r="H11821" s="18" t="str">
        <f t="shared" si="758"/>
        <v/>
      </c>
    </row>
    <row r="11822" spans="5:8" x14ac:dyDescent="0.25">
      <c r="E11822" s="18" t="str">
        <f t="shared" si="755"/>
        <v/>
      </c>
      <c r="F11822" s="18" t="str">
        <f t="shared" si="756"/>
        <v/>
      </c>
      <c r="G11822" s="18" t="str">
        <f t="shared" si="757"/>
        <v/>
      </c>
      <c r="H11822" s="18" t="str">
        <f t="shared" si="758"/>
        <v/>
      </c>
    </row>
    <row r="11823" spans="5:8" x14ac:dyDescent="0.25">
      <c r="E11823" s="18" t="str">
        <f t="shared" si="755"/>
        <v/>
      </c>
      <c r="F11823" s="18" t="str">
        <f t="shared" si="756"/>
        <v/>
      </c>
      <c r="G11823" s="18" t="str">
        <f t="shared" si="757"/>
        <v/>
      </c>
      <c r="H11823" s="18" t="str">
        <f t="shared" si="758"/>
        <v/>
      </c>
    </row>
    <row r="11824" spans="5:8" x14ac:dyDescent="0.25">
      <c r="E11824" s="18" t="str">
        <f t="shared" si="755"/>
        <v/>
      </c>
      <c r="F11824" s="18" t="str">
        <f t="shared" si="756"/>
        <v/>
      </c>
      <c r="G11824" s="18" t="str">
        <f t="shared" si="757"/>
        <v/>
      </c>
      <c r="H11824" s="18" t="str">
        <f t="shared" si="758"/>
        <v/>
      </c>
    </row>
    <row r="11825" spans="5:8" x14ac:dyDescent="0.25">
      <c r="E11825" s="18" t="str">
        <f t="shared" si="755"/>
        <v/>
      </c>
      <c r="F11825" s="18" t="str">
        <f t="shared" si="756"/>
        <v/>
      </c>
      <c r="G11825" s="18" t="str">
        <f t="shared" si="757"/>
        <v/>
      </c>
      <c r="H11825" s="18" t="str">
        <f t="shared" si="758"/>
        <v/>
      </c>
    </row>
    <row r="11826" spans="5:8" x14ac:dyDescent="0.25">
      <c r="E11826" s="18" t="str">
        <f t="shared" si="755"/>
        <v/>
      </c>
      <c r="F11826" s="18" t="str">
        <f t="shared" si="756"/>
        <v/>
      </c>
      <c r="G11826" s="18" t="str">
        <f t="shared" si="757"/>
        <v/>
      </c>
      <c r="H11826" s="18" t="str">
        <f t="shared" si="758"/>
        <v/>
      </c>
    </row>
    <row r="11827" spans="5:8" x14ac:dyDescent="0.25">
      <c r="E11827" s="18" t="str">
        <f t="shared" si="755"/>
        <v/>
      </c>
      <c r="F11827" s="18" t="str">
        <f t="shared" si="756"/>
        <v/>
      </c>
      <c r="G11827" s="18" t="str">
        <f t="shared" si="757"/>
        <v/>
      </c>
      <c r="H11827" s="18" t="str">
        <f t="shared" si="758"/>
        <v/>
      </c>
    </row>
    <row r="11828" spans="5:8" x14ac:dyDescent="0.25">
      <c r="E11828" s="18" t="str">
        <f t="shared" si="755"/>
        <v/>
      </c>
      <c r="F11828" s="18" t="str">
        <f t="shared" si="756"/>
        <v/>
      </c>
      <c r="G11828" s="18" t="str">
        <f t="shared" si="757"/>
        <v/>
      </c>
      <c r="H11828" s="18" t="str">
        <f t="shared" si="758"/>
        <v/>
      </c>
    </row>
    <row r="11829" spans="5:8" x14ac:dyDescent="0.25">
      <c r="E11829" s="18" t="str">
        <f t="shared" si="755"/>
        <v/>
      </c>
      <c r="F11829" s="18" t="str">
        <f t="shared" si="756"/>
        <v/>
      </c>
      <c r="G11829" s="18" t="str">
        <f t="shared" si="757"/>
        <v/>
      </c>
      <c r="H11829" s="18" t="str">
        <f t="shared" si="758"/>
        <v/>
      </c>
    </row>
    <row r="11830" spans="5:8" x14ac:dyDescent="0.25">
      <c r="E11830" s="18" t="str">
        <f t="shared" si="755"/>
        <v/>
      </c>
      <c r="F11830" s="18" t="str">
        <f t="shared" si="756"/>
        <v/>
      </c>
      <c r="G11830" s="18" t="str">
        <f t="shared" si="757"/>
        <v/>
      </c>
      <c r="H11830" s="18" t="str">
        <f t="shared" si="758"/>
        <v/>
      </c>
    </row>
    <row r="11831" spans="5:8" x14ac:dyDescent="0.25">
      <c r="E11831" s="18" t="str">
        <f t="shared" si="755"/>
        <v/>
      </c>
      <c r="F11831" s="18" t="str">
        <f t="shared" si="756"/>
        <v/>
      </c>
      <c r="G11831" s="18" t="str">
        <f t="shared" si="757"/>
        <v/>
      </c>
      <c r="H11831" s="18" t="str">
        <f t="shared" si="758"/>
        <v/>
      </c>
    </row>
    <row r="11832" spans="5:8" x14ac:dyDescent="0.25">
      <c r="E11832" s="18" t="str">
        <f t="shared" si="755"/>
        <v/>
      </c>
      <c r="F11832" s="18" t="str">
        <f t="shared" si="756"/>
        <v/>
      </c>
      <c r="G11832" s="18" t="str">
        <f t="shared" si="757"/>
        <v/>
      </c>
      <c r="H11832" s="18" t="str">
        <f t="shared" si="758"/>
        <v/>
      </c>
    </row>
    <row r="11833" spans="5:8" x14ac:dyDescent="0.25">
      <c r="E11833" s="18" t="str">
        <f t="shared" si="755"/>
        <v/>
      </c>
      <c r="F11833" s="18" t="str">
        <f t="shared" si="756"/>
        <v/>
      </c>
      <c r="G11833" s="18" t="str">
        <f t="shared" si="757"/>
        <v/>
      </c>
      <c r="H11833" s="18" t="str">
        <f t="shared" si="758"/>
        <v/>
      </c>
    </row>
    <row r="11834" spans="5:8" x14ac:dyDescent="0.25">
      <c r="E11834" s="18" t="str">
        <f t="shared" si="755"/>
        <v/>
      </c>
      <c r="F11834" s="18" t="str">
        <f t="shared" si="756"/>
        <v/>
      </c>
      <c r="G11834" s="18" t="str">
        <f t="shared" si="757"/>
        <v/>
      </c>
      <c r="H11834" s="18" t="str">
        <f t="shared" si="758"/>
        <v/>
      </c>
    </row>
    <row r="11835" spans="5:8" x14ac:dyDescent="0.25">
      <c r="E11835" s="18" t="str">
        <f t="shared" si="755"/>
        <v/>
      </c>
      <c r="F11835" s="18" t="str">
        <f t="shared" si="756"/>
        <v/>
      </c>
      <c r="G11835" s="18" t="str">
        <f t="shared" si="757"/>
        <v/>
      </c>
      <c r="H11835" s="18" t="str">
        <f t="shared" si="758"/>
        <v/>
      </c>
    </row>
    <row r="11836" spans="5:8" x14ac:dyDescent="0.25">
      <c r="E11836" s="18" t="str">
        <f t="shared" si="755"/>
        <v/>
      </c>
      <c r="F11836" s="18" t="str">
        <f t="shared" si="756"/>
        <v/>
      </c>
      <c r="G11836" s="18" t="str">
        <f t="shared" si="757"/>
        <v/>
      </c>
      <c r="H11836" s="18" t="str">
        <f t="shared" si="758"/>
        <v/>
      </c>
    </row>
    <row r="11837" spans="5:8" x14ac:dyDescent="0.25">
      <c r="E11837" s="18" t="str">
        <f t="shared" si="755"/>
        <v/>
      </c>
      <c r="F11837" s="18" t="str">
        <f t="shared" si="756"/>
        <v/>
      </c>
      <c r="G11837" s="18" t="str">
        <f t="shared" si="757"/>
        <v/>
      </c>
      <c r="H11837" s="18" t="str">
        <f t="shared" si="758"/>
        <v/>
      </c>
    </row>
    <row r="11838" spans="5:8" x14ac:dyDescent="0.25">
      <c r="E11838" s="18" t="str">
        <f t="shared" si="755"/>
        <v/>
      </c>
      <c r="F11838" s="18" t="str">
        <f t="shared" si="756"/>
        <v/>
      </c>
      <c r="G11838" s="18" t="str">
        <f t="shared" si="757"/>
        <v/>
      </c>
      <c r="H11838" s="18" t="str">
        <f t="shared" si="758"/>
        <v/>
      </c>
    </row>
    <row r="11839" spans="5:8" x14ac:dyDescent="0.25">
      <c r="E11839" s="18" t="str">
        <f t="shared" si="755"/>
        <v/>
      </c>
      <c r="F11839" s="18" t="str">
        <f t="shared" si="756"/>
        <v/>
      </c>
      <c r="G11839" s="18" t="str">
        <f t="shared" si="757"/>
        <v/>
      </c>
      <c r="H11839" s="18" t="str">
        <f t="shared" si="758"/>
        <v/>
      </c>
    </row>
    <row r="11840" spans="5:8" x14ac:dyDescent="0.25">
      <c r="E11840" s="18" t="str">
        <f t="shared" si="755"/>
        <v/>
      </c>
      <c r="F11840" s="18" t="str">
        <f t="shared" si="756"/>
        <v/>
      </c>
      <c r="G11840" s="18" t="str">
        <f t="shared" si="757"/>
        <v/>
      </c>
      <c r="H11840" s="18" t="str">
        <f t="shared" si="758"/>
        <v/>
      </c>
    </row>
    <row r="11841" spans="5:8" x14ac:dyDescent="0.25">
      <c r="E11841" s="18" t="str">
        <f t="shared" si="755"/>
        <v/>
      </c>
      <c r="F11841" s="18" t="str">
        <f t="shared" si="756"/>
        <v/>
      </c>
      <c r="G11841" s="18" t="str">
        <f t="shared" si="757"/>
        <v/>
      </c>
      <c r="H11841" s="18" t="str">
        <f t="shared" si="758"/>
        <v/>
      </c>
    </row>
    <row r="11842" spans="5:8" x14ac:dyDescent="0.25">
      <c r="E11842" s="18" t="str">
        <f t="shared" si="755"/>
        <v/>
      </c>
      <c r="F11842" s="18" t="str">
        <f t="shared" si="756"/>
        <v/>
      </c>
      <c r="G11842" s="18" t="str">
        <f t="shared" si="757"/>
        <v/>
      </c>
      <c r="H11842" s="18" t="str">
        <f t="shared" si="758"/>
        <v/>
      </c>
    </row>
    <row r="11843" spans="5:8" x14ac:dyDescent="0.25">
      <c r="E11843" s="18" t="str">
        <f t="shared" si="755"/>
        <v/>
      </c>
      <c r="F11843" s="18" t="str">
        <f t="shared" si="756"/>
        <v/>
      </c>
      <c r="G11843" s="18" t="str">
        <f t="shared" si="757"/>
        <v/>
      </c>
      <c r="H11843" s="18" t="str">
        <f t="shared" si="758"/>
        <v/>
      </c>
    </row>
    <row r="11844" spans="5:8" x14ac:dyDescent="0.25">
      <c r="E11844" s="18" t="str">
        <f t="shared" si="755"/>
        <v/>
      </c>
      <c r="F11844" s="18" t="str">
        <f t="shared" si="756"/>
        <v/>
      </c>
      <c r="G11844" s="18" t="str">
        <f t="shared" si="757"/>
        <v/>
      </c>
      <c r="H11844" s="18" t="str">
        <f t="shared" si="758"/>
        <v/>
      </c>
    </row>
    <row r="11845" spans="5:8" x14ac:dyDescent="0.25">
      <c r="E11845" s="18" t="str">
        <f t="shared" si="755"/>
        <v/>
      </c>
      <c r="F11845" s="18" t="str">
        <f t="shared" si="756"/>
        <v/>
      </c>
      <c r="G11845" s="18" t="str">
        <f t="shared" si="757"/>
        <v/>
      </c>
      <c r="H11845" s="18" t="str">
        <f t="shared" si="758"/>
        <v/>
      </c>
    </row>
    <row r="11846" spans="5:8" x14ac:dyDescent="0.25">
      <c r="E11846" s="18" t="str">
        <f t="shared" ref="E11846:E11909" si="759">IF($C11846="","",IFERROR(INDEX(ItemPriceCol,MATCH($C11846,ItemName,0)),""))</f>
        <v/>
      </c>
      <c r="F11846" s="18" t="str">
        <f t="shared" ref="F11846:F11909" si="760">IF(OR($D11846="",$E11846=""),"",$D11846*$E11846)</f>
        <v/>
      </c>
      <c r="G11846" s="18" t="str">
        <f t="shared" ref="G11846:G11909" si="761">IF($C11846="","",IFERROR(INDEX(ItemCostCol,MATCH($C11846,ItemName,0)),""))</f>
        <v/>
      </c>
      <c r="H11846" s="18" t="str">
        <f t="shared" ref="H11846:H11909" si="762">IF(OR($F11846="",$G11846=""),"",$F11846-$D11846*$G11846)</f>
        <v/>
      </c>
    </row>
    <row r="11847" spans="5:8" x14ac:dyDescent="0.25">
      <c r="E11847" s="18" t="str">
        <f t="shared" si="759"/>
        <v/>
      </c>
      <c r="F11847" s="18" t="str">
        <f t="shared" si="760"/>
        <v/>
      </c>
      <c r="G11847" s="18" t="str">
        <f t="shared" si="761"/>
        <v/>
      </c>
      <c r="H11847" s="18" t="str">
        <f t="shared" si="762"/>
        <v/>
      </c>
    </row>
    <row r="11848" spans="5:8" x14ac:dyDescent="0.25">
      <c r="E11848" s="18" t="str">
        <f t="shared" si="759"/>
        <v/>
      </c>
      <c r="F11848" s="18" t="str">
        <f t="shared" si="760"/>
        <v/>
      </c>
      <c r="G11848" s="18" t="str">
        <f t="shared" si="761"/>
        <v/>
      </c>
      <c r="H11848" s="18" t="str">
        <f t="shared" si="762"/>
        <v/>
      </c>
    </row>
    <row r="11849" spans="5:8" x14ac:dyDescent="0.25">
      <c r="E11849" s="18" t="str">
        <f t="shared" si="759"/>
        <v/>
      </c>
      <c r="F11849" s="18" t="str">
        <f t="shared" si="760"/>
        <v/>
      </c>
      <c r="G11849" s="18" t="str">
        <f t="shared" si="761"/>
        <v/>
      </c>
      <c r="H11849" s="18" t="str">
        <f t="shared" si="762"/>
        <v/>
      </c>
    </row>
    <row r="11850" spans="5:8" x14ac:dyDescent="0.25">
      <c r="E11850" s="18" t="str">
        <f t="shared" si="759"/>
        <v/>
      </c>
      <c r="F11850" s="18" t="str">
        <f t="shared" si="760"/>
        <v/>
      </c>
      <c r="G11850" s="18" t="str">
        <f t="shared" si="761"/>
        <v/>
      </c>
      <c r="H11850" s="18" t="str">
        <f t="shared" si="762"/>
        <v/>
      </c>
    </row>
    <row r="11851" spans="5:8" x14ac:dyDescent="0.25">
      <c r="E11851" s="18" t="str">
        <f t="shared" si="759"/>
        <v/>
      </c>
      <c r="F11851" s="18" t="str">
        <f t="shared" si="760"/>
        <v/>
      </c>
      <c r="G11851" s="18" t="str">
        <f t="shared" si="761"/>
        <v/>
      </c>
      <c r="H11851" s="18" t="str">
        <f t="shared" si="762"/>
        <v/>
      </c>
    </row>
    <row r="11852" spans="5:8" x14ac:dyDescent="0.25">
      <c r="E11852" s="18" t="str">
        <f t="shared" si="759"/>
        <v/>
      </c>
      <c r="F11852" s="18" t="str">
        <f t="shared" si="760"/>
        <v/>
      </c>
      <c r="G11852" s="18" t="str">
        <f t="shared" si="761"/>
        <v/>
      </c>
      <c r="H11852" s="18" t="str">
        <f t="shared" si="762"/>
        <v/>
      </c>
    </row>
    <row r="11853" spans="5:8" x14ac:dyDescent="0.25">
      <c r="E11853" s="18" t="str">
        <f t="shared" si="759"/>
        <v/>
      </c>
      <c r="F11853" s="18" t="str">
        <f t="shared" si="760"/>
        <v/>
      </c>
      <c r="G11853" s="18" t="str">
        <f t="shared" si="761"/>
        <v/>
      </c>
      <c r="H11853" s="18" t="str">
        <f t="shared" si="762"/>
        <v/>
      </c>
    </row>
    <row r="11854" spans="5:8" x14ac:dyDescent="0.25">
      <c r="E11854" s="18" t="str">
        <f t="shared" si="759"/>
        <v/>
      </c>
      <c r="F11854" s="18" t="str">
        <f t="shared" si="760"/>
        <v/>
      </c>
      <c r="G11854" s="18" t="str">
        <f t="shared" si="761"/>
        <v/>
      </c>
      <c r="H11854" s="18" t="str">
        <f t="shared" si="762"/>
        <v/>
      </c>
    </row>
    <row r="11855" spans="5:8" x14ac:dyDescent="0.25">
      <c r="E11855" s="18" t="str">
        <f t="shared" si="759"/>
        <v/>
      </c>
      <c r="F11855" s="18" t="str">
        <f t="shared" si="760"/>
        <v/>
      </c>
      <c r="G11855" s="18" t="str">
        <f t="shared" si="761"/>
        <v/>
      </c>
      <c r="H11855" s="18" t="str">
        <f t="shared" si="762"/>
        <v/>
      </c>
    </row>
    <row r="11856" spans="5:8" x14ac:dyDescent="0.25">
      <c r="E11856" s="18" t="str">
        <f t="shared" si="759"/>
        <v/>
      </c>
      <c r="F11856" s="18" t="str">
        <f t="shared" si="760"/>
        <v/>
      </c>
      <c r="G11856" s="18" t="str">
        <f t="shared" si="761"/>
        <v/>
      </c>
      <c r="H11856" s="18" t="str">
        <f t="shared" si="762"/>
        <v/>
      </c>
    </row>
    <row r="11857" spans="5:8" x14ac:dyDescent="0.25">
      <c r="E11857" s="18" t="str">
        <f t="shared" si="759"/>
        <v/>
      </c>
      <c r="F11857" s="18" t="str">
        <f t="shared" si="760"/>
        <v/>
      </c>
      <c r="G11857" s="18" t="str">
        <f t="shared" si="761"/>
        <v/>
      </c>
      <c r="H11857" s="18" t="str">
        <f t="shared" si="762"/>
        <v/>
      </c>
    </row>
    <row r="11858" spans="5:8" x14ac:dyDescent="0.25">
      <c r="E11858" s="18" t="str">
        <f t="shared" si="759"/>
        <v/>
      </c>
      <c r="F11858" s="18" t="str">
        <f t="shared" si="760"/>
        <v/>
      </c>
      <c r="G11858" s="18" t="str">
        <f t="shared" si="761"/>
        <v/>
      </c>
      <c r="H11858" s="18" t="str">
        <f t="shared" si="762"/>
        <v/>
      </c>
    </row>
    <row r="11859" spans="5:8" x14ac:dyDescent="0.25">
      <c r="E11859" s="18" t="str">
        <f t="shared" si="759"/>
        <v/>
      </c>
      <c r="F11859" s="18" t="str">
        <f t="shared" si="760"/>
        <v/>
      </c>
      <c r="G11859" s="18" t="str">
        <f t="shared" si="761"/>
        <v/>
      </c>
      <c r="H11859" s="18" t="str">
        <f t="shared" si="762"/>
        <v/>
      </c>
    </row>
    <row r="11860" spans="5:8" x14ac:dyDescent="0.25">
      <c r="E11860" s="18" t="str">
        <f t="shared" si="759"/>
        <v/>
      </c>
      <c r="F11860" s="18" t="str">
        <f t="shared" si="760"/>
        <v/>
      </c>
      <c r="G11860" s="18" t="str">
        <f t="shared" si="761"/>
        <v/>
      </c>
      <c r="H11860" s="18" t="str">
        <f t="shared" si="762"/>
        <v/>
      </c>
    </row>
    <row r="11861" spans="5:8" x14ac:dyDescent="0.25">
      <c r="E11861" s="18" t="str">
        <f t="shared" si="759"/>
        <v/>
      </c>
      <c r="F11861" s="18" t="str">
        <f t="shared" si="760"/>
        <v/>
      </c>
      <c r="G11861" s="18" t="str">
        <f t="shared" si="761"/>
        <v/>
      </c>
      <c r="H11861" s="18" t="str">
        <f t="shared" si="762"/>
        <v/>
      </c>
    </row>
    <row r="11862" spans="5:8" x14ac:dyDescent="0.25">
      <c r="E11862" s="18" t="str">
        <f t="shared" si="759"/>
        <v/>
      </c>
      <c r="F11862" s="18" t="str">
        <f t="shared" si="760"/>
        <v/>
      </c>
      <c r="G11862" s="18" t="str">
        <f t="shared" si="761"/>
        <v/>
      </c>
      <c r="H11862" s="18" t="str">
        <f t="shared" si="762"/>
        <v/>
      </c>
    </row>
    <row r="11863" spans="5:8" x14ac:dyDescent="0.25">
      <c r="E11863" s="18" t="str">
        <f t="shared" si="759"/>
        <v/>
      </c>
      <c r="F11863" s="18" t="str">
        <f t="shared" si="760"/>
        <v/>
      </c>
      <c r="G11863" s="18" t="str">
        <f t="shared" si="761"/>
        <v/>
      </c>
      <c r="H11863" s="18" t="str">
        <f t="shared" si="762"/>
        <v/>
      </c>
    </row>
    <row r="11864" spans="5:8" x14ac:dyDescent="0.25">
      <c r="E11864" s="18" t="str">
        <f t="shared" si="759"/>
        <v/>
      </c>
      <c r="F11864" s="18" t="str">
        <f t="shared" si="760"/>
        <v/>
      </c>
      <c r="G11864" s="18" t="str">
        <f t="shared" si="761"/>
        <v/>
      </c>
      <c r="H11864" s="18" t="str">
        <f t="shared" si="762"/>
        <v/>
      </c>
    </row>
    <row r="11865" spans="5:8" x14ac:dyDescent="0.25">
      <c r="E11865" s="18" t="str">
        <f t="shared" si="759"/>
        <v/>
      </c>
      <c r="F11865" s="18" t="str">
        <f t="shared" si="760"/>
        <v/>
      </c>
      <c r="G11865" s="18" t="str">
        <f t="shared" si="761"/>
        <v/>
      </c>
      <c r="H11865" s="18" t="str">
        <f t="shared" si="762"/>
        <v/>
      </c>
    </row>
    <row r="11866" spans="5:8" x14ac:dyDescent="0.25">
      <c r="E11866" s="18" t="str">
        <f t="shared" si="759"/>
        <v/>
      </c>
      <c r="F11866" s="18" t="str">
        <f t="shared" si="760"/>
        <v/>
      </c>
      <c r="G11866" s="18" t="str">
        <f t="shared" si="761"/>
        <v/>
      </c>
      <c r="H11866" s="18" t="str">
        <f t="shared" si="762"/>
        <v/>
      </c>
    </row>
    <row r="11867" spans="5:8" x14ac:dyDescent="0.25">
      <c r="E11867" s="18" t="str">
        <f t="shared" si="759"/>
        <v/>
      </c>
      <c r="F11867" s="18" t="str">
        <f t="shared" si="760"/>
        <v/>
      </c>
      <c r="G11867" s="18" t="str">
        <f t="shared" si="761"/>
        <v/>
      </c>
      <c r="H11867" s="18" t="str">
        <f t="shared" si="762"/>
        <v/>
      </c>
    </row>
    <row r="11868" spans="5:8" x14ac:dyDescent="0.25">
      <c r="E11868" s="18" t="str">
        <f t="shared" si="759"/>
        <v/>
      </c>
      <c r="F11868" s="18" t="str">
        <f t="shared" si="760"/>
        <v/>
      </c>
      <c r="G11868" s="18" t="str">
        <f t="shared" si="761"/>
        <v/>
      </c>
      <c r="H11868" s="18" t="str">
        <f t="shared" si="762"/>
        <v/>
      </c>
    </row>
    <row r="11869" spans="5:8" x14ac:dyDescent="0.25">
      <c r="E11869" s="18" t="str">
        <f t="shared" si="759"/>
        <v/>
      </c>
      <c r="F11869" s="18" t="str">
        <f t="shared" si="760"/>
        <v/>
      </c>
      <c r="G11869" s="18" t="str">
        <f t="shared" si="761"/>
        <v/>
      </c>
      <c r="H11869" s="18" t="str">
        <f t="shared" si="762"/>
        <v/>
      </c>
    </row>
    <row r="11870" spans="5:8" x14ac:dyDescent="0.25">
      <c r="E11870" s="18" t="str">
        <f t="shared" si="759"/>
        <v/>
      </c>
      <c r="F11870" s="18" t="str">
        <f t="shared" si="760"/>
        <v/>
      </c>
      <c r="G11870" s="18" t="str">
        <f t="shared" si="761"/>
        <v/>
      </c>
      <c r="H11870" s="18" t="str">
        <f t="shared" si="762"/>
        <v/>
      </c>
    </row>
    <row r="11871" spans="5:8" x14ac:dyDescent="0.25">
      <c r="E11871" s="18" t="str">
        <f t="shared" si="759"/>
        <v/>
      </c>
      <c r="F11871" s="18" t="str">
        <f t="shared" si="760"/>
        <v/>
      </c>
      <c r="G11871" s="18" t="str">
        <f t="shared" si="761"/>
        <v/>
      </c>
      <c r="H11871" s="18" t="str">
        <f t="shared" si="762"/>
        <v/>
      </c>
    </row>
    <row r="11872" spans="5:8" x14ac:dyDescent="0.25">
      <c r="E11872" s="18" t="str">
        <f t="shared" si="759"/>
        <v/>
      </c>
      <c r="F11872" s="18" t="str">
        <f t="shared" si="760"/>
        <v/>
      </c>
      <c r="G11872" s="18" t="str">
        <f t="shared" si="761"/>
        <v/>
      </c>
      <c r="H11872" s="18" t="str">
        <f t="shared" si="762"/>
        <v/>
      </c>
    </row>
    <row r="11873" spans="5:8" x14ac:dyDescent="0.25">
      <c r="E11873" s="18" t="str">
        <f t="shared" si="759"/>
        <v/>
      </c>
      <c r="F11873" s="18" t="str">
        <f t="shared" si="760"/>
        <v/>
      </c>
      <c r="G11873" s="18" t="str">
        <f t="shared" si="761"/>
        <v/>
      </c>
      <c r="H11873" s="18" t="str">
        <f t="shared" si="762"/>
        <v/>
      </c>
    </row>
    <row r="11874" spans="5:8" x14ac:dyDescent="0.25">
      <c r="E11874" s="18" t="str">
        <f t="shared" si="759"/>
        <v/>
      </c>
      <c r="F11874" s="18" t="str">
        <f t="shared" si="760"/>
        <v/>
      </c>
      <c r="G11874" s="18" t="str">
        <f t="shared" si="761"/>
        <v/>
      </c>
      <c r="H11874" s="18" t="str">
        <f t="shared" si="762"/>
        <v/>
      </c>
    </row>
    <row r="11875" spans="5:8" x14ac:dyDescent="0.25">
      <c r="E11875" s="18" t="str">
        <f t="shared" si="759"/>
        <v/>
      </c>
      <c r="F11875" s="18" t="str">
        <f t="shared" si="760"/>
        <v/>
      </c>
      <c r="G11875" s="18" t="str">
        <f t="shared" si="761"/>
        <v/>
      </c>
      <c r="H11875" s="18" t="str">
        <f t="shared" si="762"/>
        <v/>
      </c>
    </row>
    <row r="11876" spans="5:8" x14ac:dyDescent="0.25">
      <c r="E11876" s="18" t="str">
        <f t="shared" si="759"/>
        <v/>
      </c>
      <c r="F11876" s="18" t="str">
        <f t="shared" si="760"/>
        <v/>
      </c>
      <c r="G11876" s="18" t="str">
        <f t="shared" si="761"/>
        <v/>
      </c>
      <c r="H11876" s="18" t="str">
        <f t="shared" si="762"/>
        <v/>
      </c>
    </row>
    <row r="11877" spans="5:8" x14ac:dyDescent="0.25">
      <c r="E11877" s="18" t="str">
        <f t="shared" si="759"/>
        <v/>
      </c>
      <c r="F11877" s="18" t="str">
        <f t="shared" si="760"/>
        <v/>
      </c>
      <c r="G11877" s="18" t="str">
        <f t="shared" si="761"/>
        <v/>
      </c>
      <c r="H11877" s="18" t="str">
        <f t="shared" si="762"/>
        <v/>
      </c>
    </row>
    <row r="11878" spans="5:8" x14ac:dyDescent="0.25">
      <c r="E11878" s="18" t="str">
        <f t="shared" si="759"/>
        <v/>
      </c>
      <c r="F11878" s="18" t="str">
        <f t="shared" si="760"/>
        <v/>
      </c>
      <c r="G11878" s="18" t="str">
        <f t="shared" si="761"/>
        <v/>
      </c>
      <c r="H11878" s="18" t="str">
        <f t="shared" si="762"/>
        <v/>
      </c>
    </row>
    <row r="11879" spans="5:8" x14ac:dyDescent="0.25">
      <c r="E11879" s="18" t="str">
        <f t="shared" si="759"/>
        <v/>
      </c>
      <c r="F11879" s="18" t="str">
        <f t="shared" si="760"/>
        <v/>
      </c>
      <c r="G11879" s="18" t="str">
        <f t="shared" si="761"/>
        <v/>
      </c>
      <c r="H11879" s="18" t="str">
        <f t="shared" si="762"/>
        <v/>
      </c>
    </row>
    <row r="11880" spans="5:8" x14ac:dyDescent="0.25">
      <c r="E11880" s="18" t="str">
        <f t="shared" si="759"/>
        <v/>
      </c>
      <c r="F11880" s="18" t="str">
        <f t="shared" si="760"/>
        <v/>
      </c>
      <c r="G11880" s="18" t="str">
        <f t="shared" si="761"/>
        <v/>
      </c>
      <c r="H11880" s="18" t="str">
        <f t="shared" si="762"/>
        <v/>
      </c>
    </row>
    <row r="11881" spans="5:8" x14ac:dyDescent="0.25">
      <c r="E11881" s="18" t="str">
        <f t="shared" si="759"/>
        <v/>
      </c>
      <c r="F11881" s="18" t="str">
        <f t="shared" si="760"/>
        <v/>
      </c>
      <c r="G11881" s="18" t="str">
        <f t="shared" si="761"/>
        <v/>
      </c>
      <c r="H11881" s="18" t="str">
        <f t="shared" si="762"/>
        <v/>
      </c>
    </row>
    <row r="11882" spans="5:8" x14ac:dyDescent="0.25">
      <c r="E11882" s="18" t="str">
        <f t="shared" si="759"/>
        <v/>
      </c>
      <c r="F11882" s="18" t="str">
        <f t="shared" si="760"/>
        <v/>
      </c>
      <c r="G11882" s="18" t="str">
        <f t="shared" si="761"/>
        <v/>
      </c>
      <c r="H11882" s="18" t="str">
        <f t="shared" si="762"/>
        <v/>
      </c>
    </row>
    <row r="11883" spans="5:8" x14ac:dyDescent="0.25">
      <c r="E11883" s="18" t="str">
        <f t="shared" si="759"/>
        <v/>
      </c>
      <c r="F11883" s="18" t="str">
        <f t="shared" si="760"/>
        <v/>
      </c>
      <c r="G11883" s="18" t="str">
        <f t="shared" si="761"/>
        <v/>
      </c>
      <c r="H11883" s="18" t="str">
        <f t="shared" si="762"/>
        <v/>
      </c>
    </row>
    <row r="11884" spans="5:8" x14ac:dyDescent="0.25">
      <c r="E11884" s="18" t="str">
        <f t="shared" si="759"/>
        <v/>
      </c>
      <c r="F11884" s="18" t="str">
        <f t="shared" si="760"/>
        <v/>
      </c>
      <c r="G11884" s="18" t="str">
        <f t="shared" si="761"/>
        <v/>
      </c>
      <c r="H11884" s="18" t="str">
        <f t="shared" si="762"/>
        <v/>
      </c>
    </row>
    <row r="11885" spans="5:8" x14ac:dyDescent="0.25">
      <c r="E11885" s="18" t="str">
        <f t="shared" si="759"/>
        <v/>
      </c>
      <c r="F11885" s="18" t="str">
        <f t="shared" si="760"/>
        <v/>
      </c>
      <c r="G11885" s="18" t="str">
        <f t="shared" si="761"/>
        <v/>
      </c>
      <c r="H11885" s="18" t="str">
        <f t="shared" si="762"/>
        <v/>
      </c>
    </row>
    <row r="11886" spans="5:8" x14ac:dyDescent="0.25">
      <c r="E11886" s="18" t="str">
        <f t="shared" si="759"/>
        <v/>
      </c>
      <c r="F11886" s="18" t="str">
        <f t="shared" si="760"/>
        <v/>
      </c>
      <c r="G11886" s="18" t="str">
        <f t="shared" si="761"/>
        <v/>
      </c>
      <c r="H11886" s="18" t="str">
        <f t="shared" si="762"/>
        <v/>
      </c>
    </row>
    <row r="11887" spans="5:8" x14ac:dyDescent="0.25">
      <c r="E11887" s="18" t="str">
        <f t="shared" si="759"/>
        <v/>
      </c>
      <c r="F11887" s="18" t="str">
        <f t="shared" si="760"/>
        <v/>
      </c>
      <c r="G11887" s="18" t="str">
        <f t="shared" si="761"/>
        <v/>
      </c>
      <c r="H11887" s="18" t="str">
        <f t="shared" si="762"/>
        <v/>
      </c>
    </row>
    <row r="11888" spans="5:8" x14ac:dyDescent="0.25">
      <c r="E11888" s="18" t="str">
        <f t="shared" si="759"/>
        <v/>
      </c>
      <c r="F11888" s="18" t="str">
        <f t="shared" si="760"/>
        <v/>
      </c>
      <c r="G11888" s="18" t="str">
        <f t="shared" si="761"/>
        <v/>
      </c>
      <c r="H11888" s="18" t="str">
        <f t="shared" si="762"/>
        <v/>
      </c>
    </row>
    <row r="11889" spans="5:8" x14ac:dyDescent="0.25">
      <c r="E11889" s="18" t="str">
        <f t="shared" si="759"/>
        <v/>
      </c>
      <c r="F11889" s="18" t="str">
        <f t="shared" si="760"/>
        <v/>
      </c>
      <c r="G11889" s="18" t="str">
        <f t="shared" si="761"/>
        <v/>
      </c>
      <c r="H11889" s="18" t="str">
        <f t="shared" si="762"/>
        <v/>
      </c>
    </row>
    <row r="11890" spans="5:8" x14ac:dyDescent="0.25">
      <c r="E11890" s="18" t="str">
        <f t="shared" si="759"/>
        <v/>
      </c>
      <c r="F11890" s="18" t="str">
        <f t="shared" si="760"/>
        <v/>
      </c>
      <c r="G11890" s="18" t="str">
        <f t="shared" si="761"/>
        <v/>
      </c>
      <c r="H11890" s="18" t="str">
        <f t="shared" si="762"/>
        <v/>
      </c>
    </row>
    <row r="11891" spans="5:8" x14ac:dyDescent="0.25">
      <c r="E11891" s="18" t="str">
        <f t="shared" si="759"/>
        <v/>
      </c>
      <c r="F11891" s="18" t="str">
        <f t="shared" si="760"/>
        <v/>
      </c>
      <c r="G11891" s="18" t="str">
        <f t="shared" si="761"/>
        <v/>
      </c>
      <c r="H11891" s="18" t="str">
        <f t="shared" si="762"/>
        <v/>
      </c>
    </row>
    <row r="11892" spans="5:8" x14ac:dyDescent="0.25">
      <c r="E11892" s="18" t="str">
        <f t="shared" si="759"/>
        <v/>
      </c>
      <c r="F11892" s="18" t="str">
        <f t="shared" si="760"/>
        <v/>
      </c>
      <c r="G11892" s="18" t="str">
        <f t="shared" si="761"/>
        <v/>
      </c>
      <c r="H11892" s="18" t="str">
        <f t="shared" si="762"/>
        <v/>
      </c>
    </row>
    <row r="11893" spans="5:8" x14ac:dyDescent="0.25">
      <c r="E11893" s="18" t="str">
        <f t="shared" si="759"/>
        <v/>
      </c>
      <c r="F11893" s="18" t="str">
        <f t="shared" si="760"/>
        <v/>
      </c>
      <c r="G11893" s="18" t="str">
        <f t="shared" si="761"/>
        <v/>
      </c>
      <c r="H11893" s="18" t="str">
        <f t="shared" si="762"/>
        <v/>
      </c>
    </row>
    <row r="11894" spans="5:8" x14ac:dyDescent="0.25">
      <c r="E11894" s="18" t="str">
        <f t="shared" si="759"/>
        <v/>
      </c>
      <c r="F11894" s="18" t="str">
        <f t="shared" si="760"/>
        <v/>
      </c>
      <c r="G11894" s="18" t="str">
        <f t="shared" si="761"/>
        <v/>
      </c>
      <c r="H11894" s="18" t="str">
        <f t="shared" si="762"/>
        <v/>
      </c>
    </row>
    <row r="11895" spans="5:8" x14ac:dyDescent="0.25">
      <c r="E11895" s="18" t="str">
        <f t="shared" si="759"/>
        <v/>
      </c>
      <c r="F11895" s="18" t="str">
        <f t="shared" si="760"/>
        <v/>
      </c>
      <c r="G11895" s="18" t="str">
        <f t="shared" si="761"/>
        <v/>
      </c>
      <c r="H11895" s="18" t="str">
        <f t="shared" si="762"/>
        <v/>
      </c>
    </row>
    <row r="11896" spans="5:8" x14ac:dyDescent="0.25">
      <c r="E11896" s="18" t="str">
        <f t="shared" si="759"/>
        <v/>
      </c>
      <c r="F11896" s="18" t="str">
        <f t="shared" si="760"/>
        <v/>
      </c>
      <c r="G11896" s="18" t="str">
        <f t="shared" si="761"/>
        <v/>
      </c>
      <c r="H11896" s="18" t="str">
        <f t="shared" si="762"/>
        <v/>
      </c>
    </row>
    <row r="11897" spans="5:8" x14ac:dyDescent="0.25">
      <c r="E11897" s="18" t="str">
        <f t="shared" si="759"/>
        <v/>
      </c>
      <c r="F11897" s="18" t="str">
        <f t="shared" si="760"/>
        <v/>
      </c>
      <c r="G11897" s="18" t="str">
        <f t="shared" si="761"/>
        <v/>
      </c>
      <c r="H11897" s="18" t="str">
        <f t="shared" si="762"/>
        <v/>
      </c>
    </row>
    <row r="11898" spans="5:8" x14ac:dyDescent="0.25">
      <c r="E11898" s="18" t="str">
        <f t="shared" si="759"/>
        <v/>
      </c>
      <c r="F11898" s="18" t="str">
        <f t="shared" si="760"/>
        <v/>
      </c>
      <c r="G11898" s="18" t="str">
        <f t="shared" si="761"/>
        <v/>
      </c>
      <c r="H11898" s="18" t="str">
        <f t="shared" si="762"/>
        <v/>
      </c>
    </row>
    <row r="11899" spans="5:8" x14ac:dyDescent="0.25">
      <c r="E11899" s="18" t="str">
        <f t="shared" si="759"/>
        <v/>
      </c>
      <c r="F11899" s="18" t="str">
        <f t="shared" si="760"/>
        <v/>
      </c>
      <c r="G11899" s="18" t="str">
        <f t="shared" si="761"/>
        <v/>
      </c>
      <c r="H11899" s="18" t="str">
        <f t="shared" si="762"/>
        <v/>
      </c>
    </row>
    <row r="11900" spans="5:8" x14ac:dyDescent="0.25">
      <c r="E11900" s="18" t="str">
        <f t="shared" si="759"/>
        <v/>
      </c>
      <c r="F11900" s="18" t="str">
        <f t="shared" si="760"/>
        <v/>
      </c>
      <c r="G11900" s="18" t="str">
        <f t="shared" si="761"/>
        <v/>
      </c>
      <c r="H11900" s="18" t="str">
        <f t="shared" si="762"/>
        <v/>
      </c>
    </row>
    <row r="11901" spans="5:8" x14ac:dyDescent="0.25">
      <c r="E11901" s="18" t="str">
        <f t="shared" si="759"/>
        <v/>
      </c>
      <c r="F11901" s="18" t="str">
        <f t="shared" si="760"/>
        <v/>
      </c>
      <c r="G11901" s="18" t="str">
        <f t="shared" si="761"/>
        <v/>
      </c>
      <c r="H11901" s="18" t="str">
        <f t="shared" si="762"/>
        <v/>
      </c>
    </row>
    <row r="11902" spans="5:8" x14ac:dyDescent="0.25">
      <c r="E11902" s="18" t="str">
        <f t="shared" si="759"/>
        <v/>
      </c>
      <c r="F11902" s="18" t="str">
        <f t="shared" si="760"/>
        <v/>
      </c>
      <c r="G11902" s="18" t="str">
        <f t="shared" si="761"/>
        <v/>
      </c>
      <c r="H11902" s="18" t="str">
        <f t="shared" si="762"/>
        <v/>
      </c>
    </row>
    <row r="11903" spans="5:8" x14ac:dyDescent="0.25">
      <c r="E11903" s="18" t="str">
        <f t="shared" si="759"/>
        <v/>
      </c>
      <c r="F11903" s="18" t="str">
        <f t="shared" si="760"/>
        <v/>
      </c>
      <c r="G11903" s="18" t="str">
        <f t="shared" si="761"/>
        <v/>
      </c>
      <c r="H11903" s="18" t="str">
        <f t="shared" si="762"/>
        <v/>
      </c>
    </row>
    <row r="11904" spans="5:8" x14ac:dyDescent="0.25">
      <c r="E11904" s="18" t="str">
        <f t="shared" si="759"/>
        <v/>
      </c>
      <c r="F11904" s="18" t="str">
        <f t="shared" si="760"/>
        <v/>
      </c>
      <c r="G11904" s="18" t="str">
        <f t="shared" si="761"/>
        <v/>
      </c>
      <c r="H11904" s="18" t="str">
        <f t="shared" si="762"/>
        <v/>
      </c>
    </row>
    <row r="11905" spans="5:8" x14ac:dyDescent="0.25">
      <c r="E11905" s="18" t="str">
        <f t="shared" si="759"/>
        <v/>
      </c>
      <c r="F11905" s="18" t="str">
        <f t="shared" si="760"/>
        <v/>
      </c>
      <c r="G11905" s="18" t="str">
        <f t="shared" si="761"/>
        <v/>
      </c>
      <c r="H11905" s="18" t="str">
        <f t="shared" si="762"/>
        <v/>
      </c>
    </row>
    <row r="11906" spans="5:8" x14ac:dyDescent="0.25">
      <c r="E11906" s="18" t="str">
        <f t="shared" si="759"/>
        <v/>
      </c>
      <c r="F11906" s="18" t="str">
        <f t="shared" si="760"/>
        <v/>
      </c>
      <c r="G11906" s="18" t="str">
        <f t="shared" si="761"/>
        <v/>
      </c>
      <c r="H11906" s="18" t="str">
        <f t="shared" si="762"/>
        <v/>
      </c>
    </row>
    <row r="11907" spans="5:8" x14ac:dyDescent="0.25">
      <c r="E11907" s="18" t="str">
        <f t="shared" si="759"/>
        <v/>
      </c>
      <c r="F11907" s="18" t="str">
        <f t="shared" si="760"/>
        <v/>
      </c>
      <c r="G11907" s="18" t="str">
        <f t="shared" si="761"/>
        <v/>
      </c>
      <c r="H11907" s="18" t="str">
        <f t="shared" si="762"/>
        <v/>
      </c>
    </row>
    <row r="11908" spans="5:8" x14ac:dyDescent="0.25">
      <c r="E11908" s="18" t="str">
        <f t="shared" si="759"/>
        <v/>
      </c>
      <c r="F11908" s="18" t="str">
        <f t="shared" si="760"/>
        <v/>
      </c>
      <c r="G11908" s="18" t="str">
        <f t="shared" si="761"/>
        <v/>
      </c>
      <c r="H11908" s="18" t="str">
        <f t="shared" si="762"/>
        <v/>
      </c>
    </row>
    <row r="11909" spans="5:8" x14ac:dyDescent="0.25">
      <c r="E11909" s="18" t="str">
        <f t="shared" si="759"/>
        <v/>
      </c>
      <c r="F11909" s="18" t="str">
        <f t="shared" si="760"/>
        <v/>
      </c>
      <c r="G11909" s="18" t="str">
        <f t="shared" si="761"/>
        <v/>
      </c>
      <c r="H11909" s="18" t="str">
        <f t="shared" si="762"/>
        <v/>
      </c>
    </row>
    <row r="11910" spans="5:8" x14ac:dyDescent="0.25">
      <c r="E11910" s="18" t="str">
        <f t="shared" ref="E11910:E11973" si="763">IF($C11910="","",IFERROR(INDEX(ItemPriceCol,MATCH($C11910,ItemName,0)),""))</f>
        <v/>
      </c>
      <c r="F11910" s="18" t="str">
        <f t="shared" ref="F11910:F11973" si="764">IF(OR($D11910="",$E11910=""),"",$D11910*$E11910)</f>
        <v/>
      </c>
      <c r="G11910" s="18" t="str">
        <f t="shared" ref="G11910:G11973" si="765">IF($C11910="","",IFERROR(INDEX(ItemCostCol,MATCH($C11910,ItemName,0)),""))</f>
        <v/>
      </c>
      <c r="H11910" s="18" t="str">
        <f t="shared" ref="H11910:H11973" si="766">IF(OR($F11910="",$G11910=""),"",$F11910-$D11910*$G11910)</f>
        <v/>
      </c>
    </row>
    <row r="11911" spans="5:8" x14ac:dyDescent="0.25">
      <c r="E11911" s="18" t="str">
        <f t="shared" si="763"/>
        <v/>
      </c>
      <c r="F11911" s="18" t="str">
        <f t="shared" si="764"/>
        <v/>
      </c>
      <c r="G11911" s="18" t="str">
        <f t="shared" si="765"/>
        <v/>
      </c>
      <c r="H11911" s="18" t="str">
        <f t="shared" si="766"/>
        <v/>
      </c>
    </row>
    <row r="11912" spans="5:8" x14ac:dyDescent="0.25">
      <c r="E11912" s="18" t="str">
        <f t="shared" si="763"/>
        <v/>
      </c>
      <c r="F11912" s="18" t="str">
        <f t="shared" si="764"/>
        <v/>
      </c>
      <c r="G11912" s="18" t="str">
        <f t="shared" si="765"/>
        <v/>
      </c>
      <c r="H11912" s="18" t="str">
        <f t="shared" si="766"/>
        <v/>
      </c>
    </row>
    <row r="11913" spans="5:8" x14ac:dyDescent="0.25">
      <c r="E11913" s="18" t="str">
        <f t="shared" si="763"/>
        <v/>
      </c>
      <c r="F11913" s="18" t="str">
        <f t="shared" si="764"/>
        <v/>
      </c>
      <c r="G11913" s="18" t="str">
        <f t="shared" si="765"/>
        <v/>
      </c>
      <c r="H11913" s="18" t="str">
        <f t="shared" si="766"/>
        <v/>
      </c>
    </row>
    <row r="11914" spans="5:8" x14ac:dyDescent="0.25">
      <c r="E11914" s="18" t="str">
        <f t="shared" si="763"/>
        <v/>
      </c>
      <c r="F11914" s="18" t="str">
        <f t="shared" si="764"/>
        <v/>
      </c>
      <c r="G11914" s="18" t="str">
        <f t="shared" si="765"/>
        <v/>
      </c>
      <c r="H11914" s="18" t="str">
        <f t="shared" si="766"/>
        <v/>
      </c>
    </row>
    <row r="11915" spans="5:8" x14ac:dyDescent="0.25">
      <c r="E11915" s="18" t="str">
        <f t="shared" si="763"/>
        <v/>
      </c>
      <c r="F11915" s="18" t="str">
        <f t="shared" si="764"/>
        <v/>
      </c>
      <c r="G11915" s="18" t="str">
        <f t="shared" si="765"/>
        <v/>
      </c>
      <c r="H11915" s="18" t="str">
        <f t="shared" si="766"/>
        <v/>
      </c>
    </row>
    <row r="11916" spans="5:8" x14ac:dyDescent="0.25">
      <c r="E11916" s="18" t="str">
        <f t="shared" si="763"/>
        <v/>
      </c>
      <c r="F11916" s="18" t="str">
        <f t="shared" si="764"/>
        <v/>
      </c>
      <c r="G11916" s="18" t="str">
        <f t="shared" si="765"/>
        <v/>
      </c>
      <c r="H11916" s="18" t="str">
        <f t="shared" si="766"/>
        <v/>
      </c>
    </row>
    <row r="11917" spans="5:8" x14ac:dyDescent="0.25">
      <c r="E11917" s="18" t="str">
        <f t="shared" si="763"/>
        <v/>
      </c>
      <c r="F11917" s="18" t="str">
        <f t="shared" si="764"/>
        <v/>
      </c>
      <c r="G11917" s="18" t="str">
        <f t="shared" si="765"/>
        <v/>
      </c>
      <c r="H11917" s="18" t="str">
        <f t="shared" si="766"/>
        <v/>
      </c>
    </row>
    <row r="11918" spans="5:8" x14ac:dyDescent="0.25">
      <c r="E11918" s="18" t="str">
        <f t="shared" si="763"/>
        <v/>
      </c>
      <c r="F11918" s="18" t="str">
        <f t="shared" si="764"/>
        <v/>
      </c>
      <c r="G11918" s="18" t="str">
        <f t="shared" si="765"/>
        <v/>
      </c>
      <c r="H11918" s="18" t="str">
        <f t="shared" si="766"/>
        <v/>
      </c>
    </row>
    <row r="11919" spans="5:8" x14ac:dyDescent="0.25">
      <c r="E11919" s="18" t="str">
        <f t="shared" si="763"/>
        <v/>
      </c>
      <c r="F11919" s="18" t="str">
        <f t="shared" si="764"/>
        <v/>
      </c>
      <c r="G11919" s="18" t="str">
        <f t="shared" si="765"/>
        <v/>
      </c>
      <c r="H11919" s="18" t="str">
        <f t="shared" si="766"/>
        <v/>
      </c>
    </row>
    <row r="11920" spans="5:8" x14ac:dyDescent="0.25">
      <c r="E11920" s="18" t="str">
        <f t="shared" si="763"/>
        <v/>
      </c>
      <c r="F11920" s="18" t="str">
        <f t="shared" si="764"/>
        <v/>
      </c>
      <c r="G11920" s="18" t="str">
        <f t="shared" si="765"/>
        <v/>
      </c>
      <c r="H11920" s="18" t="str">
        <f t="shared" si="766"/>
        <v/>
      </c>
    </row>
    <row r="11921" spans="5:8" x14ac:dyDescent="0.25">
      <c r="E11921" s="18" t="str">
        <f t="shared" si="763"/>
        <v/>
      </c>
      <c r="F11921" s="18" t="str">
        <f t="shared" si="764"/>
        <v/>
      </c>
      <c r="G11921" s="18" t="str">
        <f t="shared" si="765"/>
        <v/>
      </c>
      <c r="H11921" s="18" t="str">
        <f t="shared" si="766"/>
        <v/>
      </c>
    </row>
    <row r="11922" spans="5:8" x14ac:dyDescent="0.25">
      <c r="E11922" s="18" t="str">
        <f t="shared" si="763"/>
        <v/>
      </c>
      <c r="F11922" s="18" t="str">
        <f t="shared" si="764"/>
        <v/>
      </c>
      <c r="G11922" s="18" t="str">
        <f t="shared" si="765"/>
        <v/>
      </c>
      <c r="H11922" s="18" t="str">
        <f t="shared" si="766"/>
        <v/>
      </c>
    </row>
    <row r="11923" spans="5:8" x14ac:dyDescent="0.25">
      <c r="E11923" s="18" t="str">
        <f t="shared" si="763"/>
        <v/>
      </c>
      <c r="F11923" s="18" t="str">
        <f t="shared" si="764"/>
        <v/>
      </c>
      <c r="G11923" s="18" t="str">
        <f t="shared" si="765"/>
        <v/>
      </c>
      <c r="H11923" s="18" t="str">
        <f t="shared" si="766"/>
        <v/>
      </c>
    </row>
    <row r="11924" spans="5:8" x14ac:dyDescent="0.25">
      <c r="E11924" s="18" t="str">
        <f t="shared" si="763"/>
        <v/>
      </c>
      <c r="F11924" s="18" t="str">
        <f t="shared" si="764"/>
        <v/>
      </c>
      <c r="G11924" s="18" t="str">
        <f t="shared" si="765"/>
        <v/>
      </c>
      <c r="H11924" s="18" t="str">
        <f t="shared" si="766"/>
        <v/>
      </c>
    </row>
    <row r="11925" spans="5:8" x14ac:dyDescent="0.25">
      <c r="E11925" s="18" t="str">
        <f t="shared" si="763"/>
        <v/>
      </c>
      <c r="F11925" s="18" t="str">
        <f t="shared" si="764"/>
        <v/>
      </c>
      <c r="G11925" s="18" t="str">
        <f t="shared" si="765"/>
        <v/>
      </c>
      <c r="H11925" s="18" t="str">
        <f t="shared" si="766"/>
        <v/>
      </c>
    </row>
    <row r="11926" spans="5:8" x14ac:dyDescent="0.25">
      <c r="E11926" s="18" t="str">
        <f t="shared" si="763"/>
        <v/>
      </c>
      <c r="F11926" s="18" t="str">
        <f t="shared" si="764"/>
        <v/>
      </c>
      <c r="G11926" s="18" t="str">
        <f t="shared" si="765"/>
        <v/>
      </c>
      <c r="H11926" s="18" t="str">
        <f t="shared" si="766"/>
        <v/>
      </c>
    </row>
    <row r="11927" spans="5:8" x14ac:dyDescent="0.25">
      <c r="E11927" s="18" t="str">
        <f t="shared" si="763"/>
        <v/>
      </c>
      <c r="F11927" s="18" t="str">
        <f t="shared" si="764"/>
        <v/>
      </c>
      <c r="G11927" s="18" t="str">
        <f t="shared" si="765"/>
        <v/>
      </c>
      <c r="H11927" s="18" t="str">
        <f t="shared" si="766"/>
        <v/>
      </c>
    </row>
    <row r="11928" spans="5:8" x14ac:dyDescent="0.25">
      <c r="E11928" s="18" t="str">
        <f t="shared" si="763"/>
        <v/>
      </c>
      <c r="F11928" s="18" t="str">
        <f t="shared" si="764"/>
        <v/>
      </c>
      <c r="G11928" s="18" t="str">
        <f t="shared" si="765"/>
        <v/>
      </c>
      <c r="H11928" s="18" t="str">
        <f t="shared" si="766"/>
        <v/>
      </c>
    </row>
    <row r="11929" spans="5:8" x14ac:dyDescent="0.25">
      <c r="E11929" s="18" t="str">
        <f t="shared" si="763"/>
        <v/>
      </c>
      <c r="F11929" s="18" t="str">
        <f t="shared" si="764"/>
        <v/>
      </c>
      <c r="G11929" s="18" t="str">
        <f t="shared" si="765"/>
        <v/>
      </c>
      <c r="H11929" s="18" t="str">
        <f t="shared" si="766"/>
        <v/>
      </c>
    </row>
    <row r="11930" spans="5:8" x14ac:dyDescent="0.25">
      <c r="E11930" s="18" t="str">
        <f t="shared" si="763"/>
        <v/>
      </c>
      <c r="F11930" s="18" t="str">
        <f t="shared" si="764"/>
        <v/>
      </c>
      <c r="G11930" s="18" t="str">
        <f t="shared" si="765"/>
        <v/>
      </c>
      <c r="H11930" s="18" t="str">
        <f t="shared" si="766"/>
        <v/>
      </c>
    </row>
    <row r="11931" spans="5:8" x14ac:dyDescent="0.25">
      <c r="E11931" s="18" t="str">
        <f t="shared" si="763"/>
        <v/>
      </c>
      <c r="F11931" s="18" t="str">
        <f t="shared" si="764"/>
        <v/>
      </c>
      <c r="G11931" s="18" t="str">
        <f t="shared" si="765"/>
        <v/>
      </c>
      <c r="H11931" s="18" t="str">
        <f t="shared" si="766"/>
        <v/>
      </c>
    </row>
    <row r="11932" spans="5:8" x14ac:dyDescent="0.25">
      <c r="E11932" s="18" t="str">
        <f t="shared" si="763"/>
        <v/>
      </c>
      <c r="F11932" s="18" t="str">
        <f t="shared" si="764"/>
        <v/>
      </c>
      <c r="G11932" s="18" t="str">
        <f t="shared" si="765"/>
        <v/>
      </c>
      <c r="H11932" s="18" t="str">
        <f t="shared" si="766"/>
        <v/>
      </c>
    </row>
    <row r="11933" spans="5:8" x14ac:dyDescent="0.25">
      <c r="E11933" s="18" t="str">
        <f t="shared" si="763"/>
        <v/>
      </c>
      <c r="F11933" s="18" t="str">
        <f t="shared" si="764"/>
        <v/>
      </c>
      <c r="G11933" s="18" t="str">
        <f t="shared" si="765"/>
        <v/>
      </c>
      <c r="H11933" s="18" t="str">
        <f t="shared" si="766"/>
        <v/>
      </c>
    </row>
    <row r="11934" spans="5:8" x14ac:dyDescent="0.25">
      <c r="E11934" s="18" t="str">
        <f t="shared" si="763"/>
        <v/>
      </c>
      <c r="F11934" s="18" t="str">
        <f t="shared" si="764"/>
        <v/>
      </c>
      <c r="G11934" s="18" t="str">
        <f t="shared" si="765"/>
        <v/>
      </c>
      <c r="H11934" s="18" t="str">
        <f t="shared" si="766"/>
        <v/>
      </c>
    </row>
    <row r="11935" spans="5:8" x14ac:dyDescent="0.25">
      <c r="E11935" s="18" t="str">
        <f t="shared" si="763"/>
        <v/>
      </c>
      <c r="F11935" s="18" t="str">
        <f t="shared" si="764"/>
        <v/>
      </c>
      <c r="G11935" s="18" t="str">
        <f t="shared" si="765"/>
        <v/>
      </c>
      <c r="H11935" s="18" t="str">
        <f t="shared" si="766"/>
        <v/>
      </c>
    </row>
    <row r="11936" spans="5:8" x14ac:dyDescent="0.25">
      <c r="E11936" s="18" t="str">
        <f t="shared" si="763"/>
        <v/>
      </c>
      <c r="F11936" s="18" t="str">
        <f t="shared" si="764"/>
        <v/>
      </c>
      <c r="G11936" s="18" t="str">
        <f t="shared" si="765"/>
        <v/>
      </c>
      <c r="H11936" s="18" t="str">
        <f t="shared" si="766"/>
        <v/>
      </c>
    </row>
    <row r="11937" spans="5:8" x14ac:dyDescent="0.25">
      <c r="E11937" s="18" t="str">
        <f t="shared" si="763"/>
        <v/>
      </c>
      <c r="F11937" s="18" t="str">
        <f t="shared" si="764"/>
        <v/>
      </c>
      <c r="G11937" s="18" t="str">
        <f t="shared" si="765"/>
        <v/>
      </c>
      <c r="H11937" s="18" t="str">
        <f t="shared" si="766"/>
        <v/>
      </c>
    </row>
    <row r="11938" spans="5:8" x14ac:dyDescent="0.25">
      <c r="E11938" s="18" t="str">
        <f t="shared" si="763"/>
        <v/>
      </c>
      <c r="F11938" s="18" t="str">
        <f t="shared" si="764"/>
        <v/>
      </c>
      <c r="G11938" s="18" t="str">
        <f t="shared" si="765"/>
        <v/>
      </c>
      <c r="H11938" s="18" t="str">
        <f t="shared" si="766"/>
        <v/>
      </c>
    </row>
    <row r="11939" spans="5:8" x14ac:dyDescent="0.25">
      <c r="E11939" s="18" t="str">
        <f t="shared" si="763"/>
        <v/>
      </c>
      <c r="F11939" s="18" t="str">
        <f t="shared" si="764"/>
        <v/>
      </c>
      <c r="G11939" s="18" t="str">
        <f t="shared" si="765"/>
        <v/>
      </c>
      <c r="H11939" s="18" t="str">
        <f t="shared" si="766"/>
        <v/>
      </c>
    </row>
    <row r="11940" spans="5:8" x14ac:dyDescent="0.25">
      <c r="E11940" s="18" t="str">
        <f t="shared" si="763"/>
        <v/>
      </c>
      <c r="F11940" s="18" t="str">
        <f t="shared" si="764"/>
        <v/>
      </c>
      <c r="G11940" s="18" t="str">
        <f t="shared" si="765"/>
        <v/>
      </c>
      <c r="H11940" s="18" t="str">
        <f t="shared" si="766"/>
        <v/>
      </c>
    </row>
    <row r="11941" spans="5:8" x14ac:dyDescent="0.25">
      <c r="E11941" s="18" t="str">
        <f t="shared" si="763"/>
        <v/>
      </c>
      <c r="F11941" s="18" t="str">
        <f t="shared" si="764"/>
        <v/>
      </c>
      <c r="G11941" s="18" t="str">
        <f t="shared" si="765"/>
        <v/>
      </c>
      <c r="H11941" s="18" t="str">
        <f t="shared" si="766"/>
        <v/>
      </c>
    </row>
    <row r="11942" spans="5:8" x14ac:dyDescent="0.25">
      <c r="E11942" s="18" t="str">
        <f t="shared" si="763"/>
        <v/>
      </c>
      <c r="F11942" s="18" t="str">
        <f t="shared" si="764"/>
        <v/>
      </c>
      <c r="G11942" s="18" t="str">
        <f t="shared" si="765"/>
        <v/>
      </c>
      <c r="H11942" s="18" t="str">
        <f t="shared" si="766"/>
        <v/>
      </c>
    </row>
    <row r="11943" spans="5:8" x14ac:dyDescent="0.25">
      <c r="E11943" s="18" t="str">
        <f t="shared" si="763"/>
        <v/>
      </c>
      <c r="F11943" s="18" t="str">
        <f t="shared" si="764"/>
        <v/>
      </c>
      <c r="G11943" s="18" t="str">
        <f t="shared" si="765"/>
        <v/>
      </c>
      <c r="H11943" s="18" t="str">
        <f t="shared" si="766"/>
        <v/>
      </c>
    </row>
    <row r="11944" spans="5:8" x14ac:dyDescent="0.25">
      <c r="E11944" s="18" t="str">
        <f t="shared" si="763"/>
        <v/>
      </c>
      <c r="F11944" s="18" t="str">
        <f t="shared" si="764"/>
        <v/>
      </c>
      <c r="G11944" s="18" t="str">
        <f t="shared" si="765"/>
        <v/>
      </c>
      <c r="H11944" s="18" t="str">
        <f t="shared" si="766"/>
        <v/>
      </c>
    </row>
    <row r="11945" spans="5:8" x14ac:dyDescent="0.25">
      <c r="E11945" s="18" t="str">
        <f t="shared" si="763"/>
        <v/>
      </c>
      <c r="F11945" s="18" t="str">
        <f t="shared" si="764"/>
        <v/>
      </c>
      <c r="G11945" s="18" t="str">
        <f t="shared" si="765"/>
        <v/>
      </c>
      <c r="H11945" s="18" t="str">
        <f t="shared" si="766"/>
        <v/>
      </c>
    </row>
    <row r="11946" spans="5:8" x14ac:dyDescent="0.25">
      <c r="E11946" s="18" t="str">
        <f t="shared" si="763"/>
        <v/>
      </c>
      <c r="F11946" s="18" t="str">
        <f t="shared" si="764"/>
        <v/>
      </c>
      <c r="G11946" s="18" t="str">
        <f t="shared" si="765"/>
        <v/>
      </c>
      <c r="H11946" s="18" t="str">
        <f t="shared" si="766"/>
        <v/>
      </c>
    </row>
    <row r="11947" spans="5:8" x14ac:dyDescent="0.25">
      <c r="E11947" s="18" t="str">
        <f t="shared" si="763"/>
        <v/>
      </c>
      <c r="F11947" s="18" t="str">
        <f t="shared" si="764"/>
        <v/>
      </c>
      <c r="G11947" s="18" t="str">
        <f t="shared" si="765"/>
        <v/>
      </c>
      <c r="H11947" s="18" t="str">
        <f t="shared" si="766"/>
        <v/>
      </c>
    </row>
    <row r="11948" spans="5:8" x14ac:dyDescent="0.25">
      <c r="E11948" s="18" t="str">
        <f t="shared" si="763"/>
        <v/>
      </c>
      <c r="F11948" s="18" t="str">
        <f t="shared" si="764"/>
        <v/>
      </c>
      <c r="G11948" s="18" t="str">
        <f t="shared" si="765"/>
        <v/>
      </c>
      <c r="H11948" s="18" t="str">
        <f t="shared" si="766"/>
        <v/>
      </c>
    </row>
    <row r="11949" spans="5:8" x14ac:dyDescent="0.25">
      <c r="E11949" s="18" t="str">
        <f t="shared" si="763"/>
        <v/>
      </c>
      <c r="F11949" s="18" t="str">
        <f t="shared" si="764"/>
        <v/>
      </c>
      <c r="G11949" s="18" t="str">
        <f t="shared" si="765"/>
        <v/>
      </c>
      <c r="H11949" s="18" t="str">
        <f t="shared" si="766"/>
        <v/>
      </c>
    </row>
    <row r="11950" spans="5:8" x14ac:dyDescent="0.25">
      <c r="E11950" s="18" t="str">
        <f t="shared" si="763"/>
        <v/>
      </c>
      <c r="F11950" s="18" t="str">
        <f t="shared" si="764"/>
        <v/>
      </c>
      <c r="G11950" s="18" t="str">
        <f t="shared" si="765"/>
        <v/>
      </c>
      <c r="H11950" s="18" t="str">
        <f t="shared" si="766"/>
        <v/>
      </c>
    </row>
    <row r="11951" spans="5:8" x14ac:dyDescent="0.25">
      <c r="E11951" s="18" t="str">
        <f t="shared" si="763"/>
        <v/>
      </c>
      <c r="F11951" s="18" t="str">
        <f t="shared" si="764"/>
        <v/>
      </c>
      <c r="G11951" s="18" t="str">
        <f t="shared" si="765"/>
        <v/>
      </c>
      <c r="H11951" s="18" t="str">
        <f t="shared" si="766"/>
        <v/>
      </c>
    </row>
    <row r="11952" spans="5:8" x14ac:dyDescent="0.25">
      <c r="E11952" s="18" t="str">
        <f t="shared" si="763"/>
        <v/>
      </c>
      <c r="F11952" s="18" t="str">
        <f t="shared" si="764"/>
        <v/>
      </c>
      <c r="G11952" s="18" t="str">
        <f t="shared" si="765"/>
        <v/>
      </c>
      <c r="H11952" s="18" t="str">
        <f t="shared" si="766"/>
        <v/>
      </c>
    </row>
    <row r="11953" spans="5:8" x14ac:dyDescent="0.25">
      <c r="E11953" s="18" t="str">
        <f t="shared" si="763"/>
        <v/>
      </c>
      <c r="F11953" s="18" t="str">
        <f t="shared" si="764"/>
        <v/>
      </c>
      <c r="G11953" s="18" t="str">
        <f t="shared" si="765"/>
        <v/>
      </c>
      <c r="H11953" s="18" t="str">
        <f t="shared" si="766"/>
        <v/>
      </c>
    </row>
    <row r="11954" spans="5:8" x14ac:dyDescent="0.25">
      <c r="E11954" s="18" t="str">
        <f t="shared" si="763"/>
        <v/>
      </c>
      <c r="F11954" s="18" t="str">
        <f t="shared" si="764"/>
        <v/>
      </c>
      <c r="G11954" s="18" t="str">
        <f t="shared" si="765"/>
        <v/>
      </c>
      <c r="H11954" s="18" t="str">
        <f t="shared" si="766"/>
        <v/>
      </c>
    </row>
    <row r="11955" spans="5:8" x14ac:dyDescent="0.25">
      <c r="E11955" s="18" t="str">
        <f t="shared" si="763"/>
        <v/>
      </c>
      <c r="F11955" s="18" t="str">
        <f t="shared" si="764"/>
        <v/>
      </c>
      <c r="G11955" s="18" t="str">
        <f t="shared" si="765"/>
        <v/>
      </c>
      <c r="H11955" s="18" t="str">
        <f t="shared" si="766"/>
        <v/>
      </c>
    </row>
    <row r="11956" spans="5:8" x14ac:dyDescent="0.25">
      <c r="E11956" s="18" t="str">
        <f t="shared" si="763"/>
        <v/>
      </c>
      <c r="F11956" s="18" t="str">
        <f t="shared" si="764"/>
        <v/>
      </c>
      <c r="G11956" s="18" t="str">
        <f t="shared" si="765"/>
        <v/>
      </c>
      <c r="H11956" s="18" t="str">
        <f t="shared" si="766"/>
        <v/>
      </c>
    </row>
    <row r="11957" spans="5:8" x14ac:dyDescent="0.25">
      <c r="E11957" s="18" t="str">
        <f t="shared" si="763"/>
        <v/>
      </c>
      <c r="F11957" s="18" t="str">
        <f t="shared" si="764"/>
        <v/>
      </c>
      <c r="G11957" s="18" t="str">
        <f t="shared" si="765"/>
        <v/>
      </c>
      <c r="H11957" s="18" t="str">
        <f t="shared" si="766"/>
        <v/>
      </c>
    </row>
    <row r="11958" spans="5:8" x14ac:dyDescent="0.25">
      <c r="E11958" s="18" t="str">
        <f t="shared" si="763"/>
        <v/>
      </c>
      <c r="F11958" s="18" t="str">
        <f t="shared" si="764"/>
        <v/>
      </c>
      <c r="G11958" s="18" t="str">
        <f t="shared" si="765"/>
        <v/>
      </c>
      <c r="H11958" s="18" t="str">
        <f t="shared" si="766"/>
        <v/>
      </c>
    </row>
    <row r="11959" spans="5:8" x14ac:dyDescent="0.25">
      <c r="E11959" s="18" t="str">
        <f t="shared" si="763"/>
        <v/>
      </c>
      <c r="F11959" s="18" t="str">
        <f t="shared" si="764"/>
        <v/>
      </c>
      <c r="G11959" s="18" t="str">
        <f t="shared" si="765"/>
        <v/>
      </c>
      <c r="H11959" s="18" t="str">
        <f t="shared" si="766"/>
        <v/>
      </c>
    </row>
    <row r="11960" spans="5:8" x14ac:dyDescent="0.25">
      <c r="E11960" s="18" t="str">
        <f t="shared" si="763"/>
        <v/>
      </c>
      <c r="F11960" s="18" t="str">
        <f t="shared" si="764"/>
        <v/>
      </c>
      <c r="G11960" s="18" t="str">
        <f t="shared" si="765"/>
        <v/>
      </c>
      <c r="H11960" s="18" t="str">
        <f t="shared" si="766"/>
        <v/>
      </c>
    </row>
    <row r="11961" spans="5:8" x14ac:dyDescent="0.25">
      <c r="E11961" s="18" t="str">
        <f t="shared" si="763"/>
        <v/>
      </c>
      <c r="F11961" s="18" t="str">
        <f t="shared" si="764"/>
        <v/>
      </c>
      <c r="G11961" s="18" t="str">
        <f t="shared" si="765"/>
        <v/>
      </c>
      <c r="H11961" s="18" t="str">
        <f t="shared" si="766"/>
        <v/>
      </c>
    </row>
    <row r="11962" spans="5:8" x14ac:dyDescent="0.25">
      <c r="E11962" s="18" t="str">
        <f t="shared" si="763"/>
        <v/>
      </c>
      <c r="F11962" s="18" t="str">
        <f t="shared" si="764"/>
        <v/>
      </c>
      <c r="G11962" s="18" t="str">
        <f t="shared" si="765"/>
        <v/>
      </c>
      <c r="H11962" s="18" t="str">
        <f t="shared" si="766"/>
        <v/>
      </c>
    </row>
    <row r="11963" spans="5:8" x14ac:dyDescent="0.25">
      <c r="E11963" s="18" t="str">
        <f t="shared" si="763"/>
        <v/>
      </c>
      <c r="F11963" s="18" t="str">
        <f t="shared" si="764"/>
        <v/>
      </c>
      <c r="G11963" s="18" t="str">
        <f t="shared" si="765"/>
        <v/>
      </c>
      <c r="H11963" s="18" t="str">
        <f t="shared" si="766"/>
        <v/>
      </c>
    </row>
    <row r="11964" spans="5:8" x14ac:dyDescent="0.25">
      <c r="E11964" s="18" t="str">
        <f t="shared" si="763"/>
        <v/>
      </c>
      <c r="F11964" s="18" t="str">
        <f t="shared" si="764"/>
        <v/>
      </c>
      <c r="G11964" s="18" t="str">
        <f t="shared" si="765"/>
        <v/>
      </c>
      <c r="H11964" s="18" t="str">
        <f t="shared" si="766"/>
        <v/>
      </c>
    </row>
    <row r="11965" spans="5:8" x14ac:dyDescent="0.25">
      <c r="E11965" s="18" t="str">
        <f t="shared" si="763"/>
        <v/>
      </c>
      <c r="F11965" s="18" t="str">
        <f t="shared" si="764"/>
        <v/>
      </c>
      <c r="G11965" s="18" t="str">
        <f t="shared" si="765"/>
        <v/>
      </c>
      <c r="H11965" s="18" t="str">
        <f t="shared" si="766"/>
        <v/>
      </c>
    </row>
    <row r="11966" spans="5:8" x14ac:dyDescent="0.25">
      <c r="E11966" s="18" t="str">
        <f t="shared" si="763"/>
        <v/>
      </c>
      <c r="F11966" s="18" t="str">
        <f t="shared" si="764"/>
        <v/>
      </c>
      <c r="G11966" s="18" t="str">
        <f t="shared" si="765"/>
        <v/>
      </c>
      <c r="H11966" s="18" t="str">
        <f t="shared" si="766"/>
        <v/>
      </c>
    </row>
    <row r="11967" spans="5:8" x14ac:dyDescent="0.25">
      <c r="E11967" s="18" t="str">
        <f t="shared" si="763"/>
        <v/>
      </c>
      <c r="F11967" s="18" t="str">
        <f t="shared" si="764"/>
        <v/>
      </c>
      <c r="G11967" s="18" t="str">
        <f t="shared" si="765"/>
        <v/>
      </c>
      <c r="H11967" s="18" t="str">
        <f t="shared" si="766"/>
        <v/>
      </c>
    </row>
    <row r="11968" spans="5:8" x14ac:dyDescent="0.25">
      <c r="E11968" s="18" t="str">
        <f t="shared" si="763"/>
        <v/>
      </c>
      <c r="F11968" s="18" t="str">
        <f t="shared" si="764"/>
        <v/>
      </c>
      <c r="G11968" s="18" t="str">
        <f t="shared" si="765"/>
        <v/>
      </c>
      <c r="H11968" s="18" t="str">
        <f t="shared" si="766"/>
        <v/>
      </c>
    </row>
    <row r="11969" spans="5:8" x14ac:dyDescent="0.25">
      <c r="E11969" s="18" t="str">
        <f t="shared" si="763"/>
        <v/>
      </c>
      <c r="F11969" s="18" t="str">
        <f t="shared" si="764"/>
        <v/>
      </c>
      <c r="G11969" s="18" t="str">
        <f t="shared" si="765"/>
        <v/>
      </c>
      <c r="H11969" s="18" t="str">
        <f t="shared" si="766"/>
        <v/>
      </c>
    </row>
    <row r="11970" spans="5:8" x14ac:dyDescent="0.25">
      <c r="E11970" s="18" t="str">
        <f t="shared" si="763"/>
        <v/>
      </c>
      <c r="F11970" s="18" t="str">
        <f t="shared" si="764"/>
        <v/>
      </c>
      <c r="G11970" s="18" t="str">
        <f t="shared" si="765"/>
        <v/>
      </c>
      <c r="H11970" s="18" t="str">
        <f t="shared" si="766"/>
        <v/>
      </c>
    </row>
    <row r="11971" spans="5:8" x14ac:dyDescent="0.25">
      <c r="E11971" s="18" t="str">
        <f t="shared" si="763"/>
        <v/>
      </c>
      <c r="F11971" s="18" t="str">
        <f t="shared" si="764"/>
        <v/>
      </c>
      <c r="G11971" s="18" t="str">
        <f t="shared" si="765"/>
        <v/>
      </c>
      <c r="H11971" s="18" t="str">
        <f t="shared" si="766"/>
        <v/>
      </c>
    </row>
    <row r="11972" spans="5:8" x14ac:dyDescent="0.25">
      <c r="E11972" s="18" t="str">
        <f t="shared" si="763"/>
        <v/>
      </c>
      <c r="F11972" s="18" t="str">
        <f t="shared" si="764"/>
        <v/>
      </c>
      <c r="G11972" s="18" t="str">
        <f t="shared" si="765"/>
        <v/>
      </c>
      <c r="H11972" s="18" t="str">
        <f t="shared" si="766"/>
        <v/>
      </c>
    </row>
    <row r="11973" spans="5:8" x14ac:dyDescent="0.25">
      <c r="E11973" s="18" t="str">
        <f t="shared" si="763"/>
        <v/>
      </c>
      <c r="F11973" s="18" t="str">
        <f t="shared" si="764"/>
        <v/>
      </c>
      <c r="G11973" s="18" t="str">
        <f t="shared" si="765"/>
        <v/>
      </c>
      <c r="H11973" s="18" t="str">
        <f t="shared" si="766"/>
        <v/>
      </c>
    </row>
    <row r="11974" spans="5:8" x14ac:dyDescent="0.25">
      <c r="E11974" s="18" t="str">
        <f t="shared" ref="E11974:E12037" si="767">IF($C11974="","",IFERROR(INDEX(ItemPriceCol,MATCH($C11974,ItemName,0)),""))</f>
        <v/>
      </c>
      <c r="F11974" s="18" t="str">
        <f t="shared" ref="F11974:F12037" si="768">IF(OR($D11974="",$E11974=""),"",$D11974*$E11974)</f>
        <v/>
      </c>
      <c r="G11974" s="18" t="str">
        <f t="shared" ref="G11974:G12037" si="769">IF($C11974="","",IFERROR(INDEX(ItemCostCol,MATCH($C11974,ItemName,0)),""))</f>
        <v/>
      </c>
      <c r="H11974" s="18" t="str">
        <f t="shared" ref="H11974:H12037" si="770">IF(OR($F11974="",$G11974=""),"",$F11974-$D11974*$G11974)</f>
        <v/>
      </c>
    </row>
    <row r="11975" spans="5:8" x14ac:dyDescent="0.25">
      <c r="E11975" s="18" t="str">
        <f t="shared" si="767"/>
        <v/>
      </c>
      <c r="F11975" s="18" t="str">
        <f t="shared" si="768"/>
        <v/>
      </c>
      <c r="G11975" s="18" t="str">
        <f t="shared" si="769"/>
        <v/>
      </c>
      <c r="H11975" s="18" t="str">
        <f t="shared" si="770"/>
        <v/>
      </c>
    </row>
    <row r="11976" spans="5:8" x14ac:dyDescent="0.25">
      <c r="E11976" s="18" t="str">
        <f t="shared" si="767"/>
        <v/>
      </c>
      <c r="F11976" s="18" t="str">
        <f t="shared" si="768"/>
        <v/>
      </c>
      <c r="G11976" s="18" t="str">
        <f t="shared" si="769"/>
        <v/>
      </c>
      <c r="H11976" s="18" t="str">
        <f t="shared" si="770"/>
        <v/>
      </c>
    </row>
    <row r="11977" spans="5:8" x14ac:dyDescent="0.25">
      <c r="E11977" s="18" t="str">
        <f t="shared" si="767"/>
        <v/>
      </c>
      <c r="F11977" s="18" t="str">
        <f t="shared" si="768"/>
        <v/>
      </c>
      <c r="G11977" s="18" t="str">
        <f t="shared" si="769"/>
        <v/>
      </c>
      <c r="H11977" s="18" t="str">
        <f t="shared" si="770"/>
        <v/>
      </c>
    </row>
    <row r="11978" spans="5:8" x14ac:dyDescent="0.25">
      <c r="E11978" s="18" t="str">
        <f t="shared" si="767"/>
        <v/>
      </c>
      <c r="F11978" s="18" t="str">
        <f t="shared" si="768"/>
        <v/>
      </c>
      <c r="G11978" s="18" t="str">
        <f t="shared" si="769"/>
        <v/>
      </c>
      <c r="H11978" s="18" t="str">
        <f t="shared" si="770"/>
        <v/>
      </c>
    </row>
    <row r="11979" spans="5:8" x14ac:dyDescent="0.25">
      <c r="E11979" s="18" t="str">
        <f t="shared" si="767"/>
        <v/>
      </c>
      <c r="F11979" s="18" t="str">
        <f t="shared" si="768"/>
        <v/>
      </c>
      <c r="G11979" s="18" t="str">
        <f t="shared" si="769"/>
        <v/>
      </c>
      <c r="H11979" s="18" t="str">
        <f t="shared" si="770"/>
        <v/>
      </c>
    </row>
    <row r="11980" spans="5:8" x14ac:dyDescent="0.25">
      <c r="E11980" s="18" t="str">
        <f t="shared" si="767"/>
        <v/>
      </c>
      <c r="F11980" s="18" t="str">
        <f t="shared" si="768"/>
        <v/>
      </c>
      <c r="G11980" s="18" t="str">
        <f t="shared" si="769"/>
        <v/>
      </c>
      <c r="H11980" s="18" t="str">
        <f t="shared" si="770"/>
        <v/>
      </c>
    </row>
    <row r="11981" spans="5:8" x14ac:dyDescent="0.25">
      <c r="E11981" s="18" t="str">
        <f t="shared" si="767"/>
        <v/>
      </c>
      <c r="F11981" s="18" t="str">
        <f t="shared" si="768"/>
        <v/>
      </c>
      <c r="G11981" s="18" t="str">
        <f t="shared" si="769"/>
        <v/>
      </c>
      <c r="H11981" s="18" t="str">
        <f t="shared" si="770"/>
        <v/>
      </c>
    </row>
    <row r="11982" spans="5:8" x14ac:dyDescent="0.25">
      <c r="E11982" s="18" t="str">
        <f t="shared" si="767"/>
        <v/>
      </c>
      <c r="F11982" s="18" t="str">
        <f t="shared" si="768"/>
        <v/>
      </c>
      <c r="G11982" s="18" t="str">
        <f t="shared" si="769"/>
        <v/>
      </c>
      <c r="H11982" s="18" t="str">
        <f t="shared" si="770"/>
        <v/>
      </c>
    </row>
    <row r="11983" spans="5:8" x14ac:dyDescent="0.25">
      <c r="E11983" s="18" t="str">
        <f t="shared" si="767"/>
        <v/>
      </c>
      <c r="F11983" s="18" t="str">
        <f t="shared" si="768"/>
        <v/>
      </c>
      <c r="G11983" s="18" t="str">
        <f t="shared" si="769"/>
        <v/>
      </c>
      <c r="H11983" s="18" t="str">
        <f t="shared" si="770"/>
        <v/>
      </c>
    </row>
    <row r="11984" spans="5:8" x14ac:dyDescent="0.25">
      <c r="E11984" s="18" t="str">
        <f t="shared" si="767"/>
        <v/>
      </c>
      <c r="F11984" s="18" t="str">
        <f t="shared" si="768"/>
        <v/>
      </c>
      <c r="G11984" s="18" t="str">
        <f t="shared" si="769"/>
        <v/>
      </c>
      <c r="H11984" s="18" t="str">
        <f t="shared" si="770"/>
        <v/>
      </c>
    </row>
    <row r="11985" spans="5:8" x14ac:dyDescent="0.25">
      <c r="E11985" s="18" t="str">
        <f t="shared" si="767"/>
        <v/>
      </c>
      <c r="F11985" s="18" t="str">
        <f t="shared" si="768"/>
        <v/>
      </c>
      <c r="G11985" s="18" t="str">
        <f t="shared" si="769"/>
        <v/>
      </c>
      <c r="H11985" s="18" t="str">
        <f t="shared" si="770"/>
        <v/>
      </c>
    </row>
    <row r="11986" spans="5:8" x14ac:dyDescent="0.25">
      <c r="E11986" s="18" t="str">
        <f t="shared" si="767"/>
        <v/>
      </c>
      <c r="F11986" s="18" t="str">
        <f t="shared" si="768"/>
        <v/>
      </c>
      <c r="G11986" s="18" t="str">
        <f t="shared" si="769"/>
        <v/>
      </c>
      <c r="H11986" s="18" t="str">
        <f t="shared" si="770"/>
        <v/>
      </c>
    </row>
    <row r="11987" spans="5:8" x14ac:dyDescent="0.25">
      <c r="E11987" s="18" t="str">
        <f t="shared" si="767"/>
        <v/>
      </c>
      <c r="F11987" s="18" t="str">
        <f t="shared" si="768"/>
        <v/>
      </c>
      <c r="G11987" s="18" t="str">
        <f t="shared" si="769"/>
        <v/>
      </c>
      <c r="H11987" s="18" t="str">
        <f t="shared" si="770"/>
        <v/>
      </c>
    </row>
    <row r="11988" spans="5:8" x14ac:dyDescent="0.25">
      <c r="E11988" s="18" t="str">
        <f t="shared" si="767"/>
        <v/>
      </c>
      <c r="F11988" s="18" t="str">
        <f t="shared" si="768"/>
        <v/>
      </c>
      <c r="G11988" s="18" t="str">
        <f t="shared" si="769"/>
        <v/>
      </c>
      <c r="H11988" s="18" t="str">
        <f t="shared" si="770"/>
        <v/>
      </c>
    </row>
    <row r="11989" spans="5:8" x14ac:dyDescent="0.25">
      <c r="E11989" s="18" t="str">
        <f t="shared" si="767"/>
        <v/>
      </c>
      <c r="F11989" s="18" t="str">
        <f t="shared" si="768"/>
        <v/>
      </c>
      <c r="G11989" s="18" t="str">
        <f t="shared" si="769"/>
        <v/>
      </c>
      <c r="H11989" s="18" t="str">
        <f t="shared" si="770"/>
        <v/>
      </c>
    </row>
    <row r="11990" spans="5:8" x14ac:dyDescent="0.25">
      <c r="E11990" s="18" t="str">
        <f t="shared" si="767"/>
        <v/>
      </c>
      <c r="F11990" s="18" t="str">
        <f t="shared" si="768"/>
        <v/>
      </c>
      <c r="G11990" s="18" t="str">
        <f t="shared" si="769"/>
        <v/>
      </c>
      <c r="H11990" s="18" t="str">
        <f t="shared" si="770"/>
        <v/>
      </c>
    </row>
    <row r="11991" spans="5:8" x14ac:dyDescent="0.25">
      <c r="E11991" s="18" t="str">
        <f t="shared" si="767"/>
        <v/>
      </c>
      <c r="F11991" s="18" t="str">
        <f t="shared" si="768"/>
        <v/>
      </c>
      <c r="G11991" s="18" t="str">
        <f t="shared" si="769"/>
        <v/>
      </c>
      <c r="H11991" s="18" t="str">
        <f t="shared" si="770"/>
        <v/>
      </c>
    </row>
    <row r="11992" spans="5:8" x14ac:dyDescent="0.25">
      <c r="E11992" s="18" t="str">
        <f t="shared" si="767"/>
        <v/>
      </c>
      <c r="F11992" s="18" t="str">
        <f t="shared" si="768"/>
        <v/>
      </c>
      <c r="G11992" s="18" t="str">
        <f t="shared" si="769"/>
        <v/>
      </c>
      <c r="H11992" s="18" t="str">
        <f t="shared" si="770"/>
        <v/>
      </c>
    </row>
    <row r="11993" spans="5:8" x14ac:dyDescent="0.25">
      <c r="E11993" s="18" t="str">
        <f t="shared" si="767"/>
        <v/>
      </c>
      <c r="F11993" s="18" t="str">
        <f t="shared" si="768"/>
        <v/>
      </c>
      <c r="G11993" s="18" t="str">
        <f t="shared" si="769"/>
        <v/>
      </c>
      <c r="H11993" s="18" t="str">
        <f t="shared" si="770"/>
        <v/>
      </c>
    </row>
    <row r="11994" spans="5:8" x14ac:dyDescent="0.25">
      <c r="E11994" s="18" t="str">
        <f t="shared" si="767"/>
        <v/>
      </c>
      <c r="F11994" s="18" t="str">
        <f t="shared" si="768"/>
        <v/>
      </c>
      <c r="G11994" s="18" t="str">
        <f t="shared" si="769"/>
        <v/>
      </c>
      <c r="H11994" s="18" t="str">
        <f t="shared" si="770"/>
        <v/>
      </c>
    </row>
    <row r="11995" spans="5:8" x14ac:dyDescent="0.25">
      <c r="E11995" s="18" t="str">
        <f t="shared" si="767"/>
        <v/>
      </c>
      <c r="F11995" s="18" t="str">
        <f t="shared" si="768"/>
        <v/>
      </c>
      <c r="G11995" s="18" t="str">
        <f t="shared" si="769"/>
        <v/>
      </c>
      <c r="H11995" s="18" t="str">
        <f t="shared" si="770"/>
        <v/>
      </c>
    </row>
    <row r="11996" spans="5:8" x14ac:dyDescent="0.25">
      <c r="E11996" s="18" t="str">
        <f t="shared" si="767"/>
        <v/>
      </c>
      <c r="F11996" s="18" t="str">
        <f t="shared" si="768"/>
        <v/>
      </c>
      <c r="G11996" s="18" t="str">
        <f t="shared" si="769"/>
        <v/>
      </c>
      <c r="H11996" s="18" t="str">
        <f t="shared" si="770"/>
        <v/>
      </c>
    </row>
    <row r="11997" spans="5:8" x14ac:dyDescent="0.25">
      <c r="E11997" s="18" t="str">
        <f t="shared" si="767"/>
        <v/>
      </c>
      <c r="F11997" s="18" t="str">
        <f t="shared" si="768"/>
        <v/>
      </c>
      <c r="G11997" s="18" t="str">
        <f t="shared" si="769"/>
        <v/>
      </c>
      <c r="H11997" s="18" t="str">
        <f t="shared" si="770"/>
        <v/>
      </c>
    </row>
    <row r="11998" spans="5:8" x14ac:dyDescent="0.25">
      <c r="E11998" s="18" t="str">
        <f t="shared" si="767"/>
        <v/>
      </c>
      <c r="F11998" s="18" t="str">
        <f t="shared" si="768"/>
        <v/>
      </c>
      <c r="G11998" s="18" t="str">
        <f t="shared" si="769"/>
        <v/>
      </c>
      <c r="H11998" s="18" t="str">
        <f t="shared" si="770"/>
        <v/>
      </c>
    </row>
    <row r="11999" spans="5:8" x14ac:dyDescent="0.25">
      <c r="E11999" s="18" t="str">
        <f t="shared" si="767"/>
        <v/>
      </c>
      <c r="F11999" s="18" t="str">
        <f t="shared" si="768"/>
        <v/>
      </c>
      <c r="G11999" s="18" t="str">
        <f t="shared" si="769"/>
        <v/>
      </c>
      <c r="H11999" s="18" t="str">
        <f t="shared" si="770"/>
        <v/>
      </c>
    </row>
    <row r="12000" spans="5:8" x14ac:dyDescent="0.25">
      <c r="E12000" s="18" t="str">
        <f t="shared" si="767"/>
        <v/>
      </c>
      <c r="F12000" s="18" t="str">
        <f t="shared" si="768"/>
        <v/>
      </c>
      <c r="G12000" s="18" t="str">
        <f t="shared" si="769"/>
        <v/>
      </c>
      <c r="H12000" s="18" t="str">
        <f t="shared" si="770"/>
        <v/>
      </c>
    </row>
    <row r="12001" spans="5:8" x14ac:dyDescent="0.25">
      <c r="E12001" s="18" t="str">
        <f t="shared" si="767"/>
        <v/>
      </c>
      <c r="F12001" s="18" t="str">
        <f t="shared" si="768"/>
        <v/>
      </c>
      <c r="G12001" s="18" t="str">
        <f t="shared" si="769"/>
        <v/>
      </c>
      <c r="H12001" s="18" t="str">
        <f t="shared" si="770"/>
        <v/>
      </c>
    </row>
    <row r="12002" spans="5:8" x14ac:dyDescent="0.25">
      <c r="E12002" s="18" t="str">
        <f t="shared" si="767"/>
        <v/>
      </c>
      <c r="F12002" s="18" t="str">
        <f t="shared" si="768"/>
        <v/>
      </c>
      <c r="G12002" s="18" t="str">
        <f t="shared" si="769"/>
        <v/>
      </c>
      <c r="H12002" s="18" t="str">
        <f t="shared" si="770"/>
        <v/>
      </c>
    </row>
    <row r="12003" spans="5:8" x14ac:dyDescent="0.25">
      <c r="E12003" s="18" t="str">
        <f t="shared" si="767"/>
        <v/>
      </c>
      <c r="F12003" s="18" t="str">
        <f t="shared" si="768"/>
        <v/>
      </c>
      <c r="G12003" s="18" t="str">
        <f t="shared" si="769"/>
        <v/>
      </c>
      <c r="H12003" s="18" t="str">
        <f t="shared" si="770"/>
        <v/>
      </c>
    </row>
    <row r="12004" spans="5:8" x14ac:dyDescent="0.25">
      <c r="E12004" s="18" t="str">
        <f t="shared" si="767"/>
        <v/>
      </c>
      <c r="F12004" s="18" t="str">
        <f t="shared" si="768"/>
        <v/>
      </c>
      <c r="G12004" s="18" t="str">
        <f t="shared" si="769"/>
        <v/>
      </c>
      <c r="H12004" s="18" t="str">
        <f t="shared" si="770"/>
        <v/>
      </c>
    </row>
    <row r="12005" spans="5:8" x14ac:dyDescent="0.25">
      <c r="E12005" s="18" t="str">
        <f t="shared" si="767"/>
        <v/>
      </c>
      <c r="F12005" s="18" t="str">
        <f t="shared" si="768"/>
        <v/>
      </c>
      <c r="G12005" s="18" t="str">
        <f t="shared" si="769"/>
        <v/>
      </c>
      <c r="H12005" s="18" t="str">
        <f t="shared" si="770"/>
        <v/>
      </c>
    </row>
    <row r="12006" spans="5:8" x14ac:dyDescent="0.25">
      <c r="E12006" s="18" t="str">
        <f t="shared" si="767"/>
        <v/>
      </c>
      <c r="F12006" s="18" t="str">
        <f t="shared" si="768"/>
        <v/>
      </c>
      <c r="G12006" s="18" t="str">
        <f t="shared" si="769"/>
        <v/>
      </c>
      <c r="H12006" s="18" t="str">
        <f t="shared" si="770"/>
        <v/>
      </c>
    </row>
    <row r="12007" spans="5:8" x14ac:dyDescent="0.25">
      <c r="E12007" s="18" t="str">
        <f t="shared" si="767"/>
        <v/>
      </c>
      <c r="F12007" s="18" t="str">
        <f t="shared" si="768"/>
        <v/>
      </c>
      <c r="G12007" s="18" t="str">
        <f t="shared" si="769"/>
        <v/>
      </c>
      <c r="H12007" s="18" t="str">
        <f t="shared" si="770"/>
        <v/>
      </c>
    </row>
    <row r="12008" spans="5:8" x14ac:dyDescent="0.25">
      <c r="E12008" s="18" t="str">
        <f t="shared" si="767"/>
        <v/>
      </c>
      <c r="F12008" s="18" t="str">
        <f t="shared" si="768"/>
        <v/>
      </c>
      <c r="G12008" s="18" t="str">
        <f t="shared" si="769"/>
        <v/>
      </c>
      <c r="H12008" s="18" t="str">
        <f t="shared" si="770"/>
        <v/>
      </c>
    </row>
    <row r="12009" spans="5:8" x14ac:dyDescent="0.25">
      <c r="E12009" s="18" t="str">
        <f t="shared" si="767"/>
        <v/>
      </c>
      <c r="F12009" s="18" t="str">
        <f t="shared" si="768"/>
        <v/>
      </c>
      <c r="G12009" s="18" t="str">
        <f t="shared" si="769"/>
        <v/>
      </c>
      <c r="H12009" s="18" t="str">
        <f t="shared" si="770"/>
        <v/>
      </c>
    </row>
    <row r="12010" spans="5:8" x14ac:dyDescent="0.25">
      <c r="E12010" s="18" t="str">
        <f t="shared" si="767"/>
        <v/>
      </c>
      <c r="F12010" s="18" t="str">
        <f t="shared" si="768"/>
        <v/>
      </c>
      <c r="G12010" s="18" t="str">
        <f t="shared" si="769"/>
        <v/>
      </c>
      <c r="H12010" s="18" t="str">
        <f t="shared" si="770"/>
        <v/>
      </c>
    </row>
    <row r="12011" spans="5:8" x14ac:dyDescent="0.25">
      <c r="E12011" s="18" t="str">
        <f t="shared" si="767"/>
        <v/>
      </c>
      <c r="F12011" s="18" t="str">
        <f t="shared" si="768"/>
        <v/>
      </c>
      <c r="G12011" s="18" t="str">
        <f t="shared" si="769"/>
        <v/>
      </c>
      <c r="H12011" s="18" t="str">
        <f t="shared" si="770"/>
        <v/>
      </c>
    </row>
    <row r="12012" spans="5:8" x14ac:dyDescent="0.25">
      <c r="E12012" s="18" t="str">
        <f t="shared" si="767"/>
        <v/>
      </c>
      <c r="F12012" s="18" t="str">
        <f t="shared" si="768"/>
        <v/>
      </c>
      <c r="G12012" s="18" t="str">
        <f t="shared" si="769"/>
        <v/>
      </c>
      <c r="H12012" s="18" t="str">
        <f t="shared" si="770"/>
        <v/>
      </c>
    </row>
    <row r="12013" spans="5:8" x14ac:dyDescent="0.25">
      <c r="E12013" s="18" t="str">
        <f t="shared" si="767"/>
        <v/>
      </c>
      <c r="F12013" s="18" t="str">
        <f t="shared" si="768"/>
        <v/>
      </c>
      <c r="G12013" s="18" t="str">
        <f t="shared" si="769"/>
        <v/>
      </c>
      <c r="H12013" s="18" t="str">
        <f t="shared" si="770"/>
        <v/>
      </c>
    </row>
    <row r="12014" spans="5:8" x14ac:dyDescent="0.25">
      <c r="E12014" s="18" t="str">
        <f t="shared" si="767"/>
        <v/>
      </c>
      <c r="F12014" s="18" t="str">
        <f t="shared" si="768"/>
        <v/>
      </c>
      <c r="G12014" s="18" t="str">
        <f t="shared" si="769"/>
        <v/>
      </c>
      <c r="H12014" s="18" t="str">
        <f t="shared" si="770"/>
        <v/>
      </c>
    </row>
    <row r="12015" spans="5:8" x14ac:dyDescent="0.25">
      <c r="E12015" s="18" t="str">
        <f t="shared" si="767"/>
        <v/>
      </c>
      <c r="F12015" s="18" t="str">
        <f t="shared" si="768"/>
        <v/>
      </c>
      <c r="G12015" s="18" t="str">
        <f t="shared" si="769"/>
        <v/>
      </c>
      <c r="H12015" s="18" t="str">
        <f t="shared" si="770"/>
        <v/>
      </c>
    </row>
    <row r="12016" spans="5:8" x14ac:dyDescent="0.25">
      <c r="E12016" s="18" t="str">
        <f t="shared" si="767"/>
        <v/>
      </c>
      <c r="F12016" s="18" t="str">
        <f t="shared" si="768"/>
        <v/>
      </c>
      <c r="G12016" s="18" t="str">
        <f t="shared" si="769"/>
        <v/>
      </c>
      <c r="H12016" s="18" t="str">
        <f t="shared" si="770"/>
        <v/>
      </c>
    </row>
    <row r="12017" spans="5:8" x14ac:dyDescent="0.25">
      <c r="E12017" s="18" t="str">
        <f t="shared" si="767"/>
        <v/>
      </c>
      <c r="F12017" s="18" t="str">
        <f t="shared" si="768"/>
        <v/>
      </c>
      <c r="G12017" s="18" t="str">
        <f t="shared" si="769"/>
        <v/>
      </c>
      <c r="H12017" s="18" t="str">
        <f t="shared" si="770"/>
        <v/>
      </c>
    </row>
    <row r="12018" spans="5:8" x14ac:dyDescent="0.25">
      <c r="E12018" s="18" t="str">
        <f t="shared" si="767"/>
        <v/>
      </c>
      <c r="F12018" s="18" t="str">
        <f t="shared" si="768"/>
        <v/>
      </c>
      <c r="G12018" s="18" t="str">
        <f t="shared" si="769"/>
        <v/>
      </c>
      <c r="H12018" s="18" t="str">
        <f t="shared" si="770"/>
        <v/>
      </c>
    </row>
    <row r="12019" spans="5:8" x14ac:dyDescent="0.25">
      <c r="E12019" s="18" t="str">
        <f t="shared" si="767"/>
        <v/>
      </c>
      <c r="F12019" s="18" t="str">
        <f t="shared" si="768"/>
        <v/>
      </c>
      <c r="G12019" s="18" t="str">
        <f t="shared" si="769"/>
        <v/>
      </c>
      <c r="H12019" s="18" t="str">
        <f t="shared" si="770"/>
        <v/>
      </c>
    </row>
    <row r="12020" spans="5:8" x14ac:dyDescent="0.25">
      <c r="E12020" s="18" t="str">
        <f t="shared" si="767"/>
        <v/>
      </c>
      <c r="F12020" s="18" t="str">
        <f t="shared" si="768"/>
        <v/>
      </c>
      <c r="G12020" s="18" t="str">
        <f t="shared" si="769"/>
        <v/>
      </c>
      <c r="H12020" s="18" t="str">
        <f t="shared" si="770"/>
        <v/>
      </c>
    </row>
    <row r="12021" spans="5:8" x14ac:dyDescent="0.25">
      <c r="E12021" s="18" t="str">
        <f t="shared" si="767"/>
        <v/>
      </c>
      <c r="F12021" s="18" t="str">
        <f t="shared" si="768"/>
        <v/>
      </c>
      <c r="G12021" s="18" t="str">
        <f t="shared" si="769"/>
        <v/>
      </c>
      <c r="H12021" s="18" t="str">
        <f t="shared" si="770"/>
        <v/>
      </c>
    </row>
    <row r="12022" spans="5:8" x14ac:dyDescent="0.25">
      <c r="E12022" s="18" t="str">
        <f t="shared" si="767"/>
        <v/>
      </c>
      <c r="F12022" s="18" t="str">
        <f t="shared" si="768"/>
        <v/>
      </c>
      <c r="G12022" s="18" t="str">
        <f t="shared" si="769"/>
        <v/>
      </c>
      <c r="H12022" s="18" t="str">
        <f t="shared" si="770"/>
        <v/>
      </c>
    </row>
    <row r="12023" spans="5:8" x14ac:dyDescent="0.25">
      <c r="E12023" s="18" t="str">
        <f t="shared" si="767"/>
        <v/>
      </c>
      <c r="F12023" s="18" t="str">
        <f t="shared" si="768"/>
        <v/>
      </c>
      <c r="G12023" s="18" t="str">
        <f t="shared" si="769"/>
        <v/>
      </c>
      <c r="H12023" s="18" t="str">
        <f t="shared" si="770"/>
        <v/>
      </c>
    </row>
    <row r="12024" spans="5:8" x14ac:dyDescent="0.25">
      <c r="E12024" s="18" t="str">
        <f t="shared" si="767"/>
        <v/>
      </c>
      <c r="F12024" s="18" t="str">
        <f t="shared" si="768"/>
        <v/>
      </c>
      <c r="G12024" s="18" t="str">
        <f t="shared" si="769"/>
        <v/>
      </c>
      <c r="H12024" s="18" t="str">
        <f t="shared" si="770"/>
        <v/>
      </c>
    </row>
    <row r="12025" spans="5:8" x14ac:dyDescent="0.25">
      <c r="E12025" s="18" t="str">
        <f t="shared" si="767"/>
        <v/>
      </c>
      <c r="F12025" s="18" t="str">
        <f t="shared" si="768"/>
        <v/>
      </c>
      <c r="G12025" s="18" t="str">
        <f t="shared" si="769"/>
        <v/>
      </c>
      <c r="H12025" s="18" t="str">
        <f t="shared" si="770"/>
        <v/>
      </c>
    </row>
    <row r="12026" spans="5:8" x14ac:dyDescent="0.25">
      <c r="E12026" s="18" t="str">
        <f t="shared" si="767"/>
        <v/>
      </c>
      <c r="F12026" s="18" t="str">
        <f t="shared" si="768"/>
        <v/>
      </c>
      <c r="G12026" s="18" t="str">
        <f t="shared" si="769"/>
        <v/>
      </c>
      <c r="H12026" s="18" t="str">
        <f t="shared" si="770"/>
        <v/>
      </c>
    </row>
    <row r="12027" spans="5:8" x14ac:dyDescent="0.25">
      <c r="E12027" s="18" t="str">
        <f t="shared" si="767"/>
        <v/>
      </c>
      <c r="F12027" s="18" t="str">
        <f t="shared" si="768"/>
        <v/>
      </c>
      <c r="G12027" s="18" t="str">
        <f t="shared" si="769"/>
        <v/>
      </c>
      <c r="H12027" s="18" t="str">
        <f t="shared" si="770"/>
        <v/>
      </c>
    </row>
    <row r="12028" spans="5:8" x14ac:dyDescent="0.25">
      <c r="E12028" s="18" t="str">
        <f t="shared" si="767"/>
        <v/>
      </c>
      <c r="F12028" s="18" t="str">
        <f t="shared" si="768"/>
        <v/>
      </c>
      <c r="G12028" s="18" t="str">
        <f t="shared" si="769"/>
        <v/>
      </c>
      <c r="H12028" s="18" t="str">
        <f t="shared" si="770"/>
        <v/>
      </c>
    </row>
    <row r="12029" spans="5:8" x14ac:dyDescent="0.25">
      <c r="E12029" s="18" t="str">
        <f t="shared" si="767"/>
        <v/>
      </c>
      <c r="F12029" s="18" t="str">
        <f t="shared" si="768"/>
        <v/>
      </c>
      <c r="G12029" s="18" t="str">
        <f t="shared" si="769"/>
        <v/>
      </c>
      <c r="H12029" s="18" t="str">
        <f t="shared" si="770"/>
        <v/>
      </c>
    </row>
    <row r="12030" spans="5:8" x14ac:dyDescent="0.25">
      <c r="E12030" s="18" t="str">
        <f t="shared" si="767"/>
        <v/>
      </c>
      <c r="F12030" s="18" t="str">
        <f t="shared" si="768"/>
        <v/>
      </c>
      <c r="G12030" s="18" t="str">
        <f t="shared" si="769"/>
        <v/>
      </c>
      <c r="H12030" s="18" t="str">
        <f t="shared" si="770"/>
        <v/>
      </c>
    </row>
    <row r="12031" spans="5:8" x14ac:dyDescent="0.25">
      <c r="E12031" s="18" t="str">
        <f t="shared" si="767"/>
        <v/>
      </c>
      <c r="F12031" s="18" t="str">
        <f t="shared" si="768"/>
        <v/>
      </c>
      <c r="G12031" s="18" t="str">
        <f t="shared" si="769"/>
        <v/>
      </c>
      <c r="H12031" s="18" t="str">
        <f t="shared" si="770"/>
        <v/>
      </c>
    </row>
    <row r="12032" spans="5:8" x14ac:dyDescent="0.25">
      <c r="E12032" s="18" t="str">
        <f t="shared" si="767"/>
        <v/>
      </c>
      <c r="F12032" s="18" t="str">
        <f t="shared" si="768"/>
        <v/>
      </c>
      <c r="G12032" s="18" t="str">
        <f t="shared" si="769"/>
        <v/>
      </c>
      <c r="H12032" s="18" t="str">
        <f t="shared" si="770"/>
        <v/>
      </c>
    </row>
    <row r="12033" spans="5:8" x14ac:dyDescent="0.25">
      <c r="E12033" s="18" t="str">
        <f t="shared" si="767"/>
        <v/>
      </c>
      <c r="F12033" s="18" t="str">
        <f t="shared" si="768"/>
        <v/>
      </c>
      <c r="G12033" s="18" t="str">
        <f t="shared" si="769"/>
        <v/>
      </c>
      <c r="H12033" s="18" t="str">
        <f t="shared" si="770"/>
        <v/>
      </c>
    </row>
    <row r="12034" spans="5:8" x14ac:dyDescent="0.25">
      <c r="E12034" s="18" t="str">
        <f t="shared" si="767"/>
        <v/>
      </c>
      <c r="F12034" s="18" t="str">
        <f t="shared" si="768"/>
        <v/>
      </c>
      <c r="G12034" s="18" t="str">
        <f t="shared" si="769"/>
        <v/>
      </c>
      <c r="H12034" s="18" t="str">
        <f t="shared" si="770"/>
        <v/>
      </c>
    </row>
    <row r="12035" spans="5:8" x14ac:dyDescent="0.25">
      <c r="E12035" s="18" t="str">
        <f t="shared" si="767"/>
        <v/>
      </c>
      <c r="F12035" s="18" t="str">
        <f t="shared" si="768"/>
        <v/>
      </c>
      <c r="G12035" s="18" t="str">
        <f t="shared" si="769"/>
        <v/>
      </c>
      <c r="H12035" s="18" t="str">
        <f t="shared" si="770"/>
        <v/>
      </c>
    </row>
    <row r="12036" spans="5:8" x14ac:dyDescent="0.25">
      <c r="E12036" s="18" t="str">
        <f t="shared" si="767"/>
        <v/>
      </c>
      <c r="F12036" s="18" t="str">
        <f t="shared" si="768"/>
        <v/>
      </c>
      <c r="G12036" s="18" t="str">
        <f t="shared" si="769"/>
        <v/>
      </c>
      <c r="H12036" s="18" t="str">
        <f t="shared" si="770"/>
        <v/>
      </c>
    </row>
    <row r="12037" spans="5:8" x14ac:dyDescent="0.25">
      <c r="E12037" s="18" t="str">
        <f t="shared" si="767"/>
        <v/>
      </c>
      <c r="F12037" s="18" t="str">
        <f t="shared" si="768"/>
        <v/>
      </c>
      <c r="G12037" s="18" t="str">
        <f t="shared" si="769"/>
        <v/>
      </c>
      <c r="H12037" s="18" t="str">
        <f t="shared" si="770"/>
        <v/>
      </c>
    </row>
    <row r="12038" spans="5:8" x14ac:dyDescent="0.25">
      <c r="E12038" s="18" t="str">
        <f t="shared" ref="E12038:E12101" si="771">IF($C12038="","",IFERROR(INDEX(ItemPriceCol,MATCH($C12038,ItemName,0)),""))</f>
        <v/>
      </c>
      <c r="F12038" s="18" t="str">
        <f t="shared" ref="F12038:F12101" si="772">IF(OR($D12038="",$E12038=""),"",$D12038*$E12038)</f>
        <v/>
      </c>
      <c r="G12038" s="18" t="str">
        <f t="shared" ref="G12038:G12101" si="773">IF($C12038="","",IFERROR(INDEX(ItemCostCol,MATCH($C12038,ItemName,0)),""))</f>
        <v/>
      </c>
      <c r="H12038" s="18" t="str">
        <f t="shared" ref="H12038:H12101" si="774">IF(OR($F12038="",$G12038=""),"",$F12038-$D12038*$G12038)</f>
        <v/>
      </c>
    </row>
    <row r="12039" spans="5:8" x14ac:dyDescent="0.25">
      <c r="E12039" s="18" t="str">
        <f t="shared" si="771"/>
        <v/>
      </c>
      <c r="F12039" s="18" t="str">
        <f t="shared" si="772"/>
        <v/>
      </c>
      <c r="G12039" s="18" t="str">
        <f t="shared" si="773"/>
        <v/>
      </c>
      <c r="H12039" s="18" t="str">
        <f t="shared" si="774"/>
        <v/>
      </c>
    </row>
    <row r="12040" spans="5:8" x14ac:dyDescent="0.25">
      <c r="E12040" s="18" t="str">
        <f t="shared" si="771"/>
        <v/>
      </c>
      <c r="F12040" s="18" t="str">
        <f t="shared" si="772"/>
        <v/>
      </c>
      <c r="G12040" s="18" t="str">
        <f t="shared" si="773"/>
        <v/>
      </c>
      <c r="H12040" s="18" t="str">
        <f t="shared" si="774"/>
        <v/>
      </c>
    </row>
    <row r="12041" spans="5:8" x14ac:dyDescent="0.25">
      <c r="E12041" s="18" t="str">
        <f t="shared" si="771"/>
        <v/>
      </c>
      <c r="F12041" s="18" t="str">
        <f t="shared" si="772"/>
        <v/>
      </c>
      <c r="G12041" s="18" t="str">
        <f t="shared" si="773"/>
        <v/>
      </c>
      <c r="H12041" s="18" t="str">
        <f t="shared" si="774"/>
        <v/>
      </c>
    </row>
    <row r="12042" spans="5:8" x14ac:dyDescent="0.25">
      <c r="E12042" s="18" t="str">
        <f t="shared" si="771"/>
        <v/>
      </c>
      <c r="F12042" s="18" t="str">
        <f t="shared" si="772"/>
        <v/>
      </c>
      <c r="G12042" s="18" t="str">
        <f t="shared" si="773"/>
        <v/>
      </c>
      <c r="H12042" s="18" t="str">
        <f t="shared" si="774"/>
        <v/>
      </c>
    </row>
    <row r="12043" spans="5:8" x14ac:dyDescent="0.25">
      <c r="E12043" s="18" t="str">
        <f t="shared" si="771"/>
        <v/>
      </c>
      <c r="F12043" s="18" t="str">
        <f t="shared" si="772"/>
        <v/>
      </c>
      <c r="G12043" s="18" t="str">
        <f t="shared" si="773"/>
        <v/>
      </c>
      <c r="H12043" s="18" t="str">
        <f t="shared" si="774"/>
        <v/>
      </c>
    </row>
    <row r="12044" spans="5:8" x14ac:dyDescent="0.25">
      <c r="E12044" s="18" t="str">
        <f t="shared" si="771"/>
        <v/>
      </c>
      <c r="F12044" s="18" t="str">
        <f t="shared" si="772"/>
        <v/>
      </c>
      <c r="G12044" s="18" t="str">
        <f t="shared" si="773"/>
        <v/>
      </c>
      <c r="H12044" s="18" t="str">
        <f t="shared" si="774"/>
        <v/>
      </c>
    </row>
    <row r="12045" spans="5:8" x14ac:dyDescent="0.25">
      <c r="E12045" s="18" t="str">
        <f t="shared" si="771"/>
        <v/>
      </c>
      <c r="F12045" s="18" t="str">
        <f t="shared" si="772"/>
        <v/>
      </c>
      <c r="G12045" s="18" t="str">
        <f t="shared" si="773"/>
        <v/>
      </c>
      <c r="H12045" s="18" t="str">
        <f t="shared" si="774"/>
        <v/>
      </c>
    </row>
    <row r="12046" spans="5:8" x14ac:dyDescent="0.25">
      <c r="E12046" s="18" t="str">
        <f t="shared" si="771"/>
        <v/>
      </c>
      <c r="F12046" s="18" t="str">
        <f t="shared" si="772"/>
        <v/>
      </c>
      <c r="G12046" s="18" t="str">
        <f t="shared" si="773"/>
        <v/>
      </c>
      <c r="H12046" s="18" t="str">
        <f t="shared" si="774"/>
        <v/>
      </c>
    </row>
    <row r="12047" spans="5:8" x14ac:dyDescent="0.25">
      <c r="E12047" s="18" t="str">
        <f t="shared" si="771"/>
        <v/>
      </c>
      <c r="F12047" s="18" t="str">
        <f t="shared" si="772"/>
        <v/>
      </c>
      <c r="G12047" s="18" t="str">
        <f t="shared" si="773"/>
        <v/>
      </c>
      <c r="H12047" s="18" t="str">
        <f t="shared" si="774"/>
        <v/>
      </c>
    </row>
    <row r="12048" spans="5:8" x14ac:dyDescent="0.25">
      <c r="E12048" s="18" t="str">
        <f t="shared" si="771"/>
        <v/>
      </c>
      <c r="F12048" s="18" t="str">
        <f t="shared" si="772"/>
        <v/>
      </c>
      <c r="G12048" s="18" t="str">
        <f t="shared" si="773"/>
        <v/>
      </c>
      <c r="H12048" s="18" t="str">
        <f t="shared" si="774"/>
        <v/>
      </c>
    </row>
    <row r="12049" spans="5:8" x14ac:dyDescent="0.25">
      <c r="E12049" s="18" t="str">
        <f t="shared" si="771"/>
        <v/>
      </c>
      <c r="F12049" s="18" t="str">
        <f t="shared" si="772"/>
        <v/>
      </c>
      <c r="G12049" s="18" t="str">
        <f t="shared" si="773"/>
        <v/>
      </c>
      <c r="H12049" s="18" t="str">
        <f t="shared" si="774"/>
        <v/>
      </c>
    </row>
    <row r="12050" spans="5:8" x14ac:dyDescent="0.25">
      <c r="E12050" s="18" t="str">
        <f t="shared" si="771"/>
        <v/>
      </c>
      <c r="F12050" s="18" t="str">
        <f t="shared" si="772"/>
        <v/>
      </c>
      <c r="G12050" s="18" t="str">
        <f t="shared" si="773"/>
        <v/>
      </c>
      <c r="H12050" s="18" t="str">
        <f t="shared" si="774"/>
        <v/>
      </c>
    </row>
    <row r="12051" spans="5:8" x14ac:dyDescent="0.25">
      <c r="E12051" s="18" t="str">
        <f t="shared" si="771"/>
        <v/>
      </c>
      <c r="F12051" s="18" t="str">
        <f t="shared" si="772"/>
        <v/>
      </c>
      <c r="G12051" s="18" t="str">
        <f t="shared" si="773"/>
        <v/>
      </c>
      <c r="H12051" s="18" t="str">
        <f t="shared" si="774"/>
        <v/>
      </c>
    </row>
    <row r="12052" spans="5:8" x14ac:dyDescent="0.25">
      <c r="E12052" s="18" t="str">
        <f t="shared" si="771"/>
        <v/>
      </c>
      <c r="F12052" s="18" t="str">
        <f t="shared" si="772"/>
        <v/>
      </c>
      <c r="G12052" s="18" t="str">
        <f t="shared" si="773"/>
        <v/>
      </c>
      <c r="H12052" s="18" t="str">
        <f t="shared" si="774"/>
        <v/>
      </c>
    </row>
    <row r="12053" spans="5:8" x14ac:dyDescent="0.25">
      <c r="E12053" s="18" t="str">
        <f t="shared" si="771"/>
        <v/>
      </c>
      <c r="F12053" s="18" t="str">
        <f t="shared" si="772"/>
        <v/>
      </c>
      <c r="G12053" s="18" t="str">
        <f t="shared" si="773"/>
        <v/>
      </c>
      <c r="H12053" s="18" t="str">
        <f t="shared" si="774"/>
        <v/>
      </c>
    </row>
    <row r="12054" spans="5:8" x14ac:dyDescent="0.25">
      <c r="E12054" s="18" t="str">
        <f t="shared" si="771"/>
        <v/>
      </c>
      <c r="F12054" s="18" t="str">
        <f t="shared" si="772"/>
        <v/>
      </c>
      <c r="G12054" s="18" t="str">
        <f t="shared" si="773"/>
        <v/>
      </c>
      <c r="H12054" s="18" t="str">
        <f t="shared" si="774"/>
        <v/>
      </c>
    </row>
    <row r="12055" spans="5:8" x14ac:dyDescent="0.25">
      <c r="E12055" s="18" t="str">
        <f t="shared" si="771"/>
        <v/>
      </c>
      <c r="F12055" s="18" t="str">
        <f t="shared" si="772"/>
        <v/>
      </c>
      <c r="G12055" s="18" t="str">
        <f t="shared" si="773"/>
        <v/>
      </c>
      <c r="H12055" s="18" t="str">
        <f t="shared" si="774"/>
        <v/>
      </c>
    </row>
    <row r="12056" spans="5:8" x14ac:dyDescent="0.25">
      <c r="E12056" s="18" t="str">
        <f t="shared" si="771"/>
        <v/>
      </c>
      <c r="F12056" s="18" t="str">
        <f t="shared" si="772"/>
        <v/>
      </c>
      <c r="G12056" s="18" t="str">
        <f t="shared" si="773"/>
        <v/>
      </c>
      <c r="H12056" s="18" t="str">
        <f t="shared" si="774"/>
        <v/>
      </c>
    </row>
    <row r="12057" spans="5:8" x14ac:dyDescent="0.25">
      <c r="E12057" s="18" t="str">
        <f t="shared" si="771"/>
        <v/>
      </c>
      <c r="F12057" s="18" t="str">
        <f t="shared" si="772"/>
        <v/>
      </c>
      <c r="G12057" s="18" t="str">
        <f t="shared" si="773"/>
        <v/>
      </c>
      <c r="H12057" s="18" t="str">
        <f t="shared" si="774"/>
        <v/>
      </c>
    </row>
    <row r="12058" spans="5:8" x14ac:dyDescent="0.25">
      <c r="E12058" s="18" t="str">
        <f t="shared" si="771"/>
        <v/>
      </c>
      <c r="F12058" s="18" t="str">
        <f t="shared" si="772"/>
        <v/>
      </c>
      <c r="G12058" s="18" t="str">
        <f t="shared" si="773"/>
        <v/>
      </c>
      <c r="H12058" s="18" t="str">
        <f t="shared" si="774"/>
        <v/>
      </c>
    </row>
    <row r="12059" spans="5:8" x14ac:dyDescent="0.25">
      <c r="E12059" s="18" t="str">
        <f t="shared" si="771"/>
        <v/>
      </c>
      <c r="F12059" s="18" t="str">
        <f t="shared" si="772"/>
        <v/>
      </c>
      <c r="G12059" s="18" t="str">
        <f t="shared" si="773"/>
        <v/>
      </c>
      <c r="H12059" s="18" t="str">
        <f t="shared" si="774"/>
        <v/>
      </c>
    </row>
    <row r="12060" spans="5:8" x14ac:dyDescent="0.25">
      <c r="E12060" s="18" t="str">
        <f t="shared" si="771"/>
        <v/>
      </c>
      <c r="F12060" s="18" t="str">
        <f t="shared" si="772"/>
        <v/>
      </c>
      <c r="G12060" s="18" t="str">
        <f t="shared" si="773"/>
        <v/>
      </c>
      <c r="H12060" s="18" t="str">
        <f t="shared" si="774"/>
        <v/>
      </c>
    </row>
    <row r="12061" spans="5:8" x14ac:dyDescent="0.25">
      <c r="E12061" s="18" t="str">
        <f t="shared" si="771"/>
        <v/>
      </c>
      <c r="F12061" s="18" t="str">
        <f t="shared" si="772"/>
        <v/>
      </c>
      <c r="G12061" s="18" t="str">
        <f t="shared" si="773"/>
        <v/>
      </c>
      <c r="H12061" s="18" t="str">
        <f t="shared" si="774"/>
        <v/>
      </c>
    </row>
    <row r="12062" spans="5:8" x14ac:dyDescent="0.25">
      <c r="E12062" s="18" t="str">
        <f t="shared" si="771"/>
        <v/>
      </c>
      <c r="F12062" s="18" t="str">
        <f t="shared" si="772"/>
        <v/>
      </c>
      <c r="G12062" s="18" t="str">
        <f t="shared" si="773"/>
        <v/>
      </c>
      <c r="H12062" s="18" t="str">
        <f t="shared" si="774"/>
        <v/>
      </c>
    </row>
    <row r="12063" spans="5:8" x14ac:dyDescent="0.25">
      <c r="E12063" s="18" t="str">
        <f t="shared" si="771"/>
        <v/>
      </c>
      <c r="F12063" s="18" t="str">
        <f t="shared" si="772"/>
        <v/>
      </c>
      <c r="G12063" s="18" t="str">
        <f t="shared" si="773"/>
        <v/>
      </c>
      <c r="H12063" s="18" t="str">
        <f t="shared" si="774"/>
        <v/>
      </c>
    </row>
    <row r="12064" spans="5:8" x14ac:dyDescent="0.25">
      <c r="E12064" s="18" t="str">
        <f t="shared" si="771"/>
        <v/>
      </c>
      <c r="F12064" s="18" t="str">
        <f t="shared" si="772"/>
        <v/>
      </c>
      <c r="G12064" s="18" t="str">
        <f t="shared" si="773"/>
        <v/>
      </c>
      <c r="H12064" s="18" t="str">
        <f t="shared" si="774"/>
        <v/>
      </c>
    </row>
    <row r="12065" spans="5:8" x14ac:dyDescent="0.25">
      <c r="E12065" s="18" t="str">
        <f t="shared" si="771"/>
        <v/>
      </c>
      <c r="F12065" s="18" t="str">
        <f t="shared" si="772"/>
        <v/>
      </c>
      <c r="G12065" s="18" t="str">
        <f t="shared" si="773"/>
        <v/>
      </c>
      <c r="H12065" s="18" t="str">
        <f t="shared" si="774"/>
        <v/>
      </c>
    </row>
    <row r="12066" spans="5:8" x14ac:dyDescent="0.25">
      <c r="E12066" s="18" t="str">
        <f t="shared" si="771"/>
        <v/>
      </c>
      <c r="F12066" s="18" t="str">
        <f t="shared" si="772"/>
        <v/>
      </c>
      <c r="G12066" s="18" t="str">
        <f t="shared" si="773"/>
        <v/>
      </c>
      <c r="H12066" s="18" t="str">
        <f t="shared" si="774"/>
        <v/>
      </c>
    </row>
    <row r="12067" spans="5:8" x14ac:dyDescent="0.25">
      <c r="E12067" s="18" t="str">
        <f t="shared" si="771"/>
        <v/>
      </c>
      <c r="F12067" s="18" t="str">
        <f t="shared" si="772"/>
        <v/>
      </c>
      <c r="G12067" s="18" t="str">
        <f t="shared" si="773"/>
        <v/>
      </c>
      <c r="H12067" s="18" t="str">
        <f t="shared" si="774"/>
        <v/>
      </c>
    </row>
    <row r="12068" spans="5:8" x14ac:dyDescent="0.25">
      <c r="E12068" s="18" t="str">
        <f t="shared" si="771"/>
        <v/>
      </c>
      <c r="F12068" s="18" t="str">
        <f t="shared" si="772"/>
        <v/>
      </c>
      <c r="G12068" s="18" t="str">
        <f t="shared" si="773"/>
        <v/>
      </c>
      <c r="H12068" s="18" t="str">
        <f t="shared" si="774"/>
        <v/>
      </c>
    </row>
    <row r="12069" spans="5:8" x14ac:dyDescent="0.25">
      <c r="E12069" s="18" t="str">
        <f t="shared" si="771"/>
        <v/>
      </c>
      <c r="F12069" s="18" t="str">
        <f t="shared" si="772"/>
        <v/>
      </c>
      <c r="G12069" s="18" t="str">
        <f t="shared" si="773"/>
        <v/>
      </c>
      <c r="H12069" s="18" t="str">
        <f t="shared" si="774"/>
        <v/>
      </c>
    </row>
    <row r="12070" spans="5:8" x14ac:dyDescent="0.25">
      <c r="E12070" s="18" t="str">
        <f t="shared" si="771"/>
        <v/>
      </c>
      <c r="F12070" s="18" t="str">
        <f t="shared" si="772"/>
        <v/>
      </c>
      <c r="G12070" s="18" t="str">
        <f t="shared" si="773"/>
        <v/>
      </c>
      <c r="H12070" s="18" t="str">
        <f t="shared" si="774"/>
        <v/>
      </c>
    </row>
    <row r="12071" spans="5:8" x14ac:dyDescent="0.25">
      <c r="E12071" s="18" t="str">
        <f t="shared" si="771"/>
        <v/>
      </c>
      <c r="F12071" s="18" t="str">
        <f t="shared" si="772"/>
        <v/>
      </c>
      <c r="G12071" s="18" t="str">
        <f t="shared" si="773"/>
        <v/>
      </c>
      <c r="H12071" s="18" t="str">
        <f t="shared" si="774"/>
        <v/>
      </c>
    </row>
    <row r="12072" spans="5:8" x14ac:dyDescent="0.25">
      <c r="E12072" s="18" t="str">
        <f t="shared" si="771"/>
        <v/>
      </c>
      <c r="F12072" s="18" t="str">
        <f t="shared" si="772"/>
        <v/>
      </c>
      <c r="G12072" s="18" t="str">
        <f t="shared" si="773"/>
        <v/>
      </c>
      <c r="H12072" s="18" t="str">
        <f t="shared" si="774"/>
        <v/>
      </c>
    </row>
    <row r="12073" spans="5:8" x14ac:dyDescent="0.25">
      <c r="E12073" s="18" t="str">
        <f t="shared" si="771"/>
        <v/>
      </c>
      <c r="F12073" s="18" t="str">
        <f t="shared" si="772"/>
        <v/>
      </c>
      <c r="G12073" s="18" t="str">
        <f t="shared" si="773"/>
        <v/>
      </c>
      <c r="H12073" s="18" t="str">
        <f t="shared" si="774"/>
        <v/>
      </c>
    </row>
    <row r="12074" spans="5:8" x14ac:dyDescent="0.25">
      <c r="E12074" s="18" t="str">
        <f t="shared" si="771"/>
        <v/>
      </c>
      <c r="F12074" s="18" t="str">
        <f t="shared" si="772"/>
        <v/>
      </c>
      <c r="G12074" s="18" t="str">
        <f t="shared" si="773"/>
        <v/>
      </c>
      <c r="H12074" s="18" t="str">
        <f t="shared" si="774"/>
        <v/>
      </c>
    </row>
    <row r="12075" spans="5:8" x14ac:dyDescent="0.25">
      <c r="E12075" s="18" t="str">
        <f t="shared" si="771"/>
        <v/>
      </c>
      <c r="F12075" s="18" t="str">
        <f t="shared" si="772"/>
        <v/>
      </c>
      <c r="G12075" s="18" t="str">
        <f t="shared" si="773"/>
        <v/>
      </c>
      <c r="H12075" s="18" t="str">
        <f t="shared" si="774"/>
        <v/>
      </c>
    </row>
    <row r="12076" spans="5:8" x14ac:dyDescent="0.25">
      <c r="E12076" s="18" t="str">
        <f t="shared" si="771"/>
        <v/>
      </c>
      <c r="F12076" s="18" t="str">
        <f t="shared" si="772"/>
        <v/>
      </c>
      <c r="G12076" s="18" t="str">
        <f t="shared" si="773"/>
        <v/>
      </c>
      <c r="H12076" s="18" t="str">
        <f t="shared" si="774"/>
        <v/>
      </c>
    </row>
    <row r="12077" spans="5:8" x14ac:dyDescent="0.25">
      <c r="E12077" s="18" t="str">
        <f t="shared" si="771"/>
        <v/>
      </c>
      <c r="F12077" s="18" t="str">
        <f t="shared" si="772"/>
        <v/>
      </c>
      <c r="G12077" s="18" t="str">
        <f t="shared" si="773"/>
        <v/>
      </c>
      <c r="H12077" s="18" t="str">
        <f t="shared" si="774"/>
        <v/>
      </c>
    </row>
    <row r="12078" spans="5:8" x14ac:dyDescent="0.25">
      <c r="E12078" s="18" t="str">
        <f t="shared" si="771"/>
        <v/>
      </c>
      <c r="F12078" s="18" t="str">
        <f t="shared" si="772"/>
        <v/>
      </c>
      <c r="G12078" s="18" t="str">
        <f t="shared" si="773"/>
        <v/>
      </c>
      <c r="H12078" s="18" t="str">
        <f t="shared" si="774"/>
        <v/>
      </c>
    </row>
    <row r="12079" spans="5:8" x14ac:dyDescent="0.25">
      <c r="E12079" s="18" t="str">
        <f t="shared" si="771"/>
        <v/>
      </c>
      <c r="F12079" s="18" t="str">
        <f t="shared" si="772"/>
        <v/>
      </c>
      <c r="G12079" s="18" t="str">
        <f t="shared" si="773"/>
        <v/>
      </c>
      <c r="H12079" s="18" t="str">
        <f t="shared" si="774"/>
        <v/>
      </c>
    </row>
    <row r="12080" spans="5:8" x14ac:dyDescent="0.25">
      <c r="E12080" s="18" t="str">
        <f t="shared" si="771"/>
        <v/>
      </c>
      <c r="F12080" s="18" t="str">
        <f t="shared" si="772"/>
        <v/>
      </c>
      <c r="G12080" s="18" t="str">
        <f t="shared" si="773"/>
        <v/>
      </c>
      <c r="H12080" s="18" t="str">
        <f t="shared" si="774"/>
        <v/>
      </c>
    </row>
    <row r="12081" spans="5:8" x14ac:dyDescent="0.25">
      <c r="E12081" s="18" t="str">
        <f t="shared" si="771"/>
        <v/>
      </c>
      <c r="F12081" s="18" t="str">
        <f t="shared" si="772"/>
        <v/>
      </c>
      <c r="G12081" s="18" t="str">
        <f t="shared" si="773"/>
        <v/>
      </c>
      <c r="H12081" s="18" t="str">
        <f t="shared" si="774"/>
        <v/>
      </c>
    </row>
    <row r="12082" spans="5:8" x14ac:dyDescent="0.25">
      <c r="E12082" s="18" t="str">
        <f t="shared" si="771"/>
        <v/>
      </c>
      <c r="F12082" s="18" t="str">
        <f t="shared" si="772"/>
        <v/>
      </c>
      <c r="G12082" s="18" t="str">
        <f t="shared" si="773"/>
        <v/>
      </c>
      <c r="H12082" s="18" t="str">
        <f t="shared" si="774"/>
        <v/>
      </c>
    </row>
    <row r="12083" spans="5:8" x14ac:dyDescent="0.25">
      <c r="E12083" s="18" t="str">
        <f t="shared" si="771"/>
        <v/>
      </c>
      <c r="F12083" s="18" t="str">
        <f t="shared" si="772"/>
        <v/>
      </c>
      <c r="G12083" s="18" t="str">
        <f t="shared" si="773"/>
        <v/>
      </c>
      <c r="H12083" s="18" t="str">
        <f t="shared" si="774"/>
        <v/>
      </c>
    </row>
    <row r="12084" spans="5:8" x14ac:dyDescent="0.25">
      <c r="E12084" s="18" t="str">
        <f t="shared" si="771"/>
        <v/>
      </c>
      <c r="F12084" s="18" t="str">
        <f t="shared" si="772"/>
        <v/>
      </c>
      <c r="G12084" s="18" t="str">
        <f t="shared" si="773"/>
        <v/>
      </c>
      <c r="H12084" s="18" t="str">
        <f t="shared" si="774"/>
        <v/>
      </c>
    </row>
    <row r="12085" spans="5:8" x14ac:dyDescent="0.25">
      <c r="E12085" s="18" t="str">
        <f t="shared" si="771"/>
        <v/>
      </c>
      <c r="F12085" s="18" t="str">
        <f t="shared" si="772"/>
        <v/>
      </c>
      <c r="G12085" s="18" t="str">
        <f t="shared" si="773"/>
        <v/>
      </c>
      <c r="H12085" s="18" t="str">
        <f t="shared" si="774"/>
        <v/>
      </c>
    </row>
    <row r="12086" spans="5:8" x14ac:dyDescent="0.25">
      <c r="E12086" s="18" t="str">
        <f t="shared" si="771"/>
        <v/>
      </c>
      <c r="F12086" s="18" t="str">
        <f t="shared" si="772"/>
        <v/>
      </c>
      <c r="G12086" s="18" t="str">
        <f t="shared" si="773"/>
        <v/>
      </c>
      <c r="H12086" s="18" t="str">
        <f t="shared" si="774"/>
        <v/>
      </c>
    </row>
    <row r="12087" spans="5:8" x14ac:dyDescent="0.25">
      <c r="E12087" s="18" t="str">
        <f t="shared" si="771"/>
        <v/>
      </c>
      <c r="F12087" s="18" t="str">
        <f t="shared" si="772"/>
        <v/>
      </c>
      <c r="G12087" s="18" t="str">
        <f t="shared" si="773"/>
        <v/>
      </c>
      <c r="H12087" s="18" t="str">
        <f t="shared" si="774"/>
        <v/>
      </c>
    </row>
    <row r="12088" spans="5:8" x14ac:dyDescent="0.25">
      <c r="E12088" s="18" t="str">
        <f t="shared" si="771"/>
        <v/>
      </c>
      <c r="F12088" s="18" t="str">
        <f t="shared" si="772"/>
        <v/>
      </c>
      <c r="G12088" s="18" t="str">
        <f t="shared" si="773"/>
        <v/>
      </c>
      <c r="H12088" s="18" t="str">
        <f t="shared" si="774"/>
        <v/>
      </c>
    </row>
    <row r="12089" spans="5:8" x14ac:dyDescent="0.25">
      <c r="E12089" s="18" t="str">
        <f t="shared" si="771"/>
        <v/>
      </c>
      <c r="F12089" s="18" t="str">
        <f t="shared" si="772"/>
        <v/>
      </c>
      <c r="G12089" s="18" t="str">
        <f t="shared" si="773"/>
        <v/>
      </c>
      <c r="H12089" s="18" t="str">
        <f t="shared" si="774"/>
        <v/>
      </c>
    </row>
    <row r="12090" spans="5:8" x14ac:dyDescent="0.25">
      <c r="E12090" s="18" t="str">
        <f t="shared" si="771"/>
        <v/>
      </c>
      <c r="F12090" s="18" t="str">
        <f t="shared" si="772"/>
        <v/>
      </c>
      <c r="G12090" s="18" t="str">
        <f t="shared" si="773"/>
        <v/>
      </c>
      <c r="H12090" s="18" t="str">
        <f t="shared" si="774"/>
        <v/>
      </c>
    </row>
    <row r="12091" spans="5:8" x14ac:dyDescent="0.25">
      <c r="E12091" s="18" t="str">
        <f t="shared" si="771"/>
        <v/>
      </c>
      <c r="F12091" s="18" t="str">
        <f t="shared" si="772"/>
        <v/>
      </c>
      <c r="G12091" s="18" t="str">
        <f t="shared" si="773"/>
        <v/>
      </c>
      <c r="H12091" s="18" t="str">
        <f t="shared" si="774"/>
        <v/>
      </c>
    </row>
    <row r="12092" spans="5:8" x14ac:dyDescent="0.25">
      <c r="E12092" s="18" t="str">
        <f t="shared" si="771"/>
        <v/>
      </c>
      <c r="F12092" s="18" t="str">
        <f t="shared" si="772"/>
        <v/>
      </c>
      <c r="G12092" s="18" t="str">
        <f t="shared" si="773"/>
        <v/>
      </c>
      <c r="H12092" s="18" t="str">
        <f t="shared" si="774"/>
        <v/>
      </c>
    </row>
    <row r="12093" spans="5:8" x14ac:dyDescent="0.25">
      <c r="E12093" s="18" t="str">
        <f t="shared" si="771"/>
        <v/>
      </c>
      <c r="F12093" s="18" t="str">
        <f t="shared" si="772"/>
        <v/>
      </c>
      <c r="G12093" s="18" t="str">
        <f t="shared" si="773"/>
        <v/>
      </c>
      <c r="H12093" s="18" t="str">
        <f t="shared" si="774"/>
        <v/>
      </c>
    </row>
    <row r="12094" spans="5:8" x14ac:dyDescent="0.25">
      <c r="E12094" s="18" t="str">
        <f t="shared" si="771"/>
        <v/>
      </c>
      <c r="F12094" s="18" t="str">
        <f t="shared" si="772"/>
        <v/>
      </c>
      <c r="G12094" s="18" t="str">
        <f t="shared" si="773"/>
        <v/>
      </c>
      <c r="H12094" s="18" t="str">
        <f t="shared" si="774"/>
        <v/>
      </c>
    </row>
    <row r="12095" spans="5:8" x14ac:dyDescent="0.25">
      <c r="E12095" s="18" t="str">
        <f t="shared" si="771"/>
        <v/>
      </c>
      <c r="F12095" s="18" t="str">
        <f t="shared" si="772"/>
        <v/>
      </c>
      <c r="G12095" s="18" t="str">
        <f t="shared" si="773"/>
        <v/>
      </c>
      <c r="H12095" s="18" t="str">
        <f t="shared" si="774"/>
        <v/>
      </c>
    </row>
    <row r="12096" spans="5:8" x14ac:dyDescent="0.25">
      <c r="E12096" s="18" t="str">
        <f t="shared" si="771"/>
        <v/>
      </c>
      <c r="F12096" s="18" t="str">
        <f t="shared" si="772"/>
        <v/>
      </c>
      <c r="G12096" s="18" t="str">
        <f t="shared" si="773"/>
        <v/>
      </c>
      <c r="H12096" s="18" t="str">
        <f t="shared" si="774"/>
        <v/>
      </c>
    </row>
    <row r="12097" spans="5:8" x14ac:dyDescent="0.25">
      <c r="E12097" s="18" t="str">
        <f t="shared" si="771"/>
        <v/>
      </c>
      <c r="F12097" s="18" t="str">
        <f t="shared" si="772"/>
        <v/>
      </c>
      <c r="G12097" s="18" t="str">
        <f t="shared" si="773"/>
        <v/>
      </c>
      <c r="H12097" s="18" t="str">
        <f t="shared" si="774"/>
        <v/>
      </c>
    </row>
    <row r="12098" spans="5:8" x14ac:dyDescent="0.25">
      <c r="E12098" s="18" t="str">
        <f t="shared" si="771"/>
        <v/>
      </c>
      <c r="F12098" s="18" t="str">
        <f t="shared" si="772"/>
        <v/>
      </c>
      <c r="G12098" s="18" t="str">
        <f t="shared" si="773"/>
        <v/>
      </c>
      <c r="H12098" s="18" t="str">
        <f t="shared" si="774"/>
        <v/>
      </c>
    </row>
    <row r="12099" spans="5:8" x14ac:dyDescent="0.25">
      <c r="E12099" s="18" t="str">
        <f t="shared" si="771"/>
        <v/>
      </c>
      <c r="F12099" s="18" t="str">
        <f t="shared" si="772"/>
        <v/>
      </c>
      <c r="G12099" s="18" t="str">
        <f t="shared" si="773"/>
        <v/>
      </c>
      <c r="H12099" s="18" t="str">
        <f t="shared" si="774"/>
        <v/>
      </c>
    </row>
    <row r="12100" spans="5:8" x14ac:dyDescent="0.25">
      <c r="E12100" s="18" t="str">
        <f t="shared" si="771"/>
        <v/>
      </c>
      <c r="F12100" s="18" t="str">
        <f t="shared" si="772"/>
        <v/>
      </c>
      <c r="G12100" s="18" t="str">
        <f t="shared" si="773"/>
        <v/>
      </c>
      <c r="H12100" s="18" t="str">
        <f t="shared" si="774"/>
        <v/>
      </c>
    </row>
    <row r="12101" spans="5:8" x14ac:dyDescent="0.25">
      <c r="E12101" s="18" t="str">
        <f t="shared" si="771"/>
        <v/>
      </c>
      <c r="F12101" s="18" t="str">
        <f t="shared" si="772"/>
        <v/>
      </c>
      <c r="G12101" s="18" t="str">
        <f t="shared" si="773"/>
        <v/>
      </c>
      <c r="H12101" s="18" t="str">
        <f t="shared" si="774"/>
        <v/>
      </c>
    </row>
    <row r="12102" spans="5:8" x14ac:dyDescent="0.25">
      <c r="E12102" s="18" t="str">
        <f t="shared" ref="E12102:E12165" si="775">IF($C12102="","",IFERROR(INDEX(ItemPriceCol,MATCH($C12102,ItemName,0)),""))</f>
        <v/>
      </c>
      <c r="F12102" s="18" t="str">
        <f t="shared" ref="F12102:F12165" si="776">IF(OR($D12102="",$E12102=""),"",$D12102*$E12102)</f>
        <v/>
      </c>
      <c r="G12102" s="18" t="str">
        <f t="shared" ref="G12102:G12165" si="777">IF($C12102="","",IFERROR(INDEX(ItemCostCol,MATCH($C12102,ItemName,0)),""))</f>
        <v/>
      </c>
      <c r="H12102" s="18" t="str">
        <f t="shared" ref="H12102:H12165" si="778">IF(OR($F12102="",$G12102=""),"",$F12102-$D12102*$G12102)</f>
        <v/>
      </c>
    </row>
    <row r="12103" spans="5:8" x14ac:dyDescent="0.25">
      <c r="E12103" s="18" t="str">
        <f t="shared" si="775"/>
        <v/>
      </c>
      <c r="F12103" s="18" t="str">
        <f t="shared" si="776"/>
        <v/>
      </c>
      <c r="G12103" s="18" t="str">
        <f t="shared" si="777"/>
        <v/>
      </c>
      <c r="H12103" s="18" t="str">
        <f t="shared" si="778"/>
        <v/>
      </c>
    </row>
    <row r="12104" spans="5:8" x14ac:dyDescent="0.25">
      <c r="E12104" s="18" t="str">
        <f t="shared" si="775"/>
        <v/>
      </c>
      <c r="F12104" s="18" t="str">
        <f t="shared" si="776"/>
        <v/>
      </c>
      <c r="G12104" s="18" t="str">
        <f t="shared" si="777"/>
        <v/>
      </c>
      <c r="H12104" s="18" t="str">
        <f t="shared" si="778"/>
        <v/>
      </c>
    </row>
    <row r="12105" spans="5:8" x14ac:dyDescent="0.25">
      <c r="E12105" s="18" t="str">
        <f t="shared" si="775"/>
        <v/>
      </c>
      <c r="F12105" s="18" t="str">
        <f t="shared" si="776"/>
        <v/>
      </c>
      <c r="G12105" s="18" t="str">
        <f t="shared" si="777"/>
        <v/>
      </c>
      <c r="H12105" s="18" t="str">
        <f t="shared" si="778"/>
        <v/>
      </c>
    </row>
    <row r="12106" spans="5:8" x14ac:dyDescent="0.25">
      <c r="E12106" s="18" t="str">
        <f t="shared" si="775"/>
        <v/>
      </c>
      <c r="F12106" s="18" t="str">
        <f t="shared" si="776"/>
        <v/>
      </c>
      <c r="G12106" s="18" t="str">
        <f t="shared" si="777"/>
        <v/>
      </c>
      <c r="H12106" s="18" t="str">
        <f t="shared" si="778"/>
        <v/>
      </c>
    </row>
    <row r="12107" spans="5:8" x14ac:dyDescent="0.25">
      <c r="E12107" s="18" t="str">
        <f t="shared" si="775"/>
        <v/>
      </c>
      <c r="F12107" s="18" t="str">
        <f t="shared" si="776"/>
        <v/>
      </c>
      <c r="G12107" s="18" t="str">
        <f t="shared" si="777"/>
        <v/>
      </c>
      <c r="H12107" s="18" t="str">
        <f t="shared" si="778"/>
        <v/>
      </c>
    </row>
    <row r="12108" spans="5:8" x14ac:dyDescent="0.25">
      <c r="E12108" s="18" t="str">
        <f t="shared" si="775"/>
        <v/>
      </c>
      <c r="F12108" s="18" t="str">
        <f t="shared" si="776"/>
        <v/>
      </c>
      <c r="G12108" s="18" t="str">
        <f t="shared" si="777"/>
        <v/>
      </c>
      <c r="H12108" s="18" t="str">
        <f t="shared" si="778"/>
        <v/>
      </c>
    </row>
    <row r="12109" spans="5:8" x14ac:dyDescent="0.25">
      <c r="E12109" s="18" t="str">
        <f t="shared" si="775"/>
        <v/>
      </c>
      <c r="F12109" s="18" t="str">
        <f t="shared" si="776"/>
        <v/>
      </c>
      <c r="G12109" s="18" t="str">
        <f t="shared" si="777"/>
        <v/>
      </c>
      <c r="H12109" s="18" t="str">
        <f t="shared" si="778"/>
        <v/>
      </c>
    </row>
    <row r="12110" spans="5:8" x14ac:dyDescent="0.25">
      <c r="E12110" s="18" t="str">
        <f t="shared" si="775"/>
        <v/>
      </c>
      <c r="F12110" s="18" t="str">
        <f t="shared" si="776"/>
        <v/>
      </c>
      <c r="G12110" s="18" t="str">
        <f t="shared" si="777"/>
        <v/>
      </c>
      <c r="H12110" s="18" t="str">
        <f t="shared" si="778"/>
        <v/>
      </c>
    </row>
    <row r="12111" spans="5:8" x14ac:dyDescent="0.25">
      <c r="E12111" s="18" t="str">
        <f t="shared" si="775"/>
        <v/>
      </c>
      <c r="F12111" s="18" t="str">
        <f t="shared" si="776"/>
        <v/>
      </c>
      <c r="G12111" s="18" t="str">
        <f t="shared" si="777"/>
        <v/>
      </c>
      <c r="H12111" s="18" t="str">
        <f t="shared" si="778"/>
        <v/>
      </c>
    </row>
    <row r="12112" spans="5:8" x14ac:dyDescent="0.25">
      <c r="E12112" s="18" t="str">
        <f t="shared" si="775"/>
        <v/>
      </c>
      <c r="F12112" s="18" t="str">
        <f t="shared" si="776"/>
        <v/>
      </c>
      <c r="G12112" s="18" t="str">
        <f t="shared" si="777"/>
        <v/>
      </c>
      <c r="H12112" s="18" t="str">
        <f t="shared" si="778"/>
        <v/>
      </c>
    </row>
    <row r="12113" spans="5:8" x14ac:dyDescent="0.25">
      <c r="E12113" s="18" t="str">
        <f t="shared" si="775"/>
        <v/>
      </c>
      <c r="F12113" s="18" t="str">
        <f t="shared" si="776"/>
        <v/>
      </c>
      <c r="G12113" s="18" t="str">
        <f t="shared" si="777"/>
        <v/>
      </c>
      <c r="H12113" s="18" t="str">
        <f t="shared" si="778"/>
        <v/>
      </c>
    </row>
    <row r="12114" spans="5:8" x14ac:dyDescent="0.25">
      <c r="E12114" s="18" t="str">
        <f t="shared" si="775"/>
        <v/>
      </c>
      <c r="F12114" s="18" t="str">
        <f t="shared" si="776"/>
        <v/>
      </c>
      <c r="G12114" s="18" t="str">
        <f t="shared" si="777"/>
        <v/>
      </c>
      <c r="H12114" s="18" t="str">
        <f t="shared" si="778"/>
        <v/>
      </c>
    </row>
    <row r="12115" spans="5:8" x14ac:dyDescent="0.25">
      <c r="E12115" s="18" t="str">
        <f t="shared" si="775"/>
        <v/>
      </c>
      <c r="F12115" s="18" t="str">
        <f t="shared" si="776"/>
        <v/>
      </c>
      <c r="G12115" s="18" t="str">
        <f t="shared" si="777"/>
        <v/>
      </c>
      <c r="H12115" s="18" t="str">
        <f t="shared" si="778"/>
        <v/>
      </c>
    </row>
    <row r="12116" spans="5:8" x14ac:dyDescent="0.25">
      <c r="E12116" s="18" t="str">
        <f t="shared" si="775"/>
        <v/>
      </c>
      <c r="F12116" s="18" t="str">
        <f t="shared" si="776"/>
        <v/>
      </c>
      <c r="G12116" s="18" t="str">
        <f t="shared" si="777"/>
        <v/>
      </c>
      <c r="H12116" s="18" t="str">
        <f t="shared" si="778"/>
        <v/>
      </c>
    </row>
    <row r="12117" spans="5:8" x14ac:dyDescent="0.25">
      <c r="E12117" s="18" t="str">
        <f t="shared" si="775"/>
        <v/>
      </c>
      <c r="F12117" s="18" t="str">
        <f t="shared" si="776"/>
        <v/>
      </c>
      <c r="G12117" s="18" t="str">
        <f t="shared" si="777"/>
        <v/>
      </c>
      <c r="H12117" s="18" t="str">
        <f t="shared" si="778"/>
        <v/>
      </c>
    </row>
    <row r="12118" spans="5:8" x14ac:dyDescent="0.25">
      <c r="E12118" s="18" t="str">
        <f t="shared" si="775"/>
        <v/>
      </c>
      <c r="F12118" s="18" t="str">
        <f t="shared" si="776"/>
        <v/>
      </c>
      <c r="G12118" s="18" t="str">
        <f t="shared" si="777"/>
        <v/>
      </c>
      <c r="H12118" s="18" t="str">
        <f t="shared" si="778"/>
        <v/>
      </c>
    </row>
    <row r="12119" spans="5:8" x14ac:dyDescent="0.25">
      <c r="E12119" s="18" t="str">
        <f t="shared" si="775"/>
        <v/>
      </c>
      <c r="F12119" s="18" t="str">
        <f t="shared" si="776"/>
        <v/>
      </c>
      <c r="G12119" s="18" t="str">
        <f t="shared" si="777"/>
        <v/>
      </c>
      <c r="H12119" s="18" t="str">
        <f t="shared" si="778"/>
        <v/>
      </c>
    </row>
    <row r="12120" spans="5:8" x14ac:dyDescent="0.25">
      <c r="E12120" s="18" t="str">
        <f t="shared" si="775"/>
        <v/>
      </c>
      <c r="F12120" s="18" t="str">
        <f t="shared" si="776"/>
        <v/>
      </c>
      <c r="G12120" s="18" t="str">
        <f t="shared" si="777"/>
        <v/>
      </c>
      <c r="H12120" s="18" t="str">
        <f t="shared" si="778"/>
        <v/>
      </c>
    </row>
    <row r="12121" spans="5:8" x14ac:dyDescent="0.25">
      <c r="E12121" s="18" t="str">
        <f t="shared" si="775"/>
        <v/>
      </c>
      <c r="F12121" s="18" t="str">
        <f t="shared" si="776"/>
        <v/>
      </c>
      <c r="G12121" s="18" t="str">
        <f t="shared" si="777"/>
        <v/>
      </c>
      <c r="H12121" s="18" t="str">
        <f t="shared" si="778"/>
        <v/>
      </c>
    </row>
    <row r="12122" spans="5:8" x14ac:dyDescent="0.25">
      <c r="E12122" s="18" t="str">
        <f t="shared" si="775"/>
        <v/>
      </c>
      <c r="F12122" s="18" t="str">
        <f t="shared" si="776"/>
        <v/>
      </c>
      <c r="G12122" s="18" t="str">
        <f t="shared" si="777"/>
        <v/>
      </c>
      <c r="H12122" s="18" t="str">
        <f t="shared" si="778"/>
        <v/>
      </c>
    </row>
    <row r="12123" spans="5:8" x14ac:dyDescent="0.25">
      <c r="E12123" s="18" t="str">
        <f t="shared" si="775"/>
        <v/>
      </c>
      <c r="F12123" s="18" t="str">
        <f t="shared" si="776"/>
        <v/>
      </c>
      <c r="G12123" s="18" t="str">
        <f t="shared" si="777"/>
        <v/>
      </c>
      <c r="H12123" s="18" t="str">
        <f t="shared" si="778"/>
        <v/>
      </c>
    </row>
    <row r="12124" spans="5:8" x14ac:dyDescent="0.25">
      <c r="E12124" s="18" t="str">
        <f t="shared" si="775"/>
        <v/>
      </c>
      <c r="F12124" s="18" t="str">
        <f t="shared" si="776"/>
        <v/>
      </c>
      <c r="G12124" s="18" t="str">
        <f t="shared" si="777"/>
        <v/>
      </c>
      <c r="H12124" s="18" t="str">
        <f t="shared" si="778"/>
        <v/>
      </c>
    </row>
    <row r="12125" spans="5:8" x14ac:dyDescent="0.25">
      <c r="E12125" s="18" t="str">
        <f t="shared" si="775"/>
        <v/>
      </c>
      <c r="F12125" s="18" t="str">
        <f t="shared" si="776"/>
        <v/>
      </c>
      <c r="G12125" s="18" t="str">
        <f t="shared" si="777"/>
        <v/>
      </c>
      <c r="H12125" s="18" t="str">
        <f t="shared" si="778"/>
        <v/>
      </c>
    </row>
    <row r="12126" spans="5:8" x14ac:dyDescent="0.25">
      <c r="E12126" s="18" t="str">
        <f t="shared" si="775"/>
        <v/>
      </c>
      <c r="F12126" s="18" t="str">
        <f t="shared" si="776"/>
        <v/>
      </c>
      <c r="G12126" s="18" t="str">
        <f t="shared" si="777"/>
        <v/>
      </c>
      <c r="H12126" s="18" t="str">
        <f t="shared" si="778"/>
        <v/>
      </c>
    </row>
    <row r="12127" spans="5:8" x14ac:dyDescent="0.25">
      <c r="E12127" s="18" t="str">
        <f t="shared" si="775"/>
        <v/>
      </c>
      <c r="F12127" s="18" t="str">
        <f t="shared" si="776"/>
        <v/>
      </c>
      <c r="G12127" s="18" t="str">
        <f t="shared" si="777"/>
        <v/>
      </c>
      <c r="H12127" s="18" t="str">
        <f t="shared" si="778"/>
        <v/>
      </c>
    </row>
    <row r="12128" spans="5:8" x14ac:dyDescent="0.25">
      <c r="E12128" s="18" t="str">
        <f t="shared" si="775"/>
        <v/>
      </c>
      <c r="F12128" s="18" t="str">
        <f t="shared" si="776"/>
        <v/>
      </c>
      <c r="G12128" s="18" t="str">
        <f t="shared" si="777"/>
        <v/>
      </c>
      <c r="H12128" s="18" t="str">
        <f t="shared" si="778"/>
        <v/>
      </c>
    </row>
    <row r="12129" spans="5:8" x14ac:dyDescent="0.25">
      <c r="E12129" s="18" t="str">
        <f t="shared" si="775"/>
        <v/>
      </c>
      <c r="F12129" s="18" t="str">
        <f t="shared" si="776"/>
        <v/>
      </c>
      <c r="G12129" s="18" t="str">
        <f t="shared" si="777"/>
        <v/>
      </c>
      <c r="H12129" s="18" t="str">
        <f t="shared" si="778"/>
        <v/>
      </c>
    </row>
    <row r="12130" spans="5:8" x14ac:dyDescent="0.25">
      <c r="E12130" s="18" t="str">
        <f t="shared" si="775"/>
        <v/>
      </c>
      <c r="F12130" s="18" t="str">
        <f t="shared" si="776"/>
        <v/>
      </c>
      <c r="G12130" s="18" t="str">
        <f t="shared" si="777"/>
        <v/>
      </c>
      <c r="H12130" s="18" t="str">
        <f t="shared" si="778"/>
        <v/>
      </c>
    </row>
    <row r="12131" spans="5:8" x14ac:dyDescent="0.25">
      <c r="E12131" s="18" t="str">
        <f t="shared" si="775"/>
        <v/>
      </c>
      <c r="F12131" s="18" t="str">
        <f t="shared" si="776"/>
        <v/>
      </c>
      <c r="G12131" s="18" t="str">
        <f t="shared" si="777"/>
        <v/>
      </c>
      <c r="H12131" s="18" t="str">
        <f t="shared" si="778"/>
        <v/>
      </c>
    </row>
    <row r="12132" spans="5:8" x14ac:dyDescent="0.25">
      <c r="E12132" s="18" t="str">
        <f t="shared" si="775"/>
        <v/>
      </c>
      <c r="F12132" s="18" t="str">
        <f t="shared" si="776"/>
        <v/>
      </c>
      <c r="G12132" s="18" t="str">
        <f t="shared" si="777"/>
        <v/>
      </c>
      <c r="H12132" s="18" t="str">
        <f t="shared" si="778"/>
        <v/>
      </c>
    </row>
    <row r="12133" spans="5:8" x14ac:dyDescent="0.25">
      <c r="E12133" s="18" t="str">
        <f t="shared" si="775"/>
        <v/>
      </c>
      <c r="F12133" s="18" t="str">
        <f t="shared" si="776"/>
        <v/>
      </c>
      <c r="G12133" s="18" t="str">
        <f t="shared" si="777"/>
        <v/>
      </c>
      <c r="H12133" s="18" t="str">
        <f t="shared" si="778"/>
        <v/>
      </c>
    </row>
    <row r="12134" spans="5:8" x14ac:dyDescent="0.25">
      <c r="E12134" s="18" t="str">
        <f t="shared" si="775"/>
        <v/>
      </c>
      <c r="F12134" s="18" t="str">
        <f t="shared" si="776"/>
        <v/>
      </c>
      <c r="G12134" s="18" t="str">
        <f t="shared" si="777"/>
        <v/>
      </c>
      <c r="H12134" s="18" t="str">
        <f t="shared" si="778"/>
        <v/>
      </c>
    </row>
    <row r="12135" spans="5:8" x14ac:dyDescent="0.25">
      <c r="E12135" s="18" t="str">
        <f t="shared" si="775"/>
        <v/>
      </c>
      <c r="F12135" s="18" t="str">
        <f t="shared" si="776"/>
        <v/>
      </c>
      <c r="G12135" s="18" t="str">
        <f t="shared" si="777"/>
        <v/>
      </c>
      <c r="H12135" s="18" t="str">
        <f t="shared" si="778"/>
        <v/>
      </c>
    </row>
    <row r="12136" spans="5:8" x14ac:dyDescent="0.25">
      <c r="E12136" s="18" t="str">
        <f t="shared" si="775"/>
        <v/>
      </c>
      <c r="F12136" s="18" t="str">
        <f t="shared" si="776"/>
        <v/>
      </c>
      <c r="G12136" s="18" t="str">
        <f t="shared" si="777"/>
        <v/>
      </c>
      <c r="H12136" s="18" t="str">
        <f t="shared" si="778"/>
        <v/>
      </c>
    </row>
    <row r="12137" spans="5:8" x14ac:dyDescent="0.25">
      <c r="E12137" s="18" t="str">
        <f t="shared" si="775"/>
        <v/>
      </c>
      <c r="F12137" s="18" t="str">
        <f t="shared" si="776"/>
        <v/>
      </c>
      <c r="G12137" s="18" t="str">
        <f t="shared" si="777"/>
        <v/>
      </c>
      <c r="H12137" s="18" t="str">
        <f t="shared" si="778"/>
        <v/>
      </c>
    </row>
    <row r="12138" spans="5:8" x14ac:dyDescent="0.25">
      <c r="E12138" s="18" t="str">
        <f t="shared" si="775"/>
        <v/>
      </c>
      <c r="F12138" s="18" t="str">
        <f t="shared" si="776"/>
        <v/>
      </c>
      <c r="G12138" s="18" t="str">
        <f t="shared" si="777"/>
        <v/>
      </c>
      <c r="H12138" s="18" t="str">
        <f t="shared" si="778"/>
        <v/>
      </c>
    </row>
    <row r="12139" spans="5:8" x14ac:dyDescent="0.25">
      <c r="E12139" s="18" t="str">
        <f t="shared" si="775"/>
        <v/>
      </c>
      <c r="F12139" s="18" t="str">
        <f t="shared" si="776"/>
        <v/>
      </c>
      <c r="G12139" s="18" t="str">
        <f t="shared" si="777"/>
        <v/>
      </c>
      <c r="H12139" s="18" t="str">
        <f t="shared" si="778"/>
        <v/>
      </c>
    </row>
    <row r="12140" spans="5:8" x14ac:dyDescent="0.25">
      <c r="E12140" s="18" t="str">
        <f t="shared" si="775"/>
        <v/>
      </c>
      <c r="F12140" s="18" t="str">
        <f t="shared" si="776"/>
        <v/>
      </c>
      <c r="G12140" s="18" t="str">
        <f t="shared" si="777"/>
        <v/>
      </c>
      <c r="H12140" s="18" t="str">
        <f t="shared" si="778"/>
        <v/>
      </c>
    </row>
    <row r="12141" spans="5:8" x14ac:dyDescent="0.25">
      <c r="E12141" s="18" t="str">
        <f t="shared" si="775"/>
        <v/>
      </c>
      <c r="F12141" s="18" t="str">
        <f t="shared" si="776"/>
        <v/>
      </c>
      <c r="G12141" s="18" t="str">
        <f t="shared" si="777"/>
        <v/>
      </c>
      <c r="H12141" s="18" t="str">
        <f t="shared" si="778"/>
        <v/>
      </c>
    </row>
    <row r="12142" spans="5:8" x14ac:dyDescent="0.25">
      <c r="E12142" s="18" t="str">
        <f t="shared" si="775"/>
        <v/>
      </c>
      <c r="F12142" s="18" t="str">
        <f t="shared" si="776"/>
        <v/>
      </c>
      <c r="G12142" s="18" t="str">
        <f t="shared" si="777"/>
        <v/>
      </c>
      <c r="H12142" s="18" t="str">
        <f t="shared" si="778"/>
        <v/>
      </c>
    </row>
    <row r="12143" spans="5:8" x14ac:dyDescent="0.25">
      <c r="E12143" s="18" t="str">
        <f t="shared" si="775"/>
        <v/>
      </c>
      <c r="F12143" s="18" t="str">
        <f t="shared" si="776"/>
        <v/>
      </c>
      <c r="G12143" s="18" t="str">
        <f t="shared" si="777"/>
        <v/>
      </c>
      <c r="H12143" s="18" t="str">
        <f t="shared" si="778"/>
        <v/>
      </c>
    </row>
    <row r="12144" spans="5:8" x14ac:dyDescent="0.25">
      <c r="E12144" s="18" t="str">
        <f t="shared" si="775"/>
        <v/>
      </c>
      <c r="F12144" s="18" t="str">
        <f t="shared" si="776"/>
        <v/>
      </c>
      <c r="G12144" s="18" t="str">
        <f t="shared" si="777"/>
        <v/>
      </c>
      <c r="H12144" s="18" t="str">
        <f t="shared" si="778"/>
        <v/>
      </c>
    </row>
    <row r="12145" spans="5:8" x14ac:dyDescent="0.25">
      <c r="E12145" s="18" t="str">
        <f t="shared" si="775"/>
        <v/>
      </c>
      <c r="F12145" s="18" t="str">
        <f t="shared" si="776"/>
        <v/>
      </c>
      <c r="G12145" s="18" t="str">
        <f t="shared" si="777"/>
        <v/>
      </c>
      <c r="H12145" s="18" t="str">
        <f t="shared" si="778"/>
        <v/>
      </c>
    </row>
    <row r="12146" spans="5:8" x14ac:dyDescent="0.25">
      <c r="E12146" s="18" t="str">
        <f t="shared" si="775"/>
        <v/>
      </c>
      <c r="F12146" s="18" t="str">
        <f t="shared" si="776"/>
        <v/>
      </c>
      <c r="G12146" s="18" t="str">
        <f t="shared" si="777"/>
        <v/>
      </c>
      <c r="H12146" s="18" t="str">
        <f t="shared" si="778"/>
        <v/>
      </c>
    </row>
    <row r="12147" spans="5:8" x14ac:dyDescent="0.25">
      <c r="E12147" s="18" t="str">
        <f t="shared" si="775"/>
        <v/>
      </c>
      <c r="F12147" s="18" t="str">
        <f t="shared" si="776"/>
        <v/>
      </c>
      <c r="G12147" s="18" t="str">
        <f t="shared" si="777"/>
        <v/>
      </c>
      <c r="H12147" s="18" t="str">
        <f t="shared" si="778"/>
        <v/>
      </c>
    </row>
    <row r="12148" spans="5:8" x14ac:dyDescent="0.25">
      <c r="E12148" s="18" t="str">
        <f t="shared" si="775"/>
        <v/>
      </c>
      <c r="F12148" s="18" t="str">
        <f t="shared" si="776"/>
        <v/>
      </c>
      <c r="G12148" s="18" t="str">
        <f t="shared" si="777"/>
        <v/>
      </c>
      <c r="H12148" s="18" t="str">
        <f t="shared" si="778"/>
        <v/>
      </c>
    </row>
    <row r="12149" spans="5:8" x14ac:dyDescent="0.25">
      <c r="E12149" s="18" t="str">
        <f t="shared" si="775"/>
        <v/>
      </c>
      <c r="F12149" s="18" t="str">
        <f t="shared" si="776"/>
        <v/>
      </c>
      <c r="G12149" s="18" t="str">
        <f t="shared" si="777"/>
        <v/>
      </c>
      <c r="H12149" s="18" t="str">
        <f t="shared" si="778"/>
        <v/>
      </c>
    </row>
    <row r="12150" spans="5:8" x14ac:dyDescent="0.25">
      <c r="E12150" s="18" t="str">
        <f t="shared" si="775"/>
        <v/>
      </c>
      <c r="F12150" s="18" t="str">
        <f t="shared" si="776"/>
        <v/>
      </c>
      <c r="G12150" s="18" t="str">
        <f t="shared" si="777"/>
        <v/>
      </c>
      <c r="H12150" s="18" t="str">
        <f t="shared" si="778"/>
        <v/>
      </c>
    </row>
    <row r="12151" spans="5:8" x14ac:dyDescent="0.25">
      <c r="E12151" s="18" t="str">
        <f t="shared" si="775"/>
        <v/>
      </c>
      <c r="F12151" s="18" t="str">
        <f t="shared" si="776"/>
        <v/>
      </c>
      <c r="G12151" s="18" t="str">
        <f t="shared" si="777"/>
        <v/>
      </c>
      <c r="H12151" s="18" t="str">
        <f t="shared" si="778"/>
        <v/>
      </c>
    </row>
    <row r="12152" spans="5:8" x14ac:dyDescent="0.25">
      <c r="E12152" s="18" t="str">
        <f t="shared" si="775"/>
        <v/>
      </c>
      <c r="F12152" s="18" t="str">
        <f t="shared" si="776"/>
        <v/>
      </c>
      <c r="G12152" s="18" t="str">
        <f t="shared" si="777"/>
        <v/>
      </c>
      <c r="H12152" s="18" t="str">
        <f t="shared" si="778"/>
        <v/>
      </c>
    </row>
    <row r="12153" spans="5:8" x14ac:dyDescent="0.25">
      <c r="E12153" s="18" t="str">
        <f t="shared" si="775"/>
        <v/>
      </c>
      <c r="F12153" s="18" t="str">
        <f t="shared" si="776"/>
        <v/>
      </c>
      <c r="G12153" s="18" t="str">
        <f t="shared" si="777"/>
        <v/>
      </c>
      <c r="H12153" s="18" t="str">
        <f t="shared" si="778"/>
        <v/>
      </c>
    </row>
    <row r="12154" spans="5:8" x14ac:dyDescent="0.25">
      <c r="E12154" s="18" t="str">
        <f t="shared" si="775"/>
        <v/>
      </c>
      <c r="F12154" s="18" t="str">
        <f t="shared" si="776"/>
        <v/>
      </c>
      <c r="G12154" s="18" t="str">
        <f t="shared" si="777"/>
        <v/>
      </c>
      <c r="H12154" s="18" t="str">
        <f t="shared" si="778"/>
        <v/>
      </c>
    </row>
    <row r="12155" spans="5:8" x14ac:dyDescent="0.25">
      <c r="E12155" s="18" t="str">
        <f t="shared" si="775"/>
        <v/>
      </c>
      <c r="F12155" s="18" t="str">
        <f t="shared" si="776"/>
        <v/>
      </c>
      <c r="G12155" s="18" t="str">
        <f t="shared" si="777"/>
        <v/>
      </c>
      <c r="H12155" s="18" t="str">
        <f t="shared" si="778"/>
        <v/>
      </c>
    </row>
    <row r="12156" spans="5:8" x14ac:dyDescent="0.25">
      <c r="E12156" s="18" t="str">
        <f t="shared" si="775"/>
        <v/>
      </c>
      <c r="F12156" s="18" t="str">
        <f t="shared" si="776"/>
        <v/>
      </c>
      <c r="G12156" s="18" t="str">
        <f t="shared" si="777"/>
        <v/>
      </c>
      <c r="H12156" s="18" t="str">
        <f t="shared" si="778"/>
        <v/>
      </c>
    </row>
    <row r="12157" spans="5:8" x14ac:dyDescent="0.25">
      <c r="E12157" s="18" t="str">
        <f t="shared" si="775"/>
        <v/>
      </c>
      <c r="F12157" s="18" t="str">
        <f t="shared" si="776"/>
        <v/>
      </c>
      <c r="G12157" s="18" t="str">
        <f t="shared" si="777"/>
        <v/>
      </c>
      <c r="H12157" s="18" t="str">
        <f t="shared" si="778"/>
        <v/>
      </c>
    </row>
    <row r="12158" spans="5:8" x14ac:dyDescent="0.25">
      <c r="E12158" s="18" t="str">
        <f t="shared" si="775"/>
        <v/>
      </c>
      <c r="F12158" s="18" t="str">
        <f t="shared" si="776"/>
        <v/>
      </c>
      <c r="G12158" s="18" t="str">
        <f t="shared" si="777"/>
        <v/>
      </c>
      <c r="H12158" s="18" t="str">
        <f t="shared" si="778"/>
        <v/>
      </c>
    </row>
    <row r="12159" spans="5:8" x14ac:dyDescent="0.25">
      <c r="E12159" s="18" t="str">
        <f t="shared" si="775"/>
        <v/>
      </c>
      <c r="F12159" s="18" t="str">
        <f t="shared" si="776"/>
        <v/>
      </c>
      <c r="G12159" s="18" t="str">
        <f t="shared" si="777"/>
        <v/>
      </c>
      <c r="H12159" s="18" t="str">
        <f t="shared" si="778"/>
        <v/>
      </c>
    </row>
    <row r="12160" spans="5:8" x14ac:dyDescent="0.25">
      <c r="E12160" s="18" t="str">
        <f t="shared" si="775"/>
        <v/>
      </c>
      <c r="F12160" s="18" t="str">
        <f t="shared" si="776"/>
        <v/>
      </c>
      <c r="G12160" s="18" t="str">
        <f t="shared" si="777"/>
        <v/>
      </c>
      <c r="H12160" s="18" t="str">
        <f t="shared" si="778"/>
        <v/>
      </c>
    </row>
    <row r="12161" spans="5:8" x14ac:dyDescent="0.25">
      <c r="E12161" s="18" t="str">
        <f t="shared" si="775"/>
        <v/>
      </c>
      <c r="F12161" s="18" t="str">
        <f t="shared" si="776"/>
        <v/>
      </c>
      <c r="G12161" s="18" t="str">
        <f t="shared" si="777"/>
        <v/>
      </c>
      <c r="H12161" s="18" t="str">
        <f t="shared" si="778"/>
        <v/>
      </c>
    </row>
    <row r="12162" spans="5:8" x14ac:dyDescent="0.25">
      <c r="E12162" s="18" t="str">
        <f t="shared" si="775"/>
        <v/>
      </c>
      <c r="F12162" s="18" t="str">
        <f t="shared" si="776"/>
        <v/>
      </c>
      <c r="G12162" s="18" t="str">
        <f t="shared" si="777"/>
        <v/>
      </c>
      <c r="H12162" s="18" t="str">
        <f t="shared" si="778"/>
        <v/>
      </c>
    </row>
    <row r="12163" spans="5:8" x14ac:dyDescent="0.25">
      <c r="E12163" s="18" t="str">
        <f t="shared" si="775"/>
        <v/>
      </c>
      <c r="F12163" s="18" t="str">
        <f t="shared" si="776"/>
        <v/>
      </c>
      <c r="G12163" s="18" t="str">
        <f t="shared" si="777"/>
        <v/>
      </c>
      <c r="H12163" s="18" t="str">
        <f t="shared" si="778"/>
        <v/>
      </c>
    </row>
    <row r="12164" spans="5:8" x14ac:dyDescent="0.25">
      <c r="E12164" s="18" t="str">
        <f t="shared" si="775"/>
        <v/>
      </c>
      <c r="F12164" s="18" t="str">
        <f t="shared" si="776"/>
        <v/>
      </c>
      <c r="G12164" s="18" t="str">
        <f t="shared" si="777"/>
        <v/>
      </c>
      <c r="H12164" s="18" t="str">
        <f t="shared" si="778"/>
        <v/>
      </c>
    </row>
    <row r="12165" spans="5:8" x14ac:dyDescent="0.25">
      <c r="E12165" s="18" t="str">
        <f t="shared" si="775"/>
        <v/>
      </c>
      <c r="F12165" s="18" t="str">
        <f t="shared" si="776"/>
        <v/>
      </c>
      <c r="G12165" s="18" t="str">
        <f t="shared" si="777"/>
        <v/>
      </c>
      <c r="H12165" s="18" t="str">
        <f t="shared" si="778"/>
        <v/>
      </c>
    </row>
    <row r="12166" spans="5:8" x14ac:dyDescent="0.25">
      <c r="E12166" s="18" t="str">
        <f t="shared" ref="E12166:E12229" si="779">IF($C12166="","",IFERROR(INDEX(ItemPriceCol,MATCH($C12166,ItemName,0)),""))</f>
        <v/>
      </c>
      <c r="F12166" s="18" t="str">
        <f t="shared" ref="F12166:F12229" si="780">IF(OR($D12166="",$E12166=""),"",$D12166*$E12166)</f>
        <v/>
      </c>
      <c r="G12166" s="18" t="str">
        <f t="shared" ref="G12166:G12229" si="781">IF($C12166="","",IFERROR(INDEX(ItemCostCol,MATCH($C12166,ItemName,0)),""))</f>
        <v/>
      </c>
      <c r="H12166" s="18" t="str">
        <f t="shared" ref="H12166:H12229" si="782">IF(OR($F12166="",$G12166=""),"",$F12166-$D12166*$G12166)</f>
        <v/>
      </c>
    </row>
    <row r="12167" spans="5:8" x14ac:dyDescent="0.25">
      <c r="E12167" s="18" t="str">
        <f t="shared" si="779"/>
        <v/>
      </c>
      <c r="F12167" s="18" t="str">
        <f t="shared" si="780"/>
        <v/>
      </c>
      <c r="G12167" s="18" t="str">
        <f t="shared" si="781"/>
        <v/>
      </c>
      <c r="H12167" s="18" t="str">
        <f t="shared" si="782"/>
        <v/>
      </c>
    </row>
    <row r="12168" spans="5:8" x14ac:dyDescent="0.25">
      <c r="E12168" s="18" t="str">
        <f t="shared" si="779"/>
        <v/>
      </c>
      <c r="F12168" s="18" t="str">
        <f t="shared" si="780"/>
        <v/>
      </c>
      <c r="G12168" s="18" t="str">
        <f t="shared" si="781"/>
        <v/>
      </c>
      <c r="H12168" s="18" t="str">
        <f t="shared" si="782"/>
        <v/>
      </c>
    </row>
    <row r="12169" spans="5:8" x14ac:dyDescent="0.25">
      <c r="E12169" s="18" t="str">
        <f t="shared" si="779"/>
        <v/>
      </c>
      <c r="F12169" s="18" t="str">
        <f t="shared" si="780"/>
        <v/>
      </c>
      <c r="G12169" s="18" t="str">
        <f t="shared" si="781"/>
        <v/>
      </c>
      <c r="H12169" s="18" t="str">
        <f t="shared" si="782"/>
        <v/>
      </c>
    </row>
    <row r="12170" spans="5:8" x14ac:dyDescent="0.25">
      <c r="E12170" s="18" t="str">
        <f t="shared" si="779"/>
        <v/>
      </c>
      <c r="F12170" s="18" t="str">
        <f t="shared" si="780"/>
        <v/>
      </c>
      <c r="G12170" s="18" t="str">
        <f t="shared" si="781"/>
        <v/>
      </c>
      <c r="H12170" s="18" t="str">
        <f t="shared" si="782"/>
        <v/>
      </c>
    </row>
    <row r="12171" spans="5:8" x14ac:dyDescent="0.25">
      <c r="E12171" s="18" t="str">
        <f t="shared" si="779"/>
        <v/>
      </c>
      <c r="F12171" s="18" t="str">
        <f t="shared" si="780"/>
        <v/>
      </c>
      <c r="G12171" s="18" t="str">
        <f t="shared" si="781"/>
        <v/>
      </c>
      <c r="H12171" s="18" t="str">
        <f t="shared" si="782"/>
        <v/>
      </c>
    </row>
    <row r="12172" spans="5:8" x14ac:dyDescent="0.25">
      <c r="E12172" s="18" t="str">
        <f t="shared" si="779"/>
        <v/>
      </c>
      <c r="F12172" s="18" t="str">
        <f t="shared" si="780"/>
        <v/>
      </c>
      <c r="G12172" s="18" t="str">
        <f t="shared" si="781"/>
        <v/>
      </c>
      <c r="H12172" s="18" t="str">
        <f t="shared" si="782"/>
        <v/>
      </c>
    </row>
    <row r="12173" spans="5:8" x14ac:dyDescent="0.25">
      <c r="E12173" s="18" t="str">
        <f t="shared" si="779"/>
        <v/>
      </c>
      <c r="F12173" s="18" t="str">
        <f t="shared" si="780"/>
        <v/>
      </c>
      <c r="G12173" s="18" t="str">
        <f t="shared" si="781"/>
        <v/>
      </c>
      <c r="H12173" s="18" t="str">
        <f t="shared" si="782"/>
        <v/>
      </c>
    </row>
    <row r="12174" spans="5:8" x14ac:dyDescent="0.25">
      <c r="E12174" s="18" t="str">
        <f t="shared" si="779"/>
        <v/>
      </c>
      <c r="F12174" s="18" t="str">
        <f t="shared" si="780"/>
        <v/>
      </c>
      <c r="G12174" s="18" t="str">
        <f t="shared" si="781"/>
        <v/>
      </c>
      <c r="H12174" s="18" t="str">
        <f t="shared" si="782"/>
        <v/>
      </c>
    </row>
    <row r="12175" spans="5:8" x14ac:dyDescent="0.25">
      <c r="E12175" s="18" t="str">
        <f t="shared" si="779"/>
        <v/>
      </c>
      <c r="F12175" s="18" t="str">
        <f t="shared" si="780"/>
        <v/>
      </c>
      <c r="G12175" s="18" t="str">
        <f t="shared" si="781"/>
        <v/>
      </c>
      <c r="H12175" s="18" t="str">
        <f t="shared" si="782"/>
        <v/>
      </c>
    </row>
    <row r="12176" spans="5:8" x14ac:dyDescent="0.25">
      <c r="E12176" s="18" t="str">
        <f t="shared" si="779"/>
        <v/>
      </c>
      <c r="F12176" s="18" t="str">
        <f t="shared" si="780"/>
        <v/>
      </c>
      <c r="G12176" s="18" t="str">
        <f t="shared" si="781"/>
        <v/>
      </c>
      <c r="H12176" s="18" t="str">
        <f t="shared" si="782"/>
        <v/>
      </c>
    </row>
    <row r="12177" spans="5:8" x14ac:dyDescent="0.25">
      <c r="E12177" s="18" t="str">
        <f t="shared" si="779"/>
        <v/>
      </c>
      <c r="F12177" s="18" t="str">
        <f t="shared" si="780"/>
        <v/>
      </c>
      <c r="G12177" s="18" t="str">
        <f t="shared" si="781"/>
        <v/>
      </c>
      <c r="H12177" s="18" t="str">
        <f t="shared" si="782"/>
        <v/>
      </c>
    </row>
    <row r="12178" spans="5:8" x14ac:dyDescent="0.25">
      <c r="E12178" s="18" t="str">
        <f t="shared" si="779"/>
        <v/>
      </c>
      <c r="F12178" s="18" t="str">
        <f t="shared" si="780"/>
        <v/>
      </c>
      <c r="G12178" s="18" t="str">
        <f t="shared" si="781"/>
        <v/>
      </c>
      <c r="H12178" s="18" t="str">
        <f t="shared" si="782"/>
        <v/>
      </c>
    </row>
    <row r="12179" spans="5:8" x14ac:dyDescent="0.25">
      <c r="E12179" s="18" t="str">
        <f t="shared" si="779"/>
        <v/>
      </c>
      <c r="F12179" s="18" t="str">
        <f t="shared" si="780"/>
        <v/>
      </c>
      <c r="G12179" s="18" t="str">
        <f t="shared" si="781"/>
        <v/>
      </c>
      <c r="H12179" s="18" t="str">
        <f t="shared" si="782"/>
        <v/>
      </c>
    </row>
    <row r="12180" spans="5:8" x14ac:dyDescent="0.25">
      <c r="E12180" s="18" t="str">
        <f t="shared" si="779"/>
        <v/>
      </c>
      <c r="F12180" s="18" t="str">
        <f t="shared" si="780"/>
        <v/>
      </c>
      <c r="G12180" s="18" t="str">
        <f t="shared" si="781"/>
        <v/>
      </c>
      <c r="H12180" s="18" t="str">
        <f t="shared" si="782"/>
        <v/>
      </c>
    </row>
    <row r="12181" spans="5:8" x14ac:dyDescent="0.25">
      <c r="E12181" s="18" t="str">
        <f t="shared" si="779"/>
        <v/>
      </c>
      <c r="F12181" s="18" t="str">
        <f t="shared" si="780"/>
        <v/>
      </c>
      <c r="G12181" s="18" t="str">
        <f t="shared" si="781"/>
        <v/>
      </c>
      <c r="H12181" s="18" t="str">
        <f t="shared" si="782"/>
        <v/>
      </c>
    </row>
    <row r="12182" spans="5:8" x14ac:dyDescent="0.25">
      <c r="E12182" s="18" t="str">
        <f t="shared" si="779"/>
        <v/>
      </c>
      <c r="F12182" s="18" t="str">
        <f t="shared" si="780"/>
        <v/>
      </c>
      <c r="G12182" s="18" t="str">
        <f t="shared" si="781"/>
        <v/>
      </c>
      <c r="H12182" s="18" t="str">
        <f t="shared" si="782"/>
        <v/>
      </c>
    </row>
    <row r="12183" spans="5:8" x14ac:dyDescent="0.25">
      <c r="E12183" s="18" t="str">
        <f t="shared" si="779"/>
        <v/>
      </c>
      <c r="F12183" s="18" t="str">
        <f t="shared" si="780"/>
        <v/>
      </c>
      <c r="G12183" s="18" t="str">
        <f t="shared" si="781"/>
        <v/>
      </c>
      <c r="H12183" s="18" t="str">
        <f t="shared" si="782"/>
        <v/>
      </c>
    </row>
    <row r="12184" spans="5:8" x14ac:dyDescent="0.25">
      <c r="E12184" s="18" t="str">
        <f t="shared" si="779"/>
        <v/>
      </c>
      <c r="F12184" s="18" t="str">
        <f t="shared" si="780"/>
        <v/>
      </c>
      <c r="G12184" s="18" t="str">
        <f t="shared" si="781"/>
        <v/>
      </c>
      <c r="H12184" s="18" t="str">
        <f t="shared" si="782"/>
        <v/>
      </c>
    </row>
    <row r="12185" spans="5:8" x14ac:dyDescent="0.25">
      <c r="E12185" s="18" t="str">
        <f t="shared" si="779"/>
        <v/>
      </c>
      <c r="F12185" s="18" t="str">
        <f t="shared" si="780"/>
        <v/>
      </c>
      <c r="G12185" s="18" t="str">
        <f t="shared" si="781"/>
        <v/>
      </c>
      <c r="H12185" s="18" t="str">
        <f t="shared" si="782"/>
        <v/>
      </c>
    </row>
    <row r="12186" spans="5:8" x14ac:dyDescent="0.25">
      <c r="E12186" s="18" t="str">
        <f t="shared" si="779"/>
        <v/>
      </c>
      <c r="F12186" s="18" t="str">
        <f t="shared" si="780"/>
        <v/>
      </c>
      <c r="G12186" s="18" t="str">
        <f t="shared" si="781"/>
        <v/>
      </c>
      <c r="H12186" s="18" t="str">
        <f t="shared" si="782"/>
        <v/>
      </c>
    </row>
    <row r="12187" spans="5:8" x14ac:dyDescent="0.25">
      <c r="E12187" s="18" t="str">
        <f t="shared" si="779"/>
        <v/>
      </c>
      <c r="F12187" s="18" t="str">
        <f t="shared" si="780"/>
        <v/>
      </c>
      <c r="G12187" s="18" t="str">
        <f t="shared" si="781"/>
        <v/>
      </c>
      <c r="H12187" s="18" t="str">
        <f t="shared" si="782"/>
        <v/>
      </c>
    </row>
    <row r="12188" spans="5:8" x14ac:dyDescent="0.25">
      <c r="E12188" s="18" t="str">
        <f t="shared" si="779"/>
        <v/>
      </c>
      <c r="F12188" s="18" t="str">
        <f t="shared" si="780"/>
        <v/>
      </c>
      <c r="G12188" s="18" t="str">
        <f t="shared" si="781"/>
        <v/>
      </c>
      <c r="H12188" s="18" t="str">
        <f t="shared" si="782"/>
        <v/>
      </c>
    </row>
    <row r="12189" spans="5:8" x14ac:dyDescent="0.25">
      <c r="E12189" s="18" t="str">
        <f t="shared" si="779"/>
        <v/>
      </c>
      <c r="F12189" s="18" t="str">
        <f t="shared" si="780"/>
        <v/>
      </c>
      <c r="G12189" s="18" t="str">
        <f t="shared" si="781"/>
        <v/>
      </c>
      <c r="H12189" s="18" t="str">
        <f t="shared" si="782"/>
        <v/>
      </c>
    </row>
    <row r="12190" spans="5:8" x14ac:dyDescent="0.25">
      <c r="E12190" s="18" t="str">
        <f t="shared" si="779"/>
        <v/>
      </c>
      <c r="F12190" s="18" t="str">
        <f t="shared" si="780"/>
        <v/>
      </c>
      <c r="G12190" s="18" t="str">
        <f t="shared" si="781"/>
        <v/>
      </c>
      <c r="H12190" s="18" t="str">
        <f t="shared" si="782"/>
        <v/>
      </c>
    </row>
    <row r="12191" spans="5:8" x14ac:dyDescent="0.25">
      <c r="E12191" s="18" t="str">
        <f t="shared" si="779"/>
        <v/>
      </c>
      <c r="F12191" s="18" t="str">
        <f t="shared" si="780"/>
        <v/>
      </c>
      <c r="G12191" s="18" t="str">
        <f t="shared" si="781"/>
        <v/>
      </c>
      <c r="H12191" s="18" t="str">
        <f t="shared" si="782"/>
        <v/>
      </c>
    </row>
    <row r="12192" spans="5:8" x14ac:dyDescent="0.25">
      <c r="E12192" s="18" t="str">
        <f t="shared" si="779"/>
        <v/>
      </c>
      <c r="F12192" s="18" t="str">
        <f t="shared" si="780"/>
        <v/>
      </c>
      <c r="G12192" s="18" t="str">
        <f t="shared" si="781"/>
        <v/>
      </c>
      <c r="H12192" s="18" t="str">
        <f t="shared" si="782"/>
        <v/>
      </c>
    </row>
    <row r="12193" spans="5:8" x14ac:dyDescent="0.25">
      <c r="E12193" s="18" t="str">
        <f t="shared" si="779"/>
        <v/>
      </c>
      <c r="F12193" s="18" t="str">
        <f t="shared" si="780"/>
        <v/>
      </c>
      <c r="G12193" s="18" t="str">
        <f t="shared" si="781"/>
        <v/>
      </c>
      <c r="H12193" s="18" t="str">
        <f t="shared" si="782"/>
        <v/>
      </c>
    </row>
    <row r="12194" spans="5:8" x14ac:dyDescent="0.25">
      <c r="E12194" s="18" t="str">
        <f t="shared" si="779"/>
        <v/>
      </c>
      <c r="F12194" s="18" t="str">
        <f t="shared" si="780"/>
        <v/>
      </c>
      <c r="G12194" s="18" t="str">
        <f t="shared" si="781"/>
        <v/>
      </c>
      <c r="H12194" s="18" t="str">
        <f t="shared" si="782"/>
        <v/>
      </c>
    </row>
    <row r="12195" spans="5:8" x14ac:dyDescent="0.25">
      <c r="E12195" s="18" t="str">
        <f t="shared" si="779"/>
        <v/>
      </c>
      <c r="F12195" s="18" t="str">
        <f t="shared" si="780"/>
        <v/>
      </c>
      <c r="G12195" s="18" t="str">
        <f t="shared" si="781"/>
        <v/>
      </c>
      <c r="H12195" s="18" t="str">
        <f t="shared" si="782"/>
        <v/>
      </c>
    </row>
    <row r="12196" spans="5:8" x14ac:dyDescent="0.25">
      <c r="E12196" s="18" t="str">
        <f t="shared" si="779"/>
        <v/>
      </c>
      <c r="F12196" s="18" t="str">
        <f t="shared" si="780"/>
        <v/>
      </c>
      <c r="G12196" s="18" t="str">
        <f t="shared" si="781"/>
        <v/>
      </c>
      <c r="H12196" s="18" t="str">
        <f t="shared" si="782"/>
        <v/>
      </c>
    </row>
    <row r="12197" spans="5:8" x14ac:dyDescent="0.25">
      <c r="E12197" s="18" t="str">
        <f t="shared" si="779"/>
        <v/>
      </c>
      <c r="F12197" s="18" t="str">
        <f t="shared" si="780"/>
        <v/>
      </c>
      <c r="G12197" s="18" t="str">
        <f t="shared" si="781"/>
        <v/>
      </c>
      <c r="H12197" s="18" t="str">
        <f t="shared" si="782"/>
        <v/>
      </c>
    </row>
    <row r="12198" spans="5:8" x14ac:dyDescent="0.25">
      <c r="E12198" s="18" t="str">
        <f t="shared" si="779"/>
        <v/>
      </c>
      <c r="F12198" s="18" t="str">
        <f t="shared" si="780"/>
        <v/>
      </c>
      <c r="G12198" s="18" t="str">
        <f t="shared" si="781"/>
        <v/>
      </c>
      <c r="H12198" s="18" t="str">
        <f t="shared" si="782"/>
        <v/>
      </c>
    </row>
    <row r="12199" spans="5:8" x14ac:dyDescent="0.25">
      <c r="E12199" s="18" t="str">
        <f t="shared" si="779"/>
        <v/>
      </c>
      <c r="F12199" s="18" t="str">
        <f t="shared" si="780"/>
        <v/>
      </c>
      <c r="G12199" s="18" t="str">
        <f t="shared" si="781"/>
        <v/>
      </c>
      <c r="H12199" s="18" t="str">
        <f t="shared" si="782"/>
        <v/>
      </c>
    </row>
    <row r="12200" spans="5:8" x14ac:dyDescent="0.25">
      <c r="E12200" s="18" t="str">
        <f t="shared" si="779"/>
        <v/>
      </c>
      <c r="F12200" s="18" t="str">
        <f t="shared" si="780"/>
        <v/>
      </c>
      <c r="G12200" s="18" t="str">
        <f t="shared" si="781"/>
        <v/>
      </c>
      <c r="H12200" s="18" t="str">
        <f t="shared" si="782"/>
        <v/>
      </c>
    </row>
    <row r="12201" spans="5:8" x14ac:dyDescent="0.25">
      <c r="E12201" s="18" t="str">
        <f t="shared" si="779"/>
        <v/>
      </c>
      <c r="F12201" s="18" t="str">
        <f t="shared" si="780"/>
        <v/>
      </c>
      <c r="G12201" s="18" t="str">
        <f t="shared" si="781"/>
        <v/>
      </c>
      <c r="H12201" s="18" t="str">
        <f t="shared" si="782"/>
        <v/>
      </c>
    </row>
    <row r="12202" spans="5:8" x14ac:dyDescent="0.25">
      <c r="E12202" s="18" t="str">
        <f t="shared" si="779"/>
        <v/>
      </c>
      <c r="F12202" s="18" t="str">
        <f t="shared" si="780"/>
        <v/>
      </c>
      <c r="G12202" s="18" t="str">
        <f t="shared" si="781"/>
        <v/>
      </c>
      <c r="H12202" s="18" t="str">
        <f t="shared" si="782"/>
        <v/>
      </c>
    </row>
    <row r="12203" spans="5:8" x14ac:dyDescent="0.25">
      <c r="E12203" s="18" t="str">
        <f t="shared" si="779"/>
        <v/>
      </c>
      <c r="F12203" s="18" t="str">
        <f t="shared" si="780"/>
        <v/>
      </c>
      <c r="G12203" s="18" t="str">
        <f t="shared" si="781"/>
        <v/>
      </c>
      <c r="H12203" s="18" t="str">
        <f t="shared" si="782"/>
        <v/>
      </c>
    </row>
    <row r="12204" spans="5:8" x14ac:dyDescent="0.25">
      <c r="E12204" s="18" t="str">
        <f t="shared" si="779"/>
        <v/>
      </c>
      <c r="F12204" s="18" t="str">
        <f t="shared" si="780"/>
        <v/>
      </c>
      <c r="G12204" s="18" t="str">
        <f t="shared" si="781"/>
        <v/>
      </c>
      <c r="H12204" s="18" t="str">
        <f t="shared" si="782"/>
        <v/>
      </c>
    </row>
    <row r="12205" spans="5:8" x14ac:dyDescent="0.25">
      <c r="E12205" s="18" t="str">
        <f t="shared" si="779"/>
        <v/>
      </c>
      <c r="F12205" s="18" t="str">
        <f t="shared" si="780"/>
        <v/>
      </c>
      <c r="G12205" s="18" t="str">
        <f t="shared" si="781"/>
        <v/>
      </c>
      <c r="H12205" s="18" t="str">
        <f t="shared" si="782"/>
        <v/>
      </c>
    </row>
    <row r="12206" spans="5:8" x14ac:dyDescent="0.25">
      <c r="E12206" s="18" t="str">
        <f t="shared" si="779"/>
        <v/>
      </c>
      <c r="F12206" s="18" t="str">
        <f t="shared" si="780"/>
        <v/>
      </c>
      <c r="G12206" s="18" t="str">
        <f t="shared" si="781"/>
        <v/>
      </c>
      <c r="H12206" s="18" t="str">
        <f t="shared" si="782"/>
        <v/>
      </c>
    </row>
    <row r="12207" spans="5:8" x14ac:dyDescent="0.25">
      <c r="E12207" s="18" t="str">
        <f t="shared" si="779"/>
        <v/>
      </c>
      <c r="F12207" s="18" t="str">
        <f t="shared" si="780"/>
        <v/>
      </c>
      <c r="G12207" s="18" t="str">
        <f t="shared" si="781"/>
        <v/>
      </c>
      <c r="H12207" s="18" t="str">
        <f t="shared" si="782"/>
        <v/>
      </c>
    </row>
    <row r="12208" spans="5:8" x14ac:dyDescent="0.25">
      <c r="E12208" s="18" t="str">
        <f t="shared" si="779"/>
        <v/>
      </c>
      <c r="F12208" s="18" t="str">
        <f t="shared" si="780"/>
        <v/>
      </c>
      <c r="G12208" s="18" t="str">
        <f t="shared" si="781"/>
        <v/>
      </c>
      <c r="H12208" s="18" t="str">
        <f t="shared" si="782"/>
        <v/>
      </c>
    </row>
    <row r="12209" spans="5:8" x14ac:dyDescent="0.25">
      <c r="E12209" s="18" t="str">
        <f t="shared" si="779"/>
        <v/>
      </c>
      <c r="F12209" s="18" t="str">
        <f t="shared" si="780"/>
        <v/>
      </c>
      <c r="G12209" s="18" t="str">
        <f t="shared" si="781"/>
        <v/>
      </c>
      <c r="H12209" s="18" t="str">
        <f t="shared" si="782"/>
        <v/>
      </c>
    </row>
    <row r="12210" spans="5:8" x14ac:dyDescent="0.25">
      <c r="E12210" s="18" t="str">
        <f t="shared" si="779"/>
        <v/>
      </c>
      <c r="F12210" s="18" t="str">
        <f t="shared" si="780"/>
        <v/>
      </c>
      <c r="G12210" s="18" t="str">
        <f t="shared" si="781"/>
        <v/>
      </c>
      <c r="H12210" s="18" t="str">
        <f t="shared" si="782"/>
        <v/>
      </c>
    </row>
    <row r="12211" spans="5:8" x14ac:dyDescent="0.25">
      <c r="E12211" s="18" t="str">
        <f t="shared" si="779"/>
        <v/>
      </c>
      <c r="F12211" s="18" t="str">
        <f t="shared" si="780"/>
        <v/>
      </c>
      <c r="G12211" s="18" t="str">
        <f t="shared" si="781"/>
        <v/>
      </c>
      <c r="H12211" s="18" t="str">
        <f t="shared" si="782"/>
        <v/>
      </c>
    </row>
    <row r="12212" spans="5:8" x14ac:dyDescent="0.25">
      <c r="E12212" s="18" t="str">
        <f t="shared" si="779"/>
        <v/>
      </c>
      <c r="F12212" s="18" t="str">
        <f t="shared" si="780"/>
        <v/>
      </c>
      <c r="G12212" s="18" t="str">
        <f t="shared" si="781"/>
        <v/>
      </c>
      <c r="H12212" s="18" t="str">
        <f t="shared" si="782"/>
        <v/>
      </c>
    </row>
    <row r="12213" spans="5:8" x14ac:dyDescent="0.25">
      <c r="E12213" s="18" t="str">
        <f t="shared" si="779"/>
        <v/>
      </c>
      <c r="F12213" s="18" t="str">
        <f t="shared" si="780"/>
        <v/>
      </c>
      <c r="G12213" s="18" t="str">
        <f t="shared" si="781"/>
        <v/>
      </c>
      <c r="H12213" s="18" t="str">
        <f t="shared" si="782"/>
        <v/>
      </c>
    </row>
    <row r="12214" spans="5:8" x14ac:dyDescent="0.25">
      <c r="E12214" s="18" t="str">
        <f t="shared" si="779"/>
        <v/>
      </c>
      <c r="F12214" s="18" t="str">
        <f t="shared" si="780"/>
        <v/>
      </c>
      <c r="G12214" s="18" t="str">
        <f t="shared" si="781"/>
        <v/>
      </c>
      <c r="H12214" s="18" t="str">
        <f t="shared" si="782"/>
        <v/>
      </c>
    </row>
    <row r="12215" spans="5:8" x14ac:dyDescent="0.25">
      <c r="E12215" s="18" t="str">
        <f t="shared" si="779"/>
        <v/>
      </c>
      <c r="F12215" s="18" t="str">
        <f t="shared" si="780"/>
        <v/>
      </c>
      <c r="G12215" s="18" t="str">
        <f t="shared" si="781"/>
        <v/>
      </c>
      <c r="H12215" s="18" t="str">
        <f t="shared" si="782"/>
        <v/>
      </c>
    </row>
    <row r="12216" spans="5:8" x14ac:dyDescent="0.25">
      <c r="E12216" s="18" t="str">
        <f t="shared" si="779"/>
        <v/>
      </c>
      <c r="F12216" s="18" t="str">
        <f t="shared" si="780"/>
        <v/>
      </c>
      <c r="G12216" s="18" t="str">
        <f t="shared" si="781"/>
        <v/>
      </c>
      <c r="H12216" s="18" t="str">
        <f t="shared" si="782"/>
        <v/>
      </c>
    </row>
    <row r="12217" spans="5:8" x14ac:dyDescent="0.25">
      <c r="E12217" s="18" t="str">
        <f t="shared" si="779"/>
        <v/>
      </c>
      <c r="F12217" s="18" t="str">
        <f t="shared" si="780"/>
        <v/>
      </c>
      <c r="G12217" s="18" t="str">
        <f t="shared" si="781"/>
        <v/>
      </c>
      <c r="H12217" s="18" t="str">
        <f t="shared" si="782"/>
        <v/>
      </c>
    </row>
    <row r="12218" spans="5:8" x14ac:dyDescent="0.25">
      <c r="E12218" s="18" t="str">
        <f t="shared" si="779"/>
        <v/>
      </c>
      <c r="F12218" s="18" t="str">
        <f t="shared" si="780"/>
        <v/>
      </c>
      <c r="G12218" s="18" t="str">
        <f t="shared" si="781"/>
        <v/>
      </c>
      <c r="H12218" s="18" t="str">
        <f t="shared" si="782"/>
        <v/>
      </c>
    </row>
    <row r="12219" spans="5:8" x14ac:dyDescent="0.25">
      <c r="E12219" s="18" t="str">
        <f t="shared" si="779"/>
        <v/>
      </c>
      <c r="F12219" s="18" t="str">
        <f t="shared" si="780"/>
        <v/>
      </c>
      <c r="G12219" s="18" t="str">
        <f t="shared" si="781"/>
        <v/>
      </c>
      <c r="H12219" s="18" t="str">
        <f t="shared" si="782"/>
        <v/>
      </c>
    </row>
    <row r="12220" spans="5:8" x14ac:dyDescent="0.25">
      <c r="E12220" s="18" t="str">
        <f t="shared" si="779"/>
        <v/>
      </c>
      <c r="F12220" s="18" t="str">
        <f t="shared" si="780"/>
        <v/>
      </c>
      <c r="G12220" s="18" t="str">
        <f t="shared" si="781"/>
        <v/>
      </c>
      <c r="H12220" s="18" t="str">
        <f t="shared" si="782"/>
        <v/>
      </c>
    </row>
    <row r="12221" spans="5:8" x14ac:dyDescent="0.25">
      <c r="E12221" s="18" t="str">
        <f t="shared" si="779"/>
        <v/>
      </c>
      <c r="F12221" s="18" t="str">
        <f t="shared" si="780"/>
        <v/>
      </c>
      <c r="G12221" s="18" t="str">
        <f t="shared" si="781"/>
        <v/>
      </c>
      <c r="H12221" s="18" t="str">
        <f t="shared" si="782"/>
        <v/>
      </c>
    </row>
    <row r="12222" spans="5:8" x14ac:dyDescent="0.25">
      <c r="E12222" s="18" t="str">
        <f t="shared" si="779"/>
        <v/>
      </c>
      <c r="F12222" s="18" t="str">
        <f t="shared" si="780"/>
        <v/>
      </c>
      <c r="G12222" s="18" t="str">
        <f t="shared" si="781"/>
        <v/>
      </c>
      <c r="H12222" s="18" t="str">
        <f t="shared" si="782"/>
        <v/>
      </c>
    </row>
    <row r="12223" spans="5:8" x14ac:dyDescent="0.25">
      <c r="E12223" s="18" t="str">
        <f t="shared" si="779"/>
        <v/>
      </c>
      <c r="F12223" s="18" t="str">
        <f t="shared" si="780"/>
        <v/>
      </c>
      <c r="G12223" s="18" t="str">
        <f t="shared" si="781"/>
        <v/>
      </c>
      <c r="H12223" s="18" t="str">
        <f t="shared" si="782"/>
        <v/>
      </c>
    </row>
    <row r="12224" spans="5:8" x14ac:dyDescent="0.25">
      <c r="E12224" s="18" t="str">
        <f t="shared" si="779"/>
        <v/>
      </c>
      <c r="F12224" s="18" t="str">
        <f t="shared" si="780"/>
        <v/>
      </c>
      <c r="G12224" s="18" t="str">
        <f t="shared" si="781"/>
        <v/>
      </c>
      <c r="H12224" s="18" t="str">
        <f t="shared" si="782"/>
        <v/>
      </c>
    </row>
    <row r="12225" spans="5:8" x14ac:dyDescent="0.25">
      <c r="E12225" s="18" t="str">
        <f t="shared" si="779"/>
        <v/>
      </c>
      <c r="F12225" s="18" t="str">
        <f t="shared" si="780"/>
        <v/>
      </c>
      <c r="G12225" s="18" t="str">
        <f t="shared" si="781"/>
        <v/>
      </c>
      <c r="H12225" s="18" t="str">
        <f t="shared" si="782"/>
        <v/>
      </c>
    </row>
    <row r="12226" spans="5:8" x14ac:dyDescent="0.25">
      <c r="E12226" s="18" t="str">
        <f t="shared" si="779"/>
        <v/>
      </c>
      <c r="F12226" s="18" t="str">
        <f t="shared" si="780"/>
        <v/>
      </c>
      <c r="G12226" s="18" t="str">
        <f t="shared" si="781"/>
        <v/>
      </c>
      <c r="H12226" s="18" t="str">
        <f t="shared" si="782"/>
        <v/>
      </c>
    </row>
    <row r="12227" spans="5:8" x14ac:dyDescent="0.25">
      <c r="E12227" s="18" t="str">
        <f t="shared" si="779"/>
        <v/>
      </c>
      <c r="F12227" s="18" t="str">
        <f t="shared" si="780"/>
        <v/>
      </c>
      <c r="G12227" s="18" t="str">
        <f t="shared" si="781"/>
        <v/>
      </c>
      <c r="H12227" s="18" t="str">
        <f t="shared" si="782"/>
        <v/>
      </c>
    </row>
    <row r="12228" spans="5:8" x14ac:dyDescent="0.25">
      <c r="E12228" s="18" t="str">
        <f t="shared" si="779"/>
        <v/>
      </c>
      <c r="F12228" s="18" t="str">
        <f t="shared" si="780"/>
        <v/>
      </c>
      <c r="G12228" s="18" t="str">
        <f t="shared" si="781"/>
        <v/>
      </c>
      <c r="H12228" s="18" t="str">
        <f t="shared" si="782"/>
        <v/>
      </c>
    </row>
    <row r="12229" spans="5:8" x14ac:dyDescent="0.25">
      <c r="E12229" s="18" t="str">
        <f t="shared" si="779"/>
        <v/>
      </c>
      <c r="F12229" s="18" t="str">
        <f t="shared" si="780"/>
        <v/>
      </c>
      <c r="G12229" s="18" t="str">
        <f t="shared" si="781"/>
        <v/>
      </c>
      <c r="H12229" s="18" t="str">
        <f t="shared" si="782"/>
        <v/>
      </c>
    </row>
    <row r="12230" spans="5:8" x14ac:dyDescent="0.25">
      <c r="E12230" s="18" t="str">
        <f t="shared" ref="E12230:E12293" si="783">IF($C12230="","",IFERROR(INDEX(ItemPriceCol,MATCH($C12230,ItemName,0)),""))</f>
        <v/>
      </c>
      <c r="F12230" s="18" t="str">
        <f t="shared" ref="F12230:F12293" si="784">IF(OR($D12230="",$E12230=""),"",$D12230*$E12230)</f>
        <v/>
      </c>
      <c r="G12230" s="18" t="str">
        <f t="shared" ref="G12230:G12293" si="785">IF($C12230="","",IFERROR(INDEX(ItemCostCol,MATCH($C12230,ItemName,0)),""))</f>
        <v/>
      </c>
      <c r="H12230" s="18" t="str">
        <f t="shared" ref="H12230:H12293" si="786">IF(OR($F12230="",$G12230=""),"",$F12230-$D12230*$G12230)</f>
        <v/>
      </c>
    </row>
    <row r="12231" spans="5:8" x14ac:dyDescent="0.25">
      <c r="E12231" s="18" t="str">
        <f t="shared" si="783"/>
        <v/>
      </c>
      <c r="F12231" s="18" t="str">
        <f t="shared" si="784"/>
        <v/>
      </c>
      <c r="G12231" s="18" t="str">
        <f t="shared" si="785"/>
        <v/>
      </c>
      <c r="H12231" s="18" t="str">
        <f t="shared" si="786"/>
        <v/>
      </c>
    </row>
    <row r="12232" spans="5:8" x14ac:dyDescent="0.25">
      <c r="E12232" s="18" t="str">
        <f t="shared" si="783"/>
        <v/>
      </c>
      <c r="F12232" s="18" t="str">
        <f t="shared" si="784"/>
        <v/>
      </c>
      <c r="G12232" s="18" t="str">
        <f t="shared" si="785"/>
        <v/>
      </c>
      <c r="H12232" s="18" t="str">
        <f t="shared" si="786"/>
        <v/>
      </c>
    </row>
    <row r="12233" spans="5:8" x14ac:dyDescent="0.25">
      <c r="E12233" s="18" t="str">
        <f t="shared" si="783"/>
        <v/>
      </c>
      <c r="F12233" s="18" t="str">
        <f t="shared" si="784"/>
        <v/>
      </c>
      <c r="G12233" s="18" t="str">
        <f t="shared" si="785"/>
        <v/>
      </c>
      <c r="H12233" s="18" t="str">
        <f t="shared" si="786"/>
        <v/>
      </c>
    </row>
    <row r="12234" spans="5:8" x14ac:dyDescent="0.25">
      <c r="E12234" s="18" t="str">
        <f t="shared" si="783"/>
        <v/>
      </c>
      <c r="F12234" s="18" t="str">
        <f t="shared" si="784"/>
        <v/>
      </c>
      <c r="G12234" s="18" t="str">
        <f t="shared" si="785"/>
        <v/>
      </c>
      <c r="H12234" s="18" t="str">
        <f t="shared" si="786"/>
        <v/>
      </c>
    </row>
    <row r="12235" spans="5:8" x14ac:dyDescent="0.25">
      <c r="E12235" s="18" t="str">
        <f t="shared" si="783"/>
        <v/>
      </c>
      <c r="F12235" s="18" t="str">
        <f t="shared" si="784"/>
        <v/>
      </c>
      <c r="G12235" s="18" t="str">
        <f t="shared" si="785"/>
        <v/>
      </c>
      <c r="H12235" s="18" t="str">
        <f t="shared" si="786"/>
        <v/>
      </c>
    </row>
    <row r="12236" spans="5:8" x14ac:dyDescent="0.25">
      <c r="E12236" s="18" t="str">
        <f t="shared" si="783"/>
        <v/>
      </c>
      <c r="F12236" s="18" t="str">
        <f t="shared" si="784"/>
        <v/>
      </c>
      <c r="G12236" s="18" t="str">
        <f t="shared" si="785"/>
        <v/>
      </c>
      <c r="H12236" s="18" t="str">
        <f t="shared" si="786"/>
        <v/>
      </c>
    </row>
    <row r="12237" spans="5:8" x14ac:dyDescent="0.25">
      <c r="E12237" s="18" t="str">
        <f t="shared" si="783"/>
        <v/>
      </c>
      <c r="F12237" s="18" t="str">
        <f t="shared" si="784"/>
        <v/>
      </c>
      <c r="G12237" s="18" t="str">
        <f t="shared" si="785"/>
        <v/>
      </c>
      <c r="H12237" s="18" t="str">
        <f t="shared" si="786"/>
        <v/>
      </c>
    </row>
    <row r="12238" spans="5:8" x14ac:dyDescent="0.25">
      <c r="E12238" s="18" t="str">
        <f t="shared" si="783"/>
        <v/>
      </c>
      <c r="F12238" s="18" t="str">
        <f t="shared" si="784"/>
        <v/>
      </c>
      <c r="G12238" s="18" t="str">
        <f t="shared" si="785"/>
        <v/>
      </c>
      <c r="H12238" s="18" t="str">
        <f t="shared" si="786"/>
        <v/>
      </c>
    </row>
    <row r="12239" spans="5:8" x14ac:dyDescent="0.25">
      <c r="E12239" s="18" t="str">
        <f t="shared" si="783"/>
        <v/>
      </c>
      <c r="F12239" s="18" t="str">
        <f t="shared" si="784"/>
        <v/>
      </c>
      <c r="G12239" s="18" t="str">
        <f t="shared" si="785"/>
        <v/>
      </c>
      <c r="H12239" s="18" t="str">
        <f t="shared" si="786"/>
        <v/>
      </c>
    </row>
    <row r="12240" spans="5:8" x14ac:dyDescent="0.25">
      <c r="E12240" s="18" t="str">
        <f t="shared" si="783"/>
        <v/>
      </c>
      <c r="F12240" s="18" t="str">
        <f t="shared" si="784"/>
        <v/>
      </c>
      <c r="G12240" s="18" t="str">
        <f t="shared" si="785"/>
        <v/>
      </c>
      <c r="H12240" s="18" t="str">
        <f t="shared" si="786"/>
        <v/>
      </c>
    </row>
    <row r="12241" spans="5:8" x14ac:dyDescent="0.25">
      <c r="E12241" s="18" t="str">
        <f t="shared" si="783"/>
        <v/>
      </c>
      <c r="F12241" s="18" t="str">
        <f t="shared" si="784"/>
        <v/>
      </c>
      <c r="G12241" s="18" t="str">
        <f t="shared" si="785"/>
        <v/>
      </c>
      <c r="H12241" s="18" t="str">
        <f t="shared" si="786"/>
        <v/>
      </c>
    </row>
    <row r="12242" spans="5:8" x14ac:dyDescent="0.25">
      <c r="E12242" s="18" t="str">
        <f t="shared" si="783"/>
        <v/>
      </c>
      <c r="F12242" s="18" t="str">
        <f t="shared" si="784"/>
        <v/>
      </c>
      <c r="G12242" s="18" t="str">
        <f t="shared" si="785"/>
        <v/>
      </c>
      <c r="H12242" s="18" t="str">
        <f t="shared" si="786"/>
        <v/>
      </c>
    </row>
    <row r="12243" spans="5:8" x14ac:dyDescent="0.25">
      <c r="E12243" s="18" t="str">
        <f t="shared" si="783"/>
        <v/>
      </c>
      <c r="F12243" s="18" t="str">
        <f t="shared" si="784"/>
        <v/>
      </c>
      <c r="G12243" s="18" t="str">
        <f t="shared" si="785"/>
        <v/>
      </c>
      <c r="H12243" s="18" t="str">
        <f t="shared" si="786"/>
        <v/>
      </c>
    </row>
    <row r="12244" spans="5:8" x14ac:dyDescent="0.25">
      <c r="E12244" s="18" t="str">
        <f t="shared" si="783"/>
        <v/>
      </c>
      <c r="F12244" s="18" t="str">
        <f t="shared" si="784"/>
        <v/>
      </c>
      <c r="G12244" s="18" t="str">
        <f t="shared" si="785"/>
        <v/>
      </c>
      <c r="H12244" s="18" t="str">
        <f t="shared" si="786"/>
        <v/>
      </c>
    </row>
    <row r="12245" spans="5:8" x14ac:dyDescent="0.25">
      <c r="E12245" s="18" t="str">
        <f t="shared" si="783"/>
        <v/>
      </c>
      <c r="F12245" s="18" t="str">
        <f t="shared" si="784"/>
        <v/>
      </c>
      <c r="G12245" s="18" t="str">
        <f t="shared" si="785"/>
        <v/>
      </c>
      <c r="H12245" s="18" t="str">
        <f t="shared" si="786"/>
        <v/>
      </c>
    </row>
    <row r="12246" spans="5:8" x14ac:dyDescent="0.25">
      <c r="E12246" s="18" t="str">
        <f t="shared" si="783"/>
        <v/>
      </c>
      <c r="F12246" s="18" t="str">
        <f t="shared" si="784"/>
        <v/>
      </c>
      <c r="G12246" s="18" t="str">
        <f t="shared" si="785"/>
        <v/>
      </c>
      <c r="H12246" s="18" t="str">
        <f t="shared" si="786"/>
        <v/>
      </c>
    </row>
    <row r="12247" spans="5:8" x14ac:dyDescent="0.25">
      <c r="E12247" s="18" t="str">
        <f t="shared" si="783"/>
        <v/>
      </c>
      <c r="F12247" s="18" t="str">
        <f t="shared" si="784"/>
        <v/>
      </c>
      <c r="G12247" s="18" t="str">
        <f t="shared" si="785"/>
        <v/>
      </c>
      <c r="H12247" s="18" t="str">
        <f t="shared" si="786"/>
        <v/>
      </c>
    </row>
    <row r="12248" spans="5:8" x14ac:dyDescent="0.25">
      <c r="E12248" s="18" t="str">
        <f t="shared" si="783"/>
        <v/>
      </c>
      <c r="F12248" s="18" t="str">
        <f t="shared" si="784"/>
        <v/>
      </c>
      <c r="G12248" s="18" t="str">
        <f t="shared" si="785"/>
        <v/>
      </c>
      <c r="H12248" s="18" t="str">
        <f t="shared" si="786"/>
        <v/>
      </c>
    </row>
    <row r="12249" spans="5:8" x14ac:dyDescent="0.25">
      <c r="E12249" s="18" t="str">
        <f t="shared" si="783"/>
        <v/>
      </c>
      <c r="F12249" s="18" t="str">
        <f t="shared" si="784"/>
        <v/>
      </c>
      <c r="G12249" s="18" t="str">
        <f t="shared" si="785"/>
        <v/>
      </c>
      <c r="H12249" s="18" t="str">
        <f t="shared" si="786"/>
        <v/>
      </c>
    </row>
    <row r="12250" spans="5:8" x14ac:dyDescent="0.25">
      <c r="E12250" s="18" t="str">
        <f t="shared" si="783"/>
        <v/>
      </c>
      <c r="F12250" s="18" t="str">
        <f t="shared" si="784"/>
        <v/>
      </c>
      <c r="G12250" s="18" t="str">
        <f t="shared" si="785"/>
        <v/>
      </c>
      <c r="H12250" s="18" t="str">
        <f t="shared" si="786"/>
        <v/>
      </c>
    </row>
    <row r="12251" spans="5:8" x14ac:dyDescent="0.25">
      <c r="E12251" s="18" t="str">
        <f t="shared" si="783"/>
        <v/>
      </c>
      <c r="F12251" s="18" t="str">
        <f t="shared" si="784"/>
        <v/>
      </c>
      <c r="G12251" s="18" t="str">
        <f t="shared" si="785"/>
        <v/>
      </c>
      <c r="H12251" s="18" t="str">
        <f t="shared" si="786"/>
        <v/>
      </c>
    </row>
    <row r="12252" spans="5:8" x14ac:dyDescent="0.25">
      <c r="E12252" s="18" t="str">
        <f t="shared" si="783"/>
        <v/>
      </c>
      <c r="F12252" s="18" t="str">
        <f t="shared" si="784"/>
        <v/>
      </c>
      <c r="G12252" s="18" t="str">
        <f t="shared" si="785"/>
        <v/>
      </c>
      <c r="H12252" s="18" t="str">
        <f t="shared" si="786"/>
        <v/>
      </c>
    </row>
    <row r="12253" spans="5:8" x14ac:dyDescent="0.25">
      <c r="E12253" s="18" t="str">
        <f t="shared" si="783"/>
        <v/>
      </c>
      <c r="F12253" s="18" t="str">
        <f t="shared" si="784"/>
        <v/>
      </c>
      <c r="G12253" s="18" t="str">
        <f t="shared" si="785"/>
        <v/>
      </c>
      <c r="H12253" s="18" t="str">
        <f t="shared" si="786"/>
        <v/>
      </c>
    </row>
    <row r="12254" spans="5:8" x14ac:dyDescent="0.25">
      <c r="E12254" s="18" t="str">
        <f t="shared" si="783"/>
        <v/>
      </c>
      <c r="F12254" s="18" t="str">
        <f t="shared" si="784"/>
        <v/>
      </c>
      <c r="G12254" s="18" t="str">
        <f t="shared" si="785"/>
        <v/>
      </c>
      <c r="H12254" s="18" t="str">
        <f t="shared" si="786"/>
        <v/>
      </c>
    </row>
    <row r="12255" spans="5:8" x14ac:dyDescent="0.25">
      <c r="E12255" s="18" t="str">
        <f t="shared" si="783"/>
        <v/>
      </c>
      <c r="F12255" s="18" t="str">
        <f t="shared" si="784"/>
        <v/>
      </c>
      <c r="G12255" s="18" t="str">
        <f t="shared" si="785"/>
        <v/>
      </c>
      <c r="H12255" s="18" t="str">
        <f t="shared" si="786"/>
        <v/>
      </c>
    </row>
    <row r="12256" spans="5:8" x14ac:dyDescent="0.25">
      <c r="E12256" s="18" t="str">
        <f t="shared" si="783"/>
        <v/>
      </c>
      <c r="F12256" s="18" t="str">
        <f t="shared" si="784"/>
        <v/>
      </c>
      <c r="G12256" s="18" t="str">
        <f t="shared" si="785"/>
        <v/>
      </c>
      <c r="H12256" s="18" t="str">
        <f t="shared" si="786"/>
        <v/>
      </c>
    </row>
    <row r="12257" spans="5:8" x14ac:dyDescent="0.25">
      <c r="E12257" s="18" t="str">
        <f t="shared" si="783"/>
        <v/>
      </c>
      <c r="F12257" s="18" t="str">
        <f t="shared" si="784"/>
        <v/>
      </c>
      <c r="G12257" s="18" t="str">
        <f t="shared" si="785"/>
        <v/>
      </c>
      <c r="H12257" s="18" t="str">
        <f t="shared" si="786"/>
        <v/>
      </c>
    </row>
    <row r="12258" spans="5:8" x14ac:dyDescent="0.25">
      <c r="E12258" s="18" t="str">
        <f t="shared" si="783"/>
        <v/>
      </c>
      <c r="F12258" s="18" t="str">
        <f t="shared" si="784"/>
        <v/>
      </c>
      <c r="G12258" s="18" t="str">
        <f t="shared" si="785"/>
        <v/>
      </c>
      <c r="H12258" s="18" t="str">
        <f t="shared" si="786"/>
        <v/>
      </c>
    </row>
    <row r="12259" spans="5:8" x14ac:dyDescent="0.25">
      <c r="E12259" s="18" t="str">
        <f t="shared" si="783"/>
        <v/>
      </c>
      <c r="F12259" s="18" t="str">
        <f t="shared" si="784"/>
        <v/>
      </c>
      <c r="G12259" s="18" t="str">
        <f t="shared" si="785"/>
        <v/>
      </c>
      <c r="H12259" s="18" t="str">
        <f t="shared" si="786"/>
        <v/>
      </c>
    </row>
    <row r="12260" spans="5:8" x14ac:dyDescent="0.25">
      <c r="E12260" s="18" t="str">
        <f t="shared" si="783"/>
        <v/>
      </c>
      <c r="F12260" s="18" t="str">
        <f t="shared" si="784"/>
        <v/>
      </c>
      <c r="G12260" s="18" t="str">
        <f t="shared" si="785"/>
        <v/>
      </c>
      <c r="H12260" s="18" t="str">
        <f t="shared" si="786"/>
        <v/>
      </c>
    </row>
    <row r="12261" spans="5:8" x14ac:dyDescent="0.25">
      <c r="E12261" s="18" t="str">
        <f t="shared" si="783"/>
        <v/>
      </c>
      <c r="F12261" s="18" t="str">
        <f t="shared" si="784"/>
        <v/>
      </c>
      <c r="G12261" s="18" t="str">
        <f t="shared" si="785"/>
        <v/>
      </c>
      <c r="H12261" s="18" t="str">
        <f t="shared" si="786"/>
        <v/>
      </c>
    </row>
    <row r="12262" spans="5:8" x14ac:dyDescent="0.25">
      <c r="E12262" s="18" t="str">
        <f t="shared" si="783"/>
        <v/>
      </c>
      <c r="F12262" s="18" t="str">
        <f t="shared" si="784"/>
        <v/>
      </c>
      <c r="G12262" s="18" t="str">
        <f t="shared" si="785"/>
        <v/>
      </c>
      <c r="H12262" s="18" t="str">
        <f t="shared" si="786"/>
        <v/>
      </c>
    </row>
    <row r="12263" spans="5:8" x14ac:dyDescent="0.25">
      <c r="E12263" s="18" t="str">
        <f t="shared" si="783"/>
        <v/>
      </c>
      <c r="F12263" s="18" t="str">
        <f t="shared" si="784"/>
        <v/>
      </c>
      <c r="G12263" s="18" t="str">
        <f t="shared" si="785"/>
        <v/>
      </c>
      <c r="H12263" s="18" t="str">
        <f t="shared" si="786"/>
        <v/>
      </c>
    </row>
    <row r="12264" spans="5:8" x14ac:dyDescent="0.25">
      <c r="E12264" s="18" t="str">
        <f t="shared" si="783"/>
        <v/>
      </c>
      <c r="F12264" s="18" t="str">
        <f t="shared" si="784"/>
        <v/>
      </c>
      <c r="G12264" s="18" t="str">
        <f t="shared" si="785"/>
        <v/>
      </c>
      <c r="H12264" s="18" t="str">
        <f t="shared" si="786"/>
        <v/>
      </c>
    </row>
    <row r="12265" spans="5:8" x14ac:dyDescent="0.25">
      <c r="E12265" s="18" t="str">
        <f t="shared" si="783"/>
        <v/>
      </c>
      <c r="F12265" s="18" t="str">
        <f t="shared" si="784"/>
        <v/>
      </c>
      <c r="G12265" s="18" t="str">
        <f t="shared" si="785"/>
        <v/>
      </c>
      <c r="H12265" s="18" t="str">
        <f t="shared" si="786"/>
        <v/>
      </c>
    </row>
    <row r="12266" spans="5:8" x14ac:dyDescent="0.25">
      <c r="E12266" s="18" t="str">
        <f t="shared" si="783"/>
        <v/>
      </c>
      <c r="F12266" s="18" t="str">
        <f t="shared" si="784"/>
        <v/>
      </c>
      <c r="G12266" s="18" t="str">
        <f t="shared" si="785"/>
        <v/>
      </c>
      <c r="H12266" s="18" t="str">
        <f t="shared" si="786"/>
        <v/>
      </c>
    </row>
    <row r="12267" spans="5:8" x14ac:dyDescent="0.25">
      <c r="E12267" s="18" t="str">
        <f t="shared" si="783"/>
        <v/>
      </c>
      <c r="F12267" s="18" t="str">
        <f t="shared" si="784"/>
        <v/>
      </c>
      <c r="G12267" s="18" t="str">
        <f t="shared" si="785"/>
        <v/>
      </c>
      <c r="H12267" s="18" t="str">
        <f t="shared" si="786"/>
        <v/>
      </c>
    </row>
    <row r="12268" spans="5:8" x14ac:dyDescent="0.25">
      <c r="E12268" s="18" t="str">
        <f t="shared" si="783"/>
        <v/>
      </c>
      <c r="F12268" s="18" t="str">
        <f t="shared" si="784"/>
        <v/>
      </c>
      <c r="G12268" s="18" t="str">
        <f t="shared" si="785"/>
        <v/>
      </c>
      <c r="H12268" s="18" t="str">
        <f t="shared" si="786"/>
        <v/>
      </c>
    </row>
    <row r="12269" spans="5:8" x14ac:dyDescent="0.25">
      <c r="E12269" s="18" t="str">
        <f t="shared" si="783"/>
        <v/>
      </c>
      <c r="F12269" s="18" t="str">
        <f t="shared" si="784"/>
        <v/>
      </c>
      <c r="G12269" s="18" t="str">
        <f t="shared" si="785"/>
        <v/>
      </c>
      <c r="H12269" s="18" t="str">
        <f t="shared" si="786"/>
        <v/>
      </c>
    </row>
    <row r="12270" spans="5:8" x14ac:dyDescent="0.25">
      <c r="E12270" s="18" t="str">
        <f t="shared" si="783"/>
        <v/>
      </c>
      <c r="F12270" s="18" t="str">
        <f t="shared" si="784"/>
        <v/>
      </c>
      <c r="G12270" s="18" t="str">
        <f t="shared" si="785"/>
        <v/>
      </c>
      <c r="H12270" s="18" t="str">
        <f t="shared" si="786"/>
        <v/>
      </c>
    </row>
    <row r="12271" spans="5:8" x14ac:dyDescent="0.25">
      <c r="E12271" s="18" t="str">
        <f t="shared" si="783"/>
        <v/>
      </c>
      <c r="F12271" s="18" t="str">
        <f t="shared" si="784"/>
        <v/>
      </c>
      <c r="G12271" s="18" t="str">
        <f t="shared" si="785"/>
        <v/>
      </c>
      <c r="H12271" s="18" t="str">
        <f t="shared" si="786"/>
        <v/>
      </c>
    </row>
    <row r="12272" spans="5:8" x14ac:dyDescent="0.25">
      <c r="E12272" s="18" t="str">
        <f t="shared" si="783"/>
        <v/>
      </c>
      <c r="F12272" s="18" t="str">
        <f t="shared" si="784"/>
        <v/>
      </c>
      <c r="G12272" s="18" t="str">
        <f t="shared" si="785"/>
        <v/>
      </c>
      <c r="H12272" s="18" t="str">
        <f t="shared" si="786"/>
        <v/>
      </c>
    </row>
    <row r="12273" spans="5:8" x14ac:dyDescent="0.25">
      <c r="E12273" s="18" t="str">
        <f t="shared" si="783"/>
        <v/>
      </c>
      <c r="F12273" s="18" t="str">
        <f t="shared" si="784"/>
        <v/>
      </c>
      <c r="G12273" s="18" t="str">
        <f t="shared" si="785"/>
        <v/>
      </c>
      <c r="H12273" s="18" t="str">
        <f t="shared" si="786"/>
        <v/>
      </c>
    </row>
    <row r="12274" spans="5:8" x14ac:dyDescent="0.25">
      <c r="E12274" s="18" t="str">
        <f t="shared" si="783"/>
        <v/>
      </c>
      <c r="F12274" s="18" t="str">
        <f t="shared" si="784"/>
        <v/>
      </c>
      <c r="G12274" s="18" t="str">
        <f t="shared" si="785"/>
        <v/>
      </c>
      <c r="H12274" s="18" t="str">
        <f t="shared" si="786"/>
        <v/>
      </c>
    </row>
    <row r="12275" spans="5:8" x14ac:dyDescent="0.25">
      <c r="E12275" s="18" t="str">
        <f t="shared" si="783"/>
        <v/>
      </c>
      <c r="F12275" s="18" t="str">
        <f t="shared" si="784"/>
        <v/>
      </c>
      <c r="G12275" s="18" t="str">
        <f t="shared" si="785"/>
        <v/>
      </c>
      <c r="H12275" s="18" t="str">
        <f t="shared" si="786"/>
        <v/>
      </c>
    </row>
    <row r="12276" spans="5:8" x14ac:dyDescent="0.25">
      <c r="E12276" s="18" t="str">
        <f t="shared" si="783"/>
        <v/>
      </c>
      <c r="F12276" s="18" t="str">
        <f t="shared" si="784"/>
        <v/>
      </c>
      <c r="G12276" s="18" t="str">
        <f t="shared" si="785"/>
        <v/>
      </c>
      <c r="H12276" s="18" t="str">
        <f t="shared" si="786"/>
        <v/>
      </c>
    </row>
    <row r="12277" spans="5:8" x14ac:dyDescent="0.25">
      <c r="E12277" s="18" t="str">
        <f t="shared" si="783"/>
        <v/>
      </c>
      <c r="F12277" s="18" t="str">
        <f t="shared" si="784"/>
        <v/>
      </c>
      <c r="G12277" s="18" t="str">
        <f t="shared" si="785"/>
        <v/>
      </c>
      <c r="H12277" s="18" t="str">
        <f t="shared" si="786"/>
        <v/>
      </c>
    </row>
    <row r="12278" spans="5:8" x14ac:dyDescent="0.25">
      <c r="E12278" s="18" t="str">
        <f t="shared" si="783"/>
        <v/>
      </c>
      <c r="F12278" s="18" t="str">
        <f t="shared" si="784"/>
        <v/>
      </c>
      <c r="G12278" s="18" t="str">
        <f t="shared" si="785"/>
        <v/>
      </c>
      <c r="H12278" s="18" t="str">
        <f t="shared" si="786"/>
        <v/>
      </c>
    </row>
    <row r="12279" spans="5:8" x14ac:dyDescent="0.25">
      <c r="E12279" s="18" t="str">
        <f t="shared" si="783"/>
        <v/>
      </c>
      <c r="F12279" s="18" t="str">
        <f t="shared" si="784"/>
        <v/>
      </c>
      <c r="G12279" s="18" t="str">
        <f t="shared" si="785"/>
        <v/>
      </c>
      <c r="H12279" s="18" t="str">
        <f t="shared" si="786"/>
        <v/>
      </c>
    </row>
    <row r="12280" spans="5:8" x14ac:dyDescent="0.25">
      <c r="E12280" s="18" t="str">
        <f t="shared" si="783"/>
        <v/>
      </c>
      <c r="F12280" s="18" t="str">
        <f t="shared" si="784"/>
        <v/>
      </c>
      <c r="G12280" s="18" t="str">
        <f t="shared" si="785"/>
        <v/>
      </c>
      <c r="H12280" s="18" t="str">
        <f t="shared" si="786"/>
        <v/>
      </c>
    </row>
    <row r="12281" spans="5:8" x14ac:dyDescent="0.25">
      <c r="E12281" s="18" t="str">
        <f t="shared" si="783"/>
        <v/>
      </c>
      <c r="F12281" s="18" t="str">
        <f t="shared" si="784"/>
        <v/>
      </c>
      <c r="G12281" s="18" t="str">
        <f t="shared" si="785"/>
        <v/>
      </c>
      <c r="H12281" s="18" t="str">
        <f t="shared" si="786"/>
        <v/>
      </c>
    </row>
    <row r="12282" spans="5:8" x14ac:dyDescent="0.25">
      <c r="E12282" s="18" t="str">
        <f t="shared" si="783"/>
        <v/>
      </c>
      <c r="F12282" s="18" t="str">
        <f t="shared" si="784"/>
        <v/>
      </c>
      <c r="G12282" s="18" t="str">
        <f t="shared" si="785"/>
        <v/>
      </c>
      <c r="H12282" s="18" t="str">
        <f t="shared" si="786"/>
        <v/>
      </c>
    </row>
    <row r="12283" spans="5:8" x14ac:dyDescent="0.25">
      <c r="E12283" s="18" t="str">
        <f t="shared" si="783"/>
        <v/>
      </c>
      <c r="F12283" s="18" t="str">
        <f t="shared" si="784"/>
        <v/>
      </c>
      <c r="G12283" s="18" t="str">
        <f t="shared" si="785"/>
        <v/>
      </c>
      <c r="H12283" s="18" t="str">
        <f t="shared" si="786"/>
        <v/>
      </c>
    </row>
    <row r="12284" spans="5:8" x14ac:dyDescent="0.25">
      <c r="E12284" s="18" t="str">
        <f t="shared" si="783"/>
        <v/>
      </c>
      <c r="F12284" s="18" t="str">
        <f t="shared" si="784"/>
        <v/>
      </c>
      <c r="G12284" s="18" t="str">
        <f t="shared" si="785"/>
        <v/>
      </c>
      <c r="H12284" s="18" t="str">
        <f t="shared" si="786"/>
        <v/>
      </c>
    </row>
    <row r="12285" spans="5:8" x14ac:dyDescent="0.25">
      <c r="E12285" s="18" t="str">
        <f t="shared" si="783"/>
        <v/>
      </c>
      <c r="F12285" s="18" t="str">
        <f t="shared" si="784"/>
        <v/>
      </c>
      <c r="G12285" s="18" t="str">
        <f t="shared" si="785"/>
        <v/>
      </c>
      <c r="H12285" s="18" t="str">
        <f t="shared" si="786"/>
        <v/>
      </c>
    </row>
    <row r="12286" spans="5:8" x14ac:dyDescent="0.25">
      <c r="E12286" s="18" t="str">
        <f t="shared" si="783"/>
        <v/>
      </c>
      <c r="F12286" s="18" t="str">
        <f t="shared" si="784"/>
        <v/>
      </c>
      <c r="G12286" s="18" t="str">
        <f t="shared" si="785"/>
        <v/>
      </c>
      <c r="H12286" s="18" t="str">
        <f t="shared" si="786"/>
        <v/>
      </c>
    </row>
    <row r="12287" spans="5:8" x14ac:dyDescent="0.25">
      <c r="E12287" s="18" t="str">
        <f t="shared" si="783"/>
        <v/>
      </c>
      <c r="F12287" s="18" t="str">
        <f t="shared" si="784"/>
        <v/>
      </c>
      <c r="G12287" s="18" t="str">
        <f t="shared" si="785"/>
        <v/>
      </c>
      <c r="H12287" s="18" t="str">
        <f t="shared" si="786"/>
        <v/>
      </c>
    </row>
    <row r="12288" spans="5:8" x14ac:dyDescent="0.25">
      <c r="E12288" s="18" t="str">
        <f t="shared" si="783"/>
        <v/>
      </c>
      <c r="F12288" s="18" t="str">
        <f t="shared" si="784"/>
        <v/>
      </c>
      <c r="G12288" s="18" t="str">
        <f t="shared" si="785"/>
        <v/>
      </c>
      <c r="H12288" s="18" t="str">
        <f t="shared" si="786"/>
        <v/>
      </c>
    </row>
    <row r="12289" spans="5:8" x14ac:dyDescent="0.25">
      <c r="E12289" s="18" t="str">
        <f t="shared" si="783"/>
        <v/>
      </c>
      <c r="F12289" s="18" t="str">
        <f t="shared" si="784"/>
        <v/>
      </c>
      <c r="G12289" s="18" t="str">
        <f t="shared" si="785"/>
        <v/>
      </c>
      <c r="H12289" s="18" t="str">
        <f t="shared" si="786"/>
        <v/>
      </c>
    </row>
    <row r="12290" spans="5:8" x14ac:dyDescent="0.25">
      <c r="E12290" s="18" t="str">
        <f t="shared" si="783"/>
        <v/>
      </c>
      <c r="F12290" s="18" t="str">
        <f t="shared" si="784"/>
        <v/>
      </c>
      <c r="G12290" s="18" t="str">
        <f t="shared" si="785"/>
        <v/>
      </c>
      <c r="H12290" s="18" t="str">
        <f t="shared" si="786"/>
        <v/>
      </c>
    </row>
    <row r="12291" spans="5:8" x14ac:dyDescent="0.25">
      <c r="E12291" s="18" t="str">
        <f t="shared" si="783"/>
        <v/>
      </c>
      <c r="F12291" s="18" t="str">
        <f t="shared" si="784"/>
        <v/>
      </c>
      <c r="G12291" s="18" t="str">
        <f t="shared" si="785"/>
        <v/>
      </c>
      <c r="H12291" s="18" t="str">
        <f t="shared" si="786"/>
        <v/>
      </c>
    </row>
    <row r="12292" spans="5:8" x14ac:dyDescent="0.25">
      <c r="E12292" s="18" t="str">
        <f t="shared" si="783"/>
        <v/>
      </c>
      <c r="F12292" s="18" t="str">
        <f t="shared" si="784"/>
        <v/>
      </c>
      <c r="G12292" s="18" t="str">
        <f t="shared" si="785"/>
        <v/>
      </c>
      <c r="H12292" s="18" t="str">
        <f t="shared" si="786"/>
        <v/>
      </c>
    </row>
    <row r="12293" spans="5:8" x14ac:dyDescent="0.25">
      <c r="E12293" s="18" t="str">
        <f t="shared" si="783"/>
        <v/>
      </c>
      <c r="F12293" s="18" t="str">
        <f t="shared" si="784"/>
        <v/>
      </c>
      <c r="G12293" s="18" t="str">
        <f t="shared" si="785"/>
        <v/>
      </c>
      <c r="H12293" s="18" t="str">
        <f t="shared" si="786"/>
        <v/>
      </c>
    </row>
    <row r="12294" spans="5:8" x14ac:dyDescent="0.25">
      <c r="E12294" s="18" t="str">
        <f t="shared" ref="E12294:E12357" si="787">IF($C12294="","",IFERROR(INDEX(ItemPriceCol,MATCH($C12294,ItemName,0)),""))</f>
        <v/>
      </c>
      <c r="F12294" s="18" t="str">
        <f t="shared" ref="F12294:F12357" si="788">IF(OR($D12294="",$E12294=""),"",$D12294*$E12294)</f>
        <v/>
      </c>
      <c r="G12294" s="18" t="str">
        <f t="shared" ref="G12294:G12357" si="789">IF($C12294="","",IFERROR(INDEX(ItemCostCol,MATCH($C12294,ItemName,0)),""))</f>
        <v/>
      </c>
      <c r="H12294" s="18" t="str">
        <f t="shared" ref="H12294:H12357" si="790">IF(OR($F12294="",$G12294=""),"",$F12294-$D12294*$G12294)</f>
        <v/>
      </c>
    </row>
    <row r="12295" spans="5:8" x14ac:dyDescent="0.25">
      <c r="E12295" s="18" t="str">
        <f t="shared" si="787"/>
        <v/>
      </c>
      <c r="F12295" s="18" t="str">
        <f t="shared" si="788"/>
        <v/>
      </c>
      <c r="G12295" s="18" t="str">
        <f t="shared" si="789"/>
        <v/>
      </c>
      <c r="H12295" s="18" t="str">
        <f t="shared" si="790"/>
        <v/>
      </c>
    </row>
    <row r="12296" spans="5:8" x14ac:dyDescent="0.25">
      <c r="E12296" s="18" t="str">
        <f t="shared" si="787"/>
        <v/>
      </c>
      <c r="F12296" s="18" t="str">
        <f t="shared" si="788"/>
        <v/>
      </c>
      <c r="G12296" s="18" t="str">
        <f t="shared" si="789"/>
        <v/>
      </c>
      <c r="H12296" s="18" t="str">
        <f t="shared" si="790"/>
        <v/>
      </c>
    </row>
    <row r="12297" spans="5:8" x14ac:dyDescent="0.25">
      <c r="E12297" s="18" t="str">
        <f t="shared" si="787"/>
        <v/>
      </c>
      <c r="F12297" s="18" t="str">
        <f t="shared" si="788"/>
        <v/>
      </c>
      <c r="G12297" s="18" t="str">
        <f t="shared" si="789"/>
        <v/>
      </c>
      <c r="H12297" s="18" t="str">
        <f t="shared" si="790"/>
        <v/>
      </c>
    </row>
    <row r="12298" spans="5:8" x14ac:dyDescent="0.25">
      <c r="E12298" s="18" t="str">
        <f t="shared" si="787"/>
        <v/>
      </c>
      <c r="F12298" s="18" t="str">
        <f t="shared" si="788"/>
        <v/>
      </c>
      <c r="G12298" s="18" t="str">
        <f t="shared" si="789"/>
        <v/>
      </c>
      <c r="H12298" s="18" t="str">
        <f t="shared" si="790"/>
        <v/>
      </c>
    </row>
    <row r="12299" spans="5:8" x14ac:dyDescent="0.25">
      <c r="E12299" s="18" t="str">
        <f t="shared" si="787"/>
        <v/>
      </c>
      <c r="F12299" s="18" t="str">
        <f t="shared" si="788"/>
        <v/>
      </c>
      <c r="G12299" s="18" t="str">
        <f t="shared" si="789"/>
        <v/>
      </c>
      <c r="H12299" s="18" t="str">
        <f t="shared" si="790"/>
        <v/>
      </c>
    </row>
    <row r="12300" spans="5:8" x14ac:dyDescent="0.25">
      <c r="E12300" s="18" t="str">
        <f t="shared" si="787"/>
        <v/>
      </c>
      <c r="F12300" s="18" t="str">
        <f t="shared" si="788"/>
        <v/>
      </c>
      <c r="G12300" s="18" t="str">
        <f t="shared" si="789"/>
        <v/>
      </c>
      <c r="H12300" s="18" t="str">
        <f t="shared" si="790"/>
        <v/>
      </c>
    </row>
    <row r="12301" spans="5:8" x14ac:dyDescent="0.25">
      <c r="E12301" s="18" t="str">
        <f t="shared" si="787"/>
        <v/>
      </c>
      <c r="F12301" s="18" t="str">
        <f t="shared" si="788"/>
        <v/>
      </c>
      <c r="G12301" s="18" t="str">
        <f t="shared" si="789"/>
        <v/>
      </c>
      <c r="H12301" s="18" t="str">
        <f t="shared" si="790"/>
        <v/>
      </c>
    </row>
    <row r="12302" spans="5:8" x14ac:dyDescent="0.25">
      <c r="E12302" s="18" t="str">
        <f t="shared" si="787"/>
        <v/>
      </c>
      <c r="F12302" s="18" t="str">
        <f t="shared" si="788"/>
        <v/>
      </c>
      <c r="G12302" s="18" t="str">
        <f t="shared" si="789"/>
        <v/>
      </c>
      <c r="H12302" s="18" t="str">
        <f t="shared" si="790"/>
        <v/>
      </c>
    </row>
    <row r="12303" spans="5:8" x14ac:dyDescent="0.25">
      <c r="E12303" s="18" t="str">
        <f t="shared" si="787"/>
        <v/>
      </c>
      <c r="F12303" s="18" t="str">
        <f t="shared" si="788"/>
        <v/>
      </c>
      <c r="G12303" s="18" t="str">
        <f t="shared" si="789"/>
        <v/>
      </c>
      <c r="H12303" s="18" t="str">
        <f t="shared" si="790"/>
        <v/>
      </c>
    </row>
    <row r="12304" spans="5:8" x14ac:dyDescent="0.25">
      <c r="E12304" s="18" t="str">
        <f t="shared" si="787"/>
        <v/>
      </c>
      <c r="F12304" s="18" t="str">
        <f t="shared" si="788"/>
        <v/>
      </c>
      <c r="G12304" s="18" t="str">
        <f t="shared" si="789"/>
        <v/>
      </c>
      <c r="H12304" s="18" t="str">
        <f t="shared" si="790"/>
        <v/>
      </c>
    </row>
    <row r="12305" spans="5:8" x14ac:dyDescent="0.25">
      <c r="E12305" s="18" t="str">
        <f t="shared" si="787"/>
        <v/>
      </c>
      <c r="F12305" s="18" t="str">
        <f t="shared" si="788"/>
        <v/>
      </c>
      <c r="G12305" s="18" t="str">
        <f t="shared" si="789"/>
        <v/>
      </c>
      <c r="H12305" s="18" t="str">
        <f t="shared" si="790"/>
        <v/>
      </c>
    </row>
    <row r="12306" spans="5:8" x14ac:dyDescent="0.25">
      <c r="E12306" s="18" t="str">
        <f t="shared" si="787"/>
        <v/>
      </c>
      <c r="F12306" s="18" t="str">
        <f t="shared" si="788"/>
        <v/>
      </c>
      <c r="G12306" s="18" t="str">
        <f t="shared" si="789"/>
        <v/>
      </c>
      <c r="H12306" s="18" t="str">
        <f t="shared" si="790"/>
        <v/>
      </c>
    </row>
    <row r="12307" spans="5:8" x14ac:dyDescent="0.25">
      <c r="E12307" s="18" t="str">
        <f t="shared" si="787"/>
        <v/>
      </c>
      <c r="F12307" s="18" t="str">
        <f t="shared" si="788"/>
        <v/>
      </c>
      <c r="G12307" s="18" t="str">
        <f t="shared" si="789"/>
        <v/>
      </c>
      <c r="H12307" s="18" t="str">
        <f t="shared" si="790"/>
        <v/>
      </c>
    </row>
    <row r="12308" spans="5:8" x14ac:dyDescent="0.25">
      <c r="E12308" s="18" t="str">
        <f t="shared" si="787"/>
        <v/>
      </c>
      <c r="F12308" s="18" t="str">
        <f t="shared" si="788"/>
        <v/>
      </c>
      <c r="G12308" s="18" t="str">
        <f t="shared" si="789"/>
        <v/>
      </c>
      <c r="H12308" s="18" t="str">
        <f t="shared" si="790"/>
        <v/>
      </c>
    </row>
    <row r="12309" spans="5:8" x14ac:dyDescent="0.25">
      <c r="E12309" s="18" t="str">
        <f t="shared" si="787"/>
        <v/>
      </c>
      <c r="F12309" s="18" t="str">
        <f t="shared" si="788"/>
        <v/>
      </c>
      <c r="G12309" s="18" t="str">
        <f t="shared" si="789"/>
        <v/>
      </c>
      <c r="H12309" s="18" t="str">
        <f t="shared" si="790"/>
        <v/>
      </c>
    </row>
    <row r="12310" spans="5:8" x14ac:dyDescent="0.25">
      <c r="E12310" s="18" t="str">
        <f t="shared" si="787"/>
        <v/>
      </c>
      <c r="F12310" s="18" t="str">
        <f t="shared" si="788"/>
        <v/>
      </c>
      <c r="G12310" s="18" t="str">
        <f t="shared" si="789"/>
        <v/>
      </c>
      <c r="H12310" s="18" t="str">
        <f t="shared" si="790"/>
        <v/>
      </c>
    </row>
    <row r="12311" spans="5:8" x14ac:dyDescent="0.25">
      <c r="E12311" s="18" t="str">
        <f t="shared" si="787"/>
        <v/>
      </c>
      <c r="F12311" s="18" t="str">
        <f t="shared" si="788"/>
        <v/>
      </c>
      <c r="G12311" s="18" t="str">
        <f t="shared" si="789"/>
        <v/>
      </c>
      <c r="H12311" s="18" t="str">
        <f t="shared" si="790"/>
        <v/>
      </c>
    </row>
    <row r="12312" spans="5:8" x14ac:dyDescent="0.25">
      <c r="E12312" s="18" t="str">
        <f t="shared" si="787"/>
        <v/>
      </c>
      <c r="F12312" s="18" t="str">
        <f t="shared" si="788"/>
        <v/>
      </c>
      <c r="G12312" s="18" t="str">
        <f t="shared" si="789"/>
        <v/>
      </c>
      <c r="H12312" s="18" t="str">
        <f t="shared" si="790"/>
        <v/>
      </c>
    </row>
    <row r="12313" spans="5:8" x14ac:dyDescent="0.25">
      <c r="E12313" s="18" t="str">
        <f t="shared" si="787"/>
        <v/>
      </c>
      <c r="F12313" s="18" t="str">
        <f t="shared" si="788"/>
        <v/>
      </c>
      <c r="G12313" s="18" t="str">
        <f t="shared" si="789"/>
        <v/>
      </c>
      <c r="H12313" s="18" t="str">
        <f t="shared" si="790"/>
        <v/>
      </c>
    </row>
    <row r="12314" spans="5:8" x14ac:dyDescent="0.25">
      <c r="E12314" s="18" t="str">
        <f t="shared" si="787"/>
        <v/>
      </c>
      <c r="F12314" s="18" t="str">
        <f t="shared" si="788"/>
        <v/>
      </c>
      <c r="G12314" s="18" t="str">
        <f t="shared" si="789"/>
        <v/>
      </c>
      <c r="H12314" s="18" t="str">
        <f t="shared" si="790"/>
        <v/>
      </c>
    </row>
    <row r="12315" spans="5:8" x14ac:dyDescent="0.25">
      <c r="E12315" s="18" t="str">
        <f t="shared" si="787"/>
        <v/>
      </c>
      <c r="F12315" s="18" t="str">
        <f t="shared" si="788"/>
        <v/>
      </c>
      <c r="G12315" s="18" t="str">
        <f t="shared" si="789"/>
        <v/>
      </c>
      <c r="H12315" s="18" t="str">
        <f t="shared" si="790"/>
        <v/>
      </c>
    </row>
    <row r="12316" spans="5:8" x14ac:dyDescent="0.25">
      <c r="E12316" s="18" t="str">
        <f t="shared" si="787"/>
        <v/>
      </c>
      <c r="F12316" s="18" t="str">
        <f t="shared" si="788"/>
        <v/>
      </c>
      <c r="G12316" s="18" t="str">
        <f t="shared" si="789"/>
        <v/>
      </c>
      <c r="H12316" s="18" t="str">
        <f t="shared" si="790"/>
        <v/>
      </c>
    </row>
    <row r="12317" spans="5:8" x14ac:dyDescent="0.25">
      <c r="E12317" s="18" t="str">
        <f t="shared" si="787"/>
        <v/>
      </c>
      <c r="F12317" s="18" t="str">
        <f t="shared" si="788"/>
        <v/>
      </c>
      <c r="G12317" s="18" t="str">
        <f t="shared" si="789"/>
        <v/>
      </c>
      <c r="H12317" s="18" t="str">
        <f t="shared" si="790"/>
        <v/>
      </c>
    </row>
    <row r="12318" spans="5:8" x14ac:dyDescent="0.25">
      <c r="E12318" s="18" t="str">
        <f t="shared" si="787"/>
        <v/>
      </c>
      <c r="F12318" s="18" t="str">
        <f t="shared" si="788"/>
        <v/>
      </c>
      <c r="G12318" s="18" t="str">
        <f t="shared" si="789"/>
        <v/>
      </c>
      <c r="H12318" s="18" t="str">
        <f t="shared" si="790"/>
        <v/>
      </c>
    </row>
    <row r="12319" spans="5:8" x14ac:dyDescent="0.25">
      <c r="E12319" s="18" t="str">
        <f t="shared" si="787"/>
        <v/>
      </c>
      <c r="F12319" s="18" t="str">
        <f t="shared" si="788"/>
        <v/>
      </c>
      <c r="G12319" s="18" t="str">
        <f t="shared" si="789"/>
        <v/>
      </c>
      <c r="H12319" s="18" t="str">
        <f t="shared" si="790"/>
        <v/>
      </c>
    </row>
    <row r="12320" spans="5:8" x14ac:dyDescent="0.25">
      <c r="E12320" s="18" t="str">
        <f t="shared" si="787"/>
        <v/>
      </c>
      <c r="F12320" s="18" t="str">
        <f t="shared" si="788"/>
        <v/>
      </c>
      <c r="G12320" s="18" t="str">
        <f t="shared" si="789"/>
        <v/>
      </c>
      <c r="H12320" s="18" t="str">
        <f t="shared" si="790"/>
        <v/>
      </c>
    </row>
    <row r="12321" spans="5:8" x14ac:dyDescent="0.25">
      <c r="E12321" s="18" t="str">
        <f t="shared" si="787"/>
        <v/>
      </c>
      <c r="F12321" s="18" t="str">
        <f t="shared" si="788"/>
        <v/>
      </c>
      <c r="G12321" s="18" t="str">
        <f t="shared" si="789"/>
        <v/>
      </c>
      <c r="H12321" s="18" t="str">
        <f t="shared" si="790"/>
        <v/>
      </c>
    </row>
    <row r="12322" spans="5:8" x14ac:dyDescent="0.25">
      <c r="E12322" s="18" t="str">
        <f t="shared" si="787"/>
        <v/>
      </c>
      <c r="F12322" s="18" t="str">
        <f t="shared" si="788"/>
        <v/>
      </c>
      <c r="G12322" s="18" t="str">
        <f t="shared" si="789"/>
        <v/>
      </c>
      <c r="H12322" s="18" t="str">
        <f t="shared" si="790"/>
        <v/>
      </c>
    </row>
    <row r="12323" spans="5:8" x14ac:dyDescent="0.25">
      <c r="E12323" s="18" t="str">
        <f t="shared" si="787"/>
        <v/>
      </c>
      <c r="F12323" s="18" t="str">
        <f t="shared" si="788"/>
        <v/>
      </c>
      <c r="G12323" s="18" t="str">
        <f t="shared" si="789"/>
        <v/>
      </c>
      <c r="H12323" s="18" t="str">
        <f t="shared" si="790"/>
        <v/>
      </c>
    </row>
    <row r="12324" spans="5:8" x14ac:dyDescent="0.25">
      <c r="E12324" s="18" t="str">
        <f t="shared" si="787"/>
        <v/>
      </c>
      <c r="F12324" s="18" t="str">
        <f t="shared" si="788"/>
        <v/>
      </c>
      <c r="G12324" s="18" t="str">
        <f t="shared" si="789"/>
        <v/>
      </c>
      <c r="H12324" s="18" t="str">
        <f t="shared" si="790"/>
        <v/>
      </c>
    </row>
    <row r="12325" spans="5:8" x14ac:dyDescent="0.25">
      <c r="E12325" s="18" t="str">
        <f t="shared" si="787"/>
        <v/>
      </c>
      <c r="F12325" s="18" t="str">
        <f t="shared" si="788"/>
        <v/>
      </c>
      <c r="G12325" s="18" t="str">
        <f t="shared" si="789"/>
        <v/>
      </c>
      <c r="H12325" s="18" t="str">
        <f t="shared" si="790"/>
        <v/>
      </c>
    </row>
    <row r="12326" spans="5:8" x14ac:dyDescent="0.25">
      <c r="E12326" s="18" t="str">
        <f t="shared" si="787"/>
        <v/>
      </c>
      <c r="F12326" s="18" t="str">
        <f t="shared" si="788"/>
        <v/>
      </c>
      <c r="G12326" s="18" t="str">
        <f t="shared" si="789"/>
        <v/>
      </c>
      <c r="H12326" s="18" t="str">
        <f t="shared" si="790"/>
        <v/>
      </c>
    </row>
    <row r="12327" spans="5:8" x14ac:dyDescent="0.25">
      <c r="E12327" s="18" t="str">
        <f t="shared" si="787"/>
        <v/>
      </c>
      <c r="F12327" s="18" t="str">
        <f t="shared" si="788"/>
        <v/>
      </c>
      <c r="G12327" s="18" t="str">
        <f t="shared" si="789"/>
        <v/>
      </c>
      <c r="H12327" s="18" t="str">
        <f t="shared" si="790"/>
        <v/>
      </c>
    </row>
    <row r="12328" spans="5:8" x14ac:dyDescent="0.25">
      <c r="E12328" s="18" t="str">
        <f t="shared" si="787"/>
        <v/>
      </c>
      <c r="F12328" s="18" t="str">
        <f t="shared" si="788"/>
        <v/>
      </c>
      <c r="G12328" s="18" t="str">
        <f t="shared" si="789"/>
        <v/>
      </c>
      <c r="H12328" s="18" t="str">
        <f t="shared" si="790"/>
        <v/>
      </c>
    </row>
    <row r="12329" spans="5:8" x14ac:dyDescent="0.25">
      <c r="E12329" s="18" t="str">
        <f t="shared" si="787"/>
        <v/>
      </c>
      <c r="F12329" s="18" t="str">
        <f t="shared" si="788"/>
        <v/>
      </c>
      <c r="G12329" s="18" t="str">
        <f t="shared" si="789"/>
        <v/>
      </c>
      <c r="H12329" s="18" t="str">
        <f t="shared" si="790"/>
        <v/>
      </c>
    </row>
    <row r="12330" spans="5:8" x14ac:dyDescent="0.25">
      <c r="E12330" s="18" t="str">
        <f t="shared" si="787"/>
        <v/>
      </c>
      <c r="F12330" s="18" t="str">
        <f t="shared" si="788"/>
        <v/>
      </c>
      <c r="G12330" s="18" t="str">
        <f t="shared" si="789"/>
        <v/>
      </c>
      <c r="H12330" s="18" t="str">
        <f t="shared" si="790"/>
        <v/>
      </c>
    </row>
    <row r="12331" spans="5:8" x14ac:dyDescent="0.25">
      <c r="E12331" s="18" t="str">
        <f t="shared" si="787"/>
        <v/>
      </c>
      <c r="F12331" s="18" t="str">
        <f t="shared" si="788"/>
        <v/>
      </c>
      <c r="G12331" s="18" t="str">
        <f t="shared" si="789"/>
        <v/>
      </c>
      <c r="H12331" s="18" t="str">
        <f t="shared" si="790"/>
        <v/>
      </c>
    </row>
    <row r="12332" spans="5:8" x14ac:dyDescent="0.25">
      <c r="E12332" s="18" t="str">
        <f t="shared" si="787"/>
        <v/>
      </c>
      <c r="F12332" s="18" t="str">
        <f t="shared" si="788"/>
        <v/>
      </c>
      <c r="G12332" s="18" t="str">
        <f t="shared" si="789"/>
        <v/>
      </c>
      <c r="H12332" s="18" t="str">
        <f t="shared" si="790"/>
        <v/>
      </c>
    </row>
    <row r="12333" spans="5:8" x14ac:dyDescent="0.25">
      <c r="E12333" s="18" t="str">
        <f t="shared" si="787"/>
        <v/>
      </c>
      <c r="F12333" s="18" t="str">
        <f t="shared" si="788"/>
        <v/>
      </c>
      <c r="G12333" s="18" t="str">
        <f t="shared" si="789"/>
        <v/>
      </c>
      <c r="H12333" s="18" t="str">
        <f t="shared" si="790"/>
        <v/>
      </c>
    </row>
    <row r="12334" spans="5:8" x14ac:dyDescent="0.25">
      <c r="E12334" s="18" t="str">
        <f t="shared" si="787"/>
        <v/>
      </c>
      <c r="F12334" s="18" t="str">
        <f t="shared" si="788"/>
        <v/>
      </c>
      <c r="G12334" s="18" t="str">
        <f t="shared" si="789"/>
        <v/>
      </c>
      <c r="H12334" s="18" t="str">
        <f t="shared" si="790"/>
        <v/>
      </c>
    </row>
    <row r="12335" spans="5:8" x14ac:dyDescent="0.25">
      <c r="E12335" s="18" t="str">
        <f t="shared" si="787"/>
        <v/>
      </c>
      <c r="F12335" s="18" t="str">
        <f t="shared" si="788"/>
        <v/>
      </c>
      <c r="G12335" s="18" t="str">
        <f t="shared" si="789"/>
        <v/>
      </c>
      <c r="H12335" s="18" t="str">
        <f t="shared" si="790"/>
        <v/>
      </c>
    </row>
    <row r="12336" spans="5:8" x14ac:dyDescent="0.25">
      <c r="E12336" s="18" t="str">
        <f t="shared" si="787"/>
        <v/>
      </c>
      <c r="F12336" s="18" t="str">
        <f t="shared" si="788"/>
        <v/>
      </c>
      <c r="G12336" s="18" t="str">
        <f t="shared" si="789"/>
        <v/>
      </c>
      <c r="H12336" s="18" t="str">
        <f t="shared" si="790"/>
        <v/>
      </c>
    </row>
    <row r="12337" spans="5:8" x14ac:dyDescent="0.25">
      <c r="E12337" s="18" t="str">
        <f t="shared" si="787"/>
        <v/>
      </c>
      <c r="F12337" s="18" t="str">
        <f t="shared" si="788"/>
        <v/>
      </c>
      <c r="G12337" s="18" t="str">
        <f t="shared" si="789"/>
        <v/>
      </c>
      <c r="H12337" s="18" t="str">
        <f t="shared" si="790"/>
        <v/>
      </c>
    </row>
    <row r="12338" spans="5:8" x14ac:dyDescent="0.25">
      <c r="E12338" s="18" t="str">
        <f t="shared" si="787"/>
        <v/>
      </c>
      <c r="F12338" s="18" t="str">
        <f t="shared" si="788"/>
        <v/>
      </c>
      <c r="G12338" s="18" t="str">
        <f t="shared" si="789"/>
        <v/>
      </c>
      <c r="H12338" s="18" t="str">
        <f t="shared" si="790"/>
        <v/>
      </c>
    </row>
    <row r="12339" spans="5:8" x14ac:dyDescent="0.25">
      <c r="E12339" s="18" t="str">
        <f t="shared" si="787"/>
        <v/>
      </c>
      <c r="F12339" s="18" t="str">
        <f t="shared" si="788"/>
        <v/>
      </c>
      <c r="G12339" s="18" t="str">
        <f t="shared" si="789"/>
        <v/>
      </c>
      <c r="H12339" s="18" t="str">
        <f t="shared" si="790"/>
        <v/>
      </c>
    </row>
    <row r="12340" spans="5:8" x14ac:dyDescent="0.25">
      <c r="E12340" s="18" t="str">
        <f t="shared" si="787"/>
        <v/>
      </c>
      <c r="F12340" s="18" t="str">
        <f t="shared" si="788"/>
        <v/>
      </c>
      <c r="G12340" s="18" t="str">
        <f t="shared" si="789"/>
        <v/>
      </c>
      <c r="H12340" s="18" t="str">
        <f t="shared" si="790"/>
        <v/>
      </c>
    </row>
    <row r="12341" spans="5:8" x14ac:dyDescent="0.25">
      <c r="E12341" s="18" t="str">
        <f t="shared" si="787"/>
        <v/>
      </c>
      <c r="F12341" s="18" t="str">
        <f t="shared" si="788"/>
        <v/>
      </c>
      <c r="G12341" s="18" t="str">
        <f t="shared" si="789"/>
        <v/>
      </c>
      <c r="H12341" s="18" t="str">
        <f t="shared" si="790"/>
        <v/>
      </c>
    </row>
    <row r="12342" spans="5:8" x14ac:dyDescent="0.25">
      <c r="E12342" s="18" t="str">
        <f t="shared" si="787"/>
        <v/>
      </c>
      <c r="F12342" s="18" t="str">
        <f t="shared" si="788"/>
        <v/>
      </c>
      <c r="G12342" s="18" t="str">
        <f t="shared" si="789"/>
        <v/>
      </c>
      <c r="H12342" s="18" t="str">
        <f t="shared" si="790"/>
        <v/>
      </c>
    </row>
    <row r="12343" spans="5:8" x14ac:dyDescent="0.25">
      <c r="E12343" s="18" t="str">
        <f t="shared" si="787"/>
        <v/>
      </c>
      <c r="F12343" s="18" t="str">
        <f t="shared" si="788"/>
        <v/>
      </c>
      <c r="G12343" s="18" t="str">
        <f t="shared" si="789"/>
        <v/>
      </c>
      <c r="H12343" s="18" t="str">
        <f t="shared" si="790"/>
        <v/>
      </c>
    </row>
    <row r="12344" spans="5:8" x14ac:dyDescent="0.25">
      <c r="E12344" s="18" t="str">
        <f t="shared" si="787"/>
        <v/>
      </c>
      <c r="F12344" s="18" t="str">
        <f t="shared" si="788"/>
        <v/>
      </c>
      <c r="G12344" s="18" t="str">
        <f t="shared" si="789"/>
        <v/>
      </c>
      <c r="H12344" s="18" t="str">
        <f t="shared" si="790"/>
        <v/>
      </c>
    </row>
    <row r="12345" spans="5:8" x14ac:dyDescent="0.25">
      <c r="E12345" s="18" t="str">
        <f t="shared" si="787"/>
        <v/>
      </c>
      <c r="F12345" s="18" t="str">
        <f t="shared" si="788"/>
        <v/>
      </c>
      <c r="G12345" s="18" t="str">
        <f t="shared" si="789"/>
        <v/>
      </c>
      <c r="H12345" s="18" t="str">
        <f t="shared" si="790"/>
        <v/>
      </c>
    </row>
    <row r="12346" spans="5:8" x14ac:dyDescent="0.25">
      <c r="E12346" s="18" t="str">
        <f t="shared" si="787"/>
        <v/>
      </c>
      <c r="F12346" s="18" t="str">
        <f t="shared" si="788"/>
        <v/>
      </c>
      <c r="G12346" s="18" t="str">
        <f t="shared" si="789"/>
        <v/>
      </c>
      <c r="H12346" s="18" t="str">
        <f t="shared" si="790"/>
        <v/>
      </c>
    </row>
    <row r="12347" spans="5:8" x14ac:dyDescent="0.25">
      <c r="E12347" s="18" t="str">
        <f t="shared" si="787"/>
        <v/>
      </c>
      <c r="F12347" s="18" t="str">
        <f t="shared" si="788"/>
        <v/>
      </c>
      <c r="G12347" s="18" t="str">
        <f t="shared" si="789"/>
        <v/>
      </c>
      <c r="H12347" s="18" t="str">
        <f t="shared" si="790"/>
        <v/>
      </c>
    </row>
    <row r="12348" spans="5:8" x14ac:dyDescent="0.25">
      <c r="E12348" s="18" t="str">
        <f t="shared" si="787"/>
        <v/>
      </c>
      <c r="F12348" s="18" t="str">
        <f t="shared" si="788"/>
        <v/>
      </c>
      <c r="G12348" s="18" t="str">
        <f t="shared" si="789"/>
        <v/>
      </c>
      <c r="H12348" s="18" t="str">
        <f t="shared" si="790"/>
        <v/>
      </c>
    </row>
    <row r="12349" spans="5:8" x14ac:dyDescent="0.25">
      <c r="E12349" s="18" t="str">
        <f t="shared" si="787"/>
        <v/>
      </c>
      <c r="F12349" s="18" t="str">
        <f t="shared" si="788"/>
        <v/>
      </c>
      <c r="G12349" s="18" t="str">
        <f t="shared" si="789"/>
        <v/>
      </c>
      <c r="H12349" s="18" t="str">
        <f t="shared" si="790"/>
        <v/>
      </c>
    </row>
    <row r="12350" spans="5:8" x14ac:dyDescent="0.25">
      <c r="E12350" s="18" t="str">
        <f t="shared" si="787"/>
        <v/>
      </c>
      <c r="F12350" s="18" t="str">
        <f t="shared" si="788"/>
        <v/>
      </c>
      <c r="G12350" s="18" t="str">
        <f t="shared" si="789"/>
        <v/>
      </c>
      <c r="H12350" s="18" t="str">
        <f t="shared" si="790"/>
        <v/>
      </c>
    </row>
    <row r="12351" spans="5:8" x14ac:dyDescent="0.25">
      <c r="E12351" s="18" t="str">
        <f t="shared" si="787"/>
        <v/>
      </c>
      <c r="F12351" s="18" t="str">
        <f t="shared" si="788"/>
        <v/>
      </c>
      <c r="G12351" s="18" t="str">
        <f t="shared" si="789"/>
        <v/>
      </c>
      <c r="H12351" s="18" t="str">
        <f t="shared" si="790"/>
        <v/>
      </c>
    </row>
    <row r="12352" spans="5:8" x14ac:dyDescent="0.25">
      <c r="E12352" s="18" t="str">
        <f t="shared" si="787"/>
        <v/>
      </c>
      <c r="F12352" s="18" t="str">
        <f t="shared" si="788"/>
        <v/>
      </c>
      <c r="G12352" s="18" t="str">
        <f t="shared" si="789"/>
        <v/>
      </c>
      <c r="H12352" s="18" t="str">
        <f t="shared" si="790"/>
        <v/>
      </c>
    </row>
    <row r="12353" spans="5:8" x14ac:dyDescent="0.25">
      <c r="E12353" s="18" t="str">
        <f t="shared" si="787"/>
        <v/>
      </c>
      <c r="F12353" s="18" t="str">
        <f t="shared" si="788"/>
        <v/>
      </c>
      <c r="G12353" s="18" t="str">
        <f t="shared" si="789"/>
        <v/>
      </c>
      <c r="H12353" s="18" t="str">
        <f t="shared" si="790"/>
        <v/>
      </c>
    </row>
    <row r="12354" spans="5:8" x14ac:dyDescent="0.25">
      <c r="E12354" s="18" t="str">
        <f t="shared" si="787"/>
        <v/>
      </c>
      <c r="F12354" s="18" t="str">
        <f t="shared" si="788"/>
        <v/>
      </c>
      <c r="G12354" s="18" t="str">
        <f t="shared" si="789"/>
        <v/>
      </c>
      <c r="H12354" s="18" t="str">
        <f t="shared" si="790"/>
        <v/>
      </c>
    </row>
    <row r="12355" spans="5:8" x14ac:dyDescent="0.25">
      <c r="E12355" s="18" t="str">
        <f t="shared" si="787"/>
        <v/>
      </c>
      <c r="F12355" s="18" t="str">
        <f t="shared" si="788"/>
        <v/>
      </c>
      <c r="G12355" s="18" t="str">
        <f t="shared" si="789"/>
        <v/>
      </c>
      <c r="H12355" s="18" t="str">
        <f t="shared" si="790"/>
        <v/>
      </c>
    </row>
    <row r="12356" spans="5:8" x14ac:dyDescent="0.25">
      <c r="E12356" s="18" t="str">
        <f t="shared" si="787"/>
        <v/>
      </c>
      <c r="F12356" s="18" t="str">
        <f t="shared" si="788"/>
        <v/>
      </c>
      <c r="G12356" s="18" t="str">
        <f t="shared" si="789"/>
        <v/>
      </c>
      <c r="H12356" s="18" t="str">
        <f t="shared" si="790"/>
        <v/>
      </c>
    </row>
    <row r="12357" spans="5:8" x14ac:dyDescent="0.25">
      <c r="E12357" s="18" t="str">
        <f t="shared" si="787"/>
        <v/>
      </c>
      <c r="F12357" s="18" t="str">
        <f t="shared" si="788"/>
        <v/>
      </c>
      <c r="G12357" s="18" t="str">
        <f t="shared" si="789"/>
        <v/>
      </c>
      <c r="H12357" s="18" t="str">
        <f t="shared" si="790"/>
        <v/>
      </c>
    </row>
    <row r="12358" spans="5:8" x14ac:dyDescent="0.25">
      <c r="E12358" s="18" t="str">
        <f t="shared" ref="E12358:E12421" si="791">IF($C12358="","",IFERROR(INDEX(ItemPriceCol,MATCH($C12358,ItemName,0)),""))</f>
        <v/>
      </c>
      <c r="F12358" s="18" t="str">
        <f t="shared" ref="F12358:F12421" si="792">IF(OR($D12358="",$E12358=""),"",$D12358*$E12358)</f>
        <v/>
      </c>
      <c r="G12358" s="18" t="str">
        <f t="shared" ref="G12358:G12421" si="793">IF($C12358="","",IFERROR(INDEX(ItemCostCol,MATCH($C12358,ItemName,0)),""))</f>
        <v/>
      </c>
      <c r="H12358" s="18" t="str">
        <f t="shared" ref="H12358:H12421" si="794">IF(OR($F12358="",$G12358=""),"",$F12358-$D12358*$G12358)</f>
        <v/>
      </c>
    </row>
    <row r="12359" spans="5:8" x14ac:dyDescent="0.25">
      <c r="E12359" s="18" t="str">
        <f t="shared" si="791"/>
        <v/>
      </c>
      <c r="F12359" s="18" t="str">
        <f t="shared" si="792"/>
        <v/>
      </c>
      <c r="G12359" s="18" t="str">
        <f t="shared" si="793"/>
        <v/>
      </c>
      <c r="H12359" s="18" t="str">
        <f t="shared" si="794"/>
        <v/>
      </c>
    </row>
    <row r="12360" spans="5:8" x14ac:dyDescent="0.25">
      <c r="E12360" s="18" t="str">
        <f t="shared" si="791"/>
        <v/>
      </c>
      <c r="F12360" s="18" t="str">
        <f t="shared" si="792"/>
        <v/>
      </c>
      <c r="G12360" s="18" t="str">
        <f t="shared" si="793"/>
        <v/>
      </c>
      <c r="H12360" s="18" t="str">
        <f t="shared" si="794"/>
        <v/>
      </c>
    </row>
    <row r="12361" spans="5:8" x14ac:dyDescent="0.25">
      <c r="E12361" s="18" t="str">
        <f t="shared" si="791"/>
        <v/>
      </c>
      <c r="F12361" s="18" t="str">
        <f t="shared" si="792"/>
        <v/>
      </c>
      <c r="G12361" s="18" t="str">
        <f t="shared" si="793"/>
        <v/>
      </c>
      <c r="H12361" s="18" t="str">
        <f t="shared" si="794"/>
        <v/>
      </c>
    </row>
    <row r="12362" spans="5:8" x14ac:dyDescent="0.25">
      <c r="E12362" s="18" t="str">
        <f t="shared" si="791"/>
        <v/>
      </c>
      <c r="F12362" s="18" t="str">
        <f t="shared" si="792"/>
        <v/>
      </c>
      <c r="G12362" s="18" t="str">
        <f t="shared" si="793"/>
        <v/>
      </c>
      <c r="H12362" s="18" t="str">
        <f t="shared" si="794"/>
        <v/>
      </c>
    </row>
    <row r="12363" spans="5:8" x14ac:dyDescent="0.25">
      <c r="E12363" s="18" t="str">
        <f t="shared" si="791"/>
        <v/>
      </c>
      <c r="F12363" s="18" t="str">
        <f t="shared" si="792"/>
        <v/>
      </c>
      <c r="G12363" s="18" t="str">
        <f t="shared" si="793"/>
        <v/>
      </c>
      <c r="H12363" s="18" t="str">
        <f t="shared" si="794"/>
        <v/>
      </c>
    </row>
    <row r="12364" spans="5:8" x14ac:dyDescent="0.25">
      <c r="E12364" s="18" t="str">
        <f t="shared" si="791"/>
        <v/>
      </c>
      <c r="F12364" s="18" t="str">
        <f t="shared" si="792"/>
        <v/>
      </c>
      <c r="G12364" s="18" t="str">
        <f t="shared" si="793"/>
        <v/>
      </c>
      <c r="H12364" s="18" t="str">
        <f t="shared" si="794"/>
        <v/>
      </c>
    </row>
    <row r="12365" spans="5:8" x14ac:dyDescent="0.25">
      <c r="E12365" s="18" t="str">
        <f t="shared" si="791"/>
        <v/>
      </c>
      <c r="F12365" s="18" t="str">
        <f t="shared" si="792"/>
        <v/>
      </c>
      <c r="G12365" s="18" t="str">
        <f t="shared" si="793"/>
        <v/>
      </c>
      <c r="H12365" s="18" t="str">
        <f t="shared" si="794"/>
        <v/>
      </c>
    </row>
    <row r="12366" spans="5:8" x14ac:dyDescent="0.25">
      <c r="E12366" s="18" t="str">
        <f t="shared" si="791"/>
        <v/>
      </c>
      <c r="F12366" s="18" t="str">
        <f t="shared" si="792"/>
        <v/>
      </c>
      <c r="G12366" s="18" t="str">
        <f t="shared" si="793"/>
        <v/>
      </c>
      <c r="H12366" s="18" t="str">
        <f t="shared" si="794"/>
        <v/>
      </c>
    </row>
    <row r="12367" spans="5:8" x14ac:dyDescent="0.25">
      <c r="E12367" s="18" t="str">
        <f t="shared" si="791"/>
        <v/>
      </c>
      <c r="F12367" s="18" t="str">
        <f t="shared" si="792"/>
        <v/>
      </c>
      <c r="G12367" s="18" t="str">
        <f t="shared" si="793"/>
        <v/>
      </c>
      <c r="H12367" s="18" t="str">
        <f t="shared" si="794"/>
        <v/>
      </c>
    </row>
    <row r="12368" spans="5:8" x14ac:dyDescent="0.25">
      <c r="E12368" s="18" t="str">
        <f t="shared" si="791"/>
        <v/>
      </c>
      <c r="F12368" s="18" t="str">
        <f t="shared" si="792"/>
        <v/>
      </c>
      <c r="G12368" s="18" t="str">
        <f t="shared" si="793"/>
        <v/>
      </c>
      <c r="H12368" s="18" t="str">
        <f t="shared" si="794"/>
        <v/>
      </c>
    </row>
    <row r="12369" spans="5:8" x14ac:dyDescent="0.25">
      <c r="E12369" s="18" t="str">
        <f t="shared" si="791"/>
        <v/>
      </c>
      <c r="F12369" s="18" t="str">
        <f t="shared" si="792"/>
        <v/>
      </c>
      <c r="G12369" s="18" t="str">
        <f t="shared" si="793"/>
        <v/>
      </c>
      <c r="H12369" s="18" t="str">
        <f t="shared" si="794"/>
        <v/>
      </c>
    </row>
    <row r="12370" spans="5:8" x14ac:dyDescent="0.25">
      <c r="E12370" s="18" t="str">
        <f t="shared" si="791"/>
        <v/>
      </c>
      <c r="F12370" s="18" t="str">
        <f t="shared" si="792"/>
        <v/>
      </c>
      <c r="G12370" s="18" t="str">
        <f t="shared" si="793"/>
        <v/>
      </c>
      <c r="H12370" s="18" t="str">
        <f t="shared" si="794"/>
        <v/>
      </c>
    </row>
    <row r="12371" spans="5:8" x14ac:dyDescent="0.25">
      <c r="E12371" s="18" t="str">
        <f t="shared" si="791"/>
        <v/>
      </c>
      <c r="F12371" s="18" t="str">
        <f t="shared" si="792"/>
        <v/>
      </c>
      <c r="G12371" s="18" t="str">
        <f t="shared" si="793"/>
        <v/>
      </c>
      <c r="H12371" s="18" t="str">
        <f t="shared" si="794"/>
        <v/>
      </c>
    </row>
    <row r="12372" spans="5:8" x14ac:dyDescent="0.25">
      <c r="E12372" s="18" t="str">
        <f t="shared" si="791"/>
        <v/>
      </c>
      <c r="F12372" s="18" t="str">
        <f t="shared" si="792"/>
        <v/>
      </c>
      <c r="G12372" s="18" t="str">
        <f t="shared" si="793"/>
        <v/>
      </c>
      <c r="H12372" s="18" t="str">
        <f t="shared" si="794"/>
        <v/>
      </c>
    </row>
    <row r="12373" spans="5:8" x14ac:dyDescent="0.25">
      <c r="E12373" s="18" t="str">
        <f t="shared" si="791"/>
        <v/>
      </c>
      <c r="F12373" s="18" t="str">
        <f t="shared" si="792"/>
        <v/>
      </c>
      <c r="G12373" s="18" t="str">
        <f t="shared" si="793"/>
        <v/>
      </c>
      <c r="H12373" s="18" t="str">
        <f t="shared" si="794"/>
        <v/>
      </c>
    </row>
    <row r="12374" spans="5:8" x14ac:dyDescent="0.25">
      <c r="E12374" s="18" t="str">
        <f t="shared" si="791"/>
        <v/>
      </c>
      <c r="F12374" s="18" t="str">
        <f t="shared" si="792"/>
        <v/>
      </c>
      <c r="G12374" s="18" t="str">
        <f t="shared" si="793"/>
        <v/>
      </c>
      <c r="H12374" s="18" t="str">
        <f t="shared" si="794"/>
        <v/>
      </c>
    </row>
    <row r="12375" spans="5:8" x14ac:dyDescent="0.25">
      <c r="E12375" s="18" t="str">
        <f t="shared" si="791"/>
        <v/>
      </c>
      <c r="F12375" s="18" t="str">
        <f t="shared" si="792"/>
        <v/>
      </c>
      <c r="G12375" s="18" t="str">
        <f t="shared" si="793"/>
        <v/>
      </c>
      <c r="H12375" s="18" t="str">
        <f t="shared" si="794"/>
        <v/>
      </c>
    </row>
    <row r="12376" spans="5:8" x14ac:dyDescent="0.25">
      <c r="E12376" s="18" t="str">
        <f t="shared" si="791"/>
        <v/>
      </c>
      <c r="F12376" s="18" t="str">
        <f t="shared" si="792"/>
        <v/>
      </c>
      <c r="G12376" s="18" t="str">
        <f t="shared" si="793"/>
        <v/>
      </c>
      <c r="H12376" s="18" t="str">
        <f t="shared" si="794"/>
        <v/>
      </c>
    </row>
    <row r="12377" spans="5:8" x14ac:dyDescent="0.25">
      <c r="E12377" s="18" t="str">
        <f t="shared" si="791"/>
        <v/>
      </c>
      <c r="F12377" s="18" t="str">
        <f t="shared" si="792"/>
        <v/>
      </c>
      <c r="G12377" s="18" t="str">
        <f t="shared" si="793"/>
        <v/>
      </c>
      <c r="H12377" s="18" t="str">
        <f t="shared" si="794"/>
        <v/>
      </c>
    </row>
    <row r="12378" spans="5:8" x14ac:dyDescent="0.25">
      <c r="E12378" s="18" t="str">
        <f t="shared" si="791"/>
        <v/>
      </c>
      <c r="F12378" s="18" t="str">
        <f t="shared" si="792"/>
        <v/>
      </c>
      <c r="G12378" s="18" t="str">
        <f t="shared" si="793"/>
        <v/>
      </c>
      <c r="H12378" s="18" t="str">
        <f t="shared" si="794"/>
        <v/>
      </c>
    </row>
    <row r="12379" spans="5:8" x14ac:dyDescent="0.25">
      <c r="E12379" s="18" t="str">
        <f t="shared" si="791"/>
        <v/>
      </c>
      <c r="F12379" s="18" t="str">
        <f t="shared" si="792"/>
        <v/>
      </c>
      <c r="G12379" s="18" t="str">
        <f t="shared" si="793"/>
        <v/>
      </c>
      <c r="H12379" s="18" t="str">
        <f t="shared" si="794"/>
        <v/>
      </c>
    </row>
    <row r="12380" spans="5:8" x14ac:dyDescent="0.25">
      <c r="E12380" s="18" t="str">
        <f t="shared" si="791"/>
        <v/>
      </c>
      <c r="F12380" s="18" t="str">
        <f t="shared" si="792"/>
        <v/>
      </c>
      <c r="G12380" s="18" t="str">
        <f t="shared" si="793"/>
        <v/>
      </c>
      <c r="H12380" s="18" t="str">
        <f t="shared" si="794"/>
        <v/>
      </c>
    </row>
    <row r="12381" spans="5:8" x14ac:dyDescent="0.25">
      <c r="E12381" s="18" t="str">
        <f t="shared" si="791"/>
        <v/>
      </c>
      <c r="F12381" s="18" t="str">
        <f t="shared" si="792"/>
        <v/>
      </c>
      <c r="G12381" s="18" t="str">
        <f t="shared" si="793"/>
        <v/>
      </c>
      <c r="H12381" s="18" t="str">
        <f t="shared" si="794"/>
        <v/>
      </c>
    </row>
    <row r="12382" spans="5:8" x14ac:dyDescent="0.25">
      <c r="E12382" s="18" t="str">
        <f t="shared" si="791"/>
        <v/>
      </c>
      <c r="F12382" s="18" t="str">
        <f t="shared" si="792"/>
        <v/>
      </c>
      <c r="G12382" s="18" t="str">
        <f t="shared" si="793"/>
        <v/>
      </c>
      <c r="H12382" s="18" t="str">
        <f t="shared" si="794"/>
        <v/>
      </c>
    </row>
    <row r="12383" spans="5:8" x14ac:dyDescent="0.25">
      <c r="E12383" s="18" t="str">
        <f t="shared" si="791"/>
        <v/>
      </c>
      <c r="F12383" s="18" t="str">
        <f t="shared" si="792"/>
        <v/>
      </c>
      <c r="G12383" s="18" t="str">
        <f t="shared" si="793"/>
        <v/>
      </c>
      <c r="H12383" s="18" t="str">
        <f t="shared" si="794"/>
        <v/>
      </c>
    </row>
    <row r="12384" spans="5:8" x14ac:dyDescent="0.25">
      <c r="E12384" s="18" t="str">
        <f t="shared" si="791"/>
        <v/>
      </c>
      <c r="F12384" s="18" t="str">
        <f t="shared" si="792"/>
        <v/>
      </c>
      <c r="G12384" s="18" t="str">
        <f t="shared" si="793"/>
        <v/>
      </c>
      <c r="H12384" s="18" t="str">
        <f t="shared" si="794"/>
        <v/>
      </c>
    </row>
    <row r="12385" spans="5:8" x14ac:dyDescent="0.25">
      <c r="E12385" s="18" t="str">
        <f t="shared" si="791"/>
        <v/>
      </c>
      <c r="F12385" s="18" t="str">
        <f t="shared" si="792"/>
        <v/>
      </c>
      <c r="G12385" s="18" t="str">
        <f t="shared" si="793"/>
        <v/>
      </c>
      <c r="H12385" s="18" t="str">
        <f t="shared" si="794"/>
        <v/>
      </c>
    </row>
    <row r="12386" spans="5:8" x14ac:dyDescent="0.25">
      <c r="E12386" s="18" t="str">
        <f t="shared" si="791"/>
        <v/>
      </c>
      <c r="F12386" s="18" t="str">
        <f t="shared" si="792"/>
        <v/>
      </c>
      <c r="G12386" s="18" t="str">
        <f t="shared" si="793"/>
        <v/>
      </c>
      <c r="H12386" s="18" t="str">
        <f t="shared" si="794"/>
        <v/>
      </c>
    </row>
    <row r="12387" spans="5:8" x14ac:dyDescent="0.25">
      <c r="E12387" s="18" t="str">
        <f t="shared" si="791"/>
        <v/>
      </c>
      <c r="F12387" s="18" t="str">
        <f t="shared" si="792"/>
        <v/>
      </c>
      <c r="G12387" s="18" t="str">
        <f t="shared" si="793"/>
        <v/>
      </c>
      <c r="H12387" s="18" t="str">
        <f t="shared" si="794"/>
        <v/>
      </c>
    </row>
    <row r="12388" spans="5:8" x14ac:dyDescent="0.25">
      <c r="E12388" s="18" t="str">
        <f t="shared" si="791"/>
        <v/>
      </c>
      <c r="F12388" s="18" t="str">
        <f t="shared" si="792"/>
        <v/>
      </c>
      <c r="G12388" s="18" t="str">
        <f t="shared" si="793"/>
        <v/>
      </c>
      <c r="H12388" s="18" t="str">
        <f t="shared" si="794"/>
        <v/>
      </c>
    </row>
    <row r="12389" spans="5:8" x14ac:dyDescent="0.25">
      <c r="E12389" s="18" t="str">
        <f t="shared" si="791"/>
        <v/>
      </c>
      <c r="F12389" s="18" t="str">
        <f t="shared" si="792"/>
        <v/>
      </c>
      <c r="G12389" s="18" t="str">
        <f t="shared" si="793"/>
        <v/>
      </c>
      <c r="H12389" s="18" t="str">
        <f t="shared" si="794"/>
        <v/>
      </c>
    </row>
    <row r="12390" spans="5:8" x14ac:dyDescent="0.25">
      <c r="E12390" s="18" t="str">
        <f t="shared" si="791"/>
        <v/>
      </c>
      <c r="F12390" s="18" t="str">
        <f t="shared" si="792"/>
        <v/>
      </c>
      <c r="G12390" s="18" t="str">
        <f t="shared" si="793"/>
        <v/>
      </c>
      <c r="H12390" s="18" t="str">
        <f t="shared" si="794"/>
        <v/>
      </c>
    </row>
    <row r="12391" spans="5:8" x14ac:dyDescent="0.25">
      <c r="E12391" s="18" t="str">
        <f t="shared" si="791"/>
        <v/>
      </c>
      <c r="F12391" s="18" t="str">
        <f t="shared" si="792"/>
        <v/>
      </c>
      <c r="G12391" s="18" t="str">
        <f t="shared" si="793"/>
        <v/>
      </c>
      <c r="H12391" s="18" t="str">
        <f t="shared" si="794"/>
        <v/>
      </c>
    </row>
    <row r="12392" spans="5:8" x14ac:dyDescent="0.25">
      <c r="E12392" s="18" t="str">
        <f t="shared" si="791"/>
        <v/>
      </c>
      <c r="F12392" s="18" t="str">
        <f t="shared" si="792"/>
        <v/>
      </c>
      <c r="G12392" s="18" t="str">
        <f t="shared" si="793"/>
        <v/>
      </c>
      <c r="H12392" s="18" t="str">
        <f t="shared" si="794"/>
        <v/>
      </c>
    </row>
    <row r="12393" spans="5:8" x14ac:dyDescent="0.25">
      <c r="E12393" s="18" t="str">
        <f t="shared" si="791"/>
        <v/>
      </c>
      <c r="F12393" s="18" t="str">
        <f t="shared" si="792"/>
        <v/>
      </c>
      <c r="G12393" s="18" t="str">
        <f t="shared" si="793"/>
        <v/>
      </c>
      <c r="H12393" s="18" t="str">
        <f t="shared" si="794"/>
        <v/>
      </c>
    </row>
    <row r="12394" spans="5:8" x14ac:dyDescent="0.25">
      <c r="E12394" s="18" t="str">
        <f t="shared" si="791"/>
        <v/>
      </c>
      <c r="F12394" s="18" t="str">
        <f t="shared" si="792"/>
        <v/>
      </c>
      <c r="G12394" s="18" t="str">
        <f t="shared" si="793"/>
        <v/>
      </c>
      <c r="H12394" s="18" t="str">
        <f t="shared" si="794"/>
        <v/>
      </c>
    </row>
    <row r="12395" spans="5:8" x14ac:dyDescent="0.25">
      <c r="E12395" s="18" t="str">
        <f t="shared" si="791"/>
        <v/>
      </c>
      <c r="F12395" s="18" t="str">
        <f t="shared" si="792"/>
        <v/>
      </c>
      <c r="G12395" s="18" t="str">
        <f t="shared" si="793"/>
        <v/>
      </c>
      <c r="H12395" s="18" t="str">
        <f t="shared" si="794"/>
        <v/>
      </c>
    </row>
    <row r="12396" spans="5:8" x14ac:dyDescent="0.25">
      <c r="E12396" s="18" t="str">
        <f t="shared" si="791"/>
        <v/>
      </c>
      <c r="F12396" s="18" t="str">
        <f t="shared" si="792"/>
        <v/>
      </c>
      <c r="G12396" s="18" t="str">
        <f t="shared" si="793"/>
        <v/>
      </c>
      <c r="H12396" s="18" t="str">
        <f t="shared" si="794"/>
        <v/>
      </c>
    </row>
    <row r="12397" spans="5:8" x14ac:dyDescent="0.25">
      <c r="E12397" s="18" t="str">
        <f t="shared" si="791"/>
        <v/>
      </c>
      <c r="F12397" s="18" t="str">
        <f t="shared" si="792"/>
        <v/>
      </c>
      <c r="G12397" s="18" t="str">
        <f t="shared" si="793"/>
        <v/>
      </c>
      <c r="H12397" s="18" t="str">
        <f t="shared" si="794"/>
        <v/>
      </c>
    </row>
    <row r="12398" spans="5:8" x14ac:dyDescent="0.25">
      <c r="E12398" s="18" t="str">
        <f t="shared" si="791"/>
        <v/>
      </c>
      <c r="F12398" s="18" t="str">
        <f t="shared" si="792"/>
        <v/>
      </c>
      <c r="G12398" s="18" t="str">
        <f t="shared" si="793"/>
        <v/>
      </c>
      <c r="H12398" s="18" t="str">
        <f t="shared" si="794"/>
        <v/>
      </c>
    </row>
    <row r="12399" spans="5:8" x14ac:dyDescent="0.25">
      <c r="E12399" s="18" t="str">
        <f t="shared" si="791"/>
        <v/>
      </c>
      <c r="F12399" s="18" t="str">
        <f t="shared" si="792"/>
        <v/>
      </c>
      <c r="G12399" s="18" t="str">
        <f t="shared" si="793"/>
        <v/>
      </c>
      <c r="H12399" s="18" t="str">
        <f t="shared" si="794"/>
        <v/>
      </c>
    </row>
    <row r="12400" spans="5:8" x14ac:dyDescent="0.25">
      <c r="E12400" s="18" t="str">
        <f t="shared" si="791"/>
        <v/>
      </c>
      <c r="F12400" s="18" t="str">
        <f t="shared" si="792"/>
        <v/>
      </c>
      <c r="G12400" s="18" t="str">
        <f t="shared" si="793"/>
        <v/>
      </c>
      <c r="H12400" s="18" t="str">
        <f t="shared" si="794"/>
        <v/>
      </c>
    </row>
    <row r="12401" spans="5:8" x14ac:dyDescent="0.25">
      <c r="E12401" s="18" t="str">
        <f t="shared" si="791"/>
        <v/>
      </c>
      <c r="F12401" s="18" t="str">
        <f t="shared" si="792"/>
        <v/>
      </c>
      <c r="G12401" s="18" t="str">
        <f t="shared" si="793"/>
        <v/>
      </c>
      <c r="H12401" s="18" t="str">
        <f t="shared" si="794"/>
        <v/>
      </c>
    </row>
    <row r="12402" spans="5:8" x14ac:dyDescent="0.25">
      <c r="E12402" s="18" t="str">
        <f t="shared" si="791"/>
        <v/>
      </c>
      <c r="F12402" s="18" t="str">
        <f t="shared" si="792"/>
        <v/>
      </c>
      <c r="G12402" s="18" t="str">
        <f t="shared" si="793"/>
        <v/>
      </c>
      <c r="H12402" s="18" t="str">
        <f t="shared" si="794"/>
        <v/>
      </c>
    </row>
    <row r="12403" spans="5:8" x14ac:dyDescent="0.25">
      <c r="E12403" s="18" t="str">
        <f t="shared" si="791"/>
        <v/>
      </c>
      <c r="F12403" s="18" t="str">
        <f t="shared" si="792"/>
        <v/>
      </c>
      <c r="G12403" s="18" t="str">
        <f t="shared" si="793"/>
        <v/>
      </c>
      <c r="H12403" s="18" t="str">
        <f t="shared" si="794"/>
        <v/>
      </c>
    </row>
    <row r="12404" spans="5:8" x14ac:dyDescent="0.25">
      <c r="E12404" s="18" t="str">
        <f t="shared" si="791"/>
        <v/>
      </c>
      <c r="F12404" s="18" t="str">
        <f t="shared" si="792"/>
        <v/>
      </c>
      <c r="G12404" s="18" t="str">
        <f t="shared" si="793"/>
        <v/>
      </c>
      <c r="H12404" s="18" t="str">
        <f t="shared" si="794"/>
        <v/>
      </c>
    </row>
    <row r="12405" spans="5:8" x14ac:dyDescent="0.25">
      <c r="E12405" s="18" t="str">
        <f t="shared" si="791"/>
        <v/>
      </c>
      <c r="F12405" s="18" t="str">
        <f t="shared" si="792"/>
        <v/>
      </c>
      <c r="G12405" s="18" t="str">
        <f t="shared" si="793"/>
        <v/>
      </c>
      <c r="H12405" s="18" t="str">
        <f t="shared" si="794"/>
        <v/>
      </c>
    </row>
    <row r="12406" spans="5:8" x14ac:dyDescent="0.25">
      <c r="E12406" s="18" t="str">
        <f t="shared" si="791"/>
        <v/>
      </c>
      <c r="F12406" s="18" t="str">
        <f t="shared" si="792"/>
        <v/>
      </c>
      <c r="G12406" s="18" t="str">
        <f t="shared" si="793"/>
        <v/>
      </c>
      <c r="H12406" s="18" t="str">
        <f t="shared" si="794"/>
        <v/>
      </c>
    </row>
    <row r="12407" spans="5:8" x14ac:dyDescent="0.25">
      <c r="E12407" s="18" t="str">
        <f t="shared" si="791"/>
        <v/>
      </c>
      <c r="F12407" s="18" t="str">
        <f t="shared" si="792"/>
        <v/>
      </c>
      <c r="G12407" s="18" t="str">
        <f t="shared" si="793"/>
        <v/>
      </c>
      <c r="H12407" s="18" t="str">
        <f t="shared" si="794"/>
        <v/>
      </c>
    </row>
    <row r="12408" spans="5:8" x14ac:dyDescent="0.25">
      <c r="E12408" s="18" t="str">
        <f t="shared" si="791"/>
        <v/>
      </c>
      <c r="F12408" s="18" t="str">
        <f t="shared" si="792"/>
        <v/>
      </c>
      <c r="G12408" s="18" t="str">
        <f t="shared" si="793"/>
        <v/>
      </c>
      <c r="H12408" s="18" t="str">
        <f t="shared" si="794"/>
        <v/>
      </c>
    </row>
    <row r="12409" spans="5:8" x14ac:dyDescent="0.25">
      <c r="E12409" s="18" t="str">
        <f t="shared" si="791"/>
        <v/>
      </c>
      <c r="F12409" s="18" t="str">
        <f t="shared" si="792"/>
        <v/>
      </c>
      <c r="G12409" s="18" t="str">
        <f t="shared" si="793"/>
        <v/>
      </c>
      <c r="H12409" s="18" t="str">
        <f t="shared" si="794"/>
        <v/>
      </c>
    </row>
    <row r="12410" spans="5:8" x14ac:dyDescent="0.25">
      <c r="E12410" s="18" t="str">
        <f t="shared" si="791"/>
        <v/>
      </c>
      <c r="F12410" s="18" t="str">
        <f t="shared" si="792"/>
        <v/>
      </c>
      <c r="G12410" s="18" t="str">
        <f t="shared" si="793"/>
        <v/>
      </c>
      <c r="H12410" s="18" t="str">
        <f t="shared" si="794"/>
        <v/>
      </c>
    </row>
    <row r="12411" spans="5:8" x14ac:dyDescent="0.25">
      <c r="E12411" s="18" t="str">
        <f t="shared" si="791"/>
        <v/>
      </c>
      <c r="F12411" s="18" t="str">
        <f t="shared" si="792"/>
        <v/>
      </c>
      <c r="G12411" s="18" t="str">
        <f t="shared" si="793"/>
        <v/>
      </c>
      <c r="H12411" s="18" t="str">
        <f t="shared" si="794"/>
        <v/>
      </c>
    </row>
    <row r="12412" spans="5:8" x14ac:dyDescent="0.25">
      <c r="E12412" s="18" t="str">
        <f t="shared" si="791"/>
        <v/>
      </c>
      <c r="F12412" s="18" t="str">
        <f t="shared" si="792"/>
        <v/>
      </c>
      <c r="G12412" s="18" t="str">
        <f t="shared" si="793"/>
        <v/>
      </c>
      <c r="H12412" s="18" t="str">
        <f t="shared" si="794"/>
        <v/>
      </c>
    </row>
    <row r="12413" spans="5:8" x14ac:dyDescent="0.25">
      <c r="E12413" s="18" t="str">
        <f t="shared" si="791"/>
        <v/>
      </c>
      <c r="F12413" s="18" t="str">
        <f t="shared" si="792"/>
        <v/>
      </c>
      <c r="G12413" s="18" t="str">
        <f t="shared" si="793"/>
        <v/>
      </c>
      <c r="H12413" s="18" t="str">
        <f t="shared" si="794"/>
        <v/>
      </c>
    </row>
    <row r="12414" spans="5:8" x14ac:dyDescent="0.25">
      <c r="E12414" s="18" t="str">
        <f t="shared" si="791"/>
        <v/>
      </c>
      <c r="F12414" s="18" t="str">
        <f t="shared" si="792"/>
        <v/>
      </c>
      <c r="G12414" s="18" t="str">
        <f t="shared" si="793"/>
        <v/>
      </c>
      <c r="H12414" s="18" t="str">
        <f t="shared" si="794"/>
        <v/>
      </c>
    </row>
    <row r="12415" spans="5:8" x14ac:dyDescent="0.25">
      <c r="E12415" s="18" t="str">
        <f t="shared" si="791"/>
        <v/>
      </c>
      <c r="F12415" s="18" t="str">
        <f t="shared" si="792"/>
        <v/>
      </c>
      <c r="G12415" s="18" t="str">
        <f t="shared" si="793"/>
        <v/>
      </c>
      <c r="H12415" s="18" t="str">
        <f t="shared" si="794"/>
        <v/>
      </c>
    </row>
    <row r="12416" spans="5:8" x14ac:dyDescent="0.25">
      <c r="E12416" s="18" t="str">
        <f t="shared" si="791"/>
        <v/>
      </c>
      <c r="F12416" s="18" t="str">
        <f t="shared" si="792"/>
        <v/>
      </c>
      <c r="G12416" s="18" t="str">
        <f t="shared" si="793"/>
        <v/>
      </c>
      <c r="H12416" s="18" t="str">
        <f t="shared" si="794"/>
        <v/>
      </c>
    </row>
    <row r="12417" spans="5:8" x14ac:dyDescent="0.25">
      <c r="E12417" s="18" t="str">
        <f t="shared" si="791"/>
        <v/>
      </c>
      <c r="F12417" s="18" t="str">
        <f t="shared" si="792"/>
        <v/>
      </c>
      <c r="G12417" s="18" t="str">
        <f t="shared" si="793"/>
        <v/>
      </c>
      <c r="H12417" s="18" t="str">
        <f t="shared" si="794"/>
        <v/>
      </c>
    </row>
    <row r="12418" spans="5:8" x14ac:dyDescent="0.25">
      <c r="E12418" s="18" t="str">
        <f t="shared" si="791"/>
        <v/>
      </c>
      <c r="F12418" s="18" t="str">
        <f t="shared" si="792"/>
        <v/>
      </c>
      <c r="G12418" s="18" t="str">
        <f t="shared" si="793"/>
        <v/>
      </c>
      <c r="H12418" s="18" t="str">
        <f t="shared" si="794"/>
        <v/>
      </c>
    </row>
    <row r="12419" spans="5:8" x14ac:dyDescent="0.25">
      <c r="E12419" s="18" t="str">
        <f t="shared" si="791"/>
        <v/>
      </c>
      <c r="F12419" s="18" t="str">
        <f t="shared" si="792"/>
        <v/>
      </c>
      <c r="G12419" s="18" t="str">
        <f t="shared" si="793"/>
        <v/>
      </c>
      <c r="H12419" s="18" t="str">
        <f t="shared" si="794"/>
        <v/>
      </c>
    </row>
    <row r="12420" spans="5:8" x14ac:dyDescent="0.25">
      <c r="E12420" s="18" t="str">
        <f t="shared" si="791"/>
        <v/>
      </c>
      <c r="F12420" s="18" t="str">
        <f t="shared" si="792"/>
        <v/>
      </c>
      <c r="G12420" s="18" t="str">
        <f t="shared" si="793"/>
        <v/>
      </c>
      <c r="H12420" s="18" t="str">
        <f t="shared" si="794"/>
        <v/>
      </c>
    </row>
    <row r="12421" spans="5:8" x14ac:dyDescent="0.25">
      <c r="E12421" s="18" t="str">
        <f t="shared" si="791"/>
        <v/>
      </c>
      <c r="F12421" s="18" t="str">
        <f t="shared" si="792"/>
        <v/>
      </c>
      <c r="G12421" s="18" t="str">
        <f t="shared" si="793"/>
        <v/>
      </c>
      <c r="H12421" s="18" t="str">
        <f t="shared" si="794"/>
        <v/>
      </c>
    </row>
    <row r="12422" spans="5:8" x14ac:dyDescent="0.25">
      <c r="E12422" s="18" t="str">
        <f t="shared" ref="E12422:E12485" si="795">IF($C12422="","",IFERROR(INDEX(ItemPriceCol,MATCH($C12422,ItemName,0)),""))</f>
        <v/>
      </c>
      <c r="F12422" s="18" t="str">
        <f t="shared" ref="F12422:F12485" si="796">IF(OR($D12422="",$E12422=""),"",$D12422*$E12422)</f>
        <v/>
      </c>
      <c r="G12422" s="18" t="str">
        <f t="shared" ref="G12422:G12485" si="797">IF($C12422="","",IFERROR(INDEX(ItemCostCol,MATCH($C12422,ItemName,0)),""))</f>
        <v/>
      </c>
      <c r="H12422" s="18" t="str">
        <f t="shared" ref="H12422:H12485" si="798">IF(OR($F12422="",$G12422=""),"",$F12422-$D12422*$G12422)</f>
        <v/>
      </c>
    </row>
    <row r="12423" spans="5:8" x14ac:dyDescent="0.25">
      <c r="E12423" s="18" t="str">
        <f t="shared" si="795"/>
        <v/>
      </c>
      <c r="F12423" s="18" t="str">
        <f t="shared" si="796"/>
        <v/>
      </c>
      <c r="G12423" s="18" t="str">
        <f t="shared" si="797"/>
        <v/>
      </c>
      <c r="H12423" s="18" t="str">
        <f t="shared" si="798"/>
        <v/>
      </c>
    </row>
    <row r="12424" spans="5:8" x14ac:dyDescent="0.25">
      <c r="E12424" s="18" t="str">
        <f t="shared" si="795"/>
        <v/>
      </c>
      <c r="F12424" s="18" t="str">
        <f t="shared" si="796"/>
        <v/>
      </c>
      <c r="G12424" s="18" t="str">
        <f t="shared" si="797"/>
        <v/>
      </c>
      <c r="H12424" s="18" t="str">
        <f t="shared" si="798"/>
        <v/>
      </c>
    </row>
    <row r="12425" spans="5:8" x14ac:dyDescent="0.25">
      <c r="E12425" s="18" t="str">
        <f t="shared" si="795"/>
        <v/>
      </c>
      <c r="F12425" s="18" t="str">
        <f t="shared" si="796"/>
        <v/>
      </c>
      <c r="G12425" s="18" t="str">
        <f t="shared" si="797"/>
        <v/>
      </c>
      <c r="H12425" s="18" t="str">
        <f t="shared" si="798"/>
        <v/>
      </c>
    </row>
    <row r="12426" spans="5:8" x14ac:dyDescent="0.25">
      <c r="E12426" s="18" t="str">
        <f t="shared" si="795"/>
        <v/>
      </c>
      <c r="F12426" s="18" t="str">
        <f t="shared" si="796"/>
        <v/>
      </c>
      <c r="G12426" s="18" t="str">
        <f t="shared" si="797"/>
        <v/>
      </c>
      <c r="H12426" s="18" t="str">
        <f t="shared" si="798"/>
        <v/>
      </c>
    </row>
    <row r="12427" spans="5:8" x14ac:dyDescent="0.25">
      <c r="E12427" s="18" t="str">
        <f t="shared" si="795"/>
        <v/>
      </c>
      <c r="F12427" s="18" t="str">
        <f t="shared" si="796"/>
        <v/>
      </c>
      <c r="G12427" s="18" t="str">
        <f t="shared" si="797"/>
        <v/>
      </c>
      <c r="H12427" s="18" t="str">
        <f t="shared" si="798"/>
        <v/>
      </c>
    </row>
    <row r="12428" spans="5:8" x14ac:dyDescent="0.25">
      <c r="E12428" s="18" t="str">
        <f t="shared" si="795"/>
        <v/>
      </c>
      <c r="F12428" s="18" t="str">
        <f t="shared" si="796"/>
        <v/>
      </c>
      <c r="G12428" s="18" t="str">
        <f t="shared" si="797"/>
        <v/>
      </c>
      <c r="H12428" s="18" t="str">
        <f t="shared" si="798"/>
        <v/>
      </c>
    </row>
    <row r="12429" spans="5:8" x14ac:dyDescent="0.25">
      <c r="E12429" s="18" t="str">
        <f t="shared" si="795"/>
        <v/>
      </c>
      <c r="F12429" s="18" t="str">
        <f t="shared" si="796"/>
        <v/>
      </c>
      <c r="G12429" s="18" t="str">
        <f t="shared" si="797"/>
        <v/>
      </c>
      <c r="H12429" s="18" t="str">
        <f t="shared" si="798"/>
        <v/>
      </c>
    </row>
    <row r="12430" spans="5:8" x14ac:dyDescent="0.25">
      <c r="E12430" s="18" t="str">
        <f t="shared" si="795"/>
        <v/>
      </c>
      <c r="F12430" s="18" t="str">
        <f t="shared" si="796"/>
        <v/>
      </c>
      <c r="G12430" s="18" t="str">
        <f t="shared" si="797"/>
        <v/>
      </c>
      <c r="H12430" s="18" t="str">
        <f t="shared" si="798"/>
        <v/>
      </c>
    </row>
    <row r="12431" spans="5:8" x14ac:dyDescent="0.25">
      <c r="E12431" s="18" t="str">
        <f t="shared" si="795"/>
        <v/>
      </c>
      <c r="F12431" s="18" t="str">
        <f t="shared" si="796"/>
        <v/>
      </c>
      <c r="G12431" s="18" t="str">
        <f t="shared" si="797"/>
        <v/>
      </c>
      <c r="H12431" s="18" t="str">
        <f t="shared" si="798"/>
        <v/>
      </c>
    </row>
    <row r="12432" spans="5:8" x14ac:dyDescent="0.25">
      <c r="E12432" s="18" t="str">
        <f t="shared" si="795"/>
        <v/>
      </c>
      <c r="F12432" s="18" t="str">
        <f t="shared" si="796"/>
        <v/>
      </c>
      <c r="G12432" s="18" t="str">
        <f t="shared" si="797"/>
        <v/>
      </c>
      <c r="H12432" s="18" t="str">
        <f t="shared" si="798"/>
        <v/>
      </c>
    </row>
    <row r="12433" spans="5:8" x14ac:dyDescent="0.25">
      <c r="E12433" s="18" t="str">
        <f t="shared" si="795"/>
        <v/>
      </c>
      <c r="F12433" s="18" t="str">
        <f t="shared" si="796"/>
        <v/>
      </c>
      <c r="G12433" s="18" t="str">
        <f t="shared" si="797"/>
        <v/>
      </c>
      <c r="H12433" s="18" t="str">
        <f t="shared" si="798"/>
        <v/>
      </c>
    </row>
    <row r="12434" spans="5:8" x14ac:dyDescent="0.25">
      <c r="E12434" s="18" t="str">
        <f t="shared" si="795"/>
        <v/>
      </c>
      <c r="F12434" s="18" t="str">
        <f t="shared" si="796"/>
        <v/>
      </c>
      <c r="G12434" s="18" t="str">
        <f t="shared" si="797"/>
        <v/>
      </c>
      <c r="H12434" s="18" t="str">
        <f t="shared" si="798"/>
        <v/>
      </c>
    </row>
    <row r="12435" spans="5:8" x14ac:dyDescent="0.25">
      <c r="E12435" s="18" t="str">
        <f t="shared" si="795"/>
        <v/>
      </c>
      <c r="F12435" s="18" t="str">
        <f t="shared" si="796"/>
        <v/>
      </c>
      <c r="G12435" s="18" t="str">
        <f t="shared" si="797"/>
        <v/>
      </c>
      <c r="H12435" s="18" t="str">
        <f t="shared" si="798"/>
        <v/>
      </c>
    </row>
    <row r="12436" spans="5:8" x14ac:dyDescent="0.25">
      <c r="E12436" s="18" t="str">
        <f t="shared" si="795"/>
        <v/>
      </c>
      <c r="F12436" s="18" t="str">
        <f t="shared" si="796"/>
        <v/>
      </c>
      <c r="G12436" s="18" t="str">
        <f t="shared" si="797"/>
        <v/>
      </c>
      <c r="H12436" s="18" t="str">
        <f t="shared" si="798"/>
        <v/>
      </c>
    </row>
    <row r="12437" spans="5:8" x14ac:dyDescent="0.25">
      <c r="E12437" s="18" t="str">
        <f t="shared" si="795"/>
        <v/>
      </c>
      <c r="F12437" s="18" t="str">
        <f t="shared" si="796"/>
        <v/>
      </c>
      <c r="G12437" s="18" t="str">
        <f t="shared" si="797"/>
        <v/>
      </c>
      <c r="H12437" s="18" t="str">
        <f t="shared" si="798"/>
        <v/>
      </c>
    </row>
    <row r="12438" spans="5:8" x14ac:dyDescent="0.25">
      <c r="E12438" s="18" t="str">
        <f t="shared" si="795"/>
        <v/>
      </c>
      <c r="F12438" s="18" t="str">
        <f t="shared" si="796"/>
        <v/>
      </c>
      <c r="G12438" s="18" t="str">
        <f t="shared" si="797"/>
        <v/>
      </c>
      <c r="H12438" s="18" t="str">
        <f t="shared" si="798"/>
        <v/>
      </c>
    </row>
    <row r="12439" spans="5:8" x14ac:dyDescent="0.25">
      <c r="E12439" s="18" t="str">
        <f t="shared" si="795"/>
        <v/>
      </c>
      <c r="F12439" s="18" t="str">
        <f t="shared" si="796"/>
        <v/>
      </c>
      <c r="G12439" s="18" t="str">
        <f t="shared" si="797"/>
        <v/>
      </c>
      <c r="H12439" s="18" t="str">
        <f t="shared" si="798"/>
        <v/>
      </c>
    </row>
    <row r="12440" spans="5:8" x14ac:dyDescent="0.25">
      <c r="E12440" s="18" t="str">
        <f t="shared" si="795"/>
        <v/>
      </c>
      <c r="F12440" s="18" t="str">
        <f t="shared" si="796"/>
        <v/>
      </c>
      <c r="G12440" s="18" t="str">
        <f t="shared" si="797"/>
        <v/>
      </c>
      <c r="H12440" s="18" t="str">
        <f t="shared" si="798"/>
        <v/>
      </c>
    </row>
    <row r="12441" spans="5:8" x14ac:dyDescent="0.25">
      <c r="E12441" s="18" t="str">
        <f t="shared" si="795"/>
        <v/>
      </c>
      <c r="F12441" s="18" t="str">
        <f t="shared" si="796"/>
        <v/>
      </c>
      <c r="G12441" s="18" t="str">
        <f t="shared" si="797"/>
        <v/>
      </c>
      <c r="H12441" s="18" t="str">
        <f t="shared" si="798"/>
        <v/>
      </c>
    </row>
    <row r="12442" spans="5:8" x14ac:dyDescent="0.25">
      <c r="E12442" s="18" t="str">
        <f t="shared" si="795"/>
        <v/>
      </c>
      <c r="F12442" s="18" t="str">
        <f t="shared" si="796"/>
        <v/>
      </c>
      <c r="G12442" s="18" t="str">
        <f t="shared" si="797"/>
        <v/>
      </c>
      <c r="H12442" s="18" t="str">
        <f t="shared" si="798"/>
        <v/>
      </c>
    </row>
    <row r="12443" spans="5:8" x14ac:dyDescent="0.25">
      <c r="E12443" s="18" t="str">
        <f t="shared" si="795"/>
        <v/>
      </c>
      <c r="F12443" s="18" t="str">
        <f t="shared" si="796"/>
        <v/>
      </c>
      <c r="G12443" s="18" t="str">
        <f t="shared" si="797"/>
        <v/>
      </c>
      <c r="H12443" s="18" t="str">
        <f t="shared" si="798"/>
        <v/>
      </c>
    </row>
    <row r="12444" spans="5:8" x14ac:dyDescent="0.25">
      <c r="E12444" s="18" t="str">
        <f t="shared" si="795"/>
        <v/>
      </c>
      <c r="F12444" s="18" t="str">
        <f t="shared" si="796"/>
        <v/>
      </c>
      <c r="G12444" s="18" t="str">
        <f t="shared" si="797"/>
        <v/>
      </c>
      <c r="H12444" s="18" t="str">
        <f t="shared" si="798"/>
        <v/>
      </c>
    </row>
    <row r="12445" spans="5:8" x14ac:dyDescent="0.25">
      <c r="E12445" s="18" t="str">
        <f t="shared" si="795"/>
        <v/>
      </c>
      <c r="F12445" s="18" t="str">
        <f t="shared" si="796"/>
        <v/>
      </c>
      <c r="G12445" s="18" t="str">
        <f t="shared" si="797"/>
        <v/>
      </c>
      <c r="H12445" s="18" t="str">
        <f t="shared" si="798"/>
        <v/>
      </c>
    </row>
    <row r="12446" spans="5:8" x14ac:dyDescent="0.25">
      <c r="E12446" s="18" t="str">
        <f t="shared" si="795"/>
        <v/>
      </c>
      <c r="F12446" s="18" t="str">
        <f t="shared" si="796"/>
        <v/>
      </c>
      <c r="G12446" s="18" t="str">
        <f t="shared" si="797"/>
        <v/>
      </c>
      <c r="H12446" s="18" t="str">
        <f t="shared" si="798"/>
        <v/>
      </c>
    </row>
    <row r="12447" spans="5:8" x14ac:dyDescent="0.25">
      <c r="E12447" s="18" t="str">
        <f t="shared" si="795"/>
        <v/>
      </c>
      <c r="F12447" s="18" t="str">
        <f t="shared" si="796"/>
        <v/>
      </c>
      <c r="G12447" s="18" t="str">
        <f t="shared" si="797"/>
        <v/>
      </c>
      <c r="H12447" s="18" t="str">
        <f t="shared" si="798"/>
        <v/>
      </c>
    </row>
    <row r="12448" spans="5:8" x14ac:dyDescent="0.25">
      <c r="E12448" s="18" t="str">
        <f t="shared" si="795"/>
        <v/>
      </c>
      <c r="F12448" s="18" t="str">
        <f t="shared" si="796"/>
        <v/>
      </c>
      <c r="G12448" s="18" t="str">
        <f t="shared" si="797"/>
        <v/>
      </c>
      <c r="H12448" s="18" t="str">
        <f t="shared" si="798"/>
        <v/>
      </c>
    </row>
    <row r="12449" spans="5:8" x14ac:dyDescent="0.25">
      <c r="E12449" s="18" t="str">
        <f t="shared" si="795"/>
        <v/>
      </c>
      <c r="F12449" s="18" t="str">
        <f t="shared" si="796"/>
        <v/>
      </c>
      <c r="G12449" s="18" t="str">
        <f t="shared" si="797"/>
        <v/>
      </c>
      <c r="H12449" s="18" t="str">
        <f t="shared" si="798"/>
        <v/>
      </c>
    </row>
    <row r="12450" spans="5:8" x14ac:dyDescent="0.25">
      <c r="E12450" s="18" t="str">
        <f t="shared" si="795"/>
        <v/>
      </c>
      <c r="F12450" s="18" t="str">
        <f t="shared" si="796"/>
        <v/>
      </c>
      <c r="G12450" s="18" t="str">
        <f t="shared" si="797"/>
        <v/>
      </c>
      <c r="H12450" s="18" t="str">
        <f t="shared" si="798"/>
        <v/>
      </c>
    </row>
    <row r="12451" spans="5:8" x14ac:dyDescent="0.25">
      <c r="E12451" s="18" t="str">
        <f t="shared" si="795"/>
        <v/>
      </c>
      <c r="F12451" s="18" t="str">
        <f t="shared" si="796"/>
        <v/>
      </c>
      <c r="G12451" s="18" t="str">
        <f t="shared" si="797"/>
        <v/>
      </c>
      <c r="H12451" s="18" t="str">
        <f t="shared" si="798"/>
        <v/>
      </c>
    </row>
    <row r="12452" spans="5:8" x14ac:dyDescent="0.25">
      <c r="E12452" s="18" t="str">
        <f t="shared" si="795"/>
        <v/>
      </c>
      <c r="F12452" s="18" t="str">
        <f t="shared" si="796"/>
        <v/>
      </c>
      <c r="G12452" s="18" t="str">
        <f t="shared" si="797"/>
        <v/>
      </c>
      <c r="H12452" s="18" t="str">
        <f t="shared" si="798"/>
        <v/>
      </c>
    </row>
    <row r="12453" spans="5:8" x14ac:dyDescent="0.25">
      <c r="E12453" s="18" t="str">
        <f t="shared" si="795"/>
        <v/>
      </c>
      <c r="F12453" s="18" t="str">
        <f t="shared" si="796"/>
        <v/>
      </c>
      <c r="G12453" s="18" t="str">
        <f t="shared" si="797"/>
        <v/>
      </c>
      <c r="H12453" s="18" t="str">
        <f t="shared" si="798"/>
        <v/>
      </c>
    </row>
    <row r="12454" spans="5:8" x14ac:dyDescent="0.25">
      <c r="E12454" s="18" t="str">
        <f t="shared" si="795"/>
        <v/>
      </c>
      <c r="F12454" s="18" t="str">
        <f t="shared" si="796"/>
        <v/>
      </c>
      <c r="G12454" s="18" t="str">
        <f t="shared" si="797"/>
        <v/>
      </c>
      <c r="H12454" s="18" t="str">
        <f t="shared" si="798"/>
        <v/>
      </c>
    </row>
    <row r="12455" spans="5:8" x14ac:dyDescent="0.25">
      <c r="E12455" s="18" t="str">
        <f t="shared" si="795"/>
        <v/>
      </c>
      <c r="F12455" s="18" t="str">
        <f t="shared" si="796"/>
        <v/>
      </c>
      <c r="G12455" s="18" t="str">
        <f t="shared" si="797"/>
        <v/>
      </c>
      <c r="H12455" s="18" t="str">
        <f t="shared" si="798"/>
        <v/>
      </c>
    </row>
    <row r="12456" spans="5:8" x14ac:dyDescent="0.25">
      <c r="E12456" s="18" t="str">
        <f t="shared" si="795"/>
        <v/>
      </c>
      <c r="F12456" s="18" t="str">
        <f t="shared" si="796"/>
        <v/>
      </c>
      <c r="G12456" s="18" t="str">
        <f t="shared" si="797"/>
        <v/>
      </c>
      <c r="H12456" s="18" t="str">
        <f t="shared" si="798"/>
        <v/>
      </c>
    </row>
    <row r="12457" spans="5:8" x14ac:dyDescent="0.25">
      <c r="E12457" s="18" t="str">
        <f t="shared" si="795"/>
        <v/>
      </c>
      <c r="F12457" s="18" t="str">
        <f t="shared" si="796"/>
        <v/>
      </c>
      <c r="G12457" s="18" t="str">
        <f t="shared" si="797"/>
        <v/>
      </c>
      <c r="H12457" s="18" t="str">
        <f t="shared" si="798"/>
        <v/>
      </c>
    </row>
    <row r="12458" spans="5:8" x14ac:dyDescent="0.25">
      <c r="E12458" s="18" t="str">
        <f t="shared" si="795"/>
        <v/>
      </c>
      <c r="F12458" s="18" t="str">
        <f t="shared" si="796"/>
        <v/>
      </c>
      <c r="G12458" s="18" t="str">
        <f t="shared" si="797"/>
        <v/>
      </c>
      <c r="H12458" s="18" t="str">
        <f t="shared" si="798"/>
        <v/>
      </c>
    </row>
    <row r="12459" spans="5:8" x14ac:dyDescent="0.25">
      <c r="E12459" s="18" t="str">
        <f t="shared" si="795"/>
        <v/>
      </c>
      <c r="F12459" s="18" t="str">
        <f t="shared" si="796"/>
        <v/>
      </c>
      <c r="G12459" s="18" t="str">
        <f t="shared" si="797"/>
        <v/>
      </c>
      <c r="H12459" s="18" t="str">
        <f t="shared" si="798"/>
        <v/>
      </c>
    </row>
    <row r="12460" spans="5:8" x14ac:dyDescent="0.25">
      <c r="E12460" s="18" t="str">
        <f t="shared" si="795"/>
        <v/>
      </c>
      <c r="F12460" s="18" t="str">
        <f t="shared" si="796"/>
        <v/>
      </c>
      <c r="G12460" s="18" t="str">
        <f t="shared" si="797"/>
        <v/>
      </c>
      <c r="H12460" s="18" t="str">
        <f t="shared" si="798"/>
        <v/>
      </c>
    </row>
    <row r="12461" spans="5:8" x14ac:dyDescent="0.25">
      <c r="E12461" s="18" t="str">
        <f t="shared" si="795"/>
        <v/>
      </c>
      <c r="F12461" s="18" t="str">
        <f t="shared" si="796"/>
        <v/>
      </c>
      <c r="G12461" s="18" t="str">
        <f t="shared" si="797"/>
        <v/>
      </c>
      <c r="H12461" s="18" t="str">
        <f t="shared" si="798"/>
        <v/>
      </c>
    </row>
    <row r="12462" spans="5:8" x14ac:dyDescent="0.25">
      <c r="E12462" s="18" t="str">
        <f t="shared" si="795"/>
        <v/>
      </c>
      <c r="F12462" s="18" t="str">
        <f t="shared" si="796"/>
        <v/>
      </c>
      <c r="G12462" s="18" t="str">
        <f t="shared" si="797"/>
        <v/>
      </c>
      <c r="H12462" s="18" t="str">
        <f t="shared" si="798"/>
        <v/>
      </c>
    </row>
    <row r="12463" spans="5:8" x14ac:dyDescent="0.25">
      <c r="E12463" s="18" t="str">
        <f t="shared" si="795"/>
        <v/>
      </c>
      <c r="F12463" s="18" t="str">
        <f t="shared" si="796"/>
        <v/>
      </c>
      <c r="G12463" s="18" t="str">
        <f t="shared" si="797"/>
        <v/>
      </c>
      <c r="H12463" s="18" t="str">
        <f t="shared" si="798"/>
        <v/>
      </c>
    </row>
    <row r="12464" spans="5:8" x14ac:dyDescent="0.25">
      <c r="E12464" s="18" t="str">
        <f t="shared" si="795"/>
        <v/>
      </c>
      <c r="F12464" s="18" t="str">
        <f t="shared" si="796"/>
        <v/>
      </c>
      <c r="G12464" s="18" t="str">
        <f t="shared" si="797"/>
        <v/>
      </c>
      <c r="H12464" s="18" t="str">
        <f t="shared" si="798"/>
        <v/>
      </c>
    </row>
    <row r="12465" spans="5:8" x14ac:dyDescent="0.25">
      <c r="E12465" s="18" t="str">
        <f t="shared" si="795"/>
        <v/>
      </c>
      <c r="F12465" s="18" t="str">
        <f t="shared" si="796"/>
        <v/>
      </c>
      <c r="G12465" s="18" t="str">
        <f t="shared" si="797"/>
        <v/>
      </c>
      <c r="H12465" s="18" t="str">
        <f t="shared" si="798"/>
        <v/>
      </c>
    </row>
    <row r="12466" spans="5:8" x14ac:dyDescent="0.25">
      <c r="E12466" s="18" t="str">
        <f t="shared" si="795"/>
        <v/>
      </c>
      <c r="F12466" s="18" t="str">
        <f t="shared" si="796"/>
        <v/>
      </c>
      <c r="G12466" s="18" t="str">
        <f t="shared" si="797"/>
        <v/>
      </c>
      <c r="H12466" s="18" t="str">
        <f t="shared" si="798"/>
        <v/>
      </c>
    </row>
    <row r="12467" spans="5:8" x14ac:dyDescent="0.25">
      <c r="E12467" s="18" t="str">
        <f t="shared" si="795"/>
        <v/>
      </c>
      <c r="F12467" s="18" t="str">
        <f t="shared" si="796"/>
        <v/>
      </c>
      <c r="G12467" s="18" t="str">
        <f t="shared" si="797"/>
        <v/>
      </c>
      <c r="H12467" s="18" t="str">
        <f t="shared" si="798"/>
        <v/>
      </c>
    </row>
    <row r="12468" spans="5:8" x14ac:dyDescent="0.25">
      <c r="E12468" s="18" t="str">
        <f t="shared" si="795"/>
        <v/>
      </c>
      <c r="F12468" s="18" t="str">
        <f t="shared" si="796"/>
        <v/>
      </c>
      <c r="G12468" s="18" t="str">
        <f t="shared" si="797"/>
        <v/>
      </c>
      <c r="H12468" s="18" t="str">
        <f t="shared" si="798"/>
        <v/>
      </c>
    </row>
    <row r="12469" spans="5:8" x14ac:dyDescent="0.25">
      <c r="E12469" s="18" t="str">
        <f t="shared" si="795"/>
        <v/>
      </c>
      <c r="F12469" s="18" t="str">
        <f t="shared" si="796"/>
        <v/>
      </c>
      <c r="G12469" s="18" t="str">
        <f t="shared" si="797"/>
        <v/>
      </c>
      <c r="H12469" s="18" t="str">
        <f t="shared" si="798"/>
        <v/>
      </c>
    </row>
    <row r="12470" spans="5:8" x14ac:dyDescent="0.25">
      <c r="E12470" s="18" t="str">
        <f t="shared" si="795"/>
        <v/>
      </c>
      <c r="F12470" s="18" t="str">
        <f t="shared" si="796"/>
        <v/>
      </c>
      <c r="G12470" s="18" t="str">
        <f t="shared" si="797"/>
        <v/>
      </c>
      <c r="H12470" s="18" t="str">
        <f t="shared" si="798"/>
        <v/>
      </c>
    </row>
    <row r="12471" spans="5:8" x14ac:dyDescent="0.25">
      <c r="E12471" s="18" t="str">
        <f t="shared" si="795"/>
        <v/>
      </c>
      <c r="F12471" s="18" t="str">
        <f t="shared" si="796"/>
        <v/>
      </c>
      <c r="G12471" s="18" t="str">
        <f t="shared" si="797"/>
        <v/>
      </c>
      <c r="H12471" s="18" t="str">
        <f t="shared" si="798"/>
        <v/>
      </c>
    </row>
    <row r="12472" spans="5:8" x14ac:dyDescent="0.25">
      <c r="E12472" s="18" t="str">
        <f t="shared" si="795"/>
        <v/>
      </c>
      <c r="F12472" s="18" t="str">
        <f t="shared" si="796"/>
        <v/>
      </c>
      <c r="G12472" s="18" t="str">
        <f t="shared" si="797"/>
        <v/>
      </c>
      <c r="H12472" s="18" t="str">
        <f t="shared" si="798"/>
        <v/>
      </c>
    </row>
    <row r="12473" spans="5:8" x14ac:dyDescent="0.25">
      <c r="E12473" s="18" t="str">
        <f t="shared" si="795"/>
        <v/>
      </c>
      <c r="F12473" s="18" t="str">
        <f t="shared" si="796"/>
        <v/>
      </c>
      <c r="G12473" s="18" t="str">
        <f t="shared" si="797"/>
        <v/>
      </c>
      <c r="H12473" s="18" t="str">
        <f t="shared" si="798"/>
        <v/>
      </c>
    </row>
    <row r="12474" spans="5:8" x14ac:dyDescent="0.25">
      <c r="E12474" s="18" t="str">
        <f t="shared" si="795"/>
        <v/>
      </c>
      <c r="F12474" s="18" t="str">
        <f t="shared" si="796"/>
        <v/>
      </c>
      <c r="G12474" s="18" t="str">
        <f t="shared" si="797"/>
        <v/>
      </c>
      <c r="H12474" s="18" t="str">
        <f t="shared" si="798"/>
        <v/>
      </c>
    </row>
    <row r="12475" spans="5:8" x14ac:dyDescent="0.25">
      <c r="E12475" s="18" t="str">
        <f t="shared" si="795"/>
        <v/>
      </c>
      <c r="F12475" s="18" t="str">
        <f t="shared" si="796"/>
        <v/>
      </c>
      <c r="G12475" s="18" t="str">
        <f t="shared" si="797"/>
        <v/>
      </c>
      <c r="H12475" s="18" t="str">
        <f t="shared" si="798"/>
        <v/>
      </c>
    </row>
    <row r="12476" spans="5:8" x14ac:dyDescent="0.25">
      <c r="E12476" s="18" t="str">
        <f t="shared" si="795"/>
        <v/>
      </c>
      <c r="F12476" s="18" t="str">
        <f t="shared" si="796"/>
        <v/>
      </c>
      <c r="G12476" s="18" t="str">
        <f t="shared" si="797"/>
        <v/>
      </c>
      <c r="H12476" s="18" t="str">
        <f t="shared" si="798"/>
        <v/>
      </c>
    </row>
    <row r="12477" spans="5:8" x14ac:dyDescent="0.25">
      <c r="E12477" s="18" t="str">
        <f t="shared" si="795"/>
        <v/>
      </c>
      <c r="F12477" s="18" t="str">
        <f t="shared" si="796"/>
        <v/>
      </c>
      <c r="G12477" s="18" t="str">
        <f t="shared" si="797"/>
        <v/>
      </c>
      <c r="H12477" s="18" t="str">
        <f t="shared" si="798"/>
        <v/>
      </c>
    </row>
    <row r="12478" spans="5:8" x14ac:dyDescent="0.25">
      <c r="E12478" s="18" t="str">
        <f t="shared" si="795"/>
        <v/>
      </c>
      <c r="F12478" s="18" t="str">
        <f t="shared" si="796"/>
        <v/>
      </c>
      <c r="G12478" s="18" t="str">
        <f t="shared" si="797"/>
        <v/>
      </c>
      <c r="H12478" s="18" t="str">
        <f t="shared" si="798"/>
        <v/>
      </c>
    </row>
    <row r="12479" spans="5:8" x14ac:dyDescent="0.25">
      <c r="E12479" s="18" t="str">
        <f t="shared" si="795"/>
        <v/>
      </c>
      <c r="F12479" s="18" t="str">
        <f t="shared" si="796"/>
        <v/>
      </c>
      <c r="G12479" s="18" t="str">
        <f t="shared" si="797"/>
        <v/>
      </c>
      <c r="H12479" s="18" t="str">
        <f t="shared" si="798"/>
        <v/>
      </c>
    </row>
    <row r="12480" spans="5:8" x14ac:dyDescent="0.25">
      <c r="E12480" s="18" t="str">
        <f t="shared" si="795"/>
        <v/>
      </c>
      <c r="F12480" s="18" t="str">
        <f t="shared" si="796"/>
        <v/>
      </c>
      <c r="G12480" s="18" t="str">
        <f t="shared" si="797"/>
        <v/>
      </c>
      <c r="H12480" s="18" t="str">
        <f t="shared" si="798"/>
        <v/>
      </c>
    </row>
    <row r="12481" spans="5:8" x14ac:dyDescent="0.25">
      <c r="E12481" s="18" t="str">
        <f t="shared" si="795"/>
        <v/>
      </c>
      <c r="F12481" s="18" t="str">
        <f t="shared" si="796"/>
        <v/>
      </c>
      <c r="G12481" s="18" t="str">
        <f t="shared" si="797"/>
        <v/>
      </c>
      <c r="H12481" s="18" t="str">
        <f t="shared" si="798"/>
        <v/>
      </c>
    </row>
    <row r="12482" spans="5:8" x14ac:dyDescent="0.25">
      <c r="E12482" s="18" t="str">
        <f t="shared" si="795"/>
        <v/>
      </c>
      <c r="F12482" s="18" t="str">
        <f t="shared" si="796"/>
        <v/>
      </c>
      <c r="G12482" s="18" t="str">
        <f t="shared" si="797"/>
        <v/>
      </c>
      <c r="H12482" s="18" t="str">
        <f t="shared" si="798"/>
        <v/>
      </c>
    </row>
    <row r="12483" spans="5:8" x14ac:dyDescent="0.25">
      <c r="E12483" s="18" t="str">
        <f t="shared" si="795"/>
        <v/>
      </c>
      <c r="F12483" s="18" t="str">
        <f t="shared" si="796"/>
        <v/>
      </c>
      <c r="G12483" s="18" t="str">
        <f t="shared" si="797"/>
        <v/>
      </c>
      <c r="H12483" s="18" t="str">
        <f t="shared" si="798"/>
        <v/>
      </c>
    </row>
    <row r="12484" spans="5:8" x14ac:dyDescent="0.25">
      <c r="E12484" s="18" t="str">
        <f t="shared" si="795"/>
        <v/>
      </c>
      <c r="F12484" s="18" t="str">
        <f t="shared" si="796"/>
        <v/>
      </c>
      <c r="G12484" s="18" t="str">
        <f t="shared" si="797"/>
        <v/>
      </c>
      <c r="H12484" s="18" t="str">
        <f t="shared" si="798"/>
        <v/>
      </c>
    </row>
    <row r="12485" spans="5:8" x14ac:dyDescent="0.25">
      <c r="E12485" s="18" t="str">
        <f t="shared" si="795"/>
        <v/>
      </c>
      <c r="F12485" s="18" t="str">
        <f t="shared" si="796"/>
        <v/>
      </c>
      <c r="G12485" s="18" t="str">
        <f t="shared" si="797"/>
        <v/>
      </c>
      <c r="H12485" s="18" t="str">
        <f t="shared" si="798"/>
        <v/>
      </c>
    </row>
    <row r="12486" spans="5:8" x14ac:dyDescent="0.25">
      <c r="E12486" s="18" t="str">
        <f t="shared" ref="E12486:E12549" si="799">IF($C12486="","",IFERROR(INDEX(ItemPriceCol,MATCH($C12486,ItemName,0)),""))</f>
        <v/>
      </c>
      <c r="F12486" s="18" t="str">
        <f t="shared" ref="F12486:F12549" si="800">IF(OR($D12486="",$E12486=""),"",$D12486*$E12486)</f>
        <v/>
      </c>
      <c r="G12486" s="18" t="str">
        <f t="shared" ref="G12486:G12549" si="801">IF($C12486="","",IFERROR(INDEX(ItemCostCol,MATCH($C12486,ItemName,0)),""))</f>
        <v/>
      </c>
      <c r="H12486" s="18" t="str">
        <f t="shared" ref="H12486:H12549" si="802">IF(OR($F12486="",$G12486=""),"",$F12486-$D12486*$G12486)</f>
        <v/>
      </c>
    </row>
    <row r="12487" spans="5:8" x14ac:dyDescent="0.25">
      <c r="E12487" s="18" t="str">
        <f t="shared" si="799"/>
        <v/>
      </c>
      <c r="F12487" s="18" t="str">
        <f t="shared" si="800"/>
        <v/>
      </c>
      <c r="G12487" s="18" t="str">
        <f t="shared" si="801"/>
        <v/>
      </c>
      <c r="H12487" s="18" t="str">
        <f t="shared" si="802"/>
        <v/>
      </c>
    </row>
    <row r="12488" spans="5:8" x14ac:dyDescent="0.25">
      <c r="E12488" s="18" t="str">
        <f t="shared" si="799"/>
        <v/>
      </c>
      <c r="F12488" s="18" t="str">
        <f t="shared" si="800"/>
        <v/>
      </c>
      <c r="G12488" s="18" t="str">
        <f t="shared" si="801"/>
        <v/>
      </c>
      <c r="H12488" s="18" t="str">
        <f t="shared" si="802"/>
        <v/>
      </c>
    </row>
    <row r="12489" spans="5:8" x14ac:dyDescent="0.25">
      <c r="E12489" s="18" t="str">
        <f t="shared" si="799"/>
        <v/>
      </c>
      <c r="F12489" s="18" t="str">
        <f t="shared" si="800"/>
        <v/>
      </c>
      <c r="G12489" s="18" t="str">
        <f t="shared" si="801"/>
        <v/>
      </c>
      <c r="H12489" s="18" t="str">
        <f t="shared" si="802"/>
        <v/>
      </c>
    </row>
    <row r="12490" spans="5:8" x14ac:dyDescent="0.25">
      <c r="E12490" s="18" t="str">
        <f t="shared" si="799"/>
        <v/>
      </c>
      <c r="F12490" s="18" t="str">
        <f t="shared" si="800"/>
        <v/>
      </c>
      <c r="G12490" s="18" t="str">
        <f t="shared" si="801"/>
        <v/>
      </c>
      <c r="H12490" s="18" t="str">
        <f t="shared" si="802"/>
        <v/>
      </c>
    </row>
    <row r="12491" spans="5:8" x14ac:dyDescent="0.25">
      <c r="E12491" s="18" t="str">
        <f t="shared" si="799"/>
        <v/>
      </c>
      <c r="F12491" s="18" t="str">
        <f t="shared" si="800"/>
        <v/>
      </c>
      <c r="G12491" s="18" t="str">
        <f t="shared" si="801"/>
        <v/>
      </c>
      <c r="H12491" s="18" t="str">
        <f t="shared" si="802"/>
        <v/>
      </c>
    </row>
    <row r="12492" spans="5:8" x14ac:dyDescent="0.25">
      <c r="E12492" s="18" t="str">
        <f t="shared" si="799"/>
        <v/>
      </c>
      <c r="F12492" s="18" t="str">
        <f t="shared" si="800"/>
        <v/>
      </c>
      <c r="G12492" s="18" t="str">
        <f t="shared" si="801"/>
        <v/>
      </c>
      <c r="H12492" s="18" t="str">
        <f t="shared" si="802"/>
        <v/>
      </c>
    </row>
    <row r="12493" spans="5:8" x14ac:dyDescent="0.25">
      <c r="E12493" s="18" t="str">
        <f t="shared" si="799"/>
        <v/>
      </c>
      <c r="F12493" s="18" t="str">
        <f t="shared" si="800"/>
        <v/>
      </c>
      <c r="G12493" s="18" t="str">
        <f t="shared" si="801"/>
        <v/>
      </c>
      <c r="H12493" s="18" t="str">
        <f t="shared" si="802"/>
        <v/>
      </c>
    </row>
    <row r="12494" spans="5:8" x14ac:dyDescent="0.25">
      <c r="E12494" s="18" t="str">
        <f t="shared" si="799"/>
        <v/>
      </c>
      <c r="F12494" s="18" t="str">
        <f t="shared" si="800"/>
        <v/>
      </c>
      <c r="G12494" s="18" t="str">
        <f t="shared" si="801"/>
        <v/>
      </c>
      <c r="H12494" s="18" t="str">
        <f t="shared" si="802"/>
        <v/>
      </c>
    </row>
    <row r="12495" spans="5:8" x14ac:dyDescent="0.25">
      <c r="E12495" s="18" t="str">
        <f t="shared" si="799"/>
        <v/>
      </c>
      <c r="F12495" s="18" t="str">
        <f t="shared" si="800"/>
        <v/>
      </c>
      <c r="G12495" s="18" t="str">
        <f t="shared" si="801"/>
        <v/>
      </c>
      <c r="H12495" s="18" t="str">
        <f t="shared" si="802"/>
        <v/>
      </c>
    </row>
    <row r="12496" spans="5:8" x14ac:dyDescent="0.25">
      <c r="E12496" s="18" t="str">
        <f t="shared" si="799"/>
        <v/>
      </c>
      <c r="F12496" s="18" t="str">
        <f t="shared" si="800"/>
        <v/>
      </c>
      <c r="G12496" s="18" t="str">
        <f t="shared" si="801"/>
        <v/>
      </c>
      <c r="H12496" s="18" t="str">
        <f t="shared" si="802"/>
        <v/>
      </c>
    </row>
    <row r="12497" spans="5:8" x14ac:dyDescent="0.25">
      <c r="E12497" s="18" t="str">
        <f t="shared" si="799"/>
        <v/>
      </c>
      <c r="F12497" s="18" t="str">
        <f t="shared" si="800"/>
        <v/>
      </c>
      <c r="G12497" s="18" t="str">
        <f t="shared" si="801"/>
        <v/>
      </c>
      <c r="H12497" s="18" t="str">
        <f t="shared" si="802"/>
        <v/>
      </c>
    </row>
    <row r="12498" spans="5:8" x14ac:dyDescent="0.25">
      <c r="E12498" s="18" t="str">
        <f t="shared" si="799"/>
        <v/>
      </c>
      <c r="F12498" s="18" t="str">
        <f t="shared" si="800"/>
        <v/>
      </c>
      <c r="G12498" s="18" t="str">
        <f t="shared" si="801"/>
        <v/>
      </c>
      <c r="H12498" s="18" t="str">
        <f t="shared" si="802"/>
        <v/>
      </c>
    </row>
    <row r="12499" spans="5:8" x14ac:dyDescent="0.25">
      <c r="E12499" s="18" t="str">
        <f t="shared" si="799"/>
        <v/>
      </c>
      <c r="F12499" s="18" t="str">
        <f t="shared" si="800"/>
        <v/>
      </c>
      <c r="G12499" s="18" t="str">
        <f t="shared" si="801"/>
        <v/>
      </c>
      <c r="H12499" s="18" t="str">
        <f t="shared" si="802"/>
        <v/>
      </c>
    </row>
    <row r="12500" spans="5:8" x14ac:dyDescent="0.25">
      <c r="E12500" s="18" t="str">
        <f t="shared" si="799"/>
        <v/>
      </c>
      <c r="F12500" s="18" t="str">
        <f t="shared" si="800"/>
        <v/>
      </c>
      <c r="G12500" s="18" t="str">
        <f t="shared" si="801"/>
        <v/>
      </c>
      <c r="H12500" s="18" t="str">
        <f t="shared" si="802"/>
        <v/>
      </c>
    </row>
    <row r="12501" spans="5:8" x14ac:dyDescent="0.25">
      <c r="E12501" s="18" t="str">
        <f t="shared" si="799"/>
        <v/>
      </c>
      <c r="F12501" s="18" t="str">
        <f t="shared" si="800"/>
        <v/>
      </c>
      <c r="G12501" s="18" t="str">
        <f t="shared" si="801"/>
        <v/>
      </c>
      <c r="H12501" s="18" t="str">
        <f t="shared" si="802"/>
        <v/>
      </c>
    </row>
    <row r="12502" spans="5:8" x14ac:dyDescent="0.25">
      <c r="E12502" s="18" t="str">
        <f t="shared" si="799"/>
        <v/>
      </c>
      <c r="F12502" s="18" t="str">
        <f t="shared" si="800"/>
        <v/>
      </c>
      <c r="G12502" s="18" t="str">
        <f t="shared" si="801"/>
        <v/>
      </c>
      <c r="H12502" s="18" t="str">
        <f t="shared" si="802"/>
        <v/>
      </c>
    </row>
    <row r="12503" spans="5:8" x14ac:dyDescent="0.25">
      <c r="E12503" s="18" t="str">
        <f t="shared" si="799"/>
        <v/>
      </c>
      <c r="F12503" s="18" t="str">
        <f t="shared" si="800"/>
        <v/>
      </c>
      <c r="G12503" s="18" t="str">
        <f t="shared" si="801"/>
        <v/>
      </c>
      <c r="H12503" s="18" t="str">
        <f t="shared" si="802"/>
        <v/>
      </c>
    </row>
    <row r="12504" spans="5:8" x14ac:dyDescent="0.25">
      <c r="E12504" s="18" t="str">
        <f t="shared" si="799"/>
        <v/>
      </c>
      <c r="F12504" s="18" t="str">
        <f t="shared" si="800"/>
        <v/>
      </c>
      <c r="G12504" s="18" t="str">
        <f t="shared" si="801"/>
        <v/>
      </c>
      <c r="H12504" s="18" t="str">
        <f t="shared" si="802"/>
        <v/>
      </c>
    </row>
    <row r="12505" spans="5:8" x14ac:dyDescent="0.25">
      <c r="E12505" s="18" t="str">
        <f t="shared" si="799"/>
        <v/>
      </c>
      <c r="F12505" s="18" t="str">
        <f t="shared" si="800"/>
        <v/>
      </c>
      <c r="G12505" s="18" t="str">
        <f t="shared" si="801"/>
        <v/>
      </c>
      <c r="H12505" s="18" t="str">
        <f t="shared" si="802"/>
        <v/>
      </c>
    </row>
    <row r="12506" spans="5:8" x14ac:dyDescent="0.25">
      <c r="E12506" s="18" t="str">
        <f t="shared" si="799"/>
        <v/>
      </c>
      <c r="F12506" s="18" t="str">
        <f t="shared" si="800"/>
        <v/>
      </c>
      <c r="G12506" s="18" t="str">
        <f t="shared" si="801"/>
        <v/>
      </c>
      <c r="H12506" s="18" t="str">
        <f t="shared" si="802"/>
        <v/>
      </c>
    </row>
    <row r="12507" spans="5:8" x14ac:dyDescent="0.25">
      <c r="E12507" s="18" t="str">
        <f t="shared" si="799"/>
        <v/>
      </c>
      <c r="F12507" s="18" t="str">
        <f t="shared" si="800"/>
        <v/>
      </c>
      <c r="G12507" s="18" t="str">
        <f t="shared" si="801"/>
        <v/>
      </c>
      <c r="H12507" s="18" t="str">
        <f t="shared" si="802"/>
        <v/>
      </c>
    </row>
    <row r="12508" spans="5:8" x14ac:dyDescent="0.25">
      <c r="E12508" s="18" t="str">
        <f t="shared" si="799"/>
        <v/>
      </c>
      <c r="F12508" s="18" t="str">
        <f t="shared" si="800"/>
        <v/>
      </c>
      <c r="G12508" s="18" t="str">
        <f t="shared" si="801"/>
        <v/>
      </c>
      <c r="H12508" s="18" t="str">
        <f t="shared" si="802"/>
        <v/>
      </c>
    </row>
    <row r="12509" spans="5:8" x14ac:dyDescent="0.25">
      <c r="E12509" s="18" t="str">
        <f t="shared" si="799"/>
        <v/>
      </c>
      <c r="F12509" s="18" t="str">
        <f t="shared" si="800"/>
        <v/>
      </c>
      <c r="G12509" s="18" t="str">
        <f t="shared" si="801"/>
        <v/>
      </c>
      <c r="H12509" s="18" t="str">
        <f t="shared" si="802"/>
        <v/>
      </c>
    </row>
    <row r="12510" spans="5:8" x14ac:dyDescent="0.25">
      <c r="E12510" s="18" t="str">
        <f t="shared" si="799"/>
        <v/>
      </c>
      <c r="F12510" s="18" t="str">
        <f t="shared" si="800"/>
        <v/>
      </c>
      <c r="G12510" s="18" t="str">
        <f t="shared" si="801"/>
        <v/>
      </c>
      <c r="H12510" s="18" t="str">
        <f t="shared" si="802"/>
        <v/>
      </c>
    </row>
    <row r="12511" spans="5:8" x14ac:dyDescent="0.25">
      <c r="E12511" s="18" t="str">
        <f t="shared" si="799"/>
        <v/>
      </c>
      <c r="F12511" s="18" t="str">
        <f t="shared" si="800"/>
        <v/>
      </c>
      <c r="G12511" s="18" t="str">
        <f t="shared" si="801"/>
        <v/>
      </c>
      <c r="H12511" s="18" t="str">
        <f t="shared" si="802"/>
        <v/>
      </c>
    </row>
    <row r="12512" spans="5:8" x14ac:dyDescent="0.25">
      <c r="E12512" s="18" t="str">
        <f t="shared" si="799"/>
        <v/>
      </c>
      <c r="F12512" s="18" t="str">
        <f t="shared" si="800"/>
        <v/>
      </c>
      <c r="G12512" s="18" t="str">
        <f t="shared" si="801"/>
        <v/>
      </c>
      <c r="H12512" s="18" t="str">
        <f t="shared" si="802"/>
        <v/>
      </c>
    </row>
    <row r="12513" spans="5:8" x14ac:dyDescent="0.25">
      <c r="E12513" s="18" t="str">
        <f t="shared" si="799"/>
        <v/>
      </c>
      <c r="F12513" s="18" t="str">
        <f t="shared" si="800"/>
        <v/>
      </c>
      <c r="G12513" s="18" t="str">
        <f t="shared" si="801"/>
        <v/>
      </c>
      <c r="H12513" s="18" t="str">
        <f t="shared" si="802"/>
        <v/>
      </c>
    </row>
    <row r="12514" spans="5:8" x14ac:dyDescent="0.25">
      <c r="E12514" s="18" t="str">
        <f t="shared" si="799"/>
        <v/>
      </c>
      <c r="F12514" s="18" t="str">
        <f t="shared" si="800"/>
        <v/>
      </c>
      <c r="G12514" s="18" t="str">
        <f t="shared" si="801"/>
        <v/>
      </c>
      <c r="H12514" s="18" t="str">
        <f t="shared" si="802"/>
        <v/>
      </c>
    </row>
    <row r="12515" spans="5:8" x14ac:dyDescent="0.25">
      <c r="E12515" s="18" t="str">
        <f t="shared" si="799"/>
        <v/>
      </c>
      <c r="F12515" s="18" t="str">
        <f t="shared" si="800"/>
        <v/>
      </c>
      <c r="G12515" s="18" t="str">
        <f t="shared" si="801"/>
        <v/>
      </c>
      <c r="H12515" s="18" t="str">
        <f t="shared" si="802"/>
        <v/>
      </c>
    </row>
    <row r="12516" spans="5:8" x14ac:dyDescent="0.25">
      <c r="E12516" s="18" t="str">
        <f t="shared" si="799"/>
        <v/>
      </c>
      <c r="F12516" s="18" t="str">
        <f t="shared" si="800"/>
        <v/>
      </c>
      <c r="G12516" s="18" t="str">
        <f t="shared" si="801"/>
        <v/>
      </c>
      <c r="H12516" s="18" t="str">
        <f t="shared" si="802"/>
        <v/>
      </c>
    </row>
    <row r="12517" spans="5:8" x14ac:dyDescent="0.25">
      <c r="E12517" s="18" t="str">
        <f t="shared" si="799"/>
        <v/>
      </c>
      <c r="F12517" s="18" t="str">
        <f t="shared" si="800"/>
        <v/>
      </c>
      <c r="G12517" s="18" t="str">
        <f t="shared" si="801"/>
        <v/>
      </c>
      <c r="H12517" s="18" t="str">
        <f t="shared" si="802"/>
        <v/>
      </c>
    </row>
    <row r="12518" spans="5:8" x14ac:dyDescent="0.25">
      <c r="E12518" s="18" t="str">
        <f t="shared" si="799"/>
        <v/>
      </c>
      <c r="F12518" s="18" t="str">
        <f t="shared" si="800"/>
        <v/>
      </c>
      <c r="G12518" s="18" t="str">
        <f t="shared" si="801"/>
        <v/>
      </c>
      <c r="H12518" s="18" t="str">
        <f t="shared" si="802"/>
        <v/>
      </c>
    </row>
    <row r="12519" spans="5:8" x14ac:dyDescent="0.25">
      <c r="E12519" s="18" t="str">
        <f t="shared" si="799"/>
        <v/>
      </c>
      <c r="F12519" s="18" t="str">
        <f t="shared" si="800"/>
        <v/>
      </c>
      <c r="G12519" s="18" t="str">
        <f t="shared" si="801"/>
        <v/>
      </c>
      <c r="H12519" s="18" t="str">
        <f t="shared" si="802"/>
        <v/>
      </c>
    </row>
    <row r="12520" spans="5:8" x14ac:dyDescent="0.25">
      <c r="E12520" s="18" t="str">
        <f t="shared" si="799"/>
        <v/>
      </c>
      <c r="F12520" s="18" t="str">
        <f t="shared" si="800"/>
        <v/>
      </c>
      <c r="G12520" s="18" t="str">
        <f t="shared" si="801"/>
        <v/>
      </c>
      <c r="H12520" s="18" t="str">
        <f t="shared" si="802"/>
        <v/>
      </c>
    </row>
    <row r="12521" spans="5:8" x14ac:dyDescent="0.25">
      <c r="E12521" s="18" t="str">
        <f t="shared" si="799"/>
        <v/>
      </c>
      <c r="F12521" s="18" t="str">
        <f t="shared" si="800"/>
        <v/>
      </c>
      <c r="G12521" s="18" t="str">
        <f t="shared" si="801"/>
        <v/>
      </c>
      <c r="H12521" s="18" t="str">
        <f t="shared" si="802"/>
        <v/>
      </c>
    </row>
    <row r="12522" spans="5:8" x14ac:dyDescent="0.25">
      <c r="E12522" s="18" t="str">
        <f t="shared" si="799"/>
        <v/>
      </c>
      <c r="F12522" s="18" t="str">
        <f t="shared" si="800"/>
        <v/>
      </c>
      <c r="G12522" s="18" t="str">
        <f t="shared" si="801"/>
        <v/>
      </c>
      <c r="H12522" s="18" t="str">
        <f t="shared" si="802"/>
        <v/>
      </c>
    </row>
    <row r="12523" spans="5:8" x14ac:dyDescent="0.25">
      <c r="E12523" s="18" t="str">
        <f t="shared" si="799"/>
        <v/>
      </c>
      <c r="F12523" s="18" t="str">
        <f t="shared" si="800"/>
        <v/>
      </c>
      <c r="G12523" s="18" t="str">
        <f t="shared" si="801"/>
        <v/>
      </c>
      <c r="H12523" s="18" t="str">
        <f t="shared" si="802"/>
        <v/>
      </c>
    </row>
    <row r="12524" spans="5:8" x14ac:dyDescent="0.25">
      <c r="E12524" s="18" t="str">
        <f t="shared" si="799"/>
        <v/>
      </c>
      <c r="F12524" s="18" t="str">
        <f t="shared" si="800"/>
        <v/>
      </c>
      <c r="G12524" s="18" t="str">
        <f t="shared" si="801"/>
        <v/>
      </c>
      <c r="H12524" s="18" t="str">
        <f t="shared" si="802"/>
        <v/>
      </c>
    </row>
    <row r="12525" spans="5:8" x14ac:dyDescent="0.25">
      <c r="E12525" s="18" t="str">
        <f t="shared" si="799"/>
        <v/>
      </c>
      <c r="F12525" s="18" t="str">
        <f t="shared" si="800"/>
        <v/>
      </c>
      <c r="G12525" s="18" t="str">
        <f t="shared" si="801"/>
        <v/>
      </c>
      <c r="H12525" s="18" t="str">
        <f t="shared" si="802"/>
        <v/>
      </c>
    </row>
    <row r="12526" spans="5:8" x14ac:dyDescent="0.25">
      <c r="E12526" s="18" t="str">
        <f t="shared" si="799"/>
        <v/>
      </c>
      <c r="F12526" s="18" t="str">
        <f t="shared" si="800"/>
        <v/>
      </c>
      <c r="G12526" s="18" t="str">
        <f t="shared" si="801"/>
        <v/>
      </c>
      <c r="H12526" s="18" t="str">
        <f t="shared" si="802"/>
        <v/>
      </c>
    </row>
    <row r="12527" spans="5:8" x14ac:dyDescent="0.25">
      <c r="E12527" s="18" t="str">
        <f t="shared" si="799"/>
        <v/>
      </c>
      <c r="F12527" s="18" t="str">
        <f t="shared" si="800"/>
        <v/>
      </c>
      <c r="G12527" s="18" t="str">
        <f t="shared" si="801"/>
        <v/>
      </c>
      <c r="H12527" s="18" t="str">
        <f t="shared" si="802"/>
        <v/>
      </c>
    </row>
    <row r="12528" spans="5:8" x14ac:dyDescent="0.25">
      <c r="E12528" s="18" t="str">
        <f t="shared" si="799"/>
        <v/>
      </c>
      <c r="F12528" s="18" t="str">
        <f t="shared" si="800"/>
        <v/>
      </c>
      <c r="G12528" s="18" t="str">
        <f t="shared" si="801"/>
        <v/>
      </c>
      <c r="H12528" s="18" t="str">
        <f t="shared" si="802"/>
        <v/>
      </c>
    </row>
    <row r="12529" spans="5:8" x14ac:dyDescent="0.25">
      <c r="E12529" s="18" t="str">
        <f t="shared" si="799"/>
        <v/>
      </c>
      <c r="F12529" s="18" t="str">
        <f t="shared" si="800"/>
        <v/>
      </c>
      <c r="G12529" s="18" t="str">
        <f t="shared" si="801"/>
        <v/>
      </c>
      <c r="H12529" s="18" t="str">
        <f t="shared" si="802"/>
        <v/>
      </c>
    </row>
    <row r="12530" spans="5:8" x14ac:dyDescent="0.25">
      <c r="E12530" s="18" t="str">
        <f t="shared" si="799"/>
        <v/>
      </c>
      <c r="F12530" s="18" t="str">
        <f t="shared" si="800"/>
        <v/>
      </c>
      <c r="G12530" s="18" t="str">
        <f t="shared" si="801"/>
        <v/>
      </c>
      <c r="H12530" s="18" t="str">
        <f t="shared" si="802"/>
        <v/>
      </c>
    </row>
    <row r="12531" spans="5:8" x14ac:dyDescent="0.25">
      <c r="E12531" s="18" t="str">
        <f t="shared" si="799"/>
        <v/>
      </c>
      <c r="F12531" s="18" t="str">
        <f t="shared" si="800"/>
        <v/>
      </c>
      <c r="G12531" s="18" t="str">
        <f t="shared" si="801"/>
        <v/>
      </c>
      <c r="H12531" s="18" t="str">
        <f t="shared" si="802"/>
        <v/>
      </c>
    </row>
    <row r="12532" spans="5:8" x14ac:dyDescent="0.25">
      <c r="E12532" s="18" t="str">
        <f t="shared" si="799"/>
        <v/>
      </c>
      <c r="F12532" s="18" t="str">
        <f t="shared" si="800"/>
        <v/>
      </c>
      <c r="G12532" s="18" t="str">
        <f t="shared" si="801"/>
        <v/>
      </c>
      <c r="H12532" s="18" t="str">
        <f t="shared" si="802"/>
        <v/>
      </c>
    </row>
    <row r="12533" spans="5:8" x14ac:dyDescent="0.25">
      <c r="E12533" s="18" t="str">
        <f t="shared" si="799"/>
        <v/>
      </c>
      <c r="F12533" s="18" t="str">
        <f t="shared" si="800"/>
        <v/>
      </c>
      <c r="G12533" s="18" t="str">
        <f t="shared" si="801"/>
        <v/>
      </c>
      <c r="H12533" s="18" t="str">
        <f t="shared" si="802"/>
        <v/>
      </c>
    </row>
    <row r="12534" spans="5:8" x14ac:dyDescent="0.25">
      <c r="E12534" s="18" t="str">
        <f t="shared" si="799"/>
        <v/>
      </c>
      <c r="F12534" s="18" t="str">
        <f t="shared" si="800"/>
        <v/>
      </c>
      <c r="G12534" s="18" t="str">
        <f t="shared" si="801"/>
        <v/>
      </c>
      <c r="H12534" s="18" t="str">
        <f t="shared" si="802"/>
        <v/>
      </c>
    </row>
    <row r="12535" spans="5:8" x14ac:dyDescent="0.25">
      <c r="E12535" s="18" t="str">
        <f t="shared" si="799"/>
        <v/>
      </c>
      <c r="F12535" s="18" t="str">
        <f t="shared" si="800"/>
        <v/>
      </c>
      <c r="G12535" s="18" t="str">
        <f t="shared" si="801"/>
        <v/>
      </c>
      <c r="H12535" s="18" t="str">
        <f t="shared" si="802"/>
        <v/>
      </c>
    </row>
    <row r="12536" spans="5:8" x14ac:dyDescent="0.25">
      <c r="E12536" s="18" t="str">
        <f t="shared" si="799"/>
        <v/>
      </c>
      <c r="F12536" s="18" t="str">
        <f t="shared" si="800"/>
        <v/>
      </c>
      <c r="G12536" s="18" t="str">
        <f t="shared" si="801"/>
        <v/>
      </c>
      <c r="H12536" s="18" t="str">
        <f t="shared" si="802"/>
        <v/>
      </c>
    </row>
    <row r="12537" spans="5:8" x14ac:dyDescent="0.25">
      <c r="E12537" s="18" t="str">
        <f t="shared" si="799"/>
        <v/>
      </c>
      <c r="F12537" s="18" t="str">
        <f t="shared" si="800"/>
        <v/>
      </c>
      <c r="G12537" s="18" t="str">
        <f t="shared" si="801"/>
        <v/>
      </c>
      <c r="H12537" s="18" t="str">
        <f t="shared" si="802"/>
        <v/>
      </c>
    </row>
    <row r="12538" spans="5:8" x14ac:dyDescent="0.25">
      <c r="E12538" s="18" t="str">
        <f t="shared" si="799"/>
        <v/>
      </c>
      <c r="F12538" s="18" t="str">
        <f t="shared" si="800"/>
        <v/>
      </c>
      <c r="G12538" s="18" t="str">
        <f t="shared" si="801"/>
        <v/>
      </c>
      <c r="H12538" s="18" t="str">
        <f t="shared" si="802"/>
        <v/>
      </c>
    </row>
    <row r="12539" spans="5:8" x14ac:dyDescent="0.25">
      <c r="E12539" s="18" t="str">
        <f t="shared" si="799"/>
        <v/>
      </c>
      <c r="F12539" s="18" t="str">
        <f t="shared" si="800"/>
        <v/>
      </c>
      <c r="G12539" s="18" t="str">
        <f t="shared" si="801"/>
        <v/>
      </c>
      <c r="H12539" s="18" t="str">
        <f t="shared" si="802"/>
        <v/>
      </c>
    </row>
    <row r="12540" spans="5:8" x14ac:dyDescent="0.25">
      <c r="E12540" s="18" t="str">
        <f t="shared" si="799"/>
        <v/>
      </c>
      <c r="F12540" s="18" t="str">
        <f t="shared" si="800"/>
        <v/>
      </c>
      <c r="G12540" s="18" t="str">
        <f t="shared" si="801"/>
        <v/>
      </c>
      <c r="H12540" s="18" t="str">
        <f t="shared" si="802"/>
        <v/>
      </c>
    </row>
    <row r="12541" spans="5:8" x14ac:dyDescent="0.25">
      <c r="E12541" s="18" t="str">
        <f t="shared" si="799"/>
        <v/>
      </c>
      <c r="F12541" s="18" t="str">
        <f t="shared" si="800"/>
        <v/>
      </c>
      <c r="G12541" s="18" t="str">
        <f t="shared" si="801"/>
        <v/>
      </c>
      <c r="H12541" s="18" t="str">
        <f t="shared" si="802"/>
        <v/>
      </c>
    </row>
    <row r="12542" spans="5:8" x14ac:dyDescent="0.25">
      <c r="E12542" s="18" t="str">
        <f t="shared" si="799"/>
        <v/>
      </c>
      <c r="F12542" s="18" t="str">
        <f t="shared" si="800"/>
        <v/>
      </c>
      <c r="G12542" s="18" t="str">
        <f t="shared" si="801"/>
        <v/>
      </c>
      <c r="H12542" s="18" t="str">
        <f t="shared" si="802"/>
        <v/>
      </c>
    </row>
    <row r="12543" spans="5:8" x14ac:dyDescent="0.25">
      <c r="E12543" s="18" t="str">
        <f t="shared" si="799"/>
        <v/>
      </c>
      <c r="F12543" s="18" t="str">
        <f t="shared" si="800"/>
        <v/>
      </c>
      <c r="G12543" s="18" t="str">
        <f t="shared" si="801"/>
        <v/>
      </c>
      <c r="H12543" s="18" t="str">
        <f t="shared" si="802"/>
        <v/>
      </c>
    </row>
    <row r="12544" spans="5:8" x14ac:dyDescent="0.25">
      <c r="E12544" s="18" t="str">
        <f t="shared" si="799"/>
        <v/>
      </c>
      <c r="F12544" s="18" t="str">
        <f t="shared" si="800"/>
        <v/>
      </c>
      <c r="G12544" s="18" t="str">
        <f t="shared" si="801"/>
        <v/>
      </c>
      <c r="H12544" s="18" t="str">
        <f t="shared" si="802"/>
        <v/>
      </c>
    </row>
    <row r="12545" spans="5:8" x14ac:dyDescent="0.25">
      <c r="E12545" s="18" t="str">
        <f t="shared" si="799"/>
        <v/>
      </c>
      <c r="F12545" s="18" t="str">
        <f t="shared" si="800"/>
        <v/>
      </c>
      <c r="G12545" s="18" t="str">
        <f t="shared" si="801"/>
        <v/>
      </c>
      <c r="H12545" s="18" t="str">
        <f t="shared" si="802"/>
        <v/>
      </c>
    </row>
    <row r="12546" spans="5:8" x14ac:dyDescent="0.25">
      <c r="E12546" s="18" t="str">
        <f t="shared" si="799"/>
        <v/>
      </c>
      <c r="F12546" s="18" t="str">
        <f t="shared" si="800"/>
        <v/>
      </c>
      <c r="G12546" s="18" t="str">
        <f t="shared" si="801"/>
        <v/>
      </c>
      <c r="H12546" s="18" t="str">
        <f t="shared" si="802"/>
        <v/>
      </c>
    </row>
    <row r="12547" spans="5:8" x14ac:dyDescent="0.25">
      <c r="E12547" s="18" t="str">
        <f t="shared" si="799"/>
        <v/>
      </c>
      <c r="F12547" s="18" t="str">
        <f t="shared" si="800"/>
        <v/>
      </c>
      <c r="G12547" s="18" t="str">
        <f t="shared" si="801"/>
        <v/>
      </c>
      <c r="H12547" s="18" t="str">
        <f t="shared" si="802"/>
        <v/>
      </c>
    </row>
    <row r="12548" spans="5:8" x14ac:dyDescent="0.25">
      <c r="E12548" s="18" t="str">
        <f t="shared" si="799"/>
        <v/>
      </c>
      <c r="F12548" s="18" t="str">
        <f t="shared" si="800"/>
        <v/>
      </c>
      <c r="G12548" s="18" t="str">
        <f t="shared" si="801"/>
        <v/>
      </c>
      <c r="H12548" s="18" t="str">
        <f t="shared" si="802"/>
        <v/>
      </c>
    </row>
    <row r="12549" spans="5:8" x14ac:dyDescent="0.25">
      <c r="E12549" s="18" t="str">
        <f t="shared" si="799"/>
        <v/>
      </c>
      <c r="F12549" s="18" t="str">
        <f t="shared" si="800"/>
        <v/>
      </c>
      <c r="G12549" s="18" t="str">
        <f t="shared" si="801"/>
        <v/>
      </c>
      <c r="H12549" s="18" t="str">
        <f t="shared" si="802"/>
        <v/>
      </c>
    </row>
    <row r="12550" spans="5:8" x14ac:dyDescent="0.25">
      <c r="E12550" s="18" t="str">
        <f t="shared" ref="E12550:E12613" si="803">IF($C12550="","",IFERROR(INDEX(ItemPriceCol,MATCH($C12550,ItemName,0)),""))</f>
        <v/>
      </c>
      <c r="F12550" s="18" t="str">
        <f t="shared" ref="F12550:F12613" si="804">IF(OR($D12550="",$E12550=""),"",$D12550*$E12550)</f>
        <v/>
      </c>
      <c r="G12550" s="18" t="str">
        <f t="shared" ref="G12550:G12613" si="805">IF($C12550="","",IFERROR(INDEX(ItemCostCol,MATCH($C12550,ItemName,0)),""))</f>
        <v/>
      </c>
      <c r="H12550" s="18" t="str">
        <f t="shared" ref="H12550:H12613" si="806">IF(OR($F12550="",$G12550=""),"",$F12550-$D12550*$G12550)</f>
        <v/>
      </c>
    </row>
    <row r="12551" spans="5:8" x14ac:dyDescent="0.25">
      <c r="E12551" s="18" t="str">
        <f t="shared" si="803"/>
        <v/>
      </c>
      <c r="F12551" s="18" t="str">
        <f t="shared" si="804"/>
        <v/>
      </c>
      <c r="G12551" s="18" t="str">
        <f t="shared" si="805"/>
        <v/>
      </c>
      <c r="H12551" s="18" t="str">
        <f t="shared" si="806"/>
        <v/>
      </c>
    </row>
    <row r="12552" spans="5:8" x14ac:dyDescent="0.25">
      <c r="E12552" s="18" t="str">
        <f t="shared" si="803"/>
        <v/>
      </c>
      <c r="F12552" s="18" t="str">
        <f t="shared" si="804"/>
        <v/>
      </c>
      <c r="G12552" s="18" t="str">
        <f t="shared" si="805"/>
        <v/>
      </c>
      <c r="H12552" s="18" t="str">
        <f t="shared" si="806"/>
        <v/>
      </c>
    </row>
    <row r="12553" spans="5:8" x14ac:dyDescent="0.25">
      <c r="E12553" s="18" t="str">
        <f t="shared" si="803"/>
        <v/>
      </c>
      <c r="F12553" s="18" t="str">
        <f t="shared" si="804"/>
        <v/>
      </c>
      <c r="G12553" s="18" t="str">
        <f t="shared" si="805"/>
        <v/>
      </c>
      <c r="H12553" s="18" t="str">
        <f t="shared" si="806"/>
        <v/>
      </c>
    </row>
    <row r="12554" spans="5:8" x14ac:dyDescent="0.25">
      <c r="E12554" s="18" t="str">
        <f t="shared" si="803"/>
        <v/>
      </c>
      <c r="F12554" s="18" t="str">
        <f t="shared" si="804"/>
        <v/>
      </c>
      <c r="G12554" s="18" t="str">
        <f t="shared" si="805"/>
        <v/>
      </c>
      <c r="H12554" s="18" t="str">
        <f t="shared" si="806"/>
        <v/>
      </c>
    </row>
    <row r="12555" spans="5:8" x14ac:dyDescent="0.25">
      <c r="E12555" s="18" t="str">
        <f t="shared" si="803"/>
        <v/>
      </c>
      <c r="F12555" s="18" t="str">
        <f t="shared" si="804"/>
        <v/>
      </c>
      <c r="G12555" s="18" t="str">
        <f t="shared" si="805"/>
        <v/>
      </c>
      <c r="H12555" s="18" t="str">
        <f t="shared" si="806"/>
        <v/>
      </c>
    </row>
    <row r="12556" spans="5:8" x14ac:dyDescent="0.25">
      <c r="E12556" s="18" t="str">
        <f t="shared" si="803"/>
        <v/>
      </c>
      <c r="F12556" s="18" t="str">
        <f t="shared" si="804"/>
        <v/>
      </c>
      <c r="G12556" s="18" t="str">
        <f t="shared" si="805"/>
        <v/>
      </c>
      <c r="H12556" s="18" t="str">
        <f t="shared" si="806"/>
        <v/>
      </c>
    </row>
    <row r="12557" spans="5:8" x14ac:dyDescent="0.25">
      <c r="E12557" s="18" t="str">
        <f t="shared" si="803"/>
        <v/>
      </c>
      <c r="F12557" s="18" t="str">
        <f t="shared" si="804"/>
        <v/>
      </c>
      <c r="G12557" s="18" t="str">
        <f t="shared" si="805"/>
        <v/>
      </c>
      <c r="H12557" s="18" t="str">
        <f t="shared" si="806"/>
        <v/>
      </c>
    </row>
    <row r="12558" spans="5:8" x14ac:dyDescent="0.25">
      <c r="E12558" s="18" t="str">
        <f t="shared" si="803"/>
        <v/>
      </c>
      <c r="F12558" s="18" t="str">
        <f t="shared" si="804"/>
        <v/>
      </c>
      <c r="G12558" s="18" t="str">
        <f t="shared" si="805"/>
        <v/>
      </c>
      <c r="H12558" s="18" t="str">
        <f t="shared" si="806"/>
        <v/>
      </c>
    </row>
    <row r="12559" spans="5:8" x14ac:dyDescent="0.25">
      <c r="E12559" s="18" t="str">
        <f t="shared" si="803"/>
        <v/>
      </c>
      <c r="F12559" s="18" t="str">
        <f t="shared" si="804"/>
        <v/>
      </c>
      <c r="G12559" s="18" t="str">
        <f t="shared" si="805"/>
        <v/>
      </c>
      <c r="H12559" s="18" t="str">
        <f t="shared" si="806"/>
        <v/>
      </c>
    </row>
    <row r="12560" spans="5:8" x14ac:dyDescent="0.25">
      <c r="E12560" s="18" t="str">
        <f t="shared" si="803"/>
        <v/>
      </c>
      <c r="F12560" s="18" t="str">
        <f t="shared" si="804"/>
        <v/>
      </c>
      <c r="G12560" s="18" t="str">
        <f t="shared" si="805"/>
        <v/>
      </c>
      <c r="H12560" s="18" t="str">
        <f t="shared" si="806"/>
        <v/>
      </c>
    </row>
    <row r="12561" spans="5:8" x14ac:dyDescent="0.25">
      <c r="E12561" s="18" t="str">
        <f t="shared" si="803"/>
        <v/>
      </c>
      <c r="F12561" s="18" t="str">
        <f t="shared" si="804"/>
        <v/>
      </c>
      <c r="G12561" s="18" t="str">
        <f t="shared" si="805"/>
        <v/>
      </c>
      <c r="H12561" s="18" t="str">
        <f t="shared" si="806"/>
        <v/>
      </c>
    </row>
    <row r="12562" spans="5:8" x14ac:dyDescent="0.25">
      <c r="E12562" s="18" t="str">
        <f t="shared" si="803"/>
        <v/>
      </c>
      <c r="F12562" s="18" t="str">
        <f t="shared" si="804"/>
        <v/>
      </c>
      <c r="G12562" s="18" t="str">
        <f t="shared" si="805"/>
        <v/>
      </c>
      <c r="H12562" s="18" t="str">
        <f t="shared" si="806"/>
        <v/>
      </c>
    </row>
    <row r="12563" spans="5:8" x14ac:dyDescent="0.25">
      <c r="E12563" s="18" t="str">
        <f t="shared" si="803"/>
        <v/>
      </c>
      <c r="F12563" s="18" t="str">
        <f t="shared" si="804"/>
        <v/>
      </c>
      <c r="G12563" s="18" t="str">
        <f t="shared" si="805"/>
        <v/>
      </c>
      <c r="H12563" s="18" t="str">
        <f t="shared" si="806"/>
        <v/>
      </c>
    </row>
    <row r="12564" spans="5:8" x14ac:dyDescent="0.25">
      <c r="E12564" s="18" t="str">
        <f t="shared" si="803"/>
        <v/>
      </c>
      <c r="F12564" s="18" t="str">
        <f t="shared" si="804"/>
        <v/>
      </c>
      <c r="G12564" s="18" t="str">
        <f t="shared" si="805"/>
        <v/>
      </c>
      <c r="H12564" s="18" t="str">
        <f t="shared" si="806"/>
        <v/>
      </c>
    </row>
    <row r="12565" spans="5:8" x14ac:dyDescent="0.25">
      <c r="E12565" s="18" t="str">
        <f t="shared" si="803"/>
        <v/>
      </c>
      <c r="F12565" s="18" t="str">
        <f t="shared" si="804"/>
        <v/>
      </c>
      <c r="G12565" s="18" t="str">
        <f t="shared" si="805"/>
        <v/>
      </c>
      <c r="H12565" s="18" t="str">
        <f t="shared" si="806"/>
        <v/>
      </c>
    </row>
    <row r="12566" spans="5:8" x14ac:dyDescent="0.25">
      <c r="E12566" s="18" t="str">
        <f t="shared" si="803"/>
        <v/>
      </c>
      <c r="F12566" s="18" t="str">
        <f t="shared" si="804"/>
        <v/>
      </c>
      <c r="G12566" s="18" t="str">
        <f t="shared" si="805"/>
        <v/>
      </c>
      <c r="H12566" s="18" t="str">
        <f t="shared" si="806"/>
        <v/>
      </c>
    </row>
    <row r="12567" spans="5:8" x14ac:dyDescent="0.25">
      <c r="E12567" s="18" t="str">
        <f t="shared" si="803"/>
        <v/>
      </c>
      <c r="F12567" s="18" t="str">
        <f t="shared" si="804"/>
        <v/>
      </c>
      <c r="G12567" s="18" t="str">
        <f t="shared" si="805"/>
        <v/>
      </c>
      <c r="H12567" s="18" t="str">
        <f t="shared" si="806"/>
        <v/>
      </c>
    </row>
    <row r="12568" spans="5:8" x14ac:dyDescent="0.25">
      <c r="E12568" s="18" t="str">
        <f t="shared" si="803"/>
        <v/>
      </c>
      <c r="F12568" s="18" t="str">
        <f t="shared" si="804"/>
        <v/>
      </c>
      <c r="G12568" s="18" t="str">
        <f t="shared" si="805"/>
        <v/>
      </c>
      <c r="H12568" s="18" t="str">
        <f t="shared" si="806"/>
        <v/>
      </c>
    </row>
    <row r="12569" spans="5:8" x14ac:dyDescent="0.25">
      <c r="E12569" s="18" t="str">
        <f t="shared" si="803"/>
        <v/>
      </c>
      <c r="F12569" s="18" t="str">
        <f t="shared" si="804"/>
        <v/>
      </c>
      <c r="G12569" s="18" t="str">
        <f t="shared" si="805"/>
        <v/>
      </c>
      <c r="H12569" s="18" t="str">
        <f t="shared" si="806"/>
        <v/>
      </c>
    </row>
    <row r="12570" spans="5:8" x14ac:dyDescent="0.25">
      <c r="E12570" s="18" t="str">
        <f t="shared" si="803"/>
        <v/>
      </c>
      <c r="F12570" s="18" t="str">
        <f t="shared" si="804"/>
        <v/>
      </c>
      <c r="G12570" s="18" t="str">
        <f t="shared" si="805"/>
        <v/>
      </c>
      <c r="H12570" s="18" t="str">
        <f t="shared" si="806"/>
        <v/>
      </c>
    </row>
    <row r="12571" spans="5:8" x14ac:dyDescent="0.25">
      <c r="E12571" s="18" t="str">
        <f t="shared" si="803"/>
        <v/>
      </c>
      <c r="F12571" s="18" t="str">
        <f t="shared" si="804"/>
        <v/>
      </c>
      <c r="G12571" s="18" t="str">
        <f t="shared" si="805"/>
        <v/>
      </c>
      <c r="H12571" s="18" t="str">
        <f t="shared" si="806"/>
        <v/>
      </c>
    </row>
    <row r="12572" spans="5:8" x14ac:dyDescent="0.25">
      <c r="E12572" s="18" t="str">
        <f t="shared" si="803"/>
        <v/>
      </c>
      <c r="F12572" s="18" t="str">
        <f t="shared" si="804"/>
        <v/>
      </c>
      <c r="G12572" s="18" t="str">
        <f t="shared" si="805"/>
        <v/>
      </c>
      <c r="H12572" s="18" t="str">
        <f t="shared" si="806"/>
        <v/>
      </c>
    </row>
    <row r="12573" spans="5:8" x14ac:dyDescent="0.25">
      <c r="E12573" s="18" t="str">
        <f t="shared" si="803"/>
        <v/>
      </c>
      <c r="F12573" s="18" t="str">
        <f t="shared" si="804"/>
        <v/>
      </c>
      <c r="G12573" s="18" t="str">
        <f t="shared" si="805"/>
        <v/>
      </c>
      <c r="H12573" s="18" t="str">
        <f t="shared" si="806"/>
        <v/>
      </c>
    </row>
    <row r="12574" spans="5:8" x14ac:dyDescent="0.25">
      <c r="E12574" s="18" t="str">
        <f t="shared" si="803"/>
        <v/>
      </c>
      <c r="F12574" s="18" t="str">
        <f t="shared" si="804"/>
        <v/>
      </c>
      <c r="G12574" s="18" t="str">
        <f t="shared" si="805"/>
        <v/>
      </c>
      <c r="H12574" s="18" t="str">
        <f t="shared" si="806"/>
        <v/>
      </c>
    </row>
    <row r="12575" spans="5:8" x14ac:dyDescent="0.25">
      <c r="E12575" s="18" t="str">
        <f t="shared" si="803"/>
        <v/>
      </c>
      <c r="F12575" s="18" t="str">
        <f t="shared" si="804"/>
        <v/>
      </c>
      <c r="G12575" s="18" t="str">
        <f t="shared" si="805"/>
        <v/>
      </c>
      <c r="H12575" s="18" t="str">
        <f t="shared" si="806"/>
        <v/>
      </c>
    </row>
    <row r="12576" spans="5:8" x14ac:dyDescent="0.25">
      <c r="E12576" s="18" t="str">
        <f t="shared" si="803"/>
        <v/>
      </c>
      <c r="F12576" s="18" t="str">
        <f t="shared" si="804"/>
        <v/>
      </c>
      <c r="G12576" s="18" t="str">
        <f t="shared" si="805"/>
        <v/>
      </c>
      <c r="H12576" s="18" t="str">
        <f t="shared" si="806"/>
        <v/>
      </c>
    </row>
    <row r="12577" spans="5:8" x14ac:dyDescent="0.25">
      <c r="E12577" s="18" t="str">
        <f t="shared" si="803"/>
        <v/>
      </c>
      <c r="F12577" s="18" t="str">
        <f t="shared" si="804"/>
        <v/>
      </c>
      <c r="G12577" s="18" t="str">
        <f t="shared" si="805"/>
        <v/>
      </c>
      <c r="H12577" s="18" t="str">
        <f t="shared" si="806"/>
        <v/>
      </c>
    </row>
    <row r="12578" spans="5:8" x14ac:dyDescent="0.25">
      <c r="E12578" s="18" t="str">
        <f t="shared" si="803"/>
        <v/>
      </c>
      <c r="F12578" s="18" t="str">
        <f t="shared" si="804"/>
        <v/>
      </c>
      <c r="G12578" s="18" t="str">
        <f t="shared" si="805"/>
        <v/>
      </c>
      <c r="H12578" s="18" t="str">
        <f t="shared" si="806"/>
        <v/>
      </c>
    </row>
    <row r="12579" spans="5:8" x14ac:dyDescent="0.25">
      <c r="E12579" s="18" t="str">
        <f t="shared" si="803"/>
        <v/>
      </c>
      <c r="F12579" s="18" t="str">
        <f t="shared" si="804"/>
        <v/>
      </c>
      <c r="G12579" s="18" t="str">
        <f t="shared" si="805"/>
        <v/>
      </c>
      <c r="H12579" s="18" t="str">
        <f t="shared" si="806"/>
        <v/>
      </c>
    </row>
    <row r="12580" spans="5:8" x14ac:dyDescent="0.25">
      <c r="E12580" s="18" t="str">
        <f t="shared" si="803"/>
        <v/>
      </c>
      <c r="F12580" s="18" t="str">
        <f t="shared" si="804"/>
        <v/>
      </c>
      <c r="G12580" s="18" t="str">
        <f t="shared" si="805"/>
        <v/>
      </c>
      <c r="H12580" s="18" t="str">
        <f t="shared" si="806"/>
        <v/>
      </c>
    </row>
    <row r="12581" spans="5:8" x14ac:dyDescent="0.25">
      <c r="E12581" s="18" t="str">
        <f t="shared" si="803"/>
        <v/>
      </c>
      <c r="F12581" s="18" t="str">
        <f t="shared" si="804"/>
        <v/>
      </c>
      <c r="G12581" s="18" t="str">
        <f t="shared" si="805"/>
        <v/>
      </c>
      <c r="H12581" s="18" t="str">
        <f t="shared" si="806"/>
        <v/>
      </c>
    </row>
    <row r="12582" spans="5:8" x14ac:dyDescent="0.25">
      <c r="E12582" s="18" t="str">
        <f t="shared" si="803"/>
        <v/>
      </c>
      <c r="F12582" s="18" t="str">
        <f t="shared" si="804"/>
        <v/>
      </c>
      <c r="G12582" s="18" t="str">
        <f t="shared" si="805"/>
        <v/>
      </c>
      <c r="H12582" s="18" t="str">
        <f t="shared" si="806"/>
        <v/>
      </c>
    </row>
    <row r="12583" spans="5:8" x14ac:dyDescent="0.25">
      <c r="E12583" s="18" t="str">
        <f t="shared" si="803"/>
        <v/>
      </c>
      <c r="F12583" s="18" t="str">
        <f t="shared" si="804"/>
        <v/>
      </c>
      <c r="G12583" s="18" t="str">
        <f t="shared" si="805"/>
        <v/>
      </c>
      <c r="H12583" s="18" t="str">
        <f t="shared" si="806"/>
        <v/>
      </c>
    </row>
    <row r="12584" spans="5:8" x14ac:dyDescent="0.25">
      <c r="E12584" s="18" t="str">
        <f t="shared" si="803"/>
        <v/>
      </c>
      <c r="F12584" s="18" t="str">
        <f t="shared" si="804"/>
        <v/>
      </c>
      <c r="G12584" s="18" t="str">
        <f t="shared" si="805"/>
        <v/>
      </c>
      <c r="H12584" s="18" t="str">
        <f t="shared" si="806"/>
        <v/>
      </c>
    </row>
    <row r="12585" spans="5:8" x14ac:dyDescent="0.25">
      <c r="E12585" s="18" t="str">
        <f t="shared" si="803"/>
        <v/>
      </c>
      <c r="F12585" s="18" t="str">
        <f t="shared" si="804"/>
        <v/>
      </c>
      <c r="G12585" s="18" t="str">
        <f t="shared" si="805"/>
        <v/>
      </c>
      <c r="H12585" s="18" t="str">
        <f t="shared" si="806"/>
        <v/>
      </c>
    </row>
    <row r="12586" spans="5:8" x14ac:dyDescent="0.25">
      <c r="E12586" s="18" t="str">
        <f t="shared" si="803"/>
        <v/>
      </c>
      <c r="F12586" s="18" t="str">
        <f t="shared" si="804"/>
        <v/>
      </c>
      <c r="G12586" s="18" t="str">
        <f t="shared" si="805"/>
        <v/>
      </c>
      <c r="H12586" s="18" t="str">
        <f t="shared" si="806"/>
        <v/>
      </c>
    </row>
    <row r="12587" spans="5:8" x14ac:dyDescent="0.25">
      <c r="E12587" s="18" t="str">
        <f t="shared" si="803"/>
        <v/>
      </c>
      <c r="F12587" s="18" t="str">
        <f t="shared" si="804"/>
        <v/>
      </c>
      <c r="G12587" s="18" t="str">
        <f t="shared" si="805"/>
        <v/>
      </c>
      <c r="H12587" s="18" t="str">
        <f t="shared" si="806"/>
        <v/>
      </c>
    </row>
    <row r="12588" spans="5:8" x14ac:dyDescent="0.25">
      <c r="E12588" s="18" t="str">
        <f t="shared" si="803"/>
        <v/>
      </c>
      <c r="F12588" s="18" t="str">
        <f t="shared" si="804"/>
        <v/>
      </c>
      <c r="G12588" s="18" t="str">
        <f t="shared" si="805"/>
        <v/>
      </c>
      <c r="H12588" s="18" t="str">
        <f t="shared" si="806"/>
        <v/>
      </c>
    </row>
    <row r="12589" spans="5:8" x14ac:dyDescent="0.25">
      <c r="E12589" s="18" t="str">
        <f t="shared" si="803"/>
        <v/>
      </c>
      <c r="F12589" s="18" t="str">
        <f t="shared" si="804"/>
        <v/>
      </c>
      <c r="G12589" s="18" t="str">
        <f t="shared" si="805"/>
        <v/>
      </c>
      <c r="H12589" s="18" t="str">
        <f t="shared" si="806"/>
        <v/>
      </c>
    </row>
    <row r="12590" spans="5:8" x14ac:dyDescent="0.25">
      <c r="E12590" s="18" t="str">
        <f t="shared" si="803"/>
        <v/>
      </c>
      <c r="F12590" s="18" t="str">
        <f t="shared" si="804"/>
        <v/>
      </c>
      <c r="G12590" s="18" t="str">
        <f t="shared" si="805"/>
        <v/>
      </c>
      <c r="H12590" s="18" t="str">
        <f t="shared" si="806"/>
        <v/>
      </c>
    </row>
    <row r="12591" spans="5:8" x14ac:dyDescent="0.25">
      <c r="E12591" s="18" t="str">
        <f t="shared" si="803"/>
        <v/>
      </c>
      <c r="F12591" s="18" t="str">
        <f t="shared" si="804"/>
        <v/>
      </c>
      <c r="G12591" s="18" t="str">
        <f t="shared" si="805"/>
        <v/>
      </c>
      <c r="H12591" s="18" t="str">
        <f t="shared" si="806"/>
        <v/>
      </c>
    </row>
    <row r="12592" spans="5:8" x14ac:dyDescent="0.25">
      <c r="E12592" s="18" t="str">
        <f t="shared" si="803"/>
        <v/>
      </c>
      <c r="F12592" s="18" t="str">
        <f t="shared" si="804"/>
        <v/>
      </c>
      <c r="G12592" s="18" t="str">
        <f t="shared" si="805"/>
        <v/>
      </c>
      <c r="H12592" s="18" t="str">
        <f t="shared" si="806"/>
        <v/>
      </c>
    </row>
    <row r="12593" spans="5:8" x14ac:dyDescent="0.25">
      <c r="E12593" s="18" t="str">
        <f t="shared" si="803"/>
        <v/>
      </c>
      <c r="F12593" s="18" t="str">
        <f t="shared" si="804"/>
        <v/>
      </c>
      <c r="G12593" s="18" t="str">
        <f t="shared" si="805"/>
        <v/>
      </c>
      <c r="H12593" s="18" t="str">
        <f t="shared" si="806"/>
        <v/>
      </c>
    </row>
    <row r="12594" spans="5:8" x14ac:dyDescent="0.25">
      <c r="E12594" s="18" t="str">
        <f t="shared" si="803"/>
        <v/>
      </c>
      <c r="F12594" s="18" t="str">
        <f t="shared" si="804"/>
        <v/>
      </c>
      <c r="G12594" s="18" t="str">
        <f t="shared" si="805"/>
        <v/>
      </c>
      <c r="H12594" s="18" t="str">
        <f t="shared" si="806"/>
        <v/>
      </c>
    </row>
    <row r="12595" spans="5:8" x14ac:dyDescent="0.25">
      <c r="E12595" s="18" t="str">
        <f t="shared" si="803"/>
        <v/>
      </c>
      <c r="F12595" s="18" t="str">
        <f t="shared" si="804"/>
        <v/>
      </c>
      <c r="G12595" s="18" t="str">
        <f t="shared" si="805"/>
        <v/>
      </c>
      <c r="H12595" s="18" t="str">
        <f t="shared" si="806"/>
        <v/>
      </c>
    </row>
    <row r="12596" spans="5:8" x14ac:dyDescent="0.25">
      <c r="E12596" s="18" t="str">
        <f t="shared" si="803"/>
        <v/>
      </c>
      <c r="F12596" s="18" t="str">
        <f t="shared" si="804"/>
        <v/>
      </c>
      <c r="G12596" s="18" t="str">
        <f t="shared" si="805"/>
        <v/>
      </c>
      <c r="H12596" s="18" t="str">
        <f t="shared" si="806"/>
        <v/>
      </c>
    </row>
    <row r="12597" spans="5:8" x14ac:dyDescent="0.25">
      <c r="E12597" s="18" t="str">
        <f t="shared" si="803"/>
        <v/>
      </c>
      <c r="F12597" s="18" t="str">
        <f t="shared" si="804"/>
        <v/>
      </c>
      <c r="G12597" s="18" t="str">
        <f t="shared" si="805"/>
        <v/>
      </c>
      <c r="H12597" s="18" t="str">
        <f t="shared" si="806"/>
        <v/>
      </c>
    </row>
    <row r="12598" spans="5:8" x14ac:dyDescent="0.25">
      <c r="E12598" s="18" t="str">
        <f t="shared" si="803"/>
        <v/>
      </c>
      <c r="F12598" s="18" t="str">
        <f t="shared" si="804"/>
        <v/>
      </c>
      <c r="G12598" s="18" t="str">
        <f t="shared" si="805"/>
        <v/>
      </c>
      <c r="H12598" s="18" t="str">
        <f t="shared" si="806"/>
        <v/>
      </c>
    </row>
    <row r="12599" spans="5:8" x14ac:dyDescent="0.25">
      <c r="E12599" s="18" t="str">
        <f t="shared" si="803"/>
        <v/>
      </c>
      <c r="F12599" s="18" t="str">
        <f t="shared" si="804"/>
        <v/>
      </c>
      <c r="G12599" s="18" t="str">
        <f t="shared" si="805"/>
        <v/>
      </c>
      <c r="H12599" s="18" t="str">
        <f t="shared" si="806"/>
        <v/>
      </c>
    </row>
    <row r="12600" spans="5:8" x14ac:dyDescent="0.25">
      <c r="E12600" s="18" t="str">
        <f t="shared" si="803"/>
        <v/>
      </c>
      <c r="F12600" s="18" t="str">
        <f t="shared" si="804"/>
        <v/>
      </c>
      <c r="G12600" s="18" t="str">
        <f t="shared" si="805"/>
        <v/>
      </c>
      <c r="H12600" s="18" t="str">
        <f t="shared" si="806"/>
        <v/>
      </c>
    </row>
    <row r="12601" spans="5:8" x14ac:dyDescent="0.25">
      <c r="E12601" s="18" t="str">
        <f t="shared" si="803"/>
        <v/>
      </c>
      <c r="F12601" s="18" t="str">
        <f t="shared" si="804"/>
        <v/>
      </c>
      <c r="G12601" s="18" t="str">
        <f t="shared" si="805"/>
        <v/>
      </c>
      <c r="H12601" s="18" t="str">
        <f t="shared" si="806"/>
        <v/>
      </c>
    </row>
    <row r="12602" spans="5:8" x14ac:dyDescent="0.25">
      <c r="E12602" s="18" t="str">
        <f t="shared" si="803"/>
        <v/>
      </c>
      <c r="F12602" s="18" t="str">
        <f t="shared" si="804"/>
        <v/>
      </c>
      <c r="G12602" s="18" t="str">
        <f t="shared" si="805"/>
        <v/>
      </c>
      <c r="H12602" s="18" t="str">
        <f t="shared" si="806"/>
        <v/>
      </c>
    </row>
    <row r="12603" spans="5:8" x14ac:dyDescent="0.25">
      <c r="E12603" s="18" t="str">
        <f t="shared" si="803"/>
        <v/>
      </c>
      <c r="F12603" s="18" t="str">
        <f t="shared" si="804"/>
        <v/>
      </c>
      <c r="G12603" s="18" t="str">
        <f t="shared" si="805"/>
        <v/>
      </c>
      <c r="H12603" s="18" t="str">
        <f t="shared" si="806"/>
        <v/>
      </c>
    </row>
    <row r="12604" spans="5:8" x14ac:dyDescent="0.25">
      <c r="E12604" s="18" t="str">
        <f t="shared" si="803"/>
        <v/>
      </c>
      <c r="F12604" s="18" t="str">
        <f t="shared" si="804"/>
        <v/>
      </c>
      <c r="G12604" s="18" t="str">
        <f t="shared" si="805"/>
        <v/>
      </c>
      <c r="H12604" s="18" t="str">
        <f t="shared" si="806"/>
        <v/>
      </c>
    </row>
    <row r="12605" spans="5:8" x14ac:dyDescent="0.25">
      <c r="E12605" s="18" t="str">
        <f t="shared" si="803"/>
        <v/>
      </c>
      <c r="F12605" s="18" t="str">
        <f t="shared" si="804"/>
        <v/>
      </c>
      <c r="G12605" s="18" t="str">
        <f t="shared" si="805"/>
        <v/>
      </c>
      <c r="H12605" s="18" t="str">
        <f t="shared" si="806"/>
        <v/>
      </c>
    </row>
    <row r="12606" spans="5:8" x14ac:dyDescent="0.25">
      <c r="E12606" s="18" t="str">
        <f t="shared" si="803"/>
        <v/>
      </c>
      <c r="F12606" s="18" t="str">
        <f t="shared" si="804"/>
        <v/>
      </c>
      <c r="G12606" s="18" t="str">
        <f t="shared" si="805"/>
        <v/>
      </c>
      <c r="H12606" s="18" t="str">
        <f t="shared" si="806"/>
        <v/>
      </c>
    </row>
    <row r="12607" spans="5:8" x14ac:dyDescent="0.25">
      <c r="E12607" s="18" t="str">
        <f t="shared" si="803"/>
        <v/>
      </c>
      <c r="F12607" s="18" t="str">
        <f t="shared" si="804"/>
        <v/>
      </c>
      <c r="G12607" s="18" t="str">
        <f t="shared" si="805"/>
        <v/>
      </c>
      <c r="H12607" s="18" t="str">
        <f t="shared" si="806"/>
        <v/>
      </c>
    </row>
    <row r="12608" spans="5:8" x14ac:dyDescent="0.25">
      <c r="E12608" s="18" t="str">
        <f t="shared" si="803"/>
        <v/>
      </c>
      <c r="F12608" s="18" t="str">
        <f t="shared" si="804"/>
        <v/>
      </c>
      <c r="G12608" s="18" t="str">
        <f t="shared" si="805"/>
        <v/>
      </c>
      <c r="H12608" s="18" t="str">
        <f t="shared" si="806"/>
        <v/>
      </c>
    </row>
    <row r="12609" spans="5:8" x14ac:dyDescent="0.25">
      <c r="E12609" s="18" t="str">
        <f t="shared" si="803"/>
        <v/>
      </c>
      <c r="F12609" s="18" t="str">
        <f t="shared" si="804"/>
        <v/>
      </c>
      <c r="G12609" s="18" t="str">
        <f t="shared" si="805"/>
        <v/>
      </c>
      <c r="H12609" s="18" t="str">
        <f t="shared" si="806"/>
        <v/>
      </c>
    </row>
    <row r="12610" spans="5:8" x14ac:dyDescent="0.25">
      <c r="E12610" s="18" t="str">
        <f t="shared" si="803"/>
        <v/>
      </c>
      <c r="F12610" s="18" t="str">
        <f t="shared" si="804"/>
        <v/>
      </c>
      <c r="G12610" s="18" t="str">
        <f t="shared" si="805"/>
        <v/>
      </c>
      <c r="H12610" s="18" t="str">
        <f t="shared" si="806"/>
        <v/>
      </c>
    </row>
    <row r="12611" spans="5:8" x14ac:dyDescent="0.25">
      <c r="E12611" s="18" t="str">
        <f t="shared" si="803"/>
        <v/>
      </c>
      <c r="F12611" s="18" t="str">
        <f t="shared" si="804"/>
        <v/>
      </c>
      <c r="G12611" s="18" t="str">
        <f t="shared" si="805"/>
        <v/>
      </c>
      <c r="H12611" s="18" t="str">
        <f t="shared" si="806"/>
        <v/>
      </c>
    </row>
    <row r="12612" spans="5:8" x14ac:dyDescent="0.25">
      <c r="E12612" s="18" t="str">
        <f t="shared" si="803"/>
        <v/>
      </c>
      <c r="F12612" s="18" t="str">
        <f t="shared" si="804"/>
        <v/>
      </c>
      <c r="G12612" s="18" t="str">
        <f t="shared" si="805"/>
        <v/>
      </c>
      <c r="H12612" s="18" t="str">
        <f t="shared" si="806"/>
        <v/>
      </c>
    </row>
    <row r="12613" spans="5:8" x14ac:dyDescent="0.25">
      <c r="E12613" s="18" t="str">
        <f t="shared" si="803"/>
        <v/>
      </c>
      <c r="F12613" s="18" t="str">
        <f t="shared" si="804"/>
        <v/>
      </c>
      <c r="G12613" s="18" t="str">
        <f t="shared" si="805"/>
        <v/>
      </c>
      <c r="H12613" s="18" t="str">
        <f t="shared" si="806"/>
        <v/>
      </c>
    </row>
    <row r="12614" spans="5:8" x14ac:dyDescent="0.25">
      <c r="E12614" s="18" t="str">
        <f t="shared" ref="E12614:E12677" si="807">IF($C12614="","",IFERROR(INDEX(ItemPriceCol,MATCH($C12614,ItemName,0)),""))</f>
        <v/>
      </c>
      <c r="F12614" s="18" t="str">
        <f t="shared" ref="F12614:F12677" si="808">IF(OR($D12614="",$E12614=""),"",$D12614*$E12614)</f>
        <v/>
      </c>
      <c r="G12614" s="18" t="str">
        <f t="shared" ref="G12614:G12677" si="809">IF($C12614="","",IFERROR(INDEX(ItemCostCol,MATCH($C12614,ItemName,0)),""))</f>
        <v/>
      </c>
      <c r="H12614" s="18" t="str">
        <f t="shared" ref="H12614:H12677" si="810">IF(OR($F12614="",$G12614=""),"",$F12614-$D12614*$G12614)</f>
        <v/>
      </c>
    </row>
    <row r="12615" spans="5:8" x14ac:dyDescent="0.25">
      <c r="E12615" s="18" t="str">
        <f t="shared" si="807"/>
        <v/>
      </c>
      <c r="F12615" s="18" t="str">
        <f t="shared" si="808"/>
        <v/>
      </c>
      <c r="G12615" s="18" t="str">
        <f t="shared" si="809"/>
        <v/>
      </c>
      <c r="H12615" s="18" t="str">
        <f t="shared" si="810"/>
        <v/>
      </c>
    </row>
    <row r="12616" spans="5:8" x14ac:dyDescent="0.25">
      <c r="E12616" s="18" t="str">
        <f t="shared" si="807"/>
        <v/>
      </c>
      <c r="F12616" s="18" t="str">
        <f t="shared" si="808"/>
        <v/>
      </c>
      <c r="G12616" s="18" t="str">
        <f t="shared" si="809"/>
        <v/>
      </c>
      <c r="H12616" s="18" t="str">
        <f t="shared" si="810"/>
        <v/>
      </c>
    </row>
    <row r="12617" spans="5:8" x14ac:dyDescent="0.25">
      <c r="E12617" s="18" t="str">
        <f t="shared" si="807"/>
        <v/>
      </c>
      <c r="F12617" s="18" t="str">
        <f t="shared" si="808"/>
        <v/>
      </c>
      <c r="G12617" s="18" t="str">
        <f t="shared" si="809"/>
        <v/>
      </c>
      <c r="H12617" s="18" t="str">
        <f t="shared" si="810"/>
        <v/>
      </c>
    </row>
    <row r="12618" spans="5:8" x14ac:dyDescent="0.25">
      <c r="E12618" s="18" t="str">
        <f t="shared" si="807"/>
        <v/>
      </c>
      <c r="F12618" s="18" t="str">
        <f t="shared" si="808"/>
        <v/>
      </c>
      <c r="G12618" s="18" t="str">
        <f t="shared" si="809"/>
        <v/>
      </c>
      <c r="H12618" s="18" t="str">
        <f t="shared" si="810"/>
        <v/>
      </c>
    </row>
    <row r="12619" spans="5:8" x14ac:dyDescent="0.25">
      <c r="E12619" s="18" t="str">
        <f t="shared" si="807"/>
        <v/>
      </c>
      <c r="F12619" s="18" t="str">
        <f t="shared" si="808"/>
        <v/>
      </c>
      <c r="G12619" s="18" t="str">
        <f t="shared" si="809"/>
        <v/>
      </c>
      <c r="H12619" s="18" t="str">
        <f t="shared" si="810"/>
        <v/>
      </c>
    </row>
    <row r="12620" spans="5:8" x14ac:dyDescent="0.25">
      <c r="E12620" s="18" t="str">
        <f t="shared" si="807"/>
        <v/>
      </c>
      <c r="F12620" s="18" t="str">
        <f t="shared" si="808"/>
        <v/>
      </c>
      <c r="G12620" s="18" t="str">
        <f t="shared" si="809"/>
        <v/>
      </c>
      <c r="H12620" s="18" t="str">
        <f t="shared" si="810"/>
        <v/>
      </c>
    </row>
    <row r="12621" spans="5:8" x14ac:dyDescent="0.25">
      <c r="E12621" s="18" t="str">
        <f t="shared" si="807"/>
        <v/>
      </c>
      <c r="F12621" s="18" t="str">
        <f t="shared" si="808"/>
        <v/>
      </c>
      <c r="G12621" s="18" t="str">
        <f t="shared" si="809"/>
        <v/>
      </c>
      <c r="H12621" s="18" t="str">
        <f t="shared" si="810"/>
        <v/>
      </c>
    </row>
    <row r="12622" spans="5:8" x14ac:dyDescent="0.25">
      <c r="E12622" s="18" t="str">
        <f t="shared" si="807"/>
        <v/>
      </c>
      <c r="F12622" s="18" t="str">
        <f t="shared" si="808"/>
        <v/>
      </c>
      <c r="G12622" s="18" t="str">
        <f t="shared" si="809"/>
        <v/>
      </c>
      <c r="H12622" s="18" t="str">
        <f t="shared" si="810"/>
        <v/>
      </c>
    </row>
    <row r="12623" spans="5:8" x14ac:dyDescent="0.25">
      <c r="E12623" s="18" t="str">
        <f t="shared" si="807"/>
        <v/>
      </c>
      <c r="F12623" s="18" t="str">
        <f t="shared" si="808"/>
        <v/>
      </c>
      <c r="G12623" s="18" t="str">
        <f t="shared" si="809"/>
        <v/>
      </c>
      <c r="H12623" s="18" t="str">
        <f t="shared" si="810"/>
        <v/>
      </c>
    </row>
    <row r="12624" spans="5:8" x14ac:dyDescent="0.25">
      <c r="E12624" s="18" t="str">
        <f t="shared" si="807"/>
        <v/>
      </c>
      <c r="F12624" s="18" t="str">
        <f t="shared" si="808"/>
        <v/>
      </c>
      <c r="G12624" s="18" t="str">
        <f t="shared" si="809"/>
        <v/>
      </c>
      <c r="H12624" s="18" t="str">
        <f t="shared" si="810"/>
        <v/>
      </c>
    </row>
    <row r="12625" spans="5:8" x14ac:dyDescent="0.25">
      <c r="E12625" s="18" t="str">
        <f t="shared" si="807"/>
        <v/>
      </c>
      <c r="F12625" s="18" t="str">
        <f t="shared" si="808"/>
        <v/>
      </c>
      <c r="G12625" s="18" t="str">
        <f t="shared" si="809"/>
        <v/>
      </c>
      <c r="H12625" s="18" t="str">
        <f t="shared" si="810"/>
        <v/>
      </c>
    </row>
    <row r="12626" spans="5:8" x14ac:dyDescent="0.25">
      <c r="E12626" s="18" t="str">
        <f t="shared" si="807"/>
        <v/>
      </c>
      <c r="F12626" s="18" t="str">
        <f t="shared" si="808"/>
        <v/>
      </c>
      <c r="G12626" s="18" t="str">
        <f t="shared" si="809"/>
        <v/>
      </c>
      <c r="H12626" s="18" t="str">
        <f t="shared" si="810"/>
        <v/>
      </c>
    </row>
    <row r="12627" spans="5:8" x14ac:dyDescent="0.25">
      <c r="E12627" s="18" t="str">
        <f t="shared" si="807"/>
        <v/>
      </c>
      <c r="F12627" s="18" t="str">
        <f t="shared" si="808"/>
        <v/>
      </c>
      <c r="G12627" s="18" t="str">
        <f t="shared" si="809"/>
        <v/>
      </c>
      <c r="H12627" s="18" t="str">
        <f t="shared" si="810"/>
        <v/>
      </c>
    </row>
    <row r="12628" spans="5:8" x14ac:dyDescent="0.25">
      <c r="E12628" s="18" t="str">
        <f t="shared" si="807"/>
        <v/>
      </c>
      <c r="F12628" s="18" t="str">
        <f t="shared" si="808"/>
        <v/>
      </c>
      <c r="G12628" s="18" t="str">
        <f t="shared" si="809"/>
        <v/>
      </c>
      <c r="H12628" s="18" t="str">
        <f t="shared" si="810"/>
        <v/>
      </c>
    </row>
    <row r="12629" spans="5:8" x14ac:dyDescent="0.25">
      <c r="E12629" s="18" t="str">
        <f t="shared" si="807"/>
        <v/>
      </c>
      <c r="F12629" s="18" t="str">
        <f t="shared" si="808"/>
        <v/>
      </c>
      <c r="G12629" s="18" t="str">
        <f t="shared" si="809"/>
        <v/>
      </c>
      <c r="H12629" s="18" t="str">
        <f t="shared" si="810"/>
        <v/>
      </c>
    </row>
    <row r="12630" spans="5:8" x14ac:dyDescent="0.25">
      <c r="E12630" s="18" t="str">
        <f t="shared" si="807"/>
        <v/>
      </c>
      <c r="F12630" s="18" t="str">
        <f t="shared" si="808"/>
        <v/>
      </c>
      <c r="G12630" s="18" t="str">
        <f t="shared" si="809"/>
        <v/>
      </c>
      <c r="H12630" s="18" t="str">
        <f t="shared" si="810"/>
        <v/>
      </c>
    </row>
    <row r="12631" spans="5:8" x14ac:dyDescent="0.25">
      <c r="E12631" s="18" t="str">
        <f t="shared" si="807"/>
        <v/>
      </c>
      <c r="F12631" s="18" t="str">
        <f t="shared" si="808"/>
        <v/>
      </c>
      <c r="G12631" s="18" t="str">
        <f t="shared" si="809"/>
        <v/>
      </c>
      <c r="H12631" s="18" t="str">
        <f t="shared" si="810"/>
        <v/>
      </c>
    </row>
    <row r="12632" spans="5:8" x14ac:dyDescent="0.25">
      <c r="E12632" s="18" t="str">
        <f t="shared" si="807"/>
        <v/>
      </c>
      <c r="F12632" s="18" t="str">
        <f t="shared" si="808"/>
        <v/>
      </c>
      <c r="G12632" s="18" t="str">
        <f t="shared" si="809"/>
        <v/>
      </c>
      <c r="H12632" s="18" t="str">
        <f t="shared" si="810"/>
        <v/>
      </c>
    </row>
    <row r="12633" spans="5:8" x14ac:dyDescent="0.25">
      <c r="E12633" s="18" t="str">
        <f t="shared" si="807"/>
        <v/>
      </c>
      <c r="F12633" s="18" t="str">
        <f t="shared" si="808"/>
        <v/>
      </c>
      <c r="G12633" s="18" t="str">
        <f t="shared" si="809"/>
        <v/>
      </c>
      <c r="H12633" s="18" t="str">
        <f t="shared" si="810"/>
        <v/>
      </c>
    </row>
    <row r="12634" spans="5:8" x14ac:dyDescent="0.25">
      <c r="E12634" s="18" t="str">
        <f t="shared" si="807"/>
        <v/>
      </c>
      <c r="F12634" s="18" t="str">
        <f t="shared" si="808"/>
        <v/>
      </c>
      <c r="G12634" s="18" t="str">
        <f t="shared" si="809"/>
        <v/>
      </c>
      <c r="H12634" s="18" t="str">
        <f t="shared" si="810"/>
        <v/>
      </c>
    </row>
    <row r="12635" spans="5:8" x14ac:dyDescent="0.25">
      <c r="E12635" s="18" t="str">
        <f t="shared" si="807"/>
        <v/>
      </c>
      <c r="F12635" s="18" t="str">
        <f t="shared" si="808"/>
        <v/>
      </c>
      <c r="G12635" s="18" t="str">
        <f t="shared" si="809"/>
        <v/>
      </c>
      <c r="H12635" s="18" t="str">
        <f t="shared" si="810"/>
        <v/>
      </c>
    </row>
    <row r="12636" spans="5:8" x14ac:dyDescent="0.25">
      <c r="E12636" s="18" t="str">
        <f t="shared" si="807"/>
        <v/>
      </c>
      <c r="F12636" s="18" t="str">
        <f t="shared" si="808"/>
        <v/>
      </c>
      <c r="G12636" s="18" t="str">
        <f t="shared" si="809"/>
        <v/>
      </c>
      <c r="H12636" s="18" t="str">
        <f t="shared" si="810"/>
        <v/>
      </c>
    </row>
    <row r="12637" spans="5:8" x14ac:dyDescent="0.25">
      <c r="E12637" s="18" t="str">
        <f t="shared" si="807"/>
        <v/>
      </c>
      <c r="F12637" s="18" t="str">
        <f t="shared" si="808"/>
        <v/>
      </c>
      <c r="G12637" s="18" t="str">
        <f t="shared" si="809"/>
        <v/>
      </c>
      <c r="H12637" s="18" t="str">
        <f t="shared" si="810"/>
        <v/>
      </c>
    </row>
    <row r="12638" spans="5:8" x14ac:dyDescent="0.25">
      <c r="E12638" s="18" t="str">
        <f t="shared" si="807"/>
        <v/>
      </c>
      <c r="F12638" s="18" t="str">
        <f t="shared" si="808"/>
        <v/>
      </c>
      <c r="G12638" s="18" t="str">
        <f t="shared" si="809"/>
        <v/>
      </c>
      <c r="H12638" s="18" t="str">
        <f t="shared" si="810"/>
        <v/>
      </c>
    </row>
    <row r="12639" spans="5:8" x14ac:dyDescent="0.25">
      <c r="E12639" s="18" t="str">
        <f t="shared" si="807"/>
        <v/>
      </c>
      <c r="F12639" s="18" t="str">
        <f t="shared" si="808"/>
        <v/>
      </c>
      <c r="G12639" s="18" t="str">
        <f t="shared" si="809"/>
        <v/>
      </c>
      <c r="H12639" s="18" t="str">
        <f t="shared" si="810"/>
        <v/>
      </c>
    </row>
    <row r="12640" spans="5:8" x14ac:dyDescent="0.25">
      <c r="E12640" s="18" t="str">
        <f t="shared" si="807"/>
        <v/>
      </c>
      <c r="F12640" s="18" t="str">
        <f t="shared" si="808"/>
        <v/>
      </c>
      <c r="G12640" s="18" t="str">
        <f t="shared" si="809"/>
        <v/>
      </c>
      <c r="H12640" s="18" t="str">
        <f t="shared" si="810"/>
        <v/>
      </c>
    </row>
    <row r="12641" spans="5:8" x14ac:dyDescent="0.25">
      <c r="E12641" s="18" t="str">
        <f t="shared" si="807"/>
        <v/>
      </c>
      <c r="F12641" s="18" t="str">
        <f t="shared" si="808"/>
        <v/>
      </c>
      <c r="G12641" s="18" t="str">
        <f t="shared" si="809"/>
        <v/>
      </c>
      <c r="H12641" s="18" t="str">
        <f t="shared" si="810"/>
        <v/>
      </c>
    </row>
    <row r="12642" spans="5:8" x14ac:dyDescent="0.25">
      <c r="E12642" s="18" t="str">
        <f t="shared" si="807"/>
        <v/>
      </c>
      <c r="F12642" s="18" t="str">
        <f t="shared" si="808"/>
        <v/>
      </c>
      <c r="G12642" s="18" t="str">
        <f t="shared" si="809"/>
        <v/>
      </c>
      <c r="H12642" s="18" t="str">
        <f t="shared" si="810"/>
        <v/>
      </c>
    </row>
    <row r="12643" spans="5:8" x14ac:dyDescent="0.25">
      <c r="E12643" s="18" t="str">
        <f t="shared" si="807"/>
        <v/>
      </c>
      <c r="F12643" s="18" t="str">
        <f t="shared" si="808"/>
        <v/>
      </c>
      <c r="G12643" s="18" t="str">
        <f t="shared" si="809"/>
        <v/>
      </c>
      <c r="H12643" s="18" t="str">
        <f t="shared" si="810"/>
        <v/>
      </c>
    </row>
    <row r="12644" spans="5:8" x14ac:dyDescent="0.25">
      <c r="E12644" s="18" t="str">
        <f t="shared" si="807"/>
        <v/>
      </c>
      <c r="F12644" s="18" t="str">
        <f t="shared" si="808"/>
        <v/>
      </c>
      <c r="G12644" s="18" t="str">
        <f t="shared" si="809"/>
        <v/>
      </c>
      <c r="H12644" s="18" t="str">
        <f t="shared" si="810"/>
        <v/>
      </c>
    </row>
    <row r="12645" spans="5:8" x14ac:dyDescent="0.25">
      <c r="E12645" s="18" t="str">
        <f t="shared" si="807"/>
        <v/>
      </c>
      <c r="F12645" s="18" t="str">
        <f t="shared" si="808"/>
        <v/>
      </c>
      <c r="G12645" s="18" t="str">
        <f t="shared" si="809"/>
        <v/>
      </c>
      <c r="H12645" s="18" t="str">
        <f t="shared" si="810"/>
        <v/>
      </c>
    </row>
    <row r="12646" spans="5:8" x14ac:dyDescent="0.25">
      <c r="E12646" s="18" t="str">
        <f t="shared" si="807"/>
        <v/>
      </c>
      <c r="F12646" s="18" t="str">
        <f t="shared" si="808"/>
        <v/>
      </c>
      <c r="G12646" s="18" t="str">
        <f t="shared" si="809"/>
        <v/>
      </c>
      <c r="H12646" s="18" t="str">
        <f t="shared" si="810"/>
        <v/>
      </c>
    </row>
    <row r="12647" spans="5:8" x14ac:dyDescent="0.25">
      <c r="E12647" s="18" t="str">
        <f t="shared" si="807"/>
        <v/>
      </c>
      <c r="F12647" s="18" t="str">
        <f t="shared" si="808"/>
        <v/>
      </c>
      <c r="G12647" s="18" t="str">
        <f t="shared" si="809"/>
        <v/>
      </c>
      <c r="H12647" s="18" t="str">
        <f t="shared" si="810"/>
        <v/>
      </c>
    </row>
    <row r="12648" spans="5:8" x14ac:dyDescent="0.25">
      <c r="E12648" s="18" t="str">
        <f t="shared" si="807"/>
        <v/>
      </c>
      <c r="F12648" s="18" t="str">
        <f t="shared" si="808"/>
        <v/>
      </c>
      <c r="G12648" s="18" t="str">
        <f t="shared" si="809"/>
        <v/>
      </c>
      <c r="H12648" s="18" t="str">
        <f t="shared" si="810"/>
        <v/>
      </c>
    </row>
    <row r="12649" spans="5:8" x14ac:dyDescent="0.25">
      <c r="E12649" s="18" t="str">
        <f t="shared" si="807"/>
        <v/>
      </c>
      <c r="F12649" s="18" t="str">
        <f t="shared" si="808"/>
        <v/>
      </c>
      <c r="G12649" s="18" t="str">
        <f t="shared" si="809"/>
        <v/>
      </c>
      <c r="H12649" s="18" t="str">
        <f t="shared" si="810"/>
        <v/>
      </c>
    </row>
    <row r="12650" spans="5:8" x14ac:dyDescent="0.25">
      <c r="E12650" s="18" t="str">
        <f t="shared" si="807"/>
        <v/>
      </c>
      <c r="F12650" s="18" t="str">
        <f t="shared" si="808"/>
        <v/>
      </c>
      <c r="G12650" s="18" t="str">
        <f t="shared" si="809"/>
        <v/>
      </c>
      <c r="H12650" s="18" t="str">
        <f t="shared" si="810"/>
        <v/>
      </c>
    </row>
    <row r="12651" spans="5:8" x14ac:dyDescent="0.25">
      <c r="E12651" s="18" t="str">
        <f t="shared" si="807"/>
        <v/>
      </c>
      <c r="F12651" s="18" t="str">
        <f t="shared" si="808"/>
        <v/>
      </c>
      <c r="G12651" s="18" t="str">
        <f t="shared" si="809"/>
        <v/>
      </c>
      <c r="H12651" s="18" t="str">
        <f t="shared" si="810"/>
        <v/>
      </c>
    </row>
    <row r="12652" spans="5:8" x14ac:dyDescent="0.25">
      <c r="E12652" s="18" t="str">
        <f t="shared" si="807"/>
        <v/>
      </c>
      <c r="F12652" s="18" t="str">
        <f t="shared" si="808"/>
        <v/>
      </c>
      <c r="G12652" s="18" t="str">
        <f t="shared" si="809"/>
        <v/>
      </c>
      <c r="H12652" s="18" t="str">
        <f t="shared" si="810"/>
        <v/>
      </c>
    </row>
    <row r="12653" spans="5:8" x14ac:dyDescent="0.25">
      <c r="E12653" s="18" t="str">
        <f t="shared" si="807"/>
        <v/>
      </c>
      <c r="F12653" s="18" t="str">
        <f t="shared" si="808"/>
        <v/>
      </c>
      <c r="G12653" s="18" t="str">
        <f t="shared" si="809"/>
        <v/>
      </c>
      <c r="H12653" s="18" t="str">
        <f t="shared" si="810"/>
        <v/>
      </c>
    </row>
    <row r="12654" spans="5:8" x14ac:dyDescent="0.25">
      <c r="E12654" s="18" t="str">
        <f t="shared" si="807"/>
        <v/>
      </c>
      <c r="F12654" s="18" t="str">
        <f t="shared" si="808"/>
        <v/>
      </c>
      <c r="G12654" s="18" t="str">
        <f t="shared" si="809"/>
        <v/>
      </c>
      <c r="H12654" s="18" t="str">
        <f t="shared" si="810"/>
        <v/>
      </c>
    </row>
    <row r="12655" spans="5:8" x14ac:dyDescent="0.25">
      <c r="E12655" s="18" t="str">
        <f t="shared" si="807"/>
        <v/>
      </c>
      <c r="F12655" s="18" t="str">
        <f t="shared" si="808"/>
        <v/>
      </c>
      <c r="G12655" s="18" t="str">
        <f t="shared" si="809"/>
        <v/>
      </c>
      <c r="H12655" s="18" t="str">
        <f t="shared" si="810"/>
        <v/>
      </c>
    </row>
    <row r="12656" spans="5:8" x14ac:dyDescent="0.25">
      <c r="E12656" s="18" t="str">
        <f t="shared" si="807"/>
        <v/>
      </c>
      <c r="F12656" s="18" t="str">
        <f t="shared" si="808"/>
        <v/>
      </c>
      <c r="G12656" s="18" t="str">
        <f t="shared" si="809"/>
        <v/>
      </c>
      <c r="H12656" s="18" t="str">
        <f t="shared" si="810"/>
        <v/>
      </c>
    </row>
    <row r="12657" spans="5:8" x14ac:dyDescent="0.25">
      <c r="E12657" s="18" t="str">
        <f t="shared" si="807"/>
        <v/>
      </c>
      <c r="F12657" s="18" t="str">
        <f t="shared" si="808"/>
        <v/>
      </c>
      <c r="G12657" s="18" t="str">
        <f t="shared" si="809"/>
        <v/>
      </c>
      <c r="H12657" s="18" t="str">
        <f t="shared" si="810"/>
        <v/>
      </c>
    </row>
    <row r="12658" spans="5:8" x14ac:dyDescent="0.25">
      <c r="E12658" s="18" t="str">
        <f t="shared" si="807"/>
        <v/>
      </c>
      <c r="F12658" s="18" t="str">
        <f t="shared" si="808"/>
        <v/>
      </c>
      <c r="G12658" s="18" t="str">
        <f t="shared" si="809"/>
        <v/>
      </c>
      <c r="H12658" s="18" t="str">
        <f t="shared" si="810"/>
        <v/>
      </c>
    </row>
    <row r="12659" spans="5:8" x14ac:dyDescent="0.25">
      <c r="E12659" s="18" t="str">
        <f t="shared" si="807"/>
        <v/>
      </c>
      <c r="F12659" s="18" t="str">
        <f t="shared" si="808"/>
        <v/>
      </c>
      <c r="G12659" s="18" t="str">
        <f t="shared" si="809"/>
        <v/>
      </c>
      <c r="H12659" s="18" t="str">
        <f t="shared" si="810"/>
        <v/>
      </c>
    </row>
    <row r="12660" spans="5:8" x14ac:dyDescent="0.25">
      <c r="E12660" s="18" t="str">
        <f t="shared" si="807"/>
        <v/>
      </c>
      <c r="F12660" s="18" t="str">
        <f t="shared" si="808"/>
        <v/>
      </c>
      <c r="G12660" s="18" t="str">
        <f t="shared" si="809"/>
        <v/>
      </c>
      <c r="H12660" s="18" t="str">
        <f t="shared" si="810"/>
        <v/>
      </c>
    </row>
    <row r="12661" spans="5:8" x14ac:dyDescent="0.25">
      <c r="E12661" s="18" t="str">
        <f t="shared" si="807"/>
        <v/>
      </c>
      <c r="F12661" s="18" t="str">
        <f t="shared" si="808"/>
        <v/>
      </c>
      <c r="G12661" s="18" t="str">
        <f t="shared" si="809"/>
        <v/>
      </c>
      <c r="H12661" s="18" t="str">
        <f t="shared" si="810"/>
        <v/>
      </c>
    </row>
    <row r="12662" spans="5:8" x14ac:dyDescent="0.25">
      <c r="E12662" s="18" t="str">
        <f t="shared" si="807"/>
        <v/>
      </c>
      <c r="F12662" s="18" t="str">
        <f t="shared" si="808"/>
        <v/>
      </c>
      <c r="G12662" s="18" t="str">
        <f t="shared" si="809"/>
        <v/>
      </c>
      <c r="H12662" s="18" t="str">
        <f t="shared" si="810"/>
        <v/>
      </c>
    </row>
    <row r="12663" spans="5:8" x14ac:dyDescent="0.25">
      <c r="E12663" s="18" t="str">
        <f t="shared" si="807"/>
        <v/>
      </c>
      <c r="F12663" s="18" t="str">
        <f t="shared" si="808"/>
        <v/>
      </c>
      <c r="G12663" s="18" t="str">
        <f t="shared" si="809"/>
        <v/>
      </c>
      <c r="H12663" s="18" t="str">
        <f t="shared" si="810"/>
        <v/>
      </c>
    </row>
    <row r="12664" spans="5:8" x14ac:dyDescent="0.25">
      <c r="E12664" s="18" t="str">
        <f t="shared" si="807"/>
        <v/>
      </c>
      <c r="F12664" s="18" t="str">
        <f t="shared" si="808"/>
        <v/>
      </c>
      <c r="G12664" s="18" t="str">
        <f t="shared" si="809"/>
        <v/>
      </c>
      <c r="H12664" s="18" t="str">
        <f t="shared" si="810"/>
        <v/>
      </c>
    </row>
    <row r="12665" spans="5:8" x14ac:dyDescent="0.25">
      <c r="E12665" s="18" t="str">
        <f t="shared" si="807"/>
        <v/>
      </c>
      <c r="F12665" s="18" t="str">
        <f t="shared" si="808"/>
        <v/>
      </c>
      <c r="G12665" s="18" t="str">
        <f t="shared" si="809"/>
        <v/>
      </c>
      <c r="H12665" s="18" t="str">
        <f t="shared" si="810"/>
        <v/>
      </c>
    </row>
    <row r="12666" spans="5:8" x14ac:dyDescent="0.25">
      <c r="E12666" s="18" t="str">
        <f t="shared" si="807"/>
        <v/>
      </c>
      <c r="F12666" s="18" t="str">
        <f t="shared" si="808"/>
        <v/>
      </c>
      <c r="G12666" s="18" t="str">
        <f t="shared" si="809"/>
        <v/>
      </c>
      <c r="H12666" s="18" t="str">
        <f t="shared" si="810"/>
        <v/>
      </c>
    </row>
    <row r="12667" spans="5:8" x14ac:dyDescent="0.25">
      <c r="E12667" s="18" t="str">
        <f t="shared" si="807"/>
        <v/>
      </c>
      <c r="F12667" s="18" t="str">
        <f t="shared" si="808"/>
        <v/>
      </c>
      <c r="G12667" s="18" t="str">
        <f t="shared" si="809"/>
        <v/>
      </c>
      <c r="H12667" s="18" t="str">
        <f t="shared" si="810"/>
        <v/>
      </c>
    </row>
    <row r="12668" spans="5:8" x14ac:dyDescent="0.25">
      <c r="E12668" s="18" t="str">
        <f t="shared" si="807"/>
        <v/>
      </c>
      <c r="F12668" s="18" t="str">
        <f t="shared" si="808"/>
        <v/>
      </c>
      <c r="G12668" s="18" t="str">
        <f t="shared" si="809"/>
        <v/>
      </c>
      <c r="H12668" s="18" t="str">
        <f t="shared" si="810"/>
        <v/>
      </c>
    </row>
    <row r="12669" spans="5:8" x14ac:dyDescent="0.25">
      <c r="E12669" s="18" t="str">
        <f t="shared" si="807"/>
        <v/>
      </c>
      <c r="F12669" s="18" t="str">
        <f t="shared" si="808"/>
        <v/>
      </c>
      <c r="G12669" s="18" t="str">
        <f t="shared" si="809"/>
        <v/>
      </c>
      <c r="H12669" s="18" t="str">
        <f t="shared" si="810"/>
        <v/>
      </c>
    </row>
    <row r="12670" spans="5:8" x14ac:dyDescent="0.25">
      <c r="E12670" s="18" t="str">
        <f t="shared" si="807"/>
        <v/>
      </c>
      <c r="F12670" s="18" t="str">
        <f t="shared" si="808"/>
        <v/>
      </c>
      <c r="G12670" s="18" t="str">
        <f t="shared" si="809"/>
        <v/>
      </c>
      <c r="H12670" s="18" t="str">
        <f t="shared" si="810"/>
        <v/>
      </c>
    </row>
    <row r="12671" spans="5:8" x14ac:dyDescent="0.25">
      <c r="E12671" s="18" t="str">
        <f t="shared" si="807"/>
        <v/>
      </c>
      <c r="F12671" s="18" t="str">
        <f t="shared" si="808"/>
        <v/>
      </c>
      <c r="G12671" s="18" t="str">
        <f t="shared" si="809"/>
        <v/>
      </c>
      <c r="H12671" s="18" t="str">
        <f t="shared" si="810"/>
        <v/>
      </c>
    </row>
    <row r="12672" spans="5:8" x14ac:dyDescent="0.25">
      <c r="E12672" s="18" t="str">
        <f t="shared" si="807"/>
        <v/>
      </c>
      <c r="F12672" s="18" t="str">
        <f t="shared" si="808"/>
        <v/>
      </c>
      <c r="G12672" s="18" t="str">
        <f t="shared" si="809"/>
        <v/>
      </c>
      <c r="H12672" s="18" t="str">
        <f t="shared" si="810"/>
        <v/>
      </c>
    </row>
    <row r="12673" spans="5:8" x14ac:dyDescent="0.25">
      <c r="E12673" s="18" t="str">
        <f t="shared" si="807"/>
        <v/>
      </c>
      <c r="F12673" s="18" t="str">
        <f t="shared" si="808"/>
        <v/>
      </c>
      <c r="G12673" s="18" t="str">
        <f t="shared" si="809"/>
        <v/>
      </c>
      <c r="H12673" s="18" t="str">
        <f t="shared" si="810"/>
        <v/>
      </c>
    </row>
    <row r="12674" spans="5:8" x14ac:dyDescent="0.25">
      <c r="E12674" s="18" t="str">
        <f t="shared" si="807"/>
        <v/>
      </c>
      <c r="F12674" s="18" t="str">
        <f t="shared" si="808"/>
        <v/>
      </c>
      <c r="G12674" s="18" t="str">
        <f t="shared" si="809"/>
        <v/>
      </c>
      <c r="H12674" s="18" t="str">
        <f t="shared" si="810"/>
        <v/>
      </c>
    </row>
    <row r="12675" spans="5:8" x14ac:dyDescent="0.25">
      <c r="E12675" s="18" t="str">
        <f t="shared" si="807"/>
        <v/>
      </c>
      <c r="F12675" s="18" t="str">
        <f t="shared" si="808"/>
        <v/>
      </c>
      <c r="G12675" s="18" t="str">
        <f t="shared" si="809"/>
        <v/>
      </c>
      <c r="H12675" s="18" t="str">
        <f t="shared" si="810"/>
        <v/>
      </c>
    </row>
    <row r="12676" spans="5:8" x14ac:dyDescent="0.25">
      <c r="E12676" s="18" t="str">
        <f t="shared" si="807"/>
        <v/>
      </c>
      <c r="F12676" s="18" t="str">
        <f t="shared" si="808"/>
        <v/>
      </c>
      <c r="G12676" s="18" t="str">
        <f t="shared" si="809"/>
        <v/>
      </c>
      <c r="H12676" s="18" t="str">
        <f t="shared" si="810"/>
        <v/>
      </c>
    </row>
    <row r="12677" spans="5:8" x14ac:dyDescent="0.25">
      <c r="E12677" s="18" t="str">
        <f t="shared" si="807"/>
        <v/>
      </c>
      <c r="F12677" s="18" t="str">
        <f t="shared" si="808"/>
        <v/>
      </c>
      <c r="G12677" s="18" t="str">
        <f t="shared" si="809"/>
        <v/>
      </c>
      <c r="H12677" s="18" t="str">
        <f t="shared" si="810"/>
        <v/>
      </c>
    </row>
    <row r="12678" spans="5:8" x14ac:dyDescent="0.25">
      <c r="E12678" s="18" t="str">
        <f t="shared" ref="E12678:E12741" si="811">IF($C12678="","",IFERROR(INDEX(ItemPriceCol,MATCH($C12678,ItemName,0)),""))</f>
        <v/>
      </c>
      <c r="F12678" s="18" t="str">
        <f t="shared" ref="F12678:F12741" si="812">IF(OR($D12678="",$E12678=""),"",$D12678*$E12678)</f>
        <v/>
      </c>
      <c r="G12678" s="18" t="str">
        <f t="shared" ref="G12678:G12741" si="813">IF($C12678="","",IFERROR(INDEX(ItemCostCol,MATCH($C12678,ItemName,0)),""))</f>
        <v/>
      </c>
      <c r="H12678" s="18" t="str">
        <f t="shared" ref="H12678:H12741" si="814">IF(OR($F12678="",$G12678=""),"",$F12678-$D12678*$G12678)</f>
        <v/>
      </c>
    </row>
    <row r="12679" spans="5:8" x14ac:dyDescent="0.25">
      <c r="E12679" s="18" t="str">
        <f t="shared" si="811"/>
        <v/>
      </c>
      <c r="F12679" s="18" t="str">
        <f t="shared" si="812"/>
        <v/>
      </c>
      <c r="G12679" s="18" t="str">
        <f t="shared" si="813"/>
        <v/>
      </c>
      <c r="H12679" s="18" t="str">
        <f t="shared" si="814"/>
        <v/>
      </c>
    </row>
    <row r="12680" spans="5:8" x14ac:dyDescent="0.25">
      <c r="E12680" s="18" t="str">
        <f t="shared" si="811"/>
        <v/>
      </c>
      <c r="F12680" s="18" t="str">
        <f t="shared" si="812"/>
        <v/>
      </c>
      <c r="G12680" s="18" t="str">
        <f t="shared" si="813"/>
        <v/>
      </c>
      <c r="H12680" s="18" t="str">
        <f t="shared" si="814"/>
        <v/>
      </c>
    </row>
    <row r="12681" spans="5:8" x14ac:dyDescent="0.25">
      <c r="E12681" s="18" t="str">
        <f t="shared" si="811"/>
        <v/>
      </c>
      <c r="F12681" s="18" t="str">
        <f t="shared" si="812"/>
        <v/>
      </c>
      <c r="G12681" s="18" t="str">
        <f t="shared" si="813"/>
        <v/>
      </c>
      <c r="H12681" s="18" t="str">
        <f t="shared" si="814"/>
        <v/>
      </c>
    </row>
    <row r="12682" spans="5:8" x14ac:dyDescent="0.25">
      <c r="E12682" s="18" t="str">
        <f t="shared" si="811"/>
        <v/>
      </c>
      <c r="F12682" s="18" t="str">
        <f t="shared" si="812"/>
        <v/>
      </c>
      <c r="G12682" s="18" t="str">
        <f t="shared" si="813"/>
        <v/>
      </c>
      <c r="H12682" s="18" t="str">
        <f t="shared" si="814"/>
        <v/>
      </c>
    </row>
    <row r="12683" spans="5:8" x14ac:dyDescent="0.25">
      <c r="E12683" s="18" t="str">
        <f t="shared" si="811"/>
        <v/>
      </c>
      <c r="F12683" s="18" t="str">
        <f t="shared" si="812"/>
        <v/>
      </c>
      <c r="G12683" s="18" t="str">
        <f t="shared" si="813"/>
        <v/>
      </c>
      <c r="H12683" s="18" t="str">
        <f t="shared" si="814"/>
        <v/>
      </c>
    </row>
    <row r="12684" spans="5:8" x14ac:dyDescent="0.25">
      <c r="E12684" s="18" t="str">
        <f t="shared" si="811"/>
        <v/>
      </c>
      <c r="F12684" s="18" t="str">
        <f t="shared" si="812"/>
        <v/>
      </c>
      <c r="G12684" s="18" t="str">
        <f t="shared" si="813"/>
        <v/>
      </c>
      <c r="H12684" s="18" t="str">
        <f t="shared" si="814"/>
        <v/>
      </c>
    </row>
    <row r="12685" spans="5:8" x14ac:dyDescent="0.25">
      <c r="E12685" s="18" t="str">
        <f t="shared" si="811"/>
        <v/>
      </c>
      <c r="F12685" s="18" t="str">
        <f t="shared" si="812"/>
        <v/>
      </c>
      <c r="G12685" s="18" t="str">
        <f t="shared" si="813"/>
        <v/>
      </c>
      <c r="H12685" s="18" t="str">
        <f t="shared" si="814"/>
        <v/>
      </c>
    </row>
    <row r="12686" spans="5:8" x14ac:dyDescent="0.25">
      <c r="E12686" s="18" t="str">
        <f t="shared" si="811"/>
        <v/>
      </c>
      <c r="F12686" s="18" t="str">
        <f t="shared" si="812"/>
        <v/>
      </c>
      <c r="G12686" s="18" t="str">
        <f t="shared" si="813"/>
        <v/>
      </c>
      <c r="H12686" s="18" t="str">
        <f t="shared" si="814"/>
        <v/>
      </c>
    </row>
    <row r="12687" spans="5:8" x14ac:dyDescent="0.25">
      <c r="E12687" s="18" t="str">
        <f t="shared" si="811"/>
        <v/>
      </c>
      <c r="F12687" s="18" t="str">
        <f t="shared" si="812"/>
        <v/>
      </c>
      <c r="G12687" s="18" t="str">
        <f t="shared" si="813"/>
        <v/>
      </c>
      <c r="H12687" s="18" t="str">
        <f t="shared" si="814"/>
        <v/>
      </c>
    </row>
    <row r="12688" spans="5:8" x14ac:dyDescent="0.25">
      <c r="E12688" s="18" t="str">
        <f t="shared" si="811"/>
        <v/>
      </c>
      <c r="F12688" s="18" t="str">
        <f t="shared" si="812"/>
        <v/>
      </c>
      <c r="G12688" s="18" t="str">
        <f t="shared" si="813"/>
        <v/>
      </c>
      <c r="H12688" s="18" t="str">
        <f t="shared" si="814"/>
        <v/>
      </c>
    </row>
    <row r="12689" spans="5:8" x14ac:dyDescent="0.25">
      <c r="E12689" s="18" t="str">
        <f t="shared" si="811"/>
        <v/>
      </c>
      <c r="F12689" s="18" t="str">
        <f t="shared" si="812"/>
        <v/>
      </c>
      <c r="G12689" s="18" t="str">
        <f t="shared" si="813"/>
        <v/>
      </c>
      <c r="H12689" s="18" t="str">
        <f t="shared" si="814"/>
        <v/>
      </c>
    </row>
    <row r="12690" spans="5:8" x14ac:dyDescent="0.25">
      <c r="E12690" s="18" t="str">
        <f t="shared" si="811"/>
        <v/>
      </c>
      <c r="F12690" s="18" t="str">
        <f t="shared" si="812"/>
        <v/>
      </c>
      <c r="G12690" s="18" t="str">
        <f t="shared" si="813"/>
        <v/>
      </c>
      <c r="H12690" s="18" t="str">
        <f t="shared" si="814"/>
        <v/>
      </c>
    </row>
    <row r="12691" spans="5:8" x14ac:dyDescent="0.25">
      <c r="E12691" s="18" t="str">
        <f t="shared" si="811"/>
        <v/>
      </c>
      <c r="F12691" s="18" t="str">
        <f t="shared" si="812"/>
        <v/>
      </c>
      <c r="G12691" s="18" t="str">
        <f t="shared" si="813"/>
        <v/>
      </c>
      <c r="H12691" s="18" t="str">
        <f t="shared" si="814"/>
        <v/>
      </c>
    </row>
    <row r="12692" spans="5:8" x14ac:dyDescent="0.25">
      <c r="E12692" s="18" t="str">
        <f t="shared" si="811"/>
        <v/>
      </c>
      <c r="F12692" s="18" t="str">
        <f t="shared" si="812"/>
        <v/>
      </c>
      <c r="G12692" s="18" t="str">
        <f t="shared" si="813"/>
        <v/>
      </c>
      <c r="H12692" s="18" t="str">
        <f t="shared" si="814"/>
        <v/>
      </c>
    </row>
    <row r="12693" spans="5:8" x14ac:dyDescent="0.25">
      <c r="E12693" s="18" t="str">
        <f t="shared" si="811"/>
        <v/>
      </c>
      <c r="F12693" s="18" t="str">
        <f t="shared" si="812"/>
        <v/>
      </c>
      <c r="G12693" s="18" t="str">
        <f t="shared" si="813"/>
        <v/>
      </c>
      <c r="H12693" s="18" t="str">
        <f t="shared" si="814"/>
        <v/>
      </c>
    </row>
    <row r="12694" spans="5:8" x14ac:dyDescent="0.25">
      <c r="E12694" s="18" t="str">
        <f t="shared" si="811"/>
        <v/>
      </c>
      <c r="F12694" s="18" t="str">
        <f t="shared" si="812"/>
        <v/>
      </c>
      <c r="G12694" s="18" t="str">
        <f t="shared" si="813"/>
        <v/>
      </c>
      <c r="H12694" s="18" t="str">
        <f t="shared" si="814"/>
        <v/>
      </c>
    </row>
    <row r="12695" spans="5:8" x14ac:dyDescent="0.25">
      <c r="E12695" s="18" t="str">
        <f t="shared" si="811"/>
        <v/>
      </c>
      <c r="F12695" s="18" t="str">
        <f t="shared" si="812"/>
        <v/>
      </c>
      <c r="G12695" s="18" t="str">
        <f t="shared" si="813"/>
        <v/>
      </c>
      <c r="H12695" s="18" t="str">
        <f t="shared" si="814"/>
        <v/>
      </c>
    </row>
    <row r="12696" spans="5:8" x14ac:dyDescent="0.25">
      <c r="E12696" s="18" t="str">
        <f t="shared" si="811"/>
        <v/>
      </c>
      <c r="F12696" s="18" t="str">
        <f t="shared" si="812"/>
        <v/>
      </c>
      <c r="G12696" s="18" t="str">
        <f t="shared" si="813"/>
        <v/>
      </c>
      <c r="H12696" s="18" t="str">
        <f t="shared" si="814"/>
        <v/>
      </c>
    </row>
    <row r="12697" spans="5:8" x14ac:dyDescent="0.25">
      <c r="E12697" s="18" t="str">
        <f t="shared" si="811"/>
        <v/>
      </c>
      <c r="F12697" s="18" t="str">
        <f t="shared" si="812"/>
        <v/>
      </c>
      <c r="G12697" s="18" t="str">
        <f t="shared" si="813"/>
        <v/>
      </c>
      <c r="H12697" s="18" t="str">
        <f t="shared" si="814"/>
        <v/>
      </c>
    </row>
    <row r="12698" spans="5:8" x14ac:dyDescent="0.25">
      <c r="E12698" s="18" t="str">
        <f t="shared" si="811"/>
        <v/>
      </c>
      <c r="F12698" s="18" t="str">
        <f t="shared" si="812"/>
        <v/>
      </c>
      <c r="G12698" s="18" t="str">
        <f t="shared" si="813"/>
        <v/>
      </c>
      <c r="H12698" s="18" t="str">
        <f t="shared" si="814"/>
        <v/>
      </c>
    </row>
    <row r="12699" spans="5:8" x14ac:dyDescent="0.25">
      <c r="E12699" s="18" t="str">
        <f t="shared" si="811"/>
        <v/>
      </c>
      <c r="F12699" s="18" t="str">
        <f t="shared" si="812"/>
        <v/>
      </c>
      <c r="G12699" s="18" t="str">
        <f t="shared" si="813"/>
        <v/>
      </c>
      <c r="H12699" s="18" t="str">
        <f t="shared" si="814"/>
        <v/>
      </c>
    </row>
    <row r="12700" spans="5:8" x14ac:dyDescent="0.25">
      <c r="E12700" s="18" t="str">
        <f t="shared" si="811"/>
        <v/>
      </c>
      <c r="F12700" s="18" t="str">
        <f t="shared" si="812"/>
        <v/>
      </c>
      <c r="G12700" s="18" t="str">
        <f t="shared" si="813"/>
        <v/>
      </c>
      <c r="H12700" s="18" t="str">
        <f t="shared" si="814"/>
        <v/>
      </c>
    </row>
    <row r="12701" spans="5:8" x14ac:dyDescent="0.25">
      <c r="E12701" s="18" t="str">
        <f t="shared" si="811"/>
        <v/>
      </c>
      <c r="F12701" s="18" t="str">
        <f t="shared" si="812"/>
        <v/>
      </c>
      <c r="G12701" s="18" t="str">
        <f t="shared" si="813"/>
        <v/>
      </c>
      <c r="H12701" s="18" t="str">
        <f t="shared" si="814"/>
        <v/>
      </c>
    </row>
    <row r="12702" spans="5:8" x14ac:dyDescent="0.25">
      <c r="E12702" s="18" t="str">
        <f t="shared" si="811"/>
        <v/>
      </c>
      <c r="F12702" s="18" t="str">
        <f t="shared" si="812"/>
        <v/>
      </c>
      <c r="G12702" s="18" t="str">
        <f t="shared" si="813"/>
        <v/>
      </c>
      <c r="H12702" s="18" t="str">
        <f t="shared" si="814"/>
        <v/>
      </c>
    </row>
    <row r="12703" spans="5:8" x14ac:dyDescent="0.25">
      <c r="E12703" s="18" t="str">
        <f t="shared" si="811"/>
        <v/>
      </c>
      <c r="F12703" s="18" t="str">
        <f t="shared" si="812"/>
        <v/>
      </c>
      <c r="G12703" s="18" t="str">
        <f t="shared" si="813"/>
        <v/>
      </c>
      <c r="H12703" s="18" t="str">
        <f t="shared" si="814"/>
        <v/>
      </c>
    </row>
    <row r="12704" spans="5:8" x14ac:dyDescent="0.25">
      <c r="E12704" s="18" t="str">
        <f t="shared" si="811"/>
        <v/>
      </c>
      <c r="F12704" s="18" t="str">
        <f t="shared" si="812"/>
        <v/>
      </c>
      <c r="G12704" s="18" t="str">
        <f t="shared" si="813"/>
        <v/>
      </c>
      <c r="H12704" s="18" t="str">
        <f t="shared" si="814"/>
        <v/>
      </c>
    </row>
    <row r="12705" spans="5:8" x14ac:dyDescent="0.25">
      <c r="E12705" s="18" t="str">
        <f t="shared" si="811"/>
        <v/>
      </c>
      <c r="F12705" s="18" t="str">
        <f t="shared" si="812"/>
        <v/>
      </c>
      <c r="G12705" s="18" t="str">
        <f t="shared" si="813"/>
        <v/>
      </c>
      <c r="H12705" s="18" t="str">
        <f t="shared" si="814"/>
        <v/>
      </c>
    </row>
    <row r="12706" spans="5:8" x14ac:dyDescent="0.25">
      <c r="E12706" s="18" t="str">
        <f t="shared" si="811"/>
        <v/>
      </c>
      <c r="F12706" s="18" t="str">
        <f t="shared" si="812"/>
        <v/>
      </c>
      <c r="G12706" s="18" t="str">
        <f t="shared" si="813"/>
        <v/>
      </c>
      <c r="H12706" s="18" t="str">
        <f t="shared" si="814"/>
        <v/>
      </c>
    </row>
    <row r="12707" spans="5:8" x14ac:dyDescent="0.25">
      <c r="E12707" s="18" t="str">
        <f t="shared" si="811"/>
        <v/>
      </c>
      <c r="F12707" s="18" t="str">
        <f t="shared" si="812"/>
        <v/>
      </c>
      <c r="G12707" s="18" t="str">
        <f t="shared" si="813"/>
        <v/>
      </c>
      <c r="H12707" s="18" t="str">
        <f t="shared" si="814"/>
        <v/>
      </c>
    </row>
    <row r="12708" spans="5:8" x14ac:dyDescent="0.25">
      <c r="E12708" s="18" t="str">
        <f t="shared" si="811"/>
        <v/>
      </c>
      <c r="F12708" s="18" t="str">
        <f t="shared" si="812"/>
        <v/>
      </c>
      <c r="G12708" s="18" t="str">
        <f t="shared" si="813"/>
        <v/>
      </c>
      <c r="H12708" s="18" t="str">
        <f t="shared" si="814"/>
        <v/>
      </c>
    </row>
    <row r="12709" spans="5:8" x14ac:dyDescent="0.25">
      <c r="E12709" s="18" t="str">
        <f t="shared" si="811"/>
        <v/>
      </c>
      <c r="F12709" s="18" t="str">
        <f t="shared" si="812"/>
        <v/>
      </c>
      <c r="G12709" s="18" t="str">
        <f t="shared" si="813"/>
        <v/>
      </c>
      <c r="H12709" s="18" t="str">
        <f t="shared" si="814"/>
        <v/>
      </c>
    </row>
    <row r="12710" spans="5:8" x14ac:dyDescent="0.25">
      <c r="E12710" s="18" t="str">
        <f t="shared" si="811"/>
        <v/>
      </c>
      <c r="F12710" s="18" t="str">
        <f t="shared" si="812"/>
        <v/>
      </c>
      <c r="G12710" s="18" t="str">
        <f t="shared" si="813"/>
        <v/>
      </c>
      <c r="H12710" s="18" t="str">
        <f t="shared" si="814"/>
        <v/>
      </c>
    </row>
    <row r="12711" spans="5:8" x14ac:dyDescent="0.25">
      <c r="E12711" s="18" t="str">
        <f t="shared" si="811"/>
        <v/>
      </c>
      <c r="F12711" s="18" t="str">
        <f t="shared" si="812"/>
        <v/>
      </c>
      <c r="G12711" s="18" t="str">
        <f t="shared" si="813"/>
        <v/>
      </c>
      <c r="H12711" s="18" t="str">
        <f t="shared" si="814"/>
        <v/>
      </c>
    </row>
    <row r="12712" spans="5:8" x14ac:dyDescent="0.25">
      <c r="E12712" s="18" t="str">
        <f t="shared" si="811"/>
        <v/>
      </c>
      <c r="F12712" s="18" t="str">
        <f t="shared" si="812"/>
        <v/>
      </c>
      <c r="G12712" s="18" t="str">
        <f t="shared" si="813"/>
        <v/>
      </c>
      <c r="H12712" s="18" t="str">
        <f t="shared" si="814"/>
        <v/>
      </c>
    </row>
    <row r="12713" spans="5:8" x14ac:dyDescent="0.25">
      <c r="E12713" s="18" t="str">
        <f t="shared" si="811"/>
        <v/>
      </c>
      <c r="F12713" s="18" t="str">
        <f t="shared" si="812"/>
        <v/>
      </c>
      <c r="G12713" s="18" t="str">
        <f t="shared" si="813"/>
        <v/>
      </c>
      <c r="H12713" s="18" t="str">
        <f t="shared" si="814"/>
        <v/>
      </c>
    </row>
    <row r="12714" spans="5:8" x14ac:dyDescent="0.25">
      <c r="E12714" s="18" t="str">
        <f t="shared" si="811"/>
        <v/>
      </c>
      <c r="F12714" s="18" t="str">
        <f t="shared" si="812"/>
        <v/>
      </c>
      <c r="G12714" s="18" t="str">
        <f t="shared" si="813"/>
        <v/>
      </c>
      <c r="H12714" s="18" t="str">
        <f t="shared" si="814"/>
        <v/>
      </c>
    </row>
    <row r="12715" spans="5:8" x14ac:dyDescent="0.25">
      <c r="E12715" s="18" t="str">
        <f t="shared" si="811"/>
        <v/>
      </c>
      <c r="F12715" s="18" t="str">
        <f t="shared" si="812"/>
        <v/>
      </c>
      <c r="G12715" s="18" t="str">
        <f t="shared" si="813"/>
        <v/>
      </c>
      <c r="H12715" s="18" t="str">
        <f t="shared" si="814"/>
        <v/>
      </c>
    </row>
    <row r="12716" spans="5:8" x14ac:dyDescent="0.25">
      <c r="E12716" s="18" t="str">
        <f t="shared" si="811"/>
        <v/>
      </c>
      <c r="F12716" s="18" t="str">
        <f t="shared" si="812"/>
        <v/>
      </c>
      <c r="G12716" s="18" t="str">
        <f t="shared" si="813"/>
        <v/>
      </c>
      <c r="H12716" s="18" t="str">
        <f t="shared" si="814"/>
        <v/>
      </c>
    </row>
    <row r="12717" spans="5:8" x14ac:dyDescent="0.25">
      <c r="E12717" s="18" t="str">
        <f t="shared" si="811"/>
        <v/>
      </c>
      <c r="F12717" s="18" t="str">
        <f t="shared" si="812"/>
        <v/>
      </c>
      <c r="G12717" s="18" t="str">
        <f t="shared" si="813"/>
        <v/>
      </c>
      <c r="H12717" s="18" t="str">
        <f t="shared" si="814"/>
        <v/>
      </c>
    </row>
    <row r="12718" spans="5:8" x14ac:dyDescent="0.25">
      <c r="E12718" s="18" t="str">
        <f t="shared" si="811"/>
        <v/>
      </c>
      <c r="F12718" s="18" t="str">
        <f t="shared" si="812"/>
        <v/>
      </c>
      <c r="G12718" s="18" t="str">
        <f t="shared" si="813"/>
        <v/>
      </c>
      <c r="H12718" s="18" t="str">
        <f t="shared" si="814"/>
        <v/>
      </c>
    </row>
    <row r="12719" spans="5:8" x14ac:dyDescent="0.25">
      <c r="E12719" s="18" t="str">
        <f t="shared" si="811"/>
        <v/>
      </c>
      <c r="F12719" s="18" t="str">
        <f t="shared" si="812"/>
        <v/>
      </c>
      <c r="G12719" s="18" t="str">
        <f t="shared" si="813"/>
        <v/>
      </c>
      <c r="H12719" s="18" t="str">
        <f t="shared" si="814"/>
        <v/>
      </c>
    </row>
    <row r="12720" spans="5:8" x14ac:dyDescent="0.25">
      <c r="E12720" s="18" t="str">
        <f t="shared" si="811"/>
        <v/>
      </c>
      <c r="F12720" s="18" t="str">
        <f t="shared" si="812"/>
        <v/>
      </c>
      <c r="G12720" s="18" t="str">
        <f t="shared" si="813"/>
        <v/>
      </c>
      <c r="H12720" s="18" t="str">
        <f t="shared" si="814"/>
        <v/>
      </c>
    </row>
    <row r="12721" spans="5:8" x14ac:dyDescent="0.25">
      <c r="E12721" s="18" t="str">
        <f t="shared" si="811"/>
        <v/>
      </c>
      <c r="F12721" s="18" t="str">
        <f t="shared" si="812"/>
        <v/>
      </c>
      <c r="G12721" s="18" t="str">
        <f t="shared" si="813"/>
        <v/>
      </c>
      <c r="H12721" s="18" t="str">
        <f t="shared" si="814"/>
        <v/>
      </c>
    </row>
    <row r="12722" spans="5:8" x14ac:dyDescent="0.25">
      <c r="E12722" s="18" t="str">
        <f t="shared" si="811"/>
        <v/>
      </c>
      <c r="F12722" s="18" t="str">
        <f t="shared" si="812"/>
        <v/>
      </c>
      <c r="G12722" s="18" t="str">
        <f t="shared" si="813"/>
        <v/>
      </c>
      <c r="H12722" s="18" t="str">
        <f t="shared" si="814"/>
        <v/>
      </c>
    </row>
    <row r="12723" spans="5:8" x14ac:dyDescent="0.25">
      <c r="E12723" s="18" t="str">
        <f t="shared" si="811"/>
        <v/>
      </c>
      <c r="F12723" s="18" t="str">
        <f t="shared" si="812"/>
        <v/>
      </c>
      <c r="G12723" s="18" t="str">
        <f t="shared" si="813"/>
        <v/>
      </c>
      <c r="H12723" s="18" t="str">
        <f t="shared" si="814"/>
        <v/>
      </c>
    </row>
    <row r="12724" spans="5:8" x14ac:dyDescent="0.25">
      <c r="E12724" s="18" t="str">
        <f t="shared" si="811"/>
        <v/>
      </c>
      <c r="F12724" s="18" t="str">
        <f t="shared" si="812"/>
        <v/>
      </c>
      <c r="G12724" s="18" t="str">
        <f t="shared" si="813"/>
        <v/>
      </c>
      <c r="H12724" s="18" t="str">
        <f t="shared" si="814"/>
        <v/>
      </c>
    </row>
    <row r="12725" spans="5:8" x14ac:dyDescent="0.25">
      <c r="E12725" s="18" t="str">
        <f t="shared" si="811"/>
        <v/>
      </c>
      <c r="F12725" s="18" t="str">
        <f t="shared" si="812"/>
        <v/>
      </c>
      <c r="G12725" s="18" t="str">
        <f t="shared" si="813"/>
        <v/>
      </c>
      <c r="H12725" s="18" t="str">
        <f t="shared" si="814"/>
        <v/>
      </c>
    </row>
    <row r="12726" spans="5:8" x14ac:dyDescent="0.25">
      <c r="E12726" s="18" t="str">
        <f t="shared" si="811"/>
        <v/>
      </c>
      <c r="F12726" s="18" t="str">
        <f t="shared" si="812"/>
        <v/>
      </c>
      <c r="G12726" s="18" t="str">
        <f t="shared" si="813"/>
        <v/>
      </c>
      <c r="H12726" s="18" t="str">
        <f t="shared" si="814"/>
        <v/>
      </c>
    </row>
    <row r="12727" spans="5:8" x14ac:dyDescent="0.25">
      <c r="E12727" s="18" t="str">
        <f t="shared" si="811"/>
        <v/>
      </c>
      <c r="F12727" s="18" t="str">
        <f t="shared" si="812"/>
        <v/>
      </c>
      <c r="G12727" s="18" t="str">
        <f t="shared" si="813"/>
        <v/>
      </c>
      <c r="H12727" s="18" t="str">
        <f t="shared" si="814"/>
        <v/>
      </c>
    </row>
    <row r="12728" spans="5:8" x14ac:dyDescent="0.25">
      <c r="E12728" s="18" t="str">
        <f t="shared" si="811"/>
        <v/>
      </c>
      <c r="F12728" s="18" t="str">
        <f t="shared" si="812"/>
        <v/>
      </c>
      <c r="G12728" s="18" t="str">
        <f t="shared" si="813"/>
        <v/>
      </c>
      <c r="H12728" s="18" t="str">
        <f t="shared" si="814"/>
        <v/>
      </c>
    </row>
    <row r="12729" spans="5:8" x14ac:dyDescent="0.25">
      <c r="E12729" s="18" t="str">
        <f t="shared" si="811"/>
        <v/>
      </c>
      <c r="F12729" s="18" t="str">
        <f t="shared" si="812"/>
        <v/>
      </c>
      <c r="G12729" s="18" t="str">
        <f t="shared" si="813"/>
        <v/>
      </c>
      <c r="H12729" s="18" t="str">
        <f t="shared" si="814"/>
        <v/>
      </c>
    </row>
    <row r="12730" spans="5:8" x14ac:dyDescent="0.25">
      <c r="E12730" s="18" t="str">
        <f t="shared" si="811"/>
        <v/>
      </c>
      <c r="F12730" s="18" t="str">
        <f t="shared" si="812"/>
        <v/>
      </c>
      <c r="G12730" s="18" t="str">
        <f t="shared" si="813"/>
        <v/>
      </c>
      <c r="H12730" s="18" t="str">
        <f t="shared" si="814"/>
        <v/>
      </c>
    </row>
    <row r="12731" spans="5:8" x14ac:dyDescent="0.25">
      <c r="E12731" s="18" t="str">
        <f t="shared" si="811"/>
        <v/>
      </c>
      <c r="F12731" s="18" t="str">
        <f t="shared" si="812"/>
        <v/>
      </c>
      <c r="G12731" s="18" t="str">
        <f t="shared" si="813"/>
        <v/>
      </c>
      <c r="H12731" s="18" t="str">
        <f t="shared" si="814"/>
        <v/>
      </c>
    </row>
    <row r="12732" spans="5:8" x14ac:dyDescent="0.25">
      <c r="E12732" s="18" t="str">
        <f t="shared" si="811"/>
        <v/>
      </c>
      <c r="F12732" s="18" t="str">
        <f t="shared" si="812"/>
        <v/>
      </c>
      <c r="G12732" s="18" t="str">
        <f t="shared" si="813"/>
        <v/>
      </c>
      <c r="H12732" s="18" t="str">
        <f t="shared" si="814"/>
        <v/>
      </c>
    </row>
    <row r="12733" spans="5:8" x14ac:dyDescent="0.25">
      <c r="E12733" s="18" t="str">
        <f t="shared" si="811"/>
        <v/>
      </c>
      <c r="F12733" s="18" t="str">
        <f t="shared" si="812"/>
        <v/>
      </c>
      <c r="G12733" s="18" t="str">
        <f t="shared" si="813"/>
        <v/>
      </c>
      <c r="H12733" s="18" t="str">
        <f t="shared" si="814"/>
        <v/>
      </c>
    </row>
    <row r="12734" spans="5:8" x14ac:dyDescent="0.25">
      <c r="E12734" s="18" t="str">
        <f t="shared" si="811"/>
        <v/>
      </c>
      <c r="F12734" s="18" t="str">
        <f t="shared" si="812"/>
        <v/>
      </c>
      <c r="G12734" s="18" t="str">
        <f t="shared" si="813"/>
        <v/>
      </c>
      <c r="H12734" s="18" t="str">
        <f t="shared" si="814"/>
        <v/>
      </c>
    </row>
    <row r="12735" spans="5:8" x14ac:dyDescent="0.25">
      <c r="E12735" s="18" t="str">
        <f t="shared" si="811"/>
        <v/>
      </c>
      <c r="F12735" s="18" t="str">
        <f t="shared" si="812"/>
        <v/>
      </c>
      <c r="G12735" s="18" t="str">
        <f t="shared" si="813"/>
        <v/>
      </c>
      <c r="H12735" s="18" t="str">
        <f t="shared" si="814"/>
        <v/>
      </c>
    </row>
    <row r="12736" spans="5:8" x14ac:dyDescent="0.25">
      <c r="E12736" s="18" t="str">
        <f t="shared" si="811"/>
        <v/>
      </c>
      <c r="F12736" s="18" t="str">
        <f t="shared" si="812"/>
        <v/>
      </c>
      <c r="G12736" s="18" t="str">
        <f t="shared" si="813"/>
        <v/>
      </c>
      <c r="H12736" s="18" t="str">
        <f t="shared" si="814"/>
        <v/>
      </c>
    </row>
    <row r="12737" spans="5:8" x14ac:dyDescent="0.25">
      <c r="E12737" s="18" t="str">
        <f t="shared" si="811"/>
        <v/>
      </c>
      <c r="F12737" s="18" t="str">
        <f t="shared" si="812"/>
        <v/>
      </c>
      <c r="G12737" s="18" t="str">
        <f t="shared" si="813"/>
        <v/>
      </c>
      <c r="H12737" s="18" t="str">
        <f t="shared" si="814"/>
        <v/>
      </c>
    </row>
    <row r="12738" spans="5:8" x14ac:dyDescent="0.25">
      <c r="E12738" s="18" t="str">
        <f t="shared" si="811"/>
        <v/>
      </c>
      <c r="F12738" s="18" t="str">
        <f t="shared" si="812"/>
        <v/>
      </c>
      <c r="G12738" s="18" t="str">
        <f t="shared" si="813"/>
        <v/>
      </c>
      <c r="H12738" s="18" t="str">
        <f t="shared" si="814"/>
        <v/>
      </c>
    </row>
    <row r="12739" spans="5:8" x14ac:dyDescent="0.25">
      <c r="E12739" s="18" t="str">
        <f t="shared" si="811"/>
        <v/>
      </c>
      <c r="F12739" s="18" t="str">
        <f t="shared" si="812"/>
        <v/>
      </c>
      <c r="G12739" s="18" t="str">
        <f t="shared" si="813"/>
        <v/>
      </c>
      <c r="H12739" s="18" t="str">
        <f t="shared" si="814"/>
        <v/>
      </c>
    </row>
    <row r="12740" spans="5:8" x14ac:dyDescent="0.25">
      <c r="E12740" s="18" t="str">
        <f t="shared" si="811"/>
        <v/>
      </c>
      <c r="F12740" s="18" t="str">
        <f t="shared" si="812"/>
        <v/>
      </c>
      <c r="G12740" s="18" t="str">
        <f t="shared" si="813"/>
        <v/>
      </c>
      <c r="H12740" s="18" t="str">
        <f t="shared" si="814"/>
        <v/>
      </c>
    </row>
    <row r="12741" spans="5:8" x14ac:dyDescent="0.25">
      <c r="E12741" s="18" t="str">
        <f t="shared" si="811"/>
        <v/>
      </c>
      <c r="F12741" s="18" t="str">
        <f t="shared" si="812"/>
        <v/>
      </c>
      <c r="G12741" s="18" t="str">
        <f t="shared" si="813"/>
        <v/>
      </c>
      <c r="H12741" s="18" t="str">
        <f t="shared" si="814"/>
        <v/>
      </c>
    </row>
    <row r="12742" spans="5:8" x14ac:dyDescent="0.25">
      <c r="E12742" s="18" t="str">
        <f t="shared" ref="E12742:E12805" si="815">IF($C12742="","",IFERROR(INDEX(ItemPriceCol,MATCH($C12742,ItemName,0)),""))</f>
        <v/>
      </c>
      <c r="F12742" s="18" t="str">
        <f t="shared" ref="F12742:F12805" si="816">IF(OR($D12742="",$E12742=""),"",$D12742*$E12742)</f>
        <v/>
      </c>
      <c r="G12742" s="18" t="str">
        <f t="shared" ref="G12742:G12805" si="817">IF($C12742="","",IFERROR(INDEX(ItemCostCol,MATCH($C12742,ItemName,0)),""))</f>
        <v/>
      </c>
      <c r="H12742" s="18" t="str">
        <f t="shared" ref="H12742:H12805" si="818">IF(OR($F12742="",$G12742=""),"",$F12742-$D12742*$G12742)</f>
        <v/>
      </c>
    </row>
    <row r="12743" spans="5:8" x14ac:dyDescent="0.25">
      <c r="E12743" s="18" t="str">
        <f t="shared" si="815"/>
        <v/>
      </c>
      <c r="F12743" s="18" t="str">
        <f t="shared" si="816"/>
        <v/>
      </c>
      <c r="G12743" s="18" t="str">
        <f t="shared" si="817"/>
        <v/>
      </c>
      <c r="H12743" s="18" t="str">
        <f t="shared" si="818"/>
        <v/>
      </c>
    </row>
    <row r="12744" spans="5:8" x14ac:dyDescent="0.25">
      <c r="E12744" s="18" t="str">
        <f t="shared" si="815"/>
        <v/>
      </c>
      <c r="F12744" s="18" t="str">
        <f t="shared" si="816"/>
        <v/>
      </c>
      <c r="G12744" s="18" t="str">
        <f t="shared" si="817"/>
        <v/>
      </c>
      <c r="H12744" s="18" t="str">
        <f t="shared" si="818"/>
        <v/>
      </c>
    </row>
    <row r="12745" spans="5:8" x14ac:dyDescent="0.25">
      <c r="E12745" s="18" t="str">
        <f t="shared" si="815"/>
        <v/>
      </c>
      <c r="F12745" s="18" t="str">
        <f t="shared" si="816"/>
        <v/>
      </c>
      <c r="G12745" s="18" t="str">
        <f t="shared" si="817"/>
        <v/>
      </c>
      <c r="H12745" s="18" t="str">
        <f t="shared" si="818"/>
        <v/>
      </c>
    </row>
    <row r="12746" spans="5:8" x14ac:dyDescent="0.25">
      <c r="E12746" s="18" t="str">
        <f t="shared" si="815"/>
        <v/>
      </c>
      <c r="F12746" s="18" t="str">
        <f t="shared" si="816"/>
        <v/>
      </c>
      <c r="G12746" s="18" t="str">
        <f t="shared" si="817"/>
        <v/>
      </c>
      <c r="H12746" s="18" t="str">
        <f t="shared" si="818"/>
        <v/>
      </c>
    </row>
    <row r="12747" spans="5:8" x14ac:dyDescent="0.25">
      <c r="E12747" s="18" t="str">
        <f t="shared" si="815"/>
        <v/>
      </c>
      <c r="F12747" s="18" t="str">
        <f t="shared" si="816"/>
        <v/>
      </c>
      <c r="G12747" s="18" t="str">
        <f t="shared" si="817"/>
        <v/>
      </c>
      <c r="H12747" s="18" t="str">
        <f t="shared" si="818"/>
        <v/>
      </c>
    </row>
    <row r="12748" spans="5:8" x14ac:dyDescent="0.25">
      <c r="E12748" s="18" t="str">
        <f t="shared" si="815"/>
        <v/>
      </c>
      <c r="F12748" s="18" t="str">
        <f t="shared" si="816"/>
        <v/>
      </c>
      <c r="G12748" s="18" t="str">
        <f t="shared" si="817"/>
        <v/>
      </c>
      <c r="H12748" s="18" t="str">
        <f t="shared" si="818"/>
        <v/>
      </c>
    </row>
    <row r="12749" spans="5:8" x14ac:dyDescent="0.25">
      <c r="E12749" s="18" t="str">
        <f t="shared" si="815"/>
        <v/>
      </c>
      <c r="F12749" s="18" t="str">
        <f t="shared" si="816"/>
        <v/>
      </c>
      <c r="G12749" s="18" t="str">
        <f t="shared" si="817"/>
        <v/>
      </c>
      <c r="H12749" s="18" t="str">
        <f t="shared" si="818"/>
        <v/>
      </c>
    </row>
    <row r="12750" spans="5:8" x14ac:dyDescent="0.25">
      <c r="E12750" s="18" t="str">
        <f t="shared" si="815"/>
        <v/>
      </c>
      <c r="F12750" s="18" t="str">
        <f t="shared" si="816"/>
        <v/>
      </c>
      <c r="G12750" s="18" t="str">
        <f t="shared" si="817"/>
        <v/>
      </c>
      <c r="H12750" s="18" t="str">
        <f t="shared" si="818"/>
        <v/>
      </c>
    </row>
    <row r="12751" spans="5:8" x14ac:dyDescent="0.25">
      <c r="E12751" s="18" t="str">
        <f t="shared" si="815"/>
        <v/>
      </c>
      <c r="F12751" s="18" t="str">
        <f t="shared" si="816"/>
        <v/>
      </c>
      <c r="G12751" s="18" t="str">
        <f t="shared" si="817"/>
        <v/>
      </c>
      <c r="H12751" s="18" t="str">
        <f t="shared" si="818"/>
        <v/>
      </c>
    </row>
    <row r="12752" spans="5:8" x14ac:dyDescent="0.25">
      <c r="E12752" s="18" t="str">
        <f t="shared" si="815"/>
        <v/>
      </c>
      <c r="F12752" s="18" t="str">
        <f t="shared" si="816"/>
        <v/>
      </c>
      <c r="G12752" s="18" t="str">
        <f t="shared" si="817"/>
        <v/>
      </c>
      <c r="H12752" s="18" t="str">
        <f t="shared" si="818"/>
        <v/>
      </c>
    </row>
    <row r="12753" spans="5:8" x14ac:dyDescent="0.25">
      <c r="E12753" s="18" t="str">
        <f t="shared" si="815"/>
        <v/>
      </c>
      <c r="F12753" s="18" t="str">
        <f t="shared" si="816"/>
        <v/>
      </c>
      <c r="G12753" s="18" t="str">
        <f t="shared" si="817"/>
        <v/>
      </c>
      <c r="H12753" s="18" t="str">
        <f t="shared" si="818"/>
        <v/>
      </c>
    </row>
    <row r="12754" spans="5:8" x14ac:dyDescent="0.25">
      <c r="E12754" s="18" t="str">
        <f t="shared" si="815"/>
        <v/>
      </c>
      <c r="F12754" s="18" t="str">
        <f t="shared" si="816"/>
        <v/>
      </c>
      <c r="G12754" s="18" t="str">
        <f t="shared" si="817"/>
        <v/>
      </c>
      <c r="H12754" s="18" t="str">
        <f t="shared" si="818"/>
        <v/>
      </c>
    </row>
    <row r="12755" spans="5:8" x14ac:dyDescent="0.25">
      <c r="E12755" s="18" t="str">
        <f t="shared" si="815"/>
        <v/>
      </c>
      <c r="F12755" s="18" t="str">
        <f t="shared" si="816"/>
        <v/>
      </c>
      <c r="G12755" s="18" t="str">
        <f t="shared" si="817"/>
        <v/>
      </c>
      <c r="H12755" s="18" t="str">
        <f t="shared" si="818"/>
        <v/>
      </c>
    </row>
    <row r="12756" spans="5:8" x14ac:dyDescent="0.25">
      <c r="E12756" s="18" t="str">
        <f t="shared" si="815"/>
        <v/>
      </c>
      <c r="F12756" s="18" t="str">
        <f t="shared" si="816"/>
        <v/>
      </c>
      <c r="G12756" s="18" t="str">
        <f t="shared" si="817"/>
        <v/>
      </c>
      <c r="H12756" s="18" t="str">
        <f t="shared" si="818"/>
        <v/>
      </c>
    </row>
    <row r="12757" spans="5:8" x14ac:dyDescent="0.25">
      <c r="E12757" s="18" t="str">
        <f t="shared" si="815"/>
        <v/>
      </c>
      <c r="F12757" s="18" t="str">
        <f t="shared" si="816"/>
        <v/>
      </c>
      <c r="G12757" s="18" t="str">
        <f t="shared" si="817"/>
        <v/>
      </c>
      <c r="H12757" s="18" t="str">
        <f t="shared" si="818"/>
        <v/>
      </c>
    </row>
    <row r="12758" spans="5:8" x14ac:dyDescent="0.25">
      <c r="E12758" s="18" t="str">
        <f t="shared" si="815"/>
        <v/>
      </c>
      <c r="F12758" s="18" t="str">
        <f t="shared" si="816"/>
        <v/>
      </c>
      <c r="G12758" s="18" t="str">
        <f t="shared" si="817"/>
        <v/>
      </c>
      <c r="H12758" s="18" t="str">
        <f t="shared" si="818"/>
        <v/>
      </c>
    </row>
    <row r="12759" spans="5:8" x14ac:dyDescent="0.25">
      <c r="E12759" s="18" t="str">
        <f t="shared" si="815"/>
        <v/>
      </c>
      <c r="F12759" s="18" t="str">
        <f t="shared" si="816"/>
        <v/>
      </c>
      <c r="G12759" s="18" t="str">
        <f t="shared" si="817"/>
        <v/>
      </c>
      <c r="H12759" s="18" t="str">
        <f t="shared" si="818"/>
        <v/>
      </c>
    </row>
    <row r="12760" spans="5:8" x14ac:dyDescent="0.25">
      <c r="E12760" s="18" t="str">
        <f t="shared" si="815"/>
        <v/>
      </c>
      <c r="F12760" s="18" t="str">
        <f t="shared" si="816"/>
        <v/>
      </c>
      <c r="G12760" s="18" t="str">
        <f t="shared" si="817"/>
        <v/>
      </c>
      <c r="H12760" s="18" t="str">
        <f t="shared" si="818"/>
        <v/>
      </c>
    </row>
    <row r="12761" spans="5:8" x14ac:dyDescent="0.25">
      <c r="E12761" s="18" t="str">
        <f t="shared" si="815"/>
        <v/>
      </c>
      <c r="F12761" s="18" t="str">
        <f t="shared" si="816"/>
        <v/>
      </c>
      <c r="G12761" s="18" t="str">
        <f t="shared" si="817"/>
        <v/>
      </c>
      <c r="H12761" s="18" t="str">
        <f t="shared" si="818"/>
        <v/>
      </c>
    </row>
    <row r="12762" spans="5:8" x14ac:dyDescent="0.25">
      <c r="E12762" s="18" t="str">
        <f t="shared" si="815"/>
        <v/>
      </c>
      <c r="F12762" s="18" t="str">
        <f t="shared" si="816"/>
        <v/>
      </c>
      <c r="G12762" s="18" t="str">
        <f t="shared" si="817"/>
        <v/>
      </c>
      <c r="H12762" s="18" t="str">
        <f t="shared" si="818"/>
        <v/>
      </c>
    </row>
    <row r="12763" spans="5:8" x14ac:dyDescent="0.25">
      <c r="E12763" s="18" t="str">
        <f t="shared" si="815"/>
        <v/>
      </c>
      <c r="F12763" s="18" t="str">
        <f t="shared" si="816"/>
        <v/>
      </c>
      <c r="G12763" s="18" t="str">
        <f t="shared" si="817"/>
        <v/>
      </c>
      <c r="H12763" s="18" t="str">
        <f t="shared" si="818"/>
        <v/>
      </c>
    </row>
    <row r="12764" spans="5:8" x14ac:dyDescent="0.25">
      <c r="E12764" s="18" t="str">
        <f t="shared" si="815"/>
        <v/>
      </c>
      <c r="F12764" s="18" t="str">
        <f t="shared" si="816"/>
        <v/>
      </c>
      <c r="G12764" s="18" t="str">
        <f t="shared" si="817"/>
        <v/>
      </c>
      <c r="H12764" s="18" t="str">
        <f t="shared" si="818"/>
        <v/>
      </c>
    </row>
    <row r="12765" spans="5:8" x14ac:dyDescent="0.25">
      <c r="E12765" s="18" t="str">
        <f t="shared" si="815"/>
        <v/>
      </c>
      <c r="F12765" s="18" t="str">
        <f t="shared" si="816"/>
        <v/>
      </c>
      <c r="G12765" s="18" t="str">
        <f t="shared" si="817"/>
        <v/>
      </c>
      <c r="H12765" s="18" t="str">
        <f t="shared" si="818"/>
        <v/>
      </c>
    </row>
    <row r="12766" spans="5:8" x14ac:dyDescent="0.25">
      <c r="E12766" s="18" t="str">
        <f t="shared" si="815"/>
        <v/>
      </c>
      <c r="F12766" s="18" t="str">
        <f t="shared" si="816"/>
        <v/>
      </c>
      <c r="G12766" s="18" t="str">
        <f t="shared" si="817"/>
        <v/>
      </c>
      <c r="H12766" s="18" t="str">
        <f t="shared" si="818"/>
        <v/>
      </c>
    </row>
    <row r="12767" spans="5:8" x14ac:dyDescent="0.25">
      <c r="E12767" s="18" t="str">
        <f t="shared" si="815"/>
        <v/>
      </c>
      <c r="F12767" s="18" t="str">
        <f t="shared" si="816"/>
        <v/>
      </c>
      <c r="G12767" s="18" t="str">
        <f t="shared" si="817"/>
        <v/>
      </c>
      <c r="H12767" s="18" t="str">
        <f t="shared" si="818"/>
        <v/>
      </c>
    </row>
    <row r="12768" spans="5:8" x14ac:dyDescent="0.25">
      <c r="E12768" s="18" t="str">
        <f t="shared" si="815"/>
        <v/>
      </c>
      <c r="F12768" s="18" t="str">
        <f t="shared" si="816"/>
        <v/>
      </c>
      <c r="G12768" s="18" t="str">
        <f t="shared" si="817"/>
        <v/>
      </c>
      <c r="H12768" s="18" t="str">
        <f t="shared" si="818"/>
        <v/>
      </c>
    </row>
    <row r="12769" spans="5:8" x14ac:dyDescent="0.25">
      <c r="E12769" s="18" t="str">
        <f t="shared" si="815"/>
        <v/>
      </c>
      <c r="F12769" s="18" t="str">
        <f t="shared" si="816"/>
        <v/>
      </c>
      <c r="G12769" s="18" t="str">
        <f t="shared" si="817"/>
        <v/>
      </c>
      <c r="H12769" s="18" t="str">
        <f t="shared" si="818"/>
        <v/>
      </c>
    </row>
    <row r="12770" spans="5:8" x14ac:dyDescent="0.25">
      <c r="E12770" s="18" t="str">
        <f t="shared" si="815"/>
        <v/>
      </c>
      <c r="F12770" s="18" t="str">
        <f t="shared" si="816"/>
        <v/>
      </c>
      <c r="G12770" s="18" t="str">
        <f t="shared" si="817"/>
        <v/>
      </c>
      <c r="H12770" s="18" t="str">
        <f t="shared" si="818"/>
        <v/>
      </c>
    </row>
    <row r="12771" spans="5:8" x14ac:dyDescent="0.25">
      <c r="E12771" s="18" t="str">
        <f t="shared" si="815"/>
        <v/>
      </c>
      <c r="F12771" s="18" t="str">
        <f t="shared" si="816"/>
        <v/>
      </c>
      <c r="G12771" s="18" t="str">
        <f t="shared" si="817"/>
        <v/>
      </c>
      <c r="H12771" s="18" t="str">
        <f t="shared" si="818"/>
        <v/>
      </c>
    </row>
    <row r="12772" spans="5:8" x14ac:dyDescent="0.25">
      <c r="E12772" s="18" t="str">
        <f t="shared" si="815"/>
        <v/>
      </c>
      <c r="F12772" s="18" t="str">
        <f t="shared" si="816"/>
        <v/>
      </c>
      <c r="G12772" s="18" t="str">
        <f t="shared" si="817"/>
        <v/>
      </c>
      <c r="H12772" s="18" t="str">
        <f t="shared" si="818"/>
        <v/>
      </c>
    </row>
    <row r="12773" spans="5:8" x14ac:dyDescent="0.25">
      <c r="E12773" s="18" t="str">
        <f t="shared" si="815"/>
        <v/>
      </c>
      <c r="F12773" s="18" t="str">
        <f t="shared" si="816"/>
        <v/>
      </c>
      <c r="G12773" s="18" t="str">
        <f t="shared" si="817"/>
        <v/>
      </c>
      <c r="H12773" s="18" t="str">
        <f t="shared" si="818"/>
        <v/>
      </c>
    </row>
    <row r="12774" spans="5:8" x14ac:dyDescent="0.25">
      <c r="E12774" s="18" t="str">
        <f t="shared" si="815"/>
        <v/>
      </c>
      <c r="F12774" s="18" t="str">
        <f t="shared" si="816"/>
        <v/>
      </c>
      <c r="G12774" s="18" t="str">
        <f t="shared" si="817"/>
        <v/>
      </c>
      <c r="H12774" s="18" t="str">
        <f t="shared" si="818"/>
        <v/>
      </c>
    </row>
    <row r="12775" spans="5:8" x14ac:dyDescent="0.25">
      <c r="E12775" s="18" t="str">
        <f t="shared" si="815"/>
        <v/>
      </c>
      <c r="F12775" s="18" t="str">
        <f t="shared" si="816"/>
        <v/>
      </c>
      <c r="G12775" s="18" t="str">
        <f t="shared" si="817"/>
        <v/>
      </c>
      <c r="H12775" s="18" t="str">
        <f t="shared" si="818"/>
        <v/>
      </c>
    </row>
    <row r="12776" spans="5:8" x14ac:dyDescent="0.25">
      <c r="E12776" s="18" t="str">
        <f t="shared" si="815"/>
        <v/>
      </c>
      <c r="F12776" s="18" t="str">
        <f t="shared" si="816"/>
        <v/>
      </c>
      <c r="G12776" s="18" t="str">
        <f t="shared" si="817"/>
        <v/>
      </c>
      <c r="H12776" s="18" t="str">
        <f t="shared" si="818"/>
        <v/>
      </c>
    </row>
    <row r="12777" spans="5:8" x14ac:dyDescent="0.25">
      <c r="E12777" s="18" t="str">
        <f t="shared" si="815"/>
        <v/>
      </c>
      <c r="F12777" s="18" t="str">
        <f t="shared" si="816"/>
        <v/>
      </c>
      <c r="G12777" s="18" t="str">
        <f t="shared" si="817"/>
        <v/>
      </c>
      <c r="H12777" s="18" t="str">
        <f t="shared" si="818"/>
        <v/>
      </c>
    </row>
    <row r="12778" spans="5:8" x14ac:dyDescent="0.25">
      <c r="E12778" s="18" t="str">
        <f t="shared" si="815"/>
        <v/>
      </c>
      <c r="F12778" s="18" t="str">
        <f t="shared" si="816"/>
        <v/>
      </c>
      <c r="G12778" s="18" t="str">
        <f t="shared" si="817"/>
        <v/>
      </c>
      <c r="H12778" s="18" t="str">
        <f t="shared" si="818"/>
        <v/>
      </c>
    </row>
    <row r="12779" spans="5:8" x14ac:dyDescent="0.25">
      <c r="E12779" s="18" t="str">
        <f t="shared" si="815"/>
        <v/>
      </c>
      <c r="F12779" s="18" t="str">
        <f t="shared" si="816"/>
        <v/>
      </c>
      <c r="G12779" s="18" t="str">
        <f t="shared" si="817"/>
        <v/>
      </c>
      <c r="H12779" s="18" t="str">
        <f t="shared" si="818"/>
        <v/>
      </c>
    </row>
    <row r="12780" spans="5:8" x14ac:dyDescent="0.25">
      <c r="E12780" s="18" t="str">
        <f t="shared" si="815"/>
        <v/>
      </c>
      <c r="F12780" s="18" t="str">
        <f t="shared" si="816"/>
        <v/>
      </c>
      <c r="G12780" s="18" t="str">
        <f t="shared" si="817"/>
        <v/>
      </c>
      <c r="H12780" s="18" t="str">
        <f t="shared" si="818"/>
        <v/>
      </c>
    </row>
    <row r="12781" spans="5:8" x14ac:dyDescent="0.25">
      <c r="E12781" s="18" t="str">
        <f t="shared" si="815"/>
        <v/>
      </c>
      <c r="F12781" s="18" t="str">
        <f t="shared" si="816"/>
        <v/>
      </c>
      <c r="G12781" s="18" t="str">
        <f t="shared" si="817"/>
        <v/>
      </c>
      <c r="H12781" s="18" t="str">
        <f t="shared" si="818"/>
        <v/>
      </c>
    </row>
    <row r="12782" spans="5:8" x14ac:dyDescent="0.25">
      <c r="E12782" s="18" t="str">
        <f t="shared" si="815"/>
        <v/>
      </c>
      <c r="F12782" s="18" t="str">
        <f t="shared" si="816"/>
        <v/>
      </c>
      <c r="G12782" s="18" t="str">
        <f t="shared" si="817"/>
        <v/>
      </c>
      <c r="H12782" s="18" t="str">
        <f t="shared" si="818"/>
        <v/>
      </c>
    </row>
    <row r="12783" spans="5:8" x14ac:dyDescent="0.25">
      <c r="E12783" s="18" t="str">
        <f t="shared" si="815"/>
        <v/>
      </c>
      <c r="F12783" s="18" t="str">
        <f t="shared" si="816"/>
        <v/>
      </c>
      <c r="G12783" s="18" t="str">
        <f t="shared" si="817"/>
        <v/>
      </c>
      <c r="H12783" s="18" t="str">
        <f t="shared" si="818"/>
        <v/>
      </c>
    </row>
    <row r="12784" spans="5:8" x14ac:dyDescent="0.25">
      <c r="E12784" s="18" t="str">
        <f t="shared" si="815"/>
        <v/>
      </c>
      <c r="F12784" s="18" t="str">
        <f t="shared" si="816"/>
        <v/>
      </c>
      <c r="G12784" s="18" t="str">
        <f t="shared" si="817"/>
        <v/>
      </c>
      <c r="H12784" s="18" t="str">
        <f t="shared" si="818"/>
        <v/>
      </c>
    </row>
    <row r="12785" spans="5:8" x14ac:dyDescent="0.25">
      <c r="E12785" s="18" t="str">
        <f t="shared" si="815"/>
        <v/>
      </c>
      <c r="F12785" s="18" t="str">
        <f t="shared" si="816"/>
        <v/>
      </c>
      <c r="G12785" s="18" t="str">
        <f t="shared" si="817"/>
        <v/>
      </c>
      <c r="H12785" s="18" t="str">
        <f t="shared" si="818"/>
        <v/>
      </c>
    </row>
    <row r="12786" spans="5:8" x14ac:dyDescent="0.25">
      <c r="E12786" s="18" t="str">
        <f t="shared" si="815"/>
        <v/>
      </c>
      <c r="F12786" s="18" t="str">
        <f t="shared" si="816"/>
        <v/>
      </c>
      <c r="G12786" s="18" t="str">
        <f t="shared" si="817"/>
        <v/>
      </c>
      <c r="H12786" s="18" t="str">
        <f t="shared" si="818"/>
        <v/>
      </c>
    </row>
    <row r="12787" spans="5:8" x14ac:dyDescent="0.25">
      <c r="E12787" s="18" t="str">
        <f t="shared" si="815"/>
        <v/>
      </c>
      <c r="F12787" s="18" t="str">
        <f t="shared" si="816"/>
        <v/>
      </c>
      <c r="G12787" s="18" t="str">
        <f t="shared" si="817"/>
        <v/>
      </c>
      <c r="H12787" s="18" t="str">
        <f t="shared" si="818"/>
        <v/>
      </c>
    </row>
    <row r="12788" spans="5:8" x14ac:dyDescent="0.25">
      <c r="E12788" s="18" t="str">
        <f t="shared" si="815"/>
        <v/>
      </c>
      <c r="F12788" s="18" t="str">
        <f t="shared" si="816"/>
        <v/>
      </c>
      <c r="G12788" s="18" t="str">
        <f t="shared" si="817"/>
        <v/>
      </c>
      <c r="H12788" s="18" t="str">
        <f t="shared" si="818"/>
        <v/>
      </c>
    </row>
    <row r="12789" spans="5:8" x14ac:dyDescent="0.25">
      <c r="E12789" s="18" t="str">
        <f t="shared" si="815"/>
        <v/>
      </c>
      <c r="F12789" s="18" t="str">
        <f t="shared" si="816"/>
        <v/>
      </c>
      <c r="G12789" s="18" t="str">
        <f t="shared" si="817"/>
        <v/>
      </c>
      <c r="H12789" s="18" t="str">
        <f t="shared" si="818"/>
        <v/>
      </c>
    </row>
    <row r="12790" spans="5:8" x14ac:dyDescent="0.25">
      <c r="E12790" s="18" t="str">
        <f t="shared" si="815"/>
        <v/>
      </c>
      <c r="F12790" s="18" t="str">
        <f t="shared" si="816"/>
        <v/>
      </c>
      <c r="G12790" s="18" t="str">
        <f t="shared" si="817"/>
        <v/>
      </c>
      <c r="H12790" s="18" t="str">
        <f t="shared" si="818"/>
        <v/>
      </c>
    </row>
    <row r="12791" spans="5:8" x14ac:dyDescent="0.25">
      <c r="E12791" s="18" t="str">
        <f t="shared" si="815"/>
        <v/>
      </c>
      <c r="F12791" s="18" t="str">
        <f t="shared" si="816"/>
        <v/>
      </c>
      <c r="G12791" s="18" t="str">
        <f t="shared" si="817"/>
        <v/>
      </c>
      <c r="H12791" s="18" t="str">
        <f t="shared" si="818"/>
        <v/>
      </c>
    </row>
    <row r="12792" spans="5:8" x14ac:dyDescent="0.25">
      <c r="E12792" s="18" t="str">
        <f t="shared" si="815"/>
        <v/>
      </c>
      <c r="F12792" s="18" t="str">
        <f t="shared" si="816"/>
        <v/>
      </c>
      <c r="G12792" s="18" t="str">
        <f t="shared" si="817"/>
        <v/>
      </c>
      <c r="H12792" s="18" t="str">
        <f t="shared" si="818"/>
        <v/>
      </c>
    </row>
    <row r="12793" spans="5:8" x14ac:dyDescent="0.25">
      <c r="E12793" s="18" t="str">
        <f t="shared" si="815"/>
        <v/>
      </c>
      <c r="F12793" s="18" t="str">
        <f t="shared" si="816"/>
        <v/>
      </c>
      <c r="G12793" s="18" t="str">
        <f t="shared" si="817"/>
        <v/>
      </c>
      <c r="H12793" s="18" t="str">
        <f t="shared" si="818"/>
        <v/>
      </c>
    </row>
    <row r="12794" spans="5:8" x14ac:dyDescent="0.25">
      <c r="E12794" s="18" t="str">
        <f t="shared" si="815"/>
        <v/>
      </c>
      <c r="F12794" s="18" t="str">
        <f t="shared" si="816"/>
        <v/>
      </c>
      <c r="G12794" s="18" t="str">
        <f t="shared" si="817"/>
        <v/>
      </c>
      <c r="H12794" s="18" t="str">
        <f t="shared" si="818"/>
        <v/>
      </c>
    </row>
    <row r="12795" spans="5:8" x14ac:dyDescent="0.25">
      <c r="E12795" s="18" t="str">
        <f t="shared" si="815"/>
        <v/>
      </c>
      <c r="F12795" s="18" t="str">
        <f t="shared" si="816"/>
        <v/>
      </c>
      <c r="G12795" s="18" t="str">
        <f t="shared" si="817"/>
        <v/>
      </c>
      <c r="H12795" s="18" t="str">
        <f t="shared" si="818"/>
        <v/>
      </c>
    </row>
    <row r="12796" spans="5:8" x14ac:dyDescent="0.25">
      <c r="E12796" s="18" t="str">
        <f t="shared" si="815"/>
        <v/>
      </c>
      <c r="F12796" s="18" t="str">
        <f t="shared" si="816"/>
        <v/>
      </c>
      <c r="G12796" s="18" t="str">
        <f t="shared" si="817"/>
        <v/>
      </c>
      <c r="H12796" s="18" t="str">
        <f t="shared" si="818"/>
        <v/>
      </c>
    </row>
    <row r="12797" spans="5:8" x14ac:dyDescent="0.25">
      <c r="E12797" s="18" t="str">
        <f t="shared" si="815"/>
        <v/>
      </c>
      <c r="F12797" s="18" t="str">
        <f t="shared" si="816"/>
        <v/>
      </c>
      <c r="G12797" s="18" t="str">
        <f t="shared" si="817"/>
        <v/>
      </c>
      <c r="H12797" s="18" t="str">
        <f t="shared" si="818"/>
        <v/>
      </c>
    </row>
    <row r="12798" spans="5:8" x14ac:dyDescent="0.25">
      <c r="E12798" s="18" t="str">
        <f t="shared" si="815"/>
        <v/>
      </c>
      <c r="F12798" s="18" t="str">
        <f t="shared" si="816"/>
        <v/>
      </c>
      <c r="G12798" s="18" t="str">
        <f t="shared" si="817"/>
        <v/>
      </c>
      <c r="H12798" s="18" t="str">
        <f t="shared" si="818"/>
        <v/>
      </c>
    </row>
    <row r="12799" spans="5:8" x14ac:dyDescent="0.25">
      <c r="E12799" s="18" t="str">
        <f t="shared" si="815"/>
        <v/>
      </c>
      <c r="F12799" s="18" t="str">
        <f t="shared" si="816"/>
        <v/>
      </c>
      <c r="G12799" s="18" t="str">
        <f t="shared" si="817"/>
        <v/>
      </c>
      <c r="H12799" s="18" t="str">
        <f t="shared" si="818"/>
        <v/>
      </c>
    </row>
    <row r="12800" spans="5:8" x14ac:dyDescent="0.25">
      <c r="E12800" s="18" t="str">
        <f t="shared" si="815"/>
        <v/>
      </c>
      <c r="F12800" s="18" t="str">
        <f t="shared" si="816"/>
        <v/>
      </c>
      <c r="G12800" s="18" t="str">
        <f t="shared" si="817"/>
        <v/>
      </c>
      <c r="H12800" s="18" t="str">
        <f t="shared" si="818"/>
        <v/>
      </c>
    </row>
    <row r="12801" spans="5:8" x14ac:dyDescent="0.25">
      <c r="E12801" s="18" t="str">
        <f t="shared" si="815"/>
        <v/>
      </c>
      <c r="F12801" s="18" t="str">
        <f t="shared" si="816"/>
        <v/>
      </c>
      <c r="G12801" s="18" t="str">
        <f t="shared" si="817"/>
        <v/>
      </c>
      <c r="H12801" s="18" t="str">
        <f t="shared" si="818"/>
        <v/>
      </c>
    </row>
    <row r="12802" spans="5:8" x14ac:dyDescent="0.25">
      <c r="E12802" s="18" t="str">
        <f t="shared" si="815"/>
        <v/>
      </c>
      <c r="F12802" s="18" t="str">
        <f t="shared" si="816"/>
        <v/>
      </c>
      <c r="G12802" s="18" t="str">
        <f t="shared" si="817"/>
        <v/>
      </c>
      <c r="H12802" s="18" t="str">
        <f t="shared" si="818"/>
        <v/>
      </c>
    </row>
    <row r="12803" spans="5:8" x14ac:dyDescent="0.25">
      <c r="E12803" s="18" t="str">
        <f t="shared" si="815"/>
        <v/>
      </c>
      <c r="F12803" s="18" t="str">
        <f t="shared" si="816"/>
        <v/>
      </c>
      <c r="G12803" s="18" t="str">
        <f t="shared" si="817"/>
        <v/>
      </c>
      <c r="H12803" s="18" t="str">
        <f t="shared" si="818"/>
        <v/>
      </c>
    </row>
    <row r="12804" spans="5:8" x14ac:dyDescent="0.25">
      <c r="E12804" s="18" t="str">
        <f t="shared" si="815"/>
        <v/>
      </c>
      <c r="F12804" s="18" t="str">
        <f t="shared" si="816"/>
        <v/>
      </c>
      <c r="G12804" s="18" t="str">
        <f t="shared" si="817"/>
        <v/>
      </c>
      <c r="H12804" s="18" t="str">
        <f t="shared" si="818"/>
        <v/>
      </c>
    </row>
    <row r="12805" spans="5:8" x14ac:dyDescent="0.25">
      <c r="E12805" s="18" t="str">
        <f t="shared" si="815"/>
        <v/>
      </c>
      <c r="F12805" s="18" t="str">
        <f t="shared" si="816"/>
        <v/>
      </c>
      <c r="G12805" s="18" t="str">
        <f t="shared" si="817"/>
        <v/>
      </c>
      <c r="H12805" s="18" t="str">
        <f t="shared" si="818"/>
        <v/>
      </c>
    </row>
    <row r="12806" spans="5:8" x14ac:dyDescent="0.25">
      <c r="E12806" s="18" t="str">
        <f t="shared" ref="E12806:E12869" si="819">IF($C12806="","",IFERROR(INDEX(ItemPriceCol,MATCH($C12806,ItemName,0)),""))</f>
        <v/>
      </c>
      <c r="F12806" s="18" t="str">
        <f t="shared" ref="F12806:F12869" si="820">IF(OR($D12806="",$E12806=""),"",$D12806*$E12806)</f>
        <v/>
      </c>
      <c r="G12806" s="18" t="str">
        <f t="shared" ref="G12806:G12869" si="821">IF($C12806="","",IFERROR(INDEX(ItemCostCol,MATCH($C12806,ItemName,0)),""))</f>
        <v/>
      </c>
      <c r="H12806" s="18" t="str">
        <f t="shared" ref="H12806:H12869" si="822">IF(OR($F12806="",$G12806=""),"",$F12806-$D12806*$G12806)</f>
        <v/>
      </c>
    </row>
    <row r="12807" spans="5:8" x14ac:dyDescent="0.25">
      <c r="E12807" s="18" t="str">
        <f t="shared" si="819"/>
        <v/>
      </c>
      <c r="F12807" s="18" t="str">
        <f t="shared" si="820"/>
        <v/>
      </c>
      <c r="G12807" s="18" t="str">
        <f t="shared" si="821"/>
        <v/>
      </c>
      <c r="H12807" s="18" t="str">
        <f t="shared" si="822"/>
        <v/>
      </c>
    </row>
    <row r="12808" spans="5:8" x14ac:dyDescent="0.25">
      <c r="E12808" s="18" t="str">
        <f t="shared" si="819"/>
        <v/>
      </c>
      <c r="F12808" s="18" t="str">
        <f t="shared" si="820"/>
        <v/>
      </c>
      <c r="G12808" s="18" t="str">
        <f t="shared" si="821"/>
        <v/>
      </c>
      <c r="H12808" s="18" t="str">
        <f t="shared" si="822"/>
        <v/>
      </c>
    </row>
    <row r="12809" spans="5:8" x14ac:dyDescent="0.25">
      <c r="E12809" s="18" t="str">
        <f t="shared" si="819"/>
        <v/>
      </c>
      <c r="F12809" s="18" t="str">
        <f t="shared" si="820"/>
        <v/>
      </c>
      <c r="G12809" s="18" t="str">
        <f t="shared" si="821"/>
        <v/>
      </c>
      <c r="H12809" s="18" t="str">
        <f t="shared" si="822"/>
        <v/>
      </c>
    </row>
    <row r="12810" spans="5:8" x14ac:dyDescent="0.25">
      <c r="E12810" s="18" t="str">
        <f t="shared" si="819"/>
        <v/>
      </c>
      <c r="F12810" s="18" t="str">
        <f t="shared" si="820"/>
        <v/>
      </c>
      <c r="G12810" s="18" t="str">
        <f t="shared" si="821"/>
        <v/>
      </c>
      <c r="H12810" s="18" t="str">
        <f t="shared" si="822"/>
        <v/>
      </c>
    </row>
    <row r="12811" spans="5:8" x14ac:dyDescent="0.25">
      <c r="E12811" s="18" t="str">
        <f t="shared" si="819"/>
        <v/>
      </c>
      <c r="F12811" s="18" t="str">
        <f t="shared" si="820"/>
        <v/>
      </c>
      <c r="G12811" s="18" t="str">
        <f t="shared" si="821"/>
        <v/>
      </c>
      <c r="H12811" s="18" t="str">
        <f t="shared" si="822"/>
        <v/>
      </c>
    </row>
    <row r="12812" spans="5:8" x14ac:dyDescent="0.25">
      <c r="E12812" s="18" t="str">
        <f t="shared" si="819"/>
        <v/>
      </c>
      <c r="F12812" s="18" t="str">
        <f t="shared" si="820"/>
        <v/>
      </c>
      <c r="G12812" s="18" t="str">
        <f t="shared" si="821"/>
        <v/>
      </c>
      <c r="H12812" s="18" t="str">
        <f t="shared" si="822"/>
        <v/>
      </c>
    </row>
    <row r="12813" spans="5:8" x14ac:dyDescent="0.25">
      <c r="E12813" s="18" t="str">
        <f t="shared" si="819"/>
        <v/>
      </c>
      <c r="F12813" s="18" t="str">
        <f t="shared" si="820"/>
        <v/>
      </c>
      <c r="G12813" s="18" t="str">
        <f t="shared" si="821"/>
        <v/>
      </c>
      <c r="H12813" s="18" t="str">
        <f t="shared" si="822"/>
        <v/>
      </c>
    </row>
    <row r="12814" spans="5:8" x14ac:dyDescent="0.25">
      <c r="E12814" s="18" t="str">
        <f t="shared" si="819"/>
        <v/>
      </c>
      <c r="F12814" s="18" t="str">
        <f t="shared" si="820"/>
        <v/>
      </c>
      <c r="G12814" s="18" t="str">
        <f t="shared" si="821"/>
        <v/>
      </c>
      <c r="H12814" s="18" t="str">
        <f t="shared" si="822"/>
        <v/>
      </c>
    </row>
    <row r="12815" spans="5:8" x14ac:dyDescent="0.25">
      <c r="E12815" s="18" t="str">
        <f t="shared" si="819"/>
        <v/>
      </c>
      <c r="F12815" s="18" t="str">
        <f t="shared" si="820"/>
        <v/>
      </c>
      <c r="G12815" s="18" t="str">
        <f t="shared" si="821"/>
        <v/>
      </c>
      <c r="H12815" s="18" t="str">
        <f t="shared" si="822"/>
        <v/>
      </c>
    </row>
    <row r="12816" spans="5:8" x14ac:dyDescent="0.25">
      <c r="E12816" s="18" t="str">
        <f t="shared" si="819"/>
        <v/>
      </c>
      <c r="F12816" s="18" t="str">
        <f t="shared" si="820"/>
        <v/>
      </c>
      <c r="G12816" s="18" t="str">
        <f t="shared" si="821"/>
        <v/>
      </c>
      <c r="H12816" s="18" t="str">
        <f t="shared" si="822"/>
        <v/>
      </c>
    </row>
    <row r="12817" spans="5:8" x14ac:dyDescent="0.25">
      <c r="E12817" s="18" t="str">
        <f t="shared" si="819"/>
        <v/>
      </c>
      <c r="F12817" s="18" t="str">
        <f t="shared" si="820"/>
        <v/>
      </c>
      <c r="G12817" s="18" t="str">
        <f t="shared" si="821"/>
        <v/>
      </c>
      <c r="H12817" s="18" t="str">
        <f t="shared" si="822"/>
        <v/>
      </c>
    </row>
    <row r="12818" spans="5:8" x14ac:dyDescent="0.25">
      <c r="E12818" s="18" t="str">
        <f t="shared" si="819"/>
        <v/>
      </c>
      <c r="F12818" s="18" t="str">
        <f t="shared" si="820"/>
        <v/>
      </c>
      <c r="G12818" s="18" t="str">
        <f t="shared" si="821"/>
        <v/>
      </c>
      <c r="H12818" s="18" t="str">
        <f t="shared" si="822"/>
        <v/>
      </c>
    </row>
    <row r="12819" spans="5:8" x14ac:dyDescent="0.25">
      <c r="E12819" s="18" t="str">
        <f t="shared" si="819"/>
        <v/>
      </c>
      <c r="F12819" s="18" t="str">
        <f t="shared" si="820"/>
        <v/>
      </c>
      <c r="G12819" s="18" t="str">
        <f t="shared" si="821"/>
        <v/>
      </c>
      <c r="H12819" s="18" t="str">
        <f t="shared" si="822"/>
        <v/>
      </c>
    </row>
    <row r="12820" spans="5:8" x14ac:dyDescent="0.25">
      <c r="E12820" s="18" t="str">
        <f t="shared" si="819"/>
        <v/>
      </c>
      <c r="F12820" s="18" t="str">
        <f t="shared" si="820"/>
        <v/>
      </c>
      <c r="G12820" s="18" t="str">
        <f t="shared" si="821"/>
        <v/>
      </c>
      <c r="H12820" s="18" t="str">
        <f t="shared" si="822"/>
        <v/>
      </c>
    </row>
    <row r="12821" spans="5:8" x14ac:dyDescent="0.25">
      <c r="E12821" s="18" t="str">
        <f t="shared" si="819"/>
        <v/>
      </c>
      <c r="F12821" s="18" t="str">
        <f t="shared" si="820"/>
        <v/>
      </c>
      <c r="G12821" s="18" t="str">
        <f t="shared" si="821"/>
        <v/>
      </c>
      <c r="H12821" s="18" t="str">
        <f t="shared" si="822"/>
        <v/>
      </c>
    </row>
    <row r="12822" spans="5:8" x14ac:dyDescent="0.25">
      <c r="E12822" s="18" t="str">
        <f t="shared" si="819"/>
        <v/>
      </c>
      <c r="F12822" s="18" t="str">
        <f t="shared" si="820"/>
        <v/>
      </c>
      <c r="G12822" s="18" t="str">
        <f t="shared" si="821"/>
        <v/>
      </c>
      <c r="H12822" s="18" t="str">
        <f t="shared" si="822"/>
        <v/>
      </c>
    </row>
    <row r="12823" spans="5:8" x14ac:dyDescent="0.25">
      <c r="E12823" s="18" t="str">
        <f t="shared" si="819"/>
        <v/>
      </c>
      <c r="F12823" s="18" t="str">
        <f t="shared" si="820"/>
        <v/>
      </c>
      <c r="G12823" s="18" t="str">
        <f t="shared" si="821"/>
        <v/>
      </c>
      <c r="H12823" s="18" t="str">
        <f t="shared" si="822"/>
        <v/>
      </c>
    </row>
    <row r="12824" spans="5:8" x14ac:dyDescent="0.25">
      <c r="E12824" s="18" t="str">
        <f t="shared" si="819"/>
        <v/>
      </c>
      <c r="F12824" s="18" t="str">
        <f t="shared" si="820"/>
        <v/>
      </c>
      <c r="G12824" s="18" t="str">
        <f t="shared" si="821"/>
        <v/>
      </c>
      <c r="H12824" s="18" t="str">
        <f t="shared" si="822"/>
        <v/>
      </c>
    </row>
    <row r="12825" spans="5:8" x14ac:dyDescent="0.25">
      <c r="E12825" s="18" t="str">
        <f t="shared" si="819"/>
        <v/>
      </c>
      <c r="F12825" s="18" t="str">
        <f t="shared" si="820"/>
        <v/>
      </c>
      <c r="G12825" s="18" t="str">
        <f t="shared" si="821"/>
        <v/>
      </c>
      <c r="H12825" s="18" t="str">
        <f t="shared" si="822"/>
        <v/>
      </c>
    </row>
    <row r="12826" spans="5:8" x14ac:dyDescent="0.25">
      <c r="E12826" s="18" t="str">
        <f t="shared" si="819"/>
        <v/>
      </c>
      <c r="F12826" s="18" t="str">
        <f t="shared" si="820"/>
        <v/>
      </c>
      <c r="G12826" s="18" t="str">
        <f t="shared" si="821"/>
        <v/>
      </c>
      <c r="H12826" s="18" t="str">
        <f t="shared" si="822"/>
        <v/>
      </c>
    </row>
    <row r="12827" spans="5:8" x14ac:dyDescent="0.25">
      <c r="E12827" s="18" t="str">
        <f t="shared" si="819"/>
        <v/>
      </c>
      <c r="F12827" s="18" t="str">
        <f t="shared" si="820"/>
        <v/>
      </c>
      <c r="G12827" s="18" t="str">
        <f t="shared" si="821"/>
        <v/>
      </c>
      <c r="H12827" s="18" t="str">
        <f t="shared" si="822"/>
        <v/>
      </c>
    </row>
    <row r="12828" spans="5:8" x14ac:dyDescent="0.25">
      <c r="E12828" s="18" t="str">
        <f t="shared" si="819"/>
        <v/>
      </c>
      <c r="F12828" s="18" t="str">
        <f t="shared" si="820"/>
        <v/>
      </c>
      <c r="G12828" s="18" t="str">
        <f t="shared" si="821"/>
        <v/>
      </c>
      <c r="H12828" s="18" t="str">
        <f t="shared" si="822"/>
        <v/>
      </c>
    </row>
    <row r="12829" spans="5:8" x14ac:dyDescent="0.25">
      <c r="E12829" s="18" t="str">
        <f t="shared" si="819"/>
        <v/>
      </c>
      <c r="F12829" s="18" t="str">
        <f t="shared" si="820"/>
        <v/>
      </c>
      <c r="G12829" s="18" t="str">
        <f t="shared" si="821"/>
        <v/>
      </c>
      <c r="H12829" s="18" t="str">
        <f t="shared" si="822"/>
        <v/>
      </c>
    </row>
    <row r="12830" spans="5:8" x14ac:dyDescent="0.25">
      <c r="E12830" s="18" t="str">
        <f t="shared" si="819"/>
        <v/>
      </c>
      <c r="F12830" s="18" t="str">
        <f t="shared" si="820"/>
        <v/>
      </c>
      <c r="G12830" s="18" t="str">
        <f t="shared" si="821"/>
        <v/>
      </c>
      <c r="H12830" s="18" t="str">
        <f t="shared" si="822"/>
        <v/>
      </c>
    </row>
    <row r="12831" spans="5:8" x14ac:dyDescent="0.25">
      <c r="E12831" s="18" t="str">
        <f t="shared" si="819"/>
        <v/>
      </c>
      <c r="F12831" s="18" t="str">
        <f t="shared" si="820"/>
        <v/>
      </c>
      <c r="G12831" s="18" t="str">
        <f t="shared" si="821"/>
        <v/>
      </c>
      <c r="H12831" s="18" t="str">
        <f t="shared" si="822"/>
        <v/>
      </c>
    </row>
    <row r="12832" spans="5:8" x14ac:dyDescent="0.25">
      <c r="E12832" s="18" t="str">
        <f t="shared" si="819"/>
        <v/>
      </c>
      <c r="F12832" s="18" t="str">
        <f t="shared" si="820"/>
        <v/>
      </c>
      <c r="G12832" s="18" t="str">
        <f t="shared" si="821"/>
        <v/>
      </c>
      <c r="H12832" s="18" t="str">
        <f t="shared" si="822"/>
        <v/>
      </c>
    </row>
    <row r="12833" spans="5:8" x14ac:dyDescent="0.25">
      <c r="E12833" s="18" t="str">
        <f t="shared" si="819"/>
        <v/>
      </c>
      <c r="F12833" s="18" t="str">
        <f t="shared" si="820"/>
        <v/>
      </c>
      <c r="G12833" s="18" t="str">
        <f t="shared" si="821"/>
        <v/>
      </c>
      <c r="H12833" s="18" t="str">
        <f t="shared" si="822"/>
        <v/>
      </c>
    </row>
    <row r="12834" spans="5:8" x14ac:dyDescent="0.25">
      <c r="E12834" s="18" t="str">
        <f t="shared" si="819"/>
        <v/>
      </c>
      <c r="F12834" s="18" t="str">
        <f t="shared" si="820"/>
        <v/>
      </c>
      <c r="G12834" s="18" t="str">
        <f t="shared" si="821"/>
        <v/>
      </c>
      <c r="H12834" s="18" t="str">
        <f t="shared" si="822"/>
        <v/>
      </c>
    </row>
    <row r="12835" spans="5:8" x14ac:dyDescent="0.25">
      <c r="E12835" s="18" t="str">
        <f t="shared" si="819"/>
        <v/>
      </c>
      <c r="F12835" s="18" t="str">
        <f t="shared" si="820"/>
        <v/>
      </c>
      <c r="G12835" s="18" t="str">
        <f t="shared" si="821"/>
        <v/>
      </c>
      <c r="H12835" s="18" t="str">
        <f t="shared" si="822"/>
        <v/>
      </c>
    </row>
    <row r="12836" spans="5:8" x14ac:dyDescent="0.25">
      <c r="E12836" s="18" t="str">
        <f t="shared" si="819"/>
        <v/>
      </c>
      <c r="F12836" s="18" t="str">
        <f t="shared" si="820"/>
        <v/>
      </c>
      <c r="G12836" s="18" t="str">
        <f t="shared" si="821"/>
        <v/>
      </c>
      <c r="H12836" s="18" t="str">
        <f t="shared" si="822"/>
        <v/>
      </c>
    </row>
    <row r="12837" spans="5:8" x14ac:dyDescent="0.25">
      <c r="E12837" s="18" t="str">
        <f t="shared" si="819"/>
        <v/>
      </c>
      <c r="F12837" s="18" t="str">
        <f t="shared" si="820"/>
        <v/>
      </c>
      <c r="G12837" s="18" t="str">
        <f t="shared" si="821"/>
        <v/>
      </c>
      <c r="H12837" s="18" t="str">
        <f t="shared" si="822"/>
        <v/>
      </c>
    </row>
    <row r="12838" spans="5:8" x14ac:dyDescent="0.25">
      <c r="E12838" s="18" t="str">
        <f t="shared" si="819"/>
        <v/>
      </c>
      <c r="F12838" s="18" t="str">
        <f t="shared" si="820"/>
        <v/>
      </c>
      <c r="G12838" s="18" t="str">
        <f t="shared" si="821"/>
        <v/>
      </c>
      <c r="H12838" s="18" t="str">
        <f t="shared" si="822"/>
        <v/>
      </c>
    </row>
    <row r="12839" spans="5:8" x14ac:dyDescent="0.25">
      <c r="E12839" s="18" t="str">
        <f t="shared" si="819"/>
        <v/>
      </c>
      <c r="F12839" s="18" t="str">
        <f t="shared" si="820"/>
        <v/>
      </c>
      <c r="G12839" s="18" t="str">
        <f t="shared" si="821"/>
        <v/>
      </c>
      <c r="H12839" s="18" t="str">
        <f t="shared" si="822"/>
        <v/>
      </c>
    </row>
    <row r="12840" spans="5:8" x14ac:dyDescent="0.25">
      <c r="E12840" s="18" t="str">
        <f t="shared" si="819"/>
        <v/>
      </c>
      <c r="F12840" s="18" t="str">
        <f t="shared" si="820"/>
        <v/>
      </c>
      <c r="G12840" s="18" t="str">
        <f t="shared" si="821"/>
        <v/>
      </c>
      <c r="H12840" s="18" t="str">
        <f t="shared" si="822"/>
        <v/>
      </c>
    </row>
    <row r="12841" spans="5:8" x14ac:dyDescent="0.25">
      <c r="E12841" s="18" t="str">
        <f t="shared" si="819"/>
        <v/>
      </c>
      <c r="F12841" s="18" t="str">
        <f t="shared" si="820"/>
        <v/>
      </c>
      <c r="G12841" s="18" t="str">
        <f t="shared" si="821"/>
        <v/>
      </c>
      <c r="H12841" s="18" t="str">
        <f t="shared" si="822"/>
        <v/>
      </c>
    </row>
    <row r="12842" spans="5:8" x14ac:dyDescent="0.25">
      <c r="E12842" s="18" t="str">
        <f t="shared" si="819"/>
        <v/>
      </c>
      <c r="F12842" s="18" t="str">
        <f t="shared" si="820"/>
        <v/>
      </c>
      <c r="G12842" s="18" t="str">
        <f t="shared" si="821"/>
        <v/>
      </c>
      <c r="H12842" s="18" t="str">
        <f t="shared" si="822"/>
        <v/>
      </c>
    </row>
    <row r="12843" spans="5:8" x14ac:dyDescent="0.25">
      <c r="E12843" s="18" t="str">
        <f t="shared" si="819"/>
        <v/>
      </c>
      <c r="F12843" s="18" t="str">
        <f t="shared" si="820"/>
        <v/>
      </c>
      <c r="G12843" s="18" t="str">
        <f t="shared" si="821"/>
        <v/>
      </c>
      <c r="H12843" s="18" t="str">
        <f t="shared" si="822"/>
        <v/>
      </c>
    </row>
    <row r="12844" spans="5:8" x14ac:dyDescent="0.25">
      <c r="E12844" s="18" t="str">
        <f t="shared" si="819"/>
        <v/>
      </c>
      <c r="F12844" s="18" t="str">
        <f t="shared" si="820"/>
        <v/>
      </c>
      <c r="G12844" s="18" t="str">
        <f t="shared" si="821"/>
        <v/>
      </c>
      <c r="H12844" s="18" t="str">
        <f t="shared" si="822"/>
        <v/>
      </c>
    </row>
    <row r="12845" spans="5:8" x14ac:dyDescent="0.25">
      <c r="E12845" s="18" t="str">
        <f t="shared" si="819"/>
        <v/>
      </c>
      <c r="F12845" s="18" t="str">
        <f t="shared" si="820"/>
        <v/>
      </c>
      <c r="G12845" s="18" t="str">
        <f t="shared" si="821"/>
        <v/>
      </c>
      <c r="H12845" s="18" t="str">
        <f t="shared" si="822"/>
        <v/>
      </c>
    </row>
    <row r="12846" spans="5:8" x14ac:dyDescent="0.25">
      <c r="E12846" s="18" t="str">
        <f t="shared" si="819"/>
        <v/>
      </c>
      <c r="F12846" s="18" t="str">
        <f t="shared" si="820"/>
        <v/>
      </c>
      <c r="G12846" s="18" t="str">
        <f t="shared" si="821"/>
        <v/>
      </c>
      <c r="H12846" s="18" t="str">
        <f t="shared" si="822"/>
        <v/>
      </c>
    </row>
    <row r="12847" spans="5:8" x14ac:dyDescent="0.25">
      <c r="E12847" s="18" t="str">
        <f t="shared" si="819"/>
        <v/>
      </c>
      <c r="F12847" s="18" t="str">
        <f t="shared" si="820"/>
        <v/>
      </c>
      <c r="G12847" s="18" t="str">
        <f t="shared" si="821"/>
        <v/>
      </c>
      <c r="H12847" s="18" t="str">
        <f t="shared" si="822"/>
        <v/>
      </c>
    </row>
    <row r="12848" spans="5:8" x14ac:dyDescent="0.25">
      <c r="E12848" s="18" t="str">
        <f t="shared" si="819"/>
        <v/>
      </c>
      <c r="F12848" s="18" t="str">
        <f t="shared" si="820"/>
        <v/>
      </c>
      <c r="G12848" s="18" t="str">
        <f t="shared" si="821"/>
        <v/>
      </c>
      <c r="H12848" s="18" t="str">
        <f t="shared" si="822"/>
        <v/>
      </c>
    </row>
    <row r="12849" spans="5:8" x14ac:dyDescent="0.25">
      <c r="E12849" s="18" t="str">
        <f t="shared" si="819"/>
        <v/>
      </c>
      <c r="F12849" s="18" t="str">
        <f t="shared" si="820"/>
        <v/>
      </c>
      <c r="G12849" s="18" t="str">
        <f t="shared" si="821"/>
        <v/>
      </c>
      <c r="H12849" s="18" t="str">
        <f t="shared" si="822"/>
        <v/>
      </c>
    </row>
    <row r="12850" spans="5:8" x14ac:dyDescent="0.25">
      <c r="E12850" s="18" t="str">
        <f t="shared" si="819"/>
        <v/>
      </c>
      <c r="F12850" s="18" t="str">
        <f t="shared" si="820"/>
        <v/>
      </c>
      <c r="G12850" s="18" t="str">
        <f t="shared" si="821"/>
        <v/>
      </c>
      <c r="H12850" s="18" t="str">
        <f t="shared" si="822"/>
        <v/>
      </c>
    </row>
    <row r="12851" spans="5:8" x14ac:dyDescent="0.25">
      <c r="E12851" s="18" t="str">
        <f t="shared" si="819"/>
        <v/>
      </c>
      <c r="F12851" s="18" t="str">
        <f t="shared" si="820"/>
        <v/>
      </c>
      <c r="G12851" s="18" t="str">
        <f t="shared" si="821"/>
        <v/>
      </c>
      <c r="H12851" s="18" t="str">
        <f t="shared" si="822"/>
        <v/>
      </c>
    </row>
    <row r="12852" spans="5:8" x14ac:dyDescent="0.25">
      <c r="E12852" s="18" t="str">
        <f t="shared" si="819"/>
        <v/>
      </c>
      <c r="F12852" s="18" t="str">
        <f t="shared" si="820"/>
        <v/>
      </c>
      <c r="G12852" s="18" t="str">
        <f t="shared" si="821"/>
        <v/>
      </c>
      <c r="H12852" s="18" t="str">
        <f t="shared" si="822"/>
        <v/>
      </c>
    </row>
    <row r="12853" spans="5:8" x14ac:dyDescent="0.25">
      <c r="E12853" s="18" t="str">
        <f t="shared" si="819"/>
        <v/>
      </c>
      <c r="F12853" s="18" t="str">
        <f t="shared" si="820"/>
        <v/>
      </c>
      <c r="G12853" s="18" t="str">
        <f t="shared" si="821"/>
        <v/>
      </c>
      <c r="H12853" s="18" t="str">
        <f t="shared" si="822"/>
        <v/>
      </c>
    </row>
    <row r="12854" spans="5:8" x14ac:dyDescent="0.25">
      <c r="E12854" s="18" t="str">
        <f t="shared" si="819"/>
        <v/>
      </c>
      <c r="F12854" s="18" t="str">
        <f t="shared" si="820"/>
        <v/>
      </c>
      <c r="G12854" s="18" t="str">
        <f t="shared" si="821"/>
        <v/>
      </c>
      <c r="H12854" s="18" t="str">
        <f t="shared" si="822"/>
        <v/>
      </c>
    </row>
    <row r="12855" spans="5:8" x14ac:dyDescent="0.25">
      <c r="E12855" s="18" t="str">
        <f t="shared" si="819"/>
        <v/>
      </c>
      <c r="F12855" s="18" t="str">
        <f t="shared" si="820"/>
        <v/>
      </c>
      <c r="G12855" s="18" t="str">
        <f t="shared" si="821"/>
        <v/>
      </c>
      <c r="H12855" s="18" t="str">
        <f t="shared" si="822"/>
        <v/>
      </c>
    </row>
    <row r="12856" spans="5:8" x14ac:dyDescent="0.25">
      <c r="E12856" s="18" t="str">
        <f t="shared" si="819"/>
        <v/>
      </c>
      <c r="F12856" s="18" t="str">
        <f t="shared" si="820"/>
        <v/>
      </c>
      <c r="G12856" s="18" t="str">
        <f t="shared" si="821"/>
        <v/>
      </c>
      <c r="H12856" s="18" t="str">
        <f t="shared" si="822"/>
        <v/>
      </c>
    </row>
    <row r="12857" spans="5:8" x14ac:dyDescent="0.25">
      <c r="E12857" s="18" t="str">
        <f t="shared" si="819"/>
        <v/>
      </c>
      <c r="F12857" s="18" t="str">
        <f t="shared" si="820"/>
        <v/>
      </c>
      <c r="G12857" s="18" t="str">
        <f t="shared" si="821"/>
        <v/>
      </c>
      <c r="H12857" s="18" t="str">
        <f t="shared" si="822"/>
        <v/>
      </c>
    </row>
    <row r="12858" spans="5:8" x14ac:dyDescent="0.25">
      <c r="E12858" s="18" t="str">
        <f t="shared" si="819"/>
        <v/>
      </c>
      <c r="F12858" s="18" t="str">
        <f t="shared" si="820"/>
        <v/>
      </c>
      <c r="G12858" s="18" t="str">
        <f t="shared" si="821"/>
        <v/>
      </c>
      <c r="H12858" s="18" t="str">
        <f t="shared" si="822"/>
        <v/>
      </c>
    </row>
    <row r="12859" spans="5:8" x14ac:dyDescent="0.25">
      <c r="E12859" s="18" t="str">
        <f t="shared" si="819"/>
        <v/>
      </c>
      <c r="F12859" s="18" t="str">
        <f t="shared" si="820"/>
        <v/>
      </c>
      <c r="G12859" s="18" t="str">
        <f t="shared" si="821"/>
        <v/>
      </c>
      <c r="H12859" s="18" t="str">
        <f t="shared" si="822"/>
        <v/>
      </c>
    </row>
    <row r="12860" spans="5:8" x14ac:dyDescent="0.25">
      <c r="E12860" s="18" t="str">
        <f t="shared" si="819"/>
        <v/>
      </c>
      <c r="F12860" s="18" t="str">
        <f t="shared" si="820"/>
        <v/>
      </c>
      <c r="G12860" s="18" t="str">
        <f t="shared" si="821"/>
        <v/>
      </c>
      <c r="H12860" s="18" t="str">
        <f t="shared" si="822"/>
        <v/>
      </c>
    </row>
    <row r="12861" spans="5:8" x14ac:dyDescent="0.25">
      <c r="E12861" s="18" t="str">
        <f t="shared" si="819"/>
        <v/>
      </c>
      <c r="F12861" s="18" t="str">
        <f t="shared" si="820"/>
        <v/>
      </c>
      <c r="G12861" s="18" t="str">
        <f t="shared" si="821"/>
        <v/>
      </c>
      <c r="H12861" s="18" t="str">
        <f t="shared" si="822"/>
        <v/>
      </c>
    </row>
    <row r="12862" spans="5:8" x14ac:dyDescent="0.25">
      <c r="E12862" s="18" t="str">
        <f t="shared" si="819"/>
        <v/>
      </c>
      <c r="F12862" s="18" t="str">
        <f t="shared" si="820"/>
        <v/>
      </c>
      <c r="G12862" s="18" t="str">
        <f t="shared" si="821"/>
        <v/>
      </c>
      <c r="H12862" s="18" t="str">
        <f t="shared" si="822"/>
        <v/>
      </c>
    </row>
    <row r="12863" spans="5:8" x14ac:dyDescent="0.25">
      <c r="E12863" s="18" t="str">
        <f t="shared" si="819"/>
        <v/>
      </c>
      <c r="F12863" s="18" t="str">
        <f t="shared" si="820"/>
        <v/>
      </c>
      <c r="G12863" s="18" t="str">
        <f t="shared" si="821"/>
        <v/>
      </c>
      <c r="H12863" s="18" t="str">
        <f t="shared" si="822"/>
        <v/>
      </c>
    </row>
    <row r="12864" spans="5:8" x14ac:dyDescent="0.25">
      <c r="E12864" s="18" t="str">
        <f t="shared" si="819"/>
        <v/>
      </c>
      <c r="F12864" s="18" t="str">
        <f t="shared" si="820"/>
        <v/>
      </c>
      <c r="G12864" s="18" t="str">
        <f t="shared" si="821"/>
        <v/>
      </c>
      <c r="H12864" s="18" t="str">
        <f t="shared" si="822"/>
        <v/>
      </c>
    </row>
    <row r="12865" spans="5:8" x14ac:dyDescent="0.25">
      <c r="E12865" s="18" t="str">
        <f t="shared" si="819"/>
        <v/>
      </c>
      <c r="F12865" s="18" t="str">
        <f t="shared" si="820"/>
        <v/>
      </c>
      <c r="G12865" s="18" t="str">
        <f t="shared" si="821"/>
        <v/>
      </c>
      <c r="H12865" s="18" t="str">
        <f t="shared" si="822"/>
        <v/>
      </c>
    </row>
    <row r="12866" spans="5:8" x14ac:dyDescent="0.25">
      <c r="E12866" s="18" t="str">
        <f t="shared" si="819"/>
        <v/>
      </c>
      <c r="F12866" s="18" t="str">
        <f t="shared" si="820"/>
        <v/>
      </c>
      <c r="G12866" s="18" t="str">
        <f t="shared" si="821"/>
        <v/>
      </c>
      <c r="H12866" s="18" t="str">
        <f t="shared" si="822"/>
        <v/>
      </c>
    </row>
    <row r="12867" spans="5:8" x14ac:dyDescent="0.25">
      <c r="E12867" s="18" t="str">
        <f t="shared" si="819"/>
        <v/>
      </c>
      <c r="F12867" s="18" t="str">
        <f t="shared" si="820"/>
        <v/>
      </c>
      <c r="G12867" s="18" t="str">
        <f t="shared" si="821"/>
        <v/>
      </c>
      <c r="H12867" s="18" t="str">
        <f t="shared" si="822"/>
        <v/>
      </c>
    </row>
    <row r="12868" spans="5:8" x14ac:dyDescent="0.25">
      <c r="E12868" s="18" t="str">
        <f t="shared" si="819"/>
        <v/>
      </c>
      <c r="F12868" s="18" t="str">
        <f t="shared" si="820"/>
        <v/>
      </c>
      <c r="G12868" s="18" t="str">
        <f t="shared" si="821"/>
        <v/>
      </c>
      <c r="H12868" s="18" t="str">
        <f t="shared" si="822"/>
        <v/>
      </c>
    </row>
    <row r="12869" spans="5:8" x14ac:dyDescent="0.25">
      <c r="E12869" s="18" t="str">
        <f t="shared" si="819"/>
        <v/>
      </c>
      <c r="F12869" s="18" t="str">
        <f t="shared" si="820"/>
        <v/>
      </c>
      <c r="G12869" s="18" t="str">
        <f t="shared" si="821"/>
        <v/>
      </c>
      <c r="H12869" s="18" t="str">
        <f t="shared" si="822"/>
        <v/>
      </c>
    </row>
    <row r="12870" spans="5:8" x14ac:dyDescent="0.25">
      <c r="E12870" s="18" t="str">
        <f t="shared" ref="E12870:E12933" si="823">IF($C12870="","",IFERROR(INDEX(ItemPriceCol,MATCH($C12870,ItemName,0)),""))</f>
        <v/>
      </c>
      <c r="F12870" s="18" t="str">
        <f t="shared" ref="F12870:F12933" si="824">IF(OR($D12870="",$E12870=""),"",$D12870*$E12870)</f>
        <v/>
      </c>
      <c r="G12870" s="18" t="str">
        <f t="shared" ref="G12870:G12933" si="825">IF($C12870="","",IFERROR(INDEX(ItemCostCol,MATCH($C12870,ItemName,0)),""))</f>
        <v/>
      </c>
      <c r="H12870" s="18" t="str">
        <f t="shared" ref="H12870:H12933" si="826">IF(OR($F12870="",$G12870=""),"",$F12870-$D12870*$G12870)</f>
        <v/>
      </c>
    </row>
    <row r="12871" spans="5:8" x14ac:dyDescent="0.25">
      <c r="E12871" s="18" t="str">
        <f t="shared" si="823"/>
        <v/>
      </c>
      <c r="F12871" s="18" t="str">
        <f t="shared" si="824"/>
        <v/>
      </c>
      <c r="G12871" s="18" t="str">
        <f t="shared" si="825"/>
        <v/>
      </c>
      <c r="H12871" s="18" t="str">
        <f t="shared" si="826"/>
        <v/>
      </c>
    </row>
    <row r="12872" spans="5:8" x14ac:dyDescent="0.25">
      <c r="E12872" s="18" t="str">
        <f t="shared" si="823"/>
        <v/>
      </c>
      <c r="F12872" s="18" t="str">
        <f t="shared" si="824"/>
        <v/>
      </c>
      <c r="G12872" s="18" t="str">
        <f t="shared" si="825"/>
        <v/>
      </c>
      <c r="H12872" s="18" t="str">
        <f t="shared" si="826"/>
        <v/>
      </c>
    </row>
    <row r="12873" spans="5:8" x14ac:dyDescent="0.25">
      <c r="E12873" s="18" t="str">
        <f t="shared" si="823"/>
        <v/>
      </c>
      <c r="F12873" s="18" t="str">
        <f t="shared" si="824"/>
        <v/>
      </c>
      <c r="G12873" s="18" t="str">
        <f t="shared" si="825"/>
        <v/>
      </c>
      <c r="H12873" s="18" t="str">
        <f t="shared" si="826"/>
        <v/>
      </c>
    </row>
    <row r="12874" spans="5:8" x14ac:dyDescent="0.25">
      <c r="E12874" s="18" t="str">
        <f t="shared" si="823"/>
        <v/>
      </c>
      <c r="F12874" s="18" t="str">
        <f t="shared" si="824"/>
        <v/>
      </c>
      <c r="G12874" s="18" t="str">
        <f t="shared" si="825"/>
        <v/>
      </c>
      <c r="H12874" s="18" t="str">
        <f t="shared" si="826"/>
        <v/>
      </c>
    </row>
    <row r="12875" spans="5:8" x14ac:dyDescent="0.25">
      <c r="E12875" s="18" t="str">
        <f t="shared" si="823"/>
        <v/>
      </c>
      <c r="F12875" s="18" t="str">
        <f t="shared" si="824"/>
        <v/>
      </c>
      <c r="G12875" s="18" t="str">
        <f t="shared" si="825"/>
        <v/>
      </c>
      <c r="H12875" s="18" t="str">
        <f t="shared" si="826"/>
        <v/>
      </c>
    </row>
    <row r="12876" spans="5:8" x14ac:dyDescent="0.25">
      <c r="E12876" s="18" t="str">
        <f t="shared" si="823"/>
        <v/>
      </c>
      <c r="F12876" s="18" t="str">
        <f t="shared" si="824"/>
        <v/>
      </c>
      <c r="G12876" s="18" t="str">
        <f t="shared" si="825"/>
        <v/>
      </c>
      <c r="H12876" s="18" t="str">
        <f t="shared" si="826"/>
        <v/>
      </c>
    </row>
    <row r="12877" spans="5:8" x14ac:dyDescent="0.25">
      <c r="E12877" s="18" t="str">
        <f t="shared" si="823"/>
        <v/>
      </c>
      <c r="F12877" s="18" t="str">
        <f t="shared" si="824"/>
        <v/>
      </c>
      <c r="G12877" s="18" t="str">
        <f t="shared" si="825"/>
        <v/>
      </c>
      <c r="H12877" s="18" t="str">
        <f t="shared" si="826"/>
        <v/>
      </c>
    </row>
    <row r="12878" spans="5:8" x14ac:dyDescent="0.25">
      <c r="E12878" s="18" t="str">
        <f t="shared" si="823"/>
        <v/>
      </c>
      <c r="F12878" s="18" t="str">
        <f t="shared" si="824"/>
        <v/>
      </c>
      <c r="G12878" s="18" t="str">
        <f t="shared" si="825"/>
        <v/>
      </c>
      <c r="H12878" s="18" t="str">
        <f t="shared" si="826"/>
        <v/>
      </c>
    </row>
    <row r="12879" spans="5:8" x14ac:dyDescent="0.25">
      <c r="E12879" s="18" t="str">
        <f t="shared" si="823"/>
        <v/>
      </c>
      <c r="F12879" s="18" t="str">
        <f t="shared" si="824"/>
        <v/>
      </c>
      <c r="G12879" s="18" t="str">
        <f t="shared" si="825"/>
        <v/>
      </c>
      <c r="H12879" s="18" t="str">
        <f t="shared" si="826"/>
        <v/>
      </c>
    </row>
    <row r="12880" spans="5:8" x14ac:dyDescent="0.25">
      <c r="E12880" s="18" t="str">
        <f t="shared" si="823"/>
        <v/>
      </c>
      <c r="F12880" s="18" t="str">
        <f t="shared" si="824"/>
        <v/>
      </c>
      <c r="G12880" s="18" t="str">
        <f t="shared" si="825"/>
        <v/>
      </c>
      <c r="H12880" s="18" t="str">
        <f t="shared" si="826"/>
        <v/>
      </c>
    </row>
    <row r="12881" spans="5:8" x14ac:dyDescent="0.25">
      <c r="E12881" s="18" t="str">
        <f t="shared" si="823"/>
        <v/>
      </c>
      <c r="F12881" s="18" t="str">
        <f t="shared" si="824"/>
        <v/>
      </c>
      <c r="G12881" s="18" t="str">
        <f t="shared" si="825"/>
        <v/>
      </c>
      <c r="H12881" s="18" t="str">
        <f t="shared" si="826"/>
        <v/>
      </c>
    </row>
    <row r="12882" spans="5:8" x14ac:dyDescent="0.25">
      <c r="E12882" s="18" t="str">
        <f t="shared" si="823"/>
        <v/>
      </c>
      <c r="F12882" s="18" t="str">
        <f t="shared" si="824"/>
        <v/>
      </c>
      <c r="G12882" s="18" t="str">
        <f t="shared" si="825"/>
        <v/>
      </c>
      <c r="H12882" s="18" t="str">
        <f t="shared" si="826"/>
        <v/>
      </c>
    </row>
    <row r="12883" spans="5:8" x14ac:dyDescent="0.25">
      <c r="E12883" s="18" t="str">
        <f t="shared" si="823"/>
        <v/>
      </c>
      <c r="F12883" s="18" t="str">
        <f t="shared" si="824"/>
        <v/>
      </c>
      <c r="G12883" s="18" t="str">
        <f t="shared" si="825"/>
        <v/>
      </c>
      <c r="H12883" s="18" t="str">
        <f t="shared" si="826"/>
        <v/>
      </c>
    </row>
    <row r="12884" spans="5:8" x14ac:dyDescent="0.25">
      <c r="E12884" s="18" t="str">
        <f t="shared" si="823"/>
        <v/>
      </c>
      <c r="F12884" s="18" t="str">
        <f t="shared" si="824"/>
        <v/>
      </c>
      <c r="G12884" s="18" t="str">
        <f t="shared" si="825"/>
        <v/>
      </c>
      <c r="H12884" s="18" t="str">
        <f t="shared" si="826"/>
        <v/>
      </c>
    </row>
    <row r="12885" spans="5:8" x14ac:dyDescent="0.25">
      <c r="E12885" s="18" t="str">
        <f t="shared" si="823"/>
        <v/>
      </c>
      <c r="F12885" s="18" t="str">
        <f t="shared" si="824"/>
        <v/>
      </c>
      <c r="G12885" s="18" t="str">
        <f t="shared" si="825"/>
        <v/>
      </c>
      <c r="H12885" s="18" t="str">
        <f t="shared" si="826"/>
        <v/>
      </c>
    </row>
    <row r="12886" spans="5:8" x14ac:dyDescent="0.25">
      <c r="E12886" s="18" t="str">
        <f t="shared" si="823"/>
        <v/>
      </c>
      <c r="F12886" s="18" t="str">
        <f t="shared" si="824"/>
        <v/>
      </c>
      <c r="G12886" s="18" t="str">
        <f t="shared" si="825"/>
        <v/>
      </c>
      <c r="H12886" s="18" t="str">
        <f t="shared" si="826"/>
        <v/>
      </c>
    </row>
    <row r="12887" spans="5:8" x14ac:dyDescent="0.25">
      <c r="E12887" s="18" t="str">
        <f t="shared" si="823"/>
        <v/>
      </c>
      <c r="F12887" s="18" t="str">
        <f t="shared" si="824"/>
        <v/>
      </c>
      <c r="G12887" s="18" t="str">
        <f t="shared" si="825"/>
        <v/>
      </c>
      <c r="H12887" s="18" t="str">
        <f t="shared" si="826"/>
        <v/>
      </c>
    </row>
    <row r="12888" spans="5:8" x14ac:dyDescent="0.25">
      <c r="E12888" s="18" t="str">
        <f t="shared" si="823"/>
        <v/>
      </c>
      <c r="F12888" s="18" t="str">
        <f t="shared" si="824"/>
        <v/>
      </c>
      <c r="G12888" s="18" t="str">
        <f t="shared" si="825"/>
        <v/>
      </c>
      <c r="H12888" s="18" t="str">
        <f t="shared" si="826"/>
        <v/>
      </c>
    </row>
    <row r="12889" spans="5:8" x14ac:dyDescent="0.25">
      <c r="E12889" s="18" t="str">
        <f t="shared" si="823"/>
        <v/>
      </c>
      <c r="F12889" s="18" t="str">
        <f t="shared" si="824"/>
        <v/>
      </c>
      <c r="G12889" s="18" t="str">
        <f t="shared" si="825"/>
        <v/>
      </c>
      <c r="H12889" s="18" t="str">
        <f t="shared" si="826"/>
        <v/>
      </c>
    </row>
    <row r="12890" spans="5:8" x14ac:dyDescent="0.25">
      <c r="E12890" s="18" t="str">
        <f t="shared" si="823"/>
        <v/>
      </c>
      <c r="F12890" s="18" t="str">
        <f t="shared" si="824"/>
        <v/>
      </c>
      <c r="G12890" s="18" t="str">
        <f t="shared" si="825"/>
        <v/>
      </c>
      <c r="H12890" s="18" t="str">
        <f t="shared" si="826"/>
        <v/>
      </c>
    </row>
    <row r="12891" spans="5:8" x14ac:dyDescent="0.25">
      <c r="E12891" s="18" t="str">
        <f t="shared" si="823"/>
        <v/>
      </c>
      <c r="F12891" s="18" t="str">
        <f t="shared" si="824"/>
        <v/>
      </c>
      <c r="G12891" s="18" t="str">
        <f t="shared" si="825"/>
        <v/>
      </c>
      <c r="H12891" s="18" t="str">
        <f t="shared" si="826"/>
        <v/>
      </c>
    </row>
    <row r="12892" spans="5:8" x14ac:dyDescent="0.25">
      <c r="E12892" s="18" t="str">
        <f t="shared" si="823"/>
        <v/>
      </c>
      <c r="F12892" s="18" t="str">
        <f t="shared" si="824"/>
        <v/>
      </c>
      <c r="G12892" s="18" t="str">
        <f t="shared" si="825"/>
        <v/>
      </c>
      <c r="H12892" s="18" t="str">
        <f t="shared" si="826"/>
        <v/>
      </c>
    </row>
    <row r="12893" spans="5:8" x14ac:dyDescent="0.25">
      <c r="E12893" s="18" t="str">
        <f t="shared" si="823"/>
        <v/>
      </c>
      <c r="F12893" s="18" t="str">
        <f t="shared" si="824"/>
        <v/>
      </c>
      <c r="G12893" s="18" t="str">
        <f t="shared" si="825"/>
        <v/>
      </c>
      <c r="H12893" s="18" t="str">
        <f t="shared" si="826"/>
        <v/>
      </c>
    </row>
    <row r="12894" spans="5:8" x14ac:dyDescent="0.25">
      <c r="E12894" s="18" t="str">
        <f t="shared" si="823"/>
        <v/>
      </c>
      <c r="F12894" s="18" t="str">
        <f t="shared" si="824"/>
        <v/>
      </c>
      <c r="G12894" s="18" t="str">
        <f t="shared" si="825"/>
        <v/>
      </c>
      <c r="H12894" s="18" t="str">
        <f t="shared" si="826"/>
        <v/>
      </c>
    </row>
    <row r="12895" spans="5:8" x14ac:dyDescent="0.25">
      <c r="E12895" s="18" t="str">
        <f t="shared" si="823"/>
        <v/>
      </c>
      <c r="F12895" s="18" t="str">
        <f t="shared" si="824"/>
        <v/>
      </c>
      <c r="G12895" s="18" t="str">
        <f t="shared" si="825"/>
        <v/>
      </c>
      <c r="H12895" s="18" t="str">
        <f t="shared" si="826"/>
        <v/>
      </c>
    </row>
    <row r="12896" spans="5:8" x14ac:dyDescent="0.25">
      <c r="E12896" s="18" t="str">
        <f t="shared" si="823"/>
        <v/>
      </c>
      <c r="F12896" s="18" t="str">
        <f t="shared" si="824"/>
        <v/>
      </c>
      <c r="G12896" s="18" t="str">
        <f t="shared" si="825"/>
        <v/>
      </c>
      <c r="H12896" s="18" t="str">
        <f t="shared" si="826"/>
        <v/>
      </c>
    </row>
    <row r="12897" spans="5:8" x14ac:dyDescent="0.25">
      <c r="E12897" s="18" t="str">
        <f t="shared" si="823"/>
        <v/>
      </c>
      <c r="F12897" s="18" t="str">
        <f t="shared" si="824"/>
        <v/>
      </c>
      <c r="G12897" s="18" t="str">
        <f t="shared" si="825"/>
        <v/>
      </c>
      <c r="H12897" s="18" t="str">
        <f t="shared" si="826"/>
        <v/>
      </c>
    </row>
    <row r="12898" spans="5:8" x14ac:dyDescent="0.25">
      <c r="E12898" s="18" t="str">
        <f t="shared" si="823"/>
        <v/>
      </c>
      <c r="F12898" s="18" t="str">
        <f t="shared" si="824"/>
        <v/>
      </c>
      <c r="G12898" s="18" t="str">
        <f t="shared" si="825"/>
        <v/>
      </c>
      <c r="H12898" s="18" t="str">
        <f t="shared" si="826"/>
        <v/>
      </c>
    </row>
    <row r="12899" spans="5:8" x14ac:dyDescent="0.25">
      <c r="E12899" s="18" t="str">
        <f t="shared" si="823"/>
        <v/>
      </c>
      <c r="F12899" s="18" t="str">
        <f t="shared" si="824"/>
        <v/>
      </c>
      <c r="G12899" s="18" t="str">
        <f t="shared" si="825"/>
        <v/>
      </c>
      <c r="H12899" s="18" t="str">
        <f t="shared" si="826"/>
        <v/>
      </c>
    </row>
    <row r="12900" spans="5:8" x14ac:dyDescent="0.25">
      <c r="E12900" s="18" t="str">
        <f t="shared" si="823"/>
        <v/>
      </c>
      <c r="F12900" s="18" t="str">
        <f t="shared" si="824"/>
        <v/>
      </c>
      <c r="G12900" s="18" t="str">
        <f t="shared" si="825"/>
        <v/>
      </c>
      <c r="H12900" s="18" t="str">
        <f t="shared" si="826"/>
        <v/>
      </c>
    </row>
    <row r="12901" spans="5:8" x14ac:dyDescent="0.25">
      <c r="E12901" s="18" t="str">
        <f t="shared" si="823"/>
        <v/>
      </c>
      <c r="F12901" s="18" t="str">
        <f t="shared" si="824"/>
        <v/>
      </c>
      <c r="G12901" s="18" t="str">
        <f t="shared" si="825"/>
        <v/>
      </c>
      <c r="H12901" s="18" t="str">
        <f t="shared" si="826"/>
        <v/>
      </c>
    </row>
    <row r="12902" spans="5:8" x14ac:dyDescent="0.25">
      <c r="E12902" s="18" t="str">
        <f t="shared" si="823"/>
        <v/>
      </c>
      <c r="F12902" s="18" t="str">
        <f t="shared" si="824"/>
        <v/>
      </c>
      <c r="G12902" s="18" t="str">
        <f t="shared" si="825"/>
        <v/>
      </c>
      <c r="H12902" s="18" t="str">
        <f t="shared" si="826"/>
        <v/>
      </c>
    </row>
    <row r="12903" spans="5:8" x14ac:dyDescent="0.25">
      <c r="E12903" s="18" t="str">
        <f t="shared" si="823"/>
        <v/>
      </c>
      <c r="F12903" s="18" t="str">
        <f t="shared" si="824"/>
        <v/>
      </c>
      <c r="G12903" s="18" t="str">
        <f t="shared" si="825"/>
        <v/>
      </c>
      <c r="H12903" s="18" t="str">
        <f t="shared" si="826"/>
        <v/>
      </c>
    </row>
    <row r="12904" spans="5:8" x14ac:dyDescent="0.25">
      <c r="E12904" s="18" t="str">
        <f t="shared" si="823"/>
        <v/>
      </c>
      <c r="F12904" s="18" t="str">
        <f t="shared" si="824"/>
        <v/>
      </c>
      <c r="G12904" s="18" t="str">
        <f t="shared" si="825"/>
        <v/>
      </c>
      <c r="H12904" s="18" t="str">
        <f t="shared" si="826"/>
        <v/>
      </c>
    </row>
    <row r="12905" spans="5:8" x14ac:dyDescent="0.25">
      <c r="E12905" s="18" t="str">
        <f t="shared" si="823"/>
        <v/>
      </c>
      <c r="F12905" s="18" t="str">
        <f t="shared" si="824"/>
        <v/>
      </c>
      <c r="G12905" s="18" t="str">
        <f t="shared" si="825"/>
        <v/>
      </c>
      <c r="H12905" s="18" t="str">
        <f t="shared" si="826"/>
        <v/>
      </c>
    </row>
    <row r="12906" spans="5:8" x14ac:dyDescent="0.25">
      <c r="E12906" s="18" t="str">
        <f t="shared" si="823"/>
        <v/>
      </c>
      <c r="F12906" s="18" t="str">
        <f t="shared" si="824"/>
        <v/>
      </c>
      <c r="G12906" s="18" t="str">
        <f t="shared" si="825"/>
        <v/>
      </c>
      <c r="H12906" s="18" t="str">
        <f t="shared" si="826"/>
        <v/>
      </c>
    </row>
    <row r="12907" spans="5:8" x14ac:dyDescent="0.25">
      <c r="E12907" s="18" t="str">
        <f t="shared" si="823"/>
        <v/>
      </c>
      <c r="F12907" s="18" t="str">
        <f t="shared" si="824"/>
        <v/>
      </c>
      <c r="G12907" s="18" t="str">
        <f t="shared" si="825"/>
        <v/>
      </c>
      <c r="H12907" s="18" t="str">
        <f t="shared" si="826"/>
        <v/>
      </c>
    </row>
    <row r="12908" spans="5:8" x14ac:dyDescent="0.25">
      <c r="E12908" s="18" t="str">
        <f t="shared" si="823"/>
        <v/>
      </c>
      <c r="F12908" s="18" t="str">
        <f t="shared" si="824"/>
        <v/>
      </c>
      <c r="G12908" s="18" t="str">
        <f t="shared" si="825"/>
        <v/>
      </c>
      <c r="H12908" s="18" t="str">
        <f t="shared" si="826"/>
        <v/>
      </c>
    </row>
    <row r="12909" spans="5:8" x14ac:dyDescent="0.25">
      <c r="E12909" s="18" t="str">
        <f t="shared" si="823"/>
        <v/>
      </c>
      <c r="F12909" s="18" t="str">
        <f t="shared" si="824"/>
        <v/>
      </c>
      <c r="G12909" s="18" t="str">
        <f t="shared" si="825"/>
        <v/>
      </c>
      <c r="H12909" s="18" t="str">
        <f t="shared" si="826"/>
        <v/>
      </c>
    </row>
    <row r="12910" spans="5:8" x14ac:dyDescent="0.25">
      <c r="E12910" s="18" t="str">
        <f t="shared" si="823"/>
        <v/>
      </c>
      <c r="F12910" s="18" t="str">
        <f t="shared" si="824"/>
        <v/>
      </c>
      <c r="G12910" s="18" t="str">
        <f t="shared" si="825"/>
        <v/>
      </c>
      <c r="H12910" s="18" t="str">
        <f t="shared" si="826"/>
        <v/>
      </c>
    </row>
    <row r="12911" spans="5:8" x14ac:dyDescent="0.25">
      <c r="E12911" s="18" t="str">
        <f t="shared" si="823"/>
        <v/>
      </c>
      <c r="F12911" s="18" t="str">
        <f t="shared" si="824"/>
        <v/>
      </c>
      <c r="G12911" s="18" t="str">
        <f t="shared" si="825"/>
        <v/>
      </c>
      <c r="H12911" s="18" t="str">
        <f t="shared" si="826"/>
        <v/>
      </c>
    </row>
    <row r="12912" spans="5:8" x14ac:dyDescent="0.25">
      <c r="E12912" s="18" t="str">
        <f t="shared" si="823"/>
        <v/>
      </c>
      <c r="F12912" s="18" t="str">
        <f t="shared" si="824"/>
        <v/>
      </c>
      <c r="G12912" s="18" t="str">
        <f t="shared" si="825"/>
        <v/>
      </c>
      <c r="H12912" s="18" t="str">
        <f t="shared" si="826"/>
        <v/>
      </c>
    </row>
    <row r="12913" spans="5:8" x14ac:dyDescent="0.25">
      <c r="E12913" s="18" t="str">
        <f t="shared" si="823"/>
        <v/>
      </c>
      <c r="F12913" s="18" t="str">
        <f t="shared" si="824"/>
        <v/>
      </c>
      <c r="G12913" s="18" t="str">
        <f t="shared" si="825"/>
        <v/>
      </c>
      <c r="H12913" s="18" t="str">
        <f t="shared" si="826"/>
        <v/>
      </c>
    </row>
    <row r="12914" spans="5:8" x14ac:dyDescent="0.25">
      <c r="E12914" s="18" t="str">
        <f t="shared" si="823"/>
        <v/>
      </c>
      <c r="F12914" s="18" t="str">
        <f t="shared" si="824"/>
        <v/>
      </c>
      <c r="G12914" s="18" t="str">
        <f t="shared" si="825"/>
        <v/>
      </c>
      <c r="H12914" s="18" t="str">
        <f t="shared" si="826"/>
        <v/>
      </c>
    </row>
    <row r="12915" spans="5:8" x14ac:dyDescent="0.25">
      <c r="E12915" s="18" t="str">
        <f t="shared" si="823"/>
        <v/>
      </c>
      <c r="F12915" s="18" t="str">
        <f t="shared" si="824"/>
        <v/>
      </c>
      <c r="G12915" s="18" t="str">
        <f t="shared" si="825"/>
        <v/>
      </c>
      <c r="H12915" s="18" t="str">
        <f t="shared" si="826"/>
        <v/>
      </c>
    </row>
    <row r="12916" spans="5:8" x14ac:dyDescent="0.25">
      <c r="E12916" s="18" t="str">
        <f t="shared" si="823"/>
        <v/>
      </c>
      <c r="F12916" s="18" t="str">
        <f t="shared" si="824"/>
        <v/>
      </c>
      <c r="G12916" s="18" t="str">
        <f t="shared" si="825"/>
        <v/>
      </c>
      <c r="H12916" s="18" t="str">
        <f t="shared" si="826"/>
        <v/>
      </c>
    </row>
    <row r="12917" spans="5:8" x14ac:dyDescent="0.25">
      <c r="E12917" s="18" t="str">
        <f t="shared" si="823"/>
        <v/>
      </c>
      <c r="F12917" s="18" t="str">
        <f t="shared" si="824"/>
        <v/>
      </c>
      <c r="G12917" s="18" t="str">
        <f t="shared" si="825"/>
        <v/>
      </c>
      <c r="H12917" s="18" t="str">
        <f t="shared" si="826"/>
        <v/>
      </c>
    </row>
    <row r="12918" spans="5:8" x14ac:dyDescent="0.25">
      <c r="E12918" s="18" t="str">
        <f t="shared" si="823"/>
        <v/>
      </c>
      <c r="F12918" s="18" t="str">
        <f t="shared" si="824"/>
        <v/>
      </c>
      <c r="G12918" s="18" t="str">
        <f t="shared" si="825"/>
        <v/>
      </c>
      <c r="H12918" s="18" t="str">
        <f t="shared" si="826"/>
        <v/>
      </c>
    </row>
    <row r="12919" spans="5:8" x14ac:dyDescent="0.25">
      <c r="E12919" s="18" t="str">
        <f t="shared" si="823"/>
        <v/>
      </c>
      <c r="F12919" s="18" t="str">
        <f t="shared" si="824"/>
        <v/>
      </c>
      <c r="G12919" s="18" t="str">
        <f t="shared" si="825"/>
        <v/>
      </c>
      <c r="H12919" s="18" t="str">
        <f t="shared" si="826"/>
        <v/>
      </c>
    </row>
    <row r="12920" spans="5:8" x14ac:dyDescent="0.25">
      <c r="E12920" s="18" t="str">
        <f t="shared" si="823"/>
        <v/>
      </c>
      <c r="F12920" s="18" t="str">
        <f t="shared" si="824"/>
        <v/>
      </c>
      <c r="G12920" s="18" t="str">
        <f t="shared" si="825"/>
        <v/>
      </c>
      <c r="H12920" s="18" t="str">
        <f t="shared" si="826"/>
        <v/>
      </c>
    </row>
    <row r="12921" spans="5:8" x14ac:dyDescent="0.25">
      <c r="E12921" s="18" t="str">
        <f t="shared" si="823"/>
        <v/>
      </c>
      <c r="F12921" s="18" t="str">
        <f t="shared" si="824"/>
        <v/>
      </c>
      <c r="G12921" s="18" t="str">
        <f t="shared" si="825"/>
        <v/>
      </c>
      <c r="H12921" s="18" t="str">
        <f t="shared" si="826"/>
        <v/>
      </c>
    </row>
    <row r="12922" spans="5:8" x14ac:dyDescent="0.25">
      <c r="E12922" s="18" t="str">
        <f t="shared" si="823"/>
        <v/>
      </c>
      <c r="F12922" s="18" t="str">
        <f t="shared" si="824"/>
        <v/>
      </c>
      <c r="G12922" s="18" t="str">
        <f t="shared" si="825"/>
        <v/>
      </c>
      <c r="H12922" s="18" t="str">
        <f t="shared" si="826"/>
        <v/>
      </c>
    </row>
    <row r="12923" spans="5:8" x14ac:dyDescent="0.25">
      <c r="E12923" s="18" t="str">
        <f t="shared" si="823"/>
        <v/>
      </c>
      <c r="F12923" s="18" t="str">
        <f t="shared" si="824"/>
        <v/>
      </c>
      <c r="G12923" s="18" t="str">
        <f t="shared" si="825"/>
        <v/>
      </c>
      <c r="H12923" s="18" t="str">
        <f t="shared" si="826"/>
        <v/>
      </c>
    </row>
    <row r="12924" spans="5:8" x14ac:dyDescent="0.25">
      <c r="E12924" s="18" t="str">
        <f t="shared" si="823"/>
        <v/>
      </c>
      <c r="F12924" s="18" t="str">
        <f t="shared" si="824"/>
        <v/>
      </c>
      <c r="G12924" s="18" t="str">
        <f t="shared" si="825"/>
        <v/>
      </c>
      <c r="H12924" s="18" t="str">
        <f t="shared" si="826"/>
        <v/>
      </c>
    </row>
    <row r="12925" spans="5:8" x14ac:dyDescent="0.25">
      <c r="E12925" s="18" t="str">
        <f t="shared" si="823"/>
        <v/>
      </c>
      <c r="F12925" s="18" t="str">
        <f t="shared" si="824"/>
        <v/>
      </c>
      <c r="G12925" s="18" t="str">
        <f t="shared" si="825"/>
        <v/>
      </c>
      <c r="H12925" s="18" t="str">
        <f t="shared" si="826"/>
        <v/>
      </c>
    </row>
    <row r="12926" spans="5:8" x14ac:dyDescent="0.25">
      <c r="E12926" s="18" t="str">
        <f t="shared" si="823"/>
        <v/>
      </c>
      <c r="F12926" s="18" t="str">
        <f t="shared" si="824"/>
        <v/>
      </c>
      <c r="G12926" s="18" t="str">
        <f t="shared" si="825"/>
        <v/>
      </c>
      <c r="H12926" s="18" t="str">
        <f t="shared" si="826"/>
        <v/>
      </c>
    </row>
    <row r="12927" spans="5:8" x14ac:dyDescent="0.25">
      <c r="E12927" s="18" t="str">
        <f t="shared" si="823"/>
        <v/>
      </c>
      <c r="F12927" s="18" t="str">
        <f t="shared" si="824"/>
        <v/>
      </c>
      <c r="G12927" s="18" t="str">
        <f t="shared" si="825"/>
        <v/>
      </c>
      <c r="H12927" s="18" t="str">
        <f t="shared" si="826"/>
        <v/>
      </c>
    </row>
    <row r="12928" spans="5:8" x14ac:dyDescent="0.25">
      <c r="E12928" s="18" t="str">
        <f t="shared" si="823"/>
        <v/>
      </c>
      <c r="F12928" s="18" t="str">
        <f t="shared" si="824"/>
        <v/>
      </c>
      <c r="G12928" s="18" t="str">
        <f t="shared" si="825"/>
        <v/>
      </c>
      <c r="H12928" s="18" t="str">
        <f t="shared" si="826"/>
        <v/>
      </c>
    </row>
    <row r="12929" spans="5:8" x14ac:dyDescent="0.25">
      <c r="E12929" s="18" t="str">
        <f t="shared" si="823"/>
        <v/>
      </c>
      <c r="F12929" s="18" t="str">
        <f t="shared" si="824"/>
        <v/>
      </c>
      <c r="G12929" s="18" t="str">
        <f t="shared" si="825"/>
        <v/>
      </c>
      <c r="H12929" s="18" t="str">
        <f t="shared" si="826"/>
        <v/>
      </c>
    </row>
    <row r="12930" spans="5:8" x14ac:dyDescent="0.25">
      <c r="E12930" s="18" t="str">
        <f t="shared" si="823"/>
        <v/>
      </c>
      <c r="F12930" s="18" t="str">
        <f t="shared" si="824"/>
        <v/>
      </c>
      <c r="G12930" s="18" t="str">
        <f t="shared" si="825"/>
        <v/>
      </c>
      <c r="H12930" s="18" t="str">
        <f t="shared" si="826"/>
        <v/>
      </c>
    </row>
    <row r="12931" spans="5:8" x14ac:dyDescent="0.25">
      <c r="E12931" s="18" t="str">
        <f t="shared" si="823"/>
        <v/>
      </c>
      <c r="F12931" s="18" t="str">
        <f t="shared" si="824"/>
        <v/>
      </c>
      <c r="G12931" s="18" t="str">
        <f t="shared" si="825"/>
        <v/>
      </c>
      <c r="H12931" s="18" t="str">
        <f t="shared" si="826"/>
        <v/>
      </c>
    </row>
    <row r="12932" spans="5:8" x14ac:dyDescent="0.25">
      <c r="E12932" s="18" t="str">
        <f t="shared" si="823"/>
        <v/>
      </c>
      <c r="F12932" s="18" t="str">
        <f t="shared" si="824"/>
        <v/>
      </c>
      <c r="G12932" s="18" t="str">
        <f t="shared" si="825"/>
        <v/>
      </c>
      <c r="H12932" s="18" t="str">
        <f t="shared" si="826"/>
        <v/>
      </c>
    </row>
    <row r="12933" spans="5:8" x14ac:dyDescent="0.25">
      <c r="E12933" s="18" t="str">
        <f t="shared" si="823"/>
        <v/>
      </c>
      <c r="F12933" s="18" t="str">
        <f t="shared" si="824"/>
        <v/>
      </c>
      <c r="G12933" s="18" t="str">
        <f t="shared" si="825"/>
        <v/>
      </c>
      <c r="H12933" s="18" t="str">
        <f t="shared" si="826"/>
        <v/>
      </c>
    </row>
    <row r="12934" spans="5:8" x14ac:dyDescent="0.25">
      <c r="E12934" s="18" t="str">
        <f t="shared" ref="E12934:E12997" si="827">IF($C12934="","",IFERROR(INDEX(ItemPriceCol,MATCH($C12934,ItemName,0)),""))</f>
        <v/>
      </c>
      <c r="F12934" s="18" t="str">
        <f t="shared" ref="F12934:F12997" si="828">IF(OR($D12934="",$E12934=""),"",$D12934*$E12934)</f>
        <v/>
      </c>
      <c r="G12934" s="18" t="str">
        <f t="shared" ref="G12934:G12997" si="829">IF($C12934="","",IFERROR(INDEX(ItemCostCol,MATCH($C12934,ItemName,0)),""))</f>
        <v/>
      </c>
      <c r="H12934" s="18" t="str">
        <f t="shared" ref="H12934:H12997" si="830">IF(OR($F12934="",$G12934=""),"",$F12934-$D12934*$G12934)</f>
        <v/>
      </c>
    </row>
    <row r="12935" spans="5:8" x14ac:dyDescent="0.25">
      <c r="E12935" s="18" t="str">
        <f t="shared" si="827"/>
        <v/>
      </c>
      <c r="F12935" s="18" t="str">
        <f t="shared" si="828"/>
        <v/>
      </c>
      <c r="G12935" s="18" t="str">
        <f t="shared" si="829"/>
        <v/>
      </c>
      <c r="H12935" s="18" t="str">
        <f t="shared" si="830"/>
        <v/>
      </c>
    </row>
    <row r="12936" spans="5:8" x14ac:dyDescent="0.25">
      <c r="E12936" s="18" t="str">
        <f t="shared" si="827"/>
        <v/>
      </c>
      <c r="F12936" s="18" t="str">
        <f t="shared" si="828"/>
        <v/>
      </c>
      <c r="G12936" s="18" t="str">
        <f t="shared" si="829"/>
        <v/>
      </c>
      <c r="H12936" s="18" t="str">
        <f t="shared" si="830"/>
        <v/>
      </c>
    </row>
    <row r="12937" spans="5:8" x14ac:dyDescent="0.25">
      <c r="E12937" s="18" t="str">
        <f t="shared" si="827"/>
        <v/>
      </c>
      <c r="F12937" s="18" t="str">
        <f t="shared" si="828"/>
        <v/>
      </c>
      <c r="G12937" s="18" t="str">
        <f t="shared" si="829"/>
        <v/>
      </c>
      <c r="H12937" s="18" t="str">
        <f t="shared" si="830"/>
        <v/>
      </c>
    </row>
    <row r="12938" spans="5:8" x14ac:dyDescent="0.25">
      <c r="E12938" s="18" t="str">
        <f t="shared" si="827"/>
        <v/>
      </c>
      <c r="F12938" s="18" t="str">
        <f t="shared" si="828"/>
        <v/>
      </c>
      <c r="G12938" s="18" t="str">
        <f t="shared" si="829"/>
        <v/>
      </c>
      <c r="H12938" s="18" t="str">
        <f t="shared" si="830"/>
        <v/>
      </c>
    </row>
    <row r="12939" spans="5:8" x14ac:dyDescent="0.25">
      <c r="E12939" s="18" t="str">
        <f t="shared" si="827"/>
        <v/>
      </c>
      <c r="F12939" s="18" t="str">
        <f t="shared" si="828"/>
        <v/>
      </c>
      <c r="G12939" s="18" t="str">
        <f t="shared" si="829"/>
        <v/>
      </c>
      <c r="H12939" s="18" t="str">
        <f t="shared" si="830"/>
        <v/>
      </c>
    </row>
    <row r="12940" spans="5:8" x14ac:dyDescent="0.25">
      <c r="E12940" s="18" t="str">
        <f t="shared" si="827"/>
        <v/>
      </c>
      <c r="F12940" s="18" t="str">
        <f t="shared" si="828"/>
        <v/>
      </c>
      <c r="G12940" s="18" t="str">
        <f t="shared" si="829"/>
        <v/>
      </c>
      <c r="H12940" s="18" t="str">
        <f t="shared" si="830"/>
        <v/>
      </c>
    </row>
    <row r="12941" spans="5:8" x14ac:dyDescent="0.25">
      <c r="E12941" s="18" t="str">
        <f t="shared" si="827"/>
        <v/>
      </c>
      <c r="F12941" s="18" t="str">
        <f t="shared" si="828"/>
        <v/>
      </c>
      <c r="G12941" s="18" t="str">
        <f t="shared" si="829"/>
        <v/>
      </c>
      <c r="H12941" s="18" t="str">
        <f t="shared" si="830"/>
        <v/>
      </c>
    </row>
    <row r="12942" spans="5:8" x14ac:dyDescent="0.25">
      <c r="E12942" s="18" t="str">
        <f t="shared" si="827"/>
        <v/>
      </c>
      <c r="F12942" s="18" t="str">
        <f t="shared" si="828"/>
        <v/>
      </c>
      <c r="G12942" s="18" t="str">
        <f t="shared" si="829"/>
        <v/>
      </c>
      <c r="H12942" s="18" t="str">
        <f t="shared" si="830"/>
        <v/>
      </c>
    </row>
    <row r="12943" spans="5:8" x14ac:dyDescent="0.25">
      <c r="E12943" s="18" t="str">
        <f t="shared" si="827"/>
        <v/>
      </c>
      <c r="F12943" s="18" t="str">
        <f t="shared" si="828"/>
        <v/>
      </c>
      <c r="G12943" s="18" t="str">
        <f t="shared" si="829"/>
        <v/>
      </c>
      <c r="H12943" s="18" t="str">
        <f t="shared" si="830"/>
        <v/>
      </c>
    </row>
    <row r="12944" spans="5:8" x14ac:dyDescent="0.25">
      <c r="E12944" s="18" t="str">
        <f t="shared" si="827"/>
        <v/>
      </c>
      <c r="F12944" s="18" t="str">
        <f t="shared" si="828"/>
        <v/>
      </c>
      <c r="G12944" s="18" t="str">
        <f t="shared" si="829"/>
        <v/>
      </c>
      <c r="H12944" s="18" t="str">
        <f t="shared" si="830"/>
        <v/>
      </c>
    </row>
    <row r="12945" spans="5:8" x14ac:dyDescent="0.25">
      <c r="E12945" s="18" t="str">
        <f t="shared" si="827"/>
        <v/>
      </c>
      <c r="F12945" s="18" t="str">
        <f t="shared" si="828"/>
        <v/>
      </c>
      <c r="G12945" s="18" t="str">
        <f t="shared" si="829"/>
        <v/>
      </c>
      <c r="H12945" s="18" t="str">
        <f t="shared" si="830"/>
        <v/>
      </c>
    </row>
    <row r="12946" spans="5:8" x14ac:dyDescent="0.25">
      <c r="E12946" s="18" t="str">
        <f t="shared" si="827"/>
        <v/>
      </c>
      <c r="F12946" s="18" t="str">
        <f t="shared" si="828"/>
        <v/>
      </c>
      <c r="G12946" s="18" t="str">
        <f t="shared" si="829"/>
        <v/>
      </c>
      <c r="H12946" s="18" t="str">
        <f t="shared" si="830"/>
        <v/>
      </c>
    </row>
    <row r="12947" spans="5:8" x14ac:dyDescent="0.25">
      <c r="E12947" s="18" t="str">
        <f t="shared" si="827"/>
        <v/>
      </c>
      <c r="F12947" s="18" t="str">
        <f t="shared" si="828"/>
        <v/>
      </c>
      <c r="G12947" s="18" t="str">
        <f t="shared" si="829"/>
        <v/>
      </c>
      <c r="H12947" s="18" t="str">
        <f t="shared" si="830"/>
        <v/>
      </c>
    </row>
    <row r="12948" spans="5:8" x14ac:dyDescent="0.25">
      <c r="E12948" s="18" t="str">
        <f t="shared" si="827"/>
        <v/>
      </c>
      <c r="F12948" s="18" t="str">
        <f t="shared" si="828"/>
        <v/>
      </c>
      <c r="G12948" s="18" t="str">
        <f t="shared" si="829"/>
        <v/>
      </c>
      <c r="H12948" s="18" t="str">
        <f t="shared" si="830"/>
        <v/>
      </c>
    </row>
    <row r="12949" spans="5:8" x14ac:dyDescent="0.25">
      <c r="E12949" s="18" t="str">
        <f t="shared" si="827"/>
        <v/>
      </c>
      <c r="F12949" s="18" t="str">
        <f t="shared" si="828"/>
        <v/>
      </c>
      <c r="G12949" s="18" t="str">
        <f t="shared" si="829"/>
        <v/>
      </c>
      <c r="H12949" s="18" t="str">
        <f t="shared" si="830"/>
        <v/>
      </c>
    </row>
    <row r="12950" spans="5:8" x14ac:dyDescent="0.25">
      <c r="E12950" s="18" t="str">
        <f t="shared" si="827"/>
        <v/>
      </c>
      <c r="F12950" s="18" t="str">
        <f t="shared" si="828"/>
        <v/>
      </c>
      <c r="G12950" s="18" t="str">
        <f t="shared" si="829"/>
        <v/>
      </c>
      <c r="H12950" s="18" t="str">
        <f t="shared" si="830"/>
        <v/>
      </c>
    </row>
    <row r="12951" spans="5:8" x14ac:dyDescent="0.25">
      <c r="E12951" s="18" t="str">
        <f t="shared" si="827"/>
        <v/>
      </c>
      <c r="F12951" s="18" t="str">
        <f t="shared" si="828"/>
        <v/>
      </c>
      <c r="G12951" s="18" t="str">
        <f t="shared" si="829"/>
        <v/>
      </c>
      <c r="H12951" s="18" t="str">
        <f t="shared" si="830"/>
        <v/>
      </c>
    </row>
    <row r="12952" spans="5:8" x14ac:dyDescent="0.25">
      <c r="E12952" s="18" t="str">
        <f t="shared" si="827"/>
        <v/>
      </c>
      <c r="F12952" s="18" t="str">
        <f t="shared" si="828"/>
        <v/>
      </c>
      <c r="G12952" s="18" t="str">
        <f t="shared" si="829"/>
        <v/>
      </c>
      <c r="H12952" s="18" t="str">
        <f t="shared" si="830"/>
        <v/>
      </c>
    </row>
    <row r="12953" spans="5:8" x14ac:dyDescent="0.25">
      <c r="E12953" s="18" t="str">
        <f t="shared" si="827"/>
        <v/>
      </c>
      <c r="F12953" s="18" t="str">
        <f t="shared" si="828"/>
        <v/>
      </c>
      <c r="G12953" s="18" t="str">
        <f t="shared" si="829"/>
        <v/>
      </c>
      <c r="H12953" s="18" t="str">
        <f t="shared" si="830"/>
        <v/>
      </c>
    </row>
    <row r="12954" spans="5:8" x14ac:dyDescent="0.25">
      <c r="E12954" s="18" t="str">
        <f t="shared" si="827"/>
        <v/>
      </c>
      <c r="F12954" s="18" t="str">
        <f t="shared" si="828"/>
        <v/>
      </c>
      <c r="G12954" s="18" t="str">
        <f t="shared" si="829"/>
        <v/>
      </c>
      <c r="H12954" s="18" t="str">
        <f t="shared" si="830"/>
        <v/>
      </c>
    </row>
    <row r="12955" spans="5:8" x14ac:dyDescent="0.25">
      <c r="E12955" s="18" t="str">
        <f t="shared" si="827"/>
        <v/>
      </c>
      <c r="F12955" s="18" t="str">
        <f t="shared" si="828"/>
        <v/>
      </c>
      <c r="G12955" s="18" t="str">
        <f t="shared" si="829"/>
        <v/>
      </c>
      <c r="H12955" s="18" t="str">
        <f t="shared" si="830"/>
        <v/>
      </c>
    </row>
    <row r="12956" spans="5:8" x14ac:dyDescent="0.25">
      <c r="E12956" s="18" t="str">
        <f t="shared" si="827"/>
        <v/>
      </c>
      <c r="F12956" s="18" t="str">
        <f t="shared" si="828"/>
        <v/>
      </c>
      <c r="G12956" s="18" t="str">
        <f t="shared" si="829"/>
        <v/>
      </c>
      <c r="H12956" s="18" t="str">
        <f t="shared" si="830"/>
        <v/>
      </c>
    </row>
    <row r="12957" spans="5:8" x14ac:dyDescent="0.25">
      <c r="E12957" s="18" t="str">
        <f t="shared" si="827"/>
        <v/>
      </c>
      <c r="F12957" s="18" t="str">
        <f t="shared" si="828"/>
        <v/>
      </c>
      <c r="G12957" s="18" t="str">
        <f t="shared" si="829"/>
        <v/>
      </c>
      <c r="H12957" s="18" t="str">
        <f t="shared" si="830"/>
        <v/>
      </c>
    </row>
    <row r="12958" spans="5:8" x14ac:dyDescent="0.25">
      <c r="E12958" s="18" t="str">
        <f t="shared" si="827"/>
        <v/>
      </c>
      <c r="F12958" s="18" t="str">
        <f t="shared" si="828"/>
        <v/>
      </c>
      <c r="G12958" s="18" t="str">
        <f t="shared" si="829"/>
        <v/>
      </c>
      <c r="H12958" s="18" t="str">
        <f t="shared" si="830"/>
        <v/>
      </c>
    </row>
    <row r="12959" spans="5:8" x14ac:dyDescent="0.25">
      <c r="E12959" s="18" t="str">
        <f t="shared" si="827"/>
        <v/>
      </c>
      <c r="F12959" s="18" t="str">
        <f t="shared" si="828"/>
        <v/>
      </c>
      <c r="G12959" s="18" t="str">
        <f t="shared" si="829"/>
        <v/>
      </c>
      <c r="H12959" s="18" t="str">
        <f t="shared" si="830"/>
        <v/>
      </c>
    </row>
    <row r="12960" spans="5:8" x14ac:dyDescent="0.25">
      <c r="E12960" s="18" t="str">
        <f t="shared" si="827"/>
        <v/>
      </c>
      <c r="F12960" s="18" t="str">
        <f t="shared" si="828"/>
        <v/>
      </c>
      <c r="G12960" s="18" t="str">
        <f t="shared" si="829"/>
        <v/>
      </c>
      <c r="H12960" s="18" t="str">
        <f t="shared" si="830"/>
        <v/>
      </c>
    </row>
    <row r="12961" spans="5:8" x14ac:dyDescent="0.25">
      <c r="E12961" s="18" t="str">
        <f t="shared" si="827"/>
        <v/>
      </c>
      <c r="F12961" s="18" t="str">
        <f t="shared" si="828"/>
        <v/>
      </c>
      <c r="G12961" s="18" t="str">
        <f t="shared" si="829"/>
        <v/>
      </c>
      <c r="H12961" s="18" t="str">
        <f t="shared" si="830"/>
        <v/>
      </c>
    </row>
    <row r="12962" spans="5:8" x14ac:dyDescent="0.25">
      <c r="E12962" s="18" t="str">
        <f t="shared" si="827"/>
        <v/>
      </c>
      <c r="F12962" s="18" t="str">
        <f t="shared" si="828"/>
        <v/>
      </c>
      <c r="G12962" s="18" t="str">
        <f t="shared" si="829"/>
        <v/>
      </c>
      <c r="H12962" s="18" t="str">
        <f t="shared" si="830"/>
        <v/>
      </c>
    </row>
    <row r="12963" spans="5:8" x14ac:dyDescent="0.25">
      <c r="E12963" s="18" t="str">
        <f t="shared" si="827"/>
        <v/>
      </c>
      <c r="F12963" s="18" t="str">
        <f t="shared" si="828"/>
        <v/>
      </c>
      <c r="G12963" s="18" t="str">
        <f t="shared" si="829"/>
        <v/>
      </c>
      <c r="H12963" s="18" t="str">
        <f t="shared" si="830"/>
        <v/>
      </c>
    </row>
    <row r="12964" spans="5:8" x14ac:dyDescent="0.25">
      <c r="E12964" s="18" t="str">
        <f t="shared" si="827"/>
        <v/>
      </c>
      <c r="F12964" s="18" t="str">
        <f t="shared" si="828"/>
        <v/>
      </c>
      <c r="G12964" s="18" t="str">
        <f t="shared" si="829"/>
        <v/>
      </c>
      <c r="H12964" s="18" t="str">
        <f t="shared" si="830"/>
        <v/>
      </c>
    </row>
    <row r="12965" spans="5:8" x14ac:dyDescent="0.25">
      <c r="E12965" s="18" t="str">
        <f t="shared" si="827"/>
        <v/>
      </c>
      <c r="F12965" s="18" t="str">
        <f t="shared" si="828"/>
        <v/>
      </c>
      <c r="G12965" s="18" t="str">
        <f t="shared" si="829"/>
        <v/>
      </c>
      <c r="H12965" s="18" t="str">
        <f t="shared" si="830"/>
        <v/>
      </c>
    </row>
    <row r="12966" spans="5:8" x14ac:dyDescent="0.25">
      <c r="E12966" s="18" t="str">
        <f t="shared" si="827"/>
        <v/>
      </c>
      <c r="F12966" s="18" t="str">
        <f t="shared" si="828"/>
        <v/>
      </c>
      <c r="G12966" s="18" t="str">
        <f t="shared" si="829"/>
        <v/>
      </c>
      <c r="H12966" s="18" t="str">
        <f t="shared" si="830"/>
        <v/>
      </c>
    </row>
    <row r="12967" spans="5:8" x14ac:dyDescent="0.25">
      <c r="E12967" s="18" t="str">
        <f t="shared" si="827"/>
        <v/>
      </c>
      <c r="F12967" s="18" t="str">
        <f t="shared" si="828"/>
        <v/>
      </c>
      <c r="G12967" s="18" t="str">
        <f t="shared" si="829"/>
        <v/>
      </c>
      <c r="H12967" s="18" t="str">
        <f t="shared" si="830"/>
        <v/>
      </c>
    </row>
    <row r="12968" spans="5:8" x14ac:dyDescent="0.25">
      <c r="E12968" s="18" t="str">
        <f t="shared" si="827"/>
        <v/>
      </c>
      <c r="F12968" s="18" t="str">
        <f t="shared" si="828"/>
        <v/>
      </c>
      <c r="G12968" s="18" t="str">
        <f t="shared" si="829"/>
        <v/>
      </c>
      <c r="H12968" s="18" t="str">
        <f t="shared" si="830"/>
        <v/>
      </c>
    </row>
    <row r="12969" spans="5:8" x14ac:dyDescent="0.25">
      <c r="E12969" s="18" t="str">
        <f t="shared" si="827"/>
        <v/>
      </c>
      <c r="F12969" s="18" t="str">
        <f t="shared" si="828"/>
        <v/>
      </c>
      <c r="G12969" s="18" t="str">
        <f t="shared" si="829"/>
        <v/>
      </c>
      <c r="H12969" s="18" t="str">
        <f t="shared" si="830"/>
        <v/>
      </c>
    </row>
    <row r="12970" spans="5:8" x14ac:dyDescent="0.25">
      <c r="E12970" s="18" t="str">
        <f t="shared" si="827"/>
        <v/>
      </c>
      <c r="F12970" s="18" t="str">
        <f t="shared" si="828"/>
        <v/>
      </c>
      <c r="G12970" s="18" t="str">
        <f t="shared" si="829"/>
        <v/>
      </c>
      <c r="H12970" s="18" t="str">
        <f t="shared" si="830"/>
        <v/>
      </c>
    </row>
    <row r="12971" spans="5:8" x14ac:dyDescent="0.25">
      <c r="E12971" s="18" t="str">
        <f t="shared" si="827"/>
        <v/>
      </c>
      <c r="F12971" s="18" t="str">
        <f t="shared" si="828"/>
        <v/>
      </c>
      <c r="G12971" s="18" t="str">
        <f t="shared" si="829"/>
        <v/>
      </c>
      <c r="H12971" s="18" t="str">
        <f t="shared" si="830"/>
        <v/>
      </c>
    </row>
    <row r="12972" spans="5:8" x14ac:dyDescent="0.25">
      <c r="E12972" s="18" t="str">
        <f t="shared" si="827"/>
        <v/>
      </c>
      <c r="F12972" s="18" t="str">
        <f t="shared" si="828"/>
        <v/>
      </c>
      <c r="G12972" s="18" t="str">
        <f t="shared" si="829"/>
        <v/>
      </c>
      <c r="H12972" s="18" t="str">
        <f t="shared" si="830"/>
        <v/>
      </c>
    </row>
    <row r="12973" spans="5:8" x14ac:dyDescent="0.25">
      <c r="E12973" s="18" t="str">
        <f t="shared" si="827"/>
        <v/>
      </c>
      <c r="F12973" s="18" t="str">
        <f t="shared" si="828"/>
        <v/>
      </c>
      <c r="G12973" s="18" t="str">
        <f t="shared" si="829"/>
        <v/>
      </c>
      <c r="H12973" s="18" t="str">
        <f t="shared" si="830"/>
        <v/>
      </c>
    </row>
    <row r="12974" spans="5:8" x14ac:dyDescent="0.25">
      <c r="E12974" s="18" t="str">
        <f t="shared" si="827"/>
        <v/>
      </c>
      <c r="F12974" s="18" t="str">
        <f t="shared" si="828"/>
        <v/>
      </c>
      <c r="G12974" s="18" t="str">
        <f t="shared" si="829"/>
        <v/>
      </c>
      <c r="H12974" s="18" t="str">
        <f t="shared" si="830"/>
        <v/>
      </c>
    </row>
    <row r="12975" spans="5:8" x14ac:dyDescent="0.25">
      <c r="E12975" s="18" t="str">
        <f t="shared" si="827"/>
        <v/>
      </c>
      <c r="F12975" s="18" t="str">
        <f t="shared" si="828"/>
        <v/>
      </c>
      <c r="G12975" s="18" t="str">
        <f t="shared" si="829"/>
        <v/>
      </c>
      <c r="H12975" s="18" t="str">
        <f t="shared" si="830"/>
        <v/>
      </c>
    </row>
    <row r="12976" spans="5:8" x14ac:dyDescent="0.25">
      <c r="E12976" s="18" t="str">
        <f t="shared" si="827"/>
        <v/>
      </c>
      <c r="F12976" s="18" t="str">
        <f t="shared" si="828"/>
        <v/>
      </c>
      <c r="G12976" s="18" t="str">
        <f t="shared" si="829"/>
        <v/>
      </c>
      <c r="H12976" s="18" t="str">
        <f t="shared" si="830"/>
        <v/>
      </c>
    </row>
    <row r="12977" spans="5:8" x14ac:dyDescent="0.25">
      <c r="E12977" s="18" t="str">
        <f t="shared" si="827"/>
        <v/>
      </c>
      <c r="F12977" s="18" t="str">
        <f t="shared" si="828"/>
        <v/>
      </c>
      <c r="G12977" s="18" t="str">
        <f t="shared" si="829"/>
        <v/>
      </c>
      <c r="H12977" s="18" t="str">
        <f t="shared" si="830"/>
        <v/>
      </c>
    </row>
    <row r="12978" spans="5:8" x14ac:dyDescent="0.25">
      <c r="E12978" s="18" t="str">
        <f t="shared" si="827"/>
        <v/>
      </c>
      <c r="F12978" s="18" t="str">
        <f t="shared" si="828"/>
        <v/>
      </c>
      <c r="G12978" s="18" t="str">
        <f t="shared" si="829"/>
        <v/>
      </c>
      <c r="H12978" s="18" t="str">
        <f t="shared" si="830"/>
        <v/>
      </c>
    </row>
    <row r="12979" spans="5:8" x14ac:dyDescent="0.25">
      <c r="E12979" s="18" t="str">
        <f t="shared" si="827"/>
        <v/>
      </c>
      <c r="F12979" s="18" t="str">
        <f t="shared" si="828"/>
        <v/>
      </c>
      <c r="G12979" s="18" t="str">
        <f t="shared" si="829"/>
        <v/>
      </c>
      <c r="H12979" s="18" t="str">
        <f t="shared" si="830"/>
        <v/>
      </c>
    </row>
    <row r="12980" spans="5:8" x14ac:dyDescent="0.25">
      <c r="E12980" s="18" t="str">
        <f t="shared" si="827"/>
        <v/>
      </c>
      <c r="F12980" s="18" t="str">
        <f t="shared" si="828"/>
        <v/>
      </c>
      <c r="G12980" s="18" t="str">
        <f t="shared" si="829"/>
        <v/>
      </c>
      <c r="H12980" s="18" t="str">
        <f t="shared" si="830"/>
        <v/>
      </c>
    </row>
    <row r="12981" spans="5:8" x14ac:dyDescent="0.25">
      <c r="E12981" s="18" t="str">
        <f t="shared" si="827"/>
        <v/>
      </c>
      <c r="F12981" s="18" t="str">
        <f t="shared" si="828"/>
        <v/>
      </c>
      <c r="G12981" s="18" t="str">
        <f t="shared" si="829"/>
        <v/>
      </c>
      <c r="H12981" s="18" t="str">
        <f t="shared" si="830"/>
        <v/>
      </c>
    </row>
    <row r="12982" spans="5:8" x14ac:dyDescent="0.25">
      <c r="E12982" s="18" t="str">
        <f t="shared" si="827"/>
        <v/>
      </c>
      <c r="F12982" s="18" t="str">
        <f t="shared" si="828"/>
        <v/>
      </c>
      <c r="G12982" s="18" t="str">
        <f t="shared" si="829"/>
        <v/>
      </c>
      <c r="H12982" s="18" t="str">
        <f t="shared" si="830"/>
        <v/>
      </c>
    </row>
    <row r="12983" spans="5:8" x14ac:dyDescent="0.25">
      <c r="E12983" s="18" t="str">
        <f t="shared" si="827"/>
        <v/>
      </c>
      <c r="F12983" s="18" t="str">
        <f t="shared" si="828"/>
        <v/>
      </c>
      <c r="G12983" s="18" t="str">
        <f t="shared" si="829"/>
        <v/>
      </c>
      <c r="H12983" s="18" t="str">
        <f t="shared" si="830"/>
        <v/>
      </c>
    </row>
    <row r="12984" spans="5:8" x14ac:dyDescent="0.25">
      <c r="E12984" s="18" t="str">
        <f t="shared" si="827"/>
        <v/>
      </c>
      <c r="F12984" s="18" t="str">
        <f t="shared" si="828"/>
        <v/>
      </c>
      <c r="G12984" s="18" t="str">
        <f t="shared" si="829"/>
        <v/>
      </c>
      <c r="H12984" s="18" t="str">
        <f t="shared" si="830"/>
        <v/>
      </c>
    </row>
    <row r="12985" spans="5:8" x14ac:dyDescent="0.25">
      <c r="E12985" s="18" t="str">
        <f t="shared" si="827"/>
        <v/>
      </c>
      <c r="F12985" s="18" t="str">
        <f t="shared" si="828"/>
        <v/>
      </c>
      <c r="G12985" s="18" t="str">
        <f t="shared" si="829"/>
        <v/>
      </c>
      <c r="H12985" s="18" t="str">
        <f t="shared" si="830"/>
        <v/>
      </c>
    </row>
    <row r="12986" spans="5:8" x14ac:dyDescent="0.25">
      <c r="E12986" s="18" t="str">
        <f t="shared" si="827"/>
        <v/>
      </c>
      <c r="F12986" s="18" t="str">
        <f t="shared" si="828"/>
        <v/>
      </c>
      <c r="G12986" s="18" t="str">
        <f t="shared" si="829"/>
        <v/>
      </c>
      <c r="H12986" s="18" t="str">
        <f t="shared" si="830"/>
        <v/>
      </c>
    </row>
    <row r="12987" spans="5:8" x14ac:dyDescent="0.25">
      <c r="E12987" s="18" t="str">
        <f t="shared" si="827"/>
        <v/>
      </c>
      <c r="F12987" s="18" t="str">
        <f t="shared" si="828"/>
        <v/>
      </c>
      <c r="G12987" s="18" t="str">
        <f t="shared" si="829"/>
        <v/>
      </c>
      <c r="H12987" s="18" t="str">
        <f t="shared" si="830"/>
        <v/>
      </c>
    </row>
    <row r="12988" spans="5:8" x14ac:dyDescent="0.25">
      <c r="E12988" s="18" t="str">
        <f t="shared" si="827"/>
        <v/>
      </c>
      <c r="F12988" s="18" t="str">
        <f t="shared" si="828"/>
        <v/>
      </c>
      <c r="G12988" s="18" t="str">
        <f t="shared" si="829"/>
        <v/>
      </c>
      <c r="H12988" s="18" t="str">
        <f t="shared" si="830"/>
        <v/>
      </c>
    </row>
    <row r="12989" spans="5:8" x14ac:dyDescent="0.25">
      <c r="E12989" s="18" t="str">
        <f t="shared" si="827"/>
        <v/>
      </c>
      <c r="F12989" s="18" t="str">
        <f t="shared" si="828"/>
        <v/>
      </c>
      <c r="G12989" s="18" t="str">
        <f t="shared" si="829"/>
        <v/>
      </c>
      <c r="H12989" s="18" t="str">
        <f t="shared" si="830"/>
        <v/>
      </c>
    </row>
    <row r="12990" spans="5:8" x14ac:dyDescent="0.25">
      <c r="E12990" s="18" t="str">
        <f t="shared" si="827"/>
        <v/>
      </c>
      <c r="F12990" s="18" t="str">
        <f t="shared" si="828"/>
        <v/>
      </c>
      <c r="G12990" s="18" t="str">
        <f t="shared" si="829"/>
        <v/>
      </c>
      <c r="H12990" s="18" t="str">
        <f t="shared" si="830"/>
        <v/>
      </c>
    </row>
    <row r="12991" spans="5:8" x14ac:dyDescent="0.25">
      <c r="E12991" s="18" t="str">
        <f t="shared" si="827"/>
        <v/>
      </c>
      <c r="F12991" s="18" t="str">
        <f t="shared" si="828"/>
        <v/>
      </c>
      <c r="G12991" s="18" t="str">
        <f t="shared" si="829"/>
        <v/>
      </c>
      <c r="H12991" s="18" t="str">
        <f t="shared" si="830"/>
        <v/>
      </c>
    </row>
    <row r="12992" spans="5:8" x14ac:dyDescent="0.25">
      <c r="E12992" s="18" t="str">
        <f t="shared" si="827"/>
        <v/>
      </c>
      <c r="F12992" s="18" t="str">
        <f t="shared" si="828"/>
        <v/>
      </c>
      <c r="G12992" s="18" t="str">
        <f t="shared" si="829"/>
        <v/>
      </c>
      <c r="H12992" s="18" t="str">
        <f t="shared" si="830"/>
        <v/>
      </c>
    </row>
    <row r="12993" spans="5:8" x14ac:dyDescent="0.25">
      <c r="E12993" s="18" t="str">
        <f t="shared" si="827"/>
        <v/>
      </c>
      <c r="F12993" s="18" t="str">
        <f t="shared" si="828"/>
        <v/>
      </c>
      <c r="G12993" s="18" t="str">
        <f t="shared" si="829"/>
        <v/>
      </c>
      <c r="H12993" s="18" t="str">
        <f t="shared" si="830"/>
        <v/>
      </c>
    </row>
    <row r="12994" spans="5:8" x14ac:dyDescent="0.25">
      <c r="E12994" s="18" t="str">
        <f t="shared" si="827"/>
        <v/>
      </c>
      <c r="F12994" s="18" t="str">
        <f t="shared" si="828"/>
        <v/>
      </c>
      <c r="G12994" s="18" t="str">
        <f t="shared" si="829"/>
        <v/>
      </c>
      <c r="H12994" s="18" t="str">
        <f t="shared" si="830"/>
        <v/>
      </c>
    </row>
    <row r="12995" spans="5:8" x14ac:dyDescent="0.25">
      <c r="E12995" s="18" t="str">
        <f t="shared" si="827"/>
        <v/>
      </c>
      <c r="F12995" s="18" t="str">
        <f t="shared" si="828"/>
        <v/>
      </c>
      <c r="G12995" s="18" t="str">
        <f t="shared" si="829"/>
        <v/>
      </c>
      <c r="H12995" s="18" t="str">
        <f t="shared" si="830"/>
        <v/>
      </c>
    </row>
    <row r="12996" spans="5:8" x14ac:dyDescent="0.25">
      <c r="E12996" s="18" t="str">
        <f t="shared" si="827"/>
        <v/>
      </c>
      <c r="F12996" s="18" t="str">
        <f t="shared" si="828"/>
        <v/>
      </c>
      <c r="G12996" s="18" t="str">
        <f t="shared" si="829"/>
        <v/>
      </c>
      <c r="H12996" s="18" t="str">
        <f t="shared" si="830"/>
        <v/>
      </c>
    </row>
    <row r="12997" spans="5:8" x14ac:dyDescent="0.25">
      <c r="E12997" s="18" t="str">
        <f t="shared" si="827"/>
        <v/>
      </c>
      <c r="F12997" s="18" t="str">
        <f t="shared" si="828"/>
        <v/>
      </c>
      <c r="G12997" s="18" t="str">
        <f t="shared" si="829"/>
        <v/>
      </c>
      <c r="H12997" s="18" t="str">
        <f t="shared" si="830"/>
        <v/>
      </c>
    </row>
    <row r="12998" spans="5:8" x14ac:dyDescent="0.25">
      <c r="E12998" s="18" t="str">
        <f t="shared" ref="E12998:E13061" si="831">IF($C12998="","",IFERROR(INDEX(ItemPriceCol,MATCH($C12998,ItemName,0)),""))</f>
        <v/>
      </c>
      <c r="F12998" s="18" t="str">
        <f t="shared" ref="F12998:F13061" si="832">IF(OR($D12998="",$E12998=""),"",$D12998*$E12998)</f>
        <v/>
      </c>
      <c r="G12998" s="18" t="str">
        <f t="shared" ref="G12998:G13061" si="833">IF($C12998="","",IFERROR(INDEX(ItemCostCol,MATCH($C12998,ItemName,0)),""))</f>
        <v/>
      </c>
      <c r="H12998" s="18" t="str">
        <f t="shared" ref="H12998:H13061" si="834">IF(OR($F12998="",$G12998=""),"",$F12998-$D12998*$G12998)</f>
        <v/>
      </c>
    </row>
    <row r="12999" spans="5:8" x14ac:dyDescent="0.25">
      <c r="E12999" s="18" t="str">
        <f t="shared" si="831"/>
        <v/>
      </c>
      <c r="F12999" s="18" t="str">
        <f t="shared" si="832"/>
        <v/>
      </c>
      <c r="G12999" s="18" t="str">
        <f t="shared" si="833"/>
        <v/>
      </c>
      <c r="H12999" s="18" t="str">
        <f t="shared" si="834"/>
        <v/>
      </c>
    </row>
    <row r="13000" spans="5:8" x14ac:dyDescent="0.25">
      <c r="E13000" s="18" t="str">
        <f t="shared" si="831"/>
        <v/>
      </c>
      <c r="F13000" s="18" t="str">
        <f t="shared" si="832"/>
        <v/>
      </c>
      <c r="G13000" s="18" t="str">
        <f t="shared" si="833"/>
        <v/>
      </c>
      <c r="H13000" s="18" t="str">
        <f t="shared" si="834"/>
        <v/>
      </c>
    </row>
    <row r="13001" spans="5:8" x14ac:dyDescent="0.25">
      <c r="E13001" s="18" t="str">
        <f t="shared" si="831"/>
        <v/>
      </c>
      <c r="F13001" s="18" t="str">
        <f t="shared" si="832"/>
        <v/>
      </c>
      <c r="G13001" s="18" t="str">
        <f t="shared" si="833"/>
        <v/>
      </c>
      <c r="H13001" s="18" t="str">
        <f t="shared" si="834"/>
        <v/>
      </c>
    </row>
    <row r="13002" spans="5:8" x14ac:dyDescent="0.25">
      <c r="E13002" s="18" t="str">
        <f t="shared" si="831"/>
        <v/>
      </c>
      <c r="F13002" s="18" t="str">
        <f t="shared" si="832"/>
        <v/>
      </c>
      <c r="G13002" s="18" t="str">
        <f t="shared" si="833"/>
        <v/>
      </c>
      <c r="H13002" s="18" t="str">
        <f t="shared" si="834"/>
        <v/>
      </c>
    </row>
    <row r="13003" spans="5:8" x14ac:dyDescent="0.25">
      <c r="E13003" s="18" t="str">
        <f t="shared" si="831"/>
        <v/>
      </c>
      <c r="F13003" s="18" t="str">
        <f t="shared" si="832"/>
        <v/>
      </c>
      <c r="G13003" s="18" t="str">
        <f t="shared" si="833"/>
        <v/>
      </c>
      <c r="H13003" s="18" t="str">
        <f t="shared" si="834"/>
        <v/>
      </c>
    </row>
    <row r="13004" spans="5:8" x14ac:dyDescent="0.25">
      <c r="E13004" s="18" t="str">
        <f t="shared" si="831"/>
        <v/>
      </c>
      <c r="F13004" s="18" t="str">
        <f t="shared" si="832"/>
        <v/>
      </c>
      <c r="G13004" s="18" t="str">
        <f t="shared" si="833"/>
        <v/>
      </c>
      <c r="H13004" s="18" t="str">
        <f t="shared" si="834"/>
        <v/>
      </c>
    </row>
    <row r="13005" spans="5:8" x14ac:dyDescent="0.25">
      <c r="E13005" s="18" t="str">
        <f t="shared" si="831"/>
        <v/>
      </c>
      <c r="F13005" s="18" t="str">
        <f t="shared" si="832"/>
        <v/>
      </c>
      <c r="G13005" s="18" t="str">
        <f t="shared" si="833"/>
        <v/>
      </c>
      <c r="H13005" s="18" t="str">
        <f t="shared" si="834"/>
        <v/>
      </c>
    </row>
    <row r="13006" spans="5:8" x14ac:dyDescent="0.25">
      <c r="E13006" s="18" t="str">
        <f t="shared" si="831"/>
        <v/>
      </c>
      <c r="F13006" s="18" t="str">
        <f t="shared" si="832"/>
        <v/>
      </c>
      <c r="G13006" s="18" t="str">
        <f t="shared" si="833"/>
        <v/>
      </c>
      <c r="H13006" s="18" t="str">
        <f t="shared" si="834"/>
        <v/>
      </c>
    </row>
    <row r="13007" spans="5:8" x14ac:dyDescent="0.25">
      <c r="E13007" s="18" t="str">
        <f t="shared" si="831"/>
        <v/>
      </c>
      <c r="F13007" s="18" t="str">
        <f t="shared" si="832"/>
        <v/>
      </c>
      <c r="G13007" s="18" t="str">
        <f t="shared" si="833"/>
        <v/>
      </c>
      <c r="H13007" s="18" t="str">
        <f t="shared" si="834"/>
        <v/>
      </c>
    </row>
    <row r="13008" spans="5:8" x14ac:dyDescent="0.25">
      <c r="E13008" s="18" t="str">
        <f t="shared" si="831"/>
        <v/>
      </c>
      <c r="F13008" s="18" t="str">
        <f t="shared" si="832"/>
        <v/>
      </c>
      <c r="G13008" s="18" t="str">
        <f t="shared" si="833"/>
        <v/>
      </c>
      <c r="H13008" s="18" t="str">
        <f t="shared" si="834"/>
        <v/>
      </c>
    </row>
    <row r="13009" spans="5:8" x14ac:dyDescent="0.25">
      <c r="E13009" s="18" t="str">
        <f t="shared" si="831"/>
        <v/>
      </c>
      <c r="F13009" s="18" t="str">
        <f t="shared" si="832"/>
        <v/>
      </c>
      <c r="G13009" s="18" t="str">
        <f t="shared" si="833"/>
        <v/>
      </c>
      <c r="H13009" s="18" t="str">
        <f t="shared" si="834"/>
        <v/>
      </c>
    </row>
    <row r="13010" spans="5:8" x14ac:dyDescent="0.25">
      <c r="E13010" s="18" t="str">
        <f t="shared" si="831"/>
        <v/>
      </c>
      <c r="F13010" s="18" t="str">
        <f t="shared" si="832"/>
        <v/>
      </c>
      <c r="G13010" s="18" t="str">
        <f t="shared" si="833"/>
        <v/>
      </c>
      <c r="H13010" s="18" t="str">
        <f t="shared" si="834"/>
        <v/>
      </c>
    </row>
    <row r="13011" spans="5:8" x14ac:dyDescent="0.25">
      <c r="E13011" s="18" t="str">
        <f t="shared" si="831"/>
        <v/>
      </c>
      <c r="F13011" s="18" t="str">
        <f t="shared" si="832"/>
        <v/>
      </c>
      <c r="G13011" s="18" t="str">
        <f t="shared" si="833"/>
        <v/>
      </c>
      <c r="H13011" s="18" t="str">
        <f t="shared" si="834"/>
        <v/>
      </c>
    </row>
    <row r="13012" spans="5:8" x14ac:dyDescent="0.25">
      <c r="E13012" s="18" t="str">
        <f t="shared" si="831"/>
        <v/>
      </c>
      <c r="F13012" s="18" t="str">
        <f t="shared" si="832"/>
        <v/>
      </c>
      <c r="G13012" s="18" t="str">
        <f t="shared" si="833"/>
        <v/>
      </c>
      <c r="H13012" s="18" t="str">
        <f t="shared" si="834"/>
        <v/>
      </c>
    </row>
    <row r="13013" spans="5:8" x14ac:dyDescent="0.25">
      <c r="E13013" s="18" t="str">
        <f t="shared" si="831"/>
        <v/>
      </c>
      <c r="F13013" s="18" t="str">
        <f t="shared" si="832"/>
        <v/>
      </c>
      <c r="G13013" s="18" t="str">
        <f t="shared" si="833"/>
        <v/>
      </c>
      <c r="H13013" s="18" t="str">
        <f t="shared" si="834"/>
        <v/>
      </c>
    </row>
    <row r="13014" spans="5:8" x14ac:dyDescent="0.25">
      <c r="E13014" s="18" t="str">
        <f t="shared" si="831"/>
        <v/>
      </c>
      <c r="F13014" s="18" t="str">
        <f t="shared" si="832"/>
        <v/>
      </c>
      <c r="G13014" s="18" t="str">
        <f t="shared" si="833"/>
        <v/>
      </c>
      <c r="H13014" s="18" t="str">
        <f t="shared" si="834"/>
        <v/>
      </c>
    </row>
    <row r="13015" spans="5:8" x14ac:dyDescent="0.25">
      <c r="E13015" s="18" t="str">
        <f t="shared" si="831"/>
        <v/>
      </c>
      <c r="F13015" s="18" t="str">
        <f t="shared" si="832"/>
        <v/>
      </c>
      <c r="G13015" s="18" t="str">
        <f t="shared" si="833"/>
        <v/>
      </c>
      <c r="H13015" s="18" t="str">
        <f t="shared" si="834"/>
        <v/>
      </c>
    </row>
    <row r="13016" spans="5:8" x14ac:dyDescent="0.25">
      <c r="E13016" s="18" t="str">
        <f t="shared" si="831"/>
        <v/>
      </c>
      <c r="F13016" s="18" t="str">
        <f t="shared" si="832"/>
        <v/>
      </c>
      <c r="G13016" s="18" t="str">
        <f t="shared" si="833"/>
        <v/>
      </c>
      <c r="H13016" s="18" t="str">
        <f t="shared" si="834"/>
        <v/>
      </c>
    </row>
    <row r="13017" spans="5:8" x14ac:dyDescent="0.25">
      <c r="E13017" s="18" t="str">
        <f t="shared" si="831"/>
        <v/>
      </c>
      <c r="F13017" s="18" t="str">
        <f t="shared" si="832"/>
        <v/>
      </c>
      <c r="G13017" s="18" t="str">
        <f t="shared" si="833"/>
        <v/>
      </c>
      <c r="H13017" s="18" t="str">
        <f t="shared" si="834"/>
        <v/>
      </c>
    </row>
    <row r="13018" spans="5:8" x14ac:dyDescent="0.25">
      <c r="E13018" s="18" t="str">
        <f t="shared" si="831"/>
        <v/>
      </c>
      <c r="F13018" s="18" t="str">
        <f t="shared" si="832"/>
        <v/>
      </c>
      <c r="G13018" s="18" t="str">
        <f t="shared" si="833"/>
        <v/>
      </c>
      <c r="H13018" s="18" t="str">
        <f t="shared" si="834"/>
        <v/>
      </c>
    </row>
    <row r="13019" spans="5:8" x14ac:dyDescent="0.25">
      <c r="E13019" s="18" t="str">
        <f t="shared" si="831"/>
        <v/>
      </c>
      <c r="F13019" s="18" t="str">
        <f t="shared" si="832"/>
        <v/>
      </c>
      <c r="G13019" s="18" t="str">
        <f t="shared" si="833"/>
        <v/>
      </c>
      <c r="H13019" s="18" t="str">
        <f t="shared" si="834"/>
        <v/>
      </c>
    </row>
    <row r="13020" spans="5:8" x14ac:dyDescent="0.25">
      <c r="E13020" s="18" t="str">
        <f t="shared" si="831"/>
        <v/>
      </c>
      <c r="F13020" s="18" t="str">
        <f t="shared" si="832"/>
        <v/>
      </c>
      <c r="G13020" s="18" t="str">
        <f t="shared" si="833"/>
        <v/>
      </c>
      <c r="H13020" s="18" t="str">
        <f t="shared" si="834"/>
        <v/>
      </c>
    </row>
    <row r="13021" spans="5:8" x14ac:dyDescent="0.25">
      <c r="E13021" s="18" t="str">
        <f t="shared" si="831"/>
        <v/>
      </c>
      <c r="F13021" s="18" t="str">
        <f t="shared" si="832"/>
        <v/>
      </c>
      <c r="G13021" s="18" t="str">
        <f t="shared" si="833"/>
        <v/>
      </c>
      <c r="H13021" s="18" t="str">
        <f t="shared" si="834"/>
        <v/>
      </c>
    </row>
    <row r="13022" spans="5:8" x14ac:dyDescent="0.25">
      <c r="E13022" s="18" t="str">
        <f t="shared" si="831"/>
        <v/>
      </c>
      <c r="F13022" s="18" t="str">
        <f t="shared" si="832"/>
        <v/>
      </c>
      <c r="G13022" s="18" t="str">
        <f t="shared" si="833"/>
        <v/>
      </c>
      <c r="H13022" s="18" t="str">
        <f t="shared" si="834"/>
        <v/>
      </c>
    </row>
    <row r="13023" spans="5:8" x14ac:dyDescent="0.25">
      <c r="E13023" s="18" t="str">
        <f t="shared" si="831"/>
        <v/>
      </c>
      <c r="F13023" s="18" t="str">
        <f t="shared" si="832"/>
        <v/>
      </c>
      <c r="G13023" s="18" t="str">
        <f t="shared" si="833"/>
        <v/>
      </c>
      <c r="H13023" s="18" t="str">
        <f t="shared" si="834"/>
        <v/>
      </c>
    </row>
    <row r="13024" spans="5:8" x14ac:dyDescent="0.25">
      <c r="E13024" s="18" t="str">
        <f t="shared" si="831"/>
        <v/>
      </c>
      <c r="F13024" s="18" t="str">
        <f t="shared" si="832"/>
        <v/>
      </c>
      <c r="G13024" s="18" t="str">
        <f t="shared" si="833"/>
        <v/>
      </c>
      <c r="H13024" s="18" t="str">
        <f t="shared" si="834"/>
        <v/>
      </c>
    </row>
    <row r="13025" spans="5:8" x14ac:dyDescent="0.25">
      <c r="E13025" s="18" t="str">
        <f t="shared" si="831"/>
        <v/>
      </c>
      <c r="F13025" s="18" t="str">
        <f t="shared" si="832"/>
        <v/>
      </c>
      <c r="G13025" s="18" t="str">
        <f t="shared" si="833"/>
        <v/>
      </c>
      <c r="H13025" s="18" t="str">
        <f t="shared" si="834"/>
        <v/>
      </c>
    </row>
    <row r="13026" spans="5:8" x14ac:dyDescent="0.25">
      <c r="E13026" s="18" t="str">
        <f t="shared" si="831"/>
        <v/>
      </c>
      <c r="F13026" s="18" t="str">
        <f t="shared" si="832"/>
        <v/>
      </c>
      <c r="G13026" s="18" t="str">
        <f t="shared" si="833"/>
        <v/>
      </c>
      <c r="H13026" s="18" t="str">
        <f t="shared" si="834"/>
        <v/>
      </c>
    </row>
    <row r="13027" spans="5:8" x14ac:dyDescent="0.25">
      <c r="E13027" s="18" t="str">
        <f t="shared" si="831"/>
        <v/>
      </c>
      <c r="F13027" s="18" t="str">
        <f t="shared" si="832"/>
        <v/>
      </c>
      <c r="G13027" s="18" t="str">
        <f t="shared" si="833"/>
        <v/>
      </c>
      <c r="H13027" s="18" t="str">
        <f t="shared" si="834"/>
        <v/>
      </c>
    </row>
    <row r="13028" spans="5:8" x14ac:dyDescent="0.25">
      <c r="E13028" s="18" t="str">
        <f t="shared" si="831"/>
        <v/>
      </c>
      <c r="F13028" s="18" t="str">
        <f t="shared" si="832"/>
        <v/>
      </c>
      <c r="G13028" s="18" t="str">
        <f t="shared" si="833"/>
        <v/>
      </c>
      <c r="H13028" s="18" t="str">
        <f t="shared" si="834"/>
        <v/>
      </c>
    </row>
    <row r="13029" spans="5:8" x14ac:dyDescent="0.25">
      <c r="E13029" s="18" t="str">
        <f t="shared" si="831"/>
        <v/>
      </c>
      <c r="F13029" s="18" t="str">
        <f t="shared" si="832"/>
        <v/>
      </c>
      <c r="G13029" s="18" t="str">
        <f t="shared" si="833"/>
        <v/>
      </c>
      <c r="H13029" s="18" t="str">
        <f t="shared" si="834"/>
        <v/>
      </c>
    </row>
    <row r="13030" spans="5:8" x14ac:dyDescent="0.25">
      <c r="E13030" s="18" t="str">
        <f t="shared" si="831"/>
        <v/>
      </c>
      <c r="F13030" s="18" t="str">
        <f t="shared" si="832"/>
        <v/>
      </c>
      <c r="G13030" s="18" t="str">
        <f t="shared" si="833"/>
        <v/>
      </c>
      <c r="H13030" s="18" t="str">
        <f t="shared" si="834"/>
        <v/>
      </c>
    </row>
    <row r="13031" spans="5:8" x14ac:dyDescent="0.25">
      <c r="E13031" s="18" t="str">
        <f t="shared" si="831"/>
        <v/>
      </c>
      <c r="F13031" s="18" t="str">
        <f t="shared" si="832"/>
        <v/>
      </c>
      <c r="G13031" s="18" t="str">
        <f t="shared" si="833"/>
        <v/>
      </c>
      <c r="H13031" s="18" t="str">
        <f t="shared" si="834"/>
        <v/>
      </c>
    </row>
    <row r="13032" spans="5:8" x14ac:dyDescent="0.25">
      <c r="E13032" s="18" t="str">
        <f t="shared" si="831"/>
        <v/>
      </c>
      <c r="F13032" s="18" t="str">
        <f t="shared" si="832"/>
        <v/>
      </c>
      <c r="G13032" s="18" t="str">
        <f t="shared" si="833"/>
        <v/>
      </c>
      <c r="H13032" s="18" t="str">
        <f t="shared" si="834"/>
        <v/>
      </c>
    </row>
    <row r="13033" spans="5:8" x14ac:dyDescent="0.25">
      <c r="E13033" s="18" t="str">
        <f t="shared" si="831"/>
        <v/>
      </c>
      <c r="F13033" s="18" t="str">
        <f t="shared" si="832"/>
        <v/>
      </c>
      <c r="G13033" s="18" t="str">
        <f t="shared" si="833"/>
        <v/>
      </c>
      <c r="H13033" s="18" t="str">
        <f t="shared" si="834"/>
        <v/>
      </c>
    </row>
    <row r="13034" spans="5:8" x14ac:dyDescent="0.25">
      <c r="E13034" s="18" t="str">
        <f t="shared" si="831"/>
        <v/>
      </c>
      <c r="F13034" s="18" t="str">
        <f t="shared" si="832"/>
        <v/>
      </c>
      <c r="G13034" s="18" t="str">
        <f t="shared" si="833"/>
        <v/>
      </c>
      <c r="H13034" s="18" t="str">
        <f t="shared" si="834"/>
        <v/>
      </c>
    </row>
    <row r="13035" spans="5:8" x14ac:dyDescent="0.25">
      <c r="E13035" s="18" t="str">
        <f t="shared" si="831"/>
        <v/>
      </c>
      <c r="F13035" s="18" t="str">
        <f t="shared" si="832"/>
        <v/>
      </c>
      <c r="G13035" s="18" t="str">
        <f t="shared" si="833"/>
        <v/>
      </c>
      <c r="H13035" s="18" t="str">
        <f t="shared" si="834"/>
        <v/>
      </c>
    </row>
    <row r="13036" spans="5:8" x14ac:dyDescent="0.25">
      <c r="E13036" s="18" t="str">
        <f t="shared" si="831"/>
        <v/>
      </c>
      <c r="F13036" s="18" t="str">
        <f t="shared" si="832"/>
        <v/>
      </c>
      <c r="G13036" s="18" t="str">
        <f t="shared" si="833"/>
        <v/>
      </c>
      <c r="H13036" s="18" t="str">
        <f t="shared" si="834"/>
        <v/>
      </c>
    </row>
    <row r="13037" spans="5:8" x14ac:dyDescent="0.25">
      <c r="E13037" s="18" t="str">
        <f t="shared" si="831"/>
        <v/>
      </c>
      <c r="F13037" s="18" t="str">
        <f t="shared" si="832"/>
        <v/>
      </c>
      <c r="G13037" s="18" t="str">
        <f t="shared" si="833"/>
        <v/>
      </c>
      <c r="H13037" s="18" t="str">
        <f t="shared" si="834"/>
        <v/>
      </c>
    </row>
    <row r="13038" spans="5:8" x14ac:dyDescent="0.25">
      <c r="E13038" s="18" t="str">
        <f t="shared" si="831"/>
        <v/>
      </c>
      <c r="F13038" s="18" t="str">
        <f t="shared" si="832"/>
        <v/>
      </c>
      <c r="G13038" s="18" t="str">
        <f t="shared" si="833"/>
        <v/>
      </c>
      <c r="H13038" s="18" t="str">
        <f t="shared" si="834"/>
        <v/>
      </c>
    </row>
    <row r="13039" spans="5:8" x14ac:dyDescent="0.25">
      <c r="E13039" s="18" t="str">
        <f t="shared" si="831"/>
        <v/>
      </c>
      <c r="F13039" s="18" t="str">
        <f t="shared" si="832"/>
        <v/>
      </c>
      <c r="G13039" s="18" t="str">
        <f t="shared" si="833"/>
        <v/>
      </c>
      <c r="H13039" s="18" t="str">
        <f t="shared" si="834"/>
        <v/>
      </c>
    </row>
    <row r="13040" spans="5:8" x14ac:dyDescent="0.25">
      <c r="E13040" s="18" t="str">
        <f t="shared" si="831"/>
        <v/>
      </c>
      <c r="F13040" s="18" t="str">
        <f t="shared" si="832"/>
        <v/>
      </c>
      <c r="G13040" s="18" t="str">
        <f t="shared" si="833"/>
        <v/>
      </c>
      <c r="H13040" s="18" t="str">
        <f t="shared" si="834"/>
        <v/>
      </c>
    </row>
    <row r="13041" spans="5:8" x14ac:dyDescent="0.25">
      <c r="E13041" s="18" t="str">
        <f t="shared" si="831"/>
        <v/>
      </c>
      <c r="F13041" s="18" t="str">
        <f t="shared" si="832"/>
        <v/>
      </c>
      <c r="G13041" s="18" t="str">
        <f t="shared" si="833"/>
        <v/>
      </c>
      <c r="H13041" s="18" t="str">
        <f t="shared" si="834"/>
        <v/>
      </c>
    </row>
    <row r="13042" spans="5:8" x14ac:dyDescent="0.25">
      <c r="E13042" s="18" t="str">
        <f t="shared" si="831"/>
        <v/>
      </c>
      <c r="F13042" s="18" t="str">
        <f t="shared" si="832"/>
        <v/>
      </c>
      <c r="G13042" s="18" t="str">
        <f t="shared" si="833"/>
        <v/>
      </c>
      <c r="H13042" s="18" t="str">
        <f t="shared" si="834"/>
        <v/>
      </c>
    </row>
    <row r="13043" spans="5:8" x14ac:dyDescent="0.25">
      <c r="E13043" s="18" t="str">
        <f t="shared" si="831"/>
        <v/>
      </c>
      <c r="F13043" s="18" t="str">
        <f t="shared" si="832"/>
        <v/>
      </c>
      <c r="G13043" s="18" t="str">
        <f t="shared" si="833"/>
        <v/>
      </c>
      <c r="H13043" s="18" t="str">
        <f t="shared" si="834"/>
        <v/>
      </c>
    </row>
    <row r="13044" spans="5:8" x14ac:dyDescent="0.25">
      <c r="E13044" s="18" t="str">
        <f t="shared" si="831"/>
        <v/>
      </c>
      <c r="F13044" s="18" t="str">
        <f t="shared" si="832"/>
        <v/>
      </c>
      <c r="G13044" s="18" t="str">
        <f t="shared" si="833"/>
        <v/>
      </c>
      <c r="H13044" s="18" t="str">
        <f t="shared" si="834"/>
        <v/>
      </c>
    </row>
    <row r="13045" spans="5:8" x14ac:dyDescent="0.25">
      <c r="E13045" s="18" t="str">
        <f t="shared" si="831"/>
        <v/>
      </c>
      <c r="F13045" s="18" t="str">
        <f t="shared" si="832"/>
        <v/>
      </c>
      <c r="G13045" s="18" t="str">
        <f t="shared" si="833"/>
        <v/>
      </c>
      <c r="H13045" s="18" t="str">
        <f t="shared" si="834"/>
        <v/>
      </c>
    </row>
    <row r="13046" spans="5:8" x14ac:dyDescent="0.25">
      <c r="E13046" s="18" t="str">
        <f t="shared" si="831"/>
        <v/>
      </c>
      <c r="F13046" s="18" t="str">
        <f t="shared" si="832"/>
        <v/>
      </c>
      <c r="G13046" s="18" t="str">
        <f t="shared" si="833"/>
        <v/>
      </c>
      <c r="H13046" s="18" t="str">
        <f t="shared" si="834"/>
        <v/>
      </c>
    </row>
    <row r="13047" spans="5:8" x14ac:dyDescent="0.25">
      <c r="E13047" s="18" t="str">
        <f t="shared" si="831"/>
        <v/>
      </c>
      <c r="F13047" s="18" t="str">
        <f t="shared" si="832"/>
        <v/>
      </c>
      <c r="G13047" s="18" t="str">
        <f t="shared" si="833"/>
        <v/>
      </c>
      <c r="H13047" s="18" t="str">
        <f t="shared" si="834"/>
        <v/>
      </c>
    </row>
    <row r="13048" spans="5:8" x14ac:dyDescent="0.25">
      <c r="E13048" s="18" t="str">
        <f t="shared" si="831"/>
        <v/>
      </c>
      <c r="F13048" s="18" t="str">
        <f t="shared" si="832"/>
        <v/>
      </c>
      <c r="G13048" s="18" t="str">
        <f t="shared" si="833"/>
        <v/>
      </c>
      <c r="H13048" s="18" t="str">
        <f t="shared" si="834"/>
        <v/>
      </c>
    </row>
    <row r="13049" spans="5:8" x14ac:dyDescent="0.25">
      <c r="E13049" s="18" t="str">
        <f t="shared" si="831"/>
        <v/>
      </c>
      <c r="F13049" s="18" t="str">
        <f t="shared" si="832"/>
        <v/>
      </c>
      <c r="G13049" s="18" t="str">
        <f t="shared" si="833"/>
        <v/>
      </c>
      <c r="H13049" s="18" t="str">
        <f t="shared" si="834"/>
        <v/>
      </c>
    </row>
    <row r="13050" spans="5:8" x14ac:dyDescent="0.25">
      <c r="E13050" s="18" t="str">
        <f t="shared" si="831"/>
        <v/>
      </c>
      <c r="F13050" s="18" t="str">
        <f t="shared" si="832"/>
        <v/>
      </c>
      <c r="G13050" s="18" t="str">
        <f t="shared" si="833"/>
        <v/>
      </c>
      <c r="H13050" s="18" t="str">
        <f t="shared" si="834"/>
        <v/>
      </c>
    </row>
    <row r="13051" spans="5:8" x14ac:dyDescent="0.25">
      <c r="E13051" s="18" t="str">
        <f t="shared" si="831"/>
        <v/>
      </c>
      <c r="F13051" s="18" t="str">
        <f t="shared" si="832"/>
        <v/>
      </c>
      <c r="G13051" s="18" t="str">
        <f t="shared" si="833"/>
        <v/>
      </c>
      <c r="H13051" s="18" t="str">
        <f t="shared" si="834"/>
        <v/>
      </c>
    </row>
    <row r="13052" spans="5:8" x14ac:dyDescent="0.25">
      <c r="E13052" s="18" t="str">
        <f t="shared" si="831"/>
        <v/>
      </c>
      <c r="F13052" s="18" t="str">
        <f t="shared" si="832"/>
        <v/>
      </c>
      <c r="G13052" s="18" t="str">
        <f t="shared" si="833"/>
        <v/>
      </c>
      <c r="H13052" s="18" t="str">
        <f t="shared" si="834"/>
        <v/>
      </c>
    </row>
    <row r="13053" spans="5:8" x14ac:dyDescent="0.25">
      <c r="E13053" s="18" t="str">
        <f t="shared" si="831"/>
        <v/>
      </c>
      <c r="F13053" s="18" t="str">
        <f t="shared" si="832"/>
        <v/>
      </c>
      <c r="G13053" s="18" t="str">
        <f t="shared" si="833"/>
        <v/>
      </c>
      <c r="H13053" s="18" t="str">
        <f t="shared" si="834"/>
        <v/>
      </c>
    </row>
    <row r="13054" spans="5:8" x14ac:dyDescent="0.25">
      <c r="E13054" s="18" t="str">
        <f t="shared" si="831"/>
        <v/>
      </c>
      <c r="F13054" s="18" t="str">
        <f t="shared" si="832"/>
        <v/>
      </c>
      <c r="G13054" s="18" t="str">
        <f t="shared" si="833"/>
        <v/>
      </c>
      <c r="H13054" s="18" t="str">
        <f t="shared" si="834"/>
        <v/>
      </c>
    </row>
    <row r="13055" spans="5:8" x14ac:dyDescent="0.25">
      <c r="E13055" s="18" t="str">
        <f t="shared" si="831"/>
        <v/>
      </c>
      <c r="F13055" s="18" t="str">
        <f t="shared" si="832"/>
        <v/>
      </c>
      <c r="G13055" s="18" t="str">
        <f t="shared" si="833"/>
        <v/>
      </c>
      <c r="H13055" s="18" t="str">
        <f t="shared" si="834"/>
        <v/>
      </c>
    </row>
    <row r="13056" spans="5:8" x14ac:dyDescent="0.25">
      <c r="E13056" s="18" t="str">
        <f t="shared" si="831"/>
        <v/>
      </c>
      <c r="F13056" s="18" t="str">
        <f t="shared" si="832"/>
        <v/>
      </c>
      <c r="G13056" s="18" t="str">
        <f t="shared" si="833"/>
        <v/>
      </c>
      <c r="H13056" s="18" t="str">
        <f t="shared" si="834"/>
        <v/>
      </c>
    </row>
    <row r="13057" spans="5:8" x14ac:dyDescent="0.25">
      <c r="E13057" s="18" t="str">
        <f t="shared" si="831"/>
        <v/>
      </c>
      <c r="F13057" s="18" t="str">
        <f t="shared" si="832"/>
        <v/>
      </c>
      <c r="G13057" s="18" t="str">
        <f t="shared" si="833"/>
        <v/>
      </c>
      <c r="H13057" s="18" t="str">
        <f t="shared" si="834"/>
        <v/>
      </c>
    </row>
    <row r="13058" spans="5:8" x14ac:dyDescent="0.25">
      <c r="E13058" s="18" t="str">
        <f t="shared" si="831"/>
        <v/>
      </c>
      <c r="F13058" s="18" t="str">
        <f t="shared" si="832"/>
        <v/>
      </c>
      <c r="G13058" s="18" t="str">
        <f t="shared" si="833"/>
        <v/>
      </c>
      <c r="H13058" s="18" t="str">
        <f t="shared" si="834"/>
        <v/>
      </c>
    </row>
    <row r="13059" spans="5:8" x14ac:dyDescent="0.25">
      <c r="E13059" s="18" t="str">
        <f t="shared" si="831"/>
        <v/>
      </c>
      <c r="F13059" s="18" t="str">
        <f t="shared" si="832"/>
        <v/>
      </c>
      <c r="G13059" s="18" t="str">
        <f t="shared" si="833"/>
        <v/>
      </c>
      <c r="H13059" s="18" t="str">
        <f t="shared" si="834"/>
        <v/>
      </c>
    </row>
    <row r="13060" spans="5:8" x14ac:dyDescent="0.25">
      <c r="E13060" s="18" t="str">
        <f t="shared" si="831"/>
        <v/>
      </c>
      <c r="F13060" s="18" t="str">
        <f t="shared" si="832"/>
        <v/>
      </c>
      <c r="G13060" s="18" t="str">
        <f t="shared" si="833"/>
        <v/>
      </c>
      <c r="H13060" s="18" t="str">
        <f t="shared" si="834"/>
        <v/>
      </c>
    </row>
    <row r="13061" spans="5:8" x14ac:dyDescent="0.25">
      <c r="E13061" s="18" t="str">
        <f t="shared" si="831"/>
        <v/>
      </c>
      <c r="F13061" s="18" t="str">
        <f t="shared" si="832"/>
        <v/>
      </c>
      <c r="G13061" s="18" t="str">
        <f t="shared" si="833"/>
        <v/>
      </c>
      <c r="H13061" s="18" t="str">
        <f t="shared" si="834"/>
        <v/>
      </c>
    </row>
    <row r="13062" spans="5:8" x14ac:dyDescent="0.25">
      <c r="E13062" s="18" t="str">
        <f t="shared" ref="E13062:E13125" si="835">IF($C13062="","",IFERROR(INDEX(ItemPriceCol,MATCH($C13062,ItemName,0)),""))</f>
        <v/>
      </c>
      <c r="F13062" s="18" t="str">
        <f t="shared" ref="F13062:F13125" si="836">IF(OR($D13062="",$E13062=""),"",$D13062*$E13062)</f>
        <v/>
      </c>
      <c r="G13062" s="18" t="str">
        <f t="shared" ref="G13062:G13125" si="837">IF($C13062="","",IFERROR(INDEX(ItemCostCol,MATCH($C13062,ItemName,0)),""))</f>
        <v/>
      </c>
      <c r="H13062" s="18" t="str">
        <f t="shared" ref="H13062:H13125" si="838">IF(OR($F13062="",$G13062=""),"",$F13062-$D13062*$G13062)</f>
        <v/>
      </c>
    </row>
    <row r="13063" spans="5:8" x14ac:dyDescent="0.25">
      <c r="E13063" s="18" t="str">
        <f t="shared" si="835"/>
        <v/>
      </c>
      <c r="F13063" s="18" t="str">
        <f t="shared" si="836"/>
        <v/>
      </c>
      <c r="G13063" s="18" t="str">
        <f t="shared" si="837"/>
        <v/>
      </c>
      <c r="H13063" s="18" t="str">
        <f t="shared" si="838"/>
        <v/>
      </c>
    </row>
    <row r="13064" spans="5:8" x14ac:dyDescent="0.25">
      <c r="E13064" s="18" t="str">
        <f t="shared" si="835"/>
        <v/>
      </c>
      <c r="F13064" s="18" t="str">
        <f t="shared" si="836"/>
        <v/>
      </c>
      <c r="G13064" s="18" t="str">
        <f t="shared" si="837"/>
        <v/>
      </c>
      <c r="H13064" s="18" t="str">
        <f t="shared" si="838"/>
        <v/>
      </c>
    </row>
    <row r="13065" spans="5:8" x14ac:dyDescent="0.25">
      <c r="E13065" s="18" t="str">
        <f t="shared" si="835"/>
        <v/>
      </c>
      <c r="F13065" s="18" t="str">
        <f t="shared" si="836"/>
        <v/>
      </c>
      <c r="G13065" s="18" t="str">
        <f t="shared" si="837"/>
        <v/>
      </c>
      <c r="H13065" s="18" t="str">
        <f t="shared" si="838"/>
        <v/>
      </c>
    </row>
    <row r="13066" spans="5:8" x14ac:dyDescent="0.25">
      <c r="E13066" s="18" t="str">
        <f t="shared" si="835"/>
        <v/>
      </c>
      <c r="F13066" s="18" t="str">
        <f t="shared" si="836"/>
        <v/>
      </c>
      <c r="G13066" s="18" t="str">
        <f t="shared" si="837"/>
        <v/>
      </c>
      <c r="H13066" s="18" t="str">
        <f t="shared" si="838"/>
        <v/>
      </c>
    </row>
    <row r="13067" spans="5:8" x14ac:dyDescent="0.25">
      <c r="E13067" s="18" t="str">
        <f t="shared" si="835"/>
        <v/>
      </c>
      <c r="F13067" s="18" t="str">
        <f t="shared" si="836"/>
        <v/>
      </c>
      <c r="G13067" s="18" t="str">
        <f t="shared" si="837"/>
        <v/>
      </c>
      <c r="H13067" s="18" t="str">
        <f t="shared" si="838"/>
        <v/>
      </c>
    </row>
    <row r="13068" spans="5:8" x14ac:dyDescent="0.25">
      <c r="E13068" s="18" t="str">
        <f t="shared" si="835"/>
        <v/>
      </c>
      <c r="F13068" s="18" t="str">
        <f t="shared" si="836"/>
        <v/>
      </c>
      <c r="G13068" s="18" t="str">
        <f t="shared" si="837"/>
        <v/>
      </c>
      <c r="H13068" s="18" t="str">
        <f t="shared" si="838"/>
        <v/>
      </c>
    </row>
    <row r="13069" spans="5:8" x14ac:dyDescent="0.25">
      <c r="E13069" s="18" t="str">
        <f t="shared" si="835"/>
        <v/>
      </c>
      <c r="F13069" s="18" t="str">
        <f t="shared" si="836"/>
        <v/>
      </c>
      <c r="G13069" s="18" t="str">
        <f t="shared" si="837"/>
        <v/>
      </c>
      <c r="H13069" s="18" t="str">
        <f t="shared" si="838"/>
        <v/>
      </c>
    </row>
    <row r="13070" spans="5:8" x14ac:dyDescent="0.25">
      <c r="E13070" s="18" t="str">
        <f t="shared" si="835"/>
        <v/>
      </c>
      <c r="F13070" s="18" t="str">
        <f t="shared" si="836"/>
        <v/>
      </c>
      <c r="G13070" s="18" t="str">
        <f t="shared" si="837"/>
        <v/>
      </c>
      <c r="H13070" s="18" t="str">
        <f t="shared" si="838"/>
        <v/>
      </c>
    </row>
    <row r="13071" spans="5:8" x14ac:dyDescent="0.25">
      <c r="E13071" s="18" t="str">
        <f t="shared" si="835"/>
        <v/>
      </c>
      <c r="F13071" s="18" t="str">
        <f t="shared" si="836"/>
        <v/>
      </c>
      <c r="G13071" s="18" t="str">
        <f t="shared" si="837"/>
        <v/>
      </c>
      <c r="H13071" s="18" t="str">
        <f t="shared" si="838"/>
        <v/>
      </c>
    </row>
    <row r="13072" spans="5:8" x14ac:dyDescent="0.25">
      <c r="E13072" s="18" t="str">
        <f t="shared" si="835"/>
        <v/>
      </c>
      <c r="F13072" s="18" t="str">
        <f t="shared" si="836"/>
        <v/>
      </c>
      <c r="G13072" s="18" t="str">
        <f t="shared" si="837"/>
        <v/>
      </c>
      <c r="H13072" s="18" t="str">
        <f t="shared" si="838"/>
        <v/>
      </c>
    </row>
    <row r="13073" spans="5:8" x14ac:dyDescent="0.25">
      <c r="E13073" s="18" t="str">
        <f t="shared" si="835"/>
        <v/>
      </c>
      <c r="F13073" s="18" t="str">
        <f t="shared" si="836"/>
        <v/>
      </c>
      <c r="G13073" s="18" t="str">
        <f t="shared" si="837"/>
        <v/>
      </c>
      <c r="H13073" s="18" t="str">
        <f t="shared" si="838"/>
        <v/>
      </c>
    </row>
    <row r="13074" spans="5:8" x14ac:dyDescent="0.25">
      <c r="E13074" s="18" t="str">
        <f t="shared" si="835"/>
        <v/>
      </c>
      <c r="F13074" s="18" t="str">
        <f t="shared" si="836"/>
        <v/>
      </c>
      <c r="G13074" s="18" t="str">
        <f t="shared" si="837"/>
        <v/>
      </c>
      <c r="H13074" s="18" t="str">
        <f t="shared" si="838"/>
        <v/>
      </c>
    </row>
    <row r="13075" spans="5:8" x14ac:dyDescent="0.25">
      <c r="E13075" s="18" t="str">
        <f t="shared" si="835"/>
        <v/>
      </c>
      <c r="F13075" s="18" t="str">
        <f t="shared" si="836"/>
        <v/>
      </c>
      <c r="G13075" s="18" t="str">
        <f t="shared" si="837"/>
        <v/>
      </c>
      <c r="H13075" s="18" t="str">
        <f t="shared" si="838"/>
        <v/>
      </c>
    </row>
    <row r="13076" spans="5:8" x14ac:dyDescent="0.25">
      <c r="E13076" s="18" t="str">
        <f t="shared" si="835"/>
        <v/>
      </c>
      <c r="F13076" s="18" t="str">
        <f t="shared" si="836"/>
        <v/>
      </c>
      <c r="G13076" s="18" t="str">
        <f t="shared" si="837"/>
        <v/>
      </c>
      <c r="H13076" s="18" t="str">
        <f t="shared" si="838"/>
        <v/>
      </c>
    </row>
    <row r="13077" spans="5:8" x14ac:dyDescent="0.25">
      <c r="E13077" s="18" t="str">
        <f t="shared" si="835"/>
        <v/>
      </c>
      <c r="F13077" s="18" t="str">
        <f t="shared" si="836"/>
        <v/>
      </c>
      <c r="G13077" s="18" t="str">
        <f t="shared" si="837"/>
        <v/>
      </c>
      <c r="H13077" s="18" t="str">
        <f t="shared" si="838"/>
        <v/>
      </c>
    </row>
    <row r="13078" spans="5:8" x14ac:dyDescent="0.25">
      <c r="E13078" s="18" t="str">
        <f t="shared" si="835"/>
        <v/>
      </c>
      <c r="F13078" s="18" t="str">
        <f t="shared" si="836"/>
        <v/>
      </c>
      <c r="G13078" s="18" t="str">
        <f t="shared" si="837"/>
        <v/>
      </c>
      <c r="H13078" s="18" t="str">
        <f t="shared" si="838"/>
        <v/>
      </c>
    </row>
    <row r="13079" spans="5:8" x14ac:dyDescent="0.25">
      <c r="E13079" s="18" t="str">
        <f t="shared" si="835"/>
        <v/>
      </c>
      <c r="F13079" s="18" t="str">
        <f t="shared" si="836"/>
        <v/>
      </c>
      <c r="G13079" s="18" t="str">
        <f t="shared" si="837"/>
        <v/>
      </c>
      <c r="H13079" s="18" t="str">
        <f t="shared" si="838"/>
        <v/>
      </c>
    </row>
    <row r="13080" spans="5:8" x14ac:dyDescent="0.25">
      <c r="E13080" s="18" t="str">
        <f t="shared" si="835"/>
        <v/>
      </c>
      <c r="F13080" s="18" t="str">
        <f t="shared" si="836"/>
        <v/>
      </c>
      <c r="G13080" s="18" t="str">
        <f t="shared" si="837"/>
        <v/>
      </c>
      <c r="H13080" s="18" t="str">
        <f t="shared" si="838"/>
        <v/>
      </c>
    </row>
    <row r="13081" spans="5:8" x14ac:dyDescent="0.25">
      <c r="E13081" s="18" t="str">
        <f t="shared" si="835"/>
        <v/>
      </c>
      <c r="F13081" s="18" t="str">
        <f t="shared" si="836"/>
        <v/>
      </c>
      <c r="G13081" s="18" t="str">
        <f t="shared" si="837"/>
        <v/>
      </c>
      <c r="H13081" s="18" t="str">
        <f t="shared" si="838"/>
        <v/>
      </c>
    </row>
    <row r="13082" spans="5:8" x14ac:dyDescent="0.25">
      <c r="E13082" s="18" t="str">
        <f t="shared" si="835"/>
        <v/>
      </c>
      <c r="F13082" s="18" t="str">
        <f t="shared" si="836"/>
        <v/>
      </c>
      <c r="G13082" s="18" t="str">
        <f t="shared" si="837"/>
        <v/>
      </c>
      <c r="H13082" s="18" t="str">
        <f t="shared" si="838"/>
        <v/>
      </c>
    </row>
    <row r="13083" spans="5:8" x14ac:dyDescent="0.25">
      <c r="E13083" s="18" t="str">
        <f t="shared" si="835"/>
        <v/>
      </c>
      <c r="F13083" s="18" t="str">
        <f t="shared" si="836"/>
        <v/>
      </c>
      <c r="G13083" s="18" t="str">
        <f t="shared" si="837"/>
        <v/>
      </c>
      <c r="H13083" s="18" t="str">
        <f t="shared" si="838"/>
        <v/>
      </c>
    </row>
    <row r="13084" spans="5:8" x14ac:dyDescent="0.25">
      <c r="E13084" s="18" t="str">
        <f t="shared" si="835"/>
        <v/>
      </c>
      <c r="F13084" s="18" t="str">
        <f t="shared" si="836"/>
        <v/>
      </c>
      <c r="G13084" s="18" t="str">
        <f t="shared" si="837"/>
        <v/>
      </c>
      <c r="H13084" s="18" t="str">
        <f t="shared" si="838"/>
        <v/>
      </c>
    </row>
    <row r="13085" spans="5:8" x14ac:dyDescent="0.25">
      <c r="E13085" s="18" t="str">
        <f t="shared" si="835"/>
        <v/>
      </c>
      <c r="F13085" s="18" t="str">
        <f t="shared" si="836"/>
        <v/>
      </c>
      <c r="G13085" s="18" t="str">
        <f t="shared" si="837"/>
        <v/>
      </c>
      <c r="H13085" s="18" t="str">
        <f t="shared" si="838"/>
        <v/>
      </c>
    </row>
    <row r="13086" spans="5:8" x14ac:dyDescent="0.25">
      <c r="E13086" s="18" t="str">
        <f t="shared" si="835"/>
        <v/>
      </c>
      <c r="F13086" s="18" t="str">
        <f t="shared" si="836"/>
        <v/>
      </c>
      <c r="G13086" s="18" t="str">
        <f t="shared" si="837"/>
        <v/>
      </c>
      <c r="H13086" s="18" t="str">
        <f t="shared" si="838"/>
        <v/>
      </c>
    </row>
    <row r="13087" spans="5:8" x14ac:dyDescent="0.25">
      <c r="E13087" s="18" t="str">
        <f t="shared" si="835"/>
        <v/>
      </c>
      <c r="F13087" s="18" t="str">
        <f t="shared" si="836"/>
        <v/>
      </c>
      <c r="G13087" s="18" t="str">
        <f t="shared" si="837"/>
        <v/>
      </c>
      <c r="H13087" s="18" t="str">
        <f t="shared" si="838"/>
        <v/>
      </c>
    </row>
    <row r="13088" spans="5:8" x14ac:dyDescent="0.25">
      <c r="E13088" s="18" t="str">
        <f t="shared" si="835"/>
        <v/>
      </c>
      <c r="F13088" s="18" t="str">
        <f t="shared" si="836"/>
        <v/>
      </c>
      <c r="G13088" s="18" t="str">
        <f t="shared" si="837"/>
        <v/>
      </c>
      <c r="H13088" s="18" t="str">
        <f t="shared" si="838"/>
        <v/>
      </c>
    </row>
    <row r="13089" spans="5:8" x14ac:dyDescent="0.25">
      <c r="E13089" s="18" t="str">
        <f t="shared" si="835"/>
        <v/>
      </c>
      <c r="F13089" s="18" t="str">
        <f t="shared" si="836"/>
        <v/>
      </c>
      <c r="G13089" s="18" t="str">
        <f t="shared" si="837"/>
        <v/>
      </c>
      <c r="H13089" s="18" t="str">
        <f t="shared" si="838"/>
        <v/>
      </c>
    </row>
    <row r="13090" spans="5:8" x14ac:dyDescent="0.25">
      <c r="E13090" s="18" t="str">
        <f t="shared" si="835"/>
        <v/>
      </c>
      <c r="F13090" s="18" t="str">
        <f t="shared" si="836"/>
        <v/>
      </c>
      <c r="G13090" s="18" t="str">
        <f t="shared" si="837"/>
        <v/>
      </c>
      <c r="H13090" s="18" t="str">
        <f t="shared" si="838"/>
        <v/>
      </c>
    </row>
    <row r="13091" spans="5:8" x14ac:dyDescent="0.25">
      <c r="E13091" s="18" t="str">
        <f t="shared" si="835"/>
        <v/>
      </c>
      <c r="F13091" s="18" t="str">
        <f t="shared" si="836"/>
        <v/>
      </c>
      <c r="G13091" s="18" t="str">
        <f t="shared" si="837"/>
        <v/>
      </c>
      <c r="H13091" s="18" t="str">
        <f t="shared" si="838"/>
        <v/>
      </c>
    </row>
    <row r="13092" spans="5:8" x14ac:dyDescent="0.25">
      <c r="E13092" s="18" t="str">
        <f t="shared" si="835"/>
        <v/>
      </c>
      <c r="F13092" s="18" t="str">
        <f t="shared" si="836"/>
        <v/>
      </c>
      <c r="G13092" s="18" t="str">
        <f t="shared" si="837"/>
        <v/>
      </c>
      <c r="H13092" s="18" t="str">
        <f t="shared" si="838"/>
        <v/>
      </c>
    </row>
    <row r="13093" spans="5:8" x14ac:dyDescent="0.25">
      <c r="E13093" s="18" t="str">
        <f t="shared" si="835"/>
        <v/>
      </c>
      <c r="F13093" s="18" t="str">
        <f t="shared" si="836"/>
        <v/>
      </c>
      <c r="G13093" s="18" t="str">
        <f t="shared" si="837"/>
        <v/>
      </c>
      <c r="H13093" s="18" t="str">
        <f t="shared" si="838"/>
        <v/>
      </c>
    </row>
    <row r="13094" spans="5:8" x14ac:dyDescent="0.25">
      <c r="E13094" s="18" t="str">
        <f t="shared" si="835"/>
        <v/>
      </c>
      <c r="F13094" s="18" t="str">
        <f t="shared" si="836"/>
        <v/>
      </c>
      <c r="G13094" s="18" t="str">
        <f t="shared" si="837"/>
        <v/>
      </c>
      <c r="H13094" s="18" t="str">
        <f t="shared" si="838"/>
        <v/>
      </c>
    </row>
    <row r="13095" spans="5:8" x14ac:dyDescent="0.25">
      <c r="E13095" s="18" t="str">
        <f t="shared" si="835"/>
        <v/>
      </c>
      <c r="F13095" s="18" t="str">
        <f t="shared" si="836"/>
        <v/>
      </c>
      <c r="G13095" s="18" t="str">
        <f t="shared" si="837"/>
        <v/>
      </c>
      <c r="H13095" s="18" t="str">
        <f t="shared" si="838"/>
        <v/>
      </c>
    </row>
    <row r="13096" spans="5:8" x14ac:dyDescent="0.25">
      <c r="E13096" s="18" t="str">
        <f t="shared" si="835"/>
        <v/>
      </c>
      <c r="F13096" s="18" t="str">
        <f t="shared" si="836"/>
        <v/>
      </c>
      <c r="G13096" s="18" t="str">
        <f t="shared" si="837"/>
        <v/>
      </c>
      <c r="H13096" s="18" t="str">
        <f t="shared" si="838"/>
        <v/>
      </c>
    </row>
    <row r="13097" spans="5:8" x14ac:dyDescent="0.25">
      <c r="E13097" s="18" t="str">
        <f t="shared" si="835"/>
        <v/>
      </c>
      <c r="F13097" s="18" t="str">
        <f t="shared" si="836"/>
        <v/>
      </c>
      <c r="G13097" s="18" t="str">
        <f t="shared" si="837"/>
        <v/>
      </c>
      <c r="H13097" s="18" t="str">
        <f t="shared" si="838"/>
        <v/>
      </c>
    </row>
    <row r="13098" spans="5:8" x14ac:dyDescent="0.25">
      <c r="E13098" s="18" t="str">
        <f t="shared" si="835"/>
        <v/>
      </c>
      <c r="F13098" s="18" t="str">
        <f t="shared" si="836"/>
        <v/>
      </c>
      <c r="G13098" s="18" t="str">
        <f t="shared" si="837"/>
        <v/>
      </c>
      <c r="H13098" s="18" t="str">
        <f t="shared" si="838"/>
        <v/>
      </c>
    </row>
    <row r="13099" spans="5:8" x14ac:dyDescent="0.25">
      <c r="E13099" s="18" t="str">
        <f t="shared" si="835"/>
        <v/>
      </c>
      <c r="F13099" s="18" t="str">
        <f t="shared" si="836"/>
        <v/>
      </c>
      <c r="G13099" s="18" t="str">
        <f t="shared" si="837"/>
        <v/>
      </c>
      <c r="H13099" s="18" t="str">
        <f t="shared" si="838"/>
        <v/>
      </c>
    </row>
    <row r="13100" spans="5:8" x14ac:dyDescent="0.25">
      <c r="E13100" s="18" t="str">
        <f t="shared" si="835"/>
        <v/>
      </c>
      <c r="F13100" s="18" t="str">
        <f t="shared" si="836"/>
        <v/>
      </c>
      <c r="G13100" s="18" t="str">
        <f t="shared" si="837"/>
        <v/>
      </c>
      <c r="H13100" s="18" t="str">
        <f t="shared" si="838"/>
        <v/>
      </c>
    </row>
    <row r="13101" spans="5:8" x14ac:dyDescent="0.25">
      <c r="E13101" s="18" t="str">
        <f t="shared" si="835"/>
        <v/>
      </c>
      <c r="F13101" s="18" t="str">
        <f t="shared" si="836"/>
        <v/>
      </c>
      <c r="G13101" s="18" t="str">
        <f t="shared" si="837"/>
        <v/>
      </c>
      <c r="H13101" s="18" t="str">
        <f t="shared" si="838"/>
        <v/>
      </c>
    </row>
    <row r="13102" spans="5:8" x14ac:dyDescent="0.25">
      <c r="E13102" s="18" t="str">
        <f t="shared" si="835"/>
        <v/>
      </c>
      <c r="F13102" s="18" t="str">
        <f t="shared" si="836"/>
        <v/>
      </c>
      <c r="G13102" s="18" t="str">
        <f t="shared" si="837"/>
        <v/>
      </c>
      <c r="H13102" s="18" t="str">
        <f t="shared" si="838"/>
        <v/>
      </c>
    </row>
    <row r="13103" spans="5:8" x14ac:dyDescent="0.25">
      <c r="E13103" s="18" t="str">
        <f t="shared" si="835"/>
        <v/>
      </c>
      <c r="F13103" s="18" t="str">
        <f t="shared" si="836"/>
        <v/>
      </c>
      <c r="G13103" s="18" t="str">
        <f t="shared" si="837"/>
        <v/>
      </c>
      <c r="H13103" s="18" t="str">
        <f t="shared" si="838"/>
        <v/>
      </c>
    </row>
    <row r="13104" spans="5:8" x14ac:dyDescent="0.25">
      <c r="E13104" s="18" t="str">
        <f t="shared" si="835"/>
        <v/>
      </c>
      <c r="F13104" s="18" t="str">
        <f t="shared" si="836"/>
        <v/>
      </c>
      <c r="G13104" s="18" t="str">
        <f t="shared" si="837"/>
        <v/>
      </c>
      <c r="H13104" s="18" t="str">
        <f t="shared" si="838"/>
        <v/>
      </c>
    </row>
    <row r="13105" spans="5:8" x14ac:dyDescent="0.25">
      <c r="E13105" s="18" t="str">
        <f t="shared" si="835"/>
        <v/>
      </c>
      <c r="F13105" s="18" t="str">
        <f t="shared" si="836"/>
        <v/>
      </c>
      <c r="G13105" s="18" t="str">
        <f t="shared" si="837"/>
        <v/>
      </c>
      <c r="H13105" s="18" t="str">
        <f t="shared" si="838"/>
        <v/>
      </c>
    </row>
    <row r="13106" spans="5:8" x14ac:dyDescent="0.25">
      <c r="E13106" s="18" t="str">
        <f t="shared" si="835"/>
        <v/>
      </c>
      <c r="F13106" s="18" t="str">
        <f t="shared" si="836"/>
        <v/>
      </c>
      <c r="G13106" s="18" t="str">
        <f t="shared" si="837"/>
        <v/>
      </c>
      <c r="H13106" s="18" t="str">
        <f t="shared" si="838"/>
        <v/>
      </c>
    </row>
    <row r="13107" spans="5:8" x14ac:dyDescent="0.25">
      <c r="E13107" s="18" t="str">
        <f t="shared" si="835"/>
        <v/>
      </c>
      <c r="F13107" s="18" t="str">
        <f t="shared" si="836"/>
        <v/>
      </c>
      <c r="G13107" s="18" t="str">
        <f t="shared" si="837"/>
        <v/>
      </c>
      <c r="H13107" s="18" t="str">
        <f t="shared" si="838"/>
        <v/>
      </c>
    </row>
    <row r="13108" spans="5:8" x14ac:dyDescent="0.25">
      <c r="E13108" s="18" t="str">
        <f t="shared" si="835"/>
        <v/>
      </c>
      <c r="F13108" s="18" t="str">
        <f t="shared" si="836"/>
        <v/>
      </c>
      <c r="G13108" s="18" t="str">
        <f t="shared" si="837"/>
        <v/>
      </c>
      <c r="H13108" s="18" t="str">
        <f t="shared" si="838"/>
        <v/>
      </c>
    </row>
    <row r="13109" spans="5:8" x14ac:dyDescent="0.25">
      <c r="E13109" s="18" t="str">
        <f t="shared" si="835"/>
        <v/>
      </c>
      <c r="F13109" s="18" t="str">
        <f t="shared" si="836"/>
        <v/>
      </c>
      <c r="G13109" s="18" t="str">
        <f t="shared" si="837"/>
        <v/>
      </c>
      <c r="H13109" s="18" t="str">
        <f t="shared" si="838"/>
        <v/>
      </c>
    </row>
    <row r="13110" spans="5:8" x14ac:dyDescent="0.25">
      <c r="E13110" s="18" t="str">
        <f t="shared" si="835"/>
        <v/>
      </c>
      <c r="F13110" s="18" t="str">
        <f t="shared" si="836"/>
        <v/>
      </c>
      <c r="G13110" s="18" t="str">
        <f t="shared" si="837"/>
        <v/>
      </c>
      <c r="H13110" s="18" t="str">
        <f t="shared" si="838"/>
        <v/>
      </c>
    </row>
    <row r="13111" spans="5:8" x14ac:dyDescent="0.25">
      <c r="E13111" s="18" t="str">
        <f t="shared" si="835"/>
        <v/>
      </c>
      <c r="F13111" s="18" t="str">
        <f t="shared" si="836"/>
        <v/>
      </c>
      <c r="G13111" s="18" t="str">
        <f t="shared" si="837"/>
        <v/>
      </c>
      <c r="H13111" s="18" t="str">
        <f t="shared" si="838"/>
        <v/>
      </c>
    </row>
    <row r="13112" spans="5:8" x14ac:dyDescent="0.25">
      <c r="E13112" s="18" t="str">
        <f t="shared" si="835"/>
        <v/>
      </c>
      <c r="F13112" s="18" t="str">
        <f t="shared" si="836"/>
        <v/>
      </c>
      <c r="G13112" s="18" t="str">
        <f t="shared" si="837"/>
        <v/>
      </c>
      <c r="H13112" s="18" t="str">
        <f t="shared" si="838"/>
        <v/>
      </c>
    </row>
    <row r="13113" spans="5:8" x14ac:dyDescent="0.25">
      <c r="E13113" s="18" t="str">
        <f t="shared" si="835"/>
        <v/>
      </c>
      <c r="F13113" s="18" t="str">
        <f t="shared" si="836"/>
        <v/>
      </c>
      <c r="G13113" s="18" t="str">
        <f t="shared" si="837"/>
        <v/>
      </c>
      <c r="H13113" s="18" t="str">
        <f t="shared" si="838"/>
        <v/>
      </c>
    </row>
    <row r="13114" spans="5:8" x14ac:dyDescent="0.25">
      <c r="E13114" s="18" t="str">
        <f t="shared" si="835"/>
        <v/>
      </c>
      <c r="F13114" s="18" t="str">
        <f t="shared" si="836"/>
        <v/>
      </c>
      <c r="G13114" s="18" t="str">
        <f t="shared" si="837"/>
        <v/>
      </c>
      <c r="H13114" s="18" t="str">
        <f t="shared" si="838"/>
        <v/>
      </c>
    </row>
    <row r="13115" spans="5:8" x14ac:dyDescent="0.25">
      <c r="E13115" s="18" t="str">
        <f t="shared" si="835"/>
        <v/>
      </c>
      <c r="F13115" s="18" t="str">
        <f t="shared" si="836"/>
        <v/>
      </c>
      <c r="G13115" s="18" t="str">
        <f t="shared" si="837"/>
        <v/>
      </c>
      <c r="H13115" s="18" t="str">
        <f t="shared" si="838"/>
        <v/>
      </c>
    </row>
    <row r="13116" spans="5:8" x14ac:dyDescent="0.25">
      <c r="E13116" s="18" t="str">
        <f t="shared" si="835"/>
        <v/>
      </c>
      <c r="F13116" s="18" t="str">
        <f t="shared" si="836"/>
        <v/>
      </c>
      <c r="G13116" s="18" t="str">
        <f t="shared" si="837"/>
        <v/>
      </c>
      <c r="H13116" s="18" t="str">
        <f t="shared" si="838"/>
        <v/>
      </c>
    </row>
    <row r="13117" spans="5:8" x14ac:dyDescent="0.25">
      <c r="E13117" s="18" t="str">
        <f t="shared" si="835"/>
        <v/>
      </c>
      <c r="F13117" s="18" t="str">
        <f t="shared" si="836"/>
        <v/>
      </c>
      <c r="G13117" s="18" t="str">
        <f t="shared" si="837"/>
        <v/>
      </c>
      <c r="H13117" s="18" t="str">
        <f t="shared" si="838"/>
        <v/>
      </c>
    </row>
    <row r="13118" spans="5:8" x14ac:dyDescent="0.25">
      <c r="E13118" s="18" t="str">
        <f t="shared" si="835"/>
        <v/>
      </c>
      <c r="F13118" s="18" t="str">
        <f t="shared" si="836"/>
        <v/>
      </c>
      <c r="G13118" s="18" t="str">
        <f t="shared" si="837"/>
        <v/>
      </c>
      <c r="H13118" s="18" t="str">
        <f t="shared" si="838"/>
        <v/>
      </c>
    </row>
    <row r="13119" spans="5:8" x14ac:dyDescent="0.25">
      <c r="E13119" s="18" t="str">
        <f t="shared" si="835"/>
        <v/>
      </c>
      <c r="F13119" s="18" t="str">
        <f t="shared" si="836"/>
        <v/>
      </c>
      <c r="G13119" s="18" t="str">
        <f t="shared" si="837"/>
        <v/>
      </c>
      <c r="H13119" s="18" t="str">
        <f t="shared" si="838"/>
        <v/>
      </c>
    </row>
    <row r="13120" spans="5:8" x14ac:dyDescent="0.25">
      <c r="E13120" s="18" t="str">
        <f t="shared" si="835"/>
        <v/>
      </c>
      <c r="F13120" s="18" t="str">
        <f t="shared" si="836"/>
        <v/>
      </c>
      <c r="G13120" s="18" t="str">
        <f t="shared" si="837"/>
        <v/>
      </c>
      <c r="H13120" s="18" t="str">
        <f t="shared" si="838"/>
        <v/>
      </c>
    </row>
    <row r="13121" spans="5:8" x14ac:dyDescent="0.25">
      <c r="E13121" s="18" t="str">
        <f t="shared" si="835"/>
        <v/>
      </c>
      <c r="F13121" s="18" t="str">
        <f t="shared" si="836"/>
        <v/>
      </c>
      <c r="G13121" s="18" t="str">
        <f t="shared" si="837"/>
        <v/>
      </c>
      <c r="H13121" s="18" t="str">
        <f t="shared" si="838"/>
        <v/>
      </c>
    </row>
    <row r="13122" spans="5:8" x14ac:dyDescent="0.25">
      <c r="E13122" s="18" t="str">
        <f t="shared" si="835"/>
        <v/>
      </c>
      <c r="F13122" s="18" t="str">
        <f t="shared" si="836"/>
        <v/>
      </c>
      <c r="G13122" s="18" t="str">
        <f t="shared" si="837"/>
        <v/>
      </c>
      <c r="H13122" s="18" t="str">
        <f t="shared" si="838"/>
        <v/>
      </c>
    </row>
    <row r="13123" spans="5:8" x14ac:dyDescent="0.25">
      <c r="E13123" s="18" t="str">
        <f t="shared" si="835"/>
        <v/>
      </c>
      <c r="F13123" s="18" t="str">
        <f t="shared" si="836"/>
        <v/>
      </c>
      <c r="G13123" s="18" t="str">
        <f t="shared" si="837"/>
        <v/>
      </c>
      <c r="H13123" s="18" t="str">
        <f t="shared" si="838"/>
        <v/>
      </c>
    </row>
    <row r="13124" spans="5:8" x14ac:dyDescent="0.25">
      <c r="E13124" s="18" t="str">
        <f t="shared" si="835"/>
        <v/>
      </c>
      <c r="F13124" s="18" t="str">
        <f t="shared" si="836"/>
        <v/>
      </c>
      <c r="G13124" s="18" t="str">
        <f t="shared" si="837"/>
        <v/>
      </c>
      <c r="H13124" s="18" t="str">
        <f t="shared" si="838"/>
        <v/>
      </c>
    </row>
    <row r="13125" spans="5:8" x14ac:dyDescent="0.25">
      <c r="E13125" s="18" t="str">
        <f t="shared" si="835"/>
        <v/>
      </c>
      <c r="F13125" s="18" t="str">
        <f t="shared" si="836"/>
        <v/>
      </c>
      <c r="G13125" s="18" t="str">
        <f t="shared" si="837"/>
        <v/>
      </c>
      <c r="H13125" s="18" t="str">
        <f t="shared" si="838"/>
        <v/>
      </c>
    </row>
    <row r="13126" spans="5:8" x14ac:dyDescent="0.25">
      <c r="E13126" s="18" t="str">
        <f t="shared" ref="E13126:E13189" si="839">IF($C13126="","",IFERROR(INDEX(ItemPriceCol,MATCH($C13126,ItemName,0)),""))</f>
        <v/>
      </c>
      <c r="F13126" s="18" t="str">
        <f t="shared" ref="F13126:F13189" si="840">IF(OR($D13126="",$E13126=""),"",$D13126*$E13126)</f>
        <v/>
      </c>
      <c r="G13126" s="18" t="str">
        <f t="shared" ref="G13126:G13189" si="841">IF($C13126="","",IFERROR(INDEX(ItemCostCol,MATCH($C13126,ItemName,0)),""))</f>
        <v/>
      </c>
      <c r="H13126" s="18" t="str">
        <f t="shared" ref="H13126:H13189" si="842">IF(OR($F13126="",$G13126=""),"",$F13126-$D13126*$G13126)</f>
        <v/>
      </c>
    </row>
    <row r="13127" spans="5:8" x14ac:dyDescent="0.25">
      <c r="E13127" s="18" t="str">
        <f t="shared" si="839"/>
        <v/>
      </c>
      <c r="F13127" s="18" t="str">
        <f t="shared" si="840"/>
        <v/>
      </c>
      <c r="G13127" s="18" t="str">
        <f t="shared" si="841"/>
        <v/>
      </c>
      <c r="H13127" s="18" t="str">
        <f t="shared" si="842"/>
        <v/>
      </c>
    </row>
    <row r="13128" spans="5:8" x14ac:dyDescent="0.25">
      <c r="E13128" s="18" t="str">
        <f t="shared" si="839"/>
        <v/>
      </c>
      <c r="F13128" s="18" t="str">
        <f t="shared" si="840"/>
        <v/>
      </c>
      <c r="G13128" s="18" t="str">
        <f t="shared" si="841"/>
        <v/>
      </c>
      <c r="H13128" s="18" t="str">
        <f t="shared" si="842"/>
        <v/>
      </c>
    </row>
    <row r="13129" spans="5:8" x14ac:dyDescent="0.25">
      <c r="E13129" s="18" t="str">
        <f t="shared" si="839"/>
        <v/>
      </c>
      <c r="F13129" s="18" t="str">
        <f t="shared" si="840"/>
        <v/>
      </c>
      <c r="G13129" s="18" t="str">
        <f t="shared" si="841"/>
        <v/>
      </c>
      <c r="H13129" s="18" t="str">
        <f t="shared" si="842"/>
        <v/>
      </c>
    </row>
    <row r="13130" spans="5:8" x14ac:dyDescent="0.25">
      <c r="E13130" s="18" t="str">
        <f t="shared" si="839"/>
        <v/>
      </c>
      <c r="F13130" s="18" t="str">
        <f t="shared" si="840"/>
        <v/>
      </c>
      <c r="G13130" s="18" t="str">
        <f t="shared" si="841"/>
        <v/>
      </c>
      <c r="H13130" s="18" t="str">
        <f t="shared" si="842"/>
        <v/>
      </c>
    </row>
    <row r="13131" spans="5:8" x14ac:dyDescent="0.25">
      <c r="E13131" s="18" t="str">
        <f t="shared" si="839"/>
        <v/>
      </c>
      <c r="F13131" s="18" t="str">
        <f t="shared" si="840"/>
        <v/>
      </c>
      <c r="G13131" s="18" t="str">
        <f t="shared" si="841"/>
        <v/>
      </c>
      <c r="H13131" s="18" t="str">
        <f t="shared" si="842"/>
        <v/>
      </c>
    </row>
    <row r="13132" spans="5:8" x14ac:dyDescent="0.25">
      <c r="E13132" s="18" t="str">
        <f t="shared" si="839"/>
        <v/>
      </c>
      <c r="F13132" s="18" t="str">
        <f t="shared" si="840"/>
        <v/>
      </c>
      <c r="G13132" s="18" t="str">
        <f t="shared" si="841"/>
        <v/>
      </c>
      <c r="H13132" s="18" t="str">
        <f t="shared" si="842"/>
        <v/>
      </c>
    </row>
    <row r="13133" spans="5:8" x14ac:dyDescent="0.25">
      <c r="E13133" s="18" t="str">
        <f t="shared" si="839"/>
        <v/>
      </c>
      <c r="F13133" s="18" t="str">
        <f t="shared" si="840"/>
        <v/>
      </c>
      <c r="G13133" s="18" t="str">
        <f t="shared" si="841"/>
        <v/>
      </c>
      <c r="H13133" s="18" t="str">
        <f t="shared" si="842"/>
        <v/>
      </c>
    </row>
    <row r="13134" spans="5:8" x14ac:dyDescent="0.25">
      <c r="E13134" s="18" t="str">
        <f t="shared" si="839"/>
        <v/>
      </c>
      <c r="F13134" s="18" t="str">
        <f t="shared" si="840"/>
        <v/>
      </c>
      <c r="G13134" s="18" t="str">
        <f t="shared" si="841"/>
        <v/>
      </c>
      <c r="H13134" s="18" t="str">
        <f t="shared" si="842"/>
        <v/>
      </c>
    </row>
    <row r="13135" spans="5:8" x14ac:dyDescent="0.25">
      <c r="E13135" s="18" t="str">
        <f t="shared" si="839"/>
        <v/>
      </c>
      <c r="F13135" s="18" t="str">
        <f t="shared" si="840"/>
        <v/>
      </c>
      <c r="G13135" s="18" t="str">
        <f t="shared" si="841"/>
        <v/>
      </c>
      <c r="H13135" s="18" t="str">
        <f t="shared" si="842"/>
        <v/>
      </c>
    </row>
    <row r="13136" spans="5:8" x14ac:dyDescent="0.25">
      <c r="E13136" s="18" t="str">
        <f t="shared" si="839"/>
        <v/>
      </c>
      <c r="F13136" s="18" t="str">
        <f t="shared" si="840"/>
        <v/>
      </c>
      <c r="G13136" s="18" t="str">
        <f t="shared" si="841"/>
        <v/>
      </c>
      <c r="H13136" s="18" t="str">
        <f t="shared" si="842"/>
        <v/>
      </c>
    </row>
    <row r="13137" spans="5:8" x14ac:dyDescent="0.25">
      <c r="E13137" s="18" t="str">
        <f t="shared" si="839"/>
        <v/>
      </c>
      <c r="F13137" s="18" t="str">
        <f t="shared" si="840"/>
        <v/>
      </c>
      <c r="G13137" s="18" t="str">
        <f t="shared" si="841"/>
        <v/>
      </c>
      <c r="H13137" s="18" t="str">
        <f t="shared" si="842"/>
        <v/>
      </c>
    </row>
    <row r="13138" spans="5:8" x14ac:dyDescent="0.25">
      <c r="E13138" s="18" t="str">
        <f t="shared" si="839"/>
        <v/>
      </c>
      <c r="F13138" s="18" t="str">
        <f t="shared" si="840"/>
        <v/>
      </c>
      <c r="G13138" s="18" t="str">
        <f t="shared" si="841"/>
        <v/>
      </c>
      <c r="H13138" s="18" t="str">
        <f t="shared" si="842"/>
        <v/>
      </c>
    </row>
    <row r="13139" spans="5:8" x14ac:dyDescent="0.25">
      <c r="E13139" s="18" t="str">
        <f t="shared" si="839"/>
        <v/>
      </c>
      <c r="F13139" s="18" t="str">
        <f t="shared" si="840"/>
        <v/>
      </c>
      <c r="G13139" s="18" t="str">
        <f t="shared" si="841"/>
        <v/>
      </c>
      <c r="H13139" s="18" t="str">
        <f t="shared" si="842"/>
        <v/>
      </c>
    </row>
    <row r="13140" spans="5:8" x14ac:dyDescent="0.25">
      <c r="E13140" s="18" t="str">
        <f t="shared" si="839"/>
        <v/>
      </c>
      <c r="F13140" s="18" t="str">
        <f t="shared" si="840"/>
        <v/>
      </c>
      <c r="G13140" s="18" t="str">
        <f t="shared" si="841"/>
        <v/>
      </c>
      <c r="H13140" s="18" t="str">
        <f t="shared" si="842"/>
        <v/>
      </c>
    </row>
    <row r="13141" spans="5:8" x14ac:dyDescent="0.25">
      <c r="E13141" s="18" t="str">
        <f t="shared" si="839"/>
        <v/>
      </c>
      <c r="F13141" s="18" t="str">
        <f t="shared" si="840"/>
        <v/>
      </c>
      <c r="G13141" s="18" t="str">
        <f t="shared" si="841"/>
        <v/>
      </c>
      <c r="H13141" s="18" t="str">
        <f t="shared" si="842"/>
        <v/>
      </c>
    </row>
    <row r="13142" spans="5:8" x14ac:dyDescent="0.25">
      <c r="E13142" s="18" t="str">
        <f t="shared" si="839"/>
        <v/>
      </c>
      <c r="F13142" s="18" t="str">
        <f t="shared" si="840"/>
        <v/>
      </c>
      <c r="G13142" s="18" t="str">
        <f t="shared" si="841"/>
        <v/>
      </c>
      <c r="H13142" s="18" t="str">
        <f t="shared" si="842"/>
        <v/>
      </c>
    </row>
    <row r="13143" spans="5:8" x14ac:dyDescent="0.25">
      <c r="E13143" s="18" t="str">
        <f t="shared" si="839"/>
        <v/>
      </c>
      <c r="F13143" s="18" t="str">
        <f t="shared" si="840"/>
        <v/>
      </c>
      <c r="G13143" s="18" t="str">
        <f t="shared" si="841"/>
        <v/>
      </c>
      <c r="H13143" s="18" t="str">
        <f t="shared" si="842"/>
        <v/>
      </c>
    </row>
    <row r="13144" spans="5:8" x14ac:dyDescent="0.25">
      <c r="E13144" s="18" t="str">
        <f t="shared" si="839"/>
        <v/>
      </c>
      <c r="F13144" s="18" t="str">
        <f t="shared" si="840"/>
        <v/>
      </c>
      <c r="G13144" s="18" t="str">
        <f t="shared" si="841"/>
        <v/>
      </c>
      <c r="H13144" s="18" t="str">
        <f t="shared" si="842"/>
        <v/>
      </c>
    </row>
    <row r="13145" spans="5:8" x14ac:dyDescent="0.25">
      <c r="E13145" s="18" t="str">
        <f t="shared" si="839"/>
        <v/>
      </c>
      <c r="F13145" s="18" t="str">
        <f t="shared" si="840"/>
        <v/>
      </c>
      <c r="G13145" s="18" t="str">
        <f t="shared" si="841"/>
        <v/>
      </c>
      <c r="H13145" s="18" t="str">
        <f t="shared" si="842"/>
        <v/>
      </c>
    </row>
    <row r="13146" spans="5:8" x14ac:dyDescent="0.25">
      <c r="E13146" s="18" t="str">
        <f t="shared" si="839"/>
        <v/>
      </c>
      <c r="F13146" s="18" t="str">
        <f t="shared" si="840"/>
        <v/>
      </c>
      <c r="G13146" s="18" t="str">
        <f t="shared" si="841"/>
        <v/>
      </c>
      <c r="H13146" s="18" t="str">
        <f t="shared" si="842"/>
        <v/>
      </c>
    </row>
    <row r="13147" spans="5:8" x14ac:dyDescent="0.25">
      <c r="E13147" s="18" t="str">
        <f t="shared" si="839"/>
        <v/>
      </c>
      <c r="F13147" s="18" t="str">
        <f t="shared" si="840"/>
        <v/>
      </c>
      <c r="G13147" s="18" t="str">
        <f t="shared" si="841"/>
        <v/>
      </c>
      <c r="H13147" s="18" t="str">
        <f t="shared" si="842"/>
        <v/>
      </c>
    </row>
    <row r="13148" spans="5:8" x14ac:dyDescent="0.25">
      <c r="E13148" s="18" t="str">
        <f t="shared" si="839"/>
        <v/>
      </c>
      <c r="F13148" s="18" t="str">
        <f t="shared" si="840"/>
        <v/>
      </c>
      <c r="G13148" s="18" t="str">
        <f t="shared" si="841"/>
        <v/>
      </c>
      <c r="H13148" s="18" t="str">
        <f t="shared" si="842"/>
        <v/>
      </c>
    </row>
    <row r="13149" spans="5:8" x14ac:dyDescent="0.25">
      <c r="E13149" s="18" t="str">
        <f t="shared" si="839"/>
        <v/>
      </c>
      <c r="F13149" s="18" t="str">
        <f t="shared" si="840"/>
        <v/>
      </c>
      <c r="G13149" s="18" t="str">
        <f t="shared" si="841"/>
        <v/>
      </c>
      <c r="H13149" s="18" t="str">
        <f t="shared" si="842"/>
        <v/>
      </c>
    </row>
    <row r="13150" spans="5:8" x14ac:dyDescent="0.25">
      <c r="E13150" s="18" t="str">
        <f t="shared" si="839"/>
        <v/>
      </c>
      <c r="F13150" s="18" t="str">
        <f t="shared" si="840"/>
        <v/>
      </c>
      <c r="G13150" s="18" t="str">
        <f t="shared" si="841"/>
        <v/>
      </c>
      <c r="H13150" s="18" t="str">
        <f t="shared" si="842"/>
        <v/>
      </c>
    </row>
    <row r="13151" spans="5:8" x14ac:dyDescent="0.25">
      <c r="E13151" s="18" t="str">
        <f t="shared" si="839"/>
        <v/>
      </c>
      <c r="F13151" s="18" t="str">
        <f t="shared" si="840"/>
        <v/>
      </c>
      <c r="G13151" s="18" t="str">
        <f t="shared" si="841"/>
        <v/>
      </c>
      <c r="H13151" s="18" t="str">
        <f t="shared" si="842"/>
        <v/>
      </c>
    </row>
    <row r="13152" spans="5:8" x14ac:dyDescent="0.25">
      <c r="E13152" s="18" t="str">
        <f t="shared" si="839"/>
        <v/>
      </c>
      <c r="F13152" s="18" t="str">
        <f t="shared" si="840"/>
        <v/>
      </c>
      <c r="G13152" s="18" t="str">
        <f t="shared" si="841"/>
        <v/>
      </c>
      <c r="H13152" s="18" t="str">
        <f t="shared" si="842"/>
        <v/>
      </c>
    </row>
    <row r="13153" spans="5:8" x14ac:dyDescent="0.25">
      <c r="E13153" s="18" t="str">
        <f t="shared" si="839"/>
        <v/>
      </c>
      <c r="F13153" s="18" t="str">
        <f t="shared" si="840"/>
        <v/>
      </c>
      <c r="G13153" s="18" t="str">
        <f t="shared" si="841"/>
        <v/>
      </c>
      <c r="H13153" s="18" t="str">
        <f t="shared" si="842"/>
        <v/>
      </c>
    </row>
    <row r="13154" spans="5:8" x14ac:dyDescent="0.25">
      <c r="E13154" s="18" t="str">
        <f t="shared" si="839"/>
        <v/>
      </c>
      <c r="F13154" s="18" t="str">
        <f t="shared" si="840"/>
        <v/>
      </c>
      <c r="G13154" s="18" t="str">
        <f t="shared" si="841"/>
        <v/>
      </c>
      <c r="H13154" s="18" t="str">
        <f t="shared" si="842"/>
        <v/>
      </c>
    </row>
    <row r="13155" spans="5:8" x14ac:dyDescent="0.25">
      <c r="E13155" s="18" t="str">
        <f t="shared" si="839"/>
        <v/>
      </c>
      <c r="F13155" s="18" t="str">
        <f t="shared" si="840"/>
        <v/>
      </c>
      <c r="G13155" s="18" t="str">
        <f t="shared" si="841"/>
        <v/>
      </c>
      <c r="H13155" s="18" t="str">
        <f t="shared" si="842"/>
        <v/>
      </c>
    </row>
    <row r="13156" spans="5:8" x14ac:dyDescent="0.25">
      <c r="E13156" s="18" t="str">
        <f t="shared" si="839"/>
        <v/>
      </c>
      <c r="F13156" s="18" t="str">
        <f t="shared" si="840"/>
        <v/>
      </c>
      <c r="G13156" s="18" t="str">
        <f t="shared" si="841"/>
        <v/>
      </c>
      <c r="H13156" s="18" t="str">
        <f t="shared" si="842"/>
        <v/>
      </c>
    </row>
    <row r="13157" spans="5:8" x14ac:dyDescent="0.25">
      <c r="E13157" s="18" t="str">
        <f t="shared" si="839"/>
        <v/>
      </c>
      <c r="F13157" s="18" t="str">
        <f t="shared" si="840"/>
        <v/>
      </c>
      <c r="G13157" s="18" t="str">
        <f t="shared" si="841"/>
        <v/>
      </c>
      <c r="H13157" s="18" t="str">
        <f t="shared" si="842"/>
        <v/>
      </c>
    </row>
    <row r="13158" spans="5:8" x14ac:dyDescent="0.25">
      <c r="E13158" s="18" t="str">
        <f t="shared" si="839"/>
        <v/>
      </c>
      <c r="F13158" s="18" t="str">
        <f t="shared" si="840"/>
        <v/>
      </c>
      <c r="G13158" s="18" t="str">
        <f t="shared" si="841"/>
        <v/>
      </c>
      <c r="H13158" s="18" t="str">
        <f t="shared" si="842"/>
        <v/>
      </c>
    </row>
    <row r="13159" spans="5:8" x14ac:dyDescent="0.25">
      <c r="E13159" s="18" t="str">
        <f t="shared" si="839"/>
        <v/>
      </c>
      <c r="F13159" s="18" t="str">
        <f t="shared" si="840"/>
        <v/>
      </c>
      <c r="G13159" s="18" t="str">
        <f t="shared" si="841"/>
        <v/>
      </c>
      <c r="H13159" s="18" t="str">
        <f t="shared" si="842"/>
        <v/>
      </c>
    </row>
    <row r="13160" spans="5:8" x14ac:dyDescent="0.25">
      <c r="E13160" s="18" t="str">
        <f t="shared" si="839"/>
        <v/>
      </c>
      <c r="F13160" s="18" t="str">
        <f t="shared" si="840"/>
        <v/>
      </c>
      <c r="G13160" s="18" t="str">
        <f t="shared" si="841"/>
        <v/>
      </c>
      <c r="H13160" s="18" t="str">
        <f t="shared" si="842"/>
        <v/>
      </c>
    </row>
    <row r="13161" spans="5:8" x14ac:dyDescent="0.25">
      <c r="E13161" s="18" t="str">
        <f t="shared" si="839"/>
        <v/>
      </c>
      <c r="F13161" s="18" t="str">
        <f t="shared" si="840"/>
        <v/>
      </c>
      <c r="G13161" s="18" t="str">
        <f t="shared" si="841"/>
        <v/>
      </c>
      <c r="H13161" s="18" t="str">
        <f t="shared" si="842"/>
        <v/>
      </c>
    </row>
    <row r="13162" spans="5:8" x14ac:dyDescent="0.25">
      <c r="E13162" s="18" t="str">
        <f t="shared" si="839"/>
        <v/>
      </c>
      <c r="F13162" s="18" t="str">
        <f t="shared" si="840"/>
        <v/>
      </c>
      <c r="G13162" s="18" t="str">
        <f t="shared" si="841"/>
        <v/>
      </c>
      <c r="H13162" s="18" t="str">
        <f t="shared" si="842"/>
        <v/>
      </c>
    </row>
    <row r="13163" spans="5:8" x14ac:dyDescent="0.25">
      <c r="E13163" s="18" t="str">
        <f t="shared" si="839"/>
        <v/>
      </c>
      <c r="F13163" s="18" t="str">
        <f t="shared" si="840"/>
        <v/>
      </c>
      <c r="G13163" s="18" t="str">
        <f t="shared" si="841"/>
        <v/>
      </c>
      <c r="H13163" s="18" t="str">
        <f t="shared" si="842"/>
        <v/>
      </c>
    </row>
    <row r="13164" spans="5:8" x14ac:dyDescent="0.25">
      <c r="E13164" s="18" t="str">
        <f t="shared" si="839"/>
        <v/>
      </c>
      <c r="F13164" s="18" t="str">
        <f t="shared" si="840"/>
        <v/>
      </c>
      <c r="G13164" s="18" t="str">
        <f t="shared" si="841"/>
        <v/>
      </c>
      <c r="H13164" s="18" t="str">
        <f t="shared" si="842"/>
        <v/>
      </c>
    </row>
    <row r="13165" spans="5:8" x14ac:dyDescent="0.25">
      <c r="E13165" s="18" t="str">
        <f t="shared" si="839"/>
        <v/>
      </c>
      <c r="F13165" s="18" t="str">
        <f t="shared" si="840"/>
        <v/>
      </c>
      <c r="G13165" s="18" t="str">
        <f t="shared" si="841"/>
        <v/>
      </c>
      <c r="H13165" s="18" t="str">
        <f t="shared" si="842"/>
        <v/>
      </c>
    </row>
    <row r="13166" spans="5:8" x14ac:dyDescent="0.25">
      <c r="E13166" s="18" t="str">
        <f t="shared" si="839"/>
        <v/>
      </c>
      <c r="F13166" s="18" t="str">
        <f t="shared" si="840"/>
        <v/>
      </c>
      <c r="G13166" s="18" t="str">
        <f t="shared" si="841"/>
        <v/>
      </c>
      <c r="H13166" s="18" t="str">
        <f t="shared" si="842"/>
        <v/>
      </c>
    </row>
    <row r="13167" spans="5:8" x14ac:dyDescent="0.25">
      <c r="E13167" s="18" t="str">
        <f t="shared" si="839"/>
        <v/>
      </c>
      <c r="F13167" s="18" t="str">
        <f t="shared" si="840"/>
        <v/>
      </c>
      <c r="G13167" s="18" t="str">
        <f t="shared" si="841"/>
        <v/>
      </c>
      <c r="H13167" s="18" t="str">
        <f t="shared" si="842"/>
        <v/>
      </c>
    </row>
    <row r="13168" spans="5:8" x14ac:dyDescent="0.25">
      <c r="E13168" s="18" t="str">
        <f t="shared" si="839"/>
        <v/>
      </c>
      <c r="F13168" s="18" t="str">
        <f t="shared" si="840"/>
        <v/>
      </c>
      <c r="G13168" s="18" t="str">
        <f t="shared" si="841"/>
        <v/>
      </c>
      <c r="H13168" s="18" t="str">
        <f t="shared" si="842"/>
        <v/>
      </c>
    </row>
    <row r="13169" spans="5:8" x14ac:dyDescent="0.25">
      <c r="E13169" s="18" t="str">
        <f t="shared" si="839"/>
        <v/>
      </c>
      <c r="F13169" s="18" t="str">
        <f t="shared" si="840"/>
        <v/>
      </c>
      <c r="G13169" s="18" t="str">
        <f t="shared" si="841"/>
        <v/>
      </c>
      <c r="H13169" s="18" t="str">
        <f t="shared" si="842"/>
        <v/>
      </c>
    </row>
    <row r="13170" spans="5:8" x14ac:dyDescent="0.25">
      <c r="E13170" s="18" t="str">
        <f t="shared" si="839"/>
        <v/>
      </c>
      <c r="F13170" s="18" t="str">
        <f t="shared" si="840"/>
        <v/>
      </c>
      <c r="G13170" s="18" t="str">
        <f t="shared" si="841"/>
        <v/>
      </c>
      <c r="H13170" s="18" t="str">
        <f t="shared" si="842"/>
        <v/>
      </c>
    </row>
    <row r="13171" spans="5:8" x14ac:dyDescent="0.25">
      <c r="E13171" s="18" t="str">
        <f t="shared" si="839"/>
        <v/>
      </c>
      <c r="F13171" s="18" t="str">
        <f t="shared" si="840"/>
        <v/>
      </c>
      <c r="G13171" s="18" t="str">
        <f t="shared" si="841"/>
        <v/>
      </c>
      <c r="H13171" s="18" t="str">
        <f t="shared" si="842"/>
        <v/>
      </c>
    </row>
    <row r="13172" spans="5:8" x14ac:dyDescent="0.25">
      <c r="E13172" s="18" t="str">
        <f t="shared" si="839"/>
        <v/>
      </c>
      <c r="F13172" s="18" t="str">
        <f t="shared" si="840"/>
        <v/>
      </c>
      <c r="G13172" s="18" t="str">
        <f t="shared" si="841"/>
        <v/>
      </c>
      <c r="H13172" s="18" t="str">
        <f t="shared" si="842"/>
        <v/>
      </c>
    </row>
    <row r="13173" spans="5:8" x14ac:dyDescent="0.25">
      <c r="E13173" s="18" t="str">
        <f t="shared" si="839"/>
        <v/>
      </c>
      <c r="F13173" s="18" t="str">
        <f t="shared" si="840"/>
        <v/>
      </c>
      <c r="G13173" s="18" t="str">
        <f t="shared" si="841"/>
        <v/>
      </c>
      <c r="H13173" s="18" t="str">
        <f t="shared" si="842"/>
        <v/>
      </c>
    </row>
    <row r="13174" spans="5:8" x14ac:dyDescent="0.25">
      <c r="E13174" s="18" t="str">
        <f t="shared" si="839"/>
        <v/>
      </c>
      <c r="F13174" s="18" t="str">
        <f t="shared" si="840"/>
        <v/>
      </c>
      <c r="G13174" s="18" t="str">
        <f t="shared" si="841"/>
        <v/>
      </c>
      <c r="H13174" s="18" t="str">
        <f t="shared" si="842"/>
        <v/>
      </c>
    </row>
    <row r="13175" spans="5:8" x14ac:dyDescent="0.25">
      <c r="E13175" s="18" t="str">
        <f t="shared" si="839"/>
        <v/>
      </c>
      <c r="F13175" s="18" t="str">
        <f t="shared" si="840"/>
        <v/>
      </c>
      <c r="G13175" s="18" t="str">
        <f t="shared" si="841"/>
        <v/>
      </c>
      <c r="H13175" s="18" t="str">
        <f t="shared" si="842"/>
        <v/>
      </c>
    </row>
    <row r="13176" spans="5:8" x14ac:dyDescent="0.25">
      <c r="E13176" s="18" t="str">
        <f t="shared" si="839"/>
        <v/>
      </c>
      <c r="F13176" s="18" t="str">
        <f t="shared" si="840"/>
        <v/>
      </c>
      <c r="G13176" s="18" t="str">
        <f t="shared" si="841"/>
        <v/>
      </c>
      <c r="H13176" s="18" t="str">
        <f t="shared" si="842"/>
        <v/>
      </c>
    </row>
    <row r="13177" spans="5:8" x14ac:dyDescent="0.25">
      <c r="E13177" s="18" t="str">
        <f t="shared" si="839"/>
        <v/>
      </c>
      <c r="F13177" s="18" t="str">
        <f t="shared" si="840"/>
        <v/>
      </c>
      <c r="G13177" s="18" t="str">
        <f t="shared" si="841"/>
        <v/>
      </c>
      <c r="H13177" s="18" t="str">
        <f t="shared" si="842"/>
        <v/>
      </c>
    </row>
    <row r="13178" spans="5:8" x14ac:dyDescent="0.25">
      <c r="E13178" s="18" t="str">
        <f t="shared" si="839"/>
        <v/>
      </c>
      <c r="F13178" s="18" t="str">
        <f t="shared" si="840"/>
        <v/>
      </c>
      <c r="G13178" s="18" t="str">
        <f t="shared" si="841"/>
        <v/>
      </c>
      <c r="H13178" s="18" t="str">
        <f t="shared" si="842"/>
        <v/>
      </c>
    </row>
    <row r="13179" spans="5:8" x14ac:dyDescent="0.25">
      <c r="E13179" s="18" t="str">
        <f t="shared" si="839"/>
        <v/>
      </c>
      <c r="F13179" s="18" t="str">
        <f t="shared" si="840"/>
        <v/>
      </c>
      <c r="G13179" s="18" t="str">
        <f t="shared" si="841"/>
        <v/>
      </c>
      <c r="H13179" s="18" t="str">
        <f t="shared" si="842"/>
        <v/>
      </c>
    </row>
    <row r="13180" spans="5:8" x14ac:dyDescent="0.25">
      <c r="E13180" s="18" t="str">
        <f t="shared" si="839"/>
        <v/>
      </c>
      <c r="F13180" s="18" t="str">
        <f t="shared" si="840"/>
        <v/>
      </c>
      <c r="G13180" s="18" t="str">
        <f t="shared" si="841"/>
        <v/>
      </c>
      <c r="H13180" s="18" t="str">
        <f t="shared" si="842"/>
        <v/>
      </c>
    </row>
    <row r="13181" spans="5:8" x14ac:dyDescent="0.25">
      <c r="E13181" s="18" t="str">
        <f t="shared" si="839"/>
        <v/>
      </c>
      <c r="F13181" s="18" t="str">
        <f t="shared" si="840"/>
        <v/>
      </c>
      <c r="G13181" s="18" t="str">
        <f t="shared" si="841"/>
        <v/>
      </c>
      <c r="H13181" s="18" t="str">
        <f t="shared" si="842"/>
        <v/>
      </c>
    </row>
    <row r="13182" spans="5:8" x14ac:dyDescent="0.25">
      <c r="E13182" s="18" t="str">
        <f t="shared" si="839"/>
        <v/>
      </c>
      <c r="F13182" s="18" t="str">
        <f t="shared" si="840"/>
        <v/>
      </c>
      <c r="G13182" s="18" t="str">
        <f t="shared" si="841"/>
        <v/>
      </c>
      <c r="H13182" s="18" t="str">
        <f t="shared" si="842"/>
        <v/>
      </c>
    </row>
    <row r="13183" spans="5:8" x14ac:dyDescent="0.25">
      <c r="E13183" s="18" t="str">
        <f t="shared" si="839"/>
        <v/>
      </c>
      <c r="F13183" s="18" t="str">
        <f t="shared" si="840"/>
        <v/>
      </c>
      <c r="G13183" s="18" t="str">
        <f t="shared" si="841"/>
        <v/>
      </c>
      <c r="H13183" s="18" t="str">
        <f t="shared" si="842"/>
        <v/>
      </c>
    </row>
    <row r="13184" spans="5:8" x14ac:dyDescent="0.25">
      <c r="E13184" s="18" t="str">
        <f t="shared" si="839"/>
        <v/>
      </c>
      <c r="F13184" s="18" t="str">
        <f t="shared" si="840"/>
        <v/>
      </c>
      <c r="G13184" s="18" t="str">
        <f t="shared" si="841"/>
        <v/>
      </c>
      <c r="H13184" s="18" t="str">
        <f t="shared" si="842"/>
        <v/>
      </c>
    </row>
    <row r="13185" spans="5:8" x14ac:dyDescent="0.25">
      <c r="E13185" s="18" t="str">
        <f t="shared" si="839"/>
        <v/>
      </c>
      <c r="F13185" s="18" t="str">
        <f t="shared" si="840"/>
        <v/>
      </c>
      <c r="G13185" s="18" t="str">
        <f t="shared" si="841"/>
        <v/>
      </c>
      <c r="H13185" s="18" t="str">
        <f t="shared" si="842"/>
        <v/>
      </c>
    </row>
    <row r="13186" spans="5:8" x14ac:dyDescent="0.25">
      <c r="E13186" s="18" t="str">
        <f t="shared" si="839"/>
        <v/>
      </c>
      <c r="F13186" s="18" t="str">
        <f t="shared" si="840"/>
        <v/>
      </c>
      <c r="G13186" s="18" t="str">
        <f t="shared" si="841"/>
        <v/>
      </c>
      <c r="H13186" s="18" t="str">
        <f t="shared" si="842"/>
        <v/>
      </c>
    </row>
    <row r="13187" spans="5:8" x14ac:dyDescent="0.25">
      <c r="E13187" s="18" t="str">
        <f t="shared" si="839"/>
        <v/>
      </c>
      <c r="F13187" s="18" t="str">
        <f t="shared" si="840"/>
        <v/>
      </c>
      <c r="G13187" s="18" t="str">
        <f t="shared" si="841"/>
        <v/>
      </c>
      <c r="H13187" s="18" t="str">
        <f t="shared" si="842"/>
        <v/>
      </c>
    </row>
    <row r="13188" spans="5:8" x14ac:dyDescent="0.25">
      <c r="E13188" s="18" t="str">
        <f t="shared" si="839"/>
        <v/>
      </c>
      <c r="F13188" s="18" t="str">
        <f t="shared" si="840"/>
        <v/>
      </c>
      <c r="G13188" s="18" t="str">
        <f t="shared" si="841"/>
        <v/>
      </c>
      <c r="H13188" s="18" t="str">
        <f t="shared" si="842"/>
        <v/>
      </c>
    </row>
    <row r="13189" spans="5:8" x14ac:dyDescent="0.25">
      <c r="E13189" s="18" t="str">
        <f t="shared" si="839"/>
        <v/>
      </c>
      <c r="F13189" s="18" t="str">
        <f t="shared" si="840"/>
        <v/>
      </c>
      <c r="G13189" s="18" t="str">
        <f t="shared" si="841"/>
        <v/>
      </c>
      <c r="H13189" s="18" t="str">
        <f t="shared" si="842"/>
        <v/>
      </c>
    </row>
    <row r="13190" spans="5:8" x14ac:dyDescent="0.25">
      <c r="E13190" s="18" t="str">
        <f t="shared" ref="E13190:E13253" si="843">IF($C13190="","",IFERROR(INDEX(ItemPriceCol,MATCH($C13190,ItemName,0)),""))</f>
        <v/>
      </c>
      <c r="F13190" s="18" t="str">
        <f t="shared" ref="F13190:F13253" si="844">IF(OR($D13190="",$E13190=""),"",$D13190*$E13190)</f>
        <v/>
      </c>
      <c r="G13190" s="18" t="str">
        <f t="shared" ref="G13190:G13253" si="845">IF($C13190="","",IFERROR(INDEX(ItemCostCol,MATCH($C13190,ItemName,0)),""))</f>
        <v/>
      </c>
      <c r="H13190" s="18" t="str">
        <f t="shared" ref="H13190:H13253" si="846">IF(OR($F13190="",$G13190=""),"",$F13190-$D13190*$G13190)</f>
        <v/>
      </c>
    </row>
    <row r="13191" spans="5:8" x14ac:dyDescent="0.25">
      <c r="E13191" s="18" t="str">
        <f t="shared" si="843"/>
        <v/>
      </c>
      <c r="F13191" s="18" t="str">
        <f t="shared" si="844"/>
        <v/>
      </c>
      <c r="G13191" s="18" t="str">
        <f t="shared" si="845"/>
        <v/>
      </c>
      <c r="H13191" s="18" t="str">
        <f t="shared" si="846"/>
        <v/>
      </c>
    </row>
    <row r="13192" spans="5:8" x14ac:dyDescent="0.25">
      <c r="E13192" s="18" t="str">
        <f t="shared" si="843"/>
        <v/>
      </c>
      <c r="F13192" s="18" t="str">
        <f t="shared" si="844"/>
        <v/>
      </c>
      <c r="G13192" s="18" t="str">
        <f t="shared" si="845"/>
        <v/>
      </c>
      <c r="H13192" s="18" t="str">
        <f t="shared" si="846"/>
        <v/>
      </c>
    </row>
    <row r="13193" spans="5:8" x14ac:dyDescent="0.25">
      <c r="E13193" s="18" t="str">
        <f t="shared" si="843"/>
        <v/>
      </c>
      <c r="F13193" s="18" t="str">
        <f t="shared" si="844"/>
        <v/>
      </c>
      <c r="G13193" s="18" t="str">
        <f t="shared" si="845"/>
        <v/>
      </c>
      <c r="H13193" s="18" t="str">
        <f t="shared" si="846"/>
        <v/>
      </c>
    </row>
    <row r="13194" spans="5:8" x14ac:dyDescent="0.25">
      <c r="E13194" s="18" t="str">
        <f t="shared" si="843"/>
        <v/>
      </c>
      <c r="F13194" s="18" t="str">
        <f t="shared" si="844"/>
        <v/>
      </c>
      <c r="G13194" s="18" t="str">
        <f t="shared" si="845"/>
        <v/>
      </c>
      <c r="H13194" s="18" t="str">
        <f t="shared" si="846"/>
        <v/>
      </c>
    </row>
    <row r="13195" spans="5:8" x14ac:dyDescent="0.25">
      <c r="E13195" s="18" t="str">
        <f t="shared" si="843"/>
        <v/>
      </c>
      <c r="F13195" s="18" t="str">
        <f t="shared" si="844"/>
        <v/>
      </c>
      <c r="G13195" s="18" t="str">
        <f t="shared" si="845"/>
        <v/>
      </c>
      <c r="H13195" s="18" t="str">
        <f t="shared" si="846"/>
        <v/>
      </c>
    </row>
    <row r="13196" spans="5:8" x14ac:dyDescent="0.25">
      <c r="E13196" s="18" t="str">
        <f t="shared" si="843"/>
        <v/>
      </c>
      <c r="F13196" s="18" t="str">
        <f t="shared" si="844"/>
        <v/>
      </c>
      <c r="G13196" s="18" t="str">
        <f t="shared" si="845"/>
        <v/>
      </c>
      <c r="H13196" s="18" t="str">
        <f t="shared" si="846"/>
        <v/>
      </c>
    </row>
    <row r="13197" spans="5:8" x14ac:dyDescent="0.25">
      <c r="E13197" s="18" t="str">
        <f t="shared" si="843"/>
        <v/>
      </c>
      <c r="F13197" s="18" t="str">
        <f t="shared" si="844"/>
        <v/>
      </c>
      <c r="G13197" s="18" t="str">
        <f t="shared" si="845"/>
        <v/>
      </c>
      <c r="H13197" s="18" t="str">
        <f t="shared" si="846"/>
        <v/>
      </c>
    </row>
    <row r="13198" spans="5:8" x14ac:dyDescent="0.25">
      <c r="E13198" s="18" t="str">
        <f t="shared" si="843"/>
        <v/>
      </c>
      <c r="F13198" s="18" t="str">
        <f t="shared" si="844"/>
        <v/>
      </c>
      <c r="G13198" s="18" t="str">
        <f t="shared" si="845"/>
        <v/>
      </c>
      <c r="H13198" s="18" t="str">
        <f t="shared" si="846"/>
        <v/>
      </c>
    </row>
    <row r="13199" spans="5:8" x14ac:dyDescent="0.25">
      <c r="E13199" s="18" t="str">
        <f t="shared" si="843"/>
        <v/>
      </c>
      <c r="F13199" s="18" t="str">
        <f t="shared" si="844"/>
        <v/>
      </c>
      <c r="G13199" s="18" t="str">
        <f t="shared" si="845"/>
        <v/>
      </c>
      <c r="H13199" s="18" t="str">
        <f t="shared" si="846"/>
        <v/>
      </c>
    </row>
    <row r="13200" spans="5:8" x14ac:dyDescent="0.25">
      <c r="E13200" s="18" t="str">
        <f t="shared" si="843"/>
        <v/>
      </c>
      <c r="F13200" s="18" t="str">
        <f t="shared" si="844"/>
        <v/>
      </c>
      <c r="G13200" s="18" t="str">
        <f t="shared" si="845"/>
        <v/>
      </c>
      <c r="H13200" s="18" t="str">
        <f t="shared" si="846"/>
        <v/>
      </c>
    </row>
    <row r="13201" spans="5:8" x14ac:dyDescent="0.25">
      <c r="E13201" s="18" t="str">
        <f t="shared" si="843"/>
        <v/>
      </c>
      <c r="F13201" s="18" t="str">
        <f t="shared" si="844"/>
        <v/>
      </c>
      <c r="G13201" s="18" t="str">
        <f t="shared" si="845"/>
        <v/>
      </c>
      <c r="H13201" s="18" t="str">
        <f t="shared" si="846"/>
        <v/>
      </c>
    </row>
    <row r="13202" spans="5:8" x14ac:dyDescent="0.25">
      <c r="E13202" s="18" t="str">
        <f t="shared" si="843"/>
        <v/>
      </c>
      <c r="F13202" s="18" t="str">
        <f t="shared" si="844"/>
        <v/>
      </c>
      <c r="G13202" s="18" t="str">
        <f t="shared" si="845"/>
        <v/>
      </c>
      <c r="H13202" s="18" t="str">
        <f t="shared" si="846"/>
        <v/>
      </c>
    </row>
    <row r="13203" spans="5:8" x14ac:dyDescent="0.25">
      <c r="E13203" s="18" t="str">
        <f t="shared" si="843"/>
        <v/>
      </c>
      <c r="F13203" s="18" t="str">
        <f t="shared" si="844"/>
        <v/>
      </c>
      <c r="G13203" s="18" t="str">
        <f t="shared" si="845"/>
        <v/>
      </c>
      <c r="H13203" s="18" t="str">
        <f t="shared" si="846"/>
        <v/>
      </c>
    </row>
    <row r="13204" spans="5:8" x14ac:dyDescent="0.25">
      <c r="E13204" s="18" t="str">
        <f t="shared" si="843"/>
        <v/>
      </c>
      <c r="F13204" s="18" t="str">
        <f t="shared" si="844"/>
        <v/>
      </c>
      <c r="G13204" s="18" t="str">
        <f t="shared" si="845"/>
        <v/>
      </c>
      <c r="H13204" s="18" t="str">
        <f t="shared" si="846"/>
        <v/>
      </c>
    </row>
    <row r="13205" spans="5:8" x14ac:dyDescent="0.25">
      <c r="E13205" s="18" t="str">
        <f t="shared" si="843"/>
        <v/>
      </c>
      <c r="F13205" s="18" t="str">
        <f t="shared" si="844"/>
        <v/>
      </c>
      <c r="G13205" s="18" t="str">
        <f t="shared" si="845"/>
        <v/>
      </c>
      <c r="H13205" s="18" t="str">
        <f t="shared" si="846"/>
        <v/>
      </c>
    </row>
    <row r="13206" spans="5:8" x14ac:dyDescent="0.25">
      <c r="E13206" s="18" t="str">
        <f t="shared" si="843"/>
        <v/>
      </c>
      <c r="F13206" s="18" t="str">
        <f t="shared" si="844"/>
        <v/>
      </c>
      <c r="G13206" s="18" t="str">
        <f t="shared" si="845"/>
        <v/>
      </c>
      <c r="H13206" s="18" t="str">
        <f t="shared" si="846"/>
        <v/>
      </c>
    </row>
    <row r="13207" spans="5:8" x14ac:dyDescent="0.25">
      <c r="E13207" s="18" t="str">
        <f t="shared" si="843"/>
        <v/>
      </c>
      <c r="F13207" s="18" t="str">
        <f t="shared" si="844"/>
        <v/>
      </c>
      <c r="G13207" s="18" t="str">
        <f t="shared" si="845"/>
        <v/>
      </c>
      <c r="H13207" s="18" t="str">
        <f t="shared" si="846"/>
        <v/>
      </c>
    </row>
    <row r="13208" spans="5:8" x14ac:dyDescent="0.25">
      <c r="E13208" s="18" t="str">
        <f t="shared" si="843"/>
        <v/>
      </c>
      <c r="F13208" s="18" t="str">
        <f t="shared" si="844"/>
        <v/>
      </c>
      <c r="G13208" s="18" t="str">
        <f t="shared" si="845"/>
        <v/>
      </c>
      <c r="H13208" s="18" t="str">
        <f t="shared" si="846"/>
        <v/>
      </c>
    </row>
    <row r="13209" spans="5:8" x14ac:dyDescent="0.25">
      <c r="E13209" s="18" t="str">
        <f t="shared" si="843"/>
        <v/>
      </c>
      <c r="F13209" s="18" t="str">
        <f t="shared" si="844"/>
        <v/>
      </c>
      <c r="G13209" s="18" t="str">
        <f t="shared" si="845"/>
        <v/>
      </c>
      <c r="H13209" s="18" t="str">
        <f t="shared" si="846"/>
        <v/>
      </c>
    </row>
    <row r="13210" spans="5:8" x14ac:dyDescent="0.25">
      <c r="E13210" s="18" t="str">
        <f t="shared" si="843"/>
        <v/>
      </c>
      <c r="F13210" s="18" t="str">
        <f t="shared" si="844"/>
        <v/>
      </c>
      <c r="G13210" s="18" t="str">
        <f t="shared" si="845"/>
        <v/>
      </c>
      <c r="H13210" s="18" t="str">
        <f t="shared" si="846"/>
        <v/>
      </c>
    </row>
    <row r="13211" spans="5:8" x14ac:dyDescent="0.25">
      <c r="E13211" s="18" t="str">
        <f t="shared" si="843"/>
        <v/>
      </c>
      <c r="F13211" s="18" t="str">
        <f t="shared" si="844"/>
        <v/>
      </c>
      <c r="G13211" s="18" t="str">
        <f t="shared" si="845"/>
        <v/>
      </c>
      <c r="H13211" s="18" t="str">
        <f t="shared" si="846"/>
        <v/>
      </c>
    </row>
    <row r="13212" spans="5:8" x14ac:dyDescent="0.25">
      <c r="E13212" s="18" t="str">
        <f t="shared" si="843"/>
        <v/>
      </c>
      <c r="F13212" s="18" t="str">
        <f t="shared" si="844"/>
        <v/>
      </c>
      <c r="G13212" s="18" t="str">
        <f t="shared" si="845"/>
        <v/>
      </c>
      <c r="H13212" s="18" t="str">
        <f t="shared" si="846"/>
        <v/>
      </c>
    </row>
    <row r="13213" spans="5:8" x14ac:dyDescent="0.25">
      <c r="E13213" s="18" t="str">
        <f t="shared" si="843"/>
        <v/>
      </c>
      <c r="F13213" s="18" t="str">
        <f t="shared" si="844"/>
        <v/>
      </c>
      <c r="G13213" s="18" t="str">
        <f t="shared" si="845"/>
        <v/>
      </c>
      <c r="H13213" s="18" t="str">
        <f t="shared" si="846"/>
        <v/>
      </c>
    </row>
    <row r="13214" spans="5:8" x14ac:dyDescent="0.25">
      <c r="E13214" s="18" t="str">
        <f t="shared" si="843"/>
        <v/>
      </c>
      <c r="F13214" s="18" t="str">
        <f t="shared" si="844"/>
        <v/>
      </c>
      <c r="G13214" s="18" t="str">
        <f t="shared" si="845"/>
        <v/>
      </c>
      <c r="H13214" s="18" t="str">
        <f t="shared" si="846"/>
        <v/>
      </c>
    </row>
    <row r="13215" spans="5:8" x14ac:dyDescent="0.25">
      <c r="E13215" s="18" t="str">
        <f t="shared" si="843"/>
        <v/>
      </c>
      <c r="F13215" s="18" t="str">
        <f t="shared" si="844"/>
        <v/>
      </c>
      <c r="G13215" s="18" t="str">
        <f t="shared" si="845"/>
        <v/>
      </c>
      <c r="H13215" s="18" t="str">
        <f t="shared" si="846"/>
        <v/>
      </c>
    </row>
    <row r="13216" spans="5:8" x14ac:dyDescent="0.25">
      <c r="E13216" s="18" t="str">
        <f t="shared" si="843"/>
        <v/>
      </c>
      <c r="F13216" s="18" t="str">
        <f t="shared" si="844"/>
        <v/>
      </c>
      <c r="G13216" s="18" t="str">
        <f t="shared" si="845"/>
        <v/>
      </c>
      <c r="H13216" s="18" t="str">
        <f t="shared" si="846"/>
        <v/>
      </c>
    </row>
    <row r="13217" spans="5:8" x14ac:dyDescent="0.25">
      <c r="E13217" s="18" t="str">
        <f t="shared" si="843"/>
        <v/>
      </c>
      <c r="F13217" s="18" t="str">
        <f t="shared" si="844"/>
        <v/>
      </c>
      <c r="G13217" s="18" t="str">
        <f t="shared" si="845"/>
        <v/>
      </c>
      <c r="H13217" s="18" t="str">
        <f t="shared" si="846"/>
        <v/>
      </c>
    </row>
    <row r="13218" spans="5:8" x14ac:dyDescent="0.25">
      <c r="E13218" s="18" t="str">
        <f t="shared" si="843"/>
        <v/>
      </c>
      <c r="F13218" s="18" t="str">
        <f t="shared" si="844"/>
        <v/>
      </c>
      <c r="G13218" s="18" t="str">
        <f t="shared" si="845"/>
        <v/>
      </c>
      <c r="H13218" s="18" t="str">
        <f t="shared" si="846"/>
        <v/>
      </c>
    </row>
    <row r="13219" spans="5:8" x14ac:dyDescent="0.25">
      <c r="E13219" s="18" t="str">
        <f t="shared" si="843"/>
        <v/>
      </c>
      <c r="F13219" s="18" t="str">
        <f t="shared" si="844"/>
        <v/>
      </c>
      <c r="G13219" s="18" t="str">
        <f t="shared" si="845"/>
        <v/>
      </c>
      <c r="H13219" s="18" t="str">
        <f t="shared" si="846"/>
        <v/>
      </c>
    </row>
    <row r="13220" spans="5:8" x14ac:dyDescent="0.25">
      <c r="E13220" s="18" t="str">
        <f t="shared" si="843"/>
        <v/>
      </c>
      <c r="F13220" s="18" t="str">
        <f t="shared" si="844"/>
        <v/>
      </c>
      <c r="G13220" s="18" t="str">
        <f t="shared" si="845"/>
        <v/>
      </c>
      <c r="H13220" s="18" t="str">
        <f t="shared" si="846"/>
        <v/>
      </c>
    </row>
    <row r="13221" spans="5:8" x14ac:dyDescent="0.25">
      <c r="E13221" s="18" t="str">
        <f t="shared" si="843"/>
        <v/>
      </c>
      <c r="F13221" s="18" t="str">
        <f t="shared" si="844"/>
        <v/>
      </c>
      <c r="G13221" s="18" t="str">
        <f t="shared" si="845"/>
        <v/>
      </c>
      <c r="H13221" s="18" t="str">
        <f t="shared" si="846"/>
        <v/>
      </c>
    </row>
    <row r="13222" spans="5:8" x14ac:dyDescent="0.25">
      <c r="E13222" s="18" t="str">
        <f t="shared" si="843"/>
        <v/>
      </c>
      <c r="F13222" s="18" t="str">
        <f t="shared" si="844"/>
        <v/>
      </c>
      <c r="G13222" s="18" t="str">
        <f t="shared" si="845"/>
        <v/>
      </c>
      <c r="H13222" s="18" t="str">
        <f t="shared" si="846"/>
        <v/>
      </c>
    </row>
    <row r="13223" spans="5:8" x14ac:dyDescent="0.25">
      <c r="E13223" s="18" t="str">
        <f t="shared" si="843"/>
        <v/>
      </c>
      <c r="F13223" s="18" t="str">
        <f t="shared" si="844"/>
        <v/>
      </c>
      <c r="G13223" s="18" t="str">
        <f t="shared" si="845"/>
        <v/>
      </c>
      <c r="H13223" s="18" t="str">
        <f t="shared" si="846"/>
        <v/>
      </c>
    </row>
    <row r="13224" spans="5:8" x14ac:dyDescent="0.25">
      <c r="E13224" s="18" t="str">
        <f t="shared" si="843"/>
        <v/>
      </c>
      <c r="F13224" s="18" t="str">
        <f t="shared" si="844"/>
        <v/>
      </c>
      <c r="G13224" s="18" t="str">
        <f t="shared" si="845"/>
        <v/>
      </c>
      <c r="H13224" s="18" t="str">
        <f t="shared" si="846"/>
        <v/>
      </c>
    </row>
    <row r="13225" spans="5:8" x14ac:dyDescent="0.25">
      <c r="E13225" s="18" t="str">
        <f t="shared" si="843"/>
        <v/>
      </c>
      <c r="F13225" s="18" t="str">
        <f t="shared" si="844"/>
        <v/>
      </c>
      <c r="G13225" s="18" t="str">
        <f t="shared" si="845"/>
        <v/>
      </c>
      <c r="H13225" s="18" t="str">
        <f t="shared" si="846"/>
        <v/>
      </c>
    </row>
    <row r="13226" spans="5:8" x14ac:dyDescent="0.25">
      <c r="E13226" s="18" t="str">
        <f t="shared" si="843"/>
        <v/>
      </c>
      <c r="F13226" s="18" t="str">
        <f t="shared" si="844"/>
        <v/>
      </c>
      <c r="G13226" s="18" t="str">
        <f t="shared" si="845"/>
        <v/>
      </c>
      <c r="H13226" s="18" t="str">
        <f t="shared" si="846"/>
        <v/>
      </c>
    </row>
    <row r="13227" spans="5:8" x14ac:dyDescent="0.25">
      <c r="E13227" s="18" t="str">
        <f t="shared" si="843"/>
        <v/>
      </c>
      <c r="F13227" s="18" t="str">
        <f t="shared" si="844"/>
        <v/>
      </c>
      <c r="G13227" s="18" t="str">
        <f t="shared" si="845"/>
        <v/>
      </c>
      <c r="H13227" s="18" t="str">
        <f t="shared" si="846"/>
        <v/>
      </c>
    </row>
    <row r="13228" spans="5:8" x14ac:dyDescent="0.25">
      <c r="E13228" s="18" t="str">
        <f t="shared" si="843"/>
        <v/>
      </c>
      <c r="F13228" s="18" t="str">
        <f t="shared" si="844"/>
        <v/>
      </c>
      <c r="G13228" s="18" t="str">
        <f t="shared" si="845"/>
        <v/>
      </c>
      <c r="H13228" s="18" t="str">
        <f t="shared" si="846"/>
        <v/>
      </c>
    </row>
    <row r="13229" spans="5:8" x14ac:dyDescent="0.25">
      <c r="E13229" s="18" t="str">
        <f t="shared" si="843"/>
        <v/>
      </c>
      <c r="F13229" s="18" t="str">
        <f t="shared" si="844"/>
        <v/>
      </c>
      <c r="G13229" s="18" t="str">
        <f t="shared" si="845"/>
        <v/>
      </c>
      <c r="H13229" s="18" t="str">
        <f t="shared" si="846"/>
        <v/>
      </c>
    </row>
    <row r="13230" spans="5:8" x14ac:dyDescent="0.25">
      <c r="E13230" s="18" t="str">
        <f t="shared" si="843"/>
        <v/>
      </c>
      <c r="F13230" s="18" t="str">
        <f t="shared" si="844"/>
        <v/>
      </c>
      <c r="G13230" s="18" t="str">
        <f t="shared" si="845"/>
        <v/>
      </c>
      <c r="H13230" s="18" t="str">
        <f t="shared" si="846"/>
        <v/>
      </c>
    </row>
    <row r="13231" spans="5:8" x14ac:dyDescent="0.25">
      <c r="E13231" s="18" t="str">
        <f t="shared" si="843"/>
        <v/>
      </c>
      <c r="F13231" s="18" t="str">
        <f t="shared" si="844"/>
        <v/>
      </c>
      <c r="G13231" s="18" t="str">
        <f t="shared" si="845"/>
        <v/>
      </c>
      <c r="H13231" s="18" t="str">
        <f t="shared" si="846"/>
        <v/>
      </c>
    </row>
    <row r="13232" spans="5:8" x14ac:dyDescent="0.25">
      <c r="E13232" s="18" t="str">
        <f t="shared" si="843"/>
        <v/>
      </c>
      <c r="F13232" s="18" t="str">
        <f t="shared" si="844"/>
        <v/>
      </c>
      <c r="G13232" s="18" t="str">
        <f t="shared" si="845"/>
        <v/>
      </c>
      <c r="H13232" s="18" t="str">
        <f t="shared" si="846"/>
        <v/>
      </c>
    </row>
    <row r="13233" spans="5:8" x14ac:dyDescent="0.25">
      <c r="E13233" s="18" t="str">
        <f t="shared" si="843"/>
        <v/>
      </c>
      <c r="F13233" s="18" t="str">
        <f t="shared" si="844"/>
        <v/>
      </c>
      <c r="G13233" s="18" t="str">
        <f t="shared" si="845"/>
        <v/>
      </c>
      <c r="H13233" s="18" t="str">
        <f t="shared" si="846"/>
        <v/>
      </c>
    </row>
    <row r="13234" spans="5:8" x14ac:dyDescent="0.25">
      <c r="E13234" s="18" t="str">
        <f t="shared" si="843"/>
        <v/>
      </c>
      <c r="F13234" s="18" t="str">
        <f t="shared" si="844"/>
        <v/>
      </c>
      <c r="G13234" s="18" t="str">
        <f t="shared" si="845"/>
        <v/>
      </c>
      <c r="H13234" s="18" t="str">
        <f t="shared" si="846"/>
        <v/>
      </c>
    </row>
    <row r="13235" spans="5:8" x14ac:dyDescent="0.25">
      <c r="E13235" s="18" t="str">
        <f t="shared" si="843"/>
        <v/>
      </c>
      <c r="F13235" s="18" t="str">
        <f t="shared" si="844"/>
        <v/>
      </c>
      <c r="G13235" s="18" t="str">
        <f t="shared" si="845"/>
        <v/>
      </c>
      <c r="H13235" s="18" t="str">
        <f t="shared" si="846"/>
        <v/>
      </c>
    </row>
    <row r="13236" spans="5:8" x14ac:dyDescent="0.25">
      <c r="E13236" s="18" t="str">
        <f t="shared" si="843"/>
        <v/>
      </c>
      <c r="F13236" s="18" t="str">
        <f t="shared" si="844"/>
        <v/>
      </c>
      <c r="G13236" s="18" t="str">
        <f t="shared" si="845"/>
        <v/>
      </c>
      <c r="H13236" s="18" t="str">
        <f t="shared" si="846"/>
        <v/>
      </c>
    </row>
    <row r="13237" spans="5:8" x14ac:dyDescent="0.25">
      <c r="E13237" s="18" t="str">
        <f t="shared" si="843"/>
        <v/>
      </c>
      <c r="F13237" s="18" t="str">
        <f t="shared" si="844"/>
        <v/>
      </c>
      <c r="G13237" s="18" t="str">
        <f t="shared" si="845"/>
        <v/>
      </c>
      <c r="H13237" s="18" t="str">
        <f t="shared" si="846"/>
        <v/>
      </c>
    </row>
    <row r="13238" spans="5:8" x14ac:dyDescent="0.25">
      <c r="E13238" s="18" t="str">
        <f t="shared" si="843"/>
        <v/>
      </c>
      <c r="F13238" s="18" t="str">
        <f t="shared" si="844"/>
        <v/>
      </c>
      <c r="G13238" s="18" t="str">
        <f t="shared" si="845"/>
        <v/>
      </c>
      <c r="H13238" s="18" t="str">
        <f t="shared" si="846"/>
        <v/>
      </c>
    </row>
    <row r="13239" spans="5:8" x14ac:dyDescent="0.25">
      <c r="E13239" s="18" t="str">
        <f t="shared" si="843"/>
        <v/>
      </c>
      <c r="F13239" s="18" t="str">
        <f t="shared" si="844"/>
        <v/>
      </c>
      <c r="G13239" s="18" t="str">
        <f t="shared" si="845"/>
        <v/>
      </c>
      <c r="H13239" s="18" t="str">
        <f t="shared" si="846"/>
        <v/>
      </c>
    </row>
    <row r="13240" spans="5:8" x14ac:dyDescent="0.25">
      <c r="E13240" s="18" t="str">
        <f t="shared" si="843"/>
        <v/>
      </c>
      <c r="F13240" s="18" t="str">
        <f t="shared" si="844"/>
        <v/>
      </c>
      <c r="G13240" s="18" t="str">
        <f t="shared" si="845"/>
        <v/>
      </c>
      <c r="H13240" s="18" t="str">
        <f t="shared" si="846"/>
        <v/>
      </c>
    </row>
    <row r="13241" spans="5:8" x14ac:dyDescent="0.25">
      <c r="E13241" s="18" t="str">
        <f t="shared" si="843"/>
        <v/>
      </c>
      <c r="F13241" s="18" t="str">
        <f t="shared" si="844"/>
        <v/>
      </c>
      <c r="G13241" s="18" t="str">
        <f t="shared" si="845"/>
        <v/>
      </c>
      <c r="H13241" s="18" t="str">
        <f t="shared" si="846"/>
        <v/>
      </c>
    </row>
    <row r="13242" spans="5:8" x14ac:dyDescent="0.25">
      <c r="E13242" s="18" t="str">
        <f t="shared" si="843"/>
        <v/>
      </c>
      <c r="F13242" s="18" t="str">
        <f t="shared" si="844"/>
        <v/>
      </c>
      <c r="G13242" s="18" t="str">
        <f t="shared" si="845"/>
        <v/>
      </c>
      <c r="H13242" s="18" t="str">
        <f t="shared" si="846"/>
        <v/>
      </c>
    </row>
    <row r="13243" spans="5:8" x14ac:dyDescent="0.25">
      <c r="E13243" s="18" t="str">
        <f t="shared" si="843"/>
        <v/>
      </c>
      <c r="F13243" s="18" t="str">
        <f t="shared" si="844"/>
        <v/>
      </c>
      <c r="G13243" s="18" t="str">
        <f t="shared" si="845"/>
        <v/>
      </c>
      <c r="H13243" s="18" t="str">
        <f t="shared" si="846"/>
        <v/>
      </c>
    </row>
    <row r="13244" spans="5:8" x14ac:dyDescent="0.25">
      <c r="E13244" s="18" t="str">
        <f t="shared" si="843"/>
        <v/>
      </c>
      <c r="F13244" s="18" t="str">
        <f t="shared" si="844"/>
        <v/>
      </c>
      <c r="G13244" s="18" t="str">
        <f t="shared" si="845"/>
        <v/>
      </c>
      <c r="H13244" s="18" t="str">
        <f t="shared" si="846"/>
        <v/>
      </c>
    </row>
    <row r="13245" spans="5:8" x14ac:dyDescent="0.25">
      <c r="E13245" s="18" t="str">
        <f t="shared" si="843"/>
        <v/>
      </c>
      <c r="F13245" s="18" t="str">
        <f t="shared" si="844"/>
        <v/>
      </c>
      <c r="G13245" s="18" t="str">
        <f t="shared" si="845"/>
        <v/>
      </c>
      <c r="H13245" s="18" t="str">
        <f t="shared" si="846"/>
        <v/>
      </c>
    </row>
    <row r="13246" spans="5:8" x14ac:dyDescent="0.25">
      <c r="E13246" s="18" t="str">
        <f t="shared" si="843"/>
        <v/>
      </c>
      <c r="F13246" s="18" t="str">
        <f t="shared" si="844"/>
        <v/>
      </c>
      <c r="G13246" s="18" t="str">
        <f t="shared" si="845"/>
        <v/>
      </c>
      <c r="H13246" s="18" t="str">
        <f t="shared" si="846"/>
        <v/>
      </c>
    </row>
    <row r="13247" spans="5:8" x14ac:dyDescent="0.25">
      <c r="E13247" s="18" t="str">
        <f t="shared" si="843"/>
        <v/>
      </c>
      <c r="F13247" s="18" t="str">
        <f t="shared" si="844"/>
        <v/>
      </c>
      <c r="G13247" s="18" t="str">
        <f t="shared" si="845"/>
        <v/>
      </c>
      <c r="H13247" s="18" t="str">
        <f t="shared" si="846"/>
        <v/>
      </c>
    </row>
    <row r="13248" spans="5:8" x14ac:dyDescent="0.25">
      <c r="E13248" s="18" t="str">
        <f t="shared" si="843"/>
        <v/>
      </c>
      <c r="F13248" s="18" t="str">
        <f t="shared" si="844"/>
        <v/>
      </c>
      <c r="G13248" s="18" t="str">
        <f t="shared" si="845"/>
        <v/>
      </c>
      <c r="H13248" s="18" t="str">
        <f t="shared" si="846"/>
        <v/>
      </c>
    </row>
    <row r="13249" spans="5:8" x14ac:dyDescent="0.25">
      <c r="E13249" s="18" t="str">
        <f t="shared" si="843"/>
        <v/>
      </c>
      <c r="F13249" s="18" t="str">
        <f t="shared" si="844"/>
        <v/>
      </c>
      <c r="G13249" s="18" t="str">
        <f t="shared" si="845"/>
        <v/>
      </c>
      <c r="H13249" s="18" t="str">
        <f t="shared" si="846"/>
        <v/>
      </c>
    </row>
    <row r="13250" spans="5:8" x14ac:dyDescent="0.25">
      <c r="E13250" s="18" t="str">
        <f t="shared" si="843"/>
        <v/>
      </c>
      <c r="F13250" s="18" t="str">
        <f t="shared" si="844"/>
        <v/>
      </c>
      <c r="G13250" s="18" t="str">
        <f t="shared" si="845"/>
        <v/>
      </c>
      <c r="H13250" s="18" t="str">
        <f t="shared" si="846"/>
        <v/>
      </c>
    </row>
    <row r="13251" spans="5:8" x14ac:dyDescent="0.25">
      <c r="E13251" s="18" t="str">
        <f t="shared" si="843"/>
        <v/>
      </c>
      <c r="F13251" s="18" t="str">
        <f t="shared" si="844"/>
        <v/>
      </c>
      <c r="G13251" s="18" t="str">
        <f t="shared" si="845"/>
        <v/>
      </c>
      <c r="H13251" s="18" t="str">
        <f t="shared" si="846"/>
        <v/>
      </c>
    </row>
    <row r="13252" spans="5:8" x14ac:dyDescent="0.25">
      <c r="E13252" s="18" t="str">
        <f t="shared" si="843"/>
        <v/>
      </c>
      <c r="F13252" s="18" t="str">
        <f t="shared" si="844"/>
        <v/>
      </c>
      <c r="G13252" s="18" t="str">
        <f t="shared" si="845"/>
        <v/>
      </c>
      <c r="H13252" s="18" t="str">
        <f t="shared" si="846"/>
        <v/>
      </c>
    </row>
    <row r="13253" spans="5:8" x14ac:dyDescent="0.25">
      <c r="E13253" s="18" t="str">
        <f t="shared" si="843"/>
        <v/>
      </c>
      <c r="F13253" s="18" t="str">
        <f t="shared" si="844"/>
        <v/>
      </c>
      <c r="G13253" s="18" t="str">
        <f t="shared" si="845"/>
        <v/>
      </c>
      <c r="H13253" s="18" t="str">
        <f t="shared" si="846"/>
        <v/>
      </c>
    </row>
    <row r="13254" spans="5:8" x14ac:dyDescent="0.25">
      <c r="E13254" s="18" t="str">
        <f t="shared" ref="E13254:E13317" si="847">IF($C13254="","",IFERROR(INDEX(ItemPriceCol,MATCH($C13254,ItemName,0)),""))</f>
        <v/>
      </c>
      <c r="F13254" s="18" t="str">
        <f t="shared" ref="F13254:F13317" si="848">IF(OR($D13254="",$E13254=""),"",$D13254*$E13254)</f>
        <v/>
      </c>
      <c r="G13254" s="18" t="str">
        <f t="shared" ref="G13254:G13317" si="849">IF($C13254="","",IFERROR(INDEX(ItemCostCol,MATCH($C13254,ItemName,0)),""))</f>
        <v/>
      </c>
      <c r="H13254" s="18" t="str">
        <f t="shared" ref="H13254:H13317" si="850">IF(OR($F13254="",$G13254=""),"",$F13254-$D13254*$G13254)</f>
        <v/>
      </c>
    </row>
    <row r="13255" spans="5:8" x14ac:dyDescent="0.25">
      <c r="E13255" s="18" t="str">
        <f t="shared" si="847"/>
        <v/>
      </c>
      <c r="F13255" s="18" t="str">
        <f t="shared" si="848"/>
        <v/>
      </c>
      <c r="G13255" s="18" t="str">
        <f t="shared" si="849"/>
        <v/>
      </c>
      <c r="H13255" s="18" t="str">
        <f t="shared" si="850"/>
        <v/>
      </c>
    </row>
    <row r="13256" spans="5:8" x14ac:dyDescent="0.25">
      <c r="E13256" s="18" t="str">
        <f t="shared" si="847"/>
        <v/>
      </c>
      <c r="F13256" s="18" t="str">
        <f t="shared" si="848"/>
        <v/>
      </c>
      <c r="G13256" s="18" t="str">
        <f t="shared" si="849"/>
        <v/>
      </c>
      <c r="H13256" s="18" t="str">
        <f t="shared" si="850"/>
        <v/>
      </c>
    </row>
    <row r="13257" spans="5:8" x14ac:dyDescent="0.25">
      <c r="E13257" s="18" t="str">
        <f t="shared" si="847"/>
        <v/>
      </c>
      <c r="F13257" s="18" t="str">
        <f t="shared" si="848"/>
        <v/>
      </c>
      <c r="G13257" s="18" t="str">
        <f t="shared" si="849"/>
        <v/>
      </c>
      <c r="H13257" s="18" t="str">
        <f t="shared" si="850"/>
        <v/>
      </c>
    </row>
    <row r="13258" spans="5:8" x14ac:dyDescent="0.25">
      <c r="E13258" s="18" t="str">
        <f t="shared" si="847"/>
        <v/>
      </c>
      <c r="F13258" s="18" t="str">
        <f t="shared" si="848"/>
        <v/>
      </c>
      <c r="G13258" s="18" t="str">
        <f t="shared" si="849"/>
        <v/>
      </c>
      <c r="H13258" s="18" t="str">
        <f t="shared" si="850"/>
        <v/>
      </c>
    </row>
    <row r="13259" spans="5:8" x14ac:dyDescent="0.25">
      <c r="E13259" s="18" t="str">
        <f t="shared" si="847"/>
        <v/>
      </c>
      <c r="F13259" s="18" t="str">
        <f t="shared" si="848"/>
        <v/>
      </c>
      <c r="G13259" s="18" t="str">
        <f t="shared" si="849"/>
        <v/>
      </c>
      <c r="H13259" s="18" t="str">
        <f t="shared" si="850"/>
        <v/>
      </c>
    </row>
    <row r="13260" spans="5:8" x14ac:dyDescent="0.25">
      <c r="E13260" s="18" t="str">
        <f t="shared" si="847"/>
        <v/>
      </c>
      <c r="F13260" s="18" t="str">
        <f t="shared" si="848"/>
        <v/>
      </c>
      <c r="G13260" s="18" t="str">
        <f t="shared" si="849"/>
        <v/>
      </c>
      <c r="H13260" s="18" t="str">
        <f t="shared" si="850"/>
        <v/>
      </c>
    </row>
    <row r="13261" spans="5:8" x14ac:dyDescent="0.25">
      <c r="E13261" s="18" t="str">
        <f t="shared" si="847"/>
        <v/>
      </c>
      <c r="F13261" s="18" t="str">
        <f t="shared" si="848"/>
        <v/>
      </c>
      <c r="G13261" s="18" t="str">
        <f t="shared" si="849"/>
        <v/>
      </c>
      <c r="H13261" s="18" t="str">
        <f t="shared" si="850"/>
        <v/>
      </c>
    </row>
    <row r="13262" spans="5:8" x14ac:dyDescent="0.25">
      <c r="E13262" s="18" t="str">
        <f t="shared" si="847"/>
        <v/>
      </c>
      <c r="F13262" s="18" t="str">
        <f t="shared" si="848"/>
        <v/>
      </c>
      <c r="G13262" s="18" t="str">
        <f t="shared" si="849"/>
        <v/>
      </c>
      <c r="H13262" s="18" t="str">
        <f t="shared" si="850"/>
        <v/>
      </c>
    </row>
    <row r="13263" spans="5:8" x14ac:dyDescent="0.25">
      <c r="E13263" s="18" t="str">
        <f t="shared" si="847"/>
        <v/>
      </c>
      <c r="F13263" s="18" t="str">
        <f t="shared" si="848"/>
        <v/>
      </c>
      <c r="G13263" s="18" t="str">
        <f t="shared" si="849"/>
        <v/>
      </c>
      <c r="H13263" s="18" t="str">
        <f t="shared" si="850"/>
        <v/>
      </c>
    </row>
    <row r="13264" spans="5:8" x14ac:dyDescent="0.25">
      <c r="E13264" s="18" t="str">
        <f t="shared" si="847"/>
        <v/>
      </c>
      <c r="F13264" s="18" t="str">
        <f t="shared" si="848"/>
        <v/>
      </c>
      <c r="G13264" s="18" t="str">
        <f t="shared" si="849"/>
        <v/>
      </c>
      <c r="H13264" s="18" t="str">
        <f t="shared" si="850"/>
        <v/>
      </c>
    </row>
    <row r="13265" spans="5:8" x14ac:dyDescent="0.25">
      <c r="E13265" s="18" t="str">
        <f t="shared" si="847"/>
        <v/>
      </c>
      <c r="F13265" s="18" t="str">
        <f t="shared" si="848"/>
        <v/>
      </c>
      <c r="G13265" s="18" t="str">
        <f t="shared" si="849"/>
        <v/>
      </c>
      <c r="H13265" s="18" t="str">
        <f t="shared" si="850"/>
        <v/>
      </c>
    </row>
    <row r="13266" spans="5:8" x14ac:dyDescent="0.25">
      <c r="E13266" s="18" t="str">
        <f t="shared" si="847"/>
        <v/>
      </c>
      <c r="F13266" s="18" t="str">
        <f t="shared" si="848"/>
        <v/>
      </c>
      <c r="G13266" s="18" t="str">
        <f t="shared" si="849"/>
        <v/>
      </c>
      <c r="H13266" s="18" t="str">
        <f t="shared" si="850"/>
        <v/>
      </c>
    </row>
    <row r="13267" spans="5:8" x14ac:dyDescent="0.25">
      <c r="E13267" s="18" t="str">
        <f t="shared" si="847"/>
        <v/>
      </c>
      <c r="F13267" s="18" t="str">
        <f t="shared" si="848"/>
        <v/>
      </c>
      <c r="G13267" s="18" t="str">
        <f t="shared" si="849"/>
        <v/>
      </c>
      <c r="H13267" s="18" t="str">
        <f t="shared" si="850"/>
        <v/>
      </c>
    </row>
    <row r="13268" spans="5:8" x14ac:dyDescent="0.25">
      <c r="E13268" s="18" t="str">
        <f t="shared" si="847"/>
        <v/>
      </c>
      <c r="F13268" s="18" t="str">
        <f t="shared" si="848"/>
        <v/>
      </c>
      <c r="G13268" s="18" t="str">
        <f t="shared" si="849"/>
        <v/>
      </c>
      <c r="H13268" s="18" t="str">
        <f t="shared" si="850"/>
        <v/>
      </c>
    </row>
    <row r="13269" spans="5:8" x14ac:dyDescent="0.25">
      <c r="E13269" s="18" t="str">
        <f t="shared" si="847"/>
        <v/>
      </c>
      <c r="F13269" s="18" t="str">
        <f t="shared" si="848"/>
        <v/>
      </c>
      <c r="G13269" s="18" t="str">
        <f t="shared" si="849"/>
        <v/>
      </c>
      <c r="H13269" s="18" t="str">
        <f t="shared" si="850"/>
        <v/>
      </c>
    </row>
    <row r="13270" spans="5:8" x14ac:dyDescent="0.25">
      <c r="E13270" s="18" t="str">
        <f t="shared" si="847"/>
        <v/>
      </c>
      <c r="F13270" s="18" t="str">
        <f t="shared" si="848"/>
        <v/>
      </c>
      <c r="G13270" s="18" t="str">
        <f t="shared" si="849"/>
        <v/>
      </c>
      <c r="H13270" s="18" t="str">
        <f t="shared" si="850"/>
        <v/>
      </c>
    </row>
    <row r="13271" spans="5:8" x14ac:dyDescent="0.25">
      <c r="E13271" s="18" t="str">
        <f t="shared" si="847"/>
        <v/>
      </c>
      <c r="F13271" s="18" t="str">
        <f t="shared" si="848"/>
        <v/>
      </c>
      <c r="G13271" s="18" t="str">
        <f t="shared" si="849"/>
        <v/>
      </c>
      <c r="H13271" s="18" t="str">
        <f t="shared" si="850"/>
        <v/>
      </c>
    </row>
    <row r="13272" spans="5:8" x14ac:dyDescent="0.25">
      <c r="E13272" s="18" t="str">
        <f t="shared" si="847"/>
        <v/>
      </c>
      <c r="F13272" s="18" t="str">
        <f t="shared" si="848"/>
        <v/>
      </c>
      <c r="G13272" s="18" t="str">
        <f t="shared" si="849"/>
        <v/>
      </c>
      <c r="H13272" s="18" t="str">
        <f t="shared" si="850"/>
        <v/>
      </c>
    </row>
    <row r="13273" spans="5:8" x14ac:dyDescent="0.25">
      <c r="E13273" s="18" t="str">
        <f t="shared" si="847"/>
        <v/>
      </c>
      <c r="F13273" s="18" t="str">
        <f t="shared" si="848"/>
        <v/>
      </c>
      <c r="G13273" s="18" t="str">
        <f t="shared" si="849"/>
        <v/>
      </c>
      <c r="H13273" s="18" t="str">
        <f t="shared" si="850"/>
        <v/>
      </c>
    </row>
    <row r="13274" spans="5:8" x14ac:dyDescent="0.25">
      <c r="E13274" s="18" t="str">
        <f t="shared" si="847"/>
        <v/>
      </c>
      <c r="F13274" s="18" t="str">
        <f t="shared" si="848"/>
        <v/>
      </c>
      <c r="G13274" s="18" t="str">
        <f t="shared" si="849"/>
        <v/>
      </c>
      <c r="H13274" s="18" t="str">
        <f t="shared" si="850"/>
        <v/>
      </c>
    </row>
    <row r="13275" spans="5:8" x14ac:dyDescent="0.25">
      <c r="E13275" s="18" t="str">
        <f t="shared" si="847"/>
        <v/>
      </c>
      <c r="F13275" s="18" t="str">
        <f t="shared" si="848"/>
        <v/>
      </c>
      <c r="G13275" s="18" t="str">
        <f t="shared" si="849"/>
        <v/>
      </c>
      <c r="H13275" s="18" t="str">
        <f t="shared" si="850"/>
        <v/>
      </c>
    </row>
    <row r="13276" spans="5:8" x14ac:dyDescent="0.25">
      <c r="E13276" s="18" t="str">
        <f t="shared" si="847"/>
        <v/>
      </c>
      <c r="F13276" s="18" t="str">
        <f t="shared" si="848"/>
        <v/>
      </c>
      <c r="G13276" s="18" t="str">
        <f t="shared" si="849"/>
        <v/>
      </c>
      <c r="H13276" s="18" t="str">
        <f t="shared" si="850"/>
        <v/>
      </c>
    </row>
    <row r="13277" spans="5:8" x14ac:dyDescent="0.25">
      <c r="E13277" s="18" t="str">
        <f t="shared" si="847"/>
        <v/>
      </c>
      <c r="F13277" s="18" t="str">
        <f t="shared" si="848"/>
        <v/>
      </c>
      <c r="G13277" s="18" t="str">
        <f t="shared" si="849"/>
        <v/>
      </c>
      <c r="H13277" s="18" t="str">
        <f t="shared" si="850"/>
        <v/>
      </c>
    </row>
    <row r="13278" spans="5:8" x14ac:dyDescent="0.25">
      <c r="E13278" s="18" t="str">
        <f t="shared" si="847"/>
        <v/>
      </c>
      <c r="F13278" s="18" t="str">
        <f t="shared" si="848"/>
        <v/>
      </c>
      <c r="G13278" s="18" t="str">
        <f t="shared" si="849"/>
        <v/>
      </c>
      <c r="H13278" s="18" t="str">
        <f t="shared" si="850"/>
        <v/>
      </c>
    </row>
    <row r="13279" spans="5:8" x14ac:dyDescent="0.25">
      <c r="E13279" s="18" t="str">
        <f t="shared" si="847"/>
        <v/>
      </c>
      <c r="F13279" s="18" t="str">
        <f t="shared" si="848"/>
        <v/>
      </c>
      <c r="G13279" s="18" t="str">
        <f t="shared" si="849"/>
        <v/>
      </c>
      <c r="H13279" s="18" t="str">
        <f t="shared" si="850"/>
        <v/>
      </c>
    </row>
    <row r="13280" spans="5:8" x14ac:dyDescent="0.25">
      <c r="E13280" s="18" t="str">
        <f t="shared" si="847"/>
        <v/>
      </c>
      <c r="F13280" s="18" t="str">
        <f t="shared" si="848"/>
        <v/>
      </c>
      <c r="G13280" s="18" t="str">
        <f t="shared" si="849"/>
        <v/>
      </c>
      <c r="H13280" s="18" t="str">
        <f t="shared" si="850"/>
        <v/>
      </c>
    </row>
    <row r="13281" spans="5:8" x14ac:dyDescent="0.25">
      <c r="E13281" s="18" t="str">
        <f t="shared" si="847"/>
        <v/>
      </c>
      <c r="F13281" s="18" t="str">
        <f t="shared" si="848"/>
        <v/>
      </c>
      <c r="G13281" s="18" t="str">
        <f t="shared" si="849"/>
        <v/>
      </c>
      <c r="H13281" s="18" t="str">
        <f t="shared" si="850"/>
        <v/>
      </c>
    </row>
    <row r="13282" spans="5:8" x14ac:dyDescent="0.25">
      <c r="E13282" s="18" t="str">
        <f t="shared" si="847"/>
        <v/>
      </c>
      <c r="F13282" s="18" t="str">
        <f t="shared" si="848"/>
        <v/>
      </c>
      <c r="G13282" s="18" t="str">
        <f t="shared" si="849"/>
        <v/>
      </c>
      <c r="H13282" s="18" t="str">
        <f t="shared" si="850"/>
        <v/>
      </c>
    </row>
    <row r="13283" spans="5:8" x14ac:dyDescent="0.25">
      <c r="E13283" s="18" t="str">
        <f t="shared" si="847"/>
        <v/>
      </c>
      <c r="F13283" s="18" t="str">
        <f t="shared" si="848"/>
        <v/>
      </c>
      <c r="G13283" s="18" t="str">
        <f t="shared" si="849"/>
        <v/>
      </c>
      <c r="H13283" s="18" t="str">
        <f t="shared" si="850"/>
        <v/>
      </c>
    </row>
    <row r="13284" spans="5:8" x14ac:dyDescent="0.25">
      <c r="E13284" s="18" t="str">
        <f t="shared" si="847"/>
        <v/>
      </c>
      <c r="F13284" s="18" t="str">
        <f t="shared" si="848"/>
        <v/>
      </c>
      <c r="G13284" s="18" t="str">
        <f t="shared" si="849"/>
        <v/>
      </c>
      <c r="H13284" s="18" t="str">
        <f t="shared" si="850"/>
        <v/>
      </c>
    </row>
    <row r="13285" spans="5:8" x14ac:dyDescent="0.25">
      <c r="E13285" s="18" t="str">
        <f t="shared" si="847"/>
        <v/>
      </c>
      <c r="F13285" s="18" t="str">
        <f t="shared" si="848"/>
        <v/>
      </c>
      <c r="G13285" s="18" t="str">
        <f t="shared" si="849"/>
        <v/>
      </c>
      <c r="H13285" s="18" t="str">
        <f t="shared" si="850"/>
        <v/>
      </c>
    </row>
    <row r="13286" spans="5:8" x14ac:dyDescent="0.25">
      <c r="E13286" s="18" t="str">
        <f t="shared" si="847"/>
        <v/>
      </c>
      <c r="F13286" s="18" t="str">
        <f t="shared" si="848"/>
        <v/>
      </c>
      <c r="G13286" s="18" t="str">
        <f t="shared" si="849"/>
        <v/>
      </c>
      <c r="H13286" s="18" t="str">
        <f t="shared" si="850"/>
        <v/>
      </c>
    </row>
    <row r="13287" spans="5:8" x14ac:dyDescent="0.25">
      <c r="E13287" s="18" t="str">
        <f t="shared" si="847"/>
        <v/>
      </c>
      <c r="F13287" s="18" t="str">
        <f t="shared" si="848"/>
        <v/>
      </c>
      <c r="G13287" s="18" t="str">
        <f t="shared" si="849"/>
        <v/>
      </c>
      <c r="H13287" s="18" t="str">
        <f t="shared" si="850"/>
        <v/>
      </c>
    </row>
    <row r="13288" spans="5:8" x14ac:dyDescent="0.25">
      <c r="E13288" s="18" t="str">
        <f t="shared" si="847"/>
        <v/>
      </c>
      <c r="F13288" s="18" t="str">
        <f t="shared" si="848"/>
        <v/>
      </c>
      <c r="G13288" s="18" t="str">
        <f t="shared" si="849"/>
        <v/>
      </c>
      <c r="H13288" s="18" t="str">
        <f t="shared" si="850"/>
        <v/>
      </c>
    </row>
    <row r="13289" spans="5:8" x14ac:dyDescent="0.25">
      <c r="E13289" s="18" t="str">
        <f t="shared" si="847"/>
        <v/>
      </c>
      <c r="F13289" s="18" t="str">
        <f t="shared" si="848"/>
        <v/>
      </c>
      <c r="G13289" s="18" t="str">
        <f t="shared" si="849"/>
        <v/>
      </c>
      <c r="H13289" s="18" t="str">
        <f t="shared" si="850"/>
        <v/>
      </c>
    </row>
    <row r="13290" spans="5:8" x14ac:dyDescent="0.25">
      <c r="E13290" s="18" t="str">
        <f t="shared" si="847"/>
        <v/>
      </c>
      <c r="F13290" s="18" t="str">
        <f t="shared" si="848"/>
        <v/>
      </c>
      <c r="G13290" s="18" t="str">
        <f t="shared" si="849"/>
        <v/>
      </c>
      <c r="H13290" s="18" t="str">
        <f t="shared" si="850"/>
        <v/>
      </c>
    </row>
    <row r="13291" spans="5:8" x14ac:dyDescent="0.25">
      <c r="E13291" s="18" t="str">
        <f t="shared" si="847"/>
        <v/>
      </c>
      <c r="F13291" s="18" t="str">
        <f t="shared" si="848"/>
        <v/>
      </c>
      <c r="G13291" s="18" t="str">
        <f t="shared" si="849"/>
        <v/>
      </c>
      <c r="H13291" s="18" t="str">
        <f t="shared" si="850"/>
        <v/>
      </c>
    </row>
    <row r="13292" spans="5:8" x14ac:dyDescent="0.25">
      <c r="E13292" s="18" t="str">
        <f t="shared" si="847"/>
        <v/>
      </c>
      <c r="F13292" s="18" t="str">
        <f t="shared" si="848"/>
        <v/>
      </c>
      <c r="G13292" s="18" t="str">
        <f t="shared" si="849"/>
        <v/>
      </c>
      <c r="H13292" s="18" t="str">
        <f t="shared" si="850"/>
        <v/>
      </c>
    </row>
    <row r="13293" spans="5:8" x14ac:dyDescent="0.25">
      <c r="E13293" s="18" t="str">
        <f t="shared" si="847"/>
        <v/>
      </c>
      <c r="F13293" s="18" t="str">
        <f t="shared" si="848"/>
        <v/>
      </c>
      <c r="G13293" s="18" t="str">
        <f t="shared" si="849"/>
        <v/>
      </c>
      <c r="H13293" s="18" t="str">
        <f t="shared" si="850"/>
        <v/>
      </c>
    </row>
    <row r="13294" spans="5:8" x14ac:dyDescent="0.25">
      <c r="E13294" s="18" t="str">
        <f t="shared" si="847"/>
        <v/>
      </c>
      <c r="F13294" s="18" t="str">
        <f t="shared" si="848"/>
        <v/>
      </c>
      <c r="G13294" s="18" t="str">
        <f t="shared" si="849"/>
        <v/>
      </c>
      <c r="H13294" s="18" t="str">
        <f t="shared" si="850"/>
        <v/>
      </c>
    </row>
    <row r="13295" spans="5:8" x14ac:dyDescent="0.25">
      <c r="E13295" s="18" t="str">
        <f t="shared" si="847"/>
        <v/>
      </c>
      <c r="F13295" s="18" t="str">
        <f t="shared" si="848"/>
        <v/>
      </c>
      <c r="G13295" s="18" t="str">
        <f t="shared" si="849"/>
        <v/>
      </c>
      <c r="H13295" s="18" t="str">
        <f t="shared" si="850"/>
        <v/>
      </c>
    </row>
    <row r="13296" spans="5:8" x14ac:dyDescent="0.25">
      <c r="E13296" s="18" t="str">
        <f t="shared" si="847"/>
        <v/>
      </c>
      <c r="F13296" s="18" t="str">
        <f t="shared" si="848"/>
        <v/>
      </c>
      <c r="G13296" s="18" t="str">
        <f t="shared" si="849"/>
        <v/>
      </c>
      <c r="H13296" s="18" t="str">
        <f t="shared" si="850"/>
        <v/>
      </c>
    </row>
    <row r="13297" spans="5:8" x14ac:dyDescent="0.25">
      <c r="E13297" s="18" t="str">
        <f t="shared" si="847"/>
        <v/>
      </c>
      <c r="F13297" s="18" t="str">
        <f t="shared" si="848"/>
        <v/>
      </c>
      <c r="G13297" s="18" t="str">
        <f t="shared" si="849"/>
        <v/>
      </c>
      <c r="H13297" s="18" t="str">
        <f t="shared" si="850"/>
        <v/>
      </c>
    </row>
    <row r="13298" spans="5:8" x14ac:dyDescent="0.25">
      <c r="E13298" s="18" t="str">
        <f t="shared" si="847"/>
        <v/>
      </c>
      <c r="F13298" s="18" t="str">
        <f t="shared" si="848"/>
        <v/>
      </c>
      <c r="G13298" s="18" t="str">
        <f t="shared" si="849"/>
        <v/>
      </c>
      <c r="H13298" s="18" t="str">
        <f t="shared" si="850"/>
        <v/>
      </c>
    </row>
    <row r="13299" spans="5:8" x14ac:dyDescent="0.25">
      <c r="E13299" s="18" t="str">
        <f t="shared" si="847"/>
        <v/>
      </c>
      <c r="F13299" s="18" t="str">
        <f t="shared" si="848"/>
        <v/>
      </c>
      <c r="G13299" s="18" t="str">
        <f t="shared" si="849"/>
        <v/>
      </c>
      <c r="H13299" s="18" t="str">
        <f t="shared" si="850"/>
        <v/>
      </c>
    </row>
    <row r="13300" spans="5:8" x14ac:dyDescent="0.25">
      <c r="E13300" s="18" t="str">
        <f t="shared" si="847"/>
        <v/>
      </c>
      <c r="F13300" s="18" t="str">
        <f t="shared" si="848"/>
        <v/>
      </c>
      <c r="G13300" s="18" t="str">
        <f t="shared" si="849"/>
        <v/>
      </c>
      <c r="H13300" s="18" t="str">
        <f t="shared" si="850"/>
        <v/>
      </c>
    </row>
    <row r="13301" spans="5:8" x14ac:dyDescent="0.25">
      <c r="E13301" s="18" t="str">
        <f t="shared" si="847"/>
        <v/>
      </c>
      <c r="F13301" s="18" t="str">
        <f t="shared" si="848"/>
        <v/>
      </c>
      <c r="G13301" s="18" t="str">
        <f t="shared" si="849"/>
        <v/>
      </c>
      <c r="H13301" s="18" t="str">
        <f t="shared" si="850"/>
        <v/>
      </c>
    </row>
    <row r="13302" spans="5:8" x14ac:dyDescent="0.25">
      <c r="E13302" s="18" t="str">
        <f t="shared" si="847"/>
        <v/>
      </c>
      <c r="F13302" s="18" t="str">
        <f t="shared" si="848"/>
        <v/>
      </c>
      <c r="G13302" s="18" t="str">
        <f t="shared" si="849"/>
        <v/>
      </c>
      <c r="H13302" s="18" t="str">
        <f t="shared" si="850"/>
        <v/>
      </c>
    </row>
    <row r="13303" spans="5:8" x14ac:dyDescent="0.25">
      <c r="E13303" s="18" t="str">
        <f t="shared" si="847"/>
        <v/>
      </c>
      <c r="F13303" s="18" t="str">
        <f t="shared" si="848"/>
        <v/>
      </c>
      <c r="G13303" s="18" t="str">
        <f t="shared" si="849"/>
        <v/>
      </c>
      <c r="H13303" s="18" t="str">
        <f t="shared" si="850"/>
        <v/>
      </c>
    </row>
    <row r="13304" spans="5:8" x14ac:dyDescent="0.25">
      <c r="E13304" s="18" t="str">
        <f t="shared" si="847"/>
        <v/>
      </c>
      <c r="F13304" s="18" t="str">
        <f t="shared" si="848"/>
        <v/>
      </c>
      <c r="G13304" s="18" t="str">
        <f t="shared" si="849"/>
        <v/>
      </c>
      <c r="H13304" s="18" t="str">
        <f t="shared" si="850"/>
        <v/>
      </c>
    </row>
    <row r="13305" spans="5:8" x14ac:dyDescent="0.25">
      <c r="E13305" s="18" t="str">
        <f t="shared" si="847"/>
        <v/>
      </c>
      <c r="F13305" s="18" t="str">
        <f t="shared" si="848"/>
        <v/>
      </c>
      <c r="G13305" s="18" t="str">
        <f t="shared" si="849"/>
        <v/>
      </c>
      <c r="H13305" s="18" t="str">
        <f t="shared" si="850"/>
        <v/>
      </c>
    </row>
    <row r="13306" spans="5:8" x14ac:dyDescent="0.25">
      <c r="E13306" s="18" t="str">
        <f t="shared" si="847"/>
        <v/>
      </c>
      <c r="F13306" s="18" t="str">
        <f t="shared" si="848"/>
        <v/>
      </c>
      <c r="G13306" s="18" t="str">
        <f t="shared" si="849"/>
        <v/>
      </c>
      <c r="H13306" s="18" t="str">
        <f t="shared" si="850"/>
        <v/>
      </c>
    </row>
    <row r="13307" spans="5:8" x14ac:dyDescent="0.25">
      <c r="E13307" s="18" t="str">
        <f t="shared" si="847"/>
        <v/>
      </c>
      <c r="F13307" s="18" t="str">
        <f t="shared" si="848"/>
        <v/>
      </c>
      <c r="G13307" s="18" t="str">
        <f t="shared" si="849"/>
        <v/>
      </c>
      <c r="H13307" s="18" t="str">
        <f t="shared" si="850"/>
        <v/>
      </c>
    </row>
    <row r="13308" spans="5:8" x14ac:dyDescent="0.25">
      <c r="E13308" s="18" t="str">
        <f t="shared" si="847"/>
        <v/>
      </c>
      <c r="F13308" s="18" t="str">
        <f t="shared" si="848"/>
        <v/>
      </c>
      <c r="G13308" s="18" t="str">
        <f t="shared" si="849"/>
        <v/>
      </c>
      <c r="H13308" s="18" t="str">
        <f t="shared" si="850"/>
        <v/>
      </c>
    </row>
    <row r="13309" spans="5:8" x14ac:dyDescent="0.25">
      <c r="E13309" s="18" t="str">
        <f t="shared" si="847"/>
        <v/>
      </c>
      <c r="F13309" s="18" t="str">
        <f t="shared" si="848"/>
        <v/>
      </c>
      <c r="G13309" s="18" t="str">
        <f t="shared" si="849"/>
        <v/>
      </c>
      <c r="H13309" s="18" t="str">
        <f t="shared" si="850"/>
        <v/>
      </c>
    </row>
    <row r="13310" spans="5:8" x14ac:dyDescent="0.25">
      <c r="E13310" s="18" t="str">
        <f t="shared" si="847"/>
        <v/>
      </c>
      <c r="F13310" s="18" t="str">
        <f t="shared" si="848"/>
        <v/>
      </c>
      <c r="G13310" s="18" t="str">
        <f t="shared" si="849"/>
        <v/>
      </c>
      <c r="H13310" s="18" t="str">
        <f t="shared" si="850"/>
        <v/>
      </c>
    </row>
    <row r="13311" spans="5:8" x14ac:dyDescent="0.25">
      <c r="E13311" s="18" t="str">
        <f t="shared" si="847"/>
        <v/>
      </c>
      <c r="F13311" s="18" t="str">
        <f t="shared" si="848"/>
        <v/>
      </c>
      <c r="G13311" s="18" t="str">
        <f t="shared" si="849"/>
        <v/>
      </c>
      <c r="H13311" s="18" t="str">
        <f t="shared" si="850"/>
        <v/>
      </c>
    </row>
    <row r="13312" spans="5:8" x14ac:dyDescent="0.25">
      <c r="E13312" s="18" t="str">
        <f t="shared" si="847"/>
        <v/>
      </c>
      <c r="F13312" s="18" t="str">
        <f t="shared" si="848"/>
        <v/>
      </c>
      <c r="G13312" s="18" t="str">
        <f t="shared" si="849"/>
        <v/>
      </c>
      <c r="H13312" s="18" t="str">
        <f t="shared" si="850"/>
        <v/>
      </c>
    </row>
    <row r="13313" spans="5:8" x14ac:dyDescent="0.25">
      <c r="E13313" s="18" t="str">
        <f t="shared" si="847"/>
        <v/>
      </c>
      <c r="F13313" s="18" t="str">
        <f t="shared" si="848"/>
        <v/>
      </c>
      <c r="G13313" s="18" t="str">
        <f t="shared" si="849"/>
        <v/>
      </c>
      <c r="H13313" s="18" t="str">
        <f t="shared" si="850"/>
        <v/>
      </c>
    </row>
    <row r="13314" spans="5:8" x14ac:dyDescent="0.25">
      <c r="E13314" s="18" t="str">
        <f t="shared" si="847"/>
        <v/>
      </c>
      <c r="F13314" s="18" t="str">
        <f t="shared" si="848"/>
        <v/>
      </c>
      <c r="G13314" s="18" t="str">
        <f t="shared" si="849"/>
        <v/>
      </c>
      <c r="H13314" s="18" t="str">
        <f t="shared" si="850"/>
        <v/>
      </c>
    </row>
    <row r="13315" spans="5:8" x14ac:dyDescent="0.25">
      <c r="E13315" s="18" t="str">
        <f t="shared" si="847"/>
        <v/>
      </c>
      <c r="F13315" s="18" t="str">
        <f t="shared" si="848"/>
        <v/>
      </c>
      <c r="G13315" s="18" t="str">
        <f t="shared" si="849"/>
        <v/>
      </c>
      <c r="H13315" s="18" t="str">
        <f t="shared" si="850"/>
        <v/>
      </c>
    </row>
    <row r="13316" spans="5:8" x14ac:dyDescent="0.25">
      <c r="E13316" s="18" t="str">
        <f t="shared" si="847"/>
        <v/>
      </c>
      <c r="F13316" s="18" t="str">
        <f t="shared" si="848"/>
        <v/>
      </c>
      <c r="G13316" s="18" t="str">
        <f t="shared" si="849"/>
        <v/>
      </c>
      <c r="H13316" s="18" t="str">
        <f t="shared" si="850"/>
        <v/>
      </c>
    </row>
    <row r="13317" spans="5:8" x14ac:dyDescent="0.25">
      <c r="E13317" s="18" t="str">
        <f t="shared" si="847"/>
        <v/>
      </c>
      <c r="F13317" s="18" t="str">
        <f t="shared" si="848"/>
        <v/>
      </c>
      <c r="G13317" s="18" t="str">
        <f t="shared" si="849"/>
        <v/>
      </c>
      <c r="H13317" s="18" t="str">
        <f t="shared" si="850"/>
        <v/>
      </c>
    </row>
    <row r="13318" spans="5:8" x14ac:dyDescent="0.25">
      <c r="E13318" s="18" t="str">
        <f t="shared" ref="E13318:E13381" si="851">IF($C13318="","",IFERROR(INDEX(ItemPriceCol,MATCH($C13318,ItemName,0)),""))</f>
        <v/>
      </c>
      <c r="F13318" s="18" t="str">
        <f t="shared" ref="F13318:F13381" si="852">IF(OR($D13318="",$E13318=""),"",$D13318*$E13318)</f>
        <v/>
      </c>
      <c r="G13318" s="18" t="str">
        <f t="shared" ref="G13318:G13381" si="853">IF($C13318="","",IFERROR(INDEX(ItemCostCol,MATCH($C13318,ItemName,0)),""))</f>
        <v/>
      </c>
      <c r="H13318" s="18" t="str">
        <f t="shared" ref="H13318:H13381" si="854">IF(OR($F13318="",$G13318=""),"",$F13318-$D13318*$G13318)</f>
        <v/>
      </c>
    </row>
    <row r="13319" spans="5:8" x14ac:dyDescent="0.25">
      <c r="E13319" s="18" t="str">
        <f t="shared" si="851"/>
        <v/>
      </c>
      <c r="F13319" s="18" t="str">
        <f t="shared" si="852"/>
        <v/>
      </c>
      <c r="G13319" s="18" t="str">
        <f t="shared" si="853"/>
        <v/>
      </c>
      <c r="H13319" s="18" t="str">
        <f t="shared" si="854"/>
        <v/>
      </c>
    </row>
    <row r="13320" spans="5:8" x14ac:dyDescent="0.25">
      <c r="E13320" s="18" t="str">
        <f t="shared" si="851"/>
        <v/>
      </c>
      <c r="F13320" s="18" t="str">
        <f t="shared" si="852"/>
        <v/>
      </c>
      <c r="G13320" s="18" t="str">
        <f t="shared" si="853"/>
        <v/>
      </c>
      <c r="H13320" s="18" t="str">
        <f t="shared" si="854"/>
        <v/>
      </c>
    </row>
    <row r="13321" spans="5:8" x14ac:dyDescent="0.25">
      <c r="E13321" s="18" t="str">
        <f t="shared" si="851"/>
        <v/>
      </c>
      <c r="F13321" s="18" t="str">
        <f t="shared" si="852"/>
        <v/>
      </c>
      <c r="G13321" s="18" t="str">
        <f t="shared" si="853"/>
        <v/>
      </c>
      <c r="H13321" s="18" t="str">
        <f t="shared" si="854"/>
        <v/>
      </c>
    </row>
    <row r="13322" spans="5:8" x14ac:dyDescent="0.25">
      <c r="E13322" s="18" t="str">
        <f t="shared" si="851"/>
        <v/>
      </c>
      <c r="F13322" s="18" t="str">
        <f t="shared" si="852"/>
        <v/>
      </c>
      <c r="G13322" s="18" t="str">
        <f t="shared" si="853"/>
        <v/>
      </c>
      <c r="H13322" s="18" t="str">
        <f t="shared" si="854"/>
        <v/>
      </c>
    </row>
    <row r="13323" spans="5:8" x14ac:dyDescent="0.25">
      <c r="E13323" s="18" t="str">
        <f t="shared" si="851"/>
        <v/>
      </c>
      <c r="F13323" s="18" t="str">
        <f t="shared" si="852"/>
        <v/>
      </c>
      <c r="G13323" s="18" t="str">
        <f t="shared" si="853"/>
        <v/>
      </c>
      <c r="H13323" s="18" t="str">
        <f t="shared" si="854"/>
        <v/>
      </c>
    </row>
    <row r="13324" spans="5:8" x14ac:dyDescent="0.25">
      <c r="E13324" s="18" t="str">
        <f t="shared" si="851"/>
        <v/>
      </c>
      <c r="F13324" s="18" t="str">
        <f t="shared" si="852"/>
        <v/>
      </c>
      <c r="G13324" s="18" t="str">
        <f t="shared" si="853"/>
        <v/>
      </c>
      <c r="H13324" s="18" t="str">
        <f t="shared" si="854"/>
        <v/>
      </c>
    </row>
    <row r="13325" spans="5:8" x14ac:dyDescent="0.25">
      <c r="E13325" s="18" t="str">
        <f t="shared" si="851"/>
        <v/>
      </c>
      <c r="F13325" s="18" t="str">
        <f t="shared" si="852"/>
        <v/>
      </c>
      <c r="G13325" s="18" t="str">
        <f t="shared" si="853"/>
        <v/>
      </c>
      <c r="H13325" s="18" t="str">
        <f t="shared" si="854"/>
        <v/>
      </c>
    </row>
    <row r="13326" spans="5:8" x14ac:dyDescent="0.25">
      <c r="E13326" s="18" t="str">
        <f t="shared" si="851"/>
        <v/>
      </c>
      <c r="F13326" s="18" t="str">
        <f t="shared" si="852"/>
        <v/>
      </c>
      <c r="G13326" s="18" t="str">
        <f t="shared" si="853"/>
        <v/>
      </c>
      <c r="H13326" s="18" t="str">
        <f t="shared" si="854"/>
        <v/>
      </c>
    </row>
    <row r="13327" spans="5:8" x14ac:dyDescent="0.25">
      <c r="E13327" s="18" t="str">
        <f t="shared" si="851"/>
        <v/>
      </c>
      <c r="F13327" s="18" t="str">
        <f t="shared" si="852"/>
        <v/>
      </c>
      <c r="G13327" s="18" t="str">
        <f t="shared" si="853"/>
        <v/>
      </c>
      <c r="H13327" s="18" t="str">
        <f t="shared" si="854"/>
        <v/>
      </c>
    </row>
    <row r="13328" spans="5:8" x14ac:dyDescent="0.25">
      <c r="E13328" s="18" t="str">
        <f t="shared" si="851"/>
        <v/>
      </c>
      <c r="F13328" s="18" t="str">
        <f t="shared" si="852"/>
        <v/>
      </c>
      <c r="G13328" s="18" t="str">
        <f t="shared" si="853"/>
        <v/>
      </c>
      <c r="H13328" s="18" t="str">
        <f t="shared" si="854"/>
        <v/>
      </c>
    </row>
    <row r="13329" spans="5:8" x14ac:dyDescent="0.25">
      <c r="E13329" s="18" t="str">
        <f t="shared" si="851"/>
        <v/>
      </c>
      <c r="F13329" s="18" t="str">
        <f t="shared" si="852"/>
        <v/>
      </c>
      <c r="G13329" s="18" t="str">
        <f t="shared" si="853"/>
        <v/>
      </c>
      <c r="H13329" s="18" t="str">
        <f t="shared" si="854"/>
        <v/>
      </c>
    </row>
    <row r="13330" spans="5:8" x14ac:dyDescent="0.25">
      <c r="E13330" s="18" t="str">
        <f t="shared" si="851"/>
        <v/>
      </c>
      <c r="F13330" s="18" t="str">
        <f t="shared" si="852"/>
        <v/>
      </c>
      <c r="G13330" s="18" t="str">
        <f t="shared" si="853"/>
        <v/>
      </c>
      <c r="H13330" s="18" t="str">
        <f t="shared" si="854"/>
        <v/>
      </c>
    </row>
    <row r="13331" spans="5:8" x14ac:dyDescent="0.25">
      <c r="E13331" s="18" t="str">
        <f t="shared" si="851"/>
        <v/>
      </c>
      <c r="F13331" s="18" t="str">
        <f t="shared" si="852"/>
        <v/>
      </c>
      <c r="G13331" s="18" t="str">
        <f t="shared" si="853"/>
        <v/>
      </c>
      <c r="H13331" s="18" t="str">
        <f t="shared" si="854"/>
        <v/>
      </c>
    </row>
    <row r="13332" spans="5:8" x14ac:dyDescent="0.25">
      <c r="E13332" s="18" t="str">
        <f t="shared" si="851"/>
        <v/>
      </c>
      <c r="F13332" s="18" t="str">
        <f t="shared" si="852"/>
        <v/>
      </c>
      <c r="G13332" s="18" t="str">
        <f t="shared" si="853"/>
        <v/>
      </c>
      <c r="H13332" s="18" t="str">
        <f t="shared" si="854"/>
        <v/>
      </c>
    </row>
    <row r="13333" spans="5:8" x14ac:dyDescent="0.25">
      <c r="E13333" s="18" t="str">
        <f t="shared" si="851"/>
        <v/>
      </c>
      <c r="F13333" s="18" t="str">
        <f t="shared" si="852"/>
        <v/>
      </c>
      <c r="G13333" s="18" t="str">
        <f t="shared" si="853"/>
        <v/>
      </c>
      <c r="H13333" s="18" t="str">
        <f t="shared" si="854"/>
        <v/>
      </c>
    </row>
    <row r="13334" spans="5:8" x14ac:dyDescent="0.25">
      <c r="E13334" s="18" t="str">
        <f t="shared" si="851"/>
        <v/>
      </c>
      <c r="F13334" s="18" t="str">
        <f t="shared" si="852"/>
        <v/>
      </c>
      <c r="G13334" s="18" t="str">
        <f t="shared" si="853"/>
        <v/>
      </c>
      <c r="H13334" s="18" t="str">
        <f t="shared" si="854"/>
        <v/>
      </c>
    </row>
    <row r="13335" spans="5:8" x14ac:dyDescent="0.25">
      <c r="E13335" s="18" t="str">
        <f t="shared" si="851"/>
        <v/>
      </c>
      <c r="F13335" s="18" t="str">
        <f t="shared" si="852"/>
        <v/>
      </c>
      <c r="G13335" s="18" t="str">
        <f t="shared" si="853"/>
        <v/>
      </c>
      <c r="H13335" s="18" t="str">
        <f t="shared" si="854"/>
        <v/>
      </c>
    </row>
    <row r="13336" spans="5:8" x14ac:dyDescent="0.25">
      <c r="E13336" s="18" t="str">
        <f t="shared" si="851"/>
        <v/>
      </c>
      <c r="F13336" s="18" t="str">
        <f t="shared" si="852"/>
        <v/>
      </c>
      <c r="G13336" s="18" t="str">
        <f t="shared" si="853"/>
        <v/>
      </c>
      <c r="H13336" s="18" t="str">
        <f t="shared" si="854"/>
        <v/>
      </c>
    </row>
    <row r="13337" spans="5:8" x14ac:dyDescent="0.25">
      <c r="E13337" s="18" t="str">
        <f t="shared" si="851"/>
        <v/>
      </c>
      <c r="F13337" s="18" t="str">
        <f t="shared" si="852"/>
        <v/>
      </c>
      <c r="G13337" s="18" t="str">
        <f t="shared" si="853"/>
        <v/>
      </c>
      <c r="H13337" s="18" t="str">
        <f t="shared" si="854"/>
        <v/>
      </c>
    </row>
    <row r="13338" spans="5:8" x14ac:dyDescent="0.25">
      <c r="E13338" s="18" t="str">
        <f t="shared" si="851"/>
        <v/>
      </c>
      <c r="F13338" s="18" t="str">
        <f t="shared" si="852"/>
        <v/>
      </c>
      <c r="G13338" s="18" t="str">
        <f t="shared" si="853"/>
        <v/>
      </c>
      <c r="H13338" s="18" t="str">
        <f t="shared" si="854"/>
        <v/>
      </c>
    </row>
    <row r="13339" spans="5:8" x14ac:dyDescent="0.25">
      <c r="E13339" s="18" t="str">
        <f t="shared" si="851"/>
        <v/>
      </c>
      <c r="F13339" s="18" t="str">
        <f t="shared" si="852"/>
        <v/>
      </c>
      <c r="G13339" s="18" t="str">
        <f t="shared" si="853"/>
        <v/>
      </c>
      <c r="H13339" s="18" t="str">
        <f t="shared" si="854"/>
        <v/>
      </c>
    </row>
    <row r="13340" spans="5:8" x14ac:dyDescent="0.25">
      <c r="E13340" s="18" t="str">
        <f t="shared" si="851"/>
        <v/>
      </c>
      <c r="F13340" s="18" t="str">
        <f t="shared" si="852"/>
        <v/>
      </c>
      <c r="G13340" s="18" t="str">
        <f t="shared" si="853"/>
        <v/>
      </c>
      <c r="H13340" s="18" t="str">
        <f t="shared" si="854"/>
        <v/>
      </c>
    </row>
    <row r="13341" spans="5:8" x14ac:dyDescent="0.25">
      <c r="E13341" s="18" t="str">
        <f t="shared" si="851"/>
        <v/>
      </c>
      <c r="F13341" s="18" t="str">
        <f t="shared" si="852"/>
        <v/>
      </c>
      <c r="G13341" s="18" t="str">
        <f t="shared" si="853"/>
        <v/>
      </c>
      <c r="H13341" s="18" t="str">
        <f t="shared" si="854"/>
        <v/>
      </c>
    </row>
    <row r="13342" spans="5:8" x14ac:dyDescent="0.25">
      <c r="E13342" s="18" t="str">
        <f t="shared" si="851"/>
        <v/>
      </c>
      <c r="F13342" s="18" t="str">
        <f t="shared" si="852"/>
        <v/>
      </c>
      <c r="G13342" s="18" t="str">
        <f t="shared" si="853"/>
        <v/>
      </c>
      <c r="H13342" s="18" t="str">
        <f t="shared" si="854"/>
        <v/>
      </c>
    </row>
    <row r="13343" spans="5:8" x14ac:dyDescent="0.25">
      <c r="E13343" s="18" t="str">
        <f t="shared" si="851"/>
        <v/>
      </c>
      <c r="F13343" s="18" t="str">
        <f t="shared" si="852"/>
        <v/>
      </c>
      <c r="G13343" s="18" t="str">
        <f t="shared" si="853"/>
        <v/>
      </c>
      <c r="H13343" s="18" t="str">
        <f t="shared" si="854"/>
        <v/>
      </c>
    </row>
    <row r="13344" spans="5:8" x14ac:dyDescent="0.25">
      <c r="E13344" s="18" t="str">
        <f t="shared" si="851"/>
        <v/>
      </c>
      <c r="F13344" s="18" t="str">
        <f t="shared" si="852"/>
        <v/>
      </c>
      <c r="G13344" s="18" t="str">
        <f t="shared" si="853"/>
        <v/>
      </c>
      <c r="H13344" s="18" t="str">
        <f t="shared" si="854"/>
        <v/>
      </c>
    </row>
    <row r="13345" spans="5:8" x14ac:dyDescent="0.25">
      <c r="E13345" s="18" t="str">
        <f t="shared" si="851"/>
        <v/>
      </c>
      <c r="F13345" s="18" t="str">
        <f t="shared" si="852"/>
        <v/>
      </c>
      <c r="G13345" s="18" t="str">
        <f t="shared" si="853"/>
        <v/>
      </c>
      <c r="H13345" s="18" t="str">
        <f t="shared" si="854"/>
        <v/>
      </c>
    </row>
    <row r="13346" spans="5:8" x14ac:dyDescent="0.25">
      <c r="E13346" s="18" t="str">
        <f t="shared" si="851"/>
        <v/>
      </c>
      <c r="F13346" s="18" t="str">
        <f t="shared" si="852"/>
        <v/>
      </c>
      <c r="G13346" s="18" t="str">
        <f t="shared" si="853"/>
        <v/>
      </c>
      <c r="H13346" s="18" t="str">
        <f t="shared" si="854"/>
        <v/>
      </c>
    </row>
    <row r="13347" spans="5:8" x14ac:dyDescent="0.25">
      <c r="E13347" s="18" t="str">
        <f t="shared" si="851"/>
        <v/>
      </c>
      <c r="F13347" s="18" t="str">
        <f t="shared" si="852"/>
        <v/>
      </c>
      <c r="G13347" s="18" t="str">
        <f t="shared" si="853"/>
        <v/>
      </c>
      <c r="H13347" s="18" t="str">
        <f t="shared" si="854"/>
        <v/>
      </c>
    </row>
    <row r="13348" spans="5:8" x14ac:dyDescent="0.25">
      <c r="E13348" s="18" t="str">
        <f t="shared" si="851"/>
        <v/>
      </c>
      <c r="F13348" s="18" t="str">
        <f t="shared" si="852"/>
        <v/>
      </c>
      <c r="G13348" s="18" t="str">
        <f t="shared" si="853"/>
        <v/>
      </c>
      <c r="H13348" s="18" t="str">
        <f t="shared" si="854"/>
        <v/>
      </c>
    </row>
    <row r="13349" spans="5:8" x14ac:dyDescent="0.25">
      <c r="E13349" s="18" t="str">
        <f t="shared" si="851"/>
        <v/>
      </c>
      <c r="F13349" s="18" t="str">
        <f t="shared" si="852"/>
        <v/>
      </c>
      <c r="G13349" s="18" t="str">
        <f t="shared" si="853"/>
        <v/>
      </c>
      <c r="H13349" s="18" t="str">
        <f t="shared" si="854"/>
        <v/>
      </c>
    </row>
    <row r="13350" spans="5:8" x14ac:dyDescent="0.25">
      <c r="E13350" s="18" t="str">
        <f t="shared" si="851"/>
        <v/>
      </c>
      <c r="F13350" s="18" t="str">
        <f t="shared" si="852"/>
        <v/>
      </c>
      <c r="G13350" s="18" t="str">
        <f t="shared" si="853"/>
        <v/>
      </c>
      <c r="H13350" s="18" t="str">
        <f t="shared" si="854"/>
        <v/>
      </c>
    </row>
    <row r="13351" spans="5:8" x14ac:dyDescent="0.25">
      <c r="E13351" s="18" t="str">
        <f t="shared" si="851"/>
        <v/>
      </c>
      <c r="F13351" s="18" t="str">
        <f t="shared" si="852"/>
        <v/>
      </c>
      <c r="G13351" s="18" t="str">
        <f t="shared" si="853"/>
        <v/>
      </c>
      <c r="H13351" s="18" t="str">
        <f t="shared" si="854"/>
        <v/>
      </c>
    </row>
    <row r="13352" spans="5:8" x14ac:dyDescent="0.25">
      <c r="E13352" s="18" t="str">
        <f t="shared" si="851"/>
        <v/>
      </c>
      <c r="F13352" s="18" t="str">
        <f t="shared" si="852"/>
        <v/>
      </c>
      <c r="G13352" s="18" t="str">
        <f t="shared" si="853"/>
        <v/>
      </c>
      <c r="H13352" s="18" t="str">
        <f t="shared" si="854"/>
        <v/>
      </c>
    </row>
    <row r="13353" spans="5:8" x14ac:dyDescent="0.25">
      <c r="E13353" s="18" t="str">
        <f t="shared" si="851"/>
        <v/>
      </c>
      <c r="F13353" s="18" t="str">
        <f t="shared" si="852"/>
        <v/>
      </c>
      <c r="G13353" s="18" t="str">
        <f t="shared" si="853"/>
        <v/>
      </c>
      <c r="H13353" s="18" t="str">
        <f t="shared" si="854"/>
        <v/>
      </c>
    </row>
    <row r="13354" spans="5:8" x14ac:dyDescent="0.25">
      <c r="E13354" s="18" t="str">
        <f t="shared" si="851"/>
        <v/>
      </c>
      <c r="F13354" s="18" t="str">
        <f t="shared" si="852"/>
        <v/>
      </c>
      <c r="G13354" s="18" t="str">
        <f t="shared" si="853"/>
        <v/>
      </c>
      <c r="H13354" s="18" t="str">
        <f t="shared" si="854"/>
        <v/>
      </c>
    </row>
    <row r="13355" spans="5:8" x14ac:dyDescent="0.25">
      <c r="E13355" s="18" t="str">
        <f t="shared" si="851"/>
        <v/>
      </c>
      <c r="F13355" s="18" t="str">
        <f t="shared" si="852"/>
        <v/>
      </c>
      <c r="G13355" s="18" t="str">
        <f t="shared" si="853"/>
        <v/>
      </c>
      <c r="H13355" s="18" t="str">
        <f t="shared" si="854"/>
        <v/>
      </c>
    </row>
    <row r="13356" spans="5:8" x14ac:dyDescent="0.25">
      <c r="E13356" s="18" t="str">
        <f t="shared" si="851"/>
        <v/>
      </c>
      <c r="F13356" s="18" t="str">
        <f t="shared" si="852"/>
        <v/>
      </c>
      <c r="G13356" s="18" t="str">
        <f t="shared" si="853"/>
        <v/>
      </c>
      <c r="H13356" s="18" t="str">
        <f t="shared" si="854"/>
        <v/>
      </c>
    </row>
    <row r="13357" spans="5:8" x14ac:dyDescent="0.25">
      <c r="E13357" s="18" t="str">
        <f t="shared" si="851"/>
        <v/>
      </c>
      <c r="F13357" s="18" t="str">
        <f t="shared" si="852"/>
        <v/>
      </c>
      <c r="G13357" s="18" t="str">
        <f t="shared" si="853"/>
        <v/>
      </c>
      <c r="H13357" s="18" t="str">
        <f t="shared" si="854"/>
        <v/>
      </c>
    </row>
    <row r="13358" spans="5:8" x14ac:dyDescent="0.25">
      <c r="E13358" s="18" t="str">
        <f t="shared" si="851"/>
        <v/>
      </c>
      <c r="F13358" s="18" t="str">
        <f t="shared" si="852"/>
        <v/>
      </c>
      <c r="G13358" s="18" t="str">
        <f t="shared" si="853"/>
        <v/>
      </c>
      <c r="H13358" s="18" t="str">
        <f t="shared" si="854"/>
        <v/>
      </c>
    </row>
    <row r="13359" spans="5:8" x14ac:dyDescent="0.25">
      <c r="E13359" s="18" t="str">
        <f t="shared" si="851"/>
        <v/>
      </c>
      <c r="F13359" s="18" t="str">
        <f t="shared" si="852"/>
        <v/>
      </c>
      <c r="G13359" s="18" t="str">
        <f t="shared" si="853"/>
        <v/>
      </c>
      <c r="H13359" s="18" t="str">
        <f t="shared" si="854"/>
        <v/>
      </c>
    </row>
    <row r="13360" spans="5:8" x14ac:dyDescent="0.25">
      <c r="E13360" s="18" t="str">
        <f t="shared" si="851"/>
        <v/>
      </c>
      <c r="F13360" s="18" t="str">
        <f t="shared" si="852"/>
        <v/>
      </c>
      <c r="G13360" s="18" t="str">
        <f t="shared" si="853"/>
        <v/>
      </c>
      <c r="H13360" s="18" t="str">
        <f t="shared" si="854"/>
        <v/>
      </c>
    </row>
    <row r="13361" spans="5:8" x14ac:dyDescent="0.25">
      <c r="E13361" s="18" t="str">
        <f t="shared" si="851"/>
        <v/>
      </c>
      <c r="F13361" s="18" t="str">
        <f t="shared" si="852"/>
        <v/>
      </c>
      <c r="G13361" s="18" t="str">
        <f t="shared" si="853"/>
        <v/>
      </c>
      <c r="H13361" s="18" t="str">
        <f t="shared" si="854"/>
        <v/>
      </c>
    </row>
    <row r="13362" spans="5:8" x14ac:dyDescent="0.25">
      <c r="E13362" s="18" t="str">
        <f t="shared" si="851"/>
        <v/>
      </c>
      <c r="F13362" s="18" t="str">
        <f t="shared" si="852"/>
        <v/>
      </c>
      <c r="G13362" s="18" t="str">
        <f t="shared" si="853"/>
        <v/>
      </c>
      <c r="H13362" s="18" t="str">
        <f t="shared" si="854"/>
        <v/>
      </c>
    </row>
    <row r="13363" spans="5:8" x14ac:dyDescent="0.25">
      <c r="E13363" s="18" t="str">
        <f t="shared" si="851"/>
        <v/>
      </c>
      <c r="F13363" s="18" t="str">
        <f t="shared" si="852"/>
        <v/>
      </c>
      <c r="G13363" s="18" t="str">
        <f t="shared" si="853"/>
        <v/>
      </c>
      <c r="H13363" s="18" t="str">
        <f t="shared" si="854"/>
        <v/>
      </c>
    </row>
    <row r="13364" spans="5:8" x14ac:dyDescent="0.25">
      <c r="E13364" s="18" t="str">
        <f t="shared" si="851"/>
        <v/>
      </c>
      <c r="F13364" s="18" t="str">
        <f t="shared" si="852"/>
        <v/>
      </c>
      <c r="G13364" s="18" t="str">
        <f t="shared" si="853"/>
        <v/>
      </c>
      <c r="H13364" s="18" t="str">
        <f t="shared" si="854"/>
        <v/>
      </c>
    </row>
    <row r="13365" spans="5:8" x14ac:dyDescent="0.25">
      <c r="E13365" s="18" t="str">
        <f t="shared" si="851"/>
        <v/>
      </c>
      <c r="F13365" s="18" t="str">
        <f t="shared" si="852"/>
        <v/>
      </c>
      <c r="G13365" s="18" t="str">
        <f t="shared" si="853"/>
        <v/>
      </c>
      <c r="H13365" s="18" t="str">
        <f t="shared" si="854"/>
        <v/>
      </c>
    </row>
    <row r="13366" spans="5:8" x14ac:dyDescent="0.25">
      <c r="E13366" s="18" t="str">
        <f t="shared" si="851"/>
        <v/>
      </c>
      <c r="F13366" s="18" t="str">
        <f t="shared" si="852"/>
        <v/>
      </c>
      <c r="G13366" s="18" t="str">
        <f t="shared" si="853"/>
        <v/>
      </c>
      <c r="H13366" s="18" t="str">
        <f t="shared" si="854"/>
        <v/>
      </c>
    </row>
    <row r="13367" spans="5:8" x14ac:dyDescent="0.25">
      <c r="E13367" s="18" t="str">
        <f t="shared" si="851"/>
        <v/>
      </c>
      <c r="F13367" s="18" t="str">
        <f t="shared" si="852"/>
        <v/>
      </c>
      <c r="G13367" s="18" t="str">
        <f t="shared" si="853"/>
        <v/>
      </c>
      <c r="H13367" s="18" t="str">
        <f t="shared" si="854"/>
        <v/>
      </c>
    </row>
    <row r="13368" spans="5:8" x14ac:dyDescent="0.25">
      <c r="E13368" s="18" t="str">
        <f t="shared" si="851"/>
        <v/>
      </c>
      <c r="F13368" s="18" t="str">
        <f t="shared" si="852"/>
        <v/>
      </c>
      <c r="G13368" s="18" t="str">
        <f t="shared" si="853"/>
        <v/>
      </c>
      <c r="H13368" s="18" t="str">
        <f t="shared" si="854"/>
        <v/>
      </c>
    </row>
    <row r="13369" spans="5:8" x14ac:dyDescent="0.25">
      <c r="E13369" s="18" t="str">
        <f t="shared" si="851"/>
        <v/>
      </c>
      <c r="F13369" s="18" t="str">
        <f t="shared" si="852"/>
        <v/>
      </c>
      <c r="G13369" s="18" t="str">
        <f t="shared" si="853"/>
        <v/>
      </c>
      <c r="H13369" s="18" t="str">
        <f t="shared" si="854"/>
        <v/>
      </c>
    </row>
    <row r="13370" spans="5:8" x14ac:dyDescent="0.25">
      <c r="E13370" s="18" t="str">
        <f t="shared" si="851"/>
        <v/>
      </c>
      <c r="F13370" s="18" t="str">
        <f t="shared" si="852"/>
        <v/>
      </c>
      <c r="G13370" s="18" t="str">
        <f t="shared" si="853"/>
        <v/>
      </c>
      <c r="H13370" s="18" t="str">
        <f t="shared" si="854"/>
        <v/>
      </c>
    </row>
    <row r="13371" spans="5:8" x14ac:dyDescent="0.25">
      <c r="E13371" s="18" t="str">
        <f t="shared" si="851"/>
        <v/>
      </c>
      <c r="F13371" s="18" t="str">
        <f t="shared" si="852"/>
        <v/>
      </c>
      <c r="G13371" s="18" t="str">
        <f t="shared" si="853"/>
        <v/>
      </c>
      <c r="H13371" s="18" t="str">
        <f t="shared" si="854"/>
        <v/>
      </c>
    </row>
    <row r="13372" spans="5:8" x14ac:dyDescent="0.25">
      <c r="E13372" s="18" t="str">
        <f t="shared" si="851"/>
        <v/>
      </c>
      <c r="F13372" s="18" t="str">
        <f t="shared" si="852"/>
        <v/>
      </c>
      <c r="G13372" s="18" t="str">
        <f t="shared" si="853"/>
        <v/>
      </c>
      <c r="H13372" s="18" t="str">
        <f t="shared" si="854"/>
        <v/>
      </c>
    </row>
    <row r="13373" spans="5:8" x14ac:dyDescent="0.25">
      <c r="E13373" s="18" t="str">
        <f t="shared" si="851"/>
        <v/>
      </c>
      <c r="F13373" s="18" t="str">
        <f t="shared" si="852"/>
        <v/>
      </c>
      <c r="G13373" s="18" t="str">
        <f t="shared" si="853"/>
        <v/>
      </c>
      <c r="H13373" s="18" t="str">
        <f t="shared" si="854"/>
        <v/>
      </c>
    </row>
    <row r="13374" spans="5:8" x14ac:dyDescent="0.25">
      <c r="E13374" s="18" t="str">
        <f t="shared" si="851"/>
        <v/>
      </c>
      <c r="F13374" s="18" t="str">
        <f t="shared" si="852"/>
        <v/>
      </c>
      <c r="G13374" s="18" t="str">
        <f t="shared" si="853"/>
        <v/>
      </c>
      <c r="H13374" s="18" t="str">
        <f t="shared" si="854"/>
        <v/>
      </c>
    </row>
    <row r="13375" spans="5:8" x14ac:dyDescent="0.25">
      <c r="E13375" s="18" t="str">
        <f t="shared" si="851"/>
        <v/>
      </c>
      <c r="F13375" s="18" t="str">
        <f t="shared" si="852"/>
        <v/>
      </c>
      <c r="G13375" s="18" t="str">
        <f t="shared" si="853"/>
        <v/>
      </c>
      <c r="H13375" s="18" t="str">
        <f t="shared" si="854"/>
        <v/>
      </c>
    </row>
    <row r="13376" spans="5:8" x14ac:dyDescent="0.25">
      <c r="E13376" s="18" t="str">
        <f t="shared" si="851"/>
        <v/>
      </c>
      <c r="F13376" s="18" t="str">
        <f t="shared" si="852"/>
        <v/>
      </c>
      <c r="G13376" s="18" t="str">
        <f t="shared" si="853"/>
        <v/>
      </c>
      <c r="H13376" s="18" t="str">
        <f t="shared" si="854"/>
        <v/>
      </c>
    </row>
    <row r="13377" spans="5:8" x14ac:dyDescent="0.25">
      <c r="E13377" s="18" t="str">
        <f t="shared" si="851"/>
        <v/>
      </c>
      <c r="F13377" s="18" t="str">
        <f t="shared" si="852"/>
        <v/>
      </c>
      <c r="G13377" s="18" t="str">
        <f t="shared" si="853"/>
        <v/>
      </c>
      <c r="H13377" s="18" t="str">
        <f t="shared" si="854"/>
        <v/>
      </c>
    </row>
    <row r="13378" spans="5:8" x14ac:dyDescent="0.25">
      <c r="E13378" s="18" t="str">
        <f t="shared" si="851"/>
        <v/>
      </c>
      <c r="F13378" s="18" t="str">
        <f t="shared" si="852"/>
        <v/>
      </c>
      <c r="G13378" s="18" t="str">
        <f t="shared" si="853"/>
        <v/>
      </c>
      <c r="H13378" s="18" t="str">
        <f t="shared" si="854"/>
        <v/>
      </c>
    </row>
    <row r="13379" spans="5:8" x14ac:dyDescent="0.25">
      <c r="E13379" s="18" t="str">
        <f t="shared" si="851"/>
        <v/>
      </c>
      <c r="F13379" s="18" t="str">
        <f t="shared" si="852"/>
        <v/>
      </c>
      <c r="G13379" s="18" t="str">
        <f t="shared" si="853"/>
        <v/>
      </c>
      <c r="H13379" s="18" t="str">
        <f t="shared" si="854"/>
        <v/>
      </c>
    </row>
    <row r="13380" spans="5:8" x14ac:dyDescent="0.25">
      <c r="E13380" s="18" t="str">
        <f t="shared" si="851"/>
        <v/>
      </c>
      <c r="F13380" s="18" t="str">
        <f t="shared" si="852"/>
        <v/>
      </c>
      <c r="G13380" s="18" t="str">
        <f t="shared" si="853"/>
        <v/>
      </c>
      <c r="H13380" s="18" t="str">
        <f t="shared" si="854"/>
        <v/>
      </c>
    </row>
    <row r="13381" spans="5:8" x14ac:dyDescent="0.25">
      <c r="E13381" s="18" t="str">
        <f t="shared" si="851"/>
        <v/>
      </c>
      <c r="F13381" s="18" t="str">
        <f t="shared" si="852"/>
        <v/>
      </c>
      <c r="G13381" s="18" t="str">
        <f t="shared" si="853"/>
        <v/>
      </c>
      <c r="H13381" s="18" t="str">
        <f t="shared" si="854"/>
        <v/>
      </c>
    </row>
    <row r="13382" spans="5:8" x14ac:dyDescent="0.25">
      <c r="E13382" s="18" t="str">
        <f t="shared" ref="E13382:E13445" si="855">IF($C13382="","",IFERROR(INDEX(ItemPriceCol,MATCH($C13382,ItemName,0)),""))</f>
        <v/>
      </c>
      <c r="F13382" s="18" t="str">
        <f t="shared" ref="F13382:F13445" si="856">IF(OR($D13382="",$E13382=""),"",$D13382*$E13382)</f>
        <v/>
      </c>
      <c r="G13382" s="18" t="str">
        <f t="shared" ref="G13382:G13445" si="857">IF($C13382="","",IFERROR(INDEX(ItemCostCol,MATCH($C13382,ItemName,0)),""))</f>
        <v/>
      </c>
      <c r="H13382" s="18" t="str">
        <f t="shared" ref="H13382:H13445" si="858">IF(OR($F13382="",$G13382=""),"",$F13382-$D13382*$G13382)</f>
        <v/>
      </c>
    </row>
    <row r="13383" spans="5:8" x14ac:dyDescent="0.25">
      <c r="E13383" s="18" t="str">
        <f t="shared" si="855"/>
        <v/>
      </c>
      <c r="F13383" s="18" t="str">
        <f t="shared" si="856"/>
        <v/>
      </c>
      <c r="G13383" s="18" t="str">
        <f t="shared" si="857"/>
        <v/>
      </c>
      <c r="H13383" s="18" t="str">
        <f t="shared" si="858"/>
        <v/>
      </c>
    </row>
    <row r="13384" spans="5:8" x14ac:dyDescent="0.25">
      <c r="E13384" s="18" t="str">
        <f t="shared" si="855"/>
        <v/>
      </c>
      <c r="F13384" s="18" t="str">
        <f t="shared" si="856"/>
        <v/>
      </c>
      <c r="G13384" s="18" t="str">
        <f t="shared" si="857"/>
        <v/>
      </c>
      <c r="H13384" s="18" t="str">
        <f t="shared" si="858"/>
        <v/>
      </c>
    </row>
    <row r="13385" spans="5:8" x14ac:dyDescent="0.25">
      <c r="E13385" s="18" t="str">
        <f t="shared" si="855"/>
        <v/>
      </c>
      <c r="F13385" s="18" t="str">
        <f t="shared" si="856"/>
        <v/>
      </c>
      <c r="G13385" s="18" t="str">
        <f t="shared" si="857"/>
        <v/>
      </c>
      <c r="H13385" s="18" t="str">
        <f t="shared" si="858"/>
        <v/>
      </c>
    </row>
    <row r="13386" spans="5:8" x14ac:dyDescent="0.25">
      <c r="E13386" s="18" t="str">
        <f t="shared" si="855"/>
        <v/>
      </c>
      <c r="F13386" s="18" t="str">
        <f t="shared" si="856"/>
        <v/>
      </c>
      <c r="G13386" s="18" t="str">
        <f t="shared" si="857"/>
        <v/>
      </c>
      <c r="H13386" s="18" t="str">
        <f t="shared" si="858"/>
        <v/>
      </c>
    </row>
    <row r="13387" spans="5:8" x14ac:dyDescent="0.25">
      <c r="E13387" s="18" t="str">
        <f t="shared" si="855"/>
        <v/>
      </c>
      <c r="F13387" s="18" t="str">
        <f t="shared" si="856"/>
        <v/>
      </c>
      <c r="G13387" s="18" t="str">
        <f t="shared" si="857"/>
        <v/>
      </c>
      <c r="H13387" s="18" t="str">
        <f t="shared" si="858"/>
        <v/>
      </c>
    </row>
    <row r="13388" spans="5:8" x14ac:dyDescent="0.25">
      <c r="E13388" s="18" t="str">
        <f t="shared" si="855"/>
        <v/>
      </c>
      <c r="F13388" s="18" t="str">
        <f t="shared" si="856"/>
        <v/>
      </c>
      <c r="G13388" s="18" t="str">
        <f t="shared" si="857"/>
        <v/>
      </c>
      <c r="H13388" s="18" t="str">
        <f t="shared" si="858"/>
        <v/>
      </c>
    </row>
    <row r="13389" spans="5:8" x14ac:dyDescent="0.25">
      <c r="E13389" s="18" t="str">
        <f t="shared" si="855"/>
        <v/>
      </c>
      <c r="F13389" s="18" t="str">
        <f t="shared" si="856"/>
        <v/>
      </c>
      <c r="G13389" s="18" t="str">
        <f t="shared" si="857"/>
        <v/>
      </c>
      <c r="H13389" s="18" t="str">
        <f t="shared" si="858"/>
        <v/>
      </c>
    </row>
    <row r="13390" spans="5:8" x14ac:dyDescent="0.25">
      <c r="E13390" s="18" t="str">
        <f t="shared" si="855"/>
        <v/>
      </c>
      <c r="F13390" s="18" t="str">
        <f t="shared" si="856"/>
        <v/>
      </c>
      <c r="G13390" s="18" t="str">
        <f t="shared" si="857"/>
        <v/>
      </c>
      <c r="H13390" s="18" t="str">
        <f t="shared" si="858"/>
        <v/>
      </c>
    </row>
    <row r="13391" spans="5:8" x14ac:dyDescent="0.25">
      <c r="E13391" s="18" t="str">
        <f t="shared" si="855"/>
        <v/>
      </c>
      <c r="F13391" s="18" t="str">
        <f t="shared" si="856"/>
        <v/>
      </c>
      <c r="G13391" s="18" t="str">
        <f t="shared" si="857"/>
        <v/>
      </c>
      <c r="H13391" s="18" t="str">
        <f t="shared" si="858"/>
        <v/>
      </c>
    </row>
    <row r="13392" spans="5:8" x14ac:dyDescent="0.25">
      <c r="E13392" s="18" t="str">
        <f t="shared" si="855"/>
        <v/>
      </c>
      <c r="F13392" s="18" t="str">
        <f t="shared" si="856"/>
        <v/>
      </c>
      <c r="G13392" s="18" t="str">
        <f t="shared" si="857"/>
        <v/>
      </c>
      <c r="H13392" s="18" t="str">
        <f t="shared" si="858"/>
        <v/>
      </c>
    </row>
    <row r="13393" spans="5:8" x14ac:dyDescent="0.25">
      <c r="E13393" s="18" t="str">
        <f t="shared" si="855"/>
        <v/>
      </c>
      <c r="F13393" s="18" t="str">
        <f t="shared" si="856"/>
        <v/>
      </c>
      <c r="G13393" s="18" t="str">
        <f t="shared" si="857"/>
        <v/>
      </c>
      <c r="H13393" s="18" t="str">
        <f t="shared" si="858"/>
        <v/>
      </c>
    </row>
    <row r="13394" spans="5:8" x14ac:dyDescent="0.25">
      <c r="E13394" s="18" t="str">
        <f t="shared" si="855"/>
        <v/>
      </c>
      <c r="F13394" s="18" t="str">
        <f t="shared" si="856"/>
        <v/>
      </c>
      <c r="G13394" s="18" t="str">
        <f t="shared" si="857"/>
        <v/>
      </c>
      <c r="H13394" s="18" t="str">
        <f t="shared" si="858"/>
        <v/>
      </c>
    </row>
    <row r="13395" spans="5:8" x14ac:dyDescent="0.25">
      <c r="E13395" s="18" t="str">
        <f t="shared" si="855"/>
        <v/>
      </c>
      <c r="F13395" s="18" t="str">
        <f t="shared" si="856"/>
        <v/>
      </c>
      <c r="G13395" s="18" t="str">
        <f t="shared" si="857"/>
        <v/>
      </c>
      <c r="H13395" s="18" t="str">
        <f t="shared" si="858"/>
        <v/>
      </c>
    </row>
    <row r="13396" spans="5:8" x14ac:dyDescent="0.25">
      <c r="E13396" s="18" t="str">
        <f t="shared" si="855"/>
        <v/>
      </c>
      <c r="F13396" s="18" t="str">
        <f t="shared" si="856"/>
        <v/>
      </c>
      <c r="G13396" s="18" t="str">
        <f t="shared" si="857"/>
        <v/>
      </c>
      <c r="H13396" s="18" t="str">
        <f t="shared" si="858"/>
        <v/>
      </c>
    </row>
    <row r="13397" spans="5:8" x14ac:dyDescent="0.25">
      <c r="E13397" s="18" t="str">
        <f t="shared" si="855"/>
        <v/>
      </c>
      <c r="F13397" s="18" t="str">
        <f t="shared" si="856"/>
        <v/>
      </c>
      <c r="G13397" s="18" t="str">
        <f t="shared" si="857"/>
        <v/>
      </c>
      <c r="H13397" s="18" t="str">
        <f t="shared" si="858"/>
        <v/>
      </c>
    </row>
    <row r="13398" spans="5:8" x14ac:dyDescent="0.25">
      <c r="E13398" s="18" t="str">
        <f t="shared" si="855"/>
        <v/>
      </c>
      <c r="F13398" s="18" t="str">
        <f t="shared" si="856"/>
        <v/>
      </c>
      <c r="G13398" s="18" t="str">
        <f t="shared" si="857"/>
        <v/>
      </c>
      <c r="H13398" s="18" t="str">
        <f t="shared" si="858"/>
        <v/>
      </c>
    </row>
    <row r="13399" spans="5:8" x14ac:dyDescent="0.25">
      <c r="E13399" s="18" t="str">
        <f t="shared" si="855"/>
        <v/>
      </c>
      <c r="F13399" s="18" t="str">
        <f t="shared" si="856"/>
        <v/>
      </c>
      <c r="G13399" s="18" t="str">
        <f t="shared" si="857"/>
        <v/>
      </c>
      <c r="H13399" s="18" t="str">
        <f t="shared" si="858"/>
        <v/>
      </c>
    </row>
    <row r="13400" spans="5:8" x14ac:dyDescent="0.25">
      <c r="E13400" s="18" t="str">
        <f t="shared" si="855"/>
        <v/>
      </c>
      <c r="F13400" s="18" t="str">
        <f t="shared" si="856"/>
        <v/>
      </c>
      <c r="G13400" s="18" t="str">
        <f t="shared" si="857"/>
        <v/>
      </c>
      <c r="H13400" s="18" t="str">
        <f t="shared" si="858"/>
        <v/>
      </c>
    </row>
    <row r="13401" spans="5:8" x14ac:dyDescent="0.25">
      <c r="E13401" s="18" t="str">
        <f t="shared" si="855"/>
        <v/>
      </c>
      <c r="F13401" s="18" t="str">
        <f t="shared" si="856"/>
        <v/>
      </c>
      <c r="G13401" s="18" t="str">
        <f t="shared" si="857"/>
        <v/>
      </c>
      <c r="H13401" s="18" t="str">
        <f t="shared" si="858"/>
        <v/>
      </c>
    </row>
    <row r="13402" spans="5:8" x14ac:dyDescent="0.25">
      <c r="E13402" s="18" t="str">
        <f t="shared" si="855"/>
        <v/>
      </c>
      <c r="F13402" s="18" t="str">
        <f t="shared" si="856"/>
        <v/>
      </c>
      <c r="G13402" s="18" t="str">
        <f t="shared" si="857"/>
        <v/>
      </c>
      <c r="H13402" s="18" t="str">
        <f t="shared" si="858"/>
        <v/>
      </c>
    </row>
    <row r="13403" spans="5:8" x14ac:dyDescent="0.25">
      <c r="E13403" s="18" t="str">
        <f t="shared" si="855"/>
        <v/>
      </c>
      <c r="F13403" s="18" t="str">
        <f t="shared" si="856"/>
        <v/>
      </c>
      <c r="G13403" s="18" t="str">
        <f t="shared" si="857"/>
        <v/>
      </c>
      <c r="H13403" s="18" t="str">
        <f t="shared" si="858"/>
        <v/>
      </c>
    </row>
    <row r="13404" spans="5:8" x14ac:dyDescent="0.25">
      <c r="E13404" s="18" t="str">
        <f t="shared" si="855"/>
        <v/>
      </c>
      <c r="F13404" s="18" t="str">
        <f t="shared" si="856"/>
        <v/>
      </c>
      <c r="G13404" s="18" t="str">
        <f t="shared" si="857"/>
        <v/>
      </c>
      <c r="H13404" s="18" t="str">
        <f t="shared" si="858"/>
        <v/>
      </c>
    </row>
    <row r="13405" spans="5:8" x14ac:dyDescent="0.25">
      <c r="E13405" s="18" t="str">
        <f t="shared" si="855"/>
        <v/>
      </c>
      <c r="F13405" s="18" t="str">
        <f t="shared" si="856"/>
        <v/>
      </c>
      <c r="G13405" s="18" t="str">
        <f t="shared" si="857"/>
        <v/>
      </c>
      <c r="H13405" s="18" t="str">
        <f t="shared" si="858"/>
        <v/>
      </c>
    </row>
    <row r="13406" spans="5:8" x14ac:dyDescent="0.25">
      <c r="E13406" s="18" t="str">
        <f t="shared" si="855"/>
        <v/>
      </c>
      <c r="F13406" s="18" t="str">
        <f t="shared" si="856"/>
        <v/>
      </c>
      <c r="G13406" s="18" t="str">
        <f t="shared" si="857"/>
        <v/>
      </c>
      <c r="H13406" s="18" t="str">
        <f t="shared" si="858"/>
        <v/>
      </c>
    </row>
    <row r="13407" spans="5:8" x14ac:dyDescent="0.25">
      <c r="E13407" s="18" t="str">
        <f t="shared" si="855"/>
        <v/>
      </c>
      <c r="F13407" s="18" t="str">
        <f t="shared" si="856"/>
        <v/>
      </c>
      <c r="G13407" s="18" t="str">
        <f t="shared" si="857"/>
        <v/>
      </c>
      <c r="H13407" s="18" t="str">
        <f t="shared" si="858"/>
        <v/>
      </c>
    </row>
    <row r="13408" spans="5:8" x14ac:dyDescent="0.25">
      <c r="E13408" s="18" t="str">
        <f t="shared" si="855"/>
        <v/>
      </c>
      <c r="F13408" s="18" t="str">
        <f t="shared" si="856"/>
        <v/>
      </c>
      <c r="G13408" s="18" t="str">
        <f t="shared" si="857"/>
        <v/>
      </c>
      <c r="H13408" s="18" t="str">
        <f t="shared" si="858"/>
        <v/>
      </c>
    </row>
    <row r="13409" spans="5:8" x14ac:dyDescent="0.25">
      <c r="E13409" s="18" t="str">
        <f t="shared" si="855"/>
        <v/>
      </c>
      <c r="F13409" s="18" t="str">
        <f t="shared" si="856"/>
        <v/>
      </c>
      <c r="G13409" s="18" t="str">
        <f t="shared" si="857"/>
        <v/>
      </c>
      <c r="H13409" s="18" t="str">
        <f t="shared" si="858"/>
        <v/>
      </c>
    </row>
    <row r="13410" spans="5:8" x14ac:dyDescent="0.25">
      <c r="E13410" s="18" t="str">
        <f t="shared" si="855"/>
        <v/>
      </c>
      <c r="F13410" s="18" t="str">
        <f t="shared" si="856"/>
        <v/>
      </c>
      <c r="G13410" s="18" t="str">
        <f t="shared" si="857"/>
        <v/>
      </c>
      <c r="H13410" s="18" t="str">
        <f t="shared" si="858"/>
        <v/>
      </c>
    </row>
    <row r="13411" spans="5:8" x14ac:dyDescent="0.25">
      <c r="E13411" s="18" t="str">
        <f t="shared" si="855"/>
        <v/>
      </c>
      <c r="F13411" s="18" t="str">
        <f t="shared" si="856"/>
        <v/>
      </c>
      <c r="G13411" s="18" t="str">
        <f t="shared" si="857"/>
        <v/>
      </c>
      <c r="H13411" s="18" t="str">
        <f t="shared" si="858"/>
        <v/>
      </c>
    </row>
    <row r="13412" spans="5:8" x14ac:dyDescent="0.25">
      <c r="E13412" s="18" t="str">
        <f t="shared" si="855"/>
        <v/>
      </c>
      <c r="F13412" s="18" t="str">
        <f t="shared" si="856"/>
        <v/>
      </c>
      <c r="G13412" s="18" t="str">
        <f t="shared" si="857"/>
        <v/>
      </c>
      <c r="H13412" s="18" t="str">
        <f t="shared" si="858"/>
        <v/>
      </c>
    </row>
    <row r="13413" spans="5:8" x14ac:dyDescent="0.25">
      <c r="E13413" s="18" t="str">
        <f t="shared" si="855"/>
        <v/>
      </c>
      <c r="F13413" s="18" t="str">
        <f t="shared" si="856"/>
        <v/>
      </c>
      <c r="G13413" s="18" t="str">
        <f t="shared" si="857"/>
        <v/>
      </c>
      <c r="H13413" s="18" t="str">
        <f t="shared" si="858"/>
        <v/>
      </c>
    </row>
    <row r="13414" spans="5:8" x14ac:dyDescent="0.25">
      <c r="E13414" s="18" t="str">
        <f t="shared" si="855"/>
        <v/>
      </c>
      <c r="F13414" s="18" t="str">
        <f t="shared" si="856"/>
        <v/>
      </c>
      <c r="G13414" s="18" t="str">
        <f t="shared" si="857"/>
        <v/>
      </c>
      <c r="H13414" s="18" t="str">
        <f t="shared" si="858"/>
        <v/>
      </c>
    </row>
    <row r="13415" spans="5:8" x14ac:dyDescent="0.25">
      <c r="E13415" s="18" t="str">
        <f t="shared" si="855"/>
        <v/>
      </c>
      <c r="F13415" s="18" t="str">
        <f t="shared" si="856"/>
        <v/>
      </c>
      <c r="G13415" s="18" t="str">
        <f t="shared" si="857"/>
        <v/>
      </c>
      <c r="H13415" s="18" t="str">
        <f t="shared" si="858"/>
        <v/>
      </c>
    </row>
    <row r="13416" spans="5:8" x14ac:dyDescent="0.25">
      <c r="E13416" s="18" t="str">
        <f t="shared" si="855"/>
        <v/>
      </c>
      <c r="F13416" s="18" t="str">
        <f t="shared" si="856"/>
        <v/>
      </c>
      <c r="G13416" s="18" t="str">
        <f t="shared" si="857"/>
        <v/>
      </c>
      <c r="H13416" s="18" t="str">
        <f t="shared" si="858"/>
        <v/>
      </c>
    </row>
    <row r="13417" spans="5:8" x14ac:dyDescent="0.25">
      <c r="E13417" s="18" t="str">
        <f t="shared" si="855"/>
        <v/>
      </c>
      <c r="F13417" s="18" t="str">
        <f t="shared" si="856"/>
        <v/>
      </c>
      <c r="G13417" s="18" t="str">
        <f t="shared" si="857"/>
        <v/>
      </c>
      <c r="H13417" s="18" t="str">
        <f t="shared" si="858"/>
        <v/>
      </c>
    </row>
    <row r="13418" spans="5:8" x14ac:dyDescent="0.25">
      <c r="E13418" s="18" t="str">
        <f t="shared" si="855"/>
        <v/>
      </c>
      <c r="F13418" s="18" t="str">
        <f t="shared" si="856"/>
        <v/>
      </c>
      <c r="G13418" s="18" t="str">
        <f t="shared" si="857"/>
        <v/>
      </c>
      <c r="H13418" s="18" t="str">
        <f t="shared" si="858"/>
        <v/>
      </c>
    </row>
    <row r="13419" spans="5:8" x14ac:dyDescent="0.25">
      <c r="E13419" s="18" t="str">
        <f t="shared" si="855"/>
        <v/>
      </c>
      <c r="F13419" s="18" t="str">
        <f t="shared" si="856"/>
        <v/>
      </c>
      <c r="G13419" s="18" t="str">
        <f t="shared" si="857"/>
        <v/>
      </c>
      <c r="H13419" s="18" t="str">
        <f t="shared" si="858"/>
        <v/>
      </c>
    </row>
    <row r="13420" spans="5:8" x14ac:dyDescent="0.25">
      <c r="E13420" s="18" t="str">
        <f t="shared" si="855"/>
        <v/>
      </c>
      <c r="F13420" s="18" t="str">
        <f t="shared" si="856"/>
        <v/>
      </c>
      <c r="G13420" s="18" t="str">
        <f t="shared" si="857"/>
        <v/>
      </c>
      <c r="H13420" s="18" t="str">
        <f t="shared" si="858"/>
        <v/>
      </c>
    </row>
    <row r="13421" spans="5:8" x14ac:dyDescent="0.25">
      <c r="E13421" s="18" t="str">
        <f t="shared" si="855"/>
        <v/>
      </c>
      <c r="F13421" s="18" t="str">
        <f t="shared" si="856"/>
        <v/>
      </c>
      <c r="G13421" s="18" t="str">
        <f t="shared" si="857"/>
        <v/>
      </c>
      <c r="H13421" s="18" t="str">
        <f t="shared" si="858"/>
        <v/>
      </c>
    </row>
    <row r="13422" spans="5:8" x14ac:dyDescent="0.25">
      <c r="E13422" s="18" t="str">
        <f t="shared" si="855"/>
        <v/>
      </c>
      <c r="F13422" s="18" t="str">
        <f t="shared" si="856"/>
        <v/>
      </c>
      <c r="G13422" s="18" t="str">
        <f t="shared" si="857"/>
        <v/>
      </c>
      <c r="H13422" s="18" t="str">
        <f t="shared" si="858"/>
        <v/>
      </c>
    </row>
    <row r="13423" spans="5:8" x14ac:dyDescent="0.25">
      <c r="E13423" s="18" t="str">
        <f t="shared" si="855"/>
        <v/>
      </c>
      <c r="F13423" s="18" t="str">
        <f t="shared" si="856"/>
        <v/>
      </c>
      <c r="G13423" s="18" t="str">
        <f t="shared" si="857"/>
        <v/>
      </c>
      <c r="H13423" s="18" t="str">
        <f t="shared" si="858"/>
        <v/>
      </c>
    </row>
    <row r="13424" spans="5:8" x14ac:dyDescent="0.25">
      <c r="E13424" s="18" t="str">
        <f t="shared" si="855"/>
        <v/>
      </c>
      <c r="F13424" s="18" t="str">
        <f t="shared" si="856"/>
        <v/>
      </c>
      <c r="G13424" s="18" t="str">
        <f t="shared" si="857"/>
        <v/>
      </c>
      <c r="H13424" s="18" t="str">
        <f t="shared" si="858"/>
        <v/>
      </c>
    </row>
    <row r="13425" spans="5:8" x14ac:dyDescent="0.25">
      <c r="E13425" s="18" t="str">
        <f t="shared" si="855"/>
        <v/>
      </c>
      <c r="F13425" s="18" t="str">
        <f t="shared" si="856"/>
        <v/>
      </c>
      <c r="G13425" s="18" t="str">
        <f t="shared" si="857"/>
        <v/>
      </c>
      <c r="H13425" s="18" t="str">
        <f t="shared" si="858"/>
        <v/>
      </c>
    </row>
    <row r="13426" spans="5:8" x14ac:dyDescent="0.25">
      <c r="E13426" s="18" t="str">
        <f t="shared" si="855"/>
        <v/>
      </c>
      <c r="F13426" s="18" t="str">
        <f t="shared" si="856"/>
        <v/>
      </c>
      <c r="G13426" s="18" t="str">
        <f t="shared" si="857"/>
        <v/>
      </c>
      <c r="H13426" s="18" t="str">
        <f t="shared" si="858"/>
        <v/>
      </c>
    </row>
    <row r="13427" spans="5:8" x14ac:dyDescent="0.25">
      <c r="E13427" s="18" t="str">
        <f t="shared" si="855"/>
        <v/>
      </c>
      <c r="F13427" s="18" t="str">
        <f t="shared" si="856"/>
        <v/>
      </c>
      <c r="G13427" s="18" t="str">
        <f t="shared" si="857"/>
        <v/>
      </c>
      <c r="H13427" s="18" t="str">
        <f t="shared" si="858"/>
        <v/>
      </c>
    </row>
    <row r="13428" spans="5:8" x14ac:dyDescent="0.25">
      <c r="E13428" s="18" t="str">
        <f t="shared" si="855"/>
        <v/>
      </c>
      <c r="F13428" s="18" t="str">
        <f t="shared" si="856"/>
        <v/>
      </c>
      <c r="G13428" s="18" t="str">
        <f t="shared" si="857"/>
        <v/>
      </c>
      <c r="H13428" s="18" t="str">
        <f t="shared" si="858"/>
        <v/>
      </c>
    </row>
    <row r="13429" spans="5:8" x14ac:dyDescent="0.25">
      <c r="E13429" s="18" t="str">
        <f t="shared" si="855"/>
        <v/>
      </c>
      <c r="F13429" s="18" t="str">
        <f t="shared" si="856"/>
        <v/>
      </c>
      <c r="G13429" s="18" t="str">
        <f t="shared" si="857"/>
        <v/>
      </c>
      <c r="H13429" s="18" t="str">
        <f t="shared" si="858"/>
        <v/>
      </c>
    </row>
    <row r="13430" spans="5:8" x14ac:dyDescent="0.25">
      <c r="E13430" s="18" t="str">
        <f t="shared" si="855"/>
        <v/>
      </c>
      <c r="F13430" s="18" t="str">
        <f t="shared" si="856"/>
        <v/>
      </c>
      <c r="G13430" s="18" t="str">
        <f t="shared" si="857"/>
        <v/>
      </c>
      <c r="H13430" s="18" t="str">
        <f t="shared" si="858"/>
        <v/>
      </c>
    </row>
    <row r="13431" spans="5:8" x14ac:dyDescent="0.25">
      <c r="E13431" s="18" t="str">
        <f t="shared" si="855"/>
        <v/>
      </c>
      <c r="F13431" s="18" t="str">
        <f t="shared" si="856"/>
        <v/>
      </c>
      <c r="G13431" s="18" t="str">
        <f t="shared" si="857"/>
        <v/>
      </c>
      <c r="H13431" s="18" t="str">
        <f t="shared" si="858"/>
        <v/>
      </c>
    </row>
    <row r="13432" spans="5:8" x14ac:dyDescent="0.25">
      <c r="E13432" s="18" t="str">
        <f t="shared" si="855"/>
        <v/>
      </c>
      <c r="F13432" s="18" t="str">
        <f t="shared" si="856"/>
        <v/>
      </c>
      <c r="G13432" s="18" t="str">
        <f t="shared" si="857"/>
        <v/>
      </c>
      <c r="H13432" s="18" t="str">
        <f t="shared" si="858"/>
        <v/>
      </c>
    </row>
    <row r="13433" spans="5:8" x14ac:dyDescent="0.25">
      <c r="E13433" s="18" t="str">
        <f t="shared" si="855"/>
        <v/>
      </c>
      <c r="F13433" s="18" t="str">
        <f t="shared" si="856"/>
        <v/>
      </c>
      <c r="G13433" s="18" t="str">
        <f t="shared" si="857"/>
        <v/>
      </c>
      <c r="H13433" s="18" t="str">
        <f t="shared" si="858"/>
        <v/>
      </c>
    </row>
    <row r="13434" spans="5:8" x14ac:dyDescent="0.25">
      <c r="E13434" s="18" t="str">
        <f t="shared" si="855"/>
        <v/>
      </c>
      <c r="F13434" s="18" t="str">
        <f t="shared" si="856"/>
        <v/>
      </c>
      <c r="G13434" s="18" t="str">
        <f t="shared" si="857"/>
        <v/>
      </c>
      <c r="H13434" s="18" t="str">
        <f t="shared" si="858"/>
        <v/>
      </c>
    </row>
    <row r="13435" spans="5:8" x14ac:dyDescent="0.25">
      <c r="E13435" s="18" t="str">
        <f t="shared" si="855"/>
        <v/>
      </c>
      <c r="F13435" s="18" t="str">
        <f t="shared" si="856"/>
        <v/>
      </c>
      <c r="G13435" s="18" t="str">
        <f t="shared" si="857"/>
        <v/>
      </c>
      <c r="H13435" s="18" t="str">
        <f t="shared" si="858"/>
        <v/>
      </c>
    </row>
    <row r="13436" spans="5:8" x14ac:dyDescent="0.25">
      <c r="E13436" s="18" t="str">
        <f t="shared" si="855"/>
        <v/>
      </c>
      <c r="F13436" s="18" t="str">
        <f t="shared" si="856"/>
        <v/>
      </c>
      <c r="G13436" s="18" t="str">
        <f t="shared" si="857"/>
        <v/>
      </c>
      <c r="H13436" s="18" t="str">
        <f t="shared" si="858"/>
        <v/>
      </c>
    </row>
    <row r="13437" spans="5:8" x14ac:dyDescent="0.25">
      <c r="E13437" s="18" t="str">
        <f t="shared" si="855"/>
        <v/>
      </c>
      <c r="F13437" s="18" t="str">
        <f t="shared" si="856"/>
        <v/>
      </c>
      <c r="G13437" s="18" t="str">
        <f t="shared" si="857"/>
        <v/>
      </c>
      <c r="H13437" s="18" t="str">
        <f t="shared" si="858"/>
        <v/>
      </c>
    </row>
    <row r="13438" spans="5:8" x14ac:dyDescent="0.25">
      <c r="E13438" s="18" t="str">
        <f t="shared" si="855"/>
        <v/>
      </c>
      <c r="F13438" s="18" t="str">
        <f t="shared" si="856"/>
        <v/>
      </c>
      <c r="G13438" s="18" t="str">
        <f t="shared" si="857"/>
        <v/>
      </c>
      <c r="H13438" s="18" t="str">
        <f t="shared" si="858"/>
        <v/>
      </c>
    </row>
    <row r="13439" spans="5:8" x14ac:dyDescent="0.25">
      <c r="E13439" s="18" t="str">
        <f t="shared" si="855"/>
        <v/>
      </c>
      <c r="F13439" s="18" t="str">
        <f t="shared" si="856"/>
        <v/>
      </c>
      <c r="G13439" s="18" t="str">
        <f t="shared" si="857"/>
        <v/>
      </c>
      <c r="H13439" s="18" t="str">
        <f t="shared" si="858"/>
        <v/>
      </c>
    </row>
    <row r="13440" spans="5:8" x14ac:dyDescent="0.25">
      <c r="E13440" s="18" t="str">
        <f t="shared" si="855"/>
        <v/>
      </c>
      <c r="F13440" s="18" t="str">
        <f t="shared" si="856"/>
        <v/>
      </c>
      <c r="G13440" s="18" t="str">
        <f t="shared" si="857"/>
        <v/>
      </c>
      <c r="H13440" s="18" t="str">
        <f t="shared" si="858"/>
        <v/>
      </c>
    </row>
    <row r="13441" spans="5:8" x14ac:dyDescent="0.25">
      <c r="E13441" s="18" t="str">
        <f t="shared" si="855"/>
        <v/>
      </c>
      <c r="F13441" s="18" t="str">
        <f t="shared" si="856"/>
        <v/>
      </c>
      <c r="G13441" s="18" t="str">
        <f t="shared" si="857"/>
        <v/>
      </c>
      <c r="H13441" s="18" t="str">
        <f t="shared" si="858"/>
        <v/>
      </c>
    </row>
    <row r="13442" spans="5:8" x14ac:dyDescent="0.25">
      <c r="E13442" s="18" t="str">
        <f t="shared" si="855"/>
        <v/>
      </c>
      <c r="F13442" s="18" t="str">
        <f t="shared" si="856"/>
        <v/>
      </c>
      <c r="G13442" s="18" t="str">
        <f t="shared" si="857"/>
        <v/>
      </c>
      <c r="H13442" s="18" t="str">
        <f t="shared" si="858"/>
        <v/>
      </c>
    </row>
    <row r="13443" spans="5:8" x14ac:dyDescent="0.25">
      <c r="E13443" s="18" t="str">
        <f t="shared" si="855"/>
        <v/>
      </c>
      <c r="F13443" s="18" t="str">
        <f t="shared" si="856"/>
        <v/>
      </c>
      <c r="G13443" s="18" t="str">
        <f t="shared" si="857"/>
        <v/>
      </c>
      <c r="H13443" s="18" t="str">
        <f t="shared" si="858"/>
        <v/>
      </c>
    </row>
    <row r="13444" spans="5:8" x14ac:dyDescent="0.25">
      <c r="E13444" s="18" t="str">
        <f t="shared" si="855"/>
        <v/>
      </c>
      <c r="F13444" s="18" t="str">
        <f t="shared" si="856"/>
        <v/>
      </c>
      <c r="G13444" s="18" t="str">
        <f t="shared" si="857"/>
        <v/>
      </c>
      <c r="H13444" s="18" t="str">
        <f t="shared" si="858"/>
        <v/>
      </c>
    </row>
    <row r="13445" spans="5:8" x14ac:dyDescent="0.25">
      <c r="E13445" s="18" t="str">
        <f t="shared" si="855"/>
        <v/>
      </c>
      <c r="F13445" s="18" t="str">
        <f t="shared" si="856"/>
        <v/>
      </c>
      <c r="G13445" s="18" t="str">
        <f t="shared" si="857"/>
        <v/>
      </c>
      <c r="H13445" s="18" t="str">
        <f t="shared" si="858"/>
        <v/>
      </c>
    </row>
    <row r="13446" spans="5:8" x14ac:dyDescent="0.25">
      <c r="E13446" s="18" t="str">
        <f t="shared" ref="E13446:E13509" si="859">IF($C13446="","",IFERROR(INDEX(ItemPriceCol,MATCH($C13446,ItemName,0)),""))</f>
        <v/>
      </c>
      <c r="F13446" s="18" t="str">
        <f t="shared" ref="F13446:F13509" si="860">IF(OR($D13446="",$E13446=""),"",$D13446*$E13446)</f>
        <v/>
      </c>
      <c r="G13446" s="18" t="str">
        <f t="shared" ref="G13446:G13509" si="861">IF($C13446="","",IFERROR(INDEX(ItemCostCol,MATCH($C13446,ItemName,0)),""))</f>
        <v/>
      </c>
      <c r="H13446" s="18" t="str">
        <f t="shared" ref="H13446:H13509" si="862">IF(OR($F13446="",$G13446=""),"",$F13446-$D13446*$G13446)</f>
        <v/>
      </c>
    </row>
    <row r="13447" spans="5:8" x14ac:dyDescent="0.25">
      <c r="E13447" s="18" t="str">
        <f t="shared" si="859"/>
        <v/>
      </c>
      <c r="F13447" s="18" t="str">
        <f t="shared" si="860"/>
        <v/>
      </c>
      <c r="G13447" s="18" t="str">
        <f t="shared" si="861"/>
        <v/>
      </c>
      <c r="H13447" s="18" t="str">
        <f t="shared" si="862"/>
        <v/>
      </c>
    </row>
    <row r="13448" spans="5:8" x14ac:dyDescent="0.25">
      <c r="E13448" s="18" t="str">
        <f t="shared" si="859"/>
        <v/>
      </c>
      <c r="F13448" s="18" t="str">
        <f t="shared" si="860"/>
        <v/>
      </c>
      <c r="G13448" s="18" t="str">
        <f t="shared" si="861"/>
        <v/>
      </c>
      <c r="H13448" s="18" t="str">
        <f t="shared" si="862"/>
        <v/>
      </c>
    </row>
    <row r="13449" spans="5:8" x14ac:dyDescent="0.25">
      <c r="E13449" s="18" t="str">
        <f t="shared" si="859"/>
        <v/>
      </c>
      <c r="F13449" s="18" t="str">
        <f t="shared" si="860"/>
        <v/>
      </c>
      <c r="G13449" s="18" t="str">
        <f t="shared" si="861"/>
        <v/>
      </c>
      <c r="H13449" s="18" t="str">
        <f t="shared" si="862"/>
        <v/>
      </c>
    </row>
    <row r="13450" spans="5:8" x14ac:dyDescent="0.25">
      <c r="E13450" s="18" t="str">
        <f t="shared" si="859"/>
        <v/>
      </c>
      <c r="F13450" s="18" t="str">
        <f t="shared" si="860"/>
        <v/>
      </c>
      <c r="G13450" s="18" t="str">
        <f t="shared" si="861"/>
        <v/>
      </c>
      <c r="H13450" s="18" t="str">
        <f t="shared" si="862"/>
        <v/>
      </c>
    </row>
    <row r="13451" spans="5:8" x14ac:dyDescent="0.25">
      <c r="E13451" s="18" t="str">
        <f t="shared" si="859"/>
        <v/>
      </c>
      <c r="F13451" s="18" t="str">
        <f t="shared" si="860"/>
        <v/>
      </c>
      <c r="G13451" s="18" t="str">
        <f t="shared" si="861"/>
        <v/>
      </c>
      <c r="H13451" s="18" t="str">
        <f t="shared" si="862"/>
        <v/>
      </c>
    </row>
    <row r="13452" spans="5:8" x14ac:dyDescent="0.25">
      <c r="E13452" s="18" t="str">
        <f t="shared" si="859"/>
        <v/>
      </c>
      <c r="F13452" s="18" t="str">
        <f t="shared" si="860"/>
        <v/>
      </c>
      <c r="G13452" s="18" t="str">
        <f t="shared" si="861"/>
        <v/>
      </c>
      <c r="H13452" s="18" t="str">
        <f t="shared" si="862"/>
        <v/>
      </c>
    </row>
    <row r="13453" spans="5:8" x14ac:dyDescent="0.25">
      <c r="E13453" s="18" t="str">
        <f t="shared" si="859"/>
        <v/>
      </c>
      <c r="F13453" s="18" t="str">
        <f t="shared" si="860"/>
        <v/>
      </c>
      <c r="G13453" s="18" t="str">
        <f t="shared" si="861"/>
        <v/>
      </c>
      <c r="H13453" s="18" t="str">
        <f t="shared" si="862"/>
        <v/>
      </c>
    </row>
    <row r="13454" spans="5:8" x14ac:dyDescent="0.25">
      <c r="E13454" s="18" t="str">
        <f t="shared" si="859"/>
        <v/>
      </c>
      <c r="F13454" s="18" t="str">
        <f t="shared" si="860"/>
        <v/>
      </c>
      <c r="G13454" s="18" t="str">
        <f t="shared" si="861"/>
        <v/>
      </c>
      <c r="H13454" s="18" t="str">
        <f t="shared" si="862"/>
        <v/>
      </c>
    </row>
    <row r="13455" spans="5:8" x14ac:dyDescent="0.25">
      <c r="E13455" s="18" t="str">
        <f t="shared" si="859"/>
        <v/>
      </c>
      <c r="F13455" s="18" t="str">
        <f t="shared" si="860"/>
        <v/>
      </c>
      <c r="G13455" s="18" t="str">
        <f t="shared" si="861"/>
        <v/>
      </c>
      <c r="H13455" s="18" t="str">
        <f t="shared" si="862"/>
        <v/>
      </c>
    </row>
    <row r="13456" spans="5:8" x14ac:dyDescent="0.25">
      <c r="E13456" s="18" t="str">
        <f t="shared" si="859"/>
        <v/>
      </c>
      <c r="F13456" s="18" t="str">
        <f t="shared" si="860"/>
        <v/>
      </c>
      <c r="G13456" s="18" t="str">
        <f t="shared" si="861"/>
        <v/>
      </c>
      <c r="H13456" s="18" t="str">
        <f t="shared" si="862"/>
        <v/>
      </c>
    </row>
    <row r="13457" spans="5:8" x14ac:dyDescent="0.25">
      <c r="E13457" s="18" t="str">
        <f t="shared" si="859"/>
        <v/>
      </c>
      <c r="F13457" s="18" t="str">
        <f t="shared" si="860"/>
        <v/>
      </c>
      <c r="G13457" s="18" t="str">
        <f t="shared" si="861"/>
        <v/>
      </c>
      <c r="H13457" s="18" t="str">
        <f t="shared" si="862"/>
        <v/>
      </c>
    </row>
    <row r="13458" spans="5:8" x14ac:dyDescent="0.25">
      <c r="E13458" s="18" t="str">
        <f t="shared" si="859"/>
        <v/>
      </c>
      <c r="F13458" s="18" t="str">
        <f t="shared" si="860"/>
        <v/>
      </c>
      <c r="G13458" s="18" t="str">
        <f t="shared" si="861"/>
        <v/>
      </c>
      <c r="H13458" s="18" t="str">
        <f t="shared" si="862"/>
        <v/>
      </c>
    </row>
    <row r="13459" spans="5:8" x14ac:dyDescent="0.25">
      <c r="E13459" s="18" t="str">
        <f t="shared" si="859"/>
        <v/>
      </c>
      <c r="F13459" s="18" t="str">
        <f t="shared" si="860"/>
        <v/>
      </c>
      <c r="G13459" s="18" t="str">
        <f t="shared" si="861"/>
        <v/>
      </c>
      <c r="H13459" s="18" t="str">
        <f t="shared" si="862"/>
        <v/>
      </c>
    </row>
    <row r="13460" spans="5:8" x14ac:dyDescent="0.25">
      <c r="E13460" s="18" t="str">
        <f t="shared" si="859"/>
        <v/>
      </c>
      <c r="F13460" s="18" t="str">
        <f t="shared" si="860"/>
        <v/>
      </c>
      <c r="G13460" s="18" t="str">
        <f t="shared" si="861"/>
        <v/>
      </c>
      <c r="H13460" s="18" t="str">
        <f t="shared" si="862"/>
        <v/>
      </c>
    </row>
    <row r="13461" spans="5:8" x14ac:dyDescent="0.25">
      <c r="E13461" s="18" t="str">
        <f t="shared" si="859"/>
        <v/>
      </c>
      <c r="F13461" s="18" t="str">
        <f t="shared" si="860"/>
        <v/>
      </c>
      <c r="G13461" s="18" t="str">
        <f t="shared" si="861"/>
        <v/>
      </c>
      <c r="H13461" s="18" t="str">
        <f t="shared" si="862"/>
        <v/>
      </c>
    </row>
    <row r="13462" spans="5:8" x14ac:dyDescent="0.25">
      <c r="E13462" s="18" t="str">
        <f t="shared" si="859"/>
        <v/>
      </c>
      <c r="F13462" s="18" t="str">
        <f t="shared" si="860"/>
        <v/>
      </c>
      <c r="G13462" s="18" t="str">
        <f t="shared" si="861"/>
        <v/>
      </c>
      <c r="H13462" s="18" t="str">
        <f t="shared" si="862"/>
        <v/>
      </c>
    </row>
    <row r="13463" spans="5:8" x14ac:dyDescent="0.25">
      <c r="E13463" s="18" t="str">
        <f t="shared" si="859"/>
        <v/>
      </c>
      <c r="F13463" s="18" t="str">
        <f t="shared" si="860"/>
        <v/>
      </c>
      <c r="G13463" s="18" t="str">
        <f t="shared" si="861"/>
        <v/>
      </c>
      <c r="H13463" s="18" t="str">
        <f t="shared" si="862"/>
        <v/>
      </c>
    </row>
    <row r="13464" spans="5:8" x14ac:dyDescent="0.25">
      <c r="E13464" s="18" t="str">
        <f t="shared" si="859"/>
        <v/>
      </c>
      <c r="F13464" s="18" t="str">
        <f t="shared" si="860"/>
        <v/>
      </c>
      <c r="G13464" s="18" t="str">
        <f t="shared" si="861"/>
        <v/>
      </c>
      <c r="H13464" s="18" t="str">
        <f t="shared" si="862"/>
        <v/>
      </c>
    </row>
    <row r="13465" spans="5:8" x14ac:dyDescent="0.25">
      <c r="E13465" s="18" t="str">
        <f t="shared" si="859"/>
        <v/>
      </c>
      <c r="F13465" s="18" t="str">
        <f t="shared" si="860"/>
        <v/>
      </c>
      <c r="G13465" s="18" t="str">
        <f t="shared" si="861"/>
        <v/>
      </c>
      <c r="H13465" s="18" t="str">
        <f t="shared" si="862"/>
        <v/>
      </c>
    </row>
    <row r="13466" spans="5:8" x14ac:dyDescent="0.25">
      <c r="E13466" s="18" t="str">
        <f t="shared" si="859"/>
        <v/>
      </c>
      <c r="F13466" s="18" t="str">
        <f t="shared" si="860"/>
        <v/>
      </c>
      <c r="G13466" s="18" t="str">
        <f t="shared" si="861"/>
        <v/>
      </c>
      <c r="H13466" s="18" t="str">
        <f t="shared" si="862"/>
        <v/>
      </c>
    </row>
    <row r="13467" spans="5:8" x14ac:dyDescent="0.25">
      <c r="E13467" s="18" t="str">
        <f t="shared" si="859"/>
        <v/>
      </c>
      <c r="F13467" s="18" t="str">
        <f t="shared" si="860"/>
        <v/>
      </c>
      <c r="G13467" s="18" t="str">
        <f t="shared" si="861"/>
        <v/>
      </c>
      <c r="H13467" s="18" t="str">
        <f t="shared" si="862"/>
        <v/>
      </c>
    </row>
    <row r="13468" spans="5:8" x14ac:dyDescent="0.25">
      <c r="E13468" s="18" t="str">
        <f t="shared" si="859"/>
        <v/>
      </c>
      <c r="F13468" s="18" t="str">
        <f t="shared" si="860"/>
        <v/>
      </c>
      <c r="G13468" s="18" t="str">
        <f t="shared" si="861"/>
        <v/>
      </c>
      <c r="H13468" s="18" t="str">
        <f t="shared" si="862"/>
        <v/>
      </c>
    </row>
    <row r="13469" spans="5:8" x14ac:dyDescent="0.25">
      <c r="E13469" s="18" t="str">
        <f t="shared" si="859"/>
        <v/>
      </c>
      <c r="F13469" s="18" t="str">
        <f t="shared" si="860"/>
        <v/>
      </c>
      <c r="G13469" s="18" t="str">
        <f t="shared" si="861"/>
        <v/>
      </c>
      <c r="H13469" s="18" t="str">
        <f t="shared" si="862"/>
        <v/>
      </c>
    </row>
    <row r="13470" spans="5:8" x14ac:dyDescent="0.25">
      <c r="E13470" s="18" t="str">
        <f t="shared" si="859"/>
        <v/>
      </c>
      <c r="F13470" s="18" t="str">
        <f t="shared" si="860"/>
        <v/>
      </c>
      <c r="G13470" s="18" t="str">
        <f t="shared" si="861"/>
        <v/>
      </c>
      <c r="H13470" s="18" t="str">
        <f t="shared" si="862"/>
        <v/>
      </c>
    </row>
    <row r="13471" spans="5:8" x14ac:dyDescent="0.25">
      <c r="E13471" s="18" t="str">
        <f t="shared" si="859"/>
        <v/>
      </c>
      <c r="F13471" s="18" t="str">
        <f t="shared" si="860"/>
        <v/>
      </c>
      <c r="G13471" s="18" t="str">
        <f t="shared" si="861"/>
        <v/>
      </c>
      <c r="H13471" s="18" t="str">
        <f t="shared" si="862"/>
        <v/>
      </c>
    </row>
    <row r="13472" spans="5:8" x14ac:dyDescent="0.25">
      <c r="E13472" s="18" t="str">
        <f t="shared" si="859"/>
        <v/>
      </c>
      <c r="F13472" s="18" t="str">
        <f t="shared" si="860"/>
        <v/>
      </c>
      <c r="G13472" s="18" t="str">
        <f t="shared" si="861"/>
        <v/>
      </c>
      <c r="H13472" s="18" t="str">
        <f t="shared" si="862"/>
        <v/>
      </c>
    </row>
    <row r="13473" spans="5:8" x14ac:dyDescent="0.25">
      <c r="E13473" s="18" t="str">
        <f t="shared" si="859"/>
        <v/>
      </c>
      <c r="F13473" s="18" t="str">
        <f t="shared" si="860"/>
        <v/>
      </c>
      <c r="G13473" s="18" t="str">
        <f t="shared" si="861"/>
        <v/>
      </c>
      <c r="H13473" s="18" t="str">
        <f t="shared" si="862"/>
        <v/>
      </c>
    </row>
    <row r="13474" spans="5:8" x14ac:dyDescent="0.25">
      <c r="E13474" s="18" t="str">
        <f t="shared" si="859"/>
        <v/>
      </c>
      <c r="F13474" s="18" t="str">
        <f t="shared" si="860"/>
        <v/>
      </c>
      <c r="G13474" s="18" t="str">
        <f t="shared" si="861"/>
        <v/>
      </c>
      <c r="H13474" s="18" t="str">
        <f t="shared" si="862"/>
        <v/>
      </c>
    </row>
    <row r="13475" spans="5:8" x14ac:dyDescent="0.25">
      <c r="E13475" s="18" t="str">
        <f t="shared" si="859"/>
        <v/>
      </c>
      <c r="F13475" s="18" t="str">
        <f t="shared" si="860"/>
        <v/>
      </c>
      <c r="G13475" s="18" t="str">
        <f t="shared" si="861"/>
        <v/>
      </c>
      <c r="H13475" s="18" t="str">
        <f t="shared" si="862"/>
        <v/>
      </c>
    </row>
    <row r="13476" spans="5:8" x14ac:dyDescent="0.25">
      <c r="E13476" s="18" t="str">
        <f t="shared" si="859"/>
        <v/>
      </c>
      <c r="F13476" s="18" t="str">
        <f t="shared" si="860"/>
        <v/>
      </c>
      <c r="G13476" s="18" t="str">
        <f t="shared" si="861"/>
        <v/>
      </c>
      <c r="H13476" s="18" t="str">
        <f t="shared" si="862"/>
        <v/>
      </c>
    </row>
    <row r="13477" spans="5:8" x14ac:dyDescent="0.25">
      <c r="E13477" s="18" t="str">
        <f t="shared" si="859"/>
        <v/>
      </c>
      <c r="F13477" s="18" t="str">
        <f t="shared" si="860"/>
        <v/>
      </c>
      <c r="G13477" s="18" t="str">
        <f t="shared" si="861"/>
        <v/>
      </c>
      <c r="H13477" s="18" t="str">
        <f t="shared" si="862"/>
        <v/>
      </c>
    </row>
    <row r="13478" spans="5:8" x14ac:dyDescent="0.25">
      <c r="E13478" s="18" t="str">
        <f t="shared" si="859"/>
        <v/>
      </c>
      <c r="F13478" s="18" t="str">
        <f t="shared" si="860"/>
        <v/>
      </c>
      <c r="G13478" s="18" t="str">
        <f t="shared" si="861"/>
        <v/>
      </c>
      <c r="H13478" s="18" t="str">
        <f t="shared" si="862"/>
        <v/>
      </c>
    </row>
    <row r="13479" spans="5:8" x14ac:dyDescent="0.25">
      <c r="E13479" s="18" t="str">
        <f t="shared" si="859"/>
        <v/>
      </c>
      <c r="F13479" s="18" t="str">
        <f t="shared" si="860"/>
        <v/>
      </c>
      <c r="G13479" s="18" t="str">
        <f t="shared" si="861"/>
        <v/>
      </c>
      <c r="H13479" s="18" t="str">
        <f t="shared" si="862"/>
        <v/>
      </c>
    </row>
    <row r="13480" spans="5:8" x14ac:dyDescent="0.25">
      <c r="E13480" s="18" t="str">
        <f t="shared" si="859"/>
        <v/>
      </c>
      <c r="F13480" s="18" t="str">
        <f t="shared" si="860"/>
        <v/>
      </c>
      <c r="G13480" s="18" t="str">
        <f t="shared" si="861"/>
        <v/>
      </c>
      <c r="H13480" s="18" t="str">
        <f t="shared" si="862"/>
        <v/>
      </c>
    </row>
    <row r="13481" spans="5:8" x14ac:dyDescent="0.25">
      <c r="E13481" s="18" t="str">
        <f t="shared" si="859"/>
        <v/>
      </c>
      <c r="F13481" s="18" t="str">
        <f t="shared" si="860"/>
        <v/>
      </c>
      <c r="G13481" s="18" t="str">
        <f t="shared" si="861"/>
        <v/>
      </c>
      <c r="H13481" s="18" t="str">
        <f t="shared" si="862"/>
        <v/>
      </c>
    </row>
    <row r="13482" spans="5:8" x14ac:dyDescent="0.25">
      <c r="E13482" s="18" t="str">
        <f t="shared" si="859"/>
        <v/>
      </c>
      <c r="F13482" s="18" t="str">
        <f t="shared" si="860"/>
        <v/>
      </c>
      <c r="G13482" s="18" t="str">
        <f t="shared" si="861"/>
        <v/>
      </c>
      <c r="H13482" s="18" t="str">
        <f t="shared" si="862"/>
        <v/>
      </c>
    </row>
    <row r="13483" spans="5:8" x14ac:dyDescent="0.25">
      <c r="E13483" s="18" t="str">
        <f t="shared" si="859"/>
        <v/>
      </c>
      <c r="F13483" s="18" t="str">
        <f t="shared" si="860"/>
        <v/>
      </c>
      <c r="G13483" s="18" t="str">
        <f t="shared" si="861"/>
        <v/>
      </c>
      <c r="H13483" s="18" t="str">
        <f t="shared" si="862"/>
        <v/>
      </c>
    </row>
    <row r="13484" spans="5:8" x14ac:dyDescent="0.25">
      <c r="E13484" s="18" t="str">
        <f t="shared" si="859"/>
        <v/>
      </c>
      <c r="F13484" s="18" t="str">
        <f t="shared" si="860"/>
        <v/>
      </c>
      <c r="G13484" s="18" t="str">
        <f t="shared" si="861"/>
        <v/>
      </c>
      <c r="H13484" s="18" t="str">
        <f t="shared" si="862"/>
        <v/>
      </c>
    </row>
    <row r="13485" spans="5:8" x14ac:dyDescent="0.25">
      <c r="E13485" s="18" t="str">
        <f t="shared" si="859"/>
        <v/>
      </c>
      <c r="F13485" s="18" t="str">
        <f t="shared" si="860"/>
        <v/>
      </c>
      <c r="G13485" s="18" t="str">
        <f t="shared" si="861"/>
        <v/>
      </c>
      <c r="H13485" s="18" t="str">
        <f t="shared" si="862"/>
        <v/>
      </c>
    </row>
    <row r="13486" spans="5:8" x14ac:dyDescent="0.25">
      <c r="E13486" s="18" t="str">
        <f t="shared" si="859"/>
        <v/>
      </c>
      <c r="F13486" s="18" t="str">
        <f t="shared" si="860"/>
        <v/>
      </c>
      <c r="G13486" s="18" t="str">
        <f t="shared" si="861"/>
        <v/>
      </c>
      <c r="H13486" s="18" t="str">
        <f t="shared" si="862"/>
        <v/>
      </c>
    </row>
    <row r="13487" spans="5:8" x14ac:dyDescent="0.25">
      <c r="E13487" s="18" t="str">
        <f t="shared" si="859"/>
        <v/>
      </c>
      <c r="F13487" s="18" t="str">
        <f t="shared" si="860"/>
        <v/>
      </c>
      <c r="G13487" s="18" t="str">
        <f t="shared" si="861"/>
        <v/>
      </c>
      <c r="H13487" s="18" t="str">
        <f t="shared" si="862"/>
        <v/>
      </c>
    </row>
    <row r="13488" spans="5:8" x14ac:dyDescent="0.25">
      <c r="E13488" s="18" t="str">
        <f t="shared" si="859"/>
        <v/>
      </c>
      <c r="F13488" s="18" t="str">
        <f t="shared" si="860"/>
        <v/>
      </c>
      <c r="G13488" s="18" t="str">
        <f t="shared" si="861"/>
        <v/>
      </c>
      <c r="H13488" s="18" t="str">
        <f t="shared" si="862"/>
        <v/>
      </c>
    </row>
    <row r="13489" spans="5:8" x14ac:dyDescent="0.25">
      <c r="E13489" s="18" t="str">
        <f t="shared" si="859"/>
        <v/>
      </c>
      <c r="F13489" s="18" t="str">
        <f t="shared" si="860"/>
        <v/>
      </c>
      <c r="G13489" s="18" t="str">
        <f t="shared" si="861"/>
        <v/>
      </c>
      <c r="H13489" s="18" t="str">
        <f t="shared" si="862"/>
        <v/>
      </c>
    </row>
    <row r="13490" spans="5:8" x14ac:dyDescent="0.25">
      <c r="E13490" s="18" t="str">
        <f t="shared" si="859"/>
        <v/>
      </c>
      <c r="F13490" s="18" t="str">
        <f t="shared" si="860"/>
        <v/>
      </c>
      <c r="G13490" s="18" t="str">
        <f t="shared" si="861"/>
        <v/>
      </c>
      <c r="H13490" s="18" t="str">
        <f t="shared" si="862"/>
        <v/>
      </c>
    </row>
    <row r="13491" spans="5:8" x14ac:dyDescent="0.25">
      <c r="E13491" s="18" t="str">
        <f t="shared" si="859"/>
        <v/>
      </c>
      <c r="F13491" s="18" t="str">
        <f t="shared" si="860"/>
        <v/>
      </c>
      <c r="G13491" s="18" t="str">
        <f t="shared" si="861"/>
        <v/>
      </c>
      <c r="H13491" s="18" t="str">
        <f t="shared" si="862"/>
        <v/>
      </c>
    </row>
    <row r="13492" spans="5:8" x14ac:dyDescent="0.25">
      <c r="E13492" s="18" t="str">
        <f t="shared" si="859"/>
        <v/>
      </c>
      <c r="F13492" s="18" t="str">
        <f t="shared" si="860"/>
        <v/>
      </c>
      <c r="G13492" s="18" t="str">
        <f t="shared" si="861"/>
        <v/>
      </c>
      <c r="H13492" s="18" t="str">
        <f t="shared" si="862"/>
        <v/>
      </c>
    </row>
    <row r="13493" spans="5:8" x14ac:dyDescent="0.25">
      <c r="E13493" s="18" t="str">
        <f t="shared" si="859"/>
        <v/>
      </c>
      <c r="F13493" s="18" t="str">
        <f t="shared" si="860"/>
        <v/>
      </c>
      <c r="G13493" s="18" t="str">
        <f t="shared" si="861"/>
        <v/>
      </c>
      <c r="H13493" s="18" t="str">
        <f t="shared" si="862"/>
        <v/>
      </c>
    </row>
    <row r="13494" spans="5:8" x14ac:dyDescent="0.25">
      <c r="E13494" s="18" t="str">
        <f t="shared" si="859"/>
        <v/>
      </c>
      <c r="F13494" s="18" t="str">
        <f t="shared" si="860"/>
        <v/>
      </c>
      <c r="G13494" s="18" t="str">
        <f t="shared" si="861"/>
        <v/>
      </c>
      <c r="H13494" s="18" t="str">
        <f t="shared" si="862"/>
        <v/>
      </c>
    </row>
    <row r="13495" spans="5:8" x14ac:dyDescent="0.25">
      <c r="E13495" s="18" t="str">
        <f t="shared" si="859"/>
        <v/>
      </c>
      <c r="F13495" s="18" t="str">
        <f t="shared" si="860"/>
        <v/>
      </c>
      <c r="G13495" s="18" t="str">
        <f t="shared" si="861"/>
        <v/>
      </c>
      <c r="H13495" s="18" t="str">
        <f t="shared" si="862"/>
        <v/>
      </c>
    </row>
    <row r="13496" spans="5:8" x14ac:dyDescent="0.25">
      <c r="E13496" s="18" t="str">
        <f t="shared" si="859"/>
        <v/>
      </c>
      <c r="F13496" s="18" t="str">
        <f t="shared" si="860"/>
        <v/>
      </c>
      <c r="G13496" s="18" t="str">
        <f t="shared" si="861"/>
        <v/>
      </c>
      <c r="H13496" s="18" t="str">
        <f t="shared" si="862"/>
        <v/>
      </c>
    </row>
    <row r="13497" spans="5:8" x14ac:dyDescent="0.25">
      <c r="E13497" s="18" t="str">
        <f t="shared" si="859"/>
        <v/>
      </c>
      <c r="F13497" s="18" t="str">
        <f t="shared" si="860"/>
        <v/>
      </c>
      <c r="G13497" s="18" t="str">
        <f t="shared" si="861"/>
        <v/>
      </c>
      <c r="H13497" s="18" t="str">
        <f t="shared" si="862"/>
        <v/>
      </c>
    </row>
    <row r="13498" spans="5:8" x14ac:dyDescent="0.25">
      <c r="E13498" s="18" t="str">
        <f t="shared" si="859"/>
        <v/>
      </c>
      <c r="F13498" s="18" t="str">
        <f t="shared" si="860"/>
        <v/>
      </c>
      <c r="G13498" s="18" t="str">
        <f t="shared" si="861"/>
        <v/>
      </c>
      <c r="H13498" s="18" t="str">
        <f t="shared" si="862"/>
        <v/>
      </c>
    </row>
    <row r="13499" spans="5:8" x14ac:dyDescent="0.25">
      <c r="E13499" s="18" t="str">
        <f t="shared" si="859"/>
        <v/>
      </c>
      <c r="F13499" s="18" t="str">
        <f t="shared" si="860"/>
        <v/>
      </c>
      <c r="G13499" s="18" t="str">
        <f t="shared" si="861"/>
        <v/>
      </c>
      <c r="H13499" s="18" t="str">
        <f t="shared" si="862"/>
        <v/>
      </c>
    </row>
    <row r="13500" spans="5:8" x14ac:dyDescent="0.25">
      <c r="E13500" s="18" t="str">
        <f t="shared" si="859"/>
        <v/>
      </c>
      <c r="F13500" s="18" t="str">
        <f t="shared" si="860"/>
        <v/>
      </c>
      <c r="G13500" s="18" t="str">
        <f t="shared" si="861"/>
        <v/>
      </c>
      <c r="H13500" s="18" t="str">
        <f t="shared" si="862"/>
        <v/>
      </c>
    </row>
    <row r="13501" spans="5:8" x14ac:dyDescent="0.25">
      <c r="E13501" s="18" t="str">
        <f t="shared" si="859"/>
        <v/>
      </c>
      <c r="F13501" s="18" t="str">
        <f t="shared" si="860"/>
        <v/>
      </c>
      <c r="G13501" s="18" t="str">
        <f t="shared" si="861"/>
        <v/>
      </c>
      <c r="H13501" s="18" t="str">
        <f t="shared" si="862"/>
        <v/>
      </c>
    </row>
    <row r="13502" spans="5:8" x14ac:dyDescent="0.25">
      <c r="E13502" s="18" t="str">
        <f t="shared" si="859"/>
        <v/>
      </c>
      <c r="F13502" s="18" t="str">
        <f t="shared" si="860"/>
        <v/>
      </c>
      <c r="G13502" s="18" t="str">
        <f t="shared" si="861"/>
        <v/>
      </c>
      <c r="H13502" s="18" t="str">
        <f t="shared" si="862"/>
        <v/>
      </c>
    </row>
    <row r="13503" spans="5:8" x14ac:dyDescent="0.25">
      <c r="E13503" s="18" t="str">
        <f t="shared" si="859"/>
        <v/>
      </c>
      <c r="F13503" s="18" t="str">
        <f t="shared" si="860"/>
        <v/>
      </c>
      <c r="G13503" s="18" t="str">
        <f t="shared" si="861"/>
        <v/>
      </c>
      <c r="H13503" s="18" t="str">
        <f t="shared" si="862"/>
        <v/>
      </c>
    </row>
    <row r="13504" spans="5:8" x14ac:dyDescent="0.25">
      <c r="E13504" s="18" t="str">
        <f t="shared" si="859"/>
        <v/>
      </c>
      <c r="F13504" s="18" t="str">
        <f t="shared" si="860"/>
        <v/>
      </c>
      <c r="G13504" s="18" t="str">
        <f t="shared" si="861"/>
        <v/>
      </c>
      <c r="H13504" s="18" t="str">
        <f t="shared" si="862"/>
        <v/>
      </c>
    </row>
    <row r="13505" spans="5:8" x14ac:dyDescent="0.25">
      <c r="E13505" s="18" t="str">
        <f t="shared" si="859"/>
        <v/>
      </c>
      <c r="F13505" s="18" t="str">
        <f t="shared" si="860"/>
        <v/>
      </c>
      <c r="G13505" s="18" t="str">
        <f t="shared" si="861"/>
        <v/>
      </c>
      <c r="H13505" s="18" t="str">
        <f t="shared" si="862"/>
        <v/>
      </c>
    </row>
    <row r="13506" spans="5:8" x14ac:dyDescent="0.25">
      <c r="E13506" s="18" t="str">
        <f t="shared" si="859"/>
        <v/>
      </c>
      <c r="F13506" s="18" t="str">
        <f t="shared" si="860"/>
        <v/>
      </c>
      <c r="G13506" s="18" t="str">
        <f t="shared" si="861"/>
        <v/>
      </c>
      <c r="H13506" s="18" t="str">
        <f t="shared" si="862"/>
        <v/>
      </c>
    </row>
    <row r="13507" spans="5:8" x14ac:dyDescent="0.25">
      <c r="E13507" s="18" t="str">
        <f t="shared" si="859"/>
        <v/>
      </c>
      <c r="F13507" s="18" t="str">
        <f t="shared" si="860"/>
        <v/>
      </c>
      <c r="G13507" s="18" t="str">
        <f t="shared" si="861"/>
        <v/>
      </c>
      <c r="H13507" s="18" t="str">
        <f t="shared" si="862"/>
        <v/>
      </c>
    </row>
    <row r="13508" spans="5:8" x14ac:dyDescent="0.25">
      <c r="E13508" s="18" t="str">
        <f t="shared" si="859"/>
        <v/>
      </c>
      <c r="F13508" s="18" t="str">
        <f t="shared" si="860"/>
        <v/>
      </c>
      <c r="G13508" s="18" t="str">
        <f t="shared" si="861"/>
        <v/>
      </c>
      <c r="H13508" s="18" t="str">
        <f t="shared" si="862"/>
        <v/>
      </c>
    </row>
    <row r="13509" spans="5:8" x14ac:dyDescent="0.25">
      <c r="E13509" s="18" t="str">
        <f t="shared" si="859"/>
        <v/>
      </c>
      <c r="F13509" s="18" t="str">
        <f t="shared" si="860"/>
        <v/>
      </c>
      <c r="G13509" s="18" t="str">
        <f t="shared" si="861"/>
        <v/>
      </c>
      <c r="H13509" s="18" t="str">
        <f t="shared" si="862"/>
        <v/>
      </c>
    </row>
    <row r="13510" spans="5:8" x14ac:dyDescent="0.25">
      <c r="E13510" s="18" t="str">
        <f t="shared" ref="E13510:E13573" si="863">IF($C13510="","",IFERROR(INDEX(ItemPriceCol,MATCH($C13510,ItemName,0)),""))</f>
        <v/>
      </c>
      <c r="F13510" s="18" t="str">
        <f t="shared" ref="F13510:F13573" si="864">IF(OR($D13510="",$E13510=""),"",$D13510*$E13510)</f>
        <v/>
      </c>
      <c r="G13510" s="18" t="str">
        <f t="shared" ref="G13510:G13573" si="865">IF($C13510="","",IFERROR(INDEX(ItemCostCol,MATCH($C13510,ItemName,0)),""))</f>
        <v/>
      </c>
      <c r="H13510" s="18" t="str">
        <f t="shared" ref="H13510:H13573" si="866">IF(OR($F13510="",$G13510=""),"",$F13510-$D13510*$G13510)</f>
        <v/>
      </c>
    </row>
    <row r="13511" spans="5:8" x14ac:dyDescent="0.25">
      <c r="E13511" s="18" t="str">
        <f t="shared" si="863"/>
        <v/>
      </c>
      <c r="F13511" s="18" t="str">
        <f t="shared" si="864"/>
        <v/>
      </c>
      <c r="G13511" s="18" t="str">
        <f t="shared" si="865"/>
        <v/>
      </c>
      <c r="H13511" s="18" t="str">
        <f t="shared" si="866"/>
        <v/>
      </c>
    </row>
    <row r="13512" spans="5:8" x14ac:dyDescent="0.25">
      <c r="E13512" s="18" t="str">
        <f t="shared" si="863"/>
        <v/>
      </c>
      <c r="F13512" s="18" t="str">
        <f t="shared" si="864"/>
        <v/>
      </c>
      <c r="G13512" s="18" t="str">
        <f t="shared" si="865"/>
        <v/>
      </c>
      <c r="H13512" s="18" t="str">
        <f t="shared" si="866"/>
        <v/>
      </c>
    </row>
    <row r="13513" spans="5:8" x14ac:dyDescent="0.25">
      <c r="E13513" s="18" t="str">
        <f t="shared" si="863"/>
        <v/>
      </c>
      <c r="F13513" s="18" t="str">
        <f t="shared" si="864"/>
        <v/>
      </c>
      <c r="G13513" s="18" t="str">
        <f t="shared" si="865"/>
        <v/>
      </c>
      <c r="H13513" s="18" t="str">
        <f t="shared" si="866"/>
        <v/>
      </c>
    </row>
    <row r="13514" spans="5:8" x14ac:dyDescent="0.25">
      <c r="E13514" s="18" t="str">
        <f t="shared" si="863"/>
        <v/>
      </c>
      <c r="F13514" s="18" t="str">
        <f t="shared" si="864"/>
        <v/>
      </c>
      <c r="G13514" s="18" t="str">
        <f t="shared" si="865"/>
        <v/>
      </c>
      <c r="H13514" s="18" t="str">
        <f t="shared" si="866"/>
        <v/>
      </c>
    </row>
    <row r="13515" spans="5:8" x14ac:dyDescent="0.25">
      <c r="E13515" s="18" t="str">
        <f t="shared" si="863"/>
        <v/>
      </c>
      <c r="F13515" s="18" t="str">
        <f t="shared" si="864"/>
        <v/>
      </c>
      <c r="G13515" s="18" t="str">
        <f t="shared" si="865"/>
        <v/>
      </c>
      <c r="H13515" s="18" t="str">
        <f t="shared" si="866"/>
        <v/>
      </c>
    </row>
    <row r="13516" spans="5:8" x14ac:dyDescent="0.25">
      <c r="E13516" s="18" t="str">
        <f t="shared" si="863"/>
        <v/>
      </c>
      <c r="F13516" s="18" t="str">
        <f t="shared" si="864"/>
        <v/>
      </c>
      <c r="G13516" s="18" t="str">
        <f t="shared" si="865"/>
        <v/>
      </c>
      <c r="H13516" s="18" t="str">
        <f t="shared" si="866"/>
        <v/>
      </c>
    </row>
    <row r="13517" spans="5:8" x14ac:dyDescent="0.25">
      <c r="E13517" s="18" t="str">
        <f t="shared" si="863"/>
        <v/>
      </c>
      <c r="F13517" s="18" t="str">
        <f t="shared" si="864"/>
        <v/>
      </c>
      <c r="G13517" s="18" t="str">
        <f t="shared" si="865"/>
        <v/>
      </c>
      <c r="H13517" s="18" t="str">
        <f t="shared" si="866"/>
        <v/>
      </c>
    </row>
    <row r="13518" spans="5:8" x14ac:dyDescent="0.25">
      <c r="E13518" s="18" t="str">
        <f t="shared" si="863"/>
        <v/>
      </c>
      <c r="F13518" s="18" t="str">
        <f t="shared" si="864"/>
        <v/>
      </c>
      <c r="G13518" s="18" t="str">
        <f t="shared" si="865"/>
        <v/>
      </c>
      <c r="H13518" s="18" t="str">
        <f t="shared" si="866"/>
        <v/>
      </c>
    </row>
    <row r="13519" spans="5:8" x14ac:dyDescent="0.25">
      <c r="E13519" s="18" t="str">
        <f t="shared" si="863"/>
        <v/>
      </c>
      <c r="F13519" s="18" t="str">
        <f t="shared" si="864"/>
        <v/>
      </c>
      <c r="G13519" s="18" t="str">
        <f t="shared" si="865"/>
        <v/>
      </c>
      <c r="H13519" s="18" t="str">
        <f t="shared" si="866"/>
        <v/>
      </c>
    </row>
    <row r="13520" spans="5:8" x14ac:dyDescent="0.25">
      <c r="E13520" s="18" t="str">
        <f t="shared" si="863"/>
        <v/>
      </c>
      <c r="F13520" s="18" t="str">
        <f t="shared" si="864"/>
        <v/>
      </c>
      <c r="G13520" s="18" t="str">
        <f t="shared" si="865"/>
        <v/>
      </c>
      <c r="H13520" s="18" t="str">
        <f t="shared" si="866"/>
        <v/>
      </c>
    </row>
    <row r="13521" spans="5:8" x14ac:dyDescent="0.25">
      <c r="E13521" s="18" t="str">
        <f t="shared" si="863"/>
        <v/>
      </c>
      <c r="F13521" s="18" t="str">
        <f t="shared" si="864"/>
        <v/>
      </c>
      <c r="G13521" s="18" t="str">
        <f t="shared" si="865"/>
        <v/>
      </c>
      <c r="H13521" s="18" t="str">
        <f t="shared" si="866"/>
        <v/>
      </c>
    </row>
    <row r="13522" spans="5:8" x14ac:dyDescent="0.25">
      <c r="E13522" s="18" t="str">
        <f t="shared" si="863"/>
        <v/>
      </c>
      <c r="F13522" s="18" t="str">
        <f t="shared" si="864"/>
        <v/>
      </c>
      <c r="G13522" s="18" t="str">
        <f t="shared" si="865"/>
        <v/>
      </c>
      <c r="H13522" s="18" t="str">
        <f t="shared" si="866"/>
        <v/>
      </c>
    </row>
    <row r="13523" spans="5:8" x14ac:dyDescent="0.25">
      <c r="E13523" s="18" t="str">
        <f t="shared" si="863"/>
        <v/>
      </c>
      <c r="F13523" s="18" t="str">
        <f t="shared" si="864"/>
        <v/>
      </c>
      <c r="G13523" s="18" t="str">
        <f t="shared" si="865"/>
        <v/>
      </c>
      <c r="H13523" s="18" t="str">
        <f t="shared" si="866"/>
        <v/>
      </c>
    </row>
    <row r="13524" spans="5:8" x14ac:dyDescent="0.25">
      <c r="E13524" s="18" t="str">
        <f t="shared" si="863"/>
        <v/>
      </c>
      <c r="F13524" s="18" t="str">
        <f t="shared" si="864"/>
        <v/>
      </c>
      <c r="G13524" s="18" t="str">
        <f t="shared" si="865"/>
        <v/>
      </c>
      <c r="H13524" s="18" t="str">
        <f t="shared" si="866"/>
        <v/>
      </c>
    </row>
    <row r="13525" spans="5:8" x14ac:dyDescent="0.25">
      <c r="E13525" s="18" t="str">
        <f t="shared" si="863"/>
        <v/>
      </c>
      <c r="F13525" s="18" t="str">
        <f t="shared" si="864"/>
        <v/>
      </c>
      <c r="G13525" s="18" t="str">
        <f t="shared" si="865"/>
        <v/>
      </c>
      <c r="H13525" s="18" t="str">
        <f t="shared" si="866"/>
        <v/>
      </c>
    </row>
    <row r="13526" spans="5:8" x14ac:dyDescent="0.25">
      <c r="E13526" s="18" t="str">
        <f t="shared" si="863"/>
        <v/>
      </c>
      <c r="F13526" s="18" t="str">
        <f t="shared" si="864"/>
        <v/>
      </c>
      <c r="G13526" s="18" t="str">
        <f t="shared" si="865"/>
        <v/>
      </c>
      <c r="H13526" s="18" t="str">
        <f t="shared" si="866"/>
        <v/>
      </c>
    </row>
    <row r="13527" spans="5:8" x14ac:dyDescent="0.25">
      <c r="E13527" s="18" t="str">
        <f t="shared" si="863"/>
        <v/>
      </c>
      <c r="F13527" s="18" t="str">
        <f t="shared" si="864"/>
        <v/>
      </c>
      <c r="G13527" s="18" t="str">
        <f t="shared" si="865"/>
        <v/>
      </c>
      <c r="H13527" s="18" t="str">
        <f t="shared" si="866"/>
        <v/>
      </c>
    </row>
    <row r="13528" spans="5:8" x14ac:dyDescent="0.25">
      <c r="E13528" s="18" t="str">
        <f t="shared" si="863"/>
        <v/>
      </c>
      <c r="F13528" s="18" t="str">
        <f t="shared" si="864"/>
        <v/>
      </c>
      <c r="G13528" s="18" t="str">
        <f t="shared" si="865"/>
        <v/>
      </c>
      <c r="H13528" s="18" t="str">
        <f t="shared" si="866"/>
        <v/>
      </c>
    </row>
    <row r="13529" spans="5:8" x14ac:dyDescent="0.25">
      <c r="E13529" s="18" t="str">
        <f t="shared" si="863"/>
        <v/>
      </c>
      <c r="F13529" s="18" t="str">
        <f t="shared" si="864"/>
        <v/>
      </c>
      <c r="G13529" s="18" t="str">
        <f t="shared" si="865"/>
        <v/>
      </c>
      <c r="H13529" s="18" t="str">
        <f t="shared" si="866"/>
        <v/>
      </c>
    </row>
    <row r="13530" spans="5:8" x14ac:dyDescent="0.25">
      <c r="E13530" s="18" t="str">
        <f t="shared" si="863"/>
        <v/>
      </c>
      <c r="F13530" s="18" t="str">
        <f t="shared" si="864"/>
        <v/>
      </c>
      <c r="G13530" s="18" t="str">
        <f t="shared" si="865"/>
        <v/>
      </c>
      <c r="H13530" s="18" t="str">
        <f t="shared" si="866"/>
        <v/>
      </c>
    </row>
    <row r="13531" spans="5:8" x14ac:dyDescent="0.25">
      <c r="E13531" s="18" t="str">
        <f t="shared" si="863"/>
        <v/>
      </c>
      <c r="F13531" s="18" t="str">
        <f t="shared" si="864"/>
        <v/>
      </c>
      <c r="G13531" s="18" t="str">
        <f t="shared" si="865"/>
        <v/>
      </c>
      <c r="H13531" s="18" t="str">
        <f t="shared" si="866"/>
        <v/>
      </c>
    </row>
    <row r="13532" spans="5:8" x14ac:dyDescent="0.25">
      <c r="E13532" s="18" t="str">
        <f t="shared" si="863"/>
        <v/>
      </c>
      <c r="F13532" s="18" t="str">
        <f t="shared" si="864"/>
        <v/>
      </c>
      <c r="G13532" s="18" t="str">
        <f t="shared" si="865"/>
        <v/>
      </c>
      <c r="H13532" s="18" t="str">
        <f t="shared" si="866"/>
        <v/>
      </c>
    </row>
    <row r="13533" spans="5:8" x14ac:dyDescent="0.25">
      <c r="E13533" s="18" t="str">
        <f t="shared" si="863"/>
        <v/>
      </c>
      <c r="F13533" s="18" t="str">
        <f t="shared" si="864"/>
        <v/>
      </c>
      <c r="G13533" s="18" t="str">
        <f t="shared" si="865"/>
        <v/>
      </c>
      <c r="H13533" s="18" t="str">
        <f t="shared" si="866"/>
        <v/>
      </c>
    </row>
    <row r="13534" spans="5:8" x14ac:dyDescent="0.25">
      <c r="E13534" s="18" t="str">
        <f t="shared" si="863"/>
        <v/>
      </c>
      <c r="F13534" s="18" t="str">
        <f t="shared" si="864"/>
        <v/>
      </c>
      <c r="G13534" s="18" t="str">
        <f t="shared" si="865"/>
        <v/>
      </c>
      <c r="H13534" s="18" t="str">
        <f t="shared" si="866"/>
        <v/>
      </c>
    </row>
    <row r="13535" spans="5:8" x14ac:dyDescent="0.25">
      <c r="E13535" s="18" t="str">
        <f t="shared" si="863"/>
        <v/>
      </c>
      <c r="F13535" s="18" t="str">
        <f t="shared" si="864"/>
        <v/>
      </c>
      <c r="G13535" s="18" t="str">
        <f t="shared" si="865"/>
        <v/>
      </c>
      <c r="H13535" s="18" t="str">
        <f t="shared" si="866"/>
        <v/>
      </c>
    </row>
    <row r="13536" spans="5:8" x14ac:dyDescent="0.25">
      <c r="E13536" s="18" t="str">
        <f t="shared" si="863"/>
        <v/>
      </c>
      <c r="F13536" s="18" t="str">
        <f t="shared" si="864"/>
        <v/>
      </c>
      <c r="G13536" s="18" t="str">
        <f t="shared" si="865"/>
        <v/>
      </c>
      <c r="H13536" s="18" t="str">
        <f t="shared" si="866"/>
        <v/>
      </c>
    </row>
    <row r="13537" spans="5:8" x14ac:dyDescent="0.25">
      <c r="E13537" s="18" t="str">
        <f t="shared" si="863"/>
        <v/>
      </c>
      <c r="F13537" s="18" t="str">
        <f t="shared" si="864"/>
        <v/>
      </c>
      <c r="G13537" s="18" t="str">
        <f t="shared" si="865"/>
        <v/>
      </c>
      <c r="H13537" s="18" t="str">
        <f t="shared" si="866"/>
        <v/>
      </c>
    </row>
    <row r="13538" spans="5:8" x14ac:dyDescent="0.25">
      <c r="E13538" s="18" t="str">
        <f t="shared" si="863"/>
        <v/>
      </c>
      <c r="F13538" s="18" t="str">
        <f t="shared" si="864"/>
        <v/>
      </c>
      <c r="G13538" s="18" t="str">
        <f t="shared" si="865"/>
        <v/>
      </c>
      <c r="H13538" s="18" t="str">
        <f t="shared" si="866"/>
        <v/>
      </c>
    </row>
    <row r="13539" spans="5:8" x14ac:dyDescent="0.25">
      <c r="E13539" s="18" t="str">
        <f t="shared" si="863"/>
        <v/>
      </c>
      <c r="F13539" s="18" t="str">
        <f t="shared" si="864"/>
        <v/>
      </c>
      <c r="G13539" s="18" t="str">
        <f t="shared" si="865"/>
        <v/>
      </c>
      <c r="H13539" s="18" t="str">
        <f t="shared" si="866"/>
        <v/>
      </c>
    </row>
    <row r="13540" spans="5:8" x14ac:dyDescent="0.25">
      <c r="E13540" s="18" t="str">
        <f t="shared" si="863"/>
        <v/>
      </c>
      <c r="F13540" s="18" t="str">
        <f t="shared" si="864"/>
        <v/>
      </c>
      <c r="G13540" s="18" t="str">
        <f t="shared" si="865"/>
        <v/>
      </c>
      <c r="H13540" s="18" t="str">
        <f t="shared" si="866"/>
        <v/>
      </c>
    </row>
    <row r="13541" spans="5:8" x14ac:dyDescent="0.25">
      <c r="E13541" s="18" t="str">
        <f t="shared" si="863"/>
        <v/>
      </c>
      <c r="F13541" s="18" t="str">
        <f t="shared" si="864"/>
        <v/>
      </c>
      <c r="G13541" s="18" t="str">
        <f t="shared" si="865"/>
        <v/>
      </c>
      <c r="H13541" s="18" t="str">
        <f t="shared" si="866"/>
        <v/>
      </c>
    </row>
    <row r="13542" spans="5:8" x14ac:dyDescent="0.25">
      <c r="E13542" s="18" t="str">
        <f t="shared" si="863"/>
        <v/>
      </c>
      <c r="F13542" s="18" t="str">
        <f t="shared" si="864"/>
        <v/>
      </c>
      <c r="G13542" s="18" t="str">
        <f t="shared" si="865"/>
        <v/>
      </c>
      <c r="H13542" s="18" t="str">
        <f t="shared" si="866"/>
        <v/>
      </c>
    </row>
    <row r="13543" spans="5:8" x14ac:dyDescent="0.25">
      <c r="E13543" s="18" t="str">
        <f t="shared" si="863"/>
        <v/>
      </c>
      <c r="F13543" s="18" t="str">
        <f t="shared" si="864"/>
        <v/>
      </c>
      <c r="G13543" s="18" t="str">
        <f t="shared" si="865"/>
        <v/>
      </c>
      <c r="H13543" s="18" t="str">
        <f t="shared" si="866"/>
        <v/>
      </c>
    </row>
    <row r="13544" spans="5:8" x14ac:dyDescent="0.25">
      <c r="E13544" s="18" t="str">
        <f t="shared" si="863"/>
        <v/>
      </c>
      <c r="F13544" s="18" t="str">
        <f t="shared" si="864"/>
        <v/>
      </c>
      <c r="G13544" s="18" t="str">
        <f t="shared" si="865"/>
        <v/>
      </c>
      <c r="H13544" s="18" t="str">
        <f t="shared" si="866"/>
        <v/>
      </c>
    </row>
    <row r="13545" spans="5:8" x14ac:dyDescent="0.25">
      <c r="E13545" s="18" t="str">
        <f t="shared" si="863"/>
        <v/>
      </c>
      <c r="F13545" s="18" t="str">
        <f t="shared" si="864"/>
        <v/>
      </c>
      <c r="G13545" s="18" t="str">
        <f t="shared" si="865"/>
        <v/>
      </c>
      <c r="H13545" s="18" t="str">
        <f t="shared" si="866"/>
        <v/>
      </c>
    </row>
    <row r="13546" spans="5:8" x14ac:dyDescent="0.25">
      <c r="E13546" s="18" t="str">
        <f t="shared" si="863"/>
        <v/>
      </c>
      <c r="F13546" s="18" t="str">
        <f t="shared" si="864"/>
        <v/>
      </c>
      <c r="G13546" s="18" t="str">
        <f t="shared" si="865"/>
        <v/>
      </c>
      <c r="H13546" s="18" t="str">
        <f t="shared" si="866"/>
        <v/>
      </c>
    </row>
    <row r="13547" spans="5:8" x14ac:dyDescent="0.25">
      <c r="E13547" s="18" t="str">
        <f t="shared" si="863"/>
        <v/>
      </c>
      <c r="F13547" s="18" t="str">
        <f t="shared" si="864"/>
        <v/>
      </c>
      <c r="G13547" s="18" t="str">
        <f t="shared" si="865"/>
        <v/>
      </c>
      <c r="H13547" s="18" t="str">
        <f t="shared" si="866"/>
        <v/>
      </c>
    </row>
    <row r="13548" spans="5:8" x14ac:dyDescent="0.25">
      <c r="E13548" s="18" t="str">
        <f t="shared" si="863"/>
        <v/>
      </c>
      <c r="F13548" s="18" t="str">
        <f t="shared" si="864"/>
        <v/>
      </c>
      <c r="G13548" s="18" t="str">
        <f t="shared" si="865"/>
        <v/>
      </c>
      <c r="H13548" s="18" t="str">
        <f t="shared" si="866"/>
        <v/>
      </c>
    </row>
    <row r="13549" spans="5:8" x14ac:dyDescent="0.25">
      <c r="E13549" s="18" t="str">
        <f t="shared" si="863"/>
        <v/>
      </c>
      <c r="F13549" s="18" t="str">
        <f t="shared" si="864"/>
        <v/>
      </c>
      <c r="G13549" s="18" t="str">
        <f t="shared" si="865"/>
        <v/>
      </c>
      <c r="H13549" s="18" t="str">
        <f t="shared" si="866"/>
        <v/>
      </c>
    </row>
    <row r="13550" spans="5:8" x14ac:dyDescent="0.25">
      <c r="E13550" s="18" t="str">
        <f t="shared" si="863"/>
        <v/>
      </c>
      <c r="F13550" s="18" t="str">
        <f t="shared" si="864"/>
        <v/>
      </c>
      <c r="G13550" s="18" t="str">
        <f t="shared" si="865"/>
        <v/>
      </c>
      <c r="H13550" s="18" t="str">
        <f t="shared" si="866"/>
        <v/>
      </c>
    </row>
    <row r="13551" spans="5:8" x14ac:dyDescent="0.25">
      <c r="E13551" s="18" t="str">
        <f t="shared" si="863"/>
        <v/>
      </c>
      <c r="F13551" s="18" t="str">
        <f t="shared" si="864"/>
        <v/>
      </c>
      <c r="G13551" s="18" t="str">
        <f t="shared" si="865"/>
        <v/>
      </c>
      <c r="H13551" s="18" t="str">
        <f t="shared" si="866"/>
        <v/>
      </c>
    </row>
    <row r="13552" spans="5:8" x14ac:dyDescent="0.25">
      <c r="E13552" s="18" t="str">
        <f t="shared" si="863"/>
        <v/>
      </c>
      <c r="F13552" s="18" t="str">
        <f t="shared" si="864"/>
        <v/>
      </c>
      <c r="G13552" s="18" t="str">
        <f t="shared" si="865"/>
        <v/>
      </c>
      <c r="H13552" s="18" t="str">
        <f t="shared" si="866"/>
        <v/>
      </c>
    </row>
    <row r="13553" spans="5:8" x14ac:dyDescent="0.25">
      <c r="E13553" s="18" t="str">
        <f t="shared" si="863"/>
        <v/>
      </c>
      <c r="F13553" s="18" t="str">
        <f t="shared" si="864"/>
        <v/>
      </c>
      <c r="G13553" s="18" t="str">
        <f t="shared" si="865"/>
        <v/>
      </c>
      <c r="H13553" s="18" t="str">
        <f t="shared" si="866"/>
        <v/>
      </c>
    </row>
    <row r="13554" spans="5:8" x14ac:dyDescent="0.25">
      <c r="E13554" s="18" t="str">
        <f t="shared" si="863"/>
        <v/>
      </c>
      <c r="F13554" s="18" t="str">
        <f t="shared" si="864"/>
        <v/>
      </c>
      <c r="G13554" s="18" t="str">
        <f t="shared" si="865"/>
        <v/>
      </c>
      <c r="H13554" s="18" t="str">
        <f t="shared" si="866"/>
        <v/>
      </c>
    </row>
    <row r="13555" spans="5:8" x14ac:dyDescent="0.25">
      <c r="E13555" s="18" t="str">
        <f t="shared" si="863"/>
        <v/>
      </c>
      <c r="F13555" s="18" t="str">
        <f t="shared" si="864"/>
        <v/>
      </c>
      <c r="G13555" s="18" t="str">
        <f t="shared" si="865"/>
        <v/>
      </c>
      <c r="H13555" s="18" t="str">
        <f t="shared" si="866"/>
        <v/>
      </c>
    </row>
    <row r="13556" spans="5:8" x14ac:dyDescent="0.25">
      <c r="E13556" s="18" t="str">
        <f t="shared" si="863"/>
        <v/>
      </c>
      <c r="F13556" s="18" t="str">
        <f t="shared" si="864"/>
        <v/>
      </c>
      <c r="G13556" s="18" t="str">
        <f t="shared" si="865"/>
        <v/>
      </c>
      <c r="H13556" s="18" t="str">
        <f t="shared" si="866"/>
        <v/>
      </c>
    </row>
    <row r="13557" spans="5:8" x14ac:dyDescent="0.25">
      <c r="E13557" s="18" t="str">
        <f t="shared" si="863"/>
        <v/>
      </c>
      <c r="F13557" s="18" t="str">
        <f t="shared" si="864"/>
        <v/>
      </c>
      <c r="G13557" s="18" t="str">
        <f t="shared" si="865"/>
        <v/>
      </c>
      <c r="H13557" s="18" t="str">
        <f t="shared" si="866"/>
        <v/>
      </c>
    </row>
    <row r="13558" spans="5:8" x14ac:dyDescent="0.25">
      <c r="E13558" s="18" t="str">
        <f t="shared" si="863"/>
        <v/>
      </c>
      <c r="F13558" s="18" t="str">
        <f t="shared" si="864"/>
        <v/>
      </c>
      <c r="G13558" s="18" t="str">
        <f t="shared" si="865"/>
        <v/>
      </c>
      <c r="H13558" s="18" t="str">
        <f t="shared" si="866"/>
        <v/>
      </c>
    </row>
    <row r="13559" spans="5:8" x14ac:dyDescent="0.25">
      <c r="E13559" s="18" t="str">
        <f t="shared" si="863"/>
        <v/>
      </c>
      <c r="F13559" s="18" t="str">
        <f t="shared" si="864"/>
        <v/>
      </c>
      <c r="G13559" s="18" t="str">
        <f t="shared" si="865"/>
        <v/>
      </c>
      <c r="H13559" s="18" t="str">
        <f t="shared" si="866"/>
        <v/>
      </c>
    </row>
    <row r="13560" spans="5:8" x14ac:dyDescent="0.25">
      <c r="E13560" s="18" t="str">
        <f t="shared" si="863"/>
        <v/>
      </c>
      <c r="F13560" s="18" t="str">
        <f t="shared" si="864"/>
        <v/>
      </c>
      <c r="G13560" s="18" t="str">
        <f t="shared" si="865"/>
        <v/>
      </c>
      <c r="H13560" s="18" t="str">
        <f t="shared" si="866"/>
        <v/>
      </c>
    </row>
    <row r="13561" spans="5:8" x14ac:dyDescent="0.25">
      <c r="E13561" s="18" t="str">
        <f t="shared" si="863"/>
        <v/>
      </c>
      <c r="F13561" s="18" t="str">
        <f t="shared" si="864"/>
        <v/>
      </c>
      <c r="G13561" s="18" t="str">
        <f t="shared" si="865"/>
        <v/>
      </c>
      <c r="H13561" s="18" t="str">
        <f t="shared" si="866"/>
        <v/>
      </c>
    </row>
    <row r="13562" spans="5:8" x14ac:dyDescent="0.25">
      <c r="E13562" s="18" t="str">
        <f t="shared" si="863"/>
        <v/>
      </c>
      <c r="F13562" s="18" t="str">
        <f t="shared" si="864"/>
        <v/>
      </c>
      <c r="G13562" s="18" t="str">
        <f t="shared" si="865"/>
        <v/>
      </c>
      <c r="H13562" s="18" t="str">
        <f t="shared" si="866"/>
        <v/>
      </c>
    </row>
    <row r="13563" spans="5:8" x14ac:dyDescent="0.25">
      <c r="E13563" s="18" t="str">
        <f t="shared" si="863"/>
        <v/>
      </c>
      <c r="F13563" s="18" t="str">
        <f t="shared" si="864"/>
        <v/>
      </c>
      <c r="G13563" s="18" t="str">
        <f t="shared" si="865"/>
        <v/>
      </c>
      <c r="H13563" s="18" t="str">
        <f t="shared" si="866"/>
        <v/>
      </c>
    </row>
    <row r="13564" spans="5:8" x14ac:dyDescent="0.25">
      <c r="E13564" s="18" t="str">
        <f t="shared" si="863"/>
        <v/>
      </c>
      <c r="F13564" s="18" t="str">
        <f t="shared" si="864"/>
        <v/>
      </c>
      <c r="G13564" s="18" t="str">
        <f t="shared" si="865"/>
        <v/>
      </c>
      <c r="H13564" s="18" t="str">
        <f t="shared" si="866"/>
        <v/>
      </c>
    </row>
    <row r="13565" spans="5:8" x14ac:dyDescent="0.25">
      <c r="E13565" s="18" t="str">
        <f t="shared" si="863"/>
        <v/>
      </c>
      <c r="F13565" s="18" t="str">
        <f t="shared" si="864"/>
        <v/>
      </c>
      <c r="G13565" s="18" t="str">
        <f t="shared" si="865"/>
        <v/>
      </c>
      <c r="H13565" s="18" t="str">
        <f t="shared" si="866"/>
        <v/>
      </c>
    </row>
    <row r="13566" spans="5:8" x14ac:dyDescent="0.25">
      <c r="E13566" s="18" t="str">
        <f t="shared" si="863"/>
        <v/>
      </c>
      <c r="F13566" s="18" t="str">
        <f t="shared" si="864"/>
        <v/>
      </c>
      <c r="G13566" s="18" t="str">
        <f t="shared" si="865"/>
        <v/>
      </c>
      <c r="H13566" s="18" t="str">
        <f t="shared" si="866"/>
        <v/>
      </c>
    </row>
    <row r="13567" spans="5:8" x14ac:dyDescent="0.25">
      <c r="E13567" s="18" t="str">
        <f t="shared" si="863"/>
        <v/>
      </c>
      <c r="F13567" s="18" t="str">
        <f t="shared" si="864"/>
        <v/>
      </c>
      <c r="G13567" s="18" t="str">
        <f t="shared" si="865"/>
        <v/>
      </c>
      <c r="H13567" s="18" t="str">
        <f t="shared" si="866"/>
        <v/>
      </c>
    </row>
    <row r="13568" spans="5:8" x14ac:dyDescent="0.25">
      <c r="E13568" s="18" t="str">
        <f t="shared" si="863"/>
        <v/>
      </c>
      <c r="F13568" s="18" t="str">
        <f t="shared" si="864"/>
        <v/>
      </c>
      <c r="G13568" s="18" t="str">
        <f t="shared" si="865"/>
        <v/>
      </c>
      <c r="H13568" s="18" t="str">
        <f t="shared" si="866"/>
        <v/>
      </c>
    </row>
    <row r="13569" spans="5:8" x14ac:dyDescent="0.25">
      <c r="E13569" s="18" t="str">
        <f t="shared" si="863"/>
        <v/>
      </c>
      <c r="F13569" s="18" t="str">
        <f t="shared" si="864"/>
        <v/>
      </c>
      <c r="G13569" s="18" t="str">
        <f t="shared" si="865"/>
        <v/>
      </c>
      <c r="H13569" s="18" t="str">
        <f t="shared" si="866"/>
        <v/>
      </c>
    </row>
    <row r="13570" spans="5:8" x14ac:dyDescent="0.25">
      <c r="E13570" s="18" t="str">
        <f t="shared" si="863"/>
        <v/>
      </c>
      <c r="F13570" s="18" t="str">
        <f t="shared" si="864"/>
        <v/>
      </c>
      <c r="G13570" s="18" t="str">
        <f t="shared" si="865"/>
        <v/>
      </c>
      <c r="H13570" s="18" t="str">
        <f t="shared" si="866"/>
        <v/>
      </c>
    </row>
    <row r="13571" spans="5:8" x14ac:dyDescent="0.25">
      <c r="E13571" s="18" t="str">
        <f t="shared" si="863"/>
        <v/>
      </c>
      <c r="F13571" s="18" t="str">
        <f t="shared" si="864"/>
        <v/>
      </c>
      <c r="G13571" s="18" t="str">
        <f t="shared" si="865"/>
        <v/>
      </c>
      <c r="H13571" s="18" t="str">
        <f t="shared" si="866"/>
        <v/>
      </c>
    </row>
    <row r="13572" spans="5:8" x14ac:dyDescent="0.25">
      <c r="E13572" s="18" t="str">
        <f t="shared" si="863"/>
        <v/>
      </c>
      <c r="F13572" s="18" t="str">
        <f t="shared" si="864"/>
        <v/>
      </c>
      <c r="G13572" s="18" t="str">
        <f t="shared" si="865"/>
        <v/>
      </c>
      <c r="H13572" s="18" t="str">
        <f t="shared" si="866"/>
        <v/>
      </c>
    </row>
    <row r="13573" spans="5:8" x14ac:dyDescent="0.25">
      <c r="E13573" s="18" t="str">
        <f t="shared" si="863"/>
        <v/>
      </c>
      <c r="F13573" s="18" t="str">
        <f t="shared" si="864"/>
        <v/>
      </c>
      <c r="G13573" s="18" t="str">
        <f t="shared" si="865"/>
        <v/>
      </c>
      <c r="H13573" s="18" t="str">
        <f t="shared" si="866"/>
        <v/>
      </c>
    </row>
    <row r="13574" spans="5:8" x14ac:dyDescent="0.25">
      <c r="E13574" s="18" t="str">
        <f t="shared" ref="E13574:E13637" si="867">IF($C13574="","",IFERROR(INDEX(ItemPriceCol,MATCH($C13574,ItemName,0)),""))</f>
        <v/>
      </c>
      <c r="F13574" s="18" t="str">
        <f t="shared" ref="F13574:F13637" si="868">IF(OR($D13574="",$E13574=""),"",$D13574*$E13574)</f>
        <v/>
      </c>
      <c r="G13574" s="18" t="str">
        <f t="shared" ref="G13574:G13637" si="869">IF($C13574="","",IFERROR(INDEX(ItemCostCol,MATCH($C13574,ItemName,0)),""))</f>
        <v/>
      </c>
      <c r="H13574" s="18" t="str">
        <f t="shared" ref="H13574:H13637" si="870">IF(OR($F13574="",$G13574=""),"",$F13574-$D13574*$G13574)</f>
        <v/>
      </c>
    </row>
    <row r="13575" spans="5:8" x14ac:dyDescent="0.25">
      <c r="E13575" s="18" t="str">
        <f t="shared" si="867"/>
        <v/>
      </c>
      <c r="F13575" s="18" t="str">
        <f t="shared" si="868"/>
        <v/>
      </c>
      <c r="G13575" s="18" t="str">
        <f t="shared" si="869"/>
        <v/>
      </c>
      <c r="H13575" s="18" t="str">
        <f t="shared" si="870"/>
        <v/>
      </c>
    </row>
    <row r="13576" spans="5:8" x14ac:dyDescent="0.25">
      <c r="E13576" s="18" t="str">
        <f t="shared" si="867"/>
        <v/>
      </c>
      <c r="F13576" s="18" t="str">
        <f t="shared" si="868"/>
        <v/>
      </c>
      <c r="G13576" s="18" t="str">
        <f t="shared" si="869"/>
        <v/>
      </c>
      <c r="H13576" s="18" t="str">
        <f t="shared" si="870"/>
        <v/>
      </c>
    </row>
    <row r="13577" spans="5:8" x14ac:dyDescent="0.25">
      <c r="E13577" s="18" t="str">
        <f t="shared" si="867"/>
        <v/>
      </c>
      <c r="F13577" s="18" t="str">
        <f t="shared" si="868"/>
        <v/>
      </c>
      <c r="G13577" s="18" t="str">
        <f t="shared" si="869"/>
        <v/>
      </c>
      <c r="H13577" s="18" t="str">
        <f t="shared" si="870"/>
        <v/>
      </c>
    </row>
    <row r="13578" spans="5:8" x14ac:dyDescent="0.25">
      <c r="E13578" s="18" t="str">
        <f t="shared" si="867"/>
        <v/>
      </c>
      <c r="F13578" s="18" t="str">
        <f t="shared" si="868"/>
        <v/>
      </c>
      <c r="G13578" s="18" t="str">
        <f t="shared" si="869"/>
        <v/>
      </c>
      <c r="H13578" s="18" t="str">
        <f t="shared" si="870"/>
        <v/>
      </c>
    </row>
    <row r="13579" spans="5:8" x14ac:dyDescent="0.25">
      <c r="E13579" s="18" t="str">
        <f t="shared" si="867"/>
        <v/>
      </c>
      <c r="F13579" s="18" t="str">
        <f t="shared" si="868"/>
        <v/>
      </c>
      <c r="G13579" s="18" t="str">
        <f t="shared" si="869"/>
        <v/>
      </c>
      <c r="H13579" s="18" t="str">
        <f t="shared" si="870"/>
        <v/>
      </c>
    </row>
    <row r="13580" spans="5:8" x14ac:dyDescent="0.25">
      <c r="E13580" s="18" t="str">
        <f t="shared" si="867"/>
        <v/>
      </c>
      <c r="F13580" s="18" t="str">
        <f t="shared" si="868"/>
        <v/>
      </c>
      <c r="G13580" s="18" t="str">
        <f t="shared" si="869"/>
        <v/>
      </c>
      <c r="H13580" s="18" t="str">
        <f t="shared" si="870"/>
        <v/>
      </c>
    </row>
    <row r="13581" spans="5:8" x14ac:dyDescent="0.25">
      <c r="E13581" s="18" t="str">
        <f t="shared" si="867"/>
        <v/>
      </c>
      <c r="F13581" s="18" t="str">
        <f t="shared" si="868"/>
        <v/>
      </c>
      <c r="G13581" s="18" t="str">
        <f t="shared" si="869"/>
        <v/>
      </c>
      <c r="H13581" s="18" t="str">
        <f t="shared" si="870"/>
        <v/>
      </c>
    </row>
    <row r="13582" spans="5:8" x14ac:dyDescent="0.25">
      <c r="E13582" s="18" t="str">
        <f t="shared" si="867"/>
        <v/>
      </c>
      <c r="F13582" s="18" t="str">
        <f t="shared" si="868"/>
        <v/>
      </c>
      <c r="G13582" s="18" t="str">
        <f t="shared" si="869"/>
        <v/>
      </c>
      <c r="H13582" s="18" t="str">
        <f t="shared" si="870"/>
        <v/>
      </c>
    </row>
    <row r="13583" spans="5:8" x14ac:dyDescent="0.25">
      <c r="E13583" s="18" t="str">
        <f t="shared" si="867"/>
        <v/>
      </c>
      <c r="F13583" s="18" t="str">
        <f t="shared" si="868"/>
        <v/>
      </c>
      <c r="G13583" s="18" t="str">
        <f t="shared" si="869"/>
        <v/>
      </c>
      <c r="H13583" s="18" t="str">
        <f t="shared" si="870"/>
        <v/>
      </c>
    </row>
    <row r="13584" spans="5:8" x14ac:dyDescent="0.25">
      <c r="E13584" s="18" t="str">
        <f t="shared" si="867"/>
        <v/>
      </c>
      <c r="F13584" s="18" t="str">
        <f t="shared" si="868"/>
        <v/>
      </c>
      <c r="G13584" s="18" t="str">
        <f t="shared" si="869"/>
        <v/>
      </c>
      <c r="H13584" s="18" t="str">
        <f t="shared" si="870"/>
        <v/>
      </c>
    </row>
    <row r="13585" spans="5:8" x14ac:dyDescent="0.25">
      <c r="E13585" s="18" t="str">
        <f t="shared" si="867"/>
        <v/>
      </c>
      <c r="F13585" s="18" t="str">
        <f t="shared" si="868"/>
        <v/>
      </c>
      <c r="G13585" s="18" t="str">
        <f t="shared" si="869"/>
        <v/>
      </c>
      <c r="H13585" s="18" t="str">
        <f t="shared" si="870"/>
        <v/>
      </c>
    </row>
    <row r="13586" spans="5:8" x14ac:dyDescent="0.25">
      <c r="E13586" s="18" t="str">
        <f t="shared" si="867"/>
        <v/>
      </c>
      <c r="F13586" s="18" t="str">
        <f t="shared" si="868"/>
        <v/>
      </c>
      <c r="G13586" s="18" t="str">
        <f t="shared" si="869"/>
        <v/>
      </c>
      <c r="H13586" s="18" t="str">
        <f t="shared" si="870"/>
        <v/>
      </c>
    </row>
    <row r="13587" spans="5:8" x14ac:dyDescent="0.25">
      <c r="E13587" s="18" t="str">
        <f t="shared" si="867"/>
        <v/>
      </c>
      <c r="F13587" s="18" t="str">
        <f t="shared" si="868"/>
        <v/>
      </c>
      <c r="G13587" s="18" t="str">
        <f t="shared" si="869"/>
        <v/>
      </c>
      <c r="H13587" s="18" t="str">
        <f t="shared" si="870"/>
        <v/>
      </c>
    </row>
    <row r="13588" spans="5:8" x14ac:dyDescent="0.25">
      <c r="E13588" s="18" t="str">
        <f t="shared" si="867"/>
        <v/>
      </c>
      <c r="F13588" s="18" t="str">
        <f t="shared" si="868"/>
        <v/>
      </c>
      <c r="G13588" s="18" t="str">
        <f t="shared" si="869"/>
        <v/>
      </c>
      <c r="H13588" s="18" t="str">
        <f t="shared" si="870"/>
        <v/>
      </c>
    </row>
    <row r="13589" spans="5:8" x14ac:dyDescent="0.25">
      <c r="E13589" s="18" t="str">
        <f t="shared" si="867"/>
        <v/>
      </c>
      <c r="F13589" s="18" t="str">
        <f t="shared" si="868"/>
        <v/>
      </c>
      <c r="G13589" s="18" t="str">
        <f t="shared" si="869"/>
        <v/>
      </c>
      <c r="H13589" s="18" t="str">
        <f t="shared" si="870"/>
        <v/>
      </c>
    </row>
    <row r="13590" spans="5:8" x14ac:dyDescent="0.25">
      <c r="E13590" s="18" t="str">
        <f t="shared" si="867"/>
        <v/>
      </c>
      <c r="F13590" s="18" t="str">
        <f t="shared" si="868"/>
        <v/>
      </c>
      <c r="G13590" s="18" t="str">
        <f t="shared" si="869"/>
        <v/>
      </c>
      <c r="H13590" s="18" t="str">
        <f t="shared" si="870"/>
        <v/>
      </c>
    </row>
    <row r="13591" spans="5:8" x14ac:dyDescent="0.25">
      <c r="E13591" s="18" t="str">
        <f t="shared" si="867"/>
        <v/>
      </c>
      <c r="F13591" s="18" t="str">
        <f t="shared" si="868"/>
        <v/>
      </c>
      <c r="G13591" s="18" t="str">
        <f t="shared" si="869"/>
        <v/>
      </c>
      <c r="H13591" s="18" t="str">
        <f t="shared" si="870"/>
        <v/>
      </c>
    </row>
    <row r="13592" spans="5:8" x14ac:dyDescent="0.25">
      <c r="E13592" s="18" t="str">
        <f t="shared" si="867"/>
        <v/>
      </c>
      <c r="F13592" s="18" t="str">
        <f t="shared" si="868"/>
        <v/>
      </c>
      <c r="G13592" s="18" t="str">
        <f t="shared" si="869"/>
        <v/>
      </c>
      <c r="H13592" s="18" t="str">
        <f t="shared" si="870"/>
        <v/>
      </c>
    </row>
    <row r="13593" spans="5:8" x14ac:dyDescent="0.25">
      <c r="E13593" s="18" t="str">
        <f t="shared" si="867"/>
        <v/>
      </c>
      <c r="F13593" s="18" t="str">
        <f t="shared" si="868"/>
        <v/>
      </c>
      <c r="G13593" s="18" t="str">
        <f t="shared" si="869"/>
        <v/>
      </c>
      <c r="H13593" s="18" t="str">
        <f t="shared" si="870"/>
        <v/>
      </c>
    </row>
    <row r="13594" spans="5:8" x14ac:dyDescent="0.25">
      <c r="E13594" s="18" t="str">
        <f t="shared" si="867"/>
        <v/>
      </c>
      <c r="F13594" s="18" t="str">
        <f t="shared" si="868"/>
        <v/>
      </c>
      <c r="G13594" s="18" t="str">
        <f t="shared" si="869"/>
        <v/>
      </c>
      <c r="H13594" s="18" t="str">
        <f t="shared" si="870"/>
        <v/>
      </c>
    </row>
    <row r="13595" spans="5:8" x14ac:dyDescent="0.25">
      <c r="E13595" s="18" t="str">
        <f t="shared" si="867"/>
        <v/>
      </c>
      <c r="F13595" s="18" t="str">
        <f t="shared" si="868"/>
        <v/>
      </c>
      <c r="G13595" s="18" t="str">
        <f t="shared" si="869"/>
        <v/>
      </c>
      <c r="H13595" s="18" t="str">
        <f t="shared" si="870"/>
        <v/>
      </c>
    </row>
    <row r="13596" spans="5:8" x14ac:dyDescent="0.25">
      <c r="E13596" s="18" t="str">
        <f t="shared" si="867"/>
        <v/>
      </c>
      <c r="F13596" s="18" t="str">
        <f t="shared" si="868"/>
        <v/>
      </c>
      <c r="G13596" s="18" t="str">
        <f t="shared" si="869"/>
        <v/>
      </c>
      <c r="H13596" s="18" t="str">
        <f t="shared" si="870"/>
        <v/>
      </c>
    </row>
    <row r="13597" spans="5:8" x14ac:dyDescent="0.25">
      <c r="E13597" s="18" t="str">
        <f t="shared" si="867"/>
        <v/>
      </c>
      <c r="F13597" s="18" t="str">
        <f t="shared" si="868"/>
        <v/>
      </c>
      <c r="G13597" s="18" t="str">
        <f t="shared" si="869"/>
        <v/>
      </c>
      <c r="H13597" s="18" t="str">
        <f t="shared" si="870"/>
        <v/>
      </c>
    </row>
    <row r="13598" spans="5:8" x14ac:dyDescent="0.25">
      <c r="E13598" s="18" t="str">
        <f t="shared" si="867"/>
        <v/>
      </c>
      <c r="F13598" s="18" t="str">
        <f t="shared" si="868"/>
        <v/>
      </c>
      <c r="G13598" s="18" t="str">
        <f t="shared" si="869"/>
        <v/>
      </c>
      <c r="H13598" s="18" t="str">
        <f t="shared" si="870"/>
        <v/>
      </c>
    </row>
    <row r="13599" spans="5:8" x14ac:dyDescent="0.25">
      <c r="E13599" s="18" t="str">
        <f t="shared" si="867"/>
        <v/>
      </c>
      <c r="F13599" s="18" t="str">
        <f t="shared" si="868"/>
        <v/>
      </c>
      <c r="G13599" s="18" t="str">
        <f t="shared" si="869"/>
        <v/>
      </c>
      <c r="H13599" s="18" t="str">
        <f t="shared" si="870"/>
        <v/>
      </c>
    </row>
    <row r="13600" spans="5:8" x14ac:dyDescent="0.25">
      <c r="E13600" s="18" t="str">
        <f t="shared" si="867"/>
        <v/>
      </c>
      <c r="F13600" s="18" t="str">
        <f t="shared" si="868"/>
        <v/>
      </c>
      <c r="G13600" s="18" t="str">
        <f t="shared" si="869"/>
        <v/>
      </c>
      <c r="H13600" s="18" t="str">
        <f t="shared" si="870"/>
        <v/>
      </c>
    </row>
    <row r="13601" spans="5:8" x14ac:dyDescent="0.25">
      <c r="E13601" s="18" t="str">
        <f t="shared" si="867"/>
        <v/>
      </c>
      <c r="F13601" s="18" t="str">
        <f t="shared" si="868"/>
        <v/>
      </c>
      <c r="G13601" s="18" t="str">
        <f t="shared" si="869"/>
        <v/>
      </c>
      <c r="H13601" s="18" t="str">
        <f t="shared" si="870"/>
        <v/>
      </c>
    </row>
    <row r="13602" spans="5:8" x14ac:dyDescent="0.25">
      <c r="E13602" s="18" t="str">
        <f t="shared" si="867"/>
        <v/>
      </c>
      <c r="F13602" s="18" t="str">
        <f t="shared" si="868"/>
        <v/>
      </c>
      <c r="G13602" s="18" t="str">
        <f t="shared" si="869"/>
        <v/>
      </c>
      <c r="H13602" s="18" t="str">
        <f t="shared" si="870"/>
        <v/>
      </c>
    </row>
    <row r="13603" spans="5:8" x14ac:dyDescent="0.25">
      <c r="E13603" s="18" t="str">
        <f t="shared" si="867"/>
        <v/>
      </c>
      <c r="F13603" s="18" t="str">
        <f t="shared" si="868"/>
        <v/>
      </c>
      <c r="G13603" s="18" t="str">
        <f t="shared" si="869"/>
        <v/>
      </c>
      <c r="H13603" s="18" t="str">
        <f t="shared" si="870"/>
        <v/>
      </c>
    </row>
    <row r="13604" spans="5:8" x14ac:dyDescent="0.25">
      <c r="E13604" s="18" t="str">
        <f t="shared" si="867"/>
        <v/>
      </c>
      <c r="F13604" s="18" t="str">
        <f t="shared" si="868"/>
        <v/>
      </c>
      <c r="G13604" s="18" t="str">
        <f t="shared" si="869"/>
        <v/>
      </c>
      <c r="H13604" s="18" t="str">
        <f t="shared" si="870"/>
        <v/>
      </c>
    </row>
    <row r="13605" spans="5:8" x14ac:dyDescent="0.25">
      <c r="E13605" s="18" t="str">
        <f t="shared" si="867"/>
        <v/>
      </c>
      <c r="F13605" s="18" t="str">
        <f t="shared" si="868"/>
        <v/>
      </c>
      <c r="G13605" s="18" t="str">
        <f t="shared" si="869"/>
        <v/>
      </c>
      <c r="H13605" s="18" t="str">
        <f t="shared" si="870"/>
        <v/>
      </c>
    </row>
    <row r="13606" spans="5:8" x14ac:dyDescent="0.25">
      <c r="E13606" s="18" t="str">
        <f t="shared" si="867"/>
        <v/>
      </c>
      <c r="F13606" s="18" t="str">
        <f t="shared" si="868"/>
        <v/>
      </c>
      <c r="G13606" s="18" t="str">
        <f t="shared" si="869"/>
        <v/>
      </c>
      <c r="H13606" s="18" t="str">
        <f t="shared" si="870"/>
        <v/>
      </c>
    </row>
    <row r="13607" spans="5:8" x14ac:dyDescent="0.25">
      <c r="E13607" s="18" t="str">
        <f t="shared" si="867"/>
        <v/>
      </c>
      <c r="F13607" s="18" t="str">
        <f t="shared" si="868"/>
        <v/>
      </c>
      <c r="G13607" s="18" t="str">
        <f t="shared" si="869"/>
        <v/>
      </c>
      <c r="H13607" s="18" t="str">
        <f t="shared" si="870"/>
        <v/>
      </c>
    </row>
    <row r="13608" spans="5:8" x14ac:dyDescent="0.25">
      <c r="E13608" s="18" t="str">
        <f t="shared" si="867"/>
        <v/>
      </c>
      <c r="F13608" s="18" t="str">
        <f t="shared" si="868"/>
        <v/>
      </c>
      <c r="G13608" s="18" t="str">
        <f t="shared" si="869"/>
        <v/>
      </c>
      <c r="H13608" s="18" t="str">
        <f t="shared" si="870"/>
        <v/>
      </c>
    </row>
    <row r="13609" spans="5:8" x14ac:dyDescent="0.25">
      <c r="E13609" s="18" t="str">
        <f t="shared" si="867"/>
        <v/>
      </c>
      <c r="F13609" s="18" t="str">
        <f t="shared" si="868"/>
        <v/>
      </c>
      <c r="G13609" s="18" t="str">
        <f t="shared" si="869"/>
        <v/>
      </c>
      <c r="H13609" s="18" t="str">
        <f t="shared" si="870"/>
        <v/>
      </c>
    </row>
    <row r="13610" spans="5:8" x14ac:dyDescent="0.25">
      <c r="E13610" s="18" t="str">
        <f t="shared" si="867"/>
        <v/>
      </c>
      <c r="F13610" s="18" t="str">
        <f t="shared" si="868"/>
        <v/>
      </c>
      <c r="G13610" s="18" t="str">
        <f t="shared" si="869"/>
        <v/>
      </c>
      <c r="H13610" s="18" t="str">
        <f t="shared" si="870"/>
        <v/>
      </c>
    </row>
    <row r="13611" spans="5:8" x14ac:dyDescent="0.25">
      <c r="E13611" s="18" t="str">
        <f t="shared" si="867"/>
        <v/>
      </c>
      <c r="F13611" s="18" t="str">
        <f t="shared" si="868"/>
        <v/>
      </c>
      <c r="G13611" s="18" t="str">
        <f t="shared" si="869"/>
        <v/>
      </c>
      <c r="H13611" s="18" t="str">
        <f t="shared" si="870"/>
        <v/>
      </c>
    </row>
    <row r="13612" spans="5:8" x14ac:dyDescent="0.25">
      <c r="E13612" s="18" t="str">
        <f t="shared" si="867"/>
        <v/>
      </c>
      <c r="F13612" s="18" t="str">
        <f t="shared" si="868"/>
        <v/>
      </c>
      <c r="G13612" s="18" t="str">
        <f t="shared" si="869"/>
        <v/>
      </c>
      <c r="H13612" s="18" t="str">
        <f t="shared" si="870"/>
        <v/>
      </c>
    </row>
    <row r="13613" spans="5:8" x14ac:dyDescent="0.25">
      <c r="E13613" s="18" t="str">
        <f t="shared" si="867"/>
        <v/>
      </c>
      <c r="F13613" s="18" t="str">
        <f t="shared" si="868"/>
        <v/>
      </c>
      <c r="G13613" s="18" t="str">
        <f t="shared" si="869"/>
        <v/>
      </c>
      <c r="H13613" s="18" t="str">
        <f t="shared" si="870"/>
        <v/>
      </c>
    </row>
    <row r="13614" spans="5:8" x14ac:dyDescent="0.25">
      <c r="E13614" s="18" t="str">
        <f t="shared" si="867"/>
        <v/>
      </c>
      <c r="F13614" s="18" t="str">
        <f t="shared" si="868"/>
        <v/>
      </c>
      <c r="G13614" s="18" t="str">
        <f t="shared" si="869"/>
        <v/>
      </c>
      <c r="H13614" s="18" t="str">
        <f t="shared" si="870"/>
        <v/>
      </c>
    </row>
    <row r="13615" spans="5:8" x14ac:dyDescent="0.25">
      <c r="E13615" s="18" t="str">
        <f t="shared" si="867"/>
        <v/>
      </c>
      <c r="F13615" s="18" t="str">
        <f t="shared" si="868"/>
        <v/>
      </c>
      <c r="G13615" s="18" t="str">
        <f t="shared" si="869"/>
        <v/>
      </c>
      <c r="H13615" s="18" t="str">
        <f t="shared" si="870"/>
        <v/>
      </c>
    </row>
    <row r="13616" spans="5:8" x14ac:dyDescent="0.25">
      <c r="E13616" s="18" t="str">
        <f t="shared" si="867"/>
        <v/>
      </c>
      <c r="F13616" s="18" t="str">
        <f t="shared" si="868"/>
        <v/>
      </c>
      <c r="G13616" s="18" t="str">
        <f t="shared" si="869"/>
        <v/>
      </c>
      <c r="H13616" s="18" t="str">
        <f t="shared" si="870"/>
        <v/>
      </c>
    </row>
    <row r="13617" spans="5:8" x14ac:dyDescent="0.25">
      <c r="E13617" s="18" t="str">
        <f t="shared" si="867"/>
        <v/>
      </c>
      <c r="F13617" s="18" t="str">
        <f t="shared" si="868"/>
        <v/>
      </c>
      <c r="G13617" s="18" t="str">
        <f t="shared" si="869"/>
        <v/>
      </c>
      <c r="H13617" s="18" t="str">
        <f t="shared" si="870"/>
        <v/>
      </c>
    </row>
    <row r="13618" spans="5:8" x14ac:dyDescent="0.25">
      <c r="E13618" s="18" t="str">
        <f t="shared" si="867"/>
        <v/>
      </c>
      <c r="F13618" s="18" t="str">
        <f t="shared" si="868"/>
        <v/>
      </c>
      <c r="G13618" s="18" t="str">
        <f t="shared" si="869"/>
        <v/>
      </c>
      <c r="H13618" s="18" t="str">
        <f t="shared" si="870"/>
        <v/>
      </c>
    </row>
    <row r="13619" spans="5:8" x14ac:dyDescent="0.25">
      <c r="E13619" s="18" t="str">
        <f t="shared" si="867"/>
        <v/>
      </c>
      <c r="F13619" s="18" t="str">
        <f t="shared" si="868"/>
        <v/>
      </c>
      <c r="G13619" s="18" t="str">
        <f t="shared" si="869"/>
        <v/>
      </c>
      <c r="H13619" s="18" t="str">
        <f t="shared" si="870"/>
        <v/>
      </c>
    </row>
    <row r="13620" spans="5:8" x14ac:dyDescent="0.25">
      <c r="E13620" s="18" t="str">
        <f t="shared" si="867"/>
        <v/>
      </c>
      <c r="F13620" s="18" t="str">
        <f t="shared" si="868"/>
        <v/>
      </c>
      <c r="G13620" s="18" t="str">
        <f t="shared" si="869"/>
        <v/>
      </c>
      <c r="H13620" s="18" t="str">
        <f t="shared" si="870"/>
        <v/>
      </c>
    </row>
    <row r="13621" spans="5:8" x14ac:dyDescent="0.25">
      <c r="E13621" s="18" t="str">
        <f t="shared" si="867"/>
        <v/>
      </c>
      <c r="F13621" s="18" t="str">
        <f t="shared" si="868"/>
        <v/>
      </c>
      <c r="G13621" s="18" t="str">
        <f t="shared" si="869"/>
        <v/>
      </c>
      <c r="H13621" s="18" t="str">
        <f t="shared" si="870"/>
        <v/>
      </c>
    </row>
    <row r="13622" spans="5:8" x14ac:dyDescent="0.25">
      <c r="E13622" s="18" t="str">
        <f t="shared" si="867"/>
        <v/>
      </c>
      <c r="F13622" s="18" t="str">
        <f t="shared" si="868"/>
        <v/>
      </c>
      <c r="G13622" s="18" t="str">
        <f t="shared" si="869"/>
        <v/>
      </c>
      <c r="H13622" s="18" t="str">
        <f t="shared" si="870"/>
        <v/>
      </c>
    </row>
    <row r="13623" spans="5:8" x14ac:dyDescent="0.25">
      <c r="E13623" s="18" t="str">
        <f t="shared" si="867"/>
        <v/>
      </c>
      <c r="F13623" s="18" t="str">
        <f t="shared" si="868"/>
        <v/>
      </c>
      <c r="G13623" s="18" t="str">
        <f t="shared" si="869"/>
        <v/>
      </c>
      <c r="H13623" s="18" t="str">
        <f t="shared" si="870"/>
        <v/>
      </c>
    </row>
    <row r="13624" spans="5:8" x14ac:dyDescent="0.25">
      <c r="E13624" s="18" t="str">
        <f t="shared" si="867"/>
        <v/>
      </c>
      <c r="F13624" s="18" t="str">
        <f t="shared" si="868"/>
        <v/>
      </c>
      <c r="G13624" s="18" t="str">
        <f t="shared" si="869"/>
        <v/>
      </c>
      <c r="H13624" s="18" t="str">
        <f t="shared" si="870"/>
        <v/>
      </c>
    </row>
    <row r="13625" spans="5:8" x14ac:dyDescent="0.25">
      <c r="E13625" s="18" t="str">
        <f t="shared" si="867"/>
        <v/>
      </c>
      <c r="F13625" s="18" t="str">
        <f t="shared" si="868"/>
        <v/>
      </c>
      <c r="G13625" s="18" t="str">
        <f t="shared" si="869"/>
        <v/>
      </c>
      <c r="H13625" s="18" t="str">
        <f t="shared" si="870"/>
        <v/>
      </c>
    </row>
    <row r="13626" spans="5:8" x14ac:dyDescent="0.25">
      <c r="E13626" s="18" t="str">
        <f t="shared" si="867"/>
        <v/>
      </c>
      <c r="F13626" s="18" t="str">
        <f t="shared" si="868"/>
        <v/>
      </c>
      <c r="G13626" s="18" t="str">
        <f t="shared" si="869"/>
        <v/>
      </c>
      <c r="H13626" s="18" t="str">
        <f t="shared" si="870"/>
        <v/>
      </c>
    </row>
    <row r="13627" spans="5:8" x14ac:dyDescent="0.25">
      <c r="E13627" s="18" t="str">
        <f t="shared" si="867"/>
        <v/>
      </c>
      <c r="F13627" s="18" t="str">
        <f t="shared" si="868"/>
        <v/>
      </c>
      <c r="G13627" s="18" t="str">
        <f t="shared" si="869"/>
        <v/>
      </c>
      <c r="H13627" s="18" t="str">
        <f t="shared" si="870"/>
        <v/>
      </c>
    </row>
    <row r="13628" spans="5:8" x14ac:dyDescent="0.25">
      <c r="E13628" s="18" t="str">
        <f t="shared" si="867"/>
        <v/>
      </c>
      <c r="F13628" s="18" t="str">
        <f t="shared" si="868"/>
        <v/>
      </c>
      <c r="G13628" s="18" t="str">
        <f t="shared" si="869"/>
        <v/>
      </c>
      <c r="H13628" s="18" t="str">
        <f t="shared" si="870"/>
        <v/>
      </c>
    </row>
    <row r="13629" spans="5:8" x14ac:dyDescent="0.25">
      <c r="E13629" s="18" t="str">
        <f t="shared" si="867"/>
        <v/>
      </c>
      <c r="F13629" s="18" t="str">
        <f t="shared" si="868"/>
        <v/>
      </c>
      <c r="G13629" s="18" t="str">
        <f t="shared" si="869"/>
        <v/>
      </c>
      <c r="H13629" s="18" t="str">
        <f t="shared" si="870"/>
        <v/>
      </c>
    </row>
    <row r="13630" spans="5:8" x14ac:dyDescent="0.25">
      <c r="E13630" s="18" t="str">
        <f t="shared" si="867"/>
        <v/>
      </c>
      <c r="F13630" s="18" t="str">
        <f t="shared" si="868"/>
        <v/>
      </c>
      <c r="G13630" s="18" t="str">
        <f t="shared" si="869"/>
        <v/>
      </c>
      <c r="H13630" s="18" t="str">
        <f t="shared" si="870"/>
        <v/>
      </c>
    </row>
    <row r="13631" spans="5:8" x14ac:dyDescent="0.25">
      <c r="E13631" s="18" t="str">
        <f t="shared" si="867"/>
        <v/>
      </c>
      <c r="F13631" s="18" t="str">
        <f t="shared" si="868"/>
        <v/>
      </c>
      <c r="G13631" s="18" t="str">
        <f t="shared" si="869"/>
        <v/>
      </c>
      <c r="H13631" s="18" t="str">
        <f t="shared" si="870"/>
        <v/>
      </c>
    </row>
    <row r="13632" spans="5:8" x14ac:dyDescent="0.25">
      <c r="E13632" s="18" t="str">
        <f t="shared" si="867"/>
        <v/>
      </c>
      <c r="F13632" s="18" t="str">
        <f t="shared" si="868"/>
        <v/>
      </c>
      <c r="G13632" s="18" t="str">
        <f t="shared" si="869"/>
        <v/>
      </c>
      <c r="H13632" s="18" t="str">
        <f t="shared" si="870"/>
        <v/>
      </c>
    </row>
    <row r="13633" spans="5:8" x14ac:dyDescent="0.25">
      <c r="E13633" s="18" t="str">
        <f t="shared" si="867"/>
        <v/>
      </c>
      <c r="F13633" s="18" t="str">
        <f t="shared" si="868"/>
        <v/>
      </c>
      <c r="G13633" s="18" t="str">
        <f t="shared" si="869"/>
        <v/>
      </c>
      <c r="H13633" s="18" t="str">
        <f t="shared" si="870"/>
        <v/>
      </c>
    </row>
    <row r="13634" spans="5:8" x14ac:dyDescent="0.25">
      <c r="E13634" s="18" t="str">
        <f t="shared" si="867"/>
        <v/>
      </c>
      <c r="F13634" s="18" t="str">
        <f t="shared" si="868"/>
        <v/>
      </c>
      <c r="G13634" s="18" t="str">
        <f t="shared" si="869"/>
        <v/>
      </c>
      <c r="H13634" s="18" t="str">
        <f t="shared" si="870"/>
        <v/>
      </c>
    </row>
    <row r="13635" spans="5:8" x14ac:dyDescent="0.25">
      <c r="E13635" s="18" t="str">
        <f t="shared" si="867"/>
        <v/>
      </c>
      <c r="F13635" s="18" t="str">
        <f t="shared" si="868"/>
        <v/>
      </c>
      <c r="G13635" s="18" t="str">
        <f t="shared" si="869"/>
        <v/>
      </c>
      <c r="H13635" s="18" t="str">
        <f t="shared" si="870"/>
        <v/>
      </c>
    </row>
    <row r="13636" spans="5:8" x14ac:dyDescent="0.25">
      <c r="E13636" s="18" t="str">
        <f t="shared" si="867"/>
        <v/>
      </c>
      <c r="F13636" s="18" t="str">
        <f t="shared" si="868"/>
        <v/>
      </c>
      <c r="G13636" s="18" t="str">
        <f t="shared" si="869"/>
        <v/>
      </c>
      <c r="H13636" s="18" t="str">
        <f t="shared" si="870"/>
        <v/>
      </c>
    </row>
    <row r="13637" spans="5:8" x14ac:dyDescent="0.25">
      <c r="E13637" s="18" t="str">
        <f t="shared" si="867"/>
        <v/>
      </c>
      <c r="F13637" s="18" t="str">
        <f t="shared" si="868"/>
        <v/>
      </c>
      <c r="G13637" s="18" t="str">
        <f t="shared" si="869"/>
        <v/>
      </c>
      <c r="H13637" s="18" t="str">
        <f t="shared" si="870"/>
        <v/>
      </c>
    </row>
    <row r="13638" spans="5:8" x14ac:dyDescent="0.25">
      <c r="E13638" s="18" t="str">
        <f t="shared" ref="E13638:E13701" si="871">IF($C13638="","",IFERROR(INDEX(ItemPriceCol,MATCH($C13638,ItemName,0)),""))</f>
        <v/>
      </c>
      <c r="F13638" s="18" t="str">
        <f t="shared" ref="F13638:F13701" si="872">IF(OR($D13638="",$E13638=""),"",$D13638*$E13638)</f>
        <v/>
      </c>
      <c r="G13638" s="18" t="str">
        <f t="shared" ref="G13638:G13701" si="873">IF($C13638="","",IFERROR(INDEX(ItemCostCol,MATCH($C13638,ItemName,0)),""))</f>
        <v/>
      </c>
      <c r="H13638" s="18" t="str">
        <f t="shared" ref="H13638:H13701" si="874">IF(OR($F13638="",$G13638=""),"",$F13638-$D13638*$G13638)</f>
        <v/>
      </c>
    </row>
    <row r="13639" spans="5:8" x14ac:dyDescent="0.25">
      <c r="E13639" s="18" t="str">
        <f t="shared" si="871"/>
        <v/>
      </c>
      <c r="F13639" s="18" t="str">
        <f t="shared" si="872"/>
        <v/>
      </c>
      <c r="G13639" s="18" t="str">
        <f t="shared" si="873"/>
        <v/>
      </c>
      <c r="H13639" s="18" t="str">
        <f t="shared" si="874"/>
        <v/>
      </c>
    </row>
    <row r="13640" spans="5:8" x14ac:dyDescent="0.25">
      <c r="E13640" s="18" t="str">
        <f t="shared" si="871"/>
        <v/>
      </c>
      <c r="F13640" s="18" t="str">
        <f t="shared" si="872"/>
        <v/>
      </c>
      <c r="G13640" s="18" t="str">
        <f t="shared" si="873"/>
        <v/>
      </c>
      <c r="H13640" s="18" t="str">
        <f t="shared" si="874"/>
        <v/>
      </c>
    </row>
    <row r="13641" spans="5:8" x14ac:dyDescent="0.25">
      <c r="E13641" s="18" t="str">
        <f t="shared" si="871"/>
        <v/>
      </c>
      <c r="F13641" s="18" t="str">
        <f t="shared" si="872"/>
        <v/>
      </c>
      <c r="G13641" s="18" t="str">
        <f t="shared" si="873"/>
        <v/>
      </c>
      <c r="H13641" s="18" t="str">
        <f t="shared" si="874"/>
        <v/>
      </c>
    </row>
    <row r="13642" spans="5:8" x14ac:dyDescent="0.25">
      <c r="E13642" s="18" t="str">
        <f t="shared" si="871"/>
        <v/>
      </c>
      <c r="F13642" s="18" t="str">
        <f t="shared" si="872"/>
        <v/>
      </c>
      <c r="G13642" s="18" t="str">
        <f t="shared" si="873"/>
        <v/>
      </c>
      <c r="H13642" s="18" t="str">
        <f t="shared" si="874"/>
        <v/>
      </c>
    </row>
    <row r="13643" spans="5:8" x14ac:dyDescent="0.25">
      <c r="E13643" s="18" t="str">
        <f t="shared" si="871"/>
        <v/>
      </c>
      <c r="F13643" s="18" t="str">
        <f t="shared" si="872"/>
        <v/>
      </c>
      <c r="G13643" s="18" t="str">
        <f t="shared" si="873"/>
        <v/>
      </c>
      <c r="H13643" s="18" t="str">
        <f t="shared" si="874"/>
        <v/>
      </c>
    </row>
    <row r="13644" spans="5:8" x14ac:dyDescent="0.25">
      <c r="E13644" s="18" t="str">
        <f t="shared" si="871"/>
        <v/>
      </c>
      <c r="F13644" s="18" t="str">
        <f t="shared" si="872"/>
        <v/>
      </c>
      <c r="G13644" s="18" t="str">
        <f t="shared" si="873"/>
        <v/>
      </c>
      <c r="H13644" s="18" t="str">
        <f t="shared" si="874"/>
        <v/>
      </c>
    </row>
    <row r="13645" spans="5:8" x14ac:dyDescent="0.25">
      <c r="E13645" s="18" t="str">
        <f t="shared" si="871"/>
        <v/>
      </c>
      <c r="F13645" s="18" t="str">
        <f t="shared" si="872"/>
        <v/>
      </c>
      <c r="G13645" s="18" t="str">
        <f t="shared" si="873"/>
        <v/>
      </c>
      <c r="H13645" s="18" t="str">
        <f t="shared" si="874"/>
        <v/>
      </c>
    </row>
    <row r="13646" spans="5:8" x14ac:dyDescent="0.25">
      <c r="E13646" s="18" t="str">
        <f t="shared" si="871"/>
        <v/>
      </c>
      <c r="F13646" s="18" t="str">
        <f t="shared" si="872"/>
        <v/>
      </c>
      <c r="G13646" s="18" t="str">
        <f t="shared" si="873"/>
        <v/>
      </c>
      <c r="H13646" s="18" t="str">
        <f t="shared" si="874"/>
        <v/>
      </c>
    </row>
    <row r="13647" spans="5:8" x14ac:dyDescent="0.25">
      <c r="E13647" s="18" t="str">
        <f t="shared" si="871"/>
        <v/>
      </c>
      <c r="F13647" s="18" t="str">
        <f t="shared" si="872"/>
        <v/>
      </c>
      <c r="G13647" s="18" t="str">
        <f t="shared" si="873"/>
        <v/>
      </c>
      <c r="H13647" s="18" t="str">
        <f t="shared" si="874"/>
        <v/>
      </c>
    </row>
    <row r="13648" spans="5:8" x14ac:dyDescent="0.25">
      <c r="E13648" s="18" t="str">
        <f t="shared" si="871"/>
        <v/>
      </c>
      <c r="F13648" s="18" t="str">
        <f t="shared" si="872"/>
        <v/>
      </c>
      <c r="G13648" s="18" t="str">
        <f t="shared" si="873"/>
        <v/>
      </c>
      <c r="H13648" s="18" t="str">
        <f t="shared" si="874"/>
        <v/>
      </c>
    </row>
    <row r="13649" spans="5:8" x14ac:dyDescent="0.25">
      <c r="E13649" s="18" t="str">
        <f t="shared" si="871"/>
        <v/>
      </c>
      <c r="F13649" s="18" t="str">
        <f t="shared" si="872"/>
        <v/>
      </c>
      <c r="G13649" s="18" t="str">
        <f t="shared" si="873"/>
        <v/>
      </c>
      <c r="H13649" s="18" t="str">
        <f t="shared" si="874"/>
        <v/>
      </c>
    </row>
    <row r="13650" spans="5:8" x14ac:dyDescent="0.25">
      <c r="E13650" s="18" t="str">
        <f t="shared" si="871"/>
        <v/>
      </c>
      <c r="F13650" s="18" t="str">
        <f t="shared" si="872"/>
        <v/>
      </c>
      <c r="G13650" s="18" t="str">
        <f t="shared" si="873"/>
        <v/>
      </c>
      <c r="H13650" s="18" t="str">
        <f t="shared" si="874"/>
        <v/>
      </c>
    </row>
    <row r="13651" spans="5:8" x14ac:dyDescent="0.25">
      <c r="E13651" s="18" t="str">
        <f t="shared" si="871"/>
        <v/>
      </c>
      <c r="F13651" s="18" t="str">
        <f t="shared" si="872"/>
        <v/>
      </c>
      <c r="G13651" s="18" t="str">
        <f t="shared" si="873"/>
        <v/>
      </c>
      <c r="H13651" s="18" t="str">
        <f t="shared" si="874"/>
        <v/>
      </c>
    </row>
    <row r="13652" spans="5:8" x14ac:dyDescent="0.25">
      <c r="E13652" s="18" t="str">
        <f t="shared" si="871"/>
        <v/>
      </c>
      <c r="F13652" s="18" t="str">
        <f t="shared" si="872"/>
        <v/>
      </c>
      <c r="G13652" s="18" t="str">
        <f t="shared" si="873"/>
        <v/>
      </c>
      <c r="H13652" s="18" t="str">
        <f t="shared" si="874"/>
        <v/>
      </c>
    </row>
    <row r="13653" spans="5:8" x14ac:dyDescent="0.25">
      <c r="E13653" s="18" t="str">
        <f t="shared" si="871"/>
        <v/>
      </c>
      <c r="F13653" s="18" t="str">
        <f t="shared" si="872"/>
        <v/>
      </c>
      <c r="G13653" s="18" t="str">
        <f t="shared" si="873"/>
        <v/>
      </c>
      <c r="H13653" s="18" t="str">
        <f t="shared" si="874"/>
        <v/>
      </c>
    </row>
    <row r="13654" spans="5:8" x14ac:dyDescent="0.25">
      <c r="E13654" s="18" t="str">
        <f t="shared" si="871"/>
        <v/>
      </c>
      <c r="F13654" s="18" t="str">
        <f t="shared" si="872"/>
        <v/>
      </c>
      <c r="G13654" s="18" t="str">
        <f t="shared" si="873"/>
        <v/>
      </c>
      <c r="H13654" s="18" t="str">
        <f t="shared" si="874"/>
        <v/>
      </c>
    </row>
    <row r="13655" spans="5:8" x14ac:dyDescent="0.25">
      <c r="E13655" s="18" t="str">
        <f t="shared" si="871"/>
        <v/>
      </c>
      <c r="F13655" s="18" t="str">
        <f t="shared" si="872"/>
        <v/>
      </c>
      <c r="G13655" s="18" t="str">
        <f t="shared" si="873"/>
        <v/>
      </c>
      <c r="H13655" s="18" t="str">
        <f t="shared" si="874"/>
        <v/>
      </c>
    </row>
    <row r="13656" spans="5:8" x14ac:dyDescent="0.25">
      <c r="E13656" s="18" t="str">
        <f t="shared" si="871"/>
        <v/>
      </c>
      <c r="F13656" s="18" t="str">
        <f t="shared" si="872"/>
        <v/>
      </c>
      <c r="G13656" s="18" t="str">
        <f t="shared" si="873"/>
        <v/>
      </c>
      <c r="H13656" s="18" t="str">
        <f t="shared" si="874"/>
        <v/>
      </c>
    </row>
    <row r="13657" spans="5:8" x14ac:dyDescent="0.25">
      <c r="E13657" s="18" t="str">
        <f t="shared" si="871"/>
        <v/>
      </c>
      <c r="F13657" s="18" t="str">
        <f t="shared" si="872"/>
        <v/>
      </c>
      <c r="G13657" s="18" t="str">
        <f t="shared" si="873"/>
        <v/>
      </c>
      <c r="H13657" s="18" t="str">
        <f t="shared" si="874"/>
        <v/>
      </c>
    </row>
    <row r="13658" spans="5:8" x14ac:dyDescent="0.25">
      <c r="E13658" s="18" t="str">
        <f t="shared" si="871"/>
        <v/>
      </c>
      <c r="F13658" s="18" t="str">
        <f t="shared" si="872"/>
        <v/>
      </c>
      <c r="G13658" s="18" t="str">
        <f t="shared" si="873"/>
        <v/>
      </c>
      <c r="H13658" s="18" t="str">
        <f t="shared" si="874"/>
        <v/>
      </c>
    </row>
    <row r="13659" spans="5:8" x14ac:dyDescent="0.25">
      <c r="E13659" s="18" t="str">
        <f t="shared" si="871"/>
        <v/>
      </c>
      <c r="F13659" s="18" t="str">
        <f t="shared" si="872"/>
        <v/>
      </c>
      <c r="G13659" s="18" t="str">
        <f t="shared" si="873"/>
        <v/>
      </c>
      <c r="H13659" s="18" t="str">
        <f t="shared" si="874"/>
        <v/>
      </c>
    </row>
    <row r="13660" spans="5:8" x14ac:dyDescent="0.25">
      <c r="E13660" s="18" t="str">
        <f t="shared" si="871"/>
        <v/>
      </c>
      <c r="F13660" s="18" t="str">
        <f t="shared" si="872"/>
        <v/>
      </c>
      <c r="G13660" s="18" t="str">
        <f t="shared" si="873"/>
        <v/>
      </c>
      <c r="H13660" s="18" t="str">
        <f t="shared" si="874"/>
        <v/>
      </c>
    </row>
    <row r="13661" spans="5:8" x14ac:dyDescent="0.25">
      <c r="E13661" s="18" t="str">
        <f t="shared" si="871"/>
        <v/>
      </c>
      <c r="F13661" s="18" t="str">
        <f t="shared" si="872"/>
        <v/>
      </c>
      <c r="G13661" s="18" t="str">
        <f t="shared" si="873"/>
        <v/>
      </c>
      <c r="H13661" s="18" t="str">
        <f t="shared" si="874"/>
        <v/>
      </c>
    </row>
    <row r="13662" spans="5:8" x14ac:dyDescent="0.25">
      <c r="E13662" s="18" t="str">
        <f t="shared" si="871"/>
        <v/>
      </c>
      <c r="F13662" s="18" t="str">
        <f t="shared" si="872"/>
        <v/>
      </c>
      <c r="G13662" s="18" t="str">
        <f t="shared" si="873"/>
        <v/>
      </c>
      <c r="H13662" s="18" t="str">
        <f t="shared" si="874"/>
        <v/>
      </c>
    </row>
    <row r="13663" spans="5:8" x14ac:dyDescent="0.25">
      <c r="E13663" s="18" t="str">
        <f t="shared" si="871"/>
        <v/>
      </c>
      <c r="F13663" s="18" t="str">
        <f t="shared" si="872"/>
        <v/>
      </c>
      <c r="G13663" s="18" t="str">
        <f t="shared" si="873"/>
        <v/>
      </c>
      <c r="H13663" s="18" t="str">
        <f t="shared" si="874"/>
        <v/>
      </c>
    </row>
    <row r="13664" spans="5:8" x14ac:dyDescent="0.25">
      <c r="E13664" s="18" t="str">
        <f t="shared" si="871"/>
        <v/>
      </c>
      <c r="F13664" s="18" t="str">
        <f t="shared" si="872"/>
        <v/>
      </c>
      <c r="G13664" s="18" t="str">
        <f t="shared" si="873"/>
        <v/>
      </c>
      <c r="H13664" s="18" t="str">
        <f t="shared" si="874"/>
        <v/>
      </c>
    </row>
    <row r="13665" spans="5:8" x14ac:dyDescent="0.25">
      <c r="E13665" s="18" t="str">
        <f t="shared" si="871"/>
        <v/>
      </c>
      <c r="F13665" s="18" t="str">
        <f t="shared" si="872"/>
        <v/>
      </c>
      <c r="G13665" s="18" t="str">
        <f t="shared" si="873"/>
        <v/>
      </c>
      <c r="H13665" s="18" t="str">
        <f t="shared" si="874"/>
        <v/>
      </c>
    </row>
    <row r="13666" spans="5:8" x14ac:dyDescent="0.25">
      <c r="E13666" s="18" t="str">
        <f t="shared" si="871"/>
        <v/>
      </c>
      <c r="F13666" s="18" t="str">
        <f t="shared" si="872"/>
        <v/>
      </c>
      <c r="G13666" s="18" t="str">
        <f t="shared" si="873"/>
        <v/>
      </c>
      <c r="H13666" s="18" t="str">
        <f t="shared" si="874"/>
        <v/>
      </c>
    </row>
    <row r="13667" spans="5:8" x14ac:dyDescent="0.25">
      <c r="E13667" s="18" t="str">
        <f t="shared" si="871"/>
        <v/>
      </c>
      <c r="F13667" s="18" t="str">
        <f t="shared" si="872"/>
        <v/>
      </c>
      <c r="G13667" s="18" t="str">
        <f t="shared" si="873"/>
        <v/>
      </c>
      <c r="H13667" s="18" t="str">
        <f t="shared" si="874"/>
        <v/>
      </c>
    </row>
    <row r="13668" spans="5:8" x14ac:dyDescent="0.25">
      <c r="E13668" s="18" t="str">
        <f t="shared" si="871"/>
        <v/>
      </c>
      <c r="F13668" s="18" t="str">
        <f t="shared" si="872"/>
        <v/>
      </c>
      <c r="G13668" s="18" t="str">
        <f t="shared" si="873"/>
        <v/>
      </c>
      <c r="H13668" s="18" t="str">
        <f t="shared" si="874"/>
        <v/>
      </c>
    </row>
    <row r="13669" spans="5:8" x14ac:dyDescent="0.25">
      <c r="E13669" s="18" t="str">
        <f t="shared" si="871"/>
        <v/>
      </c>
      <c r="F13669" s="18" t="str">
        <f t="shared" si="872"/>
        <v/>
      </c>
      <c r="G13669" s="18" t="str">
        <f t="shared" si="873"/>
        <v/>
      </c>
      <c r="H13669" s="18" t="str">
        <f t="shared" si="874"/>
        <v/>
      </c>
    </row>
    <row r="13670" spans="5:8" x14ac:dyDescent="0.25">
      <c r="E13670" s="18" t="str">
        <f t="shared" si="871"/>
        <v/>
      </c>
      <c r="F13670" s="18" t="str">
        <f t="shared" si="872"/>
        <v/>
      </c>
      <c r="G13670" s="18" t="str">
        <f t="shared" si="873"/>
        <v/>
      </c>
      <c r="H13670" s="18" t="str">
        <f t="shared" si="874"/>
        <v/>
      </c>
    </row>
    <row r="13671" spans="5:8" x14ac:dyDescent="0.25">
      <c r="E13671" s="18" t="str">
        <f t="shared" si="871"/>
        <v/>
      </c>
      <c r="F13671" s="18" t="str">
        <f t="shared" si="872"/>
        <v/>
      </c>
      <c r="G13671" s="18" t="str">
        <f t="shared" si="873"/>
        <v/>
      </c>
      <c r="H13671" s="18" t="str">
        <f t="shared" si="874"/>
        <v/>
      </c>
    </row>
    <row r="13672" spans="5:8" x14ac:dyDescent="0.25">
      <c r="E13672" s="18" t="str">
        <f t="shared" si="871"/>
        <v/>
      </c>
      <c r="F13672" s="18" t="str">
        <f t="shared" si="872"/>
        <v/>
      </c>
      <c r="G13672" s="18" t="str">
        <f t="shared" si="873"/>
        <v/>
      </c>
      <c r="H13672" s="18" t="str">
        <f t="shared" si="874"/>
        <v/>
      </c>
    </row>
    <row r="13673" spans="5:8" x14ac:dyDescent="0.25">
      <c r="E13673" s="18" t="str">
        <f t="shared" si="871"/>
        <v/>
      </c>
      <c r="F13673" s="18" t="str">
        <f t="shared" si="872"/>
        <v/>
      </c>
      <c r="G13673" s="18" t="str">
        <f t="shared" si="873"/>
        <v/>
      </c>
      <c r="H13673" s="18" t="str">
        <f t="shared" si="874"/>
        <v/>
      </c>
    </row>
    <row r="13674" spans="5:8" x14ac:dyDescent="0.25">
      <c r="E13674" s="18" t="str">
        <f t="shared" si="871"/>
        <v/>
      </c>
      <c r="F13674" s="18" t="str">
        <f t="shared" si="872"/>
        <v/>
      </c>
      <c r="G13674" s="18" t="str">
        <f t="shared" si="873"/>
        <v/>
      </c>
      <c r="H13674" s="18" t="str">
        <f t="shared" si="874"/>
        <v/>
      </c>
    </row>
    <row r="13675" spans="5:8" x14ac:dyDescent="0.25">
      <c r="E13675" s="18" t="str">
        <f t="shared" si="871"/>
        <v/>
      </c>
      <c r="F13675" s="18" t="str">
        <f t="shared" si="872"/>
        <v/>
      </c>
      <c r="G13675" s="18" t="str">
        <f t="shared" si="873"/>
        <v/>
      </c>
      <c r="H13675" s="18" t="str">
        <f t="shared" si="874"/>
        <v/>
      </c>
    </row>
    <row r="13676" spans="5:8" x14ac:dyDescent="0.25">
      <c r="E13676" s="18" t="str">
        <f t="shared" si="871"/>
        <v/>
      </c>
      <c r="F13676" s="18" t="str">
        <f t="shared" si="872"/>
        <v/>
      </c>
      <c r="G13676" s="18" t="str">
        <f t="shared" si="873"/>
        <v/>
      </c>
      <c r="H13676" s="18" t="str">
        <f t="shared" si="874"/>
        <v/>
      </c>
    </row>
    <row r="13677" spans="5:8" x14ac:dyDescent="0.25">
      <c r="E13677" s="18" t="str">
        <f t="shared" si="871"/>
        <v/>
      </c>
      <c r="F13677" s="18" t="str">
        <f t="shared" si="872"/>
        <v/>
      </c>
      <c r="G13677" s="18" t="str">
        <f t="shared" si="873"/>
        <v/>
      </c>
      <c r="H13677" s="18" t="str">
        <f t="shared" si="874"/>
        <v/>
      </c>
    </row>
    <row r="13678" spans="5:8" x14ac:dyDescent="0.25">
      <c r="E13678" s="18" t="str">
        <f t="shared" si="871"/>
        <v/>
      </c>
      <c r="F13678" s="18" t="str">
        <f t="shared" si="872"/>
        <v/>
      </c>
      <c r="G13678" s="18" t="str">
        <f t="shared" si="873"/>
        <v/>
      </c>
      <c r="H13678" s="18" t="str">
        <f t="shared" si="874"/>
        <v/>
      </c>
    </row>
    <row r="13679" spans="5:8" x14ac:dyDescent="0.25">
      <c r="E13679" s="18" t="str">
        <f t="shared" si="871"/>
        <v/>
      </c>
      <c r="F13679" s="18" t="str">
        <f t="shared" si="872"/>
        <v/>
      </c>
      <c r="G13679" s="18" t="str">
        <f t="shared" si="873"/>
        <v/>
      </c>
      <c r="H13679" s="18" t="str">
        <f t="shared" si="874"/>
        <v/>
      </c>
    </row>
    <row r="13680" spans="5:8" x14ac:dyDescent="0.25">
      <c r="E13680" s="18" t="str">
        <f t="shared" si="871"/>
        <v/>
      </c>
      <c r="F13680" s="18" t="str">
        <f t="shared" si="872"/>
        <v/>
      </c>
      <c r="G13680" s="18" t="str">
        <f t="shared" si="873"/>
        <v/>
      </c>
      <c r="H13680" s="18" t="str">
        <f t="shared" si="874"/>
        <v/>
      </c>
    </row>
    <row r="13681" spans="5:8" x14ac:dyDescent="0.25">
      <c r="E13681" s="18" t="str">
        <f t="shared" si="871"/>
        <v/>
      </c>
      <c r="F13681" s="18" t="str">
        <f t="shared" si="872"/>
        <v/>
      </c>
      <c r="G13681" s="18" t="str">
        <f t="shared" si="873"/>
        <v/>
      </c>
      <c r="H13681" s="18" t="str">
        <f t="shared" si="874"/>
        <v/>
      </c>
    </row>
    <row r="13682" spans="5:8" x14ac:dyDescent="0.25">
      <c r="E13682" s="18" t="str">
        <f t="shared" si="871"/>
        <v/>
      </c>
      <c r="F13682" s="18" t="str">
        <f t="shared" si="872"/>
        <v/>
      </c>
      <c r="G13682" s="18" t="str">
        <f t="shared" si="873"/>
        <v/>
      </c>
      <c r="H13682" s="18" t="str">
        <f t="shared" si="874"/>
        <v/>
      </c>
    </row>
    <row r="13683" spans="5:8" x14ac:dyDescent="0.25">
      <c r="E13683" s="18" t="str">
        <f t="shared" si="871"/>
        <v/>
      </c>
      <c r="F13683" s="18" t="str">
        <f t="shared" si="872"/>
        <v/>
      </c>
      <c r="G13683" s="18" t="str">
        <f t="shared" si="873"/>
        <v/>
      </c>
      <c r="H13683" s="18" t="str">
        <f t="shared" si="874"/>
        <v/>
      </c>
    </row>
    <row r="13684" spans="5:8" x14ac:dyDescent="0.25">
      <c r="E13684" s="18" t="str">
        <f t="shared" si="871"/>
        <v/>
      </c>
      <c r="F13684" s="18" t="str">
        <f t="shared" si="872"/>
        <v/>
      </c>
      <c r="G13684" s="18" t="str">
        <f t="shared" si="873"/>
        <v/>
      </c>
      <c r="H13684" s="18" t="str">
        <f t="shared" si="874"/>
        <v/>
      </c>
    </row>
    <row r="13685" spans="5:8" x14ac:dyDescent="0.25">
      <c r="E13685" s="18" t="str">
        <f t="shared" si="871"/>
        <v/>
      </c>
      <c r="F13685" s="18" t="str">
        <f t="shared" si="872"/>
        <v/>
      </c>
      <c r="G13685" s="18" t="str">
        <f t="shared" si="873"/>
        <v/>
      </c>
      <c r="H13685" s="18" t="str">
        <f t="shared" si="874"/>
        <v/>
      </c>
    </row>
    <row r="13686" spans="5:8" x14ac:dyDescent="0.25">
      <c r="E13686" s="18" t="str">
        <f t="shared" si="871"/>
        <v/>
      </c>
      <c r="F13686" s="18" t="str">
        <f t="shared" si="872"/>
        <v/>
      </c>
      <c r="G13686" s="18" t="str">
        <f t="shared" si="873"/>
        <v/>
      </c>
      <c r="H13686" s="18" t="str">
        <f t="shared" si="874"/>
        <v/>
      </c>
    </row>
    <row r="13687" spans="5:8" x14ac:dyDescent="0.25">
      <c r="E13687" s="18" t="str">
        <f t="shared" si="871"/>
        <v/>
      </c>
      <c r="F13687" s="18" t="str">
        <f t="shared" si="872"/>
        <v/>
      </c>
      <c r="G13687" s="18" t="str">
        <f t="shared" si="873"/>
        <v/>
      </c>
      <c r="H13687" s="18" t="str">
        <f t="shared" si="874"/>
        <v/>
      </c>
    </row>
    <row r="13688" spans="5:8" x14ac:dyDescent="0.25">
      <c r="E13688" s="18" t="str">
        <f t="shared" si="871"/>
        <v/>
      </c>
      <c r="F13688" s="18" t="str">
        <f t="shared" si="872"/>
        <v/>
      </c>
      <c r="G13688" s="18" t="str">
        <f t="shared" si="873"/>
        <v/>
      </c>
      <c r="H13688" s="18" t="str">
        <f t="shared" si="874"/>
        <v/>
      </c>
    </row>
    <row r="13689" spans="5:8" x14ac:dyDescent="0.25">
      <c r="E13689" s="18" t="str">
        <f t="shared" si="871"/>
        <v/>
      </c>
      <c r="F13689" s="18" t="str">
        <f t="shared" si="872"/>
        <v/>
      </c>
      <c r="G13689" s="18" t="str">
        <f t="shared" si="873"/>
        <v/>
      </c>
      <c r="H13689" s="18" t="str">
        <f t="shared" si="874"/>
        <v/>
      </c>
    </row>
    <row r="13690" spans="5:8" x14ac:dyDescent="0.25">
      <c r="E13690" s="18" t="str">
        <f t="shared" si="871"/>
        <v/>
      </c>
      <c r="F13690" s="18" t="str">
        <f t="shared" si="872"/>
        <v/>
      </c>
      <c r="G13690" s="18" t="str">
        <f t="shared" si="873"/>
        <v/>
      </c>
      <c r="H13690" s="18" t="str">
        <f t="shared" si="874"/>
        <v/>
      </c>
    </row>
    <row r="13691" spans="5:8" x14ac:dyDescent="0.25">
      <c r="E13691" s="18" t="str">
        <f t="shared" si="871"/>
        <v/>
      </c>
      <c r="F13691" s="18" t="str">
        <f t="shared" si="872"/>
        <v/>
      </c>
      <c r="G13691" s="18" t="str">
        <f t="shared" si="873"/>
        <v/>
      </c>
      <c r="H13691" s="18" t="str">
        <f t="shared" si="874"/>
        <v/>
      </c>
    </row>
    <row r="13692" spans="5:8" x14ac:dyDescent="0.25">
      <c r="E13692" s="18" t="str">
        <f t="shared" si="871"/>
        <v/>
      </c>
      <c r="F13692" s="18" t="str">
        <f t="shared" si="872"/>
        <v/>
      </c>
      <c r="G13692" s="18" t="str">
        <f t="shared" si="873"/>
        <v/>
      </c>
      <c r="H13692" s="18" t="str">
        <f t="shared" si="874"/>
        <v/>
      </c>
    </row>
    <row r="13693" spans="5:8" x14ac:dyDescent="0.25">
      <c r="E13693" s="18" t="str">
        <f t="shared" si="871"/>
        <v/>
      </c>
      <c r="F13693" s="18" t="str">
        <f t="shared" si="872"/>
        <v/>
      </c>
      <c r="G13693" s="18" t="str">
        <f t="shared" si="873"/>
        <v/>
      </c>
      <c r="H13693" s="18" t="str">
        <f t="shared" si="874"/>
        <v/>
      </c>
    </row>
    <row r="13694" spans="5:8" x14ac:dyDescent="0.25">
      <c r="E13694" s="18" t="str">
        <f t="shared" si="871"/>
        <v/>
      </c>
      <c r="F13694" s="18" t="str">
        <f t="shared" si="872"/>
        <v/>
      </c>
      <c r="G13694" s="18" t="str">
        <f t="shared" si="873"/>
        <v/>
      </c>
      <c r="H13694" s="18" t="str">
        <f t="shared" si="874"/>
        <v/>
      </c>
    </row>
    <row r="13695" spans="5:8" x14ac:dyDescent="0.25">
      <c r="E13695" s="18" t="str">
        <f t="shared" si="871"/>
        <v/>
      </c>
      <c r="F13695" s="18" t="str">
        <f t="shared" si="872"/>
        <v/>
      </c>
      <c r="G13695" s="18" t="str">
        <f t="shared" si="873"/>
        <v/>
      </c>
      <c r="H13695" s="18" t="str">
        <f t="shared" si="874"/>
        <v/>
      </c>
    </row>
    <row r="13696" spans="5:8" x14ac:dyDescent="0.25">
      <c r="E13696" s="18" t="str">
        <f t="shared" si="871"/>
        <v/>
      </c>
      <c r="F13696" s="18" t="str">
        <f t="shared" si="872"/>
        <v/>
      </c>
      <c r="G13696" s="18" t="str">
        <f t="shared" si="873"/>
        <v/>
      </c>
      <c r="H13696" s="18" t="str">
        <f t="shared" si="874"/>
        <v/>
      </c>
    </row>
    <row r="13697" spans="5:8" x14ac:dyDescent="0.25">
      <c r="E13697" s="18" t="str">
        <f t="shared" si="871"/>
        <v/>
      </c>
      <c r="F13697" s="18" t="str">
        <f t="shared" si="872"/>
        <v/>
      </c>
      <c r="G13697" s="18" t="str">
        <f t="shared" si="873"/>
        <v/>
      </c>
      <c r="H13697" s="18" t="str">
        <f t="shared" si="874"/>
        <v/>
      </c>
    </row>
    <row r="13698" spans="5:8" x14ac:dyDescent="0.25">
      <c r="E13698" s="18" t="str">
        <f t="shared" si="871"/>
        <v/>
      </c>
      <c r="F13698" s="18" t="str">
        <f t="shared" si="872"/>
        <v/>
      </c>
      <c r="G13698" s="18" t="str">
        <f t="shared" si="873"/>
        <v/>
      </c>
      <c r="H13698" s="18" t="str">
        <f t="shared" si="874"/>
        <v/>
      </c>
    </row>
    <row r="13699" spans="5:8" x14ac:dyDescent="0.25">
      <c r="E13699" s="18" t="str">
        <f t="shared" si="871"/>
        <v/>
      </c>
      <c r="F13699" s="18" t="str">
        <f t="shared" si="872"/>
        <v/>
      </c>
      <c r="G13699" s="18" t="str">
        <f t="shared" si="873"/>
        <v/>
      </c>
      <c r="H13699" s="18" t="str">
        <f t="shared" si="874"/>
        <v/>
      </c>
    </row>
    <row r="13700" spans="5:8" x14ac:dyDescent="0.25">
      <c r="E13700" s="18" t="str">
        <f t="shared" si="871"/>
        <v/>
      </c>
      <c r="F13700" s="18" t="str">
        <f t="shared" si="872"/>
        <v/>
      </c>
      <c r="G13700" s="18" t="str">
        <f t="shared" si="873"/>
        <v/>
      </c>
      <c r="H13700" s="18" t="str">
        <f t="shared" si="874"/>
        <v/>
      </c>
    </row>
    <row r="13701" spans="5:8" x14ac:dyDescent="0.25">
      <c r="E13701" s="18" t="str">
        <f t="shared" si="871"/>
        <v/>
      </c>
      <c r="F13701" s="18" t="str">
        <f t="shared" si="872"/>
        <v/>
      </c>
      <c r="G13701" s="18" t="str">
        <f t="shared" si="873"/>
        <v/>
      </c>
      <c r="H13701" s="18" t="str">
        <f t="shared" si="874"/>
        <v/>
      </c>
    </row>
    <row r="13702" spans="5:8" x14ac:dyDescent="0.25">
      <c r="E13702" s="18" t="str">
        <f t="shared" ref="E13702:E13765" si="875">IF($C13702="","",IFERROR(INDEX(ItemPriceCol,MATCH($C13702,ItemName,0)),""))</f>
        <v/>
      </c>
      <c r="F13702" s="18" t="str">
        <f t="shared" ref="F13702:F13765" si="876">IF(OR($D13702="",$E13702=""),"",$D13702*$E13702)</f>
        <v/>
      </c>
      <c r="G13702" s="18" t="str">
        <f t="shared" ref="G13702:G13765" si="877">IF($C13702="","",IFERROR(INDEX(ItemCostCol,MATCH($C13702,ItemName,0)),""))</f>
        <v/>
      </c>
      <c r="H13702" s="18" t="str">
        <f t="shared" ref="H13702:H13765" si="878">IF(OR($F13702="",$G13702=""),"",$F13702-$D13702*$G13702)</f>
        <v/>
      </c>
    </row>
    <row r="13703" spans="5:8" x14ac:dyDescent="0.25">
      <c r="E13703" s="18" t="str">
        <f t="shared" si="875"/>
        <v/>
      </c>
      <c r="F13703" s="18" t="str">
        <f t="shared" si="876"/>
        <v/>
      </c>
      <c r="G13703" s="18" t="str">
        <f t="shared" si="877"/>
        <v/>
      </c>
      <c r="H13703" s="18" t="str">
        <f t="shared" si="878"/>
        <v/>
      </c>
    </row>
    <row r="13704" spans="5:8" x14ac:dyDescent="0.25">
      <c r="E13704" s="18" t="str">
        <f t="shared" si="875"/>
        <v/>
      </c>
      <c r="F13704" s="18" t="str">
        <f t="shared" si="876"/>
        <v/>
      </c>
      <c r="G13704" s="18" t="str">
        <f t="shared" si="877"/>
        <v/>
      </c>
      <c r="H13704" s="18" t="str">
        <f t="shared" si="878"/>
        <v/>
      </c>
    </row>
    <row r="13705" spans="5:8" x14ac:dyDescent="0.25">
      <c r="E13705" s="18" t="str">
        <f t="shared" si="875"/>
        <v/>
      </c>
      <c r="F13705" s="18" t="str">
        <f t="shared" si="876"/>
        <v/>
      </c>
      <c r="G13705" s="18" t="str">
        <f t="shared" si="877"/>
        <v/>
      </c>
      <c r="H13705" s="18" t="str">
        <f t="shared" si="878"/>
        <v/>
      </c>
    </row>
    <row r="13706" spans="5:8" x14ac:dyDescent="0.25">
      <c r="E13706" s="18" t="str">
        <f t="shared" si="875"/>
        <v/>
      </c>
      <c r="F13706" s="18" t="str">
        <f t="shared" si="876"/>
        <v/>
      </c>
      <c r="G13706" s="18" t="str">
        <f t="shared" si="877"/>
        <v/>
      </c>
      <c r="H13706" s="18" t="str">
        <f t="shared" si="878"/>
        <v/>
      </c>
    </row>
    <row r="13707" spans="5:8" x14ac:dyDescent="0.25">
      <c r="E13707" s="18" t="str">
        <f t="shared" si="875"/>
        <v/>
      </c>
      <c r="F13707" s="18" t="str">
        <f t="shared" si="876"/>
        <v/>
      </c>
      <c r="G13707" s="18" t="str">
        <f t="shared" si="877"/>
        <v/>
      </c>
      <c r="H13707" s="18" t="str">
        <f t="shared" si="878"/>
        <v/>
      </c>
    </row>
    <row r="13708" spans="5:8" x14ac:dyDescent="0.25">
      <c r="E13708" s="18" t="str">
        <f t="shared" si="875"/>
        <v/>
      </c>
      <c r="F13708" s="18" t="str">
        <f t="shared" si="876"/>
        <v/>
      </c>
      <c r="G13708" s="18" t="str">
        <f t="shared" si="877"/>
        <v/>
      </c>
      <c r="H13708" s="18" t="str">
        <f t="shared" si="878"/>
        <v/>
      </c>
    </row>
    <row r="13709" spans="5:8" x14ac:dyDescent="0.25">
      <c r="E13709" s="18" t="str">
        <f t="shared" si="875"/>
        <v/>
      </c>
      <c r="F13709" s="18" t="str">
        <f t="shared" si="876"/>
        <v/>
      </c>
      <c r="G13709" s="18" t="str">
        <f t="shared" si="877"/>
        <v/>
      </c>
      <c r="H13709" s="18" t="str">
        <f t="shared" si="878"/>
        <v/>
      </c>
    </row>
    <row r="13710" spans="5:8" x14ac:dyDescent="0.25">
      <c r="E13710" s="18" t="str">
        <f t="shared" si="875"/>
        <v/>
      </c>
      <c r="F13710" s="18" t="str">
        <f t="shared" si="876"/>
        <v/>
      </c>
      <c r="G13710" s="18" t="str">
        <f t="shared" si="877"/>
        <v/>
      </c>
      <c r="H13710" s="18" t="str">
        <f t="shared" si="878"/>
        <v/>
      </c>
    </row>
    <row r="13711" spans="5:8" x14ac:dyDescent="0.25">
      <c r="E13711" s="18" t="str">
        <f t="shared" si="875"/>
        <v/>
      </c>
      <c r="F13711" s="18" t="str">
        <f t="shared" si="876"/>
        <v/>
      </c>
      <c r="G13711" s="18" t="str">
        <f t="shared" si="877"/>
        <v/>
      </c>
      <c r="H13711" s="18" t="str">
        <f t="shared" si="878"/>
        <v/>
      </c>
    </row>
    <row r="13712" spans="5:8" x14ac:dyDescent="0.25">
      <c r="E13712" s="18" t="str">
        <f t="shared" si="875"/>
        <v/>
      </c>
      <c r="F13712" s="18" t="str">
        <f t="shared" si="876"/>
        <v/>
      </c>
      <c r="G13712" s="18" t="str">
        <f t="shared" si="877"/>
        <v/>
      </c>
      <c r="H13712" s="18" t="str">
        <f t="shared" si="878"/>
        <v/>
      </c>
    </row>
    <row r="13713" spans="5:8" x14ac:dyDescent="0.25">
      <c r="E13713" s="18" t="str">
        <f t="shared" si="875"/>
        <v/>
      </c>
      <c r="F13713" s="18" t="str">
        <f t="shared" si="876"/>
        <v/>
      </c>
      <c r="G13713" s="18" t="str">
        <f t="shared" si="877"/>
        <v/>
      </c>
      <c r="H13713" s="18" t="str">
        <f t="shared" si="878"/>
        <v/>
      </c>
    </row>
    <row r="13714" spans="5:8" x14ac:dyDescent="0.25">
      <c r="E13714" s="18" t="str">
        <f t="shared" si="875"/>
        <v/>
      </c>
      <c r="F13714" s="18" t="str">
        <f t="shared" si="876"/>
        <v/>
      </c>
      <c r="G13714" s="18" t="str">
        <f t="shared" si="877"/>
        <v/>
      </c>
      <c r="H13714" s="18" t="str">
        <f t="shared" si="878"/>
        <v/>
      </c>
    </row>
    <row r="13715" spans="5:8" x14ac:dyDescent="0.25">
      <c r="E13715" s="18" t="str">
        <f t="shared" si="875"/>
        <v/>
      </c>
      <c r="F13715" s="18" t="str">
        <f t="shared" si="876"/>
        <v/>
      </c>
      <c r="G13715" s="18" t="str">
        <f t="shared" si="877"/>
        <v/>
      </c>
      <c r="H13715" s="18" t="str">
        <f t="shared" si="878"/>
        <v/>
      </c>
    </row>
    <row r="13716" spans="5:8" x14ac:dyDescent="0.25">
      <c r="E13716" s="18" t="str">
        <f t="shared" si="875"/>
        <v/>
      </c>
      <c r="F13716" s="18" t="str">
        <f t="shared" si="876"/>
        <v/>
      </c>
      <c r="G13716" s="18" t="str">
        <f t="shared" si="877"/>
        <v/>
      </c>
      <c r="H13716" s="18" t="str">
        <f t="shared" si="878"/>
        <v/>
      </c>
    </row>
    <row r="13717" spans="5:8" x14ac:dyDescent="0.25">
      <c r="E13717" s="18" t="str">
        <f t="shared" si="875"/>
        <v/>
      </c>
      <c r="F13717" s="18" t="str">
        <f t="shared" si="876"/>
        <v/>
      </c>
      <c r="G13717" s="18" t="str">
        <f t="shared" si="877"/>
        <v/>
      </c>
      <c r="H13717" s="18" t="str">
        <f t="shared" si="878"/>
        <v/>
      </c>
    </row>
    <row r="13718" spans="5:8" x14ac:dyDescent="0.25">
      <c r="E13718" s="18" t="str">
        <f t="shared" si="875"/>
        <v/>
      </c>
      <c r="F13718" s="18" t="str">
        <f t="shared" si="876"/>
        <v/>
      </c>
      <c r="G13718" s="18" t="str">
        <f t="shared" si="877"/>
        <v/>
      </c>
      <c r="H13718" s="18" t="str">
        <f t="shared" si="878"/>
        <v/>
      </c>
    </row>
    <row r="13719" spans="5:8" x14ac:dyDescent="0.25">
      <c r="E13719" s="18" t="str">
        <f t="shared" si="875"/>
        <v/>
      </c>
      <c r="F13719" s="18" t="str">
        <f t="shared" si="876"/>
        <v/>
      </c>
      <c r="G13719" s="18" t="str">
        <f t="shared" si="877"/>
        <v/>
      </c>
      <c r="H13719" s="18" t="str">
        <f t="shared" si="878"/>
        <v/>
      </c>
    </row>
    <row r="13720" spans="5:8" x14ac:dyDescent="0.25">
      <c r="E13720" s="18" t="str">
        <f t="shared" si="875"/>
        <v/>
      </c>
      <c r="F13720" s="18" t="str">
        <f t="shared" si="876"/>
        <v/>
      </c>
      <c r="G13720" s="18" t="str">
        <f t="shared" si="877"/>
        <v/>
      </c>
      <c r="H13720" s="18" t="str">
        <f t="shared" si="878"/>
        <v/>
      </c>
    </row>
    <row r="13721" spans="5:8" x14ac:dyDescent="0.25">
      <c r="E13721" s="18" t="str">
        <f t="shared" si="875"/>
        <v/>
      </c>
      <c r="F13721" s="18" t="str">
        <f t="shared" si="876"/>
        <v/>
      </c>
      <c r="G13721" s="18" t="str">
        <f t="shared" si="877"/>
        <v/>
      </c>
      <c r="H13721" s="18" t="str">
        <f t="shared" si="878"/>
        <v/>
      </c>
    </row>
    <row r="13722" spans="5:8" x14ac:dyDescent="0.25">
      <c r="E13722" s="18" t="str">
        <f t="shared" si="875"/>
        <v/>
      </c>
      <c r="F13722" s="18" t="str">
        <f t="shared" si="876"/>
        <v/>
      </c>
      <c r="G13722" s="18" t="str">
        <f t="shared" si="877"/>
        <v/>
      </c>
      <c r="H13722" s="18" t="str">
        <f t="shared" si="878"/>
        <v/>
      </c>
    </row>
    <row r="13723" spans="5:8" x14ac:dyDescent="0.25">
      <c r="E13723" s="18" t="str">
        <f t="shared" si="875"/>
        <v/>
      </c>
      <c r="F13723" s="18" t="str">
        <f t="shared" si="876"/>
        <v/>
      </c>
      <c r="G13723" s="18" t="str">
        <f t="shared" si="877"/>
        <v/>
      </c>
      <c r="H13723" s="18" t="str">
        <f t="shared" si="878"/>
        <v/>
      </c>
    </row>
    <row r="13724" spans="5:8" x14ac:dyDescent="0.25">
      <c r="E13724" s="18" t="str">
        <f t="shared" si="875"/>
        <v/>
      </c>
      <c r="F13724" s="18" t="str">
        <f t="shared" si="876"/>
        <v/>
      </c>
      <c r="G13724" s="18" t="str">
        <f t="shared" si="877"/>
        <v/>
      </c>
      <c r="H13724" s="18" t="str">
        <f t="shared" si="878"/>
        <v/>
      </c>
    </row>
    <row r="13725" spans="5:8" x14ac:dyDescent="0.25">
      <c r="E13725" s="18" t="str">
        <f t="shared" si="875"/>
        <v/>
      </c>
      <c r="F13725" s="18" t="str">
        <f t="shared" si="876"/>
        <v/>
      </c>
      <c r="G13725" s="18" t="str">
        <f t="shared" si="877"/>
        <v/>
      </c>
      <c r="H13725" s="18" t="str">
        <f t="shared" si="878"/>
        <v/>
      </c>
    </row>
    <row r="13726" spans="5:8" x14ac:dyDescent="0.25">
      <c r="E13726" s="18" t="str">
        <f t="shared" si="875"/>
        <v/>
      </c>
      <c r="F13726" s="18" t="str">
        <f t="shared" si="876"/>
        <v/>
      </c>
      <c r="G13726" s="18" t="str">
        <f t="shared" si="877"/>
        <v/>
      </c>
      <c r="H13726" s="18" t="str">
        <f t="shared" si="878"/>
        <v/>
      </c>
    </row>
    <row r="13727" spans="5:8" x14ac:dyDescent="0.25">
      <c r="E13727" s="18" t="str">
        <f t="shared" si="875"/>
        <v/>
      </c>
      <c r="F13727" s="18" t="str">
        <f t="shared" si="876"/>
        <v/>
      </c>
      <c r="G13727" s="18" t="str">
        <f t="shared" si="877"/>
        <v/>
      </c>
      <c r="H13727" s="18" t="str">
        <f t="shared" si="878"/>
        <v/>
      </c>
    </row>
    <row r="13728" spans="5:8" x14ac:dyDescent="0.25">
      <c r="E13728" s="18" t="str">
        <f t="shared" si="875"/>
        <v/>
      </c>
      <c r="F13728" s="18" t="str">
        <f t="shared" si="876"/>
        <v/>
      </c>
      <c r="G13728" s="18" t="str">
        <f t="shared" si="877"/>
        <v/>
      </c>
      <c r="H13728" s="18" t="str">
        <f t="shared" si="878"/>
        <v/>
      </c>
    </row>
    <row r="13729" spans="5:8" x14ac:dyDescent="0.25">
      <c r="E13729" s="18" t="str">
        <f t="shared" si="875"/>
        <v/>
      </c>
      <c r="F13729" s="18" t="str">
        <f t="shared" si="876"/>
        <v/>
      </c>
      <c r="G13729" s="18" t="str">
        <f t="shared" si="877"/>
        <v/>
      </c>
      <c r="H13729" s="18" t="str">
        <f t="shared" si="878"/>
        <v/>
      </c>
    </row>
    <row r="13730" spans="5:8" x14ac:dyDescent="0.25">
      <c r="E13730" s="18" t="str">
        <f t="shared" si="875"/>
        <v/>
      </c>
      <c r="F13730" s="18" t="str">
        <f t="shared" si="876"/>
        <v/>
      </c>
      <c r="G13730" s="18" t="str">
        <f t="shared" si="877"/>
        <v/>
      </c>
      <c r="H13730" s="18" t="str">
        <f t="shared" si="878"/>
        <v/>
      </c>
    </row>
    <row r="13731" spans="5:8" x14ac:dyDescent="0.25">
      <c r="E13731" s="18" t="str">
        <f t="shared" si="875"/>
        <v/>
      </c>
      <c r="F13731" s="18" t="str">
        <f t="shared" si="876"/>
        <v/>
      </c>
      <c r="G13731" s="18" t="str">
        <f t="shared" si="877"/>
        <v/>
      </c>
      <c r="H13731" s="18" t="str">
        <f t="shared" si="878"/>
        <v/>
      </c>
    </row>
    <row r="13732" spans="5:8" x14ac:dyDescent="0.25">
      <c r="E13732" s="18" t="str">
        <f t="shared" si="875"/>
        <v/>
      </c>
      <c r="F13732" s="18" t="str">
        <f t="shared" si="876"/>
        <v/>
      </c>
      <c r="G13732" s="18" t="str">
        <f t="shared" si="877"/>
        <v/>
      </c>
      <c r="H13732" s="18" t="str">
        <f t="shared" si="878"/>
        <v/>
      </c>
    </row>
    <row r="13733" spans="5:8" x14ac:dyDescent="0.25">
      <c r="E13733" s="18" t="str">
        <f t="shared" si="875"/>
        <v/>
      </c>
      <c r="F13733" s="18" t="str">
        <f t="shared" si="876"/>
        <v/>
      </c>
      <c r="G13733" s="18" t="str">
        <f t="shared" si="877"/>
        <v/>
      </c>
      <c r="H13733" s="18" t="str">
        <f t="shared" si="878"/>
        <v/>
      </c>
    </row>
    <row r="13734" spans="5:8" x14ac:dyDescent="0.25">
      <c r="E13734" s="18" t="str">
        <f t="shared" si="875"/>
        <v/>
      </c>
      <c r="F13734" s="18" t="str">
        <f t="shared" si="876"/>
        <v/>
      </c>
      <c r="G13734" s="18" t="str">
        <f t="shared" si="877"/>
        <v/>
      </c>
      <c r="H13734" s="18" t="str">
        <f t="shared" si="878"/>
        <v/>
      </c>
    </row>
    <row r="13735" spans="5:8" x14ac:dyDescent="0.25">
      <c r="E13735" s="18" t="str">
        <f t="shared" si="875"/>
        <v/>
      </c>
      <c r="F13735" s="18" t="str">
        <f t="shared" si="876"/>
        <v/>
      </c>
      <c r="G13735" s="18" t="str">
        <f t="shared" si="877"/>
        <v/>
      </c>
      <c r="H13735" s="18" t="str">
        <f t="shared" si="878"/>
        <v/>
      </c>
    </row>
    <row r="13736" spans="5:8" x14ac:dyDescent="0.25">
      <c r="E13736" s="18" t="str">
        <f t="shared" si="875"/>
        <v/>
      </c>
      <c r="F13736" s="18" t="str">
        <f t="shared" si="876"/>
        <v/>
      </c>
      <c r="G13736" s="18" t="str">
        <f t="shared" si="877"/>
        <v/>
      </c>
      <c r="H13736" s="18" t="str">
        <f t="shared" si="878"/>
        <v/>
      </c>
    </row>
    <row r="13737" spans="5:8" x14ac:dyDescent="0.25">
      <c r="E13737" s="18" t="str">
        <f t="shared" si="875"/>
        <v/>
      </c>
      <c r="F13737" s="18" t="str">
        <f t="shared" si="876"/>
        <v/>
      </c>
      <c r="G13737" s="18" t="str">
        <f t="shared" si="877"/>
        <v/>
      </c>
      <c r="H13737" s="18" t="str">
        <f t="shared" si="878"/>
        <v/>
      </c>
    </row>
    <row r="13738" spans="5:8" x14ac:dyDescent="0.25">
      <c r="E13738" s="18" t="str">
        <f t="shared" si="875"/>
        <v/>
      </c>
      <c r="F13738" s="18" t="str">
        <f t="shared" si="876"/>
        <v/>
      </c>
      <c r="G13738" s="18" t="str">
        <f t="shared" si="877"/>
        <v/>
      </c>
      <c r="H13738" s="18" t="str">
        <f t="shared" si="878"/>
        <v/>
      </c>
    </row>
    <row r="13739" spans="5:8" x14ac:dyDescent="0.25">
      <c r="E13739" s="18" t="str">
        <f t="shared" si="875"/>
        <v/>
      </c>
      <c r="F13739" s="18" t="str">
        <f t="shared" si="876"/>
        <v/>
      </c>
      <c r="G13739" s="18" t="str">
        <f t="shared" si="877"/>
        <v/>
      </c>
      <c r="H13739" s="18" t="str">
        <f t="shared" si="878"/>
        <v/>
      </c>
    </row>
    <row r="13740" spans="5:8" x14ac:dyDescent="0.25">
      <c r="E13740" s="18" t="str">
        <f t="shared" si="875"/>
        <v/>
      </c>
      <c r="F13740" s="18" t="str">
        <f t="shared" si="876"/>
        <v/>
      </c>
      <c r="G13740" s="18" t="str">
        <f t="shared" si="877"/>
        <v/>
      </c>
      <c r="H13740" s="18" t="str">
        <f t="shared" si="878"/>
        <v/>
      </c>
    </row>
    <row r="13741" spans="5:8" x14ac:dyDescent="0.25">
      <c r="E13741" s="18" t="str">
        <f t="shared" si="875"/>
        <v/>
      </c>
      <c r="F13741" s="18" t="str">
        <f t="shared" si="876"/>
        <v/>
      </c>
      <c r="G13741" s="18" t="str">
        <f t="shared" si="877"/>
        <v/>
      </c>
      <c r="H13741" s="18" t="str">
        <f t="shared" si="878"/>
        <v/>
      </c>
    </row>
    <row r="13742" spans="5:8" x14ac:dyDescent="0.25">
      <c r="E13742" s="18" t="str">
        <f t="shared" si="875"/>
        <v/>
      </c>
      <c r="F13742" s="18" t="str">
        <f t="shared" si="876"/>
        <v/>
      </c>
      <c r="G13742" s="18" t="str">
        <f t="shared" si="877"/>
        <v/>
      </c>
      <c r="H13742" s="18" t="str">
        <f t="shared" si="878"/>
        <v/>
      </c>
    </row>
    <row r="13743" spans="5:8" x14ac:dyDescent="0.25">
      <c r="E13743" s="18" t="str">
        <f t="shared" si="875"/>
        <v/>
      </c>
      <c r="F13743" s="18" t="str">
        <f t="shared" si="876"/>
        <v/>
      </c>
      <c r="G13743" s="18" t="str">
        <f t="shared" si="877"/>
        <v/>
      </c>
      <c r="H13743" s="18" t="str">
        <f t="shared" si="878"/>
        <v/>
      </c>
    </row>
    <row r="13744" spans="5:8" x14ac:dyDescent="0.25">
      <c r="E13744" s="18" t="str">
        <f t="shared" si="875"/>
        <v/>
      </c>
      <c r="F13744" s="18" t="str">
        <f t="shared" si="876"/>
        <v/>
      </c>
      <c r="G13744" s="18" t="str">
        <f t="shared" si="877"/>
        <v/>
      </c>
      <c r="H13744" s="18" t="str">
        <f t="shared" si="878"/>
        <v/>
      </c>
    </row>
    <row r="13745" spans="5:8" x14ac:dyDescent="0.25">
      <c r="E13745" s="18" t="str">
        <f t="shared" si="875"/>
        <v/>
      </c>
      <c r="F13745" s="18" t="str">
        <f t="shared" si="876"/>
        <v/>
      </c>
      <c r="G13745" s="18" t="str">
        <f t="shared" si="877"/>
        <v/>
      </c>
      <c r="H13745" s="18" t="str">
        <f t="shared" si="878"/>
        <v/>
      </c>
    </row>
    <row r="13746" spans="5:8" x14ac:dyDescent="0.25">
      <c r="E13746" s="18" t="str">
        <f t="shared" si="875"/>
        <v/>
      </c>
      <c r="F13746" s="18" t="str">
        <f t="shared" si="876"/>
        <v/>
      </c>
      <c r="G13746" s="18" t="str">
        <f t="shared" si="877"/>
        <v/>
      </c>
      <c r="H13746" s="18" t="str">
        <f t="shared" si="878"/>
        <v/>
      </c>
    </row>
    <row r="13747" spans="5:8" x14ac:dyDescent="0.25">
      <c r="E13747" s="18" t="str">
        <f t="shared" si="875"/>
        <v/>
      </c>
      <c r="F13747" s="18" t="str">
        <f t="shared" si="876"/>
        <v/>
      </c>
      <c r="G13747" s="18" t="str">
        <f t="shared" si="877"/>
        <v/>
      </c>
      <c r="H13747" s="18" t="str">
        <f t="shared" si="878"/>
        <v/>
      </c>
    </row>
    <row r="13748" spans="5:8" x14ac:dyDescent="0.25">
      <c r="E13748" s="18" t="str">
        <f t="shared" si="875"/>
        <v/>
      </c>
      <c r="F13748" s="18" t="str">
        <f t="shared" si="876"/>
        <v/>
      </c>
      <c r="G13748" s="18" t="str">
        <f t="shared" si="877"/>
        <v/>
      </c>
      <c r="H13748" s="18" t="str">
        <f t="shared" si="878"/>
        <v/>
      </c>
    </row>
    <row r="13749" spans="5:8" x14ac:dyDescent="0.25">
      <c r="E13749" s="18" t="str">
        <f t="shared" si="875"/>
        <v/>
      </c>
      <c r="F13749" s="18" t="str">
        <f t="shared" si="876"/>
        <v/>
      </c>
      <c r="G13749" s="18" t="str">
        <f t="shared" si="877"/>
        <v/>
      </c>
      <c r="H13749" s="18" t="str">
        <f t="shared" si="878"/>
        <v/>
      </c>
    </row>
    <row r="13750" spans="5:8" x14ac:dyDescent="0.25">
      <c r="E13750" s="18" t="str">
        <f t="shared" si="875"/>
        <v/>
      </c>
      <c r="F13750" s="18" t="str">
        <f t="shared" si="876"/>
        <v/>
      </c>
      <c r="G13750" s="18" t="str">
        <f t="shared" si="877"/>
        <v/>
      </c>
      <c r="H13750" s="18" t="str">
        <f t="shared" si="878"/>
        <v/>
      </c>
    </row>
    <row r="13751" spans="5:8" x14ac:dyDescent="0.25">
      <c r="E13751" s="18" t="str">
        <f t="shared" si="875"/>
        <v/>
      </c>
      <c r="F13751" s="18" t="str">
        <f t="shared" si="876"/>
        <v/>
      </c>
      <c r="G13751" s="18" t="str">
        <f t="shared" si="877"/>
        <v/>
      </c>
      <c r="H13751" s="18" t="str">
        <f t="shared" si="878"/>
        <v/>
      </c>
    </row>
    <row r="13752" spans="5:8" x14ac:dyDescent="0.25">
      <c r="E13752" s="18" t="str">
        <f t="shared" si="875"/>
        <v/>
      </c>
      <c r="F13752" s="18" t="str">
        <f t="shared" si="876"/>
        <v/>
      </c>
      <c r="G13752" s="18" t="str">
        <f t="shared" si="877"/>
        <v/>
      </c>
      <c r="H13752" s="18" t="str">
        <f t="shared" si="878"/>
        <v/>
      </c>
    </row>
    <row r="13753" spans="5:8" x14ac:dyDescent="0.25">
      <c r="E13753" s="18" t="str">
        <f t="shared" si="875"/>
        <v/>
      </c>
      <c r="F13753" s="18" t="str">
        <f t="shared" si="876"/>
        <v/>
      </c>
      <c r="G13753" s="18" t="str">
        <f t="shared" si="877"/>
        <v/>
      </c>
      <c r="H13753" s="18" t="str">
        <f t="shared" si="878"/>
        <v/>
      </c>
    </row>
    <row r="13754" spans="5:8" x14ac:dyDescent="0.25">
      <c r="E13754" s="18" t="str">
        <f t="shared" si="875"/>
        <v/>
      </c>
      <c r="F13754" s="18" t="str">
        <f t="shared" si="876"/>
        <v/>
      </c>
      <c r="G13754" s="18" t="str">
        <f t="shared" si="877"/>
        <v/>
      </c>
      <c r="H13754" s="18" t="str">
        <f t="shared" si="878"/>
        <v/>
      </c>
    </row>
    <row r="13755" spans="5:8" x14ac:dyDescent="0.25">
      <c r="E13755" s="18" t="str">
        <f t="shared" si="875"/>
        <v/>
      </c>
      <c r="F13755" s="18" t="str">
        <f t="shared" si="876"/>
        <v/>
      </c>
      <c r="G13755" s="18" t="str">
        <f t="shared" si="877"/>
        <v/>
      </c>
      <c r="H13755" s="18" t="str">
        <f t="shared" si="878"/>
        <v/>
      </c>
    </row>
    <row r="13756" spans="5:8" x14ac:dyDescent="0.25">
      <c r="E13756" s="18" t="str">
        <f t="shared" si="875"/>
        <v/>
      </c>
      <c r="F13756" s="18" t="str">
        <f t="shared" si="876"/>
        <v/>
      </c>
      <c r="G13756" s="18" t="str">
        <f t="shared" si="877"/>
        <v/>
      </c>
      <c r="H13756" s="18" t="str">
        <f t="shared" si="878"/>
        <v/>
      </c>
    </row>
    <row r="13757" spans="5:8" x14ac:dyDescent="0.25">
      <c r="E13757" s="18" t="str">
        <f t="shared" si="875"/>
        <v/>
      </c>
      <c r="F13757" s="18" t="str">
        <f t="shared" si="876"/>
        <v/>
      </c>
      <c r="G13757" s="18" t="str">
        <f t="shared" si="877"/>
        <v/>
      </c>
      <c r="H13757" s="18" t="str">
        <f t="shared" si="878"/>
        <v/>
      </c>
    </row>
    <row r="13758" spans="5:8" x14ac:dyDescent="0.25">
      <c r="E13758" s="18" t="str">
        <f t="shared" si="875"/>
        <v/>
      </c>
      <c r="F13758" s="18" t="str">
        <f t="shared" si="876"/>
        <v/>
      </c>
      <c r="G13758" s="18" t="str">
        <f t="shared" si="877"/>
        <v/>
      </c>
      <c r="H13758" s="18" t="str">
        <f t="shared" si="878"/>
        <v/>
      </c>
    </row>
    <row r="13759" spans="5:8" x14ac:dyDescent="0.25">
      <c r="E13759" s="18" t="str">
        <f t="shared" si="875"/>
        <v/>
      </c>
      <c r="F13759" s="18" t="str">
        <f t="shared" si="876"/>
        <v/>
      </c>
      <c r="G13759" s="18" t="str">
        <f t="shared" si="877"/>
        <v/>
      </c>
      <c r="H13759" s="18" t="str">
        <f t="shared" si="878"/>
        <v/>
      </c>
    </row>
    <row r="13760" spans="5:8" x14ac:dyDescent="0.25">
      <c r="E13760" s="18" t="str">
        <f t="shared" si="875"/>
        <v/>
      </c>
      <c r="F13760" s="18" t="str">
        <f t="shared" si="876"/>
        <v/>
      </c>
      <c r="G13760" s="18" t="str">
        <f t="shared" si="877"/>
        <v/>
      </c>
      <c r="H13760" s="18" t="str">
        <f t="shared" si="878"/>
        <v/>
      </c>
    </row>
    <row r="13761" spans="5:8" x14ac:dyDescent="0.25">
      <c r="E13761" s="18" t="str">
        <f t="shared" si="875"/>
        <v/>
      </c>
      <c r="F13761" s="18" t="str">
        <f t="shared" si="876"/>
        <v/>
      </c>
      <c r="G13761" s="18" t="str">
        <f t="shared" si="877"/>
        <v/>
      </c>
      <c r="H13761" s="18" t="str">
        <f t="shared" si="878"/>
        <v/>
      </c>
    </row>
    <row r="13762" spans="5:8" x14ac:dyDescent="0.25">
      <c r="E13762" s="18" t="str">
        <f t="shared" si="875"/>
        <v/>
      </c>
      <c r="F13762" s="18" t="str">
        <f t="shared" si="876"/>
        <v/>
      </c>
      <c r="G13762" s="18" t="str">
        <f t="shared" si="877"/>
        <v/>
      </c>
      <c r="H13762" s="18" t="str">
        <f t="shared" si="878"/>
        <v/>
      </c>
    </row>
    <row r="13763" spans="5:8" x14ac:dyDescent="0.25">
      <c r="E13763" s="18" t="str">
        <f t="shared" si="875"/>
        <v/>
      </c>
      <c r="F13763" s="18" t="str">
        <f t="shared" si="876"/>
        <v/>
      </c>
      <c r="G13763" s="18" t="str">
        <f t="shared" si="877"/>
        <v/>
      </c>
      <c r="H13763" s="18" t="str">
        <f t="shared" si="878"/>
        <v/>
      </c>
    </row>
    <row r="13764" spans="5:8" x14ac:dyDescent="0.25">
      <c r="E13764" s="18" t="str">
        <f t="shared" si="875"/>
        <v/>
      </c>
      <c r="F13764" s="18" t="str">
        <f t="shared" si="876"/>
        <v/>
      </c>
      <c r="G13764" s="18" t="str">
        <f t="shared" si="877"/>
        <v/>
      </c>
      <c r="H13764" s="18" t="str">
        <f t="shared" si="878"/>
        <v/>
      </c>
    </row>
    <row r="13765" spans="5:8" x14ac:dyDescent="0.25">
      <c r="E13765" s="18" t="str">
        <f t="shared" si="875"/>
        <v/>
      </c>
      <c r="F13765" s="18" t="str">
        <f t="shared" si="876"/>
        <v/>
      </c>
      <c r="G13765" s="18" t="str">
        <f t="shared" si="877"/>
        <v/>
      </c>
      <c r="H13765" s="18" t="str">
        <f t="shared" si="878"/>
        <v/>
      </c>
    </row>
    <row r="13766" spans="5:8" x14ac:dyDescent="0.25">
      <c r="E13766" s="18" t="str">
        <f t="shared" ref="E13766:E13829" si="879">IF($C13766="","",IFERROR(INDEX(ItemPriceCol,MATCH($C13766,ItemName,0)),""))</f>
        <v/>
      </c>
      <c r="F13766" s="18" t="str">
        <f t="shared" ref="F13766:F13829" si="880">IF(OR($D13766="",$E13766=""),"",$D13766*$E13766)</f>
        <v/>
      </c>
      <c r="G13766" s="18" t="str">
        <f t="shared" ref="G13766:G13829" si="881">IF($C13766="","",IFERROR(INDEX(ItemCostCol,MATCH($C13766,ItemName,0)),""))</f>
        <v/>
      </c>
      <c r="H13766" s="18" t="str">
        <f t="shared" ref="H13766:H13829" si="882">IF(OR($F13766="",$G13766=""),"",$F13766-$D13766*$G13766)</f>
        <v/>
      </c>
    </row>
    <row r="13767" spans="5:8" x14ac:dyDescent="0.25">
      <c r="E13767" s="18" t="str">
        <f t="shared" si="879"/>
        <v/>
      </c>
      <c r="F13767" s="18" t="str">
        <f t="shared" si="880"/>
        <v/>
      </c>
      <c r="G13767" s="18" t="str">
        <f t="shared" si="881"/>
        <v/>
      </c>
      <c r="H13767" s="18" t="str">
        <f t="shared" si="882"/>
        <v/>
      </c>
    </row>
    <row r="13768" spans="5:8" x14ac:dyDescent="0.25">
      <c r="E13768" s="18" t="str">
        <f t="shared" si="879"/>
        <v/>
      </c>
      <c r="F13768" s="18" t="str">
        <f t="shared" si="880"/>
        <v/>
      </c>
      <c r="G13768" s="18" t="str">
        <f t="shared" si="881"/>
        <v/>
      </c>
      <c r="H13768" s="18" t="str">
        <f t="shared" si="882"/>
        <v/>
      </c>
    </row>
    <row r="13769" spans="5:8" x14ac:dyDescent="0.25">
      <c r="E13769" s="18" t="str">
        <f t="shared" si="879"/>
        <v/>
      </c>
      <c r="F13769" s="18" t="str">
        <f t="shared" si="880"/>
        <v/>
      </c>
      <c r="G13769" s="18" t="str">
        <f t="shared" si="881"/>
        <v/>
      </c>
      <c r="H13769" s="18" t="str">
        <f t="shared" si="882"/>
        <v/>
      </c>
    </row>
    <row r="13770" spans="5:8" x14ac:dyDescent="0.25">
      <c r="E13770" s="18" t="str">
        <f t="shared" si="879"/>
        <v/>
      </c>
      <c r="F13770" s="18" t="str">
        <f t="shared" si="880"/>
        <v/>
      </c>
      <c r="G13770" s="18" t="str">
        <f t="shared" si="881"/>
        <v/>
      </c>
      <c r="H13770" s="18" t="str">
        <f t="shared" si="882"/>
        <v/>
      </c>
    </row>
    <row r="13771" spans="5:8" x14ac:dyDescent="0.25">
      <c r="E13771" s="18" t="str">
        <f t="shared" si="879"/>
        <v/>
      </c>
      <c r="F13771" s="18" t="str">
        <f t="shared" si="880"/>
        <v/>
      </c>
      <c r="G13771" s="18" t="str">
        <f t="shared" si="881"/>
        <v/>
      </c>
      <c r="H13771" s="18" t="str">
        <f t="shared" si="882"/>
        <v/>
      </c>
    </row>
    <row r="13772" spans="5:8" x14ac:dyDescent="0.25">
      <c r="E13772" s="18" t="str">
        <f t="shared" si="879"/>
        <v/>
      </c>
      <c r="F13772" s="18" t="str">
        <f t="shared" si="880"/>
        <v/>
      </c>
      <c r="G13772" s="18" t="str">
        <f t="shared" si="881"/>
        <v/>
      </c>
      <c r="H13772" s="18" t="str">
        <f t="shared" si="882"/>
        <v/>
      </c>
    </row>
    <row r="13773" spans="5:8" x14ac:dyDescent="0.25">
      <c r="E13773" s="18" t="str">
        <f t="shared" si="879"/>
        <v/>
      </c>
      <c r="F13773" s="18" t="str">
        <f t="shared" si="880"/>
        <v/>
      </c>
      <c r="G13773" s="18" t="str">
        <f t="shared" si="881"/>
        <v/>
      </c>
      <c r="H13773" s="18" t="str">
        <f t="shared" si="882"/>
        <v/>
      </c>
    </row>
    <row r="13774" spans="5:8" x14ac:dyDescent="0.25">
      <c r="E13774" s="18" t="str">
        <f t="shared" si="879"/>
        <v/>
      </c>
      <c r="F13774" s="18" t="str">
        <f t="shared" si="880"/>
        <v/>
      </c>
      <c r="G13774" s="18" t="str">
        <f t="shared" si="881"/>
        <v/>
      </c>
      <c r="H13774" s="18" t="str">
        <f t="shared" si="882"/>
        <v/>
      </c>
    </row>
    <row r="13775" spans="5:8" x14ac:dyDescent="0.25">
      <c r="E13775" s="18" t="str">
        <f t="shared" si="879"/>
        <v/>
      </c>
      <c r="F13775" s="18" t="str">
        <f t="shared" si="880"/>
        <v/>
      </c>
      <c r="G13775" s="18" t="str">
        <f t="shared" si="881"/>
        <v/>
      </c>
      <c r="H13775" s="18" t="str">
        <f t="shared" si="882"/>
        <v/>
      </c>
    </row>
    <row r="13776" spans="5:8" x14ac:dyDescent="0.25">
      <c r="E13776" s="18" t="str">
        <f t="shared" si="879"/>
        <v/>
      </c>
      <c r="F13776" s="18" t="str">
        <f t="shared" si="880"/>
        <v/>
      </c>
      <c r="G13776" s="18" t="str">
        <f t="shared" si="881"/>
        <v/>
      </c>
      <c r="H13776" s="18" t="str">
        <f t="shared" si="882"/>
        <v/>
      </c>
    </row>
    <row r="13777" spans="5:8" x14ac:dyDescent="0.25">
      <c r="E13777" s="18" t="str">
        <f t="shared" si="879"/>
        <v/>
      </c>
      <c r="F13777" s="18" t="str">
        <f t="shared" si="880"/>
        <v/>
      </c>
      <c r="G13777" s="18" t="str">
        <f t="shared" si="881"/>
        <v/>
      </c>
      <c r="H13777" s="18" t="str">
        <f t="shared" si="882"/>
        <v/>
      </c>
    </row>
    <row r="13778" spans="5:8" x14ac:dyDescent="0.25">
      <c r="E13778" s="18" t="str">
        <f t="shared" si="879"/>
        <v/>
      </c>
      <c r="F13778" s="18" t="str">
        <f t="shared" si="880"/>
        <v/>
      </c>
      <c r="G13778" s="18" t="str">
        <f t="shared" si="881"/>
        <v/>
      </c>
      <c r="H13778" s="18" t="str">
        <f t="shared" si="882"/>
        <v/>
      </c>
    </row>
    <row r="13779" spans="5:8" x14ac:dyDescent="0.25">
      <c r="E13779" s="18" t="str">
        <f t="shared" si="879"/>
        <v/>
      </c>
      <c r="F13779" s="18" t="str">
        <f t="shared" si="880"/>
        <v/>
      </c>
      <c r="G13779" s="18" t="str">
        <f t="shared" si="881"/>
        <v/>
      </c>
      <c r="H13779" s="18" t="str">
        <f t="shared" si="882"/>
        <v/>
      </c>
    </row>
    <row r="13780" spans="5:8" x14ac:dyDescent="0.25">
      <c r="E13780" s="18" t="str">
        <f t="shared" si="879"/>
        <v/>
      </c>
      <c r="F13780" s="18" t="str">
        <f t="shared" si="880"/>
        <v/>
      </c>
      <c r="G13780" s="18" t="str">
        <f t="shared" si="881"/>
        <v/>
      </c>
      <c r="H13780" s="18" t="str">
        <f t="shared" si="882"/>
        <v/>
      </c>
    </row>
    <row r="13781" spans="5:8" x14ac:dyDescent="0.25">
      <c r="E13781" s="18" t="str">
        <f t="shared" si="879"/>
        <v/>
      </c>
      <c r="F13781" s="18" t="str">
        <f t="shared" si="880"/>
        <v/>
      </c>
      <c r="G13781" s="18" t="str">
        <f t="shared" si="881"/>
        <v/>
      </c>
      <c r="H13781" s="18" t="str">
        <f t="shared" si="882"/>
        <v/>
      </c>
    </row>
    <row r="13782" spans="5:8" x14ac:dyDescent="0.25">
      <c r="E13782" s="18" t="str">
        <f t="shared" si="879"/>
        <v/>
      </c>
      <c r="F13782" s="18" t="str">
        <f t="shared" si="880"/>
        <v/>
      </c>
      <c r="G13782" s="18" t="str">
        <f t="shared" si="881"/>
        <v/>
      </c>
      <c r="H13782" s="18" t="str">
        <f t="shared" si="882"/>
        <v/>
      </c>
    </row>
    <row r="13783" spans="5:8" x14ac:dyDescent="0.25">
      <c r="E13783" s="18" t="str">
        <f t="shared" si="879"/>
        <v/>
      </c>
      <c r="F13783" s="18" t="str">
        <f t="shared" si="880"/>
        <v/>
      </c>
      <c r="G13783" s="18" t="str">
        <f t="shared" si="881"/>
        <v/>
      </c>
      <c r="H13783" s="18" t="str">
        <f t="shared" si="882"/>
        <v/>
      </c>
    </row>
    <row r="13784" spans="5:8" x14ac:dyDescent="0.25">
      <c r="E13784" s="18" t="str">
        <f t="shared" si="879"/>
        <v/>
      </c>
      <c r="F13784" s="18" t="str">
        <f t="shared" si="880"/>
        <v/>
      </c>
      <c r="G13784" s="18" t="str">
        <f t="shared" si="881"/>
        <v/>
      </c>
      <c r="H13784" s="18" t="str">
        <f t="shared" si="882"/>
        <v/>
      </c>
    </row>
    <row r="13785" spans="5:8" x14ac:dyDescent="0.25">
      <c r="E13785" s="18" t="str">
        <f t="shared" si="879"/>
        <v/>
      </c>
      <c r="F13785" s="18" t="str">
        <f t="shared" si="880"/>
        <v/>
      </c>
      <c r="G13785" s="18" t="str">
        <f t="shared" si="881"/>
        <v/>
      </c>
      <c r="H13785" s="18" t="str">
        <f t="shared" si="882"/>
        <v/>
      </c>
    </row>
    <row r="13786" spans="5:8" x14ac:dyDescent="0.25">
      <c r="E13786" s="18" t="str">
        <f t="shared" si="879"/>
        <v/>
      </c>
      <c r="F13786" s="18" t="str">
        <f t="shared" si="880"/>
        <v/>
      </c>
      <c r="G13786" s="18" t="str">
        <f t="shared" si="881"/>
        <v/>
      </c>
      <c r="H13786" s="18" t="str">
        <f t="shared" si="882"/>
        <v/>
      </c>
    </row>
    <row r="13787" spans="5:8" x14ac:dyDescent="0.25">
      <c r="E13787" s="18" t="str">
        <f t="shared" si="879"/>
        <v/>
      </c>
      <c r="F13787" s="18" t="str">
        <f t="shared" si="880"/>
        <v/>
      </c>
      <c r="G13787" s="18" t="str">
        <f t="shared" si="881"/>
        <v/>
      </c>
      <c r="H13787" s="18" t="str">
        <f t="shared" si="882"/>
        <v/>
      </c>
    </row>
    <row r="13788" spans="5:8" x14ac:dyDescent="0.25">
      <c r="E13788" s="18" t="str">
        <f t="shared" si="879"/>
        <v/>
      </c>
      <c r="F13788" s="18" t="str">
        <f t="shared" si="880"/>
        <v/>
      </c>
      <c r="G13788" s="18" t="str">
        <f t="shared" si="881"/>
        <v/>
      </c>
      <c r="H13788" s="18" t="str">
        <f t="shared" si="882"/>
        <v/>
      </c>
    </row>
    <row r="13789" spans="5:8" x14ac:dyDescent="0.25">
      <c r="E13789" s="18" t="str">
        <f t="shared" si="879"/>
        <v/>
      </c>
      <c r="F13789" s="18" t="str">
        <f t="shared" si="880"/>
        <v/>
      </c>
      <c r="G13789" s="18" t="str">
        <f t="shared" si="881"/>
        <v/>
      </c>
      <c r="H13789" s="18" t="str">
        <f t="shared" si="882"/>
        <v/>
      </c>
    </row>
    <row r="13790" spans="5:8" x14ac:dyDescent="0.25">
      <c r="E13790" s="18" t="str">
        <f t="shared" si="879"/>
        <v/>
      </c>
      <c r="F13790" s="18" t="str">
        <f t="shared" si="880"/>
        <v/>
      </c>
      <c r="G13790" s="18" t="str">
        <f t="shared" si="881"/>
        <v/>
      </c>
      <c r="H13790" s="18" t="str">
        <f t="shared" si="882"/>
        <v/>
      </c>
    </row>
    <row r="13791" spans="5:8" x14ac:dyDescent="0.25">
      <c r="E13791" s="18" t="str">
        <f t="shared" si="879"/>
        <v/>
      </c>
      <c r="F13791" s="18" t="str">
        <f t="shared" si="880"/>
        <v/>
      </c>
      <c r="G13791" s="18" t="str">
        <f t="shared" si="881"/>
        <v/>
      </c>
      <c r="H13791" s="18" t="str">
        <f t="shared" si="882"/>
        <v/>
      </c>
    </row>
    <row r="13792" spans="5:8" x14ac:dyDescent="0.25">
      <c r="E13792" s="18" t="str">
        <f t="shared" si="879"/>
        <v/>
      </c>
      <c r="F13792" s="18" t="str">
        <f t="shared" si="880"/>
        <v/>
      </c>
      <c r="G13792" s="18" t="str">
        <f t="shared" si="881"/>
        <v/>
      </c>
      <c r="H13792" s="18" t="str">
        <f t="shared" si="882"/>
        <v/>
      </c>
    </row>
    <row r="13793" spans="5:8" x14ac:dyDescent="0.25">
      <c r="E13793" s="18" t="str">
        <f t="shared" si="879"/>
        <v/>
      </c>
      <c r="F13793" s="18" t="str">
        <f t="shared" si="880"/>
        <v/>
      </c>
      <c r="G13793" s="18" t="str">
        <f t="shared" si="881"/>
        <v/>
      </c>
      <c r="H13793" s="18" t="str">
        <f t="shared" si="882"/>
        <v/>
      </c>
    </row>
    <row r="13794" spans="5:8" x14ac:dyDescent="0.25">
      <c r="E13794" s="18" t="str">
        <f t="shared" si="879"/>
        <v/>
      </c>
      <c r="F13794" s="18" t="str">
        <f t="shared" si="880"/>
        <v/>
      </c>
      <c r="G13794" s="18" t="str">
        <f t="shared" si="881"/>
        <v/>
      </c>
      <c r="H13794" s="18" t="str">
        <f t="shared" si="882"/>
        <v/>
      </c>
    </row>
    <row r="13795" spans="5:8" x14ac:dyDescent="0.25">
      <c r="E13795" s="18" t="str">
        <f t="shared" si="879"/>
        <v/>
      </c>
      <c r="F13795" s="18" t="str">
        <f t="shared" si="880"/>
        <v/>
      </c>
      <c r="G13795" s="18" t="str">
        <f t="shared" si="881"/>
        <v/>
      </c>
      <c r="H13795" s="18" t="str">
        <f t="shared" si="882"/>
        <v/>
      </c>
    </row>
    <row r="13796" spans="5:8" x14ac:dyDescent="0.25">
      <c r="E13796" s="18" t="str">
        <f t="shared" si="879"/>
        <v/>
      </c>
      <c r="F13796" s="18" t="str">
        <f t="shared" si="880"/>
        <v/>
      </c>
      <c r="G13796" s="18" t="str">
        <f t="shared" si="881"/>
        <v/>
      </c>
      <c r="H13796" s="18" t="str">
        <f t="shared" si="882"/>
        <v/>
      </c>
    </row>
    <row r="13797" spans="5:8" x14ac:dyDescent="0.25">
      <c r="E13797" s="18" t="str">
        <f t="shared" si="879"/>
        <v/>
      </c>
      <c r="F13797" s="18" t="str">
        <f t="shared" si="880"/>
        <v/>
      </c>
      <c r="G13797" s="18" t="str">
        <f t="shared" si="881"/>
        <v/>
      </c>
      <c r="H13797" s="18" t="str">
        <f t="shared" si="882"/>
        <v/>
      </c>
    </row>
    <row r="13798" spans="5:8" x14ac:dyDescent="0.25">
      <c r="E13798" s="18" t="str">
        <f t="shared" si="879"/>
        <v/>
      </c>
      <c r="F13798" s="18" t="str">
        <f t="shared" si="880"/>
        <v/>
      </c>
      <c r="G13798" s="18" t="str">
        <f t="shared" si="881"/>
        <v/>
      </c>
      <c r="H13798" s="18" t="str">
        <f t="shared" si="882"/>
        <v/>
      </c>
    </row>
    <row r="13799" spans="5:8" x14ac:dyDescent="0.25">
      <c r="E13799" s="18" t="str">
        <f t="shared" si="879"/>
        <v/>
      </c>
      <c r="F13799" s="18" t="str">
        <f t="shared" si="880"/>
        <v/>
      </c>
      <c r="G13799" s="18" t="str">
        <f t="shared" si="881"/>
        <v/>
      </c>
      <c r="H13799" s="18" t="str">
        <f t="shared" si="882"/>
        <v/>
      </c>
    </row>
    <row r="13800" spans="5:8" x14ac:dyDescent="0.25">
      <c r="E13800" s="18" t="str">
        <f t="shared" si="879"/>
        <v/>
      </c>
      <c r="F13800" s="18" t="str">
        <f t="shared" si="880"/>
        <v/>
      </c>
      <c r="G13800" s="18" t="str">
        <f t="shared" si="881"/>
        <v/>
      </c>
      <c r="H13800" s="18" t="str">
        <f t="shared" si="882"/>
        <v/>
      </c>
    </row>
    <row r="13801" spans="5:8" x14ac:dyDescent="0.25">
      <c r="E13801" s="18" t="str">
        <f t="shared" si="879"/>
        <v/>
      </c>
      <c r="F13801" s="18" t="str">
        <f t="shared" si="880"/>
        <v/>
      </c>
      <c r="G13801" s="18" t="str">
        <f t="shared" si="881"/>
        <v/>
      </c>
      <c r="H13801" s="18" t="str">
        <f t="shared" si="882"/>
        <v/>
      </c>
    </row>
    <row r="13802" spans="5:8" x14ac:dyDescent="0.25">
      <c r="E13802" s="18" t="str">
        <f t="shared" si="879"/>
        <v/>
      </c>
      <c r="F13802" s="18" t="str">
        <f t="shared" si="880"/>
        <v/>
      </c>
      <c r="G13802" s="18" t="str">
        <f t="shared" si="881"/>
        <v/>
      </c>
      <c r="H13802" s="18" t="str">
        <f t="shared" si="882"/>
        <v/>
      </c>
    </row>
    <row r="13803" spans="5:8" x14ac:dyDescent="0.25">
      <c r="E13803" s="18" t="str">
        <f t="shared" si="879"/>
        <v/>
      </c>
      <c r="F13803" s="18" t="str">
        <f t="shared" si="880"/>
        <v/>
      </c>
      <c r="G13803" s="18" t="str">
        <f t="shared" si="881"/>
        <v/>
      </c>
      <c r="H13803" s="18" t="str">
        <f t="shared" si="882"/>
        <v/>
      </c>
    </row>
    <row r="13804" spans="5:8" x14ac:dyDescent="0.25">
      <c r="E13804" s="18" t="str">
        <f t="shared" si="879"/>
        <v/>
      </c>
      <c r="F13804" s="18" t="str">
        <f t="shared" si="880"/>
        <v/>
      </c>
      <c r="G13804" s="18" t="str">
        <f t="shared" si="881"/>
        <v/>
      </c>
      <c r="H13804" s="18" t="str">
        <f t="shared" si="882"/>
        <v/>
      </c>
    </row>
    <row r="13805" spans="5:8" x14ac:dyDescent="0.25">
      <c r="E13805" s="18" t="str">
        <f t="shared" si="879"/>
        <v/>
      </c>
      <c r="F13805" s="18" t="str">
        <f t="shared" si="880"/>
        <v/>
      </c>
      <c r="G13805" s="18" t="str">
        <f t="shared" si="881"/>
        <v/>
      </c>
      <c r="H13805" s="18" t="str">
        <f t="shared" si="882"/>
        <v/>
      </c>
    </row>
    <row r="13806" spans="5:8" x14ac:dyDescent="0.25">
      <c r="E13806" s="18" t="str">
        <f t="shared" si="879"/>
        <v/>
      </c>
      <c r="F13806" s="18" t="str">
        <f t="shared" si="880"/>
        <v/>
      </c>
      <c r="G13806" s="18" t="str">
        <f t="shared" si="881"/>
        <v/>
      </c>
      <c r="H13806" s="18" t="str">
        <f t="shared" si="882"/>
        <v/>
      </c>
    </row>
    <row r="13807" spans="5:8" x14ac:dyDescent="0.25">
      <c r="E13807" s="18" t="str">
        <f t="shared" si="879"/>
        <v/>
      </c>
      <c r="F13807" s="18" t="str">
        <f t="shared" si="880"/>
        <v/>
      </c>
      <c r="G13807" s="18" t="str">
        <f t="shared" si="881"/>
        <v/>
      </c>
      <c r="H13807" s="18" t="str">
        <f t="shared" si="882"/>
        <v/>
      </c>
    </row>
    <row r="13808" spans="5:8" x14ac:dyDescent="0.25">
      <c r="E13808" s="18" t="str">
        <f t="shared" si="879"/>
        <v/>
      </c>
      <c r="F13808" s="18" t="str">
        <f t="shared" si="880"/>
        <v/>
      </c>
      <c r="G13808" s="18" t="str">
        <f t="shared" si="881"/>
        <v/>
      </c>
      <c r="H13808" s="18" t="str">
        <f t="shared" si="882"/>
        <v/>
      </c>
    </row>
    <row r="13809" spans="5:8" x14ac:dyDescent="0.25">
      <c r="E13809" s="18" t="str">
        <f t="shared" si="879"/>
        <v/>
      </c>
      <c r="F13809" s="18" t="str">
        <f t="shared" si="880"/>
        <v/>
      </c>
      <c r="G13809" s="18" t="str">
        <f t="shared" si="881"/>
        <v/>
      </c>
      <c r="H13809" s="18" t="str">
        <f t="shared" si="882"/>
        <v/>
      </c>
    </row>
    <row r="13810" spans="5:8" x14ac:dyDescent="0.25">
      <c r="E13810" s="18" t="str">
        <f t="shared" si="879"/>
        <v/>
      </c>
      <c r="F13810" s="18" t="str">
        <f t="shared" si="880"/>
        <v/>
      </c>
      <c r="G13810" s="18" t="str">
        <f t="shared" si="881"/>
        <v/>
      </c>
      <c r="H13810" s="18" t="str">
        <f t="shared" si="882"/>
        <v/>
      </c>
    </row>
    <row r="13811" spans="5:8" x14ac:dyDescent="0.25">
      <c r="E13811" s="18" t="str">
        <f t="shared" si="879"/>
        <v/>
      </c>
      <c r="F13811" s="18" t="str">
        <f t="shared" si="880"/>
        <v/>
      </c>
      <c r="G13811" s="18" t="str">
        <f t="shared" si="881"/>
        <v/>
      </c>
      <c r="H13811" s="18" t="str">
        <f t="shared" si="882"/>
        <v/>
      </c>
    </row>
    <row r="13812" spans="5:8" x14ac:dyDescent="0.25">
      <c r="E13812" s="18" t="str">
        <f t="shared" si="879"/>
        <v/>
      </c>
      <c r="F13812" s="18" t="str">
        <f t="shared" si="880"/>
        <v/>
      </c>
      <c r="G13812" s="18" t="str">
        <f t="shared" si="881"/>
        <v/>
      </c>
      <c r="H13812" s="18" t="str">
        <f t="shared" si="882"/>
        <v/>
      </c>
    </row>
    <row r="13813" spans="5:8" x14ac:dyDescent="0.25">
      <c r="E13813" s="18" t="str">
        <f t="shared" si="879"/>
        <v/>
      </c>
      <c r="F13813" s="18" t="str">
        <f t="shared" si="880"/>
        <v/>
      </c>
      <c r="G13813" s="18" t="str">
        <f t="shared" si="881"/>
        <v/>
      </c>
      <c r="H13813" s="18" t="str">
        <f t="shared" si="882"/>
        <v/>
      </c>
    </row>
    <row r="13814" spans="5:8" x14ac:dyDescent="0.25">
      <c r="E13814" s="18" t="str">
        <f t="shared" si="879"/>
        <v/>
      </c>
      <c r="F13814" s="18" t="str">
        <f t="shared" si="880"/>
        <v/>
      </c>
      <c r="G13814" s="18" t="str">
        <f t="shared" si="881"/>
        <v/>
      </c>
      <c r="H13814" s="18" t="str">
        <f t="shared" si="882"/>
        <v/>
      </c>
    </row>
    <row r="13815" spans="5:8" x14ac:dyDescent="0.25">
      <c r="E13815" s="18" t="str">
        <f t="shared" si="879"/>
        <v/>
      </c>
      <c r="F13815" s="18" t="str">
        <f t="shared" si="880"/>
        <v/>
      </c>
      <c r="G13815" s="18" t="str">
        <f t="shared" si="881"/>
        <v/>
      </c>
      <c r="H13815" s="18" t="str">
        <f t="shared" si="882"/>
        <v/>
      </c>
    </row>
    <row r="13816" spans="5:8" x14ac:dyDescent="0.25">
      <c r="E13816" s="18" t="str">
        <f t="shared" si="879"/>
        <v/>
      </c>
      <c r="F13816" s="18" t="str">
        <f t="shared" si="880"/>
        <v/>
      </c>
      <c r="G13816" s="18" t="str">
        <f t="shared" si="881"/>
        <v/>
      </c>
      <c r="H13816" s="18" t="str">
        <f t="shared" si="882"/>
        <v/>
      </c>
    </row>
    <row r="13817" spans="5:8" x14ac:dyDescent="0.25">
      <c r="E13817" s="18" t="str">
        <f t="shared" si="879"/>
        <v/>
      </c>
      <c r="F13817" s="18" t="str">
        <f t="shared" si="880"/>
        <v/>
      </c>
      <c r="G13817" s="18" t="str">
        <f t="shared" si="881"/>
        <v/>
      </c>
      <c r="H13817" s="18" t="str">
        <f t="shared" si="882"/>
        <v/>
      </c>
    </row>
    <row r="13818" spans="5:8" x14ac:dyDescent="0.25">
      <c r="E13818" s="18" t="str">
        <f t="shared" si="879"/>
        <v/>
      </c>
      <c r="F13818" s="18" t="str">
        <f t="shared" si="880"/>
        <v/>
      </c>
      <c r="G13818" s="18" t="str">
        <f t="shared" si="881"/>
        <v/>
      </c>
      <c r="H13818" s="18" t="str">
        <f t="shared" si="882"/>
        <v/>
      </c>
    </row>
    <row r="13819" spans="5:8" x14ac:dyDescent="0.25">
      <c r="E13819" s="18" t="str">
        <f t="shared" si="879"/>
        <v/>
      </c>
      <c r="F13819" s="18" t="str">
        <f t="shared" si="880"/>
        <v/>
      </c>
      <c r="G13819" s="18" t="str">
        <f t="shared" si="881"/>
        <v/>
      </c>
      <c r="H13819" s="18" t="str">
        <f t="shared" si="882"/>
        <v/>
      </c>
    </row>
    <row r="13820" spans="5:8" x14ac:dyDescent="0.25">
      <c r="E13820" s="18" t="str">
        <f t="shared" si="879"/>
        <v/>
      </c>
      <c r="F13820" s="18" t="str">
        <f t="shared" si="880"/>
        <v/>
      </c>
      <c r="G13820" s="18" t="str">
        <f t="shared" si="881"/>
        <v/>
      </c>
      <c r="H13820" s="18" t="str">
        <f t="shared" si="882"/>
        <v/>
      </c>
    </row>
    <row r="13821" spans="5:8" x14ac:dyDescent="0.25">
      <c r="E13821" s="18" t="str">
        <f t="shared" si="879"/>
        <v/>
      </c>
      <c r="F13821" s="18" t="str">
        <f t="shared" si="880"/>
        <v/>
      </c>
      <c r="G13821" s="18" t="str">
        <f t="shared" si="881"/>
        <v/>
      </c>
      <c r="H13821" s="18" t="str">
        <f t="shared" si="882"/>
        <v/>
      </c>
    </row>
    <row r="13822" spans="5:8" x14ac:dyDescent="0.25">
      <c r="E13822" s="18" t="str">
        <f t="shared" si="879"/>
        <v/>
      </c>
      <c r="F13822" s="18" t="str">
        <f t="shared" si="880"/>
        <v/>
      </c>
      <c r="G13822" s="18" t="str">
        <f t="shared" si="881"/>
        <v/>
      </c>
      <c r="H13822" s="18" t="str">
        <f t="shared" si="882"/>
        <v/>
      </c>
    </row>
    <row r="13823" spans="5:8" x14ac:dyDescent="0.25">
      <c r="E13823" s="18" t="str">
        <f t="shared" si="879"/>
        <v/>
      </c>
      <c r="F13823" s="18" t="str">
        <f t="shared" si="880"/>
        <v/>
      </c>
      <c r="G13823" s="18" t="str">
        <f t="shared" si="881"/>
        <v/>
      </c>
      <c r="H13823" s="18" t="str">
        <f t="shared" si="882"/>
        <v/>
      </c>
    </row>
    <row r="13824" spans="5:8" x14ac:dyDescent="0.25">
      <c r="E13824" s="18" t="str">
        <f t="shared" si="879"/>
        <v/>
      </c>
      <c r="F13824" s="18" t="str">
        <f t="shared" si="880"/>
        <v/>
      </c>
      <c r="G13824" s="18" t="str">
        <f t="shared" si="881"/>
        <v/>
      </c>
      <c r="H13824" s="18" t="str">
        <f t="shared" si="882"/>
        <v/>
      </c>
    </row>
    <row r="13825" spans="5:8" x14ac:dyDescent="0.25">
      <c r="E13825" s="18" t="str">
        <f t="shared" si="879"/>
        <v/>
      </c>
      <c r="F13825" s="18" t="str">
        <f t="shared" si="880"/>
        <v/>
      </c>
      <c r="G13825" s="18" t="str">
        <f t="shared" si="881"/>
        <v/>
      </c>
      <c r="H13825" s="18" t="str">
        <f t="shared" si="882"/>
        <v/>
      </c>
    </row>
    <row r="13826" spans="5:8" x14ac:dyDescent="0.25">
      <c r="E13826" s="18" t="str">
        <f t="shared" si="879"/>
        <v/>
      </c>
      <c r="F13826" s="18" t="str">
        <f t="shared" si="880"/>
        <v/>
      </c>
      <c r="G13826" s="18" t="str">
        <f t="shared" si="881"/>
        <v/>
      </c>
      <c r="H13826" s="18" t="str">
        <f t="shared" si="882"/>
        <v/>
      </c>
    </row>
    <row r="13827" spans="5:8" x14ac:dyDescent="0.25">
      <c r="E13827" s="18" t="str">
        <f t="shared" si="879"/>
        <v/>
      </c>
      <c r="F13827" s="18" t="str">
        <f t="shared" si="880"/>
        <v/>
      </c>
      <c r="G13827" s="18" t="str">
        <f t="shared" si="881"/>
        <v/>
      </c>
      <c r="H13827" s="18" t="str">
        <f t="shared" si="882"/>
        <v/>
      </c>
    </row>
    <row r="13828" spans="5:8" x14ac:dyDescent="0.25">
      <c r="E13828" s="18" t="str">
        <f t="shared" si="879"/>
        <v/>
      </c>
      <c r="F13828" s="18" t="str">
        <f t="shared" si="880"/>
        <v/>
      </c>
      <c r="G13828" s="18" t="str">
        <f t="shared" si="881"/>
        <v/>
      </c>
      <c r="H13828" s="18" t="str">
        <f t="shared" si="882"/>
        <v/>
      </c>
    </row>
    <row r="13829" spans="5:8" x14ac:dyDescent="0.25">
      <c r="E13829" s="18" t="str">
        <f t="shared" si="879"/>
        <v/>
      </c>
      <c r="F13829" s="18" t="str">
        <f t="shared" si="880"/>
        <v/>
      </c>
      <c r="G13829" s="18" t="str">
        <f t="shared" si="881"/>
        <v/>
      </c>
      <c r="H13829" s="18" t="str">
        <f t="shared" si="882"/>
        <v/>
      </c>
    </row>
    <row r="13830" spans="5:8" x14ac:dyDescent="0.25">
      <c r="E13830" s="18" t="str">
        <f t="shared" ref="E13830:E13893" si="883">IF($C13830="","",IFERROR(INDEX(ItemPriceCol,MATCH($C13830,ItemName,0)),""))</f>
        <v/>
      </c>
      <c r="F13830" s="18" t="str">
        <f t="shared" ref="F13830:F13893" si="884">IF(OR($D13830="",$E13830=""),"",$D13830*$E13830)</f>
        <v/>
      </c>
      <c r="G13830" s="18" t="str">
        <f t="shared" ref="G13830:G13893" si="885">IF($C13830="","",IFERROR(INDEX(ItemCostCol,MATCH($C13830,ItemName,0)),""))</f>
        <v/>
      </c>
      <c r="H13830" s="18" t="str">
        <f t="shared" ref="H13830:H13893" si="886">IF(OR($F13830="",$G13830=""),"",$F13830-$D13830*$G13830)</f>
        <v/>
      </c>
    </row>
    <row r="13831" spans="5:8" x14ac:dyDescent="0.25">
      <c r="E13831" s="18" t="str">
        <f t="shared" si="883"/>
        <v/>
      </c>
      <c r="F13831" s="18" t="str">
        <f t="shared" si="884"/>
        <v/>
      </c>
      <c r="G13831" s="18" t="str">
        <f t="shared" si="885"/>
        <v/>
      </c>
      <c r="H13831" s="18" t="str">
        <f t="shared" si="886"/>
        <v/>
      </c>
    </row>
    <row r="13832" spans="5:8" x14ac:dyDescent="0.25">
      <c r="E13832" s="18" t="str">
        <f t="shared" si="883"/>
        <v/>
      </c>
      <c r="F13832" s="18" t="str">
        <f t="shared" si="884"/>
        <v/>
      </c>
      <c r="G13832" s="18" t="str">
        <f t="shared" si="885"/>
        <v/>
      </c>
      <c r="H13832" s="18" t="str">
        <f t="shared" si="886"/>
        <v/>
      </c>
    </row>
    <row r="13833" spans="5:8" x14ac:dyDescent="0.25">
      <c r="E13833" s="18" t="str">
        <f t="shared" si="883"/>
        <v/>
      </c>
      <c r="F13833" s="18" t="str">
        <f t="shared" si="884"/>
        <v/>
      </c>
      <c r="G13833" s="18" t="str">
        <f t="shared" si="885"/>
        <v/>
      </c>
      <c r="H13833" s="18" t="str">
        <f t="shared" si="886"/>
        <v/>
      </c>
    </row>
    <row r="13834" spans="5:8" x14ac:dyDescent="0.25">
      <c r="E13834" s="18" t="str">
        <f t="shared" si="883"/>
        <v/>
      </c>
      <c r="F13834" s="18" t="str">
        <f t="shared" si="884"/>
        <v/>
      </c>
      <c r="G13834" s="18" t="str">
        <f t="shared" si="885"/>
        <v/>
      </c>
      <c r="H13834" s="18" t="str">
        <f t="shared" si="886"/>
        <v/>
      </c>
    </row>
    <row r="13835" spans="5:8" x14ac:dyDescent="0.25">
      <c r="E13835" s="18" t="str">
        <f t="shared" si="883"/>
        <v/>
      </c>
      <c r="F13835" s="18" t="str">
        <f t="shared" si="884"/>
        <v/>
      </c>
      <c r="G13835" s="18" t="str">
        <f t="shared" si="885"/>
        <v/>
      </c>
      <c r="H13835" s="18" t="str">
        <f t="shared" si="886"/>
        <v/>
      </c>
    </row>
    <row r="13836" spans="5:8" x14ac:dyDescent="0.25">
      <c r="E13836" s="18" t="str">
        <f t="shared" si="883"/>
        <v/>
      </c>
      <c r="F13836" s="18" t="str">
        <f t="shared" si="884"/>
        <v/>
      </c>
      <c r="G13836" s="18" t="str">
        <f t="shared" si="885"/>
        <v/>
      </c>
      <c r="H13836" s="18" t="str">
        <f t="shared" si="886"/>
        <v/>
      </c>
    </row>
    <row r="13837" spans="5:8" x14ac:dyDescent="0.25">
      <c r="E13837" s="18" t="str">
        <f t="shared" si="883"/>
        <v/>
      </c>
      <c r="F13837" s="18" t="str">
        <f t="shared" si="884"/>
        <v/>
      </c>
      <c r="G13837" s="18" t="str">
        <f t="shared" si="885"/>
        <v/>
      </c>
      <c r="H13837" s="18" t="str">
        <f t="shared" si="886"/>
        <v/>
      </c>
    </row>
    <row r="13838" spans="5:8" x14ac:dyDescent="0.25">
      <c r="E13838" s="18" t="str">
        <f t="shared" si="883"/>
        <v/>
      </c>
      <c r="F13838" s="18" t="str">
        <f t="shared" si="884"/>
        <v/>
      </c>
      <c r="G13838" s="18" t="str">
        <f t="shared" si="885"/>
        <v/>
      </c>
      <c r="H13838" s="18" t="str">
        <f t="shared" si="886"/>
        <v/>
      </c>
    </row>
    <row r="13839" spans="5:8" x14ac:dyDescent="0.25">
      <c r="E13839" s="18" t="str">
        <f t="shared" si="883"/>
        <v/>
      </c>
      <c r="F13839" s="18" t="str">
        <f t="shared" si="884"/>
        <v/>
      </c>
      <c r="G13839" s="18" t="str">
        <f t="shared" si="885"/>
        <v/>
      </c>
      <c r="H13839" s="18" t="str">
        <f t="shared" si="886"/>
        <v/>
      </c>
    </row>
    <row r="13840" spans="5:8" x14ac:dyDescent="0.25">
      <c r="E13840" s="18" t="str">
        <f t="shared" si="883"/>
        <v/>
      </c>
      <c r="F13840" s="18" t="str">
        <f t="shared" si="884"/>
        <v/>
      </c>
      <c r="G13840" s="18" t="str">
        <f t="shared" si="885"/>
        <v/>
      </c>
      <c r="H13840" s="18" t="str">
        <f t="shared" si="886"/>
        <v/>
      </c>
    </row>
    <row r="13841" spans="5:8" x14ac:dyDescent="0.25">
      <c r="E13841" s="18" t="str">
        <f t="shared" si="883"/>
        <v/>
      </c>
      <c r="F13841" s="18" t="str">
        <f t="shared" si="884"/>
        <v/>
      </c>
      <c r="G13841" s="18" t="str">
        <f t="shared" si="885"/>
        <v/>
      </c>
      <c r="H13841" s="18" t="str">
        <f t="shared" si="886"/>
        <v/>
      </c>
    </row>
    <row r="13842" spans="5:8" x14ac:dyDescent="0.25">
      <c r="E13842" s="18" t="str">
        <f t="shared" si="883"/>
        <v/>
      </c>
      <c r="F13842" s="18" t="str">
        <f t="shared" si="884"/>
        <v/>
      </c>
      <c r="G13842" s="18" t="str">
        <f t="shared" si="885"/>
        <v/>
      </c>
      <c r="H13842" s="18" t="str">
        <f t="shared" si="886"/>
        <v/>
      </c>
    </row>
    <row r="13843" spans="5:8" x14ac:dyDescent="0.25">
      <c r="E13843" s="18" t="str">
        <f t="shared" si="883"/>
        <v/>
      </c>
      <c r="F13843" s="18" t="str">
        <f t="shared" si="884"/>
        <v/>
      </c>
      <c r="G13843" s="18" t="str">
        <f t="shared" si="885"/>
        <v/>
      </c>
      <c r="H13843" s="18" t="str">
        <f t="shared" si="886"/>
        <v/>
      </c>
    </row>
    <row r="13844" spans="5:8" x14ac:dyDescent="0.25">
      <c r="E13844" s="18" t="str">
        <f t="shared" si="883"/>
        <v/>
      </c>
      <c r="F13844" s="18" t="str">
        <f t="shared" si="884"/>
        <v/>
      </c>
      <c r="G13844" s="18" t="str">
        <f t="shared" si="885"/>
        <v/>
      </c>
      <c r="H13844" s="18" t="str">
        <f t="shared" si="886"/>
        <v/>
      </c>
    </row>
    <row r="13845" spans="5:8" x14ac:dyDescent="0.25">
      <c r="E13845" s="18" t="str">
        <f t="shared" si="883"/>
        <v/>
      </c>
      <c r="F13845" s="18" t="str">
        <f t="shared" si="884"/>
        <v/>
      </c>
      <c r="G13845" s="18" t="str">
        <f t="shared" si="885"/>
        <v/>
      </c>
      <c r="H13845" s="18" t="str">
        <f t="shared" si="886"/>
        <v/>
      </c>
    </row>
    <row r="13846" spans="5:8" x14ac:dyDescent="0.25">
      <c r="E13846" s="18" t="str">
        <f t="shared" si="883"/>
        <v/>
      </c>
      <c r="F13846" s="18" t="str">
        <f t="shared" si="884"/>
        <v/>
      </c>
      <c r="G13846" s="18" t="str">
        <f t="shared" si="885"/>
        <v/>
      </c>
      <c r="H13846" s="18" t="str">
        <f t="shared" si="886"/>
        <v/>
      </c>
    </row>
    <row r="13847" spans="5:8" x14ac:dyDescent="0.25">
      <c r="E13847" s="18" t="str">
        <f t="shared" si="883"/>
        <v/>
      </c>
      <c r="F13847" s="18" t="str">
        <f t="shared" si="884"/>
        <v/>
      </c>
      <c r="G13847" s="18" t="str">
        <f t="shared" si="885"/>
        <v/>
      </c>
      <c r="H13847" s="18" t="str">
        <f t="shared" si="886"/>
        <v/>
      </c>
    </row>
    <row r="13848" spans="5:8" x14ac:dyDescent="0.25">
      <c r="E13848" s="18" t="str">
        <f t="shared" si="883"/>
        <v/>
      </c>
      <c r="F13848" s="18" t="str">
        <f t="shared" si="884"/>
        <v/>
      </c>
      <c r="G13848" s="18" t="str">
        <f t="shared" si="885"/>
        <v/>
      </c>
      <c r="H13848" s="18" t="str">
        <f t="shared" si="886"/>
        <v/>
      </c>
    </row>
    <row r="13849" spans="5:8" x14ac:dyDescent="0.25">
      <c r="E13849" s="18" t="str">
        <f t="shared" si="883"/>
        <v/>
      </c>
      <c r="F13849" s="18" t="str">
        <f t="shared" si="884"/>
        <v/>
      </c>
      <c r="G13849" s="18" t="str">
        <f t="shared" si="885"/>
        <v/>
      </c>
      <c r="H13849" s="18" t="str">
        <f t="shared" si="886"/>
        <v/>
      </c>
    </row>
    <row r="13850" spans="5:8" x14ac:dyDescent="0.25">
      <c r="E13850" s="18" t="str">
        <f t="shared" si="883"/>
        <v/>
      </c>
      <c r="F13850" s="18" t="str">
        <f t="shared" si="884"/>
        <v/>
      </c>
      <c r="G13850" s="18" t="str">
        <f t="shared" si="885"/>
        <v/>
      </c>
      <c r="H13850" s="18" t="str">
        <f t="shared" si="886"/>
        <v/>
      </c>
    </row>
    <row r="13851" spans="5:8" x14ac:dyDescent="0.25">
      <c r="E13851" s="18" t="str">
        <f t="shared" si="883"/>
        <v/>
      </c>
      <c r="F13851" s="18" t="str">
        <f t="shared" si="884"/>
        <v/>
      </c>
      <c r="G13851" s="18" t="str">
        <f t="shared" si="885"/>
        <v/>
      </c>
      <c r="H13851" s="18" t="str">
        <f t="shared" si="886"/>
        <v/>
      </c>
    </row>
    <row r="13852" spans="5:8" x14ac:dyDescent="0.25">
      <c r="E13852" s="18" t="str">
        <f t="shared" si="883"/>
        <v/>
      </c>
      <c r="F13852" s="18" t="str">
        <f t="shared" si="884"/>
        <v/>
      </c>
      <c r="G13852" s="18" t="str">
        <f t="shared" si="885"/>
        <v/>
      </c>
      <c r="H13852" s="18" t="str">
        <f t="shared" si="886"/>
        <v/>
      </c>
    </row>
    <row r="13853" spans="5:8" x14ac:dyDescent="0.25">
      <c r="E13853" s="18" t="str">
        <f t="shared" si="883"/>
        <v/>
      </c>
      <c r="F13853" s="18" t="str">
        <f t="shared" si="884"/>
        <v/>
      </c>
      <c r="G13853" s="18" t="str">
        <f t="shared" si="885"/>
        <v/>
      </c>
      <c r="H13853" s="18" t="str">
        <f t="shared" si="886"/>
        <v/>
      </c>
    </row>
    <row r="13854" spans="5:8" x14ac:dyDescent="0.25">
      <c r="E13854" s="18" t="str">
        <f t="shared" si="883"/>
        <v/>
      </c>
      <c r="F13854" s="18" t="str">
        <f t="shared" si="884"/>
        <v/>
      </c>
      <c r="G13854" s="18" t="str">
        <f t="shared" si="885"/>
        <v/>
      </c>
      <c r="H13854" s="18" t="str">
        <f t="shared" si="886"/>
        <v/>
      </c>
    </row>
    <row r="13855" spans="5:8" x14ac:dyDescent="0.25">
      <c r="E13855" s="18" t="str">
        <f t="shared" si="883"/>
        <v/>
      </c>
      <c r="F13855" s="18" t="str">
        <f t="shared" si="884"/>
        <v/>
      </c>
      <c r="G13855" s="18" t="str">
        <f t="shared" si="885"/>
        <v/>
      </c>
      <c r="H13855" s="18" t="str">
        <f t="shared" si="886"/>
        <v/>
      </c>
    </row>
    <row r="13856" spans="5:8" x14ac:dyDescent="0.25">
      <c r="E13856" s="18" t="str">
        <f t="shared" si="883"/>
        <v/>
      </c>
      <c r="F13856" s="18" t="str">
        <f t="shared" si="884"/>
        <v/>
      </c>
      <c r="G13856" s="18" t="str">
        <f t="shared" si="885"/>
        <v/>
      </c>
      <c r="H13856" s="18" t="str">
        <f t="shared" si="886"/>
        <v/>
      </c>
    </row>
    <row r="13857" spans="5:8" x14ac:dyDescent="0.25">
      <c r="E13857" s="18" t="str">
        <f t="shared" si="883"/>
        <v/>
      </c>
      <c r="F13857" s="18" t="str">
        <f t="shared" si="884"/>
        <v/>
      </c>
      <c r="G13857" s="18" t="str">
        <f t="shared" si="885"/>
        <v/>
      </c>
      <c r="H13857" s="18" t="str">
        <f t="shared" si="886"/>
        <v/>
      </c>
    </row>
    <row r="13858" spans="5:8" x14ac:dyDescent="0.25">
      <c r="E13858" s="18" t="str">
        <f t="shared" si="883"/>
        <v/>
      </c>
      <c r="F13858" s="18" t="str">
        <f t="shared" si="884"/>
        <v/>
      </c>
      <c r="G13858" s="18" t="str">
        <f t="shared" si="885"/>
        <v/>
      </c>
      <c r="H13858" s="18" t="str">
        <f t="shared" si="886"/>
        <v/>
      </c>
    </row>
    <row r="13859" spans="5:8" x14ac:dyDescent="0.25">
      <c r="E13859" s="18" t="str">
        <f t="shared" si="883"/>
        <v/>
      </c>
      <c r="F13859" s="18" t="str">
        <f t="shared" si="884"/>
        <v/>
      </c>
      <c r="G13859" s="18" t="str">
        <f t="shared" si="885"/>
        <v/>
      </c>
      <c r="H13859" s="18" t="str">
        <f t="shared" si="886"/>
        <v/>
      </c>
    </row>
    <row r="13860" spans="5:8" x14ac:dyDescent="0.25">
      <c r="E13860" s="18" t="str">
        <f t="shared" si="883"/>
        <v/>
      </c>
      <c r="F13860" s="18" t="str">
        <f t="shared" si="884"/>
        <v/>
      </c>
      <c r="G13860" s="18" t="str">
        <f t="shared" si="885"/>
        <v/>
      </c>
      <c r="H13860" s="18" t="str">
        <f t="shared" si="886"/>
        <v/>
      </c>
    </row>
    <row r="13861" spans="5:8" x14ac:dyDescent="0.25">
      <c r="E13861" s="18" t="str">
        <f t="shared" si="883"/>
        <v/>
      </c>
      <c r="F13861" s="18" t="str">
        <f t="shared" si="884"/>
        <v/>
      </c>
      <c r="G13861" s="18" t="str">
        <f t="shared" si="885"/>
        <v/>
      </c>
      <c r="H13861" s="18" t="str">
        <f t="shared" si="886"/>
        <v/>
      </c>
    </row>
    <row r="13862" spans="5:8" x14ac:dyDescent="0.25">
      <c r="E13862" s="18" t="str">
        <f t="shared" si="883"/>
        <v/>
      </c>
      <c r="F13862" s="18" t="str">
        <f t="shared" si="884"/>
        <v/>
      </c>
      <c r="G13862" s="18" t="str">
        <f t="shared" si="885"/>
        <v/>
      </c>
      <c r="H13862" s="18" t="str">
        <f t="shared" si="886"/>
        <v/>
      </c>
    </row>
    <row r="13863" spans="5:8" x14ac:dyDescent="0.25">
      <c r="E13863" s="18" t="str">
        <f t="shared" si="883"/>
        <v/>
      </c>
      <c r="F13863" s="18" t="str">
        <f t="shared" si="884"/>
        <v/>
      </c>
      <c r="G13863" s="18" t="str">
        <f t="shared" si="885"/>
        <v/>
      </c>
      <c r="H13863" s="18" t="str">
        <f t="shared" si="886"/>
        <v/>
      </c>
    </row>
    <row r="13864" spans="5:8" x14ac:dyDescent="0.25">
      <c r="E13864" s="18" t="str">
        <f t="shared" si="883"/>
        <v/>
      </c>
      <c r="F13864" s="18" t="str">
        <f t="shared" si="884"/>
        <v/>
      </c>
      <c r="G13864" s="18" t="str">
        <f t="shared" si="885"/>
        <v/>
      </c>
      <c r="H13864" s="18" t="str">
        <f t="shared" si="886"/>
        <v/>
      </c>
    </row>
    <row r="13865" spans="5:8" x14ac:dyDescent="0.25">
      <c r="E13865" s="18" t="str">
        <f t="shared" si="883"/>
        <v/>
      </c>
      <c r="F13865" s="18" t="str">
        <f t="shared" si="884"/>
        <v/>
      </c>
      <c r="G13865" s="18" t="str">
        <f t="shared" si="885"/>
        <v/>
      </c>
      <c r="H13865" s="18" t="str">
        <f t="shared" si="886"/>
        <v/>
      </c>
    </row>
    <row r="13866" spans="5:8" x14ac:dyDescent="0.25">
      <c r="E13866" s="18" t="str">
        <f t="shared" si="883"/>
        <v/>
      </c>
      <c r="F13866" s="18" t="str">
        <f t="shared" si="884"/>
        <v/>
      </c>
      <c r="G13866" s="18" t="str">
        <f t="shared" si="885"/>
        <v/>
      </c>
      <c r="H13866" s="18" t="str">
        <f t="shared" si="886"/>
        <v/>
      </c>
    </row>
    <row r="13867" spans="5:8" x14ac:dyDescent="0.25">
      <c r="E13867" s="18" t="str">
        <f t="shared" si="883"/>
        <v/>
      </c>
      <c r="F13867" s="18" t="str">
        <f t="shared" si="884"/>
        <v/>
      </c>
      <c r="G13867" s="18" t="str">
        <f t="shared" si="885"/>
        <v/>
      </c>
      <c r="H13867" s="18" t="str">
        <f t="shared" si="886"/>
        <v/>
      </c>
    </row>
    <row r="13868" spans="5:8" x14ac:dyDescent="0.25">
      <c r="E13868" s="18" t="str">
        <f t="shared" si="883"/>
        <v/>
      </c>
      <c r="F13868" s="18" t="str">
        <f t="shared" si="884"/>
        <v/>
      </c>
      <c r="G13868" s="18" t="str">
        <f t="shared" si="885"/>
        <v/>
      </c>
      <c r="H13868" s="18" t="str">
        <f t="shared" si="886"/>
        <v/>
      </c>
    </row>
    <row r="13869" spans="5:8" x14ac:dyDescent="0.25">
      <c r="E13869" s="18" t="str">
        <f t="shared" si="883"/>
        <v/>
      </c>
      <c r="F13869" s="18" t="str">
        <f t="shared" si="884"/>
        <v/>
      </c>
      <c r="G13869" s="18" t="str">
        <f t="shared" si="885"/>
        <v/>
      </c>
      <c r="H13869" s="18" t="str">
        <f t="shared" si="886"/>
        <v/>
      </c>
    </row>
    <row r="13870" spans="5:8" x14ac:dyDescent="0.25">
      <c r="E13870" s="18" t="str">
        <f t="shared" si="883"/>
        <v/>
      </c>
      <c r="F13870" s="18" t="str">
        <f t="shared" si="884"/>
        <v/>
      </c>
      <c r="G13870" s="18" t="str">
        <f t="shared" si="885"/>
        <v/>
      </c>
      <c r="H13870" s="18" t="str">
        <f t="shared" si="886"/>
        <v/>
      </c>
    </row>
    <row r="13871" spans="5:8" x14ac:dyDescent="0.25">
      <c r="E13871" s="18" t="str">
        <f t="shared" si="883"/>
        <v/>
      </c>
      <c r="F13871" s="18" t="str">
        <f t="shared" si="884"/>
        <v/>
      </c>
      <c r="G13871" s="18" t="str">
        <f t="shared" si="885"/>
        <v/>
      </c>
      <c r="H13871" s="18" t="str">
        <f t="shared" si="886"/>
        <v/>
      </c>
    </row>
    <row r="13872" spans="5:8" x14ac:dyDescent="0.25">
      <c r="E13872" s="18" t="str">
        <f t="shared" si="883"/>
        <v/>
      </c>
      <c r="F13872" s="18" t="str">
        <f t="shared" si="884"/>
        <v/>
      </c>
      <c r="G13872" s="18" t="str">
        <f t="shared" si="885"/>
        <v/>
      </c>
      <c r="H13872" s="18" t="str">
        <f t="shared" si="886"/>
        <v/>
      </c>
    </row>
    <row r="13873" spans="5:8" x14ac:dyDescent="0.25">
      <c r="E13873" s="18" t="str">
        <f t="shared" si="883"/>
        <v/>
      </c>
      <c r="F13873" s="18" t="str">
        <f t="shared" si="884"/>
        <v/>
      </c>
      <c r="G13873" s="18" t="str">
        <f t="shared" si="885"/>
        <v/>
      </c>
      <c r="H13873" s="18" t="str">
        <f t="shared" si="886"/>
        <v/>
      </c>
    </row>
    <row r="13874" spans="5:8" x14ac:dyDescent="0.25">
      <c r="E13874" s="18" t="str">
        <f t="shared" si="883"/>
        <v/>
      </c>
      <c r="F13874" s="18" t="str">
        <f t="shared" si="884"/>
        <v/>
      </c>
      <c r="G13874" s="18" t="str">
        <f t="shared" si="885"/>
        <v/>
      </c>
      <c r="H13874" s="18" t="str">
        <f t="shared" si="886"/>
        <v/>
      </c>
    </row>
    <row r="13875" spans="5:8" x14ac:dyDescent="0.25">
      <c r="E13875" s="18" t="str">
        <f t="shared" si="883"/>
        <v/>
      </c>
      <c r="F13875" s="18" t="str">
        <f t="shared" si="884"/>
        <v/>
      </c>
      <c r="G13875" s="18" t="str">
        <f t="shared" si="885"/>
        <v/>
      </c>
      <c r="H13875" s="18" t="str">
        <f t="shared" si="886"/>
        <v/>
      </c>
    </row>
    <row r="13876" spans="5:8" x14ac:dyDescent="0.25">
      <c r="E13876" s="18" t="str">
        <f t="shared" si="883"/>
        <v/>
      </c>
      <c r="F13876" s="18" t="str">
        <f t="shared" si="884"/>
        <v/>
      </c>
      <c r="G13876" s="18" t="str">
        <f t="shared" si="885"/>
        <v/>
      </c>
      <c r="H13876" s="18" t="str">
        <f t="shared" si="886"/>
        <v/>
      </c>
    </row>
    <row r="13877" spans="5:8" x14ac:dyDescent="0.25">
      <c r="E13877" s="18" t="str">
        <f t="shared" si="883"/>
        <v/>
      </c>
      <c r="F13877" s="18" t="str">
        <f t="shared" si="884"/>
        <v/>
      </c>
      <c r="G13877" s="18" t="str">
        <f t="shared" si="885"/>
        <v/>
      </c>
      <c r="H13877" s="18" t="str">
        <f t="shared" si="886"/>
        <v/>
      </c>
    </row>
    <row r="13878" spans="5:8" x14ac:dyDescent="0.25">
      <c r="E13878" s="18" t="str">
        <f t="shared" si="883"/>
        <v/>
      </c>
      <c r="F13878" s="18" t="str">
        <f t="shared" si="884"/>
        <v/>
      </c>
      <c r="G13878" s="18" t="str">
        <f t="shared" si="885"/>
        <v/>
      </c>
      <c r="H13878" s="18" t="str">
        <f t="shared" si="886"/>
        <v/>
      </c>
    </row>
    <row r="13879" spans="5:8" x14ac:dyDescent="0.25">
      <c r="E13879" s="18" t="str">
        <f t="shared" si="883"/>
        <v/>
      </c>
      <c r="F13879" s="18" t="str">
        <f t="shared" si="884"/>
        <v/>
      </c>
      <c r="G13879" s="18" t="str">
        <f t="shared" si="885"/>
        <v/>
      </c>
      <c r="H13879" s="18" t="str">
        <f t="shared" si="886"/>
        <v/>
      </c>
    </row>
    <row r="13880" spans="5:8" x14ac:dyDescent="0.25">
      <c r="E13880" s="18" t="str">
        <f t="shared" si="883"/>
        <v/>
      </c>
      <c r="F13880" s="18" t="str">
        <f t="shared" si="884"/>
        <v/>
      </c>
      <c r="G13880" s="18" t="str">
        <f t="shared" si="885"/>
        <v/>
      </c>
      <c r="H13880" s="18" t="str">
        <f t="shared" si="886"/>
        <v/>
      </c>
    </row>
    <row r="13881" spans="5:8" x14ac:dyDescent="0.25">
      <c r="E13881" s="18" t="str">
        <f t="shared" si="883"/>
        <v/>
      </c>
      <c r="F13881" s="18" t="str">
        <f t="shared" si="884"/>
        <v/>
      </c>
      <c r="G13881" s="18" t="str">
        <f t="shared" si="885"/>
        <v/>
      </c>
      <c r="H13881" s="18" t="str">
        <f t="shared" si="886"/>
        <v/>
      </c>
    </row>
    <row r="13882" spans="5:8" x14ac:dyDescent="0.25">
      <c r="E13882" s="18" t="str">
        <f t="shared" si="883"/>
        <v/>
      </c>
      <c r="F13882" s="18" t="str">
        <f t="shared" si="884"/>
        <v/>
      </c>
      <c r="G13882" s="18" t="str">
        <f t="shared" si="885"/>
        <v/>
      </c>
      <c r="H13882" s="18" t="str">
        <f t="shared" si="886"/>
        <v/>
      </c>
    </row>
    <row r="13883" spans="5:8" x14ac:dyDescent="0.25">
      <c r="E13883" s="18" t="str">
        <f t="shared" si="883"/>
        <v/>
      </c>
      <c r="F13883" s="18" t="str">
        <f t="shared" si="884"/>
        <v/>
      </c>
      <c r="G13883" s="18" t="str">
        <f t="shared" si="885"/>
        <v/>
      </c>
      <c r="H13883" s="18" t="str">
        <f t="shared" si="886"/>
        <v/>
      </c>
    </row>
    <row r="13884" spans="5:8" x14ac:dyDescent="0.25">
      <c r="E13884" s="18" t="str">
        <f t="shared" si="883"/>
        <v/>
      </c>
      <c r="F13884" s="18" t="str">
        <f t="shared" si="884"/>
        <v/>
      </c>
      <c r="G13884" s="18" t="str">
        <f t="shared" si="885"/>
        <v/>
      </c>
      <c r="H13884" s="18" t="str">
        <f t="shared" si="886"/>
        <v/>
      </c>
    </row>
    <row r="13885" spans="5:8" x14ac:dyDescent="0.25">
      <c r="E13885" s="18" t="str">
        <f t="shared" si="883"/>
        <v/>
      </c>
      <c r="F13885" s="18" t="str">
        <f t="shared" si="884"/>
        <v/>
      </c>
      <c r="G13885" s="18" t="str">
        <f t="shared" si="885"/>
        <v/>
      </c>
      <c r="H13885" s="18" t="str">
        <f t="shared" si="886"/>
        <v/>
      </c>
    </row>
    <row r="13886" spans="5:8" x14ac:dyDescent="0.25">
      <c r="E13886" s="18" t="str">
        <f t="shared" si="883"/>
        <v/>
      </c>
      <c r="F13886" s="18" t="str">
        <f t="shared" si="884"/>
        <v/>
      </c>
      <c r="G13886" s="18" t="str">
        <f t="shared" si="885"/>
        <v/>
      </c>
      <c r="H13886" s="18" t="str">
        <f t="shared" si="886"/>
        <v/>
      </c>
    </row>
    <row r="13887" spans="5:8" x14ac:dyDescent="0.25">
      <c r="E13887" s="18" t="str">
        <f t="shared" si="883"/>
        <v/>
      </c>
      <c r="F13887" s="18" t="str">
        <f t="shared" si="884"/>
        <v/>
      </c>
      <c r="G13887" s="18" t="str">
        <f t="shared" si="885"/>
        <v/>
      </c>
      <c r="H13887" s="18" t="str">
        <f t="shared" si="886"/>
        <v/>
      </c>
    </row>
    <row r="13888" spans="5:8" x14ac:dyDescent="0.25">
      <c r="E13888" s="18" t="str">
        <f t="shared" si="883"/>
        <v/>
      </c>
      <c r="F13888" s="18" t="str">
        <f t="shared" si="884"/>
        <v/>
      </c>
      <c r="G13888" s="18" t="str">
        <f t="shared" si="885"/>
        <v/>
      </c>
      <c r="H13888" s="18" t="str">
        <f t="shared" si="886"/>
        <v/>
      </c>
    </row>
    <row r="13889" spans="5:8" x14ac:dyDescent="0.25">
      <c r="E13889" s="18" t="str">
        <f t="shared" si="883"/>
        <v/>
      </c>
      <c r="F13889" s="18" t="str">
        <f t="shared" si="884"/>
        <v/>
      </c>
      <c r="G13889" s="18" t="str">
        <f t="shared" si="885"/>
        <v/>
      </c>
      <c r="H13889" s="18" t="str">
        <f t="shared" si="886"/>
        <v/>
      </c>
    </row>
    <row r="13890" spans="5:8" x14ac:dyDescent="0.25">
      <c r="E13890" s="18" t="str">
        <f t="shared" si="883"/>
        <v/>
      </c>
      <c r="F13890" s="18" t="str">
        <f t="shared" si="884"/>
        <v/>
      </c>
      <c r="G13890" s="18" t="str">
        <f t="shared" si="885"/>
        <v/>
      </c>
      <c r="H13890" s="18" t="str">
        <f t="shared" si="886"/>
        <v/>
      </c>
    </row>
    <row r="13891" spans="5:8" x14ac:dyDescent="0.25">
      <c r="E13891" s="18" t="str">
        <f t="shared" si="883"/>
        <v/>
      </c>
      <c r="F13891" s="18" t="str">
        <f t="shared" si="884"/>
        <v/>
      </c>
      <c r="G13891" s="18" t="str">
        <f t="shared" si="885"/>
        <v/>
      </c>
      <c r="H13891" s="18" t="str">
        <f t="shared" si="886"/>
        <v/>
      </c>
    </row>
    <row r="13892" spans="5:8" x14ac:dyDescent="0.25">
      <c r="E13892" s="18" t="str">
        <f t="shared" si="883"/>
        <v/>
      </c>
      <c r="F13892" s="18" t="str">
        <f t="shared" si="884"/>
        <v/>
      </c>
      <c r="G13892" s="18" t="str">
        <f t="shared" si="885"/>
        <v/>
      </c>
      <c r="H13892" s="18" t="str">
        <f t="shared" si="886"/>
        <v/>
      </c>
    </row>
    <row r="13893" spans="5:8" x14ac:dyDescent="0.25">
      <c r="E13893" s="18" t="str">
        <f t="shared" si="883"/>
        <v/>
      </c>
      <c r="F13893" s="18" t="str">
        <f t="shared" si="884"/>
        <v/>
      </c>
      <c r="G13893" s="18" t="str">
        <f t="shared" si="885"/>
        <v/>
      </c>
      <c r="H13893" s="18" t="str">
        <f t="shared" si="886"/>
        <v/>
      </c>
    </row>
    <row r="13894" spans="5:8" x14ac:dyDescent="0.25">
      <c r="E13894" s="18" t="str">
        <f t="shared" ref="E13894:E13957" si="887">IF($C13894="","",IFERROR(INDEX(ItemPriceCol,MATCH($C13894,ItemName,0)),""))</f>
        <v/>
      </c>
      <c r="F13894" s="18" t="str">
        <f t="shared" ref="F13894:F13957" si="888">IF(OR($D13894="",$E13894=""),"",$D13894*$E13894)</f>
        <v/>
      </c>
      <c r="G13894" s="18" t="str">
        <f t="shared" ref="G13894:G13957" si="889">IF($C13894="","",IFERROR(INDEX(ItemCostCol,MATCH($C13894,ItemName,0)),""))</f>
        <v/>
      </c>
      <c r="H13894" s="18" t="str">
        <f t="shared" ref="H13894:H13957" si="890">IF(OR($F13894="",$G13894=""),"",$F13894-$D13894*$G13894)</f>
        <v/>
      </c>
    </row>
    <row r="13895" spans="5:8" x14ac:dyDescent="0.25">
      <c r="E13895" s="18" t="str">
        <f t="shared" si="887"/>
        <v/>
      </c>
      <c r="F13895" s="18" t="str">
        <f t="shared" si="888"/>
        <v/>
      </c>
      <c r="G13895" s="18" t="str">
        <f t="shared" si="889"/>
        <v/>
      </c>
      <c r="H13895" s="18" t="str">
        <f t="shared" si="890"/>
        <v/>
      </c>
    </row>
    <row r="13896" spans="5:8" x14ac:dyDescent="0.25">
      <c r="E13896" s="18" t="str">
        <f t="shared" si="887"/>
        <v/>
      </c>
      <c r="F13896" s="18" t="str">
        <f t="shared" si="888"/>
        <v/>
      </c>
      <c r="G13896" s="18" t="str">
        <f t="shared" si="889"/>
        <v/>
      </c>
      <c r="H13896" s="18" t="str">
        <f t="shared" si="890"/>
        <v/>
      </c>
    </row>
    <row r="13897" spans="5:8" x14ac:dyDescent="0.25">
      <c r="E13897" s="18" t="str">
        <f t="shared" si="887"/>
        <v/>
      </c>
      <c r="F13897" s="18" t="str">
        <f t="shared" si="888"/>
        <v/>
      </c>
      <c r="G13897" s="18" t="str">
        <f t="shared" si="889"/>
        <v/>
      </c>
      <c r="H13897" s="18" t="str">
        <f t="shared" si="890"/>
        <v/>
      </c>
    </row>
    <row r="13898" spans="5:8" x14ac:dyDescent="0.25">
      <c r="E13898" s="18" t="str">
        <f t="shared" si="887"/>
        <v/>
      </c>
      <c r="F13898" s="18" t="str">
        <f t="shared" si="888"/>
        <v/>
      </c>
      <c r="G13898" s="18" t="str">
        <f t="shared" si="889"/>
        <v/>
      </c>
      <c r="H13898" s="18" t="str">
        <f t="shared" si="890"/>
        <v/>
      </c>
    </row>
    <row r="13899" spans="5:8" x14ac:dyDescent="0.25">
      <c r="E13899" s="18" t="str">
        <f t="shared" si="887"/>
        <v/>
      </c>
      <c r="F13899" s="18" t="str">
        <f t="shared" si="888"/>
        <v/>
      </c>
      <c r="G13899" s="18" t="str">
        <f t="shared" si="889"/>
        <v/>
      </c>
      <c r="H13899" s="18" t="str">
        <f t="shared" si="890"/>
        <v/>
      </c>
    </row>
    <row r="13900" spans="5:8" x14ac:dyDescent="0.25">
      <c r="E13900" s="18" t="str">
        <f t="shared" si="887"/>
        <v/>
      </c>
      <c r="F13900" s="18" t="str">
        <f t="shared" si="888"/>
        <v/>
      </c>
      <c r="G13900" s="18" t="str">
        <f t="shared" si="889"/>
        <v/>
      </c>
      <c r="H13900" s="18" t="str">
        <f t="shared" si="890"/>
        <v/>
      </c>
    </row>
    <row r="13901" spans="5:8" x14ac:dyDescent="0.25">
      <c r="E13901" s="18" t="str">
        <f t="shared" si="887"/>
        <v/>
      </c>
      <c r="F13901" s="18" t="str">
        <f t="shared" si="888"/>
        <v/>
      </c>
      <c r="G13901" s="18" t="str">
        <f t="shared" si="889"/>
        <v/>
      </c>
      <c r="H13901" s="18" t="str">
        <f t="shared" si="890"/>
        <v/>
      </c>
    </row>
    <row r="13902" spans="5:8" x14ac:dyDescent="0.25">
      <c r="E13902" s="18" t="str">
        <f t="shared" si="887"/>
        <v/>
      </c>
      <c r="F13902" s="18" t="str">
        <f t="shared" si="888"/>
        <v/>
      </c>
      <c r="G13902" s="18" t="str">
        <f t="shared" si="889"/>
        <v/>
      </c>
      <c r="H13902" s="18" t="str">
        <f t="shared" si="890"/>
        <v/>
      </c>
    </row>
    <row r="13903" spans="5:8" x14ac:dyDescent="0.25">
      <c r="E13903" s="18" t="str">
        <f t="shared" si="887"/>
        <v/>
      </c>
      <c r="F13903" s="18" t="str">
        <f t="shared" si="888"/>
        <v/>
      </c>
      <c r="G13903" s="18" t="str">
        <f t="shared" si="889"/>
        <v/>
      </c>
      <c r="H13903" s="18" t="str">
        <f t="shared" si="890"/>
        <v/>
      </c>
    </row>
    <row r="13904" spans="5:8" x14ac:dyDescent="0.25">
      <c r="E13904" s="18" t="str">
        <f t="shared" si="887"/>
        <v/>
      </c>
      <c r="F13904" s="18" t="str">
        <f t="shared" si="888"/>
        <v/>
      </c>
      <c r="G13904" s="18" t="str">
        <f t="shared" si="889"/>
        <v/>
      </c>
      <c r="H13904" s="18" t="str">
        <f t="shared" si="890"/>
        <v/>
      </c>
    </row>
    <row r="13905" spans="5:8" x14ac:dyDescent="0.25">
      <c r="E13905" s="18" t="str">
        <f t="shared" si="887"/>
        <v/>
      </c>
      <c r="F13905" s="18" t="str">
        <f t="shared" si="888"/>
        <v/>
      </c>
      <c r="G13905" s="18" t="str">
        <f t="shared" si="889"/>
        <v/>
      </c>
      <c r="H13905" s="18" t="str">
        <f t="shared" si="890"/>
        <v/>
      </c>
    </row>
    <row r="13906" spans="5:8" x14ac:dyDescent="0.25">
      <c r="E13906" s="18" t="str">
        <f t="shared" si="887"/>
        <v/>
      </c>
      <c r="F13906" s="18" t="str">
        <f t="shared" si="888"/>
        <v/>
      </c>
      <c r="G13906" s="18" t="str">
        <f t="shared" si="889"/>
        <v/>
      </c>
      <c r="H13906" s="18" t="str">
        <f t="shared" si="890"/>
        <v/>
      </c>
    </row>
    <row r="13907" spans="5:8" x14ac:dyDescent="0.25">
      <c r="E13907" s="18" t="str">
        <f t="shared" si="887"/>
        <v/>
      </c>
      <c r="F13907" s="18" t="str">
        <f t="shared" si="888"/>
        <v/>
      </c>
      <c r="G13907" s="18" t="str">
        <f t="shared" si="889"/>
        <v/>
      </c>
      <c r="H13907" s="18" t="str">
        <f t="shared" si="890"/>
        <v/>
      </c>
    </row>
    <row r="13908" spans="5:8" x14ac:dyDescent="0.25">
      <c r="E13908" s="18" t="str">
        <f t="shared" si="887"/>
        <v/>
      </c>
      <c r="F13908" s="18" t="str">
        <f t="shared" si="888"/>
        <v/>
      </c>
      <c r="G13908" s="18" t="str">
        <f t="shared" si="889"/>
        <v/>
      </c>
      <c r="H13908" s="18" t="str">
        <f t="shared" si="890"/>
        <v/>
      </c>
    </row>
    <row r="13909" spans="5:8" x14ac:dyDescent="0.25">
      <c r="E13909" s="18" t="str">
        <f t="shared" si="887"/>
        <v/>
      </c>
      <c r="F13909" s="18" t="str">
        <f t="shared" si="888"/>
        <v/>
      </c>
      <c r="G13909" s="18" t="str">
        <f t="shared" si="889"/>
        <v/>
      </c>
      <c r="H13909" s="18" t="str">
        <f t="shared" si="890"/>
        <v/>
      </c>
    </row>
    <row r="13910" spans="5:8" x14ac:dyDescent="0.25">
      <c r="E13910" s="18" t="str">
        <f t="shared" si="887"/>
        <v/>
      </c>
      <c r="F13910" s="18" t="str">
        <f t="shared" si="888"/>
        <v/>
      </c>
      <c r="G13910" s="18" t="str">
        <f t="shared" si="889"/>
        <v/>
      </c>
      <c r="H13910" s="18" t="str">
        <f t="shared" si="890"/>
        <v/>
      </c>
    </row>
    <row r="13911" spans="5:8" x14ac:dyDescent="0.25">
      <c r="E13911" s="18" t="str">
        <f t="shared" si="887"/>
        <v/>
      </c>
      <c r="F13911" s="18" t="str">
        <f t="shared" si="888"/>
        <v/>
      </c>
      <c r="G13911" s="18" t="str">
        <f t="shared" si="889"/>
        <v/>
      </c>
      <c r="H13911" s="18" t="str">
        <f t="shared" si="890"/>
        <v/>
      </c>
    </row>
    <row r="13912" spans="5:8" x14ac:dyDescent="0.25">
      <c r="E13912" s="18" t="str">
        <f t="shared" si="887"/>
        <v/>
      </c>
      <c r="F13912" s="18" t="str">
        <f t="shared" si="888"/>
        <v/>
      </c>
      <c r="G13912" s="18" t="str">
        <f t="shared" si="889"/>
        <v/>
      </c>
      <c r="H13912" s="18" t="str">
        <f t="shared" si="890"/>
        <v/>
      </c>
    </row>
    <row r="13913" spans="5:8" x14ac:dyDescent="0.25">
      <c r="E13913" s="18" t="str">
        <f t="shared" si="887"/>
        <v/>
      </c>
      <c r="F13913" s="18" t="str">
        <f t="shared" si="888"/>
        <v/>
      </c>
      <c r="G13913" s="18" t="str">
        <f t="shared" si="889"/>
        <v/>
      </c>
      <c r="H13913" s="18" t="str">
        <f t="shared" si="890"/>
        <v/>
      </c>
    </row>
    <row r="13914" spans="5:8" x14ac:dyDescent="0.25">
      <c r="E13914" s="18" t="str">
        <f t="shared" si="887"/>
        <v/>
      </c>
      <c r="F13914" s="18" t="str">
        <f t="shared" si="888"/>
        <v/>
      </c>
      <c r="G13914" s="18" t="str">
        <f t="shared" si="889"/>
        <v/>
      </c>
      <c r="H13914" s="18" t="str">
        <f t="shared" si="890"/>
        <v/>
      </c>
    </row>
    <row r="13915" spans="5:8" x14ac:dyDescent="0.25">
      <c r="E13915" s="18" t="str">
        <f t="shared" si="887"/>
        <v/>
      </c>
      <c r="F13915" s="18" t="str">
        <f t="shared" si="888"/>
        <v/>
      </c>
      <c r="G13915" s="18" t="str">
        <f t="shared" si="889"/>
        <v/>
      </c>
      <c r="H13915" s="18" t="str">
        <f t="shared" si="890"/>
        <v/>
      </c>
    </row>
    <row r="13916" spans="5:8" x14ac:dyDescent="0.25">
      <c r="E13916" s="18" t="str">
        <f t="shared" si="887"/>
        <v/>
      </c>
      <c r="F13916" s="18" t="str">
        <f t="shared" si="888"/>
        <v/>
      </c>
      <c r="G13916" s="18" t="str">
        <f t="shared" si="889"/>
        <v/>
      </c>
      <c r="H13916" s="18" t="str">
        <f t="shared" si="890"/>
        <v/>
      </c>
    </row>
    <row r="13917" spans="5:8" x14ac:dyDescent="0.25">
      <c r="E13917" s="18" t="str">
        <f t="shared" si="887"/>
        <v/>
      </c>
      <c r="F13917" s="18" t="str">
        <f t="shared" si="888"/>
        <v/>
      </c>
      <c r="G13917" s="18" t="str">
        <f t="shared" si="889"/>
        <v/>
      </c>
      <c r="H13917" s="18" t="str">
        <f t="shared" si="890"/>
        <v/>
      </c>
    </row>
    <row r="13918" spans="5:8" x14ac:dyDescent="0.25">
      <c r="E13918" s="18" t="str">
        <f t="shared" si="887"/>
        <v/>
      </c>
      <c r="F13918" s="18" t="str">
        <f t="shared" si="888"/>
        <v/>
      </c>
      <c r="G13918" s="18" t="str">
        <f t="shared" si="889"/>
        <v/>
      </c>
      <c r="H13918" s="18" t="str">
        <f t="shared" si="890"/>
        <v/>
      </c>
    </row>
    <row r="13919" spans="5:8" x14ac:dyDescent="0.25">
      <c r="E13919" s="18" t="str">
        <f t="shared" si="887"/>
        <v/>
      </c>
      <c r="F13919" s="18" t="str">
        <f t="shared" si="888"/>
        <v/>
      </c>
      <c r="G13919" s="18" t="str">
        <f t="shared" si="889"/>
        <v/>
      </c>
      <c r="H13919" s="18" t="str">
        <f t="shared" si="890"/>
        <v/>
      </c>
    </row>
    <row r="13920" spans="5:8" x14ac:dyDescent="0.25">
      <c r="E13920" s="18" t="str">
        <f t="shared" si="887"/>
        <v/>
      </c>
      <c r="F13920" s="18" t="str">
        <f t="shared" si="888"/>
        <v/>
      </c>
      <c r="G13920" s="18" t="str">
        <f t="shared" si="889"/>
        <v/>
      </c>
      <c r="H13920" s="18" t="str">
        <f t="shared" si="890"/>
        <v/>
      </c>
    </row>
    <row r="13921" spans="5:8" x14ac:dyDescent="0.25">
      <c r="E13921" s="18" t="str">
        <f t="shared" si="887"/>
        <v/>
      </c>
      <c r="F13921" s="18" t="str">
        <f t="shared" si="888"/>
        <v/>
      </c>
      <c r="G13921" s="18" t="str">
        <f t="shared" si="889"/>
        <v/>
      </c>
      <c r="H13921" s="18" t="str">
        <f t="shared" si="890"/>
        <v/>
      </c>
    </row>
    <row r="13922" spans="5:8" x14ac:dyDescent="0.25">
      <c r="E13922" s="18" t="str">
        <f t="shared" si="887"/>
        <v/>
      </c>
      <c r="F13922" s="18" t="str">
        <f t="shared" si="888"/>
        <v/>
      </c>
      <c r="G13922" s="18" t="str">
        <f t="shared" si="889"/>
        <v/>
      </c>
      <c r="H13922" s="18" t="str">
        <f t="shared" si="890"/>
        <v/>
      </c>
    </row>
    <row r="13923" spans="5:8" x14ac:dyDescent="0.25">
      <c r="E13923" s="18" t="str">
        <f t="shared" si="887"/>
        <v/>
      </c>
      <c r="F13923" s="18" t="str">
        <f t="shared" si="888"/>
        <v/>
      </c>
      <c r="G13923" s="18" t="str">
        <f t="shared" si="889"/>
        <v/>
      </c>
      <c r="H13923" s="18" t="str">
        <f t="shared" si="890"/>
        <v/>
      </c>
    </row>
    <row r="13924" spans="5:8" x14ac:dyDescent="0.25">
      <c r="E13924" s="18" t="str">
        <f t="shared" si="887"/>
        <v/>
      </c>
      <c r="F13924" s="18" t="str">
        <f t="shared" si="888"/>
        <v/>
      </c>
      <c r="G13924" s="18" t="str">
        <f t="shared" si="889"/>
        <v/>
      </c>
      <c r="H13924" s="18" t="str">
        <f t="shared" si="890"/>
        <v/>
      </c>
    </row>
    <row r="13925" spans="5:8" x14ac:dyDescent="0.25">
      <c r="E13925" s="18" t="str">
        <f t="shared" si="887"/>
        <v/>
      </c>
      <c r="F13925" s="18" t="str">
        <f t="shared" si="888"/>
        <v/>
      </c>
      <c r="G13925" s="18" t="str">
        <f t="shared" si="889"/>
        <v/>
      </c>
      <c r="H13925" s="18" t="str">
        <f t="shared" si="890"/>
        <v/>
      </c>
    </row>
    <row r="13926" spans="5:8" x14ac:dyDescent="0.25">
      <c r="E13926" s="18" t="str">
        <f t="shared" si="887"/>
        <v/>
      </c>
      <c r="F13926" s="18" t="str">
        <f t="shared" si="888"/>
        <v/>
      </c>
      <c r="G13926" s="18" t="str">
        <f t="shared" si="889"/>
        <v/>
      </c>
      <c r="H13926" s="18" t="str">
        <f t="shared" si="890"/>
        <v/>
      </c>
    </row>
    <row r="13927" spans="5:8" x14ac:dyDescent="0.25">
      <c r="E13927" s="18" t="str">
        <f t="shared" si="887"/>
        <v/>
      </c>
      <c r="F13927" s="18" t="str">
        <f t="shared" si="888"/>
        <v/>
      </c>
      <c r="G13927" s="18" t="str">
        <f t="shared" si="889"/>
        <v/>
      </c>
      <c r="H13927" s="18" t="str">
        <f t="shared" si="890"/>
        <v/>
      </c>
    </row>
    <row r="13928" spans="5:8" x14ac:dyDescent="0.25">
      <c r="E13928" s="18" t="str">
        <f t="shared" si="887"/>
        <v/>
      </c>
      <c r="F13928" s="18" t="str">
        <f t="shared" si="888"/>
        <v/>
      </c>
      <c r="G13928" s="18" t="str">
        <f t="shared" si="889"/>
        <v/>
      </c>
      <c r="H13928" s="18" t="str">
        <f t="shared" si="890"/>
        <v/>
      </c>
    </row>
    <row r="13929" spans="5:8" x14ac:dyDescent="0.25">
      <c r="E13929" s="18" t="str">
        <f t="shared" si="887"/>
        <v/>
      </c>
      <c r="F13929" s="18" t="str">
        <f t="shared" si="888"/>
        <v/>
      </c>
      <c r="G13929" s="18" t="str">
        <f t="shared" si="889"/>
        <v/>
      </c>
      <c r="H13929" s="18" t="str">
        <f t="shared" si="890"/>
        <v/>
      </c>
    </row>
    <row r="13930" spans="5:8" x14ac:dyDescent="0.25">
      <c r="E13930" s="18" t="str">
        <f t="shared" si="887"/>
        <v/>
      </c>
      <c r="F13930" s="18" t="str">
        <f t="shared" si="888"/>
        <v/>
      </c>
      <c r="G13930" s="18" t="str">
        <f t="shared" si="889"/>
        <v/>
      </c>
      <c r="H13930" s="18" t="str">
        <f t="shared" si="890"/>
        <v/>
      </c>
    </row>
    <row r="13931" spans="5:8" x14ac:dyDescent="0.25">
      <c r="E13931" s="18" t="str">
        <f t="shared" si="887"/>
        <v/>
      </c>
      <c r="F13931" s="18" t="str">
        <f t="shared" si="888"/>
        <v/>
      </c>
      <c r="G13931" s="18" t="str">
        <f t="shared" si="889"/>
        <v/>
      </c>
      <c r="H13931" s="18" t="str">
        <f t="shared" si="890"/>
        <v/>
      </c>
    </row>
    <row r="13932" spans="5:8" x14ac:dyDescent="0.25">
      <c r="E13932" s="18" t="str">
        <f t="shared" si="887"/>
        <v/>
      </c>
      <c r="F13932" s="18" t="str">
        <f t="shared" si="888"/>
        <v/>
      </c>
      <c r="G13932" s="18" t="str">
        <f t="shared" si="889"/>
        <v/>
      </c>
      <c r="H13932" s="18" t="str">
        <f t="shared" si="890"/>
        <v/>
      </c>
    </row>
    <row r="13933" spans="5:8" x14ac:dyDescent="0.25">
      <c r="E13933" s="18" t="str">
        <f t="shared" si="887"/>
        <v/>
      </c>
      <c r="F13933" s="18" t="str">
        <f t="shared" si="888"/>
        <v/>
      </c>
      <c r="G13933" s="18" t="str">
        <f t="shared" si="889"/>
        <v/>
      </c>
      <c r="H13933" s="18" t="str">
        <f t="shared" si="890"/>
        <v/>
      </c>
    </row>
    <row r="13934" spans="5:8" x14ac:dyDescent="0.25">
      <c r="E13934" s="18" t="str">
        <f t="shared" si="887"/>
        <v/>
      </c>
      <c r="F13934" s="18" t="str">
        <f t="shared" si="888"/>
        <v/>
      </c>
      <c r="G13934" s="18" t="str">
        <f t="shared" si="889"/>
        <v/>
      </c>
      <c r="H13934" s="18" t="str">
        <f t="shared" si="890"/>
        <v/>
      </c>
    </row>
    <row r="13935" spans="5:8" x14ac:dyDescent="0.25">
      <c r="E13935" s="18" t="str">
        <f t="shared" si="887"/>
        <v/>
      </c>
      <c r="F13935" s="18" t="str">
        <f t="shared" si="888"/>
        <v/>
      </c>
      <c r="G13935" s="18" t="str">
        <f t="shared" si="889"/>
        <v/>
      </c>
      <c r="H13935" s="18" t="str">
        <f t="shared" si="890"/>
        <v/>
      </c>
    </row>
    <row r="13936" spans="5:8" x14ac:dyDescent="0.25">
      <c r="E13936" s="18" t="str">
        <f t="shared" si="887"/>
        <v/>
      </c>
      <c r="F13936" s="18" t="str">
        <f t="shared" si="888"/>
        <v/>
      </c>
      <c r="G13936" s="18" t="str">
        <f t="shared" si="889"/>
        <v/>
      </c>
      <c r="H13936" s="18" t="str">
        <f t="shared" si="890"/>
        <v/>
      </c>
    </row>
    <row r="13937" spans="5:8" x14ac:dyDescent="0.25">
      <c r="E13937" s="18" t="str">
        <f t="shared" si="887"/>
        <v/>
      </c>
      <c r="F13937" s="18" t="str">
        <f t="shared" si="888"/>
        <v/>
      </c>
      <c r="G13937" s="18" t="str">
        <f t="shared" si="889"/>
        <v/>
      </c>
      <c r="H13937" s="18" t="str">
        <f t="shared" si="890"/>
        <v/>
      </c>
    </row>
    <row r="13938" spans="5:8" x14ac:dyDescent="0.25">
      <c r="E13938" s="18" t="str">
        <f t="shared" si="887"/>
        <v/>
      </c>
      <c r="F13938" s="18" t="str">
        <f t="shared" si="888"/>
        <v/>
      </c>
      <c r="G13938" s="18" t="str">
        <f t="shared" si="889"/>
        <v/>
      </c>
      <c r="H13938" s="18" t="str">
        <f t="shared" si="890"/>
        <v/>
      </c>
    </row>
    <row r="13939" spans="5:8" x14ac:dyDescent="0.25">
      <c r="E13939" s="18" t="str">
        <f t="shared" si="887"/>
        <v/>
      </c>
      <c r="F13939" s="18" t="str">
        <f t="shared" si="888"/>
        <v/>
      </c>
      <c r="G13939" s="18" t="str">
        <f t="shared" si="889"/>
        <v/>
      </c>
      <c r="H13939" s="18" t="str">
        <f t="shared" si="890"/>
        <v/>
      </c>
    </row>
    <row r="13940" spans="5:8" x14ac:dyDescent="0.25">
      <c r="E13940" s="18" t="str">
        <f t="shared" si="887"/>
        <v/>
      </c>
      <c r="F13940" s="18" t="str">
        <f t="shared" si="888"/>
        <v/>
      </c>
      <c r="G13940" s="18" t="str">
        <f t="shared" si="889"/>
        <v/>
      </c>
      <c r="H13940" s="18" t="str">
        <f t="shared" si="890"/>
        <v/>
      </c>
    </row>
    <row r="13941" spans="5:8" x14ac:dyDescent="0.25">
      <c r="E13941" s="18" t="str">
        <f t="shared" si="887"/>
        <v/>
      </c>
      <c r="F13941" s="18" t="str">
        <f t="shared" si="888"/>
        <v/>
      </c>
      <c r="G13941" s="18" t="str">
        <f t="shared" si="889"/>
        <v/>
      </c>
      <c r="H13941" s="18" t="str">
        <f t="shared" si="890"/>
        <v/>
      </c>
    </row>
    <row r="13942" spans="5:8" x14ac:dyDescent="0.25">
      <c r="E13942" s="18" t="str">
        <f t="shared" si="887"/>
        <v/>
      </c>
      <c r="F13942" s="18" t="str">
        <f t="shared" si="888"/>
        <v/>
      </c>
      <c r="G13942" s="18" t="str">
        <f t="shared" si="889"/>
        <v/>
      </c>
      <c r="H13942" s="18" t="str">
        <f t="shared" si="890"/>
        <v/>
      </c>
    </row>
    <row r="13943" spans="5:8" x14ac:dyDescent="0.25">
      <c r="E13943" s="18" t="str">
        <f t="shared" si="887"/>
        <v/>
      </c>
      <c r="F13943" s="18" t="str">
        <f t="shared" si="888"/>
        <v/>
      </c>
      <c r="G13943" s="18" t="str">
        <f t="shared" si="889"/>
        <v/>
      </c>
      <c r="H13943" s="18" t="str">
        <f t="shared" si="890"/>
        <v/>
      </c>
    </row>
    <row r="13944" spans="5:8" x14ac:dyDescent="0.25">
      <c r="E13944" s="18" t="str">
        <f t="shared" si="887"/>
        <v/>
      </c>
      <c r="F13944" s="18" t="str">
        <f t="shared" si="888"/>
        <v/>
      </c>
      <c r="G13944" s="18" t="str">
        <f t="shared" si="889"/>
        <v/>
      </c>
      <c r="H13944" s="18" t="str">
        <f t="shared" si="890"/>
        <v/>
      </c>
    </row>
    <row r="13945" spans="5:8" x14ac:dyDescent="0.25">
      <c r="E13945" s="18" t="str">
        <f t="shared" si="887"/>
        <v/>
      </c>
      <c r="F13945" s="18" t="str">
        <f t="shared" si="888"/>
        <v/>
      </c>
      <c r="G13945" s="18" t="str">
        <f t="shared" si="889"/>
        <v/>
      </c>
      <c r="H13945" s="18" t="str">
        <f t="shared" si="890"/>
        <v/>
      </c>
    </row>
    <row r="13946" spans="5:8" x14ac:dyDescent="0.25">
      <c r="E13946" s="18" t="str">
        <f t="shared" si="887"/>
        <v/>
      </c>
      <c r="F13946" s="18" t="str">
        <f t="shared" si="888"/>
        <v/>
      </c>
      <c r="G13946" s="18" t="str">
        <f t="shared" si="889"/>
        <v/>
      </c>
      <c r="H13946" s="18" t="str">
        <f t="shared" si="890"/>
        <v/>
      </c>
    </row>
    <row r="13947" spans="5:8" x14ac:dyDescent="0.25">
      <c r="E13947" s="18" t="str">
        <f t="shared" si="887"/>
        <v/>
      </c>
      <c r="F13947" s="18" t="str">
        <f t="shared" si="888"/>
        <v/>
      </c>
      <c r="G13947" s="18" t="str">
        <f t="shared" si="889"/>
        <v/>
      </c>
      <c r="H13947" s="18" t="str">
        <f t="shared" si="890"/>
        <v/>
      </c>
    </row>
    <row r="13948" spans="5:8" x14ac:dyDescent="0.25">
      <c r="E13948" s="18" t="str">
        <f t="shared" si="887"/>
        <v/>
      </c>
      <c r="F13948" s="18" t="str">
        <f t="shared" si="888"/>
        <v/>
      </c>
      <c r="G13948" s="18" t="str">
        <f t="shared" si="889"/>
        <v/>
      </c>
      <c r="H13948" s="18" t="str">
        <f t="shared" si="890"/>
        <v/>
      </c>
    </row>
    <row r="13949" spans="5:8" x14ac:dyDescent="0.25">
      <c r="E13949" s="18" t="str">
        <f t="shared" si="887"/>
        <v/>
      </c>
      <c r="F13949" s="18" t="str">
        <f t="shared" si="888"/>
        <v/>
      </c>
      <c r="G13949" s="18" t="str">
        <f t="shared" si="889"/>
        <v/>
      </c>
      <c r="H13949" s="18" t="str">
        <f t="shared" si="890"/>
        <v/>
      </c>
    </row>
    <row r="13950" spans="5:8" x14ac:dyDescent="0.25">
      <c r="E13950" s="18" t="str">
        <f t="shared" si="887"/>
        <v/>
      </c>
      <c r="F13950" s="18" t="str">
        <f t="shared" si="888"/>
        <v/>
      </c>
      <c r="G13950" s="18" t="str">
        <f t="shared" si="889"/>
        <v/>
      </c>
      <c r="H13950" s="18" t="str">
        <f t="shared" si="890"/>
        <v/>
      </c>
    </row>
    <row r="13951" spans="5:8" x14ac:dyDescent="0.25">
      <c r="E13951" s="18" t="str">
        <f t="shared" si="887"/>
        <v/>
      </c>
      <c r="F13951" s="18" t="str">
        <f t="shared" si="888"/>
        <v/>
      </c>
      <c r="G13951" s="18" t="str">
        <f t="shared" si="889"/>
        <v/>
      </c>
      <c r="H13951" s="18" t="str">
        <f t="shared" si="890"/>
        <v/>
      </c>
    </row>
    <row r="13952" spans="5:8" x14ac:dyDescent="0.25">
      <c r="E13952" s="18" t="str">
        <f t="shared" si="887"/>
        <v/>
      </c>
      <c r="F13952" s="18" t="str">
        <f t="shared" si="888"/>
        <v/>
      </c>
      <c r="G13952" s="18" t="str">
        <f t="shared" si="889"/>
        <v/>
      </c>
      <c r="H13952" s="18" t="str">
        <f t="shared" si="890"/>
        <v/>
      </c>
    </row>
    <row r="13953" spans="5:8" x14ac:dyDescent="0.25">
      <c r="E13953" s="18" t="str">
        <f t="shared" si="887"/>
        <v/>
      </c>
      <c r="F13953" s="18" t="str">
        <f t="shared" si="888"/>
        <v/>
      </c>
      <c r="G13953" s="18" t="str">
        <f t="shared" si="889"/>
        <v/>
      </c>
      <c r="H13953" s="18" t="str">
        <f t="shared" si="890"/>
        <v/>
      </c>
    </row>
    <row r="13954" spans="5:8" x14ac:dyDescent="0.25">
      <c r="E13954" s="18" t="str">
        <f t="shared" si="887"/>
        <v/>
      </c>
      <c r="F13954" s="18" t="str">
        <f t="shared" si="888"/>
        <v/>
      </c>
      <c r="G13954" s="18" t="str">
        <f t="shared" si="889"/>
        <v/>
      </c>
      <c r="H13954" s="18" t="str">
        <f t="shared" si="890"/>
        <v/>
      </c>
    </row>
    <row r="13955" spans="5:8" x14ac:dyDescent="0.25">
      <c r="E13955" s="18" t="str">
        <f t="shared" si="887"/>
        <v/>
      </c>
      <c r="F13955" s="18" t="str">
        <f t="shared" si="888"/>
        <v/>
      </c>
      <c r="G13955" s="18" t="str">
        <f t="shared" si="889"/>
        <v/>
      </c>
      <c r="H13955" s="18" t="str">
        <f t="shared" si="890"/>
        <v/>
      </c>
    </row>
    <row r="13956" spans="5:8" x14ac:dyDescent="0.25">
      <c r="E13956" s="18" t="str">
        <f t="shared" si="887"/>
        <v/>
      </c>
      <c r="F13956" s="18" t="str">
        <f t="shared" si="888"/>
        <v/>
      </c>
      <c r="G13956" s="18" t="str">
        <f t="shared" si="889"/>
        <v/>
      </c>
      <c r="H13956" s="18" t="str">
        <f t="shared" si="890"/>
        <v/>
      </c>
    </row>
    <row r="13957" spans="5:8" x14ac:dyDescent="0.25">
      <c r="E13957" s="18" t="str">
        <f t="shared" si="887"/>
        <v/>
      </c>
      <c r="F13957" s="18" t="str">
        <f t="shared" si="888"/>
        <v/>
      </c>
      <c r="G13957" s="18" t="str">
        <f t="shared" si="889"/>
        <v/>
      </c>
      <c r="H13957" s="18" t="str">
        <f t="shared" si="890"/>
        <v/>
      </c>
    </row>
    <row r="13958" spans="5:8" x14ac:dyDescent="0.25">
      <c r="E13958" s="18" t="str">
        <f t="shared" ref="E13958:E14021" si="891">IF($C13958="","",IFERROR(INDEX(ItemPriceCol,MATCH($C13958,ItemName,0)),""))</f>
        <v/>
      </c>
      <c r="F13958" s="18" t="str">
        <f t="shared" ref="F13958:F14021" si="892">IF(OR($D13958="",$E13958=""),"",$D13958*$E13958)</f>
        <v/>
      </c>
      <c r="G13958" s="18" t="str">
        <f t="shared" ref="G13958:G14021" si="893">IF($C13958="","",IFERROR(INDEX(ItemCostCol,MATCH($C13958,ItemName,0)),""))</f>
        <v/>
      </c>
      <c r="H13958" s="18" t="str">
        <f t="shared" ref="H13958:H14021" si="894">IF(OR($F13958="",$G13958=""),"",$F13958-$D13958*$G13958)</f>
        <v/>
      </c>
    </row>
    <row r="13959" spans="5:8" x14ac:dyDescent="0.25">
      <c r="E13959" s="18" t="str">
        <f t="shared" si="891"/>
        <v/>
      </c>
      <c r="F13959" s="18" t="str">
        <f t="shared" si="892"/>
        <v/>
      </c>
      <c r="G13959" s="18" t="str">
        <f t="shared" si="893"/>
        <v/>
      </c>
      <c r="H13959" s="18" t="str">
        <f t="shared" si="894"/>
        <v/>
      </c>
    </row>
    <row r="13960" spans="5:8" x14ac:dyDescent="0.25">
      <c r="E13960" s="18" t="str">
        <f t="shared" si="891"/>
        <v/>
      </c>
      <c r="F13960" s="18" t="str">
        <f t="shared" si="892"/>
        <v/>
      </c>
      <c r="G13960" s="18" t="str">
        <f t="shared" si="893"/>
        <v/>
      </c>
      <c r="H13960" s="18" t="str">
        <f t="shared" si="894"/>
        <v/>
      </c>
    </row>
    <row r="13961" spans="5:8" x14ac:dyDescent="0.25">
      <c r="E13961" s="18" t="str">
        <f t="shared" si="891"/>
        <v/>
      </c>
      <c r="F13961" s="18" t="str">
        <f t="shared" si="892"/>
        <v/>
      </c>
      <c r="G13961" s="18" t="str">
        <f t="shared" si="893"/>
        <v/>
      </c>
      <c r="H13961" s="18" t="str">
        <f t="shared" si="894"/>
        <v/>
      </c>
    </row>
    <row r="13962" spans="5:8" x14ac:dyDescent="0.25">
      <c r="E13962" s="18" t="str">
        <f t="shared" si="891"/>
        <v/>
      </c>
      <c r="F13962" s="18" t="str">
        <f t="shared" si="892"/>
        <v/>
      </c>
      <c r="G13962" s="18" t="str">
        <f t="shared" si="893"/>
        <v/>
      </c>
      <c r="H13962" s="18" t="str">
        <f t="shared" si="894"/>
        <v/>
      </c>
    </row>
    <row r="13963" spans="5:8" x14ac:dyDescent="0.25">
      <c r="E13963" s="18" t="str">
        <f t="shared" si="891"/>
        <v/>
      </c>
      <c r="F13963" s="18" t="str">
        <f t="shared" si="892"/>
        <v/>
      </c>
      <c r="G13963" s="18" t="str">
        <f t="shared" si="893"/>
        <v/>
      </c>
      <c r="H13963" s="18" t="str">
        <f t="shared" si="894"/>
        <v/>
      </c>
    </row>
    <row r="13964" spans="5:8" x14ac:dyDescent="0.25">
      <c r="E13964" s="18" t="str">
        <f t="shared" si="891"/>
        <v/>
      </c>
      <c r="F13964" s="18" t="str">
        <f t="shared" si="892"/>
        <v/>
      </c>
      <c r="G13964" s="18" t="str">
        <f t="shared" si="893"/>
        <v/>
      </c>
      <c r="H13964" s="18" t="str">
        <f t="shared" si="894"/>
        <v/>
      </c>
    </row>
    <row r="13965" spans="5:8" x14ac:dyDescent="0.25">
      <c r="E13965" s="18" t="str">
        <f t="shared" si="891"/>
        <v/>
      </c>
      <c r="F13965" s="18" t="str">
        <f t="shared" si="892"/>
        <v/>
      </c>
      <c r="G13965" s="18" t="str">
        <f t="shared" si="893"/>
        <v/>
      </c>
      <c r="H13965" s="18" t="str">
        <f t="shared" si="894"/>
        <v/>
      </c>
    </row>
    <row r="13966" spans="5:8" x14ac:dyDescent="0.25">
      <c r="E13966" s="18" t="str">
        <f t="shared" si="891"/>
        <v/>
      </c>
      <c r="F13966" s="18" t="str">
        <f t="shared" si="892"/>
        <v/>
      </c>
      <c r="G13966" s="18" t="str">
        <f t="shared" si="893"/>
        <v/>
      </c>
      <c r="H13966" s="18" t="str">
        <f t="shared" si="894"/>
        <v/>
      </c>
    </row>
    <row r="13967" spans="5:8" x14ac:dyDescent="0.25">
      <c r="E13967" s="18" t="str">
        <f t="shared" si="891"/>
        <v/>
      </c>
      <c r="F13967" s="18" t="str">
        <f t="shared" si="892"/>
        <v/>
      </c>
      <c r="G13967" s="18" t="str">
        <f t="shared" si="893"/>
        <v/>
      </c>
      <c r="H13967" s="18" t="str">
        <f t="shared" si="894"/>
        <v/>
      </c>
    </row>
    <row r="13968" spans="5:8" x14ac:dyDescent="0.25">
      <c r="E13968" s="18" t="str">
        <f t="shared" si="891"/>
        <v/>
      </c>
      <c r="F13968" s="18" t="str">
        <f t="shared" si="892"/>
        <v/>
      </c>
      <c r="G13968" s="18" t="str">
        <f t="shared" si="893"/>
        <v/>
      </c>
      <c r="H13968" s="18" t="str">
        <f t="shared" si="894"/>
        <v/>
      </c>
    </row>
    <row r="13969" spans="5:8" x14ac:dyDescent="0.25">
      <c r="E13969" s="18" t="str">
        <f t="shared" si="891"/>
        <v/>
      </c>
      <c r="F13969" s="18" t="str">
        <f t="shared" si="892"/>
        <v/>
      </c>
      <c r="G13969" s="18" t="str">
        <f t="shared" si="893"/>
        <v/>
      </c>
      <c r="H13969" s="18" t="str">
        <f t="shared" si="894"/>
        <v/>
      </c>
    </row>
    <row r="13970" spans="5:8" x14ac:dyDescent="0.25">
      <c r="E13970" s="18" t="str">
        <f t="shared" si="891"/>
        <v/>
      </c>
      <c r="F13970" s="18" t="str">
        <f t="shared" si="892"/>
        <v/>
      </c>
      <c r="G13970" s="18" t="str">
        <f t="shared" si="893"/>
        <v/>
      </c>
      <c r="H13970" s="18" t="str">
        <f t="shared" si="894"/>
        <v/>
      </c>
    </row>
    <row r="13971" spans="5:8" x14ac:dyDescent="0.25">
      <c r="E13971" s="18" t="str">
        <f t="shared" si="891"/>
        <v/>
      </c>
      <c r="F13971" s="18" t="str">
        <f t="shared" si="892"/>
        <v/>
      </c>
      <c r="G13971" s="18" t="str">
        <f t="shared" si="893"/>
        <v/>
      </c>
      <c r="H13971" s="18" t="str">
        <f t="shared" si="894"/>
        <v/>
      </c>
    </row>
    <row r="13972" spans="5:8" x14ac:dyDescent="0.25">
      <c r="E13972" s="18" t="str">
        <f t="shared" si="891"/>
        <v/>
      </c>
      <c r="F13972" s="18" t="str">
        <f t="shared" si="892"/>
        <v/>
      </c>
      <c r="G13972" s="18" t="str">
        <f t="shared" si="893"/>
        <v/>
      </c>
      <c r="H13972" s="18" t="str">
        <f t="shared" si="894"/>
        <v/>
      </c>
    </row>
    <row r="13973" spans="5:8" x14ac:dyDescent="0.25">
      <c r="E13973" s="18" t="str">
        <f t="shared" si="891"/>
        <v/>
      </c>
      <c r="F13973" s="18" t="str">
        <f t="shared" si="892"/>
        <v/>
      </c>
      <c r="G13973" s="18" t="str">
        <f t="shared" si="893"/>
        <v/>
      </c>
      <c r="H13973" s="18" t="str">
        <f t="shared" si="894"/>
        <v/>
      </c>
    </row>
    <row r="13974" spans="5:8" x14ac:dyDescent="0.25">
      <c r="E13974" s="18" t="str">
        <f t="shared" si="891"/>
        <v/>
      </c>
      <c r="F13974" s="18" t="str">
        <f t="shared" si="892"/>
        <v/>
      </c>
      <c r="G13974" s="18" t="str">
        <f t="shared" si="893"/>
        <v/>
      </c>
      <c r="H13974" s="18" t="str">
        <f t="shared" si="894"/>
        <v/>
      </c>
    </row>
    <row r="13975" spans="5:8" x14ac:dyDescent="0.25">
      <c r="E13975" s="18" t="str">
        <f t="shared" si="891"/>
        <v/>
      </c>
      <c r="F13975" s="18" t="str">
        <f t="shared" si="892"/>
        <v/>
      </c>
      <c r="G13975" s="18" t="str">
        <f t="shared" si="893"/>
        <v/>
      </c>
      <c r="H13975" s="18" t="str">
        <f t="shared" si="894"/>
        <v/>
      </c>
    </row>
    <row r="13976" spans="5:8" x14ac:dyDescent="0.25">
      <c r="E13976" s="18" t="str">
        <f t="shared" si="891"/>
        <v/>
      </c>
      <c r="F13976" s="18" t="str">
        <f t="shared" si="892"/>
        <v/>
      </c>
      <c r="G13976" s="18" t="str">
        <f t="shared" si="893"/>
        <v/>
      </c>
      <c r="H13976" s="18" t="str">
        <f t="shared" si="894"/>
        <v/>
      </c>
    </row>
    <row r="13977" spans="5:8" x14ac:dyDescent="0.25">
      <c r="E13977" s="18" t="str">
        <f t="shared" si="891"/>
        <v/>
      </c>
      <c r="F13977" s="18" t="str">
        <f t="shared" si="892"/>
        <v/>
      </c>
      <c r="G13977" s="18" t="str">
        <f t="shared" si="893"/>
        <v/>
      </c>
      <c r="H13977" s="18" t="str">
        <f t="shared" si="894"/>
        <v/>
      </c>
    </row>
    <row r="13978" spans="5:8" x14ac:dyDescent="0.25">
      <c r="E13978" s="18" t="str">
        <f t="shared" si="891"/>
        <v/>
      </c>
      <c r="F13978" s="18" t="str">
        <f t="shared" si="892"/>
        <v/>
      </c>
      <c r="G13978" s="18" t="str">
        <f t="shared" si="893"/>
        <v/>
      </c>
      <c r="H13978" s="18" t="str">
        <f t="shared" si="894"/>
        <v/>
      </c>
    </row>
    <row r="13979" spans="5:8" x14ac:dyDescent="0.25">
      <c r="E13979" s="18" t="str">
        <f t="shared" si="891"/>
        <v/>
      </c>
      <c r="F13979" s="18" t="str">
        <f t="shared" si="892"/>
        <v/>
      </c>
      <c r="G13979" s="18" t="str">
        <f t="shared" si="893"/>
        <v/>
      </c>
      <c r="H13979" s="18" t="str">
        <f t="shared" si="894"/>
        <v/>
      </c>
    </row>
    <row r="13980" spans="5:8" x14ac:dyDescent="0.25">
      <c r="E13980" s="18" t="str">
        <f t="shared" si="891"/>
        <v/>
      </c>
      <c r="F13980" s="18" t="str">
        <f t="shared" si="892"/>
        <v/>
      </c>
      <c r="G13980" s="18" t="str">
        <f t="shared" si="893"/>
        <v/>
      </c>
      <c r="H13980" s="18" t="str">
        <f t="shared" si="894"/>
        <v/>
      </c>
    </row>
    <row r="13981" spans="5:8" x14ac:dyDescent="0.25">
      <c r="E13981" s="18" t="str">
        <f t="shared" si="891"/>
        <v/>
      </c>
      <c r="F13981" s="18" t="str">
        <f t="shared" si="892"/>
        <v/>
      </c>
      <c r="G13981" s="18" t="str">
        <f t="shared" si="893"/>
        <v/>
      </c>
      <c r="H13981" s="18" t="str">
        <f t="shared" si="894"/>
        <v/>
      </c>
    </row>
    <row r="13982" spans="5:8" x14ac:dyDescent="0.25">
      <c r="E13982" s="18" t="str">
        <f t="shared" si="891"/>
        <v/>
      </c>
      <c r="F13982" s="18" t="str">
        <f t="shared" si="892"/>
        <v/>
      </c>
      <c r="G13982" s="18" t="str">
        <f t="shared" si="893"/>
        <v/>
      </c>
      <c r="H13982" s="18" t="str">
        <f t="shared" si="894"/>
        <v/>
      </c>
    </row>
    <row r="13983" spans="5:8" x14ac:dyDescent="0.25">
      <c r="E13983" s="18" t="str">
        <f t="shared" si="891"/>
        <v/>
      </c>
      <c r="F13983" s="18" t="str">
        <f t="shared" si="892"/>
        <v/>
      </c>
      <c r="G13983" s="18" t="str">
        <f t="shared" si="893"/>
        <v/>
      </c>
      <c r="H13983" s="18" t="str">
        <f t="shared" si="894"/>
        <v/>
      </c>
    </row>
    <row r="13984" spans="5:8" x14ac:dyDescent="0.25">
      <c r="E13984" s="18" t="str">
        <f t="shared" si="891"/>
        <v/>
      </c>
      <c r="F13984" s="18" t="str">
        <f t="shared" si="892"/>
        <v/>
      </c>
      <c r="G13984" s="18" t="str">
        <f t="shared" si="893"/>
        <v/>
      </c>
      <c r="H13984" s="18" t="str">
        <f t="shared" si="894"/>
        <v/>
      </c>
    </row>
    <row r="13985" spans="5:8" x14ac:dyDescent="0.25">
      <c r="E13985" s="18" t="str">
        <f t="shared" si="891"/>
        <v/>
      </c>
      <c r="F13985" s="18" t="str">
        <f t="shared" si="892"/>
        <v/>
      </c>
      <c r="G13985" s="18" t="str">
        <f t="shared" si="893"/>
        <v/>
      </c>
      <c r="H13985" s="18" t="str">
        <f t="shared" si="894"/>
        <v/>
      </c>
    </row>
    <row r="13986" spans="5:8" x14ac:dyDescent="0.25">
      <c r="E13986" s="18" t="str">
        <f t="shared" si="891"/>
        <v/>
      </c>
      <c r="F13986" s="18" t="str">
        <f t="shared" si="892"/>
        <v/>
      </c>
      <c r="G13986" s="18" t="str">
        <f t="shared" si="893"/>
        <v/>
      </c>
      <c r="H13986" s="18" t="str">
        <f t="shared" si="894"/>
        <v/>
      </c>
    </row>
    <row r="13987" spans="5:8" x14ac:dyDescent="0.25">
      <c r="E13987" s="18" t="str">
        <f t="shared" si="891"/>
        <v/>
      </c>
      <c r="F13987" s="18" t="str">
        <f t="shared" si="892"/>
        <v/>
      </c>
      <c r="G13987" s="18" t="str">
        <f t="shared" si="893"/>
        <v/>
      </c>
      <c r="H13987" s="18" t="str">
        <f t="shared" si="894"/>
        <v/>
      </c>
    </row>
    <row r="13988" spans="5:8" x14ac:dyDescent="0.25">
      <c r="E13988" s="18" t="str">
        <f t="shared" si="891"/>
        <v/>
      </c>
      <c r="F13988" s="18" t="str">
        <f t="shared" si="892"/>
        <v/>
      </c>
      <c r="G13988" s="18" t="str">
        <f t="shared" si="893"/>
        <v/>
      </c>
      <c r="H13988" s="18" t="str">
        <f t="shared" si="894"/>
        <v/>
      </c>
    </row>
    <row r="13989" spans="5:8" x14ac:dyDescent="0.25">
      <c r="E13989" s="18" t="str">
        <f t="shared" si="891"/>
        <v/>
      </c>
      <c r="F13989" s="18" t="str">
        <f t="shared" si="892"/>
        <v/>
      </c>
      <c r="G13989" s="18" t="str">
        <f t="shared" si="893"/>
        <v/>
      </c>
      <c r="H13989" s="18" t="str">
        <f t="shared" si="894"/>
        <v/>
      </c>
    </row>
    <row r="13990" spans="5:8" x14ac:dyDescent="0.25">
      <c r="E13990" s="18" t="str">
        <f t="shared" si="891"/>
        <v/>
      </c>
      <c r="F13990" s="18" t="str">
        <f t="shared" si="892"/>
        <v/>
      </c>
      <c r="G13990" s="18" t="str">
        <f t="shared" si="893"/>
        <v/>
      </c>
      <c r="H13990" s="18" t="str">
        <f t="shared" si="894"/>
        <v/>
      </c>
    </row>
    <row r="13991" spans="5:8" x14ac:dyDescent="0.25">
      <c r="E13991" s="18" t="str">
        <f t="shared" si="891"/>
        <v/>
      </c>
      <c r="F13991" s="18" t="str">
        <f t="shared" si="892"/>
        <v/>
      </c>
      <c r="G13991" s="18" t="str">
        <f t="shared" si="893"/>
        <v/>
      </c>
      <c r="H13991" s="18" t="str">
        <f t="shared" si="894"/>
        <v/>
      </c>
    </row>
    <row r="13992" spans="5:8" x14ac:dyDescent="0.25">
      <c r="E13992" s="18" t="str">
        <f t="shared" si="891"/>
        <v/>
      </c>
      <c r="F13992" s="18" t="str">
        <f t="shared" si="892"/>
        <v/>
      </c>
      <c r="G13992" s="18" t="str">
        <f t="shared" si="893"/>
        <v/>
      </c>
      <c r="H13992" s="18" t="str">
        <f t="shared" si="894"/>
        <v/>
      </c>
    </row>
    <row r="13993" spans="5:8" x14ac:dyDescent="0.25">
      <c r="E13993" s="18" t="str">
        <f t="shared" si="891"/>
        <v/>
      </c>
      <c r="F13993" s="18" t="str">
        <f t="shared" si="892"/>
        <v/>
      </c>
      <c r="G13993" s="18" t="str">
        <f t="shared" si="893"/>
        <v/>
      </c>
      <c r="H13993" s="18" t="str">
        <f t="shared" si="894"/>
        <v/>
      </c>
    </row>
    <row r="13994" spans="5:8" x14ac:dyDescent="0.25">
      <c r="E13994" s="18" t="str">
        <f t="shared" si="891"/>
        <v/>
      </c>
      <c r="F13994" s="18" t="str">
        <f t="shared" si="892"/>
        <v/>
      </c>
      <c r="G13994" s="18" t="str">
        <f t="shared" si="893"/>
        <v/>
      </c>
      <c r="H13994" s="18" t="str">
        <f t="shared" si="894"/>
        <v/>
      </c>
    </row>
    <row r="13995" spans="5:8" x14ac:dyDescent="0.25">
      <c r="E13995" s="18" t="str">
        <f t="shared" si="891"/>
        <v/>
      </c>
      <c r="F13995" s="18" t="str">
        <f t="shared" si="892"/>
        <v/>
      </c>
      <c r="G13995" s="18" t="str">
        <f t="shared" si="893"/>
        <v/>
      </c>
      <c r="H13995" s="18" t="str">
        <f t="shared" si="894"/>
        <v/>
      </c>
    </row>
    <row r="13996" spans="5:8" x14ac:dyDescent="0.25">
      <c r="E13996" s="18" t="str">
        <f t="shared" si="891"/>
        <v/>
      </c>
      <c r="F13996" s="18" t="str">
        <f t="shared" si="892"/>
        <v/>
      </c>
      <c r="G13996" s="18" t="str">
        <f t="shared" si="893"/>
        <v/>
      </c>
      <c r="H13996" s="18" t="str">
        <f t="shared" si="894"/>
        <v/>
      </c>
    </row>
    <row r="13997" spans="5:8" x14ac:dyDescent="0.25">
      <c r="E13997" s="18" t="str">
        <f t="shared" si="891"/>
        <v/>
      </c>
      <c r="F13997" s="18" t="str">
        <f t="shared" si="892"/>
        <v/>
      </c>
      <c r="G13997" s="18" t="str">
        <f t="shared" si="893"/>
        <v/>
      </c>
      <c r="H13997" s="18" t="str">
        <f t="shared" si="894"/>
        <v/>
      </c>
    </row>
    <row r="13998" spans="5:8" x14ac:dyDescent="0.25">
      <c r="E13998" s="18" t="str">
        <f t="shared" si="891"/>
        <v/>
      </c>
      <c r="F13998" s="18" t="str">
        <f t="shared" si="892"/>
        <v/>
      </c>
      <c r="G13998" s="18" t="str">
        <f t="shared" si="893"/>
        <v/>
      </c>
      <c r="H13998" s="18" t="str">
        <f t="shared" si="894"/>
        <v/>
      </c>
    </row>
    <row r="13999" spans="5:8" x14ac:dyDescent="0.25">
      <c r="E13999" s="18" t="str">
        <f t="shared" si="891"/>
        <v/>
      </c>
      <c r="F13999" s="18" t="str">
        <f t="shared" si="892"/>
        <v/>
      </c>
      <c r="G13999" s="18" t="str">
        <f t="shared" si="893"/>
        <v/>
      </c>
      <c r="H13999" s="18" t="str">
        <f t="shared" si="894"/>
        <v/>
      </c>
    </row>
    <row r="14000" spans="5:8" x14ac:dyDescent="0.25">
      <c r="E14000" s="18" t="str">
        <f t="shared" si="891"/>
        <v/>
      </c>
      <c r="F14000" s="18" t="str">
        <f t="shared" si="892"/>
        <v/>
      </c>
      <c r="G14000" s="18" t="str">
        <f t="shared" si="893"/>
        <v/>
      </c>
      <c r="H14000" s="18" t="str">
        <f t="shared" si="894"/>
        <v/>
      </c>
    </row>
    <row r="14001" spans="5:8" x14ac:dyDescent="0.25">
      <c r="E14001" s="18" t="str">
        <f t="shared" si="891"/>
        <v/>
      </c>
      <c r="F14001" s="18" t="str">
        <f t="shared" si="892"/>
        <v/>
      </c>
      <c r="G14001" s="18" t="str">
        <f t="shared" si="893"/>
        <v/>
      </c>
      <c r="H14001" s="18" t="str">
        <f t="shared" si="894"/>
        <v/>
      </c>
    </row>
    <row r="14002" spans="5:8" x14ac:dyDescent="0.25">
      <c r="E14002" s="18" t="str">
        <f t="shared" si="891"/>
        <v/>
      </c>
      <c r="F14002" s="18" t="str">
        <f t="shared" si="892"/>
        <v/>
      </c>
      <c r="G14002" s="18" t="str">
        <f t="shared" si="893"/>
        <v/>
      </c>
      <c r="H14002" s="18" t="str">
        <f t="shared" si="894"/>
        <v/>
      </c>
    </row>
    <row r="14003" spans="5:8" x14ac:dyDescent="0.25">
      <c r="E14003" s="18" t="str">
        <f t="shared" si="891"/>
        <v/>
      </c>
      <c r="F14003" s="18" t="str">
        <f t="shared" si="892"/>
        <v/>
      </c>
      <c r="G14003" s="18" t="str">
        <f t="shared" si="893"/>
        <v/>
      </c>
      <c r="H14003" s="18" t="str">
        <f t="shared" si="894"/>
        <v/>
      </c>
    </row>
    <row r="14004" spans="5:8" x14ac:dyDescent="0.25">
      <c r="E14004" s="18" t="str">
        <f t="shared" si="891"/>
        <v/>
      </c>
      <c r="F14004" s="18" t="str">
        <f t="shared" si="892"/>
        <v/>
      </c>
      <c r="G14004" s="18" t="str">
        <f t="shared" si="893"/>
        <v/>
      </c>
      <c r="H14004" s="18" t="str">
        <f t="shared" si="894"/>
        <v/>
      </c>
    </row>
    <row r="14005" spans="5:8" x14ac:dyDescent="0.25">
      <c r="E14005" s="18" t="str">
        <f t="shared" si="891"/>
        <v/>
      </c>
      <c r="F14005" s="18" t="str">
        <f t="shared" si="892"/>
        <v/>
      </c>
      <c r="G14005" s="18" t="str">
        <f t="shared" si="893"/>
        <v/>
      </c>
      <c r="H14005" s="18" t="str">
        <f t="shared" si="894"/>
        <v/>
      </c>
    </row>
    <row r="14006" spans="5:8" x14ac:dyDescent="0.25">
      <c r="E14006" s="18" t="str">
        <f t="shared" si="891"/>
        <v/>
      </c>
      <c r="F14006" s="18" t="str">
        <f t="shared" si="892"/>
        <v/>
      </c>
      <c r="G14006" s="18" t="str">
        <f t="shared" si="893"/>
        <v/>
      </c>
      <c r="H14006" s="18" t="str">
        <f t="shared" si="894"/>
        <v/>
      </c>
    </row>
    <row r="14007" spans="5:8" x14ac:dyDescent="0.25">
      <c r="E14007" s="18" t="str">
        <f t="shared" si="891"/>
        <v/>
      </c>
      <c r="F14007" s="18" t="str">
        <f t="shared" si="892"/>
        <v/>
      </c>
      <c r="G14007" s="18" t="str">
        <f t="shared" si="893"/>
        <v/>
      </c>
      <c r="H14007" s="18" t="str">
        <f t="shared" si="894"/>
        <v/>
      </c>
    </row>
    <row r="14008" spans="5:8" x14ac:dyDescent="0.25">
      <c r="E14008" s="18" t="str">
        <f t="shared" si="891"/>
        <v/>
      </c>
      <c r="F14008" s="18" t="str">
        <f t="shared" si="892"/>
        <v/>
      </c>
      <c r="G14008" s="18" t="str">
        <f t="shared" si="893"/>
        <v/>
      </c>
      <c r="H14008" s="18" t="str">
        <f t="shared" si="894"/>
        <v/>
      </c>
    </row>
    <row r="14009" spans="5:8" x14ac:dyDescent="0.25">
      <c r="E14009" s="18" t="str">
        <f t="shared" si="891"/>
        <v/>
      </c>
      <c r="F14009" s="18" t="str">
        <f t="shared" si="892"/>
        <v/>
      </c>
      <c r="G14009" s="18" t="str">
        <f t="shared" si="893"/>
        <v/>
      </c>
      <c r="H14009" s="18" t="str">
        <f t="shared" si="894"/>
        <v/>
      </c>
    </row>
    <row r="14010" spans="5:8" x14ac:dyDescent="0.25">
      <c r="E14010" s="18" t="str">
        <f t="shared" si="891"/>
        <v/>
      </c>
      <c r="F14010" s="18" t="str">
        <f t="shared" si="892"/>
        <v/>
      </c>
      <c r="G14010" s="18" t="str">
        <f t="shared" si="893"/>
        <v/>
      </c>
      <c r="H14010" s="18" t="str">
        <f t="shared" si="894"/>
        <v/>
      </c>
    </row>
    <row r="14011" spans="5:8" x14ac:dyDescent="0.25">
      <c r="E14011" s="18" t="str">
        <f t="shared" si="891"/>
        <v/>
      </c>
      <c r="F14011" s="18" t="str">
        <f t="shared" si="892"/>
        <v/>
      </c>
      <c r="G14011" s="18" t="str">
        <f t="shared" si="893"/>
        <v/>
      </c>
      <c r="H14011" s="18" t="str">
        <f t="shared" si="894"/>
        <v/>
      </c>
    </row>
    <row r="14012" spans="5:8" x14ac:dyDescent="0.25">
      <c r="E14012" s="18" t="str">
        <f t="shared" si="891"/>
        <v/>
      </c>
      <c r="F14012" s="18" t="str">
        <f t="shared" si="892"/>
        <v/>
      </c>
      <c r="G14012" s="18" t="str">
        <f t="shared" si="893"/>
        <v/>
      </c>
      <c r="H14012" s="18" t="str">
        <f t="shared" si="894"/>
        <v/>
      </c>
    </row>
    <row r="14013" spans="5:8" x14ac:dyDescent="0.25">
      <c r="E14013" s="18" t="str">
        <f t="shared" si="891"/>
        <v/>
      </c>
      <c r="F14013" s="18" t="str">
        <f t="shared" si="892"/>
        <v/>
      </c>
      <c r="G14013" s="18" t="str">
        <f t="shared" si="893"/>
        <v/>
      </c>
      <c r="H14013" s="18" t="str">
        <f t="shared" si="894"/>
        <v/>
      </c>
    </row>
    <row r="14014" spans="5:8" x14ac:dyDescent="0.25">
      <c r="E14014" s="18" t="str">
        <f t="shared" si="891"/>
        <v/>
      </c>
      <c r="F14014" s="18" t="str">
        <f t="shared" si="892"/>
        <v/>
      </c>
      <c r="G14014" s="18" t="str">
        <f t="shared" si="893"/>
        <v/>
      </c>
      <c r="H14014" s="18" t="str">
        <f t="shared" si="894"/>
        <v/>
      </c>
    </row>
    <row r="14015" spans="5:8" x14ac:dyDescent="0.25">
      <c r="E14015" s="18" t="str">
        <f t="shared" si="891"/>
        <v/>
      </c>
      <c r="F14015" s="18" t="str">
        <f t="shared" si="892"/>
        <v/>
      </c>
      <c r="G14015" s="18" t="str">
        <f t="shared" si="893"/>
        <v/>
      </c>
      <c r="H14015" s="18" t="str">
        <f t="shared" si="894"/>
        <v/>
      </c>
    </row>
    <row r="14016" spans="5:8" x14ac:dyDescent="0.25">
      <c r="E14016" s="18" t="str">
        <f t="shared" si="891"/>
        <v/>
      </c>
      <c r="F14016" s="18" t="str">
        <f t="shared" si="892"/>
        <v/>
      </c>
      <c r="G14016" s="18" t="str">
        <f t="shared" si="893"/>
        <v/>
      </c>
      <c r="H14016" s="18" t="str">
        <f t="shared" si="894"/>
        <v/>
      </c>
    </row>
    <row r="14017" spans="5:8" x14ac:dyDescent="0.25">
      <c r="E14017" s="18" t="str">
        <f t="shared" si="891"/>
        <v/>
      </c>
      <c r="F14017" s="18" t="str">
        <f t="shared" si="892"/>
        <v/>
      </c>
      <c r="G14017" s="18" t="str">
        <f t="shared" si="893"/>
        <v/>
      </c>
      <c r="H14017" s="18" t="str">
        <f t="shared" si="894"/>
        <v/>
      </c>
    </row>
    <row r="14018" spans="5:8" x14ac:dyDescent="0.25">
      <c r="E14018" s="18" t="str">
        <f t="shared" si="891"/>
        <v/>
      </c>
      <c r="F14018" s="18" t="str">
        <f t="shared" si="892"/>
        <v/>
      </c>
      <c r="G14018" s="18" t="str">
        <f t="shared" si="893"/>
        <v/>
      </c>
      <c r="H14018" s="18" t="str">
        <f t="shared" si="894"/>
        <v/>
      </c>
    </row>
    <row r="14019" spans="5:8" x14ac:dyDescent="0.25">
      <c r="E14019" s="18" t="str">
        <f t="shared" si="891"/>
        <v/>
      </c>
      <c r="F14019" s="18" t="str">
        <f t="shared" si="892"/>
        <v/>
      </c>
      <c r="G14019" s="18" t="str">
        <f t="shared" si="893"/>
        <v/>
      </c>
      <c r="H14019" s="18" t="str">
        <f t="shared" si="894"/>
        <v/>
      </c>
    </row>
    <row r="14020" spans="5:8" x14ac:dyDescent="0.25">
      <c r="E14020" s="18" t="str">
        <f t="shared" si="891"/>
        <v/>
      </c>
      <c r="F14020" s="18" t="str">
        <f t="shared" si="892"/>
        <v/>
      </c>
      <c r="G14020" s="18" t="str">
        <f t="shared" si="893"/>
        <v/>
      </c>
      <c r="H14020" s="18" t="str">
        <f t="shared" si="894"/>
        <v/>
      </c>
    </row>
    <row r="14021" spans="5:8" x14ac:dyDescent="0.25">
      <c r="E14021" s="18" t="str">
        <f t="shared" si="891"/>
        <v/>
      </c>
      <c r="F14021" s="18" t="str">
        <f t="shared" si="892"/>
        <v/>
      </c>
      <c r="G14021" s="18" t="str">
        <f t="shared" si="893"/>
        <v/>
      </c>
      <c r="H14021" s="18" t="str">
        <f t="shared" si="894"/>
        <v/>
      </c>
    </row>
    <row r="14022" spans="5:8" x14ac:dyDescent="0.25">
      <c r="E14022" s="18" t="str">
        <f t="shared" ref="E14022:E14085" si="895">IF($C14022="","",IFERROR(INDEX(ItemPriceCol,MATCH($C14022,ItemName,0)),""))</f>
        <v/>
      </c>
      <c r="F14022" s="18" t="str">
        <f t="shared" ref="F14022:F14085" si="896">IF(OR($D14022="",$E14022=""),"",$D14022*$E14022)</f>
        <v/>
      </c>
      <c r="G14022" s="18" t="str">
        <f t="shared" ref="G14022:G14085" si="897">IF($C14022="","",IFERROR(INDEX(ItemCostCol,MATCH($C14022,ItemName,0)),""))</f>
        <v/>
      </c>
      <c r="H14022" s="18" t="str">
        <f t="shared" ref="H14022:H14085" si="898">IF(OR($F14022="",$G14022=""),"",$F14022-$D14022*$G14022)</f>
        <v/>
      </c>
    </row>
    <row r="14023" spans="5:8" x14ac:dyDescent="0.25">
      <c r="E14023" s="18" t="str">
        <f t="shared" si="895"/>
        <v/>
      </c>
      <c r="F14023" s="18" t="str">
        <f t="shared" si="896"/>
        <v/>
      </c>
      <c r="G14023" s="18" t="str">
        <f t="shared" si="897"/>
        <v/>
      </c>
      <c r="H14023" s="18" t="str">
        <f t="shared" si="898"/>
        <v/>
      </c>
    </row>
    <row r="14024" spans="5:8" x14ac:dyDescent="0.25">
      <c r="E14024" s="18" t="str">
        <f t="shared" si="895"/>
        <v/>
      </c>
      <c r="F14024" s="18" t="str">
        <f t="shared" si="896"/>
        <v/>
      </c>
      <c r="G14024" s="18" t="str">
        <f t="shared" si="897"/>
        <v/>
      </c>
      <c r="H14024" s="18" t="str">
        <f t="shared" si="898"/>
        <v/>
      </c>
    </row>
    <row r="14025" spans="5:8" x14ac:dyDescent="0.25">
      <c r="E14025" s="18" t="str">
        <f t="shared" si="895"/>
        <v/>
      </c>
      <c r="F14025" s="18" t="str">
        <f t="shared" si="896"/>
        <v/>
      </c>
      <c r="G14025" s="18" t="str">
        <f t="shared" si="897"/>
        <v/>
      </c>
      <c r="H14025" s="18" t="str">
        <f t="shared" si="898"/>
        <v/>
      </c>
    </row>
    <row r="14026" spans="5:8" x14ac:dyDescent="0.25">
      <c r="E14026" s="18" t="str">
        <f t="shared" si="895"/>
        <v/>
      </c>
      <c r="F14026" s="18" t="str">
        <f t="shared" si="896"/>
        <v/>
      </c>
      <c r="G14026" s="18" t="str">
        <f t="shared" si="897"/>
        <v/>
      </c>
      <c r="H14026" s="18" t="str">
        <f t="shared" si="898"/>
        <v/>
      </c>
    </row>
    <row r="14027" spans="5:8" x14ac:dyDescent="0.25">
      <c r="E14027" s="18" t="str">
        <f t="shared" si="895"/>
        <v/>
      </c>
      <c r="F14027" s="18" t="str">
        <f t="shared" si="896"/>
        <v/>
      </c>
      <c r="G14027" s="18" t="str">
        <f t="shared" si="897"/>
        <v/>
      </c>
      <c r="H14027" s="18" t="str">
        <f t="shared" si="898"/>
        <v/>
      </c>
    </row>
    <row r="14028" spans="5:8" x14ac:dyDescent="0.25">
      <c r="E14028" s="18" t="str">
        <f t="shared" si="895"/>
        <v/>
      </c>
      <c r="F14028" s="18" t="str">
        <f t="shared" si="896"/>
        <v/>
      </c>
      <c r="G14028" s="18" t="str">
        <f t="shared" si="897"/>
        <v/>
      </c>
      <c r="H14028" s="18" t="str">
        <f t="shared" si="898"/>
        <v/>
      </c>
    </row>
    <row r="14029" spans="5:8" x14ac:dyDescent="0.25">
      <c r="E14029" s="18" t="str">
        <f t="shared" si="895"/>
        <v/>
      </c>
      <c r="F14029" s="18" t="str">
        <f t="shared" si="896"/>
        <v/>
      </c>
      <c r="G14029" s="18" t="str">
        <f t="shared" si="897"/>
        <v/>
      </c>
      <c r="H14029" s="18" t="str">
        <f t="shared" si="898"/>
        <v/>
      </c>
    </row>
    <row r="14030" spans="5:8" x14ac:dyDescent="0.25">
      <c r="E14030" s="18" t="str">
        <f t="shared" si="895"/>
        <v/>
      </c>
      <c r="F14030" s="18" t="str">
        <f t="shared" si="896"/>
        <v/>
      </c>
      <c r="G14030" s="18" t="str">
        <f t="shared" si="897"/>
        <v/>
      </c>
      <c r="H14030" s="18" t="str">
        <f t="shared" si="898"/>
        <v/>
      </c>
    </row>
    <row r="14031" spans="5:8" x14ac:dyDescent="0.25">
      <c r="E14031" s="18" t="str">
        <f t="shared" si="895"/>
        <v/>
      </c>
      <c r="F14031" s="18" t="str">
        <f t="shared" si="896"/>
        <v/>
      </c>
      <c r="G14031" s="18" t="str">
        <f t="shared" si="897"/>
        <v/>
      </c>
      <c r="H14031" s="18" t="str">
        <f t="shared" si="898"/>
        <v/>
      </c>
    </row>
    <row r="14032" spans="5:8" x14ac:dyDescent="0.25">
      <c r="E14032" s="18" t="str">
        <f t="shared" si="895"/>
        <v/>
      </c>
      <c r="F14032" s="18" t="str">
        <f t="shared" si="896"/>
        <v/>
      </c>
      <c r="G14032" s="18" t="str">
        <f t="shared" si="897"/>
        <v/>
      </c>
      <c r="H14032" s="18" t="str">
        <f t="shared" si="898"/>
        <v/>
      </c>
    </row>
    <row r="14033" spans="5:8" x14ac:dyDescent="0.25">
      <c r="E14033" s="18" t="str">
        <f t="shared" si="895"/>
        <v/>
      </c>
      <c r="F14033" s="18" t="str">
        <f t="shared" si="896"/>
        <v/>
      </c>
      <c r="G14033" s="18" t="str">
        <f t="shared" si="897"/>
        <v/>
      </c>
      <c r="H14033" s="18" t="str">
        <f t="shared" si="898"/>
        <v/>
      </c>
    </row>
    <row r="14034" spans="5:8" x14ac:dyDescent="0.25">
      <c r="E14034" s="18" t="str">
        <f t="shared" si="895"/>
        <v/>
      </c>
      <c r="F14034" s="18" t="str">
        <f t="shared" si="896"/>
        <v/>
      </c>
      <c r="G14034" s="18" t="str">
        <f t="shared" si="897"/>
        <v/>
      </c>
      <c r="H14034" s="18" t="str">
        <f t="shared" si="898"/>
        <v/>
      </c>
    </row>
    <row r="14035" spans="5:8" x14ac:dyDescent="0.25">
      <c r="E14035" s="18" t="str">
        <f t="shared" si="895"/>
        <v/>
      </c>
      <c r="F14035" s="18" t="str">
        <f t="shared" si="896"/>
        <v/>
      </c>
      <c r="G14035" s="18" t="str">
        <f t="shared" si="897"/>
        <v/>
      </c>
      <c r="H14035" s="18" t="str">
        <f t="shared" si="898"/>
        <v/>
      </c>
    </row>
    <row r="14036" spans="5:8" x14ac:dyDescent="0.25">
      <c r="E14036" s="18" t="str">
        <f t="shared" si="895"/>
        <v/>
      </c>
      <c r="F14036" s="18" t="str">
        <f t="shared" si="896"/>
        <v/>
      </c>
      <c r="G14036" s="18" t="str">
        <f t="shared" si="897"/>
        <v/>
      </c>
      <c r="H14036" s="18" t="str">
        <f t="shared" si="898"/>
        <v/>
      </c>
    </row>
    <row r="14037" spans="5:8" x14ac:dyDescent="0.25">
      <c r="E14037" s="18" t="str">
        <f t="shared" si="895"/>
        <v/>
      </c>
      <c r="F14037" s="18" t="str">
        <f t="shared" si="896"/>
        <v/>
      </c>
      <c r="G14037" s="18" t="str">
        <f t="shared" si="897"/>
        <v/>
      </c>
      <c r="H14037" s="18" t="str">
        <f t="shared" si="898"/>
        <v/>
      </c>
    </row>
    <row r="14038" spans="5:8" x14ac:dyDescent="0.25">
      <c r="E14038" s="18" t="str">
        <f t="shared" si="895"/>
        <v/>
      </c>
      <c r="F14038" s="18" t="str">
        <f t="shared" si="896"/>
        <v/>
      </c>
      <c r="G14038" s="18" t="str">
        <f t="shared" si="897"/>
        <v/>
      </c>
      <c r="H14038" s="18" t="str">
        <f t="shared" si="898"/>
        <v/>
      </c>
    </row>
    <row r="14039" spans="5:8" x14ac:dyDescent="0.25">
      <c r="E14039" s="18" t="str">
        <f t="shared" si="895"/>
        <v/>
      </c>
      <c r="F14039" s="18" t="str">
        <f t="shared" si="896"/>
        <v/>
      </c>
      <c r="G14039" s="18" t="str">
        <f t="shared" si="897"/>
        <v/>
      </c>
      <c r="H14039" s="18" t="str">
        <f t="shared" si="898"/>
        <v/>
      </c>
    </row>
    <row r="14040" spans="5:8" x14ac:dyDescent="0.25">
      <c r="E14040" s="18" t="str">
        <f t="shared" si="895"/>
        <v/>
      </c>
      <c r="F14040" s="18" t="str">
        <f t="shared" si="896"/>
        <v/>
      </c>
      <c r="G14040" s="18" t="str">
        <f t="shared" si="897"/>
        <v/>
      </c>
      <c r="H14040" s="18" t="str">
        <f t="shared" si="898"/>
        <v/>
      </c>
    </row>
    <row r="14041" spans="5:8" x14ac:dyDescent="0.25">
      <c r="E14041" s="18" t="str">
        <f t="shared" si="895"/>
        <v/>
      </c>
      <c r="F14041" s="18" t="str">
        <f t="shared" si="896"/>
        <v/>
      </c>
      <c r="G14041" s="18" t="str">
        <f t="shared" si="897"/>
        <v/>
      </c>
      <c r="H14041" s="18" t="str">
        <f t="shared" si="898"/>
        <v/>
      </c>
    </row>
    <row r="14042" spans="5:8" x14ac:dyDescent="0.25">
      <c r="E14042" s="18" t="str">
        <f t="shared" si="895"/>
        <v/>
      </c>
      <c r="F14042" s="18" t="str">
        <f t="shared" si="896"/>
        <v/>
      </c>
      <c r="G14042" s="18" t="str">
        <f t="shared" si="897"/>
        <v/>
      </c>
      <c r="H14042" s="18" t="str">
        <f t="shared" si="898"/>
        <v/>
      </c>
    </row>
    <row r="14043" spans="5:8" x14ac:dyDescent="0.25">
      <c r="E14043" s="18" t="str">
        <f t="shared" si="895"/>
        <v/>
      </c>
      <c r="F14043" s="18" t="str">
        <f t="shared" si="896"/>
        <v/>
      </c>
      <c r="G14043" s="18" t="str">
        <f t="shared" si="897"/>
        <v/>
      </c>
      <c r="H14043" s="18" t="str">
        <f t="shared" si="898"/>
        <v/>
      </c>
    </row>
    <row r="14044" spans="5:8" x14ac:dyDescent="0.25">
      <c r="E14044" s="18" t="str">
        <f t="shared" si="895"/>
        <v/>
      </c>
      <c r="F14044" s="18" t="str">
        <f t="shared" si="896"/>
        <v/>
      </c>
      <c r="G14044" s="18" t="str">
        <f t="shared" si="897"/>
        <v/>
      </c>
      <c r="H14044" s="18" t="str">
        <f t="shared" si="898"/>
        <v/>
      </c>
    </row>
    <row r="14045" spans="5:8" x14ac:dyDescent="0.25">
      <c r="E14045" s="18" t="str">
        <f t="shared" si="895"/>
        <v/>
      </c>
      <c r="F14045" s="18" t="str">
        <f t="shared" si="896"/>
        <v/>
      </c>
      <c r="G14045" s="18" t="str">
        <f t="shared" si="897"/>
        <v/>
      </c>
      <c r="H14045" s="18" t="str">
        <f t="shared" si="898"/>
        <v/>
      </c>
    </row>
    <row r="14046" spans="5:8" x14ac:dyDescent="0.25">
      <c r="E14046" s="18" t="str">
        <f t="shared" si="895"/>
        <v/>
      </c>
      <c r="F14046" s="18" t="str">
        <f t="shared" si="896"/>
        <v/>
      </c>
      <c r="G14046" s="18" t="str">
        <f t="shared" si="897"/>
        <v/>
      </c>
      <c r="H14046" s="18" t="str">
        <f t="shared" si="898"/>
        <v/>
      </c>
    </row>
    <row r="14047" spans="5:8" x14ac:dyDescent="0.25">
      <c r="E14047" s="18" t="str">
        <f t="shared" si="895"/>
        <v/>
      </c>
      <c r="F14047" s="18" t="str">
        <f t="shared" si="896"/>
        <v/>
      </c>
      <c r="G14047" s="18" t="str">
        <f t="shared" si="897"/>
        <v/>
      </c>
      <c r="H14047" s="18" t="str">
        <f t="shared" si="898"/>
        <v/>
      </c>
    </row>
    <row r="14048" spans="5:8" x14ac:dyDescent="0.25">
      <c r="E14048" s="18" t="str">
        <f t="shared" si="895"/>
        <v/>
      </c>
      <c r="F14048" s="18" t="str">
        <f t="shared" si="896"/>
        <v/>
      </c>
      <c r="G14048" s="18" t="str">
        <f t="shared" si="897"/>
        <v/>
      </c>
      <c r="H14048" s="18" t="str">
        <f t="shared" si="898"/>
        <v/>
      </c>
    </row>
    <row r="14049" spans="5:8" x14ac:dyDescent="0.25">
      <c r="E14049" s="18" t="str">
        <f t="shared" si="895"/>
        <v/>
      </c>
      <c r="F14049" s="18" t="str">
        <f t="shared" si="896"/>
        <v/>
      </c>
      <c r="G14049" s="18" t="str">
        <f t="shared" si="897"/>
        <v/>
      </c>
      <c r="H14049" s="18" t="str">
        <f t="shared" si="898"/>
        <v/>
      </c>
    </row>
    <row r="14050" spans="5:8" x14ac:dyDescent="0.25">
      <c r="E14050" s="18" t="str">
        <f t="shared" si="895"/>
        <v/>
      </c>
      <c r="F14050" s="18" t="str">
        <f t="shared" si="896"/>
        <v/>
      </c>
      <c r="G14050" s="18" t="str">
        <f t="shared" si="897"/>
        <v/>
      </c>
      <c r="H14050" s="18" t="str">
        <f t="shared" si="898"/>
        <v/>
      </c>
    </row>
    <row r="14051" spans="5:8" x14ac:dyDescent="0.25">
      <c r="E14051" s="18" t="str">
        <f t="shared" si="895"/>
        <v/>
      </c>
      <c r="F14051" s="18" t="str">
        <f t="shared" si="896"/>
        <v/>
      </c>
      <c r="G14051" s="18" t="str">
        <f t="shared" si="897"/>
        <v/>
      </c>
      <c r="H14051" s="18" t="str">
        <f t="shared" si="898"/>
        <v/>
      </c>
    </row>
    <row r="14052" spans="5:8" x14ac:dyDescent="0.25">
      <c r="E14052" s="18" t="str">
        <f t="shared" si="895"/>
        <v/>
      </c>
      <c r="F14052" s="18" t="str">
        <f t="shared" si="896"/>
        <v/>
      </c>
      <c r="G14052" s="18" t="str">
        <f t="shared" si="897"/>
        <v/>
      </c>
      <c r="H14052" s="18" t="str">
        <f t="shared" si="898"/>
        <v/>
      </c>
    </row>
    <row r="14053" spans="5:8" x14ac:dyDescent="0.25">
      <c r="E14053" s="18" t="str">
        <f t="shared" si="895"/>
        <v/>
      </c>
      <c r="F14053" s="18" t="str">
        <f t="shared" si="896"/>
        <v/>
      </c>
      <c r="G14053" s="18" t="str">
        <f t="shared" si="897"/>
        <v/>
      </c>
      <c r="H14053" s="18" t="str">
        <f t="shared" si="898"/>
        <v/>
      </c>
    </row>
    <row r="14054" spans="5:8" x14ac:dyDescent="0.25">
      <c r="E14054" s="18" t="str">
        <f t="shared" si="895"/>
        <v/>
      </c>
      <c r="F14054" s="18" t="str">
        <f t="shared" si="896"/>
        <v/>
      </c>
      <c r="G14054" s="18" t="str">
        <f t="shared" si="897"/>
        <v/>
      </c>
      <c r="H14054" s="18" t="str">
        <f t="shared" si="898"/>
        <v/>
      </c>
    </row>
    <row r="14055" spans="5:8" x14ac:dyDescent="0.25">
      <c r="E14055" s="18" t="str">
        <f t="shared" si="895"/>
        <v/>
      </c>
      <c r="F14055" s="18" t="str">
        <f t="shared" si="896"/>
        <v/>
      </c>
      <c r="G14055" s="18" t="str">
        <f t="shared" si="897"/>
        <v/>
      </c>
      <c r="H14055" s="18" t="str">
        <f t="shared" si="898"/>
        <v/>
      </c>
    </row>
    <row r="14056" spans="5:8" x14ac:dyDescent="0.25">
      <c r="E14056" s="18" t="str">
        <f t="shared" si="895"/>
        <v/>
      </c>
      <c r="F14056" s="18" t="str">
        <f t="shared" si="896"/>
        <v/>
      </c>
      <c r="G14056" s="18" t="str">
        <f t="shared" si="897"/>
        <v/>
      </c>
      <c r="H14056" s="18" t="str">
        <f t="shared" si="898"/>
        <v/>
      </c>
    </row>
    <row r="14057" spans="5:8" x14ac:dyDescent="0.25">
      <c r="E14057" s="18" t="str">
        <f t="shared" si="895"/>
        <v/>
      </c>
      <c r="F14057" s="18" t="str">
        <f t="shared" si="896"/>
        <v/>
      </c>
      <c r="G14057" s="18" t="str">
        <f t="shared" si="897"/>
        <v/>
      </c>
      <c r="H14057" s="18" t="str">
        <f t="shared" si="898"/>
        <v/>
      </c>
    </row>
    <row r="14058" spans="5:8" x14ac:dyDescent="0.25">
      <c r="E14058" s="18" t="str">
        <f t="shared" si="895"/>
        <v/>
      </c>
      <c r="F14058" s="18" t="str">
        <f t="shared" si="896"/>
        <v/>
      </c>
      <c r="G14058" s="18" t="str">
        <f t="shared" si="897"/>
        <v/>
      </c>
      <c r="H14058" s="18" t="str">
        <f t="shared" si="898"/>
        <v/>
      </c>
    </row>
    <row r="14059" spans="5:8" x14ac:dyDescent="0.25">
      <c r="E14059" s="18" t="str">
        <f t="shared" si="895"/>
        <v/>
      </c>
      <c r="F14059" s="18" t="str">
        <f t="shared" si="896"/>
        <v/>
      </c>
      <c r="G14059" s="18" t="str">
        <f t="shared" si="897"/>
        <v/>
      </c>
      <c r="H14059" s="18" t="str">
        <f t="shared" si="898"/>
        <v/>
      </c>
    </row>
    <row r="14060" spans="5:8" x14ac:dyDescent="0.25">
      <c r="E14060" s="18" t="str">
        <f t="shared" si="895"/>
        <v/>
      </c>
      <c r="F14060" s="18" t="str">
        <f t="shared" si="896"/>
        <v/>
      </c>
      <c r="G14060" s="18" t="str">
        <f t="shared" si="897"/>
        <v/>
      </c>
      <c r="H14060" s="18" t="str">
        <f t="shared" si="898"/>
        <v/>
      </c>
    </row>
    <row r="14061" spans="5:8" x14ac:dyDescent="0.25">
      <c r="E14061" s="18" t="str">
        <f t="shared" si="895"/>
        <v/>
      </c>
      <c r="F14061" s="18" t="str">
        <f t="shared" si="896"/>
        <v/>
      </c>
      <c r="G14061" s="18" t="str">
        <f t="shared" si="897"/>
        <v/>
      </c>
      <c r="H14061" s="18" t="str">
        <f t="shared" si="898"/>
        <v/>
      </c>
    </row>
    <row r="14062" spans="5:8" x14ac:dyDescent="0.25">
      <c r="E14062" s="18" t="str">
        <f t="shared" si="895"/>
        <v/>
      </c>
      <c r="F14062" s="18" t="str">
        <f t="shared" si="896"/>
        <v/>
      </c>
      <c r="G14062" s="18" t="str">
        <f t="shared" si="897"/>
        <v/>
      </c>
      <c r="H14062" s="18" t="str">
        <f t="shared" si="898"/>
        <v/>
      </c>
    </row>
    <row r="14063" spans="5:8" x14ac:dyDescent="0.25">
      <c r="E14063" s="18" t="str">
        <f t="shared" si="895"/>
        <v/>
      </c>
      <c r="F14063" s="18" t="str">
        <f t="shared" si="896"/>
        <v/>
      </c>
      <c r="G14063" s="18" t="str">
        <f t="shared" si="897"/>
        <v/>
      </c>
      <c r="H14063" s="18" t="str">
        <f t="shared" si="898"/>
        <v/>
      </c>
    </row>
    <row r="14064" spans="5:8" x14ac:dyDescent="0.25">
      <c r="E14064" s="18" t="str">
        <f t="shared" si="895"/>
        <v/>
      </c>
      <c r="F14064" s="18" t="str">
        <f t="shared" si="896"/>
        <v/>
      </c>
      <c r="G14064" s="18" t="str">
        <f t="shared" si="897"/>
        <v/>
      </c>
      <c r="H14064" s="18" t="str">
        <f t="shared" si="898"/>
        <v/>
      </c>
    </row>
    <row r="14065" spans="5:8" x14ac:dyDescent="0.25">
      <c r="E14065" s="18" t="str">
        <f t="shared" si="895"/>
        <v/>
      </c>
      <c r="F14065" s="18" t="str">
        <f t="shared" si="896"/>
        <v/>
      </c>
      <c r="G14065" s="18" t="str">
        <f t="shared" si="897"/>
        <v/>
      </c>
      <c r="H14065" s="18" t="str">
        <f t="shared" si="898"/>
        <v/>
      </c>
    </row>
    <row r="14066" spans="5:8" x14ac:dyDescent="0.25">
      <c r="E14066" s="18" t="str">
        <f t="shared" si="895"/>
        <v/>
      </c>
      <c r="F14066" s="18" t="str">
        <f t="shared" si="896"/>
        <v/>
      </c>
      <c r="G14066" s="18" t="str">
        <f t="shared" si="897"/>
        <v/>
      </c>
      <c r="H14066" s="18" t="str">
        <f t="shared" si="898"/>
        <v/>
      </c>
    </row>
    <row r="14067" spans="5:8" x14ac:dyDescent="0.25">
      <c r="E14067" s="18" t="str">
        <f t="shared" si="895"/>
        <v/>
      </c>
      <c r="F14067" s="18" t="str">
        <f t="shared" si="896"/>
        <v/>
      </c>
      <c r="G14067" s="18" t="str">
        <f t="shared" si="897"/>
        <v/>
      </c>
      <c r="H14067" s="18" t="str">
        <f t="shared" si="898"/>
        <v/>
      </c>
    </row>
    <row r="14068" spans="5:8" x14ac:dyDescent="0.25">
      <c r="E14068" s="18" t="str">
        <f t="shared" si="895"/>
        <v/>
      </c>
      <c r="F14068" s="18" t="str">
        <f t="shared" si="896"/>
        <v/>
      </c>
      <c r="G14068" s="18" t="str">
        <f t="shared" si="897"/>
        <v/>
      </c>
      <c r="H14068" s="18" t="str">
        <f t="shared" si="898"/>
        <v/>
      </c>
    </row>
    <row r="14069" spans="5:8" x14ac:dyDescent="0.25">
      <c r="E14069" s="18" t="str">
        <f t="shared" si="895"/>
        <v/>
      </c>
      <c r="F14069" s="18" t="str">
        <f t="shared" si="896"/>
        <v/>
      </c>
      <c r="G14069" s="18" t="str">
        <f t="shared" si="897"/>
        <v/>
      </c>
      <c r="H14069" s="18" t="str">
        <f t="shared" si="898"/>
        <v/>
      </c>
    </row>
    <row r="14070" spans="5:8" x14ac:dyDescent="0.25">
      <c r="E14070" s="18" t="str">
        <f t="shared" si="895"/>
        <v/>
      </c>
      <c r="F14070" s="18" t="str">
        <f t="shared" si="896"/>
        <v/>
      </c>
      <c r="G14070" s="18" t="str">
        <f t="shared" si="897"/>
        <v/>
      </c>
      <c r="H14070" s="18" t="str">
        <f t="shared" si="898"/>
        <v/>
      </c>
    </row>
    <row r="14071" spans="5:8" x14ac:dyDescent="0.25">
      <c r="E14071" s="18" t="str">
        <f t="shared" si="895"/>
        <v/>
      </c>
      <c r="F14071" s="18" t="str">
        <f t="shared" si="896"/>
        <v/>
      </c>
      <c r="G14071" s="18" t="str">
        <f t="shared" si="897"/>
        <v/>
      </c>
      <c r="H14071" s="18" t="str">
        <f t="shared" si="898"/>
        <v/>
      </c>
    </row>
    <row r="14072" spans="5:8" x14ac:dyDescent="0.25">
      <c r="E14072" s="18" t="str">
        <f t="shared" si="895"/>
        <v/>
      </c>
      <c r="F14072" s="18" t="str">
        <f t="shared" si="896"/>
        <v/>
      </c>
      <c r="G14072" s="18" t="str">
        <f t="shared" si="897"/>
        <v/>
      </c>
      <c r="H14072" s="18" t="str">
        <f t="shared" si="898"/>
        <v/>
      </c>
    </row>
    <row r="14073" spans="5:8" x14ac:dyDescent="0.25">
      <c r="E14073" s="18" t="str">
        <f t="shared" si="895"/>
        <v/>
      </c>
      <c r="F14073" s="18" t="str">
        <f t="shared" si="896"/>
        <v/>
      </c>
      <c r="G14073" s="18" t="str">
        <f t="shared" si="897"/>
        <v/>
      </c>
      <c r="H14073" s="18" t="str">
        <f t="shared" si="898"/>
        <v/>
      </c>
    </row>
    <row r="14074" spans="5:8" x14ac:dyDescent="0.25">
      <c r="E14074" s="18" t="str">
        <f t="shared" si="895"/>
        <v/>
      </c>
      <c r="F14074" s="18" t="str">
        <f t="shared" si="896"/>
        <v/>
      </c>
      <c r="G14074" s="18" t="str">
        <f t="shared" si="897"/>
        <v/>
      </c>
      <c r="H14074" s="18" t="str">
        <f t="shared" si="898"/>
        <v/>
      </c>
    </row>
    <row r="14075" spans="5:8" x14ac:dyDescent="0.25">
      <c r="E14075" s="18" t="str">
        <f t="shared" si="895"/>
        <v/>
      </c>
      <c r="F14075" s="18" t="str">
        <f t="shared" si="896"/>
        <v/>
      </c>
      <c r="G14075" s="18" t="str">
        <f t="shared" si="897"/>
        <v/>
      </c>
      <c r="H14075" s="18" t="str">
        <f t="shared" si="898"/>
        <v/>
      </c>
    </row>
    <row r="14076" spans="5:8" x14ac:dyDescent="0.25">
      <c r="E14076" s="18" t="str">
        <f t="shared" si="895"/>
        <v/>
      </c>
      <c r="F14076" s="18" t="str">
        <f t="shared" si="896"/>
        <v/>
      </c>
      <c r="G14076" s="18" t="str">
        <f t="shared" si="897"/>
        <v/>
      </c>
      <c r="H14076" s="18" t="str">
        <f t="shared" si="898"/>
        <v/>
      </c>
    </row>
    <row r="14077" spans="5:8" x14ac:dyDescent="0.25">
      <c r="E14077" s="18" t="str">
        <f t="shared" si="895"/>
        <v/>
      </c>
      <c r="F14077" s="18" t="str">
        <f t="shared" si="896"/>
        <v/>
      </c>
      <c r="G14077" s="18" t="str">
        <f t="shared" si="897"/>
        <v/>
      </c>
      <c r="H14077" s="18" t="str">
        <f t="shared" si="898"/>
        <v/>
      </c>
    </row>
    <row r="14078" spans="5:8" x14ac:dyDescent="0.25">
      <c r="E14078" s="18" t="str">
        <f t="shared" si="895"/>
        <v/>
      </c>
      <c r="F14078" s="18" t="str">
        <f t="shared" si="896"/>
        <v/>
      </c>
      <c r="G14078" s="18" t="str">
        <f t="shared" si="897"/>
        <v/>
      </c>
      <c r="H14078" s="18" t="str">
        <f t="shared" si="898"/>
        <v/>
      </c>
    </row>
    <row r="14079" spans="5:8" x14ac:dyDescent="0.25">
      <c r="E14079" s="18" t="str">
        <f t="shared" si="895"/>
        <v/>
      </c>
      <c r="F14079" s="18" t="str">
        <f t="shared" si="896"/>
        <v/>
      </c>
      <c r="G14079" s="18" t="str">
        <f t="shared" si="897"/>
        <v/>
      </c>
      <c r="H14079" s="18" t="str">
        <f t="shared" si="898"/>
        <v/>
      </c>
    </row>
    <row r="14080" spans="5:8" x14ac:dyDescent="0.25">
      <c r="E14080" s="18" t="str">
        <f t="shared" si="895"/>
        <v/>
      </c>
      <c r="F14080" s="18" t="str">
        <f t="shared" si="896"/>
        <v/>
      </c>
      <c r="G14080" s="18" t="str">
        <f t="shared" si="897"/>
        <v/>
      </c>
      <c r="H14080" s="18" t="str">
        <f t="shared" si="898"/>
        <v/>
      </c>
    </row>
    <row r="14081" spans="5:8" x14ac:dyDescent="0.25">
      <c r="E14081" s="18" t="str">
        <f t="shared" si="895"/>
        <v/>
      </c>
      <c r="F14081" s="18" t="str">
        <f t="shared" si="896"/>
        <v/>
      </c>
      <c r="G14081" s="18" t="str">
        <f t="shared" si="897"/>
        <v/>
      </c>
      <c r="H14081" s="18" t="str">
        <f t="shared" si="898"/>
        <v/>
      </c>
    </row>
    <row r="14082" spans="5:8" x14ac:dyDescent="0.25">
      <c r="E14082" s="18" t="str">
        <f t="shared" si="895"/>
        <v/>
      </c>
      <c r="F14082" s="18" t="str">
        <f t="shared" si="896"/>
        <v/>
      </c>
      <c r="G14082" s="18" t="str">
        <f t="shared" si="897"/>
        <v/>
      </c>
      <c r="H14082" s="18" t="str">
        <f t="shared" si="898"/>
        <v/>
      </c>
    </row>
    <row r="14083" spans="5:8" x14ac:dyDescent="0.25">
      <c r="E14083" s="18" t="str">
        <f t="shared" si="895"/>
        <v/>
      </c>
      <c r="F14083" s="18" t="str">
        <f t="shared" si="896"/>
        <v/>
      </c>
      <c r="G14083" s="18" t="str">
        <f t="shared" si="897"/>
        <v/>
      </c>
      <c r="H14083" s="18" t="str">
        <f t="shared" si="898"/>
        <v/>
      </c>
    </row>
    <row r="14084" spans="5:8" x14ac:dyDescent="0.25">
      <c r="E14084" s="18" t="str">
        <f t="shared" si="895"/>
        <v/>
      </c>
      <c r="F14084" s="18" t="str">
        <f t="shared" si="896"/>
        <v/>
      </c>
      <c r="G14084" s="18" t="str">
        <f t="shared" si="897"/>
        <v/>
      </c>
      <c r="H14084" s="18" t="str">
        <f t="shared" si="898"/>
        <v/>
      </c>
    </row>
    <row r="14085" spans="5:8" x14ac:dyDescent="0.25">
      <c r="E14085" s="18" t="str">
        <f t="shared" si="895"/>
        <v/>
      </c>
      <c r="F14085" s="18" t="str">
        <f t="shared" si="896"/>
        <v/>
      </c>
      <c r="G14085" s="18" t="str">
        <f t="shared" si="897"/>
        <v/>
      </c>
      <c r="H14085" s="18" t="str">
        <f t="shared" si="898"/>
        <v/>
      </c>
    </row>
    <row r="14086" spans="5:8" x14ac:dyDescent="0.25">
      <c r="E14086" s="18" t="str">
        <f t="shared" ref="E14086:E14149" si="899">IF($C14086="","",IFERROR(INDEX(ItemPriceCol,MATCH($C14086,ItemName,0)),""))</f>
        <v/>
      </c>
      <c r="F14086" s="18" t="str">
        <f t="shared" ref="F14086:F14149" si="900">IF(OR($D14086="",$E14086=""),"",$D14086*$E14086)</f>
        <v/>
      </c>
      <c r="G14086" s="18" t="str">
        <f t="shared" ref="G14086:G14149" si="901">IF($C14086="","",IFERROR(INDEX(ItemCostCol,MATCH($C14086,ItemName,0)),""))</f>
        <v/>
      </c>
      <c r="H14086" s="18" t="str">
        <f t="shared" ref="H14086:H14149" si="902">IF(OR($F14086="",$G14086=""),"",$F14086-$D14086*$G14086)</f>
        <v/>
      </c>
    </row>
    <row r="14087" spans="5:8" x14ac:dyDescent="0.25">
      <c r="E14087" s="18" t="str">
        <f t="shared" si="899"/>
        <v/>
      </c>
      <c r="F14087" s="18" t="str">
        <f t="shared" si="900"/>
        <v/>
      </c>
      <c r="G14087" s="18" t="str">
        <f t="shared" si="901"/>
        <v/>
      </c>
      <c r="H14087" s="18" t="str">
        <f t="shared" si="902"/>
        <v/>
      </c>
    </row>
    <row r="14088" spans="5:8" x14ac:dyDescent="0.25">
      <c r="E14088" s="18" t="str">
        <f t="shared" si="899"/>
        <v/>
      </c>
      <c r="F14088" s="18" t="str">
        <f t="shared" si="900"/>
        <v/>
      </c>
      <c r="G14088" s="18" t="str">
        <f t="shared" si="901"/>
        <v/>
      </c>
      <c r="H14088" s="18" t="str">
        <f t="shared" si="902"/>
        <v/>
      </c>
    </row>
    <row r="14089" spans="5:8" x14ac:dyDescent="0.25">
      <c r="E14089" s="18" t="str">
        <f t="shared" si="899"/>
        <v/>
      </c>
      <c r="F14089" s="18" t="str">
        <f t="shared" si="900"/>
        <v/>
      </c>
      <c r="G14089" s="18" t="str">
        <f t="shared" si="901"/>
        <v/>
      </c>
      <c r="H14089" s="18" t="str">
        <f t="shared" si="902"/>
        <v/>
      </c>
    </row>
    <row r="14090" spans="5:8" x14ac:dyDescent="0.25">
      <c r="E14090" s="18" t="str">
        <f t="shared" si="899"/>
        <v/>
      </c>
      <c r="F14090" s="18" t="str">
        <f t="shared" si="900"/>
        <v/>
      </c>
      <c r="G14090" s="18" t="str">
        <f t="shared" si="901"/>
        <v/>
      </c>
      <c r="H14090" s="18" t="str">
        <f t="shared" si="902"/>
        <v/>
      </c>
    </row>
    <row r="14091" spans="5:8" x14ac:dyDescent="0.25">
      <c r="E14091" s="18" t="str">
        <f t="shared" si="899"/>
        <v/>
      </c>
      <c r="F14091" s="18" t="str">
        <f t="shared" si="900"/>
        <v/>
      </c>
      <c r="G14091" s="18" t="str">
        <f t="shared" si="901"/>
        <v/>
      </c>
      <c r="H14091" s="18" t="str">
        <f t="shared" si="902"/>
        <v/>
      </c>
    </row>
    <row r="14092" spans="5:8" x14ac:dyDescent="0.25">
      <c r="E14092" s="18" t="str">
        <f t="shared" si="899"/>
        <v/>
      </c>
      <c r="F14092" s="18" t="str">
        <f t="shared" si="900"/>
        <v/>
      </c>
      <c r="G14092" s="18" t="str">
        <f t="shared" si="901"/>
        <v/>
      </c>
      <c r="H14092" s="18" t="str">
        <f t="shared" si="902"/>
        <v/>
      </c>
    </row>
    <row r="14093" spans="5:8" x14ac:dyDescent="0.25">
      <c r="E14093" s="18" t="str">
        <f t="shared" si="899"/>
        <v/>
      </c>
      <c r="F14093" s="18" t="str">
        <f t="shared" si="900"/>
        <v/>
      </c>
      <c r="G14093" s="18" t="str">
        <f t="shared" si="901"/>
        <v/>
      </c>
      <c r="H14093" s="18" t="str">
        <f t="shared" si="902"/>
        <v/>
      </c>
    </row>
    <row r="14094" spans="5:8" x14ac:dyDescent="0.25">
      <c r="E14094" s="18" t="str">
        <f t="shared" si="899"/>
        <v/>
      </c>
      <c r="F14094" s="18" t="str">
        <f t="shared" si="900"/>
        <v/>
      </c>
      <c r="G14094" s="18" t="str">
        <f t="shared" si="901"/>
        <v/>
      </c>
      <c r="H14094" s="18" t="str">
        <f t="shared" si="902"/>
        <v/>
      </c>
    </row>
    <row r="14095" spans="5:8" x14ac:dyDescent="0.25">
      <c r="E14095" s="18" t="str">
        <f t="shared" si="899"/>
        <v/>
      </c>
      <c r="F14095" s="18" t="str">
        <f t="shared" si="900"/>
        <v/>
      </c>
      <c r="G14095" s="18" t="str">
        <f t="shared" si="901"/>
        <v/>
      </c>
      <c r="H14095" s="18" t="str">
        <f t="shared" si="902"/>
        <v/>
      </c>
    </row>
    <row r="14096" spans="5:8" x14ac:dyDescent="0.25">
      <c r="E14096" s="18" t="str">
        <f t="shared" si="899"/>
        <v/>
      </c>
      <c r="F14096" s="18" t="str">
        <f t="shared" si="900"/>
        <v/>
      </c>
      <c r="G14096" s="18" t="str">
        <f t="shared" si="901"/>
        <v/>
      </c>
      <c r="H14096" s="18" t="str">
        <f t="shared" si="902"/>
        <v/>
      </c>
    </row>
    <row r="14097" spans="5:8" x14ac:dyDescent="0.25">
      <c r="E14097" s="18" t="str">
        <f t="shared" si="899"/>
        <v/>
      </c>
      <c r="F14097" s="18" t="str">
        <f t="shared" si="900"/>
        <v/>
      </c>
      <c r="G14097" s="18" t="str">
        <f t="shared" si="901"/>
        <v/>
      </c>
      <c r="H14097" s="18" t="str">
        <f t="shared" si="902"/>
        <v/>
      </c>
    </row>
    <row r="14098" spans="5:8" x14ac:dyDescent="0.25">
      <c r="E14098" s="18" t="str">
        <f t="shared" si="899"/>
        <v/>
      </c>
      <c r="F14098" s="18" t="str">
        <f t="shared" si="900"/>
        <v/>
      </c>
      <c r="G14098" s="18" t="str">
        <f t="shared" si="901"/>
        <v/>
      </c>
      <c r="H14098" s="18" t="str">
        <f t="shared" si="902"/>
        <v/>
      </c>
    </row>
    <row r="14099" spans="5:8" x14ac:dyDescent="0.25">
      <c r="E14099" s="18" t="str">
        <f t="shared" si="899"/>
        <v/>
      </c>
      <c r="F14099" s="18" t="str">
        <f t="shared" si="900"/>
        <v/>
      </c>
      <c r="G14099" s="18" t="str">
        <f t="shared" si="901"/>
        <v/>
      </c>
      <c r="H14099" s="18" t="str">
        <f t="shared" si="902"/>
        <v/>
      </c>
    </row>
    <row r="14100" spans="5:8" x14ac:dyDescent="0.25">
      <c r="E14100" s="18" t="str">
        <f t="shared" si="899"/>
        <v/>
      </c>
      <c r="F14100" s="18" t="str">
        <f t="shared" si="900"/>
        <v/>
      </c>
      <c r="G14100" s="18" t="str">
        <f t="shared" si="901"/>
        <v/>
      </c>
      <c r="H14100" s="18" t="str">
        <f t="shared" si="902"/>
        <v/>
      </c>
    </row>
    <row r="14101" spans="5:8" x14ac:dyDescent="0.25">
      <c r="E14101" s="18" t="str">
        <f t="shared" si="899"/>
        <v/>
      </c>
      <c r="F14101" s="18" t="str">
        <f t="shared" si="900"/>
        <v/>
      </c>
      <c r="G14101" s="18" t="str">
        <f t="shared" si="901"/>
        <v/>
      </c>
      <c r="H14101" s="18" t="str">
        <f t="shared" si="902"/>
        <v/>
      </c>
    </row>
    <row r="14102" spans="5:8" x14ac:dyDescent="0.25">
      <c r="E14102" s="18" t="str">
        <f t="shared" si="899"/>
        <v/>
      </c>
      <c r="F14102" s="18" t="str">
        <f t="shared" si="900"/>
        <v/>
      </c>
      <c r="G14102" s="18" t="str">
        <f t="shared" si="901"/>
        <v/>
      </c>
      <c r="H14102" s="18" t="str">
        <f t="shared" si="902"/>
        <v/>
      </c>
    </row>
    <row r="14103" spans="5:8" x14ac:dyDescent="0.25">
      <c r="E14103" s="18" t="str">
        <f t="shared" si="899"/>
        <v/>
      </c>
      <c r="F14103" s="18" t="str">
        <f t="shared" si="900"/>
        <v/>
      </c>
      <c r="G14103" s="18" t="str">
        <f t="shared" si="901"/>
        <v/>
      </c>
      <c r="H14103" s="18" t="str">
        <f t="shared" si="902"/>
        <v/>
      </c>
    </row>
    <row r="14104" spans="5:8" x14ac:dyDescent="0.25">
      <c r="E14104" s="18" t="str">
        <f t="shared" si="899"/>
        <v/>
      </c>
      <c r="F14104" s="18" t="str">
        <f t="shared" si="900"/>
        <v/>
      </c>
      <c r="G14104" s="18" t="str">
        <f t="shared" si="901"/>
        <v/>
      </c>
      <c r="H14104" s="18" t="str">
        <f t="shared" si="902"/>
        <v/>
      </c>
    </row>
    <row r="14105" spans="5:8" x14ac:dyDescent="0.25">
      <c r="E14105" s="18" t="str">
        <f t="shared" si="899"/>
        <v/>
      </c>
      <c r="F14105" s="18" t="str">
        <f t="shared" si="900"/>
        <v/>
      </c>
      <c r="G14105" s="18" t="str">
        <f t="shared" si="901"/>
        <v/>
      </c>
      <c r="H14105" s="18" t="str">
        <f t="shared" si="902"/>
        <v/>
      </c>
    </row>
    <row r="14106" spans="5:8" x14ac:dyDescent="0.25">
      <c r="E14106" s="18" t="str">
        <f t="shared" si="899"/>
        <v/>
      </c>
      <c r="F14106" s="18" t="str">
        <f t="shared" si="900"/>
        <v/>
      </c>
      <c r="G14106" s="18" t="str">
        <f t="shared" si="901"/>
        <v/>
      </c>
      <c r="H14106" s="18" t="str">
        <f t="shared" si="902"/>
        <v/>
      </c>
    </row>
    <row r="14107" spans="5:8" x14ac:dyDescent="0.25">
      <c r="E14107" s="18" t="str">
        <f t="shared" si="899"/>
        <v/>
      </c>
      <c r="F14107" s="18" t="str">
        <f t="shared" si="900"/>
        <v/>
      </c>
      <c r="G14107" s="18" t="str">
        <f t="shared" si="901"/>
        <v/>
      </c>
      <c r="H14107" s="18" t="str">
        <f t="shared" si="902"/>
        <v/>
      </c>
    </row>
    <row r="14108" spans="5:8" x14ac:dyDescent="0.25">
      <c r="E14108" s="18" t="str">
        <f t="shared" si="899"/>
        <v/>
      </c>
      <c r="F14108" s="18" t="str">
        <f t="shared" si="900"/>
        <v/>
      </c>
      <c r="G14108" s="18" t="str">
        <f t="shared" si="901"/>
        <v/>
      </c>
      <c r="H14108" s="18" t="str">
        <f t="shared" si="902"/>
        <v/>
      </c>
    </row>
    <row r="14109" spans="5:8" x14ac:dyDescent="0.25">
      <c r="E14109" s="18" t="str">
        <f t="shared" si="899"/>
        <v/>
      </c>
      <c r="F14109" s="18" t="str">
        <f t="shared" si="900"/>
        <v/>
      </c>
      <c r="G14109" s="18" t="str">
        <f t="shared" si="901"/>
        <v/>
      </c>
      <c r="H14109" s="18" t="str">
        <f t="shared" si="902"/>
        <v/>
      </c>
    </row>
    <row r="14110" spans="5:8" x14ac:dyDescent="0.25">
      <c r="E14110" s="18" t="str">
        <f t="shared" si="899"/>
        <v/>
      </c>
      <c r="F14110" s="18" t="str">
        <f t="shared" si="900"/>
        <v/>
      </c>
      <c r="G14110" s="18" t="str">
        <f t="shared" si="901"/>
        <v/>
      </c>
      <c r="H14110" s="18" t="str">
        <f t="shared" si="902"/>
        <v/>
      </c>
    </row>
    <row r="14111" spans="5:8" x14ac:dyDescent="0.25">
      <c r="E14111" s="18" t="str">
        <f t="shared" si="899"/>
        <v/>
      </c>
      <c r="F14111" s="18" t="str">
        <f t="shared" si="900"/>
        <v/>
      </c>
      <c r="G14111" s="18" t="str">
        <f t="shared" si="901"/>
        <v/>
      </c>
      <c r="H14111" s="18" t="str">
        <f t="shared" si="902"/>
        <v/>
      </c>
    </row>
    <row r="14112" spans="5:8" x14ac:dyDescent="0.25">
      <c r="E14112" s="18" t="str">
        <f t="shared" si="899"/>
        <v/>
      </c>
      <c r="F14112" s="18" t="str">
        <f t="shared" si="900"/>
        <v/>
      </c>
      <c r="G14112" s="18" t="str">
        <f t="shared" si="901"/>
        <v/>
      </c>
      <c r="H14112" s="18" t="str">
        <f t="shared" si="902"/>
        <v/>
      </c>
    </row>
    <row r="14113" spans="5:8" x14ac:dyDescent="0.25">
      <c r="E14113" s="18" t="str">
        <f t="shared" si="899"/>
        <v/>
      </c>
      <c r="F14113" s="18" t="str">
        <f t="shared" si="900"/>
        <v/>
      </c>
      <c r="G14113" s="18" t="str">
        <f t="shared" si="901"/>
        <v/>
      </c>
      <c r="H14113" s="18" t="str">
        <f t="shared" si="902"/>
        <v/>
      </c>
    </row>
    <row r="14114" spans="5:8" x14ac:dyDescent="0.25">
      <c r="E14114" s="18" t="str">
        <f t="shared" si="899"/>
        <v/>
      </c>
      <c r="F14114" s="18" t="str">
        <f t="shared" si="900"/>
        <v/>
      </c>
      <c r="G14114" s="18" t="str">
        <f t="shared" si="901"/>
        <v/>
      </c>
      <c r="H14114" s="18" t="str">
        <f t="shared" si="902"/>
        <v/>
      </c>
    </row>
    <row r="14115" spans="5:8" x14ac:dyDescent="0.25">
      <c r="E14115" s="18" t="str">
        <f t="shared" si="899"/>
        <v/>
      </c>
      <c r="F14115" s="18" t="str">
        <f t="shared" si="900"/>
        <v/>
      </c>
      <c r="G14115" s="18" t="str">
        <f t="shared" si="901"/>
        <v/>
      </c>
      <c r="H14115" s="18" t="str">
        <f t="shared" si="902"/>
        <v/>
      </c>
    </row>
    <row r="14116" spans="5:8" x14ac:dyDescent="0.25">
      <c r="E14116" s="18" t="str">
        <f t="shared" si="899"/>
        <v/>
      </c>
      <c r="F14116" s="18" t="str">
        <f t="shared" si="900"/>
        <v/>
      </c>
      <c r="G14116" s="18" t="str">
        <f t="shared" si="901"/>
        <v/>
      </c>
      <c r="H14116" s="18" t="str">
        <f t="shared" si="902"/>
        <v/>
      </c>
    </row>
    <row r="14117" spans="5:8" x14ac:dyDescent="0.25">
      <c r="E14117" s="18" t="str">
        <f t="shared" si="899"/>
        <v/>
      </c>
      <c r="F14117" s="18" t="str">
        <f t="shared" si="900"/>
        <v/>
      </c>
      <c r="G14117" s="18" t="str">
        <f t="shared" si="901"/>
        <v/>
      </c>
      <c r="H14117" s="18" t="str">
        <f t="shared" si="902"/>
        <v/>
      </c>
    </row>
    <row r="14118" spans="5:8" x14ac:dyDescent="0.25">
      <c r="E14118" s="18" t="str">
        <f t="shared" si="899"/>
        <v/>
      </c>
      <c r="F14118" s="18" t="str">
        <f t="shared" si="900"/>
        <v/>
      </c>
      <c r="G14118" s="18" t="str">
        <f t="shared" si="901"/>
        <v/>
      </c>
      <c r="H14118" s="18" t="str">
        <f t="shared" si="902"/>
        <v/>
      </c>
    </row>
    <row r="14119" spans="5:8" x14ac:dyDescent="0.25">
      <c r="E14119" s="18" t="str">
        <f t="shared" si="899"/>
        <v/>
      </c>
      <c r="F14119" s="18" t="str">
        <f t="shared" si="900"/>
        <v/>
      </c>
      <c r="G14119" s="18" t="str">
        <f t="shared" si="901"/>
        <v/>
      </c>
      <c r="H14119" s="18" t="str">
        <f t="shared" si="902"/>
        <v/>
      </c>
    </row>
    <row r="14120" spans="5:8" x14ac:dyDescent="0.25">
      <c r="E14120" s="18" t="str">
        <f t="shared" si="899"/>
        <v/>
      </c>
      <c r="F14120" s="18" t="str">
        <f t="shared" si="900"/>
        <v/>
      </c>
      <c r="G14120" s="18" t="str">
        <f t="shared" si="901"/>
        <v/>
      </c>
      <c r="H14120" s="18" t="str">
        <f t="shared" si="902"/>
        <v/>
      </c>
    </row>
    <row r="14121" spans="5:8" x14ac:dyDescent="0.25">
      <c r="E14121" s="18" t="str">
        <f t="shared" si="899"/>
        <v/>
      </c>
      <c r="F14121" s="18" t="str">
        <f t="shared" si="900"/>
        <v/>
      </c>
      <c r="G14121" s="18" t="str">
        <f t="shared" si="901"/>
        <v/>
      </c>
      <c r="H14121" s="18" t="str">
        <f t="shared" si="902"/>
        <v/>
      </c>
    </row>
    <row r="14122" spans="5:8" x14ac:dyDescent="0.25">
      <c r="E14122" s="18" t="str">
        <f t="shared" si="899"/>
        <v/>
      </c>
      <c r="F14122" s="18" t="str">
        <f t="shared" si="900"/>
        <v/>
      </c>
      <c r="G14122" s="18" t="str">
        <f t="shared" si="901"/>
        <v/>
      </c>
      <c r="H14122" s="18" t="str">
        <f t="shared" si="902"/>
        <v/>
      </c>
    </row>
    <row r="14123" spans="5:8" x14ac:dyDescent="0.25">
      <c r="E14123" s="18" t="str">
        <f t="shared" si="899"/>
        <v/>
      </c>
      <c r="F14123" s="18" t="str">
        <f t="shared" si="900"/>
        <v/>
      </c>
      <c r="G14123" s="18" t="str">
        <f t="shared" si="901"/>
        <v/>
      </c>
      <c r="H14123" s="18" t="str">
        <f t="shared" si="902"/>
        <v/>
      </c>
    </row>
    <row r="14124" spans="5:8" x14ac:dyDescent="0.25">
      <c r="E14124" s="18" t="str">
        <f t="shared" si="899"/>
        <v/>
      </c>
      <c r="F14124" s="18" t="str">
        <f t="shared" si="900"/>
        <v/>
      </c>
      <c r="G14124" s="18" t="str">
        <f t="shared" si="901"/>
        <v/>
      </c>
      <c r="H14124" s="18" t="str">
        <f t="shared" si="902"/>
        <v/>
      </c>
    </row>
    <row r="14125" spans="5:8" x14ac:dyDescent="0.25">
      <c r="E14125" s="18" t="str">
        <f t="shared" si="899"/>
        <v/>
      </c>
      <c r="F14125" s="18" t="str">
        <f t="shared" si="900"/>
        <v/>
      </c>
      <c r="G14125" s="18" t="str">
        <f t="shared" si="901"/>
        <v/>
      </c>
      <c r="H14125" s="18" t="str">
        <f t="shared" si="902"/>
        <v/>
      </c>
    </row>
    <row r="14126" spans="5:8" x14ac:dyDescent="0.25">
      <c r="E14126" s="18" t="str">
        <f t="shared" si="899"/>
        <v/>
      </c>
      <c r="F14126" s="18" t="str">
        <f t="shared" si="900"/>
        <v/>
      </c>
      <c r="G14126" s="18" t="str">
        <f t="shared" si="901"/>
        <v/>
      </c>
      <c r="H14126" s="18" t="str">
        <f t="shared" si="902"/>
        <v/>
      </c>
    </row>
    <row r="14127" spans="5:8" x14ac:dyDescent="0.25">
      <c r="E14127" s="18" t="str">
        <f t="shared" si="899"/>
        <v/>
      </c>
      <c r="F14127" s="18" t="str">
        <f t="shared" si="900"/>
        <v/>
      </c>
      <c r="G14127" s="18" t="str">
        <f t="shared" si="901"/>
        <v/>
      </c>
      <c r="H14127" s="18" t="str">
        <f t="shared" si="902"/>
        <v/>
      </c>
    </row>
    <row r="14128" spans="5:8" x14ac:dyDescent="0.25">
      <c r="E14128" s="18" t="str">
        <f t="shared" si="899"/>
        <v/>
      </c>
      <c r="F14128" s="18" t="str">
        <f t="shared" si="900"/>
        <v/>
      </c>
      <c r="G14128" s="18" t="str">
        <f t="shared" si="901"/>
        <v/>
      </c>
      <c r="H14128" s="18" t="str">
        <f t="shared" si="902"/>
        <v/>
      </c>
    </row>
    <row r="14129" spans="5:8" x14ac:dyDescent="0.25">
      <c r="E14129" s="18" t="str">
        <f t="shared" si="899"/>
        <v/>
      </c>
      <c r="F14129" s="18" t="str">
        <f t="shared" si="900"/>
        <v/>
      </c>
      <c r="G14129" s="18" t="str">
        <f t="shared" si="901"/>
        <v/>
      </c>
      <c r="H14129" s="18" t="str">
        <f t="shared" si="902"/>
        <v/>
      </c>
    </row>
    <row r="14130" spans="5:8" x14ac:dyDescent="0.25">
      <c r="E14130" s="18" t="str">
        <f t="shared" si="899"/>
        <v/>
      </c>
      <c r="F14130" s="18" t="str">
        <f t="shared" si="900"/>
        <v/>
      </c>
      <c r="G14130" s="18" t="str">
        <f t="shared" si="901"/>
        <v/>
      </c>
      <c r="H14130" s="18" t="str">
        <f t="shared" si="902"/>
        <v/>
      </c>
    </row>
    <row r="14131" spans="5:8" x14ac:dyDescent="0.25">
      <c r="E14131" s="18" t="str">
        <f t="shared" si="899"/>
        <v/>
      </c>
      <c r="F14131" s="18" t="str">
        <f t="shared" si="900"/>
        <v/>
      </c>
      <c r="G14131" s="18" t="str">
        <f t="shared" si="901"/>
        <v/>
      </c>
      <c r="H14131" s="18" t="str">
        <f t="shared" si="902"/>
        <v/>
      </c>
    </row>
    <row r="14132" spans="5:8" x14ac:dyDescent="0.25">
      <c r="E14132" s="18" t="str">
        <f t="shared" si="899"/>
        <v/>
      </c>
      <c r="F14132" s="18" t="str">
        <f t="shared" si="900"/>
        <v/>
      </c>
      <c r="G14132" s="18" t="str">
        <f t="shared" si="901"/>
        <v/>
      </c>
      <c r="H14132" s="18" t="str">
        <f t="shared" si="902"/>
        <v/>
      </c>
    </row>
    <row r="14133" spans="5:8" x14ac:dyDescent="0.25">
      <c r="E14133" s="18" t="str">
        <f t="shared" si="899"/>
        <v/>
      </c>
      <c r="F14133" s="18" t="str">
        <f t="shared" si="900"/>
        <v/>
      </c>
      <c r="G14133" s="18" t="str">
        <f t="shared" si="901"/>
        <v/>
      </c>
      <c r="H14133" s="18" t="str">
        <f t="shared" si="902"/>
        <v/>
      </c>
    </row>
    <row r="14134" spans="5:8" x14ac:dyDescent="0.25">
      <c r="E14134" s="18" t="str">
        <f t="shared" si="899"/>
        <v/>
      </c>
      <c r="F14134" s="18" t="str">
        <f t="shared" si="900"/>
        <v/>
      </c>
      <c r="G14134" s="18" t="str">
        <f t="shared" si="901"/>
        <v/>
      </c>
      <c r="H14134" s="18" t="str">
        <f t="shared" si="902"/>
        <v/>
      </c>
    </row>
    <row r="14135" spans="5:8" x14ac:dyDescent="0.25">
      <c r="E14135" s="18" t="str">
        <f t="shared" si="899"/>
        <v/>
      </c>
      <c r="F14135" s="18" t="str">
        <f t="shared" si="900"/>
        <v/>
      </c>
      <c r="G14135" s="18" t="str">
        <f t="shared" si="901"/>
        <v/>
      </c>
      <c r="H14135" s="18" t="str">
        <f t="shared" si="902"/>
        <v/>
      </c>
    </row>
    <row r="14136" spans="5:8" x14ac:dyDescent="0.25">
      <c r="E14136" s="18" t="str">
        <f t="shared" si="899"/>
        <v/>
      </c>
      <c r="F14136" s="18" t="str">
        <f t="shared" si="900"/>
        <v/>
      </c>
      <c r="G14136" s="18" t="str">
        <f t="shared" si="901"/>
        <v/>
      </c>
      <c r="H14136" s="18" t="str">
        <f t="shared" si="902"/>
        <v/>
      </c>
    </row>
    <row r="14137" spans="5:8" x14ac:dyDescent="0.25">
      <c r="E14137" s="18" t="str">
        <f t="shared" si="899"/>
        <v/>
      </c>
      <c r="F14137" s="18" t="str">
        <f t="shared" si="900"/>
        <v/>
      </c>
      <c r="G14137" s="18" t="str">
        <f t="shared" si="901"/>
        <v/>
      </c>
      <c r="H14137" s="18" t="str">
        <f t="shared" si="902"/>
        <v/>
      </c>
    </row>
    <row r="14138" spans="5:8" x14ac:dyDescent="0.25">
      <c r="E14138" s="18" t="str">
        <f t="shared" si="899"/>
        <v/>
      </c>
      <c r="F14138" s="18" t="str">
        <f t="shared" si="900"/>
        <v/>
      </c>
      <c r="G14138" s="18" t="str">
        <f t="shared" si="901"/>
        <v/>
      </c>
      <c r="H14138" s="18" t="str">
        <f t="shared" si="902"/>
        <v/>
      </c>
    </row>
    <row r="14139" spans="5:8" x14ac:dyDescent="0.25">
      <c r="E14139" s="18" t="str">
        <f t="shared" si="899"/>
        <v/>
      </c>
      <c r="F14139" s="18" t="str">
        <f t="shared" si="900"/>
        <v/>
      </c>
      <c r="G14139" s="18" t="str">
        <f t="shared" si="901"/>
        <v/>
      </c>
      <c r="H14139" s="18" t="str">
        <f t="shared" si="902"/>
        <v/>
      </c>
    </row>
    <row r="14140" spans="5:8" x14ac:dyDescent="0.25">
      <c r="E14140" s="18" t="str">
        <f t="shared" si="899"/>
        <v/>
      </c>
      <c r="F14140" s="18" t="str">
        <f t="shared" si="900"/>
        <v/>
      </c>
      <c r="G14140" s="18" t="str">
        <f t="shared" si="901"/>
        <v/>
      </c>
      <c r="H14140" s="18" t="str">
        <f t="shared" si="902"/>
        <v/>
      </c>
    </row>
    <row r="14141" spans="5:8" x14ac:dyDescent="0.25">
      <c r="E14141" s="18" t="str">
        <f t="shared" si="899"/>
        <v/>
      </c>
      <c r="F14141" s="18" t="str">
        <f t="shared" si="900"/>
        <v/>
      </c>
      <c r="G14141" s="18" t="str">
        <f t="shared" si="901"/>
        <v/>
      </c>
      <c r="H14141" s="18" t="str">
        <f t="shared" si="902"/>
        <v/>
      </c>
    </row>
    <row r="14142" spans="5:8" x14ac:dyDescent="0.25">
      <c r="E14142" s="18" t="str">
        <f t="shared" si="899"/>
        <v/>
      </c>
      <c r="F14142" s="18" t="str">
        <f t="shared" si="900"/>
        <v/>
      </c>
      <c r="G14142" s="18" t="str">
        <f t="shared" si="901"/>
        <v/>
      </c>
      <c r="H14142" s="18" t="str">
        <f t="shared" si="902"/>
        <v/>
      </c>
    </row>
    <row r="14143" spans="5:8" x14ac:dyDescent="0.25">
      <c r="E14143" s="18" t="str">
        <f t="shared" si="899"/>
        <v/>
      </c>
      <c r="F14143" s="18" t="str">
        <f t="shared" si="900"/>
        <v/>
      </c>
      <c r="G14143" s="18" t="str">
        <f t="shared" si="901"/>
        <v/>
      </c>
      <c r="H14143" s="18" t="str">
        <f t="shared" si="902"/>
        <v/>
      </c>
    </row>
    <row r="14144" spans="5:8" x14ac:dyDescent="0.25">
      <c r="E14144" s="18" t="str">
        <f t="shared" si="899"/>
        <v/>
      </c>
      <c r="F14144" s="18" t="str">
        <f t="shared" si="900"/>
        <v/>
      </c>
      <c r="G14144" s="18" t="str">
        <f t="shared" si="901"/>
        <v/>
      </c>
      <c r="H14144" s="18" t="str">
        <f t="shared" si="902"/>
        <v/>
      </c>
    </row>
    <row r="14145" spans="5:8" x14ac:dyDescent="0.25">
      <c r="E14145" s="18" t="str">
        <f t="shared" si="899"/>
        <v/>
      </c>
      <c r="F14145" s="18" t="str">
        <f t="shared" si="900"/>
        <v/>
      </c>
      <c r="G14145" s="18" t="str">
        <f t="shared" si="901"/>
        <v/>
      </c>
      <c r="H14145" s="18" t="str">
        <f t="shared" si="902"/>
        <v/>
      </c>
    </row>
    <row r="14146" spans="5:8" x14ac:dyDescent="0.25">
      <c r="E14146" s="18" t="str">
        <f t="shared" si="899"/>
        <v/>
      </c>
      <c r="F14146" s="18" t="str">
        <f t="shared" si="900"/>
        <v/>
      </c>
      <c r="G14146" s="18" t="str">
        <f t="shared" si="901"/>
        <v/>
      </c>
      <c r="H14146" s="18" t="str">
        <f t="shared" si="902"/>
        <v/>
      </c>
    </row>
    <row r="14147" spans="5:8" x14ac:dyDescent="0.25">
      <c r="E14147" s="18" t="str">
        <f t="shared" si="899"/>
        <v/>
      </c>
      <c r="F14147" s="18" t="str">
        <f t="shared" si="900"/>
        <v/>
      </c>
      <c r="G14147" s="18" t="str">
        <f t="shared" si="901"/>
        <v/>
      </c>
      <c r="H14147" s="18" t="str">
        <f t="shared" si="902"/>
        <v/>
      </c>
    </row>
    <row r="14148" spans="5:8" x14ac:dyDescent="0.25">
      <c r="E14148" s="18" t="str">
        <f t="shared" si="899"/>
        <v/>
      </c>
      <c r="F14148" s="18" t="str">
        <f t="shared" si="900"/>
        <v/>
      </c>
      <c r="G14148" s="18" t="str">
        <f t="shared" si="901"/>
        <v/>
      </c>
      <c r="H14148" s="18" t="str">
        <f t="shared" si="902"/>
        <v/>
      </c>
    </row>
    <row r="14149" spans="5:8" x14ac:dyDescent="0.25">
      <c r="E14149" s="18" t="str">
        <f t="shared" si="899"/>
        <v/>
      </c>
      <c r="F14149" s="18" t="str">
        <f t="shared" si="900"/>
        <v/>
      </c>
      <c r="G14149" s="18" t="str">
        <f t="shared" si="901"/>
        <v/>
      </c>
      <c r="H14149" s="18" t="str">
        <f t="shared" si="902"/>
        <v/>
      </c>
    </row>
    <row r="14150" spans="5:8" x14ac:dyDescent="0.25">
      <c r="E14150" s="18" t="str">
        <f t="shared" ref="E14150:E14213" si="903">IF($C14150="","",IFERROR(INDEX(ItemPriceCol,MATCH($C14150,ItemName,0)),""))</f>
        <v/>
      </c>
      <c r="F14150" s="18" t="str">
        <f t="shared" ref="F14150:F14213" si="904">IF(OR($D14150="",$E14150=""),"",$D14150*$E14150)</f>
        <v/>
      </c>
      <c r="G14150" s="18" t="str">
        <f t="shared" ref="G14150:G14213" si="905">IF($C14150="","",IFERROR(INDEX(ItemCostCol,MATCH($C14150,ItemName,0)),""))</f>
        <v/>
      </c>
      <c r="H14150" s="18" t="str">
        <f t="shared" ref="H14150:H14213" si="906">IF(OR($F14150="",$G14150=""),"",$F14150-$D14150*$G14150)</f>
        <v/>
      </c>
    </row>
    <row r="14151" spans="5:8" x14ac:dyDescent="0.25">
      <c r="E14151" s="18" t="str">
        <f t="shared" si="903"/>
        <v/>
      </c>
      <c r="F14151" s="18" t="str">
        <f t="shared" si="904"/>
        <v/>
      </c>
      <c r="G14151" s="18" t="str">
        <f t="shared" si="905"/>
        <v/>
      </c>
      <c r="H14151" s="18" t="str">
        <f t="shared" si="906"/>
        <v/>
      </c>
    </row>
    <row r="14152" spans="5:8" x14ac:dyDescent="0.25">
      <c r="E14152" s="18" t="str">
        <f t="shared" si="903"/>
        <v/>
      </c>
      <c r="F14152" s="18" t="str">
        <f t="shared" si="904"/>
        <v/>
      </c>
      <c r="G14152" s="18" t="str">
        <f t="shared" si="905"/>
        <v/>
      </c>
      <c r="H14152" s="18" t="str">
        <f t="shared" si="906"/>
        <v/>
      </c>
    </row>
    <row r="14153" spans="5:8" x14ac:dyDescent="0.25">
      <c r="E14153" s="18" t="str">
        <f t="shared" si="903"/>
        <v/>
      </c>
      <c r="F14153" s="18" t="str">
        <f t="shared" si="904"/>
        <v/>
      </c>
      <c r="G14153" s="18" t="str">
        <f t="shared" si="905"/>
        <v/>
      </c>
      <c r="H14153" s="18" t="str">
        <f t="shared" si="906"/>
        <v/>
      </c>
    </row>
    <row r="14154" spans="5:8" x14ac:dyDescent="0.25">
      <c r="E14154" s="18" t="str">
        <f t="shared" si="903"/>
        <v/>
      </c>
      <c r="F14154" s="18" t="str">
        <f t="shared" si="904"/>
        <v/>
      </c>
      <c r="G14154" s="18" t="str">
        <f t="shared" si="905"/>
        <v/>
      </c>
      <c r="H14154" s="18" t="str">
        <f t="shared" si="906"/>
        <v/>
      </c>
    </row>
    <row r="14155" spans="5:8" x14ac:dyDescent="0.25">
      <c r="E14155" s="18" t="str">
        <f t="shared" si="903"/>
        <v/>
      </c>
      <c r="F14155" s="18" t="str">
        <f t="shared" si="904"/>
        <v/>
      </c>
      <c r="G14155" s="18" t="str">
        <f t="shared" si="905"/>
        <v/>
      </c>
      <c r="H14155" s="18" t="str">
        <f t="shared" si="906"/>
        <v/>
      </c>
    </row>
    <row r="14156" spans="5:8" x14ac:dyDescent="0.25">
      <c r="E14156" s="18" t="str">
        <f t="shared" si="903"/>
        <v/>
      </c>
      <c r="F14156" s="18" t="str">
        <f t="shared" si="904"/>
        <v/>
      </c>
      <c r="G14156" s="18" t="str">
        <f t="shared" si="905"/>
        <v/>
      </c>
      <c r="H14156" s="18" t="str">
        <f t="shared" si="906"/>
        <v/>
      </c>
    </row>
    <row r="14157" spans="5:8" x14ac:dyDescent="0.25">
      <c r="E14157" s="18" t="str">
        <f t="shared" si="903"/>
        <v/>
      </c>
      <c r="F14157" s="18" t="str">
        <f t="shared" si="904"/>
        <v/>
      </c>
      <c r="G14157" s="18" t="str">
        <f t="shared" si="905"/>
        <v/>
      </c>
      <c r="H14157" s="18" t="str">
        <f t="shared" si="906"/>
        <v/>
      </c>
    </row>
    <row r="14158" spans="5:8" x14ac:dyDescent="0.25">
      <c r="E14158" s="18" t="str">
        <f t="shared" si="903"/>
        <v/>
      </c>
      <c r="F14158" s="18" t="str">
        <f t="shared" si="904"/>
        <v/>
      </c>
      <c r="G14158" s="18" t="str">
        <f t="shared" si="905"/>
        <v/>
      </c>
      <c r="H14158" s="18" t="str">
        <f t="shared" si="906"/>
        <v/>
      </c>
    </row>
    <row r="14159" spans="5:8" x14ac:dyDescent="0.25">
      <c r="E14159" s="18" t="str">
        <f t="shared" si="903"/>
        <v/>
      </c>
      <c r="F14159" s="18" t="str">
        <f t="shared" si="904"/>
        <v/>
      </c>
      <c r="G14159" s="18" t="str">
        <f t="shared" si="905"/>
        <v/>
      </c>
      <c r="H14159" s="18" t="str">
        <f t="shared" si="906"/>
        <v/>
      </c>
    </row>
    <row r="14160" spans="5:8" x14ac:dyDescent="0.25">
      <c r="E14160" s="18" t="str">
        <f t="shared" si="903"/>
        <v/>
      </c>
      <c r="F14160" s="18" t="str">
        <f t="shared" si="904"/>
        <v/>
      </c>
      <c r="G14160" s="18" t="str">
        <f t="shared" si="905"/>
        <v/>
      </c>
      <c r="H14160" s="18" t="str">
        <f t="shared" si="906"/>
        <v/>
      </c>
    </row>
    <row r="14161" spans="5:8" x14ac:dyDescent="0.25">
      <c r="E14161" s="18" t="str">
        <f t="shared" si="903"/>
        <v/>
      </c>
      <c r="F14161" s="18" t="str">
        <f t="shared" si="904"/>
        <v/>
      </c>
      <c r="G14161" s="18" t="str">
        <f t="shared" si="905"/>
        <v/>
      </c>
      <c r="H14161" s="18" t="str">
        <f t="shared" si="906"/>
        <v/>
      </c>
    </row>
    <row r="14162" spans="5:8" x14ac:dyDescent="0.25">
      <c r="E14162" s="18" t="str">
        <f t="shared" si="903"/>
        <v/>
      </c>
      <c r="F14162" s="18" t="str">
        <f t="shared" si="904"/>
        <v/>
      </c>
      <c r="G14162" s="18" t="str">
        <f t="shared" si="905"/>
        <v/>
      </c>
      <c r="H14162" s="18" t="str">
        <f t="shared" si="906"/>
        <v/>
      </c>
    </row>
    <row r="14163" spans="5:8" x14ac:dyDescent="0.25">
      <c r="E14163" s="18" t="str">
        <f t="shared" si="903"/>
        <v/>
      </c>
      <c r="F14163" s="18" t="str">
        <f t="shared" si="904"/>
        <v/>
      </c>
      <c r="G14163" s="18" t="str">
        <f t="shared" si="905"/>
        <v/>
      </c>
      <c r="H14163" s="18" t="str">
        <f t="shared" si="906"/>
        <v/>
      </c>
    </row>
    <row r="14164" spans="5:8" x14ac:dyDescent="0.25">
      <c r="E14164" s="18" t="str">
        <f t="shared" si="903"/>
        <v/>
      </c>
      <c r="F14164" s="18" t="str">
        <f t="shared" si="904"/>
        <v/>
      </c>
      <c r="G14164" s="18" t="str">
        <f t="shared" si="905"/>
        <v/>
      </c>
      <c r="H14164" s="18" t="str">
        <f t="shared" si="906"/>
        <v/>
      </c>
    </row>
    <row r="14165" spans="5:8" x14ac:dyDescent="0.25">
      <c r="E14165" s="18" t="str">
        <f t="shared" si="903"/>
        <v/>
      </c>
      <c r="F14165" s="18" t="str">
        <f t="shared" si="904"/>
        <v/>
      </c>
      <c r="G14165" s="18" t="str">
        <f t="shared" si="905"/>
        <v/>
      </c>
      <c r="H14165" s="18" t="str">
        <f t="shared" si="906"/>
        <v/>
      </c>
    </row>
    <row r="14166" spans="5:8" x14ac:dyDescent="0.25">
      <c r="E14166" s="18" t="str">
        <f t="shared" si="903"/>
        <v/>
      </c>
      <c r="F14166" s="18" t="str">
        <f t="shared" si="904"/>
        <v/>
      </c>
      <c r="G14166" s="18" t="str">
        <f t="shared" si="905"/>
        <v/>
      </c>
      <c r="H14166" s="18" t="str">
        <f t="shared" si="906"/>
        <v/>
      </c>
    </row>
    <row r="14167" spans="5:8" x14ac:dyDescent="0.25">
      <c r="E14167" s="18" t="str">
        <f t="shared" si="903"/>
        <v/>
      </c>
      <c r="F14167" s="18" t="str">
        <f t="shared" si="904"/>
        <v/>
      </c>
      <c r="G14167" s="18" t="str">
        <f t="shared" si="905"/>
        <v/>
      </c>
      <c r="H14167" s="18" t="str">
        <f t="shared" si="906"/>
        <v/>
      </c>
    </row>
    <row r="14168" spans="5:8" x14ac:dyDescent="0.25">
      <c r="E14168" s="18" t="str">
        <f t="shared" si="903"/>
        <v/>
      </c>
      <c r="F14168" s="18" t="str">
        <f t="shared" si="904"/>
        <v/>
      </c>
      <c r="G14168" s="18" t="str">
        <f t="shared" si="905"/>
        <v/>
      </c>
      <c r="H14168" s="18" t="str">
        <f t="shared" si="906"/>
        <v/>
      </c>
    </row>
    <row r="14169" spans="5:8" x14ac:dyDescent="0.25">
      <c r="E14169" s="18" t="str">
        <f t="shared" si="903"/>
        <v/>
      </c>
      <c r="F14169" s="18" t="str">
        <f t="shared" si="904"/>
        <v/>
      </c>
      <c r="G14169" s="18" t="str">
        <f t="shared" si="905"/>
        <v/>
      </c>
      <c r="H14169" s="18" t="str">
        <f t="shared" si="906"/>
        <v/>
      </c>
    </row>
    <row r="14170" spans="5:8" x14ac:dyDescent="0.25">
      <c r="E14170" s="18" t="str">
        <f t="shared" si="903"/>
        <v/>
      </c>
      <c r="F14170" s="18" t="str">
        <f t="shared" si="904"/>
        <v/>
      </c>
      <c r="G14170" s="18" t="str">
        <f t="shared" si="905"/>
        <v/>
      </c>
      <c r="H14170" s="18" t="str">
        <f t="shared" si="906"/>
        <v/>
      </c>
    </row>
    <row r="14171" spans="5:8" x14ac:dyDescent="0.25">
      <c r="E14171" s="18" t="str">
        <f t="shared" si="903"/>
        <v/>
      </c>
      <c r="F14171" s="18" t="str">
        <f t="shared" si="904"/>
        <v/>
      </c>
      <c r="G14171" s="18" t="str">
        <f t="shared" si="905"/>
        <v/>
      </c>
      <c r="H14171" s="18" t="str">
        <f t="shared" si="906"/>
        <v/>
      </c>
    </row>
    <row r="14172" spans="5:8" x14ac:dyDescent="0.25">
      <c r="E14172" s="18" t="str">
        <f t="shared" si="903"/>
        <v/>
      </c>
      <c r="F14172" s="18" t="str">
        <f t="shared" si="904"/>
        <v/>
      </c>
      <c r="G14172" s="18" t="str">
        <f t="shared" si="905"/>
        <v/>
      </c>
      <c r="H14172" s="18" t="str">
        <f t="shared" si="906"/>
        <v/>
      </c>
    </row>
    <row r="14173" spans="5:8" x14ac:dyDescent="0.25">
      <c r="E14173" s="18" t="str">
        <f t="shared" si="903"/>
        <v/>
      </c>
      <c r="F14173" s="18" t="str">
        <f t="shared" si="904"/>
        <v/>
      </c>
      <c r="G14173" s="18" t="str">
        <f t="shared" si="905"/>
        <v/>
      </c>
      <c r="H14173" s="18" t="str">
        <f t="shared" si="906"/>
        <v/>
      </c>
    </row>
    <row r="14174" spans="5:8" x14ac:dyDescent="0.25">
      <c r="E14174" s="18" t="str">
        <f t="shared" si="903"/>
        <v/>
      </c>
      <c r="F14174" s="18" t="str">
        <f t="shared" si="904"/>
        <v/>
      </c>
      <c r="G14174" s="18" t="str">
        <f t="shared" si="905"/>
        <v/>
      </c>
      <c r="H14174" s="18" t="str">
        <f t="shared" si="906"/>
        <v/>
      </c>
    </row>
    <row r="14175" spans="5:8" x14ac:dyDescent="0.25">
      <c r="E14175" s="18" t="str">
        <f t="shared" si="903"/>
        <v/>
      </c>
      <c r="F14175" s="18" t="str">
        <f t="shared" si="904"/>
        <v/>
      </c>
      <c r="G14175" s="18" t="str">
        <f t="shared" si="905"/>
        <v/>
      </c>
      <c r="H14175" s="18" t="str">
        <f t="shared" si="906"/>
        <v/>
      </c>
    </row>
    <row r="14176" spans="5:8" x14ac:dyDescent="0.25">
      <c r="E14176" s="18" t="str">
        <f t="shared" si="903"/>
        <v/>
      </c>
      <c r="F14176" s="18" t="str">
        <f t="shared" si="904"/>
        <v/>
      </c>
      <c r="G14176" s="18" t="str">
        <f t="shared" si="905"/>
        <v/>
      </c>
      <c r="H14176" s="18" t="str">
        <f t="shared" si="906"/>
        <v/>
      </c>
    </row>
    <row r="14177" spans="5:8" x14ac:dyDescent="0.25">
      <c r="E14177" s="18" t="str">
        <f t="shared" si="903"/>
        <v/>
      </c>
      <c r="F14177" s="18" t="str">
        <f t="shared" si="904"/>
        <v/>
      </c>
      <c r="G14177" s="18" t="str">
        <f t="shared" si="905"/>
        <v/>
      </c>
      <c r="H14177" s="18" t="str">
        <f t="shared" si="906"/>
        <v/>
      </c>
    </row>
    <row r="14178" spans="5:8" x14ac:dyDescent="0.25">
      <c r="E14178" s="18" t="str">
        <f t="shared" si="903"/>
        <v/>
      </c>
      <c r="F14178" s="18" t="str">
        <f t="shared" si="904"/>
        <v/>
      </c>
      <c r="G14178" s="18" t="str">
        <f t="shared" si="905"/>
        <v/>
      </c>
      <c r="H14178" s="18" t="str">
        <f t="shared" si="906"/>
        <v/>
      </c>
    </row>
    <row r="14179" spans="5:8" x14ac:dyDescent="0.25">
      <c r="E14179" s="18" t="str">
        <f t="shared" si="903"/>
        <v/>
      </c>
      <c r="F14179" s="18" t="str">
        <f t="shared" si="904"/>
        <v/>
      </c>
      <c r="G14179" s="18" t="str">
        <f t="shared" si="905"/>
        <v/>
      </c>
      <c r="H14179" s="18" t="str">
        <f t="shared" si="906"/>
        <v/>
      </c>
    </row>
    <row r="14180" spans="5:8" x14ac:dyDescent="0.25">
      <c r="E14180" s="18" t="str">
        <f t="shared" si="903"/>
        <v/>
      </c>
      <c r="F14180" s="18" t="str">
        <f t="shared" si="904"/>
        <v/>
      </c>
      <c r="G14180" s="18" t="str">
        <f t="shared" si="905"/>
        <v/>
      </c>
      <c r="H14180" s="18" t="str">
        <f t="shared" si="906"/>
        <v/>
      </c>
    </row>
    <row r="14181" spans="5:8" x14ac:dyDescent="0.25">
      <c r="E14181" s="18" t="str">
        <f t="shared" si="903"/>
        <v/>
      </c>
      <c r="F14181" s="18" t="str">
        <f t="shared" si="904"/>
        <v/>
      </c>
      <c r="G14181" s="18" t="str">
        <f t="shared" si="905"/>
        <v/>
      </c>
      <c r="H14181" s="18" t="str">
        <f t="shared" si="906"/>
        <v/>
      </c>
    </row>
    <row r="14182" spans="5:8" x14ac:dyDescent="0.25">
      <c r="E14182" s="18" t="str">
        <f t="shared" si="903"/>
        <v/>
      </c>
      <c r="F14182" s="18" t="str">
        <f t="shared" si="904"/>
        <v/>
      </c>
      <c r="G14182" s="18" t="str">
        <f t="shared" si="905"/>
        <v/>
      </c>
      <c r="H14182" s="18" t="str">
        <f t="shared" si="906"/>
        <v/>
      </c>
    </row>
    <row r="14183" spans="5:8" x14ac:dyDescent="0.25">
      <c r="E14183" s="18" t="str">
        <f t="shared" si="903"/>
        <v/>
      </c>
      <c r="F14183" s="18" t="str">
        <f t="shared" si="904"/>
        <v/>
      </c>
      <c r="G14183" s="18" t="str">
        <f t="shared" si="905"/>
        <v/>
      </c>
      <c r="H14183" s="18" t="str">
        <f t="shared" si="906"/>
        <v/>
      </c>
    </row>
    <row r="14184" spans="5:8" x14ac:dyDescent="0.25">
      <c r="E14184" s="18" t="str">
        <f t="shared" si="903"/>
        <v/>
      </c>
      <c r="F14184" s="18" t="str">
        <f t="shared" si="904"/>
        <v/>
      </c>
      <c r="G14184" s="18" t="str">
        <f t="shared" si="905"/>
        <v/>
      </c>
      <c r="H14184" s="18" t="str">
        <f t="shared" si="906"/>
        <v/>
      </c>
    </row>
    <row r="14185" spans="5:8" x14ac:dyDescent="0.25">
      <c r="E14185" s="18" t="str">
        <f t="shared" si="903"/>
        <v/>
      </c>
      <c r="F14185" s="18" t="str">
        <f t="shared" si="904"/>
        <v/>
      </c>
      <c r="G14185" s="18" t="str">
        <f t="shared" si="905"/>
        <v/>
      </c>
      <c r="H14185" s="18" t="str">
        <f t="shared" si="906"/>
        <v/>
      </c>
    </row>
    <row r="14186" spans="5:8" x14ac:dyDescent="0.25">
      <c r="E14186" s="18" t="str">
        <f t="shared" si="903"/>
        <v/>
      </c>
      <c r="F14186" s="18" t="str">
        <f t="shared" si="904"/>
        <v/>
      </c>
      <c r="G14186" s="18" t="str">
        <f t="shared" si="905"/>
        <v/>
      </c>
      <c r="H14186" s="18" t="str">
        <f t="shared" si="906"/>
        <v/>
      </c>
    </row>
    <row r="14187" spans="5:8" x14ac:dyDescent="0.25">
      <c r="E14187" s="18" t="str">
        <f t="shared" si="903"/>
        <v/>
      </c>
      <c r="F14187" s="18" t="str">
        <f t="shared" si="904"/>
        <v/>
      </c>
      <c r="G14187" s="18" t="str">
        <f t="shared" si="905"/>
        <v/>
      </c>
      <c r="H14187" s="18" t="str">
        <f t="shared" si="906"/>
        <v/>
      </c>
    </row>
    <row r="14188" spans="5:8" x14ac:dyDescent="0.25">
      <c r="E14188" s="18" t="str">
        <f t="shared" si="903"/>
        <v/>
      </c>
      <c r="F14188" s="18" t="str">
        <f t="shared" si="904"/>
        <v/>
      </c>
      <c r="G14188" s="18" t="str">
        <f t="shared" si="905"/>
        <v/>
      </c>
      <c r="H14188" s="18" t="str">
        <f t="shared" si="906"/>
        <v/>
      </c>
    </row>
    <row r="14189" spans="5:8" x14ac:dyDescent="0.25">
      <c r="E14189" s="18" t="str">
        <f t="shared" si="903"/>
        <v/>
      </c>
      <c r="F14189" s="18" t="str">
        <f t="shared" si="904"/>
        <v/>
      </c>
      <c r="G14189" s="18" t="str">
        <f t="shared" si="905"/>
        <v/>
      </c>
      <c r="H14189" s="18" t="str">
        <f t="shared" si="906"/>
        <v/>
      </c>
    </row>
    <row r="14190" spans="5:8" x14ac:dyDescent="0.25">
      <c r="E14190" s="18" t="str">
        <f t="shared" si="903"/>
        <v/>
      </c>
      <c r="F14190" s="18" t="str">
        <f t="shared" si="904"/>
        <v/>
      </c>
      <c r="G14190" s="18" t="str">
        <f t="shared" si="905"/>
        <v/>
      </c>
      <c r="H14190" s="18" t="str">
        <f t="shared" si="906"/>
        <v/>
      </c>
    </row>
    <row r="14191" spans="5:8" x14ac:dyDescent="0.25">
      <c r="E14191" s="18" t="str">
        <f t="shared" si="903"/>
        <v/>
      </c>
      <c r="F14191" s="18" t="str">
        <f t="shared" si="904"/>
        <v/>
      </c>
      <c r="G14191" s="18" t="str">
        <f t="shared" si="905"/>
        <v/>
      </c>
      <c r="H14191" s="18" t="str">
        <f t="shared" si="906"/>
        <v/>
      </c>
    </row>
    <row r="14192" spans="5:8" x14ac:dyDescent="0.25">
      <c r="E14192" s="18" t="str">
        <f t="shared" si="903"/>
        <v/>
      </c>
      <c r="F14192" s="18" t="str">
        <f t="shared" si="904"/>
        <v/>
      </c>
      <c r="G14192" s="18" t="str">
        <f t="shared" si="905"/>
        <v/>
      </c>
      <c r="H14192" s="18" t="str">
        <f t="shared" si="906"/>
        <v/>
      </c>
    </row>
    <row r="14193" spans="5:8" x14ac:dyDescent="0.25">
      <c r="E14193" s="18" t="str">
        <f t="shared" si="903"/>
        <v/>
      </c>
      <c r="F14193" s="18" t="str">
        <f t="shared" si="904"/>
        <v/>
      </c>
      <c r="G14193" s="18" t="str">
        <f t="shared" si="905"/>
        <v/>
      </c>
      <c r="H14193" s="18" t="str">
        <f t="shared" si="906"/>
        <v/>
      </c>
    </row>
    <row r="14194" spans="5:8" x14ac:dyDescent="0.25">
      <c r="E14194" s="18" t="str">
        <f t="shared" si="903"/>
        <v/>
      </c>
      <c r="F14194" s="18" t="str">
        <f t="shared" si="904"/>
        <v/>
      </c>
      <c r="G14194" s="18" t="str">
        <f t="shared" si="905"/>
        <v/>
      </c>
      <c r="H14194" s="18" t="str">
        <f t="shared" si="906"/>
        <v/>
      </c>
    </row>
    <row r="14195" spans="5:8" x14ac:dyDescent="0.25">
      <c r="E14195" s="18" t="str">
        <f t="shared" si="903"/>
        <v/>
      </c>
      <c r="F14195" s="18" t="str">
        <f t="shared" si="904"/>
        <v/>
      </c>
      <c r="G14195" s="18" t="str">
        <f t="shared" si="905"/>
        <v/>
      </c>
      <c r="H14195" s="18" t="str">
        <f t="shared" si="906"/>
        <v/>
      </c>
    </row>
    <row r="14196" spans="5:8" x14ac:dyDescent="0.25">
      <c r="E14196" s="18" t="str">
        <f t="shared" si="903"/>
        <v/>
      </c>
      <c r="F14196" s="18" t="str">
        <f t="shared" si="904"/>
        <v/>
      </c>
      <c r="G14196" s="18" t="str">
        <f t="shared" si="905"/>
        <v/>
      </c>
      <c r="H14196" s="18" t="str">
        <f t="shared" si="906"/>
        <v/>
      </c>
    </row>
    <row r="14197" spans="5:8" x14ac:dyDescent="0.25">
      <c r="E14197" s="18" t="str">
        <f t="shared" si="903"/>
        <v/>
      </c>
      <c r="F14197" s="18" t="str">
        <f t="shared" si="904"/>
        <v/>
      </c>
      <c r="G14197" s="18" t="str">
        <f t="shared" si="905"/>
        <v/>
      </c>
      <c r="H14197" s="18" t="str">
        <f t="shared" si="906"/>
        <v/>
      </c>
    </row>
    <row r="14198" spans="5:8" x14ac:dyDescent="0.25">
      <c r="E14198" s="18" t="str">
        <f t="shared" si="903"/>
        <v/>
      </c>
      <c r="F14198" s="18" t="str">
        <f t="shared" si="904"/>
        <v/>
      </c>
      <c r="G14198" s="18" t="str">
        <f t="shared" si="905"/>
        <v/>
      </c>
      <c r="H14198" s="18" t="str">
        <f t="shared" si="906"/>
        <v/>
      </c>
    </row>
    <row r="14199" spans="5:8" x14ac:dyDescent="0.25">
      <c r="E14199" s="18" t="str">
        <f t="shared" si="903"/>
        <v/>
      </c>
      <c r="F14199" s="18" t="str">
        <f t="shared" si="904"/>
        <v/>
      </c>
      <c r="G14199" s="18" t="str">
        <f t="shared" si="905"/>
        <v/>
      </c>
      <c r="H14199" s="18" t="str">
        <f t="shared" si="906"/>
        <v/>
      </c>
    </row>
    <row r="14200" spans="5:8" x14ac:dyDescent="0.25">
      <c r="E14200" s="18" t="str">
        <f t="shared" si="903"/>
        <v/>
      </c>
      <c r="F14200" s="18" t="str">
        <f t="shared" si="904"/>
        <v/>
      </c>
      <c r="G14200" s="18" t="str">
        <f t="shared" si="905"/>
        <v/>
      </c>
      <c r="H14200" s="18" t="str">
        <f t="shared" si="906"/>
        <v/>
      </c>
    </row>
    <row r="14201" spans="5:8" x14ac:dyDescent="0.25">
      <c r="E14201" s="18" t="str">
        <f t="shared" si="903"/>
        <v/>
      </c>
      <c r="F14201" s="18" t="str">
        <f t="shared" si="904"/>
        <v/>
      </c>
      <c r="G14201" s="18" t="str">
        <f t="shared" si="905"/>
        <v/>
      </c>
      <c r="H14201" s="18" t="str">
        <f t="shared" si="906"/>
        <v/>
      </c>
    </row>
    <row r="14202" spans="5:8" x14ac:dyDescent="0.25">
      <c r="E14202" s="18" t="str">
        <f t="shared" si="903"/>
        <v/>
      </c>
      <c r="F14202" s="18" t="str">
        <f t="shared" si="904"/>
        <v/>
      </c>
      <c r="G14202" s="18" t="str">
        <f t="shared" si="905"/>
        <v/>
      </c>
      <c r="H14202" s="18" t="str">
        <f t="shared" si="906"/>
        <v/>
      </c>
    </row>
    <row r="14203" spans="5:8" x14ac:dyDescent="0.25">
      <c r="E14203" s="18" t="str">
        <f t="shared" si="903"/>
        <v/>
      </c>
      <c r="F14203" s="18" t="str">
        <f t="shared" si="904"/>
        <v/>
      </c>
      <c r="G14203" s="18" t="str">
        <f t="shared" si="905"/>
        <v/>
      </c>
      <c r="H14203" s="18" t="str">
        <f t="shared" si="906"/>
        <v/>
      </c>
    </row>
    <row r="14204" spans="5:8" x14ac:dyDescent="0.25">
      <c r="E14204" s="18" t="str">
        <f t="shared" si="903"/>
        <v/>
      </c>
      <c r="F14204" s="18" t="str">
        <f t="shared" si="904"/>
        <v/>
      </c>
      <c r="G14204" s="18" t="str">
        <f t="shared" si="905"/>
        <v/>
      </c>
      <c r="H14204" s="18" t="str">
        <f t="shared" si="906"/>
        <v/>
      </c>
    </row>
    <row r="14205" spans="5:8" x14ac:dyDescent="0.25">
      <c r="E14205" s="18" t="str">
        <f t="shared" si="903"/>
        <v/>
      </c>
      <c r="F14205" s="18" t="str">
        <f t="shared" si="904"/>
        <v/>
      </c>
      <c r="G14205" s="18" t="str">
        <f t="shared" si="905"/>
        <v/>
      </c>
      <c r="H14205" s="18" t="str">
        <f t="shared" si="906"/>
        <v/>
      </c>
    </row>
    <row r="14206" spans="5:8" x14ac:dyDescent="0.25">
      <c r="E14206" s="18" t="str">
        <f t="shared" si="903"/>
        <v/>
      </c>
      <c r="F14206" s="18" t="str">
        <f t="shared" si="904"/>
        <v/>
      </c>
      <c r="G14206" s="18" t="str">
        <f t="shared" si="905"/>
        <v/>
      </c>
      <c r="H14206" s="18" t="str">
        <f t="shared" si="906"/>
        <v/>
      </c>
    </row>
    <row r="14207" spans="5:8" x14ac:dyDescent="0.25">
      <c r="E14207" s="18" t="str">
        <f t="shared" si="903"/>
        <v/>
      </c>
      <c r="F14207" s="18" t="str">
        <f t="shared" si="904"/>
        <v/>
      </c>
      <c r="G14207" s="18" t="str">
        <f t="shared" si="905"/>
        <v/>
      </c>
      <c r="H14207" s="18" t="str">
        <f t="shared" si="906"/>
        <v/>
      </c>
    </row>
    <row r="14208" spans="5:8" x14ac:dyDescent="0.25">
      <c r="E14208" s="18" t="str">
        <f t="shared" si="903"/>
        <v/>
      </c>
      <c r="F14208" s="18" t="str">
        <f t="shared" si="904"/>
        <v/>
      </c>
      <c r="G14208" s="18" t="str">
        <f t="shared" si="905"/>
        <v/>
      </c>
      <c r="H14208" s="18" t="str">
        <f t="shared" si="906"/>
        <v/>
      </c>
    </row>
    <row r="14209" spans="5:8" x14ac:dyDescent="0.25">
      <c r="E14209" s="18" t="str">
        <f t="shared" si="903"/>
        <v/>
      </c>
      <c r="F14209" s="18" t="str">
        <f t="shared" si="904"/>
        <v/>
      </c>
      <c r="G14209" s="18" t="str">
        <f t="shared" si="905"/>
        <v/>
      </c>
      <c r="H14209" s="18" t="str">
        <f t="shared" si="906"/>
        <v/>
      </c>
    </row>
    <row r="14210" spans="5:8" x14ac:dyDescent="0.25">
      <c r="E14210" s="18" t="str">
        <f t="shared" si="903"/>
        <v/>
      </c>
      <c r="F14210" s="18" t="str">
        <f t="shared" si="904"/>
        <v/>
      </c>
      <c r="G14210" s="18" t="str">
        <f t="shared" si="905"/>
        <v/>
      </c>
      <c r="H14210" s="18" t="str">
        <f t="shared" si="906"/>
        <v/>
      </c>
    </row>
    <row r="14211" spans="5:8" x14ac:dyDescent="0.25">
      <c r="E14211" s="18" t="str">
        <f t="shared" si="903"/>
        <v/>
      </c>
      <c r="F14211" s="18" t="str">
        <f t="shared" si="904"/>
        <v/>
      </c>
      <c r="G14211" s="18" t="str">
        <f t="shared" si="905"/>
        <v/>
      </c>
      <c r="H14211" s="18" t="str">
        <f t="shared" si="906"/>
        <v/>
      </c>
    </row>
    <row r="14212" spans="5:8" x14ac:dyDescent="0.25">
      <c r="E14212" s="18" t="str">
        <f t="shared" si="903"/>
        <v/>
      </c>
      <c r="F14212" s="18" t="str">
        <f t="shared" si="904"/>
        <v/>
      </c>
      <c r="G14212" s="18" t="str">
        <f t="shared" si="905"/>
        <v/>
      </c>
      <c r="H14212" s="18" t="str">
        <f t="shared" si="906"/>
        <v/>
      </c>
    </row>
    <row r="14213" spans="5:8" x14ac:dyDescent="0.25">
      <c r="E14213" s="18" t="str">
        <f t="shared" si="903"/>
        <v/>
      </c>
      <c r="F14213" s="18" t="str">
        <f t="shared" si="904"/>
        <v/>
      </c>
      <c r="G14213" s="18" t="str">
        <f t="shared" si="905"/>
        <v/>
      </c>
      <c r="H14213" s="18" t="str">
        <f t="shared" si="906"/>
        <v/>
      </c>
    </row>
    <row r="14214" spans="5:8" x14ac:dyDescent="0.25">
      <c r="E14214" s="18" t="str">
        <f t="shared" ref="E14214:E14277" si="907">IF($C14214="","",IFERROR(INDEX(ItemPriceCol,MATCH($C14214,ItemName,0)),""))</f>
        <v/>
      </c>
      <c r="F14214" s="18" t="str">
        <f t="shared" ref="F14214:F14277" si="908">IF(OR($D14214="",$E14214=""),"",$D14214*$E14214)</f>
        <v/>
      </c>
      <c r="G14214" s="18" t="str">
        <f t="shared" ref="G14214:G14277" si="909">IF($C14214="","",IFERROR(INDEX(ItemCostCol,MATCH($C14214,ItemName,0)),""))</f>
        <v/>
      </c>
      <c r="H14214" s="18" t="str">
        <f t="shared" ref="H14214:H14277" si="910">IF(OR($F14214="",$G14214=""),"",$F14214-$D14214*$G14214)</f>
        <v/>
      </c>
    </row>
    <row r="14215" spans="5:8" x14ac:dyDescent="0.25">
      <c r="E14215" s="18" t="str">
        <f t="shared" si="907"/>
        <v/>
      </c>
      <c r="F14215" s="18" t="str">
        <f t="shared" si="908"/>
        <v/>
      </c>
      <c r="G14215" s="18" t="str">
        <f t="shared" si="909"/>
        <v/>
      </c>
      <c r="H14215" s="18" t="str">
        <f t="shared" si="910"/>
        <v/>
      </c>
    </row>
    <row r="14216" spans="5:8" x14ac:dyDescent="0.25">
      <c r="E14216" s="18" t="str">
        <f t="shared" si="907"/>
        <v/>
      </c>
      <c r="F14216" s="18" t="str">
        <f t="shared" si="908"/>
        <v/>
      </c>
      <c r="G14216" s="18" t="str">
        <f t="shared" si="909"/>
        <v/>
      </c>
      <c r="H14216" s="18" t="str">
        <f t="shared" si="910"/>
        <v/>
      </c>
    </row>
    <row r="14217" spans="5:8" x14ac:dyDescent="0.25">
      <c r="E14217" s="18" t="str">
        <f t="shared" si="907"/>
        <v/>
      </c>
      <c r="F14217" s="18" t="str">
        <f t="shared" si="908"/>
        <v/>
      </c>
      <c r="G14217" s="18" t="str">
        <f t="shared" si="909"/>
        <v/>
      </c>
      <c r="H14217" s="18" t="str">
        <f t="shared" si="910"/>
        <v/>
      </c>
    </row>
    <row r="14218" spans="5:8" x14ac:dyDescent="0.25">
      <c r="E14218" s="18" t="str">
        <f t="shared" si="907"/>
        <v/>
      </c>
      <c r="F14218" s="18" t="str">
        <f t="shared" si="908"/>
        <v/>
      </c>
      <c r="G14218" s="18" t="str">
        <f t="shared" si="909"/>
        <v/>
      </c>
      <c r="H14218" s="18" t="str">
        <f t="shared" si="910"/>
        <v/>
      </c>
    </row>
    <row r="14219" spans="5:8" x14ac:dyDescent="0.25">
      <c r="E14219" s="18" t="str">
        <f t="shared" si="907"/>
        <v/>
      </c>
      <c r="F14219" s="18" t="str">
        <f t="shared" si="908"/>
        <v/>
      </c>
      <c r="G14219" s="18" t="str">
        <f t="shared" si="909"/>
        <v/>
      </c>
      <c r="H14219" s="18" t="str">
        <f t="shared" si="910"/>
        <v/>
      </c>
    </row>
    <row r="14220" spans="5:8" x14ac:dyDescent="0.25">
      <c r="E14220" s="18" t="str">
        <f t="shared" si="907"/>
        <v/>
      </c>
      <c r="F14220" s="18" t="str">
        <f t="shared" si="908"/>
        <v/>
      </c>
      <c r="G14220" s="18" t="str">
        <f t="shared" si="909"/>
        <v/>
      </c>
      <c r="H14220" s="18" t="str">
        <f t="shared" si="910"/>
        <v/>
      </c>
    </row>
    <row r="14221" spans="5:8" x14ac:dyDescent="0.25">
      <c r="E14221" s="18" t="str">
        <f t="shared" si="907"/>
        <v/>
      </c>
      <c r="F14221" s="18" t="str">
        <f t="shared" si="908"/>
        <v/>
      </c>
      <c r="G14221" s="18" t="str">
        <f t="shared" si="909"/>
        <v/>
      </c>
      <c r="H14221" s="18" t="str">
        <f t="shared" si="910"/>
        <v/>
      </c>
    </row>
    <row r="14222" spans="5:8" x14ac:dyDescent="0.25">
      <c r="E14222" s="18" t="str">
        <f t="shared" si="907"/>
        <v/>
      </c>
      <c r="F14222" s="18" t="str">
        <f t="shared" si="908"/>
        <v/>
      </c>
      <c r="G14222" s="18" t="str">
        <f t="shared" si="909"/>
        <v/>
      </c>
      <c r="H14222" s="18" t="str">
        <f t="shared" si="910"/>
        <v/>
      </c>
    </row>
    <row r="14223" spans="5:8" x14ac:dyDescent="0.25">
      <c r="E14223" s="18" t="str">
        <f t="shared" si="907"/>
        <v/>
      </c>
      <c r="F14223" s="18" t="str">
        <f t="shared" si="908"/>
        <v/>
      </c>
      <c r="G14223" s="18" t="str">
        <f t="shared" si="909"/>
        <v/>
      </c>
      <c r="H14223" s="18" t="str">
        <f t="shared" si="910"/>
        <v/>
      </c>
    </row>
    <row r="14224" spans="5:8" x14ac:dyDescent="0.25">
      <c r="E14224" s="18" t="str">
        <f t="shared" si="907"/>
        <v/>
      </c>
      <c r="F14224" s="18" t="str">
        <f t="shared" si="908"/>
        <v/>
      </c>
      <c r="G14224" s="18" t="str">
        <f t="shared" si="909"/>
        <v/>
      </c>
      <c r="H14224" s="18" t="str">
        <f t="shared" si="910"/>
        <v/>
      </c>
    </row>
    <row r="14225" spans="5:8" x14ac:dyDescent="0.25">
      <c r="E14225" s="18" t="str">
        <f t="shared" si="907"/>
        <v/>
      </c>
      <c r="F14225" s="18" t="str">
        <f t="shared" si="908"/>
        <v/>
      </c>
      <c r="G14225" s="18" t="str">
        <f t="shared" si="909"/>
        <v/>
      </c>
      <c r="H14225" s="18" t="str">
        <f t="shared" si="910"/>
        <v/>
      </c>
    </row>
    <row r="14226" spans="5:8" x14ac:dyDescent="0.25">
      <c r="E14226" s="18" t="str">
        <f t="shared" si="907"/>
        <v/>
      </c>
      <c r="F14226" s="18" t="str">
        <f t="shared" si="908"/>
        <v/>
      </c>
      <c r="G14226" s="18" t="str">
        <f t="shared" si="909"/>
        <v/>
      </c>
      <c r="H14226" s="18" t="str">
        <f t="shared" si="910"/>
        <v/>
      </c>
    </row>
    <row r="14227" spans="5:8" x14ac:dyDescent="0.25">
      <c r="E14227" s="18" t="str">
        <f t="shared" si="907"/>
        <v/>
      </c>
      <c r="F14227" s="18" t="str">
        <f t="shared" si="908"/>
        <v/>
      </c>
      <c r="G14227" s="18" t="str">
        <f t="shared" si="909"/>
        <v/>
      </c>
      <c r="H14227" s="18" t="str">
        <f t="shared" si="910"/>
        <v/>
      </c>
    </row>
    <row r="14228" spans="5:8" x14ac:dyDescent="0.25">
      <c r="E14228" s="18" t="str">
        <f t="shared" si="907"/>
        <v/>
      </c>
      <c r="F14228" s="18" t="str">
        <f t="shared" si="908"/>
        <v/>
      </c>
      <c r="G14228" s="18" t="str">
        <f t="shared" si="909"/>
        <v/>
      </c>
      <c r="H14228" s="18" t="str">
        <f t="shared" si="910"/>
        <v/>
      </c>
    </row>
    <row r="14229" spans="5:8" x14ac:dyDescent="0.25">
      <c r="E14229" s="18" t="str">
        <f t="shared" si="907"/>
        <v/>
      </c>
      <c r="F14229" s="18" t="str">
        <f t="shared" si="908"/>
        <v/>
      </c>
      <c r="G14229" s="18" t="str">
        <f t="shared" si="909"/>
        <v/>
      </c>
      <c r="H14229" s="18" t="str">
        <f t="shared" si="910"/>
        <v/>
      </c>
    </row>
    <row r="14230" spans="5:8" x14ac:dyDescent="0.25">
      <c r="E14230" s="18" t="str">
        <f t="shared" si="907"/>
        <v/>
      </c>
      <c r="F14230" s="18" t="str">
        <f t="shared" si="908"/>
        <v/>
      </c>
      <c r="G14230" s="18" t="str">
        <f t="shared" si="909"/>
        <v/>
      </c>
      <c r="H14230" s="18" t="str">
        <f t="shared" si="910"/>
        <v/>
      </c>
    </row>
    <row r="14231" spans="5:8" x14ac:dyDescent="0.25">
      <c r="E14231" s="18" t="str">
        <f t="shared" si="907"/>
        <v/>
      </c>
      <c r="F14231" s="18" t="str">
        <f t="shared" si="908"/>
        <v/>
      </c>
      <c r="G14231" s="18" t="str">
        <f t="shared" si="909"/>
        <v/>
      </c>
      <c r="H14231" s="18" t="str">
        <f t="shared" si="910"/>
        <v/>
      </c>
    </row>
    <row r="14232" spans="5:8" x14ac:dyDescent="0.25">
      <c r="E14232" s="18" t="str">
        <f t="shared" si="907"/>
        <v/>
      </c>
      <c r="F14232" s="18" t="str">
        <f t="shared" si="908"/>
        <v/>
      </c>
      <c r="G14232" s="18" t="str">
        <f t="shared" si="909"/>
        <v/>
      </c>
      <c r="H14232" s="18" t="str">
        <f t="shared" si="910"/>
        <v/>
      </c>
    </row>
    <row r="14233" spans="5:8" x14ac:dyDescent="0.25">
      <c r="E14233" s="18" t="str">
        <f t="shared" si="907"/>
        <v/>
      </c>
      <c r="F14233" s="18" t="str">
        <f t="shared" si="908"/>
        <v/>
      </c>
      <c r="G14233" s="18" t="str">
        <f t="shared" si="909"/>
        <v/>
      </c>
      <c r="H14233" s="18" t="str">
        <f t="shared" si="910"/>
        <v/>
      </c>
    </row>
    <row r="14234" spans="5:8" x14ac:dyDescent="0.25">
      <c r="E14234" s="18" t="str">
        <f t="shared" si="907"/>
        <v/>
      </c>
      <c r="F14234" s="18" t="str">
        <f t="shared" si="908"/>
        <v/>
      </c>
      <c r="G14234" s="18" t="str">
        <f t="shared" si="909"/>
        <v/>
      </c>
      <c r="H14234" s="18" t="str">
        <f t="shared" si="910"/>
        <v/>
      </c>
    </row>
    <row r="14235" spans="5:8" x14ac:dyDescent="0.25">
      <c r="E14235" s="18" t="str">
        <f t="shared" si="907"/>
        <v/>
      </c>
      <c r="F14235" s="18" t="str">
        <f t="shared" si="908"/>
        <v/>
      </c>
      <c r="G14235" s="18" t="str">
        <f t="shared" si="909"/>
        <v/>
      </c>
      <c r="H14235" s="18" t="str">
        <f t="shared" si="910"/>
        <v/>
      </c>
    </row>
    <row r="14236" spans="5:8" x14ac:dyDescent="0.25">
      <c r="E14236" s="18" t="str">
        <f t="shared" si="907"/>
        <v/>
      </c>
      <c r="F14236" s="18" t="str">
        <f t="shared" si="908"/>
        <v/>
      </c>
      <c r="G14236" s="18" t="str">
        <f t="shared" si="909"/>
        <v/>
      </c>
      <c r="H14236" s="18" t="str">
        <f t="shared" si="910"/>
        <v/>
      </c>
    </row>
    <row r="14237" spans="5:8" x14ac:dyDescent="0.25">
      <c r="E14237" s="18" t="str">
        <f t="shared" si="907"/>
        <v/>
      </c>
      <c r="F14237" s="18" t="str">
        <f t="shared" si="908"/>
        <v/>
      </c>
      <c r="G14237" s="18" t="str">
        <f t="shared" si="909"/>
        <v/>
      </c>
      <c r="H14237" s="18" t="str">
        <f t="shared" si="910"/>
        <v/>
      </c>
    </row>
    <row r="14238" spans="5:8" x14ac:dyDescent="0.25">
      <c r="E14238" s="18" t="str">
        <f t="shared" si="907"/>
        <v/>
      </c>
      <c r="F14238" s="18" t="str">
        <f t="shared" si="908"/>
        <v/>
      </c>
      <c r="G14238" s="18" t="str">
        <f t="shared" si="909"/>
        <v/>
      </c>
      <c r="H14238" s="18" t="str">
        <f t="shared" si="910"/>
        <v/>
      </c>
    </row>
    <row r="14239" spans="5:8" x14ac:dyDescent="0.25">
      <c r="E14239" s="18" t="str">
        <f t="shared" si="907"/>
        <v/>
      </c>
      <c r="F14239" s="18" t="str">
        <f t="shared" si="908"/>
        <v/>
      </c>
      <c r="G14239" s="18" t="str">
        <f t="shared" si="909"/>
        <v/>
      </c>
      <c r="H14239" s="18" t="str">
        <f t="shared" si="910"/>
        <v/>
      </c>
    </row>
    <row r="14240" spans="5:8" x14ac:dyDescent="0.25">
      <c r="E14240" s="18" t="str">
        <f t="shared" si="907"/>
        <v/>
      </c>
      <c r="F14240" s="18" t="str">
        <f t="shared" si="908"/>
        <v/>
      </c>
      <c r="G14240" s="18" t="str">
        <f t="shared" si="909"/>
        <v/>
      </c>
      <c r="H14240" s="18" t="str">
        <f t="shared" si="910"/>
        <v/>
      </c>
    </row>
    <row r="14241" spans="5:8" x14ac:dyDescent="0.25">
      <c r="E14241" s="18" t="str">
        <f t="shared" si="907"/>
        <v/>
      </c>
      <c r="F14241" s="18" t="str">
        <f t="shared" si="908"/>
        <v/>
      </c>
      <c r="G14241" s="18" t="str">
        <f t="shared" si="909"/>
        <v/>
      </c>
      <c r="H14241" s="18" t="str">
        <f t="shared" si="910"/>
        <v/>
      </c>
    </row>
    <row r="14242" spans="5:8" x14ac:dyDescent="0.25">
      <c r="E14242" s="18" t="str">
        <f t="shared" si="907"/>
        <v/>
      </c>
      <c r="F14242" s="18" t="str">
        <f t="shared" si="908"/>
        <v/>
      </c>
      <c r="G14242" s="18" t="str">
        <f t="shared" si="909"/>
        <v/>
      </c>
      <c r="H14242" s="18" t="str">
        <f t="shared" si="910"/>
        <v/>
      </c>
    </row>
    <row r="14243" spans="5:8" x14ac:dyDescent="0.25">
      <c r="E14243" s="18" t="str">
        <f t="shared" si="907"/>
        <v/>
      </c>
      <c r="F14243" s="18" t="str">
        <f t="shared" si="908"/>
        <v/>
      </c>
      <c r="G14243" s="18" t="str">
        <f t="shared" si="909"/>
        <v/>
      </c>
      <c r="H14243" s="18" t="str">
        <f t="shared" si="910"/>
        <v/>
      </c>
    </row>
    <row r="14244" spans="5:8" x14ac:dyDescent="0.25">
      <c r="E14244" s="18" t="str">
        <f t="shared" si="907"/>
        <v/>
      </c>
      <c r="F14244" s="18" t="str">
        <f t="shared" si="908"/>
        <v/>
      </c>
      <c r="G14244" s="18" t="str">
        <f t="shared" si="909"/>
        <v/>
      </c>
      <c r="H14244" s="18" t="str">
        <f t="shared" si="910"/>
        <v/>
      </c>
    </row>
    <row r="14245" spans="5:8" x14ac:dyDescent="0.25">
      <c r="E14245" s="18" t="str">
        <f t="shared" si="907"/>
        <v/>
      </c>
      <c r="F14245" s="18" t="str">
        <f t="shared" si="908"/>
        <v/>
      </c>
      <c r="G14245" s="18" t="str">
        <f t="shared" si="909"/>
        <v/>
      </c>
      <c r="H14245" s="18" t="str">
        <f t="shared" si="910"/>
        <v/>
      </c>
    </row>
    <row r="14246" spans="5:8" x14ac:dyDescent="0.25">
      <c r="E14246" s="18" t="str">
        <f t="shared" si="907"/>
        <v/>
      </c>
      <c r="F14246" s="18" t="str">
        <f t="shared" si="908"/>
        <v/>
      </c>
      <c r="G14246" s="18" t="str">
        <f t="shared" si="909"/>
        <v/>
      </c>
      <c r="H14246" s="18" t="str">
        <f t="shared" si="910"/>
        <v/>
      </c>
    </row>
    <row r="14247" spans="5:8" x14ac:dyDescent="0.25">
      <c r="E14247" s="18" t="str">
        <f t="shared" si="907"/>
        <v/>
      </c>
      <c r="F14247" s="18" t="str">
        <f t="shared" si="908"/>
        <v/>
      </c>
      <c r="G14247" s="18" t="str">
        <f t="shared" si="909"/>
        <v/>
      </c>
      <c r="H14247" s="18" t="str">
        <f t="shared" si="910"/>
        <v/>
      </c>
    </row>
    <row r="14248" spans="5:8" x14ac:dyDescent="0.25">
      <c r="E14248" s="18" t="str">
        <f t="shared" si="907"/>
        <v/>
      </c>
      <c r="F14248" s="18" t="str">
        <f t="shared" si="908"/>
        <v/>
      </c>
      <c r="G14248" s="18" t="str">
        <f t="shared" si="909"/>
        <v/>
      </c>
      <c r="H14248" s="18" t="str">
        <f t="shared" si="910"/>
        <v/>
      </c>
    </row>
    <row r="14249" spans="5:8" x14ac:dyDescent="0.25">
      <c r="E14249" s="18" t="str">
        <f t="shared" si="907"/>
        <v/>
      </c>
      <c r="F14249" s="18" t="str">
        <f t="shared" si="908"/>
        <v/>
      </c>
      <c r="G14249" s="18" t="str">
        <f t="shared" si="909"/>
        <v/>
      </c>
      <c r="H14249" s="18" t="str">
        <f t="shared" si="910"/>
        <v/>
      </c>
    </row>
    <row r="14250" spans="5:8" x14ac:dyDescent="0.25">
      <c r="E14250" s="18" t="str">
        <f t="shared" si="907"/>
        <v/>
      </c>
      <c r="F14250" s="18" t="str">
        <f t="shared" si="908"/>
        <v/>
      </c>
      <c r="G14250" s="18" t="str">
        <f t="shared" si="909"/>
        <v/>
      </c>
      <c r="H14250" s="18" t="str">
        <f t="shared" si="910"/>
        <v/>
      </c>
    </row>
    <row r="14251" spans="5:8" x14ac:dyDescent="0.25">
      <c r="E14251" s="18" t="str">
        <f t="shared" si="907"/>
        <v/>
      </c>
      <c r="F14251" s="18" t="str">
        <f t="shared" si="908"/>
        <v/>
      </c>
      <c r="G14251" s="18" t="str">
        <f t="shared" si="909"/>
        <v/>
      </c>
      <c r="H14251" s="18" t="str">
        <f t="shared" si="910"/>
        <v/>
      </c>
    </row>
    <row r="14252" spans="5:8" x14ac:dyDescent="0.25">
      <c r="E14252" s="18" t="str">
        <f t="shared" si="907"/>
        <v/>
      </c>
      <c r="F14252" s="18" t="str">
        <f t="shared" si="908"/>
        <v/>
      </c>
      <c r="G14252" s="18" t="str">
        <f t="shared" si="909"/>
        <v/>
      </c>
      <c r="H14252" s="18" t="str">
        <f t="shared" si="910"/>
        <v/>
      </c>
    </row>
    <row r="14253" spans="5:8" x14ac:dyDescent="0.25">
      <c r="E14253" s="18" t="str">
        <f t="shared" si="907"/>
        <v/>
      </c>
      <c r="F14253" s="18" t="str">
        <f t="shared" si="908"/>
        <v/>
      </c>
      <c r="G14253" s="18" t="str">
        <f t="shared" si="909"/>
        <v/>
      </c>
      <c r="H14253" s="18" t="str">
        <f t="shared" si="910"/>
        <v/>
      </c>
    </row>
    <row r="14254" spans="5:8" x14ac:dyDescent="0.25">
      <c r="E14254" s="18" t="str">
        <f t="shared" si="907"/>
        <v/>
      </c>
      <c r="F14254" s="18" t="str">
        <f t="shared" si="908"/>
        <v/>
      </c>
      <c r="G14254" s="18" t="str">
        <f t="shared" si="909"/>
        <v/>
      </c>
      <c r="H14254" s="18" t="str">
        <f t="shared" si="910"/>
        <v/>
      </c>
    </row>
    <row r="14255" spans="5:8" x14ac:dyDescent="0.25">
      <c r="E14255" s="18" t="str">
        <f t="shared" si="907"/>
        <v/>
      </c>
      <c r="F14255" s="18" t="str">
        <f t="shared" si="908"/>
        <v/>
      </c>
      <c r="G14255" s="18" t="str">
        <f t="shared" si="909"/>
        <v/>
      </c>
      <c r="H14255" s="18" t="str">
        <f t="shared" si="910"/>
        <v/>
      </c>
    </row>
    <row r="14256" spans="5:8" x14ac:dyDescent="0.25">
      <c r="E14256" s="18" t="str">
        <f t="shared" si="907"/>
        <v/>
      </c>
      <c r="F14256" s="18" t="str">
        <f t="shared" si="908"/>
        <v/>
      </c>
      <c r="G14256" s="18" t="str">
        <f t="shared" si="909"/>
        <v/>
      </c>
      <c r="H14256" s="18" t="str">
        <f t="shared" si="910"/>
        <v/>
      </c>
    </row>
    <row r="14257" spans="5:8" x14ac:dyDescent="0.25">
      <c r="E14257" s="18" t="str">
        <f t="shared" si="907"/>
        <v/>
      </c>
      <c r="F14257" s="18" t="str">
        <f t="shared" si="908"/>
        <v/>
      </c>
      <c r="G14257" s="18" t="str">
        <f t="shared" si="909"/>
        <v/>
      </c>
      <c r="H14257" s="18" t="str">
        <f t="shared" si="910"/>
        <v/>
      </c>
    </row>
    <row r="14258" spans="5:8" x14ac:dyDescent="0.25">
      <c r="E14258" s="18" t="str">
        <f t="shared" si="907"/>
        <v/>
      </c>
      <c r="F14258" s="18" t="str">
        <f t="shared" si="908"/>
        <v/>
      </c>
      <c r="G14258" s="18" t="str">
        <f t="shared" si="909"/>
        <v/>
      </c>
      <c r="H14258" s="18" t="str">
        <f t="shared" si="910"/>
        <v/>
      </c>
    </row>
    <row r="14259" spans="5:8" x14ac:dyDescent="0.25">
      <c r="E14259" s="18" t="str">
        <f t="shared" si="907"/>
        <v/>
      </c>
      <c r="F14259" s="18" t="str">
        <f t="shared" si="908"/>
        <v/>
      </c>
      <c r="G14259" s="18" t="str">
        <f t="shared" si="909"/>
        <v/>
      </c>
      <c r="H14259" s="18" t="str">
        <f t="shared" si="910"/>
        <v/>
      </c>
    </row>
    <row r="14260" spans="5:8" x14ac:dyDescent="0.25">
      <c r="E14260" s="18" t="str">
        <f t="shared" si="907"/>
        <v/>
      </c>
      <c r="F14260" s="18" t="str">
        <f t="shared" si="908"/>
        <v/>
      </c>
      <c r="G14260" s="18" t="str">
        <f t="shared" si="909"/>
        <v/>
      </c>
      <c r="H14260" s="18" t="str">
        <f t="shared" si="910"/>
        <v/>
      </c>
    </row>
    <row r="14261" spans="5:8" x14ac:dyDescent="0.25">
      <c r="E14261" s="18" t="str">
        <f t="shared" si="907"/>
        <v/>
      </c>
      <c r="F14261" s="18" t="str">
        <f t="shared" si="908"/>
        <v/>
      </c>
      <c r="G14261" s="18" t="str">
        <f t="shared" si="909"/>
        <v/>
      </c>
      <c r="H14261" s="18" t="str">
        <f t="shared" si="910"/>
        <v/>
      </c>
    </row>
    <row r="14262" spans="5:8" x14ac:dyDescent="0.25">
      <c r="E14262" s="18" t="str">
        <f t="shared" si="907"/>
        <v/>
      </c>
      <c r="F14262" s="18" t="str">
        <f t="shared" si="908"/>
        <v/>
      </c>
      <c r="G14262" s="18" t="str">
        <f t="shared" si="909"/>
        <v/>
      </c>
      <c r="H14262" s="18" t="str">
        <f t="shared" si="910"/>
        <v/>
      </c>
    </row>
    <row r="14263" spans="5:8" x14ac:dyDescent="0.25">
      <c r="E14263" s="18" t="str">
        <f t="shared" si="907"/>
        <v/>
      </c>
      <c r="F14263" s="18" t="str">
        <f t="shared" si="908"/>
        <v/>
      </c>
      <c r="G14263" s="18" t="str">
        <f t="shared" si="909"/>
        <v/>
      </c>
      <c r="H14263" s="18" t="str">
        <f t="shared" si="910"/>
        <v/>
      </c>
    </row>
    <row r="14264" spans="5:8" x14ac:dyDescent="0.25">
      <c r="E14264" s="18" t="str">
        <f t="shared" si="907"/>
        <v/>
      </c>
      <c r="F14264" s="18" t="str">
        <f t="shared" si="908"/>
        <v/>
      </c>
      <c r="G14264" s="18" t="str">
        <f t="shared" si="909"/>
        <v/>
      </c>
      <c r="H14264" s="18" t="str">
        <f t="shared" si="910"/>
        <v/>
      </c>
    </row>
    <row r="14265" spans="5:8" x14ac:dyDescent="0.25">
      <c r="E14265" s="18" t="str">
        <f t="shared" si="907"/>
        <v/>
      </c>
      <c r="F14265" s="18" t="str">
        <f t="shared" si="908"/>
        <v/>
      </c>
      <c r="G14265" s="18" t="str">
        <f t="shared" si="909"/>
        <v/>
      </c>
      <c r="H14265" s="18" t="str">
        <f t="shared" si="910"/>
        <v/>
      </c>
    </row>
    <row r="14266" spans="5:8" x14ac:dyDescent="0.25">
      <c r="E14266" s="18" t="str">
        <f t="shared" si="907"/>
        <v/>
      </c>
      <c r="F14266" s="18" t="str">
        <f t="shared" si="908"/>
        <v/>
      </c>
      <c r="G14266" s="18" t="str">
        <f t="shared" si="909"/>
        <v/>
      </c>
      <c r="H14266" s="18" t="str">
        <f t="shared" si="910"/>
        <v/>
      </c>
    </row>
    <row r="14267" spans="5:8" x14ac:dyDescent="0.25">
      <c r="E14267" s="18" t="str">
        <f t="shared" si="907"/>
        <v/>
      </c>
      <c r="F14267" s="18" t="str">
        <f t="shared" si="908"/>
        <v/>
      </c>
      <c r="G14267" s="18" t="str">
        <f t="shared" si="909"/>
        <v/>
      </c>
      <c r="H14267" s="18" t="str">
        <f t="shared" si="910"/>
        <v/>
      </c>
    </row>
    <row r="14268" spans="5:8" x14ac:dyDescent="0.25">
      <c r="E14268" s="18" t="str">
        <f t="shared" si="907"/>
        <v/>
      </c>
      <c r="F14268" s="18" t="str">
        <f t="shared" si="908"/>
        <v/>
      </c>
      <c r="G14268" s="18" t="str">
        <f t="shared" si="909"/>
        <v/>
      </c>
      <c r="H14268" s="18" t="str">
        <f t="shared" si="910"/>
        <v/>
      </c>
    </row>
    <row r="14269" spans="5:8" x14ac:dyDescent="0.25">
      <c r="E14269" s="18" t="str">
        <f t="shared" si="907"/>
        <v/>
      </c>
      <c r="F14269" s="18" t="str">
        <f t="shared" si="908"/>
        <v/>
      </c>
      <c r="G14269" s="18" t="str">
        <f t="shared" si="909"/>
        <v/>
      </c>
      <c r="H14269" s="18" t="str">
        <f t="shared" si="910"/>
        <v/>
      </c>
    </row>
    <row r="14270" spans="5:8" x14ac:dyDescent="0.25">
      <c r="E14270" s="18" t="str">
        <f t="shared" si="907"/>
        <v/>
      </c>
      <c r="F14270" s="18" t="str">
        <f t="shared" si="908"/>
        <v/>
      </c>
      <c r="G14270" s="18" t="str">
        <f t="shared" si="909"/>
        <v/>
      </c>
      <c r="H14270" s="18" t="str">
        <f t="shared" si="910"/>
        <v/>
      </c>
    </row>
    <row r="14271" spans="5:8" x14ac:dyDescent="0.25">
      <c r="E14271" s="18" t="str">
        <f t="shared" si="907"/>
        <v/>
      </c>
      <c r="F14271" s="18" t="str">
        <f t="shared" si="908"/>
        <v/>
      </c>
      <c r="G14271" s="18" t="str">
        <f t="shared" si="909"/>
        <v/>
      </c>
      <c r="H14271" s="18" t="str">
        <f t="shared" si="910"/>
        <v/>
      </c>
    </row>
    <row r="14272" spans="5:8" x14ac:dyDescent="0.25">
      <c r="E14272" s="18" t="str">
        <f t="shared" si="907"/>
        <v/>
      </c>
      <c r="F14272" s="18" t="str">
        <f t="shared" si="908"/>
        <v/>
      </c>
      <c r="G14272" s="18" t="str">
        <f t="shared" si="909"/>
        <v/>
      </c>
      <c r="H14272" s="18" t="str">
        <f t="shared" si="910"/>
        <v/>
      </c>
    </row>
    <row r="14273" spans="5:8" x14ac:dyDescent="0.25">
      <c r="E14273" s="18" t="str">
        <f t="shared" si="907"/>
        <v/>
      </c>
      <c r="F14273" s="18" t="str">
        <f t="shared" si="908"/>
        <v/>
      </c>
      <c r="G14273" s="18" t="str">
        <f t="shared" si="909"/>
        <v/>
      </c>
      <c r="H14273" s="18" t="str">
        <f t="shared" si="910"/>
        <v/>
      </c>
    </row>
    <row r="14274" spans="5:8" x14ac:dyDescent="0.25">
      <c r="E14274" s="18" t="str">
        <f t="shared" si="907"/>
        <v/>
      </c>
      <c r="F14274" s="18" t="str">
        <f t="shared" si="908"/>
        <v/>
      </c>
      <c r="G14274" s="18" t="str">
        <f t="shared" si="909"/>
        <v/>
      </c>
      <c r="H14274" s="18" t="str">
        <f t="shared" si="910"/>
        <v/>
      </c>
    </row>
    <row r="14275" spans="5:8" x14ac:dyDescent="0.25">
      <c r="E14275" s="18" t="str">
        <f t="shared" si="907"/>
        <v/>
      </c>
      <c r="F14275" s="18" t="str">
        <f t="shared" si="908"/>
        <v/>
      </c>
      <c r="G14275" s="18" t="str">
        <f t="shared" si="909"/>
        <v/>
      </c>
      <c r="H14275" s="18" t="str">
        <f t="shared" si="910"/>
        <v/>
      </c>
    </row>
    <row r="14276" spans="5:8" x14ac:dyDescent="0.25">
      <c r="E14276" s="18" t="str">
        <f t="shared" si="907"/>
        <v/>
      </c>
      <c r="F14276" s="18" t="str">
        <f t="shared" si="908"/>
        <v/>
      </c>
      <c r="G14276" s="18" t="str">
        <f t="shared" si="909"/>
        <v/>
      </c>
      <c r="H14276" s="18" t="str">
        <f t="shared" si="910"/>
        <v/>
      </c>
    </row>
    <row r="14277" spans="5:8" x14ac:dyDescent="0.25">
      <c r="E14277" s="18" t="str">
        <f t="shared" si="907"/>
        <v/>
      </c>
      <c r="F14277" s="18" t="str">
        <f t="shared" si="908"/>
        <v/>
      </c>
      <c r="G14277" s="18" t="str">
        <f t="shared" si="909"/>
        <v/>
      </c>
      <c r="H14277" s="18" t="str">
        <f t="shared" si="910"/>
        <v/>
      </c>
    </row>
    <row r="14278" spans="5:8" x14ac:dyDescent="0.25">
      <c r="E14278" s="18" t="str">
        <f t="shared" ref="E14278:E14341" si="911">IF($C14278="","",IFERROR(INDEX(ItemPriceCol,MATCH($C14278,ItemName,0)),""))</f>
        <v/>
      </c>
      <c r="F14278" s="18" t="str">
        <f t="shared" ref="F14278:F14341" si="912">IF(OR($D14278="",$E14278=""),"",$D14278*$E14278)</f>
        <v/>
      </c>
      <c r="G14278" s="18" t="str">
        <f t="shared" ref="G14278:G14341" si="913">IF($C14278="","",IFERROR(INDEX(ItemCostCol,MATCH($C14278,ItemName,0)),""))</f>
        <v/>
      </c>
      <c r="H14278" s="18" t="str">
        <f t="shared" ref="H14278:H14341" si="914">IF(OR($F14278="",$G14278=""),"",$F14278-$D14278*$G14278)</f>
        <v/>
      </c>
    </row>
    <row r="14279" spans="5:8" x14ac:dyDescent="0.25">
      <c r="E14279" s="18" t="str">
        <f t="shared" si="911"/>
        <v/>
      </c>
      <c r="F14279" s="18" t="str">
        <f t="shared" si="912"/>
        <v/>
      </c>
      <c r="G14279" s="18" t="str">
        <f t="shared" si="913"/>
        <v/>
      </c>
      <c r="H14279" s="18" t="str">
        <f t="shared" si="914"/>
        <v/>
      </c>
    </row>
    <row r="14280" spans="5:8" x14ac:dyDescent="0.25">
      <c r="E14280" s="18" t="str">
        <f t="shared" si="911"/>
        <v/>
      </c>
      <c r="F14280" s="18" t="str">
        <f t="shared" si="912"/>
        <v/>
      </c>
      <c r="G14280" s="18" t="str">
        <f t="shared" si="913"/>
        <v/>
      </c>
      <c r="H14280" s="18" t="str">
        <f t="shared" si="914"/>
        <v/>
      </c>
    </row>
    <row r="14281" spans="5:8" x14ac:dyDescent="0.25">
      <c r="E14281" s="18" t="str">
        <f t="shared" si="911"/>
        <v/>
      </c>
      <c r="F14281" s="18" t="str">
        <f t="shared" si="912"/>
        <v/>
      </c>
      <c r="G14281" s="18" t="str">
        <f t="shared" si="913"/>
        <v/>
      </c>
      <c r="H14281" s="18" t="str">
        <f t="shared" si="914"/>
        <v/>
      </c>
    </row>
    <row r="14282" spans="5:8" x14ac:dyDescent="0.25">
      <c r="E14282" s="18" t="str">
        <f t="shared" si="911"/>
        <v/>
      </c>
      <c r="F14282" s="18" t="str">
        <f t="shared" si="912"/>
        <v/>
      </c>
      <c r="G14282" s="18" t="str">
        <f t="shared" si="913"/>
        <v/>
      </c>
      <c r="H14282" s="18" t="str">
        <f t="shared" si="914"/>
        <v/>
      </c>
    </row>
    <row r="14283" spans="5:8" x14ac:dyDescent="0.25">
      <c r="E14283" s="18" t="str">
        <f t="shared" si="911"/>
        <v/>
      </c>
      <c r="F14283" s="18" t="str">
        <f t="shared" si="912"/>
        <v/>
      </c>
      <c r="G14283" s="18" t="str">
        <f t="shared" si="913"/>
        <v/>
      </c>
      <c r="H14283" s="18" t="str">
        <f t="shared" si="914"/>
        <v/>
      </c>
    </row>
    <row r="14284" spans="5:8" x14ac:dyDescent="0.25">
      <c r="E14284" s="18" t="str">
        <f t="shared" si="911"/>
        <v/>
      </c>
      <c r="F14284" s="18" t="str">
        <f t="shared" si="912"/>
        <v/>
      </c>
      <c r="G14284" s="18" t="str">
        <f t="shared" si="913"/>
        <v/>
      </c>
      <c r="H14284" s="18" t="str">
        <f t="shared" si="914"/>
        <v/>
      </c>
    </row>
    <row r="14285" spans="5:8" x14ac:dyDescent="0.25">
      <c r="E14285" s="18" t="str">
        <f t="shared" si="911"/>
        <v/>
      </c>
      <c r="F14285" s="18" t="str">
        <f t="shared" si="912"/>
        <v/>
      </c>
      <c r="G14285" s="18" t="str">
        <f t="shared" si="913"/>
        <v/>
      </c>
      <c r="H14285" s="18" t="str">
        <f t="shared" si="914"/>
        <v/>
      </c>
    </row>
    <row r="14286" spans="5:8" x14ac:dyDescent="0.25">
      <c r="E14286" s="18" t="str">
        <f t="shared" si="911"/>
        <v/>
      </c>
      <c r="F14286" s="18" t="str">
        <f t="shared" si="912"/>
        <v/>
      </c>
      <c r="G14286" s="18" t="str">
        <f t="shared" si="913"/>
        <v/>
      </c>
      <c r="H14286" s="18" t="str">
        <f t="shared" si="914"/>
        <v/>
      </c>
    </row>
    <row r="14287" spans="5:8" x14ac:dyDescent="0.25">
      <c r="E14287" s="18" t="str">
        <f t="shared" si="911"/>
        <v/>
      </c>
      <c r="F14287" s="18" t="str">
        <f t="shared" si="912"/>
        <v/>
      </c>
      <c r="G14287" s="18" t="str">
        <f t="shared" si="913"/>
        <v/>
      </c>
      <c r="H14287" s="18" t="str">
        <f t="shared" si="914"/>
        <v/>
      </c>
    </row>
    <row r="14288" spans="5:8" x14ac:dyDescent="0.25">
      <c r="E14288" s="18" t="str">
        <f t="shared" si="911"/>
        <v/>
      </c>
      <c r="F14288" s="18" t="str">
        <f t="shared" si="912"/>
        <v/>
      </c>
      <c r="G14288" s="18" t="str">
        <f t="shared" si="913"/>
        <v/>
      </c>
      <c r="H14288" s="18" t="str">
        <f t="shared" si="914"/>
        <v/>
      </c>
    </row>
    <row r="14289" spans="5:8" x14ac:dyDescent="0.25">
      <c r="E14289" s="18" t="str">
        <f t="shared" si="911"/>
        <v/>
      </c>
      <c r="F14289" s="18" t="str">
        <f t="shared" si="912"/>
        <v/>
      </c>
      <c r="G14289" s="18" t="str">
        <f t="shared" si="913"/>
        <v/>
      </c>
      <c r="H14289" s="18" t="str">
        <f t="shared" si="914"/>
        <v/>
      </c>
    </row>
    <row r="14290" spans="5:8" x14ac:dyDescent="0.25">
      <c r="E14290" s="18" t="str">
        <f t="shared" si="911"/>
        <v/>
      </c>
      <c r="F14290" s="18" t="str">
        <f t="shared" si="912"/>
        <v/>
      </c>
      <c r="G14290" s="18" t="str">
        <f t="shared" si="913"/>
        <v/>
      </c>
      <c r="H14290" s="18" t="str">
        <f t="shared" si="914"/>
        <v/>
      </c>
    </row>
    <row r="14291" spans="5:8" x14ac:dyDescent="0.25">
      <c r="E14291" s="18" t="str">
        <f t="shared" si="911"/>
        <v/>
      </c>
      <c r="F14291" s="18" t="str">
        <f t="shared" si="912"/>
        <v/>
      </c>
      <c r="G14291" s="18" t="str">
        <f t="shared" si="913"/>
        <v/>
      </c>
      <c r="H14291" s="18" t="str">
        <f t="shared" si="914"/>
        <v/>
      </c>
    </row>
    <row r="14292" spans="5:8" x14ac:dyDescent="0.25">
      <c r="E14292" s="18" t="str">
        <f t="shared" si="911"/>
        <v/>
      </c>
      <c r="F14292" s="18" t="str">
        <f t="shared" si="912"/>
        <v/>
      </c>
      <c r="G14292" s="18" t="str">
        <f t="shared" si="913"/>
        <v/>
      </c>
      <c r="H14292" s="18" t="str">
        <f t="shared" si="914"/>
        <v/>
      </c>
    </row>
    <row r="14293" spans="5:8" x14ac:dyDescent="0.25">
      <c r="E14293" s="18" t="str">
        <f t="shared" si="911"/>
        <v/>
      </c>
      <c r="F14293" s="18" t="str">
        <f t="shared" si="912"/>
        <v/>
      </c>
      <c r="G14293" s="18" t="str">
        <f t="shared" si="913"/>
        <v/>
      </c>
      <c r="H14293" s="18" t="str">
        <f t="shared" si="914"/>
        <v/>
      </c>
    </row>
    <row r="14294" spans="5:8" x14ac:dyDescent="0.25">
      <c r="E14294" s="18" t="str">
        <f t="shared" si="911"/>
        <v/>
      </c>
      <c r="F14294" s="18" t="str">
        <f t="shared" si="912"/>
        <v/>
      </c>
      <c r="G14294" s="18" t="str">
        <f t="shared" si="913"/>
        <v/>
      </c>
      <c r="H14294" s="18" t="str">
        <f t="shared" si="914"/>
        <v/>
      </c>
    </row>
    <row r="14295" spans="5:8" x14ac:dyDescent="0.25">
      <c r="E14295" s="18" t="str">
        <f t="shared" si="911"/>
        <v/>
      </c>
      <c r="F14295" s="18" t="str">
        <f t="shared" si="912"/>
        <v/>
      </c>
      <c r="G14295" s="18" t="str">
        <f t="shared" si="913"/>
        <v/>
      </c>
      <c r="H14295" s="18" t="str">
        <f t="shared" si="914"/>
        <v/>
      </c>
    </row>
    <row r="14296" spans="5:8" x14ac:dyDescent="0.25">
      <c r="E14296" s="18" t="str">
        <f t="shared" si="911"/>
        <v/>
      </c>
      <c r="F14296" s="18" t="str">
        <f t="shared" si="912"/>
        <v/>
      </c>
      <c r="G14296" s="18" t="str">
        <f t="shared" si="913"/>
        <v/>
      </c>
      <c r="H14296" s="18" t="str">
        <f t="shared" si="914"/>
        <v/>
      </c>
    </row>
    <row r="14297" spans="5:8" x14ac:dyDescent="0.25">
      <c r="E14297" s="18" t="str">
        <f t="shared" si="911"/>
        <v/>
      </c>
      <c r="F14297" s="18" t="str">
        <f t="shared" si="912"/>
        <v/>
      </c>
      <c r="G14297" s="18" t="str">
        <f t="shared" si="913"/>
        <v/>
      </c>
      <c r="H14297" s="18" t="str">
        <f t="shared" si="914"/>
        <v/>
      </c>
    </row>
    <row r="14298" spans="5:8" x14ac:dyDescent="0.25">
      <c r="E14298" s="18" t="str">
        <f t="shared" si="911"/>
        <v/>
      </c>
      <c r="F14298" s="18" t="str">
        <f t="shared" si="912"/>
        <v/>
      </c>
      <c r="G14298" s="18" t="str">
        <f t="shared" si="913"/>
        <v/>
      </c>
      <c r="H14298" s="18" t="str">
        <f t="shared" si="914"/>
        <v/>
      </c>
    </row>
    <row r="14299" spans="5:8" x14ac:dyDescent="0.25">
      <c r="E14299" s="18" t="str">
        <f t="shared" si="911"/>
        <v/>
      </c>
      <c r="F14299" s="18" t="str">
        <f t="shared" si="912"/>
        <v/>
      </c>
      <c r="G14299" s="18" t="str">
        <f t="shared" si="913"/>
        <v/>
      </c>
      <c r="H14299" s="18" t="str">
        <f t="shared" si="914"/>
        <v/>
      </c>
    </row>
    <row r="14300" spans="5:8" x14ac:dyDescent="0.25">
      <c r="E14300" s="18" t="str">
        <f t="shared" si="911"/>
        <v/>
      </c>
      <c r="F14300" s="18" t="str">
        <f t="shared" si="912"/>
        <v/>
      </c>
      <c r="G14300" s="18" t="str">
        <f t="shared" si="913"/>
        <v/>
      </c>
      <c r="H14300" s="18" t="str">
        <f t="shared" si="914"/>
        <v/>
      </c>
    </row>
    <row r="14301" spans="5:8" x14ac:dyDescent="0.25">
      <c r="E14301" s="18" t="str">
        <f t="shared" si="911"/>
        <v/>
      </c>
      <c r="F14301" s="18" t="str">
        <f t="shared" si="912"/>
        <v/>
      </c>
      <c r="G14301" s="18" t="str">
        <f t="shared" si="913"/>
        <v/>
      </c>
      <c r="H14301" s="18" t="str">
        <f t="shared" si="914"/>
        <v/>
      </c>
    </row>
    <row r="14302" spans="5:8" x14ac:dyDescent="0.25">
      <c r="E14302" s="18" t="str">
        <f t="shared" si="911"/>
        <v/>
      </c>
      <c r="F14302" s="18" t="str">
        <f t="shared" si="912"/>
        <v/>
      </c>
      <c r="G14302" s="18" t="str">
        <f t="shared" si="913"/>
        <v/>
      </c>
      <c r="H14302" s="18" t="str">
        <f t="shared" si="914"/>
        <v/>
      </c>
    </row>
    <row r="14303" spans="5:8" x14ac:dyDescent="0.25">
      <c r="E14303" s="18" t="str">
        <f t="shared" si="911"/>
        <v/>
      </c>
      <c r="F14303" s="18" t="str">
        <f t="shared" si="912"/>
        <v/>
      </c>
      <c r="G14303" s="18" t="str">
        <f t="shared" si="913"/>
        <v/>
      </c>
      <c r="H14303" s="18" t="str">
        <f t="shared" si="914"/>
        <v/>
      </c>
    </row>
    <row r="14304" spans="5:8" x14ac:dyDescent="0.25">
      <c r="E14304" s="18" t="str">
        <f t="shared" si="911"/>
        <v/>
      </c>
      <c r="F14304" s="18" t="str">
        <f t="shared" si="912"/>
        <v/>
      </c>
      <c r="G14304" s="18" t="str">
        <f t="shared" si="913"/>
        <v/>
      </c>
      <c r="H14304" s="18" t="str">
        <f t="shared" si="914"/>
        <v/>
      </c>
    </row>
    <row r="14305" spans="5:8" x14ac:dyDescent="0.25">
      <c r="E14305" s="18" t="str">
        <f t="shared" si="911"/>
        <v/>
      </c>
      <c r="F14305" s="18" t="str">
        <f t="shared" si="912"/>
        <v/>
      </c>
      <c r="G14305" s="18" t="str">
        <f t="shared" si="913"/>
        <v/>
      </c>
      <c r="H14305" s="18" t="str">
        <f t="shared" si="914"/>
        <v/>
      </c>
    </row>
    <row r="14306" spans="5:8" x14ac:dyDescent="0.25">
      <c r="E14306" s="18" t="str">
        <f t="shared" si="911"/>
        <v/>
      </c>
      <c r="F14306" s="18" t="str">
        <f t="shared" si="912"/>
        <v/>
      </c>
      <c r="G14306" s="18" t="str">
        <f t="shared" si="913"/>
        <v/>
      </c>
      <c r="H14306" s="18" t="str">
        <f t="shared" si="914"/>
        <v/>
      </c>
    </row>
    <row r="14307" spans="5:8" x14ac:dyDescent="0.25">
      <c r="E14307" s="18" t="str">
        <f t="shared" si="911"/>
        <v/>
      </c>
      <c r="F14307" s="18" t="str">
        <f t="shared" si="912"/>
        <v/>
      </c>
      <c r="G14307" s="18" t="str">
        <f t="shared" si="913"/>
        <v/>
      </c>
      <c r="H14307" s="18" t="str">
        <f t="shared" si="914"/>
        <v/>
      </c>
    </row>
    <row r="14308" spans="5:8" x14ac:dyDescent="0.25">
      <c r="E14308" s="18" t="str">
        <f t="shared" si="911"/>
        <v/>
      </c>
      <c r="F14308" s="18" t="str">
        <f t="shared" si="912"/>
        <v/>
      </c>
      <c r="G14308" s="18" t="str">
        <f t="shared" si="913"/>
        <v/>
      </c>
      <c r="H14308" s="18" t="str">
        <f t="shared" si="914"/>
        <v/>
      </c>
    </row>
    <row r="14309" spans="5:8" x14ac:dyDescent="0.25">
      <c r="E14309" s="18" t="str">
        <f t="shared" si="911"/>
        <v/>
      </c>
      <c r="F14309" s="18" t="str">
        <f t="shared" si="912"/>
        <v/>
      </c>
      <c r="G14309" s="18" t="str">
        <f t="shared" si="913"/>
        <v/>
      </c>
      <c r="H14309" s="18" t="str">
        <f t="shared" si="914"/>
        <v/>
      </c>
    </row>
    <row r="14310" spans="5:8" x14ac:dyDescent="0.25">
      <c r="E14310" s="18" t="str">
        <f t="shared" si="911"/>
        <v/>
      </c>
      <c r="F14310" s="18" t="str">
        <f t="shared" si="912"/>
        <v/>
      </c>
      <c r="G14310" s="18" t="str">
        <f t="shared" si="913"/>
        <v/>
      </c>
      <c r="H14310" s="18" t="str">
        <f t="shared" si="914"/>
        <v/>
      </c>
    </row>
    <row r="14311" spans="5:8" x14ac:dyDescent="0.25">
      <c r="E14311" s="18" t="str">
        <f t="shared" si="911"/>
        <v/>
      </c>
      <c r="F14311" s="18" t="str">
        <f t="shared" si="912"/>
        <v/>
      </c>
      <c r="G14311" s="18" t="str">
        <f t="shared" si="913"/>
        <v/>
      </c>
      <c r="H14311" s="18" t="str">
        <f t="shared" si="914"/>
        <v/>
      </c>
    </row>
    <row r="14312" spans="5:8" x14ac:dyDescent="0.25">
      <c r="E14312" s="18" t="str">
        <f t="shared" si="911"/>
        <v/>
      </c>
      <c r="F14312" s="18" t="str">
        <f t="shared" si="912"/>
        <v/>
      </c>
      <c r="G14312" s="18" t="str">
        <f t="shared" si="913"/>
        <v/>
      </c>
      <c r="H14312" s="18" t="str">
        <f t="shared" si="914"/>
        <v/>
      </c>
    </row>
    <row r="14313" spans="5:8" x14ac:dyDescent="0.25">
      <c r="E14313" s="18" t="str">
        <f t="shared" si="911"/>
        <v/>
      </c>
      <c r="F14313" s="18" t="str">
        <f t="shared" si="912"/>
        <v/>
      </c>
      <c r="G14313" s="18" t="str">
        <f t="shared" si="913"/>
        <v/>
      </c>
      <c r="H14313" s="18" t="str">
        <f t="shared" si="914"/>
        <v/>
      </c>
    </row>
    <row r="14314" spans="5:8" x14ac:dyDescent="0.25">
      <c r="E14314" s="18" t="str">
        <f t="shared" si="911"/>
        <v/>
      </c>
      <c r="F14314" s="18" t="str">
        <f t="shared" si="912"/>
        <v/>
      </c>
      <c r="G14314" s="18" t="str">
        <f t="shared" si="913"/>
        <v/>
      </c>
      <c r="H14314" s="18" t="str">
        <f t="shared" si="914"/>
        <v/>
      </c>
    </row>
    <row r="14315" spans="5:8" x14ac:dyDescent="0.25">
      <c r="E14315" s="18" t="str">
        <f t="shared" si="911"/>
        <v/>
      </c>
      <c r="F14315" s="18" t="str">
        <f t="shared" si="912"/>
        <v/>
      </c>
      <c r="G14315" s="18" t="str">
        <f t="shared" si="913"/>
        <v/>
      </c>
      <c r="H14315" s="18" t="str">
        <f t="shared" si="914"/>
        <v/>
      </c>
    </row>
    <row r="14316" spans="5:8" x14ac:dyDescent="0.25">
      <c r="E14316" s="18" t="str">
        <f t="shared" si="911"/>
        <v/>
      </c>
      <c r="F14316" s="18" t="str">
        <f t="shared" si="912"/>
        <v/>
      </c>
      <c r="G14316" s="18" t="str">
        <f t="shared" si="913"/>
        <v/>
      </c>
      <c r="H14316" s="18" t="str">
        <f t="shared" si="914"/>
        <v/>
      </c>
    </row>
    <row r="14317" spans="5:8" x14ac:dyDescent="0.25">
      <c r="E14317" s="18" t="str">
        <f t="shared" si="911"/>
        <v/>
      </c>
      <c r="F14317" s="18" t="str">
        <f t="shared" si="912"/>
        <v/>
      </c>
      <c r="G14317" s="18" t="str">
        <f t="shared" si="913"/>
        <v/>
      </c>
      <c r="H14317" s="18" t="str">
        <f t="shared" si="914"/>
        <v/>
      </c>
    </row>
    <row r="14318" spans="5:8" x14ac:dyDescent="0.25">
      <c r="E14318" s="18" t="str">
        <f t="shared" si="911"/>
        <v/>
      </c>
      <c r="F14318" s="18" t="str">
        <f t="shared" si="912"/>
        <v/>
      </c>
      <c r="G14318" s="18" t="str">
        <f t="shared" si="913"/>
        <v/>
      </c>
      <c r="H14318" s="18" t="str">
        <f t="shared" si="914"/>
        <v/>
      </c>
    </row>
    <row r="14319" spans="5:8" x14ac:dyDescent="0.25">
      <c r="E14319" s="18" t="str">
        <f t="shared" si="911"/>
        <v/>
      </c>
      <c r="F14319" s="18" t="str">
        <f t="shared" si="912"/>
        <v/>
      </c>
      <c r="G14319" s="18" t="str">
        <f t="shared" si="913"/>
        <v/>
      </c>
      <c r="H14319" s="18" t="str">
        <f t="shared" si="914"/>
        <v/>
      </c>
    </row>
    <row r="14320" spans="5:8" x14ac:dyDescent="0.25">
      <c r="E14320" s="18" t="str">
        <f t="shared" si="911"/>
        <v/>
      </c>
      <c r="F14320" s="18" t="str">
        <f t="shared" si="912"/>
        <v/>
      </c>
      <c r="G14320" s="18" t="str">
        <f t="shared" si="913"/>
        <v/>
      </c>
      <c r="H14320" s="18" t="str">
        <f t="shared" si="914"/>
        <v/>
      </c>
    </row>
    <row r="14321" spans="5:8" x14ac:dyDescent="0.25">
      <c r="E14321" s="18" t="str">
        <f t="shared" si="911"/>
        <v/>
      </c>
      <c r="F14321" s="18" t="str">
        <f t="shared" si="912"/>
        <v/>
      </c>
      <c r="G14321" s="18" t="str">
        <f t="shared" si="913"/>
        <v/>
      </c>
      <c r="H14321" s="18" t="str">
        <f t="shared" si="914"/>
        <v/>
      </c>
    </row>
    <row r="14322" spans="5:8" x14ac:dyDescent="0.25">
      <c r="E14322" s="18" t="str">
        <f t="shared" si="911"/>
        <v/>
      </c>
      <c r="F14322" s="18" t="str">
        <f t="shared" si="912"/>
        <v/>
      </c>
      <c r="G14322" s="18" t="str">
        <f t="shared" si="913"/>
        <v/>
      </c>
      <c r="H14322" s="18" t="str">
        <f t="shared" si="914"/>
        <v/>
      </c>
    </row>
    <row r="14323" spans="5:8" x14ac:dyDescent="0.25">
      <c r="E14323" s="18" t="str">
        <f t="shared" si="911"/>
        <v/>
      </c>
      <c r="F14323" s="18" t="str">
        <f t="shared" si="912"/>
        <v/>
      </c>
      <c r="G14323" s="18" t="str">
        <f t="shared" si="913"/>
        <v/>
      </c>
      <c r="H14323" s="18" t="str">
        <f t="shared" si="914"/>
        <v/>
      </c>
    </row>
    <row r="14324" spans="5:8" x14ac:dyDescent="0.25">
      <c r="E14324" s="18" t="str">
        <f t="shared" si="911"/>
        <v/>
      </c>
      <c r="F14324" s="18" t="str">
        <f t="shared" si="912"/>
        <v/>
      </c>
      <c r="G14324" s="18" t="str">
        <f t="shared" si="913"/>
        <v/>
      </c>
      <c r="H14324" s="18" t="str">
        <f t="shared" si="914"/>
        <v/>
      </c>
    </row>
    <row r="14325" spans="5:8" x14ac:dyDescent="0.25">
      <c r="E14325" s="18" t="str">
        <f t="shared" si="911"/>
        <v/>
      </c>
      <c r="F14325" s="18" t="str">
        <f t="shared" si="912"/>
        <v/>
      </c>
      <c r="G14325" s="18" t="str">
        <f t="shared" si="913"/>
        <v/>
      </c>
      <c r="H14325" s="18" t="str">
        <f t="shared" si="914"/>
        <v/>
      </c>
    </row>
    <row r="14326" spans="5:8" x14ac:dyDescent="0.25">
      <c r="E14326" s="18" t="str">
        <f t="shared" si="911"/>
        <v/>
      </c>
      <c r="F14326" s="18" t="str">
        <f t="shared" si="912"/>
        <v/>
      </c>
      <c r="G14326" s="18" t="str">
        <f t="shared" si="913"/>
        <v/>
      </c>
      <c r="H14326" s="18" t="str">
        <f t="shared" si="914"/>
        <v/>
      </c>
    </row>
    <row r="14327" spans="5:8" x14ac:dyDescent="0.25">
      <c r="E14327" s="18" t="str">
        <f t="shared" si="911"/>
        <v/>
      </c>
      <c r="F14327" s="18" t="str">
        <f t="shared" si="912"/>
        <v/>
      </c>
      <c r="G14327" s="18" t="str">
        <f t="shared" si="913"/>
        <v/>
      </c>
      <c r="H14327" s="18" t="str">
        <f t="shared" si="914"/>
        <v/>
      </c>
    </row>
    <row r="14328" spans="5:8" x14ac:dyDescent="0.25">
      <c r="E14328" s="18" t="str">
        <f t="shared" si="911"/>
        <v/>
      </c>
      <c r="F14328" s="18" t="str">
        <f t="shared" si="912"/>
        <v/>
      </c>
      <c r="G14328" s="18" t="str">
        <f t="shared" si="913"/>
        <v/>
      </c>
      <c r="H14328" s="18" t="str">
        <f t="shared" si="914"/>
        <v/>
      </c>
    </row>
    <row r="14329" spans="5:8" x14ac:dyDescent="0.25">
      <c r="E14329" s="18" t="str">
        <f t="shared" si="911"/>
        <v/>
      </c>
      <c r="F14329" s="18" t="str">
        <f t="shared" si="912"/>
        <v/>
      </c>
      <c r="G14329" s="18" t="str">
        <f t="shared" si="913"/>
        <v/>
      </c>
      <c r="H14329" s="18" t="str">
        <f t="shared" si="914"/>
        <v/>
      </c>
    </row>
    <row r="14330" spans="5:8" x14ac:dyDescent="0.25">
      <c r="E14330" s="18" t="str">
        <f t="shared" si="911"/>
        <v/>
      </c>
      <c r="F14330" s="18" t="str">
        <f t="shared" si="912"/>
        <v/>
      </c>
      <c r="G14330" s="18" t="str">
        <f t="shared" si="913"/>
        <v/>
      </c>
      <c r="H14330" s="18" t="str">
        <f t="shared" si="914"/>
        <v/>
      </c>
    </row>
    <row r="14331" spans="5:8" x14ac:dyDescent="0.25">
      <c r="E14331" s="18" t="str">
        <f t="shared" si="911"/>
        <v/>
      </c>
      <c r="F14331" s="18" t="str">
        <f t="shared" si="912"/>
        <v/>
      </c>
      <c r="G14331" s="18" t="str">
        <f t="shared" si="913"/>
        <v/>
      </c>
      <c r="H14331" s="18" t="str">
        <f t="shared" si="914"/>
        <v/>
      </c>
    </row>
    <row r="14332" spans="5:8" x14ac:dyDescent="0.25">
      <c r="E14332" s="18" t="str">
        <f t="shared" si="911"/>
        <v/>
      </c>
      <c r="F14332" s="18" t="str">
        <f t="shared" si="912"/>
        <v/>
      </c>
      <c r="G14332" s="18" t="str">
        <f t="shared" si="913"/>
        <v/>
      </c>
      <c r="H14332" s="18" t="str">
        <f t="shared" si="914"/>
        <v/>
      </c>
    </row>
    <row r="14333" spans="5:8" x14ac:dyDescent="0.25">
      <c r="E14333" s="18" t="str">
        <f t="shared" si="911"/>
        <v/>
      </c>
      <c r="F14333" s="18" t="str">
        <f t="shared" si="912"/>
        <v/>
      </c>
      <c r="G14333" s="18" t="str">
        <f t="shared" si="913"/>
        <v/>
      </c>
      <c r="H14333" s="18" t="str">
        <f t="shared" si="914"/>
        <v/>
      </c>
    </row>
    <row r="14334" spans="5:8" x14ac:dyDescent="0.25">
      <c r="E14334" s="18" t="str">
        <f t="shared" si="911"/>
        <v/>
      </c>
      <c r="F14334" s="18" t="str">
        <f t="shared" si="912"/>
        <v/>
      </c>
      <c r="G14334" s="18" t="str">
        <f t="shared" si="913"/>
        <v/>
      </c>
      <c r="H14334" s="18" t="str">
        <f t="shared" si="914"/>
        <v/>
      </c>
    </row>
    <row r="14335" spans="5:8" x14ac:dyDescent="0.25">
      <c r="E14335" s="18" t="str">
        <f t="shared" si="911"/>
        <v/>
      </c>
      <c r="F14335" s="18" t="str">
        <f t="shared" si="912"/>
        <v/>
      </c>
      <c r="G14335" s="18" t="str">
        <f t="shared" si="913"/>
        <v/>
      </c>
      <c r="H14335" s="18" t="str">
        <f t="shared" si="914"/>
        <v/>
      </c>
    </row>
    <row r="14336" spans="5:8" x14ac:dyDescent="0.25">
      <c r="E14336" s="18" t="str">
        <f t="shared" si="911"/>
        <v/>
      </c>
      <c r="F14336" s="18" t="str">
        <f t="shared" si="912"/>
        <v/>
      </c>
      <c r="G14336" s="18" t="str">
        <f t="shared" si="913"/>
        <v/>
      </c>
      <c r="H14336" s="18" t="str">
        <f t="shared" si="914"/>
        <v/>
      </c>
    </row>
    <row r="14337" spans="5:8" x14ac:dyDescent="0.25">
      <c r="E14337" s="18" t="str">
        <f t="shared" si="911"/>
        <v/>
      </c>
      <c r="F14337" s="18" t="str">
        <f t="shared" si="912"/>
        <v/>
      </c>
      <c r="G14337" s="18" t="str">
        <f t="shared" si="913"/>
        <v/>
      </c>
      <c r="H14337" s="18" t="str">
        <f t="shared" si="914"/>
        <v/>
      </c>
    </row>
    <row r="14338" spans="5:8" x14ac:dyDescent="0.25">
      <c r="E14338" s="18" t="str">
        <f t="shared" si="911"/>
        <v/>
      </c>
      <c r="F14338" s="18" t="str">
        <f t="shared" si="912"/>
        <v/>
      </c>
      <c r="G14338" s="18" t="str">
        <f t="shared" si="913"/>
        <v/>
      </c>
      <c r="H14338" s="18" t="str">
        <f t="shared" si="914"/>
        <v/>
      </c>
    </row>
    <row r="14339" spans="5:8" x14ac:dyDescent="0.25">
      <c r="E14339" s="18" t="str">
        <f t="shared" si="911"/>
        <v/>
      </c>
      <c r="F14339" s="18" t="str">
        <f t="shared" si="912"/>
        <v/>
      </c>
      <c r="G14339" s="18" t="str">
        <f t="shared" si="913"/>
        <v/>
      </c>
      <c r="H14339" s="18" t="str">
        <f t="shared" si="914"/>
        <v/>
      </c>
    </row>
    <row r="14340" spans="5:8" x14ac:dyDescent="0.25">
      <c r="E14340" s="18" t="str">
        <f t="shared" si="911"/>
        <v/>
      </c>
      <c r="F14340" s="18" t="str">
        <f t="shared" si="912"/>
        <v/>
      </c>
      <c r="G14340" s="18" t="str">
        <f t="shared" si="913"/>
        <v/>
      </c>
      <c r="H14340" s="18" t="str">
        <f t="shared" si="914"/>
        <v/>
      </c>
    </row>
    <row r="14341" spans="5:8" x14ac:dyDescent="0.25">
      <c r="E14341" s="18" t="str">
        <f t="shared" si="911"/>
        <v/>
      </c>
      <c r="F14341" s="18" t="str">
        <f t="shared" si="912"/>
        <v/>
      </c>
      <c r="G14341" s="18" t="str">
        <f t="shared" si="913"/>
        <v/>
      </c>
      <c r="H14341" s="18" t="str">
        <f t="shared" si="914"/>
        <v/>
      </c>
    </row>
    <row r="14342" spans="5:8" x14ac:dyDescent="0.25">
      <c r="E14342" s="18" t="str">
        <f t="shared" ref="E14342:E14405" si="915">IF($C14342="","",IFERROR(INDEX(ItemPriceCol,MATCH($C14342,ItemName,0)),""))</f>
        <v/>
      </c>
      <c r="F14342" s="18" t="str">
        <f t="shared" ref="F14342:F14405" si="916">IF(OR($D14342="",$E14342=""),"",$D14342*$E14342)</f>
        <v/>
      </c>
      <c r="G14342" s="18" t="str">
        <f t="shared" ref="G14342:G14405" si="917">IF($C14342="","",IFERROR(INDEX(ItemCostCol,MATCH($C14342,ItemName,0)),""))</f>
        <v/>
      </c>
      <c r="H14342" s="18" t="str">
        <f t="shared" ref="H14342:H14405" si="918">IF(OR($F14342="",$G14342=""),"",$F14342-$D14342*$G14342)</f>
        <v/>
      </c>
    </row>
    <row r="14343" spans="5:8" x14ac:dyDescent="0.25">
      <c r="E14343" s="18" t="str">
        <f t="shared" si="915"/>
        <v/>
      </c>
      <c r="F14343" s="18" t="str">
        <f t="shared" si="916"/>
        <v/>
      </c>
      <c r="G14343" s="18" t="str">
        <f t="shared" si="917"/>
        <v/>
      </c>
      <c r="H14343" s="18" t="str">
        <f t="shared" si="918"/>
        <v/>
      </c>
    </row>
    <row r="14344" spans="5:8" x14ac:dyDescent="0.25">
      <c r="E14344" s="18" t="str">
        <f t="shared" si="915"/>
        <v/>
      </c>
      <c r="F14344" s="18" t="str">
        <f t="shared" si="916"/>
        <v/>
      </c>
      <c r="G14344" s="18" t="str">
        <f t="shared" si="917"/>
        <v/>
      </c>
      <c r="H14344" s="18" t="str">
        <f t="shared" si="918"/>
        <v/>
      </c>
    </row>
    <row r="14345" spans="5:8" x14ac:dyDescent="0.25">
      <c r="E14345" s="18" t="str">
        <f t="shared" si="915"/>
        <v/>
      </c>
      <c r="F14345" s="18" t="str">
        <f t="shared" si="916"/>
        <v/>
      </c>
      <c r="G14345" s="18" t="str">
        <f t="shared" si="917"/>
        <v/>
      </c>
      <c r="H14345" s="18" t="str">
        <f t="shared" si="918"/>
        <v/>
      </c>
    </row>
    <row r="14346" spans="5:8" x14ac:dyDescent="0.25">
      <c r="E14346" s="18" t="str">
        <f t="shared" si="915"/>
        <v/>
      </c>
      <c r="F14346" s="18" t="str">
        <f t="shared" si="916"/>
        <v/>
      </c>
      <c r="G14346" s="18" t="str">
        <f t="shared" si="917"/>
        <v/>
      </c>
      <c r="H14346" s="18" t="str">
        <f t="shared" si="918"/>
        <v/>
      </c>
    </row>
    <row r="14347" spans="5:8" x14ac:dyDescent="0.25">
      <c r="E14347" s="18" t="str">
        <f t="shared" si="915"/>
        <v/>
      </c>
      <c r="F14347" s="18" t="str">
        <f t="shared" si="916"/>
        <v/>
      </c>
      <c r="G14347" s="18" t="str">
        <f t="shared" si="917"/>
        <v/>
      </c>
      <c r="H14347" s="18" t="str">
        <f t="shared" si="918"/>
        <v/>
      </c>
    </row>
    <row r="14348" spans="5:8" x14ac:dyDescent="0.25">
      <c r="E14348" s="18" t="str">
        <f t="shared" si="915"/>
        <v/>
      </c>
      <c r="F14348" s="18" t="str">
        <f t="shared" si="916"/>
        <v/>
      </c>
      <c r="G14348" s="18" t="str">
        <f t="shared" si="917"/>
        <v/>
      </c>
      <c r="H14348" s="18" t="str">
        <f t="shared" si="918"/>
        <v/>
      </c>
    </row>
    <row r="14349" spans="5:8" x14ac:dyDescent="0.25">
      <c r="E14349" s="18" t="str">
        <f t="shared" si="915"/>
        <v/>
      </c>
      <c r="F14349" s="18" t="str">
        <f t="shared" si="916"/>
        <v/>
      </c>
      <c r="G14349" s="18" t="str">
        <f t="shared" si="917"/>
        <v/>
      </c>
      <c r="H14349" s="18" t="str">
        <f t="shared" si="918"/>
        <v/>
      </c>
    </row>
    <row r="14350" spans="5:8" x14ac:dyDescent="0.25">
      <c r="E14350" s="18" t="str">
        <f t="shared" si="915"/>
        <v/>
      </c>
      <c r="F14350" s="18" t="str">
        <f t="shared" si="916"/>
        <v/>
      </c>
      <c r="G14350" s="18" t="str">
        <f t="shared" si="917"/>
        <v/>
      </c>
      <c r="H14350" s="18" t="str">
        <f t="shared" si="918"/>
        <v/>
      </c>
    </row>
    <row r="14351" spans="5:8" x14ac:dyDescent="0.25">
      <c r="E14351" s="18" t="str">
        <f t="shared" si="915"/>
        <v/>
      </c>
      <c r="F14351" s="18" t="str">
        <f t="shared" si="916"/>
        <v/>
      </c>
      <c r="G14351" s="18" t="str">
        <f t="shared" si="917"/>
        <v/>
      </c>
      <c r="H14351" s="18" t="str">
        <f t="shared" si="918"/>
        <v/>
      </c>
    </row>
    <row r="14352" spans="5:8" x14ac:dyDescent="0.25">
      <c r="E14352" s="18" t="str">
        <f t="shared" si="915"/>
        <v/>
      </c>
      <c r="F14352" s="18" t="str">
        <f t="shared" si="916"/>
        <v/>
      </c>
      <c r="G14352" s="18" t="str">
        <f t="shared" si="917"/>
        <v/>
      </c>
      <c r="H14352" s="18" t="str">
        <f t="shared" si="918"/>
        <v/>
      </c>
    </row>
    <row r="14353" spans="5:8" x14ac:dyDescent="0.25">
      <c r="E14353" s="18" t="str">
        <f t="shared" si="915"/>
        <v/>
      </c>
      <c r="F14353" s="18" t="str">
        <f t="shared" si="916"/>
        <v/>
      </c>
      <c r="G14353" s="18" t="str">
        <f t="shared" si="917"/>
        <v/>
      </c>
      <c r="H14353" s="18" t="str">
        <f t="shared" si="918"/>
        <v/>
      </c>
    </row>
    <row r="14354" spans="5:8" x14ac:dyDescent="0.25">
      <c r="E14354" s="18" t="str">
        <f t="shared" si="915"/>
        <v/>
      </c>
      <c r="F14354" s="18" t="str">
        <f t="shared" si="916"/>
        <v/>
      </c>
      <c r="G14354" s="18" t="str">
        <f t="shared" si="917"/>
        <v/>
      </c>
      <c r="H14354" s="18" t="str">
        <f t="shared" si="918"/>
        <v/>
      </c>
    </row>
    <row r="14355" spans="5:8" x14ac:dyDescent="0.25">
      <c r="E14355" s="18" t="str">
        <f t="shared" si="915"/>
        <v/>
      </c>
      <c r="F14355" s="18" t="str">
        <f t="shared" si="916"/>
        <v/>
      </c>
      <c r="G14355" s="18" t="str">
        <f t="shared" si="917"/>
        <v/>
      </c>
      <c r="H14355" s="18" t="str">
        <f t="shared" si="918"/>
        <v/>
      </c>
    </row>
    <row r="14356" spans="5:8" x14ac:dyDescent="0.25">
      <c r="E14356" s="18" t="str">
        <f t="shared" si="915"/>
        <v/>
      </c>
      <c r="F14356" s="18" t="str">
        <f t="shared" si="916"/>
        <v/>
      </c>
      <c r="G14356" s="18" t="str">
        <f t="shared" si="917"/>
        <v/>
      </c>
      <c r="H14356" s="18" t="str">
        <f t="shared" si="918"/>
        <v/>
      </c>
    </row>
    <row r="14357" spans="5:8" x14ac:dyDescent="0.25">
      <c r="E14357" s="18" t="str">
        <f t="shared" si="915"/>
        <v/>
      </c>
      <c r="F14357" s="18" t="str">
        <f t="shared" si="916"/>
        <v/>
      </c>
      <c r="G14357" s="18" t="str">
        <f t="shared" si="917"/>
        <v/>
      </c>
      <c r="H14357" s="18" t="str">
        <f t="shared" si="918"/>
        <v/>
      </c>
    </row>
    <row r="14358" spans="5:8" x14ac:dyDescent="0.25">
      <c r="E14358" s="18" t="str">
        <f t="shared" si="915"/>
        <v/>
      </c>
      <c r="F14358" s="18" t="str">
        <f t="shared" si="916"/>
        <v/>
      </c>
      <c r="G14358" s="18" t="str">
        <f t="shared" si="917"/>
        <v/>
      </c>
      <c r="H14358" s="18" t="str">
        <f t="shared" si="918"/>
        <v/>
      </c>
    </row>
    <row r="14359" spans="5:8" x14ac:dyDescent="0.25">
      <c r="E14359" s="18" t="str">
        <f t="shared" si="915"/>
        <v/>
      </c>
      <c r="F14359" s="18" t="str">
        <f t="shared" si="916"/>
        <v/>
      </c>
      <c r="G14359" s="18" t="str">
        <f t="shared" si="917"/>
        <v/>
      </c>
      <c r="H14359" s="18" t="str">
        <f t="shared" si="918"/>
        <v/>
      </c>
    </row>
    <row r="14360" spans="5:8" x14ac:dyDescent="0.25">
      <c r="E14360" s="18" t="str">
        <f t="shared" si="915"/>
        <v/>
      </c>
      <c r="F14360" s="18" t="str">
        <f t="shared" si="916"/>
        <v/>
      </c>
      <c r="G14360" s="18" t="str">
        <f t="shared" si="917"/>
        <v/>
      </c>
      <c r="H14360" s="18" t="str">
        <f t="shared" si="918"/>
        <v/>
      </c>
    </row>
    <row r="14361" spans="5:8" x14ac:dyDescent="0.25">
      <c r="E14361" s="18" t="str">
        <f t="shared" si="915"/>
        <v/>
      </c>
      <c r="F14361" s="18" t="str">
        <f t="shared" si="916"/>
        <v/>
      </c>
      <c r="G14361" s="18" t="str">
        <f t="shared" si="917"/>
        <v/>
      </c>
      <c r="H14361" s="18" t="str">
        <f t="shared" si="918"/>
        <v/>
      </c>
    </row>
    <row r="14362" spans="5:8" x14ac:dyDescent="0.25">
      <c r="E14362" s="18" t="str">
        <f t="shared" si="915"/>
        <v/>
      </c>
      <c r="F14362" s="18" t="str">
        <f t="shared" si="916"/>
        <v/>
      </c>
      <c r="G14362" s="18" t="str">
        <f t="shared" si="917"/>
        <v/>
      </c>
      <c r="H14362" s="18" t="str">
        <f t="shared" si="918"/>
        <v/>
      </c>
    </row>
    <row r="14363" spans="5:8" x14ac:dyDescent="0.25">
      <c r="E14363" s="18" t="str">
        <f t="shared" si="915"/>
        <v/>
      </c>
      <c r="F14363" s="18" t="str">
        <f t="shared" si="916"/>
        <v/>
      </c>
      <c r="G14363" s="18" t="str">
        <f t="shared" si="917"/>
        <v/>
      </c>
      <c r="H14363" s="18" t="str">
        <f t="shared" si="918"/>
        <v/>
      </c>
    </row>
    <row r="14364" spans="5:8" x14ac:dyDescent="0.25">
      <c r="E14364" s="18" t="str">
        <f t="shared" si="915"/>
        <v/>
      </c>
      <c r="F14364" s="18" t="str">
        <f t="shared" si="916"/>
        <v/>
      </c>
      <c r="G14364" s="18" t="str">
        <f t="shared" si="917"/>
        <v/>
      </c>
      <c r="H14364" s="18" t="str">
        <f t="shared" si="918"/>
        <v/>
      </c>
    </row>
    <row r="14365" spans="5:8" x14ac:dyDescent="0.25">
      <c r="E14365" s="18" t="str">
        <f t="shared" si="915"/>
        <v/>
      </c>
      <c r="F14365" s="18" t="str">
        <f t="shared" si="916"/>
        <v/>
      </c>
      <c r="G14365" s="18" t="str">
        <f t="shared" si="917"/>
        <v/>
      </c>
      <c r="H14365" s="18" t="str">
        <f t="shared" si="918"/>
        <v/>
      </c>
    </row>
    <row r="14366" spans="5:8" x14ac:dyDescent="0.25">
      <c r="E14366" s="18" t="str">
        <f t="shared" si="915"/>
        <v/>
      </c>
      <c r="F14366" s="18" t="str">
        <f t="shared" si="916"/>
        <v/>
      </c>
      <c r="G14366" s="18" t="str">
        <f t="shared" si="917"/>
        <v/>
      </c>
      <c r="H14366" s="18" t="str">
        <f t="shared" si="918"/>
        <v/>
      </c>
    </row>
    <row r="14367" spans="5:8" x14ac:dyDescent="0.25">
      <c r="E14367" s="18" t="str">
        <f t="shared" si="915"/>
        <v/>
      </c>
      <c r="F14367" s="18" t="str">
        <f t="shared" si="916"/>
        <v/>
      </c>
      <c r="G14367" s="18" t="str">
        <f t="shared" si="917"/>
        <v/>
      </c>
      <c r="H14367" s="18" t="str">
        <f t="shared" si="918"/>
        <v/>
      </c>
    </row>
    <row r="14368" spans="5:8" x14ac:dyDescent="0.25">
      <c r="E14368" s="18" t="str">
        <f t="shared" si="915"/>
        <v/>
      </c>
      <c r="F14368" s="18" t="str">
        <f t="shared" si="916"/>
        <v/>
      </c>
      <c r="G14368" s="18" t="str">
        <f t="shared" si="917"/>
        <v/>
      </c>
      <c r="H14368" s="18" t="str">
        <f t="shared" si="918"/>
        <v/>
      </c>
    </row>
    <row r="14369" spans="5:8" x14ac:dyDescent="0.25">
      <c r="E14369" s="18" t="str">
        <f t="shared" si="915"/>
        <v/>
      </c>
      <c r="F14369" s="18" t="str">
        <f t="shared" si="916"/>
        <v/>
      </c>
      <c r="G14369" s="18" t="str">
        <f t="shared" si="917"/>
        <v/>
      </c>
      <c r="H14369" s="18" t="str">
        <f t="shared" si="918"/>
        <v/>
      </c>
    </row>
    <row r="14370" spans="5:8" x14ac:dyDescent="0.25">
      <c r="E14370" s="18" t="str">
        <f t="shared" si="915"/>
        <v/>
      </c>
      <c r="F14370" s="18" t="str">
        <f t="shared" si="916"/>
        <v/>
      </c>
      <c r="G14370" s="18" t="str">
        <f t="shared" si="917"/>
        <v/>
      </c>
      <c r="H14370" s="18" t="str">
        <f t="shared" si="918"/>
        <v/>
      </c>
    </row>
    <row r="14371" spans="5:8" x14ac:dyDescent="0.25">
      <c r="E14371" s="18" t="str">
        <f t="shared" si="915"/>
        <v/>
      </c>
      <c r="F14371" s="18" t="str">
        <f t="shared" si="916"/>
        <v/>
      </c>
      <c r="G14371" s="18" t="str">
        <f t="shared" si="917"/>
        <v/>
      </c>
      <c r="H14371" s="18" t="str">
        <f t="shared" si="918"/>
        <v/>
      </c>
    </row>
    <row r="14372" spans="5:8" x14ac:dyDescent="0.25">
      <c r="E14372" s="18" t="str">
        <f t="shared" si="915"/>
        <v/>
      </c>
      <c r="F14372" s="18" t="str">
        <f t="shared" si="916"/>
        <v/>
      </c>
      <c r="G14372" s="18" t="str">
        <f t="shared" si="917"/>
        <v/>
      </c>
      <c r="H14372" s="18" t="str">
        <f t="shared" si="918"/>
        <v/>
      </c>
    </row>
    <row r="14373" spans="5:8" x14ac:dyDescent="0.25">
      <c r="E14373" s="18" t="str">
        <f t="shared" si="915"/>
        <v/>
      </c>
      <c r="F14373" s="18" t="str">
        <f t="shared" si="916"/>
        <v/>
      </c>
      <c r="G14373" s="18" t="str">
        <f t="shared" si="917"/>
        <v/>
      </c>
      <c r="H14373" s="18" t="str">
        <f t="shared" si="918"/>
        <v/>
      </c>
    </row>
    <row r="14374" spans="5:8" x14ac:dyDescent="0.25">
      <c r="E14374" s="18" t="str">
        <f t="shared" si="915"/>
        <v/>
      </c>
      <c r="F14374" s="18" t="str">
        <f t="shared" si="916"/>
        <v/>
      </c>
      <c r="G14374" s="18" t="str">
        <f t="shared" si="917"/>
        <v/>
      </c>
      <c r="H14374" s="18" t="str">
        <f t="shared" si="918"/>
        <v/>
      </c>
    </row>
    <row r="14375" spans="5:8" x14ac:dyDescent="0.25">
      <c r="E14375" s="18" t="str">
        <f t="shared" si="915"/>
        <v/>
      </c>
      <c r="F14375" s="18" t="str">
        <f t="shared" si="916"/>
        <v/>
      </c>
      <c r="G14375" s="18" t="str">
        <f t="shared" si="917"/>
        <v/>
      </c>
      <c r="H14375" s="18" t="str">
        <f t="shared" si="918"/>
        <v/>
      </c>
    </row>
    <row r="14376" spans="5:8" x14ac:dyDescent="0.25">
      <c r="E14376" s="18" t="str">
        <f t="shared" si="915"/>
        <v/>
      </c>
      <c r="F14376" s="18" t="str">
        <f t="shared" si="916"/>
        <v/>
      </c>
      <c r="G14376" s="18" t="str">
        <f t="shared" si="917"/>
        <v/>
      </c>
      <c r="H14376" s="18" t="str">
        <f t="shared" si="918"/>
        <v/>
      </c>
    </row>
    <row r="14377" spans="5:8" x14ac:dyDescent="0.25">
      <c r="E14377" s="18" t="str">
        <f t="shared" si="915"/>
        <v/>
      </c>
      <c r="F14377" s="18" t="str">
        <f t="shared" si="916"/>
        <v/>
      </c>
      <c r="G14377" s="18" t="str">
        <f t="shared" si="917"/>
        <v/>
      </c>
      <c r="H14377" s="18" t="str">
        <f t="shared" si="918"/>
        <v/>
      </c>
    </row>
    <row r="14378" spans="5:8" x14ac:dyDescent="0.25">
      <c r="E14378" s="18" t="str">
        <f t="shared" si="915"/>
        <v/>
      </c>
      <c r="F14378" s="18" t="str">
        <f t="shared" si="916"/>
        <v/>
      </c>
      <c r="G14378" s="18" t="str">
        <f t="shared" si="917"/>
        <v/>
      </c>
      <c r="H14378" s="18" t="str">
        <f t="shared" si="918"/>
        <v/>
      </c>
    </row>
    <row r="14379" spans="5:8" x14ac:dyDescent="0.25">
      <c r="E14379" s="18" t="str">
        <f t="shared" si="915"/>
        <v/>
      </c>
      <c r="F14379" s="18" t="str">
        <f t="shared" si="916"/>
        <v/>
      </c>
      <c r="G14379" s="18" t="str">
        <f t="shared" si="917"/>
        <v/>
      </c>
      <c r="H14379" s="18" t="str">
        <f t="shared" si="918"/>
        <v/>
      </c>
    </row>
    <row r="14380" spans="5:8" x14ac:dyDescent="0.25">
      <c r="E14380" s="18" t="str">
        <f t="shared" si="915"/>
        <v/>
      </c>
      <c r="F14380" s="18" t="str">
        <f t="shared" si="916"/>
        <v/>
      </c>
      <c r="G14380" s="18" t="str">
        <f t="shared" si="917"/>
        <v/>
      </c>
      <c r="H14380" s="18" t="str">
        <f t="shared" si="918"/>
        <v/>
      </c>
    </row>
    <row r="14381" spans="5:8" x14ac:dyDescent="0.25">
      <c r="E14381" s="18" t="str">
        <f t="shared" si="915"/>
        <v/>
      </c>
      <c r="F14381" s="18" t="str">
        <f t="shared" si="916"/>
        <v/>
      </c>
      <c r="G14381" s="18" t="str">
        <f t="shared" si="917"/>
        <v/>
      </c>
      <c r="H14381" s="18" t="str">
        <f t="shared" si="918"/>
        <v/>
      </c>
    </row>
    <row r="14382" spans="5:8" x14ac:dyDescent="0.25">
      <c r="E14382" s="18" t="str">
        <f t="shared" si="915"/>
        <v/>
      </c>
      <c r="F14382" s="18" t="str">
        <f t="shared" si="916"/>
        <v/>
      </c>
      <c r="G14382" s="18" t="str">
        <f t="shared" si="917"/>
        <v/>
      </c>
      <c r="H14382" s="18" t="str">
        <f t="shared" si="918"/>
        <v/>
      </c>
    </row>
    <row r="14383" spans="5:8" x14ac:dyDescent="0.25">
      <c r="E14383" s="18" t="str">
        <f t="shared" si="915"/>
        <v/>
      </c>
      <c r="F14383" s="18" t="str">
        <f t="shared" si="916"/>
        <v/>
      </c>
      <c r="G14383" s="18" t="str">
        <f t="shared" si="917"/>
        <v/>
      </c>
      <c r="H14383" s="18" t="str">
        <f t="shared" si="918"/>
        <v/>
      </c>
    </row>
    <row r="14384" spans="5:8" x14ac:dyDescent="0.25">
      <c r="E14384" s="18" t="str">
        <f t="shared" si="915"/>
        <v/>
      </c>
      <c r="F14384" s="18" t="str">
        <f t="shared" si="916"/>
        <v/>
      </c>
      <c r="G14384" s="18" t="str">
        <f t="shared" si="917"/>
        <v/>
      </c>
      <c r="H14384" s="18" t="str">
        <f t="shared" si="918"/>
        <v/>
      </c>
    </row>
    <row r="14385" spans="5:8" x14ac:dyDescent="0.25">
      <c r="E14385" s="18" t="str">
        <f t="shared" si="915"/>
        <v/>
      </c>
      <c r="F14385" s="18" t="str">
        <f t="shared" si="916"/>
        <v/>
      </c>
      <c r="G14385" s="18" t="str">
        <f t="shared" si="917"/>
        <v/>
      </c>
      <c r="H14385" s="18" t="str">
        <f t="shared" si="918"/>
        <v/>
      </c>
    </row>
    <row r="14386" spans="5:8" x14ac:dyDescent="0.25">
      <c r="E14386" s="18" t="str">
        <f t="shared" si="915"/>
        <v/>
      </c>
      <c r="F14386" s="18" t="str">
        <f t="shared" si="916"/>
        <v/>
      </c>
      <c r="G14386" s="18" t="str">
        <f t="shared" si="917"/>
        <v/>
      </c>
      <c r="H14386" s="18" t="str">
        <f t="shared" si="918"/>
        <v/>
      </c>
    </row>
    <row r="14387" spans="5:8" x14ac:dyDescent="0.25">
      <c r="E14387" s="18" t="str">
        <f t="shared" si="915"/>
        <v/>
      </c>
      <c r="F14387" s="18" t="str">
        <f t="shared" si="916"/>
        <v/>
      </c>
      <c r="G14387" s="18" t="str">
        <f t="shared" si="917"/>
        <v/>
      </c>
      <c r="H14387" s="18" t="str">
        <f t="shared" si="918"/>
        <v/>
      </c>
    </row>
    <row r="14388" spans="5:8" x14ac:dyDescent="0.25">
      <c r="E14388" s="18" t="str">
        <f t="shared" si="915"/>
        <v/>
      </c>
      <c r="F14388" s="18" t="str">
        <f t="shared" si="916"/>
        <v/>
      </c>
      <c r="G14388" s="18" t="str">
        <f t="shared" si="917"/>
        <v/>
      </c>
      <c r="H14388" s="18" t="str">
        <f t="shared" si="918"/>
        <v/>
      </c>
    </row>
    <row r="14389" spans="5:8" x14ac:dyDescent="0.25">
      <c r="E14389" s="18" t="str">
        <f t="shared" si="915"/>
        <v/>
      </c>
      <c r="F14389" s="18" t="str">
        <f t="shared" si="916"/>
        <v/>
      </c>
      <c r="G14389" s="18" t="str">
        <f t="shared" si="917"/>
        <v/>
      </c>
      <c r="H14389" s="18" t="str">
        <f t="shared" si="918"/>
        <v/>
      </c>
    </row>
    <row r="14390" spans="5:8" x14ac:dyDescent="0.25">
      <c r="E14390" s="18" t="str">
        <f t="shared" si="915"/>
        <v/>
      </c>
      <c r="F14390" s="18" t="str">
        <f t="shared" si="916"/>
        <v/>
      </c>
      <c r="G14390" s="18" t="str">
        <f t="shared" si="917"/>
        <v/>
      </c>
      <c r="H14390" s="18" t="str">
        <f t="shared" si="918"/>
        <v/>
      </c>
    </row>
    <row r="14391" spans="5:8" x14ac:dyDescent="0.25">
      <c r="E14391" s="18" t="str">
        <f t="shared" si="915"/>
        <v/>
      </c>
      <c r="F14391" s="18" t="str">
        <f t="shared" si="916"/>
        <v/>
      </c>
      <c r="G14391" s="18" t="str">
        <f t="shared" si="917"/>
        <v/>
      </c>
      <c r="H14391" s="18" t="str">
        <f t="shared" si="918"/>
        <v/>
      </c>
    </row>
    <row r="14392" spans="5:8" x14ac:dyDescent="0.25">
      <c r="E14392" s="18" t="str">
        <f t="shared" si="915"/>
        <v/>
      </c>
      <c r="F14392" s="18" t="str">
        <f t="shared" si="916"/>
        <v/>
      </c>
      <c r="G14392" s="18" t="str">
        <f t="shared" si="917"/>
        <v/>
      </c>
      <c r="H14392" s="18" t="str">
        <f t="shared" si="918"/>
        <v/>
      </c>
    </row>
    <row r="14393" spans="5:8" x14ac:dyDescent="0.25">
      <c r="E14393" s="18" t="str">
        <f t="shared" si="915"/>
        <v/>
      </c>
      <c r="F14393" s="18" t="str">
        <f t="shared" si="916"/>
        <v/>
      </c>
      <c r="G14393" s="18" t="str">
        <f t="shared" si="917"/>
        <v/>
      </c>
      <c r="H14393" s="18" t="str">
        <f t="shared" si="918"/>
        <v/>
      </c>
    </row>
    <row r="14394" spans="5:8" x14ac:dyDescent="0.25">
      <c r="E14394" s="18" t="str">
        <f t="shared" si="915"/>
        <v/>
      </c>
      <c r="F14394" s="18" t="str">
        <f t="shared" si="916"/>
        <v/>
      </c>
      <c r="G14394" s="18" t="str">
        <f t="shared" si="917"/>
        <v/>
      </c>
      <c r="H14394" s="18" t="str">
        <f t="shared" si="918"/>
        <v/>
      </c>
    </row>
    <row r="14395" spans="5:8" x14ac:dyDescent="0.25">
      <c r="E14395" s="18" t="str">
        <f t="shared" si="915"/>
        <v/>
      </c>
      <c r="F14395" s="18" t="str">
        <f t="shared" si="916"/>
        <v/>
      </c>
      <c r="G14395" s="18" t="str">
        <f t="shared" si="917"/>
        <v/>
      </c>
      <c r="H14395" s="18" t="str">
        <f t="shared" si="918"/>
        <v/>
      </c>
    </row>
    <row r="14396" spans="5:8" x14ac:dyDescent="0.25">
      <c r="E14396" s="18" t="str">
        <f t="shared" si="915"/>
        <v/>
      </c>
      <c r="F14396" s="18" t="str">
        <f t="shared" si="916"/>
        <v/>
      </c>
      <c r="G14396" s="18" t="str">
        <f t="shared" si="917"/>
        <v/>
      </c>
      <c r="H14396" s="18" t="str">
        <f t="shared" si="918"/>
        <v/>
      </c>
    </row>
    <row r="14397" spans="5:8" x14ac:dyDescent="0.25">
      <c r="E14397" s="18" t="str">
        <f t="shared" si="915"/>
        <v/>
      </c>
      <c r="F14397" s="18" t="str">
        <f t="shared" si="916"/>
        <v/>
      </c>
      <c r="G14397" s="18" t="str">
        <f t="shared" si="917"/>
        <v/>
      </c>
      <c r="H14397" s="18" t="str">
        <f t="shared" si="918"/>
        <v/>
      </c>
    </row>
    <row r="14398" spans="5:8" x14ac:dyDescent="0.25">
      <c r="E14398" s="18" t="str">
        <f t="shared" si="915"/>
        <v/>
      </c>
      <c r="F14398" s="18" t="str">
        <f t="shared" si="916"/>
        <v/>
      </c>
      <c r="G14398" s="18" t="str">
        <f t="shared" si="917"/>
        <v/>
      </c>
      <c r="H14398" s="18" t="str">
        <f t="shared" si="918"/>
        <v/>
      </c>
    </row>
    <row r="14399" spans="5:8" x14ac:dyDescent="0.25">
      <c r="E14399" s="18" t="str">
        <f t="shared" si="915"/>
        <v/>
      </c>
      <c r="F14399" s="18" t="str">
        <f t="shared" si="916"/>
        <v/>
      </c>
      <c r="G14399" s="18" t="str">
        <f t="shared" si="917"/>
        <v/>
      </c>
      <c r="H14399" s="18" t="str">
        <f t="shared" si="918"/>
        <v/>
      </c>
    </row>
    <row r="14400" spans="5:8" x14ac:dyDescent="0.25">
      <c r="E14400" s="18" t="str">
        <f t="shared" si="915"/>
        <v/>
      </c>
      <c r="F14400" s="18" t="str">
        <f t="shared" si="916"/>
        <v/>
      </c>
      <c r="G14400" s="18" t="str">
        <f t="shared" si="917"/>
        <v/>
      </c>
      <c r="H14400" s="18" t="str">
        <f t="shared" si="918"/>
        <v/>
      </c>
    </row>
    <row r="14401" spans="5:8" x14ac:dyDescent="0.25">
      <c r="E14401" s="18" t="str">
        <f t="shared" si="915"/>
        <v/>
      </c>
      <c r="F14401" s="18" t="str">
        <f t="shared" si="916"/>
        <v/>
      </c>
      <c r="G14401" s="18" t="str">
        <f t="shared" si="917"/>
        <v/>
      </c>
      <c r="H14401" s="18" t="str">
        <f t="shared" si="918"/>
        <v/>
      </c>
    </row>
    <row r="14402" spans="5:8" x14ac:dyDescent="0.25">
      <c r="E14402" s="18" t="str">
        <f t="shared" si="915"/>
        <v/>
      </c>
      <c r="F14402" s="18" t="str">
        <f t="shared" si="916"/>
        <v/>
      </c>
      <c r="G14402" s="18" t="str">
        <f t="shared" si="917"/>
        <v/>
      </c>
      <c r="H14402" s="18" t="str">
        <f t="shared" si="918"/>
        <v/>
      </c>
    </row>
    <row r="14403" spans="5:8" x14ac:dyDescent="0.25">
      <c r="E14403" s="18" t="str">
        <f t="shared" si="915"/>
        <v/>
      </c>
      <c r="F14403" s="18" t="str">
        <f t="shared" si="916"/>
        <v/>
      </c>
      <c r="G14403" s="18" t="str">
        <f t="shared" si="917"/>
        <v/>
      </c>
      <c r="H14403" s="18" t="str">
        <f t="shared" si="918"/>
        <v/>
      </c>
    </row>
    <row r="14404" spans="5:8" x14ac:dyDescent="0.25">
      <c r="E14404" s="18" t="str">
        <f t="shared" si="915"/>
        <v/>
      </c>
      <c r="F14404" s="18" t="str">
        <f t="shared" si="916"/>
        <v/>
      </c>
      <c r="G14404" s="18" t="str">
        <f t="shared" si="917"/>
        <v/>
      </c>
      <c r="H14404" s="18" t="str">
        <f t="shared" si="918"/>
        <v/>
      </c>
    </row>
    <row r="14405" spans="5:8" x14ac:dyDescent="0.25">
      <c r="E14405" s="18" t="str">
        <f t="shared" si="915"/>
        <v/>
      </c>
      <c r="F14405" s="18" t="str">
        <f t="shared" si="916"/>
        <v/>
      </c>
      <c r="G14405" s="18" t="str">
        <f t="shared" si="917"/>
        <v/>
      </c>
      <c r="H14405" s="18" t="str">
        <f t="shared" si="918"/>
        <v/>
      </c>
    </row>
    <row r="14406" spans="5:8" x14ac:dyDescent="0.25">
      <c r="E14406" s="18" t="str">
        <f t="shared" ref="E14406:E14469" si="919">IF($C14406="","",IFERROR(INDEX(ItemPriceCol,MATCH($C14406,ItemName,0)),""))</f>
        <v/>
      </c>
      <c r="F14406" s="18" t="str">
        <f t="shared" ref="F14406:F14469" si="920">IF(OR($D14406="",$E14406=""),"",$D14406*$E14406)</f>
        <v/>
      </c>
      <c r="G14406" s="18" t="str">
        <f t="shared" ref="G14406:G14469" si="921">IF($C14406="","",IFERROR(INDEX(ItemCostCol,MATCH($C14406,ItemName,0)),""))</f>
        <v/>
      </c>
      <c r="H14406" s="18" t="str">
        <f t="shared" ref="H14406:H14469" si="922">IF(OR($F14406="",$G14406=""),"",$F14406-$D14406*$G14406)</f>
        <v/>
      </c>
    </row>
    <row r="14407" spans="5:8" x14ac:dyDescent="0.25">
      <c r="E14407" s="18" t="str">
        <f t="shared" si="919"/>
        <v/>
      </c>
      <c r="F14407" s="18" t="str">
        <f t="shared" si="920"/>
        <v/>
      </c>
      <c r="G14407" s="18" t="str">
        <f t="shared" si="921"/>
        <v/>
      </c>
      <c r="H14407" s="18" t="str">
        <f t="shared" si="922"/>
        <v/>
      </c>
    </row>
    <row r="14408" spans="5:8" x14ac:dyDescent="0.25">
      <c r="E14408" s="18" t="str">
        <f t="shared" si="919"/>
        <v/>
      </c>
      <c r="F14408" s="18" t="str">
        <f t="shared" si="920"/>
        <v/>
      </c>
      <c r="G14408" s="18" t="str">
        <f t="shared" si="921"/>
        <v/>
      </c>
      <c r="H14408" s="18" t="str">
        <f t="shared" si="922"/>
        <v/>
      </c>
    </row>
    <row r="14409" spans="5:8" x14ac:dyDescent="0.25">
      <c r="E14409" s="18" t="str">
        <f t="shared" si="919"/>
        <v/>
      </c>
      <c r="F14409" s="18" t="str">
        <f t="shared" si="920"/>
        <v/>
      </c>
      <c r="G14409" s="18" t="str">
        <f t="shared" si="921"/>
        <v/>
      </c>
      <c r="H14409" s="18" t="str">
        <f t="shared" si="922"/>
        <v/>
      </c>
    </row>
    <row r="14410" spans="5:8" x14ac:dyDescent="0.25">
      <c r="E14410" s="18" t="str">
        <f t="shared" si="919"/>
        <v/>
      </c>
      <c r="F14410" s="18" t="str">
        <f t="shared" si="920"/>
        <v/>
      </c>
      <c r="G14410" s="18" t="str">
        <f t="shared" si="921"/>
        <v/>
      </c>
      <c r="H14410" s="18" t="str">
        <f t="shared" si="922"/>
        <v/>
      </c>
    </row>
    <row r="14411" spans="5:8" x14ac:dyDescent="0.25">
      <c r="E14411" s="18" t="str">
        <f t="shared" si="919"/>
        <v/>
      </c>
      <c r="F14411" s="18" t="str">
        <f t="shared" si="920"/>
        <v/>
      </c>
      <c r="G14411" s="18" t="str">
        <f t="shared" si="921"/>
        <v/>
      </c>
      <c r="H14411" s="18" t="str">
        <f t="shared" si="922"/>
        <v/>
      </c>
    </row>
    <row r="14412" spans="5:8" x14ac:dyDescent="0.25">
      <c r="E14412" s="18" t="str">
        <f t="shared" si="919"/>
        <v/>
      </c>
      <c r="F14412" s="18" t="str">
        <f t="shared" si="920"/>
        <v/>
      </c>
      <c r="G14412" s="18" t="str">
        <f t="shared" si="921"/>
        <v/>
      </c>
      <c r="H14412" s="18" t="str">
        <f t="shared" si="922"/>
        <v/>
      </c>
    </row>
    <row r="14413" spans="5:8" x14ac:dyDescent="0.25">
      <c r="E14413" s="18" t="str">
        <f t="shared" si="919"/>
        <v/>
      </c>
      <c r="F14413" s="18" t="str">
        <f t="shared" si="920"/>
        <v/>
      </c>
      <c r="G14413" s="18" t="str">
        <f t="shared" si="921"/>
        <v/>
      </c>
      <c r="H14413" s="18" t="str">
        <f t="shared" si="922"/>
        <v/>
      </c>
    </row>
    <row r="14414" spans="5:8" x14ac:dyDescent="0.25">
      <c r="E14414" s="18" t="str">
        <f t="shared" si="919"/>
        <v/>
      </c>
      <c r="F14414" s="18" t="str">
        <f t="shared" si="920"/>
        <v/>
      </c>
      <c r="G14414" s="18" t="str">
        <f t="shared" si="921"/>
        <v/>
      </c>
      <c r="H14414" s="18" t="str">
        <f t="shared" si="922"/>
        <v/>
      </c>
    </row>
    <row r="14415" spans="5:8" x14ac:dyDescent="0.25">
      <c r="E14415" s="18" t="str">
        <f t="shared" si="919"/>
        <v/>
      </c>
      <c r="F14415" s="18" t="str">
        <f t="shared" si="920"/>
        <v/>
      </c>
      <c r="G14415" s="18" t="str">
        <f t="shared" si="921"/>
        <v/>
      </c>
      <c r="H14415" s="18" t="str">
        <f t="shared" si="922"/>
        <v/>
      </c>
    </row>
    <row r="14416" spans="5:8" x14ac:dyDescent="0.25">
      <c r="E14416" s="18" t="str">
        <f t="shared" si="919"/>
        <v/>
      </c>
      <c r="F14416" s="18" t="str">
        <f t="shared" si="920"/>
        <v/>
      </c>
      <c r="G14416" s="18" t="str">
        <f t="shared" si="921"/>
        <v/>
      </c>
      <c r="H14416" s="18" t="str">
        <f t="shared" si="922"/>
        <v/>
      </c>
    </row>
    <row r="14417" spans="5:8" x14ac:dyDescent="0.25">
      <c r="E14417" s="18" t="str">
        <f t="shared" si="919"/>
        <v/>
      </c>
      <c r="F14417" s="18" t="str">
        <f t="shared" si="920"/>
        <v/>
      </c>
      <c r="G14417" s="18" t="str">
        <f t="shared" si="921"/>
        <v/>
      </c>
      <c r="H14417" s="18" t="str">
        <f t="shared" si="922"/>
        <v/>
      </c>
    </row>
    <row r="14418" spans="5:8" x14ac:dyDescent="0.25">
      <c r="E14418" s="18" t="str">
        <f t="shared" si="919"/>
        <v/>
      </c>
      <c r="F14418" s="18" t="str">
        <f t="shared" si="920"/>
        <v/>
      </c>
      <c r="G14418" s="18" t="str">
        <f t="shared" si="921"/>
        <v/>
      </c>
      <c r="H14418" s="18" t="str">
        <f t="shared" si="922"/>
        <v/>
      </c>
    </row>
    <row r="14419" spans="5:8" x14ac:dyDescent="0.25">
      <c r="E14419" s="18" t="str">
        <f t="shared" si="919"/>
        <v/>
      </c>
      <c r="F14419" s="18" t="str">
        <f t="shared" si="920"/>
        <v/>
      </c>
      <c r="G14419" s="18" t="str">
        <f t="shared" si="921"/>
        <v/>
      </c>
      <c r="H14419" s="18" t="str">
        <f t="shared" si="922"/>
        <v/>
      </c>
    </row>
    <row r="14420" spans="5:8" x14ac:dyDescent="0.25">
      <c r="E14420" s="18" t="str">
        <f t="shared" si="919"/>
        <v/>
      </c>
      <c r="F14420" s="18" t="str">
        <f t="shared" si="920"/>
        <v/>
      </c>
      <c r="G14420" s="18" t="str">
        <f t="shared" si="921"/>
        <v/>
      </c>
      <c r="H14420" s="18" t="str">
        <f t="shared" si="922"/>
        <v/>
      </c>
    </row>
    <row r="14421" spans="5:8" x14ac:dyDescent="0.25">
      <c r="E14421" s="18" t="str">
        <f t="shared" si="919"/>
        <v/>
      </c>
      <c r="F14421" s="18" t="str">
        <f t="shared" si="920"/>
        <v/>
      </c>
      <c r="G14421" s="18" t="str">
        <f t="shared" si="921"/>
        <v/>
      </c>
      <c r="H14421" s="18" t="str">
        <f t="shared" si="922"/>
        <v/>
      </c>
    </row>
    <row r="14422" spans="5:8" x14ac:dyDescent="0.25">
      <c r="E14422" s="18" t="str">
        <f t="shared" si="919"/>
        <v/>
      </c>
      <c r="F14422" s="18" t="str">
        <f t="shared" si="920"/>
        <v/>
      </c>
      <c r="G14422" s="18" t="str">
        <f t="shared" si="921"/>
        <v/>
      </c>
      <c r="H14422" s="18" t="str">
        <f t="shared" si="922"/>
        <v/>
      </c>
    </row>
    <row r="14423" spans="5:8" x14ac:dyDescent="0.25">
      <c r="E14423" s="18" t="str">
        <f t="shared" si="919"/>
        <v/>
      </c>
      <c r="F14423" s="18" t="str">
        <f t="shared" si="920"/>
        <v/>
      </c>
      <c r="G14423" s="18" t="str">
        <f t="shared" si="921"/>
        <v/>
      </c>
      <c r="H14423" s="18" t="str">
        <f t="shared" si="922"/>
        <v/>
      </c>
    </row>
    <row r="14424" spans="5:8" x14ac:dyDescent="0.25">
      <c r="E14424" s="18" t="str">
        <f t="shared" si="919"/>
        <v/>
      </c>
      <c r="F14424" s="18" t="str">
        <f t="shared" si="920"/>
        <v/>
      </c>
      <c r="G14424" s="18" t="str">
        <f t="shared" si="921"/>
        <v/>
      </c>
      <c r="H14424" s="18" t="str">
        <f t="shared" si="922"/>
        <v/>
      </c>
    </row>
    <row r="14425" spans="5:8" x14ac:dyDescent="0.25">
      <c r="E14425" s="18" t="str">
        <f t="shared" si="919"/>
        <v/>
      </c>
      <c r="F14425" s="18" t="str">
        <f t="shared" si="920"/>
        <v/>
      </c>
      <c r="G14425" s="18" t="str">
        <f t="shared" si="921"/>
        <v/>
      </c>
      <c r="H14425" s="18" t="str">
        <f t="shared" si="922"/>
        <v/>
      </c>
    </row>
    <row r="14426" spans="5:8" x14ac:dyDescent="0.25">
      <c r="E14426" s="18" t="str">
        <f t="shared" si="919"/>
        <v/>
      </c>
      <c r="F14426" s="18" t="str">
        <f t="shared" si="920"/>
        <v/>
      </c>
      <c r="G14426" s="18" t="str">
        <f t="shared" si="921"/>
        <v/>
      </c>
      <c r="H14426" s="18" t="str">
        <f t="shared" si="922"/>
        <v/>
      </c>
    </row>
    <row r="14427" spans="5:8" x14ac:dyDescent="0.25">
      <c r="E14427" s="18" t="str">
        <f t="shared" si="919"/>
        <v/>
      </c>
      <c r="F14427" s="18" t="str">
        <f t="shared" si="920"/>
        <v/>
      </c>
      <c r="G14427" s="18" t="str">
        <f t="shared" si="921"/>
        <v/>
      </c>
      <c r="H14427" s="18" t="str">
        <f t="shared" si="922"/>
        <v/>
      </c>
    </row>
    <row r="14428" spans="5:8" x14ac:dyDescent="0.25">
      <c r="E14428" s="18" t="str">
        <f t="shared" si="919"/>
        <v/>
      </c>
      <c r="F14428" s="18" t="str">
        <f t="shared" si="920"/>
        <v/>
      </c>
      <c r="G14428" s="18" t="str">
        <f t="shared" si="921"/>
        <v/>
      </c>
      <c r="H14428" s="18" t="str">
        <f t="shared" si="922"/>
        <v/>
      </c>
    </row>
    <row r="14429" spans="5:8" x14ac:dyDescent="0.25">
      <c r="E14429" s="18" t="str">
        <f t="shared" si="919"/>
        <v/>
      </c>
      <c r="F14429" s="18" t="str">
        <f t="shared" si="920"/>
        <v/>
      </c>
      <c r="G14429" s="18" t="str">
        <f t="shared" si="921"/>
        <v/>
      </c>
      <c r="H14429" s="18" t="str">
        <f t="shared" si="922"/>
        <v/>
      </c>
    </row>
    <row r="14430" spans="5:8" x14ac:dyDescent="0.25">
      <c r="E14430" s="18" t="str">
        <f t="shared" si="919"/>
        <v/>
      </c>
      <c r="F14430" s="18" t="str">
        <f t="shared" si="920"/>
        <v/>
      </c>
      <c r="G14430" s="18" t="str">
        <f t="shared" si="921"/>
        <v/>
      </c>
      <c r="H14430" s="18" t="str">
        <f t="shared" si="922"/>
        <v/>
      </c>
    </row>
    <row r="14431" spans="5:8" x14ac:dyDescent="0.25">
      <c r="E14431" s="18" t="str">
        <f t="shared" si="919"/>
        <v/>
      </c>
      <c r="F14431" s="18" t="str">
        <f t="shared" si="920"/>
        <v/>
      </c>
      <c r="G14431" s="18" t="str">
        <f t="shared" si="921"/>
        <v/>
      </c>
      <c r="H14431" s="18" t="str">
        <f t="shared" si="922"/>
        <v/>
      </c>
    </row>
    <row r="14432" spans="5:8" x14ac:dyDescent="0.25">
      <c r="E14432" s="18" t="str">
        <f t="shared" si="919"/>
        <v/>
      </c>
      <c r="F14432" s="18" t="str">
        <f t="shared" si="920"/>
        <v/>
      </c>
      <c r="G14432" s="18" t="str">
        <f t="shared" si="921"/>
        <v/>
      </c>
      <c r="H14432" s="18" t="str">
        <f t="shared" si="922"/>
        <v/>
      </c>
    </row>
    <row r="14433" spans="5:8" x14ac:dyDescent="0.25">
      <c r="E14433" s="18" t="str">
        <f t="shared" si="919"/>
        <v/>
      </c>
      <c r="F14433" s="18" t="str">
        <f t="shared" si="920"/>
        <v/>
      </c>
      <c r="G14433" s="18" t="str">
        <f t="shared" si="921"/>
        <v/>
      </c>
      <c r="H14433" s="18" t="str">
        <f t="shared" si="922"/>
        <v/>
      </c>
    </row>
    <row r="14434" spans="5:8" x14ac:dyDescent="0.25">
      <c r="E14434" s="18" t="str">
        <f t="shared" si="919"/>
        <v/>
      </c>
      <c r="F14434" s="18" t="str">
        <f t="shared" si="920"/>
        <v/>
      </c>
      <c r="G14434" s="18" t="str">
        <f t="shared" si="921"/>
        <v/>
      </c>
      <c r="H14434" s="18" t="str">
        <f t="shared" si="922"/>
        <v/>
      </c>
    </row>
    <row r="14435" spans="5:8" x14ac:dyDescent="0.25">
      <c r="E14435" s="18" t="str">
        <f t="shared" si="919"/>
        <v/>
      </c>
      <c r="F14435" s="18" t="str">
        <f t="shared" si="920"/>
        <v/>
      </c>
      <c r="G14435" s="18" t="str">
        <f t="shared" si="921"/>
        <v/>
      </c>
      <c r="H14435" s="18" t="str">
        <f t="shared" si="922"/>
        <v/>
      </c>
    </row>
    <row r="14436" spans="5:8" x14ac:dyDescent="0.25">
      <c r="E14436" s="18" t="str">
        <f t="shared" si="919"/>
        <v/>
      </c>
      <c r="F14436" s="18" t="str">
        <f t="shared" si="920"/>
        <v/>
      </c>
      <c r="G14436" s="18" t="str">
        <f t="shared" si="921"/>
        <v/>
      </c>
      <c r="H14436" s="18" t="str">
        <f t="shared" si="922"/>
        <v/>
      </c>
    </row>
    <row r="14437" spans="5:8" x14ac:dyDescent="0.25">
      <c r="E14437" s="18" t="str">
        <f t="shared" si="919"/>
        <v/>
      </c>
      <c r="F14437" s="18" t="str">
        <f t="shared" si="920"/>
        <v/>
      </c>
      <c r="G14437" s="18" t="str">
        <f t="shared" si="921"/>
        <v/>
      </c>
      <c r="H14437" s="18" t="str">
        <f t="shared" si="922"/>
        <v/>
      </c>
    </row>
    <row r="14438" spans="5:8" x14ac:dyDescent="0.25">
      <c r="E14438" s="18" t="str">
        <f t="shared" si="919"/>
        <v/>
      </c>
      <c r="F14438" s="18" t="str">
        <f t="shared" si="920"/>
        <v/>
      </c>
      <c r="G14438" s="18" t="str">
        <f t="shared" si="921"/>
        <v/>
      </c>
      <c r="H14438" s="18" t="str">
        <f t="shared" si="922"/>
        <v/>
      </c>
    </row>
    <row r="14439" spans="5:8" x14ac:dyDescent="0.25">
      <c r="E14439" s="18" t="str">
        <f t="shared" si="919"/>
        <v/>
      </c>
      <c r="F14439" s="18" t="str">
        <f t="shared" si="920"/>
        <v/>
      </c>
      <c r="G14439" s="18" t="str">
        <f t="shared" si="921"/>
        <v/>
      </c>
      <c r="H14439" s="18" t="str">
        <f t="shared" si="922"/>
        <v/>
      </c>
    </row>
    <row r="14440" spans="5:8" x14ac:dyDescent="0.25">
      <c r="E14440" s="18" t="str">
        <f t="shared" si="919"/>
        <v/>
      </c>
      <c r="F14440" s="18" t="str">
        <f t="shared" si="920"/>
        <v/>
      </c>
      <c r="G14440" s="18" t="str">
        <f t="shared" si="921"/>
        <v/>
      </c>
      <c r="H14440" s="18" t="str">
        <f t="shared" si="922"/>
        <v/>
      </c>
    </row>
    <row r="14441" spans="5:8" x14ac:dyDescent="0.25">
      <c r="E14441" s="18" t="str">
        <f t="shared" si="919"/>
        <v/>
      </c>
      <c r="F14441" s="18" t="str">
        <f t="shared" si="920"/>
        <v/>
      </c>
      <c r="G14441" s="18" t="str">
        <f t="shared" si="921"/>
        <v/>
      </c>
      <c r="H14441" s="18" t="str">
        <f t="shared" si="922"/>
        <v/>
      </c>
    </row>
    <row r="14442" spans="5:8" x14ac:dyDescent="0.25">
      <c r="E14442" s="18" t="str">
        <f t="shared" si="919"/>
        <v/>
      </c>
      <c r="F14442" s="18" t="str">
        <f t="shared" si="920"/>
        <v/>
      </c>
      <c r="G14442" s="18" t="str">
        <f t="shared" si="921"/>
        <v/>
      </c>
      <c r="H14442" s="18" t="str">
        <f t="shared" si="922"/>
        <v/>
      </c>
    </row>
    <row r="14443" spans="5:8" x14ac:dyDescent="0.25">
      <c r="E14443" s="18" t="str">
        <f t="shared" si="919"/>
        <v/>
      </c>
      <c r="F14443" s="18" t="str">
        <f t="shared" si="920"/>
        <v/>
      </c>
      <c r="G14443" s="18" t="str">
        <f t="shared" si="921"/>
        <v/>
      </c>
      <c r="H14443" s="18" t="str">
        <f t="shared" si="922"/>
        <v/>
      </c>
    </row>
    <row r="14444" spans="5:8" x14ac:dyDescent="0.25">
      <c r="E14444" s="18" t="str">
        <f t="shared" si="919"/>
        <v/>
      </c>
      <c r="F14444" s="18" t="str">
        <f t="shared" si="920"/>
        <v/>
      </c>
      <c r="G14444" s="18" t="str">
        <f t="shared" si="921"/>
        <v/>
      </c>
      <c r="H14444" s="18" t="str">
        <f t="shared" si="922"/>
        <v/>
      </c>
    </row>
    <row r="14445" spans="5:8" x14ac:dyDescent="0.25">
      <c r="E14445" s="18" t="str">
        <f t="shared" si="919"/>
        <v/>
      </c>
      <c r="F14445" s="18" t="str">
        <f t="shared" si="920"/>
        <v/>
      </c>
      <c r="G14445" s="18" t="str">
        <f t="shared" si="921"/>
        <v/>
      </c>
      <c r="H14445" s="18" t="str">
        <f t="shared" si="922"/>
        <v/>
      </c>
    </row>
    <row r="14446" spans="5:8" x14ac:dyDescent="0.25">
      <c r="E14446" s="18" t="str">
        <f t="shared" si="919"/>
        <v/>
      </c>
      <c r="F14446" s="18" t="str">
        <f t="shared" si="920"/>
        <v/>
      </c>
      <c r="G14446" s="18" t="str">
        <f t="shared" si="921"/>
        <v/>
      </c>
      <c r="H14446" s="18" t="str">
        <f t="shared" si="922"/>
        <v/>
      </c>
    </row>
    <row r="14447" spans="5:8" x14ac:dyDescent="0.25">
      <c r="E14447" s="18" t="str">
        <f t="shared" si="919"/>
        <v/>
      </c>
      <c r="F14447" s="18" t="str">
        <f t="shared" si="920"/>
        <v/>
      </c>
      <c r="G14447" s="18" t="str">
        <f t="shared" si="921"/>
        <v/>
      </c>
      <c r="H14447" s="18" t="str">
        <f t="shared" si="922"/>
        <v/>
      </c>
    </row>
    <row r="14448" spans="5:8" x14ac:dyDescent="0.25">
      <c r="E14448" s="18" t="str">
        <f t="shared" si="919"/>
        <v/>
      </c>
      <c r="F14448" s="18" t="str">
        <f t="shared" si="920"/>
        <v/>
      </c>
      <c r="G14448" s="18" t="str">
        <f t="shared" si="921"/>
        <v/>
      </c>
      <c r="H14448" s="18" t="str">
        <f t="shared" si="922"/>
        <v/>
      </c>
    </row>
    <row r="14449" spans="5:8" x14ac:dyDescent="0.25">
      <c r="E14449" s="18" t="str">
        <f t="shared" si="919"/>
        <v/>
      </c>
      <c r="F14449" s="18" t="str">
        <f t="shared" si="920"/>
        <v/>
      </c>
      <c r="G14449" s="18" t="str">
        <f t="shared" si="921"/>
        <v/>
      </c>
      <c r="H14449" s="18" t="str">
        <f t="shared" si="922"/>
        <v/>
      </c>
    </row>
    <row r="14450" spans="5:8" x14ac:dyDescent="0.25">
      <c r="E14450" s="18" t="str">
        <f t="shared" si="919"/>
        <v/>
      </c>
      <c r="F14450" s="18" t="str">
        <f t="shared" si="920"/>
        <v/>
      </c>
      <c r="G14450" s="18" t="str">
        <f t="shared" si="921"/>
        <v/>
      </c>
      <c r="H14450" s="18" t="str">
        <f t="shared" si="922"/>
        <v/>
      </c>
    </row>
    <row r="14451" spans="5:8" x14ac:dyDescent="0.25">
      <c r="E14451" s="18" t="str">
        <f t="shared" si="919"/>
        <v/>
      </c>
      <c r="F14451" s="18" t="str">
        <f t="shared" si="920"/>
        <v/>
      </c>
      <c r="G14451" s="18" t="str">
        <f t="shared" si="921"/>
        <v/>
      </c>
      <c r="H14451" s="18" t="str">
        <f t="shared" si="922"/>
        <v/>
      </c>
    </row>
    <row r="14452" spans="5:8" x14ac:dyDescent="0.25">
      <c r="E14452" s="18" t="str">
        <f t="shared" si="919"/>
        <v/>
      </c>
      <c r="F14452" s="18" t="str">
        <f t="shared" si="920"/>
        <v/>
      </c>
      <c r="G14452" s="18" t="str">
        <f t="shared" si="921"/>
        <v/>
      </c>
      <c r="H14452" s="18" t="str">
        <f t="shared" si="922"/>
        <v/>
      </c>
    </row>
    <row r="14453" spans="5:8" x14ac:dyDescent="0.25">
      <c r="E14453" s="18" t="str">
        <f t="shared" si="919"/>
        <v/>
      </c>
      <c r="F14453" s="18" t="str">
        <f t="shared" si="920"/>
        <v/>
      </c>
      <c r="G14453" s="18" t="str">
        <f t="shared" si="921"/>
        <v/>
      </c>
      <c r="H14453" s="18" t="str">
        <f t="shared" si="922"/>
        <v/>
      </c>
    </row>
    <row r="14454" spans="5:8" x14ac:dyDescent="0.25">
      <c r="E14454" s="18" t="str">
        <f t="shared" si="919"/>
        <v/>
      </c>
      <c r="F14454" s="18" t="str">
        <f t="shared" si="920"/>
        <v/>
      </c>
      <c r="G14454" s="18" t="str">
        <f t="shared" si="921"/>
        <v/>
      </c>
      <c r="H14454" s="18" t="str">
        <f t="shared" si="922"/>
        <v/>
      </c>
    </row>
    <row r="14455" spans="5:8" x14ac:dyDescent="0.25">
      <c r="E14455" s="18" t="str">
        <f t="shared" si="919"/>
        <v/>
      </c>
      <c r="F14455" s="18" t="str">
        <f t="shared" si="920"/>
        <v/>
      </c>
      <c r="G14455" s="18" t="str">
        <f t="shared" si="921"/>
        <v/>
      </c>
      <c r="H14455" s="18" t="str">
        <f t="shared" si="922"/>
        <v/>
      </c>
    </row>
    <row r="14456" spans="5:8" x14ac:dyDescent="0.25">
      <c r="E14456" s="18" t="str">
        <f t="shared" si="919"/>
        <v/>
      </c>
      <c r="F14456" s="18" t="str">
        <f t="shared" si="920"/>
        <v/>
      </c>
      <c r="G14456" s="18" t="str">
        <f t="shared" si="921"/>
        <v/>
      </c>
      <c r="H14456" s="18" t="str">
        <f t="shared" si="922"/>
        <v/>
      </c>
    </row>
    <row r="14457" spans="5:8" x14ac:dyDescent="0.25">
      <c r="E14457" s="18" t="str">
        <f t="shared" si="919"/>
        <v/>
      </c>
      <c r="F14457" s="18" t="str">
        <f t="shared" si="920"/>
        <v/>
      </c>
      <c r="G14457" s="18" t="str">
        <f t="shared" si="921"/>
        <v/>
      </c>
      <c r="H14457" s="18" t="str">
        <f t="shared" si="922"/>
        <v/>
      </c>
    </row>
    <row r="14458" spans="5:8" x14ac:dyDescent="0.25">
      <c r="E14458" s="18" t="str">
        <f t="shared" si="919"/>
        <v/>
      </c>
      <c r="F14458" s="18" t="str">
        <f t="shared" si="920"/>
        <v/>
      </c>
      <c r="G14458" s="18" t="str">
        <f t="shared" si="921"/>
        <v/>
      </c>
      <c r="H14458" s="18" t="str">
        <f t="shared" si="922"/>
        <v/>
      </c>
    </row>
    <row r="14459" spans="5:8" x14ac:dyDescent="0.25">
      <c r="E14459" s="18" t="str">
        <f t="shared" si="919"/>
        <v/>
      </c>
      <c r="F14459" s="18" t="str">
        <f t="shared" si="920"/>
        <v/>
      </c>
      <c r="G14459" s="18" t="str">
        <f t="shared" si="921"/>
        <v/>
      </c>
      <c r="H14459" s="18" t="str">
        <f t="shared" si="922"/>
        <v/>
      </c>
    </row>
    <row r="14460" spans="5:8" x14ac:dyDescent="0.25">
      <c r="E14460" s="18" t="str">
        <f t="shared" si="919"/>
        <v/>
      </c>
      <c r="F14460" s="18" t="str">
        <f t="shared" si="920"/>
        <v/>
      </c>
      <c r="G14460" s="18" t="str">
        <f t="shared" si="921"/>
        <v/>
      </c>
      <c r="H14460" s="18" t="str">
        <f t="shared" si="922"/>
        <v/>
      </c>
    </row>
    <row r="14461" spans="5:8" x14ac:dyDescent="0.25">
      <c r="E14461" s="18" t="str">
        <f t="shared" si="919"/>
        <v/>
      </c>
      <c r="F14461" s="18" t="str">
        <f t="shared" si="920"/>
        <v/>
      </c>
      <c r="G14461" s="18" t="str">
        <f t="shared" si="921"/>
        <v/>
      </c>
      <c r="H14461" s="18" t="str">
        <f t="shared" si="922"/>
        <v/>
      </c>
    </row>
    <row r="14462" spans="5:8" x14ac:dyDescent="0.25">
      <c r="E14462" s="18" t="str">
        <f t="shared" si="919"/>
        <v/>
      </c>
      <c r="F14462" s="18" t="str">
        <f t="shared" si="920"/>
        <v/>
      </c>
      <c r="G14462" s="18" t="str">
        <f t="shared" si="921"/>
        <v/>
      </c>
      <c r="H14462" s="18" t="str">
        <f t="shared" si="922"/>
        <v/>
      </c>
    </row>
    <row r="14463" spans="5:8" x14ac:dyDescent="0.25">
      <c r="E14463" s="18" t="str">
        <f t="shared" si="919"/>
        <v/>
      </c>
      <c r="F14463" s="18" t="str">
        <f t="shared" si="920"/>
        <v/>
      </c>
      <c r="G14463" s="18" t="str">
        <f t="shared" si="921"/>
        <v/>
      </c>
      <c r="H14463" s="18" t="str">
        <f t="shared" si="922"/>
        <v/>
      </c>
    </row>
    <row r="14464" spans="5:8" x14ac:dyDescent="0.25">
      <c r="E14464" s="18" t="str">
        <f t="shared" si="919"/>
        <v/>
      </c>
      <c r="F14464" s="18" t="str">
        <f t="shared" si="920"/>
        <v/>
      </c>
      <c r="G14464" s="18" t="str">
        <f t="shared" si="921"/>
        <v/>
      </c>
      <c r="H14464" s="18" t="str">
        <f t="shared" si="922"/>
        <v/>
      </c>
    </row>
    <row r="14465" spans="5:8" x14ac:dyDescent="0.25">
      <c r="E14465" s="18" t="str">
        <f t="shared" si="919"/>
        <v/>
      </c>
      <c r="F14465" s="18" t="str">
        <f t="shared" si="920"/>
        <v/>
      </c>
      <c r="G14465" s="18" t="str">
        <f t="shared" si="921"/>
        <v/>
      </c>
      <c r="H14465" s="18" t="str">
        <f t="shared" si="922"/>
        <v/>
      </c>
    </row>
    <row r="14466" spans="5:8" x14ac:dyDescent="0.25">
      <c r="E14466" s="18" t="str">
        <f t="shared" si="919"/>
        <v/>
      </c>
      <c r="F14466" s="18" t="str">
        <f t="shared" si="920"/>
        <v/>
      </c>
      <c r="G14466" s="18" t="str">
        <f t="shared" si="921"/>
        <v/>
      </c>
      <c r="H14466" s="18" t="str">
        <f t="shared" si="922"/>
        <v/>
      </c>
    </row>
    <row r="14467" spans="5:8" x14ac:dyDescent="0.25">
      <c r="E14467" s="18" t="str">
        <f t="shared" si="919"/>
        <v/>
      </c>
      <c r="F14467" s="18" t="str">
        <f t="shared" si="920"/>
        <v/>
      </c>
      <c r="G14467" s="18" t="str">
        <f t="shared" si="921"/>
        <v/>
      </c>
      <c r="H14467" s="18" t="str">
        <f t="shared" si="922"/>
        <v/>
      </c>
    </row>
    <row r="14468" spans="5:8" x14ac:dyDescent="0.25">
      <c r="E14468" s="18" t="str">
        <f t="shared" si="919"/>
        <v/>
      </c>
      <c r="F14468" s="18" t="str">
        <f t="shared" si="920"/>
        <v/>
      </c>
      <c r="G14468" s="18" t="str">
        <f t="shared" si="921"/>
        <v/>
      </c>
      <c r="H14468" s="18" t="str">
        <f t="shared" si="922"/>
        <v/>
      </c>
    </row>
    <row r="14469" spans="5:8" x14ac:dyDescent="0.25">
      <c r="E14469" s="18" t="str">
        <f t="shared" si="919"/>
        <v/>
      </c>
      <c r="F14469" s="18" t="str">
        <f t="shared" si="920"/>
        <v/>
      </c>
      <c r="G14469" s="18" t="str">
        <f t="shared" si="921"/>
        <v/>
      </c>
      <c r="H14469" s="18" t="str">
        <f t="shared" si="922"/>
        <v/>
      </c>
    </row>
    <row r="14470" spans="5:8" x14ac:dyDescent="0.25">
      <c r="E14470" s="18" t="str">
        <f t="shared" ref="E14470:E14533" si="923">IF($C14470="","",IFERROR(INDEX(ItemPriceCol,MATCH($C14470,ItemName,0)),""))</f>
        <v/>
      </c>
      <c r="F14470" s="18" t="str">
        <f t="shared" ref="F14470:F14533" si="924">IF(OR($D14470="",$E14470=""),"",$D14470*$E14470)</f>
        <v/>
      </c>
      <c r="G14470" s="18" t="str">
        <f t="shared" ref="G14470:G14533" si="925">IF($C14470="","",IFERROR(INDEX(ItemCostCol,MATCH($C14470,ItemName,0)),""))</f>
        <v/>
      </c>
      <c r="H14470" s="18" t="str">
        <f t="shared" ref="H14470:H14533" si="926">IF(OR($F14470="",$G14470=""),"",$F14470-$D14470*$G14470)</f>
        <v/>
      </c>
    </row>
    <row r="14471" spans="5:8" x14ac:dyDescent="0.25">
      <c r="E14471" s="18" t="str">
        <f t="shared" si="923"/>
        <v/>
      </c>
      <c r="F14471" s="18" t="str">
        <f t="shared" si="924"/>
        <v/>
      </c>
      <c r="G14471" s="18" t="str">
        <f t="shared" si="925"/>
        <v/>
      </c>
      <c r="H14471" s="18" t="str">
        <f t="shared" si="926"/>
        <v/>
      </c>
    </row>
    <row r="14472" spans="5:8" x14ac:dyDescent="0.25">
      <c r="E14472" s="18" t="str">
        <f t="shared" si="923"/>
        <v/>
      </c>
      <c r="F14472" s="18" t="str">
        <f t="shared" si="924"/>
        <v/>
      </c>
      <c r="G14472" s="18" t="str">
        <f t="shared" si="925"/>
        <v/>
      </c>
      <c r="H14472" s="18" t="str">
        <f t="shared" si="926"/>
        <v/>
      </c>
    </row>
    <row r="14473" spans="5:8" x14ac:dyDescent="0.25">
      <c r="E14473" s="18" t="str">
        <f t="shared" si="923"/>
        <v/>
      </c>
      <c r="F14473" s="18" t="str">
        <f t="shared" si="924"/>
        <v/>
      </c>
      <c r="G14473" s="18" t="str">
        <f t="shared" si="925"/>
        <v/>
      </c>
      <c r="H14473" s="18" t="str">
        <f t="shared" si="926"/>
        <v/>
      </c>
    </row>
    <row r="14474" spans="5:8" x14ac:dyDescent="0.25">
      <c r="E14474" s="18" t="str">
        <f t="shared" si="923"/>
        <v/>
      </c>
      <c r="F14474" s="18" t="str">
        <f t="shared" si="924"/>
        <v/>
      </c>
      <c r="G14474" s="18" t="str">
        <f t="shared" si="925"/>
        <v/>
      </c>
      <c r="H14474" s="18" t="str">
        <f t="shared" si="926"/>
        <v/>
      </c>
    </row>
    <row r="14475" spans="5:8" x14ac:dyDescent="0.25">
      <c r="E14475" s="18" t="str">
        <f t="shared" si="923"/>
        <v/>
      </c>
      <c r="F14475" s="18" t="str">
        <f t="shared" si="924"/>
        <v/>
      </c>
      <c r="G14475" s="18" t="str">
        <f t="shared" si="925"/>
        <v/>
      </c>
      <c r="H14475" s="18" t="str">
        <f t="shared" si="926"/>
        <v/>
      </c>
    </row>
    <row r="14476" spans="5:8" x14ac:dyDescent="0.25">
      <c r="E14476" s="18" t="str">
        <f t="shared" si="923"/>
        <v/>
      </c>
      <c r="F14476" s="18" t="str">
        <f t="shared" si="924"/>
        <v/>
      </c>
      <c r="G14476" s="18" t="str">
        <f t="shared" si="925"/>
        <v/>
      </c>
      <c r="H14476" s="18" t="str">
        <f t="shared" si="926"/>
        <v/>
      </c>
    </row>
    <row r="14477" spans="5:8" x14ac:dyDescent="0.25">
      <c r="E14477" s="18" t="str">
        <f t="shared" si="923"/>
        <v/>
      </c>
      <c r="F14477" s="18" t="str">
        <f t="shared" si="924"/>
        <v/>
      </c>
      <c r="G14477" s="18" t="str">
        <f t="shared" si="925"/>
        <v/>
      </c>
      <c r="H14477" s="18" t="str">
        <f t="shared" si="926"/>
        <v/>
      </c>
    </row>
    <row r="14478" spans="5:8" x14ac:dyDescent="0.25">
      <c r="E14478" s="18" t="str">
        <f t="shared" si="923"/>
        <v/>
      </c>
      <c r="F14478" s="18" t="str">
        <f t="shared" si="924"/>
        <v/>
      </c>
      <c r="G14478" s="18" t="str">
        <f t="shared" si="925"/>
        <v/>
      </c>
      <c r="H14478" s="18" t="str">
        <f t="shared" si="926"/>
        <v/>
      </c>
    </row>
    <row r="14479" spans="5:8" x14ac:dyDescent="0.25">
      <c r="E14479" s="18" t="str">
        <f t="shared" si="923"/>
        <v/>
      </c>
      <c r="F14479" s="18" t="str">
        <f t="shared" si="924"/>
        <v/>
      </c>
      <c r="G14479" s="18" t="str">
        <f t="shared" si="925"/>
        <v/>
      </c>
      <c r="H14479" s="18" t="str">
        <f t="shared" si="926"/>
        <v/>
      </c>
    </row>
    <row r="14480" spans="5:8" x14ac:dyDescent="0.25">
      <c r="E14480" s="18" t="str">
        <f t="shared" si="923"/>
        <v/>
      </c>
      <c r="F14480" s="18" t="str">
        <f t="shared" si="924"/>
        <v/>
      </c>
      <c r="G14480" s="18" t="str">
        <f t="shared" si="925"/>
        <v/>
      </c>
      <c r="H14480" s="18" t="str">
        <f t="shared" si="926"/>
        <v/>
      </c>
    </row>
    <row r="14481" spans="5:8" x14ac:dyDescent="0.25">
      <c r="E14481" s="18" t="str">
        <f t="shared" si="923"/>
        <v/>
      </c>
      <c r="F14481" s="18" t="str">
        <f t="shared" si="924"/>
        <v/>
      </c>
      <c r="G14481" s="18" t="str">
        <f t="shared" si="925"/>
        <v/>
      </c>
      <c r="H14481" s="18" t="str">
        <f t="shared" si="926"/>
        <v/>
      </c>
    </row>
    <row r="14482" spans="5:8" x14ac:dyDescent="0.25">
      <c r="E14482" s="18" t="str">
        <f t="shared" si="923"/>
        <v/>
      </c>
      <c r="F14482" s="18" t="str">
        <f t="shared" si="924"/>
        <v/>
      </c>
      <c r="G14482" s="18" t="str">
        <f t="shared" si="925"/>
        <v/>
      </c>
      <c r="H14482" s="18" t="str">
        <f t="shared" si="926"/>
        <v/>
      </c>
    </row>
    <row r="14483" spans="5:8" x14ac:dyDescent="0.25">
      <c r="E14483" s="18" t="str">
        <f t="shared" si="923"/>
        <v/>
      </c>
      <c r="F14483" s="18" t="str">
        <f t="shared" si="924"/>
        <v/>
      </c>
      <c r="G14483" s="18" t="str">
        <f t="shared" si="925"/>
        <v/>
      </c>
      <c r="H14483" s="18" t="str">
        <f t="shared" si="926"/>
        <v/>
      </c>
    </row>
    <row r="14484" spans="5:8" x14ac:dyDescent="0.25">
      <c r="E14484" s="18" t="str">
        <f t="shared" si="923"/>
        <v/>
      </c>
      <c r="F14484" s="18" t="str">
        <f t="shared" si="924"/>
        <v/>
      </c>
      <c r="G14484" s="18" t="str">
        <f t="shared" si="925"/>
        <v/>
      </c>
      <c r="H14484" s="18" t="str">
        <f t="shared" si="926"/>
        <v/>
      </c>
    </row>
    <row r="14485" spans="5:8" x14ac:dyDescent="0.25">
      <c r="E14485" s="18" t="str">
        <f t="shared" si="923"/>
        <v/>
      </c>
      <c r="F14485" s="18" t="str">
        <f t="shared" si="924"/>
        <v/>
      </c>
      <c r="G14485" s="18" t="str">
        <f t="shared" si="925"/>
        <v/>
      </c>
      <c r="H14485" s="18" t="str">
        <f t="shared" si="926"/>
        <v/>
      </c>
    </row>
    <row r="14486" spans="5:8" x14ac:dyDescent="0.25">
      <c r="E14486" s="18" t="str">
        <f t="shared" si="923"/>
        <v/>
      </c>
      <c r="F14486" s="18" t="str">
        <f t="shared" si="924"/>
        <v/>
      </c>
      <c r="G14486" s="18" t="str">
        <f t="shared" si="925"/>
        <v/>
      </c>
      <c r="H14486" s="18" t="str">
        <f t="shared" si="926"/>
        <v/>
      </c>
    </row>
    <row r="14487" spans="5:8" x14ac:dyDescent="0.25">
      <c r="E14487" s="18" t="str">
        <f t="shared" si="923"/>
        <v/>
      </c>
      <c r="F14487" s="18" t="str">
        <f t="shared" si="924"/>
        <v/>
      </c>
      <c r="G14487" s="18" t="str">
        <f t="shared" si="925"/>
        <v/>
      </c>
      <c r="H14487" s="18" t="str">
        <f t="shared" si="926"/>
        <v/>
      </c>
    </row>
    <row r="14488" spans="5:8" x14ac:dyDescent="0.25">
      <c r="E14488" s="18" t="str">
        <f t="shared" si="923"/>
        <v/>
      </c>
      <c r="F14488" s="18" t="str">
        <f t="shared" si="924"/>
        <v/>
      </c>
      <c r="G14488" s="18" t="str">
        <f t="shared" si="925"/>
        <v/>
      </c>
      <c r="H14488" s="18" t="str">
        <f t="shared" si="926"/>
        <v/>
      </c>
    </row>
    <row r="14489" spans="5:8" x14ac:dyDescent="0.25">
      <c r="E14489" s="18" t="str">
        <f t="shared" si="923"/>
        <v/>
      </c>
      <c r="F14489" s="18" t="str">
        <f t="shared" si="924"/>
        <v/>
      </c>
      <c r="G14489" s="18" t="str">
        <f t="shared" si="925"/>
        <v/>
      </c>
      <c r="H14489" s="18" t="str">
        <f t="shared" si="926"/>
        <v/>
      </c>
    </row>
    <row r="14490" spans="5:8" x14ac:dyDescent="0.25">
      <c r="E14490" s="18" t="str">
        <f t="shared" si="923"/>
        <v/>
      </c>
      <c r="F14490" s="18" t="str">
        <f t="shared" si="924"/>
        <v/>
      </c>
      <c r="G14490" s="18" t="str">
        <f t="shared" si="925"/>
        <v/>
      </c>
      <c r="H14490" s="18" t="str">
        <f t="shared" si="926"/>
        <v/>
      </c>
    </row>
    <row r="14491" spans="5:8" x14ac:dyDescent="0.25">
      <c r="E14491" s="18" t="str">
        <f t="shared" si="923"/>
        <v/>
      </c>
      <c r="F14491" s="18" t="str">
        <f t="shared" si="924"/>
        <v/>
      </c>
      <c r="G14491" s="18" t="str">
        <f t="shared" si="925"/>
        <v/>
      </c>
      <c r="H14491" s="18" t="str">
        <f t="shared" si="926"/>
        <v/>
      </c>
    </row>
    <row r="14492" spans="5:8" x14ac:dyDescent="0.25">
      <c r="E14492" s="18" t="str">
        <f t="shared" si="923"/>
        <v/>
      </c>
      <c r="F14492" s="18" t="str">
        <f t="shared" si="924"/>
        <v/>
      </c>
      <c r="G14492" s="18" t="str">
        <f t="shared" si="925"/>
        <v/>
      </c>
      <c r="H14492" s="18" t="str">
        <f t="shared" si="926"/>
        <v/>
      </c>
    </row>
    <row r="14493" spans="5:8" x14ac:dyDescent="0.25">
      <c r="E14493" s="18" t="str">
        <f t="shared" si="923"/>
        <v/>
      </c>
      <c r="F14493" s="18" t="str">
        <f t="shared" si="924"/>
        <v/>
      </c>
      <c r="G14493" s="18" t="str">
        <f t="shared" si="925"/>
        <v/>
      </c>
      <c r="H14493" s="18" t="str">
        <f t="shared" si="926"/>
        <v/>
      </c>
    </row>
    <row r="14494" spans="5:8" x14ac:dyDescent="0.25">
      <c r="E14494" s="18" t="str">
        <f t="shared" si="923"/>
        <v/>
      </c>
      <c r="F14494" s="18" t="str">
        <f t="shared" si="924"/>
        <v/>
      </c>
      <c r="G14494" s="18" t="str">
        <f t="shared" si="925"/>
        <v/>
      </c>
      <c r="H14494" s="18" t="str">
        <f t="shared" si="926"/>
        <v/>
      </c>
    </row>
    <row r="14495" spans="5:8" x14ac:dyDescent="0.25">
      <c r="E14495" s="18" t="str">
        <f t="shared" si="923"/>
        <v/>
      </c>
      <c r="F14495" s="18" t="str">
        <f t="shared" si="924"/>
        <v/>
      </c>
      <c r="G14495" s="18" t="str">
        <f t="shared" si="925"/>
        <v/>
      </c>
      <c r="H14495" s="18" t="str">
        <f t="shared" si="926"/>
        <v/>
      </c>
    </row>
    <row r="14496" spans="5:8" x14ac:dyDescent="0.25">
      <c r="E14496" s="18" t="str">
        <f t="shared" si="923"/>
        <v/>
      </c>
      <c r="F14496" s="18" t="str">
        <f t="shared" si="924"/>
        <v/>
      </c>
      <c r="G14496" s="18" t="str">
        <f t="shared" si="925"/>
        <v/>
      </c>
      <c r="H14496" s="18" t="str">
        <f t="shared" si="926"/>
        <v/>
      </c>
    </row>
    <row r="14497" spans="5:8" x14ac:dyDescent="0.25">
      <c r="E14497" s="18" t="str">
        <f t="shared" si="923"/>
        <v/>
      </c>
      <c r="F14497" s="18" t="str">
        <f t="shared" si="924"/>
        <v/>
      </c>
      <c r="G14497" s="18" t="str">
        <f t="shared" si="925"/>
        <v/>
      </c>
      <c r="H14497" s="18" t="str">
        <f t="shared" si="926"/>
        <v/>
      </c>
    </row>
    <row r="14498" spans="5:8" x14ac:dyDescent="0.25">
      <c r="E14498" s="18" t="str">
        <f t="shared" si="923"/>
        <v/>
      </c>
      <c r="F14498" s="18" t="str">
        <f t="shared" si="924"/>
        <v/>
      </c>
      <c r="G14498" s="18" t="str">
        <f t="shared" si="925"/>
        <v/>
      </c>
      <c r="H14498" s="18" t="str">
        <f t="shared" si="926"/>
        <v/>
      </c>
    </row>
    <row r="14499" spans="5:8" x14ac:dyDescent="0.25">
      <c r="E14499" s="18" t="str">
        <f t="shared" si="923"/>
        <v/>
      </c>
      <c r="F14499" s="18" t="str">
        <f t="shared" si="924"/>
        <v/>
      </c>
      <c r="G14499" s="18" t="str">
        <f t="shared" si="925"/>
        <v/>
      </c>
      <c r="H14499" s="18" t="str">
        <f t="shared" si="926"/>
        <v/>
      </c>
    </row>
    <row r="14500" spans="5:8" x14ac:dyDescent="0.25">
      <c r="E14500" s="18" t="str">
        <f t="shared" si="923"/>
        <v/>
      </c>
      <c r="F14500" s="18" t="str">
        <f t="shared" si="924"/>
        <v/>
      </c>
      <c r="G14500" s="18" t="str">
        <f t="shared" si="925"/>
        <v/>
      </c>
      <c r="H14500" s="18" t="str">
        <f t="shared" si="926"/>
        <v/>
      </c>
    </row>
    <row r="14501" spans="5:8" x14ac:dyDescent="0.25">
      <c r="E14501" s="18" t="str">
        <f t="shared" si="923"/>
        <v/>
      </c>
      <c r="F14501" s="18" t="str">
        <f t="shared" si="924"/>
        <v/>
      </c>
      <c r="G14501" s="18" t="str">
        <f t="shared" si="925"/>
        <v/>
      </c>
      <c r="H14501" s="18" t="str">
        <f t="shared" si="926"/>
        <v/>
      </c>
    </row>
    <row r="14502" spans="5:8" x14ac:dyDescent="0.25">
      <c r="E14502" s="18" t="str">
        <f t="shared" si="923"/>
        <v/>
      </c>
      <c r="F14502" s="18" t="str">
        <f t="shared" si="924"/>
        <v/>
      </c>
      <c r="G14502" s="18" t="str">
        <f t="shared" si="925"/>
        <v/>
      </c>
      <c r="H14502" s="18" t="str">
        <f t="shared" si="926"/>
        <v/>
      </c>
    </row>
    <row r="14503" spans="5:8" x14ac:dyDescent="0.25">
      <c r="E14503" s="18" t="str">
        <f t="shared" si="923"/>
        <v/>
      </c>
      <c r="F14503" s="18" t="str">
        <f t="shared" si="924"/>
        <v/>
      </c>
      <c r="G14503" s="18" t="str">
        <f t="shared" si="925"/>
        <v/>
      </c>
      <c r="H14503" s="18" t="str">
        <f t="shared" si="926"/>
        <v/>
      </c>
    </row>
    <row r="14504" spans="5:8" x14ac:dyDescent="0.25">
      <c r="E14504" s="18" t="str">
        <f t="shared" si="923"/>
        <v/>
      </c>
      <c r="F14504" s="18" t="str">
        <f t="shared" si="924"/>
        <v/>
      </c>
      <c r="G14504" s="18" t="str">
        <f t="shared" si="925"/>
        <v/>
      </c>
      <c r="H14504" s="18" t="str">
        <f t="shared" si="926"/>
        <v/>
      </c>
    </row>
    <row r="14505" spans="5:8" x14ac:dyDescent="0.25">
      <c r="E14505" s="18" t="str">
        <f t="shared" si="923"/>
        <v/>
      </c>
      <c r="F14505" s="18" t="str">
        <f t="shared" si="924"/>
        <v/>
      </c>
      <c r="G14505" s="18" t="str">
        <f t="shared" si="925"/>
        <v/>
      </c>
      <c r="H14505" s="18" t="str">
        <f t="shared" si="926"/>
        <v/>
      </c>
    </row>
    <row r="14506" spans="5:8" x14ac:dyDescent="0.25">
      <c r="E14506" s="18" t="str">
        <f t="shared" si="923"/>
        <v/>
      </c>
      <c r="F14506" s="18" t="str">
        <f t="shared" si="924"/>
        <v/>
      </c>
      <c r="G14506" s="18" t="str">
        <f t="shared" si="925"/>
        <v/>
      </c>
      <c r="H14506" s="18" t="str">
        <f t="shared" si="926"/>
        <v/>
      </c>
    </row>
    <row r="14507" spans="5:8" x14ac:dyDescent="0.25">
      <c r="E14507" s="18" t="str">
        <f t="shared" si="923"/>
        <v/>
      </c>
      <c r="F14507" s="18" t="str">
        <f t="shared" si="924"/>
        <v/>
      </c>
      <c r="G14507" s="18" t="str">
        <f t="shared" si="925"/>
        <v/>
      </c>
      <c r="H14507" s="18" t="str">
        <f t="shared" si="926"/>
        <v/>
      </c>
    </row>
    <row r="14508" spans="5:8" x14ac:dyDescent="0.25">
      <c r="E14508" s="18" t="str">
        <f t="shared" si="923"/>
        <v/>
      </c>
      <c r="F14508" s="18" t="str">
        <f t="shared" si="924"/>
        <v/>
      </c>
      <c r="G14508" s="18" t="str">
        <f t="shared" si="925"/>
        <v/>
      </c>
      <c r="H14508" s="18" t="str">
        <f t="shared" si="926"/>
        <v/>
      </c>
    </row>
    <row r="14509" spans="5:8" x14ac:dyDescent="0.25">
      <c r="E14509" s="18" t="str">
        <f t="shared" si="923"/>
        <v/>
      </c>
      <c r="F14509" s="18" t="str">
        <f t="shared" si="924"/>
        <v/>
      </c>
      <c r="G14509" s="18" t="str">
        <f t="shared" si="925"/>
        <v/>
      </c>
      <c r="H14509" s="18" t="str">
        <f t="shared" si="926"/>
        <v/>
      </c>
    </row>
    <row r="14510" spans="5:8" x14ac:dyDescent="0.25">
      <c r="E14510" s="18" t="str">
        <f t="shared" si="923"/>
        <v/>
      </c>
      <c r="F14510" s="18" t="str">
        <f t="shared" si="924"/>
        <v/>
      </c>
      <c r="G14510" s="18" t="str">
        <f t="shared" si="925"/>
        <v/>
      </c>
      <c r="H14510" s="18" t="str">
        <f t="shared" si="926"/>
        <v/>
      </c>
    </row>
    <row r="14511" spans="5:8" x14ac:dyDescent="0.25">
      <c r="E14511" s="18" t="str">
        <f t="shared" si="923"/>
        <v/>
      </c>
      <c r="F14511" s="18" t="str">
        <f t="shared" si="924"/>
        <v/>
      </c>
      <c r="G14511" s="18" t="str">
        <f t="shared" si="925"/>
        <v/>
      </c>
      <c r="H14511" s="18" t="str">
        <f t="shared" si="926"/>
        <v/>
      </c>
    </row>
    <row r="14512" spans="5:8" x14ac:dyDescent="0.25">
      <c r="E14512" s="18" t="str">
        <f t="shared" si="923"/>
        <v/>
      </c>
      <c r="F14512" s="18" t="str">
        <f t="shared" si="924"/>
        <v/>
      </c>
      <c r="G14512" s="18" t="str">
        <f t="shared" si="925"/>
        <v/>
      </c>
      <c r="H14512" s="18" t="str">
        <f t="shared" si="926"/>
        <v/>
      </c>
    </row>
    <row r="14513" spans="5:8" x14ac:dyDescent="0.25">
      <c r="E14513" s="18" t="str">
        <f t="shared" si="923"/>
        <v/>
      </c>
      <c r="F14513" s="18" t="str">
        <f t="shared" si="924"/>
        <v/>
      </c>
      <c r="G14513" s="18" t="str">
        <f t="shared" si="925"/>
        <v/>
      </c>
      <c r="H14513" s="18" t="str">
        <f t="shared" si="926"/>
        <v/>
      </c>
    </row>
    <row r="14514" spans="5:8" x14ac:dyDescent="0.25">
      <c r="E14514" s="18" t="str">
        <f t="shared" si="923"/>
        <v/>
      </c>
      <c r="F14514" s="18" t="str">
        <f t="shared" si="924"/>
        <v/>
      </c>
      <c r="G14514" s="18" t="str">
        <f t="shared" si="925"/>
        <v/>
      </c>
      <c r="H14514" s="18" t="str">
        <f t="shared" si="926"/>
        <v/>
      </c>
    </row>
    <row r="14515" spans="5:8" x14ac:dyDescent="0.25">
      <c r="E14515" s="18" t="str">
        <f t="shared" si="923"/>
        <v/>
      </c>
      <c r="F14515" s="18" t="str">
        <f t="shared" si="924"/>
        <v/>
      </c>
      <c r="G14515" s="18" t="str">
        <f t="shared" si="925"/>
        <v/>
      </c>
      <c r="H14515" s="18" t="str">
        <f t="shared" si="926"/>
        <v/>
      </c>
    </row>
    <row r="14516" spans="5:8" x14ac:dyDescent="0.25">
      <c r="E14516" s="18" t="str">
        <f t="shared" si="923"/>
        <v/>
      </c>
      <c r="F14516" s="18" t="str">
        <f t="shared" si="924"/>
        <v/>
      </c>
      <c r="G14516" s="18" t="str">
        <f t="shared" si="925"/>
        <v/>
      </c>
      <c r="H14516" s="18" t="str">
        <f t="shared" si="926"/>
        <v/>
      </c>
    </row>
    <row r="14517" spans="5:8" x14ac:dyDescent="0.25">
      <c r="E14517" s="18" t="str">
        <f t="shared" si="923"/>
        <v/>
      </c>
      <c r="F14517" s="18" t="str">
        <f t="shared" si="924"/>
        <v/>
      </c>
      <c r="G14517" s="18" t="str">
        <f t="shared" si="925"/>
        <v/>
      </c>
      <c r="H14517" s="18" t="str">
        <f t="shared" si="926"/>
        <v/>
      </c>
    </row>
    <row r="14518" spans="5:8" x14ac:dyDescent="0.25">
      <c r="E14518" s="18" t="str">
        <f t="shared" si="923"/>
        <v/>
      </c>
      <c r="F14518" s="18" t="str">
        <f t="shared" si="924"/>
        <v/>
      </c>
      <c r="G14518" s="18" t="str">
        <f t="shared" si="925"/>
        <v/>
      </c>
      <c r="H14518" s="18" t="str">
        <f t="shared" si="926"/>
        <v/>
      </c>
    </row>
    <row r="14519" spans="5:8" x14ac:dyDescent="0.25">
      <c r="E14519" s="18" t="str">
        <f t="shared" si="923"/>
        <v/>
      </c>
      <c r="F14519" s="18" t="str">
        <f t="shared" si="924"/>
        <v/>
      </c>
      <c r="G14519" s="18" t="str">
        <f t="shared" si="925"/>
        <v/>
      </c>
      <c r="H14519" s="18" t="str">
        <f t="shared" si="926"/>
        <v/>
      </c>
    </row>
    <row r="14520" spans="5:8" x14ac:dyDescent="0.25">
      <c r="E14520" s="18" t="str">
        <f t="shared" si="923"/>
        <v/>
      </c>
      <c r="F14520" s="18" t="str">
        <f t="shared" si="924"/>
        <v/>
      </c>
      <c r="G14520" s="18" t="str">
        <f t="shared" si="925"/>
        <v/>
      </c>
      <c r="H14520" s="18" t="str">
        <f t="shared" si="926"/>
        <v/>
      </c>
    </row>
    <row r="14521" spans="5:8" x14ac:dyDescent="0.25">
      <c r="E14521" s="18" t="str">
        <f t="shared" si="923"/>
        <v/>
      </c>
      <c r="F14521" s="18" t="str">
        <f t="shared" si="924"/>
        <v/>
      </c>
      <c r="G14521" s="18" t="str">
        <f t="shared" si="925"/>
        <v/>
      </c>
      <c r="H14521" s="18" t="str">
        <f t="shared" si="926"/>
        <v/>
      </c>
    </row>
    <row r="14522" spans="5:8" x14ac:dyDescent="0.25">
      <c r="E14522" s="18" t="str">
        <f t="shared" si="923"/>
        <v/>
      </c>
      <c r="F14522" s="18" t="str">
        <f t="shared" si="924"/>
        <v/>
      </c>
      <c r="G14522" s="18" t="str">
        <f t="shared" si="925"/>
        <v/>
      </c>
      <c r="H14522" s="18" t="str">
        <f t="shared" si="926"/>
        <v/>
      </c>
    </row>
    <row r="14523" spans="5:8" x14ac:dyDescent="0.25">
      <c r="E14523" s="18" t="str">
        <f t="shared" si="923"/>
        <v/>
      </c>
      <c r="F14523" s="18" t="str">
        <f t="shared" si="924"/>
        <v/>
      </c>
      <c r="G14523" s="18" t="str">
        <f t="shared" si="925"/>
        <v/>
      </c>
      <c r="H14523" s="18" t="str">
        <f t="shared" si="926"/>
        <v/>
      </c>
    </row>
    <row r="14524" spans="5:8" x14ac:dyDescent="0.25">
      <c r="E14524" s="18" t="str">
        <f t="shared" si="923"/>
        <v/>
      </c>
      <c r="F14524" s="18" t="str">
        <f t="shared" si="924"/>
        <v/>
      </c>
      <c r="G14524" s="18" t="str">
        <f t="shared" si="925"/>
        <v/>
      </c>
      <c r="H14524" s="18" t="str">
        <f t="shared" si="926"/>
        <v/>
      </c>
    </row>
    <row r="14525" spans="5:8" x14ac:dyDescent="0.25">
      <c r="E14525" s="18" t="str">
        <f t="shared" si="923"/>
        <v/>
      </c>
      <c r="F14525" s="18" t="str">
        <f t="shared" si="924"/>
        <v/>
      </c>
      <c r="G14525" s="18" t="str">
        <f t="shared" si="925"/>
        <v/>
      </c>
      <c r="H14525" s="18" t="str">
        <f t="shared" si="926"/>
        <v/>
      </c>
    </row>
    <row r="14526" spans="5:8" x14ac:dyDescent="0.25">
      <c r="E14526" s="18" t="str">
        <f t="shared" si="923"/>
        <v/>
      </c>
      <c r="F14526" s="18" t="str">
        <f t="shared" si="924"/>
        <v/>
      </c>
      <c r="G14526" s="18" t="str">
        <f t="shared" si="925"/>
        <v/>
      </c>
      <c r="H14526" s="18" t="str">
        <f t="shared" si="926"/>
        <v/>
      </c>
    </row>
    <row r="14527" spans="5:8" x14ac:dyDescent="0.25">
      <c r="E14527" s="18" t="str">
        <f t="shared" si="923"/>
        <v/>
      </c>
      <c r="F14527" s="18" t="str">
        <f t="shared" si="924"/>
        <v/>
      </c>
      <c r="G14527" s="18" t="str">
        <f t="shared" si="925"/>
        <v/>
      </c>
      <c r="H14527" s="18" t="str">
        <f t="shared" si="926"/>
        <v/>
      </c>
    </row>
    <row r="14528" spans="5:8" x14ac:dyDescent="0.25">
      <c r="E14528" s="18" t="str">
        <f t="shared" si="923"/>
        <v/>
      </c>
      <c r="F14528" s="18" t="str">
        <f t="shared" si="924"/>
        <v/>
      </c>
      <c r="G14528" s="18" t="str">
        <f t="shared" si="925"/>
        <v/>
      </c>
      <c r="H14528" s="18" t="str">
        <f t="shared" si="926"/>
        <v/>
      </c>
    </row>
    <row r="14529" spans="5:8" x14ac:dyDescent="0.25">
      <c r="E14529" s="18" t="str">
        <f t="shared" si="923"/>
        <v/>
      </c>
      <c r="F14529" s="18" t="str">
        <f t="shared" si="924"/>
        <v/>
      </c>
      <c r="G14529" s="18" t="str">
        <f t="shared" si="925"/>
        <v/>
      </c>
      <c r="H14529" s="18" t="str">
        <f t="shared" si="926"/>
        <v/>
      </c>
    </row>
    <row r="14530" spans="5:8" x14ac:dyDescent="0.25">
      <c r="E14530" s="18" t="str">
        <f t="shared" si="923"/>
        <v/>
      </c>
      <c r="F14530" s="18" t="str">
        <f t="shared" si="924"/>
        <v/>
      </c>
      <c r="G14530" s="18" t="str">
        <f t="shared" si="925"/>
        <v/>
      </c>
      <c r="H14530" s="18" t="str">
        <f t="shared" si="926"/>
        <v/>
      </c>
    </row>
    <row r="14531" spans="5:8" x14ac:dyDescent="0.25">
      <c r="E14531" s="18" t="str">
        <f t="shared" si="923"/>
        <v/>
      </c>
      <c r="F14531" s="18" t="str">
        <f t="shared" si="924"/>
        <v/>
      </c>
      <c r="G14531" s="18" t="str">
        <f t="shared" si="925"/>
        <v/>
      </c>
      <c r="H14531" s="18" t="str">
        <f t="shared" si="926"/>
        <v/>
      </c>
    </row>
    <row r="14532" spans="5:8" x14ac:dyDescent="0.25">
      <c r="E14532" s="18" t="str">
        <f t="shared" si="923"/>
        <v/>
      </c>
      <c r="F14532" s="18" t="str">
        <f t="shared" si="924"/>
        <v/>
      </c>
      <c r="G14532" s="18" t="str">
        <f t="shared" si="925"/>
        <v/>
      </c>
      <c r="H14532" s="18" t="str">
        <f t="shared" si="926"/>
        <v/>
      </c>
    </row>
    <row r="14533" spans="5:8" x14ac:dyDescent="0.25">
      <c r="E14533" s="18" t="str">
        <f t="shared" si="923"/>
        <v/>
      </c>
      <c r="F14533" s="18" t="str">
        <f t="shared" si="924"/>
        <v/>
      </c>
      <c r="G14533" s="18" t="str">
        <f t="shared" si="925"/>
        <v/>
      </c>
      <c r="H14533" s="18" t="str">
        <f t="shared" si="926"/>
        <v/>
      </c>
    </row>
    <row r="14534" spans="5:8" x14ac:dyDescent="0.25">
      <c r="E14534" s="18" t="str">
        <f t="shared" ref="E14534:E14597" si="927">IF($C14534="","",IFERROR(INDEX(ItemPriceCol,MATCH($C14534,ItemName,0)),""))</f>
        <v/>
      </c>
      <c r="F14534" s="18" t="str">
        <f t="shared" ref="F14534:F14597" si="928">IF(OR($D14534="",$E14534=""),"",$D14534*$E14534)</f>
        <v/>
      </c>
      <c r="G14534" s="18" t="str">
        <f t="shared" ref="G14534:G14597" si="929">IF($C14534="","",IFERROR(INDEX(ItemCostCol,MATCH($C14534,ItemName,0)),""))</f>
        <v/>
      </c>
      <c r="H14534" s="18" t="str">
        <f t="shared" ref="H14534:H14597" si="930">IF(OR($F14534="",$G14534=""),"",$F14534-$D14534*$G14534)</f>
        <v/>
      </c>
    </row>
    <row r="14535" spans="5:8" x14ac:dyDescent="0.25">
      <c r="E14535" s="18" t="str">
        <f t="shared" si="927"/>
        <v/>
      </c>
      <c r="F14535" s="18" t="str">
        <f t="shared" si="928"/>
        <v/>
      </c>
      <c r="G14535" s="18" t="str">
        <f t="shared" si="929"/>
        <v/>
      </c>
      <c r="H14535" s="18" t="str">
        <f t="shared" si="930"/>
        <v/>
      </c>
    </row>
    <row r="14536" spans="5:8" x14ac:dyDescent="0.25">
      <c r="E14536" s="18" t="str">
        <f t="shared" si="927"/>
        <v/>
      </c>
      <c r="F14536" s="18" t="str">
        <f t="shared" si="928"/>
        <v/>
      </c>
      <c r="G14536" s="18" t="str">
        <f t="shared" si="929"/>
        <v/>
      </c>
      <c r="H14536" s="18" t="str">
        <f t="shared" si="930"/>
        <v/>
      </c>
    </row>
    <row r="14537" spans="5:8" x14ac:dyDescent="0.25">
      <c r="E14537" s="18" t="str">
        <f t="shared" si="927"/>
        <v/>
      </c>
      <c r="F14537" s="18" t="str">
        <f t="shared" si="928"/>
        <v/>
      </c>
      <c r="G14537" s="18" t="str">
        <f t="shared" si="929"/>
        <v/>
      </c>
      <c r="H14537" s="18" t="str">
        <f t="shared" si="930"/>
        <v/>
      </c>
    </row>
    <row r="14538" spans="5:8" x14ac:dyDescent="0.25">
      <c r="E14538" s="18" t="str">
        <f t="shared" si="927"/>
        <v/>
      </c>
      <c r="F14538" s="18" t="str">
        <f t="shared" si="928"/>
        <v/>
      </c>
      <c r="G14538" s="18" t="str">
        <f t="shared" si="929"/>
        <v/>
      </c>
      <c r="H14538" s="18" t="str">
        <f t="shared" si="930"/>
        <v/>
      </c>
    </row>
    <row r="14539" spans="5:8" x14ac:dyDescent="0.25">
      <c r="E14539" s="18" t="str">
        <f t="shared" si="927"/>
        <v/>
      </c>
      <c r="F14539" s="18" t="str">
        <f t="shared" si="928"/>
        <v/>
      </c>
      <c r="G14539" s="18" t="str">
        <f t="shared" si="929"/>
        <v/>
      </c>
      <c r="H14539" s="18" t="str">
        <f t="shared" si="930"/>
        <v/>
      </c>
    </row>
    <row r="14540" spans="5:8" x14ac:dyDescent="0.25">
      <c r="E14540" s="18" t="str">
        <f t="shared" si="927"/>
        <v/>
      </c>
      <c r="F14540" s="18" t="str">
        <f t="shared" si="928"/>
        <v/>
      </c>
      <c r="G14540" s="18" t="str">
        <f t="shared" si="929"/>
        <v/>
      </c>
      <c r="H14540" s="18" t="str">
        <f t="shared" si="930"/>
        <v/>
      </c>
    </row>
    <row r="14541" spans="5:8" x14ac:dyDescent="0.25">
      <c r="E14541" s="18" t="str">
        <f t="shared" si="927"/>
        <v/>
      </c>
      <c r="F14541" s="18" t="str">
        <f t="shared" si="928"/>
        <v/>
      </c>
      <c r="G14541" s="18" t="str">
        <f t="shared" si="929"/>
        <v/>
      </c>
      <c r="H14541" s="18" t="str">
        <f t="shared" si="930"/>
        <v/>
      </c>
    </row>
    <row r="14542" spans="5:8" x14ac:dyDescent="0.25">
      <c r="E14542" s="18" t="str">
        <f t="shared" si="927"/>
        <v/>
      </c>
      <c r="F14542" s="18" t="str">
        <f t="shared" si="928"/>
        <v/>
      </c>
      <c r="G14542" s="18" t="str">
        <f t="shared" si="929"/>
        <v/>
      </c>
      <c r="H14542" s="18" t="str">
        <f t="shared" si="930"/>
        <v/>
      </c>
    </row>
    <row r="14543" spans="5:8" x14ac:dyDescent="0.25">
      <c r="E14543" s="18" t="str">
        <f t="shared" si="927"/>
        <v/>
      </c>
      <c r="F14543" s="18" t="str">
        <f t="shared" si="928"/>
        <v/>
      </c>
      <c r="G14543" s="18" t="str">
        <f t="shared" si="929"/>
        <v/>
      </c>
      <c r="H14543" s="18" t="str">
        <f t="shared" si="930"/>
        <v/>
      </c>
    </row>
    <row r="14544" spans="5:8" x14ac:dyDescent="0.25">
      <c r="E14544" s="18" t="str">
        <f t="shared" si="927"/>
        <v/>
      </c>
      <c r="F14544" s="18" t="str">
        <f t="shared" si="928"/>
        <v/>
      </c>
      <c r="G14544" s="18" t="str">
        <f t="shared" si="929"/>
        <v/>
      </c>
      <c r="H14544" s="18" t="str">
        <f t="shared" si="930"/>
        <v/>
      </c>
    </row>
    <row r="14545" spans="5:8" x14ac:dyDescent="0.25">
      <c r="E14545" s="18" t="str">
        <f t="shared" si="927"/>
        <v/>
      </c>
      <c r="F14545" s="18" t="str">
        <f t="shared" si="928"/>
        <v/>
      </c>
      <c r="G14545" s="18" t="str">
        <f t="shared" si="929"/>
        <v/>
      </c>
      <c r="H14545" s="18" t="str">
        <f t="shared" si="930"/>
        <v/>
      </c>
    </row>
    <row r="14546" spans="5:8" x14ac:dyDescent="0.25">
      <c r="E14546" s="18" t="str">
        <f t="shared" si="927"/>
        <v/>
      </c>
      <c r="F14546" s="18" t="str">
        <f t="shared" si="928"/>
        <v/>
      </c>
      <c r="G14546" s="18" t="str">
        <f t="shared" si="929"/>
        <v/>
      </c>
      <c r="H14546" s="18" t="str">
        <f t="shared" si="930"/>
        <v/>
      </c>
    </row>
    <row r="14547" spans="5:8" x14ac:dyDescent="0.25">
      <c r="E14547" s="18" t="str">
        <f t="shared" si="927"/>
        <v/>
      </c>
      <c r="F14547" s="18" t="str">
        <f t="shared" si="928"/>
        <v/>
      </c>
      <c r="G14547" s="18" t="str">
        <f t="shared" si="929"/>
        <v/>
      </c>
      <c r="H14547" s="18" t="str">
        <f t="shared" si="930"/>
        <v/>
      </c>
    </row>
    <row r="14548" spans="5:8" x14ac:dyDescent="0.25">
      <c r="E14548" s="18" t="str">
        <f t="shared" si="927"/>
        <v/>
      </c>
      <c r="F14548" s="18" t="str">
        <f t="shared" si="928"/>
        <v/>
      </c>
      <c r="G14548" s="18" t="str">
        <f t="shared" si="929"/>
        <v/>
      </c>
      <c r="H14548" s="18" t="str">
        <f t="shared" si="930"/>
        <v/>
      </c>
    </row>
    <row r="14549" spans="5:8" x14ac:dyDescent="0.25">
      <c r="E14549" s="18" t="str">
        <f t="shared" si="927"/>
        <v/>
      </c>
      <c r="F14549" s="18" t="str">
        <f t="shared" si="928"/>
        <v/>
      </c>
      <c r="G14549" s="18" t="str">
        <f t="shared" si="929"/>
        <v/>
      </c>
      <c r="H14549" s="18" t="str">
        <f t="shared" si="930"/>
        <v/>
      </c>
    </row>
    <row r="14550" spans="5:8" x14ac:dyDescent="0.25">
      <c r="E14550" s="18" t="str">
        <f t="shared" si="927"/>
        <v/>
      </c>
      <c r="F14550" s="18" t="str">
        <f t="shared" si="928"/>
        <v/>
      </c>
      <c r="G14550" s="18" t="str">
        <f t="shared" si="929"/>
        <v/>
      </c>
      <c r="H14550" s="18" t="str">
        <f t="shared" si="930"/>
        <v/>
      </c>
    </row>
    <row r="14551" spans="5:8" x14ac:dyDescent="0.25">
      <c r="E14551" s="18" t="str">
        <f t="shared" si="927"/>
        <v/>
      </c>
      <c r="F14551" s="18" t="str">
        <f t="shared" si="928"/>
        <v/>
      </c>
      <c r="G14551" s="18" t="str">
        <f t="shared" si="929"/>
        <v/>
      </c>
      <c r="H14551" s="18" t="str">
        <f t="shared" si="930"/>
        <v/>
      </c>
    </row>
    <row r="14552" spans="5:8" x14ac:dyDescent="0.25">
      <c r="E14552" s="18" t="str">
        <f t="shared" si="927"/>
        <v/>
      </c>
      <c r="F14552" s="18" t="str">
        <f t="shared" si="928"/>
        <v/>
      </c>
      <c r="G14552" s="18" t="str">
        <f t="shared" si="929"/>
        <v/>
      </c>
      <c r="H14552" s="18" t="str">
        <f t="shared" si="930"/>
        <v/>
      </c>
    </row>
    <row r="14553" spans="5:8" x14ac:dyDescent="0.25">
      <c r="E14553" s="18" t="str">
        <f t="shared" si="927"/>
        <v/>
      </c>
      <c r="F14553" s="18" t="str">
        <f t="shared" si="928"/>
        <v/>
      </c>
      <c r="G14553" s="18" t="str">
        <f t="shared" si="929"/>
        <v/>
      </c>
      <c r="H14553" s="18" t="str">
        <f t="shared" si="930"/>
        <v/>
      </c>
    </row>
    <row r="14554" spans="5:8" x14ac:dyDescent="0.25">
      <c r="E14554" s="18" t="str">
        <f t="shared" si="927"/>
        <v/>
      </c>
      <c r="F14554" s="18" t="str">
        <f t="shared" si="928"/>
        <v/>
      </c>
      <c r="G14554" s="18" t="str">
        <f t="shared" si="929"/>
        <v/>
      </c>
      <c r="H14554" s="18" t="str">
        <f t="shared" si="930"/>
        <v/>
      </c>
    </row>
    <row r="14555" spans="5:8" x14ac:dyDescent="0.25">
      <c r="E14555" s="18" t="str">
        <f t="shared" si="927"/>
        <v/>
      </c>
      <c r="F14555" s="18" t="str">
        <f t="shared" si="928"/>
        <v/>
      </c>
      <c r="G14555" s="18" t="str">
        <f t="shared" si="929"/>
        <v/>
      </c>
      <c r="H14555" s="18" t="str">
        <f t="shared" si="930"/>
        <v/>
      </c>
    </row>
    <row r="14556" spans="5:8" x14ac:dyDescent="0.25">
      <c r="E14556" s="18" t="str">
        <f t="shared" si="927"/>
        <v/>
      </c>
      <c r="F14556" s="18" t="str">
        <f t="shared" si="928"/>
        <v/>
      </c>
      <c r="G14556" s="18" t="str">
        <f t="shared" si="929"/>
        <v/>
      </c>
      <c r="H14556" s="18" t="str">
        <f t="shared" si="930"/>
        <v/>
      </c>
    </row>
    <row r="14557" spans="5:8" x14ac:dyDescent="0.25">
      <c r="E14557" s="18" t="str">
        <f t="shared" si="927"/>
        <v/>
      </c>
      <c r="F14557" s="18" t="str">
        <f t="shared" si="928"/>
        <v/>
      </c>
      <c r="G14557" s="18" t="str">
        <f t="shared" si="929"/>
        <v/>
      </c>
      <c r="H14557" s="18" t="str">
        <f t="shared" si="930"/>
        <v/>
      </c>
    </row>
    <row r="14558" spans="5:8" x14ac:dyDescent="0.25">
      <c r="E14558" s="18" t="str">
        <f t="shared" si="927"/>
        <v/>
      </c>
      <c r="F14558" s="18" t="str">
        <f t="shared" si="928"/>
        <v/>
      </c>
      <c r="G14558" s="18" t="str">
        <f t="shared" si="929"/>
        <v/>
      </c>
      <c r="H14558" s="18" t="str">
        <f t="shared" si="930"/>
        <v/>
      </c>
    </row>
    <row r="14559" spans="5:8" x14ac:dyDescent="0.25">
      <c r="E14559" s="18" t="str">
        <f t="shared" si="927"/>
        <v/>
      </c>
      <c r="F14559" s="18" t="str">
        <f t="shared" si="928"/>
        <v/>
      </c>
      <c r="G14559" s="18" t="str">
        <f t="shared" si="929"/>
        <v/>
      </c>
      <c r="H14559" s="18" t="str">
        <f t="shared" si="930"/>
        <v/>
      </c>
    </row>
    <row r="14560" spans="5:8" x14ac:dyDescent="0.25">
      <c r="E14560" s="18" t="str">
        <f t="shared" si="927"/>
        <v/>
      </c>
      <c r="F14560" s="18" t="str">
        <f t="shared" si="928"/>
        <v/>
      </c>
      <c r="G14560" s="18" t="str">
        <f t="shared" si="929"/>
        <v/>
      </c>
      <c r="H14560" s="18" t="str">
        <f t="shared" si="930"/>
        <v/>
      </c>
    </row>
    <row r="14561" spans="5:8" x14ac:dyDescent="0.25">
      <c r="E14561" s="18" t="str">
        <f t="shared" si="927"/>
        <v/>
      </c>
      <c r="F14561" s="18" t="str">
        <f t="shared" si="928"/>
        <v/>
      </c>
      <c r="G14561" s="18" t="str">
        <f t="shared" si="929"/>
        <v/>
      </c>
      <c r="H14561" s="18" t="str">
        <f t="shared" si="930"/>
        <v/>
      </c>
    </row>
    <row r="14562" spans="5:8" x14ac:dyDescent="0.25">
      <c r="E14562" s="18" t="str">
        <f t="shared" si="927"/>
        <v/>
      </c>
      <c r="F14562" s="18" t="str">
        <f t="shared" si="928"/>
        <v/>
      </c>
      <c r="G14562" s="18" t="str">
        <f t="shared" si="929"/>
        <v/>
      </c>
      <c r="H14562" s="18" t="str">
        <f t="shared" si="930"/>
        <v/>
      </c>
    </row>
    <row r="14563" spans="5:8" x14ac:dyDescent="0.25">
      <c r="E14563" s="18" t="str">
        <f t="shared" si="927"/>
        <v/>
      </c>
      <c r="F14563" s="18" t="str">
        <f t="shared" si="928"/>
        <v/>
      </c>
      <c r="G14563" s="18" t="str">
        <f t="shared" si="929"/>
        <v/>
      </c>
      <c r="H14563" s="18" t="str">
        <f t="shared" si="930"/>
        <v/>
      </c>
    </row>
    <row r="14564" spans="5:8" x14ac:dyDescent="0.25">
      <c r="E14564" s="18" t="str">
        <f t="shared" si="927"/>
        <v/>
      </c>
      <c r="F14564" s="18" t="str">
        <f t="shared" si="928"/>
        <v/>
      </c>
      <c r="G14564" s="18" t="str">
        <f t="shared" si="929"/>
        <v/>
      </c>
      <c r="H14564" s="18" t="str">
        <f t="shared" si="930"/>
        <v/>
      </c>
    </row>
    <row r="14565" spans="5:8" x14ac:dyDescent="0.25">
      <c r="E14565" s="18" t="str">
        <f t="shared" si="927"/>
        <v/>
      </c>
      <c r="F14565" s="18" t="str">
        <f t="shared" si="928"/>
        <v/>
      </c>
      <c r="G14565" s="18" t="str">
        <f t="shared" si="929"/>
        <v/>
      </c>
      <c r="H14565" s="18" t="str">
        <f t="shared" si="930"/>
        <v/>
      </c>
    </row>
    <row r="14566" spans="5:8" x14ac:dyDescent="0.25">
      <c r="E14566" s="18" t="str">
        <f t="shared" si="927"/>
        <v/>
      </c>
      <c r="F14566" s="18" t="str">
        <f t="shared" si="928"/>
        <v/>
      </c>
      <c r="G14566" s="18" t="str">
        <f t="shared" si="929"/>
        <v/>
      </c>
      <c r="H14566" s="18" t="str">
        <f t="shared" si="930"/>
        <v/>
      </c>
    </row>
    <row r="14567" spans="5:8" x14ac:dyDescent="0.25">
      <c r="E14567" s="18" t="str">
        <f t="shared" si="927"/>
        <v/>
      </c>
      <c r="F14567" s="18" t="str">
        <f t="shared" si="928"/>
        <v/>
      </c>
      <c r="G14567" s="18" t="str">
        <f t="shared" si="929"/>
        <v/>
      </c>
      <c r="H14567" s="18" t="str">
        <f t="shared" si="930"/>
        <v/>
      </c>
    </row>
    <row r="14568" spans="5:8" x14ac:dyDescent="0.25">
      <c r="E14568" s="18" t="str">
        <f t="shared" si="927"/>
        <v/>
      </c>
      <c r="F14568" s="18" t="str">
        <f t="shared" si="928"/>
        <v/>
      </c>
      <c r="G14568" s="18" t="str">
        <f t="shared" si="929"/>
        <v/>
      </c>
      <c r="H14568" s="18" t="str">
        <f t="shared" si="930"/>
        <v/>
      </c>
    </row>
    <row r="14569" spans="5:8" x14ac:dyDescent="0.25">
      <c r="E14569" s="18" t="str">
        <f t="shared" si="927"/>
        <v/>
      </c>
      <c r="F14569" s="18" t="str">
        <f t="shared" si="928"/>
        <v/>
      </c>
      <c r="G14569" s="18" t="str">
        <f t="shared" si="929"/>
        <v/>
      </c>
      <c r="H14569" s="18" t="str">
        <f t="shared" si="930"/>
        <v/>
      </c>
    </row>
    <row r="14570" spans="5:8" x14ac:dyDescent="0.25">
      <c r="E14570" s="18" t="str">
        <f t="shared" si="927"/>
        <v/>
      </c>
      <c r="F14570" s="18" t="str">
        <f t="shared" si="928"/>
        <v/>
      </c>
      <c r="G14570" s="18" t="str">
        <f t="shared" si="929"/>
        <v/>
      </c>
      <c r="H14570" s="18" t="str">
        <f t="shared" si="930"/>
        <v/>
      </c>
    </row>
    <row r="14571" spans="5:8" x14ac:dyDescent="0.25">
      <c r="E14571" s="18" t="str">
        <f t="shared" si="927"/>
        <v/>
      </c>
      <c r="F14571" s="18" t="str">
        <f t="shared" si="928"/>
        <v/>
      </c>
      <c r="G14571" s="18" t="str">
        <f t="shared" si="929"/>
        <v/>
      </c>
      <c r="H14571" s="18" t="str">
        <f t="shared" si="930"/>
        <v/>
      </c>
    </row>
    <row r="14572" spans="5:8" x14ac:dyDescent="0.25">
      <c r="E14572" s="18" t="str">
        <f t="shared" si="927"/>
        <v/>
      </c>
      <c r="F14572" s="18" t="str">
        <f t="shared" si="928"/>
        <v/>
      </c>
      <c r="G14572" s="18" t="str">
        <f t="shared" si="929"/>
        <v/>
      </c>
      <c r="H14572" s="18" t="str">
        <f t="shared" si="930"/>
        <v/>
      </c>
    </row>
    <row r="14573" spans="5:8" x14ac:dyDescent="0.25">
      <c r="E14573" s="18" t="str">
        <f t="shared" si="927"/>
        <v/>
      </c>
      <c r="F14573" s="18" t="str">
        <f t="shared" si="928"/>
        <v/>
      </c>
      <c r="G14573" s="18" t="str">
        <f t="shared" si="929"/>
        <v/>
      </c>
      <c r="H14573" s="18" t="str">
        <f t="shared" si="930"/>
        <v/>
      </c>
    </row>
    <row r="14574" spans="5:8" x14ac:dyDescent="0.25">
      <c r="E14574" s="18" t="str">
        <f t="shared" si="927"/>
        <v/>
      </c>
      <c r="F14574" s="18" t="str">
        <f t="shared" si="928"/>
        <v/>
      </c>
      <c r="G14574" s="18" t="str">
        <f t="shared" si="929"/>
        <v/>
      </c>
      <c r="H14574" s="18" t="str">
        <f t="shared" si="930"/>
        <v/>
      </c>
    </row>
    <row r="14575" spans="5:8" x14ac:dyDescent="0.25">
      <c r="E14575" s="18" t="str">
        <f t="shared" si="927"/>
        <v/>
      </c>
      <c r="F14575" s="18" t="str">
        <f t="shared" si="928"/>
        <v/>
      </c>
      <c r="G14575" s="18" t="str">
        <f t="shared" si="929"/>
        <v/>
      </c>
      <c r="H14575" s="18" t="str">
        <f t="shared" si="930"/>
        <v/>
      </c>
    </row>
    <row r="14576" spans="5:8" x14ac:dyDescent="0.25">
      <c r="E14576" s="18" t="str">
        <f t="shared" si="927"/>
        <v/>
      </c>
      <c r="F14576" s="18" t="str">
        <f t="shared" si="928"/>
        <v/>
      </c>
      <c r="G14576" s="18" t="str">
        <f t="shared" si="929"/>
        <v/>
      </c>
      <c r="H14576" s="18" t="str">
        <f t="shared" si="930"/>
        <v/>
      </c>
    </row>
    <row r="14577" spans="5:8" x14ac:dyDescent="0.25">
      <c r="E14577" s="18" t="str">
        <f t="shared" si="927"/>
        <v/>
      </c>
      <c r="F14577" s="18" t="str">
        <f t="shared" si="928"/>
        <v/>
      </c>
      <c r="G14577" s="18" t="str">
        <f t="shared" si="929"/>
        <v/>
      </c>
      <c r="H14577" s="18" t="str">
        <f t="shared" si="930"/>
        <v/>
      </c>
    </row>
    <row r="14578" spans="5:8" x14ac:dyDescent="0.25">
      <c r="E14578" s="18" t="str">
        <f t="shared" si="927"/>
        <v/>
      </c>
      <c r="F14578" s="18" t="str">
        <f t="shared" si="928"/>
        <v/>
      </c>
      <c r="G14578" s="18" t="str">
        <f t="shared" si="929"/>
        <v/>
      </c>
      <c r="H14578" s="18" t="str">
        <f t="shared" si="930"/>
        <v/>
      </c>
    </row>
    <row r="14579" spans="5:8" x14ac:dyDescent="0.25">
      <c r="E14579" s="18" t="str">
        <f t="shared" si="927"/>
        <v/>
      </c>
      <c r="F14579" s="18" t="str">
        <f t="shared" si="928"/>
        <v/>
      </c>
      <c r="G14579" s="18" t="str">
        <f t="shared" si="929"/>
        <v/>
      </c>
      <c r="H14579" s="18" t="str">
        <f t="shared" si="930"/>
        <v/>
      </c>
    </row>
    <row r="14580" spans="5:8" x14ac:dyDescent="0.25">
      <c r="E14580" s="18" t="str">
        <f t="shared" si="927"/>
        <v/>
      </c>
      <c r="F14580" s="18" t="str">
        <f t="shared" si="928"/>
        <v/>
      </c>
      <c r="G14580" s="18" t="str">
        <f t="shared" si="929"/>
        <v/>
      </c>
      <c r="H14580" s="18" t="str">
        <f t="shared" si="930"/>
        <v/>
      </c>
    </row>
    <row r="14581" spans="5:8" x14ac:dyDescent="0.25">
      <c r="E14581" s="18" t="str">
        <f t="shared" si="927"/>
        <v/>
      </c>
      <c r="F14581" s="18" t="str">
        <f t="shared" si="928"/>
        <v/>
      </c>
      <c r="G14581" s="18" t="str">
        <f t="shared" si="929"/>
        <v/>
      </c>
      <c r="H14581" s="18" t="str">
        <f t="shared" si="930"/>
        <v/>
      </c>
    </row>
    <row r="14582" spans="5:8" x14ac:dyDescent="0.25">
      <c r="E14582" s="18" t="str">
        <f t="shared" si="927"/>
        <v/>
      </c>
      <c r="F14582" s="18" t="str">
        <f t="shared" si="928"/>
        <v/>
      </c>
      <c r="G14582" s="18" t="str">
        <f t="shared" si="929"/>
        <v/>
      </c>
      <c r="H14582" s="18" t="str">
        <f t="shared" si="930"/>
        <v/>
      </c>
    </row>
    <row r="14583" spans="5:8" x14ac:dyDescent="0.25">
      <c r="E14583" s="18" t="str">
        <f t="shared" si="927"/>
        <v/>
      </c>
      <c r="F14583" s="18" t="str">
        <f t="shared" si="928"/>
        <v/>
      </c>
      <c r="G14583" s="18" t="str">
        <f t="shared" si="929"/>
        <v/>
      </c>
      <c r="H14583" s="18" t="str">
        <f t="shared" si="930"/>
        <v/>
      </c>
    </row>
    <row r="14584" spans="5:8" x14ac:dyDescent="0.25">
      <c r="E14584" s="18" t="str">
        <f t="shared" si="927"/>
        <v/>
      </c>
      <c r="F14584" s="18" t="str">
        <f t="shared" si="928"/>
        <v/>
      </c>
      <c r="G14584" s="18" t="str">
        <f t="shared" si="929"/>
        <v/>
      </c>
      <c r="H14584" s="18" t="str">
        <f t="shared" si="930"/>
        <v/>
      </c>
    </row>
    <row r="14585" spans="5:8" x14ac:dyDescent="0.25">
      <c r="E14585" s="18" t="str">
        <f t="shared" si="927"/>
        <v/>
      </c>
      <c r="F14585" s="18" t="str">
        <f t="shared" si="928"/>
        <v/>
      </c>
      <c r="G14585" s="18" t="str">
        <f t="shared" si="929"/>
        <v/>
      </c>
      <c r="H14585" s="18" t="str">
        <f t="shared" si="930"/>
        <v/>
      </c>
    </row>
    <row r="14586" spans="5:8" x14ac:dyDescent="0.25">
      <c r="E14586" s="18" t="str">
        <f t="shared" si="927"/>
        <v/>
      </c>
      <c r="F14586" s="18" t="str">
        <f t="shared" si="928"/>
        <v/>
      </c>
      <c r="G14586" s="18" t="str">
        <f t="shared" si="929"/>
        <v/>
      </c>
      <c r="H14586" s="18" t="str">
        <f t="shared" si="930"/>
        <v/>
      </c>
    </row>
    <row r="14587" spans="5:8" x14ac:dyDescent="0.25">
      <c r="E14587" s="18" t="str">
        <f t="shared" si="927"/>
        <v/>
      </c>
      <c r="F14587" s="18" t="str">
        <f t="shared" si="928"/>
        <v/>
      </c>
      <c r="G14587" s="18" t="str">
        <f t="shared" si="929"/>
        <v/>
      </c>
      <c r="H14587" s="18" t="str">
        <f t="shared" si="930"/>
        <v/>
      </c>
    </row>
    <row r="14588" spans="5:8" x14ac:dyDescent="0.25">
      <c r="E14588" s="18" t="str">
        <f t="shared" si="927"/>
        <v/>
      </c>
      <c r="F14588" s="18" t="str">
        <f t="shared" si="928"/>
        <v/>
      </c>
      <c r="G14588" s="18" t="str">
        <f t="shared" si="929"/>
        <v/>
      </c>
      <c r="H14588" s="18" t="str">
        <f t="shared" si="930"/>
        <v/>
      </c>
    </row>
    <row r="14589" spans="5:8" x14ac:dyDescent="0.25">
      <c r="E14589" s="18" t="str">
        <f t="shared" si="927"/>
        <v/>
      </c>
      <c r="F14589" s="18" t="str">
        <f t="shared" si="928"/>
        <v/>
      </c>
      <c r="G14589" s="18" t="str">
        <f t="shared" si="929"/>
        <v/>
      </c>
      <c r="H14589" s="18" t="str">
        <f t="shared" si="930"/>
        <v/>
      </c>
    </row>
    <row r="14590" spans="5:8" x14ac:dyDescent="0.25">
      <c r="E14590" s="18" t="str">
        <f t="shared" si="927"/>
        <v/>
      </c>
      <c r="F14590" s="18" t="str">
        <f t="shared" si="928"/>
        <v/>
      </c>
      <c r="G14590" s="18" t="str">
        <f t="shared" si="929"/>
        <v/>
      </c>
      <c r="H14590" s="18" t="str">
        <f t="shared" si="930"/>
        <v/>
      </c>
    </row>
    <row r="14591" spans="5:8" x14ac:dyDescent="0.25">
      <c r="E14591" s="18" t="str">
        <f t="shared" si="927"/>
        <v/>
      </c>
      <c r="F14591" s="18" t="str">
        <f t="shared" si="928"/>
        <v/>
      </c>
      <c r="G14591" s="18" t="str">
        <f t="shared" si="929"/>
        <v/>
      </c>
      <c r="H14591" s="18" t="str">
        <f t="shared" si="930"/>
        <v/>
      </c>
    </row>
    <row r="14592" spans="5:8" x14ac:dyDescent="0.25">
      <c r="E14592" s="18" t="str">
        <f t="shared" si="927"/>
        <v/>
      </c>
      <c r="F14592" s="18" t="str">
        <f t="shared" si="928"/>
        <v/>
      </c>
      <c r="G14592" s="18" t="str">
        <f t="shared" si="929"/>
        <v/>
      </c>
      <c r="H14592" s="18" t="str">
        <f t="shared" si="930"/>
        <v/>
      </c>
    </row>
    <row r="14593" spans="5:8" x14ac:dyDescent="0.25">
      <c r="E14593" s="18" t="str">
        <f t="shared" si="927"/>
        <v/>
      </c>
      <c r="F14593" s="18" t="str">
        <f t="shared" si="928"/>
        <v/>
      </c>
      <c r="G14593" s="18" t="str">
        <f t="shared" si="929"/>
        <v/>
      </c>
      <c r="H14593" s="18" t="str">
        <f t="shared" si="930"/>
        <v/>
      </c>
    </row>
    <row r="14594" spans="5:8" x14ac:dyDescent="0.25">
      <c r="E14594" s="18" t="str">
        <f t="shared" si="927"/>
        <v/>
      </c>
      <c r="F14594" s="18" t="str">
        <f t="shared" si="928"/>
        <v/>
      </c>
      <c r="G14594" s="18" t="str">
        <f t="shared" si="929"/>
        <v/>
      </c>
      <c r="H14594" s="18" t="str">
        <f t="shared" si="930"/>
        <v/>
      </c>
    </row>
    <row r="14595" spans="5:8" x14ac:dyDescent="0.25">
      <c r="E14595" s="18" t="str">
        <f t="shared" si="927"/>
        <v/>
      </c>
      <c r="F14595" s="18" t="str">
        <f t="shared" si="928"/>
        <v/>
      </c>
      <c r="G14595" s="18" t="str">
        <f t="shared" si="929"/>
        <v/>
      </c>
      <c r="H14595" s="18" t="str">
        <f t="shared" si="930"/>
        <v/>
      </c>
    </row>
    <row r="14596" spans="5:8" x14ac:dyDescent="0.25">
      <c r="E14596" s="18" t="str">
        <f t="shared" si="927"/>
        <v/>
      </c>
      <c r="F14596" s="18" t="str">
        <f t="shared" si="928"/>
        <v/>
      </c>
      <c r="G14596" s="18" t="str">
        <f t="shared" si="929"/>
        <v/>
      </c>
      <c r="H14596" s="18" t="str">
        <f t="shared" si="930"/>
        <v/>
      </c>
    </row>
    <row r="14597" spans="5:8" x14ac:dyDescent="0.25">
      <c r="E14597" s="18" t="str">
        <f t="shared" si="927"/>
        <v/>
      </c>
      <c r="F14597" s="18" t="str">
        <f t="shared" si="928"/>
        <v/>
      </c>
      <c r="G14597" s="18" t="str">
        <f t="shared" si="929"/>
        <v/>
      </c>
      <c r="H14597" s="18" t="str">
        <f t="shared" si="930"/>
        <v/>
      </c>
    </row>
    <row r="14598" spans="5:8" x14ac:dyDescent="0.25">
      <c r="E14598" s="18" t="str">
        <f t="shared" ref="E14598:E14661" si="931">IF($C14598="","",IFERROR(INDEX(ItemPriceCol,MATCH($C14598,ItemName,0)),""))</f>
        <v/>
      </c>
      <c r="F14598" s="18" t="str">
        <f t="shared" ref="F14598:F14661" si="932">IF(OR($D14598="",$E14598=""),"",$D14598*$E14598)</f>
        <v/>
      </c>
      <c r="G14598" s="18" t="str">
        <f t="shared" ref="G14598:G14661" si="933">IF($C14598="","",IFERROR(INDEX(ItemCostCol,MATCH($C14598,ItemName,0)),""))</f>
        <v/>
      </c>
      <c r="H14598" s="18" t="str">
        <f t="shared" ref="H14598:H14661" si="934">IF(OR($F14598="",$G14598=""),"",$F14598-$D14598*$G14598)</f>
        <v/>
      </c>
    </row>
    <row r="14599" spans="5:8" x14ac:dyDescent="0.25">
      <c r="E14599" s="18" t="str">
        <f t="shared" si="931"/>
        <v/>
      </c>
      <c r="F14599" s="18" t="str">
        <f t="shared" si="932"/>
        <v/>
      </c>
      <c r="G14599" s="18" t="str">
        <f t="shared" si="933"/>
        <v/>
      </c>
      <c r="H14599" s="18" t="str">
        <f t="shared" si="934"/>
        <v/>
      </c>
    </row>
    <row r="14600" spans="5:8" x14ac:dyDescent="0.25">
      <c r="E14600" s="18" t="str">
        <f t="shared" si="931"/>
        <v/>
      </c>
      <c r="F14600" s="18" t="str">
        <f t="shared" si="932"/>
        <v/>
      </c>
      <c r="G14600" s="18" t="str">
        <f t="shared" si="933"/>
        <v/>
      </c>
      <c r="H14600" s="18" t="str">
        <f t="shared" si="934"/>
        <v/>
      </c>
    </row>
    <row r="14601" spans="5:8" x14ac:dyDescent="0.25">
      <c r="E14601" s="18" t="str">
        <f t="shared" si="931"/>
        <v/>
      </c>
      <c r="F14601" s="18" t="str">
        <f t="shared" si="932"/>
        <v/>
      </c>
      <c r="G14601" s="18" t="str">
        <f t="shared" si="933"/>
        <v/>
      </c>
      <c r="H14601" s="18" t="str">
        <f t="shared" si="934"/>
        <v/>
      </c>
    </row>
    <row r="14602" spans="5:8" x14ac:dyDescent="0.25">
      <c r="E14602" s="18" t="str">
        <f t="shared" si="931"/>
        <v/>
      </c>
      <c r="F14602" s="18" t="str">
        <f t="shared" si="932"/>
        <v/>
      </c>
      <c r="G14602" s="18" t="str">
        <f t="shared" si="933"/>
        <v/>
      </c>
      <c r="H14602" s="18" t="str">
        <f t="shared" si="934"/>
        <v/>
      </c>
    </row>
    <row r="14603" spans="5:8" x14ac:dyDescent="0.25">
      <c r="E14603" s="18" t="str">
        <f t="shared" si="931"/>
        <v/>
      </c>
      <c r="F14603" s="18" t="str">
        <f t="shared" si="932"/>
        <v/>
      </c>
      <c r="G14603" s="18" t="str">
        <f t="shared" si="933"/>
        <v/>
      </c>
      <c r="H14603" s="18" t="str">
        <f t="shared" si="934"/>
        <v/>
      </c>
    </row>
    <row r="14604" spans="5:8" x14ac:dyDescent="0.25">
      <c r="E14604" s="18" t="str">
        <f t="shared" si="931"/>
        <v/>
      </c>
      <c r="F14604" s="18" t="str">
        <f t="shared" si="932"/>
        <v/>
      </c>
      <c r="G14604" s="18" t="str">
        <f t="shared" si="933"/>
        <v/>
      </c>
      <c r="H14604" s="18" t="str">
        <f t="shared" si="934"/>
        <v/>
      </c>
    </row>
    <row r="14605" spans="5:8" x14ac:dyDescent="0.25">
      <c r="E14605" s="18" t="str">
        <f t="shared" si="931"/>
        <v/>
      </c>
      <c r="F14605" s="18" t="str">
        <f t="shared" si="932"/>
        <v/>
      </c>
      <c r="G14605" s="18" t="str">
        <f t="shared" si="933"/>
        <v/>
      </c>
      <c r="H14605" s="18" t="str">
        <f t="shared" si="934"/>
        <v/>
      </c>
    </row>
    <row r="14606" spans="5:8" x14ac:dyDescent="0.25">
      <c r="E14606" s="18" t="str">
        <f t="shared" si="931"/>
        <v/>
      </c>
      <c r="F14606" s="18" t="str">
        <f t="shared" si="932"/>
        <v/>
      </c>
      <c r="G14606" s="18" t="str">
        <f t="shared" si="933"/>
        <v/>
      </c>
      <c r="H14606" s="18" t="str">
        <f t="shared" si="934"/>
        <v/>
      </c>
    </row>
    <row r="14607" spans="5:8" x14ac:dyDescent="0.25">
      <c r="E14607" s="18" t="str">
        <f t="shared" si="931"/>
        <v/>
      </c>
      <c r="F14607" s="18" t="str">
        <f t="shared" si="932"/>
        <v/>
      </c>
      <c r="G14607" s="18" t="str">
        <f t="shared" si="933"/>
        <v/>
      </c>
      <c r="H14607" s="18" t="str">
        <f t="shared" si="934"/>
        <v/>
      </c>
    </row>
    <row r="14608" spans="5:8" x14ac:dyDescent="0.25">
      <c r="E14608" s="18" t="str">
        <f t="shared" si="931"/>
        <v/>
      </c>
      <c r="F14608" s="18" t="str">
        <f t="shared" si="932"/>
        <v/>
      </c>
      <c r="G14608" s="18" t="str">
        <f t="shared" si="933"/>
        <v/>
      </c>
      <c r="H14608" s="18" t="str">
        <f t="shared" si="934"/>
        <v/>
      </c>
    </row>
    <row r="14609" spans="5:8" x14ac:dyDescent="0.25">
      <c r="E14609" s="18" t="str">
        <f t="shared" si="931"/>
        <v/>
      </c>
      <c r="F14609" s="18" t="str">
        <f t="shared" si="932"/>
        <v/>
      </c>
      <c r="G14609" s="18" t="str">
        <f t="shared" si="933"/>
        <v/>
      </c>
      <c r="H14609" s="18" t="str">
        <f t="shared" si="934"/>
        <v/>
      </c>
    </row>
    <row r="14610" spans="5:8" x14ac:dyDescent="0.25">
      <c r="E14610" s="18" t="str">
        <f t="shared" si="931"/>
        <v/>
      </c>
      <c r="F14610" s="18" t="str">
        <f t="shared" si="932"/>
        <v/>
      </c>
      <c r="G14610" s="18" t="str">
        <f t="shared" si="933"/>
        <v/>
      </c>
      <c r="H14610" s="18" t="str">
        <f t="shared" si="934"/>
        <v/>
      </c>
    </row>
    <row r="14611" spans="5:8" x14ac:dyDescent="0.25">
      <c r="E14611" s="18" t="str">
        <f t="shared" si="931"/>
        <v/>
      </c>
      <c r="F14611" s="18" t="str">
        <f t="shared" si="932"/>
        <v/>
      </c>
      <c r="G14611" s="18" t="str">
        <f t="shared" si="933"/>
        <v/>
      </c>
      <c r="H14611" s="18" t="str">
        <f t="shared" si="934"/>
        <v/>
      </c>
    </row>
    <row r="14612" spans="5:8" x14ac:dyDescent="0.25">
      <c r="E14612" s="18" t="str">
        <f t="shared" si="931"/>
        <v/>
      </c>
      <c r="F14612" s="18" t="str">
        <f t="shared" si="932"/>
        <v/>
      </c>
      <c r="G14612" s="18" t="str">
        <f t="shared" si="933"/>
        <v/>
      </c>
      <c r="H14612" s="18" t="str">
        <f t="shared" si="934"/>
        <v/>
      </c>
    </row>
    <row r="14613" spans="5:8" x14ac:dyDescent="0.25">
      <c r="E14613" s="18" t="str">
        <f t="shared" si="931"/>
        <v/>
      </c>
      <c r="F14613" s="18" t="str">
        <f t="shared" si="932"/>
        <v/>
      </c>
      <c r="G14613" s="18" t="str">
        <f t="shared" si="933"/>
        <v/>
      </c>
      <c r="H14613" s="18" t="str">
        <f t="shared" si="934"/>
        <v/>
      </c>
    </row>
    <row r="14614" spans="5:8" x14ac:dyDescent="0.25">
      <c r="E14614" s="18" t="str">
        <f t="shared" si="931"/>
        <v/>
      </c>
      <c r="F14614" s="18" t="str">
        <f t="shared" si="932"/>
        <v/>
      </c>
      <c r="G14614" s="18" t="str">
        <f t="shared" si="933"/>
        <v/>
      </c>
      <c r="H14614" s="18" t="str">
        <f t="shared" si="934"/>
        <v/>
      </c>
    </row>
    <row r="14615" spans="5:8" x14ac:dyDescent="0.25">
      <c r="E14615" s="18" t="str">
        <f t="shared" si="931"/>
        <v/>
      </c>
      <c r="F14615" s="18" t="str">
        <f t="shared" si="932"/>
        <v/>
      </c>
      <c r="G14615" s="18" t="str">
        <f t="shared" si="933"/>
        <v/>
      </c>
      <c r="H14615" s="18" t="str">
        <f t="shared" si="934"/>
        <v/>
      </c>
    </row>
    <row r="14616" spans="5:8" x14ac:dyDescent="0.25">
      <c r="E14616" s="18" t="str">
        <f t="shared" si="931"/>
        <v/>
      </c>
      <c r="F14616" s="18" t="str">
        <f t="shared" si="932"/>
        <v/>
      </c>
      <c r="G14616" s="18" t="str">
        <f t="shared" si="933"/>
        <v/>
      </c>
      <c r="H14616" s="18" t="str">
        <f t="shared" si="934"/>
        <v/>
      </c>
    </row>
    <row r="14617" spans="5:8" x14ac:dyDescent="0.25">
      <c r="E14617" s="18" t="str">
        <f t="shared" si="931"/>
        <v/>
      </c>
      <c r="F14617" s="18" t="str">
        <f t="shared" si="932"/>
        <v/>
      </c>
      <c r="G14617" s="18" t="str">
        <f t="shared" si="933"/>
        <v/>
      </c>
      <c r="H14617" s="18" t="str">
        <f t="shared" si="934"/>
        <v/>
      </c>
    </row>
    <row r="14618" spans="5:8" x14ac:dyDescent="0.25">
      <c r="E14618" s="18" t="str">
        <f t="shared" si="931"/>
        <v/>
      </c>
      <c r="F14618" s="18" t="str">
        <f t="shared" si="932"/>
        <v/>
      </c>
      <c r="G14618" s="18" t="str">
        <f t="shared" si="933"/>
        <v/>
      </c>
      <c r="H14618" s="18" t="str">
        <f t="shared" si="934"/>
        <v/>
      </c>
    </row>
    <row r="14619" spans="5:8" x14ac:dyDescent="0.25">
      <c r="E14619" s="18" t="str">
        <f t="shared" si="931"/>
        <v/>
      </c>
      <c r="F14619" s="18" t="str">
        <f t="shared" si="932"/>
        <v/>
      </c>
      <c r="G14619" s="18" t="str">
        <f t="shared" si="933"/>
        <v/>
      </c>
      <c r="H14619" s="18" t="str">
        <f t="shared" si="934"/>
        <v/>
      </c>
    </row>
    <row r="14620" spans="5:8" x14ac:dyDescent="0.25">
      <c r="E14620" s="18" t="str">
        <f t="shared" si="931"/>
        <v/>
      </c>
      <c r="F14620" s="18" t="str">
        <f t="shared" si="932"/>
        <v/>
      </c>
      <c r="G14620" s="18" t="str">
        <f t="shared" si="933"/>
        <v/>
      </c>
      <c r="H14620" s="18" t="str">
        <f t="shared" si="934"/>
        <v/>
      </c>
    </row>
    <row r="14621" spans="5:8" x14ac:dyDescent="0.25">
      <c r="E14621" s="18" t="str">
        <f t="shared" si="931"/>
        <v/>
      </c>
      <c r="F14621" s="18" t="str">
        <f t="shared" si="932"/>
        <v/>
      </c>
      <c r="G14621" s="18" t="str">
        <f t="shared" si="933"/>
        <v/>
      </c>
      <c r="H14621" s="18" t="str">
        <f t="shared" si="934"/>
        <v/>
      </c>
    </row>
    <row r="14622" spans="5:8" x14ac:dyDescent="0.25">
      <c r="E14622" s="18" t="str">
        <f t="shared" si="931"/>
        <v/>
      </c>
      <c r="F14622" s="18" t="str">
        <f t="shared" si="932"/>
        <v/>
      </c>
      <c r="G14622" s="18" t="str">
        <f t="shared" si="933"/>
        <v/>
      </c>
      <c r="H14622" s="18" t="str">
        <f t="shared" si="934"/>
        <v/>
      </c>
    </row>
    <row r="14623" spans="5:8" x14ac:dyDescent="0.25">
      <c r="E14623" s="18" t="str">
        <f t="shared" si="931"/>
        <v/>
      </c>
      <c r="F14623" s="18" t="str">
        <f t="shared" si="932"/>
        <v/>
      </c>
      <c r="G14623" s="18" t="str">
        <f t="shared" si="933"/>
        <v/>
      </c>
      <c r="H14623" s="18" t="str">
        <f t="shared" si="934"/>
        <v/>
      </c>
    </row>
    <row r="14624" spans="5:8" x14ac:dyDescent="0.25">
      <c r="E14624" s="18" t="str">
        <f t="shared" si="931"/>
        <v/>
      </c>
      <c r="F14624" s="18" t="str">
        <f t="shared" si="932"/>
        <v/>
      </c>
      <c r="G14624" s="18" t="str">
        <f t="shared" si="933"/>
        <v/>
      </c>
      <c r="H14624" s="18" t="str">
        <f t="shared" si="934"/>
        <v/>
      </c>
    </row>
    <row r="14625" spans="5:8" x14ac:dyDescent="0.25">
      <c r="E14625" s="18" t="str">
        <f t="shared" si="931"/>
        <v/>
      </c>
      <c r="F14625" s="18" t="str">
        <f t="shared" si="932"/>
        <v/>
      </c>
      <c r="G14625" s="18" t="str">
        <f t="shared" si="933"/>
        <v/>
      </c>
      <c r="H14625" s="18" t="str">
        <f t="shared" si="934"/>
        <v/>
      </c>
    </row>
    <row r="14626" spans="5:8" x14ac:dyDescent="0.25">
      <c r="E14626" s="18" t="str">
        <f t="shared" si="931"/>
        <v/>
      </c>
      <c r="F14626" s="18" t="str">
        <f t="shared" si="932"/>
        <v/>
      </c>
      <c r="G14626" s="18" t="str">
        <f t="shared" si="933"/>
        <v/>
      </c>
      <c r="H14626" s="18" t="str">
        <f t="shared" si="934"/>
        <v/>
      </c>
    </row>
    <row r="14627" spans="5:8" x14ac:dyDescent="0.25">
      <c r="E14627" s="18" t="str">
        <f t="shared" si="931"/>
        <v/>
      </c>
      <c r="F14627" s="18" t="str">
        <f t="shared" si="932"/>
        <v/>
      </c>
      <c r="G14627" s="18" t="str">
        <f t="shared" si="933"/>
        <v/>
      </c>
      <c r="H14627" s="18" t="str">
        <f t="shared" si="934"/>
        <v/>
      </c>
    </row>
    <row r="14628" spans="5:8" x14ac:dyDescent="0.25">
      <c r="E14628" s="18" t="str">
        <f t="shared" si="931"/>
        <v/>
      </c>
      <c r="F14628" s="18" t="str">
        <f t="shared" si="932"/>
        <v/>
      </c>
      <c r="G14628" s="18" t="str">
        <f t="shared" si="933"/>
        <v/>
      </c>
      <c r="H14628" s="18" t="str">
        <f t="shared" si="934"/>
        <v/>
      </c>
    </row>
    <row r="14629" spans="5:8" x14ac:dyDescent="0.25">
      <c r="E14629" s="18" t="str">
        <f t="shared" si="931"/>
        <v/>
      </c>
      <c r="F14629" s="18" t="str">
        <f t="shared" si="932"/>
        <v/>
      </c>
      <c r="G14629" s="18" t="str">
        <f t="shared" si="933"/>
        <v/>
      </c>
      <c r="H14629" s="18" t="str">
        <f t="shared" si="934"/>
        <v/>
      </c>
    </row>
    <row r="14630" spans="5:8" x14ac:dyDescent="0.25">
      <c r="E14630" s="18" t="str">
        <f t="shared" si="931"/>
        <v/>
      </c>
      <c r="F14630" s="18" t="str">
        <f t="shared" si="932"/>
        <v/>
      </c>
      <c r="G14630" s="18" t="str">
        <f t="shared" si="933"/>
        <v/>
      </c>
      <c r="H14630" s="18" t="str">
        <f t="shared" si="934"/>
        <v/>
      </c>
    </row>
    <row r="14631" spans="5:8" x14ac:dyDescent="0.25">
      <c r="E14631" s="18" t="str">
        <f t="shared" si="931"/>
        <v/>
      </c>
      <c r="F14631" s="18" t="str">
        <f t="shared" si="932"/>
        <v/>
      </c>
      <c r="G14631" s="18" t="str">
        <f t="shared" si="933"/>
        <v/>
      </c>
      <c r="H14631" s="18" t="str">
        <f t="shared" si="934"/>
        <v/>
      </c>
    </row>
    <row r="14632" spans="5:8" x14ac:dyDescent="0.25">
      <c r="E14632" s="18" t="str">
        <f t="shared" si="931"/>
        <v/>
      </c>
      <c r="F14632" s="18" t="str">
        <f t="shared" si="932"/>
        <v/>
      </c>
      <c r="G14632" s="18" t="str">
        <f t="shared" si="933"/>
        <v/>
      </c>
      <c r="H14632" s="18" t="str">
        <f t="shared" si="934"/>
        <v/>
      </c>
    </row>
    <row r="14633" spans="5:8" x14ac:dyDescent="0.25">
      <c r="E14633" s="18" t="str">
        <f t="shared" si="931"/>
        <v/>
      </c>
      <c r="F14633" s="18" t="str">
        <f t="shared" si="932"/>
        <v/>
      </c>
      <c r="G14633" s="18" t="str">
        <f t="shared" si="933"/>
        <v/>
      </c>
      <c r="H14633" s="18" t="str">
        <f t="shared" si="934"/>
        <v/>
      </c>
    </row>
    <row r="14634" spans="5:8" x14ac:dyDescent="0.25">
      <c r="E14634" s="18" t="str">
        <f t="shared" si="931"/>
        <v/>
      </c>
      <c r="F14634" s="18" t="str">
        <f t="shared" si="932"/>
        <v/>
      </c>
      <c r="G14634" s="18" t="str">
        <f t="shared" si="933"/>
        <v/>
      </c>
      <c r="H14634" s="18" t="str">
        <f t="shared" si="934"/>
        <v/>
      </c>
    </row>
    <row r="14635" spans="5:8" x14ac:dyDescent="0.25">
      <c r="E14635" s="18" t="str">
        <f t="shared" si="931"/>
        <v/>
      </c>
      <c r="F14635" s="18" t="str">
        <f t="shared" si="932"/>
        <v/>
      </c>
      <c r="G14635" s="18" t="str">
        <f t="shared" si="933"/>
        <v/>
      </c>
      <c r="H14635" s="18" t="str">
        <f t="shared" si="934"/>
        <v/>
      </c>
    </row>
    <row r="14636" spans="5:8" x14ac:dyDescent="0.25">
      <c r="E14636" s="18" t="str">
        <f t="shared" si="931"/>
        <v/>
      </c>
      <c r="F14636" s="18" t="str">
        <f t="shared" si="932"/>
        <v/>
      </c>
      <c r="G14636" s="18" t="str">
        <f t="shared" si="933"/>
        <v/>
      </c>
      <c r="H14636" s="18" t="str">
        <f t="shared" si="934"/>
        <v/>
      </c>
    </row>
    <row r="14637" spans="5:8" x14ac:dyDescent="0.25">
      <c r="E14637" s="18" t="str">
        <f t="shared" si="931"/>
        <v/>
      </c>
      <c r="F14637" s="18" t="str">
        <f t="shared" si="932"/>
        <v/>
      </c>
      <c r="G14637" s="18" t="str">
        <f t="shared" si="933"/>
        <v/>
      </c>
      <c r="H14637" s="18" t="str">
        <f t="shared" si="934"/>
        <v/>
      </c>
    </row>
    <row r="14638" spans="5:8" x14ac:dyDescent="0.25">
      <c r="E14638" s="18" t="str">
        <f t="shared" si="931"/>
        <v/>
      </c>
      <c r="F14638" s="18" t="str">
        <f t="shared" si="932"/>
        <v/>
      </c>
      <c r="G14638" s="18" t="str">
        <f t="shared" si="933"/>
        <v/>
      </c>
      <c r="H14638" s="18" t="str">
        <f t="shared" si="934"/>
        <v/>
      </c>
    </row>
    <row r="14639" spans="5:8" x14ac:dyDescent="0.25">
      <c r="E14639" s="18" t="str">
        <f t="shared" si="931"/>
        <v/>
      </c>
      <c r="F14639" s="18" t="str">
        <f t="shared" si="932"/>
        <v/>
      </c>
      <c r="G14639" s="18" t="str">
        <f t="shared" si="933"/>
        <v/>
      </c>
      <c r="H14639" s="18" t="str">
        <f t="shared" si="934"/>
        <v/>
      </c>
    </row>
    <row r="14640" spans="5:8" x14ac:dyDescent="0.25">
      <c r="E14640" s="18" t="str">
        <f t="shared" si="931"/>
        <v/>
      </c>
      <c r="F14640" s="18" t="str">
        <f t="shared" si="932"/>
        <v/>
      </c>
      <c r="G14640" s="18" t="str">
        <f t="shared" si="933"/>
        <v/>
      </c>
      <c r="H14640" s="18" t="str">
        <f t="shared" si="934"/>
        <v/>
      </c>
    </row>
    <row r="14641" spans="5:8" x14ac:dyDescent="0.25">
      <c r="E14641" s="18" t="str">
        <f t="shared" si="931"/>
        <v/>
      </c>
      <c r="F14641" s="18" t="str">
        <f t="shared" si="932"/>
        <v/>
      </c>
      <c r="G14641" s="18" t="str">
        <f t="shared" si="933"/>
        <v/>
      </c>
      <c r="H14641" s="18" t="str">
        <f t="shared" si="934"/>
        <v/>
      </c>
    </row>
    <row r="14642" spans="5:8" x14ac:dyDescent="0.25">
      <c r="E14642" s="18" t="str">
        <f t="shared" si="931"/>
        <v/>
      </c>
      <c r="F14642" s="18" t="str">
        <f t="shared" si="932"/>
        <v/>
      </c>
      <c r="G14642" s="18" t="str">
        <f t="shared" si="933"/>
        <v/>
      </c>
      <c r="H14642" s="18" t="str">
        <f t="shared" si="934"/>
        <v/>
      </c>
    </row>
    <row r="14643" spans="5:8" x14ac:dyDescent="0.25">
      <c r="E14643" s="18" t="str">
        <f t="shared" si="931"/>
        <v/>
      </c>
      <c r="F14643" s="18" t="str">
        <f t="shared" si="932"/>
        <v/>
      </c>
      <c r="G14643" s="18" t="str">
        <f t="shared" si="933"/>
        <v/>
      </c>
      <c r="H14643" s="18" t="str">
        <f t="shared" si="934"/>
        <v/>
      </c>
    </row>
    <row r="14644" spans="5:8" x14ac:dyDescent="0.25">
      <c r="E14644" s="18" t="str">
        <f t="shared" si="931"/>
        <v/>
      </c>
      <c r="F14644" s="18" t="str">
        <f t="shared" si="932"/>
        <v/>
      </c>
      <c r="G14644" s="18" t="str">
        <f t="shared" si="933"/>
        <v/>
      </c>
      <c r="H14644" s="18" t="str">
        <f t="shared" si="934"/>
        <v/>
      </c>
    </row>
    <row r="14645" spans="5:8" x14ac:dyDescent="0.25">
      <c r="E14645" s="18" t="str">
        <f t="shared" si="931"/>
        <v/>
      </c>
      <c r="F14645" s="18" t="str">
        <f t="shared" si="932"/>
        <v/>
      </c>
      <c r="G14645" s="18" t="str">
        <f t="shared" si="933"/>
        <v/>
      </c>
      <c r="H14645" s="18" t="str">
        <f t="shared" si="934"/>
        <v/>
      </c>
    </row>
    <row r="14646" spans="5:8" x14ac:dyDescent="0.25">
      <c r="E14646" s="18" t="str">
        <f t="shared" si="931"/>
        <v/>
      </c>
      <c r="F14646" s="18" t="str">
        <f t="shared" si="932"/>
        <v/>
      </c>
      <c r="G14646" s="18" t="str">
        <f t="shared" si="933"/>
        <v/>
      </c>
      <c r="H14646" s="18" t="str">
        <f t="shared" si="934"/>
        <v/>
      </c>
    </row>
    <row r="14647" spans="5:8" x14ac:dyDescent="0.25">
      <c r="E14647" s="18" t="str">
        <f t="shared" si="931"/>
        <v/>
      </c>
      <c r="F14647" s="18" t="str">
        <f t="shared" si="932"/>
        <v/>
      </c>
      <c r="G14647" s="18" t="str">
        <f t="shared" si="933"/>
        <v/>
      </c>
      <c r="H14647" s="18" t="str">
        <f t="shared" si="934"/>
        <v/>
      </c>
    </row>
    <row r="14648" spans="5:8" x14ac:dyDescent="0.25">
      <c r="E14648" s="18" t="str">
        <f t="shared" si="931"/>
        <v/>
      </c>
      <c r="F14648" s="18" t="str">
        <f t="shared" si="932"/>
        <v/>
      </c>
      <c r="G14648" s="18" t="str">
        <f t="shared" si="933"/>
        <v/>
      </c>
      <c r="H14648" s="18" t="str">
        <f t="shared" si="934"/>
        <v/>
      </c>
    </row>
    <row r="14649" spans="5:8" x14ac:dyDescent="0.25">
      <c r="E14649" s="18" t="str">
        <f t="shared" si="931"/>
        <v/>
      </c>
      <c r="F14649" s="18" t="str">
        <f t="shared" si="932"/>
        <v/>
      </c>
      <c r="G14649" s="18" t="str">
        <f t="shared" si="933"/>
        <v/>
      </c>
      <c r="H14649" s="18" t="str">
        <f t="shared" si="934"/>
        <v/>
      </c>
    </row>
    <row r="14650" spans="5:8" x14ac:dyDescent="0.25">
      <c r="E14650" s="18" t="str">
        <f t="shared" si="931"/>
        <v/>
      </c>
      <c r="F14650" s="18" t="str">
        <f t="shared" si="932"/>
        <v/>
      </c>
      <c r="G14650" s="18" t="str">
        <f t="shared" si="933"/>
        <v/>
      </c>
      <c r="H14650" s="18" t="str">
        <f t="shared" si="934"/>
        <v/>
      </c>
    </row>
    <row r="14651" spans="5:8" x14ac:dyDescent="0.25">
      <c r="E14651" s="18" t="str">
        <f t="shared" si="931"/>
        <v/>
      </c>
      <c r="F14651" s="18" t="str">
        <f t="shared" si="932"/>
        <v/>
      </c>
      <c r="G14651" s="18" t="str">
        <f t="shared" si="933"/>
        <v/>
      </c>
      <c r="H14651" s="18" t="str">
        <f t="shared" si="934"/>
        <v/>
      </c>
    </row>
    <row r="14652" spans="5:8" x14ac:dyDescent="0.25">
      <c r="E14652" s="18" t="str">
        <f t="shared" si="931"/>
        <v/>
      </c>
      <c r="F14652" s="18" t="str">
        <f t="shared" si="932"/>
        <v/>
      </c>
      <c r="G14652" s="18" t="str">
        <f t="shared" si="933"/>
        <v/>
      </c>
      <c r="H14652" s="18" t="str">
        <f t="shared" si="934"/>
        <v/>
      </c>
    </row>
    <row r="14653" spans="5:8" x14ac:dyDescent="0.25">
      <c r="E14653" s="18" t="str">
        <f t="shared" si="931"/>
        <v/>
      </c>
      <c r="F14653" s="18" t="str">
        <f t="shared" si="932"/>
        <v/>
      </c>
      <c r="G14653" s="18" t="str">
        <f t="shared" si="933"/>
        <v/>
      </c>
      <c r="H14653" s="18" t="str">
        <f t="shared" si="934"/>
        <v/>
      </c>
    </row>
    <row r="14654" spans="5:8" x14ac:dyDescent="0.25">
      <c r="E14654" s="18" t="str">
        <f t="shared" si="931"/>
        <v/>
      </c>
      <c r="F14654" s="18" t="str">
        <f t="shared" si="932"/>
        <v/>
      </c>
      <c r="G14654" s="18" t="str">
        <f t="shared" si="933"/>
        <v/>
      </c>
      <c r="H14654" s="18" t="str">
        <f t="shared" si="934"/>
        <v/>
      </c>
    </row>
    <row r="14655" spans="5:8" x14ac:dyDescent="0.25">
      <c r="E14655" s="18" t="str">
        <f t="shared" si="931"/>
        <v/>
      </c>
      <c r="F14655" s="18" t="str">
        <f t="shared" si="932"/>
        <v/>
      </c>
      <c r="G14655" s="18" t="str">
        <f t="shared" si="933"/>
        <v/>
      </c>
      <c r="H14655" s="18" t="str">
        <f t="shared" si="934"/>
        <v/>
      </c>
    </row>
    <row r="14656" spans="5:8" x14ac:dyDescent="0.25">
      <c r="E14656" s="18" t="str">
        <f t="shared" si="931"/>
        <v/>
      </c>
      <c r="F14656" s="18" t="str">
        <f t="shared" si="932"/>
        <v/>
      </c>
      <c r="G14656" s="18" t="str">
        <f t="shared" si="933"/>
        <v/>
      </c>
      <c r="H14656" s="18" t="str">
        <f t="shared" si="934"/>
        <v/>
      </c>
    </row>
    <row r="14657" spans="5:8" x14ac:dyDescent="0.25">
      <c r="E14657" s="18" t="str">
        <f t="shared" si="931"/>
        <v/>
      </c>
      <c r="F14657" s="18" t="str">
        <f t="shared" si="932"/>
        <v/>
      </c>
      <c r="G14657" s="18" t="str">
        <f t="shared" si="933"/>
        <v/>
      </c>
      <c r="H14657" s="18" t="str">
        <f t="shared" si="934"/>
        <v/>
      </c>
    </row>
    <row r="14658" spans="5:8" x14ac:dyDescent="0.25">
      <c r="E14658" s="18" t="str">
        <f t="shared" si="931"/>
        <v/>
      </c>
      <c r="F14658" s="18" t="str">
        <f t="shared" si="932"/>
        <v/>
      </c>
      <c r="G14658" s="18" t="str">
        <f t="shared" si="933"/>
        <v/>
      </c>
      <c r="H14658" s="18" t="str">
        <f t="shared" si="934"/>
        <v/>
      </c>
    </row>
    <row r="14659" spans="5:8" x14ac:dyDescent="0.25">
      <c r="E14659" s="18" t="str">
        <f t="shared" si="931"/>
        <v/>
      </c>
      <c r="F14659" s="18" t="str">
        <f t="shared" si="932"/>
        <v/>
      </c>
      <c r="G14659" s="18" t="str">
        <f t="shared" si="933"/>
        <v/>
      </c>
      <c r="H14659" s="18" t="str">
        <f t="shared" si="934"/>
        <v/>
      </c>
    </row>
    <row r="14660" spans="5:8" x14ac:dyDescent="0.25">
      <c r="E14660" s="18" t="str">
        <f t="shared" si="931"/>
        <v/>
      </c>
      <c r="F14660" s="18" t="str">
        <f t="shared" si="932"/>
        <v/>
      </c>
      <c r="G14660" s="18" t="str">
        <f t="shared" si="933"/>
        <v/>
      </c>
      <c r="H14660" s="18" t="str">
        <f t="shared" si="934"/>
        <v/>
      </c>
    </row>
    <row r="14661" spans="5:8" x14ac:dyDescent="0.25">
      <c r="E14661" s="18" t="str">
        <f t="shared" si="931"/>
        <v/>
      </c>
      <c r="F14661" s="18" t="str">
        <f t="shared" si="932"/>
        <v/>
      </c>
      <c r="G14661" s="18" t="str">
        <f t="shared" si="933"/>
        <v/>
      </c>
      <c r="H14661" s="18" t="str">
        <f t="shared" si="934"/>
        <v/>
      </c>
    </row>
    <row r="14662" spans="5:8" x14ac:dyDescent="0.25">
      <c r="E14662" s="18" t="str">
        <f t="shared" ref="E14662:E14725" si="935">IF($C14662="","",IFERROR(INDEX(ItemPriceCol,MATCH($C14662,ItemName,0)),""))</f>
        <v/>
      </c>
      <c r="F14662" s="18" t="str">
        <f t="shared" ref="F14662:F14725" si="936">IF(OR($D14662="",$E14662=""),"",$D14662*$E14662)</f>
        <v/>
      </c>
      <c r="G14662" s="18" t="str">
        <f t="shared" ref="G14662:G14725" si="937">IF($C14662="","",IFERROR(INDEX(ItemCostCol,MATCH($C14662,ItemName,0)),""))</f>
        <v/>
      </c>
      <c r="H14662" s="18" t="str">
        <f t="shared" ref="H14662:H14725" si="938">IF(OR($F14662="",$G14662=""),"",$F14662-$D14662*$G14662)</f>
        <v/>
      </c>
    </row>
    <row r="14663" spans="5:8" x14ac:dyDescent="0.25">
      <c r="E14663" s="18" t="str">
        <f t="shared" si="935"/>
        <v/>
      </c>
      <c r="F14663" s="18" t="str">
        <f t="shared" si="936"/>
        <v/>
      </c>
      <c r="G14663" s="18" t="str">
        <f t="shared" si="937"/>
        <v/>
      </c>
      <c r="H14663" s="18" t="str">
        <f t="shared" si="938"/>
        <v/>
      </c>
    </row>
    <row r="14664" spans="5:8" x14ac:dyDescent="0.25">
      <c r="E14664" s="18" t="str">
        <f t="shared" si="935"/>
        <v/>
      </c>
      <c r="F14664" s="18" t="str">
        <f t="shared" si="936"/>
        <v/>
      </c>
      <c r="G14664" s="18" t="str">
        <f t="shared" si="937"/>
        <v/>
      </c>
      <c r="H14664" s="18" t="str">
        <f t="shared" si="938"/>
        <v/>
      </c>
    </row>
    <row r="14665" spans="5:8" x14ac:dyDescent="0.25">
      <c r="E14665" s="18" t="str">
        <f t="shared" si="935"/>
        <v/>
      </c>
      <c r="F14665" s="18" t="str">
        <f t="shared" si="936"/>
        <v/>
      </c>
      <c r="G14665" s="18" t="str">
        <f t="shared" si="937"/>
        <v/>
      </c>
      <c r="H14665" s="18" t="str">
        <f t="shared" si="938"/>
        <v/>
      </c>
    </row>
    <row r="14666" spans="5:8" x14ac:dyDescent="0.25">
      <c r="E14666" s="18" t="str">
        <f t="shared" si="935"/>
        <v/>
      </c>
      <c r="F14666" s="18" t="str">
        <f t="shared" si="936"/>
        <v/>
      </c>
      <c r="G14666" s="18" t="str">
        <f t="shared" si="937"/>
        <v/>
      </c>
      <c r="H14666" s="18" t="str">
        <f t="shared" si="938"/>
        <v/>
      </c>
    </row>
    <row r="14667" spans="5:8" x14ac:dyDescent="0.25">
      <c r="E14667" s="18" t="str">
        <f t="shared" si="935"/>
        <v/>
      </c>
      <c r="F14667" s="18" t="str">
        <f t="shared" si="936"/>
        <v/>
      </c>
      <c r="G14667" s="18" t="str">
        <f t="shared" si="937"/>
        <v/>
      </c>
      <c r="H14667" s="18" t="str">
        <f t="shared" si="938"/>
        <v/>
      </c>
    </row>
    <row r="14668" spans="5:8" x14ac:dyDescent="0.25">
      <c r="E14668" s="18" t="str">
        <f t="shared" si="935"/>
        <v/>
      </c>
      <c r="F14668" s="18" t="str">
        <f t="shared" si="936"/>
        <v/>
      </c>
      <c r="G14668" s="18" t="str">
        <f t="shared" si="937"/>
        <v/>
      </c>
      <c r="H14668" s="18" t="str">
        <f t="shared" si="938"/>
        <v/>
      </c>
    </row>
    <row r="14669" spans="5:8" x14ac:dyDescent="0.25">
      <c r="E14669" s="18" t="str">
        <f t="shared" si="935"/>
        <v/>
      </c>
      <c r="F14669" s="18" t="str">
        <f t="shared" si="936"/>
        <v/>
      </c>
      <c r="G14669" s="18" t="str">
        <f t="shared" si="937"/>
        <v/>
      </c>
      <c r="H14669" s="18" t="str">
        <f t="shared" si="938"/>
        <v/>
      </c>
    </row>
    <row r="14670" spans="5:8" x14ac:dyDescent="0.25">
      <c r="E14670" s="18" t="str">
        <f t="shared" si="935"/>
        <v/>
      </c>
      <c r="F14670" s="18" t="str">
        <f t="shared" si="936"/>
        <v/>
      </c>
      <c r="G14670" s="18" t="str">
        <f t="shared" si="937"/>
        <v/>
      </c>
      <c r="H14670" s="18" t="str">
        <f t="shared" si="938"/>
        <v/>
      </c>
    </row>
    <row r="14671" spans="5:8" x14ac:dyDescent="0.25">
      <c r="E14671" s="18" t="str">
        <f t="shared" si="935"/>
        <v/>
      </c>
      <c r="F14671" s="18" t="str">
        <f t="shared" si="936"/>
        <v/>
      </c>
      <c r="G14671" s="18" t="str">
        <f t="shared" si="937"/>
        <v/>
      </c>
      <c r="H14671" s="18" t="str">
        <f t="shared" si="938"/>
        <v/>
      </c>
    </row>
    <row r="14672" spans="5:8" x14ac:dyDescent="0.25">
      <c r="E14672" s="18" t="str">
        <f t="shared" si="935"/>
        <v/>
      </c>
      <c r="F14672" s="18" t="str">
        <f t="shared" si="936"/>
        <v/>
      </c>
      <c r="G14672" s="18" t="str">
        <f t="shared" si="937"/>
        <v/>
      </c>
      <c r="H14672" s="18" t="str">
        <f t="shared" si="938"/>
        <v/>
      </c>
    </row>
    <row r="14673" spans="5:8" x14ac:dyDescent="0.25">
      <c r="E14673" s="18" t="str">
        <f t="shared" si="935"/>
        <v/>
      </c>
      <c r="F14673" s="18" t="str">
        <f t="shared" si="936"/>
        <v/>
      </c>
      <c r="G14673" s="18" t="str">
        <f t="shared" si="937"/>
        <v/>
      </c>
      <c r="H14673" s="18" t="str">
        <f t="shared" si="938"/>
        <v/>
      </c>
    </row>
    <row r="14674" spans="5:8" x14ac:dyDescent="0.25">
      <c r="E14674" s="18" t="str">
        <f t="shared" si="935"/>
        <v/>
      </c>
      <c r="F14674" s="18" t="str">
        <f t="shared" si="936"/>
        <v/>
      </c>
      <c r="G14674" s="18" t="str">
        <f t="shared" si="937"/>
        <v/>
      </c>
      <c r="H14674" s="18" t="str">
        <f t="shared" si="938"/>
        <v/>
      </c>
    </row>
    <row r="14675" spans="5:8" x14ac:dyDescent="0.25">
      <c r="E14675" s="18" t="str">
        <f t="shared" si="935"/>
        <v/>
      </c>
      <c r="F14675" s="18" t="str">
        <f t="shared" si="936"/>
        <v/>
      </c>
      <c r="G14675" s="18" t="str">
        <f t="shared" si="937"/>
        <v/>
      </c>
      <c r="H14675" s="18" t="str">
        <f t="shared" si="938"/>
        <v/>
      </c>
    </row>
    <row r="14676" spans="5:8" x14ac:dyDescent="0.25">
      <c r="E14676" s="18" t="str">
        <f t="shared" si="935"/>
        <v/>
      </c>
      <c r="F14676" s="18" t="str">
        <f t="shared" si="936"/>
        <v/>
      </c>
      <c r="G14676" s="18" t="str">
        <f t="shared" si="937"/>
        <v/>
      </c>
      <c r="H14676" s="18" t="str">
        <f t="shared" si="938"/>
        <v/>
      </c>
    </row>
    <row r="14677" spans="5:8" x14ac:dyDescent="0.25">
      <c r="E14677" s="18" t="str">
        <f t="shared" si="935"/>
        <v/>
      </c>
      <c r="F14677" s="18" t="str">
        <f t="shared" si="936"/>
        <v/>
      </c>
      <c r="G14677" s="18" t="str">
        <f t="shared" si="937"/>
        <v/>
      </c>
      <c r="H14677" s="18" t="str">
        <f t="shared" si="938"/>
        <v/>
      </c>
    </row>
    <row r="14678" spans="5:8" x14ac:dyDescent="0.25">
      <c r="E14678" s="18" t="str">
        <f t="shared" si="935"/>
        <v/>
      </c>
      <c r="F14678" s="18" t="str">
        <f t="shared" si="936"/>
        <v/>
      </c>
      <c r="G14678" s="18" t="str">
        <f t="shared" si="937"/>
        <v/>
      </c>
      <c r="H14678" s="18" t="str">
        <f t="shared" si="938"/>
        <v/>
      </c>
    </row>
    <row r="14679" spans="5:8" x14ac:dyDescent="0.25">
      <c r="E14679" s="18" t="str">
        <f t="shared" si="935"/>
        <v/>
      </c>
      <c r="F14679" s="18" t="str">
        <f t="shared" si="936"/>
        <v/>
      </c>
      <c r="G14679" s="18" t="str">
        <f t="shared" si="937"/>
        <v/>
      </c>
      <c r="H14679" s="18" t="str">
        <f t="shared" si="938"/>
        <v/>
      </c>
    </row>
    <row r="14680" spans="5:8" x14ac:dyDescent="0.25">
      <c r="E14680" s="18" t="str">
        <f t="shared" si="935"/>
        <v/>
      </c>
      <c r="F14680" s="18" t="str">
        <f t="shared" si="936"/>
        <v/>
      </c>
      <c r="G14680" s="18" t="str">
        <f t="shared" si="937"/>
        <v/>
      </c>
      <c r="H14680" s="18" t="str">
        <f t="shared" si="938"/>
        <v/>
      </c>
    </row>
    <row r="14681" spans="5:8" x14ac:dyDescent="0.25">
      <c r="E14681" s="18" t="str">
        <f t="shared" si="935"/>
        <v/>
      </c>
      <c r="F14681" s="18" t="str">
        <f t="shared" si="936"/>
        <v/>
      </c>
      <c r="G14681" s="18" t="str">
        <f t="shared" si="937"/>
        <v/>
      </c>
      <c r="H14681" s="18" t="str">
        <f t="shared" si="938"/>
        <v/>
      </c>
    </row>
    <row r="14682" spans="5:8" x14ac:dyDescent="0.25">
      <c r="E14682" s="18" t="str">
        <f t="shared" si="935"/>
        <v/>
      </c>
      <c r="F14682" s="18" t="str">
        <f t="shared" si="936"/>
        <v/>
      </c>
      <c r="G14682" s="18" t="str">
        <f t="shared" si="937"/>
        <v/>
      </c>
      <c r="H14682" s="18" t="str">
        <f t="shared" si="938"/>
        <v/>
      </c>
    </row>
    <row r="14683" spans="5:8" x14ac:dyDescent="0.25">
      <c r="E14683" s="18" t="str">
        <f t="shared" si="935"/>
        <v/>
      </c>
      <c r="F14683" s="18" t="str">
        <f t="shared" si="936"/>
        <v/>
      </c>
      <c r="G14683" s="18" t="str">
        <f t="shared" si="937"/>
        <v/>
      </c>
      <c r="H14683" s="18" t="str">
        <f t="shared" si="938"/>
        <v/>
      </c>
    </row>
    <row r="14684" spans="5:8" x14ac:dyDescent="0.25">
      <c r="E14684" s="18" t="str">
        <f t="shared" si="935"/>
        <v/>
      </c>
      <c r="F14684" s="18" t="str">
        <f t="shared" si="936"/>
        <v/>
      </c>
      <c r="G14684" s="18" t="str">
        <f t="shared" si="937"/>
        <v/>
      </c>
      <c r="H14684" s="18" t="str">
        <f t="shared" si="938"/>
        <v/>
      </c>
    </row>
    <row r="14685" spans="5:8" x14ac:dyDescent="0.25">
      <c r="E14685" s="18" t="str">
        <f t="shared" si="935"/>
        <v/>
      </c>
      <c r="F14685" s="18" t="str">
        <f t="shared" si="936"/>
        <v/>
      </c>
      <c r="G14685" s="18" t="str">
        <f t="shared" si="937"/>
        <v/>
      </c>
      <c r="H14685" s="18" t="str">
        <f t="shared" si="938"/>
        <v/>
      </c>
    </row>
    <row r="14686" spans="5:8" x14ac:dyDescent="0.25">
      <c r="E14686" s="18" t="str">
        <f t="shared" si="935"/>
        <v/>
      </c>
      <c r="F14686" s="18" t="str">
        <f t="shared" si="936"/>
        <v/>
      </c>
      <c r="G14686" s="18" t="str">
        <f t="shared" si="937"/>
        <v/>
      </c>
      <c r="H14686" s="18" t="str">
        <f t="shared" si="938"/>
        <v/>
      </c>
    </row>
    <row r="14687" spans="5:8" x14ac:dyDescent="0.25">
      <c r="E14687" s="18" t="str">
        <f t="shared" si="935"/>
        <v/>
      </c>
      <c r="F14687" s="18" t="str">
        <f t="shared" si="936"/>
        <v/>
      </c>
      <c r="G14687" s="18" t="str">
        <f t="shared" si="937"/>
        <v/>
      </c>
      <c r="H14687" s="18" t="str">
        <f t="shared" si="938"/>
        <v/>
      </c>
    </row>
    <row r="14688" spans="5:8" x14ac:dyDescent="0.25">
      <c r="E14688" s="18" t="str">
        <f t="shared" si="935"/>
        <v/>
      </c>
      <c r="F14688" s="18" t="str">
        <f t="shared" si="936"/>
        <v/>
      </c>
      <c r="G14688" s="18" t="str">
        <f t="shared" si="937"/>
        <v/>
      </c>
      <c r="H14688" s="18" t="str">
        <f t="shared" si="938"/>
        <v/>
      </c>
    </row>
    <row r="14689" spans="5:8" x14ac:dyDescent="0.25">
      <c r="E14689" s="18" t="str">
        <f t="shared" si="935"/>
        <v/>
      </c>
      <c r="F14689" s="18" t="str">
        <f t="shared" si="936"/>
        <v/>
      </c>
      <c r="G14689" s="18" t="str">
        <f t="shared" si="937"/>
        <v/>
      </c>
      <c r="H14689" s="18" t="str">
        <f t="shared" si="938"/>
        <v/>
      </c>
    </row>
    <row r="14690" spans="5:8" x14ac:dyDescent="0.25">
      <c r="E14690" s="18" t="str">
        <f t="shared" si="935"/>
        <v/>
      </c>
      <c r="F14690" s="18" t="str">
        <f t="shared" si="936"/>
        <v/>
      </c>
      <c r="G14690" s="18" t="str">
        <f t="shared" si="937"/>
        <v/>
      </c>
      <c r="H14690" s="18" t="str">
        <f t="shared" si="938"/>
        <v/>
      </c>
    </row>
    <row r="14691" spans="5:8" x14ac:dyDescent="0.25">
      <c r="E14691" s="18" t="str">
        <f t="shared" si="935"/>
        <v/>
      </c>
      <c r="F14691" s="18" t="str">
        <f t="shared" si="936"/>
        <v/>
      </c>
      <c r="G14691" s="18" t="str">
        <f t="shared" si="937"/>
        <v/>
      </c>
      <c r="H14691" s="18" t="str">
        <f t="shared" si="938"/>
        <v/>
      </c>
    </row>
    <row r="14692" spans="5:8" x14ac:dyDescent="0.25">
      <c r="E14692" s="18" t="str">
        <f t="shared" si="935"/>
        <v/>
      </c>
      <c r="F14692" s="18" t="str">
        <f t="shared" si="936"/>
        <v/>
      </c>
      <c r="G14692" s="18" t="str">
        <f t="shared" si="937"/>
        <v/>
      </c>
      <c r="H14692" s="18" t="str">
        <f t="shared" si="938"/>
        <v/>
      </c>
    </row>
    <row r="14693" spans="5:8" x14ac:dyDescent="0.25">
      <c r="E14693" s="18" t="str">
        <f t="shared" si="935"/>
        <v/>
      </c>
      <c r="F14693" s="18" t="str">
        <f t="shared" si="936"/>
        <v/>
      </c>
      <c r="G14693" s="18" t="str">
        <f t="shared" si="937"/>
        <v/>
      </c>
      <c r="H14693" s="18" t="str">
        <f t="shared" si="938"/>
        <v/>
      </c>
    </row>
    <row r="14694" spans="5:8" x14ac:dyDescent="0.25">
      <c r="E14694" s="18" t="str">
        <f t="shared" si="935"/>
        <v/>
      </c>
      <c r="F14694" s="18" t="str">
        <f t="shared" si="936"/>
        <v/>
      </c>
      <c r="G14694" s="18" t="str">
        <f t="shared" si="937"/>
        <v/>
      </c>
      <c r="H14694" s="18" t="str">
        <f t="shared" si="938"/>
        <v/>
      </c>
    </row>
    <row r="14695" spans="5:8" x14ac:dyDescent="0.25">
      <c r="E14695" s="18" t="str">
        <f t="shared" si="935"/>
        <v/>
      </c>
      <c r="F14695" s="18" t="str">
        <f t="shared" si="936"/>
        <v/>
      </c>
      <c r="G14695" s="18" t="str">
        <f t="shared" si="937"/>
        <v/>
      </c>
      <c r="H14695" s="18" t="str">
        <f t="shared" si="938"/>
        <v/>
      </c>
    </row>
    <row r="14696" spans="5:8" x14ac:dyDescent="0.25">
      <c r="E14696" s="18" t="str">
        <f t="shared" si="935"/>
        <v/>
      </c>
      <c r="F14696" s="18" t="str">
        <f t="shared" si="936"/>
        <v/>
      </c>
      <c r="G14696" s="18" t="str">
        <f t="shared" si="937"/>
        <v/>
      </c>
      <c r="H14696" s="18" t="str">
        <f t="shared" si="938"/>
        <v/>
      </c>
    </row>
    <row r="14697" spans="5:8" x14ac:dyDescent="0.25">
      <c r="E14697" s="18" t="str">
        <f t="shared" si="935"/>
        <v/>
      </c>
      <c r="F14697" s="18" t="str">
        <f t="shared" si="936"/>
        <v/>
      </c>
      <c r="G14697" s="18" t="str">
        <f t="shared" si="937"/>
        <v/>
      </c>
      <c r="H14697" s="18" t="str">
        <f t="shared" si="938"/>
        <v/>
      </c>
    </row>
    <row r="14698" spans="5:8" x14ac:dyDescent="0.25">
      <c r="E14698" s="18" t="str">
        <f t="shared" si="935"/>
        <v/>
      </c>
      <c r="F14698" s="18" t="str">
        <f t="shared" si="936"/>
        <v/>
      </c>
      <c r="G14698" s="18" t="str">
        <f t="shared" si="937"/>
        <v/>
      </c>
      <c r="H14698" s="18" t="str">
        <f t="shared" si="938"/>
        <v/>
      </c>
    </row>
    <row r="14699" spans="5:8" x14ac:dyDescent="0.25">
      <c r="E14699" s="18" t="str">
        <f t="shared" si="935"/>
        <v/>
      </c>
      <c r="F14699" s="18" t="str">
        <f t="shared" si="936"/>
        <v/>
      </c>
      <c r="G14699" s="18" t="str">
        <f t="shared" si="937"/>
        <v/>
      </c>
      <c r="H14699" s="18" t="str">
        <f t="shared" si="938"/>
        <v/>
      </c>
    </row>
    <row r="14700" spans="5:8" x14ac:dyDescent="0.25">
      <c r="E14700" s="18" t="str">
        <f t="shared" si="935"/>
        <v/>
      </c>
      <c r="F14700" s="18" t="str">
        <f t="shared" si="936"/>
        <v/>
      </c>
      <c r="G14700" s="18" t="str">
        <f t="shared" si="937"/>
        <v/>
      </c>
      <c r="H14700" s="18" t="str">
        <f t="shared" si="938"/>
        <v/>
      </c>
    </row>
    <row r="14701" spans="5:8" x14ac:dyDescent="0.25">
      <c r="E14701" s="18" t="str">
        <f t="shared" si="935"/>
        <v/>
      </c>
      <c r="F14701" s="18" t="str">
        <f t="shared" si="936"/>
        <v/>
      </c>
      <c r="G14701" s="18" t="str">
        <f t="shared" si="937"/>
        <v/>
      </c>
      <c r="H14701" s="18" t="str">
        <f t="shared" si="938"/>
        <v/>
      </c>
    </row>
    <row r="14702" spans="5:8" x14ac:dyDescent="0.25">
      <c r="E14702" s="18" t="str">
        <f t="shared" si="935"/>
        <v/>
      </c>
      <c r="F14702" s="18" t="str">
        <f t="shared" si="936"/>
        <v/>
      </c>
      <c r="G14702" s="18" t="str">
        <f t="shared" si="937"/>
        <v/>
      </c>
      <c r="H14702" s="18" t="str">
        <f t="shared" si="938"/>
        <v/>
      </c>
    </row>
    <row r="14703" spans="5:8" x14ac:dyDescent="0.25">
      <c r="E14703" s="18" t="str">
        <f t="shared" si="935"/>
        <v/>
      </c>
      <c r="F14703" s="18" t="str">
        <f t="shared" si="936"/>
        <v/>
      </c>
      <c r="G14703" s="18" t="str">
        <f t="shared" si="937"/>
        <v/>
      </c>
      <c r="H14703" s="18" t="str">
        <f t="shared" si="938"/>
        <v/>
      </c>
    </row>
    <row r="14704" spans="5:8" x14ac:dyDescent="0.25">
      <c r="E14704" s="18" t="str">
        <f t="shared" si="935"/>
        <v/>
      </c>
      <c r="F14704" s="18" t="str">
        <f t="shared" si="936"/>
        <v/>
      </c>
      <c r="G14704" s="18" t="str">
        <f t="shared" si="937"/>
        <v/>
      </c>
      <c r="H14704" s="18" t="str">
        <f t="shared" si="938"/>
        <v/>
      </c>
    </row>
    <row r="14705" spans="5:8" x14ac:dyDescent="0.25">
      <c r="E14705" s="18" t="str">
        <f t="shared" si="935"/>
        <v/>
      </c>
      <c r="F14705" s="18" t="str">
        <f t="shared" si="936"/>
        <v/>
      </c>
      <c r="G14705" s="18" t="str">
        <f t="shared" si="937"/>
        <v/>
      </c>
      <c r="H14705" s="18" t="str">
        <f t="shared" si="938"/>
        <v/>
      </c>
    </row>
    <row r="14706" spans="5:8" x14ac:dyDescent="0.25">
      <c r="E14706" s="18" t="str">
        <f t="shared" si="935"/>
        <v/>
      </c>
      <c r="F14706" s="18" t="str">
        <f t="shared" si="936"/>
        <v/>
      </c>
      <c r="G14706" s="18" t="str">
        <f t="shared" si="937"/>
        <v/>
      </c>
      <c r="H14706" s="18" t="str">
        <f t="shared" si="938"/>
        <v/>
      </c>
    </row>
    <row r="14707" spans="5:8" x14ac:dyDescent="0.25">
      <c r="E14707" s="18" t="str">
        <f t="shared" si="935"/>
        <v/>
      </c>
      <c r="F14707" s="18" t="str">
        <f t="shared" si="936"/>
        <v/>
      </c>
      <c r="G14707" s="18" t="str">
        <f t="shared" si="937"/>
        <v/>
      </c>
      <c r="H14707" s="18" t="str">
        <f t="shared" si="938"/>
        <v/>
      </c>
    </row>
    <row r="14708" spans="5:8" x14ac:dyDescent="0.25">
      <c r="E14708" s="18" t="str">
        <f t="shared" si="935"/>
        <v/>
      </c>
      <c r="F14708" s="18" t="str">
        <f t="shared" si="936"/>
        <v/>
      </c>
      <c r="G14708" s="18" t="str">
        <f t="shared" si="937"/>
        <v/>
      </c>
      <c r="H14708" s="18" t="str">
        <f t="shared" si="938"/>
        <v/>
      </c>
    </row>
    <row r="14709" spans="5:8" x14ac:dyDescent="0.25">
      <c r="E14709" s="18" t="str">
        <f t="shared" si="935"/>
        <v/>
      </c>
      <c r="F14709" s="18" t="str">
        <f t="shared" si="936"/>
        <v/>
      </c>
      <c r="G14709" s="18" t="str">
        <f t="shared" si="937"/>
        <v/>
      </c>
      <c r="H14709" s="18" t="str">
        <f t="shared" si="938"/>
        <v/>
      </c>
    </row>
    <row r="14710" spans="5:8" x14ac:dyDescent="0.25">
      <c r="E14710" s="18" t="str">
        <f t="shared" si="935"/>
        <v/>
      </c>
      <c r="F14710" s="18" t="str">
        <f t="shared" si="936"/>
        <v/>
      </c>
      <c r="G14710" s="18" t="str">
        <f t="shared" si="937"/>
        <v/>
      </c>
      <c r="H14710" s="18" t="str">
        <f t="shared" si="938"/>
        <v/>
      </c>
    </row>
    <row r="14711" spans="5:8" x14ac:dyDescent="0.25">
      <c r="E14711" s="18" t="str">
        <f t="shared" si="935"/>
        <v/>
      </c>
      <c r="F14711" s="18" t="str">
        <f t="shared" si="936"/>
        <v/>
      </c>
      <c r="G14711" s="18" t="str">
        <f t="shared" si="937"/>
        <v/>
      </c>
      <c r="H14711" s="18" t="str">
        <f t="shared" si="938"/>
        <v/>
      </c>
    </row>
    <row r="14712" spans="5:8" x14ac:dyDescent="0.25">
      <c r="E14712" s="18" t="str">
        <f t="shared" si="935"/>
        <v/>
      </c>
      <c r="F14712" s="18" t="str">
        <f t="shared" si="936"/>
        <v/>
      </c>
      <c r="G14712" s="18" t="str">
        <f t="shared" si="937"/>
        <v/>
      </c>
      <c r="H14712" s="18" t="str">
        <f t="shared" si="938"/>
        <v/>
      </c>
    </row>
    <row r="14713" spans="5:8" x14ac:dyDescent="0.25">
      <c r="E14713" s="18" t="str">
        <f t="shared" si="935"/>
        <v/>
      </c>
      <c r="F14713" s="18" t="str">
        <f t="shared" si="936"/>
        <v/>
      </c>
      <c r="G14713" s="18" t="str">
        <f t="shared" si="937"/>
        <v/>
      </c>
      <c r="H14713" s="18" t="str">
        <f t="shared" si="938"/>
        <v/>
      </c>
    </row>
    <row r="14714" spans="5:8" x14ac:dyDescent="0.25">
      <c r="E14714" s="18" t="str">
        <f t="shared" si="935"/>
        <v/>
      </c>
      <c r="F14714" s="18" t="str">
        <f t="shared" si="936"/>
        <v/>
      </c>
      <c r="G14714" s="18" t="str">
        <f t="shared" si="937"/>
        <v/>
      </c>
      <c r="H14714" s="18" t="str">
        <f t="shared" si="938"/>
        <v/>
      </c>
    </row>
    <row r="14715" spans="5:8" x14ac:dyDescent="0.25">
      <c r="E14715" s="18" t="str">
        <f t="shared" si="935"/>
        <v/>
      </c>
      <c r="F14715" s="18" t="str">
        <f t="shared" si="936"/>
        <v/>
      </c>
      <c r="G14715" s="18" t="str">
        <f t="shared" si="937"/>
        <v/>
      </c>
      <c r="H14715" s="18" t="str">
        <f t="shared" si="938"/>
        <v/>
      </c>
    </row>
    <row r="14716" spans="5:8" x14ac:dyDescent="0.25">
      <c r="E14716" s="18" t="str">
        <f t="shared" si="935"/>
        <v/>
      </c>
      <c r="F14716" s="18" t="str">
        <f t="shared" si="936"/>
        <v/>
      </c>
      <c r="G14716" s="18" t="str">
        <f t="shared" si="937"/>
        <v/>
      </c>
      <c r="H14716" s="18" t="str">
        <f t="shared" si="938"/>
        <v/>
      </c>
    </row>
    <row r="14717" spans="5:8" x14ac:dyDescent="0.25">
      <c r="E14717" s="18" t="str">
        <f t="shared" si="935"/>
        <v/>
      </c>
      <c r="F14717" s="18" t="str">
        <f t="shared" si="936"/>
        <v/>
      </c>
      <c r="G14717" s="18" t="str">
        <f t="shared" si="937"/>
        <v/>
      </c>
      <c r="H14717" s="18" t="str">
        <f t="shared" si="938"/>
        <v/>
      </c>
    </row>
    <row r="14718" spans="5:8" x14ac:dyDescent="0.25">
      <c r="E14718" s="18" t="str">
        <f t="shared" si="935"/>
        <v/>
      </c>
      <c r="F14718" s="18" t="str">
        <f t="shared" si="936"/>
        <v/>
      </c>
      <c r="G14718" s="18" t="str">
        <f t="shared" si="937"/>
        <v/>
      </c>
      <c r="H14718" s="18" t="str">
        <f t="shared" si="938"/>
        <v/>
      </c>
    </row>
    <row r="14719" spans="5:8" x14ac:dyDescent="0.25">
      <c r="E14719" s="18" t="str">
        <f t="shared" si="935"/>
        <v/>
      </c>
      <c r="F14719" s="18" t="str">
        <f t="shared" si="936"/>
        <v/>
      </c>
      <c r="G14719" s="18" t="str">
        <f t="shared" si="937"/>
        <v/>
      </c>
      <c r="H14719" s="18" t="str">
        <f t="shared" si="938"/>
        <v/>
      </c>
    </row>
    <row r="14720" spans="5:8" x14ac:dyDescent="0.25">
      <c r="E14720" s="18" t="str">
        <f t="shared" si="935"/>
        <v/>
      </c>
      <c r="F14720" s="18" t="str">
        <f t="shared" si="936"/>
        <v/>
      </c>
      <c r="G14720" s="18" t="str">
        <f t="shared" si="937"/>
        <v/>
      </c>
      <c r="H14720" s="18" t="str">
        <f t="shared" si="938"/>
        <v/>
      </c>
    </row>
    <row r="14721" spans="5:8" x14ac:dyDescent="0.25">
      <c r="E14721" s="18" t="str">
        <f t="shared" si="935"/>
        <v/>
      </c>
      <c r="F14721" s="18" t="str">
        <f t="shared" si="936"/>
        <v/>
      </c>
      <c r="G14721" s="18" t="str">
        <f t="shared" si="937"/>
        <v/>
      </c>
      <c r="H14721" s="18" t="str">
        <f t="shared" si="938"/>
        <v/>
      </c>
    </row>
    <row r="14722" spans="5:8" x14ac:dyDescent="0.25">
      <c r="E14722" s="18" t="str">
        <f t="shared" si="935"/>
        <v/>
      </c>
      <c r="F14722" s="18" t="str">
        <f t="shared" si="936"/>
        <v/>
      </c>
      <c r="G14722" s="18" t="str">
        <f t="shared" si="937"/>
        <v/>
      </c>
      <c r="H14722" s="18" t="str">
        <f t="shared" si="938"/>
        <v/>
      </c>
    </row>
    <row r="14723" spans="5:8" x14ac:dyDescent="0.25">
      <c r="E14723" s="18" t="str">
        <f t="shared" si="935"/>
        <v/>
      </c>
      <c r="F14723" s="18" t="str">
        <f t="shared" si="936"/>
        <v/>
      </c>
      <c r="G14723" s="18" t="str">
        <f t="shared" si="937"/>
        <v/>
      </c>
      <c r="H14723" s="18" t="str">
        <f t="shared" si="938"/>
        <v/>
      </c>
    </row>
    <row r="14724" spans="5:8" x14ac:dyDescent="0.25">
      <c r="E14724" s="18" t="str">
        <f t="shared" si="935"/>
        <v/>
      </c>
      <c r="F14724" s="18" t="str">
        <f t="shared" si="936"/>
        <v/>
      </c>
      <c r="G14724" s="18" t="str">
        <f t="shared" si="937"/>
        <v/>
      </c>
      <c r="H14724" s="18" t="str">
        <f t="shared" si="938"/>
        <v/>
      </c>
    </row>
    <row r="14725" spans="5:8" x14ac:dyDescent="0.25">
      <c r="E14725" s="18" t="str">
        <f t="shared" si="935"/>
        <v/>
      </c>
      <c r="F14725" s="18" t="str">
        <f t="shared" si="936"/>
        <v/>
      </c>
      <c r="G14725" s="18" t="str">
        <f t="shared" si="937"/>
        <v/>
      </c>
      <c r="H14725" s="18" t="str">
        <f t="shared" si="938"/>
        <v/>
      </c>
    </row>
    <row r="14726" spans="5:8" x14ac:dyDescent="0.25">
      <c r="E14726" s="18" t="str">
        <f t="shared" ref="E14726:E14789" si="939">IF($C14726="","",IFERROR(INDEX(ItemPriceCol,MATCH($C14726,ItemName,0)),""))</f>
        <v/>
      </c>
      <c r="F14726" s="18" t="str">
        <f t="shared" ref="F14726:F14789" si="940">IF(OR($D14726="",$E14726=""),"",$D14726*$E14726)</f>
        <v/>
      </c>
      <c r="G14726" s="18" t="str">
        <f t="shared" ref="G14726:G14789" si="941">IF($C14726="","",IFERROR(INDEX(ItemCostCol,MATCH($C14726,ItemName,0)),""))</f>
        <v/>
      </c>
      <c r="H14726" s="18" t="str">
        <f t="shared" ref="H14726:H14789" si="942">IF(OR($F14726="",$G14726=""),"",$F14726-$D14726*$G14726)</f>
        <v/>
      </c>
    </row>
    <row r="14727" spans="5:8" x14ac:dyDescent="0.25">
      <c r="E14727" s="18" t="str">
        <f t="shared" si="939"/>
        <v/>
      </c>
      <c r="F14727" s="18" t="str">
        <f t="shared" si="940"/>
        <v/>
      </c>
      <c r="G14727" s="18" t="str">
        <f t="shared" si="941"/>
        <v/>
      </c>
      <c r="H14727" s="18" t="str">
        <f t="shared" si="942"/>
        <v/>
      </c>
    </row>
    <row r="14728" spans="5:8" x14ac:dyDescent="0.25">
      <c r="E14728" s="18" t="str">
        <f t="shared" si="939"/>
        <v/>
      </c>
      <c r="F14728" s="18" t="str">
        <f t="shared" si="940"/>
        <v/>
      </c>
      <c r="G14728" s="18" t="str">
        <f t="shared" si="941"/>
        <v/>
      </c>
      <c r="H14728" s="18" t="str">
        <f t="shared" si="942"/>
        <v/>
      </c>
    </row>
    <row r="14729" spans="5:8" x14ac:dyDescent="0.25">
      <c r="E14729" s="18" t="str">
        <f t="shared" si="939"/>
        <v/>
      </c>
      <c r="F14729" s="18" t="str">
        <f t="shared" si="940"/>
        <v/>
      </c>
      <c r="G14729" s="18" t="str">
        <f t="shared" si="941"/>
        <v/>
      </c>
      <c r="H14729" s="18" t="str">
        <f t="shared" si="942"/>
        <v/>
      </c>
    </row>
    <row r="14730" spans="5:8" x14ac:dyDescent="0.25">
      <c r="E14730" s="18" t="str">
        <f t="shared" si="939"/>
        <v/>
      </c>
      <c r="F14730" s="18" t="str">
        <f t="shared" si="940"/>
        <v/>
      </c>
      <c r="G14730" s="18" t="str">
        <f t="shared" si="941"/>
        <v/>
      </c>
      <c r="H14730" s="18" t="str">
        <f t="shared" si="942"/>
        <v/>
      </c>
    </row>
    <row r="14731" spans="5:8" x14ac:dyDescent="0.25">
      <c r="E14731" s="18" t="str">
        <f t="shared" si="939"/>
        <v/>
      </c>
      <c r="F14731" s="18" t="str">
        <f t="shared" si="940"/>
        <v/>
      </c>
      <c r="G14731" s="18" t="str">
        <f t="shared" si="941"/>
        <v/>
      </c>
      <c r="H14731" s="18" t="str">
        <f t="shared" si="942"/>
        <v/>
      </c>
    </row>
    <row r="14732" spans="5:8" x14ac:dyDescent="0.25">
      <c r="E14732" s="18" t="str">
        <f t="shared" si="939"/>
        <v/>
      </c>
      <c r="F14732" s="18" t="str">
        <f t="shared" si="940"/>
        <v/>
      </c>
      <c r="G14732" s="18" t="str">
        <f t="shared" si="941"/>
        <v/>
      </c>
      <c r="H14732" s="18" t="str">
        <f t="shared" si="942"/>
        <v/>
      </c>
    </row>
    <row r="14733" spans="5:8" x14ac:dyDescent="0.25">
      <c r="E14733" s="18" t="str">
        <f t="shared" si="939"/>
        <v/>
      </c>
      <c r="F14733" s="18" t="str">
        <f t="shared" si="940"/>
        <v/>
      </c>
      <c r="G14733" s="18" t="str">
        <f t="shared" si="941"/>
        <v/>
      </c>
      <c r="H14733" s="18" t="str">
        <f t="shared" si="942"/>
        <v/>
      </c>
    </row>
    <row r="14734" spans="5:8" x14ac:dyDescent="0.25">
      <c r="E14734" s="18" t="str">
        <f t="shared" si="939"/>
        <v/>
      </c>
      <c r="F14734" s="18" t="str">
        <f t="shared" si="940"/>
        <v/>
      </c>
      <c r="G14734" s="18" t="str">
        <f t="shared" si="941"/>
        <v/>
      </c>
      <c r="H14734" s="18" t="str">
        <f t="shared" si="942"/>
        <v/>
      </c>
    </row>
    <row r="14735" spans="5:8" x14ac:dyDescent="0.25">
      <c r="E14735" s="18" t="str">
        <f t="shared" si="939"/>
        <v/>
      </c>
      <c r="F14735" s="18" t="str">
        <f t="shared" si="940"/>
        <v/>
      </c>
      <c r="G14735" s="18" t="str">
        <f t="shared" si="941"/>
        <v/>
      </c>
      <c r="H14735" s="18" t="str">
        <f t="shared" si="942"/>
        <v/>
      </c>
    </row>
    <row r="14736" spans="5:8" x14ac:dyDescent="0.25">
      <c r="E14736" s="18" t="str">
        <f t="shared" si="939"/>
        <v/>
      </c>
      <c r="F14736" s="18" t="str">
        <f t="shared" si="940"/>
        <v/>
      </c>
      <c r="G14736" s="18" t="str">
        <f t="shared" si="941"/>
        <v/>
      </c>
      <c r="H14736" s="18" t="str">
        <f t="shared" si="942"/>
        <v/>
      </c>
    </row>
    <row r="14737" spans="5:8" x14ac:dyDescent="0.25">
      <c r="E14737" s="18" t="str">
        <f t="shared" si="939"/>
        <v/>
      </c>
      <c r="F14737" s="18" t="str">
        <f t="shared" si="940"/>
        <v/>
      </c>
      <c r="G14737" s="18" t="str">
        <f t="shared" si="941"/>
        <v/>
      </c>
      <c r="H14737" s="18" t="str">
        <f t="shared" si="942"/>
        <v/>
      </c>
    </row>
    <row r="14738" spans="5:8" x14ac:dyDescent="0.25">
      <c r="E14738" s="18" t="str">
        <f t="shared" si="939"/>
        <v/>
      </c>
      <c r="F14738" s="18" t="str">
        <f t="shared" si="940"/>
        <v/>
      </c>
      <c r="G14738" s="18" t="str">
        <f t="shared" si="941"/>
        <v/>
      </c>
      <c r="H14738" s="18" t="str">
        <f t="shared" si="942"/>
        <v/>
      </c>
    </row>
    <row r="14739" spans="5:8" x14ac:dyDescent="0.25">
      <c r="E14739" s="18" t="str">
        <f t="shared" si="939"/>
        <v/>
      </c>
      <c r="F14739" s="18" t="str">
        <f t="shared" si="940"/>
        <v/>
      </c>
      <c r="G14739" s="18" t="str">
        <f t="shared" si="941"/>
        <v/>
      </c>
      <c r="H14739" s="18" t="str">
        <f t="shared" si="942"/>
        <v/>
      </c>
    </row>
    <row r="14740" spans="5:8" x14ac:dyDescent="0.25">
      <c r="E14740" s="18" t="str">
        <f t="shared" si="939"/>
        <v/>
      </c>
      <c r="F14740" s="18" t="str">
        <f t="shared" si="940"/>
        <v/>
      </c>
      <c r="G14740" s="18" t="str">
        <f t="shared" si="941"/>
        <v/>
      </c>
      <c r="H14740" s="18" t="str">
        <f t="shared" si="942"/>
        <v/>
      </c>
    </row>
    <row r="14741" spans="5:8" x14ac:dyDescent="0.25">
      <c r="E14741" s="18" t="str">
        <f t="shared" si="939"/>
        <v/>
      </c>
      <c r="F14741" s="18" t="str">
        <f t="shared" si="940"/>
        <v/>
      </c>
      <c r="G14741" s="18" t="str">
        <f t="shared" si="941"/>
        <v/>
      </c>
      <c r="H14741" s="18" t="str">
        <f t="shared" si="942"/>
        <v/>
      </c>
    </row>
    <row r="14742" spans="5:8" x14ac:dyDescent="0.25">
      <c r="E14742" s="18" t="str">
        <f t="shared" si="939"/>
        <v/>
      </c>
      <c r="F14742" s="18" t="str">
        <f t="shared" si="940"/>
        <v/>
      </c>
      <c r="G14742" s="18" t="str">
        <f t="shared" si="941"/>
        <v/>
      </c>
      <c r="H14742" s="18" t="str">
        <f t="shared" si="942"/>
        <v/>
      </c>
    </row>
    <row r="14743" spans="5:8" x14ac:dyDescent="0.25">
      <c r="E14743" s="18" t="str">
        <f t="shared" si="939"/>
        <v/>
      </c>
      <c r="F14743" s="18" t="str">
        <f t="shared" si="940"/>
        <v/>
      </c>
      <c r="G14743" s="18" t="str">
        <f t="shared" si="941"/>
        <v/>
      </c>
      <c r="H14743" s="18" t="str">
        <f t="shared" si="942"/>
        <v/>
      </c>
    </row>
    <row r="14744" spans="5:8" x14ac:dyDescent="0.25">
      <c r="E14744" s="18" t="str">
        <f t="shared" si="939"/>
        <v/>
      </c>
      <c r="F14744" s="18" t="str">
        <f t="shared" si="940"/>
        <v/>
      </c>
      <c r="G14744" s="18" t="str">
        <f t="shared" si="941"/>
        <v/>
      </c>
      <c r="H14744" s="18" t="str">
        <f t="shared" si="942"/>
        <v/>
      </c>
    </row>
    <row r="14745" spans="5:8" x14ac:dyDescent="0.25">
      <c r="E14745" s="18" t="str">
        <f t="shared" si="939"/>
        <v/>
      </c>
      <c r="F14745" s="18" t="str">
        <f t="shared" si="940"/>
        <v/>
      </c>
      <c r="G14745" s="18" t="str">
        <f t="shared" si="941"/>
        <v/>
      </c>
      <c r="H14745" s="18" t="str">
        <f t="shared" si="942"/>
        <v/>
      </c>
    </row>
    <row r="14746" spans="5:8" x14ac:dyDescent="0.25">
      <c r="E14746" s="18" t="str">
        <f t="shared" si="939"/>
        <v/>
      </c>
      <c r="F14746" s="18" t="str">
        <f t="shared" si="940"/>
        <v/>
      </c>
      <c r="G14746" s="18" t="str">
        <f t="shared" si="941"/>
        <v/>
      </c>
      <c r="H14746" s="18" t="str">
        <f t="shared" si="942"/>
        <v/>
      </c>
    </row>
    <row r="14747" spans="5:8" x14ac:dyDescent="0.25">
      <c r="E14747" s="18" t="str">
        <f t="shared" si="939"/>
        <v/>
      </c>
      <c r="F14747" s="18" t="str">
        <f t="shared" si="940"/>
        <v/>
      </c>
      <c r="G14747" s="18" t="str">
        <f t="shared" si="941"/>
        <v/>
      </c>
      <c r="H14747" s="18" t="str">
        <f t="shared" si="942"/>
        <v/>
      </c>
    </row>
    <row r="14748" spans="5:8" x14ac:dyDescent="0.25">
      <c r="E14748" s="18" t="str">
        <f t="shared" si="939"/>
        <v/>
      </c>
      <c r="F14748" s="18" t="str">
        <f t="shared" si="940"/>
        <v/>
      </c>
      <c r="G14748" s="18" t="str">
        <f t="shared" si="941"/>
        <v/>
      </c>
      <c r="H14748" s="18" t="str">
        <f t="shared" si="942"/>
        <v/>
      </c>
    </row>
    <row r="14749" spans="5:8" x14ac:dyDescent="0.25">
      <c r="E14749" s="18" t="str">
        <f t="shared" si="939"/>
        <v/>
      </c>
      <c r="F14749" s="18" t="str">
        <f t="shared" si="940"/>
        <v/>
      </c>
      <c r="G14749" s="18" t="str">
        <f t="shared" si="941"/>
        <v/>
      </c>
      <c r="H14749" s="18" t="str">
        <f t="shared" si="942"/>
        <v/>
      </c>
    </row>
    <row r="14750" spans="5:8" x14ac:dyDescent="0.25">
      <c r="E14750" s="18" t="str">
        <f t="shared" si="939"/>
        <v/>
      </c>
      <c r="F14750" s="18" t="str">
        <f t="shared" si="940"/>
        <v/>
      </c>
      <c r="G14750" s="18" t="str">
        <f t="shared" si="941"/>
        <v/>
      </c>
      <c r="H14750" s="18" t="str">
        <f t="shared" si="942"/>
        <v/>
      </c>
    </row>
    <row r="14751" spans="5:8" x14ac:dyDescent="0.25">
      <c r="E14751" s="18" t="str">
        <f t="shared" si="939"/>
        <v/>
      </c>
      <c r="F14751" s="18" t="str">
        <f t="shared" si="940"/>
        <v/>
      </c>
      <c r="G14751" s="18" t="str">
        <f t="shared" si="941"/>
        <v/>
      </c>
      <c r="H14751" s="18" t="str">
        <f t="shared" si="942"/>
        <v/>
      </c>
    </row>
    <row r="14752" spans="5:8" x14ac:dyDescent="0.25">
      <c r="E14752" s="18" t="str">
        <f t="shared" si="939"/>
        <v/>
      </c>
      <c r="F14752" s="18" t="str">
        <f t="shared" si="940"/>
        <v/>
      </c>
      <c r="G14752" s="18" t="str">
        <f t="shared" si="941"/>
        <v/>
      </c>
      <c r="H14752" s="18" t="str">
        <f t="shared" si="942"/>
        <v/>
      </c>
    </row>
    <row r="14753" spans="5:8" x14ac:dyDescent="0.25">
      <c r="E14753" s="18" t="str">
        <f t="shared" si="939"/>
        <v/>
      </c>
      <c r="F14753" s="18" t="str">
        <f t="shared" si="940"/>
        <v/>
      </c>
      <c r="G14753" s="18" t="str">
        <f t="shared" si="941"/>
        <v/>
      </c>
      <c r="H14753" s="18" t="str">
        <f t="shared" si="942"/>
        <v/>
      </c>
    </row>
    <row r="14754" spans="5:8" x14ac:dyDescent="0.25">
      <c r="E14754" s="18" t="str">
        <f t="shared" si="939"/>
        <v/>
      </c>
      <c r="F14754" s="18" t="str">
        <f t="shared" si="940"/>
        <v/>
      </c>
      <c r="G14754" s="18" t="str">
        <f t="shared" si="941"/>
        <v/>
      </c>
      <c r="H14754" s="18" t="str">
        <f t="shared" si="942"/>
        <v/>
      </c>
    </row>
    <row r="14755" spans="5:8" x14ac:dyDescent="0.25">
      <c r="E14755" s="18" t="str">
        <f t="shared" si="939"/>
        <v/>
      </c>
      <c r="F14755" s="18" t="str">
        <f t="shared" si="940"/>
        <v/>
      </c>
      <c r="G14755" s="18" t="str">
        <f t="shared" si="941"/>
        <v/>
      </c>
      <c r="H14755" s="18" t="str">
        <f t="shared" si="942"/>
        <v/>
      </c>
    </row>
    <row r="14756" spans="5:8" x14ac:dyDescent="0.25">
      <c r="E14756" s="18" t="str">
        <f t="shared" si="939"/>
        <v/>
      </c>
      <c r="F14756" s="18" t="str">
        <f t="shared" si="940"/>
        <v/>
      </c>
      <c r="G14756" s="18" t="str">
        <f t="shared" si="941"/>
        <v/>
      </c>
      <c r="H14756" s="18" t="str">
        <f t="shared" si="942"/>
        <v/>
      </c>
    </row>
    <row r="14757" spans="5:8" x14ac:dyDescent="0.25">
      <c r="E14757" s="18" t="str">
        <f t="shared" si="939"/>
        <v/>
      </c>
      <c r="F14757" s="18" t="str">
        <f t="shared" si="940"/>
        <v/>
      </c>
      <c r="G14757" s="18" t="str">
        <f t="shared" si="941"/>
        <v/>
      </c>
      <c r="H14757" s="18" t="str">
        <f t="shared" si="942"/>
        <v/>
      </c>
    </row>
    <row r="14758" spans="5:8" x14ac:dyDescent="0.25">
      <c r="E14758" s="18" t="str">
        <f t="shared" si="939"/>
        <v/>
      </c>
      <c r="F14758" s="18" t="str">
        <f t="shared" si="940"/>
        <v/>
      </c>
      <c r="G14758" s="18" t="str">
        <f t="shared" si="941"/>
        <v/>
      </c>
      <c r="H14758" s="18" t="str">
        <f t="shared" si="942"/>
        <v/>
      </c>
    </row>
    <row r="14759" spans="5:8" x14ac:dyDescent="0.25">
      <c r="E14759" s="18" t="str">
        <f t="shared" si="939"/>
        <v/>
      </c>
      <c r="F14759" s="18" t="str">
        <f t="shared" si="940"/>
        <v/>
      </c>
      <c r="G14759" s="18" t="str">
        <f t="shared" si="941"/>
        <v/>
      </c>
      <c r="H14759" s="18" t="str">
        <f t="shared" si="942"/>
        <v/>
      </c>
    </row>
    <row r="14760" spans="5:8" x14ac:dyDescent="0.25">
      <c r="E14760" s="18" t="str">
        <f t="shared" si="939"/>
        <v/>
      </c>
      <c r="F14760" s="18" t="str">
        <f t="shared" si="940"/>
        <v/>
      </c>
      <c r="G14760" s="18" t="str">
        <f t="shared" si="941"/>
        <v/>
      </c>
      <c r="H14760" s="18" t="str">
        <f t="shared" si="942"/>
        <v/>
      </c>
    </row>
    <row r="14761" spans="5:8" x14ac:dyDescent="0.25">
      <c r="E14761" s="18" t="str">
        <f t="shared" si="939"/>
        <v/>
      </c>
      <c r="F14761" s="18" t="str">
        <f t="shared" si="940"/>
        <v/>
      </c>
      <c r="G14761" s="18" t="str">
        <f t="shared" si="941"/>
        <v/>
      </c>
      <c r="H14761" s="18" t="str">
        <f t="shared" si="942"/>
        <v/>
      </c>
    </row>
    <row r="14762" spans="5:8" x14ac:dyDescent="0.25">
      <c r="E14762" s="18" t="str">
        <f t="shared" si="939"/>
        <v/>
      </c>
      <c r="F14762" s="18" t="str">
        <f t="shared" si="940"/>
        <v/>
      </c>
      <c r="G14762" s="18" t="str">
        <f t="shared" si="941"/>
        <v/>
      </c>
      <c r="H14762" s="18" t="str">
        <f t="shared" si="942"/>
        <v/>
      </c>
    </row>
    <row r="14763" spans="5:8" x14ac:dyDescent="0.25">
      <c r="E14763" s="18" t="str">
        <f t="shared" si="939"/>
        <v/>
      </c>
      <c r="F14763" s="18" t="str">
        <f t="shared" si="940"/>
        <v/>
      </c>
      <c r="G14763" s="18" t="str">
        <f t="shared" si="941"/>
        <v/>
      </c>
      <c r="H14763" s="18" t="str">
        <f t="shared" si="942"/>
        <v/>
      </c>
    </row>
    <row r="14764" spans="5:8" x14ac:dyDescent="0.25">
      <c r="E14764" s="18" t="str">
        <f t="shared" si="939"/>
        <v/>
      </c>
      <c r="F14764" s="18" t="str">
        <f t="shared" si="940"/>
        <v/>
      </c>
      <c r="G14764" s="18" t="str">
        <f t="shared" si="941"/>
        <v/>
      </c>
      <c r="H14764" s="18" t="str">
        <f t="shared" si="942"/>
        <v/>
      </c>
    </row>
    <row r="14765" spans="5:8" x14ac:dyDescent="0.25">
      <c r="E14765" s="18" t="str">
        <f t="shared" si="939"/>
        <v/>
      </c>
      <c r="F14765" s="18" t="str">
        <f t="shared" si="940"/>
        <v/>
      </c>
      <c r="G14765" s="18" t="str">
        <f t="shared" si="941"/>
        <v/>
      </c>
      <c r="H14765" s="18" t="str">
        <f t="shared" si="942"/>
        <v/>
      </c>
    </row>
    <row r="14766" spans="5:8" x14ac:dyDescent="0.25">
      <c r="E14766" s="18" t="str">
        <f t="shared" si="939"/>
        <v/>
      </c>
      <c r="F14766" s="18" t="str">
        <f t="shared" si="940"/>
        <v/>
      </c>
      <c r="G14766" s="18" t="str">
        <f t="shared" si="941"/>
        <v/>
      </c>
      <c r="H14766" s="18" t="str">
        <f t="shared" si="942"/>
        <v/>
      </c>
    </row>
    <row r="14767" spans="5:8" x14ac:dyDescent="0.25">
      <c r="E14767" s="18" t="str">
        <f t="shared" si="939"/>
        <v/>
      </c>
      <c r="F14767" s="18" t="str">
        <f t="shared" si="940"/>
        <v/>
      </c>
      <c r="G14767" s="18" t="str">
        <f t="shared" si="941"/>
        <v/>
      </c>
      <c r="H14767" s="18" t="str">
        <f t="shared" si="942"/>
        <v/>
      </c>
    </row>
    <row r="14768" spans="5:8" x14ac:dyDescent="0.25">
      <c r="E14768" s="18" t="str">
        <f t="shared" si="939"/>
        <v/>
      </c>
      <c r="F14768" s="18" t="str">
        <f t="shared" si="940"/>
        <v/>
      </c>
      <c r="G14768" s="18" t="str">
        <f t="shared" si="941"/>
        <v/>
      </c>
      <c r="H14768" s="18" t="str">
        <f t="shared" si="942"/>
        <v/>
      </c>
    </row>
    <row r="14769" spans="5:8" x14ac:dyDescent="0.25">
      <c r="E14769" s="18" t="str">
        <f t="shared" si="939"/>
        <v/>
      </c>
      <c r="F14769" s="18" t="str">
        <f t="shared" si="940"/>
        <v/>
      </c>
      <c r="G14769" s="18" t="str">
        <f t="shared" si="941"/>
        <v/>
      </c>
      <c r="H14769" s="18" t="str">
        <f t="shared" si="942"/>
        <v/>
      </c>
    </row>
    <row r="14770" spans="5:8" x14ac:dyDescent="0.25">
      <c r="E14770" s="18" t="str">
        <f t="shared" si="939"/>
        <v/>
      </c>
      <c r="F14770" s="18" t="str">
        <f t="shared" si="940"/>
        <v/>
      </c>
      <c r="G14770" s="18" t="str">
        <f t="shared" si="941"/>
        <v/>
      </c>
      <c r="H14770" s="18" t="str">
        <f t="shared" si="942"/>
        <v/>
      </c>
    </row>
    <row r="14771" spans="5:8" x14ac:dyDescent="0.25">
      <c r="E14771" s="18" t="str">
        <f t="shared" si="939"/>
        <v/>
      </c>
      <c r="F14771" s="18" t="str">
        <f t="shared" si="940"/>
        <v/>
      </c>
      <c r="G14771" s="18" t="str">
        <f t="shared" si="941"/>
        <v/>
      </c>
      <c r="H14771" s="18" t="str">
        <f t="shared" si="942"/>
        <v/>
      </c>
    </row>
    <row r="14772" spans="5:8" x14ac:dyDescent="0.25">
      <c r="E14772" s="18" t="str">
        <f t="shared" si="939"/>
        <v/>
      </c>
      <c r="F14772" s="18" t="str">
        <f t="shared" si="940"/>
        <v/>
      </c>
      <c r="G14772" s="18" t="str">
        <f t="shared" si="941"/>
        <v/>
      </c>
      <c r="H14772" s="18" t="str">
        <f t="shared" si="942"/>
        <v/>
      </c>
    </row>
    <row r="14773" spans="5:8" x14ac:dyDescent="0.25">
      <c r="E14773" s="18" t="str">
        <f t="shared" si="939"/>
        <v/>
      </c>
      <c r="F14773" s="18" t="str">
        <f t="shared" si="940"/>
        <v/>
      </c>
      <c r="G14773" s="18" t="str">
        <f t="shared" si="941"/>
        <v/>
      </c>
      <c r="H14773" s="18" t="str">
        <f t="shared" si="942"/>
        <v/>
      </c>
    </row>
    <row r="14774" spans="5:8" x14ac:dyDescent="0.25">
      <c r="E14774" s="18" t="str">
        <f t="shared" si="939"/>
        <v/>
      </c>
      <c r="F14774" s="18" t="str">
        <f t="shared" si="940"/>
        <v/>
      </c>
      <c r="G14774" s="18" t="str">
        <f t="shared" si="941"/>
        <v/>
      </c>
      <c r="H14774" s="18" t="str">
        <f t="shared" si="942"/>
        <v/>
      </c>
    </row>
    <row r="14775" spans="5:8" x14ac:dyDescent="0.25">
      <c r="E14775" s="18" t="str">
        <f t="shared" si="939"/>
        <v/>
      </c>
      <c r="F14775" s="18" t="str">
        <f t="shared" si="940"/>
        <v/>
      </c>
      <c r="G14775" s="18" t="str">
        <f t="shared" si="941"/>
        <v/>
      </c>
      <c r="H14775" s="18" t="str">
        <f t="shared" si="942"/>
        <v/>
      </c>
    </row>
    <row r="14776" spans="5:8" x14ac:dyDescent="0.25">
      <c r="E14776" s="18" t="str">
        <f t="shared" si="939"/>
        <v/>
      </c>
      <c r="F14776" s="18" t="str">
        <f t="shared" si="940"/>
        <v/>
      </c>
      <c r="G14776" s="18" t="str">
        <f t="shared" si="941"/>
        <v/>
      </c>
      <c r="H14776" s="18" t="str">
        <f t="shared" si="942"/>
        <v/>
      </c>
    </row>
    <row r="14777" spans="5:8" x14ac:dyDescent="0.25">
      <c r="E14777" s="18" t="str">
        <f t="shared" si="939"/>
        <v/>
      </c>
      <c r="F14777" s="18" t="str">
        <f t="shared" si="940"/>
        <v/>
      </c>
      <c r="G14777" s="18" t="str">
        <f t="shared" si="941"/>
        <v/>
      </c>
      <c r="H14777" s="18" t="str">
        <f t="shared" si="942"/>
        <v/>
      </c>
    </row>
    <row r="14778" spans="5:8" x14ac:dyDescent="0.25">
      <c r="E14778" s="18" t="str">
        <f t="shared" si="939"/>
        <v/>
      </c>
      <c r="F14778" s="18" t="str">
        <f t="shared" si="940"/>
        <v/>
      </c>
      <c r="G14778" s="18" t="str">
        <f t="shared" si="941"/>
        <v/>
      </c>
      <c r="H14778" s="18" t="str">
        <f t="shared" si="942"/>
        <v/>
      </c>
    </row>
    <row r="14779" spans="5:8" x14ac:dyDescent="0.25">
      <c r="E14779" s="18" t="str">
        <f t="shared" si="939"/>
        <v/>
      </c>
      <c r="F14779" s="18" t="str">
        <f t="shared" si="940"/>
        <v/>
      </c>
      <c r="G14779" s="18" t="str">
        <f t="shared" si="941"/>
        <v/>
      </c>
      <c r="H14779" s="18" t="str">
        <f t="shared" si="942"/>
        <v/>
      </c>
    </row>
    <row r="14780" spans="5:8" x14ac:dyDescent="0.25">
      <c r="E14780" s="18" t="str">
        <f t="shared" si="939"/>
        <v/>
      </c>
      <c r="F14780" s="18" t="str">
        <f t="shared" si="940"/>
        <v/>
      </c>
      <c r="G14780" s="18" t="str">
        <f t="shared" si="941"/>
        <v/>
      </c>
      <c r="H14780" s="18" t="str">
        <f t="shared" si="942"/>
        <v/>
      </c>
    </row>
    <row r="14781" spans="5:8" x14ac:dyDescent="0.25">
      <c r="E14781" s="18" t="str">
        <f t="shared" si="939"/>
        <v/>
      </c>
      <c r="F14781" s="18" t="str">
        <f t="shared" si="940"/>
        <v/>
      </c>
      <c r="G14781" s="18" t="str">
        <f t="shared" si="941"/>
        <v/>
      </c>
      <c r="H14781" s="18" t="str">
        <f t="shared" si="942"/>
        <v/>
      </c>
    </row>
    <row r="14782" spans="5:8" x14ac:dyDescent="0.25">
      <c r="E14782" s="18" t="str">
        <f t="shared" si="939"/>
        <v/>
      </c>
      <c r="F14782" s="18" t="str">
        <f t="shared" si="940"/>
        <v/>
      </c>
      <c r="G14782" s="18" t="str">
        <f t="shared" si="941"/>
        <v/>
      </c>
      <c r="H14782" s="18" t="str">
        <f t="shared" si="942"/>
        <v/>
      </c>
    </row>
    <row r="14783" spans="5:8" x14ac:dyDescent="0.25">
      <c r="E14783" s="18" t="str">
        <f t="shared" si="939"/>
        <v/>
      </c>
      <c r="F14783" s="18" t="str">
        <f t="shared" si="940"/>
        <v/>
      </c>
      <c r="G14783" s="18" t="str">
        <f t="shared" si="941"/>
        <v/>
      </c>
      <c r="H14783" s="18" t="str">
        <f t="shared" si="942"/>
        <v/>
      </c>
    </row>
    <row r="14784" spans="5:8" x14ac:dyDescent="0.25">
      <c r="E14784" s="18" t="str">
        <f t="shared" si="939"/>
        <v/>
      </c>
      <c r="F14784" s="18" t="str">
        <f t="shared" si="940"/>
        <v/>
      </c>
      <c r="G14784" s="18" t="str">
        <f t="shared" si="941"/>
        <v/>
      </c>
      <c r="H14784" s="18" t="str">
        <f t="shared" si="942"/>
        <v/>
      </c>
    </row>
    <row r="14785" spans="5:8" x14ac:dyDescent="0.25">
      <c r="E14785" s="18" t="str">
        <f t="shared" si="939"/>
        <v/>
      </c>
      <c r="F14785" s="18" t="str">
        <f t="shared" si="940"/>
        <v/>
      </c>
      <c r="G14785" s="18" t="str">
        <f t="shared" si="941"/>
        <v/>
      </c>
      <c r="H14785" s="18" t="str">
        <f t="shared" si="942"/>
        <v/>
      </c>
    </row>
    <row r="14786" spans="5:8" x14ac:dyDescent="0.25">
      <c r="E14786" s="18" t="str">
        <f t="shared" si="939"/>
        <v/>
      </c>
      <c r="F14786" s="18" t="str">
        <f t="shared" si="940"/>
        <v/>
      </c>
      <c r="G14786" s="18" t="str">
        <f t="shared" si="941"/>
        <v/>
      </c>
      <c r="H14786" s="18" t="str">
        <f t="shared" si="942"/>
        <v/>
      </c>
    </row>
    <row r="14787" spans="5:8" x14ac:dyDescent="0.25">
      <c r="E14787" s="18" t="str">
        <f t="shared" si="939"/>
        <v/>
      </c>
      <c r="F14787" s="18" t="str">
        <f t="shared" si="940"/>
        <v/>
      </c>
      <c r="G14787" s="18" t="str">
        <f t="shared" si="941"/>
        <v/>
      </c>
      <c r="H14787" s="18" t="str">
        <f t="shared" si="942"/>
        <v/>
      </c>
    </row>
    <row r="14788" spans="5:8" x14ac:dyDescent="0.25">
      <c r="E14788" s="18" t="str">
        <f t="shared" si="939"/>
        <v/>
      </c>
      <c r="F14788" s="18" t="str">
        <f t="shared" si="940"/>
        <v/>
      </c>
      <c r="G14788" s="18" t="str">
        <f t="shared" si="941"/>
        <v/>
      </c>
      <c r="H14788" s="18" t="str">
        <f t="shared" si="942"/>
        <v/>
      </c>
    </row>
    <row r="14789" spans="5:8" x14ac:dyDescent="0.25">
      <c r="E14789" s="18" t="str">
        <f t="shared" si="939"/>
        <v/>
      </c>
      <c r="F14789" s="18" t="str">
        <f t="shared" si="940"/>
        <v/>
      </c>
      <c r="G14789" s="18" t="str">
        <f t="shared" si="941"/>
        <v/>
      </c>
      <c r="H14789" s="18" t="str">
        <f t="shared" si="942"/>
        <v/>
      </c>
    </row>
    <row r="14790" spans="5:8" x14ac:dyDescent="0.25">
      <c r="E14790" s="18" t="str">
        <f t="shared" ref="E14790:E14853" si="943">IF($C14790="","",IFERROR(INDEX(ItemPriceCol,MATCH($C14790,ItemName,0)),""))</f>
        <v/>
      </c>
      <c r="F14790" s="18" t="str">
        <f t="shared" ref="F14790:F14853" si="944">IF(OR($D14790="",$E14790=""),"",$D14790*$E14790)</f>
        <v/>
      </c>
      <c r="G14790" s="18" t="str">
        <f t="shared" ref="G14790:G14853" si="945">IF($C14790="","",IFERROR(INDEX(ItemCostCol,MATCH($C14790,ItemName,0)),""))</f>
        <v/>
      </c>
      <c r="H14790" s="18" t="str">
        <f t="shared" ref="H14790:H14853" si="946">IF(OR($F14790="",$G14790=""),"",$F14790-$D14790*$G14790)</f>
        <v/>
      </c>
    </row>
    <row r="14791" spans="5:8" x14ac:dyDescent="0.25">
      <c r="E14791" s="18" t="str">
        <f t="shared" si="943"/>
        <v/>
      </c>
      <c r="F14791" s="18" t="str">
        <f t="shared" si="944"/>
        <v/>
      </c>
      <c r="G14791" s="18" t="str">
        <f t="shared" si="945"/>
        <v/>
      </c>
      <c r="H14791" s="18" t="str">
        <f t="shared" si="946"/>
        <v/>
      </c>
    </row>
    <row r="14792" spans="5:8" x14ac:dyDescent="0.25">
      <c r="E14792" s="18" t="str">
        <f t="shared" si="943"/>
        <v/>
      </c>
      <c r="F14792" s="18" t="str">
        <f t="shared" si="944"/>
        <v/>
      </c>
      <c r="G14792" s="18" t="str">
        <f t="shared" si="945"/>
        <v/>
      </c>
      <c r="H14792" s="18" t="str">
        <f t="shared" si="946"/>
        <v/>
      </c>
    </row>
    <row r="14793" spans="5:8" x14ac:dyDescent="0.25">
      <c r="E14793" s="18" t="str">
        <f t="shared" si="943"/>
        <v/>
      </c>
      <c r="F14793" s="18" t="str">
        <f t="shared" si="944"/>
        <v/>
      </c>
      <c r="G14793" s="18" t="str">
        <f t="shared" si="945"/>
        <v/>
      </c>
      <c r="H14793" s="18" t="str">
        <f t="shared" si="946"/>
        <v/>
      </c>
    </row>
    <row r="14794" spans="5:8" x14ac:dyDescent="0.25">
      <c r="E14794" s="18" t="str">
        <f t="shared" si="943"/>
        <v/>
      </c>
      <c r="F14794" s="18" t="str">
        <f t="shared" si="944"/>
        <v/>
      </c>
      <c r="G14794" s="18" t="str">
        <f t="shared" si="945"/>
        <v/>
      </c>
      <c r="H14794" s="18" t="str">
        <f t="shared" si="946"/>
        <v/>
      </c>
    </row>
    <row r="14795" spans="5:8" x14ac:dyDescent="0.25">
      <c r="E14795" s="18" t="str">
        <f t="shared" si="943"/>
        <v/>
      </c>
      <c r="F14795" s="18" t="str">
        <f t="shared" si="944"/>
        <v/>
      </c>
      <c r="G14795" s="18" t="str">
        <f t="shared" si="945"/>
        <v/>
      </c>
      <c r="H14795" s="18" t="str">
        <f t="shared" si="946"/>
        <v/>
      </c>
    </row>
    <row r="14796" spans="5:8" x14ac:dyDescent="0.25">
      <c r="E14796" s="18" t="str">
        <f t="shared" si="943"/>
        <v/>
      </c>
      <c r="F14796" s="18" t="str">
        <f t="shared" si="944"/>
        <v/>
      </c>
      <c r="G14796" s="18" t="str">
        <f t="shared" si="945"/>
        <v/>
      </c>
      <c r="H14796" s="18" t="str">
        <f t="shared" si="946"/>
        <v/>
      </c>
    </row>
    <row r="14797" spans="5:8" x14ac:dyDescent="0.25">
      <c r="E14797" s="18" t="str">
        <f t="shared" si="943"/>
        <v/>
      </c>
      <c r="F14797" s="18" t="str">
        <f t="shared" si="944"/>
        <v/>
      </c>
      <c r="G14797" s="18" t="str">
        <f t="shared" si="945"/>
        <v/>
      </c>
      <c r="H14797" s="18" t="str">
        <f t="shared" si="946"/>
        <v/>
      </c>
    </row>
    <row r="14798" spans="5:8" x14ac:dyDescent="0.25">
      <c r="E14798" s="18" t="str">
        <f t="shared" si="943"/>
        <v/>
      </c>
      <c r="F14798" s="18" t="str">
        <f t="shared" si="944"/>
        <v/>
      </c>
      <c r="G14798" s="18" t="str">
        <f t="shared" si="945"/>
        <v/>
      </c>
      <c r="H14798" s="18" t="str">
        <f t="shared" si="946"/>
        <v/>
      </c>
    </row>
    <row r="14799" spans="5:8" x14ac:dyDescent="0.25">
      <c r="E14799" s="18" t="str">
        <f t="shared" si="943"/>
        <v/>
      </c>
      <c r="F14799" s="18" t="str">
        <f t="shared" si="944"/>
        <v/>
      </c>
      <c r="G14799" s="18" t="str">
        <f t="shared" si="945"/>
        <v/>
      </c>
      <c r="H14799" s="18" t="str">
        <f t="shared" si="946"/>
        <v/>
      </c>
    </row>
    <row r="14800" spans="5:8" x14ac:dyDescent="0.25">
      <c r="E14800" s="18" t="str">
        <f t="shared" si="943"/>
        <v/>
      </c>
      <c r="F14800" s="18" t="str">
        <f t="shared" si="944"/>
        <v/>
      </c>
      <c r="G14800" s="18" t="str">
        <f t="shared" si="945"/>
        <v/>
      </c>
      <c r="H14800" s="18" t="str">
        <f t="shared" si="946"/>
        <v/>
      </c>
    </row>
    <row r="14801" spans="5:8" x14ac:dyDescent="0.25">
      <c r="E14801" s="18" t="str">
        <f t="shared" si="943"/>
        <v/>
      </c>
      <c r="F14801" s="18" t="str">
        <f t="shared" si="944"/>
        <v/>
      </c>
      <c r="G14801" s="18" t="str">
        <f t="shared" si="945"/>
        <v/>
      </c>
      <c r="H14801" s="18" t="str">
        <f t="shared" si="946"/>
        <v/>
      </c>
    </row>
    <row r="14802" spans="5:8" x14ac:dyDescent="0.25">
      <c r="E14802" s="18" t="str">
        <f t="shared" si="943"/>
        <v/>
      </c>
      <c r="F14802" s="18" t="str">
        <f t="shared" si="944"/>
        <v/>
      </c>
      <c r="G14802" s="18" t="str">
        <f t="shared" si="945"/>
        <v/>
      </c>
      <c r="H14802" s="18" t="str">
        <f t="shared" si="946"/>
        <v/>
      </c>
    </row>
    <row r="14803" spans="5:8" x14ac:dyDescent="0.25">
      <c r="E14803" s="18" t="str">
        <f t="shared" si="943"/>
        <v/>
      </c>
      <c r="F14803" s="18" t="str">
        <f t="shared" si="944"/>
        <v/>
      </c>
      <c r="G14803" s="18" t="str">
        <f t="shared" si="945"/>
        <v/>
      </c>
      <c r="H14803" s="18" t="str">
        <f t="shared" si="946"/>
        <v/>
      </c>
    </row>
    <row r="14804" spans="5:8" x14ac:dyDescent="0.25">
      <c r="E14804" s="18" t="str">
        <f t="shared" si="943"/>
        <v/>
      </c>
      <c r="F14804" s="18" t="str">
        <f t="shared" si="944"/>
        <v/>
      </c>
      <c r="G14804" s="18" t="str">
        <f t="shared" si="945"/>
        <v/>
      </c>
      <c r="H14804" s="18" t="str">
        <f t="shared" si="946"/>
        <v/>
      </c>
    </row>
    <row r="14805" spans="5:8" x14ac:dyDescent="0.25">
      <c r="E14805" s="18" t="str">
        <f t="shared" si="943"/>
        <v/>
      </c>
      <c r="F14805" s="18" t="str">
        <f t="shared" si="944"/>
        <v/>
      </c>
      <c r="G14805" s="18" t="str">
        <f t="shared" si="945"/>
        <v/>
      </c>
      <c r="H14805" s="18" t="str">
        <f t="shared" si="946"/>
        <v/>
      </c>
    </row>
    <row r="14806" spans="5:8" x14ac:dyDescent="0.25">
      <c r="E14806" s="18" t="str">
        <f t="shared" si="943"/>
        <v/>
      </c>
      <c r="F14806" s="18" t="str">
        <f t="shared" si="944"/>
        <v/>
      </c>
      <c r="G14806" s="18" t="str">
        <f t="shared" si="945"/>
        <v/>
      </c>
      <c r="H14806" s="18" t="str">
        <f t="shared" si="946"/>
        <v/>
      </c>
    </row>
    <row r="14807" spans="5:8" x14ac:dyDescent="0.25">
      <c r="E14807" s="18" t="str">
        <f t="shared" si="943"/>
        <v/>
      </c>
      <c r="F14807" s="18" t="str">
        <f t="shared" si="944"/>
        <v/>
      </c>
      <c r="G14807" s="18" t="str">
        <f t="shared" si="945"/>
        <v/>
      </c>
      <c r="H14807" s="18" t="str">
        <f t="shared" si="946"/>
        <v/>
      </c>
    </row>
    <row r="14808" spans="5:8" x14ac:dyDescent="0.25">
      <c r="E14808" s="18" t="str">
        <f t="shared" si="943"/>
        <v/>
      </c>
      <c r="F14808" s="18" t="str">
        <f t="shared" si="944"/>
        <v/>
      </c>
      <c r="G14808" s="18" t="str">
        <f t="shared" si="945"/>
        <v/>
      </c>
      <c r="H14808" s="18" t="str">
        <f t="shared" si="946"/>
        <v/>
      </c>
    </row>
    <row r="14809" spans="5:8" x14ac:dyDescent="0.25">
      <c r="E14809" s="18" t="str">
        <f t="shared" si="943"/>
        <v/>
      </c>
      <c r="F14809" s="18" t="str">
        <f t="shared" si="944"/>
        <v/>
      </c>
      <c r="G14809" s="18" t="str">
        <f t="shared" si="945"/>
        <v/>
      </c>
      <c r="H14809" s="18" t="str">
        <f t="shared" si="946"/>
        <v/>
      </c>
    </row>
    <row r="14810" spans="5:8" x14ac:dyDescent="0.25">
      <c r="E14810" s="18" t="str">
        <f t="shared" si="943"/>
        <v/>
      </c>
      <c r="F14810" s="18" t="str">
        <f t="shared" si="944"/>
        <v/>
      </c>
      <c r="G14810" s="18" t="str">
        <f t="shared" si="945"/>
        <v/>
      </c>
      <c r="H14810" s="18" t="str">
        <f t="shared" si="946"/>
        <v/>
      </c>
    </row>
    <row r="14811" spans="5:8" x14ac:dyDescent="0.25">
      <c r="E14811" s="18" t="str">
        <f t="shared" si="943"/>
        <v/>
      </c>
      <c r="F14811" s="18" t="str">
        <f t="shared" si="944"/>
        <v/>
      </c>
      <c r="G14811" s="18" t="str">
        <f t="shared" si="945"/>
        <v/>
      </c>
      <c r="H14811" s="18" t="str">
        <f t="shared" si="946"/>
        <v/>
      </c>
    </row>
    <row r="14812" spans="5:8" x14ac:dyDescent="0.25">
      <c r="E14812" s="18" t="str">
        <f t="shared" si="943"/>
        <v/>
      </c>
      <c r="F14812" s="18" t="str">
        <f t="shared" si="944"/>
        <v/>
      </c>
      <c r="G14812" s="18" t="str">
        <f t="shared" si="945"/>
        <v/>
      </c>
      <c r="H14812" s="18" t="str">
        <f t="shared" si="946"/>
        <v/>
      </c>
    </row>
    <row r="14813" spans="5:8" x14ac:dyDescent="0.25">
      <c r="E14813" s="18" t="str">
        <f t="shared" si="943"/>
        <v/>
      </c>
      <c r="F14813" s="18" t="str">
        <f t="shared" si="944"/>
        <v/>
      </c>
      <c r="G14813" s="18" t="str">
        <f t="shared" si="945"/>
        <v/>
      </c>
      <c r="H14813" s="18" t="str">
        <f t="shared" si="946"/>
        <v/>
      </c>
    </row>
    <row r="14814" spans="5:8" x14ac:dyDescent="0.25">
      <c r="E14814" s="18" t="str">
        <f t="shared" si="943"/>
        <v/>
      </c>
      <c r="F14814" s="18" t="str">
        <f t="shared" si="944"/>
        <v/>
      </c>
      <c r="G14814" s="18" t="str">
        <f t="shared" si="945"/>
        <v/>
      </c>
      <c r="H14814" s="18" t="str">
        <f t="shared" si="946"/>
        <v/>
      </c>
    </row>
    <row r="14815" spans="5:8" x14ac:dyDescent="0.25">
      <c r="E14815" s="18" t="str">
        <f t="shared" si="943"/>
        <v/>
      </c>
      <c r="F14815" s="18" t="str">
        <f t="shared" si="944"/>
        <v/>
      </c>
      <c r="G14815" s="18" t="str">
        <f t="shared" si="945"/>
        <v/>
      </c>
      <c r="H14815" s="18" t="str">
        <f t="shared" si="946"/>
        <v/>
      </c>
    </row>
    <row r="14816" spans="5:8" x14ac:dyDescent="0.25">
      <c r="E14816" s="18" t="str">
        <f t="shared" si="943"/>
        <v/>
      </c>
      <c r="F14816" s="18" t="str">
        <f t="shared" si="944"/>
        <v/>
      </c>
      <c r="G14816" s="18" t="str">
        <f t="shared" si="945"/>
        <v/>
      </c>
      <c r="H14816" s="18" t="str">
        <f t="shared" si="946"/>
        <v/>
      </c>
    </row>
    <row r="14817" spans="5:8" x14ac:dyDescent="0.25">
      <c r="E14817" s="18" t="str">
        <f t="shared" si="943"/>
        <v/>
      </c>
      <c r="F14817" s="18" t="str">
        <f t="shared" si="944"/>
        <v/>
      </c>
      <c r="G14817" s="18" t="str">
        <f t="shared" si="945"/>
        <v/>
      </c>
      <c r="H14817" s="18" t="str">
        <f t="shared" si="946"/>
        <v/>
      </c>
    </row>
    <row r="14818" spans="5:8" x14ac:dyDescent="0.25">
      <c r="E14818" s="18" t="str">
        <f t="shared" si="943"/>
        <v/>
      </c>
      <c r="F14818" s="18" t="str">
        <f t="shared" si="944"/>
        <v/>
      </c>
      <c r="G14818" s="18" t="str">
        <f t="shared" si="945"/>
        <v/>
      </c>
      <c r="H14818" s="18" t="str">
        <f t="shared" si="946"/>
        <v/>
      </c>
    </row>
    <row r="14819" spans="5:8" x14ac:dyDescent="0.25">
      <c r="E14819" s="18" t="str">
        <f t="shared" si="943"/>
        <v/>
      </c>
      <c r="F14819" s="18" t="str">
        <f t="shared" si="944"/>
        <v/>
      </c>
      <c r="G14819" s="18" t="str">
        <f t="shared" si="945"/>
        <v/>
      </c>
      <c r="H14819" s="18" t="str">
        <f t="shared" si="946"/>
        <v/>
      </c>
    </row>
    <row r="14820" spans="5:8" x14ac:dyDescent="0.25">
      <c r="E14820" s="18" t="str">
        <f t="shared" si="943"/>
        <v/>
      </c>
      <c r="F14820" s="18" t="str">
        <f t="shared" si="944"/>
        <v/>
      </c>
      <c r="G14820" s="18" t="str">
        <f t="shared" si="945"/>
        <v/>
      </c>
      <c r="H14820" s="18" t="str">
        <f t="shared" si="946"/>
        <v/>
      </c>
    </row>
    <row r="14821" spans="5:8" x14ac:dyDescent="0.25">
      <c r="E14821" s="18" t="str">
        <f t="shared" si="943"/>
        <v/>
      </c>
      <c r="F14821" s="18" t="str">
        <f t="shared" si="944"/>
        <v/>
      </c>
      <c r="G14821" s="18" t="str">
        <f t="shared" si="945"/>
        <v/>
      </c>
      <c r="H14821" s="18" t="str">
        <f t="shared" si="946"/>
        <v/>
      </c>
    </row>
    <row r="14822" spans="5:8" x14ac:dyDescent="0.25">
      <c r="E14822" s="18" t="str">
        <f t="shared" si="943"/>
        <v/>
      </c>
      <c r="F14822" s="18" t="str">
        <f t="shared" si="944"/>
        <v/>
      </c>
      <c r="G14822" s="18" t="str">
        <f t="shared" si="945"/>
        <v/>
      </c>
      <c r="H14822" s="18" t="str">
        <f t="shared" si="946"/>
        <v/>
      </c>
    </row>
    <row r="14823" spans="5:8" x14ac:dyDescent="0.25">
      <c r="E14823" s="18" t="str">
        <f t="shared" si="943"/>
        <v/>
      </c>
      <c r="F14823" s="18" t="str">
        <f t="shared" si="944"/>
        <v/>
      </c>
      <c r="G14823" s="18" t="str">
        <f t="shared" si="945"/>
        <v/>
      </c>
      <c r="H14823" s="18" t="str">
        <f t="shared" si="946"/>
        <v/>
      </c>
    </row>
    <row r="14824" spans="5:8" x14ac:dyDescent="0.25">
      <c r="E14824" s="18" t="str">
        <f t="shared" si="943"/>
        <v/>
      </c>
      <c r="F14824" s="18" t="str">
        <f t="shared" si="944"/>
        <v/>
      </c>
      <c r="G14824" s="18" t="str">
        <f t="shared" si="945"/>
        <v/>
      </c>
      <c r="H14824" s="18" t="str">
        <f t="shared" si="946"/>
        <v/>
      </c>
    </row>
    <row r="14825" spans="5:8" x14ac:dyDescent="0.25">
      <c r="E14825" s="18" t="str">
        <f t="shared" si="943"/>
        <v/>
      </c>
      <c r="F14825" s="18" t="str">
        <f t="shared" si="944"/>
        <v/>
      </c>
      <c r="G14825" s="18" t="str">
        <f t="shared" si="945"/>
        <v/>
      </c>
      <c r="H14825" s="18" t="str">
        <f t="shared" si="946"/>
        <v/>
      </c>
    </row>
    <row r="14826" spans="5:8" x14ac:dyDescent="0.25">
      <c r="E14826" s="18" t="str">
        <f t="shared" si="943"/>
        <v/>
      </c>
      <c r="F14826" s="18" t="str">
        <f t="shared" si="944"/>
        <v/>
      </c>
      <c r="G14826" s="18" t="str">
        <f t="shared" si="945"/>
        <v/>
      </c>
      <c r="H14826" s="18" t="str">
        <f t="shared" si="946"/>
        <v/>
      </c>
    </row>
    <row r="14827" spans="5:8" x14ac:dyDescent="0.25">
      <c r="E14827" s="18" t="str">
        <f t="shared" si="943"/>
        <v/>
      </c>
      <c r="F14827" s="18" t="str">
        <f t="shared" si="944"/>
        <v/>
      </c>
      <c r="G14827" s="18" t="str">
        <f t="shared" si="945"/>
        <v/>
      </c>
      <c r="H14827" s="18" t="str">
        <f t="shared" si="946"/>
        <v/>
      </c>
    </row>
    <row r="14828" spans="5:8" x14ac:dyDescent="0.25">
      <c r="E14828" s="18" t="str">
        <f t="shared" si="943"/>
        <v/>
      </c>
      <c r="F14828" s="18" t="str">
        <f t="shared" si="944"/>
        <v/>
      </c>
      <c r="G14828" s="18" t="str">
        <f t="shared" si="945"/>
        <v/>
      </c>
      <c r="H14828" s="18" t="str">
        <f t="shared" si="946"/>
        <v/>
      </c>
    </row>
    <row r="14829" spans="5:8" x14ac:dyDescent="0.25">
      <c r="E14829" s="18" t="str">
        <f t="shared" si="943"/>
        <v/>
      </c>
      <c r="F14829" s="18" t="str">
        <f t="shared" si="944"/>
        <v/>
      </c>
      <c r="G14829" s="18" t="str">
        <f t="shared" si="945"/>
        <v/>
      </c>
      <c r="H14829" s="18" t="str">
        <f t="shared" si="946"/>
        <v/>
      </c>
    </row>
    <row r="14830" spans="5:8" x14ac:dyDescent="0.25">
      <c r="E14830" s="18" t="str">
        <f t="shared" si="943"/>
        <v/>
      </c>
      <c r="F14830" s="18" t="str">
        <f t="shared" si="944"/>
        <v/>
      </c>
      <c r="G14830" s="18" t="str">
        <f t="shared" si="945"/>
        <v/>
      </c>
      <c r="H14830" s="18" t="str">
        <f t="shared" si="946"/>
        <v/>
      </c>
    </row>
    <row r="14831" spans="5:8" x14ac:dyDescent="0.25">
      <c r="E14831" s="18" t="str">
        <f t="shared" si="943"/>
        <v/>
      </c>
      <c r="F14831" s="18" t="str">
        <f t="shared" si="944"/>
        <v/>
      </c>
      <c r="G14831" s="18" t="str">
        <f t="shared" si="945"/>
        <v/>
      </c>
      <c r="H14831" s="18" t="str">
        <f t="shared" si="946"/>
        <v/>
      </c>
    </row>
    <row r="14832" spans="5:8" x14ac:dyDescent="0.25">
      <c r="E14832" s="18" t="str">
        <f t="shared" si="943"/>
        <v/>
      </c>
      <c r="F14832" s="18" t="str">
        <f t="shared" si="944"/>
        <v/>
      </c>
      <c r="G14832" s="18" t="str">
        <f t="shared" si="945"/>
        <v/>
      </c>
      <c r="H14832" s="18" t="str">
        <f t="shared" si="946"/>
        <v/>
      </c>
    </row>
    <row r="14833" spans="5:8" x14ac:dyDescent="0.25">
      <c r="E14833" s="18" t="str">
        <f t="shared" si="943"/>
        <v/>
      </c>
      <c r="F14833" s="18" t="str">
        <f t="shared" si="944"/>
        <v/>
      </c>
      <c r="G14833" s="18" t="str">
        <f t="shared" si="945"/>
        <v/>
      </c>
      <c r="H14833" s="18" t="str">
        <f t="shared" si="946"/>
        <v/>
      </c>
    </row>
    <row r="14834" spans="5:8" x14ac:dyDescent="0.25">
      <c r="E14834" s="18" t="str">
        <f t="shared" si="943"/>
        <v/>
      </c>
      <c r="F14834" s="18" t="str">
        <f t="shared" si="944"/>
        <v/>
      </c>
      <c r="G14834" s="18" t="str">
        <f t="shared" si="945"/>
        <v/>
      </c>
      <c r="H14834" s="18" t="str">
        <f t="shared" si="946"/>
        <v/>
      </c>
    </row>
    <row r="14835" spans="5:8" x14ac:dyDescent="0.25">
      <c r="E14835" s="18" t="str">
        <f t="shared" si="943"/>
        <v/>
      </c>
      <c r="F14835" s="18" t="str">
        <f t="shared" si="944"/>
        <v/>
      </c>
      <c r="G14835" s="18" t="str">
        <f t="shared" si="945"/>
        <v/>
      </c>
      <c r="H14835" s="18" t="str">
        <f t="shared" si="946"/>
        <v/>
      </c>
    </row>
    <row r="14836" spans="5:8" x14ac:dyDescent="0.25">
      <c r="E14836" s="18" t="str">
        <f t="shared" si="943"/>
        <v/>
      </c>
      <c r="F14836" s="18" t="str">
        <f t="shared" si="944"/>
        <v/>
      </c>
      <c r="G14836" s="18" t="str">
        <f t="shared" si="945"/>
        <v/>
      </c>
      <c r="H14836" s="18" t="str">
        <f t="shared" si="946"/>
        <v/>
      </c>
    </row>
    <row r="14837" spans="5:8" x14ac:dyDescent="0.25">
      <c r="E14837" s="18" t="str">
        <f t="shared" si="943"/>
        <v/>
      </c>
      <c r="F14837" s="18" t="str">
        <f t="shared" si="944"/>
        <v/>
      </c>
      <c r="G14837" s="18" t="str">
        <f t="shared" si="945"/>
        <v/>
      </c>
      <c r="H14837" s="18" t="str">
        <f t="shared" si="946"/>
        <v/>
      </c>
    </row>
    <row r="14838" spans="5:8" x14ac:dyDescent="0.25">
      <c r="E14838" s="18" t="str">
        <f t="shared" si="943"/>
        <v/>
      </c>
      <c r="F14838" s="18" t="str">
        <f t="shared" si="944"/>
        <v/>
      </c>
      <c r="G14838" s="18" t="str">
        <f t="shared" si="945"/>
        <v/>
      </c>
      <c r="H14838" s="18" t="str">
        <f t="shared" si="946"/>
        <v/>
      </c>
    </row>
    <row r="14839" spans="5:8" x14ac:dyDescent="0.25">
      <c r="E14839" s="18" t="str">
        <f t="shared" si="943"/>
        <v/>
      </c>
      <c r="F14839" s="18" t="str">
        <f t="shared" si="944"/>
        <v/>
      </c>
      <c r="G14839" s="18" t="str">
        <f t="shared" si="945"/>
        <v/>
      </c>
      <c r="H14839" s="18" t="str">
        <f t="shared" si="946"/>
        <v/>
      </c>
    </row>
    <row r="14840" spans="5:8" x14ac:dyDescent="0.25">
      <c r="E14840" s="18" t="str">
        <f t="shared" si="943"/>
        <v/>
      </c>
      <c r="F14840" s="18" t="str">
        <f t="shared" si="944"/>
        <v/>
      </c>
      <c r="G14840" s="18" t="str">
        <f t="shared" si="945"/>
        <v/>
      </c>
      <c r="H14840" s="18" t="str">
        <f t="shared" si="946"/>
        <v/>
      </c>
    </row>
    <row r="14841" spans="5:8" x14ac:dyDescent="0.25">
      <c r="E14841" s="18" t="str">
        <f t="shared" si="943"/>
        <v/>
      </c>
      <c r="F14841" s="18" t="str">
        <f t="shared" si="944"/>
        <v/>
      </c>
      <c r="G14841" s="18" t="str">
        <f t="shared" si="945"/>
        <v/>
      </c>
      <c r="H14841" s="18" t="str">
        <f t="shared" si="946"/>
        <v/>
      </c>
    </row>
    <row r="14842" spans="5:8" x14ac:dyDescent="0.25">
      <c r="E14842" s="18" t="str">
        <f t="shared" si="943"/>
        <v/>
      </c>
      <c r="F14842" s="18" t="str">
        <f t="shared" si="944"/>
        <v/>
      </c>
      <c r="G14842" s="18" t="str">
        <f t="shared" si="945"/>
        <v/>
      </c>
      <c r="H14842" s="18" t="str">
        <f t="shared" si="946"/>
        <v/>
      </c>
    </row>
    <row r="14843" spans="5:8" x14ac:dyDescent="0.25">
      <c r="E14843" s="18" t="str">
        <f t="shared" si="943"/>
        <v/>
      </c>
      <c r="F14843" s="18" t="str">
        <f t="shared" si="944"/>
        <v/>
      </c>
      <c r="G14843" s="18" t="str">
        <f t="shared" si="945"/>
        <v/>
      </c>
      <c r="H14843" s="18" t="str">
        <f t="shared" si="946"/>
        <v/>
      </c>
    </row>
    <row r="14844" spans="5:8" x14ac:dyDescent="0.25">
      <c r="E14844" s="18" t="str">
        <f t="shared" si="943"/>
        <v/>
      </c>
      <c r="F14844" s="18" t="str">
        <f t="shared" si="944"/>
        <v/>
      </c>
      <c r="G14844" s="18" t="str">
        <f t="shared" si="945"/>
        <v/>
      </c>
      <c r="H14844" s="18" t="str">
        <f t="shared" si="946"/>
        <v/>
      </c>
    </row>
    <row r="14845" spans="5:8" x14ac:dyDescent="0.25">
      <c r="E14845" s="18" t="str">
        <f t="shared" si="943"/>
        <v/>
      </c>
      <c r="F14845" s="18" t="str">
        <f t="shared" si="944"/>
        <v/>
      </c>
      <c r="G14845" s="18" t="str">
        <f t="shared" si="945"/>
        <v/>
      </c>
      <c r="H14845" s="18" t="str">
        <f t="shared" si="946"/>
        <v/>
      </c>
    </row>
    <row r="14846" spans="5:8" x14ac:dyDescent="0.25">
      <c r="E14846" s="18" t="str">
        <f t="shared" si="943"/>
        <v/>
      </c>
      <c r="F14846" s="18" t="str">
        <f t="shared" si="944"/>
        <v/>
      </c>
      <c r="G14846" s="18" t="str">
        <f t="shared" si="945"/>
        <v/>
      </c>
      <c r="H14846" s="18" t="str">
        <f t="shared" si="946"/>
        <v/>
      </c>
    </row>
    <row r="14847" spans="5:8" x14ac:dyDescent="0.25">
      <c r="E14847" s="18" t="str">
        <f t="shared" si="943"/>
        <v/>
      </c>
      <c r="F14847" s="18" t="str">
        <f t="shared" si="944"/>
        <v/>
      </c>
      <c r="G14847" s="18" t="str">
        <f t="shared" si="945"/>
        <v/>
      </c>
      <c r="H14847" s="18" t="str">
        <f t="shared" si="946"/>
        <v/>
      </c>
    </row>
    <row r="14848" spans="5:8" x14ac:dyDescent="0.25">
      <c r="E14848" s="18" t="str">
        <f t="shared" si="943"/>
        <v/>
      </c>
      <c r="F14848" s="18" t="str">
        <f t="shared" si="944"/>
        <v/>
      </c>
      <c r="G14848" s="18" t="str">
        <f t="shared" si="945"/>
        <v/>
      </c>
      <c r="H14848" s="18" t="str">
        <f t="shared" si="946"/>
        <v/>
      </c>
    </row>
    <row r="14849" spans="5:8" x14ac:dyDescent="0.25">
      <c r="E14849" s="18" t="str">
        <f t="shared" si="943"/>
        <v/>
      </c>
      <c r="F14849" s="18" t="str">
        <f t="shared" si="944"/>
        <v/>
      </c>
      <c r="G14849" s="18" t="str">
        <f t="shared" si="945"/>
        <v/>
      </c>
      <c r="H14849" s="18" t="str">
        <f t="shared" si="946"/>
        <v/>
      </c>
    </row>
    <row r="14850" spans="5:8" x14ac:dyDescent="0.25">
      <c r="E14850" s="18" t="str">
        <f t="shared" si="943"/>
        <v/>
      </c>
      <c r="F14850" s="18" t="str">
        <f t="shared" si="944"/>
        <v/>
      </c>
      <c r="G14850" s="18" t="str">
        <f t="shared" si="945"/>
        <v/>
      </c>
      <c r="H14850" s="18" t="str">
        <f t="shared" si="946"/>
        <v/>
      </c>
    </row>
    <row r="14851" spans="5:8" x14ac:dyDescent="0.25">
      <c r="E14851" s="18" t="str">
        <f t="shared" si="943"/>
        <v/>
      </c>
      <c r="F14851" s="18" t="str">
        <f t="shared" si="944"/>
        <v/>
      </c>
      <c r="G14851" s="18" t="str">
        <f t="shared" si="945"/>
        <v/>
      </c>
      <c r="H14851" s="18" t="str">
        <f t="shared" si="946"/>
        <v/>
      </c>
    </row>
    <row r="14852" spans="5:8" x14ac:dyDescent="0.25">
      <c r="E14852" s="18" t="str">
        <f t="shared" si="943"/>
        <v/>
      </c>
      <c r="F14852" s="18" t="str">
        <f t="shared" si="944"/>
        <v/>
      </c>
      <c r="G14852" s="18" t="str">
        <f t="shared" si="945"/>
        <v/>
      </c>
      <c r="H14852" s="18" t="str">
        <f t="shared" si="946"/>
        <v/>
      </c>
    </row>
    <row r="14853" spans="5:8" x14ac:dyDescent="0.25">
      <c r="E14853" s="18" t="str">
        <f t="shared" si="943"/>
        <v/>
      </c>
      <c r="F14853" s="18" t="str">
        <f t="shared" si="944"/>
        <v/>
      </c>
      <c r="G14853" s="18" t="str">
        <f t="shared" si="945"/>
        <v/>
      </c>
      <c r="H14853" s="18" t="str">
        <f t="shared" si="946"/>
        <v/>
      </c>
    </row>
    <row r="14854" spans="5:8" x14ac:dyDescent="0.25">
      <c r="E14854" s="18" t="str">
        <f t="shared" ref="E14854:E14917" si="947">IF($C14854="","",IFERROR(INDEX(ItemPriceCol,MATCH($C14854,ItemName,0)),""))</f>
        <v/>
      </c>
      <c r="F14854" s="18" t="str">
        <f t="shared" ref="F14854:F14917" si="948">IF(OR($D14854="",$E14854=""),"",$D14854*$E14854)</f>
        <v/>
      </c>
      <c r="G14854" s="18" t="str">
        <f t="shared" ref="G14854:G14917" si="949">IF($C14854="","",IFERROR(INDEX(ItemCostCol,MATCH($C14854,ItemName,0)),""))</f>
        <v/>
      </c>
      <c r="H14854" s="18" t="str">
        <f t="shared" ref="H14854:H14917" si="950">IF(OR($F14854="",$G14854=""),"",$F14854-$D14854*$G14854)</f>
        <v/>
      </c>
    </row>
    <row r="14855" spans="5:8" x14ac:dyDescent="0.25">
      <c r="E14855" s="18" t="str">
        <f t="shared" si="947"/>
        <v/>
      </c>
      <c r="F14855" s="18" t="str">
        <f t="shared" si="948"/>
        <v/>
      </c>
      <c r="G14855" s="18" t="str">
        <f t="shared" si="949"/>
        <v/>
      </c>
      <c r="H14855" s="18" t="str">
        <f t="shared" si="950"/>
        <v/>
      </c>
    </row>
    <row r="14856" spans="5:8" x14ac:dyDescent="0.25">
      <c r="E14856" s="18" t="str">
        <f t="shared" si="947"/>
        <v/>
      </c>
      <c r="F14856" s="18" t="str">
        <f t="shared" si="948"/>
        <v/>
      </c>
      <c r="G14856" s="18" t="str">
        <f t="shared" si="949"/>
        <v/>
      </c>
      <c r="H14856" s="18" t="str">
        <f t="shared" si="950"/>
        <v/>
      </c>
    </row>
    <row r="14857" spans="5:8" x14ac:dyDescent="0.25">
      <c r="E14857" s="18" t="str">
        <f t="shared" si="947"/>
        <v/>
      </c>
      <c r="F14857" s="18" t="str">
        <f t="shared" si="948"/>
        <v/>
      </c>
      <c r="G14857" s="18" t="str">
        <f t="shared" si="949"/>
        <v/>
      </c>
      <c r="H14857" s="18" t="str">
        <f t="shared" si="950"/>
        <v/>
      </c>
    </row>
    <row r="14858" spans="5:8" x14ac:dyDescent="0.25">
      <c r="E14858" s="18" t="str">
        <f t="shared" si="947"/>
        <v/>
      </c>
      <c r="F14858" s="18" t="str">
        <f t="shared" si="948"/>
        <v/>
      </c>
      <c r="G14858" s="18" t="str">
        <f t="shared" si="949"/>
        <v/>
      </c>
      <c r="H14858" s="18" t="str">
        <f t="shared" si="950"/>
        <v/>
      </c>
    </row>
    <row r="14859" spans="5:8" x14ac:dyDescent="0.25">
      <c r="E14859" s="18" t="str">
        <f t="shared" si="947"/>
        <v/>
      </c>
      <c r="F14859" s="18" t="str">
        <f t="shared" si="948"/>
        <v/>
      </c>
      <c r="G14859" s="18" t="str">
        <f t="shared" si="949"/>
        <v/>
      </c>
      <c r="H14859" s="18" t="str">
        <f t="shared" si="950"/>
        <v/>
      </c>
    </row>
    <row r="14860" spans="5:8" x14ac:dyDescent="0.25">
      <c r="E14860" s="18" t="str">
        <f t="shared" si="947"/>
        <v/>
      </c>
      <c r="F14860" s="18" t="str">
        <f t="shared" si="948"/>
        <v/>
      </c>
      <c r="G14860" s="18" t="str">
        <f t="shared" si="949"/>
        <v/>
      </c>
      <c r="H14860" s="18" t="str">
        <f t="shared" si="950"/>
        <v/>
      </c>
    </row>
    <row r="14861" spans="5:8" x14ac:dyDescent="0.25">
      <c r="E14861" s="18" t="str">
        <f t="shared" si="947"/>
        <v/>
      </c>
      <c r="F14861" s="18" t="str">
        <f t="shared" si="948"/>
        <v/>
      </c>
      <c r="G14861" s="18" t="str">
        <f t="shared" si="949"/>
        <v/>
      </c>
      <c r="H14861" s="18" t="str">
        <f t="shared" si="950"/>
        <v/>
      </c>
    </row>
    <row r="14862" spans="5:8" x14ac:dyDescent="0.25">
      <c r="E14862" s="18" t="str">
        <f t="shared" si="947"/>
        <v/>
      </c>
      <c r="F14862" s="18" t="str">
        <f t="shared" si="948"/>
        <v/>
      </c>
      <c r="G14862" s="18" t="str">
        <f t="shared" si="949"/>
        <v/>
      </c>
      <c r="H14862" s="18" t="str">
        <f t="shared" si="950"/>
        <v/>
      </c>
    </row>
    <row r="14863" spans="5:8" x14ac:dyDescent="0.25">
      <c r="E14863" s="18" t="str">
        <f t="shared" si="947"/>
        <v/>
      </c>
      <c r="F14863" s="18" t="str">
        <f t="shared" si="948"/>
        <v/>
      </c>
      <c r="G14863" s="18" t="str">
        <f t="shared" si="949"/>
        <v/>
      </c>
      <c r="H14863" s="18" t="str">
        <f t="shared" si="950"/>
        <v/>
      </c>
    </row>
    <row r="14864" spans="5:8" x14ac:dyDescent="0.25">
      <c r="E14864" s="18" t="str">
        <f t="shared" si="947"/>
        <v/>
      </c>
      <c r="F14864" s="18" t="str">
        <f t="shared" si="948"/>
        <v/>
      </c>
      <c r="G14864" s="18" t="str">
        <f t="shared" si="949"/>
        <v/>
      </c>
      <c r="H14864" s="18" t="str">
        <f t="shared" si="950"/>
        <v/>
      </c>
    </row>
    <row r="14865" spans="5:8" x14ac:dyDescent="0.25">
      <c r="E14865" s="18" t="str">
        <f t="shared" si="947"/>
        <v/>
      </c>
      <c r="F14865" s="18" t="str">
        <f t="shared" si="948"/>
        <v/>
      </c>
      <c r="G14865" s="18" t="str">
        <f t="shared" si="949"/>
        <v/>
      </c>
      <c r="H14865" s="18" t="str">
        <f t="shared" si="950"/>
        <v/>
      </c>
    </row>
    <row r="14866" spans="5:8" x14ac:dyDescent="0.25">
      <c r="E14866" s="18" t="str">
        <f t="shared" si="947"/>
        <v/>
      </c>
      <c r="F14866" s="18" t="str">
        <f t="shared" si="948"/>
        <v/>
      </c>
      <c r="G14866" s="18" t="str">
        <f t="shared" si="949"/>
        <v/>
      </c>
      <c r="H14866" s="18" t="str">
        <f t="shared" si="950"/>
        <v/>
      </c>
    </row>
    <row r="14867" spans="5:8" x14ac:dyDescent="0.25">
      <c r="E14867" s="18" t="str">
        <f t="shared" si="947"/>
        <v/>
      </c>
      <c r="F14867" s="18" t="str">
        <f t="shared" si="948"/>
        <v/>
      </c>
      <c r="G14867" s="18" t="str">
        <f t="shared" si="949"/>
        <v/>
      </c>
      <c r="H14867" s="18" t="str">
        <f t="shared" si="950"/>
        <v/>
      </c>
    </row>
    <row r="14868" spans="5:8" x14ac:dyDescent="0.25">
      <c r="E14868" s="18" t="str">
        <f t="shared" si="947"/>
        <v/>
      </c>
      <c r="F14868" s="18" t="str">
        <f t="shared" si="948"/>
        <v/>
      </c>
      <c r="G14868" s="18" t="str">
        <f t="shared" si="949"/>
        <v/>
      </c>
      <c r="H14868" s="18" t="str">
        <f t="shared" si="950"/>
        <v/>
      </c>
    </row>
    <row r="14869" spans="5:8" x14ac:dyDescent="0.25">
      <c r="E14869" s="18" t="str">
        <f t="shared" si="947"/>
        <v/>
      </c>
      <c r="F14869" s="18" t="str">
        <f t="shared" si="948"/>
        <v/>
      </c>
      <c r="G14869" s="18" t="str">
        <f t="shared" si="949"/>
        <v/>
      </c>
      <c r="H14869" s="18" t="str">
        <f t="shared" si="950"/>
        <v/>
      </c>
    </row>
    <row r="14870" spans="5:8" x14ac:dyDescent="0.25">
      <c r="E14870" s="18" t="str">
        <f t="shared" si="947"/>
        <v/>
      </c>
      <c r="F14870" s="18" t="str">
        <f t="shared" si="948"/>
        <v/>
      </c>
      <c r="G14870" s="18" t="str">
        <f t="shared" si="949"/>
        <v/>
      </c>
      <c r="H14870" s="18" t="str">
        <f t="shared" si="950"/>
        <v/>
      </c>
    </row>
    <row r="14871" spans="5:8" x14ac:dyDescent="0.25">
      <c r="E14871" s="18" t="str">
        <f t="shared" si="947"/>
        <v/>
      </c>
      <c r="F14871" s="18" t="str">
        <f t="shared" si="948"/>
        <v/>
      </c>
      <c r="G14871" s="18" t="str">
        <f t="shared" si="949"/>
        <v/>
      </c>
      <c r="H14871" s="18" t="str">
        <f t="shared" si="950"/>
        <v/>
      </c>
    </row>
    <row r="14872" spans="5:8" x14ac:dyDescent="0.25">
      <c r="E14872" s="18" t="str">
        <f t="shared" si="947"/>
        <v/>
      </c>
      <c r="F14872" s="18" t="str">
        <f t="shared" si="948"/>
        <v/>
      </c>
      <c r="G14872" s="18" t="str">
        <f t="shared" si="949"/>
        <v/>
      </c>
      <c r="H14872" s="18" t="str">
        <f t="shared" si="950"/>
        <v/>
      </c>
    </row>
    <row r="14873" spans="5:8" x14ac:dyDescent="0.25">
      <c r="E14873" s="18" t="str">
        <f t="shared" si="947"/>
        <v/>
      </c>
      <c r="F14873" s="18" t="str">
        <f t="shared" si="948"/>
        <v/>
      </c>
      <c r="G14873" s="18" t="str">
        <f t="shared" si="949"/>
        <v/>
      </c>
      <c r="H14873" s="18" t="str">
        <f t="shared" si="950"/>
        <v/>
      </c>
    </row>
    <row r="14874" spans="5:8" x14ac:dyDescent="0.25">
      <c r="E14874" s="18" t="str">
        <f t="shared" si="947"/>
        <v/>
      </c>
      <c r="F14874" s="18" t="str">
        <f t="shared" si="948"/>
        <v/>
      </c>
      <c r="G14874" s="18" t="str">
        <f t="shared" si="949"/>
        <v/>
      </c>
      <c r="H14874" s="18" t="str">
        <f t="shared" si="950"/>
        <v/>
      </c>
    </row>
    <row r="14875" spans="5:8" x14ac:dyDescent="0.25">
      <c r="E14875" s="18" t="str">
        <f t="shared" si="947"/>
        <v/>
      </c>
      <c r="F14875" s="18" t="str">
        <f t="shared" si="948"/>
        <v/>
      </c>
      <c r="G14875" s="18" t="str">
        <f t="shared" si="949"/>
        <v/>
      </c>
      <c r="H14875" s="18" t="str">
        <f t="shared" si="950"/>
        <v/>
      </c>
    </row>
    <row r="14876" spans="5:8" x14ac:dyDescent="0.25">
      <c r="E14876" s="18" t="str">
        <f t="shared" si="947"/>
        <v/>
      </c>
      <c r="F14876" s="18" t="str">
        <f t="shared" si="948"/>
        <v/>
      </c>
      <c r="G14876" s="18" t="str">
        <f t="shared" si="949"/>
        <v/>
      </c>
      <c r="H14876" s="18" t="str">
        <f t="shared" si="950"/>
        <v/>
      </c>
    </row>
    <row r="14877" spans="5:8" x14ac:dyDescent="0.25">
      <c r="E14877" s="18" t="str">
        <f t="shared" si="947"/>
        <v/>
      </c>
      <c r="F14877" s="18" t="str">
        <f t="shared" si="948"/>
        <v/>
      </c>
      <c r="G14877" s="18" t="str">
        <f t="shared" si="949"/>
        <v/>
      </c>
      <c r="H14877" s="18" t="str">
        <f t="shared" si="950"/>
        <v/>
      </c>
    </row>
    <row r="14878" spans="5:8" x14ac:dyDescent="0.25">
      <c r="E14878" s="18" t="str">
        <f t="shared" si="947"/>
        <v/>
      </c>
      <c r="F14878" s="18" t="str">
        <f t="shared" si="948"/>
        <v/>
      </c>
      <c r="G14878" s="18" t="str">
        <f t="shared" si="949"/>
        <v/>
      </c>
      <c r="H14878" s="18" t="str">
        <f t="shared" si="950"/>
        <v/>
      </c>
    </row>
    <row r="14879" spans="5:8" x14ac:dyDescent="0.25">
      <c r="E14879" s="18" t="str">
        <f t="shared" si="947"/>
        <v/>
      </c>
      <c r="F14879" s="18" t="str">
        <f t="shared" si="948"/>
        <v/>
      </c>
      <c r="G14879" s="18" t="str">
        <f t="shared" si="949"/>
        <v/>
      </c>
      <c r="H14879" s="18" t="str">
        <f t="shared" si="950"/>
        <v/>
      </c>
    </row>
    <row r="14880" spans="5:8" x14ac:dyDescent="0.25">
      <c r="E14880" s="18" t="str">
        <f t="shared" si="947"/>
        <v/>
      </c>
      <c r="F14880" s="18" t="str">
        <f t="shared" si="948"/>
        <v/>
      </c>
      <c r="G14880" s="18" t="str">
        <f t="shared" si="949"/>
        <v/>
      </c>
      <c r="H14880" s="18" t="str">
        <f t="shared" si="950"/>
        <v/>
      </c>
    </row>
    <row r="14881" spans="5:8" x14ac:dyDescent="0.25">
      <c r="E14881" s="18" t="str">
        <f t="shared" si="947"/>
        <v/>
      </c>
      <c r="F14881" s="18" t="str">
        <f t="shared" si="948"/>
        <v/>
      </c>
      <c r="G14881" s="18" t="str">
        <f t="shared" si="949"/>
        <v/>
      </c>
      <c r="H14881" s="18" t="str">
        <f t="shared" si="950"/>
        <v/>
      </c>
    </row>
    <row r="14882" spans="5:8" x14ac:dyDescent="0.25">
      <c r="E14882" s="18" t="str">
        <f t="shared" si="947"/>
        <v/>
      </c>
      <c r="F14882" s="18" t="str">
        <f t="shared" si="948"/>
        <v/>
      </c>
      <c r="G14882" s="18" t="str">
        <f t="shared" si="949"/>
        <v/>
      </c>
      <c r="H14882" s="18" t="str">
        <f t="shared" si="950"/>
        <v/>
      </c>
    </row>
    <row r="14883" spans="5:8" x14ac:dyDescent="0.25">
      <c r="E14883" s="18" t="str">
        <f t="shared" si="947"/>
        <v/>
      </c>
      <c r="F14883" s="18" t="str">
        <f t="shared" si="948"/>
        <v/>
      </c>
      <c r="G14883" s="18" t="str">
        <f t="shared" si="949"/>
        <v/>
      </c>
      <c r="H14883" s="18" t="str">
        <f t="shared" si="950"/>
        <v/>
      </c>
    </row>
    <row r="14884" spans="5:8" x14ac:dyDescent="0.25">
      <c r="E14884" s="18" t="str">
        <f t="shared" si="947"/>
        <v/>
      </c>
      <c r="F14884" s="18" t="str">
        <f t="shared" si="948"/>
        <v/>
      </c>
      <c r="G14884" s="18" t="str">
        <f t="shared" si="949"/>
        <v/>
      </c>
      <c r="H14884" s="18" t="str">
        <f t="shared" si="950"/>
        <v/>
      </c>
    </row>
    <row r="14885" spans="5:8" x14ac:dyDescent="0.25">
      <c r="E14885" s="18" t="str">
        <f t="shared" si="947"/>
        <v/>
      </c>
      <c r="F14885" s="18" t="str">
        <f t="shared" si="948"/>
        <v/>
      </c>
      <c r="G14885" s="18" t="str">
        <f t="shared" si="949"/>
        <v/>
      </c>
      <c r="H14885" s="18" t="str">
        <f t="shared" si="950"/>
        <v/>
      </c>
    </row>
    <row r="14886" spans="5:8" x14ac:dyDescent="0.25">
      <c r="E14886" s="18" t="str">
        <f t="shared" si="947"/>
        <v/>
      </c>
      <c r="F14886" s="18" t="str">
        <f t="shared" si="948"/>
        <v/>
      </c>
      <c r="G14886" s="18" t="str">
        <f t="shared" si="949"/>
        <v/>
      </c>
      <c r="H14886" s="18" t="str">
        <f t="shared" si="950"/>
        <v/>
      </c>
    </row>
    <row r="14887" spans="5:8" x14ac:dyDescent="0.25">
      <c r="E14887" s="18" t="str">
        <f t="shared" si="947"/>
        <v/>
      </c>
      <c r="F14887" s="18" t="str">
        <f t="shared" si="948"/>
        <v/>
      </c>
      <c r="G14887" s="18" t="str">
        <f t="shared" si="949"/>
        <v/>
      </c>
      <c r="H14887" s="18" t="str">
        <f t="shared" si="950"/>
        <v/>
      </c>
    </row>
    <row r="14888" spans="5:8" x14ac:dyDescent="0.25">
      <c r="E14888" s="18" t="str">
        <f t="shared" si="947"/>
        <v/>
      </c>
      <c r="F14888" s="18" t="str">
        <f t="shared" si="948"/>
        <v/>
      </c>
      <c r="G14888" s="18" t="str">
        <f t="shared" si="949"/>
        <v/>
      </c>
      <c r="H14888" s="18" t="str">
        <f t="shared" si="950"/>
        <v/>
      </c>
    </row>
    <row r="14889" spans="5:8" x14ac:dyDescent="0.25">
      <c r="E14889" s="18" t="str">
        <f t="shared" si="947"/>
        <v/>
      </c>
      <c r="F14889" s="18" t="str">
        <f t="shared" si="948"/>
        <v/>
      </c>
      <c r="G14889" s="18" t="str">
        <f t="shared" si="949"/>
        <v/>
      </c>
      <c r="H14889" s="18" t="str">
        <f t="shared" si="950"/>
        <v/>
      </c>
    </row>
    <row r="14890" spans="5:8" x14ac:dyDescent="0.25">
      <c r="E14890" s="18" t="str">
        <f t="shared" si="947"/>
        <v/>
      </c>
      <c r="F14890" s="18" t="str">
        <f t="shared" si="948"/>
        <v/>
      </c>
      <c r="G14890" s="18" t="str">
        <f t="shared" si="949"/>
        <v/>
      </c>
      <c r="H14890" s="18" t="str">
        <f t="shared" si="950"/>
        <v/>
      </c>
    </row>
    <row r="14891" spans="5:8" x14ac:dyDescent="0.25">
      <c r="E14891" s="18" t="str">
        <f t="shared" si="947"/>
        <v/>
      </c>
      <c r="F14891" s="18" t="str">
        <f t="shared" si="948"/>
        <v/>
      </c>
      <c r="G14891" s="18" t="str">
        <f t="shared" si="949"/>
        <v/>
      </c>
      <c r="H14891" s="18" t="str">
        <f t="shared" si="950"/>
        <v/>
      </c>
    </row>
    <row r="14892" spans="5:8" x14ac:dyDescent="0.25">
      <c r="E14892" s="18" t="str">
        <f t="shared" si="947"/>
        <v/>
      </c>
      <c r="F14892" s="18" t="str">
        <f t="shared" si="948"/>
        <v/>
      </c>
      <c r="G14892" s="18" t="str">
        <f t="shared" si="949"/>
        <v/>
      </c>
      <c r="H14892" s="18" t="str">
        <f t="shared" si="950"/>
        <v/>
      </c>
    </row>
    <row r="14893" spans="5:8" x14ac:dyDescent="0.25">
      <c r="E14893" s="18" t="str">
        <f t="shared" si="947"/>
        <v/>
      </c>
      <c r="F14893" s="18" t="str">
        <f t="shared" si="948"/>
        <v/>
      </c>
      <c r="G14893" s="18" t="str">
        <f t="shared" si="949"/>
        <v/>
      </c>
      <c r="H14893" s="18" t="str">
        <f t="shared" si="950"/>
        <v/>
      </c>
    </row>
    <row r="14894" spans="5:8" x14ac:dyDescent="0.25">
      <c r="E14894" s="18" t="str">
        <f t="shared" si="947"/>
        <v/>
      </c>
      <c r="F14894" s="18" t="str">
        <f t="shared" si="948"/>
        <v/>
      </c>
      <c r="G14894" s="18" t="str">
        <f t="shared" si="949"/>
        <v/>
      </c>
      <c r="H14894" s="18" t="str">
        <f t="shared" si="950"/>
        <v/>
      </c>
    </row>
    <row r="14895" spans="5:8" x14ac:dyDescent="0.25">
      <c r="E14895" s="18" t="str">
        <f t="shared" si="947"/>
        <v/>
      </c>
      <c r="F14895" s="18" t="str">
        <f t="shared" si="948"/>
        <v/>
      </c>
      <c r="G14895" s="18" t="str">
        <f t="shared" si="949"/>
        <v/>
      </c>
      <c r="H14895" s="18" t="str">
        <f t="shared" si="950"/>
        <v/>
      </c>
    </row>
    <row r="14896" spans="5:8" x14ac:dyDescent="0.25">
      <c r="E14896" s="18" t="str">
        <f t="shared" si="947"/>
        <v/>
      </c>
      <c r="F14896" s="18" t="str">
        <f t="shared" si="948"/>
        <v/>
      </c>
      <c r="G14896" s="18" t="str">
        <f t="shared" si="949"/>
        <v/>
      </c>
      <c r="H14896" s="18" t="str">
        <f t="shared" si="950"/>
        <v/>
      </c>
    </row>
    <row r="14897" spans="5:8" x14ac:dyDescent="0.25">
      <c r="E14897" s="18" t="str">
        <f t="shared" si="947"/>
        <v/>
      </c>
      <c r="F14897" s="18" t="str">
        <f t="shared" si="948"/>
        <v/>
      </c>
      <c r="G14897" s="18" t="str">
        <f t="shared" si="949"/>
        <v/>
      </c>
      <c r="H14897" s="18" t="str">
        <f t="shared" si="950"/>
        <v/>
      </c>
    </row>
    <row r="14898" spans="5:8" x14ac:dyDescent="0.25">
      <c r="E14898" s="18" t="str">
        <f t="shared" si="947"/>
        <v/>
      </c>
      <c r="F14898" s="18" t="str">
        <f t="shared" si="948"/>
        <v/>
      </c>
      <c r="G14898" s="18" t="str">
        <f t="shared" si="949"/>
        <v/>
      </c>
      <c r="H14898" s="18" t="str">
        <f t="shared" si="950"/>
        <v/>
      </c>
    </row>
    <row r="14899" spans="5:8" x14ac:dyDescent="0.25">
      <c r="E14899" s="18" t="str">
        <f t="shared" si="947"/>
        <v/>
      </c>
      <c r="F14899" s="18" t="str">
        <f t="shared" si="948"/>
        <v/>
      </c>
      <c r="G14899" s="18" t="str">
        <f t="shared" si="949"/>
        <v/>
      </c>
      <c r="H14899" s="18" t="str">
        <f t="shared" si="950"/>
        <v/>
      </c>
    </row>
    <row r="14900" spans="5:8" x14ac:dyDescent="0.25">
      <c r="E14900" s="18" t="str">
        <f t="shared" si="947"/>
        <v/>
      </c>
      <c r="F14900" s="18" t="str">
        <f t="shared" si="948"/>
        <v/>
      </c>
      <c r="G14900" s="18" t="str">
        <f t="shared" si="949"/>
        <v/>
      </c>
      <c r="H14900" s="18" t="str">
        <f t="shared" si="950"/>
        <v/>
      </c>
    </row>
    <row r="14901" spans="5:8" x14ac:dyDescent="0.25">
      <c r="E14901" s="18" t="str">
        <f t="shared" si="947"/>
        <v/>
      </c>
      <c r="F14901" s="18" t="str">
        <f t="shared" si="948"/>
        <v/>
      </c>
      <c r="G14901" s="18" t="str">
        <f t="shared" si="949"/>
        <v/>
      </c>
      <c r="H14901" s="18" t="str">
        <f t="shared" si="950"/>
        <v/>
      </c>
    </row>
    <row r="14902" spans="5:8" x14ac:dyDescent="0.25">
      <c r="E14902" s="18" t="str">
        <f t="shared" si="947"/>
        <v/>
      </c>
      <c r="F14902" s="18" t="str">
        <f t="shared" si="948"/>
        <v/>
      </c>
      <c r="G14902" s="18" t="str">
        <f t="shared" si="949"/>
        <v/>
      </c>
      <c r="H14902" s="18" t="str">
        <f t="shared" si="950"/>
        <v/>
      </c>
    </row>
    <row r="14903" spans="5:8" x14ac:dyDescent="0.25">
      <c r="E14903" s="18" t="str">
        <f t="shared" si="947"/>
        <v/>
      </c>
      <c r="F14903" s="18" t="str">
        <f t="shared" si="948"/>
        <v/>
      </c>
      <c r="G14903" s="18" t="str">
        <f t="shared" si="949"/>
        <v/>
      </c>
      <c r="H14903" s="18" t="str">
        <f t="shared" si="950"/>
        <v/>
      </c>
    </row>
    <row r="14904" spans="5:8" x14ac:dyDescent="0.25">
      <c r="E14904" s="18" t="str">
        <f t="shared" si="947"/>
        <v/>
      </c>
      <c r="F14904" s="18" t="str">
        <f t="shared" si="948"/>
        <v/>
      </c>
      <c r="G14904" s="18" t="str">
        <f t="shared" si="949"/>
        <v/>
      </c>
      <c r="H14904" s="18" t="str">
        <f t="shared" si="950"/>
        <v/>
      </c>
    </row>
    <row r="14905" spans="5:8" x14ac:dyDescent="0.25">
      <c r="E14905" s="18" t="str">
        <f t="shared" si="947"/>
        <v/>
      </c>
      <c r="F14905" s="18" t="str">
        <f t="shared" si="948"/>
        <v/>
      </c>
      <c r="G14905" s="18" t="str">
        <f t="shared" si="949"/>
        <v/>
      </c>
      <c r="H14905" s="18" t="str">
        <f t="shared" si="950"/>
        <v/>
      </c>
    </row>
    <row r="14906" spans="5:8" x14ac:dyDescent="0.25">
      <c r="E14906" s="18" t="str">
        <f t="shared" si="947"/>
        <v/>
      </c>
      <c r="F14906" s="18" t="str">
        <f t="shared" si="948"/>
        <v/>
      </c>
      <c r="G14906" s="18" t="str">
        <f t="shared" si="949"/>
        <v/>
      </c>
      <c r="H14906" s="18" t="str">
        <f t="shared" si="950"/>
        <v/>
      </c>
    </row>
    <row r="14907" spans="5:8" x14ac:dyDescent="0.25">
      <c r="E14907" s="18" t="str">
        <f t="shared" si="947"/>
        <v/>
      </c>
      <c r="F14907" s="18" t="str">
        <f t="shared" si="948"/>
        <v/>
      </c>
      <c r="G14907" s="18" t="str">
        <f t="shared" si="949"/>
        <v/>
      </c>
      <c r="H14907" s="18" t="str">
        <f t="shared" si="950"/>
        <v/>
      </c>
    </row>
    <row r="14908" spans="5:8" x14ac:dyDescent="0.25">
      <c r="E14908" s="18" t="str">
        <f t="shared" si="947"/>
        <v/>
      </c>
      <c r="F14908" s="18" t="str">
        <f t="shared" si="948"/>
        <v/>
      </c>
      <c r="G14908" s="18" t="str">
        <f t="shared" si="949"/>
        <v/>
      </c>
      <c r="H14908" s="18" t="str">
        <f t="shared" si="950"/>
        <v/>
      </c>
    </row>
    <row r="14909" spans="5:8" x14ac:dyDescent="0.25">
      <c r="E14909" s="18" t="str">
        <f t="shared" si="947"/>
        <v/>
      </c>
      <c r="F14909" s="18" t="str">
        <f t="shared" si="948"/>
        <v/>
      </c>
      <c r="G14909" s="18" t="str">
        <f t="shared" si="949"/>
        <v/>
      </c>
      <c r="H14909" s="18" t="str">
        <f t="shared" si="950"/>
        <v/>
      </c>
    </row>
    <row r="14910" spans="5:8" x14ac:dyDescent="0.25">
      <c r="E14910" s="18" t="str">
        <f t="shared" si="947"/>
        <v/>
      </c>
      <c r="F14910" s="18" t="str">
        <f t="shared" si="948"/>
        <v/>
      </c>
      <c r="G14910" s="18" t="str">
        <f t="shared" si="949"/>
        <v/>
      </c>
      <c r="H14910" s="18" t="str">
        <f t="shared" si="950"/>
        <v/>
      </c>
    </row>
    <row r="14911" spans="5:8" x14ac:dyDescent="0.25">
      <c r="E14911" s="18" t="str">
        <f t="shared" si="947"/>
        <v/>
      </c>
      <c r="F14911" s="18" t="str">
        <f t="shared" si="948"/>
        <v/>
      </c>
      <c r="G14911" s="18" t="str">
        <f t="shared" si="949"/>
        <v/>
      </c>
      <c r="H14911" s="18" t="str">
        <f t="shared" si="950"/>
        <v/>
      </c>
    </row>
    <row r="14912" spans="5:8" x14ac:dyDescent="0.25">
      <c r="E14912" s="18" t="str">
        <f t="shared" si="947"/>
        <v/>
      </c>
      <c r="F14912" s="18" t="str">
        <f t="shared" si="948"/>
        <v/>
      </c>
      <c r="G14912" s="18" t="str">
        <f t="shared" si="949"/>
        <v/>
      </c>
      <c r="H14912" s="18" t="str">
        <f t="shared" si="950"/>
        <v/>
      </c>
    </row>
    <row r="14913" spans="5:8" x14ac:dyDescent="0.25">
      <c r="E14913" s="18" t="str">
        <f t="shared" si="947"/>
        <v/>
      </c>
      <c r="F14913" s="18" t="str">
        <f t="shared" si="948"/>
        <v/>
      </c>
      <c r="G14913" s="18" t="str">
        <f t="shared" si="949"/>
        <v/>
      </c>
      <c r="H14913" s="18" t="str">
        <f t="shared" si="950"/>
        <v/>
      </c>
    </row>
    <row r="14914" spans="5:8" x14ac:dyDescent="0.25">
      <c r="E14914" s="18" t="str">
        <f t="shared" si="947"/>
        <v/>
      </c>
      <c r="F14914" s="18" t="str">
        <f t="shared" si="948"/>
        <v/>
      </c>
      <c r="G14914" s="18" t="str">
        <f t="shared" si="949"/>
        <v/>
      </c>
      <c r="H14914" s="18" t="str">
        <f t="shared" si="950"/>
        <v/>
      </c>
    </row>
    <row r="14915" spans="5:8" x14ac:dyDescent="0.25">
      <c r="E14915" s="18" t="str">
        <f t="shared" si="947"/>
        <v/>
      </c>
      <c r="F14915" s="18" t="str">
        <f t="shared" si="948"/>
        <v/>
      </c>
      <c r="G14915" s="18" t="str">
        <f t="shared" si="949"/>
        <v/>
      </c>
      <c r="H14915" s="18" t="str">
        <f t="shared" si="950"/>
        <v/>
      </c>
    </row>
    <row r="14916" spans="5:8" x14ac:dyDescent="0.25">
      <c r="E14916" s="18" t="str">
        <f t="shared" si="947"/>
        <v/>
      </c>
      <c r="F14916" s="18" t="str">
        <f t="shared" si="948"/>
        <v/>
      </c>
      <c r="G14916" s="18" t="str">
        <f t="shared" si="949"/>
        <v/>
      </c>
      <c r="H14916" s="18" t="str">
        <f t="shared" si="950"/>
        <v/>
      </c>
    </row>
    <row r="14917" spans="5:8" x14ac:dyDescent="0.25">
      <c r="E14917" s="18" t="str">
        <f t="shared" si="947"/>
        <v/>
      </c>
      <c r="F14917" s="18" t="str">
        <f t="shared" si="948"/>
        <v/>
      </c>
      <c r="G14917" s="18" t="str">
        <f t="shared" si="949"/>
        <v/>
      </c>
      <c r="H14917" s="18" t="str">
        <f t="shared" si="950"/>
        <v/>
      </c>
    </row>
    <row r="14918" spans="5:8" x14ac:dyDescent="0.25">
      <c r="E14918" s="18" t="str">
        <f t="shared" ref="E14918:E14981" si="951">IF($C14918="","",IFERROR(INDEX(ItemPriceCol,MATCH($C14918,ItemName,0)),""))</f>
        <v/>
      </c>
      <c r="F14918" s="18" t="str">
        <f t="shared" ref="F14918:F14981" si="952">IF(OR($D14918="",$E14918=""),"",$D14918*$E14918)</f>
        <v/>
      </c>
      <c r="G14918" s="18" t="str">
        <f t="shared" ref="G14918:G14981" si="953">IF($C14918="","",IFERROR(INDEX(ItemCostCol,MATCH($C14918,ItemName,0)),""))</f>
        <v/>
      </c>
      <c r="H14918" s="18" t="str">
        <f t="shared" ref="H14918:H14981" si="954">IF(OR($F14918="",$G14918=""),"",$F14918-$D14918*$G14918)</f>
        <v/>
      </c>
    </row>
    <row r="14919" spans="5:8" x14ac:dyDescent="0.25">
      <c r="E14919" s="18" t="str">
        <f t="shared" si="951"/>
        <v/>
      </c>
      <c r="F14919" s="18" t="str">
        <f t="shared" si="952"/>
        <v/>
      </c>
      <c r="G14919" s="18" t="str">
        <f t="shared" si="953"/>
        <v/>
      </c>
      <c r="H14919" s="18" t="str">
        <f t="shared" si="954"/>
        <v/>
      </c>
    </row>
    <row r="14920" spans="5:8" x14ac:dyDescent="0.25">
      <c r="E14920" s="18" t="str">
        <f t="shared" si="951"/>
        <v/>
      </c>
      <c r="F14920" s="18" t="str">
        <f t="shared" si="952"/>
        <v/>
      </c>
      <c r="G14920" s="18" t="str">
        <f t="shared" si="953"/>
        <v/>
      </c>
      <c r="H14920" s="18" t="str">
        <f t="shared" si="954"/>
        <v/>
      </c>
    </row>
    <row r="14921" spans="5:8" x14ac:dyDescent="0.25">
      <c r="E14921" s="18" t="str">
        <f t="shared" si="951"/>
        <v/>
      </c>
      <c r="F14921" s="18" t="str">
        <f t="shared" si="952"/>
        <v/>
      </c>
      <c r="G14921" s="18" t="str">
        <f t="shared" si="953"/>
        <v/>
      </c>
      <c r="H14921" s="18" t="str">
        <f t="shared" si="954"/>
        <v/>
      </c>
    </row>
    <row r="14922" spans="5:8" x14ac:dyDescent="0.25">
      <c r="E14922" s="18" t="str">
        <f t="shared" si="951"/>
        <v/>
      </c>
      <c r="F14922" s="18" t="str">
        <f t="shared" si="952"/>
        <v/>
      </c>
      <c r="G14922" s="18" t="str">
        <f t="shared" si="953"/>
        <v/>
      </c>
      <c r="H14922" s="18" t="str">
        <f t="shared" si="954"/>
        <v/>
      </c>
    </row>
    <row r="14923" spans="5:8" x14ac:dyDescent="0.25">
      <c r="E14923" s="18" t="str">
        <f t="shared" si="951"/>
        <v/>
      </c>
      <c r="F14923" s="18" t="str">
        <f t="shared" si="952"/>
        <v/>
      </c>
      <c r="G14923" s="18" t="str">
        <f t="shared" si="953"/>
        <v/>
      </c>
      <c r="H14923" s="18" t="str">
        <f t="shared" si="954"/>
        <v/>
      </c>
    </row>
    <row r="14924" spans="5:8" x14ac:dyDescent="0.25">
      <c r="E14924" s="18" t="str">
        <f t="shared" si="951"/>
        <v/>
      </c>
      <c r="F14924" s="18" t="str">
        <f t="shared" si="952"/>
        <v/>
      </c>
      <c r="G14924" s="18" t="str">
        <f t="shared" si="953"/>
        <v/>
      </c>
      <c r="H14924" s="18" t="str">
        <f t="shared" si="954"/>
        <v/>
      </c>
    </row>
    <row r="14925" spans="5:8" x14ac:dyDescent="0.25">
      <c r="E14925" s="18" t="str">
        <f t="shared" si="951"/>
        <v/>
      </c>
      <c r="F14925" s="18" t="str">
        <f t="shared" si="952"/>
        <v/>
      </c>
      <c r="G14925" s="18" t="str">
        <f t="shared" si="953"/>
        <v/>
      </c>
      <c r="H14925" s="18" t="str">
        <f t="shared" si="954"/>
        <v/>
      </c>
    </row>
    <row r="14926" spans="5:8" x14ac:dyDescent="0.25">
      <c r="E14926" s="18" t="str">
        <f t="shared" si="951"/>
        <v/>
      </c>
      <c r="F14926" s="18" t="str">
        <f t="shared" si="952"/>
        <v/>
      </c>
      <c r="G14926" s="18" t="str">
        <f t="shared" si="953"/>
        <v/>
      </c>
      <c r="H14926" s="18" t="str">
        <f t="shared" si="954"/>
        <v/>
      </c>
    </row>
    <row r="14927" spans="5:8" x14ac:dyDescent="0.25">
      <c r="E14927" s="18" t="str">
        <f t="shared" si="951"/>
        <v/>
      </c>
      <c r="F14927" s="18" t="str">
        <f t="shared" si="952"/>
        <v/>
      </c>
      <c r="G14927" s="18" t="str">
        <f t="shared" si="953"/>
        <v/>
      </c>
      <c r="H14927" s="18" t="str">
        <f t="shared" si="954"/>
        <v/>
      </c>
    </row>
    <row r="14928" spans="5:8" x14ac:dyDescent="0.25">
      <c r="E14928" s="18" t="str">
        <f t="shared" si="951"/>
        <v/>
      </c>
      <c r="F14928" s="18" t="str">
        <f t="shared" si="952"/>
        <v/>
      </c>
      <c r="G14928" s="18" t="str">
        <f t="shared" si="953"/>
        <v/>
      </c>
      <c r="H14928" s="18" t="str">
        <f t="shared" si="954"/>
        <v/>
      </c>
    </row>
    <row r="14929" spans="5:8" x14ac:dyDescent="0.25">
      <c r="E14929" s="18" t="str">
        <f t="shared" si="951"/>
        <v/>
      </c>
      <c r="F14929" s="18" t="str">
        <f t="shared" si="952"/>
        <v/>
      </c>
      <c r="G14929" s="18" t="str">
        <f t="shared" si="953"/>
        <v/>
      </c>
      <c r="H14929" s="18" t="str">
        <f t="shared" si="954"/>
        <v/>
      </c>
    </row>
    <row r="14930" spans="5:8" x14ac:dyDescent="0.25">
      <c r="E14930" s="18" t="str">
        <f t="shared" si="951"/>
        <v/>
      </c>
      <c r="F14930" s="18" t="str">
        <f t="shared" si="952"/>
        <v/>
      </c>
      <c r="G14930" s="18" t="str">
        <f t="shared" si="953"/>
        <v/>
      </c>
      <c r="H14930" s="18" t="str">
        <f t="shared" si="954"/>
        <v/>
      </c>
    </row>
    <row r="14931" spans="5:8" x14ac:dyDescent="0.25">
      <c r="E14931" s="18" t="str">
        <f t="shared" si="951"/>
        <v/>
      </c>
      <c r="F14931" s="18" t="str">
        <f t="shared" si="952"/>
        <v/>
      </c>
      <c r="G14931" s="18" t="str">
        <f t="shared" si="953"/>
        <v/>
      </c>
      <c r="H14931" s="18" t="str">
        <f t="shared" si="954"/>
        <v/>
      </c>
    </row>
    <row r="14932" spans="5:8" x14ac:dyDescent="0.25">
      <c r="E14932" s="18" t="str">
        <f t="shared" si="951"/>
        <v/>
      </c>
      <c r="F14932" s="18" t="str">
        <f t="shared" si="952"/>
        <v/>
      </c>
      <c r="G14932" s="18" t="str">
        <f t="shared" si="953"/>
        <v/>
      </c>
      <c r="H14932" s="18" t="str">
        <f t="shared" si="954"/>
        <v/>
      </c>
    </row>
    <row r="14933" spans="5:8" x14ac:dyDescent="0.25">
      <c r="E14933" s="18" t="str">
        <f t="shared" si="951"/>
        <v/>
      </c>
      <c r="F14933" s="18" t="str">
        <f t="shared" si="952"/>
        <v/>
      </c>
      <c r="G14933" s="18" t="str">
        <f t="shared" si="953"/>
        <v/>
      </c>
      <c r="H14933" s="18" t="str">
        <f t="shared" si="954"/>
        <v/>
      </c>
    </row>
    <row r="14934" spans="5:8" x14ac:dyDescent="0.25">
      <c r="E14934" s="18" t="str">
        <f t="shared" si="951"/>
        <v/>
      </c>
      <c r="F14934" s="18" t="str">
        <f t="shared" si="952"/>
        <v/>
      </c>
      <c r="G14934" s="18" t="str">
        <f t="shared" si="953"/>
        <v/>
      </c>
      <c r="H14934" s="18" t="str">
        <f t="shared" si="954"/>
        <v/>
      </c>
    </row>
    <row r="14935" spans="5:8" x14ac:dyDescent="0.25">
      <c r="E14935" s="18" t="str">
        <f t="shared" si="951"/>
        <v/>
      </c>
      <c r="F14935" s="18" t="str">
        <f t="shared" si="952"/>
        <v/>
      </c>
      <c r="G14935" s="18" t="str">
        <f t="shared" si="953"/>
        <v/>
      </c>
      <c r="H14935" s="18" t="str">
        <f t="shared" si="954"/>
        <v/>
      </c>
    </row>
    <row r="14936" spans="5:8" x14ac:dyDescent="0.25">
      <c r="E14936" s="18" t="str">
        <f t="shared" si="951"/>
        <v/>
      </c>
      <c r="F14936" s="18" t="str">
        <f t="shared" si="952"/>
        <v/>
      </c>
      <c r="G14936" s="18" t="str">
        <f t="shared" si="953"/>
        <v/>
      </c>
      <c r="H14936" s="18" t="str">
        <f t="shared" si="954"/>
        <v/>
      </c>
    </row>
    <row r="14937" spans="5:8" x14ac:dyDescent="0.25">
      <c r="E14937" s="18" t="str">
        <f t="shared" si="951"/>
        <v/>
      </c>
      <c r="F14937" s="18" t="str">
        <f t="shared" si="952"/>
        <v/>
      </c>
      <c r="G14937" s="18" t="str">
        <f t="shared" si="953"/>
        <v/>
      </c>
      <c r="H14937" s="18" t="str">
        <f t="shared" si="954"/>
        <v/>
      </c>
    </row>
    <row r="14938" spans="5:8" x14ac:dyDescent="0.25">
      <c r="E14938" s="18" t="str">
        <f t="shared" si="951"/>
        <v/>
      </c>
      <c r="F14938" s="18" t="str">
        <f t="shared" si="952"/>
        <v/>
      </c>
      <c r="G14938" s="18" t="str">
        <f t="shared" si="953"/>
        <v/>
      </c>
      <c r="H14938" s="18" t="str">
        <f t="shared" si="954"/>
        <v/>
      </c>
    </row>
    <row r="14939" spans="5:8" x14ac:dyDescent="0.25">
      <c r="E14939" s="18" t="str">
        <f t="shared" si="951"/>
        <v/>
      </c>
      <c r="F14939" s="18" t="str">
        <f t="shared" si="952"/>
        <v/>
      </c>
      <c r="G14939" s="18" t="str">
        <f t="shared" si="953"/>
        <v/>
      </c>
      <c r="H14939" s="18" t="str">
        <f t="shared" si="954"/>
        <v/>
      </c>
    </row>
    <row r="14940" spans="5:8" x14ac:dyDescent="0.25">
      <c r="E14940" s="18" t="str">
        <f t="shared" si="951"/>
        <v/>
      </c>
      <c r="F14940" s="18" t="str">
        <f t="shared" si="952"/>
        <v/>
      </c>
      <c r="G14940" s="18" t="str">
        <f t="shared" si="953"/>
        <v/>
      </c>
      <c r="H14940" s="18" t="str">
        <f t="shared" si="954"/>
        <v/>
      </c>
    </row>
    <row r="14941" spans="5:8" x14ac:dyDescent="0.25">
      <c r="E14941" s="18" t="str">
        <f t="shared" si="951"/>
        <v/>
      </c>
      <c r="F14941" s="18" t="str">
        <f t="shared" si="952"/>
        <v/>
      </c>
      <c r="G14941" s="18" t="str">
        <f t="shared" si="953"/>
        <v/>
      </c>
      <c r="H14941" s="18" t="str">
        <f t="shared" si="954"/>
        <v/>
      </c>
    </row>
    <row r="14942" spans="5:8" x14ac:dyDescent="0.25">
      <c r="E14942" s="18" t="str">
        <f t="shared" si="951"/>
        <v/>
      </c>
      <c r="F14942" s="18" t="str">
        <f t="shared" si="952"/>
        <v/>
      </c>
      <c r="G14942" s="18" t="str">
        <f t="shared" si="953"/>
        <v/>
      </c>
      <c r="H14942" s="18" t="str">
        <f t="shared" si="954"/>
        <v/>
      </c>
    </row>
    <row r="14943" spans="5:8" x14ac:dyDescent="0.25">
      <c r="E14943" s="18" t="str">
        <f t="shared" si="951"/>
        <v/>
      </c>
      <c r="F14943" s="18" t="str">
        <f t="shared" si="952"/>
        <v/>
      </c>
      <c r="G14943" s="18" t="str">
        <f t="shared" si="953"/>
        <v/>
      </c>
      <c r="H14943" s="18" t="str">
        <f t="shared" si="954"/>
        <v/>
      </c>
    </row>
    <row r="14944" spans="5:8" x14ac:dyDescent="0.25">
      <c r="E14944" s="18" t="str">
        <f t="shared" si="951"/>
        <v/>
      </c>
      <c r="F14944" s="18" t="str">
        <f t="shared" si="952"/>
        <v/>
      </c>
      <c r="G14944" s="18" t="str">
        <f t="shared" si="953"/>
        <v/>
      </c>
      <c r="H14944" s="18" t="str">
        <f t="shared" si="954"/>
        <v/>
      </c>
    </row>
    <row r="14945" spans="5:8" x14ac:dyDescent="0.25">
      <c r="E14945" s="18" t="str">
        <f t="shared" si="951"/>
        <v/>
      </c>
      <c r="F14945" s="18" t="str">
        <f t="shared" si="952"/>
        <v/>
      </c>
      <c r="G14945" s="18" t="str">
        <f t="shared" si="953"/>
        <v/>
      </c>
      <c r="H14945" s="18" t="str">
        <f t="shared" si="954"/>
        <v/>
      </c>
    </row>
    <row r="14946" spans="5:8" x14ac:dyDescent="0.25">
      <c r="E14946" s="18" t="str">
        <f t="shared" si="951"/>
        <v/>
      </c>
      <c r="F14946" s="18" t="str">
        <f t="shared" si="952"/>
        <v/>
      </c>
      <c r="G14946" s="18" t="str">
        <f t="shared" si="953"/>
        <v/>
      </c>
      <c r="H14946" s="18" t="str">
        <f t="shared" si="954"/>
        <v/>
      </c>
    </row>
    <row r="14947" spans="5:8" x14ac:dyDescent="0.25">
      <c r="E14947" s="18" t="str">
        <f t="shared" si="951"/>
        <v/>
      </c>
      <c r="F14947" s="18" t="str">
        <f t="shared" si="952"/>
        <v/>
      </c>
      <c r="G14947" s="18" t="str">
        <f t="shared" si="953"/>
        <v/>
      </c>
      <c r="H14947" s="18" t="str">
        <f t="shared" si="954"/>
        <v/>
      </c>
    </row>
    <row r="14948" spans="5:8" x14ac:dyDescent="0.25">
      <c r="E14948" s="18" t="str">
        <f t="shared" si="951"/>
        <v/>
      </c>
      <c r="F14948" s="18" t="str">
        <f t="shared" si="952"/>
        <v/>
      </c>
      <c r="G14948" s="18" t="str">
        <f t="shared" si="953"/>
        <v/>
      </c>
      <c r="H14948" s="18" t="str">
        <f t="shared" si="954"/>
        <v/>
      </c>
    </row>
    <row r="14949" spans="5:8" x14ac:dyDescent="0.25">
      <c r="E14949" s="18" t="str">
        <f t="shared" si="951"/>
        <v/>
      </c>
      <c r="F14949" s="18" t="str">
        <f t="shared" si="952"/>
        <v/>
      </c>
      <c r="G14949" s="18" t="str">
        <f t="shared" si="953"/>
        <v/>
      </c>
      <c r="H14949" s="18" t="str">
        <f t="shared" si="954"/>
        <v/>
      </c>
    </row>
    <row r="14950" spans="5:8" x14ac:dyDescent="0.25">
      <c r="E14950" s="18" t="str">
        <f t="shared" si="951"/>
        <v/>
      </c>
      <c r="F14950" s="18" t="str">
        <f t="shared" si="952"/>
        <v/>
      </c>
      <c r="G14950" s="18" t="str">
        <f t="shared" si="953"/>
        <v/>
      </c>
      <c r="H14950" s="18" t="str">
        <f t="shared" si="954"/>
        <v/>
      </c>
    </row>
    <row r="14951" spans="5:8" x14ac:dyDescent="0.25">
      <c r="E14951" s="18" t="str">
        <f t="shared" si="951"/>
        <v/>
      </c>
      <c r="F14951" s="18" t="str">
        <f t="shared" si="952"/>
        <v/>
      </c>
      <c r="G14951" s="18" t="str">
        <f t="shared" si="953"/>
        <v/>
      </c>
      <c r="H14951" s="18" t="str">
        <f t="shared" si="954"/>
        <v/>
      </c>
    </row>
    <row r="14952" spans="5:8" x14ac:dyDescent="0.25">
      <c r="E14952" s="18" t="str">
        <f t="shared" si="951"/>
        <v/>
      </c>
      <c r="F14952" s="18" t="str">
        <f t="shared" si="952"/>
        <v/>
      </c>
      <c r="G14952" s="18" t="str">
        <f t="shared" si="953"/>
        <v/>
      </c>
      <c r="H14952" s="18" t="str">
        <f t="shared" si="954"/>
        <v/>
      </c>
    </row>
    <row r="14953" spans="5:8" x14ac:dyDescent="0.25">
      <c r="E14953" s="18" t="str">
        <f t="shared" si="951"/>
        <v/>
      </c>
      <c r="F14953" s="18" t="str">
        <f t="shared" si="952"/>
        <v/>
      </c>
      <c r="G14953" s="18" t="str">
        <f t="shared" si="953"/>
        <v/>
      </c>
      <c r="H14953" s="18" t="str">
        <f t="shared" si="954"/>
        <v/>
      </c>
    </row>
    <row r="14954" spans="5:8" x14ac:dyDescent="0.25">
      <c r="E14954" s="18" t="str">
        <f t="shared" si="951"/>
        <v/>
      </c>
      <c r="F14954" s="18" t="str">
        <f t="shared" si="952"/>
        <v/>
      </c>
      <c r="G14954" s="18" t="str">
        <f t="shared" si="953"/>
        <v/>
      </c>
      <c r="H14954" s="18" t="str">
        <f t="shared" si="954"/>
        <v/>
      </c>
    </row>
    <row r="14955" spans="5:8" x14ac:dyDescent="0.25">
      <c r="E14955" s="18" t="str">
        <f t="shared" si="951"/>
        <v/>
      </c>
      <c r="F14955" s="18" t="str">
        <f t="shared" si="952"/>
        <v/>
      </c>
      <c r="G14955" s="18" t="str">
        <f t="shared" si="953"/>
        <v/>
      </c>
      <c r="H14955" s="18" t="str">
        <f t="shared" si="954"/>
        <v/>
      </c>
    </row>
    <row r="14956" spans="5:8" x14ac:dyDescent="0.25">
      <c r="E14956" s="18" t="str">
        <f t="shared" si="951"/>
        <v/>
      </c>
      <c r="F14956" s="18" t="str">
        <f t="shared" si="952"/>
        <v/>
      </c>
      <c r="G14956" s="18" t="str">
        <f t="shared" si="953"/>
        <v/>
      </c>
      <c r="H14956" s="18" t="str">
        <f t="shared" si="954"/>
        <v/>
      </c>
    </row>
    <row r="14957" spans="5:8" x14ac:dyDescent="0.25">
      <c r="E14957" s="18" t="str">
        <f t="shared" si="951"/>
        <v/>
      </c>
      <c r="F14957" s="18" t="str">
        <f t="shared" si="952"/>
        <v/>
      </c>
      <c r="G14957" s="18" t="str">
        <f t="shared" si="953"/>
        <v/>
      </c>
      <c r="H14957" s="18" t="str">
        <f t="shared" si="954"/>
        <v/>
      </c>
    </row>
    <row r="14958" spans="5:8" x14ac:dyDescent="0.25">
      <c r="E14958" s="18" t="str">
        <f t="shared" si="951"/>
        <v/>
      </c>
      <c r="F14958" s="18" t="str">
        <f t="shared" si="952"/>
        <v/>
      </c>
      <c r="G14958" s="18" t="str">
        <f t="shared" si="953"/>
        <v/>
      </c>
      <c r="H14958" s="18" t="str">
        <f t="shared" si="954"/>
        <v/>
      </c>
    </row>
    <row r="14959" spans="5:8" x14ac:dyDescent="0.25">
      <c r="E14959" s="18" t="str">
        <f t="shared" si="951"/>
        <v/>
      </c>
      <c r="F14959" s="18" t="str">
        <f t="shared" si="952"/>
        <v/>
      </c>
      <c r="G14959" s="18" t="str">
        <f t="shared" si="953"/>
        <v/>
      </c>
      <c r="H14959" s="18" t="str">
        <f t="shared" si="954"/>
        <v/>
      </c>
    </row>
    <row r="14960" spans="5:8" x14ac:dyDescent="0.25">
      <c r="E14960" s="18" t="str">
        <f t="shared" si="951"/>
        <v/>
      </c>
      <c r="F14960" s="18" t="str">
        <f t="shared" si="952"/>
        <v/>
      </c>
      <c r="G14960" s="18" t="str">
        <f t="shared" si="953"/>
        <v/>
      </c>
      <c r="H14960" s="18" t="str">
        <f t="shared" si="954"/>
        <v/>
      </c>
    </row>
    <row r="14961" spans="5:8" x14ac:dyDescent="0.25">
      <c r="E14961" s="18" t="str">
        <f t="shared" si="951"/>
        <v/>
      </c>
      <c r="F14961" s="18" t="str">
        <f t="shared" si="952"/>
        <v/>
      </c>
      <c r="G14961" s="18" t="str">
        <f t="shared" si="953"/>
        <v/>
      </c>
      <c r="H14961" s="18" t="str">
        <f t="shared" si="954"/>
        <v/>
      </c>
    </row>
    <row r="14962" spans="5:8" x14ac:dyDescent="0.25">
      <c r="E14962" s="18" t="str">
        <f t="shared" si="951"/>
        <v/>
      </c>
      <c r="F14962" s="18" t="str">
        <f t="shared" si="952"/>
        <v/>
      </c>
      <c r="G14962" s="18" t="str">
        <f t="shared" si="953"/>
        <v/>
      </c>
      <c r="H14962" s="18" t="str">
        <f t="shared" si="954"/>
        <v/>
      </c>
    </row>
    <row r="14963" spans="5:8" x14ac:dyDescent="0.25">
      <c r="E14963" s="18" t="str">
        <f t="shared" si="951"/>
        <v/>
      </c>
      <c r="F14963" s="18" t="str">
        <f t="shared" si="952"/>
        <v/>
      </c>
      <c r="G14963" s="18" t="str">
        <f t="shared" si="953"/>
        <v/>
      </c>
      <c r="H14963" s="18" t="str">
        <f t="shared" si="954"/>
        <v/>
      </c>
    </row>
    <row r="14964" spans="5:8" x14ac:dyDescent="0.25">
      <c r="E14964" s="18" t="str">
        <f t="shared" si="951"/>
        <v/>
      </c>
      <c r="F14964" s="18" t="str">
        <f t="shared" si="952"/>
        <v/>
      </c>
      <c r="G14964" s="18" t="str">
        <f t="shared" si="953"/>
        <v/>
      </c>
      <c r="H14964" s="18" t="str">
        <f t="shared" si="954"/>
        <v/>
      </c>
    </row>
    <row r="14965" spans="5:8" x14ac:dyDescent="0.25">
      <c r="E14965" s="18" t="str">
        <f t="shared" si="951"/>
        <v/>
      </c>
      <c r="F14965" s="18" t="str">
        <f t="shared" si="952"/>
        <v/>
      </c>
      <c r="G14965" s="18" t="str">
        <f t="shared" si="953"/>
        <v/>
      </c>
      <c r="H14965" s="18" t="str">
        <f t="shared" si="954"/>
        <v/>
      </c>
    </row>
    <row r="14966" spans="5:8" x14ac:dyDescent="0.25">
      <c r="E14966" s="18" t="str">
        <f t="shared" si="951"/>
        <v/>
      </c>
      <c r="F14966" s="18" t="str">
        <f t="shared" si="952"/>
        <v/>
      </c>
      <c r="G14966" s="18" t="str">
        <f t="shared" si="953"/>
        <v/>
      </c>
      <c r="H14966" s="18" t="str">
        <f t="shared" si="954"/>
        <v/>
      </c>
    </row>
    <row r="14967" spans="5:8" x14ac:dyDescent="0.25">
      <c r="E14967" s="18" t="str">
        <f t="shared" si="951"/>
        <v/>
      </c>
      <c r="F14967" s="18" t="str">
        <f t="shared" si="952"/>
        <v/>
      </c>
      <c r="G14967" s="18" t="str">
        <f t="shared" si="953"/>
        <v/>
      </c>
      <c r="H14967" s="18" t="str">
        <f t="shared" si="954"/>
        <v/>
      </c>
    </row>
    <row r="14968" spans="5:8" x14ac:dyDescent="0.25">
      <c r="E14968" s="18" t="str">
        <f t="shared" si="951"/>
        <v/>
      </c>
      <c r="F14968" s="18" t="str">
        <f t="shared" si="952"/>
        <v/>
      </c>
      <c r="G14968" s="18" t="str">
        <f t="shared" si="953"/>
        <v/>
      </c>
      <c r="H14968" s="18" t="str">
        <f t="shared" si="954"/>
        <v/>
      </c>
    </row>
    <row r="14969" spans="5:8" x14ac:dyDescent="0.25">
      <c r="E14969" s="18" t="str">
        <f t="shared" si="951"/>
        <v/>
      </c>
      <c r="F14969" s="18" t="str">
        <f t="shared" si="952"/>
        <v/>
      </c>
      <c r="G14969" s="18" t="str">
        <f t="shared" si="953"/>
        <v/>
      </c>
      <c r="H14969" s="18" t="str">
        <f t="shared" si="954"/>
        <v/>
      </c>
    </row>
    <row r="14970" spans="5:8" x14ac:dyDescent="0.25">
      <c r="E14970" s="18" t="str">
        <f t="shared" si="951"/>
        <v/>
      </c>
      <c r="F14970" s="18" t="str">
        <f t="shared" si="952"/>
        <v/>
      </c>
      <c r="G14970" s="18" t="str">
        <f t="shared" si="953"/>
        <v/>
      </c>
      <c r="H14970" s="18" t="str">
        <f t="shared" si="954"/>
        <v/>
      </c>
    </row>
    <row r="14971" spans="5:8" x14ac:dyDescent="0.25">
      <c r="E14971" s="18" t="str">
        <f t="shared" si="951"/>
        <v/>
      </c>
      <c r="F14971" s="18" t="str">
        <f t="shared" si="952"/>
        <v/>
      </c>
      <c r="G14971" s="18" t="str">
        <f t="shared" si="953"/>
        <v/>
      </c>
      <c r="H14971" s="18" t="str">
        <f t="shared" si="954"/>
        <v/>
      </c>
    </row>
    <row r="14972" spans="5:8" x14ac:dyDescent="0.25">
      <c r="E14972" s="18" t="str">
        <f t="shared" si="951"/>
        <v/>
      </c>
      <c r="F14972" s="18" t="str">
        <f t="shared" si="952"/>
        <v/>
      </c>
      <c r="G14972" s="18" t="str">
        <f t="shared" si="953"/>
        <v/>
      </c>
      <c r="H14972" s="18" t="str">
        <f t="shared" si="954"/>
        <v/>
      </c>
    </row>
    <row r="14973" spans="5:8" x14ac:dyDescent="0.25">
      <c r="E14973" s="18" t="str">
        <f t="shared" si="951"/>
        <v/>
      </c>
      <c r="F14973" s="18" t="str">
        <f t="shared" si="952"/>
        <v/>
      </c>
      <c r="G14973" s="18" t="str">
        <f t="shared" si="953"/>
        <v/>
      </c>
      <c r="H14973" s="18" t="str">
        <f t="shared" si="954"/>
        <v/>
      </c>
    </row>
    <row r="14974" spans="5:8" x14ac:dyDescent="0.25">
      <c r="E14974" s="18" t="str">
        <f t="shared" si="951"/>
        <v/>
      </c>
      <c r="F14974" s="18" t="str">
        <f t="shared" si="952"/>
        <v/>
      </c>
      <c r="G14974" s="18" t="str">
        <f t="shared" si="953"/>
        <v/>
      </c>
      <c r="H14974" s="18" t="str">
        <f t="shared" si="954"/>
        <v/>
      </c>
    </row>
    <row r="14975" spans="5:8" x14ac:dyDescent="0.25">
      <c r="E14975" s="18" t="str">
        <f t="shared" si="951"/>
        <v/>
      </c>
      <c r="F14975" s="18" t="str">
        <f t="shared" si="952"/>
        <v/>
      </c>
      <c r="G14975" s="18" t="str">
        <f t="shared" si="953"/>
        <v/>
      </c>
      <c r="H14975" s="18" t="str">
        <f t="shared" si="954"/>
        <v/>
      </c>
    </row>
    <row r="14976" spans="5:8" x14ac:dyDescent="0.25">
      <c r="E14976" s="18" t="str">
        <f t="shared" si="951"/>
        <v/>
      </c>
      <c r="F14976" s="18" t="str">
        <f t="shared" si="952"/>
        <v/>
      </c>
      <c r="G14976" s="18" t="str">
        <f t="shared" si="953"/>
        <v/>
      </c>
      <c r="H14976" s="18" t="str">
        <f t="shared" si="954"/>
        <v/>
      </c>
    </row>
    <row r="14977" spans="5:8" x14ac:dyDescent="0.25">
      <c r="E14977" s="18" t="str">
        <f t="shared" si="951"/>
        <v/>
      </c>
      <c r="F14977" s="18" t="str">
        <f t="shared" si="952"/>
        <v/>
      </c>
      <c r="G14977" s="18" t="str">
        <f t="shared" si="953"/>
        <v/>
      </c>
      <c r="H14977" s="18" t="str">
        <f t="shared" si="954"/>
        <v/>
      </c>
    </row>
    <row r="14978" spans="5:8" x14ac:dyDescent="0.25">
      <c r="E14978" s="18" t="str">
        <f t="shared" si="951"/>
        <v/>
      </c>
      <c r="F14978" s="18" t="str">
        <f t="shared" si="952"/>
        <v/>
      </c>
      <c r="G14978" s="18" t="str">
        <f t="shared" si="953"/>
        <v/>
      </c>
      <c r="H14978" s="18" t="str">
        <f t="shared" si="954"/>
        <v/>
      </c>
    </row>
    <row r="14979" spans="5:8" x14ac:dyDescent="0.25">
      <c r="E14979" s="18" t="str">
        <f t="shared" si="951"/>
        <v/>
      </c>
      <c r="F14979" s="18" t="str">
        <f t="shared" si="952"/>
        <v/>
      </c>
      <c r="G14979" s="18" t="str">
        <f t="shared" si="953"/>
        <v/>
      </c>
      <c r="H14979" s="18" t="str">
        <f t="shared" si="954"/>
        <v/>
      </c>
    </row>
    <row r="14980" spans="5:8" x14ac:dyDescent="0.25">
      <c r="E14980" s="18" t="str">
        <f t="shared" si="951"/>
        <v/>
      </c>
      <c r="F14980" s="18" t="str">
        <f t="shared" si="952"/>
        <v/>
      </c>
      <c r="G14980" s="18" t="str">
        <f t="shared" si="953"/>
        <v/>
      </c>
      <c r="H14980" s="18" t="str">
        <f t="shared" si="954"/>
        <v/>
      </c>
    </row>
    <row r="14981" spans="5:8" x14ac:dyDescent="0.25">
      <c r="E14981" s="18" t="str">
        <f t="shared" si="951"/>
        <v/>
      </c>
      <c r="F14981" s="18" t="str">
        <f t="shared" si="952"/>
        <v/>
      </c>
      <c r="G14981" s="18" t="str">
        <f t="shared" si="953"/>
        <v/>
      </c>
      <c r="H14981" s="18" t="str">
        <f t="shared" si="954"/>
        <v/>
      </c>
    </row>
    <row r="14982" spans="5:8" x14ac:dyDescent="0.25">
      <c r="E14982" s="18" t="str">
        <f t="shared" ref="E14982:E15045" si="955">IF($C14982="","",IFERROR(INDEX(ItemPriceCol,MATCH($C14982,ItemName,0)),""))</f>
        <v/>
      </c>
      <c r="F14982" s="18" t="str">
        <f t="shared" ref="F14982:F15045" si="956">IF(OR($D14982="",$E14982=""),"",$D14982*$E14982)</f>
        <v/>
      </c>
      <c r="G14982" s="18" t="str">
        <f t="shared" ref="G14982:G15045" si="957">IF($C14982="","",IFERROR(INDEX(ItemCostCol,MATCH($C14982,ItemName,0)),""))</f>
        <v/>
      </c>
      <c r="H14982" s="18" t="str">
        <f t="shared" ref="H14982:H15045" si="958">IF(OR($F14982="",$G14982=""),"",$F14982-$D14982*$G14982)</f>
        <v/>
      </c>
    </row>
    <row r="14983" spans="5:8" x14ac:dyDescent="0.25">
      <c r="E14983" s="18" t="str">
        <f t="shared" si="955"/>
        <v/>
      </c>
      <c r="F14983" s="18" t="str">
        <f t="shared" si="956"/>
        <v/>
      </c>
      <c r="G14983" s="18" t="str">
        <f t="shared" si="957"/>
        <v/>
      </c>
      <c r="H14983" s="18" t="str">
        <f t="shared" si="958"/>
        <v/>
      </c>
    </row>
    <row r="14984" spans="5:8" x14ac:dyDescent="0.25">
      <c r="E14984" s="18" t="str">
        <f t="shared" si="955"/>
        <v/>
      </c>
      <c r="F14984" s="18" t="str">
        <f t="shared" si="956"/>
        <v/>
      </c>
      <c r="G14984" s="18" t="str">
        <f t="shared" si="957"/>
        <v/>
      </c>
      <c r="H14984" s="18" t="str">
        <f t="shared" si="958"/>
        <v/>
      </c>
    </row>
    <row r="14985" spans="5:8" x14ac:dyDescent="0.25">
      <c r="E14985" s="18" t="str">
        <f t="shared" si="955"/>
        <v/>
      </c>
      <c r="F14985" s="18" t="str">
        <f t="shared" si="956"/>
        <v/>
      </c>
      <c r="G14985" s="18" t="str">
        <f t="shared" si="957"/>
        <v/>
      </c>
      <c r="H14985" s="18" t="str">
        <f t="shared" si="958"/>
        <v/>
      </c>
    </row>
    <row r="14986" spans="5:8" x14ac:dyDescent="0.25">
      <c r="E14986" s="18" t="str">
        <f t="shared" si="955"/>
        <v/>
      </c>
      <c r="F14986" s="18" t="str">
        <f t="shared" si="956"/>
        <v/>
      </c>
      <c r="G14986" s="18" t="str">
        <f t="shared" si="957"/>
        <v/>
      </c>
      <c r="H14986" s="18" t="str">
        <f t="shared" si="958"/>
        <v/>
      </c>
    </row>
    <row r="14987" spans="5:8" x14ac:dyDescent="0.25">
      <c r="E14987" s="18" t="str">
        <f t="shared" si="955"/>
        <v/>
      </c>
      <c r="F14987" s="18" t="str">
        <f t="shared" si="956"/>
        <v/>
      </c>
      <c r="G14987" s="18" t="str">
        <f t="shared" si="957"/>
        <v/>
      </c>
      <c r="H14987" s="18" t="str">
        <f t="shared" si="958"/>
        <v/>
      </c>
    </row>
    <row r="14988" spans="5:8" x14ac:dyDescent="0.25">
      <c r="E14988" s="18" t="str">
        <f t="shared" si="955"/>
        <v/>
      </c>
      <c r="F14988" s="18" t="str">
        <f t="shared" si="956"/>
        <v/>
      </c>
      <c r="G14988" s="18" t="str">
        <f t="shared" si="957"/>
        <v/>
      </c>
      <c r="H14988" s="18" t="str">
        <f t="shared" si="958"/>
        <v/>
      </c>
    </row>
    <row r="14989" spans="5:8" x14ac:dyDescent="0.25">
      <c r="E14989" s="18" t="str">
        <f t="shared" si="955"/>
        <v/>
      </c>
      <c r="F14989" s="18" t="str">
        <f t="shared" si="956"/>
        <v/>
      </c>
      <c r="G14989" s="18" t="str">
        <f t="shared" si="957"/>
        <v/>
      </c>
      <c r="H14989" s="18" t="str">
        <f t="shared" si="958"/>
        <v/>
      </c>
    </row>
    <row r="14990" spans="5:8" x14ac:dyDescent="0.25">
      <c r="E14990" s="18" t="str">
        <f t="shared" si="955"/>
        <v/>
      </c>
      <c r="F14990" s="18" t="str">
        <f t="shared" si="956"/>
        <v/>
      </c>
      <c r="G14990" s="18" t="str">
        <f t="shared" si="957"/>
        <v/>
      </c>
      <c r="H14990" s="18" t="str">
        <f t="shared" si="958"/>
        <v/>
      </c>
    </row>
    <row r="14991" spans="5:8" x14ac:dyDescent="0.25">
      <c r="E14991" s="18" t="str">
        <f t="shared" si="955"/>
        <v/>
      </c>
      <c r="F14991" s="18" t="str">
        <f t="shared" si="956"/>
        <v/>
      </c>
      <c r="G14991" s="18" t="str">
        <f t="shared" si="957"/>
        <v/>
      </c>
      <c r="H14991" s="18" t="str">
        <f t="shared" si="958"/>
        <v/>
      </c>
    </row>
    <row r="14992" spans="5:8" x14ac:dyDescent="0.25">
      <c r="E14992" s="18" t="str">
        <f t="shared" si="955"/>
        <v/>
      </c>
      <c r="F14992" s="18" t="str">
        <f t="shared" si="956"/>
        <v/>
      </c>
      <c r="G14992" s="18" t="str">
        <f t="shared" si="957"/>
        <v/>
      </c>
      <c r="H14992" s="18" t="str">
        <f t="shared" si="958"/>
        <v/>
      </c>
    </row>
    <row r="14993" spans="5:8" x14ac:dyDescent="0.25">
      <c r="E14993" s="18" t="str">
        <f t="shared" si="955"/>
        <v/>
      </c>
      <c r="F14993" s="18" t="str">
        <f t="shared" si="956"/>
        <v/>
      </c>
      <c r="G14993" s="18" t="str">
        <f t="shared" si="957"/>
        <v/>
      </c>
      <c r="H14993" s="18" t="str">
        <f t="shared" si="958"/>
        <v/>
      </c>
    </row>
    <row r="14994" spans="5:8" x14ac:dyDescent="0.25">
      <c r="E14994" s="18" t="str">
        <f t="shared" si="955"/>
        <v/>
      </c>
      <c r="F14994" s="18" t="str">
        <f t="shared" si="956"/>
        <v/>
      </c>
      <c r="G14994" s="18" t="str">
        <f t="shared" si="957"/>
        <v/>
      </c>
      <c r="H14994" s="18" t="str">
        <f t="shared" si="958"/>
        <v/>
      </c>
    </row>
    <row r="14995" spans="5:8" x14ac:dyDescent="0.25">
      <c r="E14995" s="18" t="str">
        <f t="shared" si="955"/>
        <v/>
      </c>
      <c r="F14995" s="18" t="str">
        <f t="shared" si="956"/>
        <v/>
      </c>
      <c r="G14995" s="18" t="str">
        <f t="shared" si="957"/>
        <v/>
      </c>
      <c r="H14995" s="18" t="str">
        <f t="shared" si="958"/>
        <v/>
      </c>
    </row>
    <row r="14996" spans="5:8" x14ac:dyDescent="0.25">
      <c r="E14996" s="18" t="str">
        <f t="shared" si="955"/>
        <v/>
      </c>
      <c r="F14996" s="18" t="str">
        <f t="shared" si="956"/>
        <v/>
      </c>
      <c r="G14996" s="18" t="str">
        <f t="shared" si="957"/>
        <v/>
      </c>
      <c r="H14996" s="18" t="str">
        <f t="shared" si="958"/>
        <v/>
      </c>
    </row>
    <row r="14997" spans="5:8" x14ac:dyDescent="0.25">
      <c r="E14997" s="18" t="str">
        <f t="shared" si="955"/>
        <v/>
      </c>
      <c r="F14997" s="18" t="str">
        <f t="shared" si="956"/>
        <v/>
      </c>
      <c r="G14997" s="18" t="str">
        <f t="shared" si="957"/>
        <v/>
      </c>
      <c r="H14997" s="18" t="str">
        <f t="shared" si="958"/>
        <v/>
      </c>
    </row>
    <row r="14998" spans="5:8" x14ac:dyDescent="0.25">
      <c r="E14998" s="18" t="str">
        <f t="shared" si="955"/>
        <v/>
      </c>
      <c r="F14998" s="18" t="str">
        <f t="shared" si="956"/>
        <v/>
      </c>
      <c r="G14998" s="18" t="str">
        <f t="shared" si="957"/>
        <v/>
      </c>
      <c r="H14998" s="18" t="str">
        <f t="shared" si="958"/>
        <v/>
      </c>
    </row>
    <row r="14999" spans="5:8" x14ac:dyDescent="0.25">
      <c r="E14999" s="18" t="str">
        <f t="shared" si="955"/>
        <v/>
      </c>
      <c r="F14999" s="18" t="str">
        <f t="shared" si="956"/>
        <v/>
      </c>
      <c r="G14999" s="18" t="str">
        <f t="shared" si="957"/>
        <v/>
      </c>
      <c r="H14999" s="18" t="str">
        <f t="shared" si="958"/>
        <v/>
      </c>
    </row>
    <row r="15000" spans="5:8" x14ac:dyDescent="0.25">
      <c r="E15000" s="18" t="str">
        <f t="shared" si="955"/>
        <v/>
      </c>
      <c r="F15000" s="18" t="str">
        <f t="shared" si="956"/>
        <v/>
      </c>
      <c r="G15000" s="18" t="str">
        <f t="shared" si="957"/>
        <v/>
      </c>
      <c r="H15000" s="18" t="str">
        <f t="shared" si="958"/>
        <v/>
      </c>
    </row>
    <row r="15001" spans="5:8" x14ac:dyDescent="0.25">
      <c r="E15001" s="18" t="str">
        <f t="shared" si="955"/>
        <v/>
      </c>
      <c r="F15001" s="18" t="str">
        <f t="shared" si="956"/>
        <v/>
      </c>
      <c r="G15001" s="18" t="str">
        <f t="shared" si="957"/>
        <v/>
      </c>
      <c r="H15001" s="18" t="str">
        <f t="shared" si="958"/>
        <v/>
      </c>
    </row>
    <row r="15002" spans="5:8" x14ac:dyDescent="0.25">
      <c r="E15002" s="18" t="str">
        <f t="shared" si="955"/>
        <v/>
      </c>
      <c r="F15002" s="18" t="str">
        <f t="shared" si="956"/>
        <v/>
      </c>
      <c r="G15002" s="18" t="str">
        <f t="shared" si="957"/>
        <v/>
      </c>
      <c r="H15002" s="18" t="str">
        <f t="shared" si="958"/>
        <v/>
      </c>
    </row>
    <row r="15003" spans="5:8" x14ac:dyDescent="0.25">
      <c r="E15003" s="18" t="str">
        <f t="shared" si="955"/>
        <v/>
      </c>
      <c r="F15003" s="18" t="str">
        <f t="shared" si="956"/>
        <v/>
      </c>
      <c r="G15003" s="18" t="str">
        <f t="shared" si="957"/>
        <v/>
      </c>
      <c r="H15003" s="18" t="str">
        <f t="shared" si="958"/>
        <v/>
      </c>
    </row>
    <row r="15004" spans="5:8" x14ac:dyDescent="0.25">
      <c r="E15004" s="18" t="str">
        <f t="shared" si="955"/>
        <v/>
      </c>
      <c r="F15004" s="18" t="str">
        <f t="shared" si="956"/>
        <v/>
      </c>
      <c r="G15004" s="18" t="str">
        <f t="shared" si="957"/>
        <v/>
      </c>
      <c r="H15004" s="18" t="str">
        <f t="shared" si="958"/>
        <v/>
      </c>
    </row>
    <row r="15005" spans="5:8" x14ac:dyDescent="0.25">
      <c r="E15005" s="18" t="str">
        <f t="shared" si="955"/>
        <v/>
      </c>
      <c r="F15005" s="18" t="str">
        <f t="shared" si="956"/>
        <v/>
      </c>
      <c r="G15005" s="18" t="str">
        <f t="shared" si="957"/>
        <v/>
      </c>
      <c r="H15005" s="18" t="str">
        <f t="shared" si="958"/>
        <v/>
      </c>
    </row>
    <row r="15006" spans="5:8" x14ac:dyDescent="0.25">
      <c r="E15006" s="18" t="str">
        <f t="shared" si="955"/>
        <v/>
      </c>
      <c r="F15006" s="18" t="str">
        <f t="shared" si="956"/>
        <v/>
      </c>
      <c r="G15006" s="18" t="str">
        <f t="shared" si="957"/>
        <v/>
      </c>
      <c r="H15006" s="18" t="str">
        <f t="shared" si="958"/>
        <v/>
      </c>
    </row>
    <row r="15007" spans="5:8" x14ac:dyDescent="0.25">
      <c r="E15007" s="18" t="str">
        <f t="shared" si="955"/>
        <v/>
      </c>
      <c r="F15007" s="18" t="str">
        <f t="shared" si="956"/>
        <v/>
      </c>
      <c r="G15007" s="18" t="str">
        <f t="shared" si="957"/>
        <v/>
      </c>
      <c r="H15007" s="18" t="str">
        <f t="shared" si="958"/>
        <v/>
      </c>
    </row>
    <row r="15008" spans="5:8" x14ac:dyDescent="0.25">
      <c r="E15008" s="18" t="str">
        <f t="shared" si="955"/>
        <v/>
      </c>
      <c r="F15008" s="18" t="str">
        <f t="shared" si="956"/>
        <v/>
      </c>
      <c r="G15008" s="18" t="str">
        <f t="shared" si="957"/>
        <v/>
      </c>
      <c r="H15008" s="18" t="str">
        <f t="shared" si="958"/>
        <v/>
      </c>
    </row>
    <row r="15009" spans="5:8" x14ac:dyDescent="0.25">
      <c r="E15009" s="18" t="str">
        <f t="shared" si="955"/>
        <v/>
      </c>
      <c r="F15009" s="18" t="str">
        <f t="shared" si="956"/>
        <v/>
      </c>
      <c r="G15009" s="18" t="str">
        <f t="shared" si="957"/>
        <v/>
      </c>
      <c r="H15009" s="18" t="str">
        <f t="shared" si="958"/>
        <v/>
      </c>
    </row>
    <row r="15010" spans="5:8" x14ac:dyDescent="0.25">
      <c r="E15010" s="18" t="str">
        <f t="shared" si="955"/>
        <v/>
      </c>
      <c r="F15010" s="18" t="str">
        <f t="shared" si="956"/>
        <v/>
      </c>
      <c r="G15010" s="18" t="str">
        <f t="shared" si="957"/>
        <v/>
      </c>
      <c r="H15010" s="18" t="str">
        <f t="shared" si="958"/>
        <v/>
      </c>
    </row>
    <row r="15011" spans="5:8" x14ac:dyDescent="0.25">
      <c r="E15011" s="18" t="str">
        <f t="shared" si="955"/>
        <v/>
      </c>
      <c r="F15011" s="18" t="str">
        <f t="shared" si="956"/>
        <v/>
      </c>
      <c r="G15011" s="18" t="str">
        <f t="shared" si="957"/>
        <v/>
      </c>
      <c r="H15011" s="18" t="str">
        <f t="shared" si="958"/>
        <v/>
      </c>
    </row>
    <row r="15012" spans="5:8" x14ac:dyDescent="0.25">
      <c r="E15012" s="18" t="str">
        <f t="shared" si="955"/>
        <v/>
      </c>
      <c r="F15012" s="18" t="str">
        <f t="shared" si="956"/>
        <v/>
      </c>
      <c r="G15012" s="18" t="str">
        <f t="shared" si="957"/>
        <v/>
      </c>
      <c r="H15012" s="18" t="str">
        <f t="shared" si="958"/>
        <v/>
      </c>
    </row>
    <row r="15013" spans="5:8" x14ac:dyDescent="0.25">
      <c r="E15013" s="18" t="str">
        <f t="shared" si="955"/>
        <v/>
      </c>
      <c r="F15013" s="18" t="str">
        <f t="shared" si="956"/>
        <v/>
      </c>
      <c r="G15013" s="18" t="str">
        <f t="shared" si="957"/>
        <v/>
      </c>
      <c r="H15013" s="18" t="str">
        <f t="shared" si="958"/>
        <v/>
      </c>
    </row>
    <row r="15014" spans="5:8" x14ac:dyDescent="0.25">
      <c r="E15014" s="18" t="str">
        <f t="shared" si="955"/>
        <v/>
      </c>
      <c r="F15014" s="18" t="str">
        <f t="shared" si="956"/>
        <v/>
      </c>
      <c r="G15014" s="18" t="str">
        <f t="shared" si="957"/>
        <v/>
      </c>
      <c r="H15014" s="18" t="str">
        <f t="shared" si="958"/>
        <v/>
      </c>
    </row>
    <row r="15015" spans="5:8" x14ac:dyDescent="0.25">
      <c r="E15015" s="18" t="str">
        <f t="shared" si="955"/>
        <v/>
      </c>
      <c r="F15015" s="18" t="str">
        <f t="shared" si="956"/>
        <v/>
      </c>
      <c r="G15015" s="18" t="str">
        <f t="shared" si="957"/>
        <v/>
      </c>
      <c r="H15015" s="18" t="str">
        <f t="shared" si="958"/>
        <v/>
      </c>
    </row>
    <row r="15016" spans="5:8" x14ac:dyDescent="0.25">
      <c r="E15016" s="18" t="str">
        <f t="shared" si="955"/>
        <v/>
      </c>
      <c r="F15016" s="18" t="str">
        <f t="shared" si="956"/>
        <v/>
      </c>
      <c r="G15016" s="18" t="str">
        <f t="shared" si="957"/>
        <v/>
      </c>
      <c r="H15016" s="18" t="str">
        <f t="shared" si="958"/>
        <v/>
      </c>
    </row>
    <row r="15017" spans="5:8" x14ac:dyDescent="0.25">
      <c r="E15017" s="18" t="str">
        <f t="shared" si="955"/>
        <v/>
      </c>
      <c r="F15017" s="18" t="str">
        <f t="shared" si="956"/>
        <v/>
      </c>
      <c r="G15017" s="18" t="str">
        <f t="shared" si="957"/>
        <v/>
      </c>
      <c r="H15017" s="18" t="str">
        <f t="shared" si="958"/>
        <v/>
      </c>
    </row>
    <row r="15018" spans="5:8" x14ac:dyDescent="0.25">
      <c r="E15018" s="18" t="str">
        <f t="shared" si="955"/>
        <v/>
      </c>
      <c r="F15018" s="18" t="str">
        <f t="shared" si="956"/>
        <v/>
      </c>
      <c r="G15018" s="18" t="str">
        <f t="shared" si="957"/>
        <v/>
      </c>
      <c r="H15018" s="18" t="str">
        <f t="shared" si="958"/>
        <v/>
      </c>
    </row>
    <row r="15019" spans="5:8" x14ac:dyDescent="0.25">
      <c r="E15019" s="18" t="str">
        <f t="shared" si="955"/>
        <v/>
      </c>
      <c r="F15019" s="18" t="str">
        <f t="shared" si="956"/>
        <v/>
      </c>
      <c r="G15019" s="18" t="str">
        <f t="shared" si="957"/>
        <v/>
      </c>
      <c r="H15019" s="18" t="str">
        <f t="shared" si="958"/>
        <v/>
      </c>
    </row>
    <row r="15020" spans="5:8" x14ac:dyDescent="0.25">
      <c r="E15020" s="18" t="str">
        <f t="shared" si="955"/>
        <v/>
      </c>
      <c r="F15020" s="18" t="str">
        <f t="shared" si="956"/>
        <v/>
      </c>
      <c r="G15020" s="18" t="str">
        <f t="shared" si="957"/>
        <v/>
      </c>
      <c r="H15020" s="18" t="str">
        <f t="shared" si="958"/>
        <v/>
      </c>
    </row>
    <row r="15021" spans="5:8" x14ac:dyDescent="0.25">
      <c r="E15021" s="18" t="str">
        <f t="shared" si="955"/>
        <v/>
      </c>
      <c r="F15021" s="18" t="str">
        <f t="shared" si="956"/>
        <v/>
      </c>
      <c r="G15021" s="18" t="str">
        <f t="shared" si="957"/>
        <v/>
      </c>
      <c r="H15021" s="18" t="str">
        <f t="shared" si="958"/>
        <v/>
      </c>
    </row>
    <row r="15022" spans="5:8" x14ac:dyDescent="0.25">
      <c r="E15022" s="18" t="str">
        <f t="shared" si="955"/>
        <v/>
      </c>
      <c r="F15022" s="18" t="str">
        <f t="shared" si="956"/>
        <v/>
      </c>
      <c r="G15022" s="18" t="str">
        <f t="shared" si="957"/>
        <v/>
      </c>
      <c r="H15022" s="18" t="str">
        <f t="shared" si="958"/>
        <v/>
      </c>
    </row>
    <row r="15023" spans="5:8" x14ac:dyDescent="0.25">
      <c r="E15023" s="18" t="str">
        <f t="shared" si="955"/>
        <v/>
      </c>
      <c r="F15023" s="18" t="str">
        <f t="shared" si="956"/>
        <v/>
      </c>
      <c r="G15023" s="18" t="str">
        <f t="shared" si="957"/>
        <v/>
      </c>
      <c r="H15023" s="18" t="str">
        <f t="shared" si="958"/>
        <v/>
      </c>
    </row>
    <row r="15024" spans="5:8" x14ac:dyDescent="0.25">
      <c r="E15024" s="18" t="str">
        <f t="shared" si="955"/>
        <v/>
      </c>
      <c r="F15024" s="18" t="str">
        <f t="shared" si="956"/>
        <v/>
      </c>
      <c r="G15024" s="18" t="str">
        <f t="shared" si="957"/>
        <v/>
      </c>
      <c r="H15024" s="18" t="str">
        <f t="shared" si="958"/>
        <v/>
      </c>
    </row>
    <row r="15025" spans="5:8" x14ac:dyDescent="0.25">
      <c r="E15025" s="18" t="str">
        <f t="shared" si="955"/>
        <v/>
      </c>
      <c r="F15025" s="18" t="str">
        <f t="shared" si="956"/>
        <v/>
      </c>
      <c r="G15025" s="18" t="str">
        <f t="shared" si="957"/>
        <v/>
      </c>
      <c r="H15025" s="18" t="str">
        <f t="shared" si="958"/>
        <v/>
      </c>
    </row>
    <row r="15026" spans="5:8" x14ac:dyDescent="0.25">
      <c r="E15026" s="18" t="str">
        <f t="shared" si="955"/>
        <v/>
      </c>
      <c r="F15026" s="18" t="str">
        <f t="shared" si="956"/>
        <v/>
      </c>
      <c r="G15026" s="18" t="str">
        <f t="shared" si="957"/>
        <v/>
      </c>
      <c r="H15026" s="18" t="str">
        <f t="shared" si="958"/>
        <v/>
      </c>
    </row>
    <row r="15027" spans="5:8" x14ac:dyDescent="0.25">
      <c r="E15027" s="18" t="str">
        <f t="shared" si="955"/>
        <v/>
      </c>
      <c r="F15027" s="18" t="str">
        <f t="shared" si="956"/>
        <v/>
      </c>
      <c r="G15027" s="18" t="str">
        <f t="shared" si="957"/>
        <v/>
      </c>
      <c r="H15027" s="18" t="str">
        <f t="shared" si="958"/>
        <v/>
      </c>
    </row>
    <row r="15028" spans="5:8" x14ac:dyDescent="0.25">
      <c r="E15028" s="18" t="str">
        <f t="shared" si="955"/>
        <v/>
      </c>
      <c r="F15028" s="18" t="str">
        <f t="shared" si="956"/>
        <v/>
      </c>
      <c r="G15028" s="18" t="str">
        <f t="shared" si="957"/>
        <v/>
      </c>
      <c r="H15028" s="18" t="str">
        <f t="shared" si="958"/>
        <v/>
      </c>
    </row>
    <row r="15029" spans="5:8" x14ac:dyDescent="0.25">
      <c r="E15029" s="18" t="str">
        <f t="shared" si="955"/>
        <v/>
      </c>
      <c r="F15029" s="18" t="str">
        <f t="shared" si="956"/>
        <v/>
      </c>
      <c r="G15029" s="18" t="str">
        <f t="shared" si="957"/>
        <v/>
      </c>
      <c r="H15029" s="18" t="str">
        <f t="shared" si="958"/>
        <v/>
      </c>
    </row>
    <row r="15030" spans="5:8" x14ac:dyDescent="0.25">
      <c r="E15030" s="18" t="str">
        <f t="shared" si="955"/>
        <v/>
      </c>
      <c r="F15030" s="18" t="str">
        <f t="shared" si="956"/>
        <v/>
      </c>
      <c r="G15030" s="18" t="str">
        <f t="shared" si="957"/>
        <v/>
      </c>
      <c r="H15030" s="18" t="str">
        <f t="shared" si="958"/>
        <v/>
      </c>
    </row>
    <row r="15031" spans="5:8" x14ac:dyDescent="0.25">
      <c r="E15031" s="18" t="str">
        <f t="shared" si="955"/>
        <v/>
      </c>
      <c r="F15031" s="18" t="str">
        <f t="shared" si="956"/>
        <v/>
      </c>
      <c r="G15031" s="18" t="str">
        <f t="shared" si="957"/>
        <v/>
      </c>
      <c r="H15031" s="18" t="str">
        <f t="shared" si="958"/>
        <v/>
      </c>
    </row>
    <row r="15032" spans="5:8" x14ac:dyDescent="0.25">
      <c r="E15032" s="18" t="str">
        <f t="shared" si="955"/>
        <v/>
      </c>
      <c r="F15032" s="18" t="str">
        <f t="shared" si="956"/>
        <v/>
      </c>
      <c r="G15032" s="18" t="str">
        <f t="shared" si="957"/>
        <v/>
      </c>
      <c r="H15032" s="18" t="str">
        <f t="shared" si="958"/>
        <v/>
      </c>
    </row>
    <row r="15033" spans="5:8" x14ac:dyDescent="0.25">
      <c r="E15033" s="18" t="str">
        <f t="shared" si="955"/>
        <v/>
      </c>
      <c r="F15033" s="18" t="str">
        <f t="shared" si="956"/>
        <v/>
      </c>
      <c r="G15033" s="18" t="str">
        <f t="shared" si="957"/>
        <v/>
      </c>
      <c r="H15033" s="18" t="str">
        <f t="shared" si="958"/>
        <v/>
      </c>
    </row>
    <row r="15034" spans="5:8" x14ac:dyDescent="0.25">
      <c r="E15034" s="18" t="str">
        <f t="shared" si="955"/>
        <v/>
      </c>
      <c r="F15034" s="18" t="str">
        <f t="shared" si="956"/>
        <v/>
      </c>
      <c r="G15034" s="18" t="str">
        <f t="shared" si="957"/>
        <v/>
      </c>
      <c r="H15034" s="18" t="str">
        <f t="shared" si="958"/>
        <v/>
      </c>
    </row>
    <row r="15035" spans="5:8" x14ac:dyDescent="0.25">
      <c r="E15035" s="18" t="str">
        <f t="shared" si="955"/>
        <v/>
      </c>
      <c r="F15035" s="18" t="str">
        <f t="shared" si="956"/>
        <v/>
      </c>
      <c r="G15035" s="18" t="str">
        <f t="shared" si="957"/>
        <v/>
      </c>
      <c r="H15035" s="18" t="str">
        <f t="shared" si="958"/>
        <v/>
      </c>
    </row>
    <row r="15036" spans="5:8" x14ac:dyDescent="0.25">
      <c r="E15036" s="18" t="str">
        <f t="shared" si="955"/>
        <v/>
      </c>
      <c r="F15036" s="18" t="str">
        <f t="shared" si="956"/>
        <v/>
      </c>
      <c r="G15036" s="18" t="str">
        <f t="shared" si="957"/>
        <v/>
      </c>
      <c r="H15036" s="18" t="str">
        <f t="shared" si="958"/>
        <v/>
      </c>
    </row>
    <row r="15037" spans="5:8" x14ac:dyDescent="0.25">
      <c r="E15037" s="18" t="str">
        <f t="shared" si="955"/>
        <v/>
      </c>
      <c r="F15037" s="18" t="str">
        <f t="shared" si="956"/>
        <v/>
      </c>
      <c r="G15037" s="18" t="str">
        <f t="shared" si="957"/>
        <v/>
      </c>
      <c r="H15037" s="18" t="str">
        <f t="shared" si="958"/>
        <v/>
      </c>
    </row>
    <row r="15038" spans="5:8" x14ac:dyDescent="0.25">
      <c r="E15038" s="18" t="str">
        <f t="shared" si="955"/>
        <v/>
      </c>
      <c r="F15038" s="18" t="str">
        <f t="shared" si="956"/>
        <v/>
      </c>
      <c r="G15038" s="18" t="str">
        <f t="shared" si="957"/>
        <v/>
      </c>
      <c r="H15038" s="18" t="str">
        <f t="shared" si="958"/>
        <v/>
      </c>
    </row>
    <row r="15039" spans="5:8" x14ac:dyDescent="0.25">
      <c r="E15039" s="18" t="str">
        <f t="shared" si="955"/>
        <v/>
      </c>
      <c r="F15039" s="18" t="str">
        <f t="shared" si="956"/>
        <v/>
      </c>
      <c r="G15039" s="18" t="str">
        <f t="shared" si="957"/>
        <v/>
      </c>
      <c r="H15039" s="18" t="str">
        <f t="shared" si="958"/>
        <v/>
      </c>
    </row>
    <row r="15040" spans="5:8" x14ac:dyDescent="0.25">
      <c r="E15040" s="18" t="str">
        <f t="shared" si="955"/>
        <v/>
      </c>
      <c r="F15040" s="18" t="str">
        <f t="shared" si="956"/>
        <v/>
      </c>
      <c r="G15040" s="18" t="str">
        <f t="shared" si="957"/>
        <v/>
      </c>
      <c r="H15040" s="18" t="str">
        <f t="shared" si="958"/>
        <v/>
      </c>
    </row>
    <row r="15041" spans="5:8" x14ac:dyDescent="0.25">
      <c r="E15041" s="18" t="str">
        <f t="shared" si="955"/>
        <v/>
      </c>
      <c r="F15041" s="18" t="str">
        <f t="shared" si="956"/>
        <v/>
      </c>
      <c r="G15041" s="18" t="str">
        <f t="shared" si="957"/>
        <v/>
      </c>
      <c r="H15041" s="18" t="str">
        <f t="shared" si="958"/>
        <v/>
      </c>
    </row>
    <row r="15042" spans="5:8" x14ac:dyDescent="0.25">
      <c r="E15042" s="18" t="str">
        <f t="shared" si="955"/>
        <v/>
      </c>
      <c r="F15042" s="18" t="str">
        <f t="shared" si="956"/>
        <v/>
      </c>
      <c r="G15042" s="18" t="str">
        <f t="shared" si="957"/>
        <v/>
      </c>
      <c r="H15042" s="18" t="str">
        <f t="shared" si="958"/>
        <v/>
      </c>
    </row>
    <row r="15043" spans="5:8" x14ac:dyDescent="0.25">
      <c r="E15043" s="18" t="str">
        <f t="shared" si="955"/>
        <v/>
      </c>
      <c r="F15043" s="18" t="str">
        <f t="shared" si="956"/>
        <v/>
      </c>
      <c r="G15043" s="18" t="str">
        <f t="shared" si="957"/>
        <v/>
      </c>
      <c r="H15043" s="18" t="str">
        <f t="shared" si="958"/>
        <v/>
      </c>
    </row>
    <row r="15044" spans="5:8" x14ac:dyDescent="0.25">
      <c r="E15044" s="18" t="str">
        <f t="shared" si="955"/>
        <v/>
      </c>
      <c r="F15044" s="18" t="str">
        <f t="shared" si="956"/>
        <v/>
      </c>
      <c r="G15044" s="18" t="str">
        <f t="shared" si="957"/>
        <v/>
      </c>
      <c r="H15044" s="18" t="str">
        <f t="shared" si="958"/>
        <v/>
      </c>
    </row>
    <row r="15045" spans="5:8" x14ac:dyDescent="0.25">
      <c r="E15045" s="18" t="str">
        <f t="shared" si="955"/>
        <v/>
      </c>
      <c r="F15045" s="18" t="str">
        <f t="shared" si="956"/>
        <v/>
      </c>
      <c r="G15045" s="18" t="str">
        <f t="shared" si="957"/>
        <v/>
      </c>
      <c r="H15045" s="18" t="str">
        <f t="shared" si="958"/>
        <v/>
      </c>
    </row>
    <row r="15046" spans="5:8" x14ac:dyDescent="0.25">
      <c r="E15046" s="18" t="str">
        <f t="shared" ref="E15046:E15109" si="959">IF($C15046="","",IFERROR(INDEX(ItemPriceCol,MATCH($C15046,ItemName,0)),""))</f>
        <v/>
      </c>
      <c r="F15046" s="18" t="str">
        <f t="shared" ref="F15046:F15109" si="960">IF(OR($D15046="",$E15046=""),"",$D15046*$E15046)</f>
        <v/>
      </c>
      <c r="G15046" s="18" t="str">
        <f t="shared" ref="G15046:G15109" si="961">IF($C15046="","",IFERROR(INDEX(ItemCostCol,MATCH($C15046,ItemName,0)),""))</f>
        <v/>
      </c>
      <c r="H15046" s="18" t="str">
        <f t="shared" ref="H15046:H15109" si="962">IF(OR($F15046="",$G15046=""),"",$F15046-$D15046*$G15046)</f>
        <v/>
      </c>
    </row>
    <row r="15047" spans="5:8" x14ac:dyDescent="0.25">
      <c r="E15047" s="18" t="str">
        <f t="shared" si="959"/>
        <v/>
      </c>
      <c r="F15047" s="18" t="str">
        <f t="shared" si="960"/>
        <v/>
      </c>
      <c r="G15047" s="18" t="str">
        <f t="shared" si="961"/>
        <v/>
      </c>
      <c r="H15047" s="18" t="str">
        <f t="shared" si="962"/>
        <v/>
      </c>
    </row>
    <row r="15048" spans="5:8" x14ac:dyDescent="0.25">
      <c r="E15048" s="18" t="str">
        <f t="shared" si="959"/>
        <v/>
      </c>
      <c r="F15048" s="18" t="str">
        <f t="shared" si="960"/>
        <v/>
      </c>
      <c r="G15048" s="18" t="str">
        <f t="shared" si="961"/>
        <v/>
      </c>
      <c r="H15048" s="18" t="str">
        <f t="shared" si="962"/>
        <v/>
      </c>
    </row>
    <row r="15049" spans="5:8" x14ac:dyDescent="0.25">
      <c r="E15049" s="18" t="str">
        <f t="shared" si="959"/>
        <v/>
      </c>
      <c r="F15049" s="18" t="str">
        <f t="shared" si="960"/>
        <v/>
      </c>
      <c r="G15049" s="18" t="str">
        <f t="shared" si="961"/>
        <v/>
      </c>
      <c r="H15049" s="18" t="str">
        <f t="shared" si="962"/>
        <v/>
      </c>
    </row>
    <row r="15050" spans="5:8" x14ac:dyDescent="0.25">
      <c r="E15050" s="18" t="str">
        <f t="shared" si="959"/>
        <v/>
      </c>
      <c r="F15050" s="18" t="str">
        <f t="shared" si="960"/>
        <v/>
      </c>
      <c r="G15050" s="18" t="str">
        <f t="shared" si="961"/>
        <v/>
      </c>
      <c r="H15050" s="18" t="str">
        <f t="shared" si="962"/>
        <v/>
      </c>
    </row>
    <row r="15051" spans="5:8" x14ac:dyDescent="0.25">
      <c r="E15051" s="18" t="str">
        <f t="shared" si="959"/>
        <v/>
      </c>
      <c r="F15051" s="18" t="str">
        <f t="shared" si="960"/>
        <v/>
      </c>
      <c r="G15051" s="18" t="str">
        <f t="shared" si="961"/>
        <v/>
      </c>
      <c r="H15051" s="18" t="str">
        <f t="shared" si="962"/>
        <v/>
      </c>
    </row>
    <row r="15052" spans="5:8" x14ac:dyDescent="0.25">
      <c r="E15052" s="18" t="str">
        <f t="shared" si="959"/>
        <v/>
      </c>
      <c r="F15052" s="18" t="str">
        <f t="shared" si="960"/>
        <v/>
      </c>
      <c r="G15052" s="18" t="str">
        <f t="shared" si="961"/>
        <v/>
      </c>
      <c r="H15052" s="18" t="str">
        <f t="shared" si="962"/>
        <v/>
      </c>
    </row>
    <row r="15053" spans="5:8" x14ac:dyDescent="0.25">
      <c r="E15053" s="18" t="str">
        <f t="shared" si="959"/>
        <v/>
      </c>
      <c r="F15053" s="18" t="str">
        <f t="shared" si="960"/>
        <v/>
      </c>
      <c r="G15053" s="18" t="str">
        <f t="shared" si="961"/>
        <v/>
      </c>
      <c r="H15053" s="18" t="str">
        <f t="shared" si="962"/>
        <v/>
      </c>
    </row>
    <row r="15054" spans="5:8" x14ac:dyDescent="0.25">
      <c r="E15054" s="18" t="str">
        <f t="shared" si="959"/>
        <v/>
      </c>
      <c r="F15054" s="18" t="str">
        <f t="shared" si="960"/>
        <v/>
      </c>
      <c r="G15054" s="18" t="str">
        <f t="shared" si="961"/>
        <v/>
      </c>
      <c r="H15054" s="18" t="str">
        <f t="shared" si="962"/>
        <v/>
      </c>
    </row>
    <row r="15055" spans="5:8" x14ac:dyDescent="0.25">
      <c r="E15055" s="18" t="str">
        <f t="shared" si="959"/>
        <v/>
      </c>
      <c r="F15055" s="18" t="str">
        <f t="shared" si="960"/>
        <v/>
      </c>
      <c r="G15055" s="18" t="str">
        <f t="shared" si="961"/>
        <v/>
      </c>
      <c r="H15055" s="18" t="str">
        <f t="shared" si="962"/>
        <v/>
      </c>
    </row>
    <row r="15056" spans="5:8" x14ac:dyDescent="0.25">
      <c r="E15056" s="18" t="str">
        <f t="shared" si="959"/>
        <v/>
      </c>
      <c r="F15056" s="18" t="str">
        <f t="shared" si="960"/>
        <v/>
      </c>
      <c r="G15056" s="18" t="str">
        <f t="shared" si="961"/>
        <v/>
      </c>
      <c r="H15056" s="18" t="str">
        <f t="shared" si="962"/>
        <v/>
      </c>
    </row>
    <row r="15057" spans="5:8" x14ac:dyDescent="0.25">
      <c r="E15057" s="18" t="str">
        <f t="shared" si="959"/>
        <v/>
      </c>
      <c r="F15057" s="18" t="str">
        <f t="shared" si="960"/>
        <v/>
      </c>
      <c r="G15057" s="18" t="str">
        <f t="shared" si="961"/>
        <v/>
      </c>
      <c r="H15057" s="18" t="str">
        <f t="shared" si="962"/>
        <v/>
      </c>
    </row>
    <row r="15058" spans="5:8" x14ac:dyDescent="0.25">
      <c r="E15058" s="18" t="str">
        <f t="shared" si="959"/>
        <v/>
      </c>
      <c r="F15058" s="18" t="str">
        <f t="shared" si="960"/>
        <v/>
      </c>
      <c r="G15058" s="18" t="str">
        <f t="shared" si="961"/>
        <v/>
      </c>
      <c r="H15058" s="18" t="str">
        <f t="shared" si="962"/>
        <v/>
      </c>
    </row>
    <row r="15059" spans="5:8" x14ac:dyDescent="0.25">
      <c r="E15059" s="18" t="str">
        <f t="shared" si="959"/>
        <v/>
      </c>
      <c r="F15059" s="18" t="str">
        <f t="shared" si="960"/>
        <v/>
      </c>
      <c r="G15059" s="18" t="str">
        <f t="shared" si="961"/>
        <v/>
      </c>
      <c r="H15059" s="18" t="str">
        <f t="shared" si="962"/>
        <v/>
      </c>
    </row>
    <row r="15060" spans="5:8" x14ac:dyDescent="0.25">
      <c r="E15060" s="18" t="str">
        <f t="shared" si="959"/>
        <v/>
      </c>
      <c r="F15060" s="18" t="str">
        <f t="shared" si="960"/>
        <v/>
      </c>
      <c r="G15060" s="18" t="str">
        <f t="shared" si="961"/>
        <v/>
      </c>
      <c r="H15060" s="18" t="str">
        <f t="shared" si="962"/>
        <v/>
      </c>
    </row>
    <row r="15061" spans="5:8" x14ac:dyDescent="0.25">
      <c r="E15061" s="18" t="str">
        <f t="shared" si="959"/>
        <v/>
      </c>
      <c r="F15061" s="18" t="str">
        <f t="shared" si="960"/>
        <v/>
      </c>
      <c r="G15061" s="18" t="str">
        <f t="shared" si="961"/>
        <v/>
      </c>
      <c r="H15061" s="18" t="str">
        <f t="shared" si="962"/>
        <v/>
      </c>
    </row>
    <row r="15062" spans="5:8" x14ac:dyDescent="0.25">
      <c r="E15062" s="18" t="str">
        <f t="shared" si="959"/>
        <v/>
      </c>
      <c r="F15062" s="18" t="str">
        <f t="shared" si="960"/>
        <v/>
      </c>
      <c r="G15062" s="18" t="str">
        <f t="shared" si="961"/>
        <v/>
      </c>
      <c r="H15062" s="18" t="str">
        <f t="shared" si="962"/>
        <v/>
      </c>
    </row>
    <row r="15063" spans="5:8" x14ac:dyDescent="0.25">
      <c r="E15063" s="18" t="str">
        <f t="shared" si="959"/>
        <v/>
      </c>
      <c r="F15063" s="18" t="str">
        <f t="shared" si="960"/>
        <v/>
      </c>
      <c r="G15063" s="18" t="str">
        <f t="shared" si="961"/>
        <v/>
      </c>
      <c r="H15063" s="18" t="str">
        <f t="shared" si="962"/>
        <v/>
      </c>
    </row>
    <row r="15064" spans="5:8" x14ac:dyDescent="0.25">
      <c r="E15064" s="18" t="str">
        <f t="shared" si="959"/>
        <v/>
      </c>
      <c r="F15064" s="18" t="str">
        <f t="shared" si="960"/>
        <v/>
      </c>
      <c r="G15064" s="18" t="str">
        <f t="shared" si="961"/>
        <v/>
      </c>
      <c r="H15064" s="18" t="str">
        <f t="shared" si="962"/>
        <v/>
      </c>
    </row>
    <row r="15065" spans="5:8" x14ac:dyDescent="0.25">
      <c r="E15065" s="18" t="str">
        <f t="shared" si="959"/>
        <v/>
      </c>
      <c r="F15065" s="18" t="str">
        <f t="shared" si="960"/>
        <v/>
      </c>
      <c r="G15065" s="18" t="str">
        <f t="shared" si="961"/>
        <v/>
      </c>
      <c r="H15065" s="18" t="str">
        <f t="shared" si="962"/>
        <v/>
      </c>
    </row>
    <row r="15066" spans="5:8" x14ac:dyDescent="0.25">
      <c r="E15066" s="18" t="str">
        <f t="shared" si="959"/>
        <v/>
      </c>
      <c r="F15066" s="18" t="str">
        <f t="shared" si="960"/>
        <v/>
      </c>
      <c r="G15066" s="18" t="str">
        <f t="shared" si="961"/>
        <v/>
      </c>
      <c r="H15066" s="18" t="str">
        <f t="shared" si="962"/>
        <v/>
      </c>
    </row>
    <row r="15067" spans="5:8" x14ac:dyDescent="0.25">
      <c r="E15067" s="18" t="str">
        <f t="shared" si="959"/>
        <v/>
      </c>
      <c r="F15067" s="18" t="str">
        <f t="shared" si="960"/>
        <v/>
      </c>
      <c r="G15067" s="18" t="str">
        <f t="shared" si="961"/>
        <v/>
      </c>
      <c r="H15067" s="18" t="str">
        <f t="shared" si="962"/>
        <v/>
      </c>
    </row>
    <row r="15068" spans="5:8" x14ac:dyDescent="0.25">
      <c r="E15068" s="18" t="str">
        <f t="shared" si="959"/>
        <v/>
      </c>
      <c r="F15068" s="18" t="str">
        <f t="shared" si="960"/>
        <v/>
      </c>
      <c r="G15068" s="18" t="str">
        <f t="shared" si="961"/>
        <v/>
      </c>
      <c r="H15068" s="18" t="str">
        <f t="shared" si="962"/>
        <v/>
      </c>
    </row>
    <row r="15069" spans="5:8" x14ac:dyDescent="0.25">
      <c r="E15069" s="18" t="str">
        <f t="shared" si="959"/>
        <v/>
      </c>
      <c r="F15069" s="18" t="str">
        <f t="shared" si="960"/>
        <v/>
      </c>
      <c r="G15069" s="18" t="str">
        <f t="shared" si="961"/>
        <v/>
      </c>
      <c r="H15069" s="18" t="str">
        <f t="shared" si="962"/>
        <v/>
      </c>
    </row>
    <row r="15070" spans="5:8" x14ac:dyDescent="0.25">
      <c r="E15070" s="18" t="str">
        <f t="shared" si="959"/>
        <v/>
      </c>
      <c r="F15070" s="18" t="str">
        <f t="shared" si="960"/>
        <v/>
      </c>
      <c r="G15070" s="18" t="str">
        <f t="shared" si="961"/>
        <v/>
      </c>
      <c r="H15070" s="18" t="str">
        <f t="shared" si="962"/>
        <v/>
      </c>
    </row>
    <row r="15071" spans="5:8" x14ac:dyDescent="0.25">
      <c r="E15071" s="18" t="str">
        <f t="shared" si="959"/>
        <v/>
      </c>
      <c r="F15071" s="18" t="str">
        <f t="shared" si="960"/>
        <v/>
      </c>
      <c r="G15071" s="18" t="str">
        <f t="shared" si="961"/>
        <v/>
      </c>
      <c r="H15071" s="18" t="str">
        <f t="shared" si="962"/>
        <v/>
      </c>
    </row>
    <row r="15072" spans="5:8" x14ac:dyDescent="0.25">
      <c r="E15072" s="18" t="str">
        <f t="shared" si="959"/>
        <v/>
      </c>
      <c r="F15072" s="18" t="str">
        <f t="shared" si="960"/>
        <v/>
      </c>
      <c r="G15072" s="18" t="str">
        <f t="shared" si="961"/>
        <v/>
      </c>
      <c r="H15072" s="18" t="str">
        <f t="shared" si="962"/>
        <v/>
      </c>
    </row>
    <row r="15073" spans="5:8" x14ac:dyDescent="0.25">
      <c r="E15073" s="18" t="str">
        <f t="shared" si="959"/>
        <v/>
      </c>
      <c r="F15073" s="18" t="str">
        <f t="shared" si="960"/>
        <v/>
      </c>
      <c r="G15073" s="18" t="str">
        <f t="shared" si="961"/>
        <v/>
      </c>
      <c r="H15073" s="18" t="str">
        <f t="shared" si="962"/>
        <v/>
      </c>
    </row>
    <row r="15074" spans="5:8" x14ac:dyDescent="0.25">
      <c r="E15074" s="18" t="str">
        <f t="shared" si="959"/>
        <v/>
      </c>
      <c r="F15074" s="18" t="str">
        <f t="shared" si="960"/>
        <v/>
      </c>
      <c r="G15074" s="18" t="str">
        <f t="shared" si="961"/>
        <v/>
      </c>
      <c r="H15074" s="18" t="str">
        <f t="shared" si="962"/>
        <v/>
      </c>
    </row>
    <row r="15075" spans="5:8" x14ac:dyDescent="0.25">
      <c r="E15075" s="18" t="str">
        <f t="shared" si="959"/>
        <v/>
      </c>
      <c r="F15075" s="18" t="str">
        <f t="shared" si="960"/>
        <v/>
      </c>
      <c r="G15075" s="18" t="str">
        <f t="shared" si="961"/>
        <v/>
      </c>
      <c r="H15075" s="18" t="str">
        <f t="shared" si="962"/>
        <v/>
      </c>
    </row>
    <row r="15076" spans="5:8" x14ac:dyDescent="0.25">
      <c r="E15076" s="18" t="str">
        <f t="shared" si="959"/>
        <v/>
      </c>
      <c r="F15076" s="18" t="str">
        <f t="shared" si="960"/>
        <v/>
      </c>
      <c r="G15076" s="18" t="str">
        <f t="shared" si="961"/>
        <v/>
      </c>
      <c r="H15076" s="18" t="str">
        <f t="shared" si="962"/>
        <v/>
      </c>
    </row>
    <row r="15077" spans="5:8" x14ac:dyDescent="0.25">
      <c r="E15077" s="18" t="str">
        <f t="shared" si="959"/>
        <v/>
      </c>
      <c r="F15077" s="18" t="str">
        <f t="shared" si="960"/>
        <v/>
      </c>
      <c r="G15077" s="18" t="str">
        <f t="shared" si="961"/>
        <v/>
      </c>
      <c r="H15077" s="18" t="str">
        <f t="shared" si="962"/>
        <v/>
      </c>
    </row>
    <row r="15078" spans="5:8" x14ac:dyDescent="0.25">
      <c r="E15078" s="18" t="str">
        <f t="shared" si="959"/>
        <v/>
      </c>
      <c r="F15078" s="18" t="str">
        <f t="shared" si="960"/>
        <v/>
      </c>
      <c r="G15078" s="18" t="str">
        <f t="shared" si="961"/>
        <v/>
      </c>
      <c r="H15078" s="18" t="str">
        <f t="shared" si="962"/>
        <v/>
      </c>
    </row>
    <row r="15079" spans="5:8" x14ac:dyDescent="0.25">
      <c r="E15079" s="18" t="str">
        <f t="shared" si="959"/>
        <v/>
      </c>
      <c r="F15079" s="18" t="str">
        <f t="shared" si="960"/>
        <v/>
      </c>
      <c r="G15079" s="18" t="str">
        <f t="shared" si="961"/>
        <v/>
      </c>
      <c r="H15079" s="18" t="str">
        <f t="shared" si="962"/>
        <v/>
      </c>
    </row>
    <row r="15080" spans="5:8" x14ac:dyDescent="0.25">
      <c r="E15080" s="18" t="str">
        <f t="shared" si="959"/>
        <v/>
      </c>
      <c r="F15080" s="18" t="str">
        <f t="shared" si="960"/>
        <v/>
      </c>
      <c r="G15080" s="18" t="str">
        <f t="shared" si="961"/>
        <v/>
      </c>
      <c r="H15080" s="18" t="str">
        <f t="shared" si="962"/>
        <v/>
      </c>
    </row>
    <row r="15081" spans="5:8" x14ac:dyDescent="0.25">
      <c r="E15081" s="18" t="str">
        <f t="shared" si="959"/>
        <v/>
      </c>
      <c r="F15081" s="18" t="str">
        <f t="shared" si="960"/>
        <v/>
      </c>
      <c r="G15081" s="18" t="str">
        <f t="shared" si="961"/>
        <v/>
      </c>
      <c r="H15081" s="18" t="str">
        <f t="shared" si="962"/>
        <v/>
      </c>
    </row>
    <row r="15082" spans="5:8" x14ac:dyDescent="0.25">
      <c r="E15082" s="18" t="str">
        <f t="shared" si="959"/>
        <v/>
      </c>
      <c r="F15082" s="18" t="str">
        <f t="shared" si="960"/>
        <v/>
      </c>
      <c r="G15082" s="18" t="str">
        <f t="shared" si="961"/>
        <v/>
      </c>
      <c r="H15082" s="18" t="str">
        <f t="shared" si="962"/>
        <v/>
      </c>
    </row>
    <row r="15083" spans="5:8" x14ac:dyDescent="0.25">
      <c r="E15083" s="18" t="str">
        <f t="shared" si="959"/>
        <v/>
      </c>
      <c r="F15083" s="18" t="str">
        <f t="shared" si="960"/>
        <v/>
      </c>
      <c r="G15083" s="18" t="str">
        <f t="shared" si="961"/>
        <v/>
      </c>
      <c r="H15083" s="18" t="str">
        <f t="shared" si="962"/>
        <v/>
      </c>
    </row>
    <row r="15084" spans="5:8" x14ac:dyDescent="0.25">
      <c r="E15084" s="18" t="str">
        <f t="shared" si="959"/>
        <v/>
      </c>
      <c r="F15084" s="18" t="str">
        <f t="shared" si="960"/>
        <v/>
      </c>
      <c r="G15084" s="18" t="str">
        <f t="shared" si="961"/>
        <v/>
      </c>
      <c r="H15084" s="18" t="str">
        <f t="shared" si="962"/>
        <v/>
      </c>
    </row>
    <row r="15085" spans="5:8" x14ac:dyDescent="0.25">
      <c r="E15085" s="18" t="str">
        <f t="shared" si="959"/>
        <v/>
      </c>
      <c r="F15085" s="18" t="str">
        <f t="shared" si="960"/>
        <v/>
      </c>
      <c r="G15085" s="18" t="str">
        <f t="shared" si="961"/>
        <v/>
      </c>
      <c r="H15085" s="18" t="str">
        <f t="shared" si="962"/>
        <v/>
      </c>
    </row>
    <row r="15086" spans="5:8" x14ac:dyDescent="0.25">
      <c r="E15086" s="18" t="str">
        <f t="shared" si="959"/>
        <v/>
      </c>
      <c r="F15086" s="18" t="str">
        <f t="shared" si="960"/>
        <v/>
      </c>
      <c r="G15086" s="18" t="str">
        <f t="shared" si="961"/>
        <v/>
      </c>
      <c r="H15086" s="18" t="str">
        <f t="shared" si="962"/>
        <v/>
      </c>
    </row>
    <row r="15087" spans="5:8" x14ac:dyDescent="0.25">
      <c r="E15087" s="18" t="str">
        <f t="shared" si="959"/>
        <v/>
      </c>
      <c r="F15087" s="18" t="str">
        <f t="shared" si="960"/>
        <v/>
      </c>
      <c r="G15087" s="18" t="str">
        <f t="shared" si="961"/>
        <v/>
      </c>
      <c r="H15087" s="18" t="str">
        <f t="shared" si="962"/>
        <v/>
      </c>
    </row>
    <row r="15088" spans="5:8" x14ac:dyDescent="0.25">
      <c r="E15088" s="18" t="str">
        <f t="shared" si="959"/>
        <v/>
      </c>
      <c r="F15088" s="18" t="str">
        <f t="shared" si="960"/>
        <v/>
      </c>
      <c r="G15088" s="18" t="str">
        <f t="shared" si="961"/>
        <v/>
      </c>
      <c r="H15088" s="18" t="str">
        <f t="shared" si="962"/>
        <v/>
      </c>
    </row>
    <row r="15089" spans="5:8" x14ac:dyDescent="0.25">
      <c r="E15089" s="18" t="str">
        <f t="shared" si="959"/>
        <v/>
      </c>
      <c r="F15089" s="18" t="str">
        <f t="shared" si="960"/>
        <v/>
      </c>
      <c r="G15089" s="18" t="str">
        <f t="shared" si="961"/>
        <v/>
      </c>
      <c r="H15089" s="18" t="str">
        <f t="shared" si="962"/>
        <v/>
      </c>
    </row>
    <row r="15090" spans="5:8" x14ac:dyDescent="0.25">
      <c r="E15090" s="18" t="str">
        <f t="shared" si="959"/>
        <v/>
      </c>
      <c r="F15090" s="18" t="str">
        <f t="shared" si="960"/>
        <v/>
      </c>
      <c r="G15090" s="18" t="str">
        <f t="shared" si="961"/>
        <v/>
      </c>
      <c r="H15090" s="18" t="str">
        <f t="shared" si="962"/>
        <v/>
      </c>
    </row>
    <row r="15091" spans="5:8" x14ac:dyDescent="0.25">
      <c r="E15091" s="18" t="str">
        <f t="shared" si="959"/>
        <v/>
      </c>
      <c r="F15091" s="18" t="str">
        <f t="shared" si="960"/>
        <v/>
      </c>
      <c r="G15091" s="18" t="str">
        <f t="shared" si="961"/>
        <v/>
      </c>
      <c r="H15091" s="18" t="str">
        <f t="shared" si="962"/>
        <v/>
      </c>
    </row>
    <row r="15092" spans="5:8" x14ac:dyDescent="0.25">
      <c r="E15092" s="18" t="str">
        <f t="shared" si="959"/>
        <v/>
      </c>
      <c r="F15092" s="18" t="str">
        <f t="shared" si="960"/>
        <v/>
      </c>
      <c r="G15092" s="18" t="str">
        <f t="shared" si="961"/>
        <v/>
      </c>
      <c r="H15092" s="18" t="str">
        <f t="shared" si="962"/>
        <v/>
      </c>
    </row>
    <row r="15093" spans="5:8" x14ac:dyDescent="0.25">
      <c r="E15093" s="18" t="str">
        <f t="shared" si="959"/>
        <v/>
      </c>
      <c r="F15093" s="18" t="str">
        <f t="shared" si="960"/>
        <v/>
      </c>
      <c r="G15093" s="18" t="str">
        <f t="shared" si="961"/>
        <v/>
      </c>
      <c r="H15093" s="18" t="str">
        <f t="shared" si="962"/>
        <v/>
      </c>
    </row>
    <row r="15094" spans="5:8" x14ac:dyDescent="0.25">
      <c r="E15094" s="18" t="str">
        <f t="shared" si="959"/>
        <v/>
      </c>
      <c r="F15094" s="18" t="str">
        <f t="shared" si="960"/>
        <v/>
      </c>
      <c r="G15094" s="18" t="str">
        <f t="shared" si="961"/>
        <v/>
      </c>
      <c r="H15094" s="18" t="str">
        <f t="shared" si="962"/>
        <v/>
      </c>
    </row>
    <row r="15095" spans="5:8" x14ac:dyDescent="0.25">
      <c r="E15095" s="18" t="str">
        <f t="shared" si="959"/>
        <v/>
      </c>
      <c r="F15095" s="18" t="str">
        <f t="shared" si="960"/>
        <v/>
      </c>
      <c r="G15095" s="18" t="str">
        <f t="shared" si="961"/>
        <v/>
      </c>
      <c r="H15095" s="18" t="str">
        <f t="shared" si="962"/>
        <v/>
      </c>
    </row>
    <row r="15096" spans="5:8" x14ac:dyDescent="0.25">
      <c r="E15096" s="18" t="str">
        <f t="shared" si="959"/>
        <v/>
      </c>
      <c r="F15096" s="18" t="str">
        <f t="shared" si="960"/>
        <v/>
      </c>
      <c r="G15096" s="18" t="str">
        <f t="shared" si="961"/>
        <v/>
      </c>
      <c r="H15096" s="18" t="str">
        <f t="shared" si="962"/>
        <v/>
      </c>
    </row>
    <row r="15097" spans="5:8" x14ac:dyDescent="0.25">
      <c r="E15097" s="18" t="str">
        <f t="shared" si="959"/>
        <v/>
      </c>
      <c r="F15097" s="18" t="str">
        <f t="shared" si="960"/>
        <v/>
      </c>
      <c r="G15097" s="18" t="str">
        <f t="shared" si="961"/>
        <v/>
      </c>
      <c r="H15097" s="18" t="str">
        <f t="shared" si="962"/>
        <v/>
      </c>
    </row>
    <row r="15098" spans="5:8" x14ac:dyDescent="0.25">
      <c r="E15098" s="18" t="str">
        <f t="shared" si="959"/>
        <v/>
      </c>
      <c r="F15098" s="18" t="str">
        <f t="shared" si="960"/>
        <v/>
      </c>
      <c r="G15098" s="18" t="str">
        <f t="shared" si="961"/>
        <v/>
      </c>
      <c r="H15098" s="18" t="str">
        <f t="shared" si="962"/>
        <v/>
      </c>
    </row>
    <row r="15099" spans="5:8" x14ac:dyDescent="0.25">
      <c r="E15099" s="18" t="str">
        <f t="shared" si="959"/>
        <v/>
      </c>
      <c r="F15099" s="18" t="str">
        <f t="shared" si="960"/>
        <v/>
      </c>
      <c r="G15099" s="18" t="str">
        <f t="shared" si="961"/>
        <v/>
      </c>
      <c r="H15099" s="18" t="str">
        <f t="shared" si="962"/>
        <v/>
      </c>
    </row>
    <row r="15100" spans="5:8" x14ac:dyDescent="0.25">
      <c r="E15100" s="18" t="str">
        <f t="shared" si="959"/>
        <v/>
      </c>
      <c r="F15100" s="18" t="str">
        <f t="shared" si="960"/>
        <v/>
      </c>
      <c r="G15100" s="18" t="str">
        <f t="shared" si="961"/>
        <v/>
      </c>
      <c r="H15100" s="18" t="str">
        <f t="shared" si="962"/>
        <v/>
      </c>
    </row>
    <row r="15101" spans="5:8" x14ac:dyDescent="0.25">
      <c r="E15101" s="18" t="str">
        <f t="shared" si="959"/>
        <v/>
      </c>
      <c r="F15101" s="18" t="str">
        <f t="shared" si="960"/>
        <v/>
      </c>
      <c r="G15101" s="18" t="str">
        <f t="shared" si="961"/>
        <v/>
      </c>
      <c r="H15101" s="18" t="str">
        <f t="shared" si="962"/>
        <v/>
      </c>
    </row>
    <row r="15102" spans="5:8" x14ac:dyDescent="0.25">
      <c r="E15102" s="18" t="str">
        <f t="shared" si="959"/>
        <v/>
      </c>
      <c r="F15102" s="18" t="str">
        <f t="shared" si="960"/>
        <v/>
      </c>
      <c r="G15102" s="18" t="str">
        <f t="shared" si="961"/>
        <v/>
      </c>
      <c r="H15102" s="18" t="str">
        <f t="shared" si="962"/>
        <v/>
      </c>
    </row>
    <row r="15103" spans="5:8" x14ac:dyDescent="0.25">
      <c r="E15103" s="18" t="str">
        <f t="shared" si="959"/>
        <v/>
      </c>
      <c r="F15103" s="18" t="str">
        <f t="shared" si="960"/>
        <v/>
      </c>
      <c r="G15103" s="18" t="str">
        <f t="shared" si="961"/>
        <v/>
      </c>
      <c r="H15103" s="18" t="str">
        <f t="shared" si="962"/>
        <v/>
      </c>
    </row>
    <row r="15104" spans="5:8" x14ac:dyDescent="0.25">
      <c r="E15104" s="18" t="str">
        <f t="shared" si="959"/>
        <v/>
      </c>
      <c r="F15104" s="18" t="str">
        <f t="shared" si="960"/>
        <v/>
      </c>
      <c r="G15104" s="18" t="str">
        <f t="shared" si="961"/>
        <v/>
      </c>
      <c r="H15104" s="18" t="str">
        <f t="shared" si="962"/>
        <v/>
      </c>
    </row>
    <row r="15105" spans="5:8" x14ac:dyDescent="0.25">
      <c r="E15105" s="18" t="str">
        <f t="shared" si="959"/>
        <v/>
      </c>
      <c r="F15105" s="18" t="str">
        <f t="shared" si="960"/>
        <v/>
      </c>
      <c r="G15105" s="18" t="str">
        <f t="shared" si="961"/>
        <v/>
      </c>
      <c r="H15105" s="18" t="str">
        <f t="shared" si="962"/>
        <v/>
      </c>
    </row>
    <row r="15106" spans="5:8" x14ac:dyDescent="0.25">
      <c r="E15106" s="18" t="str">
        <f t="shared" si="959"/>
        <v/>
      </c>
      <c r="F15106" s="18" t="str">
        <f t="shared" si="960"/>
        <v/>
      </c>
      <c r="G15106" s="18" t="str">
        <f t="shared" si="961"/>
        <v/>
      </c>
      <c r="H15106" s="18" t="str">
        <f t="shared" si="962"/>
        <v/>
      </c>
    </row>
    <row r="15107" spans="5:8" x14ac:dyDescent="0.25">
      <c r="E15107" s="18" t="str">
        <f t="shared" si="959"/>
        <v/>
      </c>
      <c r="F15107" s="18" t="str">
        <f t="shared" si="960"/>
        <v/>
      </c>
      <c r="G15107" s="18" t="str">
        <f t="shared" si="961"/>
        <v/>
      </c>
      <c r="H15107" s="18" t="str">
        <f t="shared" si="962"/>
        <v/>
      </c>
    </row>
    <row r="15108" spans="5:8" x14ac:dyDescent="0.25">
      <c r="E15108" s="18" t="str">
        <f t="shared" si="959"/>
        <v/>
      </c>
      <c r="F15108" s="18" t="str">
        <f t="shared" si="960"/>
        <v/>
      </c>
      <c r="G15108" s="18" t="str">
        <f t="shared" si="961"/>
        <v/>
      </c>
      <c r="H15108" s="18" t="str">
        <f t="shared" si="962"/>
        <v/>
      </c>
    </row>
    <row r="15109" spans="5:8" x14ac:dyDescent="0.25">
      <c r="E15109" s="18" t="str">
        <f t="shared" si="959"/>
        <v/>
      </c>
      <c r="F15109" s="18" t="str">
        <f t="shared" si="960"/>
        <v/>
      </c>
      <c r="G15109" s="18" t="str">
        <f t="shared" si="961"/>
        <v/>
      </c>
      <c r="H15109" s="18" t="str">
        <f t="shared" si="962"/>
        <v/>
      </c>
    </row>
    <row r="15110" spans="5:8" x14ac:dyDescent="0.25">
      <c r="E15110" s="18" t="str">
        <f t="shared" ref="E15110:E15173" si="963">IF($C15110="","",IFERROR(INDEX(ItemPriceCol,MATCH($C15110,ItemName,0)),""))</f>
        <v/>
      </c>
      <c r="F15110" s="18" t="str">
        <f t="shared" ref="F15110:F15173" si="964">IF(OR($D15110="",$E15110=""),"",$D15110*$E15110)</f>
        <v/>
      </c>
      <c r="G15110" s="18" t="str">
        <f t="shared" ref="G15110:G15173" si="965">IF($C15110="","",IFERROR(INDEX(ItemCostCol,MATCH($C15110,ItemName,0)),""))</f>
        <v/>
      </c>
      <c r="H15110" s="18" t="str">
        <f t="shared" ref="H15110:H15173" si="966">IF(OR($F15110="",$G15110=""),"",$F15110-$D15110*$G15110)</f>
        <v/>
      </c>
    </row>
    <row r="15111" spans="5:8" x14ac:dyDescent="0.25">
      <c r="E15111" s="18" t="str">
        <f t="shared" si="963"/>
        <v/>
      </c>
      <c r="F15111" s="18" t="str">
        <f t="shared" si="964"/>
        <v/>
      </c>
      <c r="G15111" s="18" t="str">
        <f t="shared" si="965"/>
        <v/>
      </c>
      <c r="H15111" s="18" t="str">
        <f t="shared" si="966"/>
        <v/>
      </c>
    </row>
    <row r="15112" spans="5:8" x14ac:dyDescent="0.25">
      <c r="E15112" s="18" t="str">
        <f t="shared" si="963"/>
        <v/>
      </c>
      <c r="F15112" s="18" t="str">
        <f t="shared" si="964"/>
        <v/>
      </c>
      <c r="G15112" s="18" t="str">
        <f t="shared" si="965"/>
        <v/>
      </c>
      <c r="H15112" s="18" t="str">
        <f t="shared" si="966"/>
        <v/>
      </c>
    </row>
    <row r="15113" spans="5:8" x14ac:dyDescent="0.25">
      <c r="E15113" s="18" t="str">
        <f t="shared" si="963"/>
        <v/>
      </c>
      <c r="F15113" s="18" t="str">
        <f t="shared" si="964"/>
        <v/>
      </c>
      <c r="G15113" s="18" t="str">
        <f t="shared" si="965"/>
        <v/>
      </c>
      <c r="H15113" s="18" t="str">
        <f t="shared" si="966"/>
        <v/>
      </c>
    </row>
    <row r="15114" spans="5:8" x14ac:dyDescent="0.25">
      <c r="E15114" s="18" t="str">
        <f t="shared" si="963"/>
        <v/>
      </c>
      <c r="F15114" s="18" t="str">
        <f t="shared" si="964"/>
        <v/>
      </c>
      <c r="G15114" s="18" t="str">
        <f t="shared" si="965"/>
        <v/>
      </c>
      <c r="H15114" s="18" t="str">
        <f t="shared" si="966"/>
        <v/>
      </c>
    </row>
    <row r="15115" spans="5:8" x14ac:dyDescent="0.25">
      <c r="E15115" s="18" t="str">
        <f t="shared" si="963"/>
        <v/>
      </c>
      <c r="F15115" s="18" t="str">
        <f t="shared" si="964"/>
        <v/>
      </c>
      <c r="G15115" s="18" t="str">
        <f t="shared" si="965"/>
        <v/>
      </c>
      <c r="H15115" s="18" t="str">
        <f t="shared" si="966"/>
        <v/>
      </c>
    </row>
    <row r="15116" spans="5:8" x14ac:dyDescent="0.25">
      <c r="E15116" s="18" t="str">
        <f t="shared" si="963"/>
        <v/>
      </c>
      <c r="F15116" s="18" t="str">
        <f t="shared" si="964"/>
        <v/>
      </c>
      <c r="G15116" s="18" t="str">
        <f t="shared" si="965"/>
        <v/>
      </c>
      <c r="H15116" s="18" t="str">
        <f t="shared" si="966"/>
        <v/>
      </c>
    </row>
    <row r="15117" spans="5:8" x14ac:dyDescent="0.25">
      <c r="E15117" s="18" t="str">
        <f t="shared" si="963"/>
        <v/>
      </c>
      <c r="F15117" s="18" t="str">
        <f t="shared" si="964"/>
        <v/>
      </c>
      <c r="G15117" s="18" t="str">
        <f t="shared" si="965"/>
        <v/>
      </c>
      <c r="H15117" s="18" t="str">
        <f t="shared" si="966"/>
        <v/>
      </c>
    </row>
    <row r="15118" spans="5:8" x14ac:dyDescent="0.25">
      <c r="E15118" s="18" t="str">
        <f t="shared" si="963"/>
        <v/>
      </c>
      <c r="F15118" s="18" t="str">
        <f t="shared" si="964"/>
        <v/>
      </c>
      <c r="G15118" s="18" t="str">
        <f t="shared" si="965"/>
        <v/>
      </c>
      <c r="H15118" s="18" t="str">
        <f t="shared" si="966"/>
        <v/>
      </c>
    </row>
    <row r="15119" spans="5:8" x14ac:dyDescent="0.25">
      <c r="E15119" s="18" t="str">
        <f t="shared" si="963"/>
        <v/>
      </c>
      <c r="F15119" s="18" t="str">
        <f t="shared" si="964"/>
        <v/>
      </c>
      <c r="G15119" s="18" t="str">
        <f t="shared" si="965"/>
        <v/>
      </c>
      <c r="H15119" s="18" t="str">
        <f t="shared" si="966"/>
        <v/>
      </c>
    </row>
    <row r="15120" spans="5:8" x14ac:dyDescent="0.25">
      <c r="E15120" s="18" t="str">
        <f t="shared" si="963"/>
        <v/>
      </c>
      <c r="F15120" s="18" t="str">
        <f t="shared" si="964"/>
        <v/>
      </c>
      <c r="G15120" s="18" t="str">
        <f t="shared" si="965"/>
        <v/>
      </c>
      <c r="H15120" s="18" t="str">
        <f t="shared" si="966"/>
        <v/>
      </c>
    </row>
    <row r="15121" spans="5:8" x14ac:dyDescent="0.25">
      <c r="E15121" s="18" t="str">
        <f t="shared" si="963"/>
        <v/>
      </c>
      <c r="F15121" s="18" t="str">
        <f t="shared" si="964"/>
        <v/>
      </c>
      <c r="G15121" s="18" t="str">
        <f t="shared" si="965"/>
        <v/>
      </c>
      <c r="H15121" s="18" t="str">
        <f t="shared" si="966"/>
        <v/>
      </c>
    </row>
    <row r="15122" spans="5:8" x14ac:dyDescent="0.25">
      <c r="E15122" s="18" t="str">
        <f t="shared" si="963"/>
        <v/>
      </c>
      <c r="F15122" s="18" t="str">
        <f t="shared" si="964"/>
        <v/>
      </c>
      <c r="G15122" s="18" t="str">
        <f t="shared" si="965"/>
        <v/>
      </c>
      <c r="H15122" s="18" t="str">
        <f t="shared" si="966"/>
        <v/>
      </c>
    </row>
    <row r="15123" spans="5:8" x14ac:dyDescent="0.25">
      <c r="E15123" s="18" t="str">
        <f t="shared" si="963"/>
        <v/>
      </c>
      <c r="F15123" s="18" t="str">
        <f t="shared" si="964"/>
        <v/>
      </c>
      <c r="G15123" s="18" t="str">
        <f t="shared" si="965"/>
        <v/>
      </c>
      <c r="H15123" s="18" t="str">
        <f t="shared" si="966"/>
        <v/>
      </c>
    </row>
    <row r="15124" spans="5:8" x14ac:dyDescent="0.25">
      <c r="E15124" s="18" t="str">
        <f t="shared" si="963"/>
        <v/>
      </c>
      <c r="F15124" s="18" t="str">
        <f t="shared" si="964"/>
        <v/>
      </c>
      <c r="G15124" s="18" t="str">
        <f t="shared" si="965"/>
        <v/>
      </c>
      <c r="H15124" s="18" t="str">
        <f t="shared" si="966"/>
        <v/>
      </c>
    </row>
    <row r="15125" spans="5:8" x14ac:dyDescent="0.25">
      <c r="E15125" s="18" t="str">
        <f t="shared" si="963"/>
        <v/>
      </c>
      <c r="F15125" s="18" t="str">
        <f t="shared" si="964"/>
        <v/>
      </c>
      <c r="G15125" s="18" t="str">
        <f t="shared" si="965"/>
        <v/>
      </c>
      <c r="H15125" s="18" t="str">
        <f t="shared" si="966"/>
        <v/>
      </c>
    </row>
    <row r="15126" spans="5:8" x14ac:dyDescent="0.25">
      <c r="E15126" s="18" t="str">
        <f t="shared" si="963"/>
        <v/>
      </c>
      <c r="F15126" s="18" t="str">
        <f t="shared" si="964"/>
        <v/>
      </c>
      <c r="G15126" s="18" t="str">
        <f t="shared" si="965"/>
        <v/>
      </c>
      <c r="H15126" s="18" t="str">
        <f t="shared" si="966"/>
        <v/>
      </c>
    </row>
    <row r="15127" spans="5:8" x14ac:dyDescent="0.25">
      <c r="E15127" s="18" t="str">
        <f t="shared" si="963"/>
        <v/>
      </c>
      <c r="F15127" s="18" t="str">
        <f t="shared" si="964"/>
        <v/>
      </c>
      <c r="G15127" s="18" t="str">
        <f t="shared" si="965"/>
        <v/>
      </c>
      <c r="H15127" s="18" t="str">
        <f t="shared" si="966"/>
        <v/>
      </c>
    </row>
    <row r="15128" spans="5:8" x14ac:dyDescent="0.25">
      <c r="E15128" s="18" t="str">
        <f t="shared" si="963"/>
        <v/>
      </c>
      <c r="F15128" s="18" t="str">
        <f t="shared" si="964"/>
        <v/>
      </c>
      <c r="G15128" s="18" t="str">
        <f t="shared" si="965"/>
        <v/>
      </c>
      <c r="H15128" s="18" t="str">
        <f t="shared" si="966"/>
        <v/>
      </c>
    </row>
    <row r="15129" spans="5:8" x14ac:dyDescent="0.25">
      <c r="E15129" s="18" t="str">
        <f t="shared" si="963"/>
        <v/>
      </c>
      <c r="F15129" s="18" t="str">
        <f t="shared" si="964"/>
        <v/>
      </c>
      <c r="G15129" s="18" t="str">
        <f t="shared" si="965"/>
        <v/>
      </c>
      <c r="H15129" s="18" t="str">
        <f t="shared" si="966"/>
        <v/>
      </c>
    </row>
    <row r="15130" spans="5:8" x14ac:dyDescent="0.25">
      <c r="E15130" s="18" t="str">
        <f t="shared" si="963"/>
        <v/>
      </c>
      <c r="F15130" s="18" t="str">
        <f t="shared" si="964"/>
        <v/>
      </c>
      <c r="G15130" s="18" t="str">
        <f t="shared" si="965"/>
        <v/>
      </c>
      <c r="H15130" s="18" t="str">
        <f t="shared" si="966"/>
        <v/>
      </c>
    </row>
    <row r="15131" spans="5:8" x14ac:dyDescent="0.25">
      <c r="E15131" s="18" t="str">
        <f t="shared" si="963"/>
        <v/>
      </c>
      <c r="F15131" s="18" t="str">
        <f t="shared" si="964"/>
        <v/>
      </c>
      <c r="G15131" s="18" t="str">
        <f t="shared" si="965"/>
        <v/>
      </c>
      <c r="H15131" s="18" t="str">
        <f t="shared" si="966"/>
        <v/>
      </c>
    </row>
    <row r="15132" spans="5:8" x14ac:dyDescent="0.25">
      <c r="E15132" s="18" t="str">
        <f t="shared" si="963"/>
        <v/>
      </c>
      <c r="F15132" s="18" t="str">
        <f t="shared" si="964"/>
        <v/>
      </c>
      <c r="G15132" s="18" t="str">
        <f t="shared" si="965"/>
        <v/>
      </c>
      <c r="H15132" s="18" t="str">
        <f t="shared" si="966"/>
        <v/>
      </c>
    </row>
    <row r="15133" spans="5:8" x14ac:dyDescent="0.25">
      <c r="E15133" s="18" t="str">
        <f t="shared" si="963"/>
        <v/>
      </c>
      <c r="F15133" s="18" t="str">
        <f t="shared" si="964"/>
        <v/>
      </c>
      <c r="G15133" s="18" t="str">
        <f t="shared" si="965"/>
        <v/>
      </c>
      <c r="H15133" s="18" t="str">
        <f t="shared" si="966"/>
        <v/>
      </c>
    </row>
    <row r="15134" spans="5:8" x14ac:dyDescent="0.25">
      <c r="E15134" s="18" t="str">
        <f t="shared" si="963"/>
        <v/>
      </c>
      <c r="F15134" s="18" t="str">
        <f t="shared" si="964"/>
        <v/>
      </c>
      <c r="G15134" s="18" t="str">
        <f t="shared" si="965"/>
        <v/>
      </c>
      <c r="H15134" s="18" t="str">
        <f t="shared" si="966"/>
        <v/>
      </c>
    </row>
    <row r="15135" spans="5:8" x14ac:dyDescent="0.25">
      <c r="E15135" s="18" t="str">
        <f t="shared" si="963"/>
        <v/>
      </c>
      <c r="F15135" s="18" t="str">
        <f t="shared" si="964"/>
        <v/>
      </c>
      <c r="G15135" s="18" t="str">
        <f t="shared" si="965"/>
        <v/>
      </c>
      <c r="H15135" s="18" t="str">
        <f t="shared" si="966"/>
        <v/>
      </c>
    </row>
    <row r="15136" spans="5:8" x14ac:dyDescent="0.25">
      <c r="E15136" s="18" t="str">
        <f t="shared" si="963"/>
        <v/>
      </c>
      <c r="F15136" s="18" t="str">
        <f t="shared" si="964"/>
        <v/>
      </c>
      <c r="G15136" s="18" t="str">
        <f t="shared" si="965"/>
        <v/>
      </c>
      <c r="H15136" s="18" t="str">
        <f t="shared" si="966"/>
        <v/>
      </c>
    </row>
    <row r="15137" spans="5:8" x14ac:dyDescent="0.25">
      <c r="E15137" s="18" t="str">
        <f t="shared" si="963"/>
        <v/>
      </c>
      <c r="F15137" s="18" t="str">
        <f t="shared" si="964"/>
        <v/>
      </c>
      <c r="G15137" s="18" t="str">
        <f t="shared" si="965"/>
        <v/>
      </c>
      <c r="H15137" s="18" t="str">
        <f t="shared" si="966"/>
        <v/>
      </c>
    </row>
    <row r="15138" spans="5:8" x14ac:dyDescent="0.25">
      <c r="E15138" s="18" t="str">
        <f t="shared" si="963"/>
        <v/>
      </c>
      <c r="F15138" s="18" t="str">
        <f t="shared" si="964"/>
        <v/>
      </c>
      <c r="G15138" s="18" t="str">
        <f t="shared" si="965"/>
        <v/>
      </c>
      <c r="H15138" s="18" t="str">
        <f t="shared" si="966"/>
        <v/>
      </c>
    </row>
    <row r="15139" spans="5:8" x14ac:dyDescent="0.25">
      <c r="E15139" s="18" t="str">
        <f t="shared" si="963"/>
        <v/>
      </c>
      <c r="F15139" s="18" t="str">
        <f t="shared" si="964"/>
        <v/>
      </c>
      <c r="G15139" s="18" t="str">
        <f t="shared" si="965"/>
        <v/>
      </c>
      <c r="H15139" s="18" t="str">
        <f t="shared" si="966"/>
        <v/>
      </c>
    </row>
    <row r="15140" spans="5:8" x14ac:dyDescent="0.25">
      <c r="E15140" s="18" t="str">
        <f t="shared" si="963"/>
        <v/>
      </c>
      <c r="F15140" s="18" t="str">
        <f t="shared" si="964"/>
        <v/>
      </c>
      <c r="G15140" s="18" t="str">
        <f t="shared" si="965"/>
        <v/>
      </c>
      <c r="H15140" s="18" t="str">
        <f t="shared" si="966"/>
        <v/>
      </c>
    </row>
    <row r="15141" spans="5:8" x14ac:dyDescent="0.25">
      <c r="E15141" s="18" t="str">
        <f t="shared" si="963"/>
        <v/>
      </c>
      <c r="F15141" s="18" t="str">
        <f t="shared" si="964"/>
        <v/>
      </c>
      <c r="G15141" s="18" t="str">
        <f t="shared" si="965"/>
        <v/>
      </c>
      <c r="H15141" s="18" t="str">
        <f t="shared" si="966"/>
        <v/>
      </c>
    </row>
    <row r="15142" spans="5:8" x14ac:dyDescent="0.25">
      <c r="E15142" s="18" t="str">
        <f t="shared" si="963"/>
        <v/>
      </c>
      <c r="F15142" s="18" t="str">
        <f t="shared" si="964"/>
        <v/>
      </c>
      <c r="G15142" s="18" t="str">
        <f t="shared" si="965"/>
        <v/>
      </c>
      <c r="H15142" s="18" t="str">
        <f t="shared" si="966"/>
        <v/>
      </c>
    </row>
    <row r="15143" spans="5:8" x14ac:dyDescent="0.25">
      <c r="E15143" s="18" t="str">
        <f t="shared" si="963"/>
        <v/>
      </c>
      <c r="F15143" s="18" t="str">
        <f t="shared" si="964"/>
        <v/>
      </c>
      <c r="G15143" s="18" t="str">
        <f t="shared" si="965"/>
        <v/>
      </c>
      <c r="H15143" s="18" t="str">
        <f t="shared" si="966"/>
        <v/>
      </c>
    </row>
    <row r="15144" spans="5:8" x14ac:dyDescent="0.25">
      <c r="E15144" s="18" t="str">
        <f t="shared" si="963"/>
        <v/>
      </c>
      <c r="F15144" s="18" t="str">
        <f t="shared" si="964"/>
        <v/>
      </c>
      <c r="G15144" s="18" t="str">
        <f t="shared" si="965"/>
        <v/>
      </c>
      <c r="H15144" s="18" t="str">
        <f t="shared" si="966"/>
        <v/>
      </c>
    </row>
    <row r="15145" spans="5:8" x14ac:dyDescent="0.25">
      <c r="E15145" s="18" t="str">
        <f t="shared" si="963"/>
        <v/>
      </c>
      <c r="F15145" s="18" t="str">
        <f t="shared" si="964"/>
        <v/>
      </c>
      <c r="G15145" s="18" t="str">
        <f t="shared" si="965"/>
        <v/>
      </c>
      <c r="H15145" s="18" t="str">
        <f t="shared" si="966"/>
        <v/>
      </c>
    </row>
    <row r="15146" spans="5:8" x14ac:dyDescent="0.25">
      <c r="E15146" s="18" t="str">
        <f t="shared" si="963"/>
        <v/>
      </c>
      <c r="F15146" s="18" t="str">
        <f t="shared" si="964"/>
        <v/>
      </c>
      <c r="G15146" s="18" t="str">
        <f t="shared" si="965"/>
        <v/>
      </c>
      <c r="H15146" s="18" t="str">
        <f t="shared" si="966"/>
        <v/>
      </c>
    </row>
    <row r="15147" spans="5:8" x14ac:dyDescent="0.25">
      <c r="E15147" s="18" t="str">
        <f t="shared" si="963"/>
        <v/>
      </c>
      <c r="F15147" s="18" t="str">
        <f t="shared" si="964"/>
        <v/>
      </c>
      <c r="G15147" s="18" t="str">
        <f t="shared" si="965"/>
        <v/>
      </c>
      <c r="H15147" s="18" t="str">
        <f t="shared" si="966"/>
        <v/>
      </c>
    </row>
    <row r="15148" spans="5:8" x14ac:dyDescent="0.25">
      <c r="E15148" s="18" t="str">
        <f t="shared" si="963"/>
        <v/>
      </c>
      <c r="F15148" s="18" t="str">
        <f t="shared" si="964"/>
        <v/>
      </c>
      <c r="G15148" s="18" t="str">
        <f t="shared" si="965"/>
        <v/>
      </c>
      <c r="H15148" s="18" t="str">
        <f t="shared" si="966"/>
        <v/>
      </c>
    </row>
    <row r="15149" spans="5:8" x14ac:dyDescent="0.25">
      <c r="E15149" s="18" t="str">
        <f t="shared" si="963"/>
        <v/>
      </c>
      <c r="F15149" s="18" t="str">
        <f t="shared" si="964"/>
        <v/>
      </c>
      <c r="G15149" s="18" t="str">
        <f t="shared" si="965"/>
        <v/>
      </c>
      <c r="H15149" s="18" t="str">
        <f t="shared" si="966"/>
        <v/>
      </c>
    </row>
    <row r="15150" spans="5:8" x14ac:dyDescent="0.25">
      <c r="E15150" s="18" t="str">
        <f t="shared" si="963"/>
        <v/>
      </c>
      <c r="F15150" s="18" t="str">
        <f t="shared" si="964"/>
        <v/>
      </c>
      <c r="G15150" s="18" t="str">
        <f t="shared" si="965"/>
        <v/>
      </c>
      <c r="H15150" s="18" t="str">
        <f t="shared" si="966"/>
        <v/>
      </c>
    </row>
    <row r="15151" spans="5:8" x14ac:dyDescent="0.25">
      <c r="E15151" s="18" t="str">
        <f t="shared" si="963"/>
        <v/>
      </c>
      <c r="F15151" s="18" t="str">
        <f t="shared" si="964"/>
        <v/>
      </c>
      <c r="G15151" s="18" t="str">
        <f t="shared" si="965"/>
        <v/>
      </c>
      <c r="H15151" s="18" t="str">
        <f t="shared" si="966"/>
        <v/>
      </c>
    </row>
    <row r="15152" spans="5:8" x14ac:dyDescent="0.25">
      <c r="E15152" s="18" t="str">
        <f t="shared" si="963"/>
        <v/>
      </c>
      <c r="F15152" s="18" t="str">
        <f t="shared" si="964"/>
        <v/>
      </c>
      <c r="G15152" s="18" t="str">
        <f t="shared" si="965"/>
        <v/>
      </c>
      <c r="H15152" s="18" t="str">
        <f t="shared" si="966"/>
        <v/>
      </c>
    </row>
    <row r="15153" spans="5:8" x14ac:dyDescent="0.25">
      <c r="E15153" s="18" t="str">
        <f t="shared" si="963"/>
        <v/>
      </c>
      <c r="F15153" s="18" t="str">
        <f t="shared" si="964"/>
        <v/>
      </c>
      <c r="G15153" s="18" t="str">
        <f t="shared" si="965"/>
        <v/>
      </c>
      <c r="H15153" s="18" t="str">
        <f t="shared" si="966"/>
        <v/>
      </c>
    </row>
    <row r="15154" spans="5:8" x14ac:dyDescent="0.25">
      <c r="E15154" s="18" t="str">
        <f t="shared" si="963"/>
        <v/>
      </c>
      <c r="F15154" s="18" t="str">
        <f t="shared" si="964"/>
        <v/>
      </c>
      <c r="G15154" s="18" t="str">
        <f t="shared" si="965"/>
        <v/>
      </c>
      <c r="H15154" s="18" t="str">
        <f t="shared" si="966"/>
        <v/>
      </c>
    </row>
    <row r="15155" spans="5:8" x14ac:dyDescent="0.25">
      <c r="E15155" s="18" t="str">
        <f t="shared" si="963"/>
        <v/>
      </c>
      <c r="F15155" s="18" t="str">
        <f t="shared" si="964"/>
        <v/>
      </c>
      <c r="G15155" s="18" t="str">
        <f t="shared" si="965"/>
        <v/>
      </c>
      <c r="H15155" s="18" t="str">
        <f t="shared" si="966"/>
        <v/>
      </c>
    </row>
    <row r="15156" spans="5:8" x14ac:dyDescent="0.25">
      <c r="E15156" s="18" t="str">
        <f t="shared" si="963"/>
        <v/>
      </c>
      <c r="F15156" s="18" t="str">
        <f t="shared" si="964"/>
        <v/>
      </c>
      <c r="G15156" s="18" t="str">
        <f t="shared" si="965"/>
        <v/>
      </c>
      <c r="H15156" s="18" t="str">
        <f t="shared" si="966"/>
        <v/>
      </c>
    </row>
    <row r="15157" spans="5:8" x14ac:dyDescent="0.25">
      <c r="E15157" s="18" t="str">
        <f t="shared" si="963"/>
        <v/>
      </c>
      <c r="F15157" s="18" t="str">
        <f t="shared" si="964"/>
        <v/>
      </c>
      <c r="G15157" s="18" t="str">
        <f t="shared" si="965"/>
        <v/>
      </c>
      <c r="H15157" s="18" t="str">
        <f t="shared" si="966"/>
        <v/>
      </c>
    </row>
    <row r="15158" spans="5:8" x14ac:dyDescent="0.25">
      <c r="E15158" s="18" t="str">
        <f t="shared" si="963"/>
        <v/>
      </c>
      <c r="F15158" s="18" t="str">
        <f t="shared" si="964"/>
        <v/>
      </c>
      <c r="G15158" s="18" t="str">
        <f t="shared" si="965"/>
        <v/>
      </c>
      <c r="H15158" s="18" t="str">
        <f t="shared" si="966"/>
        <v/>
      </c>
    </row>
    <row r="15159" spans="5:8" x14ac:dyDescent="0.25">
      <c r="E15159" s="18" t="str">
        <f t="shared" si="963"/>
        <v/>
      </c>
      <c r="F15159" s="18" t="str">
        <f t="shared" si="964"/>
        <v/>
      </c>
      <c r="G15159" s="18" t="str">
        <f t="shared" si="965"/>
        <v/>
      </c>
      <c r="H15159" s="18" t="str">
        <f t="shared" si="966"/>
        <v/>
      </c>
    </row>
    <row r="15160" spans="5:8" x14ac:dyDescent="0.25">
      <c r="E15160" s="18" t="str">
        <f t="shared" si="963"/>
        <v/>
      </c>
      <c r="F15160" s="18" t="str">
        <f t="shared" si="964"/>
        <v/>
      </c>
      <c r="G15160" s="18" t="str">
        <f t="shared" si="965"/>
        <v/>
      </c>
      <c r="H15160" s="18" t="str">
        <f t="shared" si="966"/>
        <v/>
      </c>
    </row>
    <row r="15161" spans="5:8" x14ac:dyDescent="0.25">
      <c r="E15161" s="18" t="str">
        <f t="shared" si="963"/>
        <v/>
      </c>
      <c r="F15161" s="18" t="str">
        <f t="shared" si="964"/>
        <v/>
      </c>
      <c r="G15161" s="18" t="str">
        <f t="shared" si="965"/>
        <v/>
      </c>
      <c r="H15161" s="18" t="str">
        <f t="shared" si="966"/>
        <v/>
      </c>
    </row>
    <row r="15162" spans="5:8" x14ac:dyDescent="0.25">
      <c r="E15162" s="18" t="str">
        <f t="shared" si="963"/>
        <v/>
      </c>
      <c r="F15162" s="18" t="str">
        <f t="shared" si="964"/>
        <v/>
      </c>
      <c r="G15162" s="18" t="str">
        <f t="shared" si="965"/>
        <v/>
      </c>
      <c r="H15162" s="18" t="str">
        <f t="shared" si="966"/>
        <v/>
      </c>
    </row>
    <row r="15163" spans="5:8" x14ac:dyDescent="0.25">
      <c r="E15163" s="18" t="str">
        <f t="shared" si="963"/>
        <v/>
      </c>
      <c r="F15163" s="18" t="str">
        <f t="shared" si="964"/>
        <v/>
      </c>
      <c r="G15163" s="18" t="str">
        <f t="shared" si="965"/>
        <v/>
      </c>
      <c r="H15163" s="18" t="str">
        <f t="shared" si="966"/>
        <v/>
      </c>
    </row>
    <row r="15164" spans="5:8" x14ac:dyDescent="0.25">
      <c r="E15164" s="18" t="str">
        <f t="shared" si="963"/>
        <v/>
      </c>
      <c r="F15164" s="18" t="str">
        <f t="shared" si="964"/>
        <v/>
      </c>
      <c r="G15164" s="18" t="str">
        <f t="shared" si="965"/>
        <v/>
      </c>
      <c r="H15164" s="18" t="str">
        <f t="shared" si="966"/>
        <v/>
      </c>
    </row>
    <row r="15165" spans="5:8" x14ac:dyDescent="0.25">
      <c r="E15165" s="18" t="str">
        <f t="shared" si="963"/>
        <v/>
      </c>
      <c r="F15165" s="18" t="str">
        <f t="shared" si="964"/>
        <v/>
      </c>
      <c r="G15165" s="18" t="str">
        <f t="shared" si="965"/>
        <v/>
      </c>
      <c r="H15165" s="18" t="str">
        <f t="shared" si="966"/>
        <v/>
      </c>
    </row>
    <row r="15166" spans="5:8" x14ac:dyDescent="0.25">
      <c r="E15166" s="18" t="str">
        <f t="shared" si="963"/>
        <v/>
      </c>
      <c r="F15166" s="18" t="str">
        <f t="shared" si="964"/>
        <v/>
      </c>
      <c r="G15166" s="18" t="str">
        <f t="shared" si="965"/>
        <v/>
      </c>
      <c r="H15166" s="18" t="str">
        <f t="shared" si="966"/>
        <v/>
      </c>
    </row>
    <row r="15167" spans="5:8" x14ac:dyDescent="0.25">
      <c r="E15167" s="18" t="str">
        <f t="shared" si="963"/>
        <v/>
      </c>
      <c r="F15167" s="18" t="str">
        <f t="shared" si="964"/>
        <v/>
      </c>
      <c r="G15167" s="18" t="str">
        <f t="shared" si="965"/>
        <v/>
      </c>
      <c r="H15167" s="18" t="str">
        <f t="shared" si="966"/>
        <v/>
      </c>
    </row>
    <row r="15168" spans="5:8" x14ac:dyDescent="0.25">
      <c r="E15168" s="18" t="str">
        <f t="shared" si="963"/>
        <v/>
      </c>
      <c r="F15168" s="18" t="str">
        <f t="shared" si="964"/>
        <v/>
      </c>
      <c r="G15168" s="18" t="str">
        <f t="shared" si="965"/>
        <v/>
      </c>
      <c r="H15168" s="18" t="str">
        <f t="shared" si="966"/>
        <v/>
      </c>
    </row>
    <row r="15169" spans="5:8" x14ac:dyDescent="0.25">
      <c r="E15169" s="18" t="str">
        <f t="shared" si="963"/>
        <v/>
      </c>
      <c r="F15169" s="18" t="str">
        <f t="shared" si="964"/>
        <v/>
      </c>
      <c r="G15169" s="18" t="str">
        <f t="shared" si="965"/>
        <v/>
      </c>
      <c r="H15169" s="18" t="str">
        <f t="shared" si="966"/>
        <v/>
      </c>
    </row>
    <row r="15170" spans="5:8" x14ac:dyDescent="0.25">
      <c r="E15170" s="18" t="str">
        <f t="shared" si="963"/>
        <v/>
      </c>
      <c r="F15170" s="18" t="str">
        <f t="shared" si="964"/>
        <v/>
      </c>
      <c r="G15170" s="18" t="str">
        <f t="shared" si="965"/>
        <v/>
      </c>
      <c r="H15170" s="18" t="str">
        <f t="shared" si="966"/>
        <v/>
      </c>
    </row>
    <row r="15171" spans="5:8" x14ac:dyDescent="0.25">
      <c r="E15171" s="18" t="str">
        <f t="shared" si="963"/>
        <v/>
      </c>
      <c r="F15171" s="18" t="str">
        <f t="shared" si="964"/>
        <v/>
      </c>
      <c r="G15171" s="18" t="str">
        <f t="shared" si="965"/>
        <v/>
      </c>
      <c r="H15171" s="18" t="str">
        <f t="shared" si="966"/>
        <v/>
      </c>
    </row>
    <row r="15172" spans="5:8" x14ac:dyDescent="0.25">
      <c r="E15172" s="18" t="str">
        <f t="shared" si="963"/>
        <v/>
      </c>
      <c r="F15172" s="18" t="str">
        <f t="shared" si="964"/>
        <v/>
      </c>
      <c r="G15172" s="18" t="str">
        <f t="shared" si="965"/>
        <v/>
      </c>
      <c r="H15172" s="18" t="str">
        <f t="shared" si="966"/>
        <v/>
      </c>
    </row>
    <row r="15173" spans="5:8" x14ac:dyDescent="0.25">
      <c r="E15173" s="18" t="str">
        <f t="shared" si="963"/>
        <v/>
      </c>
      <c r="F15173" s="18" t="str">
        <f t="shared" si="964"/>
        <v/>
      </c>
      <c r="G15173" s="18" t="str">
        <f t="shared" si="965"/>
        <v/>
      </c>
      <c r="H15173" s="18" t="str">
        <f t="shared" si="966"/>
        <v/>
      </c>
    </row>
    <row r="15174" spans="5:8" x14ac:dyDescent="0.25">
      <c r="E15174" s="18" t="str">
        <f t="shared" ref="E15174:E15237" si="967">IF($C15174="","",IFERROR(INDEX(ItemPriceCol,MATCH($C15174,ItemName,0)),""))</f>
        <v/>
      </c>
      <c r="F15174" s="18" t="str">
        <f t="shared" ref="F15174:F15237" si="968">IF(OR($D15174="",$E15174=""),"",$D15174*$E15174)</f>
        <v/>
      </c>
      <c r="G15174" s="18" t="str">
        <f t="shared" ref="G15174:G15237" si="969">IF($C15174="","",IFERROR(INDEX(ItemCostCol,MATCH($C15174,ItemName,0)),""))</f>
        <v/>
      </c>
      <c r="H15174" s="18" t="str">
        <f t="shared" ref="H15174:H15237" si="970">IF(OR($F15174="",$G15174=""),"",$F15174-$D15174*$G15174)</f>
        <v/>
      </c>
    </row>
    <row r="15175" spans="5:8" x14ac:dyDescent="0.25">
      <c r="E15175" s="18" t="str">
        <f t="shared" si="967"/>
        <v/>
      </c>
      <c r="F15175" s="18" t="str">
        <f t="shared" si="968"/>
        <v/>
      </c>
      <c r="G15175" s="18" t="str">
        <f t="shared" si="969"/>
        <v/>
      </c>
      <c r="H15175" s="18" t="str">
        <f t="shared" si="970"/>
        <v/>
      </c>
    </row>
    <row r="15176" spans="5:8" x14ac:dyDescent="0.25">
      <c r="E15176" s="18" t="str">
        <f t="shared" si="967"/>
        <v/>
      </c>
      <c r="F15176" s="18" t="str">
        <f t="shared" si="968"/>
        <v/>
      </c>
      <c r="G15176" s="18" t="str">
        <f t="shared" si="969"/>
        <v/>
      </c>
      <c r="H15176" s="18" t="str">
        <f t="shared" si="970"/>
        <v/>
      </c>
    </row>
    <row r="15177" spans="5:8" x14ac:dyDescent="0.25">
      <c r="E15177" s="18" t="str">
        <f t="shared" si="967"/>
        <v/>
      </c>
      <c r="F15177" s="18" t="str">
        <f t="shared" si="968"/>
        <v/>
      </c>
      <c r="G15177" s="18" t="str">
        <f t="shared" si="969"/>
        <v/>
      </c>
      <c r="H15177" s="18" t="str">
        <f t="shared" si="970"/>
        <v/>
      </c>
    </row>
    <row r="15178" spans="5:8" x14ac:dyDescent="0.25">
      <c r="E15178" s="18" t="str">
        <f t="shared" si="967"/>
        <v/>
      </c>
      <c r="F15178" s="18" t="str">
        <f t="shared" si="968"/>
        <v/>
      </c>
      <c r="G15178" s="18" t="str">
        <f t="shared" si="969"/>
        <v/>
      </c>
      <c r="H15178" s="18" t="str">
        <f t="shared" si="970"/>
        <v/>
      </c>
    </row>
    <row r="15179" spans="5:8" x14ac:dyDescent="0.25">
      <c r="E15179" s="18" t="str">
        <f t="shared" si="967"/>
        <v/>
      </c>
      <c r="F15179" s="18" t="str">
        <f t="shared" si="968"/>
        <v/>
      </c>
      <c r="G15179" s="18" t="str">
        <f t="shared" si="969"/>
        <v/>
      </c>
      <c r="H15179" s="18" t="str">
        <f t="shared" si="970"/>
        <v/>
      </c>
    </row>
    <row r="15180" spans="5:8" x14ac:dyDescent="0.25">
      <c r="E15180" s="18" t="str">
        <f t="shared" si="967"/>
        <v/>
      </c>
      <c r="F15180" s="18" t="str">
        <f t="shared" si="968"/>
        <v/>
      </c>
      <c r="G15180" s="18" t="str">
        <f t="shared" si="969"/>
        <v/>
      </c>
      <c r="H15180" s="18" t="str">
        <f t="shared" si="970"/>
        <v/>
      </c>
    </row>
    <row r="15181" spans="5:8" x14ac:dyDescent="0.25">
      <c r="E15181" s="18" t="str">
        <f t="shared" si="967"/>
        <v/>
      </c>
      <c r="F15181" s="18" t="str">
        <f t="shared" si="968"/>
        <v/>
      </c>
      <c r="G15181" s="18" t="str">
        <f t="shared" si="969"/>
        <v/>
      </c>
      <c r="H15181" s="18" t="str">
        <f t="shared" si="970"/>
        <v/>
      </c>
    </row>
    <row r="15182" spans="5:8" x14ac:dyDescent="0.25">
      <c r="E15182" s="18" t="str">
        <f t="shared" si="967"/>
        <v/>
      </c>
      <c r="F15182" s="18" t="str">
        <f t="shared" si="968"/>
        <v/>
      </c>
      <c r="G15182" s="18" t="str">
        <f t="shared" si="969"/>
        <v/>
      </c>
      <c r="H15182" s="18" t="str">
        <f t="shared" si="970"/>
        <v/>
      </c>
    </row>
    <row r="15183" spans="5:8" x14ac:dyDescent="0.25">
      <c r="E15183" s="18" t="str">
        <f t="shared" si="967"/>
        <v/>
      </c>
      <c r="F15183" s="18" t="str">
        <f t="shared" si="968"/>
        <v/>
      </c>
      <c r="G15183" s="18" t="str">
        <f t="shared" si="969"/>
        <v/>
      </c>
      <c r="H15183" s="18" t="str">
        <f t="shared" si="970"/>
        <v/>
      </c>
    </row>
    <row r="15184" spans="5:8" x14ac:dyDescent="0.25">
      <c r="E15184" s="18" t="str">
        <f t="shared" si="967"/>
        <v/>
      </c>
      <c r="F15184" s="18" t="str">
        <f t="shared" si="968"/>
        <v/>
      </c>
      <c r="G15184" s="18" t="str">
        <f t="shared" si="969"/>
        <v/>
      </c>
      <c r="H15184" s="18" t="str">
        <f t="shared" si="970"/>
        <v/>
      </c>
    </row>
    <row r="15185" spans="5:8" x14ac:dyDescent="0.25">
      <c r="E15185" s="18" t="str">
        <f t="shared" si="967"/>
        <v/>
      </c>
      <c r="F15185" s="18" t="str">
        <f t="shared" si="968"/>
        <v/>
      </c>
      <c r="G15185" s="18" t="str">
        <f t="shared" si="969"/>
        <v/>
      </c>
      <c r="H15185" s="18" t="str">
        <f t="shared" si="970"/>
        <v/>
      </c>
    </row>
    <row r="15186" spans="5:8" x14ac:dyDescent="0.25">
      <c r="E15186" s="18" t="str">
        <f t="shared" si="967"/>
        <v/>
      </c>
      <c r="F15186" s="18" t="str">
        <f t="shared" si="968"/>
        <v/>
      </c>
      <c r="G15186" s="18" t="str">
        <f t="shared" si="969"/>
        <v/>
      </c>
      <c r="H15186" s="18" t="str">
        <f t="shared" si="970"/>
        <v/>
      </c>
    </row>
    <row r="15187" spans="5:8" x14ac:dyDescent="0.25">
      <c r="E15187" s="18" t="str">
        <f t="shared" si="967"/>
        <v/>
      </c>
      <c r="F15187" s="18" t="str">
        <f t="shared" si="968"/>
        <v/>
      </c>
      <c r="G15187" s="18" t="str">
        <f t="shared" si="969"/>
        <v/>
      </c>
      <c r="H15187" s="18" t="str">
        <f t="shared" si="970"/>
        <v/>
      </c>
    </row>
    <row r="15188" spans="5:8" x14ac:dyDescent="0.25">
      <c r="E15188" s="18" t="str">
        <f t="shared" si="967"/>
        <v/>
      </c>
      <c r="F15188" s="18" t="str">
        <f t="shared" si="968"/>
        <v/>
      </c>
      <c r="G15188" s="18" t="str">
        <f t="shared" si="969"/>
        <v/>
      </c>
      <c r="H15188" s="18" t="str">
        <f t="shared" si="970"/>
        <v/>
      </c>
    </row>
    <row r="15189" spans="5:8" x14ac:dyDescent="0.25">
      <c r="E15189" s="18" t="str">
        <f t="shared" si="967"/>
        <v/>
      </c>
      <c r="F15189" s="18" t="str">
        <f t="shared" si="968"/>
        <v/>
      </c>
      <c r="G15189" s="18" t="str">
        <f t="shared" si="969"/>
        <v/>
      </c>
      <c r="H15189" s="18" t="str">
        <f t="shared" si="970"/>
        <v/>
      </c>
    </row>
    <row r="15190" spans="5:8" x14ac:dyDescent="0.25">
      <c r="E15190" s="18" t="str">
        <f t="shared" si="967"/>
        <v/>
      </c>
      <c r="F15190" s="18" t="str">
        <f t="shared" si="968"/>
        <v/>
      </c>
      <c r="G15190" s="18" t="str">
        <f t="shared" si="969"/>
        <v/>
      </c>
      <c r="H15190" s="18" t="str">
        <f t="shared" si="970"/>
        <v/>
      </c>
    </row>
    <row r="15191" spans="5:8" x14ac:dyDescent="0.25">
      <c r="E15191" s="18" t="str">
        <f t="shared" si="967"/>
        <v/>
      </c>
      <c r="F15191" s="18" t="str">
        <f t="shared" si="968"/>
        <v/>
      </c>
      <c r="G15191" s="18" t="str">
        <f t="shared" si="969"/>
        <v/>
      </c>
      <c r="H15191" s="18" t="str">
        <f t="shared" si="970"/>
        <v/>
      </c>
    </row>
    <row r="15192" spans="5:8" x14ac:dyDescent="0.25">
      <c r="E15192" s="18" t="str">
        <f t="shared" si="967"/>
        <v/>
      </c>
      <c r="F15192" s="18" t="str">
        <f t="shared" si="968"/>
        <v/>
      </c>
      <c r="G15192" s="18" t="str">
        <f t="shared" si="969"/>
        <v/>
      </c>
      <c r="H15192" s="18" t="str">
        <f t="shared" si="970"/>
        <v/>
      </c>
    </row>
    <row r="15193" spans="5:8" x14ac:dyDescent="0.25">
      <c r="E15193" s="18" t="str">
        <f t="shared" si="967"/>
        <v/>
      </c>
      <c r="F15193" s="18" t="str">
        <f t="shared" si="968"/>
        <v/>
      </c>
      <c r="G15193" s="18" t="str">
        <f t="shared" si="969"/>
        <v/>
      </c>
      <c r="H15193" s="18" t="str">
        <f t="shared" si="970"/>
        <v/>
      </c>
    </row>
    <row r="15194" spans="5:8" x14ac:dyDescent="0.25">
      <c r="E15194" s="18" t="str">
        <f t="shared" si="967"/>
        <v/>
      </c>
      <c r="F15194" s="18" t="str">
        <f t="shared" si="968"/>
        <v/>
      </c>
      <c r="G15194" s="18" t="str">
        <f t="shared" si="969"/>
        <v/>
      </c>
      <c r="H15194" s="18" t="str">
        <f t="shared" si="970"/>
        <v/>
      </c>
    </row>
    <row r="15195" spans="5:8" x14ac:dyDescent="0.25">
      <c r="E15195" s="18" t="str">
        <f t="shared" si="967"/>
        <v/>
      </c>
      <c r="F15195" s="18" t="str">
        <f t="shared" si="968"/>
        <v/>
      </c>
      <c r="G15195" s="18" t="str">
        <f t="shared" si="969"/>
        <v/>
      </c>
      <c r="H15195" s="18" t="str">
        <f t="shared" si="970"/>
        <v/>
      </c>
    </row>
    <row r="15196" spans="5:8" x14ac:dyDescent="0.25">
      <c r="E15196" s="18" t="str">
        <f t="shared" si="967"/>
        <v/>
      </c>
      <c r="F15196" s="18" t="str">
        <f t="shared" si="968"/>
        <v/>
      </c>
      <c r="G15196" s="18" t="str">
        <f t="shared" si="969"/>
        <v/>
      </c>
      <c r="H15196" s="18" t="str">
        <f t="shared" si="970"/>
        <v/>
      </c>
    </row>
    <row r="15197" spans="5:8" x14ac:dyDescent="0.25">
      <c r="E15197" s="18" t="str">
        <f t="shared" si="967"/>
        <v/>
      </c>
      <c r="F15197" s="18" t="str">
        <f t="shared" si="968"/>
        <v/>
      </c>
      <c r="G15197" s="18" t="str">
        <f t="shared" si="969"/>
        <v/>
      </c>
      <c r="H15197" s="18" t="str">
        <f t="shared" si="970"/>
        <v/>
      </c>
    </row>
    <row r="15198" spans="5:8" x14ac:dyDescent="0.25">
      <c r="E15198" s="18" t="str">
        <f t="shared" si="967"/>
        <v/>
      </c>
      <c r="F15198" s="18" t="str">
        <f t="shared" si="968"/>
        <v/>
      </c>
      <c r="G15198" s="18" t="str">
        <f t="shared" si="969"/>
        <v/>
      </c>
      <c r="H15198" s="18" t="str">
        <f t="shared" si="970"/>
        <v/>
      </c>
    </row>
    <row r="15199" spans="5:8" x14ac:dyDescent="0.25">
      <c r="E15199" s="18" t="str">
        <f t="shared" si="967"/>
        <v/>
      </c>
      <c r="F15199" s="18" t="str">
        <f t="shared" si="968"/>
        <v/>
      </c>
      <c r="G15199" s="18" t="str">
        <f t="shared" si="969"/>
        <v/>
      </c>
      <c r="H15199" s="18" t="str">
        <f t="shared" si="970"/>
        <v/>
      </c>
    </row>
    <row r="15200" spans="5:8" x14ac:dyDescent="0.25">
      <c r="E15200" s="18" t="str">
        <f t="shared" si="967"/>
        <v/>
      </c>
      <c r="F15200" s="18" t="str">
        <f t="shared" si="968"/>
        <v/>
      </c>
      <c r="G15200" s="18" t="str">
        <f t="shared" si="969"/>
        <v/>
      </c>
      <c r="H15200" s="18" t="str">
        <f t="shared" si="970"/>
        <v/>
      </c>
    </row>
    <row r="15201" spans="5:8" x14ac:dyDescent="0.25">
      <c r="E15201" s="18" t="str">
        <f t="shared" si="967"/>
        <v/>
      </c>
      <c r="F15201" s="18" t="str">
        <f t="shared" si="968"/>
        <v/>
      </c>
      <c r="G15201" s="18" t="str">
        <f t="shared" si="969"/>
        <v/>
      </c>
      <c r="H15201" s="18" t="str">
        <f t="shared" si="970"/>
        <v/>
      </c>
    </row>
    <row r="15202" spans="5:8" x14ac:dyDescent="0.25">
      <c r="E15202" s="18" t="str">
        <f t="shared" si="967"/>
        <v/>
      </c>
      <c r="F15202" s="18" t="str">
        <f t="shared" si="968"/>
        <v/>
      </c>
      <c r="G15202" s="18" t="str">
        <f t="shared" si="969"/>
        <v/>
      </c>
      <c r="H15202" s="18" t="str">
        <f t="shared" si="970"/>
        <v/>
      </c>
    </row>
    <row r="15203" spans="5:8" x14ac:dyDescent="0.25">
      <c r="E15203" s="18" t="str">
        <f t="shared" si="967"/>
        <v/>
      </c>
      <c r="F15203" s="18" t="str">
        <f t="shared" si="968"/>
        <v/>
      </c>
      <c r="G15203" s="18" t="str">
        <f t="shared" si="969"/>
        <v/>
      </c>
      <c r="H15203" s="18" t="str">
        <f t="shared" si="970"/>
        <v/>
      </c>
    </row>
    <row r="15204" spans="5:8" x14ac:dyDescent="0.25">
      <c r="E15204" s="18" t="str">
        <f t="shared" si="967"/>
        <v/>
      </c>
      <c r="F15204" s="18" t="str">
        <f t="shared" si="968"/>
        <v/>
      </c>
      <c r="G15204" s="18" t="str">
        <f t="shared" si="969"/>
        <v/>
      </c>
      <c r="H15204" s="18" t="str">
        <f t="shared" si="970"/>
        <v/>
      </c>
    </row>
    <row r="15205" spans="5:8" x14ac:dyDescent="0.25">
      <c r="E15205" s="18" t="str">
        <f t="shared" si="967"/>
        <v/>
      </c>
      <c r="F15205" s="18" t="str">
        <f t="shared" si="968"/>
        <v/>
      </c>
      <c r="G15205" s="18" t="str">
        <f t="shared" si="969"/>
        <v/>
      </c>
      <c r="H15205" s="18" t="str">
        <f t="shared" si="970"/>
        <v/>
      </c>
    </row>
    <row r="15206" spans="5:8" x14ac:dyDescent="0.25">
      <c r="E15206" s="18" t="str">
        <f t="shared" si="967"/>
        <v/>
      </c>
      <c r="F15206" s="18" t="str">
        <f t="shared" si="968"/>
        <v/>
      </c>
      <c r="G15206" s="18" t="str">
        <f t="shared" si="969"/>
        <v/>
      </c>
      <c r="H15206" s="18" t="str">
        <f t="shared" si="970"/>
        <v/>
      </c>
    </row>
    <row r="15207" spans="5:8" x14ac:dyDescent="0.25">
      <c r="E15207" s="18" t="str">
        <f t="shared" si="967"/>
        <v/>
      </c>
      <c r="F15207" s="18" t="str">
        <f t="shared" si="968"/>
        <v/>
      </c>
      <c r="G15207" s="18" t="str">
        <f t="shared" si="969"/>
        <v/>
      </c>
      <c r="H15207" s="18" t="str">
        <f t="shared" si="970"/>
        <v/>
      </c>
    </row>
    <row r="15208" spans="5:8" x14ac:dyDescent="0.25">
      <c r="E15208" s="18" t="str">
        <f t="shared" si="967"/>
        <v/>
      </c>
      <c r="F15208" s="18" t="str">
        <f t="shared" si="968"/>
        <v/>
      </c>
      <c r="G15208" s="18" t="str">
        <f t="shared" si="969"/>
        <v/>
      </c>
      <c r="H15208" s="18" t="str">
        <f t="shared" si="970"/>
        <v/>
      </c>
    </row>
    <row r="15209" spans="5:8" x14ac:dyDescent="0.25">
      <c r="E15209" s="18" t="str">
        <f t="shared" si="967"/>
        <v/>
      </c>
      <c r="F15209" s="18" t="str">
        <f t="shared" si="968"/>
        <v/>
      </c>
      <c r="G15209" s="18" t="str">
        <f t="shared" si="969"/>
        <v/>
      </c>
      <c r="H15209" s="18" t="str">
        <f t="shared" si="970"/>
        <v/>
      </c>
    </row>
    <row r="15210" spans="5:8" x14ac:dyDescent="0.25">
      <c r="E15210" s="18" t="str">
        <f t="shared" si="967"/>
        <v/>
      </c>
      <c r="F15210" s="18" t="str">
        <f t="shared" si="968"/>
        <v/>
      </c>
      <c r="G15210" s="18" t="str">
        <f t="shared" si="969"/>
        <v/>
      </c>
      <c r="H15210" s="18" t="str">
        <f t="shared" si="970"/>
        <v/>
      </c>
    </row>
    <row r="15211" spans="5:8" x14ac:dyDescent="0.25">
      <c r="E15211" s="18" t="str">
        <f t="shared" si="967"/>
        <v/>
      </c>
      <c r="F15211" s="18" t="str">
        <f t="shared" si="968"/>
        <v/>
      </c>
      <c r="G15211" s="18" t="str">
        <f t="shared" si="969"/>
        <v/>
      </c>
      <c r="H15211" s="18" t="str">
        <f t="shared" si="970"/>
        <v/>
      </c>
    </row>
    <row r="15212" spans="5:8" x14ac:dyDescent="0.25">
      <c r="E15212" s="18" t="str">
        <f t="shared" si="967"/>
        <v/>
      </c>
      <c r="F15212" s="18" t="str">
        <f t="shared" si="968"/>
        <v/>
      </c>
      <c r="G15212" s="18" t="str">
        <f t="shared" si="969"/>
        <v/>
      </c>
      <c r="H15212" s="18" t="str">
        <f t="shared" si="970"/>
        <v/>
      </c>
    </row>
    <row r="15213" spans="5:8" x14ac:dyDescent="0.25">
      <c r="E15213" s="18" t="str">
        <f t="shared" si="967"/>
        <v/>
      </c>
      <c r="F15213" s="18" t="str">
        <f t="shared" si="968"/>
        <v/>
      </c>
      <c r="G15213" s="18" t="str">
        <f t="shared" si="969"/>
        <v/>
      </c>
      <c r="H15213" s="18" t="str">
        <f t="shared" si="970"/>
        <v/>
      </c>
    </row>
    <row r="15214" spans="5:8" x14ac:dyDescent="0.25">
      <c r="E15214" s="18" t="str">
        <f t="shared" si="967"/>
        <v/>
      </c>
      <c r="F15214" s="18" t="str">
        <f t="shared" si="968"/>
        <v/>
      </c>
      <c r="G15214" s="18" t="str">
        <f t="shared" si="969"/>
        <v/>
      </c>
      <c r="H15214" s="18" t="str">
        <f t="shared" si="970"/>
        <v/>
      </c>
    </row>
    <row r="15215" spans="5:8" x14ac:dyDescent="0.25">
      <c r="E15215" s="18" t="str">
        <f t="shared" si="967"/>
        <v/>
      </c>
      <c r="F15215" s="18" t="str">
        <f t="shared" si="968"/>
        <v/>
      </c>
      <c r="G15215" s="18" t="str">
        <f t="shared" si="969"/>
        <v/>
      </c>
      <c r="H15215" s="18" t="str">
        <f t="shared" si="970"/>
        <v/>
      </c>
    </row>
    <row r="15216" spans="5:8" x14ac:dyDescent="0.25">
      <c r="E15216" s="18" t="str">
        <f t="shared" si="967"/>
        <v/>
      </c>
      <c r="F15216" s="18" t="str">
        <f t="shared" si="968"/>
        <v/>
      </c>
      <c r="G15216" s="18" t="str">
        <f t="shared" si="969"/>
        <v/>
      </c>
      <c r="H15216" s="18" t="str">
        <f t="shared" si="970"/>
        <v/>
      </c>
    </row>
    <row r="15217" spans="5:8" x14ac:dyDescent="0.25">
      <c r="E15217" s="18" t="str">
        <f t="shared" si="967"/>
        <v/>
      </c>
      <c r="F15217" s="18" t="str">
        <f t="shared" si="968"/>
        <v/>
      </c>
      <c r="G15217" s="18" t="str">
        <f t="shared" si="969"/>
        <v/>
      </c>
      <c r="H15217" s="18" t="str">
        <f t="shared" si="970"/>
        <v/>
      </c>
    </row>
    <row r="15218" spans="5:8" x14ac:dyDescent="0.25">
      <c r="E15218" s="18" t="str">
        <f t="shared" si="967"/>
        <v/>
      </c>
      <c r="F15218" s="18" t="str">
        <f t="shared" si="968"/>
        <v/>
      </c>
      <c r="G15218" s="18" t="str">
        <f t="shared" si="969"/>
        <v/>
      </c>
      <c r="H15218" s="18" t="str">
        <f t="shared" si="970"/>
        <v/>
      </c>
    </row>
    <row r="15219" spans="5:8" x14ac:dyDescent="0.25">
      <c r="E15219" s="18" t="str">
        <f t="shared" si="967"/>
        <v/>
      </c>
      <c r="F15219" s="18" t="str">
        <f t="shared" si="968"/>
        <v/>
      </c>
      <c r="G15219" s="18" t="str">
        <f t="shared" si="969"/>
        <v/>
      </c>
      <c r="H15219" s="18" t="str">
        <f t="shared" si="970"/>
        <v/>
      </c>
    </row>
    <row r="15220" spans="5:8" x14ac:dyDescent="0.25">
      <c r="E15220" s="18" t="str">
        <f t="shared" si="967"/>
        <v/>
      </c>
      <c r="F15220" s="18" t="str">
        <f t="shared" si="968"/>
        <v/>
      </c>
      <c r="G15220" s="18" t="str">
        <f t="shared" si="969"/>
        <v/>
      </c>
      <c r="H15220" s="18" t="str">
        <f t="shared" si="970"/>
        <v/>
      </c>
    </row>
    <row r="15221" spans="5:8" x14ac:dyDescent="0.25">
      <c r="E15221" s="18" t="str">
        <f t="shared" si="967"/>
        <v/>
      </c>
      <c r="F15221" s="18" t="str">
        <f t="shared" si="968"/>
        <v/>
      </c>
      <c r="G15221" s="18" t="str">
        <f t="shared" si="969"/>
        <v/>
      </c>
      <c r="H15221" s="18" t="str">
        <f t="shared" si="970"/>
        <v/>
      </c>
    </row>
    <row r="15222" spans="5:8" x14ac:dyDescent="0.25">
      <c r="E15222" s="18" t="str">
        <f t="shared" si="967"/>
        <v/>
      </c>
      <c r="F15222" s="18" t="str">
        <f t="shared" si="968"/>
        <v/>
      </c>
      <c r="G15222" s="18" t="str">
        <f t="shared" si="969"/>
        <v/>
      </c>
      <c r="H15222" s="18" t="str">
        <f t="shared" si="970"/>
        <v/>
      </c>
    </row>
    <row r="15223" spans="5:8" x14ac:dyDescent="0.25">
      <c r="E15223" s="18" t="str">
        <f t="shared" si="967"/>
        <v/>
      </c>
      <c r="F15223" s="18" t="str">
        <f t="shared" si="968"/>
        <v/>
      </c>
      <c r="G15223" s="18" t="str">
        <f t="shared" si="969"/>
        <v/>
      </c>
      <c r="H15223" s="18" t="str">
        <f t="shared" si="970"/>
        <v/>
      </c>
    </row>
    <row r="15224" spans="5:8" x14ac:dyDescent="0.25">
      <c r="E15224" s="18" t="str">
        <f t="shared" si="967"/>
        <v/>
      </c>
      <c r="F15224" s="18" t="str">
        <f t="shared" si="968"/>
        <v/>
      </c>
      <c r="G15224" s="18" t="str">
        <f t="shared" si="969"/>
        <v/>
      </c>
      <c r="H15224" s="18" t="str">
        <f t="shared" si="970"/>
        <v/>
      </c>
    </row>
    <row r="15225" spans="5:8" x14ac:dyDescent="0.25">
      <c r="E15225" s="18" t="str">
        <f t="shared" si="967"/>
        <v/>
      </c>
      <c r="F15225" s="18" t="str">
        <f t="shared" si="968"/>
        <v/>
      </c>
      <c r="G15225" s="18" t="str">
        <f t="shared" si="969"/>
        <v/>
      </c>
      <c r="H15225" s="18" t="str">
        <f t="shared" si="970"/>
        <v/>
      </c>
    </row>
    <row r="15226" spans="5:8" x14ac:dyDescent="0.25">
      <c r="E15226" s="18" t="str">
        <f t="shared" si="967"/>
        <v/>
      </c>
      <c r="F15226" s="18" t="str">
        <f t="shared" si="968"/>
        <v/>
      </c>
      <c r="G15226" s="18" t="str">
        <f t="shared" si="969"/>
        <v/>
      </c>
      <c r="H15226" s="18" t="str">
        <f t="shared" si="970"/>
        <v/>
      </c>
    </row>
    <row r="15227" spans="5:8" x14ac:dyDescent="0.25">
      <c r="E15227" s="18" t="str">
        <f t="shared" si="967"/>
        <v/>
      </c>
      <c r="F15227" s="18" t="str">
        <f t="shared" si="968"/>
        <v/>
      </c>
      <c r="G15227" s="18" t="str">
        <f t="shared" si="969"/>
        <v/>
      </c>
      <c r="H15227" s="18" t="str">
        <f t="shared" si="970"/>
        <v/>
      </c>
    </row>
    <row r="15228" spans="5:8" x14ac:dyDescent="0.25">
      <c r="E15228" s="18" t="str">
        <f t="shared" si="967"/>
        <v/>
      </c>
      <c r="F15228" s="18" t="str">
        <f t="shared" si="968"/>
        <v/>
      </c>
      <c r="G15228" s="18" t="str">
        <f t="shared" si="969"/>
        <v/>
      </c>
      <c r="H15228" s="18" t="str">
        <f t="shared" si="970"/>
        <v/>
      </c>
    </row>
    <row r="15229" spans="5:8" x14ac:dyDescent="0.25">
      <c r="E15229" s="18" t="str">
        <f t="shared" si="967"/>
        <v/>
      </c>
      <c r="F15229" s="18" t="str">
        <f t="shared" si="968"/>
        <v/>
      </c>
      <c r="G15229" s="18" t="str">
        <f t="shared" si="969"/>
        <v/>
      </c>
      <c r="H15229" s="18" t="str">
        <f t="shared" si="970"/>
        <v/>
      </c>
    </row>
    <row r="15230" spans="5:8" x14ac:dyDescent="0.25">
      <c r="E15230" s="18" t="str">
        <f t="shared" si="967"/>
        <v/>
      </c>
      <c r="F15230" s="18" t="str">
        <f t="shared" si="968"/>
        <v/>
      </c>
      <c r="G15230" s="18" t="str">
        <f t="shared" si="969"/>
        <v/>
      </c>
      <c r="H15230" s="18" t="str">
        <f t="shared" si="970"/>
        <v/>
      </c>
    </row>
    <row r="15231" spans="5:8" x14ac:dyDescent="0.25">
      <c r="E15231" s="18" t="str">
        <f t="shared" si="967"/>
        <v/>
      </c>
      <c r="F15231" s="18" t="str">
        <f t="shared" si="968"/>
        <v/>
      </c>
      <c r="G15231" s="18" t="str">
        <f t="shared" si="969"/>
        <v/>
      </c>
      <c r="H15231" s="18" t="str">
        <f t="shared" si="970"/>
        <v/>
      </c>
    </row>
    <row r="15232" spans="5:8" x14ac:dyDescent="0.25">
      <c r="E15232" s="18" t="str">
        <f t="shared" si="967"/>
        <v/>
      </c>
      <c r="F15232" s="18" t="str">
        <f t="shared" si="968"/>
        <v/>
      </c>
      <c r="G15232" s="18" t="str">
        <f t="shared" si="969"/>
        <v/>
      </c>
      <c r="H15232" s="18" t="str">
        <f t="shared" si="970"/>
        <v/>
      </c>
    </row>
    <row r="15233" spans="5:8" x14ac:dyDescent="0.25">
      <c r="E15233" s="18" t="str">
        <f t="shared" si="967"/>
        <v/>
      </c>
      <c r="F15233" s="18" t="str">
        <f t="shared" si="968"/>
        <v/>
      </c>
      <c r="G15233" s="18" t="str">
        <f t="shared" si="969"/>
        <v/>
      </c>
      <c r="H15233" s="18" t="str">
        <f t="shared" si="970"/>
        <v/>
      </c>
    </row>
    <row r="15234" spans="5:8" x14ac:dyDescent="0.25">
      <c r="E15234" s="18" t="str">
        <f t="shared" si="967"/>
        <v/>
      </c>
      <c r="F15234" s="18" t="str">
        <f t="shared" si="968"/>
        <v/>
      </c>
      <c r="G15234" s="18" t="str">
        <f t="shared" si="969"/>
        <v/>
      </c>
      <c r="H15234" s="18" t="str">
        <f t="shared" si="970"/>
        <v/>
      </c>
    </row>
    <row r="15235" spans="5:8" x14ac:dyDescent="0.25">
      <c r="E15235" s="18" t="str">
        <f t="shared" si="967"/>
        <v/>
      </c>
      <c r="F15235" s="18" t="str">
        <f t="shared" si="968"/>
        <v/>
      </c>
      <c r="G15235" s="18" t="str">
        <f t="shared" si="969"/>
        <v/>
      </c>
      <c r="H15235" s="18" t="str">
        <f t="shared" si="970"/>
        <v/>
      </c>
    </row>
    <row r="15236" spans="5:8" x14ac:dyDescent="0.25">
      <c r="E15236" s="18" t="str">
        <f t="shared" si="967"/>
        <v/>
      </c>
      <c r="F15236" s="18" t="str">
        <f t="shared" si="968"/>
        <v/>
      </c>
      <c r="G15236" s="18" t="str">
        <f t="shared" si="969"/>
        <v/>
      </c>
      <c r="H15236" s="18" t="str">
        <f t="shared" si="970"/>
        <v/>
      </c>
    </row>
    <row r="15237" spans="5:8" x14ac:dyDescent="0.25">
      <c r="E15237" s="18" t="str">
        <f t="shared" si="967"/>
        <v/>
      </c>
      <c r="F15237" s="18" t="str">
        <f t="shared" si="968"/>
        <v/>
      </c>
      <c r="G15237" s="18" t="str">
        <f t="shared" si="969"/>
        <v/>
      </c>
      <c r="H15237" s="18" t="str">
        <f t="shared" si="970"/>
        <v/>
      </c>
    </row>
    <row r="15238" spans="5:8" x14ac:dyDescent="0.25">
      <c r="E15238" s="18" t="str">
        <f t="shared" ref="E15238:E15301" si="971">IF($C15238="","",IFERROR(INDEX(ItemPriceCol,MATCH($C15238,ItemName,0)),""))</f>
        <v/>
      </c>
      <c r="F15238" s="18" t="str">
        <f t="shared" ref="F15238:F15301" si="972">IF(OR($D15238="",$E15238=""),"",$D15238*$E15238)</f>
        <v/>
      </c>
      <c r="G15238" s="18" t="str">
        <f t="shared" ref="G15238:G15301" si="973">IF($C15238="","",IFERROR(INDEX(ItemCostCol,MATCH($C15238,ItemName,0)),""))</f>
        <v/>
      </c>
      <c r="H15238" s="18" t="str">
        <f t="shared" ref="H15238:H15301" si="974">IF(OR($F15238="",$G15238=""),"",$F15238-$D15238*$G15238)</f>
        <v/>
      </c>
    </row>
    <row r="15239" spans="5:8" x14ac:dyDescent="0.25">
      <c r="E15239" s="18" t="str">
        <f t="shared" si="971"/>
        <v/>
      </c>
      <c r="F15239" s="18" t="str">
        <f t="shared" si="972"/>
        <v/>
      </c>
      <c r="G15239" s="18" t="str">
        <f t="shared" si="973"/>
        <v/>
      </c>
      <c r="H15239" s="18" t="str">
        <f t="shared" si="974"/>
        <v/>
      </c>
    </row>
    <row r="15240" spans="5:8" x14ac:dyDescent="0.25">
      <c r="E15240" s="18" t="str">
        <f t="shared" si="971"/>
        <v/>
      </c>
      <c r="F15240" s="18" t="str">
        <f t="shared" si="972"/>
        <v/>
      </c>
      <c r="G15240" s="18" t="str">
        <f t="shared" si="973"/>
        <v/>
      </c>
      <c r="H15240" s="18" t="str">
        <f t="shared" si="974"/>
        <v/>
      </c>
    </row>
    <row r="15241" spans="5:8" x14ac:dyDescent="0.25">
      <c r="E15241" s="18" t="str">
        <f t="shared" si="971"/>
        <v/>
      </c>
      <c r="F15241" s="18" t="str">
        <f t="shared" si="972"/>
        <v/>
      </c>
      <c r="G15241" s="18" t="str">
        <f t="shared" si="973"/>
        <v/>
      </c>
      <c r="H15241" s="18" t="str">
        <f t="shared" si="974"/>
        <v/>
      </c>
    </row>
    <row r="15242" spans="5:8" x14ac:dyDescent="0.25">
      <c r="E15242" s="18" t="str">
        <f t="shared" si="971"/>
        <v/>
      </c>
      <c r="F15242" s="18" t="str">
        <f t="shared" si="972"/>
        <v/>
      </c>
      <c r="G15242" s="18" t="str">
        <f t="shared" si="973"/>
        <v/>
      </c>
      <c r="H15242" s="18" t="str">
        <f t="shared" si="974"/>
        <v/>
      </c>
    </row>
    <row r="15243" spans="5:8" x14ac:dyDescent="0.25">
      <c r="E15243" s="18" t="str">
        <f t="shared" si="971"/>
        <v/>
      </c>
      <c r="F15243" s="18" t="str">
        <f t="shared" si="972"/>
        <v/>
      </c>
      <c r="G15243" s="18" t="str">
        <f t="shared" si="973"/>
        <v/>
      </c>
      <c r="H15243" s="18" t="str">
        <f t="shared" si="974"/>
        <v/>
      </c>
    </row>
    <row r="15244" spans="5:8" x14ac:dyDescent="0.25">
      <c r="E15244" s="18" t="str">
        <f t="shared" si="971"/>
        <v/>
      </c>
      <c r="F15244" s="18" t="str">
        <f t="shared" si="972"/>
        <v/>
      </c>
      <c r="G15244" s="18" t="str">
        <f t="shared" si="973"/>
        <v/>
      </c>
      <c r="H15244" s="18" t="str">
        <f t="shared" si="974"/>
        <v/>
      </c>
    </row>
    <row r="15245" spans="5:8" x14ac:dyDescent="0.25">
      <c r="E15245" s="18" t="str">
        <f t="shared" si="971"/>
        <v/>
      </c>
      <c r="F15245" s="18" t="str">
        <f t="shared" si="972"/>
        <v/>
      </c>
      <c r="G15245" s="18" t="str">
        <f t="shared" si="973"/>
        <v/>
      </c>
      <c r="H15245" s="18" t="str">
        <f t="shared" si="974"/>
        <v/>
      </c>
    </row>
    <row r="15246" spans="5:8" x14ac:dyDescent="0.25">
      <c r="E15246" s="18" t="str">
        <f t="shared" si="971"/>
        <v/>
      </c>
      <c r="F15246" s="18" t="str">
        <f t="shared" si="972"/>
        <v/>
      </c>
      <c r="G15246" s="18" t="str">
        <f t="shared" si="973"/>
        <v/>
      </c>
      <c r="H15246" s="18" t="str">
        <f t="shared" si="974"/>
        <v/>
      </c>
    </row>
    <row r="15247" spans="5:8" x14ac:dyDescent="0.25">
      <c r="E15247" s="18" t="str">
        <f t="shared" si="971"/>
        <v/>
      </c>
      <c r="F15247" s="18" t="str">
        <f t="shared" si="972"/>
        <v/>
      </c>
      <c r="G15247" s="18" t="str">
        <f t="shared" si="973"/>
        <v/>
      </c>
      <c r="H15247" s="18" t="str">
        <f t="shared" si="974"/>
        <v/>
      </c>
    </row>
    <row r="15248" spans="5:8" x14ac:dyDescent="0.25">
      <c r="E15248" s="18" t="str">
        <f t="shared" si="971"/>
        <v/>
      </c>
      <c r="F15248" s="18" t="str">
        <f t="shared" si="972"/>
        <v/>
      </c>
      <c r="G15248" s="18" t="str">
        <f t="shared" si="973"/>
        <v/>
      </c>
      <c r="H15248" s="18" t="str">
        <f t="shared" si="974"/>
        <v/>
      </c>
    </row>
    <row r="15249" spans="5:8" x14ac:dyDescent="0.25">
      <c r="E15249" s="18" t="str">
        <f t="shared" si="971"/>
        <v/>
      </c>
      <c r="F15249" s="18" t="str">
        <f t="shared" si="972"/>
        <v/>
      </c>
      <c r="G15249" s="18" t="str">
        <f t="shared" si="973"/>
        <v/>
      </c>
      <c r="H15249" s="18" t="str">
        <f t="shared" si="974"/>
        <v/>
      </c>
    </row>
    <row r="15250" spans="5:8" x14ac:dyDescent="0.25">
      <c r="E15250" s="18" t="str">
        <f t="shared" si="971"/>
        <v/>
      </c>
      <c r="F15250" s="18" t="str">
        <f t="shared" si="972"/>
        <v/>
      </c>
      <c r="G15250" s="18" t="str">
        <f t="shared" si="973"/>
        <v/>
      </c>
      <c r="H15250" s="18" t="str">
        <f t="shared" si="974"/>
        <v/>
      </c>
    </row>
    <row r="15251" spans="5:8" x14ac:dyDescent="0.25">
      <c r="E15251" s="18" t="str">
        <f t="shared" si="971"/>
        <v/>
      </c>
      <c r="F15251" s="18" t="str">
        <f t="shared" si="972"/>
        <v/>
      </c>
      <c r="G15251" s="18" t="str">
        <f t="shared" si="973"/>
        <v/>
      </c>
      <c r="H15251" s="18" t="str">
        <f t="shared" si="974"/>
        <v/>
      </c>
    </row>
    <row r="15252" spans="5:8" x14ac:dyDescent="0.25">
      <c r="E15252" s="18" t="str">
        <f t="shared" si="971"/>
        <v/>
      </c>
      <c r="F15252" s="18" t="str">
        <f t="shared" si="972"/>
        <v/>
      </c>
      <c r="G15252" s="18" t="str">
        <f t="shared" si="973"/>
        <v/>
      </c>
      <c r="H15252" s="18" t="str">
        <f t="shared" si="974"/>
        <v/>
      </c>
    </row>
    <row r="15253" spans="5:8" x14ac:dyDescent="0.25">
      <c r="E15253" s="18" t="str">
        <f t="shared" si="971"/>
        <v/>
      </c>
      <c r="F15253" s="18" t="str">
        <f t="shared" si="972"/>
        <v/>
      </c>
      <c r="G15253" s="18" t="str">
        <f t="shared" si="973"/>
        <v/>
      </c>
      <c r="H15253" s="18" t="str">
        <f t="shared" si="974"/>
        <v/>
      </c>
    </row>
    <row r="15254" spans="5:8" x14ac:dyDescent="0.25">
      <c r="E15254" s="18" t="str">
        <f t="shared" si="971"/>
        <v/>
      </c>
      <c r="F15254" s="18" t="str">
        <f t="shared" si="972"/>
        <v/>
      </c>
      <c r="G15254" s="18" t="str">
        <f t="shared" si="973"/>
        <v/>
      </c>
      <c r="H15254" s="18" t="str">
        <f t="shared" si="974"/>
        <v/>
      </c>
    </row>
    <row r="15255" spans="5:8" x14ac:dyDescent="0.25">
      <c r="E15255" s="18" t="str">
        <f t="shared" si="971"/>
        <v/>
      </c>
      <c r="F15255" s="18" t="str">
        <f t="shared" si="972"/>
        <v/>
      </c>
      <c r="G15255" s="18" t="str">
        <f t="shared" si="973"/>
        <v/>
      </c>
      <c r="H15255" s="18" t="str">
        <f t="shared" si="974"/>
        <v/>
      </c>
    </row>
    <row r="15256" spans="5:8" x14ac:dyDescent="0.25">
      <c r="E15256" s="18" t="str">
        <f t="shared" si="971"/>
        <v/>
      </c>
      <c r="F15256" s="18" t="str">
        <f t="shared" si="972"/>
        <v/>
      </c>
      <c r="G15256" s="18" t="str">
        <f t="shared" si="973"/>
        <v/>
      </c>
      <c r="H15256" s="18" t="str">
        <f t="shared" si="974"/>
        <v/>
      </c>
    </row>
    <row r="15257" spans="5:8" x14ac:dyDescent="0.25">
      <c r="E15257" s="18" t="str">
        <f t="shared" si="971"/>
        <v/>
      </c>
      <c r="F15257" s="18" t="str">
        <f t="shared" si="972"/>
        <v/>
      </c>
      <c r="G15257" s="18" t="str">
        <f t="shared" si="973"/>
        <v/>
      </c>
      <c r="H15257" s="18" t="str">
        <f t="shared" si="974"/>
        <v/>
      </c>
    </row>
    <row r="15258" spans="5:8" x14ac:dyDescent="0.25">
      <c r="E15258" s="18" t="str">
        <f t="shared" si="971"/>
        <v/>
      </c>
      <c r="F15258" s="18" t="str">
        <f t="shared" si="972"/>
        <v/>
      </c>
      <c r="G15258" s="18" t="str">
        <f t="shared" si="973"/>
        <v/>
      </c>
      <c r="H15258" s="18" t="str">
        <f t="shared" si="974"/>
        <v/>
      </c>
    </row>
    <row r="15259" spans="5:8" x14ac:dyDescent="0.25">
      <c r="E15259" s="18" t="str">
        <f t="shared" si="971"/>
        <v/>
      </c>
      <c r="F15259" s="18" t="str">
        <f t="shared" si="972"/>
        <v/>
      </c>
      <c r="G15259" s="18" t="str">
        <f t="shared" si="973"/>
        <v/>
      </c>
      <c r="H15259" s="18" t="str">
        <f t="shared" si="974"/>
        <v/>
      </c>
    </row>
    <row r="15260" spans="5:8" x14ac:dyDescent="0.25">
      <c r="E15260" s="18" t="str">
        <f t="shared" si="971"/>
        <v/>
      </c>
      <c r="F15260" s="18" t="str">
        <f t="shared" si="972"/>
        <v/>
      </c>
      <c r="G15260" s="18" t="str">
        <f t="shared" si="973"/>
        <v/>
      </c>
      <c r="H15260" s="18" t="str">
        <f t="shared" si="974"/>
        <v/>
      </c>
    </row>
    <row r="15261" spans="5:8" x14ac:dyDescent="0.25">
      <c r="E15261" s="18" t="str">
        <f t="shared" si="971"/>
        <v/>
      </c>
      <c r="F15261" s="18" t="str">
        <f t="shared" si="972"/>
        <v/>
      </c>
      <c r="G15261" s="18" t="str">
        <f t="shared" si="973"/>
        <v/>
      </c>
      <c r="H15261" s="18" t="str">
        <f t="shared" si="974"/>
        <v/>
      </c>
    </row>
    <row r="15262" spans="5:8" x14ac:dyDescent="0.25">
      <c r="E15262" s="18" t="str">
        <f t="shared" si="971"/>
        <v/>
      </c>
      <c r="F15262" s="18" t="str">
        <f t="shared" si="972"/>
        <v/>
      </c>
      <c r="G15262" s="18" t="str">
        <f t="shared" si="973"/>
        <v/>
      </c>
      <c r="H15262" s="18" t="str">
        <f t="shared" si="974"/>
        <v/>
      </c>
    </row>
    <row r="15263" spans="5:8" x14ac:dyDescent="0.25">
      <c r="E15263" s="18" t="str">
        <f t="shared" si="971"/>
        <v/>
      </c>
      <c r="F15263" s="18" t="str">
        <f t="shared" si="972"/>
        <v/>
      </c>
      <c r="G15263" s="18" t="str">
        <f t="shared" si="973"/>
        <v/>
      </c>
      <c r="H15263" s="18" t="str">
        <f t="shared" si="974"/>
        <v/>
      </c>
    </row>
    <row r="15264" spans="5:8" x14ac:dyDescent="0.25">
      <c r="E15264" s="18" t="str">
        <f t="shared" si="971"/>
        <v/>
      </c>
      <c r="F15264" s="18" t="str">
        <f t="shared" si="972"/>
        <v/>
      </c>
      <c r="G15264" s="18" t="str">
        <f t="shared" si="973"/>
        <v/>
      </c>
      <c r="H15264" s="18" t="str">
        <f t="shared" si="974"/>
        <v/>
      </c>
    </row>
    <row r="15265" spans="5:8" x14ac:dyDescent="0.25">
      <c r="E15265" s="18" t="str">
        <f t="shared" si="971"/>
        <v/>
      </c>
      <c r="F15265" s="18" t="str">
        <f t="shared" si="972"/>
        <v/>
      </c>
      <c r="G15265" s="18" t="str">
        <f t="shared" si="973"/>
        <v/>
      </c>
      <c r="H15265" s="18" t="str">
        <f t="shared" si="974"/>
        <v/>
      </c>
    </row>
    <row r="15266" spans="5:8" x14ac:dyDescent="0.25">
      <c r="E15266" s="18" t="str">
        <f t="shared" si="971"/>
        <v/>
      </c>
      <c r="F15266" s="18" t="str">
        <f t="shared" si="972"/>
        <v/>
      </c>
      <c r="G15266" s="18" t="str">
        <f t="shared" si="973"/>
        <v/>
      </c>
      <c r="H15266" s="18" t="str">
        <f t="shared" si="974"/>
        <v/>
      </c>
    </row>
    <row r="15267" spans="5:8" x14ac:dyDescent="0.25">
      <c r="E15267" s="18" t="str">
        <f t="shared" si="971"/>
        <v/>
      </c>
      <c r="F15267" s="18" t="str">
        <f t="shared" si="972"/>
        <v/>
      </c>
      <c r="G15267" s="18" t="str">
        <f t="shared" si="973"/>
        <v/>
      </c>
      <c r="H15267" s="18" t="str">
        <f t="shared" si="974"/>
        <v/>
      </c>
    </row>
    <row r="15268" spans="5:8" x14ac:dyDescent="0.25">
      <c r="E15268" s="18" t="str">
        <f t="shared" si="971"/>
        <v/>
      </c>
      <c r="F15268" s="18" t="str">
        <f t="shared" si="972"/>
        <v/>
      </c>
      <c r="G15268" s="18" t="str">
        <f t="shared" si="973"/>
        <v/>
      </c>
      <c r="H15268" s="18" t="str">
        <f t="shared" si="974"/>
        <v/>
      </c>
    </row>
    <row r="15269" spans="5:8" x14ac:dyDescent="0.25">
      <c r="E15269" s="18" t="str">
        <f t="shared" si="971"/>
        <v/>
      </c>
      <c r="F15269" s="18" t="str">
        <f t="shared" si="972"/>
        <v/>
      </c>
      <c r="G15269" s="18" t="str">
        <f t="shared" si="973"/>
        <v/>
      </c>
      <c r="H15269" s="18" t="str">
        <f t="shared" si="974"/>
        <v/>
      </c>
    </row>
    <row r="15270" spans="5:8" x14ac:dyDescent="0.25">
      <c r="E15270" s="18" t="str">
        <f t="shared" si="971"/>
        <v/>
      </c>
      <c r="F15270" s="18" t="str">
        <f t="shared" si="972"/>
        <v/>
      </c>
      <c r="G15270" s="18" t="str">
        <f t="shared" si="973"/>
        <v/>
      </c>
      <c r="H15270" s="18" t="str">
        <f t="shared" si="974"/>
        <v/>
      </c>
    </row>
    <row r="15271" spans="5:8" x14ac:dyDescent="0.25">
      <c r="E15271" s="18" t="str">
        <f t="shared" si="971"/>
        <v/>
      </c>
      <c r="F15271" s="18" t="str">
        <f t="shared" si="972"/>
        <v/>
      </c>
      <c r="G15271" s="18" t="str">
        <f t="shared" si="973"/>
        <v/>
      </c>
      <c r="H15271" s="18" t="str">
        <f t="shared" si="974"/>
        <v/>
      </c>
    </row>
    <row r="15272" spans="5:8" x14ac:dyDescent="0.25">
      <c r="E15272" s="18" t="str">
        <f t="shared" si="971"/>
        <v/>
      </c>
      <c r="F15272" s="18" t="str">
        <f t="shared" si="972"/>
        <v/>
      </c>
      <c r="G15272" s="18" t="str">
        <f t="shared" si="973"/>
        <v/>
      </c>
      <c r="H15272" s="18" t="str">
        <f t="shared" si="974"/>
        <v/>
      </c>
    </row>
    <row r="15273" spans="5:8" x14ac:dyDescent="0.25">
      <c r="E15273" s="18" t="str">
        <f t="shared" si="971"/>
        <v/>
      </c>
      <c r="F15273" s="18" t="str">
        <f t="shared" si="972"/>
        <v/>
      </c>
      <c r="G15273" s="18" t="str">
        <f t="shared" si="973"/>
        <v/>
      </c>
      <c r="H15273" s="18" t="str">
        <f t="shared" si="974"/>
        <v/>
      </c>
    </row>
    <row r="15274" spans="5:8" x14ac:dyDescent="0.25">
      <c r="E15274" s="18" t="str">
        <f t="shared" si="971"/>
        <v/>
      </c>
      <c r="F15274" s="18" t="str">
        <f t="shared" si="972"/>
        <v/>
      </c>
      <c r="G15274" s="18" t="str">
        <f t="shared" si="973"/>
        <v/>
      </c>
      <c r="H15274" s="18" t="str">
        <f t="shared" si="974"/>
        <v/>
      </c>
    </row>
    <row r="15275" spans="5:8" x14ac:dyDescent="0.25">
      <c r="E15275" s="18" t="str">
        <f t="shared" si="971"/>
        <v/>
      </c>
      <c r="F15275" s="18" t="str">
        <f t="shared" si="972"/>
        <v/>
      </c>
      <c r="G15275" s="18" t="str">
        <f t="shared" si="973"/>
        <v/>
      </c>
      <c r="H15275" s="18" t="str">
        <f t="shared" si="974"/>
        <v/>
      </c>
    </row>
    <row r="15276" spans="5:8" x14ac:dyDescent="0.25">
      <c r="E15276" s="18" t="str">
        <f t="shared" si="971"/>
        <v/>
      </c>
      <c r="F15276" s="18" t="str">
        <f t="shared" si="972"/>
        <v/>
      </c>
      <c r="G15276" s="18" t="str">
        <f t="shared" si="973"/>
        <v/>
      </c>
      <c r="H15276" s="18" t="str">
        <f t="shared" si="974"/>
        <v/>
      </c>
    </row>
    <row r="15277" spans="5:8" x14ac:dyDescent="0.25">
      <c r="E15277" s="18" t="str">
        <f t="shared" si="971"/>
        <v/>
      </c>
      <c r="F15277" s="18" t="str">
        <f t="shared" si="972"/>
        <v/>
      </c>
      <c r="G15277" s="18" t="str">
        <f t="shared" si="973"/>
        <v/>
      </c>
      <c r="H15277" s="18" t="str">
        <f t="shared" si="974"/>
        <v/>
      </c>
    </row>
    <row r="15278" spans="5:8" x14ac:dyDescent="0.25">
      <c r="E15278" s="18" t="str">
        <f t="shared" si="971"/>
        <v/>
      </c>
      <c r="F15278" s="18" t="str">
        <f t="shared" si="972"/>
        <v/>
      </c>
      <c r="G15278" s="18" t="str">
        <f t="shared" si="973"/>
        <v/>
      </c>
      <c r="H15278" s="18" t="str">
        <f t="shared" si="974"/>
        <v/>
      </c>
    </row>
    <row r="15279" spans="5:8" x14ac:dyDescent="0.25">
      <c r="E15279" s="18" t="str">
        <f t="shared" si="971"/>
        <v/>
      </c>
      <c r="F15279" s="18" t="str">
        <f t="shared" si="972"/>
        <v/>
      </c>
      <c r="G15279" s="18" t="str">
        <f t="shared" si="973"/>
        <v/>
      </c>
      <c r="H15279" s="18" t="str">
        <f t="shared" si="974"/>
        <v/>
      </c>
    </row>
    <row r="15280" spans="5:8" x14ac:dyDescent="0.25">
      <c r="E15280" s="18" t="str">
        <f t="shared" si="971"/>
        <v/>
      </c>
      <c r="F15280" s="18" t="str">
        <f t="shared" si="972"/>
        <v/>
      </c>
      <c r="G15280" s="18" t="str">
        <f t="shared" si="973"/>
        <v/>
      </c>
      <c r="H15280" s="18" t="str">
        <f t="shared" si="974"/>
        <v/>
      </c>
    </row>
    <row r="15281" spans="5:8" x14ac:dyDescent="0.25">
      <c r="E15281" s="18" t="str">
        <f t="shared" si="971"/>
        <v/>
      </c>
      <c r="F15281" s="18" t="str">
        <f t="shared" si="972"/>
        <v/>
      </c>
      <c r="G15281" s="18" t="str">
        <f t="shared" si="973"/>
        <v/>
      </c>
      <c r="H15281" s="18" t="str">
        <f t="shared" si="974"/>
        <v/>
      </c>
    </row>
    <row r="15282" spans="5:8" x14ac:dyDescent="0.25">
      <c r="E15282" s="18" t="str">
        <f t="shared" si="971"/>
        <v/>
      </c>
      <c r="F15282" s="18" t="str">
        <f t="shared" si="972"/>
        <v/>
      </c>
      <c r="G15282" s="18" t="str">
        <f t="shared" si="973"/>
        <v/>
      </c>
      <c r="H15282" s="18" t="str">
        <f t="shared" si="974"/>
        <v/>
      </c>
    </row>
    <row r="15283" spans="5:8" x14ac:dyDescent="0.25">
      <c r="E15283" s="18" t="str">
        <f t="shared" si="971"/>
        <v/>
      </c>
      <c r="F15283" s="18" t="str">
        <f t="shared" si="972"/>
        <v/>
      </c>
      <c r="G15283" s="18" t="str">
        <f t="shared" si="973"/>
        <v/>
      </c>
      <c r="H15283" s="18" t="str">
        <f t="shared" si="974"/>
        <v/>
      </c>
    </row>
    <row r="15284" spans="5:8" x14ac:dyDescent="0.25">
      <c r="E15284" s="18" t="str">
        <f t="shared" si="971"/>
        <v/>
      </c>
      <c r="F15284" s="18" t="str">
        <f t="shared" si="972"/>
        <v/>
      </c>
      <c r="G15284" s="18" t="str">
        <f t="shared" si="973"/>
        <v/>
      </c>
      <c r="H15284" s="18" t="str">
        <f t="shared" si="974"/>
        <v/>
      </c>
    </row>
    <row r="15285" spans="5:8" x14ac:dyDescent="0.25">
      <c r="E15285" s="18" t="str">
        <f t="shared" si="971"/>
        <v/>
      </c>
      <c r="F15285" s="18" t="str">
        <f t="shared" si="972"/>
        <v/>
      </c>
      <c r="G15285" s="18" t="str">
        <f t="shared" si="973"/>
        <v/>
      </c>
      <c r="H15285" s="18" t="str">
        <f t="shared" si="974"/>
        <v/>
      </c>
    </row>
    <row r="15286" spans="5:8" x14ac:dyDescent="0.25">
      <c r="E15286" s="18" t="str">
        <f t="shared" si="971"/>
        <v/>
      </c>
      <c r="F15286" s="18" t="str">
        <f t="shared" si="972"/>
        <v/>
      </c>
      <c r="G15286" s="18" t="str">
        <f t="shared" si="973"/>
        <v/>
      </c>
      <c r="H15286" s="18" t="str">
        <f t="shared" si="974"/>
        <v/>
      </c>
    </row>
    <row r="15287" spans="5:8" x14ac:dyDescent="0.25">
      <c r="E15287" s="18" t="str">
        <f t="shared" si="971"/>
        <v/>
      </c>
      <c r="F15287" s="18" t="str">
        <f t="shared" si="972"/>
        <v/>
      </c>
      <c r="G15287" s="18" t="str">
        <f t="shared" si="973"/>
        <v/>
      </c>
      <c r="H15287" s="18" t="str">
        <f t="shared" si="974"/>
        <v/>
      </c>
    </row>
    <row r="15288" spans="5:8" x14ac:dyDescent="0.25">
      <c r="E15288" s="18" t="str">
        <f t="shared" si="971"/>
        <v/>
      </c>
      <c r="F15288" s="18" t="str">
        <f t="shared" si="972"/>
        <v/>
      </c>
      <c r="G15288" s="18" t="str">
        <f t="shared" si="973"/>
        <v/>
      </c>
      <c r="H15288" s="18" t="str">
        <f t="shared" si="974"/>
        <v/>
      </c>
    </row>
    <row r="15289" spans="5:8" x14ac:dyDescent="0.25">
      <c r="E15289" s="18" t="str">
        <f t="shared" si="971"/>
        <v/>
      </c>
      <c r="F15289" s="18" t="str">
        <f t="shared" si="972"/>
        <v/>
      </c>
      <c r="G15289" s="18" t="str">
        <f t="shared" si="973"/>
        <v/>
      </c>
      <c r="H15289" s="18" t="str">
        <f t="shared" si="974"/>
        <v/>
      </c>
    </row>
    <row r="15290" spans="5:8" x14ac:dyDescent="0.25">
      <c r="E15290" s="18" t="str">
        <f t="shared" si="971"/>
        <v/>
      </c>
      <c r="F15290" s="18" t="str">
        <f t="shared" si="972"/>
        <v/>
      </c>
      <c r="G15290" s="18" t="str">
        <f t="shared" si="973"/>
        <v/>
      </c>
      <c r="H15290" s="18" t="str">
        <f t="shared" si="974"/>
        <v/>
      </c>
    </row>
    <row r="15291" spans="5:8" x14ac:dyDescent="0.25">
      <c r="E15291" s="18" t="str">
        <f t="shared" si="971"/>
        <v/>
      </c>
      <c r="F15291" s="18" t="str">
        <f t="shared" si="972"/>
        <v/>
      </c>
      <c r="G15291" s="18" t="str">
        <f t="shared" si="973"/>
        <v/>
      </c>
      <c r="H15291" s="18" t="str">
        <f t="shared" si="974"/>
        <v/>
      </c>
    </row>
    <row r="15292" spans="5:8" x14ac:dyDescent="0.25">
      <c r="E15292" s="18" t="str">
        <f t="shared" si="971"/>
        <v/>
      </c>
      <c r="F15292" s="18" t="str">
        <f t="shared" si="972"/>
        <v/>
      </c>
      <c r="G15292" s="18" t="str">
        <f t="shared" si="973"/>
        <v/>
      </c>
      <c r="H15292" s="18" t="str">
        <f t="shared" si="974"/>
        <v/>
      </c>
    </row>
    <row r="15293" spans="5:8" x14ac:dyDescent="0.25">
      <c r="E15293" s="18" t="str">
        <f t="shared" si="971"/>
        <v/>
      </c>
      <c r="F15293" s="18" t="str">
        <f t="shared" si="972"/>
        <v/>
      </c>
      <c r="G15293" s="18" t="str">
        <f t="shared" si="973"/>
        <v/>
      </c>
      <c r="H15293" s="18" t="str">
        <f t="shared" si="974"/>
        <v/>
      </c>
    </row>
    <row r="15294" spans="5:8" x14ac:dyDescent="0.25">
      <c r="E15294" s="18" t="str">
        <f t="shared" si="971"/>
        <v/>
      </c>
      <c r="F15294" s="18" t="str">
        <f t="shared" si="972"/>
        <v/>
      </c>
      <c r="G15294" s="18" t="str">
        <f t="shared" si="973"/>
        <v/>
      </c>
      <c r="H15294" s="18" t="str">
        <f t="shared" si="974"/>
        <v/>
      </c>
    </row>
    <row r="15295" spans="5:8" x14ac:dyDescent="0.25">
      <c r="E15295" s="18" t="str">
        <f t="shared" si="971"/>
        <v/>
      </c>
      <c r="F15295" s="18" t="str">
        <f t="shared" si="972"/>
        <v/>
      </c>
      <c r="G15295" s="18" t="str">
        <f t="shared" si="973"/>
        <v/>
      </c>
      <c r="H15295" s="18" t="str">
        <f t="shared" si="974"/>
        <v/>
      </c>
    </row>
    <row r="15296" spans="5:8" x14ac:dyDescent="0.25">
      <c r="E15296" s="18" t="str">
        <f t="shared" si="971"/>
        <v/>
      </c>
      <c r="F15296" s="18" t="str">
        <f t="shared" si="972"/>
        <v/>
      </c>
      <c r="G15296" s="18" t="str">
        <f t="shared" si="973"/>
        <v/>
      </c>
      <c r="H15296" s="18" t="str">
        <f t="shared" si="974"/>
        <v/>
      </c>
    </row>
    <row r="15297" spans="5:8" x14ac:dyDescent="0.25">
      <c r="E15297" s="18" t="str">
        <f t="shared" si="971"/>
        <v/>
      </c>
      <c r="F15297" s="18" t="str">
        <f t="shared" si="972"/>
        <v/>
      </c>
      <c r="G15297" s="18" t="str">
        <f t="shared" si="973"/>
        <v/>
      </c>
      <c r="H15297" s="18" t="str">
        <f t="shared" si="974"/>
        <v/>
      </c>
    </row>
    <row r="15298" spans="5:8" x14ac:dyDescent="0.25">
      <c r="E15298" s="18" t="str">
        <f t="shared" si="971"/>
        <v/>
      </c>
      <c r="F15298" s="18" t="str">
        <f t="shared" si="972"/>
        <v/>
      </c>
      <c r="G15298" s="18" t="str">
        <f t="shared" si="973"/>
        <v/>
      </c>
      <c r="H15298" s="18" t="str">
        <f t="shared" si="974"/>
        <v/>
      </c>
    </row>
    <row r="15299" spans="5:8" x14ac:dyDescent="0.25">
      <c r="E15299" s="18" t="str">
        <f t="shared" si="971"/>
        <v/>
      </c>
      <c r="F15299" s="18" t="str">
        <f t="shared" si="972"/>
        <v/>
      </c>
      <c r="G15299" s="18" t="str">
        <f t="shared" si="973"/>
        <v/>
      </c>
      <c r="H15299" s="18" t="str">
        <f t="shared" si="974"/>
        <v/>
      </c>
    </row>
    <row r="15300" spans="5:8" x14ac:dyDescent="0.25">
      <c r="E15300" s="18" t="str">
        <f t="shared" si="971"/>
        <v/>
      </c>
      <c r="F15300" s="18" t="str">
        <f t="shared" si="972"/>
        <v/>
      </c>
      <c r="G15300" s="18" t="str">
        <f t="shared" si="973"/>
        <v/>
      </c>
      <c r="H15300" s="18" t="str">
        <f t="shared" si="974"/>
        <v/>
      </c>
    </row>
    <row r="15301" spans="5:8" x14ac:dyDescent="0.25">
      <c r="E15301" s="18" t="str">
        <f t="shared" si="971"/>
        <v/>
      </c>
      <c r="F15301" s="18" t="str">
        <f t="shared" si="972"/>
        <v/>
      </c>
      <c r="G15301" s="18" t="str">
        <f t="shared" si="973"/>
        <v/>
      </c>
      <c r="H15301" s="18" t="str">
        <f t="shared" si="974"/>
        <v/>
      </c>
    </row>
    <row r="15302" spans="5:8" x14ac:dyDescent="0.25">
      <c r="E15302" s="18" t="str">
        <f t="shared" ref="E15302:E15365" si="975">IF($C15302="","",IFERROR(INDEX(ItemPriceCol,MATCH($C15302,ItemName,0)),""))</f>
        <v/>
      </c>
      <c r="F15302" s="18" t="str">
        <f t="shared" ref="F15302:F15365" si="976">IF(OR($D15302="",$E15302=""),"",$D15302*$E15302)</f>
        <v/>
      </c>
      <c r="G15302" s="18" t="str">
        <f t="shared" ref="G15302:G15365" si="977">IF($C15302="","",IFERROR(INDEX(ItemCostCol,MATCH($C15302,ItemName,0)),""))</f>
        <v/>
      </c>
      <c r="H15302" s="18" t="str">
        <f t="shared" ref="H15302:H15365" si="978">IF(OR($F15302="",$G15302=""),"",$F15302-$D15302*$G15302)</f>
        <v/>
      </c>
    </row>
    <row r="15303" spans="5:8" x14ac:dyDescent="0.25">
      <c r="E15303" s="18" t="str">
        <f t="shared" si="975"/>
        <v/>
      </c>
      <c r="F15303" s="18" t="str">
        <f t="shared" si="976"/>
        <v/>
      </c>
      <c r="G15303" s="18" t="str">
        <f t="shared" si="977"/>
        <v/>
      </c>
      <c r="H15303" s="18" t="str">
        <f t="shared" si="978"/>
        <v/>
      </c>
    </row>
    <row r="15304" spans="5:8" x14ac:dyDescent="0.25">
      <c r="E15304" s="18" t="str">
        <f t="shared" si="975"/>
        <v/>
      </c>
      <c r="F15304" s="18" t="str">
        <f t="shared" si="976"/>
        <v/>
      </c>
      <c r="G15304" s="18" t="str">
        <f t="shared" si="977"/>
        <v/>
      </c>
      <c r="H15304" s="18" t="str">
        <f t="shared" si="978"/>
        <v/>
      </c>
    </row>
    <row r="15305" spans="5:8" x14ac:dyDescent="0.25">
      <c r="E15305" s="18" t="str">
        <f t="shared" si="975"/>
        <v/>
      </c>
      <c r="F15305" s="18" t="str">
        <f t="shared" si="976"/>
        <v/>
      </c>
      <c r="G15305" s="18" t="str">
        <f t="shared" si="977"/>
        <v/>
      </c>
      <c r="H15305" s="18" t="str">
        <f t="shared" si="978"/>
        <v/>
      </c>
    </row>
    <row r="15306" spans="5:8" x14ac:dyDescent="0.25">
      <c r="E15306" s="18" t="str">
        <f t="shared" si="975"/>
        <v/>
      </c>
      <c r="F15306" s="18" t="str">
        <f t="shared" si="976"/>
        <v/>
      </c>
      <c r="G15306" s="18" t="str">
        <f t="shared" si="977"/>
        <v/>
      </c>
      <c r="H15306" s="18" t="str">
        <f t="shared" si="978"/>
        <v/>
      </c>
    </row>
    <row r="15307" spans="5:8" x14ac:dyDescent="0.25">
      <c r="E15307" s="18" t="str">
        <f t="shared" si="975"/>
        <v/>
      </c>
      <c r="F15307" s="18" t="str">
        <f t="shared" si="976"/>
        <v/>
      </c>
      <c r="G15307" s="18" t="str">
        <f t="shared" si="977"/>
        <v/>
      </c>
      <c r="H15307" s="18" t="str">
        <f t="shared" si="978"/>
        <v/>
      </c>
    </row>
    <row r="15308" spans="5:8" x14ac:dyDescent="0.25">
      <c r="E15308" s="18" t="str">
        <f t="shared" si="975"/>
        <v/>
      </c>
      <c r="F15308" s="18" t="str">
        <f t="shared" si="976"/>
        <v/>
      </c>
      <c r="G15308" s="18" t="str">
        <f t="shared" si="977"/>
        <v/>
      </c>
      <c r="H15308" s="18" t="str">
        <f t="shared" si="978"/>
        <v/>
      </c>
    </row>
    <row r="15309" spans="5:8" x14ac:dyDescent="0.25">
      <c r="E15309" s="18" t="str">
        <f t="shared" si="975"/>
        <v/>
      </c>
      <c r="F15309" s="18" t="str">
        <f t="shared" si="976"/>
        <v/>
      </c>
      <c r="G15309" s="18" t="str">
        <f t="shared" si="977"/>
        <v/>
      </c>
      <c r="H15309" s="18" t="str">
        <f t="shared" si="978"/>
        <v/>
      </c>
    </row>
    <row r="15310" spans="5:8" x14ac:dyDescent="0.25">
      <c r="E15310" s="18" t="str">
        <f t="shared" si="975"/>
        <v/>
      </c>
      <c r="F15310" s="18" t="str">
        <f t="shared" si="976"/>
        <v/>
      </c>
      <c r="G15310" s="18" t="str">
        <f t="shared" si="977"/>
        <v/>
      </c>
      <c r="H15310" s="18" t="str">
        <f t="shared" si="978"/>
        <v/>
      </c>
    </row>
    <row r="15311" spans="5:8" x14ac:dyDescent="0.25">
      <c r="E15311" s="18" t="str">
        <f t="shared" si="975"/>
        <v/>
      </c>
      <c r="F15311" s="18" t="str">
        <f t="shared" si="976"/>
        <v/>
      </c>
      <c r="G15311" s="18" t="str">
        <f t="shared" si="977"/>
        <v/>
      </c>
      <c r="H15311" s="18" t="str">
        <f t="shared" si="978"/>
        <v/>
      </c>
    </row>
    <row r="15312" spans="5:8" x14ac:dyDescent="0.25">
      <c r="E15312" s="18" t="str">
        <f t="shared" si="975"/>
        <v/>
      </c>
      <c r="F15312" s="18" t="str">
        <f t="shared" si="976"/>
        <v/>
      </c>
      <c r="G15312" s="18" t="str">
        <f t="shared" si="977"/>
        <v/>
      </c>
      <c r="H15312" s="18" t="str">
        <f t="shared" si="978"/>
        <v/>
      </c>
    </row>
    <row r="15313" spans="5:8" x14ac:dyDescent="0.25">
      <c r="E15313" s="18" t="str">
        <f t="shared" si="975"/>
        <v/>
      </c>
      <c r="F15313" s="18" t="str">
        <f t="shared" si="976"/>
        <v/>
      </c>
      <c r="G15313" s="18" t="str">
        <f t="shared" si="977"/>
        <v/>
      </c>
      <c r="H15313" s="18" t="str">
        <f t="shared" si="978"/>
        <v/>
      </c>
    </row>
    <row r="15314" spans="5:8" x14ac:dyDescent="0.25">
      <c r="E15314" s="18" t="str">
        <f t="shared" si="975"/>
        <v/>
      </c>
      <c r="F15314" s="18" t="str">
        <f t="shared" si="976"/>
        <v/>
      </c>
      <c r="G15314" s="18" t="str">
        <f t="shared" si="977"/>
        <v/>
      </c>
      <c r="H15314" s="18" t="str">
        <f t="shared" si="978"/>
        <v/>
      </c>
    </row>
    <row r="15315" spans="5:8" x14ac:dyDescent="0.25">
      <c r="E15315" s="18" t="str">
        <f t="shared" si="975"/>
        <v/>
      </c>
      <c r="F15315" s="18" t="str">
        <f t="shared" si="976"/>
        <v/>
      </c>
      <c r="G15315" s="18" t="str">
        <f t="shared" si="977"/>
        <v/>
      </c>
      <c r="H15315" s="18" t="str">
        <f t="shared" si="978"/>
        <v/>
      </c>
    </row>
    <row r="15316" spans="5:8" x14ac:dyDescent="0.25">
      <c r="E15316" s="18" t="str">
        <f t="shared" si="975"/>
        <v/>
      </c>
      <c r="F15316" s="18" t="str">
        <f t="shared" si="976"/>
        <v/>
      </c>
      <c r="G15316" s="18" t="str">
        <f t="shared" si="977"/>
        <v/>
      </c>
      <c r="H15316" s="18" t="str">
        <f t="shared" si="978"/>
        <v/>
      </c>
    </row>
    <row r="15317" spans="5:8" x14ac:dyDescent="0.25">
      <c r="E15317" s="18" t="str">
        <f t="shared" si="975"/>
        <v/>
      </c>
      <c r="F15317" s="18" t="str">
        <f t="shared" si="976"/>
        <v/>
      </c>
      <c r="G15317" s="18" t="str">
        <f t="shared" si="977"/>
        <v/>
      </c>
      <c r="H15317" s="18" t="str">
        <f t="shared" si="978"/>
        <v/>
      </c>
    </row>
    <row r="15318" spans="5:8" x14ac:dyDescent="0.25">
      <c r="E15318" s="18" t="str">
        <f t="shared" si="975"/>
        <v/>
      </c>
      <c r="F15318" s="18" t="str">
        <f t="shared" si="976"/>
        <v/>
      </c>
      <c r="G15318" s="18" t="str">
        <f t="shared" si="977"/>
        <v/>
      </c>
      <c r="H15318" s="18" t="str">
        <f t="shared" si="978"/>
        <v/>
      </c>
    </row>
    <row r="15319" spans="5:8" x14ac:dyDescent="0.25">
      <c r="E15319" s="18" t="str">
        <f t="shared" si="975"/>
        <v/>
      </c>
      <c r="F15319" s="18" t="str">
        <f t="shared" si="976"/>
        <v/>
      </c>
      <c r="G15319" s="18" t="str">
        <f t="shared" si="977"/>
        <v/>
      </c>
      <c r="H15319" s="18" t="str">
        <f t="shared" si="978"/>
        <v/>
      </c>
    </row>
    <row r="15320" spans="5:8" x14ac:dyDescent="0.25">
      <c r="E15320" s="18" t="str">
        <f t="shared" si="975"/>
        <v/>
      </c>
      <c r="F15320" s="18" t="str">
        <f t="shared" si="976"/>
        <v/>
      </c>
      <c r="G15320" s="18" t="str">
        <f t="shared" si="977"/>
        <v/>
      </c>
      <c r="H15320" s="18" t="str">
        <f t="shared" si="978"/>
        <v/>
      </c>
    </row>
    <row r="15321" spans="5:8" x14ac:dyDescent="0.25">
      <c r="E15321" s="18" t="str">
        <f t="shared" si="975"/>
        <v/>
      </c>
      <c r="F15321" s="18" t="str">
        <f t="shared" si="976"/>
        <v/>
      </c>
      <c r="G15321" s="18" t="str">
        <f t="shared" si="977"/>
        <v/>
      </c>
      <c r="H15321" s="18" t="str">
        <f t="shared" si="978"/>
        <v/>
      </c>
    </row>
    <row r="15322" spans="5:8" x14ac:dyDescent="0.25">
      <c r="E15322" s="18" t="str">
        <f t="shared" si="975"/>
        <v/>
      </c>
      <c r="F15322" s="18" t="str">
        <f t="shared" si="976"/>
        <v/>
      </c>
      <c r="G15322" s="18" t="str">
        <f t="shared" si="977"/>
        <v/>
      </c>
      <c r="H15322" s="18" t="str">
        <f t="shared" si="978"/>
        <v/>
      </c>
    </row>
    <row r="15323" spans="5:8" x14ac:dyDescent="0.25">
      <c r="E15323" s="18" t="str">
        <f t="shared" si="975"/>
        <v/>
      </c>
      <c r="F15323" s="18" t="str">
        <f t="shared" si="976"/>
        <v/>
      </c>
      <c r="G15323" s="18" t="str">
        <f t="shared" si="977"/>
        <v/>
      </c>
      <c r="H15323" s="18" t="str">
        <f t="shared" si="978"/>
        <v/>
      </c>
    </row>
    <row r="15324" spans="5:8" x14ac:dyDescent="0.25">
      <c r="E15324" s="18" t="str">
        <f t="shared" si="975"/>
        <v/>
      </c>
      <c r="F15324" s="18" t="str">
        <f t="shared" si="976"/>
        <v/>
      </c>
      <c r="G15324" s="18" t="str">
        <f t="shared" si="977"/>
        <v/>
      </c>
      <c r="H15324" s="18" t="str">
        <f t="shared" si="978"/>
        <v/>
      </c>
    </row>
    <row r="15325" spans="5:8" x14ac:dyDescent="0.25">
      <c r="E15325" s="18" t="str">
        <f t="shared" si="975"/>
        <v/>
      </c>
      <c r="F15325" s="18" t="str">
        <f t="shared" si="976"/>
        <v/>
      </c>
      <c r="G15325" s="18" t="str">
        <f t="shared" si="977"/>
        <v/>
      </c>
      <c r="H15325" s="18" t="str">
        <f t="shared" si="978"/>
        <v/>
      </c>
    </row>
    <row r="15326" spans="5:8" x14ac:dyDescent="0.25">
      <c r="E15326" s="18" t="str">
        <f t="shared" si="975"/>
        <v/>
      </c>
      <c r="F15326" s="18" t="str">
        <f t="shared" si="976"/>
        <v/>
      </c>
      <c r="G15326" s="18" t="str">
        <f t="shared" si="977"/>
        <v/>
      </c>
      <c r="H15326" s="18" t="str">
        <f t="shared" si="978"/>
        <v/>
      </c>
    </row>
    <row r="15327" spans="5:8" x14ac:dyDescent="0.25">
      <c r="E15327" s="18" t="str">
        <f t="shared" si="975"/>
        <v/>
      </c>
      <c r="F15327" s="18" t="str">
        <f t="shared" si="976"/>
        <v/>
      </c>
      <c r="G15327" s="18" t="str">
        <f t="shared" si="977"/>
        <v/>
      </c>
      <c r="H15327" s="18" t="str">
        <f t="shared" si="978"/>
        <v/>
      </c>
    </row>
    <row r="15328" spans="5:8" x14ac:dyDescent="0.25">
      <c r="E15328" s="18" t="str">
        <f t="shared" si="975"/>
        <v/>
      </c>
      <c r="F15328" s="18" t="str">
        <f t="shared" si="976"/>
        <v/>
      </c>
      <c r="G15328" s="18" t="str">
        <f t="shared" si="977"/>
        <v/>
      </c>
      <c r="H15328" s="18" t="str">
        <f t="shared" si="978"/>
        <v/>
      </c>
    </row>
    <row r="15329" spans="5:8" x14ac:dyDescent="0.25">
      <c r="E15329" s="18" t="str">
        <f t="shared" si="975"/>
        <v/>
      </c>
      <c r="F15329" s="18" t="str">
        <f t="shared" si="976"/>
        <v/>
      </c>
      <c r="G15329" s="18" t="str">
        <f t="shared" si="977"/>
        <v/>
      </c>
      <c r="H15329" s="18" t="str">
        <f t="shared" si="978"/>
        <v/>
      </c>
    </row>
    <row r="15330" spans="5:8" x14ac:dyDescent="0.25">
      <c r="E15330" s="18" t="str">
        <f t="shared" si="975"/>
        <v/>
      </c>
      <c r="F15330" s="18" t="str">
        <f t="shared" si="976"/>
        <v/>
      </c>
      <c r="G15330" s="18" t="str">
        <f t="shared" si="977"/>
        <v/>
      </c>
      <c r="H15330" s="18" t="str">
        <f t="shared" si="978"/>
        <v/>
      </c>
    </row>
    <row r="15331" spans="5:8" x14ac:dyDescent="0.25">
      <c r="E15331" s="18" t="str">
        <f t="shared" si="975"/>
        <v/>
      </c>
      <c r="F15331" s="18" t="str">
        <f t="shared" si="976"/>
        <v/>
      </c>
      <c r="G15331" s="18" t="str">
        <f t="shared" si="977"/>
        <v/>
      </c>
      <c r="H15331" s="18" t="str">
        <f t="shared" si="978"/>
        <v/>
      </c>
    </row>
    <row r="15332" spans="5:8" x14ac:dyDescent="0.25">
      <c r="E15332" s="18" t="str">
        <f t="shared" si="975"/>
        <v/>
      </c>
      <c r="F15332" s="18" t="str">
        <f t="shared" si="976"/>
        <v/>
      </c>
      <c r="G15332" s="18" t="str">
        <f t="shared" si="977"/>
        <v/>
      </c>
      <c r="H15332" s="18" t="str">
        <f t="shared" si="978"/>
        <v/>
      </c>
    </row>
    <row r="15333" spans="5:8" x14ac:dyDescent="0.25">
      <c r="E15333" s="18" t="str">
        <f t="shared" si="975"/>
        <v/>
      </c>
      <c r="F15333" s="18" t="str">
        <f t="shared" si="976"/>
        <v/>
      </c>
      <c r="G15333" s="18" t="str">
        <f t="shared" si="977"/>
        <v/>
      </c>
      <c r="H15333" s="18" t="str">
        <f t="shared" si="978"/>
        <v/>
      </c>
    </row>
    <row r="15334" spans="5:8" x14ac:dyDescent="0.25">
      <c r="E15334" s="18" t="str">
        <f t="shared" si="975"/>
        <v/>
      </c>
      <c r="F15334" s="18" t="str">
        <f t="shared" si="976"/>
        <v/>
      </c>
      <c r="G15334" s="18" t="str">
        <f t="shared" si="977"/>
        <v/>
      </c>
      <c r="H15334" s="18" t="str">
        <f t="shared" si="978"/>
        <v/>
      </c>
    </row>
    <row r="15335" spans="5:8" x14ac:dyDescent="0.25">
      <c r="E15335" s="18" t="str">
        <f t="shared" si="975"/>
        <v/>
      </c>
      <c r="F15335" s="18" t="str">
        <f t="shared" si="976"/>
        <v/>
      </c>
      <c r="G15335" s="18" t="str">
        <f t="shared" si="977"/>
        <v/>
      </c>
      <c r="H15335" s="18" t="str">
        <f t="shared" si="978"/>
        <v/>
      </c>
    </row>
    <row r="15336" spans="5:8" x14ac:dyDescent="0.25">
      <c r="E15336" s="18" t="str">
        <f t="shared" si="975"/>
        <v/>
      </c>
      <c r="F15336" s="18" t="str">
        <f t="shared" si="976"/>
        <v/>
      </c>
      <c r="G15336" s="18" t="str">
        <f t="shared" si="977"/>
        <v/>
      </c>
      <c r="H15336" s="18" t="str">
        <f t="shared" si="978"/>
        <v/>
      </c>
    </row>
    <row r="15337" spans="5:8" x14ac:dyDescent="0.25">
      <c r="E15337" s="18" t="str">
        <f t="shared" si="975"/>
        <v/>
      </c>
      <c r="F15337" s="18" t="str">
        <f t="shared" si="976"/>
        <v/>
      </c>
      <c r="G15337" s="18" t="str">
        <f t="shared" si="977"/>
        <v/>
      </c>
      <c r="H15337" s="18" t="str">
        <f t="shared" si="978"/>
        <v/>
      </c>
    </row>
    <row r="15338" spans="5:8" x14ac:dyDescent="0.25">
      <c r="E15338" s="18" t="str">
        <f t="shared" si="975"/>
        <v/>
      </c>
      <c r="F15338" s="18" t="str">
        <f t="shared" si="976"/>
        <v/>
      </c>
      <c r="G15338" s="18" t="str">
        <f t="shared" si="977"/>
        <v/>
      </c>
      <c r="H15338" s="18" t="str">
        <f t="shared" si="978"/>
        <v/>
      </c>
    </row>
    <row r="15339" spans="5:8" x14ac:dyDescent="0.25">
      <c r="E15339" s="18" t="str">
        <f t="shared" si="975"/>
        <v/>
      </c>
      <c r="F15339" s="18" t="str">
        <f t="shared" si="976"/>
        <v/>
      </c>
      <c r="G15339" s="18" t="str">
        <f t="shared" si="977"/>
        <v/>
      </c>
      <c r="H15339" s="18" t="str">
        <f t="shared" si="978"/>
        <v/>
      </c>
    </row>
    <row r="15340" spans="5:8" x14ac:dyDescent="0.25">
      <c r="E15340" s="18" t="str">
        <f t="shared" si="975"/>
        <v/>
      </c>
      <c r="F15340" s="18" t="str">
        <f t="shared" si="976"/>
        <v/>
      </c>
      <c r="G15340" s="18" t="str">
        <f t="shared" si="977"/>
        <v/>
      </c>
      <c r="H15340" s="18" t="str">
        <f t="shared" si="978"/>
        <v/>
      </c>
    </row>
    <row r="15341" spans="5:8" x14ac:dyDescent="0.25">
      <c r="E15341" s="18" t="str">
        <f t="shared" si="975"/>
        <v/>
      </c>
      <c r="F15341" s="18" t="str">
        <f t="shared" si="976"/>
        <v/>
      </c>
      <c r="G15341" s="18" t="str">
        <f t="shared" si="977"/>
        <v/>
      </c>
      <c r="H15341" s="18" t="str">
        <f t="shared" si="978"/>
        <v/>
      </c>
    </row>
    <row r="15342" spans="5:8" x14ac:dyDescent="0.25">
      <c r="E15342" s="18" t="str">
        <f t="shared" si="975"/>
        <v/>
      </c>
      <c r="F15342" s="18" t="str">
        <f t="shared" si="976"/>
        <v/>
      </c>
      <c r="G15342" s="18" t="str">
        <f t="shared" si="977"/>
        <v/>
      </c>
      <c r="H15342" s="18" t="str">
        <f t="shared" si="978"/>
        <v/>
      </c>
    </row>
    <row r="15343" spans="5:8" x14ac:dyDescent="0.25">
      <c r="E15343" s="18" t="str">
        <f t="shared" si="975"/>
        <v/>
      </c>
      <c r="F15343" s="18" t="str">
        <f t="shared" si="976"/>
        <v/>
      </c>
      <c r="G15343" s="18" t="str">
        <f t="shared" si="977"/>
        <v/>
      </c>
      <c r="H15343" s="18" t="str">
        <f t="shared" si="978"/>
        <v/>
      </c>
    </row>
    <row r="15344" spans="5:8" x14ac:dyDescent="0.25">
      <c r="E15344" s="18" t="str">
        <f t="shared" si="975"/>
        <v/>
      </c>
      <c r="F15344" s="18" t="str">
        <f t="shared" si="976"/>
        <v/>
      </c>
      <c r="G15344" s="18" t="str">
        <f t="shared" si="977"/>
        <v/>
      </c>
      <c r="H15344" s="18" t="str">
        <f t="shared" si="978"/>
        <v/>
      </c>
    </row>
    <row r="15345" spans="5:8" x14ac:dyDescent="0.25">
      <c r="E15345" s="18" t="str">
        <f t="shared" si="975"/>
        <v/>
      </c>
      <c r="F15345" s="18" t="str">
        <f t="shared" si="976"/>
        <v/>
      </c>
      <c r="G15345" s="18" t="str">
        <f t="shared" si="977"/>
        <v/>
      </c>
      <c r="H15345" s="18" t="str">
        <f t="shared" si="978"/>
        <v/>
      </c>
    </row>
    <row r="15346" spans="5:8" x14ac:dyDescent="0.25">
      <c r="E15346" s="18" t="str">
        <f t="shared" si="975"/>
        <v/>
      </c>
      <c r="F15346" s="18" t="str">
        <f t="shared" si="976"/>
        <v/>
      </c>
      <c r="G15346" s="18" t="str">
        <f t="shared" si="977"/>
        <v/>
      </c>
      <c r="H15346" s="18" t="str">
        <f t="shared" si="978"/>
        <v/>
      </c>
    </row>
    <row r="15347" spans="5:8" x14ac:dyDescent="0.25">
      <c r="E15347" s="18" t="str">
        <f t="shared" si="975"/>
        <v/>
      </c>
      <c r="F15347" s="18" t="str">
        <f t="shared" si="976"/>
        <v/>
      </c>
      <c r="G15347" s="18" t="str">
        <f t="shared" si="977"/>
        <v/>
      </c>
      <c r="H15347" s="18" t="str">
        <f t="shared" si="978"/>
        <v/>
      </c>
    </row>
    <row r="15348" spans="5:8" x14ac:dyDescent="0.25">
      <c r="E15348" s="18" t="str">
        <f t="shared" si="975"/>
        <v/>
      </c>
      <c r="F15348" s="18" t="str">
        <f t="shared" si="976"/>
        <v/>
      </c>
      <c r="G15348" s="18" t="str">
        <f t="shared" si="977"/>
        <v/>
      </c>
      <c r="H15348" s="18" t="str">
        <f t="shared" si="978"/>
        <v/>
      </c>
    </row>
    <row r="15349" spans="5:8" x14ac:dyDescent="0.25">
      <c r="E15349" s="18" t="str">
        <f t="shared" si="975"/>
        <v/>
      </c>
      <c r="F15349" s="18" t="str">
        <f t="shared" si="976"/>
        <v/>
      </c>
      <c r="G15349" s="18" t="str">
        <f t="shared" si="977"/>
        <v/>
      </c>
      <c r="H15349" s="18" t="str">
        <f t="shared" si="978"/>
        <v/>
      </c>
    </row>
    <row r="15350" spans="5:8" x14ac:dyDescent="0.25">
      <c r="E15350" s="18" t="str">
        <f t="shared" si="975"/>
        <v/>
      </c>
      <c r="F15350" s="18" t="str">
        <f t="shared" si="976"/>
        <v/>
      </c>
      <c r="G15350" s="18" t="str">
        <f t="shared" si="977"/>
        <v/>
      </c>
      <c r="H15350" s="18" t="str">
        <f t="shared" si="978"/>
        <v/>
      </c>
    </row>
    <row r="15351" spans="5:8" x14ac:dyDescent="0.25">
      <c r="E15351" s="18" t="str">
        <f t="shared" si="975"/>
        <v/>
      </c>
      <c r="F15351" s="18" t="str">
        <f t="shared" si="976"/>
        <v/>
      </c>
      <c r="G15351" s="18" t="str">
        <f t="shared" si="977"/>
        <v/>
      </c>
      <c r="H15351" s="18" t="str">
        <f t="shared" si="978"/>
        <v/>
      </c>
    </row>
    <row r="15352" spans="5:8" x14ac:dyDescent="0.25">
      <c r="E15352" s="18" t="str">
        <f t="shared" si="975"/>
        <v/>
      </c>
      <c r="F15352" s="18" t="str">
        <f t="shared" si="976"/>
        <v/>
      </c>
      <c r="G15352" s="18" t="str">
        <f t="shared" si="977"/>
        <v/>
      </c>
      <c r="H15352" s="18" t="str">
        <f t="shared" si="978"/>
        <v/>
      </c>
    </row>
    <row r="15353" spans="5:8" x14ac:dyDescent="0.25">
      <c r="E15353" s="18" t="str">
        <f t="shared" si="975"/>
        <v/>
      </c>
      <c r="F15353" s="18" t="str">
        <f t="shared" si="976"/>
        <v/>
      </c>
      <c r="G15353" s="18" t="str">
        <f t="shared" si="977"/>
        <v/>
      </c>
      <c r="H15353" s="18" t="str">
        <f t="shared" si="978"/>
        <v/>
      </c>
    </row>
    <row r="15354" spans="5:8" x14ac:dyDescent="0.25">
      <c r="E15354" s="18" t="str">
        <f t="shared" si="975"/>
        <v/>
      </c>
      <c r="F15354" s="18" t="str">
        <f t="shared" si="976"/>
        <v/>
      </c>
      <c r="G15354" s="18" t="str">
        <f t="shared" si="977"/>
        <v/>
      </c>
      <c r="H15354" s="18" t="str">
        <f t="shared" si="978"/>
        <v/>
      </c>
    </row>
    <row r="15355" spans="5:8" x14ac:dyDescent="0.25">
      <c r="E15355" s="18" t="str">
        <f t="shared" si="975"/>
        <v/>
      </c>
      <c r="F15355" s="18" t="str">
        <f t="shared" si="976"/>
        <v/>
      </c>
      <c r="G15355" s="18" t="str">
        <f t="shared" si="977"/>
        <v/>
      </c>
      <c r="H15355" s="18" t="str">
        <f t="shared" si="978"/>
        <v/>
      </c>
    </row>
    <row r="15356" spans="5:8" x14ac:dyDescent="0.25">
      <c r="E15356" s="18" t="str">
        <f t="shared" si="975"/>
        <v/>
      </c>
      <c r="F15356" s="18" t="str">
        <f t="shared" si="976"/>
        <v/>
      </c>
      <c r="G15356" s="18" t="str">
        <f t="shared" si="977"/>
        <v/>
      </c>
      <c r="H15356" s="18" t="str">
        <f t="shared" si="978"/>
        <v/>
      </c>
    </row>
    <row r="15357" spans="5:8" x14ac:dyDescent="0.25">
      <c r="E15357" s="18" t="str">
        <f t="shared" si="975"/>
        <v/>
      </c>
      <c r="F15357" s="18" t="str">
        <f t="shared" si="976"/>
        <v/>
      </c>
      <c r="G15357" s="18" t="str">
        <f t="shared" si="977"/>
        <v/>
      </c>
      <c r="H15357" s="18" t="str">
        <f t="shared" si="978"/>
        <v/>
      </c>
    </row>
    <row r="15358" spans="5:8" x14ac:dyDescent="0.25">
      <c r="E15358" s="18" t="str">
        <f t="shared" si="975"/>
        <v/>
      </c>
      <c r="F15358" s="18" t="str">
        <f t="shared" si="976"/>
        <v/>
      </c>
      <c r="G15358" s="18" t="str">
        <f t="shared" si="977"/>
        <v/>
      </c>
      <c r="H15358" s="18" t="str">
        <f t="shared" si="978"/>
        <v/>
      </c>
    </row>
    <row r="15359" spans="5:8" x14ac:dyDescent="0.25">
      <c r="E15359" s="18" t="str">
        <f t="shared" si="975"/>
        <v/>
      </c>
      <c r="F15359" s="18" t="str">
        <f t="shared" si="976"/>
        <v/>
      </c>
      <c r="G15359" s="18" t="str">
        <f t="shared" si="977"/>
        <v/>
      </c>
      <c r="H15359" s="18" t="str">
        <f t="shared" si="978"/>
        <v/>
      </c>
    </row>
    <row r="15360" spans="5:8" x14ac:dyDescent="0.25">
      <c r="E15360" s="18" t="str">
        <f t="shared" si="975"/>
        <v/>
      </c>
      <c r="F15360" s="18" t="str">
        <f t="shared" si="976"/>
        <v/>
      </c>
      <c r="G15360" s="18" t="str">
        <f t="shared" si="977"/>
        <v/>
      </c>
      <c r="H15360" s="18" t="str">
        <f t="shared" si="978"/>
        <v/>
      </c>
    </row>
    <row r="15361" spans="5:8" x14ac:dyDescent="0.25">
      <c r="E15361" s="18" t="str">
        <f t="shared" si="975"/>
        <v/>
      </c>
      <c r="F15361" s="18" t="str">
        <f t="shared" si="976"/>
        <v/>
      </c>
      <c r="G15361" s="18" t="str">
        <f t="shared" si="977"/>
        <v/>
      </c>
      <c r="H15361" s="18" t="str">
        <f t="shared" si="978"/>
        <v/>
      </c>
    </row>
    <row r="15362" spans="5:8" x14ac:dyDescent="0.25">
      <c r="E15362" s="18" t="str">
        <f t="shared" si="975"/>
        <v/>
      </c>
      <c r="F15362" s="18" t="str">
        <f t="shared" si="976"/>
        <v/>
      </c>
      <c r="G15362" s="18" t="str">
        <f t="shared" si="977"/>
        <v/>
      </c>
      <c r="H15362" s="18" t="str">
        <f t="shared" si="978"/>
        <v/>
      </c>
    </row>
    <row r="15363" spans="5:8" x14ac:dyDescent="0.25">
      <c r="E15363" s="18" t="str">
        <f t="shared" si="975"/>
        <v/>
      </c>
      <c r="F15363" s="18" t="str">
        <f t="shared" si="976"/>
        <v/>
      </c>
      <c r="G15363" s="18" t="str">
        <f t="shared" si="977"/>
        <v/>
      </c>
      <c r="H15363" s="18" t="str">
        <f t="shared" si="978"/>
        <v/>
      </c>
    </row>
    <row r="15364" spans="5:8" x14ac:dyDescent="0.25">
      <c r="E15364" s="18" t="str">
        <f t="shared" si="975"/>
        <v/>
      </c>
      <c r="F15364" s="18" t="str">
        <f t="shared" si="976"/>
        <v/>
      </c>
      <c r="G15364" s="18" t="str">
        <f t="shared" si="977"/>
        <v/>
      </c>
      <c r="H15364" s="18" t="str">
        <f t="shared" si="978"/>
        <v/>
      </c>
    </row>
    <row r="15365" spans="5:8" x14ac:dyDescent="0.25">
      <c r="E15365" s="18" t="str">
        <f t="shared" si="975"/>
        <v/>
      </c>
      <c r="F15365" s="18" t="str">
        <f t="shared" si="976"/>
        <v/>
      </c>
      <c r="G15365" s="18" t="str">
        <f t="shared" si="977"/>
        <v/>
      </c>
      <c r="H15365" s="18" t="str">
        <f t="shared" si="978"/>
        <v/>
      </c>
    </row>
    <row r="15366" spans="5:8" x14ac:dyDescent="0.25">
      <c r="E15366" s="18" t="str">
        <f t="shared" ref="E15366:E15429" si="979">IF($C15366="","",IFERROR(INDEX(ItemPriceCol,MATCH($C15366,ItemName,0)),""))</f>
        <v/>
      </c>
      <c r="F15366" s="18" t="str">
        <f t="shared" ref="F15366:F15429" si="980">IF(OR($D15366="",$E15366=""),"",$D15366*$E15366)</f>
        <v/>
      </c>
      <c r="G15366" s="18" t="str">
        <f t="shared" ref="G15366:G15429" si="981">IF($C15366="","",IFERROR(INDEX(ItemCostCol,MATCH($C15366,ItemName,0)),""))</f>
        <v/>
      </c>
      <c r="H15366" s="18" t="str">
        <f t="shared" ref="H15366:H15429" si="982">IF(OR($F15366="",$G15366=""),"",$F15366-$D15366*$G15366)</f>
        <v/>
      </c>
    </row>
    <row r="15367" spans="5:8" x14ac:dyDescent="0.25">
      <c r="E15367" s="18" t="str">
        <f t="shared" si="979"/>
        <v/>
      </c>
      <c r="F15367" s="18" t="str">
        <f t="shared" si="980"/>
        <v/>
      </c>
      <c r="G15367" s="18" t="str">
        <f t="shared" si="981"/>
        <v/>
      </c>
      <c r="H15367" s="18" t="str">
        <f t="shared" si="982"/>
        <v/>
      </c>
    </row>
    <row r="15368" spans="5:8" x14ac:dyDescent="0.25">
      <c r="E15368" s="18" t="str">
        <f t="shared" si="979"/>
        <v/>
      </c>
      <c r="F15368" s="18" t="str">
        <f t="shared" si="980"/>
        <v/>
      </c>
      <c r="G15368" s="18" t="str">
        <f t="shared" si="981"/>
        <v/>
      </c>
      <c r="H15368" s="18" t="str">
        <f t="shared" si="982"/>
        <v/>
      </c>
    </row>
    <row r="15369" spans="5:8" x14ac:dyDescent="0.25">
      <c r="E15369" s="18" t="str">
        <f t="shared" si="979"/>
        <v/>
      </c>
      <c r="F15369" s="18" t="str">
        <f t="shared" si="980"/>
        <v/>
      </c>
      <c r="G15369" s="18" t="str">
        <f t="shared" si="981"/>
        <v/>
      </c>
      <c r="H15369" s="18" t="str">
        <f t="shared" si="982"/>
        <v/>
      </c>
    </row>
    <row r="15370" spans="5:8" x14ac:dyDescent="0.25">
      <c r="E15370" s="18" t="str">
        <f t="shared" si="979"/>
        <v/>
      </c>
      <c r="F15370" s="18" t="str">
        <f t="shared" si="980"/>
        <v/>
      </c>
      <c r="G15370" s="18" t="str">
        <f t="shared" si="981"/>
        <v/>
      </c>
      <c r="H15370" s="18" t="str">
        <f t="shared" si="982"/>
        <v/>
      </c>
    </row>
    <row r="15371" spans="5:8" x14ac:dyDescent="0.25">
      <c r="E15371" s="18" t="str">
        <f t="shared" si="979"/>
        <v/>
      </c>
      <c r="F15371" s="18" t="str">
        <f t="shared" si="980"/>
        <v/>
      </c>
      <c r="G15371" s="18" t="str">
        <f t="shared" si="981"/>
        <v/>
      </c>
      <c r="H15371" s="18" t="str">
        <f t="shared" si="982"/>
        <v/>
      </c>
    </row>
    <row r="15372" spans="5:8" x14ac:dyDescent="0.25">
      <c r="E15372" s="18" t="str">
        <f t="shared" si="979"/>
        <v/>
      </c>
      <c r="F15372" s="18" t="str">
        <f t="shared" si="980"/>
        <v/>
      </c>
      <c r="G15372" s="18" t="str">
        <f t="shared" si="981"/>
        <v/>
      </c>
      <c r="H15372" s="18" t="str">
        <f t="shared" si="982"/>
        <v/>
      </c>
    </row>
    <row r="15373" spans="5:8" x14ac:dyDescent="0.25">
      <c r="E15373" s="18" t="str">
        <f t="shared" si="979"/>
        <v/>
      </c>
      <c r="F15373" s="18" t="str">
        <f t="shared" si="980"/>
        <v/>
      </c>
      <c r="G15373" s="18" t="str">
        <f t="shared" si="981"/>
        <v/>
      </c>
      <c r="H15373" s="18" t="str">
        <f t="shared" si="982"/>
        <v/>
      </c>
    </row>
    <row r="15374" spans="5:8" x14ac:dyDescent="0.25">
      <c r="E15374" s="18" t="str">
        <f t="shared" si="979"/>
        <v/>
      </c>
      <c r="F15374" s="18" t="str">
        <f t="shared" si="980"/>
        <v/>
      </c>
      <c r="G15374" s="18" t="str">
        <f t="shared" si="981"/>
        <v/>
      </c>
      <c r="H15374" s="18" t="str">
        <f t="shared" si="982"/>
        <v/>
      </c>
    </row>
    <row r="15375" spans="5:8" x14ac:dyDescent="0.25">
      <c r="E15375" s="18" t="str">
        <f t="shared" si="979"/>
        <v/>
      </c>
      <c r="F15375" s="18" t="str">
        <f t="shared" si="980"/>
        <v/>
      </c>
      <c r="G15375" s="18" t="str">
        <f t="shared" si="981"/>
        <v/>
      </c>
      <c r="H15375" s="18" t="str">
        <f t="shared" si="982"/>
        <v/>
      </c>
    </row>
    <row r="15376" spans="5:8" x14ac:dyDescent="0.25">
      <c r="E15376" s="18" t="str">
        <f t="shared" si="979"/>
        <v/>
      </c>
      <c r="F15376" s="18" t="str">
        <f t="shared" si="980"/>
        <v/>
      </c>
      <c r="G15376" s="18" t="str">
        <f t="shared" si="981"/>
        <v/>
      </c>
      <c r="H15376" s="18" t="str">
        <f t="shared" si="982"/>
        <v/>
      </c>
    </row>
    <row r="15377" spans="5:8" x14ac:dyDescent="0.25">
      <c r="E15377" s="18" t="str">
        <f t="shared" si="979"/>
        <v/>
      </c>
      <c r="F15377" s="18" t="str">
        <f t="shared" si="980"/>
        <v/>
      </c>
      <c r="G15377" s="18" t="str">
        <f t="shared" si="981"/>
        <v/>
      </c>
      <c r="H15377" s="18" t="str">
        <f t="shared" si="982"/>
        <v/>
      </c>
    </row>
    <row r="15378" spans="5:8" x14ac:dyDescent="0.25">
      <c r="E15378" s="18" t="str">
        <f t="shared" si="979"/>
        <v/>
      </c>
      <c r="F15378" s="18" t="str">
        <f t="shared" si="980"/>
        <v/>
      </c>
      <c r="G15378" s="18" t="str">
        <f t="shared" si="981"/>
        <v/>
      </c>
      <c r="H15378" s="18" t="str">
        <f t="shared" si="982"/>
        <v/>
      </c>
    </row>
    <row r="15379" spans="5:8" x14ac:dyDescent="0.25">
      <c r="E15379" s="18" t="str">
        <f t="shared" si="979"/>
        <v/>
      </c>
      <c r="F15379" s="18" t="str">
        <f t="shared" si="980"/>
        <v/>
      </c>
      <c r="G15379" s="18" t="str">
        <f t="shared" si="981"/>
        <v/>
      </c>
      <c r="H15379" s="18" t="str">
        <f t="shared" si="982"/>
        <v/>
      </c>
    </row>
    <row r="15380" spans="5:8" x14ac:dyDescent="0.25">
      <c r="E15380" s="18" t="str">
        <f t="shared" si="979"/>
        <v/>
      </c>
      <c r="F15380" s="18" t="str">
        <f t="shared" si="980"/>
        <v/>
      </c>
      <c r="G15380" s="18" t="str">
        <f t="shared" si="981"/>
        <v/>
      </c>
      <c r="H15380" s="18" t="str">
        <f t="shared" si="982"/>
        <v/>
      </c>
    </row>
    <row r="15381" spans="5:8" x14ac:dyDescent="0.25">
      <c r="E15381" s="18" t="str">
        <f t="shared" si="979"/>
        <v/>
      </c>
      <c r="F15381" s="18" t="str">
        <f t="shared" si="980"/>
        <v/>
      </c>
      <c r="G15381" s="18" t="str">
        <f t="shared" si="981"/>
        <v/>
      </c>
      <c r="H15381" s="18" t="str">
        <f t="shared" si="982"/>
        <v/>
      </c>
    </row>
    <row r="15382" spans="5:8" x14ac:dyDescent="0.25">
      <c r="E15382" s="18" t="str">
        <f t="shared" si="979"/>
        <v/>
      </c>
      <c r="F15382" s="18" t="str">
        <f t="shared" si="980"/>
        <v/>
      </c>
      <c r="G15382" s="18" t="str">
        <f t="shared" si="981"/>
        <v/>
      </c>
      <c r="H15382" s="18" t="str">
        <f t="shared" si="982"/>
        <v/>
      </c>
    </row>
    <row r="15383" spans="5:8" x14ac:dyDescent="0.25">
      <c r="E15383" s="18" t="str">
        <f t="shared" si="979"/>
        <v/>
      </c>
      <c r="F15383" s="18" t="str">
        <f t="shared" si="980"/>
        <v/>
      </c>
      <c r="G15383" s="18" t="str">
        <f t="shared" si="981"/>
        <v/>
      </c>
      <c r="H15383" s="18" t="str">
        <f t="shared" si="982"/>
        <v/>
      </c>
    </row>
    <row r="15384" spans="5:8" x14ac:dyDescent="0.25">
      <c r="E15384" s="18" t="str">
        <f t="shared" si="979"/>
        <v/>
      </c>
      <c r="F15384" s="18" t="str">
        <f t="shared" si="980"/>
        <v/>
      </c>
      <c r="G15384" s="18" t="str">
        <f t="shared" si="981"/>
        <v/>
      </c>
      <c r="H15384" s="18" t="str">
        <f t="shared" si="982"/>
        <v/>
      </c>
    </row>
    <row r="15385" spans="5:8" x14ac:dyDescent="0.25">
      <c r="E15385" s="18" t="str">
        <f t="shared" si="979"/>
        <v/>
      </c>
      <c r="F15385" s="18" t="str">
        <f t="shared" si="980"/>
        <v/>
      </c>
      <c r="G15385" s="18" t="str">
        <f t="shared" si="981"/>
        <v/>
      </c>
      <c r="H15385" s="18" t="str">
        <f t="shared" si="982"/>
        <v/>
      </c>
    </row>
    <row r="15386" spans="5:8" x14ac:dyDescent="0.25">
      <c r="E15386" s="18" t="str">
        <f t="shared" si="979"/>
        <v/>
      </c>
      <c r="F15386" s="18" t="str">
        <f t="shared" si="980"/>
        <v/>
      </c>
      <c r="G15386" s="18" t="str">
        <f t="shared" si="981"/>
        <v/>
      </c>
      <c r="H15386" s="18" t="str">
        <f t="shared" si="982"/>
        <v/>
      </c>
    </row>
    <row r="15387" spans="5:8" x14ac:dyDescent="0.25">
      <c r="E15387" s="18" t="str">
        <f t="shared" si="979"/>
        <v/>
      </c>
      <c r="F15387" s="18" t="str">
        <f t="shared" si="980"/>
        <v/>
      </c>
      <c r="G15387" s="18" t="str">
        <f t="shared" si="981"/>
        <v/>
      </c>
      <c r="H15387" s="18" t="str">
        <f t="shared" si="982"/>
        <v/>
      </c>
    </row>
    <row r="15388" spans="5:8" x14ac:dyDescent="0.25">
      <c r="E15388" s="18" t="str">
        <f t="shared" si="979"/>
        <v/>
      </c>
      <c r="F15388" s="18" t="str">
        <f t="shared" si="980"/>
        <v/>
      </c>
      <c r="G15388" s="18" t="str">
        <f t="shared" si="981"/>
        <v/>
      </c>
      <c r="H15388" s="18" t="str">
        <f t="shared" si="982"/>
        <v/>
      </c>
    </row>
    <row r="15389" spans="5:8" x14ac:dyDescent="0.25">
      <c r="E15389" s="18" t="str">
        <f t="shared" si="979"/>
        <v/>
      </c>
      <c r="F15389" s="18" t="str">
        <f t="shared" si="980"/>
        <v/>
      </c>
      <c r="G15389" s="18" t="str">
        <f t="shared" si="981"/>
        <v/>
      </c>
      <c r="H15389" s="18" t="str">
        <f t="shared" si="982"/>
        <v/>
      </c>
    </row>
    <row r="15390" spans="5:8" x14ac:dyDescent="0.25">
      <c r="E15390" s="18" t="str">
        <f t="shared" si="979"/>
        <v/>
      </c>
      <c r="F15390" s="18" t="str">
        <f t="shared" si="980"/>
        <v/>
      </c>
      <c r="G15390" s="18" t="str">
        <f t="shared" si="981"/>
        <v/>
      </c>
      <c r="H15390" s="18" t="str">
        <f t="shared" si="982"/>
        <v/>
      </c>
    </row>
    <row r="15391" spans="5:8" x14ac:dyDescent="0.25">
      <c r="E15391" s="18" t="str">
        <f t="shared" si="979"/>
        <v/>
      </c>
      <c r="F15391" s="18" t="str">
        <f t="shared" si="980"/>
        <v/>
      </c>
      <c r="G15391" s="18" t="str">
        <f t="shared" si="981"/>
        <v/>
      </c>
      <c r="H15391" s="18" t="str">
        <f t="shared" si="982"/>
        <v/>
      </c>
    </row>
    <row r="15392" spans="5:8" x14ac:dyDescent="0.25">
      <c r="E15392" s="18" t="str">
        <f t="shared" si="979"/>
        <v/>
      </c>
      <c r="F15392" s="18" t="str">
        <f t="shared" si="980"/>
        <v/>
      </c>
      <c r="G15392" s="18" t="str">
        <f t="shared" si="981"/>
        <v/>
      </c>
      <c r="H15392" s="18" t="str">
        <f t="shared" si="982"/>
        <v/>
      </c>
    </row>
    <row r="15393" spans="5:8" x14ac:dyDescent="0.25">
      <c r="E15393" s="18" t="str">
        <f t="shared" si="979"/>
        <v/>
      </c>
      <c r="F15393" s="18" t="str">
        <f t="shared" si="980"/>
        <v/>
      </c>
      <c r="G15393" s="18" t="str">
        <f t="shared" si="981"/>
        <v/>
      </c>
      <c r="H15393" s="18" t="str">
        <f t="shared" si="982"/>
        <v/>
      </c>
    </row>
    <row r="15394" spans="5:8" x14ac:dyDescent="0.25">
      <c r="E15394" s="18" t="str">
        <f t="shared" si="979"/>
        <v/>
      </c>
      <c r="F15394" s="18" t="str">
        <f t="shared" si="980"/>
        <v/>
      </c>
      <c r="G15394" s="18" t="str">
        <f t="shared" si="981"/>
        <v/>
      </c>
      <c r="H15394" s="18" t="str">
        <f t="shared" si="982"/>
        <v/>
      </c>
    </row>
    <row r="15395" spans="5:8" x14ac:dyDescent="0.25">
      <c r="E15395" s="18" t="str">
        <f t="shared" si="979"/>
        <v/>
      </c>
      <c r="F15395" s="18" t="str">
        <f t="shared" si="980"/>
        <v/>
      </c>
      <c r="G15395" s="18" t="str">
        <f t="shared" si="981"/>
        <v/>
      </c>
      <c r="H15395" s="18" t="str">
        <f t="shared" si="982"/>
        <v/>
      </c>
    </row>
    <row r="15396" spans="5:8" x14ac:dyDescent="0.25">
      <c r="E15396" s="18" t="str">
        <f t="shared" si="979"/>
        <v/>
      </c>
      <c r="F15396" s="18" t="str">
        <f t="shared" si="980"/>
        <v/>
      </c>
      <c r="G15396" s="18" t="str">
        <f t="shared" si="981"/>
        <v/>
      </c>
      <c r="H15396" s="18" t="str">
        <f t="shared" si="982"/>
        <v/>
      </c>
    </row>
    <row r="15397" spans="5:8" x14ac:dyDescent="0.25">
      <c r="E15397" s="18" t="str">
        <f t="shared" si="979"/>
        <v/>
      </c>
      <c r="F15397" s="18" t="str">
        <f t="shared" si="980"/>
        <v/>
      </c>
      <c r="G15397" s="18" t="str">
        <f t="shared" si="981"/>
        <v/>
      </c>
      <c r="H15397" s="18" t="str">
        <f t="shared" si="982"/>
        <v/>
      </c>
    </row>
    <row r="15398" spans="5:8" x14ac:dyDescent="0.25">
      <c r="E15398" s="18" t="str">
        <f t="shared" si="979"/>
        <v/>
      </c>
      <c r="F15398" s="18" t="str">
        <f t="shared" si="980"/>
        <v/>
      </c>
      <c r="G15398" s="18" t="str">
        <f t="shared" si="981"/>
        <v/>
      </c>
      <c r="H15398" s="18" t="str">
        <f t="shared" si="982"/>
        <v/>
      </c>
    </row>
    <row r="15399" spans="5:8" x14ac:dyDescent="0.25">
      <c r="E15399" s="18" t="str">
        <f t="shared" si="979"/>
        <v/>
      </c>
      <c r="F15399" s="18" t="str">
        <f t="shared" si="980"/>
        <v/>
      </c>
      <c r="G15399" s="18" t="str">
        <f t="shared" si="981"/>
        <v/>
      </c>
      <c r="H15399" s="18" t="str">
        <f t="shared" si="982"/>
        <v/>
      </c>
    </row>
    <row r="15400" spans="5:8" x14ac:dyDescent="0.25">
      <c r="E15400" s="18" t="str">
        <f t="shared" si="979"/>
        <v/>
      </c>
      <c r="F15400" s="18" t="str">
        <f t="shared" si="980"/>
        <v/>
      </c>
      <c r="G15400" s="18" t="str">
        <f t="shared" si="981"/>
        <v/>
      </c>
      <c r="H15400" s="18" t="str">
        <f t="shared" si="982"/>
        <v/>
      </c>
    </row>
    <row r="15401" spans="5:8" x14ac:dyDescent="0.25">
      <c r="E15401" s="18" t="str">
        <f t="shared" si="979"/>
        <v/>
      </c>
      <c r="F15401" s="18" t="str">
        <f t="shared" si="980"/>
        <v/>
      </c>
      <c r="G15401" s="18" t="str">
        <f t="shared" si="981"/>
        <v/>
      </c>
      <c r="H15401" s="18" t="str">
        <f t="shared" si="982"/>
        <v/>
      </c>
    </row>
    <row r="15402" spans="5:8" x14ac:dyDescent="0.25">
      <c r="E15402" s="18" t="str">
        <f t="shared" si="979"/>
        <v/>
      </c>
      <c r="F15402" s="18" t="str">
        <f t="shared" si="980"/>
        <v/>
      </c>
      <c r="G15402" s="18" t="str">
        <f t="shared" si="981"/>
        <v/>
      </c>
      <c r="H15402" s="18" t="str">
        <f t="shared" si="982"/>
        <v/>
      </c>
    </row>
    <row r="15403" spans="5:8" x14ac:dyDescent="0.25">
      <c r="E15403" s="18" t="str">
        <f t="shared" si="979"/>
        <v/>
      </c>
      <c r="F15403" s="18" t="str">
        <f t="shared" si="980"/>
        <v/>
      </c>
      <c r="G15403" s="18" t="str">
        <f t="shared" si="981"/>
        <v/>
      </c>
      <c r="H15403" s="18" t="str">
        <f t="shared" si="982"/>
        <v/>
      </c>
    </row>
    <row r="15404" spans="5:8" x14ac:dyDescent="0.25">
      <c r="E15404" s="18" t="str">
        <f t="shared" si="979"/>
        <v/>
      </c>
      <c r="F15404" s="18" t="str">
        <f t="shared" si="980"/>
        <v/>
      </c>
      <c r="G15404" s="18" t="str">
        <f t="shared" si="981"/>
        <v/>
      </c>
      <c r="H15404" s="18" t="str">
        <f t="shared" si="982"/>
        <v/>
      </c>
    </row>
    <row r="15405" spans="5:8" x14ac:dyDescent="0.25">
      <c r="E15405" s="18" t="str">
        <f t="shared" si="979"/>
        <v/>
      </c>
      <c r="F15405" s="18" t="str">
        <f t="shared" si="980"/>
        <v/>
      </c>
      <c r="G15405" s="18" t="str">
        <f t="shared" si="981"/>
        <v/>
      </c>
      <c r="H15405" s="18" t="str">
        <f t="shared" si="982"/>
        <v/>
      </c>
    </row>
    <row r="15406" spans="5:8" x14ac:dyDescent="0.25">
      <c r="E15406" s="18" t="str">
        <f t="shared" si="979"/>
        <v/>
      </c>
      <c r="F15406" s="18" t="str">
        <f t="shared" si="980"/>
        <v/>
      </c>
      <c r="G15406" s="18" t="str">
        <f t="shared" si="981"/>
        <v/>
      </c>
      <c r="H15406" s="18" t="str">
        <f t="shared" si="982"/>
        <v/>
      </c>
    </row>
    <row r="15407" spans="5:8" x14ac:dyDescent="0.25">
      <c r="E15407" s="18" t="str">
        <f t="shared" si="979"/>
        <v/>
      </c>
      <c r="F15407" s="18" t="str">
        <f t="shared" si="980"/>
        <v/>
      </c>
      <c r="G15407" s="18" t="str">
        <f t="shared" si="981"/>
        <v/>
      </c>
      <c r="H15407" s="18" t="str">
        <f t="shared" si="982"/>
        <v/>
      </c>
    </row>
    <row r="15408" spans="5:8" x14ac:dyDescent="0.25">
      <c r="E15408" s="18" t="str">
        <f t="shared" si="979"/>
        <v/>
      </c>
      <c r="F15408" s="18" t="str">
        <f t="shared" si="980"/>
        <v/>
      </c>
      <c r="G15408" s="18" t="str">
        <f t="shared" si="981"/>
        <v/>
      </c>
      <c r="H15408" s="18" t="str">
        <f t="shared" si="982"/>
        <v/>
      </c>
    </row>
    <row r="15409" spans="5:8" x14ac:dyDescent="0.25">
      <c r="E15409" s="18" t="str">
        <f t="shared" si="979"/>
        <v/>
      </c>
      <c r="F15409" s="18" t="str">
        <f t="shared" si="980"/>
        <v/>
      </c>
      <c r="G15409" s="18" t="str">
        <f t="shared" si="981"/>
        <v/>
      </c>
      <c r="H15409" s="18" t="str">
        <f t="shared" si="982"/>
        <v/>
      </c>
    </row>
    <row r="15410" spans="5:8" x14ac:dyDescent="0.25">
      <c r="E15410" s="18" t="str">
        <f t="shared" si="979"/>
        <v/>
      </c>
      <c r="F15410" s="18" t="str">
        <f t="shared" si="980"/>
        <v/>
      </c>
      <c r="G15410" s="18" t="str">
        <f t="shared" si="981"/>
        <v/>
      </c>
      <c r="H15410" s="18" t="str">
        <f t="shared" si="982"/>
        <v/>
      </c>
    </row>
    <row r="15411" spans="5:8" x14ac:dyDescent="0.25">
      <c r="E15411" s="18" t="str">
        <f t="shared" si="979"/>
        <v/>
      </c>
      <c r="F15411" s="18" t="str">
        <f t="shared" si="980"/>
        <v/>
      </c>
      <c r="G15411" s="18" t="str">
        <f t="shared" si="981"/>
        <v/>
      </c>
      <c r="H15411" s="18" t="str">
        <f t="shared" si="982"/>
        <v/>
      </c>
    </row>
    <row r="15412" spans="5:8" x14ac:dyDescent="0.25">
      <c r="E15412" s="18" t="str">
        <f t="shared" si="979"/>
        <v/>
      </c>
      <c r="F15412" s="18" t="str">
        <f t="shared" si="980"/>
        <v/>
      </c>
      <c r="G15412" s="18" t="str">
        <f t="shared" si="981"/>
        <v/>
      </c>
      <c r="H15412" s="18" t="str">
        <f t="shared" si="982"/>
        <v/>
      </c>
    </row>
    <row r="15413" spans="5:8" x14ac:dyDescent="0.25">
      <c r="E15413" s="18" t="str">
        <f t="shared" si="979"/>
        <v/>
      </c>
      <c r="F15413" s="18" t="str">
        <f t="shared" si="980"/>
        <v/>
      </c>
      <c r="G15413" s="18" t="str">
        <f t="shared" si="981"/>
        <v/>
      </c>
      <c r="H15413" s="18" t="str">
        <f t="shared" si="982"/>
        <v/>
      </c>
    </row>
    <row r="15414" spans="5:8" x14ac:dyDescent="0.25">
      <c r="E15414" s="18" t="str">
        <f t="shared" si="979"/>
        <v/>
      </c>
      <c r="F15414" s="18" t="str">
        <f t="shared" si="980"/>
        <v/>
      </c>
      <c r="G15414" s="18" t="str">
        <f t="shared" si="981"/>
        <v/>
      </c>
      <c r="H15414" s="18" t="str">
        <f t="shared" si="982"/>
        <v/>
      </c>
    </row>
    <row r="15415" spans="5:8" x14ac:dyDescent="0.25">
      <c r="E15415" s="18" t="str">
        <f t="shared" si="979"/>
        <v/>
      </c>
      <c r="F15415" s="18" t="str">
        <f t="shared" si="980"/>
        <v/>
      </c>
      <c r="G15415" s="18" t="str">
        <f t="shared" si="981"/>
        <v/>
      </c>
      <c r="H15415" s="18" t="str">
        <f t="shared" si="982"/>
        <v/>
      </c>
    </row>
    <row r="15416" spans="5:8" x14ac:dyDescent="0.25">
      <c r="E15416" s="18" t="str">
        <f t="shared" si="979"/>
        <v/>
      </c>
      <c r="F15416" s="18" t="str">
        <f t="shared" si="980"/>
        <v/>
      </c>
      <c r="G15416" s="18" t="str">
        <f t="shared" si="981"/>
        <v/>
      </c>
      <c r="H15416" s="18" t="str">
        <f t="shared" si="982"/>
        <v/>
      </c>
    </row>
    <row r="15417" spans="5:8" x14ac:dyDescent="0.25">
      <c r="E15417" s="18" t="str">
        <f t="shared" si="979"/>
        <v/>
      </c>
      <c r="F15417" s="18" t="str">
        <f t="shared" si="980"/>
        <v/>
      </c>
      <c r="G15417" s="18" t="str">
        <f t="shared" si="981"/>
        <v/>
      </c>
      <c r="H15417" s="18" t="str">
        <f t="shared" si="982"/>
        <v/>
      </c>
    </row>
    <row r="15418" spans="5:8" x14ac:dyDescent="0.25">
      <c r="E15418" s="18" t="str">
        <f t="shared" si="979"/>
        <v/>
      </c>
      <c r="F15418" s="18" t="str">
        <f t="shared" si="980"/>
        <v/>
      </c>
      <c r="G15418" s="18" t="str">
        <f t="shared" si="981"/>
        <v/>
      </c>
      <c r="H15418" s="18" t="str">
        <f t="shared" si="982"/>
        <v/>
      </c>
    </row>
    <row r="15419" spans="5:8" x14ac:dyDescent="0.25">
      <c r="E15419" s="18" t="str">
        <f t="shared" si="979"/>
        <v/>
      </c>
      <c r="F15419" s="18" t="str">
        <f t="shared" si="980"/>
        <v/>
      </c>
      <c r="G15419" s="18" t="str">
        <f t="shared" si="981"/>
        <v/>
      </c>
      <c r="H15419" s="18" t="str">
        <f t="shared" si="982"/>
        <v/>
      </c>
    </row>
    <row r="15420" spans="5:8" x14ac:dyDescent="0.25">
      <c r="E15420" s="18" t="str">
        <f t="shared" si="979"/>
        <v/>
      </c>
      <c r="F15420" s="18" t="str">
        <f t="shared" si="980"/>
        <v/>
      </c>
      <c r="G15420" s="18" t="str">
        <f t="shared" si="981"/>
        <v/>
      </c>
      <c r="H15420" s="18" t="str">
        <f t="shared" si="982"/>
        <v/>
      </c>
    </row>
    <row r="15421" spans="5:8" x14ac:dyDescent="0.25">
      <c r="E15421" s="18" t="str">
        <f t="shared" si="979"/>
        <v/>
      </c>
      <c r="F15421" s="18" t="str">
        <f t="shared" si="980"/>
        <v/>
      </c>
      <c r="G15421" s="18" t="str">
        <f t="shared" si="981"/>
        <v/>
      </c>
      <c r="H15421" s="18" t="str">
        <f t="shared" si="982"/>
        <v/>
      </c>
    </row>
    <row r="15422" spans="5:8" x14ac:dyDescent="0.25">
      <c r="E15422" s="18" t="str">
        <f t="shared" si="979"/>
        <v/>
      </c>
      <c r="F15422" s="18" t="str">
        <f t="shared" si="980"/>
        <v/>
      </c>
      <c r="G15422" s="18" t="str">
        <f t="shared" si="981"/>
        <v/>
      </c>
      <c r="H15422" s="18" t="str">
        <f t="shared" si="982"/>
        <v/>
      </c>
    </row>
    <row r="15423" spans="5:8" x14ac:dyDescent="0.25">
      <c r="E15423" s="18" t="str">
        <f t="shared" si="979"/>
        <v/>
      </c>
      <c r="F15423" s="18" t="str">
        <f t="shared" si="980"/>
        <v/>
      </c>
      <c r="G15423" s="18" t="str">
        <f t="shared" si="981"/>
        <v/>
      </c>
      <c r="H15423" s="18" t="str">
        <f t="shared" si="982"/>
        <v/>
      </c>
    </row>
    <row r="15424" spans="5:8" x14ac:dyDescent="0.25">
      <c r="E15424" s="18" t="str">
        <f t="shared" si="979"/>
        <v/>
      </c>
      <c r="F15424" s="18" t="str">
        <f t="shared" si="980"/>
        <v/>
      </c>
      <c r="G15424" s="18" t="str">
        <f t="shared" si="981"/>
        <v/>
      </c>
      <c r="H15424" s="18" t="str">
        <f t="shared" si="982"/>
        <v/>
      </c>
    </row>
    <row r="15425" spans="5:8" x14ac:dyDescent="0.25">
      <c r="E15425" s="18" t="str">
        <f t="shared" si="979"/>
        <v/>
      </c>
      <c r="F15425" s="18" t="str">
        <f t="shared" si="980"/>
        <v/>
      </c>
      <c r="G15425" s="18" t="str">
        <f t="shared" si="981"/>
        <v/>
      </c>
      <c r="H15425" s="18" t="str">
        <f t="shared" si="982"/>
        <v/>
      </c>
    </row>
    <row r="15426" spans="5:8" x14ac:dyDescent="0.25">
      <c r="E15426" s="18" t="str">
        <f t="shared" si="979"/>
        <v/>
      </c>
      <c r="F15426" s="18" t="str">
        <f t="shared" si="980"/>
        <v/>
      </c>
      <c r="G15426" s="18" t="str">
        <f t="shared" si="981"/>
        <v/>
      </c>
      <c r="H15426" s="18" t="str">
        <f t="shared" si="982"/>
        <v/>
      </c>
    </row>
    <row r="15427" spans="5:8" x14ac:dyDescent="0.25">
      <c r="E15427" s="18" t="str">
        <f t="shared" si="979"/>
        <v/>
      </c>
      <c r="F15427" s="18" t="str">
        <f t="shared" si="980"/>
        <v/>
      </c>
      <c r="G15427" s="18" t="str">
        <f t="shared" si="981"/>
        <v/>
      </c>
      <c r="H15427" s="18" t="str">
        <f t="shared" si="982"/>
        <v/>
      </c>
    </row>
    <row r="15428" spans="5:8" x14ac:dyDescent="0.25">
      <c r="E15428" s="18" t="str">
        <f t="shared" si="979"/>
        <v/>
      </c>
      <c r="F15428" s="18" t="str">
        <f t="shared" si="980"/>
        <v/>
      </c>
      <c r="G15428" s="18" t="str">
        <f t="shared" si="981"/>
        <v/>
      </c>
      <c r="H15428" s="18" t="str">
        <f t="shared" si="982"/>
        <v/>
      </c>
    </row>
    <row r="15429" spans="5:8" x14ac:dyDescent="0.25">
      <c r="E15429" s="18" t="str">
        <f t="shared" si="979"/>
        <v/>
      </c>
      <c r="F15429" s="18" t="str">
        <f t="shared" si="980"/>
        <v/>
      </c>
      <c r="G15429" s="18" t="str">
        <f t="shared" si="981"/>
        <v/>
      </c>
      <c r="H15429" s="18" t="str">
        <f t="shared" si="982"/>
        <v/>
      </c>
    </row>
    <row r="15430" spans="5:8" x14ac:dyDescent="0.25">
      <c r="E15430" s="18" t="str">
        <f t="shared" ref="E15430:E15493" si="983">IF($C15430="","",IFERROR(INDEX(ItemPriceCol,MATCH($C15430,ItemName,0)),""))</f>
        <v/>
      </c>
      <c r="F15430" s="18" t="str">
        <f t="shared" ref="F15430:F15493" si="984">IF(OR($D15430="",$E15430=""),"",$D15430*$E15430)</f>
        <v/>
      </c>
      <c r="G15430" s="18" t="str">
        <f t="shared" ref="G15430:G15493" si="985">IF($C15430="","",IFERROR(INDEX(ItemCostCol,MATCH($C15430,ItemName,0)),""))</f>
        <v/>
      </c>
      <c r="H15430" s="18" t="str">
        <f t="shared" ref="H15430:H15493" si="986">IF(OR($F15430="",$G15430=""),"",$F15430-$D15430*$G15430)</f>
        <v/>
      </c>
    </row>
    <row r="15431" spans="5:8" x14ac:dyDescent="0.25">
      <c r="E15431" s="18" t="str">
        <f t="shared" si="983"/>
        <v/>
      </c>
      <c r="F15431" s="18" t="str">
        <f t="shared" si="984"/>
        <v/>
      </c>
      <c r="G15431" s="18" t="str">
        <f t="shared" si="985"/>
        <v/>
      </c>
      <c r="H15431" s="18" t="str">
        <f t="shared" si="986"/>
        <v/>
      </c>
    </row>
    <row r="15432" spans="5:8" x14ac:dyDescent="0.25">
      <c r="E15432" s="18" t="str">
        <f t="shared" si="983"/>
        <v/>
      </c>
      <c r="F15432" s="18" t="str">
        <f t="shared" si="984"/>
        <v/>
      </c>
      <c r="G15432" s="18" t="str">
        <f t="shared" si="985"/>
        <v/>
      </c>
      <c r="H15432" s="18" t="str">
        <f t="shared" si="986"/>
        <v/>
      </c>
    </row>
    <row r="15433" spans="5:8" x14ac:dyDescent="0.25">
      <c r="E15433" s="18" t="str">
        <f t="shared" si="983"/>
        <v/>
      </c>
      <c r="F15433" s="18" t="str">
        <f t="shared" si="984"/>
        <v/>
      </c>
      <c r="G15433" s="18" t="str">
        <f t="shared" si="985"/>
        <v/>
      </c>
      <c r="H15433" s="18" t="str">
        <f t="shared" si="986"/>
        <v/>
      </c>
    </row>
    <row r="15434" spans="5:8" x14ac:dyDescent="0.25">
      <c r="E15434" s="18" t="str">
        <f t="shared" si="983"/>
        <v/>
      </c>
      <c r="F15434" s="18" t="str">
        <f t="shared" si="984"/>
        <v/>
      </c>
      <c r="G15434" s="18" t="str">
        <f t="shared" si="985"/>
        <v/>
      </c>
      <c r="H15434" s="18" t="str">
        <f t="shared" si="986"/>
        <v/>
      </c>
    </row>
    <row r="15435" spans="5:8" x14ac:dyDescent="0.25">
      <c r="E15435" s="18" t="str">
        <f t="shared" si="983"/>
        <v/>
      </c>
      <c r="F15435" s="18" t="str">
        <f t="shared" si="984"/>
        <v/>
      </c>
      <c r="G15435" s="18" t="str">
        <f t="shared" si="985"/>
        <v/>
      </c>
      <c r="H15435" s="18" t="str">
        <f t="shared" si="986"/>
        <v/>
      </c>
    </row>
    <row r="15436" spans="5:8" x14ac:dyDescent="0.25">
      <c r="E15436" s="18" t="str">
        <f t="shared" si="983"/>
        <v/>
      </c>
      <c r="F15436" s="18" t="str">
        <f t="shared" si="984"/>
        <v/>
      </c>
      <c r="G15436" s="18" t="str">
        <f t="shared" si="985"/>
        <v/>
      </c>
      <c r="H15436" s="18" t="str">
        <f t="shared" si="986"/>
        <v/>
      </c>
    </row>
    <row r="15437" spans="5:8" x14ac:dyDescent="0.25">
      <c r="E15437" s="18" t="str">
        <f t="shared" si="983"/>
        <v/>
      </c>
      <c r="F15437" s="18" t="str">
        <f t="shared" si="984"/>
        <v/>
      </c>
      <c r="G15437" s="18" t="str">
        <f t="shared" si="985"/>
        <v/>
      </c>
      <c r="H15437" s="18" t="str">
        <f t="shared" si="986"/>
        <v/>
      </c>
    </row>
    <row r="15438" spans="5:8" x14ac:dyDescent="0.25">
      <c r="E15438" s="18" t="str">
        <f t="shared" si="983"/>
        <v/>
      </c>
      <c r="F15438" s="18" t="str">
        <f t="shared" si="984"/>
        <v/>
      </c>
      <c r="G15438" s="18" t="str">
        <f t="shared" si="985"/>
        <v/>
      </c>
      <c r="H15438" s="18" t="str">
        <f t="shared" si="986"/>
        <v/>
      </c>
    </row>
    <row r="15439" spans="5:8" x14ac:dyDescent="0.25">
      <c r="E15439" s="18" t="str">
        <f t="shared" si="983"/>
        <v/>
      </c>
      <c r="F15439" s="18" t="str">
        <f t="shared" si="984"/>
        <v/>
      </c>
      <c r="G15439" s="18" t="str">
        <f t="shared" si="985"/>
        <v/>
      </c>
      <c r="H15439" s="18" t="str">
        <f t="shared" si="986"/>
        <v/>
      </c>
    </row>
    <row r="15440" spans="5:8" x14ac:dyDescent="0.25">
      <c r="E15440" s="18" t="str">
        <f t="shared" si="983"/>
        <v/>
      </c>
      <c r="F15440" s="18" t="str">
        <f t="shared" si="984"/>
        <v/>
      </c>
      <c r="G15440" s="18" t="str">
        <f t="shared" si="985"/>
        <v/>
      </c>
      <c r="H15440" s="18" t="str">
        <f t="shared" si="986"/>
        <v/>
      </c>
    </row>
    <row r="15441" spans="5:8" x14ac:dyDescent="0.25">
      <c r="E15441" s="18" t="str">
        <f t="shared" si="983"/>
        <v/>
      </c>
      <c r="F15441" s="18" t="str">
        <f t="shared" si="984"/>
        <v/>
      </c>
      <c r="G15441" s="18" t="str">
        <f t="shared" si="985"/>
        <v/>
      </c>
      <c r="H15441" s="18" t="str">
        <f t="shared" si="986"/>
        <v/>
      </c>
    </row>
    <row r="15442" spans="5:8" x14ac:dyDescent="0.25">
      <c r="E15442" s="18" t="str">
        <f t="shared" si="983"/>
        <v/>
      </c>
      <c r="F15442" s="18" t="str">
        <f t="shared" si="984"/>
        <v/>
      </c>
      <c r="G15442" s="18" t="str">
        <f t="shared" si="985"/>
        <v/>
      </c>
      <c r="H15442" s="18" t="str">
        <f t="shared" si="986"/>
        <v/>
      </c>
    </row>
    <row r="15443" spans="5:8" x14ac:dyDescent="0.25">
      <c r="E15443" s="18" t="str">
        <f t="shared" si="983"/>
        <v/>
      </c>
      <c r="F15443" s="18" t="str">
        <f t="shared" si="984"/>
        <v/>
      </c>
      <c r="G15443" s="18" t="str">
        <f t="shared" si="985"/>
        <v/>
      </c>
      <c r="H15443" s="18" t="str">
        <f t="shared" si="986"/>
        <v/>
      </c>
    </row>
    <row r="15444" spans="5:8" x14ac:dyDescent="0.25">
      <c r="E15444" s="18" t="str">
        <f t="shared" si="983"/>
        <v/>
      </c>
      <c r="F15444" s="18" t="str">
        <f t="shared" si="984"/>
        <v/>
      </c>
      <c r="G15444" s="18" t="str">
        <f t="shared" si="985"/>
        <v/>
      </c>
      <c r="H15444" s="18" t="str">
        <f t="shared" si="986"/>
        <v/>
      </c>
    </row>
    <row r="15445" spans="5:8" x14ac:dyDescent="0.25">
      <c r="E15445" s="18" t="str">
        <f t="shared" si="983"/>
        <v/>
      </c>
      <c r="F15445" s="18" t="str">
        <f t="shared" si="984"/>
        <v/>
      </c>
      <c r="G15445" s="18" t="str">
        <f t="shared" si="985"/>
        <v/>
      </c>
      <c r="H15445" s="18" t="str">
        <f t="shared" si="986"/>
        <v/>
      </c>
    </row>
    <row r="15446" spans="5:8" x14ac:dyDescent="0.25">
      <c r="E15446" s="18" t="str">
        <f t="shared" si="983"/>
        <v/>
      </c>
      <c r="F15446" s="18" t="str">
        <f t="shared" si="984"/>
        <v/>
      </c>
      <c r="G15446" s="18" t="str">
        <f t="shared" si="985"/>
        <v/>
      </c>
      <c r="H15446" s="18" t="str">
        <f t="shared" si="986"/>
        <v/>
      </c>
    </row>
    <row r="15447" spans="5:8" x14ac:dyDescent="0.25">
      <c r="E15447" s="18" t="str">
        <f t="shared" si="983"/>
        <v/>
      </c>
      <c r="F15447" s="18" t="str">
        <f t="shared" si="984"/>
        <v/>
      </c>
      <c r="G15447" s="18" t="str">
        <f t="shared" si="985"/>
        <v/>
      </c>
      <c r="H15447" s="18" t="str">
        <f t="shared" si="986"/>
        <v/>
      </c>
    </row>
    <row r="15448" spans="5:8" x14ac:dyDescent="0.25">
      <c r="E15448" s="18" t="str">
        <f t="shared" si="983"/>
        <v/>
      </c>
      <c r="F15448" s="18" t="str">
        <f t="shared" si="984"/>
        <v/>
      </c>
      <c r="G15448" s="18" t="str">
        <f t="shared" si="985"/>
        <v/>
      </c>
      <c r="H15448" s="18" t="str">
        <f t="shared" si="986"/>
        <v/>
      </c>
    </row>
    <row r="15449" spans="5:8" x14ac:dyDescent="0.25">
      <c r="E15449" s="18" t="str">
        <f t="shared" si="983"/>
        <v/>
      </c>
      <c r="F15449" s="18" t="str">
        <f t="shared" si="984"/>
        <v/>
      </c>
      <c r="G15449" s="18" t="str">
        <f t="shared" si="985"/>
        <v/>
      </c>
      <c r="H15449" s="18" t="str">
        <f t="shared" si="986"/>
        <v/>
      </c>
    </row>
    <row r="15450" spans="5:8" x14ac:dyDescent="0.25">
      <c r="E15450" s="18" t="str">
        <f t="shared" si="983"/>
        <v/>
      </c>
      <c r="F15450" s="18" t="str">
        <f t="shared" si="984"/>
        <v/>
      </c>
      <c r="G15450" s="18" t="str">
        <f t="shared" si="985"/>
        <v/>
      </c>
      <c r="H15450" s="18" t="str">
        <f t="shared" si="986"/>
        <v/>
      </c>
    </row>
    <row r="15451" spans="5:8" x14ac:dyDescent="0.25">
      <c r="E15451" s="18" t="str">
        <f t="shared" si="983"/>
        <v/>
      </c>
      <c r="F15451" s="18" t="str">
        <f t="shared" si="984"/>
        <v/>
      </c>
      <c r="G15451" s="18" t="str">
        <f t="shared" si="985"/>
        <v/>
      </c>
      <c r="H15451" s="18" t="str">
        <f t="shared" si="986"/>
        <v/>
      </c>
    </row>
    <row r="15452" spans="5:8" x14ac:dyDescent="0.25">
      <c r="E15452" s="18" t="str">
        <f t="shared" si="983"/>
        <v/>
      </c>
      <c r="F15452" s="18" t="str">
        <f t="shared" si="984"/>
        <v/>
      </c>
      <c r="G15452" s="18" t="str">
        <f t="shared" si="985"/>
        <v/>
      </c>
      <c r="H15452" s="18" t="str">
        <f t="shared" si="986"/>
        <v/>
      </c>
    </row>
    <row r="15453" spans="5:8" x14ac:dyDescent="0.25">
      <c r="E15453" s="18" t="str">
        <f t="shared" si="983"/>
        <v/>
      </c>
      <c r="F15453" s="18" t="str">
        <f t="shared" si="984"/>
        <v/>
      </c>
      <c r="G15453" s="18" t="str">
        <f t="shared" si="985"/>
        <v/>
      </c>
      <c r="H15453" s="18" t="str">
        <f t="shared" si="986"/>
        <v/>
      </c>
    </row>
    <row r="15454" spans="5:8" x14ac:dyDescent="0.25">
      <c r="E15454" s="18" t="str">
        <f t="shared" si="983"/>
        <v/>
      </c>
      <c r="F15454" s="18" t="str">
        <f t="shared" si="984"/>
        <v/>
      </c>
      <c r="G15454" s="18" t="str">
        <f t="shared" si="985"/>
        <v/>
      </c>
      <c r="H15454" s="18" t="str">
        <f t="shared" si="986"/>
        <v/>
      </c>
    </row>
    <row r="15455" spans="5:8" x14ac:dyDescent="0.25">
      <c r="E15455" s="18" t="str">
        <f t="shared" si="983"/>
        <v/>
      </c>
      <c r="F15455" s="18" t="str">
        <f t="shared" si="984"/>
        <v/>
      </c>
      <c r="G15455" s="18" t="str">
        <f t="shared" si="985"/>
        <v/>
      </c>
      <c r="H15455" s="18" t="str">
        <f t="shared" si="986"/>
        <v/>
      </c>
    </row>
    <row r="15456" spans="5:8" x14ac:dyDescent="0.25">
      <c r="E15456" s="18" t="str">
        <f t="shared" si="983"/>
        <v/>
      </c>
      <c r="F15456" s="18" t="str">
        <f t="shared" si="984"/>
        <v/>
      </c>
      <c r="G15456" s="18" t="str">
        <f t="shared" si="985"/>
        <v/>
      </c>
      <c r="H15456" s="18" t="str">
        <f t="shared" si="986"/>
        <v/>
      </c>
    </row>
    <row r="15457" spans="5:8" x14ac:dyDescent="0.25">
      <c r="E15457" s="18" t="str">
        <f t="shared" si="983"/>
        <v/>
      </c>
      <c r="F15457" s="18" t="str">
        <f t="shared" si="984"/>
        <v/>
      </c>
      <c r="G15457" s="18" t="str">
        <f t="shared" si="985"/>
        <v/>
      </c>
      <c r="H15457" s="18" t="str">
        <f t="shared" si="986"/>
        <v/>
      </c>
    </row>
    <row r="15458" spans="5:8" x14ac:dyDescent="0.25">
      <c r="E15458" s="18" t="str">
        <f t="shared" si="983"/>
        <v/>
      </c>
      <c r="F15458" s="18" t="str">
        <f t="shared" si="984"/>
        <v/>
      </c>
      <c r="G15458" s="18" t="str">
        <f t="shared" si="985"/>
        <v/>
      </c>
      <c r="H15458" s="18" t="str">
        <f t="shared" si="986"/>
        <v/>
      </c>
    </row>
    <row r="15459" spans="5:8" x14ac:dyDescent="0.25">
      <c r="E15459" s="18" t="str">
        <f t="shared" si="983"/>
        <v/>
      </c>
      <c r="F15459" s="18" t="str">
        <f t="shared" si="984"/>
        <v/>
      </c>
      <c r="G15459" s="18" t="str">
        <f t="shared" si="985"/>
        <v/>
      </c>
      <c r="H15459" s="18" t="str">
        <f t="shared" si="986"/>
        <v/>
      </c>
    </row>
    <row r="15460" spans="5:8" x14ac:dyDescent="0.25">
      <c r="E15460" s="18" t="str">
        <f t="shared" si="983"/>
        <v/>
      </c>
      <c r="F15460" s="18" t="str">
        <f t="shared" si="984"/>
        <v/>
      </c>
      <c r="G15460" s="18" t="str">
        <f t="shared" si="985"/>
        <v/>
      </c>
      <c r="H15460" s="18" t="str">
        <f t="shared" si="986"/>
        <v/>
      </c>
    </row>
    <row r="15461" spans="5:8" x14ac:dyDescent="0.25">
      <c r="E15461" s="18" t="str">
        <f t="shared" si="983"/>
        <v/>
      </c>
      <c r="F15461" s="18" t="str">
        <f t="shared" si="984"/>
        <v/>
      </c>
      <c r="G15461" s="18" t="str">
        <f t="shared" si="985"/>
        <v/>
      </c>
      <c r="H15461" s="18" t="str">
        <f t="shared" si="986"/>
        <v/>
      </c>
    </row>
    <row r="15462" spans="5:8" x14ac:dyDescent="0.25">
      <c r="E15462" s="18" t="str">
        <f t="shared" si="983"/>
        <v/>
      </c>
      <c r="F15462" s="18" t="str">
        <f t="shared" si="984"/>
        <v/>
      </c>
      <c r="G15462" s="18" t="str">
        <f t="shared" si="985"/>
        <v/>
      </c>
      <c r="H15462" s="18" t="str">
        <f t="shared" si="986"/>
        <v/>
      </c>
    </row>
    <row r="15463" spans="5:8" x14ac:dyDescent="0.25">
      <c r="E15463" s="18" t="str">
        <f t="shared" si="983"/>
        <v/>
      </c>
      <c r="F15463" s="18" t="str">
        <f t="shared" si="984"/>
        <v/>
      </c>
      <c r="G15463" s="18" t="str">
        <f t="shared" si="985"/>
        <v/>
      </c>
      <c r="H15463" s="18" t="str">
        <f t="shared" si="986"/>
        <v/>
      </c>
    </row>
    <row r="15464" spans="5:8" x14ac:dyDescent="0.25">
      <c r="E15464" s="18" t="str">
        <f t="shared" si="983"/>
        <v/>
      </c>
      <c r="F15464" s="18" t="str">
        <f t="shared" si="984"/>
        <v/>
      </c>
      <c r="G15464" s="18" t="str">
        <f t="shared" si="985"/>
        <v/>
      </c>
      <c r="H15464" s="18" t="str">
        <f t="shared" si="986"/>
        <v/>
      </c>
    </row>
    <row r="15465" spans="5:8" x14ac:dyDescent="0.25">
      <c r="E15465" s="18" t="str">
        <f t="shared" si="983"/>
        <v/>
      </c>
      <c r="F15465" s="18" t="str">
        <f t="shared" si="984"/>
        <v/>
      </c>
      <c r="G15465" s="18" t="str">
        <f t="shared" si="985"/>
        <v/>
      </c>
      <c r="H15465" s="18" t="str">
        <f t="shared" si="986"/>
        <v/>
      </c>
    </row>
    <row r="15466" spans="5:8" x14ac:dyDescent="0.25">
      <c r="E15466" s="18" t="str">
        <f t="shared" si="983"/>
        <v/>
      </c>
      <c r="F15466" s="18" t="str">
        <f t="shared" si="984"/>
        <v/>
      </c>
      <c r="G15466" s="18" t="str">
        <f t="shared" si="985"/>
        <v/>
      </c>
      <c r="H15466" s="18" t="str">
        <f t="shared" si="986"/>
        <v/>
      </c>
    </row>
    <row r="15467" spans="5:8" x14ac:dyDescent="0.25">
      <c r="E15467" s="18" t="str">
        <f t="shared" si="983"/>
        <v/>
      </c>
      <c r="F15467" s="18" t="str">
        <f t="shared" si="984"/>
        <v/>
      </c>
      <c r="G15467" s="18" t="str">
        <f t="shared" si="985"/>
        <v/>
      </c>
      <c r="H15467" s="18" t="str">
        <f t="shared" si="986"/>
        <v/>
      </c>
    </row>
    <row r="15468" spans="5:8" x14ac:dyDescent="0.25">
      <c r="E15468" s="18" t="str">
        <f t="shared" si="983"/>
        <v/>
      </c>
      <c r="F15468" s="18" t="str">
        <f t="shared" si="984"/>
        <v/>
      </c>
      <c r="G15468" s="18" t="str">
        <f t="shared" si="985"/>
        <v/>
      </c>
      <c r="H15468" s="18" t="str">
        <f t="shared" si="986"/>
        <v/>
      </c>
    </row>
    <row r="15469" spans="5:8" x14ac:dyDescent="0.25">
      <c r="E15469" s="18" t="str">
        <f t="shared" si="983"/>
        <v/>
      </c>
      <c r="F15469" s="18" t="str">
        <f t="shared" si="984"/>
        <v/>
      </c>
      <c r="G15469" s="18" t="str">
        <f t="shared" si="985"/>
        <v/>
      </c>
      <c r="H15469" s="18" t="str">
        <f t="shared" si="986"/>
        <v/>
      </c>
    </row>
    <row r="15470" spans="5:8" x14ac:dyDescent="0.25">
      <c r="E15470" s="18" t="str">
        <f t="shared" si="983"/>
        <v/>
      </c>
      <c r="F15470" s="18" t="str">
        <f t="shared" si="984"/>
        <v/>
      </c>
      <c r="G15470" s="18" t="str">
        <f t="shared" si="985"/>
        <v/>
      </c>
      <c r="H15470" s="18" t="str">
        <f t="shared" si="986"/>
        <v/>
      </c>
    </row>
    <row r="15471" spans="5:8" x14ac:dyDescent="0.25">
      <c r="E15471" s="18" t="str">
        <f t="shared" si="983"/>
        <v/>
      </c>
      <c r="F15471" s="18" t="str">
        <f t="shared" si="984"/>
        <v/>
      </c>
      <c r="G15471" s="18" t="str">
        <f t="shared" si="985"/>
        <v/>
      </c>
      <c r="H15471" s="18" t="str">
        <f t="shared" si="986"/>
        <v/>
      </c>
    </row>
    <row r="15472" spans="5:8" x14ac:dyDescent="0.25">
      <c r="E15472" s="18" t="str">
        <f t="shared" si="983"/>
        <v/>
      </c>
      <c r="F15472" s="18" t="str">
        <f t="shared" si="984"/>
        <v/>
      </c>
      <c r="G15472" s="18" t="str">
        <f t="shared" si="985"/>
        <v/>
      </c>
      <c r="H15472" s="18" t="str">
        <f t="shared" si="986"/>
        <v/>
      </c>
    </row>
    <row r="15473" spans="5:8" x14ac:dyDescent="0.25">
      <c r="E15473" s="18" t="str">
        <f t="shared" si="983"/>
        <v/>
      </c>
      <c r="F15473" s="18" t="str">
        <f t="shared" si="984"/>
        <v/>
      </c>
      <c r="G15473" s="18" t="str">
        <f t="shared" si="985"/>
        <v/>
      </c>
      <c r="H15473" s="18" t="str">
        <f t="shared" si="986"/>
        <v/>
      </c>
    </row>
    <row r="15474" spans="5:8" x14ac:dyDescent="0.25">
      <c r="E15474" s="18" t="str">
        <f t="shared" si="983"/>
        <v/>
      </c>
      <c r="F15474" s="18" t="str">
        <f t="shared" si="984"/>
        <v/>
      </c>
      <c r="G15474" s="18" t="str">
        <f t="shared" si="985"/>
        <v/>
      </c>
      <c r="H15474" s="18" t="str">
        <f t="shared" si="986"/>
        <v/>
      </c>
    </row>
    <row r="15475" spans="5:8" x14ac:dyDescent="0.25">
      <c r="E15475" s="18" t="str">
        <f t="shared" si="983"/>
        <v/>
      </c>
      <c r="F15475" s="18" t="str">
        <f t="shared" si="984"/>
        <v/>
      </c>
      <c r="G15475" s="18" t="str">
        <f t="shared" si="985"/>
        <v/>
      </c>
      <c r="H15475" s="18" t="str">
        <f t="shared" si="986"/>
        <v/>
      </c>
    </row>
    <row r="15476" spans="5:8" x14ac:dyDescent="0.25">
      <c r="E15476" s="18" t="str">
        <f t="shared" si="983"/>
        <v/>
      </c>
      <c r="F15476" s="18" t="str">
        <f t="shared" si="984"/>
        <v/>
      </c>
      <c r="G15476" s="18" t="str">
        <f t="shared" si="985"/>
        <v/>
      </c>
      <c r="H15476" s="18" t="str">
        <f t="shared" si="986"/>
        <v/>
      </c>
    </row>
    <row r="15477" spans="5:8" x14ac:dyDescent="0.25">
      <c r="E15477" s="18" t="str">
        <f t="shared" si="983"/>
        <v/>
      </c>
      <c r="F15477" s="18" t="str">
        <f t="shared" si="984"/>
        <v/>
      </c>
      <c r="G15477" s="18" t="str">
        <f t="shared" si="985"/>
        <v/>
      </c>
      <c r="H15477" s="18" t="str">
        <f t="shared" si="986"/>
        <v/>
      </c>
    </row>
    <row r="15478" spans="5:8" x14ac:dyDescent="0.25">
      <c r="E15478" s="18" t="str">
        <f t="shared" si="983"/>
        <v/>
      </c>
      <c r="F15478" s="18" t="str">
        <f t="shared" si="984"/>
        <v/>
      </c>
      <c r="G15478" s="18" t="str">
        <f t="shared" si="985"/>
        <v/>
      </c>
      <c r="H15478" s="18" t="str">
        <f t="shared" si="986"/>
        <v/>
      </c>
    </row>
    <row r="15479" spans="5:8" x14ac:dyDescent="0.25">
      <c r="E15479" s="18" t="str">
        <f t="shared" si="983"/>
        <v/>
      </c>
      <c r="F15479" s="18" t="str">
        <f t="shared" si="984"/>
        <v/>
      </c>
      <c r="G15479" s="18" t="str">
        <f t="shared" si="985"/>
        <v/>
      </c>
      <c r="H15479" s="18" t="str">
        <f t="shared" si="986"/>
        <v/>
      </c>
    </row>
    <row r="15480" spans="5:8" x14ac:dyDescent="0.25">
      <c r="E15480" s="18" t="str">
        <f t="shared" si="983"/>
        <v/>
      </c>
      <c r="F15480" s="18" t="str">
        <f t="shared" si="984"/>
        <v/>
      </c>
      <c r="G15480" s="18" t="str">
        <f t="shared" si="985"/>
        <v/>
      </c>
      <c r="H15480" s="18" t="str">
        <f t="shared" si="986"/>
        <v/>
      </c>
    </row>
    <row r="15481" spans="5:8" x14ac:dyDescent="0.25">
      <c r="E15481" s="18" t="str">
        <f t="shared" si="983"/>
        <v/>
      </c>
      <c r="F15481" s="18" t="str">
        <f t="shared" si="984"/>
        <v/>
      </c>
      <c r="G15481" s="18" t="str">
        <f t="shared" si="985"/>
        <v/>
      </c>
      <c r="H15481" s="18" t="str">
        <f t="shared" si="986"/>
        <v/>
      </c>
    </row>
    <row r="15482" spans="5:8" x14ac:dyDescent="0.25">
      <c r="E15482" s="18" t="str">
        <f t="shared" si="983"/>
        <v/>
      </c>
      <c r="F15482" s="18" t="str">
        <f t="shared" si="984"/>
        <v/>
      </c>
      <c r="G15482" s="18" t="str">
        <f t="shared" si="985"/>
        <v/>
      </c>
      <c r="H15482" s="18" t="str">
        <f t="shared" si="986"/>
        <v/>
      </c>
    </row>
    <row r="15483" spans="5:8" x14ac:dyDescent="0.25">
      <c r="E15483" s="18" t="str">
        <f t="shared" si="983"/>
        <v/>
      </c>
      <c r="F15483" s="18" t="str">
        <f t="shared" si="984"/>
        <v/>
      </c>
      <c r="G15483" s="18" t="str">
        <f t="shared" si="985"/>
        <v/>
      </c>
      <c r="H15483" s="18" t="str">
        <f t="shared" si="986"/>
        <v/>
      </c>
    </row>
    <row r="15484" spans="5:8" x14ac:dyDescent="0.25">
      <c r="E15484" s="18" t="str">
        <f t="shared" si="983"/>
        <v/>
      </c>
      <c r="F15484" s="18" t="str">
        <f t="shared" si="984"/>
        <v/>
      </c>
      <c r="G15484" s="18" t="str">
        <f t="shared" si="985"/>
        <v/>
      </c>
      <c r="H15484" s="18" t="str">
        <f t="shared" si="986"/>
        <v/>
      </c>
    </row>
    <row r="15485" spans="5:8" x14ac:dyDescent="0.25">
      <c r="E15485" s="18" t="str">
        <f t="shared" si="983"/>
        <v/>
      </c>
      <c r="F15485" s="18" t="str">
        <f t="shared" si="984"/>
        <v/>
      </c>
      <c r="G15485" s="18" t="str">
        <f t="shared" si="985"/>
        <v/>
      </c>
      <c r="H15485" s="18" t="str">
        <f t="shared" si="986"/>
        <v/>
      </c>
    </row>
    <row r="15486" spans="5:8" x14ac:dyDescent="0.25">
      <c r="E15486" s="18" t="str">
        <f t="shared" si="983"/>
        <v/>
      </c>
      <c r="F15486" s="18" t="str">
        <f t="shared" si="984"/>
        <v/>
      </c>
      <c r="G15486" s="18" t="str">
        <f t="shared" si="985"/>
        <v/>
      </c>
      <c r="H15486" s="18" t="str">
        <f t="shared" si="986"/>
        <v/>
      </c>
    </row>
    <row r="15487" spans="5:8" x14ac:dyDescent="0.25">
      <c r="E15487" s="18" t="str">
        <f t="shared" si="983"/>
        <v/>
      </c>
      <c r="F15487" s="18" t="str">
        <f t="shared" si="984"/>
        <v/>
      </c>
      <c r="G15487" s="18" t="str">
        <f t="shared" si="985"/>
        <v/>
      </c>
      <c r="H15487" s="18" t="str">
        <f t="shared" si="986"/>
        <v/>
      </c>
    </row>
    <row r="15488" spans="5:8" x14ac:dyDescent="0.25">
      <c r="E15488" s="18" t="str">
        <f t="shared" si="983"/>
        <v/>
      </c>
      <c r="F15488" s="18" t="str">
        <f t="shared" si="984"/>
        <v/>
      </c>
      <c r="G15488" s="18" t="str">
        <f t="shared" si="985"/>
        <v/>
      </c>
      <c r="H15488" s="18" t="str">
        <f t="shared" si="986"/>
        <v/>
      </c>
    </row>
    <row r="15489" spans="5:8" x14ac:dyDescent="0.25">
      <c r="E15489" s="18" t="str">
        <f t="shared" si="983"/>
        <v/>
      </c>
      <c r="F15489" s="18" t="str">
        <f t="shared" si="984"/>
        <v/>
      </c>
      <c r="G15489" s="18" t="str">
        <f t="shared" si="985"/>
        <v/>
      </c>
      <c r="H15489" s="18" t="str">
        <f t="shared" si="986"/>
        <v/>
      </c>
    </row>
    <row r="15490" spans="5:8" x14ac:dyDescent="0.25">
      <c r="E15490" s="18" t="str">
        <f t="shared" si="983"/>
        <v/>
      </c>
      <c r="F15490" s="18" t="str">
        <f t="shared" si="984"/>
        <v/>
      </c>
      <c r="G15490" s="18" t="str">
        <f t="shared" si="985"/>
        <v/>
      </c>
      <c r="H15490" s="18" t="str">
        <f t="shared" si="986"/>
        <v/>
      </c>
    </row>
    <row r="15491" spans="5:8" x14ac:dyDescent="0.25">
      <c r="E15491" s="18" t="str">
        <f t="shared" si="983"/>
        <v/>
      </c>
      <c r="F15491" s="18" t="str">
        <f t="shared" si="984"/>
        <v/>
      </c>
      <c r="G15491" s="18" t="str">
        <f t="shared" si="985"/>
        <v/>
      </c>
      <c r="H15491" s="18" t="str">
        <f t="shared" si="986"/>
        <v/>
      </c>
    </row>
    <row r="15492" spans="5:8" x14ac:dyDescent="0.25">
      <c r="E15492" s="18" t="str">
        <f t="shared" si="983"/>
        <v/>
      </c>
      <c r="F15492" s="18" t="str">
        <f t="shared" si="984"/>
        <v/>
      </c>
      <c r="G15492" s="18" t="str">
        <f t="shared" si="985"/>
        <v/>
      </c>
      <c r="H15492" s="18" t="str">
        <f t="shared" si="986"/>
        <v/>
      </c>
    </row>
    <row r="15493" spans="5:8" x14ac:dyDescent="0.25">
      <c r="E15493" s="18" t="str">
        <f t="shared" si="983"/>
        <v/>
      </c>
      <c r="F15493" s="18" t="str">
        <f t="shared" si="984"/>
        <v/>
      </c>
      <c r="G15493" s="18" t="str">
        <f t="shared" si="985"/>
        <v/>
      </c>
      <c r="H15493" s="18" t="str">
        <f t="shared" si="986"/>
        <v/>
      </c>
    </row>
    <row r="15494" spans="5:8" x14ac:dyDescent="0.25">
      <c r="E15494" s="18" t="str">
        <f t="shared" ref="E15494:E15557" si="987">IF($C15494="","",IFERROR(INDEX(ItemPriceCol,MATCH($C15494,ItemName,0)),""))</f>
        <v/>
      </c>
      <c r="F15494" s="18" t="str">
        <f t="shared" ref="F15494:F15557" si="988">IF(OR($D15494="",$E15494=""),"",$D15494*$E15494)</f>
        <v/>
      </c>
      <c r="G15494" s="18" t="str">
        <f t="shared" ref="G15494:G15557" si="989">IF($C15494="","",IFERROR(INDEX(ItemCostCol,MATCH($C15494,ItemName,0)),""))</f>
        <v/>
      </c>
      <c r="H15494" s="18" t="str">
        <f t="shared" ref="H15494:H15557" si="990">IF(OR($F15494="",$G15494=""),"",$F15494-$D15494*$G15494)</f>
        <v/>
      </c>
    </row>
    <row r="15495" spans="5:8" x14ac:dyDescent="0.25">
      <c r="E15495" s="18" t="str">
        <f t="shared" si="987"/>
        <v/>
      </c>
      <c r="F15495" s="18" t="str">
        <f t="shared" si="988"/>
        <v/>
      </c>
      <c r="G15495" s="18" t="str">
        <f t="shared" si="989"/>
        <v/>
      </c>
      <c r="H15495" s="18" t="str">
        <f t="shared" si="990"/>
        <v/>
      </c>
    </row>
    <row r="15496" spans="5:8" x14ac:dyDescent="0.25">
      <c r="E15496" s="18" t="str">
        <f t="shared" si="987"/>
        <v/>
      </c>
      <c r="F15496" s="18" t="str">
        <f t="shared" si="988"/>
        <v/>
      </c>
      <c r="G15496" s="18" t="str">
        <f t="shared" si="989"/>
        <v/>
      </c>
      <c r="H15496" s="18" t="str">
        <f t="shared" si="990"/>
        <v/>
      </c>
    </row>
    <row r="15497" spans="5:8" x14ac:dyDescent="0.25">
      <c r="E15497" s="18" t="str">
        <f t="shared" si="987"/>
        <v/>
      </c>
      <c r="F15497" s="18" t="str">
        <f t="shared" si="988"/>
        <v/>
      </c>
      <c r="G15497" s="18" t="str">
        <f t="shared" si="989"/>
        <v/>
      </c>
      <c r="H15497" s="18" t="str">
        <f t="shared" si="990"/>
        <v/>
      </c>
    </row>
    <row r="15498" spans="5:8" x14ac:dyDescent="0.25">
      <c r="E15498" s="18" t="str">
        <f t="shared" si="987"/>
        <v/>
      </c>
      <c r="F15498" s="18" t="str">
        <f t="shared" si="988"/>
        <v/>
      </c>
      <c r="G15498" s="18" t="str">
        <f t="shared" si="989"/>
        <v/>
      </c>
      <c r="H15498" s="18" t="str">
        <f t="shared" si="990"/>
        <v/>
      </c>
    </row>
    <row r="15499" spans="5:8" x14ac:dyDescent="0.25">
      <c r="E15499" s="18" t="str">
        <f t="shared" si="987"/>
        <v/>
      </c>
      <c r="F15499" s="18" t="str">
        <f t="shared" si="988"/>
        <v/>
      </c>
      <c r="G15499" s="18" t="str">
        <f t="shared" si="989"/>
        <v/>
      </c>
      <c r="H15499" s="18" t="str">
        <f t="shared" si="990"/>
        <v/>
      </c>
    </row>
    <row r="15500" spans="5:8" x14ac:dyDescent="0.25">
      <c r="E15500" s="18" t="str">
        <f t="shared" si="987"/>
        <v/>
      </c>
      <c r="F15500" s="18" t="str">
        <f t="shared" si="988"/>
        <v/>
      </c>
      <c r="G15500" s="18" t="str">
        <f t="shared" si="989"/>
        <v/>
      </c>
      <c r="H15500" s="18" t="str">
        <f t="shared" si="990"/>
        <v/>
      </c>
    </row>
    <row r="15501" spans="5:8" x14ac:dyDescent="0.25">
      <c r="E15501" s="18" t="str">
        <f t="shared" si="987"/>
        <v/>
      </c>
      <c r="F15501" s="18" t="str">
        <f t="shared" si="988"/>
        <v/>
      </c>
      <c r="G15501" s="18" t="str">
        <f t="shared" si="989"/>
        <v/>
      </c>
      <c r="H15501" s="18" t="str">
        <f t="shared" si="990"/>
        <v/>
      </c>
    </row>
    <row r="15502" spans="5:8" x14ac:dyDescent="0.25">
      <c r="E15502" s="18" t="str">
        <f t="shared" si="987"/>
        <v/>
      </c>
      <c r="F15502" s="18" t="str">
        <f t="shared" si="988"/>
        <v/>
      </c>
      <c r="G15502" s="18" t="str">
        <f t="shared" si="989"/>
        <v/>
      </c>
      <c r="H15502" s="18" t="str">
        <f t="shared" si="990"/>
        <v/>
      </c>
    </row>
    <row r="15503" spans="5:8" x14ac:dyDescent="0.25">
      <c r="E15503" s="18" t="str">
        <f t="shared" si="987"/>
        <v/>
      </c>
      <c r="F15503" s="18" t="str">
        <f t="shared" si="988"/>
        <v/>
      </c>
      <c r="G15503" s="18" t="str">
        <f t="shared" si="989"/>
        <v/>
      </c>
      <c r="H15503" s="18" t="str">
        <f t="shared" si="990"/>
        <v/>
      </c>
    </row>
    <row r="15504" spans="5:8" x14ac:dyDescent="0.25">
      <c r="E15504" s="18" t="str">
        <f t="shared" si="987"/>
        <v/>
      </c>
      <c r="F15504" s="18" t="str">
        <f t="shared" si="988"/>
        <v/>
      </c>
      <c r="G15504" s="18" t="str">
        <f t="shared" si="989"/>
        <v/>
      </c>
      <c r="H15504" s="18" t="str">
        <f t="shared" si="990"/>
        <v/>
      </c>
    </row>
    <row r="15505" spans="5:8" x14ac:dyDescent="0.25">
      <c r="E15505" s="18" t="str">
        <f t="shared" si="987"/>
        <v/>
      </c>
      <c r="F15505" s="18" t="str">
        <f t="shared" si="988"/>
        <v/>
      </c>
      <c r="G15505" s="18" t="str">
        <f t="shared" si="989"/>
        <v/>
      </c>
      <c r="H15505" s="18" t="str">
        <f t="shared" si="990"/>
        <v/>
      </c>
    </row>
    <row r="15506" spans="5:8" x14ac:dyDescent="0.25">
      <c r="E15506" s="18" t="str">
        <f t="shared" si="987"/>
        <v/>
      </c>
      <c r="F15506" s="18" t="str">
        <f t="shared" si="988"/>
        <v/>
      </c>
      <c r="G15506" s="18" t="str">
        <f t="shared" si="989"/>
        <v/>
      </c>
      <c r="H15506" s="18" t="str">
        <f t="shared" si="990"/>
        <v/>
      </c>
    </row>
    <row r="15507" spans="5:8" x14ac:dyDescent="0.25">
      <c r="E15507" s="18" t="str">
        <f t="shared" si="987"/>
        <v/>
      </c>
      <c r="F15507" s="18" t="str">
        <f t="shared" si="988"/>
        <v/>
      </c>
      <c r="G15507" s="18" t="str">
        <f t="shared" si="989"/>
        <v/>
      </c>
      <c r="H15507" s="18" t="str">
        <f t="shared" si="990"/>
        <v/>
      </c>
    </row>
    <row r="15508" spans="5:8" x14ac:dyDescent="0.25">
      <c r="E15508" s="18" t="str">
        <f t="shared" si="987"/>
        <v/>
      </c>
      <c r="F15508" s="18" t="str">
        <f t="shared" si="988"/>
        <v/>
      </c>
      <c r="G15508" s="18" t="str">
        <f t="shared" si="989"/>
        <v/>
      </c>
      <c r="H15508" s="18" t="str">
        <f t="shared" si="990"/>
        <v/>
      </c>
    </row>
    <row r="15509" spans="5:8" x14ac:dyDescent="0.25">
      <c r="E15509" s="18" t="str">
        <f t="shared" si="987"/>
        <v/>
      </c>
      <c r="F15509" s="18" t="str">
        <f t="shared" si="988"/>
        <v/>
      </c>
      <c r="G15509" s="18" t="str">
        <f t="shared" si="989"/>
        <v/>
      </c>
      <c r="H15509" s="18" t="str">
        <f t="shared" si="990"/>
        <v/>
      </c>
    </row>
    <row r="15510" spans="5:8" x14ac:dyDescent="0.25">
      <c r="E15510" s="18" t="str">
        <f t="shared" si="987"/>
        <v/>
      </c>
      <c r="F15510" s="18" t="str">
        <f t="shared" si="988"/>
        <v/>
      </c>
      <c r="G15510" s="18" t="str">
        <f t="shared" si="989"/>
        <v/>
      </c>
      <c r="H15510" s="18" t="str">
        <f t="shared" si="990"/>
        <v/>
      </c>
    </row>
    <row r="15511" spans="5:8" x14ac:dyDescent="0.25">
      <c r="E15511" s="18" t="str">
        <f t="shared" si="987"/>
        <v/>
      </c>
      <c r="F15511" s="18" t="str">
        <f t="shared" si="988"/>
        <v/>
      </c>
      <c r="G15511" s="18" t="str">
        <f t="shared" si="989"/>
        <v/>
      </c>
      <c r="H15511" s="18" t="str">
        <f t="shared" si="990"/>
        <v/>
      </c>
    </row>
    <row r="15512" spans="5:8" x14ac:dyDescent="0.25">
      <c r="E15512" s="18" t="str">
        <f t="shared" si="987"/>
        <v/>
      </c>
      <c r="F15512" s="18" t="str">
        <f t="shared" si="988"/>
        <v/>
      </c>
      <c r="G15512" s="18" t="str">
        <f t="shared" si="989"/>
        <v/>
      </c>
      <c r="H15512" s="18" t="str">
        <f t="shared" si="990"/>
        <v/>
      </c>
    </row>
    <row r="15513" spans="5:8" x14ac:dyDescent="0.25">
      <c r="E15513" s="18" t="str">
        <f t="shared" si="987"/>
        <v/>
      </c>
      <c r="F15513" s="18" t="str">
        <f t="shared" si="988"/>
        <v/>
      </c>
      <c r="G15513" s="18" t="str">
        <f t="shared" si="989"/>
        <v/>
      </c>
      <c r="H15513" s="18" t="str">
        <f t="shared" si="990"/>
        <v/>
      </c>
    </row>
    <row r="15514" spans="5:8" x14ac:dyDescent="0.25">
      <c r="E15514" s="18" t="str">
        <f t="shared" si="987"/>
        <v/>
      </c>
      <c r="F15514" s="18" t="str">
        <f t="shared" si="988"/>
        <v/>
      </c>
      <c r="G15514" s="18" t="str">
        <f t="shared" si="989"/>
        <v/>
      </c>
      <c r="H15514" s="18" t="str">
        <f t="shared" si="990"/>
        <v/>
      </c>
    </row>
    <row r="15515" spans="5:8" x14ac:dyDescent="0.25">
      <c r="E15515" s="18" t="str">
        <f t="shared" si="987"/>
        <v/>
      </c>
      <c r="F15515" s="18" t="str">
        <f t="shared" si="988"/>
        <v/>
      </c>
      <c r="G15515" s="18" t="str">
        <f t="shared" si="989"/>
        <v/>
      </c>
      <c r="H15515" s="18" t="str">
        <f t="shared" si="990"/>
        <v/>
      </c>
    </row>
    <row r="15516" spans="5:8" x14ac:dyDescent="0.25">
      <c r="E15516" s="18" t="str">
        <f t="shared" si="987"/>
        <v/>
      </c>
      <c r="F15516" s="18" t="str">
        <f t="shared" si="988"/>
        <v/>
      </c>
      <c r="G15516" s="18" t="str">
        <f t="shared" si="989"/>
        <v/>
      </c>
      <c r="H15516" s="18" t="str">
        <f t="shared" si="990"/>
        <v/>
      </c>
    </row>
    <row r="15517" spans="5:8" x14ac:dyDescent="0.25">
      <c r="E15517" s="18" t="str">
        <f t="shared" si="987"/>
        <v/>
      </c>
      <c r="F15517" s="18" t="str">
        <f t="shared" si="988"/>
        <v/>
      </c>
      <c r="G15517" s="18" t="str">
        <f t="shared" si="989"/>
        <v/>
      </c>
      <c r="H15517" s="18" t="str">
        <f t="shared" si="990"/>
        <v/>
      </c>
    </row>
    <row r="15518" spans="5:8" x14ac:dyDescent="0.25">
      <c r="E15518" s="18" t="str">
        <f t="shared" si="987"/>
        <v/>
      </c>
      <c r="F15518" s="18" t="str">
        <f t="shared" si="988"/>
        <v/>
      </c>
      <c r="G15518" s="18" t="str">
        <f t="shared" si="989"/>
        <v/>
      </c>
      <c r="H15518" s="18" t="str">
        <f t="shared" si="990"/>
        <v/>
      </c>
    </row>
    <row r="15519" spans="5:8" x14ac:dyDescent="0.25">
      <c r="E15519" s="18" t="str">
        <f t="shared" si="987"/>
        <v/>
      </c>
      <c r="F15519" s="18" t="str">
        <f t="shared" si="988"/>
        <v/>
      </c>
      <c r="G15519" s="18" t="str">
        <f t="shared" si="989"/>
        <v/>
      </c>
      <c r="H15519" s="18" t="str">
        <f t="shared" si="990"/>
        <v/>
      </c>
    </row>
    <row r="15520" spans="5:8" x14ac:dyDescent="0.25">
      <c r="E15520" s="18" t="str">
        <f t="shared" si="987"/>
        <v/>
      </c>
      <c r="F15520" s="18" t="str">
        <f t="shared" si="988"/>
        <v/>
      </c>
      <c r="G15520" s="18" t="str">
        <f t="shared" si="989"/>
        <v/>
      </c>
      <c r="H15520" s="18" t="str">
        <f t="shared" si="990"/>
        <v/>
      </c>
    </row>
    <row r="15521" spans="5:8" x14ac:dyDescent="0.25">
      <c r="E15521" s="18" t="str">
        <f t="shared" si="987"/>
        <v/>
      </c>
      <c r="F15521" s="18" t="str">
        <f t="shared" si="988"/>
        <v/>
      </c>
      <c r="G15521" s="18" t="str">
        <f t="shared" si="989"/>
        <v/>
      </c>
      <c r="H15521" s="18" t="str">
        <f t="shared" si="990"/>
        <v/>
      </c>
    </row>
    <row r="15522" spans="5:8" x14ac:dyDescent="0.25">
      <c r="E15522" s="18" t="str">
        <f t="shared" si="987"/>
        <v/>
      </c>
      <c r="F15522" s="18" t="str">
        <f t="shared" si="988"/>
        <v/>
      </c>
      <c r="G15522" s="18" t="str">
        <f t="shared" si="989"/>
        <v/>
      </c>
      <c r="H15522" s="18" t="str">
        <f t="shared" si="990"/>
        <v/>
      </c>
    </row>
    <row r="15523" spans="5:8" x14ac:dyDescent="0.25">
      <c r="E15523" s="18" t="str">
        <f t="shared" si="987"/>
        <v/>
      </c>
      <c r="F15523" s="18" t="str">
        <f t="shared" si="988"/>
        <v/>
      </c>
      <c r="G15523" s="18" t="str">
        <f t="shared" si="989"/>
        <v/>
      </c>
      <c r="H15523" s="18" t="str">
        <f t="shared" si="990"/>
        <v/>
      </c>
    </row>
    <row r="15524" spans="5:8" x14ac:dyDescent="0.25">
      <c r="E15524" s="18" t="str">
        <f t="shared" si="987"/>
        <v/>
      </c>
      <c r="F15524" s="18" t="str">
        <f t="shared" si="988"/>
        <v/>
      </c>
      <c r="G15524" s="18" t="str">
        <f t="shared" si="989"/>
        <v/>
      </c>
      <c r="H15524" s="18" t="str">
        <f t="shared" si="990"/>
        <v/>
      </c>
    </row>
    <row r="15525" spans="5:8" x14ac:dyDescent="0.25">
      <c r="E15525" s="18" t="str">
        <f t="shared" si="987"/>
        <v/>
      </c>
      <c r="F15525" s="18" t="str">
        <f t="shared" si="988"/>
        <v/>
      </c>
      <c r="G15525" s="18" t="str">
        <f t="shared" si="989"/>
        <v/>
      </c>
      <c r="H15525" s="18" t="str">
        <f t="shared" si="990"/>
        <v/>
      </c>
    </row>
    <row r="15526" spans="5:8" x14ac:dyDescent="0.25">
      <c r="E15526" s="18" t="str">
        <f t="shared" si="987"/>
        <v/>
      </c>
      <c r="F15526" s="18" t="str">
        <f t="shared" si="988"/>
        <v/>
      </c>
      <c r="G15526" s="18" t="str">
        <f t="shared" si="989"/>
        <v/>
      </c>
      <c r="H15526" s="18" t="str">
        <f t="shared" si="990"/>
        <v/>
      </c>
    </row>
    <row r="15527" spans="5:8" x14ac:dyDescent="0.25">
      <c r="E15527" s="18" t="str">
        <f t="shared" si="987"/>
        <v/>
      </c>
      <c r="F15527" s="18" t="str">
        <f t="shared" si="988"/>
        <v/>
      </c>
      <c r="G15527" s="18" t="str">
        <f t="shared" si="989"/>
        <v/>
      </c>
      <c r="H15527" s="18" t="str">
        <f t="shared" si="990"/>
        <v/>
      </c>
    </row>
    <row r="15528" spans="5:8" x14ac:dyDescent="0.25">
      <c r="E15528" s="18" t="str">
        <f t="shared" si="987"/>
        <v/>
      </c>
      <c r="F15528" s="18" t="str">
        <f t="shared" si="988"/>
        <v/>
      </c>
      <c r="G15528" s="18" t="str">
        <f t="shared" si="989"/>
        <v/>
      </c>
      <c r="H15528" s="18" t="str">
        <f t="shared" si="990"/>
        <v/>
      </c>
    </row>
    <row r="15529" spans="5:8" x14ac:dyDescent="0.25">
      <c r="E15529" s="18" t="str">
        <f t="shared" si="987"/>
        <v/>
      </c>
      <c r="F15529" s="18" t="str">
        <f t="shared" si="988"/>
        <v/>
      </c>
      <c r="G15529" s="18" t="str">
        <f t="shared" si="989"/>
        <v/>
      </c>
      <c r="H15529" s="18" t="str">
        <f t="shared" si="990"/>
        <v/>
      </c>
    </row>
    <row r="15530" spans="5:8" x14ac:dyDescent="0.25">
      <c r="E15530" s="18" t="str">
        <f t="shared" si="987"/>
        <v/>
      </c>
      <c r="F15530" s="18" t="str">
        <f t="shared" si="988"/>
        <v/>
      </c>
      <c r="G15530" s="18" t="str">
        <f t="shared" si="989"/>
        <v/>
      </c>
      <c r="H15530" s="18" t="str">
        <f t="shared" si="990"/>
        <v/>
      </c>
    </row>
    <row r="15531" spans="5:8" x14ac:dyDescent="0.25">
      <c r="E15531" s="18" t="str">
        <f t="shared" si="987"/>
        <v/>
      </c>
      <c r="F15531" s="18" t="str">
        <f t="shared" si="988"/>
        <v/>
      </c>
      <c r="G15531" s="18" t="str">
        <f t="shared" si="989"/>
        <v/>
      </c>
      <c r="H15531" s="18" t="str">
        <f t="shared" si="990"/>
        <v/>
      </c>
    </row>
    <row r="15532" spans="5:8" x14ac:dyDescent="0.25">
      <c r="E15532" s="18" t="str">
        <f t="shared" si="987"/>
        <v/>
      </c>
      <c r="F15532" s="18" t="str">
        <f t="shared" si="988"/>
        <v/>
      </c>
      <c r="G15532" s="18" t="str">
        <f t="shared" si="989"/>
        <v/>
      </c>
      <c r="H15532" s="18" t="str">
        <f t="shared" si="990"/>
        <v/>
      </c>
    </row>
    <row r="15533" spans="5:8" x14ac:dyDescent="0.25">
      <c r="E15533" s="18" t="str">
        <f t="shared" si="987"/>
        <v/>
      </c>
      <c r="F15533" s="18" t="str">
        <f t="shared" si="988"/>
        <v/>
      </c>
      <c r="G15533" s="18" t="str">
        <f t="shared" si="989"/>
        <v/>
      </c>
      <c r="H15533" s="18" t="str">
        <f t="shared" si="990"/>
        <v/>
      </c>
    </row>
    <row r="15534" spans="5:8" x14ac:dyDescent="0.25">
      <c r="E15534" s="18" t="str">
        <f t="shared" si="987"/>
        <v/>
      </c>
      <c r="F15534" s="18" t="str">
        <f t="shared" si="988"/>
        <v/>
      </c>
      <c r="G15534" s="18" t="str">
        <f t="shared" si="989"/>
        <v/>
      </c>
      <c r="H15534" s="18" t="str">
        <f t="shared" si="990"/>
        <v/>
      </c>
    </row>
    <row r="15535" spans="5:8" x14ac:dyDescent="0.25">
      <c r="E15535" s="18" t="str">
        <f t="shared" si="987"/>
        <v/>
      </c>
      <c r="F15535" s="18" t="str">
        <f t="shared" si="988"/>
        <v/>
      </c>
      <c r="G15535" s="18" t="str">
        <f t="shared" si="989"/>
        <v/>
      </c>
      <c r="H15535" s="18" t="str">
        <f t="shared" si="990"/>
        <v/>
      </c>
    </row>
    <row r="15536" spans="5:8" x14ac:dyDescent="0.25">
      <c r="E15536" s="18" t="str">
        <f t="shared" si="987"/>
        <v/>
      </c>
      <c r="F15536" s="18" t="str">
        <f t="shared" si="988"/>
        <v/>
      </c>
      <c r="G15536" s="18" t="str">
        <f t="shared" si="989"/>
        <v/>
      </c>
      <c r="H15536" s="18" t="str">
        <f t="shared" si="990"/>
        <v/>
      </c>
    </row>
    <row r="15537" spans="5:8" x14ac:dyDescent="0.25">
      <c r="E15537" s="18" t="str">
        <f t="shared" si="987"/>
        <v/>
      </c>
      <c r="F15537" s="18" t="str">
        <f t="shared" si="988"/>
        <v/>
      </c>
      <c r="G15537" s="18" t="str">
        <f t="shared" si="989"/>
        <v/>
      </c>
      <c r="H15537" s="18" t="str">
        <f t="shared" si="990"/>
        <v/>
      </c>
    </row>
    <row r="15538" spans="5:8" x14ac:dyDescent="0.25">
      <c r="E15538" s="18" t="str">
        <f t="shared" si="987"/>
        <v/>
      </c>
      <c r="F15538" s="18" t="str">
        <f t="shared" si="988"/>
        <v/>
      </c>
      <c r="G15538" s="18" t="str">
        <f t="shared" si="989"/>
        <v/>
      </c>
      <c r="H15538" s="18" t="str">
        <f t="shared" si="990"/>
        <v/>
      </c>
    </row>
    <row r="15539" spans="5:8" x14ac:dyDescent="0.25">
      <c r="E15539" s="18" t="str">
        <f t="shared" si="987"/>
        <v/>
      </c>
      <c r="F15539" s="18" t="str">
        <f t="shared" si="988"/>
        <v/>
      </c>
      <c r="G15539" s="18" t="str">
        <f t="shared" si="989"/>
        <v/>
      </c>
      <c r="H15539" s="18" t="str">
        <f t="shared" si="990"/>
        <v/>
      </c>
    </row>
    <row r="15540" spans="5:8" x14ac:dyDescent="0.25">
      <c r="E15540" s="18" t="str">
        <f t="shared" si="987"/>
        <v/>
      </c>
      <c r="F15540" s="18" t="str">
        <f t="shared" si="988"/>
        <v/>
      </c>
      <c r="G15540" s="18" t="str">
        <f t="shared" si="989"/>
        <v/>
      </c>
      <c r="H15540" s="18" t="str">
        <f t="shared" si="990"/>
        <v/>
      </c>
    </row>
    <row r="15541" spans="5:8" x14ac:dyDescent="0.25">
      <c r="E15541" s="18" t="str">
        <f t="shared" si="987"/>
        <v/>
      </c>
      <c r="F15541" s="18" t="str">
        <f t="shared" si="988"/>
        <v/>
      </c>
      <c r="G15541" s="18" t="str">
        <f t="shared" si="989"/>
        <v/>
      </c>
      <c r="H15541" s="18" t="str">
        <f t="shared" si="990"/>
        <v/>
      </c>
    </row>
    <row r="15542" spans="5:8" x14ac:dyDescent="0.25">
      <c r="E15542" s="18" t="str">
        <f t="shared" si="987"/>
        <v/>
      </c>
      <c r="F15542" s="18" t="str">
        <f t="shared" si="988"/>
        <v/>
      </c>
      <c r="G15542" s="18" t="str">
        <f t="shared" si="989"/>
        <v/>
      </c>
      <c r="H15542" s="18" t="str">
        <f t="shared" si="990"/>
        <v/>
      </c>
    </row>
    <row r="15543" spans="5:8" x14ac:dyDescent="0.25">
      <c r="E15543" s="18" t="str">
        <f t="shared" si="987"/>
        <v/>
      </c>
      <c r="F15543" s="18" t="str">
        <f t="shared" si="988"/>
        <v/>
      </c>
      <c r="G15543" s="18" t="str">
        <f t="shared" si="989"/>
        <v/>
      </c>
      <c r="H15543" s="18" t="str">
        <f t="shared" si="990"/>
        <v/>
      </c>
    </row>
    <row r="15544" spans="5:8" x14ac:dyDescent="0.25">
      <c r="E15544" s="18" t="str">
        <f t="shared" si="987"/>
        <v/>
      </c>
      <c r="F15544" s="18" t="str">
        <f t="shared" si="988"/>
        <v/>
      </c>
      <c r="G15544" s="18" t="str">
        <f t="shared" si="989"/>
        <v/>
      </c>
      <c r="H15544" s="18" t="str">
        <f t="shared" si="990"/>
        <v/>
      </c>
    </row>
    <row r="15545" spans="5:8" x14ac:dyDescent="0.25">
      <c r="E15545" s="18" t="str">
        <f t="shared" si="987"/>
        <v/>
      </c>
      <c r="F15545" s="18" t="str">
        <f t="shared" si="988"/>
        <v/>
      </c>
      <c r="G15545" s="18" t="str">
        <f t="shared" si="989"/>
        <v/>
      </c>
      <c r="H15545" s="18" t="str">
        <f t="shared" si="990"/>
        <v/>
      </c>
    </row>
    <row r="15546" spans="5:8" x14ac:dyDescent="0.25">
      <c r="E15546" s="18" t="str">
        <f t="shared" si="987"/>
        <v/>
      </c>
      <c r="F15546" s="18" t="str">
        <f t="shared" si="988"/>
        <v/>
      </c>
      <c r="G15546" s="18" t="str">
        <f t="shared" si="989"/>
        <v/>
      </c>
      <c r="H15546" s="18" t="str">
        <f t="shared" si="990"/>
        <v/>
      </c>
    </row>
    <row r="15547" spans="5:8" x14ac:dyDescent="0.25">
      <c r="E15547" s="18" t="str">
        <f t="shared" si="987"/>
        <v/>
      </c>
      <c r="F15547" s="18" t="str">
        <f t="shared" si="988"/>
        <v/>
      </c>
      <c r="G15547" s="18" t="str">
        <f t="shared" si="989"/>
        <v/>
      </c>
      <c r="H15547" s="18" t="str">
        <f t="shared" si="990"/>
        <v/>
      </c>
    </row>
    <row r="15548" spans="5:8" x14ac:dyDescent="0.25">
      <c r="E15548" s="18" t="str">
        <f t="shared" si="987"/>
        <v/>
      </c>
      <c r="F15548" s="18" t="str">
        <f t="shared" si="988"/>
        <v/>
      </c>
      <c r="G15548" s="18" t="str">
        <f t="shared" si="989"/>
        <v/>
      </c>
      <c r="H15548" s="18" t="str">
        <f t="shared" si="990"/>
        <v/>
      </c>
    </row>
    <row r="15549" spans="5:8" x14ac:dyDescent="0.25">
      <c r="E15549" s="18" t="str">
        <f t="shared" si="987"/>
        <v/>
      </c>
      <c r="F15549" s="18" t="str">
        <f t="shared" si="988"/>
        <v/>
      </c>
      <c r="G15549" s="18" t="str">
        <f t="shared" si="989"/>
        <v/>
      </c>
      <c r="H15549" s="18" t="str">
        <f t="shared" si="990"/>
        <v/>
      </c>
    </row>
    <row r="15550" spans="5:8" x14ac:dyDescent="0.25">
      <c r="E15550" s="18" t="str">
        <f t="shared" si="987"/>
        <v/>
      </c>
      <c r="F15550" s="18" t="str">
        <f t="shared" si="988"/>
        <v/>
      </c>
      <c r="G15550" s="18" t="str">
        <f t="shared" si="989"/>
        <v/>
      </c>
      <c r="H15550" s="18" t="str">
        <f t="shared" si="990"/>
        <v/>
      </c>
    </row>
    <row r="15551" spans="5:8" x14ac:dyDescent="0.25">
      <c r="E15551" s="18" t="str">
        <f t="shared" si="987"/>
        <v/>
      </c>
      <c r="F15551" s="18" t="str">
        <f t="shared" si="988"/>
        <v/>
      </c>
      <c r="G15551" s="18" t="str">
        <f t="shared" si="989"/>
        <v/>
      </c>
      <c r="H15551" s="18" t="str">
        <f t="shared" si="990"/>
        <v/>
      </c>
    </row>
    <row r="15552" spans="5:8" x14ac:dyDescent="0.25">
      <c r="E15552" s="18" t="str">
        <f t="shared" si="987"/>
        <v/>
      </c>
      <c r="F15552" s="18" t="str">
        <f t="shared" si="988"/>
        <v/>
      </c>
      <c r="G15552" s="18" t="str">
        <f t="shared" si="989"/>
        <v/>
      </c>
      <c r="H15552" s="18" t="str">
        <f t="shared" si="990"/>
        <v/>
      </c>
    </row>
    <row r="15553" spans="5:8" x14ac:dyDescent="0.25">
      <c r="E15553" s="18" t="str">
        <f t="shared" si="987"/>
        <v/>
      </c>
      <c r="F15553" s="18" t="str">
        <f t="shared" si="988"/>
        <v/>
      </c>
      <c r="G15553" s="18" t="str">
        <f t="shared" si="989"/>
        <v/>
      </c>
      <c r="H15553" s="18" t="str">
        <f t="shared" si="990"/>
        <v/>
      </c>
    </row>
    <row r="15554" spans="5:8" x14ac:dyDescent="0.25">
      <c r="E15554" s="18" t="str">
        <f t="shared" si="987"/>
        <v/>
      </c>
      <c r="F15554" s="18" t="str">
        <f t="shared" si="988"/>
        <v/>
      </c>
      <c r="G15554" s="18" t="str">
        <f t="shared" si="989"/>
        <v/>
      </c>
      <c r="H15554" s="18" t="str">
        <f t="shared" si="990"/>
        <v/>
      </c>
    </row>
    <row r="15555" spans="5:8" x14ac:dyDescent="0.25">
      <c r="E15555" s="18" t="str">
        <f t="shared" si="987"/>
        <v/>
      </c>
      <c r="F15555" s="18" t="str">
        <f t="shared" si="988"/>
        <v/>
      </c>
      <c r="G15555" s="18" t="str">
        <f t="shared" si="989"/>
        <v/>
      </c>
      <c r="H15555" s="18" t="str">
        <f t="shared" si="990"/>
        <v/>
      </c>
    </row>
    <row r="15556" spans="5:8" x14ac:dyDescent="0.25">
      <c r="E15556" s="18" t="str">
        <f t="shared" si="987"/>
        <v/>
      </c>
      <c r="F15556" s="18" t="str">
        <f t="shared" si="988"/>
        <v/>
      </c>
      <c r="G15556" s="18" t="str">
        <f t="shared" si="989"/>
        <v/>
      </c>
      <c r="H15556" s="18" t="str">
        <f t="shared" si="990"/>
        <v/>
      </c>
    </row>
    <row r="15557" spans="5:8" x14ac:dyDescent="0.25">
      <c r="E15557" s="18" t="str">
        <f t="shared" si="987"/>
        <v/>
      </c>
      <c r="F15557" s="18" t="str">
        <f t="shared" si="988"/>
        <v/>
      </c>
      <c r="G15557" s="18" t="str">
        <f t="shared" si="989"/>
        <v/>
      </c>
      <c r="H15557" s="18" t="str">
        <f t="shared" si="990"/>
        <v/>
      </c>
    </row>
    <row r="15558" spans="5:8" x14ac:dyDescent="0.25">
      <c r="E15558" s="18" t="str">
        <f t="shared" ref="E15558:E15621" si="991">IF($C15558="","",IFERROR(INDEX(ItemPriceCol,MATCH($C15558,ItemName,0)),""))</f>
        <v/>
      </c>
      <c r="F15558" s="18" t="str">
        <f t="shared" ref="F15558:F15621" si="992">IF(OR($D15558="",$E15558=""),"",$D15558*$E15558)</f>
        <v/>
      </c>
      <c r="G15558" s="18" t="str">
        <f t="shared" ref="G15558:G15621" si="993">IF($C15558="","",IFERROR(INDEX(ItemCostCol,MATCH($C15558,ItemName,0)),""))</f>
        <v/>
      </c>
      <c r="H15558" s="18" t="str">
        <f t="shared" ref="H15558:H15621" si="994">IF(OR($F15558="",$G15558=""),"",$F15558-$D15558*$G15558)</f>
        <v/>
      </c>
    </row>
    <row r="15559" spans="5:8" x14ac:dyDescent="0.25">
      <c r="E15559" s="18" t="str">
        <f t="shared" si="991"/>
        <v/>
      </c>
      <c r="F15559" s="18" t="str">
        <f t="shared" si="992"/>
        <v/>
      </c>
      <c r="G15559" s="18" t="str">
        <f t="shared" si="993"/>
        <v/>
      </c>
      <c r="H15559" s="18" t="str">
        <f t="shared" si="994"/>
        <v/>
      </c>
    </row>
    <row r="15560" spans="5:8" x14ac:dyDescent="0.25">
      <c r="E15560" s="18" t="str">
        <f t="shared" si="991"/>
        <v/>
      </c>
      <c r="F15560" s="18" t="str">
        <f t="shared" si="992"/>
        <v/>
      </c>
      <c r="G15560" s="18" t="str">
        <f t="shared" si="993"/>
        <v/>
      </c>
      <c r="H15560" s="18" t="str">
        <f t="shared" si="994"/>
        <v/>
      </c>
    </row>
    <row r="15561" spans="5:8" x14ac:dyDescent="0.25">
      <c r="E15561" s="18" t="str">
        <f t="shared" si="991"/>
        <v/>
      </c>
      <c r="F15561" s="18" t="str">
        <f t="shared" si="992"/>
        <v/>
      </c>
      <c r="G15561" s="18" t="str">
        <f t="shared" si="993"/>
        <v/>
      </c>
      <c r="H15561" s="18" t="str">
        <f t="shared" si="994"/>
        <v/>
      </c>
    </row>
    <row r="15562" spans="5:8" x14ac:dyDescent="0.25">
      <c r="E15562" s="18" t="str">
        <f t="shared" si="991"/>
        <v/>
      </c>
      <c r="F15562" s="18" t="str">
        <f t="shared" si="992"/>
        <v/>
      </c>
      <c r="G15562" s="18" t="str">
        <f t="shared" si="993"/>
        <v/>
      </c>
      <c r="H15562" s="18" t="str">
        <f t="shared" si="994"/>
        <v/>
      </c>
    </row>
    <row r="15563" spans="5:8" x14ac:dyDescent="0.25">
      <c r="E15563" s="18" t="str">
        <f t="shared" si="991"/>
        <v/>
      </c>
      <c r="F15563" s="18" t="str">
        <f t="shared" si="992"/>
        <v/>
      </c>
      <c r="G15563" s="18" t="str">
        <f t="shared" si="993"/>
        <v/>
      </c>
      <c r="H15563" s="18" t="str">
        <f t="shared" si="994"/>
        <v/>
      </c>
    </row>
    <row r="15564" spans="5:8" x14ac:dyDescent="0.25">
      <c r="E15564" s="18" t="str">
        <f t="shared" si="991"/>
        <v/>
      </c>
      <c r="F15564" s="18" t="str">
        <f t="shared" si="992"/>
        <v/>
      </c>
      <c r="G15564" s="18" t="str">
        <f t="shared" si="993"/>
        <v/>
      </c>
      <c r="H15564" s="18" t="str">
        <f t="shared" si="994"/>
        <v/>
      </c>
    </row>
    <row r="15565" spans="5:8" x14ac:dyDescent="0.25">
      <c r="E15565" s="18" t="str">
        <f t="shared" si="991"/>
        <v/>
      </c>
      <c r="F15565" s="18" t="str">
        <f t="shared" si="992"/>
        <v/>
      </c>
      <c r="G15565" s="18" t="str">
        <f t="shared" si="993"/>
        <v/>
      </c>
      <c r="H15565" s="18" t="str">
        <f t="shared" si="994"/>
        <v/>
      </c>
    </row>
    <row r="15566" spans="5:8" x14ac:dyDescent="0.25">
      <c r="E15566" s="18" t="str">
        <f t="shared" si="991"/>
        <v/>
      </c>
      <c r="F15566" s="18" t="str">
        <f t="shared" si="992"/>
        <v/>
      </c>
      <c r="G15566" s="18" t="str">
        <f t="shared" si="993"/>
        <v/>
      </c>
      <c r="H15566" s="18" t="str">
        <f t="shared" si="994"/>
        <v/>
      </c>
    </row>
    <row r="15567" spans="5:8" x14ac:dyDescent="0.25">
      <c r="E15567" s="18" t="str">
        <f t="shared" si="991"/>
        <v/>
      </c>
      <c r="F15567" s="18" t="str">
        <f t="shared" si="992"/>
        <v/>
      </c>
      <c r="G15567" s="18" t="str">
        <f t="shared" si="993"/>
        <v/>
      </c>
      <c r="H15567" s="18" t="str">
        <f t="shared" si="994"/>
        <v/>
      </c>
    </row>
    <row r="15568" spans="5:8" x14ac:dyDescent="0.25">
      <c r="E15568" s="18" t="str">
        <f t="shared" si="991"/>
        <v/>
      </c>
      <c r="F15568" s="18" t="str">
        <f t="shared" si="992"/>
        <v/>
      </c>
      <c r="G15568" s="18" t="str">
        <f t="shared" si="993"/>
        <v/>
      </c>
      <c r="H15568" s="18" t="str">
        <f t="shared" si="994"/>
        <v/>
      </c>
    </row>
    <row r="15569" spans="5:8" x14ac:dyDescent="0.25">
      <c r="E15569" s="18" t="str">
        <f t="shared" si="991"/>
        <v/>
      </c>
      <c r="F15569" s="18" t="str">
        <f t="shared" si="992"/>
        <v/>
      </c>
      <c r="G15569" s="18" t="str">
        <f t="shared" si="993"/>
        <v/>
      </c>
      <c r="H15569" s="18" t="str">
        <f t="shared" si="994"/>
        <v/>
      </c>
    </row>
    <row r="15570" spans="5:8" x14ac:dyDescent="0.25">
      <c r="E15570" s="18" t="str">
        <f t="shared" si="991"/>
        <v/>
      </c>
      <c r="F15570" s="18" t="str">
        <f t="shared" si="992"/>
        <v/>
      </c>
      <c r="G15570" s="18" t="str">
        <f t="shared" si="993"/>
        <v/>
      </c>
      <c r="H15570" s="18" t="str">
        <f t="shared" si="994"/>
        <v/>
      </c>
    </row>
    <row r="15571" spans="5:8" x14ac:dyDescent="0.25">
      <c r="E15571" s="18" t="str">
        <f t="shared" si="991"/>
        <v/>
      </c>
      <c r="F15571" s="18" t="str">
        <f t="shared" si="992"/>
        <v/>
      </c>
      <c r="G15571" s="18" t="str">
        <f t="shared" si="993"/>
        <v/>
      </c>
      <c r="H15571" s="18" t="str">
        <f t="shared" si="994"/>
        <v/>
      </c>
    </row>
    <row r="15572" spans="5:8" x14ac:dyDescent="0.25">
      <c r="E15572" s="18" t="str">
        <f t="shared" si="991"/>
        <v/>
      </c>
      <c r="F15572" s="18" t="str">
        <f t="shared" si="992"/>
        <v/>
      </c>
      <c r="G15572" s="18" t="str">
        <f t="shared" si="993"/>
        <v/>
      </c>
      <c r="H15572" s="18" t="str">
        <f t="shared" si="994"/>
        <v/>
      </c>
    </row>
    <row r="15573" spans="5:8" x14ac:dyDescent="0.25">
      <c r="E15573" s="18" t="str">
        <f t="shared" si="991"/>
        <v/>
      </c>
      <c r="F15573" s="18" t="str">
        <f t="shared" si="992"/>
        <v/>
      </c>
      <c r="G15573" s="18" t="str">
        <f t="shared" si="993"/>
        <v/>
      </c>
      <c r="H15573" s="18" t="str">
        <f t="shared" si="994"/>
        <v/>
      </c>
    </row>
    <row r="15574" spans="5:8" x14ac:dyDescent="0.25">
      <c r="E15574" s="18" t="str">
        <f t="shared" si="991"/>
        <v/>
      </c>
      <c r="F15574" s="18" t="str">
        <f t="shared" si="992"/>
        <v/>
      </c>
      <c r="G15574" s="18" t="str">
        <f t="shared" si="993"/>
        <v/>
      </c>
      <c r="H15574" s="18" t="str">
        <f t="shared" si="994"/>
        <v/>
      </c>
    </row>
    <row r="15575" spans="5:8" x14ac:dyDescent="0.25">
      <c r="E15575" s="18" t="str">
        <f t="shared" si="991"/>
        <v/>
      </c>
      <c r="F15575" s="18" t="str">
        <f t="shared" si="992"/>
        <v/>
      </c>
      <c r="G15575" s="18" t="str">
        <f t="shared" si="993"/>
        <v/>
      </c>
      <c r="H15575" s="18" t="str">
        <f t="shared" si="994"/>
        <v/>
      </c>
    </row>
    <row r="15576" spans="5:8" x14ac:dyDescent="0.25">
      <c r="E15576" s="18" t="str">
        <f t="shared" si="991"/>
        <v/>
      </c>
      <c r="F15576" s="18" t="str">
        <f t="shared" si="992"/>
        <v/>
      </c>
      <c r="G15576" s="18" t="str">
        <f t="shared" si="993"/>
        <v/>
      </c>
      <c r="H15576" s="18" t="str">
        <f t="shared" si="994"/>
        <v/>
      </c>
    </row>
    <row r="15577" spans="5:8" x14ac:dyDescent="0.25">
      <c r="E15577" s="18" t="str">
        <f t="shared" si="991"/>
        <v/>
      </c>
      <c r="F15577" s="18" t="str">
        <f t="shared" si="992"/>
        <v/>
      </c>
      <c r="G15577" s="18" t="str">
        <f t="shared" si="993"/>
        <v/>
      </c>
      <c r="H15577" s="18" t="str">
        <f t="shared" si="994"/>
        <v/>
      </c>
    </row>
    <row r="15578" spans="5:8" x14ac:dyDescent="0.25">
      <c r="E15578" s="18" t="str">
        <f t="shared" si="991"/>
        <v/>
      </c>
      <c r="F15578" s="18" t="str">
        <f t="shared" si="992"/>
        <v/>
      </c>
      <c r="G15578" s="18" t="str">
        <f t="shared" si="993"/>
        <v/>
      </c>
      <c r="H15578" s="18" t="str">
        <f t="shared" si="994"/>
        <v/>
      </c>
    </row>
    <row r="15579" spans="5:8" x14ac:dyDescent="0.25">
      <c r="E15579" s="18" t="str">
        <f t="shared" si="991"/>
        <v/>
      </c>
      <c r="F15579" s="18" t="str">
        <f t="shared" si="992"/>
        <v/>
      </c>
      <c r="G15579" s="18" t="str">
        <f t="shared" si="993"/>
        <v/>
      </c>
      <c r="H15579" s="18" t="str">
        <f t="shared" si="994"/>
        <v/>
      </c>
    </row>
    <row r="15580" spans="5:8" x14ac:dyDescent="0.25">
      <c r="E15580" s="18" t="str">
        <f t="shared" si="991"/>
        <v/>
      </c>
      <c r="F15580" s="18" t="str">
        <f t="shared" si="992"/>
        <v/>
      </c>
      <c r="G15580" s="18" t="str">
        <f t="shared" si="993"/>
        <v/>
      </c>
      <c r="H15580" s="18" t="str">
        <f t="shared" si="994"/>
        <v/>
      </c>
    </row>
    <row r="15581" spans="5:8" x14ac:dyDescent="0.25">
      <c r="E15581" s="18" t="str">
        <f t="shared" si="991"/>
        <v/>
      </c>
      <c r="F15581" s="18" t="str">
        <f t="shared" si="992"/>
        <v/>
      </c>
      <c r="G15581" s="18" t="str">
        <f t="shared" si="993"/>
        <v/>
      </c>
      <c r="H15581" s="18" t="str">
        <f t="shared" si="994"/>
        <v/>
      </c>
    </row>
    <row r="15582" spans="5:8" x14ac:dyDescent="0.25">
      <c r="E15582" s="18" t="str">
        <f t="shared" si="991"/>
        <v/>
      </c>
      <c r="F15582" s="18" t="str">
        <f t="shared" si="992"/>
        <v/>
      </c>
      <c r="G15582" s="18" t="str">
        <f t="shared" si="993"/>
        <v/>
      </c>
      <c r="H15582" s="18" t="str">
        <f t="shared" si="994"/>
        <v/>
      </c>
    </row>
    <row r="15583" spans="5:8" x14ac:dyDescent="0.25">
      <c r="E15583" s="18" t="str">
        <f t="shared" si="991"/>
        <v/>
      </c>
      <c r="F15583" s="18" t="str">
        <f t="shared" si="992"/>
        <v/>
      </c>
      <c r="G15583" s="18" t="str">
        <f t="shared" si="993"/>
        <v/>
      </c>
      <c r="H15583" s="18" t="str">
        <f t="shared" si="994"/>
        <v/>
      </c>
    </row>
    <row r="15584" spans="5:8" x14ac:dyDescent="0.25">
      <c r="E15584" s="18" t="str">
        <f t="shared" si="991"/>
        <v/>
      </c>
      <c r="F15584" s="18" t="str">
        <f t="shared" si="992"/>
        <v/>
      </c>
      <c r="G15584" s="18" t="str">
        <f t="shared" si="993"/>
        <v/>
      </c>
      <c r="H15584" s="18" t="str">
        <f t="shared" si="994"/>
        <v/>
      </c>
    </row>
    <row r="15585" spans="5:8" x14ac:dyDescent="0.25">
      <c r="E15585" s="18" t="str">
        <f t="shared" si="991"/>
        <v/>
      </c>
      <c r="F15585" s="18" t="str">
        <f t="shared" si="992"/>
        <v/>
      </c>
      <c r="G15585" s="18" t="str">
        <f t="shared" si="993"/>
        <v/>
      </c>
      <c r="H15585" s="18" t="str">
        <f t="shared" si="994"/>
        <v/>
      </c>
    </row>
    <row r="15586" spans="5:8" x14ac:dyDescent="0.25">
      <c r="E15586" s="18" t="str">
        <f t="shared" si="991"/>
        <v/>
      </c>
      <c r="F15586" s="18" t="str">
        <f t="shared" si="992"/>
        <v/>
      </c>
      <c r="G15586" s="18" t="str">
        <f t="shared" si="993"/>
        <v/>
      </c>
      <c r="H15586" s="18" t="str">
        <f t="shared" si="994"/>
        <v/>
      </c>
    </row>
    <row r="15587" spans="5:8" x14ac:dyDescent="0.25">
      <c r="E15587" s="18" t="str">
        <f t="shared" si="991"/>
        <v/>
      </c>
      <c r="F15587" s="18" t="str">
        <f t="shared" si="992"/>
        <v/>
      </c>
      <c r="G15587" s="18" t="str">
        <f t="shared" si="993"/>
        <v/>
      </c>
      <c r="H15587" s="18" t="str">
        <f t="shared" si="994"/>
        <v/>
      </c>
    </row>
    <row r="15588" spans="5:8" x14ac:dyDescent="0.25">
      <c r="E15588" s="18" t="str">
        <f t="shared" si="991"/>
        <v/>
      </c>
      <c r="F15588" s="18" t="str">
        <f t="shared" si="992"/>
        <v/>
      </c>
      <c r="G15588" s="18" t="str">
        <f t="shared" si="993"/>
        <v/>
      </c>
      <c r="H15588" s="18" t="str">
        <f t="shared" si="994"/>
        <v/>
      </c>
    </row>
    <row r="15589" spans="5:8" x14ac:dyDescent="0.25">
      <c r="E15589" s="18" t="str">
        <f t="shared" si="991"/>
        <v/>
      </c>
      <c r="F15589" s="18" t="str">
        <f t="shared" si="992"/>
        <v/>
      </c>
      <c r="G15589" s="18" t="str">
        <f t="shared" si="993"/>
        <v/>
      </c>
      <c r="H15589" s="18" t="str">
        <f t="shared" si="994"/>
        <v/>
      </c>
    </row>
    <row r="15590" spans="5:8" x14ac:dyDescent="0.25">
      <c r="E15590" s="18" t="str">
        <f t="shared" si="991"/>
        <v/>
      </c>
      <c r="F15590" s="18" t="str">
        <f t="shared" si="992"/>
        <v/>
      </c>
      <c r="G15590" s="18" t="str">
        <f t="shared" si="993"/>
        <v/>
      </c>
      <c r="H15590" s="18" t="str">
        <f t="shared" si="994"/>
        <v/>
      </c>
    </row>
    <row r="15591" spans="5:8" x14ac:dyDescent="0.25">
      <c r="E15591" s="18" t="str">
        <f t="shared" si="991"/>
        <v/>
      </c>
      <c r="F15591" s="18" t="str">
        <f t="shared" si="992"/>
        <v/>
      </c>
      <c r="G15591" s="18" t="str">
        <f t="shared" si="993"/>
        <v/>
      </c>
      <c r="H15591" s="18" t="str">
        <f t="shared" si="994"/>
        <v/>
      </c>
    </row>
    <row r="15592" spans="5:8" x14ac:dyDescent="0.25">
      <c r="E15592" s="18" t="str">
        <f t="shared" si="991"/>
        <v/>
      </c>
      <c r="F15592" s="18" t="str">
        <f t="shared" si="992"/>
        <v/>
      </c>
      <c r="G15592" s="18" t="str">
        <f t="shared" si="993"/>
        <v/>
      </c>
      <c r="H15592" s="18" t="str">
        <f t="shared" si="994"/>
        <v/>
      </c>
    </row>
    <row r="15593" spans="5:8" x14ac:dyDescent="0.25">
      <c r="E15593" s="18" t="str">
        <f t="shared" si="991"/>
        <v/>
      </c>
      <c r="F15593" s="18" t="str">
        <f t="shared" si="992"/>
        <v/>
      </c>
      <c r="G15593" s="18" t="str">
        <f t="shared" si="993"/>
        <v/>
      </c>
      <c r="H15593" s="18" t="str">
        <f t="shared" si="994"/>
        <v/>
      </c>
    </row>
    <row r="15594" spans="5:8" x14ac:dyDescent="0.25">
      <c r="E15594" s="18" t="str">
        <f t="shared" si="991"/>
        <v/>
      </c>
      <c r="F15594" s="18" t="str">
        <f t="shared" si="992"/>
        <v/>
      </c>
      <c r="G15594" s="18" t="str">
        <f t="shared" si="993"/>
        <v/>
      </c>
      <c r="H15594" s="18" t="str">
        <f t="shared" si="994"/>
        <v/>
      </c>
    </row>
    <row r="15595" spans="5:8" x14ac:dyDescent="0.25">
      <c r="E15595" s="18" t="str">
        <f t="shared" si="991"/>
        <v/>
      </c>
      <c r="F15595" s="18" t="str">
        <f t="shared" si="992"/>
        <v/>
      </c>
      <c r="G15595" s="18" t="str">
        <f t="shared" si="993"/>
        <v/>
      </c>
      <c r="H15595" s="18" t="str">
        <f t="shared" si="994"/>
        <v/>
      </c>
    </row>
    <row r="15596" spans="5:8" x14ac:dyDescent="0.25">
      <c r="E15596" s="18" t="str">
        <f t="shared" si="991"/>
        <v/>
      </c>
      <c r="F15596" s="18" t="str">
        <f t="shared" si="992"/>
        <v/>
      </c>
      <c r="G15596" s="18" t="str">
        <f t="shared" si="993"/>
        <v/>
      </c>
      <c r="H15596" s="18" t="str">
        <f t="shared" si="994"/>
        <v/>
      </c>
    </row>
    <row r="15597" spans="5:8" x14ac:dyDescent="0.25">
      <c r="E15597" s="18" t="str">
        <f t="shared" si="991"/>
        <v/>
      </c>
      <c r="F15597" s="18" t="str">
        <f t="shared" si="992"/>
        <v/>
      </c>
      <c r="G15597" s="18" t="str">
        <f t="shared" si="993"/>
        <v/>
      </c>
      <c r="H15597" s="18" t="str">
        <f t="shared" si="994"/>
        <v/>
      </c>
    </row>
    <row r="15598" spans="5:8" x14ac:dyDescent="0.25">
      <c r="E15598" s="18" t="str">
        <f t="shared" si="991"/>
        <v/>
      </c>
      <c r="F15598" s="18" t="str">
        <f t="shared" si="992"/>
        <v/>
      </c>
      <c r="G15598" s="18" t="str">
        <f t="shared" si="993"/>
        <v/>
      </c>
      <c r="H15598" s="18" t="str">
        <f t="shared" si="994"/>
        <v/>
      </c>
    </row>
    <row r="15599" spans="5:8" x14ac:dyDescent="0.25">
      <c r="E15599" s="18" t="str">
        <f t="shared" si="991"/>
        <v/>
      </c>
      <c r="F15599" s="18" t="str">
        <f t="shared" si="992"/>
        <v/>
      </c>
      <c r="G15599" s="18" t="str">
        <f t="shared" si="993"/>
        <v/>
      </c>
      <c r="H15599" s="18" t="str">
        <f t="shared" si="994"/>
        <v/>
      </c>
    </row>
    <row r="15600" spans="5:8" x14ac:dyDescent="0.25">
      <c r="E15600" s="18" t="str">
        <f t="shared" si="991"/>
        <v/>
      </c>
      <c r="F15600" s="18" t="str">
        <f t="shared" si="992"/>
        <v/>
      </c>
      <c r="G15600" s="18" t="str">
        <f t="shared" si="993"/>
        <v/>
      </c>
      <c r="H15600" s="18" t="str">
        <f t="shared" si="994"/>
        <v/>
      </c>
    </row>
    <row r="15601" spans="5:8" x14ac:dyDescent="0.25">
      <c r="E15601" s="18" t="str">
        <f t="shared" si="991"/>
        <v/>
      </c>
      <c r="F15601" s="18" t="str">
        <f t="shared" si="992"/>
        <v/>
      </c>
      <c r="G15601" s="18" t="str">
        <f t="shared" si="993"/>
        <v/>
      </c>
      <c r="H15601" s="18" t="str">
        <f t="shared" si="994"/>
        <v/>
      </c>
    </row>
    <row r="15602" spans="5:8" x14ac:dyDescent="0.25">
      <c r="E15602" s="18" t="str">
        <f t="shared" si="991"/>
        <v/>
      </c>
      <c r="F15602" s="18" t="str">
        <f t="shared" si="992"/>
        <v/>
      </c>
      <c r="G15602" s="18" t="str">
        <f t="shared" si="993"/>
        <v/>
      </c>
      <c r="H15602" s="18" t="str">
        <f t="shared" si="994"/>
        <v/>
      </c>
    </row>
    <row r="15603" spans="5:8" x14ac:dyDescent="0.25">
      <c r="E15603" s="18" t="str">
        <f t="shared" si="991"/>
        <v/>
      </c>
      <c r="F15603" s="18" t="str">
        <f t="shared" si="992"/>
        <v/>
      </c>
      <c r="G15603" s="18" t="str">
        <f t="shared" si="993"/>
        <v/>
      </c>
      <c r="H15603" s="18" t="str">
        <f t="shared" si="994"/>
        <v/>
      </c>
    </row>
    <row r="15604" spans="5:8" x14ac:dyDescent="0.25">
      <c r="E15604" s="18" t="str">
        <f t="shared" si="991"/>
        <v/>
      </c>
      <c r="F15604" s="18" t="str">
        <f t="shared" si="992"/>
        <v/>
      </c>
      <c r="G15604" s="18" t="str">
        <f t="shared" si="993"/>
        <v/>
      </c>
      <c r="H15604" s="18" t="str">
        <f t="shared" si="994"/>
        <v/>
      </c>
    </row>
    <row r="15605" spans="5:8" x14ac:dyDescent="0.25">
      <c r="E15605" s="18" t="str">
        <f t="shared" si="991"/>
        <v/>
      </c>
      <c r="F15605" s="18" t="str">
        <f t="shared" si="992"/>
        <v/>
      </c>
      <c r="G15605" s="18" t="str">
        <f t="shared" si="993"/>
        <v/>
      </c>
      <c r="H15605" s="18" t="str">
        <f t="shared" si="994"/>
        <v/>
      </c>
    </row>
    <row r="15606" spans="5:8" x14ac:dyDescent="0.25">
      <c r="E15606" s="18" t="str">
        <f t="shared" si="991"/>
        <v/>
      </c>
      <c r="F15606" s="18" t="str">
        <f t="shared" si="992"/>
        <v/>
      </c>
      <c r="G15606" s="18" t="str">
        <f t="shared" si="993"/>
        <v/>
      </c>
      <c r="H15606" s="18" t="str">
        <f t="shared" si="994"/>
        <v/>
      </c>
    </row>
    <row r="15607" spans="5:8" x14ac:dyDescent="0.25">
      <c r="E15607" s="18" t="str">
        <f t="shared" si="991"/>
        <v/>
      </c>
      <c r="F15607" s="18" t="str">
        <f t="shared" si="992"/>
        <v/>
      </c>
      <c r="G15607" s="18" t="str">
        <f t="shared" si="993"/>
        <v/>
      </c>
      <c r="H15607" s="18" t="str">
        <f t="shared" si="994"/>
        <v/>
      </c>
    </row>
    <row r="15608" spans="5:8" x14ac:dyDescent="0.25">
      <c r="E15608" s="18" t="str">
        <f t="shared" si="991"/>
        <v/>
      </c>
      <c r="F15608" s="18" t="str">
        <f t="shared" si="992"/>
        <v/>
      </c>
      <c r="G15608" s="18" t="str">
        <f t="shared" si="993"/>
        <v/>
      </c>
      <c r="H15608" s="18" t="str">
        <f t="shared" si="994"/>
        <v/>
      </c>
    </row>
    <row r="15609" spans="5:8" x14ac:dyDescent="0.25">
      <c r="E15609" s="18" t="str">
        <f t="shared" si="991"/>
        <v/>
      </c>
      <c r="F15609" s="18" t="str">
        <f t="shared" si="992"/>
        <v/>
      </c>
      <c r="G15609" s="18" t="str">
        <f t="shared" si="993"/>
        <v/>
      </c>
      <c r="H15609" s="18" t="str">
        <f t="shared" si="994"/>
        <v/>
      </c>
    </row>
    <row r="15610" spans="5:8" x14ac:dyDescent="0.25">
      <c r="E15610" s="18" t="str">
        <f t="shared" si="991"/>
        <v/>
      </c>
      <c r="F15610" s="18" t="str">
        <f t="shared" si="992"/>
        <v/>
      </c>
      <c r="G15610" s="18" t="str">
        <f t="shared" si="993"/>
        <v/>
      </c>
      <c r="H15610" s="18" t="str">
        <f t="shared" si="994"/>
        <v/>
      </c>
    </row>
    <row r="15611" spans="5:8" x14ac:dyDescent="0.25">
      <c r="E15611" s="18" t="str">
        <f t="shared" si="991"/>
        <v/>
      </c>
      <c r="F15611" s="18" t="str">
        <f t="shared" si="992"/>
        <v/>
      </c>
      <c r="G15611" s="18" t="str">
        <f t="shared" si="993"/>
        <v/>
      </c>
      <c r="H15611" s="18" t="str">
        <f t="shared" si="994"/>
        <v/>
      </c>
    </row>
    <row r="15612" spans="5:8" x14ac:dyDescent="0.25">
      <c r="E15612" s="18" t="str">
        <f t="shared" si="991"/>
        <v/>
      </c>
      <c r="F15612" s="18" t="str">
        <f t="shared" si="992"/>
        <v/>
      </c>
      <c r="G15612" s="18" t="str">
        <f t="shared" si="993"/>
        <v/>
      </c>
      <c r="H15612" s="18" t="str">
        <f t="shared" si="994"/>
        <v/>
      </c>
    </row>
    <row r="15613" spans="5:8" x14ac:dyDescent="0.25">
      <c r="E15613" s="18" t="str">
        <f t="shared" si="991"/>
        <v/>
      </c>
      <c r="F15613" s="18" t="str">
        <f t="shared" si="992"/>
        <v/>
      </c>
      <c r="G15613" s="18" t="str">
        <f t="shared" si="993"/>
        <v/>
      </c>
      <c r="H15613" s="18" t="str">
        <f t="shared" si="994"/>
        <v/>
      </c>
    </row>
    <row r="15614" spans="5:8" x14ac:dyDescent="0.25">
      <c r="E15614" s="18" t="str">
        <f t="shared" si="991"/>
        <v/>
      </c>
      <c r="F15614" s="18" t="str">
        <f t="shared" si="992"/>
        <v/>
      </c>
      <c r="G15614" s="18" t="str">
        <f t="shared" si="993"/>
        <v/>
      </c>
      <c r="H15614" s="18" t="str">
        <f t="shared" si="994"/>
        <v/>
      </c>
    </row>
    <row r="15615" spans="5:8" x14ac:dyDescent="0.25">
      <c r="E15615" s="18" t="str">
        <f t="shared" si="991"/>
        <v/>
      </c>
      <c r="F15615" s="18" t="str">
        <f t="shared" si="992"/>
        <v/>
      </c>
      <c r="G15615" s="18" t="str">
        <f t="shared" si="993"/>
        <v/>
      </c>
      <c r="H15615" s="18" t="str">
        <f t="shared" si="994"/>
        <v/>
      </c>
    </row>
    <row r="15616" spans="5:8" x14ac:dyDescent="0.25">
      <c r="E15616" s="18" t="str">
        <f t="shared" si="991"/>
        <v/>
      </c>
      <c r="F15616" s="18" t="str">
        <f t="shared" si="992"/>
        <v/>
      </c>
      <c r="G15616" s="18" t="str">
        <f t="shared" si="993"/>
        <v/>
      </c>
      <c r="H15616" s="18" t="str">
        <f t="shared" si="994"/>
        <v/>
      </c>
    </row>
    <row r="15617" spans="5:8" x14ac:dyDescent="0.25">
      <c r="E15617" s="18" t="str">
        <f t="shared" si="991"/>
        <v/>
      </c>
      <c r="F15617" s="18" t="str">
        <f t="shared" si="992"/>
        <v/>
      </c>
      <c r="G15617" s="18" t="str">
        <f t="shared" si="993"/>
        <v/>
      </c>
      <c r="H15617" s="18" t="str">
        <f t="shared" si="994"/>
        <v/>
      </c>
    </row>
    <row r="15618" spans="5:8" x14ac:dyDescent="0.25">
      <c r="E15618" s="18" t="str">
        <f t="shared" si="991"/>
        <v/>
      </c>
      <c r="F15618" s="18" t="str">
        <f t="shared" si="992"/>
        <v/>
      </c>
      <c r="G15618" s="18" t="str">
        <f t="shared" si="993"/>
        <v/>
      </c>
      <c r="H15618" s="18" t="str">
        <f t="shared" si="994"/>
        <v/>
      </c>
    </row>
    <row r="15619" spans="5:8" x14ac:dyDescent="0.25">
      <c r="E15619" s="18" t="str">
        <f t="shared" si="991"/>
        <v/>
      </c>
      <c r="F15619" s="18" t="str">
        <f t="shared" si="992"/>
        <v/>
      </c>
      <c r="G15619" s="18" t="str">
        <f t="shared" si="993"/>
        <v/>
      </c>
      <c r="H15619" s="18" t="str">
        <f t="shared" si="994"/>
        <v/>
      </c>
    </row>
    <row r="15620" spans="5:8" x14ac:dyDescent="0.25">
      <c r="E15620" s="18" t="str">
        <f t="shared" si="991"/>
        <v/>
      </c>
      <c r="F15620" s="18" t="str">
        <f t="shared" si="992"/>
        <v/>
      </c>
      <c r="G15620" s="18" t="str">
        <f t="shared" si="993"/>
        <v/>
      </c>
      <c r="H15620" s="18" t="str">
        <f t="shared" si="994"/>
        <v/>
      </c>
    </row>
    <row r="15621" spans="5:8" x14ac:dyDescent="0.25">
      <c r="E15621" s="18" t="str">
        <f t="shared" si="991"/>
        <v/>
      </c>
      <c r="F15621" s="18" t="str">
        <f t="shared" si="992"/>
        <v/>
      </c>
      <c r="G15621" s="18" t="str">
        <f t="shared" si="993"/>
        <v/>
      </c>
      <c r="H15621" s="18" t="str">
        <f t="shared" si="994"/>
        <v/>
      </c>
    </row>
    <row r="15622" spans="5:8" x14ac:dyDescent="0.25">
      <c r="E15622" s="18" t="str">
        <f t="shared" ref="E15622:E15685" si="995">IF($C15622="","",IFERROR(INDEX(ItemPriceCol,MATCH($C15622,ItemName,0)),""))</f>
        <v/>
      </c>
      <c r="F15622" s="18" t="str">
        <f t="shared" ref="F15622:F15685" si="996">IF(OR($D15622="",$E15622=""),"",$D15622*$E15622)</f>
        <v/>
      </c>
      <c r="G15622" s="18" t="str">
        <f t="shared" ref="G15622:G15685" si="997">IF($C15622="","",IFERROR(INDEX(ItemCostCol,MATCH($C15622,ItemName,0)),""))</f>
        <v/>
      </c>
      <c r="H15622" s="18" t="str">
        <f t="shared" ref="H15622:H15685" si="998">IF(OR($F15622="",$G15622=""),"",$F15622-$D15622*$G15622)</f>
        <v/>
      </c>
    </row>
    <row r="15623" spans="5:8" x14ac:dyDescent="0.25">
      <c r="E15623" s="18" t="str">
        <f t="shared" si="995"/>
        <v/>
      </c>
      <c r="F15623" s="18" t="str">
        <f t="shared" si="996"/>
        <v/>
      </c>
      <c r="G15623" s="18" t="str">
        <f t="shared" si="997"/>
        <v/>
      </c>
      <c r="H15623" s="18" t="str">
        <f t="shared" si="998"/>
        <v/>
      </c>
    </row>
    <row r="15624" spans="5:8" x14ac:dyDescent="0.25">
      <c r="E15624" s="18" t="str">
        <f t="shared" si="995"/>
        <v/>
      </c>
      <c r="F15624" s="18" t="str">
        <f t="shared" si="996"/>
        <v/>
      </c>
      <c r="G15624" s="18" t="str">
        <f t="shared" si="997"/>
        <v/>
      </c>
      <c r="H15624" s="18" t="str">
        <f t="shared" si="998"/>
        <v/>
      </c>
    </row>
    <row r="15625" spans="5:8" x14ac:dyDescent="0.25">
      <c r="E15625" s="18" t="str">
        <f t="shared" si="995"/>
        <v/>
      </c>
      <c r="F15625" s="18" t="str">
        <f t="shared" si="996"/>
        <v/>
      </c>
      <c r="G15625" s="18" t="str">
        <f t="shared" si="997"/>
        <v/>
      </c>
      <c r="H15625" s="18" t="str">
        <f t="shared" si="998"/>
        <v/>
      </c>
    </row>
    <row r="15626" spans="5:8" x14ac:dyDescent="0.25">
      <c r="E15626" s="18" t="str">
        <f t="shared" si="995"/>
        <v/>
      </c>
      <c r="F15626" s="18" t="str">
        <f t="shared" si="996"/>
        <v/>
      </c>
      <c r="G15626" s="18" t="str">
        <f t="shared" si="997"/>
        <v/>
      </c>
      <c r="H15626" s="18" t="str">
        <f t="shared" si="998"/>
        <v/>
      </c>
    </row>
    <row r="15627" spans="5:8" x14ac:dyDescent="0.25">
      <c r="E15627" s="18" t="str">
        <f t="shared" si="995"/>
        <v/>
      </c>
      <c r="F15627" s="18" t="str">
        <f t="shared" si="996"/>
        <v/>
      </c>
      <c r="G15627" s="18" t="str">
        <f t="shared" si="997"/>
        <v/>
      </c>
      <c r="H15627" s="18" t="str">
        <f t="shared" si="998"/>
        <v/>
      </c>
    </row>
    <row r="15628" spans="5:8" x14ac:dyDescent="0.25">
      <c r="E15628" s="18" t="str">
        <f t="shared" si="995"/>
        <v/>
      </c>
      <c r="F15628" s="18" t="str">
        <f t="shared" si="996"/>
        <v/>
      </c>
      <c r="G15628" s="18" t="str">
        <f t="shared" si="997"/>
        <v/>
      </c>
      <c r="H15628" s="18" t="str">
        <f t="shared" si="998"/>
        <v/>
      </c>
    </row>
    <row r="15629" spans="5:8" x14ac:dyDescent="0.25">
      <c r="E15629" s="18" t="str">
        <f t="shared" si="995"/>
        <v/>
      </c>
      <c r="F15629" s="18" t="str">
        <f t="shared" si="996"/>
        <v/>
      </c>
      <c r="G15629" s="18" t="str">
        <f t="shared" si="997"/>
        <v/>
      </c>
      <c r="H15629" s="18" t="str">
        <f t="shared" si="998"/>
        <v/>
      </c>
    </row>
    <row r="15630" spans="5:8" x14ac:dyDescent="0.25">
      <c r="E15630" s="18" t="str">
        <f t="shared" si="995"/>
        <v/>
      </c>
      <c r="F15630" s="18" t="str">
        <f t="shared" si="996"/>
        <v/>
      </c>
      <c r="G15630" s="18" t="str">
        <f t="shared" si="997"/>
        <v/>
      </c>
      <c r="H15630" s="18" t="str">
        <f t="shared" si="998"/>
        <v/>
      </c>
    </row>
    <row r="15631" spans="5:8" x14ac:dyDescent="0.25">
      <c r="E15631" s="18" t="str">
        <f t="shared" si="995"/>
        <v/>
      </c>
      <c r="F15631" s="18" t="str">
        <f t="shared" si="996"/>
        <v/>
      </c>
      <c r="G15631" s="18" t="str">
        <f t="shared" si="997"/>
        <v/>
      </c>
      <c r="H15631" s="18" t="str">
        <f t="shared" si="998"/>
        <v/>
      </c>
    </row>
    <row r="15632" spans="5:8" x14ac:dyDescent="0.25">
      <c r="E15632" s="18" t="str">
        <f t="shared" si="995"/>
        <v/>
      </c>
      <c r="F15632" s="18" t="str">
        <f t="shared" si="996"/>
        <v/>
      </c>
      <c r="G15632" s="18" t="str">
        <f t="shared" si="997"/>
        <v/>
      </c>
      <c r="H15632" s="18" t="str">
        <f t="shared" si="998"/>
        <v/>
      </c>
    </row>
    <row r="15633" spans="5:8" x14ac:dyDescent="0.25">
      <c r="E15633" s="18" t="str">
        <f t="shared" si="995"/>
        <v/>
      </c>
      <c r="F15633" s="18" t="str">
        <f t="shared" si="996"/>
        <v/>
      </c>
      <c r="G15633" s="18" t="str">
        <f t="shared" si="997"/>
        <v/>
      </c>
      <c r="H15633" s="18" t="str">
        <f t="shared" si="998"/>
        <v/>
      </c>
    </row>
    <row r="15634" spans="5:8" x14ac:dyDescent="0.25">
      <c r="E15634" s="18" t="str">
        <f t="shared" si="995"/>
        <v/>
      </c>
      <c r="F15634" s="18" t="str">
        <f t="shared" si="996"/>
        <v/>
      </c>
      <c r="G15634" s="18" t="str">
        <f t="shared" si="997"/>
        <v/>
      </c>
      <c r="H15634" s="18" t="str">
        <f t="shared" si="998"/>
        <v/>
      </c>
    </row>
    <row r="15635" spans="5:8" x14ac:dyDescent="0.25">
      <c r="E15635" s="18" t="str">
        <f t="shared" si="995"/>
        <v/>
      </c>
      <c r="F15635" s="18" t="str">
        <f t="shared" si="996"/>
        <v/>
      </c>
      <c r="G15635" s="18" t="str">
        <f t="shared" si="997"/>
        <v/>
      </c>
      <c r="H15635" s="18" t="str">
        <f t="shared" si="998"/>
        <v/>
      </c>
    </row>
    <row r="15636" spans="5:8" x14ac:dyDescent="0.25">
      <c r="E15636" s="18" t="str">
        <f t="shared" si="995"/>
        <v/>
      </c>
      <c r="F15636" s="18" t="str">
        <f t="shared" si="996"/>
        <v/>
      </c>
      <c r="G15636" s="18" t="str">
        <f t="shared" si="997"/>
        <v/>
      </c>
      <c r="H15636" s="18" t="str">
        <f t="shared" si="998"/>
        <v/>
      </c>
    </row>
    <row r="15637" spans="5:8" x14ac:dyDescent="0.25">
      <c r="E15637" s="18" t="str">
        <f t="shared" si="995"/>
        <v/>
      </c>
      <c r="F15637" s="18" t="str">
        <f t="shared" si="996"/>
        <v/>
      </c>
      <c r="G15637" s="18" t="str">
        <f t="shared" si="997"/>
        <v/>
      </c>
      <c r="H15637" s="18" t="str">
        <f t="shared" si="998"/>
        <v/>
      </c>
    </row>
    <row r="15638" spans="5:8" x14ac:dyDescent="0.25">
      <c r="E15638" s="18" t="str">
        <f t="shared" si="995"/>
        <v/>
      </c>
      <c r="F15638" s="18" t="str">
        <f t="shared" si="996"/>
        <v/>
      </c>
      <c r="G15638" s="18" t="str">
        <f t="shared" si="997"/>
        <v/>
      </c>
      <c r="H15638" s="18" t="str">
        <f t="shared" si="998"/>
        <v/>
      </c>
    </row>
    <row r="15639" spans="5:8" x14ac:dyDescent="0.25">
      <c r="E15639" s="18" t="str">
        <f t="shared" si="995"/>
        <v/>
      </c>
      <c r="F15639" s="18" t="str">
        <f t="shared" si="996"/>
        <v/>
      </c>
      <c r="G15639" s="18" t="str">
        <f t="shared" si="997"/>
        <v/>
      </c>
      <c r="H15639" s="18" t="str">
        <f t="shared" si="998"/>
        <v/>
      </c>
    </row>
    <row r="15640" spans="5:8" x14ac:dyDescent="0.25">
      <c r="E15640" s="18" t="str">
        <f t="shared" si="995"/>
        <v/>
      </c>
      <c r="F15640" s="18" t="str">
        <f t="shared" si="996"/>
        <v/>
      </c>
      <c r="G15640" s="18" t="str">
        <f t="shared" si="997"/>
        <v/>
      </c>
      <c r="H15640" s="18" t="str">
        <f t="shared" si="998"/>
        <v/>
      </c>
    </row>
    <row r="15641" spans="5:8" x14ac:dyDescent="0.25">
      <c r="E15641" s="18" t="str">
        <f t="shared" si="995"/>
        <v/>
      </c>
      <c r="F15641" s="18" t="str">
        <f t="shared" si="996"/>
        <v/>
      </c>
      <c r="G15641" s="18" t="str">
        <f t="shared" si="997"/>
        <v/>
      </c>
      <c r="H15641" s="18" t="str">
        <f t="shared" si="998"/>
        <v/>
      </c>
    </row>
    <row r="15642" spans="5:8" x14ac:dyDescent="0.25">
      <c r="E15642" s="18" t="str">
        <f t="shared" si="995"/>
        <v/>
      </c>
      <c r="F15642" s="18" t="str">
        <f t="shared" si="996"/>
        <v/>
      </c>
      <c r="G15642" s="18" t="str">
        <f t="shared" si="997"/>
        <v/>
      </c>
      <c r="H15642" s="18" t="str">
        <f t="shared" si="998"/>
        <v/>
      </c>
    </row>
    <row r="15643" spans="5:8" x14ac:dyDescent="0.25">
      <c r="E15643" s="18" t="str">
        <f t="shared" si="995"/>
        <v/>
      </c>
      <c r="F15643" s="18" t="str">
        <f t="shared" si="996"/>
        <v/>
      </c>
      <c r="G15643" s="18" t="str">
        <f t="shared" si="997"/>
        <v/>
      </c>
      <c r="H15643" s="18" t="str">
        <f t="shared" si="998"/>
        <v/>
      </c>
    </row>
    <row r="15644" spans="5:8" x14ac:dyDescent="0.25">
      <c r="E15644" s="18" t="str">
        <f t="shared" si="995"/>
        <v/>
      </c>
      <c r="F15644" s="18" t="str">
        <f t="shared" si="996"/>
        <v/>
      </c>
      <c r="G15644" s="18" t="str">
        <f t="shared" si="997"/>
        <v/>
      </c>
      <c r="H15644" s="18" t="str">
        <f t="shared" si="998"/>
        <v/>
      </c>
    </row>
    <row r="15645" spans="5:8" x14ac:dyDescent="0.25">
      <c r="E15645" s="18" t="str">
        <f t="shared" si="995"/>
        <v/>
      </c>
      <c r="F15645" s="18" t="str">
        <f t="shared" si="996"/>
        <v/>
      </c>
      <c r="G15645" s="18" t="str">
        <f t="shared" si="997"/>
        <v/>
      </c>
      <c r="H15645" s="18" t="str">
        <f t="shared" si="998"/>
        <v/>
      </c>
    </row>
    <row r="15646" spans="5:8" x14ac:dyDescent="0.25">
      <c r="E15646" s="18" t="str">
        <f t="shared" si="995"/>
        <v/>
      </c>
      <c r="F15646" s="18" t="str">
        <f t="shared" si="996"/>
        <v/>
      </c>
      <c r="G15646" s="18" t="str">
        <f t="shared" si="997"/>
        <v/>
      </c>
      <c r="H15646" s="18" t="str">
        <f t="shared" si="998"/>
        <v/>
      </c>
    </row>
    <row r="15647" spans="5:8" x14ac:dyDescent="0.25">
      <c r="E15647" s="18" t="str">
        <f t="shared" si="995"/>
        <v/>
      </c>
      <c r="F15647" s="18" t="str">
        <f t="shared" si="996"/>
        <v/>
      </c>
      <c r="G15647" s="18" t="str">
        <f t="shared" si="997"/>
        <v/>
      </c>
      <c r="H15647" s="18" t="str">
        <f t="shared" si="998"/>
        <v/>
      </c>
    </row>
    <row r="15648" spans="5:8" x14ac:dyDescent="0.25">
      <c r="E15648" s="18" t="str">
        <f t="shared" si="995"/>
        <v/>
      </c>
      <c r="F15648" s="18" t="str">
        <f t="shared" si="996"/>
        <v/>
      </c>
      <c r="G15648" s="18" t="str">
        <f t="shared" si="997"/>
        <v/>
      </c>
      <c r="H15648" s="18" t="str">
        <f t="shared" si="998"/>
        <v/>
      </c>
    </row>
    <row r="15649" spans="5:8" x14ac:dyDescent="0.25">
      <c r="E15649" s="18" t="str">
        <f t="shared" si="995"/>
        <v/>
      </c>
      <c r="F15649" s="18" t="str">
        <f t="shared" si="996"/>
        <v/>
      </c>
      <c r="G15649" s="18" t="str">
        <f t="shared" si="997"/>
        <v/>
      </c>
      <c r="H15649" s="18" t="str">
        <f t="shared" si="998"/>
        <v/>
      </c>
    </row>
    <row r="15650" spans="5:8" x14ac:dyDescent="0.25">
      <c r="E15650" s="18" t="str">
        <f t="shared" si="995"/>
        <v/>
      </c>
      <c r="F15650" s="18" t="str">
        <f t="shared" si="996"/>
        <v/>
      </c>
      <c r="G15650" s="18" t="str">
        <f t="shared" si="997"/>
        <v/>
      </c>
      <c r="H15650" s="18" t="str">
        <f t="shared" si="998"/>
        <v/>
      </c>
    </row>
    <row r="15651" spans="5:8" x14ac:dyDescent="0.25">
      <c r="E15651" s="18" t="str">
        <f t="shared" si="995"/>
        <v/>
      </c>
      <c r="F15651" s="18" t="str">
        <f t="shared" si="996"/>
        <v/>
      </c>
      <c r="G15651" s="18" t="str">
        <f t="shared" si="997"/>
        <v/>
      </c>
      <c r="H15651" s="18" t="str">
        <f t="shared" si="998"/>
        <v/>
      </c>
    </row>
    <row r="15652" spans="5:8" x14ac:dyDescent="0.25">
      <c r="E15652" s="18" t="str">
        <f t="shared" si="995"/>
        <v/>
      </c>
      <c r="F15652" s="18" t="str">
        <f t="shared" si="996"/>
        <v/>
      </c>
      <c r="G15652" s="18" t="str">
        <f t="shared" si="997"/>
        <v/>
      </c>
      <c r="H15652" s="18" t="str">
        <f t="shared" si="998"/>
        <v/>
      </c>
    </row>
    <row r="15653" spans="5:8" x14ac:dyDescent="0.25">
      <c r="E15653" s="18" t="str">
        <f t="shared" si="995"/>
        <v/>
      </c>
      <c r="F15653" s="18" t="str">
        <f t="shared" si="996"/>
        <v/>
      </c>
      <c r="G15653" s="18" t="str">
        <f t="shared" si="997"/>
        <v/>
      </c>
      <c r="H15653" s="18" t="str">
        <f t="shared" si="998"/>
        <v/>
      </c>
    </row>
    <row r="15654" spans="5:8" x14ac:dyDescent="0.25">
      <c r="E15654" s="18" t="str">
        <f t="shared" si="995"/>
        <v/>
      </c>
      <c r="F15654" s="18" t="str">
        <f t="shared" si="996"/>
        <v/>
      </c>
      <c r="G15654" s="18" t="str">
        <f t="shared" si="997"/>
        <v/>
      </c>
      <c r="H15654" s="18" t="str">
        <f t="shared" si="998"/>
        <v/>
      </c>
    </row>
    <row r="15655" spans="5:8" x14ac:dyDescent="0.25">
      <c r="E15655" s="18" t="str">
        <f t="shared" si="995"/>
        <v/>
      </c>
      <c r="F15655" s="18" t="str">
        <f t="shared" si="996"/>
        <v/>
      </c>
      <c r="G15655" s="18" t="str">
        <f t="shared" si="997"/>
        <v/>
      </c>
      <c r="H15655" s="18" t="str">
        <f t="shared" si="998"/>
        <v/>
      </c>
    </row>
    <row r="15656" spans="5:8" x14ac:dyDescent="0.25">
      <c r="E15656" s="18" t="str">
        <f t="shared" si="995"/>
        <v/>
      </c>
      <c r="F15656" s="18" t="str">
        <f t="shared" si="996"/>
        <v/>
      </c>
      <c r="G15656" s="18" t="str">
        <f t="shared" si="997"/>
        <v/>
      </c>
      <c r="H15656" s="18" t="str">
        <f t="shared" si="998"/>
        <v/>
      </c>
    </row>
    <row r="15657" spans="5:8" x14ac:dyDescent="0.25">
      <c r="E15657" s="18" t="str">
        <f t="shared" si="995"/>
        <v/>
      </c>
      <c r="F15657" s="18" t="str">
        <f t="shared" si="996"/>
        <v/>
      </c>
      <c r="G15657" s="18" t="str">
        <f t="shared" si="997"/>
        <v/>
      </c>
      <c r="H15657" s="18" t="str">
        <f t="shared" si="998"/>
        <v/>
      </c>
    </row>
    <row r="15658" spans="5:8" x14ac:dyDescent="0.25">
      <c r="E15658" s="18" t="str">
        <f t="shared" si="995"/>
        <v/>
      </c>
      <c r="F15658" s="18" t="str">
        <f t="shared" si="996"/>
        <v/>
      </c>
      <c r="G15658" s="18" t="str">
        <f t="shared" si="997"/>
        <v/>
      </c>
      <c r="H15658" s="18" t="str">
        <f t="shared" si="998"/>
        <v/>
      </c>
    </row>
    <row r="15659" spans="5:8" x14ac:dyDescent="0.25">
      <c r="E15659" s="18" t="str">
        <f t="shared" si="995"/>
        <v/>
      </c>
      <c r="F15659" s="18" t="str">
        <f t="shared" si="996"/>
        <v/>
      </c>
      <c r="G15659" s="18" t="str">
        <f t="shared" si="997"/>
        <v/>
      </c>
      <c r="H15659" s="18" t="str">
        <f t="shared" si="998"/>
        <v/>
      </c>
    </row>
    <row r="15660" spans="5:8" x14ac:dyDescent="0.25">
      <c r="E15660" s="18" t="str">
        <f t="shared" si="995"/>
        <v/>
      </c>
      <c r="F15660" s="18" t="str">
        <f t="shared" si="996"/>
        <v/>
      </c>
      <c r="G15660" s="18" t="str">
        <f t="shared" si="997"/>
        <v/>
      </c>
      <c r="H15660" s="18" t="str">
        <f t="shared" si="998"/>
        <v/>
      </c>
    </row>
    <row r="15661" spans="5:8" x14ac:dyDescent="0.25">
      <c r="E15661" s="18" t="str">
        <f t="shared" si="995"/>
        <v/>
      </c>
      <c r="F15661" s="18" t="str">
        <f t="shared" si="996"/>
        <v/>
      </c>
      <c r="G15661" s="18" t="str">
        <f t="shared" si="997"/>
        <v/>
      </c>
      <c r="H15661" s="18" t="str">
        <f t="shared" si="998"/>
        <v/>
      </c>
    </row>
    <row r="15662" spans="5:8" x14ac:dyDescent="0.25">
      <c r="E15662" s="18" t="str">
        <f t="shared" si="995"/>
        <v/>
      </c>
      <c r="F15662" s="18" t="str">
        <f t="shared" si="996"/>
        <v/>
      </c>
      <c r="G15662" s="18" t="str">
        <f t="shared" si="997"/>
        <v/>
      </c>
      <c r="H15662" s="18" t="str">
        <f t="shared" si="998"/>
        <v/>
      </c>
    </row>
    <row r="15663" spans="5:8" x14ac:dyDescent="0.25">
      <c r="E15663" s="18" t="str">
        <f t="shared" si="995"/>
        <v/>
      </c>
      <c r="F15663" s="18" t="str">
        <f t="shared" si="996"/>
        <v/>
      </c>
      <c r="G15663" s="18" t="str">
        <f t="shared" si="997"/>
        <v/>
      </c>
      <c r="H15663" s="18" t="str">
        <f t="shared" si="998"/>
        <v/>
      </c>
    </row>
    <row r="15664" spans="5:8" x14ac:dyDescent="0.25">
      <c r="E15664" s="18" t="str">
        <f t="shared" si="995"/>
        <v/>
      </c>
      <c r="F15664" s="18" t="str">
        <f t="shared" si="996"/>
        <v/>
      </c>
      <c r="G15664" s="18" t="str">
        <f t="shared" si="997"/>
        <v/>
      </c>
      <c r="H15664" s="18" t="str">
        <f t="shared" si="998"/>
        <v/>
      </c>
    </row>
    <row r="15665" spans="5:8" x14ac:dyDescent="0.25">
      <c r="E15665" s="18" t="str">
        <f t="shared" si="995"/>
        <v/>
      </c>
      <c r="F15665" s="18" t="str">
        <f t="shared" si="996"/>
        <v/>
      </c>
      <c r="G15665" s="18" t="str">
        <f t="shared" si="997"/>
        <v/>
      </c>
      <c r="H15665" s="18" t="str">
        <f t="shared" si="998"/>
        <v/>
      </c>
    </row>
    <row r="15666" spans="5:8" x14ac:dyDescent="0.25">
      <c r="E15666" s="18" t="str">
        <f t="shared" si="995"/>
        <v/>
      </c>
      <c r="F15666" s="18" t="str">
        <f t="shared" si="996"/>
        <v/>
      </c>
      <c r="G15666" s="18" t="str">
        <f t="shared" si="997"/>
        <v/>
      </c>
      <c r="H15666" s="18" t="str">
        <f t="shared" si="998"/>
        <v/>
      </c>
    </row>
    <row r="15667" spans="5:8" x14ac:dyDescent="0.25">
      <c r="E15667" s="18" t="str">
        <f t="shared" si="995"/>
        <v/>
      </c>
      <c r="F15667" s="18" t="str">
        <f t="shared" si="996"/>
        <v/>
      </c>
      <c r="G15667" s="18" t="str">
        <f t="shared" si="997"/>
        <v/>
      </c>
      <c r="H15667" s="18" t="str">
        <f t="shared" si="998"/>
        <v/>
      </c>
    </row>
    <row r="15668" spans="5:8" x14ac:dyDescent="0.25">
      <c r="E15668" s="18" t="str">
        <f t="shared" si="995"/>
        <v/>
      </c>
      <c r="F15668" s="18" t="str">
        <f t="shared" si="996"/>
        <v/>
      </c>
      <c r="G15668" s="18" t="str">
        <f t="shared" si="997"/>
        <v/>
      </c>
      <c r="H15668" s="18" t="str">
        <f t="shared" si="998"/>
        <v/>
      </c>
    </row>
    <row r="15669" spans="5:8" x14ac:dyDescent="0.25">
      <c r="E15669" s="18" t="str">
        <f t="shared" si="995"/>
        <v/>
      </c>
      <c r="F15669" s="18" t="str">
        <f t="shared" si="996"/>
        <v/>
      </c>
      <c r="G15669" s="18" t="str">
        <f t="shared" si="997"/>
        <v/>
      </c>
      <c r="H15669" s="18" t="str">
        <f t="shared" si="998"/>
        <v/>
      </c>
    </row>
    <row r="15670" spans="5:8" x14ac:dyDescent="0.25">
      <c r="E15670" s="18" t="str">
        <f t="shared" si="995"/>
        <v/>
      </c>
      <c r="F15670" s="18" t="str">
        <f t="shared" si="996"/>
        <v/>
      </c>
      <c r="G15670" s="18" t="str">
        <f t="shared" si="997"/>
        <v/>
      </c>
      <c r="H15670" s="18" t="str">
        <f t="shared" si="998"/>
        <v/>
      </c>
    </row>
    <row r="15671" spans="5:8" x14ac:dyDescent="0.25">
      <c r="E15671" s="18" t="str">
        <f t="shared" si="995"/>
        <v/>
      </c>
      <c r="F15671" s="18" t="str">
        <f t="shared" si="996"/>
        <v/>
      </c>
      <c r="G15671" s="18" t="str">
        <f t="shared" si="997"/>
        <v/>
      </c>
      <c r="H15671" s="18" t="str">
        <f t="shared" si="998"/>
        <v/>
      </c>
    </row>
    <row r="15672" spans="5:8" x14ac:dyDescent="0.25">
      <c r="E15672" s="18" t="str">
        <f t="shared" si="995"/>
        <v/>
      </c>
      <c r="F15672" s="18" t="str">
        <f t="shared" si="996"/>
        <v/>
      </c>
      <c r="G15672" s="18" t="str">
        <f t="shared" si="997"/>
        <v/>
      </c>
      <c r="H15672" s="18" t="str">
        <f t="shared" si="998"/>
        <v/>
      </c>
    </row>
    <row r="15673" spans="5:8" x14ac:dyDescent="0.25">
      <c r="E15673" s="18" t="str">
        <f t="shared" si="995"/>
        <v/>
      </c>
      <c r="F15673" s="18" t="str">
        <f t="shared" si="996"/>
        <v/>
      </c>
      <c r="G15673" s="18" t="str">
        <f t="shared" si="997"/>
        <v/>
      </c>
      <c r="H15673" s="18" t="str">
        <f t="shared" si="998"/>
        <v/>
      </c>
    </row>
    <row r="15674" spans="5:8" x14ac:dyDescent="0.25">
      <c r="E15674" s="18" t="str">
        <f t="shared" si="995"/>
        <v/>
      </c>
      <c r="F15674" s="18" t="str">
        <f t="shared" si="996"/>
        <v/>
      </c>
      <c r="G15674" s="18" t="str">
        <f t="shared" si="997"/>
        <v/>
      </c>
      <c r="H15674" s="18" t="str">
        <f t="shared" si="998"/>
        <v/>
      </c>
    </row>
    <row r="15675" spans="5:8" x14ac:dyDescent="0.25">
      <c r="E15675" s="18" t="str">
        <f t="shared" si="995"/>
        <v/>
      </c>
      <c r="F15675" s="18" t="str">
        <f t="shared" si="996"/>
        <v/>
      </c>
      <c r="G15675" s="18" t="str">
        <f t="shared" si="997"/>
        <v/>
      </c>
      <c r="H15675" s="18" t="str">
        <f t="shared" si="998"/>
        <v/>
      </c>
    </row>
    <row r="15676" spans="5:8" x14ac:dyDescent="0.25">
      <c r="E15676" s="18" t="str">
        <f t="shared" si="995"/>
        <v/>
      </c>
      <c r="F15676" s="18" t="str">
        <f t="shared" si="996"/>
        <v/>
      </c>
      <c r="G15676" s="18" t="str">
        <f t="shared" si="997"/>
        <v/>
      </c>
      <c r="H15676" s="18" t="str">
        <f t="shared" si="998"/>
        <v/>
      </c>
    </row>
    <row r="15677" spans="5:8" x14ac:dyDescent="0.25">
      <c r="E15677" s="18" t="str">
        <f t="shared" si="995"/>
        <v/>
      </c>
      <c r="F15677" s="18" t="str">
        <f t="shared" si="996"/>
        <v/>
      </c>
      <c r="G15677" s="18" t="str">
        <f t="shared" si="997"/>
        <v/>
      </c>
      <c r="H15677" s="18" t="str">
        <f t="shared" si="998"/>
        <v/>
      </c>
    </row>
    <row r="15678" spans="5:8" x14ac:dyDescent="0.25">
      <c r="E15678" s="18" t="str">
        <f t="shared" si="995"/>
        <v/>
      </c>
      <c r="F15678" s="18" t="str">
        <f t="shared" si="996"/>
        <v/>
      </c>
      <c r="G15678" s="18" t="str">
        <f t="shared" si="997"/>
        <v/>
      </c>
      <c r="H15678" s="18" t="str">
        <f t="shared" si="998"/>
        <v/>
      </c>
    </row>
    <row r="15679" spans="5:8" x14ac:dyDescent="0.25">
      <c r="E15679" s="18" t="str">
        <f t="shared" si="995"/>
        <v/>
      </c>
      <c r="F15679" s="18" t="str">
        <f t="shared" si="996"/>
        <v/>
      </c>
      <c r="G15679" s="18" t="str">
        <f t="shared" si="997"/>
        <v/>
      </c>
      <c r="H15679" s="18" t="str">
        <f t="shared" si="998"/>
        <v/>
      </c>
    </row>
    <row r="15680" spans="5:8" x14ac:dyDescent="0.25">
      <c r="E15680" s="18" t="str">
        <f t="shared" si="995"/>
        <v/>
      </c>
      <c r="F15680" s="18" t="str">
        <f t="shared" si="996"/>
        <v/>
      </c>
      <c r="G15680" s="18" t="str">
        <f t="shared" si="997"/>
        <v/>
      </c>
      <c r="H15680" s="18" t="str">
        <f t="shared" si="998"/>
        <v/>
      </c>
    </row>
    <row r="15681" spans="5:8" x14ac:dyDescent="0.25">
      <c r="E15681" s="18" t="str">
        <f t="shared" si="995"/>
        <v/>
      </c>
      <c r="F15681" s="18" t="str">
        <f t="shared" si="996"/>
        <v/>
      </c>
      <c r="G15681" s="18" t="str">
        <f t="shared" si="997"/>
        <v/>
      </c>
      <c r="H15681" s="18" t="str">
        <f t="shared" si="998"/>
        <v/>
      </c>
    </row>
    <row r="15682" spans="5:8" x14ac:dyDescent="0.25">
      <c r="E15682" s="18" t="str">
        <f t="shared" si="995"/>
        <v/>
      </c>
      <c r="F15682" s="18" t="str">
        <f t="shared" si="996"/>
        <v/>
      </c>
      <c r="G15682" s="18" t="str">
        <f t="shared" si="997"/>
        <v/>
      </c>
      <c r="H15682" s="18" t="str">
        <f t="shared" si="998"/>
        <v/>
      </c>
    </row>
    <row r="15683" spans="5:8" x14ac:dyDescent="0.25">
      <c r="E15683" s="18" t="str">
        <f t="shared" si="995"/>
        <v/>
      </c>
      <c r="F15683" s="18" t="str">
        <f t="shared" si="996"/>
        <v/>
      </c>
      <c r="G15683" s="18" t="str">
        <f t="shared" si="997"/>
        <v/>
      </c>
      <c r="H15683" s="18" t="str">
        <f t="shared" si="998"/>
        <v/>
      </c>
    </row>
    <row r="15684" spans="5:8" x14ac:dyDescent="0.25">
      <c r="E15684" s="18" t="str">
        <f t="shared" si="995"/>
        <v/>
      </c>
      <c r="F15684" s="18" t="str">
        <f t="shared" si="996"/>
        <v/>
      </c>
      <c r="G15684" s="18" t="str">
        <f t="shared" si="997"/>
        <v/>
      </c>
      <c r="H15684" s="18" t="str">
        <f t="shared" si="998"/>
        <v/>
      </c>
    </row>
    <row r="15685" spans="5:8" x14ac:dyDescent="0.25">
      <c r="E15685" s="18" t="str">
        <f t="shared" si="995"/>
        <v/>
      </c>
      <c r="F15685" s="18" t="str">
        <f t="shared" si="996"/>
        <v/>
      </c>
      <c r="G15685" s="18" t="str">
        <f t="shared" si="997"/>
        <v/>
      </c>
      <c r="H15685" s="18" t="str">
        <f t="shared" si="998"/>
        <v/>
      </c>
    </row>
    <row r="15686" spans="5:8" x14ac:dyDescent="0.25">
      <c r="E15686" s="18" t="str">
        <f t="shared" ref="E15686:E15749" si="999">IF($C15686="","",IFERROR(INDEX(ItemPriceCol,MATCH($C15686,ItemName,0)),""))</f>
        <v/>
      </c>
      <c r="F15686" s="18" t="str">
        <f t="shared" ref="F15686:F15749" si="1000">IF(OR($D15686="",$E15686=""),"",$D15686*$E15686)</f>
        <v/>
      </c>
      <c r="G15686" s="18" t="str">
        <f t="shared" ref="G15686:G15749" si="1001">IF($C15686="","",IFERROR(INDEX(ItemCostCol,MATCH($C15686,ItemName,0)),""))</f>
        <v/>
      </c>
      <c r="H15686" s="18" t="str">
        <f t="shared" ref="H15686:H15749" si="1002">IF(OR($F15686="",$G15686=""),"",$F15686-$D15686*$G15686)</f>
        <v/>
      </c>
    </row>
    <row r="15687" spans="5:8" x14ac:dyDescent="0.25">
      <c r="E15687" s="18" t="str">
        <f t="shared" si="999"/>
        <v/>
      </c>
      <c r="F15687" s="18" t="str">
        <f t="shared" si="1000"/>
        <v/>
      </c>
      <c r="G15687" s="18" t="str">
        <f t="shared" si="1001"/>
        <v/>
      </c>
      <c r="H15687" s="18" t="str">
        <f t="shared" si="1002"/>
        <v/>
      </c>
    </row>
    <row r="15688" spans="5:8" x14ac:dyDescent="0.25">
      <c r="E15688" s="18" t="str">
        <f t="shared" si="999"/>
        <v/>
      </c>
      <c r="F15688" s="18" t="str">
        <f t="shared" si="1000"/>
        <v/>
      </c>
      <c r="G15688" s="18" t="str">
        <f t="shared" si="1001"/>
        <v/>
      </c>
      <c r="H15688" s="18" t="str">
        <f t="shared" si="1002"/>
        <v/>
      </c>
    </row>
    <row r="15689" spans="5:8" x14ac:dyDescent="0.25">
      <c r="E15689" s="18" t="str">
        <f t="shared" si="999"/>
        <v/>
      </c>
      <c r="F15689" s="18" t="str">
        <f t="shared" si="1000"/>
        <v/>
      </c>
      <c r="G15689" s="18" t="str">
        <f t="shared" si="1001"/>
        <v/>
      </c>
      <c r="H15689" s="18" t="str">
        <f t="shared" si="1002"/>
        <v/>
      </c>
    </row>
    <row r="15690" spans="5:8" x14ac:dyDescent="0.25">
      <c r="E15690" s="18" t="str">
        <f t="shared" si="999"/>
        <v/>
      </c>
      <c r="F15690" s="18" t="str">
        <f t="shared" si="1000"/>
        <v/>
      </c>
      <c r="G15690" s="18" t="str">
        <f t="shared" si="1001"/>
        <v/>
      </c>
      <c r="H15690" s="18" t="str">
        <f t="shared" si="1002"/>
        <v/>
      </c>
    </row>
    <row r="15691" spans="5:8" x14ac:dyDescent="0.25">
      <c r="E15691" s="18" t="str">
        <f t="shared" si="999"/>
        <v/>
      </c>
      <c r="F15691" s="18" t="str">
        <f t="shared" si="1000"/>
        <v/>
      </c>
      <c r="G15691" s="18" t="str">
        <f t="shared" si="1001"/>
        <v/>
      </c>
      <c r="H15691" s="18" t="str">
        <f t="shared" si="1002"/>
        <v/>
      </c>
    </row>
    <row r="15692" spans="5:8" x14ac:dyDescent="0.25">
      <c r="E15692" s="18" t="str">
        <f t="shared" si="999"/>
        <v/>
      </c>
      <c r="F15692" s="18" t="str">
        <f t="shared" si="1000"/>
        <v/>
      </c>
      <c r="G15692" s="18" t="str">
        <f t="shared" si="1001"/>
        <v/>
      </c>
      <c r="H15692" s="18" t="str">
        <f t="shared" si="1002"/>
        <v/>
      </c>
    </row>
    <row r="15693" spans="5:8" x14ac:dyDescent="0.25">
      <c r="E15693" s="18" t="str">
        <f t="shared" si="999"/>
        <v/>
      </c>
      <c r="F15693" s="18" t="str">
        <f t="shared" si="1000"/>
        <v/>
      </c>
      <c r="G15693" s="18" t="str">
        <f t="shared" si="1001"/>
        <v/>
      </c>
      <c r="H15693" s="18" t="str">
        <f t="shared" si="1002"/>
        <v/>
      </c>
    </row>
    <row r="15694" spans="5:8" x14ac:dyDescent="0.25">
      <c r="E15694" s="18" t="str">
        <f t="shared" si="999"/>
        <v/>
      </c>
      <c r="F15694" s="18" t="str">
        <f t="shared" si="1000"/>
        <v/>
      </c>
      <c r="G15694" s="18" t="str">
        <f t="shared" si="1001"/>
        <v/>
      </c>
      <c r="H15694" s="18" t="str">
        <f t="shared" si="1002"/>
        <v/>
      </c>
    </row>
    <row r="15695" spans="5:8" x14ac:dyDescent="0.25">
      <c r="E15695" s="18" t="str">
        <f t="shared" si="999"/>
        <v/>
      </c>
      <c r="F15695" s="18" t="str">
        <f t="shared" si="1000"/>
        <v/>
      </c>
      <c r="G15695" s="18" t="str">
        <f t="shared" si="1001"/>
        <v/>
      </c>
      <c r="H15695" s="18" t="str">
        <f t="shared" si="1002"/>
        <v/>
      </c>
    </row>
    <row r="15696" spans="5:8" x14ac:dyDescent="0.25">
      <c r="E15696" s="18" t="str">
        <f t="shared" si="999"/>
        <v/>
      </c>
      <c r="F15696" s="18" t="str">
        <f t="shared" si="1000"/>
        <v/>
      </c>
      <c r="G15696" s="18" t="str">
        <f t="shared" si="1001"/>
        <v/>
      </c>
      <c r="H15696" s="18" t="str">
        <f t="shared" si="1002"/>
        <v/>
      </c>
    </row>
    <row r="15697" spans="5:8" x14ac:dyDescent="0.25">
      <c r="E15697" s="18" t="str">
        <f t="shared" si="999"/>
        <v/>
      </c>
      <c r="F15697" s="18" t="str">
        <f t="shared" si="1000"/>
        <v/>
      </c>
      <c r="G15697" s="18" t="str">
        <f t="shared" si="1001"/>
        <v/>
      </c>
      <c r="H15697" s="18" t="str">
        <f t="shared" si="1002"/>
        <v/>
      </c>
    </row>
    <row r="15698" spans="5:8" x14ac:dyDescent="0.25">
      <c r="E15698" s="18" t="str">
        <f t="shared" si="999"/>
        <v/>
      </c>
      <c r="F15698" s="18" t="str">
        <f t="shared" si="1000"/>
        <v/>
      </c>
      <c r="G15698" s="18" t="str">
        <f t="shared" si="1001"/>
        <v/>
      </c>
      <c r="H15698" s="18" t="str">
        <f t="shared" si="1002"/>
        <v/>
      </c>
    </row>
    <row r="15699" spans="5:8" x14ac:dyDescent="0.25">
      <c r="E15699" s="18" t="str">
        <f t="shared" si="999"/>
        <v/>
      </c>
      <c r="F15699" s="18" t="str">
        <f t="shared" si="1000"/>
        <v/>
      </c>
      <c r="G15699" s="18" t="str">
        <f t="shared" si="1001"/>
        <v/>
      </c>
      <c r="H15699" s="18" t="str">
        <f t="shared" si="1002"/>
        <v/>
      </c>
    </row>
    <row r="15700" spans="5:8" x14ac:dyDescent="0.25">
      <c r="E15700" s="18" t="str">
        <f t="shared" si="999"/>
        <v/>
      </c>
      <c r="F15700" s="18" t="str">
        <f t="shared" si="1000"/>
        <v/>
      </c>
      <c r="G15700" s="18" t="str">
        <f t="shared" si="1001"/>
        <v/>
      </c>
      <c r="H15700" s="18" t="str">
        <f t="shared" si="1002"/>
        <v/>
      </c>
    </row>
    <row r="15701" spans="5:8" x14ac:dyDescent="0.25">
      <c r="E15701" s="18" t="str">
        <f t="shared" si="999"/>
        <v/>
      </c>
      <c r="F15701" s="18" t="str">
        <f t="shared" si="1000"/>
        <v/>
      </c>
      <c r="G15701" s="18" t="str">
        <f t="shared" si="1001"/>
        <v/>
      </c>
      <c r="H15701" s="18" t="str">
        <f t="shared" si="1002"/>
        <v/>
      </c>
    </row>
    <row r="15702" spans="5:8" x14ac:dyDescent="0.25">
      <c r="E15702" s="18" t="str">
        <f t="shared" si="999"/>
        <v/>
      </c>
      <c r="F15702" s="18" t="str">
        <f t="shared" si="1000"/>
        <v/>
      </c>
      <c r="G15702" s="18" t="str">
        <f t="shared" si="1001"/>
        <v/>
      </c>
      <c r="H15702" s="18" t="str">
        <f t="shared" si="1002"/>
        <v/>
      </c>
    </row>
    <row r="15703" spans="5:8" x14ac:dyDescent="0.25">
      <c r="E15703" s="18" t="str">
        <f t="shared" si="999"/>
        <v/>
      </c>
      <c r="F15703" s="18" t="str">
        <f t="shared" si="1000"/>
        <v/>
      </c>
      <c r="G15703" s="18" t="str">
        <f t="shared" si="1001"/>
        <v/>
      </c>
      <c r="H15703" s="18" t="str">
        <f t="shared" si="1002"/>
        <v/>
      </c>
    </row>
    <row r="15704" spans="5:8" x14ac:dyDescent="0.25">
      <c r="E15704" s="18" t="str">
        <f t="shared" si="999"/>
        <v/>
      </c>
      <c r="F15704" s="18" t="str">
        <f t="shared" si="1000"/>
        <v/>
      </c>
      <c r="G15704" s="18" t="str">
        <f t="shared" si="1001"/>
        <v/>
      </c>
      <c r="H15704" s="18" t="str">
        <f t="shared" si="1002"/>
        <v/>
      </c>
    </row>
    <row r="15705" spans="5:8" x14ac:dyDescent="0.25">
      <c r="E15705" s="18" t="str">
        <f t="shared" si="999"/>
        <v/>
      </c>
      <c r="F15705" s="18" t="str">
        <f t="shared" si="1000"/>
        <v/>
      </c>
      <c r="G15705" s="18" t="str">
        <f t="shared" si="1001"/>
        <v/>
      </c>
      <c r="H15705" s="18" t="str">
        <f t="shared" si="1002"/>
        <v/>
      </c>
    </row>
    <row r="15706" spans="5:8" x14ac:dyDescent="0.25">
      <c r="E15706" s="18" t="str">
        <f t="shared" si="999"/>
        <v/>
      </c>
      <c r="F15706" s="18" t="str">
        <f t="shared" si="1000"/>
        <v/>
      </c>
      <c r="G15706" s="18" t="str">
        <f t="shared" si="1001"/>
        <v/>
      </c>
      <c r="H15706" s="18" t="str">
        <f t="shared" si="1002"/>
        <v/>
      </c>
    </row>
    <row r="15707" spans="5:8" x14ac:dyDescent="0.25">
      <c r="E15707" s="18" t="str">
        <f t="shared" si="999"/>
        <v/>
      </c>
      <c r="F15707" s="18" t="str">
        <f t="shared" si="1000"/>
        <v/>
      </c>
      <c r="G15707" s="18" t="str">
        <f t="shared" si="1001"/>
        <v/>
      </c>
      <c r="H15707" s="18" t="str">
        <f t="shared" si="1002"/>
        <v/>
      </c>
    </row>
    <row r="15708" spans="5:8" x14ac:dyDescent="0.25">
      <c r="E15708" s="18" t="str">
        <f t="shared" si="999"/>
        <v/>
      </c>
      <c r="F15708" s="18" t="str">
        <f t="shared" si="1000"/>
        <v/>
      </c>
      <c r="G15708" s="18" t="str">
        <f t="shared" si="1001"/>
        <v/>
      </c>
      <c r="H15708" s="18" t="str">
        <f t="shared" si="1002"/>
        <v/>
      </c>
    </row>
    <row r="15709" spans="5:8" x14ac:dyDescent="0.25">
      <c r="E15709" s="18" t="str">
        <f t="shared" si="999"/>
        <v/>
      </c>
      <c r="F15709" s="18" t="str">
        <f t="shared" si="1000"/>
        <v/>
      </c>
      <c r="G15709" s="18" t="str">
        <f t="shared" si="1001"/>
        <v/>
      </c>
      <c r="H15709" s="18" t="str">
        <f t="shared" si="1002"/>
        <v/>
      </c>
    </row>
    <row r="15710" spans="5:8" x14ac:dyDescent="0.25">
      <c r="E15710" s="18" t="str">
        <f t="shared" si="999"/>
        <v/>
      </c>
      <c r="F15710" s="18" t="str">
        <f t="shared" si="1000"/>
        <v/>
      </c>
      <c r="G15710" s="18" t="str">
        <f t="shared" si="1001"/>
        <v/>
      </c>
      <c r="H15710" s="18" t="str">
        <f t="shared" si="1002"/>
        <v/>
      </c>
    </row>
    <row r="15711" spans="5:8" x14ac:dyDescent="0.25">
      <c r="E15711" s="18" t="str">
        <f t="shared" si="999"/>
        <v/>
      </c>
      <c r="F15711" s="18" t="str">
        <f t="shared" si="1000"/>
        <v/>
      </c>
      <c r="G15711" s="18" t="str">
        <f t="shared" si="1001"/>
        <v/>
      </c>
      <c r="H15711" s="18" t="str">
        <f t="shared" si="1002"/>
        <v/>
      </c>
    </row>
    <row r="15712" spans="5:8" x14ac:dyDescent="0.25">
      <c r="E15712" s="18" t="str">
        <f t="shared" si="999"/>
        <v/>
      </c>
      <c r="F15712" s="18" t="str">
        <f t="shared" si="1000"/>
        <v/>
      </c>
      <c r="G15712" s="18" t="str">
        <f t="shared" si="1001"/>
        <v/>
      </c>
      <c r="H15712" s="18" t="str">
        <f t="shared" si="1002"/>
        <v/>
      </c>
    </row>
    <row r="15713" spans="5:8" x14ac:dyDescent="0.25">
      <c r="E15713" s="18" t="str">
        <f t="shared" si="999"/>
        <v/>
      </c>
      <c r="F15713" s="18" t="str">
        <f t="shared" si="1000"/>
        <v/>
      </c>
      <c r="G15713" s="18" t="str">
        <f t="shared" si="1001"/>
        <v/>
      </c>
      <c r="H15713" s="18" t="str">
        <f t="shared" si="1002"/>
        <v/>
      </c>
    </row>
    <row r="15714" spans="5:8" x14ac:dyDescent="0.25">
      <c r="E15714" s="18" t="str">
        <f t="shared" si="999"/>
        <v/>
      </c>
      <c r="F15714" s="18" t="str">
        <f t="shared" si="1000"/>
        <v/>
      </c>
      <c r="G15714" s="18" t="str">
        <f t="shared" si="1001"/>
        <v/>
      </c>
      <c r="H15714" s="18" t="str">
        <f t="shared" si="1002"/>
        <v/>
      </c>
    </row>
    <row r="15715" spans="5:8" x14ac:dyDescent="0.25">
      <c r="E15715" s="18" t="str">
        <f t="shared" si="999"/>
        <v/>
      </c>
      <c r="F15715" s="18" t="str">
        <f t="shared" si="1000"/>
        <v/>
      </c>
      <c r="G15715" s="18" t="str">
        <f t="shared" si="1001"/>
        <v/>
      </c>
      <c r="H15715" s="18" t="str">
        <f t="shared" si="1002"/>
        <v/>
      </c>
    </row>
    <row r="15716" spans="5:8" x14ac:dyDescent="0.25">
      <c r="E15716" s="18" t="str">
        <f t="shared" si="999"/>
        <v/>
      </c>
      <c r="F15716" s="18" t="str">
        <f t="shared" si="1000"/>
        <v/>
      </c>
      <c r="G15716" s="18" t="str">
        <f t="shared" si="1001"/>
        <v/>
      </c>
      <c r="H15716" s="18" t="str">
        <f t="shared" si="1002"/>
        <v/>
      </c>
    </row>
    <row r="15717" spans="5:8" x14ac:dyDescent="0.25">
      <c r="E15717" s="18" t="str">
        <f t="shared" si="999"/>
        <v/>
      </c>
      <c r="F15717" s="18" t="str">
        <f t="shared" si="1000"/>
        <v/>
      </c>
      <c r="G15717" s="18" t="str">
        <f t="shared" si="1001"/>
        <v/>
      </c>
      <c r="H15717" s="18" t="str">
        <f t="shared" si="1002"/>
        <v/>
      </c>
    </row>
    <row r="15718" spans="5:8" x14ac:dyDescent="0.25">
      <c r="E15718" s="18" t="str">
        <f t="shared" si="999"/>
        <v/>
      </c>
      <c r="F15718" s="18" t="str">
        <f t="shared" si="1000"/>
        <v/>
      </c>
      <c r="G15718" s="18" t="str">
        <f t="shared" si="1001"/>
        <v/>
      </c>
      <c r="H15718" s="18" t="str">
        <f t="shared" si="1002"/>
        <v/>
      </c>
    </row>
    <row r="15719" spans="5:8" x14ac:dyDescent="0.25">
      <c r="E15719" s="18" t="str">
        <f t="shared" si="999"/>
        <v/>
      </c>
      <c r="F15719" s="18" t="str">
        <f t="shared" si="1000"/>
        <v/>
      </c>
      <c r="G15719" s="18" t="str">
        <f t="shared" si="1001"/>
        <v/>
      </c>
      <c r="H15719" s="18" t="str">
        <f t="shared" si="1002"/>
        <v/>
      </c>
    </row>
    <row r="15720" spans="5:8" x14ac:dyDescent="0.25">
      <c r="E15720" s="18" t="str">
        <f t="shared" si="999"/>
        <v/>
      </c>
      <c r="F15720" s="18" t="str">
        <f t="shared" si="1000"/>
        <v/>
      </c>
      <c r="G15720" s="18" t="str">
        <f t="shared" si="1001"/>
        <v/>
      </c>
      <c r="H15720" s="18" t="str">
        <f t="shared" si="1002"/>
        <v/>
      </c>
    </row>
    <row r="15721" spans="5:8" x14ac:dyDescent="0.25">
      <c r="E15721" s="18" t="str">
        <f t="shared" si="999"/>
        <v/>
      </c>
      <c r="F15721" s="18" t="str">
        <f t="shared" si="1000"/>
        <v/>
      </c>
      <c r="G15721" s="18" t="str">
        <f t="shared" si="1001"/>
        <v/>
      </c>
      <c r="H15721" s="18" t="str">
        <f t="shared" si="1002"/>
        <v/>
      </c>
    </row>
    <row r="15722" spans="5:8" x14ac:dyDescent="0.25">
      <c r="E15722" s="18" t="str">
        <f t="shared" si="999"/>
        <v/>
      </c>
      <c r="F15722" s="18" t="str">
        <f t="shared" si="1000"/>
        <v/>
      </c>
      <c r="G15722" s="18" t="str">
        <f t="shared" si="1001"/>
        <v/>
      </c>
      <c r="H15722" s="18" t="str">
        <f t="shared" si="1002"/>
        <v/>
      </c>
    </row>
    <row r="15723" spans="5:8" x14ac:dyDescent="0.25">
      <c r="E15723" s="18" t="str">
        <f t="shared" si="999"/>
        <v/>
      </c>
      <c r="F15723" s="18" t="str">
        <f t="shared" si="1000"/>
        <v/>
      </c>
      <c r="G15723" s="18" t="str">
        <f t="shared" si="1001"/>
        <v/>
      </c>
      <c r="H15723" s="18" t="str">
        <f t="shared" si="1002"/>
        <v/>
      </c>
    </row>
    <row r="15724" spans="5:8" x14ac:dyDescent="0.25">
      <c r="E15724" s="18" t="str">
        <f t="shared" si="999"/>
        <v/>
      </c>
      <c r="F15724" s="18" t="str">
        <f t="shared" si="1000"/>
        <v/>
      </c>
      <c r="G15724" s="18" t="str">
        <f t="shared" si="1001"/>
        <v/>
      </c>
      <c r="H15724" s="18" t="str">
        <f t="shared" si="1002"/>
        <v/>
      </c>
    </row>
    <row r="15725" spans="5:8" x14ac:dyDescent="0.25">
      <c r="E15725" s="18" t="str">
        <f t="shared" si="999"/>
        <v/>
      </c>
      <c r="F15725" s="18" t="str">
        <f t="shared" si="1000"/>
        <v/>
      </c>
      <c r="G15725" s="18" t="str">
        <f t="shared" si="1001"/>
        <v/>
      </c>
      <c r="H15725" s="18" t="str">
        <f t="shared" si="1002"/>
        <v/>
      </c>
    </row>
    <row r="15726" spans="5:8" x14ac:dyDescent="0.25">
      <c r="E15726" s="18" t="str">
        <f t="shared" si="999"/>
        <v/>
      </c>
      <c r="F15726" s="18" t="str">
        <f t="shared" si="1000"/>
        <v/>
      </c>
      <c r="G15726" s="18" t="str">
        <f t="shared" si="1001"/>
        <v/>
      </c>
      <c r="H15726" s="18" t="str">
        <f t="shared" si="1002"/>
        <v/>
      </c>
    </row>
    <row r="15727" spans="5:8" x14ac:dyDescent="0.25">
      <c r="E15727" s="18" t="str">
        <f t="shared" si="999"/>
        <v/>
      </c>
      <c r="F15727" s="18" t="str">
        <f t="shared" si="1000"/>
        <v/>
      </c>
      <c r="G15727" s="18" t="str">
        <f t="shared" si="1001"/>
        <v/>
      </c>
      <c r="H15727" s="18" t="str">
        <f t="shared" si="1002"/>
        <v/>
      </c>
    </row>
    <row r="15728" spans="5:8" x14ac:dyDescent="0.25">
      <c r="E15728" s="18" t="str">
        <f t="shared" si="999"/>
        <v/>
      </c>
      <c r="F15728" s="18" t="str">
        <f t="shared" si="1000"/>
        <v/>
      </c>
      <c r="G15728" s="18" t="str">
        <f t="shared" si="1001"/>
        <v/>
      </c>
      <c r="H15728" s="18" t="str">
        <f t="shared" si="1002"/>
        <v/>
      </c>
    </row>
    <row r="15729" spans="5:8" x14ac:dyDescent="0.25">
      <c r="E15729" s="18" t="str">
        <f t="shared" si="999"/>
        <v/>
      </c>
      <c r="F15729" s="18" t="str">
        <f t="shared" si="1000"/>
        <v/>
      </c>
      <c r="G15729" s="18" t="str">
        <f t="shared" si="1001"/>
        <v/>
      </c>
      <c r="H15729" s="18" t="str">
        <f t="shared" si="1002"/>
        <v/>
      </c>
    </row>
    <row r="15730" spans="5:8" x14ac:dyDescent="0.25">
      <c r="E15730" s="18" t="str">
        <f t="shared" si="999"/>
        <v/>
      </c>
      <c r="F15730" s="18" t="str">
        <f t="shared" si="1000"/>
        <v/>
      </c>
      <c r="G15730" s="18" t="str">
        <f t="shared" si="1001"/>
        <v/>
      </c>
      <c r="H15730" s="18" t="str">
        <f t="shared" si="1002"/>
        <v/>
      </c>
    </row>
    <row r="15731" spans="5:8" x14ac:dyDescent="0.25">
      <c r="E15731" s="18" t="str">
        <f t="shared" si="999"/>
        <v/>
      </c>
      <c r="F15731" s="18" t="str">
        <f t="shared" si="1000"/>
        <v/>
      </c>
      <c r="G15731" s="18" t="str">
        <f t="shared" si="1001"/>
        <v/>
      </c>
      <c r="H15731" s="18" t="str">
        <f t="shared" si="1002"/>
        <v/>
      </c>
    </row>
    <row r="15732" spans="5:8" x14ac:dyDescent="0.25">
      <c r="E15732" s="18" t="str">
        <f t="shared" si="999"/>
        <v/>
      </c>
      <c r="F15732" s="18" t="str">
        <f t="shared" si="1000"/>
        <v/>
      </c>
      <c r="G15732" s="18" t="str">
        <f t="shared" si="1001"/>
        <v/>
      </c>
      <c r="H15732" s="18" t="str">
        <f t="shared" si="1002"/>
        <v/>
      </c>
    </row>
    <row r="15733" spans="5:8" x14ac:dyDescent="0.25">
      <c r="E15733" s="18" t="str">
        <f t="shared" si="999"/>
        <v/>
      </c>
      <c r="F15733" s="18" t="str">
        <f t="shared" si="1000"/>
        <v/>
      </c>
      <c r="G15733" s="18" t="str">
        <f t="shared" si="1001"/>
        <v/>
      </c>
      <c r="H15733" s="18" t="str">
        <f t="shared" si="1002"/>
        <v/>
      </c>
    </row>
    <row r="15734" spans="5:8" x14ac:dyDescent="0.25">
      <c r="E15734" s="18" t="str">
        <f t="shared" si="999"/>
        <v/>
      </c>
      <c r="F15734" s="18" t="str">
        <f t="shared" si="1000"/>
        <v/>
      </c>
      <c r="G15734" s="18" t="str">
        <f t="shared" si="1001"/>
        <v/>
      </c>
      <c r="H15734" s="18" t="str">
        <f t="shared" si="1002"/>
        <v/>
      </c>
    </row>
    <row r="15735" spans="5:8" x14ac:dyDescent="0.25">
      <c r="E15735" s="18" t="str">
        <f t="shared" si="999"/>
        <v/>
      </c>
      <c r="F15735" s="18" t="str">
        <f t="shared" si="1000"/>
        <v/>
      </c>
      <c r="G15735" s="18" t="str">
        <f t="shared" si="1001"/>
        <v/>
      </c>
      <c r="H15735" s="18" t="str">
        <f t="shared" si="1002"/>
        <v/>
      </c>
    </row>
    <row r="15736" spans="5:8" x14ac:dyDescent="0.25">
      <c r="E15736" s="18" t="str">
        <f t="shared" si="999"/>
        <v/>
      </c>
      <c r="F15736" s="18" t="str">
        <f t="shared" si="1000"/>
        <v/>
      </c>
      <c r="G15736" s="18" t="str">
        <f t="shared" si="1001"/>
        <v/>
      </c>
      <c r="H15736" s="18" t="str">
        <f t="shared" si="1002"/>
        <v/>
      </c>
    </row>
    <row r="15737" spans="5:8" x14ac:dyDescent="0.25">
      <c r="E15737" s="18" t="str">
        <f t="shared" si="999"/>
        <v/>
      </c>
      <c r="F15737" s="18" t="str">
        <f t="shared" si="1000"/>
        <v/>
      </c>
      <c r="G15737" s="18" t="str">
        <f t="shared" si="1001"/>
        <v/>
      </c>
      <c r="H15737" s="18" t="str">
        <f t="shared" si="1002"/>
        <v/>
      </c>
    </row>
    <row r="15738" spans="5:8" x14ac:dyDescent="0.25">
      <c r="E15738" s="18" t="str">
        <f t="shared" si="999"/>
        <v/>
      </c>
      <c r="F15738" s="18" t="str">
        <f t="shared" si="1000"/>
        <v/>
      </c>
      <c r="G15738" s="18" t="str">
        <f t="shared" si="1001"/>
        <v/>
      </c>
      <c r="H15738" s="18" t="str">
        <f t="shared" si="1002"/>
        <v/>
      </c>
    </row>
    <row r="15739" spans="5:8" x14ac:dyDescent="0.25">
      <c r="E15739" s="18" t="str">
        <f t="shared" si="999"/>
        <v/>
      </c>
      <c r="F15739" s="18" t="str">
        <f t="shared" si="1000"/>
        <v/>
      </c>
      <c r="G15739" s="18" t="str">
        <f t="shared" si="1001"/>
        <v/>
      </c>
      <c r="H15739" s="18" t="str">
        <f t="shared" si="1002"/>
        <v/>
      </c>
    </row>
    <row r="15740" spans="5:8" x14ac:dyDescent="0.25">
      <c r="E15740" s="18" t="str">
        <f t="shared" si="999"/>
        <v/>
      </c>
      <c r="F15740" s="18" t="str">
        <f t="shared" si="1000"/>
        <v/>
      </c>
      <c r="G15740" s="18" t="str">
        <f t="shared" si="1001"/>
        <v/>
      </c>
      <c r="H15740" s="18" t="str">
        <f t="shared" si="1002"/>
        <v/>
      </c>
    </row>
    <row r="15741" spans="5:8" x14ac:dyDescent="0.25">
      <c r="E15741" s="18" t="str">
        <f t="shared" si="999"/>
        <v/>
      </c>
      <c r="F15741" s="18" t="str">
        <f t="shared" si="1000"/>
        <v/>
      </c>
      <c r="G15741" s="18" t="str">
        <f t="shared" si="1001"/>
        <v/>
      </c>
      <c r="H15741" s="18" t="str">
        <f t="shared" si="1002"/>
        <v/>
      </c>
    </row>
    <row r="15742" spans="5:8" x14ac:dyDescent="0.25">
      <c r="E15742" s="18" t="str">
        <f t="shared" si="999"/>
        <v/>
      </c>
      <c r="F15742" s="18" t="str">
        <f t="shared" si="1000"/>
        <v/>
      </c>
      <c r="G15742" s="18" t="str">
        <f t="shared" si="1001"/>
        <v/>
      </c>
      <c r="H15742" s="18" t="str">
        <f t="shared" si="1002"/>
        <v/>
      </c>
    </row>
    <row r="15743" spans="5:8" x14ac:dyDescent="0.25">
      <c r="E15743" s="18" t="str">
        <f t="shared" si="999"/>
        <v/>
      </c>
      <c r="F15743" s="18" t="str">
        <f t="shared" si="1000"/>
        <v/>
      </c>
      <c r="G15743" s="18" t="str">
        <f t="shared" si="1001"/>
        <v/>
      </c>
      <c r="H15743" s="18" t="str">
        <f t="shared" si="1002"/>
        <v/>
      </c>
    </row>
    <row r="15744" spans="5:8" x14ac:dyDescent="0.25">
      <c r="E15744" s="18" t="str">
        <f t="shared" si="999"/>
        <v/>
      </c>
      <c r="F15744" s="18" t="str">
        <f t="shared" si="1000"/>
        <v/>
      </c>
      <c r="G15744" s="18" t="str">
        <f t="shared" si="1001"/>
        <v/>
      </c>
      <c r="H15744" s="18" t="str">
        <f t="shared" si="1002"/>
        <v/>
      </c>
    </row>
    <row r="15745" spans="5:8" x14ac:dyDescent="0.25">
      <c r="E15745" s="18" t="str">
        <f t="shared" si="999"/>
        <v/>
      </c>
      <c r="F15745" s="18" t="str">
        <f t="shared" si="1000"/>
        <v/>
      </c>
      <c r="G15745" s="18" t="str">
        <f t="shared" si="1001"/>
        <v/>
      </c>
      <c r="H15745" s="18" t="str">
        <f t="shared" si="1002"/>
        <v/>
      </c>
    </row>
    <row r="15746" spans="5:8" x14ac:dyDescent="0.25">
      <c r="E15746" s="18" t="str">
        <f t="shared" si="999"/>
        <v/>
      </c>
      <c r="F15746" s="18" t="str">
        <f t="shared" si="1000"/>
        <v/>
      </c>
      <c r="G15746" s="18" t="str">
        <f t="shared" si="1001"/>
        <v/>
      </c>
      <c r="H15746" s="18" t="str">
        <f t="shared" si="1002"/>
        <v/>
      </c>
    </row>
    <row r="15747" spans="5:8" x14ac:dyDescent="0.25">
      <c r="E15747" s="18" t="str">
        <f t="shared" si="999"/>
        <v/>
      </c>
      <c r="F15747" s="18" t="str">
        <f t="shared" si="1000"/>
        <v/>
      </c>
      <c r="G15747" s="18" t="str">
        <f t="shared" si="1001"/>
        <v/>
      </c>
      <c r="H15747" s="18" t="str">
        <f t="shared" si="1002"/>
        <v/>
      </c>
    </row>
    <row r="15748" spans="5:8" x14ac:dyDescent="0.25">
      <c r="E15748" s="18" t="str">
        <f t="shared" si="999"/>
        <v/>
      </c>
      <c r="F15748" s="18" t="str">
        <f t="shared" si="1000"/>
        <v/>
      </c>
      <c r="G15748" s="18" t="str">
        <f t="shared" si="1001"/>
        <v/>
      </c>
      <c r="H15748" s="18" t="str">
        <f t="shared" si="1002"/>
        <v/>
      </c>
    </row>
    <row r="15749" spans="5:8" x14ac:dyDescent="0.25">
      <c r="E15749" s="18" t="str">
        <f t="shared" si="999"/>
        <v/>
      </c>
      <c r="F15749" s="18" t="str">
        <f t="shared" si="1000"/>
        <v/>
      </c>
      <c r="G15749" s="18" t="str">
        <f t="shared" si="1001"/>
        <v/>
      </c>
      <c r="H15749" s="18" t="str">
        <f t="shared" si="1002"/>
        <v/>
      </c>
    </row>
    <row r="15750" spans="5:8" x14ac:dyDescent="0.25">
      <c r="E15750" s="18" t="str">
        <f t="shared" ref="E15750:E15813" si="1003">IF($C15750="","",IFERROR(INDEX(ItemPriceCol,MATCH($C15750,ItemName,0)),""))</f>
        <v/>
      </c>
      <c r="F15750" s="18" t="str">
        <f t="shared" ref="F15750:F15813" si="1004">IF(OR($D15750="",$E15750=""),"",$D15750*$E15750)</f>
        <v/>
      </c>
      <c r="G15750" s="18" t="str">
        <f t="shared" ref="G15750:G15813" si="1005">IF($C15750="","",IFERROR(INDEX(ItemCostCol,MATCH($C15750,ItemName,0)),""))</f>
        <v/>
      </c>
      <c r="H15750" s="18" t="str">
        <f t="shared" ref="H15750:H15813" si="1006">IF(OR($F15750="",$G15750=""),"",$F15750-$D15750*$G15750)</f>
        <v/>
      </c>
    </row>
    <row r="15751" spans="5:8" x14ac:dyDescent="0.25">
      <c r="E15751" s="18" t="str">
        <f t="shared" si="1003"/>
        <v/>
      </c>
      <c r="F15751" s="18" t="str">
        <f t="shared" si="1004"/>
        <v/>
      </c>
      <c r="G15751" s="18" t="str">
        <f t="shared" si="1005"/>
        <v/>
      </c>
      <c r="H15751" s="18" t="str">
        <f t="shared" si="1006"/>
        <v/>
      </c>
    </row>
    <row r="15752" spans="5:8" x14ac:dyDescent="0.25">
      <c r="E15752" s="18" t="str">
        <f t="shared" si="1003"/>
        <v/>
      </c>
      <c r="F15752" s="18" t="str">
        <f t="shared" si="1004"/>
        <v/>
      </c>
      <c r="G15752" s="18" t="str">
        <f t="shared" si="1005"/>
        <v/>
      </c>
      <c r="H15752" s="18" t="str">
        <f t="shared" si="1006"/>
        <v/>
      </c>
    </row>
    <row r="15753" spans="5:8" x14ac:dyDescent="0.25">
      <c r="E15753" s="18" t="str">
        <f t="shared" si="1003"/>
        <v/>
      </c>
      <c r="F15753" s="18" t="str">
        <f t="shared" si="1004"/>
        <v/>
      </c>
      <c r="G15753" s="18" t="str">
        <f t="shared" si="1005"/>
        <v/>
      </c>
      <c r="H15753" s="18" t="str">
        <f t="shared" si="1006"/>
        <v/>
      </c>
    </row>
    <row r="15754" spans="5:8" x14ac:dyDescent="0.25">
      <c r="E15754" s="18" t="str">
        <f t="shared" si="1003"/>
        <v/>
      </c>
      <c r="F15754" s="18" t="str">
        <f t="shared" si="1004"/>
        <v/>
      </c>
      <c r="G15754" s="18" t="str">
        <f t="shared" si="1005"/>
        <v/>
      </c>
      <c r="H15754" s="18" t="str">
        <f t="shared" si="1006"/>
        <v/>
      </c>
    </row>
    <row r="15755" spans="5:8" x14ac:dyDescent="0.25">
      <c r="E15755" s="18" t="str">
        <f t="shared" si="1003"/>
        <v/>
      </c>
      <c r="F15755" s="18" t="str">
        <f t="shared" si="1004"/>
        <v/>
      </c>
      <c r="G15755" s="18" t="str">
        <f t="shared" si="1005"/>
        <v/>
      </c>
      <c r="H15755" s="18" t="str">
        <f t="shared" si="1006"/>
        <v/>
      </c>
    </row>
    <row r="15756" spans="5:8" x14ac:dyDescent="0.25">
      <c r="E15756" s="18" t="str">
        <f t="shared" si="1003"/>
        <v/>
      </c>
      <c r="F15756" s="18" t="str">
        <f t="shared" si="1004"/>
        <v/>
      </c>
      <c r="G15756" s="18" t="str">
        <f t="shared" si="1005"/>
        <v/>
      </c>
      <c r="H15756" s="18" t="str">
        <f t="shared" si="1006"/>
        <v/>
      </c>
    </row>
    <row r="15757" spans="5:8" x14ac:dyDescent="0.25">
      <c r="E15757" s="18" t="str">
        <f t="shared" si="1003"/>
        <v/>
      </c>
      <c r="F15757" s="18" t="str">
        <f t="shared" si="1004"/>
        <v/>
      </c>
      <c r="G15757" s="18" t="str">
        <f t="shared" si="1005"/>
        <v/>
      </c>
      <c r="H15757" s="18" t="str">
        <f t="shared" si="1006"/>
        <v/>
      </c>
    </row>
    <row r="15758" spans="5:8" x14ac:dyDescent="0.25">
      <c r="E15758" s="18" t="str">
        <f t="shared" si="1003"/>
        <v/>
      </c>
      <c r="F15758" s="18" t="str">
        <f t="shared" si="1004"/>
        <v/>
      </c>
      <c r="G15758" s="18" t="str">
        <f t="shared" si="1005"/>
        <v/>
      </c>
      <c r="H15758" s="18" t="str">
        <f t="shared" si="1006"/>
        <v/>
      </c>
    </row>
    <row r="15759" spans="5:8" x14ac:dyDescent="0.25">
      <c r="E15759" s="18" t="str">
        <f t="shared" si="1003"/>
        <v/>
      </c>
      <c r="F15759" s="18" t="str">
        <f t="shared" si="1004"/>
        <v/>
      </c>
      <c r="G15759" s="18" t="str">
        <f t="shared" si="1005"/>
        <v/>
      </c>
      <c r="H15759" s="18" t="str">
        <f t="shared" si="1006"/>
        <v/>
      </c>
    </row>
    <row r="15760" spans="5:8" x14ac:dyDescent="0.25">
      <c r="E15760" s="18" t="str">
        <f t="shared" si="1003"/>
        <v/>
      </c>
      <c r="F15760" s="18" t="str">
        <f t="shared" si="1004"/>
        <v/>
      </c>
      <c r="G15760" s="18" t="str">
        <f t="shared" si="1005"/>
        <v/>
      </c>
      <c r="H15760" s="18" t="str">
        <f t="shared" si="1006"/>
        <v/>
      </c>
    </row>
    <row r="15761" spans="5:8" x14ac:dyDescent="0.25">
      <c r="E15761" s="18" t="str">
        <f t="shared" si="1003"/>
        <v/>
      </c>
      <c r="F15761" s="18" t="str">
        <f t="shared" si="1004"/>
        <v/>
      </c>
      <c r="G15761" s="18" t="str">
        <f t="shared" si="1005"/>
        <v/>
      </c>
      <c r="H15761" s="18" t="str">
        <f t="shared" si="1006"/>
        <v/>
      </c>
    </row>
    <row r="15762" spans="5:8" x14ac:dyDescent="0.25">
      <c r="E15762" s="18" t="str">
        <f t="shared" si="1003"/>
        <v/>
      </c>
      <c r="F15762" s="18" t="str">
        <f t="shared" si="1004"/>
        <v/>
      </c>
      <c r="G15762" s="18" t="str">
        <f t="shared" si="1005"/>
        <v/>
      </c>
      <c r="H15762" s="18" t="str">
        <f t="shared" si="1006"/>
        <v/>
      </c>
    </row>
    <row r="15763" spans="5:8" x14ac:dyDescent="0.25">
      <c r="E15763" s="18" t="str">
        <f t="shared" si="1003"/>
        <v/>
      </c>
      <c r="F15763" s="18" t="str">
        <f t="shared" si="1004"/>
        <v/>
      </c>
      <c r="G15763" s="18" t="str">
        <f t="shared" si="1005"/>
        <v/>
      </c>
      <c r="H15763" s="18" t="str">
        <f t="shared" si="1006"/>
        <v/>
      </c>
    </row>
    <row r="15764" spans="5:8" x14ac:dyDescent="0.25">
      <c r="E15764" s="18" t="str">
        <f t="shared" si="1003"/>
        <v/>
      </c>
      <c r="F15764" s="18" t="str">
        <f t="shared" si="1004"/>
        <v/>
      </c>
      <c r="G15764" s="18" t="str">
        <f t="shared" si="1005"/>
        <v/>
      </c>
      <c r="H15764" s="18" t="str">
        <f t="shared" si="1006"/>
        <v/>
      </c>
    </row>
    <row r="15765" spans="5:8" x14ac:dyDescent="0.25">
      <c r="E15765" s="18" t="str">
        <f t="shared" si="1003"/>
        <v/>
      </c>
      <c r="F15765" s="18" t="str">
        <f t="shared" si="1004"/>
        <v/>
      </c>
      <c r="G15765" s="18" t="str">
        <f t="shared" si="1005"/>
        <v/>
      </c>
      <c r="H15765" s="18" t="str">
        <f t="shared" si="1006"/>
        <v/>
      </c>
    </row>
    <row r="15766" spans="5:8" x14ac:dyDescent="0.25">
      <c r="E15766" s="18" t="str">
        <f t="shared" si="1003"/>
        <v/>
      </c>
      <c r="F15766" s="18" t="str">
        <f t="shared" si="1004"/>
        <v/>
      </c>
      <c r="G15766" s="18" t="str">
        <f t="shared" si="1005"/>
        <v/>
      </c>
      <c r="H15766" s="18" t="str">
        <f t="shared" si="1006"/>
        <v/>
      </c>
    </row>
    <row r="15767" spans="5:8" x14ac:dyDescent="0.25">
      <c r="E15767" s="18" t="str">
        <f t="shared" si="1003"/>
        <v/>
      </c>
      <c r="F15767" s="18" t="str">
        <f t="shared" si="1004"/>
        <v/>
      </c>
      <c r="G15767" s="18" t="str">
        <f t="shared" si="1005"/>
        <v/>
      </c>
      <c r="H15767" s="18" t="str">
        <f t="shared" si="1006"/>
        <v/>
      </c>
    </row>
    <row r="15768" spans="5:8" x14ac:dyDescent="0.25">
      <c r="E15768" s="18" t="str">
        <f t="shared" si="1003"/>
        <v/>
      </c>
      <c r="F15768" s="18" t="str">
        <f t="shared" si="1004"/>
        <v/>
      </c>
      <c r="G15768" s="18" t="str">
        <f t="shared" si="1005"/>
        <v/>
      </c>
      <c r="H15768" s="18" t="str">
        <f t="shared" si="1006"/>
        <v/>
      </c>
    </row>
    <row r="15769" spans="5:8" x14ac:dyDescent="0.25">
      <c r="E15769" s="18" t="str">
        <f t="shared" si="1003"/>
        <v/>
      </c>
      <c r="F15769" s="18" t="str">
        <f t="shared" si="1004"/>
        <v/>
      </c>
      <c r="G15769" s="18" t="str">
        <f t="shared" si="1005"/>
        <v/>
      </c>
      <c r="H15769" s="18" t="str">
        <f t="shared" si="1006"/>
        <v/>
      </c>
    </row>
    <row r="15770" spans="5:8" x14ac:dyDescent="0.25">
      <c r="E15770" s="18" t="str">
        <f t="shared" si="1003"/>
        <v/>
      </c>
      <c r="F15770" s="18" t="str">
        <f t="shared" si="1004"/>
        <v/>
      </c>
      <c r="G15770" s="18" t="str">
        <f t="shared" si="1005"/>
        <v/>
      </c>
      <c r="H15770" s="18" t="str">
        <f t="shared" si="1006"/>
        <v/>
      </c>
    </row>
    <row r="15771" spans="5:8" x14ac:dyDescent="0.25">
      <c r="E15771" s="18" t="str">
        <f t="shared" si="1003"/>
        <v/>
      </c>
      <c r="F15771" s="18" t="str">
        <f t="shared" si="1004"/>
        <v/>
      </c>
      <c r="G15771" s="18" t="str">
        <f t="shared" si="1005"/>
        <v/>
      </c>
      <c r="H15771" s="18" t="str">
        <f t="shared" si="1006"/>
        <v/>
      </c>
    </row>
    <row r="15772" spans="5:8" x14ac:dyDescent="0.25">
      <c r="E15772" s="18" t="str">
        <f t="shared" si="1003"/>
        <v/>
      </c>
      <c r="F15772" s="18" t="str">
        <f t="shared" si="1004"/>
        <v/>
      </c>
      <c r="G15772" s="18" t="str">
        <f t="shared" si="1005"/>
        <v/>
      </c>
      <c r="H15772" s="18" t="str">
        <f t="shared" si="1006"/>
        <v/>
      </c>
    </row>
    <row r="15773" spans="5:8" x14ac:dyDescent="0.25">
      <c r="E15773" s="18" t="str">
        <f t="shared" si="1003"/>
        <v/>
      </c>
      <c r="F15773" s="18" t="str">
        <f t="shared" si="1004"/>
        <v/>
      </c>
      <c r="G15773" s="18" t="str">
        <f t="shared" si="1005"/>
        <v/>
      </c>
      <c r="H15773" s="18" t="str">
        <f t="shared" si="1006"/>
        <v/>
      </c>
    </row>
    <row r="15774" spans="5:8" x14ac:dyDescent="0.25">
      <c r="E15774" s="18" t="str">
        <f t="shared" si="1003"/>
        <v/>
      </c>
      <c r="F15774" s="18" t="str">
        <f t="shared" si="1004"/>
        <v/>
      </c>
      <c r="G15774" s="18" t="str">
        <f t="shared" si="1005"/>
        <v/>
      </c>
      <c r="H15774" s="18" t="str">
        <f t="shared" si="1006"/>
        <v/>
      </c>
    </row>
    <row r="15775" spans="5:8" x14ac:dyDescent="0.25">
      <c r="E15775" s="18" t="str">
        <f t="shared" si="1003"/>
        <v/>
      </c>
      <c r="F15775" s="18" t="str">
        <f t="shared" si="1004"/>
        <v/>
      </c>
      <c r="G15775" s="18" t="str">
        <f t="shared" si="1005"/>
        <v/>
      </c>
      <c r="H15775" s="18" t="str">
        <f t="shared" si="1006"/>
        <v/>
      </c>
    </row>
    <row r="15776" spans="5:8" x14ac:dyDescent="0.25">
      <c r="E15776" s="18" t="str">
        <f t="shared" si="1003"/>
        <v/>
      </c>
      <c r="F15776" s="18" t="str">
        <f t="shared" si="1004"/>
        <v/>
      </c>
      <c r="G15776" s="18" t="str">
        <f t="shared" si="1005"/>
        <v/>
      </c>
      <c r="H15776" s="18" t="str">
        <f t="shared" si="1006"/>
        <v/>
      </c>
    </row>
    <row r="15777" spans="5:8" x14ac:dyDescent="0.25">
      <c r="E15777" s="18" t="str">
        <f t="shared" si="1003"/>
        <v/>
      </c>
      <c r="F15777" s="18" t="str">
        <f t="shared" si="1004"/>
        <v/>
      </c>
      <c r="G15777" s="18" t="str">
        <f t="shared" si="1005"/>
        <v/>
      </c>
      <c r="H15777" s="18" t="str">
        <f t="shared" si="1006"/>
        <v/>
      </c>
    </row>
    <row r="15778" spans="5:8" x14ac:dyDescent="0.25">
      <c r="E15778" s="18" t="str">
        <f t="shared" si="1003"/>
        <v/>
      </c>
      <c r="F15778" s="18" t="str">
        <f t="shared" si="1004"/>
        <v/>
      </c>
      <c r="G15778" s="18" t="str">
        <f t="shared" si="1005"/>
        <v/>
      </c>
      <c r="H15778" s="18" t="str">
        <f t="shared" si="1006"/>
        <v/>
      </c>
    </row>
    <row r="15779" spans="5:8" x14ac:dyDescent="0.25">
      <c r="E15779" s="18" t="str">
        <f t="shared" si="1003"/>
        <v/>
      </c>
      <c r="F15779" s="18" t="str">
        <f t="shared" si="1004"/>
        <v/>
      </c>
      <c r="G15779" s="18" t="str">
        <f t="shared" si="1005"/>
        <v/>
      </c>
      <c r="H15779" s="18" t="str">
        <f t="shared" si="1006"/>
        <v/>
      </c>
    </row>
    <row r="15780" spans="5:8" x14ac:dyDescent="0.25">
      <c r="E15780" s="18" t="str">
        <f t="shared" si="1003"/>
        <v/>
      </c>
      <c r="F15780" s="18" t="str">
        <f t="shared" si="1004"/>
        <v/>
      </c>
      <c r="G15780" s="18" t="str">
        <f t="shared" si="1005"/>
        <v/>
      </c>
      <c r="H15780" s="18" t="str">
        <f t="shared" si="1006"/>
        <v/>
      </c>
    </row>
    <row r="15781" spans="5:8" x14ac:dyDescent="0.25">
      <c r="E15781" s="18" t="str">
        <f t="shared" si="1003"/>
        <v/>
      </c>
      <c r="F15781" s="18" t="str">
        <f t="shared" si="1004"/>
        <v/>
      </c>
      <c r="G15781" s="18" t="str">
        <f t="shared" si="1005"/>
        <v/>
      </c>
      <c r="H15781" s="18" t="str">
        <f t="shared" si="1006"/>
        <v/>
      </c>
    </row>
    <row r="15782" spans="5:8" x14ac:dyDescent="0.25">
      <c r="E15782" s="18" t="str">
        <f t="shared" si="1003"/>
        <v/>
      </c>
      <c r="F15782" s="18" t="str">
        <f t="shared" si="1004"/>
        <v/>
      </c>
      <c r="G15782" s="18" t="str">
        <f t="shared" si="1005"/>
        <v/>
      </c>
      <c r="H15782" s="18" t="str">
        <f t="shared" si="1006"/>
        <v/>
      </c>
    </row>
    <row r="15783" spans="5:8" x14ac:dyDescent="0.25">
      <c r="E15783" s="18" t="str">
        <f t="shared" si="1003"/>
        <v/>
      </c>
      <c r="F15783" s="18" t="str">
        <f t="shared" si="1004"/>
        <v/>
      </c>
      <c r="G15783" s="18" t="str">
        <f t="shared" si="1005"/>
        <v/>
      </c>
      <c r="H15783" s="18" t="str">
        <f t="shared" si="1006"/>
        <v/>
      </c>
    </row>
    <row r="15784" spans="5:8" x14ac:dyDescent="0.25">
      <c r="E15784" s="18" t="str">
        <f t="shared" si="1003"/>
        <v/>
      </c>
      <c r="F15784" s="18" t="str">
        <f t="shared" si="1004"/>
        <v/>
      </c>
      <c r="G15784" s="18" t="str">
        <f t="shared" si="1005"/>
        <v/>
      </c>
      <c r="H15784" s="18" t="str">
        <f t="shared" si="1006"/>
        <v/>
      </c>
    </row>
    <row r="15785" spans="5:8" x14ac:dyDescent="0.25">
      <c r="E15785" s="18" t="str">
        <f t="shared" si="1003"/>
        <v/>
      </c>
      <c r="F15785" s="18" t="str">
        <f t="shared" si="1004"/>
        <v/>
      </c>
      <c r="G15785" s="18" t="str">
        <f t="shared" si="1005"/>
        <v/>
      </c>
      <c r="H15785" s="18" t="str">
        <f t="shared" si="1006"/>
        <v/>
      </c>
    </row>
    <row r="15786" spans="5:8" x14ac:dyDescent="0.25">
      <c r="E15786" s="18" t="str">
        <f t="shared" si="1003"/>
        <v/>
      </c>
      <c r="F15786" s="18" t="str">
        <f t="shared" si="1004"/>
        <v/>
      </c>
      <c r="G15786" s="18" t="str">
        <f t="shared" si="1005"/>
        <v/>
      </c>
      <c r="H15786" s="18" t="str">
        <f t="shared" si="1006"/>
        <v/>
      </c>
    </row>
    <row r="15787" spans="5:8" x14ac:dyDescent="0.25">
      <c r="E15787" s="18" t="str">
        <f t="shared" si="1003"/>
        <v/>
      </c>
      <c r="F15787" s="18" t="str">
        <f t="shared" si="1004"/>
        <v/>
      </c>
      <c r="G15787" s="18" t="str">
        <f t="shared" si="1005"/>
        <v/>
      </c>
      <c r="H15787" s="18" t="str">
        <f t="shared" si="1006"/>
        <v/>
      </c>
    </row>
    <row r="15788" spans="5:8" x14ac:dyDescent="0.25">
      <c r="E15788" s="18" t="str">
        <f t="shared" si="1003"/>
        <v/>
      </c>
      <c r="F15788" s="18" t="str">
        <f t="shared" si="1004"/>
        <v/>
      </c>
      <c r="G15788" s="18" t="str">
        <f t="shared" si="1005"/>
        <v/>
      </c>
      <c r="H15788" s="18" t="str">
        <f t="shared" si="1006"/>
        <v/>
      </c>
    </row>
    <row r="15789" spans="5:8" x14ac:dyDescent="0.25">
      <c r="E15789" s="18" t="str">
        <f t="shared" si="1003"/>
        <v/>
      </c>
      <c r="F15789" s="18" t="str">
        <f t="shared" si="1004"/>
        <v/>
      </c>
      <c r="G15789" s="18" t="str">
        <f t="shared" si="1005"/>
        <v/>
      </c>
      <c r="H15789" s="18" t="str">
        <f t="shared" si="1006"/>
        <v/>
      </c>
    </row>
    <row r="15790" spans="5:8" x14ac:dyDescent="0.25">
      <c r="E15790" s="18" t="str">
        <f t="shared" si="1003"/>
        <v/>
      </c>
      <c r="F15790" s="18" t="str">
        <f t="shared" si="1004"/>
        <v/>
      </c>
      <c r="G15790" s="18" t="str">
        <f t="shared" si="1005"/>
        <v/>
      </c>
      <c r="H15790" s="18" t="str">
        <f t="shared" si="1006"/>
        <v/>
      </c>
    </row>
    <row r="15791" spans="5:8" x14ac:dyDescent="0.25">
      <c r="E15791" s="18" t="str">
        <f t="shared" si="1003"/>
        <v/>
      </c>
      <c r="F15791" s="18" t="str">
        <f t="shared" si="1004"/>
        <v/>
      </c>
      <c r="G15791" s="18" t="str">
        <f t="shared" si="1005"/>
        <v/>
      </c>
      <c r="H15791" s="18" t="str">
        <f t="shared" si="1006"/>
        <v/>
      </c>
    </row>
    <row r="15792" spans="5:8" x14ac:dyDescent="0.25">
      <c r="E15792" s="18" t="str">
        <f t="shared" si="1003"/>
        <v/>
      </c>
      <c r="F15792" s="18" t="str">
        <f t="shared" si="1004"/>
        <v/>
      </c>
      <c r="G15792" s="18" t="str">
        <f t="shared" si="1005"/>
        <v/>
      </c>
      <c r="H15792" s="18" t="str">
        <f t="shared" si="1006"/>
        <v/>
      </c>
    </row>
    <row r="15793" spans="5:8" x14ac:dyDescent="0.25">
      <c r="E15793" s="18" t="str">
        <f t="shared" si="1003"/>
        <v/>
      </c>
      <c r="F15793" s="18" t="str">
        <f t="shared" si="1004"/>
        <v/>
      </c>
      <c r="G15793" s="18" t="str">
        <f t="shared" si="1005"/>
        <v/>
      </c>
      <c r="H15793" s="18" t="str">
        <f t="shared" si="1006"/>
        <v/>
      </c>
    </row>
    <row r="15794" spans="5:8" x14ac:dyDescent="0.25">
      <c r="E15794" s="18" t="str">
        <f t="shared" si="1003"/>
        <v/>
      </c>
      <c r="F15794" s="18" t="str">
        <f t="shared" si="1004"/>
        <v/>
      </c>
      <c r="G15794" s="18" t="str">
        <f t="shared" si="1005"/>
        <v/>
      </c>
      <c r="H15794" s="18" t="str">
        <f t="shared" si="1006"/>
        <v/>
      </c>
    </row>
    <row r="15795" spans="5:8" x14ac:dyDescent="0.25">
      <c r="E15795" s="18" t="str">
        <f t="shared" si="1003"/>
        <v/>
      </c>
      <c r="F15795" s="18" t="str">
        <f t="shared" si="1004"/>
        <v/>
      </c>
      <c r="G15795" s="18" t="str">
        <f t="shared" si="1005"/>
        <v/>
      </c>
      <c r="H15795" s="18" t="str">
        <f t="shared" si="1006"/>
        <v/>
      </c>
    </row>
    <row r="15796" spans="5:8" x14ac:dyDescent="0.25">
      <c r="E15796" s="18" t="str">
        <f t="shared" si="1003"/>
        <v/>
      </c>
      <c r="F15796" s="18" t="str">
        <f t="shared" si="1004"/>
        <v/>
      </c>
      <c r="G15796" s="18" t="str">
        <f t="shared" si="1005"/>
        <v/>
      </c>
      <c r="H15796" s="18" t="str">
        <f t="shared" si="1006"/>
        <v/>
      </c>
    </row>
    <row r="15797" spans="5:8" x14ac:dyDescent="0.25">
      <c r="E15797" s="18" t="str">
        <f t="shared" si="1003"/>
        <v/>
      </c>
      <c r="F15797" s="18" t="str">
        <f t="shared" si="1004"/>
        <v/>
      </c>
      <c r="G15797" s="18" t="str">
        <f t="shared" si="1005"/>
        <v/>
      </c>
      <c r="H15797" s="18" t="str">
        <f t="shared" si="1006"/>
        <v/>
      </c>
    </row>
    <row r="15798" spans="5:8" x14ac:dyDescent="0.25">
      <c r="E15798" s="18" t="str">
        <f t="shared" si="1003"/>
        <v/>
      </c>
      <c r="F15798" s="18" t="str">
        <f t="shared" si="1004"/>
        <v/>
      </c>
      <c r="G15798" s="18" t="str">
        <f t="shared" si="1005"/>
        <v/>
      </c>
      <c r="H15798" s="18" t="str">
        <f t="shared" si="1006"/>
        <v/>
      </c>
    </row>
    <row r="15799" spans="5:8" x14ac:dyDescent="0.25">
      <c r="E15799" s="18" t="str">
        <f t="shared" si="1003"/>
        <v/>
      </c>
      <c r="F15799" s="18" t="str">
        <f t="shared" si="1004"/>
        <v/>
      </c>
      <c r="G15799" s="18" t="str">
        <f t="shared" si="1005"/>
        <v/>
      </c>
      <c r="H15799" s="18" t="str">
        <f t="shared" si="1006"/>
        <v/>
      </c>
    </row>
    <row r="15800" spans="5:8" x14ac:dyDescent="0.25">
      <c r="E15800" s="18" t="str">
        <f t="shared" si="1003"/>
        <v/>
      </c>
      <c r="F15800" s="18" t="str">
        <f t="shared" si="1004"/>
        <v/>
      </c>
      <c r="G15800" s="18" t="str">
        <f t="shared" si="1005"/>
        <v/>
      </c>
      <c r="H15800" s="18" t="str">
        <f t="shared" si="1006"/>
        <v/>
      </c>
    </row>
    <row r="15801" spans="5:8" x14ac:dyDescent="0.25">
      <c r="E15801" s="18" t="str">
        <f t="shared" si="1003"/>
        <v/>
      </c>
      <c r="F15801" s="18" t="str">
        <f t="shared" si="1004"/>
        <v/>
      </c>
      <c r="G15801" s="18" t="str">
        <f t="shared" si="1005"/>
        <v/>
      </c>
      <c r="H15801" s="18" t="str">
        <f t="shared" si="1006"/>
        <v/>
      </c>
    </row>
    <row r="15802" spans="5:8" x14ac:dyDescent="0.25">
      <c r="E15802" s="18" t="str">
        <f t="shared" si="1003"/>
        <v/>
      </c>
      <c r="F15802" s="18" t="str">
        <f t="shared" si="1004"/>
        <v/>
      </c>
      <c r="G15802" s="18" t="str">
        <f t="shared" si="1005"/>
        <v/>
      </c>
      <c r="H15802" s="18" t="str">
        <f t="shared" si="1006"/>
        <v/>
      </c>
    </row>
    <row r="15803" spans="5:8" x14ac:dyDescent="0.25">
      <c r="E15803" s="18" t="str">
        <f t="shared" si="1003"/>
        <v/>
      </c>
      <c r="F15803" s="18" t="str">
        <f t="shared" si="1004"/>
        <v/>
      </c>
      <c r="G15803" s="18" t="str">
        <f t="shared" si="1005"/>
        <v/>
      </c>
      <c r="H15803" s="18" t="str">
        <f t="shared" si="1006"/>
        <v/>
      </c>
    </row>
    <row r="15804" spans="5:8" x14ac:dyDescent="0.25">
      <c r="E15804" s="18" t="str">
        <f t="shared" si="1003"/>
        <v/>
      </c>
      <c r="F15804" s="18" t="str">
        <f t="shared" si="1004"/>
        <v/>
      </c>
      <c r="G15804" s="18" t="str">
        <f t="shared" si="1005"/>
        <v/>
      </c>
      <c r="H15804" s="18" t="str">
        <f t="shared" si="1006"/>
        <v/>
      </c>
    </row>
    <row r="15805" spans="5:8" x14ac:dyDescent="0.25">
      <c r="E15805" s="18" t="str">
        <f t="shared" si="1003"/>
        <v/>
      </c>
      <c r="F15805" s="18" t="str">
        <f t="shared" si="1004"/>
        <v/>
      </c>
      <c r="G15805" s="18" t="str">
        <f t="shared" si="1005"/>
        <v/>
      </c>
      <c r="H15805" s="18" t="str">
        <f t="shared" si="1006"/>
        <v/>
      </c>
    </row>
    <row r="15806" spans="5:8" x14ac:dyDescent="0.25">
      <c r="E15806" s="18" t="str">
        <f t="shared" si="1003"/>
        <v/>
      </c>
      <c r="F15806" s="18" t="str">
        <f t="shared" si="1004"/>
        <v/>
      </c>
      <c r="G15806" s="18" t="str">
        <f t="shared" si="1005"/>
        <v/>
      </c>
      <c r="H15806" s="18" t="str">
        <f t="shared" si="1006"/>
        <v/>
      </c>
    </row>
    <row r="15807" spans="5:8" x14ac:dyDescent="0.25">
      <c r="E15807" s="18" t="str">
        <f t="shared" si="1003"/>
        <v/>
      </c>
      <c r="F15807" s="18" t="str">
        <f t="shared" si="1004"/>
        <v/>
      </c>
      <c r="G15807" s="18" t="str">
        <f t="shared" si="1005"/>
        <v/>
      </c>
      <c r="H15807" s="18" t="str">
        <f t="shared" si="1006"/>
        <v/>
      </c>
    </row>
    <row r="15808" spans="5:8" x14ac:dyDescent="0.25">
      <c r="E15808" s="18" t="str">
        <f t="shared" si="1003"/>
        <v/>
      </c>
      <c r="F15808" s="18" t="str">
        <f t="shared" si="1004"/>
        <v/>
      </c>
      <c r="G15808" s="18" t="str">
        <f t="shared" si="1005"/>
        <v/>
      </c>
      <c r="H15808" s="18" t="str">
        <f t="shared" si="1006"/>
        <v/>
      </c>
    </row>
    <row r="15809" spans="5:8" x14ac:dyDescent="0.25">
      <c r="E15809" s="18" t="str">
        <f t="shared" si="1003"/>
        <v/>
      </c>
      <c r="F15809" s="18" t="str">
        <f t="shared" si="1004"/>
        <v/>
      </c>
      <c r="G15809" s="18" t="str">
        <f t="shared" si="1005"/>
        <v/>
      </c>
      <c r="H15809" s="18" t="str">
        <f t="shared" si="1006"/>
        <v/>
      </c>
    </row>
    <row r="15810" spans="5:8" x14ac:dyDescent="0.25">
      <c r="E15810" s="18" t="str">
        <f t="shared" si="1003"/>
        <v/>
      </c>
      <c r="F15810" s="18" t="str">
        <f t="shared" si="1004"/>
        <v/>
      </c>
      <c r="G15810" s="18" t="str">
        <f t="shared" si="1005"/>
        <v/>
      </c>
      <c r="H15810" s="18" t="str">
        <f t="shared" si="1006"/>
        <v/>
      </c>
    </row>
    <row r="15811" spans="5:8" x14ac:dyDescent="0.25">
      <c r="E15811" s="18" t="str">
        <f t="shared" si="1003"/>
        <v/>
      </c>
      <c r="F15811" s="18" t="str">
        <f t="shared" si="1004"/>
        <v/>
      </c>
      <c r="G15811" s="18" t="str">
        <f t="shared" si="1005"/>
        <v/>
      </c>
      <c r="H15811" s="18" t="str">
        <f t="shared" si="1006"/>
        <v/>
      </c>
    </row>
    <row r="15812" spans="5:8" x14ac:dyDescent="0.25">
      <c r="E15812" s="18" t="str">
        <f t="shared" si="1003"/>
        <v/>
      </c>
      <c r="F15812" s="18" t="str">
        <f t="shared" si="1004"/>
        <v/>
      </c>
      <c r="G15812" s="18" t="str">
        <f t="shared" si="1005"/>
        <v/>
      </c>
      <c r="H15812" s="18" t="str">
        <f t="shared" si="1006"/>
        <v/>
      </c>
    </row>
    <row r="15813" spans="5:8" x14ac:dyDescent="0.25">
      <c r="E15813" s="18" t="str">
        <f t="shared" si="1003"/>
        <v/>
      </c>
      <c r="F15813" s="18" t="str">
        <f t="shared" si="1004"/>
        <v/>
      </c>
      <c r="G15813" s="18" t="str">
        <f t="shared" si="1005"/>
        <v/>
      </c>
      <c r="H15813" s="18" t="str">
        <f t="shared" si="1006"/>
        <v/>
      </c>
    </row>
    <row r="15814" spans="5:8" x14ac:dyDescent="0.25">
      <c r="E15814" s="18" t="str">
        <f t="shared" ref="E15814:E15877" si="1007">IF($C15814="","",IFERROR(INDEX(ItemPriceCol,MATCH($C15814,ItemName,0)),""))</f>
        <v/>
      </c>
      <c r="F15814" s="18" t="str">
        <f t="shared" ref="F15814:F15877" si="1008">IF(OR($D15814="",$E15814=""),"",$D15814*$E15814)</f>
        <v/>
      </c>
      <c r="G15814" s="18" t="str">
        <f t="shared" ref="G15814:G15877" si="1009">IF($C15814="","",IFERROR(INDEX(ItemCostCol,MATCH($C15814,ItemName,0)),""))</f>
        <v/>
      </c>
      <c r="H15814" s="18" t="str">
        <f t="shared" ref="H15814:H15877" si="1010">IF(OR($F15814="",$G15814=""),"",$F15814-$D15814*$G15814)</f>
        <v/>
      </c>
    </row>
    <row r="15815" spans="5:8" x14ac:dyDescent="0.25">
      <c r="E15815" s="18" t="str">
        <f t="shared" si="1007"/>
        <v/>
      </c>
      <c r="F15815" s="18" t="str">
        <f t="shared" si="1008"/>
        <v/>
      </c>
      <c r="G15815" s="18" t="str">
        <f t="shared" si="1009"/>
        <v/>
      </c>
      <c r="H15815" s="18" t="str">
        <f t="shared" si="1010"/>
        <v/>
      </c>
    </row>
    <row r="15816" spans="5:8" x14ac:dyDescent="0.25">
      <c r="E15816" s="18" t="str">
        <f t="shared" si="1007"/>
        <v/>
      </c>
      <c r="F15816" s="18" t="str">
        <f t="shared" si="1008"/>
        <v/>
      </c>
      <c r="G15816" s="18" t="str">
        <f t="shared" si="1009"/>
        <v/>
      </c>
      <c r="H15816" s="18" t="str">
        <f t="shared" si="1010"/>
        <v/>
      </c>
    </row>
    <row r="15817" spans="5:8" x14ac:dyDescent="0.25">
      <c r="E15817" s="18" t="str">
        <f t="shared" si="1007"/>
        <v/>
      </c>
      <c r="F15817" s="18" t="str">
        <f t="shared" si="1008"/>
        <v/>
      </c>
      <c r="G15817" s="18" t="str">
        <f t="shared" si="1009"/>
        <v/>
      </c>
      <c r="H15817" s="18" t="str">
        <f t="shared" si="1010"/>
        <v/>
      </c>
    </row>
    <row r="15818" spans="5:8" x14ac:dyDescent="0.25">
      <c r="E15818" s="18" t="str">
        <f t="shared" si="1007"/>
        <v/>
      </c>
      <c r="F15818" s="18" t="str">
        <f t="shared" si="1008"/>
        <v/>
      </c>
      <c r="G15818" s="18" t="str">
        <f t="shared" si="1009"/>
        <v/>
      </c>
      <c r="H15818" s="18" t="str">
        <f t="shared" si="1010"/>
        <v/>
      </c>
    </row>
    <row r="15819" spans="5:8" x14ac:dyDescent="0.25">
      <c r="E15819" s="18" t="str">
        <f t="shared" si="1007"/>
        <v/>
      </c>
      <c r="F15819" s="18" t="str">
        <f t="shared" si="1008"/>
        <v/>
      </c>
      <c r="G15819" s="18" t="str">
        <f t="shared" si="1009"/>
        <v/>
      </c>
      <c r="H15819" s="18" t="str">
        <f t="shared" si="1010"/>
        <v/>
      </c>
    </row>
    <row r="15820" spans="5:8" x14ac:dyDescent="0.25">
      <c r="E15820" s="18" t="str">
        <f t="shared" si="1007"/>
        <v/>
      </c>
      <c r="F15820" s="18" t="str">
        <f t="shared" si="1008"/>
        <v/>
      </c>
      <c r="G15820" s="18" t="str">
        <f t="shared" si="1009"/>
        <v/>
      </c>
      <c r="H15820" s="18" t="str">
        <f t="shared" si="1010"/>
        <v/>
      </c>
    </row>
    <row r="15821" spans="5:8" x14ac:dyDescent="0.25">
      <c r="E15821" s="18" t="str">
        <f t="shared" si="1007"/>
        <v/>
      </c>
      <c r="F15821" s="18" t="str">
        <f t="shared" si="1008"/>
        <v/>
      </c>
      <c r="G15821" s="18" t="str">
        <f t="shared" si="1009"/>
        <v/>
      </c>
      <c r="H15821" s="18" t="str">
        <f t="shared" si="1010"/>
        <v/>
      </c>
    </row>
    <row r="15822" spans="5:8" x14ac:dyDescent="0.25">
      <c r="E15822" s="18" t="str">
        <f t="shared" si="1007"/>
        <v/>
      </c>
      <c r="F15822" s="18" t="str">
        <f t="shared" si="1008"/>
        <v/>
      </c>
      <c r="G15822" s="18" t="str">
        <f t="shared" si="1009"/>
        <v/>
      </c>
      <c r="H15822" s="18" t="str">
        <f t="shared" si="1010"/>
        <v/>
      </c>
    </row>
    <row r="15823" spans="5:8" x14ac:dyDescent="0.25">
      <c r="E15823" s="18" t="str">
        <f t="shared" si="1007"/>
        <v/>
      </c>
      <c r="F15823" s="18" t="str">
        <f t="shared" si="1008"/>
        <v/>
      </c>
      <c r="G15823" s="18" t="str">
        <f t="shared" si="1009"/>
        <v/>
      </c>
      <c r="H15823" s="18" t="str">
        <f t="shared" si="1010"/>
        <v/>
      </c>
    </row>
    <row r="15824" spans="5:8" x14ac:dyDescent="0.25">
      <c r="E15824" s="18" t="str">
        <f t="shared" si="1007"/>
        <v/>
      </c>
      <c r="F15824" s="18" t="str">
        <f t="shared" si="1008"/>
        <v/>
      </c>
      <c r="G15824" s="18" t="str">
        <f t="shared" si="1009"/>
        <v/>
      </c>
      <c r="H15824" s="18" t="str">
        <f t="shared" si="1010"/>
        <v/>
      </c>
    </row>
    <row r="15825" spans="5:8" x14ac:dyDescent="0.25">
      <c r="E15825" s="18" t="str">
        <f t="shared" si="1007"/>
        <v/>
      </c>
      <c r="F15825" s="18" t="str">
        <f t="shared" si="1008"/>
        <v/>
      </c>
      <c r="G15825" s="18" t="str">
        <f t="shared" si="1009"/>
        <v/>
      </c>
      <c r="H15825" s="18" t="str">
        <f t="shared" si="1010"/>
        <v/>
      </c>
    </row>
    <row r="15826" spans="5:8" x14ac:dyDescent="0.25">
      <c r="E15826" s="18" t="str">
        <f t="shared" si="1007"/>
        <v/>
      </c>
      <c r="F15826" s="18" t="str">
        <f t="shared" si="1008"/>
        <v/>
      </c>
      <c r="G15826" s="18" t="str">
        <f t="shared" si="1009"/>
        <v/>
      </c>
      <c r="H15826" s="18" t="str">
        <f t="shared" si="1010"/>
        <v/>
      </c>
    </row>
    <row r="15827" spans="5:8" x14ac:dyDescent="0.25">
      <c r="E15827" s="18" t="str">
        <f t="shared" si="1007"/>
        <v/>
      </c>
      <c r="F15827" s="18" t="str">
        <f t="shared" si="1008"/>
        <v/>
      </c>
      <c r="G15827" s="18" t="str">
        <f t="shared" si="1009"/>
        <v/>
      </c>
      <c r="H15827" s="18" t="str">
        <f t="shared" si="1010"/>
        <v/>
      </c>
    </row>
    <row r="15828" spans="5:8" x14ac:dyDescent="0.25">
      <c r="E15828" s="18" t="str">
        <f t="shared" si="1007"/>
        <v/>
      </c>
      <c r="F15828" s="18" t="str">
        <f t="shared" si="1008"/>
        <v/>
      </c>
      <c r="G15828" s="18" t="str">
        <f t="shared" si="1009"/>
        <v/>
      </c>
      <c r="H15828" s="18" t="str">
        <f t="shared" si="1010"/>
        <v/>
      </c>
    </row>
    <row r="15829" spans="5:8" x14ac:dyDescent="0.25">
      <c r="E15829" s="18" t="str">
        <f t="shared" si="1007"/>
        <v/>
      </c>
      <c r="F15829" s="18" t="str">
        <f t="shared" si="1008"/>
        <v/>
      </c>
      <c r="G15829" s="18" t="str">
        <f t="shared" si="1009"/>
        <v/>
      </c>
      <c r="H15829" s="18" t="str">
        <f t="shared" si="1010"/>
        <v/>
      </c>
    </row>
    <row r="15830" spans="5:8" x14ac:dyDescent="0.25">
      <c r="E15830" s="18" t="str">
        <f t="shared" si="1007"/>
        <v/>
      </c>
      <c r="F15830" s="18" t="str">
        <f t="shared" si="1008"/>
        <v/>
      </c>
      <c r="G15830" s="18" t="str">
        <f t="shared" si="1009"/>
        <v/>
      </c>
      <c r="H15830" s="18" t="str">
        <f t="shared" si="1010"/>
        <v/>
      </c>
    </row>
    <row r="15831" spans="5:8" x14ac:dyDescent="0.25">
      <c r="E15831" s="18" t="str">
        <f t="shared" si="1007"/>
        <v/>
      </c>
      <c r="F15831" s="18" t="str">
        <f t="shared" si="1008"/>
        <v/>
      </c>
      <c r="G15831" s="18" t="str">
        <f t="shared" si="1009"/>
        <v/>
      </c>
      <c r="H15831" s="18" t="str">
        <f t="shared" si="1010"/>
        <v/>
      </c>
    </row>
    <row r="15832" spans="5:8" x14ac:dyDescent="0.25">
      <c r="E15832" s="18" t="str">
        <f t="shared" si="1007"/>
        <v/>
      </c>
      <c r="F15832" s="18" t="str">
        <f t="shared" si="1008"/>
        <v/>
      </c>
      <c r="G15832" s="18" t="str">
        <f t="shared" si="1009"/>
        <v/>
      </c>
      <c r="H15832" s="18" t="str">
        <f t="shared" si="1010"/>
        <v/>
      </c>
    </row>
    <row r="15833" spans="5:8" x14ac:dyDescent="0.25">
      <c r="E15833" s="18" t="str">
        <f t="shared" si="1007"/>
        <v/>
      </c>
      <c r="F15833" s="18" t="str">
        <f t="shared" si="1008"/>
        <v/>
      </c>
      <c r="G15833" s="18" t="str">
        <f t="shared" si="1009"/>
        <v/>
      </c>
      <c r="H15833" s="18" t="str">
        <f t="shared" si="1010"/>
        <v/>
      </c>
    </row>
    <row r="15834" spans="5:8" x14ac:dyDescent="0.25">
      <c r="E15834" s="18" t="str">
        <f t="shared" si="1007"/>
        <v/>
      </c>
      <c r="F15834" s="18" t="str">
        <f t="shared" si="1008"/>
        <v/>
      </c>
      <c r="G15834" s="18" t="str">
        <f t="shared" si="1009"/>
        <v/>
      </c>
      <c r="H15834" s="18" t="str">
        <f t="shared" si="1010"/>
        <v/>
      </c>
    </row>
    <row r="15835" spans="5:8" x14ac:dyDescent="0.25">
      <c r="E15835" s="18" t="str">
        <f t="shared" si="1007"/>
        <v/>
      </c>
      <c r="F15835" s="18" t="str">
        <f t="shared" si="1008"/>
        <v/>
      </c>
      <c r="G15835" s="18" t="str">
        <f t="shared" si="1009"/>
        <v/>
      </c>
      <c r="H15835" s="18" t="str">
        <f t="shared" si="1010"/>
        <v/>
      </c>
    </row>
    <row r="15836" spans="5:8" x14ac:dyDescent="0.25">
      <c r="E15836" s="18" t="str">
        <f t="shared" si="1007"/>
        <v/>
      </c>
      <c r="F15836" s="18" t="str">
        <f t="shared" si="1008"/>
        <v/>
      </c>
      <c r="G15836" s="18" t="str">
        <f t="shared" si="1009"/>
        <v/>
      </c>
      <c r="H15836" s="18" t="str">
        <f t="shared" si="1010"/>
        <v/>
      </c>
    </row>
    <row r="15837" spans="5:8" x14ac:dyDescent="0.25">
      <c r="E15837" s="18" t="str">
        <f t="shared" si="1007"/>
        <v/>
      </c>
      <c r="F15837" s="18" t="str">
        <f t="shared" si="1008"/>
        <v/>
      </c>
      <c r="G15837" s="18" t="str">
        <f t="shared" si="1009"/>
        <v/>
      </c>
      <c r="H15837" s="18" t="str">
        <f t="shared" si="1010"/>
        <v/>
      </c>
    </row>
    <row r="15838" spans="5:8" x14ac:dyDescent="0.25">
      <c r="E15838" s="18" t="str">
        <f t="shared" si="1007"/>
        <v/>
      </c>
      <c r="F15838" s="18" t="str">
        <f t="shared" si="1008"/>
        <v/>
      </c>
      <c r="G15838" s="18" t="str">
        <f t="shared" si="1009"/>
        <v/>
      </c>
      <c r="H15838" s="18" t="str">
        <f t="shared" si="1010"/>
        <v/>
      </c>
    </row>
    <row r="15839" spans="5:8" x14ac:dyDescent="0.25">
      <c r="E15839" s="18" t="str">
        <f t="shared" si="1007"/>
        <v/>
      </c>
      <c r="F15839" s="18" t="str">
        <f t="shared" si="1008"/>
        <v/>
      </c>
      <c r="G15839" s="18" t="str">
        <f t="shared" si="1009"/>
        <v/>
      </c>
      <c r="H15839" s="18" t="str">
        <f t="shared" si="1010"/>
        <v/>
      </c>
    </row>
    <row r="15840" spans="5:8" x14ac:dyDescent="0.25">
      <c r="E15840" s="18" t="str">
        <f t="shared" si="1007"/>
        <v/>
      </c>
      <c r="F15840" s="18" t="str">
        <f t="shared" si="1008"/>
        <v/>
      </c>
      <c r="G15840" s="18" t="str">
        <f t="shared" si="1009"/>
        <v/>
      </c>
      <c r="H15840" s="18" t="str">
        <f t="shared" si="1010"/>
        <v/>
      </c>
    </row>
    <row r="15841" spans="5:8" x14ac:dyDescent="0.25">
      <c r="E15841" s="18" t="str">
        <f t="shared" si="1007"/>
        <v/>
      </c>
      <c r="F15841" s="18" t="str">
        <f t="shared" si="1008"/>
        <v/>
      </c>
      <c r="G15841" s="18" t="str">
        <f t="shared" si="1009"/>
        <v/>
      </c>
      <c r="H15841" s="18" t="str">
        <f t="shared" si="1010"/>
        <v/>
      </c>
    </row>
    <row r="15842" spans="5:8" x14ac:dyDescent="0.25">
      <c r="E15842" s="18" t="str">
        <f t="shared" si="1007"/>
        <v/>
      </c>
      <c r="F15842" s="18" t="str">
        <f t="shared" si="1008"/>
        <v/>
      </c>
      <c r="G15842" s="18" t="str">
        <f t="shared" si="1009"/>
        <v/>
      </c>
      <c r="H15842" s="18" t="str">
        <f t="shared" si="1010"/>
        <v/>
      </c>
    </row>
    <row r="15843" spans="5:8" x14ac:dyDescent="0.25">
      <c r="E15843" s="18" t="str">
        <f t="shared" si="1007"/>
        <v/>
      </c>
      <c r="F15843" s="18" t="str">
        <f t="shared" si="1008"/>
        <v/>
      </c>
      <c r="G15843" s="18" t="str">
        <f t="shared" si="1009"/>
        <v/>
      </c>
      <c r="H15843" s="18" t="str">
        <f t="shared" si="1010"/>
        <v/>
      </c>
    </row>
    <row r="15844" spans="5:8" x14ac:dyDescent="0.25">
      <c r="E15844" s="18" t="str">
        <f t="shared" si="1007"/>
        <v/>
      </c>
      <c r="F15844" s="18" t="str">
        <f t="shared" si="1008"/>
        <v/>
      </c>
      <c r="G15844" s="18" t="str">
        <f t="shared" si="1009"/>
        <v/>
      </c>
      <c r="H15844" s="18" t="str">
        <f t="shared" si="1010"/>
        <v/>
      </c>
    </row>
    <row r="15845" spans="5:8" x14ac:dyDescent="0.25">
      <c r="E15845" s="18" t="str">
        <f t="shared" si="1007"/>
        <v/>
      </c>
      <c r="F15845" s="18" t="str">
        <f t="shared" si="1008"/>
        <v/>
      </c>
      <c r="G15845" s="18" t="str">
        <f t="shared" si="1009"/>
        <v/>
      </c>
      <c r="H15845" s="18" t="str">
        <f t="shared" si="1010"/>
        <v/>
      </c>
    </row>
    <row r="15846" spans="5:8" x14ac:dyDescent="0.25">
      <c r="E15846" s="18" t="str">
        <f t="shared" si="1007"/>
        <v/>
      </c>
      <c r="F15846" s="18" t="str">
        <f t="shared" si="1008"/>
        <v/>
      </c>
      <c r="G15846" s="18" t="str">
        <f t="shared" si="1009"/>
        <v/>
      </c>
      <c r="H15846" s="18" t="str">
        <f t="shared" si="1010"/>
        <v/>
      </c>
    </row>
    <row r="15847" spans="5:8" x14ac:dyDescent="0.25">
      <c r="E15847" s="18" t="str">
        <f t="shared" si="1007"/>
        <v/>
      </c>
      <c r="F15847" s="18" t="str">
        <f t="shared" si="1008"/>
        <v/>
      </c>
      <c r="G15847" s="18" t="str">
        <f t="shared" si="1009"/>
        <v/>
      </c>
      <c r="H15847" s="18" t="str">
        <f t="shared" si="1010"/>
        <v/>
      </c>
    </row>
    <row r="15848" spans="5:8" x14ac:dyDescent="0.25">
      <c r="E15848" s="18" t="str">
        <f t="shared" si="1007"/>
        <v/>
      </c>
      <c r="F15848" s="18" t="str">
        <f t="shared" si="1008"/>
        <v/>
      </c>
      <c r="G15848" s="18" t="str">
        <f t="shared" si="1009"/>
        <v/>
      </c>
      <c r="H15848" s="18" t="str">
        <f t="shared" si="1010"/>
        <v/>
      </c>
    </row>
    <row r="15849" spans="5:8" x14ac:dyDescent="0.25">
      <c r="E15849" s="18" t="str">
        <f t="shared" si="1007"/>
        <v/>
      </c>
      <c r="F15849" s="18" t="str">
        <f t="shared" si="1008"/>
        <v/>
      </c>
      <c r="G15849" s="18" t="str">
        <f t="shared" si="1009"/>
        <v/>
      </c>
      <c r="H15849" s="18" t="str">
        <f t="shared" si="1010"/>
        <v/>
      </c>
    </row>
    <row r="15850" spans="5:8" x14ac:dyDescent="0.25">
      <c r="E15850" s="18" t="str">
        <f t="shared" si="1007"/>
        <v/>
      </c>
      <c r="F15850" s="18" t="str">
        <f t="shared" si="1008"/>
        <v/>
      </c>
      <c r="G15850" s="18" t="str">
        <f t="shared" si="1009"/>
        <v/>
      </c>
      <c r="H15850" s="18" t="str">
        <f t="shared" si="1010"/>
        <v/>
      </c>
    </row>
    <row r="15851" spans="5:8" x14ac:dyDescent="0.25">
      <c r="E15851" s="18" t="str">
        <f t="shared" si="1007"/>
        <v/>
      </c>
      <c r="F15851" s="18" t="str">
        <f t="shared" si="1008"/>
        <v/>
      </c>
      <c r="G15851" s="18" t="str">
        <f t="shared" si="1009"/>
        <v/>
      </c>
      <c r="H15851" s="18" t="str">
        <f t="shared" si="1010"/>
        <v/>
      </c>
    </row>
    <row r="15852" spans="5:8" x14ac:dyDescent="0.25">
      <c r="E15852" s="18" t="str">
        <f t="shared" si="1007"/>
        <v/>
      </c>
      <c r="F15852" s="18" t="str">
        <f t="shared" si="1008"/>
        <v/>
      </c>
      <c r="G15852" s="18" t="str">
        <f t="shared" si="1009"/>
        <v/>
      </c>
      <c r="H15852" s="18" t="str">
        <f t="shared" si="1010"/>
        <v/>
      </c>
    </row>
    <row r="15853" spans="5:8" x14ac:dyDescent="0.25">
      <c r="E15853" s="18" t="str">
        <f t="shared" si="1007"/>
        <v/>
      </c>
      <c r="F15853" s="18" t="str">
        <f t="shared" si="1008"/>
        <v/>
      </c>
      <c r="G15853" s="18" t="str">
        <f t="shared" si="1009"/>
        <v/>
      </c>
      <c r="H15853" s="18" t="str">
        <f t="shared" si="1010"/>
        <v/>
      </c>
    </row>
    <row r="15854" spans="5:8" x14ac:dyDescent="0.25">
      <c r="E15854" s="18" t="str">
        <f t="shared" si="1007"/>
        <v/>
      </c>
      <c r="F15854" s="18" t="str">
        <f t="shared" si="1008"/>
        <v/>
      </c>
      <c r="G15854" s="18" t="str">
        <f t="shared" si="1009"/>
        <v/>
      </c>
      <c r="H15854" s="18" t="str">
        <f t="shared" si="1010"/>
        <v/>
      </c>
    </row>
    <row r="15855" spans="5:8" x14ac:dyDescent="0.25">
      <c r="E15855" s="18" t="str">
        <f t="shared" si="1007"/>
        <v/>
      </c>
      <c r="F15855" s="18" t="str">
        <f t="shared" si="1008"/>
        <v/>
      </c>
      <c r="G15855" s="18" t="str">
        <f t="shared" si="1009"/>
        <v/>
      </c>
      <c r="H15855" s="18" t="str">
        <f t="shared" si="1010"/>
        <v/>
      </c>
    </row>
    <row r="15856" spans="5:8" x14ac:dyDescent="0.25">
      <c r="E15856" s="18" t="str">
        <f t="shared" si="1007"/>
        <v/>
      </c>
      <c r="F15856" s="18" t="str">
        <f t="shared" si="1008"/>
        <v/>
      </c>
      <c r="G15856" s="18" t="str">
        <f t="shared" si="1009"/>
        <v/>
      </c>
      <c r="H15856" s="18" t="str">
        <f t="shared" si="1010"/>
        <v/>
      </c>
    </row>
    <row r="15857" spans="5:8" x14ac:dyDescent="0.25">
      <c r="E15857" s="18" t="str">
        <f t="shared" si="1007"/>
        <v/>
      </c>
      <c r="F15857" s="18" t="str">
        <f t="shared" si="1008"/>
        <v/>
      </c>
      <c r="G15857" s="18" t="str">
        <f t="shared" si="1009"/>
        <v/>
      </c>
      <c r="H15857" s="18" t="str">
        <f t="shared" si="1010"/>
        <v/>
      </c>
    </row>
    <row r="15858" spans="5:8" x14ac:dyDescent="0.25">
      <c r="E15858" s="18" t="str">
        <f t="shared" si="1007"/>
        <v/>
      </c>
      <c r="F15858" s="18" t="str">
        <f t="shared" si="1008"/>
        <v/>
      </c>
      <c r="G15858" s="18" t="str">
        <f t="shared" si="1009"/>
        <v/>
      </c>
      <c r="H15858" s="18" t="str">
        <f t="shared" si="1010"/>
        <v/>
      </c>
    </row>
    <row r="15859" spans="5:8" x14ac:dyDescent="0.25">
      <c r="E15859" s="18" t="str">
        <f t="shared" si="1007"/>
        <v/>
      </c>
      <c r="F15859" s="18" t="str">
        <f t="shared" si="1008"/>
        <v/>
      </c>
      <c r="G15859" s="18" t="str">
        <f t="shared" si="1009"/>
        <v/>
      </c>
      <c r="H15859" s="18" t="str">
        <f t="shared" si="1010"/>
        <v/>
      </c>
    </row>
    <row r="15860" spans="5:8" x14ac:dyDescent="0.25">
      <c r="E15860" s="18" t="str">
        <f t="shared" si="1007"/>
        <v/>
      </c>
      <c r="F15860" s="18" t="str">
        <f t="shared" si="1008"/>
        <v/>
      </c>
      <c r="G15860" s="18" t="str">
        <f t="shared" si="1009"/>
        <v/>
      </c>
      <c r="H15860" s="18" t="str">
        <f t="shared" si="1010"/>
        <v/>
      </c>
    </row>
    <row r="15861" spans="5:8" x14ac:dyDescent="0.25">
      <c r="E15861" s="18" t="str">
        <f t="shared" si="1007"/>
        <v/>
      </c>
      <c r="F15861" s="18" t="str">
        <f t="shared" si="1008"/>
        <v/>
      </c>
      <c r="G15861" s="18" t="str">
        <f t="shared" si="1009"/>
        <v/>
      </c>
      <c r="H15861" s="18" t="str">
        <f t="shared" si="1010"/>
        <v/>
      </c>
    </row>
    <row r="15862" spans="5:8" x14ac:dyDescent="0.25">
      <c r="E15862" s="18" t="str">
        <f t="shared" si="1007"/>
        <v/>
      </c>
      <c r="F15862" s="18" t="str">
        <f t="shared" si="1008"/>
        <v/>
      </c>
      <c r="G15862" s="18" t="str">
        <f t="shared" si="1009"/>
        <v/>
      </c>
      <c r="H15862" s="18" t="str">
        <f t="shared" si="1010"/>
        <v/>
      </c>
    </row>
    <row r="15863" spans="5:8" x14ac:dyDescent="0.25">
      <c r="E15863" s="18" t="str">
        <f t="shared" si="1007"/>
        <v/>
      </c>
      <c r="F15863" s="18" t="str">
        <f t="shared" si="1008"/>
        <v/>
      </c>
      <c r="G15863" s="18" t="str">
        <f t="shared" si="1009"/>
        <v/>
      </c>
      <c r="H15863" s="18" t="str">
        <f t="shared" si="1010"/>
        <v/>
      </c>
    </row>
    <row r="15864" spans="5:8" x14ac:dyDescent="0.25">
      <c r="E15864" s="18" t="str">
        <f t="shared" si="1007"/>
        <v/>
      </c>
      <c r="F15864" s="18" t="str">
        <f t="shared" si="1008"/>
        <v/>
      </c>
      <c r="G15864" s="18" t="str">
        <f t="shared" si="1009"/>
        <v/>
      </c>
      <c r="H15864" s="18" t="str">
        <f t="shared" si="1010"/>
        <v/>
      </c>
    </row>
    <row r="15865" spans="5:8" x14ac:dyDescent="0.25">
      <c r="E15865" s="18" t="str">
        <f t="shared" si="1007"/>
        <v/>
      </c>
      <c r="F15865" s="18" t="str">
        <f t="shared" si="1008"/>
        <v/>
      </c>
      <c r="G15865" s="18" t="str">
        <f t="shared" si="1009"/>
        <v/>
      </c>
      <c r="H15865" s="18" t="str">
        <f t="shared" si="1010"/>
        <v/>
      </c>
    </row>
    <row r="15866" spans="5:8" x14ac:dyDescent="0.25">
      <c r="E15866" s="18" t="str">
        <f t="shared" si="1007"/>
        <v/>
      </c>
      <c r="F15866" s="18" t="str">
        <f t="shared" si="1008"/>
        <v/>
      </c>
      <c r="G15866" s="18" t="str">
        <f t="shared" si="1009"/>
        <v/>
      </c>
      <c r="H15866" s="18" t="str">
        <f t="shared" si="1010"/>
        <v/>
      </c>
    </row>
    <row r="15867" spans="5:8" x14ac:dyDescent="0.25">
      <c r="E15867" s="18" t="str">
        <f t="shared" si="1007"/>
        <v/>
      </c>
      <c r="F15867" s="18" t="str">
        <f t="shared" si="1008"/>
        <v/>
      </c>
      <c r="G15867" s="18" t="str">
        <f t="shared" si="1009"/>
        <v/>
      </c>
      <c r="H15867" s="18" t="str">
        <f t="shared" si="1010"/>
        <v/>
      </c>
    </row>
    <row r="15868" spans="5:8" x14ac:dyDescent="0.25">
      <c r="E15868" s="18" t="str">
        <f t="shared" si="1007"/>
        <v/>
      </c>
      <c r="F15868" s="18" t="str">
        <f t="shared" si="1008"/>
        <v/>
      </c>
      <c r="G15868" s="18" t="str">
        <f t="shared" si="1009"/>
        <v/>
      </c>
      <c r="H15868" s="18" t="str">
        <f t="shared" si="1010"/>
        <v/>
      </c>
    </row>
    <row r="15869" spans="5:8" x14ac:dyDescent="0.25">
      <c r="E15869" s="18" t="str">
        <f t="shared" si="1007"/>
        <v/>
      </c>
      <c r="F15869" s="18" t="str">
        <f t="shared" si="1008"/>
        <v/>
      </c>
      <c r="G15869" s="18" t="str">
        <f t="shared" si="1009"/>
        <v/>
      </c>
      <c r="H15869" s="18" t="str">
        <f t="shared" si="1010"/>
        <v/>
      </c>
    </row>
    <row r="15870" spans="5:8" x14ac:dyDescent="0.25">
      <c r="E15870" s="18" t="str">
        <f t="shared" si="1007"/>
        <v/>
      </c>
      <c r="F15870" s="18" t="str">
        <f t="shared" si="1008"/>
        <v/>
      </c>
      <c r="G15870" s="18" t="str">
        <f t="shared" si="1009"/>
        <v/>
      </c>
      <c r="H15870" s="18" t="str">
        <f t="shared" si="1010"/>
        <v/>
      </c>
    </row>
    <row r="15871" spans="5:8" x14ac:dyDescent="0.25">
      <c r="E15871" s="18" t="str">
        <f t="shared" si="1007"/>
        <v/>
      </c>
      <c r="F15871" s="18" t="str">
        <f t="shared" si="1008"/>
        <v/>
      </c>
      <c r="G15871" s="18" t="str">
        <f t="shared" si="1009"/>
        <v/>
      </c>
      <c r="H15871" s="18" t="str">
        <f t="shared" si="1010"/>
        <v/>
      </c>
    </row>
    <row r="15872" spans="5:8" x14ac:dyDescent="0.25">
      <c r="E15872" s="18" t="str">
        <f t="shared" si="1007"/>
        <v/>
      </c>
      <c r="F15872" s="18" t="str">
        <f t="shared" si="1008"/>
        <v/>
      </c>
      <c r="G15872" s="18" t="str">
        <f t="shared" si="1009"/>
        <v/>
      </c>
      <c r="H15872" s="18" t="str">
        <f t="shared" si="1010"/>
        <v/>
      </c>
    </row>
    <row r="15873" spans="5:8" x14ac:dyDescent="0.25">
      <c r="E15873" s="18" t="str">
        <f t="shared" si="1007"/>
        <v/>
      </c>
      <c r="F15873" s="18" t="str">
        <f t="shared" si="1008"/>
        <v/>
      </c>
      <c r="G15873" s="18" t="str">
        <f t="shared" si="1009"/>
        <v/>
      </c>
      <c r="H15873" s="18" t="str">
        <f t="shared" si="1010"/>
        <v/>
      </c>
    </row>
    <row r="15874" spans="5:8" x14ac:dyDescent="0.25">
      <c r="E15874" s="18" t="str">
        <f t="shared" si="1007"/>
        <v/>
      </c>
      <c r="F15874" s="18" t="str">
        <f t="shared" si="1008"/>
        <v/>
      </c>
      <c r="G15874" s="18" t="str">
        <f t="shared" si="1009"/>
        <v/>
      </c>
      <c r="H15874" s="18" t="str">
        <f t="shared" si="1010"/>
        <v/>
      </c>
    </row>
    <row r="15875" spans="5:8" x14ac:dyDescent="0.25">
      <c r="E15875" s="18" t="str">
        <f t="shared" si="1007"/>
        <v/>
      </c>
      <c r="F15875" s="18" t="str">
        <f t="shared" si="1008"/>
        <v/>
      </c>
      <c r="G15875" s="18" t="str">
        <f t="shared" si="1009"/>
        <v/>
      </c>
      <c r="H15875" s="18" t="str">
        <f t="shared" si="1010"/>
        <v/>
      </c>
    </row>
    <row r="15876" spans="5:8" x14ac:dyDescent="0.25">
      <c r="E15876" s="18" t="str">
        <f t="shared" si="1007"/>
        <v/>
      </c>
      <c r="F15876" s="18" t="str">
        <f t="shared" si="1008"/>
        <v/>
      </c>
      <c r="G15876" s="18" t="str">
        <f t="shared" si="1009"/>
        <v/>
      </c>
      <c r="H15876" s="18" t="str">
        <f t="shared" si="1010"/>
        <v/>
      </c>
    </row>
    <row r="15877" spans="5:8" x14ac:dyDescent="0.25">
      <c r="E15877" s="18" t="str">
        <f t="shared" si="1007"/>
        <v/>
      </c>
      <c r="F15877" s="18" t="str">
        <f t="shared" si="1008"/>
        <v/>
      </c>
      <c r="G15877" s="18" t="str">
        <f t="shared" si="1009"/>
        <v/>
      </c>
      <c r="H15877" s="18" t="str">
        <f t="shared" si="1010"/>
        <v/>
      </c>
    </row>
    <row r="15878" spans="5:8" x14ac:dyDescent="0.25">
      <c r="E15878" s="18" t="str">
        <f t="shared" ref="E15878:E15941" si="1011">IF($C15878="","",IFERROR(INDEX(ItemPriceCol,MATCH($C15878,ItemName,0)),""))</f>
        <v/>
      </c>
      <c r="F15878" s="18" t="str">
        <f t="shared" ref="F15878:F15941" si="1012">IF(OR($D15878="",$E15878=""),"",$D15878*$E15878)</f>
        <v/>
      </c>
      <c r="G15878" s="18" t="str">
        <f t="shared" ref="G15878:G15941" si="1013">IF($C15878="","",IFERROR(INDEX(ItemCostCol,MATCH($C15878,ItemName,0)),""))</f>
        <v/>
      </c>
      <c r="H15878" s="18" t="str">
        <f t="shared" ref="H15878:H15941" si="1014">IF(OR($F15878="",$G15878=""),"",$F15878-$D15878*$G15878)</f>
        <v/>
      </c>
    </row>
    <row r="15879" spans="5:8" x14ac:dyDescent="0.25">
      <c r="E15879" s="18" t="str">
        <f t="shared" si="1011"/>
        <v/>
      </c>
      <c r="F15879" s="18" t="str">
        <f t="shared" si="1012"/>
        <v/>
      </c>
      <c r="G15879" s="18" t="str">
        <f t="shared" si="1013"/>
        <v/>
      </c>
      <c r="H15879" s="18" t="str">
        <f t="shared" si="1014"/>
        <v/>
      </c>
    </row>
    <row r="15880" spans="5:8" x14ac:dyDescent="0.25">
      <c r="E15880" s="18" t="str">
        <f t="shared" si="1011"/>
        <v/>
      </c>
      <c r="F15880" s="18" t="str">
        <f t="shared" si="1012"/>
        <v/>
      </c>
      <c r="G15880" s="18" t="str">
        <f t="shared" si="1013"/>
        <v/>
      </c>
      <c r="H15880" s="18" t="str">
        <f t="shared" si="1014"/>
        <v/>
      </c>
    </row>
    <row r="15881" spans="5:8" x14ac:dyDescent="0.25">
      <c r="E15881" s="18" t="str">
        <f t="shared" si="1011"/>
        <v/>
      </c>
      <c r="F15881" s="18" t="str">
        <f t="shared" si="1012"/>
        <v/>
      </c>
      <c r="G15881" s="18" t="str">
        <f t="shared" si="1013"/>
        <v/>
      </c>
      <c r="H15881" s="18" t="str">
        <f t="shared" si="1014"/>
        <v/>
      </c>
    </row>
    <row r="15882" spans="5:8" x14ac:dyDescent="0.25">
      <c r="E15882" s="18" t="str">
        <f t="shared" si="1011"/>
        <v/>
      </c>
      <c r="F15882" s="18" t="str">
        <f t="shared" si="1012"/>
        <v/>
      </c>
      <c r="G15882" s="18" t="str">
        <f t="shared" si="1013"/>
        <v/>
      </c>
      <c r="H15882" s="18" t="str">
        <f t="shared" si="1014"/>
        <v/>
      </c>
    </row>
    <row r="15883" spans="5:8" x14ac:dyDescent="0.25">
      <c r="E15883" s="18" t="str">
        <f t="shared" si="1011"/>
        <v/>
      </c>
      <c r="F15883" s="18" t="str">
        <f t="shared" si="1012"/>
        <v/>
      </c>
      <c r="G15883" s="18" t="str">
        <f t="shared" si="1013"/>
        <v/>
      </c>
      <c r="H15883" s="18" t="str">
        <f t="shared" si="1014"/>
        <v/>
      </c>
    </row>
    <row r="15884" spans="5:8" x14ac:dyDescent="0.25">
      <c r="E15884" s="18" t="str">
        <f t="shared" si="1011"/>
        <v/>
      </c>
      <c r="F15884" s="18" t="str">
        <f t="shared" si="1012"/>
        <v/>
      </c>
      <c r="G15884" s="18" t="str">
        <f t="shared" si="1013"/>
        <v/>
      </c>
      <c r="H15884" s="18" t="str">
        <f t="shared" si="1014"/>
        <v/>
      </c>
    </row>
    <row r="15885" spans="5:8" x14ac:dyDescent="0.25">
      <c r="E15885" s="18" t="str">
        <f t="shared" si="1011"/>
        <v/>
      </c>
      <c r="F15885" s="18" t="str">
        <f t="shared" si="1012"/>
        <v/>
      </c>
      <c r="G15885" s="18" t="str">
        <f t="shared" si="1013"/>
        <v/>
      </c>
      <c r="H15885" s="18" t="str">
        <f t="shared" si="1014"/>
        <v/>
      </c>
    </row>
    <row r="15886" spans="5:8" x14ac:dyDescent="0.25">
      <c r="E15886" s="18" t="str">
        <f t="shared" si="1011"/>
        <v/>
      </c>
      <c r="F15886" s="18" t="str">
        <f t="shared" si="1012"/>
        <v/>
      </c>
      <c r="G15886" s="18" t="str">
        <f t="shared" si="1013"/>
        <v/>
      </c>
      <c r="H15886" s="18" t="str">
        <f t="shared" si="1014"/>
        <v/>
      </c>
    </row>
    <row r="15887" spans="5:8" x14ac:dyDescent="0.25">
      <c r="E15887" s="18" t="str">
        <f t="shared" si="1011"/>
        <v/>
      </c>
      <c r="F15887" s="18" t="str">
        <f t="shared" si="1012"/>
        <v/>
      </c>
      <c r="G15887" s="18" t="str">
        <f t="shared" si="1013"/>
        <v/>
      </c>
      <c r="H15887" s="18" t="str">
        <f t="shared" si="1014"/>
        <v/>
      </c>
    </row>
    <row r="15888" spans="5:8" x14ac:dyDescent="0.25">
      <c r="E15888" s="18" t="str">
        <f t="shared" si="1011"/>
        <v/>
      </c>
      <c r="F15888" s="18" t="str">
        <f t="shared" si="1012"/>
        <v/>
      </c>
      <c r="G15888" s="18" t="str">
        <f t="shared" si="1013"/>
        <v/>
      </c>
      <c r="H15888" s="18" t="str">
        <f t="shared" si="1014"/>
        <v/>
      </c>
    </row>
    <row r="15889" spans="5:8" x14ac:dyDescent="0.25">
      <c r="E15889" s="18" t="str">
        <f t="shared" si="1011"/>
        <v/>
      </c>
      <c r="F15889" s="18" t="str">
        <f t="shared" si="1012"/>
        <v/>
      </c>
      <c r="G15889" s="18" t="str">
        <f t="shared" si="1013"/>
        <v/>
      </c>
      <c r="H15889" s="18" t="str">
        <f t="shared" si="1014"/>
        <v/>
      </c>
    </row>
    <row r="15890" spans="5:8" x14ac:dyDescent="0.25">
      <c r="E15890" s="18" t="str">
        <f t="shared" si="1011"/>
        <v/>
      </c>
      <c r="F15890" s="18" t="str">
        <f t="shared" si="1012"/>
        <v/>
      </c>
      <c r="G15890" s="18" t="str">
        <f t="shared" si="1013"/>
        <v/>
      </c>
      <c r="H15890" s="18" t="str">
        <f t="shared" si="1014"/>
        <v/>
      </c>
    </row>
    <row r="15891" spans="5:8" x14ac:dyDescent="0.25">
      <c r="E15891" s="18" t="str">
        <f t="shared" si="1011"/>
        <v/>
      </c>
      <c r="F15891" s="18" t="str">
        <f t="shared" si="1012"/>
        <v/>
      </c>
      <c r="G15891" s="18" t="str">
        <f t="shared" si="1013"/>
        <v/>
      </c>
      <c r="H15891" s="18" t="str">
        <f t="shared" si="1014"/>
        <v/>
      </c>
    </row>
    <row r="15892" spans="5:8" x14ac:dyDescent="0.25">
      <c r="E15892" s="18" t="str">
        <f t="shared" si="1011"/>
        <v/>
      </c>
      <c r="F15892" s="18" t="str">
        <f t="shared" si="1012"/>
        <v/>
      </c>
      <c r="G15892" s="18" t="str">
        <f t="shared" si="1013"/>
        <v/>
      </c>
      <c r="H15892" s="18" t="str">
        <f t="shared" si="1014"/>
        <v/>
      </c>
    </row>
    <row r="15893" spans="5:8" x14ac:dyDescent="0.25">
      <c r="E15893" s="18" t="str">
        <f t="shared" si="1011"/>
        <v/>
      </c>
      <c r="F15893" s="18" t="str">
        <f t="shared" si="1012"/>
        <v/>
      </c>
      <c r="G15893" s="18" t="str">
        <f t="shared" si="1013"/>
        <v/>
      </c>
      <c r="H15893" s="18" t="str">
        <f t="shared" si="1014"/>
        <v/>
      </c>
    </row>
    <row r="15894" spans="5:8" x14ac:dyDescent="0.25">
      <c r="E15894" s="18" t="str">
        <f t="shared" si="1011"/>
        <v/>
      </c>
      <c r="F15894" s="18" t="str">
        <f t="shared" si="1012"/>
        <v/>
      </c>
      <c r="G15894" s="18" t="str">
        <f t="shared" si="1013"/>
        <v/>
      </c>
      <c r="H15894" s="18" t="str">
        <f t="shared" si="1014"/>
        <v/>
      </c>
    </row>
    <row r="15895" spans="5:8" x14ac:dyDescent="0.25">
      <c r="E15895" s="18" t="str">
        <f t="shared" si="1011"/>
        <v/>
      </c>
      <c r="F15895" s="18" t="str">
        <f t="shared" si="1012"/>
        <v/>
      </c>
      <c r="G15895" s="18" t="str">
        <f t="shared" si="1013"/>
        <v/>
      </c>
      <c r="H15895" s="18" t="str">
        <f t="shared" si="1014"/>
        <v/>
      </c>
    </row>
    <row r="15896" spans="5:8" x14ac:dyDescent="0.25">
      <c r="E15896" s="18" t="str">
        <f t="shared" si="1011"/>
        <v/>
      </c>
      <c r="F15896" s="18" t="str">
        <f t="shared" si="1012"/>
        <v/>
      </c>
      <c r="G15896" s="18" t="str">
        <f t="shared" si="1013"/>
        <v/>
      </c>
      <c r="H15896" s="18" t="str">
        <f t="shared" si="1014"/>
        <v/>
      </c>
    </row>
    <row r="15897" spans="5:8" x14ac:dyDescent="0.25">
      <c r="E15897" s="18" t="str">
        <f t="shared" si="1011"/>
        <v/>
      </c>
      <c r="F15897" s="18" t="str">
        <f t="shared" si="1012"/>
        <v/>
      </c>
      <c r="G15897" s="18" t="str">
        <f t="shared" si="1013"/>
        <v/>
      </c>
      <c r="H15897" s="18" t="str">
        <f t="shared" si="1014"/>
        <v/>
      </c>
    </row>
    <row r="15898" spans="5:8" x14ac:dyDescent="0.25">
      <c r="E15898" s="18" t="str">
        <f t="shared" si="1011"/>
        <v/>
      </c>
      <c r="F15898" s="18" t="str">
        <f t="shared" si="1012"/>
        <v/>
      </c>
      <c r="G15898" s="18" t="str">
        <f t="shared" si="1013"/>
        <v/>
      </c>
      <c r="H15898" s="18" t="str">
        <f t="shared" si="1014"/>
        <v/>
      </c>
    </row>
    <row r="15899" spans="5:8" x14ac:dyDescent="0.25">
      <c r="E15899" s="18" t="str">
        <f t="shared" si="1011"/>
        <v/>
      </c>
      <c r="F15899" s="18" t="str">
        <f t="shared" si="1012"/>
        <v/>
      </c>
      <c r="G15899" s="18" t="str">
        <f t="shared" si="1013"/>
        <v/>
      </c>
      <c r="H15899" s="18" t="str">
        <f t="shared" si="1014"/>
        <v/>
      </c>
    </row>
    <row r="15900" spans="5:8" x14ac:dyDescent="0.25">
      <c r="E15900" s="18" t="str">
        <f t="shared" si="1011"/>
        <v/>
      </c>
      <c r="F15900" s="18" t="str">
        <f t="shared" si="1012"/>
        <v/>
      </c>
      <c r="G15900" s="18" t="str">
        <f t="shared" si="1013"/>
        <v/>
      </c>
      <c r="H15900" s="18" t="str">
        <f t="shared" si="1014"/>
        <v/>
      </c>
    </row>
    <row r="15901" spans="5:8" x14ac:dyDescent="0.25">
      <c r="E15901" s="18" t="str">
        <f t="shared" si="1011"/>
        <v/>
      </c>
      <c r="F15901" s="18" t="str">
        <f t="shared" si="1012"/>
        <v/>
      </c>
      <c r="G15901" s="18" t="str">
        <f t="shared" si="1013"/>
        <v/>
      </c>
      <c r="H15901" s="18" t="str">
        <f t="shared" si="1014"/>
        <v/>
      </c>
    </row>
    <row r="15902" spans="5:8" x14ac:dyDescent="0.25">
      <c r="E15902" s="18" t="str">
        <f t="shared" si="1011"/>
        <v/>
      </c>
      <c r="F15902" s="18" t="str">
        <f t="shared" si="1012"/>
        <v/>
      </c>
      <c r="G15902" s="18" t="str">
        <f t="shared" si="1013"/>
        <v/>
      </c>
      <c r="H15902" s="18" t="str">
        <f t="shared" si="1014"/>
        <v/>
      </c>
    </row>
    <row r="15903" spans="5:8" x14ac:dyDescent="0.25">
      <c r="E15903" s="18" t="str">
        <f t="shared" si="1011"/>
        <v/>
      </c>
      <c r="F15903" s="18" t="str">
        <f t="shared" si="1012"/>
        <v/>
      </c>
      <c r="G15903" s="18" t="str">
        <f t="shared" si="1013"/>
        <v/>
      </c>
      <c r="H15903" s="18" t="str">
        <f t="shared" si="1014"/>
        <v/>
      </c>
    </row>
    <row r="15904" spans="5:8" x14ac:dyDescent="0.25">
      <c r="E15904" s="18" t="str">
        <f t="shared" si="1011"/>
        <v/>
      </c>
      <c r="F15904" s="18" t="str">
        <f t="shared" si="1012"/>
        <v/>
      </c>
      <c r="G15904" s="18" t="str">
        <f t="shared" si="1013"/>
        <v/>
      </c>
      <c r="H15904" s="18" t="str">
        <f t="shared" si="1014"/>
        <v/>
      </c>
    </row>
    <row r="15905" spans="5:8" x14ac:dyDescent="0.25">
      <c r="E15905" s="18" t="str">
        <f t="shared" si="1011"/>
        <v/>
      </c>
      <c r="F15905" s="18" t="str">
        <f t="shared" si="1012"/>
        <v/>
      </c>
      <c r="G15905" s="18" t="str">
        <f t="shared" si="1013"/>
        <v/>
      </c>
      <c r="H15905" s="18" t="str">
        <f t="shared" si="1014"/>
        <v/>
      </c>
    </row>
    <row r="15906" spans="5:8" x14ac:dyDescent="0.25">
      <c r="E15906" s="18" t="str">
        <f t="shared" si="1011"/>
        <v/>
      </c>
      <c r="F15906" s="18" t="str">
        <f t="shared" si="1012"/>
        <v/>
      </c>
      <c r="G15906" s="18" t="str">
        <f t="shared" si="1013"/>
        <v/>
      </c>
      <c r="H15906" s="18" t="str">
        <f t="shared" si="1014"/>
        <v/>
      </c>
    </row>
    <row r="15907" spans="5:8" x14ac:dyDescent="0.25">
      <c r="E15907" s="18" t="str">
        <f t="shared" si="1011"/>
        <v/>
      </c>
      <c r="F15907" s="18" t="str">
        <f t="shared" si="1012"/>
        <v/>
      </c>
      <c r="G15907" s="18" t="str">
        <f t="shared" si="1013"/>
        <v/>
      </c>
      <c r="H15907" s="18" t="str">
        <f t="shared" si="1014"/>
        <v/>
      </c>
    </row>
    <row r="15908" spans="5:8" x14ac:dyDescent="0.25">
      <c r="E15908" s="18" t="str">
        <f t="shared" si="1011"/>
        <v/>
      </c>
      <c r="F15908" s="18" t="str">
        <f t="shared" si="1012"/>
        <v/>
      </c>
      <c r="G15908" s="18" t="str">
        <f t="shared" si="1013"/>
        <v/>
      </c>
      <c r="H15908" s="18" t="str">
        <f t="shared" si="1014"/>
        <v/>
      </c>
    </row>
    <row r="15909" spans="5:8" x14ac:dyDescent="0.25">
      <c r="E15909" s="18" t="str">
        <f t="shared" si="1011"/>
        <v/>
      </c>
      <c r="F15909" s="18" t="str">
        <f t="shared" si="1012"/>
        <v/>
      </c>
      <c r="G15909" s="18" t="str">
        <f t="shared" si="1013"/>
        <v/>
      </c>
      <c r="H15909" s="18" t="str">
        <f t="shared" si="1014"/>
        <v/>
      </c>
    </row>
    <row r="15910" spans="5:8" x14ac:dyDescent="0.25">
      <c r="E15910" s="18" t="str">
        <f t="shared" si="1011"/>
        <v/>
      </c>
      <c r="F15910" s="18" t="str">
        <f t="shared" si="1012"/>
        <v/>
      </c>
      <c r="G15910" s="18" t="str">
        <f t="shared" si="1013"/>
        <v/>
      </c>
      <c r="H15910" s="18" t="str">
        <f t="shared" si="1014"/>
        <v/>
      </c>
    </row>
    <row r="15911" spans="5:8" x14ac:dyDescent="0.25">
      <c r="E15911" s="18" t="str">
        <f t="shared" si="1011"/>
        <v/>
      </c>
      <c r="F15911" s="18" t="str">
        <f t="shared" si="1012"/>
        <v/>
      </c>
      <c r="G15911" s="18" t="str">
        <f t="shared" si="1013"/>
        <v/>
      </c>
      <c r="H15911" s="18" t="str">
        <f t="shared" si="1014"/>
        <v/>
      </c>
    </row>
    <row r="15912" spans="5:8" x14ac:dyDescent="0.25">
      <c r="E15912" s="18" t="str">
        <f t="shared" si="1011"/>
        <v/>
      </c>
      <c r="F15912" s="18" t="str">
        <f t="shared" si="1012"/>
        <v/>
      </c>
      <c r="G15912" s="18" t="str">
        <f t="shared" si="1013"/>
        <v/>
      </c>
      <c r="H15912" s="18" t="str">
        <f t="shared" si="1014"/>
        <v/>
      </c>
    </row>
    <row r="15913" spans="5:8" x14ac:dyDescent="0.25">
      <c r="E15913" s="18" t="str">
        <f t="shared" si="1011"/>
        <v/>
      </c>
      <c r="F15913" s="18" t="str">
        <f t="shared" si="1012"/>
        <v/>
      </c>
      <c r="G15913" s="18" t="str">
        <f t="shared" si="1013"/>
        <v/>
      </c>
      <c r="H15913" s="18" t="str">
        <f t="shared" si="1014"/>
        <v/>
      </c>
    </row>
    <row r="15914" spans="5:8" x14ac:dyDescent="0.25">
      <c r="E15914" s="18" t="str">
        <f t="shared" si="1011"/>
        <v/>
      </c>
      <c r="F15914" s="18" t="str">
        <f t="shared" si="1012"/>
        <v/>
      </c>
      <c r="G15914" s="18" t="str">
        <f t="shared" si="1013"/>
        <v/>
      </c>
      <c r="H15914" s="18" t="str">
        <f t="shared" si="1014"/>
        <v/>
      </c>
    </row>
    <row r="15915" spans="5:8" x14ac:dyDescent="0.25">
      <c r="E15915" s="18" t="str">
        <f t="shared" si="1011"/>
        <v/>
      </c>
      <c r="F15915" s="18" t="str">
        <f t="shared" si="1012"/>
        <v/>
      </c>
      <c r="G15915" s="18" t="str">
        <f t="shared" si="1013"/>
        <v/>
      </c>
      <c r="H15915" s="18" t="str">
        <f t="shared" si="1014"/>
        <v/>
      </c>
    </row>
    <row r="15916" spans="5:8" x14ac:dyDescent="0.25">
      <c r="E15916" s="18" t="str">
        <f t="shared" si="1011"/>
        <v/>
      </c>
      <c r="F15916" s="18" t="str">
        <f t="shared" si="1012"/>
        <v/>
      </c>
      <c r="G15916" s="18" t="str">
        <f t="shared" si="1013"/>
        <v/>
      </c>
      <c r="H15916" s="18" t="str">
        <f t="shared" si="1014"/>
        <v/>
      </c>
    </row>
    <row r="15917" spans="5:8" x14ac:dyDescent="0.25">
      <c r="E15917" s="18" t="str">
        <f t="shared" si="1011"/>
        <v/>
      </c>
      <c r="F15917" s="18" t="str">
        <f t="shared" si="1012"/>
        <v/>
      </c>
      <c r="G15917" s="18" t="str">
        <f t="shared" si="1013"/>
        <v/>
      </c>
      <c r="H15917" s="18" t="str">
        <f t="shared" si="1014"/>
        <v/>
      </c>
    </row>
    <row r="15918" spans="5:8" x14ac:dyDescent="0.25">
      <c r="E15918" s="18" t="str">
        <f t="shared" si="1011"/>
        <v/>
      </c>
      <c r="F15918" s="18" t="str">
        <f t="shared" si="1012"/>
        <v/>
      </c>
      <c r="G15918" s="18" t="str">
        <f t="shared" si="1013"/>
        <v/>
      </c>
      <c r="H15918" s="18" t="str">
        <f t="shared" si="1014"/>
        <v/>
      </c>
    </row>
    <row r="15919" spans="5:8" x14ac:dyDescent="0.25">
      <c r="E15919" s="18" t="str">
        <f t="shared" si="1011"/>
        <v/>
      </c>
      <c r="F15919" s="18" t="str">
        <f t="shared" si="1012"/>
        <v/>
      </c>
      <c r="G15919" s="18" t="str">
        <f t="shared" si="1013"/>
        <v/>
      </c>
      <c r="H15919" s="18" t="str">
        <f t="shared" si="1014"/>
        <v/>
      </c>
    </row>
    <row r="15920" spans="5:8" x14ac:dyDescent="0.25">
      <c r="E15920" s="18" t="str">
        <f t="shared" si="1011"/>
        <v/>
      </c>
      <c r="F15920" s="18" t="str">
        <f t="shared" si="1012"/>
        <v/>
      </c>
      <c r="G15920" s="18" t="str">
        <f t="shared" si="1013"/>
        <v/>
      </c>
      <c r="H15920" s="18" t="str">
        <f t="shared" si="1014"/>
        <v/>
      </c>
    </row>
    <row r="15921" spans="5:8" x14ac:dyDescent="0.25">
      <c r="E15921" s="18" t="str">
        <f t="shared" si="1011"/>
        <v/>
      </c>
      <c r="F15921" s="18" t="str">
        <f t="shared" si="1012"/>
        <v/>
      </c>
      <c r="G15921" s="18" t="str">
        <f t="shared" si="1013"/>
        <v/>
      </c>
      <c r="H15921" s="18" t="str">
        <f t="shared" si="1014"/>
        <v/>
      </c>
    </row>
    <row r="15922" spans="5:8" x14ac:dyDescent="0.25">
      <c r="E15922" s="18" t="str">
        <f t="shared" si="1011"/>
        <v/>
      </c>
      <c r="F15922" s="18" t="str">
        <f t="shared" si="1012"/>
        <v/>
      </c>
      <c r="G15922" s="18" t="str">
        <f t="shared" si="1013"/>
        <v/>
      </c>
      <c r="H15922" s="18" t="str">
        <f t="shared" si="1014"/>
        <v/>
      </c>
    </row>
    <row r="15923" spans="5:8" x14ac:dyDescent="0.25">
      <c r="E15923" s="18" t="str">
        <f t="shared" si="1011"/>
        <v/>
      </c>
      <c r="F15923" s="18" t="str">
        <f t="shared" si="1012"/>
        <v/>
      </c>
      <c r="G15923" s="18" t="str">
        <f t="shared" si="1013"/>
        <v/>
      </c>
      <c r="H15923" s="18" t="str">
        <f t="shared" si="1014"/>
        <v/>
      </c>
    </row>
    <row r="15924" spans="5:8" x14ac:dyDescent="0.25">
      <c r="E15924" s="18" t="str">
        <f t="shared" si="1011"/>
        <v/>
      </c>
      <c r="F15924" s="18" t="str">
        <f t="shared" si="1012"/>
        <v/>
      </c>
      <c r="G15924" s="18" t="str">
        <f t="shared" si="1013"/>
        <v/>
      </c>
      <c r="H15924" s="18" t="str">
        <f t="shared" si="1014"/>
        <v/>
      </c>
    </row>
    <row r="15925" spans="5:8" x14ac:dyDescent="0.25">
      <c r="E15925" s="18" t="str">
        <f t="shared" si="1011"/>
        <v/>
      </c>
      <c r="F15925" s="18" t="str">
        <f t="shared" si="1012"/>
        <v/>
      </c>
      <c r="G15925" s="18" t="str">
        <f t="shared" si="1013"/>
        <v/>
      </c>
      <c r="H15925" s="18" t="str">
        <f t="shared" si="1014"/>
        <v/>
      </c>
    </row>
    <row r="15926" spans="5:8" x14ac:dyDescent="0.25">
      <c r="E15926" s="18" t="str">
        <f t="shared" si="1011"/>
        <v/>
      </c>
      <c r="F15926" s="18" t="str">
        <f t="shared" si="1012"/>
        <v/>
      </c>
      <c r="G15926" s="18" t="str">
        <f t="shared" si="1013"/>
        <v/>
      </c>
      <c r="H15926" s="18" t="str">
        <f t="shared" si="1014"/>
        <v/>
      </c>
    </row>
    <row r="15927" spans="5:8" x14ac:dyDescent="0.25">
      <c r="E15927" s="18" t="str">
        <f t="shared" si="1011"/>
        <v/>
      </c>
      <c r="F15927" s="18" t="str">
        <f t="shared" si="1012"/>
        <v/>
      </c>
      <c r="G15927" s="18" t="str">
        <f t="shared" si="1013"/>
        <v/>
      </c>
      <c r="H15927" s="18" t="str">
        <f t="shared" si="1014"/>
        <v/>
      </c>
    </row>
    <row r="15928" spans="5:8" x14ac:dyDescent="0.25">
      <c r="E15928" s="18" t="str">
        <f t="shared" si="1011"/>
        <v/>
      </c>
      <c r="F15928" s="18" t="str">
        <f t="shared" si="1012"/>
        <v/>
      </c>
      <c r="G15928" s="18" t="str">
        <f t="shared" si="1013"/>
        <v/>
      </c>
      <c r="H15928" s="18" t="str">
        <f t="shared" si="1014"/>
        <v/>
      </c>
    </row>
    <row r="15929" spans="5:8" x14ac:dyDescent="0.25">
      <c r="E15929" s="18" t="str">
        <f t="shared" si="1011"/>
        <v/>
      </c>
      <c r="F15929" s="18" t="str">
        <f t="shared" si="1012"/>
        <v/>
      </c>
      <c r="G15929" s="18" t="str">
        <f t="shared" si="1013"/>
        <v/>
      </c>
      <c r="H15929" s="18" t="str">
        <f t="shared" si="1014"/>
        <v/>
      </c>
    </row>
    <row r="15930" spans="5:8" x14ac:dyDescent="0.25">
      <c r="E15930" s="18" t="str">
        <f t="shared" si="1011"/>
        <v/>
      </c>
      <c r="F15930" s="18" t="str">
        <f t="shared" si="1012"/>
        <v/>
      </c>
      <c r="G15930" s="18" t="str">
        <f t="shared" si="1013"/>
        <v/>
      </c>
      <c r="H15930" s="18" t="str">
        <f t="shared" si="1014"/>
        <v/>
      </c>
    </row>
    <row r="15931" spans="5:8" x14ac:dyDescent="0.25">
      <c r="E15931" s="18" t="str">
        <f t="shared" si="1011"/>
        <v/>
      </c>
      <c r="F15931" s="18" t="str">
        <f t="shared" si="1012"/>
        <v/>
      </c>
      <c r="G15931" s="18" t="str">
        <f t="shared" si="1013"/>
        <v/>
      </c>
      <c r="H15931" s="18" t="str">
        <f t="shared" si="1014"/>
        <v/>
      </c>
    </row>
    <row r="15932" spans="5:8" x14ac:dyDescent="0.25">
      <c r="E15932" s="18" t="str">
        <f t="shared" si="1011"/>
        <v/>
      </c>
      <c r="F15932" s="18" t="str">
        <f t="shared" si="1012"/>
        <v/>
      </c>
      <c r="G15932" s="18" t="str">
        <f t="shared" si="1013"/>
        <v/>
      </c>
      <c r="H15932" s="18" t="str">
        <f t="shared" si="1014"/>
        <v/>
      </c>
    </row>
    <row r="15933" spans="5:8" x14ac:dyDescent="0.25">
      <c r="E15933" s="18" t="str">
        <f t="shared" si="1011"/>
        <v/>
      </c>
      <c r="F15933" s="18" t="str">
        <f t="shared" si="1012"/>
        <v/>
      </c>
      <c r="G15933" s="18" t="str">
        <f t="shared" si="1013"/>
        <v/>
      </c>
      <c r="H15933" s="18" t="str">
        <f t="shared" si="1014"/>
        <v/>
      </c>
    </row>
    <row r="15934" spans="5:8" x14ac:dyDescent="0.25">
      <c r="E15934" s="18" t="str">
        <f t="shared" si="1011"/>
        <v/>
      </c>
      <c r="F15934" s="18" t="str">
        <f t="shared" si="1012"/>
        <v/>
      </c>
      <c r="G15934" s="18" t="str">
        <f t="shared" si="1013"/>
        <v/>
      </c>
      <c r="H15934" s="18" t="str">
        <f t="shared" si="1014"/>
        <v/>
      </c>
    </row>
    <row r="15935" spans="5:8" x14ac:dyDescent="0.25">
      <c r="E15935" s="18" t="str">
        <f t="shared" si="1011"/>
        <v/>
      </c>
      <c r="F15935" s="18" t="str">
        <f t="shared" si="1012"/>
        <v/>
      </c>
      <c r="G15935" s="18" t="str">
        <f t="shared" si="1013"/>
        <v/>
      </c>
      <c r="H15935" s="18" t="str">
        <f t="shared" si="1014"/>
        <v/>
      </c>
    </row>
    <row r="15936" spans="5:8" x14ac:dyDescent="0.25">
      <c r="E15936" s="18" t="str">
        <f t="shared" si="1011"/>
        <v/>
      </c>
      <c r="F15936" s="18" t="str">
        <f t="shared" si="1012"/>
        <v/>
      </c>
      <c r="G15936" s="18" t="str">
        <f t="shared" si="1013"/>
        <v/>
      </c>
      <c r="H15936" s="18" t="str">
        <f t="shared" si="1014"/>
        <v/>
      </c>
    </row>
    <row r="15937" spans="5:8" x14ac:dyDescent="0.25">
      <c r="E15937" s="18" t="str">
        <f t="shared" si="1011"/>
        <v/>
      </c>
      <c r="F15937" s="18" t="str">
        <f t="shared" si="1012"/>
        <v/>
      </c>
      <c r="G15937" s="18" t="str">
        <f t="shared" si="1013"/>
        <v/>
      </c>
      <c r="H15937" s="18" t="str">
        <f t="shared" si="1014"/>
        <v/>
      </c>
    </row>
    <row r="15938" spans="5:8" x14ac:dyDescent="0.25">
      <c r="E15938" s="18" t="str">
        <f t="shared" si="1011"/>
        <v/>
      </c>
      <c r="F15938" s="18" t="str">
        <f t="shared" si="1012"/>
        <v/>
      </c>
      <c r="G15938" s="18" t="str">
        <f t="shared" si="1013"/>
        <v/>
      </c>
      <c r="H15938" s="18" t="str">
        <f t="shared" si="1014"/>
        <v/>
      </c>
    </row>
    <row r="15939" spans="5:8" x14ac:dyDescent="0.25">
      <c r="E15939" s="18" t="str">
        <f t="shared" si="1011"/>
        <v/>
      </c>
      <c r="F15939" s="18" t="str">
        <f t="shared" si="1012"/>
        <v/>
      </c>
      <c r="G15939" s="18" t="str">
        <f t="shared" si="1013"/>
        <v/>
      </c>
      <c r="H15939" s="18" t="str">
        <f t="shared" si="1014"/>
        <v/>
      </c>
    </row>
    <row r="15940" spans="5:8" x14ac:dyDescent="0.25">
      <c r="E15940" s="18" t="str">
        <f t="shared" si="1011"/>
        <v/>
      </c>
      <c r="F15940" s="18" t="str">
        <f t="shared" si="1012"/>
        <v/>
      </c>
      <c r="G15940" s="18" t="str">
        <f t="shared" si="1013"/>
        <v/>
      </c>
      <c r="H15940" s="18" t="str">
        <f t="shared" si="1014"/>
        <v/>
      </c>
    </row>
    <row r="15941" spans="5:8" x14ac:dyDescent="0.25">
      <c r="E15941" s="18" t="str">
        <f t="shared" si="1011"/>
        <v/>
      </c>
      <c r="F15941" s="18" t="str">
        <f t="shared" si="1012"/>
        <v/>
      </c>
      <c r="G15941" s="18" t="str">
        <f t="shared" si="1013"/>
        <v/>
      </c>
      <c r="H15941" s="18" t="str">
        <f t="shared" si="1014"/>
        <v/>
      </c>
    </row>
    <row r="15942" spans="5:8" x14ac:dyDescent="0.25">
      <c r="E15942" s="18" t="str">
        <f t="shared" ref="E15942:E16005" si="1015">IF($C15942="","",IFERROR(INDEX(ItemPriceCol,MATCH($C15942,ItemName,0)),""))</f>
        <v/>
      </c>
      <c r="F15942" s="18" t="str">
        <f t="shared" ref="F15942:F16005" si="1016">IF(OR($D15942="",$E15942=""),"",$D15942*$E15942)</f>
        <v/>
      </c>
      <c r="G15942" s="18" t="str">
        <f t="shared" ref="G15942:G16005" si="1017">IF($C15942="","",IFERROR(INDEX(ItemCostCol,MATCH($C15942,ItemName,0)),""))</f>
        <v/>
      </c>
      <c r="H15942" s="18" t="str">
        <f t="shared" ref="H15942:H16005" si="1018">IF(OR($F15942="",$G15942=""),"",$F15942-$D15942*$G15942)</f>
        <v/>
      </c>
    </row>
    <row r="15943" spans="5:8" x14ac:dyDescent="0.25">
      <c r="E15943" s="18" t="str">
        <f t="shared" si="1015"/>
        <v/>
      </c>
      <c r="F15943" s="18" t="str">
        <f t="shared" si="1016"/>
        <v/>
      </c>
      <c r="G15943" s="18" t="str">
        <f t="shared" si="1017"/>
        <v/>
      </c>
      <c r="H15943" s="18" t="str">
        <f t="shared" si="1018"/>
        <v/>
      </c>
    </row>
    <row r="15944" spans="5:8" x14ac:dyDescent="0.25">
      <c r="E15944" s="18" t="str">
        <f t="shared" si="1015"/>
        <v/>
      </c>
      <c r="F15944" s="18" t="str">
        <f t="shared" si="1016"/>
        <v/>
      </c>
      <c r="G15944" s="18" t="str">
        <f t="shared" si="1017"/>
        <v/>
      </c>
      <c r="H15944" s="18" t="str">
        <f t="shared" si="1018"/>
        <v/>
      </c>
    </row>
    <row r="15945" spans="5:8" x14ac:dyDescent="0.25">
      <c r="E15945" s="18" t="str">
        <f t="shared" si="1015"/>
        <v/>
      </c>
      <c r="F15945" s="18" t="str">
        <f t="shared" si="1016"/>
        <v/>
      </c>
      <c r="G15945" s="18" t="str">
        <f t="shared" si="1017"/>
        <v/>
      </c>
      <c r="H15945" s="18" t="str">
        <f t="shared" si="1018"/>
        <v/>
      </c>
    </row>
    <row r="15946" spans="5:8" x14ac:dyDescent="0.25">
      <c r="E15946" s="18" t="str">
        <f t="shared" si="1015"/>
        <v/>
      </c>
      <c r="F15946" s="18" t="str">
        <f t="shared" si="1016"/>
        <v/>
      </c>
      <c r="G15946" s="18" t="str">
        <f t="shared" si="1017"/>
        <v/>
      </c>
      <c r="H15946" s="18" t="str">
        <f t="shared" si="1018"/>
        <v/>
      </c>
    </row>
    <row r="15947" spans="5:8" x14ac:dyDescent="0.25">
      <c r="E15947" s="18" t="str">
        <f t="shared" si="1015"/>
        <v/>
      </c>
      <c r="F15947" s="18" t="str">
        <f t="shared" si="1016"/>
        <v/>
      </c>
      <c r="G15947" s="18" t="str">
        <f t="shared" si="1017"/>
        <v/>
      </c>
      <c r="H15947" s="18" t="str">
        <f t="shared" si="1018"/>
        <v/>
      </c>
    </row>
    <row r="15948" spans="5:8" x14ac:dyDescent="0.25">
      <c r="E15948" s="18" t="str">
        <f t="shared" si="1015"/>
        <v/>
      </c>
      <c r="F15948" s="18" t="str">
        <f t="shared" si="1016"/>
        <v/>
      </c>
      <c r="G15948" s="18" t="str">
        <f t="shared" si="1017"/>
        <v/>
      </c>
      <c r="H15948" s="18" t="str">
        <f t="shared" si="1018"/>
        <v/>
      </c>
    </row>
    <row r="15949" spans="5:8" x14ac:dyDescent="0.25">
      <c r="E15949" s="18" t="str">
        <f t="shared" si="1015"/>
        <v/>
      </c>
      <c r="F15949" s="18" t="str">
        <f t="shared" si="1016"/>
        <v/>
      </c>
      <c r="G15949" s="18" t="str">
        <f t="shared" si="1017"/>
        <v/>
      </c>
      <c r="H15949" s="18" t="str">
        <f t="shared" si="1018"/>
        <v/>
      </c>
    </row>
    <row r="15950" spans="5:8" x14ac:dyDescent="0.25">
      <c r="E15950" s="18" t="str">
        <f t="shared" si="1015"/>
        <v/>
      </c>
      <c r="F15950" s="18" t="str">
        <f t="shared" si="1016"/>
        <v/>
      </c>
      <c r="G15950" s="18" t="str">
        <f t="shared" si="1017"/>
        <v/>
      </c>
      <c r="H15950" s="18" t="str">
        <f t="shared" si="1018"/>
        <v/>
      </c>
    </row>
    <row r="15951" spans="5:8" x14ac:dyDescent="0.25">
      <c r="E15951" s="18" t="str">
        <f t="shared" si="1015"/>
        <v/>
      </c>
      <c r="F15951" s="18" t="str">
        <f t="shared" si="1016"/>
        <v/>
      </c>
      <c r="G15951" s="18" t="str">
        <f t="shared" si="1017"/>
        <v/>
      </c>
      <c r="H15951" s="18" t="str">
        <f t="shared" si="1018"/>
        <v/>
      </c>
    </row>
    <row r="15952" spans="5:8" x14ac:dyDescent="0.25">
      <c r="E15952" s="18" t="str">
        <f t="shared" si="1015"/>
        <v/>
      </c>
      <c r="F15952" s="18" t="str">
        <f t="shared" si="1016"/>
        <v/>
      </c>
      <c r="G15952" s="18" t="str">
        <f t="shared" si="1017"/>
        <v/>
      </c>
      <c r="H15952" s="18" t="str">
        <f t="shared" si="1018"/>
        <v/>
      </c>
    </row>
    <row r="15953" spans="5:8" x14ac:dyDescent="0.25">
      <c r="E15953" s="18" t="str">
        <f t="shared" si="1015"/>
        <v/>
      </c>
      <c r="F15953" s="18" t="str">
        <f t="shared" si="1016"/>
        <v/>
      </c>
      <c r="G15953" s="18" t="str">
        <f t="shared" si="1017"/>
        <v/>
      </c>
      <c r="H15953" s="18" t="str">
        <f t="shared" si="1018"/>
        <v/>
      </c>
    </row>
    <row r="15954" spans="5:8" x14ac:dyDescent="0.25">
      <c r="E15954" s="18" t="str">
        <f t="shared" si="1015"/>
        <v/>
      </c>
      <c r="F15954" s="18" t="str">
        <f t="shared" si="1016"/>
        <v/>
      </c>
      <c r="G15954" s="18" t="str">
        <f t="shared" si="1017"/>
        <v/>
      </c>
      <c r="H15954" s="18" t="str">
        <f t="shared" si="1018"/>
        <v/>
      </c>
    </row>
    <row r="15955" spans="5:8" x14ac:dyDescent="0.25">
      <c r="E15955" s="18" t="str">
        <f t="shared" si="1015"/>
        <v/>
      </c>
      <c r="F15955" s="18" t="str">
        <f t="shared" si="1016"/>
        <v/>
      </c>
      <c r="G15955" s="18" t="str">
        <f t="shared" si="1017"/>
        <v/>
      </c>
      <c r="H15955" s="18" t="str">
        <f t="shared" si="1018"/>
        <v/>
      </c>
    </row>
    <row r="15956" spans="5:8" x14ac:dyDescent="0.25">
      <c r="E15956" s="18" t="str">
        <f t="shared" si="1015"/>
        <v/>
      </c>
      <c r="F15956" s="18" t="str">
        <f t="shared" si="1016"/>
        <v/>
      </c>
      <c r="G15956" s="18" t="str">
        <f t="shared" si="1017"/>
        <v/>
      </c>
      <c r="H15956" s="18" t="str">
        <f t="shared" si="1018"/>
        <v/>
      </c>
    </row>
    <row r="15957" spans="5:8" x14ac:dyDescent="0.25">
      <c r="E15957" s="18" t="str">
        <f t="shared" si="1015"/>
        <v/>
      </c>
      <c r="F15957" s="18" t="str">
        <f t="shared" si="1016"/>
        <v/>
      </c>
      <c r="G15957" s="18" t="str">
        <f t="shared" si="1017"/>
        <v/>
      </c>
      <c r="H15957" s="18" t="str">
        <f t="shared" si="1018"/>
        <v/>
      </c>
    </row>
    <row r="15958" spans="5:8" x14ac:dyDescent="0.25">
      <c r="E15958" s="18" t="str">
        <f t="shared" si="1015"/>
        <v/>
      </c>
      <c r="F15958" s="18" t="str">
        <f t="shared" si="1016"/>
        <v/>
      </c>
      <c r="G15958" s="18" t="str">
        <f t="shared" si="1017"/>
        <v/>
      </c>
      <c r="H15958" s="18" t="str">
        <f t="shared" si="1018"/>
        <v/>
      </c>
    </row>
    <row r="15959" spans="5:8" x14ac:dyDescent="0.25">
      <c r="E15959" s="18" t="str">
        <f t="shared" si="1015"/>
        <v/>
      </c>
      <c r="F15959" s="18" t="str">
        <f t="shared" si="1016"/>
        <v/>
      </c>
      <c r="G15959" s="18" t="str">
        <f t="shared" si="1017"/>
        <v/>
      </c>
      <c r="H15959" s="18" t="str">
        <f t="shared" si="1018"/>
        <v/>
      </c>
    </row>
    <row r="15960" spans="5:8" x14ac:dyDescent="0.25">
      <c r="E15960" s="18" t="str">
        <f t="shared" si="1015"/>
        <v/>
      </c>
      <c r="F15960" s="18" t="str">
        <f t="shared" si="1016"/>
        <v/>
      </c>
      <c r="G15960" s="18" t="str">
        <f t="shared" si="1017"/>
        <v/>
      </c>
      <c r="H15960" s="18" t="str">
        <f t="shared" si="1018"/>
        <v/>
      </c>
    </row>
    <row r="15961" spans="5:8" x14ac:dyDescent="0.25">
      <c r="E15961" s="18" t="str">
        <f t="shared" si="1015"/>
        <v/>
      </c>
      <c r="F15961" s="18" t="str">
        <f t="shared" si="1016"/>
        <v/>
      </c>
      <c r="G15961" s="18" t="str">
        <f t="shared" si="1017"/>
        <v/>
      </c>
      <c r="H15961" s="18" t="str">
        <f t="shared" si="1018"/>
        <v/>
      </c>
    </row>
    <row r="15962" spans="5:8" x14ac:dyDescent="0.25">
      <c r="E15962" s="18" t="str">
        <f t="shared" si="1015"/>
        <v/>
      </c>
      <c r="F15962" s="18" t="str">
        <f t="shared" si="1016"/>
        <v/>
      </c>
      <c r="G15962" s="18" t="str">
        <f t="shared" si="1017"/>
        <v/>
      </c>
      <c r="H15962" s="18" t="str">
        <f t="shared" si="1018"/>
        <v/>
      </c>
    </row>
    <row r="15963" spans="5:8" x14ac:dyDescent="0.25">
      <c r="E15963" s="18" t="str">
        <f t="shared" si="1015"/>
        <v/>
      </c>
      <c r="F15963" s="18" t="str">
        <f t="shared" si="1016"/>
        <v/>
      </c>
      <c r="G15963" s="18" t="str">
        <f t="shared" si="1017"/>
        <v/>
      </c>
      <c r="H15963" s="18" t="str">
        <f t="shared" si="1018"/>
        <v/>
      </c>
    </row>
    <row r="15964" spans="5:8" x14ac:dyDescent="0.25">
      <c r="E15964" s="18" t="str">
        <f t="shared" si="1015"/>
        <v/>
      </c>
      <c r="F15964" s="18" t="str">
        <f t="shared" si="1016"/>
        <v/>
      </c>
      <c r="G15964" s="18" t="str">
        <f t="shared" si="1017"/>
        <v/>
      </c>
      <c r="H15964" s="18" t="str">
        <f t="shared" si="1018"/>
        <v/>
      </c>
    </row>
    <row r="15965" spans="5:8" x14ac:dyDescent="0.25">
      <c r="E15965" s="18" t="str">
        <f t="shared" si="1015"/>
        <v/>
      </c>
      <c r="F15965" s="18" t="str">
        <f t="shared" si="1016"/>
        <v/>
      </c>
      <c r="G15965" s="18" t="str">
        <f t="shared" si="1017"/>
        <v/>
      </c>
      <c r="H15965" s="18" t="str">
        <f t="shared" si="1018"/>
        <v/>
      </c>
    </row>
    <row r="15966" spans="5:8" x14ac:dyDescent="0.25">
      <c r="E15966" s="18" t="str">
        <f t="shared" si="1015"/>
        <v/>
      </c>
      <c r="F15966" s="18" t="str">
        <f t="shared" si="1016"/>
        <v/>
      </c>
      <c r="G15966" s="18" t="str">
        <f t="shared" si="1017"/>
        <v/>
      </c>
      <c r="H15966" s="18" t="str">
        <f t="shared" si="1018"/>
        <v/>
      </c>
    </row>
    <row r="15967" spans="5:8" x14ac:dyDescent="0.25">
      <c r="E15967" s="18" t="str">
        <f t="shared" si="1015"/>
        <v/>
      </c>
      <c r="F15967" s="18" t="str">
        <f t="shared" si="1016"/>
        <v/>
      </c>
      <c r="G15967" s="18" t="str">
        <f t="shared" si="1017"/>
        <v/>
      </c>
      <c r="H15967" s="18" t="str">
        <f t="shared" si="1018"/>
        <v/>
      </c>
    </row>
    <row r="15968" spans="5:8" x14ac:dyDescent="0.25">
      <c r="E15968" s="18" t="str">
        <f t="shared" si="1015"/>
        <v/>
      </c>
      <c r="F15968" s="18" t="str">
        <f t="shared" si="1016"/>
        <v/>
      </c>
      <c r="G15968" s="18" t="str">
        <f t="shared" si="1017"/>
        <v/>
      </c>
      <c r="H15968" s="18" t="str">
        <f t="shared" si="1018"/>
        <v/>
      </c>
    </row>
    <row r="15969" spans="5:8" x14ac:dyDescent="0.25">
      <c r="E15969" s="18" t="str">
        <f t="shared" si="1015"/>
        <v/>
      </c>
      <c r="F15969" s="18" t="str">
        <f t="shared" si="1016"/>
        <v/>
      </c>
      <c r="G15969" s="18" t="str">
        <f t="shared" si="1017"/>
        <v/>
      </c>
      <c r="H15969" s="18" t="str">
        <f t="shared" si="1018"/>
        <v/>
      </c>
    </row>
    <row r="15970" spans="5:8" x14ac:dyDescent="0.25">
      <c r="E15970" s="18" t="str">
        <f t="shared" si="1015"/>
        <v/>
      </c>
      <c r="F15970" s="18" t="str">
        <f t="shared" si="1016"/>
        <v/>
      </c>
      <c r="G15970" s="18" t="str">
        <f t="shared" si="1017"/>
        <v/>
      </c>
      <c r="H15970" s="18" t="str">
        <f t="shared" si="1018"/>
        <v/>
      </c>
    </row>
    <row r="15971" spans="5:8" x14ac:dyDescent="0.25">
      <c r="E15971" s="18" t="str">
        <f t="shared" si="1015"/>
        <v/>
      </c>
      <c r="F15971" s="18" t="str">
        <f t="shared" si="1016"/>
        <v/>
      </c>
      <c r="G15971" s="18" t="str">
        <f t="shared" si="1017"/>
        <v/>
      </c>
      <c r="H15971" s="18" t="str">
        <f t="shared" si="1018"/>
        <v/>
      </c>
    </row>
    <row r="15972" spans="5:8" x14ac:dyDescent="0.25">
      <c r="E15972" s="18" t="str">
        <f t="shared" si="1015"/>
        <v/>
      </c>
      <c r="F15972" s="18" t="str">
        <f t="shared" si="1016"/>
        <v/>
      </c>
      <c r="G15972" s="18" t="str">
        <f t="shared" si="1017"/>
        <v/>
      </c>
      <c r="H15972" s="18" t="str">
        <f t="shared" si="1018"/>
        <v/>
      </c>
    </row>
    <row r="15973" spans="5:8" x14ac:dyDescent="0.25">
      <c r="E15973" s="18" t="str">
        <f t="shared" si="1015"/>
        <v/>
      </c>
      <c r="F15973" s="18" t="str">
        <f t="shared" si="1016"/>
        <v/>
      </c>
      <c r="G15973" s="18" t="str">
        <f t="shared" si="1017"/>
        <v/>
      </c>
      <c r="H15973" s="18" t="str">
        <f t="shared" si="1018"/>
        <v/>
      </c>
    </row>
    <row r="15974" spans="5:8" x14ac:dyDescent="0.25">
      <c r="E15974" s="18" t="str">
        <f t="shared" si="1015"/>
        <v/>
      </c>
      <c r="F15974" s="18" t="str">
        <f t="shared" si="1016"/>
        <v/>
      </c>
      <c r="G15974" s="18" t="str">
        <f t="shared" si="1017"/>
        <v/>
      </c>
      <c r="H15974" s="18" t="str">
        <f t="shared" si="1018"/>
        <v/>
      </c>
    </row>
    <row r="15975" spans="5:8" x14ac:dyDescent="0.25">
      <c r="E15975" s="18" t="str">
        <f t="shared" si="1015"/>
        <v/>
      </c>
      <c r="F15975" s="18" t="str">
        <f t="shared" si="1016"/>
        <v/>
      </c>
      <c r="G15975" s="18" t="str">
        <f t="shared" si="1017"/>
        <v/>
      </c>
      <c r="H15975" s="18" t="str">
        <f t="shared" si="1018"/>
        <v/>
      </c>
    </row>
    <row r="15976" spans="5:8" x14ac:dyDescent="0.25">
      <c r="E15976" s="18" t="str">
        <f t="shared" si="1015"/>
        <v/>
      </c>
      <c r="F15976" s="18" t="str">
        <f t="shared" si="1016"/>
        <v/>
      </c>
      <c r="G15976" s="18" t="str">
        <f t="shared" si="1017"/>
        <v/>
      </c>
      <c r="H15976" s="18" t="str">
        <f t="shared" si="1018"/>
        <v/>
      </c>
    </row>
    <row r="15977" spans="5:8" x14ac:dyDescent="0.25">
      <c r="E15977" s="18" t="str">
        <f t="shared" si="1015"/>
        <v/>
      </c>
      <c r="F15977" s="18" t="str">
        <f t="shared" si="1016"/>
        <v/>
      </c>
      <c r="G15977" s="18" t="str">
        <f t="shared" si="1017"/>
        <v/>
      </c>
      <c r="H15977" s="18" t="str">
        <f t="shared" si="1018"/>
        <v/>
      </c>
    </row>
    <row r="15978" spans="5:8" x14ac:dyDescent="0.25">
      <c r="E15978" s="18" t="str">
        <f t="shared" si="1015"/>
        <v/>
      </c>
      <c r="F15978" s="18" t="str">
        <f t="shared" si="1016"/>
        <v/>
      </c>
      <c r="G15978" s="18" t="str">
        <f t="shared" si="1017"/>
        <v/>
      </c>
      <c r="H15978" s="18" t="str">
        <f t="shared" si="1018"/>
        <v/>
      </c>
    </row>
    <row r="15979" spans="5:8" x14ac:dyDescent="0.25">
      <c r="E15979" s="18" t="str">
        <f t="shared" si="1015"/>
        <v/>
      </c>
      <c r="F15979" s="18" t="str">
        <f t="shared" si="1016"/>
        <v/>
      </c>
      <c r="G15979" s="18" t="str">
        <f t="shared" si="1017"/>
        <v/>
      </c>
      <c r="H15979" s="18" t="str">
        <f t="shared" si="1018"/>
        <v/>
      </c>
    </row>
    <row r="15980" spans="5:8" x14ac:dyDescent="0.25">
      <c r="E15980" s="18" t="str">
        <f t="shared" si="1015"/>
        <v/>
      </c>
      <c r="F15980" s="18" t="str">
        <f t="shared" si="1016"/>
        <v/>
      </c>
      <c r="G15980" s="18" t="str">
        <f t="shared" si="1017"/>
        <v/>
      </c>
      <c r="H15980" s="18" t="str">
        <f t="shared" si="1018"/>
        <v/>
      </c>
    </row>
    <row r="15981" spans="5:8" x14ac:dyDescent="0.25">
      <c r="E15981" s="18" t="str">
        <f t="shared" si="1015"/>
        <v/>
      </c>
      <c r="F15981" s="18" t="str">
        <f t="shared" si="1016"/>
        <v/>
      </c>
      <c r="G15981" s="18" t="str">
        <f t="shared" si="1017"/>
        <v/>
      </c>
      <c r="H15981" s="18" t="str">
        <f t="shared" si="1018"/>
        <v/>
      </c>
    </row>
    <row r="15982" spans="5:8" x14ac:dyDescent="0.25">
      <c r="E15982" s="18" t="str">
        <f t="shared" si="1015"/>
        <v/>
      </c>
      <c r="F15982" s="18" t="str">
        <f t="shared" si="1016"/>
        <v/>
      </c>
      <c r="G15982" s="18" t="str">
        <f t="shared" si="1017"/>
        <v/>
      </c>
      <c r="H15982" s="18" t="str">
        <f t="shared" si="1018"/>
        <v/>
      </c>
    </row>
    <row r="15983" spans="5:8" x14ac:dyDescent="0.25">
      <c r="E15983" s="18" t="str">
        <f t="shared" si="1015"/>
        <v/>
      </c>
      <c r="F15983" s="18" t="str">
        <f t="shared" si="1016"/>
        <v/>
      </c>
      <c r="G15983" s="18" t="str">
        <f t="shared" si="1017"/>
        <v/>
      </c>
      <c r="H15983" s="18" t="str">
        <f t="shared" si="1018"/>
        <v/>
      </c>
    </row>
    <row r="15984" spans="5:8" x14ac:dyDescent="0.25">
      <c r="E15984" s="18" t="str">
        <f t="shared" si="1015"/>
        <v/>
      </c>
      <c r="F15984" s="18" t="str">
        <f t="shared" si="1016"/>
        <v/>
      </c>
      <c r="G15984" s="18" t="str">
        <f t="shared" si="1017"/>
        <v/>
      </c>
      <c r="H15984" s="18" t="str">
        <f t="shared" si="1018"/>
        <v/>
      </c>
    </row>
    <row r="15985" spans="5:8" x14ac:dyDescent="0.25">
      <c r="E15985" s="18" t="str">
        <f t="shared" si="1015"/>
        <v/>
      </c>
      <c r="F15985" s="18" t="str">
        <f t="shared" si="1016"/>
        <v/>
      </c>
      <c r="G15985" s="18" t="str">
        <f t="shared" si="1017"/>
        <v/>
      </c>
      <c r="H15985" s="18" t="str">
        <f t="shared" si="1018"/>
        <v/>
      </c>
    </row>
    <row r="15986" spans="5:8" x14ac:dyDescent="0.25">
      <c r="E15986" s="18" t="str">
        <f t="shared" si="1015"/>
        <v/>
      </c>
      <c r="F15986" s="18" t="str">
        <f t="shared" si="1016"/>
        <v/>
      </c>
      <c r="G15986" s="18" t="str">
        <f t="shared" si="1017"/>
        <v/>
      </c>
      <c r="H15986" s="18" t="str">
        <f t="shared" si="1018"/>
        <v/>
      </c>
    </row>
    <row r="15987" spans="5:8" x14ac:dyDescent="0.25">
      <c r="E15987" s="18" t="str">
        <f t="shared" si="1015"/>
        <v/>
      </c>
      <c r="F15987" s="18" t="str">
        <f t="shared" si="1016"/>
        <v/>
      </c>
      <c r="G15987" s="18" t="str">
        <f t="shared" si="1017"/>
        <v/>
      </c>
      <c r="H15987" s="18" t="str">
        <f t="shared" si="1018"/>
        <v/>
      </c>
    </row>
    <row r="15988" spans="5:8" x14ac:dyDescent="0.25">
      <c r="E15988" s="18" t="str">
        <f t="shared" si="1015"/>
        <v/>
      </c>
      <c r="F15988" s="18" t="str">
        <f t="shared" si="1016"/>
        <v/>
      </c>
      <c r="G15988" s="18" t="str">
        <f t="shared" si="1017"/>
        <v/>
      </c>
      <c r="H15988" s="18" t="str">
        <f t="shared" si="1018"/>
        <v/>
      </c>
    </row>
    <row r="15989" spans="5:8" x14ac:dyDescent="0.25">
      <c r="E15989" s="18" t="str">
        <f t="shared" si="1015"/>
        <v/>
      </c>
      <c r="F15989" s="18" t="str">
        <f t="shared" si="1016"/>
        <v/>
      </c>
      <c r="G15989" s="18" t="str">
        <f t="shared" si="1017"/>
        <v/>
      </c>
      <c r="H15989" s="18" t="str">
        <f t="shared" si="1018"/>
        <v/>
      </c>
    </row>
    <row r="15990" spans="5:8" x14ac:dyDescent="0.25">
      <c r="E15990" s="18" t="str">
        <f t="shared" si="1015"/>
        <v/>
      </c>
      <c r="F15990" s="18" t="str">
        <f t="shared" si="1016"/>
        <v/>
      </c>
      <c r="G15990" s="18" t="str">
        <f t="shared" si="1017"/>
        <v/>
      </c>
      <c r="H15990" s="18" t="str">
        <f t="shared" si="1018"/>
        <v/>
      </c>
    </row>
    <row r="15991" spans="5:8" x14ac:dyDescent="0.25">
      <c r="E15991" s="18" t="str">
        <f t="shared" si="1015"/>
        <v/>
      </c>
      <c r="F15991" s="18" t="str">
        <f t="shared" si="1016"/>
        <v/>
      </c>
      <c r="G15991" s="18" t="str">
        <f t="shared" si="1017"/>
        <v/>
      </c>
      <c r="H15991" s="18" t="str">
        <f t="shared" si="1018"/>
        <v/>
      </c>
    </row>
    <row r="15992" spans="5:8" x14ac:dyDescent="0.25">
      <c r="E15992" s="18" t="str">
        <f t="shared" si="1015"/>
        <v/>
      </c>
      <c r="F15992" s="18" t="str">
        <f t="shared" si="1016"/>
        <v/>
      </c>
      <c r="G15992" s="18" t="str">
        <f t="shared" si="1017"/>
        <v/>
      </c>
      <c r="H15992" s="18" t="str">
        <f t="shared" si="1018"/>
        <v/>
      </c>
    </row>
    <row r="15993" spans="5:8" x14ac:dyDescent="0.25">
      <c r="E15993" s="18" t="str">
        <f t="shared" si="1015"/>
        <v/>
      </c>
      <c r="F15993" s="18" t="str">
        <f t="shared" si="1016"/>
        <v/>
      </c>
      <c r="G15993" s="18" t="str">
        <f t="shared" si="1017"/>
        <v/>
      </c>
      <c r="H15993" s="18" t="str">
        <f t="shared" si="1018"/>
        <v/>
      </c>
    </row>
    <row r="15994" spans="5:8" x14ac:dyDescent="0.25">
      <c r="E15994" s="18" t="str">
        <f t="shared" si="1015"/>
        <v/>
      </c>
      <c r="F15994" s="18" t="str">
        <f t="shared" si="1016"/>
        <v/>
      </c>
      <c r="G15994" s="18" t="str">
        <f t="shared" si="1017"/>
        <v/>
      </c>
      <c r="H15994" s="18" t="str">
        <f t="shared" si="1018"/>
        <v/>
      </c>
    </row>
    <row r="15995" spans="5:8" x14ac:dyDescent="0.25">
      <c r="E15995" s="18" t="str">
        <f t="shared" si="1015"/>
        <v/>
      </c>
      <c r="F15995" s="18" t="str">
        <f t="shared" si="1016"/>
        <v/>
      </c>
      <c r="G15995" s="18" t="str">
        <f t="shared" si="1017"/>
        <v/>
      </c>
      <c r="H15995" s="18" t="str">
        <f t="shared" si="1018"/>
        <v/>
      </c>
    </row>
    <row r="15996" spans="5:8" x14ac:dyDescent="0.25">
      <c r="E15996" s="18" t="str">
        <f t="shared" si="1015"/>
        <v/>
      </c>
      <c r="F15996" s="18" t="str">
        <f t="shared" si="1016"/>
        <v/>
      </c>
      <c r="G15996" s="18" t="str">
        <f t="shared" si="1017"/>
        <v/>
      </c>
      <c r="H15996" s="18" t="str">
        <f t="shared" si="1018"/>
        <v/>
      </c>
    </row>
    <row r="15997" spans="5:8" x14ac:dyDescent="0.25">
      <c r="E15997" s="18" t="str">
        <f t="shared" si="1015"/>
        <v/>
      </c>
      <c r="F15997" s="18" t="str">
        <f t="shared" si="1016"/>
        <v/>
      </c>
      <c r="G15997" s="18" t="str">
        <f t="shared" si="1017"/>
        <v/>
      </c>
      <c r="H15997" s="18" t="str">
        <f t="shared" si="1018"/>
        <v/>
      </c>
    </row>
    <row r="15998" spans="5:8" x14ac:dyDescent="0.25">
      <c r="E15998" s="18" t="str">
        <f t="shared" si="1015"/>
        <v/>
      </c>
      <c r="F15998" s="18" t="str">
        <f t="shared" si="1016"/>
        <v/>
      </c>
      <c r="G15998" s="18" t="str">
        <f t="shared" si="1017"/>
        <v/>
      </c>
      <c r="H15998" s="18" t="str">
        <f t="shared" si="1018"/>
        <v/>
      </c>
    </row>
    <row r="15999" spans="5:8" x14ac:dyDescent="0.25">
      <c r="E15999" s="18" t="str">
        <f t="shared" si="1015"/>
        <v/>
      </c>
      <c r="F15999" s="18" t="str">
        <f t="shared" si="1016"/>
        <v/>
      </c>
      <c r="G15999" s="18" t="str">
        <f t="shared" si="1017"/>
        <v/>
      </c>
      <c r="H15999" s="18" t="str">
        <f t="shared" si="1018"/>
        <v/>
      </c>
    </row>
    <row r="16000" spans="5:8" x14ac:dyDescent="0.25">
      <c r="E16000" s="18" t="str">
        <f t="shared" si="1015"/>
        <v/>
      </c>
      <c r="F16000" s="18" t="str">
        <f t="shared" si="1016"/>
        <v/>
      </c>
      <c r="G16000" s="18" t="str">
        <f t="shared" si="1017"/>
        <v/>
      </c>
      <c r="H16000" s="18" t="str">
        <f t="shared" si="1018"/>
        <v/>
      </c>
    </row>
    <row r="16001" spans="5:8" x14ac:dyDescent="0.25">
      <c r="E16001" s="18" t="str">
        <f t="shared" si="1015"/>
        <v/>
      </c>
      <c r="F16001" s="18" t="str">
        <f t="shared" si="1016"/>
        <v/>
      </c>
      <c r="G16001" s="18" t="str">
        <f t="shared" si="1017"/>
        <v/>
      </c>
      <c r="H16001" s="18" t="str">
        <f t="shared" si="1018"/>
        <v/>
      </c>
    </row>
    <row r="16002" spans="5:8" x14ac:dyDescent="0.25">
      <c r="E16002" s="18" t="str">
        <f t="shared" si="1015"/>
        <v/>
      </c>
      <c r="F16002" s="18" t="str">
        <f t="shared" si="1016"/>
        <v/>
      </c>
      <c r="G16002" s="18" t="str">
        <f t="shared" si="1017"/>
        <v/>
      </c>
      <c r="H16002" s="18" t="str">
        <f t="shared" si="1018"/>
        <v/>
      </c>
    </row>
    <row r="16003" spans="5:8" x14ac:dyDescent="0.25">
      <c r="E16003" s="18" t="str">
        <f t="shared" si="1015"/>
        <v/>
      </c>
      <c r="F16003" s="18" t="str">
        <f t="shared" si="1016"/>
        <v/>
      </c>
      <c r="G16003" s="18" t="str">
        <f t="shared" si="1017"/>
        <v/>
      </c>
      <c r="H16003" s="18" t="str">
        <f t="shared" si="1018"/>
        <v/>
      </c>
    </row>
    <row r="16004" spans="5:8" x14ac:dyDescent="0.25">
      <c r="E16004" s="18" t="str">
        <f t="shared" si="1015"/>
        <v/>
      </c>
      <c r="F16004" s="18" t="str">
        <f t="shared" si="1016"/>
        <v/>
      </c>
      <c r="G16004" s="18" t="str">
        <f t="shared" si="1017"/>
        <v/>
      </c>
      <c r="H16004" s="18" t="str">
        <f t="shared" si="1018"/>
        <v/>
      </c>
    </row>
    <row r="16005" spans="5:8" x14ac:dyDescent="0.25">
      <c r="E16005" s="18" t="str">
        <f t="shared" si="1015"/>
        <v/>
      </c>
      <c r="F16005" s="18" t="str">
        <f t="shared" si="1016"/>
        <v/>
      </c>
      <c r="G16005" s="18" t="str">
        <f t="shared" si="1017"/>
        <v/>
      </c>
      <c r="H16005" s="18" t="str">
        <f t="shared" si="1018"/>
        <v/>
      </c>
    </row>
    <row r="16006" spans="5:8" x14ac:dyDescent="0.25">
      <c r="E16006" s="18" t="str">
        <f t="shared" ref="E16006:E16069" si="1019">IF($C16006="","",IFERROR(INDEX(ItemPriceCol,MATCH($C16006,ItemName,0)),""))</f>
        <v/>
      </c>
      <c r="F16006" s="18" t="str">
        <f t="shared" ref="F16006:F16069" si="1020">IF(OR($D16006="",$E16006=""),"",$D16006*$E16006)</f>
        <v/>
      </c>
      <c r="G16006" s="18" t="str">
        <f t="shared" ref="G16006:G16069" si="1021">IF($C16006="","",IFERROR(INDEX(ItemCostCol,MATCH($C16006,ItemName,0)),""))</f>
        <v/>
      </c>
      <c r="H16006" s="18" t="str">
        <f t="shared" ref="H16006:H16069" si="1022">IF(OR($F16006="",$G16006=""),"",$F16006-$D16006*$G16006)</f>
        <v/>
      </c>
    </row>
    <row r="16007" spans="5:8" x14ac:dyDescent="0.25">
      <c r="E16007" s="18" t="str">
        <f t="shared" si="1019"/>
        <v/>
      </c>
      <c r="F16007" s="18" t="str">
        <f t="shared" si="1020"/>
        <v/>
      </c>
      <c r="G16007" s="18" t="str">
        <f t="shared" si="1021"/>
        <v/>
      </c>
      <c r="H16007" s="18" t="str">
        <f t="shared" si="1022"/>
        <v/>
      </c>
    </row>
    <row r="16008" spans="5:8" x14ac:dyDescent="0.25">
      <c r="E16008" s="18" t="str">
        <f t="shared" si="1019"/>
        <v/>
      </c>
      <c r="F16008" s="18" t="str">
        <f t="shared" si="1020"/>
        <v/>
      </c>
      <c r="G16008" s="18" t="str">
        <f t="shared" si="1021"/>
        <v/>
      </c>
      <c r="H16008" s="18" t="str">
        <f t="shared" si="1022"/>
        <v/>
      </c>
    </row>
    <row r="16009" spans="5:8" x14ac:dyDescent="0.25">
      <c r="E16009" s="18" t="str">
        <f t="shared" si="1019"/>
        <v/>
      </c>
      <c r="F16009" s="18" t="str">
        <f t="shared" si="1020"/>
        <v/>
      </c>
      <c r="G16009" s="18" t="str">
        <f t="shared" si="1021"/>
        <v/>
      </c>
      <c r="H16009" s="18" t="str">
        <f t="shared" si="1022"/>
        <v/>
      </c>
    </row>
    <row r="16010" spans="5:8" x14ac:dyDescent="0.25">
      <c r="E16010" s="18" t="str">
        <f t="shared" si="1019"/>
        <v/>
      </c>
      <c r="F16010" s="18" t="str">
        <f t="shared" si="1020"/>
        <v/>
      </c>
      <c r="G16010" s="18" t="str">
        <f t="shared" si="1021"/>
        <v/>
      </c>
      <c r="H16010" s="18" t="str">
        <f t="shared" si="1022"/>
        <v/>
      </c>
    </row>
    <row r="16011" spans="5:8" x14ac:dyDescent="0.25">
      <c r="E16011" s="18" t="str">
        <f t="shared" si="1019"/>
        <v/>
      </c>
      <c r="F16011" s="18" t="str">
        <f t="shared" si="1020"/>
        <v/>
      </c>
      <c r="G16011" s="18" t="str">
        <f t="shared" si="1021"/>
        <v/>
      </c>
      <c r="H16011" s="18" t="str">
        <f t="shared" si="1022"/>
        <v/>
      </c>
    </row>
    <row r="16012" spans="5:8" x14ac:dyDescent="0.25">
      <c r="E16012" s="18" t="str">
        <f t="shared" si="1019"/>
        <v/>
      </c>
      <c r="F16012" s="18" t="str">
        <f t="shared" si="1020"/>
        <v/>
      </c>
      <c r="G16012" s="18" t="str">
        <f t="shared" si="1021"/>
        <v/>
      </c>
      <c r="H16012" s="18" t="str">
        <f t="shared" si="1022"/>
        <v/>
      </c>
    </row>
    <row r="16013" spans="5:8" x14ac:dyDescent="0.25">
      <c r="E16013" s="18" t="str">
        <f t="shared" si="1019"/>
        <v/>
      </c>
      <c r="F16013" s="18" t="str">
        <f t="shared" si="1020"/>
        <v/>
      </c>
      <c r="G16013" s="18" t="str">
        <f t="shared" si="1021"/>
        <v/>
      </c>
      <c r="H16013" s="18" t="str">
        <f t="shared" si="1022"/>
        <v/>
      </c>
    </row>
    <row r="16014" spans="5:8" x14ac:dyDescent="0.25">
      <c r="E16014" s="18" t="str">
        <f t="shared" si="1019"/>
        <v/>
      </c>
      <c r="F16014" s="18" t="str">
        <f t="shared" si="1020"/>
        <v/>
      </c>
      <c r="G16014" s="18" t="str">
        <f t="shared" si="1021"/>
        <v/>
      </c>
      <c r="H16014" s="18" t="str">
        <f t="shared" si="1022"/>
        <v/>
      </c>
    </row>
    <row r="16015" spans="5:8" x14ac:dyDescent="0.25">
      <c r="E16015" s="18" t="str">
        <f t="shared" si="1019"/>
        <v/>
      </c>
      <c r="F16015" s="18" t="str">
        <f t="shared" si="1020"/>
        <v/>
      </c>
      <c r="G16015" s="18" t="str">
        <f t="shared" si="1021"/>
        <v/>
      </c>
      <c r="H16015" s="18" t="str">
        <f t="shared" si="1022"/>
        <v/>
      </c>
    </row>
    <row r="16016" spans="5:8" x14ac:dyDescent="0.25">
      <c r="E16016" s="18" t="str">
        <f t="shared" si="1019"/>
        <v/>
      </c>
      <c r="F16016" s="18" t="str">
        <f t="shared" si="1020"/>
        <v/>
      </c>
      <c r="G16016" s="18" t="str">
        <f t="shared" si="1021"/>
        <v/>
      </c>
      <c r="H16016" s="18" t="str">
        <f t="shared" si="1022"/>
        <v/>
      </c>
    </row>
    <row r="16017" spans="5:8" x14ac:dyDescent="0.25">
      <c r="E16017" s="18" t="str">
        <f t="shared" si="1019"/>
        <v/>
      </c>
      <c r="F16017" s="18" t="str">
        <f t="shared" si="1020"/>
        <v/>
      </c>
      <c r="G16017" s="18" t="str">
        <f t="shared" si="1021"/>
        <v/>
      </c>
      <c r="H16017" s="18" t="str">
        <f t="shared" si="1022"/>
        <v/>
      </c>
    </row>
    <row r="16018" spans="5:8" x14ac:dyDescent="0.25">
      <c r="E16018" s="18" t="str">
        <f t="shared" si="1019"/>
        <v/>
      </c>
      <c r="F16018" s="18" t="str">
        <f t="shared" si="1020"/>
        <v/>
      </c>
      <c r="G16018" s="18" t="str">
        <f t="shared" si="1021"/>
        <v/>
      </c>
      <c r="H16018" s="18" t="str">
        <f t="shared" si="1022"/>
        <v/>
      </c>
    </row>
    <row r="16019" spans="5:8" x14ac:dyDescent="0.25">
      <c r="E16019" s="18" t="str">
        <f t="shared" si="1019"/>
        <v/>
      </c>
      <c r="F16019" s="18" t="str">
        <f t="shared" si="1020"/>
        <v/>
      </c>
      <c r="G16019" s="18" t="str">
        <f t="shared" si="1021"/>
        <v/>
      </c>
      <c r="H16019" s="18" t="str">
        <f t="shared" si="1022"/>
        <v/>
      </c>
    </row>
    <row r="16020" spans="5:8" x14ac:dyDescent="0.25">
      <c r="E16020" s="18" t="str">
        <f t="shared" si="1019"/>
        <v/>
      </c>
      <c r="F16020" s="18" t="str">
        <f t="shared" si="1020"/>
        <v/>
      </c>
      <c r="G16020" s="18" t="str">
        <f t="shared" si="1021"/>
        <v/>
      </c>
      <c r="H16020" s="18" t="str">
        <f t="shared" si="1022"/>
        <v/>
      </c>
    </row>
    <row r="16021" spans="5:8" x14ac:dyDescent="0.25">
      <c r="E16021" s="18" t="str">
        <f t="shared" si="1019"/>
        <v/>
      </c>
      <c r="F16021" s="18" t="str">
        <f t="shared" si="1020"/>
        <v/>
      </c>
      <c r="G16021" s="18" t="str">
        <f t="shared" si="1021"/>
        <v/>
      </c>
      <c r="H16021" s="18" t="str">
        <f t="shared" si="1022"/>
        <v/>
      </c>
    </row>
    <row r="16022" spans="5:8" x14ac:dyDescent="0.25">
      <c r="E16022" s="18" t="str">
        <f t="shared" si="1019"/>
        <v/>
      </c>
      <c r="F16022" s="18" t="str">
        <f t="shared" si="1020"/>
        <v/>
      </c>
      <c r="G16022" s="18" t="str">
        <f t="shared" si="1021"/>
        <v/>
      </c>
      <c r="H16022" s="18" t="str">
        <f t="shared" si="1022"/>
        <v/>
      </c>
    </row>
    <row r="16023" spans="5:8" x14ac:dyDescent="0.25">
      <c r="E16023" s="18" t="str">
        <f t="shared" si="1019"/>
        <v/>
      </c>
      <c r="F16023" s="18" t="str">
        <f t="shared" si="1020"/>
        <v/>
      </c>
      <c r="G16023" s="18" t="str">
        <f t="shared" si="1021"/>
        <v/>
      </c>
      <c r="H16023" s="18" t="str">
        <f t="shared" si="1022"/>
        <v/>
      </c>
    </row>
    <row r="16024" spans="5:8" x14ac:dyDescent="0.25">
      <c r="E16024" s="18" t="str">
        <f t="shared" si="1019"/>
        <v/>
      </c>
      <c r="F16024" s="18" t="str">
        <f t="shared" si="1020"/>
        <v/>
      </c>
      <c r="G16024" s="18" t="str">
        <f t="shared" si="1021"/>
        <v/>
      </c>
      <c r="H16024" s="18" t="str">
        <f t="shared" si="1022"/>
        <v/>
      </c>
    </row>
    <row r="16025" spans="5:8" x14ac:dyDescent="0.25">
      <c r="E16025" s="18" t="str">
        <f t="shared" si="1019"/>
        <v/>
      </c>
      <c r="F16025" s="18" t="str">
        <f t="shared" si="1020"/>
        <v/>
      </c>
      <c r="G16025" s="18" t="str">
        <f t="shared" si="1021"/>
        <v/>
      </c>
      <c r="H16025" s="18" t="str">
        <f t="shared" si="1022"/>
        <v/>
      </c>
    </row>
    <row r="16026" spans="5:8" x14ac:dyDescent="0.25">
      <c r="E16026" s="18" t="str">
        <f t="shared" si="1019"/>
        <v/>
      </c>
      <c r="F16026" s="18" t="str">
        <f t="shared" si="1020"/>
        <v/>
      </c>
      <c r="G16026" s="18" t="str">
        <f t="shared" si="1021"/>
        <v/>
      </c>
      <c r="H16026" s="18" t="str">
        <f t="shared" si="1022"/>
        <v/>
      </c>
    </row>
    <row r="16027" spans="5:8" x14ac:dyDescent="0.25">
      <c r="E16027" s="18" t="str">
        <f t="shared" si="1019"/>
        <v/>
      </c>
      <c r="F16027" s="18" t="str">
        <f t="shared" si="1020"/>
        <v/>
      </c>
      <c r="G16027" s="18" t="str">
        <f t="shared" si="1021"/>
        <v/>
      </c>
      <c r="H16027" s="18" t="str">
        <f t="shared" si="1022"/>
        <v/>
      </c>
    </row>
    <row r="16028" spans="5:8" x14ac:dyDescent="0.25">
      <c r="E16028" s="18" t="str">
        <f t="shared" si="1019"/>
        <v/>
      </c>
      <c r="F16028" s="18" t="str">
        <f t="shared" si="1020"/>
        <v/>
      </c>
      <c r="G16028" s="18" t="str">
        <f t="shared" si="1021"/>
        <v/>
      </c>
      <c r="H16028" s="18" t="str">
        <f t="shared" si="1022"/>
        <v/>
      </c>
    </row>
    <row r="16029" spans="5:8" x14ac:dyDescent="0.25">
      <c r="E16029" s="18" t="str">
        <f t="shared" si="1019"/>
        <v/>
      </c>
      <c r="F16029" s="18" t="str">
        <f t="shared" si="1020"/>
        <v/>
      </c>
      <c r="G16029" s="18" t="str">
        <f t="shared" si="1021"/>
        <v/>
      </c>
      <c r="H16029" s="18" t="str">
        <f t="shared" si="1022"/>
        <v/>
      </c>
    </row>
    <row r="16030" spans="5:8" x14ac:dyDescent="0.25">
      <c r="E16030" s="18" t="str">
        <f t="shared" si="1019"/>
        <v/>
      </c>
      <c r="F16030" s="18" t="str">
        <f t="shared" si="1020"/>
        <v/>
      </c>
      <c r="G16030" s="18" t="str">
        <f t="shared" si="1021"/>
        <v/>
      </c>
      <c r="H16030" s="18" t="str">
        <f t="shared" si="1022"/>
        <v/>
      </c>
    </row>
    <row r="16031" spans="5:8" x14ac:dyDescent="0.25">
      <c r="E16031" s="18" t="str">
        <f t="shared" si="1019"/>
        <v/>
      </c>
      <c r="F16031" s="18" t="str">
        <f t="shared" si="1020"/>
        <v/>
      </c>
      <c r="G16031" s="18" t="str">
        <f t="shared" si="1021"/>
        <v/>
      </c>
      <c r="H16031" s="18" t="str">
        <f t="shared" si="1022"/>
        <v/>
      </c>
    </row>
    <row r="16032" spans="5:8" x14ac:dyDescent="0.25">
      <c r="E16032" s="18" t="str">
        <f t="shared" si="1019"/>
        <v/>
      </c>
      <c r="F16032" s="18" t="str">
        <f t="shared" si="1020"/>
        <v/>
      </c>
      <c r="G16032" s="18" t="str">
        <f t="shared" si="1021"/>
        <v/>
      </c>
      <c r="H16032" s="18" t="str">
        <f t="shared" si="1022"/>
        <v/>
      </c>
    </row>
    <row r="16033" spans="5:8" x14ac:dyDescent="0.25">
      <c r="E16033" s="18" t="str">
        <f t="shared" si="1019"/>
        <v/>
      </c>
      <c r="F16033" s="18" t="str">
        <f t="shared" si="1020"/>
        <v/>
      </c>
      <c r="G16033" s="18" t="str">
        <f t="shared" si="1021"/>
        <v/>
      </c>
      <c r="H16033" s="18" t="str">
        <f t="shared" si="1022"/>
        <v/>
      </c>
    </row>
    <row r="16034" spans="5:8" x14ac:dyDescent="0.25">
      <c r="E16034" s="18" t="str">
        <f t="shared" si="1019"/>
        <v/>
      </c>
      <c r="F16034" s="18" t="str">
        <f t="shared" si="1020"/>
        <v/>
      </c>
      <c r="G16034" s="18" t="str">
        <f t="shared" si="1021"/>
        <v/>
      </c>
      <c r="H16034" s="18" t="str">
        <f t="shared" si="1022"/>
        <v/>
      </c>
    </row>
    <row r="16035" spans="5:8" x14ac:dyDescent="0.25">
      <c r="E16035" s="18" t="str">
        <f t="shared" si="1019"/>
        <v/>
      </c>
      <c r="F16035" s="18" t="str">
        <f t="shared" si="1020"/>
        <v/>
      </c>
      <c r="G16035" s="18" t="str">
        <f t="shared" si="1021"/>
        <v/>
      </c>
      <c r="H16035" s="18" t="str">
        <f t="shared" si="1022"/>
        <v/>
      </c>
    </row>
    <row r="16036" spans="5:8" x14ac:dyDescent="0.25">
      <c r="E16036" s="18" t="str">
        <f t="shared" si="1019"/>
        <v/>
      </c>
      <c r="F16036" s="18" t="str">
        <f t="shared" si="1020"/>
        <v/>
      </c>
      <c r="G16036" s="18" t="str">
        <f t="shared" si="1021"/>
        <v/>
      </c>
      <c r="H16036" s="18" t="str">
        <f t="shared" si="1022"/>
        <v/>
      </c>
    </row>
    <row r="16037" spans="5:8" x14ac:dyDescent="0.25">
      <c r="E16037" s="18" t="str">
        <f t="shared" si="1019"/>
        <v/>
      </c>
      <c r="F16037" s="18" t="str">
        <f t="shared" si="1020"/>
        <v/>
      </c>
      <c r="G16037" s="18" t="str">
        <f t="shared" si="1021"/>
        <v/>
      </c>
      <c r="H16037" s="18" t="str">
        <f t="shared" si="1022"/>
        <v/>
      </c>
    </row>
    <row r="16038" spans="5:8" x14ac:dyDescent="0.25">
      <c r="E16038" s="18" t="str">
        <f t="shared" si="1019"/>
        <v/>
      </c>
      <c r="F16038" s="18" t="str">
        <f t="shared" si="1020"/>
        <v/>
      </c>
      <c r="G16038" s="18" t="str">
        <f t="shared" si="1021"/>
        <v/>
      </c>
      <c r="H16038" s="18" t="str">
        <f t="shared" si="1022"/>
        <v/>
      </c>
    </row>
    <row r="16039" spans="5:8" x14ac:dyDescent="0.25">
      <c r="E16039" s="18" t="str">
        <f t="shared" si="1019"/>
        <v/>
      </c>
      <c r="F16039" s="18" t="str">
        <f t="shared" si="1020"/>
        <v/>
      </c>
      <c r="G16039" s="18" t="str">
        <f t="shared" si="1021"/>
        <v/>
      </c>
      <c r="H16039" s="18" t="str">
        <f t="shared" si="1022"/>
        <v/>
      </c>
    </row>
    <row r="16040" spans="5:8" x14ac:dyDescent="0.25">
      <c r="E16040" s="18" t="str">
        <f t="shared" si="1019"/>
        <v/>
      </c>
      <c r="F16040" s="18" t="str">
        <f t="shared" si="1020"/>
        <v/>
      </c>
      <c r="G16040" s="18" t="str">
        <f t="shared" si="1021"/>
        <v/>
      </c>
      <c r="H16040" s="18" t="str">
        <f t="shared" si="1022"/>
        <v/>
      </c>
    </row>
    <row r="16041" spans="5:8" x14ac:dyDescent="0.25">
      <c r="E16041" s="18" t="str">
        <f t="shared" si="1019"/>
        <v/>
      </c>
      <c r="F16041" s="18" t="str">
        <f t="shared" si="1020"/>
        <v/>
      </c>
      <c r="G16041" s="18" t="str">
        <f t="shared" si="1021"/>
        <v/>
      </c>
      <c r="H16041" s="18" t="str">
        <f t="shared" si="1022"/>
        <v/>
      </c>
    </row>
    <row r="16042" spans="5:8" x14ac:dyDescent="0.25">
      <c r="E16042" s="18" t="str">
        <f t="shared" si="1019"/>
        <v/>
      </c>
      <c r="F16042" s="18" t="str">
        <f t="shared" si="1020"/>
        <v/>
      </c>
      <c r="G16042" s="18" t="str">
        <f t="shared" si="1021"/>
        <v/>
      </c>
      <c r="H16042" s="18" t="str">
        <f t="shared" si="1022"/>
        <v/>
      </c>
    </row>
    <row r="16043" spans="5:8" x14ac:dyDescent="0.25">
      <c r="E16043" s="18" t="str">
        <f t="shared" si="1019"/>
        <v/>
      </c>
      <c r="F16043" s="18" t="str">
        <f t="shared" si="1020"/>
        <v/>
      </c>
      <c r="G16043" s="18" t="str">
        <f t="shared" si="1021"/>
        <v/>
      </c>
      <c r="H16043" s="18" t="str">
        <f t="shared" si="1022"/>
        <v/>
      </c>
    </row>
    <row r="16044" spans="5:8" x14ac:dyDescent="0.25">
      <c r="E16044" s="18" t="str">
        <f t="shared" si="1019"/>
        <v/>
      </c>
      <c r="F16044" s="18" t="str">
        <f t="shared" si="1020"/>
        <v/>
      </c>
      <c r="G16044" s="18" t="str">
        <f t="shared" si="1021"/>
        <v/>
      </c>
      <c r="H16044" s="18" t="str">
        <f t="shared" si="1022"/>
        <v/>
      </c>
    </row>
    <row r="16045" spans="5:8" x14ac:dyDescent="0.25">
      <c r="E16045" s="18" t="str">
        <f t="shared" si="1019"/>
        <v/>
      </c>
      <c r="F16045" s="18" t="str">
        <f t="shared" si="1020"/>
        <v/>
      </c>
      <c r="G16045" s="18" t="str">
        <f t="shared" si="1021"/>
        <v/>
      </c>
      <c r="H16045" s="18" t="str">
        <f t="shared" si="1022"/>
        <v/>
      </c>
    </row>
    <row r="16046" spans="5:8" x14ac:dyDescent="0.25">
      <c r="E16046" s="18" t="str">
        <f t="shared" si="1019"/>
        <v/>
      </c>
      <c r="F16046" s="18" t="str">
        <f t="shared" si="1020"/>
        <v/>
      </c>
      <c r="G16046" s="18" t="str">
        <f t="shared" si="1021"/>
        <v/>
      </c>
      <c r="H16046" s="18" t="str">
        <f t="shared" si="1022"/>
        <v/>
      </c>
    </row>
    <row r="16047" spans="5:8" x14ac:dyDescent="0.25">
      <c r="E16047" s="18" t="str">
        <f t="shared" si="1019"/>
        <v/>
      </c>
      <c r="F16047" s="18" t="str">
        <f t="shared" si="1020"/>
        <v/>
      </c>
      <c r="G16047" s="18" t="str">
        <f t="shared" si="1021"/>
        <v/>
      </c>
      <c r="H16047" s="18" t="str">
        <f t="shared" si="1022"/>
        <v/>
      </c>
    </row>
    <row r="16048" spans="5:8" x14ac:dyDescent="0.25">
      <c r="E16048" s="18" t="str">
        <f t="shared" si="1019"/>
        <v/>
      </c>
      <c r="F16048" s="18" t="str">
        <f t="shared" si="1020"/>
        <v/>
      </c>
      <c r="G16048" s="18" t="str">
        <f t="shared" si="1021"/>
        <v/>
      </c>
      <c r="H16048" s="18" t="str">
        <f t="shared" si="1022"/>
        <v/>
      </c>
    </row>
    <row r="16049" spans="5:8" x14ac:dyDescent="0.25">
      <c r="E16049" s="18" t="str">
        <f t="shared" si="1019"/>
        <v/>
      </c>
      <c r="F16049" s="18" t="str">
        <f t="shared" si="1020"/>
        <v/>
      </c>
      <c r="G16049" s="18" t="str">
        <f t="shared" si="1021"/>
        <v/>
      </c>
      <c r="H16049" s="18" t="str">
        <f t="shared" si="1022"/>
        <v/>
      </c>
    </row>
    <row r="16050" spans="5:8" x14ac:dyDescent="0.25">
      <c r="E16050" s="18" t="str">
        <f t="shared" si="1019"/>
        <v/>
      </c>
      <c r="F16050" s="18" t="str">
        <f t="shared" si="1020"/>
        <v/>
      </c>
      <c r="G16050" s="18" t="str">
        <f t="shared" si="1021"/>
        <v/>
      </c>
      <c r="H16050" s="18" t="str">
        <f t="shared" si="1022"/>
        <v/>
      </c>
    </row>
    <row r="16051" spans="5:8" x14ac:dyDescent="0.25">
      <c r="E16051" s="18" t="str">
        <f t="shared" si="1019"/>
        <v/>
      </c>
      <c r="F16051" s="18" t="str">
        <f t="shared" si="1020"/>
        <v/>
      </c>
      <c r="G16051" s="18" t="str">
        <f t="shared" si="1021"/>
        <v/>
      </c>
      <c r="H16051" s="18" t="str">
        <f t="shared" si="1022"/>
        <v/>
      </c>
    </row>
    <row r="16052" spans="5:8" x14ac:dyDescent="0.25">
      <c r="E16052" s="18" t="str">
        <f t="shared" si="1019"/>
        <v/>
      </c>
      <c r="F16052" s="18" t="str">
        <f t="shared" si="1020"/>
        <v/>
      </c>
      <c r="G16052" s="18" t="str">
        <f t="shared" si="1021"/>
        <v/>
      </c>
      <c r="H16052" s="18" t="str">
        <f t="shared" si="1022"/>
        <v/>
      </c>
    </row>
    <row r="16053" spans="5:8" x14ac:dyDescent="0.25">
      <c r="E16053" s="18" t="str">
        <f t="shared" si="1019"/>
        <v/>
      </c>
      <c r="F16053" s="18" t="str">
        <f t="shared" si="1020"/>
        <v/>
      </c>
      <c r="G16053" s="18" t="str">
        <f t="shared" si="1021"/>
        <v/>
      </c>
      <c r="H16053" s="18" t="str">
        <f t="shared" si="1022"/>
        <v/>
      </c>
    </row>
    <row r="16054" spans="5:8" x14ac:dyDescent="0.25">
      <c r="E16054" s="18" t="str">
        <f t="shared" si="1019"/>
        <v/>
      </c>
      <c r="F16054" s="18" t="str">
        <f t="shared" si="1020"/>
        <v/>
      </c>
      <c r="G16054" s="18" t="str">
        <f t="shared" si="1021"/>
        <v/>
      </c>
      <c r="H16054" s="18" t="str">
        <f t="shared" si="1022"/>
        <v/>
      </c>
    </row>
    <row r="16055" spans="5:8" x14ac:dyDescent="0.25">
      <c r="E16055" s="18" t="str">
        <f t="shared" si="1019"/>
        <v/>
      </c>
      <c r="F16055" s="18" t="str">
        <f t="shared" si="1020"/>
        <v/>
      </c>
      <c r="G16055" s="18" t="str">
        <f t="shared" si="1021"/>
        <v/>
      </c>
      <c r="H16055" s="18" t="str">
        <f t="shared" si="1022"/>
        <v/>
      </c>
    </row>
    <row r="16056" spans="5:8" x14ac:dyDescent="0.25">
      <c r="E16056" s="18" t="str">
        <f t="shared" si="1019"/>
        <v/>
      </c>
      <c r="F16056" s="18" t="str">
        <f t="shared" si="1020"/>
        <v/>
      </c>
      <c r="G16056" s="18" t="str">
        <f t="shared" si="1021"/>
        <v/>
      </c>
      <c r="H16056" s="18" t="str">
        <f t="shared" si="1022"/>
        <v/>
      </c>
    </row>
    <row r="16057" spans="5:8" x14ac:dyDescent="0.25">
      <c r="E16057" s="18" t="str">
        <f t="shared" si="1019"/>
        <v/>
      </c>
      <c r="F16057" s="18" t="str">
        <f t="shared" si="1020"/>
        <v/>
      </c>
      <c r="G16057" s="18" t="str">
        <f t="shared" si="1021"/>
        <v/>
      </c>
      <c r="H16057" s="18" t="str">
        <f t="shared" si="1022"/>
        <v/>
      </c>
    </row>
    <row r="16058" spans="5:8" x14ac:dyDescent="0.25">
      <c r="E16058" s="18" t="str">
        <f t="shared" si="1019"/>
        <v/>
      </c>
      <c r="F16058" s="18" t="str">
        <f t="shared" si="1020"/>
        <v/>
      </c>
      <c r="G16058" s="18" t="str">
        <f t="shared" si="1021"/>
        <v/>
      </c>
      <c r="H16058" s="18" t="str">
        <f t="shared" si="1022"/>
        <v/>
      </c>
    </row>
    <row r="16059" spans="5:8" x14ac:dyDescent="0.25">
      <c r="E16059" s="18" t="str">
        <f t="shared" si="1019"/>
        <v/>
      </c>
      <c r="F16059" s="18" t="str">
        <f t="shared" si="1020"/>
        <v/>
      </c>
      <c r="G16059" s="18" t="str">
        <f t="shared" si="1021"/>
        <v/>
      </c>
      <c r="H16059" s="18" t="str">
        <f t="shared" si="1022"/>
        <v/>
      </c>
    </row>
    <row r="16060" spans="5:8" x14ac:dyDescent="0.25">
      <c r="E16060" s="18" t="str">
        <f t="shared" si="1019"/>
        <v/>
      </c>
      <c r="F16060" s="18" t="str">
        <f t="shared" si="1020"/>
        <v/>
      </c>
      <c r="G16060" s="18" t="str">
        <f t="shared" si="1021"/>
        <v/>
      </c>
      <c r="H16060" s="18" t="str">
        <f t="shared" si="1022"/>
        <v/>
      </c>
    </row>
    <row r="16061" spans="5:8" x14ac:dyDescent="0.25">
      <c r="E16061" s="18" t="str">
        <f t="shared" si="1019"/>
        <v/>
      </c>
      <c r="F16061" s="18" t="str">
        <f t="shared" si="1020"/>
        <v/>
      </c>
      <c r="G16061" s="18" t="str">
        <f t="shared" si="1021"/>
        <v/>
      </c>
      <c r="H16061" s="18" t="str">
        <f t="shared" si="1022"/>
        <v/>
      </c>
    </row>
    <row r="16062" spans="5:8" x14ac:dyDescent="0.25">
      <c r="E16062" s="18" t="str">
        <f t="shared" si="1019"/>
        <v/>
      </c>
      <c r="F16062" s="18" t="str">
        <f t="shared" si="1020"/>
        <v/>
      </c>
      <c r="G16062" s="18" t="str">
        <f t="shared" si="1021"/>
        <v/>
      </c>
      <c r="H16062" s="18" t="str">
        <f t="shared" si="1022"/>
        <v/>
      </c>
    </row>
    <row r="16063" spans="5:8" x14ac:dyDescent="0.25">
      <c r="E16063" s="18" t="str">
        <f t="shared" si="1019"/>
        <v/>
      </c>
      <c r="F16063" s="18" t="str">
        <f t="shared" si="1020"/>
        <v/>
      </c>
      <c r="G16063" s="18" t="str">
        <f t="shared" si="1021"/>
        <v/>
      </c>
      <c r="H16063" s="18" t="str">
        <f t="shared" si="1022"/>
        <v/>
      </c>
    </row>
    <row r="16064" spans="5:8" x14ac:dyDescent="0.25">
      <c r="E16064" s="18" t="str">
        <f t="shared" si="1019"/>
        <v/>
      </c>
      <c r="F16064" s="18" t="str">
        <f t="shared" si="1020"/>
        <v/>
      </c>
      <c r="G16064" s="18" t="str">
        <f t="shared" si="1021"/>
        <v/>
      </c>
      <c r="H16064" s="18" t="str">
        <f t="shared" si="1022"/>
        <v/>
      </c>
    </row>
    <row r="16065" spans="5:8" x14ac:dyDescent="0.25">
      <c r="E16065" s="18" t="str">
        <f t="shared" si="1019"/>
        <v/>
      </c>
      <c r="F16065" s="18" t="str">
        <f t="shared" si="1020"/>
        <v/>
      </c>
      <c r="G16065" s="18" t="str">
        <f t="shared" si="1021"/>
        <v/>
      </c>
      <c r="H16065" s="18" t="str">
        <f t="shared" si="1022"/>
        <v/>
      </c>
    </row>
    <row r="16066" spans="5:8" x14ac:dyDescent="0.25">
      <c r="E16066" s="18" t="str">
        <f t="shared" si="1019"/>
        <v/>
      </c>
      <c r="F16066" s="18" t="str">
        <f t="shared" si="1020"/>
        <v/>
      </c>
      <c r="G16066" s="18" t="str">
        <f t="shared" si="1021"/>
        <v/>
      </c>
      <c r="H16066" s="18" t="str">
        <f t="shared" si="1022"/>
        <v/>
      </c>
    </row>
    <row r="16067" spans="5:8" x14ac:dyDescent="0.25">
      <c r="E16067" s="18" t="str">
        <f t="shared" si="1019"/>
        <v/>
      </c>
      <c r="F16067" s="18" t="str">
        <f t="shared" si="1020"/>
        <v/>
      </c>
      <c r="G16067" s="18" t="str">
        <f t="shared" si="1021"/>
        <v/>
      </c>
      <c r="H16067" s="18" t="str">
        <f t="shared" si="1022"/>
        <v/>
      </c>
    </row>
    <row r="16068" spans="5:8" x14ac:dyDescent="0.25">
      <c r="E16068" s="18" t="str">
        <f t="shared" si="1019"/>
        <v/>
      </c>
      <c r="F16068" s="18" t="str">
        <f t="shared" si="1020"/>
        <v/>
      </c>
      <c r="G16068" s="18" t="str">
        <f t="shared" si="1021"/>
        <v/>
      </c>
      <c r="H16068" s="18" t="str">
        <f t="shared" si="1022"/>
        <v/>
      </c>
    </row>
    <row r="16069" spans="5:8" x14ac:dyDescent="0.25">
      <c r="E16069" s="18" t="str">
        <f t="shared" si="1019"/>
        <v/>
      </c>
      <c r="F16069" s="18" t="str">
        <f t="shared" si="1020"/>
        <v/>
      </c>
      <c r="G16069" s="18" t="str">
        <f t="shared" si="1021"/>
        <v/>
      </c>
      <c r="H16069" s="18" t="str">
        <f t="shared" si="1022"/>
        <v/>
      </c>
    </row>
    <row r="16070" spans="5:8" x14ac:dyDescent="0.25">
      <c r="E16070" s="18" t="str">
        <f t="shared" ref="E16070:E16133" si="1023">IF($C16070="","",IFERROR(INDEX(ItemPriceCol,MATCH($C16070,ItemName,0)),""))</f>
        <v/>
      </c>
      <c r="F16070" s="18" t="str">
        <f t="shared" ref="F16070:F16133" si="1024">IF(OR($D16070="",$E16070=""),"",$D16070*$E16070)</f>
        <v/>
      </c>
      <c r="G16070" s="18" t="str">
        <f t="shared" ref="G16070:G16133" si="1025">IF($C16070="","",IFERROR(INDEX(ItemCostCol,MATCH($C16070,ItemName,0)),""))</f>
        <v/>
      </c>
      <c r="H16070" s="18" t="str">
        <f t="shared" ref="H16070:H16133" si="1026">IF(OR($F16070="",$G16070=""),"",$F16070-$D16070*$G16070)</f>
        <v/>
      </c>
    </row>
    <row r="16071" spans="5:8" x14ac:dyDescent="0.25">
      <c r="E16071" s="18" t="str">
        <f t="shared" si="1023"/>
        <v/>
      </c>
      <c r="F16071" s="18" t="str">
        <f t="shared" si="1024"/>
        <v/>
      </c>
      <c r="G16071" s="18" t="str">
        <f t="shared" si="1025"/>
        <v/>
      </c>
      <c r="H16071" s="18" t="str">
        <f t="shared" si="1026"/>
        <v/>
      </c>
    </row>
    <row r="16072" spans="5:8" x14ac:dyDescent="0.25">
      <c r="E16072" s="18" t="str">
        <f t="shared" si="1023"/>
        <v/>
      </c>
      <c r="F16072" s="18" t="str">
        <f t="shared" si="1024"/>
        <v/>
      </c>
      <c r="G16072" s="18" t="str">
        <f t="shared" si="1025"/>
        <v/>
      </c>
      <c r="H16072" s="18" t="str">
        <f t="shared" si="1026"/>
        <v/>
      </c>
    </row>
    <row r="16073" spans="5:8" x14ac:dyDescent="0.25">
      <c r="E16073" s="18" t="str">
        <f t="shared" si="1023"/>
        <v/>
      </c>
      <c r="F16073" s="18" t="str">
        <f t="shared" si="1024"/>
        <v/>
      </c>
      <c r="G16073" s="18" t="str">
        <f t="shared" si="1025"/>
        <v/>
      </c>
      <c r="H16073" s="18" t="str">
        <f t="shared" si="1026"/>
        <v/>
      </c>
    </row>
    <row r="16074" spans="5:8" x14ac:dyDescent="0.25">
      <c r="E16074" s="18" t="str">
        <f t="shared" si="1023"/>
        <v/>
      </c>
      <c r="F16074" s="18" t="str">
        <f t="shared" si="1024"/>
        <v/>
      </c>
      <c r="G16074" s="18" t="str">
        <f t="shared" si="1025"/>
        <v/>
      </c>
      <c r="H16074" s="18" t="str">
        <f t="shared" si="1026"/>
        <v/>
      </c>
    </row>
    <row r="16075" spans="5:8" x14ac:dyDescent="0.25">
      <c r="E16075" s="18" t="str">
        <f t="shared" si="1023"/>
        <v/>
      </c>
      <c r="F16075" s="18" t="str">
        <f t="shared" si="1024"/>
        <v/>
      </c>
      <c r="G16075" s="18" t="str">
        <f t="shared" si="1025"/>
        <v/>
      </c>
      <c r="H16075" s="18" t="str">
        <f t="shared" si="1026"/>
        <v/>
      </c>
    </row>
    <row r="16076" spans="5:8" x14ac:dyDescent="0.25">
      <c r="E16076" s="18" t="str">
        <f t="shared" si="1023"/>
        <v/>
      </c>
      <c r="F16076" s="18" t="str">
        <f t="shared" si="1024"/>
        <v/>
      </c>
      <c r="G16076" s="18" t="str">
        <f t="shared" si="1025"/>
        <v/>
      </c>
      <c r="H16076" s="18" t="str">
        <f t="shared" si="1026"/>
        <v/>
      </c>
    </row>
    <row r="16077" spans="5:8" x14ac:dyDescent="0.25">
      <c r="E16077" s="18" t="str">
        <f t="shared" si="1023"/>
        <v/>
      </c>
      <c r="F16077" s="18" t="str">
        <f t="shared" si="1024"/>
        <v/>
      </c>
      <c r="G16077" s="18" t="str">
        <f t="shared" si="1025"/>
        <v/>
      </c>
      <c r="H16077" s="18" t="str">
        <f t="shared" si="1026"/>
        <v/>
      </c>
    </row>
    <row r="16078" spans="5:8" x14ac:dyDescent="0.25">
      <c r="E16078" s="18" t="str">
        <f t="shared" si="1023"/>
        <v/>
      </c>
      <c r="F16078" s="18" t="str">
        <f t="shared" si="1024"/>
        <v/>
      </c>
      <c r="G16078" s="18" t="str">
        <f t="shared" si="1025"/>
        <v/>
      </c>
      <c r="H16078" s="18" t="str">
        <f t="shared" si="1026"/>
        <v/>
      </c>
    </row>
    <row r="16079" spans="5:8" x14ac:dyDescent="0.25">
      <c r="E16079" s="18" t="str">
        <f t="shared" si="1023"/>
        <v/>
      </c>
      <c r="F16079" s="18" t="str">
        <f t="shared" si="1024"/>
        <v/>
      </c>
      <c r="G16079" s="18" t="str">
        <f t="shared" si="1025"/>
        <v/>
      </c>
      <c r="H16079" s="18" t="str">
        <f t="shared" si="1026"/>
        <v/>
      </c>
    </row>
    <row r="16080" spans="5:8" x14ac:dyDescent="0.25">
      <c r="E16080" s="18" t="str">
        <f t="shared" si="1023"/>
        <v/>
      </c>
      <c r="F16080" s="18" t="str">
        <f t="shared" si="1024"/>
        <v/>
      </c>
      <c r="G16080" s="18" t="str">
        <f t="shared" si="1025"/>
        <v/>
      </c>
      <c r="H16080" s="18" t="str">
        <f t="shared" si="1026"/>
        <v/>
      </c>
    </row>
    <row r="16081" spans="5:8" x14ac:dyDescent="0.25">
      <c r="E16081" s="18" t="str">
        <f t="shared" si="1023"/>
        <v/>
      </c>
      <c r="F16081" s="18" t="str">
        <f t="shared" si="1024"/>
        <v/>
      </c>
      <c r="G16081" s="18" t="str">
        <f t="shared" si="1025"/>
        <v/>
      </c>
      <c r="H16081" s="18" t="str">
        <f t="shared" si="1026"/>
        <v/>
      </c>
    </row>
    <row r="16082" spans="5:8" x14ac:dyDescent="0.25">
      <c r="E16082" s="18" t="str">
        <f t="shared" si="1023"/>
        <v/>
      </c>
      <c r="F16082" s="18" t="str">
        <f t="shared" si="1024"/>
        <v/>
      </c>
      <c r="G16082" s="18" t="str">
        <f t="shared" si="1025"/>
        <v/>
      </c>
      <c r="H16082" s="18" t="str">
        <f t="shared" si="1026"/>
        <v/>
      </c>
    </row>
    <row r="16083" spans="5:8" x14ac:dyDescent="0.25">
      <c r="E16083" s="18" t="str">
        <f t="shared" si="1023"/>
        <v/>
      </c>
      <c r="F16083" s="18" t="str">
        <f t="shared" si="1024"/>
        <v/>
      </c>
      <c r="G16083" s="18" t="str">
        <f t="shared" si="1025"/>
        <v/>
      </c>
      <c r="H16083" s="18" t="str">
        <f t="shared" si="1026"/>
        <v/>
      </c>
    </row>
    <row r="16084" spans="5:8" x14ac:dyDescent="0.25">
      <c r="E16084" s="18" t="str">
        <f t="shared" si="1023"/>
        <v/>
      </c>
      <c r="F16084" s="18" t="str">
        <f t="shared" si="1024"/>
        <v/>
      </c>
      <c r="G16084" s="18" t="str">
        <f t="shared" si="1025"/>
        <v/>
      </c>
      <c r="H16084" s="18" t="str">
        <f t="shared" si="1026"/>
        <v/>
      </c>
    </row>
    <row r="16085" spans="5:8" x14ac:dyDescent="0.25">
      <c r="E16085" s="18" t="str">
        <f t="shared" si="1023"/>
        <v/>
      </c>
      <c r="F16085" s="18" t="str">
        <f t="shared" si="1024"/>
        <v/>
      </c>
      <c r="G16085" s="18" t="str">
        <f t="shared" si="1025"/>
        <v/>
      </c>
      <c r="H16085" s="18" t="str">
        <f t="shared" si="1026"/>
        <v/>
      </c>
    </row>
    <row r="16086" spans="5:8" x14ac:dyDescent="0.25">
      <c r="E16086" s="18" t="str">
        <f t="shared" si="1023"/>
        <v/>
      </c>
      <c r="F16086" s="18" t="str">
        <f t="shared" si="1024"/>
        <v/>
      </c>
      <c r="G16086" s="18" t="str">
        <f t="shared" si="1025"/>
        <v/>
      </c>
      <c r="H16086" s="18" t="str">
        <f t="shared" si="1026"/>
        <v/>
      </c>
    </row>
    <row r="16087" spans="5:8" x14ac:dyDescent="0.25">
      <c r="E16087" s="18" t="str">
        <f t="shared" si="1023"/>
        <v/>
      </c>
      <c r="F16087" s="18" t="str">
        <f t="shared" si="1024"/>
        <v/>
      </c>
      <c r="G16087" s="18" t="str">
        <f t="shared" si="1025"/>
        <v/>
      </c>
      <c r="H16087" s="18" t="str">
        <f t="shared" si="1026"/>
        <v/>
      </c>
    </row>
    <row r="16088" spans="5:8" x14ac:dyDescent="0.25">
      <c r="E16088" s="18" t="str">
        <f t="shared" si="1023"/>
        <v/>
      </c>
      <c r="F16088" s="18" t="str">
        <f t="shared" si="1024"/>
        <v/>
      </c>
      <c r="G16088" s="18" t="str">
        <f t="shared" si="1025"/>
        <v/>
      </c>
      <c r="H16088" s="18" t="str">
        <f t="shared" si="1026"/>
        <v/>
      </c>
    </row>
    <row r="16089" spans="5:8" x14ac:dyDescent="0.25">
      <c r="E16089" s="18" t="str">
        <f t="shared" si="1023"/>
        <v/>
      </c>
      <c r="F16089" s="18" t="str">
        <f t="shared" si="1024"/>
        <v/>
      </c>
      <c r="G16089" s="18" t="str">
        <f t="shared" si="1025"/>
        <v/>
      </c>
      <c r="H16089" s="18" t="str">
        <f t="shared" si="1026"/>
        <v/>
      </c>
    </row>
    <row r="16090" spans="5:8" x14ac:dyDescent="0.25">
      <c r="E16090" s="18" t="str">
        <f t="shared" si="1023"/>
        <v/>
      </c>
      <c r="F16090" s="18" t="str">
        <f t="shared" si="1024"/>
        <v/>
      </c>
      <c r="G16090" s="18" t="str">
        <f t="shared" si="1025"/>
        <v/>
      </c>
      <c r="H16090" s="18" t="str">
        <f t="shared" si="1026"/>
        <v/>
      </c>
    </row>
    <row r="16091" spans="5:8" x14ac:dyDescent="0.25">
      <c r="E16091" s="18" t="str">
        <f t="shared" si="1023"/>
        <v/>
      </c>
      <c r="F16091" s="18" t="str">
        <f t="shared" si="1024"/>
        <v/>
      </c>
      <c r="G16091" s="18" t="str">
        <f t="shared" si="1025"/>
        <v/>
      </c>
      <c r="H16091" s="18" t="str">
        <f t="shared" si="1026"/>
        <v/>
      </c>
    </row>
    <row r="16092" spans="5:8" x14ac:dyDescent="0.25">
      <c r="E16092" s="18" t="str">
        <f t="shared" si="1023"/>
        <v/>
      </c>
      <c r="F16092" s="18" t="str">
        <f t="shared" si="1024"/>
        <v/>
      </c>
      <c r="G16092" s="18" t="str">
        <f t="shared" si="1025"/>
        <v/>
      </c>
      <c r="H16092" s="18" t="str">
        <f t="shared" si="1026"/>
        <v/>
      </c>
    </row>
    <row r="16093" spans="5:8" x14ac:dyDescent="0.25">
      <c r="E16093" s="18" t="str">
        <f t="shared" si="1023"/>
        <v/>
      </c>
      <c r="F16093" s="18" t="str">
        <f t="shared" si="1024"/>
        <v/>
      </c>
      <c r="G16093" s="18" t="str">
        <f t="shared" si="1025"/>
        <v/>
      </c>
      <c r="H16093" s="18" t="str">
        <f t="shared" si="1026"/>
        <v/>
      </c>
    </row>
    <row r="16094" spans="5:8" x14ac:dyDescent="0.25">
      <c r="E16094" s="18" t="str">
        <f t="shared" si="1023"/>
        <v/>
      </c>
      <c r="F16094" s="18" t="str">
        <f t="shared" si="1024"/>
        <v/>
      </c>
      <c r="G16094" s="18" t="str">
        <f t="shared" si="1025"/>
        <v/>
      </c>
      <c r="H16094" s="18" t="str">
        <f t="shared" si="1026"/>
        <v/>
      </c>
    </row>
    <row r="16095" spans="5:8" x14ac:dyDescent="0.25">
      <c r="E16095" s="18" t="str">
        <f t="shared" si="1023"/>
        <v/>
      </c>
      <c r="F16095" s="18" t="str">
        <f t="shared" si="1024"/>
        <v/>
      </c>
      <c r="G16095" s="18" t="str">
        <f t="shared" si="1025"/>
        <v/>
      </c>
      <c r="H16095" s="18" t="str">
        <f t="shared" si="1026"/>
        <v/>
      </c>
    </row>
    <row r="16096" spans="5:8" x14ac:dyDescent="0.25">
      <c r="E16096" s="18" t="str">
        <f t="shared" si="1023"/>
        <v/>
      </c>
      <c r="F16096" s="18" t="str">
        <f t="shared" si="1024"/>
        <v/>
      </c>
      <c r="G16096" s="18" t="str">
        <f t="shared" si="1025"/>
        <v/>
      </c>
      <c r="H16096" s="18" t="str">
        <f t="shared" si="1026"/>
        <v/>
      </c>
    </row>
    <row r="16097" spans="5:8" x14ac:dyDescent="0.25">
      <c r="E16097" s="18" t="str">
        <f t="shared" si="1023"/>
        <v/>
      </c>
      <c r="F16097" s="18" t="str">
        <f t="shared" si="1024"/>
        <v/>
      </c>
      <c r="G16097" s="18" t="str">
        <f t="shared" si="1025"/>
        <v/>
      </c>
      <c r="H16097" s="18" t="str">
        <f t="shared" si="1026"/>
        <v/>
      </c>
    </row>
    <row r="16098" spans="5:8" x14ac:dyDescent="0.25">
      <c r="E16098" s="18" t="str">
        <f t="shared" si="1023"/>
        <v/>
      </c>
      <c r="F16098" s="18" t="str">
        <f t="shared" si="1024"/>
        <v/>
      </c>
      <c r="G16098" s="18" t="str">
        <f t="shared" si="1025"/>
        <v/>
      </c>
      <c r="H16098" s="18" t="str">
        <f t="shared" si="1026"/>
        <v/>
      </c>
    </row>
    <row r="16099" spans="5:8" x14ac:dyDescent="0.25">
      <c r="E16099" s="18" t="str">
        <f t="shared" si="1023"/>
        <v/>
      </c>
      <c r="F16099" s="18" t="str">
        <f t="shared" si="1024"/>
        <v/>
      </c>
      <c r="G16099" s="18" t="str">
        <f t="shared" si="1025"/>
        <v/>
      </c>
      <c r="H16099" s="18" t="str">
        <f t="shared" si="1026"/>
        <v/>
      </c>
    </row>
    <row r="16100" spans="5:8" x14ac:dyDescent="0.25">
      <c r="E16100" s="18" t="str">
        <f t="shared" si="1023"/>
        <v/>
      </c>
      <c r="F16100" s="18" t="str">
        <f t="shared" si="1024"/>
        <v/>
      </c>
      <c r="G16100" s="18" t="str">
        <f t="shared" si="1025"/>
        <v/>
      </c>
      <c r="H16100" s="18" t="str">
        <f t="shared" si="1026"/>
        <v/>
      </c>
    </row>
    <row r="16101" spans="5:8" x14ac:dyDescent="0.25">
      <c r="E16101" s="18" t="str">
        <f t="shared" si="1023"/>
        <v/>
      </c>
      <c r="F16101" s="18" t="str">
        <f t="shared" si="1024"/>
        <v/>
      </c>
      <c r="G16101" s="18" t="str">
        <f t="shared" si="1025"/>
        <v/>
      </c>
      <c r="H16101" s="18" t="str">
        <f t="shared" si="1026"/>
        <v/>
      </c>
    </row>
    <row r="16102" spans="5:8" x14ac:dyDescent="0.25">
      <c r="E16102" s="18" t="str">
        <f t="shared" si="1023"/>
        <v/>
      </c>
      <c r="F16102" s="18" t="str">
        <f t="shared" si="1024"/>
        <v/>
      </c>
      <c r="G16102" s="18" t="str">
        <f t="shared" si="1025"/>
        <v/>
      </c>
      <c r="H16102" s="18" t="str">
        <f t="shared" si="1026"/>
        <v/>
      </c>
    </row>
    <row r="16103" spans="5:8" x14ac:dyDescent="0.25">
      <c r="E16103" s="18" t="str">
        <f t="shared" si="1023"/>
        <v/>
      </c>
      <c r="F16103" s="18" t="str">
        <f t="shared" si="1024"/>
        <v/>
      </c>
      <c r="G16103" s="18" t="str">
        <f t="shared" si="1025"/>
        <v/>
      </c>
      <c r="H16103" s="18" t="str">
        <f t="shared" si="1026"/>
        <v/>
      </c>
    </row>
    <row r="16104" spans="5:8" x14ac:dyDescent="0.25">
      <c r="E16104" s="18" t="str">
        <f t="shared" si="1023"/>
        <v/>
      </c>
      <c r="F16104" s="18" t="str">
        <f t="shared" si="1024"/>
        <v/>
      </c>
      <c r="G16104" s="18" t="str">
        <f t="shared" si="1025"/>
        <v/>
      </c>
      <c r="H16104" s="18" t="str">
        <f t="shared" si="1026"/>
        <v/>
      </c>
    </row>
    <row r="16105" spans="5:8" x14ac:dyDescent="0.25">
      <c r="E16105" s="18" t="str">
        <f t="shared" si="1023"/>
        <v/>
      </c>
      <c r="F16105" s="18" t="str">
        <f t="shared" si="1024"/>
        <v/>
      </c>
      <c r="G16105" s="18" t="str">
        <f t="shared" si="1025"/>
        <v/>
      </c>
      <c r="H16105" s="18" t="str">
        <f t="shared" si="1026"/>
        <v/>
      </c>
    </row>
    <row r="16106" spans="5:8" x14ac:dyDescent="0.25">
      <c r="E16106" s="18" t="str">
        <f t="shared" si="1023"/>
        <v/>
      </c>
      <c r="F16106" s="18" t="str">
        <f t="shared" si="1024"/>
        <v/>
      </c>
      <c r="G16106" s="18" t="str">
        <f t="shared" si="1025"/>
        <v/>
      </c>
      <c r="H16106" s="18" t="str">
        <f t="shared" si="1026"/>
        <v/>
      </c>
    </row>
    <row r="16107" spans="5:8" x14ac:dyDescent="0.25">
      <c r="E16107" s="18" t="str">
        <f t="shared" si="1023"/>
        <v/>
      </c>
      <c r="F16107" s="18" t="str">
        <f t="shared" si="1024"/>
        <v/>
      </c>
      <c r="G16107" s="18" t="str">
        <f t="shared" si="1025"/>
        <v/>
      </c>
      <c r="H16107" s="18" t="str">
        <f t="shared" si="1026"/>
        <v/>
      </c>
    </row>
    <row r="16108" spans="5:8" x14ac:dyDescent="0.25">
      <c r="E16108" s="18" t="str">
        <f t="shared" si="1023"/>
        <v/>
      </c>
      <c r="F16108" s="18" t="str">
        <f t="shared" si="1024"/>
        <v/>
      </c>
      <c r="G16108" s="18" t="str">
        <f t="shared" si="1025"/>
        <v/>
      </c>
      <c r="H16108" s="18" t="str">
        <f t="shared" si="1026"/>
        <v/>
      </c>
    </row>
    <row r="16109" spans="5:8" x14ac:dyDescent="0.25">
      <c r="E16109" s="18" t="str">
        <f t="shared" si="1023"/>
        <v/>
      </c>
      <c r="F16109" s="18" t="str">
        <f t="shared" si="1024"/>
        <v/>
      </c>
      <c r="G16109" s="18" t="str">
        <f t="shared" si="1025"/>
        <v/>
      </c>
      <c r="H16109" s="18" t="str">
        <f t="shared" si="1026"/>
        <v/>
      </c>
    </row>
    <row r="16110" spans="5:8" x14ac:dyDescent="0.25">
      <c r="E16110" s="18" t="str">
        <f t="shared" si="1023"/>
        <v/>
      </c>
      <c r="F16110" s="18" t="str">
        <f t="shared" si="1024"/>
        <v/>
      </c>
      <c r="G16110" s="18" t="str">
        <f t="shared" si="1025"/>
        <v/>
      </c>
      <c r="H16110" s="18" t="str">
        <f t="shared" si="1026"/>
        <v/>
      </c>
    </row>
    <row r="16111" spans="5:8" x14ac:dyDescent="0.25">
      <c r="E16111" s="18" t="str">
        <f t="shared" si="1023"/>
        <v/>
      </c>
      <c r="F16111" s="18" t="str">
        <f t="shared" si="1024"/>
        <v/>
      </c>
      <c r="G16111" s="18" t="str">
        <f t="shared" si="1025"/>
        <v/>
      </c>
      <c r="H16111" s="18" t="str">
        <f t="shared" si="1026"/>
        <v/>
      </c>
    </row>
    <row r="16112" spans="5:8" x14ac:dyDescent="0.25">
      <c r="E16112" s="18" t="str">
        <f t="shared" si="1023"/>
        <v/>
      </c>
      <c r="F16112" s="18" t="str">
        <f t="shared" si="1024"/>
        <v/>
      </c>
      <c r="G16112" s="18" t="str">
        <f t="shared" si="1025"/>
        <v/>
      </c>
      <c r="H16112" s="18" t="str">
        <f t="shared" si="1026"/>
        <v/>
      </c>
    </row>
    <row r="16113" spans="5:8" x14ac:dyDescent="0.25">
      <c r="E16113" s="18" t="str">
        <f t="shared" si="1023"/>
        <v/>
      </c>
      <c r="F16113" s="18" t="str">
        <f t="shared" si="1024"/>
        <v/>
      </c>
      <c r="G16113" s="18" t="str">
        <f t="shared" si="1025"/>
        <v/>
      </c>
      <c r="H16113" s="18" t="str">
        <f t="shared" si="1026"/>
        <v/>
      </c>
    </row>
    <row r="16114" spans="5:8" x14ac:dyDescent="0.25">
      <c r="E16114" s="18" t="str">
        <f t="shared" si="1023"/>
        <v/>
      </c>
      <c r="F16114" s="18" t="str">
        <f t="shared" si="1024"/>
        <v/>
      </c>
      <c r="G16114" s="18" t="str">
        <f t="shared" si="1025"/>
        <v/>
      </c>
      <c r="H16114" s="18" t="str">
        <f t="shared" si="1026"/>
        <v/>
      </c>
    </row>
    <row r="16115" spans="5:8" x14ac:dyDescent="0.25">
      <c r="E16115" s="18" t="str">
        <f t="shared" si="1023"/>
        <v/>
      </c>
      <c r="F16115" s="18" t="str">
        <f t="shared" si="1024"/>
        <v/>
      </c>
      <c r="G16115" s="18" t="str">
        <f t="shared" si="1025"/>
        <v/>
      </c>
      <c r="H16115" s="18" t="str">
        <f t="shared" si="1026"/>
        <v/>
      </c>
    </row>
    <row r="16116" spans="5:8" x14ac:dyDescent="0.25">
      <c r="E16116" s="18" t="str">
        <f t="shared" si="1023"/>
        <v/>
      </c>
      <c r="F16116" s="18" t="str">
        <f t="shared" si="1024"/>
        <v/>
      </c>
      <c r="G16116" s="18" t="str">
        <f t="shared" si="1025"/>
        <v/>
      </c>
      <c r="H16116" s="18" t="str">
        <f t="shared" si="1026"/>
        <v/>
      </c>
    </row>
    <row r="16117" spans="5:8" x14ac:dyDescent="0.25">
      <c r="E16117" s="18" t="str">
        <f t="shared" si="1023"/>
        <v/>
      </c>
      <c r="F16117" s="18" t="str">
        <f t="shared" si="1024"/>
        <v/>
      </c>
      <c r="G16117" s="18" t="str">
        <f t="shared" si="1025"/>
        <v/>
      </c>
      <c r="H16117" s="18" t="str">
        <f t="shared" si="1026"/>
        <v/>
      </c>
    </row>
    <row r="16118" spans="5:8" x14ac:dyDescent="0.25">
      <c r="E16118" s="18" t="str">
        <f t="shared" si="1023"/>
        <v/>
      </c>
      <c r="F16118" s="18" t="str">
        <f t="shared" si="1024"/>
        <v/>
      </c>
      <c r="G16118" s="18" t="str">
        <f t="shared" si="1025"/>
        <v/>
      </c>
      <c r="H16118" s="18" t="str">
        <f t="shared" si="1026"/>
        <v/>
      </c>
    </row>
    <row r="16119" spans="5:8" x14ac:dyDescent="0.25">
      <c r="E16119" s="18" t="str">
        <f t="shared" si="1023"/>
        <v/>
      </c>
      <c r="F16119" s="18" t="str">
        <f t="shared" si="1024"/>
        <v/>
      </c>
      <c r="G16119" s="18" t="str">
        <f t="shared" si="1025"/>
        <v/>
      </c>
      <c r="H16119" s="18" t="str">
        <f t="shared" si="1026"/>
        <v/>
      </c>
    </row>
    <row r="16120" spans="5:8" x14ac:dyDescent="0.25">
      <c r="E16120" s="18" t="str">
        <f t="shared" si="1023"/>
        <v/>
      </c>
      <c r="F16120" s="18" t="str">
        <f t="shared" si="1024"/>
        <v/>
      </c>
      <c r="G16120" s="18" t="str">
        <f t="shared" si="1025"/>
        <v/>
      </c>
      <c r="H16120" s="18" t="str">
        <f t="shared" si="1026"/>
        <v/>
      </c>
    </row>
    <row r="16121" spans="5:8" x14ac:dyDescent="0.25">
      <c r="E16121" s="18" t="str">
        <f t="shared" si="1023"/>
        <v/>
      </c>
      <c r="F16121" s="18" t="str">
        <f t="shared" si="1024"/>
        <v/>
      </c>
      <c r="G16121" s="18" t="str">
        <f t="shared" si="1025"/>
        <v/>
      </c>
      <c r="H16121" s="18" t="str">
        <f t="shared" si="1026"/>
        <v/>
      </c>
    </row>
    <row r="16122" spans="5:8" x14ac:dyDescent="0.25">
      <c r="E16122" s="18" t="str">
        <f t="shared" si="1023"/>
        <v/>
      </c>
      <c r="F16122" s="18" t="str">
        <f t="shared" si="1024"/>
        <v/>
      </c>
      <c r="G16122" s="18" t="str">
        <f t="shared" si="1025"/>
        <v/>
      </c>
      <c r="H16122" s="18" t="str">
        <f t="shared" si="1026"/>
        <v/>
      </c>
    </row>
    <row r="16123" spans="5:8" x14ac:dyDescent="0.25">
      <c r="E16123" s="18" t="str">
        <f t="shared" si="1023"/>
        <v/>
      </c>
      <c r="F16123" s="18" t="str">
        <f t="shared" si="1024"/>
        <v/>
      </c>
      <c r="G16123" s="18" t="str">
        <f t="shared" si="1025"/>
        <v/>
      </c>
      <c r="H16123" s="18" t="str">
        <f t="shared" si="1026"/>
        <v/>
      </c>
    </row>
    <row r="16124" spans="5:8" x14ac:dyDescent="0.25">
      <c r="E16124" s="18" t="str">
        <f t="shared" si="1023"/>
        <v/>
      </c>
      <c r="F16124" s="18" t="str">
        <f t="shared" si="1024"/>
        <v/>
      </c>
      <c r="G16124" s="18" t="str">
        <f t="shared" si="1025"/>
        <v/>
      </c>
      <c r="H16124" s="18" t="str">
        <f t="shared" si="1026"/>
        <v/>
      </c>
    </row>
    <row r="16125" spans="5:8" x14ac:dyDescent="0.25">
      <c r="E16125" s="18" t="str">
        <f t="shared" si="1023"/>
        <v/>
      </c>
      <c r="F16125" s="18" t="str">
        <f t="shared" si="1024"/>
        <v/>
      </c>
      <c r="G16125" s="18" t="str">
        <f t="shared" si="1025"/>
        <v/>
      </c>
      <c r="H16125" s="18" t="str">
        <f t="shared" si="1026"/>
        <v/>
      </c>
    </row>
    <row r="16126" spans="5:8" x14ac:dyDescent="0.25">
      <c r="E16126" s="18" t="str">
        <f t="shared" si="1023"/>
        <v/>
      </c>
      <c r="F16126" s="18" t="str">
        <f t="shared" si="1024"/>
        <v/>
      </c>
      <c r="G16126" s="18" t="str">
        <f t="shared" si="1025"/>
        <v/>
      </c>
      <c r="H16126" s="18" t="str">
        <f t="shared" si="1026"/>
        <v/>
      </c>
    </row>
    <row r="16127" spans="5:8" x14ac:dyDescent="0.25">
      <c r="E16127" s="18" t="str">
        <f t="shared" si="1023"/>
        <v/>
      </c>
      <c r="F16127" s="18" t="str">
        <f t="shared" si="1024"/>
        <v/>
      </c>
      <c r="G16127" s="18" t="str">
        <f t="shared" si="1025"/>
        <v/>
      </c>
      <c r="H16127" s="18" t="str">
        <f t="shared" si="1026"/>
        <v/>
      </c>
    </row>
    <row r="16128" spans="5:8" x14ac:dyDescent="0.25">
      <c r="E16128" s="18" t="str">
        <f t="shared" si="1023"/>
        <v/>
      </c>
      <c r="F16128" s="18" t="str">
        <f t="shared" si="1024"/>
        <v/>
      </c>
      <c r="G16128" s="18" t="str">
        <f t="shared" si="1025"/>
        <v/>
      </c>
      <c r="H16128" s="18" t="str">
        <f t="shared" si="1026"/>
        <v/>
      </c>
    </row>
    <row r="16129" spans="5:8" x14ac:dyDescent="0.25">
      <c r="E16129" s="18" t="str">
        <f t="shared" si="1023"/>
        <v/>
      </c>
      <c r="F16129" s="18" t="str">
        <f t="shared" si="1024"/>
        <v/>
      </c>
      <c r="G16129" s="18" t="str">
        <f t="shared" si="1025"/>
        <v/>
      </c>
      <c r="H16129" s="18" t="str">
        <f t="shared" si="1026"/>
        <v/>
      </c>
    </row>
    <row r="16130" spans="5:8" x14ac:dyDescent="0.25">
      <c r="E16130" s="18" t="str">
        <f t="shared" si="1023"/>
        <v/>
      </c>
      <c r="F16130" s="18" t="str">
        <f t="shared" si="1024"/>
        <v/>
      </c>
      <c r="G16130" s="18" t="str">
        <f t="shared" si="1025"/>
        <v/>
      </c>
      <c r="H16130" s="18" t="str">
        <f t="shared" si="1026"/>
        <v/>
      </c>
    </row>
    <row r="16131" spans="5:8" x14ac:dyDescent="0.25">
      <c r="E16131" s="18" t="str">
        <f t="shared" si="1023"/>
        <v/>
      </c>
      <c r="F16131" s="18" t="str">
        <f t="shared" si="1024"/>
        <v/>
      </c>
      <c r="G16131" s="18" t="str">
        <f t="shared" si="1025"/>
        <v/>
      </c>
      <c r="H16131" s="18" t="str">
        <f t="shared" si="1026"/>
        <v/>
      </c>
    </row>
    <row r="16132" spans="5:8" x14ac:dyDescent="0.25">
      <c r="E16132" s="18" t="str">
        <f t="shared" si="1023"/>
        <v/>
      </c>
      <c r="F16132" s="18" t="str">
        <f t="shared" si="1024"/>
        <v/>
      </c>
      <c r="G16132" s="18" t="str">
        <f t="shared" si="1025"/>
        <v/>
      </c>
      <c r="H16132" s="18" t="str">
        <f t="shared" si="1026"/>
        <v/>
      </c>
    </row>
    <row r="16133" spans="5:8" x14ac:dyDescent="0.25">
      <c r="E16133" s="18" t="str">
        <f t="shared" si="1023"/>
        <v/>
      </c>
      <c r="F16133" s="18" t="str">
        <f t="shared" si="1024"/>
        <v/>
      </c>
      <c r="G16133" s="18" t="str">
        <f t="shared" si="1025"/>
        <v/>
      </c>
      <c r="H16133" s="18" t="str">
        <f t="shared" si="1026"/>
        <v/>
      </c>
    </row>
    <row r="16134" spans="5:8" x14ac:dyDescent="0.25">
      <c r="E16134" s="18" t="str">
        <f t="shared" ref="E16134:E16197" si="1027">IF($C16134="","",IFERROR(INDEX(ItemPriceCol,MATCH($C16134,ItemName,0)),""))</f>
        <v/>
      </c>
      <c r="F16134" s="18" t="str">
        <f t="shared" ref="F16134:F16197" si="1028">IF(OR($D16134="",$E16134=""),"",$D16134*$E16134)</f>
        <v/>
      </c>
      <c r="G16134" s="18" t="str">
        <f t="shared" ref="G16134:G16197" si="1029">IF($C16134="","",IFERROR(INDEX(ItemCostCol,MATCH($C16134,ItemName,0)),""))</f>
        <v/>
      </c>
      <c r="H16134" s="18" t="str">
        <f t="shared" ref="H16134:H16197" si="1030">IF(OR($F16134="",$G16134=""),"",$F16134-$D16134*$G16134)</f>
        <v/>
      </c>
    </row>
    <row r="16135" spans="5:8" x14ac:dyDescent="0.25">
      <c r="E16135" s="18" t="str">
        <f t="shared" si="1027"/>
        <v/>
      </c>
      <c r="F16135" s="18" t="str">
        <f t="shared" si="1028"/>
        <v/>
      </c>
      <c r="G16135" s="18" t="str">
        <f t="shared" si="1029"/>
        <v/>
      </c>
      <c r="H16135" s="18" t="str">
        <f t="shared" si="1030"/>
        <v/>
      </c>
    </row>
    <row r="16136" spans="5:8" x14ac:dyDescent="0.25">
      <c r="E16136" s="18" t="str">
        <f t="shared" si="1027"/>
        <v/>
      </c>
      <c r="F16136" s="18" t="str">
        <f t="shared" si="1028"/>
        <v/>
      </c>
      <c r="G16136" s="18" t="str">
        <f t="shared" si="1029"/>
        <v/>
      </c>
      <c r="H16136" s="18" t="str">
        <f t="shared" si="1030"/>
        <v/>
      </c>
    </row>
    <row r="16137" spans="5:8" x14ac:dyDescent="0.25">
      <c r="E16137" s="18" t="str">
        <f t="shared" si="1027"/>
        <v/>
      </c>
      <c r="F16137" s="18" t="str">
        <f t="shared" si="1028"/>
        <v/>
      </c>
      <c r="G16137" s="18" t="str">
        <f t="shared" si="1029"/>
        <v/>
      </c>
      <c r="H16137" s="18" t="str">
        <f t="shared" si="1030"/>
        <v/>
      </c>
    </row>
    <row r="16138" spans="5:8" x14ac:dyDescent="0.25">
      <c r="E16138" s="18" t="str">
        <f t="shared" si="1027"/>
        <v/>
      </c>
      <c r="F16138" s="18" t="str">
        <f t="shared" si="1028"/>
        <v/>
      </c>
      <c r="G16138" s="18" t="str">
        <f t="shared" si="1029"/>
        <v/>
      </c>
      <c r="H16138" s="18" t="str">
        <f t="shared" si="1030"/>
        <v/>
      </c>
    </row>
    <row r="16139" spans="5:8" x14ac:dyDescent="0.25">
      <c r="E16139" s="18" t="str">
        <f t="shared" si="1027"/>
        <v/>
      </c>
      <c r="F16139" s="18" t="str">
        <f t="shared" si="1028"/>
        <v/>
      </c>
      <c r="G16139" s="18" t="str">
        <f t="shared" si="1029"/>
        <v/>
      </c>
      <c r="H16139" s="18" t="str">
        <f t="shared" si="1030"/>
        <v/>
      </c>
    </row>
    <row r="16140" spans="5:8" x14ac:dyDescent="0.25">
      <c r="E16140" s="18" t="str">
        <f t="shared" si="1027"/>
        <v/>
      </c>
      <c r="F16140" s="18" t="str">
        <f t="shared" si="1028"/>
        <v/>
      </c>
      <c r="G16140" s="18" t="str">
        <f t="shared" si="1029"/>
        <v/>
      </c>
      <c r="H16140" s="18" t="str">
        <f t="shared" si="1030"/>
        <v/>
      </c>
    </row>
    <row r="16141" spans="5:8" x14ac:dyDescent="0.25">
      <c r="E16141" s="18" t="str">
        <f t="shared" si="1027"/>
        <v/>
      </c>
      <c r="F16141" s="18" t="str">
        <f t="shared" si="1028"/>
        <v/>
      </c>
      <c r="G16141" s="18" t="str">
        <f t="shared" si="1029"/>
        <v/>
      </c>
      <c r="H16141" s="18" t="str">
        <f t="shared" si="1030"/>
        <v/>
      </c>
    </row>
    <row r="16142" spans="5:8" x14ac:dyDescent="0.25">
      <c r="E16142" s="18" t="str">
        <f t="shared" si="1027"/>
        <v/>
      </c>
      <c r="F16142" s="18" t="str">
        <f t="shared" si="1028"/>
        <v/>
      </c>
      <c r="G16142" s="18" t="str">
        <f t="shared" si="1029"/>
        <v/>
      </c>
      <c r="H16142" s="18" t="str">
        <f t="shared" si="1030"/>
        <v/>
      </c>
    </row>
    <row r="16143" spans="5:8" x14ac:dyDescent="0.25">
      <c r="E16143" s="18" t="str">
        <f t="shared" si="1027"/>
        <v/>
      </c>
      <c r="F16143" s="18" t="str">
        <f t="shared" si="1028"/>
        <v/>
      </c>
      <c r="G16143" s="18" t="str">
        <f t="shared" si="1029"/>
        <v/>
      </c>
      <c r="H16143" s="18" t="str">
        <f t="shared" si="1030"/>
        <v/>
      </c>
    </row>
    <row r="16144" spans="5:8" x14ac:dyDescent="0.25">
      <c r="E16144" s="18" t="str">
        <f t="shared" si="1027"/>
        <v/>
      </c>
      <c r="F16144" s="18" t="str">
        <f t="shared" si="1028"/>
        <v/>
      </c>
      <c r="G16144" s="18" t="str">
        <f t="shared" si="1029"/>
        <v/>
      </c>
      <c r="H16144" s="18" t="str">
        <f t="shared" si="1030"/>
        <v/>
      </c>
    </row>
    <row r="16145" spans="5:8" x14ac:dyDescent="0.25">
      <c r="E16145" s="18" t="str">
        <f t="shared" si="1027"/>
        <v/>
      </c>
      <c r="F16145" s="18" t="str">
        <f t="shared" si="1028"/>
        <v/>
      </c>
      <c r="G16145" s="18" t="str">
        <f t="shared" si="1029"/>
        <v/>
      </c>
      <c r="H16145" s="18" t="str">
        <f t="shared" si="1030"/>
        <v/>
      </c>
    </row>
    <row r="16146" spans="5:8" x14ac:dyDescent="0.25">
      <c r="E16146" s="18" t="str">
        <f t="shared" si="1027"/>
        <v/>
      </c>
      <c r="F16146" s="18" t="str">
        <f t="shared" si="1028"/>
        <v/>
      </c>
      <c r="G16146" s="18" t="str">
        <f t="shared" si="1029"/>
        <v/>
      </c>
      <c r="H16146" s="18" t="str">
        <f t="shared" si="1030"/>
        <v/>
      </c>
    </row>
    <row r="16147" spans="5:8" x14ac:dyDescent="0.25">
      <c r="E16147" s="18" t="str">
        <f t="shared" si="1027"/>
        <v/>
      </c>
      <c r="F16147" s="18" t="str">
        <f t="shared" si="1028"/>
        <v/>
      </c>
      <c r="G16147" s="18" t="str">
        <f t="shared" si="1029"/>
        <v/>
      </c>
      <c r="H16147" s="18" t="str">
        <f t="shared" si="1030"/>
        <v/>
      </c>
    </row>
    <row r="16148" spans="5:8" x14ac:dyDescent="0.25">
      <c r="E16148" s="18" t="str">
        <f t="shared" si="1027"/>
        <v/>
      </c>
      <c r="F16148" s="18" t="str">
        <f t="shared" si="1028"/>
        <v/>
      </c>
      <c r="G16148" s="18" t="str">
        <f t="shared" si="1029"/>
        <v/>
      </c>
      <c r="H16148" s="18" t="str">
        <f t="shared" si="1030"/>
        <v/>
      </c>
    </row>
    <row r="16149" spans="5:8" x14ac:dyDescent="0.25">
      <c r="E16149" s="18" t="str">
        <f t="shared" si="1027"/>
        <v/>
      </c>
      <c r="F16149" s="18" t="str">
        <f t="shared" si="1028"/>
        <v/>
      </c>
      <c r="G16149" s="18" t="str">
        <f t="shared" si="1029"/>
        <v/>
      </c>
      <c r="H16149" s="18" t="str">
        <f t="shared" si="1030"/>
        <v/>
      </c>
    </row>
    <row r="16150" spans="5:8" x14ac:dyDescent="0.25">
      <c r="E16150" s="18" t="str">
        <f t="shared" si="1027"/>
        <v/>
      </c>
      <c r="F16150" s="18" t="str">
        <f t="shared" si="1028"/>
        <v/>
      </c>
      <c r="G16150" s="18" t="str">
        <f t="shared" si="1029"/>
        <v/>
      </c>
      <c r="H16150" s="18" t="str">
        <f t="shared" si="1030"/>
        <v/>
      </c>
    </row>
    <row r="16151" spans="5:8" x14ac:dyDescent="0.25">
      <c r="E16151" s="18" t="str">
        <f t="shared" si="1027"/>
        <v/>
      </c>
      <c r="F16151" s="18" t="str">
        <f t="shared" si="1028"/>
        <v/>
      </c>
      <c r="G16151" s="18" t="str">
        <f t="shared" si="1029"/>
        <v/>
      </c>
      <c r="H16151" s="18" t="str">
        <f t="shared" si="1030"/>
        <v/>
      </c>
    </row>
    <row r="16152" spans="5:8" x14ac:dyDescent="0.25">
      <c r="E16152" s="18" t="str">
        <f t="shared" si="1027"/>
        <v/>
      </c>
      <c r="F16152" s="18" t="str">
        <f t="shared" si="1028"/>
        <v/>
      </c>
      <c r="G16152" s="18" t="str">
        <f t="shared" si="1029"/>
        <v/>
      </c>
      <c r="H16152" s="18" t="str">
        <f t="shared" si="1030"/>
        <v/>
      </c>
    </row>
    <row r="16153" spans="5:8" x14ac:dyDescent="0.25">
      <c r="E16153" s="18" t="str">
        <f t="shared" si="1027"/>
        <v/>
      </c>
      <c r="F16153" s="18" t="str">
        <f t="shared" si="1028"/>
        <v/>
      </c>
      <c r="G16153" s="18" t="str">
        <f t="shared" si="1029"/>
        <v/>
      </c>
      <c r="H16153" s="18" t="str">
        <f t="shared" si="1030"/>
        <v/>
      </c>
    </row>
    <row r="16154" spans="5:8" x14ac:dyDescent="0.25">
      <c r="E16154" s="18" t="str">
        <f t="shared" si="1027"/>
        <v/>
      </c>
      <c r="F16154" s="18" t="str">
        <f t="shared" si="1028"/>
        <v/>
      </c>
      <c r="G16154" s="18" t="str">
        <f t="shared" si="1029"/>
        <v/>
      </c>
      <c r="H16154" s="18" t="str">
        <f t="shared" si="1030"/>
        <v/>
      </c>
    </row>
    <row r="16155" spans="5:8" x14ac:dyDescent="0.25">
      <c r="E16155" s="18" t="str">
        <f t="shared" si="1027"/>
        <v/>
      </c>
      <c r="F16155" s="18" t="str">
        <f t="shared" si="1028"/>
        <v/>
      </c>
      <c r="G16155" s="18" t="str">
        <f t="shared" si="1029"/>
        <v/>
      </c>
      <c r="H16155" s="18" t="str">
        <f t="shared" si="1030"/>
        <v/>
      </c>
    </row>
    <row r="16156" spans="5:8" x14ac:dyDescent="0.25">
      <c r="E16156" s="18" t="str">
        <f t="shared" si="1027"/>
        <v/>
      </c>
      <c r="F16156" s="18" t="str">
        <f t="shared" si="1028"/>
        <v/>
      </c>
      <c r="G16156" s="18" t="str">
        <f t="shared" si="1029"/>
        <v/>
      </c>
      <c r="H16156" s="18" t="str">
        <f t="shared" si="1030"/>
        <v/>
      </c>
    </row>
    <row r="16157" spans="5:8" x14ac:dyDescent="0.25">
      <c r="E16157" s="18" t="str">
        <f t="shared" si="1027"/>
        <v/>
      </c>
      <c r="F16157" s="18" t="str">
        <f t="shared" si="1028"/>
        <v/>
      </c>
      <c r="G16157" s="18" t="str">
        <f t="shared" si="1029"/>
        <v/>
      </c>
      <c r="H16157" s="18" t="str">
        <f t="shared" si="1030"/>
        <v/>
      </c>
    </row>
    <row r="16158" spans="5:8" x14ac:dyDescent="0.25">
      <c r="E16158" s="18" t="str">
        <f t="shared" si="1027"/>
        <v/>
      </c>
      <c r="F16158" s="18" t="str">
        <f t="shared" si="1028"/>
        <v/>
      </c>
      <c r="G16158" s="18" t="str">
        <f t="shared" si="1029"/>
        <v/>
      </c>
      <c r="H16158" s="18" t="str">
        <f t="shared" si="1030"/>
        <v/>
      </c>
    </row>
    <row r="16159" spans="5:8" x14ac:dyDescent="0.25">
      <c r="E16159" s="18" t="str">
        <f t="shared" si="1027"/>
        <v/>
      </c>
      <c r="F16159" s="18" t="str">
        <f t="shared" si="1028"/>
        <v/>
      </c>
      <c r="G16159" s="18" t="str">
        <f t="shared" si="1029"/>
        <v/>
      </c>
      <c r="H16159" s="18" t="str">
        <f t="shared" si="1030"/>
        <v/>
      </c>
    </row>
    <row r="16160" spans="5:8" x14ac:dyDescent="0.25">
      <c r="E16160" s="18" t="str">
        <f t="shared" si="1027"/>
        <v/>
      </c>
      <c r="F16160" s="18" t="str">
        <f t="shared" si="1028"/>
        <v/>
      </c>
      <c r="G16160" s="18" t="str">
        <f t="shared" si="1029"/>
        <v/>
      </c>
      <c r="H16160" s="18" t="str">
        <f t="shared" si="1030"/>
        <v/>
      </c>
    </row>
    <row r="16161" spans="5:8" x14ac:dyDescent="0.25">
      <c r="E16161" s="18" t="str">
        <f t="shared" si="1027"/>
        <v/>
      </c>
      <c r="F16161" s="18" t="str">
        <f t="shared" si="1028"/>
        <v/>
      </c>
      <c r="G16161" s="18" t="str">
        <f t="shared" si="1029"/>
        <v/>
      </c>
      <c r="H16161" s="18" t="str">
        <f t="shared" si="1030"/>
        <v/>
      </c>
    </row>
    <row r="16162" spans="5:8" x14ac:dyDescent="0.25">
      <c r="E16162" s="18" t="str">
        <f t="shared" si="1027"/>
        <v/>
      </c>
      <c r="F16162" s="18" t="str">
        <f t="shared" si="1028"/>
        <v/>
      </c>
      <c r="G16162" s="18" t="str">
        <f t="shared" si="1029"/>
        <v/>
      </c>
      <c r="H16162" s="18" t="str">
        <f t="shared" si="1030"/>
        <v/>
      </c>
    </row>
    <row r="16163" spans="5:8" x14ac:dyDescent="0.25">
      <c r="E16163" s="18" t="str">
        <f t="shared" si="1027"/>
        <v/>
      </c>
      <c r="F16163" s="18" t="str">
        <f t="shared" si="1028"/>
        <v/>
      </c>
      <c r="G16163" s="18" t="str">
        <f t="shared" si="1029"/>
        <v/>
      </c>
      <c r="H16163" s="18" t="str">
        <f t="shared" si="1030"/>
        <v/>
      </c>
    </row>
    <row r="16164" spans="5:8" x14ac:dyDescent="0.25">
      <c r="E16164" s="18" t="str">
        <f t="shared" si="1027"/>
        <v/>
      </c>
      <c r="F16164" s="18" t="str">
        <f t="shared" si="1028"/>
        <v/>
      </c>
      <c r="G16164" s="18" t="str">
        <f t="shared" si="1029"/>
        <v/>
      </c>
      <c r="H16164" s="18" t="str">
        <f t="shared" si="1030"/>
        <v/>
      </c>
    </row>
    <row r="16165" spans="5:8" x14ac:dyDescent="0.25">
      <c r="E16165" s="18" t="str">
        <f t="shared" si="1027"/>
        <v/>
      </c>
      <c r="F16165" s="18" t="str">
        <f t="shared" si="1028"/>
        <v/>
      </c>
      <c r="G16165" s="18" t="str">
        <f t="shared" si="1029"/>
        <v/>
      </c>
      <c r="H16165" s="18" t="str">
        <f t="shared" si="1030"/>
        <v/>
      </c>
    </row>
    <row r="16166" spans="5:8" x14ac:dyDescent="0.25">
      <c r="E16166" s="18" t="str">
        <f t="shared" si="1027"/>
        <v/>
      </c>
      <c r="F16166" s="18" t="str">
        <f t="shared" si="1028"/>
        <v/>
      </c>
      <c r="G16166" s="18" t="str">
        <f t="shared" si="1029"/>
        <v/>
      </c>
      <c r="H16166" s="18" t="str">
        <f t="shared" si="1030"/>
        <v/>
      </c>
    </row>
    <row r="16167" spans="5:8" x14ac:dyDescent="0.25">
      <c r="E16167" s="18" t="str">
        <f t="shared" si="1027"/>
        <v/>
      </c>
      <c r="F16167" s="18" t="str">
        <f t="shared" si="1028"/>
        <v/>
      </c>
      <c r="G16167" s="18" t="str">
        <f t="shared" si="1029"/>
        <v/>
      </c>
      <c r="H16167" s="18" t="str">
        <f t="shared" si="1030"/>
        <v/>
      </c>
    </row>
    <row r="16168" spans="5:8" x14ac:dyDescent="0.25">
      <c r="E16168" s="18" t="str">
        <f t="shared" si="1027"/>
        <v/>
      </c>
      <c r="F16168" s="18" t="str">
        <f t="shared" si="1028"/>
        <v/>
      </c>
      <c r="G16168" s="18" t="str">
        <f t="shared" si="1029"/>
        <v/>
      </c>
      <c r="H16168" s="18" t="str">
        <f t="shared" si="1030"/>
        <v/>
      </c>
    </row>
    <row r="16169" spans="5:8" x14ac:dyDescent="0.25">
      <c r="E16169" s="18" t="str">
        <f t="shared" si="1027"/>
        <v/>
      </c>
      <c r="F16169" s="18" t="str">
        <f t="shared" si="1028"/>
        <v/>
      </c>
      <c r="G16169" s="18" t="str">
        <f t="shared" si="1029"/>
        <v/>
      </c>
      <c r="H16169" s="18" t="str">
        <f t="shared" si="1030"/>
        <v/>
      </c>
    </row>
    <row r="16170" spans="5:8" x14ac:dyDescent="0.25">
      <c r="E16170" s="18" t="str">
        <f t="shared" si="1027"/>
        <v/>
      </c>
      <c r="F16170" s="18" t="str">
        <f t="shared" si="1028"/>
        <v/>
      </c>
      <c r="G16170" s="18" t="str">
        <f t="shared" si="1029"/>
        <v/>
      </c>
      <c r="H16170" s="18" t="str">
        <f t="shared" si="1030"/>
        <v/>
      </c>
    </row>
    <row r="16171" spans="5:8" x14ac:dyDescent="0.25">
      <c r="E16171" s="18" t="str">
        <f t="shared" si="1027"/>
        <v/>
      </c>
      <c r="F16171" s="18" t="str">
        <f t="shared" si="1028"/>
        <v/>
      </c>
      <c r="G16171" s="18" t="str">
        <f t="shared" si="1029"/>
        <v/>
      </c>
      <c r="H16171" s="18" t="str">
        <f t="shared" si="1030"/>
        <v/>
      </c>
    </row>
    <row r="16172" spans="5:8" x14ac:dyDescent="0.25">
      <c r="E16172" s="18" t="str">
        <f t="shared" si="1027"/>
        <v/>
      </c>
      <c r="F16172" s="18" t="str">
        <f t="shared" si="1028"/>
        <v/>
      </c>
      <c r="G16172" s="18" t="str">
        <f t="shared" si="1029"/>
        <v/>
      </c>
      <c r="H16172" s="18" t="str">
        <f t="shared" si="1030"/>
        <v/>
      </c>
    </row>
    <row r="16173" spans="5:8" x14ac:dyDescent="0.25">
      <c r="E16173" s="18" t="str">
        <f t="shared" si="1027"/>
        <v/>
      </c>
      <c r="F16173" s="18" t="str">
        <f t="shared" si="1028"/>
        <v/>
      </c>
      <c r="G16173" s="18" t="str">
        <f t="shared" si="1029"/>
        <v/>
      </c>
      <c r="H16173" s="18" t="str">
        <f t="shared" si="1030"/>
        <v/>
      </c>
    </row>
    <row r="16174" spans="5:8" x14ac:dyDescent="0.25">
      <c r="E16174" s="18" t="str">
        <f t="shared" si="1027"/>
        <v/>
      </c>
      <c r="F16174" s="18" t="str">
        <f t="shared" si="1028"/>
        <v/>
      </c>
      <c r="G16174" s="18" t="str">
        <f t="shared" si="1029"/>
        <v/>
      </c>
      <c r="H16174" s="18" t="str">
        <f t="shared" si="1030"/>
        <v/>
      </c>
    </row>
    <row r="16175" spans="5:8" x14ac:dyDescent="0.25">
      <c r="E16175" s="18" t="str">
        <f t="shared" si="1027"/>
        <v/>
      </c>
      <c r="F16175" s="18" t="str">
        <f t="shared" si="1028"/>
        <v/>
      </c>
      <c r="G16175" s="18" t="str">
        <f t="shared" si="1029"/>
        <v/>
      </c>
      <c r="H16175" s="18" t="str">
        <f t="shared" si="1030"/>
        <v/>
      </c>
    </row>
    <row r="16176" spans="5:8" x14ac:dyDescent="0.25">
      <c r="E16176" s="18" t="str">
        <f t="shared" si="1027"/>
        <v/>
      </c>
      <c r="F16176" s="18" t="str">
        <f t="shared" si="1028"/>
        <v/>
      </c>
      <c r="G16176" s="18" t="str">
        <f t="shared" si="1029"/>
        <v/>
      </c>
      <c r="H16176" s="18" t="str">
        <f t="shared" si="1030"/>
        <v/>
      </c>
    </row>
    <row r="16177" spans="5:8" x14ac:dyDescent="0.25">
      <c r="E16177" s="18" t="str">
        <f t="shared" si="1027"/>
        <v/>
      </c>
      <c r="F16177" s="18" t="str">
        <f t="shared" si="1028"/>
        <v/>
      </c>
      <c r="G16177" s="18" t="str">
        <f t="shared" si="1029"/>
        <v/>
      </c>
      <c r="H16177" s="18" t="str">
        <f t="shared" si="1030"/>
        <v/>
      </c>
    </row>
    <row r="16178" spans="5:8" x14ac:dyDescent="0.25">
      <c r="E16178" s="18" t="str">
        <f t="shared" si="1027"/>
        <v/>
      </c>
      <c r="F16178" s="18" t="str">
        <f t="shared" si="1028"/>
        <v/>
      </c>
      <c r="G16178" s="18" t="str">
        <f t="shared" si="1029"/>
        <v/>
      </c>
      <c r="H16178" s="18" t="str">
        <f t="shared" si="1030"/>
        <v/>
      </c>
    </row>
    <row r="16179" spans="5:8" x14ac:dyDescent="0.25">
      <c r="E16179" s="18" t="str">
        <f t="shared" si="1027"/>
        <v/>
      </c>
      <c r="F16179" s="18" t="str">
        <f t="shared" si="1028"/>
        <v/>
      </c>
      <c r="G16179" s="18" t="str">
        <f t="shared" si="1029"/>
        <v/>
      </c>
      <c r="H16179" s="18" t="str">
        <f t="shared" si="1030"/>
        <v/>
      </c>
    </row>
    <row r="16180" spans="5:8" x14ac:dyDescent="0.25">
      <c r="E16180" s="18" t="str">
        <f t="shared" si="1027"/>
        <v/>
      </c>
      <c r="F16180" s="18" t="str">
        <f t="shared" si="1028"/>
        <v/>
      </c>
      <c r="G16180" s="18" t="str">
        <f t="shared" si="1029"/>
        <v/>
      </c>
      <c r="H16180" s="18" t="str">
        <f t="shared" si="1030"/>
        <v/>
      </c>
    </row>
    <row r="16181" spans="5:8" x14ac:dyDescent="0.25">
      <c r="E16181" s="18" t="str">
        <f t="shared" si="1027"/>
        <v/>
      </c>
      <c r="F16181" s="18" t="str">
        <f t="shared" si="1028"/>
        <v/>
      </c>
      <c r="G16181" s="18" t="str">
        <f t="shared" si="1029"/>
        <v/>
      </c>
      <c r="H16181" s="18" t="str">
        <f t="shared" si="1030"/>
        <v/>
      </c>
    </row>
    <row r="16182" spans="5:8" x14ac:dyDescent="0.25">
      <c r="E16182" s="18" t="str">
        <f t="shared" si="1027"/>
        <v/>
      </c>
      <c r="F16182" s="18" t="str">
        <f t="shared" si="1028"/>
        <v/>
      </c>
      <c r="G16182" s="18" t="str">
        <f t="shared" si="1029"/>
        <v/>
      </c>
      <c r="H16182" s="18" t="str">
        <f t="shared" si="1030"/>
        <v/>
      </c>
    </row>
    <row r="16183" spans="5:8" x14ac:dyDescent="0.25">
      <c r="E16183" s="18" t="str">
        <f t="shared" si="1027"/>
        <v/>
      </c>
      <c r="F16183" s="18" t="str">
        <f t="shared" si="1028"/>
        <v/>
      </c>
      <c r="G16183" s="18" t="str">
        <f t="shared" si="1029"/>
        <v/>
      </c>
      <c r="H16183" s="18" t="str">
        <f t="shared" si="1030"/>
        <v/>
      </c>
    </row>
    <row r="16184" spans="5:8" x14ac:dyDescent="0.25">
      <c r="E16184" s="18" t="str">
        <f t="shared" si="1027"/>
        <v/>
      </c>
      <c r="F16184" s="18" t="str">
        <f t="shared" si="1028"/>
        <v/>
      </c>
      <c r="G16184" s="18" t="str">
        <f t="shared" si="1029"/>
        <v/>
      </c>
      <c r="H16184" s="18" t="str">
        <f t="shared" si="1030"/>
        <v/>
      </c>
    </row>
    <row r="16185" spans="5:8" x14ac:dyDescent="0.25">
      <c r="E16185" s="18" t="str">
        <f t="shared" si="1027"/>
        <v/>
      </c>
      <c r="F16185" s="18" t="str">
        <f t="shared" si="1028"/>
        <v/>
      </c>
      <c r="G16185" s="18" t="str">
        <f t="shared" si="1029"/>
        <v/>
      </c>
      <c r="H16185" s="18" t="str">
        <f t="shared" si="1030"/>
        <v/>
      </c>
    </row>
    <row r="16186" spans="5:8" x14ac:dyDescent="0.25">
      <c r="E16186" s="18" t="str">
        <f t="shared" si="1027"/>
        <v/>
      </c>
      <c r="F16186" s="18" t="str">
        <f t="shared" si="1028"/>
        <v/>
      </c>
      <c r="G16186" s="18" t="str">
        <f t="shared" si="1029"/>
        <v/>
      </c>
      <c r="H16186" s="18" t="str">
        <f t="shared" si="1030"/>
        <v/>
      </c>
    </row>
    <row r="16187" spans="5:8" x14ac:dyDescent="0.25">
      <c r="E16187" s="18" t="str">
        <f t="shared" si="1027"/>
        <v/>
      </c>
      <c r="F16187" s="18" t="str">
        <f t="shared" si="1028"/>
        <v/>
      </c>
      <c r="G16187" s="18" t="str">
        <f t="shared" si="1029"/>
        <v/>
      </c>
      <c r="H16187" s="18" t="str">
        <f t="shared" si="1030"/>
        <v/>
      </c>
    </row>
    <row r="16188" spans="5:8" x14ac:dyDescent="0.25">
      <c r="E16188" s="18" t="str">
        <f t="shared" si="1027"/>
        <v/>
      </c>
      <c r="F16188" s="18" t="str">
        <f t="shared" si="1028"/>
        <v/>
      </c>
      <c r="G16188" s="18" t="str">
        <f t="shared" si="1029"/>
        <v/>
      </c>
      <c r="H16188" s="18" t="str">
        <f t="shared" si="1030"/>
        <v/>
      </c>
    </row>
    <row r="16189" spans="5:8" x14ac:dyDescent="0.25">
      <c r="E16189" s="18" t="str">
        <f t="shared" si="1027"/>
        <v/>
      </c>
      <c r="F16189" s="18" t="str">
        <f t="shared" si="1028"/>
        <v/>
      </c>
      <c r="G16189" s="18" t="str">
        <f t="shared" si="1029"/>
        <v/>
      </c>
      <c r="H16189" s="18" t="str">
        <f t="shared" si="1030"/>
        <v/>
      </c>
    </row>
    <row r="16190" spans="5:8" x14ac:dyDescent="0.25">
      <c r="E16190" s="18" t="str">
        <f t="shared" si="1027"/>
        <v/>
      </c>
      <c r="F16190" s="18" t="str">
        <f t="shared" si="1028"/>
        <v/>
      </c>
      <c r="G16190" s="18" t="str">
        <f t="shared" si="1029"/>
        <v/>
      </c>
      <c r="H16190" s="18" t="str">
        <f t="shared" si="1030"/>
        <v/>
      </c>
    </row>
    <row r="16191" spans="5:8" x14ac:dyDescent="0.25">
      <c r="E16191" s="18" t="str">
        <f t="shared" si="1027"/>
        <v/>
      </c>
      <c r="F16191" s="18" t="str">
        <f t="shared" si="1028"/>
        <v/>
      </c>
      <c r="G16191" s="18" t="str">
        <f t="shared" si="1029"/>
        <v/>
      </c>
      <c r="H16191" s="18" t="str">
        <f t="shared" si="1030"/>
        <v/>
      </c>
    </row>
    <row r="16192" spans="5:8" x14ac:dyDescent="0.25">
      <c r="E16192" s="18" t="str">
        <f t="shared" si="1027"/>
        <v/>
      </c>
      <c r="F16192" s="18" t="str">
        <f t="shared" si="1028"/>
        <v/>
      </c>
      <c r="G16192" s="18" t="str">
        <f t="shared" si="1029"/>
        <v/>
      </c>
      <c r="H16192" s="18" t="str">
        <f t="shared" si="1030"/>
        <v/>
      </c>
    </row>
    <row r="16193" spans="5:8" x14ac:dyDescent="0.25">
      <c r="E16193" s="18" t="str">
        <f t="shared" si="1027"/>
        <v/>
      </c>
      <c r="F16193" s="18" t="str">
        <f t="shared" si="1028"/>
        <v/>
      </c>
      <c r="G16193" s="18" t="str">
        <f t="shared" si="1029"/>
        <v/>
      </c>
      <c r="H16193" s="18" t="str">
        <f t="shared" si="1030"/>
        <v/>
      </c>
    </row>
    <row r="16194" spans="5:8" x14ac:dyDescent="0.25">
      <c r="E16194" s="18" t="str">
        <f t="shared" si="1027"/>
        <v/>
      </c>
      <c r="F16194" s="18" t="str">
        <f t="shared" si="1028"/>
        <v/>
      </c>
      <c r="G16194" s="18" t="str">
        <f t="shared" si="1029"/>
        <v/>
      </c>
      <c r="H16194" s="18" t="str">
        <f t="shared" si="1030"/>
        <v/>
      </c>
    </row>
    <row r="16195" spans="5:8" x14ac:dyDescent="0.25">
      <c r="E16195" s="18" t="str">
        <f t="shared" si="1027"/>
        <v/>
      </c>
      <c r="F16195" s="18" t="str">
        <f t="shared" si="1028"/>
        <v/>
      </c>
      <c r="G16195" s="18" t="str">
        <f t="shared" si="1029"/>
        <v/>
      </c>
      <c r="H16195" s="18" t="str">
        <f t="shared" si="1030"/>
        <v/>
      </c>
    </row>
    <row r="16196" spans="5:8" x14ac:dyDescent="0.25">
      <c r="E16196" s="18" t="str">
        <f t="shared" si="1027"/>
        <v/>
      </c>
      <c r="F16196" s="18" t="str">
        <f t="shared" si="1028"/>
        <v/>
      </c>
      <c r="G16196" s="18" t="str">
        <f t="shared" si="1029"/>
        <v/>
      </c>
      <c r="H16196" s="18" t="str">
        <f t="shared" si="1030"/>
        <v/>
      </c>
    </row>
    <row r="16197" spans="5:8" x14ac:dyDescent="0.25">
      <c r="E16197" s="18" t="str">
        <f t="shared" si="1027"/>
        <v/>
      </c>
      <c r="F16197" s="18" t="str">
        <f t="shared" si="1028"/>
        <v/>
      </c>
      <c r="G16197" s="18" t="str">
        <f t="shared" si="1029"/>
        <v/>
      </c>
      <c r="H16197" s="18" t="str">
        <f t="shared" si="1030"/>
        <v/>
      </c>
    </row>
    <row r="16198" spans="5:8" x14ac:dyDescent="0.25">
      <c r="E16198" s="18" t="str">
        <f t="shared" ref="E16198:E16261" si="1031">IF($C16198="","",IFERROR(INDEX(ItemPriceCol,MATCH($C16198,ItemName,0)),""))</f>
        <v/>
      </c>
      <c r="F16198" s="18" t="str">
        <f t="shared" ref="F16198:F16261" si="1032">IF(OR($D16198="",$E16198=""),"",$D16198*$E16198)</f>
        <v/>
      </c>
      <c r="G16198" s="18" t="str">
        <f t="shared" ref="G16198:G16261" si="1033">IF($C16198="","",IFERROR(INDEX(ItemCostCol,MATCH($C16198,ItemName,0)),""))</f>
        <v/>
      </c>
      <c r="H16198" s="18" t="str">
        <f t="shared" ref="H16198:H16261" si="1034">IF(OR($F16198="",$G16198=""),"",$F16198-$D16198*$G16198)</f>
        <v/>
      </c>
    </row>
    <row r="16199" spans="5:8" x14ac:dyDescent="0.25">
      <c r="E16199" s="18" t="str">
        <f t="shared" si="1031"/>
        <v/>
      </c>
      <c r="F16199" s="18" t="str">
        <f t="shared" si="1032"/>
        <v/>
      </c>
      <c r="G16199" s="18" t="str">
        <f t="shared" si="1033"/>
        <v/>
      </c>
      <c r="H16199" s="18" t="str">
        <f t="shared" si="1034"/>
        <v/>
      </c>
    </row>
    <row r="16200" spans="5:8" x14ac:dyDescent="0.25">
      <c r="E16200" s="18" t="str">
        <f t="shared" si="1031"/>
        <v/>
      </c>
      <c r="F16200" s="18" t="str">
        <f t="shared" si="1032"/>
        <v/>
      </c>
      <c r="G16200" s="18" t="str">
        <f t="shared" si="1033"/>
        <v/>
      </c>
      <c r="H16200" s="18" t="str">
        <f t="shared" si="1034"/>
        <v/>
      </c>
    </row>
    <row r="16201" spans="5:8" x14ac:dyDescent="0.25">
      <c r="E16201" s="18" t="str">
        <f t="shared" si="1031"/>
        <v/>
      </c>
      <c r="F16201" s="18" t="str">
        <f t="shared" si="1032"/>
        <v/>
      </c>
      <c r="G16201" s="18" t="str">
        <f t="shared" si="1033"/>
        <v/>
      </c>
      <c r="H16201" s="18" t="str">
        <f t="shared" si="1034"/>
        <v/>
      </c>
    </row>
    <row r="16202" spans="5:8" x14ac:dyDescent="0.25">
      <c r="E16202" s="18" t="str">
        <f t="shared" si="1031"/>
        <v/>
      </c>
      <c r="F16202" s="18" t="str">
        <f t="shared" si="1032"/>
        <v/>
      </c>
      <c r="G16202" s="18" t="str">
        <f t="shared" si="1033"/>
        <v/>
      </c>
      <c r="H16202" s="18" t="str">
        <f t="shared" si="1034"/>
        <v/>
      </c>
    </row>
    <row r="16203" spans="5:8" x14ac:dyDescent="0.25">
      <c r="E16203" s="18" t="str">
        <f t="shared" si="1031"/>
        <v/>
      </c>
      <c r="F16203" s="18" t="str">
        <f t="shared" si="1032"/>
        <v/>
      </c>
      <c r="G16203" s="18" t="str">
        <f t="shared" si="1033"/>
        <v/>
      </c>
      <c r="H16203" s="18" t="str">
        <f t="shared" si="1034"/>
        <v/>
      </c>
    </row>
    <row r="16204" spans="5:8" x14ac:dyDescent="0.25">
      <c r="E16204" s="18" t="str">
        <f t="shared" si="1031"/>
        <v/>
      </c>
      <c r="F16204" s="18" t="str">
        <f t="shared" si="1032"/>
        <v/>
      </c>
      <c r="G16204" s="18" t="str">
        <f t="shared" si="1033"/>
        <v/>
      </c>
      <c r="H16204" s="18" t="str">
        <f t="shared" si="1034"/>
        <v/>
      </c>
    </row>
    <row r="16205" spans="5:8" x14ac:dyDescent="0.25">
      <c r="E16205" s="18" t="str">
        <f t="shared" si="1031"/>
        <v/>
      </c>
      <c r="F16205" s="18" t="str">
        <f t="shared" si="1032"/>
        <v/>
      </c>
      <c r="G16205" s="18" t="str">
        <f t="shared" si="1033"/>
        <v/>
      </c>
      <c r="H16205" s="18" t="str">
        <f t="shared" si="1034"/>
        <v/>
      </c>
    </row>
    <row r="16206" spans="5:8" x14ac:dyDescent="0.25">
      <c r="E16206" s="18" t="str">
        <f t="shared" si="1031"/>
        <v/>
      </c>
      <c r="F16206" s="18" t="str">
        <f t="shared" si="1032"/>
        <v/>
      </c>
      <c r="G16206" s="18" t="str">
        <f t="shared" si="1033"/>
        <v/>
      </c>
      <c r="H16206" s="18" t="str">
        <f t="shared" si="1034"/>
        <v/>
      </c>
    </row>
    <row r="16207" spans="5:8" x14ac:dyDescent="0.25">
      <c r="E16207" s="18" t="str">
        <f t="shared" si="1031"/>
        <v/>
      </c>
      <c r="F16207" s="18" t="str">
        <f t="shared" si="1032"/>
        <v/>
      </c>
      <c r="G16207" s="18" t="str">
        <f t="shared" si="1033"/>
        <v/>
      </c>
      <c r="H16207" s="18" t="str">
        <f t="shared" si="1034"/>
        <v/>
      </c>
    </row>
    <row r="16208" spans="5:8" x14ac:dyDescent="0.25">
      <c r="E16208" s="18" t="str">
        <f t="shared" si="1031"/>
        <v/>
      </c>
      <c r="F16208" s="18" t="str">
        <f t="shared" si="1032"/>
        <v/>
      </c>
      <c r="G16208" s="18" t="str">
        <f t="shared" si="1033"/>
        <v/>
      </c>
      <c r="H16208" s="18" t="str">
        <f t="shared" si="1034"/>
        <v/>
      </c>
    </row>
    <row r="16209" spans="5:8" x14ac:dyDescent="0.25">
      <c r="E16209" s="18" t="str">
        <f t="shared" si="1031"/>
        <v/>
      </c>
      <c r="F16209" s="18" t="str">
        <f t="shared" si="1032"/>
        <v/>
      </c>
      <c r="G16209" s="18" t="str">
        <f t="shared" si="1033"/>
        <v/>
      </c>
      <c r="H16209" s="18" t="str">
        <f t="shared" si="1034"/>
        <v/>
      </c>
    </row>
    <row r="16210" spans="5:8" x14ac:dyDescent="0.25">
      <c r="E16210" s="18" t="str">
        <f t="shared" si="1031"/>
        <v/>
      </c>
      <c r="F16210" s="18" t="str">
        <f t="shared" si="1032"/>
        <v/>
      </c>
      <c r="G16210" s="18" t="str">
        <f t="shared" si="1033"/>
        <v/>
      </c>
      <c r="H16210" s="18" t="str">
        <f t="shared" si="1034"/>
        <v/>
      </c>
    </row>
    <row r="16211" spans="5:8" x14ac:dyDescent="0.25">
      <c r="E16211" s="18" t="str">
        <f t="shared" si="1031"/>
        <v/>
      </c>
      <c r="F16211" s="18" t="str">
        <f t="shared" si="1032"/>
        <v/>
      </c>
      <c r="G16211" s="18" t="str">
        <f t="shared" si="1033"/>
        <v/>
      </c>
      <c r="H16211" s="18" t="str">
        <f t="shared" si="1034"/>
        <v/>
      </c>
    </row>
    <row r="16212" spans="5:8" x14ac:dyDescent="0.25">
      <c r="E16212" s="18" t="str">
        <f t="shared" si="1031"/>
        <v/>
      </c>
      <c r="F16212" s="18" t="str">
        <f t="shared" si="1032"/>
        <v/>
      </c>
      <c r="G16212" s="18" t="str">
        <f t="shared" si="1033"/>
        <v/>
      </c>
      <c r="H16212" s="18" t="str">
        <f t="shared" si="1034"/>
        <v/>
      </c>
    </row>
    <row r="16213" spans="5:8" x14ac:dyDescent="0.25">
      <c r="E16213" s="18" t="str">
        <f t="shared" si="1031"/>
        <v/>
      </c>
      <c r="F16213" s="18" t="str">
        <f t="shared" si="1032"/>
        <v/>
      </c>
      <c r="G16213" s="18" t="str">
        <f t="shared" si="1033"/>
        <v/>
      </c>
      <c r="H16213" s="18" t="str">
        <f t="shared" si="1034"/>
        <v/>
      </c>
    </row>
    <row r="16214" spans="5:8" x14ac:dyDescent="0.25">
      <c r="E16214" s="18" t="str">
        <f t="shared" si="1031"/>
        <v/>
      </c>
      <c r="F16214" s="18" t="str">
        <f t="shared" si="1032"/>
        <v/>
      </c>
      <c r="G16214" s="18" t="str">
        <f t="shared" si="1033"/>
        <v/>
      </c>
      <c r="H16214" s="18" t="str">
        <f t="shared" si="1034"/>
        <v/>
      </c>
    </row>
    <row r="16215" spans="5:8" x14ac:dyDescent="0.25">
      <c r="E16215" s="18" t="str">
        <f t="shared" si="1031"/>
        <v/>
      </c>
      <c r="F16215" s="18" t="str">
        <f t="shared" si="1032"/>
        <v/>
      </c>
      <c r="G16215" s="18" t="str">
        <f t="shared" si="1033"/>
        <v/>
      </c>
      <c r="H16215" s="18" t="str">
        <f t="shared" si="1034"/>
        <v/>
      </c>
    </row>
    <row r="16216" spans="5:8" x14ac:dyDescent="0.25">
      <c r="E16216" s="18" t="str">
        <f t="shared" si="1031"/>
        <v/>
      </c>
      <c r="F16216" s="18" t="str">
        <f t="shared" si="1032"/>
        <v/>
      </c>
      <c r="G16216" s="18" t="str">
        <f t="shared" si="1033"/>
        <v/>
      </c>
      <c r="H16216" s="18" t="str">
        <f t="shared" si="1034"/>
        <v/>
      </c>
    </row>
    <row r="16217" spans="5:8" x14ac:dyDescent="0.25">
      <c r="E16217" s="18" t="str">
        <f t="shared" si="1031"/>
        <v/>
      </c>
      <c r="F16217" s="18" t="str">
        <f t="shared" si="1032"/>
        <v/>
      </c>
      <c r="G16217" s="18" t="str">
        <f t="shared" si="1033"/>
        <v/>
      </c>
      <c r="H16217" s="18" t="str">
        <f t="shared" si="1034"/>
        <v/>
      </c>
    </row>
    <row r="16218" spans="5:8" x14ac:dyDescent="0.25">
      <c r="E16218" s="18" t="str">
        <f t="shared" si="1031"/>
        <v/>
      </c>
      <c r="F16218" s="18" t="str">
        <f t="shared" si="1032"/>
        <v/>
      </c>
      <c r="G16218" s="18" t="str">
        <f t="shared" si="1033"/>
        <v/>
      </c>
      <c r="H16218" s="18" t="str">
        <f t="shared" si="1034"/>
        <v/>
      </c>
    </row>
    <row r="16219" spans="5:8" x14ac:dyDescent="0.25">
      <c r="E16219" s="18" t="str">
        <f t="shared" si="1031"/>
        <v/>
      </c>
      <c r="F16219" s="18" t="str">
        <f t="shared" si="1032"/>
        <v/>
      </c>
      <c r="G16219" s="18" t="str">
        <f t="shared" si="1033"/>
        <v/>
      </c>
      <c r="H16219" s="18" t="str">
        <f t="shared" si="1034"/>
        <v/>
      </c>
    </row>
    <row r="16220" spans="5:8" x14ac:dyDescent="0.25">
      <c r="E16220" s="18" t="str">
        <f t="shared" si="1031"/>
        <v/>
      </c>
      <c r="F16220" s="18" t="str">
        <f t="shared" si="1032"/>
        <v/>
      </c>
      <c r="G16220" s="18" t="str">
        <f t="shared" si="1033"/>
        <v/>
      </c>
      <c r="H16220" s="18" t="str">
        <f t="shared" si="1034"/>
        <v/>
      </c>
    </row>
    <row r="16221" spans="5:8" x14ac:dyDescent="0.25">
      <c r="E16221" s="18" t="str">
        <f t="shared" si="1031"/>
        <v/>
      </c>
      <c r="F16221" s="18" t="str">
        <f t="shared" si="1032"/>
        <v/>
      </c>
      <c r="G16221" s="18" t="str">
        <f t="shared" si="1033"/>
        <v/>
      </c>
      <c r="H16221" s="18" t="str">
        <f t="shared" si="1034"/>
        <v/>
      </c>
    </row>
    <row r="16222" spans="5:8" x14ac:dyDescent="0.25">
      <c r="E16222" s="18" t="str">
        <f t="shared" si="1031"/>
        <v/>
      </c>
      <c r="F16222" s="18" t="str">
        <f t="shared" si="1032"/>
        <v/>
      </c>
      <c r="G16222" s="18" t="str">
        <f t="shared" si="1033"/>
        <v/>
      </c>
      <c r="H16222" s="18" t="str">
        <f t="shared" si="1034"/>
        <v/>
      </c>
    </row>
    <row r="16223" spans="5:8" x14ac:dyDescent="0.25">
      <c r="E16223" s="18" t="str">
        <f t="shared" si="1031"/>
        <v/>
      </c>
      <c r="F16223" s="18" t="str">
        <f t="shared" si="1032"/>
        <v/>
      </c>
      <c r="G16223" s="18" t="str">
        <f t="shared" si="1033"/>
        <v/>
      </c>
      <c r="H16223" s="18" t="str">
        <f t="shared" si="1034"/>
        <v/>
      </c>
    </row>
    <row r="16224" spans="5:8" x14ac:dyDescent="0.25">
      <c r="E16224" s="18" t="str">
        <f t="shared" si="1031"/>
        <v/>
      </c>
      <c r="F16224" s="18" t="str">
        <f t="shared" si="1032"/>
        <v/>
      </c>
      <c r="G16224" s="18" t="str">
        <f t="shared" si="1033"/>
        <v/>
      </c>
      <c r="H16224" s="18" t="str">
        <f t="shared" si="1034"/>
        <v/>
      </c>
    </row>
    <row r="16225" spans="5:8" x14ac:dyDescent="0.25">
      <c r="E16225" s="18" t="str">
        <f t="shared" si="1031"/>
        <v/>
      </c>
      <c r="F16225" s="18" t="str">
        <f t="shared" si="1032"/>
        <v/>
      </c>
      <c r="G16225" s="18" t="str">
        <f t="shared" si="1033"/>
        <v/>
      </c>
      <c r="H16225" s="18" t="str">
        <f t="shared" si="1034"/>
        <v/>
      </c>
    </row>
    <row r="16226" spans="5:8" x14ac:dyDescent="0.25">
      <c r="E16226" s="18" t="str">
        <f t="shared" si="1031"/>
        <v/>
      </c>
      <c r="F16226" s="18" t="str">
        <f t="shared" si="1032"/>
        <v/>
      </c>
      <c r="G16226" s="18" t="str">
        <f t="shared" si="1033"/>
        <v/>
      </c>
      <c r="H16226" s="18" t="str">
        <f t="shared" si="1034"/>
        <v/>
      </c>
    </row>
    <row r="16227" spans="5:8" x14ac:dyDescent="0.25">
      <c r="E16227" s="18" t="str">
        <f t="shared" si="1031"/>
        <v/>
      </c>
      <c r="F16227" s="18" t="str">
        <f t="shared" si="1032"/>
        <v/>
      </c>
      <c r="G16227" s="18" t="str">
        <f t="shared" si="1033"/>
        <v/>
      </c>
      <c r="H16227" s="18" t="str">
        <f t="shared" si="1034"/>
        <v/>
      </c>
    </row>
    <row r="16228" spans="5:8" x14ac:dyDescent="0.25">
      <c r="E16228" s="18" t="str">
        <f t="shared" si="1031"/>
        <v/>
      </c>
      <c r="F16228" s="18" t="str">
        <f t="shared" si="1032"/>
        <v/>
      </c>
      <c r="G16228" s="18" t="str">
        <f t="shared" si="1033"/>
        <v/>
      </c>
      <c r="H16228" s="18" t="str">
        <f t="shared" si="1034"/>
        <v/>
      </c>
    </row>
    <row r="16229" spans="5:8" x14ac:dyDescent="0.25">
      <c r="E16229" s="18" t="str">
        <f t="shared" si="1031"/>
        <v/>
      </c>
      <c r="F16229" s="18" t="str">
        <f t="shared" si="1032"/>
        <v/>
      </c>
      <c r="G16229" s="18" t="str">
        <f t="shared" si="1033"/>
        <v/>
      </c>
      <c r="H16229" s="18" t="str">
        <f t="shared" si="1034"/>
        <v/>
      </c>
    </row>
    <row r="16230" spans="5:8" x14ac:dyDescent="0.25">
      <c r="E16230" s="18" t="str">
        <f t="shared" si="1031"/>
        <v/>
      </c>
      <c r="F16230" s="18" t="str">
        <f t="shared" si="1032"/>
        <v/>
      </c>
      <c r="G16230" s="18" t="str">
        <f t="shared" si="1033"/>
        <v/>
      </c>
      <c r="H16230" s="18" t="str">
        <f t="shared" si="1034"/>
        <v/>
      </c>
    </row>
    <row r="16231" spans="5:8" x14ac:dyDescent="0.25">
      <c r="E16231" s="18" t="str">
        <f t="shared" si="1031"/>
        <v/>
      </c>
      <c r="F16231" s="18" t="str">
        <f t="shared" si="1032"/>
        <v/>
      </c>
      <c r="G16231" s="18" t="str">
        <f t="shared" si="1033"/>
        <v/>
      </c>
      <c r="H16231" s="18" t="str">
        <f t="shared" si="1034"/>
        <v/>
      </c>
    </row>
    <row r="16232" spans="5:8" x14ac:dyDescent="0.25">
      <c r="E16232" s="18" t="str">
        <f t="shared" si="1031"/>
        <v/>
      </c>
      <c r="F16232" s="18" t="str">
        <f t="shared" si="1032"/>
        <v/>
      </c>
      <c r="G16232" s="18" t="str">
        <f t="shared" si="1033"/>
        <v/>
      </c>
      <c r="H16232" s="18" t="str">
        <f t="shared" si="1034"/>
        <v/>
      </c>
    </row>
    <row r="16233" spans="5:8" x14ac:dyDescent="0.25">
      <c r="E16233" s="18" t="str">
        <f t="shared" si="1031"/>
        <v/>
      </c>
      <c r="F16233" s="18" t="str">
        <f t="shared" si="1032"/>
        <v/>
      </c>
      <c r="G16233" s="18" t="str">
        <f t="shared" si="1033"/>
        <v/>
      </c>
      <c r="H16233" s="18" t="str">
        <f t="shared" si="1034"/>
        <v/>
      </c>
    </row>
    <row r="16234" spans="5:8" x14ac:dyDescent="0.25">
      <c r="E16234" s="18" t="str">
        <f t="shared" si="1031"/>
        <v/>
      </c>
      <c r="F16234" s="18" t="str">
        <f t="shared" si="1032"/>
        <v/>
      </c>
      <c r="G16234" s="18" t="str">
        <f t="shared" si="1033"/>
        <v/>
      </c>
      <c r="H16234" s="18" t="str">
        <f t="shared" si="1034"/>
        <v/>
      </c>
    </row>
    <row r="16235" spans="5:8" x14ac:dyDescent="0.25">
      <c r="E16235" s="18" t="str">
        <f t="shared" si="1031"/>
        <v/>
      </c>
      <c r="F16235" s="18" t="str">
        <f t="shared" si="1032"/>
        <v/>
      </c>
      <c r="G16235" s="18" t="str">
        <f t="shared" si="1033"/>
        <v/>
      </c>
      <c r="H16235" s="18" t="str">
        <f t="shared" si="1034"/>
        <v/>
      </c>
    </row>
    <row r="16236" spans="5:8" x14ac:dyDescent="0.25">
      <c r="E16236" s="18" t="str">
        <f t="shared" si="1031"/>
        <v/>
      </c>
      <c r="F16236" s="18" t="str">
        <f t="shared" si="1032"/>
        <v/>
      </c>
      <c r="G16236" s="18" t="str">
        <f t="shared" si="1033"/>
        <v/>
      </c>
      <c r="H16236" s="18" t="str">
        <f t="shared" si="1034"/>
        <v/>
      </c>
    </row>
    <row r="16237" spans="5:8" x14ac:dyDescent="0.25">
      <c r="E16237" s="18" t="str">
        <f t="shared" si="1031"/>
        <v/>
      </c>
      <c r="F16237" s="18" t="str">
        <f t="shared" si="1032"/>
        <v/>
      </c>
      <c r="G16237" s="18" t="str">
        <f t="shared" si="1033"/>
        <v/>
      </c>
      <c r="H16237" s="18" t="str">
        <f t="shared" si="1034"/>
        <v/>
      </c>
    </row>
    <row r="16238" spans="5:8" x14ac:dyDescent="0.25">
      <c r="E16238" s="18" t="str">
        <f t="shared" si="1031"/>
        <v/>
      </c>
      <c r="F16238" s="18" t="str">
        <f t="shared" si="1032"/>
        <v/>
      </c>
      <c r="G16238" s="18" t="str">
        <f t="shared" si="1033"/>
        <v/>
      </c>
      <c r="H16238" s="18" t="str">
        <f t="shared" si="1034"/>
        <v/>
      </c>
    </row>
    <row r="16239" spans="5:8" x14ac:dyDescent="0.25">
      <c r="E16239" s="18" t="str">
        <f t="shared" si="1031"/>
        <v/>
      </c>
      <c r="F16239" s="18" t="str">
        <f t="shared" si="1032"/>
        <v/>
      </c>
      <c r="G16239" s="18" t="str">
        <f t="shared" si="1033"/>
        <v/>
      </c>
      <c r="H16239" s="18" t="str">
        <f t="shared" si="1034"/>
        <v/>
      </c>
    </row>
    <row r="16240" spans="5:8" x14ac:dyDescent="0.25">
      <c r="E16240" s="18" t="str">
        <f t="shared" si="1031"/>
        <v/>
      </c>
      <c r="F16240" s="18" t="str">
        <f t="shared" si="1032"/>
        <v/>
      </c>
      <c r="G16240" s="18" t="str">
        <f t="shared" si="1033"/>
        <v/>
      </c>
      <c r="H16240" s="18" t="str">
        <f t="shared" si="1034"/>
        <v/>
      </c>
    </row>
    <row r="16241" spans="5:8" x14ac:dyDescent="0.25">
      <c r="E16241" s="18" t="str">
        <f t="shared" si="1031"/>
        <v/>
      </c>
      <c r="F16241" s="18" t="str">
        <f t="shared" si="1032"/>
        <v/>
      </c>
      <c r="G16241" s="18" t="str">
        <f t="shared" si="1033"/>
        <v/>
      </c>
      <c r="H16241" s="18" t="str">
        <f t="shared" si="1034"/>
        <v/>
      </c>
    </row>
    <row r="16242" spans="5:8" x14ac:dyDescent="0.25">
      <c r="E16242" s="18" t="str">
        <f t="shared" si="1031"/>
        <v/>
      </c>
      <c r="F16242" s="18" t="str">
        <f t="shared" si="1032"/>
        <v/>
      </c>
      <c r="G16242" s="18" t="str">
        <f t="shared" si="1033"/>
        <v/>
      </c>
      <c r="H16242" s="18" t="str">
        <f t="shared" si="1034"/>
        <v/>
      </c>
    </row>
    <row r="16243" spans="5:8" x14ac:dyDescent="0.25">
      <c r="E16243" s="18" t="str">
        <f t="shared" si="1031"/>
        <v/>
      </c>
      <c r="F16243" s="18" t="str">
        <f t="shared" si="1032"/>
        <v/>
      </c>
      <c r="G16243" s="18" t="str">
        <f t="shared" si="1033"/>
        <v/>
      </c>
      <c r="H16243" s="18" t="str">
        <f t="shared" si="1034"/>
        <v/>
      </c>
    </row>
    <row r="16244" spans="5:8" x14ac:dyDescent="0.25">
      <c r="E16244" s="18" t="str">
        <f t="shared" si="1031"/>
        <v/>
      </c>
      <c r="F16244" s="18" t="str">
        <f t="shared" si="1032"/>
        <v/>
      </c>
      <c r="G16244" s="18" t="str">
        <f t="shared" si="1033"/>
        <v/>
      </c>
      <c r="H16244" s="18" t="str">
        <f t="shared" si="1034"/>
        <v/>
      </c>
    </row>
    <row r="16245" spans="5:8" x14ac:dyDescent="0.25">
      <c r="E16245" s="18" t="str">
        <f t="shared" si="1031"/>
        <v/>
      </c>
      <c r="F16245" s="18" t="str">
        <f t="shared" si="1032"/>
        <v/>
      </c>
      <c r="G16245" s="18" t="str">
        <f t="shared" si="1033"/>
        <v/>
      </c>
      <c r="H16245" s="18" t="str">
        <f t="shared" si="1034"/>
        <v/>
      </c>
    </row>
    <row r="16246" spans="5:8" x14ac:dyDescent="0.25">
      <c r="E16246" s="18" t="str">
        <f t="shared" si="1031"/>
        <v/>
      </c>
      <c r="F16246" s="18" t="str">
        <f t="shared" si="1032"/>
        <v/>
      </c>
      <c r="G16246" s="18" t="str">
        <f t="shared" si="1033"/>
        <v/>
      </c>
      <c r="H16246" s="18" t="str">
        <f t="shared" si="1034"/>
        <v/>
      </c>
    </row>
    <row r="16247" spans="5:8" x14ac:dyDescent="0.25">
      <c r="E16247" s="18" t="str">
        <f t="shared" si="1031"/>
        <v/>
      </c>
      <c r="F16247" s="18" t="str">
        <f t="shared" si="1032"/>
        <v/>
      </c>
      <c r="G16247" s="18" t="str">
        <f t="shared" si="1033"/>
        <v/>
      </c>
      <c r="H16247" s="18" t="str">
        <f t="shared" si="1034"/>
        <v/>
      </c>
    </row>
    <row r="16248" spans="5:8" x14ac:dyDescent="0.25">
      <c r="E16248" s="18" t="str">
        <f t="shared" si="1031"/>
        <v/>
      </c>
      <c r="F16248" s="18" t="str">
        <f t="shared" si="1032"/>
        <v/>
      </c>
      <c r="G16248" s="18" t="str">
        <f t="shared" si="1033"/>
        <v/>
      </c>
      <c r="H16248" s="18" t="str">
        <f t="shared" si="1034"/>
        <v/>
      </c>
    </row>
    <row r="16249" spans="5:8" x14ac:dyDescent="0.25">
      <c r="E16249" s="18" t="str">
        <f t="shared" si="1031"/>
        <v/>
      </c>
      <c r="F16249" s="18" t="str">
        <f t="shared" si="1032"/>
        <v/>
      </c>
      <c r="G16249" s="18" t="str">
        <f t="shared" si="1033"/>
        <v/>
      </c>
      <c r="H16249" s="18" t="str">
        <f t="shared" si="1034"/>
        <v/>
      </c>
    </row>
    <row r="16250" spans="5:8" x14ac:dyDescent="0.25">
      <c r="E16250" s="18" t="str">
        <f t="shared" si="1031"/>
        <v/>
      </c>
      <c r="F16250" s="18" t="str">
        <f t="shared" si="1032"/>
        <v/>
      </c>
      <c r="G16250" s="18" t="str">
        <f t="shared" si="1033"/>
        <v/>
      </c>
      <c r="H16250" s="18" t="str">
        <f t="shared" si="1034"/>
        <v/>
      </c>
    </row>
    <row r="16251" spans="5:8" x14ac:dyDescent="0.25">
      <c r="E16251" s="18" t="str">
        <f t="shared" si="1031"/>
        <v/>
      </c>
      <c r="F16251" s="18" t="str">
        <f t="shared" si="1032"/>
        <v/>
      </c>
      <c r="G16251" s="18" t="str">
        <f t="shared" si="1033"/>
        <v/>
      </c>
      <c r="H16251" s="18" t="str">
        <f t="shared" si="1034"/>
        <v/>
      </c>
    </row>
    <row r="16252" spans="5:8" x14ac:dyDescent="0.25">
      <c r="E16252" s="18" t="str">
        <f t="shared" si="1031"/>
        <v/>
      </c>
      <c r="F16252" s="18" t="str">
        <f t="shared" si="1032"/>
        <v/>
      </c>
      <c r="G16252" s="18" t="str">
        <f t="shared" si="1033"/>
        <v/>
      </c>
      <c r="H16252" s="18" t="str">
        <f t="shared" si="1034"/>
        <v/>
      </c>
    </row>
    <row r="16253" spans="5:8" x14ac:dyDescent="0.25">
      <c r="E16253" s="18" t="str">
        <f t="shared" si="1031"/>
        <v/>
      </c>
      <c r="F16253" s="18" t="str">
        <f t="shared" si="1032"/>
        <v/>
      </c>
      <c r="G16253" s="18" t="str">
        <f t="shared" si="1033"/>
        <v/>
      </c>
      <c r="H16253" s="18" t="str">
        <f t="shared" si="1034"/>
        <v/>
      </c>
    </row>
    <row r="16254" spans="5:8" x14ac:dyDescent="0.25">
      <c r="E16254" s="18" t="str">
        <f t="shared" si="1031"/>
        <v/>
      </c>
      <c r="F16254" s="18" t="str">
        <f t="shared" si="1032"/>
        <v/>
      </c>
      <c r="G16254" s="18" t="str">
        <f t="shared" si="1033"/>
        <v/>
      </c>
      <c r="H16254" s="18" t="str">
        <f t="shared" si="1034"/>
        <v/>
      </c>
    </row>
    <row r="16255" spans="5:8" x14ac:dyDescent="0.25">
      <c r="E16255" s="18" t="str">
        <f t="shared" si="1031"/>
        <v/>
      </c>
      <c r="F16255" s="18" t="str">
        <f t="shared" si="1032"/>
        <v/>
      </c>
      <c r="G16255" s="18" t="str">
        <f t="shared" si="1033"/>
        <v/>
      </c>
      <c r="H16255" s="18" t="str">
        <f t="shared" si="1034"/>
        <v/>
      </c>
    </row>
    <row r="16256" spans="5:8" x14ac:dyDescent="0.25">
      <c r="E16256" s="18" t="str">
        <f t="shared" si="1031"/>
        <v/>
      </c>
      <c r="F16256" s="18" t="str">
        <f t="shared" si="1032"/>
        <v/>
      </c>
      <c r="G16256" s="18" t="str">
        <f t="shared" si="1033"/>
        <v/>
      </c>
      <c r="H16256" s="18" t="str">
        <f t="shared" si="1034"/>
        <v/>
      </c>
    </row>
    <row r="16257" spans="5:8" x14ac:dyDescent="0.25">
      <c r="E16257" s="18" t="str">
        <f t="shared" si="1031"/>
        <v/>
      </c>
      <c r="F16257" s="18" t="str">
        <f t="shared" si="1032"/>
        <v/>
      </c>
      <c r="G16257" s="18" t="str">
        <f t="shared" si="1033"/>
        <v/>
      </c>
      <c r="H16257" s="18" t="str">
        <f t="shared" si="1034"/>
        <v/>
      </c>
    </row>
    <row r="16258" spans="5:8" x14ac:dyDescent="0.25">
      <c r="E16258" s="18" t="str">
        <f t="shared" si="1031"/>
        <v/>
      </c>
      <c r="F16258" s="18" t="str">
        <f t="shared" si="1032"/>
        <v/>
      </c>
      <c r="G16258" s="18" t="str">
        <f t="shared" si="1033"/>
        <v/>
      </c>
      <c r="H16258" s="18" t="str">
        <f t="shared" si="1034"/>
        <v/>
      </c>
    </row>
    <row r="16259" spans="5:8" x14ac:dyDescent="0.25">
      <c r="E16259" s="18" t="str">
        <f t="shared" si="1031"/>
        <v/>
      </c>
      <c r="F16259" s="18" t="str">
        <f t="shared" si="1032"/>
        <v/>
      </c>
      <c r="G16259" s="18" t="str">
        <f t="shared" si="1033"/>
        <v/>
      </c>
      <c r="H16259" s="18" t="str">
        <f t="shared" si="1034"/>
        <v/>
      </c>
    </row>
    <row r="16260" spans="5:8" x14ac:dyDescent="0.25">
      <c r="E16260" s="18" t="str">
        <f t="shared" si="1031"/>
        <v/>
      </c>
      <c r="F16260" s="18" t="str">
        <f t="shared" si="1032"/>
        <v/>
      </c>
      <c r="G16260" s="18" t="str">
        <f t="shared" si="1033"/>
        <v/>
      </c>
      <c r="H16260" s="18" t="str">
        <f t="shared" si="1034"/>
        <v/>
      </c>
    </row>
    <row r="16261" spans="5:8" x14ac:dyDescent="0.25">
      <c r="E16261" s="18" t="str">
        <f t="shared" si="1031"/>
        <v/>
      </c>
      <c r="F16261" s="18" t="str">
        <f t="shared" si="1032"/>
        <v/>
      </c>
      <c r="G16261" s="18" t="str">
        <f t="shared" si="1033"/>
        <v/>
      </c>
      <c r="H16261" s="18" t="str">
        <f t="shared" si="1034"/>
        <v/>
      </c>
    </row>
    <row r="16262" spans="5:8" x14ac:dyDescent="0.25">
      <c r="E16262" s="18" t="str">
        <f t="shared" ref="E16262:E16325" si="1035">IF($C16262="","",IFERROR(INDEX(ItemPriceCol,MATCH($C16262,ItemName,0)),""))</f>
        <v/>
      </c>
      <c r="F16262" s="18" t="str">
        <f t="shared" ref="F16262:F16325" si="1036">IF(OR($D16262="",$E16262=""),"",$D16262*$E16262)</f>
        <v/>
      </c>
      <c r="G16262" s="18" t="str">
        <f t="shared" ref="G16262:G16325" si="1037">IF($C16262="","",IFERROR(INDEX(ItemCostCol,MATCH($C16262,ItemName,0)),""))</f>
        <v/>
      </c>
      <c r="H16262" s="18" t="str">
        <f t="shared" ref="H16262:H16325" si="1038">IF(OR($F16262="",$G16262=""),"",$F16262-$D16262*$G16262)</f>
        <v/>
      </c>
    </row>
    <row r="16263" spans="5:8" x14ac:dyDescent="0.25">
      <c r="E16263" s="18" t="str">
        <f t="shared" si="1035"/>
        <v/>
      </c>
      <c r="F16263" s="18" t="str">
        <f t="shared" si="1036"/>
        <v/>
      </c>
      <c r="G16263" s="18" t="str">
        <f t="shared" si="1037"/>
        <v/>
      </c>
      <c r="H16263" s="18" t="str">
        <f t="shared" si="1038"/>
        <v/>
      </c>
    </row>
    <row r="16264" spans="5:8" x14ac:dyDescent="0.25">
      <c r="E16264" s="18" t="str">
        <f t="shared" si="1035"/>
        <v/>
      </c>
      <c r="F16264" s="18" t="str">
        <f t="shared" si="1036"/>
        <v/>
      </c>
      <c r="G16264" s="18" t="str">
        <f t="shared" si="1037"/>
        <v/>
      </c>
      <c r="H16264" s="18" t="str">
        <f t="shared" si="1038"/>
        <v/>
      </c>
    </row>
    <row r="16265" spans="5:8" x14ac:dyDescent="0.25">
      <c r="E16265" s="18" t="str">
        <f t="shared" si="1035"/>
        <v/>
      </c>
      <c r="F16265" s="18" t="str">
        <f t="shared" si="1036"/>
        <v/>
      </c>
      <c r="G16265" s="18" t="str">
        <f t="shared" si="1037"/>
        <v/>
      </c>
      <c r="H16265" s="18" t="str">
        <f t="shared" si="1038"/>
        <v/>
      </c>
    </row>
    <row r="16266" spans="5:8" x14ac:dyDescent="0.25">
      <c r="E16266" s="18" t="str">
        <f t="shared" si="1035"/>
        <v/>
      </c>
      <c r="F16266" s="18" t="str">
        <f t="shared" si="1036"/>
        <v/>
      </c>
      <c r="G16266" s="18" t="str">
        <f t="shared" si="1037"/>
        <v/>
      </c>
      <c r="H16266" s="18" t="str">
        <f t="shared" si="1038"/>
        <v/>
      </c>
    </row>
    <row r="16267" spans="5:8" x14ac:dyDescent="0.25">
      <c r="E16267" s="18" t="str">
        <f t="shared" si="1035"/>
        <v/>
      </c>
      <c r="F16267" s="18" t="str">
        <f t="shared" si="1036"/>
        <v/>
      </c>
      <c r="G16267" s="18" t="str">
        <f t="shared" si="1037"/>
        <v/>
      </c>
      <c r="H16267" s="18" t="str">
        <f t="shared" si="1038"/>
        <v/>
      </c>
    </row>
    <row r="16268" spans="5:8" x14ac:dyDescent="0.25">
      <c r="E16268" s="18" t="str">
        <f t="shared" si="1035"/>
        <v/>
      </c>
      <c r="F16268" s="18" t="str">
        <f t="shared" si="1036"/>
        <v/>
      </c>
      <c r="G16268" s="18" t="str">
        <f t="shared" si="1037"/>
        <v/>
      </c>
      <c r="H16268" s="18" t="str">
        <f t="shared" si="1038"/>
        <v/>
      </c>
    </row>
    <row r="16269" spans="5:8" x14ac:dyDescent="0.25">
      <c r="E16269" s="18" t="str">
        <f t="shared" si="1035"/>
        <v/>
      </c>
      <c r="F16269" s="18" t="str">
        <f t="shared" si="1036"/>
        <v/>
      </c>
      <c r="G16269" s="18" t="str">
        <f t="shared" si="1037"/>
        <v/>
      </c>
      <c r="H16269" s="18" t="str">
        <f t="shared" si="1038"/>
        <v/>
      </c>
    </row>
    <row r="16270" spans="5:8" x14ac:dyDescent="0.25">
      <c r="E16270" s="18" t="str">
        <f t="shared" si="1035"/>
        <v/>
      </c>
      <c r="F16270" s="18" t="str">
        <f t="shared" si="1036"/>
        <v/>
      </c>
      <c r="G16270" s="18" t="str">
        <f t="shared" si="1037"/>
        <v/>
      </c>
      <c r="H16270" s="18" t="str">
        <f t="shared" si="1038"/>
        <v/>
      </c>
    </row>
    <row r="16271" spans="5:8" x14ac:dyDescent="0.25">
      <c r="E16271" s="18" t="str">
        <f t="shared" si="1035"/>
        <v/>
      </c>
      <c r="F16271" s="18" t="str">
        <f t="shared" si="1036"/>
        <v/>
      </c>
      <c r="G16271" s="18" t="str">
        <f t="shared" si="1037"/>
        <v/>
      </c>
      <c r="H16271" s="18" t="str">
        <f t="shared" si="1038"/>
        <v/>
      </c>
    </row>
    <row r="16272" spans="5:8" x14ac:dyDescent="0.25">
      <c r="E16272" s="18" t="str">
        <f t="shared" si="1035"/>
        <v/>
      </c>
      <c r="F16272" s="18" t="str">
        <f t="shared" si="1036"/>
        <v/>
      </c>
      <c r="G16272" s="18" t="str">
        <f t="shared" si="1037"/>
        <v/>
      </c>
      <c r="H16272" s="18" t="str">
        <f t="shared" si="1038"/>
        <v/>
      </c>
    </row>
    <row r="16273" spans="5:8" x14ac:dyDescent="0.25">
      <c r="E16273" s="18" t="str">
        <f t="shared" si="1035"/>
        <v/>
      </c>
      <c r="F16273" s="18" t="str">
        <f t="shared" si="1036"/>
        <v/>
      </c>
      <c r="G16273" s="18" t="str">
        <f t="shared" si="1037"/>
        <v/>
      </c>
      <c r="H16273" s="18" t="str">
        <f t="shared" si="1038"/>
        <v/>
      </c>
    </row>
    <row r="16274" spans="5:8" x14ac:dyDescent="0.25">
      <c r="E16274" s="18" t="str">
        <f t="shared" si="1035"/>
        <v/>
      </c>
      <c r="F16274" s="18" t="str">
        <f t="shared" si="1036"/>
        <v/>
      </c>
      <c r="G16274" s="18" t="str">
        <f t="shared" si="1037"/>
        <v/>
      </c>
      <c r="H16274" s="18" t="str">
        <f t="shared" si="1038"/>
        <v/>
      </c>
    </row>
    <row r="16275" spans="5:8" x14ac:dyDescent="0.25">
      <c r="E16275" s="18" t="str">
        <f t="shared" si="1035"/>
        <v/>
      </c>
      <c r="F16275" s="18" t="str">
        <f t="shared" si="1036"/>
        <v/>
      </c>
      <c r="G16275" s="18" t="str">
        <f t="shared" si="1037"/>
        <v/>
      </c>
      <c r="H16275" s="18" t="str">
        <f t="shared" si="1038"/>
        <v/>
      </c>
    </row>
    <row r="16276" spans="5:8" x14ac:dyDescent="0.25">
      <c r="E16276" s="18" t="str">
        <f t="shared" si="1035"/>
        <v/>
      </c>
      <c r="F16276" s="18" t="str">
        <f t="shared" si="1036"/>
        <v/>
      </c>
      <c r="G16276" s="18" t="str">
        <f t="shared" si="1037"/>
        <v/>
      </c>
      <c r="H16276" s="18" t="str">
        <f t="shared" si="1038"/>
        <v/>
      </c>
    </row>
    <row r="16277" spans="5:8" x14ac:dyDescent="0.25">
      <c r="E16277" s="18" t="str">
        <f t="shared" si="1035"/>
        <v/>
      </c>
      <c r="F16277" s="18" t="str">
        <f t="shared" si="1036"/>
        <v/>
      </c>
      <c r="G16277" s="18" t="str">
        <f t="shared" si="1037"/>
        <v/>
      </c>
      <c r="H16277" s="18" t="str">
        <f t="shared" si="1038"/>
        <v/>
      </c>
    </row>
    <row r="16278" spans="5:8" x14ac:dyDescent="0.25">
      <c r="E16278" s="18" t="str">
        <f t="shared" si="1035"/>
        <v/>
      </c>
      <c r="F16278" s="18" t="str">
        <f t="shared" si="1036"/>
        <v/>
      </c>
      <c r="G16278" s="18" t="str">
        <f t="shared" si="1037"/>
        <v/>
      </c>
      <c r="H16278" s="18" t="str">
        <f t="shared" si="1038"/>
        <v/>
      </c>
    </row>
    <row r="16279" spans="5:8" x14ac:dyDescent="0.25">
      <c r="E16279" s="18" t="str">
        <f t="shared" si="1035"/>
        <v/>
      </c>
      <c r="F16279" s="18" t="str">
        <f t="shared" si="1036"/>
        <v/>
      </c>
      <c r="G16279" s="18" t="str">
        <f t="shared" si="1037"/>
        <v/>
      </c>
      <c r="H16279" s="18" t="str">
        <f t="shared" si="1038"/>
        <v/>
      </c>
    </row>
    <row r="16280" spans="5:8" x14ac:dyDescent="0.25">
      <c r="E16280" s="18" t="str">
        <f t="shared" si="1035"/>
        <v/>
      </c>
      <c r="F16280" s="18" t="str">
        <f t="shared" si="1036"/>
        <v/>
      </c>
      <c r="G16280" s="18" t="str">
        <f t="shared" si="1037"/>
        <v/>
      </c>
      <c r="H16280" s="18" t="str">
        <f t="shared" si="1038"/>
        <v/>
      </c>
    </row>
    <row r="16281" spans="5:8" x14ac:dyDescent="0.25">
      <c r="E16281" s="18" t="str">
        <f t="shared" si="1035"/>
        <v/>
      </c>
      <c r="F16281" s="18" t="str">
        <f t="shared" si="1036"/>
        <v/>
      </c>
      <c r="G16281" s="18" t="str">
        <f t="shared" si="1037"/>
        <v/>
      </c>
      <c r="H16281" s="18" t="str">
        <f t="shared" si="1038"/>
        <v/>
      </c>
    </row>
    <row r="16282" spans="5:8" x14ac:dyDescent="0.25">
      <c r="E16282" s="18" t="str">
        <f t="shared" si="1035"/>
        <v/>
      </c>
      <c r="F16282" s="18" t="str">
        <f t="shared" si="1036"/>
        <v/>
      </c>
      <c r="G16282" s="18" t="str">
        <f t="shared" si="1037"/>
        <v/>
      </c>
      <c r="H16282" s="18" t="str">
        <f t="shared" si="1038"/>
        <v/>
      </c>
    </row>
    <row r="16283" spans="5:8" x14ac:dyDescent="0.25">
      <c r="E16283" s="18" t="str">
        <f t="shared" si="1035"/>
        <v/>
      </c>
      <c r="F16283" s="18" t="str">
        <f t="shared" si="1036"/>
        <v/>
      </c>
      <c r="G16283" s="18" t="str">
        <f t="shared" si="1037"/>
        <v/>
      </c>
      <c r="H16283" s="18" t="str">
        <f t="shared" si="1038"/>
        <v/>
      </c>
    </row>
    <row r="16284" spans="5:8" x14ac:dyDescent="0.25">
      <c r="E16284" s="18" t="str">
        <f t="shared" si="1035"/>
        <v/>
      </c>
      <c r="F16284" s="18" t="str">
        <f t="shared" si="1036"/>
        <v/>
      </c>
      <c r="G16284" s="18" t="str">
        <f t="shared" si="1037"/>
        <v/>
      </c>
      <c r="H16284" s="18" t="str">
        <f t="shared" si="1038"/>
        <v/>
      </c>
    </row>
    <row r="16285" spans="5:8" x14ac:dyDescent="0.25">
      <c r="E16285" s="18" t="str">
        <f t="shared" si="1035"/>
        <v/>
      </c>
      <c r="F16285" s="18" t="str">
        <f t="shared" si="1036"/>
        <v/>
      </c>
      <c r="G16285" s="18" t="str">
        <f t="shared" si="1037"/>
        <v/>
      </c>
      <c r="H16285" s="18" t="str">
        <f t="shared" si="1038"/>
        <v/>
      </c>
    </row>
    <row r="16286" spans="5:8" x14ac:dyDescent="0.25">
      <c r="E16286" s="18" t="str">
        <f t="shared" si="1035"/>
        <v/>
      </c>
      <c r="F16286" s="18" t="str">
        <f t="shared" si="1036"/>
        <v/>
      </c>
      <c r="G16286" s="18" t="str">
        <f t="shared" si="1037"/>
        <v/>
      </c>
      <c r="H16286" s="18" t="str">
        <f t="shared" si="1038"/>
        <v/>
      </c>
    </row>
    <row r="16287" spans="5:8" x14ac:dyDescent="0.25">
      <c r="E16287" s="18" t="str">
        <f t="shared" si="1035"/>
        <v/>
      </c>
      <c r="F16287" s="18" t="str">
        <f t="shared" si="1036"/>
        <v/>
      </c>
      <c r="G16287" s="18" t="str">
        <f t="shared" si="1037"/>
        <v/>
      </c>
      <c r="H16287" s="18" t="str">
        <f t="shared" si="1038"/>
        <v/>
      </c>
    </row>
    <row r="16288" spans="5:8" x14ac:dyDescent="0.25">
      <c r="E16288" s="18" t="str">
        <f t="shared" si="1035"/>
        <v/>
      </c>
      <c r="F16288" s="18" t="str">
        <f t="shared" si="1036"/>
        <v/>
      </c>
      <c r="G16288" s="18" t="str">
        <f t="shared" si="1037"/>
        <v/>
      </c>
      <c r="H16288" s="18" t="str">
        <f t="shared" si="1038"/>
        <v/>
      </c>
    </row>
    <row r="16289" spans="5:8" x14ac:dyDescent="0.25">
      <c r="E16289" s="18" t="str">
        <f t="shared" si="1035"/>
        <v/>
      </c>
      <c r="F16289" s="18" t="str">
        <f t="shared" si="1036"/>
        <v/>
      </c>
      <c r="G16289" s="18" t="str">
        <f t="shared" si="1037"/>
        <v/>
      </c>
      <c r="H16289" s="18" t="str">
        <f t="shared" si="1038"/>
        <v/>
      </c>
    </row>
    <row r="16290" spans="5:8" x14ac:dyDescent="0.25">
      <c r="E16290" s="18" t="str">
        <f t="shared" si="1035"/>
        <v/>
      </c>
      <c r="F16290" s="18" t="str">
        <f t="shared" si="1036"/>
        <v/>
      </c>
      <c r="G16290" s="18" t="str">
        <f t="shared" si="1037"/>
        <v/>
      </c>
      <c r="H16290" s="18" t="str">
        <f t="shared" si="1038"/>
        <v/>
      </c>
    </row>
    <row r="16291" spans="5:8" x14ac:dyDescent="0.25">
      <c r="E16291" s="18" t="str">
        <f t="shared" si="1035"/>
        <v/>
      </c>
      <c r="F16291" s="18" t="str">
        <f t="shared" si="1036"/>
        <v/>
      </c>
      <c r="G16291" s="18" t="str">
        <f t="shared" si="1037"/>
        <v/>
      </c>
      <c r="H16291" s="18" t="str">
        <f t="shared" si="1038"/>
        <v/>
      </c>
    </row>
    <row r="16292" spans="5:8" x14ac:dyDescent="0.25">
      <c r="E16292" s="18" t="str">
        <f t="shared" si="1035"/>
        <v/>
      </c>
      <c r="F16292" s="18" t="str">
        <f t="shared" si="1036"/>
        <v/>
      </c>
      <c r="G16292" s="18" t="str">
        <f t="shared" si="1037"/>
        <v/>
      </c>
      <c r="H16292" s="18" t="str">
        <f t="shared" si="1038"/>
        <v/>
      </c>
    </row>
    <row r="16293" spans="5:8" x14ac:dyDescent="0.25">
      <c r="E16293" s="18" t="str">
        <f t="shared" si="1035"/>
        <v/>
      </c>
      <c r="F16293" s="18" t="str">
        <f t="shared" si="1036"/>
        <v/>
      </c>
      <c r="G16293" s="18" t="str">
        <f t="shared" si="1037"/>
        <v/>
      </c>
      <c r="H16293" s="18" t="str">
        <f t="shared" si="1038"/>
        <v/>
      </c>
    </row>
    <row r="16294" spans="5:8" x14ac:dyDescent="0.25">
      <c r="E16294" s="18" t="str">
        <f t="shared" si="1035"/>
        <v/>
      </c>
      <c r="F16294" s="18" t="str">
        <f t="shared" si="1036"/>
        <v/>
      </c>
      <c r="G16294" s="18" t="str">
        <f t="shared" si="1037"/>
        <v/>
      </c>
      <c r="H16294" s="18" t="str">
        <f t="shared" si="1038"/>
        <v/>
      </c>
    </row>
    <row r="16295" spans="5:8" x14ac:dyDescent="0.25">
      <c r="E16295" s="18" t="str">
        <f t="shared" si="1035"/>
        <v/>
      </c>
      <c r="F16295" s="18" t="str">
        <f t="shared" si="1036"/>
        <v/>
      </c>
      <c r="G16295" s="18" t="str">
        <f t="shared" si="1037"/>
        <v/>
      </c>
      <c r="H16295" s="18" t="str">
        <f t="shared" si="1038"/>
        <v/>
      </c>
    </row>
    <row r="16296" spans="5:8" x14ac:dyDescent="0.25">
      <c r="E16296" s="18" t="str">
        <f t="shared" si="1035"/>
        <v/>
      </c>
      <c r="F16296" s="18" t="str">
        <f t="shared" si="1036"/>
        <v/>
      </c>
      <c r="G16296" s="18" t="str">
        <f t="shared" si="1037"/>
        <v/>
      </c>
      <c r="H16296" s="18" t="str">
        <f t="shared" si="1038"/>
        <v/>
      </c>
    </row>
    <row r="16297" spans="5:8" x14ac:dyDescent="0.25">
      <c r="E16297" s="18" t="str">
        <f t="shared" si="1035"/>
        <v/>
      </c>
      <c r="F16297" s="18" t="str">
        <f t="shared" si="1036"/>
        <v/>
      </c>
      <c r="G16297" s="18" t="str">
        <f t="shared" si="1037"/>
        <v/>
      </c>
      <c r="H16297" s="18" t="str">
        <f t="shared" si="1038"/>
        <v/>
      </c>
    </row>
    <row r="16298" spans="5:8" x14ac:dyDescent="0.25">
      <c r="E16298" s="18" t="str">
        <f t="shared" si="1035"/>
        <v/>
      </c>
      <c r="F16298" s="18" t="str">
        <f t="shared" si="1036"/>
        <v/>
      </c>
      <c r="G16298" s="18" t="str">
        <f t="shared" si="1037"/>
        <v/>
      </c>
      <c r="H16298" s="18" t="str">
        <f t="shared" si="1038"/>
        <v/>
      </c>
    </row>
    <row r="16299" spans="5:8" x14ac:dyDescent="0.25">
      <c r="E16299" s="18" t="str">
        <f t="shared" si="1035"/>
        <v/>
      </c>
      <c r="F16299" s="18" t="str">
        <f t="shared" si="1036"/>
        <v/>
      </c>
      <c r="G16299" s="18" t="str">
        <f t="shared" si="1037"/>
        <v/>
      </c>
      <c r="H16299" s="18" t="str">
        <f t="shared" si="1038"/>
        <v/>
      </c>
    </row>
    <row r="16300" spans="5:8" x14ac:dyDescent="0.25">
      <c r="E16300" s="18" t="str">
        <f t="shared" si="1035"/>
        <v/>
      </c>
      <c r="F16300" s="18" t="str">
        <f t="shared" si="1036"/>
        <v/>
      </c>
      <c r="G16300" s="18" t="str">
        <f t="shared" si="1037"/>
        <v/>
      </c>
      <c r="H16300" s="18" t="str">
        <f t="shared" si="1038"/>
        <v/>
      </c>
    </row>
    <row r="16301" spans="5:8" x14ac:dyDescent="0.25">
      <c r="E16301" s="18" t="str">
        <f t="shared" si="1035"/>
        <v/>
      </c>
      <c r="F16301" s="18" t="str">
        <f t="shared" si="1036"/>
        <v/>
      </c>
      <c r="G16301" s="18" t="str">
        <f t="shared" si="1037"/>
        <v/>
      </c>
      <c r="H16301" s="18" t="str">
        <f t="shared" si="1038"/>
        <v/>
      </c>
    </row>
    <row r="16302" spans="5:8" x14ac:dyDescent="0.25">
      <c r="E16302" s="18" t="str">
        <f t="shared" si="1035"/>
        <v/>
      </c>
      <c r="F16302" s="18" t="str">
        <f t="shared" si="1036"/>
        <v/>
      </c>
      <c r="G16302" s="18" t="str">
        <f t="shared" si="1037"/>
        <v/>
      </c>
      <c r="H16302" s="18" t="str">
        <f t="shared" si="1038"/>
        <v/>
      </c>
    </row>
    <row r="16303" spans="5:8" x14ac:dyDescent="0.25">
      <c r="E16303" s="18" t="str">
        <f t="shared" si="1035"/>
        <v/>
      </c>
      <c r="F16303" s="18" t="str">
        <f t="shared" si="1036"/>
        <v/>
      </c>
      <c r="G16303" s="18" t="str">
        <f t="shared" si="1037"/>
        <v/>
      </c>
      <c r="H16303" s="18" t="str">
        <f t="shared" si="1038"/>
        <v/>
      </c>
    </row>
    <row r="16304" spans="5:8" x14ac:dyDescent="0.25">
      <c r="E16304" s="18" t="str">
        <f t="shared" si="1035"/>
        <v/>
      </c>
      <c r="F16304" s="18" t="str">
        <f t="shared" si="1036"/>
        <v/>
      </c>
      <c r="G16304" s="18" t="str">
        <f t="shared" si="1037"/>
        <v/>
      </c>
      <c r="H16304" s="18" t="str">
        <f t="shared" si="1038"/>
        <v/>
      </c>
    </row>
    <row r="16305" spans="5:8" x14ac:dyDescent="0.25">
      <c r="E16305" s="18" t="str">
        <f t="shared" si="1035"/>
        <v/>
      </c>
      <c r="F16305" s="18" t="str">
        <f t="shared" si="1036"/>
        <v/>
      </c>
      <c r="G16305" s="18" t="str">
        <f t="shared" si="1037"/>
        <v/>
      </c>
      <c r="H16305" s="18" t="str">
        <f t="shared" si="1038"/>
        <v/>
      </c>
    </row>
    <row r="16306" spans="5:8" x14ac:dyDescent="0.25">
      <c r="E16306" s="18" t="str">
        <f t="shared" si="1035"/>
        <v/>
      </c>
      <c r="F16306" s="18" t="str">
        <f t="shared" si="1036"/>
        <v/>
      </c>
      <c r="G16306" s="18" t="str">
        <f t="shared" si="1037"/>
        <v/>
      </c>
      <c r="H16306" s="18" t="str">
        <f t="shared" si="1038"/>
        <v/>
      </c>
    </row>
    <row r="16307" spans="5:8" x14ac:dyDescent="0.25">
      <c r="E16307" s="18" t="str">
        <f t="shared" si="1035"/>
        <v/>
      </c>
      <c r="F16307" s="18" t="str">
        <f t="shared" si="1036"/>
        <v/>
      </c>
      <c r="G16307" s="18" t="str">
        <f t="shared" si="1037"/>
        <v/>
      </c>
      <c r="H16307" s="18" t="str">
        <f t="shared" si="1038"/>
        <v/>
      </c>
    </row>
    <row r="16308" spans="5:8" x14ac:dyDescent="0.25">
      <c r="E16308" s="18" t="str">
        <f t="shared" si="1035"/>
        <v/>
      </c>
      <c r="F16308" s="18" t="str">
        <f t="shared" si="1036"/>
        <v/>
      </c>
      <c r="G16308" s="18" t="str">
        <f t="shared" si="1037"/>
        <v/>
      </c>
      <c r="H16308" s="18" t="str">
        <f t="shared" si="1038"/>
        <v/>
      </c>
    </row>
    <row r="16309" spans="5:8" x14ac:dyDescent="0.25">
      <c r="E16309" s="18" t="str">
        <f t="shared" si="1035"/>
        <v/>
      </c>
      <c r="F16309" s="18" t="str">
        <f t="shared" si="1036"/>
        <v/>
      </c>
      <c r="G16309" s="18" t="str">
        <f t="shared" si="1037"/>
        <v/>
      </c>
      <c r="H16309" s="18" t="str">
        <f t="shared" si="1038"/>
        <v/>
      </c>
    </row>
    <row r="16310" spans="5:8" x14ac:dyDescent="0.25">
      <c r="E16310" s="18" t="str">
        <f t="shared" si="1035"/>
        <v/>
      </c>
      <c r="F16310" s="18" t="str">
        <f t="shared" si="1036"/>
        <v/>
      </c>
      <c r="G16310" s="18" t="str">
        <f t="shared" si="1037"/>
        <v/>
      </c>
      <c r="H16310" s="18" t="str">
        <f t="shared" si="1038"/>
        <v/>
      </c>
    </row>
    <row r="16311" spans="5:8" x14ac:dyDescent="0.25">
      <c r="E16311" s="18" t="str">
        <f t="shared" si="1035"/>
        <v/>
      </c>
      <c r="F16311" s="18" t="str">
        <f t="shared" si="1036"/>
        <v/>
      </c>
      <c r="G16311" s="18" t="str">
        <f t="shared" si="1037"/>
        <v/>
      </c>
      <c r="H16311" s="18" t="str">
        <f t="shared" si="1038"/>
        <v/>
      </c>
    </row>
    <row r="16312" spans="5:8" x14ac:dyDescent="0.25">
      <c r="E16312" s="18" t="str">
        <f t="shared" si="1035"/>
        <v/>
      </c>
      <c r="F16312" s="18" t="str">
        <f t="shared" si="1036"/>
        <v/>
      </c>
      <c r="G16312" s="18" t="str">
        <f t="shared" si="1037"/>
        <v/>
      </c>
      <c r="H16312" s="18" t="str">
        <f t="shared" si="1038"/>
        <v/>
      </c>
    </row>
    <row r="16313" spans="5:8" x14ac:dyDescent="0.25">
      <c r="E16313" s="18" t="str">
        <f t="shared" si="1035"/>
        <v/>
      </c>
      <c r="F16313" s="18" t="str">
        <f t="shared" si="1036"/>
        <v/>
      </c>
      <c r="G16313" s="18" t="str">
        <f t="shared" si="1037"/>
        <v/>
      </c>
      <c r="H16313" s="18" t="str">
        <f t="shared" si="1038"/>
        <v/>
      </c>
    </row>
    <row r="16314" spans="5:8" x14ac:dyDescent="0.25">
      <c r="E16314" s="18" t="str">
        <f t="shared" si="1035"/>
        <v/>
      </c>
      <c r="F16314" s="18" t="str">
        <f t="shared" si="1036"/>
        <v/>
      </c>
      <c r="G16314" s="18" t="str">
        <f t="shared" si="1037"/>
        <v/>
      </c>
      <c r="H16314" s="18" t="str">
        <f t="shared" si="1038"/>
        <v/>
      </c>
    </row>
    <row r="16315" spans="5:8" x14ac:dyDescent="0.25">
      <c r="E16315" s="18" t="str">
        <f t="shared" si="1035"/>
        <v/>
      </c>
      <c r="F16315" s="18" t="str">
        <f t="shared" si="1036"/>
        <v/>
      </c>
      <c r="G16315" s="18" t="str">
        <f t="shared" si="1037"/>
        <v/>
      </c>
      <c r="H16315" s="18" t="str">
        <f t="shared" si="1038"/>
        <v/>
      </c>
    </row>
    <row r="16316" spans="5:8" x14ac:dyDescent="0.25">
      <c r="E16316" s="18" t="str">
        <f t="shared" si="1035"/>
        <v/>
      </c>
      <c r="F16316" s="18" t="str">
        <f t="shared" si="1036"/>
        <v/>
      </c>
      <c r="G16316" s="18" t="str">
        <f t="shared" si="1037"/>
        <v/>
      </c>
      <c r="H16316" s="18" t="str">
        <f t="shared" si="1038"/>
        <v/>
      </c>
    </row>
    <row r="16317" spans="5:8" x14ac:dyDescent="0.25">
      <c r="E16317" s="18" t="str">
        <f t="shared" si="1035"/>
        <v/>
      </c>
      <c r="F16317" s="18" t="str">
        <f t="shared" si="1036"/>
        <v/>
      </c>
      <c r="G16317" s="18" t="str">
        <f t="shared" si="1037"/>
        <v/>
      </c>
      <c r="H16317" s="18" t="str">
        <f t="shared" si="1038"/>
        <v/>
      </c>
    </row>
    <row r="16318" spans="5:8" x14ac:dyDescent="0.25">
      <c r="E16318" s="18" t="str">
        <f t="shared" si="1035"/>
        <v/>
      </c>
      <c r="F16318" s="18" t="str">
        <f t="shared" si="1036"/>
        <v/>
      </c>
      <c r="G16318" s="18" t="str">
        <f t="shared" si="1037"/>
        <v/>
      </c>
      <c r="H16318" s="18" t="str">
        <f t="shared" si="1038"/>
        <v/>
      </c>
    </row>
    <row r="16319" spans="5:8" x14ac:dyDescent="0.25">
      <c r="E16319" s="18" t="str">
        <f t="shared" si="1035"/>
        <v/>
      </c>
      <c r="F16319" s="18" t="str">
        <f t="shared" si="1036"/>
        <v/>
      </c>
      <c r="G16319" s="18" t="str">
        <f t="shared" si="1037"/>
        <v/>
      </c>
      <c r="H16319" s="18" t="str">
        <f t="shared" si="1038"/>
        <v/>
      </c>
    </row>
    <row r="16320" spans="5:8" x14ac:dyDescent="0.25">
      <c r="E16320" s="18" t="str">
        <f t="shared" si="1035"/>
        <v/>
      </c>
      <c r="F16320" s="18" t="str">
        <f t="shared" si="1036"/>
        <v/>
      </c>
      <c r="G16320" s="18" t="str">
        <f t="shared" si="1037"/>
        <v/>
      </c>
      <c r="H16320" s="18" t="str">
        <f t="shared" si="1038"/>
        <v/>
      </c>
    </row>
    <row r="16321" spans="5:8" x14ac:dyDescent="0.25">
      <c r="E16321" s="18" t="str">
        <f t="shared" si="1035"/>
        <v/>
      </c>
      <c r="F16321" s="18" t="str">
        <f t="shared" si="1036"/>
        <v/>
      </c>
      <c r="G16321" s="18" t="str">
        <f t="shared" si="1037"/>
        <v/>
      </c>
      <c r="H16321" s="18" t="str">
        <f t="shared" si="1038"/>
        <v/>
      </c>
    </row>
    <row r="16322" spans="5:8" x14ac:dyDescent="0.25">
      <c r="E16322" s="18" t="str">
        <f t="shared" si="1035"/>
        <v/>
      </c>
      <c r="F16322" s="18" t="str">
        <f t="shared" si="1036"/>
        <v/>
      </c>
      <c r="G16322" s="18" t="str">
        <f t="shared" si="1037"/>
        <v/>
      </c>
      <c r="H16322" s="18" t="str">
        <f t="shared" si="1038"/>
        <v/>
      </c>
    </row>
    <row r="16323" spans="5:8" x14ac:dyDescent="0.25">
      <c r="E16323" s="18" t="str">
        <f t="shared" si="1035"/>
        <v/>
      </c>
      <c r="F16323" s="18" t="str">
        <f t="shared" si="1036"/>
        <v/>
      </c>
      <c r="G16323" s="18" t="str">
        <f t="shared" si="1037"/>
        <v/>
      </c>
      <c r="H16323" s="18" t="str">
        <f t="shared" si="1038"/>
        <v/>
      </c>
    </row>
    <row r="16324" spans="5:8" x14ac:dyDescent="0.25">
      <c r="E16324" s="18" t="str">
        <f t="shared" si="1035"/>
        <v/>
      </c>
      <c r="F16324" s="18" t="str">
        <f t="shared" si="1036"/>
        <v/>
      </c>
      <c r="G16324" s="18" t="str">
        <f t="shared" si="1037"/>
        <v/>
      </c>
      <c r="H16324" s="18" t="str">
        <f t="shared" si="1038"/>
        <v/>
      </c>
    </row>
    <row r="16325" spans="5:8" x14ac:dyDescent="0.25">
      <c r="E16325" s="18" t="str">
        <f t="shared" si="1035"/>
        <v/>
      </c>
      <c r="F16325" s="18" t="str">
        <f t="shared" si="1036"/>
        <v/>
      </c>
      <c r="G16325" s="18" t="str">
        <f t="shared" si="1037"/>
        <v/>
      </c>
      <c r="H16325" s="18" t="str">
        <f t="shared" si="1038"/>
        <v/>
      </c>
    </row>
    <row r="16326" spans="5:8" x14ac:dyDescent="0.25">
      <c r="E16326" s="18" t="str">
        <f t="shared" ref="E16326:E16389" si="1039">IF($C16326="","",IFERROR(INDEX(ItemPriceCol,MATCH($C16326,ItemName,0)),""))</f>
        <v/>
      </c>
      <c r="F16326" s="18" t="str">
        <f t="shared" ref="F16326:F16389" si="1040">IF(OR($D16326="",$E16326=""),"",$D16326*$E16326)</f>
        <v/>
      </c>
      <c r="G16326" s="18" t="str">
        <f t="shared" ref="G16326:G16389" si="1041">IF($C16326="","",IFERROR(INDEX(ItemCostCol,MATCH($C16326,ItemName,0)),""))</f>
        <v/>
      </c>
      <c r="H16326" s="18" t="str">
        <f t="shared" ref="H16326:H16389" si="1042">IF(OR($F16326="",$G16326=""),"",$F16326-$D16326*$G16326)</f>
        <v/>
      </c>
    </row>
    <row r="16327" spans="5:8" x14ac:dyDescent="0.25">
      <c r="E16327" s="18" t="str">
        <f t="shared" si="1039"/>
        <v/>
      </c>
      <c r="F16327" s="18" t="str">
        <f t="shared" si="1040"/>
        <v/>
      </c>
      <c r="G16327" s="18" t="str">
        <f t="shared" si="1041"/>
        <v/>
      </c>
      <c r="H16327" s="18" t="str">
        <f t="shared" si="1042"/>
        <v/>
      </c>
    </row>
    <row r="16328" spans="5:8" x14ac:dyDescent="0.25">
      <c r="E16328" s="18" t="str">
        <f t="shared" si="1039"/>
        <v/>
      </c>
      <c r="F16328" s="18" t="str">
        <f t="shared" si="1040"/>
        <v/>
      </c>
      <c r="G16328" s="18" t="str">
        <f t="shared" si="1041"/>
        <v/>
      </c>
      <c r="H16328" s="18" t="str">
        <f t="shared" si="1042"/>
        <v/>
      </c>
    </row>
    <row r="16329" spans="5:8" x14ac:dyDescent="0.25">
      <c r="E16329" s="18" t="str">
        <f t="shared" si="1039"/>
        <v/>
      </c>
      <c r="F16329" s="18" t="str">
        <f t="shared" si="1040"/>
        <v/>
      </c>
      <c r="G16329" s="18" t="str">
        <f t="shared" si="1041"/>
        <v/>
      </c>
      <c r="H16329" s="18" t="str">
        <f t="shared" si="1042"/>
        <v/>
      </c>
    </row>
    <row r="16330" spans="5:8" x14ac:dyDescent="0.25">
      <c r="E16330" s="18" t="str">
        <f t="shared" si="1039"/>
        <v/>
      </c>
      <c r="F16330" s="18" t="str">
        <f t="shared" si="1040"/>
        <v/>
      </c>
      <c r="G16330" s="18" t="str">
        <f t="shared" si="1041"/>
        <v/>
      </c>
      <c r="H16330" s="18" t="str">
        <f t="shared" si="1042"/>
        <v/>
      </c>
    </row>
    <row r="16331" spans="5:8" x14ac:dyDescent="0.25">
      <c r="E16331" s="18" t="str">
        <f t="shared" si="1039"/>
        <v/>
      </c>
      <c r="F16331" s="18" t="str">
        <f t="shared" si="1040"/>
        <v/>
      </c>
      <c r="G16331" s="18" t="str">
        <f t="shared" si="1041"/>
        <v/>
      </c>
      <c r="H16331" s="18" t="str">
        <f t="shared" si="1042"/>
        <v/>
      </c>
    </row>
    <row r="16332" spans="5:8" x14ac:dyDescent="0.25">
      <c r="E16332" s="18" t="str">
        <f t="shared" si="1039"/>
        <v/>
      </c>
      <c r="F16332" s="18" t="str">
        <f t="shared" si="1040"/>
        <v/>
      </c>
      <c r="G16332" s="18" t="str">
        <f t="shared" si="1041"/>
        <v/>
      </c>
      <c r="H16332" s="18" t="str">
        <f t="shared" si="1042"/>
        <v/>
      </c>
    </row>
    <row r="16333" spans="5:8" x14ac:dyDescent="0.25">
      <c r="E16333" s="18" t="str">
        <f t="shared" si="1039"/>
        <v/>
      </c>
      <c r="F16333" s="18" t="str">
        <f t="shared" si="1040"/>
        <v/>
      </c>
      <c r="G16333" s="18" t="str">
        <f t="shared" si="1041"/>
        <v/>
      </c>
      <c r="H16333" s="18" t="str">
        <f t="shared" si="1042"/>
        <v/>
      </c>
    </row>
    <row r="16334" spans="5:8" x14ac:dyDescent="0.25">
      <c r="E16334" s="18" t="str">
        <f t="shared" si="1039"/>
        <v/>
      </c>
      <c r="F16334" s="18" t="str">
        <f t="shared" si="1040"/>
        <v/>
      </c>
      <c r="G16334" s="18" t="str">
        <f t="shared" si="1041"/>
        <v/>
      </c>
      <c r="H16334" s="18" t="str">
        <f t="shared" si="1042"/>
        <v/>
      </c>
    </row>
    <row r="16335" spans="5:8" x14ac:dyDescent="0.25">
      <c r="E16335" s="18" t="str">
        <f t="shared" si="1039"/>
        <v/>
      </c>
      <c r="F16335" s="18" t="str">
        <f t="shared" si="1040"/>
        <v/>
      </c>
      <c r="G16335" s="18" t="str">
        <f t="shared" si="1041"/>
        <v/>
      </c>
      <c r="H16335" s="18" t="str">
        <f t="shared" si="1042"/>
        <v/>
      </c>
    </row>
    <row r="16336" spans="5:8" x14ac:dyDescent="0.25">
      <c r="E16336" s="18" t="str">
        <f t="shared" si="1039"/>
        <v/>
      </c>
      <c r="F16336" s="18" t="str">
        <f t="shared" si="1040"/>
        <v/>
      </c>
      <c r="G16336" s="18" t="str">
        <f t="shared" si="1041"/>
        <v/>
      </c>
      <c r="H16336" s="18" t="str">
        <f t="shared" si="1042"/>
        <v/>
      </c>
    </row>
    <row r="16337" spans="5:8" x14ac:dyDescent="0.25">
      <c r="E16337" s="18" t="str">
        <f t="shared" si="1039"/>
        <v/>
      </c>
      <c r="F16337" s="18" t="str">
        <f t="shared" si="1040"/>
        <v/>
      </c>
      <c r="G16337" s="18" t="str">
        <f t="shared" si="1041"/>
        <v/>
      </c>
      <c r="H16337" s="18" t="str">
        <f t="shared" si="1042"/>
        <v/>
      </c>
    </row>
    <row r="16338" spans="5:8" x14ac:dyDescent="0.25">
      <c r="E16338" s="18" t="str">
        <f t="shared" si="1039"/>
        <v/>
      </c>
      <c r="F16338" s="18" t="str">
        <f t="shared" si="1040"/>
        <v/>
      </c>
      <c r="G16338" s="18" t="str">
        <f t="shared" si="1041"/>
        <v/>
      </c>
      <c r="H16338" s="18" t="str">
        <f t="shared" si="1042"/>
        <v/>
      </c>
    </row>
    <row r="16339" spans="5:8" x14ac:dyDescent="0.25">
      <c r="E16339" s="18" t="str">
        <f t="shared" si="1039"/>
        <v/>
      </c>
      <c r="F16339" s="18" t="str">
        <f t="shared" si="1040"/>
        <v/>
      </c>
      <c r="G16339" s="18" t="str">
        <f t="shared" si="1041"/>
        <v/>
      </c>
      <c r="H16339" s="18" t="str">
        <f t="shared" si="1042"/>
        <v/>
      </c>
    </row>
    <row r="16340" spans="5:8" x14ac:dyDescent="0.25">
      <c r="E16340" s="18" t="str">
        <f t="shared" si="1039"/>
        <v/>
      </c>
      <c r="F16340" s="18" t="str">
        <f t="shared" si="1040"/>
        <v/>
      </c>
      <c r="G16340" s="18" t="str">
        <f t="shared" si="1041"/>
        <v/>
      </c>
      <c r="H16340" s="18" t="str">
        <f t="shared" si="1042"/>
        <v/>
      </c>
    </row>
    <row r="16341" spans="5:8" x14ac:dyDescent="0.25">
      <c r="E16341" s="18" t="str">
        <f t="shared" si="1039"/>
        <v/>
      </c>
      <c r="F16341" s="18" t="str">
        <f t="shared" si="1040"/>
        <v/>
      </c>
      <c r="G16341" s="18" t="str">
        <f t="shared" si="1041"/>
        <v/>
      </c>
      <c r="H16341" s="18" t="str">
        <f t="shared" si="1042"/>
        <v/>
      </c>
    </row>
    <row r="16342" spans="5:8" x14ac:dyDescent="0.25">
      <c r="E16342" s="18" t="str">
        <f t="shared" si="1039"/>
        <v/>
      </c>
      <c r="F16342" s="18" t="str">
        <f t="shared" si="1040"/>
        <v/>
      </c>
      <c r="G16342" s="18" t="str">
        <f t="shared" si="1041"/>
        <v/>
      </c>
      <c r="H16342" s="18" t="str">
        <f t="shared" si="1042"/>
        <v/>
      </c>
    </row>
    <row r="16343" spans="5:8" x14ac:dyDescent="0.25">
      <c r="E16343" s="18" t="str">
        <f t="shared" si="1039"/>
        <v/>
      </c>
      <c r="F16343" s="18" t="str">
        <f t="shared" si="1040"/>
        <v/>
      </c>
      <c r="G16343" s="18" t="str">
        <f t="shared" si="1041"/>
        <v/>
      </c>
      <c r="H16343" s="18" t="str">
        <f t="shared" si="1042"/>
        <v/>
      </c>
    </row>
    <row r="16344" spans="5:8" x14ac:dyDescent="0.25">
      <c r="E16344" s="18" t="str">
        <f t="shared" si="1039"/>
        <v/>
      </c>
      <c r="F16344" s="18" t="str">
        <f t="shared" si="1040"/>
        <v/>
      </c>
      <c r="G16344" s="18" t="str">
        <f t="shared" si="1041"/>
        <v/>
      </c>
      <c r="H16344" s="18" t="str">
        <f t="shared" si="1042"/>
        <v/>
      </c>
    </row>
    <row r="16345" spans="5:8" x14ac:dyDescent="0.25">
      <c r="E16345" s="18" t="str">
        <f t="shared" si="1039"/>
        <v/>
      </c>
      <c r="F16345" s="18" t="str">
        <f t="shared" si="1040"/>
        <v/>
      </c>
      <c r="G16345" s="18" t="str">
        <f t="shared" si="1041"/>
        <v/>
      </c>
      <c r="H16345" s="18" t="str">
        <f t="shared" si="1042"/>
        <v/>
      </c>
    </row>
    <row r="16346" spans="5:8" x14ac:dyDescent="0.25">
      <c r="E16346" s="18" t="str">
        <f t="shared" si="1039"/>
        <v/>
      </c>
      <c r="F16346" s="18" t="str">
        <f t="shared" si="1040"/>
        <v/>
      </c>
      <c r="G16346" s="18" t="str">
        <f t="shared" si="1041"/>
        <v/>
      </c>
      <c r="H16346" s="18" t="str">
        <f t="shared" si="1042"/>
        <v/>
      </c>
    </row>
    <row r="16347" spans="5:8" x14ac:dyDescent="0.25">
      <c r="E16347" s="18" t="str">
        <f t="shared" si="1039"/>
        <v/>
      </c>
      <c r="F16347" s="18" t="str">
        <f t="shared" si="1040"/>
        <v/>
      </c>
      <c r="G16347" s="18" t="str">
        <f t="shared" si="1041"/>
        <v/>
      </c>
      <c r="H16347" s="18" t="str">
        <f t="shared" si="1042"/>
        <v/>
      </c>
    </row>
    <row r="16348" spans="5:8" x14ac:dyDescent="0.25">
      <c r="E16348" s="18" t="str">
        <f t="shared" si="1039"/>
        <v/>
      </c>
      <c r="F16348" s="18" t="str">
        <f t="shared" si="1040"/>
        <v/>
      </c>
      <c r="G16348" s="18" t="str">
        <f t="shared" si="1041"/>
        <v/>
      </c>
      <c r="H16348" s="18" t="str">
        <f t="shared" si="1042"/>
        <v/>
      </c>
    </row>
    <row r="16349" spans="5:8" x14ac:dyDescent="0.25">
      <c r="E16349" s="18" t="str">
        <f t="shared" si="1039"/>
        <v/>
      </c>
      <c r="F16349" s="18" t="str">
        <f t="shared" si="1040"/>
        <v/>
      </c>
      <c r="G16349" s="18" t="str">
        <f t="shared" si="1041"/>
        <v/>
      </c>
      <c r="H16349" s="18" t="str">
        <f t="shared" si="1042"/>
        <v/>
      </c>
    </row>
    <row r="16350" spans="5:8" x14ac:dyDescent="0.25">
      <c r="E16350" s="18" t="str">
        <f t="shared" si="1039"/>
        <v/>
      </c>
      <c r="F16350" s="18" t="str">
        <f t="shared" si="1040"/>
        <v/>
      </c>
      <c r="G16350" s="18" t="str">
        <f t="shared" si="1041"/>
        <v/>
      </c>
      <c r="H16350" s="18" t="str">
        <f t="shared" si="1042"/>
        <v/>
      </c>
    </row>
    <row r="16351" spans="5:8" x14ac:dyDescent="0.25">
      <c r="E16351" s="18" t="str">
        <f t="shared" si="1039"/>
        <v/>
      </c>
      <c r="F16351" s="18" t="str">
        <f t="shared" si="1040"/>
        <v/>
      </c>
      <c r="G16351" s="18" t="str">
        <f t="shared" si="1041"/>
        <v/>
      </c>
      <c r="H16351" s="18" t="str">
        <f t="shared" si="1042"/>
        <v/>
      </c>
    </row>
    <row r="16352" spans="5:8" x14ac:dyDescent="0.25">
      <c r="E16352" s="18" t="str">
        <f t="shared" si="1039"/>
        <v/>
      </c>
      <c r="F16352" s="18" t="str">
        <f t="shared" si="1040"/>
        <v/>
      </c>
      <c r="G16352" s="18" t="str">
        <f t="shared" si="1041"/>
        <v/>
      </c>
      <c r="H16352" s="18" t="str">
        <f t="shared" si="1042"/>
        <v/>
      </c>
    </row>
    <row r="16353" spans="5:8" x14ac:dyDescent="0.25">
      <c r="E16353" s="18" t="str">
        <f t="shared" si="1039"/>
        <v/>
      </c>
      <c r="F16353" s="18" t="str">
        <f t="shared" si="1040"/>
        <v/>
      </c>
      <c r="G16353" s="18" t="str">
        <f t="shared" si="1041"/>
        <v/>
      </c>
      <c r="H16353" s="18" t="str">
        <f t="shared" si="1042"/>
        <v/>
      </c>
    </row>
    <row r="16354" spans="5:8" x14ac:dyDescent="0.25">
      <c r="E16354" s="18" t="str">
        <f t="shared" si="1039"/>
        <v/>
      </c>
      <c r="F16354" s="18" t="str">
        <f t="shared" si="1040"/>
        <v/>
      </c>
      <c r="G16354" s="18" t="str">
        <f t="shared" si="1041"/>
        <v/>
      </c>
      <c r="H16354" s="18" t="str">
        <f t="shared" si="1042"/>
        <v/>
      </c>
    </row>
    <row r="16355" spans="5:8" x14ac:dyDescent="0.25">
      <c r="E16355" s="18" t="str">
        <f t="shared" si="1039"/>
        <v/>
      </c>
      <c r="F16355" s="18" t="str">
        <f t="shared" si="1040"/>
        <v/>
      </c>
      <c r="G16355" s="18" t="str">
        <f t="shared" si="1041"/>
        <v/>
      </c>
      <c r="H16355" s="18" t="str">
        <f t="shared" si="1042"/>
        <v/>
      </c>
    </row>
    <row r="16356" spans="5:8" x14ac:dyDescent="0.25">
      <c r="E16356" s="18" t="str">
        <f t="shared" si="1039"/>
        <v/>
      </c>
      <c r="F16356" s="18" t="str">
        <f t="shared" si="1040"/>
        <v/>
      </c>
      <c r="G16356" s="18" t="str">
        <f t="shared" si="1041"/>
        <v/>
      </c>
      <c r="H16356" s="18" t="str">
        <f t="shared" si="1042"/>
        <v/>
      </c>
    </row>
    <row r="16357" spans="5:8" x14ac:dyDescent="0.25">
      <c r="E16357" s="18" t="str">
        <f t="shared" si="1039"/>
        <v/>
      </c>
      <c r="F16357" s="18" t="str">
        <f t="shared" si="1040"/>
        <v/>
      </c>
      <c r="G16357" s="18" t="str">
        <f t="shared" si="1041"/>
        <v/>
      </c>
      <c r="H16357" s="18" t="str">
        <f t="shared" si="1042"/>
        <v/>
      </c>
    </row>
    <row r="16358" spans="5:8" x14ac:dyDescent="0.25">
      <c r="E16358" s="18" t="str">
        <f t="shared" si="1039"/>
        <v/>
      </c>
      <c r="F16358" s="18" t="str">
        <f t="shared" si="1040"/>
        <v/>
      </c>
      <c r="G16358" s="18" t="str">
        <f t="shared" si="1041"/>
        <v/>
      </c>
      <c r="H16358" s="18" t="str">
        <f t="shared" si="1042"/>
        <v/>
      </c>
    </row>
    <row r="16359" spans="5:8" x14ac:dyDescent="0.25">
      <c r="E16359" s="18" t="str">
        <f t="shared" si="1039"/>
        <v/>
      </c>
      <c r="F16359" s="18" t="str">
        <f t="shared" si="1040"/>
        <v/>
      </c>
      <c r="G16359" s="18" t="str">
        <f t="shared" si="1041"/>
        <v/>
      </c>
      <c r="H16359" s="18" t="str">
        <f t="shared" si="1042"/>
        <v/>
      </c>
    </row>
    <row r="16360" spans="5:8" x14ac:dyDescent="0.25">
      <c r="E16360" s="18" t="str">
        <f t="shared" si="1039"/>
        <v/>
      </c>
      <c r="F16360" s="18" t="str">
        <f t="shared" si="1040"/>
        <v/>
      </c>
      <c r="G16360" s="18" t="str">
        <f t="shared" si="1041"/>
        <v/>
      </c>
      <c r="H16360" s="18" t="str">
        <f t="shared" si="1042"/>
        <v/>
      </c>
    </row>
    <row r="16361" spans="5:8" x14ac:dyDescent="0.25">
      <c r="E16361" s="18" t="str">
        <f t="shared" si="1039"/>
        <v/>
      </c>
      <c r="F16361" s="18" t="str">
        <f t="shared" si="1040"/>
        <v/>
      </c>
      <c r="G16361" s="18" t="str">
        <f t="shared" si="1041"/>
        <v/>
      </c>
      <c r="H16361" s="18" t="str">
        <f t="shared" si="1042"/>
        <v/>
      </c>
    </row>
    <row r="16362" spans="5:8" x14ac:dyDescent="0.25">
      <c r="E16362" s="18" t="str">
        <f t="shared" si="1039"/>
        <v/>
      </c>
      <c r="F16362" s="18" t="str">
        <f t="shared" si="1040"/>
        <v/>
      </c>
      <c r="G16362" s="18" t="str">
        <f t="shared" si="1041"/>
        <v/>
      </c>
      <c r="H16362" s="18" t="str">
        <f t="shared" si="1042"/>
        <v/>
      </c>
    </row>
    <row r="16363" spans="5:8" x14ac:dyDescent="0.25">
      <c r="E16363" s="18" t="str">
        <f t="shared" si="1039"/>
        <v/>
      </c>
      <c r="F16363" s="18" t="str">
        <f t="shared" si="1040"/>
        <v/>
      </c>
      <c r="G16363" s="18" t="str">
        <f t="shared" si="1041"/>
        <v/>
      </c>
      <c r="H16363" s="18" t="str">
        <f t="shared" si="1042"/>
        <v/>
      </c>
    </row>
    <row r="16364" spans="5:8" x14ac:dyDescent="0.25">
      <c r="E16364" s="18" t="str">
        <f t="shared" si="1039"/>
        <v/>
      </c>
      <c r="F16364" s="18" t="str">
        <f t="shared" si="1040"/>
        <v/>
      </c>
      <c r="G16364" s="18" t="str">
        <f t="shared" si="1041"/>
        <v/>
      </c>
      <c r="H16364" s="18" t="str">
        <f t="shared" si="1042"/>
        <v/>
      </c>
    </row>
    <row r="16365" spans="5:8" x14ac:dyDescent="0.25">
      <c r="E16365" s="18" t="str">
        <f t="shared" si="1039"/>
        <v/>
      </c>
      <c r="F16365" s="18" t="str">
        <f t="shared" si="1040"/>
        <v/>
      </c>
      <c r="G16365" s="18" t="str">
        <f t="shared" si="1041"/>
        <v/>
      </c>
      <c r="H16365" s="18" t="str">
        <f t="shared" si="1042"/>
        <v/>
      </c>
    </row>
    <row r="16366" spans="5:8" x14ac:dyDescent="0.25">
      <c r="E16366" s="18" t="str">
        <f t="shared" si="1039"/>
        <v/>
      </c>
      <c r="F16366" s="18" t="str">
        <f t="shared" si="1040"/>
        <v/>
      </c>
      <c r="G16366" s="18" t="str">
        <f t="shared" si="1041"/>
        <v/>
      </c>
      <c r="H16366" s="18" t="str">
        <f t="shared" si="1042"/>
        <v/>
      </c>
    </row>
    <row r="16367" spans="5:8" x14ac:dyDescent="0.25">
      <c r="E16367" s="18" t="str">
        <f t="shared" si="1039"/>
        <v/>
      </c>
      <c r="F16367" s="18" t="str">
        <f t="shared" si="1040"/>
        <v/>
      </c>
      <c r="G16367" s="18" t="str">
        <f t="shared" si="1041"/>
        <v/>
      </c>
      <c r="H16367" s="18" t="str">
        <f t="shared" si="1042"/>
        <v/>
      </c>
    </row>
    <row r="16368" spans="5:8" x14ac:dyDescent="0.25">
      <c r="E16368" s="18" t="str">
        <f t="shared" si="1039"/>
        <v/>
      </c>
      <c r="F16368" s="18" t="str">
        <f t="shared" si="1040"/>
        <v/>
      </c>
      <c r="G16368" s="18" t="str">
        <f t="shared" si="1041"/>
        <v/>
      </c>
      <c r="H16368" s="18" t="str">
        <f t="shared" si="1042"/>
        <v/>
      </c>
    </row>
    <row r="16369" spans="5:8" x14ac:dyDescent="0.25">
      <c r="E16369" s="18" t="str">
        <f t="shared" si="1039"/>
        <v/>
      </c>
      <c r="F16369" s="18" t="str">
        <f t="shared" si="1040"/>
        <v/>
      </c>
      <c r="G16369" s="18" t="str">
        <f t="shared" si="1041"/>
        <v/>
      </c>
      <c r="H16369" s="18" t="str">
        <f t="shared" si="1042"/>
        <v/>
      </c>
    </row>
    <row r="16370" spans="5:8" x14ac:dyDescent="0.25">
      <c r="E16370" s="18" t="str">
        <f t="shared" si="1039"/>
        <v/>
      </c>
      <c r="F16370" s="18" t="str">
        <f t="shared" si="1040"/>
        <v/>
      </c>
      <c r="G16370" s="18" t="str">
        <f t="shared" si="1041"/>
        <v/>
      </c>
      <c r="H16370" s="18" t="str">
        <f t="shared" si="1042"/>
        <v/>
      </c>
    </row>
    <row r="16371" spans="5:8" x14ac:dyDescent="0.25">
      <c r="E16371" s="18" t="str">
        <f t="shared" si="1039"/>
        <v/>
      </c>
      <c r="F16371" s="18" t="str">
        <f t="shared" si="1040"/>
        <v/>
      </c>
      <c r="G16371" s="18" t="str">
        <f t="shared" si="1041"/>
        <v/>
      </c>
      <c r="H16371" s="18" t="str">
        <f t="shared" si="1042"/>
        <v/>
      </c>
    </row>
    <row r="16372" spans="5:8" x14ac:dyDescent="0.25">
      <c r="E16372" s="18" t="str">
        <f t="shared" si="1039"/>
        <v/>
      </c>
      <c r="F16372" s="18" t="str">
        <f t="shared" si="1040"/>
        <v/>
      </c>
      <c r="G16372" s="18" t="str">
        <f t="shared" si="1041"/>
        <v/>
      </c>
      <c r="H16372" s="18" t="str">
        <f t="shared" si="1042"/>
        <v/>
      </c>
    </row>
    <row r="16373" spans="5:8" x14ac:dyDescent="0.25">
      <c r="E16373" s="18" t="str">
        <f t="shared" si="1039"/>
        <v/>
      </c>
      <c r="F16373" s="18" t="str">
        <f t="shared" si="1040"/>
        <v/>
      </c>
      <c r="G16373" s="18" t="str">
        <f t="shared" si="1041"/>
        <v/>
      </c>
      <c r="H16373" s="18" t="str">
        <f t="shared" si="1042"/>
        <v/>
      </c>
    </row>
    <row r="16374" spans="5:8" x14ac:dyDescent="0.25">
      <c r="E16374" s="18" t="str">
        <f t="shared" si="1039"/>
        <v/>
      </c>
      <c r="F16374" s="18" t="str">
        <f t="shared" si="1040"/>
        <v/>
      </c>
      <c r="G16374" s="18" t="str">
        <f t="shared" si="1041"/>
        <v/>
      </c>
      <c r="H16374" s="18" t="str">
        <f t="shared" si="1042"/>
        <v/>
      </c>
    </row>
    <row r="16375" spans="5:8" x14ac:dyDescent="0.25">
      <c r="E16375" s="18" t="str">
        <f t="shared" si="1039"/>
        <v/>
      </c>
      <c r="F16375" s="18" t="str">
        <f t="shared" si="1040"/>
        <v/>
      </c>
      <c r="G16375" s="18" t="str">
        <f t="shared" si="1041"/>
        <v/>
      </c>
      <c r="H16375" s="18" t="str">
        <f t="shared" si="1042"/>
        <v/>
      </c>
    </row>
    <row r="16376" spans="5:8" x14ac:dyDescent="0.25">
      <c r="E16376" s="18" t="str">
        <f t="shared" si="1039"/>
        <v/>
      </c>
      <c r="F16376" s="18" t="str">
        <f t="shared" si="1040"/>
        <v/>
      </c>
      <c r="G16376" s="18" t="str">
        <f t="shared" si="1041"/>
        <v/>
      </c>
      <c r="H16376" s="18" t="str">
        <f t="shared" si="1042"/>
        <v/>
      </c>
    </row>
    <row r="16377" spans="5:8" x14ac:dyDescent="0.25">
      <c r="E16377" s="18" t="str">
        <f t="shared" si="1039"/>
        <v/>
      </c>
      <c r="F16377" s="18" t="str">
        <f t="shared" si="1040"/>
        <v/>
      </c>
      <c r="G16377" s="18" t="str">
        <f t="shared" si="1041"/>
        <v/>
      </c>
      <c r="H16377" s="18" t="str">
        <f t="shared" si="1042"/>
        <v/>
      </c>
    </row>
    <row r="16378" spans="5:8" x14ac:dyDescent="0.25">
      <c r="E16378" s="18" t="str">
        <f t="shared" si="1039"/>
        <v/>
      </c>
      <c r="F16378" s="18" t="str">
        <f t="shared" si="1040"/>
        <v/>
      </c>
      <c r="G16378" s="18" t="str">
        <f t="shared" si="1041"/>
        <v/>
      </c>
      <c r="H16378" s="18" t="str">
        <f t="shared" si="1042"/>
        <v/>
      </c>
    </row>
    <row r="16379" spans="5:8" x14ac:dyDescent="0.25">
      <c r="E16379" s="18" t="str">
        <f t="shared" si="1039"/>
        <v/>
      </c>
      <c r="F16379" s="18" t="str">
        <f t="shared" si="1040"/>
        <v/>
      </c>
      <c r="G16379" s="18" t="str">
        <f t="shared" si="1041"/>
        <v/>
      </c>
      <c r="H16379" s="18" t="str">
        <f t="shared" si="1042"/>
        <v/>
      </c>
    </row>
    <row r="16380" spans="5:8" x14ac:dyDescent="0.25">
      <c r="E16380" s="18" t="str">
        <f t="shared" si="1039"/>
        <v/>
      </c>
      <c r="F16380" s="18" t="str">
        <f t="shared" si="1040"/>
        <v/>
      </c>
      <c r="G16380" s="18" t="str">
        <f t="shared" si="1041"/>
        <v/>
      </c>
      <c r="H16380" s="18" t="str">
        <f t="shared" si="1042"/>
        <v/>
      </c>
    </row>
    <row r="16381" spans="5:8" x14ac:dyDescent="0.25">
      <c r="E16381" s="18" t="str">
        <f t="shared" si="1039"/>
        <v/>
      </c>
      <c r="F16381" s="18" t="str">
        <f t="shared" si="1040"/>
        <v/>
      </c>
      <c r="G16381" s="18" t="str">
        <f t="shared" si="1041"/>
        <v/>
      </c>
      <c r="H16381" s="18" t="str">
        <f t="shared" si="1042"/>
        <v/>
      </c>
    </row>
    <row r="16382" spans="5:8" x14ac:dyDescent="0.25">
      <c r="E16382" s="18" t="str">
        <f t="shared" si="1039"/>
        <v/>
      </c>
      <c r="F16382" s="18" t="str">
        <f t="shared" si="1040"/>
        <v/>
      </c>
      <c r="G16382" s="18" t="str">
        <f t="shared" si="1041"/>
        <v/>
      </c>
      <c r="H16382" s="18" t="str">
        <f t="shared" si="1042"/>
        <v/>
      </c>
    </row>
    <row r="16383" spans="5:8" x14ac:dyDescent="0.25">
      <c r="E16383" s="18" t="str">
        <f t="shared" si="1039"/>
        <v/>
      </c>
      <c r="F16383" s="18" t="str">
        <f t="shared" si="1040"/>
        <v/>
      </c>
      <c r="G16383" s="18" t="str">
        <f t="shared" si="1041"/>
        <v/>
      </c>
      <c r="H16383" s="18" t="str">
        <f t="shared" si="1042"/>
        <v/>
      </c>
    </row>
    <row r="16384" spans="5:8" x14ac:dyDescent="0.25">
      <c r="E16384" s="18" t="str">
        <f t="shared" si="1039"/>
        <v/>
      </c>
      <c r="F16384" s="18" t="str">
        <f t="shared" si="1040"/>
        <v/>
      </c>
      <c r="G16384" s="18" t="str">
        <f t="shared" si="1041"/>
        <v/>
      </c>
      <c r="H16384" s="18" t="str">
        <f t="shared" si="1042"/>
        <v/>
      </c>
    </row>
    <row r="16385" spans="5:8" x14ac:dyDescent="0.25">
      <c r="E16385" s="18" t="str">
        <f t="shared" si="1039"/>
        <v/>
      </c>
      <c r="F16385" s="18" t="str">
        <f t="shared" si="1040"/>
        <v/>
      </c>
      <c r="G16385" s="18" t="str">
        <f t="shared" si="1041"/>
        <v/>
      </c>
      <c r="H16385" s="18" t="str">
        <f t="shared" si="1042"/>
        <v/>
      </c>
    </row>
    <row r="16386" spans="5:8" x14ac:dyDescent="0.25">
      <c r="E16386" s="18" t="str">
        <f t="shared" si="1039"/>
        <v/>
      </c>
      <c r="F16386" s="18" t="str">
        <f t="shared" si="1040"/>
        <v/>
      </c>
      <c r="G16386" s="18" t="str">
        <f t="shared" si="1041"/>
        <v/>
      </c>
      <c r="H16386" s="18" t="str">
        <f t="shared" si="1042"/>
        <v/>
      </c>
    </row>
    <row r="16387" spans="5:8" x14ac:dyDescent="0.25">
      <c r="E16387" s="18" t="str">
        <f t="shared" si="1039"/>
        <v/>
      </c>
      <c r="F16387" s="18" t="str">
        <f t="shared" si="1040"/>
        <v/>
      </c>
      <c r="G16387" s="18" t="str">
        <f t="shared" si="1041"/>
        <v/>
      </c>
      <c r="H16387" s="18" t="str">
        <f t="shared" si="1042"/>
        <v/>
      </c>
    </row>
    <row r="16388" spans="5:8" x14ac:dyDescent="0.25">
      <c r="E16388" s="18" t="str">
        <f t="shared" si="1039"/>
        <v/>
      </c>
      <c r="F16388" s="18" t="str">
        <f t="shared" si="1040"/>
        <v/>
      </c>
      <c r="G16388" s="18" t="str">
        <f t="shared" si="1041"/>
        <v/>
      </c>
      <c r="H16388" s="18" t="str">
        <f t="shared" si="1042"/>
        <v/>
      </c>
    </row>
    <row r="16389" spans="5:8" x14ac:dyDescent="0.25">
      <c r="E16389" s="18" t="str">
        <f t="shared" si="1039"/>
        <v/>
      </c>
      <c r="F16389" s="18" t="str">
        <f t="shared" si="1040"/>
        <v/>
      </c>
      <c r="G16389" s="18" t="str">
        <f t="shared" si="1041"/>
        <v/>
      </c>
      <c r="H16389" s="18" t="str">
        <f t="shared" si="1042"/>
        <v/>
      </c>
    </row>
    <row r="16390" spans="5:8" x14ac:dyDescent="0.25">
      <c r="E16390" s="18" t="str">
        <f t="shared" ref="E16390:E16453" si="1043">IF($C16390="","",IFERROR(INDEX(ItemPriceCol,MATCH($C16390,ItemName,0)),""))</f>
        <v/>
      </c>
      <c r="F16390" s="18" t="str">
        <f t="shared" ref="F16390:F16453" si="1044">IF(OR($D16390="",$E16390=""),"",$D16390*$E16390)</f>
        <v/>
      </c>
      <c r="G16390" s="18" t="str">
        <f t="shared" ref="G16390:G16453" si="1045">IF($C16390="","",IFERROR(INDEX(ItemCostCol,MATCH($C16390,ItemName,0)),""))</f>
        <v/>
      </c>
      <c r="H16390" s="18" t="str">
        <f t="shared" ref="H16390:H16453" si="1046">IF(OR($F16390="",$G16390=""),"",$F16390-$D16390*$G16390)</f>
        <v/>
      </c>
    </row>
    <row r="16391" spans="5:8" x14ac:dyDescent="0.25">
      <c r="E16391" s="18" t="str">
        <f t="shared" si="1043"/>
        <v/>
      </c>
      <c r="F16391" s="18" t="str">
        <f t="shared" si="1044"/>
        <v/>
      </c>
      <c r="G16391" s="18" t="str">
        <f t="shared" si="1045"/>
        <v/>
      </c>
      <c r="H16391" s="18" t="str">
        <f t="shared" si="1046"/>
        <v/>
      </c>
    </row>
    <row r="16392" spans="5:8" x14ac:dyDescent="0.25">
      <c r="E16392" s="18" t="str">
        <f t="shared" si="1043"/>
        <v/>
      </c>
      <c r="F16392" s="18" t="str">
        <f t="shared" si="1044"/>
        <v/>
      </c>
      <c r="G16392" s="18" t="str">
        <f t="shared" si="1045"/>
        <v/>
      </c>
      <c r="H16392" s="18" t="str">
        <f t="shared" si="1046"/>
        <v/>
      </c>
    </row>
    <row r="16393" spans="5:8" x14ac:dyDescent="0.25">
      <c r="E16393" s="18" t="str">
        <f t="shared" si="1043"/>
        <v/>
      </c>
      <c r="F16393" s="18" t="str">
        <f t="shared" si="1044"/>
        <v/>
      </c>
      <c r="G16393" s="18" t="str">
        <f t="shared" si="1045"/>
        <v/>
      </c>
      <c r="H16393" s="18" t="str">
        <f t="shared" si="1046"/>
        <v/>
      </c>
    </row>
    <row r="16394" spans="5:8" x14ac:dyDescent="0.25">
      <c r="E16394" s="18" t="str">
        <f t="shared" si="1043"/>
        <v/>
      </c>
      <c r="F16394" s="18" t="str">
        <f t="shared" si="1044"/>
        <v/>
      </c>
      <c r="G16394" s="18" t="str">
        <f t="shared" si="1045"/>
        <v/>
      </c>
      <c r="H16394" s="18" t="str">
        <f t="shared" si="1046"/>
        <v/>
      </c>
    </row>
    <row r="16395" spans="5:8" x14ac:dyDescent="0.25">
      <c r="E16395" s="18" t="str">
        <f t="shared" si="1043"/>
        <v/>
      </c>
      <c r="F16395" s="18" t="str">
        <f t="shared" si="1044"/>
        <v/>
      </c>
      <c r="G16395" s="18" t="str">
        <f t="shared" si="1045"/>
        <v/>
      </c>
      <c r="H16395" s="18" t="str">
        <f t="shared" si="1046"/>
        <v/>
      </c>
    </row>
    <row r="16396" spans="5:8" x14ac:dyDescent="0.25">
      <c r="E16396" s="18" t="str">
        <f t="shared" si="1043"/>
        <v/>
      </c>
      <c r="F16396" s="18" t="str">
        <f t="shared" si="1044"/>
        <v/>
      </c>
      <c r="G16396" s="18" t="str">
        <f t="shared" si="1045"/>
        <v/>
      </c>
      <c r="H16396" s="18" t="str">
        <f t="shared" si="1046"/>
        <v/>
      </c>
    </row>
    <row r="16397" spans="5:8" x14ac:dyDescent="0.25">
      <c r="E16397" s="18" t="str">
        <f t="shared" si="1043"/>
        <v/>
      </c>
      <c r="F16397" s="18" t="str">
        <f t="shared" si="1044"/>
        <v/>
      </c>
      <c r="G16397" s="18" t="str">
        <f t="shared" si="1045"/>
        <v/>
      </c>
      <c r="H16397" s="18" t="str">
        <f t="shared" si="1046"/>
        <v/>
      </c>
    </row>
    <row r="16398" spans="5:8" x14ac:dyDescent="0.25">
      <c r="E16398" s="18" t="str">
        <f t="shared" si="1043"/>
        <v/>
      </c>
      <c r="F16398" s="18" t="str">
        <f t="shared" si="1044"/>
        <v/>
      </c>
      <c r="G16398" s="18" t="str">
        <f t="shared" si="1045"/>
        <v/>
      </c>
      <c r="H16398" s="18" t="str">
        <f t="shared" si="1046"/>
        <v/>
      </c>
    </row>
    <row r="16399" spans="5:8" x14ac:dyDescent="0.25">
      <c r="E16399" s="18" t="str">
        <f t="shared" si="1043"/>
        <v/>
      </c>
      <c r="F16399" s="18" t="str">
        <f t="shared" si="1044"/>
        <v/>
      </c>
      <c r="G16399" s="18" t="str">
        <f t="shared" si="1045"/>
        <v/>
      </c>
      <c r="H16399" s="18" t="str">
        <f t="shared" si="1046"/>
        <v/>
      </c>
    </row>
    <row r="16400" spans="5:8" x14ac:dyDescent="0.25">
      <c r="E16400" s="18" t="str">
        <f t="shared" si="1043"/>
        <v/>
      </c>
      <c r="F16400" s="18" t="str">
        <f t="shared" si="1044"/>
        <v/>
      </c>
      <c r="G16400" s="18" t="str">
        <f t="shared" si="1045"/>
        <v/>
      </c>
      <c r="H16400" s="18" t="str">
        <f t="shared" si="1046"/>
        <v/>
      </c>
    </row>
    <row r="16401" spans="5:8" x14ac:dyDescent="0.25">
      <c r="E16401" s="18" t="str">
        <f t="shared" si="1043"/>
        <v/>
      </c>
      <c r="F16401" s="18" t="str">
        <f t="shared" si="1044"/>
        <v/>
      </c>
      <c r="G16401" s="18" t="str">
        <f t="shared" si="1045"/>
        <v/>
      </c>
      <c r="H16401" s="18" t="str">
        <f t="shared" si="1046"/>
        <v/>
      </c>
    </row>
    <row r="16402" spans="5:8" x14ac:dyDescent="0.25">
      <c r="E16402" s="18" t="str">
        <f t="shared" si="1043"/>
        <v/>
      </c>
      <c r="F16402" s="18" t="str">
        <f t="shared" si="1044"/>
        <v/>
      </c>
      <c r="G16402" s="18" t="str">
        <f t="shared" si="1045"/>
        <v/>
      </c>
      <c r="H16402" s="18" t="str">
        <f t="shared" si="1046"/>
        <v/>
      </c>
    </row>
    <row r="16403" spans="5:8" x14ac:dyDescent="0.25">
      <c r="E16403" s="18" t="str">
        <f t="shared" si="1043"/>
        <v/>
      </c>
      <c r="F16403" s="18" t="str">
        <f t="shared" si="1044"/>
        <v/>
      </c>
      <c r="G16403" s="18" t="str">
        <f t="shared" si="1045"/>
        <v/>
      </c>
      <c r="H16403" s="18" t="str">
        <f t="shared" si="1046"/>
        <v/>
      </c>
    </row>
    <row r="16404" spans="5:8" x14ac:dyDescent="0.25">
      <c r="E16404" s="18" t="str">
        <f t="shared" si="1043"/>
        <v/>
      </c>
      <c r="F16404" s="18" t="str">
        <f t="shared" si="1044"/>
        <v/>
      </c>
      <c r="G16404" s="18" t="str">
        <f t="shared" si="1045"/>
        <v/>
      </c>
      <c r="H16404" s="18" t="str">
        <f t="shared" si="1046"/>
        <v/>
      </c>
    </row>
    <row r="16405" spans="5:8" x14ac:dyDescent="0.25">
      <c r="E16405" s="18" t="str">
        <f t="shared" si="1043"/>
        <v/>
      </c>
      <c r="F16405" s="18" t="str">
        <f t="shared" si="1044"/>
        <v/>
      </c>
      <c r="G16405" s="18" t="str">
        <f t="shared" si="1045"/>
        <v/>
      </c>
      <c r="H16405" s="18" t="str">
        <f t="shared" si="1046"/>
        <v/>
      </c>
    </row>
    <row r="16406" spans="5:8" x14ac:dyDescent="0.25">
      <c r="E16406" s="18" t="str">
        <f t="shared" si="1043"/>
        <v/>
      </c>
      <c r="F16406" s="18" t="str">
        <f t="shared" si="1044"/>
        <v/>
      </c>
      <c r="G16406" s="18" t="str">
        <f t="shared" si="1045"/>
        <v/>
      </c>
      <c r="H16406" s="18" t="str">
        <f t="shared" si="1046"/>
        <v/>
      </c>
    </row>
    <row r="16407" spans="5:8" x14ac:dyDescent="0.25">
      <c r="E16407" s="18" t="str">
        <f t="shared" si="1043"/>
        <v/>
      </c>
      <c r="F16407" s="18" t="str">
        <f t="shared" si="1044"/>
        <v/>
      </c>
      <c r="G16407" s="18" t="str">
        <f t="shared" si="1045"/>
        <v/>
      </c>
      <c r="H16407" s="18" t="str">
        <f t="shared" si="1046"/>
        <v/>
      </c>
    </row>
    <row r="16408" spans="5:8" x14ac:dyDescent="0.25">
      <c r="E16408" s="18" t="str">
        <f t="shared" si="1043"/>
        <v/>
      </c>
      <c r="F16408" s="18" t="str">
        <f t="shared" si="1044"/>
        <v/>
      </c>
      <c r="G16408" s="18" t="str">
        <f t="shared" si="1045"/>
        <v/>
      </c>
      <c r="H16408" s="18" t="str">
        <f t="shared" si="1046"/>
        <v/>
      </c>
    </row>
    <row r="16409" spans="5:8" x14ac:dyDescent="0.25">
      <c r="E16409" s="18" t="str">
        <f t="shared" si="1043"/>
        <v/>
      </c>
      <c r="F16409" s="18" t="str">
        <f t="shared" si="1044"/>
        <v/>
      </c>
      <c r="G16409" s="18" t="str">
        <f t="shared" si="1045"/>
        <v/>
      </c>
      <c r="H16409" s="18" t="str">
        <f t="shared" si="1046"/>
        <v/>
      </c>
    </row>
    <row r="16410" spans="5:8" x14ac:dyDescent="0.25">
      <c r="E16410" s="18" t="str">
        <f t="shared" si="1043"/>
        <v/>
      </c>
      <c r="F16410" s="18" t="str">
        <f t="shared" si="1044"/>
        <v/>
      </c>
      <c r="G16410" s="18" t="str">
        <f t="shared" si="1045"/>
        <v/>
      </c>
      <c r="H16410" s="18" t="str">
        <f t="shared" si="1046"/>
        <v/>
      </c>
    </row>
    <row r="16411" spans="5:8" x14ac:dyDescent="0.25">
      <c r="E16411" s="18" t="str">
        <f t="shared" si="1043"/>
        <v/>
      </c>
      <c r="F16411" s="18" t="str">
        <f t="shared" si="1044"/>
        <v/>
      </c>
      <c r="G16411" s="18" t="str">
        <f t="shared" si="1045"/>
        <v/>
      </c>
      <c r="H16411" s="18" t="str">
        <f t="shared" si="1046"/>
        <v/>
      </c>
    </row>
    <row r="16412" spans="5:8" x14ac:dyDescent="0.25">
      <c r="E16412" s="18" t="str">
        <f t="shared" si="1043"/>
        <v/>
      </c>
      <c r="F16412" s="18" t="str">
        <f t="shared" si="1044"/>
        <v/>
      </c>
      <c r="G16412" s="18" t="str">
        <f t="shared" si="1045"/>
        <v/>
      </c>
      <c r="H16412" s="18" t="str">
        <f t="shared" si="1046"/>
        <v/>
      </c>
    </row>
    <row r="16413" spans="5:8" x14ac:dyDescent="0.25">
      <c r="E16413" s="18" t="str">
        <f t="shared" si="1043"/>
        <v/>
      </c>
      <c r="F16413" s="18" t="str">
        <f t="shared" si="1044"/>
        <v/>
      </c>
      <c r="G16413" s="18" t="str">
        <f t="shared" si="1045"/>
        <v/>
      </c>
      <c r="H16413" s="18" t="str">
        <f t="shared" si="1046"/>
        <v/>
      </c>
    </row>
    <row r="16414" spans="5:8" x14ac:dyDescent="0.25">
      <c r="E16414" s="18" t="str">
        <f t="shared" si="1043"/>
        <v/>
      </c>
      <c r="F16414" s="18" t="str">
        <f t="shared" si="1044"/>
        <v/>
      </c>
      <c r="G16414" s="18" t="str">
        <f t="shared" si="1045"/>
        <v/>
      </c>
      <c r="H16414" s="18" t="str">
        <f t="shared" si="1046"/>
        <v/>
      </c>
    </row>
    <row r="16415" spans="5:8" x14ac:dyDescent="0.25">
      <c r="E16415" s="18" t="str">
        <f t="shared" si="1043"/>
        <v/>
      </c>
      <c r="F16415" s="18" t="str">
        <f t="shared" si="1044"/>
        <v/>
      </c>
      <c r="G16415" s="18" t="str">
        <f t="shared" si="1045"/>
        <v/>
      </c>
      <c r="H16415" s="18" t="str">
        <f t="shared" si="1046"/>
        <v/>
      </c>
    </row>
    <row r="16416" spans="5:8" x14ac:dyDescent="0.25">
      <c r="E16416" s="18" t="str">
        <f t="shared" si="1043"/>
        <v/>
      </c>
      <c r="F16416" s="18" t="str">
        <f t="shared" si="1044"/>
        <v/>
      </c>
      <c r="G16416" s="18" t="str">
        <f t="shared" si="1045"/>
        <v/>
      </c>
      <c r="H16416" s="18" t="str">
        <f t="shared" si="1046"/>
        <v/>
      </c>
    </row>
    <row r="16417" spans="5:8" x14ac:dyDescent="0.25">
      <c r="E16417" s="18" t="str">
        <f t="shared" si="1043"/>
        <v/>
      </c>
      <c r="F16417" s="18" t="str">
        <f t="shared" si="1044"/>
        <v/>
      </c>
      <c r="G16417" s="18" t="str">
        <f t="shared" si="1045"/>
        <v/>
      </c>
      <c r="H16417" s="18" t="str">
        <f t="shared" si="1046"/>
        <v/>
      </c>
    </row>
    <row r="16418" spans="5:8" x14ac:dyDescent="0.25">
      <c r="E16418" s="18" t="str">
        <f t="shared" si="1043"/>
        <v/>
      </c>
      <c r="F16418" s="18" t="str">
        <f t="shared" si="1044"/>
        <v/>
      </c>
      <c r="G16418" s="18" t="str">
        <f t="shared" si="1045"/>
        <v/>
      </c>
      <c r="H16418" s="18" t="str">
        <f t="shared" si="1046"/>
        <v/>
      </c>
    </row>
    <row r="16419" spans="5:8" x14ac:dyDescent="0.25">
      <c r="E16419" s="18" t="str">
        <f t="shared" si="1043"/>
        <v/>
      </c>
      <c r="F16419" s="18" t="str">
        <f t="shared" si="1044"/>
        <v/>
      </c>
      <c r="G16419" s="18" t="str">
        <f t="shared" si="1045"/>
        <v/>
      </c>
      <c r="H16419" s="18" t="str">
        <f t="shared" si="1046"/>
        <v/>
      </c>
    </row>
    <row r="16420" spans="5:8" x14ac:dyDescent="0.25">
      <c r="E16420" s="18" t="str">
        <f t="shared" si="1043"/>
        <v/>
      </c>
      <c r="F16420" s="18" t="str">
        <f t="shared" si="1044"/>
        <v/>
      </c>
      <c r="G16420" s="18" t="str">
        <f t="shared" si="1045"/>
        <v/>
      </c>
      <c r="H16420" s="18" t="str">
        <f t="shared" si="1046"/>
        <v/>
      </c>
    </row>
    <row r="16421" spans="5:8" x14ac:dyDescent="0.25">
      <c r="E16421" s="18" t="str">
        <f t="shared" si="1043"/>
        <v/>
      </c>
      <c r="F16421" s="18" t="str">
        <f t="shared" si="1044"/>
        <v/>
      </c>
      <c r="G16421" s="18" t="str">
        <f t="shared" si="1045"/>
        <v/>
      </c>
      <c r="H16421" s="18" t="str">
        <f t="shared" si="1046"/>
        <v/>
      </c>
    </row>
    <row r="16422" spans="5:8" x14ac:dyDescent="0.25">
      <c r="E16422" s="18" t="str">
        <f t="shared" si="1043"/>
        <v/>
      </c>
      <c r="F16422" s="18" t="str">
        <f t="shared" si="1044"/>
        <v/>
      </c>
      <c r="G16422" s="18" t="str">
        <f t="shared" si="1045"/>
        <v/>
      </c>
      <c r="H16422" s="18" t="str">
        <f t="shared" si="1046"/>
        <v/>
      </c>
    </row>
    <row r="16423" spans="5:8" x14ac:dyDescent="0.25">
      <c r="E16423" s="18" t="str">
        <f t="shared" si="1043"/>
        <v/>
      </c>
      <c r="F16423" s="18" t="str">
        <f t="shared" si="1044"/>
        <v/>
      </c>
      <c r="G16423" s="18" t="str">
        <f t="shared" si="1045"/>
        <v/>
      </c>
      <c r="H16423" s="18" t="str">
        <f t="shared" si="1046"/>
        <v/>
      </c>
    </row>
    <row r="16424" spans="5:8" x14ac:dyDescent="0.25">
      <c r="E16424" s="18" t="str">
        <f t="shared" si="1043"/>
        <v/>
      </c>
      <c r="F16424" s="18" t="str">
        <f t="shared" si="1044"/>
        <v/>
      </c>
      <c r="G16424" s="18" t="str">
        <f t="shared" si="1045"/>
        <v/>
      </c>
      <c r="H16424" s="18" t="str">
        <f t="shared" si="1046"/>
        <v/>
      </c>
    </row>
    <row r="16425" spans="5:8" x14ac:dyDescent="0.25">
      <c r="E16425" s="18" t="str">
        <f t="shared" si="1043"/>
        <v/>
      </c>
      <c r="F16425" s="18" t="str">
        <f t="shared" si="1044"/>
        <v/>
      </c>
      <c r="G16425" s="18" t="str">
        <f t="shared" si="1045"/>
        <v/>
      </c>
      <c r="H16425" s="18" t="str">
        <f t="shared" si="1046"/>
        <v/>
      </c>
    </row>
    <row r="16426" spans="5:8" x14ac:dyDescent="0.25">
      <c r="E16426" s="18" t="str">
        <f t="shared" si="1043"/>
        <v/>
      </c>
      <c r="F16426" s="18" t="str">
        <f t="shared" si="1044"/>
        <v/>
      </c>
      <c r="G16426" s="18" t="str">
        <f t="shared" si="1045"/>
        <v/>
      </c>
      <c r="H16426" s="18" t="str">
        <f t="shared" si="1046"/>
        <v/>
      </c>
    </row>
    <row r="16427" spans="5:8" x14ac:dyDescent="0.25">
      <c r="E16427" s="18" t="str">
        <f t="shared" si="1043"/>
        <v/>
      </c>
      <c r="F16427" s="18" t="str">
        <f t="shared" si="1044"/>
        <v/>
      </c>
      <c r="G16427" s="18" t="str">
        <f t="shared" si="1045"/>
        <v/>
      </c>
      <c r="H16427" s="18" t="str">
        <f t="shared" si="1046"/>
        <v/>
      </c>
    </row>
    <row r="16428" spans="5:8" x14ac:dyDescent="0.25">
      <c r="E16428" s="18" t="str">
        <f t="shared" si="1043"/>
        <v/>
      </c>
      <c r="F16428" s="18" t="str">
        <f t="shared" si="1044"/>
        <v/>
      </c>
      <c r="G16428" s="18" t="str">
        <f t="shared" si="1045"/>
        <v/>
      </c>
      <c r="H16428" s="18" t="str">
        <f t="shared" si="1046"/>
        <v/>
      </c>
    </row>
    <row r="16429" spans="5:8" x14ac:dyDescent="0.25">
      <c r="E16429" s="18" t="str">
        <f t="shared" si="1043"/>
        <v/>
      </c>
      <c r="F16429" s="18" t="str">
        <f t="shared" si="1044"/>
        <v/>
      </c>
      <c r="G16429" s="18" t="str">
        <f t="shared" si="1045"/>
        <v/>
      </c>
      <c r="H16429" s="18" t="str">
        <f t="shared" si="1046"/>
        <v/>
      </c>
    </row>
    <row r="16430" spans="5:8" x14ac:dyDescent="0.25">
      <c r="E16430" s="18" t="str">
        <f t="shared" si="1043"/>
        <v/>
      </c>
      <c r="F16430" s="18" t="str">
        <f t="shared" si="1044"/>
        <v/>
      </c>
      <c r="G16430" s="18" t="str">
        <f t="shared" si="1045"/>
        <v/>
      </c>
      <c r="H16430" s="18" t="str">
        <f t="shared" si="1046"/>
        <v/>
      </c>
    </row>
    <row r="16431" spans="5:8" x14ac:dyDescent="0.25">
      <c r="E16431" s="18" t="str">
        <f t="shared" si="1043"/>
        <v/>
      </c>
      <c r="F16431" s="18" t="str">
        <f t="shared" si="1044"/>
        <v/>
      </c>
      <c r="G16431" s="18" t="str">
        <f t="shared" si="1045"/>
        <v/>
      </c>
      <c r="H16431" s="18" t="str">
        <f t="shared" si="1046"/>
        <v/>
      </c>
    </row>
    <row r="16432" spans="5:8" x14ac:dyDescent="0.25">
      <c r="E16432" s="18" t="str">
        <f t="shared" si="1043"/>
        <v/>
      </c>
      <c r="F16432" s="18" t="str">
        <f t="shared" si="1044"/>
        <v/>
      </c>
      <c r="G16432" s="18" t="str">
        <f t="shared" si="1045"/>
        <v/>
      </c>
      <c r="H16432" s="18" t="str">
        <f t="shared" si="1046"/>
        <v/>
      </c>
    </row>
    <row r="16433" spans="5:8" x14ac:dyDescent="0.25">
      <c r="E16433" s="18" t="str">
        <f t="shared" si="1043"/>
        <v/>
      </c>
      <c r="F16433" s="18" t="str">
        <f t="shared" si="1044"/>
        <v/>
      </c>
      <c r="G16433" s="18" t="str">
        <f t="shared" si="1045"/>
        <v/>
      </c>
      <c r="H16433" s="18" t="str">
        <f t="shared" si="1046"/>
        <v/>
      </c>
    </row>
    <row r="16434" spans="5:8" x14ac:dyDescent="0.25">
      <c r="E16434" s="18" t="str">
        <f t="shared" si="1043"/>
        <v/>
      </c>
      <c r="F16434" s="18" t="str">
        <f t="shared" si="1044"/>
        <v/>
      </c>
      <c r="G16434" s="18" t="str">
        <f t="shared" si="1045"/>
        <v/>
      </c>
      <c r="H16434" s="18" t="str">
        <f t="shared" si="1046"/>
        <v/>
      </c>
    </row>
    <row r="16435" spans="5:8" x14ac:dyDescent="0.25">
      <c r="E16435" s="18" t="str">
        <f t="shared" si="1043"/>
        <v/>
      </c>
      <c r="F16435" s="18" t="str">
        <f t="shared" si="1044"/>
        <v/>
      </c>
      <c r="G16435" s="18" t="str">
        <f t="shared" si="1045"/>
        <v/>
      </c>
      <c r="H16435" s="18" t="str">
        <f t="shared" si="1046"/>
        <v/>
      </c>
    </row>
    <row r="16436" spans="5:8" x14ac:dyDescent="0.25">
      <c r="E16436" s="18" t="str">
        <f t="shared" si="1043"/>
        <v/>
      </c>
      <c r="F16436" s="18" t="str">
        <f t="shared" si="1044"/>
        <v/>
      </c>
      <c r="G16436" s="18" t="str">
        <f t="shared" si="1045"/>
        <v/>
      </c>
      <c r="H16436" s="18" t="str">
        <f t="shared" si="1046"/>
        <v/>
      </c>
    </row>
    <row r="16437" spans="5:8" x14ac:dyDescent="0.25">
      <c r="E16437" s="18" t="str">
        <f t="shared" si="1043"/>
        <v/>
      </c>
      <c r="F16437" s="18" t="str">
        <f t="shared" si="1044"/>
        <v/>
      </c>
      <c r="G16437" s="18" t="str">
        <f t="shared" si="1045"/>
        <v/>
      </c>
      <c r="H16437" s="18" t="str">
        <f t="shared" si="1046"/>
        <v/>
      </c>
    </row>
    <row r="16438" spans="5:8" x14ac:dyDescent="0.25">
      <c r="E16438" s="18" t="str">
        <f t="shared" si="1043"/>
        <v/>
      </c>
      <c r="F16438" s="18" t="str">
        <f t="shared" si="1044"/>
        <v/>
      </c>
      <c r="G16438" s="18" t="str">
        <f t="shared" si="1045"/>
        <v/>
      </c>
      <c r="H16438" s="18" t="str">
        <f t="shared" si="1046"/>
        <v/>
      </c>
    </row>
    <row r="16439" spans="5:8" x14ac:dyDescent="0.25">
      <c r="E16439" s="18" t="str">
        <f t="shared" si="1043"/>
        <v/>
      </c>
      <c r="F16439" s="18" t="str">
        <f t="shared" si="1044"/>
        <v/>
      </c>
      <c r="G16439" s="18" t="str">
        <f t="shared" si="1045"/>
        <v/>
      </c>
      <c r="H16439" s="18" t="str">
        <f t="shared" si="1046"/>
        <v/>
      </c>
    </row>
    <row r="16440" spans="5:8" x14ac:dyDescent="0.25">
      <c r="E16440" s="18" t="str">
        <f t="shared" si="1043"/>
        <v/>
      </c>
      <c r="F16440" s="18" t="str">
        <f t="shared" si="1044"/>
        <v/>
      </c>
      <c r="G16440" s="18" t="str">
        <f t="shared" si="1045"/>
        <v/>
      </c>
      <c r="H16440" s="18" t="str">
        <f t="shared" si="1046"/>
        <v/>
      </c>
    </row>
    <row r="16441" spans="5:8" x14ac:dyDescent="0.25">
      <c r="E16441" s="18" t="str">
        <f t="shared" si="1043"/>
        <v/>
      </c>
      <c r="F16441" s="18" t="str">
        <f t="shared" si="1044"/>
        <v/>
      </c>
      <c r="G16441" s="18" t="str">
        <f t="shared" si="1045"/>
        <v/>
      </c>
      <c r="H16441" s="18" t="str">
        <f t="shared" si="1046"/>
        <v/>
      </c>
    </row>
    <row r="16442" spans="5:8" x14ac:dyDescent="0.25">
      <c r="E16442" s="18" t="str">
        <f t="shared" si="1043"/>
        <v/>
      </c>
      <c r="F16442" s="18" t="str">
        <f t="shared" si="1044"/>
        <v/>
      </c>
      <c r="G16442" s="18" t="str">
        <f t="shared" si="1045"/>
        <v/>
      </c>
      <c r="H16442" s="18" t="str">
        <f t="shared" si="1046"/>
        <v/>
      </c>
    </row>
    <row r="16443" spans="5:8" x14ac:dyDescent="0.25">
      <c r="E16443" s="18" t="str">
        <f t="shared" si="1043"/>
        <v/>
      </c>
      <c r="F16443" s="18" t="str">
        <f t="shared" si="1044"/>
        <v/>
      </c>
      <c r="G16443" s="18" t="str">
        <f t="shared" si="1045"/>
        <v/>
      </c>
      <c r="H16443" s="18" t="str">
        <f t="shared" si="1046"/>
        <v/>
      </c>
    </row>
    <row r="16444" spans="5:8" x14ac:dyDescent="0.25">
      <c r="E16444" s="18" t="str">
        <f t="shared" si="1043"/>
        <v/>
      </c>
      <c r="F16444" s="18" t="str">
        <f t="shared" si="1044"/>
        <v/>
      </c>
      <c r="G16444" s="18" t="str">
        <f t="shared" si="1045"/>
        <v/>
      </c>
      <c r="H16444" s="18" t="str">
        <f t="shared" si="1046"/>
        <v/>
      </c>
    </row>
    <row r="16445" spans="5:8" x14ac:dyDescent="0.25">
      <c r="E16445" s="18" t="str">
        <f t="shared" si="1043"/>
        <v/>
      </c>
      <c r="F16445" s="18" t="str">
        <f t="shared" si="1044"/>
        <v/>
      </c>
      <c r="G16445" s="18" t="str">
        <f t="shared" si="1045"/>
        <v/>
      </c>
      <c r="H16445" s="18" t="str">
        <f t="shared" si="1046"/>
        <v/>
      </c>
    </row>
    <row r="16446" spans="5:8" x14ac:dyDescent="0.25">
      <c r="E16446" s="18" t="str">
        <f t="shared" si="1043"/>
        <v/>
      </c>
      <c r="F16446" s="18" t="str">
        <f t="shared" si="1044"/>
        <v/>
      </c>
      <c r="G16446" s="18" t="str">
        <f t="shared" si="1045"/>
        <v/>
      </c>
      <c r="H16446" s="18" t="str">
        <f t="shared" si="1046"/>
        <v/>
      </c>
    </row>
    <row r="16447" spans="5:8" x14ac:dyDescent="0.25">
      <c r="E16447" s="18" t="str">
        <f t="shared" si="1043"/>
        <v/>
      </c>
      <c r="F16447" s="18" t="str">
        <f t="shared" si="1044"/>
        <v/>
      </c>
      <c r="G16447" s="18" t="str">
        <f t="shared" si="1045"/>
        <v/>
      </c>
      <c r="H16447" s="18" t="str">
        <f t="shared" si="1046"/>
        <v/>
      </c>
    </row>
    <row r="16448" spans="5:8" x14ac:dyDescent="0.25">
      <c r="E16448" s="18" t="str">
        <f t="shared" si="1043"/>
        <v/>
      </c>
      <c r="F16448" s="18" t="str">
        <f t="shared" si="1044"/>
        <v/>
      </c>
      <c r="G16448" s="18" t="str">
        <f t="shared" si="1045"/>
        <v/>
      </c>
      <c r="H16448" s="18" t="str">
        <f t="shared" si="1046"/>
        <v/>
      </c>
    </row>
    <row r="16449" spans="5:8" x14ac:dyDescent="0.25">
      <c r="E16449" s="18" t="str">
        <f t="shared" si="1043"/>
        <v/>
      </c>
      <c r="F16449" s="18" t="str">
        <f t="shared" si="1044"/>
        <v/>
      </c>
      <c r="G16449" s="18" t="str">
        <f t="shared" si="1045"/>
        <v/>
      </c>
      <c r="H16449" s="18" t="str">
        <f t="shared" si="1046"/>
        <v/>
      </c>
    </row>
    <row r="16450" spans="5:8" x14ac:dyDescent="0.25">
      <c r="E16450" s="18" t="str">
        <f t="shared" si="1043"/>
        <v/>
      </c>
      <c r="F16450" s="18" t="str">
        <f t="shared" si="1044"/>
        <v/>
      </c>
      <c r="G16450" s="18" t="str">
        <f t="shared" si="1045"/>
        <v/>
      </c>
      <c r="H16450" s="18" t="str">
        <f t="shared" si="1046"/>
        <v/>
      </c>
    </row>
    <row r="16451" spans="5:8" x14ac:dyDescent="0.25">
      <c r="E16451" s="18" t="str">
        <f t="shared" si="1043"/>
        <v/>
      </c>
      <c r="F16451" s="18" t="str">
        <f t="shared" si="1044"/>
        <v/>
      </c>
      <c r="G16451" s="18" t="str">
        <f t="shared" si="1045"/>
        <v/>
      </c>
      <c r="H16451" s="18" t="str">
        <f t="shared" si="1046"/>
        <v/>
      </c>
    </row>
    <row r="16452" spans="5:8" x14ac:dyDescent="0.25">
      <c r="E16452" s="18" t="str">
        <f t="shared" si="1043"/>
        <v/>
      </c>
      <c r="F16452" s="18" t="str">
        <f t="shared" si="1044"/>
        <v/>
      </c>
      <c r="G16452" s="18" t="str">
        <f t="shared" si="1045"/>
        <v/>
      </c>
      <c r="H16452" s="18" t="str">
        <f t="shared" si="1046"/>
        <v/>
      </c>
    </row>
    <row r="16453" spans="5:8" x14ac:dyDescent="0.25">
      <c r="E16453" s="18" t="str">
        <f t="shared" si="1043"/>
        <v/>
      </c>
      <c r="F16453" s="18" t="str">
        <f t="shared" si="1044"/>
        <v/>
      </c>
      <c r="G16453" s="18" t="str">
        <f t="shared" si="1045"/>
        <v/>
      </c>
      <c r="H16453" s="18" t="str">
        <f t="shared" si="1046"/>
        <v/>
      </c>
    </row>
    <row r="16454" spans="5:8" x14ac:dyDescent="0.25">
      <c r="E16454" s="18" t="str">
        <f t="shared" ref="E16454:E16517" si="1047">IF($C16454="","",IFERROR(INDEX(ItemPriceCol,MATCH($C16454,ItemName,0)),""))</f>
        <v/>
      </c>
      <c r="F16454" s="18" t="str">
        <f t="shared" ref="F16454:F16517" si="1048">IF(OR($D16454="",$E16454=""),"",$D16454*$E16454)</f>
        <v/>
      </c>
      <c r="G16454" s="18" t="str">
        <f t="shared" ref="G16454:G16517" si="1049">IF($C16454="","",IFERROR(INDEX(ItemCostCol,MATCH($C16454,ItemName,0)),""))</f>
        <v/>
      </c>
      <c r="H16454" s="18" t="str">
        <f t="shared" ref="H16454:H16517" si="1050">IF(OR($F16454="",$G16454=""),"",$F16454-$D16454*$G16454)</f>
        <v/>
      </c>
    </row>
    <row r="16455" spans="5:8" x14ac:dyDescent="0.25">
      <c r="E16455" s="18" t="str">
        <f t="shared" si="1047"/>
        <v/>
      </c>
      <c r="F16455" s="18" t="str">
        <f t="shared" si="1048"/>
        <v/>
      </c>
      <c r="G16455" s="18" t="str">
        <f t="shared" si="1049"/>
        <v/>
      </c>
      <c r="H16455" s="18" t="str">
        <f t="shared" si="1050"/>
        <v/>
      </c>
    </row>
    <row r="16456" spans="5:8" x14ac:dyDescent="0.25">
      <c r="E16456" s="18" t="str">
        <f t="shared" si="1047"/>
        <v/>
      </c>
      <c r="F16456" s="18" t="str">
        <f t="shared" si="1048"/>
        <v/>
      </c>
      <c r="G16456" s="18" t="str">
        <f t="shared" si="1049"/>
        <v/>
      </c>
      <c r="H16456" s="18" t="str">
        <f t="shared" si="1050"/>
        <v/>
      </c>
    </row>
    <row r="16457" spans="5:8" x14ac:dyDescent="0.25">
      <c r="E16457" s="18" t="str">
        <f t="shared" si="1047"/>
        <v/>
      </c>
      <c r="F16457" s="18" t="str">
        <f t="shared" si="1048"/>
        <v/>
      </c>
      <c r="G16457" s="18" t="str">
        <f t="shared" si="1049"/>
        <v/>
      </c>
      <c r="H16457" s="18" t="str">
        <f t="shared" si="1050"/>
        <v/>
      </c>
    </row>
    <row r="16458" spans="5:8" x14ac:dyDescent="0.25">
      <c r="E16458" s="18" t="str">
        <f t="shared" si="1047"/>
        <v/>
      </c>
      <c r="F16458" s="18" t="str">
        <f t="shared" si="1048"/>
        <v/>
      </c>
      <c r="G16458" s="18" t="str">
        <f t="shared" si="1049"/>
        <v/>
      </c>
      <c r="H16458" s="18" t="str">
        <f t="shared" si="1050"/>
        <v/>
      </c>
    </row>
    <row r="16459" spans="5:8" x14ac:dyDescent="0.25">
      <c r="E16459" s="18" t="str">
        <f t="shared" si="1047"/>
        <v/>
      </c>
      <c r="F16459" s="18" t="str">
        <f t="shared" si="1048"/>
        <v/>
      </c>
      <c r="G16459" s="18" t="str">
        <f t="shared" si="1049"/>
        <v/>
      </c>
      <c r="H16459" s="18" t="str">
        <f t="shared" si="1050"/>
        <v/>
      </c>
    </row>
    <row r="16460" spans="5:8" x14ac:dyDescent="0.25">
      <c r="E16460" s="18" t="str">
        <f t="shared" si="1047"/>
        <v/>
      </c>
      <c r="F16460" s="18" t="str">
        <f t="shared" si="1048"/>
        <v/>
      </c>
      <c r="G16460" s="18" t="str">
        <f t="shared" si="1049"/>
        <v/>
      </c>
      <c r="H16460" s="18" t="str">
        <f t="shared" si="1050"/>
        <v/>
      </c>
    </row>
    <row r="16461" spans="5:8" x14ac:dyDescent="0.25">
      <c r="E16461" s="18" t="str">
        <f t="shared" si="1047"/>
        <v/>
      </c>
      <c r="F16461" s="18" t="str">
        <f t="shared" si="1048"/>
        <v/>
      </c>
      <c r="G16461" s="18" t="str">
        <f t="shared" si="1049"/>
        <v/>
      </c>
      <c r="H16461" s="18" t="str">
        <f t="shared" si="1050"/>
        <v/>
      </c>
    </row>
    <row r="16462" spans="5:8" x14ac:dyDescent="0.25">
      <c r="E16462" s="18" t="str">
        <f t="shared" si="1047"/>
        <v/>
      </c>
      <c r="F16462" s="18" t="str">
        <f t="shared" si="1048"/>
        <v/>
      </c>
      <c r="G16462" s="18" t="str">
        <f t="shared" si="1049"/>
        <v/>
      </c>
      <c r="H16462" s="18" t="str">
        <f t="shared" si="1050"/>
        <v/>
      </c>
    </row>
    <row r="16463" spans="5:8" x14ac:dyDescent="0.25">
      <c r="E16463" s="18" t="str">
        <f t="shared" si="1047"/>
        <v/>
      </c>
      <c r="F16463" s="18" t="str">
        <f t="shared" si="1048"/>
        <v/>
      </c>
      <c r="G16463" s="18" t="str">
        <f t="shared" si="1049"/>
        <v/>
      </c>
      <c r="H16463" s="18" t="str">
        <f t="shared" si="1050"/>
        <v/>
      </c>
    </row>
    <row r="16464" spans="5:8" x14ac:dyDescent="0.25">
      <c r="E16464" s="18" t="str">
        <f t="shared" si="1047"/>
        <v/>
      </c>
      <c r="F16464" s="18" t="str">
        <f t="shared" si="1048"/>
        <v/>
      </c>
      <c r="G16464" s="18" t="str">
        <f t="shared" si="1049"/>
        <v/>
      </c>
      <c r="H16464" s="18" t="str">
        <f t="shared" si="1050"/>
        <v/>
      </c>
    </row>
    <row r="16465" spans="5:8" x14ac:dyDescent="0.25">
      <c r="E16465" s="18" t="str">
        <f t="shared" si="1047"/>
        <v/>
      </c>
      <c r="F16465" s="18" t="str">
        <f t="shared" si="1048"/>
        <v/>
      </c>
      <c r="G16465" s="18" t="str">
        <f t="shared" si="1049"/>
        <v/>
      </c>
      <c r="H16465" s="18" t="str">
        <f t="shared" si="1050"/>
        <v/>
      </c>
    </row>
    <row r="16466" spans="5:8" x14ac:dyDescent="0.25">
      <c r="E16466" s="18" t="str">
        <f t="shared" si="1047"/>
        <v/>
      </c>
      <c r="F16466" s="18" t="str">
        <f t="shared" si="1048"/>
        <v/>
      </c>
      <c r="G16466" s="18" t="str">
        <f t="shared" si="1049"/>
        <v/>
      </c>
      <c r="H16466" s="18" t="str">
        <f t="shared" si="1050"/>
        <v/>
      </c>
    </row>
    <row r="16467" spans="5:8" x14ac:dyDescent="0.25">
      <c r="E16467" s="18" t="str">
        <f t="shared" si="1047"/>
        <v/>
      </c>
      <c r="F16467" s="18" t="str">
        <f t="shared" si="1048"/>
        <v/>
      </c>
      <c r="G16467" s="18" t="str">
        <f t="shared" si="1049"/>
        <v/>
      </c>
      <c r="H16467" s="18" t="str">
        <f t="shared" si="1050"/>
        <v/>
      </c>
    </row>
    <row r="16468" spans="5:8" x14ac:dyDescent="0.25">
      <c r="E16468" s="18" t="str">
        <f t="shared" si="1047"/>
        <v/>
      </c>
      <c r="F16468" s="18" t="str">
        <f t="shared" si="1048"/>
        <v/>
      </c>
      <c r="G16468" s="18" t="str">
        <f t="shared" si="1049"/>
        <v/>
      </c>
      <c r="H16468" s="18" t="str">
        <f t="shared" si="1050"/>
        <v/>
      </c>
    </row>
    <row r="16469" spans="5:8" x14ac:dyDescent="0.25">
      <c r="E16469" s="18" t="str">
        <f t="shared" si="1047"/>
        <v/>
      </c>
      <c r="F16469" s="18" t="str">
        <f t="shared" si="1048"/>
        <v/>
      </c>
      <c r="G16469" s="18" t="str">
        <f t="shared" si="1049"/>
        <v/>
      </c>
      <c r="H16469" s="18" t="str">
        <f t="shared" si="1050"/>
        <v/>
      </c>
    </row>
    <row r="16470" spans="5:8" x14ac:dyDescent="0.25">
      <c r="E16470" s="18" t="str">
        <f t="shared" si="1047"/>
        <v/>
      </c>
      <c r="F16470" s="18" t="str">
        <f t="shared" si="1048"/>
        <v/>
      </c>
      <c r="G16470" s="18" t="str">
        <f t="shared" si="1049"/>
        <v/>
      </c>
      <c r="H16470" s="18" t="str">
        <f t="shared" si="1050"/>
        <v/>
      </c>
    </row>
    <row r="16471" spans="5:8" x14ac:dyDescent="0.25">
      <c r="E16471" s="18" t="str">
        <f t="shared" si="1047"/>
        <v/>
      </c>
      <c r="F16471" s="18" t="str">
        <f t="shared" si="1048"/>
        <v/>
      </c>
      <c r="G16471" s="18" t="str">
        <f t="shared" si="1049"/>
        <v/>
      </c>
      <c r="H16471" s="18" t="str">
        <f t="shared" si="1050"/>
        <v/>
      </c>
    </row>
    <row r="16472" spans="5:8" x14ac:dyDescent="0.25">
      <c r="E16472" s="18" t="str">
        <f t="shared" si="1047"/>
        <v/>
      </c>
      <c r="F16472" s="18" t="str">
        <f t="shared" si="1048"/>
        <v/>
      </c>
      <c r="G16472" s="18" t="str">
        <f t="shared" si="1049"/>
        <v/>
      </c>
      <c r="H16472" s="18" t="str">
        <f t="shared" si="1050"/>
        <v/>
      </c>
    </row>
    <row r="16473" spans="5:8" x14ac:dyDescent="0.25">
      <c r="E16473" s="18" t="str">
        <f t="shared" si="1047"/>
        <v/>
      </c>
      <c r="F16473" s="18" t="str">
        <f t="shared" si="1048"/>
        <v/>
      </c>
      <c r="G16473" s="18" t="str">
        <f t="shared" si="1049"/>
        <v/>
      </c>
      <c r="H16473" s="18" t="str">
        <f t="shared" si="1050"/>
        <v/>
      </c>
    </row>
    <row r="16474" spans="5:8" x14ac:dyDescent="0.25">
      <c r="E16474" s="18" t="str">
        <f t="shared" si="1047"/>
        <v/>
      </c>
      <c r="F16474" s="18" t="str">
        <f t="shared" si="1048"/>
        <v/>
      </c>
      <c r="G16474" s="18" t="str">
        <f t="shared" si="1049"/>
        <v/>
      </c>
      <c r="H16474" s="18" t="str">
        <f t="shared" si="1050"/>
        <v/>
      </c>
    </row>
    <row r="16475" spans="5:8" x14ac:dyDescent="0.25">
      <c r="E16475" s="18" t="str">
        <f t="shared" si="1047"/>
        <v/>
      </c>
      <c r="F16475" s="18" t="str">
        <f t="shared" si="1048"/>
        <v/>
      </c>
      <c r="G16475" s="18" t="str">
        <f t="shared" si="1049"/>
        <v/>
      </c>
      <c r="H16475" s="18" t="str">
        <f t="shared" si="1050"/>
        <v/>
      </c>
    </row>
    <row r="16476" spans="5:8" x14ac:dyDescent="0.25">
      <c r="E16476" s="18" t="str">
        <f t="shared" si="1047"/>
        <v/>
      </c>
      <c r="F16476" s="18" t="str">
        <f t="shared" si="1048"/>
        <v/>
      </c>
      <c r="G16476" s="18" t="str">
        <f t="shared" si="1049"/>
        <v/>
      </c>
      <c r="H16476" s="18" t="str">
        <f t="shared" si="1050"/>
        <v/>
      </c>
    </row>
    <row r="16477" spans="5:8" x14ac:dyDescent="0.25">
      <c r="E16477" s="18" t="str">
        <f t="shared" si="1047"/>
        <v/>
      </c>
      <c r="F16477" s="18" t="str">
        <f t="shared" si="1048"/>
        <v/>
      </c>
      <c r="G16477" s="18" t="str">
        <f t="shared" si="1049"/>
        <v/>
      </c>
      <c r="H16477" s="18" t="str">
        <f t="shared" si="1050"/>
        <v/>
      </c>
    </row>
    <row r="16478" spans="5:8" x14ac:dyDescent="0.25">
      <c r="E16478" s="18" t="str">
        <f t="shared" si="1047"/>
        <v/>
      </c>
      <c r="F16478" s="18" t="str">
        <f t="shared" si="1048"/>
        <v/>
      </c>
      <c r="G16478" s="18" t="str">
        <f t="shared" si="1049"/>
        <v/>
      </c>
      <c r="H16478" s="18" t="str">
        <f t="shared" si="1050"/>
        <v/>
      </c>
    </row>
    <row r="16479" spans="5:8" x14ac:dyDescent="0.25">
      <c r="E16479" s="18" t="str">
        <f t="shared" si="1047"/>
        <v/>
      </c>
      <c r="F16479" s="18" t="str">
        <f t="shared" si="1048"/>
        <v/>
      </c>
      <c r="G16479" s="18" t="str">
        <f t="shared" si="1049"/>
        <v/>
      </c>
      <c r="H16479" s="18" t="str">
        <f t="shared" si="1050"/>
        <v/>
      </c>
    </row>
    <row r="16480" spans="5:8" x14ac:dyDescent="0.25">
      <c r="E16480" s="18" t="str">
        <f t="shared" si="1047"/>
        <v/>
      </c>
      <c r="F16480" s="18" t="str">
        <f t="shared" si="1048"/>
        <v/>
      </c>
      <c r="G16480" s="18" t="str">
        <f t="shared" si="1049"/>
        <v/>
      </c>
      <c r="H16480" s="18" t="str">
        <f t="shared" si="1050"/>
        <v/>
      </c>
    </row>
    <row r="16481" spans="5:8" x14ac:dyDescent="0.25">
      <c r="E16481" s="18" t="str">
        <f t="shared" si="1047"/>
        <v/>
      </c>
      <c r="F16481" s="18" t="str">
        <f t="shared" si="1048"/>
        <v/>
      </c>
      <c r="G16481" s="18" t="str">
        <f t="shared" si="1049"/>
        <v/>
      </c>
      <c r="H16481" s="18" t="str">
        <f t="shared" si="1050"/>
        <v/>
      </c>
    </row>
    <row r="16482" spans="5:8" x14ac:dyDescent="0.25">
      <c r="E16482" s="18" t="str">
        <f t="shared" si="1047"/>
        <v/>
      </c>
      <c r="F16482" s="18" t="str">
        <f t="shared" si="1048"/>
        <v/>
      </c>
      <c r="G16482" s="18" t="str">
        <f t="shared" si="1049"/>
        <v/>
      </c>
      <c r="H16482" s="18" t="str">
        <f t="shared" si="1050"/>
        <v/>
      </c>
    </row>
    <row r="16483" spans="5:8" x14ac:dyDescent="0.25">
      <c r="E16483" s="18" t="str">
        <f t="shared" si="1047"/>
        <v/>
      </c>
      <c r="F16483" s="18" t="str">
        <f t="shared" si="1048"/>
        <v/>
      </c>
      <c r="G16483" s="18" t="str">
        <f t="shared" si="1049"/>
        <v/>
      </c>
      <c r="H16483" s="18" t="str">
        <f t="shared" si="1050"/>
        <v/>
      </c>
    </row>
    <row r="16484" spans="5:8" x14ac:dyDescent="0.25">
      <c r="E16484" s="18" t="str">
        <f t="shared" si="1047"/>
        <v/>
      </c>
      <c r="F16484" s="18" t="str">
        <f t="shared" si="1048"/>
        <v/>
      </c>
      <c r="G16484" s="18" t="str">
        <f t="shared" si="1049"/>
        <v/>
      </c>
      <c r="H16484" s="18" t="str">
        <f t="shared" si="1050"/>
        <v/>
      </c>
    </row>
    <row r="16485" spans="5:8" x14ac:dyDescent="0.25">
      <c r="E16485" s="18" t="str">
        <f t="shared" si="1047"/>
        <v/>
      </c>
      <c r="F16485" s="18" t="str">
        <f t="shared" si="1048"/>
        <v/>
      </c>
      <c r="G16485" s="18" t="str">
        <f t="shared" si="1049"/>
        <v/>
      </c>
      <c r="H16485" s="18" t="str">
        <f t="shared" si="1050"/>
        <v/>
      </c>
    </row>
    <row r="16486" spans="5:8" x14ac:dyDescent="0.25">
      <c r="E16486" s="18" t="str">
        <f t="shared" si="1047"/>
        <v/>
      </c>
      <c r="F16486" s="18" t="str">
        <f t="shared" si="1048"/>
        <v/>
      </c>
      <c r="G16486" s="18" t="str">
        <f t="shared" si="1049"/>
        <v/>
      </c>
      <c r="H16486" s="18" t="str">
        <f t="shared" si="1050"/>
        <v/>
      </c>
    </row>
    <row r="16487" spans="5:8" x14ac:dyDescent="0.25">
      <c r="E16487" s="18" t="str">
        <f t="shared" si="1047"/>
        <v/>
      </c>
      <c r="F16487" s="18" t="str">
        <f t="shared" si="1048"/>
        <v/>
      </c>
      <c r="G16487" s="18" t="str">
        <f t="shared" si="1049"/>
        <v/>
      </c>
      <c r="H16487" s="18" t="str">
        <f t="shared" si="1050"/>
        <v/>
      </c>
    </row>
    <row r="16488" spans="5:8" x14ac:dyDescent="0.25">
      <c r="E16488" s="18" t="str">
        <f t="shared" si="1047"/>
        <v/>
      </c>
      <c r="F16488" s="18" t="str">
        <f t="shared" si="1048"/>
        <v/>
      </c>
      <c r="G16488" s="18" t="str">
        <f t="shared" si="1049"/>
        <v/>
      </c>
      <c r="H16488" s="18" t="str">
        <f t="shared" si="1050"/>
        <v/>
      </c>
    </row>
    <row r="16489" spans="5:8" x14ac:dyDescent="0.25">
      <c r="E16489" s="18" t="str">
        <f t="shared" si="1047"/>
        <v/>
      </c>
      <c r="F16489" s="18" t="str">
        <f t="shared" si="1048"/>
        <v/>
      </c>
      <c r="G16489" s="18" t="str">
        <f t="shared" si="1049"/>
        <v/>
      </c>
      <c r="H16489" s="18" t="str">
        <f t="shared" si="1050"/>
        <v/>
      </c>
    </row>
    <row r="16490" spans="5:8" x14ac:dyDescent="0.25">
      <c r="E16490" s="18" t="str">
        <f t="shared" si="1047"/>
        <v/>
      </c>
      <c r="F16490" s="18" t="str">
        <f t="shared" si="1048"/>
        <v/>
      </c>
      <c r="G16490" s="18" t="str">
        <f t="shared" si="1049"/>
        <v/>
      </c>
      <c r="H16490" s="18" t="str">
        <f t="shared" si="1050"/>
        <v/>
      </c>
    </row>
    <row r="16491" spans="5:8" x14ac:dyDescent="0.25">
      <c r="E16491" s="18" t="str">
        <f t="shared" si="1047"/>
        <v/>
      </c>
      <c r="F16491" s="18" t="str">
        <f t="shared" si="1048"/>
        <v/>
      </c>
      <c r="G16491" s="18" t="str">
        <f t="shared" si="1049"/>
        <v/>
      </c>
      <c r="H16491" s="18" t="str">
        <f t="shared" si="1050"/>
        <v/>
      </c>
    </row>
    <row r="16492" spans="5:8" x14ac:dyDescent="0.25">
      <c r="E16492" s="18" t="str">
        <f t="shared" si="1047"/>
        <v/>
      </c>
      <c r="F16492" s="18" t="str">
        <f t="shared" si="1048"/>
        <v/>
      </c>
      <c r="G16492" s="18" t="str">
        <f t="shared" si="1049"/>
        <v/>
      </c>
      <c r="H16492" s="18" t="str">
        <f t="shared" si="1050"/>
        <v/>
      </c>
    </row>
    <row r="16493" spans="5:8" x14ac:dyDescent="0.25">
      <c r="E16493" s="18" t="str">
        <f t="shared" si="1047"/>
        <v/>
      </c>
      <c r="F16493" s="18" t="str">
        <f t="shared" si="1048"/>
        <v/>
      </c>
      <c r="G16493" s="18" t="str">
        <f t="shared" si="1049"/>
        <v/>
      </c>
      <c r="H16493" s="18" t="str">
        <f t="shared" si="1050"/>
        <v/>
      </c>
    </row>
    <row r="16494" spans="5:8" x14ac:dyDescent="0.25">
      <c r="E16494" s="18" t="str">
        <f t="shared" si="1047"/>
        <v/>
      </c>
      <c r="F16494" s="18" t="str">
        <f t="shared" si="1048"/>
        <v/>
      </c>
      <c r="G16494" s="18" t="str">
        <f t="shared" si="1049"/>
        <v/>
      </c>
      <c r="H16494" s="18" t="str">
        <f t="shared" si="1050"/>
        <v/>
      </c>
    </row>
    <row r="16495" spans="5:8" x14ac:dyDescent="0.25">
      <c r="E16495" s="18" t="str">
        <f t="shared" si="1047"/>
        <v/>
      </c>
      <c r="F16495" s="18" t="str">
        <f t="shared" si="1048"/>
        <v/>
      </c>
      <c r="G16495" s="18" t="str">
        <f t="shared" si="1049"/>
        <v/>
      </c>
      <c r="H16495" s="18" t="str">
        <f t="shared" si="1050"/>
        <v/>
      </c>
    </row>
    <row r="16496" spans="5:8" x14ac:dyDescent="0.25">
      <c r="E16496" s="18" t="str">
        <f t="shared" si="1047"/>
        <v/>
      </c>
      <c r="F16496" s="18" t="str">
        <f t="shared" si="1048"/>
        <v/>
      </c>
      <c r="G16496" s="18" t="str">
        <f t="shared" si="1049"/>
        <v/>
      </c>
      <c r="H16496" s="18" t="str">
        <f t="shared" si="1050"/>
        <v/>
      </c>
    </row>
    <row r="16497" spans="5:8" x14ac:dyDescent="0.25">
      <c r="E16497" s="18" t="str">
        <f t="shared" si="1047"/>
        <v/>
      </c>
      <c r="F16497" s="18" t="str">
        <f t="shared" si="1048"/>
        <v/>
      </c>
      <c r="G16497" s="18" t="str">
        <f t="shared" si="1049"/>
        <v/>
      </c>
      <c r="H16497" s="18" t="str">
        <f t="shared" si="1050"/>
        <v/>
      </c>
    </row>
    <row r="16498" spans="5:8" x14ac:dyDescent="0.25">
      <c r="E16498" s="18" t="str">
        <f t="shared" si="1047"/>
        <v/>
      </c>
      <c r="F16498" s="18" t="str">
        <f t="shared" si="1048"/>
        <v/>
      </c>
      <c r="G16498" s="18" t="str">
        <f t="shared" si="1049"/>
        <v/>
      </c>
      <c r="H16498" s="18" t="str">
        <f t="shared" si="1050"/>
        <v/>
      </c>
    </row>
    <row r="16499" spans="5:8" x14ac:dyDescent="0.25">
      <c r="E16499" s="18" t="str">
        <f t="shared" si="1047"/>
        <v/>
      </c>
      <c r="F16499" s="18" t="str">
        <f t="shared" si="1048"/>
        <v/>
      </c>
      <c r="G16499" s="18" t="str">
        <f t="shared" si="1049"/>
        <v/>
      </c>
      <c r="H16499" s="18" t="str">
        <f t="shared" si="1050"/>
        <v/>
      </c>
    </row>
    <row r="16500" spans="5:8" x14ac:dyDescent="0.25">
      <c r="E16500" s="18" t="str">
        <f t="shared" si="1047"/>
        <v/>
      </c>
      <c r="F16500" s="18" t="str">
        <f t="shared" si="1048"/>
        <v/>
      </c>
      <c r="G16500" s="18" t="str">
        <f t="shared" si="1049"/>
        <v/>
      </c>
      <c r="H16500" s="18" t="str">
        <f t="shared" si="1050"/>
        <v/>
      </c>
    </row>
    <row r="16501" spans="5:8" x14ac:dyDescent="0.25">
      <c r="E16501" s="18" t="str">
        <f t="shared" si="1047"/>
        <v/>
      </c>
      <c r="F16501" s="18" t="str">
        <f t="shared" si="1048"/>
        <v/>
      </c>
      <c r="G16501" s="18" t="str">
        <f t="shared" si="1049"/>
        <v/>
      </c>
      <c r="H16501" s="18" t="str">
        <f t="shared" si="1050"/>
        <v/>
      </c>
    </row>
    <row r="16502" spans="5:8" x14ac:dyDescent="0.25">
      <c r="E16502" s="18" t="str">
        <f t="shared" si="1047"/>
        <v/>
      </c>
      <c r="F16502" s="18" t="str">
        <f t="shared" si="1048"/>
        <v/>
      </c>
      <c r="G16502" s="18" t="str">
        <f t="shared" si="1049"/>
        <v/>
      </c>
      <c r="H16502" s="18" t="str">
        <f t="shared" si="1050"/>
        <v/>
      </c>
    </row>
    <row r="16503" spans="5:8" x14ac:dyDescent="0.25">
      <c r="E16503" s="18" t="str">
        <f t="shared" si="1047"/>
        <v/>
      </c>
      <c r="F16503" s="18" t="str">
        <f t="shared" si="1048"/>
        <v/>
      </c>
      <c r="G16503" s="18" t="str">
        <f t="shared" si="1049"/>
        <v/>
      </c>
      <c r="H16503" s="18" t="str">
        <f t="shared" si="1050"/>
        <v/>
      </c>
    </row>
    <row r="16504" spans="5:8" x14ac:dyDescent="0.25">
      <c r="E16504" s="18" t="str">
        <f t="shared" si="1047"/>
        <v/>
      </c>
      <c r="F16504" s="18" t="str">
        <f t="shared" si="1048"/>
        <v/>
      </c>
      <c r="G16504" s="18" t="str">
        <f t="shared" si="1049"/>
        <v/>
      </c>
      <c r="H16504" s="18" t="str">
        <f t="shared" si="1050"/>
        <v/>
      </c>
    </row>
    <row r="16505" spans="5:8" x14ac:dyDescent="0.25">
      <c r="E16505" s="18" t="str">
        <f t="shared" si="1047"/>
        <v/>
      </c>
      <c r="F16505" s="18" t="str">
        <f t="shared" si="1048"/>
        <v/>
      </c>
      <c r="G16505" s="18" t="str">
        <f t="shared" si="1049"/>
        <v/>
      </c>
      <c r="H16505" s="18" t="str">
        <f t="shared" si="1050"/>
        <v/>
      </c>
    </row>
    <row r="16506" spans="5:8" x14ac:dyDescent="0.25">
      <c r="E16506" s="18" t="str">
        <f t="shared" si="1047"/>
        <v/>
      </c>
      <c r="F16506" s="18" t="str">
        <f t="shared" si="1048"/>
        <v/>
      </c>
      <c r="G16506" s="18" t="str">
        <f t="shared" si="1049"/>
        <v/>
      </c>
      <c r="H16506" s="18" t="str">
        <f t="shared" si="1050"/>
        <v/>
      </c>
    </row>
    <row r="16507" spans="5:8" x14ac:dyDescent="0.25">
      <c r="E16507" s="18" t="str">
        <f t="shared" si="1047"/>
        <v/>
      </c>
      <c r="F16507" s="18" t="str">
        <f t="shared" si="1048"/>
        <v/>
      </c>
      <c r="G16507" s="18" t="str">
        <f t="shared" si="1049"/>
        <v/>
      </c>
      <c r="H16507" s="18" t="str">
        <f t="shared" si="1050"/>
        <v/>
      </c>
    </row>
    <row r="16508" spans="5:8" x14ac:dyDescent="0.25">
      <c r="E16508" s="18" t="str">
        <f t="shared" si="1047"/>
        <v/>
      </c>
      <c r="F16508" s="18" t="str">
        <f t="shared" si="1048"/>
        <v/>
      </c>
      <c r="G16508" s="18" t="str">
        <f t="shared" si="1049"/>
        <v/>
      </c>
      <c r="H16508" s="18" t="str">
        <f t="shared" si="1050"/>
        <v/>
      </c>
    </row>
    <row r="16509" spans="5:8" x14ac:dyDescent="0.25">
      <c r="E16509" s="18" t="str">
        <f t="shared" si="1047"/>
        <v/>
      </c>
      <c r="F16509" s="18" t="str">
        <f t="shared" si="1048"/>
        <v/>
      </c>
      <c r="G16509" s="18" t="str">
        <f t="shared" si="1049"/>
        <v/>
      </c>
      <c r="H16509" s="18" t="str">
        <f t="shared" si="1050"/>
        <v/>
      </c>
    </row>
    <row r="16510" spans="5:8" x14ac:dyDescent="0.25">
      <c r="E16510" s="18" t="str">
        <f t="shared" si="1047"/>
        <v/>
      </c>
      <c r="F16510" s="18" t="str">
        <f t="shared" si="1048"/>
        <v/>
      </c>
      <c r="G16510" s="18" t="str">
        <f t="shared" si="1049"/>
        <v/>
      </c>
      <c r="H16510" s="18" t="str">
        <f t="shared" si="1050"/>
        <v/>
      </c>
    </row>
    <row r="16511" spans="5:8" x14ac:dyDescent="0.25">
      <c r="E16511" s="18" t="str">
        <f t="shared" si="1047"/>
        <v/>
      </c>
      <c r="F16511" s="18" t="str">
        <f t="shared" si="1048"/>
        <v/>
      </c>
      <c r="G16511" s="18" t="str">
        <f t="shared" si="1049"/>
        <v/>
      </c>
      <c r="H16511" s="18" t="str">
        <f t="shared" si="1050"/>
        <v/>
      </c>
    </row>
    <row r="16512" spans="5:8" x14ac:dyDescent="0.25">
      <c r="E16512" s="18" t="str">
        <f t="shared" si="1047"/>
        <v/>
      </c>
      <c r="F16512" s="18" t="str">
        <f t="shared" si="1048"/>
        <v/>
      </c>
      <c r="G16512" s="18" t="str">
        <f t="shared" si="1049"/>
        <v/>
      </c>
      <c r="H16512" s="18" t="str">
        <f t="shared" si="1050"/>
        <v/>
      </c>
    </row>
    <row r="16513" spans="5:8" x14ac:dyDescent="0.25">
      <c r="E16513" s="18" t="str">
        <f t="shared" si="1047"/>
        <v/>
      </c>
      <c r="F16513" s="18" t="str">
        <f t="shared" si="1048"/>
        <v/>
      </c>
      <c r="G16513" s="18" t="str">
        <f t="shared" si="1049"/>
        <v/>
      </c>
      <c r="H16513" s="18" t="str">
        <f t="shared" si="1050"/>
        <v/>
      </c>
    </row>
    <row r="16514" spans="5:8" x14ac:dyDescent="0.25">
      <c r="E16514" s="18" t="str">
        <f t="shared" si="1047"/>
        <v/>
      </c>
      <c r="F16514" s="18" t="str">
        <f t="shared" si="1048"/>
        <v/>
      </c>
      <c r="G16514" s="18" t="str">
        <f t="shared" si="1049"/>
        <v/>
      </c>
      <c r="H16514" s="18" t="str">
        <f t="shared" si="1050"/>
        <v/>
      </c>
    </row>
    <row r="16515" spans="5:8" x14ac:dyDescent="0.25">
      <c r="E16515" s="18" t="str">
        <f t="shared" si="1047"/>
        <v/>
      </c>
      <c r="F16515" s="18" t="str">
        <f t="shared" si="1048"/>
        <v/>
      </c>
      <c r="G16515" s="18" t="str">
        <f t="shared" si="1049"/>
        <v/>
      </c>
      <c r="H16515" s="18" t="str">
        <f t="shared" si="1050"/>
        <v/>
      </c>
    </row>
    <row r="16516" spans="5:8" x14ac:dyDescent="0.25">
      <c r="E16516" s="18" t="str">
        <f t="shared" si="1047"/>
        <v/>
      </c>
      <c r="F16516" s="18" t="str">
        <f t="shared" si="1048"/>
        <v/>
      </c>
      <c r="G16516" s="18" t="str">
        <f t="shared" si="1049"/>
        <v/>
      </c>
      <c r="H16516" s="18" t="str">
        <f t="shared" si="1050"/>
        <v/>
      </c>
    </row>
    <row r="16517" spans="5:8" x14ac:dyDescent="0.25">
      <c r="E16517" s="18" t="str">
        <f t="shared" si="1047"/>
        <v/>
      </c>
      <c r="F16517" s="18" t="str">
        <f t="shared" si="1048"/>
        <v/>
      </c>
      <c r="G16517" s="18" t="str">
        <f t="shared" si="1049"/>
        <v/>
      </c>
      <c r="H16517" s="18" t="str">
        <f t="shared" si="1050"/>
        <v/>
      </c>
    </row>
    <row r="16518" spans="5:8" x14ac:dyDescent="0.25">
      <c r="E16518" s="18" t="str">
        <f t="shared" ref="E16518:E16581" si="1051">IF($C16518="","",IFERROR(INDEX(ItemPriceCol,MATCH($C16518,ItemName,0)),""))</f>
        <v/>
      </c>
      <c r="F16518" s="18" t="str">
        <f t="shared" ref="F16518:F16581" si="1052">IF(OR($D16518="",$E16518=""),"",$D16518*$E16518)</f>
        <v/>
      </c>
      <c r="G16518" s="18" t="str">
        <f t="shared" ref="G16518:G16581" si="1053">IF($C16518="","",IFERROR(INDEX(ItemCostCol,MATCH($C16518,ItemName,0)),""))</f>
        <v/>
      </c>
      <c r="H16518" s="18" t="str">
        <f t="shared" ref="H16518:H16581" si="1054">IF(OR($F16518="",$G16518=""),"",$F16518-$D16518*$G16518)</f>
        <v/>
      </c>
    </row>
    <row r="16519" spans="5:8" x14ac:dyDescent="0.25">
      <c r="E16519" s="18" t="str">
        <f t="shared" si="1051"/>
        <v/>
      </c>
      <c r="F16519" s="18" t="str">
        <f t="shared" si="1052"/>
        <v/>
      </c>
      <c r="G16519" s="18" t="str">
        <f t="shared" si="1053"/>
        <v/>
      </c>
      <c r="H16519" s="18" t="str">
        <f t="shared" si="1054"/>
        <v/>
      </c>
    </row>
    <row r="16520" spans="5:8" x14ac:dyDescent="0.25">
      <c r="E16520" s="18" t="str">
        <f t="shared" si="1051"/>
        <v/>
      </c>
      <c r="F16520" s="18" t="str">
        <f t="shared" si="1052"/>
        <v/>
      </c>
      <c r="G16520" s="18" t="str">
        <f t="shared" si="1053"/>
        <v/>
      </c>
      <c r="H16520" s="18" t="str">
        <f t="shared" si="1054"/>
        <v/>
      </c>
    </row>
    <row r="16521" spans="5:8" x14ac:dyDescent="0.25">
      <c r="E16521" s="18" t="str">
        <f t="shared" si="1051"/>
        <v/>
      </c>
      <c r="F16521" s="18" t="str">
        <f t="shared" si="1052"/>
        <v/>
      </c>
      <c r="G16521" s="18" t="str">
        <f t="shared" si="1053"/>
        <v/>
      </c>
      <c r="H16521" s="18" t="str">
        <f t="shared" si="1054"/>
        <v/>
      </c>
    </row>
    <row r="16522" spans="5:8" x14ac:dyDescent="0.25">
      <c r="E16522" s="18" t="str">
        <f t="shared" si="1051"/>
        <v/>
      </c>
      <c r="F16522" s="18" t="str">
        <f t="shared" si="1052"/>
        <v/>
      </c>
      <c r="G16522" s="18" t="str">
        <f t="shared" si="1053"/>
        <v/>
      </c>
      <c r="H16522" s="18" t="str">
        <f t="shared" si="1054"/>
        <v/>
      </c>
    </row>
    <row r="16523" spans="5:8" x14ac:dyDescent="0.25">
      <c r="E16523" s="18" t="str">
        <f t="shared" si="1051"/>
        <v/>
      </c>
      <c r="F16523" s="18" t="str">
        <f t="shared" si="1052"/>
        <v/>
      </c>
      <c r="G16523" s="18" t="str">
        <f t="shared" si="1053"/>
        <v/>
      </c>
      <c r="H16523" s="18" t="str">
        <f t="shared" si="1054"/>
        <v/>
      </c>
    </row>
    <row r="16524" spans="5:8" x14ac:dyDescent="0.25">
      <c r="E16524" s="18" t="str">
        <f t="shared" si="1051"/>
        <v/>
      </c>
      <c r="F16524" s="18" t="str">
        <f t="shared" si="1052"/>
        <v/>
      </c>
      <c r="G16524" s="18" t="str">
        <f t="shared" si="1053"/>
        <v/>
      </c>
      <c r="H16524" s="18" t="str">
        <f t="shared" si="1054"/>
        <v/>
      </c>
    </row>
    <row r="16525" spans="5:8" x14ac:dyDescent="0.25">
      <c r="E16525" s="18" t="str">
        <f t="shared" si="1051"/>
        <v/>
      </c>
      <c r="F16525" s="18" t="str">
        <f t="shared" si="1052"/>
        <v/>
      </c>
      <c r="G16525" s="18" t="str">
        <f t="shared" si="1053"/>
        <v/>
      </c>
      <c r="H16525" s="18" t="str">
        <f t="shared" si="1054"/>
        <v/>
      </c>
    </row>
    <row r="16526" spans="5:8" x14ac:dyDescent="0.25">
      <c r="E16526" s="18" t="str">
        <f t="shared" si="1051"/>
        <v/>
      </c>
      <c r="F16526" s="18" t="str">
        <f t="shared" si="1052"/>
        <v/>
      </c>
      <c r="G16526" s="18" t="str">
        <f t="shared" si="1053"/>
        <v/>
      </c>
      <c r="H16526" s="18" t="str">
        <f t="shared" si="1054"/>
        <v/>
      </c>
    </row>
    <row r="16527" spans="5:8" x14ac:dyDescent="0.25">
      <c r="E16527" s="18" t="str">
        <f t="shared" si="1051"/>
        <v/>
      </c>
      <c r="F16527" s="18" t="str">
        <f t="shared" si="1052"/>
        <v/>
      </c>
      <c r="G16527" s="18" t="str">
        <f t="shared" si="1053"/>
        <v/>
      </c>
      <c r="H16527" s="18" t="str">
        <f t="shared" si="1054"/>
        <v/>
      </c>
    </row>
    <row r="16528" spans="5:8" x14ac:dyDescent="0.25">
      <c r="E16528" s="18" t="str">
        <f t="shared" si="1051"/>
        <v/>
      </c>
      <c r="F16528" s="18" t="str">
        <f t="shared" si="1052"/>
        <v/>
      </c>
      <c r="G16528" s="18" t="str">
        <f t="shared" si="1053"/>
        <v/>
      </c>
      <c r="H16528" s="18" t="str">
        <f t="shared" si="1054"/>
        <v/>
      </c>
    </row>
    <row r="16529" spans="5:8" x14ac:dyDescent="0.25">
      <c r="E16529" s="18" t="str">
        <f t="shared" si="1051"/>
        <v/>
      </c>
      <c r="F16529" s="18" t="str">
        <f t="shared" si="1052"/>
        <v/>
      </c>
      <c r="G16529" s="18" t="str">
        <f t="shared" si="1053"/>
        <v/>
      </c>
      <c r="H16529" s="18" t="str">
        <f t="shared" si="1054"/>
        <v/>
      </c>
    </row>
    <row r="16530" spans="5:8" x14ac:dyDescent="0.25">
      <c r="E16530" s="18" t="str">
        <f t="shared" si="1051"/>
        <v/>
      </c>
      <c r="F16530" s="18" t="str">
        <f t="shared" si="1052"/>
        <v/>
      </c>
      <c r="G16530" s="18" t="str">
        <f t="shared" si="1053"/>
        <v/>
      </c>
      <c r="H16530" s="18" t="str">
        <f t="shared" si="1054"/>
        <v/>
      </c>
    </row>
    <row r="16531" spans="5:8" x14ac:dyDescent="0.25">
      <c r="E16531" s="18" t="str">
        <f t="shared" si="1051"/>
        <v/>
      </c>
      <c r="F16531" s="18" t="str">
        <f t="shared" si="1052"/>
        <v/>
      </c>
      <c r="G16531" s="18" t="str">
        <f t="shared" si="1053"/>
        <v/>
      </c>
      <c r="H16531" s="18" t="str">
        <f t="shared" si="1054"/>
        <v/>
      </c>
    </row>
    <row r="16532" spans="5:8" x14ac:dyDescent="0.25">
      <c r="E16532" s="18" t="str">
        <f t="shared" si="1051"/>
        <v/>
      </c>
      <c r="F16532" s="18" t="str">
        <f t="shared" si="1052"/>
        <v/>
      </c>
      <c r="G16532" s="18" t="str">
        <f t="shared" si="1053"/>
        <v/>
      </c>
      <c r="H16532" s="18" t="str">
        <f t="shared" si="1054"/>
        <v/>
      </c>
    </row>
    <row r="16533" spans="5:8" x14ac:dyDescent="0.25">
      <c r="E16533" s="18" t="str">
        <f t="shared" si="1051"/>
        <v/>
      </c>
      <c r="F16533" s="18" t="str">
        <f t="shared" si="1052"/>
        <v/>
      </c>
      <c r="G16533" s="18" t="str">
        <f t="shared" si="1053"/>
        <v/>
      </c>
      <c r="H16533" s="18" t="str">
        <f t="shared" si="1054"/>
        <v/>
      </c>
    </row>
    <row r="16534" spans="5:8" x14ac:dyDescent="0.25">
      <c r="E16534" s="18" t="str">
        <f t="shared" si="1051"/>
        <v/>
      </c>
      <c r="F16534" s="18" t="str">
        <f t="shared" si="1052"/>
        <v/>
      </c>
      <c r="G16534" s="18" t="str">
        <f t="shared" si="1053"/>
        <v/>
      </c>
      <c r="H16534" s="18" t="str">
        <f t="shared" si="1054"/>
        <v/>
      </c>
    </row>
    <row r="16535" spans="5:8" x14ac:dyDescent="0.25">
      <c r="E16535" s="18" t="str">
        <f t="shared" si="1051"/>
        <v/>
      </c>
      <c r="F16535" s="18" t="str">
        <f t="shared" si="1052"/>
        <v/>
      </c>
      <c r="G16535" s="18" t="str">
        <f t="shared" si="1053"/>
        <v/>
      </c>
      <c r="H16535" s="18" t="str">
        <f t="shared" si="1054"/>
        <v/>
      </c>
    </row>
    <row r="16536" spans="5:8" x14ac:dyDescent="0.25">
      <c r="E16536" s="18" t="str">
        <f t="shared" si="1051"/>
        <v/>
      </c>
      <c r="F16536" s="18" t="str">
        <f t="shared" si="1052"/>
        <v/>
      </c>
      <c r="G16536" s="18" t="str">
        <f t="shared" si="1053"/>
        <v/>
      </c>
      <c r="H16536" s="18" t="str">
        <f t="shared" si="1054"/>
        <v/>
      </c>
    </row>
    <row r="16537" spans="5:8" x14ac:dyDescent="0.25">
      <c r="E16537" s="18" t="str">
        <f t="shared" si="1051"/>
        <v/>
      </c>
      <c r="F16537" s="18" t="str">
        <f t="shared" si="1052"/>
        <v/>
      </c>
      <c r="G16537" s="18" t="str">
        <f t="shared" si="1053"/>
        <v/>
      </c>
      <c r="H16537" s="18" t="str">
        <f t="shared" si="1054"/>
        <v/>
      </c>
    </row>
    <row r="16538" spans="5:8" x14ac:dyDescent="0.25">
      <c r="E16538" s="18" t="str">
        <f t="shared" si="1051"/>
        <v/>
      </c>
      <c r="F16538" s="18" t="str">
        <f t="shared" si="1052"/>
        <v/>
      </c>
      <c r="G16538" s="18" t="str">
        <f t="shared" si="1053"/>
        <v/>
      </c>
      <c r="H16538" s="18" t="str">
        <f t="shared" si="1054"/>
        <v/>
      </c>
    </row>
    <row r="16539" spans="5:8" x14ac:dyDescent="0.25">
      <c r="E16539" s="18" t="str">
        <f t="shared" si="1051"/>
        <v/>
      </c>
      <c r="F16539" s="18" t="str">
        <f t="shared" si="1052"/>
        <v/>
      </c>
      <c r="G16539" s="18" t="str">
        <f t="shared" si="1053"/>
        <v/>
      </c>
      <c r="H16539" s="18" t="str">
        <f t="shared" si="1054"/>
        <v/>
      </c>
    </row>
    <row r="16540" spans="5:8" x14ac:dyDescent="0.25">
      <c r="E16540" s="18" t="str">
        <f t="shared" si="1051"/>
        <v/>
      </c>
      <c r="F16540" s="18" t="str">
        <f t="shared" si="1052"/>
        <v/>
      </c>
      <c r="G16540" s="18" t="str">
        <f t="shared" si="1053"/>
        <v/>
      </c>
      <c r="H16540" s="18" t="str">
        <f t="shared" si="1054"/>
        <v/>
      </c>
    </row>
    <row r="16541" spans="5:8" x14ac:dyDescent="0.25">
      <c r="E16541" s="18" t="str">
        <f t="shared" si="1051"/>
        <v/>
      </c>
      <c r="F16541" s="18" t="str">
        <f t="shared" si="1052"/>
        <v/>
      </c>
      <c r="G16541" s="18" t="str">
        <f t="shared" si="1053"/>
        <v/>
      </c>
      <c r="H16541" s="18" t="str">
        <f t="shared" si="1054"/>
        <v/>
      </c>
    </row>
    <row r="16542" spans="5:8" x14ac:dyDescent="0.25">
      <c r="E16542" s="18" t="str">
        <f t="shared" si="1051"/>
        <v/>
      </c>
      <c r="F16542" s="18" t="str">
        <f t="shared" si="1052"/>
        <v/>
      </c>
      <c r="G16542" s="18" t="str">
        <f t="shared" si="1053"/>
        <v/>
      </c>
      <c r="H16542" s="18" t="str">
        <f t="shared" si="1054"/>
        <v/>
      </c>
    </row>
    <row r="16543" spans="5:8" x14ac:dyDescent="0.25">
      <c r="E16543" s="18" t="str">
        <f t="shared" si="1051"/>
        <v/>
      </c>
      <c r="F16543" s="18" t="str">
        <f t="shared" si="1052"/>
        <v/>
      </c>
      <c r="G16543" s="18" t="str">
        <f t="shared" si="1053"/>
        <v/>
      </c>
      <c r="H16543" s="18" t="str">
        <f t="shared" si="1054"/>
        <v/>
      </c>
    </row>
    <row r="16544" spans="5:8" x14ac:dyDescent="0.25">
      <c r="E16544" s="18" t="str">
        <f t="shared" si="1051"/>
        <v/>
      </c>
      <c r="F16544" s="18" t="str">
        <f t="shared" si="1052"/>
        <v/>
      </c>
      <c r="G16544" s="18" t="str">
        <f t="shared" si="1053"/>
        <v/>
      </c>
      <c r="H16544" s="18" t="str">
        <f t="shared" si="1054"/>
        <v/>
      </c>
    </row>
    <row r="16545" spans="5:8" x14ac:dyDescent="0.25">
      <c r="E16545" s="18" t="str">
        <f t="shared" si="1051"/>
        <v/>
      </c>
      <c r="F16545" s="18" t="str">
        <f t="shared" si="1052"/>
        <v/>
      </c>
      <c r="G16545" s="18" t="str">
        <f t="shared" si="1053"/>
        <v/>
      </c>
      <c r="H16545" s="18" t="str">
        <f t="shared" si="1054"/>
        <v/>
      </c>
    </row>
    <row r="16546" spans="5:8" x14ac:dyDescent="0.25">
      <c r="E16546" s="18" t="str">
        <f t="shared" si="1051"/>
        <v/>
      </c>
      <c r="F16546" s="18" t="str">
        <f t="shared" si="1052"/>
        <v/>
      </c>
      <c r="G16546" s="18" t="str">
        <f t="shared" si="1053"/>
        <v/>
      </c>
      <c r="H16546" s="18" t="str">
        <f t="shared" si="1054"/>
        <v/>
      </c>
    </row>
    <row r="16547" spans="5:8" x14ac:dyDescent="0.25">
      <c r="E16547" s="18" t="str">
        <f t="shared" si="1051"/>
        <v/>
      </c>
      <c r="F16547" s="18" t="str">
        <f t="shared" si="1052"/>
        <v/>
      </c>
      <c r="G16547" s="18" t="str">
        <f t="shared" si="1053"/>
        <v/>
      </c>
      <c r="H16547" s="18" t="str">
        <f t="shared" si="1054"/>
        <v/>
      </c>
    </row>
    <row r="16548" spans="5:8" x14ac:dyDescent="0.25">
      <c r="E16548" s="18" t="str">
        <f t="shared" si="1051"/>
        <v/>
      </c>
      <c r="F16548" s="18" t="str">
        <f t="shared" si="1052"/>
        <v/>
      </c>
      <c r="G16548" s="18" t="str">
        <f t="shared" si="1053"/>
        <v/>
      </c>
      <c r="H16548" s="18" t="str">
        <f t="shared" si="1054"/>
        <v/>
      </c>
    </row>
    <row r="16549" spans="5:8" x14ac:dyDescent="0.25">
      <c r="E16549" s="18" t="str">
        <f t="shared" si="1051"/>
        <v/>
      </c>
      <c r="F16549" s="18" t="str">
        <f t="shared" si="1052"/>
        <v/>
      </c>
      <c r="G16549" s="18" t="str">
        <f t="shared" si="1053"/>
        <v/>
      </c>
      <c r="H16549" s="18" t="str">
        <f t="shared" si="1054"/>
        <v/>
      </c>
    </row>
    <row r="16550" spans="5:8" x14ac:dyDescent="0.25">
      <c r="E16550" s="18" t="str">
        <f t="shared" si="1051"/>
        <v/>
      </c>
      <c r="F16550" s="18" t="str">
        <f t="shared" si="1052"/>
        <v/>
      </c>
      <c r="G16550" s="18" t="str">
        <f t="shared" si="1053"/>
        <v/>
      </c>
      <c r="H16550" s="18" t="str">
        <f t="shared" si="1054"/>
        <v/>
      </c>
    </row>
    <row r="16551" spans="5:8" x14ac:dyDescent="0.25">
      <c r="E16551" s="18" t="str">
        <f t="shared" si="1051"/>
        <v/>
      </c>
      <c r="F16551" s="18" t="str">
        <f t="shared" si="1052"/>
        <v/>
      </c>
      <c r="G16551" s="18" t="str">
        <f t="shared" si="1053"/>
        <v/>
      </c>
      <c r="H16551" s="18" t="str">
        <f t="shared" si="1054"/>
        <v/>
      </c>
    </row>
    <row r="16552" spans="5:8" x14ac:dyDescent="0.25">
      <c r="E16552" s="18" t="str">
        <f t="shared" si="1051"/>
        <v/>
      </c>
      <c r="F16552" s="18" t="str">
        <f t="shared" si="1052"/>
        <v/>
      </c>
      <c r="G16552" s="18" t="str">
        <f t="shared" si="1053"/>
        <v/>
      </c>
      <c r="H16552" s="18" t="str">
        <f t="shared" si="1054"/>
        <v/>
      </c>
    </row>
    <row r="16553" spans="5:8" x14ac:dyDescent="0.25">
      <c r="E16553" s="18" t="str">
        <f t="shared" si="1051"/>
        <v/>
      </c>
      <c r="F16553" s="18" t="str">
        <f t="shared" si="1052"/>
        <v/>
      </c>
      <c r="G16553" s="18" t="str">
        <f t="shared" si="1053"/>
        <v/>
      </c>
      <c r="H16553" s="18" t="str">
        <f t="shared" si="1054"/>
        <v/>
      </c>
    </row>
    <row r="16554" spans="5:8" x14ac:dyDescent="0.25">
      <c r="E16554" s="18" t="str">
        <f t="shared" si="1051"/>
        <v/>
      </c>
      <c r="F16554" s="18" t="str">
        <f t="shared" si="1052"/>
        <v/>
      </c>
      <c r="G16554" s="18" t="str">
        <f t="shared" si="1053"/>
        <v/>
      </c>
      <c r="H16554" s="18" t="str">
        <f t="shared" si="1054"/>
        <v/>
      </c>
    </row>
    <row r="16555" spans="5:8" x14ac:dyDescent="0.25">
      <c r="E16555" s="18" t="str">
        <f t="shared" si="1051"/>
        <v/>
      </c>
      <c r="F16555" s="18" t="str">
        <f t="shared" si="1052"/>
        <v/>
      </c>
      <c r="G16555" s="18" t="str">
        <f t="shared" si="1053"/>
        <v/>
      </c>
      <c r="H16555" s="18" t="str">
        <f t="shared" si="1054"/>
        <v/>
      </c>
    </row>
    <row r="16556" spans="5:8" x14ac:dyDescent="0.25">
      <c r="E16556" s="18" t="str">
        <f t="shared" si="1051"/>
        <v/>
      </c>
      <c r="F16556" s="18" t="str">
        <f t="shared" si="1052"/>
        <v/>
      </c>
      <c r="G16556" s="18" t="str">
        <f t="shared" si="1053"/>
        <v/>
      </c>
      <c r="H16556" s="18" t="str">
        <f t="shared" si="1054"/>
        <v/>
      </c>
    </row>
    <row r="16557" spans="5:8" x14ac:dyDescent="0.25">
      <c r="E16557" s="18" t="str">
        <f t="shared" si="1051"/>
        <v/>
      </c>
      <c r="F16557" s="18" t="str">
        <f t="shared" si="1052"/>
        <v/>
      </c>
      <c r="G16557" s="18" t="str">
        <f t="shared" si="1053"/>
        <v/>
      </c>
      <c r="H16557" s="18" t="str">
        <f t="shared" si="1054"/>
        <v/>
      </c>
    </row>
    <row r="16558" spans="5:8" x14ac:dyDescent="0.25">
      <c r="E16558" s="18" t="str">
        <f t="shared" si="1051"/>
        <v/>
      </c>
      <c r="F16558" s="18" t="str">
        <f t="shared" si="1052"/>
        <v/>
      </c>
      <c r="G16558" s="18" t="str">
        <f t="shared" si="1053"/>
        <v/>
      </c>
      <c r="H16558" s="18" t="str">
        <f t="shared" si="1054"/>
        <v/>
      </c>
    </row>
    <row r="16559" spans="5:8" x14ac:dyDescent="0.25">
      <c r="E16559" s="18" t="str">
        <f t="shared" si="1051"/>
        <v/>
      </c>
      <c r="F16559" s="18" t="str">
        <f t="shared" si="1052"/>
        <v/>
      </c>
      <c r="G16559" s="18" t="str">
        <f t="shared" si="1053"/>
        <v/>
      </c>
      <c r="H16559" s="18" t="str">
        <f t="shared" si="1054"/>
        <v/>
      </c>
    </row>
    <row r="16560" spans="5:8" x14ac:dyDescent="0.25">
      <c r="E16560" s="18" t="str">
        <f t="shared" si="1051"/>
        <v/>
      </c>
      <c r="F16560" s="18" t="str">
        <f t="shared" si="1052"/>
        <v/>
      </c>
      <c r="G16560" s="18" t="str">
        <f t="shared" si="1053"/>
        <v/>
      </c>
      <c r="H16560" s="18" t="str">
        <f t="shared" si="1054"/>
        <v/>
      </c>
    </row>
    <row r="16561" spans="5:8" x14ac:dyDescent="0.25">
      <c r="E16561" s="18" t="str">
        <f t="shared" si="1051"/>
        <v/>
      </c>
      <c r="F16561" s="18" t="str">
        <f t="shared" si="1052"/>
        <v/>
      </c>
      <c r="G16561" s="18" t="str">
        <f t="shared" si="1053"/>
        <v/>
      </c>
      <c r="H16561" s="18" t="str">
        <f t="shared" si="1054"/>
        <v/>
      </c>
    </row>
    <row r="16562" spans="5:8" x14ac:dyDescent="0.25">
      <c r="E16562" s="18" t="str">
        <f t="shared" si="1051"/>
        <v/>
      </c>
      <c r="F16562" s="18" t="str">
        <f t="shared" si="1052"/>
        <v/>
      </c>
      <c r="G16562" s="18" t="str">
        <f t="shared" si="1053"/>
        <v/>
      </c>
      <c r="H16562" s="18" t="str">
        <f t="shared" si="1054"/>
        <v/>
      </c>
    </row>
    <row r="16563" spans="5:8" x14ac:dyDescent="0.25">
      <c r="E16563" s="18" t="str">
        <f t="shared" si="1051"/>
        <v/>
      </c>
      <c r="F16563" s="18" t="str">
        <f t="shared" si="1052"/>
        <v/>
      </c>
      <c r="G16563" s="18" t="str">
        <f t="shared" si="1053"/>
        <v/>
      </c>
      <c r="H16563" s="18" t="str">
        <f t="shared" si="1054"/>
        <v/>
      </c>
    </row>
    <row r="16564" spans="5:8" x14ac:dyDescent="0.25">
      <c r="E16564" s="18" t="str">
        <f t="shared" si="1051"/>
        <v/>
      </c>
      <c r="F16564" s="18" t="str">
        <f t="shared" si="1052"/>
        <v/>
      </c>
      <c r="G16564" s="18" t="str">
        <f t="shared" si="1053"/>
        <v/>
      </c>
      <c r="H16564" s="18" t="str">
        <f t="shared" si="1054"/>
        <v/>
      </c>
    </row>
    <row r="16565" spans="5:8" x14ac:dyDescent="0.25">
      <c r="E16565" s="18" t="str">
        <f t="shared" si="1051"/>
        <v/>
      </c>
      <c r="F16565" s="18" t="str">
        <f t="shared" si="1052"/>
        <v/>
      </c>
      <c r="G16565" s="18" t="str">
        <f t="shared" si="1053"/>
        <v/>
      </c>
      <c r="H16565" s="18" t="str">
        <f t="shared" si="1054"/>
        <v/>
      </c>
    </row>
    <row r="16566" spans="5:8" x14ac:dyDescent="0.25">
      <c r="E16566" s="18" t="str">
        <f t="shared" si="1051"/>
        <v/>
      </c>
      <c r="F16566" s="18" t="str">
        <f t="shared" si="1052"/>
        <v/>
      </c>
      <c r="G16566" s="18" t="str">
        <f t="shared" si="1053"/>
        <v/>
      </c>
      <c r="H16566" s="18" t="str">
        <f t="shared" si="1054"/>
        <v/>
      </c>
    </row>
    <row r="16567" spans="5:8" x14ac:dyDescent="0.25">
      <c r="E16567" s="18" t="str">
        <f t="shared" si="1051"/>
        <v/>
      </c>
      <c r="F16567" s="18" t="str">
        <f t="shared" si="1052"/>
        <v/>
      </c>
      <c r="G16567" s="18" t="str">
        <f t="shared" si="1053"/>
        <v/>
      </c>
      <c r="H16567" s="18" t="str">
        <f t="shared" si="1054"/>
        <v/>
      </c>
    </row>
    <row r="16568" spans="5:8" x14ac:dyDescent="0.25">
      <c r="E16568" s="18" t="str">
        <f t="shared" si="1051"/>
        <v/>
      </c>
      <c r="F16568" s="18" t="str">
        <f t="shared" si="1052"/>
        <v/>
      </c>
      <c r="G16568" s="18" t="str">
        <f t="shared" si="1053"/>
        <v/>
      </c>
      <c r="H16568" s="18" t="str">
        <f t="shared" si="1054"/>
        <v/>
      </c>
    </row>
    <row r="16569" spans="5:8" x14ac:dyDescent="0.25">
      <c r="E16569" s="18" t="str">
        <f t="shared" si="1051"/>
        <v/>
      </c>
      <c r="F16569" s="18" t="str">
        <f t="shared" si="1052"/>
        <v/>
      </c>
      <c r="G16569" s="18" t="str">
        <f t="shared" si="1053"/>
        <v/>
      </c>
      <c r="H16569" s="18" t="str">
        <f t="shared" si="1054"/>
        <v/>
      </c>
    </row>
    <row r="16570" spans="5:8" x14ac:dyDescent="0.25">
      <c r="E16570" s="18" t="str">
        <f t="shared" si="1051"/>
        <v/>
      </c>
      <c r="F16570" s="18" t="str">
        <f t="shared" si="1052"/>
        <v/>
      </c>
      <c r="G16570" s="18" t="str">
        <f t="shared" si="1053"/>
        <v/>
      </c>
      <c r="H16570" s="18" t="str">
        <f t="shared" si="1054"/>
        <v/>
      </c>
    </row>
    <row r="16571" spans="5:8" x14ac:dyDescent="0.25">
      <c r="E16571" s="18" t="str">
        <f t="shared" si="1051"/>
        <v/>
      </c>
      <c r="F16571" s="18" t="str">
        <f t="shared" si="1052"/>
        <v/>
      </c>
      <c r="G16571" s="18" t="str">
        <f t="shared" si="1053"/>
        <v/>
      </c>
      <c r="H16571" s="18" t="str">
        <f t="shared" si="1054"/>
        <v/>
      </c>
    </row>
    <row r="16572" spans="5:8" x14ac:dyDescent="0.25">
      <c r="E16572" s="18" t="str">
        <f t="shared" si="1051"/>
        <v/>
      </c>
      <c r="F16572" s="18" t="str">
        <f t="shared" si="1052"/>
        <v/>
      </c>
      <c r="G16572" s="18" t="str">
        <f t="shared" si="1053"/>
        <v/>
      </c>
      <c r="H16572" s="18" t="str">
        <f t="shared" si="1054"/>
        <v/>
      </c>
    </row>
    <row r="16573" spans="5:8" x14ac:dyDescent="0.25">
      <c r="E16573" s="18" t="str">
        <f t="shared" si="1051"/>
        <v/>
      </c>
      <c r="F16573" s="18" t="str">
        <f t="shared" si="1052"/>
        <v/>
      </c>
      <c r="G16573" s="18" t="str">
        <f t="shared" si="1053"/>
        <v/>
      </c>
      <c r="H16573" s="18" t="str">
        <f t="shared" si="1054"/>
        <v/>
      </c>
    </row>
    <row r="16574" spans="5:8" x14ac:dyDescent="0.25">
      <c r="E16574" s="18" t="str">
        <f t="shared" si="1051"/>
        <v/>
      </c>
      <c r="F16574" s="18" t="str">
        <f t="shared" si="1052"/>
        <v/>
      </c>
      <c r="G16574" s="18" t="str">
        <f t="shared" si="1053"/>
        <v/>
      </c>
      <c r="H16574" s="18" t="str">
        <f t="shared" si="1054"/>
        <v/>
      </c>
    </row>
    <row r="16575" spans="5:8" x14ac:dyDescent="0.25">
      <c r="E16575" s="18" t="str">
        <f t="shared" si="1051"/>
        <v/>
      </c>
      <c r="F16575" s="18" t="str">
        <f t="shared" si="1052"/>
        <v/>
      </c>
      <c r="G16575" s="18" t="str">
        <f t="shared" si="1053"/>
        <v/>
      </c>
      <c r="H16575" s="18" t="str">
        <f t="shared" si="1054"/>
        <v/>
      </c>
    </row>
    <row r="16576" spans="5:8" x14ac:dyDescent="0.25">
      <c r="E16576" s="18" t="str">
        <f t="shared" si="1051"/>
        <v/>
      </c>
      <c r="F16576" s="18" t="str">
        <f t="shared" si="1052"/>
        <v/>
      </c>
      <c r="G16576" s="18" t="str">
        <f t="shared" si="1053"/>
        <v/>
      </c>
      <c r="H16576" s="18" t="str">
        <f t="shared" si="1054"/>
        <v/>
      </c>
    </row>
    <row r="16577" spans="5:8" x14ac:dyDescent="0.25">
      <c r="E16577" s="18" t="str">
        <f t="shared" si="1051"/>
        <v/>
      </c>
      <c r="F16577" s="18" t="str">
        <f t="shared" si="1052"/>
        <v/>
      </c>
      <c r="G16577" s="18" t="str">
        <f t="shared" si="1053"/>
        <v/>
      </c>
      <c r="H16577" s="18" t="str">
        <f t="shared" si="1054"/>
        <v/>
      </c>
    </row>
    <row r="16578" spans="5:8" x14ac:dyDescent="0.25">
      <c r="E16578" s="18" t="str">
        <f t="shared" si="1051"/>
        <v/>
      </c>
      <c r="F16578" s="18" t="str">
        <f t="shared" si="1052"/>
        <v/>
      </c>
      <c r="G16578" s="18" t="str">
        <f t="shared" si="1053"/>
        <v/>
      </c>
      <c r="H16578" s="18" t="str">
        <f t="shared" si="1054"/>
        <v/>
      </c>
    </row>
    <row r="16579" spans="5:8" x14ac:dyDescent="0.25">
      <c r="E16579" s="18" t="str">
        <f t="shared" si="1051"/>
        <v/>
      </c>
      <c r="F16579" s="18" t="str">
        <f t="shared" si="1052"/>
        <v/>
      </c>
      <c r="G16579" s="18" t="str">
        <f t="shared" si="1053"/>
        <v/>
      </c>
      <c r="H16579" s="18" t="str">
        <f t="shared" si="1054"/>
        <v/>
      </c>
    </row>
    <row r="16580" spans="5:8" x14ac:dyDescent="0.25">
      <c r="E16580" s="18" t="str">
        <f t="shared" si="1051"/>
        <v/>
      </c>
      <c r="F16580" s="18" t="str">
        <f t="shared" si="1052"/>
        <v/>
      </c>
      <c r="G16580" s="18" t="str">
        <f t="shared" si="1053"/>
        <v/>
      </c>
      <c r="H16580" s="18" t="str">
        <f t="shared" si="1054"/>
        <v/>
      </c>
    </row>
    <row r="16581" spans="5:8" x14ac:dyDescent="0.25">
      <c r="E16581" s="18" t="str">
        <f t="shared" si="1051"/>
        <v/>
      </c>
      <c r="F16581" s="18" t="str">
        <f t="shared" si="1052"/>
        <v/>
      </c>
      <c r="G16581" s="18" t="str">
        <f t="shared" si="1053"/>
        <v/>
      </c>
      <c r="H16581" s="18" t="str">
        <f t="shared" si="1054"/>
        <v/>
      </c>
    </row>
    <row r="16582" spans="5:8" x14ac:dyDescent="0.25">
      <c r="E16582" s="18" t="str">
        <f t="shared" ref="E16582:E16645" si="1055">IF($C16582="","",IFERROR(INDEX(ItemPriceCol,MATCH($C16582,ItemName,0)),""))</f>
        <v/>
      </c>
      <c r="F16582" s="18" t="str">
        <f t="shared" ref="F16582:F16645" si="1056">IF(OR($D16582="",$E16582=""),"",$D16582*$E16582)</f>
        <v/>
      </c>
      <c r="G16582" s="18" t="str">
        <f t="shared" ref="G16582:G16645" si="1057">IF($C16582="","",IFERROR(INDEX(ItemCostCol,MATCH($C16582,ItemName,0)),""))</f>
        <v/>
      </c>
      <c r="H16582" s="18" t="str">
        <f t="shared" ref="H16582:H16645" si="1058">IF(OR($F16582="",$G16582=""),"",$F16582-$D16582*$G16582)</f>
        <v/>
      </c>
    </row>
    <row r="16583" spans="5:8" x14ac:dyDescent="0.25">
      <c r="E16583" s="18" t="str">
        <f t="shared" si="1055"/>
        <v/>
      </c>
      <c r="F16583" s="18" t="str">
        <f t="shared" si="1056"/>
        <v/>
      </c>
      <c r="G16583" s="18" t="str">
        <f t="shared" si="1057"/>
        <v/>
      </c>
      <c r="H16583" s="18" t="str">
        <f t="shared" si="1058"/>
        <v/>
      </c>
    </row>
    <row r="16584" spans="5:8" x14ac:dyDescent="0.25">
      <c r="E16584" s="18" t="str">
        <f t="shared" si="1055"/>
        <v/>
      </c>
      <c r="F16584" s="18" t="str">
        <f t="shared" si="1056"/>
        <v/>
      </c>
      <c r="G16584" s="18" t="str">
        <f t="shared" si="1057"/>
        <v/>
      </c>
      <c r="H16584" s="18" t="str">
        <f t="shared" si="1058"/>
        <v/>
      </c>
    </row>
    <row r="16585" spans="5:8" x14ac:dyDescent="0.25">
      <c r="E16585" s="18" t="str">
        <f t="shared" si="1055"/>
        <v/>
      </c>
      <c r="F16585" s="18" t="str">
        <f t="shared" si="1056"/>
        <v/>
      </c>
      <c r="G16585" s="18" t="str">
        <f t="shared" si="1057"/>
        <v/>
      </c>
      <c r="H16585" s="18" t="str">
        <f t="shared" si="1058"/>
        <v/>
      </c>
    </row>
    <row r="16586" spans="5:8" x14ac:dyDescent="0.25">
      <c r="E16586" s="18" t="str">
        <f t="shared" si="1055"/>
        <v/>
      </c>
      <c r="F16586" s="18" t="str">
        <f t="shared" si="1056"/>
        <v/>
      </c>
      <c r="G16586" s="18" t="str">
        <f t="shared" si="1057"/>
        <v/>
      </c>
      <c r="H16586" s="18" t="str">
        <f t="shared" si="1058"/>
        <v/>
      </c>
    </row>
    <row r="16587" spans="5:8" x14ac:dyDescent="0.25">
      <c r="E16587" s="18" t="str">
        <f t="shared" si="1055"/>
        <v/>
      </c>
      <c r="F16587" s="18" t="str">
        <f t="shared" si="1056"/>
        <v/>
      </c>
      <c r="G16587" s="18" t="str">
        <f t="shared" si="1057"/>
        <v/>
      </c>
      <c r="H16587" s="18" t="str">
        <f t="shared" si="1058"/>
        <v/>
      </c>
    </row>
    <row r="16588" spans="5:8" x14ac:dyDescent="0.25">
      <c r="E16588" s="18" t="str">
        <f t="shared" si="1055"/>
        <v/>
      </c>
      <c r="F16588" s="18" t="str">
        <f t="shared" si="1056"/>
        <v/>
      </c>
      <c r="G16588" s="18" t="str">
        <f t="shared" si="1057"/>
        <v/>
      </c>
      <c r="H16588" s="18" t="str">
        <f t="shared" si="1058"/>
        <v/>
      </c>
    </row>
    <row r="16589" spans="5:8" x14ac:dyDescent="0.25">
      <c r="E16589" s="18" t="str">
        <f t="shared" si="1055"/>
        <v/>
      </c>
      <c r="F16589" s="18" t="str">
        <f t="shared" si="1056"/>
        <v/>
      </c>
      <c r="G16589" s="18" t="str">
        <f t="shared" si="1057"/>
        <v/>
      </c>
      <c r="H16589" s="18" t="str">
        <f t="shared" si="1058"/>
        <v/>
      </c>
    </row>
    <row r="16590" spans="5:8" x14ac:dyDescent="0.25">
      <c r="E16590" s="18" t="str">
        <f t="shared" si="1055"/>
        <v/>
      </c>
      <c r="F16590" s="18" t="str">
        <f t="shared" si="1056"/>
        <v/>
      </c>
      <c r="G16590" s="18" t="str">
        <f t="shared" si="1057"/>
        <v/>
      </c>
      <c r="H16590" s="18" t="str">
        <f t="shared" si="1058"/>
        <v/>
      </c>
    </row>
    <row r="16591" spans="5:8" x14ac:dyDescent="0.25">
      <c r="E16591" s="18" t="str">
        <f t="shared" si="1055"/>
        <v/>
      </c>
      <c r="F16591" s="18" t="str">
        <f t="shared" si="1056"/>
        <v/>
      </c>
      <c r="G16591" s="18" t="str">
        <f t="shared" si="1057"/>
        <v/>
      </c>
      <c r="H16591" s="18" t="str">
        <f t="shared" si="1058"/>
        <v/>
      </c>
    </row>
    <row r="16592" spans="5:8" x14ac:dyDescent="0.25">
      <c r="E16592" s="18" t="str">
        <f t="shared" si="1055"/>
        <v/>
      </c>
      <c r="F16592" s="18" t="str">
        <f t="shared" si="1056"/>
        <v/>
      </c>
      <c r="G16592" s="18" t="str">
        <f t="shared" si="1057"/>
        <v/>
      </c>
      <c r="H16592" s="18" t="str">
        <f t="shared" si="1058"/>
        <v/>
      </c>
    </row>
    <row r="16593" spans="5:8" x14ac:dyDescent="0.25">
      <c r="E16593" s="18" t="str">
        <f t="shared" si="1055"/>
        <v/>
      </c>
      <c r="F16593" s="18" t="str">
        <f t="shared" si="1056"/>
        <v/>
      </c>
      <c r="G16593" s="18" t="str">
        <f t="shared" si="1057"/>
        <v/>
      </c>
      <c r="H16593" s="18" t="str">
        <f t="shared" si="1058"/>
        <v/>
      </c>
    </row>
    <row r="16594" spans="5:8" x14ac:dyDescent="0.25">
      <c r="E16594" s="18" t="str">
        <f t="shared" si="1055"/>
        <v/>
      </c>
      <c r="F16594" s="18" t="str">
        <f t="shared" si="1056"/>
        <v/>
      </c>
      <c r="G16594" s="18" t="str">
        <f t="shared" si="1057"/>
        <v/>
      </c>
      <c r="H16594" s="18" t="str">
        <f t="shared" si="1058"/>
        <v/>
      </c>
    </row>
    <row r="16595" spans="5:8" x14ac:dyDescent="0.25">
      <c r="E16595" s="18" t="str">
        <f t="shared" si="1055"/>
        <v/>
      </c>
      <c r="F16595" s="18" t="str">
        <f t="shared" si="1056"/>
        <v/>
      </c>
      <c r="G16595" s="18" t="str">
        <f t="shared" si="1057"/>
        <v/>
      </c>
      <c r="H16595" s="18" t="str">
        <f t="shared" si="1058"/>
        <v/>
      </c>
    </row>
    <row r="16596" spans="5:8" x14ac:dyDescent="0.25">
      <c r="E16596" s="18" t="str">
        <f t="shared" si="1055"/>
        <v/>
      </c>
      <c r="F16596" s="18" t="str">
        <f t="shared" si="1056"/>
        <v/>
      </c>
      <c r="G16596" s="18" t="str">
        <f t="shared" si="1057"/>
        <v/>
      </c>
      <c r="H16596" s="18" t="str">
        <f t="shared" si="1058"/>
        <v/>
      </c>
    </row>
    <row r="16597" spans="5:8" x14ac:dyDescent="0.25">
      <c r="E16597" s="18" t="str">
        <f t="shared" si="1055"/>
        <v/>
      </c>
      <c r="F16597" s="18" t="str">
        <f t="shared" si="1056"/>
        <v/>
      </c>
      <c r="G16597" s="18" t="str">
        <f t="shared" si="1057"/>
        <v/>
      </c>
      <c r="H16597" s="18" t="str">
        <f t="shared" si="1058"/>
        <v/>
      </c>
    </row>
    <row r="16598" spans="5:8" x14ac:dyDescent="0.25">
      <c r="E16598" s="18" t="str">
        <f t="shared" si="1055"/>
        <v/>
      </c>
      <c r="F16598" s="18" t="str">
        <f t="shared" si="1056"/>
        <v/>
      </c>
      <c r="G16598" s="18" t="str">
        <f t="shared" si="1057"/>
        <v/>
      </c>
      <c r="H16598" s="18" t="str">
        <f t="shared" si="1058"/>
        <v/>
      </c>
    </row>
    <row r="16599" spans="5:8" x14ac:dyDescent="0.25">
      <c r="E16599" s="18" t="str">
        <f t="shared" si="1055"/>
        <v/>
      </c>
      <c r="F16599" s="18" t="str">
        <f t="shared" si="1056"/>
        <v/>
      </c>
      <c r="G16599" s="18" t="str">
        <f t="shared" si="1057"/>
        <v/>
      </c>
      <c r="H16599" s="18" t="str">
        <f t="shared" si="1058"/>
        <v/>
      </c>
    </row>
    <row r="16600" spans="5:8" x14ac:dyDescent="0.25">
      <c r="E16600" s="18" t="str">
        <f t="shared" si="1055"/>
        <v/>
      </c>
      <c r="F16600" s="18" t="str">
        <f t="shared" si="1056"/>
        <v/>
      </c>
      <c r="G16600" s="18" t="str">
        <f t="shared" si="1057"/>
        <v/>
      </c>
      <c r="H16600" s="18" t="str">
        <f t="shared" si="1058"/>
        <v/>
      </c>
    </row>
    <row r="16601" spans="5:8" x14ac:dyDescent="0.25">
      <c r="E16601" s="18" t="str">
        <f t="shared" si="1055"/>
        <v/>
      </c>
      <c r="F16601" s="18" t="str">
        <f t="shared" si="1056"/>
        <v/>
      </c>
      <c r="G16601" s="18" t="str">
        <f t="shared" si="1057"/>
        <v/>
      </c>
      <c r="H16601" s="18" t="str">
        <f t="shared" si="1058"/>
        <v/>
      </c>
    </row>
    <row r="16602" spans="5:8" x14ac:dyDescent="0.25">
      <c r="E16602" s="18" t="str">
        <f t="shared" si="1055"/>
        <v/>
      </c>
      <c r="F16602" s="18" t="str">
        <f t="shared" si="1056"/>
        <v/>
      </c>
      <c r="G16602" s="18" t="str">
        <f t="shared" si="1057"/>
        <v/>
      </c>
      <c r="H16602" s="18" t="str">
        <f t="shared" si="1058"/>
        <v/>
      </c>
    </row>
    <row r="16603" spans="5:8" x14ac:dyDescent="0.25">
      <c r="E16603" s="18" t="str">
        <f t="shared" si="1055"/>
        <v/>
      </c>
      <c r="F16603" s="18" t="str">
        <f t="shared" si="1056"/>
        <v/>
      </c>
      <c r="G16603" s="18" t="str">
        <f t="shared" si="1057"/>
        <v/>
      </c>
      <c r="H16603" s="18" t="str">
        <f t="shared" si="1058"/>
        <v/>
      </c>
    </row>
    <row r="16604" spans="5:8" x14ac:dyDescent="0.25">
      <c r="E16604" s="18" t="str">
        <f t="shared" si="1055"/>
        <v/>
      </c>
      <c r="F16604" s="18" t="str">
        <f t="shared" si="1056"/>
        <v/>
      </c>
      <c r="G16604" s="18" t="str">
        <f t="shared" si="1057"/>
        <v/>
      </c>
      <c r="H16604" s="18" t="str">
        <f t="shared" si="1058"/>
        <v/>
      </c>
    </row>
    <row r="16605" spans="5:8" x14ac:dyDescent="0.25">
      <c r="E16605" s="18" t="str">
        <f t="shared" si="1055"/>
        <v/>
      </c>
      <c r="F16605" s="18" t="str">
        <f t="shared" si="1056"/>
        <v/>
      </c>
      <c r="G16605" s="18" t="str">
        <f t="shared" si="1057"/>
        <v/>
      </c>
      <c r="H16605" s="18" t="str">
        <f t="shared" si="1058"/>
        <v/>
      </c>
    </row>
    <row r="16606" spans="5:8" x14ac:dyDescent="0.25">
      <c r="E16606" s="18" t="str">
        <f t="shared" si="1055"/>
        <v/>
      </c>
      <c r="F16606" s="18" t="str">
        <f t="shared" si="1056"/>
        <v/>
      </c>
      <c r="G16606" s="18" t="str">
        <f t="shared" si="1057"/>
        <v/>
      </c>
      <c r="H16606" s="18" t="str">
        <f t="shared" si="1058"/>
        <v/>
      </c>
    </row>
    <row r="16607" spans="5:8" x14ac:dyDescent="0.25">
      <c r="E16607" s="18" t="str">
        <f t="shared" si="1055"/>
        <v/>
      </c>
      <c r="F16607" s="18" t="str">
        <f t="shared" si="1056"/>
        <v/>
      </c>
      <c r="G16607" s="18" t="str">
        <f t="shared" si="1057"/>
        <v/>
      </c>
      <c r="H16607" s="18" t="str">
        <f t="shared" si="1058"/>
        <v/>
      </c>
    </row>
    <row r="16608" spans="5:8" x14ac:dyDescent="0.25">
      <c r="E16608" s="18" t="str">
        <f t="shared" si="1055"/>
        <v/>
      </c>
      <c r="F16608" s="18" t="str">
        <f t="shared" si="1056"/>
        <v/>
      </c>
      <c r="G16608" s="18" t="str">
        <f t="shared" si="1057"/>
        <v/>
      </c>
      <c r="H16608" s="18" t="str">
        <f t="shared" si="1058"/>
        <v/>
      </c>
    </row>
    <row r="16609" spans="5:8" x14ac:dyDescent="0.25">
      <c r="E16609" s="18" t="str">
        <f t="shared" si="1055"/>
        <v/>
      </c>
      <c r="F16609" s="18" t="str">
        <f t="shared" si="1056"/>
        <v/>
      </c>
      <c r="G16609" s="18" t="str">
        <f t="shared" si="1057"/>
        <v/>
      </c>
      <c r="H16609" s="18" t="str">
        <f t="shared" si="1058"/>
        <v/>
      </c>
    </row>
    <row r="16610" spans="5:8" x14ac:dyDescent="0.25">
      <c r="E16610" s="18" t="str">
        <f t="shared" si="1055"/>
        <v/>
      </c>
      <c r="F16610" s="18" t="str">
        <f t="shared" si="1056"/>
        <v/>
      </c>
      <c r="G16610" s="18" t="str">
        <f t="shared" si="1057"/>
        <v/>
      </c>
      <c r="H16610" s="18" t="str">
        <f t="shared" si="1058"/>
        <v/>
      </c>
    </row>
    <row r="16611" spans="5:8" x14ac:dyDescent="0.25">
      <c r="E16611" s="18" t="str">
        <f t="shared" si="1055"/>
        <v/>
      </c>
      <c r="F16611" s="18" t="str">
        <f t="shared" si="1056"/>
        <v/>
      </c>
      <c r="G16611" s="18" t="str">
        <f t="shared" si="1057"/>
        <v/>
      </c>
      <c r="H16611" s="18" t="str">
        <f t="shared" si="1058"/>
        <v/>
      </c>
    </row>
    <row r="16612" spans="5:8" x14ac:dyDescent="0.25">
      <c r="E16612" s="18" t="str">
        <f t="shared" si="1055"/>
        <v/>
      </c>
      <c r="F16612" s="18" t="str">
        <f t="shared" si="1056"/>
        <v/>
      </c>
      <c r="G16612" s="18" t="str">
        <f t="shared" si="1057"/>
        <v/>
      </c>
      <c r="H16612" s="18" t="str">
        <f t="shared" si="1058"/>
        <v/>
      </c>
    </row>
    <row r="16613" spans="5:8" x14ac:dyDescent="0.25">
      <c r="E16613" s="18" t="str">
        <f t="shared" si="1055"/>
        <v/>
      </c>
      <c r="F16613" s="18" t="str">
        <f t="shared" si="1056"/>
        <v/>
      </c>
      <c r="G16613" s="18" t="str">
        <f t="shared" si="1057"/>
        <v/>
      </c>
      <c r="H16613" s="18" t="str">
        <f t="shared" si="1058"/>
        <v/>
      </c>
    </row>
    <row r="16614" spans="5:8" x14ac:dyDescent="0.25">
      <c r="E16614" s="18" t="str">
        <f t="shared" si="1055"/>
        <v/>
      </c>
      <c r="F16614" s="18" t="str">
        <f t="shared" si="1056"/>
        <v/>
      </c>
      <c r="G16614" s="18" t="str">
        <f t="shared" si="1057"/>
        <v/>
      </c>
      <c r="H16614" s="18" t="str">
        <f t="shared" si="1058"/>
        <v/>
      </c>
    </row>
    <row r="16615" spans="5:8" x14ac:dyDescent="0.25">
      <c r="E16615" s="18" t="str">
        <f t="shared" si="1055"/>
        <v/>
      </c>
      <c r="F16615" s="18" t="str">
        <f t="shared" si="1056"/>
        <v/>
      </c>
      <c r="G16615" s="18" t="str">
        <f t="shared" si="1057"/>
        <v/>
      </c>
      <c r="H16615" s="18" t="str">
        <f t="shared" si="1058"/>
        <v/>
      </c>
    </row>
    <row r="16616" spans="5:8" x14ac:dyDescent="0.25">
      <c r="E16616" s="18" t="str">
        <f t="shared" si="1055"/>
        <v/>
      </c>
      <c r="F16616" s="18" t="str">
        <f t="shared" si="1056"/>
        <v/>
      </c>
      <c r="G16616" s="18" t="str">
        <f t="shared" si="1057"/>
        <v/>
      </c>
      <c r="H16616" s="18" t="str">
        <f t="shared" si="1058"/>
        <v/>
      </c>
    </row>
    <row r="16617" spans="5:8" x14ac:dyDescent="0.25">
      <c r="E16617" s="18" t="str">
        <f t="shared" si="1055"/>
        <v/>
      </c>
      <c r="F16617" s="18" t="str">
        <f t="shared" si="1056"/>
        <v/>
      </c>
      <c r="G16617" s="18" t="str">
        <f t="shared" si="1057"/>
        <v/>
      </c>
      <c r="H16617" s="18" t="str">
        <f t="shared" si="1058"/>
        <v/>
      </c>
    </row>
    <row r="16618" spans="5:8" x14ac:dyDescent="0.25">
      <c r="E16618" s="18" t="str">
        <f t="shared" si="1055"/>
        <v/>
      </c>
      <c r="F16618" s="18" t="str">
        <f t="shared" si="1056"/>
        <v/>
      </c>
      <c r="G16618" s="18" t="str">
        <f t="shared" si="1057"/>
        <v/>
      </c>
      <c r="H16618" s="18" t="str">
        <f t="shared" si="1058"/>
        <v/>
      </c>
    </row>
    <row r="16619" spans="5:8" x14ac:dyDescent="0.25">
      <c r="E16619" s="18" t="str">
        <f t="shared" si="1055"/>
        <v/>
      </c>
      <c r="F16619" s="18" t="str">
        <f t="shared" si="1056"/>
        <v/>
      </c>
      <c r="G16619" s="18" t="str">
        <f t="shared" si="1057"/>
        <v/>
      </c>
      <c r="H16619" s="18" t="str">
        <f t="shared" si="1058"/>
        <v/>
      </c>
    </row>
    <row r="16620" spans="5:8" x14ac:dyDescent="0.25">
      <c r="E16620" s="18" t="str">
        <f t="shared" si="1055"/>
        <v/>
      </c>
      <c r="F16620" s="18" t="str">
        <f t="shared" si="1056"/>
        <v/>
      </c>
      <c r="G16620" s="18" t="str">
        <f t="shared" si="1057"/>
        <v/>
      </c>
      <c r="H16620" s="18" t="str">
        <f t="shared" si="1058"/>
        <v/>
      </c>
    </row>
    <row r="16621" spans="5:8" x14ac:dyDescent="0.25">
      <c r="E16621" s="18" t="str">
        <f t="shared" si="1055"/>
        <v/>
      </c>
      <c r="F16621" s="18" t="str">
        <f t="shared" si="1056"/>
        <v/>
      </c>
      <c r="G16621" s="18" t="str">
        <f t="shared" si="1057"/>
        <v/>
      </c>
      <c r="H16621" s="18" t="str">
        <f t="shared" si="1058"/>
        <v/>
      </c>
    </row>
    <row r="16622" spans="5:8" x14ac:dyDescent="0.25">
      <c r="E16622" s="18" t="str">
        <f t="shared" si="1055"/>
        <v/>
      </c>
      <c r="F16622" s="18" t="str">
        <f t="shared" si="1056"/>
        <v/>
      </c>
      <c r="G16622" s="18" t="str">
        <f t="shared" si="1057"/>
        <v/>
      </c>
      <c r="H16622" s="18" t="str">
        <f t="shared" si="1058"/>
        <v/>
      </c>
    </row>
    <row r="16623" spans="5:8" x14ac:dyDescent="0.25">
      <c r="E16623" s="18" t="str">
        <f t="shared" si="1055"/>
        <v/>
      </c>
      <c r="F16623" s="18" t="str">
        <f t="shared" si="1056"/>
        <v/>
      </c>
      <c r="G16623" s="18" t="str">
        <f t="shared" si="1057"/>
        <v/>
      </c>
      <c r="H16623" s="18" t="str">
        <f t="shared" si="1058"/>
        <v/>
      </c>
    </row>
    <row r="16624" spans="5:8" x14ac:dyDescent="0.25">
      <c r="E16624" s="18" t="str">
        <f t="shared" si="1055"/>
        <v/>
      </c>
      <c r="F16624" s="18" t="str">
        <f t="shared" si="1056"/>
        <v/>
      </c>
      <c r="G16624" s="18" t="str">
        <f t="shared" si="1057"/>
        <v/>
      </c>
      <c r="H16624" s="18" t="str">
        <f t="shared" si="1058"/>
        <v/>
      </c>
    </row>
    <row r="16625" spans="5:8" x14ac:dyDescent="0.25">
      <c r="E16625" s="18" t="str">
        <f t="shared" si="1055"/>
        <v/>
      </c>
      <c r="F16625" s="18" t="str">
        <f t="shared" si="1056"/>
        <v/>
      </c>
      <c r="G16625" s="18" t="str">
        <f t="shared" si="1057"/>
        <v/>
      </c>
      <c r="H16625" s="18" t="str">
        <f t="shared" si="1058"/>
        <v/>
      </c>
    </row>
    <row r="16626" spans="5:8" x14ac:dyDescent="0.25">
      <c r="E16626" s="18" t="str">
        <f t="shared" si="1055"/>
        <v/>
      </c>
      <c r="F16626" s="18" t="str">
        <f t="shared" si="1056"/>
        <v/>
      </c>
      <c r="G16626" s="18" t="str">
        <f t="shared" si="1057"/>
        <v/>
      </c>
      <c r="H16626" s="18" t="str">
        <f t="shared" si="1058"/>
        <v/>
      </c>
    </row>
    <row r="16627" spans="5:8" x14ac:dyDescent="0.25">
      <c r="E16627" s="18" t="str">
        <f t="shared" si="1055"/>
        <v/>
      </c>
      <c r="F16627" s="18" t="str">
        <f t="shared" si="1056"/>
        <v/>
      </c>
      <c r="G16627" s="18" t="str">
        <f t="shared" si="1057"/>
        <v/>
      </c>
      <c r="H16627" s="18" t="str">
        <f t="shared" si="1058"/>
        <v/>
      </c>
    </row>
    <row r="16628" spans="5:8" x14ac:dyDescent="0.25">
      <c r="E16628" s="18" t="str">
        <f t="shared" si="1055"/>
        <v/>
      </c>
      <c r="F16628" s="18" t="str">
        <f t="shared" si="1056"/>
        <v/>
      </c>
      <c r="G16628" s="18" t="str">
        <f t="shared" si="1057"/>
        <v/>
      </c>
      <c r="H16628" s="18" t="str">
        <f t="shared" si="1058"/>
        <v/>
      </c>
    </row>
    <row r="16629" spans="5:8" x14ac:dyDescent="0.25">
      <c r="E16629" s="18" t="str">
        <f t="shared" si="1055"/>
        <v/>
      </c>
      <c r="F16629" s="18" t="str">
        <f t="shared" si="1056"/>
        <v/>
      </c>
      <c r="G16629" s="18" t="str">
        <f t="shared" si="1057"/>
        <v/>
      </c>
      <c r="H16629" s="18" t="str">
        <f t="shared" si="1058"/>
        <v/>
      </c>
    </row>
    <row r="16630" spans="5:8" x14ac:dyDescent="0.25">
      <c r="E16630" s="18" t="str">
        <f t="shared" si="1055"/>
        <v/>
      </c>
      <c r="F16630" s="18" t="str">
        <f t="shared" si="1056"/>
        <v/>
      </c>
      <c r="G16630" s="18" t="str">
        <f t="shared" si="1057"/>
        <v/>
      </c>
      <c r="H16630" s="18" t="str">
        <f t="shared" si="1058"/>
        <v/>
      </c>
    </row>
    <row r="16631" spans="5:8" x14ac:dyDescent="0.25">
      <c r="E16631" s="18" t="str">
        <f t="shared" si="1055"/>
        <v/>
      </c>
      <c r="F16631" s="18" t="str">
        <f t="shared" si="1056"/>
        <v/>
      </c>
      <c r="G16631" s="18" t="str">
        <f t="shared" si="1057"/>
        <v/>
      </c>
      <c r="H16631" s="18" t="str">
        <f t="shared" si="1058"/>
        <v/>
      </c>
    </row>
    <row r="16632" spans="5:8" x14ac:dyDescent="0.25">
      <c r="E16632" s="18" t="str">
        <f t="shared" si="1055"/>
        <v/>
      </c>
      <c r="F16632" s="18" t="str">
        <f t="shared" si="1056"/>
        <v/>
      </c>
      <c r="G16632" s="18" t="str">
        <f t="shared" si="1057"/>
        <v/>
      </c>
      <c r="H16632" s="18" t="str">
        <f t="shared" si="1058"/>
        <v/>
      </c>
    </row>
    <row r="16633" spans="5:8" x14ac:dyDescent="0.25">
      <c r="E16633" s="18" t="str">
        <f t="shared" si="1055"/>
        <v/>
      </c>
      <c r="F16633" s="18" t="str">
        <f t="shared" si="1056"/>
        <v/>
      </c>
      <c r="G16633" s="18" t="str">
        <f t="shared" si="1057"/>
        <v/>
      </c>
      <c r="H16633" s="18" t="str">
        <f t="shared" si="1058"/>
        <v/>
      </c>
    </row>
    <row r="16634" spans="5:8" x14ac:dyDescent="0.25">
      <c r="E16634" s="18" t="str">
        <f t="shared" si="1055"/>
        <v/>
      </c>
      <c r="F16634" s="18" t="str">
        <f t="shared" si="1056"/>
        <v/>
      </c>
      <c r="G16634" s="18" t="str">
        <f t="shared" si="1057"/>
        <v/>
      </c>
      <c r="H16634" s="18" t="str">
        <f t="shared" si="1058"/>
        <v/>
      </c>
    </row>
    <row r="16635" spans="5:8" x14ac:dyDescent="0.25">
      <c r="E16635" s="18" t="str">
        <f t="shared" si="1055"/>
        <v/>
      </c>
      <c r="F16635" s="18" t="str">
        <f t="shared" si="1056"/>
        <v/>
      </c>
      <c r="G16635" s="18" t="str">
        <f t="shared" si="1057"/>
        <v/>
      </c>
      <c r="H16635" s="18" t="str">
        <f t="shared" si="1058"/>
        <v/>
      </c>
    </row>
    <row r="16636" spans="5:8" x14ac:dyDescent="0.25">
      <c r="E16636" s="18" t="str">
        <f t="shared" si="1055"/>
        <v/>
      </c>
      <c r="F16636" s="18" t="str">
        <f t="shared" si="1056"/>
        <v/>
      </c>
      <c r="G16636" s="18" t="str">
        <f t="shared" si="1057"/>
        <v/>
      </c>
      <c r="H16636" s="18" t="str">
        <f t="shared" si="1058"/>
        <v/>
      </c>
    </row>
    <row r="16637" spans="5:8" x14ac:dyDescent="0.25">
      <c r="E16637" s="18" t="str">
        <f t="shared" si="1055"/>
        <v/>
      </c>
      <c r="F16637" s="18" t="str">
        <f t="shared" si="1056"/>
        <v/>
      </c>
      <c r="G16637" s="18" t="str">
        <f t="shared" si="1057"/>
        <v/>
      </c>
      <c r="H16637" s="18" t="str">
        <f t="shared" si="1058"/>
        <v/>
      </c>
    </row>
    <row r="16638" spans="5:8" x14ac:dyDescent="0.25">
      <c r="E16638" s="18" t="str">
        <f t="shared" si="1055"/>
        <v/>
      </c>
      <c r="F16638" s="18" t="str">
        <f t="shared" si="1056"/>
        <v/>
      </c>
      <c r="G16638" s="18" t="str">
        <f t="shared" si="1057"/>
        <v/>
      </c>
      <c r="H16638" s="18" t="str">
        <f t="shared" si="1058"/>
        <v/>
      </c>
    </row>
    <row r="16639" spans="5:8" x14ac:dyDescent="0.25">
      <c r="E16639" s="18" t="str">
        <f t="shared" si="1055"/>
        <v/>
      </c>
      <c r="F16639" s="18" t="str">
        <f t="shared" si="1056"/>
        <v/>
      </c>
      <c r="G16639" s="18" t="str">
        <f t="shared" si="1057"/>
        <v/>
      </c>
      <c r="H16639" s="18" t="str">
        <f t="shared" si="1058"/>
        <v/>
      </c>
    </row>
    <row r="16640" spans="5:8" x14ac:dyDescent="0.25">
      <c r="E16640" s="18" t="str">
        <f t="shared" si="1055"/>
        <v/>
      </c>
      <c r="F16640" s="18" t="str">
        <f t="shared" si="1056"/>
        <v/>
      </c>
      <c r="G16640" s="18" t="str">
        <f t="shared" si="1057"/>
        <v/>
      </c>
      <c r="H16640" s="18" t="str">
        <f t="shared" si="1058"/>
        <v/>
      </c>
    </row>
    <row r="16641" spans="5:8" x14ac:dyDescent="0.25">
      <c r="E16641" s="18" t="str">
        <f t="shared" si="1055"/>
        <v/>
      </c>
      <c r="F16641" s="18" t="str">
        <f t="shared" si="1056"/>
        <v/>
      </c>
      <c r="G16641" s="18" t="str">
        <f t="shared" si="1057"/>
        <v/>
      </c>
      <c r="H16641" s="18" t="str">
        <f t="shared" si="1058"/>
        <v/>
      </c>
    </row>
    <row r="16642" spans="5:8" x14ac:dyDescent="0.25">
      <c r="E16642" s="18" t="str">
        <f t="shared" si="1055"/>
        <v/>
      </c>
      <c r="F16642" s="18" t="str">
        <f t="shared" si="1056"/>
        <v/>
      </c>
      <c r="G16642" s="18" t="str">
        <f t="shared" si="1057"/>
        <v/>
      </c>
      <c r="H16642" s="18" t="str">
        <f t="shared" si="1058"/>
        <v/>
      </c>
    </row>
    <row r="16643" spans="5:8" x14ac:dyDescent="0.25">
      <c r="E16643" s="18" t="str">
        <f t="shared" si="1055"/>
        <v/>
      </c>
      <c r="F16643" s="18" t="str">
        <f t="shared" si="1056"/>
        <v/>
      </c>
      <c r="G16643" s="18" t="str">
        <f t="shared" si="1057"/>
        <v/>
      </c>
      <c r="H16643" s="18" t="str">
        <f t="shared" si="1058"/>
        <v/>
      </c>
    </row>
    <row r="16644" spans="5:8" x14ac:dyDescent="0.25">
      <c r="E16644" s="18" t="str">
        <f t="shared" si="1055"/>
        <v/>
      </c>
      <c r="F16644" s="18" t="str">
        <f t="shared" si="1056"/>
        <v/>
      </c>
      <c r="G16644" s="18" t="str">
        <f t="shared" si="1057"/>
        <v/>
      </c>
      <c r="H16644" s="18" t="str">
        <f t="shared" si="1058"/>
        <v/>
      </c>
    </row>
    <row r="16645" spans="5:8" x14ac:dyDescent="0.25">
      <c r="E16645" s="18" t="str">
        <f t="shared" si="1055"/>
        <v/>
      </c>
      <c r="F16645" s="18" t="str">
        <f t="shared" si="1056"/>
        <v/>
      </c>
      <c r="G16645" s="18" t="str">
        <f t="shared" si="1057"/>
        <v/>
      </c>
      <c r="H16645" s="18" t="str">
        <f t="shared" si="1058"/>
        <v/>
      </c>
    </row>
    <row r="16646" spans="5:8" x14ac:dyDescent="0.25">
      <c r="E16646" s="18" t="str">
        <f t="shared" ref="E16646:E16709" si="1059">IF($C16646="","",IFERROR(INDEX(ItemPriceCol,MATCH($C16646,ItemName,0)),""))</f>
        <v/>
      </c>
      <c r="F16646" s="18" t="str">
        <f t="shared" ref="F16646:F16709" si="1060">IF(OR($D16646="",$E16646=""),"",$D16646*$E16646)</f>
        <v/>
      </c>
      <c r="G16646" s="18" t="str">
        <f t="shared" ref="G16646:G16709" si="1061">IF($C16646="","",IFERROR(INDEX(ItemCostCol,MATCH($C16646,ItemName,0)),""))</f>
        <v/>
      </c>
      <c r="H16646" s="18" t="str">
        <f t="shared" ref="H16646:H16709" si="1062">IF(OR($F16646="",$G16646=""),"",$F16646-$D16646*$G16646)</f>
        <v/>
      </c>
    </row>
    <row r="16647" spans="5:8" x14ac:dyDescent="0.25">
      <c r="E16647" s="18" t="str">
        <f t="shared" si="1059"/>
        <v/>
      </c>
      <c r="F16647" s="18" t="str">
        <f t="shared" si="1060"/>
        <v/>
      </c>
      <c r="G16647" s="18" t="str">
        <f t="shared" si="1061"/>
        <v/>
      </c>
      <c r="H16647" s="18" t="str">
        <f t="shared" si="1062"/>
        <v/>
      </c>
    </row>
    <row r="16648" spans="5:8" x14ac:dyDescent="0.25">
      <c r="E16648" s="18" t="str">
        <f t="shared" si="1059"/>
        <v/>
      </c>
      <c r="F16648" s="18" t="str">
        <f t="shared" si="1060"/>
        <v/>
      </c>
      <c r="G16648" s="18" t="str">
        <f t="shared" si="1061"/>
        <v/>
      </c>
      <c r="H16648" s="18" t="str">
        <f t="shared" si="1062"/>
        <v/>
      </c>
    </row>
    <row r="16649" spans="5:8" x14ac:dyDescent="0.25">
      <c r="E16649" s="18" t="str">
        <f t="shared" si="1059"/>
        <v/>
      </c>
      <c r="F16649" s="18" t="str">
        <f t="shared" si="1060"/>
        <v/>
      </c>
      <c r="G16649" s="18" t="str">
        <f t="shared" si="1061"/>
        <v/>
      </c>
      <c r="H16649" s="18" t="str">
        <f t="shared" si="1062"/>
        <v/>
      </c>
    </row>
    <row r="16650" spans="5:8" x14ac:dyDescent="0.25">
      <c r="E16650" s="18" t="str">
        <f t="shared" si="1059"/>
        <v/>
      </c>
      <c r="F16650" s="18" t="str">
        <f t="shared" si="1060"/>
        <v/>
      </c>
      <c r="G16650" s="18" t="str">
        <f t="shared" si="1061"/>
        <v/>
      </c>
      <c r="H16650" s="18" t="str">
        <f t="shared" si="1062"/>
        <v/>
      </c>
    </row>
    <row r="16651" spans="5:8" x14ac:dyDescent="0.25">
      <c r="E16651" s="18" t="str">
        <f t="shared" si="1059"/>
        <v/>
      </c>
      <c r="F16651" s="18" t="str">
        <f t="shared" si="1060"/>
        <v/>
      </c>
      <c r="G16651" s="18" t="str">
        <f t="shared" si="1061"/>
        <v/>
      </c>
      <c r="H16651" s="18" t="str">
        <f t="shared" si="1062"/>
        <v/>
      </c>
    </row>
    <row r="16652" spans="5:8" x14ac:dyDescent="0.25">
      <c r="E16652" s="18" t="str">
        <f t="shared" si="1059"/>
        <v/>
      </c>
      <c r="F16652" s="18" t="str">
        <f t="shared" si="1060"/>
        <v/>
      </c>
      <c r="G16652" s="18" t="str">
        <f t="shared" si="1061"/>
        <v/>
      </c>
      <c r="H16652" s="18" t="str">
        <f t="shared" si="1062"/>
        <v/>
      </c>
    </row>
    <row r="16653" spans="5:8" x14ac:dyDescent="0.25">
      <c r="E16653" s="18" t="str">
        <f t="shared" si="1059"/>
        <v/>
      </c>
      <c r="F16653" s="18" t="str">
        <f t="shared" si="1060"/>
        <v/>
      </c>
      <c r="G16653" s="18" t="str">
        <f t="shared" si="1061"/>
        <v/>
      </c>
      <c r="H16653" s="18" t="str">
        <f t="shared" si="1062"/>
        <v/>
      </c>
    </row>
    <row r="16654" spans="5:8" x14ac:dyDescent="0.25">
      <c r="E16654" s="18" t="str">
        <f t="shared" si="1059"/>
        <v/>
      </c>
      <c r="F16654" s="18" t="str">
        <f t="shared" si="1060"/>
        <v/>
      </c>
      <c r="G16654" s="18" t="str">
        <f t="shared" si="1061"/>
        <v/>
      </c>
      <c r="H16654" s="18" t="str">
        <f t="shared" si="1062"/>
        <v/>
      </c>
    </row>
    <row r="16655" spans="5:8" x14ac:dyDescent="0.25">
      <c r="E16655" s="18" t="str">
        <f t="shared" si="1059"/>
        <v/>
      </c>
      <c r="F16655" s="18" t="str">
        <f t="shared" si="1060"/>
        <v/>
      </c>
      <c r="G16655" s="18" t="str">
        <f t="shared" si="1061"/>
        <v/>
      </c>
      <c r="H16655" s="18" t="str">
        <f t="shared" si="1062"/>
        <v/>
      </c>
    </row>
    <row r="16656" spans="5:8" x14ac:dyDescent="0.25">
      <c r="E16656" s="18" t="str">
        <f t="shared" si="1059"/>
        <v/>
      </c>
      <c r="F16656" s="18" t="str">
        <f t="shared" si="1060"/>
        <v/>
      </c>
      <c r="G16656" s="18" t="str">
        <f t="shared" si="1061"/>
        <v/>
      </c>
      <c r="H16656" s="18" t="str">
        <f t="shared" si="1062"/>
        <v/>
      </c>
    </row>
    <row r="16657" spans="5:8" x14ac:dyDescent="0.25">
      <c r="E16657" s="18" t="str">
        <f t="shared" si="1059"/>
        <v/>
      </c>
      <c r="F16657" s="18" t="str">
        <f t="shared" si="1060"/>
        <v/>
      </c>
      <c r="G16657" s="18" t="str">
        <f t="shared" si="1061"/>
        <v/>
      </c>
      <c r="H16657" s="18" t="str">
        <f t="shared" si="1062"/>
        <v/>
      </c>
    </row>
    <row r="16658" spans="5:8" x14ac:dyDescent="0.25">
      <c r="E16658" s="18" t="str">
        <f t="shared" si="1059"/>
        <v/>
      </c>
      <c r="F16658" s="18" t="str">
        <f t="shared" si="1060"/>
        <v/>
      </c>
      <c r="G16658" s="18" t="str">
        <f t="shared" si="1061"/>
        <v/>
      </c>
      <c r="H16658" s="18" t="str">
        <f t="shared" si="1062"/>
        <v/>
      </c>
    </row>
    <row r="16659" spans="5:8" x14ac:dyDescent="0.25">
      <c r="E16659" s="18" t="str">
        <f t="shared" si="1059"/>
        <v/>
      </c>
      <c r="F16659" s="18" t="str">
        <f t="shared" si="1060"/>
        <v/>
      </c>
      <c r="G16659" s="18" t="str">
        <f t="shared" si="1061"/>
        <v/>
      </c>
      <c r="H16659" s="18" t="str">
        <f t="shared" si="1062"/>
        <v/>
      </c>
    </row>
    <row r="16660" spans="5:8" x14ac:dyDescent="0.25">
      <c r="E16660" s="18" t="str">
        <f t="shared" si="1059"/>
        <v/>
      </c>
      <c r="F16660" s="18" t="str">
        <f t="shared" si="1060"/>
        <v/>
      </c>
      <c r="G16660" s="18" t="str">
        <f t="shared" si="1061"/>
        <v/>
      </c>
      <c r="H16660" s="18" t="str">
        <f t="shared" si="1062"/>
        <v/>
      </c>
    </row>
    <row r="16661" spans="5:8" x14ac:dyDescent="0.25">
      <c r="E16661" s="18" t="str">
        <f t="shared" si="1059"/>
        <v/>
      </c>
      <c r="F16661" s="18" t="str">
        <f t="shared" si="1060"/>
        <v/>
      </c>
      <c r="G16661" s="18" t="str">
        <f t="shared" si="1061"/>
        <v/>
      </c>
      <c r="H16661" s="18" t="str">
        <f t="shared" si="1062"/>
        <v/>
      </c>
    </row>
    <row r="16662" spans="5:8" x14ac:dyDescent="0.25">
      <c r="E16662" s="18" t="str">
        <f t="shared" si="1059"/>
        <v/>
      </c>
      <c r="F16662" s="18" t="str">
        <f t="shared" si="1060"/>
        <v/>
      </c>
      <c r="G16662" s="18" t="str">
        <f t="shared" si="1061"/>
        <v/>
      </c>
      <c r="H16662" s="18" t="str">
        <f t="shared" si="1062"/>
        <v/>
      </c>
    </row>
    <row r="16663" spans="5:8" x14ac:dyDescent="0.25">
      <c r="E16663" s="18" t="str">
        <f t="shared" si="1059"/>
        <v/>
      </c>
      <c r="F16663" s="18" t="str">
        <f t="shared" si="1060"/>
        <v/>
      </c>
      <c r="G16663" s="18" t="str">
        <f t="shared" si="1061"/>
        <v/>
      </c>
      <c r="H16663" s="18" t="str">
        <f t="shared" si="1062"/>
        <v/>
      </c>
    </row>
    <row r="16664" spans="5:8" x14ac:dyDescent="0.25">
      <c r="E16664" s="18" t="str">
        <f t="shared" si="1059"/>
        <v/>
      </c>
      <c r="F16664" s="18" t="str">
        <f t="shared" si="1060"/>
        <v/>
      </c>
      <c r="G16664" s="18" t="str">
        <f t="shared" si="1061"/>
        <v/>
      </c>
      <c r="H16664" s="18" t="str">
        <f t="shared" si="1062"/>
        <v/>
      </c>
    </row>
    <row r="16665" spans="5:8" x14ac:dyDescent="0.25">
      <c r="E16665" s="18" t="str">
        <f t="shared" si="1059"/>
        <v/>
      </c>
      <c r="F16665" s="18" t="str">
        <f t="shared" si="1060"/>
        <v/>
      </c>
      <c r="G16665" s="18" t="str">
        <f t="shared" si="1061"/>
        <v/>
      </c>
      <c r="H16665" s="18" t="str">
        <f t="shared" si="1062"/>
        <v/>
      </c>
    </row>
    <row r="16666" spans="5:8" x14ac:dyDescent="0.25">
      <c r="E16666" s="18" t="str">
        <f t="shared" si="1059"/>
        <v/>
      </c>
      <c r="F16666" s="18" t="str">
        <f t="shared" si="1060"/>
        <v/>
      </c>
      <c r="G16666" s="18" t="str">
        <f t="shared" si="1061"/>
        <v/>
      </c>
      <c r="H16666" s="18" t="str">
        <f t="shared" si="1062"/>
        <v/>
      </c>
    </row>
    <row r="16667" spans="5:8" x14ac:dyDescent="0.25">
      <c r="E16667" s="18" t="str">
        <f t="shared" si="1059"/>
        <v/>
      </c>
      <c r="F16667" s="18" t="str">
        <f t="shared" si="1060"/>
        <v/>
      </c>
      <c r="G16667" s="18" t="str">
        <f t="shared" si="1061"/>
        <v/>
      </c>
      <c r="H16667" s="18" t="str">
        <f t="shared" si="1062"/>
        <v/>
      </c>
    </row>
    <row r="16668" spans="5:8" x14ac:dyDescent="0.25">
      <c r="E16668" s="18" t="str">
        <f t="shared" si="1059"/>
        <v/>
      </c>
      <c r="F16668" s="18" t="str">
        <f t="shared" si="1060"/>
        <v/>
      </c>
      <c r="G16668" s="18" t="str">
        <f t="shared" si="1061"/>
        <v/>
      </c>
      <c r="H16668" s="18" t="str">
        <f t="shared" si="1062"/>
        <v/>
      </c>
    </row>
    <row r="16669" spans="5:8" x14ac:dyDescent="0.25">
      <c r="E16669" s="18" t="str">
        <f t="shared" si="1059"/>
        <v/>
      </c>
      <c r="F16669" s="18" t="str">
        <f t="shared" si="1060"/>
        <v/>
      </c>
      <c r="G16669" s="18" t="str">
        <f t="shared" si="1061"/>
        <v/>
      </c>
      <c r="H16669" s="18" t="str">
        <f t="shared" si="1062"/>
        <v/>
      </c>
    </row>
    <row r="16670" spans="5:8" x14ac:dyDescent="0.25">
      <c r="E16670" s="18" t="str">
        <f t="shared" si="1059"/>
        <v/>
      </c>
      <c r="F16670" s="18" t="str">
        <f t="shared" si="1060"/>
        <v/>
      </c>
      <c r="G16670" s="18" t="str">
        <f t="shared" si="1061"/>
        <v/>
      </c>
      <c r="H16670" s="18" t="str">
        <f t="shared" si="1062"/>
        <v/>
      </c>
    </row>
    <row r="16671" spans="5:8" x14ac:dyDescent="0.25">
      <c r="E16671" s="18" t="str">
        <f t="shared" si="1059"/>
        <v/>
      </c>
      <c r="F16671" s="18" t="str">
        <f t="shared" si="1060"/>
        <v/>
      </c>
      <c r="G16671" s="18" t="str">
        <f t="shared" si="1061"/>
        <v/>
      </c>
      <c r="H16671" s="18" t="str">
        <f t="shared" si="1062"/>
        <v/>
      </c>
    </row>
    <row r="16672" spans="5:8" x14ac:dyDescent="0.25">
      <c r="E16672" s="18" t="str">
        <f t="shared" si="1059"/>
        <v/>
      </c>
      <c r="F16672" s="18" t="str">
        <f t="shared" si="1060"/>
        <v/>
      </c>
      <c r="G16672" s="18" t="str">
        <f t="shared" si="1061"/>
        <v/>
      </c>
      <c r="H16672" s="18" t="str">
        <f t="shared" si="1062"/>
        <v/>
      </c>
    </row>
    <row r="16673" spans="5:8" x14ac:dyDescent="0.25">
      <c r="E16673" s="18" t="str">
        <f t="shared" si="1059"/>
        <v/>
      </c>
      <c r="F16673" s="18" t="str">
        <f t="shared" si="1060"/>
        <v/>
      </c>
      <c r="G16673" s="18" t="str">
        <f t="shared" si="1061"/>
        <v/>
      </c>
      <c r="H16673" s="18" t="str">
        <f t="shared" si="1062"/>
        <v/>
      </c>
    </row>
    <row r="16674" spans="5:8" x14ac:dyDescent="0.25">
      <c r="E16674" s="18" t="str">
        <f t="shared" si="1059"/>
        <v/>
      </c>
      <c r="F16674" s="18" t="str">
        <f t="shared" si="1060"/>
        <v/>
      </c>
      <c r="G16674" s="18" t="str">
        <f t="shared" si="1061"/>
        <v/>
      </c>
      <c r="H16674" s="18" t="str">
        <f t="shared" si="1062"/>
        <v/>
      </c>
    </row>
    <row r="16675" spans="5:8" x14ac:dyDescent="0.25">
      <c r="E16675" s="18" t="str">
        <f t="shared" si="1059"/>
        <v/>
      </c>
      <c r="F16675" s="18" t="str">
        <f t="shared" si="1060"/>
        <v/>
      </c>
      <c r="G16675" s="18" t="str">
        <f t="shared" si="1061"/>
        <v/>
      </c>
      <c r="H16675" s="18" t="str">
        <f t="shared" si="1062"/>
        <v/>
      </c>
    </row>
    <row r="16676" spans="5:8" x14ac:dyDescent="0.25">
      <c r="E16676" s="18" t="str">
        <f t="shared" si="1059"/>
        <v/>
      </c>
      <c r="F16676" s="18" t="str">
        <f t="shared" si="1060"/>
        <v/>
      </c>
      <c r="G16676" s="18" t="str">
        <f t="shared" si="1061"/>
        <v/>
      </c>
      <c r="H16676" s="18" t="str">
        <f t="shared" si="1062"/>
        <v/>
      </c>
    </row>
    <row r="16677" spans="5:8" x14ac:dyDescent="0.25">
      <c r="E16677" s="18" t="str">
        <f t="shared" si="1059"/>
        <v/>
      </c>
      <c r="F16677" s="18" t="str">
        <f t="shared" si="1060"/>
        <v/>
      </c>
      <c r="G16677" s="18" t="str">
        <f t="shared" si="1061"/>
        <v/>
      </c>
      <c r="H16677" s="18" t="str">
        <f t="shared" si="1062"/>
        <v/>
      </c>
    </row>
    <row r="16678" spans="5:8" x14ac:dyDescent="0.25">
      <c r="E16678" s="18" t="str">
        <f t="shared" si="1059"/>
        <v/>
      </c>
      <c r="F16678" s="18" t="str">
        <f t="shared" si="1060"/>
        <v/>
      </c>
      <c r="G16678" s="18" t="str">
        <f t="shared" si="1061"/>
        <v/>
      </c>
      <c r="H16678" s="18" t="str">
        <f t="shared" si="1062"/>
        <v/>
      </c>
    </row>
    <row r="16679" spans="5:8" x14ac:dyDescent="0.25">
      <c r="E16679" s="18" t="str">
        <f t="shared" si="1059"/>
        <v/>
      </c>
      <c r="F16679" s="18" t="str">
        <f t="shared" si="1060"/>
        <v/>
      </c>
      <c r="G16679" s="18" t="str">
        <f t="shared" si="1061"/>
        <v/>
      </c>
      <c r="H16679" s="18" t="str">
        <f t="shared" si="1062"/>
        <v/>
      </c>
    </row>
    <row r="16680" spans="5:8" x14ac:dyDescent="0.25">
      <c r="E16680" s="18" t="str">
        <f t="shared" si="1059"/>
        <v/>
      </c>
      <c r="F16680" s="18" t="str">
        <f t="shared" si="1060"/>
        <v/>
      </c>
      <c r="G16680" s="18" t="str">
        <f t="shared" si="1061"/>
        <v/>
      </c>
      <c r="H16680" s="18" t="str">
        <f t="shared" si="1062"/>
        <v/>
      </c>
    </row>
    <row r="16681" spans="5:8" x14ac:dyDescent="0.25">
      <c r="E16681" s="18" t="str">
        <f t="shared" si="1059"/>
        <v/>
      </c>
      <c r="F16681" s="18" t="str">
        <f t="shared" si="1060"/>
        <v/>
      </c>
      <c r="G16681" s="18" t="str">
        <f t="shared" si="1061"/>
        <v/>
      </c>
      <c r="H16681" s="18" t="str">
        <f t="shared" si="1062"/>
        <v/>
      </c>
    </row>
    <row r="16682" spans="5:8" x14ac:dyDescent="0.25">
      <c r="E16682" s="18" t="str">
        <f t="shared" si="1059"/>
        <v/>
      </c>
      <c r="F16682" s="18" t="str">
        <f t="shared" si="1060"/>
        <v/>
      </c>
      <c r="G16682" s="18" t="str">
        <f t="shared" si="1061"/>
        <v/>
      </c>
      <c r="H16682" s="18" t="str">
        <f t="shared" si="1062"/>
        <v/>
      </c>
    </row>
    <row r="16683" spans="5:8" x14ac:dyDescent="0.25">
      <c r="E16683" s="18" t="str">
        <f t="shared" si="1059"/>
        <v/>
      </c>
      <c r="F16683" s="18" t="str">
        <f t="shared" si="1060"/>
        <v/>
      </c>
      <c r="G16683" s="18" t="str">
        <f t="shared" si="1061"/>
        <v/>
      </c>
      <c r="H16683" s="18" t="str">
        <f t="shared" si="1062"/>
        <v/>
      </c>
    </row>
    <row r="16684" spans="5:8" x14ac:dyDescent="0.25">
      <c r="E16684" s="18" t="str">
        <f t="shared" si="1059"/>
        <v/>
      </c>
      <c r="F16684" s="18" t="str">
        <f t="shared" si="1060"/>
        <v/>
      </c>
      <c r="G16684" s="18" t="str">
        <f t="shared" si="1061"/>
        <v/>
      </c>
      <c r="H16684" s="18" t="str">
        <f t="shared" si="1062"/>
        <v/>
      </c>
    </row>
    <row r="16685" spans="5:8" x14ac:dyDescent="0.25">
      <c r="E16685" s="18" t="str">
        <f t="shared" si="1059"/>
        <v/>
      </c>
      <c r="F16685" s="18" t="str">
        <f t="shared" si="1060"/>
        <v/>
      </c>
      <c r="G16685" s="18" t="str">
        <f t="shared" si="1061"/>
        <v/>
      </c>
      <c r="H16685" s="18" t="str">
        <f t="shared" si="1062"/>
        <v/>
      </c>
    </row>
    <row r="16686" spans="5:8" x14ac:dyDescent="0.25">
      <c r="E16686" s="18" t="str">
        <f t="shared" si="1059"/>
        <v/>
      </c>
      <c r="F16686" s="18" t="str">
        <f t="shared" si="1060"/>
        <v/>
      </c>
      <c r="G16686" s="18" t="str">
        <f t="shared" si="1061"/>
        <v/>
      </c>
      <c r="H16686" s="18" t="str">
        <f t="shared" si="1062"/>
        <v/>
      </c>
    </row>
    <row r="16687" spans="5:8" x14ac:dyDescent="0.25">
      <c r="E16687" s="18" t="str">
        <f t="shared" si="1059"/>
        <v/>
      </c>
      <c r="F16687" s="18" t="str">
        <f t="shared" si="1060"/>
        <v/>
      </c>
      <c r="G16687" s="18" t="str">
        <f t="shared" si="1061"/>
        <v/>
      </c>
      <c r="H16687" s="18" t="str">
        <f t="shared" si="1062"/>
        <v/>
      </c>
    </row>
    <row r="16688" spans="5:8" x14ac:dyDescent="0.25">
      <c r="E16688" s="18" t="str">
        <f t="shared" si="1059"/>
        <v/>
      </c>
      <c r="F16688" s="18" t="str">
        <f t="shared" si="1060"/>
        <v/>
      </c>
      <c r="G16688" s="18" t="str">
        <f t="shared" si="1061"/>
        <v/>
      </c>
      <c r="H16688" s="18" t="str">
        <f t="shared" si="1062"/>
        <v/>
      </c>
    </row>
    <row r="16689" spans="5:8" x14ac:dyDescent="0.25">
      <c r="E16689" s="18" t="str">
        <f t="shared" si="1059"/>
        <v/>
      </c>
      <c r="F16689" s="18" t="str">
        <f t="shared" si="1060"/>
        <v/>
      </c>
      <c r="G16689" s="18" t="str">
        <f t="shared" si="1061"/>
        <v/>
      </c>
      <c r="H16689" s="18" t="str">
        <f t="shared" si="1062"/>
        <v/>
      </c>
    </row>
    <row r="16690" spans="5:8" x14ac:dyDescent="0.25">
      <c r="E16690" s="18" t="str">
        <f t="shared" si="1059"/>
        <v/>
      </c>
      <c r="F16690" s="18" t="str">
        <f t="shared" si="1060"/>
        <v/>
      </c>
      <c r="G16690" s="18" t="str">
        <f t="shared" si="1061"/>
        <v/>
      </c>
      <c r="H16690" s="18" t="str">
        <f t="shared" si="1062"/>
        <v/>
      </c>
    </row>
    <row r="16691" spans="5:8" x14ac:dyDescent="0.25">
      <c r="E16691" s="18" t="str">
        <f t="shared" si="1059"/>
        <v/>
      </c>
      <c r="F16691" s="18" t="str">
        <f t="shared" si="1060"/>
        <v/>
      </c>
      <c r="G16691" s="18" t="str">
        <f t="shared" si="1061"/>
        <v/>
      </c>
      <c r="H16691" s="18" t="str">
        <f t="shared" si="1062"/>
        <v/>
      </c>
    </row>
    <row r="16692" spans="5:8" x14ac:dyDescent="0.25">
      <c r="E16692" s="18" t="str">
        <f t="shared" si="1059"/>
        <v/>
      </c>
      <c r="F16692" s="18" t="str">
        <f t="shared" si="1060"/>
        <v/>
      </c>
      <c r="G16692" s="18" t="str">
        <f t="shared" si="1061"/>
        <v/>
      </c>
      <c r="H16692" s="18" t="str">
        <f t="shared" si="1062"/>
        <v/>
      </c>
    </row>
    <row r="16693" spans="5:8" x14ac:dyDescent="0.25">
      <c r="E16693" s="18" t="str">
        <f t="shared" si="1059"/>
        <v/>
      </c>
      <c r="F16693" s="18" t="str">
        <f t="shared" si="1060"/>
        <v/>
      </c>
      <c r="G16693" s="18" t="str">
        <f t="shared" si="1061"/>
        <v/>
      </c>
      <c r="H16693" s="18" t="str">
        <f t="shared" si="1062"/>
        <v/>
      </c>
    </row>
    <row r="16694" spans="5:8" x14ac:dyDescent="0.25">
      <c r="E16694" s="18" t="str">
        <f t="shared" si="1059"/>
        <v/>
      </c>
      <c r="F16694" s="18" t="str">
        <f t="shared" si="1060"/>
        <v/>
      </c>
      <c r="G16694" s="18" t="str">
        <f t="shared" si="1061"/>
        <v/>
      </c>
      <c r="H16694" s="18" t="str">
        <f t="shared" si="1062"/>
        <v/>
      </c>
    </row>
    <row r="16695" spans="5:8" x14ac:dyDescent="0.25">
      <c r="E16695" s="18" t="str">
        <f t="shared" si="1059"/>
        <v/>
      </c>
      <c r="F16695" s="18" t="str">
        <f t="shared" si="1060"/>
        <v/>
      </c>
      <c r="G16695" s="18" t="str">
        <f t="shared" si="1061"/>
        <v/>
      </c>
      <c r="H16695" s="18" t="str">
        <f t="shared" si="1062"/>
        <v/>
      </c>
    </row>
    <row r="16696" spans="5:8" x14ac:dyDescent="0.25">
      <c r="E16696" s="18" t="str">
        <f t="shared" si="1059"/>
        <v/>
      </c>
      <c r="F16696" s="18" t="str">
        <f t="shared" si="1060"/>
        <v/>
      </c>
      <c r="G16696" s="18" t="str">
        <f t="shared" si="1061"/>
        <v/>
      </c>
      <c r="H16696" s="18" t="str">
        <f t="shared" si="1062"/>
        <v/>
      </c>
    </row>
    <row r="16697" spans="5:8" x14ac:dyDescent="0.25">
      <c r="E16697" s="18" t="str">
        <f t="shared" si="1059"/>
        <v/>
      </c>
      <c r="F16697" s="18" t="str">
        <f t="shared" si="1060"/>
        <v/>
      </c>
      <c r="G16697" s="18" t="str">
        <f t="shared" si="1061"/>
        <v/>
      </c>
      <c r="H16697" s="18" t="str">
        <f t="shared" si="1062"/>
        <v/>
      </c>
    </row>
    <row r="16698" spans="5:8" x14ac:dyDescent="0.25">
      <c r="E16698" s="18" t="str">
        <f t="shared" si="1059"/>
        <v/>
      </c>
      <c r="F16698" s="18" t="str">
        <f t="shared" si="1060"/>
        <v/>
      </c>
      <c r="G16698" s="18" t="str">
        <f t="shared" si="1061"/>
        <v/>
      </c>
      <c r="H16698" s="18" t="str">
        <f t="shared" si="1062"/>
        <v/>
      </c>
    </row>
    <row r="16699" spans="5:8" x14ac:dyDescent="0.25">
      <c r="E16699" s="18" t="str">
        <f t="shared" si="1059"/>
        <v/>
      </c>
      <c r="F16699" s="18" t="str">
        <f t="shared" si="1060"/>
        <v/>
      </c>
      <c r="G16699" s="18" t="str">
        <f t="shared" si="1061"/>
        <v/>
      </c>
      <c r="H16699" s="18" t="str">
        <f t="shared" si="1062"/>
        <v/>
      </c>
    </row>
    <row r="16700" spans="5:8" x14ac:dyDescent="0.25">
      <c r="E16700" s="18" t="str">
        <f t="shared" si="1059"/>
        <v/>
      </c>
      <c r="F16700" s="18" t="str">
        <f t="shared" si="1060"/>
        <v/>
      </c>
      <c r="G16700" s="18" t="str">
        <f t="shared" si="1061"/>
        <v/>
      </c>
      <c r="H16700" s="18" t="str">
        <f t="shared" si="1062"/>
        <v/>
      </c>
    </row>
    <row r="16701" spans="5:8" x14ac:dyDescent="0.25">
      <c r="E16701" s="18" t="str">
        <f t="shared" si="1059"/>
        <v/>
      </c>
      <c r="F16701" s="18" t="str">
        <f t="shared" si="1060"/>
        <v/>
      </c>
      <c r="G16701" s="18" t="str">
        <f t="shared" si="1061"/>
        <v/>
      </c>
      <c r="H16701" s="18" t="str">
        <f t="shared" si="1062"/>
        <v/>
      </c>
    </row>
    <row r="16702" spans="5:8" x14ac:dyDescent="0.25">
      <c r="E16702" s="18" t="str">
        <f t="shared" si="1059"/>
        <v/>
      </c>
      <c r="F16702" s="18" t="str">
        <f t="shared" si="1060"/>
        <v/>
      </c>
      <c r="G16702" s="18" t="str">
        <f t="shared" si="1061"/>
        <v/>
      </c>
      <c r="H16702" s="18" t="str">
        <f t="shared" si="1062"/>
        <v/>
      </c>
    </row>
    <row r="16703" spans="5:8" x14ac:dyDescent="0.25">
      <c r="E16703" s="18" t="str">
        <f t="shared" si="1059"/>
        <v/>
      </c>
      <c r="F16703" s="18" t="str">
        <f t="shared" si="1060"/>
        <v/>
      </c>
      <c r="G16703" s="18" t="str">
        <f t="shared" si="1061"/>
        <v/>
      </c>
      <c r="H16703" s="18" t="str">
        <f t="shared" si="1062"/>
        <v/>
      </c>
    </row>
    <row r="16704" spans="5:8" x14ac:dyDescent="0.25">
      <c r="E16704" s="18" t="str">
        <f t="shared" si="1059"/>
        <v/>
      </c>
      <c r="F16704" s="18" t="str">
        <f t="shared" si="1060"/>
        <v/>
      </c>
      <c r="G16704" s="18" t="str">
        <f t="shared" si="1061"/>
        <v/>
      </c>
      <c r="H16704" s="18" t="str">
        <f t="shared" si="1062"/>
        <v/>
      </c>
    </row>
    <row r="16705" spans="5:8" x14ac:dyDescent="0.25">
      <c r="E16705" s="18" t="str">
        <f t="shared" si="1059"/>
        <v/>
      </c>
      <c r="F16705" s="18" t="str">
        <f t="shared" si="1060"/>
        <v/>
      </c>
      <c r="G16705" s="18" t="str">
        <f t="shared" si="1061"/>
        <v/>
      </c>
      <c r="H16705" s="18" t="str">
        <f t="shared" si="1062"/>
        <v/>
      </c>
    </row>
    <row r="16706" spans="5:8" x14ac:dyDescent="0.25">
      <c r="E16706" s="18" t="str">
        <f t="shared" si="1059"/>
        <v/>
      </c>
      <c r="F16706" s="18" t="str">
        <f t="shared" si="1060"/>
        <v/>
      </c>
      <c r="G16706" s="18" t="str">
        <f t="shared" si="1061"/>
        <v/>
      </c>
      <c r="H16706" s="18" t="str">
        <f t="shared" si="1062"/>
        <v/>
      </c>
    </row>
    <row r="16707" spans="5:8" x14ac:dyDescent="0.25">
      <c r="E16707" s="18" t="str">
        <f t="shared" si="1059"/>
        <v/>
      </c>
      <c r="F16707" s="18" t="str">
        <f t="shared" si="1060"/>
        <v/>
      </c>
      <c r="G16707" s="18" t="str">
        <f t="shared" si="1061"/>
        <v/>
      </c>
      <c r="H16707" s="18" t="str">
        <f t="shared" si="1062"/>
        <v/>
      </c>
    </row>
    <row r="16708" spans="5:8" x14ac:dyDescent="0.25">
      <c r="E16708" s="18" t="str">
        <f t="shared" si="1059"/>
        <v/>
      </c>
      <c r="F16708" s="18" t="str">
        <f t="shared" si="1060"/>
        <v/>
      </c>
      <c r="G16708" s="18" t="str">
        <f t="shared" si="1061"/>
        <v/>
      </c>
      <c r="H16708" s="18" t="str">
        <f t="shared" si="1062"/>
        <v/>
      </c>
    </row>
    <row r="16709" spans="5:8" x14ac:dyDescent="0.25">
      <c r="E16709" s="18" t="str">
        <f t="shared" si="1059"/>
        <v/>
      </c>
      <c r="F16709" s="18" t="str">
        <f t="shared" si="1060"/>
        <v/>
      </c>
      <c r="G16709" s="18" t="str">
        <f t="shared" si="1061"/>
        <v/>
      </c>
      <c r="H16709" s="18" t="str">
        <f t="shared" si="1062"/>
        <v/>
      </c>
    </row>
    <row r="16710" spans="5:8" x14ac:dyDescent="0.25">
      <c r="E16710" s="18" t="str">
        <f t="shared" ref="E16710:E16773" si="1063">IF($C16710="","",IFERROR(INDEX(ItemPriceCol,MATCH($C16710,ItemName,0)),""))</f>
        <v/>
      </c>
      <c r="F16710" s="18" t="str">
        <f t="shared" ref="F16710:F16773" si="1064">IF(OR($D16710="",$E16710=""),"",$D16710*$E16710)</f>
        <v/>
      </c>
      <c r="G16710" s="18" t="str">
        <f t="shared" ref="G16710:G16773" si="1065">IF($C16710="","",IFERROR(INDEX(ItemCostCol,MATCH($C16710,ItemName,0)),""))</f>
        <v/>
      </c>
      <c r="H16710" s="18" t="str">
        <f t="shared" ref="H16710:H16773" si="1066">IF(OR($F16710="",$G16710=""),"",$F16710-$D16710*$G16710)</f>
        <v/>
      </c>
    </row>
    <row r="16711" spans="5:8" x14ac:dyDescent="0.25">
      <c r="E16711" s="18" t="str">
        <f t="shared" si="1063"/>
        <v/>
      </c>
      <c r="F16711" s="18" t="str">
        <f t="shared" si="1064"/>
        <v/>
      </c>
      <c r="G16711" s="18" t="str">
        <f t="shared" si="1065"/>
        <v/>
      </c>
      <c r="H16711" s="18" t="str">
        <f t="shared" si="1066"/>
        <v/>
      </c>
    </row>
    <row r="16712" spans="5:8" x14ac:dyDescent="0.25">
      <c r="E16712" s="18" t="str">
        <f t="shared" si="1063"/>
        <v/>
      </c>
      <c r="F16712" s="18" t="str">
        <f t="shared" si="1064"/>
        <v/>
      </c>
      <c r="G16712" s="18" t="str">
        <f t="shared" si="1065"/>
        <v/>
      </c>
      <c r="H16712" s="18" t="str">
        <f t="shared" si="1066"/>
        <v/>
      </c>
    </row>
    <row r="16713" spans="5:8" x14ac:dyDescent="0.25">
      <c r="E16713" s="18" t="str">
        <f t="shared" si="1063"/>
        <v/>
      </c>
      <c r="F16713" s="18" t="str">
        <f t="shared" si="1064"/>
        <v/>
      </c>
      <c r="G16713" s="18" t="str">
        <f t="shared" si="1065"/>
        <v/>
      </c>
      <c r="H16713" s="18" t="str">
        <f t="shared" si="1066"/>
        <v/>
      </c>
    </row>
    <row r="16714" spans="5:8" x14ac:dyDescent="0.25">
      <c r="E16714" s="18" t="str">
        <f t="shared" si="1063"/>
        <v/>
      </c>
      <c r="F16714" s="18" t="str">
        <f t="shared" si="1064"/>
        <v/>
      </c>
      <c r="G16714" s="18" t="str">
        <f t="shared" si="1065"/>
        <v/>
      </c>
      <c r="H16714" s="18" t="str">
        <f t="shared" si="1066"/>
        <v/>
      </c>
    </row>
    <row r="16715" spans="5:8" x14ac:dyDescent="0.25">
      <c r="E16715" s="18" t="str">
        <f t="shared" si="1063"/>
        <v/>
      </c>
      <c r="F16715" s="18" t="str">
        <f t="shared" si="1064"/>
        <v/>
      </c>
      <c r="G16715" s="18" t="str">
        <f t="shared" si="1065"/>
        <v/>
      </c>
      <c r="H16715" s="18" t="str">
        <f t="shared" si="1066"/>
        <v/>
      </c>
    </row>
    <row r="16716" spans="5:8" x14ac:dyDescent="0.25">
      <c r="E16716" s="18" t="str">
        <f t="shared" si="1063"/>
        <v/>
      </c>
      <c r="F16716" s="18" t="str">
        <f t="shared" si="1064"/>
        <v/>
      </c>
      <c r="G16716" s="18" t="str">
        <f t="shared" si="1065"/>
        <v/>
      </c>
      <c r="H16716" s="18" t="str">
        <f t="shared" si="1066"/>
        <v/>
      </c>
    </row>
    <row r="16717" spans="5:8" x14ac:dyDescent="0.25">
      <c r="E16717" s="18" t="str">
        <f t="shared" si="1063"/>
        <v/>
      </c>
      <c r="F16717" s="18" t="str">
        <f t="shared" si="1064"/>
        <v/>
      </c>
      <c r="G16717" s="18" t="str">
        <f t="shared" si="1065"/>
        <v/>
      </c>
      <c r="H16717" s="18" t="str">
        <f t="shared" si="1066"/>
        <v/>
      </c>
    </row>
    <row r="16718" spans="5:8" x14ac:dyDescent="0.25">
      <c r="E16718" s="18" t="str">
        <f t="shared" si="1063"/>
        <v/>
      </c>
      <c r="F16718" s="18" t="str">
        <f t="shared" si="1064"/>
        <v/>
      </c>
      <c r="G16718" s="18" t="str">
        <f t="shared" si="1065"/>
        <v/>
      </c>
      <c r="H16718" s="18" t="str">
        <f t="shared" si="1066"/>
        <v/>
      </c>
    </row>
    <row r="16719" spans="5:8" x14ac:dyDescent="0.25">
      <c r="E16719" s="18" t="str">
        <f t="shared" si="1063"/>
        <v/>
      </c>
      <c r="F16719" s="18" t="str">
        <f t="shared" si="1064"/>
        <v/>
      </c>
      <c r="G16719" s="18" t="str">
        <f t="shared" si="1065"/>
        <v/>
      </c>
      <c r="H16719" s="18" t="str">
        <f t="shared" si="1066"/>
        <v/>
      </c>
    </row>
    <row r="16720" spans="5:8" x14ac:dyDescent="0.25">
      <c r="E16720" s="18" t="str">
        <f t="shared" si="1063"/>
        <v/>
      </c>
      <c r="F16720" s="18" t="str">
        <f t="shared" si="1064"/>
        <v/>
      </c>
      <c r="G16720" s="18" t="str">
        <f t="shared" si="1065"/>
        <v/>
      </c>
      <c r="H16720" s="18" t="str">
        <f t="shared" si="1066"/>
        <v/>
      </c>
    </row>
    <row r="16721" spans="5:8" x14ac:dyDescent="0.25">
      <c r="E16721" s="18" t="str">
        <f t="shared" si="1063"/>
        <v/>
      </c>
      <c r="F16721" s="18" t="str">
        <f t="shared" si="1064"/>
        <v/>
      </c>
      <c r="G16721" s="18" t="str">
        <f t="shared" si="1065"/>
        <v/>
      </c>
      <c r="H16721" s="18" t="str">
        <f t="shared" si="1066"/>
        <v/>
      </c>
    </row>
    <row r="16722" spans="5:8" x14ac:dyDescent="0.25">
      <c r="E16722" s="18" t="str">
        <f t="shared" si="1063"/>
        <v/>
      </c>
      <c r="F16722" s="18" t="str">
        <f t="shared" si="1064"/>
        <v/>
      </c>
      <c r="G16722" s="18" t="str">
        <f t="shared" si="1065"/>
        <v/>
      </c>
      <c r="H16722" s="18" t="str">
        <f t="shared" si="1066"/>
        <v/>
      </c>
    </row>
    <row r="16723" spans="5:8" x14ac:dyDescent="0.25">
      <c r="E16723" s="18" t="str">
        <f t="shared" si="1063"/>
        <v/>
      </c>
      <c r="F16723" s="18" t="str">
        <f t="shared" si="1064"/>
        <v/>
      </c>
      <c r="G16723" s="18" t="str">
        <f t="shared" si="1065"/>
        <v/>
      </c>
      <c r="H16723" s="18" t="str">
        <f t="shared" si="1066"/>
        <v/>
      </c>
    </row>
    <row r="16724" spans="5:8" x14ac:dyDescent="0.25">
      <c r="E16724" s="18" t="str">
        <f t="shared" si="1063"/>
        <v/>
      </c>
      <c r="F16724" s="18" t="str">
        <f t="shared" si="1064"/>
        <v/>
      </c>
      <c r="G16724" s="18" t="str">
        <f t="shared" si="1065"/>
        <v/>
      </c>
      <c r="H16724" s="18" t="str">
        <f t="shared" si="1066"/>
        <v/>
      </c>
    </row>
    <row r="16725" spans="5:8" x14ac:dyDescent="0.25">
      <c r="E16725" s="18" t="str">
        <f t="shared" si="1063"/>
        <v/>
      </c>
      <c r="F16725" s="18" t="str">
        <f t="shared" si="1064"/>
        <v/>
      </c>
      <c r="G16725" s="18" t="str">
        <f t="shared" si="1065"/>
        <v/>
      </c>
      <c r="H16725" s="18" t="str">
        <f t="shared" si="1066"/>
        <v/>
      </c>
    </row>
    <row r="16726" spans="5:8" x14ac:dyDescent="0.25">
      <c r="E16726" s="18" t="str">
        <f t="shared" si="1063"/>
        <v/>
      </c>
      <c r="F16726" s="18" t="str">
        <f t="shared" si="1064"/>
        <v/>
      </c>
      <c r="G16726" s="18" t="str">
        <f t="shared" si="1065"/>
        <v/>
      </c>
      <c r="H16726" s="18" t="str">
        <f t="shared" si="1066"/>
        <v/>
      </c>
    </row>
    <row r="16727" spans="5:8" x14ac:dyDescent="0.25">
      <c r="E16727" s="18" t="str">
        <f t="shared" si="1063"/>
        <v/>
      </c>
      <c r="F16727" s="18" t="str">
        <f t="shared" si="1064"/>
        <v/>
      </c>
      <c r="G16727" s="18" t="str">
        <f t="shared" si="1065"/>
        <v/>
      </c>
      <c r="H16727" s="18" t="str">
        <f t="shared" si="1066"/>
        <v/>
      </c>
    </row>
    <row r="16728" spans="5:8" x14ac:dyDescent="0.25">
      <c r="E16728" s="18" t="str">
        <f t="shared" si="1063"/>
        <v/>
      </c>
      <c r="F16728" s="18" t="str">
        <f t="shared" si="1064"/>
        <v/>
      </c>
      <c r="G16728" s="18" t="str">
        <f t="shared" si="1065"/>
        <v/>
      </c>
      <c r="H16728" s="18" t="str">
        <f t="shared" si="1066"/>
        <v/>
      </c>
    </row>
    <row r="16729" spans="5:8" x14ac:dyDescent="0.25">
      <c r="E16729" s="18" t="str">
        <f t="shared" si="1063"/>
        <v/>
      </c>
      <c r="F16729" s="18" t="str">
        <f t="shared" si="1064"/>
        <v/>
      </c>
      <c r="G16729" s="18" t="str">
        <f t="shared" si="1065"/>
        <v/>
      </c>
      <c r="H16729" s="18" t="str">
        <f t="shared" si="1066"/>
        <v/>
      </c>
    </row>
    <row r="16730" spans="5:8" x14ac:dyDescent="0.25">
      <c r="E16730" s="18" t="str">
        <f t="shared" si="1063"/>
        <v/>
      </c>
      <c r="F16730" s="18" t="str">
        <f t="shared" si="1064"/>
        <v/>
      </c>
      <c r="G16730" s="18" t="str">
        <f t="shared" si="1065"/>
        <v/>
      </c>
      <c r="H16730" s="18" t="str">
        <f t="shared" si="1066"/>
        <v/>
      </c>
    </row>
    <row r="16731" spans="5:8" x14ac:dyDescent="0.25">
      <c r="E16731" s="18" t="str">
        <f t="shared" si="1063"/>
        <v/>
      </c>
      <c r="F16731" s="18" t="str">
        <f t="shared" si="1064"/>
        <v/>
      </c>
      <c r="G16731" s="18" t="str">
        <f t="shared" si="1065"/>
        <v/>
      </c>
      <c r="H16731" s="18" t="str">
        <f t="shared" si="1066"/>
        <v/>
      </c>
    </row>
    <row r="16732" spans="5:8" x14ac:dyDescent="0.25">
      <c r="E16732" s="18" t="str">
        <f t="shared" si="1063"/>
        <v/>
      </c>
      <c r="F16732" s="18" t="str">
        <f t="shared" si="1064"/>
        <v/>
      </c>
      <c r="G16732" s="18" t="str">
        <f t="shared" si="1065"/>
        <v/>
      </c>
      <c r="H16732" s="18" t="str">
        <f t="shared" si="1066"/>
        <v/>
      </c>
    </row>
    <row r="16733" spans="5:8" x14ac:dyDescent="0.25">
      <c r="E16733" s="18" t="str">
        <f t="shared" si="1063"/>
        <v/>
      </c>
      <c r="F16733" s="18" t="str">
        <f t="shared" si="1064"/>
        <v/>
      </c>
      <c r="G16733" s="18" t="str">
        <f t="shared" si="1065"/>
        <v/>
      </c>
      <c r="H16733" s="18" t="str">
        <f t="shared" si="1066"/>
        <v/>
      </c>
    </row>
    <row r="16734" spans="5:8" x14ac:dyDescent="0.25">
      <c r="E16734" s="18" t="str">
        <f t="shared" si="1063"/>
        <v/>
      </c>
      <c r="F16734" s="18" t="str">
        <f t="shared" si="1064"/>
        <v/>
      </c>
      <c r="G16734" s="18" t="str">
        <f t="shared" si="1065"/>
        <v/>
      </c>
      <c r="H16734" s="18" t="str">
        <f t="shared" si="1066"/>
        <v/>
      </c>
    </row>
    <row r="16735" spans="5:8" x14ac:dyDescent="0.25">
      <c r="E16735" s="18" t="str">
        <f t="shared" si="1063"/>
        <v/>
      </c>
      <c r="F16735" s="18" t="str">
        <f t="shared" si="1064"/>
        <v/>
      </c>
      <c r="G16735" s="18" t="str">
        <f t="shared" si="1065"/>
        <v/>
      </c>
      <c r="H16735" s="18" t="str">
        <f t="shared" si="1066"/>
        <v/>
      </c>
    </row>
    <row r="16736" spans="5:8" x14ac:dyDescent="0.25">
      <c r="E16736" s="18" t="str">
        <f t="shared" si="1063"/>
        <v/>
      </c>
      <c r="F16736" s="18" t="str">
        <f t="shared" si="1064"/>
        <v/>
      </c>
      <c r="G16736" s="18" t="str">
        <f t="shared" si="1065"/>
        <v/>
      </c>
      <c r="H16736" s="18" t="str">
        <f t="shared" si="1066"/>
        <v/>
      </c>
    </row>
    <row r="16737" spans="5:8" x14ac:dyDescent="0.25">
      <c r="E16737" s="18" t="str">
        <f t="shared" si="1063"/>
        <v/>
      </c>
      <c r="F16737" s="18" t="str">
        <f t="shared" si="1064"/>
        <v/>
      </c>
      <c r="G16737" s="18" t="str">
        <f t="shared" si="1065"/>
        <v/>
      </c>
      <c r="H16737" s="18" t="str">
        <f t="shared" si="1066"/>
        <v/>
      </c>
    </row>
    <row r="16738" spans="5:8" x14ac:dyDescent="0.25">
      <c r="E16738" s="18" t="str">
        <f t="shared" si="1063"/>
        <v/>
      </c>
      <c r="F16738" s="18" t="str">
        <f t="shared" si="1064"/>
        <v/>
      </c>
      <c r="G16738" s="18" t="str">
        <f t="shared" si="1065"/>
        <v/>
      </c>
      <c r="H16738" s="18" t="str">
        <f t="shared" si="1066"/>
        <v/>
      </c>
    </row>
    <row r="16739" spans="5:8" x14ac:dyDescent="0.25">
      <c r="E16739" s="18" t="str">
        <f t="shared" si="1063"/>
        <v/>
      </c>
      <c r="F16739" s="18" t="str">
        <f t="shared" si="1064"/>
        <v/>
      </c>
      <c r="G16739" s="18" t="str">
        <f t="shared" si="1065"/>
        <v/>
      </c>
      <c r="H16739" s="18" t="str">
        <f t="shared" si="1066"/>
        <v/>
      </c>
    </row>
    <row r="16740" spans="5:8" x14ac:dyDescent="0.25">
      <c r="E16740" s="18" t="str">
        <f t="shared" si="1063"/>
        <v/>
      </c>
      <c r="F16740" s="18" t="str">
        <f t="shared" si="1064"/>
        <v/>
      </c>
      <c r="G16740" s="18" t="str">
        <f t="shared" si="1065"/>
        <v/>
      </c>
      <c r="H16740" s="18" t="str">
        <f t="shared" si="1066"/>
        <v/>
      </c>
    </row>
    <row r="16741" spans="5:8" x14ac:dyDescent="0.25">
      <c r="E16741" s="18" t="str">
        <f t="shared" si="1063"/>
        <v/>
      </c>
      <c r="F16741" s="18" t="str">
        <f t="shared" si="1064"/>
        <v/>
      </c>
      <c r="G16741" s="18" t="str">
        <f t="shared" si="1065"/>
        <v/>
      </c>
      <c r="H16741" s="18" t="str">
        <f t="shared" si="1066"/>
        <v/>
      </c>
    </row>
    <row r="16742" spans="5:8" x14ac:dyDescent="0.25">
      <c r="E16742" s="18" t="str">
        <f t="shared" si="1063"/>
        <v/>
      </c>
      <c r="F16742" s="18" t="str">
        <f t="shared" si="1064"/>
        <v/>
      </c>
      <c r="G16742" s="18" t="str">
        <f t="shared" si="1065"/>
        <v/>
      </c>
      <c r="H16742" s="18" t="str">
        <f t="shared" si="1066"/>
        <v/>
      </c>
    </row>
    <row r="16743" spans="5:8" x14ac:dyDescent="0.25">
      <c r="E16743" s="18" t="str">
        <f t="shared" si="1063"/>
        <v/>
      </c>
      <c r="F16743" s="18" t="str">
        <f t="shared" si="1064"/>
        <v/>
      </c>
      <c r="G16743" s="18" t="str">
        <f t="shared" si="1065"/>
        <v/>
      </c>
      <c r="H16743" s="18" t="str">
        <f t="shared" si="1066"/>
        <v/>
      </c>
    </row>
    <row r="16744" spans="5:8" x14ac:dyDescent="0.25">
      <c r="E16744" s="18" t="str">
        <f t="shared" si="1063"/>
        <v/>
      </c>
      <c r="F16744" s="18" t="str">
        <f t="shared" si="1064"/>
        <v/>
      </c>
      <c r="G16744" s="18" t="str">
        <f t="shared" si="1065"/>
        <v/>
      </c>
      <c r="H16744" s="18" t="str">
        <f t="shared" si="1066"/>
        <v/>
      </c>
    </row>
    <row r="16745" spans="5:8" x14ac:dyDescent="0.25">
      <c r="E16745" s="18" t="str">
        <f t="shared" si="1063"/>
        <v/>
      </c>
      <c r="F16745" s="18" t="str">
        <f t="shared" si="1064"/>
        <v/>
      </c>
      <c r="G16745" s="18" t="str">
        <f t="shared" si="1065"/>
        <v/>
      </c>
      <c r="H16745" s="18" t="str">
        <f t="shared" si="1066"/>
        <v/>
      </c>
    </row>
    <row r="16746" spans="5:8" x14ac:dyDescent="0.25">
      <c r="E16746" s="18" t="str">
        <f t="shared" si="1063"/>
        <v/>
      </c>
      <c r="F16746" s="18" t="str">
        <f t="shared" si="1064"/>
        <v/>
      </c>
      <c r="G16746" s="18" t="str">
        <f t="shared" si="1065"/>
        <v/>
      </c>
      <c r="H16746" s="18" t="str">
        <f t="shared" si="1066"/>
        <v/>
      </c>
    </row>
    <row r="16747" spans="5:8" x14ac:dyDescent="0.25">
      <c r="E16747" s="18" t="str">
        <f t="shared" si="1063"/>
        <v/>
      </c>
      <c r="F16747" s="18" t="str">
        <f t="shared" si="1064"/>
        <v/>
      </c>
      <c r="G16747" s="18" t="str">
        <f t="shared" si="1065"/>
        <v/>
      </c>
      <c r="H16747" s="18" t="str">
        <f t="shared" si="1066"/>
        <v/>
      </c>
    </row>
    <row r="16748" spans="5:8" x14ac:dyDescent="0.25">
      <c r="E16748" s="18" t="str">
        <f t="shared" si="1063"/>
        <v/>
      </c>
      <c r="F16748" s="18" t="str">
        <f t="shared" si="1064"/>
        <v/>
      </c>
      <c r="G16748" s="18" t="str">
        <f t="shared" si="1065"/>
        <v/>
      </c>
      <c r="H16748" s="18" t="str">
        <f t="shared" si="1066"/>
        <v/>
      </c>
    </row>
    <row r="16749" spans="5:8" x14ac:dyDescent="0.25">
      <c r="E16749" s="18" t="str">
        <f t="shared" si="1063"/>
        <v/>
      </c>
      <c r="F16749" s="18" t="str">
        <f t="shared" si="1064"/>
        <v/>
      </c>
      <c r="G16749" s="18" t="str">
        <f t="shared" si="1065"/>
        <v/>
      </c>
      <c r="H16749" s="18" t="str">
        <f t="shared" si="1066"/>
        <v/>
      </c>
    </row>
    <row r="16750" spans="5:8" x14ac:dyDescent="0.25">
      <c r="E16750" s="18" t="str">
        <f t="shared" si="1063"/>
        <v/>
      </c>
      <c r="F16750" s="18" t="str">
        <f t="shared" si="1064"/>
        <v/>
      </c>
      <c r="G16750" s="18" t="str">
        <f t="shared" si="1065"/>
        <v/>
      </c>
      <c r="H16750" s="18" t="str">
        <f t="shared" si="1066"/>
        <v/>
      </c>
    </row>
    <row r="16751" spans="5:8" x14ac:dyDescent="0.25">
      <c r="E16751" s="18" t="str">
        <f t="shared" si="1063"/>
        <v/>
      </c>
      <c r="F16751" s="18" t="str">
        <f t="shared" si="1064"/>
        <v/>
      </c>
      <c r="G16751" s="18" t="str">
        <f t="shared" si="1065"/>
        <v/>
      </c>
      <c r="H16751" s="18" t="str">
        <f t="shared" si="1066"/>
        <v/>
      </c>
    </row>
    <row r="16752" spans="5:8" x14ac:dyDescent="0.25">
      <c r="E16752" s="18" t="str">
        <f t="shared" si="1063"/>
        <v/>
      </c>
      <c r="F16752" s="18" t="str">
        <f t="shared" si="1064"/>
        <v/>
      </c>
      <c r="G16752" s="18" t="str">
        <f t="shared" si="1065"/>
        <v/>
      </c>
      <c r="H16752" s="18" t="str">
        <f t="shared" si="1066"/>
        <v/>
      </c>
    </row>
    <row r="16753" spans="5:8" x14ac:dyDescent="0.25">
      <c r="E16753" s="18" t="str">
        <f t="shared" si="1063"/>
        <v/>
      </c>
      <c r="F16753" s="18" t="str">
        <f t="shared" si="1064"/>
        <v/>
      </c>
      <c r="G16753" s="18" t="str">
        <f t="shared" si="1065"/>
        <v/>
      </c>
      <c r="H16753" s="18" t="str">
        <f t="shared" si="1066"/>
        <v/>
      </c>
    </row>
    <row r="16754" spans="5:8" x14ac:dyDescent="0.25">
      <c r="E16754" s="18" t="str">
        <f t="shared" si="1063"/>
        <v/>
      </c>
      <c r="F16754" s="18" t="str">
        <f t="shared" si="1064"/>
        <v/>
      </c>
      <c r="G16754" s="18" t="str">
        <f t="shared" si="1065"/>
        <v/>
      </c>
      <c r="H16754" s="18" t="str">
        <f t="shared" si="1066"/>
        <v/>
      </c>
    </row>
    <row r="16755" spans="5:8" x14ac:dyDescent="0.25">
      <c r="E16755" s="18" t="str">
        <f t="shared" si="1063"/>
        <v/>
      </c>
      <c r="F16755" s="18" t="str">
        <f t="shared" si="1064"/>
        <v/>
      </c>
      <c r="G16755" s="18" t="str">
        <f t="shared" si="1065"/>
        <v/>
      </c>
      <c r="H16755" s="18" t="str">
        <f t="shared" si="1066"/>
        <v/>
      </c>
    </row>
    <row r="16756" spans="5:8" x14ac:dyDescent="0.25">
      <c r="E16756" s="18" t="str">
        <f t="shared" si="1063"/>
        <v/>
      </c>
      <c r="F16756" s="18" t="str">
        <f t="shared" si="1064"/>
        <v/>
      </c>
      <c r="G16756" s="18" t="str">
        <f t="shared" si="1065"/>
        <v/>
      </c>
      <c r="H16756" s="18" t="str">
        <f t="shared" si="1066"/>
        <v/>
      </c>
    </row>
    <row r="16757" spans="5:8" x14ac:dyDescent="0.25">
      <c r="E16757" s="18" t="str">
        <f t="shared" si="1063"/>
        <v/>
      </c>
      <c r="F16757" s="18" t="str">
        <f t="shared" si="1064"/>
        <v/>
      </c>
      <c r="G16757" s="18" t="str">
        <f t="shared" si="1065"/>
        <v/>
      </c>
      <c r="H16757" s="18" t="str">
        <f t="shared" si="1066"/>
        <v/>
      </c>
    </row>
    <row r="16758" spans="5:8" x14ac:dyDescent="0.25">
      <c r="E16758" s="18" t="str">
        <f t="shared" si="1063"/>
        <v/>
      </c>
      <c r="F16758" s="18" t="str">
        <f t="shared" si="1064"/>
        <v/>
      </c>
      <c r="G16758" s="18" t="str">
        <f t="shared" si="1065"/>
        <v/>
      </c>
      <c r="H16758" s="18" t="str">
        <f t="shared" si="1066"/>
        <v/>
      </c>
    </row>
    <row r="16759" spans="5:8" x14ac:dyDescent="0.25">
      <c r="E16759" s="18" t="str">
        <f t="shared" si="1063"/>
        <v/>
      </c>
      <c r="F16759" s="18" t="str">
        <f t="shared" si="1064"/>
        <v/>
      </c>
      <c r="G16759" s="18" t="str">
        <f t="shared" si="1065"/>
        <v/>
      </c>
      <c r="H16759" s="18" t="str">
        <f t="shared" si="1066"/>
        <v/>
      </c>
    </row>
    <row r="16760" spans="5:8" x14ac:dyDescent="0.25">
      <c r="E16760" s="18" t="str">
        <f t="shared" si="1063"/>
        <v/>
      </c>
      <c r="F16760" s="18" t="str">
        <f t="shared" si="1064"/>
        <v/>
      </c>
      <c r="G16760" s="18" t="str">
        <f t="shared" si="1065"/>
        <v/>
      </c>
      <c r="H16760" s="18" t="str">
        <f t="shared" si="1066"/>
        <v/>
      </c>
    </row>
    <row r="16761" spans="5:8" x14ac:dyDescent="0.25">
      <c r="E16761" s="18" t="str">
        <f t="shared" si="1063"/>
        <v/>
      </c>
      <c r="F16761" s="18" t="str">
        <f t="shared" si="1064"/>
        <v/>
      </c>
      <c r="G16761" s="18" t="str">
        <f t="shared" si="1065"/>
        <v/>
      </c>
      <c r="H16761" s="18" t="str">
        <f t="shared" si="1066"/>
        <v/>
      </c>
    </row>
    <row r="16762" spans="5:8" x14ac:dyDescent="0.25">
      <c r="E16762" s="18" t="str">
        <f t="shared" si="1063"/>
        <v/>
      </c>
      <c r="F16762" s="18" t="str">
        <f t="shared" si="1064"/>
        <v/>
      </c>
      <c r="G16762" s="18" t="str">
        <f t="shared" si="1065"/>
        <v/>
      </c>
      <c r="H16762" s="18" t="str">
        <f t="shared" si="1066"/>
        <v/>
      </c>
    </row>
    <row r="16763" spans="5:8" x14ac:dyDescent="0.25">
      <c r="E16763" s="18" t="str">
        <f t="shared" si="1063"/>
        <v/>
      </c>
      <c r="F16763" s="18" t="str">
        <f t="shared" si="1064"/>
        <v/>
      </c>
      <c r="G16763" s="18" t="str">
        <f t="shared" si="1065"/>
        <v/>
      </c>
      <c r="H16763" s="18" t="str">
        <f t="shared" si="1066"/>
        <v/>
      </c>
    </row>
    <row r="16764" spans="5:8" x14ac:dyDescent="0.25">
      <c r="E16764" s="18" t="str">
        <f t="shared" si="1063"/>
        <v/>
      </c>
      <c r="F16764" s="18" t="str">
        <f t="shared" si="1064"/>
        <v/>
      </c>
      <c r="G16764" s="18" t="str">
        <f t="shared" si="1065"/>
        <v/>
      </c>
      <c r="H16764" s="18" t="str">
        <f t="shared" si="1066"/>
        <v/>
      </c>
    </row>
    <row r="16765" spans="5:8" x14ac:dyDescent="0.25">
      <c r="E16765" s="18" t="str">
        <f t="shared" si="1063"/>
        <v/>
      </c>
      <c r="F16765" s="18" t="str">
        <f t="shared" si="1064"/>
        <v/>
      </c>
      <c r="G16765" s="18" t="str">
        <f t="shared" si="1065"/>
        <v/>
      </c>
      <c r="H16765" s="18" t="str">
        <f t="shared" si="1066"/>
        <v/>
      </c>
    </row>
    <row r="16766" spans="5:8" x14ac:dyDescent="0.25">
      <c r="E16766" s="18" t="str">
        <f t="shared" si="1063"/>
        <v/>
      </c>
      <c r="F16766" s="18" t="str">
        <f t="shared" si="1064"/>
        <v/>
      </c>
      <c r="G16766" s="18" t="str">
        <f t="shared" si="1065"/>
        <v/>
      </c>
      <c r="H16766" s="18" t="str">
        <f t="shared" si="1066"/>
        <v/>
      </c>
    </row>
    <row r="16767" spans="5:8" x14ac:dyDescent="0.25">
      <c r="E16767" s="18" t="str">
        <f t="shared" si="1063"/>
        <v/>
      </c>
      <c r="F16767" s="18" t="str">
        <f t="shared" si="1064"/>
        <v/>
      </c>
      <c r="G16767" s="18" t="str">
        <f t="shared" si="1065"/>
        <v/>
      </c>
      <c r="H16767" s="18" t="str">
        <f t="shared" si="1066"/>
        <v/>
      </c>
    </row>
    <row r="16768" spans="5:8" x14ac:dyDescent="0.25">
      <c r="E16768" s="18" t="str">
        <f t="shared" si="1063"/>
        <v/>
      </c>
      <c r="F16768" s="18" t="str">
        <f t="shared" si="1064"/>
        <v/>
      </c>
      <c r="G16768" s="18" t="str">
        <f t="shared" si="1065"/>
        <v/>
      </c>
      <c r="H16768" s="18" t="str">
        <f t="shared" si="1066"/>
        <v/>
      </c>
    </row>
    <row r="16769" spans="5:8" x14ac:dyDescent="0.25">
      <c r="E16769" s="18" t="str">
        <f t="shared" si="1063"/>
        <v/>
      </c>
      <c r="F16769" s="18" t="str">
        <f t="shared" si="1064"/>
        <v/>
      </c>
      <c r="G16769" s="18" t="str">
        <f t="shared" si="1065"/>
        <v/>
      </c>
      <c r="H16769" s="18" t="str">
        <f t="shared" si="1066"/>
        <v/>
      </c>
    </row>
    <row r="16770" spans="5:8" x14ac:dyDescent="0.25">
      <c r="E16770" s="18" t="str">
        <f t="shared" si="1063"/>
        <v/>
      </c>
      <c r="F16770" s="18" t="str">
        <f t="shared" si="1064"/>
        <v/>
      </c>
      <c r="G16770" s="18" t="str">
        <f t="shared" si="1065"/>
        <v/>
      </c>
      <c r="H16770" s="18" t="str">
        <f t="shared" si="1066"/>
        <v/>
      </c>
    </row>
    <row r="16771" spans="5:8" x14ac:dyDescent="0.25">
      <c r="E16771" s="18" t="str">
        <f t="shared" si="1063"/>
        <v/>
      </c>
      <c r="F16771" s="18" t="str">
        <f t="shared" si="1064"/>
        <v/>
      </c>
      <c r="G16771" s="18" t="str">
        <f t="shared" si="1065"/>
        <v/>
      </c>
      <c r="H16771" s="18" t="str">
        <f t="shared" si="1066"/>
        <v/>
      </c>
    </row>
    <row r="16772" spans="5:8" x14ac:dyDescent="0.25">
      <c r="E16772" s="18" t="str">
        <f t="shared" si="1063"/>
        <v/>
      </c>
      <c r="F16772" s="18" t="str">
        <f t="shared" si="1064"/>
        <v/>
      </c>
      <c r="G16772" s="18" t="str">
        <f t="shared" si="1065"/>
        <v/>
      </c>
      <c r="H16772" s="18" t="str">
        <f t="shared" si="1066"/>
        <v/>
      </c>
    </row>
    <row r="16773" spans="5:8" x14ac:dyDescent="0.25">
      <c r="E16773" s="18" t="str">
        <f t="shared" si="1063"/>
        <v/>
      </c>
      <c r="F16773" s="18" t="str">
        <f t="shared" si="1064"/>
        <v/>
      </c>
      <c r="G16773" s="18" t="str">
        <f t="shared" si="1065"/>
        <v/>
      </c>
      <c r="H16773" s="18" t="str">
        <f t="shared" si="1066"/>
        <v/>
      </c>
    </row>
    <row r="16774" spans="5:8" x14ac:dyDescent="0.25">
      <c r="E16774" s="18" t="str">
        <f t="shared" ref="E16774:E16837" si="1067">IF($C16774="","",IFERROR(INDEX(ItemPriceCol,MATCH($C16774,ItemName,0)),""))</f>
        <v/>
      </c>
      <c r="F16774" s="18" t="str">
        <f t="shared" ref="F16774:F16837" si="1068">IF(OR($D16774="",$E16774=""),"",$D16774*$E16774)</f>
        <v/>
      </c>
      <c r="G16774" s="18" t="str">
        <f t="shared" ref="G16774:G16837" si="1069">IF($C16774="","",IFERROR(INDEX(ItemCostCol,MATCH($C16774,ItemName,0)),""))</f>
        <v/>
      </c>
      <c r="H16774" s="18" t="str">
        <f t="shared" ref="H16774:H16837" si="1070">IF(OR($F16774="",$G16774=""),"",$F16774-$D16774*$G16774)</f>
        <v/>
      </c>
    </row>
    <row r="16775" spans="5:8" x14ac:dyDescent="0.25">
      <c r="E16775" s="18" t="str">
        <f t="shared" si="1067"/>
        <v/>
      </c>
      <c r="F16775" s="18" t="str">
        <f t="shared" si="1068"/>
        <v/>
      </c>
      <c r="G16775" s="18" t="str">
        <f t="shared" si="1069"/>
        <v/>
      </c>
      <c r="H16775" s="18" t="str">
        <f t="shared" si="1070"/>
        <v/>
      </c>
    </row>
    <row r="16776" spans="5:8" x14ac:dyDescent="0.25">
      <c r="E16776" s="18" t="str">
        <f t="shared" si="1067"/>
        <v/>
      </c>
      <c r="F16776" s="18" t="str">
        <f t="shared" si="1068"/>
        <v/>
      </c>
      <c r="G16776" s="18" t="str">
        <f t="shared" si="1069"/>
        <v/>
      </c>
      <c r="H16776" s="18" t="str">
        <f t="shared" si="1070"/>
        <v/>
      </c>
    </row>
    <row r="16777" spans="5:8" x14ac:dyDescent="0.25">
      <c r="E16777" s="18" t="str">
        <f t="shared" si="1067"/>
        <v/>
      </c>
      <c r="F16777" s="18" t="str">
        <f t="shared" si="1068"/>
        <v/>
      </c>
      <c r="G16777" s="18" t="str">
        <f t="shared" si="1069"/>
        <v/>
      </c>
      <c r="H16777" s="18" t="str">
        <f t="shared" si="1070"/>
        <v/>
      </c>
    </row>
    <row r="16778" spans="5:8" x14ac:dyDescent="0.25">
      <c r="E16778" s="18" t="str">
        <f t="shared" si="1067"/>
        <v/>
      </c>
      <c r="F16778" s="18" t="str">
        <f t="shared" si="1068"/>
        <v/>
      </c>
      <c r="G16778" s="18" t="str">
        <f t="shared" si="1069"/>
        <v/>
      </c>
      <c r="H16778" s="18" t="str">
        <f t="shared" si="1070"/>
        <v/>
      </c>
    </row>
    <row r="16779" spans="5:8" x14ac:dyDescent="0.25">
      <c r="E16779" s="18" t="str">
        <f t="shared" si="1067"/>
        <v/>
      </c>
      <c r="F16779" s="18" t="str">
        <f t="shared" si="1068"/>
        <v/>
      </c>
      <c r="G16779" s="18" t="str">
        <f t="shared" si="1069"/>
        <v/>
      </c>
      <c r="H16779" s="18" t="str">
        <f t="shared" si="1070"/>
        <v/>
      </c>
    </row>
    <row r="16780" spans="5:8" x14ac:dyDescent="0.25">
      <c r="E16780" s="18" t="str">
        <f t="shared" si="1067"/>
        <v/>
      </c>
      <c r="F16780" s="18" t="str">
        <f t="shared" si="1068"/>
        <v/>
      </c>
      <c r="G16780" s="18" t="str">
        <f t="shared" si="1069"/>
        <v/>
      </c>
      <c r="H16780" s="18" t="str">
        <f t="shared" si="1070"/>
        <v/>
      </c>
    </row>
    <row r="16781" spans="5:8" x14ac:dyDescent="0.25">
      <c r="E16781" s="18" t="str">
        <f t="shared" si="1067"/>
        <v/>
      </c>
      <c r="F16781" s="18" t="str">
        <f t="shared" si="1068"/>
        <v/>
      </c>
      <c r="G16781" s="18" t="str">
        <f t="shared" si="1069"/>
        <v/>
      </c>
      <c r="H16781" s="18" t="str">
        <f t="shared" si="1070"/>
        <v/>
      </c>
    </row>
    <row r="16782" spans="5:8" x14ac:dyDescent="0.25">
      <c r="E16782" s="18" t="str">
        <f t="shared" si="1067"/>
        <v/>
      </c>
      <c r="F16782" s="18" t="str">
        <f t="shared" si="1068"/>
        <v/>
      </c>
      <c r="G16782" s="18" t="str">
        <f t="shared" si="1069"/>
        <v/>
      </c>
      <c r="H16782" s="18" t="str">
        <f t="shared" si="1070"/>
        <v/>
      </c>
    </row>
    <row r="16783" spans="5:8" x14ac:dyDescent="0.25">
      <c r="E16783" s="18" t="str">
        <f t="shared" si="1067"/>
        <v/>
      </c>
      <c r="F16783" s="18" t="str">
        <f t="shared" si="1068"/>
        <v/>
      </c>
      <c r="G16783" s="18" t="str">
        <f t="shared" si="1069"/>
        <v/>
      </c>
      <c r="H16783" s="18" t="str">
        <f t="shared" si="1070"/>
        <v/>
      </c>
    </row>
    <row r="16784" spans="5:8" x14ac:dyDescent="0.25">
      <c r="E16784" s="18" t="str">
        <f t="shared" si="1067"/>
        <v/>
      </c>
      <c r="F16784" s="18" t="str">
        <f t="shared" si="1068"/>
        <v/>
      </c>
      <c r="G16784" s="18" t="str">
        <f t="shared" si="1069"/>
        <v/>
      </c>
      <c r="H16784" s="18" t="str">
        <f t="shared" si="1070"/>
        <v/>
      </c>
    </row>
    <row r="16785" spans="5:8" x14ac:dyDescent="0.25">
      <c r="E16785" s="18" t="str">
        <f t="shared" si="1067"/>
        <v/>
      </c>
      <c r="F16785" s="18" t="str">
        <f t="shared" si="1068"/>
        <v/>
      </c>
      <c r="G16785" s="18" t="str">
        <f t="shared" si="1069"/>
        <v/>
      </c>
      <c r="H16785" s="18" t="str">
        <f t="shared" si="1070"/>
        <v/>
      </c>
    </row>
    <row r="16786" spans="5:8" x14ac:dyDescent="0.25">
      <c r="E16786" s="18" t="str">
        <f t="shared" si="1067"/>
        <v/>
      </c>
      <c r="F16786" s="18" t="str">
        <f t="shared" si="1068"/>
        <v/>
      </c>
      <c r="G16786" s="18" t="str">
        <f t="shared" si="1069"/>
        <v/>
      </c>
      <c r="H16786" s="18" t="str">
        <f t="shared" si="1070"/>
        <v/>
      </c>
    </row>
    <row r="16787" spans="5:8" x14ac:dyDescent="0.25">
      <c r="E16787" s="18" t="str">
        <f t="shared" si="1067"/>
        <v/>
      </c>
      <c r="F16787" s="18" t="str">
        <f t="shared" si="1068"/>
        <v/>
      </c>
      <c r="G16787" s="18" t="str">
        <f t="shared" si="1069"/>
        <v/>
      </c>
      <c r="H16787" s="18" t="str">
        <f t="shared" si="1070"/>
        <v/>
      </c>
    </row>
    <row r="16788" spans="5:8" x14ac:dyDescent="0.25">
      <c r="E16788" s="18" t="str">
        <f t="shared" si="1067"/>
        <v/>
      </c>
      <c r="F16788" s="18" t="str">
        <f t="shared" si="1068"/>
        <v/>
      </c>
      <c r="G16788" s="18" t="str">
        <f t="shared" si="1069"/>
        <v/>
      </c>
      <c r="H16788" s="18" t="str">
        <f t="shared" si="1070"/>
        <v/>
      </c>
    </row>
    <row r="16789" spans="5:8" x14ac:dyDescent="0.25">
      <c r="E16789" s="18" t="str">
        <f t="shared" si="1067"/>
        <v/>
      </c>
      <c r="F16789" s="18" t="str">
        <f t="shared" si="1068"/>
        <v/>
      </c>
      <c r="G16789" s="18" t="str">
        <f t="shared" si="1069"/>
        <v/>
      </c>
      <c r="H16789" s="18" t="str">
        <f t="shared" si="1070"/>
        <v/>
      </c>
    </row>
    <row r="16790" spans="5:8" x14ac:dyDescent="0.25">
      <c r="E16790" s="18" t="str">
        <f t="shared" si="1067"/>
        <v/>
      </c>
      <c r="F16790" s="18" t="str">
        <f t="shared" si="1068"/>
        <v/>
      </c>
      <c r="G16790" s="18" t="str">
        <f t="shared" si="1069"/>
        <v/>
      </c>
      <c r="H16790" s="18" t="str">
        <f t="shared" si="1070"/>
        <v/>
      </c>
    </row>
    <row r="16791" spans="5:8" x14ac:dyDescent="0.25">
      <c r="E16791" s="18" t="str">
        <f t="shared" si="1067"/>
        <v/>
      </c>
      <c r="F16791" s="18" t="str">
        <f t="shared" si="1068"/>
        <v/>
      </c>
      <c r="G16791" s="18" t="str">
        <f t="shared" si="1069"/>
        <v/>
      </c>
      <c r="H16791" s="18" t="str">
        <f t="shared" si="1070"/>
        <v/>
      </c>
    </row>
    <row r="16792" spans="5:8" x14ac:dyDescent="0.25">
      <c r="E16792" s="18" t="str">
        <f t="shared" si="1067"/>
        <v/>
      </c>
      <c r="F16792" s="18" t="str">
        <f t="shared" si="1068"/>
        <v/>
      </c>
      <c r="G16792" s="18" t="str">
        <f t="shared" si="1069"/>
        <v/>
      </c>
      <c r="H16792" s="18" t="str">
        <f t="shared" si="1070"/>
        <v/>
      </c>
    </row>
    <row r="16793" spans="5:8" x14ac:dyDescent="0.25">
      <c r="E16793" s="18" t="str">
        <f t="shared" si="1067"/>
        <v/>
      </c>
      <c r="F16793" s="18" t="str">
        <f t="shared" si="1068"/>
        <v/>
      </c>
      <c r="G16793" s="18" t="str">
        <f t="shared" si="1069"/>
        <v/>
      </c>
      <c r="H16793" s="18" t="str">
        <f t="shared" si="1070"/>
        <v/>
      </c>
    </row>
    <row r="16794" spans="5:8" x14ac:dyDescent="0.25">
      <c r="E16794" s="18" t="str">
        <f t="shared" si="1067"/>
        <v/>
      </c>
      <c r="F16794" s="18" t="str">
        <f t="shared" si="1068"/>
        <v/>
      </c>
      <c r="G16794" s="18" t="str">
        <f t="shared" si="1069"/>
        <v/>
      </c>
      <c r="H16794" s="18" t="str">
        <f t="shared" si="1070"/>
        <v/>
      </c>
    </row>
    <row r="16795" spans="5:8" x14ac:dyDescent="0.25">
      <c r="E16795" s="18" t="str">
        <f t="shared" si="1067"/>
        <v/>
      </c>
      <c r="F16795" s="18" t="str">
        <f t="shared" si="1068"/>
        <v/>
      </c>
      <c r="G16795" s="18" t="str">
        <f t="shared" si="1069"/>
        <v/>
      </c>
      <c r="H16795" s="18" t="str">
        <f t="shared" si="1070"/>
        <v/>
      </c>
    </row>
    <row r="16796" spans="5:8" x14ac:dyDescent="0.25">
      <c r="E16796" s="18" t="str">
        <f t="shared" si="1067"/>
        <v/>
      </c>
      <c r="F16796" s="18" t="str">
        <f t="shared" si="1068"/>
        <v/>
      </c>
      <c r="G16796" s="18" t="str">
        <f t="shared" si="1069"/>
        <v/>
      </c>
      <c r="H16796" s="18" t="str">
        <f t="shared" si="1070"/>
        <v/>
      </c>
    </row>
    <row r="16797" spans="5:8" x14ac:dyDescent="0.25">
      <c r="E16797" s="18" t="str">
        <f t="shared" si="1067"/>
        <v/>
      </c>
      <c r="F16797" s="18" t="str">
        <f t="shared" si="1068"/>
        <v/>
      </c>
      <c r="G16797" s="18" t="str">
        <f t="shared" si="1069"/>
        <v/>
      </c>
      <c r="H16797" s="18" t="str">
        <f t="shared" si="1070"/>
        <v/>
      </c>
    </row>
    <row r="16798" spans="5:8" x14ac:dyDescent="0.25">
      <c r="E16798" s="18" t="str">
        <f t="shared" si="1067"/>
        <v/>
      </c>
      <c r="F16798" s="18" t="str">
        <f t="shared" si="1068"/>
        <v/>
      </c>
      <c r="G16798" s="18" t="str">
        <f t="shared" si="1069"/>
        <v/>
      </c>
      <c r="H16798" s="18" t="str">
        <f t="shared" si="1070"/>
        <v/>
      </c>
    </row>
    <row r="16799" spans="5:8" x14ac:dyDescent="0.25">
      <c r="E16799" s="18" t="str">
        <f t="shared" si="1067"/>
        <v/>
      </c>
      <c r="F16799" s="18" t="str">
        <f t="shared" si="1068"/>
        <v/>
      </c>
      <c r="G16799" s="18" t="str">
        <f t="shared" si="1069"/>
        <v/>
      </c>
      <c r="H16799" s="18" t="str">
        <f t="shared" si="1070"/>
        <v/>
      </c>
    </row>
    <row r="16800" spans="5:8" x14ac:dyDescent="0.25">
      <c r="E16800" s="18" t="str">
        <f t="shared" si="1067"/>
        <v/>
      </c>
      <c r="F16800" s="18" t="str">
        <f t="shared" si="1068"/>
        <v/>
      </c>
      <c r="G16800" s="18" t="str">
        <f t="shared" si="1069"/>
        <v/>
      </c>
      <c r="H16800" s="18" t="str">
        <f t="shared" si="1070"/>
        <v/>
      </c>
    </row>
    <row r="16801" spans="5:8" x14ac:dyDescent="0.25">
      <c r="E16801" s="18" t="str">
        <f t="shared" si="1067"/>
        <v/>
      </c>
      <c r="F16801" s="18" t="str">
        <f t="shared" si="1068"/>
        <v/>
      </c>
      <c r="G16801" s="18" t="str">
        <f t="shared" si="1069"/>
        <v/>
      </c>
      <c r="H16801" s="18" t="str">
        <f t="shared" si="1070"/>
        <v/>
      </c>
    </row>
    <row r="16802" spans="5:8" x14ac:dyDescent="0.25">
      <c r="E16802" s="18" t="str">
        <f t="shared" si="1067"/>
        <v/>
      </c>
      <c r="F16802" s="18" t="str">
        <f t="shared" si="1068"/>
        <v/>
      </c>
      <c r="G16802" s="18" t="str">
        <f t="shared" si="1069"/>
        <v/>
      </c>
      <c r="H16802" s="18" t="str">
        <f t="shared" si="1070"/>
        <v/>
      </c>
    </row>
    <row r="16803" spans="5:8" x14ac:dyDescent="0.25">
      <c r="E16803" s="18" t="str">
        <f t="shared" si="1067"/>
        <v/>
      </c>
      <c r="F16803" s="18" t="str">
        <f t="shared" si="1068"/>
        <v/>
      </c>
      <c r="G16803" s="18" t="str">
        <f t="shared" si="1069"/>
        <v/>
      </c>
      <c r="H16803" s="18" t="str">
        <f t="shared" si="1070"/>
        <v/>
      </c>
    </row>
    <row r="16804" spans="5:8" x14ac:dyDescent="0.25">
      <c r="E16804" s="18" t="str">
        <f t="shared" si="1067"/>
        <v/>
      </c>
      <c r="F16804" s="18" t="str">
        <f t="shared" si="1068"/>
        <v/>
      </c>
      <c r="G16804" s="18" t="str">
        <f t="shared" si="1069"/>
        <v/>
      </c>
      <c r="H16804" s="18" t="str">
        <f t="shared" si="1070"/>
        <v/>
      </c>
    </row>
    <row r="16805" spans="5:8" x14ac:dyDescent="0.25">
      <c r="E16805" s="18" t="str">
        <f t="shared" si="1067"/>
        <v/>
      </c>
      <c r="F16805" s="18" t="str">
        <f t="shared" si="1068"/>
        <v/>
      </c>
      <c r="G16805" s="18" t="str">
        <f t="shared" si="1069"/>
        <v/>
      </c>
      <c r="H16805" s="18" t="str">
        <f t="shared" si="1070"/>
        <v/>
      </c>
    </row>
    <row r="16806" spans="5:8" x14ac:dyDescent="0.25">
      <c r="E16806" s="18" t="str">
        <f t="shared" si="1067"/>
        <v/>
      </c>
      <c r="F16806" s="18" t="str">
        <f t="shared" si="1068"/>
        <v/>
      </c>
      <c r="G16806" s="18" t="str">
        <f t="shared" si="1069"/>
        <v/>
      </c>
      <c r="H16806" s="18" t="str">
        <f t="shared" si="1070"/>
        <v/>
      </c>
    </row>
    <row r="16807" spans="5:8" x14ac:dyDescent="0.25">
      <c r="E16807" s="18" t="str">
        <f t="shared" si="1067"/>
        <v/>
      </c>
      <c r="F16807" s="18" t="str">
        <f t="shared" si="1068"/>
        <v/>
      </c>
      <c r="G16807" s="18" t="str">
        <f t="shared" si="1069"/>
        <v/>
      </c>
      <c r="H16807" s="18" t="str">
        <f t="shared" si="1070"/>
        <v/>
      </c>
    </row>
    <row r="16808" spans="5:8" x14ac:dyDescent="0.25">
      <c r="E16808" s="18" t="str">
        <f t="shared" si="1067"/>
        <v/>
      </c>
      <c r="F16808" s="18" t="str">
        <f t="shared" si="1068"/>
        <v/>
      </c>
      <c r="G16808" s="18" t="str">
        <f t="shared" si="1069"/>
        <v/>
      </c>
      <c r="H16808" s="18" t="str">
        <f t="shared" si="1070"/>
        <v/>
      </c>
    </row>
    <row r="16809" spans="5:8" x14ac:dyDescent="0.25">
      <c r="E16809" s="18" t="str">
        <f t="shared" si="1067"/>
        <v/>
      </c>
      <c r="F16809" s="18" t="str">
        <f t="shared" si="1068"/>
        <v/>
      </c>
      <c r="G16809" s="18" t="str">
        <f t="shared" si="1069"/>
        <v/>
      </c>
      <c r="H16809" s="18" t="str">
        <f t="shared" si="1070"/>
        <v/>
      </c>
    </row>
    <row r="16810" spans="5:8" x14ac:dyDescent="0.25">
      <c r="E16810" s="18" t="str">
        <f t="shared" si="1067"/>
        <v/>
      </c>
      <c r="F16810" s="18" t="str">
        <f t="shared" si="1068"/>
        <v/>
      </c>
      <c r="G16810" s="18" t="str">
        <f t="shared" si="1069"/>
        <v/>
      </c>
      <c r="H16810" s="18" t="str">
        <f t="shared" si="1070"/>
        <v/>
      </c>
    </row>
    <row r="16811" spans="5:8" x14ac:dyDescent="0.25">
      <c r="E16811" s="18" t="str">
        <f t="shared" si="1067"/>
        <v/>
      </c>
      <c r="F16811" s="18" t="str">
        <f t="shared" si="1068"/>
        <v/>
      </c>
      <c r="G16811" s="18" t="str">
        <f t="shared" si="1069"/>
        <v/>
      </c>
      <c r="H16811" s="18" t="str">
        <f t="shared" si="1070"/>
        <v/>
      </c>
    </row>
    <row r="16812" spans="5:8" x14ac:dyDescent="0.25">
      <c r="E16812" s="18" t="str">
        <f t="shared" si="1067"/>
        <v/>
      </c>
      <c r="F16812" s="18" t="str">
        <f t="shared" si="1068"/>
        <v/>
      </c>
      <c r="G16812" s="18" t="str">
        <f t="shared" si="1069"/>
        <v/>
      </c>
      <c r="H16812" s="18" t="str">
        <f t="shared" si="1070"/>
        <v/>
      </c>
    </row>
    <row r="16813" spans="5:8" x14ac:dyDescent="0.25">
      <c r="E16813" s="18" t="str">
        <f t="shared" si="1067"/>
        <v/>
      </c>
      <c r="F16813" s="18" t="str">
        <f t="shared" si="1068"/>
        <v/>
      </c>
      <c r="G16813" s="18" t="str">
        <f t="shared" si="1069"/>
        <v/>
      </c>
      <c r="H16813" s="18" t="str">
        <f t="shared" si="1070"/>
        <v/>
      </c>
    </row>
    <row r="16814" spans="5:8" x14ac:dyDescent="0.25">
      <c r="E16814" s="18" t="str">
        <f t="shared" si="1067"/>
        <v/>
      </c>
      <c r="F16814" s="18" t="str">
        <f t="shared" si="1068"/>
        <v/>
      </c>
      <c r="G16814" s="18" t="str">
        <f t="shared" si="1069"/>
        <v/>
      </c>
      <c r="H16814" s="18" t="str">
        <f t="shared" si="1070"/>
        <v/>
      </c>
    </row>
    <row r="16815" spans="5:8" x14ac:dyDescent="0.25">
      <c r="E16815" s="18" t="str">
        <f t="shared" si="1067"/>
        <v/>
      </c>
      <c r="F16815" s="18" t="str">
        <f t="shared" si="1068"/>
        <v/>
      </c>
      <c r="G16815" s="18" t="str">
        <f t="shared" si="1069"/>
        <v/>
      </c>
      <c r="H16815" s="18" t="str">
        <f t="shared" si="1070"/>
        <v/>
      </c>
    </row>
    <row r="16816" spans="5:8" x14ac:dyDescent="0.25">
      <c r="E16816" s="18" t="str">
        <f t="shared" si="1067"/>
        <v/>
      </c>
      <c r="F16816" s="18" t="str">
        <f t="shared" si="1068"/>
        <v/>
      </c>
      <c r="G16816" s="18" t="str">
        <f t="shared" si="1069"/>
        <v/>
      </c>
      <c r="H16816" s="18" t="str">
        <f t="shared" si="1070"/>
        <v/>
      </c>
    </row>
    <row r="16817" spans="5:8" x14ac:dyDescent="0.25">
      <c r="E16817" s="18" t="str">
        <f t="shared" si="1067"/>
        <v/>
      </c>
      <c r="F16817" s="18" t="str">
        <f t="shared" si="1068"/>
        <v/>
      </c>
      <c r="G16817" s="18" t="str">
        <f t="shared" si="1069"/>
        <v/>
      </c>
      <c r="H16817" s="18" t="str">
        <f t="shared" si="1070"/>
        <v/>
      </c>
    </row>
    <row r="16818" spans="5:8" x14ac:dyDescent="0.25">
      <c r="E16818" s="18" t="str">
        <f t="shared" si="1067"/>
        <v/>
      </c>
      <c r="F16818" s="18" t="str">
        <f t="shared" si="1068"/>
        <v/>
      </c>
      <c r="G16818" s="18" t="str">
        <f t="shared" si="1069"/>
        <v/>
      </c>
      <c r="H16818" s="18" t="str">
        <f t="shared" si="1070"/>
        <v/>
      </c>
    </row>
    <row r="16819" spans="5:8" x14ac:dyDescent="0.25">
      <c r="E16819" s="18" t="str">
        <f t="shared" si="1067"/>
        <v/>
      </c>
      <c r="F16819" s="18" t="str">
        <f t="shared" si="1068"/>
        <v/>
      </c>
      <c r="G16819" s="18" t="str">
        <f t="shared" si="1069"/>
        <v/>
      </c>
      <c r="H16819" s="18" t="str">
        <f t="shared" si="1070"/>
        <v/>
      </c>
    </row>
    <row r="16820" spans="5:8" x14ac:dyDescent="0.25">
      <c r="E16820" s="18" t="str">
        <f t="shared" si="1067"/>
        <v/>
      </c>
      <c r="F16820" s="18" t="str">
        <f t="shared" si="1068"/>
        <v/>
      </c>
      <c r="G16820" s="18" t="str">
        <f t="shared" si="1069"/>
        <v/>
      </c>
      <c r="H16820" s="18" t="str">
        <f t="shared" si="1070"/>
        <v/>
      </c>
    </row>
    <row r="16821" spans="5:8" x14ac:dyDescent="0.25">
      <c r="E16821" s="18" t="str">
        <f t="shared" si="1067"/>
        <v/>
      </c>
      <c r="F16821" s="18" t="str">
        <f t="shared" si="1068"/>
        <v/>
      </c>
      <c r="G16821" s="18" t="str">
        <f t="shared" si="1069"/>
        <v/>
      </c>
      <c r="H16821" s="18" t="str">
        <f t="shared" si="1070"/>
        <v/>
      </c>
    </row>
    <row r="16822" spans="5:8" x14ac:dyDescent="0.25">
      <c r="E16822" s="18" t="str">
        <f t="shared" si="1067"/>
        <v/>
      </c>
      <c r="F16822" s="18" t="str">
        <f t="shared" si="1068"/>
        <v/>
      </c>
      <c r="G16822" s="18" t="str">
        <f t="shared" si="1069"/>
        <v/>
      </c>
      <c r="H16822" s="18" t="str">
        <f t="shared" si="1070"/>
        <v/>
      </c>
    </row>
    <row r="16823" spans="5:8" x14ac:dyDescent="0.25">
      <c r="E16823" s="18" t="str">
        <f t="shared" si="1067"/>
        <v/>
      </c>
      <c r="F16823" s="18" t="str">
        <f t="shared" si="1068"/>
        <v/>
      </c>
      <c r="G16823" s="18" t="str">
        <f t="shared" si="1069"/>
        <v/>
      </c>
      <c r="H16823" s="18" t="str">
        <f t="shared" si="1070"/>
        <v/>
      </c>
    </row>
    <row r="16824" spans="5:8" x14ac:dyDescent="0.25">
      <c r="E16824" s="18" t="str">
        <f t="shared" si="1067"/>
        <v/>
      </c>
      <c r="F16824" s="18" t="str">
        <f t="shared" si="1068"/>
        <v/>
      </c>
      <c r="G16824" s="18" t="str">
        <f t="shared" si="1069"/>
        <v/>
      </c>
      <c r="H16824" s="18" t="str">
        <f t="shared" si="1070"/>
        <v/>
      </c>
    </row>
    <row r="16825" spans="5:8" x14ac:dyDescent="0.25">
      <c r="E16825" s="18" t="str">
        <f t="shared" si="1067"/>
        <v/>
      </c>
      <c r="F16825" s="18" t="str">
        <f t="shared" si="1068"/>
        <v/>
      </c>
      <c r="G16825" s="18" t="str">
        <f t="shared" si="1069"/>
        <v/>
      </c>
      <c r="H16825" s="18" t="str">
        <f t="shared" si="1070"/>
        <v/>
      </c>
    </row>
    <row r="16826" spans="5:8" x14ac:dyDescent="0.25">
      <c r="E16826" s="18" t="str">
        <f t="shared" si="1067"/>
        <v/>
      </c>
      <c r="F16826" s="18" t="str">
        <f t="shared" si="1068"/>
        <v/>
      </c>
      <c r="G16826" s="18" t="str">
        <f t="shared" si="1069"/>
        <v/>
      </c>
      <c r="H16826" s="18" t="str">
        <f t="shared" si="1070"/>
        <v/>
      </c>
    </row>
    <row r="16827" spans="5:8" x14ac:dyDescent="0.25">
      <c r="E16827" s="18" t="str">
        <f t="shared" si="1067"/>
        <v/>
      </c>
      <c r="F16827" s="18" t="str">
        <f t="shared" si="1068"/>
        <v/>
      </c>
      <c r="G16827" s="18" t="str">
        <f t="shared" si="1069"/>
        <v/>
      </c>
      <c r="H16827" s="18" t="str">
        <f t="shared" si="1070"/>
        <v/>
      </c>
    </row>
    <row r="16828" spans="5:8" x14ac:dyDescent="0.25">
      <c r="E16828" s="18" t="str">
        <f t="shared" si="1067"/>
        <v/>
      </c>
      <c r="F16828" s="18" t="str">
        <f t="shared" si="1068"/>
        <v/>
      </c>
      <c r="G16828" s="18" t="str">
        <f t="shared" si="1069"/>
        <v/>
      </c>
      <c r="H16828" s="18" t="str">
        <f t="shared" si="1070"/>
        <v/>
      </c>
    </row>
    <row r="16829" spans="5:8" x14ac:dyDescent="0.25">
      <c r="E16829" s="18" t="str">
        <f t="shared" si="1067"/>
        <v/>
      </c>
      <c r="F16829" s="18" t="str">
        <f t="shared" si="1068"/>
        <v/>
      </c>
      <c r="G16829" s="18" t="str">
        <f t="shared" si="1069"/>
        <v/>
      </c>
      <c r="H16829" s="18" t="str">
        <f t="shared" si="1070"/>
        <v/>
      </c>
    </row>
    <row r="16830" spans="5:8" x14ac:dyDescent="0.25">
      <c r="E16830" s="18" t="str">
        <f t="shared" si="1067"/>
        <v/>
      </c>
      <c r="F16830" s="18" t="str">
        <f t="shared" si="1068"/>
        <v/>
      </c>
      <c r="G16830" s="18" t="str">
        <f t="shared" si="1069"/>
        <v/>
      </c>
      <c r="H16830" s="18" t="str">
        <f t="shared" si="1070"/>
        <v/>
      </c>
    </row>
    <row r="16831" spans="5:8" x14ac:dyDescent="0.25">
      <c r="E16831" s="18" t="str">
        <f t="shared" si="1067"/>
        <v/>
      </c>
      <c r="F16831" s="18" t="str">
        <f t="shared" si="1068"/>
        <v/>
      </c>
      <c r="G16831" s="18" t="str">
        <f t="shared" si="1069"/>
        <v/>
      </c>
      <c r="H16831" s="18" t="str">
        <f t="shared" si="1070"/>
        <v/>
      </c>
    </row>
    <row r="16832" spans="5:8" x14ac:dyDescent="0.25">
      <c r="E16832" s="18" t="str">
        <f t="shared" si="1067"/>
        <v/>
      </c>
      <c r="F16832" s="18" t="str">
        <f t="shared" si="1068"/>
        <v/>
      </c>
      <c r="G16832" s="18" t="str">
        <f t="shared" si="1069"/>
        <v/>
      </c>
      <c r="H16832" s="18" t="str">
        <f t="shared" si="1070"/>
        <v/>
      </c>
    </row>
    <row r="16833" spans="5:8" x14ac:dyDescent="0.25">
      <c r="E16833" s="18" t="str">
        <f t="shared" si="1067"/>
        <v/>
      </c>
      <c r="F16833" s="18" t="str">
        <f t="shared" si="1068"/>
        <v/>
      </c>
      <c r="G16833" s="18" t="str">
        <f t="shared" si="1069"/>
        <v/>
      </c>
      <c r="H16833" s="18" t="str">
        <f t="shared" si="1070"/>
        <v/>
      </c>
    </row>
    <row r="16834" spans="5:8" x14ac:dyDescent="0.25">
      <c r="E16834" s="18" t="str">
        <f t="shared" si="1067"/>
        <v/>
      </c>
      <c r="F16834" s="18" t="str">
        <f t="shared" si="1068"/>
        <v/>
      </c>
      <c r="G16834" s="18" t="str">
        <f t="shared" si="1069"/>
        <v/>
      </c>
      <c r="H16834" s="18" t="str">
        <f t="shared" si="1070"/>
        <v/>
      </c>
    </row>
    <row r="16835" spans="5:8" x14ac:dyDescent="0.25">
      <c r="E16835" s="18" t="str">
        <f t="shared" si="1067"/>
        <v/>
      </c>
      <c r="F16835" s="18" t="str">
        <f t="shared" si="1068"/>
        <v/>
      </c>
      <c r="G16835" s="18" t="str">
        <f t="shared" si="1069"/>
        <v/>
      </c>
      <c r="H16835" s="18" t="str">
        <f t="shared" si="1070"/>
        <v/>
      </c>
    </row>
    <row r="16836" spans="5:8" x14ac:dyDescent="0.25">
      <c r="E16836" s="18" t="str">
        <f t="shared" si="1067"/>
        <v/>
      </c>
      <c r="F16836" s="18" t="str">
        <f t="shared" si="1068"/>
        <v/>
      </c>
      <c r="G16836" s="18" t="str">
        <f t="shared" si="1069"/>
        <v/>
      </c>
      <c r="H16836" s="18" t="str">
        <f t="shared" si="1070"/>
        <v/>
      </c>
    </row>
    <row r="16837" spans="5:8" x14ac:dyDescent="0.25">
      <c r="E16837" s="18" t="str">
        <f t="shared" si="1067"/>
        <v/>
      </c>
      <c r="F16837" s="18" t="str">
        <f t="shared" si="1068"/>
        <v/>
      </c>
      <c r="G16837" s="18" t="str">
        <f t="shared" si="1069"/>
        <v/>
      </c>
      <c r="H16837" s="18" t="str">
        <f t="shared" si="1070"/>
        <v/>
      </c>
    </row>
    <row r="16838" spans="5:8" x14ac:dyDescent="0.25">
      <c r="E16838" s="18" t="str">
        <f t="shared" ref="E16838:E16901" si="1071">IF($C16838="","",IFERROR(INDEX(ItemPriceCol,MATCH($C16838,ItemName,0)),""))</f>
        <v/>
      </c>
      <c r="F16838" s="18" t="str">
        <f t="shared" ref="F16838:F16901" si="1072">IF(OR($D16838="",$E16838=""),"",$D16838*$E16838)</f>
        <v/>
      </c>
      <c r="G16838" s="18" t="str">
        <f t="shared" ref="G16838:G16901" si="1073">IF($C16838="","",IFERROR(INDEX(ItemCostCol,MATCH($C16838,ItemName,0)),""))</f>
        <v/>
      </c>
      <c r="H16838" s="18" t="str">
        <f t="shared" ref="H16838:H16901" si="1074">IF(OR($F16838="",$G16838=""),"",$F16838-$D16838*$G16838)</f>
        <v/>
      </c>
    </row>
    <row r="16839" spans="5:8" x14ac:dyDescent="0.25">
      <c r="E16839" s="18" t="str">
        <f t="shared" si="1071"/>
        <v/>
      </c>
      <c r="F16839" s="18" t="str">
        <f t="shared" si="1072"/>
        <v/>
      </c>
      <c r="G16839" s="18" t="str">
        <f t="shared" si="1073"/>
        <v/>
      </c>
      <c r="H16839" s="18" t="str">
        <f t="shared" si="1074"/>
        <v/>
      </c>
    </row>
    <row r="16840" spans="5:8" x14ac:dyDescent="0.25">
      <c r="E16840" s="18" t="str">
        <f t="shared" si="1071"/>
        <v/>
      </c>
      <c r="F16840" s="18" t="str">
        <f t="shared" si="1072"/>
        <v/>
      </c>
      <c r="G16840" s="18" t="str">
        <f t="shared" si="1073"/>
        <v/>
      </c>
      <c r="H16840" s="18" t="str">
        <f t="shared" si="1074"/>
        <v/>
      </c>
    </row>
    <row r="16841" spans="5:8" x14ac:dyDescent="0.25">
      <c r="E16841" s="18" t="str">
        <f t="shared" si="1071"/>
        <v/>
      </c>
      <c r="F16841" s="18" t="str">
        <f t="shared" si="1072"/>
        <v/>
      </c>
      <c r="G16841" s="18" t="str">
        <f t="shared" si="1073"/>
        <v/>
      </c>
      <c r="H16841" s="18" t="str">
        <f t="shared" si="1074"/>
        <v/>
      </c>
    </row>
    <row r="16842" spans="5:8" x14ac:dyDescent="0.25">
      <c r="E16842" s="18" t="str">
        <f t="shared" si="1071"/>
        <v/>
      </c>
      <c r="F16842" s="18" t="str">
        <f t="shared" si="1072"/>
        <v/>
      </c>
      <c r="G16842" s="18" t="str">
        <f t="shared" si="1073"/>
        <v/>
      </c>
      <c r="H16842" s="18" t="str">
        <f t="shared" si="1074"/>
        <v/>
      </c>
    </row>
    <row r="16843" spans="5:8" x14ac:dyDescent="0.25">
      <c r="E16843" s="18" t="str">
        <f t="shared" si="1071"/>
        <v/>
      </c>
      <c r="F16843" s="18" t="str">
        <f t="shared" si="1072"/>
        <v/>
      </c>
      <c r="G16843" s="18" t="str">
        <f t="shared" si="1073"/>
        <v/>
      </c>
      <c r="H16843" s="18" t="str">
        <f t="shared" si="1074"/>
        <v/>
      </c>
    </row>
    <row r="16844" spans="5:8" x14ac:dyDescent="0.25">
      <c r="E16844" s="18" t="str">
        <f t="shared" si="1071"/>
        <v/>
      </c>
      <c r="F16844" s="18" t="str">
        <f t="shared" si="1072"/>
        <v/>
      </c>
      <c r="G16844" s="18" t="str">
        <f t="shared" si="1073"/>
        <v/>
      </c>
      <c r="H16844" s="18" t="str">
        <f t="shared" si="1074"/>
        <v/>
      </c>
    </row>
    <row r="16845" spans="5:8" x14ac:dyDescent="0.25">
      <c r="E16845" s="18" t="str">
        <f t="shared" si="1071"/>
        <v/>
      </c>
      <c r="F16845" s="18" t="str">
        <f t="shared" si="1072"/>
        <v/>
      </c>
      <c r="G16845" s="18" t="str">
        <f t="shared" si="1073"/>
        <v/>
      </c>
      <c r="H16845" s="18" t="str">
        <f t="shared" si="1074"/>
        <v/>
      </c>
    </row>
    <row r="16846" spans="5:8" x14ac:dyDescent="0.25">
      <c r="E16846" s="18" t="str">
        <f t="shared" si="1071"/>
        <v/>
      </c>
      <c r="F16846" s="18" t="str">
        <f t="shared" si="1072"/>
        <v/>
      </c>
      <c r="G16846" s="18" t="str">
        <f t="shared" si="1073"/>
        <v/>
      </c>
      <c r="H16846" s="18" t="str">
        <f t="shared" si="1074"/>
        <v/>
      </c>
    </row>
    <row r="16847" spans="5:8" x14ac:dyDescent="0.25">
      <c r="E16847" s="18" t="str">
        <f t="shared" si="1071"/>
        <v/>
      </c>
      <c r="F16847" s="18" t="str">
        <f t="shared" si="1072"/>
        <v/>
      </c>
      <c r="G16847" s="18" t="str">
        <f t="shared" si="1073"/>
        <v/>
      </c>
      <c r="H16847" s="18" t="str">
        <f t="shared" si="1074"/>
        <v/>
      </c>
    </row>
    <row r="16848" spans="5:8" x14ac:dyDescent="0.25">
      <c r="E16848" s="18" t="str">
        <f t="shared" si="1071"/>
        <v/>
      </c>
      <c r="F16848" s="18" t="str">
        <f t="shared" si="1072"/>
        <v/>
      </c>
      <c r="G16848" s="18" t="str">
        <f t="shared" si="1073"/>
        <v/>
      </c>
      <c r="H16848" s="18" t="str">
        <f t="shared" si="1074"/>
        <v/>
      </c>
    </row>
    <row r="16849" spans="5:8" x14ac:dyDescent="0.25">
      <c r="E16849" s="18" t="str">
        <f t="shared" si="1071"/>
        <v/>
      </c>
      <c r="F16849" s="18" t="str">
        <f t="shared" si="1072"/>
        <v/>
      </c>
      <c r="G16849" s="18" t="str">
        <f t="shared" si="1073"/>
        <v/>
      </c>
      <c r="H16849" s="18" t="str">
        <f t="shared" si="1074"/>
        <v/>
      </c>
    </row>
    <row r="16850" spans="5:8" x14ac:dyDescent="0.25">
      <c r="E16850" s="18" t="str">
        <f t="shared" si="1071"/>
        <v/>
      </c>
      <c r="F16850" s="18" t="str">
        <f t="shared" si="1072"/>
        <v/>
      </c>
      <c r="G16850" s="18" t="str">
        <f t="shared" si="1073"/>
        <v/>
      </c>
      <c r="H16850" s="18" t="str">
        <f t="shared" si="1074"/>
        <v/>
      </c>
    </row>
    <row r="16851" spans="5:8" x14ac:dyDescent="0.25">
      <c r="E16851" s="18" t="str">
        <f t="shared" si="1071"/>
        <v/>
      </c>
      <c r="F16851" s="18" t="str">
        <f t="shared" si="1072"/>
        <v/>
      </c>
      <c r="G16851" s="18" t="str">
        <f t="shared" si="1073"/>
        <v/>
      </c>
      <c r="H16851" s="18" t="str">
        <f t="shared" si="1074"/>
        <v/>
      </c>
    </row>
    <row r="16852" spans="5:8" x14ac:dyDescent="0.25">
      <c r="E16852" s="18" t="str">
        <f t="shared" si="1071"/>
        <v/>
      </c>
      <c r="F16852" s="18" t="str">
        <f t="shared" si="1072"/>
        <v/>
      </c>
      <c r="G16852" s="18" t="str">
        <f t="shared" si="1073"/>
        <v/>
      </c>
      <c r="H16852" s="18" t="str">
        <f t="shared" si="1074"/>
        <v/>
      </c>
    </row>
    <row r="16853" spans="5:8" x14ac:dyDescent="0.25">
      <c r="E16853" s="18" t="str">
        <f t="shared" si="1071"/>
        <v/>
      </c>
      <c r="F16853" s="18" t="str">
        <f t="shared" si="1072"/>
        <v/>
      </c>
      <c r="G16853" s="18" t="str">
        <f t="shared" si="1073"/>
        <v/>
      </c>
      <c r="H16853" s="18" t="str">
        <f t="shared" si="1074"/>
        <v/>
      </c>
    </row>
    <row r="16854" spans="5:8" x14ac:dyDescent="0.25">
      <c r="E16854" s="18" t="str">
        <f t="shared" si="1071"/>
        <v/>
      </c>
      <c r="F16854" s="18" t="str">
        <f t="shared" si="1072"/>
        <v/>
      </c>
      <c r="G16854" s="18" t="str">
        <f t="shared" si="1073"/>
        <v/>
      </c>
      <c r="H16854" s="18" t="str">
        <f t="shared" si="1074"/>
        <v/>
      </c>
    </row>
    <row r="16855" spans="5:8" x14ac:dyDescent="0.25">
      <c r="E16855" s="18" t="str">
        <f t="shared" si="1071"/>
        <v/>
      </c>
      <c r="F16855" s="18" t="str">
        <f t="shared" si="1072"/>
        <v/>
      </c>
      <c r="G16855" s="18" t="str">
        <f t="shared" si="1073"/>
        <v/>
      </c>
      <c r="H16855" s="18" t="str">
        <f t="shared" si="1074"/>
        <v/>
      </c>
    </row>
    <row r="16856" spans="5:8" x14ac:dyDescent="0.25">
      <c r="E16856" s="18" t="str">
        <f t="shared" si="1071"/>
        <v/>
      </c>
      <c r="F16856" s="18" t="str">
        <f t="shared" si="1072"/>
        <v/>
      </c>
      <c r="G16856" s="18" t="str">
        <f t="shared" si="1073"/>
        <v/>
      </c>
      <c r="H16856" s="18" t="str">
        <f t="shared" si="1074"/>
        <v/>
      </c>
    </row>
    <row r="16857" spans="5:8" x14ac:dyDescent="0.25">
      <c r="E16857" s="18" t="str">
        <f t="shared" si="1071"/>
        <v/>
      </c>
      <c r="F16857" s="18" t="str">
        <f t="shared" si="1072"/>
        <v/>
      </c>
      <c r="G16857" s="18" t="str">
        <f t="shared" si="1073"/>
        <v/>
      </c>
      <c r="H16857" s="18" t="str">
        <f t="shared" si="1074"/>
        <v/>
      </c>
    </row>
    <row r="16858" spans="5:8" x14ac:dyDescent="0.25">
      <c r="E16858" s="18" t="str">
        <f t="shared" si="1071"/>
        <v/>
      </c>
      <c r="F16858" s="18" t="str">
        <f t="shared" si="1072"/>
        <v/>
      </c>
      <c r="G16858" s="18" t="str">
        <f t="shared" si="1073"/>
        <v/>
      </c>
      <c r="H16858" s="18" t="str">
        <f t="shared" si="1074"/>
        <v/>
      </c>
    </row>
    <row r="16859" spans="5:8" x14ac:dyDescent="0.25">
      <c r="E16859" s="18" t="str">
        <f t="shared" si="1071"/>
        <v/>
      </c>
      <c r="F16859" s="18" t="str">
        <f t="shared" si="1072"/>
        <v/>
      </c>
      <c r="G16859" s="18" t="str">
        <f t="shared" si="1073"/>
        <v/>
      </c>
      <c r="H16859" s="18" t="str">
        <f t="shared" si="1074"/>
        <v/>
      </c>
    </row>
    <row r="16860" spans="5:8" x14ac:dyDescent="0.25">
      <c r="E16860" s="18" t="str">
        <f t="shared" si="1071"/>
        <v/>
      </c>
      <c r="F16860" s="18" t="str">
        <f t="shared" si="1072"/>
        <v/>
      </c>
      <c r="G16860" s="18" t="str">
        <f t="shared" si="1073"/>
        <v/>
      </c>
      <c r="H16860" s="18" t="str">
        <f t="shared" si="1074"/>
        <v/>
      </c>
    </row>
    <row r="16861" spans="5:8" x14ac:dyDescent="0.25">
      <c r="E16861" s="18" t="str">
        <f t="shared" si="1071"/>
        <v/>
      </c>
      <c r="F16861" s="18" t="str">
        <f t="shared" si="1072"/>
        <v/>
      </c>
      <c r="G16861" s="18" t="str">
        <f t="shared" si="1073"/>
        <v/>
      </c>
      <c r="H16861" s="18" t="str">
        <f t="shared" si="1074"/>
        <v/>
      </c>
    </row>
    <row r="16862" spans="5:8" x14ac:dyDescent="0.25">
      <c r="E16862" s="18" t="str">
        <f t="shared" si="1071"/>
        <v/>
      </c>
      <c r="F16862" s="18" t="str">
        <f t="shared" si="1072"/>
        <v/>
      </c>
      <c r="G16862" s="18" t="str">
        <f t="shared" si="1073"/>
        <v/>
      </c>
      <c r="H16862" s="18" t="str">
        <f t="shared" si="1074"/>
        <v/>
      </c>
    </row>
    <row r="16863" spans="5:8" x14ac:dyDescent="0.25">
      <c r="E16863" s="18" t="str">
        <f t="shared" si="1071"/>
        <v/>
      </c>
      <c r="F16863" s="18" t="str">
        <f t="shared" si="1072"/>
        <v/>
      </c>
      <c r="G16863" s="18" t="str">
        <f t="shared" si="1073"/>
        <v/>
      </c>
      <c r="H16863" s="18" t="str">
        <f t="shared" si="1074"/>
        <v/>
      </c>
    </row>
    <row r="16864" spans="5:8" x14ac:dyDescent="0.25">
      <c r="E16864" s="18" t="str">
        <f t="shared" si="1071"/>
        <v/>
      </c>
      <c r="F16864" s="18" t="str">
        <f t="shared" si="1072"/>
        <v/>
      </c>
      <c r="G16864" s="18" t="str">
        <f t="shared" si="1073"/>
        <v/>
      </c>
      <c r="H16864" s="18" t="str">
        <f t="shared" si="1074"/>
        <v/>
      </c>
    </row>
    <row r="16865" spans="5:8" x14ac:dyDescent="0.25">
      <c r="E16865" s="18" t="str">
        <f t="shared" si="1071"/>
        <v/>
      </c>
      <c r="F16865" s="18" t="str">
        <f t="shared" si="1072"/>
        <v/>
      </c>
      <c r="G16865" s="18" t="str">
        <f t="shared" si="1073"/>
        <v/>
      </c>
      <c r="H16865" s="18" t="str">
        <f t="shared" si="1074"/>
        <v/>
      </c>
    </row>
    <row r="16866" spans="5:8" x14ac:dyDescent="0.25">
      <c r="E16866" s="18" t="str">
        <f t="shared" si="1071"/>
        <v/>
      </c>
      <c r="F16866" s="18" t="str">
        <f t="shared" si="1072"/>
        <v/>
      </c>
      <c r="G16866" s="18" t="str">
        <f t="shared" si="1073"/>
        <v/>
      </c>
      <c r="H16866" s="18" t="str">
        <f t="shared" si="1074"/>
        <v/>
      </c>
    </row>
    <row r="16867" spans="5:8" x14ac:dyDescent="0.25">
      <c r="E16867" s="18" t="str">
        <f t="shared" si="1071"/>
        <v/>
      </c>
      <c r="F16867" s="18" t="str">
        <f t="shared" si="1072"/>
        <v/>
      </c>
      <c r="G16867" s="18" t="str">
        <f t="shared" si="1073"/>
        <v/>
      </c>
      <c r="H16867" s="18" t="str">
        <f t="shared" si="1074"/>
        <v/>
      </c>
    </row>
    <row r="16868" spans="5:8" x14ac:dyDescent="0.25">
      <c r="E16868" s="18" t="str">
        <f t="shared" si="1071"/>
        <v/>
      </c>
      <c r="F16868" s="18" t="str">
        <f t="shared" si="1072"/>
        <v/>
      </c>
      <c r="G16868" s="18" t="str">
        <f t="shared" si="1073"/>
        <v/>
      </c>
      <c r="H16868" s="18" t="str">
        <f t="shared" si="1074"/>
        <v/>
      </c>
    </row>
    <row r="16869" spans="5:8" x14ac:dyDescent="0.25">
      <c r="E16869" s="18" t="str">
        <f t="shared" si="1071"/>
        <v/>
      </c>
      <c r="F16869" s="18" t="str">
        <f t="shared" si="1072"/>
        <v/>
      </c>
      <c r="G16869" s="18" t="str">
        <f t="shared" si="1073"/>
        <v/>
      </c>
      <c r="H16869" s="18" t="str">
        <f t="shared" si="1074"/>
        <v/>
      </c>
    </row>
    <row r="16870" spans="5:8" x14ac:dyDescent="0.25">
      <c r="E16870" s="18" t="str">
        <f t="shared" si="1071"/>
        <v/>
      </c>
      <c r="F16870" s="18" t="str">
        <f t="shared" si="1072"/>
        <v/>
      </c>
      <c r="G16870" s="18" t="str">
        <f t="shared" si="1073"/>
        <v/>
      </c>
      <c r="H16870" s="18" t="str">
        <f t="shared" si="1074"/>
        <v/>
      </c>
    </row>
    <row r="16871" spans="5:8" x14ac:dyDescent="0.25">
      <c r="E16871" s="18" t="str">
        <f t="shared" si="1071"/>
        <v/>
      </c>
      <c r="F16871" s="18" t="str">
        <f t="shared" si="1072"/>
        <v/>
      </c>
      <c r="G16871" s="18" t="str">
        <f t="shared" si="1073"/>
        <v/>
      </c>
      <c r="H16871" s="18" t="str">
        <f t="shared" si="1074"/>
        <v/>
      </c>
    </row>
    <row r="16872" spans="5:8" x14ac:dyDescent="0.25">
      <c r="E16872" s="18" t="str">
        <f t="shared" si="1071"/>
        <v/>
      </c>
      <c r="F16872" s="18" t="str">
        <f t="shared" si="1072"/>
        <v/>
      </c>
      <c r="G16872" s="18" t="str">
        <f t="shared" si="1073"/>
        <v/>
      </c>
      <c r="H16872" s="18" t="str">
        <f t="shared" si="1074"/>
        <v/>
      </c>
    </row>
    <row r="16873" spans="5:8" x14ac:dyDescent="0.25">
      <c r="E16873" s="18" t="str">
        <f t="shared" si="1071"/>
        <v/>
      </c>
      <c r="F16873" s="18" t="str">
        <f t="shared" si="1072"/>
        <v/>
      </c>
      <c r="G16873" s="18" t="str">
        <f t="shared" si="1073"/>
        <v/>
      </c>
      <c r="H16873" s="18" t="str">
        <f t="shared" si="1074"/>
        <v/>
      </c>
    </row>
    <row r="16874" spans="5:8" x14ac:dyDescent="0.25">
      <c r="E16874" s="18" t="str">
        <f t="shared" si="1071"/>
        <v/>
      </c>
      <c r="F16874" s="18" t="str">
        <f t="shared" si="1072"/>
        <v/>
      </c>
      <c r="G16874" s="18" t="str">
        <f t="shared" si="1073"/>
        <v/>
      </c>
      <c r="H16874" s="18" t="str">
        <f t="shared" si="1074"/>
        <v/>
      </c>
    </row>
    <row r="16875" spans="5:8" x14ac:dyDescent="0.25">
      <c r="E16875" s="18" t="str">
        <f t="shared" si="1071"/>
        <v/>
      </c>
      <c r="F16875" s="18" t="str">
        <f t="shared" si="1072"/>
        <v/>
      </c>
      <c r="G16875" s="18" t="str">
        <f t="shared" si="1073"/>
        <v/>
      </c>
      <c r="H16875" s="18" t="str">
        <f t="shared" si="1074"/>
        <v/>
      </c>
    </row>
    <row r="16876" spans="5:8" x14ac:dyDescent="0.25">
      <c r="E16876" s="18" t="str">
        <f t="shared" si="1071"/>
        <v/>
      </c>
      <c r="F16876" s="18" t="str">
        <f t="shared" si="1072"/>
        <v/>
      </c>
      <c r="G16876" s="18" t="str">
        <f t="shared" si="1073"/>
        <v/>
      </c>
      <c r="H16876" s="18" t="str">
        <f t="shared" si="1074"/>
        <v/>
      </c>
    </row>
    <row r="16877" spans="5:8" x14ac:dyDescent="0.25">
      <c r="E16877" s="18" t="str">
        <f t="shared" si="1071"/>
        <v/>
      </c>
      <c r="F16877" s="18" t="str">
        <f t="shared" si="1072"/>
        <v/>
      </c>
      <c r="G16877" s="18" t="str">
        <f t="shared" si="1073"/>
        <v/>
      </c>
      <c r="H16877" s="18" t="str">
        <f t="shared" si="1074"/>
        <v/>
      </c>
    </row>
    <row r="16878" spans="5:8" x14ac:dyDescent="0.25">
      <c r="E16878" s="18" t="str">
        <f t="shared" si="1071"/>
        <v/>
      </c>
      <c r="F16878" s="18" t="str">
        <f t="shared" si="1072"/>
        <v/>
      </c>
      <c r="G16878" s="18" t="str">
        <f t="shared" si="1073"/>
        <v/>
      </c>
      <c r="H16878" s="18" t="str">
        <f t="shared" si="1074"/>
        <v/>
      </c>
    </row>
    <row r="16879" spans="5:8" x14ac:dyDescent="0.25">
      <c r="E16879" s="18" t="str">
        <f t="shared" si="1071"/>
        <v/>
      </c>
      <c r="F16879" s="18" t="str">
        <f t="shared" si="1072"/>
        <v/>
      </c>
      <c r="G16879" s="18" t="str">
        <f t="shared" si="1073"/>
        <v/>
      </c>
      <c r="H16879" s="18" t="str">
        <f t="shared" si="1074"/>
        <v/>
      </c>
    </row>
    <row r="16880" spans="5:8" x14ac:dyDescent="0.25">
      <c r="E16880" s="18" t="str">
        <f t="shared" si="1071"/>
        <v/>
      </c>
      <c r="F16880" s="18" t="str">
        <f t="shared" si="1072"/>
        <v/>
      </c>
      <c r="G16880" s="18" t="str">
        <f t="shared" si="1073"/>
        <v/>
      </c>
      <c r="H16880" s="18" t="str">
        <f t="shared" si="1074"/>
        <v/>
      </c>
    </row>
    <row r="16881" spans="5:8" x14ac:dyDescent="0.25">
      <c r="E16881" s="18" t="str">
        <f t="shared" si="1071"/>
        <v/>
      </c>
      <c r="F16881" s="18" t="str">
        <f t="shared" si="1072"/>
        <v/>
      </c>
      <c r="G16881" s="18" t="str">
        <f t="shared" si="1073"/>
        <v/>
      </c>
      <c r="H16881" s="18" t="str">
        <f t="shared" si="1074"/>
        <v/>
      </c>
    </row>
    <row r="16882" spans="5:8" x14ac:dyDescent="0.25">
      <c r="E16882" s="18" t="str">
        <f t="shared" si="1071"/>
        <v/>
      </c>
      <c r="F16882" s="18" t="str">
        <f t="shared" si="1072"/>
        <v/>
      </c>
      <c r="G16882" s="18" t="str">
        <f t="shared" si="1073"/>
        <v/>
      </c>
      <c r="H16882" s="18" t="str">
        <f t="shared" si="1074"/>
        <v/>
      </c>
    </row>
    <row r="16883" spans="5:8" x14ac:dyDescent="0.25">
      <c r="E16883" s="18" t="str">
        <f t="shared" si="1071"/>
        <v/>
      </c>
      <c r="F16883" s="18" t="str">
        <f t="shared" si="1072"/>
        <v/>
      </c>
      <c r="G16883" s="18" t="str">
        <f t="shared" si="1073"/>
        <v/>
      </c>
      <c r="H16883" s="18" t="str">
        <f t="shared" si="1074"/>
        <v/>
      </c>
    </row>
    <row r="16884" spans="5:8" x14ac:dyDescent="0.25">
      <c r="E16884" s="18" t="str">
        <f t="shared" si="1071"/>
        <v/>
      </c>
      <c r="F16884" s="18" t="str">
        <f t="shared" si="1072"/>
        <v/>
      </c>
      <c r="G16884" s="18" t="str">
        <f t="shared" si="1073"/>
        <v/>
      </c>
      <c r="H16884" s="18" t="str">
        <f t="shared" si="1074"/>
        <v/>
      </c>
    </row>
    <row r="16885" spans="5:8" x14ac:dyDescent="0.25">
      <c r="E16885" s="18" t="str">
        <f t="shared" si="1071"/>
        <v/>
      </c>
      <c r="F16885" s="18" t="str">
        <f t="shared" si="1072"/>
        <v/>
      </c>
      <c r="G16885" s="18" t="str">
        <f t="shared" si="1073"/>
        <v/>
      </c>
      <c r="H16885" s="18" t="str">
        <f t="shared" si="1074"/>
        <v/>
      </c>
    </row>
    <row r="16886" spans="5:8" x14ac:dyDescent="0.25">
      <c r="E16886" s="18" t="str">
        <f t="shared" si="1071"/>
        <v/>
      </c>
      <c r="F16886" s="18" t="str">
        <f t="shared" si="1072"/>
        <v/>
      </c>
      <c r="G16886" s="18" t="str">
        <f t="shared" si="1073"/>
        <v/>
      </c>
      <c r="H16886" s="18" t="str">
        <f t="shared" si="1074"/>
        <v/>
      </c>
    </row>
    <row r="16887" spans="5:8" x14ac:dyDescent="0.25">
      <c r="E16887" s="18" t="str">
        <f t="shared" si="1071"/>
        <v/>
      </c>
      <c r="F16887" s="18" t="str">
        <f t="shared" si="1072"/>
        <v/>
      </c>
      <c r="G16887" s="18" t="str">
        <f t="shared" si="1073"/>
        <v/>
      </c>
      <c r="H16887" s="18" t="str">
        <f t="shared" si="1074"/>
        <v/>
      </c>
    </row>
    <row r="16888" spans="5:8" x14ac:dyDescent="0.25">
      <c r="E16888" s="18" t="str">
        <f t="shared" si="1071"/>
        <v/>
      </c>
      <c r="F16888" s="18" t="str">
        <f t="shared" si="1072"/>
        <v/>
      </c>
      <c r="G16888" s="18" t="str">
        <f t="shared" si="1073"/>
        <v/>
      </c>
      <c r="H16888" s="18" t="str">
        <f t="shared" si="1074"/>
        <v/>
      </c>
    </row>
    <row r="16889" spans="5:8" x14ac:dyDescent="0.25">
      <c r="E16889" s="18" t="str">
        <f t="shared" si="1071"/>
        <v/>
      </c>
      <c r="F16889" s="18" t="str">
        <f t="shared" si="1072"/>
        <v/>
      </c>
      <c r="G16889" s="18" t="str">
        <f t="shared" si="1073"/>
        <v/>
      </c>
      <c r="H16889" s="18" t="str">
        <f t="shared" si="1074"/>
        <v/>
      </c>
    </row>
    <row r="16890" spans="5:8" x14ac:dyDescent="0.25">
      <c r="E16890" s="18" t="str">
        <f t="shared" si="1071"/>
        <v/>
      </c>
      <c r="F16890" s="18" t="str">
        <f t="shared" si="1072"/>
        <v/>
      </c>
      <c r="G16890" s="18" t="str">
        <f t="shared" si="1073"/>
        <v/>
      </c>
      <c r="H16890" s="18" t="str">
        <f t="shared" si="1074"/>
        <v/>
      </c>
    </row>
    <row r="16891" spans="5:8" x14ac:dyDescent="0.25">
      <c r="E16891" s="18" t="str">
        <f t="shared" si="1071"/>
        <v/>
      </c>
      <c r="F16891" s="18" t="str">
        <f t="shared" si="1072"/>
        <v/>
      </c>
      <c r="G16891" s="18" t="str">
        <f t="shared" si="1073"/>
        <v/>
      </c>
      <c r="H16891" s="18" t="str">
        <f t="shared" si="1074"/>
        <v/>
      </c>
    </row>
    <row r="16892" spans="5:8" x14ac:dyDescent="0.25">
      <c r="E16892" s="18" t="str">
        <f t="shared" si="1071"/>
        <v/>
      </c>
      <c r="F16892" s="18" t="str">
        <f t="shared" si="1072"/>
        <v/>
      </c>
      <c r="G16892" s="18" t="str">
        <f t="shared" si="1073"/>
        <v/>
      </c>
      <c r="H16892" s="18" t="str">
        <f t="shared" si="1074"/>
        <v/>
      </c>
    </row>
    <row r="16893" spans="5:8" x14ac:dyDescent="0.25">
      <c r="E16893" s="18" t="str">
        <f t="shared" si="1071"/>
        <v/>
      </c>
      <c r="F16893" s="18" t="str">
        <f t="shared" si="1072"/>
        <v/>
      </c>
      <c r="G16893" s="18" t="str">
        <f t="shared" si="1073"/>
        <v/>
      </c>
      <c r="H16893" s="18" t="str">
        <f t="shared" si="1074"/>
        <v/>
      </c>
    </row>
    <row r="16894" spans="5:8" x14ac:dyDescent="0.25">
      <c r="E16894" s="18" t="str">
        <f t="shared" si="1071"/>
        <v/>
      </c>
      <c r="F16894" s="18" t="str">
        <f t="shared" si="1072"/>
        <v/>
      </c>
      <c r="G16894" s="18" t="str">
        <f t="shared" si="1073"/>
        <v/>
      </c>
      <c r="H16894" s="18" t="str">
        <f t="shared" si="1074"/>
        <v/>
      </c>
    </row>
    <row r="16895" spans="5:8" x14ac:dyDescent="0.25">
      <c r="E16895" s="18" t="str">
        <f t="shared" si="1071"/>
        <v/>
      </c>
      <c r="F16895" s="18" t="str">
        <f t="shared" si="1072"/>
        <v/>
      </c>
      <c r="G16895" s="18" t="str">
        <f t="shared" si="1073"/>
        <v/>
      </c>
      <c r="H16895" s="18" t="str">
        <f t="shared" si="1074"/>
        <v/>
      </c>
    </row>
    <row r="16896" spans="5:8" x14ac:dyDescent="0.25">
      <c r="E16896" s="18" t="str">
        <f t="shared" si="1071"/>
        <v/>
      </c>
      <c r="F16896" s="18" t="str">
        <f t="shared" si="1072"/>
        <v/>
      </c>
      <c r="G16896" s="18" t="str">
        <f t="shared" si="1073"/>
        <v/>
      </c>
      <c r="H16896" s="18" t="str">
        <f t="shared" si="1074"/>
        <v/>
      </c>
    </row>
    <row r="16897" spans="5:8" x14ac:dyDescent="0.25">
      <c r="E16897" s="18" t="str">
        <f t="shared" si="1071"/>
        <v/>
      </c>
      <c r="F16897" s="18" t="str">
        <f t="shared" si="1072"/>
        <v/>
      </c>
      <c r="G16897" s="18" t="str">
        <f t="shared" si="1073"/>
        <v/>
      </c>
      <c r="H16897" s="18" t="str">
        <f t="shared" si="1074"/>
        <v/>
      </c>
    </row>
    <row r="16898" spans="5:8" x14ac:dyDescent="0.25">
      <c r="E16898" s="18" t="str">
        <f t="shared" si="1071"/>
        <v/>
      </c>
      <c r="F16898" s="18" t="str">
        <f t="shared" si="1072"/>
        <v/>
      </c>
      <c r="G16898" s="18" t="str">
        <f t="shared" si="1073"/>
        <v/>
      </c>
      <c r="H16898" s="18" t="str">
        <f t="shared" si="1074"/>
        <v/>
      </c>
    </row>
    <row r="16899" spans="5:8" x14ac:dyDescent="0.25">
      <c r="E16899" s="18" t="str">
        <f t="shared" si="1071"/>
        <v/>
      </c>
      <c r="F16899" s="18" t="str">
        <f t="shared" si="1072"/>
        <v/>
      </c>
      <c r="G16899" s="18" t="str">
        <f t="shared" si="1073"/>
        <v/>
      </c>
      <c r="H16899" s="18" t="str">
        <f t="shared" si="1074"/>
        <v/>
      </c>
    </row>
    <row r="16900" spans="5:8" x14ac:dyDescent="0.25">
      <c r="E16900" s="18" t="str">
        <f t="shared" si="1071"/>
        <v/>
      </c>
      <c r="F16900" s="18" t="str">
        <f t="shared" si="1072"/>
        <v/>
      </c>
      <c r="G16900" s="18" t="str">
        <f t="shared" si="1073"/>
        <v/>
      </c>
      <c r="H16900" s="18" t="str">
        <f t="shared" si="1074"/>
        <v/>
      </c>
    </row>
    <row r="16901" spans="5:8" x14ac:dyDescent="0.25">
      <c r="E16901" s="18" t="str">
        <f t="shared" si="1071"/>
        <v/>
      </c>
      <c r="F16901" s="18" t="str">
        <f t="shared" si="1072"/>
        <v/>
      </c>
      <c r="G16901" s="18" t="str">
        <f t="shared" si="1073"/>
        <v/>
      </c>
      <c r="H16901" s="18" t="str">
        <f t="shared" si="1074"/>
        <v/>
      </c>
    </row>
    <row r="16902" spans="5:8" x14ac:dyDescent="0.25">
      <c r="E16902" s="18" t="str">
        <f t="shared" ref="E16902:E16965" si="1075">IF($C16902="","",IFERROR(INDEX(ItemPriceCol,MATCH($C16902,ItemName,0)),""))</f>
        <v/>
      </c>
      <c r="F16902" s="18" t="str">
        <f t="shared" ref="F16902:F16965" si="1076">IF(OR($D16902="",$E16902=""),"",$D16902*$E16902)</f>
        <v/>
      </c>
      <c r="G16902" s="18" t="str">
        <f t="shared" ref="G16902:G16965" si="1077">IF($C16902="","",IFERROR(INDEX(ItemCostCol,MATCH($C16902,ItemName,0)),""))</f>
        <v/>
      </c>
      <c r="H16902" s="18" t="str">
        <f t="shared" ref="H16902:H16965" si="1078">IF(OR($F16902="",$G16902=""),"",$F16902-$D16902*$G16902)</f>
        <v/>
      </c>
    </row>
    <row r="16903" spans="5:8" x14ac:dyDescent="0.25">
      <c r="E16903" s="18" t="str">
        <f t="shared" si="1075"/>
        <v/>
      </c>
      <c r="F16903" s="18" t="str">
        <f t="shared" si="1076"/>
        <v/>
      </c>
      <c r="G16903" s="18" t="str">
        <f t="shared" si="1077"/>
        <v/>
      </c>
      <c r="H16903" s="18" t="str">
        <f t="shared" si="1078"/>
        <v/>
      </c>
    </row>
    <row r="16904" spans="5:8" x14ac:dyDescent="0.25">
      <c r="E16904" s="18" t="str">
        <f t="shared" si="1075"/>
        <v/>
      </c>
      <c r="F16904" s="18" t="str">
        <f t="shared" si="1076"/>
        <v/>
      </c>
      <c r="G16904" s="18" t="str">
        <f t="shared" si="1077"/>
        <v/>
      </c>
      <c r="H16904" s="18" t="str">
        <f t="shared" si="1078"/>
        <v/>
      </c>
    </row>
    <row r="16905" spans="5:8" x14ac:dyDescent="0.25">
      <c r="E16905" s="18" t="str">
        <f t="shared" si="1075"/>
        <v/>
      </c>
      <c r="F16905" s="18" t="str">
        <f t="shared" si="1076"/>
        <v/>
      </c>
      <c r="G16905" s="18" t="str">
        <f t="shared" si="1077"/>
        <v/>
      </c>
      <c r="H16905" s="18" t="str">
        <f t="shared" si="1078"/>
        <v/>
      </c>
    </row>
    <row r="16906" spans="5:8" x14ac:dyDescent="0.25">
      <c r="E16906" s="18" t="str">
        <f t="shared" si="1075"/>
        <v/>
      </c>
      <c r="F16906" s="18" t="str">
        <f t="shared" si="1076"/>
        <v/>
      </c>
      <c r="G16906" s="18" t="str">
        <f t="shared" si="1077"/>
        <v/>
      </c>
      <c r="H16906" s="18" t="str">
        <f t="shared" si="1078"/>
        <v/>
      </c>
    </row>
    <row r="16907" spans="5:8" x14ac:dyDescent="0.25">
      <c r="E16907" s="18" t="str">
        <f t="shared" si="1075"/>
        <v/>
      </c>
      <c r="F16907" s="18" t="str">
        <f t="shared" si="1076"/>
        <v/>
      </c>
      <c r="G16907" s="18" t="str">
        <f t="shared" si="1077"/>
        <v/>
      </c>
      <c r="H16907" s="18" t="str">
        <f t="shared" si="1078"/>
        <v/>
      </c>
    </row>
    <row r="16908" spans="5:8" x14ac:dyDescent="0.25">
      <c r="E16908" s="18" t="str">
        <f t="shared" si="1075"/>
        <v/>
      </c>
      <c r="F16908" s="18" t="str">
        <f t="shared" si="1076"/>
        <v/>
      </c>
      <c r="G16908" s="18" t="str">
        <f t="shared" si="1077"/>
        <v/>
      </c>
      <c r="H16908" s="18" t="str">
        <f t="shared" si="1078"/>
        <v/>
      </c>
    </row>
    <row r="16909" spans="5:8" x14ac:dyDescent="0.25">
      <c r="E16909" s="18" t="str">
        <f t="shared" si="1075"/>
        <v/>
      </c>
      <c r="F16909" s="18" t="str">
        <f t="shared" si="1076"/>
        <v/>
      </c>
      <c r="G16909" s="18" t="str">
        <f t="shared" si="1077"/>
        <v/>
      </c>
      <c r="H16909" s="18" t="str">
        <f t="shared" si="1078"/>
        <v/>
      </c>
    </row>
    <row r="16910" spans="5:8" x14ac:dyDescent="0.25">
      <c r="E16910" s="18" t="str">
        <f t="shared" si="1075"/>
        <v/>
      </c>
      <c r="F16910" s="18" t="str">
        <f t="shared" si="1076"/>
        <v/>
      </c>
      <c r="G16910" s="18" t="str">
        <f t="shared" si="1077"/>
        <v/>
      </c>
      <c r="H16910" s="18" t="str">
        <f t="shared" si="1078"/>
        <v/>
      </c>
    </row>
    <row r="16911" spans="5:8" x14ac:dyDescent="0.25">
      <c r="E16911" s="18" t="str">
        <f t="shared" si="1075"/>
        <v/>
      </c>
      <c r="F16911" s="18" t="str">
        <f t="shared" si="1076"/>
        <v/>
      </c>
      <c r="G16911" s="18" t="str">
        <f t="shared" si="1077"/>
        <v/>
      </c>
      <c r="H16911" s="18" t="str">
        <f t="shared" si="1078"/>
        <v/>
      </c>
    </row>
    <row r="16912" spans="5:8" x14ac:dyDescent="0.25">
      <c r="E16912" s="18" t="str">
        <f t="shared" si="1075"/>
        <v/>
      </c>
      <c r="F16912" s="18" t="str">
        <f t="shared" si="1076"/>
        <v/>
      </c>
      <c r="G16912" s="18" t="str">
        <f t="shared" si="1077"/>
        <v/>
      </c>
      <c r="H16912" s="18" t="str">
        <f t="shared" si="1078"/>
        <v/>
      </c>
    </row>
    <row r="16913" spans="5:8" x14ac:dyDescent="0.25">
      <c r="E16913" s="18" t="str">
        <f t="shared" si="1075"/>
        <v/>
      </c>
      <c r="F16913" s="18" t="str">
        <f t="shared" si="1076"/>
        <v/>
      </c>
      <c r="G16913" s="18" t="str">
        <f t="shared" si="1077"/>
        <v/>
      </c>
      <c r="H16913" s="18" t="str">
        <f t="shared" si="1078"/>
        <v/>
      </c>
    </row>
    <row r="16914" spans="5:8" x14ac:dyDescent="0.25">
      <c r="E16914" s="18" t="str">
        <f t="shared" si="1075"/>
        <v/>
      </c>
      <c r="F16914" s="18" t="str">
        <f t="shared" si="1076"/>
        <v/>
      </c>
      <c r="G16914" s="18" t="str">
        <f t="shared" si="1077"/>
        <v/>
      </c>
      <c r="H16914" s="18" t="str">
        <f t="shared" si="1078"/>
        <v/>
      </c>
    </row>
    <row r="16915" spans="5:8" x14ac:dyDescent="0.25">
      <c r="E16915" s="18" t="str">
        <f t="shared" si="1075"/>
        <v/>
      </c>
      <c r="F16915" s="18" t="str">
        <f t="shared" si="1076"/>
        <v/>
      </c>
      <c r="G16915" s="18" t="str">
        <f t="shared" si="1077"/>
        <v/>
      </c>
      <c r="H16915" s="18" t="str">
        <f t="shared" si="1078"/>
        <v/>
      </c>
    </row>
    <row r="16916" spans="5:8" x14ac:dyDescent="0.25">
      <c r="E16916" s="18" t="str">
        <f t="shared" si="1075"/>
        <v/>
      </c>
      <c r="F16916" s="18" t="str">
        <f t="shared" si="1076"/>
        <v/>
      </c>
      <c r="G16916" s="18" t="str">
        <f t="shared" si="1077"/>
        <v/>
      </c>
      <c r="H16916" s="18" t="str">
        <f t="shared" si="1078"/>
        <v/>
      </c>
    </row>
    <row r="16917" spans="5:8" x14ac:dyDescent="0.25">
      <c r="E16917" s="18" t="str">
        <f t="shared" si="1075"/>
        <v/>
      </c>
      <c r="F16917" s="18" t="str">
        <f t="shared" si="1076"/>
        <v/>
      </c>
      <c r="G16917" s="18" t="str">
        <f t="shared" si="1077"/>
        <v/>
      </c>
      <c r="H16917" s="18" t="str">
        <f t="shared" si="1078"/>
        <v/>
      </c>
    </row>
    <row r="16918" spans="5:8" x14ac:dyDescent="0.25">
      <c r="E16918" s="18" t="str">
        <f t="shared" si="1075"/>
        <v/>
      </c>
      <c r="F16918" s="18" t="str">
        <f t="shared" si="1076"/>
        <v/>
      </c>
      <c r="G16918" s="18" t="str">
        <f t="shared" si="1077"/>
        <v/>
      </c>
      <c r="H16918" s="18" t="str">
        <f t="shared" si="1078"/>
        <v/>
      </c>
    </row>
    <row r="16919" spans="5:8" x14ac:dyDescent="0.25">
      <c r="E16919" s="18" t="str">
        <f t="shared" si="1075"/>
        <v/>
      </c>
      <c r="F16919" s="18" t="str">
        <f t="shared" si="1076"/>
        <v/>
      </c>
      <c r="G16919" s="18" t="str">
        <f t="shared" si="1077"/>
        <v/>
      </c>
      <c r="H16919" s="18" t="str">
        <f t="shared" si="1078"/>
        <v/>
      </c>
    </row>
    <row r="16920" spans="5:8" x14ac:dyDescent="0.25">
      <c r="E16920" s="18" t="str">
        <f t="shared" si="1075"/>
        <v/>
      </c>
      <c r="F16920" s="18" t="str">
        <f t="shared" si="1076"/>
        <v/>
      </c>
      <c r="G16920" s="18" t="str">
        <f t="shared" si="1077"/>
        <v/>
      </c>
      <c r="H16920" s="18" t="str">
        <f t="shared" si="1078"/>
        <v/>
      </c>
    </row>
    <row r="16921" spans="5:8" x14ac:dyDescent="0.25">
      <c r="E16921" s="18" t="str">
        <f t="shared" si="1075"/>
        <v/>
      </c>
      <c r="F16921" s="18" t="str">
        <f t="shared" si="1076"/>
        <v/>
      </c>
      <c r="G16921" s="18" t="str">
        <f t="shared" si="1077"/>
        <v/>
      </c>
      <c r="H16921" s="18" t="str">
        <f t="shared" si="1078"/>
        <v/>
      </c>
    </row>
    <row r="16922" spans="5:8" x14ac:dyDescent="0.25">
      <c r="E16922" s="18" t="str">
        <f t="shared" si="1075"/>
        <v/>
      </c>
      <c r="F16922" s="18" t="str">
        <f t="shared" si="1076"/>
        <v/>
      </c>
      <c r="G16922" s="18" t="str">
        <f t="shared" si="1077"/>
        <v/>
      </c>
      <c r="H16922" s="18" t="str">
        <f t="shared" si="1078"/>
        <v/>
      </c>
    </row>
    <row r="16923" spans="5:8" x14ac:dyDescent="0.25">
      <c r="E16923" s="18" t="str">
        <f t="shared" si="1075"/>
        <v/>
      </c>
      <c r="F16923" s="18" t="str">
        <f t="shared" si="1076"/>
        <v/>
      </c>
      <c r="G16923" s="18" t="str">
        <f t="shared" si="1077"/>
        <v/>
      </c>
      <c r="H16923" s="18" t="str">
        <f t="shared" si="1078"/>
        <v/>
      </c>
    </row>
    <row r="16924" spans="5:8" x14ac:dyDescent="0.25">
      <c r="E16924" s="18" t="str">
        <f t="shared" si="1075"/>
        <v/>
      </c>
      <c r="F16924" s="18" t="str">
        <f t="shared" si="1076"/>
        <v/>
      </c>
      <c r="G16924" s="18" t="str">
        <f t="shared" si="1077"/>
        <v/>
      </c>
      <c r="H16924" s="18" t="str">
        <f t="shared" si="1078"/>
        <v/>
      </c>
    </row>
    <row r="16925" spans="5:8" x14ac:dyDescent="0.25">
      <c r="E16925" s="18" t="str">
        <f t="shared" si="1075"/>
        <v/>
      </c>
      <c r="F16925" s="18" t="str">
        <f t="shared" si="1076"/>
        <v/>
      </c>
      <c r="G16925" s="18" t="str">
        <f t="shared" si="1077"/>
        <v/>
      </c>
      <c r="H16925" s="18" t="str">
        <f t="shared" si="1078"/>
        <v/>
      </c>
    </row>
    <row r="16926" spans="5:8" x14ac:dyDescent="0.25">
      <c r="E16926" s="18" t="str">
        <f t="shared" si="1075"/>
        <v/>
      </c>
      <c r="F16926" s="18" t="str">
        <f t="shared" si="1076"/>
        <v/>
      </c>
      <c r="G16926" s="18" t="str">
        <f t="shared" si="1077"/>
        <v/>
      </c>
      <c r="H16926" s="18" t="str">
        <f t="shared" si="1078"/>
        <v/>
      </c>
    </row>
    <row r="16927" spans="5:8" x14ac:dyDescent="0.25">
      <c r="E16927" s="18" t="str">
        <f t="shared" si="1075"/>
        <v/>
      </c>
      <c r="F16927" s="18" t="str">
        <f t="shared" si="1076"/>
        <v/>
      </c>
      <c r="G16927" s="18" t="str">
        <f t="shared" si="1077"/>
        <v/>
      </c>
      <c r="H16927" s="18" t="str">
        <f t="shared" si="1078"/>
        <v/>
      </c>
    </row>
    <row r="16928" spans="5:8" x14ac:dyDescent="0.25">
      <c r="E16928" s="18" t="str">
        <f t="shared" si="1075"/>
        <v/>
      </c>
      <c r="F16928" s="18" t="str">
        <f t="shared" si="1076"/>
        <v/>
      </c>
      <c r="G16928" s="18" t="str">
        <f t="shared" si="1077"/>
        <v/>
      </c>
      <c r="H16928" s="18" t="str">
        <f t="shared" si="1078"/>
        <v/>
      </c>
    </row>
    <row r="16929" spans="5:8" x14ac:dyDescent="0.25">
      <c r="E16929" s="18" t="str">
        <f t="shared" si="1075"/>
        <v/>
      </c>
      <c r="F16929" s="18" t="str">
        <f t="shared" si="1076"/>
        <v/>
      </c>
      <c r="G16929" s="18" t="str">
        <f t="shared" si="1077"/>
        <v/>
      </c>
      <c r="H16929" s="18" t="str">
        <f t="shared" si="1078"/>
        <v/>
      </c>
    </row>
    <row r="16930" spans="5:8" x14ac:dyDescent="0.25">
      <c r="E16930" s="18" t="str">
        <f t="shared" si="1075"/>
        <v/>
      </c>
      <c r="F16930" s="18" t="str">
        <f t="shared" si="1076"/>
        <v/>
      </c>
      <c r="G16930" s="18" t="str">
        <f t="shared" si="1077"/>
        <v/>
      </c>
      <c r="H16930" s="18" t="str">
        <f t="shared" si="1078"/>
        <v/>
      </c>
    </row>
    <row r="16931" spans="5:8" x14ac:dyDescent="0.25">
      <c r="E16931" s="18" t="str">
        <f t="shared" si="1075"/>
        <v/>
      </c>
      <c r="F16931" s="18" t="str">
        <f t="shared" si="1076"/>
        <v/>
      </c>
      <c r="G16931" s="18" t="str">
        <f t="shared" si="1077"/>
        <v/>
      </c>
      <c r="H16931" s="18" t="str">
        <f t="shared" si="1078"/>
        <v/>
      </c>
    </row>
    <row r="16932" spans="5:8" x14ac:dyDescent="0.25">
      <c r="E16932" s="18" t="str">
        <f t="shared" si="1075"/>
        <v/>
      </c>
      <c r="F16932" s="18" t="str">
        <f t="shared" si="1076"/>
        <v/>
      </c>
      <c r="G16932" s="18" t="str">
        <f t="shared" si="1077"/>
        <v/>
      </c>
      <c r="H16932" s="18" t="str">
        <f t="shared" si="1078"/>
        <v/>
      </c>
    </row>
    <row r="16933" spans="5:8" x14ac:dyDescent="0.25">
      <c r="E16933" s="18" t="str">
        <f t="shared" si="1075"/>
        <v/>
      </c>
      <c r="F16933" s="18" t="str">
        <f t="shared" si="1076"/>
        <v/>
      </c>
      <c r="G16933" s="18" t="str">
        <f t="shared" si="1077"/>
        <v/>
      </c>
      <c r="H16933" s="18" t="str">
        <f t="shared" si="1078"/>
        <v/>
      </c>
    </row>
    <row r="16934" spans="5:8" x14ac:dyDescent="0.25">
      <c r="E16934" s="18" t="str">
        <f t="shared" si="1075"/>
        <v/>
      </c>
      <c r="F16934" s="18" t="str">
        <f t="shared" si="1076"/>
        <v/>
      </c>
      <c r="G16934" s="18" t="str">
        <f t="shared" si="1077"/>
        <v/>
      </c>
      <c r="H16934" s="18" t="str">
        <f t="shared" si="1078"/>
        <v/>
      </c>
    </row>
    <row r="16935" spans="5:8" x14ac:dyDescent="0.25">
      <c r="E16935" s="18" t="str">
        <f t="shared" si="1075"/>
        <v/>
      </c>
      <c r="F16935" s="18" t="str">
        <f t="shared" si="1076"/>
        <v/>
      </c>
      <c r="G16935" s="18" t="str">
        <f t="shared" si="1077"/>
        <v/>
      </c>
      <c r="H16935" s="18" t="str">
        <f t="shared" si="1078"/>
        <v/>
      </c>
    </row>
    <row r="16936" spans="5:8" x14ac:dyDescent="0.25">
      <c r="E16936" s="18" t="str">
        <f t="shared" si="1075"/>
        <v/>
      </c>
      <c r="F16936" s="18" t="str">
        <f t="shared" si="1076"/>
        <v/>
      </c>
      <c r="G16936" s="18" t="str">
        <f t="shared" si="1077"/>
        <v/>
      </c>
      <c r="H16936" s="18" t="str">
        <f t="shared" si="1078"/>
        <v/>
      </c>
    </row>
    <row r="16937" spans="5:8" x14ac:dyDescent="0.25">
      <c r="E16937" s="18" t="str">
        <f t="shared" si="1075"/>
        <v/>
      </c>
      <c r="F16937" s="18" t="str">
        <f t="shared" si="1076"/>
        <v/>
      </c>
      <c r="G16937" s="18" t="str">
        <f t="shared" si="1077"/>
        <v/>
      </c>
      <c r="H16937" s="18" t="str">
        <f t="shared" si="1078"/>
        <v/>
      </c>
    </row>
    <row r="16938" spans="5:8" x14ac:dyDescent="0.25">
      <c r="E16938" s="18" t="str">
        <f t="shared" si="1075"/>
        <v/>
      </c>
      <c r="F16938" s="18" t="str">
        <f t="shared" si="1076"/>
        <v/>
      </c>
      <c r="G16938" s="18" t="str">
        <f t="shared" si="1077"/>
        <v/>
      </c>
      <c r="H16938" s="18" t="str">
        <f t="shared" si="1078"/>
        <v/>
      </c>
    </row>
    <row r="16939" spans="5:8" x14ac:dyDescent="0.25">
      <c r="E16939" s="18" t="str">
        <f t="shared" si="1075"/>
        <v/>
      </c>
      <c r="F16939" s="18" t="str">
        <f t="shared" si="1076"/>
        <v/>
      </c>
      <c r="G16939" s="18" t="str">
        <f t="shared" si="1077"/>
        <v/>
      </c>
      <c r="H16939" s="18" t="str">
        <f t="shared" si="1078"/>
        <v/>
      </c>
    </row>
    <row r="16940" spans="5:8" x14ac:dyDescent="0.25">
      <c r="E16940" s="18" t="str">
        <f t="shared" si="1075"/>
        <v/>
      </c>
      <c r="F16940" s="18" t="str">
        <f t="shared" si="1076"/>
        <v/>
      </c>
      <c r="G16940" s="18" t="str">
        <f t="shared" si="1077"/>
        <v/>
      </c>
      <c r="H16940" s="18" t="str">
        <f t="shared" si="1078"/>
        <v/>
      </c>
    </row>
    <row r="16941" spans="5:8" x14ac:dyDescent="0.25">
      <c r="E16941" s="18" t="str">
        <f t="shared" si="1075"/>
        <v/>
      </c>
      <c r="F16941" s="18" t="str">
        <f t="shared" si="1076"/>
        <v/>
      </c>
      <c r="G16941" s="18" t="str">
        <f t="shared" si="1077"/>
        <v/>
      </c>
      <c r="H16941" s="18" t="str">
        <f t="shared" si="1078"/>
        <v/>
      </c>
    </row>
    <row r="16942" spans="5:8" x14ac:dyDescent="0.25">
      <c r="E16942" s="18" t="str">
        <f t="shared" si="1075"/>
        <v/>
      </c>
      <c r="F16942" s="18" t="str">
        <f t="shared" si="1076"/>
        <v/>
      </c>
      <c r="G16942" s="18" t="str">
        <f t="shared" si="1077"/>
        <v/>
      </c>
      <c r="H16942" s="18" t="str">
        <f t="shared" si="1078"/>
        <v/>
      </c>
    </row>
    <row r="16943" spans="5:8" x14ac:dyDescent="0.25">
      <c r="E16943" s="18" t="str">
        <f t="shared" si="1075"/>
        <v/>
      </c>
      <c r="F16943" s="18" t="str">
        <f t="shared" si="1076"/>
        <v/>
      </c>
      <c r="G16943" s="18" t="str">
        <f t="shared" si="1077"/>
        <v/>
      </c>
      <c r="H16943" s="18" t="str">
        <f t="shared" si="1078"/>
        <v/>
      </c>
    </row>
    <row r="16944" spans="5:8" x14ac:dyDescent="0.25">
      <c r="E16944" s="18" t="str">
        <f t="shared" si="1075"/>
        <v/>
      </c>
      <c r="F16944" s="18" t="str">
        <f t="shared" si="1076"/>
        <v/>
      </c>
      <c r="G16944" s="18" t="str">
        <f t="shared" si="1077"/>
        <v/>
      </c>
      <c r="H16944" s="18" t="str">
        <f t="shared" si="1078"/>
        <v/>
      </c>
    </row>
    <row r="16945" spans="5:8" x14ac:dyDescent="0.25">
      <c r="E16945" s="18" t="str">
        <f t="shared" si="1075"/>
        <v/>
      </c>
      <c r="F16945" s="18" t="str">
        <f t="shared" si="1076"/>
        <v/>
      </c>
      <c r="G16945" s="18" t="str">
        <f t="shared" si="1077"/>
        <v/>
      </c>
      <c r="H16945" s="18" t="str">
        <f t="shared" si="1078"/>
        <v/>
      </c>
    </row>
    <row r="16946" spans="5:8" x14ac:dyDescent="0.25">
      <c r="E16946" s="18" t="str">
        <f t="shared" si="1075"/>
        <v/>
      </c>
      <c r="F16946" s="18" t="str">
        <f t="shared" si="1076"/>
        <v/>
      </c>
      <c r="G16946" s="18" t="str">
        <f t="shared" si="1077"/>
        <v/>
      </c>
      <c r="H16946" s="18" t="str">
        <f t="shared" si="1078"/>
        <v/>
      </c>
    </row>
    <row r="16947" spans="5:8" x14ac:dyDescent="0.25">
      <c r="E16947" s="18" t="str">
        <f t="shared" si="1075"/>
        <v/>
      </c>
      <c r="F16947" s="18" t="str">
        <f t="shared" si="1076"/>
        <v/>
      </c>
      <c r="G16947" s="18" t="str">
        <f t="shared" si="1077"/>
        <v/>
      </c>
      <c r="H16947" s="18" t="str">
        <f t="shared" si="1078"/>
        <v/>
      </c>
    </row>
    <row r="16948" spans="5:8" x14ac:dyDescent="0.25">
      <c r="E16948" s="18" t="str">
        <f t="shared" si="1075"/>
        <v/>
      </c>
      <c r="F16948" s="18" t="str">
        <f t="shared" si="1076"/>
        <v/>
      </c>
      <c r="G16948" s="18" t="str">
        <f t="shared" si="1077"/>
        <v/>
      </c>
      <c r="H16948" s="18" t="str">
        <f t="shared" si="1078"/>
        <v/>
      </c>
    </row>
    <row r="16949" spans="5:8" x14ac:dyDescent="0.25">
      <c r="E16949" s="18" t="str">
        <f t="shared" si="1075"/>
        <v/>
      </c>
      <c r="F16949" s="18" t="str">
        <f t="shared" si="1076"/>
        <v/>
      </c>
      <c r="G16949" s="18" t="str">
        <f t="shared" si="1077"/>
        <v/>
      </c>
      <c r="H16949" s="18" t="str">
        <f t="shared" si="1078"/>
        <v/>
      </c>
    </row>
    <row r="16950" spans="5:8" x14ac:dyDescent="0.25">
      <c r="E16950" s="18" t="str">
        <f t="shared" si="1075"/>
        <v/>
      </c>
      <c r="F16950" s="18" t="str">
        <f t="shared" si="1076"/>
        <v/>
      </c>
      <c r="G16950" s="18" t="str">
        <f t="shared" si="1077"/>
        <v/>
      </c>
      <c r="H16950" s="18" t="str">
        <f t="shared" si="1078"/>
        <v/>
      </c>
    </row>
    <row r="16951" spans="5:8" x14ac:dyDescent="0.25">
      <c r="E16951" s="18" t="str">
        <f t="shared" si="1075"/>
        <v/>
      </c>
      <c r="F16951" s="18" t="str">
        <f t="shared" si="1076"/>
        <v/>
      </c>
      <c r="G16951" s="18" t="str">
        <f t="shared" si="1077"/>
        <v/>
      </c>
      <c r="H16951" s="18" t="str">
        <f t="shared" si="1078"/>
        <v/>
      </c>
    </row>
    <row r="16952" spans="5:8" x14ac:dyDescent="0.25">
      <c r="E16952" s="18" t="str">
        <f t="shared" si="1075"/>
        <v/>
      </c>
      <c r="F16952" s="18" t="str">
        <f t="shared" si="1076"/>
        <v/>
      </c>
      <c r="G16952" s="18" t="str">
        <f t="shared" si="1077"/>
        <v/>
      </c>
      <c r="H16952" s="18" t="str">
        <f t="shared" si="1078"/>
        <v/>
      </c>
    </row>
    <row r="16953" spans="5:8" x14ac:dyDescent="0.25">
      <c r="E16953" s="18" t="str">
        <f t="shared" si="1075"/>
        <v/>
      </c>
      <c r="F16953" s="18" t="str">
        <f t="shared" si="1076"/>
        <v/>
      </c>
      <c r="G16953" s="18" t="str">
        <f t="shared" si="1077"/>
        <v/>
      </c>
      <c r="H16953" s="18" t="str">
        <f t="shared" si="1078"/>
        <v/>
      </c>
    </row>
    <row r="16954" spans="5:8" x14ac:dyDescent="0.25">
      <c r="E16954" s="18" t="str">
        <f t="shared" si="1075"/>
        <v/>
      </c>
      <c r="F16954" s="18" t="str">
        <f t="shared" si="1076"/>
        <v/>
      </c>
      <c r="G16954" s="18" t="str">
        <f t="shared" si="1077"/>
        <v/>
      </c>
      <c r="H16954" s="18" t="str">
        <f t="shared" si="1078"/>
        <v/>
      </c>
    </row>
    <row r="16955" spans="5:8" x14ac:dyDescent="0.25">
      <c r="E16955" s="18" t="str">
        <f t="shared" si="1075"/>
        <v/>
      </c>
      <c r="F16955" s="18" t="str">
        <f t="shared" si="1076"/>
        <v/>
      </c>
      <c r="G16955" s="18" t="str">
        <f t="shared" si="1077"/>
        <v/>
      </c>
      <c r="H16955" s="18" t="str">
        <f t="shared" si="1078"/>
        <v/>
      </c>
    </row>
    <row r="16956" spans="5:8" x14ac:dyDescent="0.25">
      <c r="E16956" s="18" t="str">
        <f t="shared" si="1075"/>
        <v/>
      </c>
      <c r="F16956" s="18" t="str">
        <f t="shared" si="1076"/>
        <v/>
      </c>
      <c r="G16956" s="18" t="str">
        <f t="shared" si="1077"/>
        <v/>
      </c>
      <c r="H16956" s="18" t="str">
        <f t="shared" si="1078"/>
        <v/>
      </c>
    </row>
    <row r="16957" spans="5:8" x14ac:dyDescent="0.25">
      <c r="E16957" s="18" t="str">
        <f t="shared" si="1075"/>
        <v/>
      </c>
      <c r="F16957" s="18" t="str">
        <f t="shared" si="1076"/>
        <v/>
      </c>
      <c r="G16957" s="18" t="str">
        <f t="shared" si="1077"/>
        <v/>
      </c>
      <c r="H16957" s="18" t="str">
        <f t="shared" si="1078"/>
        <v/>
      </c>
    </row>
    <row r="16958" spans="5:8" x14ac:dyDescent="0.25">
      <c r="E16958" s="18" t="str">
        <f t="shared" si="1075"/>
        <v/>
      </c>
      <c r="F16958" s="18" t="str">
        <f t="shared" si="1076"/>
        <v/>
      </c>
      <c r="G16958" s="18" t="str">
        <f t="shared" si="1077"/>
        <v/>
      </c>
      <c r="H16958" s="18" t="str">
        <f t="shared" si="1078"/>
        <v/>
      </c>
    </row>
    <row r="16959" spans="5:8" x14ac:dyDescent="0.25">
      <c r="E16959" s="18" t="str">
        <f t="shared" si="1075"/>
        <v/>
      </c>
      <c r="F16959" s="18" t="str">
        <f t="shared" si="1076"/>
        <v/>
      </c>
      <c r="G16959" s="18" t="str">
        <f t="shared" si="1077"/>
        <v/>
      </c>
      <c r="H16959" s="18" t="str">
        <f t="shared" si="1078"/>
        <v/>
      </c>
    </row>
    <row r="16960" spans="5:8" x14ac:dyDescent="0.25">
      <c r="E16960" s="18" t="str">
        <f t="shared" si="1075"/>
        <v/>
      </c>
      <c r="F16960" s="18" t="str">
        <f t="shared" si="1076"/>
        <v/>
      </c>
      <c r="G16960" s="18" t="str">
        <f t="shared" si="1077"/>
        <v/>
      </c>
      <c r="H16960" s="18" t="str">
        <f t="shared" si="1078"/>
        <v/>
      </c>
    </row>
    <row r="16961" spans="5:8" x14ac:dyDescent="0.25">
      <c r="E16961" s="18" t="str">
        <f t="shared" si="1075"/>
        <v/>
      </c>
      <c r="F16961" s="18" t="str">
        <f t="shared" si="1076"/>
        <v/>
      </c>
      <c r="G16961" s="18" t="str">
        <f t="shared" si="1077"/>
        <v/>
      </c>
      <c r="H16961" s="18" t="str">
        <f t="shared" si="1078"/>
        <v/>
      </c>
    </row>
    <row r="16962" spans="5:8" x14ac:dyDescent="0.25">
      <c r="E16962" s="18" t="str">
        <f t="shared" si="1075"/>
        <v/>
      </c>
      <c r="F16962" s="18" t="str">
        <f t="shared" si="1076"/>
        <v/>
      </c>
      <c r="G16962" s="18" t="str">
        <f t="shared" si="1077"/>
        <v/>
      </c>
      <c r="H16962" s="18" t="str">
        <f t="shared" si="1078"/>
        <v/>
      </c>
    </row>
    <row r="16963" spans="5:8" x14ac:dyDescent="0.25">
      <c r="E16963" s="18" t="str">
        <f t="shared" si="1075"/>
        <v/>
      </c>
      <c r="F16963" s="18" t="str">
        <f t="shared" si="1076"/>
        <v/>
      </c>
      <c r="G16963" s="18" t="str">
        <f t="shared" si="1077"/>
        <v/>
      </c>
      <c r="H16963" s="18" t="str">
        <f t="shared" si="1078"/>
        <v/>
      </c>
    </row>
    <row r="16964" spans="5:8" x14ac:dyDescent="0.25">
      <c r="E16964" s="18" t="str">
        <f t="shared" si="1075"/>
        <v/>
      </c>
      <c r="F16964" s="18" t="str">
        <f t="shared" si="1076"/>
        <v/>
      </c>
      <c r="G16964" s="18" t="str">
        <f t="shared" si="1077"/>
        <v/>
      </c>
      <c r="H16964" s="18" t="str">
        <f t="shared" si="1078"/>
        <v/>
      </c>
    </row>
    <row r="16965" spans="5:8" x14ac:dyDescent="0.25">
      <c r="E16965" s="18" t="str">
        <f t="shared" si="1075"/>
        <v/>
      </c>
      <c r="F16965" s="18" t="str">
        <f t="shared" si="1076"/>
        <v/>
      </c>
      <c r="G16965" s="18" t="str">
        <f t="shared" si="1077"/>
        <v/>
      </c>
      <c r="H16965" s="18" t="str">
        <f t="shared" si="1078"/>
        <v/>
      </c>
    </row>
    <row r="16966" spans="5:8" x14ac:dyDescent="0.25">
      <c r="E16966" s="18" t="str">
        <f t="shared" ref="E16966:E17029" si="1079">IF($C16966="","",IFERROR(INDEX(ItemPriceCol,MATCH($C16966,ItemName,0)),""))</f>
        <v/>
      </c>
      <c r="F16966" s="18" t="str">
        <f t="shared" ref="F16966:F17029" si="1080">IF(OR($D16966="",$E16966=""),"",$D16966*$E16966)</f>
        <v/>
      </c>
      <c r="G16966" s="18" t="str">
        <f t="shared" ref="G16966:G17029" si="1081">IF($C16966="","",IFERROR(INDEX(ItemCostCol,MATCH($C16966,ItemName,0)),""))</f>
        <v/>
      </c>
      <c r="H16966" s="18" t="str">
        <f t="shared" ref="H16966:H17029" si="1082">IF(OR($F16966="",$G16966=""),"",$F16966-$D16966*$G16966)</f>
        <v/>
      </c>
    </row>
    <row r="16967" spans="5:8" x14ac:dyDescent="0.25">
      <c r="E16967" s="18" t="str">
        <f t="shared" si="1079"/>
        <v/>
      </c>
      <c r="F16967" s="18" t="str">
        <f t="shared" si="1080"/>
        <v/>
      </c>
      <c r="G16967" s="18" t="str">
        <f t="shared" si="1081"/>
        <v/>
      </c>
      <c r="H16967" s="18" t="str">
        <f t="shared" si="1082"/>
        <v/>
      </c>
    </row>
    <row r="16968" spans="5:8" x14ac:dyDescent="0.25">
      <c r="E16968" s="18" t="str">
        <f t="shared" si="1079"/>
        <v/>
      </c>
      <c r="F16968" s="18" t="str">
        <f t="shared" si="1080"/>
        <v/>
      </c>
      <c r="G16968" s="18" t="str">
        <f t="shared" si="1081"/>
        <v/>
      </c>
      <c r="H16968" s="18" t="str">
        <f t="shared" si="1082"/>
        <v/>
      </c>
    </row>
    <row r="16969" spans="5:8" x14ac:dyDescent="0.25">
      <c r="E16969" s="18" t="str">
        <f t="shared" si="1079"/>
        <v/>
      </c>
      <c r="F16969" s="18" t="str">
        <f t="shared" si="1080"/>
        <v/>
      </c>
      <c r="G16969" s="18" t="str">
        <f t="shared" si="1081"/>
        <v/>
      </c>
      <c r="H16969" s="18" t="str">
        <f t="shared" si="1082"/>
        <v/>
      </c>
    </row>
    <row r="16970" spans="5:8" x14ac:dyDescent="0.25">
      <c r="E16970" s="18" t="str">
        <f t="shared" si="1079"/>
        <v/>
      </c>
      <c r="F16970" s="18" t="str">
        <f t="shared" si="1080"/>
        <v/>
      </c>
      <c r="G16970" s="18" t="str">
        <f t="shared" si="1081"/>
        <v/>
      </c>
      <c r="H16970" s="18" t="str">
        <f t="shared" si="1082"/>
        <v/>
      </c>
    </row>
    <row r="16971" spans="5:8" x14ac:dyDescent="0.25">
      <c r="E16971" s="18" t="str">
        <f t="shared" si="1079"/>
        <v/>
      </c>
      <c r="F16971" s="18" t="str">
        <f t="shared" si="1080"/>
        <v/>
      </c>
      <c r="G16971" s="18" t="str">
        <f t="shared" si="1081"/>
        <v/>
      </c>
      <c r="H16971" s="18" t="str">
        <f t="shared" si="1082"/>
        <v/>
      </c>
    </row>
    <row r="16972" spans="5:8" x14ac:dyDescent="0.25">
      <c r="E16972" s="18" t="str">
        <f t="shared" si="1079"/>
        <v/>
      </c>
      <c r="F16972" s="18" t="str">
        <f t="shared" si="1080"/>
        <v/>
      </c>
      <c r="G16972" s="18" t="str">
        <f t="shared" si="1081"/>
        <v/>
      </c>
      <c r="H16972" s="18" t="str">
        <f t="shared" si="1082"/>
        <v/>
      </c>
    </row>
    <row r="16973" spans="5:8" x14ac:dyDescent="0.25">
      <c r="E16973" s="18" t="str">
        <f t="shared" si="1079"/>
        <v/>
      </c>
      <c r="F16973" s="18" t="str">
        <f t="shared" si="1080"/>
        <v/>
      </c>
      <c r="G16973" s="18" t="str">
        <f t="shared" si="1081"/>
        <v/>
      </c>
      <c r="H16973" s="18" t="str">
        <f t="shared" si="1082"/>
        <v/>
      </c>
    </row>
    <row r="16974" spans="5:8" x14ac:dyDescent="0.25">
      <c r="E16974" s="18" t="str">
        <f t="shared" si="1079"/>
        <v/>
      </c>
      <c r="F16974" s="18" t="str">
        <f t="shared" si="1080"/>
        <v/>
      </c>
      <c r="G16974" s="18" t="str">
        <f t="shared" si="1081"/>
        <v/>
      </c>
      <c r="H16974" s="18" t="str">
        <f t="shared" si="1082"/>
        <v/>
      </c>
    </row>
    <row r="16975" spans="5:8" x14ac:dyDescent="0.25">
      <c r="E16975" s="18" t="str">
        <f t="shared" si="1079"/>
        <v/>
      </c>
      <c r="F16975" s="18" t="str">
        <f t="shared" si="1080"/>
        <v/>
      </c>
      <c r="G16975" s="18" t="str">
        <f t="shared" si="1081"/>
        <v/>
      </c>
      <c r="H16975" s="18" t="str">
        <f t="shared" si="1082"/>
        <v/>
      </c>
    </row>
    <row r="16976" spans="5:8" x14ac:dyDescent="0.25">
      <c r="E16976" s="18" t="str">
        <f t="shared" si="1079"/>
        <v/>
      </c>
      <c r="F16976" s="18" t="str">
        <f t="shared" si="1080"/>
        <v/>
      </c>
      <c r="G16976" s="18" t="str">
        <f t="shared" si="1081"/>
        <v/>
      </c>
      <c r="H16976" s="18" t="str">
        <f t="shared" si="1082"/>
        <v/>
      </c>
    </row>
    <row r="16977" spans="5:8" x14ac:dyDescent="0.25">
      <c r="E16977" s="18" t="str">
        <f t="shared" si="1079"/>
        <v/>
      </c>
      <c r="F16977" s="18" t="str">
        <f t="shared" si="1080"/>
        <v/>
      </c>
      <c r="G16977" s="18" t="str">
        <f t="shared" si="1081"/>
        <v/>
      </c>
      <c r="H16977" s="18" t="str">
        <f t="shared" si="1082"/>
        <v/>
      </c>
    </row>
    <row r="16978" spans="5:8" x14ac:dyDescent="0.25">
      <c r="E16978" s="18" t="str">
        <f t="shared" si="1079"/>
        <v/>
      </c>
      <c r="F16978" s="18" t="str">
        <f t="shared" si="1080"/>
        <v/>
      </c>
      <c r="G16978" s="18" t="str">
        <f t="shared" si="1081"/>
        <v/>
      </c>
      <c r="H16978" s="18" t="str">
        <f t="shared" si="1082"/>
        <v/>
      </c>
    </row>
    <row r="16979" spans="5:8" x14ac:dyDescent="0.25">
      <c r="E16979" s="18" t="str">
        <f t="shared" si="1079"/>
        <v/>
      </c>
      <c r="F16979" s="18" t="str">
        <f t="shared" si="1080"/>
        <v/>
      </c>
      <c r="G16979" s="18" t="str">
        <f t="shared" si="1081"/>
        <v/>
      </c>
      <c r="H16979" s="18" t="str">
        <f t="shared" si="1082"/>
        <v/>
      </c>
    </row>
    <row r="16980" spans="5:8" x14ac:dyDescent="0.25">
      <c r="E16980" s="18" t="str">
        <f t="shared" si="1079"/>
        <v/>
      </c>
      <c r="F16980" s="18" t="str">
        <f t="shared" si="1080"/>
        <v/>
      </c>
      <c r="G16980" s="18" t="str">
        <f t="shared" si="1081"/>
        <v/>
      </c>
      <c r="H16980" s="18" t="str">
        <f t="shared" si="1082"/>
        <v/>
      </c>
    </row>
    <row r="16981" spans="5:8" x14ac:dyDescent="0.25">
      <c r="E16981" s="18" t="str">
        <f t="shared" si="1079"/>
        <v/>
      </c>
      <c r="F16981" s="18" t="str">
        <f t="shared" si="1080"/>
        <v/>
      </c>
      <c r="G16981" s="18" t="str">
        <f t="shared" si="1081"/>
        <v/>
      </c>
      <c r="H16981" s="18" t="str">
        <f t="shared" si="1082"/>
        <v/>
      </c>
    </row>
    <row r="16982" spans="5:8" x14ac:dyDescent="0.25">
      <c r="E16982" s="18" t="str">
        <f t="shared" si="1079"/>
        <v/>
      </c>
      <c r="F16982" s="18" t="str">
        <f t="shared" si="1080"/>
        <v/>
      </c>
      <c r="G16982" s="18" t="str">
        <f t="shared" si="1081"/>
        <v/>
      </c>
      <c r="H16982" s="18" t="str">
        <f t="shared" si="1082"/>
        <v/>
      </c>
    </row>
    <row r="16983" spans="5:8" x14ac:dyDescent="0.25">
      <c r="E16983" s="18" t="str">
        <f t="shared" si="1079"/>
        <v/>
      </c>
      <c r="F16983" s="18" t="str">
        <f t="shared" si="1080"/>
        <v/>
      </c>
      <c r="G16983" s="18" t="str">
        <f t="shared" si="1081"/>
        <v/>
      </c>
      <c r="H16983" s="18" t="str">
        <f t="shared" si="1082"/>
        <v/>
      </c>
    </row>
    <row r="16984" spans="5:8" x14ac:dyDescent="0.25">
      <c r="E16984" s="18" t="str">
        <f t="shared" si="1079"/>
        <v/>
      </c>
      <c r="F16984" s="18" t="str">
        <f t="shared" si="1080"/>
        <v/>
      </c>
      <c r="G16984" s="18" t="str">
        <f t="shared" si="1081"/>
        <v/>
      </c>
      <c r="H16984" s="18" t="str">
        <f t="shared" si="1082"/>
        <v/>
      </c>
    </row>
    <row r="16985" spans="5:8" x14ac:dyDescent="0.25">
      <c r="E16985" s="18" t="str">
        <f t="shared" si="1079"/>
        <v/>
      </c>
      <c r="F16985" s="18" t="str">
        <f t="shared" si="1080"/>
        <v/>
      </c>
      <c r="G16985" s="18" t="str">
        <f t="shared" si="1081"/>
        <v/>
      </c>
      <c r="H16985" s="18" t="str">
        <f t="shared" si="1082"/>
        <v/>
      </c>
    </row>
    <row r="16986" spans="5:8" x14ac:dyDescent="0.25">
      <c r="E16986" s="18" t="str">
        <f t="shared" si="1079"/>
        <v/>
      </c>
      <c r="F16986" s="18" t="str">
        <f t="shared" si="1080"/>
        <v/>
      </c>
      <c r="G16986" s="18" t="str">
        <f t="shared" si="1081"/>
        <v/>
      </c>
      <c r="H16986" s="18" t="str">
        <f t="shared" si="1082"/>
        <v/>
      </c>
    </row>
    <row r="16987" spans="5:8" x14ac:dyDescent="0.25">
      <c r="E16987" s="18" t="str">
        <f t="shared" si="1079"/>
        <v/>
      </c>
      <c r="F16987" s="18" t="str">
        <f t="shared" si="1080"/>
        <v/>
      </c>
      <c r="G16987" s="18" t="str">
        <f t="shared" si="1081"/>
        <v/>
      </c>
      <c r="H16987" s="18" t="str">
        <f t="shared" si="1082"/>
        <v/>
      </c>
    </row>
    <row r="16988" spans="5:8" x14ac:dyDescent="0.25">
      <c r="E16988" s="18" t="str">
        <f t="shared" si="1079"/>
        <v/>
      </c>
      <c r="F16988" s="18" t="str">
        <f t="shared" si="1080"/>
        <v/>
      </c>
      <c r="G16988" s="18" t="str">
        <f t="shared" si="1081"/>
        <v/>
      </c>
      <c r="H16988" s="18" t="str">
        <f t="shared" si="1082"/>
        <v/>
      </c>
    </row>
    <row r="16989" spans="5:8" x14ac:dyDescent="0.25">
      <c r="E16989" s="18" t="str">
        <f t="shared" si="1079"/>
        <v/>
      </c>
      <c r="F16989" s="18" t="str">
        <f t="shared" si="1080"/>
        <v/>
      </c>
      <c r="G16989" s="18" t="str">
        <f t="shared" si="1081"/>
        <v/>
      </c>
      <c r="H16989" s="18" t="str">
        <f t="shared" si="1082"/>
        <v/>
      </c>
    </row>
    <row r="16990" spans="5:8" x14ac:dyDescent="0.25">
      <c r="E16990" s="18" t="str">
        <f t="shared" si="1079"/>
        <v/>
      </c>
      <c r="F16990" s="18" t="str">
        <f t="shared" si="1080"/>
        <v/>
      </c>
      <c r="G16990" s="18" t="str">
        <f t="shared" si="1081"/>
        <v/>
      </c>
      <c r="H16990" s="18" t="str">
        <f t="shared" si="1082"/>
        <v/>
      </c>
    </row>
    <row r="16991" spans="5:8" x14ac:dyDescent="0.25">
      <c r="E16991" s="18" t="str">
        <f t="shared" si="1079"/>
        <v/>
      </c>
      <c r="F16991" s="18" t="str">
        <f t="shared" si="1080"/>
        <v/>
      </c>
      <c r="G16991" s="18" t="str">
        <f t="shared" si="1081"/>
        <v/>
      </c>
      <c r="H16991" s="18" t="str">
        <f t="shared" si="1082"/>
        <v/>
      </c>
    </row>
    <row r="16992" spans="5:8" x14ac:dyDescent="0.25">
      <c r="E16992" s="18" t="str">
        <f t="shared" si="1079"/>
        <v/>
      </c>
      <c r="F16992" s="18" t="str">
        <f t="shared" si="1080"/>
        <v/>
      </c>
      <c r="G16992" s="18" t="str">
        <f t="shared" si="1081"/>
        <v/>
      </c>
      <c r="H16992" s="18" t="str">
        <f t="shared" si="1082"/>
        <v/>
      </c>
    </row>
    <row r="16993" spans="5:8" x14ac:dyDescent="0.25">
      <c r="E16993" s="18" t="str">
        <f t="shared" si="1079"/>
        <v/>
      </c>
      <c r="F16993" s="18" t="str">
        <f t="shared" si="1080"/>
        <v/>
      </c>
      <c r="G16993" s="18" t="str">
        <f t="shared" si="1081"/>
        <v/>
      </c>
      <c r="H16993" s="18" t="str">
        <f t="shared" si="1082"/>
        <v/>
      </c>
    </row>
    <row r="16994" spans="5:8" x14ac:dyDescent="0.25">
      <c r="E16994" s="18" t="str">
        <f t="shared" si="1079"/>
        <v/>
      </c>
      <c r="F16994" s="18" t="str">
        <f t="shared" si="1080"/>
        <v/>
      </c>
      <c r="G16994" s="18" t="str">
        <f t="shared" si="1081"/>
        <v/>
      </c>
      <c r="H16994" s="18" t="str">
        <f t="shared" si="1082"/>
        <v/>
      </c>
    </row>
    <row r="16995" spans="5:8" x14ac:dyDescent="0.25">
      <c r="E16995" s="18" t="str">
        <f t="shared" si="1079"/>
        <v/>
      </c>
      <c r="F16995" s="18" t="str">
        <f t="shared" si="1080"/>
        <v/>
      </c>
      <c r="G16995" s="18" t="str">
        <f t="shared" si="1081"/>
        <v/>
      </c>
      <c r="H16995" s="18" t="str">
        <f t="shared" si="1082"/>
        <v/>
      </c>
    </row>
    <row r="16996" spans="5:8" x14ac:dyDescent="0.25">
      <c r="E16996" s="18" t="str">
        <f t="shared" si="1079"/>
        <v/>
      </c>
      <c r="F16996" s="18" t="str">
        <f t="shared" si="1080"/>
        <v/>
      </c>
      <c r="G16996" s="18" t="str">
        <f t="shared" si="1081"/>
        <v/>
      </c>
      <c r="H16996" s="18" t="str">
        <f t="shared" si="1082"/>
        <v/>
      </c>
    </row>
    <row r="16997" spans="5:8" x14ac:dyDescent="0.25">
      <c r="E16997" s="18" t="str">
        <f t="shared" si="1079"/>
        <v/>
      </c>
      <c r="F16997" s="18" t="str">
        <f t="shared" si="1080"/>
        <v/>
      </c>
      <c r="G16997" s="18" t="str">
        <f t="shared" si="1081"/>
        <v/>
      </c>
      <c r="H16997" s="18" t="str">
        <f t="shared" si="1082"/>
        <v/>
      </c>
    </row>
    <row r="16998" spans="5:8" x14ac:dyDescent="0.25">
      <c r="E16998" s="18" t="str">
        <f t="shared" si="1079"/>
        <v/>
      </c>
      <c r="F16998" s="18" t="str">
        <f t="shared" si="1080"/>
        <v/>
      </c>
      <c r="G16998" s="18" t="str">
        <f t="shared" si="1081"/>
        <v/>
      </c>
      <c r="H16998" s="18" t="str">
        <f t="shared" si="1082"/>
        <v/>
      </c>
    </row>
    <row r="16999" spans="5:8" x14ac:dyDescent="0.25">
      <c r="E16999" s="18" t="str">
        <f t="shared" si="1079"/>
        <v/>
      </c>
      <c r="F16999" s="18" t="str">
        <f t="shared" si="1080"/>
        <v/>
      </c>
      <c r="G16999" s="18" t="str">
        <f t="shared" si="1081"/>
        <v/>
      </c>
      <c r="H16999" s="18" t="str">
        <f t="shared" si="1082"/>
        <v/>
      </c>
    </row>
    <row r="17000" spans="5:8" x14ac:dyDescent="0.25">
      <c r="E17000" s="18" t="str">
        <f t="shared" si="1079"/>
        <v/>
      </c>
      <c r="F17000" s="18" t="str">
        <f t="shared" si="1080"/>
        <v/>
      </c>
      <c r="G17000" s="18" t="str">
        <f t="shared" si="1081"/>
        <v/>
      </c>
      <c r="H17000" s="18" t="str">
        <f t="shared" si="1082"/>
        <v/>
      </c>
    </row>
    <row r="17001" spans="5:8" x14ac:dyDescent="0.25">
      <c r="E17001" s="18" t="str">
        <f t="shared" si="1079"/>
        <v/>
      </c>
      <c r="F17001" s="18" t="str">
        <f t="shared" si="1080"/>
        <v/>
      </c>
      <c r="G17001" s="18" t="str">
        <f t="shared" si="1081"/>
        <v/>
      </c>
      <c r="H17001" s="18" t="str">
        <f t="shared" si="1082"/>
        <v/>
      </c>
    </row>
    <row r="17002" spans="5:8" x14ac:dyDescent="0.25">
      <c r="E17002" s="18" t="str">
        <f t="shared" si="1079"/>
        <v/>
      </c>
      <c r="F17002" s="18" t="str">
        <f t="shared" si="1080"/>
        <v/>
      </c>
      <c r="G17002" s="18" t="str">
        <f t="shared" si="1081"/>
        <v/>
      </c>
      <c r="H17002" s="18" t="str">
        <f t="shared" si="1082"/>
        <v/>
      </c>
    </row>
    <row r="17003" spans="5:8" x14ac:dyDescent="0.25">
      <c r="E17003" s="18" t="str">
        <f t="shared" si="1079"/>
        <v/>
      </c>
      <c r="F17003" s="18" t="str">
        <f t="shared" si="1080"/>
        <v/>
      </c>
      <c r="G17003" s="18" t="str">
        <f t="shared" si="1081"/>
        <v/>
      </c>
      <c r="H17003" s="18" t="str">
        <f t="shared" si="1082"/>
        <v/>
      </c>
    </row>
    <row r="17004" spans="5:8" x14ac:dyDescent="0.25">
      <c r="E17004" s="18" t="str">
        <f t="shared" si="1079"/>
        <v/>
      </c>
      <c r="F17004" s="18" t="str">
        <f t="shared" si="1080"/>
        <v/>
      </c>
      <c r="G17004" s="18" t="str">
        <f t="shared" si="1081"/>
        <v/>
      </c>
      <c r="H17004" s="18" t="str">
        <f t="shared" si="1082"/>
        <v/>
      </c>
    </row>
    <row r="17005" spans="5:8" x14ac:dyDescent="0.25">
      <c r="E17005" s="18" t="str">
        <f t="shared" si="1079"/>
        <v/>
      </c>
      <c r="F17005" s="18" t="str">
        <f t="shared" si="1080"/>
        <v/>
      </c>
      <c r="G17005" s="18" t="str">
        <f t="shared" si="1081"/>
        <v/>
      </c>
      <c r="H17005" s="18" t="str">
        <f t="shared" si="1082"/>
        <v/>
      </c>
    </row>
    <row r="17006" spans="5:8" x14ac:dyDescent="0.25">
      <c r="E17006" s="18" t="str">
        <f t="shared" si="1079"/>
        <v/>
      </c>
      <c r="F17006" s="18" t="str">
        <f t="shared" si="1080"/>
        <v/>
      </c>
      <c r="G17006" s="18" t="str">
        <f t="shared" si="1081"/>
        <v/>
      </c>
      <c r="H17006" s="18" t="str">
        <f t="shared" si="1082"/>
        <v/>
      </c>
    </row>
    <row r="17007" spans="5:8" x14ac:dyDescent="0.25">
      <c r="E17007" s="18" t="str">
        <f t="shared" si="1079"/>
        <v/>
      </c>
      <c r="F17007" s="18" t="str">
        <f t="shared" si="1080"/>
        <v/>
      </c>
      <c r="G17007" s="18" t="str">
        <f t="shared" si="1081"/>
        <v/>
      </c>
      <c r="H17007" s="18" t="str">
        <f t="shared" si="1082"/>
        <v/>
      </c>
    </row>
    <row r="17008" spans="5:8" x14ac:dyDescent="0.25">
      <c r="E17008" s="18" t="str">
        <f t="shared" si="1079"/>
        <v/>
      </c>
      <c r="F17008" s="18" t="str">
        <f t="shared" si="1080"/>
        <v/>
      </c>
      <c r="G17008" s="18" t="str">
        <f t="shared" si="1081"/>
        <v/>
      </c>
      <c r="H17008" s="18" t="str">
        <f t="shared" si="1082"/>
        <v/>
      </c>
    </row>
    <row r="17009" spans="5:8" x14ac:dyDescent="0.25">
      <c r="E17009" s="18" t="str">
        <f t="shared" si="1079"/>
        <v/>
      </c>
      <c r="F17009" s="18" t="str">
        <f t="shared" si="1080"/>
        <v/>
      </c>
      <c r="G17009" s="18" t="str">
        <f t="shared" si="1081"/>
        <v/>
      </c>
      <c r="H17009" s="18" t="str">
        <f t="shared" si="1082"/>
        <v/>
      </c>
    </row>
    <row r="17010" spans="5:8" x14ac:dyDescent="0.25">
      <c r="E17010" s="18" t="str">
        <f t="shared" si="1079"/>
        <v/>
      </c>
      <c r="F17010" s="18" t="str">
        <f t="shared" si="1080"/>
        <v/>
      </c>
      <c r="G17010" s="18" t="str">
        <f t="shared" si="1081"/>
        <v/>
      </c>
      <c r="H17010" s="18" t="str">
        <f t="shared" si="1082"/>
        <v/>
      </c>
    </row>
    <row r="17011" spans="5:8" x14ac:dyDescent="0.25">
      <c r="E17011" s="18" t="str">
        <f t="shared" si="1079"/>
        <v/>
      </c>
      <c r="F17011" s="18" t="str">
        <f t="shared" si="1080"/>
        <v/>
      </c>
      <c r="G17011" s="18" t="str">
        <f t="shared" si="1081"/>
        <v/>
      </c>
      <c r="H17011" s="18" t="str">
        <f t="shared" si="1082"/>
        <v/>
      </c>
    </row>
    <row r="17012" spans="5:8" x14ac:dyDescent="0.25">
      <c r="E17012" s="18" t="str">
        <f t="shared" si="1079"/>
        <v/>
      </c>
      <c r="F17012" s="18" t="str">
        <f t="shared" si="1080"/>
        <v/>
      </c>
      <c r="G17012" s="18" t="str">
        <f t="shared" si="1081"/>
        <v/>
      </c>
      <c r="H17012" s="18" t="str">
        <f t="shared" si="1082"/>
        <v/>
      </c>
    </row>
    <row r="17013" spans="5:8" x14ac:dyDescent="0.25">
      <c r="E17013" s="18" t="str">
        <f t="shared" si="1079"/>
        <v/>
      </c>
      <c r="F17013" s="18" t="str">
        <f t="shared" si="1080"/>
        <v/>
      </c>
      <c r="G17013" s="18" t="str">
        <f t="shared" si="1081"/>
        <v/>
      </c>
      <c r="H17013" s="18" t="str">
        <f t="shared" si="1082"/>
        <v/>
      </c>
    </row>
    <row r="17014" spans="5:8" x14ac:dyDescent="0.25">
      <c r="E17014" s="18" t="str">
        <f t="shared" si="1079"/>
        <v/>
      </c>
      <c r="F17014" s="18" t="str">
        <f t="shared" si="1080"/>
        <v/>
      </c>
      <c r="G17014" s="18" t="str">
        <f t="shared" si="1081"/>
        <v/>
      </c>
      <c r="H17014" s="18" t="str">
        <f t="shared" si="1082"/>
        <v/>
      </c>
    </row>
    <row r="17015" spans="5:8" x14ac:dyDescent="0.25">
      <c r="E17015" s="18" t="str">
        <f t="shared" si="1079"/>
        <v/>
      </c>
      <c r="F17015" s="18" t="str">
        <f t="shared" si="1080"/>
        <v/>
      </c>
      <c r="G17015" s="18" t="str">
        <f t="shared" si="1081"/>
        <v/>
      </c>
      <c r="H17015" s="18" t="str">
        <f t="shared" si="1082"/>
        <v/>
      </c>
    </row>
    <row r="17016" spans="5:8" x14ac:dyDescent="0.25">
      <c r="E17016" s="18" t="str">
        <f t="shared" si="1079"/>
        <v/>
      </c>
      <c r="F17016" s="18" t="str">
        <f t="shared" si="1080"/>
        <v/>
      </c>
      <c r="G17016" s="18" t="str">
        <f t="shared" si="1081"/>
        <v/>
      </c>
      <c r="H17016" s="18" t="str">
        <f t="shared" si="1082"/>
        <v/>
      </c>
    </row>
    <row r="17017" spans="5:8" x14ac:dyDescent="0.25">
      <c r="E17017" s="18" t="str">
        <f t="shared" si="1079"/>
        <v/>
      </c>
      <c r="F17017" s="18" t="str">
        <f t="shared" si="1080"/>
        <v/>
      </c>
      <c r="G17017" s="18" t="str">
        <f t="shared" si="1081"/>
        <v/>
      </c>
      <c r="H17017" s="18" t="str">
        <f t="shared" si="1082"/>
        <v/>
      </c>
    </row>
    <row r="17018" spans="5:8" x14ac:dyDescent="0.25">
      <c r="E17018" s="18" t="str">
        <f t="shared" si="1079"/>
        <v/>
      </c>
      <c r="F17018" s="18" t="str">
        <f t="shared" si="1080"/>
        <v/>
      </c>
      <c r="G17018" s="18" t="str">
        <f t="shared" si="1081"/>
        <v/>
      </c>
      <c r="H17018" s="18" t="str">
        <f t="shared" si="1082"/>
        <v/>
      </c>
    </row>
    <row r="17019" spans="5:8" x14ac:dyDescent="0.25">
      <c r="E17019" s="18" t="str">
        <f t="shared" si="1079"/>
        <v/>
      </c>
      <c r="F17019" s="18" t="str">
        <f t="shared" si="1080"/>
        <v/>
      </c>
      <c r="G17019" s="18" t="str">
        <f t="shared" si="1081"/>
        <v/>
      </c>
      <c r="H17019" s="18" t="str">
        <f t="shared" si="1082"/>
        <v/>
      </c>
    </row>
    <row r="17020" spans="5:8" x14ac:dyDescent="0.25">
      <c r="E17020" s="18" t="str">
        <f t="shared" si="1079"/>
        <v/>
      </c>
      <c r="F17020" s="18" t="str">
        <f t="shared" si="1080"/>
        <v/>
      </c>
      <c r="G17020" s="18" t="str">
        <f t="shared" si="1081"/>
        <v/>
      </c>
      <c r="H17020" s="18" t="str">
        <f t="shared" si="1082"/>
        <v/>
      </c>
    </row>
    <row r="17021" spans="5:8" x14ac:dyDescent="0.25">
      <c r="E17021" s="18" t="str">
        <f t="shared" si="1079"/>
        <v/>
      </c>
      <c r="F17021" s="18" t="str">
        <f t="shared" si="1080"/>
        <v/>
      </c>
      <c r="G17021" s="18" t="str">
        <f t="shared" si="1081"/>
        <v/>
      </c>
      <c r="H17021" s="18" t="str">
        <f t="shared" si="1082"/>
        <v/>
      </c>
    </row>
    <row r="17022" spans="5:8" x14ac:dyDescent="0.25">
      <c r="E17022" s="18" t="str">
        <f t="shared" si="1079"/>
        <v/>
      </c>
      <c r="F17022" s="18" t="str">
        <f t="shared" si="1080"/>
        <v/>
      </c>
      <c r="G17022" s="18" t="str">
        <f t="shared" si="1081"/>
        <v/>
      </c>
      <c r="H17022" s="18" t="str">
        <f t="shared" si="1082"/>
        <v/>
      </c>
    </row>
    <row r="17023" spans="5:8" x14ac:dyDescent="0.25">
      <c r="E17023" s="18" t="str">
        <f t="shared" si="1079"/>
        <v/>
      </c>
      <c r="F17023" s="18" t="str">
        <f t="shared" si="1080"/>
        <v/>
      </c>
      <c r="G17023" s="18" t="str">
        <f t="shared" si="1081"/>
        <v/>
      </c>
      <c r="H17023" s="18" t="str">
        <f t="shared" si="1082"/>
        <v/>
      </c>
    </row>
    <row r="17024" spans="5:8" x14ac:dyDescent="0.25">
      <c r="E17024" s="18" t="str">
        <f t="shared" si="1079"/>
        <v/>
      </c>
      <c r="F17024" s="18" t="str">
        <f t="shared" si="1080"/>
        <v/>
      </c>
      <c r="G17024" s="18" t="str">
        <f t="shared" si="1081"/>
        <v/>
      </c>
      <c r="H17024" s="18" t="str">
        <f t="shared" si="1082"/>
        <v/>
      </c>
    </row>
    <row r="17025" spans="5:8" x14ac:dyDescent="0.25">
      <c r="E17025" s="18" t="str">
        <f t="shared" si="1079"/>
        <v/>
      </c>
      <c r="F17025" s="18" t="str">
        <f t="shared" si="1080"/>
        <v/>
      </c>
      <c r="G17025" s="18" t="str">
        <f t="shared" si="1081"/>
        <v/>
      </c>
      <c r="H17025" s="18" t="str">
        <f t="shared" si="1082"/>
        <v/>
      </c>
    </row>
    <row r="17026" spans="5:8" x14ac:dyDescent="0.25">
      <c r="E17026" s="18" t="str">
        <f t="shared" si="1079"/>
        <v/>
      </c>
      <c r="F17026" s="18" t="str">
        <f t="shared" si="1080"/>
        <v/>
      </c>
      <c r="G17026" s="18" t="str">
        <f t="shared" si="1081"/>
        <v/>
      </c>
      <c r="H17026" s="18" t="str">
        <f t="shared" si="1082"/>
        <v/>
      </c>
    </row>
    <row r="17027" spans="5:8" x14ac:dyDescent="0.25">
      <c r="E17027" s="18" t="str">
        <f t="shared" si="1079"/>
        <v/>
      </c>
      <c r="F17027" s="18" t="str">
        <f t="shared" si="1080"/>
        <v/>
      </c>
      <c r="G17027" s="18" t="str">
        <f t="shared" si="1081"/>
        <v/>
      </c>
      <c r="H17027" s="18" t="str">
        <f t="shared" si="1082"/>
        <v/>
      </c>
    </row>
    <row r="17028" spans="5:8" x14ac:dyDescent="0.25">
      <c r="E17028" s="18" t="str">
        <f t="shared" si="1079"/>
        <v/>
      </c>
      <c r="F17028" s="18" t="str">
        <f t="shared" si="1080"/>
        <v/>
      </c>
      <c r="G17028" s="18" t="str">
        <f t="shared" si="1081"/>
        <v/>
      </c>
      <c r="H17028" s="18" t="str">
        <f t="shared" si="1082"/>
        <v/>
      </c>
    </row>
    <row r="17029" spans="5:8" x14ac:dyDescent="0.25">
      <c r="E17029" s="18" t="str">
        <f t="shared" si="1079"/>
        <v/>
      </c>
      <c r="F17029" s="18" t="str">
        <f t="shared" si="1080"/>
        <v/>
      </c>
      <c r="G17029" s="18" t="str">
        <f t="shared" si="1081"/>
        <v/>
      </c>
      <c r="H17029" s="18" t="str">
        <f t="shared" si="1082"/>
        <v/>
      </c>
    </row>
    <row r="17030" spans="5:8" x14ac:dyDescent="0.25">
      <c r="E17030" s="18" t="str">
        <f t="shared" ref="E17030:E17093" si="1083">IF($C17030="","",IFERROR(INDEX(ItemPriceCol,MATCH($C17030,ItemName,0)),""))</f>
        <v/>
      </c>
      <c r="F17030" s="18" t="str">
        <f t="shared" ref="F17030:F17093" si="1084">IF(OR($D17030="",$E17030=""),"",$D17030*$E17030)</f>
        <v/>
      </c>
      <c r="G17030" s="18" t="str">
        <f t="shared" ref="G17030:G17093" si="1085">IF($C17030="","",IFERROR(INDEX(ItemCostCol,MATCH($C17030,ItemName,0)),""))</f>
        <v/>
      </c>
      <c r="H17030" s="18" t="str">
        <f t="shared" ref="H17030:H17093" si="1086">IF(OR($F17030="",$G17030=""),"",$F17030-$D17030*$G17030)</f>
        <v/>
      </c>
    </row>
    <row r="17031" spans="5:8" x14ac:dyDescent="0.25">
      <c r="E17031" s="18" t="str">
        <f t="shared" si="1083"/>
        <v/>
      </c>
      <c r="F17031" s="18" t="str">
        <f t="shared" si="1084"/>
        <v/>
      </c>
      <c r="G17031" s="18" t="str">
        <f t="shared" si="1085"/>
        <v/>
      </c>
      <c r="H17031" s="18" t="str">
        <f t="shared" si="1086"/>
        <v/>
      </c>
    </row>
    <row r="17032" spans="5:8" x14ac:dyDescent="0.25">
      <c r="E17032" s="18" t="str">
        <f t="shared" si="1083"/>
        <v/>
      </c>
      <c r="F17032" s="18" t="str">
        <f t="shared" si="1084"/>
        <v/>
      </c>
      <c r="G17032" s="18" t="str">
        <f t="shared" si="1085"/>
        <v/>
      </c>
      <c r="H17032" s="18" t="str">
        <f t="shared" si="1086"/>
        <v/>
      </c>
    </row>
    <row r="17033" spans="5:8" x14ac:dyDescent="0.25">
      <c r="E17033" s="18" t="str">
        <f t="shared" si="1083"/>
        <v/>
      </c>
      <c r="F17033" s="18" t="str">
        <f t="shared" si="1084"/>
        <v/>
      </c>
      <c r="G17033" s="18" t="str">
        <f t="shared" si="1085"/>
        <v/>
      </c>
      <c r="H17033" s="18" t="str">
        <f t="shared" si="1086"/>
        <v/>
      </c>
    </row>
    <row r="17034" spans="5:8" x14ac:dyDescent="0.25">
      <c r="E17034" s="18" t="str">
        <f t="shared" si="1083"/>
        <v/>
      </c>
      <c r="F17034" s="18" t="str">
        <f t="shared" si="1084"/>
        <v/>
      </c>
      <c r="G17034" s="18" t="str">
        <f t="shared" si="1085"/>
        <v/>
      </c>
      <c r="H17034" s="18" t="str">
        <f t="shared" si="1086"/>
        <v/>
      </c>
    </row>
    <row r="17035" spans="5:8" x14ac:dyDescent="0.25">
      <c r="E17035" s="18" t="str">
        <f t="shared" si="1083"/>
        <v/>
      </c>
      <c r="F17035" s="18" t="str">
        <f t="shared" si="1084"/>
        <v/>
      </c>
      <c r="G17035" s="18" t="str">
        <f t="shared" si="1085"/>
        <v/>
      </c>
      <c r="H17035" s="18" t="str">
        <f t="shared" si="1086"/>
        <v/>
      </c>
    </row>
    <row r="17036" spans="5:8" x14ac:dyDescent="0.25">
      <c r="E17036" s="18" t="str">
        <f t="shared" si="1083"/>
        <v/>
      </c>
      <c r="F17036" s="18" t="str">
        <f t="shared" si="1084"/>
        <v/>
      </c>
      <c r="G17036" s="18" t="str">
        <f t="shared" si="1085"/>
        <v/>
      </c>
      <c r="H17036" s="18" t="str">
        <f t="shared" si="1086"/>
        <v/>
      </c>
    </row>
    <row r="17037" spans="5:8" x14ac:dyDescent="0.25">
      <c r="E17037" s="18" t="str">
        <f t="shared" si="1083"/>
        <v/>
      </c>
      <c r="F17037" s="18" t="str">
        <f t="shared" si="1084"/>
        <v/>
      </c>
      <c r="G17037" s="18" t="str">
        <f t="shared" si="1085"/>
        <v/>
      </c>
      <c r="H17037" s="18" t="str">
        <f t="shared" si="1086"/>
        <v/>
      </c>
    </row>
    <row r="17038" spans="5:8" x14ac:dyDescent="0.25">
      <c r="E17038" s="18" t="str">
        <f t="shared" si="1083"/>
        <v/>
      </c>
      <c r="F17038" s="18" t="str">
        <f t="shared" si="1084"/>
        <v/>
      </c>
      <c r="G17038" s="18" t="str">
        <f t="shared" si="1085"/>
        <v/>
      </c>
      <c r="H17038" s="18" t="str">
        <f t="shared" si="1086"/>
        <v/>
      </c>
    </row>
    <row r="17039" spans="5:8" x14ac:dyDescent="0.25">
      <c r="E17039" s="18" t="str">
        <f t="shared" si="1083"/>
        <v/>
      </c>
      <c r="F17039" s="18" t="str">
        <f t="shared" si="1084"/>
        <v/>
      </c>
      <c r="G17039" s="18" t="str">
        <f t="shared" si="1085"/>
        <v/>
      </c>
      <c r="H17039" s="18" t="str">
        <f t="shared" si="1086"/>
        <v/>
      </c>
    </row>
    <row r="17040" spans="5:8" x14ac:dyDescent="0.25">
      <c r="E17040" s="18" t="str">
        <f t="shared" si="1083"/>
        <v/>
      </c>
      <c r="F17040" s="18" t="str">
        <f t="shared" si="1084"/>
        <v/>
      </c>
      <c r="G17040" s="18" t="str">
        <f t="shared" si="1085"/>
        <v/>
      </c>
      <c r="H17040" s="18" t="str">
        <f t="shared" si="1086"/>
        <v/>
      </c>
    </row>
    <row r="17041" spans="5:8" x14ac:dyDescent="0.25">
      <c r="E17041" s="18" t="str">
        <f t="shared" si="1083"/>
        <v/>
      </c>
      <c r="F17041" s="18" t="str">
        <f t="shared" si="1084"/>
        <v/>
      </c>
      <c r="G17041" s="18" t="str">
        <f t="shared" si="1085"/>
        <v/>
      </c>
      <c r="H17041" s="18" t="str">
        <f t="shared" si="1086"/>
        <v/>
      </c>
    </row>
    <row r="17042" spans="5:8" x14ac:dyDescent="0.25">
      <c r="E17042" s="18" t="str">
        <f t="shared" si="1083"/>
        <v/>
      </c>
      <c r="F17042" s="18" t="str">
        <f t="shared" si="1084"/>
        <v/>
      </c>
      <c r="G17042" s="18" t="str">
        <f t="shared" si="1085"/>
        <v/>
      </c>
      <c r="H17042" s="18" t="str">
        <f t="shared" si="1086"/>
        <v/>
      </c>
    </row>
    <row r="17043" spans="5:8" x14ac:dyDescent="0.25">
      <c r="E17043" s="18" t="str">
        <f t="shared" si="1083"/>
        <v/>
      </c>
      <c r="F17043" s="18" t="str">
        <f t="shared" si="1084"/>
        <v/>
      </c>
      <c r="G17043" s="18" t="str">
        <f t="shared" si="1085"/>
        <v/>
      </c>
      <c r="H17043" s="18" t="str">
        <f t="shared" si="1086"/>
        <v/>
      </c>
    </row>
    <row r="17044" spans="5:8" x14ac:dyDescent="0.25">
      <c r="E17044" s="18" t="str">
        <f t="shared" si="1083"/>
        <v/>
      </c>
      <c r="F17044" s="18" t="str">
        <f t="shared" si="1084"/>
        <v/>
      </c>
      <c r="G17044" s="18" t="str">
        <f t="shared" si="1085"/>
        <v/>
      </c>
      <c r="H17044" s="18" t="str">
        <f t="shared" si="1086"/>
        <v/>
      </c>
    </row>
    <row r="17045" spans="5:8" x14ac:dyDescent="0.25">
      <c r="E17045" s="18" t="str">
        <f t="shared" si="1083"/>
        <v/>
      </c>
      <c r="F17045" s="18" t="str">
        <f t="shared" si="1084"/>
        <v/>
      </c>
      <c r="G17045" s="18" t="str">
        <f t="shared" si="1085"/>
        <v/>
      </c>
      <c r="H17045" s="18" t="str">
        <f t="shared" si="1086"/>
        <v/>
      </c>
    </row>
    <row r="17046" spans="5:8" x14ac:dyDescent="0.25">
      <c r="E17046" s="18" t="str">
        <f t="shared" si="1083"/>
        <v/>
      </c>
      <c r="F17046" s="18" t="str">
        <f t="shared" si="1084"/>
        <v/>
      </c>
      <c r="G17046" s="18" t="str">
        <f t="shared" si="1085"/>
        <v/>
      </c>
      <c r="H17046" s="18" t="str">
        <f t="shared" si="1086"/>
        <v/>
      </c>
    </row>
    <row r="17047" spans="5:8" x14ac:dyDescent="0.25">
      <c r="E17047" s="18" t="str">
        <f t="shared" si="1083"/>
        <v/>
      </c>
      <c r="F17047" s="18" t="str">
        <f t="shared" si="1084"/>
        <v/>
      </c>
      <c r="G17047" s="18" t="str">
        <f t="shared" si="1085"/>
        <v/>
      </c>
      <c r="H17047" s="18" t="str">
        <f t="shared" si="1086"/>
        <v/>
      </c>
    </row>
    <row r="17048" spans="5:8" x14ac:dyDescent="0.25">
      <c r="E17048" s="18" t="str">
        <f t="shared" si="1083"/>
        <v/>
      </c>
      <c r="F17048" s="18" t="str">
        <f t="shared" si="1084"/>
        <v/>
      </c>
      <c r="G17048" s="18" t="str">
        <f t="shared" si="1085"/>
        <v/>
      </c>
      <c r="H17048" s="18" t="str">
        <f t="shared" si="1086"/>
        <v/>
      </c>
    </row>
    <row r="17049" spans="5:8" x14ac:dyDescent="0.25">
      <c r="E17049" s="18" t="str">
        <f t="shared" si="1083"/>
        <v/>
      </c>
      <c r="F17049" s="18" t="str">
        <f t="shared" si="1084"/>
        <v/>
      </c>
      <c r="G17049" s="18" t="str">
        <f t="shared" si="1085"/>
        <v/>
      </c>
      <c r="H17049" s="18" t="str">
        <f t="shared" si="1086"/>
        <v/>
      </c>
    </row>
    <row r="17050" spans="5:8" x14ac:dyDescent="0.25">
      <c r="E17050" s="18" t="str">
        <f t="shared" si="1083"/>
        <v/>
      </c>
      <c r="F17050" s="18" t="str">
        <f t="shared" si="1084"/>
        <v/>
      </c>
      <c r="G17050" s="18" t="str">
        <f t="shared" si="1085"/>
        <v/>
      </c>
      <c r="H17050" s="18" t="str">
        <f t="shared" si="1086"/>
        <v/>
      </c>
    </row>
    <row r="17051" spans="5:8" x14ac:dyDescent="0.25">
      <c r="E17051" s="18" t="str">
        <f t="shared" si="1083"/>
        <v/>
      </c>
      <c r="F17051" s="18" t="str">
        <f t="shared" si="1084"/>
        <v/>
      </c>
      <c r="G17051" s="18" t="str">
        <f t="shared" si="1085"/>
        <v/>
      </c>
      <c r="H17051" s="18" t="str">
        <f t="shared" si="1086"/>
        <v/>
      </c>
    </row>
    <row r="17052" spans="5:8" x14ac:dyDescent="0.25">
      <c r="E17052" s="18" t="str">
        <f t="shared" si="1083"/>
        <v/>
      </c>
      <c r="F17052" s="18" t="str">
        <f t="shared" si="1084"/>
        <v/>
      </c>
      <c r="G17052" s="18" t="str">
        <f t="shared" si="1085"/>
        <v/>
      </c>
      <c r="H17052" s="18" t="str">
        <f t="shared" si="1086"/>
        <v/>
      </c>
    </row>
    <row r="17053" spans="5:8" x14ac:dyDescent="0.25">
      <c r="E17053" s="18" t="str">
        <f t="shared" si="1083"/>
        <v/>
      </c>
      <c r="F17053" s="18" t="str">
        <f t="shared" si="1084"/>
        <v/>
      </c>
      <c r="G17053" s="18" t="str">
        <f t="shared" si="1085"/>
        <v/>
      </c>
      <c r="H17053" s="18" t="str">
        <f t="shared" si="1086"/>
        <v/>
      </c>
    </row>
    <row r="17054" spans="5:8" x14ac:dyDescent="0.25">
      <c r="E17054" s="18" t="str">
        <f t="shared" si="1083"/>
        <v/>
      </c>
      <c r="F17054" s="18" t="str">
        <f t="shared" si="1084"/>
        <v/>
      </c>
      <c r="G17054" s="18" t="str">
        <f t="shared" si="1085"/>
        <v/>
      </c>
      <c r="H17054" s="18" t="str">
        <f t="shared" si="1086"/>
        <v/>
      </c>
    </row>
    <row r="17055" spans="5:8" x14ac:dyDescent="0.25">
      <c r="E17055" s="18" t="str">
        <f t="shared" si="1083"/>
        <v/>
      </c>
      <c r="F17055" s="18" t="str">
        <f t="shared" si="1084"/>
        <v/>
      </c>
      <c r="G17055" s="18" t="str">
        <f t="shared" si="1085"/>
        <v/>
      </c>
      <c r="H17055" s="18" t="str">
        <f t="shared" si="1086"/>
        <v/>
      </c>
    </row>
    <row r="17056" spans="5:8" x14ac:dyDescent="0.25">
      <c r="E17056" s="18" t="str">
        <f t="shared" si="1083"/>
        <v/>
      </c>
      <c r="F17056" s="18" t="str">
        <f t="shared" si="1084"/>
        <v/>
      </c>
      <c r="G17056" s="18" t="str">
        <f t="shared" si="1085"/>
        <v/>
      </c>
      <c r="H17056" s="18" t="str">
        <f t="shared" si="1086"/>
        <v/>
      </c>
    </row>
    <row r="17057" spans="5:8" x14ac:dyDescent="0.25">
      <c r="E17057" s="18" t="str">
        <f t="shared" si="1083"/>
        <v/>
      </c>
      <c r="F17057" s="18" t="str">
        <f t="shared" si="1084"/>
        <v/>
      </c>
      <c r="G17057" s="18" t="str">
        <f t="shared" si="1085"/>
        <v/>
      </c>
      <c r="H17057" s="18" t="str">
        <f t="shared" si="1086"/>
        <v/>
      </c>
    </row>
    <row r="17058" spans="5:8" x14ac:dyDescent="0.25">
      <c r="E17058" s="18" t="str">
        <f t="shared" si="1083"/>
        <v/>
      </c>
      <c r="F17058" s="18" t="str">
        <f t="shared" si="1084"/>
        <v/>
      </c>
      <c r="G17058" s="18" t="str">
        <f t="shared" si="1085"/>
        <v/>
      </c>
      <c r="H17058" s="18" t="str">
        <f t="shared" si="1086"/>
        <v/>
      </c>
    </row>
    <row r="17059" spans="5:8" x14ac:dyDescent="0.25">
      <c r="E17059" s="18" t="str">
        <f t="shared" si="1083"/>
        <v/>
      </c>
      <c r="F17059" s="18" t="str">
        <f t="shared" si="1084"/>
        <v/>
      </c>
      <c r="G17059" s="18" t="str">
        <f t="shared" si="1085"/>
        <v/>
      </c>
      <c r="H17059" s="18" t="str">
        <f t="shared" si="1086"/>
        <v/>
      </c>
    </row>
    <row r="17060" spans="5:8" x14ac:dyDescent="0.25">
      <c r="E17060" s="18" t="str">
        <f t="shared" si="1083"/>
        <v/>
      </c>
      <c r="F17060" s="18" t="str">
        <f t="shared" si="1084"/>
        <v/>
      </c>
      <c r="G17060" s="18" t="str">
        <f t="shared" si="1085"/>
        <v/>
      </c>
      <c r="H17060" s="18" t="str">
        <f t="shared" si="1086"/>
        <v/>
      </c>
    </row>
    <row r="17061" spans="5:8" x14ac:dyDescent="0.25">
      <c r="E17061" s="18" t="str">
        <f t="shared" si="1083"/>
        <v/>
      </c>
      <c r="F17061" s="18" t="str">
        <f t="shared" si="1084"/>
        <v/>
      </c>
      <c r="G17061" s="18" t="str">
        <f t="shared" si="1085"/>
        <v/>
      </c>
      <c r="H17061" s="18" t="str">
        <f t="shared" si="1086"/>
        <v/>
      </c>
    </row>
    <row r="17062" spans="5:8" x14ac:dyDescent="0.25">
      <c r="E17062" s="18" t="str">
        <f t="shared" si="1083"/>
        <v/>
      </c>
      <c r="F17062" s="18" t="str">
        <f t="shared" si="1084"/>
        <v/>
      </c>
      <c r="G17062" s="18" t="str">
        <f t="shared" si="1085"/>
        <v/>
      </c>
      <c r="H17062" s="18" t="str">
        <f t="shared" si="1086"/>
        <v/>
      </c>
    </row>
    <row r="17063" spans="5:8" x14ac:dyDescent="0.25">
      <c r="E17063" s="18" t="str">
        <f t="shared" si="1083"/>
        <v/>
      </c>
      <c r="F17063" s="18" t="str">
        <f t="shared" si="1084"/>
        <v/>
      </c>
      <c r="G17063" s="18" t="str">
        <f t="shared" si="1085"/>
        <v/>
      </c>
      <c r="H17063" s="18" t="str">
        <f t="shared" si="1086"/>
        <v/>
      </c>
    </row>
    <row r="17064" spans="5:8" x14ac:dyDescent="0.25">
      <c r="E17064" s="18" t="str">
        <f t="shared" si="1083"/>
        <v/>
      </c>
      <c r="F17064" s="18" t="str">
        <f t="shared" si="1084"/>
        <v/>
      </c>
      <c r="G17064" s="18" t="str">
        <f t="shared" si="1085"/>
        <v/>
      </c>
      <c r="H17064" s="18" t="str">
        <f t="shared" si="1086"/>
        <v/>
      </c>
    </row>
    <row r="17065" spans="5:8" x14ac:dyDescent="0.25">
      <c r="E17065" s="18" t="str">
        <f t="shared" si="1083"/>
        <v/>
      </c>
      <c r="F17065" s="18" t="str">
        <f t="shared" si="1084"/>
        <v/>
      </c>
      <c r="G17065" s="18" t="str">
        <f t="shared" si="1085"/>
        <v/>
      </c>
      <c r="H17065" s="18" t="str">
        <f t="shared" si="1086"/>
        <v/>
      </c>
    </row>
    <row r="17066" spans="5:8" x14ac:dyDescent="0.25">
      <c r="E17066" s="18" t="str">
        <f t="shared" si="1083"/>
        <v/>
      </c>
      <c r="F17066" s="18" t="str">
        <f t="shared" si="1084"/>
        <v/>
      </c>
      <c r="G17066" s="18" t="str">
        <f t="shared" si="1085"/>
        <v/>
      </c>
      <c r="H17066" s="18" t="str">
        <f t="shared" si="1086"/>
        <v/>
      </c>
    </row>
    <row r="17067" spans="5:8" x14ac:dyDescent="0.25">
      <c r="E17067" s="18" t="str">
        <f t="shared" si="1083"/>
        <v/>
      </c>
      <c r="F17067" s="18" t="str">
        <f t="shared" si="1084"/>
        <v/>
      </c>
      <c r="G17067" s="18" t="str">
        <f t="shared" si="1085"/>
        <v/>
      </c>
      <c r="H17067" s="18" t="str">
        <f t="shared" si="1086"/>
        <v/>
      </c>
    </row>
    <row r="17068" spans="5:8" x14ac:dyDescent="0.25">
      <c r="E17068" s="18" t="str">
        <f t="shared" si="1083"/>
        <v/>
      </c>
      <c r="F17068" s="18" t="str">
        <f t="shared" si="1084"/>
        <v/>
      </c>
      <c r="G17068" s="18" t="str">
        <f t="shared" si="1085"/>
        <v/>
      </c>
      <c r="H17068" s="18" t="str">
        <f t="shared" si="1086"/>
        <v/>
      </c>
    </row>
    <row r="17069" spans="5:8" x14ac:dyDescent="0.25">
      <c r="E17069" s="18" t="str">
        <f t="shared" si="1083"/>
        <v/>
      </c>
      <c r="F17069" s="18" t="str">
        <f t="shared" si="1084"/>
        <v/>
      </c>
      <c r="G17069" s="18" t="str">
        <f t="shared" si="1085"/>
        <v/>
      </c>
      <c r="H17069" s="18" t="str">
        <f t="shared" si="1086"/>
        <v/>
      </c>
    </row>
    <row r="17070" spans="5:8" x14ac:dyDescent="0.25">
      <c r="E17070" s="18" t="str">
        <f t="shared" si="1083"/>
        <v/>
      </c>
      <c r="F17070" s="18" t="str">
        <f t="shared" si="1084"/>
        <v/>
      </c>
      <c r="G17070" s="18" t="str">
        <f t="shared" si="1085"/>
        <v/>
      </c>
      <c r="H17070" s="18" t="str">
        <f t="shared" si="1086"/>
        <v/>
      </c>
    </row>
    <row r="17071" spans="5:8" x14ac:dyDescent="0.25">
      <c r="E17071" s="18" t="str">
        <f t="shared" si="1083"/>
        <v/>
      </c>
      <c r="F17071" s="18" t="str">
        <f t="shared" si="1084"/>
        <v/>
      </c>
      <c r="G17071" s="18" t="str">
        <f t="shared" si="1085"/>
        <v/>
      </c>
      <c r="H17071" s="18" t="str">
        <f t="shared" si="1086"/>
        <v/>
      </c>
    </row>
    <row r="17072" spans="5:8" x14ac:dyDescent="0.25">
      <c r="E17072" s="18" t="str">
        <f t="shared" si="1083"/>
        <v/>
      </c>
      <c r="F17072" s="18" t="str">
        <f t="shared" si="1084"/>
        <v/>
      </c>
      <c r="G17072" s="18" t="str">
        <f t="shared" si="1085"/>
        <v/>
      </c>
      <c r="H17072" s="18" t="str">
        <f t="shared" si="1086"/>
        <v/>
      </c>
    </row>
    <row r="17073" spans="5:8" x14ac:dyDescent="0.25">
      <c r="E17073" s="18" t="str">
        <f t="shared" si="1083"/>
        <v/>
      </c>
      <c r="F17073" s="18" t="str">
        <f t="shared" si="1084"/>
        <v/>
      </c>
      <c r="G17073" s="18" t="str">
        <f t="shared" si="1085"/>
        <v/>
      </c>
      <c r="H17073" s="18" t="str">
        <f t="shared" si="1086"/>
        <v/>
      </c>
    </row>
    <row r="17074" spans="5:8" x14ac:dyDescent="0.25">
      <c r="E17074" s="18" t="str">
        <f t="shared" si="1083"/>
        <v/>
      </c>
      <c r="F17074" s="18" t="str">
        <f t="shared" si="1084"/>
        <v/>
      </c>
      <c r="G17074" s="18" t="str">
        <f t="shared" si="1085"/>
        <v/>
      </c>
      <c r="H17074" s="18" t="str">
        <f t="shared" si="1086"/>
        <v/>
      </c>
    </row>
    <row r="17075" spans="5:8" x14ac:dyDescent="0.25">
      <c r="E17075" s="18" t="str">
        <f t="shared" si="1083"/>
        <v/>
      </c>
      <c r="F17075" s="18" t="str">
        <f t="shared" si="1084"/>
        <v/>
      </c>
      <c r="G17075" s="18" t="str">
        <f t="shared" si="1085"/>
        <v/>
      </c>
      <c r="H17075" s="18" t="str">
        <f t="shared" si="1086"/>
        <v/>
      </c>
    </row>
    <row r="17076" spans="5:8" x14ac:dyDescent="0.25">
      <c r="E17076" s="18" t="str">
        <f t="shared" si="1083"/>
        <v/>
      </c>
      <c r="F17076" s="18" t="str">
        <f t="shared" si="1084"/>
        <v/>
      </c>
      <c r="G17076" s="18" t="str">
        <f t="shared" si="1085"/>
        <v/>
      </c>
      <c r="H17076" s="18" t="str">
        <f t="shared" si="1086"/>
        <v/>
      </c>
    </row>
    <row r="17077" spans="5:8" x14ac:dyDescent="0.25">
      <c r="E17077" s="18" t="str">
        <f t="shared" si="1083"/>
        <v/>
      </c>
      <c r="F17077" s="18" t="str">
        <f t="shared" si="1084"/>
        <v/>
      </c>
      <c r="G17077" s="18" t="str">
        <f t="shared" si="1085"/>
        <v/>
      </c>
      <c r="H17077" s="18" t="str">
        <f t="shared" si="1086"/>
        <v/>
      </c>
    </row>
    <row r="17078" spans="5:8" x14ac:dyDescent="0.25">
      <c r="E17078" s="18" t="str">
        <f t="shared" si="1083"/>
        <v/>
      </c>
      <c r="F17078" s="18" t="str">
        <f t="shared" si="1084"/>
        <v/>
      </c>
      <c r="G17078" s="18" t="str">
        <f t="shared" si="1085"/>
        <v/>
      </c>
      <c r="H17078" s="18" t="str">
        <f t="shared" si="1086"/>
        <v/>
      </c>
    </row>
    <row r="17079" spans="5:8" x14ac:dyDescent="0.25">
      <c r="E17079" s="18" t="str">
        <f t="shared" si="1083"/>
        <v/>
      </c>
      <c r="F17079" s="18" t="str">
        <f t="shared" si="1084"/>
        <v/>
      </c>
      <c r="G17079" s="18" t="str">
        <f t="shared" si="1085"/>
        <v/>
      </c>
      <c r="H17079" s="18" t="str">
        <f t="shared" si="1086"/>
        <v/>
      </c>
    </row>
    <row r="17080" spans="5:8" x14ac:dyDescent="0.25">
      <c r="E17080" s="18" t="str">
        <f t="shared" si="1083"/>
        <v/>
      </c>
      <c r="F17080" s="18" t="str">
        <f t="shared" si="1084"/>
        <v/>
      </c>
      <c r="G17080" s="18" t="str">
        <f t="shared" si="1085"/>
        <v/>
      </c>
      <c r="H17080" s="18" t="str">
        <f t="shared" si="1086"/>
        <v/>
      </c>
    </row>
    <row r="17081" spans="5:8" x14ac:dyDescent="0.25">
      <c r="E17081" s="18" t="str">
        <f t="shared" si="1083"/>
        <v/>
      </c>
      <c r="F17081" s="18" t="str">
        <f t="shared" si="1084"/>
        <v/>
      </c>
      <c r="G17081" s="18" t="str">
        <f t="shared" si="1085"/>
        <v/>
      </c>
      <c r="H17081" s="18" t="str">
        <f t="shared" si="1086"/>
        <v/>
      </c>
    </row>
    <row r="17082" spans="5:8" x14ac:dyDescent="0.25">
      <c r="E17082" s="18" t="str">
        <f t="shared" si="1083"/>
        <v/>
      </c>
      <c r="F17082" s="18" t="str">
        <f t="shared" si="1084"/>
        <v/>
      </c>
      <c r="G17082" s="18" t="str">
        <f t="shared" si="1085"/>
        <v/>
      </c>
      <c r="H17082" s="18" t="str">
        <f t="shared" si="1086"/>
        <v/>
      </c>
    </row>
    <row r="17083" spans="5:8" x14ac:dyDescent="0.25">
      <c r="E17083" s="18" t="str">
        <f t="shared" si="1083"/>
        <v/>
      </c>
      <c r="F17083" s="18" t="str">
        <f t="shared" si="1084"/>
        <v/>
      </c>
      <c r="G17083" s="18" t="str">
        <f t="shared" si="1085"/>
        <v/>
      </c>
      <c r="H17083" s="18" t="str">
        <f t="shared" si="1086"/>
        <v/>
      </c>
    </row>
    <row r="17084" spans="5:8" x14ac:dyDescent="0.25">
      <c r="E17084" s="18" t="str">
        <f t="shared" si="1083"/>
        <v/>
      </c>
      <c r="F17084" s="18" t="str">
        <f t="shared" si="1084"/>
        <v/>
      </c>
      <c r="G17084" s="18" t="str">
        <f t="shared" si="1085"/>
        <v/>
      </c>
      <c r="H17084" s="18" t="str">
        <f t="shared" si="1086"/>
        <v/>
      </c>
    </row>
    <row r="17085" spans="5:8" x14ac:dyDescent="0.25">
      <c r="E17085" s="18" t="str">
        <f t="shared" si="1083"/>
        <v/>
      </c>
      <c r="F17085" s="18" t="str">
        <f t="shared" si="1084"/>
        <v/>
      </c>
      <c r="G17085" s="18" t="str">
        <f t="shared" si="1085"/>
        <v/>
      </c>
      <c r="H17085" s="18" t="str">
        <f t="shared" si="1086"/>
        <v/>
      </c>
    </row>
    <row r="17086" spans="5:8" x14ac:dyDescent="0.25">
      <c r="E17086" s="18" t="str">
        <f t="shared" si="1083"/>
        <v/>
      </c>
      <c r="F17086" s="18" t="str">
        <f t="shared" si="1084"/>
        <v/>
      </c>
      <c r="G17086" s="18" t="str">
        <f t="shared" si="1085"/>
        <v/>
      </c>
      <c r="H17086" s="18" t="str">
        <f t="shared" si="1086"/>
        <v/>
      </c>
    </row>
    <row r="17087" spans="5:8" x14ac:dyDescent="0.25">
      <c r="E17087" s="18" t="str">
        <f t="shared" si="1083"/>
        <v/>
      </c>
      <c r="F17087" s="18" t="str">
        <f t="shared" si="1084"/>
        <v/>
      </c>
      <c r="G17087" s="18" t="str">
        <f t="shared" si="1085"/>
        <v/>
      </c>
      <c r="H17087" s="18" t="str">
        <f t="shared" si="1086"/>
        <v/>
      </c>
    </row>
    <row r="17088" spans="5:8" x14ac:dyDescent="0.25">
      <c r="E17088" s="18" t="str">
        <f t="shared" si="1083"/>
        <v/>
      </c>
      <c r="F17088" s="18" t="str">
        <f t="shared" si="1084"/>
        <v/>
      </c>
      <c r="G17088" s="18" t="str">
        <f t="shared" si="1085"/>
        <v/>
      </c>
      <c r="H17088" s="18" t="str">
        <f t="shared" si="1086"/>
        <v/>
      </c>
    </row>
    <row r="17089" spans="5:8" x14ac:dyDescent="0.25">
      <c r="E17089" s="18" t="str">
        <f t="shared" si="1083"/>
        <v/>
      </c>
      <c r="F17089" s="18" t="str">
        <f t="shared" si="1084"/>
        <v/>
      </c>
      <c r="G17089" s="18" t="str">
        <f t="shared" si="1085"/>
        <v/>
      </c>
      <c r="H17089" s="18" t="str">
        <f t="shared" si="1086"/>
        <v/>
      </c>
    </row>
    <row r="17090" spans="5:8" x14ac:dyDescent="0.25">
      <c r="E17090" s="18" t="str">
        <f t="shared" si="1083"/>
        <v/>
      </c>
      <c r="F17090" s="18" t="str">
        <f t="shared" si="1084"/>
        <v/>
      </c>
      <c r="G17090" s="18" t="str">
        <f t="shared" si="1085"/>
        <v/>
      </c>
      <c r="H17090" s="18" t="str">
        <f t="shared" si="1086"/>
        <v/>
      </c>
    </row>
    <row r="17091" spans="5:8" x14ac:dyDescent="0.25">
      <c r="E17091" s="18" t="str">
        <f t="shared" si="1083"/>
        <v/>
      </c>
      <c r="F17091" s="18" t="str">
        <f t="shared" si="1084"/>
        <v/>
      </c>
      <c r="G17091" s="18" t="str">
        <f t="shared" si="1085"/>
        <v/>
      </c>
      <c r="H17091" s="18" t="str">
        <f t="shared" si="1086"/>
        <v/>
      </c>
    </row>
    <row r="17092" spans="5:8" x14ac:dyDescent="0.25">
      <c r="E17092" s="18" t="str">
        <f t="shared" si="1083"/>
        <v/>
      </c>
      <c r="F17092" s="18" t="str">
        <f t="shared" si="1084"/>
        <v/>
      </c>
      <c r="G17092" s="18" t="str">
        <f t="shared" si="1085"/>
        <v/>
      </c>
      <c r="H17092" s="18" t="str">
        <f t="shared" si="1086"/>
        <v/>
      </c>
    </row>
    <row r="17093" spans="5:8" x14ac:dyDescent="0.25">
      <c r="E17093" s="18" t="str">
        <f t="shared" si="1083"/>
        <v/>
      </c>
      <c r="F17093" s="18" t="str">
        <f t="shared" si="1084"/>
        <v/>
      </c>
      <c r="G17093" s="18" t="str">
        <f t="shared" si="1085"/>
        <v/>
      </c>
      <c r="H17093" s="18" t="str">
        <f t="shared" si="1086"/>
        <v/>
      </c>
    </row>
    <row r="17094" spans="5:8" x14ac:dyDescent="0.25">
      <c r="E17094" s="18" t="str">
        <f t="shared" ref="E17094:E17157" si="1087">IF($C17094="","",IFERROR(INDEX(ItemPriceCol,MATCH($C17094,ItemName,0)),""))</f>
        <v/>
      </c>
      <c r="F17094" s="18" t="str">
        <f t="shared" ref="F17094:F17157" si="1088">IF(OR($D17094="",$E17094=""),"",$D17094*$E17094)</f>
        <v/>
      </c>
      <c r="G17094" s="18" t="str">
        <f t="shared" ref="G17094:G17157" si="1089">IF($C17094="","",IFERROR(INDEX(ItemCostCol,MATCH($C17094,ItemName,0)),""))</f>
        <v/>
      </c>
      <c r="H17094" s="18" t="str">
        <f t="shared" ref="H17094:H17157" si="1090">IF(OR($F17094="",$G17094=""),"",$F17094-$D17094*$G17094)</f>
        <v/>
      </c>
    </row>
    <row r="17095" spans="5:8" x14ac:dyDescent="0.25">
      <c r="E17095" s="18" t="str">
        <f t="shared" si="1087"/>
        <v/>
      </c>
      <c r="F17095" s="18" t="str">
        <f t="shared" si="1088"/>
        <v/>
      </c>
      <c r="G17095" s="18" t="str">
        <f t="shared" si="1089"/>
        <v/>
      </c>
      <c r="H17095" s="18" t="str">
        <f t="shared" si="1090"/>
        <v/>
      </c>
    </row>
    <row r="17096" spans="5:8" x14ac:dyDescent="0.25">
      <c r="E17096" s="18" t="str">
        <f t="shared" si="1087"/>
        <v/>
      </c>
      <c r="F17096" s="18" t="str">
        <f t="shared" si="1088"/>
        <v/>
      </c>
      <c r="G17096" s="18" t="str">
        <f t="shared" si="1089"/>
        <v/>
      </c>
      <c r="H17096" s="18" t="str">
        <f t="shared" si="1090"/>
        <v/>
      </c>
    </row>
    <row r="17097" spans="5:8" x14ac:dyDescent="0.25">
      <c r="E17097" s="18" t="str">
        <f t="shared" si="1087"/>
        <v/>
      </c>
      <c r="F17097" s="18" t="str">
        <f t="shared" si="1088"/>
        <v/>
      </c>
      <c r="G17097" s="18" t="str">
        <f t="shared" si="1089"/>
        <v/>
      </c>
      <c r="H17097" s="18" t="str">
        <f t="shared" si="1090"/>
        <v/>
      </c>
    </row>
    <row r="17098" spans="5:8" x14ac:dyDescent="0.25">
      <c r="E17098" s="18" t="str">
        <f t="shared" si="1087"/>
        <v/>
      </c>
      <c r="F17098" s="18" t="str">
        <f t="shared" si="1088"/>
        <v/>
      </c>
      <c r="G17098" s="18" t="str">
        <f t="shared" si="1089"/>
        <v/>
      </c>
      <c r="H17098" s="18" t="str">
        <f t="shared" si="1090"/>
        <v/>
      </c>
    </row>
    <row r="17099" spans="5:8" x14ac:dyDescent="0.25">
      <c r="E17099" s="18" t="str">
        <f t="shared" si="1087"/>
        <v/>
      </c>
      <c r="F17099" s="18" t="str">
        <f t="shared" si="1088"/>
        <v/>
      </c>
      <c r="G17099" s="18" t="str">
        <f t="shared" si="1089"/>
        <v/>
      </c>
      <c r="H17099" s="18" t="str">
        <f t="shared" si="1090"/>
        <v/>
      </c>
    </row>
    <row r="17100" spans="5:8" x14ac:dyDescent="0.25">
      <c r="E17100" s="18" t="str">
        <f t="shared" si="1087"/>
        <v/>
      </c>
      <c r="F17100" s="18" t="str">
        <f t="shared" si="1088"/>
        <v/>
      </c>
      <c r="G17100" s="18" t="str">
        <f t="shared" si="1089"/>
        <v/>
      </c>
      <c r="H17100" s="18" t="str">
        <f t="shared" si="1090"/>
        <v/>
      </c>
    </row>
    <row r="17101" spans="5:8" x14ac:dyDescent="0.25">
      <c r="E17101" s="18" t="str">
        <f t="shared" si="1087"/>
        <v/>
      </c>
      <c r="F17101" s="18" t="str">
        <f t="shared" si="1088"/>
        <v/>
      </c>
      <c r="G17101" s="18" t="str">
        <f t="shared" si="1089"/>
        <v/>
      </c>
      <c r="H17101" s="18" t="str">
        <f t="shared" si="1090"/>
        <v/>
      </c>
    </row>
    <row r="17102" spans="5:8" x14ac:dyDescent="0.25">
      <c r="E17102" s="18" t="str">
        <f t="shared" si="1087"/>
        <v/>
      </c>
      <c r="F17102" s="18" t="str">
        <f t="shared" si="1088"/>
        <v/>
      </c>
      <c r="G17102" s="18" t="str">
        <f t="shared" si="1089"/>
        <v/>
      </c>
      <c r="H17102" s="18" t="str">
        <f t="shared" si="1090"/>
        <v/>
      </c>
    </row>
    <row r="17103" spans="5:8" x14ac:dyDescent="0.25">
      <c r="E17103" s="18" t="str">
        <f t="shared" si="1087"/>
        <v/>
      </c>
      <c r="F17103" s="18" t="str">
        <f t="shared" si="1088"/>
        <v/>
      </c>
      <c r="G17103" s="18" t="str">
        <f t="shared" si="1089"/>
        <v/>
      </c>
      <c r="H17103" s="18" t="str">
        <f t="shared" si="1090"/>
        <v/>
      </c>
    </row>
    <row r="17104" spans="5:8" x14ac:dyDescent="0.25">
      <c r="E17104" s="18" t="str">
        <f t="shared" si="1087"/>
        <v/>
      </c>
      <c r="F17104" s="18" t="str">
        <f t="shared" si="1088"/>
        <v/>
      </c>
      <c r="G17104" s="18" t="str">
        <f t="shared" si="1089"/>
        <v/>
      </c>
      <c r="H17104" s="18" t="str">
        <f t="shared" si="1090"/>
        <v/>
      </c>
    </row>
    <row r="17105" spans="5:8" x14ac:dyDescent="0.25">
      <c r="E17105" s="18" t="str">
        <f t="shared" si="1087"/>
        <v/>
      </c>
      <c r="F17105" s="18" t="str">
        <f t="shared" si="1088"/>
        <v/>
      </c>
      <c r="G17105" s="18" t="str">
        <f t="shared" si="1089"/>
        <v/>
      </c>
      <c r="H17105" s="18" t="str">
        <f t="shared" si="1090"/>
        <v/>
      </c>
    </row>
    <row r="17106" spans="5:8" x14ac:dyDescent="0.25">
      <c r="E17106" s="18" t="str">
        <f t="shared" si="1087"/>
        <v/>
      </c>
      <c r="F17106" s="18" t="str">
        <f t="shared" si="1088"/>
        <v/>
      </c>
      <c r="G17106" s="18" t="str">
        <f t="shared" si="1089"/>
        <v/>
      </c>
      <c r="H17106" s="18" t="str">
        <f t="shared" si="1090"/>
        <v/>
      </c>
    </row>
    <row r="17107" spans="5:8" x14ac:dyDescent="0.25">
      <c r="E17107" s="18" t="str">
        <f t="shared" si="1087"/>
        <v/>
      </c>
      <c r="F17107" s="18" t="str">
        <f t="shared" si="1088"/>
        <v/>
      </c>
      <c r="G17107" s="18" t="str">
        <f t="shared" si="1089"/>
        <v/>
      </c>
      <c r="H17107" s="18" t="str">
        <f t="shared" si="1090"/>
        <v/>
      </c>
    </row>
    <row r="17108" spans="5:8" x14ac:dyDescent="0.25">
      <c r="E17108" s="18" t="str">
        <f t="shared" si="1087"/>
        <v/>
      </c>
      <c r="F17108" s="18" t="str">
        <f t="shared" si="1088"/>
        <v/>
      </c>
      <c r="G17108" s="18" t="str">
        <f t="shared" si="1089"/>
        <v/>
      </c>
      <c r="H17108" s="18" t="str">
        <f t="shared" si="1090"/>
        <v/>
      </c>
    </row>
    <row r="17109" spans="5:8" x14ac:dyDescent="0.25">
      <c r="E17109" s="18" t="str">
        <f t="shared" si="1087"/>
        <v/>
      </c>
      <c r="F17109" s="18" t="str">
        <f t="shared" si="1088"/>
        <v/>
      </c>
      <c r="G17109" s="18" t="str">
        <f t="shared" si="1089"/>
        <v/>
      </c>
      <c r="H17109" s="18" t="str">
        <f t="shared" si="1090"/>
        <v/>
      </c>
    </row>
    <row r="17110" spans="5:8" x14ac:dyDescent="0.25">
      <c r="E17110" s="18" t="str">
        <f t="shared" si="1087"/>
        <v/>
      </c>
      <c r="F17110" s="18" t="str">
        <f t="shared" si="1088"/>
        <v/>
      </c>
      <c r="G17110" s="18" t="str">
        <f t="shared" si="1089"/>
        <v/>
      </c>
      <c r="H17110" s="18" t="str">
        <f t="shared" si="1090"/>
        <v/>
      </c>
    </row>
    <row r="17111" spans="5:8" x14ac:dyDescent="0.25">
      <c r="E17111" s="18" t="str">
        <f t="shared" si="1087"/>
        <v/>
      </c>
      <c r="F17111" s="18" t="str">
        <f t="shared" si="1088"/>
        <v/>
      </c>
      <c r="G17111" s="18" t="str">
        <f t="shared" si="1089"/>
        <v/>
      </c>
      <c r="H17111" s="18" t="str">
        <f t="shared" si="1090"/>
        <v/>
      </c>
    </row>
    <row r="17112" spans="5:8" x14ac:dyDescent="0.25">
      <c r="E17112" s="18" t="str">
        <f t="shared" si="1087"/>
        <v/>
      </c>
      <c r="F17112" s="18" t="str">
        <f t="shared" si="1088"/>
        <v/>
      </c>
      <c r="G17112" s="18" t="str">
        <f t="shared" si="1089"/>
        <v/>
      </c>
      <c r="H17112" s="18" t="str">
        <f t="shared" si="1090"/>
        <v/>
      </c>
    </row>
    <row r="17113" spans="5:8" x14ac:dyDescent="0.25">
      <c r="E17113" s="18" t="str">
        <f t="shared" si="1087"/>
        <v/>
      </c>
      <c r="F17113" s="18" t="str">
        <f t="shared" si="1088"/>
        <v/>
      </c>
      <c r="G17113" s="18" t="str">
        <f t="shared" si="1089"/>
        <v/>
      </c>
      <c r="H17113" s="18" t="str">
        <f t="shared" si="1090"/>
        <v/>
      </c>
    </row>
    <row r="17114" spans="5:8" x14ac:dyDescent="0.25">
      <c r="E17114" s="18" t="str">
        <f t="shared" si="1087"/>
        <v/>
      </c>
      <c r="F17114" s="18" t="str">
        <f t="shared" si="1088"/>
        <v/>
      </c>
      <c r="G17114" s="18" t="str">
        <f t="shared" si="1089"/>
        <v/>
      </c>
      <c r="H17114" s="18" t="str">
        <f t="shared" si="1090"/>
        <v/>
      </c>
    </row>
    <row r="17115" spans="5:8" x14ac:dyDescent="0.25">
      <c r="E17115" s="18" t="str">
        <f t="shared" si="1087"/>
        <v/>
      </c>
      <c r="F17115" s="18" t="str">
        <f t="shared" si="1088"/>
        <v/>
      </c>
      <c r="G17115" s="18" t="str">
        <f t="shared" si="1089"/>
        <v/>
      </c>
      <c r="H17115" s="18" t="str">
        <f t="shared" si="1090"/>
        <v/>
      </c>
    </row>
    <row r="17116" spans="5:8" x14ac:dyDescent="0.25">
      <c r="E17116" s="18" t="str">
        <f t="shared" si="1087"/>
        <v/>
      </c>
      <c r="F17116" s="18" t="str">
        <f t="shared" si="1088"/>
        <v/>
      </c>
      <c r="G17116" s="18" t="str">
        <f t="shared" si="1089"/>
        <v/>
      </c>
      <c r="H17116" s="18" t="str">
        <f t="shared" si="1090"/>
        <v/>
      </c>
    </row>
    <row r="17117" spans="5:8" x14ac:dyDescent="0.25">
      <c r="E17117" s="18" t="str">
        <f t="shared" si="1087"/>
        <v/>
      </c>
      <c r="F17117" s="18" t="str">
        <f t="shared" si="1088"/>
        <v/>
      </c>
      <c r="G17117" s="18" t="str">
        <f t="shared" si="1089"/>
        <v/>
      </c>
      <c r="H17117" s="18" t="str">
        <f t="shared" si="1090"/>
        <v/>
      </c>
    </row>
    <row r="17118" spans="5:8" x14ac:dyDescent="0.25">
      <c r="E17118" s="18" t="str">
        <f t="shared" si="1087"/>
        <v/>
      </c>
      <c r="F17118" s="18" t="str">
        <f t="shared" si="1088"/>
        <v/>
      </c>
      <c r="G17118" s="18" t="str">
        <f t="shared" si="1089"/>
        <v/>
      </c>
      <c r="H17118" s="18" t="str">
        <f t="shared" si="1090"/>
        <v/>
      </c>
    </row>
    <row r="17119" spans="5:8" x14ac:dyDescent="0.25">
      <c r="E17119" s="18" t="str">
        <f t="shared" si="1087"/>
        <v/>
      </c>
      <c r="F17119" s="18" t="str">
        <f t="shared" si="1088"/>
        <v/>
      </c>
      <c r="G17119" s="18" t="str">
        <f t="shared" si="1089"/>
        <v/>
      </c>
      <c r="H17119" s="18" t="str">
        <f t="shared" si="1090"/>
        <v/>
      </c>
    </row>
    <row r="17120" spans="5:8" x14ac:dyDescent="0.25">
      <c r="E17120" s="18" t="str">
        <f t="shared" si="1087"/>
        <v/>
      </c>
      <c r="F17120" s="18" t="str">
        <f t="shared" si="1088"/>
        <v/>
      </c>
      <c r="G17120" s="18" t="str">
        <f t="shared" si="1089"/>
        <v/>
      </c>
      <c r="H17120" s="18" t="str">
        <f t="shared" si="1090"/>
        <v/>
      </c>
    </row>
    <row r="17121" spans="5:8" x14ac:dyDescent="0.25">
      <c r="E17121" s="18" t="str">
        <f t="shared" si="1087"/>
        <v/>
      </c>
      <c r="F17121" s="18" t="str">
        <f t="shared" si="1088"/>
        <v/>
      </c>
      <c r="G17121" s="18" t="str">
        <f t="shared" si="1089"/>
        <v/>
      </c>
      <c r="H17121" s="18" t="str">
        <f t="shared" si="1090"/>
        <v/>
      </c>
    </row>
    <row r="17122" spans="5:8" x14ac:dyDescent="0.25">
      <c r="E17122" s="18" t="str">
        <f t="shared" si="1087"/>
        <v/>
      </c>
      <c r="F17122" s="18" t="str">
        <f t="shared" si="1088"/>
        <v/>
      </c>
      <c r="G17122" s="18" t="str">
        <f t="shared" si="1089"/>
        <v/>
      </c>
      <c r="H17122" s="18" t="str">
        <f t="shared" si="1090"/>
        <v/>
      </c>
    </row>
    <row r="17123" spans="5:8" x14ac:dyDescent="0.25">
      <c r="E17123" s="18" t="str">
        <f t="shared" si="1087"/>
        <v/>
      </c>
      <c r="F17123" s="18" t="str">
        <f t="shared" si="1088"/>
        <v/>
      </c>
      <c r="G17123" s="18" t="str">
        <f t="shared" si="1089"/>
        <v/>
      </c>
      <c r="H17123" s="18" t="str">
        <f t="shared" si="1090"/>
        <v/>
      </c>
    </row>
    <row r="17124" spans="5:8" x14ac:dyDescent="0.25">
      <c r="E17124" s="18" t="str">
        <f t="shared" si="1087"/>
        <v/>
      </c>
      <c r="F17124" s="18" t="str">
        <f t="shared" si="1088"/>
        <v/>
      </c>
      <c r="G17124" s="18" t="str">
        <f t="shared" si="1089"/>
        <v/>
      </c>
      <c r="H17124" s="18" t="str">
        <f t="shared" si="1090"/>
        <v/>
      </c>
    </row>
    <row r="17125" spans="5:8" x14ac:dyDescent="0.25">
      <c r="E17125" s="18" t="str">
        <f t="shared" si="1087"/>
        <v/>
      </c>
      <c r="F17125" s="18" t="str">
        <f t="shared" si="1088"/>
        <v/>
      </c>
      <c r="G17125" s="18" t="str">
        <f t="shared" si="1089"/>
        <v/>
      </c>
      <c r="H17125" s="18" t="str">
        <f t="shared" si="1090"/>
        <v/>
      </c>
    </row>
    <row r="17126" spans="5:8" x14ac:dyDescent="0.25">
      <c r="E17126" s="18" t="str">
        <f t="shared" si="1087"/>
        <v/>
      </c>
      <c r="F17126" s="18" t="str">
        <f t="shared" si="1088"/>
        <v/>
      </c>
      <c r="G17126" s="18" t="str">
        <f t="shared" si="1089"/>
        <v/>
      </c>
      <c r="H17126" s="18" t="str">
        <f t="shared" si="1090"/>
        <v/>
      </c>
    </row>
    <row r="17127" spans="5:8" x14ac:dyDescent="0.25">
      <c r="E17127" s="18" t="str">
        <f t="shared" si="1087"/>
        <v/>
      </c>
      <c r="F17127" s="18" t="str">
        <f t="shared" si="1088"/>
        <v/>
      </c>
      <c r="G17127" s="18" t="str">
        <f t="shared" si="1089"/>
        <v/>
      </c>
      <c r="H17127" s="18" t="str">
        <f t="shared" si="1090"/>
        <v/>
      </c>
    </row>
    <row r="17128" spans="5:8" x14ac:dyDescent="0.25">
      <c r="E17128" s="18" t="str">
        <f t="shared" si="1087"/>
        <v/>
      </c>
      <c r="F17128" s="18" t="str">
        <f t="shared" si="1088"/>
        <v/>
      </c>
      <c r="G17128" s="18" t="str">
        <f t="shared" si="1089"/>
        <v/>
      </c>
      <c r="H17128" s="18" t="str">
        <f t="shared" si="1090"/>
        <v/>
      </c>
    </row>
    <row r="17129" spans="5:8" x14ac:dyDescent="0.25">
      <c r="E17129" s="18" t="str">
        <f t="shared" si="1087"/>
        <v/>
      </c>
      <c r="F17129" s="18" t="str">
        <f t="shared" si="1088"/>
        <v/>
      </c>
      <c r="G17129" s="18" t="str">
        <f t="shared" si="1089"/>
        <v/>
      </c>
      <c r="H17129" s="18" t="str">
        <f t="shared" si="1090"/>
        <v/>
      </c>
    </row>
    <row r="17130" spans="5:8" x14ac:dyDescent="0.25">
      <c r="E17130" s="18" t="str">
        <f t="shared" si="1087"/>
        <v/>
      </c>
      <c r="F17130" s="18" t="str">
        <f t="shared" si="1088"/>
        <v/>
      </c>
      <c r="G17130" s="18" t="str">
        <f t="shared" si="1089"/>
        <v/>
      </c>
      <c r="H17130" s="18" t="str">
        <f t="shared" si="1090"/>
        <v/>
      </c>
    </row>
    <row r="17131" spans="5:8" x14ac:dyDescent="0.25">
      <c r="E17131" s="18" t="str">
        <f t="shared" si="1087"/>
        <v/>
      </c>
      <c r="F17131" s="18" t="str">
        <f t="shared" si="1088"/>
        <v/>
      </c>
      <c r="G17131" s="18" t="str">
        <f t="shared" si="1089"/>
        <v/>
      </c>
      <c r="H17131" s="18" t="str">
        <f t="shared" si="1090"/>
        <v/>
      </c>
    </row>
    <row r="17132" spans="5:8" x14ac:dyDescent="0.25">
      <c r="E17132" s="18" t="str">
        <f t="shared" si="1087"/>
        <v/>
      </c>
      <c r="F17132" s="18" t="str">
        <f t="shared" si="1088"/>
        <v/>
      </c>
      <c r="G17132" s="18" t="str">
        <f t="shared" si="1089"/>
        <v/>
      </c>
      <c r="H17132" s="18" t="str">
        <f t="shared" si="1090"/>
        <v/>
      </c>
    </row>
    <row r="17133" spans="5:8" x14ac:dyDescent="0.25">
      <c r="E17133" s="18" t="str">
        <f t="shared" si="1087"/>
        <v/>
      </c>
      <c r="F17133" s="18" t="str">
        <f t="shared" si="1088"/>
        <v/>
      </c>
      <c r="G17133" s="18" t="str">
        <f t="shared" si="1089"/>
        <v/>
      </c>
      <c r="H17133" s="18" t="str">
        <f t="shared" si="1090"/>
        <v/>
      </c>
    </row>
    <row r="17134" spans="5:8" x14ac:dyDescent="0.25">
      <c r="E17134" s="18" t="str">
        <f t="shared" si="1087"/>
        <v/>
      </c>
      <c r="F17134" s="18" t="str">
        <f t="shared" si="1088"/>
        <v/>
      </c>
      <c r="G17134" s="18" t="str">
        <f t="shared" si="1089"/>
        <v/>
      </c>
      <c r="H17134" s="18" t="str">
        <f t="shared" si="1090"/>
        <v/>
      </c>
    </row>
    <row r="17135" spans="5:8" x14ac:dyDescent="0.25">
      <c r="E17135" s="18" t="str">
        <f t="shared" si="1087"/>
        <v/>
      </c>
      <c r="F17135" s="18" t="str">
        <f t="shared" si="1088"/>
        <v/>
      </c>
      <c r="G17135" s="18" t="str">
        <f t="shared" si="1089"/>
        <v/>
      </c>
      <c r="H17135" s="18" t="str">
        <f t="shared" si="1090"/>
        <v/>
      </c>
    </row>
    <row r="17136" spans="5:8" x14ac:dyDescent="0.25">
      <c r="E17136" s="18" t="str">
        <f t="shared" si="1087"/>
        <v/>
      </c>
      <c r="F17136" s="18" t="str">
        <f t="shared" si="1088"/>
        <v/>
      </c>
      <c r="G17136" s="18" t="str">
        <f t="shared" si="1089"/>
        <v/>
      </c>
      <c r="H17136" s="18" t="str">
        <f t="shared" si="1090"/>
        <v/>
      </c>
    </row>
    <row r="17137" spans="5:8" x14ac:dyDescent="0.25">
      <c r="E17137" s="18" t="str">
        <f t="shared" si="1087"/>
        <v/>
      </c>
      <c r="F17137" s="18" t="str">
        <f t="shared" si="1088"/>
        <v/>
      </c>
      <c r="G17137" s="18" t="str">
        <f t="shared" si="1089"/>
        <v/>
      </c>
      <c r="H17137" s="18" t="str">
        <f t="shared" si="1090"/>
        <v/>
      </c>
    </row>
    <row r="17138" spans="5:8" x14ac:dyDescent="0.25">
      <c r="E17138" s="18" t="str">
        <f t="shared" si="1087"/>
        <v/>
      </c>
      <c r="F17138" s="18" t="str">
        <f t="shared" si="1088"/>
        <v/>
      </c>
      <c r="G17138" s="18" t="str">
        <f t="shared" si="1089"/>
        <v/>
      </c>
      <c r="H17138" s="18" t="str">
        <f t="shared" si="1090"/>
        <v/>
      </c>
    </row>
    <row r="17139" spans="5:8" x14ac:dyDescent="0.25">
      <c r="E17139" s="18" t="str">
        <f t="shared" si="1087"/>
        <v/>
      </c>
      <c r="F17139" s="18" t="str">
        <f t="shared" si="1088"/>
        <v/>
      </c>
      <c r="G17139" s="18" t="str">
        <f t="shared" si="1089"/>
        <v/>
      </c>
      <c r="H17139" s="18" t="str">
        <f t="shared" si="1090"/>
        <v/>
      </c>
    </row>
    <row r="17140" spans="5:8" x14ac:dyDescent="0.25">
      <c r="E17140" s="18" t="str">
        <f t="shared" si="1087"/>
        <v/>
      </c>
      <c r="F17140" s="18" t="str">
        <f t="shared" si="1088"/>
        <v/>
      </c>
      <c r="G17140" s="18" t="str">
        <f t="shared" si="1089"/>
        <v/>
      </c>
      <c r="H17140" s="18" t="str">
        <f t="shared" si="1090"/>
        <v/>
      </c>
    </row>
    <row r="17141" spans="5:8" x14ac:dyDescent="0.25">
      <c r="E17141" s="18" t="str">
        <f t="shared" si="1087"/>
        <v/>
      </c>
      <c r="F17141" s="18" t="str">
        <f t="shared" si="1088"/>
        <v/>
      </c>
      <c r="G17141" s="18" t="str">
        <f t="shared" si="1089"/>
        <v/>
      </c>
      <c r="H17141" s="18" t="str">
        <f t="shared" si="1090"/>
        <v/>
      </c>
    </row>
    <row r="17142" spans="5:8" x14ac:dyDescent="0.25">
      <c r="E17142" s="18" t="str">
        <f t="shared" si="1087"/>
        <v/>
      </c>
      <c r="F17142" s="18" t="str">
        <f t="shared" si="1088"/>
        <v/>
      </c>
      <c r="G17142" s="18" t="str">
        <f t="shared" si="1089"/>
        <v/>
      </c>
      <c r="H17142" s="18" t="str">
        <f t="shared" si="1090"/>
        <v/>
      </c>
    </row>
    <row r="17143" spans="5:8" x14ac:dyDescent="0.25">
      <c r="E17143" s="18" t="str">
        <f t="shared" si="1087"/>
        <v/>
      </c>
      <c r="F17143" s="18" t="str">
        <f t="shared" si="1088"/>
        <v/>
      </c>
      <c r="G17143" s="18" t="str">
        <f t="shared" si="1089"/>
        <v/>
      </c>
      <c r="H17143" s="18" t="str">
        <f t="shared" si="1090"/>
        <v/>
      </c>
    </row>
    <row r="17144" spans="5:8" x14ac:dyDescent="0.25">
      <c r="E17144" s="18" t="str">
        <f t="shared" si="1087"/>
        <v/>
      </c>
      <c r="F17144" s="18" t="str">
        <f t="shared" si="1088"/>
        <v/>
      </c>
      <c r="G17144" s="18" t="str">
        <f t="shared" si="1089"/>
        <v/>
      </c>
      <c r="H17144" s="18" t="str">
        <f t="shared" si="1090"/>
        <v/>
      </c>
    </row>
    <row r="17145" spans="5:8" x14ac:dyDescent="0.25">
      <c r="E17145" s="18" t="str">
        <f t="shared" si="1087"/>
        <v/>
      </c>
      <c r="F17145" s="18" t="str">
        <f t="shared" si="1088"/>
        <v/>
      </c>
      <c r="G17145" s="18" t="str">
        <f t="shared" si="1089"/>
        <v/>
      </c>
      <c r="H17145" s="18" t="str">
        <f t="shared" si="1090"/>
        <v/>
      </c>
    </row>
    <row r="17146" spans="5:8" x14ac:dyDescent="0.25">
      <c r="E17146" s="18" t="str">
        <f t="shared" si="1087"/>
        <v/>
      </c>
      <c r="F17146" s="18" t="str">
        <f t="shared" si="1088"/>
        <v/>
      </c>
      <c r="G17146" s="18" t="str">
        <f t="shared" si="1089"/>
        <v/>
      </c>
      <c r="H17146" s="18" t="str">
        <f t="shared" si="1090"/>
        <v/>
      </c>
    </row>
    <row r="17147" spans="5:8" x14ac:dyDescent="0.25">
      <c r="E17147" s="18" t="str">
        <f t="shared" si="1087"/>
        <v/>
      </c>
      <c r="F17147" s="18" t="str">
        <f t="shared" si="1088"/>
        <v/>
      </c>
      <c r="G17147" s="18" t="str">
        <f t="shared" si="1089"/>
        <v/>
      </c>
      <c r="H17147" s="18" t="str">
        <f t="shared" si="1090"/>
        <v/>
      </c>
    </row>
    <row r="17148" spans="5:8" x14ac:dyDescent="0.25">
      <c r="E17148" s="18" t="str">
        <f t="shared" si="1087"/>
        <v/>
      </c>
      <c r="F17148" s="18" t="str">
        <f t="shared" si="1088"/>
        <v/>
      </c>
      <c r="G17148" s="18" t="str">
        <f t="shared" si="1089"/>
        <v/>
      </c>
      <c r="H17148" s="18" t="str">
        <f t="shared" si="1090"/>
        <v/>
      </c>
    </row>
    <row r="17149" spans="5:8" x14ac:dyDescent="0.25">
      <c r="E17149" s="18" t="str">
        <f t="shared" si="1087"/>
        <v/>
      </c>
      <c r="F17149" s="18" t="str">
        <f t="shared" si="1088"/>
        <v/>
      </c>
      <c r="G17149" s="18" t="str">
        <f t="shared" si="1089"/>
        <v/>
      </c>
      <c r="H17149" s="18" t="str">
        <f t="shared" si="1090"/>
        <v/>
      </c>
    </row>
    <row r="17150" spans="5:8" x14ac:dyDescent="0.25">
      <c r="E17150" s="18" t="str">
        <f t="shared" si="1087"/>
        <v/>
      </c>
      <c r="F17150" s="18" t="str">
        <f t="shared" si="1088"/>
        <v/>
      </c>
      <c r="G17150" s="18" t="str">
        <f t="shared" si="1089"/>
        <v/>
      </c>
      <c r="H17150" s="18" t="str">
        <f t="shared" si="1090"/>
        <v/>
      </c>
    </row>
    <row r="17151" spans="5:8" x14ac:dyDescent="0.25">
      <c r="E17151" s="18" t="str">
        <f t="shared" si="1087"/>
        <v/>
      </c>
      <c r="F17151" s="18" t="str">
        <f t="shared" si="1088"/>
        <v/>
      </c>
      <c r="G17151" s="18" t="str">
        <f t="shared" si="1089"/>
        <v/>
      </c>
      <c r="H17151" s="18" t="str">
        <f t="shared" si="1090"/>
        <v/>
      </c>
    </row>
    <row r="17152" spans="5:8" x14ac:dyDescent="0.25">
      <c r="E17152" s="18" t="str">
        <f t="shared" si="1087"/>
        <v/>
      </c>
      <c r="F17152" s="18" t="str">
        <f t="shared" si="1088"/>
        <v/>
      </c>
      <c r="G17152" s="18" t="str">
        <f t="shared" si="1089"/>
        <v/>
      </c>
      <c r="H17152" s="18" t="str">
        <f t="shared" si="1090"/>
        <v/>
      </c>
    </row>
    <row r="17153" spans="5:8" x14ac:dyDescent="0.25">
      <c r="E17153" s="18" t="str">
        <f t="shared" si="1087"/>
        <v/>
      </c>
      <c r="F17153" s="18" t="str">
        <f t="shared" si="1088"/>
        <v/>
      </c>
      <c r="G17153" s="18" t="str">
        <f t="shared" si="1089"/>
        <v/>
      </c>
      <c r="H17153" s="18" t="str">
        <f t="shared" si="1090"/>
        <v/>
      </c>
    </row>
    <row r="17154" spans="5:8" x14ac:dyDescent="0.25">
      <c r="E17154" s="18" t="str">
        <f t="shared" si="1087"/>
        <v/>
      </c>
      <c r="F17154" s="18" t="str">
        <f t="shared" si="1088"/>
        <v/>
      </c>
      <c r="G17154" s="18" t="str">
        <f t="shared" si="1089"/>
        <v/>
      </c>
      <c r="H17154" s="18" t="str">
        <f t="shared" si="1090"/>
        <v/>
      </c>
    </row>
    <row r="17155" spans="5:8" x14ac:dyDescent="0.25">
      <c r="E17155" s="18" t="str">
        <f t="shared" si="1087"/>
        <v/>
      </c>
      <c r="F17155" s="18" t="str">
        <f t="shared" si="1088"/>
        <v/>
      </c>
      <c r="G17155" s="18" t="str">
        <f t="shared" si="1089"/>
        <v/>
      </c>
      <c r="H17155" s="18" t="str">
        <f t="shared" si="1090"/>
        <v/>
      </c>
    </row>
    <row r="17156" spans="5:8" x14ac:dyDescent="0.25">
      <c r="E17156" s="18" t="str">
        <f t="shared" si="1087"/>
        <v/>
      </c>
      <c r="F17156" s="18" t="str">
        <f t="shared" si="1088"/>
        <v/>
      </c>
      <c r="G17156" s="18" t="str">
        <f t="shared" si="1089"/>
        <v/>
      </c>
      <c r="H17156" s="18" t="str">
        <f t="shared" si="1090"/>
        <v/>
      </c>
    </row>
    <row r="17157" spans="5:8" x14ac:dyDescent="0.25">
      <c r="E17157" s="18" t="str">
        <f t="shared" si="1087"/>
        <v/>
      </c>
      <c r="F17157" s="18" t="str">
        <f t="shared" si="1088"/>
        <v/>
      </c>
      <c r="G17157" s="18" t="str">
        <f t="shared" si="1089"/>
        <v/>
      </c>
      <c r="H17157" s="18" t="str">
        <f t="shared" si="1090"/>
        <v/>
      </c>
    </row>
    <row r="17158" spans="5:8" x14ac:dyDescent="0.25">
      <c r="E17158" s="18" t="str">
        <f t="shared" ref="E17158:E17221" si="1091">IF($C17158="","",IFERROR(INDEX(ItemPriceCol,MATCH($C17158,ItemName,0)),""))</f>
        <v/>
      </c>
      <c r="F17158" s="18" t="str">
        <f t="shared" ref="F17158:F17221" si="1092">IF(OR($D17158="",$E17158=""),"",$D17158*$E17158)</f>
        <v/>
      </c>
      <c r="G17158" s="18" t="str">
        <f t="shared" ref="G17158:G17221" si="1093">IF($C17158="","",IFERROR(INDEX(ItemCostCol,MATCH($C17158,ItemName,0)),""))</f>
        <v/>
      </c>
      <c r="H17158" s="18" t="str">
        <f t="shared" ref="H17158:H17221" si="1094">IF(OR($F17158="",$G17158=""),"",$F17158-$D17158*$G17158)</f>
        <v/>
      </c>
    </row>
    <row r="17159" spans="5:8" x14ac:dyDescent="0.25">
      <c r="E17159" s="18" t="str">
        <f t="shared" si="1091"/>
        <v/>
      </c>
      <c r="F17159" s="18" t="str">
        <f t="shared" si="1092"/>
        <v/>
      </c>
      <c r="G17159" s="18" t="str">
        <f t="shared" si="1093"/>
        <v/>
      </c>
      <c r="H17159" s="18" t="str">
        <f t="shared" si="1094"/>
        <v/>
      </c>
    </row>
    <row r="17160" spans="5:8" x14ac:dyDescent="0.25">
      <c r="E17160" s="18" t="str">
        <f t="shared" si="1091"/>
        <v/>
      </c>
      <c r="F17160" s="18" t="str">
        <f t="shared" si="1092"/>
        <v/>
      </c>
      <c r="G17160" s="18" t="str">
        <f t="shared" si="1093"/>
        <v/>
      </c>
      <c r="H17160" s="18" t="str">
        <f t="shared" si="1094"/>
        <v/>
      </c>
    </row>
    <row r="17161" spans="5:8" x14ac:dyDescent="0.25">
      <c r="E17161" s="18" t="str">
        <f t="shared" si="1091"/>
        <v/>
      </c>
      <c r="F17161" s="18" t="str">
        <f t="shared" si="1092"/>
        <v/>
      </c>
      <c r="G17161" s="18" t="str">
        <f t="shared" si="1093"/>
        <v/>
      </c>
      <c r="H17161" s="18" t="str">
        <f t="shared" si="1094"/>
        <v/>
      </c>
    </row>
    <row r="17162" spans="5:8" x14ac:dyDescent="0.25">
      <c r="E17162" s="18" t="str">
        <f t="shared" si="1091"/>
        <v/>
      </c>
      <c r="F17162" s="18" t="str">
        <f t="shared" si="1092"/>
        <v/>
      </c>
      <c r="G17162" s="18" t="str">
        <f t="shared" si="1093"/>
        <v/>
      </c>
      <c r="H17162" s="18" t="str">
        <f t="shared" si="1094"/>
        <v/>
      </c>
    </row>
    <row r="17163" spans="5:8" x14ac:dyDescent="0.25">
      <c r="E17163" s="18" t="str">
        <f t="shared" si="1091"/>
        <v/>
      </c>
      <c r="F17163" s="18" t="str">
        <f t="shared" si="1092"/>
        <v/>
      </c>
      <c r="G17163" s="18" t="str">
        <f t="shared" si="1093"/>
        <v/>
      </c>
      <c r="H17163" s="18" t="str">
        <f t="shared" si="1094"/>
        <v/>
      </c>
    </row>
    <row r="17164" spans="5:8" x14ac:dyDescent="0.25">
      <c r="E17164" s="18" t="str">
        <f t="shared" si="1091"/>
        <v/>
      </c>
      <c r="F17164" s="18" t="str">
        <f t="shared" si="1092"/>
        <v/>
      </c>
      <c r="G17164" s="18" t="str">
        <f t="shared" si="1093"/>
        <v/>
      </c>
      <c r="H17164" s="18" t="str">
        <f t="shared" si="1094"/>
        <v/>
      </c>
    </row>
    <row r="17165" spans="5:8" x14ac:dyDescent="0.25">
      <c r="E17165" s="18" t="str">
        <f t="shared" si="1091"/>
        <v/>
      </c>
      <c r="F17165" s="18" t="str">
        <f t="shared" si="1092"/>
        <v/>
      </c>
      <c r="G17165" s="18" t="str">
        <f t="shared" si="1093"/>
        <v/>
      </c>
      <c r="H17165" s="18" t="str">
        <f t="shared" si="1094"/>
        <v/>
      </c>
    </row>
    <row r="17166" spans="5:8" x14ac:dyDescent="0.25">
      <c r="E17166" s="18" t="str">
        <f t="shared" si="1091"/>
        <v/>
      </c>
      <c r="F17166" s="18" t="str">
        <f t="shared" si="1092"/>
        <v/>
      </c>
      <c r="G17166" s="18" t="str">
        <f t="shared" si="1093"/>
        <v/>
      </c>
      <c r="H17166" s="18" t="str">
        <f t="shared" si="1094"/>
        <v/>
      </c>
    </row>
    <row r="17167" spans="5:8" x14ac:dyDescent="0.25">
      <c r="E17167" s="18" t="str">
        <f t="shared" si="1091"/>
        <v/>
      </c>
      <c r="F17167" s="18" t="str">
        <f t="shared" si="1092"/>
        <v/>
      </c>
      <c r="G17167" s="18" t="str">
        <f t="shared" si="1093"/>
        <v/>
      </c>
      <c r="H17167" s="18" t="str">
        <f t="shared" si="1094"/>
        <v/>
      </c>
    </row>
    <row r="17168" spans="5:8" x14ac:dyDescent="0.25">
      <c r="E17168" s="18" t="str">
        <f t="shared" si="1091"/>
        <v/>
      </c>
      <c r="F17168" s="18" t="str">
        <f t="shared" si="1092"/>
        <v/>
      </c>
      <c r="G17168" s="18" t="str">
        <f t="shared" si="1093"/>
        <v/>
      </c>
      <c r="H17168" s="18" t="str">
        <f t="shared" si="1094"/>
        <v/>
      </c>
    </row>
    <row r="17169" spans="5:8" x14ac:dyDescent="0.25">
      <c r="E17169" s="18" t="str">
        <f t="shared" si="1091"/>
        <v/>
      </c>
      <c r="F17169" s="18" t="str">
        <f t="shared" si="1092"/>
        <v/>
      </c>
      <c r="G17169" s="18" t="str">
        <f t="shared" si="1093"/>
        <v/>
      </c>
      <c r="H17169" s="18" t="str">
        <f t="shared" si="1094"/>
        <v/>
      </c>
    </row>
    <row r="17170" spans="5:8" x14ac:dyDescent="0.25">
      <c r="E17170" s="18" t="str">
        <f t="shared" si="1091"/>
        <v/>
      </c>
      <c r="F17170" s="18" t="str">
        <f t="shared" si="1092"/>
        <v/>
      </c>
      <c r="G17170" s="18" t="str">
        <f t="shared" si="1093"/>
        <v/>
      </c>
      <c r="H17170" s="18" t="str">
        <f t="shared" si="1094"/>
        <v/>
      </c>
    </row>
    <row r="17171" spans="5:8" x14ac:dyDescent="0.25">
      <c r="E17171" s="18" t="str">
        <f t="shared" si="1091"/>
        <v/>
      </c>
      <c r="F17171" s="18" t="str">
        <f t="shared" si="1092"/>
        <v/>
      </c>
      <c r="G17171" s="18" t="str">
        <f t="shared" si="1093"/>
        <v/>
      </c>
      <c r="H17171" s="18" t="str">
        <f t="shared" si="1094"/>
        <v/>
      </c>
    </row>
    <row r="17172" spans="5:8" x14ac:dyDescent="0.25">
      <c r="E17172" s="18" t="str">
        <f t="shared" si="1091"/>
        <v/>
      </c>
      <c r="F17172" s="18" t="str">
        <f t="shared" si="1092"/>
        <v/>
      </c>
      <c r="G17172" s="18" t="str">
        <f t="shared" si="1093"/>
        <v/>
      </c>
      <c r="H17172" s="18" t="str">
        <f t="shared" si="1094"/>
        <v/>
      </c>
    </row>
    <row r="17173" spans="5:8" x14ac:dyDescent="0.25">
      <c r="E17173" s="18" t="str">
        <f t="shared" si="1091"/>
        <v/>
      </c>
      <c r="F17173" s="18" t="str">
        <f t="shared" si="1092"/>
        <v/>
      </c>
      <c r="G17173" s="18" t="str">
        <f t="shared" si="1093"/>
        <v/>
      </c>
      <c r="H17173" s="18" t="str">
        <f t="shared" si="1094"/>
        <v/>
      </c>
    </row>
    <row r="17174" spans="5:8" x14ac:dyDescent="0.25">
      <c r="E17174" s="18" t="str">
        <f t="shared" si="1091"/>
        <v/>
      </c>
      <c r="F17174" s="18" t="str">
        <f t="shared" si="1092"/>
        <v/>
      </c>
      <c r="G17174" s="18" t="str">
        <f t="shared" si="1093"/>
        <v/>
      </c>
      <c r="H17174" s="18" t="str">
        <f t="shared" si="1094"/>
        <v/>
      </c>
    </row>
    <row r="17175" spans="5:8" x14ac:dyDescent="0.25">
      <c r="E17175" s="18" t="str">
        <f t="shared" si="1091"/>
        <v/>
      </c>
      <c r="F17175" s="18" t="str">
        <f t="shared" si="1092"/>
        <v/>
      </c>
      <c r="G17175" s="18" t="str">
        <f t="shared" si="1093"/>
        <v/>
      </c>
      <c r="H17175" s="18" t="str">
        <f t="shared" si="1094"/>
        <v/>
      </c>
    </row>
    <row r="17176" spans="5:8" x14ac:dyDescent="0.25">
      <c r="E17176" s="18" t="str">
        <f t="shared" si="1091"/>
        <v/>
      </c>
      <c r="F17176" s="18" t="str">
        <f t="shared" si="1092"/>
        <v/>
      </c>
      <c r="G17176" s="18" t="str">
        <f t="shared" si="1093"/>
        <v/>
      </c>
      <c r="H17176" s="18" t="str">
        <f t="shared" si="1094"/>
        <v/>
      </c>
    </row>
    <row r="17177" spans="5:8" x14ac:dyDescent="0.25">
      <c r="E17177" s="18" t="str">
        <f t="shared" si="1091"/>
        <v/>
      </c>
      <c r="F17177" s="18" t="str">
        <f t="shared" si="1092"/>
        <v/>
      </c>
      <c r="G17177" s="18" t="str">
        <f t="shared" si="1093"/>
        <v/>
      </c>
      <c r="H17177" s="18" t="str">
        <f t="shared" si="1094"/>
        <v/>
      </c>
    </row>
    <row r="17178" spans="5:8" x14ac:dyDescent="0.25">
      <c r="E17178" s="18" t="str">
        <f t="shared" si="1091"/>
        <v/>
      </c>
      <c r="F17178" s="18" t="str">
        <f t="shared" si="1092"/>
        <v/>
      </c>
      <c r="G17178" s="18" t="str">
        <f t="shared" si="1093"/>
        <v/>
      </c>
      <c r="H17178" s="18" t="str">
        <f t="shared" si="1094"/>
        <v/>
      </c>
    </row>
    <row r="17179" spans="5:8" x14ac:dyDescent="0.25">
      <c r="E17179" s="18" t="str">
        <f t="shared" si="1091"/>
        <v/>
      </c>
      <c r="F17179" s="18" t="str">
        <f t="shared" si="1092"/>
        <v/>
      </c>
      <c r="G17179" s="18" t="str">
        <f t="shared" si="1093"/>
        <v/>
      </c>
      <c r="H17179" s="18" t="str">
        <f t="shared" si="1094"/>
        <v/>
      </c>
    </row>
    <row r="17180" spans="5:8" x14ac:dyDescent="0.25">
      <c r="E17180" s="18" t="str">
        <f t="shared" si="1091"/>
        <v/>
      </c>
      <c r="F17180" s="18" t="str">
        <f t="shared" si="1092"/>
        <v/>
      </c>
      <c r="G17180" s="18" t="str">
        <f t="shared" si="1093"/>
        <v/>
      </c>
      <c r="H17180" s="18" t="str">
        <f t="shared" si="1094"/>
        <v/>
      </c>
    </row>
    <row r="17181" spans="5:8" x14ac:dyDescent="0.25">
      <c r="E17181" s="18" t="str">
        <f t="shared" si="1091"/>
        <v/>
      </c>
      <c r="F17181" s="18" t="str">
        <f t="shared" si="1092"/>
        <v/>
      </c>
      <c r="G17181" s="18" t="str">
        <f t="shared" si="1093"/>
        <v/>
      </c>
      <c r="H17181" s="18" t="str">
        <f t="shared" si="1094"/>
        <v/>
      </c>
    </row>
    <row r="17182" spans="5:8" x14ac:dyDescent="0.25">
      <c r="E17182" s="18" t="str">
        <f t="shared" si="1091"/>
        <v/>
      </c>
      <c r="F17182" s="18" t="str">
        <f t="shared" si="1092"/>
        <v/>
      </c>
      <c r="G17182" s="18" t="str">
        <f t="shared" si="1093"/>
        <v/>
      </c>
      <c r="H17182" s="18" t="str">
        <f t="shared" si="1094"/>
        <v/>
      </c>
    </row>
    <row r="17183" spans="5:8" x14ac:dyDescent="0.25">
      <c r="E17183" s="18" t="str">
        <f t="shared" si="1091"/>
        <v/>
      </c>
      <c r="F17183" s="18" t="str">
        <f t="shared" si="1092"/>
        <v/>
      </c>
      <c r="G17183" s="18" t="str">
        <f t="shared" si="1093"/>
        <v/>
      </c>
      <c r="H17183" s="18" t="str">
        <f t="shared" si="1094"/>
        <v/>
      </c>
    </row>
    <row r="17184" spans="5:8" x14ac:dyDescent="0.25">
      <c r="E17184" s="18" t="str">
        <f t="shared" si="1091"/>
        <v/>
      </c>
      <c r="F17184" s="18" t="str">
        <f t="shared" si="1092"/>
        <v/>
      </c>
      <c r="G17184" s="18" t="str">
        <f t="shared" si="1093"/>
        <v/>
      </c>
      <c r="H17184" s="18" t="str">
        <f t="shared" si="1094"/>
        <v/>
      </c>
    </row>
    <row r="17185" spans="5:8" x14ac:dyDescent="0.25">
      <c r="E17185" s="18" t="str">
        <f t="shared" si="1091"/>
        <v/>
      </c>
      <c r="F17185" s="18" t="str">
        <f t="shared" si="1092"/>
        <v/>
      </c>
      <c r="G17185" s="18" t="str">
        <f t="shared" si="1093"/>
        <v/>
      </c>
      <c r="H17185" s="18" t="str">
        <f t="shared" si="1094"/>
        <v/>
      </c>
    </row>
    <row r="17186" spans="5:8" x14ac:dyDescent="0.25">
      <c r="E17186" s="18" t="str">
        <f t="shared" si="1091"/>
        <v/>
      </c>
      <c r="F17186" s="18" t="str">
        <f t="shared" si="1092"/>
        <v/>
      </c>
      <c r="G17186" s="18" t="str">
        <f t="shared" si="1093"/>
        <v/>
      </c>
      <c r="H17186" s="18" t="str">
        <f t="shared" si="1094"/>
        <v/>
      </c>
    </row>
    <row r="17187" spans="5:8" x14ac:dyDescent="0.25">
      <c r="E17187" s="18" t="str">
        <f t="shared" si="1091"/>
        <v/>
      </c>
      <c r="F17187" s="18" t="str">
        <f t="shared" si="1092"/>
        <v/>
      </c>
      <c r="G17187" s="18" t="str">
        <f t="shared" si="1093"/>
        <v/>
      </c>
      <c r="H17187" s="18" t="str">
        <f t="shared" si="1094"/>
        <v/>
      </c>
    </row>
    <row r="17188" spans="5:8" x14ac:dyDescent="0.25">
      <c r="E17188" s="18" t="str">
        <f t="shared" si="1091"/>
        <v/>
      </c>
      <c r="F17188" s="18" t="str">
        <f t="shared" si="1092"/>
        <v/>
      </c>
      <c r="G17188" s="18" t="str">
        <f t="shared" si="1093"/>
        <v/>
      </c>
      <c r="H17188" s="18" t="str">
        <f t="shared" si="1094"/>
        <v/>
      </c>
    </row>
    <row r="17189" spans="5:8" x14ac:dyDescent="0.25">
      <c r="E17189" s="18" t="str">
        <f t="shared" si="1091"/>
        <v/>
      </c>
      <c r="F17189" s="18" t="str">
        <f t="shared" si="1092"/>
        <v/>
      </c>
      <c r="G17189" s="18" t="str">
        <f t="shared" si="1093"/>
        <v/>
      </c>
      <c r="H17189" s="18" t="str">
        <f t="shared" si="1094"/>
        <v/>
      </c>
    </row>
    <row r="17190" spans="5:8" x14ac:dyDescent="0.25">
      <c r="E17190" s="18" t="str">
        <f t="shared" si="1091"/>
        <v/>
      </c>
      <c r="F17190" s="18" t="str">
        <f t="shared" si="1092"/>
        <v/>
      </c>
      <c r="G17190" s="18" t="str">
        <f t="shared" si="1093"/>
        <v/>
      </c>
      <c r="H17190" s="18" t="str">
        <f t="shared" si="1094"/>
        <v/>
      </c>
    </row>
    <row r="17191" spans="5:8" x14ac:dyDescent="0.25">
      <c r="E17191" s="18" t="str">
        <f t="shared" si="1091"/>
        <v/>
      </c>
      <c r="F17191" s="18" t="str">
        <f t="shared" si="1092"/>
        <v/>
      </c>
      <c r="G17191" s="18" t="str">
        <f t="shared" si="1093"/>
        <v/>
      </c>
      <c r="H17191" s="18" t="str">
        <f t="shared" si="1094"/>
        <v/>
      </c>
    </row>
    <row r="17192" spans="5:8" x14ac:dyDescent="0.25">
      <c r="E17192" s="18" t="str">
        <f t="shared" si="1091"/>
        <v/>
      </c>
      <c r="F17192" s="18" t="str">
        <f t="shared" si="1092"/>
        <v/>
      </c>
      <c r="G17192" s="18" t="str">
        <f t="shared" si="1093"/>
        <v/>
      </c>
      <c r="H17192" s="18" t="str">
        <f t="shared" si="1094"/>
        <v/>
      </c>
    </row>
    <row r="17193" spans="5:8" x14ac:dyDescent="0.25">
      <c r="E17193" s="18" t="str">
        <f t="shared" si="1091"/>
        <v/>
      </c>
      <c r="F17193" s="18" t="str">
        <f t="shared" si="1092"/>
        <v/>
      </c>
      <c r="G17193" s="18" t="str">
        <f t="shared" si="1093"/>
        <v/>
      </c>
      <c r="H17193" s="18" t="str">
        <f t="shared" si="1094"/>
        <v/>
      </c>
    </row>
    <row r="17194" spans="5:8" x14ac:dyDescent="0.25">
      <c r="E17194" s="18" t="str">
        <f t="shared" si="1091"/>
        <v/>
      </c>
      <c r="F17194" s="18" t="str">
        <f t="shared" si="1092"/>
        <v/>
      </c>
      <c r="G17194" s="18" t="str">
        <f t="shared" si="1093"/>
        <v/>
      </c>
      <c r="H17194" s="18" t="str">
        <f t="shared" si="1094"/>
        <v/>
      </c>
    </row>
    <row r="17195" spans="5:8" x14ac:dyDescent="0.25">
      <c r="E17195" s="18" t="str">
        <f t="shared" si="1091"/>
        <v/>
      </c>
      <c r="F17195" s="18" t="str">
        <f t="shared" si="1092"/>
        <v/>
      </c>
      <c r="G17195" s="18" t="str">
        <f t="shared" si="1093"/>
        <v/>
      </c>
      <c r="H17195" s="18" t="str">
        <f t="shared" si="1094"/>
        <v/>
      </c>
    </row>
    <row r="17196" spans="5:8" x14ac:dyDescent="0.25">
      <c r="E17196" s="18" t="str">
        <f t="shared" si="1091"/>
        <v/>
      </c>
      <c r="F17196" s="18" t="str">
        <f t="shared" si="1092"/>
        <v/>
      </c>
      <c r="G17196" s="18" t="str">
        <f t="shared" si="1093"/>
        <v/>
      </c>
      <c r="H17196" s="18" t="str">
        <f t="shared" si="1094"/>
        <v/>
      </c>
    </row>
    <row r="17197" spans="5:8" x14ac:dyDescent="0.25">
      <c r="E17197" s="18" t="str">
        <f t="shared" si="1091"/>
        <v/>
      </c>
      <c r="F17197" s="18" t="str">
        <f t="shared" si="1092"/>
        <v/>
      </c>
      <c r="G17197" s="18" t="str">
        <f t="shared" si="1093"/>
        <v/>
      </c>
      <c r="H17197" s="18" t="str">
        <f t="shared" si="1094"/>
        <v/>
      </c>
    </row>
    <row r="17198" spans="5:8" x14ac:dyDescent="0.25">
      <c r="E17198" s="18" t="str">
        <f t="shared" si="1091"/>
        <v/>
      </c>
      <c r="F17198" s="18" t="str">
        <f t="shared" si="1092"/>
        <v/>
      </c>
      <c r="G17198" s="18" t="str">
        <f t="shared" si="1093"/>
        <v/>
      </c>
      <c r="H17198" s="18" t="str">
        <f t="shared" si="1094"/>
        <v/>
      </c>
    </row>
    <row r="17199" spans="5:8" x14ac:dyDescent="0.25">
      <c r="E17199" s="18" t="str">
        <f t="shared" si="1091"/>
        <v/>
      </c>
      <c r="F17199" s="18" t="str">
        <f t="shared" si="1092"/>
        <v/>
      </c>
      <c r="G17199" s="18" t="str">
        <f t="shared" si="1093"/>
        <v/>
      </c>
      <c r="H17199" s="18" t="str">
        <f t="shared" si="1094"/>
        <v/>
      </c>
    </row>
    <row r="17200" spans="5:8" x14ac:dyDescent="0.25">
      <c r="E17200" s="18" t="str">
        <f t="shared" si="1091"/>
        <v/>
      </c>
      <c r="F17200" s="18" t="str">
        <f t="shared" si="1092"/>
        <v/>
      </c>
      <c r="G17200" s="18" t="str">
        <f t="shared" si="1093"/>
        <v/>
      </c>
      <c r="H17200" s="18" t="str">
        <f t="shared" si="1094"/>
        <v/>
      </c>
    </row>
    <row r="17201" spans="5:8" x14ac:dyDescent="0.25">
      <c r="E17201" s="18" t="str">
        <f t="shared" si="1091"/>
        <v/>
      </c>
      <c r="F17201" s="18" t="str">
        <f t="shared" si="1092"/>
        <v/>
      </c>
      <c r="G17201" s="18" t="str">
        <f t="shared" si="1093"/>
        <v/>
      </c>
      <c r="H17201" s="18" t="str">
        <f t="shared" si="1094"/>
        <v/>
      </c>
    </row>
    <row r="17202" spans="5:8" x14ac:dyDescent="0.25">
      <c r="E17202" s="18" t="str">
        <f t="shared" si="1091"/>
        <v/>
      </c>
      <c r="F17202" s="18" t="str">
        <f t="shared" si="1092"/>
        <v/>
      </c>
      <c r="G17202" s="18" t="str">
        <f t="shared" si="1093"/>
        <v/>
      </c>
      <c r="H17202" s="18" t="str">
        <f t="shared" si="1094"/>
        <v/>
      </c>
    </row>
    <row r="17203" spans="5:8" x14ac:dyDescent="0.25">
      <c r="E17203" s="18" t="str">
        <f t="shared" si="1091"/>
        <v/>
      </c>
      <c r="F17203" s="18" t="str">
        <f t="shared" si="1092"/>
        <v/>
      </c>
      <c r="G17203" s="18" t="str">
        <f t="shared" si="1093"/>
        <v/>
      </c>
      <c r="H17203" s="18" t="str">
        <f t="shared" si="1094"/>
        <v/>
      </c>
    </row>
    <row r="17204" spans="5:8" x14ac:dyDescent="0.25">
      <c r="E17204" s="18" t="str">
        <f t="shared" si="1091"/>
        <v/>
      </c>
      <c r="F17204" s="18" t="str">
        <f t="shared" si="1092"/>
        <v/>
      </c>
      <c r="G17204" s="18" t="str">
        <f t="shared" si="1093"/>
        <v/>
      </c>
      <c r="H17204" s="18" t="str">
        <f t="shared" si="1094"/>
        <v/>
      </c>
    </row>
    <row r="17205" spans="5:8" x14ac:dyDescent="0.25">
      <c r="E17205" s="18" t="str">
        <f t="shared" si="1091"/>
        <v/>
      </c>
      <c r="F17205" s="18" t="str">
        <f t="shared" si="1092"/>
        <v/>
      </c>
      <c r="G17205" s="18" t="str">
        <f t="shared" si="1093"/>
        <v/>
      </c>
      <c r="H17205" s="18" t="str">
        <f t="shared" si="1094"/>
        <v/>
      </c>
    </row>
    <row r="17206" spans="5:8" x14ac:dyDescent="0.25">
      <c r="E17206" s="18" t="str">
        <f t="shared" si="1091"/>
        <v/>
      </c>
      <c r="F17206" s="18" t="str">
        <f t="shared" si="1092"/>
        <v/>
      </c>
      <c r="G17206" s="18" t="str">
        <f t="shared" si="1093"/>
        <v/>
      </c>
      <c r="H17206" s="18" t="str">
        <f t="shared" si="1094"/>
        <v/>
      </c>
    </row>
    <row r="17207" spans="5:8" x14ac:dyDescent="0.25">
      <c r="E17207" s="18" t="str">
        <f t="shared" si="1091"/>
        <v/>
      </c>
      <c r="F17207" s="18" t="str">
        <f t="shared" si="1092"/>
        <v/>
      </c>
      <c r="G17207" s="18" t="str">
        <f t="shared" si="1093"/>
        <v/>
      </c>
      <c r="H17207" s="18" t="str">
        <f t="shared" si="1094"/>
        <v/>
      </c>
    </row>
    <row r="17208" spans="5:8" x14ac:dyDescent="0.25">
      <c r="E17208" s="18" t="str">
        <f t="shared" si="1091"/>
        <v/>
      </c>
      <c r="F17208" s="18" t="str">
        <f t="shared" si="1092"/>
        <v/>
      </c>
      <c r="G17208" s="18" t="str">
        <f t="shared" si="1093"/>
        <v/>
      </c>
      <c r="H17208" s="18" t="str">
        <f t="shared" si="1094"/>
        <v/>
      </c>
    </row>
    <row r="17209" spans="5:8" x14ac:dyDescent="0.25">
      <c r="E17209" s="18" t="str">
        <f t="shared" si="1091"/>
        <v/>
      </c>
      <c r="F17209" s="18" t="str">
        <f t="shared" si="1092"/>
        <v/>
      </c>
      <c r="G17209" s="18" t="str">
        <f t="shared" si="1093"/>
        <v/>
      </c>
      <c r="H17209" s="18" t="str">
        <f t="shared" si="1094"/>
        <v/>
      </c>
    </row>
    <row r="17210" spans="5:8" x14ac:dyDescent="0.25">
      <c r="E17210" s="18" t="str">
        <f t="shared" si="1091"/>
        <v/>
      </c>
      <c r="F17210" s="18" t="str">
        <f t="shared" si="1092"/>
        <v/>
      </c>
      <c r="G17210" s="18" t="str">
        <f t="shared" si="1093"/>
        <v/>
      </c>
      <c r="H17210" s="18" t="str">
        <f t="shared" si="1094"/>
        <v/>
      </c>
    </row>
    <row r="17211" spans="5:8" x14ac:dyDescent="0.25">
      <c r="E17211" s="18" t="str">
        <f t="shared" si="1091"/>
        <v/>
      </c>
      <c r="F17211" s="18" t="str">
        <f t="shared" si="1092"/>
        <v/>
      </c>
      <c r="G17211" s="18" t="str">
        <f t="shared" si="1093"/>
        <v/>
      </c>
      <c r="H17211" s="18" t="str">
        <f t="shared" si="1094"/>
        <v/>
      </c>
    </row>
    <row r="17212" spans="5:8" x14ac:dyDescent="0.25">
      <c r="E17212" s="18" t="str">
        <f t="shared" si="1091"/>
        <v/>
      </c>
      <c r="F17212" s="18" t="str">
        <f t="shared" si="1092"/>
        <v/>
      </c>
      <c r="G17212" s="18" t="str">
        <f t="shared" si="1093"/>
        <v/>
      </c>
      <c r="H17212" s="18" t="str">
        <f t="shared" si="1094"/>
        <v/>
      </c>
    </row>
    <row r="17213" spans="5:8" x14ac:dyDescent="0.25">
      <c r="E17213" s="18" t="str">
        <f t="shared" si="1091"/>
        <v/>
      </c>
      <c r="F17213" s="18" t="str">
        <f t="shared" si="1092"/>
        <v/>
      </c>
      <c r="G17213" s="18" t="str">
        <f t="shared" si="1093"/>
        <v/>
      </c>
      <c r="H17213" s="18" t="str">
        <f t="shared" si="1094"/>
        <v/>
      </c>
    </row>
    <row r="17214" spans="5:8" x14ac:dyDescent="0.25">
      <c r="E17214" s="18" t="str">
        <f t="shared" si="1091"/>
        <v/>
      </c>
      <c r="F17214" s="18" t="str">
        <f t="shared" si="1092"/>
        <v/>
      </c>
      <c r="G17214" s="18" t="str">
        <f t="shared" si="1093"/>
        <v/>
      </c>
      <c r="H17214" s="18" t="str">
        <f t="shared" si="1094"/>
        <v/>
      </c>
    </row>
    <row r="17215" spans="5:8" x14ac:dyDescent="0.25">
      <c r="E17215" s="18" t="str">
        <f t="shared" si="1091"/>
        <v/>
      </c>
      <c r="F17215" s="18" t="str">
        <f t="shared" si="1092"/>
        <v/>
      </c>
      <c r="G17215" s="18" t="str">
        <f t="shared" si="1093"/>
        <v/>
      </c>
      <c r="H17215" s="18" t="str">
        <f t="shared" si="1094"/>
        <v/>
      </c>
    </row>
    <row r="17216" spans="5:8" x14ac:dyDescent="0.25">
      <c r="E17216" s="18" t="str">
        <f t="shared" si="1091"/>
        <v/>
      </c>
      <c r="F17216" s="18" t="str">
        <f t="shared" si="1092"/>
        <v/>
      </c>
      <c r="G17216" s="18" t="str">
        <f t="shared" si="1093"/>
        <v/>
      </c>
      <c r="H17216" s="18" t="str">
        <f t="shared" si="1094"/>
        <v/>
      </c>
    </row>
    <row r="17217" spans="5:8" x14ac:dyDescent="0.25">
      <c r="E17217" s="18" t="str">
        <f t="shared" si="1091"/>
        <v/>
      </c>
      <c r="F17217" s="18" t="str">
        <f t="shared" si="1092"/>
        <v/>
      </c>
      <c r="G17217" s="18" t="str">
        <f t="shared" si="1093"/>
        <v/>
      </c>
      <c r="H17217" s="18" t="str">
        <f t="shared" si="1094"/>
        <v/>
      </c>
    </row>
    <row r="17218" spans="5:8" x14ac:dyDescent="0.25">
      <c r="E17218" s="18" t="str">
        <f t="shared" si="1091"/>
        <v/>
      </c>
      <c r="F17218" s="18" t="str">
        <f t="shared" si="1092"/>
        <v/>
      </c>
      <c r="G17218" s="18" t="str">
        <f t="shared" si="1093"/>
        <v/>
      </c>
      <c r="H17218" s="18" t="str">
        <f t="shared" si="1094"/>
        <v/>
      </c>
    </row>
    <row r="17219" spans="5:8" x14ac:dyDescent="0.25">
      <c r="E17219" s="18" t="str">
        <f t="shared" si="1091"/>
        <v/>
      </c>
      <c r="F17219" s="18" t="str">
        <f t="shared" si="1092"/>
        <v/>
      </c>
      <c r="G17219" s="18" t="str">
        <f t="shared" si="1093"/>
        <v/>
      </c>
      <c r="H17219" s="18" t="str">
        <f t="shared" si="1094"/>
        <v/>
      </c>
    </row>
    <row r="17220" spans="5:8" x14ac:dyDescent="0.25">
      <c r="E17220" s="18" t="str">
        <f t="shared" si="1091"/>
        <v/>
      </c>
      <c r="F17220" s="18" t="str">
        <f t="shared" si="1092"/>
        <v/>
      </c>
      <c r="G17220" s="18" t="str">
        <f t="shared" si="1093"/>
        <v/>
      </c>
      <c r="H17220" s="18" t="str">
        <f t="shared" si="1094"/>
        <v/>
      </c>
    </row>
    <row r="17221" spans="5:8" x14ac:dyDescent="0.25">
      <c r="E17221" s="18" t="str">
        <f t="shared" si="1091"/>
        <v/>
      </c>
      <c r="F17221" s="18" t="str">
        <f t="shared" si="1092"/>
        <v/>
      </c>
      <c r="G17221" s="18" t="str">
        <f t="shared" si="1093"/>
        <v/>
      </c>
      <c r="H17221" s="18" t="str">
        <f t="shared" si="1094"/>
        <v/>
      </c>
    </row>
    <row r="17222" spans="5:8" x14ac:dyDescent="0.25">
      <c r="E17222" s="18" t="str">
        <f t="shared" ref="E17222:E17285" si="1095">IF($C17222="","",IFERROR(INDEX(ItemPriceCol,MATCH($C17222,ItemName,0)),""))</f>
        <v/>
      </c>
      <c r="F17222" s="18" t="str">
        <f t="shared" ref="F17222:F17285" si="1096">IF(OR($D17222="",$E17222=""),"",$D17222*$E17222)</f>
        <v/>
      </c>
      <c r="G17222" s="18" t="str">
        <f t="shared" ref="G17222:G17285" si="1097">IF($C17222="","",IFERROR(INDEX(ItemCostCol,MATCH($C17222,ItemName,0)),""))</f>
        <v/>
      </c>
      <c r="H17222" s="18" t="str">
        <f t="shared" ref="H17222:H17285" si="1098">IF(OR($F17222="",$G17222=""),"",$F17222-$D17222*$G17222)</f>
        <v/>
      </c>
    </row>
    <row r="17223" spans="5:8" x14ac:dyDescent="0.25">
      <c r="E17223" s="18" t="str">
        <f t="shared" si="1095"/>
        <v/>
      </c>
      <c r="F17223" s="18" t="str">
        <f t="shared" si="1096"/>
        <v/>
      </c>
      <c r="G17223" s="18" t="str">
        <f t="shared" si="1097"/>
        <v/>
      </c>
      <c r="H17223" s="18" t="str">
        <f t="shared" si="1098"/>
        <v/>
      </c>
    </row>
    <row r="17224" spans="5:8" x14ac:dyDescent="0.25">
      <c r="E17224" s="18" t="str">
        <f t="shared" si="1095"/>
        <v/>
      </c>
      <c r="F17224" s="18" t="str">
        <f t="shared" si="1096"/>
        <v/>
      </c>
      <c r="G17224" s="18" t="str">
        <f t="shared" si="1097"/>
        <v/>
      </c>
      <c r="H17224" s="18" t="str">
        <f t="shared" si="1098"/>
        <v/>
      </c>
    </row>
    <row r="17225" spans="5:8" x14ac:dyDescent="0.25">
      <c r="E17225" s="18" t="str">
        <f t="shared" si="1095"/>
        <v/>
      </c>
      <c r="F17225" s="18" t="str">
        <f t="shared" si="1096"/>
        <v/>
      </c>
      <c r="G17225" s="18" t="str">
        <f t="shared" si="1097"/>
        <v/>
      </c>
      <c r="H17225" s="18" t="str">
        <f t="shared" si="1098"/>
        <v/>
      </c>
    </row>
    <row r="17226" spans="5:8" x14ac:dyDescent="0.25">
      <c r="E17226" s="18" t="str">
        <f t="shared" si="1095"/>
        <v/>
      </c>
      <c r="F17226" s="18" t="str">
        <f t="shared" si="1096"/>
        <v/>
      </c>
      <c r="G17226" s="18" t="str">
        <f t="shared" si="1097"/>
        <v/>
      </c>
      <c r="H17226" s="18" t="str">
        <f t="shared" si="1098"/>
        <v/>
      </c>
    </row>
    <row r="17227" spans="5:8" x14ac:dyDescent="0.25">
      <c r="E17227" s="18" t="str">
        <f t="shared" si="1095"/>
        <v/>
      </c>
      <c r="F17227" s="18" t="str">
        <f t="shared" si="1096"/>
        <v/>
      </c>
      <c r="G17227" s="18" t="str">
        <f t="shared" si="1097"/>
        <v/>
      </c>
      <c r="H17227" s="18" t="str">
        <f t="shared" si="1098"/>
        <v/>
      </c>
    </row>
    <row r="17228" spans="5:8" x14ac:dyDescent="0.25">
      <c r="E17228" s="18" t="str">
        <f t="shared" si="1095"/>
        <v/>
      </c>
      <c r="F17228" s="18" t="str">
        <f t="shared" si="1096"/>
        <v/>
      </c>
      <c r="G17228" s="18" t="str">
        <f t="shared" si="1097"/>
        <v/>
      </c>
      <c r="H17228" s="18" t="str">
        <f t="shared" si="1098"/>
        <v/>
      </c>
    </row>
    <row r="17229" spans="5:8" x14ac:dyDescent="0.25">
      <c r="E17229" s="18" t="str">
        <f t="shared" si="1095"/>
        <v/>
      </c>
      <c r="F17229" s="18" t="str">
        <f t="shared" si="1096"/>
        <v/>
      </c>
      <c r="G17229" s="18" t="str">
        <f t="shared" si="1097"/>
        <v/>
      </c>
      <c r="H17229" s="18" t="str">
        <f t="shared" si="1098"/>
        <v/>
      </c>
    </row>
    <row r="17230" spans="5:8" x14ac:dyDescent="0.25">
      <c r="E17230" s="18" t="str">
        <f t="shared" si="1095"/>
        <v/>
      </c>
      <c r="F17230" s="18" t="str">
        <f t="shared" si="1096"/>
        <v/>
      </c>
      <c r="G17230" s="18" t="str">
        <f t="shared" si="1097"/>
        <v/>
      </c>
      <c r="H17230" s="18" t="str">
        <f t="shared" si="1098"/>
        <v/>
      </c>
    </row>
    <row r="17231" spans="5:8" x14ac:dyDescent="0.25">
      <c r="E17231" s="18" t="str">
        <f t="shared" si="1095"/>
        <v/>
      </c>
      <c r="F17231" s="18" t="str">
        <f t="shared" si="1096"/>
        <v/>
      </c>
      <c r="G17231" s="18" t="str">
        <f t="shared" si="1097"/>
        <v/>
      </c>
      <c r="H17231" s="18" t="str">
        <f t="shared" si="1098"/>
        <v/>
      </c>
    </row>
    <row r="17232" spans="5:8" x14ac:dyDescent="0.25">
      <c r="E17232" s="18" t="str">
        <f t="shared" si="1095"/>
        <v/>
      </c>
      <c r="F17232" s="18" t="str">
        <f t="shared" si="1096"/>
        <v/>
      </c>
      <c r="G17232" s="18" t="str">
        <f t="shared" si="1097"/>
        <v/>
      </c>
      <c r="H17232" s="18" t="str">
        <f t="shared" si="1098"/>
        <v/>
      </c>
    </row>
    <row r="17233" spans="5:8" x14ac:dyDescent="0.25">
      <c r="E17233" s="18" t="str">
        <f t="shared" si="1095"/>
        <v/>
      </c>
      <c r="F17233" s="18" t="str">
        <f t="shared" si="1096"/>
        <v/>
      </c>
      <c r="G17233" s="18" t="str">
        <f t="shared" si="1097"/>
        <v/>
      </c>
      <c r="H17233" s="18" t="str">
        <f t="shared" si="1098"/>
        <v/>
      </c>
    </row>
    <row r="17234" spans="5:8" x14ac:dyDescent="0.25">
      <c r="E17234" s="18" t="str">
        <f t="shared" si="1095"/>
        <v/>
      </c>
      <c r="F17234" s="18" t="str">
        <f t="shared" si="1096"/>
        <v/>
      </c>
      <c r="G17234" s="18" t="str">
        <f t="shared" si="1097"/>
        <v/>
      </c>
      <c r="H17234" s="18" t="str">
        <f t="shared" si="1098"/>
        <v/>
      </c>
    </row>
    <row r="17235" spans="5:8" x14ac:dyDescent="0.25">
      <c r="E17235" s="18" t="str">
        <f t="shared" si="1095"/>
        <v/>
      </c>
      <c r="F17235" s="18" t="str">
        <f t="shared" si="1096"/>
        <v/>
      </c>
      <c r="G17235" s="18" t="str">
        <f t="shared" si="1097"/>
        <v/>
      </c>
      <c r="H17235" s="18" t="str">
        <f t="shared" si="1098"/>
        <v/>
      </c>
    </row>
    <row r="17236" spans="5:8" x14ac:dyDescent="0.25">
      <c r="E17236" s="18" t="str">
        <f t="shared" si="1095"/>
        <v/>
      </c>
      <c r="F17236" s="18" t="str">
        <f t="shared" si="1096"/>
        <v/>
      </c>
      <c r="G17236" s="18" t="str">
        <f t="shared" si="1097"/>
        <v/>
      </c>
      <c r="H17236" s="18" t="str">
        <f t="shared" si="1098"/>
        <v/>
      </c>
    </row>
    <row r="17237" spans="5:8" x14ac:dyDescent="0.25">
      <c r="E17237" s="18" t="str">
        <f t="shared" si="1095"/>
        <v/>
      </c>
      <c r="F17237" s="18" t="str">
        <f t="shared" si="1096"/>
        <v/>
      </c>
      <c r="G17237" s="18" t="str">
        <f t="shared" si="1097"/>
        <v/>
      </c>
      <c r="H17237" s="18" t="str">
        <f t="shared" si="1098"/>
        <v/>
      </c>
    </row>
    <row r="17238" spans="5:8" x14ac:dyDescent="0.25">
      <c r="E17238" s="18" t="str">
        <f t="shared" si="1095"/>
        <v/>
      </c>
      <c r="F17238" s="18" t="str">
        <f t="shared" si="1096"/>
        <v/>
      </c>
      <c r="G17238" s="18" t="str">
        <f t="shared" si="1097"/>
        <v/>
      </c>
      <c r="H17238" s="18" t="str">
        <f t="shared" si="1098"/>
        <v/>
      </c>
    </row>
    <row r="17239" spans="5:8" x14ac:dyDescent="0.25">
      <c r="E17239" s="18" t="str">
        <f t="shared" si="1095"/>
        <v/>
      </c>
      <c r="F17239" s="18" t="str">
        <f t="shared" si="1096"/>
        <v/>
      </c>
      <c r="G17239" s="18" t="str">
        <f t="shared" si="1097"/>
        <v/>
      </c>
      <c r="H17239" s="18" t="str">
        <f t="shared" si="1098"/>
        <v/>
      </c>
    </row>
    <row r="17240" spans="5:8" x14ac:dyDescent="0.25">
      <c r="E17240" s="18" t="str">
        <f t="shared" si="1095"/>
        <v/>
      </c>
      <c r="F17240" s="18" t="str">
        <f t="shared" si="1096"/>
        <v/>
      </c>
      <c r="G17240" s="18" t="str">
        <f t="shared" si="1097"/>
        <v/>
      </c>
      <c r="H17240" s="18" t="str">
        <f t="shared" si="1098"/>
        <v/>
      </c>
    </row>
    <row r="17241" spans="5:8" x14ac:dyDescent="0.25">
      <c r="E17241" s="18" t="str">
        <f t="shared" si="1095"/>
        <v/>
      </c>
      <c r="F17241" s="18" t="str">
        <f t="shared" si="1096"/>
        <v/>
      </c>
      <c r="G17241" s="18" t="str">
        <f t="shared" si="1097"/>
        <v/>
      </c>
      <c r="H17241" s="18" t="str">
        <f t="shared" si="1098"/>
        <v/>
      </c>
    </row>
    <row r="17242" spans="5:8" x14ac:dyDescent="0.25">
      <c r="E17242" s="18" t="str">
        <f t="shared" si="1095"/>
        <v/>
      </c>
      <c r="F17242" s="18" t="str">
        <f t="shared" si="1096"/>
        <v/>
      </c>
      <c r="G17242" s="18" t="str">
        <f t="shared" si="1097"/>
        <v/>
      </c>
      <c r="H17242" s="18" t="str">
        <f t="shared" si="1098"/>
        <v/>
      </c>
    </row>
    <row r="17243" spans="5:8" x14ac:dyDescent="0.25">
      <c r="E17243" s="18" t="str">
        <f t="shared" si="1095"/>
        <v/>
      </c>
      <c r="F17243" s="18" t="str">
        <f t="shared" si="1096"/>
        <v/>
      </c>
      <c r="G17243" s="18" t="str">
        <f t="shared" si="1097"/>
        <v/>
      </c>
      <c r="H17243" s="18" t="str">
        <f t="shared" si="1098"/>
        <v/>
      </c>
    </row>
    <row r="17244" spans="5:8" x14ac:dyDescent="0.25">
      <c r="E17244" s="18" t="str">
        <f t="shared" si="1095"/>
        <v/>
      </c>
      <c r="F17244" s="18" t="str">
        <f t="shared" si="1096"/>
        <v/>
      </c>
      <c r="G17244" s="18" t="str">
        <f t="shared" si="1097"/>
        <v/>
      </c>
      <c r="H17244" s="18" t="str">
        <f t="shared" si="1098"/>
        <v/>
      </c>
    </row>
    <row r="17245" spans="5:8" x14ac:dyDescent="0.25">
      <c r="E17245" s="18" t="str">
        <f t="shared" si="1095"/>
        <v/>
      </c>
      <c r="F17245" s="18" t="str">
        <f t="shared" si="1096"/>
        <v/>
      </c>
      <c r="G17245" s="18" t="str">
        <f t="shared" si="1097"/>
        <v/>
      </c>
      <c r="H17245" s="18" t="str">
        <f t="shared" si="1098"/>
        <v/>
      </c>
    </row>
    <row r="17246" spans="5:8" x14ac:dyDescent="0.25">
      <c r="E17246" s="18" t="str">
        <f t="shared" si="1095"/>
        <v/>
      </c>
      <c r="F17246" s="18" t="str">
        <f t="shared" si="1096"/>
        <v/>
      </c>
      <c r="G17246" s="18" t="str">
        <f t="shared" si="1097"/>
        <v/>
      </c>
      <c r="H17246" s="18" t="str">
        <f t="shared" si="1098"/>
        <v/>
      </c>
    </row>
    <row r="17247" spans="5:8" x14ac:dyDescent="0.25">
      <c r="E17247" s="18" t="str">
        <f t="shared" si="1095"/>
        <v/>
      </c>
      <c r="F17247" s="18" t="str">
        <f t="shared" si="1096"/>
        <v/>
      </c>
      <c r="G17247" s="18" t="str">
        <f t="shared" si="1097"/>
        <v/>
      </c>
      <c r="H17247" s="18" t="str">
        <f t="shared" si="1098"/>
        <v/>
      </c>
    </row>
    <row r="17248" spans="5:8" x14ac:dyDescent="0.25">
      <c r="E17248" s="18" t="str">
        <f t="shared" si="1095"/>
        <v/>
      </c>
      <c r="F17248" s="18" t="str">
        <f t="shared" si="1096"/>
        <v/>
      </c>
      <c r="G17248" s="18" t="str">
        <f t="shared" si="1097"/>
        <v/>
      </c>
      <c r="H17248" s="18" t="str">
        <f t="shared" si="1098"/>
        <v/>
      </c>
    </row>
    <row r="17249" spans="5:8" x14ac:dyDescent="0.25">
      <c r="E17249" s="18" t="str">
        <f t="shared" si="1095"/>
        <v/>
      </c>
      <c r="F17249" s="18" t="str">
        <f t="shared" si="1096"/>
        <v/>
      </c>
      <c r="G17249" s="18" t="str">
        <f t="shared" si="1097"/>
        <v/>
      </c>
      <c r="H17249" s="18" t="str">
        <f t="shared" si="1098"/>
        <v/>
      </c>
    </row>
    <row r="17250" spans="5:8" x14ac:dyDescent="0.25">
      <c r="E17250" s="18" t="str">
        <f t="shared" si="1095"/>
        <v/>
      </c>
      <c r="F17250" s="18" t="str">
        <f t="shared" si="1096"/>
        <v/>
      </c>
      <c r="G17250" s="18" t="str">
        <f t="shared" si="1097"/>
        <v/>
      </c>
      <c r="H17250" s="18" t="str">
        <f t="shared" si="1098"/>
        <v/>
      </c>
    </row>
    <row r="17251" spans="5:8" x14ac:dyDescent="0.25">
      <c r="E17251" s="18" t="str">
        <f t="shared" si="1095"/>
        <v/>
      </c>
      <c r="F17251" s="18" t="str">
        <f t="shared" si="1096"/>
        <v/>
      </c>
      <c r="G17251" s="18" t="str">
        <f t="shared" si="1097"/>
        <v/>
      </c>
      <c r="H17251" s="18" t="str">
        <f t="shared" si="1098"/>
        <v/>
      </c>
    </row>
    <row r="17252" spans="5:8" x14ac:dyDescent="0.25">
      <c r="E17252" s="18" t="str">
        <f t="shared" si="1095"/>
        <v/>
      </c>
      <c r="F17252" s="18" t="str">
        <f t="shared" si="1096"/>
        <v/>
      </c>
      <c r="G17252" s="18" t="str">
        <f t="shared" si="1097"/>
        <v/>
      </c>
      <c r="H17252" s="18" t="str">
        <f t="shared" si="1098"/>
        <v/>
      </c>
    </row>
    <row r="17253" spans="5:8" x14ac:dyDescent="0.25">
      <c r="E17253" s="18" t="str">
        <f t="shared" si="1095"/>
        <v/>
      </c>
      <c r="F17253" s="18" t="str">
        <f t="shared" si="1096"/>
        <v/>
      </c>
      <c r="G17253" s="18" t="str">
        <f t="shared" si="1097"/>
        <v/>
      </c>
      <c r="H17253" s="18" t="str">
        <f t="shared" si="1098"/>
        <v/>
      </c>
    </row>
    <row r="17254" spans="5:8" x14ac:dyDescent="0.25">
      <c r="E17254" s="18" t="str">
        <f t="shared" si="1095"/>
        <v/>
      </c>
      <c r="F17254" s="18" t="str">
        <f t="shared" si="1096"/>
        <v/>
      </c>
      <c r="G17254" s="18" t="str">
        <f t="shared" si="1097"/>
        <v/>
      </c>
      <c r="H17254" s="18" t="str">
        <f t="shared" si="1098"/>
        <v/>
      </c>
    </row>
    <row r="17255" spans="5:8" x14ac:dyDescent="0.25">
      <c r="E17255" s="18" t="str">
        <f t="shared" si="1095"/>
        <v/>
      </c>
      <c r="F17255" s="18" t="str">
        <f t="shared" si="1096"/>
        <v/>
      </c>
      <c r="G17255" s="18" t="str">
        <f t="shared" si="1097"/>
        <v/>
      </c>
      <c r="H17255" s="18" t="str">
        <f t="shared" si="1098"/>
        <v/>
      </c>
    </row>
    <row r="17256" spans="5:8" x14ac:dyDescent="0.25">
      <c r="E17256" s="18" t="str">
        <f t="shared" si="1095"/>
        <v/>
      </c>
      <c r="F17256" s="18" t="str">
        <f t="shared" si="1096"/>
        <v/>
      </c>
      <c r="G17256" s="18" t="str">
        <f t="shared" si="1097"/>
        <v/>
      </c>
      <c r="H17256" s="18" t="str">
        <f t="shared" si="1098"/>
        <v/>
      </c>
    </row>
    <row r="17257" spans="5:8" x14ac:dyDescent="0.25">
      <c r="E17257" s="18" t="str">
        <f t="shared" si="1095"/>
        <v/>
      </c>
      <c r="F17257" s="18" t="str">
        <f t="shared" si="1096"/>
        <v/>
      </c>
      <c r="G17257" s="18" t="str">
        <f t="shared" si="1097"/>
        <v/>
      </c>
      <c r="H17257" s="18" t="str">
        <f t="shared" si="1098"/>
        <v/>
      </c>
    </row>
    <row r="17258" spans="5:8" x14ac:dyDescent="0.25">
      <c r="E17258" s="18" t="str">
        <f t="shared" si="1095"/>
        <v/>
      </c>
      <c r="F17258" s="18" t="str">
        <f t="shared" si="1096"/>
        <v/>
      </c>
      <c r="G17258" s="18" t="str">
        <f t="shared" si="1097"/>
        <v/>
      </c>
      <c r="H17258" s="18" t="str">
        <f t="shared" si="1098"/>
        <v/>
      </c>
    </row>
    <row r="17259" spans="5:8" x14ac:dyDescent="0.25">
      <c r="E17259" s="18" t="str">
        <f t="shared" si="1095"/>
        <v/>
      </c>
      <c r="F17259" s="18" t="str">
        <f t="shared" si="1096"/>
        <v/>
      </c>
      <c r="G17259" s="18" t="str">
        <f t="shared" si="1097"/>
        <v/>
      </c>
      <c r="H17259" s="18" t="str">
        <f t="shared" si="1098"/>
        <v/>
      </c>
    </row>
    <row r="17260" spans="5:8" x14ac:dyDescent="0.25">
      <c r="E17260" s="18" t="str">
        <f t="shared" si="1095"/>
        <v/>
      </c>
      <c r="F17260" s="18" t="str">
        <f t="shared" si="1096"/>
        <v/>
      </c>
      <c r="G17260" s="18" t="str">
        <f t="shared" si="1097"/>
        <v/>
      </c>
      <c r="H17260" s="18" t="str">
        <f t="shared" si="1098"/>
        <v/>
      </c>
    </row>
    <row r="17261" spans="5:8" x14ac:dyDescent="0.25">
      <c r="E17261" s="18" t="str">
        <f t="shared" si="1095"/>
        <v/>
      </c>
      <c r="F17261" s="18" t="str">
        <f t="shared" si="1096"/>
        <v/>
      </c>
      <c r="G17261" s="18" t="str">
        <f t="shared" si="1097"/>
        <v/>
      </c>
      <c r="H17261" s="18" t="str">
        <f t="shared" si="1098"/>
        <v/>
      </c>
    </row>
    <row r="17262" spans="5:8" x14ac:dyDescent="0.25">
      <c r="E17262" s="18" t="str">
        <f t="shared" si="1095"/>
        <v/>
      </c>
      <c r="F17262" s="18" t="str">
        <f t="shared" si="1096"/>
        <v/>
      </c>
      <c r="G17262" s="18" t="str">
        <f t="shared" si="1097"/>
        <v/>
      </c>
      <c r="H17262" s="18" t="str">
        <f t="shared" si="1098"/>
        <v/>
      </c>
    </row>
    <row r="17263" spans="5:8" x14ac:dyDescent="0.25">
      <c r="E17263" s="18" t="str">
        <f t="shared" si="1095"/>
        <v/>
      </c>
      <c r="F17263" s="18" t="str">
        <f t="shared" si="1096"/>
        <v/>
      </c>
      <c r="G17263" s="18" t="str">
        <f t="shared" si="1097"/>
        <v/>
      </c>
      <c r="H17263" s="18" t="str">
        <f t="shared" si="1098"/>
        <v/>
      </c>
    </row>
    <row r="17264" spans="5:8" x14ac:dyDescent="0.25">
      <c r="E17264" s="18" t="str">
        <f t="shared" si="1095"/>
        <v/>
      </c>
      <c r="F17264" s="18" t="str">
        <f t="shared" si="1096"/>
        <v/>
      </c>
      <c r="G17264" s="18" t="str">
        <f t="shared" si="1097"/>
        <v/>
      </c>
      <c r="H17264" s="18" t="str">
        <f t="shared" si="1098"/>
        <v/>
      </c>
    </row>
    <row r="17265" spans="5:8" x14ac:dyDescent="0.25">
      <c r="E17265" s="18" t="str">
        <f t="shared" si="1095"/>
        <v/>
      </c>
      <c r="F17265" s="18" t="str">
        <f t="shared" si="1096"/>
        <v/>
      </c>
      <c r="G17265" s="18" t="str">
        <f t="shared" si="1097"/>
        <v/>
      </c>
      <c r="H17265" s="18" t="str">
        <f t="shared" si="1098"/>
        <v/>
      </c>
    </row>
    <row r="17266" spans="5:8" x14ac:dyDescent="0.25">
      <c r="E17266" s="18" t="str">
        <f t="shared" si="1095"/>
        <v/>
      </c>
      <c r="F17266" s="18" t="str">
        <f t="shared" si="1096"/>
        <v/>
      </c>
      <c r="G17266" s="18" t="str">
        <f t="shared" si="1097"/>
        <v/>
      </c>
      <c r="H17266" s="18" t="str">
        <f t="shared" si="1098"/>
        <v/>
      </c>
    </row>
    <row r="17267" spans="5:8" x14ac:dyDescent="0.25">
      <c r="E17267" s="18" t="str">
        <f t="shared" si="1095"/>
        <v/>
      </c>
      <c r="F17267" s="18" t="str">
        <f t="shared" si="1096"/>
        <v/>
      </c>
      <c r="G17267" s="18" t="str">
        <f t="shared" si="1097"/>
        <v/>
      </c>
      <c r="H17267" s="18" t="str">
        <f t="shared" si="1098"/>
        <v/>
      </c>
    </row>
    <row r="17268" spans="5:8" x14ac:dyDescent="0.25">
      <c r="E17268" s="18" t="str">
        <f t="shared" si="1095"/>
        <v/>
      </c>
      <c r="F17268" s="18" t="str">
        <f t="shared" si="1096"/>
        <v/>
      </c>
      <c r="G17268" s="18" t="str">
        <f t="shared" si="1097"/>
        <v/>
      </c>
      <c r="H17268" s="18" t="str">
        <f t="shared" si="1098"/>
        <v/>
      </c>
    </row>
    <row r="17269" spans="5:8" x14ac:dyDescent="0.25">
      <c r="E17269" s="18" t="str">
        <f t="shared" si="1095"/>
        <v/>
      </c>
      <c r="F17269" s="18" t="str">
        <f t="shared" si="1096"/>
        <v/>
      </c>
      <c r="G17269" s="18" t="str">
        <f t="shared" si="1097"/>
        <v/>
      </c>
      <c r="H17269" s="18" t="str">
        <f t="shared" si="1098"/>
        <v/>
      </c>
    </row>
    <row r="17270" spans="5:8" x14ac:dyDescent="0.25">
      <c r="E17270" s="18" t="str">
        <f t="shared" si="1095"/>
        <v/>
      </c>
      <c r="F17270" s="18" t="str">
        <f t="shared" si="1096"/>
        <v/>
      </c>
      <c r="G17270" s="18" t="str">
        <f t="shared" si="1097"/>
        <v/>
      </c>
      <c r="H17270" s="18" t="str">
        <f t="shared" si="1098"/>
        <v/>
      </c>
    </row>
    <row r="17271" spans="5:8" x14ac:dyDescent="0.25">
      <c r="E17271" s="18" t="str">
        <f t="shared" si="1095"/>
        <v/>
      </c>
      <c r="F17271" s="18" t="str">
        <f t="shared" si="1096"/>
        <v/>
      </c>
      <c r="G17271" s="18" t="str">
        <f t="shared" si="1097"/>
        <v/>
      </c>
      <c r="H17271" s="18" t="str">
        <f t="shared" si="1098"/>
        <v/>
      </c>
    </row>
    <row r="17272" spans="5:8" x14ac:dyDescent="0.25">
      <c r="E17272" s="18" t="str">
        <f t="shared" si="1095"/>
        <v/>
      </c>
      <c r="F17272" s="18" t="str">
        <f t="shared" si="1096"/>
        <v/>
      </c>
      <c r="G17272" s="18" t="str">
        <f t="shared" si="1097"/>
        <v/>
      </c>
      <c r="H17272" s="18" t="str">
        <f t="shared" si="1098"/>
        <v/>
      </c>
    </row>
    <row r="17273" spans="5:8" x14ac:dyDescent="0.25">
      <c r="E17273" s="18" t="str">
        <f t="shared" si="1095"/>
        <v/>
      </c>
      <c r="F17273" s="18" t="str">
        <f t="shared" si="1096"/>
        <v/>
      </c>
      <c r="G17273" s="18" t="str">
        <f t="shared" si="1097"/>
        <v/>
      </c>
      <c r="H17273" s="18" t="str">
        <f t="shared" si="1098"/>
        <v/>
      </c>
    </row>
    <row r="17274" spans="5:8" x14ac:dyDescent="0.25">
      <c r="E17274" s="18" t="str">
        <f t="shared" si="1095"/>
        <v/>
      </c>
      <c r="F17274" s="18" t="str">
        <f t="shared" si="1096"/>
        <v/>
      </c>
      <c r="G17274" s="18" t="str">
        <f t="shared" si="1097"/>
        <v/>
      </c>
      <c r="H17274" s="18" t="str">
        <f t="shared" si="1098"/>
        <v/>
      </c>
    </row>
    <row r="17275" spans="5:8" x14ac:dyDescent="0.25">
      <c r="E17275" s="18" t="str">
        <f t="shared" si="1095"/>
        <v/>
      </c>
      <c r="F17275" s="18" t="str">
        <f t="shared" si="1096"/>
        <v/>
      </c>
      <c r="G17275" s="18" t="str">
        <f t="shared" si="1097"/>
        <v/>
      </c>
      <c r="H17275" s="18" t="str">
        <f t="shared" si="1098"/>
        <v/>
      </c>
    </row>
    <row r="17276" spans="5:8" x14ac:dyDescent="0.25">
      <c r="E17276" s="18" t="str">
        <f t="shared" si="1095"/>
        <v/>
      </c>
      <c r="F17276" s="18" t="str">
        <f t="shared" si="1096"/>
        <v/>
      </c>
      <c r="G17276" s="18" t="str">
        <f t="shared" si="1097"/>
        <v/>
      </c>
      <c r="H17276" s="18" t="str">
        <f t="shared" si="1098"/>
        <v/>
      </c>
    </row>
    <row r="17277" spans="5:8" x14ac:dyDescent="0.25">
      <c r="E17277" s="18" t="str">
        <f t="shared" si="1095"/>
        <v/>
      </c>
      <c r="F17277" s="18" t="str">
        <f t="shared" si="1096"/>
        <v/>
      </c>
      <c r="G17277" s="18" t="str">
        <f t="shared" si="1097"/>
        <v/>
      </c>
      <c r="H17277" s="18" t="str">
        <f t="shared" si="1098"/>
        <v/>
      </c>
    </row>
    <row r="17278" spans="5:8" x14ac:dyDescent="0.25">
      <c r="E17278" s="18" t="str">
        <f t="shared" si="1095"/>
        <v/>
      </c>
      <c r="F17278" s="18" t="str">
        <f t="shared" si="1096"/>
        <v/>
      </c>
      <c r="G17278" s="18" t="str">
        <f t="shared" si="1097"/>
        <v/>
      </c>
      <c r="H17278" s="18" t="str">
        <f t="shared" si="1098"/>
        <v/>
      </c>
    </row>
    <row r="17279" spans="5:8" x14ac:dyDescent="0.25">
      <c r="E17279" s="18" t="str">
        <f t="shared" si="1095"/>
        <v/>
      </c>
      <c r="F17279" s="18" t="str">
        <f t="shared" si="1096"/>
        <v/>
      </c>
      <c r="G17279" s="18" t="str">
        <f t="shared" si="1097"/>
        <v/>
      </c>
      <c r="H17279" s="18" t="str">
        <f t="shared" si="1098"/>
        <v/>
      </c>
    </row>
    <row r="17280" spans="5:8" x14ac:dyDescent="0.25">
      <c r="E17280" s="18" t="str">
        <f t="shared" si="1095"/>
        <v/>
      </c>
      <c r="F17280" s="18" t="str">
        <f t="shared" si="1096"/>
        <v/>
      </c>
      <c r="G17280" s="18" t="str">
        <f t="shared" si="1097"/>
        <v/>
      </c>
      <c r="H17280" s="18" t="str">
        <f t="shared" si="1098"/>
        <v/>
      </c>
    </row>
    <row r="17281" spans="5:8" x14ac:dyDescent="0.25">
      <c r="E17281" s="18" t="str">
        <f t="shared" si="1095"/>
        <v/>
      </c>
      <c r="F17281" s="18" t="str">
        <f t="shared" si="1096"/>
        <v/>
      </c>
      <c r="G17281" s="18" t="str">
        <f t="shared" si="1097"/>
        <v/>
      </c>
      <c r="H17281" s="18" t="str">
        <f t="shared" si="1098"/>
        <v/>
      </c>
    </row>
    <row r="17282" spans="5:8" x14ac:dyDescent="0.25">
      <c r="E17282" s="18" t="str">
        <f t="shared" si="1095"/>
        <v/>
      </c>
      <c r="F17282" s="18" t="str">
        <f t="shared" si="1096"/>
        <v/>
      </c>
      <c r="G17282" s="18" t="str">
        <f t="shared" si="1097"/>
        <v/>
      </c>
      <c r="H17282" s="18" t="str">
        <f t="shared" si="1098"/>
        <v/>
      </c>
    </row>
    <row r="17283" spans="5:8" x14ac:dyDescent="0.25">
      <c r="E17283" s="18" t="str">
        <f t="shared" si="1095"/>
        <v/>
      </c>
      <c r="F17283" s="18" t="str">
        <f t="shared" si="1096"/>
        <v/>
      </c>
      <c r="G17283" s="18" t="str">
        <f t="shared" si="1097"/>
        <v/>
      </c>
      <c r="H17283" s="18" t="str">
        <f t="shared" si="1098"/>
        <v/>
      </c>
    </row>
    <row r="17284" spans="5:8" x14ac:dyDescent="0.25">
      <c r="E17284" s="18" t="str">
        <f t="shared" si="1095"/>
        <v/>
      </c>
      <c r="F17284" s="18" t="str">
        <f t="shared" si="1096"/>
        <v/>
      </c>
      <c r="G17284" s="18" t="str">
        <f t="shared" si="1097"/>
        <v/>
      </c>
      <c r="H17284" s="18" t="str">
        <f t="shared" si="1098"/>
        <v/>
      </c>
    </row>
    <row r="17285" spans="5:8" x14ac:dyDescent="0.25">
      <c r="E17285" s="18" t="str">
        <f t="shared" si="1095"/>
        <v/>
      </c>
      <c r="F17285" s="18" t="str">
        <f t="shared" si="1096"/>
        <v/>
      </c>
      <c r="G17285" s="18" t="str">
        <f t="shared" si="1097"/>
        <v/>
      </c>
      <c r="H17285" s="18" t="str">
        <f t="shared" si="1098"/>
        <v/>
      </c>
    </row>
    <row r="17286" spans="5:8" x14ac:dyDescent="0.25">
      <c r="E17286" s="18" t="str">
        <f t="shared" ref="E17286:E17349" si="1099">IF($C17286="","",IFERROR(INDEX(ItemPriceCol,MATCH($C17286,ItemName,0)),""))</f>
        <v/>
      </c>
      <c r="F17286" s="18" t="str">
        <f t="shared" ref="F17286:F17349" si="1100">IF(OR($D17286="",$E17286=""),"",$D17286*$E17286)</f>
        <v/>
      </c>
      <c r="G17286" s="18" t="str">
        <f t="shared" ref="G17286:G17349" si="1101">IF($C17286="","",IFERROR(INDEX(ItemCostCol,MATCH($C17286,ItemName,0)),""))</f>
        <v/>
      </c>
      <c r="H17286" s="18" t="str">
        <f t="shared" ref="H17286:H17349" si="1102">IF(OR($F17286="",$G17286=""),"",$F17286-$D17286*$G17286)</f>
        <v/>
      </c>
    </row>
    <row r="17287" spans="5:8" x14ac:dyDescent="0.25">
      <c r="E17287" s="18" t="str">
        <f t="shared" si="1099"/>
        <v/>
      </c>
      <c r="F17287" s="18" t="str">
        <f t="shared" si="1100"/>
        <v/>
      </c>
      <c r="G17287" s="18" t="str">
        <f t="shared" si="1101"/>
        <v/>
      </c>
      <c r="H17287" s="18" t="str">
        <f t="shared" si="1102"/>
        <v/>
      </c>
    </row>
    <row r="17288" spans="5:8" x14ac:dyDescent="0.25">
      <c r="E17288" s="18" t="str">
        <f t="shared" si="1099"/>
        <v/>
      </c>
      <c r="F17288" s="18" t="str">
        <f t="shared" si="1100"/>
        <v/>
      </c>
      <c r="G17288" s="18" t="str">
        <f t="shared" si="1101"/>
        <v/>
      </c>
      <c r="H17288" s="18" t="str">
        <f t="shared" si="1102"/>
        <v/>
      </c>
    </row>
    <row r="17289" spans="5:8" x14ac:dyDescent="0.25">
      <c r="E17289" s="18" t="str">
        <f t="shared" si="1099"/>
        <v/>
      </c>
      <c r="F17289" s="18" t="str">
        <f t="shared" si="1100"/>
        <v/>
      </c>
      <c r="G17289" s="18" t="str">
        <f t="shared" si="1101"/>
        <v/>
      </c>
      <c r="H17289" s="18" t="str">
        <f t="shared" si="1102"/>
        <v/>
      </c>
    </row>
    <row r="17290" spans="5:8" x14ac:dyDescent="0.25">
      <c r="E17290" s="18" t="str">
        <f t="shared" si="1099"/>
        <v/>
      </c>
      <c r="F17290" s="18" t="str">
        <f t="shared" si="1100"/>
        <v/>
      </c>
      <c r="G17290" s="18" t="str">
        <f t="shared" si="1101"/>
        <v/>
      </c>
      <c r="H17290" s="18" t="str">
        <f t="shared" si="1102"/>
        <v/>
      </c>
    </row>
    <row r="17291" spans="5:8" x14ac:dyDescent="0.25">
      <c r="E17291" s="18" t="str">
        <f t="shared" si="1099"/>
        <v/>
      </c>
      <c r="F17291" s="18" t="str">
        <f t="shared" si="1100"/>
        <v/>
      </c>
      <c r="G17291" s="18" t="str">
        <f t="shared" si="1101"/>
        <v/>
      </c>
      <c r="H17291" s="18" t="str">
        <f t="shared" si="1102"/>
        <v/>
      </c>
    </row>
    <row r="17292" spans="5:8" x14ac:dyDescent="0.25">
      <c r="E17292" s="18" t="str">
        <f t="shared" si="1099"/>
        <v/>
      </c>
      <c r="F17292" s="18" t="str">
        <f t="shared" si="1100"/>
        <v/>
      </c>
      <c r="G17292" s="18" t="str">
        <f t="shared" si="1101"/>
        <v/>
      </c>
      <c r="H17292" s="18" t="str">
        <f t="shared" si="1102"/>
        <v/>
      </c>
    </row>
    <row r="17293" spans="5:8" x14ac:dyDescent="0.25">
      <c r="E17293" s="18" t="str">
        <f t="shared" si="1099"/>
        <v/>
      </c>
      <c r="F17293" s="18" t="str">
        <f t="shared" si="1100"/>
        <v/>
      </c>
      <c r="G17293" s="18" t="str">
        <f t="shared" si="1101"/>
        <v/>
      </c>
      <c r="H17293" s="18" t="str">
        <f t="shared" si="1102"/>
        <v/>
      </c>
    </row>
    <row r="17294" spans="5:8" x14ac:dyDescent="0.25">
      <c r="E17294" s="18" t="str">
        <f t="shared" si="1099"/>
        <v/>
      </c>
      <c r="F17294" s="18" t="str">
        <f t="shared" si="1100"/>
        <v/>
      </c>
      <c r="G17294" s="18" t="str">
        <f t="shared" si="1101"/>
        <v/>
      </c>
      <c r="H17294" s="18" t="str">
        <f t="shared" si="1102"/>
        <v/>
      </c>
    </row>
    <row r="17295" spans="5:8" x14ac:dyDescent="0.25">
      <c r="E17295" s="18" t="str">
        <f t="shared" si="1099"/>
        <v/>
      </c>
      <c r="F17295" s="18" t="str">
        <f t="shared" si="1100"/>
        <v/>
      </c>
      <c r="G17295" s="18" t="str">
        <f t="shared" si="1101"/>
        <v/>
      </c>
      <c r="H17295" s="18" t="str">
        <f t="shared" si="1102"/>
        <v/>
      </c>
    </row>
    <row r="17296" spans="5:8" x14ac:dyDescent="0.25">
      <c r="E17296" s="18" t="str">
        <f t="shared" si="1099"/>
        <v/>
      </c>
      <c r="F17296" s="18" t="str">
        <f t="shared" si="1100"/>
        <v/>
      </c>
      <c r="G17296" s="18" t="str">
        <f t="shared" si="1101"/>
        <v/>
      </c>
      <c r="H17296" s="18" t="str">
        <f t="shared" si="1102"/>
        <v/>
      </c>
    </row>
    <row r="17297" spans="5:8" x14ac:dyDescent="0.25">
      <c r="E17297" s="18" t="str">
        <f t="shared" si="1099"/>
        <v/>
      </c>
      <c r="F17297" s="18" t="str">
        <f t="shared" si="1100"/>
        <v/>
      </c>
      <c r="G17297" s="18" t="str">
        <f t="shared" si="1101"/>
        <v/>
      </c>
      <c r="H17297" s="18" t="str">
        <f t="shared" si="1102"/>
        <v/>
      </c>
    </row>
    <row r="17298" spans="5:8" x14ac:dyDescent="0.25">
      <c r="E17298" s="18" t="str">
        <f t="shared" si="1099"/>
        <v/>
      </c>
      <c r="F17298" s="18" t="str">
        <f t="shared" si="1100"/>
        <v/>
      </c>
      <c r="G17298" s="18" t="str">
        <f t="shared" si="1101"/>
        <v/>
      </c>
      <c r="H17298" s="18" t="str">
        <f t="shared" si="1102"/>
        <v/>
      </c>
    </row>
    <row r="17299" spans="5:8" x14ac:dyDescent="0.25">
      <c r="E17299" s="18" t="str">
        <f t="shared" si="1099"/>
        <v/>
      </c>
      <c r="F17299" s="18" t="str">
        <f t="shared" si="1100"/>
        <v/>
      </c>
      <c r="G17299" s="18" t="str">
        <f t="shared" si="1101"/>
        <v/>
      </c>
      <c r="H17299" s="18" t="str">
        <f t="shared" si="1102"/>
        <v/>
      </c>
    </row>
    <row r="17300" spans="5:8" x14ac:dyDescent="0.25">
      <c r="E17300" s="18" t="str">
        <f t="shared" si="1099"/>
        <v/>
      </c>
      <c r="F17300" s="18" t="str">
        <f t="shared" si="1100"/>
        <v/>
      </c>
      <c r="G17300" s="18" t="str">
        <f t="shared" si="1101"/>
        <v/>
      </c>
      <c r="H17300" s="18" t="str">
        <f t="shared" si="1102"/>
        <v/>
      </c>
    </row>
    <row r="17301" spans="5:8" x14ac:dyDescent="0.25">
      <c r="E17301" s="18" t="str">
        <f t="shared" si="1099"/>
        <v/>
      </c>
      <c r="F17301" s="18" t="str">
        <f t="shared" si="1100"/>
        <v/>
      </c>
      <c r="G17301" s="18" t="str">
        <f t="shared" si="1101"/>
        <v/>
      </c>
      <c r="H17301" s="18" t="str">
        <f t="shared" si="1102"/>
        <v/>
      </c>
    </row>
    <row r="17302" spans="5:8" x14ac:dyDescent="0.25">
      <c r="E17302" s="18" t="str">
        <f t="shared" si="1099"/>
        <v/>
      </c>
      <c r="F17302" s="18" t="str">
        <f t="shared" si="1100"/>
        <v/>
      </c>
      <c r="G17302" s="18" t="str">
        <f t="shared" si="1101"/>
        <v/>
      </c>
      <c r="H17302" s="18" t="str">
        <f t="shared" si="1102"/>
        <v/>
      </c>
    </row>
    <row r="17303" spans="5:8" x14ac:dyDescent="0.25">
      <c r="E17303" s="18" t="str">
        <f t="shared" si="1099"/>
        <v/>
      </c>
      <c r="F17303" s="18" t="str">
        <f t="shared" si="1100"/>
        <v/>
      </c>
      <c r="G17303" s="18" t="str">
        <f t="shared" si="1101"/>
        <v/>
      </c>
      <c r="H17303" s="18" t="str">
        <f t="shared" si="1102"/>
        <v/>
      </c>
    </row>
    <row r="17304" spans="5:8" x14ac:dyDescent="0.25">
      <c r="E17304" s="18" t="str">
        <f t="shared" si="1099"/>
        <v/>
      </c>
      <c r="F17304" s="18" t="str">
        <f t="shared" si="1100"/>
        <v/>
      </c>
      <c r="G17304" s="18" t="str">
        <f t="shared" si="1101"/>
        <v/>
      </c>
      <c r="H17304" s="18" t="str">
        <f t="shared" si="1102"/>
        <v/>
      </c>
    </row>
    <row r="17305" spans="5:8" x14ac:dyDescent="0.25">
      <c r="E17305" s="18" t="str">
        <f t="shared" si="1099"/>
        <v/>
      </c>
      <c r="F17305" s="18" t="str">
        <f t="shared" si="1100"/>
        <v/>
      </c>
      <c r="G17305" s="18" t="str">
        <f t="shared" si="1101"/>
        <v/>
      </c>
      <c r="H17305" s="18" t="str">
        <f t="shared" si="1102"/>
        <v/>
      </c>
    </row>
    <row r="17306" spans="5:8" x14ac:dyDescent="0.25">
      <c r="E17306" s="18" t="str">
        <f t="shared" si="1099"/>
        <v/>
      </c>
      <c r="F17306" s="18" t="str">
        <f t="shared" si="1100"/>
        <v/>
      </c>
      <c r="G17306" s="18" t="str">
        <f t="shared" si="1101"/>
        <v/>
      </c>
      <c r="H17306" s="18" t="str">
        <f t="shared" si="1102"/>
        <v/>
      </c>
    </row>
    <row r="17307" spans="5:8" x14ac:dyDescent="0.25">
      <c r="E17307" s="18" t="str">
        <f t="shared" si="1099"/>
        <v/>
      </c>
      <c r="F17307" s="18" t="str">
        <f t="shared" si="1100"/>
        <v/>
      </c>
      <c r="G17307" s="18" t="str">
        <f t="shared" si="1101"/>
        <v/>
      </c>
      <c r="H17307" s="18" t="str">
        <f t="shared" si="1102"/>
        <v/>
      </c>
    </row>
    <row r="17308" spans="5:8" x14ac:dyDescent="0.25">
      <c r="E17308" s="18" t="str">
        <f t="shared" si="1099"/>
        <v/>
      </c>
      <c r="F17308" s="18" t="str">
        <f t="shared" si="1100"/>
        <v/>
      </c>
      <c r="G17308" s="18" t="str">
        <f t="shared" si="1101"/>
        <v/>
      </c>
      <c r="H17308" s="18" t="str">
        <f t="shared" si="1102"/>
        <v/>
      </c>
    </row>
    <row r="17309" spans="5:8" x14ac:dyDescent="0.25">
      <c r="E17309" s="18" t="str">
        <f t="shared" si="1099"/>
        <v/>
      </c>
      <c r="F17309" s="18" t="str">
        <f t="shared" si="1100"/>
        <v/>
      </c>
      <c r="G17309" s="18" t="str">
        <f t="shared" si="1101"/>
        <v/>
      </c>
      <c r="H17309" s="18" t="str">
        <f t="shared" si="1102"/>
        <v/>
      </c>
    </row>
    <row r="17310" spans="5:8" x14ac:dyDescent="0.25">
      <c r="E17310" s="18" t="str">
        <f t="shared" si="1099"/>
        <v/>
      </c>
      <c r="F17310" s="18" t="str">
        <f t="shared" si="1100"/>
        <v/>
      </c>
      <c r="G17310" s="18" t="str">
        <f t="shared" si="1101"/>
        <v/>
      </c>
      <c r="H17310" s="18" t="str">
        <f t="shared" si="1102"/>
        <v/>
      </c>
    </row>
    <row r="17311" spans="5:8" x14ac:dyDescent="0.25">
      <c r="E17311" s="18" t="str">
        <f t="shared" si="1099"/>
        <v/>
      </c>
      <c r="F17311" s="18" t="str">
        <f t="shared" si="1100"/>
        <v/>
      </c>
      <c r="G17311" s="18" t="str">
        <f t="shared" si="1101"/>
        <v/>
      </c>
      <c r="H17311" s="18" t="str">
        <f t="shared" si="1102"/>
        <v/>
      </c>
    </row>
    <row r="17312" spans="5:8" x14ac:dyDescent="0.25">
      <c r="E17312" s="18" t="str">
        <f t="shared" si="1099"/>
        <v/>
      </c>
      <c r="F17312" s="18" t="str">
        <f t="shared" si="1100"/>
        <v/>
      </c>
      <c r="G17312" s="18" t="str">
        <f t="shared" si="1101"/>
        <v/>
      </c>
      <c r="H17312" s="18" t="str">
        <f t="shared" si="1102"/>
        <v/>
      </c>
    </row>
    <row r="17313" spans="5:8" x14ac:dyDescent="0.25">
      <c r="E17313" s="18" t="str">
        <f t="shared" si="1099"/>
        <v/>
      </c>
      <c r="F17313" s="18" t="str">
        <f t="shared" si="1100"/>
        <v/>
      </c>
      <c r="G17313" s="18" t="str">
        <f t="shared" si="1101"/>
        <v/>
      </c>
      <c r="H17313" s="18" t="str">
        <f t="shared" si="1102"/>
        <v/>
      </c>
    </row>
    <row r="17314" spans="5:8" x14ac:dyDescent="0.25">
      <c r="E17314" s="18" t="str">
        <f t="shared" si="1099"/>
        <v/>
      </c>
      <c r="F17314" s="18" t="str">
        <f t="shared" si="1100"/>
        <v/>
      </c>
      <c r="G17314" s="18" t="str">
        <f t="shared" si="1101"/>
        <v/>
      </c>
      <c r="H17314" s="18" t="str">
        <f t="shared" si="1102"/>
        <v/>
      </c>
    </row>
    <row r="17315" spans="5:8" x14ac:dyDescent="0.25">
      <c r="E17315" s="18" t="str">
        <f t="shared" si="1099"/>
        <v/>
      </c>
      <c r="F17315" s="18" t="str">
        <f t="shared" si="1100"/>
        <v/>
      </c>
      <c r="G17315" s="18" t="str">
        <f t="shared" si="1101"/>
        <v/>
      </c>
      <c r="H17315" s="18" t="str">
        <f t="shared" si="1102"/>
        <v/>
      </c>
    </row>
    <row r="17316" spans="5:8" x14ac:dyDescent="0.25">
      <c r="E17316" s="18" t="str">
        <f t="shared" si="1099"/>
        <v/>
      </c>
      <c r="F17316" s="18" t="str">
        <f t="shared" si="1100"/>
        <v/>
      </c>
      <c r="G17316" s="18" t="str">
        <f t="shared" si="1101"/>
        <v/>
      </c>
      <c r="H17316" s="18" t="str">
        <f t="shared" si="1102"/>
        <v/>
      </c>
    </row>
    <row r="17317" spans="5:8" x14ac:dyDescent="0.25">
      <c r="E17317" s="18" t="str">
        <f t="shared" si="1099"/>
        <v/>
      </c>
      <c r="F17317" s="18" t="str">
        <f t="shared" si="1100"/>
        <v/>
      </c>
      <c r="G17317" s="18" t="str">
        <f t="shared" si="1101"/>
        <v/>
      </c>
      <c r="H17317" s="18" t="str">
        <f t="shared" si="1102"/>
        <v/>
      </c>
    </row>
    <row r="17318" spans="5:8" x14ac:dyDescent="0.25">
      <c r="E17318" s="18" t="str">
        <f t="shared" si="1099"/>
        <v/>
      </c>
      <c r="F17318" s="18" t="str">
        <f t="shared" si="1100"/>
        <v/>
      </c>
      <c r="G17318" s="18" t="str">
        <f t="shared" si="1101"/>
        <v/>
      </c>
      <c r="H17318" s="18" t="str">
        <f t="shared" si="1102"/>
        <v/>
      </c>
    </row>
    <row r="17319" spans="5:8" x14ac:dyDescent="0.25">
      <c r="E17319" s="18" t="str">
        <f t="shared" si="1099"/>
        <v/>
      </c>
      <c r="F17319" s="18" t="str">
        <f t="shared" si="1100"/>
        <v/>
      </c>
      <c r="G17319" s="18" t="str">
        <f t="shared" si="1101"/>
        <v/>
      </c>
      <c r="H17319" s="18" t="str">
        <f t="shared" si="1102"/>
        <v/>
      </c>
    </row>
    <row r="17320" spans="5:8" x14ac:dyDescent="0.25">
      <c r="E17320" s="18" t="str">
        <f t="shared" si="1099"/>
        <v/>
      </c>
      <c r="F17320" s="18" t="str">
        <f t="shared" si="1100"/>
        <v/>
      </c>
      <c r="G17320" s="18" t="str">
        <f t="shared" si="1101"/>
        <v/>
      </c>
      <c r="H17320" s="18" t="str">
        <f t="shared" si="1102"/>
        <v/>
      </c>
    </row>
    <row r="17321" spans="5:8" x14ac:dyDescent="0.25">
      <c r="E17321" s="18" t="str">
        <f t="shared" si="1099"/>
        <v/>
      </c>
      <c r="F17321" s="18" t="str">
        <f t="shared" si="1100"/>
        <v/>
      </c>
      <c r="G17321" s="18" t="str">
        <f t="shared" si="1101"/>
        <v/>
      </c>
      <c r="H17321" s="18" t="str">
        <f t="shared" si="1102"/>
        <v/>
      </c>
    </row>
    <row r="17322" spans="5:8" x14ac:dyDescent="0.25">
      <c r="E17322" s="18" t="str">
        <f t="shared" si="1099"/>
        <v/>
      </c>
      <c r="F17322" s="18" t="str">
        <f t="shared" si="1100"/>
        <v/>
      </c>
      <c r="G17322" s="18" t="str">
        <f t="shared" si="1101"/>
        <v/>
      </c>
      <c r="H17322" s="18" t="str">
        <f t="shared" si="1102"/>
        <v/>
      </c>
    </row>
    <row r="17323" spans="5:8" x14ac:dyDescent="0.25">
      <c r="E17323" s="18" t="str">
        <f t="shared" si="1099"/>
        <v/>
      </c>
      <c r="F17323" s="18" t="str">
        <f t="shared" si="1100"/>
        <v/>
      </c>
      <c r="G17323" s="18" t="str">
        <f t="shared" si="1101"/>
        <v/>
      </c>
      <c r="H17323" s="18" t="str">
        <f t="shared" si="1102"/>
        <v/>
      </c>
    </row>
    <row r="17324" spans="5:8" x14ac:dyDescent="0.25">
      <c r="E17324" s="18" t="str">
        <f t="shared" si="1099"/>
        <v/>
      </c>
      <c r="F17324" s="18" t="str">
        <f t="shared" si="1100"/>
        <v/>
      </c>
      <c r="G17324" s="18" t="str">
        <f t="shared" si="1101"/>
        <v/>
      </c>
      <c r="H17324" s="18" t="str">
        <f t="shared" si="1102"/>
        <v/>
      </c>
    </row>
    <row r="17325" spans="5:8" x14ac:dyDescent="0.25">
      <c r="E17325" s="18" t="str">
        <f t="shared" si="1099"/>
        <v/>
      </c>
      <c r="F17325" s="18" t="str">
        <f t="shared" si="1100"/>
        <v/>
      </c>
      <c r="G17325" s="18" t="str">
        <f t="shared" si="1101"/>
        <v/>
      </c>
      <c r="H17325" s="18" t="str">
        <f t="shared" si="1102"/>
        <v/>
      </c>
    </row>
    <row r="17326" spans="5:8" x14ac:dyDescent="0.25">
      <c r="E17326" s="18" t="str">
        <f t="shared" si="1099"/>
        <v/>
      </c>
      <c r="F17326" s="18" t="str">
        <f t="shared" si="1100"/>
        <v/>
      </c>
      <c r="G17326" s="18" t="str">
        <f t="shared" si="1101"/>
        <v/>
      </c>
      <c r="H17326" s="18" t="str">
        <f t="shared" si="1102"/>
        <v/>
      </c>
    </row>
    <row r="17327" spans="5:8" x14ac:dyDescent="0.25">
      <c r="E17327" s="18" t="str">
        <f t="shared" si="1099"/>
        <v/>
      </c>
      <c r="F17327" s="18" t="str">
        <f t="shared" si="1100"/>
        <v/>
      </c>
      <c r="G17327" s="18" t="str">
        <f t="shared" si="1101"/>
        <v/>
      </c>
      <c r="H17327" s="18" t="str">
        <f t="shared" si="1102"/>
        <v/>
      </c>
    </row>
    <row r="17328" spans="5:8" x14ac:dyDescent="0.25">
      <c r="E17328" s="18" t="str">
        <f t="shared" si="1099"/>
        <v/>
      </c>
      <c r="F17328" s="18" t="str">
        <f t="shared" si="1100"/>
        <v/>
      </c>
      <c r="G17328" s="18" t="str">
        <f t="shared" si="1101"/>
        <v/>
      </c>
      <c r="H17328" s="18" t="str">
        <f t="shared" si="1102"/>
        <v/>
      </c>
    </row>
    <row r="17329" spans="5:8" x14ac:dyDescent="0.25">
      <c r="E17329" s="18" t="str">
        <f t="shared" si="1099"/>
        <v/>
      </c>
      <c r="F17329" s="18" t="str">
        <f t="shared" si="1100"/>
        <v/>
      </c>
      <c r="G17329" s="18" t="str">
        <f t="shared" si="1101"/>
        <v/>
      </c>
      <c r="H17329" s="18" t="str">
        <f t="shared" si="1102"/>
        <v/>
      </c>
    </row>
    <row r="17330" spans="5:8" x14ac:dyDescent="0.25">
      <c r="E17330" s="18" t="str">
        <f t="shared" si="1099"/>
        <v/>
      </c>
      <c r="F17330" s="18" t="str">
        <f t="shared" si="1100"/>
        <v/>
      </c>
      <c r="G17330" s="18" t="str">
        <f t="shared" si="1101"/>
        <v/>
      </c>
      <c r="H17330" s="18" t="str">
        <f t="shared" si="1102"/>
        <v/>
      </c>
    </row>
    <row r="17331" spans="5:8" x14ac:dyDescent="0.25">
      <c r="E17331" s="18" t="str">
        <f t="shared" si="1099"/>
        <v/>
      </c>
      <c r="F17331" s="18" t="str">
        <f t="shared" si="1100"/>
        <v/>
      </c>
      <c r="G17331" s="18" t="str">
        <f t="shared" si="1101"/>
        <v/>
      </c>
      <c r="H17331" s="18" t="str">
        <f t="shared" si="1102"/>
        <v/>
      </c>
    </row>
    <row r="17332" spans="5:8" x14ac:dyDescent="0.25">
      <c r="E17332" s="18" t="str">
        <f t="shared" si="1099"/>
        <v/>
      </c>
      <c r="F17332" s="18" t="str">
        <f t="shared" si="1100"/>
        <v/>
      </c>
      <c r="G17332" s="18" t="str">
        <f t="shared" si="1101"/>
        <v/>
      </c>
      <c r="H17332" s="18" t="str">
        <f t="shared" si="1102"/>
        <v/>
      </c>
    </row>
    <row r="17333" spans="5:8" x14ac:dyDescent="0.25">
      <c r="E17333" s="18" t="str">
        <f t="shared" si="1099"/>
        <v/>
      </c>
      <c r="F17333" s="18" t="str">
        <f t="shared" si="1100"/>
        <v/>
      </c>
      <c r="G17333" s="18" t="str">
        <f t="shared" si="1101"/>
        <v/>
      </c>
      <c r="H17333" s="18" t="str">
        <f t="shared" si="1102"/>
        <v/>
      </c>
    </row>
    <row r="17334" spans="5:8" x14ac:dyDescent="0.25">
      <c r="E17334" s="18" t="str">
        <f t="shared" si="1099"/>
        <v/>
      </c>
      <c r="F17334" s="18" t="str">
        <f t="shared" si="1100"/>
        <v/>
      </c>
      <c r="G17334" s="18" t="str">
        <f t="shared" si="1101"/>
        <v/>
      </c>
      <c r="H17334" s="18" t="str">
        <f t="shared" si="1102"/>
        <v/>
      </c>
    </row>
    <row r="17335" spans="5:8" x14ac:dyDescent="0.25">
      <c r="E17335" s="18" t="str">
        <f t="shared" si="1099"/>
        <v/>
      </c>
      <c r="F17335" s="18" t="str">
        <f t="shared" si="1100"/>
        <v/>
      </c>
      <c r="G17335" s="18" t="str">
        <f t="shared" si="1101"/>
        <v/>
      </c>
      <c r="H17335" s="18" t="str">
        <f t="shared" si="1102"/>
        <v/>
      </c>
    </row>
    <row r="17336" spans="5:8" x14ac:dyDescent="0.25">
      <c r="E17336" s="18" t="str">
        <f t="shared" si="1099"/>
        <v/>
      </c>
      <c r="F17336" s="18" t="str">
        <f t="shared" si="1100"/>
        <v/>
      </c>
      <c r="G17336" s="18" t="str">
        <f t="shared" si="1101"/>
        <v/>
      </c>
      <c r="H17336" s="18" t="str">
        <f t="shared" si="1102"/>
        <v/>
      </c>
    </row>
    <row r="17337" spans="5:8" x14ac:dyDescent="0.25">
      <c r="E17337" s="18" t="str">
        <f t="shared" si="1099"/>
        <v/>
      </c>
      <c r="F17337" s="18" t="str">
        <f t="shared" si="1100"/>
        <v/>
      </c>
      <c r="G17337" s="18" t="str">
        <f t="shared" si="1101"/>
        <v/>
      </c>
      <c r="H17337" s="18" t="str">
        <f t="shared" si="1102"/>
        <v/>
      </c>
    </row>
    <row r="17338" spans="5:8" x14ac:dyDescent="0.25">
      <c r="E17338" s="18" t="str">
        <f t="shared" si="1099"/>
        <v/>
      </c>
      <c r="F17338" s="18" t="str">
        <f t="shared" si="1100"/>
        <v/>
      </c>
      <c r="G17338" s="18" t="str">
        <f t="shared" si="1101"/>
        <v/>
      </c>
      <c r="H17338" s="18" t="str">
        <f t="shared" si="1102"/>
        <v/>
      </c>
    </row>
    <row r="17339" spans="5:8" x14ac:dyDescent="0.25">
      <c r="E17339" s="18" t="str">
        <f t="shared" si="1099"/>
        <v/>
      </c>
      <c r="F17339" s="18" t="str">
        <f t="shared" si="1100"/>
        <v/>
      </c>
      <c r="G17339" s="18" t="str">
        <f t="shared" si="1101"/>
        <v/>
      </c>
      <c r="H17339" s="18" t="str">
        <f t="shared" si="1102"/>
        <v/>
      </c>
    </row>
    <row r="17340" spans="5:8" x14ac:dyDescent="0.25">
      <c r="E17340" s="18" t="str">
        <f t="shared" si="1099"/>
        <v/>
      </c>
      <c r="F17340" s="18" t="str">
        <f t="shared" si="1100"/>
        <v/>
      </c>
      <c r="G17340" s="18" t="str">
        <f t="shared" si="1101"/>
        <v/>
      </c>
      <c r="H17340" s="18" t="str">
        <f t="shared" si="1102"/>
        <v/>
      </c>
    </row>
    <row r="17341" spans="5:8" x14ac:dyDescent="0.25">
      <c r="E17341" s="18" t="str">
        <f t="shared" si="1099"/>
        <v/>
      </c>
      <c r="F17341" s="18" t="str">
        <f t="shared" si="1100"/>
        <v/>
      </c>
      <c r="G17341" s="18" t="str">
        <f t="shared" si="1101"/>
        <v/>
      </c>
      <c r="H17341" s="18" t="str">
        <f t="shared" si="1102"/>
        <v/>
      </c>
    </row>
    <row r="17342" spans="5:8" x14ac:dyDescent="0.25">
      <c r="E17342" s="18" t="str">
        <f t="shared" si="1099"/>
        <v/>
      </c>
      <c r="F17342" s="18" t="str">
        <f t="shared" si="1100"/>
        <v/>
      </c>
      <c r="G17342" s="18" t="str">
        <f t="shared" si="1101"/>
        <v/>
      </c>
      <c r="H17342" s="18" t="str">
        <f t="shared" si="1102"/>
        <v/>
      </c>
    </row>
    <row r="17343" spans="5:8" x14ac:dyDescent="0.25">
      <c r="E17343" s="18" t="str">
        <f t="shared" si="1099"/>
        <v/>
      </c>
      <c r="F17343" s="18" t="str">
        <f t="shared" si="1100"/>
        <v/>
      </c>
      <c r="G17343" s="18" t="str">
        <f t="shared" si="1101"/>
        <v/>
      </c>
      <c r="H17343" s="18" t="str">
        <f t="shared" si="1102"/>
        <v/>
      </c>
    </row>
    <row r="17344" spans="5:8" x14ac:dyDescent="0.25">
      <c r="E17344" s="18" t="str">
        <f t="shared" si="1099"/>
        <v/>
      </c>
      <c r="F17344" s="18" t="str">
        <f t="shared" si="1100"/>
        <v/>
      </c>
      <c r="G17344" s="18" t="str">
        <f t="shared" si="1101"/>
        <v/>
      </c>
      <c r="H17344" s="18" t="str">
        <f t="shared" si="1102"/>
        <v/>
      </c>
    </row>
    <row r="17345" spans="5:8" x14ac:dyDescent="0.25">
      <c r="E17345" s="18" t="str">
        <f t="shared" si="1099"/>
        <v/>
      </c>
      <c r="F17345" s="18" t="str">
        <f t="shared" si="1100"/>
        <v/>
      </c>
      <c r="G17345" s="18" t="str">
        <f t="shared" si="1101"/>
        <v/>
      </c>
      <c r="H17345" s="18" t="str">
        <f t="shared" si="1102"/>
        <v/>
      </c>
    </row>
    <row r="17346" spans="5:8" x14ac:dyDescent="0.25">
      <c r="E17346" s="18" t="str">
        <f t="shared" si="1099"/>
        <v/>
      </c>
      <c r="F17346" s="18" t="str">
        <f t="shared" si="1100"/>
        <v/>
      </c>
      <c r="G17346" s="18" t="str">
        <f t="shared" si="1101"/>
        <v/>
      </c>
      <c r="H17346" s="18" t="str">
        <f t="shared" si="1102"/>
        <v/>
      </c>
    </row>
    <row r="17347" spans="5:8" x14ac:dyDescent="0.25">
      <c r="E17347" s="18" t="str">
        <f t="shared" si="1099"/>
        <v/>
      </c>
      <c r="F17347" s="18" t="str">
        <f t="shared" si="1100"/>
        <v/>
      </c>
      <c r="G17347" s="18" t="str">
        <f t="shared" si="1101"/>
        <v/>
      </c>
      <c r="H17347" s="18" t="str">
        <f t="shared" si="1102"/>
        <v/>
      </c>
    </row>
    <row r="17348" spans="5:8" x14ac:dyDescent="0.25">
      <c r="E17348" s="18" t="str">
        <f t="shared" si="1099"/>
        <v/>
      </c>
      <c r="F17348" s="18" t="str">
        <f t="shared" si="1100"/>
        <v/>
      </c>
      <c r="G17348" s="18" t="str">
        <f t="shared" si="1101"/>
        <v/>
      </c>
      <c r="H17348" s="18" t="str">
        <f t="shared" si="1102"/>
        <v/>
      </c>
    </row>
    <row r="17349" spans="5:8" x14ac:dyDescent="0.25">
      <c r="E17349" s="18" t="str">
        <f t="shared" si="1099"/>
        <v/>
      </c>
      <c r="F17349" s="18" t="str">
        <f t="shared" si="1100"/>
        <v/>
      </c>
      <c r="G17349" s="18" t="str">
        <f t="shared" si="1101"/>
        <v/>
      </c>
      <c r="H17349" s="18" t="str">
        <f t="shared" si="1102"/>
        <v/>
      </c>
    </row>
    <row r="17350" spans="5:8" x14ac:dyDescent="0.25">
      <c r="E17350" s="18" t="str">
        <f t="shared" ref="E17350:E17413" si="1103">IF($C17350="","",IFERROR(INDEX(ItemPriceCol,MATCH($C17350,ItemName,0)),""))</f>
        <v/>
      </c>
      <c r="F17350" s="18" t="str">
        <f t="shared" ref="F17350:F17413" si="1104">IF(OR($D17350="",$E17350=""),"",$D17350*$E17350)</f>
        <v/>
      </c>
      <c r="G17350" s="18" t="str">
        <f t="shared" ref="G17350:G17413" si="1105">IF($C17350="","",IFERROR(INDEX(ItemCostCol,MATCH($C17350,ItemName,0)),""))</f>
        <v/>
      </c>
      <c r="H17350" s="18" t="str">
        <f t="shared" ref="H17350:H17413" si="1106">IF(OR($F17350="",$G17350=""),"",$F17350-$D17350*$G17350)</f>
        <v/>
      </c>
    </row>
    <row r="17351" spans="5:8" x14ac:dyDescent="0.25">
      <c r="E17351" s="18" t="str">
        <f t="shared" si="1103"/>
        <v/>
      </c>
      <c r="F17351" s="18" t="str">
        <f t="shared" si="1104"/>
        <v/>
      </c>
      <c r="G17351" s="18" t="str">
        <f t="shared" si="1105"/>
        <v/>
      </c>
      <c r="H17351" s="18" t="str">
        <f t="shared" si="1106"/>
        <v/>
      </c>
    </row>
    <row r="17352" spans="5:8" x14ac:dyDescent="0.25">
      <c r="E17352" s="18" t="str">
        <f t="shared" si="1103"/>
        <v/>
      </c>
      <c r="F17352" s="18" t="str">
        <f t="shared" si="1104"/>
        <v/>
      </c>
      <c r="G17352" s="18" t="str">
        <f t="shared" si="1105"/>
        <v/>
      </c>
      <c r="H17352" s="18" t="str">
        <f t="shared" si="1106"/>
        <v/>
      </c>
    </row>
    <row r="17353" spans="5:8" x14ac:dyDescent="0.25">
      <c r="E17353" s="18" t="str">
        <f t="shared" si="1103"/>
        <v/>
      </c>
      <c r="F17353" s="18" t="str">
        <f t="shared" si="1104"/>
        <v/>
      </c>
      <c r="G17353" s="18" t="str">
        <f t="shared" si="1105"/>
        <v/>
      </c>
      <c r="H17353" s="18" t="str">
        <f t="shared" si="1106"/>
        <v/>
      </c>
    </row>
    <row r="17354" spans="5:8" x14ac:dyDescent="0.25">
      <c r="E17354" s="18" t="str">
        <f t="shared" si="1103"/>
        <v/>
      </c>
      <c r="F17354" s="18" t="str">
        <f t="shared" si="1104"/>
        <v/>
      </c>
      <c r="G17354" s="18" t="str">
        <f t="shared" si="1105"/>
        <v/>
      </c>
      <c r="H17354" s="18" t="str">
        <f t="shared" si="1106"/>
        <v/>
      </c>
    </row>
    <row r="17355" spans="5:8" x14ac:dyDescent="0.25">
      <c r="E17355" s="18" t="str">
        <f t="shared" si="1103"/>
        <v/>
      </c>
      <c r="F17355" s="18" t="str">
        <f t="shared" si="1104"/>
        <v/>
      </c>
      <c r="G17355" s="18" t="str">
        <f t="shared" si="1105"/>
        <v/>
      </c>
      <c r="H17355" s="18" t="str">
        <f t="shared" si="1106"/>
        <v/>
      </c>
    </row>
    <row r="17356" spans="5:8" x14ac:dyDescent="0.25">
      <c r="E17356" s="18" t="str">
        <f t="shared" si="1103"/>
        <v/>
      </c>
      <c r="F17356" s="18" t="str">
        <f t="shared" si="1104"/>
        <v/>
      </c>
      <c r="G17356" s="18" t="str">
        <f t="shared" si="1105"/>
        <v/>
      </c>
      <c r="H17356" s="18" t="str">
        <f t="shared" si="1106"/>
        <v/>
      </c>
    </row>
    <row r="17357" spans="5:8" x14ac:dyDescent="0.25">
      <c r="E17357" s="18" t="str">
        <f t="shared" si="1103"/>
        <v/>
      </c>
      <c r="F17357" s="18" t="str">
        <f t="shared" si="1104"/>
        <v/>
      </c>
      <c r="G17357" s="18" t="str">
        <f t="shared" si="1105"/>
        <v/>
      </c>
      <c r="H17357" s="18" t="str">
        <f t="shared" si="1106"/>
        <v/>
      </c>
    </row>
    <row r="17358" spans="5:8" x14ac:dyDescent="0.25">
      <c r="E17358" s="18" t="str">
        <f t="shared" si="1103"/>
        <v/>
      </c>
      <c r="F17358" s="18" t="str">
        <f t="shared" si="1104"/>
        <v/>
      </c>
      <c r="G17358" s="18" t="str">
        <f t="shared" si="1105"/>
        <v/>
      </c>
      <c r="H17358" s="18" t="str">
        <f t="shared" si="1106"/>
        <v/>
      </c>
    </row>
    <row r="17359" spans="5:8" x14ac:dyDescent="0.25">
      <c r="E17359" s="18" t="str">
        <f t="shared" si="1103"/>
        <v/>
      </c>
      <c r="F17359" s="18" t="str">
        <f t="shared" si="1104"/>
        <v/>
      </c>
      <c r="G17359" s="18" t="str">
        <f t="shared" si="1105"/>
        <v/>
      </c>
      <c r="H17359" s="18" t="str">
        <f t="shared" si="1106"/>
        <v/>
      </c>
    </row>
    <row r="17360" spans="5:8" x14ac:dyDescent="0.25">
      <c r="E17360" s="18" t="str">
        <f t="shared" si="1103"/>
        <v/>
      </c>
      <c r="F17360" s="18" t="str">
        <f t="shared" si="1104"/>
        <v/>
      </c>
      <c r="G17360" s="18" t="str">
        <f t="shared" si="1105"/>
        <v/>
      </c>
      <c r="H17360" s="18" t="str">
        <f t="shared" si="1106"/>
        <v/>
      </c>
    </row>
    <row r="17361" spans="5:8" x14ac:dyDescent="0.25">
      <c r="E17361" s="18" t="str">
        <f t="shared" si="1103"/>
        <v/>
      </c>
      <c r="F17361" s="18" t="str">
        <f t="shared" si="1104"/>
        <v/>
      </c>
      <c r="G17361" s="18" t="str">
        <f t="shared" si="1105"/>
        <v/>
      </c>
      <c r="H17361" s="18" t="str">
        <f t="shared" si="1106"/>
        <v/>
      </c>
    </row>
    <row r="17362" spans="5:8" x14ac:dyDescent="0.25">
      <c r="E17362" s="18" t="str">
        <f t="shared" si="1103"/>
        <v/>
      </c>
      <c r="F17362" s="18" t="str">
        <f t="shared" si="1104"/>
        <v/>
      </c>
      <c r="G17362" s="18" t="str">
        <f t="shared" si="1105"/>
        <v/>
      </c>
      <c r="H17362" s="18" t="str">
        <f t="shared" si="1106"/>
        <v/>
      </c>
    </row>
    <row r="17363" spans="5:8" x14ac:dyDescent="0.25">
      <c r="E17363" s="18" t="str">
        <f t="shared" si="1103"/>
        <v/>
      </c>
      <c r="F17363" s="18" t="str">
        <f t="shared" si="1104"/>
        <v/>
      </c>
      <c r="G17363" s="18" t="str">
        <f t="shared" si="1105"/>
        <v/>
      </c>
      <c r="H17363" s="18" t="str">
        <f t="shared" si="1106"/>
        <v/>
      </c>
    </row>
    <row r="17364" spans="5:8" x14ac:dyDescent="0.25">
      <c r="E17364" s="18" t="str">
        <f t="shared" si="1103"/>
        <v/>
      </c>
      <c r="F17364" s="18" t="str">
        <f t="shared" si="1104"/>
        <v/>
      </c>
      <c r="G17364" s="18" t="str">
        <f t="shared" si="1105"/>
        <v/>
      </c>
      <c r="H17364" s="18" t="str">
        <f t="shared" si="1106"/>
        <v/>
      </c>
    </row>
    <row r="17365" spans="5:8" x14ac:dyDescent="0.25">
      <c r="E17365" s="18" t="str">
        <f t="shared" si="1103"/>
        <v/>
      </c>
      <c r="F17365" s="18" t="str">
        <f t="shared" si="1104"/>
        <v/>
      </c>
      <c r="G17365" s="18" t="str">
        <f t="shared" si="1105"/>
        <v/>
      </c>
      <c r="H17365" s="18" t="str">
        <f t="shared" si="1106"/>
        <v/>
      </c>
    </row>
    <row r="17366" spans="5:8" x14ac:dyDescent="0.25">
      <c r="E17366" s="18" t="str">
        <f t="shared" si="1103"/>
        <v/>
      </c>
      <c r="F17366" s="18" t="str">
        <f t="shared" si="1104"/>
        <v/>
      </c>
      <c r="G17366" s="18" t="str">
        <f t="shared" si="1105"/>
        <v/>
      </c>
      <c r="H17366" s="18" t="str">
        <f t="shared" si="1106"/>
        <v/>
      </c>
    </row>
    <row r="17367" spans="5:8" x14ac:dyDescent="0.25">
      <c r="E17367" s="18" t="str">
        <f t="shared" si="1103"/>
        <v/>
      </c>
      <c r="F17367" s="18" t="str">
        <f t="shared" si="1104"/>
        <v/>
      </c>
      <c r="G17367" s="18" t="str">
        <f t="shared" si="1105"/>
        <v/>
      </c>
      <c r="H17367" s="18" t="str">
        <f t="shared" si="1106"/>
        <v/>
      </c>
    </row>
    <row r="17368" spans="5:8" x14ac:dyDescent="0.25">
      <c r="E17368" s="18" t="str">
        <f t="shared" si="1103"/>
        <v/>
      </c>
      <c r="F17368" s="18" t="str">
        <f t="shared" si="1104"/>
        <v/>
      </c>
      <c r="G17368" s="18" t="str">
        <f t="shared" si="1105"/>
        <v/>
      </c>
      <c r="H17368" s="18" t="str">
        <f t="shared" si="1106"/>
        <v/>
      </c>
    </row>
    <row r="17369" spans="5:8" x14ac:dyDescent="0.25">
      <c r="E17369" s="18" t="str">
        <f t="shared" si="1103"/>
        <v/>
      </c>
      <c r="F17369" s="18" t="str">
        <f t="shared" si="1104"/>
        <v/>
      </c>
      <c r="G17369" s="18" t="str">
        <f t="shared" si="1105"/>
        <v/>
      </c>
      <c r="H17369" s="18" t="str">
        <f t="shared" si="1106"/>
        <v/>
      </c>
    </row>
    <row r="17370" spans="5:8" x14ac:dyDescent="0.25">
      <c r="E17370" s="18" t="str">
        <f t="shared" si="1103"/>
        <v/>
      </c>
      <c r="F17370" s="18" t="str">
        <f t="shared" si="1104"/>
        <v/>
      </c>
      <c r="G17370" s="18" t="str">
        <f t="shared" si="1105"/>
        <v/>
      </c>
      <c r="H17370" s="18" t="str">
        <f t="shared" si="1106"/>
        <v/>
      </c>
    </row>
    <row r="17371" spans="5:8" x14ac:dyDescent="0.25">
      <c r="E17371" s="18" t="str">
        <f t="shared" si="1103"/>
        <v/>
      </c>
      <c r="F17371" s="18" t="str">
        <f t="shared" si="1104"/>
        <v/>
      </c>
      <c r="G17371" s="18" t="str">
        <f t="shared" si="1105"/>
        <v/>
      </c>
      <c r="H17371" s="18" t="str">
        <f t="shared" si="1106"/>
        <v/>
      </c>
    </row>
    <row r="17372" spans="5:8" x14ac:dyDescent="0.25">
      <c r="E17372" s="18" t="str">
        <f t="shared" si="1103"/>
        <v/>
      </c>
      <c r="F17372" s="18" t="str">
        <f t="shared" si="1104"/>
        <v/>
      </c>
      <c r="G17372" s="18" t="str">
        <f t="shared" si="1105"/>
        <v/>
      </c>
      <c r="H17372" s="18" t="str">
        <f t="shared" si="1106"/>
        <v/>
      </c>
    </row>
    <row r="17373" spans="5:8" x14ac:dyDescent="0.25">
      <c r="E17373" s="18" t="str">
        <f t="shared" si="1103"/>
        <v/>
      </c>
      <c r="F17373" s="18" t="str">
        <f t="shared" si="1104"/>
        <v/>
      </c>
      <c r="G17373" s="18" t="str">
        <f t="shared" si="1105"/>
        <v/>
      </c>
      <c r="H17373" s="18" t="str">
        <f t="shared" si="1106"/>
        <v/>
      </c>
    </row>
    <row r="17374" spans="5:8" x14ac:dyDescent="0.25">
      <c r="E17374" s="18" t="str">
        <f t="shared" si="1103"/>
        <v/>
      </c>
      <c r="F17374" s="18" t="str">
        <f t="shared" si="1104"/>
        <v/>
      </c>
      <c r="G17374" s="18" t="str">
        <f t="shared" si="1105"/>
        <v/>
      </c>
      <c r="H17374" s="18" t="str">
        <f t="shared" si="1106"/>
        <v/>
      </c>
    </row>
    <row r="17375" spans="5:8" x14ac:dyDescent="0.25">
      <c r="E17375" s="18" t="str">
        <f t="shared" si="1103"/>
        <v/>
      </c>
      <c r="F17375" s="18" t="str">
        <f t="shared" si="1104"/>
        <v/>
      </c>
      <c r="G17375" s="18" t="str">
        <f t="shared" si="1105"/>
        <v/>
      </c>
      <c r="H17375" s="18" t="str">
        <f t="shared" si="1106"/>
        <v/>
      </c>
    </row>
    <row r="17376" spans="5:8" x14ac:dyDescent="0.25">
      <c r="E17376" s="18" t="str">
        <f t="shared" si="1103"/>
        <v/>
      </c>
      <c r="F17376" s="18" t="str">
        <f t="shared" si="1104"/>
        <v/>
      </c>
      <c r="G17376" s="18" t="str">
        <f t="shared" si="1105"/>
        <v/>
      </c>
      <c r="H17376" s="18" t="str">
        <f t="shared" si="1106"/>
        <v/>
      </c>
    </row>
    <row r="17377" spans="5:8" x14ac:dyDescent="0.25">
      <c r="E17377" s="18" t="str">
        <f t="shared" si="1103"/>
        <v/>
      </c>
      <c r="F17377" s="18" t="str">
        <f t="shared" si="1104"/>
        <v/>
      </c>
      <c r="G17377" s="18" t="str">
        <f t="shared" si="1105"/>
        <v/>
      </c>
      <c r="H17377" s="18" t="str">
        <f t="shared" si="1106"/>
        <v/>
      </c>
    </row>
    <row r="17378" spans="5:8" x14ac:dyDescent="0.25">
      <c r="E17378" s="18" t="str">
        <f t="shared" si="1103"/>
        <v/>
      </c>
      <c r="F17378" s="18" t="str">
        <f t="shared" si="1104"/>
        <v/>
      </c>
      <c r="G17378" s="18" t="str">
        <f t="shared" si="1105"/>
        <v/>
      </c>
      <c r="H17378" s="18" t="str">
        <f t="shared" si="1106"/>
        <v/>
      </c>
    </row>
    <row r="17379" spans="5:8" x14ac:dyDescent="0.25">
      <c r="E17379" s="18" t="str">
        <f t="shared" si="1103"/>
        <v/>
      </c>
      <c r="F17379" s="18" t="str">
        <f t="shared" si="1104"/>
        <v/>
      </c>
      <c r="G17379" s="18" t="str">
        <f t="shared" si="1105"/>
        <v/>
      </c>
      <c r="H17379" s="18" t="str">
        <f t="shared" si="1106"/>
        <v/>
      </c>
    </row>
    <row r="17380" spans="5:8" x14ac:dyDescent="0.25">
      <c r="E17380" s="18" t="str">
        <f t="shared" si="1103"/>
        <v/>
      </c>
      <c r="F17380" s="18" t="str">
        <f t="shared" si="1104"/>
        <v/>
      </c>
      <c r="G17380" s="18" t="str">
        <f t="shared" si="1105"/>
        <v/>
      </c>
      <c r="H17380" s="18" t="str">
        <f t="shared" si="1106"/>
        <v/>
      </c>
    </row>
    <row r="17381" spans="5:8" x14ac:dyDescent="0.25">
      <c r="E17381" s="18" t="str">
        <f t="shared" si="1103"/>
        <v/>
      </c>
      <c r="F17381" s="18" t="str">
        <f t="shared" si="1104"/>
        <v/>
      </c>
      <c r="G17381" s="18" t="str">
        <f t="shared" si="1105"/>
        <v/>
      </c>
      <c r="H17381" s="18" t="str">
        <f t="shared" si="1106"/>
        <v/>
      </c>
    </row>
    <row r="17382" spans="5:8" x14ac:dyDescent="0.25">
      <c r="E17382" s="18" t="str">
        <f t="shared" si="1103"/>
        <v/>
      </c>
      <c r="F17382" s="18" t="str">
        <f t="shared" si="1104"/>
        <v/>
      </c>
      <c r="G17382" s="18" t="str">
        <f t="shared" si="1105"/>
        <v/>
      </c>
      <c r="H17382" s="18" t="str">
        <f t="shared" si="1106"/>
        <v/>
      </c>
    </row>
    <row r="17383" spans="5:8" x14ac:dyDescent="0.25">
      <c r="E17383" s="18" t="str">
        <f t="shared" si="1103"/>
        <v/>
      </c>
      <c r="F17383" s="18" t="str">
        <f t="shared" si="1104"/>
        <v/>
      </c>
      <c r="G17383" s="18" t="str">
        <f t="shared" si="1105"/>
        <v/>
      </c>
      <c r="H17383" s="18" t="str">
        <f t="shared" si="1106"/>
        <v/>
      </c>
    </row>
    <row r="17384" spans="5:8" x14ac:dyDescent="0.25">
      <c r="E17384" s="18" t="str">
        <f t="shared" si="1103"/>
        <v/>
      </c>
      <c r="F17384" s="18" t="str">
        <f t="shared" si="1104"/>
        <v/>
      </c>
      <c r="G17384" s="18" t="str">
        <f t="shared" si="1105"/>
        <v/>
      </c>
      <c r="H17384" s="18" t="str">
        <f t="shared" si="1106"/>
        <v/>
      </c>
    </row>
    <row r="17385" spans="5:8" x14ac:dyDescent="0.25">
      <c r="E17385" s="18" t="str">
        <f t="shared" si="1103"/>
        <v/>
      </c>
      <c r="F17385" s="18" t="str">
        <f t="shared" si="1104"/>
        <v/>
      </c>
      <c r="G17385" s="18" t="str">
        <f t="shared" si="1105"/>
        <v/>
      </c>
      <c r="H17385" s="18" t="str">
        <f t="shared" si="1106"/>
        <v/>
      </c>
    </row>
    <row r="17386" spans="5:8" x14ac:dyDescent="0.25">
      <c r="E17386" s="18" t="str">
        <f t="shared" si="1103"/>
        <v/>
      </c>
      <c r="F17386" s="18" t="str">
        <f t="shared" si="1104"/>
        <v/>
      </c>
      <c r="G17386" s="18" t="str">
        <f t="shared" si="1105"/>
        <v/>
      </c>
      <c r="H17386" s="18" t="str">
        <f t="shared" si="1106"/>
        <v/>
      </c>
    </row>
    <row r="17387" spans="5:8" x14ac:dyDescent="0.25">
      <c r="E17387" s="18" t="str">
        <f t="shared" si="1103"/>
        <v/>
      </c>
      <c r="F17387" s="18" t="str">
        <f t="shared" si="1104"/>
        <v/>
      </c>
      <c r="G17387" s="18" t="str">
        <f t="shared" si="1105"/>
        <v/>
      </c>
      <c r="H17387" s="18" t="str">
        <f t="shared" si="1106"/>
        <v/>
      </c>
    </row>
    <row r="17388" spans="5:8" x14ac:dyDescent="0.25">
      <c r="E17388" s="18" t="str">
        <f t="shared" si="1103"/>
        <v/>
      </c>
      <c r="F17388" s="18" t="str">
        <f t="shared" si="1104"/>
        <v/>
      </c>
      <c r="G17388" s="18" t="str">
        <f t="shared" si="1105"/>
        <v/>
      </c>
      <c r="H17388" s="18" t="str">
        <f t="shared" si="1106"/>
        <v/>
      </c>
    </row>
    <row r="17389" spans="5:8" x14ac:dyDescent="0.25">
      <c r="E17389" s="18" t="str">
        <f t="shared" si="1103"/>
        <v/>
      </c>
      <c r="F17389" s="18" t="str">
        <f t="shared" si="1104"/>
        <v/>
      </c>
      <c r="G17389" s="18" t="str">
        <f t="shared" si="1105"/>
        <v/>
      </c>
      <c r="H17389" s="18" t="str">
        <f t="shared" si="1106"/>
        <v/>
      </c>
    </row>
    <row r="17390" spans="5:8" x14ac:dyDescent="0.25">
      <c r="E17390" s="18" t="str">
        <f t="shared" si="1103"/>
        <v/>
      </c>
      <c r="F17390" s="18" t="str">
        <f t="shared" si="1104"/>
        <v/>
      </c>
      <c r="G17390" s="18" t="str">
        <f t="shared" si="1105"/>
        <v/>
      </c>
      <c r="H17390" s="18" t="str">
        <f t="shared" si="1106"/>
        <v/>
      </c>
    </row>
    <row r="17391" spans="5:8" x14ac:dyDescent="0.25">
      <c r="E17391" s="18" t="str">
        <f t="shared" si="1103"/>
        <v/>
      </c>
      <c r="F17391" s="18" t="str">
        <f t="shared" si="1104"/>
        <v/>
      </c>
      <c r="G17391" s="18" t="str">
        <f t="shared" si="1105"/>
        <v/>
      </c>
      <c r="H17391" s="18" t="str">
        <f t="shared" si="1106"/>
        <v/>
      </c>
    </row>
    <row r="17392" spans="5:8" x14ac:dyDescent="0.25">
      <c r="E17392" s="18" t="str">
        <f t="shared" si="1103"/>
        <v/>
      </c>
      <c r="F17392" s="18" t="str">
        <f t="shared" si="1104"/>
        <v/>
      </c>
      <c r="G17392" s="18" t="str">
        <f t="shared" si="1105"/>
        <v/>
      </c>
      <c r="H17392" s="18" t="str">
        <f t="shared" si="1106"/>
        <v/>
      </c>
    </row>
    <row r="17393" spans="5:8" x14ac:dyDescent="0.25">
      <c r="E17393" s="18" t="str">
        <f t="shared" si="1103"/>
        <v/>
      </c>
      <c r="F17393" s="18" t="str">
        <f t="shared" si="1104"/>
        <v/>
      </c>
      <c r="G17393" s="18" t="str">
        <f t="shared" si="1105"/>
        <v/>
      </c>
      <c r="H17393" s="18" t="str">
        <f t="shared" si="1106"/>
        <v/>
      </c>
    </row>
    <row r="17394" spans="5:8" x14ac:dyDescent="0.25">
      <c r="E17394" s="18" t="str">
        <f t="shared" si="1103"/>
        <v/>
      </c>
      <c r="F17394" s="18" t="str">
        <f t="shared" si="1104"/>
        <v/>
      </c>
      <c r="G17394" s="18" t="str">
        <f t="shared" si="1105"/>
        <v/>
      </c>
      <c r="H17394" s="18" t="str">
        <f t="shared" si="1106"/>
        <v/>
      </c>
    </row>
    <row r="17395" spans="5:8" x14ac:dyDescent="0.25">
      <c r="E17395" s="18" t="str">
        <f t="shared" si="1103"/>
        <v/>
      </c>
      <c r="F17395" s="18" t="str">
        <f t="shared" si="1104"/>
        <v/>
      </c>
      <c r="G17395" s="18" t="str">
        <f t="shared" si="1105"/>
        <v/>
      </c>
      <c r="H17395" s="18" t="str">
        <f t="shared" si="1106"/>
        <v/>
      </c>
    </row>
    <row r="17396" spans="5:8" x14ac:dyDescent="0.25">
      <c r="E17396" s="18" t="str">
        <f t="shared" si="1103"/>
        <v/>
      </c>
      <c r="F17396" s="18" t="str">
        <f t="shared" si="1104"/>
        <v/>
      </c>
      <c r="G17396" s="18" t="str">
        <f t="shared" si="1105"/>
        <v/>
      </c>
      <c r="H17396" s="18" t="str">
        <f t="shared" si="1106"/>
        <v/>
      </c>
    </row>
    <row r="17397" spans="5:8" x14ac:dyDescent="0.25">
      <c r="E17397" s="18" t="str">
        <f t="shared" si="1103"/>
        <v/>
      </c>
      <c r="F17397" s="18" t="str">
        <f t="shared" si="1104"/>
        <v/>
      </c>
      <c r="G17397" s="18" t="str">
        <f t="shared" si="1105"/>
        <v/>
      </c>
      <c r="H17397" s="18" t="str">
        <f t="shared" si="1106"/>
        <v/>
      </c>
    </row>
    <row r="17398" spans="5:8" x14ac:dyDescent="0.25">
      <c r="E17398" s="18" t="str">
        <f t="shared" si="1103"/>
        <v/>
      </c>
      <c r="F17398" s="18" t="str">
        <f t="shared" si="1104"/>
        <v/>
      </c>
      <c r="G17398" s="18" t="str">
        <f t="shared" si="1105"/>
        <v/>
      </c>
      <c r="H17398" s="18" t="str">
        <f t="shared" si="1106"/>
        <v/>
      </c>
    </row>
    <row r="17399" spans="5:8" x14ac:dyDescent="0.25">
      <c r="E17399" s="18" t="str">
        <f t="shared" si="1103"/>
        <v/>
      </c>
      <c r="F17399" s="18" t="str">
        <f t="shared" si="1104"/>
        <v/>
      </c>
      <c r="G17399" s="18" t="str">
        <f t="shared" si="1105"/>
        <v/>
      </c>
      <c r="H17399" s="18" t="str">
        <f t="shared" si="1106"/>
        <v/>
      </c>
    </row>
    <row r="17400" spans="5:8" x14ac:dyDescent="0.25">
      <c r="E17400" s="18" t="str">
        <f t="shared" si="1103"/>
        <v/>
      </c>
      <c r="F17400" s="18" t="str">
        <f t="shared" si="1104"/>
        <v/>
      </c>
      <c r="G17400" s="18" t="str">
        <f t="shared" si="1105"/>
        <v/>
      </c>
      <c r="H17400" s="18" t="str">
        <f t="shared" si="1106"/>
        <v/>
      </c>
    </row>
    <row r="17401" spans="5:8" x14ac:dyDescent="0.25">
      <c r="E17401" s="18" t="str">
        <f t="shared" si="1103"/>
        <v/>
      </c>
      <c r="F17401" s="18" t="str">
        <f t="shared" si="1104"/>
        <v/>
      </c>
      <c r="G17401" s="18" t="str">
        <f t="shared" si="1105"/>
        <v/>
      </c>
      <c r="H17401" s="18" t="str">
        <f t="shared" si="1106"/>
        <v/>
      </c>
    </row>
    <row r="17402" spans="5:8" x14ac:dyDescent="0.25">
      <c r="E17402" s="18" t="str">
        <f t="shared" si="1103"/>
        <v/>
      </c>
      <c r="F17402" s="18" t="str">
        <f t="shared" si="1104"/>
        <v/>
      </c>
      <c r="G17402" s="18" t="str">
        <f t="shared" si="1105"/>
        <v/>
      </c>
      <c r="H17402" s="18" t="str">
        <f t="shared" si="1106"/>
        <v/>
      </c>
    </row>
    <row r="17403" spans="5:8" x14ac:dyDescent="0.25">
      <c r="E17403" s="18" t="str">
        <f t="shared" si="1103"/>
        <v/>
      </c>
      <c r="F17403" s="18" t="str">
        <f t="shared" si="1104"/>
        <v/>
      </c>
      <c r="G17403" s="18" t="str">
        <f t="shared" si="1105"/>
        <v/>
      </c>
      <c r="H17403" s="18" t="str">
        <f t="shared" si="1106"/>
        <v/>
      </c>
    </row>
    <row r="17404" spans="5:8" x14ac:dyDescent="0.25">
      <c r="E17404" s="18" t="str">
        <f t="shared" si="1103"/>
        <v/>
      </c>
      <c r="F17404" s="18" t="str">
        <f t="shared" si="1104"/>
        <v/>
      </c>
      <c r="G17404" s="18" t="str">
        <f t="shared" si="1105"/>
        <v/>
      </c>
      <c r="H17404" s="18" t="str">
        <f t="shared" si="1106"/>
        <v/>
      </c>
    </row>
    <row r="17405" spans="5:8" x14ac:dyDescent="0.25">
      <c r="E17405" s="18" t="str">
        <f t="shared" si="1103"/>
        <v/>
      </c>
      <c r="F17405" s="18" t="str">
        <f t="shared" si="1104"/>
        <v/>
      </c>
      <c r="G17405" s="18" t="str">
        <f t="shared" si="1105"/>
        <v/>
      </c>
      <c r="H17405" s="18" t="str">
        <f t="shared" si="1106"/>
        <v/>
      </c>
    </row>
    <row r="17406" spans="5:8" x14ac:dyDescent="0.25">
      <c r="E17406" s="18" t="str">
        <f t="shared" si="1103"/>
        <v/>
      </c>
      <c r="F17406" s="18" t="str">
        <f t="shared" si="1104"/>
        <v/>
      </c>
      <c r="G17406" s="18" t="str">
        <f t="shared" si="1105"/>
        <v/>
      </c>
      <c r="H17406" s="18" t="str">
        <f t="shared" si="1106"/>
        <v/>
      </c>
    </row>
    <row r="17407" spans="5:8" x14ac:dyDescent="0.25">
      <c r="E17407" s="18" t="str">
        <f t="shared" si="1103"/>
        <v/>
      </c>
      <c r="F17407" s="18" t="str">
        <f t="shared" si="1104"/>
        <v/>
      </c>
      <c r="G17407" s="18" t="str">
        <f t="shared" si="1105"/>
        <v/>
      </c>
      <c r="H17407" s="18" t="str">
        <f t="shared" si="1106"/>
        <v/>
      </c>
    </row>
    <row r="17408" spans="5:8" x14ac:dyDescent="0.25">
      <c r="E17408" s="18" t="str">
        <f t="shared" si="1103"/>
        <v/>
      </c>
      <c r="F17408" s="18" t="str">
        <f t="shared" si="1104"/>
        <v/>
      </c>
      <c r="G17408" s="18" t="str">
        <f t="shared" si="1105"/>
        <v/>
      </c>
      <c r="H17408" s="18" t="str">
        <f t="shared" si="1106"/>
        <v/>
      </c>
    </row>
    <row r="17409" spans="5:8" x14ac:dyDescent="0.25">
      <c r="E17409" s="18" t="str">
        <f t="shared" si="1103"/>
        <v/>
      </c>
      <c r="F17409" s="18" t="str">
        <f t="shared" si="1104"/>
        <v/>
      </c>
      <c r="G17409" s="18" t="str">
        <f t="shared" si="1105"/>
        <v/>
      </c>
      <c r="H17409" s="18" t="str">
        <f t="shared" si="1106"/>
        <v/>
      </c>
    </row>
    <row r="17410" spans="5:8" x14ac:dyDescent="0.25">
      <c r="E17410" s="18" t="str">
        <f t="shared" si="1103"/>
        <v/>
      </c>
      <c r="F17410" s="18" t="str">
        <f t="shared" si="1104"/>
        <v/>
      </c>
      <c r="G17410" s="18" t="str">
        <f t="shared" si="1105"/>
        <v/>
      </c>
      <c r="H17410" s="18" t="str">
        <f t="shared" si="1106"/>
        <v/>
      </c>
    </row>
    <row r="17411" spans="5:8" x14ac:dyDescent="0.25">
      <c r="E17411" s="18" t="str">
        <f t="shared" si="1103"/>
        <v/>
      </c>
      <c r="F17411" s="18" t="str">
        <f t="shared" si="1104"/>
        <v/>
      </c>
      <c r="G17411" s="18" t="str">
        <f t="shared" si="1105"/>
        <v/>
      </c>
      <c r="H17411" s="18" t="str">
        <f t="shared" si="1106"/>
        <v/>
      </c>
    </row>
    <row r="17412" spans="5:8" x14ac:dyDescent="0.25">
      <c r="E17412" s="18" t="str">
        <f t="shared" si="1103"/>
        <v/>
      </c>
      <c r="F17412" s="18" t="str">
        <f t="shared" si="1104"/>
        <v/>
      </c>
      <c r="G17412" s="18" t="str">
        <f t="shared" si="1105"/>
        <v/>
      </c>
      <c r="H17412" s="18" t="str">
        <f t="shared" si="1106"/>
        <v/>
      </c>
    </row>
    <row r="17413" spans="5:8" x14ac:dyDescent="0.25">
      <c r="E17413" s="18" t="str">
        <f t="shared" si="1103"/>
        <v/>
      </c>
      <c r="F17413" s="18" t="str">
        <f t="shared" si="1104"/>
        <v/>
      </c>
      <c r="G17413" s="18" t="str">
        <f t="shared" si="1105"/>
        <v/>
      </c>
      <c r="H17413" s="18" t="str">
        <f t="shared" si="1106"/>
        <v/>
      </c>
    </row>
    <row r="17414" spans="5:8" x14ac:dyDescent="0.25">
      <c r="E17414" s="18" t="str">
        <f t="shared" ref="E17414:E17477" si="1107">IF($C17414="","",IFERROR(INDEX(ItemPriceCol,MATCH($C17414,ItemName,0)),""))</f>
        <v/>
      </c>
      <c r="F17414" s="18" t="str">
        <f t="shared" ref="F17414:F17477" si="1108">IF(OR($D17414="",$E17414=""),"",$D17414*$E17414)</f>
        <v/>
      </c>
      <c r="G17414" s="18" t="str">
        <f t="shared" ref="G17414:G17477" si="1109">IF($C17414="","",IFERROR(INDEX(ItemCostCol,MATCH($C17414,ItemName,0)),""))</f>
        <v/>
      </c>
      <c r="H17414" s="18" t="str">
        <f t="shared" ref="H17414:H17477" si="1110">IF(OR($F17414="",$G17414=""),"",$F17414-$D17414*$G17414)</f>
        <v/>
      </c>
    </row>
    <row r="17415" spans="5:8" x14ac:dyDescent="0.25">
      <c r="E17415" s="18" t="str">
        <f t="shared" si="1107"/>
        <v/>
      </c>
      <c r="F17415" s="18" t="str">
        <f t="shared" si="1108"/>
        <v/>
      </c>
      <c r="G17415" s="18" t="str">
        <f t="shared" si="1109"/>
        <v/>
      </c>
      <c r="H17415" s="18" t="str">
        <f t="shared" si="1110"/>
        <v/>
      </c>
    </row>
    <row r="17416" spans="5:8" x14ac:dyDescent="0.25">
      <c r="E17416" s="18" t="str">
        <f t="shared" si="1107"/>
        <v/>
      </c>
      <c r="F17416" s="18" t="str">
        <f t="shared" si="1108"/>
        <v/>
      </c>
      <c r="G17416" s="18" t="str">
        <f t="shared" si="1109"/>
        <v/>
      </c>
      <c r="H17416" s="18" t="str">
        <f t="shared" si="1110"/>
        <v/>
      </c>
    </row>
    <row r="17417" spans="5:8" x14ac:dyDescent="0.25">
      <c r="E17417" s="18" t="str">
        <f t="shared" si="1107"/>
        <v/>
      </c>
      <c r="F17417" s="18" t="str">
        <f t="shared" si="1108"/>
        <v/>
      </c>
      <c r="G17417" s="18" t="str">
        <f t="shared" si="1109"/>
        <v/>
      </c>
      <c r="H17417" s="18" t="str">
        <f t="shared" si="1110"/>
        <v/>
      </c>
    </row>
    <row r="17418" spans="5:8" x14ac:dyDescent="0.25">
      <c r="E17418" s="18" t="str">
        <f t="shared" si="1107"/>
        <v/>
      </c>
      <c r="F17418" s="18" t="str">
        <f t="shared" si="1108"/>
        <v/>
      </c>
      <c r="G17418" s="18" t="str">
        <f t="shared" si="1109"/>
        <v/>
      </c>
      <c r="H17418" s="18" t="str">
        <f t="shared" si="1110"/>
        <v/>
      </c>
    </row>
    <row r="17419" spans="5:8" x14ac:dyDescent="0.25">
      <c r="E17419" s="18" t="str">
        <f t="shared" si="1107"/>
        <v/>
      </c>
      <c r="F17419" s="18" t="str">
        <f t="shared" si="1108"/>
        <v/>
      </c>
      <c r="G17419" s="18" t="str">
        <f t="shared" si="1109"/>
        <v/>
      </c>
      <c r="H17419" s="18" t="str">
        <f t="shared" si="1110"/>
        <v/>
      </c>
    </row>
    <row r="17420" spans="5:8" x14ac:dyDescent="0.25">
      <c r="E17420" s="18" t="str">
        <f t="shared" si="1107"/>
        <v/>
      </c>
      <c r="F17420" s="18" t="str">
        <f t="shared" si="1108"/>
        <v/>
      </c>
      <c r="G17420" s="18" t="str">
        <f t="shared" si="1109"/>
        <v/>
      </c>
      <c r="H17420" s="18" t="str">
        <f t="shared" si="1110"/>
        <v/>
      </c>
    </row>
    <row r="17421" spans="5:8" x14ac:dyDescent="0.25">
      <c r="E17421" s="18" t="str">
        <f t="shared" si="1107"/>
        <v/>
      </c>
      <c r="F17421" s="18" t="str">
        <f t="shared" si="1108"/>
        <v/>
      </c>
      <c r="G17421" s="18" t="str">
        <f t="shared" si="1109"/>
        <v/>
      </c>
      <c r="H17421" s="18" t="str">
        <f t="shared" si="1110"/>
        <v/>
      </c>
    </row>
    <row r="17422" spans="5:8" x14ac:dyDescent="0.25">
      <c r="E17422" s="18" t="str">
        <f t="shared" si="1107"/>
        <v/>
      </c>
      <c r="F17422" s="18" t="str">
        <f t="shared" si="1108"/>
        <v/>
      </c>
      <c r="G17422" s="18" t="str">
        <f t="shared" si="1109"/>
        <v/>
      </c>
      <c r="H17422" s="18" t="str">
        <f t="shared" si="1110"/>
        <v/>
      </c>
    </row>
    <row r="17423" spans="5:8" x14ac:dyDescent="0.25">
      <c r="E17423" s="18" t="str">
        <f t="shared" si="1107"/>
        <v/>
      </c>
      <c r="F17423" s="18" t="str">
        <f t="shared" si="1108"/>
        <v/>
      </c>
      <c r="G17423" s="18" t="str">
        <f t="shared" si="1109"/>
        <v/>
      </c>
      <c r="H17423" s="18" t="str">
        <f t="shared" si="1110"/>
        <v/>
      </c>
    </row>
    <row r="17424" spans="5:8" x14ac:dyDescent="0.25">
      <c r="E17424" s="18" t="str">
        <f t="shared" si="1107"/>
        <v/>
      </c>
      <c r="F17424" s="18" t="str">
        <f t="shared" si="1108"/>
        <v/>
      </c>
      <c r="G17424" s="18" t="str">
        <f t="shared" si="1109"/>
        <v/>
      </c>
      <c r="H17424" s="18" t="str">
        <f t="shared" si="1110"/>
        <v/>
      </c>
    </row>
    <row r="17425" spans="5:8" x14ac:dyDescent="0.25">
      <c r="E17425" s="18" t="str">
        <f t="shared" si="1107"/>
        <v/>
      </c>
      <c r="F17425" s="18" t="str">
        <f t="shared" si="1108"/>
        <v/>
      </c>
      <c r="G17425" s="18" t="str">
        <f t="shared" si="1109"/>
        <v/>
      </c>
      <c r="H17425" s="18" t="str">
        <f t="shared" si="1110"/>
        <v/>
      </c>
    </row>
    <row r="17426" spans="5:8" x14ac:dyDescent="0.25">
      <c r="E17426" s="18" t="str">
        <f t="shared" si="1107"/>
        <v/>
      </c>
      <c r="F17426" s="18" t="str">
        <f t="shared" si="1108"/>
        <v/>
      </c>
      <c r="G17426" s="18" t="str">
        <f t="shared" si="1109"/>
        <v/>
      </c>
      <c r="H17426" s="18" t="str">
        <f t="shared" si="1110"/>
        <v/>
      </c>
    </row>
    <row r="17427" spans="5:8" x14ac:dyDescent="0.25">
      <c r="E17427" s="18" t="str">
        <f t="shared" si="1107"/>
        <v/>
      </c>
      <c r="F17427" s="18" t="str">
        <f t="shared" si="1108"/>
        <v/>
      </c>
      <c r="G17427" s="18" t="str">
        <f t="shared" si="1109"/>
        <v/>
      </c>
      <c r="H17427" s="18" t="str">
        <f t="shared" si="1110"/>
        <v/>
      </c>
    </row>
    <row r="17428" spans="5:8" x14ac:dyDescent="0.25">
      <c r="E17428" s="18" t="str">
        <f t="shared" si="1107"/>
        <v/>
      </c>
      <c r="F17428" s="18" t="str">
        <f t="shared" si="1108"/>
        <v/>
      </c>
      <c r="G17428" s="18" t="str">
        <f t="shared" si="1109"/>
        <v/>
      </c>
      <c r="H17428" s="18" t="str">
        <f t="shared" si="1110"/>
        <v/>
      </c>
    </row>
    <row r="17429" spans="5:8" x14ac:dyDescent="0.25">
      <c r="E17429" s="18" t="str">
        <f t="shared" si="1107"/>
        <v/>
      </c>
      <c r="F17429" s="18" t="str">
        <f t="shared" si="1108"/>
        <v/>
      </c>
      <c r="G17429" s="18" t="str">
        <f t="shared" si="1109"/>
        <v/>
      </c>
      <c r="H17429" s="18" t="str">
        <f t="shared" si="1110"/>
        <v/>
      </c>
    </row>
    <row r="17430" spans="5:8" x14ac:dyDescent="0.25">
      <c r="E17430" s="18" t="str">
        <f t="shared" si="1107"/>
        <v/>
      </c>
      <c r="F17430" s="18" t="str">
        <f t="shared" si="1108"/>
        <v/>
      </c>
      <c r="G17430" s="18" t="str">
        <f t="shared" si="1109"/>
        <v/>
      </c>
      <c r="H17430" s="18" t="str">
        <f t="shared" si="1110"/>
        <v/>
      </c>
    </row>
    <row r="17431" spans="5:8" x14ac:dyDescent="0.25">
      <c r="E17431" s="18" t="str">
        <f t="shared" si="1107"/>
        <v/>
      </c>
      <c r="F17431" s="18" t="str">
        <f t="shared" si="1108"/>
        <v/>
      </c>
      <c r="G17431" s="18" t="str">
        <f t="shared" si="1109"/>
        <v/>
      </c>
      <c r="H17431" s="18" t="str">
        <f t="shared" si="1110"/>
        <v/>
      </c>
    </row>
    <row r="17432" spans="5:8" x14ac:dyDescent="0.25">
      <c r="E17432" s="18" t="str">
        <f t="shared" si="1107"/>
        <v/>
      </c>
      <c r="F17432" s="18" t="str">
        <f t="shared" si="1108"/>
        <v/>
      </c>
      <c r="G17432" s="18" t="str">
        <f t="shared" si="1109"/>
        <v/>
      </c>
      <c r="H17432" s="18" t="str">
        <f t="shared" si="1110"/>
        <v/>
      </c>
    </row>
    <row r="17433" spans="5:8" x14ac:dyDescent="0.25">
      <c r="E17433" s="18" t="str">
        <f t="shared" si="1107"/>
        <v/>
      </c>
      <c r="F17433" s="18" t="str">
        <f t="shared" si="1108"/>
        <v/>
      </c>
      <c r="G17433" s="18" t="str">
        <f t="shared" si="1109"/>
        <v/>
      </c>
      <c r="H17433" s="18" t="str">
        <f t="shared" si="1110"/>
        <v/>
      </c>
    </row>
    <row r="17434" spans="5:8" x14ac:dyDescent="0.25">
      <c r="E17434" s="18" t="str">
        <f t="shared" si="1107"/>
        <v/>
      </c>
      <c r="F17434" s="18" t="str">
        <f t="shared" si="1108"/>
        <v/>
      </c>
      <c r="G17434" s="18" t="str">
        <f t="shared" si="1109"/>
        <v/>
      </c>
      <c r="H17434" s="18" t="str">
        <f t="shared" si="1110"/>
        <v/>
      </c>
    </row>
    <row r="17435" spans="5:8" x14ac:dyDescent="0.25">
      <c r="E17435" s="18" t="str">
        <f t="shared" si="1107"/>
        <v/>
      </c>
      <c r="F17435" s="18" t="str">
        <f t="shared" si="1108"/>
        <v/>
      </c>
      <c r="G17435" s="18" t="str">
        <f t="shared" si="1109"/>
        <v/>
      </c>
      <c r="H17435" s="18" t="str">
        <f t="shared" si="1110"/>
        <v/>
      </c>
    </row>
    <row r="17436" spans="5:8" x14ac:dyDescent="0.25">
      <c r="E17436" s="18" t="str">
        <f t="shared" si="1107"/>
        <v/>
      </c>
      <c r="F17436" s="18" t="str">
        <f t="shared" si="1108"/>
        <v/>
      </c>
      <c r="G17436" s="18" t="str">
        <f t="shared" si="1109"/>
        <v/>
      </c>
      <c r="H17436" s="18" t="str">
        <f t="shared" si="1110"/>
        <v/>
      </c>
    </row>
    <row r="17437" spans="5:8" x14ac:dyDescent="0.25">
      <c r="E17437" s="18" t="str">
        <f t="shared" si="1107"/>
        <v/>
      </c>
      <c r="F17437" s="18" t="str">
        <f t="shared" si="1108"/>
        <v/>
      </c>
      <c r="G17437" s="18" t="str">
        <f t="shared" si="1109"/>
        <v/>
      </c>
      <c r="H17437" s="18" t="str">
        <f t="shared" si="1110"/>
        <v/>
      </c>
    </row>
    <row r="17438" spans="5:8" x14ac:dyDescent="0.25">
      <c r="E17438" s="18" t="str">
        <f t="shared" si="1107"/>
        <v/>
      </c>
      <c r="F17438" s="18" t="str">
        <f t="shared" si="1108"/>
        <v/>
      </c>
      <c r="G17438" s="18" t="str">
        <f t="shared" si="1109"/>
        <v/>
      </c>
      <c r="H17438" s="18" t="str">
        <f t="shared" si="1110"/>
        <v/>
      </c>
    </row>
    <row r="17439" spans="5:8" x14ac:dyDescent="0.25">
      <c r="E17439" s="18" t="str">
        <f t="shared" si="1107"/>
        <v/>
      </c>
      <c r="F17439" s="18" t="str">
        <f t="shared" si="1108"/>
        <v/>
      </c>
      <c r="G17439" s="18" t="str">
        <f t="shared" si="1109"/>
        <v/>
      </c>
      <c r="H17439" s="18" t="str">
        <f t="shared" si="1110"/>
        <v/>
      </c>
    </row>
    <row r="17440" spans="5:8" x14ac:dyDescent="0.25">
      <c r="E17440" s="18" t="str">
        <f t="shared" si="1107"/>
        <v/>
      </c>
      <c r="F17440" s="18" t="str">
        <f t="shared" si="1108"/>
        <v/>
      </c>
      <c r="G17440" s="18" t="str">
        <f t="shared" si="1109"/>
        <v/>
      </c>
      <c r="H17440" s="18" t="str">
        <f t="shared" si="1110"/>
        <v/>
      </c>
    </row>
    <row r="17441" spans="5:8" x14ac:dyDescent="0.25">
      <c r="E17441" s="18" t="str">
        <f t="shared" si="1107"/>
        <v/>
      </c>
      <c r="F17441" s="18" t="str">
        <f t="shared" si="1108"/>
        <v/>
      </c>
      <c r="G17441" s="18" t="str">
        <f t="shared" si="1109"/>
        <v/>
      </c>
      <c r="H17441" s="18" t="str">
        <f t="shared" si="1110"/>
        <v/>
      </c>
    </row>
    <row r="17442" spans="5:8" x14ac:dyDescent="0.25">
      <c r="E17442" s="18" t="str">
        <f t="shared" si="1107"/>
        <v/>
      </c>
      <c r="F17442" s="18" t="str">
        <f t="shared" si="1108"/>
        <v/>
      </c>
      <c r="G17442" s="18" t="str">
        <f t="shared" si="1109"/>
        <v/>
      </c>
      <c r="H17442" s="18" t="str">
        <f t="shared" si="1110"/>
        <v/>
      </c>
    </row>
    <row r="17443" spans="5:8" x14ac:dyDescent="0.25">
      <c r="E17443" s="18" t="str">
        <f t="shared" si="1107"/>
        <v/>
      </c>
      <c r="F17443" s="18" t="str">
        <f t="shared" si="1108"/>
        <v/>
      </c>
      <c r="G17443" s="18" t="str">
        <f t="shared" si="1109"/>
        <v/>
      </c>
      <c r="H17443" s="18" t="str">
        <f t="shared" si="1110"/>
        <v/>
      </c>
    </row>
    <row r="17444" spans="5:8" x14ac:dyDescent="0.25">
      <c r="E17444" s="18" t="str">
        <f t="shared" si="1107"/>
        <v/>
      </c>
      <c r="F17444" s="18" t="str">
        <f t="shared" si="1108"/>
        <v/>
      </c>
      <c r="G17444" s="18" t="str">
        <f t="shared" si="1109"/>
        <v/>
      </c>
      <c r="H17444" s="18" t="str">
        <f t="shared" si="1110"/>
        <v/>
      </c>
    </row>
    <row r="17445" spans="5:8" x14ac:dyDescent="0.25">
      <c r="E17445" s="18" t="str">
        <f t="shared" si="1107"/>
        <v/>
      </c>
      <c r="F17445" s="18" t="str">
        <f t="shared" si="1108"/>
        <v/>
      </c>
      <c r="G17445" s="18" t="str">
        <f t="shared" si="1109"/>
        <v/>
      </c>
      <c r="H17445" s="18" t="str">
        <f t="shared" si="1110"/>
        <v/>
      </c>
    </row>
    <row r="17446" spans="5:8" x14ac:dyDescent="0.25">
      <c r="E17446" s="18" t="str">
        <f t="shared" si="1107"/>
        <v/>
      </c>
      <c r="F17446" s="18" t="str">
        <f t="shared" si="1108"/>
        <v/>
      </c>
      <c r="G17446" s="18" t="str">
        <f t="shared" si="1109"/>
        <v/>
      </c>
      <c r="H17446" s="18" t="str">
        <f t="shared" si="1110"/>
        <v/>
      </c>
    </row>
    <row r="17447" spans="5:8" x14ac:dyDescent="0.25">
      <c r="E17447" s="18" t="str">
        <f t="shared" si="1107"/>
        <v/>
      </c>
      <c r="F17447" s="18" t="str">
        <f t="shared" si="1108"/>
        <v/>
      </c>
      <c r="G17447" s="18" t="str">
        <f t="shared" si="1109"/>
        <v/>
      </c>
      <c r="H17447" s="18" t="str">
        <f t="shared" si="1110"/>
        <v/>
      </c>
    </row>
    <row r="17448" spans="5:8" x14ac:dyDescent="0.25">
      <c r="E17448" s="18" t="str">
        <f t="shared" si="1107"/>
        <v/>
      </c>
      <c r="F17448" s="18" t="str">
        <f t="shared" si="1108"/>
        <v/>
      </c>
      <c r="G17448" s="18" t="str">
        <f t="shared" si="1109"/>
        <v/>
      </c>
      <c r="H17448" s="18" t="str">
        <f t="shared" si="1110"/>
        <v/>
      </c>
    </row>
    <row r="17449" spans="5:8" x14ac:dyDescent="0.25">
      <c r="E17449" s="18" t="str">
        <f t="shared" si="1107"/>
        <v/>
      </c>
      <c r="F17449" s="18" t="str">
        <f t="shared" si="1108"/>
        <v/>
      </c>
      <c r="G17449" s="18" t="str">
        <f t="shared" si="1109"/>
        <v/>
      </c>
      <c r="H17449" s="18" t="str">
        <f t="shared" si="1110"/>
        <v/>
      </c>
    </row>
    <row r="17450" spans="5:8" x14ac:dyDescent="0.25">
      <c r="E17450" s="18" t="str">
        <f t="shared" si="1107"/>
        <v/>
      </c>
      <c r="F17450" s="18" t="str">
        <f t="shared" si="1108"/>
        <v/>
      </c>
      <c r="G17450" s="18" t="str">
        <f t="shared" si="1109"/>
        <v/>
      </c>
      <c r="H17450" s="18" t="str">
        <f t="shared" si="1110"/>
        <v/>
      </c>
    </row>
    <row r="17451" spans="5:8" x14ac:dyDescent="0.25">
      <c r="E17451" s="18" t="str">
        <f t="shared" si="1107"/>
        <v/>
      </c>
      <c r="F17451" s="18" t="str">
        <f t="shared" si="1108"/>
        <v/>
      </c>
      <c r="G17451" s="18" t="str">
        <f t="shared" si="1109"/>
        <v/>
      </c>
      <c r="H17451" s="18" t="str">
        <f t="shared" si="1110"/>
        <v/>
      </c>
    </row>
    <row r="17452" spans="5:8" x14ac:dyDescent="0.25">
      <c r="E17452" s="18" t="str">
        <f t="shared" si="1107"/>
        <v/>
      </c>
      <c r="F17452" s="18" t="str">
        <f t="shared" si="1108"/>
        <v/>
      </c>
      <c r="G17452" s="18" t="str">
        <f t="shared" si="1109"/>
        <v/>
      </c>
      <c r="H17452" s="18" t="str">
        <f t="shared" si="1110"/>
        <v/>
      </c>
    </row>
    <row r="17453" spans="5:8" x14ac:dyDescent="0.25">
      <c r="E17453" s="18" t="str">
        <f t="shared" si="1107"/>
        <v/>
      </c>
      <c r="F17453" s="18" t="str">
        <f t="shared" si="1108"/>
        <v/>
      </c>
      <c r="G17453" s="18" t="str">
        <f t="shared" si="1109"/>
        <v/>
      </c>
      <c r="H17453" s="18" t="str">
        <f t="shared" si="1110"/>
        <v/>
      </c>
    </row>
    <row r="17454" spans="5:8" x14ac:dyDescent="0.25">
      <c r="E17454" s="18" t="str">
        <f t="shared" si="1107"/>
        <v/>
      </c>
      <c r="F17454" s="18" t="str">
        <f t="shared" si="1108"/>
        <v/>
      </c>
      <c r="G17454" s="18" t="str">
        <f t="shared" si="1109"/>
        <v/>
      </c>
      <c r="H17454" s="18" t="str">
        <f t="shared" si="1110"/>
        <v/>
      </c>
    </row>
    <row r="17455" spans="5:8" x14ac:dyDescent="0.25">
      <c r="E17455" s="18" t="str">
        <f t="shared" si="1107"/>
        <v/>
      </c>
      <c r="F17455" s="18" t="str">
        <f t="shared" si="1108"/>
        <v/>
      </c>
      <c r="G17455" s="18" t="str">
        <f t="shared" si="1109"/>
        <v/>
      </c>
      <c r="H17455" s="18" t="str">
        <f t="shared" si="1110"/>
        <v/>
      </c>
    </row>
    <row r="17456" spans="5:8" x14ac:dyDescent="0.25">
      <c r="E17456" s="18" t="str">
        <f t="shared" si="1107"/>
        <v/>
      </c>
      <c r="F17456" s="18" t="str">
        <f t="shared" si="1108"/>
        <v/>
      </c>
      <c r="G17456" s="18" t="str">
        <f t="shared" si="1109"/>
        <v/>
      </c>
      <c r="H17456" s="18" t="str">
        <f t="shared" si="1110"/>
        <v/>
      </c>
    </row>
    <row r="17457" spans="5:8" x14ac:dyDescent="0.25">
      <c r="E17457" s="18" t="str">
        <f t="shared" si="1107"/>
        <v/>
      </c>
      <c r="F17457" s="18" t="str">
        <f t="shared" si="1108"/>
        <v/>
      </c>
      <c r="G17457" s="18" t="str">
        <f t="shared" si="1109"/>
        <v/>
      </c>
      <c r="H17457" s="18" t="str">
        <f t="shared" si="1110"/>
        <v/>
      </c>
    </row>
    <row r="17458" spans="5:8" x14ac:dyDescent="0.25">
      <c r="E17458" s="18" t="str">
        <f t="shared" si="1107"/>
        <v/>
      </c>
      <c r="F17458" s="18" t="str">
        <f t="shared" si="1108"/>
        <v/>
      </c>
      <c r="G17458" s="18" t="str">
        <f t="shared" si="1109"/>
        <v/>
      </c>
      <c r="H17458" s="18" t="str">
        <f t="shared" si="1110"/>
        <v/>
      </c>
    </row>
    <row r="17459" spans="5:8" x14ac:dyDescent="0.25">
      <c r="E17459" s="18" t="str">
        <f t="shared" si="1107"/>
        <v/>
      </c>
      <c r="F17459" s="18" t="str">
        <f t="shared" si="1108"/>
        <v/>
      </c>
      <c r="G17459" s="18" t="str">
        <f t="shared" si="1109"/>
        <v/>
      </c>
      <c r="H17459" s="18" t="str">
        <f t="shared" si="1110"/>
        <v/>
      </c>
    </row>
    <row r="17460" spans="5:8" x14ac:dyDescent="0.25">
      <c r="E17460" s="18" t="str">
        <f t="shared" si="1107"/>
        <v/>
      </c>
      <c r="F17460" s="18" t="str">
        <f t="shared" si="1108"/>
        <v/>
      </c>
      <c r="G17460" s="18" t="str">
        <f t="shared" si="1109"/>
        <v/>
      </c>
      <c r="H17460" s="18" t="str">
        <f t="shared" si="1110"/>
        <v/>
      </c>
    </row>
    <row r="17461" spans="5:8" x14ac:dyDescent="0.25">
      <c r="E17461" s="18" t="str">
        <f t="shared" si="1107"/>
        <v/>
      </c>
      <c r="F17461" s="18" t="str">
        <f t="shared" si="1108"/>
        <v/>
      </c>
      <c r="G17461" s="18" t="str">
        <f t="shared" si="1109"/>
        <v/>
      </c>
      <c r="H17461" s="18" t="str">
        <f t="shared" si="1110"/>
        <v/>
      </c>
    </row>
    <row r="17462" spans="5:8" x14ac:dyDescent="0.25">
      <c r="E17462" s="18" t="str">
        <f t="shared" si="1107"/>
        <v/>
      </c>
      <c r="F17462" s="18" t="str">
        <f t="shared" si="1108"/>
        <v/>
      </c>
      <c r="G17462" s="18" t="str">
        <f t="shared" si="1109"/>
        <v/>
      </c>
      <c r="H17462" s="18" t="str">
        <f t="shared" si="1110"/>
        <v/>
      </c>
    </row>
    <row r="17463" spans="5:8" x14ac:dyDescent="0.25">
      <c r="E17463" s="18" t="str">
        <f t="shared" si="1107"/>
        <v/>
      </c>
      <c r="F17463" s="18" t="str">
        <f t="shared" si="1108"/>
        <v/>
      </c>
      <c r="G17463" s="18" t="str">
        <f t="shared" si="1109"/>
        <v/>
      </c>
      <c r="H17463" s="18" t="str">
        <f t="shared" si="1110"/>
        <v/>
      </c>
    </row>
    <row r="17464" spans="5:8" x14ac:dyDescent="0.25">
      <c r="E17464" s="18" t="str">
        <f t="shared" si="1107"/>
        <v/>
      </c>
      <c r="F17464" s="18" t="str">
        <f t="shared" si="1108"/>
        <v/>
      </c>
      <c r="G17464" s="18" t="str">
        <f t="shared" si="1109"/>
        <v/>
      </c>
      <c r="H17464" s="18" t="str">
        <f t="shared" si="1110"/>
        <v/>
      </c>
    </row>
    <row r="17465" spans="5:8" x14ac:dyDescent="0.25">
      <c r="E17465" s="18" t="str">
        <f t="shared" si="1107"/>
        <v/>
      </c>
      <c r="F17465" s="18" t="str">
        <f t="shared" si="1108"/>
        <v/>
      </c>
      <c r="G17465" s="18" t="str">
        <f t="shared" si="1109"/>
        <v/>
      </c>
      <c r="H17465" s="18" t="str">
        <f t="shared" si="1110"/>
        <v/>
      </c>
    </row>
    <row r="17466" spans="5:8" x14ac:dyDescent="0.25">
      <c r="E17466" s="18" t="str">
        <f t="shared" si="1107"/>
        <v/>
      </c>
      <c r="F17466" s="18" t="str">
        <f t="shared" si="1108"/>
        <v/>
      </c>
      <c r="G17466" s="18" t="str">
        <f t="shared" si="1109"/>
        <v/>
      </c>
      <c r="H17466" s="18" t="str">
        <f t="shared" si="1110"/>
        <v/>
      </c>
    </row>
    <row r="17467" spans="5:8" x14ac:dyDescent="0.25">
      <c r="E17467" s="18" t="str">
        <f t="shared" si="1107"/>
        <v/>
      </c>
      <c r="F17467" s="18" t="str">
        <f t="shared" si="1108"/>
        <v/>
      </c>
      <c r="G17467" s="18" t="str">
        <f t="shared" si="1109"/>
        <v/>
      </c>
      <c r="H17467" s="18" t="str">
        <f t="shared" si="1110"/>
        <v/>
      </c>
    </row>
    <row r="17468" spans="5:8" x14ac:dyDescent="0.25">
      <c r="E17468" s="18" t="str">
        <f t="shared" si="1107"/>
        <v/>
      </c>
      <c r="F17468" s="18" t="str">
        <f t="shared" si="1108"/>
        <v/>
      </c>
      <c r="G17468" s="18" t="str">
        <f t="shared" si="1109"/>
        <v/>
      </c>
      <c r="H17468" s="18" t="str">
        <f t="shared" si="1110"/>
        <v/>
      </c>
    </row>
    <row r="17469" spans="5:8" x14ac:dyDescent="0.25">
      <c r="E17469" s="18" t="str">
        <f t="shared" si="1107"/>
        <v/>
      </c>
      <c r="F17469" s="18" t="str">
        <f t="shared" si="1108"/>
        <v/>
      </c>
      <c r="G17469" s="18" t="str">
        <f t="shared" si="1109"/>
        <v/>
      </c>
      <c r="H17469" s="18" t="str">
        <f t="shared" si="1110"/>
        <v/>
      </c>
    </row>
    <row r="17470" spans="5:8" x14ac:dyDescent="0.25">
      <c r="E17470" s="18" t="str">
        <f t="shared" si="1107"/>
        <v/>
      </c>
      <c r="F17470" s="18" t="str">
        <f t="shared" si="1108"/>
        <v/>
      </c>
      <c r="G17470" s="18" t="str">
        <f t="shared" si="1109"/>
        <v/>
      </c>
      <c r="H17470" s="18" t="str">
        <f t="shared" si="1110"/>
        <v/>
      </c>
    </row>
    <row r="17471" spans="5:8" x14ac:dyDescent="0.25">
      <c r="E17471" s="18" t="str">
        <f t="shared" si="1107"/>
        <v/>
      </c>
      <c r="F17471" s="18" t="str">
        <f t="shared" si="1108"/>
        <v/>
      </c>
      <c r="G17471" s="18" t="str">
        <f t="shared" si="1109"/>
        <v/>
      </c>
      <c r="H17471" s="18" t="str">
        <f t="shared" si="1110"/>
        <v/>
      </c>
    </row>
    <row r="17472" spans="5:8" x14ac:dyDescent="0.25">
      <c r="E17472" s="18" t="str">
        <f t="shared" si="1107"/>
        <v/>
      </c>
      <c r="F17472" s="18" t="str">
        <f t="shared" si="1108"/>
        <v/>
      </c>
      <c r="G17472" s="18" t="str">
        <f t="shared" si="1109"/>
        <v/>
      </c>
      <c r="H17472" s="18" t="str">
        <f t="shared" si="1110"/>
        <v/>
      </c>
    </row>
    <row r="17473" spans="5:8" x14ac:dyDescent="0.25">
      <c r="E17473" s="18" t="str">
        <f t="shared" si="1107"/>
        <v/>
      </c>
      <c r="F17473" s="18" t="str">
        <f t="shared" si="1108"/>
        <v/>
      </c>
      <c r="G17473" s="18" t="str">
        <f t="shared" si="1109"/>
        <v/>
      </c>
      <c r="H17473" s="18" t="str">
        <f t="shared" si="1110"/>
        <v/>
      </c>
    </row>
    <row r="17474" spans="5:8" x14ac:dyDescent="0.25">
      <c r="E17474" s="18" t="str">
        <f t="shared" si="1107"/>
        <v/>
      </c>
      <c r="F17474" s="18" t="str">
        <f t="shared" si="1108"/>
        <v/>
      </c>
      <c r="G17474" s="18" t="str">
        <f t="shared" si="1109"/>
        <v/>
      </c>
      <c r="H17474" s="18" t="str">
        <f t="shared" si="1110"/>
        <v/>
      </c>
    </row>
    <row r="17475" spans="5:8" x14ac:dyDescent="0.25">
      <c r="E17475" s="18" t="str">
        <f t="shared" si="1107"/>
        <v/>
      </c>
      <c r="F17475" s="18" t="str">
        <f t="shared" si="1108"/>
        <v/>
      </c>
      <c r="G17475" s="18" t="str">
        <f t="shared" si="1109"/>
        <v/>
      </c>
      <c r="H17475" s="18" t="str">
        <f t="shared" si="1110"/>
        <v/>
      </c>
    </row>
    <row r="17476" spans="5:8" x14ac:dyDescent="0.25">
      <c r="E17476" s="18" t="str">
        <f t="shared" si="1107"/>
        <v/>
      </c>
      <c r="F17476" s="18" t="str">
        <f t="shared" si="1108"/>
        <v/>
      </c>
      <c r="G17476" s="18" t="str">
        <f t="shared" si="1109"/>
        <v/>
      </c>
      <c r="H17476" s="18" t="str">
        <f t="shared" si="1110"/>
        <v/>
      </c>
    </row>
    <row r="17477" spans="5:8" x14ac:dyDescent="0.25">
      <c r="E17477" s="18" t="str">
        <f t="shared" si="1107"/>
        <v/>
      </c>
      <c r="F17477" s="18" t="str">
        <f t="shared" si="1108"/>
        <v/>
      </c>
      <c r="G17477" s="18" t="str">
        <f t="shared" si="1109"/>
        <v/>
      </c>
      <c r="H17477" s="18" t="str">
        <f t="shared" si="1110"/>
        <v/>
      </c>
    </row>
    <row r="17478" spans="5:8" x14ac:dyDescent="0.25">
      <c r="E17478" s="18" t="str">
        <f t="shared" ref="E17478:E17541" si="1111">IF($C17478="","",IFERROR(INDEX(ItemPriceCol,MATCH($C17478,ItemName,0)),""))</f>
        <v/>
      </c>
      <c r="F17478" s="18" t="str">
        <f t="shared" ref="F17478:F17541" si="1112">IF(OR($D17478="",$E17478=""),"",$D17478*$E17478)</f>
        <v/>
      </c>
      <c r="G17478" s="18" t="str">
        <f t="shared" ref="G17478:G17541" si="1113">IF($C17478="","",IFERROR(INDEX(ItemCostCol,MATCH($C17478,ItemName,0)),""))</f>
        <v/>
      </c>
      <c r="H17478" s="18" t="str">
        <f t="shared" ref="H17478:H17541" si="1114">IF(OR($F17478="",$G17478=""),"",$F17478-$D17478*$G17478)</f>
        <v/>
      </c>
    </row>
    <row r="17479" spans="5:8" x14ac:dyDescent="0.25">
      <c r="E17479" s="18" t="str">
        <f t="shared" si="1111"/>
        <v/>
      </c>
      <c r="F17479" s="18" t="str">
        <f t="shared" si="1112"/>
        <v/>
      </c>
      <c r="G17479" s="18" t="str">
        <f t="shared" si="1113"/>
        <v/>
      </c>
      <c r="H17479" s="18" t="str">
        <f t="shared" si="1114"/>
        <v/>
      </c>
    </row>
    <row r="17480" spans="5:8" x14ac:dyDescent="0.25">
      <c r="E17480" s="18" t="str">
        <f t="shared" si="1111"/>
        <v/>
      </c>
      <c r="F17480" s="18" t="str">
        <f t="shared" si="1112"/>
        <v/>
      </c>
      <c r="G17480" s="18" t="str">
        <f t="shared" si="1113"/>
        <v/>
      </c>
      <c r="H17480" s="18" t="str">
        <f t="shared" si="1114"/>
        <v/>
      </c>
    </row>
    <row r="17481" spans="5:8" x14ac:dyDescent="0.25">
      <c r="E17481" s="18" t="str">
        <f t="shared" si="1111"/>
        <v/>
      </c>
      <c r="F17481" s="18" t="str">
        <f t="shared" si="1112"/>
        <v/>
      </c>
      <c r="G17481" s="18" t="str">
        <f t="shared" si="1113"/>
        <v/>
      </c>
      <c r="H17481" s="18" t="str">
        <f t="shared" si="1114"/>
        <v/>
      </c>
    </row>
    <row r="17482" spans="5:8" x14ac:dyDescent="0.25">
      <c r="E17482" s="18" t="str">
        <f t="shared" si="1111"/>
        <v/>
      </c>
      <c r="F17482" s="18" t="str">
        <f t="shared" si="1112"/>
        <v/>
      </c>
      <c r="G17482" s="18" t="str">
        <f t="shared" si="1113"/>
        <v/>
      </c>
      <c r="H17482" s="18" t="str">
        <f t="shared" si="1114"/>
        <v/>
      </c>
    </row>
    <row r="17483" spans="5:8" x14ac:dyDescent="0.25">
      <c r="E17483" s="18" t="str">
        <f t="shared" si="1111"/>
        <v/>
      </c>
      <c r="F17483" s="18" t="str">
        <f t="shared" si="1112"/>
        <v/>
      </c>
      <c r="G17483" s="18" t="str">
        <f t="shared" si="1113"/>
        <v/>
      </c>
      <c r="H17483" s="18" t="str">
        <f t="shared" si="1114"/>
        <v/>
      </c>
    </row>
    <row r="17484" spans="5:8" x14ac:dyDescent="0.25">
      <c r="E17484" s="18" t="str">
        <f t="shared" si="1111"/>
        <v/>
      </c>
      <c r="F17484" s="18" t="str">
        <f t="shared" si="1112"/>
        <v/>
      </c>
      <c r="G17484" s="18" t="str">
        <f t="shared" si="1113"/>
        <v/>
      </c>
      <c r="H17484" s="18" t="str">
        <f t="shared" si="1114"/>
        <v/>
      </c>
    </row>
    <row r="17485" spans="5:8" x14ac:dyDescent="0.25">
      <c r="E17485" s="18" t="str">
        <f t="shared" si="1111"/>
        <v/>
      </c>
      <c r="F17485" s="18" t="str">
        <f t="shared" si="1112"/>
        <v/>
      </c>
      <c r="G17485" s="18" t="str">
        <f t="shared" si="1113"/>
        <v/>
      </c>
      <c r="H17485" s="18" t="str">
        <f t="shared" si="1114"/>
        <v/>
      </c>
    </row>
    <row r="17486" spans="5:8" x14ac:dyDescent="0.25">
      <c r="E17486" s="18" t="str">
        <f t="shared" si="1111"/>
        <v/>
      </c>
      <c r="F17486" s="18" t="str">
        <f t="shared" si="1112"/>
        <v/>
      </c>
      <c r="G17486" s="18" t="str">
        <f t="shared" si="1113"/>
        <v/>
      </c>
      <c r="H17486" s="18" t="str">
        <f t="shared" si="1114"/>
        <v/>
      </c>
    </row>
    <row r="17487" spans="5:8" x14ac:dyDescent="0.25">
      <c r="E17487" s="18" t="str">
        <f t="shared" si="1111"/>
        <v/>
      </c>
      <c r="F17487" s="18" t="str">
        <f t="shared" si="1112"/>
        <v/>
      </c>
      <c r="G17487" s="18" t="str">
        <f t="shared" si="1113"/>
        <v/>
      </c>
      <c r="H17487" s="18" t="str">
        <f t="shared" si="1114"/>
        <v/>
      </c>
    </row>
    <row r="17488" spans="5:8" x14ac:dyDescent="0.25">
      <c r="E17488" s="18" t="str">
        <f t="shared" si="1111"/>
        <v/>
      </c>
      <c r="F17488" s="18" t="str">
        <f t="shared" si="1112"/>
        <v/>
      </c>
      <c r="G17488" s="18" t="str">
        <f t="shared" si="1113"/>
        <v/>
      </c>
      <c r="H17488" s="18" t="str">
        <f t="shared" si="1114"/>
        <v/>
      </c>
    </row>
    <row r="17489" spans="5:8" x14ac:dyDescent="0.25">
      <c r="E17489" s="18" t="str">
        <f t="shared" si="1111"/>
        <v/>
      </c>
      <c r="F17489" s="18" t="str">
        <f t="shared" si="1112"/>
        <v/>
      </c>
      <c r="G17489" s="18" t="str">
        <f t="shared" si="1113"/>
        <v/>
      </c>
      <c r="H17489" s="18" t="str">
        <f t="shared" si="1114"/>
        <v/>
      </c>
    </row>
    <row r="17490" spans="5:8" x14ac:dyDescent="0.25">
      <c r="E17490" s="18" t="str">
        <f t="shared" si="1111"/>
        <v/>
      </c>
      <c r="F17490" s="18" t="str">
        <f t="shared" si="1112"/>
        <v/>
      </c>
      <c r="G17490" s="18" t="str">
        <f t="shared" si="1113"/>
        <v/>
      </c>
      <c r="H17490" s="18" t="str">
        <f t="shared" si="1114"/>
        <v/>
      </c>
    </row>
    <row r="17491" spans="5:8" x14ac:dyDescent="0.25">
      <c r="E17491" s="18" t="str">
        <f t="shared" si="1111"/>
        <v/>
      </c>
      <c r="F17491" s="18" t="str">
        <f t="shared" si="1112"/>
        <v/>
      </c>
      <c r="G17491" s="18" t="str">
        <f t="shared" si="1113"/>
        <v/>
      </c>
      <c r="H17491" s="18" t="str">
        <f t="shared" si="1114"/>
        <v/>
      </c>
    </row>
    <row r="17492" spans="5:8" x14ac:dyDescent="0.25">
      <c r="E17492" s="18" t="str">
        <f t="shared" si="1111"/>
        <v/>
      </c>
      <c r="F17492" s="18" t="str">
        <f t="shared" si="1112"/>
        <v/>
      </c>
      <c r="G17492" s="18" t="str">
        <f t="shared" si="1113"/>
        <v/>
      </c>
      <c r="H17492" s="18" t="str">
        <f t="shared" si="1114"/>
        <v/>
      </c>
    </row>
    <row r="17493" spans="5:8" x14ac:dyDescent="0.25">
      <c r="E17493" s="18" t="str">
        <f t="shared" si="1111"/>
        <v/>
      </c>
      <c r="F17493" s="18" t="str">
        <f t="shared" si="1112"/>
        <v/>
      </c>
      <c r="G17493" s="18" t="str">
        <f t="shared" si="1113"/>
        <v/>
      </c>
      <c r="H17493" s="18" t="str">
        <f t="shared" si="1114"/>
        <v/>
      </c>
    </row>
    <row r="17494" spans="5:8" x14ac:dyDescent="0.25">
      <c r="E17494" s="18" t="str">
        <f t="shared" si="1111"/>
        <v/>
      </c>
      <c r="F17494" s="18" t="str">
        <f t="shared" si="1112"/>
        <v/>
      </c>
      <c r="G17494" s="18" t="str">
        <f t="shared" si="1113"/>
        <v/>
      </c>
      <c r="H17494" s="18" t="str">
        <f t="shared" si="1114"/>
        <v/>
      </c>
    </row>
    <row r="17495" spans="5:8" x14ac:dyDescent="0.25">
      <c r="E17495" s="18" t="str">
        <f t="shared" si="1111"/>
        <v/>
      </c>
      <c r="F17495" s="18" t="str">
        <f t="shared" si="1112"/>
        <v/>
      </c>
      <c r="G17495" s="18" t="str">
        <f t="shared" si="1113"/>
        <v/>
      </c>
      <c r="H17495" s="18" t="str">
        <f t="shared" si="1114"/>
        <v/>
      </c>
    </row>
    <row r="17496" spans="5:8" x14ac:dyDescent="0.25">
      <c r="E17496" s="18" t="str">
        <f t="shared" si="1111"/>
        <v/>
      </c>
      <c r="F17496" s="18" t="str">
        <f t="shared" si="1112"/>
        <v/>
      </c>
      <c r="G17496" s="18" t="str">
        <f t="shared" si="1113"/>
        <v/>
      </c>
      <c r="H17496" s="18" t="str">
        <f t="shared" si="1114"/>
        <v/>
      </c>
    </row>
    <row r="17497" spans="5:8" x14ac:dyDescent="0.25">
      <c r="E17497" s="18" t="str">
        <f t="shared" si="1111"/>
        <v/>
      </c>
      <c r="F17497" s="18" t="str">
        <f t="shared" si="1112"/>
        <v/>
      </c>
      <c r="G17497" s="18" t="str">
        <f t="shared" si="1113"/>
        <v/>
      </c>
      <c r="H17497" s="18" t="str">
        <f t="shared" si="1114"/>
        <v/>
      </c>
    </row>
    <row r="17498" spans="5:8" x14ac:dyDescent="0.25">
      <c r="E17498" s="18" t="str">
        <f t="shared" si="1111"/>
        <v/>
      </c>
      <c r="F17498" s="18" t="str">
        <f t="shared" si="1112"/>
        <v/>
      </c>
      <c r="G17498" s="18" t="str">
        <f t="shared" si="1113"/>
        <v/>
      </c>
      <c r="H17498" s="18" t="str">
        <f t="shared" si="1114"/>
        <v/>
      </c>
    </row>
    <row r="17499" spans="5:8" x14ac:dyDescent="0.25">
      <c r="E17499" s="18" t="str">
        <f t="shared" si="1111"/>
        <v/>
      </c>
      <c r="F17499" s="18" t="str">
        <f t="shared" si="1112"/>
        <v/>
      </c>
      <c r="G17499" s="18" t="str">
        <f t="shared" si="1113"/>
        <v/>
      </c>
      <c r="H17499" s="18" t="str">
        <f t="shared" si="1114"/>
        <v/>
      </c>
    </row>
    <row r="17500" spans="5:8" x14ac:dyDescent="0.25">
      <c r="E17500" s="18" t="str">
        <f t="shared" si="1111"/>
        <v/>
      </c>
      <c r="F17500" s="18" t="str">
        <f t="shared" si="1112"/>
        <v/>
      </c>
      <c r="G17500" s="18" t="str">
        <f t="shared" si="1113"/>
        <v/>
      </c>
      <c r="H17500" s="18" t="str">
        <f t="shared" si="1114"/>
        <v/>
      </c>
    </row>
    <row r="17501" spans="5:8" x14ac:dyDescent="0.25">
      <c r="E17501" s="18" t="str">
        <f t="shared" si="1111"/>
        <v/>
      </c>
      <c r="F17501" s="18" t="str">
        <f t="shared" si="1112"/>
        <v/>
      </c>
      <c r="G17501" s="18" t="str">
        <f t="shared" si="1113"/>
        <v/>
      </c>
      <c r="H17501" s="18" t="str">
        <f t="shared" si="1114"/>
        <v/>
      </c>
    </row>
    <row r="17502" spans="5:8" x14ac:dyDescent="0.25">
      <c r="E17502" s="18" t="str">
        <f t="shared" si="1111"/>
        <v/>
      </c>
      <c r="F17502" s="18" t="str">
        <f t="shared" si="1112"/>
        <v/>
      </c>
      <c r="G17502" s="18" t="str">
        <f t="shared" si="1113"/>
        <v/>
      </c>
      <c r="H17502" s="18" t="str">
        <f t="shared" si="1114"/>
        <v/>
      </c>
    </row>
    <row r="17503" spans="5:8" x14ac:dyDescent="0.25">
      <c r="E17503" s="18" t="str">
        <f t="shared" si="1111"/>
        <v/>
      </c>
      <c r="F17503" s="18" t="str">
        <f t="shared" si="1112"/>
        <v/>
      </c>
      <c r="G17503" s="18" t="str">
        <f t="shared" si="1113"/>
        <v/>
      </c>
      <c r="H17503" s="18" t="str">
        <f t="shared" si="1114"/>
        <v/>
      </c>
    </row>
    <row r="17504" spans="5:8" x14ac:dyDescent="0.25">
      <c r="E17504" s="18" t="str">
        <f t="shared" si="1111"/>
        <v/>
      </c>
      <c r="F17504" s="18" t="str">
        <f t="shared" si="1112"/>
        <v/>
      </c>
      <c r="G17504" s="18" t="str">
        <f t="shared" si="1113"/>
        <v/>
      </c>
      <c r="H17504" s="18" t="str">
        <f t="shared" si="1114"/>
        <v/>
      </c>
    </row>
    <row r="17505" spans="5:8" x14ac:dyDescent="0.25">
      <c r="E17505" s="18" t="str">
        <f t="shared" si="1111"/>
        <v/>
      </c>
      <c r="F17505" s="18" t="str">
        <f t="shared" si="1112"/>
        <v/>
      </c>
      <c r="G17505" s="18" t="str">
        <f t="shared" si="1113"/>
        <v/>
      </c>
      <c r="H17505" s="18" t="str">
        <f t="shared" si="1114"/>
        <v/>
      </c>
    </row>
    <row r="17506" spans="5:8" x14ac:dyDescent="0.25">
      <c r="E17506" s="18" t="str">
        <f t="shared" si="1111"/>
        <v/>
      </c>
      <c r="F17506" s="18" t="str">
        <f t="shared" si="1112"/>
        <v/>
      </c>
      <c r="G17506" s="18" t="str">
        <f t="shared" si="1113"/>
        <v/>
      </c>
      <c r="H17506" s="18" t="str">
        <f t="shared" si="1114"/>
        <v/>
      </c>
    </row>
    <row r="17507" spans="5:8" x14ac:dyDescent="0.25">
      <c r="E17507" s="18" t="str">
        <f t="shared" si="1111"/>
        <v/>
      </c>
      <c r="F17507" s="18" t="str">
        <f t="shared" si="1112"/>
        <v/>
      </c>
      <c r="G17507" s="18" t="str">
        <f t="shared" si="1113"/>
        <v/>
      </c>
      <c r="H17507" s="18" t="str">
        <f t="shared" si="1114"/>
        <v/>
      </c>
    </row>
    <row r="17508" spans="5:8" x14ac:dyDescent="0.25">
      <c r="E17508" s="18" t="str">
        <f t="shared" si="1111"/>
        <v/>
      </c>
      <c r="F17508" s="18" t="str">
        <f t="shared" si="1112"/>
        <v/>
      </c>
      <c r="G17508" s="18" t="str">
        <f t="shared" si="1113"/>
        <v/>
      </c>
      <c r="H17508" s="18" t="str">
        <f t="shared" si="1114"/>
        <v/>
      </c>
    </row>
    <row r="17509" spans="5:8" x14ac:dyDescent="0.25">
      <c r="E17509" s="18" t="str">
        <f t="shared" si="1111"/>
        <v/>
      </c>
      <c r="F17509" s="18" t="str">
        <f t="shared" si="1112"/>
        <v/>
      </c>
      <c r="G17509" s="18" t="str">
        <f t="shared" si="1113"/>
        <v/>
      </c>
      <c r="H17509" s="18" t="str">
        <f t="shared" si="1114"/>
        <v/>
      </c>
    </row>
    <row r="17510" spans="5:8" x14ac:dyDescent="0.25">
      <c r="E17510" s="18" t="str">
        <f t="shared" si="1111"/>
        <v/>
      </c>
      <c r="F17510" s="18" t="str">
        <f t="shared" si="1112"/>
        <v/>
      </c>
      <c r="G17510" s="18" t="str">
        <f t="shared" si="1113"/>
        <v/>
      </c>
      <c r="H17510" s="18" t="str">
        <f t="shared" si="1114"/>
        <v/>
      </c>
    </row>
    <row r="17511" spans="5:8" x14ac:dyDescent="0.25">
      <c r="E17511" s="18" t="str">
        <f t="shared" si="1111"/>
        <v/>
      </c>
      <c r="F17511" s="18" t="str">
        <f t="shared" si="1112"/>
        <v/>
      </c>
      <c r="G17511" s="18" t="str">
        <f t="shared" si="1113"/>
        <v/>
      </c>
      <c r="H17511" s="18" t="str">
        <f t="shared" si="1114"/>
        <v/>
      </c>
    </row>
    <row r="17512" spans="5:8" x14ac:dyDescent="0.25">
      <c r="E17512" s="18" t="str">
        <f t="shared" si="1111"/>
        <v/>
      </c>
      <c r="F17512" s="18" t="str">
        <f t="shared" si="1112"/>
        <v/>
      </c>
      <c r="G17512" s="18" t="str">
        <f t="shared" si="1113"/>
        <v/>
      </c>
      <c r="H17512" s="18" t="str">
        <f t="shared" si="1114"/>
        <v/>
      </c>
    </row>
    <row r="17513" spans="5:8" x14ac:dyDescent="0.25">
      <c r="E17513" s="18" t="str">
        <f t="shared" si="1111"/>
        <v/>
      </c>
      <c r="F17513" s="18" t="str">
        <f t="shared" si="1112"/>
        <v/>
      </c>
      <c r="G17513" s="18" t="str">
        <f t="shared" si="1113"/>
        <v/>
      </c>
      <c r="H17513" s="18" t="str">
        <f t="shared" si="1114"/>
        <v/>
      </c>
    </row>
    <row r="17514" spans="5:8" x14ac:dyDescent="0.25">
      <c r="E17514" s="18" t="str">
        <f t="shared" si="1111"/>
        <v/>
      </c>
      <c r="F17514" s="18" t="str">
        <f t="shared" si="1112"/>
        <v/>
      </c>
      <c r="G17514" s="18" t="str">
        <f t="shared" si="1113"/>
        <v/>
      </c>
      <c r="H17514" s="18" t="str">
        <f t="shared" si="1114"/>
        <v/>
      </c>
    </row>
    <row r="17515" spans="5:8" x14ac:dyDescent="0.25">
      <c r="E17515" s="18" t="str">
        <f t="shared" si="1111"/>
        <v/>
      </c>
      <c r="F17515" s="18" t="str">
        <f t="shared" si="1112"/>
        <v/>
      </c>
      <c r="G17515" s="18" t="str">
        <f t="shared" si="1113"/>
        <v/>
      </c>
      <c r="H17515" s="18" t="str">
        <f t="shared" si="1114"/>
        <v/>
      </c>
    </row>
    <row r="17516" spans="5:8" x14ac:dyDescent="0.25">
      <c r="E17516" s="18" t="str">
        <f t="shared" si="1111"/>
        <v/>
      </c>
      <c r="F17516" s="18" t="str">
        <f t="shared" si="1112"/>
        <v/>
      </c>
      <c r="G17516" s="18" t="str">
        <f t="shared" si="1113"/>
        <v/>
      </c>
      <c r="H17516" s="18" t="str">
        <f t="shared" si="1114"/>
        <v/>
      </c>
    </row>
    <row r="17517" spans="5:8" x14ac:dyDescent="0.25">
      <c r="E17517" s="18" t="str">
        <f t="shared" si="1111"/>
        <v/>
      </c>
      <c r="F17517" s="18" t="str">
        <f t="shared" si="1112"/>
        <v/>
      </c>
      <c r="G17517" s="18" t="str">
        <f t="shared" si="1113"/>
        <v/>
      </c>
      <c r="H17517" s="18" t="str">
        <f t="shared" si="1114"/>
        <v/>
      </c>
    </row>
    <row r="17518" spans="5:8" x14ac:dyDescent="0.25">
      <c r="E17518" s="18" t="str">
        <f t="shared" si="1111"/>
        <v/>
      </c>
      <c r="F17518" s="18" t="str">
        <f t="shared" si="1112"/>
        <v/>
      </c>
      <c r="G17518" s="18" t="str">
        <f t="shared" si="1113"/>
        <v/>
      </c>
      <c r="H17518" s="18" t="str">
        <f t="shared" si="1114"/>
        <v/>
      </c>
    </row>
    <row r="17519" spans="5:8" x14ac:dyDescent="0.25">
      <c r="E17519" s="18" t="str">
        <f t="shared" si="1111"/>
        <v/>
      </c>
      <c r="F17519" s="18" t="str">
        <f t="shared" si="1112"/>
        <v/>
      </c>
      <c r="G17519" s="18" t="str">
        <f t="shared" si="1113"/>
        <v/>
      </c>
      <c r="H17519" s="18" t="str">
        <f t="shared" si="1114"/>
        <v/>
      </c>
    </row>
    <row r="17520" spans="5:8" x14ac:dyDescent="0.25">
      <c r="E17520" s="18" t="str">
        <f t="shared" si="1111"/>
        <v/>
      </c>
      <c r="F17520" s="18" t="str">
        <f t="shared" si="1112"/>
        <v/>
      </c>
      <c r="G17520" s="18" t="str">
        <f t="shared" si="1113"/>
        <v/>
      </c>
      <c r="H17520" s="18" t="str">
        <f t="shared" si="1114"/>
        <v/>
      </c>
    </row>
    <row r="17521" spans="5:8" x14ac:dyDescent="0.25">
      <c r="E17521" s="18" t="str">
        <f t="shared" si="1111"/>
        <v/>
      </c>
      <c r="F17521" s="18" t="str">
        <f t="shared" si="1112"/>
        <v/>
      </c>
      <c r="G17521" s="18" t="str">
        <f t="shared" si="1113"/>
        <v/>
      </c>
      <c r="H17521" s="18" t="str">
        <f t="shared" si="1114"/>
        <v/>
      </c>
    </row>
    <row r="17522" spans="5:8" x14ac:dyDescent="0.25">
      <c r="E17522" s="18" t="str">
        <f t="shared" si="1111"/>
        <v/>
      </c>
      <c r="F17522" s="18" t="str">
        <f t="shared" si="1112"/>
        <v/>
      </c>
      <c r="G17522" s="18" t="str">
        <f t="shared" si="1113"/>
        <v/>
      </c>
      <c r="H17522" s="18" t="str">
        <f t="shared" si="1114"/>
        <v/>
      </c>
    </row>
    <row r="17523" spans="5:8" x14ac:dyDescent="0.25">
      <c r="E17523" s="18" t="str">
        <f t="shared" si="1111"/>
        <v/>
      </c>
      <c r="F17523" s="18" t="str">
        <f t="shared" si="1112"/>
        <v/>
      </c>
      <c r="G17523" s="18" t="str">
        <f t="shared" si="1113"/>
        <v/>
      </c>
      <c r="H17523" s="18" t="str">
        <f t="shared" si="1114"/>
        <v/>
      </c>
    </row>
    <row r="17524" spans="5:8" x14ac:dyDescent="0.25">
      <c r="E17524" s="18" t="str">
        <f t="shared" si="1111"/>
        <v/>
      </c>
      <c r="F17524" s="18" t="str">
        <f t="shared" si="1112"/>
        <v/>
      </c>
      <c r="G17524" s="18" t="str">
        <f t="shared" si="1113"/>
        <v/>
      </c>
      <c r="H17524" s="18" t="str">
        <f t="shared" si="1114"/>
        <v/>
      </c>
    </row>
    <row r="17525" spans="5:8" x14ac:dyDescent="0.25">
      <c r="E17525" s="18" t="str">
        <f t="shared" si="1111"/>
        <v/>
      </c>
      <c r="F17525" s="18" t="str">
        <f t="shared" si="1112"/>
        <v/>
      </c>
      <c r="G17525" s="18" t="str">
        <f t="shared" si="1113"/>
        <v/>
      </c>
      <c r="H17525" s="18" t="str">
        <f t="shared" si="1114"/>
        <v/>
      </c>
    </row>
    <row r="17526" spans="5:8" x14ac:dyDescent="0.25">
      <c r="E17526" s="18" t="str">
        <f t="shared" si="1111"/>
        <v/>
      </c>
      <c r="F17526" s="18" t="str">
        <f t="shared" si="1112"/>
        <v/>
      </c>
      <c r="G17526" s="18" t="str">
        <f t="shared" si="1113"/>
        <v/>
      </c>
      <c r="H17526" s="18" t="str">
        <f t="shared" si="1114"/>
        <v/>
      </c>
    </row>
    <row r="17527" spans="5:8" x14ac:dyDescent="0.25">
      <c r="E17527" s="18" t="str">
        <f t="shared" si="1111"/>
        <v/>
      </c>
      <c r="F17527" s="18" t="str">
        <f t="shared" si="1112"/>
        <v/>
      </c>
      <c r="G17527" s="18" t="str">
        <f t="shared" si="1113"/>
        <v/>
      </c>
      <c r="H17527" s="18" t="str">
        <f t="shared" si="1114"/>
        <v/>
      </c>
    </row>
    <row r="17528" spans="5:8" x14ac:dyDescent="0.25">
      <c r="E17528" s="18" t="str">
        <f t="shared" si="1111"/>
        <v/>
      </c>
      <c r="F17528" s="18" t="str">
        <f t="shared" si="1112"/>
        <v/>
      </c>
      <c r="G17528" s="18" t="str">
        <f t="shared" si="1113"/>
        <v/>
      </c>
      <c r="H17528" s="18" t="str">
        <f t="shared" si="1114"/>
        <v/>
      </c>
    </row>
    <row r="17529" spans="5:8" x14ac:dyDescent="0.25">
      <c r="E17529" s="18" t="str">
        <f t="shared" si="1111"/>
        <v/>
      </c>
      <c r="F17529" s="18" t="str">
        <f t="shared" si="1112"/>
        <v/>
      </c>
      <c r="G17529" s="18" t="str">
        <f t="shared" si="1113"/>
        <v/>
      </c>
      <c r="H17529" s="18" t="str">
        <f t="shared" si="1114"/>
        <v/>
      </c>
    </row>
    <row r="17530" spans="5:8" x14ac:dyDescent="0.25">
      <c r="E17530" s="18" t="str">
        <f t="shared" si="1111"/>
        <v/>
      </c>
      <c r="F17530" s="18" t="str">
        <f t="shared" si="1112"/>
        <v/>
      </c>
      <c r="G17530" s="18" t="str">
        <f t="shared" si="1113"/>
        <v/>
      </c>
      <c r="H17530" s="18" t="str">
        <f t="shared" si="1114"/>
        <v/>
      </c>
    </row>
    <row r="17531" spans="5:8" x14ac:dyDescent="0.25">
      <c r="E17531" s="18" t="str">
        <f t="shared" si="1111"/>
        <v/>
      </c>
      <c r="F17531" s="18" t="str">
        <f t="shared" si="1112"/>
        <v/>
      </c>
      <c r="G17531" s="18" t="str">
        <f t="shared" si="1113"/>
        <v/>
      </c>
      <c r="H17531" s="18" t="str">
        <f t="shared" si="1114"/>
        <v/>
      </c>
    </row>
    <row r="17532" spans="5:8" x14ac:dyDescent="0.25">
      <c r="E17532" s="18" t="str">
        <f t="shared" si="1111"/>
        <v/>
      </c>
      <c r="F17532" s="18" t="str">
        <f t="shared" si="1112"/>
        <v/>
      </c>
      <c r="G17532" s="18" t="str">
        <f t="shared" si="1113"/>
        <v/>
      </c>
      <c r="H17532" s="18" t="str">
        <f t="shared" si="1114"/>
        <v/>
      </c>
    </row>
    <row r="17533" spans="5:8" x14ac:dyDescent="0.25">
      <c r="E17533" s="18" t="str">
        <f t="shared" si="1111"/>
        <v/>
      </c>
      <c r="F17533" s="18" t="str">
        <f t="shared" si="1112"/>
        <v/>
      </c>
      <c r="G17533" s="18" t="str">
        <f t="shared" si="1113"/>
        <v/>
      </c>
      <c r="H17533" s="18" t="str">
        <f t="shared" si="1114"/>
        <v/>
      </c>
    </row>
    <row r="17534" spans="5:8" x14ac:dyDescent="0.25">
      <c r="E17534" s="18" t="str">
        <f t="shared" si="1111"/>
        <v/>
      </c>
      <c r="F17534" s="18" t="str">
        <f t="shared" si="1112"/>
        <v/>
      </c>
      <c r="G17534" s="18" t="str">
        <f t="shared" si="1113"/>
        <v/>
      </c>
      <c r="H17534" s="18" t="str">
        <f t="shared" si="1114"/>
        <v/>
      </c>
    </row>
    <row r="17535" spans="5:8" x14ac:dyDescent="0.25">
      <c r="E17535" s="18" t="str">
        <f t="shared" si="1111"/>
        <v/>
      </c>
      <c r="F17535" s="18" t="str">
        <f t="shared" si="1112"/>
        <v/>
      </c>
      <c r="G17535" s="18" t="str">
        <f t="shared" si="1113"/>
        <v/>
      </c>
      <c r="H17535" s="18" t="str">
        <f t="shared" si="1114"/>
        <v/>
      </c>
    </row>
    <row r="17536" spans="5:8" x14ac:dyDescent="0.25">
      <c r="E17536" s="18" t="str">
        <f t="shared" si="1111"/>
        <v/>
      </c>
      <c r="F17536" s="18" t="str">
        <f t="shared" si="1112"/>
        <v/>
      </c>
      <c r="G17536" s="18" t="str">
        <f t="shared" si="1113"/>
        <v/>
      </c>
      <c r="H17536" s="18" t="str">
        <f t="shared" si="1114"/>
        <v/>
      </c>
    </row>
    <row r="17537" spans="5:8" x14ac:dyDescent="0.25">
      <c r="E17537" s="18" t="str">
        <f t="shared" si="1111"/>
        <v/>
      </c>
      <c r="F17537" s="18" t="str">
        <f t="shared" si="1112"/>
        <v/>
      </c>
      <c r="G17537" s="18" t="str">
        <f t="shared" si="1113"/>
        <v/>
      </c>
      <c r="H17537" s="18" t="str">
        <f t="shared" si="1114"/>
        <v/>
      </c>
    </row>
    <row r="17538" spans="5:8" x14ac:dyDescent="0.25">
      <c r="E17538" s="18" t="str">
        <f t="shared" si="1111"/>
        <v/>
      </c>
      <c r="F17538" s="18" t="str">
        <f t="shared" si="1112"/>
        <v/>
      </c>
      <c r="G17538" s="18" t="str">
        <f t="shared" si="1113"/>
        <v/>
      </c>
      <c r="H17538" s="18" t="str">
        <f t="shared" si="1114"/>
        <v/>
      </c>
    </row>
    <row r="17539" spans="5:8" x14ac:dyDescent="0.25">
      <c r="E17539" s="18" t="str">
        <f t="shared" si="1111"/>
        <v/>
      </c>
      <c r="F17539" s="18" t="str">
        <f t="shared" si="1112"/>
        <v/>
      </c>
      <c r="G17539" s="18" t="str">
        <f t="shared" si="1113"/>
        <v/>
      </c>
      <c r="H17539" s="18" t="str">
        <f t="shared" si="1114"/>
        <v/>
      </c>
    </row>
    <row r="17540" spans="5:8" x14ac:dyDescent="0.25">
      <c r="E17540" s="18" t="str">
        <f t="shared" si="1111"/>
        <v/>
      </c>
      <c r="F17540" s="18" t="str">
        <f t="shared" si="1112"/>
        <v/>
      </c>
      <c r="G17540" s="18" t="str">
        <f t="shared" si="1113"/>
        <v/>
      </c>
      <c r="H17540" s="18" t="str">
        <f t="shared" si="1114"/>
        <v/>
      </c>
    </row>
    <row r="17541" spans="5:8" x14ac:dyDescent="0.25">
      <c r="E17541" s="18" t="str">
        <f t="shared" si="1111"/>
        <v/>
      </c>
      <c r="F17541" s="18" t="str">
        <f t="shared" si="1112"/>
        <v/>
      </c>
      <c r="G17541" s="18" t="str">
        <f t="shared" si="1113"/>
        <v/>
      </c>
      <c r="H17541" s="18" t="str">
        <f t="shared" si="1114"/>
        <v/>
      </c>
    </row>
    <row r="17542" spans="5:8" x14ac:dyDescent="0.25">
      <c r="E17542" s="18" t="str">
        <f t="shared" ref="E17542:E17605" si="1115">IF($C17542="","",IFERROR(INDEX(ItemPriceCol,MATCH($C17542,ItemName,0)),""))</f>
        <v/>
      </c>
      <c r="F17542" s="18" t="str">
        <f t="shared" ref="F17542:F17605" si="1116">IF(OR($D17542="",$E17542=""),"",$D17542*$E17542)</f>
        <v/>
      </c>
      <c r="G17542" s="18" t="str">
        <f t="shared" ref="G17542:G17605" si="1117">IF($C17542="","",IFERROR(INDEX(ItemCostCol,MATCH($C17542,ItemName,0)),""))</f>
        <v/>
      </c>
      <c r="H17542" s="18" t="str">
        <f t="shared" ref="H17542:H17605" si="1118">IF(OR($F17542="",$G17542=""),"",$F17542-$D17542*$G17542)</f>
        <v/>
      </c>
    </row>
    <row r="17543" spans="5:8" x14ac:dyDescent="0.25">
      <c r="E17543" s="18" t="str">
        <f t="shared" si="1115"/>
        <v/>
      </c>
      <c r="F17543" s="18" t="str">
        <f t="shared" si="1116"/>
        <v/>
      </c>
      <c r="G17543" s="18" t="str">
        <f t="shared" si="1117"/>
        <v/>
      </c>
      <c r="H17543" s="18" t="str">
        <f t="shared" si="1118"/>
        <v/>
      </c>
    </row>
    <row r="17544" spans="5:8" x14ac:dyDescent="0.25">
      <c r="E17544" s="18" t="str">
        <f t="shared" si="1115"/>
        <v/>
      </c>
      <c r="F17544" s="18" t="str">
        <f t="shared" si="1116"/>
        <v/>
      </c>
      <c r="G17544" s="18" t="str">
        <f t="shared" si="1117"/>
        <v/>
      </c>
      <c r="H17544" s="18" t="str">
        <f t="shared" si="1118"/>
        <v/>
      </c>
    </row>
    <row r="17545" spans="5:8" x14ac:dyDescent="0.25">
      <c r="E17545" s="18" t="str">
        <f t="shared" si="1115"/>
        <v/>
      </c>
      <c r="F17545" s="18" t="str">
        <f t="shared" si="1116"/>
        <v/>
      </c>
      <c r="G17545" s="18" t="str">
        <f t="shared" si="1117"/>
        <v/>
      </c>
      <c r="H17545" s="18" t="str">
        <f t="shared" si="1118"/>
        <v/>
      </c>
    </row>
    <row r="17546" spans="5:8" x14ac:dyDescent="0.25">
      <c r="E17546" s="18" t="str">
        <f t="shared" si="1115"/>
        <v/>
      </c>
      <c r="F17546" s="18" t="str">
        <f t="shared" si="1116"/>
        <v/>
      </c>
      <c r="G17546" s="18" t="str">
        <f t="shared" si="1117"/>
        <v/>
      </c>
      <c r="H17546" s="18" t="str">
        <f t="shared" si="1118"/>
        <v/>
      </c>
    </row>
    <row r="17547" spans="5:8" x14ac:dyDescent="0.25">
      <c r="E17547" s="18" t="str">
        <f t="shared" si="1115"/>
        <v/>
      </c>
      <c r="F17547" s="18" t="str">
        <f t="shared" si="1116"/>
        <v/>
      </c>
      <c r="G17547" s="18" t="str">
        <f t="shared" si="1117"/>
        <v/>
      </c>
      <c r="H17547" s="18" t="str">
        <f t="shared" si="1118"/>
        <v/>
      </c>
    </row>
    <row r="17548" spans="5:8" x14ac:dyDescent="0.25">
      <c r="E17548" s="18" t="str">
        <f t="shared" si="1115"/>
        <v/>
      </c>
      <c r="F17548" s="18" t="str">
        <f t="shared" si="1116"/>
        <v/>
      </c>
      <c r="G17548" s="18" t="str">
        <f t="shared" si="1117"/>
        <v/>
      </c>
      <c r="H17548" s="18" t="str">
        <f t="shared" si="1118"/>
        <v/>
      </c>
    </row>
    <row r="17549" spans="5:8" x14ac:dyDescent="0.25">
      <c r="E17549" s="18" t="str">
        <f t="shared" si="1115"/>
        <v/>
      </c>
      <c r="F17549" s="18" t="str">
        <f t="shared" si="1116"/>
        <v/>
      </c>
      <c r="G17549" s="18" t="str">
        <f t="shared" si="1117"/>
        <v/>
      </c>
      <c r="H17549" s="18" t="str">
        <f t="shared" si="1118"/>
        <v/>
      </c>
    </row>
    <row r="17550" spans="5:8" x14ac:dyDescent="0.25">
      <c r="E17550" s="18" t="str">
        <f t="shared" si="1115"/>
        <v/>
      </c>
      <c r="F17550" s="18" t="str">
        <f t="shared" si="1116"/>
        <v/>
      </c>
      <c r="G17550" s="18" t="str">
        <f t="shared" si="1117"/>
        <v/>
      </c>
      <c r="H17550" s="18" t="str">
        <f t="shared" si="1118"/>
        <v/>
      </c>
    </row>
    <row r="17551" spans="5:8" x14ac:dyDescent="0.25">
      <c r="E17551" s="18" t="str">
        <f t="shared" si="1115"/>
        <v/>
      </c>
      <c r="F17551" s="18" t="str">
        <f t="shared" si="1116"/>
        <v/>
      </c>
      <c r="G17551" s="18" t="str">
        <f t="shared" si="1117"/>
        <v/>
      </c>
      <c r="H17551" s="18" t="str">
        <f t="shared" si="1118"/>
        <v/>
      </c>
    </row>
    <row r="17552" spans="5:8" x14ac:dyDescent="0.25">
      <c r="E17552" s="18" t="str">
        <f t="shared" si="1115"/>
        <v/>
      </c>
      <c r="F17552" s="18" t="str">
        <f t="shared" si="1116"/>
        <v/>
      </c>
      <c r="G17552" s="18" t="str">
        <f t="shared" si="1117"/>
        <v/>
      </c>
      <c r="H17552" s="18" t="str">
        <f t="shared" si="1118"/>
        <v/>
      </c>
    </row>
    <row r="17553" spans="5:8" x14ac:dyDescent="0.25">
      <c r="E17553" s="18" t="str">
        <f t="shared" si="1115"/>
        <v/>
      </c>
      <c r="F17553" s="18" t="str">
        <f t="shared" si="1116"/>
        <v/>
      </c>
      <c r="G17553" s="18" t="str">
        <f t="shared" si="1117"/>
        <v/>
      </c>
      <c r="H17553" s="18" t="str">
        <f t="shared" si="1118"/>
        <v/>
      </c>
    </row>
    <row r="17554" spans="5:8" x14ac:dyDescent="0.25">
      <c r="E17554" s="18" t="str">
        <f t="shared" si="1115"/>
        <v/>
      </c>
      <c r="F17554" s="18" t="str">
        <f t="shared" si="1116"/>
        <v/>
      </c>
      <c r="G17554" s="18" t="str">
        <f t="shared" si="1117"/>
        <v/>
      </c>
      <c r="H17554" s="18" t="str">
        <f t="shared" si="1118"/>
        <v/>
      </c>
    </row>
    <row r="17555" spans="5:8" x14ac:dyDescent="0.25">
      <c r="E17555" s="18" t="str">
        <f t="shared" si="1115"/>
        <v/>
      </c>
      <c r="F17555" s="18" t="str">
        <f t="shared" si="1116"/>
        <v/>
      </c>
      <c r="G17555" s="18" t="str">
        <f t="shared" si="1117"/>
        <v/>
      </c>
      <c r="H17555" s="18" t="str">
        <f t="shared" si="1118"/>
        <v/>
      </c>
    </row>
    <row r="17556" spans="5:8" x14ac:dyDescent="0.25">
      <c r="E17556" s="18" t="str">
        <f t="shared" si="1115"/>
        <v/>
      </c>
      <c r="F17556" s="18" t="str">
        <f t="shared" si="1116"/>
        <v/>
      </c>
      <c r="G17556" s="18" t="str">
        <f t="shared" si="1117"/>
        <v/>
      </c>
      <c r="H17556" s="18" t="str">
        <f t="shared" si="1118"/>
        <v/>
      </c>
    </row>
    <row r="17557" spans="5:8" x14ac:dyDescent="0.25">
      <c r="E17557" s="18" t="str">
        <f t="shared" si="1115"/>
        <v/>
      </c>
      <c r="F17557" s="18" t="str">
        <f t="shared" si="1116"/>
        <v/>
      </c>
      <c r="G17557" s="18" t="str">
        <f t="shared" si="1117"/>
        <v/>
      </c>
      <c r="H17557" s="18" t="str">
        <f t="shared" si="1118"/>
        <v/>
      </c>
    </row>
    <row r="17558" spans="5:8" x14ac:dyDescent="0.25">
      <c r="E17558" s="18" t="str">
        <f t="shared" si="1115"/>
        <v/>
      </c>
      <c r="F17558" s="18" t="str">
        <f t="shared" si="1116"/>
        <v/>
      </c>
      <c r="G17558" s="18" t="str">
        <f t="shared" si="1117"/>
        <v/>
      </c>
      <c r="H17558" s="18" t="str">
        <f t="shared" si="1118"/>
        <v/>
      </c>
    </row>
    <row r="17559" spans="5:8" x14ac:dyDescent="0.25">
      <c r="E17559" s="18" t="str">
        <f t="shared" si="1115"/>
        <v/>
      </c>
      <c r="F17559" s="18" t="str">
        <f t="shared" si="1116"/>
        <v/>
      </c>
      <c r="G17559" s="18" t="str">
        <f t="shared" si="1117"/>
        <v/>
      </c>
      <c r="H17559" s="18" t="str">
        <f t="shared" si="1118"/>
        <v/>
      </c>
    </row>
    <row r="17560" spans="5:8" x14ac:dyDescent="0.25">
      <c r="E17560" s="18" t="str">
        <f t="shared" si="1115"/>
        <v/>
      </c>
      <c r="F17560" s="18" t="str">
        <f t="shared" si="1116"/>
        <v/>
      </c>
      <c r="G17560" s="18" t="str">
        <f t="shared" si="1117"/>
        <v/>
      </c>
      <c r="H17560" s="18" t="str">
        <f t="shared" si="1118"/>
        <v/>
      </c>
    </row>
    <row r="17561" spans="5:8" x14ac:dyDescent="0.25">
      <c r="E17561" s="18" t="str">
        <f t="shared" si="1115"/>
        <v/>
      </c>
      <c r="F17561" s="18" t="str">
        <f t="shared" si="1116"/>
        <v/>
      </c>
      <c r="G17561" s="18" t="str">
        <f t="shared" si="1117"/>
        <v/>
      </c>
      <c r="H17561" s="18" t="str">
        <f t="shared" si="1118"/>
        <v/>
      </c>
    </row>
    <row r="17562" spans="5:8" x14ac:dyDescent="0.25">
      <c r="E17562" s="18" t="str">
        <f t="shared" si="1115"/>
        <v/>
      </c>
      <c r="F17562" s="18" t="str">
        <f t="shared" si="1116"/>
        <v/>
      </c>
      <c r="G17562" s="18" t="str">
        <f t="shared" si="1117"/>
        <v/>
      </c>
      <c r="H17562" s="18" t="str">
        <f t="shared" si="1118"/>
        <v/>
      </c>
    </row>
    <row r="17563" spans="5:8" x14ac:dyDescent="0.25">
      <c r="E17563" s="18" t="str">
        <f t="shared" si="1115"/>
        <v/>
      </c>
      <c r="F17563" s="18" t="str">
        <f t="shared" si="1116"/>
        <v/>
      </c>
      <c r="G17563" s="18" t="str">
        <f t="shared" si="1117"/>
        <v/>
      </c>
      <c r="H17563" s="18" t="str">
        <f t="shared" si="1118"/>
        <v/>
      </c>
    </row>
    <row r="17564" spans="5:8" x14ac:dyDescent="0.25">
      <c r="E17564" s="18" t="str">
        <f t="shared" si="1115"/>
        <v/>
      </c>
      <c r="F17564" s="18" t="str">
        <f t="shared" si="1116"/>
        <v/>
      </c>
      <c r="G17564" s="18" t="str">
        <f t="shared" si="1117"/>
        <v/>
      </c>
      <c r="H17564" s="18" t="str">
        <f t="shared" si="1118"/>
        <v/>
      </c>
    </row>
    <row r="17565" spans="5:8" x14ac:dyDescent="0.25">
      <c r="E17565" s="18" t="str">
        <f t="shared" si="1115"/>
        <v/>
      </c>
      <c r="F17565" s="18" t="str">
        <f t="shared" si="1116"/>
        <v/>
      </c>
      <c r="G17565" s="18" t="str">
        <f t="shared" si="1117"/>
        <v/>
      </c>
      <c r="H17565" s="18" t="str">
        <f t="shared" si="1118"/>
        <v/>
      </c>
    </row>
    <row r="17566" spans="5:8" x14ac:dyDescent="0.25">
      <c r="E17566" s="18" t="str">
        <f t="shared" si="1115"/>
        <v/>
      </c>
      <c r="F17566" s="18" t="str">
        <f t="shared" si="1116"/>
        <v/>
      </c>
      <c r="G17566" s="18" t="str">
        <f t="shared" si="1117"/>
        <v/>
      </c>
      <c r="H17566" s="18" t="str">
        <f t="shared" si="1118"/>
        <v/>
      </c>
    </row>
    <row r="17567" spans="5:8" x14ac:dyDescent="0.25">
      <c r="E17567" s="18" t="str">
        <f t="shared" si="1115"/>
        <v/>
      </c>
      <c r="F17567" s="18" t="str">
        <f t="shared" si="1116"/>
        <v/>
      </c>
      <c r="G17567" s="18" t="str">
        <f t="shared" si="1117"/>
        <v/>
      </c>
      <c r="H17567" s="18" t="str">
        <f t="shared" si="1118"/>
        <v/>
      </c>
    </row>
    <row r="17568" spans="5:8" x14ac:dyDescent="0.25">
      <c r="E17568" s="18" t="str">
        <f t="shared" si="1115"/>
        <v/>
      </c>
      <c r="F17568" s="18" t="str">
        <f t="shared" si="1116"/>
        <v/>
      </c>
      <c r="G17568" s="18" t="str">
        <f t="shared" si="1117"/>
        <v/>
      </c>
      <c r="H17568" s="18" t="str">
        <f t="shared" si="1118"/>
        <v/>
      </c>
    </row>
    <row r="17569" spans="5:8" x14ac:dyDescent="0.25">
      <c r="E17569" s="18" t="str">
        <f t="shared" si="1115"/>
        <v/>
      </c>
      <c r="F17569" s="18" t="str">
        <f t="shared" si="1116"/>
        <v/>
      </c>
      <c r="G17569" s="18" t="str">
        <f t="shared" si="1117"/>
        <v/>
      </c>
      <c r="H17569" s="18" t="str">
        <f t="shared" si="1118"/>
        <v/>
      </c>
    </row>
    <row r="17570" spans="5:8" x14ac:dyDescent="0.25">
      <c r="E17570" s="18" t="str">
        <f t="shared" si="1115"/>
        <v/>
      </c>
      <c r="F17570" s="18" t="str">
        <f t="shared" si="1116"/>
        <v/>
      </c>
      <c r="G17570" s="18" t="str">
        <f t="shared" si="1117"/>
        <v/>
      </c>
      <c r="H17570" s="18" t="str">
        <f t="shared" si="1118"/>
        <v/>
      </c>
    </row>
    <row r="17571" spans="5:8" x14ac:dyDescent="0.25">
      <c r="E17571" s="18" t="str">
        <f t="shared" si="1115"/>
        <v/>
      </c>
      <c r="F17571" s="18" t="str">
        <f t="shared" si="1116"/>
        <v/>
      </c>
      <c r="G17571" s="18" t="str">
        <f t="shared" si="1117"/>
        <v/>
      </c>
      <c r="H17571" s="18" t="str">
        <f t="shared" si="1118"/>
        <v/>
      </c>
    </row>
    <row r="17572" spans="5:8" x14ac:dyDescent="0.25">
      <c r="E17572" s="18" t="str">
        <f t="shared" si="1115"/>
        <v/>
      </c>
      <c r="F17572" s="18" t="str">
        <f t="shared" si="1116"/>
        <v/>
      </c>
      <c r="G17572" s="18" t="str">
        <f t="shared" si="1117"/>
        <v/>
      </c>
      <c r="H17572" s="18" t="str">
        <f t="shared" si="1118"/>
        <v/>
      </c>
    </row>
    <row r="17573" spans="5:8" x14ac:dyDescent="0.25">
      <c r="E17573" s="18" t="str">
        <f t="shared" si="1115"/>
        <v/>
      </c>
      <c r="F17573" s="18" t="str">
        <f t="shared" si="1116"/>
        <v/>
      </c>
      <c r="G17573" s="18" t="str">
        <f t="shared" si="1117"/>
        <v/>
      </c>
      <c r="H17573" s="18" t="str">
        <f t="shared" si="1118"/>
        <v/>
      </c>
    </row>
    <row r="17574" spans="5:8" x14ac:dyDescent="0.25">
      <c r="E17574" s="18" t="str">
        <f t="shared" si="1115"/>
        <v/>
      </c>
      <c r="F17574" s="18" t="str">
        <f t="shared" si="1116"/>
        <v/>
      </c>
      <c r="G17574" s="18" t="str">
        <f t="shared" si="1117"/>
        <v/>
      </c>
      <c r="H17574" s="18" t="str">
        <f t="shared" si="1118"/>
        <v/>
      </c>
    </row>
    <row r="17575" spans="5:8" x14ac:dyDescent="0.25">
      <c r="E17575" s="18" t="str">
        <f t="shared" si="1115"/>
        <v/>
      </c>
      <c r="F17575" s="18" t="str">
        <f t="shared" si="1116"/>
        <v/>
      </c>
      <c r="G17575" s="18" t="str">
        <f t="shared" si="1117"/>
        <v/>
      </c>
      <c r="H17575" s="18" t="str">
        <f t="shared" si="1118"/>
        <v/>
      </c>
    </row>
    <row r="17576" spans="5:8" x14ac:dyDescent="0.25">
      <c r="E17576" s="18" t="str">
        <f t="shared" si="1115"/>
        <v/>
      </c>
      <c r="F17576" s="18" t="str">
        <f t="shared" si="1116"/>
        <v/>
      </c>
      <c r="G17576" s="18" t="str">
        <f t="shared" si="1117"/>
        <v/>
      </c>
      <c r="H17576" s="18" t="str">
        <f t="shared" si="1118"/>
        <v/>
      </c>
    </row>
    <row r="17577" spans="5:8" x14ac:dyDescent="0.25">
      <c r="E17577" s="18" t="str">
        <f t="shared" si="1115"/>
        <v/>
      </c>
      <c r="F17577" s="18" t="str">
        <f t="shared" si="1116"/>
        <v/>
      </c>
      <c r="G17577" s="18" t="str">
        <f t="shared" si="1117"/>
        <v/>
      </c>
      <c r="H17577" s="18" t="str">
        <f t="shared" si="1118"/>
        <v/>
      </c>
    </row>
    <row r="17578" spans="5:8" x14ac:dyDescent="0.25">
      <c r="E17578" s="18" t="str">
        <f t="shared" si="1115"/>
        <v/>
      </c>
      <c r="F17578" s="18" t="str">
        <f t="shared" si="1116"/>
        <v/>
      </c>
      <c r="G17578" s="18" t="str">
        <f t="shared" si="1117"/>
        <v/>
      </c>
      <c r="H17578" s="18" t="str">
        <f t="shared" si="1118"/>
        <v/>
      </c>
    </row>
    <row r="17579" spans="5:8" x14ac:dyDescent="0.25">
      <c r="E17579" s="18" t="str">
        <f t="shared" si="1115"/>
        <v/>
      </c>
      <c r="F17579" s="18" t="str">
        <f t="shared" si="1116"/>
        <v/>
      </c>
      <c r="G17579" s="18" t="str">
        <f t="shared" si="1117"/>
        <v/>
      </c>
      <c r="H17579" s="18" t="str">
        <f t="shared" si="1118"/>
        <v/>
      </c>
    </row>
    <row r="17580" spans="5:8" x14ac:dyDescent="0.25">
      <c r="E17580" s="18" t="str">
        <f t="shared" si="1115"/>
        <v/>
      </c>
      <c r="F17580" s="18" t="str">
        <f t="shared" si="1116"/>
        <v/>
      </c>
      <c r="G17580" s="18" t="str">
        <f t="shared" si="1117"/>
        <v/>
      </c>
      <c r="H17580" s="18" t="str">
        <f t="shared" si="1118"/>
        <v/>
      </c>
    </row>
    <row r="17581" spans="5:8" x14ac:dyDescent="0.25">
      <c r="E17581" s="18" t="str">
        <f t="shared" si="1115"/>
        <v/>
      </c>
      <c r="F17581" s="18" t="str">
        <f t="shared" si="1116"/>
        <v/>
      </c>
      <c r="G17581" s="18" t="str">
        <f t="shared" si="1117"/>
        <v/>
      </c>
      <c r="H17581" s="18" t="str">
        <f t="shared" si="1118"/>
        <v/>
      </c>
    </row>
    <row r="17582" spans="5:8" x14ac:dyDescent="0.25">
      <c r="E17582" s="18" t="str">
        <f t="shared" si="1115"/>
        <v/>
      </c>
      <c r="F17582" s="18" t="str">
        <f t="shared" si="1116"/>
        <v/>
      </c>
      <c r="G17582" s="18" t="str">
        <f t="shared" si="1117"/>
        <v/>
      </c>
      <c r="H17582" s="18" t="str">
        <f t="shared" si="1118"/>
        <v/>
      </c>
    </row>
    <row r="17583" spans="5:8" x14ac:dyDescent="0.25">
      <c r="E17583" s="18" t="str">
        <f t="shared" si="1115"/>
        <v/>
      </c>
      <c r="F17583" s="18" t="str">
        <f t="shared" si="1116"/>
        <v/>
      </c>
      <c r="G17583" s="18" t="str">
        <f t="shared" si="1117"/>
        <v/>
      </c>
      <c r="H17583" s="18" t="str">
        <f t="shared" si="1118"/>
        <v/>
      </c>
    </row>
    <row r="17584" spans="5:8" x14ac:dyDescent="0.25">
      <c r="E17584" s="18" t="str">
        <f t="shared" si="1115"/>
        <v/>
      </c>
      <c r="F17584" s="18" t="str">
        <f t="shared" si="1116"/>
        <v/>
      </c>
      <c r="G17584" s="18" t="str">
        <f t="shared" si="1117"/>
        <v/>
      </c>
      <c r="H17584" s="18" t="str">
        <f t="shared" si="1118"/>
        <v/>
      </c>
    </row>
    <row r="17585" spans="5:8" x14ac:dyDescent="0.25">
      <c r="E17585" s="18" t="str">
        <f t="shared" si="1115"/>
        <v/>
      </c>
      <c r="F17585" s="18" t="str">
        <f t="shared" si="1116"/>
        <v/>
      </c>
      <c r="G17585" s="18" t="str">
        <f t="shared" si="1117"/>
        <v/>
      </c>
      <c r="H17585" s="18" t="str">
        <f t="shared" si="1118"/>
        <v/>
      </c>
    </row>
    <row r="17586" spans="5:8" x14ac:dyDescent="0.25">
      <c r="E17586" s="18" t="str">
        <f t="shared" si="1115"/>
        <v/>
      </c>
      <c r="F17586" s="18" t="str">
        <f t="shared" si="1116"/>
        <v/>
      </c>
      <c r="G17586" s="18" t="str">
        <f t="shared" si="1117"/>
        <v/>
      </c>
      <c r="H17586" s="18" t="str">
        <f t="shared" si="1118"/>
        <v/>
      </c>
    </row>
    <row r="17587" spans="5:8" x14ac:dyDescent="0.25">
      <c r="E17587" s="18" t="str">
        <f t="shared" si="1115"/>
        <v/>
      </c>
      <c r="F17587" s="18" t="str">
        <f t="shared" si="1116"/>
        <v/>
      </c>
      <c r="G17587" s="18" t="str">
        <f t="shared" si="1117"/>
        <v/>
      </c>
      <c r="H17587" s="18" t="str">
        <f t="shared" si="1118"/>
        <v/>
      </c>
    </row>
    <row r="17588" spans="5:8" x14ac:dyDescent="0.25">
      <c r="E17588" s="18" t="str">
        <f t="shared" si="1115"/>
        <v/>
      </c>
      <c r="F17588" s="18" t="str">
        <f t="shared" si="1116"/>
        <v/>
      </c>
      <c r="G17588" s="18" t="str">
        <f t="shared" si="1117"/>
        <v/>
      </c>
      <c r="H17588" s="18" t="str">
        <f t="shared" si="1118"/>
        <v/>
      </c>
    </row>
    <row r="17589" spans="5:8" x14ac:dyDescent="0.25">
      <c r="E17589" s="18" t="str">
        <f t="shared" si="1115"/>
        <v/>
      </c>
      <c r="F17589" s="18" t="str">
        <f t="shared" si="1116"/>
        <v/>
      </c>
      <c r="G17589" s="18" t="str">
        <f t="shared" si="1117"/>
        <v/>
      </c>
      <c r="H17589" s="18" t="str">
        <f t="shared" si="1118"/>
        <v/>
      </c>
    </row>
    <row r="17590" spans="5:8" x14ac:dyDescent="0.25">
      <c r="E17590" s="18" t="str">
        <f t="shared" si="1115"/>
        <v/>
      </c>
      <c r="F17590" s="18" t="str">
        <f t="shared" si="1116"/>
        <v/>
      </c>
      <c r="G17590" s="18" t="str">
        <f t="shared" si="1117"/>
        <v/>
      </c>
      <c r="H17590" s="18" t="str">
        <f t="shared" si="1118"/>
        <v/>
      </c>
    </row>
    <row r="17591" spans="5:8" x14ac:dyDescent="0.25">
      <c r="E17591" s="18" t="str">
        <f t="shared" si="1115"/>
        <v/>
      </c>
      <c r="F17591" s="18" t="str">
        <f t="shared" si="1116"/>
        <v/>
      </c>
      <c r="G17591" s="18" t="str">
        <f t="shared" si="1117"/>
        <v/>
      </c>
      <c r="H17591" s="18" t="str">
        <f t="shared" si="1118"/>
        <v/>
      </c>
    </row>
    <row r="17592" spans="5:8" x14ac:dyDescent="0.25">
      <c r="E17592" s="18" t="str">
        <f t="shared" si="1115"/>
        <v/>
      </c>
      <c r="F17592" s="18" t="str">
        <f t="shared" si="1116"/>
        <v/>
      </c>
      <c r="G17592" s="18" t="str">
        <f t="shared" si="1117"/>
        <v/>
      </c>
      <c r="H17592" s="18" t="str">
        <f t="shared" si="1118"/>
        <v/>
      </c>
    </row>
    <row r="17593" spans="5:8" x14ac:dyDescent="0.25">
      <c r="E17593" s="18" t="str">
        <f t="shared" si="1115"/>
        <v/>
      </c>
      <c r="F17593" s="18" t="str">
        <f t="shared" si="1116"/>
        <v/>
      </c>
      <c r="G17593" s="18" t="str">
        <f t="shared" si="1117"/>
        <v/>
      </c>
      <c r="H17593" s="18" t="str">
        <f t="shared" si="1118"/>
        <v/>
      </c>
    </row>
    <row r="17594" spans="5:8" x14ac:dyDescent="0.25">
      <c r="E17594" s="18" t="str">
        <f t="shared" si="1115"/>
        <v/>
      </c>
      <c r="F17594" s="18" t="str">
        <f t="shared" si="1116"/>
        <v/>
      </c>
      <c r="G17594" s="18" t="str">
        <f t="shared" si="1117"/>
        <v/>
      </c>
      <c r="H17594" s="18" t="str">
        <f t="shared" si="1118"/>
        <v/>
      </c>
    </row>
    <row r="17595" spans="5:8" x14ac:dyDescent="0.25">
      <c r="E17595" s="18" t="str">
        <f t="shared" si="1115"/>
        <v/>
      </c>
      <c r="F17595" s="18" t="str">
        <f t="shared" si="1116"/>
        <v/>
      </c>
      <c r="G17595" s="18" t="str">
        <f t="shared" si="1117"/>
        <v/>
      </c>
      <c r="H17595" s="18" t="str">
        <f t="shared" si="1118"/>
        <v/>
      </c>
    </row>
    <row r="17596" spans="5:8" x14ac:dyDescent="0.25">
      <c r="E17596" s="18" t="str">
        <f t="shared" si="1115"/>
        <v/>
      </c>
      <c r="F17596" s="18" t="str">
        <f t="shared" si="1116"/>
        <v/>
      </c>
      <c r="G17596" s="18" t="str">
        <f t="shared" si="1117"/>
        <v/>
      </c>
      <c r="H17596" s="18" t="str">
        <f t="shared" si="1118"/>
        <v/>
      </c>
    </row>
    <row r="17597" spans="5:8" x14ac:dyDescent="0.25">
      <c r="E17597" s="18" t="str">
        <f t="shared" si="1115"/>
        <v/>
      </c>
      <c r="F17597" s="18" t="str">
        <f t="shared" si="1116"/>
        <v/>
      </c>
      <c r="G17597" s="18" t="str">
        <f t="shared" si="1117"/>
        <v/>
      </c>
      <c r="H17597" s="18" t="str">
        <f t="shared" si="1118"/>
        <v/>
      </c>
    </row>
    <row r="17598" spans="5:8" x14ac:dyDescent="0.25">
      <c r="E17598" s="18" t="str">
        <f t="shared" si="1115"/>
        <v/>
      </c>
      <c r="F17598" s="18" t="str">
        <f t="shared" si="1116"/>
        <v/>
      </c>
      <c r="G17598" s="18" t="str">
        <f t="shared" si="1117"/>
        <v/>
      </c>
      <c r="H17598" s="18" t="str">
        <f t="shared" si="1118"/>
        <v/>
      </c>
    </row>
    <row r="17599" spans="5:8" x14ac:dyDescent="0.25">
      <c r="E17599" s="18" t="str">
        <f t="shared" si="1115"/>
        <v/>
      </c>
      <c r="F17599" s="18" t="str">
        <f t="shared" si="1116"/>
        <v/>
      </c>
      <c r="G17599" s="18" t="str">
        <f t="shared" si="1117"/>
        <v/>
      </c>
      <c r="H17599" s="18" t="str">
        <f t="shared" si="1118"/>
        <v/>
      </c>
    </row>
    <row r="17600" spans="5:8" x14ac:dyDescent="0.25">
      <c r="E17600" s="18" t="str">
        <f t="shared" si="1115"/>
        <v/>
      </c>
      <c r="F17600" s="18" t="str">
        <f t="shared" si="1116"/>
        <v/>
      </c>
      <c r="G17600" s="18" t="str">
        <f t="shared" si="1117"/>
        <v/>
      </c>
      <c r="H17600" s="18" t="str">
        <f t="shared" si="1118"/>
        <v/>
      </c>
    </row>
    <row r="17601" spans="5:8" x14ac:dyDescent="0.25">
      <c r="E17601" s="18" t="str">
        <f t="shared" si="1115"/>
        <v/>
      </c>
      <c r="F17601" s="18" t="str">
        <f t="shared" si="1116"/>
        <v/>
      </c>
      <c r="G17601" s="18" t="str">
        <f t="shared" si="1117"/>
        <v/>
      </c>
      <c r="H17601" s="18" t="str">
        <f t="shared" si="1118"/>
        <v/>
      </c>
    </row>
    <row r="17602" spans="5:8" x14ac:dyDescent="0.25">
      <c r="E17602" s="18" t="str">
        <f t="shared" si="1115"/>
        <v/>
      </c>
      <c r="F17602" s="18" t="str">
        <f t="shared" si="1116"/>
        <v/>
      </c>
      <c r="G17602" s="18" t="str">
        <f t="shared" si="1117"/>
        <v/>
      </c>
      <c r="H17602" s="18" t="str">
        <f t="shared" si="1118"/>
        <v/>
      </c>
    </row>
    <row r="17603" spans="5:8" x14ac:dyDescent="0.25">
      <c r="E17603" s="18" t="str">
        <f t="shared" si="1115"/>
        <v/>
      </c>
      <c r="F17603" s="18" t="str">
        <f t="shared" si="1116"/>
        <v/>
      </c>
      <c r="G17603" s="18" t="str">
        <f t="shared" si="1117"/>
        <v/>
      </c>
      <c r="H17603" s="18" t="str">
        <f t="shared" si="1118"/>
        <v/>
      </c>
    </row>
    <row r="17604" spans="5:8" x14ac:dyDescent="0.25">
      <c r="E17604" s="18" t="str">
        <f t="shared" si="1115"/>
        <v/>
      </c>
      <c r="F17604" s="18" t="str">
        <f t="shared" si="1116"/>
        <v/>
      </c>
      <c r="G17604" s="18" t="str">
        <f t="shared" si="1117"/>
        <v/>
      </c>
      <c r="H17604" s="18" t="str">
        <f t="shared" si="1118"/>
        <v/>
      </c>
    </row>
    <row r="17605" spans="5:8" x14ac:dyDescent="0.25">
      <c r="E17605" s="18" t="str">
        <f t="shared" si="1115"/>
        <v/>
      </c>
      <c r="F17605" s="18" t="str">
        <f t="shared" si="1116"/>
        <v/>
      </c>
      <c r="G17605" s="18" t="str">
        <f t="shared" si="1117"/>
        <v/>
      </c>
      <c r="H17605" s="18" t="str">
        <f t="shared" si="1118"/>
        <v/>
      </c>
    </row>
    <row r="17606" spans="5:8" x14ac:dyDescent="0.25">
      <c r="E17606" s="18" t="str">
        <f t="shared" ref="E17606:E17669" si="1119">IF($C17606="","",IFERROR(INDEX(ItemPriceCol,MATCH($C17606,ItemName,0)),""))</f>
        <v/>
      </c>
      <c r="F17606" s="18" t="str">
        <f t="shared" ref="F17606:F17669" si="1120">IF(OR($D17606="",$E17606=""),"",$D17606*$E17606)</f>
        <v/>
      </c>
      <c r="G17606" s="18" t="str">
        <f t="shared" ref="G17606:G17669" si="1121">IF($C17606="","",IFERROR(INDEX(ItemCostCol,MATCH($C17606,ItemName,0)),""))</f>
        <v/>
      </c>
      <c r="H17606" s="18" t="str">
        <f t="shared" ref="H17606:H17669" si="1122">IF(OR($F17606="",$G17606=""),"",$F17606-$D17606*$G17606)</f>
        <v/>
      </c>
    </row>
    <row r="17607" spans="5:8" x14ac:dyDescent="0.25">
      <c r="E17607" s="18" t="str">
        <f t="shared" si="1119"/>
        <v/>
      </c>
      <c r="F17607" s="18" t="str">
        <f t="shared" si="1120"/>
        <v/>
      </c>
      <c r="G17607" s="18" t="str">
        <f t="shared" si="1121"/>
        <v/>
      </c>
      <c r="H17607" s="18" t="str">
        <f t="shared" si="1122"/>
        <v/>
      </c>
    </row>
    <row r="17608" spans="5:8" x14ac:dyDescent="0.25">
      <c r="E17608" s="18" t="str">
        <f t="shared" si="1119"/>
        <v/>
      </c>
      <c r="F17608" s="18" t="str">
        <f t="shared" si="1120"/>
        <v/>
      </c>
      <c r="G17608" s="18" t="str">
        <f t="shared" si="1121"/>
        <v/>
      </c>
      <c r="H17608" s="18" t="str">
        <f t="shared" si="1122"/>
        <v/>
      </c>
    </row>
    <row r="17609" spans="5:8" x14ac:dyDescent="0.25">
      <c r="E17609" s="18" t="str">
        <f t="shared" si="1119"/>
        <v/>
      </c>
      <c r="F17609" s="18" t="str">
        <f t="shared" si="1120"/>
        <v/>
      </c>
      <c r="G17609" s="18" t="str">
        <f t="shared" si="1121"/>
        <v/>
      </c>
      <c r="H17609" s="18" t="str">
        <f t="shared" si="1122"/>
        <v/>
      </c>
    </row>
    <row r="17610" spans="5:8" x14ac:dyDescent="0.25">
      <c r="E17610" s="18" t="str">
        <f t="shared" si="1119"/>
        <v/>
      </c>
      <c r="F17610" s="18" t="str">
        <f t="shared" si="1120"/>
        <v/>
      </c>
      <c r="G17610" s="18" t="str">
        <f t="shared" si="1121"/>
        <v/>
      </c>
      <c r="H17610" s="18" t="str">
        <f t="shared" si="1122"/>
        <v/>
      </c>
    </row>
    <row r="17611" spans="5:8" x14ac:dyDescent="0.25">
      <c r="E17611" s="18" t="str">
        <f t="shared" si="1119"/>
        <v/>
      </c>
      <c r="F17611" s="18" t="str">
        <f t="shared" si="1120"/>
        <v/>
      </c>
      <c r="G17611" s="18" t="str">
        <f t="shared" si="1121"/>
        <v/>
      </c>
      <c r="H17611" s="18" t="str">
        <f t="shared" si="1122"/>
        <v/>
      </c>
    </row>
    <row r="17612" spans="5:8" x14ac:dyDescent="0.25">
      <c r="E17612" s="18" t="str">
        <f t="shared" si="1119"/>
        <v/>
      </c>
      <c r="F17612" s="18" t="str">
        <f t="shared" si="1120"/>
        <v/>
      </c>
      <c r="G17612" s="18" t="str">
        <f t="shared" si="1121"/>
        <v/>
      </c>
      <c r="H17612" s="18" t="str">
        <f t="shared" si="1122"/>
        <v/>
      </c>
    </row>
    <row r="17613" spans="5:8" x14ac:dyDescent="0.25">
      <c r="E17613" s="18" t="str">
        <f t="shared" si="1119"/>
        <v/>
      </c>
      <c r="F17613" s="18" t="str">
        <f t="shared" si="1120"/>
        <v/>
      </c>
      <c r="G17613" s="18" t="str">
        <f t="shared" si="1121"/>
        <v/>
      </c>
      <c r="H17613" s="18" t="str">
        <f t="shared" si="1122"/>
        <v/>
      </c>
    </row>
    <row r="17614" spans="5:8" x14ac:dyDescent="0.25">
      <c r="E17614" s="18" t="str">
        <f t="shared" si="1119"/>
        <v/>
      </c>
      <c r="F17614" s="18" t="str">
        <f t="shared" si="1120"/>
        <v/>
      </c>
      <c r="G17614" s="18" t="str">
        <f t="shared" si="1121"/>
        <v/>
      </c>
      <c r="H17614" s="18" t="str">
        <f t="shared" si="1122"/>
        <v/>
      </c>
    </row>
    <row r="17615" spans="5:8" x14ac:dyDescent="0.25">
      <c r="E17615" s="18" t="str">
        <f t="shared" si="1119"/>
        <v/>
      </c>
      <c r="F17615" s="18" t="str">
        <f t="shared" si="1120"/>
        <v/>
      </c>
      <c r="G17615" s="18" t="str">
        <f t="shared" si="1121"/>
        <v/>
      </c>
      <c r="H17615" s="18" t="str">
        <f t="shared" si="1122"/>
        <v/>
      </c>
    </row>
    <row r="17616" spans="5:8" x14ac:dyDescent="0.25">
      <c r="E17616" s="18" t="str">
        <f t="shared" si="1119"/>
        <v/>
      </c>
      <c r="F17616" s="18" t="str">
        <f t="shared" si="1120"/>
        <v/>
      </c>
      <c r="G17616" s="18" t="str">
        <f t="shared" si="1121"/>
        <v/>
      </c>
      <c r="H17616" s="18" t="str">
        <f t="shared" si="1122"/>
        <v/>
      </c>
    </row>
    <row r="17617" spans="5:8" x14ac:dyDescent="0.25">
      <c r="E17617" s="18" t="str">
        <f t="shared" si="1119"/>
        <v/>
      </c>
      <c r="F17617" s="18" t="str">
        <f t="shared" si="1120"/>
        <v/>
      </c>
      <c r="G17617" s="18" t="str">
        <f t="shared" si="1121"/>
        <v/>
      </c>
      <c r="H17617" s="18" t="str">
        <f t="shared" si="1122"/>
        <v/>
      </c>
    </row>
    <row r="17618" spans="5:8" x14ac:dyDescent="0.25">
      <c r="E17618" s="18" t="str">
        <f t="shared" si="1119"/>
        <v/>
      </c>
      <c r="F17618" s="18" t="str">
        <f t="shared" si="1120"/>
        <v/>
      </c>
      <c r="G17618" s="18" t="str">
        <f t="shared" si="1121"/>
        <v/>
      </c>
      <c r="H17618" s="18" t="str">
        <f t="shared" si="1122"/>
        <v/>
      </c>
    </row>
    <row r="17619" spans="5:8" x14ac:dyDescent="0.25">
      <c r="E17619" s="18" t="str">
        <f t="shared" si="1119"/>
        <v/>
      </c>
      <c r="F17619" s="18" t="str">
        <f t="shared" si="1120"/>
        <v/>
      </c>
      <c r="G17619" s="18" t="str">
        <f t="shared" si="1121"/>
        <v/>
      </c>
      <c r="H17619" s="18" t="str">
        <f t="shared" si="1122"/>
        <v/>
      </c>
    </row>
    <row r="17620" spans="5:8" x14ac:dyDescent="0.25">
      <c r="E17620" s="18" t="str">
        <f t="shared" si="1119"/>
        <v/>
      </c>
      <c r="F17620" s="18" t="str">
        <f t="shared" si="1120"/>
        <v/>
      </c>
      <c r="G17620" s="18" t="str">
        <f t="shared" si="1121"/>
        <v/>
      </c>
      <c r="H17620" s="18" t="str">
        <f t="shared" si="1122"/>
        <v/>
      </c>
    </row>
    <row r="17621" spans="5:8" x14ac:dyDescent="0.25">
      <c r="E17621" s="18" t="str">
        <f t="shared" si="1119"/>
        <v/>
      </c>
      <c r="F17621" s="18" t="str">
        <f t="shared" si="1120"/>
        <v/>
      </c>
      <c r="G17621" s="18" t="str">
        <f t="shared" si="1121"/>
        <v/>
      </c>
      <c r="H17621" s="18" t="str">
        <f t="shared" si="1122"/>
        <v/>
      </c>
    </row>
    <row r="17622" spans="5:8" x14ac:dyDescent="0.25">
      <c r="E17622" s="18" t="str">
        <f t="shared" si="1119"/>
        <v/>
      </c>
      <c r="F17622" s="18" t="str">
        <f t="shared" si="1120"/>
        <v/>
      </c>
      <c r="G17622" s="18" t="str">
        <f t="shared" si="1121"/>
        <v/>
      </c>
      <c r="H17622" s="18" t="str">
        <f t="shared" si="1122"/>
        <v/>
      </c>
    </row>
    <row r="17623" spans="5:8" x14ac:dyDescent="0.25">
      <c r="E17623" s="18" t="str">
        <f t="shared" si="1119"/>
        <v/>
      </c>
      <c r="F17623" s="18" t="str">
        <f t="shared" si="1120"/>
        <v/>
      </c>
      <c r="G17623" s="18" t="str">
        <f t="shared" si="1121"/>
        <v/>
      </c>
      <c r="H17623" s="18" t="str">
        <f t="shared" si="1122"/>
        <v/>
      </c>
    </row>
    <row r="17624" spans="5:8" x14ac:dyDescent="0.25">
      <c r="E17624" s="18" t="str">
        <f t="shared" si="1119"/>
        <v/>
      </c>
      <c r="F17624" s="18" t="str">
        <f t="shared" si="1120"/>
        <v/>
      </c>
      <c r="G17624" s="18" t="str">
        <f t="shared" si="1121"/>
        <v/>
      </c>
      <c r="H17624" s="18" t="str">
        <f t="shared" si="1122"/>
        <v/>
      </c>
    </row>
    <row r="17625" spans="5:8" x14ac:dyDescent="0.25">
      <c r="E17625" s="18" t="str">
        <f t="shared" si="1119"/>
        <v/>
      </c>
      <c r="F17625" s="18" t="str">
        <f t="shared" si="1120"/>
        <v/>
      </c>
      <c r="G17625" s="18" t="str">
        <f t="shared" si="1121"/>
        <v/>
      </c>
      <c r="H17625" s="18" t="str">
        <f t="shared" si="1122"/>
        <v/>
      </c>
    </row>
    <row r="17626" spans="5:8" x14ac:dyDescent="0.25">
      <c r="E17626" s="18" t="str">
        <f t="shared" si="1119"/>
        <v/>
      </c>
      <c r="F17626" s="18" t="str">
        <f t="shared" si="1120"/>
        <v/>
      </c>
      <c r="G17626" s="18" t="str">
        <f t="shared" si="1121"/>
        <v/>
      </c>
      <c r="H17626" s="18" t="str">
        <f t="shared" si="1122"/>
        <v/>
      </c>
    </row>
    <row r="17627" spans="5:8" x14ac:dyDescent="0.25">
      <c r="E17627" s="18" t="str">
        <f t="shared" si="1119"/>
        <v/>
      </c>
      <c r="F17627" s="18" t="str">
        <f t="shared" si="1120"/>
        <v/>
      </c>
      <c r="G17627" s="18" t="str">
        <f t="shared" si="1121"/>
        <v/>
      </c>
      <c r="H17627" s="18" t="str">
        <f t="shared" si="1122"/>
        <v/>
      </c>
    </row>
    <row r="17628" spans="5:8" x14ac:dyDescent="0.25">
      <c r="E17628" s="18" t="str">
        <f t="shared" si="1119"/>
        <v/>
      </c>
      <c r="F17628" s="18" t="str">
        <f t="shared" si="1120"/>
        <v/>
      </c>
      <c r="G17628" s="18" t="str">
        <f t="shared" si="1121"/>
        <v/>
      </c>
      <c r="H17628" s="18" t="str">
        <f t="shared" si="1122"/>
        <v/>
      </c>
    </row>
    <row r="17629" spans="5:8" x14ac:dyDescent="0.25">
      <c r="E17629" s="18" t="str">
        <f t="shared" si="1119"/>
        <v/>
      </c>
      <c r="F17629" s="18" t="str">
        <f t="shared" si="1120"/>
        <v/>
      </c>
      <c r="G17629" s="18" t="str">
        <f t="shared" si="1121"/>
        <v/>
      </c>
      <c r="H17629" s="18" t="str">
        <f t="shared" si="1122"/>
        <v/>
      </c>
    </row>
    <row r="17630" spans="5:8" x14ac:dyDescent="0.25">
      <c r="E17630" s="18" t="str">
        <f t="shared" si="1119"/>
        <v/>
      </c>
      <c r="F17630" s="18" t="str">
        <f t="shared" si="1120"/>
        <v/>
      </c>
      <c r="G17630" s="18" t="str">
        <f t="shared" si="1121"/>
        <v/>
      </c>
      <c r="H17630" s="18" t="str">
        <f t="shared" si="1122"/>
        <v/>
      </c>
    </row>
    <row r="17631" spans="5:8" x14ac:dyDescent="0.25">
      <c r="E17631" s="18" t="str">
        <f t="shared" si="1119"/>
        <v/>
      </c>
      <c r="F17631" s="18" t="str">
        <f t="shared" si="1120"/>
        <v/>
      </c>
      <c r="G17631" s="18" t="str">
        <f t="shared" si="1121"/>
        <v/>
      </c>
      <c r="H17631" s="18" t="str">
        <f t="shared" si="1122"/>
        <v/>
      </c>
    </row>
    <row r="17632" spans="5:8" x14ac:dyDescent="0.25">
      <c r="E17632" s="18" t="str">
        <f t="shared" si="1119"/>
        <v/>
      </c>
      <c r="F17632" s="18" t="str">
        <f t="shared" si="1120"/>
        <v/>
      </c>
      <c r="G17632" s="18" t="str">
        <f t="shared" si="1121"/>
        <v/>
      </c>
      <c r="H17632" s="18" t="str">
        <f t="shared" si="1122"/>
        <v/>
      </c>
    </row>
    <row r="17633" spans="5:8" x14ac:dyDescent="0.25">
      <c r="E17633" s="18" t="str">
        <f t="shared" si="1119"/>
        <v/>
      </c>
      <c r="F17633" s="18" t="str">
        <f t="shared" si="1120"/>
        <v/>
      </c>
      <c r="G17633" s="18" t="str">
        <f t="shared" si="1121"/>
        <v/>
      </c>
      <c r="H17633" s="18" t="str">
        <f t="shared" si="1122"/>
        <v/>
      </c>
    </row>
    <row r="17634" spans="5:8" x14ac:dyDescent="0.25">
      <c r="E17634" s="18" t="str">
        <f t="shared" si="1119"/>
        <v/>
      </c>
      <c r="F17634" s="18" t="str">
        <f t="shared" si="1120"/>
        <v/>
      </c>
      <c r="G17634" s="18" t="str">
        <f t="shared" si="1121"/>
        <v/>
      </c>
      <c r="H17634" s="18" t="str">
        <f t="shared" si="1122"/>
        <v/>
      </c>
    </row>
    <row r="17635" spans="5:8" x14ac:dyDescent="0.25">
      <c r="E17635" s="18" t="str">
        <f t="shared" si="1119"/>
        <v/>
      </c>
      <c r="F17635" s="18" t="str">
        <f t="shared" si="1120"/>
        <v/>
      </c>
      <c r="G17635" s="18" t="str">
        <f t="shared" si="1121"/>
        <v/>
      </c>
      <c r="H17635" s="18" t="str">
        <f t="shared" si="1122"/>
        <v/>
      </c>
    </row>
    <row r="17636" spans="5:8" x14ac:dyDescent="0.25">
      <c r="E17636" s="18" t="str">
        <f t="shared" si="1119"/>
        <v/>
      </c>
      <c r="F17636" s="18" t="str">
        <f t="shared" si="1120"/>
        <v/>
      </c>
      <c r="G17636" s="18" t="str">
        <f t="shared" si="1121"/>
        <v/>
      </c>
      <c r="H17636" s="18" t="str">
        <f t="shared" si="1122"/>
        <v/>
      </c>
    </row>
    <row r="17637" spans="5:8" x14ac:dyDescent="0.25">
      <c r="E17637" s="18" t="str">
        <f t="shared" si="1119"/>
        <v/>
      </c>
      <c r="F17637" s="18" t="str">
        <f t="shared" si="1120"/>
        <v/>
      </c>
      <c r="G17637" s="18" t="str">
        <f t="shared" si="1121"/>
        <v/>
      </c>
      <c r="H17637" s="18" t="str">
        <f t="shared" si="1122"/>
        <v/>
      </c>
    </row>
    <row r="17638" spans="5:8" x14ac:dyDescent="0.25">
      <c r="E17638" s="18" t="str">
        <f t="shared" si="1119"/>
        <v/>
      </c>
      <c r="F17638" s="18" t="str">
        <f t="shared" si="1120"/>
        <v/>
      </c>
      <c r="G17638" s="18" t="str">
        <f t="shared" si="1121"/>
        <v/>
      </c>
      <c r="H17638" s="18" t="str">
        <f t="shared" si="1122"/>
        <v/>
      </c>
    </row>
    <row r="17639" spans="5:8" x14ac:dyDescent="0.25">
      <c r="E17639" s="18" t="str">
        <f t="shared" si="1119"/>
        <v/>
      </c>
      <c r="F17639" s="18" t="str">
        <f t="shared" si="1120"/>
        <v/>
      </c>
      <c r="G17639" s="18" t="str">
        <f t="shared" si="1121"/>
        <v/>
      </c>
      <c r="H17639" s="18" t="str">
        <f t="shared" si="1122"/>
        <v/>
      </c>
    </row>
    <row r="17640" spans="5:8" x14ac:dyDescent="0.25">
      <c r="E17640" s="18" t="str">
        <f t="shared" si="1119"/>
        <v/>
      </c>
      <c r="F17640" s="18" t="str">
        <f t="shared" si="1120"/>
        <v/>
      </c>
      <c r="G17640" s="18" t="str">
        <f t="shared" si="1121"/>
        <v/>
      </c>
      <c r="H17640" s="18" t="str">
        <f t="shared" si="1122"/>
        <v/>
      </c>
    </row>
    <row r="17641" spans="5:8" x14ac:dyDescent="0.25">
      <c r="E17641" s="18" t="str">
        <f t="shared" si="1119"/>
        <v/>
      </c>
      <c r="F17641" s="18" t="str">
        <f t="shared" si="1120"/>
        <v/>
      </c>
      <c r="G17641" s="18" t="str">
        <f t="shared" si="1121"/>
        <v/>
      </c>
      <c r="H17641" s="18" t="str">
        <f t="shared" si="1122"/>
        <v/>
      </c>
    </row>
    <row r="17642" spans="5:8" x14ac:dyDescent="0.25">
      <c r="E17642" s="18" t="str">
        <f t="shared" si="1119"/>
        <v/>
      </c>
      <c r="F17642" s="18" t="str">
        <f t="shared" si="1120"/>
        <v/>
      </c>
      <c r="G17642" s="18" t="str">
        <f t="shared" si="1121"/>
        <v/>
      </c>
      <c r="H17642" s="18" t="str">
        <f t="shared" si="1122"/>
        <v/>
      </c>
    </row>
    <row r="17643" spans="5:8" x14ac:dyDescent="0.25">
      <c r="E17643" s="18" t="str">
        <f t="shared" si="1119"/>
        <v/>
      </c>
      <c r="F17643" s="18" t="str">
        <f t="shared" si="1120"/>
        <v/>
      </c>
      <c r="G17643" s="18" t="str">
        <f t="shared" si="1121"/>
        <v/>
      </c>
      <c r="H17643" s="18" t="str">
        <f t="shared" si="1122"/>
        <v/>
      </c>
    </row>
    <row r="17644" spans="5:8" x14ac:dyDescent="0.25">
      <c r="E17644" s="18" t="str">
        <f t="shared" si="1119"/>
        <v/>
      </c>
      <c r="F17644" s="18" t="str">
        <f t="shared" si="1120"/>
        <v/>
      </c>
      <c r="G17644" s="18" t="str">
        <f t="shared" si="1121"/>
        <v/>
      </c>
      <c r="H17644" s="18" t="str">
        <f t="shared" si="1122"/>
        <v/>
      </c>
    </row>
    <row r="17645" spans="5:8" x14ac:dyDescent="0.25">
      <c r="E17645" s="18" t="str">
        <f t="shared" si="1119"/>
        <v/>
      </c>
      <c r="F17645" s="18" t="str">
        <f t="shared" si="1120"/>
        <v/>
      </c>
      <c r="G17645" s="18" t="str">
        <f t="shared" si="1121"/>
        <v/>
      </c>
      <c r="H17645" s="18" t="str">
        <f t="shared" si="1122"/>
        <v/>
      </c>
    </row>
    <row r="17646" spans="5:8" x14ac:dyDescent="0.25">
      <c r="E17646" s="18" t="str">
        <f t="shared" si="1119"/>
        <v/>
      </c>
      <c r="F17646" s="18" t="str">
        <f t="shared" si="1120"/>
        <v/>
      </c>
      <c r="G17646" s="18" t="str">
        <f t="shared" si="1121"/>
        <v/>
      </c>
      <c r="H17646" s="18" t="str">
        <f t="shared" si="1122"/>
        <v/>
      </c>
    </row>
    <row r="17647" spans="5:8" x14ac:dyDescent="0.25">
      <c r="E17647" s="18" t="str">
        <f t="shared" si="1119"/>
        <v/>
      </c>
      <c r="F17647" s="18" t="str">
        <f t="shared" si="1120"/>
        <v/>
      </c>
      <c r="G17647" s="18" t="str">
        <f t="shared" si="1121"/>
        <v/>
      </c>
      <c r="H17647" s="18" t="str">
        <f t="shared" si="1122"/>
        <v/>
      </c>
    </row>
    <row r="17648" spans="5:8" x14ac:dyDescent="0.25">
      <c r="E17648" s="18" t="str">
        <f t="shared" si="1119"/>
        <v/>
      </c>
      <c r="F17648" s="18" t="str">
        <f t="shared" si="1120"/>
        <v/>
      </c>
      <c r="G17648" s="18" t="str">
        <f t="shared" si="1121"/>
        <v/>
      </c>
      <c r="H17648" s="18" t="str">
        <f t="shared" si="1122"/>
        <v/>
      </c>
    </row>
    <row r="17649" spans="5:8" x14ac:dyDescent="0.25">
      <c r="E17649" s="18" t="str">
        <f t="shared" si="1119"/>
        <v/>
      </c>
      <c r="F17649" s="18" t="str">
        <f t="shared" si="1120"/>
        <v/>
      </c>
      <c r="G17649" s="18" t="str">
        <f t="shared" si="1121"/>
        <v/>
      </c>
      <c r="H17649" s="18" t="str">
        <f t="shared" si="1122"/>
        <v/>
      </c>
    </row>
    <row r="17650" spans="5:8" x14ac:dyDescent="0.25">
      <c r="E17650" s="18" t="str">
        <f t="shared" si="1119"/>
        <v/>
      </c>
      <c r="F17650" s="18" t="str">
        <f t="shared" si="1120"/>
        <v/>
      </c>
      <c r="G17650" s="18" t="str">
        <f t="shared" si="1121"/>
        <v/>
      </c>
      <c r="H17650" s="18" t="str">
        <f t="shared" si="1122"/>
        <v/>
      </c>
    </row>
    <row r="17651" spans="5:8" x14ac:dyDescent="0.25">
      <c r="E17651" s="18" t="str">
        <f t="shared" si="1119"/>
        <v/>
      </c>
      <c r="F17651" s="18" t="str">
        <f t="shared" si="1120"/>
        <v/>
      </c>
      <c r="G17651" s="18" t="str">
        <f t="shared" si="1121"/>
        <v/>
      </c>
      <c r="H17651" s="18" t="str">
        <f t="shared" si="1122"/>
        <v/>
      </c>
    </row>
    <row r="17652" spans="5:8" x14ac:dyDescent="0.25">
      <c r="E17652" s="18" t="str">
        <f t="shared" si="1119"/>
        <v/>
      </c>
      <c r="F17652" s="18" t="str">
        <f t="shared" si="1120"/>
        <v/>
      </c>
      <c r="G17652" s="18" t="str">
        <f t="shared" si="1121"/>
        <v/>
      </c>
      <c r="H17652" s="18" t="str">
        <f t="shared" si="1122"/>
        <v/>
      </c>
    </row>
    <row r="17653" spans="5:8" x14ac:dyDescent="0.25">
      <c r="E17653" s="18" t="str">
        <f t="shared" si="1119"/>
        <v/>
      </c>
      <c r="F17653" s="18" t="str">
        <f t="shared" si="1120"/>
        <v/>
      </c>
      <c r="G17653" s="18" t="str">
        <f t="shared" si="1121"/>
        <v/>
      </c>
      <c r="H17653" s="18" t="str">
        <f t="shared" si="1122"/>
        <v/>
      </c>
    </row>
    <row r="17654" spans="5:8" x14ac:dyDescent="0.25">
      <c r="E17654" s="18" t="str">
        <f t="shared" si="1119"/>
        <v/>
      </c>
      <c r="F17654" s="18" t="str">
        <f t="shared" si="1120"/>
        <v/>
      </c>
      <c r="G17654" s="18" t="str">
        <f t="shared" si="1121"/>
        <v/>
      </c>
      <c r="H17654" s="18" t="str">
        <f t="shared" si="1122"/>
        <v/>
      </c>
    </row>
    <row r="17655" spans="5:8" x14ac:dyDescent="0.25">
      <c r="E17655" s="18" t="str">
        <f t="shared" si="1119"/>
        <v/>
      </c>
      <c r="F17655" s="18" t="str">
        <f t="shared" si="1120"/>
        <v/>
      </c>
      <c r="G17655" s="18" t="str">
        <f t="shared" si="1121"/>
        <v/>
      </c>
      <c r="H17655" s="18" t="str">
        <f t="shared" si="1122"/>
        <v/>
      </c>
    </row>
    <row r="17656" spans="5:8" x14ac:dyDescent="0.25">
      <c r="E17656" s="18" t="str">
        <f t="shared" si="1119"/>
        <v/>
      </c>
      <c r="F17656" s="18" t="str">
        <f t="shared" si="1120"/>
        <v/>
      </c>
      <c r="G17656" s="18" t="str">
        <f t="shared" si="1121"/>
        <v/>
      </c>
      <c r="H17656" s="18" t="str">
        <f t="shared" si="1122"/>
        <v/>
      </c>
    </row>
    <row r="17657" spans="5:8" x14ac:dyDescent="0.25">
      <c r="E17657" s="18" t="str">
        <f t="shared" si="1119"/>
        <v/>
      </c>
      <c r="F17657" s="18" t="str">
        <f t="shared" si="1120"/>
        <v/>
      </c>
      <c r="G17657" s="18" t="str">
        <f t="shared" si="1121"/>
        <v/>
      </c>
      <c r="H17657" s="18" t="str">
        <f t="shared" si="1122"/>
        <v/>
      </c>
    </row>
    <row r="17658" spans="5:8" x14ac:dyDescent="0.25">
      <c r="E17658" s="18" t="str">
        <f t="shared" si="1119"/>
        <v/>
      </c>
      <c r="F17658" s="18" t="str">
        <f t="shared" si="1120"/>
        <v/>
      </c>
      <c r="G17658" s="18" t="str">
        <f t="shared" si="1121"/>
        <v/>
      </c>
      <c r="H17658" s="18" t="str">
        <f t="shared" si="1122"/>
        <v/>
      </c>
    </row>
    <row r="17659" spans="5:8" x14ac:dyDescent="0.25">
      <c r="E17659" s="18" t="str">
        <f t="shared" si="1119"/>
        <v/>
      </c>
      <c r="F17659" s="18" t="str">
        <f t="shared" si="1120"/>
        <v/>
      </c>
      <c r="G17659" s="18" t="str">
        <f t="shared" si="1121"/>
        <v/>
      </c>
      <c r="H17659" s="18" t="str">
        <f t="shared" si="1122"/>
        <v/>
      </c>
    </row>
    <row r="17660" spans="5:8" x14ac:dyDescent="0.25">
      <c r="E17660" s="18" t="str">
        <f t="shared" si="1119"/>
        <v/>
      </c>
      <c r="F17660" s="18" t="str">
        <f t="shared" si="1120"/>
        <v/>
      </c>
      <c r="G17660" s="18" t="str">
        <f t="shared" si="1121"/>
        <v/>
      </c>
      <c r="H17660" s="18" t="str">
        <f t="shared" si="1122"/>
        <v/>
      </c>
    </row>
    <row r="17661" spans="5:8" x14ac:dyDescent="0.25">
      <c r="E17661" s="18" t="str">
        <f t="shared" si="1119"/>
        <v/>
      </c>
      <c r="F17661" s="18" t="str">
        <f t="shared" si="1120"/>
        <v/>
      </c>
      <c r="G17661" s="18" t="str">
        <f t="shared" si="1121"/>
        <v/>
      </c>
      <c r="H17661" s="18" t="str">
        <f t="shared" si="1122"/>
        <v/>
      </c>
    </row>
    <row r="17662" spans="5:8" x14ac:dyDescent="0.25">
      <c r="E17662" s="18" t="str">
        <f t="shared" si="1119"/>
        <v/>
      </c>
      <c r="F17662" s="18" t="str">
        <f t="shared" si="1120"/>
        <v/>
      </c>
      <c r="G17662" s="18" t="str">
        <f t="shared" si="1121"/>
        <v/>
      </c>
      <c r="H17662" s="18" t="str">
        <f t="shared" si="1122"/>
        <v/>
      </c>
    </row>
    <row r="17663" spans="5:8" x14ac:dyDescent="0.25">
      <c r="E17663" s="18" t="str">
        <f t="shared" si="1119"/>
        <v/>
      </c>
      <c r="F17663" s="18" t="str">
        <f t="shared" si="1120"/>
        <v/>
      </c>
      <c r="G17663" s="18" t="str">
        <f t="shared" si="1121"/>
        <v/>
      </c>
      <c r="H17663" s="18" t="str">
        <f t="shared" si="1122"/>
        <v/>
      </c>
    </row>
    <row r="17664" spans="5:8" x14ac:dyDescent="0.25">
      <c r="E17664" s="18" t="str">
        <f t="shared" si="1119"/>
        <v/>
      </c>
      <c r="F17664" s="18" t="str">
        <f t="shared" si="1120"/>
        <v/>
      </c>
      <c r="G17664" s="18" t="str">
        <f t="shared" si="1121"/>
        <v/>
      </c>
      <c r="H17664" s="18" t="str">
        <f t="shared" si="1122"/>
        <v/>
      </c>
    </row>
    <row r="17665" spans="5:8" x14ac:dyDescent="0.25">
      <c r="E17665" s="18" t="str">
        <f t="shared" si="1119"/>
        <v/>
      </c>
      <c r="F17665" s="18" t="str">
        <f t="shared" si="1120"/>
        <v/>
      </c>
      <c r="G17665" s="18" t="str">
        <f t="shared" si="1121"/>
        <v/>
      </c>
      <c r="H17665" s="18" t="str">
        <f t="shared" si="1122"/>
        <v/>
      </c>
    </row>
    <row r="17666" spans="5:8" x14ac:dyDescent="0.25">
      <c r="E17666" s="18" t="str">
        <f t="shared" si="1119"/>
        <v/>
      </c>
      <c r="F17666" s="18" t="str">
        <f t="shared" si="1120"/>
        <v/>
      </c>
      <c r="G17666" s="18" t="str">
        <f t="shared" si="1121"/>
        <v/>
      </c>
      <c r="H17666" s="18" t="str">
        <f t="shared" si="1122"/>
        <v/>
      </c>
    </row>
    <row r="17667" spans="5:8" x14ac:dyDescent="0.25">
      <c r="E17667" s="18" t="str">
        <f t="shared" si="1119"/>
        <v/>
      </c>
      <c r="F17667" s="18" t="str">
        <f t="shared" si="1120"/>
        <v/>
      </c>
      <c r="G17667" s="18" t="str">
        <f t="shared" si="1121"/>
        <v/>
      </c>
      <c r="H17667" s="18" t="str">
        <f t="shared" si="1122"/>
        <v/>
      </c>
    </row>
    <row r="17668" spans="5:8" x14ac:dyDescent="0.25">
      <c r="E17668" s="18" t="str">
        <f t="shared" si="1119"/>
        <v/>
      </c>
      <c r="F17668" s="18" t="str">
        <f t="shared" si="1120"/>
        <v/>
      </c>
      <c r="G17668" s="18" t="str">
        <f t="shared" si="1121"/>
        <v/>
      </c>
      <c r="H17668" s="18" t="str">
        <f t="shared" si="1122"/>
        <v/>
      </c>
    </row>
    <row r="17669" spans="5:8" x14ac:dyDescent="0.25">
      <c r="E17669" s="18" t="str">
        <f t="shared" si="1119"/>
        <v/>
      </c>
      <c r="F17669" s="18" t="str">
        <f t="shared" si="1120"/>
        <v/>
      </c>
      <c r="G17669" s="18" t="str">
        <f t="shared" si="1121"/>
        <v/>
      </c>
      <c r="H17669" s="18" t="str">
        <f t="shared" si="1122"/>
        <v/>
      </c>
    </row>
    <row r="17670" spans="5:8" x14ac:dyDescent="0.25">
      <c r="E17670" s="18" t="str">
        <f t="shared" ref="E17670:E17733" si="1123">IF($C17670="","",IFERROR(INDEX(ItemPriceCol,MATCH($C17670,ItemName,0)),""))</f>
        <v/>
      </c>
      <c r="F17670" s="18" t="str">
        <f t="shared" ref="F17670:F17733" si="1124">IF(OR($D17670="",$E17670=""),"",$D17670*$E17670)</f>
        <v/>
      </c>
      <c r="G17670" s="18" t="str">
        <f t="shared" ref="G17670:G17733" si="1125">IF($C17670="","",IFERROR(INDEX(ItemCostCol,MATCH($C17670,ItemName,0)),""))</f>
        <v/>
      </c>
      <c r="H17670" s="18" t="str">
        <f t="shared" ref="H17670:H17733" si="1126">IF(OR($F17670="",$G17670=""),"",$F17670-$D17670*$G17670)</f>
        <v/>
      </c>
    </row>
    <row r="17671" spans="5:8" x14ac:dyDescent="0.25">
      <c r="E17671" s="18" t="str">
        <f t="shared" si="1123"/>
        <v/>
      </c>
      <c r="F17671" s="18" t="str">
        <f t="shared" si="1124"/>
        <v/>
      </c>
      <c r="G17671" s="18" t="str">
        <f t="shared" si="1125"/>
        <v/>
      </c>
      <c r="H17671" s="18" t="str">
        <f t="shared" si="1126"/>
        <v/>
      </c>
    </row>
    <row r="17672" spans="5:8" x14ac:dyDescent="0.25">
      <c r="E17672" s="18" t="str">
        <f t="shared" si="1123"/>
        <v/>
      </c>
      <c r="F17672" s="18" t="str">
        <f t="shared" si="1124"/>
        <v/>
      </c>
      <c r="G17672" s="18" t="str">
        <f t="shared" si="1125"/>
        <v/>
      </c>
      <c r="H17672" s="18" t="str">
        <f t="shared" si="1126"/>
        <v/>
      </c>
    </row>
    <row r="17673" spans="5:8" x14ac:dyDescent="0.25">
      <c r="E17673" s="18" t="str">
        <f t="shared" si="1123"/>
        <v/>
      </c>
      <c r="F17673" s="18" t="str">
        <f t="shared" si="1124"/>
        <v/>
      </c>
      <c r="G17673" s="18" t="str">
        <f t="shared" si="1125"/>
        <v/>
      </c>
      <c r="H17673" s="18" t="str">
        <f t="shared" si="1126"/>
        <v/>
      </c>
    </row>
    <row r="17674" spans="5:8" x14ac:dyDescent="0.25">
      <c r="E17674" s="18" t="str">
        <f t="shared" si="1123"/>
        <v/>
      </c>
      <c r="F17674" s="18" t="str">
        <f t="shared" si="1124"/>
        <v/>
      </c>
      <c r="G17674" s="18" t="str">
        <f t="shared" si="1125"/>
        <v/>
      </c>
      <c r="H17674" s="18" t="str">
        <f t="shared" si="1126"/>
        <v/>
      </c>
    </row>
    <row r="17675" spans="5:8" x14ac:dyDescent="0.25">
      <c r="E17675" s="18" t="str">
        <f t="shared" si="1123"/>
        <v/>
      </c>
      <c r="F17675" s="18" t="str">
        <f t="shared" si="1124"/>
        <v/>
      </c>
      <c r="G17675" s="18" t="str">
        <f t="shared" si="1125"/>
        <v/>
      </c>
      <c r="H17675" s="18" t="str">
        <f t="shared" si="1126"/>
        <v/>
      </c>
    </row>
    <row r="17676" spans="5:8" x14ac:dyDescent="0.25">
      <c r="E17676" s="18" t="str">
        <f t="shared" si="1123"/>
        <v/>
      </c>
      <c r="F17676" s="18" t="str">
        <f t="shared" si="1124"/>
        <v/>
      </c>
      <c r="G17676" s="18" t="str">
        <f t="shared" si="1125"/>
        <v/>
      </c>
      <c r="H17676" s="18" t="str">
        <f t="shared" si="1126"/>
        <v/>
      </c>
    </row>
    <row r="17677" spans="5:8" x14ac:dyDescent="0.25">
      <c r="E17677" s="18" t="str">
        <f t="shared" si="1123"/>
        <v/>
      </c>
      <c r="F17677" s="18" t="str">
        <f t="shared" si="1124"/>
        <v/>
      </c>
      <c r="G17677" s="18" t="str">
        <f t="shared" si="1125"/>
        <v/>
      </c>
      <c r="H17677" s="18" t="str">
        <f t="shared" si="1126"/>
        <v/>
      </c>
    </row>
    <row r="17678" spans="5:8" x14ac:dyDescent="0.25">
      <c r="E17678" s="18" t="str">
        <f t="shared" si="1123"/>
        <v/>
      </c>
      <c r="F17678" s="18" t="str">
        <f t="shared" si="1124"/>
        <v/>
      </c>
      <c r="G17678" s="18" t="str">
        <f t="shared" si="1125"/>
        <v/>
      </c>
      <c r="H17678" s="18" t="str">
        <f t="shared" si="1126"/>
        <v/>
      </c>
    </row>
    <row r="17679" spans="5:8" x14ac:dyDescent="0.25">
      <c r="E17679" s="18" t="str">
        <f t="shared" si="1123"/>
        <v/>
      </c>
      <c r="F17679" s="18" t="str">
        <f t="shared" si="1124"/>
        <v/>
      </c>
      <c r="G17679" s="18" t="str">
        <f t="shared" si="1125"/>
        <v/>
      </c>
      <c r="H17679" s="18" t="str">
        <f t="shared" si="1126"/>
        <v/>
      </c>
    </row>
    <row r="17680" spans="5:8" x14ac:dyDescent="0.25">
      <c r="E17680" s="18" t="str">
        <f t="shared" si="1123"/>
        <v/>
      </c>
      <c r="F17680" s="18" t="str">
        <f t="shared" si="1124"/>
        <v/>
      </c>
      <c r="G17680" s="18" t="str">
        <f t="shared" si="1125"/>
        <v/>
      </c>
      <c r="H17680" s="18" t="str">
        <f t="shared" si="1126"/>
        <v/>
      </c>
    </row>
    <row r="17681" spans="5:8" x14ac:dyDescent="0.25">
      <c r="E17681" s="18" t="str">
        <f t="shared" si="1123"/>
        <v/>
      </c>
      <c r="F17681" s="18" t="str">
        <f t="shared" si="1124"/>
        <v/>
      </c>
      <c r="G17681" s="18" t="str">
        <f t="shared" si="1125"/>
        <v/>
      </c>
      <c r="H17681" s="18" t="str">
        <f t="shared" si="1126"/>
        <v/>
      </c>
    </row>
    <row r="17682" spans="5:8" x14ac:dyDescent="0.25">
      <c r="E17682" s="18" t="str">
        <f t="shared" si="1123"/>
        <v/>
      </c>
      <c r="F17682" s="18" t="str">
        <f t="shared" si="1124"/>
        <v/>
      </c>
      <c r="G17682" s="18" t="str">
        <f t="shared" si="1125"/>
        <v/>
      </c>
      <c r="H17682" s="18" t="str">
        <f t="shared" si="1126"/>
        <v/>
      </c>
    </row>
    <row r="17683" spans="5:8" x14ac:dyDescent="0.25">
      <c r="E17683" s="18" t="str">
        <f t="shared" si="1123"/>
        <v/>
      </c>
      <c r="F17683" s="18" t="str">
        <f t="shared" si="1124"/>
        <v/>
      </c>
      <c r="G17683" s="18" t="str">
        <f t="shared" si="1125"/>
        <v/>
      </c>
      <c r="H17683" s="18" t="str">
        <f t="shared" si="1126"/>
        <v/>
      </c>
    </row>
    <row r="17684" spans="5:8" x14ac:dyDescent="0.25">
      <c r="E17684" s="18" t="str">
        <f t="shared" si="1123"/>
        <v/>
      </c>
      <c r="F17684" s="18" t="str">
        <f t="shared" si="1124"/>
        <v/>
      </c>
      <c r="G17684" s="18" t="str">
        <f t="shared" si="1125"/>
        <v/>
      </c>
      <c r="H17684" s="18" t="str">
        <f t="shared" si="1126"/>
        <v/>
      </c>
    </row>
    <row r="17685" spans="5:8" x14ac:dyDescent="0.25">
      <c r="E17685" s="18" t="str">
        <f t="shared" si="1123"/>
        <v/>
      </c>
      <c r="F17685" s="18" t="str">
        <f t="shared" si="1124"/>
        <v/>
      </c>
      <c r="G17685" s="18" t="str">
        <f t="shared" si="1125"/>
        <v/>
      </c>
      <c r="H17685" s="18" t="str">
        <f t="shared" si="1126"/>
        <v/>
      </c>
    </row>
    <row r="17686" spans="5:8" x14ac:dyDescent="0.25">
      <c r="E17686" s="18" t="str">
        <f t="shared" si="1123"/>
        <v/>
      </c>
      <c r="F17686" s="18" t="str">
        <f t="shared" si="1124"/>
        <v/>
      </c>
      <c r="G17686" s="18" t="str">
        <f t="shared" si="1125"/>
        <v/>
      </c>
      <c r="H17686" s="18" t="str">
        <f t="shared" si="1126"/>
        <v/>
      </c>
    </row>
    <row r="17687" spans="5:8" x14ac:dyDescent="0.25">
      <c r="E17687" s="18" t="str">
        <f t="shared" si="1123"/>
        <v/>
      </c>
      <c r="F17687" s="18" t="str">
        <f t="shared" si="1124"/>
        <v/>
      </c>
      <c r="G17687" s="18" t="str">
        <f t="shared" si="1125"/>
        <v/>
      </c>
      <c r="H17687" s="18" t="str">
        <f t="shared" si="1126"/>
        <v/>
      </c>
    </row>
    <row r="17688" spans="5:8" x14ac:dyDescent="0.25">
      <c r="E17688" s="18" t="str">
        <f t="shared" si="1123"/>
        <v/>
      </c>
      <c r="F17688" s="18" t="str">
        <f t="shared" si="1124"/>
        <v/>
      </c>
      <c r="G17688" s="18" t="str">
        <f t="shared" si="1125"/>
        <v/>
      </c>
      <c r="H17688" s="18" t="str">
        <f t="shared" si="1126"/>
        <v/>
      </c>
    </row>
    <row r="17689" spans="5:8" x14ac:dyDescent="0.25">
      <c r="E17689" s="18" t="str">
        <f t="shared" si="1123"/>
        <v/>
      </c>
      <c r="F17689" s="18" t="str">
        <f t="shared" si="1124"/>
        <v/>
      </c>
      <c r="G17689" s="18" t="str">
        <f t="shared" si="1125"/>
        <v/>
      </c>
      <c r="H17689" s="18" t="str">
        <f t="shared" si="1126"/>
        <v/>
      </c>
    </row>
    <row r="17690" spans="5:8" x14ac:dyDescent="0.25">
      <c r="E17690" s="18" t="str">
        <f t="shared" si="1123"/>
        <v/>
      </c>
      <c r="F17690" s="18" t="str">
        <f t="shared" si="1124"/>
        <v/>
      </c>
      <c r="G17690" s="18" t="str">
        <f t="shared" si="1125"/>
        <v/>
      </c>
      <c r="H17690" s="18" t="str">
        <f t="shared" si="1126"/>
        <v/>
      </c>
    </row>
    <row r="17691" spans="5:8" x14ac:dyDescent="0.25">
      <c r="E17691" s="18" t="str">
        <f t="shared" si="1123"/>
        <v/>
      </c>
      <c r="F17691" s="18" t="str">
        <f t="shared" si="1124"/>
        <v/>
      </c>
      <c r="G17691" s="18" t="str">
        <f t="shared" si="1125"/>
        <v/>
      </c>
      <c r="H17691" s="18" t="str">
        <f t="shared" si="1126"/>
        <v/>
      </c>
    </row>
    <row r="17692" spans="5:8" x14ac:dyDescent="0.25">
      <c r="E17692" s="18" t="str">
        <f t="shared" si="1123"/>
        <v/>
      </c>
      <c r="F17692" s="18" t="str">
        <f t="shared" si="1124"/>
        <v/>
      </c>
      <c r="G17692" s="18" t="str">
        <f t="shared" si="1125"/>
        <v/>
      </c>
      <c r="H17692" s="18" t="str">
        <f t="shared" si="1126"/>
        <v/>
      </c>
    </row>
    <row r="17693" spans="5:8" x14ac:dyDescent="0.25">
      <c r="E17693" s="18" t="str">
        <f t="shared" si="1123"/>
        <v/>
      </c>
      <c r="F17693" s="18" t="str">
        <f t="shared" si="1124"/>
        <v/>
      </c>
      <c r="G17693" s="18" t="str">
        <f t="shared" si="1125"/>
        <v/>
      </c>
      <c r="H17693" s="18" t="str">
        <f t="shared" si="1126"/>
        <v/>
      </c>
    </row>
    <row r="17694" spans="5:8" x14ac:dyDescent="0.25">
      <c r="E17694" s="18" t="str">
        <f t="shared" si="1123"/>
        <v/>
      </c>
      <c r="F17694" s="18" t="str">
        <f t="shared" si="1124"/>
        <v/>
      </c>
      <c r="G17694" s="18" t="str">
        <f t="shared" si="1125"/>
        <v/>
      </c>
      <c r="H17694" s="18" t="str">
        <f t="shared" si="1126"/>
        <v/>
      </c>
    </row>
    <row r="17695" spans="5:8" x14ac:dyDescent="0.25">
      <c r="E17695" s="18" t="str">
        <f t="shared" si="1123"/>
        <v/>
      </c>
      <c r="F17695" s="18" t="str">
        <f t="shared" si="1124"/>
        <v/>
      </c>
      <c r="G17695" s="18" t="str">
        <f t="shared" si="1125"/>
        <v/>
      </c>
      <c r="H17695" s="18" t="str">
        <f t="shared" si="1126"/>
        <v/>
      </c>
    </row>
    <row r="17696" spans="5:8" x14ac:dyDescent="0.25">
      <c r="E17696" s="18" t="str">
        <f t="shared" si="1123"/>
        <v/>
      </c>
      <c r="F17696" s="18" t="str">
        <f t="shared" si="1124"/>
        <v/>
      </c>
      <c r="G17696" s="18" t="str">
        <f t="shared" si="1125"/>
        <v/>
      </c>
      <c r="H17696" s="18" t="str">
        <f t="shared" si="1126"/>
        <v/>
      </c>
    </row>
    <row r="17697" spans="5:8" x14ac:dyDescent="0.25">
      <c r="E17697" s="18" t="str">
        <f t="shared" si="1123"/>
        <v/>
      </c>
      <c r="F17697" s="18" t="str">
        <f t="shared" si="1124"/>
        <v/>
      </c>
      <c r="G17697" s="18" t="str">
        <f t="shared" si="1125"/>
        <v/>
      </c>
      <c r="H17697" s="18" t="str">
        <f t="shared" si="1126"/>
        <v/>
      </c>
    </row>
    <row r="17698" spans="5:8" x14ac:dyDescent="0.25">
      <c r="E17698" s="18" t="str">
        <f t="shared" si="1123"/>
        <v/>
      </c>
      <c r="F17698" s="18" t="str">
        <f t="shared" si="1124"/>
        <v/>
      </c>
      <c r="G17698" s="18" t="str">
        <f t="shared" si="1125"/>
        <v/>
      </c>
      <c r="H17698" s="18" t="str">
        <f t="shared" si="1126"/>
        <v/>
      </c>
    </row>
    <row r="17699" spans="5:8" x14ac:dyDescent="0.25">
      <c r="E17699" s="18" t="str">
        <f t="shared" si="1123"/>
        <v/>
      </c>
      <c r="F17699" s="18" t="str">
        <f t="shared" si="1124"/>
        <v/>
      </c>
      <c r="G17699" s="18" t="str">
        <f t="shared" si="1125"/>
        <v/>
      </c>
      <c r="H17699" s="18" t="str">
        <f t="shared" si="1126"/>
        <v/>
      </c>
    </row>
    <row r="17700" spans="5:8" x14ac:dyDescent="0.25">
      <c r="E17700" s="18" t="str">
        <f t="shared" si="1123"/>
        <v/>
      </c>
      <c r="F17700" s="18" t="str">
        <f t="shared" si="1124"/>
        <v/>
      </c>
      <c r="G17700" s="18" t="str">
        <f t="shared" si="1125"/>
        <v/>
      </c>
      <c r="H17700" s="18" t="str">
        <f t="shared" si="1126"/>
        <v/>
      </c>
    </row>
    <row r="17701" spans="5:8" x14ac:dyDescent="0.25">
      <c r="E17701" s="18" t="str">
        <f t="shared" si="1123"/>
        <v/>
      </c>
      <c r="F17701" s="18" t="str">
        <f t="shared" si="1124"/>
        <v/>
      </c>
      <c r="G17701" s="18" t="str">
        <f t="shared" si="1125"/>
        <v/>
      </c>
      <c r="H17701" s="18" t="str">
        <f t="shared" si="1126"/>
        <v/>
      </c>
    </row>
    <row r="17702" spans="5:8" x14ac:dyDescent="0.25">
      <c r="E17702" s="18" t="str">
        <f t="shared" si="1123"/>
        <v/>
      </c>
      <c r="F17702" s="18" t="str">
        <f t="shared" si="1124"/>
        <v/>
      </c>
      <c r="G17702" s="18" t="str">
        <f t="shared" si="1125"/>
        <v/>
      </c>
      <c r="H17702" s="18" t="str">
        <f t="shared" si="1126"/>
        <v/>
      </c>
    </row>
    <row r="17703" spans="5:8" x14ac:dyDescent="0.25">
      <c r="E17703" s="18" t="str">
        <f t="shared" si="1123"/>
        <v/>
      </c>
      <c r="F17703" s="18" t="str">
        <f t="shared" si="1124"/>
        <v/>
      </c>
      <c r="G17703" s="18" t="str">
        <f t="shared" si="1125"/>
        <v/>
      </c>
      <c r="H17703" s="18" t="str">
        <f t="shared" si="1126"/>
        <v/>
      </c>
    </row>
    <row r="17704" spans="5:8" x14ac:dyDescent="0.25">
      <c r="E17704" s="18" t="str">
        <f t="shared" si="1123"/>
        <v/>
      </c>
      <c r="F17704" s="18" t="str">
        <f t="shared" si="1124"/>
        <v/>
      </c>
      <c r="G17704" s="18" t="str">
        <f t="shared" si="1125"/>
        <v/>
      </c>
      <c r="H17704" s="18" t="str">
        <f t="shared" si="1126"/>
        <v/>
      </c>
    </row>
    <row r="17705" spans="5:8" x14ac:dyDescent="0.25">
      <c r="E17705" s="18" t="str">
        <f t="shared" si="1123"/>
        <v/>
      </c>
      <c r="F17705" s="18" t="str">
        <f t="shared" si="1124"/>
        <v/>
      </c>
      <c r="G17705" s="18" t="str">
        <f t="shared" si="1125"/>
        <v/>
      </c>
      <c r="H17705" s="18" t="str">
        <f t="shared" si="1126"/>
        <v/>
      </c>
    </row>
    <row r="17706" spans="5:8" x14ac:dyDescent="0.25">
      <c r="E17706" s="18" t="str">
        <f t="shared" si="1123"/>
        <v/>
      </c>
      <c r="F17706" s="18" t="str">
        <f t="shared" si="1124"/>
        <v/>
      </c>
      <c r="G17706" s="18" t="str">
        <f t="shared" si="1125"/>
        <v/>
      </c>
      <c r="H17706" s="18" t="str">
        <f t="shared" si="1126"/>
        <v/>
      </c>
    </row>
    <row r="17707" spans="5:8" x14ac:dyDescent="0.25">
      <c r="E17707" s="18" t="str">
        <f t="shared" si="1123"/>
        <v/>
      </c>
      <c r="F17707" s="18" t="str">
        <f t="shared" si="1124"/>
        <v/>
      </c>
      <c r="G17707" s="18" t="str">
        <f t="shared" si="1125"/>
        <v/>
      </c>
      <c r="H17707" s="18" t="str">
        <f t="shared" si="1126"/>
        <v/>
      </c>
    </row>
    <row r="17708" spans="5:8" x14ac:dyDescent="0.25">
      <c r="E17708" s="18" t="str">
        <f t="shared" si="1123"/>
        <v/>
      </c>
      <c r="F17708" s="18" t="str">
        <f t="shared" si="1124"/>
        <v/>
      </c>
      <c r="G17708" s="18" t="str">
        <f t="shared" si="1125"/>
        <v/>
      </c>
      <c r="H17708" s="18" t="str">
        <f t="shared" si="1126"/>
        <v/>
      </c>
    </row>
    <row r="17709" spans="5:8" x14ac:dyDescent="0.25">
      <c r="E17709" s="18" t="str">
        <f t="shared" si="1123"/>
        <v/>
      </c>
      <c r="F17709" s="18" t="str">
        <f t="shared" si="1124"/>
        <v/>
      </c>
      <c r="G17709" s="18" t="str">
        <f t="shared" si="1125"/>
        <v/>
      </c>
      <c r="H17709" s="18" t="str">
        <f t="shared" si="1126"/>
        <v/>
      </c>
    </row>
    <row r="17710" spans="5:8" x14ac:dyDescent="0.25">
      <c r="E17710" s="18" t="str">
        <f t="shared" si="1123"/>
        <v/>
      </c>
      <c r="F17710" s="18" t="str">
        <f t="shared" si="1124"/>
        <v/>
      </c>
      <c r="G17710" s="18" t="str">
        <f t="shared" si="1125"/>
        <v/>
      </c>
      <c r="H17710" s="18" t="str">
        <f t="shared" si="1126"/>
        <v/>
      </c>
    </row>
    <row r="17711" spans="5:8" x14ac:dyDescent="0.25">
      <c r="E17711" s="18" t="str">
        <f t="shared" si="1123"/>
        <v/>
      </c>
      <c r="F17711" s="18" t="str">
        <f t="shared" si="1124"/>
        <v/>
      </c>
      <c r="G17711" s="18" t="str">
        <f t="shared" si="1125"/>
        <v/>
      </c>
      <c r="H17711" s="18" t="str">
        <f t="shared" si="1126"/>
        <v/>
      </c>
    </row>
    <row r="17712" spans="5:8" x14ac:dyDescent="0.25">
      <c r="E17712" s="18" t="str">
        <f t="shared" si="1123"/>
        <v/>
      </c>
      <c r="F17712" s="18" t="str">
        <f t="shared" si="1124"/>
        <v/>
      </c>
      <c r="G17712" s="18" t="str">
        <f t="shared" si="1125"/>
        <v/>
      </c>
      <c r="H17712" s="18" t="str">
        <f t="shared" si="1126"/>
        <v/>
      </c>
    </row>
    <row r="17713" spans="5:8" x14ac:dyDescent="0.25">
      <c r="E17713" s="18" t="str">
        <f t="shared" si="1123"/>
        <v/>
      </c>
      <c r="F17713" s="18" t="str">
        <f t="shared" si="1124"/>
        <v/>
      </c>
      <c r="G17713" s="18" t="str">
        <f t="shared" si="1125"/>
        <v/>
      </c>
      <c r="H17713" s="18" t="str">
        <f t="shared" si="1126"/>
        <v/>
      </c>
    </row>
    <row r="17714" spans="5:8" x14ac:dyDescent="0.25">
      <c r="E17714" s="18" t="str">
        <f t="shared" si="1123"/>
        <v/>
      </c>
      <c r="F17714" s="18" t="str">
        <f t="shared" si="1124"/>
        <v/>
      </c>
      <c r="G17714" s="18" t="str">
        <f t="shared" si="1125"/>
        <v/>
      </c>
      <c r="H17714" s="18" t="str">
        <f t="shared" si="1126"/>
        <v/>
      </c>
    </row>
    <row r="17715" spans="5:8" x14ac:dyDescent="0.25">
      <c r="E17715" s="18" t="str">
        <f t="shared" si="1123"/>
        <v/>
      </c>
      <c r="F17715" s="18" t="str">
        <f t="shared" si="1124"/>
        <v/>
      </c>
      <c r="G17715" s="18" t="str">
        <f t="shared" si="1125"/>
        <v/>
      </c>
      <c r="H17715" s="18" t="str">
        <f t="shared" si="1126"/>
        <v/>
      </c>
    </row>
    <row r="17716" spans="5:8" x14ac:dyDescent="0.25">
      <c r="E17716" s="18" t="str">
        <f t="shared" si="1123"/>
        <v/>
      </c>
      <c r="F17716" s="18" t="str">
        <f t="shared" si="1124"/>
        <v/>
      </c>
      <c r="G17716" s="18" t="str">
        <f t="shared" si="1125"/>
        <v/>
      </c>
      <c r="H17716" s="18" t="str">
        <f t="shared" si="1126"/>
        <v/>
      </c>
    </row>
    <row r="17717" spans="5:8" x14ac:dyDescent="0.25">
      <c r="E17717" s="18" t="str">
        <f t="shared" si="1123"/>
        <v/>
      </c>
      <c r="F17717" s="18" t="str">
        <f t="shared" si="1124"/>
        <v/>
      </c>
      <c r="G17717" s="18" t="str">
        <f t="shared" si="1125"/>
        <v/>
      </c>
      <c r="H17717" s="18" t="str">
        <f t="shared" si="1126"/>
        <v/>
      </c>
    </row>
    <row r="17718" spans="5:8" x14ac:dyDescent="0.25">
      <c r="E17718" s="18" t="str">
        <f t="shared" si="1123"/>
        <v/>
      </c>
      <c r="F17718" s="18" t="str">
        <f t="shared" si="1124"/>
        <v/>
      </c>
      <c r="G17718" s="18" t="str">
        <f t="shared" si="1125"/>
        <v/>
      </c>
      <c r="H17718" s="18" t="str">
        <f t="shared" si="1126"/>
        <v/>
      </c>
    </row>
    <row r="17719" spans="5:8" x14ac:dyDescent="0.25">
      <c r="E17719" s="18" t="str">
        <f t="shared" si="1123"/>
        <v/>
      </c>
      <c r="F17719" s="18" t="str">
        <f t="shared" si="1124"/>
        <v/>
      </c>
      <c r="G17719" s="18" t="str">
        <f t="shared" si="1125"/>
        <v/>
      </c>
      <c r="H17719" s="18" t="str">
        <f t="shared" si="1126"/>
        <v/>
      </c>
    </row>
    <row r="17720" spans="5:8" x14ac:dyDescent="0.25">
      <c r="E17720" s="18" t="str">
        <f t="shared" si="1123"/>
        <v/>
      </c>
      <c r="F17720" s="18" t="str">
        <f t="shared" si="1124"/>
        <v/>
      </c>
      <c r="G17720" s="18" t="str">
        <f t="shared" si="1125"/>
        <v/>
      </c>
      <c r="H17720" s="18" t="str">
        <f t="shared" si="1126"/>
        <v/>
      </c>
    </row>
    <row r="17721" spans="5:8" x14ac:dyDescent="0.25">
      <c r="E17721" s="18" t="str">
        <f t="shared" si="1123"/>
        <v/>
      </c>
      <c r="F17721" s="18" t="str">
        <f t="shared" si="1124"/>
        <v/>
      </c>
      <c r="G17721" s="18" t="str">
        <f t="shared" si="1125"/>
        <v/>
      </c>
      <c r="H17721" s="18" t="str">
        <f t="shared" si="1126"/>
        <v/>
      </c>
    </row>
    <row r="17722" spans="5:8" x14ac:dyDescent="0.25">
      <c r="E17722" s="18" t="str">
        <f t="shared" si="1123"/>
        <v/>
      </c>
      <c r="F17722" s="18" t="str">
        <f t="shared" si="1124"/>
        <v/>
      </c>
      <c r="G17722" s="18" t="str">
        <f t="shared" si="1125"/>
        <v/>
      </c>
      <c r="H17722" s="18" t="str">
        <f t="shared" si="1126"/>
        <v/>
      </c>
    </row>
    <row r="17723" spans="5:8" x14ac:dyDescent="0.25">
      <c r="E17723" s="18" t="str">
        <f t="shared" si="1123"/>
        <v/>
      </c>
      <c r="F17723" s="18" t="str">
        <f t="shared" si="1124"/>
        <v/>
      </c>
      <c r="G17723" s="18" t="str">
        <f t="shared" si="1125"/>
        <v/>
      </c>
      <c r="H17723" s="18" t="str">
        <f t="shared" si="1126"/>
        <v/>
      </c>
    </row>
    <row r="17724" spans="5:8" x14ac:dyDescent="0.25">
      <c r="E17724" s="18" t="str">
        <f t="shared" si="1123"/>
        <v/>
      </c>
      <c r="F17724" s="18" t="str">
        <f t="shared" si="1124"/>
        <v/>
      </c>
      <c r="G17724" s="18" t="str">
        <f t="shared" si="1125"/>
        <v/>
      </c>
      <c r="H17724" s="18" t="str">
        <f t="shared" si="1126"/>
        <v/>
      </c>
    </row>
    <row r="17725" spans="5:8" x14ac:dyDescent="0.25">
      <c r="E17725" s="18" t="str">
        <f t="shared" si="1123"/>
        <v/>
      </c>
      <c r="F17725" s="18" t="str">
        <f t="shared" si="1124"/>
        <v/>
      </c>
      <c r="G17725" s="18" t="str">
        <f t="shared" si="1125"/>
        <v/>
      </c>
      <c r="H17725" s="18" t="str">
        <f t="shared" si="1126"/>
        <v/>
      </c>
    </row>
    <row r="17726" spans="5:8" x14ac:dyDescent="0.25">
      <c r="E17726" s="18" t="str">
        <f t="shared" si="1123"/>
        <v/>
      </c>
      <c r="F17726" s="18" t="str">
        <f t="shared" si="1124"/>
        <v/>
      </c>
      <c r="G17726" s="18" t="str">
        <f t="shared" si="1125"/>
        <v/>
      </c>
      <c r="H17726" s="18" t="str">
        <f t="shared" si="1126"/>
        <v/>
      </c>
    </row>
    <row r="17727" spans="5:8" x14ac:dyDescent="0.25">
      <c r="E17727" s="18" t="str">
        <f t="shared" si="1123"/>
        <v/>
      </c>
      <c r="F17727" s="18" t="str">
        <f t="shared" si="1124"/>
        <v/>
      </c>
      <c r="G17727" s="18" t="str">
        <f t="shared" si="1125"/>
        <v/>
      </c>
      <c r="H17727" s="18" t="str">
        <f t="shared" si="1126"/>
        <v/>
      </c>
    </row>
    <row r="17728" spans="5:8" x14ac:dyDescent="0.25">
      <c r="E17728" s="18" t="str">
        <f t="shared" si="1123"/>
        <v/>
      </c>
      <c r="F17728" s="18" t="str">
        <f t="shared" si="1124"/>
        <v/>
      </c>
      <c r="G17728" s="18" t="str">
        <f t="shared" si="1125"/>
        <v/>
      </c>
      <c r="H17728" s="18" t="str">
        <f t="shared" si="1126"/>
        <v/>
      </c>
    </row>
    <row r="17729" spans="5:8" x14ac:dyDescent="0.25">
      <c r="E17729" s="18" t="str">
        <f t="shared" si="1123"/>
        <v/>
      </c>
      <c r="F17729" s="18" t="str">
        <f t="shared" si="1124"/>
        <v/>
      </c>
      <c r="G17729" s="18" t="str">
        <f t="shared" si="1125"/>
        <v/>
      </c>
      <c r="H17729" s="18" t="str">
        <f t="shared" si="1126"/>
        <v/>
      </c>
    </row>
    <row r="17730" spans="5:8" x14ac:dyDescent="0.25">
      <c r="E17730" s="18" t="str">
        <f t="shared" si="1123"/>
        <v/>
      </c>
      <c r="F17730" s="18" t="str">
        <f t="shared" si="1124"/>
        <v/>
      </c>
      <c r="G17730" s="18" t="str">
        <f t="shared" si="1125"/>
        <v/>
      </c>
      <c r="H17730" s="18" t="str">
        <f t="shared" si="1126"/>
        <v/>
      </c>
    </row>
    <row r="17731" spans="5:8" x14ac:dyDescent="0.25">
      <c r="E17731" s="18" t="str">
        <f t="shared" si="1123"/>
        <v/>
      </c>
      <c r="F17731" s="18" t="str">
        <f t="shared" si="1124"/>
        <v/>
      </c>
      <c r="G17731" s="18" t="str">
        <f t="shared" si="1125"/>
        <v/>
      </c>
      <c r="H17731" s="18" t="str">
        <f t="shared" si="1126"/>
        <v/>
      </c>
    </row>
    <row r="17732" spans="5:8" x14ac:dyDescent="0.25">
      <c r="E17732" s="18" t="str">
        <f t="shared" si="1123"/>
        <v/>
      </c>
      <c r="F17732" s="18" t="str">
        <f t="shared" si="1124"/>
        <v/>
      </c>
      <c r="G17732" s="18" t="str">
        <f t="shared" si="1125"/>
        <v/>
      </c>
      <c r="H17732" s="18" t="str">
        <f t="shared" si="1126"/>
        <v/>
      </c>
    </row>
    <row r="17733" spans="5:8" x14ac:dyDescent="0.25">
      <c r="E17733" s="18" t="str">
        <f t="shared" si="1123"/>
        <v/>
      </c>
      <c r="F17733" s="18" t="str">
        <f t="shared" si="1124"/>
        <v/>
      </c>
      <c r="G17733" s="18" t="str">
        <f t="shared" si="1125"/>
        <v/>
      </c>
      <c r="H17733" s="18" t="str">
        <f t="shared" si="1126"/>
        <v/>
      </c>
    </row>
    <row r="17734" spans="5:8" x14ac:dyDescent="0.25">
      <c r="E17734" s="18" t="str">
        <f t="shared" ref="E17734:E17797" si="1127">IF($C17734="","",IFERROR(INDEX(ItemPriceCol,MATCH($C17734,ItemName,0)),""))</f>
        <v/>
      </c>
      <c r="F17734" s="18" t="str">
        <f t="shared" ref="F17734:F17797" si="1128">IF(OR($D17734="",$E17734=""),"",$D17734*$E17734)</f>
        <v/>
      </c>
      <c r="G17734" s="18" t="str">
        <f t="shared" ref="G17734:G17797" si="1129">IF($C17734="","",IFERROR(INDEX(ItemCostCol,MATCH($C17734,ItemName,0)),""))</f>
        <v/>
      </c>
      <c r="H17734" s="18" t="str">
        <f t="shared" ref="H17734:H17797" si="1130">IF(OR($F17734="",$G17734=""),"",$F17734-$D17734*$G17734)</f>
        <v/>
      </c>
    </row>
    <row r="17735" spans="5:8" x14ac:dyDescent="0.25">
      <c r="E17735" s="18" t="str">
        <f t="shared" si="1127"/>
        <v/>
      </c>
      <c r="F17735" s="18" t="str">
        <f t="shared" si="1128"/>
        <v/>
      </c>
      <c r="G17735" s="18" t="str">
        <f t="shared" si="1129"/>
        <v/>
      </c>
      <c r="H17735" s="18" t="str">
        <f t="shared" si="1130"/>
        <v/>
      </c>
    </row>
    <row r="17736" spans="5:8" x14ac:dyDescent="0.25">
      <c r="E17736" s="18" t="str">
        <f t="shared" si="1127"/>
        <v/>
      </c>
      <c r="F17736" s="18" t="str">
        <f t="shared" si="1128"/>
        <v/>
      </c>
      <c r="G17736" s="18" t="str">
        <f t="shared" si="1129"/>
        <v/>
      </c>
      <c r="H17736" s="18" t="str">
        <f t="shared" si="1130"/>
        <v/>
      </c>
    </row>
    <row r="17737" spans="5:8" x14ac:dyDescent="0.25">
      <c r="E17737" s="18" t="str">
        <f t="shared" si="1127"/>
        <v/>
      </c>
      <c r="F17737" s="18" t="str">
        <f t="shared" si="1128"/>
        <v/>
      </c>
      <c r="G17737" s="18" t="str">
        <f t="shared" si="1129"/>
        <v/>
      </c>
      <c r="H17737" s="18" t="str">
        <f t="shared" si="1130"/>
        <v/>
      </c>
    </row>
    <row r="17738" spans="5:8" x14ac:dyDescent="0.25">
      <c r="E17738" s="18" t="str">
        <f t="shared" si="1127"/>
        <v/>
      </c>
      <c r="F17738" s="18" t="str">
        <f t="shared" si="1128"/>
        <v/>
      </c>
      <c r="G17738" s="18" t="str">
        <f t="shared" si="1129"/>
        <v/>
      </c>
      <c r="H17738" s="18" t="str">
        <f t="shared" si="1130"/>
        <v/>
      </c>
    </row>
    <row r="17739" spans="5:8" x14ac:dyDescent="0.25">
      <c r="E17739" s="18" t="str">
        <f t="shared" si="1127"/>
        <v/>
      </c>
      <c r="F17739" s="18" t="str">
        <f t="shared" si="1128"/>
        <v/>
      </c>
      <c r="G17739" s="18" t="str">
        <f t="shared" si="1129"/>
        <v/>
      </c>
      <c r="H17739" s="18" t="str">
        <f t="shared" si="1130"/>
        <v/>
      </c>
    </row>
    <row r="17740" spans="5:8" x14ac:dyDescent="0.25">
      <c r="E17740" s="18" t="str">
        <f t="shared" si="1127"/>
        <v/>
      </c>
      <c r="F17740" s="18" t="str">
        <f t="shared" si="1128"/>
        <v/>
      </c>
      <c r="G17740" s="18" t="str">
        <f t="shared" si="1129"/>
        <v/>
      </c>
      <c r="H17740" s="18" t="str">
        <f t="shared" si="1130"/>
        <v/>
      </c>
    </row>
    <row r="17741" spans="5:8" x14ac:dyDescent="0.25">
      <c r="E17741" s="18" t="str">
        <f t="shared" si="1127"/>
        <v/>
      </c>
      <c r="F17741" s="18" t="str">
        <f t="shared" si="1128"/>
        <v/>
      </c>
      <c r="G17741" s="18" t="str">
        <f t="shared" si="1129"/>
        <v/>
      </c>
      <c r="H17741" s="18" t="str">
        <f t="shared" si="1130"/>
        <v/>
      </c>
    </row>
    <row r="17742" spans="5:8" x14ac:dyDescent="0.25">
      <c r="E17742" s="18" t="str">
        <f t="shared" si="1127"/>
        <v/>
      </c>
      <c r="F17742" s="18" t="str">
        <f t="shared" si="1128"/>
        <v/>
      </c>
      <c r="G17742" s="18" t="str">
        <f t="shared" si="1129"/>
        <v/>
      </c>
      <c r="H17742" s="18" t="str">
        <f t="shared" si="1130"/>
        <v/>
      </c>
    </row>
    <row r="17743" spans="5:8" x14ac:dyDescent="0.25">
      <c r="E17743" s="18" t="str">
        <f t="shared" si="1127"/>
        <v/>
      </c>
      <c r="F17743" s="18" t="str">
        <f t="shared" si="1128"/>
        <v/>
      </c>
      <c r="G17743" s="18" t="str">
        <f t="shared" si="1129"/>
        <v/>
      </c>
      <c r="H17743" s="18" t="str">
        <f t="shared" si="1130"/>
        <v/>
      </c>
    </row>
    <row r="17744" spans="5:8" x14ac:dyDescent="0.25">
      <c r="E17744" s="18" t="str">
        <f t="shared" si="1127"/>
        <v/>
      </c>
      <c r="F17744" s="18" t="str">
        <f t="shared" si="1128"/>
        <v/>
      </c>
      <c r="G17744" s="18" t="str">
        <f t="shared" si="1129"/>
        <v/>
      </c>
      <c r="H17744" s="18" t="str">
        <f t="shared" si="1130"/>
        <v/>
      </c>
    </row>
    <row r="17745" spans="5:8" x14ac:dyDescent="0.25">
      <c r="E17745" s="18" t="str">
        <f t="shared" si="1127"/>
        <v/>
      </c>
      <c r="F17745" s="18" t="str">
        <f t="shared" si="1128"/>
        <v/>
      </c>
      <c r="G17745" s="18" t="str">
        <f t="shared" si="1129"/>
        <v/>
      </c>
      <c r="H17745" s="18" t="str">
        <f t="shared" si="1130"/>
        <v/>
      </c>
    </row>
    <row r="17746" spans="5:8" x14ac:dyDescent="0.25">
      <c r="E17746" s="18" t="str">
        <f t="shared" si="1127"/>
        <v/>
      </c>
      <c r="F17746" s="18" t="str">
        <f t="shared" si="1128"/>
        <v/>
      </c>
      <c r="G17746" s="18" t="str">
        <f t="shared" si="1129"/>
        <v/>
      </c>
      <c r="H17746" s="18" t="str">
        <f t="shared" si="1130"/>
        <v/>
      </c>
    </row>
    <row r="17747" spans="5:8" x14ac:dyDescent="0.25">
      <c r="E17747" s="18" t="str">
        <f t="shared" si="1127"/>
        <v/>
      </c>
      <c r="F17747" s="18" t="str">
        <f t="shared" si="1128"/>
        <v/>
      </c>
      <c r="G17747" s="18" t="str">
        <f t="shared" si="1129"/>
        <v/>
      </c>
      <c r="H17747" s="18" t="str">
        <f t="shared" si="1130"/>
        <v/>
      </c>
    </row>
    <row r="17748" spans="5:8" x14ac:dyDescent="0.25">
      <c r="E17748" s="18" t="str">
        <f t="shared" si="1127"/>
        <v/>
      </c>
      <c r="F17748" s="18" t="str">
        <f t="shared" si="1128"/>
        <v/>
      </c>
      <c r="G17748" s="18" t="str">
        <f t="shared" si="1129"/>
        <v/>
      </c>
      <c r="H17748" s="18" t="str">
        <f t="shared" si="1130"/>
        <v/>
      </c>
    </row>
    <row r="17749" spans="5:8" x14ac:dyDescent="0.25">
      <c r="E17749" s="18" t="str">
        <f t="shared" si="1127"/>
        <v/>
      </c>
      <c r="F17749" s="18" t="str">
        <f t="shared" si="1128"/>
        <v/>
      </c>
      <c r="G17749" s="18" t="str">
        <f t="shared" si="1129"/>
        <v/>
      </c>
      <c r="H17749" s="18" t="str">
        <f t="shared" si="1130"/>
        <v/>
      </c>
    </row>
    <row r="17750" spans="5:8" x14ac:dyDescent="0.25">
      <c r="E17750" s="18" t="str">
        <f t="shared" si="1127"/>
        <v/>
      </c>
      <c r="F17750" s="18" t="str">
        <f t="shared" si="1128"/>
        <v/>
      </c>
      <c r="G17750" s="18" t="str">
        <f t="shared" si="1129"/>
        <v/>
      </c>
      <c r="H17750" s="18" t="str">
        <f t="shared" si="1130"/>
        <v/>
      </c>
    </row>
    <row r="17751" spans="5:8" x14ac:dyDescent="0.25">
      <c r="E17751" s="18" t="str">
        <f t="shared" si="1127"/>
        <v/>
      </c>
      <c r="F17751" s="18" t="str">
        <f t="shared" si="1128"/>
        <v/>
      </c>
      <c r="G17751" s="18" t="str">
        <f t="shared" si="1129"/>
        <v/>
      </c>
      <c r="H17751" s="18" t="str">
        <f t="shared" si="1130"/>
        <v/>
      </c>
    </row>
    <row r="17752" spans="5:8" x14ac:dyDescent="0.25">
      <c r="E17752" s="18" t="str">
        <f t="shared" si="1127"/>
        <v/>
      </c>
      <c r="F17752" s="18" t="str">
        <f t="shared" si="1128"/>
        <v/>
      </c>
      <c r="G17752" s="18" t="str">
        <f t="shared" si="1129"/>
        <v/>
      </c>
      <c r="H17752" s="18" t="str">
        <f t="shared" si="1130"/>
        <v/>
      </c>
    </row>
    <row r="17753" spans="5:8" x14ac:dyDescent="0.25">
      <c r="E17753" s="18" t="str">
        <f t="shared" si="1127"/>
        <v/>
      </c>
      <c r="F17753" s="18" t="str">
        <f t="shared" si="1128"/>
        <v/>
      </c>
      <c r="G17753" s="18" t="str">
        <f t="shared" si="1129"/>
        <v/>
      </c>
      <c r="H17753" s="18" t="str">
        <f t="shared" si="1130"/>
        <v/>
      </c>
    </row>
    <row r="17754" spans="5:8" x14ac:dyDescent="0.25">
      <c r="E17754" s="18" t="str">
        <f t="shared" si="1127"/>
        <v/>
      </c>
      <c r="F17754" s="18" t="str">
        <f t="shared" si="1128"/>
        <v/>
      </c>
      <c r="G17754" s="18" t="str">
        <f t="shared" si="1129"/>
        <v/>
      </c>
      <c r="H17754" s="18" t="str">
        <f t="shared" si="1130"/>
        <v/>
      </c>
    </row>
    <row r="17755" spans="5:8" x14ac:dyDescent="0.25">
      <c r="E17755" s="18" t="str">
        <f t="shared" si="1127"/>
        <v/>
      </c>
      <c r="F17755" s="18" t="str">
        <f t="shared" si="1128"/>
        <v/>
      </c>
      <c r="G17755" s="18" t="str">
        <f t="shared" si="1129"/>
        <v/>
      </c>
      <c r="H17755" s="18" t="str">
        <f t="shared" si="1130"/>
        <v/>
      </c>
    </row>
    <row r="17756" spans="5:8" x14ac:dyDescent="0.25">
      <c r="E17756" s="18" t="str">
        <f t="shared" si="1127"/>
        <v/>
      </c>
      <c r="F17756" s="18" t="str">
        <f t="shared" si="1128"/>
        <v/>
      </c>
      <c r="G17756" s="18" t="str">
        <f t="shared" si="1129"/>
        <v/>
      </c>
      <c r="H17756" s="18" t="str">
        <f t="shared" si="1130"/>
        <v/>
      </c>
    </row>
    <row r="17757" spans="5:8" x14ac:dyDescent="0.25">
      <c r="E17757" s="18" t="str">
        <f t="shared" si="1127"/>
        <v/>
      </c>
      <c r="F17757" s="18" t="str">
        <f t="shared" si="1128"/>
        <v/>
      </c>
      <c r="G17757" s="18" t="str">
        <f t="shared" si="1129"/>
        <v/>
      </c>
      <c r="H17757" s="18" t="str">
        <f t="shared" si="1130"/>
        <v/>
      </c>
    </row>
    <row r="17758" spans="5:8" x14ac:dyDescent="0.25">
      <c r="E17758" s="18" t="str">
        <f t="shared" si="1127"/>
        <v/>
      </c>
      <c r="F17758" s="18" t="str">
        <f t="shared" si="1128"/>
        <v/>
      </c>
      <c r="G17758" s="18" t="str">
        <f t="shared" si="1129"/>
        <v/>
      </c>
      <c r="H17758" s="18" t="str">
        <f t="shared" si="1130"/>
        <v/>
      </c>
    </row>
    <row r="17759" spans="5:8" x14ac:dyDescent="0.25">
      <c r="E17759" s="18" t="str">
        <f t="shared" si="1127"/>
        <v/>
      </c>
      <c r="F17759" s="18" t="str">
        <f t="shared" si="1128"/>
        <v/>
      </c>
      <c r="G17759" s="18" t="str">
        <f t="shared" si="1129"/>
        <v/>
      </c>
      <c r="H17759" s="18" t="str">
        <f t="shared" si="1130"/>
        <v/>
      </c>
    </row>
    <row r="17760" spans="5:8" x14ac:dyDescent="0.25">
      <c r="E17760" s="18" t="str">
        <f t="shared" si="1127"/>
        <v/>
      </c>
      <c r="F17760" s="18" t="str">
        <f t="shared" si="1128"/>
        <v/>
      </c>
      <c r="G17760" s="18" t="str">
        <f t="shared" si="1129"/>
        <v/>
      </c>
      <c r="H17760" s="18" t="str">
        <f t="shared" si="1130"/>
        <v/>
      </c>
    </row>
    <row r="17761" spans="5:8" x14ac:dyDescent="0.25">
      <c r="E17761" s="18" t="str">
        <f t="shared" si="1127"/>
        <v/>
      </c>
      <c r="F17761" s="18" t="str">
        <f t="shared" si="1128"/>
        <v/>
      </c>
      <c r="G17761" s="18" t="str">
        <f t="shared" si="1129"/>
        <v/>
      </c>
      <c r="H17761" s="18" t="str">
        <f t="shared" si="1130"/>
        <v/>
      </c>
    </row>
    <row r="17762" spans="5:8" x14ac:dyDescent="0.25">
      <c r="E17762" s="18" t="str">
        <f t="shared" si="1127"/>
        <v/>
      </c>
      <c r="F17762" s="18" t="str">
        <f t="shared" si="1128"/>
        <v/>
      </c>
      <c r="G17762" s="18" t="str">
        <f t="shared" si="1129"/>
        <v/>
      </c>
      <c r="H17762" s="18" t="str">
        <f t="shared" si="1130"/>
        <v/>
      </c>
    </row>
    <row r="17763" spans="5:8" x14ac:dyDescent="0.25">
      <c r="E17763" s="18" t="str">
        <f t="shared" si="1127"/>
        <v/>
      </c>
      <c r="F17763" s="18" t="str">
        <f t="shared" si="1128"/>
        <v/>
      </c>
      <c r="G17763" s="18" t="str">
        <f t="shared" si="1129"/>
        <v/>
      </c>
      <c r="H17763" s="18" t="str">
        <f t="shared" si="1130"/>
        <v/>
      </c>
    </row>
    <row r="17764" spans="5:8" x14ac:dyDescent="0.25">
      <c r="E17764" s="18" t="str">
        <f t="shared" si="1127"/>
        <v/>
      </c>
      <c r="F17764" s="18" t="str">
        <f t="shared" si="1128"/>
        <v/>
      </c>
      <c r="G17764" s="18" t="str">
        <f t="shared" si="1129"/>
        <v/>
      </c>
      <c r="H17764" s="18" t="str">
        <f t="shared" si="1130"/>
        <v/>
      </c>
    </row>
    <row r="17765" spans="5:8" x14ac:dyDescent="0.25">
      <c r="E17765" s="18" t="str">
        <f t="shared" si="1127"/>
        <v/>
      </c>
      <c r="F17765" s="18" t="str">
        <f t="shared" si="1128"/>
        <v/>
      </c>
      <c r="G17765" s="18" t="str">
        <f t="shared" si="1129"/>
        <v/>
      </c>
      <c r="H17765" s="18" t="str">
        <f t="shared" si="1130"/>
        <v/>
      </c>
    </row>
    <row r="17766" spans="5:8" x14ac:dyDescent="0.25">
      <c r="E17766" s="18" t="str">
        <f t="shared" si="1127"/>
        <v/>
      </c>
      <c r="F17766" s="18" t="str">
        <f t="shared" si="1128"/>
        <v/>
      </c>
      <c r="G17766" s="18" t="str">
        <f t="shared" si="1129"/>
        <v/>
      </c>
      <c r="H17766" s="18" t="str">
        <f t="shared" si="1130"/>
        <v/>
      </c>
    </row>
    <row r="17767" spans="5:8" x14ac:dyDescent="0.25">
      <c r="E17767" s="18" t="str">
        <f t="shared" si="1127"/>
        <v/>
      </c>
      <c r="F17767" s="18" t="str">
        <f t="shared" si="1128"/>
        <v/>
      </c>
      <c r="G17767" s="18" t="str">
        <f t="shared" si="1129"/>
        <v/>
      </c>
      <c r="H17767" s="18" t="str">
        <f t="shared" si="1130"/>
        <v/>
      </c>
    </row>
    <row r="17768" spans="5:8" x14ac:dyDescent="0.25">
      <c r="E17768" s="18" t="str">
        <f t="shared" si="1127"/>
        <v/>
      </c>
      <c r="F17768" s="18" t="str">
        <f t="shared" si="1128"/>
        <v/>
      </c>
      <c r="G17768" s="18" t="str">
        <f t="shared" si="1129"/>
        <v/>
      </c>
      <c r="H17768" s="18" t="str">
        <f t="shared" si="1130"/>
        <v/>
      </c>
    </row>
    <row r="17769" spans="5:8" x14ac:dyDescent="0.25">
      <c r="E17769" s="18" t="str">
        <f t="shared" si="1127"/>
        <v/>
      </c>
      <c r="F17769" s="18" t="str">
        <f t="shared" si="1128"/>
        <v/>
      </c>
      <c r="G17769" s="18" t="str">
        <f t="shared" si="1129"/>
        <v/>
      </c>
      <c r="H17769" s="18" t="str">
        <f t="shared" si="1130"/>
        <v/>
      </c>
    </row>
    <row r="17770" spans="5:8" x14ac:dyDescent="0.25">
      <c r="E17770" s="18" t="str">
        <f t="shared" si="1127"/>
        <v/>
      </c>
      <c r="F17770" s="18" t="str">
        <f t="shared" si="1128"/>
        <v/>
      </c>
      <c r="G17770" s="18" t="str">
        <f t="shared" si="1129"/>
        <v/>
      </c>
      <c r="H17770" s="18" t="str">
        <f t="shared" si="1130"/>
        <v/>
      </c>
    </row>
    <row r="17771" spans="5:8" x14ac:dyDescent="0.25">
      <c r="E17771" s="18" t="str">
        <f t="shared" si="1127"/>
        <v/>
      </c>
      <c r="F17771" s="18" t="str">
        <f t="shared" si="1128"/>
        <v/>
      </c>
      <c r="G17771" s="18" t="str">
        <f t="shared" si="1129"/>
        <v/>
      </c>
      <c r="H17771" s="18" t="str">
        <f t="shared" si="1130"/>
        <v/>
      </c>
    </row>
    <row r="17772" spans="5:8" x14ac:dyDescent="0.25">
      <c r="E17772" s="18" t="str">
        <f t="shared" si="1127"/>
        <v/>
      </c>
      <c r="F17772" s="18" t="str">
        <f t="shared" si="1128"/>
        <v/>
      </c>
      <c r="G17772" s="18" t="str">
        <f t="shared" si="1129"/>
        <v/>
      </c>
      <c r="H17772" s="18" t="str">
        <f t="shared" si="1130"/>
        <v/>
      </c>
    </row>
    <row r="17773" spans="5:8" x14ac:dyDescent="0.25">
      <c r="E17773" s="18" t="str">
        <f t="shared" si="1127"/>
        <v/>
      </c>
      <c r="F17773" s="18" t="str">
        <f t="shared" si="1128"/>
        <v/>
      </c>
      <c r="G17773" s="18" t="str">
        <f t="shared" si="1129"/>
        <v/>
      </c>
      <c r="H17773" s="18" t="str">
        <f t="shared" si="1130"/>
        <v/>
      </c>
    </row>
    <row r="17774" spans="5:8" x14ac:dyDescent="0.25">
      <c r="E17774" s="18" t="str">
        <f t="shared" si="1127"/>
        <v/>
      </c>
      <c r="F17774" s="18" t="str">
        <f t="shared" si="1128"/>
        <v/>
      </c>
      <c r="G17774" s="18" t="str">
        <f t="shared" si="1129"/>
        <v/>
      </c>
      <c r="H17774" s="18" t="str">
        <f t="shared" si="1130"/>
        <v/>
      </c>
    </row>
    <row r="17775" spans="5:8" x14ac:dyDescent="0.25">
      <c r="E17775" s="18" t="str">
        <f t="shared" si="1127"/>
        <v/>
      </c>
      <c r="F17775" s="18" t="str">
        <f t="shared" si="1128"/>
        <v/>
      </c>
      <c r="G17775" s="18" t="str">
        <f t="shared" si="1129"/>
        <v/>
      </c>
      <c r="H17775" s="18" t="str">
        <f t="shared" si="1130"/>
        <v/>
      </c>
    </row>
    <row r="17776" spans="5:8" x14ac:dyDescent="0.25">
      <c r="E17776" s="18" t="str">
        <f t="shared" si="1127"/>
        <v/>
      </c>
      <c r="F17776" s="18" t="str">
        <f t="shared" si="1128"/>
        <v/>
      </c>
      <c r="G17776" s="18" t="str">
        <f t="shared" si="1129"/>
        <v/>
      </c>
      <c r="H17776" s="18" t="str">
        <f t="shared" si="1130"/>
        <v/>
      </c>
    </row>
    <row r="17777" spans="5:8" x14ac:dyDescent="0.25">
      <c r="E17777" s="18" t="str">
        <f t="shared" si="1127"/>
        <v/>
      </c>
      <c r="F17777" s="18" t="str">
        <f t="shared" si="1128"/>
        <v/>
      </c>
      <c r="G17777" s="18" t="str">
        <f t="shared" si="1129"/>
        <v/>
      </c>
      <c r="H17777" s="18" t="str">
        <f t="shared" si="1130"/>
        <v/>
      </c>
    </row>
    <row r="17778" spans="5:8" x14ac:dyDescent="0.25">
      <c r="E17778" s="18" t="str">
        <f t="shared" si="1127"/>
        <v/>
      </c>
      <c r="F17778" s="18" t="str">
        <f t="shared" si="1128"/>
        <v/>
      </c>
      <c r="G17778" s="18" t="str">
        <f t="shared" si="1129"/>
        <v/>
      </c>
      <c r="H17778" s="18" t="str">
        <f t="shared" si="1130"/>
        <v/>
      </c>
    </row>
    <row r="17779" spans="5:8" x14ac:dyDescent="0.25">
      <c r="E17779" s="18" t="str">
        <f t="shared" si="1127"/>
        <v/>
      </c>
      <c r="F17779" s="18" t="str">
        <f t="shared" si="1128"/>
        <v/>
      </c>
      <c r="G17779" s="18" t="str">
        <f t="shared" si="1129"/>
        <v/>
      </c>
      <c r="H17779" s="18" t="str">
        <f t="shared" si="1130"/>
        <v/>
      </c>
    </row>
    <row r="17780" spans="5:8" x14ac:dyDescent="0.25">
      <c r="E17780" s="18" t="str">
        <f t="shared" si="1127"/>
        <v/>
      </c>
      <c r="F17780" s="18" t="str">
        <f t="shared" si="1128"/>
        <v/>
      </c>
      <c r="G17780" s="18" t="str">
        <f t="shared" si="1129"/>
        <v/>
      </c>
      <c r="H17780" s="18" t="str">
        <f t="shared" si="1130"/>
        <v/>
      </c>
    </row>
    <row r="17781" spans="5:8" x14ac:dyDescent="0.25">
      <c r="E17781" s="18" t="str">
        <f t="shared" si="1127"/>
        <v/>
      </c>
      <c r="F17781" s="18" t="str">
        <f t="shared" si="1128"/>
        <v/>
      </c>
      <c r="G17781" s="18" t="str">
        <f t="shared" si="1129"/>
        <v/>
      </c>
      <c r="H17781" s="18" t="str">
        <f t="shared" si="1130"/>
        <v/>
      </c>
    </row>
    <row r="17782" spans="5:8" x14ac:dyDescent="0.25">
      <c r="E17782" s="18" t="str">
        <f t="shared" si="1127"/>
        <v/>
      </c>
      <c r="F17782" s="18" t="str">
        <f t="shared" si="1128"/>
        <v/>
      </c>
      <c r="G17782" s="18" t="str">
        <f t="shared" si="1129"/>
        <v/>
      </c>
      <c r="H17782" s="18" t="str">
        <f t="shared" si="1130"/>
        <v/>
      </c>
    </row>
    <row r="17783" spans="5:8" x14ac:dyDescent="0.25">
      <c r="E17783" s="18" t="str">
        <f t="shared" si="1127"/>
        <v/>
      </c>
      <c r="F17783" s="18" t="str">
        <f t="shared" si="1128"/>
        <v/>
      </c>
      <c r="G17783" s="18" t="str">
        <f t="shared" si="1129"/>
        <v/>
      </c>
      <c r="H17783" s="18" t="str">
        <f t="shared" si="1130"/>
        <v/>
      </c>
    </row>
    <row r="17784" spans="5:8" x14ac:dyDescent="0.25">
      <c r="E17784" s="18" t="str">
        <f t="shared" si="1127"/>
        <v/>
      </c>
      <c r="F17784" s="18" t="str">
        <f t="shared" si="1128"/>
        <v/>
      </c>
      <c r="G17784" s="18" t="str">
        <f t="shared" si="1129"/>
        <v/>
      </c>
      <c r="H17784" s="18" t="str">
        <f t="shared" si="1130"/>
        <v/>
      </c>
    </row>
    <row r="17785" spans="5:8" x14ac:dyDescent="0.25">
      <c r="E17785" s="18" t="str">
        <f t="shared" si="1127"/>
        <v/>
      </c>
      <c r="F17785" s="18" t="str">
        <f t="shared" si="1128"/>
        <v/>
      </c>
      <c r="G17785" s="18" t="str">
        <f t="shared" si="1129"/>
        <v/>
      </c>
      <c r="H17785" s="18" t="str">
        <f t="shared" si="1130"/>
        <v/>
      </c>
    </row>
    <row r="17786" spans="5:8" x14ac:dyDescent="0.25">
      <c r="E17786" s="18" t="str">
        <f t="shared" si="1127"/>
        <v/>
      </c>
      <c r="F17786" s="18" t="str">
        <f t="shared" si="1128"/>
        <v/>
      </c>
      <c r="G17786" s="18" t="str">
        <f t="shared" si="1129"/>
        <v/>
      </c>
      <c r="H17786" s="18" t="str">
        <f t="shared" si="1130"/>
        <v/>
      </c>
    </row>
    <row r="17787" spans="5:8" x14ac:dyDescent="0.25">
      <c r="E17787" s="18" t="str">
        <f t="shared" si="1127"/>
        <v/>
      </c>
      <c r="F17787" s="18" t="str">
        <f t="shared" si="1128"/>
        <v/>
      </c>
      <c r="G17787" s="18" t="str">
        <f t="shared" si="1129"/>
        <v/>
      </c>
      <c r="H17787" s="18" t="str">
        <f t="shared" si="1130"/>
        <v/>
      </c>
    </row>
    <row r="17788" spans="5:8" x14ac:dyDescent="0.25">
      <c r="E17788" s="18" t="str">
        <f t="shared" si="1127"/>
        <v/>
      </c>
      <c r="F17788" s="18" t="str">
        <f t="shared" si="1128"/>
        <v/>
      </c>
      <c r="G17788" s="18" t="str">
        <f t="shared" si="1129"/>
        <v/>
      </c>
      <c r="H17788" s="18" t="str">
        <f t="shared" si="1130"/>
        <v/>
      </c>
    </row>
    <row r="17789" spans="5:8" x14ac:dyDescent="0.25">
      <c r="E17789" s="18" t="str">
        <f t="shared" si="1127"/>
        <v/>
      </c>
      <c r="F17789" s="18" t="str">
        <f t="shared" si="1128"/>
        <v/>
      </c>
      <c r="G17789" s="18" t="str">
        <f t="shared" si="1129"/>
        <v/>
      </c>
      <c r="H17789" s="18" t="str">
        <f t="shared" si="1130"/>
        <v/>
      </c>
    </row>
    <row r="17790" spans="5:8" x14ac:dyDescent="0.25">
      <c r="E17790" s="18" t="str">
        <f t="shared" si="1127"/>
        <v/>
      </c>
      <c r="F17790" s="18" t="str">
        <f t="shared" si="1128"/>
        <v/>
      </c>
      <c r="G17790" s="18" t="str">
        <f t="shared" si="1129"/>
        <v/>
      </c>
      <c r="H17790" s="18" t="str">
        <f t="shared" si="1130"/>
        <v/>
      </c>
    </row>
    <row r="17791" spans="5:8" x14ac:dyDescent="0.25">
      <c r="E17791" s="18" t="str">
        <f t="shared" si="1127"/>
        <v/>
      </c>
      <c r="F17791" s="18" t="str">
        <f t="shared" si="1128"/>
        <v/>
      </c>
      <c r="G17791" s="18" t="str">
        <f t="shared" si="1129"/>
        <v/>
      </c>
      <c r="H17791" s="18" t="str">
        <f t="shared" si="1130"/>
        <v/>
      </c>
    </row>
    <row r="17792" spans="5:8" x14ac:dyDescent="0.25">
      <c r="E17792" s="18" t="str">
        <f t="shared" si="1127"/>
        <v/>
      </c>
      <c r="F17792" s="18" t="str">
        <f t="shared" si="1128"/>
        <v/>
      </c>
      <c r="G17792" s="18" t="str">
        <f t="shared" si="1129"/>
        <v/>
      </c>
      <c r="H17792" s="18" t="str">
        <f t="shared" si="1130"/>
        <v/>
      </c>
    </row>
    <row r="17793" spans="5:8" x14ac:dyDescent="0.25">
      <c r="E17793" s="18" t="str">
        <f t="shared" si="1127"/>
        <v/>
      </c>
      <c r="F17793" s="18" t="str">
        <f t="shared" si="1128"/>
        <v/>
      </c>
      <c r="G17793" s="18" t="str">
        <f t="shared" si="1129"/>
        <v/>
      </c>
      <c r="H17793" s="18" t="str">
        <f t="shared" si="1130"/>
        <v/>
      </c>
    </row>
    <row r="17794" spans="5:8" x14ac:dyDescent="0.25">
      <c r="E17794" s="18" t="str">
        <f t="shared" si="1127"/>
        <v/>
      </c>
      <c r="F17794" s="18" t="str">
        <f t="shared" si="1128"/>
        <v/>
      </c>
      <c r="G17794" s="18" t="str">
        <f t="shared" si="1129"/>
        <v/>
      </c>
      <c r="H17794" s="18" t="str">
        <f t="shared" si="1130"/>
        <v/>
      </c>
    </row>
    <row r="17795" spans="5:8" x14ac:dyDescent="0.25">
      <c r="E17795" s="18" t="str">
        <f t="shared" si="1127"/>
        <v/>
      </c>
      <c r="F17795" s="18" t="str">
        <f t="shared" si="1128"/>
        <v/>
      </c>
      <c r="G17795" s="18" t="str">
        <f t="shared" si="1129"/>
        <v/>
      </c>
      <c r="H17795" s="18" t="str">
        <f t="shared" si="1130"/>
        <v/>
      </c>
    </row>
    <row r="17796" spans="5:8" x14ac:dyDescent="0.25">
      <c r="E17796" s="18" t="str">
        <f t="shared" si="1127"/>
        <v/>
      </c>
      <c r="F17796" s="18" t="str">
        <f t="shared" si="1128"/>
        <v/>
      </c>
      <c r="G17796" s="18" t="str">
        <f t="shared" si="1129"/>
        <v/>
      </c>
      <c r="H17796" s="18" t="str">
        <f t="shared" si="1130"/>
        <v/>
      </c>
    </row>
    <row r="17797" spans="5:8" x14ac:dyDescent="0.25">
      <c r="E17797" s="18" t="str">
        <f t="shared" si="1127"/>
        <v/>
      </c>
      <c r="F17797" s="18" t="str">
        <f t="shared" si="1128"/>
        <v/>
      </c>
      <c r="G17797" s="18" t="str">
        <f t="shared" si="1129"/>
        <v/>
      </c>
      <c r="H17797" s="18" t="str">
        <f t="shared" si="1130"/>
        <v/>
      </c>
    </row>
    <row r="17798" spans="5:8" x14ac:dyDescent="0.25">
      <c r="E17798" s="18" t="str">
        <f t="shared" ref="E17798:E17861" si="1131">IF($C17798="","",IFERROR(INDEX(ItemPriceCol,MATCH($C17798,ItemName,0)),""))</f>
        <v/>
      </c>
      <c r="F17798" s="18" t="str">
        <f t="shared" ref="F17798:F17861" si="1132">IF(OR($D17798="",$E17798=""),"",$D17798*$E17798)</f>
        <v/>
      </c>
      <c r="G17798" s="18" t="str">
        <f t="shared" ref="G17798:G17861" si="1133">IF($C17798="","",IFERROR(INDEX(ItemCostCol,MATCH($C17798,ItemName,0)),""))</f>
        <v/>
      </c>
      <c r="H17798" s="18" t="str">
        <f t="shared" ref="H17798:H17861" si="1134">IF(OR($F17798="",$G17798=""),"",$F17798-$D17798*$G17798)</f>
        <v/>
      </c>
    </row>
    <row r="17799" spans="5:8" x14ac:dyDescent="0.25">
      <c r="E17799" s="18" t="str">
        <f t="shared" si="1131"/>
        <v/>
      </c>
      <c r="F17799" s="18" t="str">
        <f t="shared" si="1132"/>
        <v/>
      </c>
      <c r="G17799" s="18" t="str">
        <f t="shared" si="1133"/>
        <v/>
      </c>
      <c r="H17799" s="18" t="str">
        <f t="shared" si="1134"/>
        <v/>
      </c>
    </row>
    <row r="17800" spans="5:8" x14ac:dyDescent="0.25">
      <c r="E17800" s="18" t="str">
        <f t="shared" si="1131"/>
        <v/>
      </c>
      <c r="F17800" s="18" t="str">
        <f t="shared" si="1132"/>
        <v/>
      </c>
      <c r="G17800" s="18" t="str">
        <f t="shared" si="1133"/>
        <v/>
      </c>
      <c r="H17800" s="18" t="str">
        <f t="shared" si="1134"/>
        <v/>
      </c>
    </row>
    <row r="17801" spans="5:8" x14ac:dyDescent="0.25">
      <c r="E17801" s="18" t="str">
        <f t="shared" si="1131"/>
        <v/>
      </c>
      <c r="F17801" s="18" t="str">
        <f t="shared" si="1132"/>
        <v/>
      </c>
      <c r="G17801" s="18" t="str">
        <f t="shared" si="1133"/>
        <v/>
      </c>
      <c r="H17801" s="18" t="str">
        <f t="shared" si="1134"/>
        <v/>
      </c>
    </row>
    <row r="17802" spans="5:8" x14ac:dyDescent="0.25">
      <c r="E17802" s="18" t="str">
        <f t="shared" si="1131"/>
        <v/>
      </c>
      <c r="F17802" s="18" t="str">
        <f t="shared" si="1132"/>
        <v/>
      </c>
      <c r="G17802" s="18" t="str">
        <f t="shared" si="1133"/>
        <v/>
      </c>
      <c r="H17802" s="18" t="str">
        <f t="shared" si="1134"/>
        <v/>
      </c>
    </row>
    <row r="17803" spans="5:8" x14ac:dyDescent="0.25">
      <c r="E17803" s="18" t="str">
        <f t="shared" si="1131"/>
        <v/>
      </c>
      <c r="F17803" s="18" t="str">
        <f t="shared" si="1132"/>
        <v/>
      </c>
      <c r="G17803" s="18" t="str">
        <f t="shared" si="1133"/>
        <v/>
      </c>
      <c r="H17803" s="18" t="str">
        <f t="shared" si="1134"/>
        <v/>
      </c>
    </row>
    <row r="17804" spans="5:8" x14ac:dyDescent="0.25">
      <c r="E17804" s="18" t="str">
        <f t="shared" si="1131"/>
        <v/>
      </c>
      <c r="F17804" s="18" t="str">
        <f t="shared" si="1132"/>
        <v/>
      </c>
      <c r="G17804" s="18" t="str">
        <f t="shared" si="1133"/>
        <v/>
      </c>
      <c r="H17804" s="18" t="str">
        <f t="shared" si="1134"/>
        <v/>
      </c>
    </row>
    <row r="17805" spans="5:8" x14ac:dyDescent="0.25">
      <c r="E17805" s="18" t="str">
        <f t="shared" si="1131"/>
        <v/>
      </c>
      <c r="F17805" s="18" t="str">
        <f t="shared" si="1132"/>
        <v/>
      </c>
      <c r="G17805" s="18" t="str">
        <f t="shared" si="1133"/>
        <v/>
      </c>
      <c r="H17805" s="18" t="str">
        <f t="shared" si="1134"/>
        <v/>
      </c>
    </row>
    <row r="17806" spans="5:8" x14ac:dyDescent="0.25">
      <c r="E17806" s="18" t="str">
        <f t="shared" si="1131"/>
        <v/>
      </c>
      <c r="F17806" s="18" t="str">
        <f t="shared" si="1132"/>
        <v/>
      </c>
      <c r="G17806" s="18" t="str">
        <f t="shared" si="1133"/>
        <v/>
      </c>
      <c r="H17806" s="18" t="str">
        <f t="shared" si="1134"/>
        <v/>
      </c>
    </row>
    <row r="17807" spans="5:8" x14ac:dyDescent="0.25">
      <c r="E17807" s="18" t="str">
        <f t="shared" si="1131"/>
        <v/>
      </c>
      <c r="F17807" s="18" t="str">
        <f t="shared" si="1132"/>
        <v/>
      </c>
      <c r="G17807" s="18" t="str">
        <f t="shared" si="1133"/>
        <v/>
      </c>
      <c r="H17807" s="18" t="str">
        <f t="shared" si="1134"/>
        <v/>
      </c>
    </row>
    <row r="17808" spans="5:8" x14ac:dyDescent="0.25">
      <c r="E17808" s="18" t="str">
        <f t="shared" si="1131"/>
        <v/>
      </c>
      <c r="F17808" s="18" t="str">
        <f t="shared" si="1132"/>
        <v/>
      </c>
      <c r="G17808" s="18" t="str">
        <f t="shared" si="1133"/>
        <v/>
      </c>
      <c r="H17808" s="18" t="str">
        <f t="shared" si="1134"/>
        <v/>
      </c>
    </row>
    <row r="17809" spans="5:8" x14ac:dyDescent="0.25">
      <c r="E17809" s="18" t="str">
        <f t="shared" si="1131"/>
        <v/>
      </c>
      <c r="F17809" s="18" t="str">
        <f t="shared" si="1132"/>
        <v/>
      </c>
      <c r="G17809" s="18" t="str">
        <f t="shared" si="1133"/>
        <v/>
      </c>
      <c r="H17809" s="18" t="str">
        <f t="shared" si="1134"/>
        <v/>
      </c>
    </row>
    <row r="17810" spans="5:8" x14ac:dyDescent="0.25">
      <c r="E17810" s="18" t="str">
        <f t="shared" si="1131"/>
        <v/>
      </c>
      <c r="F17810" s="18" t="str">
        <f t="shared" si="1132"/>
        <v/>
      </c>
      <c r="G17810" s="18" t="str">
        <f t="shared" si="1133"/>
        <v/>
      </c>
      <c r="H17810" s="18" t="str">
        <f t="shared" si="1134"/>
        <v/>
      </c>
    </row>
    <row r="17811" spans="5:8" x14ac:dyDescent="0.25">
      <c r="E17811" s="18" t="str">
        <f t="shared" si="1131"/>
        <v/>
      </c>
      <c r="F17811" s="18" t="str">
        <f t="shared" si="1132"/>
        <v/>
      </c>
      <c r="G17811" s="18" t="str">
        <f t="shared" si="1133"/>
        <v/>
      </c>
      <c r="H17811" s="18" t="str">
        <f t="shared" si="1134"/>
        <v/>
      </c>
    </row>
    <row r="17812" spans="5:8" x14ac:dyDescent="0.25">
      <c r="E17812" s="18" t="str">
        <f t="shared" si="1131"/>
        <v/>
      </c>
      <c r="F17812" s="18" t="str">
        <f t="shared" si="1132"/>
        <v/>
      </c>
      <c r="G17812" s="18" t="str">
        <f t="shared" si="1133"/>
        <v/>
      </c>
      <c r="H17812" s="18" t="str">
        <f t="shared" si="1134"/>
        <v/>
      </c>
    </row>
    <row r="17813" spans="5:8" x14ac:dyDescent="0.25">
      <c r="E17813" s="18" t="str">
        <f t="shared" si="1131"/>
        <v/>
      </c>
      <c r="F17813" s="18" t="str">
        <f t="shared" si="1132"/>
        <v/>
      </c>
      <c r="G17813" s="18" t="str">
        <f t="shared" si="1133"/>
        <v/>
      </c>
      <c r="H17813" s="18" t="str">
        <f t="shared" si="1134"/>
        <v/>
      </c>
    </row>
    <row r="17814" spans="5:8" x14ac:dyDescent="0.25">
      <c r="E17814" s="18" t="str">
        <f t="shared" si="1131"/>
        <v/>
      </c>
      <c r="F17814" s="18" t="str">
        <f t="shared" si="1132"/>
        <v/>
      </c>
      <c r="G17814" s="18" t="str">
        <f t="shared" si="1133"/>
        <v/>
      </c>
      <c r="H17814" s="18" t="str">
        <f t="shared" si="1134"/>
        <v/>
      </c>
    </row>
    <row r="17815" spans="5:8" x14ac:dyDescent="0.25">
      <c r="E17815" s="18" t="str">
        <f t="shared" si="1131"/>
        <v/>
      </c>
      <c r="F17815" s="18" t="str">
        <f t="shared" si="1132"/>
        <v/>
      </c>
      <c r="G17815" s="18" t="str">
        <f t="shared" si="1133"/>
        <v/>
      </c>
      <c r="H17815" s="18" t="str">
        <f t="shared" si="1134"/>
        <v/>
      </c>
    </row>
    <row r="17816" spans="5:8" x14ac:dyDescent="0.25">
      <c r="E17816" s="18" t="str">
        <f t="shared" si="1131"/>
        <v/>
      </c>
      <c r="F17816" s="18" t="str">
        <f t="shared" si="1132"/>
        <v/>
      </c>
      <c r="G17816" s="18" t="str">
        <f t="shared" si="1133"/>
        <v/>
      </c>
      <c r="H17816" s="18" t="str">
        <f t="shared" si="1134"/>
        <v/>
      </c>
    </row>
    <row r="17817" spans="5:8" x14ac:dyDescent="0.25">
      <c r="E17817" s="18" t="str">
        <f t="shared" si="1131"/>
        <v/>
      </c>
      <c r="F17817" s="18" t="str">
        <f t="shared" si="1132"/>
        <v/>
      </c>
      <c r="G17817" s="18" t="str">
        <f t="shared" si="1133"/>
        <v/>
      </c>
      <c r="H17817" s="18" t="str">
        <f t="shared" si="1134"/>
        <v/>
      </c>
    </row>
    <row r="17818" spans="5:8" x14ac:dyDescent="0.25">
      <c r="E17818" s="18" t="str">
        <f t="shared" si="1131"/>
        <v/>
      </c>
      <c r="F17818" s="18" t="str">
        <f t="shared" si="1132"/>
        <v/>
      </c>
      <c r="G17818" s="18" t="str">
        <f t="shared" si="1133"/>
        <v/>
      </c>
      <c r="H17818" s="18" t="str">
        <f t="shared" si="1134"/>
        <v/>
      </c>
    </row>
    <row r="17819" spans="5:8" x14ac:dyDescent="0.25">
      <c r="E17819" s="18" t="str">
        <f t="shared" si="1131"/>
        <v/>
      </c>
      <c r="F17819" s="18" t="str">
        <f t="shared" si="1132"/>
        <v/>
      </c>
      <c r="G17819" s="18" t="str">
        <f t="shared" si="1133"/>
        <v/>
      </c>
      <c r="H17819" s="18" t="str">
        <f t="shared" si="1134"/>
        <v/>
      </c>
    </row>
    <row r="17820" spans="5:8" x14ac:dyDescent="0.25">
      <c r="E17820" s="18" t="str">
        <f t="shared" si="1131"/>
        <v/>
      </c>
      <c r="F17820" s="18" t="str">
        <f t="shared" si="1132"/>
        <v/>
      </c>
      <c r="G17820" s="18" t="str">
        <f t="shared" si="1133"/>
        <v/>
      </c>
      <c r="H17820" s="18" t="str">
        <f t="shared" si="1134"/>
        <v/>
      </c>
    </row>
    <row r="17821" spans="5:8" x14ac:dyDescent="0.25">
      <c r="E17821" s="18" t="str">
        <f t="shared" si="1131"/>
        <v/>
      </c>
      <c r="F17821" s="18" t="str">
        <f t="shared" si="1132"/>
        <v/>
      </c>
      <c r="G17821" s="18" t="str">
        <f t="shared" si="1133"/>
        <v/>
      </c>
      <c r="H17821" s="18" t="str">
        <f t="shared" si="1134"/>
        <v/>
      </c>
    </row>
    <row r="17822" spans="5:8" x14ac:dyDescent="0.25">
      <c r="E17822" s="18" t="str">
        <f t="shared" si="1131"/>
        <v/>
      </c>
      <c r="F17822" s="18" t="str">
        <f t="shared" si="1132"/>
        <v/>
      </c>
      <c r="G17822" s="18" t="str">
        <f t="shared" si="1133"/>
        <v/>
      </c>
      <c r="H17822" s="18" t="str">
        <f t="shared" si="1134"/>
        <v/>
      </c>
    </row>
    <row r="17823" spans="5:8" x14ac:dyDescent="0.25">
      <c r="E17823" s="18" t="str">
        <f t="shared" si="1131"/>
        <v/>
      </c>
      <c r="F17823" s="18" t="str">
        <f t="shared" si="1132"/>
        <v/>
      </c>
      <c r="G17823" s="18" t="str">
        <f t="shared" si="1133"/>
        <v/>
      </c>
      <c r="H17823" s="18" t="str">
        <f t="shared" si="1134"/>
        <v/>
      </c>
    </row>
    <row r="17824" spans="5:8" x14ac:dyDescent="0.25">
      <c r="E17824" s="18" t="str">
        <f t="shared" si="1131"/>
        <v/>
      </c>
      <c r="F17824" s="18" t="str">
        <f t="shared" si="1132"/>
        <v/>
      </c>
      <c r="G17824" s="18" t="str">
        <f t="shared" si="1133"/>
        <v/>
      </c>
      <c r="H17824" s="18" t="str">
        <f t="shared" si="1134"/>
        <v/>
      </c>
    </row>
    <row r="17825" spans="5:8" x14ac:dyDescent="0.25">
      <c r="E17825" s="18" t="str">
        <f t="shared" si="1131"/>
        <v/>
      </c>
      <c r="F17825" s="18" t="str">
        <f t="shared" si="1132"/>
        <v/>
      </c>
      <c r="G17825" s="18" t="str">
        <f t="shared" si="1133"/>
        <v/>
      </c>
      <c r="H17825" s="18" t="str">
        <f t="shared" si="1134"/>
        <v/>
      </c>
    </row>
    <row r="17826" spans="5:8" x14ac:dyDescent="0.25">
      <c r="E17826" s="18" t="str">
        <f t="shared" si="1131"/>
        <v/>
      </c>
      <c r="F17826" s="18" t="str">
        <f t="shared" si="1132"/>
        <v/>
      </c>
      <c r="G17826" s="18" t="str">
        <f t="shared" si="1133"/>
        <v/>
      </c>
      <c r="H17826" s="18" t="str">
        <f t="shared" si="1134"/>
        <v/>
      </c>
    </row>
    <row r="17827" spans="5:8" x14ac:dyDescent="0.25">
      <c r="E17827" s="18" t="str">
        <f t="shared" si="1131"/>
        <v/>
      </c>
      <c r="F17827" s="18" t="str">
        <f t="shared" si="1132"/>
        <v/>
      </c>
      <c r="G17827" s="18" t="str">
        <f t="shared" si="1133"/>
        <v/>
      </c>
      <c r="H17827" s="18" t="str">
        <f t="shared" si="1134"/>
        <v/>
      </c>
    </row>
    <row r="17828" spans="5:8" x14ac:dyDescent="0.25">
      <c r="E17828" s="18" t="str">
        <f t="shared" si="1131"/>
        <v/>
      </c>
      <c r="F17828" s="18" t="str">
        <f t="shared" si="1132"/>
        <v/>
      </c>
      <c r="G17828" s="18" t="str">
        <f t="shared" si="1133"/>
        <v/>
      </c>
      <c r="H17828" s="18" t="str">
        <f t="shared" si="1134"/>
        <v/>
      </c>
    </row>
    <row r="17829" spans="5:8" x14ac:dyDescent="0.25">
      <c r="E17829" s="18" t="str">
        <f t="shared" si="1131"/>
        <v/>
      </c>
      <c r="F17829" s="18" t="str">
        <f t="shared" si="1132"/>
        <v/>
      </c>
      <c r="G17829" s="18" t="str">
        <f t="shared" si="1133"/>
        <v/>
      </c>
      <c r="H17829" s="18" t="str">
        <f t="shared" si="1134"/>
        <v/>
      </c>
    </row>
    <row r="17830" spans="5:8" x14ac:dyDescent="0.25">
      <c r="E17830" s="18" t="str">
        <f t="shared" si="1131"/>
        <v/>
      </c>
      <c r="F17830" s="18" t="str">
        <f t="shared" si="1132"/>
        <v/>
      </c>
      <c r="G17830" s="18" t="str">
        <f t="shared" si="1133"/>
        <v/>
      </c>
      <c r="H17830" s="18" t="str">
        <f t="shared" si="1134"/>
        <v/>
      </c>
    </row>
    <row r="17831" spans="5:8" x14ac:dyDescent="0.25">
      <c r="E17831" s="18" t="str">
        <f t="shared" si="1131"/>
        <v/>
      </c>
      <c r="F17831" s="18" t="str">
        <f t="shared" si="1132"/>
        <v/>
      </c>
      <c r="G17831" s="18" t="str">
        <f t="shared" si="1133"/>
        <v/>
      </c>
      <c r="H17831" s="18" t="str">
        <f t="shared" si="1134"/>
        <v/>
      </c>
    </row>
    <row r="17832" spans="5:8" x14ac:dyDescent="0.25">
      <c r="E17832" s="18" t="str">
        <f t="shared" si="1131"/>
        <v/>
      </c>
      <c r="F17832" s="18" t="str">
        <f t="shared" si="1132"/>
        <v/>
      </c>
      <c r="G17832" s="18" t="str">
        <f t="shared" si="1133"/>
        <v/>
      </c>
      <c r="H17832" s="18" t="str">
        <f t="shared" si="1134"/>
        <v/>
      </c>
    </row>
    <row r="17833" spans="5:8" x14ac:dyDescent="0.25">
      <c r="E17833" s="18" t="str">
        <f t="shared" si="1131"/>
        <v/>
      </c>
      <c r="F17833" s="18" t="str">
        <f t="shared" si="1132"/>
        <v/>
      </c>
      <c r="G17833" s="18" t="str">
        <f t="shared" si="1133"/>
        <v/>
      </c>
      <c r="H17833" s="18" t="str">
        <f t="shared" si="1134"/>
        <v/>
      </c>
    </row>
    <row r="17834" spans="5:8" x14ac:dyDescent="0.25">
      <c r="E17834" s="18" t="str">
        <f t="shared" si="1131"/>
        <v/>
      </c>
      <c r="F17834" s="18" t="str">
        <f t="shared" si="1132"/>
        <v/>
      </c>
      <c r="G17834" s="18" t="str">
        <f t="shared" si="1133"/>
        <v/>
      </c>
      <c r="H17834" s="18" t="str">
        <f t="shared" si="1134"/>
        <v/>
      </c>
    </row>
    <row r="17835" spans="5:8" x14ac:dyDescent="0.25">
      <c r="E17835" s="18" t="str">
        <f t="shared" si="1131"/>
        <v/>
      </c>
      <c r="F17835" s="18" t="str">
        <f t="shared" si="1132"/>
        <v/>
      </c>
      <c r="G17835" s="18" t="str">
        <f t="shared" si="1133"/>
        <v/>
      </c>
      <c r="H17835" s="18" t="str">
        <f t="shared" si="1134"/>
        <v/>
      </c>
    </row>
    <row r="17836" spans="5:8" x14ac:dyDescent="0.25">
      <c r="E17836" s="18" t="str">
        <f t="shared" si="1131"/>
        <v/>
      </c>
      <c r="F17836" s="18" t="str">
        <f t="shared" si="1132"/>
        <v/>
      </c>
      <c r="G17836" s="18" t="str">
        <f t="shared" si="1133"/>
        <v/>
      </c>
      <c r="H17836" s="18" t="str">
        <f t="shared" si="1134"/>
        <v/>
      </c>
    </row>
    <row r="17837" spans="5:8" x14ac:dyDescent="0.25">
      <c r="E17837" s="18" t="str">
        <f t="shared" si="1131"/>
        <v/>
      </c>
      <c r="F17837" s="18" t="str">
        <f t="shared" si="1132"/>
        <v/>
      </c>
      <c r="G17837" s="18" t="str">
        <f t="shared" si="1133"/>
        <v/>
      </c>
      <c r="H17837" s="18" t="str">
        <f t="shared" si="1134"/>
        <v/>
      </c>
    </row>
    <row r="17838" spans="5:8" x14ac:dyDescent="0.25">
      <c r="E17838" s="18" t="str">
        <f t="shared" si="1131"/>
        <v/>
      </c>
      <c r="F17838" s="18" t="str">
        <f t="shared" si="1132"/>
        <v/>
      </c>
      <c r="G17838" s="18" t="str">
        <f t="shared" si="1133"/>
        <v/>
      </c>
      <c r="H17838" s="18" t="str">
        <f t="shared" si="1134"/>
        <v/>
      </c>
    </row>
    <row r="17839" spans="5:8" x14ac:dyDescent="0.25">
      <c r="E17839" s="18" t="str">
        <f t="shared" si="1131"/>
        <v/>
      </c>
      <c r="F17839" s="18" t="str">
        <f t="shared" si="1132"/>
        <v/>
      </c>
      <c r="G17839" s="18" t="str">
        <f t="shared" si="1133"/>
        <v/>
      </c>
      <c r="H17839" s="18" t="str">
        <f t="shared" si="1134"/>
        <v/>
      </c>
    </row>
    <row r="17840" spans="5:8" x14ac:dyDescent="0.25">
      <c r="E17840" s="18" t="str">
        <f t="shared" si="1131"/>
        <v/>
      </c>
      <c r="F17840" s="18" t="str">
        <f t="shared" si="1132"/>
        <v/>
      </c>
      <c r="G17840" s="18" t="str">
        <f t="shared" si="1133"/>
        <v/>
      </c>
      <c r="H17840" s="18" t="str">
        <f t="shared" si="1134"/>
        <v/>
      </c>
    </row>
    <row r="17841" spans="5:8" x14ac:dyDescent="0.25">
      <c r="E17841" s="18" t="str">
        <f t="shared" si="1131"/>
        <v/>
      </c>
      <c r="F17841" s="18" t="str">
        <f t="shared" si="1132"/>
        <v/>
      </c>
      <c r="G17841" s="18" t="str">
        <f t="shared" si="1133"/>
        <v/>
      </c>
      <c r="H17841" s="18" t="str">
        <f t="shared" si="1134"/>
        <v/>
      </c>
    </row>
    <row r="17842" spans="5:8" x14ac:dyDescent="0.25">
      <c r="E17842" s="18" t="str">
        <f t="shared" si="1131"/>
        <v/>
      </c>
      <c r="F17842" s="18" t="str">
        <f t="shared" si="1132"/>
        <v/>
      </c>
      <c r="G17842" s="18" t="str">
        <f t="shared" si="1133"/>
        <v/>
      </c>
      <c r="H17842" s="18" t="str">
        <f t="shared" si="1134"/>
        <v/>
      </c>
    </row>
    <row r="17843" spans="5:8" x14ac:dyDescent="0.25">
      <c r="E17843" s="18" t="str">
        <f t="shared" si="1131"/>
        <v/>
      </c>
      <c r="F17843" s="18" t="str">
        <f t="shared" si="1132"/>
        <v/>
      </c>
      <c r="G17843" s="18" t="str">
        <f t="shared" si="1133"/>
        <v/>
      </c>
      <c r="H17843" s="18" t="str">
        <f t="shared" si="1134"/>
        <v/>
      </c>
    </row>
    <row r="17844" spans="5:8" x14ac:dyDescent="0.25">
      <c r="E17844" s="18" t="str">
        <f t="shared" si="1131"/>
        <v/>
      </c>
      <c r="F17844" s="18" t="str">
        <f t="shared" si="1132"/>
        <v/>
      </c>
      <c r="G17844" s="18" t="str">
        <f t="shared" si="1133"/>
        <v/>
      </c>
      <c r="H17844" s="18" t="str">
        <f t="shared" si="1134"/>
        <v/>
      </c>
    </row>
    <row r="17845" spans="5:8" x14ac:dyDescent="0.25">
      <c r="E17845" s="18" t="str">
        <f t="shared" si="1131"/>
        <v/>
      </c>
      <c r="F17845" s="18" t="str">
        <f t="shared" si="1132"/>
        <v/>
      </c>
      <c r="G17845" s="18" t="str">
        <f t="shared" si="1133"/>
        <v/>
      </c>
      <c r="H17845" s="18" t="str">
        <f t="shared" si="1134"/>
        <v/>
      </c>
    </row>
    <row r="17846" spans="5:8" x14ac:dyDescent="0.25">
      <c r="E17846" s="18" t="str">
        <f t="shared" si="1131"/>
        <v/>
      </c>
      <c r="F17846" s="18" t="str">
        <f t="shared" si="1132"/>
        <v/>
      </c>
      <c r="G17846" s="18" t="str">
        <f t="shared" si="1133"/>
        <v/>
      </c>
      <c r="H17846" s="18" t="str">
        <f t="shared" si="1134"/>
        <v/>
      </c>
    </row>
    <row r="17847" spans="5:8" x14ac:dyDescent="0.25">
      <c r="E17847" s="18" t="str">
        <f t="shared" si="1131"/>
        <v/>
      </c>
      <c r="F17847" s="18" t="str">
        <f t="shared" si="1132"/>
        <v/>
      </c>
      <c r="G17847" s="18" t="str">
        <f t="shared" si="1133"/>
        <v/>
      </c>
      <c r="H17847" s="18" t="str">
        <f t="shared" si="1134"/>
        <v/>
      </c>
    </row>
    <row r="17848" spans="5:8" x14ac:dyDescent="0.25">
      <c r="E17848" s="18" t="str">
        <f t="shared" si="1131"/>
        <v/>
      </c>
      <c r="F17848" s="18" t="str">
        <f t="shared" si="1132"/>
        <v/>
      </c>
      <c r="G17848" s="18" t="str">
        <f t="shared" si="1133"/>
        <v/>
      </c>
      <c r="H17848" s="18" t="str">
        <f t="shared" si="1134"/>
        <v/>
      </c>
    </row>
    <row r="17849" spans="5:8" x14ac:dyDescent="0.25">
      <c r="E17849" s="18" t="str">
        <f t="shared" si="1131"/>
        <v/>
      </c>
      <c r="F17849" s="18" t="str">
        <f t="shared" si="1132"/>
        <v/>
      </c>
      <c r="G17849" s="18" t="str">
        <f t="shared" si="1133"/>
        <v/>
      </c>
      <c r="H17849" s="18" t="str">
        <f t="shared" si="1134"/>
        <v/>
      </c>
    </row>
    <row r="17850" spans="5:8" x14ac:dyDescent="0.25">
      <c r="E17850" s="18" t="str">
        <f t="shared" si="1131"/>
        <v/>
      </c>
      <c r="F17850" s="18" t="str">
        <f t="shared" si="1132"/>
        <v/>
      </c>
      <c r="G17850" s="18" t="str">
        <f t="shared" si="1133"/>
        <v/>
      </c>
      <c r="H17850" s="18" t="str">
        <f t="shared" si="1134"/>
        <v/>
      </c>
    </row>
    <row r="17851" spans="5:8" x14ac:dyDescent="0.25">
      <c r="E17851" s="18" t="str">
        <f t="shared" si="1131"/>
        <v/>
      </c>
      <c r="F17851" s="18" t="str">
        <f t="shared" si="1132"/>
        <v/>
      </c>
      <c r="G17851" s="18" t="str">
        <f t="shared" si="1133"/>
        <v/>
      </c>
      <c r="H17851" s="18" t="str">
        <f t="shared" si="1134"/>
        <v/>
      </c>
    </row>
    <row r="17852" spans="5:8" x14ac:dyDescent="0.25">
      <c r="E17852" s="18" t="str">
        <f t="shared" si="1131"/>
        <v/>
      </c>
      <c r="F17852" s="18" t="str">
        <f t="shared" si="1132"/>
        <v/>
      </c>
      <c r="G17852" s="18" t="str">
        <f t="shared" si="1133"/>
        <v/>
      </c>
      <c r="H17852" s="18" t="str">
        <f t="shared" si="1134"/>
        <v/>
      </c>
    </row>
    <row r="17853" spans="5:8" x14ac:dyDescent="0.25">
      <c r="E17853" s="18" t="str">
        <f t="shared" si="1131"/>
        <v/>
      </c>
      <c r="F17853" s="18" t="str">
        <f t="shared" si="1132"/>
        <v/>
      </c>
      <c r="G17853" s="18" t="str">
        <f t="shared" si="1133"/>
        <v/>
      </c>
      <c r="H17853" s="18" t="str">
        <f t="shared" si="1134"/>
        <v/>
      </c>
    </row>
    <row r="17854" spans="5:8" x14ac:dyDescent="0.25">
      <c r="E17854" s="18" t="str">
        <f t="shared" si="1131"/>
        <v/>
      </c>
      <c r="F17854" s="18" t="str">
        <f t="shared" si="1132"/>
        <v/>
      </c>
      <c r="G17854" s="18" t="str">
        <f t="shared" si="1133"/>
        <v/>
      </c>
      <c r="H17854" s="18" t="str">
        <f t="shared" si="1134"/>
        <v/>
      </c>
    </row>
    <row r="17855" spans="5:8" x14ac:dyDescent="0.25">
      <c r="E17855" s="18" t="str">
        <f t="shared" si="1131"/>
        <v/>
      </c>
      <c r="F17855" s="18" t="str">
        <f t="shared" si="1132"/>
        <v/>
      </c>
      <c r="G17855" s="18" t="str">
        <f t="shared" si="1133"/>
        <v/>
      </c>
      <c r="H17855" s="18" t="str">
        <f t="shared" si="1134"/>
        <v/>
      </c>
    </row>
    <row r="17856" spans="5:8" x14ac:dyDescent="0.25">
      <c r="E17856" s="18" t="str">
        <f t="shared" si="1131"/>
        <v/>
      </c>
      <c r="F17856" s="18" t="str">
        <f t="shared" si="1132"/>
        <v/>
      </c>
      <c r="G17856" s="18" t="str">
        <f t="shared" si="1133"/>
        <v/>
      </c>
      <c r="H17856" s="18" t="str">
        <f t="shared" si="1134"/>
        <v/>
      </c>
    </row>
    <row r="17857" spans="5:8" x14ac:dyDescent="0.25">
      <c r="E17857" s="18" t="str">
        <f t="shared" si="1131"/>
        <v/>
      </c>
      <c r="F17857" s="18" t="str">
        <f t="shared" si="1132"/>
        <v/>
      </c>
      <c r="G17857" s="18" t="str">
        <f t="shared" si="1133"/>
        <v/>
      </c>
      <c r="H17857" s="18" t="str">
        <f t="shared" si="1134"/>
        <v/>
      </c>
    </row>
    <row r="17858" spans="5:8" x14ac:dyDescent="0.25">
      <c r="E17858" s="18" t="str">
        <f t="shared" si="1131"/>
        <v/>
      </c>
      <c r="F17858" s="18" t="str">
        <f t="shared" si="1132"/>
        <v/>
      </c>
      <c r="G17858" s="18" t="str">
        <f t="shared" si="1133"/>
        <v/>
      </c>
      <c r="H17858" s="18" t="str">
        <f t="shared" si="1134"/>
        <v/>
      </c>
    </row>
    <row r="17859" spans="5:8" x14ac:dyDescent="0.25">
      <c r="E17859" s="18" t="str">
        <f t="shared" si="1131"/>
        <v/>
      </c>
      <c r="F17859" s="18" t="str">
        <f t="shared" si="1132"/>
        <v/>
      </c>
      <c r="G17859" s="18" t="str">
        <f t="shared" si="1133"/>
        <v/>
      </c>
      <c r="H17859" s="18" t="str">
        <f t="shared" si="1134"/>
        <v/>
      </c>
    </row>
    <row r="17860" spans="5:8" x14ac:dyDescent="0.25">
      <c r="E17860" s="18" t="str">
        <f t="shared" si="1131"/>
        <v/>
      </c>
      <c r="F17860" s="18" t="str">
        <f t="shared" si="1132"/>
        <v/>
      </c>
      <c r="G17860" s="18" t="str">
        <f t="shared" si="1133"/>
        <v/>
      </c>
      <c r="H17860" s="18" t="str">
        <f t="shared" si="1134"/>
        <v/>
      </c>
    </row>
    <row r="17861" spans="5:8" x14ac:dyDescent="0.25">
      <c r="E17861" s="18" t="str">
        <f t="shared" si="1131"/>
        <v/>
      </c>
      <c r="F17861" s="18" t="str">
        <f t="shared" si="1132"/>
        <v/>
      </c>
      <c r="G17861" s="18" t="str">
        <f t="shared" si="1133"/>
        <v/>
      </c>
      <c r="H17861" s="18" t="str">
        <f t="shared" si="1134"/>
        <v/>
      </c>
    </row>
    <row r="17862" spans="5:8" x14ac:dyDescent="0.25">
      <c r="E17862" s="18" t="str">
        <f t="shared" ref="E17862:E17925" si="1135">IF($C17862="","",IFERROR(INDEX(ItemPriceCol,MATCH($C17862,ItemName,0)),""))</f>
        <v/>
      </c>
      <c r="F17862" s="18" t="str">
        <f t="shared" ref="F17862:F17925" si="1136">IF(OR($D17862="",$E17862=""),"",$D17862*$E17862)</f>
        <v/>
      </c>
      <c r="G17862" s="18" t="str">
        <f t="shared" ref="G17862:G17925" si="1137">IF($C17862="","",IFERROR(INDEX(ItemCostCol,MATCH($C17862,ItemName,0)),""))</f>
        <v/>
      </c>
      <c r="H17862" s="18" t="str">
        <f t="shared" ref="H17862:H17925" si="1138">IF(OR($F17862="",$G17862=""),"",$F17862-$D17862*$G17862)</f>
        <v/>
      </c>
    </row>
    <row r="17863" spans="5:8" x14ac:dyDescent="0.25">
      <c r="E17863" s="18" t="str">
        <f t="shared" si="1135"/>
        <v/>
      </c>
      <c r="F17863" s="18" t="str">
        <f t="shared" si="1136"/>
        <v/>
      </c>
      <c r="G17863" s="18" t="str">
        <f t="shared" si="1137"/>
        <v/>
      </c>
      <c r="H17863" s="18" t="str">
        <f t="shared" si="1138"/>
        <v/>
      </c>
    </row>
    <row r="17864" spans="5:8" x14ac:dyDescent="0.25">
      <c r="E17864" s="18" t="str">
        <f t="shared" si="1135"/>
        <v/>
      </c>
      <c r="F17864" s="18" t="str">
        <f t="shared" si="1136"/>
        <v/>
      </c>
      <c r="G17864" s="18" t="str">
        <f t="shared" si="1137"/>
        <v/>
      </c>
      <c r="H17864" s="18" t="str">
        <f t="shared" si="1138"/>
        <v/>
      </c>
    </row>
    <row r="17865" spans="5:8" x14ac:dyDescent="0.25">
      <c r="E17865" s="18" t="str">
        <f t="shared" si="1135"/>
        <v/>
      </c>
      <c r="F17865" s="18" t="str">
        <f t="shared" si="1136"/>
        <v/>
      </c>
      <c r="G17865" s="18" t="str">
        <f t="shared" si="1137"/>
        <v/>
      </c>
      <c r="H17865" s="18" t="str">
        <f t="shared" si="1138"/>
        <v/>
      </c>
    </row>
    <row r="17866" spans="5:8" x14ac:dyDescent="0.25">
      <c r="E17866" s="18" t="str">
        <f t="shared" si="1135"/>
        <v/>
      </c>
      <c r="F17866" s="18" t="str">
        <f t="shared" si="1136"/>
        <v/>
      </c>
      <c r="G17866" s="18" t="str">
        <f t="shared" si="1137"/>
        <v/>
      </c>
      <c r="H17866" s="18" t="str">
        <f t="shared" si="1138"/>
        <v/>
      </c>
    </row>
    <row r="17867" spans="5:8" x14ac:dyDescent="0.25">
      <c r="E17867" s="18" t="str">
        <f t="shared" si="1135"/>
        <v/>
      </c>
      <c r="F17867" s="18" t="str">
        <f t="shared" si="1136"/>
        <v/>
      </c>
      <c r="G17867" s="18" t="str">
        <f t="shared" si="1137"/>
        <v/>
      </c>
      <c r="H17867" s="18" t="str">
        <f t="shared" si="1138"/>
        <v/>
      </c>
    </row>
    <row r="17868" spans="5:8" x14ac:dyDescent="0.25">
      <c r="E17868" s="18" t="str">
        <f t="shared" si="1135"/>
        <v/>
      </c>
      <c r="F17868" s="18" t="str">
        <f t="shared" si="1136"/>
        <v/>
      </c>
      <c r="G17868" s="18" t="str">
        <f t="shared" si="1137"/>
        <v/>
      </c>
      <c r="H17868" s="18" t="str">
        <f t="shared" si="1138"/>
        <v/>
      </c>
    </row>
    <row r="17869" spans="5:8" x14ac:dyDescent="0.25">
      <c r="E17869" s="18" t="str">
        <f t="shared" si="1135"/>
        <v/>
      </c>
      <c r="F17869" s="18" t="str">
        <f t="shared" si="1136"/>
        <v/>
      </c>
      <c r="G17869" s="18" t="str">
        <f t="shared" si="1137"/>
        <v/>
      </c>
      <c r="H17869" s="18" t="str">
        <f t="shared" si="1138"/>
        <v/>
      </c>
    </row>
    <row r="17870" spans="5:8" x14ac:dyDescent="0.25">
      <c r="E17870" s="18" t="str">
        <f t="shared" si="1135"/>
        <v/>
      </c>
      <c r="F17870" s="18" t="str">
        <f t="shared" si="1136"/>
        <v/>
      </c>
      <c r="G17870" s="18" t="str">
        <f t="shared" si="1137"/>
        <v/>
      </c>
      <c r="H17870" s="18" t="str">
        <f t="shared" si="1138"/>
        <v/>
      </c>
    </row>
    <row r="17871" spans="5:8" x14ac:dyDescent="0.25">
      <c r="E17871" s="18" t="str">
        <f t="shared" si="1135"/>
        <v/>
      </c>
      <c r="F17871" s="18" t="str">
        <f t="shared" si="1136"/>
        <v/>
      </c>
      <c r="G17871" s="18" t="str">
        <f t="shared" si="1137"/>
        <v/>
      </c>
      <c r="H17871" s="18" t="str">
        <f t="shared" si="1138"/>
        <v/>
      </c>
    </row>
    <row r="17872" spans="5:8" x14ac:dyDescent="0.25">
      <c r="E17872" s="18" t="str">
        <f t="shared" si="1135"/>
        <v/>
      </c>
      <c r="F17872" s="18" t="str">
        <f t="shared" si="1136"/>
        <v/>
      </c>
      <c r="G17872" s="18" t="str">
        <f t="shared" si="1137"/>
        <v/>
      </c>
      <c r="H17872" s="18" t="str">
        <f t="shared" si="1138"/>
        <v/>
      </c>
    </row>
    <row r="17873" spans="5:8" x14ac:dyDescent="0.25">
      <c r="E17873" s="18" t="str">
        <f t="shared" si="1135"/>
        <v/>
      </c>
      <c r="F17873" s="18" t="str">
        <f t="shared" si="1136"/>
        <v/>
      </c>
      <c r="G17873" s="18" t="str">
        <f t="shared" si="1137"/>
        <v/>
      </c>
      <c r="H17873" s="18" t="str">
        <f t="shared" si="1138"/>
        <v/>
      </c>
    </row>
    <row r="17874" spans="5:8" x14ac:dyDescent="0.25">
      <c r="E17874" s="18" t="str">
        <f t="shared" si="1135"/>
        <v/>
      </c>
      <c r="F17874" s="18" t="str">
        <f t="shared" si="1136"/>
        <v/>
      </c>
      <c r="G17874" s="18" t="str">
        <f t="shared" si="1137"/>
        <v/>
      </c>
      <c r="H17874" s="18" t="str">
        <f t="shared" si="1138"/>
        <v/>
      </c>
    </row>
    <row r="17875" spans="5:8" x14ac:dyDescent="0.25">
      <c r="E17875" s="18" t="str">
        <f t="shared" si="1135"/>
        <v/>
      </c>
      <c r="F17875" s="18" t="str">
        <f t="shared" si="1136"/>
        <v/>
      </c>
      <c r="G17875" s="18" t="str">
        <f t="shared" si="1137"/>
        <v/>
      </c>
      <c r="H17875" s="18" t="str">
        <f t="shared" si="1138"/>
        <v/>
      </c>
    </row>
    <row r="17876" spans="5:8" x14ac:dyDescent="0.25">
      <c r="E17876" s="18" t="str">
        <f t="shared" si="1135"/>
        <v/>
      </c>
      <c r="F17876" s="18" t="str">
        <f t="shared" si="1136"/>
        <v/>
      </c>
      <c r="G17876" s="18" t="str">
        <f t="shared" si="1137"/>
        <v/>
      </c>
      <c r="H17876" s="18" t="str">
        <f t="shared" si="1138"/>
        <v/>
      </c>
    </row>
    <row r="17877" spans="5:8" x14ac:dyDescent="0.25">
      <c r="E17877" s="18" t="str">
        <f t="shared" si="1135"/>
        <v/>
      </c>
      <c r="F17877" s="18" t="str">
        <f t="shared" si="1136"/>
        <v/>
      </c>
      <c r="G17877" s="18" t="str">
        <f t="shared" si="1137"/>
        <v/>
      </c>
      <c r="H17877" s="18" t="str">
        <f t="shared" si="1138"/>
        <v/>
      </c>
    </row>
    <row r="17878" spans="5:8" x14ac:dyDescent="0.25">
      <c r="E17878" s="18" t="str">
        <f t="shared" si="1135"/>
        <v/>
      </c>
      <c r="F17878" s="18" t="str">
        <f t="shared" si="1136"/>
        <v/>
      </c>
      <c r="G17878" s="18" t="str">
        <f t="shared" si="1137"/>
        <v/>
      </c>
      <c r="H17878" s="18" t="str">
        <f t="shared" si="1138"/>
        <v/>
      </c>
    </row>
    <row r="17879" spans="5:8" x14ac:dyDescent="0.25">
      <c r="E17879" s="18" t="str">
        <f t="shared" si="1135"/>
        <v/>
      </c>
      <c r="F17879" s="18" t="str">
        <f t="shared" si="1136"/>
        <v/>
      </c>
      <c r="G17879" s="18" t="str">
        <f t="shared" si="1137"/>
        <v/>
      </c>
      <c r="H17879" s="18" t="str">
        <f t="shared" si="1138"/>
        <v/>
      </c>
    </row>
    <row r="17880" spans="5:8" x14ac:dyDescent="0.25">
      <c r="E17880" s="18" t="str">
        <f t="shared" si="1135"/>
        <v/>
      </c>
      <c r="F17880" s="18" t="str">
        <f t="shared" si="1136"/>
        <v/>
      </c>
      <c r="G17880" s="18" t="str">
        <f t="shared" si="1137"/>
        <v/>
      </c>
      <c r="H17880" s="18" t="str">
        <f t="shared" si="1138"/>
        <v/>
      </c>
    </row>
    <row r="17881" spans="5:8" x14ac:dyDescent="0.25">
      <c r="E17881" s="18" t="str">
        <f t="shared" si="1135"/>
        <v/>
      </c>
      <c r="F17881" s="18" t="str">
        <f t="shared" si="1136"/>
        <v/>
      </c>
      <c r="G17881" s="18" t="str">
        <f t="shared" si="1137"/>
        <v/>
      </c>
      <c r="H17881" s="18" t="str">
        <f t="shared" si="1138"/>
        <v/>
      </c>
    </row>
    <row r="17882" spans="5:8" x14ac:dyDescent="0.25">
      <c r="E17882" s="18" t="str">
        <f t="shared" si="1135"/>
        <v/>
      </c>
      <c r="F17882" s="18" t="str">
        <f t="shared" si="1136"/>
        <v/>
      </c>
      <c r="G17882" s="18" t="str">
        <f t="shared" si="1137"/>
        <v/>
      </c>
      <c r="H17882" s="18" t="str">
        <f t="shared" si="1138"/>
        <v/>
      </c>
    </row>
    <row r="17883" spans="5:8" x14ac:dyDescent="0.25">
      <c r="E17883" s="18" t="str">
        <f t="shared" si="1135"/>
        <v/>
      </c>
      <c r="F17883" s="18" t="str">
        <f t="shared" si="1136"/>
        <v/>
      </c>
      <c r="G17883" s="18" t="str">
        <f t="shared" si="1137"/>
        <v/>
      </c>
      <c r="H17883" s="18" t="str">
        <f t="shared" si="1138"/>
        <v/>
      </c>
    </row>
    <row r="17884" spans="5:8" x14ac:dyDescent="0.25">
      <c r="E17884" s="18" t="str">
        <f t="shared" si="1135"/>
        <v/>
      </c>
      <c r="F17884" s="18" t="str">
        <f t="shared" si="1136"/>
        <v/>
      </c>
      <c r="G17884" s="18" t="str">
        <f t="shared" si="1137"/>
        <v/>
      </c>
      <c r="H17884" s="18" t="str">
        <f t="shared" si="1138"/>
        <v/>
      </c>
    </row>
    <row r="17885" spans="5:8" x14ac:dyDescent="0.25">
      <c r="E17885" s="18" t="str">
        <f t="shared" si="1135"/>
        <v/>
      </c>
      <c r="F17885" s="18" t="str">
        <f t="shared" si="1136"/>
        <v/>
      </c>
      <c r="G17885" s="18" t="str">
        <f t="shared" si="1137"/>
        <v/>
      </c>
      <c r="H17885" s="18" t="str">
        <f t="shared" si="1138"/>
        <v/>
      </c>
    </row>
    <row r="17886" spans="5:8" x14ac:dyDescent="0.25">
      <c r="E17886" s="18" t="str">
        <f t="shared" si="1135"/>
        <v/>
      </c>
      <c r="F17886" s="18" t="str">
        <f t="shared" si="1136"/>
        <v/>
      </c>
      <c r="G17886" s="18" t="str">
        <f t="shared" si="1137"/>
        <v/>
      </c>
      <c r="H17886" s="18" t="str">
        <f t="shared" si="1138"/>
        <v/>
      </c>
    </row>
    <row r="17887" spans="5:8" x14ac:dyDescent="0.25">
      <c r="E17887" s="18" t="str">
        <f t="shared" si="1135"/>
        <v/>
      </c>
      <c r="F17887" s="18" t="str">
        <f t="shared" si="1136"/>
        <v/>
      </c>
      <c r="G17887" s="18" t="str">
        <f t="shared" si="1137"/>
        <v/>
      </c>
      <c r="H17887" s="18" t="str">
        <f t="shared" si="1138"/>
        <v/>
      </c>
    </row>
    <row r="17888" spans="5:8" x14ac:dyDescent="0.25">
      <c r="E17888" s="18" t="str">
        <f t="shared" si="1135"/>
        <v/>
      </c>
      <c r="F17888" s="18" t="str">
        <f t="shared" si="1136"/>
        <v/>
      </c>
      <c r="G17888" s="18" t="str">
        <f t="shared" si="1137"/>
        <v/>
      </c>
      <c r="H17888" s="18" t="str">
        <f t="shared" si="1138"/>
        <v/>
      </c>
    </row>
    <row r="17889" spans="5:8" x14ac:dyDescent="0.25">
      <c r="E17889" s="18" t="str">
        <f t="shared" si="1135"/>
        <v/>
      </c>
      <c r="F17889" s="18" t="str">
        <f t="shared" si="1136"/>
        <v/>
      </c>
      <c r="G17889" s="18" t="str">
        <f t="shared" si="1137"/>
        <v/>
      </c>
      <c r="H17889" s="18" t="str">
        <f t="shared" si="1138"/>
        <v/>
      </c>
    </row>
    <row r="17890" spans="5:8" x14ac:dyDescent="0.25">
      <c r="E17890" s="18" t="str">
        <f t="shared" si="1135"/>
        <v/>
      </c>
      <c r="F17890" s="18" t="str">
        <f t="shared" si="1136"/>
        <v/>
      </c>
      <c r="G17890" s="18" t="str">
        <f t="shared" si="1137"/>
        <v/>
      </c>
      <c r="H17890" s="18" t="str">
        <f t="shared" si="1138"/>
        <v/>
      </c>
    </row>
    <row r="17891" spans="5:8" x14ac:dyDescent="0.25">
      <c r="E17891" s="18" t="str">
        <f t="shared" si="1135"/>
        <v/>
      </c>
      <c r="F17891" s="18" t="str">
        <f t="shared" si="1136"/>
        <v/>
      </c>
      <c r="G17891" s="18" t="str">
        <f t="shared" si="1137"/>
        <v/>
      </c>
      <c r="H17891" s="18" t="str">
        <f t="shared" si="1138"/>
        <v/>
      </c>
    </row>
    <row r="17892" spans="5:8" x14ac:dyDescent="0.25">
      <c r="E17892" s="18" t="str">
        <f t="shared" si="1135"/>
        <v/>
      </c>
      <c r="F17892" s="18" t="str">
        <f t="shared" si="1136"/>
        <v/>
      </c>
      <c r="G17892" s="18" t="str">
        <f t="shared" si="1137"/>
        <v/>
      </c>
      <c r="H17892" s="18" t="str">
        <f t="shared" si="1138"/>
        <v/>
      </c>
    </row>
    <row r="17893" spans="5:8" x14ac:dyDescent="0.25">
      <c r="E17893" s="18" t="str">
        <f t="shared" si="1135"/>
        <v/>
      </c>
      <c r="F17893" s="18" t="str">
        <f t="shared" si="1136"/>
        <v/>
      </c>
      <c r="G17893" s="18" t="str">
        <f t="shared" si="1137"/>
        <v/>
      </c>
      <c r="H17893" s="18" t="str">
        <f t="shared" si="1138"/>
        <v/>
      </c>
    </row>
    <row r="17894" spans="5:8" x14ac:dyDescent="0.25">
      <c r="E17894" s="18" t="str">
        <f t="shared" si="1135"/>
        <v/>
      </c>
      <c r="F17894" s="18" t="str">
        <f t="shared" si="1136"/>
        <v/>
      </c>
      <c r="G17894" s="18" t="str">
        <f t="shared" si="1137"/>
        <v/>
      </c>
      <c r="H17894" s="18" t="str">
        <f t="shared" si="1138"/>
        <v/>
      </c>
    </row>
    <row r="17895" spans="5:8" x14ac:dyDescent="0.25">
      <c r="E17895" s="18" t="str">
        <f t="shared" si="1135"/>
        <v/>
      </c>
      <c r="F17895" s="18" t="str">
        <f t="shared" si="1136"/>
        <v/>
      </c>
      <c r="G17895" s="18" t="str">
        <f t="shared" si="1137"/>
        <v/>
      </c>
      <c r="H17895" s="18" t="str">
        <f t="shared" si="1138"/>
        <v/>
      </c>
    </row>
    <row r="17896" spans="5:8" x14ac:dyDescent="0.25">
      <c r="E17896" s="18" t="str">
        <f t="shared" si="1135"/>
        <v/>
      </c>
      <c r="F17896" s="18" t="str">
        <f t="shared" si="1136"/>
        <v/>
      </c>
      <c r="G17896" s="18" t="str">
        <f t="shared" si="1137"/>
        <v/>
      </c>
      <c r="H17896" s="18" t="str">
        <f t="shared" si="1138"/>
        <v/>
      </c>
    </row>
    <row r="17897" spans="5:8" x14ac:dyDescent="0.25">
      <c r="E17897" s="18" t="str">
        <f t="shared" si="1135"/>
        <v/>
      </c>
      <c r="F17897" s="18" t="str">
        <f t="shared" si="1136"/>
        <v/>
      </c>
      <c r="G17897" s="18" t="str">
        <f t="shared" si="1137"/>
        <v/>
      </c>
      <c r="H17897" s="18" t="str">
        <f t="shared" si="1138"/>
        <v/>
      </c>
    </row>
    <row r="17898" spans="5:8" x14ac:dyDescent="0.25">
      <c r="E17898" s="18" t="str">
        <f t="shared" si="1135"/>
        <v/>
      </c>
      <c r="F17898" s="18" t="str">
        <f t="shared" si="1136"/>
        <v/>
      </c>
      <c r="G17898" s="18" t="str">
        <f t="shared" si="1137"/>
        <v/>
      </c>
      <c r="H17898" s="18" t="str">
        <f t="shared" si="1138"/>
        <v/>
      </c>
    </row>
    <row r="17899" spans="5:8" x14ac:dyDescent="0.25">
      <c r="E17899" s="18" t="str">
        <f t="shared" si="1135"/>
        <v/>
      </c>
      <c r="F17899" s="18" t="str">
        <f t="shared" si="1136"/>
        <v/>
      </c>
      <c r="G17899" s="18" t="str">
        <f t="shared" si="1137"/>
        <v/>
      </c>
      <c r="H17899" s="18" t="str">
        <f t="shared" si="1138"/>
        <v/>
      </c>
    </row>
    <row r="17900" spans="5:8" x14ac:dyDescent="0.25">
      <c r="E17900" s="18" t="str">
        <f t="shared" si="1135"/>
        <v/>
      </c>
      <c r="F17900" s="18" t="str">
        <f t="shared" si="1136"/>
        <v/>
      </c>
      <c r="G17900" s="18" t="str">
        <f t="shared" si="1137"/>
        <v/>
      </c>
      <c r="H17900" s="18" t="str">
        <f t="shared" si="1138"/>
        <v/>
      </c>
    </row>
    <row r="17901" spans="5:8" x14ac:dyDescent="0.25">
      <c r="E17901" s="18" t="str">
        <f t="shared" si="1135"/>
        <v/>
      </c>
      <c r="F17901" s="18" t="str">
        <f t="shared" si="1136"/>
        <v/>
      </c>
      <c r="G17901" s="18" t="str">
        <f t="shared" si="1137"/>
        <v/>
      </c>
      <c r="H17901" s="18" t="str">
        <f t="shared" si="1138"/>
        <v/>
      </c>
    </row>
    <row r="17902" spans="5:8" x14ac:dyDescent="0.25">
      <c r="E17902" s="18" t="str">
        <f t="shared" si="1135"/>
        <v/>
      </c>
      <c r="F17902" s="18" t="str">
        <f t="shared" si="1136"/>
        <v/>
      </c>
      <c r="G17902" s="18" t="str">
        <f t="shared" si="1137"/>
        <v/>
      </c>
      <c r="H17902" s="18" t="str">
        <f t="shared" si="1138"/>
        <v/>
      </c>
    </row>
    <row r="17903" spans="5:8" x14ac:dyDescent="0.25">
      <c r="E17903" s="18" t="str">
        <f t="shared" si="1135"/>
        <v/>
      </c>
      <c r="F17903" s="18" t="str">
        <f t="shared" si="1136"/>
        <v/>
      </c>
      <c r="G17903" s="18" t="str">
        <f t="shared" si="1137"/>
        <v/>
      </c>
      <c r="H17903" s="18" t="str">
        <f t="shared" si="1138"/>
        <v/>
      </c>
    </row>
    <row r="17904" spans="5:8" x14ac:dyDescent="0.25">
      <c r="E17904" s="18" t="str">
        <f t="shared" si="1135"/>
        <v/>
      </c>
      <c r="F17904" s="18" t="str">
        <f t="shared" si="1136"/>
        <v/>
      </c>
      <c r="G17904" s="18" t="str">
        <f t="shared" si="1137"/>
        <v/>
      </c>
      <c r="H17904" s="18" t="str">
        <f t="shared" si="1138"/>
        <v/>
      </c>
    </row>
    <row r="17905" spans="5:8" x14ac:dyDescent="0.25">
      <c r="E17905" s="18" t="str">
        <f t="shared" si="1135"/>
        <v/>
      </c>
      <c r="F17905" s="18" t="str">
        <f t="shared" si="1136"/>
        <v/>
      </c>
      <c r="G17905" s="18" t="str">
        <f t="shared" si="1137"/>
        <v/>
      </c>
      <c r="H17905" s="18" t="str">
        <f t="shared" si="1138"/>
        <v/>
      </c>
    </row>
    <row r="17906" spans="5:8" x14ac:dyDescent="0.25">
      <c r="E17906" s="18" t="str">
        <f t="shared" si="1135"/>
        <v/>
      </c>
      <c r="F17906" s="18" t="str">
        <f t="shared" si="1136"/>
        <v/>
      </c>
      <c r="G17906" s="18" t="str">
        <f t="shared" si="1137"/>
        <v/>
      </c>
      <c r="H17906" s="18" t="str">
        <f t="shared" si="1138"/>
        <v/>
      </c>
    </row>
    <row r="17907" spans="5:8" x14ac:dyDescent="0.25">
      <c r="E17907" s="18" t="str">
        <f t="shared" si="1135"/>
        <v/>
      </c>
      <c r="F17907" s="18" t="str">
        <f t="shared" si="1136"/>
        <v/>
      </c>
      <c r="G17907" s="18" t="str">
        <f t="shared" si="1137"/>
        <v/>
      </c>
      <c r="H17907" s="18" t="str">
        <f t="shared" si="1138"/>
        <v/>
      </c>
    </row>
    <row r="17908" spans="5:8" x14ac:dyDescent="0.25">
      <c r="E17908" s="18" t="str">
        <f t="shared" si="1135"/>
        <v/>
      </c>
      <c r="F17908" s="18" t="str">
        <f t="shared" si="1136"/>
        <v/>
      </c>
      <c r="G17908" s="18" t="str">
        <f t="shared" si="1137"/>
        <v/>
      </c>
      <c r="H17908" s="18" t="str">
        <f t="shared" si="1138"/>
        <v/>
      </c>
    </row>
    <row r="17909" spans="5:8" x14ac:dyDescent="0.25">
      <c r="E17909" s="18" t="str">
        <f t="shared" si="1135"/>
        <v/>
      </c>
      <c r="F17909" s="18" t="str">
        <f t="shared" si="1136"/>
        <v/>
      </c>
      <c r="G17909" s="18" t="str">
        <f t="shared" si="1137"/>
        <v/>
      </c>
      <c r="H17909" s="18" t="str">
        <f t="shared" si="1138"/>
        <v/>
      </c>
    </row>
    <row r="17910" spans="5:8" x14ac:dyDescent="0.25">
      <c r="E17910" s="18" t="str">
        <f t="shared" si="1135"/>
        <v/>
      </c>
      <c r="F17910" s="18" t="str">
        <f t="shared" si="1136"/>
        <v/>
      </c>
      <c r="G17910" s="18" t="str">
        <f t="shared" si="1137"/>
        <v/>
      </c>
      <c r="H17910" s="18" t="str">
        <f t="shared" si="1138"/>
        <v/>
      </c>
    </row>
    <row r="17911" spans="5:8" x14ac:dyDescent="0.25">
      <c r="E17911" s="18" t="str">
        <f t="shared" si="1135"/>
        <v/>
      </c>
      <c r="F17911" s="18" t="str">
        <f t="shared" si="1136"/>
        <v/>
      </c>
      <c r="G17911" s="18" t="str">
        <f t="shared" si="1137"/>
        <v/>
      </c>
      <c r="H17911" s="18" t="str">
        <f t="shared" si="1138"/>
        <v/>
      </c>
    </row>
    <row r="17912" spans="5:8" x14ac:dyDescent="0.25">
      <c r="E17912" s="18" t="str">
        <f t="shared" si="1135"/>
        <v/>
      </c>
      <c r="F17912" s="18" t="str">
        <f t="shared" si="1136"/>
        <v/>
      </c>
      <c r="G17912" s="18" t="str">
        <f t="shared" si="1137"/>
        <v/>
      </c>
      <c r="H17912" s="18" t="str">
        <f t="shared" si="1138"/>
        <v/>
      </c>
    </row>
    <row r="17913" spans="5:8" x14ac:dyDescent="0.25">
      <c r="E17913" s="18" t="str">
        <f t="shared" si="1135"/>
        <v/>
      </c>
      <c r="F17913" s="18" t="str">
        <f t="shared" si="1136"/>
        <v/>
      </c>
      <c r="G17913" s="18" t="str">
        <f t="shared" si="1137"/>
        <v/>
      </c>
      <c r="H17913" s="18" t="str">
        <f t="shared" si="1138"/>
        <v/>
      </c>
    </row>
    <row r="17914" spans="5:8" x14ac:dyDescent="0.25">
      <c r="E17914" s="18" t="str">
        <f t="shared" si="1135"/>
        <v/>
      </c>
      <c r="F17914" s="18" t="str">
        <f t="shared" si="1136"/>
        <v/>
      </c>
      <c r="G17914" s="18" t="str">
        <f t="shared" si="1137"/>
        <v/>
      </c>
      <c r="H17914" s="18" t="str">
        <f t="shared" si="1138"/>
        <v/>
      </c>
    </row>
    <row r="17915" spans="5:8" x14ac:dyDescent="0.25">
      <c r="E17915" s="18" t="str">
        <f t="shared" si="1135"/>
        <v/>
      </c>
      <c r="F17915" s="18" t="str">
        <f t="shared" si="1136"/>
        <v/>
      </c>
      <c r="G17915" s="18" t="str">
        <f t="shared" si="1137"/>
        <v/>
      </c>
      <c r="H17915" s="18" t="str">
        <f t="shared" si="1138"/>
        <v/>
      </c>
    </row>
    <row r="17916" spans="5:8" x14ac:dyDescent="0.25">
      <c r="E17916" s="18" t="str">
        <f t="shared" si="1135"/>
        <v/>
      </c>
      <c r="F17916" s="18" t="str">
        <f t="shared" si="1136"/>
        <v/>
      </c>
      <c r="G17916" s="18" t="str">
        <f t="shared" si="1137"/>
        <v/>
      </c>
      <c r="H17916" s="18" t="str">
        <f t="shared" si="1138"/>
        <v/>
      </c>
    </row>
    <row r="17917" spans="5:8" x14ac:dyDescent="0.25">
      <c r="E17917" s="18" t="str">
        <f t="shared" si="1135"/>
        <v/>
      </c>
      <c r="F17917" s="18" t="str">
        <f t="shared" si="1136"/>
        <v/>
      </c>
      <c r="G17917" s="18" t="str">
        <f t="shared" si="1137"/>
        <v/>
      </c>
      <c r="H17917" s="18" t="str">
        <f t="shared" si="1138"/>
        <v/>
      </c>
    </row>
    <row r="17918" spans="5:8" x14ac:dyDescent="0.25">
      <c r="E17918" s="18" t="str">
        <f t="shared" si="1135"/>
        <v/>
      </c>
      <c r="F17918" s="18" t="str">
        <f t="shared" si="1136"/>
        <v/>
      </c>
      <c r="G17918" s="18" t="str">
        <f t="shared" si="1137"/>
        <v/>
      </c>
      <c r="H17918" s="18" t="str">
        <f t="shared" si="1138"/>
        <v/>
      </c>
    </row>
    <row r="17919" spans="5:8" x14ac:dyDescent="0.25">
      <c r="E17919" s="18" t="str">
        <f t="shared" si="1135"/>
        <v/>
      </c>
      <c r="F17919" s="18" t="str">
        <f t="shared" si="1136"/>
        <v/>
      </c>
      <c r="G17919" s="18" t="str">
        <f t="shared" si="1137"/>
        <v/>
      </c>
      <c r="H17919" s="18" t="str">
        <f t="shared" si="1138"/>
        <v/>
      </c>
    </row>
    <row r="17920" spans="5:8" x14ac:dyDescent="0.25">
      <c r="E17920" s="18" t="str">
        <f t="shared" si="1135"/>
        <v/>
      </c>
      <c r="F17920" s="18" t="str">
        <f t="shared" si="1136"/>
        <v/>
      </c>
      <c r="G17920" s="18" t="str">
        <f t="shared" si="1137"/>
        <v/>
      </c>
      <c r="H17920" s="18" t="str">
        <f t="shared" si="1138"/>
        <v/>
      </c>
    </row>
    <row r="17921" spans="5:8" x14ac:dyDescent="0.25">
      <c r="E17921" s="18" t="str">
        <f t="shared" si="1135"/>
        <v/>
      </c>
      <c r="F17921" s="18" t="str">
        <f t="shared" si="1136"/>
        <v/>
      </c>
      <c r="G17921" s="18" t="str">
        <f t="shared" si="1137"/>
        <v/>
      </c>
      <c r="H17921" s="18" t="str">
        <f t="shared" si="1138"/>
        <v/>
      </c>
    </row>
    <row r="17922" spans="5:8" x14ac:dyDescent="0.25">
      <c r="E17922" s="18" t="str">
        <f t="shared" si="1135"/>
        <v/>
      </c>
      <c r="F17922" s="18" t="str">
        <f t="shared" si="1136"/>
        <v/>
      </c>
      <c r="G17922" s="18" t="str">
        <f t="shared" si="1137"/>
        <v/>
      </c>
      <c r="H17922" s="18" t="str">
        <f t="shared" si="1138"/>
        <v/>
      </c>
    </row>
    <row r="17923" spans="5:8" x14ac:dyDescent="0.25">
      <c r="E17923" s="18" t="str">
        <f t="shared" si="1135"/>
        <v/>
      </c>
      <c r="F17923" s="18" t="str">
        <f t="shared" si="1136"/>
        <v/>
      </c>
      <c r="G17923" s="18" t="str">
        <f t="shared" si="1137"/>
        <v/>
      </c>
      <c r="H17923" s="18" t="str">
        <f t="shared" si="1138"/>
        <v/>
      </c>
    </row>
    <row r="17924" spans="5:8" x14ac:dyDescent="0.25">
      <c r="E17924" s="18" t="str">
        <f t="shared" si="1135"/>
        <v/>
      </c>
      <c r="F17924" s="18" t="str">
        <f t="shared" si="1136"/>
        <v/>
      </c>
      <c r="G17924" s="18" t="str">
        <f t="shared" si="1137"/>
        <v/>
      </c>
      <c r="H17924" s="18" t="str">
        <f t="shared" si="1138"/>
        <v/>
      </c>
    </row>
    <row r="17925" spans="5:8" x14ac:dyDescent="0.25">
      <c r="E17925" s="18" t="str">
        <f t="shared" si="1135"/>
        <v/>
      </c>
      <c r="F17925" s="18" t="str">
        <f t="shared" si="1136"/>
        <v/>
      </c>
      <c r="G17925" s="18" t="str">
        <f t="shared" si="1137"/>
        <v/>
      </c>
      <c r="H17925" s="18" t="str">
        <f t="shared" si="1138"/>
        <v/>
      </c>
    </row>
    <row r="17926" spans="5:8" x14ac:dyDescent="0.25">
      <c r="E17926" s="18" t="str">
        <f t="shared" ref="E17926:E17989" si="1139">IF($C17926="","",IFERROR(INDEX(ItemPriceCol,MATCH($C17926,ItemName,0)),""))</f>
        <v/>
      </c>
      <c r="F17926" s="18" t="str">
        <f t="shared" ref="F17926:F17989" si="1140">IF(OR($D17926="",$E17926=""),"",$D17926*$E17926)</f>
        <v/>
      </c>
      <c r="G17926" s="18" t="str">
        <f t="shared" ref="G17926:G17989" si="1141">IF($C17926="","",IFERROR(INDEX(ItemCostCol,MATCH($C17926,ItemName,0)),""))</f>
        <v/>
      </c>
      <c r="H17926" s="18" t="str">
        <f t="shared" ref="H17926:H17989" si="1142">IF(OR($F17926="",$G17926=""),"",$F17926-$D17926*$G17926)</f>
        <v/>
      </c>
    </row>
    <row r="17927" spans="5:8" x14ac:dyDescent="0.25">
      <c r="E17927" s="18" t="str">
        <f t="shared" si="1139"/>
        <v/>
      </c>
      <c r="F17927" s="18" t="str">
        <f t="shared" si="1140"/>
        <v/>
      </c>
      <c r="G17927" s="18" t="str">
        <f t="shared" si="1141"/>
        <v/>
      </c>
      <c r="H17927" s="18" t="str">
        <f t="shared" si="1142"/>
        <v/>
      </c>
    </row>
    <row r="17928" spans="5:8" x14ac:dyDescent="0.25">
      <c r="E17928" s="18" t="str">
        <f t="shared" si="1139"/>
        <v/>
      </c>
      <c r="F17928" s="18" t="str">
        <f t="shared" si="1140"/>
        <v/>
      </c>
      <c r="G17928" s="18" t="str">
        <f t="shared" si="1141"/>
        <v/>
      </c>
      <c r="H17928" s="18" t="str">
        <f t="shared" si="1142"/>
        <v/>
      </c>
    </row>
    <row r="17929" spans="5:8" x14ac:dyDescent="0.25">
      <c r="E17929" s="18" t="str">
        <f t="shared" si="1139"/>
        <v/>
      </c>
      <c r="F17929" s="18" t="str">
        <f t="shared" si="1140"/>
        <v/>
      </c>
      <c r="G17929" s="18" t="str">
        <f t="shared" si="1141"/>
        <v/>
      </c>
      <c r="H17929" s="18" t="str">
        <f t="shared" si="1142"/>
        <v/>
      </c>
    </row>
    <row r="17930" spans="5:8" x14ac:dyDescent="0.25">
      <c r="E17930" s="18" t="str">
        <f t="shared" si="1139"/>
        <v/>
      </c>
      <c r="F17930" s="18" t="str">
        <f t="shared" si="1140"/>
        <v/>
      </c>
      <c r="G17930" s="18" t="str">
        <f t="shared" si="1141"/>
        <v/>
      </c>
      <c r="H17930" s="18" t="str">
        <f t="shared" si="1142"/>
        <v/>
      </c>
    </row>
    <row r="17931" spans="5:8" x14ac:dyDescent="0.25">
      <c r="E17931" s="18" t="str">
        <f t="shared" si="1139"/>
        <v/>
      </c>
      <c r="F17931" s="18" t="str">
        <f t="shared" si="1140"/>
        <v/>
      </c>
      <c r="G17931" s="18" t="str">
        <f t="shared" si="1141"/>
        <v/>
      </c>
      <c r="H17931" s="18" t="str">
        <f t="shared" si="1142"/>
        <v/>
      </c>
    </row>
    <row r="17932" spans="5:8" x14ac:dyDescent="0.25">
      <c r="E17932" s="18" t="str">
        <f t="shared" si="1139"/>
        <v/>
      </c>
      <c r="F17932" s="18" t="str">
        <f t="shared" si="1140"/>
        <v/>
      </c>
      <c r="G17932" s="18" t="str">
        <f t="shared" si="1141"/>
        <v/>
      </c>
      <c r="H17932" s="18" t="str">
        <f t="shared" si="1142"/>
        <v/>
      </c>
    </row>
    <row r="17933" spans="5:8" x14ac:dyDescent="0.25">
      <c r="E17933" s="18" t="str">
        <f t="shared" si="1139"/>
        <v/>
      </c>
      <c r="F17933" s="18" t="str">
        <f t="shared" si="1140"/>
        <v/>
      </c>
      <c r="G17933" s="18" t="str">
        <f t="shared" si="1141"/>
        <v/>
      </c>
      <c r="H17933" s="18" t="str">
        <f t="shared" si="1142"/>
        <v/>
      </c>
    </row>
    <row r="17934" spans="5:8" x14ac:dyDescent="0.25">
      <c r="E17934" s="18" t="str">
        <f t="shared" si="1139"/>
        <v/>
      </c>
      <c r="F17934" s="18" t="str">
        <f t="shared" si="1140"/>
        <v/>
      </c>
      <c r="G17934" s="18" t="str">
        <f t="shared" si="1141"/>
        <v/>
      </c>
      <c r="H17934" s="18" t="str">
        <f t="shared" si="1142"/>
        <v/>
      </c>
    </row>
    <row r="17935" spans="5:8" x14ac:dyDescent="0.25">
      <c r="E17935" s="18" t="str">
        <f t="shared" si="1139"/>
        <v/>
      </c>
      <c r="F17935" s="18" t="str">
        <f t="shared" si="1140"/>
        <v/>
      </c>
      <c r="G17935" s="18" t="str">
        <f t="shared" si="1141"/>
        <v/>
      </c>
      <c r="H17935" s="18" t="str">
        <f t="shared" si="1142"/>
        <v/>
      </c>
    </row>
    <row r="17936" spans="5:8" x14ac:dyDescent="0.25">
      <c r="E17936" s="18" t="str">
        <f t="shared" si="1139"/>
        <v/>
      </c>
      <c r="F17936" s="18" t="str">
        <f t="shared" si="1140"/>
        <v/>
      </c>
      <c r="G17936" s="18" t="str">
        <f t="shared" si="1141"/>
        <v/>
      </c>
      <c r="H17936" s="18" t="str">
        <f t="shared" si="1142"/>
        <v/>
      </c>
    </row>
    <row r="17937" spans="5:8" x14ac:dyDescent="0.25">
      <c r="E17937" s="18" t="str">
        <f t="shared" si="1139"/>
        <v/>
      </c>
      <c r="F17937" s="18" t="str">
        <f t="shared" si="1140"/>
        <v/>
      </c>
      <c r="G17937" s="18" t="str">
        <f t="shared" si="1141"/>
        <v/>
      </c>
      <c r="H17937" s="18" t="str">
        <f t="shared" si="1142"/>
        <v/>
      </c>
    </row>
    <row r="17938" spans="5:8" x14ac:dyDescent="0.25">
      <c r="E17938" s="18" t="str">
        <f t="shared" si="1139"/>
        <v/>
      </c>
      <c r="F17938" s="18" t="str">
        <f t="shared" si="1140"/>
        <v/>
      </c>
      <c r="G17938" s="18" t="str">
        <f t="shared" si="1141"/>
        <v/>
      </c>
      <c r="H17938" s="18" t="str">
        <f t="shared" si="1142"/>
        <v/>
      </c>
    </row>
    <row r="17939" spans="5:8" x14ac:dyDescent="0.25">
      <c r="E17939" s="18" t="str">
        <f t="shared" si="1139"/>
        <v/>
      </c>
      <c r="F17939" s="18" t="str">
        <f t="shared" si="1140"/>
        <v/>
      </c>
      <c r="G17939" s="18" t="str">
        <f t="shared" si="1141"/>
        <v/>
      </c>
      <c r="H17939" s="18" t="str">
        <f t="shared" si="1142"/>
        <v/>
      </c>
    </row>
    <row r="17940" spans="5:8" x14ac:dyDescent="0.25">
      <c r="E17940" s="18" t="str">
        <f t="shared" si="1139"/>
        <v/>
      </c>
      <c r="F17940" s="18" t="str">
        <f t="shared" si="1140"/>
        <v/>
      </c>
      <c r="G17940" s="18" t="str">
        <f t="shared" si="1141"/>
        <v/>
      </c>
      <c r="H17940" s="18" t="str">
        <f t="shared" si="1142"/>
        <v/>
      </c>
    </row>
    <row r="17941" spans="5:8" x14ac:dyDescent="0.25">
      <c r="E17941" s="18" t="str">
        <f t="shared" si="1139"/>
        <v/>
      </c>
      <c r="F17941" s="18" t="str">
        <f t="shared" si="1140"/>
        <v/>
      </c>
      <c r="G17941" s="18" t="str">
        <f t="shared" si="1141"/>
        <v/>
      </c>
      <c r="H17941" s="18" t="str">
        <f t="shared" si="1142"/>
        <v/>
      </c>
    </row>
    <row r="17942" spans="5:8" x14ac:dyDescent="0.25">
      <c r="E17942" s="18" t="str">
        <f t="shared" si="1139"/>
        <v/>
      </c>
      <c r="F17942" s="18" t="str">
        <f t="shared" si="1140"/>
        <v/>
      </c>
      <c r="G17942" s="18" t="str">
        <f t="shared" si="1141"/>
        <v/>
      </c>
      <c r="H17942" s="18" t="str">
        <f t="shared" si="1142"/>
        <v/>
      </c>
    </row>
    <row r="17943" spans="5:8" x14ac:dyDescent="0.25">
      <c r="E17943" s="18" t="str">
        <f t="shared" si="1139"/>
        <v/>
      </c>
      <c r="F17943" s="18" t="str">
        <f t="shared" si="1140"/>
        <v/>
      </c>
      <c r="G17943" s="18" t="str">
        <f t="shared" si="1141"/>
        <v/>
      </c>
      <c r="H17943" s="18" t="str">
        <f t="shared" si="1142"/>
        <v/>
      </c>
    </row>
    <row r="17944" spans="5:8" x14ac:dyDescent="0.25">
      <c r="E17944" s="18" t="str">
        <f t="shared" si="1139"/>
        <v/>
      </c>
      <c r="F17944" s="18" t="str">
        <f t="shared" si="1140"/>
        <v/>
      </c>
      <c r="G17944" s="18" t="str">
        <f t="shared" si="1141"/>
        <v/>
      </c>
      <c r="H17944" s="18" t="str">
        <f t="shared" si="1142"/>
        <v/>
      </c>
    </row>
    <row r="17945" spans="5:8" x14ac:dyDescent="0.25">
      <c r="E17945" s="18" t="str">
        <f t="shared" si="1139"/>
        <v/>
      </c>
      <c r="F17945" s="18" t="str">
        <f t="shared" si="1140"/>
        <v/>
      </c>
      <c r="G17945" s="18" t="str">
        <f t="shared" si="1141"/>
        <v/>
      </c>
      <c r="H17945" s="18" t="str">
        <f t="shared" si="1142"/>
        <v/>
      </c>
    </row>
    <row r="17946" spans="5:8" x14ac:dyDescent="0.25">
      <c r="E17946" s="18" t="str">
        <f t="shared" si="1139"/>
        <v/>
      </c>
      <c r="F17946" s="18" t="str">
        <f t="shared" si="1140"/>
        <v/>
      </c>
      <c r="G17946" s="18" t="str">
        <f t="shared" si="1141"/>
        <v/>
      </c>
      <c r="H17946" s="18" t="str">
        <f t="shared" si="1142"/>
        <v/>
      </c>
    </row>
    <row r="17947" spans="5:8" x14ac:dyDescent="0.25">
      <c r="E17947" s="18" t="str">
        <f t="shared" si="1139"/>
        <v/>
      </c>
      <c r="F17947" s="18" t="str">
        <f t="shared" si="1140"/>
        <v/>
      </c>
      <c r="G17947" s="18" t="str">
        <f t="shared" si="1141"/>
        <v/>
      </c>
      <c r="H17947" s="18" t="str">
        <f t="shared" si="1142"/>
        <v/>
      </c>
    </row>
    <row r="17948" spans="5:8" x14ac:dyDescent="0.25">
      <c r="E17948" s="18" t="str">
        <f t="shared" si="1139"/>
        <v/>
      </c>
      <c r="F17948" s="18" t="str">
        <f t="shared" si="1140"/>
        <v/>
      </c>
      <c r="G17948" s="18" t="str">
        <f t="shared" si="1141"/>
        <v/>
      </c>
      <c r="H17948" s="18" t="str">
        <f t="shared" si="1142"/>
        <v/>
      </c>
    </row>
    <row r="17949" spans="5:8" x14ac:dyDescent="0.25">
      <c r="E17949" s="18" t="str">
        <f t="shared" si="1139"/>
        <v/>
      </c>
      <c r="F17949" s="18" t="str">
        <f t="shared" si="1140"/>
        <v/>
      </c>
      <c r="G17949" s="18" t="str">
        <f t="shared" si="1141"/>
        <v/>
      </c>
      <c r="H17949" s="18" t="str">
        <f t="shared" si="1142"/>
        <v/>
      </c>
    </row>
    <row r="17950" spans="5:8" x14ac:dyDescent="0.25">
      <c r="E17950" s="18" t="str">
        <f t="shared" si="1139"/>
        <v/>
      </c>
      <c r="F17950" s="18" t="str">
        <f t="shared" si="1140"/>
        <v/>
      </c>
      <c r="G17950" s="18" t="str">
        <f t="shared" si="1141"/>
        <v/>
      </c>
      <c r="H17950" s="18" t="str">
        <f t="shared" si="1142"/>
        <v/>
      </c>
    </row>
    <row r="17951" spans="5:8" x14ac:dyDescent="0.25">
      <c r="E17951" s="18" t="str">
        <f t="shared" si="1139"/>
        <v/>
      </c>
      <c r="F17951" s="18" t="str">
        <f t="shared" si="1140"/>
        <v/>
      </c>
      <c r="G17951" s="18" t="str">
        <f t="shared" si="1141"/>
        <v/>
      </c>
      <c r="H17951" s="18" t="str">
        <f t="shared" si="1142"/>
        <v/>
      </c>
    </row>
    <row r="17952" spans="5:8" x14ac:dyDescent="0.25">
      <c r="E17952" s="18" t="str">
        <f t="shared" si="1139"/>
        <v/>
      </c>
      <c r="F17952" s="18" t="str">
        <f t="shared" si="1140"/>
        <v/>
      </c>
      <c r="G17952" s="18" t="str">
        <f t="shared" si="1141"/>
        <v/>
      </c>
      <c r="H17952" s="18" t="str">
        <f t="shared" si="1142"/>
        <v/>
      </c>
    </row>
    <row r="17953" spans="5:8" x14ac:dyDescent="0.25">
      <c r="E17953" s="18" t="str">
        <f t="shared" si="1139"/>
        <v/>
      </c>
      <c r="F17953" s="18" t="str">
        <f t="shared" si="1140"/>
        <v/>
      </c>
      <c r="G17953" s="18" t="str">
        <f t="shared" si="1141"/>
        <v/>
      </c>
      <c r="H17953" s="18" t="str">
        <f t="shared" si="1142"/>
        <v/>
      </c>
    </row>
    <row r="17954" spans="5:8" x14ac:dyDescent="0.25">
      <c r="E17954" s="18" t="str">
        <f t="shared" si="1139"/>
        <v/>
      </c>
      <c r="F17954" s="18" t="str">
        <f t="shared" si="1140"/>
        <v/>
      </c>
      <c r="G17954" s="18" t="str">
        <f t="shared" si="1141"/>
        <v/>
      </c>
      <c r="H17954" s="18" t="str">
        <f t="shared" si="1142"/>
        <v/>
      </c>
    </row>
    <row r="17955" spans="5:8" x14ac:dyDescent="0.25">
      <c r="E17955" s="18" t="str">
        <f t="shared" si="1139"/>
        <v/>
      </c>
      <c r="F17955" s="18" t="str">
        <f t="shared" si="1140"/>
        <v/>
      </c>
      <c r="G17955" s="18" t="str">
        <f t="shared" si="1141"/>
        <v/>
      </c>
      <c r="H17955" s="18" t="str">
        <f t="shared" si="1142"/>
        <v/>
      </c>
    </row>
    <row r="17956" spans="5:8" x14ac:dyDescent="0.25">
      <c r="E17956" s="18" t="str">
        <f t="shared" si="1139"/>
        <v/>
      </c>
      <c r="F17956" s="18" t="str">
        <f t="shared" si="1140"/>
        <v/>
      </c>
      <c r="G17956" s="18" t="str">
        <f t="shared" si="1141"/>
        <v/>
      </c>
      <c r="H17956" s="18" t="str">
        <f t="shared" si="1142"/>
        <v/>
      </c>
    </row>
    <row r="17957" spans="5:8" x14ac:dyDescent="0.25">
      <c r="E17957" s="18" t="str">
        <f t="shared" si="1139"/>
        <v/>
      </c>
      <c r="F17957" s="18" t="str">
        <f t="shared" si="1140"/>
        <v/>
      </c>
      <c r="G17957" s="18" t="str">
        <f t="shared" si="1141"/>
        <v/>
      </c>
      <c r="H17957" s="18" t="str">
        <f t="shared" si="1142"/>
        <v/>
      </c>
    </row>
    <row r="17958" spans="5:8" x14ac:dyDescent="0.25">
      <c r="E17958" s="18" t="str">
        <f t="shared" si="1139"/>
        <v/>
      </c>
      <c r="F17958" s="18" t="str">
        <f t="shared" si="1140"/>
        <v/>
      </c>
      <c r="G17958" s="18" t="str">
        <f t="shared" si="1141"/>
        <v/>
      </c>
      <c r="H17958" s="18" t="str">
        <f t="shared" si="1142"/>
        <v/>
      </c>
    </row>
    <row r="17959" spans="5:8" x14ac:dyDescent="0.25">
      <c r="E17959" s="18" t="str">
        <f t="shared" si="1139"/>
        <v/>
      </c>
      <c r="F17959" s="18" t="str">
        <f t="shared" si="1140"/>
        <v/>
      </c>
      <c r="G17959" s="18" t="str">
        <f t="shared" si="1141"/>
        <v/>
      </c>
      <c r="H17959" s="18" t="str">
        <f t="shared" si="1142"/>
        <v/>
      </c>
    </row>
    <row r="17960" spans="5:8" x14ac:dyDescent="0.25">
      <c r="E17960" s="18" t="str">
        <f t="shared" si="1139"/>
        <v/>
      </c>
      <c r="F17960" s="18" t="str">
        <f t="shared" si="1140"/>
        <v/>
      </c>
      <c r="G17960" s="18" t="str">
        <f t="shared" si="1141"/>
        <v/>
      </c>
      <c r="H17960" s="18" t="str">
        <f t="shared" si="1142"/>
        <v/>
      </c>
    </row>
    <row r="17961" spans="5:8" x14ac:dyDescent="0.25">
      <c r="E17961" s="18" t="str">
        <f t="shared" si="1139"/>
        <v/>
      </c>
      <c r="F17961" s="18" t="str">
        <f t="shared" si="1140"/>
        <v/>
      </c>
      <c r="G17961" s="18" t="str">
        <f t="shared" si="1141"/>
        <v/>
      </c>
      <c r="H17961" s="18" t="str">
        <f t="shared" si="1142"/>
        <v/>
      </c>
    </row>
    <row r="17962" spans="5:8" x14ac:dyDescent="0.25">
      <c r="E17962" s="18" t="str">
        <f t="shared" si="1139"/>
        <v/>
      </c>
      <c r="F17962" s="18" t="str">
        <f t="shared" si="1140"/>
        <v/>
      </c>
      <c r="G17962" s="18" t="str">
        <f t="shared" si="1141"/>
        <v/>
      </c>
      <c r="H17962" s="18" t="str">
        <f t="shared" si="1142"/>
        <v/>
      </c>
    </row>
    <row r="17963" spans="5:8" x14ac:dyDescent="0.25">
      <c r="E17963" s="18" t="str">
        <f t="shared" si="1139"/>
        <v/>
      </c>
      <c r="F17963" s="18" t="str">
        <f t="shared" si="1140"/>
        <v/>
      </c>
      <c r="G17963" s="18" t="str">
        <f t="shared" si="1141"/>
        <v/>
      </c>
      <c r="H17963" s="18" t="str">
        <f t="shared" si="1142"/>
        <v/>
      </c>
    </row>
    <row r="17964" spans="5:8" x14ac:dyDescent="0.25">
      <c r="E17964" s="18" t="str">
        <f t="shared" si="1139"/>
        <v/>
      </c>
      <c r="F17964" s="18" t="str">
        <f t="shared" si="1140"/>
        <v/>
      </c>
      <c r="G17964" s="18" t="str">
        <f t="shared" si="1141"/>
        <v/>
      </c>
      <c r="H17964" s="18" t="str">
        <f t="shared" si="1142"/>
        <v/>
      </c>
    </row>
    <row r="17965" spans="5:8" x14ac:dyDescent="0.25">
      <c r="E17965" s="18" t="str">
        <f t="shared" si="1139"/>
        <v/>
      </c>
      <c r="F17965" s="18" t="str">
        <f t="shared" si="1140"/>
        <v/>
      </c>
      <c r="G17965" s="18" t="str">
        <f t="shared" si="1141"/>
        <v/>
      </c>
      <c r="H17965" s="18" t="str">
        <f t="shared" si="1142"/>
        <v/>
      </c>
    </row>
    <row r="17966" spans="5:8" x14ac:dyDescent="0.25">
      <c r="E17966" s="18" t="str">
        <f t="shared" si="1139"/>
        <v/>
      </c>
      <c r="F17966" s="18" t="str">
        <f t="shared" si="1140"/>
        <v/>
      </c>
      <c r="G17966" s="18" t="str">
        <f t="shared" si="1141"/>
        <v/>
      </c>
      <c r="H17966" s="18" t="str">
        <f t="shared" si="1142"/>
        <v/>
      </c>
    </row>
    <row r="17967" spans="5:8" x14ac:dyDescent="0.25">
      <c r="E17967" s="18" t="str">
        <f t="shared" si="1139"/>
        <v/>
      </c>
      <c r="F17967" s="18" t="str">
        <f t="shared" si="1140"/>
        <v/>
      </c>
      <c r="G17967" s="18" t="str">
        <f t="shared" si="1141"/>
        <v/>
      </c>
      <c r="H17967" s="18" t="str">
        <f t="shared" si="1142"/>
        <v/>
      </c>
    </row>
    <row r="17968" spans="5:8" x14ac:dyDescent="0.25">
      <c r="E17968" s="18" t="str">
        <f t="shared" si="1139"/>
        <v/>
      </c>
      <c r="F17968" s="18" t="str">
        <f t="shared" si="1140"/>
        <v/>
      </c>
      <c r="G17968" s="18" t="str">
        <f t="shared" si="1141"/>
        <v/>
      </c>
      <c r="H17968" s="18" t="str">
        <f t="shared" si="1142"/>
        <v/>
      </c>
    </row>
    <row r="17969" spans="5:8" x14ac:dyDescent="0.25">
      <c r="E17969" s="18" t="str">
        <f t="shared" si="1139"/>
        <v/>
      </c>
      <c r="F17969" s="18" t="str">
        <f t="shared" si="1140"/>
        <v/>
      </c>
      <c r="G17969" s="18" t="str">
        <f t="shared" si="1141"/>
        <v/>
      </c>
      <c r="H17969" s="18" t="str">
        <f t="shared" si="1142"/>
        <v/>
      </c>
    </row>
    <row r="17970" spans="5:8" x14ac:dyDescent="0.25">
      <c r="E17970" s="18" t="str">
        <f t="shared" si="1139"/>
        <v/>
      </c>
      <c r="F17970" s="18" t="str">
        <f t="shared" si="1140"/>
        <v/>
      </c>
      <c r="G17970" s="18" t="str">
        <f t="shared" si="1141"/>
        <v/>
      </c>
      <c r="H17970" s="18" t="str">
        <f t="shared" si="1142"/>
        <v/>
      </c>
    </row>
    <row r="17971" spans="5:8" x14ac:dyDescent="0.25">
      <c r="E17971" s="18" t="str">
        <f t="shared" si="1139"/>
        <v/>
      </c>
      <c r="F17971" s="18" t="str">
        <f t="shared" si="1140"/>
        <v/>
      </c>
      <c r="G17971" s="18" t="str">
        <f t="shared" si="1141"/>
        <v/>
      </c>
      <c r="H17971" s="18" t="str">
        <f t="shared" si="1142"/>
        <v/>
      </c>
    </row>
    <row r="17972" spans="5:8" x14ac:dyDescent="0.25">
      <c r="E17972" s="18" t="str">
        <f t="shared" si="1139"/>
        <v/>
      </c>
      <c r="F17972" s="18" t="str">
        <f t="shared" si="1140"/>
        <v/>
      </c>
      <c r="G17972" s="18" t="str">
        <f t="shared" si="1141"/>
        <v/>
      </c>
      <c r="H17972" s="18" t="str">
        <f t="shared" si="1142"/>
        <v/>
      </c>
    </row>
    <row r="17973" spans="5:8" x14ac:dyDescent="0.25">
      <c r="E17973" s="18" t="str">
        <f t="shared" si="1139"/>
        <v/>
      </c>
      <c r="F17973" s="18" t="str">
        <f t="shared" si="1140"/>
        <v/>
      </c>
      <c r="G17973" s="18" t="str">
        <f t="shared" si="1141"/>
        <v/>
      </c>
      <c r="H17973" s="18" t="str">
        <f t="shared" si="1142"/>
        <v/>
      </c>
    </row>
    <row r="17974" spans="5:8" x14ac:dyDescent="0.25">
      <c r="E17974" s="18" t="str">
        <f t="shared" si="1139"/>
        <v/>
      </c>
      <c r="F17974" s="18" t="str">
        <f t="shared" si="1140"/>
        <v/>
      </c>
      <c r="G17974" s="18" t="str">
        <f t="shared" si="1141"/>
        <v/>
      </c>
      <c r="H17974" s="18" t="str">
        <f t="shared" si="1142"/>
        <v/>
      </c>
    </row>
    <row r="17975" spans="5:8" x14ac:dyDescent="0.25">
      <c r="E17975" s="18" t="str">
        <f t="shared" si="1139"/>
        <v/>
      </c>
      <c r="F17975" s="18" t="str">
        <f t="shared" si="1140"/>
        <v/>
      </c>
      <c r="G17975" s="18" t="str">
        <f t="shared" si="1141"/>
        <v/>
      </c>
      <c r="H17975" s="18" t="str">
        <f t="shared" si="1142"/>
        <v/>
      </c>
    </row>
    <row r="17976" spans="5:8" x14ac:dyDescent="0.25">
      <c r="E17976" s="18" t="str">
        <f t="shared" si="1139"/>
        <v/>
      </c>
      <c r="F17976" s="18" t="str">
        <f t="shared" si="1140"/>
        <v/>
      </c>
      <c r="G17976" s="18" t="str">
        <f t="shared" si="1141"/>
        <v/>
      </c>
      <c r="H17976" s="18" t="str">
        <f t="shared" si="1142"/>
        <v/>
      </c>
    </row>
    <row r="17977" spans="5:8" x14ac:dyDescent="0.25">
      <c r="E17977" s="18" t="str">
        <f t="shared" si="1139"/>
        <v/>
      </c>
      <c r="F17977" s="18" t="str">
        <f t="shared" si="1140"/>
        <v/>
      </c>
      <c r="G17977" s="18" t="str">
        <f t="shared" si="1141"/>
        <v/>
      </c>
      <c r="H17977" s="18" t="str">
        <f t="shared" si="1142"/>
        <v/>
      </c>
    </row>
    <row r="17978" spans="5:8" x14ac:dyDescent="0.25">
      <c r="E17978" s="18" t="str">
        <f t="shared" si="1139"/>
        <v/>
      </c>
      <c r="F17978" s="18" t="str">
        <f t="shared" si="1140"/>
        <v/>
      </c>
      <c r="G17978" s="18" t="str">
        <f t="shared" si="1141"/>
        <v/>
      </c>
      <c r="H17978" s="18" t="str">
        <f t="shared" si="1142"/>
        <v/>
      </c>
    </row>
    <row r="17979" spans="5:8" x14ac:dyDescent="0.25">
      <c r="E17979" s="18" t="str">
        <f t="shared" si="1139"/>
        <v/>
      </c>
      <c r="F17979" s="18" t="str">
        <f t="shared" si="1140"/>
        <v/>
      </c>
      <c r="G17979" s="18" t="str">
        <f t="shared" si="1141"/>
        <v/>
      </c>
      <c r="H17979" s="18" t="str">
        <f t="shared" si="1142"/>
        <v/>
      </c>
    </row>
    <row r="17980" spans="5:8" x14ac:dyDescent="0.25">
      <c r="E17980" s="18" t="str">
        <f t="shared" si="1139"/>
        <v/>
      </c>
      <c r="F17980" s="18" t="str">
        <f t="shared" si="1140"/>
        <v/>
      </c>
      <c r="G17980" s="18" t="str">
        <f t="shared" si="1141"/>
        <v/>
      </c>
      <c r="H17980" s="18" t="str">
        <f t="shared" si="1142"/>
        <v/>
      </c>
    </row>
    <row r="17981" spans="5:8" x14ac:dyDescent="0.25">
      <c r="E17981" s="18" t="str">
        <f t="shared" si="1139"/>
        <v/>
      </c>
      <c r="F17981" s="18" t="str">
        <f t="shared" si="1140"/>
        <v/>
      </c>
      <c r="G17981" s="18" t="str">
        <f t="shared" si="1141"/>
        <v/>
      </c>
      <c r="H17981" s="18" t="str">
        <f t="shared" si="1142"/>
        <v/>
      </c>
    </row>
    <row r="17982" spans="5:8" x14ac:dyDescent="0.25">
      <c r="E17982" s="18" t="str">
        <f t="shared" si="1139"/>
        <v/>
      </c>
      <c r="F17982" s="18" t="str">
        <f t="shared" si="1140"/>
        <v/>
      </c>
      <c r="G17982" s="18" t="str">
        <f t="shared" si="1141"/>
        <v/>
      </c>
      <c r="H17982" s="18" t="str">
        <f t="shared" si="1142"/>
        <v/>
      </c>
    </row>
    <row r="17983" spans="5:8" x14ac:dyDescent="0.25">
      <c r="E17983" s="18" t="str">
        <f t="shared" si="1139"/>
        <v/>
      </c>
      <c r="F17983" s="18" t="str">
        <f t="shared" si="1140"/>
        <v/>
      </c>
      <c r="G17983" s="18" t="str">
        <f t="shared" si="1141"/>
        <v/>
      </c>
      <c r="H17983" s="18" t="str">
        <f t="shared" si="1142"/>
        <v/>
      </c>
    </row>
    <row r="17984" spans="5:8" x14ac:dyDescent="0.25">
      <c r="E17984" s="18" t="str">
        <f t="shared" si="1139"/>
        <v/>
      </c>
      <c r="F17984" s="18" t="str">
        <f t="shared" si="1140"/>
        <v/>
      </c>
      <c r="G17984" s="18" t="str">
        <f t="shared" si="1141"/>
        <v/>
      </c>
      <c r="H17984" s="18" t="str">
        <f t="shared" si="1142"/>
        <v/>
      </c>
    </row>
    <row r="17985" spans="5:8" x14ac:dyDescent="0.25">
      <c r="E17985" s="18" t="str">
        <f t="shared" si="1139"/>
        <v/>
      </c>
      <c r="F17985" s="18" t="str">
        <f t="shared" si="1140"/>
        <v/>
      </c>
      <c r="G17985" s="18" t="str">
        <f t="shared" si="1141"/>
        <v/>
      </c>
      <c r="H17985" s="18" t="str">
        <f t="shared" si="1142"/>
        <v/>
      </c>
    </row>
    <row r="17986" spans="5:8" x14ac:dyDescent="0.25">
      <c r="E17986" s="18" t="str">
        <f t="shared" si="1139"/>
        <v/>
      </c>
      <c r="F17986" s="18" t="str">
        <f t="shared" si="1140"/>
        <v/>
      </c>
      <c r="G17986" s="18" t="str">
        <f t="shared" si="1141"/>
        <v/>
      </c>
      <c r="H17986" s="18" t="str">
        <f t="shared" si="1142"/>
        <v/>
      </c>
    </row>
    <row r="17987" spans="5:8" x14ac:dyDescent="0.25">
      <c r="E17987" s="18" t="str">
        <f t="shared" si="1139"/>
        <v/>
      </c>
      <c r="F17987" s="18" t="str">
        <f t="shared" si="1140"/>
        <v/>
      </c>
      <c r="G17987" s="18" t="str">
        <f t="shared" si="1141"/>
        <v/>
      </c>
      <c r="H17987" s="18" t="str">
        <f t="shared" si="1142"/>
        <v/>
      </c>
    </row>
    <row r="17988" spans="5:8" x14ac:dyDescent="0.25">
      <c r="E17988" s="18" t="str">
        <f t="shared" si="1139"/>
        <v/>
      </c>
      <c r="F17988" s="18" t="str">
        <f t="shared" si="1140"/>
        <v/>
      </c>
      <c r="G17988" s="18" t="str">
        <f t="shared" si="1141"/>
        <v/>
      </c>
      <c r="H17988" s="18" t="str">
        <f t="shared" si="1142"/>
        <v/>
      </c>
    </row>
    <row r="17989" spans="5:8" x14ac:dyDescent="0.25">
      <c r="E17989" s="18" t="str">
        <f t="shared" si="1139"/>
        <v/>
      </c>
      <c r="F17989" s="18" t="str">
        <f t="shared" si="1140"/>
        <v/>
      </c>
      <c r="G17989" s="18" t="str">
        <f t="shared" si="1141"/>
        <v/>
      </c>
      <c r="H17989" s="18" t="str">
        <f t="shared" si="1142"/>
        <v/>
      </c>
    </row>
    <row r="17990" spans="5:8" x14ac:dyDescent="0.25">
      <c r="E17990" s="18" t="str">
        <f t="shared" ref="E17990:E18053" si="1143">IF($C17990="","",IFERROR(INDEX(ItemPriceCol,MATCH($C17990,ItemName,0)),""))</f>
        <v/>
      </c>
      <c r="F17990" s="18" t="str">
        <f t="shared" ref="F17990:F18053" si="1144">IF(OR($D17990="",$E17990=""),"",$D17990*$E17990)</f>
        <v/>
      </c>
      <c r="G17990" s="18" t="str">
        <f t="shared" ref="G17990:G18053" si="1145">IF($C17990="","",IFERROR(INDEX(ItemCostCol,MATCH($C17990,ItemName,0)),""))</f>
        <v/>
      </c>
      <c r="H17990" s="18" t="str">
        <f t="shared" ref="H17990:H18053" si="1146">IF(OR($F17990="",$G17990=""),"",$F17990-$D17990*$G17990)</f>
        <v/>
      </c>
    </row>
    <row r="17991" spans="5:8" x14ac:dyDescent="0.25">
      <c r="E17991" s="18" t="str">
        <f t="shared" si="1143"/>
        <v/>
      </c>
      <c r="F17991" s="18" t="str">
        <f t="shared" si="1144"/>
        <v/>
      </c>
      <c r="G17991" s="18" t="str">
        <f t="shared" si="1145"/>
        <v/>
      </c>
      <c r="H17991" s="18" t="str">
        <f t="shared" si="1146"/>
        <v/>
      </c>
    </row>
    <row r="17992" spans="5:8" x14ac:dyDescent="0.25">
      <c r="E17992" s="18" t="str">
        <f t="shared" si="1143"/>
        <v/>
      </c>
      <c r="F17992" s="18" t="str">
        <f t="shared" si="1144"/>
        <v/>
      </c>
      <c r="G17992" s="18" t="str">
        <f t="shared" si="1145"/>
        <v/>
      </c>
      <c r="H17992" s="18" t="str">
        <f t="shared" si="1146"/>
        <v/>
      </c>
    </row>
    <row r="17993" spans="5:8" x14ac:dyDescent="0.25">
      <c r="E17993" s="18" t="str">
        <f t="shared" si="1143"/>
        <v/>
      </c>
      <c r="F17993" s="18" t="str">
        <f t="shared" si="1144"/>
        <v/>
      </c>
      <c r="G17993" s="18" t="str">
        <f t="shared" si="1145"/>
        <v/>
      </c>
      <c r="H17993" s="18" t="str">
        <f t="shared" si="1146"/>
        <v/>
      </c>
    </row>
    <row r="17994" spans="5:8" x14ac:dyDescent="0.25">
      <c r="E17994" s="18" t="str">
        <f t="shared" si="1143"/>
        <v/>
      </c>
      <c r="F17994" s="18" t="str">
        <f t="shared" si="1144"/>
        <v/>
      </c>
      <c r="G17994" s="18" t="str">
        <f t="shared" si="1145"/>
        <v/>
      </c>
      <c r="H17994" s="18" t="str">
        <f t="shared" si="1146"/>
        <v/>
      </c>
    </row>
    <row r="17995" spans="5:8" x14ac:dyDescent="0.25">
      <c r="E17995" s="18" t="str">
        <f t="shared" si="1143"/>
        <v/>
      </c>
      <c r="F17995" s="18" t="str">
        <f t="shared" si="1144"/>
        <v/>
      </c>
      <c r="G17995" s="18" t="str">
        <f t="shared" si="1145"/>
        <v/>
      </c>
      <c r="H17995" s="18" t="str">
        <f t="shared" si="1146"/>
        <v/>
      </c>
    </row>
    <row r="17996" spans="5:8" x14ac:dyDescent="0.25">
      <c r="E17996" s="18" t="str">
        <f t="shared" si="1143"/>
        <v/>
      </c>
      <c r="F17996" s="18" t="str">
        <f t="shared" si="1144"/>
        <v/>
      </c>
      <c r="G17996" s="18" t="str">
        <f t="shared" si="1145"/>
        <v/>
      </c>
      <c r="H17996" s="18" t="str">
        <f t="shared" si="1146"/>
        <v/>
      </c>
    </row>
    <row r="17997" spans="5:8" x14ac:dyDescent="0.25">
      <c r="E17997" s="18" t="str">
        <f t="shared" si="1143"/>
        <v/>
      </c>
      <c r="F17997" s="18" t="str">
        <f t="shared" si="1144"/>
        <v/>
      </c>
      <c r="G17997" s="18" t="str">
        <f t="shared" si="1145"/>
        <v/>
      </c>
      <c r="H17997" s="18" t="str">
        <f t="shared" si="1146"/>
        <v/>
      </c>
    </row>
    <row r="17998" spans="5:8" x14ac:dyDescent="0.25">
      <c r="E17998" s="18" t="str">
        <f t="shared" si="1143"/>
        <v/>
      </c>
      <c r="F17998" s="18" t="str">
        <f t="shared" si="1144"/>
        <v/>
      </c>
      <c r="G17998" s="18" t="str">
        <f t="shared" si="1145"/>
        <v/>
      </c>
      <c r="H17998" s="18" t="str">
        <f t="shared" si="1146"/>
        <v/>
      </c>
    </row>
    <row r="17999" spans="5:8" x14ac:dyDescent="0.25">
      <c r="E17999" s="18" t="str">
        <f t="shared" si="1143"/>
        <v/>
      </c>
      <c r="F17999" s="18" t="str">
        <f t="shared" si="1144"/>
        <v/>
      </c>
      <c r="G17999" s="18" t="str">
        <f t="shared" si="1145"/>
        <v/>
      </c>
      <c r="H17999" s="18" t="str">
        <f t="shared" si="1146"/>
        <v/>
      </c>
    </row>
    <row r="18000" spans="5:8" x14ac:dyDescent="0.25">
      <c r="E18000" s="18" t="str">
        <f t="shared" si="1143"/>
        <v/>
      </c>
      <c r="F18000" s="18" t="str">
        <f t="shared" si="1144"/>
        <v/>
      </c>
      <c r="G18000" s="18" t="str">
        <f t="shared" si="1145"/>
        <v/>
      </c>
      <c r="H18000" s="18" t="str">
        <f t="shared" si="1146"/>
        <v/>
      </c>
    </row>
    <row r="18001" spans="5:8" x14ac:dyDescent="0.25">
      <c r="E18001" s="18" t="str">
        <f t="shared" si="1143"/>
        <v/>
      </c>
      <c r="F18001" s="18" t="str">
        <f t="shared" si="1144"/>
        <v/>
      </c>
      <c r="G18001" s="18" t="str">
        <f t="shared" si="1145"/>
        <v/>
      </c>
      <c r="H18001" s="18" t="str">
        <f t="shared" si="1146"/>
        <v/>
      </c>
    </row>
    <row r="18002" spans="5:8" x14ac:dyDescent="0.25">
      <c r="E18002" s="18" t="str">
        <f t="shared" si="1143"/>
        <v/>
      </c>
      <c r="F18002" s="18" t="str">
        <f t="shared" si="1144"/>
        <v/>
      </c>
      <c r="G18002" s="18" t="str">
        <f t="shared" si="1145"/>
        <v/>
      </c>
      <c r="H18002" s="18" t="str">
        <f t="shared" si="1146"/>
        <v/>
      </c>
    </row>
    <row r="18003" spans="5:8" x14ac:dyDescent="0.25">
      <c r="E18003" s="18" t="str">
        <f t="shared" si="1143"/>
        <v/>
      </c>
      <c r="F18003" s="18" t="str">
        <f t="shared" si="1144"/>
        <v/>
      </c>
      <c r="G18003" s="18" t="str">
        <f t="shared" si="1145"/>
        <v/>
      </c>
      <c r="H18003" s="18" t="str">
        <f t="shared" si="1146"/>
        <v/>
      </c>
    </row>
    <row r="18004" spans="5:8" x14ac:dyDescent="0.25">
      <c r="E18004" s="18" t="str">
        <f t="shared" si="1143"/>
        <v/>
      </c>
      <c r="F18004" s="18" t="str">
        <f t="shared" si="1144"/>
        <v/>
      </c>
      <c r="G18004" s="18" t="str">
        <f t="shared" si="1145"/>
        <v/>
      </c>
      <c r="H18004" s="18" t="str">
        <f t="shared" si="1146"/>
        <v/>
      </c>
    </row>
    <row r="18005" spans="5:8" x14ac:dyDescent="0.25">
      <c r="E18005" s="18" t="str">
        <f t="shared" si="1143"/>
        <v/>
      </c>
      <c r="F18005" s="18" t="str">
        <f t="shared" si="1144"/>
        <v/>
      </c>
      <c r="G18005" s="18" t="str">
        <f t="shared" si="1145"/>
        <v/>
      </c>
      <c r="H18005" s="18" t="str">
        <f t="shared" si="1146"/>
        <v/>
      </c>
    </row>
    <row r="18006" spans="5:8" x14ac:dyDescent="0.25">
      <c r="E18006" s="18" t="str">
        <f t="shared" si="1143"/>
        <v/>
      </c>
      <c r="F18006" s="18" t="str">
        <f t="shared" si="1144"/>
        <v/>
      </c>
      <c r="G18006" s="18" t="str">
        <f t="shared" si="1145"/>
        <v/>
      </c>
      <c r="H18006" s="18" t="str">
        <f t="shared" si="1146"/>
        <v/>
      </c>
    </row>
    <row r="18007" spans="5:8" x14ac:dyDescent="0.25">
      <c r="E18007" s="18" t="str">
        <f t="shared" si="1143"/>
        <v/>
      </c>
      <c r="F18007" s="18" t="str">
        <f t="shared" si="1144"/>
        <v/>
      </c>
      <c r="G18007" s="18" t="str">
        <f t="shared" si="1145"/>
        <v/>
      </c>
      <c r="H18007" s="18" t="str">
        <f t="shared" si="1146"/>
        <v/>
      </c>
    </row>
    <row r="18008" spans="5:8" x14ac:dyDescent="0.25">
      <c r="E18008" s="18" t="str">
        <f t="shared" si="1143"/>
        <v/>
      </c>
      <c r="F18008" s="18" t="str">
        <f t="shared" si="1144"/>
        <v/>
      </c>
      <c r="G18008" s="18" t="str">
        <f t="shared" si="1145"/>
        <v/>
      </c>
      <c r="H18008" s="18" t="str">
        <f t="shared" si="1146"/>
        <v/>
      </c>
    </row>
    <row r="18009" spans="5:8" x14ac:dyDescent="0.25">
      <c r="E18009" s="18" t="str">
        <f t="shared" si="1143"/>
        <v/>
      </c>
      <c r="F18009" s="18" t="str">
        <f t="shared" si="1144"/>
        <v/>
      </c>
      <c r="G18009" s="18" t="str">
        <f t="shared" si="1145"/>
        <v/>
      </c>
      <c r="H18009" s="18" t="str">
        <f t="shared" si="1146"/>
        <v/>
      </c>
    </row>
    <row r="18010" spans="5:8" x14ac:dyDescent="0.25">
      <c r="E18010" s="18" t="str">
        <f t="shared" si="1143"/>
        <v/>
      </c>
      <c r="F18010" s="18" t="str">
        <f t="shared" si="1144"/>
        <v/>
      </c>
      <c r="G18010" s="18" t="str">
        <f t="shared" si="1145"/>
        <v/>
      </c>
      <c r="H18010" s="18" t="str">
        <f t="shared" si="1146"/>
        <v/>
      </c>
    </row>
    <row r="18011" spans="5:8" x14ac:dyDescent="0.25">
      <c r="E18011" s="18" t="str">
        <f t="shared" si="1143"/>
        <v/>
      </c>
      <c r="F18011" s="18" t="str">
        <f t="shared" si="1144"/>
        <v/>
      </c>
      <c r="G18011" s="18" t="str">
        <f t="shared" si="1145"/>
        <v/>
      </c>
      <c r="H18011" s="18" t="str">
        <f t="shared" si="1146"/>
        <v/>
      </c>
    </row>
    <row r="18012" spans="5:8" x14ac:dyDescent="0.25">
      <c r="E18012" s="18" t="str">
        <f t="shared" si="1143"/>
        <v/>
      </c>
      <c r="F18012" s="18" t="str">
        <f t="shared" si="1144"/>
        <v/>
      </c>
      <c r="G18012" s="18" t="str">
        <f t="shared" si="1145"/>
        <v/>
      </c>
      <c r="H18012" s="18" t="str">
        <f t="shared" si="1146"/>
        <v/>
      </c>
    </row>
    <row r="18013" spans="5:8" x14ac:dyDescent="0.25">
      <c r="E18013" s="18" t="str">
        <f t="shared" si="1143"/>
        <v/>
      </c>
      <c r="F18013" s="18" t="str">
        <f t="shared" si="1144"/>
        <v/>
      </c>
      <c r="G18013" s="18" t="str">
        <f t="shared" si="1145"/>
        <v/>
      </c>
      <c r="H18013" s="18" t="str">
        <f t="shared" si="1146"/>
        <v/>
      </c>
    </row>
    <row r="18014" spans="5:8" x14ac:dyDescent="0.25">
      <c r="E18014" s="18" t="str">
        <f t="shared" si="1143"/>
        <v/>
      </c>
      <c r="F18014" s="18" t="str">
        <f t="shared" si="1144"/>
        <v/>
      </c>
      <c r="G18014" s="18" t="str">
        <f t="shared" si="1145"/>
        <v/>
      </c>
      <c r="H18014" s="18" t="str">
        <f t="shared" si="1146"/>
        <v/>
      </c>
    </row>
    <row r="18015" spans="5:8" x14ac:dyDescent="0.25">
      <c r="E18015" s="18" t="str">
        <f t="shared" si="1143"/>
        <v/>
      </c>
      <c r="F18015" s="18" t="str">
        <f t="shared" si="1144"/>
        <v/>
      </c>
      <c r="G18015" s="18" t="str">
        <f t="shared" si="1145"/>
        <v/>
      </c>
      <c r="H18015" s="18" t="str">
        <f t="shared" si="1146"/>
        <v/>
      </c>
    </row>
    <row r="18016" spans="5:8" x14ac:dyDescent="0.25">
      <c r="E18016" s="18" t="str">
        <f t="shared" si="1143"/>
        <v/>
      </c>
      <c r="F18016" s="18" t="str">
        <f t="shared" si="1144"/>
        <v/>
      </c>
      <c r="G18016" s="18" t="str">
        <f t="shared" si="1145"/>
        <v/>
      </c>
      <c r="H18016" s="18" t="str">
        <f t="shared" si="1146"/>
        <v/>
      </c>
    </row>
    <row r="18017" spans="5:8" x14ac:dyDescent="0.25">
      <c r="E18017" s="18" t="str">
        <f t="shared" si="1143"/>
        <v/>
      </c>
      <c r="F18017" s="18" t="str">
        <f t="shared" si="1144"/>
        <v/>
      </c>
      <c r="G18017" s="18" t="str">
        <f t="shared" si="1145"/>
        <v/>
      </c>
      <c r="H18017" s="18" t="str">
        <f t="shared" si="1146"/>
        <v/>
      </c>
    </row>
    <row r="18018" spans="5:8" x14ac:dyDescent="0.25">
      <c r="E18018" s="18" t="str">
        <f t="shared" si="1143"/>
        <v/>
      </c>
      <c r="F18018" s="18" t="str">
        <f t="shared" si="1144"/>
        <v/>
      </c>
      <c r="G18018" s="18" t="str">
        <f t="shared" si="1145"/>
        <v/>
      </c>
      <c r="H18018" s="18" t="str">
        <f t="shared" si="1146"/>
        <v/>
      </c>
    </row>
    <row r="18019" spans="5:8" x14ac:dyDescent="0.25">
      <c r="E18019" s="18" t="str">
        <f t="shared" si="1143"/>
        <v/>
      </c>
      <c r="F18019" s="18" t="str">
        <f t="shared" si="1144"/>
        <v/>
      </c>
      <c r="G18019" s="18" t="str">
        <f t="shared" si="1145"/>
        <v/>
      </c>
      <c r="H18019" s="18" t="str">
        <f t="shared" si="1146"/>
        <v/>
      </c>
    </row>
    <row r="18020" spans="5:8" x14ac:dyDescent="0.25">
      <c r="E18020" s="18" t="str">
        <f t="shared" si="1143"/>
        <v/>
      </c>
      <c r="F18020" s="18" t="str">
        <f t="shared" si="1144"/>
        <v/>
      </c>
      <c r="G18020" s="18" t="str">
        <f t="shared" si="1145"/>
        <v/>
      </c>
      <c r="H18020" s="18" t="str">
        <f t="shared" si="1146"/>
        <v/>
      </c>
    </row>
    <row r="18021" spans="5:8" x14ac:dyDescent="0.25">
      <c r="E18021" s="18" t="str">
        <f t="shared" si="1143"/>
        <v/>
      </c>
      <c r="F18021" s="18" t="str">
        <f t="shared" si="1144"/>
        <v/>
      </c>
      <c r="G18021" s="18" t="str">
        <f t="shared" si="1145"/>
        <v/>
      </c>
      <c r="H18021" s="18" t="str">
        <f t="shared" si="1146"/>
        <v/>
      </c>
    </row>
    <row r="18022" spans="5:8" x14ac:dyDescent="0.25">
      <c r="E18022" s="18" t="str">
        <f t="shared" si="1143"/>
        <v/>
      </c>
      <c r="F18022" s="18" t="str">
        <f t="shared" si="1144"/>
        <v/>
      </c>
      <c r="G18022" s="18" t="str">
        <f t="shared" si="1145"/>
        <v/>
      </c>
      <c r="H18022" s="18" t="str">
        <f t="shared" si="1146"/>
        <v/>
      </c>
    </row>
    <row r="18023" spans="5:8" x14ac:dyDescent="0.25">
      <c r="E18023" s="18" t="str">
        <f t="shared" si="1143"/>
        <v/>
      </c>
      <c r="F18023" s="18" t="str">
        <f t="shared" si="1144"/>
        <v/>
      </c>
      <c r="G18023" s="18" t="str">
        <f t="shared" si="1145"/>
        <v/>
      </c>
      <c r="H18023" s="18" t="str">
        <f t="shared" si="1146"/>
        <v/>
      </c>
    </row>
    <row r="18024" spans="5:8" x14ac:dyDescent="0.25">
      <c r="E18024" s="18" t="str">
        <f t="shared" si="1143"/>
        <v/>
      </c>
      <c r="F18024" s="18" t="str">
        <f t="shared" si="1144"/>
        <v/>
      </c>
      <c r="G18024" s="18" t="str">
        <f t="shared" si="1145"/>
        <v/>
      </c>
      <c r="H18024" s="18" t="str">
        <f t="shared" si="1146"/>
        <v/>
      </c>
    </row>
    <row r="18025" spans="5:8" x14ac:dyDescent="0.25">
      <c r="E18025" s="18" t="str">
        <f t="shared" si="1143"/>
        <v/>
      </c>
      <c r="F18025" s="18" t="str">
        <f t="shared" si="1144"/>
        <v/>
      </c>
      <c r="G18025" s="18" t="str">
        <f t="shared" si="1145"/>
        <v/>
      </c>
      <c r="H18025" s="18" t="str">
        <f t="shared" si="1146"/>
        <v/>
      </c>
    </row>
    <row r="18026" spans="5:8" x14ac:dyDescent="0.25">
      <c r="E18026" s="18" t="str">
        <f t="shared" si="1143"/>
        <v/>
      </c>
      <c r="F18026" s="18" t="str">
        <f t="shared" si="1144"/>
        <v/>
      </c>
      <c r="G18026" s="18" t="str">
        <f t="shared" si="1145"/>
        <v/>
      </c>
      <c r="H18026" s="18" t="str">
        <f t="shared" si="1146"/>
        <v/>
      </c>
    </row>
    <row r="18027" spans="5:8" x14ac:dyDescent="0.25">
      <c r="E18027" s="18" t="str">
        <f t="shared" si="1143"/>
        <v/>
      </c>
      <c r="F18027" s="18" t="str">
        <f t="shared" si="1144"/>
        <v/>
      </c>
      <c r="G18027" s="18" t="str">
        <f t="shared" si="1145"/>
        <v/>
      </c>
      <c r="H18027" s="18" t="str">
        <f t="shared" si="1146"/>
        <v/>
      </c>
    </row>
    <row r="18028" spans="5:8" x14ac:dyDescent="0.25">
      <c r="E18028" s="18" t="str">
        <f t="shared" si="1143"/>
        <v/>
      </c>
      <c r="F18028" s="18" t="str">
        <f t="shared" si="1144"/>
        <v/>
      </c>
      <c r="G18028" s="18" t="str">
        <f t="shared" si="1145"/>
        <v/>
      </c>
      <c r="H18028" s="18" t="str">
        <f t="shared" si="1146"/>
        <v/>
      </c>
    </row>
    <row r="18029" spans="5:8" x14ac:dyDescent="0.25">
      <c r="E18029" s="18" t="str">
        <f t="shared" si="1143"/>
        <v/>
      </c>
      <c r="F18029" s="18" t="str">
        <f t="shared" si="1144"/>
        <v/>
      </c>
      <c r="G18029" s="18" t="str">
        <f t="shared" si="1145"/>
        <v/>
      </c>
      <c r="H18029" s="18" t="str">
        <f t="shared" si="1146"/>
        <v/>
      </c>
    </row>
    <row r="18030" spans="5:8" x14ac:dyDescent="0.25">
      <c r="E18030" s="18" t="str">
        <f t="shared" si="1143"/>
        <v/>
      </c>
      <c r="F18030" s="18" t="str">
        <f t="shared" si="1144"/>
        <v/>
      </c>
      <c r="G18030" s="18" t="str">
        <f t="shared" si="1145"/>
        <v/>
      </c>
      <c r="H18030" s="18" t="str">
        <f t="shared" si="1146"/>
        <v/>
      </c>
    </row>
    <row r="18031" spans="5:8" x14ac:dyDescent="0.25">
      <c r="E18031" s="18" t="str">
        <f t="shared" si="1143"/>
        <v/>
      </c>
      <c r="F18031" s="18" t="str">
        <f t="shared" si="1144"/>
        <v/>
      </c>
      <c r="G18031" s="18" t="str">
        <f t="shared" si="1145"/>
        <v/>
      </c>
      <c r="H18031" s="18" t="str">
        <f t="shared" si="1146"/>
        <v/>
      </c>
    </row>
    <row r="18032" spans="5:8" x14ac:dyDescent="0.25">
      <c r="E18032" s="18" t="str">
        <f t="shared" si="1143"/>
        <v/>
      </c>
      <c r="F18032" s="18" t="str">
        <f t="shared" si="1144"/>
        <v/>
      </c>
      <c r="G18032" s="18" t="str">
        <f t="shared" si="1145"/>
        <v/>
      </c>
      <c r="H18032" s="18" t="str">
        <f t="shared" si="1146"/>
        <v/>
      </c>
    </row>
    <row r="18033" spans="5:8" x14ac:dyDescent="0.25">
      <c r="E18033" s="18" t="str">
        <f t="shared" si="1143"/>
        <v/>
      </c>
      <c r="F18033" s="18" t="str">
        <f t="shared" si="1144"/>
        <v/>
      </c>
      <c r="G18033" s="18" t="str">
        <f t="shared" si="1145"/>
        <v/>
      </c>
      <c r="H18033" s="18" t="str">
        <f t="shared" si="1146"/>
        <v/>
      </c>
    </row>
    <row r="18034" spans="5:8" x14ac:dyDescent="0.25">
      <c r="E18034" s="18" t="str">
        <f t="shared" si="1143"/>
        <v/>
      </c>
      <c r="F18034" s="18" t="str">
        <f t="shared" si="1144"/>
        <v/>
      </c>
      <c r="G18034" s="18" t="str">
        <f t="shared" si="1145"/>
        <v/>
      </c>
      <c r="H18034" s="18" t="str">
        <f t="shared" si="1146"/>
        <v/>
      </c>
    </row>
    <row r="18035" spans="5:8" x14ac:dyDescent="0.25">
      <c r="E18035" s="18" t="str">
        <f t="shared" si="1143"/>
        <v/>
      </c>
      <c r="F18035" s="18" t="str">
        <f t="shared" si="1144"/>
        <v/>
      </c>
      <c r="G18035" s="18" t="str">
        <f t="shared" si="1145"/>
        <v/>
      </c>
      <c r="H18035" s="18" t="str">
        <f t="shared" si="1146"/>
        <v/>
      </c>
    </row>
    <row r="18036" spans="5:8" x14ac:dyDescent="0.25">
      <c r="E18036" s="18" t="str">
        <f t="shared" si="1143"/>
        <v/>
      </c>
      <c r="F18036" s="18" t="str">
        <f t="shared" si="1144"/>
        <v/>
      </c>
      <c r="G18036" s="18" t="str">
        <f t="shared" si="1145"/>
        <v/>
      </c>
      <c r="H18036" s="18" t="str">
        <f t="shared" si="1146"/>
        <v/>
      </c>
    </row>
    <row r="18037" spans="5:8" x14ac:dyDescent="0.25">
      <c r="E18037" s="18" t="str">
        <f t="shared" si="1143"/>
        <v/>
      </c>
      <c r="F18037" s="18" t="str">
        <f t="shared" si="1144"/>
        <v/>
      </c>
      <c r="G18037" s="18" t="str">
        <f t="shared" si="1145"/>
        <v/>
      </c>
      <c r="H18037" s="18" t="str">
        <f t="shared" si="1146"/>
        <v/>
      </c>
    </row>
    <row r="18038" spans="5:8" x14ac:dyDescent="0.25">
      <c r="E18038" s="18" t="str">
        <f t="shared" si="1143"/>
        <v/>
      </c>
      <c r="F18038" s="18" t="str">
        <f t="shared" si="1144"/>
        <v/>
      </c>
      <c r="G18038" s="18" t="str">
        <f t="shared" si="1145"/>
        <v/>
      </c>
      <c r="H18038" s="18" t="str">
        <f t="shared" si="1146"/>
        <v/>
      </c>
    </row>
    <row r="18039" spans="5:8" x14ac:dyDescent="0.25">
      <c r="E18039" s="18" t="str">
        <f t="shared" si="1143"/>
        <v/>
      </c>
      <c r="F18039" s="18" t="str">
        <f t="shared" si="1144"/>
        <v/>
      </c>
      <c r="G18039" s="18" t="str">
        <f t="shared" si="1145"/>
        <v/>
      </c>
      <c r="H18039" s="18" t="str">
        <f t="shared" si="1146"/>
        <v/>
      </c>
    </row>
    <row r="18040" spans="5:8" x14ac:dyDescent="0.25">
      <c r="E18040" s="18" t="str">
        <f t="shared" si="1143"/>
        <v/>
      </c>
      <c r="F18040" s="18" t="str">
        <f t="shared" si="1144"/>
        <v/>
      </c>
      <c r="G18040" s="18" t="str">
        <f t="shared" si="1145"/>
        <v/>
      </c>
      <c r="H18040" s="18" t="str">
        <f t="shared" si="1146"/>
        <v/>
      </c>
    </row>
    <row r="18041" spans="5:8" x14ac:dyDescent="0.25">
      <c r="E18041" s="18" t="str">
        <f t="shared" si="1143"/>
        <v/>
      </c>
      <c r="F18041" s="18" t="str">
        <f t="shared" si="1144"/>
        <v/>
      </c>
      <c r="G18041" s="18" t="str">
        <f t="shared" si="1145"/>
        <v/>
      </c>
      <c r="H18041" s="18" t="str">
        <f t="shared" si="1146"/>
        <v/>
      </c>
    </row>
    <row r="18042" spans="5:8" x14ac:dyDescent="0.25">
      <c r="E18042" s="18" t="str">
        <f t="shared" si="1143"/>
        <v/>
      </c>
      <c r="F18042" s="18" t="str">
        <f t="shared" si="1144"/>
        <v/>
      </c>
      <c r="G18042" s="18" t="str">
        <f t="shared" si="1145"/>
        <v/>
      </c>
      <c r="H18042" s="18" t="str">
        <f t="shared" si="1146"/>
        <v/>
      </c>
    </row>
    <row r="18043" spans="5:8" x14ac:dyDescent="0.25">
      <c r="E18043" s="18" t="str">
        <f t="shared" si="1143"/>
        <v/>
      </c>
      <c r="F18043" s="18" t="str">
        <f t="shared" si="1144"/>
        <v/>
      </c>
      <c r="G18043" s="18" t="str">
        <f t="shared" si="1145"/>
        <v/>
      </c>
      <c r="H18043" s="18" t="str">
        <f t="shared" si="1146"/>
        <v/>
      </c>
    </row>
    <row r="18044" spans="5:8" x14ac:dyDescent="0.25">
      <c r="E18044" s="18" t="str">
        <f t="shared" si="1143"/>
        <v/>
      </c>
      <c r="F18044" s="18" t="str">
        <f t="shared" si="1144"/>
        <v/>
      </c>
      <c r="G18044" s="18" t="str">
        <f t="shared" si="1145"/>
        <v/>
      </c>
      <c r="H18044" s="18" t="str">
        <f t="shared" si="1146"/>
        <v/>
      </c>
    </row>
    <row r="18045" spans="5:8" x14ac:dyDescent="0.25">
      <c r="E18045" s="18" t="str">
        <f t="shared" si="1143"/>
        <v/>
      </c>
      <c r="F18045" s="18" t="str">
        <f t="shared" si="1144"/>
        <v/>
      </c>
      <c r="G18045" s="18" t="str">
        <f t="shared" si="1145"/>
        <v/>
      </c>
      <c r="H18045" s="18" t="str">
        <f t="shared" si="1146"/>
        <v/>
      </c>
    </row>
    <row r="18046" spans="5:8" x14ac:dyDescent="0.25">
      <c r="E18046" s="18" t="str">
        <f t="shared" si="1143"/>
        <v/>
      </c>
      <c r="F18046" s="18" t="str">
        <f t="shared" si="1144"/>
        <v/>
      </c>
      <c r="G18046" s="18" t="str">
        <f t="shared" si="1145"/>
        <v/>
      </c>
      <c r="H18046" s="18" t="str">
        <f t="shared" si="1146"/>
        <v/>
      </c>
    </row>
    <row r="18047" spans="5:8" x14ac:dyDescent="0.25">
      <c r="E18047" s="18" t="str">
        <f t="shared" si="1143"/>
        <v/>
      </c>
      <c r="F18047" s="18" t="str">
        <f t="shared" si="1144"/>
        <v/>
      </c>
      <c r="G18047" s="18" t="str">
        <f t="shared" si="1145"/>
        <v/>
      </c>
      <c r="H18047" s="18" t="str">
        <f t="shared" si="1146"/>
        <v/>
      </c>
    </row>
    <row r="18048" spans="5:8" x14ac:dyDescent="0.25">
      <c r="E18048" s="18" t="str">
        <f t="shared" si="1143"/>
        <v/>
      </c>
      <c r="F18048" s="18" t="str">
        <f t="shared" si="1144"/>
        <v/>
      </c>
      <c r="G18048" s="18" t="str">
        <f t="shared" si="1145"/>
        <v/>
      </c>
      <c r="H18048" s="18" t="str">
        <f t="shared" si="1146"/>
        <v/>
      </c>
    </row>
    <row r="18049" spans="5:8" x14ac:dyDescent="0.25">
      <c r="E18049" s="18" t="str">
        <f t="shared" si="1143"/>
        <v/>
      </c>
      <c r="F18049" s="18" t="str">
        <f t="shared" si="1144"/>
        <v/>
      </c>
      <c r="G18049" s="18" t="str">
        <f t="shared" si="1145"/>
        <v/>
      </c>
      <c r="H18049" s="18" t="str">
        <f t="shared" si="1146"/>
        <v/>
      </c>
    </row>
    <row r="18050" spans="5:8" x14ac:dyDescent="0.25">
      <c r="E18050" s="18" t="str">
        <f t="shared" si="1143"/>
        <v/>
      </c>
      <c r="F18050" s="18" t="str">
        <f t="shared" si="1144"/>
        <v/>
      </c>
      <c r="G18050" s="18" t="str">
        <f t="shared" si="1145"/>
        <v/>
      </c>
      <c r="H18050" s="18" t="str">
        <f t="shared" si="1146"/>
        <v/>
      </c>
    </row>
    <row r="18051" spans="5:8" x14ac:dyDescent="0.25">
      <c r="E18051" s="18" t="str">
        <f t="shared" si="1143"/>
        <v/>
      </c>
      <c r="F18051" s="18" t="str">
        <f t="shared" si="1144"/>
        <v/>
      </c>
      <c r="G18051" s="18" t="str">
        <f t="shared" si="1145"/>
        <v/>
      </c>
      <c r="H18051" s="18" t="str">
        <f t="shared" si="1146"/>
        <v/>
      </c>
    </row>
    <row r="18052" spans="5:8" x14ac:dyDescent="0.25">
      <c r="E18052" s="18" t="str">
        <f t="shared" si="1143"/>
        <v/>
      </c>
      <c r="F18052" s="18" t="str">
        <f t="shared" si="1144"/>
        <v/>
      </c>
      <c r="G18052" s="18" t="str">
        <f t="shared" si="1145"/>
        <v/>
      </c>
      <c r="H18052" s="18" t="str">
        <f t="shared" si="1146"/>
        <v/>
      </c>
    </row>
    <row r="18053" spans="5:8" x14ac:dyDescent="0.25">
      <c r="E18053" s="18" t="str">
        <f t="shared" si="1143"/>
        <v/>
      </c>
      <c r="F18053" s="18" t="str">
        <f t="shared" si="1144"/>
        <v/>
      </c>
      <c r="G18053" s="18" t="str">
        <f t="shared" si="1145"/>
        <v/>
      </c>
      <c r="H18053" s="18" t="str">
        <f t="shared" si="1146"/>
        <v/>
      </c>
    </row>
    <row r="18054" spans="5:8" x14ac:dyDescent="0.25">
      <c r="E18054" s="18" t="str">
        <f t="shared" ref="E18054:E18117" si="1147">IF($C18054="","",IFERROR(INDEX(ItemPriceCol,MATCH($C18054,ItemName,0)),""))</f>
        <v/>
      </c>
      <c r="F18054" s="18" t="str">
        <f t="shared" ref="F18054:F18117" si="1148">IF(OR($D18054="",$E18054=""),"",$D18054*$E18054)</f>
        <v/>
      </c>
      <c r="G18054" s="18" t="str">
        <f t="shared" ref="G18054:G18117" si="1149">IF($C18054="","",IFERROR(INDEX(ItemCostCol,MATCH($C18054,ItemName,0)),""))</f>
        <v/>
      </c>
      <c r="H18054" s="18" t="str">
        <f t="shared" ref="H18054:H18117" si="1150">IF(OR($F18054="",$G18054=""),"",$F18054-$D18054*$G18054)</f>
        <v/>
      </c>
    </row>
    <row r="18055" spans="5:8" x14ac:dyDescent="0.25">
      <c r="E18055" s="18" t="str">
        <f t="shared" si="1147"/>
        <v/>
      </c>
      <c r="F18055" s="18" t="str">
        <f t="shared" si="1148"/>
        <v/>
      </c>
      <c r="G18055" s="18" t="str">
        <f t="shared" si="1149"/>
        <v/>
      </c>
      <c r="H18055" s="18" t="str">
        <f t="shared" si="1150"/>
        <v/>
      </c>
    </row>
    <row r="18056" spans="5:8" x14ac:dyDescent="0.25">
      <c r="E18056" s="18" t="str">
        <f t="shared" si="1147"/>
        <v/>
      </c>
      <c r="F18056" s="18" t="str">
        <f t="shared" si="1148"/>
        <v/>
      </c>
      <c r="G18056" s="18" t="str">
        <f t="shared" si="1149"/>
        <v/>
      </c>
      <c r="H18056" s="18" t="str">
        <f t="shared" si="1150"/>
        <v/>
      </c>
    </row>
    <row r="18057" spans="5:8" x14ac:dyDescent="0.25">
      <c r="E18057" s="18" t="str">
        <f t="shared" si="1147"/>
        <v/>
      </c>
      <c r="F18057" s="18" t="str">
        <f t="shared" si="1148"/>
        <v/>
      </c>
      <c r="G18057" s="18" t="str">
        <f t="shared" si="1149"/>
        <v/>
      </c>
      <c r="H18057" s="18" t="str">
        <f t="shared" si="1150"/>
        <v/>
      </c>
    </row>
    <row r="18058" spans="5:8" x14ac:dyDescent="0.25">
      <c r="E18058" s="18" t="str">
        <f t="shared" si="1147"/>
        <v/>
      </c>
      <c r="F18058" s="18" t="str">
        <f t="shared" si="1148"/>
        <v/>
      </c>
      <c r="G18058" s="18" t="str">
        <f t="shared" si="1149"/>
        <v/>
      </c>
      <c r="H18058" s="18" t="str">
        <f t="shared" si="1150"/>
        <v/>
      </c>
    </row>
    <row r="18059" spans="5:8" x14ac:dyDescent="0.25">
      <c r="E18059" s="18" t="str">
        <f t="shared" si="1147"/>
        <v/>
      </c>
      <c r="F18059" s="18" t="str">
        <f t="shared" si="1148"/>
        <v/>
      </c>
      <c r="G18059" s="18" t="str">
        <f t="shared" si="1149"/>
        <v/>
      </c>
      <c r="H18059" s="18" t="str">
        <f t="shared" si="1150"/>
        <v/>
      </c>
    </row>
    <row r="18060" spans="5:8" x14ac:dyDescent="0.25">
      <c r="E18060" s="18" t="str">
        <f t="shared" si="1147"/>
        <v/>
      </c>
      <c r="F18060" s="18" t="str">
        <f t="shared" si="1148"/>
        <v/>
      </c>
      <c r="G18060" s="18" t="str">
        <f t="shared" si="1149"/>
        <v/>
      </c>
      <c r="H18060" s="18" t="str">
        <f t="shared" si="1150"/>
        <v/>
      </c>
    </row>
    <row r="18061" spans="5:8" x14ac:dyDescent="0.25">
      <c r="E18061" s="18" t="str">
        <f t="shared" si="1147"/>
        <v/>
      </c>
      <c r="F18061" s="18" t="str">
        <f t="shared" si="1148"/>
        <v/>
      </c>
      <c r="G18061" s="18" t="str">
        <f t="shared" si="1149"/>
        <v/>
      </c>
      <c r="H18061" s="18" t="str">
        <f t="shared" si="1150"/>
        <v/>
      </c>
    </row>
    <row r="18062" spans="5:8" x14ac:dyDescent="0.25">
      <c r="E18062" s="18" t="str">
        <f t="shared" si="1147"/>
        <v/>
      </c>
      <c r="F18062" s="18" t="str">
        <f t="shared" si="1148"/>
        <v/>
      </c>
      <c r="G18062" s="18" t="str">
        <f t="shared" si="1149"/>
        <v/>
      </c>
      <c r="H18062" s="18" t="str">
        <f t="shared" si="1150"/>
        <v/>
      </c>
    </row>
    <row r="18063" spans="5:8" x14ac:dyDescent="0.25">
      <c r="E18063" s="18" t="str">
        <f t="shared" si="1147"/>
        <v/>
      </c>
      <c r="F18063" s="18" t="str">
        <f t="shared" si="1148"/>
        <v/>
      </c>
      <c r="G18063" s="18" t="str">
        <f t="shared" si="1149"/>
        <v/>
      </c>
      <c r="H18063" s="18" t="str">
        <f t="shared" si="1150"/>
        <v/>
      </c>
    </row>
    <row r="18064" spans="5:8" x14ac:dyDescent="0.25">
      <c r="E18064" s="18" t="str">
        <f t="shared" si="1147"/>
        <v/>
      </c>
      <c r="F18064" s="18" t="str">
        <f t="shared" si="1148"/>
        <v/>
      </c>
      <c r="G18064" s="18" t="str">
        <f t="shared" si="1149"/>
        <v/>
      </c>
      <c r="H18064" s="18" t="str">
        <f t="shared" si="1150"/>
        <v/>
      </c>
    </row>
    <row r="18065" spans="5:8" x14ac:dyDescent="0.25">
      <c r="E18065" s="18" t="str">
        <f t="shared" si="1147"/>
        <v/>
      </c>
      <c r="F18065" s="18" t="str">
        <f t="shared" si="1148"/>
        <v/>
      </c>
      <c r="G18065" s="18" t="str">
        <f t="shared" si="1149"/>
        <v/>
      </c>
      <c r="H18065" s="18" t="str">
        <f t="shared" si="1150"/>
        <v/>
      </c>
    </row>
    <row r="18066" spans="5:8" x14ac:dyDescent="0.25">
      <c r="E18066" s="18" t="str">
        <f t="shared" si="1147"/>
        <v/>
      </c>
      <c r="F18066" s="18" t="str">
        <f t="shared" si="1148"/>
        <v/>
      </c>
      <c r="G18066" s="18" t="str">
        <f t="shared" si="1149"/>
        <v/>
      </c>
      <c r="H18066" s="18" t="str">
        <f t="shared" si="1150"/>
        <v/>
      </c>
    </row>
    <row r="18067" spans="5:8" x14ac:dyDescent="0.25">
      <c r="E18067" s="18" t="str">
        <f t="shared" si="1147"/>
        <v/>
      </c>
      <c r="F18067" s="18" t="str">
        <f t="shared" si="1148"/>
        <v/>
      </c>
      <c r="G18067" s="18" t="str">
        <f t="shared" si="1149"/>
        <v/>
      </c>
      <c r="H18067" s="18" t="str">
        <f t="shared" si="1150"/>
        <v/>
      </c>
    </row>
    <row r="18068" spans="5:8" x14ac:dyDescent="0.25">
      <c r="E18068" s="18" t="str">
        <f t="shared" si="1147"/>
        <v/>
      </c>
      <c r="F18068" s="18" t="str">
        <f t="shared" si="1148"/>
        <v/>
      </c>
      <c r="G18068" s="18" t="str">
        <f t="shared" si="1149"/>
        <v/>
      </c>
      <c r="H18068" s="18" t="str">
        <f t="shared" si="1150"/>
        <v/>
      </c>
    </row>
    <row r="18069" spans="5:8" x14ac:dyDescent="0.25">
      <c r="E18069" s="18" t="str">
        <f t="shared" si="1147"/>
        <v/>
      </c>
      <c r="F18069" s="18" t="str">
        <f t="shared" si="1148"/>
        <v/>
      </c>
      <c r="G18069" s="18" t="str">
        <f t="shared" si="1149"/>
        <v/>
      </c>
      <c r="H18069" s="18" t="str">
        <f t="shared" si="1150"/>
        <v/>
      </c>
    </row>
    <row r="18070" spans="5:8" x14ac:dyDescent="0.25">
      <c r="E18070" s="18" t="str">
        <f t="shared" si="1147"/>
        <v/>
      </c>
      <c r="F18070" s="18" t="str">
        <f t="shared" si="1148"/>
        <v/>
      </c>
      <c r="G18070" s="18" t="str">
        <f t="shared" si="1149"/>
        <v/>
      </c>
      <c r="H18070" s="18" t="str">
        <f t="shared" si="1150"/>
        <v/>
      </c>
    </row>
    <row r="18071" spans="5:8" x14ac:dyDescent="0.25">
      <c r="E18071" s="18" t="str">
        <f t="shared" si="1147"/>
        <v/>
      </c>
      <c r="F18071" s="18" t="str">
        <f t="shared" si="1148"/>
        <v/>
      </c>
      <c r="G18071" s="18" t="str">
        <f t="shared" si="1149"/>
        <v/>
      </c>
      <c r="H18071" s="18" t="str">
        <f t="shared" si="1150"/>
        <v/>
      </c>
    </row>
    <row r="18072" spans="5:8" x14ac:dyDescent="0.25">
      <c r="E18072" s="18" t="str">
        <f t="shared" si="1147"/>
        <v/>
      </c>
      <c r="F18072" s="18" t="str">
        <f t="shared" si="1148"/>
        <v/>
      </c>
      <c r="G18072" s="18" t="str">
        <f t="shared" si="1149"/>
        <v/>
      </c>
      <c r="H18072" s="18" t="str">
        <f t="shared" si="1150"/>
        <v/>
      </c>
    </row>
    <row r="18073" spans="5:8" x14ac:dyDescent="0.25">
      <c r="E18073" s="18" t="str">
        <f t="shared" si="1147"/>
        <v/>
      </c>
      <c r="F18073" s="18" t="str">
        <f t="shared" si="1148"/>
        <v/>
      </c>
      <c r="G18073" s="18" t="str">
        <f t="shared" si="1149"/>
        <v/>
      </c>
      <c r="H18073" s="18" t="str">
        <f t="shared" si="1150"/>
        <v/>
      </c>
    </row>
    <row r="18074" spans="5:8" x14ac:dyDescent="0.25">
      <c r="E18074" s="18" t="str">
        <f t="shared" si="1147"/>
        <v/>
      </c>
      <c r="F18074" s="18" t="str">
        <f t="shared" si="1148"/>
        <v/>
      </c>
      <c r="G18074" s="18" t="str">
        <f t="shared" si="1149"/>
        <v/>
      </c>
      <c r="H18074" s="18" t="str">
        <f t="shared" si="1150"/>
        <v/>
      </c>
    </row>
    <row r="18075" spans="5:8" x14ac:dyDescent="0.25">
      <c r="E18075" s="18" t="str">
        <f t="shared" si="1147"/>
        <v/>
      </c>
      <c r="F18075" s="18" t="str">
        <f t="shared" si="1148"/>
        <v/>
      </c>
      <c r="G18075" s="18" t="str">
        <f t="shared" si="1149"/>
        <v/>
      </c>
      <c r="H18075" s="18" t="str">
        <f t="shared" si="1150"/>
        <v/>
      </c>
    </row>
    <row r="18076" spans="5:8" x14ac:dyDescent="0.25">
      <c r="E18076" s="18" t="str">
        <f t="shared" si="1147"/>
        <v/>
      </c>
      <c r="F18076" s="18" t="str">
        <f t="shared" si="1148"/>
        <v/>
      </c>
      <c r="G18076" s="18" t="str">
        <f t="shared" si="1149"/>
        <v/>
      </c>
      <c r="H18076" s="18" t="str">
        <f t="shared" si="1150"/>
        <v/>
      </c>
    </row>
    <row r="18077" spans="5:8" x14ac:dyDescent="0.25">
      <c r="E18077" s="18" t="str">
        <f t="shared" si="1147"/>
        <v/>
      </c>
      <c r="F18077" s="18" t="str">
        <f t="shared" si="1148"/>
        <v/>
      </c>
      <c r="G18077" s="18" t="str">
        <f t="shared" si="1149"/>
        <v/>
      </c>
      <c r="H18077" s="18" t="str">
        <f t="shared" si="1150"/>
        <v/>
      </c>
    </row>
    <row r="18078" spans="5:8" x14ac:dyDescent="0.25">
      <c r="E18078" s="18" t="str">
        <f t="shared" si="1147"/>
        <v/>
      </c>
      <c r="F18078" s="18" t="str">
        <f t="shared" si="1148"/>
        <v/>
      </c>
      <c r="G18078" s="18" t="str">
        <f t="shared" si="1149"/>
        <v/>
      </c>
      <c r="H18078" s="18" t="str">
        <f t="shared" si="1150"/>
        <v/>
      </c>
    </row>
    <row r="18079" spans="5:8" x14ac:dyDescent="0.25">
      <c r="E18079" s="18" t="str">
        <f t="shared" si="1147"/>
        <v/>
      </c>
      <c r="F18079" s="18" t="str">
        <f t="shared" si="1148"/>
        <v/>
      </c>
      <c r="G18079" s="18" t="str">
        <f t="shared" si="1149"/>
        <v/>
      </c>
      <c r="H18079" s="18" t="str">
        <f t="shared" si="1150"/>
        <v/>
      </c>
    </row>
    <row r="18080" spans="5:8" x14ac:dyDescent="0.25">
      <c r="E18080" s="18" t="str">
        <f t="shared" si="1147"/>
        <v/>
      </c>
      <c r="F18080" s="18" t="str">
        <f t="shared" si="1148"/>
        <v/>
      </c>
      <c r="G18080" s="18" t="str">
        <f t="shared" si="1149"/>
        <v/>
      </c>
      <c r="H18080" s="18" t="str">
        <f t="shared" si="1150"/>
        <v/>
      </c>
    </row>
    <row r="18081" spans="5:8" x14ac:dyDescent="0.25">
      <c r="E18081" s="18" t="str">
        <f t="shared" si="1147"/>
        <v/>
      </c>
      <c r="F18081" s="18" t="str">
        <f t="shared" si="1148"/>
        <v/>
      </c>
      <c r="G18081" s="18" t="str">
        <f t="shared" si="1149"/>
        <v/>
      </c>
      <c r="H18081" s="18" t="str">
        <f t="shared" si="1150"/>
        <v/>
      </c>
    </row>
    <row r="18082" spans="5:8" x14ac:dyDescent="0.25">
      <c r="E18082" s="18" t="str">
        <f t="shared" si="1147"/>
        <v/>
      </c>
      <c r="F18082" s="18" t="str">
        <f t="shared" si="1148"/>
        <v/>
      </c>
      <c r="G18082" s="18" t="str">
        <f t="shared" si="1149"/>
        <v/>
      </c>
      <c r="H18082" s="18" t="str">
        <f t="shared" si="1150"/>
        <v/>
      </c>
    </row>
    <row r="18083" spans="5:8" x14ac:dyDescent="0.25">
      <c r="E18083" s="18" t="str">
        <f t="shared" si="1147"/>
        <v/>
      </c>
      <c r="F18083" s="18" t="str">
        <f t="shared" si="1148"/>
        <v/>
      </c>
      <c r="G18083" s="18" t="str">
        <f t="shared" si="1149"/>
        <v/>
      </c>
      <c r="H18083" s="18" t="str">
        <f t="shared" si="1150"/>
        <v/>
      </c>
    </row>
    <row r="18084" spans="5:8" x14ac:dyDescent="0.25">
      <c r="E18084" s="18" t="str">
        <f t="shared" si="1147"/>
        <v/>
      </c>
      <c r="F18084" s="18" t="str">
        <f t="shared" si="1148"/>
        <v/>
      </c>
      <c r="G18084" s="18" t="str">
        <f t="shared" si="1149"/>
        <v/>
      </c>
      <c r="H18084" s="18" t="str">
        <f t="shared" si="1150"/>
        <v/>
      </c>
    </row>
    <row r="18085" spans="5:8" x14ac:dyDescent="0.25">
      <c r="E18085" s="18" t="str">
        <f t="shared" si="1147"/>
        <v/>
      </c>
      <c r="F18085" s="18" t="str">
        <f t="shared" si="1148"/>
        <v/>
      </c>
      <c r="G18085" s="18" t="str">
        <f t="shared" si="1149"/>
        <v/>
      </c>
      <c r="H18085" s="18" t="str">
        <f t="shared" si="1150"/>
        <v/>
      </c>
    </row>
    <row r="18086" spans="5:8" x14ac:dyDescent="0.25">
      <c r="E18086" s="18" t="str">
        <f t="shared" si="1147"/>
        <v/>
      </c>
      <c r="F18086" s="18" t="str">
        <f t="shared" si="1148"/>
        <v/>
      </c>
      <c r="G18086" s="18" t="str">
        <f t="shared" si="1149"/>
        <v/>
      </c>
      <c r="H18086" s="18" t="str">
        <f t="shared" si="1150"/>
        <v/>
      </c>
    </row>
    <row r="18087" spans="5:8" x14ac:dyDescent="0.25">
      <c r="E18087" s="18" t="str">
        <f t="shared" si="1147"/>
        <v/>
      </c>
      <c r="F18087" s="18" t="str">
        <f t="shared" si="1148"/>
        <v/>
      </c>
      <c r="G18087" s="18" t="str">
        <f t="shared" si="1149"/>
        <v/>
      </c>
      <c r="H18087" s="18" t="str">
        <f t="shared" si="1150"/>
        <v/>
      </c>
    </row>
    <row r="18088" spans="5:8" x14ac:dyDescent="0.25">
      <c r="E18088" s="18" t="str">
        <f t="shared" si="1147"/>
        <v/>
      </c>
      <c r="F18088" s="18" t="str">
        <f t="shared" si="1148"/>
        <v/>
      </c>
      <c r="G18088" s="18" t="str">
        <f t="shared" si="1149"/>
        <v/>
      </c>
      <c r="H18088" s="18" t="str">
        <f t="shared" si="1150"/>
        <v/>
      </c>
    </row>
    <row r="18089" spans="5:8" x14ac:dyDescent="0.25">
      <c r="E18089" s="18" t="str">
        <f t="shared" si="1147"/>
        <v/>
      </c>
      <c r="F18089" s="18" t="str">
        <f t="shared" si="1148"/>
        <v/>
      </c>
      <c r="G18089" s="18" t="str">
        <f t="shared" si="1149"/>
        <v/>
      </c>
      <c r="H18089" s="18" t="str">
        <f t="shared" si="1150"/>
        <v/>
      </c>
    </row>
    <row r="18090" spans="5:8" x14ac:dyDescent="0.25">
      <c r="E18090" s="18" t="str">
        <f t="shared" si="1147"/>
        <v/>
      </c>
      <c r="F18090" s="18" t="str">
        <f t="shared" si="1148"/>
        <v/>
      </c>
      <c r="G18090" s="18" t="str">
        <f t="shared" si="1149"/>
        <v/>
      </c>
      <c r="H18090" s="18" t="str">
        <f t="shared" si="1150"/>
        <v/>
      </c>
    </row>
    <row r="18091" spans="5:8" x14ac:dyDescent="0.25">
      <c r="E18091" s="18" t="str">
        <f t="shared" si="1147"/>
        <v/>
      </c>
      <c r="F18091" s="18" t="str">
        <f t="shared" si="1148"/>
        <v/>
      </c>
      <c r="G18091" s="18" t="str">
        <f t="shared" si="1149"/>
        <v/>
      </c>
      <c r="H18091" s="18" t="str">
        <f t="shared" si="1150"/>
        <v/>
      </c>
    </row>
    <row r="18092" spans="5:8" x14ac:dyDescent="0.25">
      <c r="E18092" s="18" t="str">
        <f t="shared" si="1147"/>
        <v/>
      </c>
      <c r="F18092" s="18" t="str">
        <f t="shared" si="1148"/>
        <v/>
      </c>
      <c r="G18092" s="18" t="str">
        <f t="shared" si="1149"/>
        <v/>
      </c>
      <c r="H18092" s="18" t="str">
        <f t="shared" si="1150"/>
        <v/>
      </c>
    </row>
    <row r="18093" spans="5:8" x14ac:dyDescent="0.25">
      <c r="E18093" s="18" t="str">
        <f t="shared" si="1147"/>
        <v/>
      </c>
      <c r="F18093" s="18" t="str">
        <f t="shared" si="1148"/>
        <v/>
      </c>
      <c r="G18093" s="18" t="str">
        <f t="shared" si="1149"/>
        <v/>
      </c>
      <c r="H18093" s="18" t="str">
        <f t="shared" si="1150"/>
        <v/>
      </c>
    </row>
    <row r="18094" spans="5:8" x14ac:dyDescent="0.25">
      <c r="E18094" s="18" t="str">
        <f t="shared" si="1147"/>
        <v/>
      </c>
      <c r="F18094" s="18" t="str">
        <f t="shared" si="1148"/>
        <v/>
      </c>
      <c r="G18094" s="18" t="str">
        <f t="shared" si="1149"/>
        <v/>
      </c>
      <c r="H18094" s="18" t="str">
        <f t="shared" si="1150"/>
        <v/>
      </c>
    </row>
    <row r="18095" spans="5:8" x14ac:dyDescent="0.25">
      <c r="E18095" s="18" t="str">
        <f t="shared" si="1147"/>
        <v/>
      </c>
      <c r="F18095" s="18" t="str">
        <f t="shared" si="1148"/>
        <v/>
      </c>
      <c r="G18095" s="18" t="str">
        <f t="shared" si="1149"/>
        <v/>
      </c>
      <c r="H18095" s="18" t="str">
        <f t="shared" si="1150"/>
        <v/>
      </c>
    </row>
    <row r="18096" spans="5:8" x14ac:dyDescent="0.25">
      <c r="E18096" s="18" t="str">
        <f t="shared" si="1147"/>
        <v/>
      </c>
      <c r="F18096" s="18" t="str">
        <f t="shared" si="1148"/>
        <v/>
      </c>
      <c r="G18096" s="18" t="str">
        <f t="shared" si="1149"/>
        <v/>
      </c>
      <c r="H18096" s="18" t="str">
        <f t="shared" si="1150"/>
        <v/>
      </c>
    </row>
    <row r="18097" spans="5:8" x14ac:dyDescent="0.25">
      <c r="E18097" s="18" t="str">
        <f t="shared" si="1147"/>
        <v/>
      </c>
      <c r="F18097" s="18" t="str">
        <f t="shared" si="1148"/>
        <v/>
      </c>
      <c r="G18097" s="18" t="str">
        <f t="shared" si="1149"/>
        <v/>
      </c>
      <c r="H18097" s="18" t="str">
        <f t="shared" si="1150"/>
        <v/>
      </c>
    </row>
    <row r="18098" spans="5:8" x14ac:dyDescent="0.25">
      <c r="E18098" s="18" t="str">
        <f t="shared" si="1147"/>
        <v/>
      </c>
      <c r="F18098" s="18" t="str">
        <f t="shared" si="1148"/>
        <v/>
      </c>
      <c r="G18098" s="18" t="str">
        <f t="shared" si="1149"/>
        <v/>
      </c>
      <c r="H18098" s="18" t="str">
        <f t="shared" si="1150"/>
        <v/>
      </c>
    </row>
    <row r="18099" spans="5:8" x14ac:dyDescent="0.25">
      <c r="E18099" s="18" t="str">
        <f t="shared" si="1147"/>
        <v/>
      </c>
      <c r="F18099" s="18" t="str">
        <f t="shared" si="1148"/>
        <v/>
      </c>
      <c r="G18099" s="18" t="str">
        <f t="shared" si="1149"/>
        <v/>
      </c>
      <c r="H18099" s="18" t="str">
        <f t="shared" si="1150"/>
        <v/>
      </c>
    </row>
    <row r="18100" spans="5:8" x14ac:dyDescent="0.25">
      <c r="E18100" s="18" t="str">
        <f t="shared" si="1147"/>
        <v/>
      </c>
      <c r="F18100" s="18" t="str">
        <f t="shared" si="1148"/>
        <v/>
      </c>
      <c r="G18100" s="18" t="str">
        <f t="shared" si="1149"/>
        <v/>
      </c>
      <c r="H18100" s="18" t="str">
        <f t="shared" si="1150"/>
        <v/>
      </c>
    </row>
    <row r="18101" spans="5:8" x14ac:dyDescent="0.25">
      <c r="E18101" s="18" t="str">
        <f t="shared" si="1147"/>
        <v/>
      </c>
      <c r="F18101" s="18" t="str">
        <f t="shared" si="1148"/>
        <v/>
      </c>
      <c r="G18101" s="18" t="str">
        <f t="shared" si="1149"/>
        <v/>
      </c>
      <c r="H18101" s="18" t="str">
        <f t="shared" si="1150"/>
        <v/>
      </c>
    </row>
    <row r="18102" spans="5:8" x14ac:dyDescent="0.25">
      <c r="E18102" s="18" t="str">
        <f t="shared" si="1147"/>
        <v/>
      </c>
      <c r="F18102" s="18" t="str">
        <f t="shared" si="1148"/>
        <v/>
      </c>
      <c r="G18102" s="18" t="str">
        <f t="shared" si="1149"/>
        <v/>
      </c>
      <c r="H18102" s="18" t="str">
        <f t="shared" si="1150"/>
        <v/>
      </c>
    </row>
    <row r="18103" spans="5:8" x14ac:dyDescent="0.25">
      <c r="E18103" s="18" t="str">
        <f t="shared" si="1147"/>
        <v/>
      </c>
      <c r="F18103" s="18" t="str">
        <f t="shared" si="1148"/>
        <v/>
      </c>
      <c r="G18103" s="18" t="str">
        <f t="shared" si="1149"/>
        <v/>
      </c>
      <c r="H18103" s="18" t="str">
        <f t="shared" si="1150"/>
        <v/>
      </c>
    </row>
    <row r="18104" spans="5:8" x14ac:dyDescent="0.25">
      <c r="E18104" s="18" t="str">
        <f t="shared" si="1147"/>
        <v/>
      </c>
      <c r="F18104" s="18" t="str">
        <f t="shared" si="1148"/>
        <v/>
      </c>
      <c r="G18104" s="18" t="str">
        <f t="shared" si="1149"/>
        <v/>
      </c>
      <c r="H18104" s="18" t="str">
        <f t="shared" si="1150"/>
        <v/>
      </c>
    </row>
    <row r="18105" spans="5:8" x14ac:dyDescent="0.25">
      <c r="E18105" s="18" t="str">
        <f t="shared" si="1147"/>
        <v/>
      </c>
      <c r="F18105" s="18" t="str">
        <f t="shared" si="1148"/>
        <v/>
      </c>
      <c r="G18105" s="18" t="str">
        <f t="shared" si="1149"/>
        <v/>
      </c>
      <c r="H18105" s="18" t="str">
        <f t="shared" si="1150"/>
        <v/>
      </c>
    </row>
    <row r="18106" spans="5:8" x14ac:dyDescent="0.25">
      <c r="E18106" s="18" t="str">
        <f t="shared" si="1147"/>
        <v/>
      </c>
      <c r="F18106" s="18" t="str">
        <f t="shared" si="1148"/>
        <v/>
      </c>
      <c r="G18106" s="18" t="str">
        <f t="shared" si="1149"/>
        <v/>
      </c>
      <c r="H18106" s="18" t="str">
        <f t="shared" si="1150"/>
        <v/>
      </c>
    </row>
    <row r="18107" spans="5:8" x14ac:dyDescent="0.25">
      <c r="E18107" s="18" t="str">
        <f t="shared" si="1147"/>
        <v/>
      </c>
      <c r="F18107" s="18" t="str">
        <f t="shared" si="1148"/>
        <v/>
      </c>
      <c r="G18107" s="18" t="str">
        <f t="shared" si="1149"/>
        <v/>
      </c>
      <c r="H18107" s="18" t="str">
        <f t="shared" si="1150"/>
        <v/>
      </c>
    </row>
    <row r="18108" spans="5:8" x14ac:dyDescent="0.25">
      <c r="E18108" s="18" t="str">
        <f t="shared" si="1147"/>
        <v/>
      </c>
      <c r="F18108" s="18" t="str">
        <f t="shared" si="1148"/>
        <v/>
      </c>
      <c r="G18108" s="18" t="str">
        <f t="shared" si="1149"/>
        <v/>
      </c>
      <c r="H18108" s="18" t="str">
        <f t="shared" si="1150"/>
        <v/>
      </c>
    </row>
    <row r="18109" spans="5:8" x14ac:dyDescent="0.25">
      <c r="E18109" s="18" t="str">
        <f t="shared" si="1147"/>
        <v/>
      </c>
      <c r="F18109" s="18" t="str">
        <f t="shared" si="1148"/>
        <v/>
      </c>
      <c r="G18109" s="18" t="str">
        <f t="shared" si="1149"/>
        <v/>
      </c>
      <c r="H18109" s="18" t="str">
        <f t="shared" si="1150"/>
        <v/>
      </c>
    </row>
    <row r="18110" spans="5:8" x14ac:dyDescent="0.25">
      <c r="E18110" s="18" t="str">
        <f t="shared" si="1147"/>
        <v/>
      </c>
      <c r="F18110" s="18" t="str">
        <f t="shared" si="1148"/>
        <v/>
      </c>
      <c r="G18110" s="18" t="str">
        <f t="shared" si="1149"/>
        <v/>
      </c>
      <c r="H18110" s="18" t="str">
        <f t="shared" si="1150"/>
        <v/>
      </c>
    </row>
    <row r="18111" spans="5:8" x14ac:dyDescent="0.25">
      <c r="E18111" s="18" t="str">
        <f t="shared" si="1147"/>
        <v/>
      </c>
      <c r="F18111" s="18" t="str">
        <f t="shared" si="1148"/>
        <v/>
      </c>
      <c r="G18111" s="18" t="str">
        <f t="shared" si="1149"/>
        <v/>
      </c>
      <c r="H18111" s="18" t="str">
        <f t="shared" si="1150"/>
        <v/>
      </c>
    </row>
    <row r="18112" spans="5:8" x14ac:dyDescent="0.25">
      <c r="E18112" s="18" t="str">
        <f t="shared" si="1147"/>
        <v/>
      </c>
      <c r="F18112" s="18" t="str">
        <f t="shared" si="1148"/>
        <v/>
      </c>
      <c r="G18112" s="18" t="str">
        <f t="shared" si="1149"/>
        <v/>
      </c>
      <c r="H18112" s="18" t="str">
        <f t="shared" si="1150"/>
        <v/>
      </c>
    </row>
    <row r="18113" spans="5:8" x14ac:dyDescent="0.25">
      <c r="E18113" s="18" t="str">
        <f t="shared" si="1147"/>
        <v/>
      </c>
      <c r="F18113" s="18" t="str">
        <f t="shared" si="1148"/>
        <v/>
      </c>
      <c r="G18113" s="18" t="str">
        <f t="shared" si="1149"/>
        <v/>
      </c>
      <c r="H18113" s="18" t="str">
        <f t="shared" si="1150"/>
        <v/>
      </c>
    </row>
    <row r="18114" spans="5:8" x14ac:dyDescent="0.25">
      <c r="E18114" s="18" t="str">
        <f t="shared" si="1147"/>
        <v/>
      </c>
      <c r="F18114" s="18" t="str">
        <f t="shared" si="1148"/>
        <v/>
      </c>
      <c r="G18114" s="18" t="str">
        <f t="shared" si="1149"/>
        <v/>
      </c>
      <c r="H18114" s="18" t="str">
        <f t="shared" si="1150"/>
        <v/>
      </c>
    </row>
    <row r="18115" spans="5:8" x14ac:dyDescent="0.25">
      <c r="E18115" s="18" t="str">
        <f t="shared" si="1147"/>
        <v/>
      </c>
      <c r="F18115" s="18" t="str">
        <f t="shared" si="1148"/>
        <v/>
      </c>
      <c r="G18115" s="18" t="str">
        <f t="shared" si="1149"/>
        <v/>
      </c>
      <c r="H18115" s="18" t="str">
        <f t="shared" si="1150"/>
        <v/>
      </c>
    </row>
    <row r="18116" spans="5:8" x14ac:dyDescent="0.25">
      <c r="E18116" s="18" t="str">
        <f t="shared" si="1147"/>
        <v/>
      </c>
      <c r="F18116" s="18" t="str">
        <f t="shared" si="1148"/>
        <v/>
      </c>
      <c r="G18116" s="18" t="str">
        <f t="shared" si="1149"/>
        <v/>
      </c>
      <c r="H18116" s="18" t="str">
        <f t="shared" si="1150"/>
        <v/>
      </c>
    </row>
    <row r="18117" spans="5:8" x14ac:dyDescent="0.25">
      <c r="E18117" s="18" t="str">
        <f t="shared" si="1147"/>
        <v/>
      </c>
      <c r="F18117" s="18" t="str">
        <f t="shared" si="1148"/>
        <v/>
      </c>
      <c r="G18117" s="18" t="str">
        <f t="shared" si="1149"/>
        <v/>
      </c>
      <c r="H18117" s="18" t="str">
        <f t="shared" si="1150"/>
        <v/>
      </c>
    </row>
    <row r="18118" spans="5:8" x14ac:dyDescent="0.25">
      <c r="E18118" s="18" t="str">
        <f t="shared" ref="E18118:E18181" si="1151">IF($C18118="","",IFERROR(INDEX(ItemPriceCol,MATCH($C18118,ItemName,0)),""))</f>
        <v/>
      </c>
      <c r="F18118" s="18" t="str">
        <f t="shared" ref="F18118:F18181" si="1152">IF(OR($D18118="",$E18118=""),"",$D18118*$E18118)</f>
        <v/>
      </c>
      <c r="G18118" s="18" t="str">
        <f t="shared" ref="G18118:G18181" si="1153">IF($C18118="","",IFERROR(INDEX(ItemCostCol,MATCH($C18118,ItemName,0)),""))</f>
        <v/>
      </c>
      <c r="H18118" s="18" t="str">
        <f t="shared" ref="H18118:H18181" si="1154">IF(OR($F18118="",$G18118=""),"",$F18118-$D18118*$G18118)</f>
        <v/>
      </c>
    </row>
    <row r="18119" spans="5:8" x14ac:dyDescent="0.25">
      <c r="E18119" s="18" t="str">
        <f t="shared" si="1151"/>
        <v/>
      </c>
      <c r="F18119" s="18" t="str">
        <f t="shared" si="1152"/>
        <v/>
      </c>
      <c r="G18119" s="18" t="str">
        <f t="shared" si="1153"/>
        <v/>
      </c>
      <c r="H18119" s="18" t="str">
        <f t="shared" si="1154"/>
        <v/>
      </c>
    </row>
    <row r="18120" spans="5:8" x14ac:dyDescent="0.25">
      <c r="E18120" s="18" t="str">
        <f t="shared" si="1151"/>
        <v/>
      </c>
      <c r="F18120" s="18" t="str">
        <f t="shared" si="1152"/>
        <v/>
      </c>
      <c r="G18120" s="18" t="str">
        <f t="shared" si="1153"/>
        <v/>
      </c>
      <c r="H18120" s="18" t="str">
        <f t="shared" si="1154"/>
        <v/>
      </c>
    </row>
    <row r="18121" spans="5:8" x14ac:dyDescent="0.25">
      <c r="E18121" s="18" t="str">
        <f t="shared" si="1151"/>
        <v/>
      </c>
      <c r="F18121" s="18" t="str">
        <f t="shared" si="1152"/>
        <v/>
      </c>
      <c r="G18121" s="18" t="str">
        <f t="shared" si="1153"/>
        <v/>
      </c>
      <c r="H18121" s="18" t="str">
        <f t="shared" si="1154"/>
        <v/>
      </c>
    </row>
    <row r="18122" spans="5:8" x14ac:dyDescent="0.25">
      <c r="E18122" s="18" t="str">
        <f t="shared" si="1151"/>
        <v/>
      </c>
      <c r="F18122" s="18" t="str">
        <f t="shared" si="1152"/>
        <v/>
      </c>
      <c r="G18122" s="18" t="str">
        <f t="shared" si="1153"/>
        <v/>
      </c>
      <c r="H18122" s="18" t="str">
        <f t="shared" si="1154"/>
        <v/>
      </c>
    </row>
    <row r="18123" spans="5:8" x14ac:dyDescent="0.25">
      <c r="E18123" s="18" t="str">
        <f t="shared" si="1151"/>
        <v/>
      </c>
      <c r="F18123" s="18" t="str">
        <f t="shared" si="1152"/>
        <v/>
      </c>
      <c r="G18123" s="18" t="str">
        <f t="shared" si="1153"/>
        <v/>
      </c>
      <c r="H18123" s="18" t="str">
        <f t="shared" si="1154"/>
        <v/>
      </c>
    </row>
    <row r="18124" spans="5:8" x14ac:dyDescent="0.25">
      <c r="E18124" s="18" t="str">
        <f t="shared" si="1151"/>
        <v/>
      </c>
      <c r="F18124" s="18" t="str">
        <f t="shared" si="1152"/>
        <v/>
      </c>
      <c r="G18124" s="18" t="str">
        <f t="shared" si="1153"/>
        <v/>
      </c>
      <c r="H18124" s="18" t="str">
        <f t="shared" si="1154"/>
        <v/>
      </c>
    </row>
    <row r="18125" spans="5:8" x14ac:dyDescent="0.25">
      <c r="E18125" s="18" t="str">
        <f t="shared" si="1151"/>
        <v/>
      </c>
      <c r="F18125" s="18" t="str">
        <f t="shared" si="1152"/>
        <v/>
      </c>
      <c r="G18125" s="18" t="str">
        <f t="shared" si="1153"/>
        <v/>
      </c>
      <c r="H18125" s="18" t="str">
        <f t="shared" si="1154"/>
        <v/>
      </c>
    </row>
    <row r="18126" spans="5:8" x14ac:dyDescent="0.25">
      <c r="E18126" s="18" t="str">
        <f t="shared" si="1151"/>
        <v/>
      </c>
      <c r="F18126" s="18" t="str">
        <f t="shared" si="1152"/>
        <v/>
      </c>
      <c r="G18126" s="18" t="str">
        <f t="shared" si="1153"/>
        <v/>
      </c>
      <c r="H18126" s="18" t="str">
        <f t="shared" si="1154"/>
        <v/>
      </c>
    </row>
    <row r="18127" spans="5:8" x14ac:dyDescent="0.25">
      <c r="E18127" s="18" t="str">
        <f t="shared" si="1151"/>
        <v/>
      </c>
      <c r="F18127" s="18" t="str">
        <f t="shared" si="1152"/>
        <v/>
      </c>
      <c r="G18127" s="18" t="str">
        <f t="shared" si="1153"/>
        <v/>
      </c>
      <c r="H18127" s="18" t="str">
        <f t="shared" si="1154"/>
        <v/>
      </c>
    </row>
    <row r="18128" spans="5:8" x14ac:dyDescent="0.25">
      <c r="E18128" s="18" t="str">
        <f t="shared" si="1151"/>
        <v/>
      </c>
      <c r="F18128" s="18" t="str">
        <f t="shared" si="1152"/>
        <v/>
      </c>
      <c r="G18128" s="18" t="str">
        <f t="shared" si="1153"/>
        <v/>
      </c>
      <c r="H18128" s="18" t="str">
        <f t="shared" si="1154"/>
        <v/>
      </c>
    </row>
    <row r="18129" spans="5:8" x14ac:dyDescent="0.25">
      <c r="E18129" s="18" t="str">
        <f t="shared" si="1151"/>
        <v/>
      </c>
      <c r="F18129" s="18" t="str">
        <f t="shared" si="1152"/>
        <v/>
      </c>
      <c r="G18129" s="18" t="str">
        <f t="shared" si="1153"/>
        <v/>
      </c>
      <c r="H18129" s="18" t="str">
        <f t="shared" si="1154"/>
        <v/>
      </c>
    </row>
    <row r="18130" spans="5:8" x14ac:dyDescent="0.25">
      <c r="E18130" s="18" t="str">
        <f t="shared" si="1151"/>
        <v/>
      </c>
      <c r="F18130" s="18" t="str">
        <f t="shared" si="1152"/>
        <v/>
      </c>
      <c r="G18130" s="18" t="str">
        <f t="shared" si="1153"/>
        <v/>
      </c>
      <c r="H18130" s="18" t="str">
        <f t="shared" si="1154"/>
        <v/>
      </c>
    </row>
    <row r="18131" spans="5:8" x14ac:dyDescent="0.25">
      <c r="E18131" s="18" t="str">
        <f t="shared" si="1151"/>
        <v/>
      </c>
      <c r="F18131" s="18" t="str">
        <f t="shared" si="1152"/>
        <v/>
      </c>
      <c r="G18131" s="18" t="str">
        <f t="shared" si="1153"/>
        <v/>
      </c>
      <c r="H18131" s="18" t="str">
        <f t="shared" si="1154"/>
        <v/>
      </c>
    </row>
    <row r="18132" spans="5:8" x14ac:dyDescent="0.25">
      <c r="E18132" s="18" t="str">
        <f t="shared" si="1151"/>
        <v/>
      </c>
      <c r="F18132" s="18" t="str">
        <f t="shared" si="1152"/>
        <v/>
      </c>
      <c r="G18132" s="18" t="str">
        <f t="shared" si="1153"/>
        <v/>
      </c>
      <c r="H18132" s="18" t="str">
        <f t="shared" si="1154"/>
        <v/>
      </c>
    </row>
    <row r="18133" spans="5:8" x14ac:dyDescent="0.25">
      <c r="E18133" s="18" t="str">
        <f t="shared" si="1151"/>
        <v/>
      </c>
      <c r="F18133" s="18" t="str">
        <f t="shared" si="1152"/>
        <v/>
      </c>
      <c r="G18133" s="18" t="str">
        <f t="shared" si="1153"/>
        <v/>
      </c>
      <c r="H18133" s="18" t="str">
        <f t="shared" si="1154"/>
        <v/>
      </c>
    </row>
    <row r="18134" spans="5:8" x14ac:dyDescent="0.25">
      <c r="E18134" s="18" t="str">
        <f t="shared" si="1151"/>
        <v/>
      </c>
      <c r="F18134" s="18" t="str">
        <f t="shared" si="1152"/>
        <v/>
      </c>
      <c r="G18134" s="18" t="str">
        <f t="shared" si="1153"/>
        <v/>
      </c>
      <c r="H18134" s="18" t="str">
        <f t="shared" si="1154"/>
        <v/>
      </c>
    </row>
    <row r="18135" spans="5:8" x14ac:dyDescent="0.25">
      <c r="E18135" s="18" t="str">
        <f t="shared" si="1151"/>
        <v/>
      </c>
      <c r="F18135" s="18" t="str">
        <f t="shared" si="1152"/>
        <v/>
      </c>
      <c r="G18135" s="18" t="str">
        <f t="shared" si="1153"/>
        <v/>
      </c>
      <c r="H18135" s="18" t="str">
        <f t="shared" si="1154"/>
        <v/>
      </c>
    </row>
    <row r="18136" spans="5:8" x14ac:dyDescent="0.25">
      <c r="E18136" s="18" t="str">
        <f t="shared" si="1151"/>
        <v/>
      </c>
      <c r="F18136" s="18" t="str">
        <f t="shared" si="1152"/>
        <v/>
      </c>
      <c r="G18136" s="18" t="str">
        <f t="shared" si="1153"/>
        <v/>
      </c>
      <c r="H18136" s="18" t="str">
        <f t="shared" si="1154"/>
        <v/>
      </c>
    </row>
    <row r="18137" spans="5:8" x14ac:dyDescent="0.25">
      <c r="E18137" s="18" t="str">
        <f t="shared" si="1151"/>
        <v/>
      </c>
      <c r="F18137" s="18" t="str">
        <f t="shared" si="1152"/>
        <v/>
      </c>
      <c r="G18137" s="18" t="str">
        <f t="shared" si="1153"/>
        <v/>
      </c>
      <c r="H18137" s="18" t="str">
        <f t="shared" si="1154"/>
        <v/>
      </c>
    </row>
    <row r="18138" spans="5:8" x14ac:dyDescent="0.25">
      <c r="E18138" s="18" t="str">
        <f t="shared" si="1151"/>
        <v/>
      </c>
      <c r="F18138" s="18" t="str">
        <f t="shared" si="1152"/>
        <v/>
      </c>
      <c r="G18138" s="18" t="str">
        <f t="shared" si="1153"/>
        <v/>
      </c>
      <c r="H18138" s="18" t="str">
        <f t="shared" si="1154"/>
        <v/>
      </c>
    </row>
    <row r="18139" spans="5:8" x14ac:dyDescent="0.25">
      <c r="E18139" s="18" t="str">
        <f t="shared" si="1151"/>
        <v/>
      </c>
      <c r="F18139" s="18" t="str">
        <f t="shared" si="1152"/>
        <v/>
      </c>
      <c r="G18139" s="18" t="str">
        <f t="shared" si="1153"/>
        <v/>
      </c>
      <c r="H18139" s="18" t="str">
        <f t="shared" si="1154"/>
        <v/>
      </c>
    </row>
    <row r="18140" spans="5:8" x14ac:dyDescent="0.25">
      <c r="E18140" s="18" t="str">
        <f t="shared" si="1151"/>
        <v/>
      </c>
      <c r="F18140" s="18" t="str">
        <f t="shared" si="1152"/>
        <v/>
      </c>
      <c r="G18140" s="18" t="str">
        <f t="shared" si="1153"/>
        <v/>
      </c>
      <c r="H18140" s="18" t="str">
        <f t="shared" si="1154"/>
        <v/>
      </c>
    </row>
    <row r="18141" spans="5:8" x14ac:dyDescent="0.25">
      <c r="E18141" s="18" t="str">
        <f t="shared" si="1151"/>
        <v/>
      </c>
      <c r="F18141" s="18" t="str">
        <f t="shared" si="1152"/>
        <v/>
      </c>
      <c r="G18141" s="18" t="str">
        <f t="shared" si="1153"/>
        <v/>
      </c>
      <c r="H18141" s="18" t="str">
        <f t="shared" si="1154"/>
        <v/>
      </c>
    </row>
    <row r="18142" spans="5:8" x14ac:dyDescent="0.25">
      <c r="E18142" s="18" t="str">
        <f t="shared" si="1151"/>
        <v/>
      </c>
      <c r="F18142" s="18" t="str">
        <f t="shared" si="1152"/>
        <v/>
      </c>
      <c r="G18142" s="18" t="str">
        <f t="shared" si="1153"/>
        <v/>
      </c>
      <c r="H18142" s="18" t="str">
        <f t="shared" si="1154"/>
        <v/>
      </c>
    </row>
    <row r="18143" spans="5:8" x14ac:dyDescent="0.25">
      <c r="E18143" s="18" t="str">
        <f t="shared" si="1151"/>
        <v/>
      </c>
      <c r="F18143" s="18" t="str">
        <f t="shared" si="1152"/>
        <v/>
      </c>
      <c r="G18143" s="18" t="str">
        <f t="shared" si="1153"/>
        <v/>
      </c>
      <c r="H18143" s="18" t="str">
        <f t="shared" si="1154"/>
        <v/>
      </c>
    </row>
    <row r="18144" spans="5:8" x14ac:dyDescent="0.25">
      <c r="E18144" s="18" t="str">
        <f t="shared" si="1151"/>
        <v/>
      </c>
      <c r="F18144" s="18" t="str">
        <f t="shared" si="1152"/>
        <v/>
      </c>
      <c r="G18144" s="18" t="str">
        <f t="shared" si="1153"/>
        <v/>
      </c>
      <c r="H18144" s="18" t="str">
        <f t="shared" si="1154"/>
        <v/>
      </c>
    </row>
    <row r="18145" spans="5:8" x14ac:dyDescent="0.25">
      <c r="E18145" s="18" t="str">
        <f t="shared" si="1151"/>
        <v/>
      </c>
      <c r="F18145" s="18" t="str">
        <f t="shared" si="1152"/>
        <v/>
      </c>
      <c r="G18145" s="18" t="str">
        <f t="shared" si="1153"/>
        <v/>
      </c>
      <c r="H18145" s="18" t="str">
        <f t="shared" si="1154"/>
        <v/>
      </c>
    </row>
    <row r="18146" spans="5:8" x14ac:dyDescent="0.25">
      <c r="E18146" s="18" t="str">
        <f t="shared" si="1151"/>
        <v/>
      </c>
      <c r="F18146" s="18" t="str">
        <f t="shared" si="1152"/>
        <v/>
      </c>
      <c r="G18146" s="18" t="str">
        <f t="shared" si="1153"/>
        <v/>
      </c>
      <c r="H18146" s="18" t="str">
        <f t="shared" si="1154"/>
        <v/>
      </c>
    </row>
    <row r="18147" spans="5:8" x14ac:dyDescent="0.25">
      <c r="E18147" s="18" t="str">
        <f t="shared" si="1151"/>
        <v/>
      </c>
      <c r="F18147" s="18" t="str">
        <f t="shared" si="1152"/>
        <v/>
      </c>
      <c r="G18147" s="18" t="str">
        <f t="shared" si="1153"/>
        <v/>
      </c>
      <c r="H18147" s="18" t="str">
        <f t="shared" si="1154"/>
        <v/>
      </c>
    </row>
    <row r="18148" spans="5:8" x14ac:dyDescent="0.25">
      <c r="E18148" s="18" t="str">
        <f t="shared" si="1151"/>
        <v/>
      </c>
      <c r="F18148" s="18" t="str">
        <f t="shared" si="1152"/>
        <v/>
      </c>
      <c r="G18148" s="18" t="str">
        <f t="shared" si="1153"/>
        <v/>
      </c>
      <c r="H18148" s="18" t="str">
        <f t="shared" si="1154"/>
        <v/>
      </c>
    </row>
    <row r="18149" spans="5:8" x14ac:dyDescent="0.25">
      <c r="E18149" s="18" t="str">
        <f t="shared" si="1151"/>
        <v/>
      </c>
      <c r="F18149" s="18" t="str">
        <f t="shared" si="1152"/>
        <v/>
      </c>
      <c r="G18149" s="18" t="str">
        <f t="shared" si="1153"/>
        <v/>
      </c>
      <c r="H18149" s="18" t="str">
        <f t="shared" si="1154"/>
        <v/>
      </c>
    </row>
    <row r="18150" spans="5:8" x14ac:dyDescent="0.25">
      <c r="E18150" s="18" t="str">
        <f t="shared" si="1151"/>
        <v/>
      </c>
      <c r="F18150" s="18" t="str">
        <f t="shared" si="1152"/>
        <v/>
      </c>
      <c r="G18150" s="18" t="str">
        <f t="shared" si="1153"/>
        <v/>
      </c>
      <c r="H18150" s="18" t="str">
        <f t="shared" si="1154"/>
        <v/>
      </c>
    </row>
    <row r="18151" spans="5:8" x14ac:dyDescent="0.25">
      <c r="E18151" s="18" t="str">
        <f t="shared" si="1151"/>
        <v/>
      </c>
      <c r="F18151" s="18" t="str">
        <f t="shared" si="1152"/>
        <v/>
      </c>
      <c r="G18151" s="18" t="str">
        <f t="shared" si="1153"/>
        <v/>
      </c>
      <c r="H18151" s="18" t="str">
        <f t="shared" si="1154"/>
        <v/>
      </c>
    </row>
    <row r="18152" spans="5:8" x14ac:dyDescent="0.25">
      <c r="E18152" s="18" t="str">
        <f t="shared" si="1151"/>
        <v/>
      </c>
      <c r="F18152" s="18" t="str">
        <f t="shared" si="1152"/>
        <v/>
      </c>
      <c r="G18152" s="18" t="str">
        <f t="shared" si="1153"/>
        <v/>
      </c>
      <c r="H18152" s="18" t="str">
        <f t="shared" si="1154"/>
        <v/>
      </c>
    </row>
    <row r="18153" spans="5:8" x14ac:dyDescent="0.25">
      <c r="E18153" s="18" t="str">
        <f t="shared" si="1151"/>
        <v/>
      </c>
      <c r="F18153" s="18" t="str">
        <f t="shared" si="1152"/>
        <v/>
      </c>
      <c r="G18153" s="18" t="str">
        <f t="shared" si="1153"/>
        <v/>
      </c>
      <c r="H18153" s="18" t="str">
        <f t="shared" si="1154"/>
        <v/>
      </c>
    </row>
    <row r="18154" spans="5:8" x14ac:dyDescent="0.25">
      <c r="E18154" s="18" t="str">
        <f t="shared" si="1151"/>
        <v/>
      </c>
      <c r="F18154" s="18" t="str">
        <f t="shared" si="1152"/>
        <v/>
      </c>
      <c r="G18154" s="18" t="str">
        <f t="shared" si="1153"/>
        <v/>
      </c>
      <c r="H18154" s="18" t="str">
        <f t="shared" si="1154"/>
        <v/>
      </c>
    </row>
    <row r="18155" spans="5:8" x14ac:dyDescent="0.25">
      <c r="E18155" s="18" t="str">
        <f t="shared" si="1151"/>
        <v/>
      </c>
      <c r="F18155" s="18" t="str">
        <f t="shared" si="1152"/>
        <v/>
      </c>
      <c r="G18155" s="18" t="str">
        <f t="shared" si="1153"/>
        <v/>
      </c>
      <c r="H18155" s="18" t="str">
        <f t="shared" si="1154"/>
        <v/>
      </c>
    </row>
    <row r="18156" spans="5:8" x14ac:dyDescent="0.25">
      <c r="E18156" s="18" t="str">
        <f t="shared" si="1151"/>
        <v/>
      </c>
      <c r="F18156" s="18" t="str">
        <f t="shared" si="1152"/>
        <v/>
      </c>
      <c r="G18156" s="18" t="str">
        <f t="shared" si="1153"/>
        <v/>
      </c>
      <c r="H18156" s="18" t="str">
        <f t="shared" si="1154"/>
        <v/>
      </c>
    </row>
    <row r="18157" spans="5:8" x14ac:dyDescent="0.25">
      <c r="E18157" s="18" t="str">
        <f t="shared" si="1151"/>
        <v/>
      </c>
      <c r="F18157" s="18" t="str">
        <f t="shared" si="1152"/>
        <v/>
      </c>
      <c r="G18157" s="18" t="str">
        <f t="shared" si="1153"/>
        <v/>
      </c>
      <c r="H18157" s="18" t="str">
        <f t="shared" si="1154"/>
        <v/>
      </c>
    </row>
    <row r="18158" spans="5:8" x14ac:dyDescent="0.25">
      <c r="E18158" s="18" t="str">
        <f t="shared" si="1151"/>
        <v/>
      </c>
      <c r="F18158" s="18" t="str">
        <f t="shared" si="1152"/>
        <v/>
      </c>
      <c r="G18158" s="18" t="str">
        <f t="shared" si="1153"/>
        <v/>
      </c>
      <c r="H18158" s="18" t="str">
        <f t="shared" si="1154"/>
        <v/>
      </c>
    </row>
    <row r="18159" spans="5:8" x14ac:dyDescent="0.25">
      <c r="E18159" s="18" t="str">
        <f t="shared" si="1151"/>
        <v/>
      </c>
      <c r="F18159" s="18" t="str">
        <f t="shared" si="1152"/>
        <v/>
      </c>
      <c r="G18159" s="18" t="str">
        <f t="shared" si="1153"/>
        <v/>
      </c>
      <c r="H18159" s="18" t="str">
        <f t="shared" si="1154"/>
        <v/>
      </c>
    </row>
    <row r="18160" spans="5:8" x14ac:dyDescent="0.25">
      <c r="E18160" s="18" t="str">
        <f t="shared" si="1151"/>
        <v/>
      </c>
      <c r="F18160" s="18" t="str">
        <f t="shared" si="1152"/>
        <v/>
      </c>
      <c r="G18160" s="18" t="str">
        <f t="shared" si="1153"/>
        <v/>
      </c>
      <c r="H18160" s="18" t="str">
        <f t="shared" si="1154"/>
        <v/>
      </c>
    </row>
    <row r="18161" spans="5:8" x14ac:dyDescent="0.25">
      <c r="E18161" s="18" t="str">
        <f t="shared" si="1151"/>
        <v/>
      </c>
      <c r="F18161" s="18" t="str">
        <f t="shared" si="1152"/>
        <v/>
      </c>
      <c r="G18161" s="18" t="str">
        <f t="shared" si="1153"/>
        <v/>
      </c>
      <c r="H18161" s="18" t="str">
        <f t="shared" si="1154"/>
        <v/>
      </c>
    </row>
    <row r="18162" spans="5:8" x14ac:dyDescent="0.25">
      <c r="E18162" s="18" t="str">
        <f t="shared" si="1151"/>
        <v/>
      </c>
      <c r="F18162" s="18" t="str">
        <f t="shared" si="1152"/>
        <v/>
      </c>
      <c r="G18162" s="18" t="str">
        <f t="shared" si="1153"/>
        <v/>
      </c>
      <c r="H18162" s="18" t="str">
        <f t="shared" si="1154"/>
        <v/>
      </c>
    </row>
    <row r="18163" spans="5:8" x14ac:dyDescent="0.25">
      <c r="E18163" s="18" t="str">
        <f t="shared" si="1151"/>
        <v/>
      </c>
      <c r="F18163" s="18" t="str">
        <f t="shared" si="1152"/>
        <v/>
      </c>
      <c r="G18163" s="18" t="str">
        <f t="shared" si="1153"/>
        <v/>
      </c>
      <c r="H18163" s="18" t="str">
        <f t="shared" si="1154"/>
        <v/>
      </c>
    </row>
    <row r="18164" spans="5:8" x14ac:dyDescent="0.25">
      <c r="E18164" s="18" t="str">
        <f t="shared" si="1151"/>
        <v/>
      </c>
      <c r="F18164" s="18" t="str">
        <f t="shared" si="1152"/>
        <v/>
      </c>
      <c r="G18164" s="18" t="str">
        <f t="shared" si="1153"/>
        <v/>
      </c>
      <c r="H18164" s="18" t="str">
        <f t="shared" si="1154"/>
        <v/>
      </c>
    </row>
    <row r="18165" spans="5:8" x14ac:dyDescent="0.25">
      <c r="E18165" s="18" t="str">
        <f t="shared" si="1151"/>
        <v/>
      </c>
      <c r="F18165" s="18" t="str">
        <f t="shared" si="1152"/>
        <v/>
      </c>
      <c r="G18165" s="18" t="str">
        <f t="shared" si="1153"/>
        <v/>
      </c>
      <c r="H18165" s="18" t="str">
        <f t="shared" si="1154"/>
        <v/>
      </c>
    </row>
    <row r="18166" spans="5:8" x14ac:dyDescent="0.25">
      <c r="E18166" s="18" t="str">
        <f t="shared" si="1151"/>
        <v/>
      </c>
      <c r="F18166" s="18" t="str">
        <f t="shared" si="1152"/>
        <v/>
      </c>
      <c r="G18166" s="18" t="str">
        <f t="shared" si="1153"/>
        <v/>
      </c>
      <c r="H18166" s="18" t="str">
        <f t="shared" si="1154"/>
        <v/>
      </c>
    </row>
    <row r="18167" spans="5:8" x14ac:dyDescent="0.25">
      <c r="E18167" s="18" t="str">
        <f t="shared" si="1151"/>
        <v/>
      </c>
      <c r="F18167" s="18" t="str">
        <f t="shared" si="1152"/>
        <v/>
      </c>
      <c r="G18167" s="18" t="str">
        <f t="shared" si="1153"/>
        <v/>
      </c>
      <c r="H18167" s="18" t="str">
        <f t="shared" si="1154"/>
        <v/>
      </c>
    </row>
    <row r="18168" spans="5:8" x14ac:dyDescent="0.25">
      <c r="E18168" s="18" t="str">
        <f t="shared" si="1151"/>
        <v/>
      </c>
      <c r="F18168" s="18" t="str">
        <f t="shared" si="1152"/>
        <v/>
      </c>
      <c r="G18168" s="18" t="str">
        <f t="shared" si="1153"/>
        <v/>
      </c>
      <c r="H18168" s="18" t="str">
        <f t="shared" si="1154"/>
        <v/>
      </c>
    </row>
    <row r="18169" spans="5:8" x14ac:dyDescent="0.25">
      <c r="E18169" s="18" t="str">
        <f t="shared" si="1151"/>
        <v/>
      </c>
      <c r="F18169" s="18" t="str">
        <f t="shared" si="1152"/>
        <v/>
      </c>
      <c r="G18169" s="18" t="str">
        <f t="shared" si="1153"/>
        <v/>
      </c>
      <c r="H18169" s="18" t="str">
        <f t="shared" si="1154"/>
        <v/>
      </c>
    </row>
    <row r="18170" spans="5:8" x14ac:dyDescent="0.25">
      <c r="E18170" s="18" t="str">
        <f t="shared" si="1151"/>
        <v/>
      </c>
      <c r="F18170" s="18" t="str">
        <f t="shared" si="1152"/>
        <v/>
      </c>
      <c r="G18170" s="18" t="str">
        <f t="shared" si="1153"/>
        <v/>
      </c>
      <c r="H18170" s="18" t="str">
        <f t="shared" si="1154"/>
        <v/>
      </c>
    </row>
    <row r="18171" spans="5:8" x14ac:dyDescent="0.25">
      <c r="E18171" s="18" t="str">
        <f t="shared" si="1151"/>
        <v/>
      </c>
      <c r="F18171" s="18" t="str">
        <f t="shared" si="1152"/>
        <v/>
      </c>
      <c r="G18171" s="18" t="str">
        <f t="shared" si="1153"/>
        <v/>
      </c>
      <c r="H18171" s="18" t="str">
        <f t="shared" si="1154"/>
        <v/>
      </c>
    </row>
    <row r="18172" spans="5:8" x14ac:dyDescent="0.25">
      <c r="E18172" s="18" t="str">
        <f t="shared" si="1151"/>
        <v/>
      </c>
      <c r="F18172" s="18" t="str">
        <f t="shared" si="1152"/>
        <v/>
      </c>
      <c r="G18172" s="18" t="str">
        <f t="shared" si="1153"/>
        <v/>
      </c>
      <c r="H18172" s="18" t="str">
        <f t="shared" si="1154"/>
        <v/>
      </c>
    </row>
    <row r="18173" spans="5:8" x14ac:dyDescent="0.25">
      <c r="E18173" s="18" t="str">
        <f t="shared" si="1151"/>
        <v/>
      </c>
      <c r="F18173" s="18" t="str">
        <f t="shared" si="1152"/>
        <v/>
      </c>
      <c r="G18173" s="18" t="str">
        <f t="shared" si="1153"/>
        <v/>
      </c>
      <c r="H18173" s="18" t="str">
        <f t="shared" si="1154"/>
        <v/>
      </c>
    </row>
    <row r="18174" spans="5:8" x14ac:dyDescent="0.25">
      <c r="E18174" s="18" t="str">
        <f t="shared" si="1151"/>
        <v/>
      </c>
      <c r="F18174" s="18" t="str">
        <f t="shared" si="1152"/>
        <v/>
      </c>
      <c r="G18174" s="18" t="str">
        <f t="shared" si="1153"/>
        <v/>
      </c>
      <c r="H18174" s="18" t="str">
        <f t="shared" si="1154"/>
        <v/>
      </c>
    </row>
    <row r="18175" spans="5:8" x14ac:dyDescent="0.25">
      <c r="E18175" s="18" t="str">
        <f t="shared" si="1151"/>
        <v/>
      </c>
      <c r="F18175" s="18" t="str">
        <f t="shared" si="1152"/>
        <v/>
      </c>
      <c r="G18175" s="18" t="str">
        <f t="shared" si="1153"/>
        <v/>
      </c>
      <c r="H18175" s="18" t="str">
        <f t="shared" si="1154"/>
        <v/>
      </c>
    </row>
    <row r="18176" spans="5:8" x14ac:dyDescent="0.25">
      <c r="E18176" s="18" t="str">
        <f t="shared" si="1151"/>
        <v/>
      </c>
      <c r="F18176" s="18" t="str">
        <f t="shared" si="1152"/>
        <v/>
      </c>
      <c r="G18176" s="18" t="str">
        <f t="shared" si="1153"/>
        <v/>
      </c>
      <c r="H18176" s="18" t="str">
        <f t="shared" si="1154"/>
        <v/>
      </c>
    </row>
    <row r="18177" spans="5:8" x14ac:dyDescent="0.25">
      <c r="E18177" s="18" t="str">
        <f t="shared" si="1151"/>
        <v/>
      </c>
      <c r="F18177" s="18" t="str">
        <f t="shared" si="1152"/>
        <v/>
      </c>
      <c r="G18177" s="18" t="str">
        <f t="shared" si="1153"/>
        <v/>
      </c>
      <c r="H18177" s="18" t="str">
        <f t="shared" si="1154"/>
        <v/>
      </c>
    </row>
    <row r="18178" spans="5:8" x14ac:dyDescent="0.25">
      <c r="E18178" s="18" t="str">
        <f t="shared" si="1151"/>
        <v/>
      </c>
      <c r="F18178" s="18" t="str">
        <f t="shared" si="1152"/>
        <v/>
      </c>
      <c r="G18178" s="18" t="str">
        <f t="shared" si="1153"/>
        <v/>
      </c>
      <c r="H18178" s="18" t="str">
        <f t="shared" si="1154"/>
        <v/>
      </c>
    </row>
    <row r="18179" spans="5:8" x14ac:dyDescent="0.25">
      <c r="E18179" s="18" t="str">
        <f t="shared" si="1151"/>
        <v/>
      </c>
      <c r="F18179" s="18" t="str">
        <f t="shared" si="1152"/>
        <v/>
      </c>
      <c r="G18179" s="18" t="str">
        <f t="shared" si="1153"/>
        <v/>
      </c>
      <c r="H18179" s="18" t="str">
        <f t="shared" si="1154"/>
        <v/>
      </c>
    </row>
    <row r="18180" spans="5:8" x14ac:dyDescent="0.25">
      <c r="E18180" s="18" t="str">
        <f t="shared" si="1151"/>
        <v/>
      </c>
      <c r="F18180" s="18" t="str">
        <f t="shared" si="1152"/>
        <v/>
      </c>
      <c r="G18180" s="18" t="str">
        <f t="shared" si="1153"/>
        <v/>
      </c>
      <c r="H18180" s="18" t="str">
        <f t="shared" si="1154"/>
        <v/>
      </c>
    </row>
    <row r="18181" spans="5:8" x14ac:dyDescent="0.25">
      <c r="E18181" s="18" t="str">
        <f t="shared" si="1151"/>
        <v/>
      </c>
      <c r="F18181" s="18" t="str">
        <f t="shared" si="1152"/>
        <v/>
      </c>
      <c r="G18181" s="18" t="str">
        <f t="shared" si="1153"/>
        <v/>
      </c>
      <c r="H18181" s="18" t="str">
        <f t="shared" si="1154"/>
        <v/>
      </c>
    </row>
    <row r="18182" spans="5:8" x14ac:dyDescent="0.25">
      <c r="E18182" s="18" t="str">
        <f t="shared" ref="E18182:E18245" si="1155">IF($C18182="","",IFERROR(INDEX(ItemPriceCol,MATCH($C18182,ItemName,0)),""))</f>
        <v/>
      </c>
      <c r="F18182" s="18" t="str">
        <f t="shared" ref="F18182:F18245" si="1156">IF(OR($D18182="",$E18182=""),"",$D18182*$E18182)</f>
        <v/>
      </c>
      <c r="G18182" s="18" t="str">
        <f t="shared" ref="G18182:G18245" si="1157">IF($C18182="","",IFERROR(INDEX(ItemCostCol,MATCH($C18182,ItemName,0)),""))</f>
        <v/>
      </c>
      <c r="H18182" s="18" t="str">
        <f t="shared" ref="H18182:H18245" si="1158">IF(OR($F18182="",$G18182=""),"",$F18182-$D18182*$G18182)</f>
        <v/>
      </c>
    </row>
    <row r="18183" spans="5:8" x14ac:dyDescent="0.25">
      <c r="E18183" s="18" t="str">
        <f t="shared" si="1155"/>
        <v/>
      </c>
      <c r="F18183" s="18" t="str">
        <f t="shared" si="1156"/>
        <v/>
      </c>
      <c r="G18183" s="18" t="str">
        <f t="shared" si="1157"/>
        <v/>
      </c>
      <c r="H18183" s="18" t="str">
        <f t="shared" si="1158"/>
        <v/>
      </c>
    </row>
    <row r="18184" spans="5:8" x14ac:dyDescent="0.25">
      <c r="E18184" s="18" t="str">
        <f t="shared" si="1155"/>
        <v/>
      </c>
      <c r="F18184" s="18" t="str">
        <f t="shared" si="1156"/>
        <v/>
      </c>
      <c r="G18184" s="18" t="str">
        <f t="shared" si="1157"/>
        <v/>
      </c>
      <c r="H18184" s="18" t="str">
        <f t="shared" si="1158"/>
        <v/>
      </c>
    </row>
    <row r="18185" spans="5:8" x14ac:dyDescent="0.25">
      <c r="E18185" s="18" t="str">
        <f t="shared" si="1155"/>
        <v/>
      </c>
      <c r="F18185" s="18" t="str">
        <f t="shared" si="1156"/>
        <v/>
      </c>
      <c r="G18185" s="18" t="str">
        <f t="shared" si="1157"/>
        <v/>
      </c>
      <c r="H18185" s="18" t="str">
        <f t="shared" si="1158"/>
        <v/>
      </c>
    </row>
    <row r="18186" spans="5:8" x14ac:dyDescent="0.25">
      <c r="E18186" s="18" t="str">
        <f t="shared" si="1155"/>
        <v/>
      </c>
      <c r="F18186" s="18" t="str">
        <f t="shared" si="1156"/>
        <v/>
      </c>
      <c r="G18186" s="18" t="str">
        <f t="shared" si="1157"/>
        <v/>
      </c>
      <c r="H18186" s="18" t="str">
        <f t="shared" si="1158"/>
        <v/>
      </c>
    </row>
    <row r="18187" spans="5:8" x14ac:dyDescent="0.25">
      <c r="E18187" s="18" t="str">
        <f t="shared" si="1155"/>
        <v/>
      </c>
      <c r="F18187" s="18" t="str">
        <f t="shared" si="1156"/>
        <v/>
      </c>
      <c r="G18187" s="18" t="str">
        <f t="shared" si="1157"/>
        <v/>
      </c>
      <c r="H18187" s="18" t="str">
        <f t="shared" si="1158"/>
        <v/>
      </c>
    </row>
    <row r="18188" spans="5:8" x14ac:dyDescent="0.25">
      <c r="E18188" s="18" t="str">
        <f t="shared" si="1155"/>
        <v/>
      </c>
      <c r="F18188" s="18" t="str">
        <f t="shared" si="1156"/>
        <v/>
      </c>
      <c r="G18188" s="18" t="str">
        <f t="shared" si="1157"/>
        <v/>
      </c>
      <c r="H18188" s="18" t="str">
        <f t="shared" si="1158"/>
        <v/>
      </c>
    </row>
    <row r="18189" spans="5:8" x14ac:dyDescent="0.25">
      <c r="E18189" s="18" t="str">
        <f t="shared" si="1155"/>
        <v/>
      </c>
      <c r="F18189" s="18" t="str">
        <f t="shared" si="1156"/>
        <v/>
      </c>
      <c r="G18189" s="18" t="str">
        <f t="shared" si="1157"/>
        <v/>
      </c>
      <c r="H18189" s="18" t="str">
        <f t="shared" si="1158"/>
        <v/>
      </c>
    </row>
    <row r="18190" spans="5:8" x14ac:dyDescent="0.25">
      <c r="E18190" s="18" t="str">
        <f t="shared" si="1155"/>
        <v/>
      </c>
      <c r="F18190" s="18" t="str">
        <f t="shared" si="1156"/>
        <v/>
      </c>
      <c r="G18190" s="18" t="str">
        <f t="shared" si="1157"/>
        <v/>
      </c>
      <c r="H18190" s="18" t="str">
        <f t="shared" si="1158"/>
        <v/>
      </c>
    </row>
    <row r="18191" spans="5:8" x14ac:dyDescent="0.25">
      <c r="E18191" s="18" t="str">
        <f t="shared" si="1155"/>
        <v/>
      </c>
      <c r="F18191" s="18" t="str">
        <f t="shared" si="1156"/>
        <v/>
      </c>
      <c r="G18191" s="18" t="str">
        <f t="shared" si="1157"/>
        <v/>
      </c>
      <c r="H18191" s="18" t="str">
        <f t="shared" si="1158"/>
        <v/>
      </c>
    </row>
    <row r="18192" spans="5:8" x14ac:dyDescent="0.25">
      <c r="E18192" s="18" t="str">
        <f t="shared" si="1155"/>
        <v/>
      </c>
      <c r="F18192" s="18" t="str">
        <f t="shared" si="1156"/>
        <v/>
      </c>
      <c r="G18192" s="18" t="str">
        <f t="shared" si="1157"/>
        <v/>
      </c>
      <c r="H18192" s="18" t="str">
        <f t="shared" si="1158"/>
        <v/>
      </c>
    </row>
    <row r="18193" spans="5:8" x14ac:dyDescent="0.25">
      <c r="E18193" s="18" t="str">
        <f t="shared" si="1155"/>
        <v/>
      </c>
      <c r="F18193" s="18" t="str">
        <f t="shared" si="1156"/>
        <v/>
      </c>
      <c r="G18193" s="18" t="str">
        <f t="shared" si="1157"/>
        <v/>
      </c>
      <c r="H18193" s="18" t="str">
        <f t="shared" si="1158"/>
        <v/>
      </c>
    </row>
    <row r="18194" spans="5:8" x14ac:dyDescent="0.25">
      <c r="E18194" s="18" t="str">
        <f t="shared" si="1155"/>
        <v/>
      </c>
      <c r="F18194" s="18" t="str">
        <f t="shared" si="1156"/>
        <v/>
      </c>
      <c r="G18194" s="18" t="str">
        <f t="shared" si="1157"/>
        <v/>
      </c>
      <c r="H18194" s="18" t="str">
        <f t="shared" si="1158"/>
        <v/>
      </c>
    </row>
    <row r="18195" spans="5:8" x14ac:dyDescent="0.25">
      <c r="E18195" s="18" t="str">
        <f t="shared" si="1155"/>
        <v/>
      </c>
      <c r="F18195" s="18" t="str">
        <f t="shared" si="1156"/>
        <v/>
      </c>
      <c r="G18195" s="18" t="str">
        <f t="shared" si="1157"/>
        <v/>
      </c>
      <c r="H18195" s="18" t="str">
        <f t="shared" si="1158"/>
        <v/>
      </c>
    </row>
    <row r="18196" spans="5:8" x14ac:dyDescent="0.25">
      <c r="E18196" s="18" t="str">
        <f t="shared" si="1155"/>
        <v/>
      </c>
      <c r="F18196" s="18" t="str">
        <f t="shared" si="1156"/>
        <v/>
      </c>
      <c r="G18196" s="18" t="str">
        <f t="shared" si="1157"/>
        <v/>
      </c>
      <c r="H18196" s="18" t="str">
        <f t="shared" si="1158"/>
        <v/>
      </c>
    </row>
    <row r="18197" spans="5:8" x14ac:dyDescent="0.25">
      <c r="E18197" s="18" t="str">
        <f t="shared" si="1155"/>
        <v/>
      </c>
      <c r="F18197" s="18" t="str">
        <f t="shared" si="1156"/>
        <v/>
      </c>
      <c r="G18197" s="18" t="str">
        <f t="shared" si="1157"/>
        <v/>
      </c>
      <c r="H18197" s="18" t="str">
        <f t="shared" si="1158"/>
        <v/>
      </c>
    </row>
    <row r="18198" spans="5:8" x14ac:dyDescent="0.25">
      <c r="E18198" s="18" t="str">
        <f t="shared" si="1155"/>
        <v/>
      </c>
      <c r="F18198" s="18" t="str">
        <f t="shared" si="1156"/>
        <v/>
      </c>
      <c r="G18198" s="18" t="str">
        <f t="shared" si="1157"/>
        <v/>
      </c>
      <c r="H18198" s="18" t="str">
        <f t="shared" si="1158"/>
        <v/>
      </c>
    </row>
    <row r="18199" spans="5:8" x14ac:dyDescent="0.25">
      <c r="E18199" s="18" t="str">
        <f t="shared" si="1155"/>
        <v/>
      </c>
      <c r="F18199" s="18" t="str">
        <f t="shared" si="1156"/>
        <v/>
      </c>
      <c r="G18199" s="18" t="str">
        <f t="shared" si="1157"/>
        <v/>
      </c>
      <c r="H18199" s="18" t="str">
        <f t="shared" si="1158"/>
        <v/>
      </c>
    </row>
    <row r="18200" spans="5:8" x14ac:dyDescent="0.25">
      <c r="E18200" s="18" t="str">
        <f t="shared" si="1155"/>
        <v/>
      </c>
      <c r="F18200" s="18" t="str">
        <f t="shared" si="1156"/>
        <v/>
      </c>
      <c r="G18200" s="18" t="str">
        <f t="shared" si="1157"/>
        <v/>
      </c>
      <c r="H18200" s="18" t="str">
        <f t="shared" si="1158"/>
        <v/>
      </c>
    </row>
    <row r="18201" spans="5:8" x14ac:dyDescent="0.25">
      <c r="E18201" s="18" t="str">
        <f t="shared" si="1155"/>
        <v/>
      </c>
      <c r="F18201" s="18" t="str">
        <f t="shared" si="1156"/>
        <v/>
      </c>
      <c r="G18201" s="18" t="str">
        <f t="shared" si="1157"/>
        <v/>
      </c>
      <c r="H18201" s="18" t="str">
        <f t="shared" si="1158"/>
        <v/>
      </c>
    </row>
    <row r="18202" spans="5:8" x14ac:dyDescent="0.25">
      <c r="E18202" s="18" t="str">
        <f t="shared" si="1155"/>
        <v/>
      </c>
      <c r="F18202" s="18" t="str">
        <f t="shared" si="1156"/>
        <v/>
      </c>
      <c r="G18202" s="18" t="str">
        <f t="shared" si="1157"/>
        <v/>
      </c>
      <c r="H18202" s="18" t="str">
        <f t="shared" si="1158"/>
        <v/>
      </c>
    </row>
    <row r="18203" spans="5:8" x14ac:dyDescent="0.25">
      <c r="E18203" s="18" t="str">
        <f t="shared" si="1155"/>
        <v/>
      </c>
      <c r="F18203" s="18" t="str">
        <f t="shared" si="1156"/>
        <v/>
      </c>
      <c r="G18203" s="18" t="str">
        <f t="shared" si="1157"/>
        <v/>
      </c>
      <c r="H18203" s="18" t="str">
        <f t="shared" si="1158"/>
        <v/>
      </c>
    </row>
    <row r="18204" spans="5:8" x14ac:dyDescent="0.25">
      <c r="E18204" s="18" t="str">
        <f t="shared" si="1155"/>
        <v/>
      </c>
      <c r="F18204" s="18" t="str">
        <f t="shared" si="1156"/>
        <v/>
      </c>
      <c r="G18204" s="18" t="str">
        <f t="shared" si="1157"/>
        <v/>
      </c>
      <c r="H18204" s="18" t="str">
        <f t="shared" si="1158"/>
        <v/>
      </c>
    </row>
    <row r="18205" spans="5:8" x14ac:dyDescent="0.25">
      <c r="E18205" s="18" t="str">
        <f t="shared" si="1155"/>
        <v/>
      </c>
      <c r="F18205" s="18" t="str">
        <f t="shared" si="1156"/>
        <v/>
      </c>
      <c r="G18205" s="18" t="str">
        <f t="shared" si="1157"/>
        <v/>
      </c>
      <c r="H18205" s="18" t="str">
        <f t="shared" si="1158"/>
        <v/>
      </c>
    </row>
    <row r="18206" spans="5:8" x14ac:dyDescent="0.25">
      <c r="E18206" s="18" t="str">
        <f t="shared" si="1155"/>
        <v/>
      </c>
      <c r="F18206" s="18" t="str">
        <f t="shared" si="1156"/>
        <v/>
      </c>
      <c r="G18206" s="18" t="str">
        <f t="shared" si="1157"/>
        <v/>
      </c>
      <c r="H18206" s="18" t="str">
        <f t="shared" si="1158"/>
        <v/>
      </c>
    </row>
    <row r="18207" spans="5:8" x14ac:dyDescent="0.25">
      <c r="E18207" s="18" t="str">
        <f t="shared" si="1155"/>
        <v/>
      </c>
      <c r="F18207" s="18" t="str">
        <f t="shared" si="1156"/>
        <v/>
      </c>
      <c r="G18207" s="18" t="str">
        <f t="shared" si="1157"/>
        <v/>
      </c>
      <c r="H18207" s="18" t="str">
        <f t="shared" si="1158"/>
        <v/>
      </c>
    </row>
    <row r="18208" spans="5:8" x14ac:dyDescent="0.25">
      <c r="E18208" s="18" t="str">
        <f t="shared" si="1155"/>
        <v/>
      </c>
      <c r="F18208" s="18" t="str">
        <f t="shared" si="1156"/>
        <v/>
      </c>
      <c r="G18208" s="18" t="str">
        <f t="shared" si="1157"/>
        <v/>
      </c>
      <c r="H18208" s="18" t="str">
        <f t="shared" si="1158"/>
        <v/>
      </c>
    </row>
    <row r="18209" spans="5:8" x14ac:dyDescent="0.25">
      <c r="E18209" s="18" t="str">
        <f t="shared" si="1155"/>
        <v/>
      </c>
      <c r="F18209" s="18" t="str">
        <f t="shared" si="1156"/>
        <v/>
      </c>
      <c r="G18209" s="18" t="str">
        <f t="shared" si="1157"/>
        <v/>
      </c>
      <c r="H18209" s="18" t="str">
        <f t="shared" si="1158"/>
        <v/>
      </c>
    </row>
    <row r="18210" spans="5:8" x14ac:dyDescent="0.25">
      <c r="E18210" s="18" t="str">
        <f t="shared" si="1155"/>
        <v/>
      </c>
      <c r="F18210" s="18" t="str">
        <f t="shared" si="1156"/>
        <v/>
      </c>
      <c r="G18210" s="18" t="str">
        <f t="shared" si="1157"/>
        <v/>
      </c>
      <c r="H18210" s="18" t="str">
        <f t="shared" si="1158"/>
        <v/>
      </c>
    </row>
    <row r="18211" spans="5:8" x14ac:dyDescent="0.25">
      <c r="E18211" s="18" t="str">
        <f t="shared" si="1155"/>
        <v/>
      </c>
      <c r="F18211" s="18" t="str">
        <f t="shared" si="1156"/>
        <v/>
      </c>
      <c r="G18211" s="18" t="str">
        <f t="shared" si="1157"/>
        <v/>
      </c>
      <c r="H18211" s="18" t="str">
        <f t="shared" si="1158"/>
        <v/>
      </c>
    </row>
    <row r="18212" spans="5:8" x14ac:dyDescent="0.25">
      <c r="E18212" s="18" t="str">
        <f t="shared" si="1155"/>
        <v/>
      </c>
      <c r="F18212" s="18" t="str">
        <f t="shared" si="1156"/>
        <v/>
      </c>
      <c r="G18212" s="18" t="str">
        <f t="shared" si="1157"/>
        <v/>
      </c>
      <c r="H18212" s="18" t="str">
        <f t="shared" si="1158"/>
        <v/>
      </c>
    </row>
    <row r="18213" spans="5:8" x14ac:dyDescent="0.25">
      <c r="E18213" s="18" t="str">
        <f t="shared" si="1155"/>
        <v/>
      </c>
      <c r="F18213" s="18" t="str">
        <f t="shared" si="1156"/>
        <v/>
      </c>
      <c r="G18213" s="18" t="str">
        <f t="shared" si="1157"/>
        <v/>
      </c>
      <c r="H18213" s="18" t="str">
        <f t="shared" si="1158"/>
        <v/>
      </c>
    </row>
    <row r="18214" spans="5:8" x14ac:dyDescent="0.25">
      <c r="E18214" s="18" t="str">
        <f t="shared" si="1155"/>
        <v/>
      </c>
      <c r="F18214" s="18" t="str">
        <f t="shared" si="1156"/>
        <v/>
      </c>
      <c r="G18214" s="18" t="str">
        <f t="shared" si="1157"/>
        <v/>
      </c>
      <c r="H18214" s="18" t="str">
        <f t="shared" si="1158"/>
        <v/>
      </c>
    </row>
    <row r="18215" spans="5:8" x14ac:dyDescent="0.25">
      <c r="E18215" s="18" t="str">
        <f t="shared" si="1155"/>
        <v/>
      </c>
      <c r="F18215" s="18" t="str">
        <f t="shared" si="1156"/>
        <v/>
      </c>
      <c r="G18215" s="18" t="str">
        <f t="shared" si="1157"/>
        <v/>
      </c>
      <c r="H18215" s="18" t="str">
        <f t="shared" si="1158"/>
        <v/>
      </c>
    </row>
    <row r="18216" spans="5:8" x14ac:dyDescent="0.25">
      <c r="E18216" s="18" t="str">
        <f t="shared" si="1155"/>
        <v/>
      </c>
      <c r="F18216" s="18" t="str">
        <f t="shared" si="1156"/>
        <v/>
      </c>
      <c r="G18216" s="18" t="str">
        <f t="shared" si="1157"/>
        <v/>
      </c>
      <c r="H18216" s="18" t="str">
        <f t="shared" si="1158"/>
        <v/>
      </c>
    </row>
    <row r="18217" spans="5:8" x14ac:dyDescent="0.25">
      <c r="E18217" s="18" t="str">
        <f t="shared" si="1155"/>
        <v/>
      </c>
      <c r="F18217" s="18" t="str">
        <f t="shared" si="1156"/>
        <v/>
      </c>
      <c r="G18217" s="18" t="str">
        <f t="shared" si="1157"/>
        <v/>
      </c>
      <c r="H18217" s="18" t="str">
        <f t="shared" si="1158"/>
        <v/>
      </c>
    </row>
    <row r="18218" spans="5:8" x14ac:dyDescent="0.25">
      <c r="E18218" s="18" t="str">
        <f t="shared" si="1155"/>
        <v/>
      </c>
      <c r="F18218" s="18" t="str">
        <f t="shared" si="1156"/>
        <v/>
      </c>
      <c r="G18218" s="18" t="str">
        <f t="shared" si="1157"/>
        <v/>
      </c>
      <c r="H18218" s="18" t="str">
        <f t="shared" si="1158"/>
        <v/>
      </c>
    </row>
    <row r="18219" spans="5:8" x14ac:dyDescent="0.25">
      <c r="E18219" s="18" t="str">
        <f t="shared" si="1155"/>
        <v/>
      </c>
      <c r="F18219" s="18" t="str">
        <f t="shared" si="1156"/>
        <v/>
      </c>
      <c r="G18219" s="18" t="str">
        <f t="shared" si="1157"/>
        <v/>
      </c>
      <c r="H18219" s="18" t="str">
        <f t="shared" si="1158"/>
        <v/>
      </c>
    </row>
    <row r="18220" spans="5:8" x14ac:dyDescent="0.25">
      <c r="E18220" s="18" t="str">
        <f t="shared" si="1155"/>
        <v/>
      </c>
      <c r="F18220" s="18" t="str">
        <f t="shared" si="1156"/>
        <v/>
      </c>
      <c r="G18220" s="18" t="str">
        <f t="shared" si="1157"/>
        <v/>
      </c>
      <c r="H18220" s="18" t="str">
        <f t="shared" si="1158"/>
        <v/>
      </c>
    </row>
    <row r="18221" spans="5:8" x14ac:dyDescent="0.25">
      <c r="E18221" s="18" t="str">
        <f t="shared" si="1155"/>
        <v/>
      </c>
      <c r="F18221" s="18" t="str">
        <f t="shared" si="1156"/>
        <v/>
      </c>
      <c r="G18221" s="18" t="str">
        <f t="shared" si="1157"/>
        <v/>
      </c>
      <c r="H18221" s="18" t="str">
        <f t="shared" si="1158"/>
        <v/>
      </c>
    </row>
    <row r="18222" spans="5:8" x14ac:dyDescent="0.25">
      <c r="E18222" s="18" t="str">
        <f t="shared" si="1155"/>
        <v/>
      </c>
      <c r="F18222" s="18" t="str">
        <f t="shared" si="1156"/>
        <v/>
      </c>
      <c r="G18222" s="18" t="str">
        <f t="shared" si="1157"/>
        <v/>
      </c>
      <c r="H18222" s="18" t="str">
        <f t="shared" si="1158"/>
        <v/>
      </c>
    </row>
    <row r="18223" spans="5:8" x14ac:dyDescent="0.25">
      <c r="E18223" s="18" t="str">
        <f t="shared" si="1155"/>
        <v/>
      </c>
      <c r="F18223" s="18" t="str">
        <f t="shared" si="1156"/>
        <v/>
      </c>
      <c r="G18223" s="18" t="str">
        <f t="shared" si="1157"/>
        <v/>
      </c>
      <c r="H18223" s="18" t="str">
        <f t="shared" si="1158"/>
        <v/>
      </c>
    </row>
    <row r="18224" spans="5:8" x14ac:dyDescent="0.25">
      <c r="E18224" s="18" t="str">
        <f t="shared" si="1155"/>
        <v/>
      </c>
      <c r="F18224" s="18" t="str">
        <f t="shared" si="1156"/>
        <v/>
      </c>
      <c r="G18224" s="18" t="str">
        <f t="shared" si="1157"/>
        <v/>
      </c>
      <c r="H18224" s="18" t="str">
        <f t="shared" si="1158"/>
        <v/>
      </c>
    </row>
    <row r="18225" spans="5:8" x14ac:dyDescent="0.25">
      <c r="E18225" s="18" t="str">
        <f t="shared" si="1155"/>
        <v/>
      </c>
      <c r="F18225" s="18" t="str">
        <f t="shared" si="1156"/>
        <v/>
      </c>
      <c r="G18225" s="18" t="str">
        <f t="shared" si="1157"/>
        <v/>
      </c>
      <c r="H18225" s="18" t="str">
        <f t="shared" si="1158"/>
        <v/>
      </c>
    </row>
    <row r="18226" spans="5:8" x14ac:dyDescent="0.25">
      <c r="E18226" s="18" t="str">
        <f t="shared" si="1155"/>
        <v/>
      </c>
      <c r="F18226" s="18" t="str">
        <f t="shared" si="1156"/>
        <v/>
      </c>
      <c r="G18226" s="18" t="str">
        <f t="shared" si="1157"/>
        <v/>
      </c>
      <c r="H18226" s="18" t="str">
        <f t="shared" si="1158"/>
        <v/>
      </c>
    </row>
    <row r="18227" spans="5:8" x14ac:dyDescent="0.25">
      <c r="E18227" s="18" t="str">
        <f t="shared" si="1155"/>
        <v/>
      </c>
      <c r="F18227" s="18" t="str">
        <f t="shared" si="1156"/>
        <v/>
      </c>
      <c r="G18227" s="18" t="str">
        <f t="shared" si="1157"/>
        <v/>
      </c>
      <c r="H18227" s="18" t="str">
        <f t="shared" si="1158"/>
        <v/>
      </c>
    </row>
    <row r="18228" spans="5:8" x14ac:dyDescent="0.25">
      <c r="E18228" s="18" t="str">
        <f t="shared" si="1155"/>
        <v/>
      </c>
      <c r="F18228" s="18" t="str">
        <f t="shared" si="1156"/>
        <v/>
      </c>
      <c r="G18228" s="18" t="str">
        <f t="shared" si="1157"/>
        <v/>
      </c>
      <c r="H18228" s="18" t="str">
        <f t="shared" si="1158"/>
        <v/>
      </c>
    </row>
    <row r="18229" spans="5:8" x14ac:dyDescent="0.25">
      <c r="E18229" s="18" t="str">
        <f t="shared" si="1155"/>
        <v/>
      </c>
      <c r="F18229" s="18" t="str">
        <f t="shared" si="1156"/>
        <v/>
      </c>
      <c r="G18229" s="18" t="str">
        <f t="shared" si="1157"/>
        <v/>
      </c>
      <c r="H18229" s="18" t="str">
        <f t="shared" si="1158"/>
        <v/>
      </c>
    </row>
    <row r="18230" spans="5:8" x14ac:dyDescent="0.25">
      <c r="E18230" s="18" t="str">
        <f t="shared" si="1155"/>
        <v/>
      </c>
      <c r="F18230" s="18" t="str">
        <f t="shared" si="1156"/>
        <v/>
      </c>
      <c r="G18230" s="18" t="str">
        <f t="shared" si="1157"/>
        <v/>
      </c>
      <c r="H18230" s="18" t="str">
        <f t="shared" si="1158"/>
        <v/>
      </c>
    </row>
    <row r="18231" spans="5:8" x14ac:dyDescent="0.25">
      <c r="E18231" s="18" t="str">
        <f t="shared" si="1155"/>
        <v/>
      </c>
      <c r="F18231" s="18" t="str">
        <f t="shared" si="1156"/>
        <v/>
      </c>
      <c r="G18231" s="18" t="str">
        <f t="shared" si="1157"/>
        <v/>
      </c>
      <c r="H18231" s="18" t="str">
        <f t="shared" si="1158"/>
        <v/>
      </c>
    </row>
    <row r="18232" spans="5:8" x14ac:dyDescent="0.25">
      <c r="E18232" s="18" t="str">
        <f t="shared" si="1155"/>
        <v/>
      </c>
      <c r="F18232" s="18" t="str">
        <f t="shared" si="1156"/>
        <v/>
      </c>
      <c r="G18232" s="18" t="str">
        <f t="shared" si="1157"/>
        <v/>
      </c>
      <c r="H18232" s="18" t="str">
        <f t="shared" si="1158"/>
        <v/>
      </c>
    </row>
    <row r="18233" spans="5:8" x14ac:dyDescent="0.25">
      <c r="E18233" s="18" t="str">
        <f t="shared" si="1155"/>
        <v/>
      </c>
      <c r="F18233" s="18" t="str">
        <f t="shared" si="1156"/>
        <v/>
      </c>
      <c r="G18233" s="18" t="str">
        <f t="shared" si="1157"/>
        <v/>
      </c>
      <c r="H18233" s="18" t="str">
        <f t="shared" si="1158"/>
        <v/>
      </c>
    </row>
    <row r="18234" spans="5:8" x14ac:dyDescent="0.25">
      <c r="E18234" s="18" t="str">
        <f t="shared" si="1155"/>
        <v/>
      </c>
      <c r="F18234" s="18" t="str">
        <f t="shared" si="1156"/>
        <v/>
      </c>
      <c r="G18234" s="18" t="str">
        <f t="shared" si="1157"/>
        <v/>
      </c>
      <c r="H18234" s="18" t="str">
        <f t="shared" si="1158"/>
        <v/>
      </c>
    </row>
    <row r="18235" spans="5:8" x14ac:dyDescent="0.25">
      <c r="E18235" s="18" t="str">
        <f t="shared" si="1155"/>
        <v/>
      </c>
      <c r="F18235" s="18" t="str">
        <f t="shared" si="1156"/>
        <v/>
      </c>
      <c r="G18235" s="18" t="str">
        <f t="shared" si="1157"/>
        <v/>
      </c>
      <c r="H18235" s="18" t="str">
        <f t="shared" si="1158"/>
        <v/>
      </c>
    </row>
    <row r="18236" spans="5:8" x14ac:dyDescent="0.25">
      <c r="E18236" s="18" t="str">
        <f t="shared" si="1155"/>
        <v/>
      </c>
      <c r="F18236" s="18" t="str">
        <f t="shared" si="1156"/>
        <v/>
      </c>
      <c r="G18236" s="18" t="str">
        <f t="shared" si="1157"/>
        <v/>
      </c>
      <c r="H18236" s="18" t="str">
        <f t="shared" si="1158"/>
        <v/>
      </c>
    </row>
    <row r="18237" spans="5:8" x14ac:dyDescent="0.25">
      <c r="E18237" s="18" t="str">
        <f t="shared" si="1155"/>
        <v/>
      </c>
      <c r="F18237" s="18" t="str">
        <f t="shared" si="1156"/>
        <v/>
      </c>
      <c r="G18237" s="18" t="str">
        <f t="shared" si="1157"/>
        <v/>
      </c>
      <c r="H18237" s="18" t="str">
        <f t="shared" si="1158"/>
        <v/>
      </c>
    </row>
    <row r="18238" spans="5:8" x14ac:dyDescent="0.25">
      <c r="E18238" s="18" t="str">
        <f t="shared" si="1155"/>
        <v/>
      </c>
      <c r="F18238" s="18" t="str">
        <f t="shared" si="1156"/>
        <v/>
      </c>
      <c r="G18238" s="18" t="str">
        <f t="shared" si="1157"/>
        <v/>
      </c>
      <c r="H18238" s="18" t="str">
        <f t="shared" si="1158"/>
        <v/>
      </c>
    </row>
    <row r="18239" spans="5:8" x14ac:dyDescent="0.25">
      <c r="E18239" s="18" t="str">
        <f t="shared" si="1155"/>
        <v/>
      </c>
      <c r="F18239" s="18" t="str">
        <f t="shared" si="1156"/>
        <v/>
      </c>
      <c r="G18239" s="18" t="str">
        <f t="shared" si="1157"/>
        <v/>
      </c>
      <c r="H18239" s="18" t="str">
        <f t="shared" si="1158"/>
        <v/>
      </c>
    </row>
    <row r="18240" spans="5:8" x14ac:dyDescent="0.25">
      <c r="E18240" s="18" t="str">
        <f t="shared" si="1155"/>
        <v/>
      </c>
      <c r="F18240" s="18" t="str">
        <f t="shared" si="1156"/>
        <v/>
      </c>
      <c r="G18240" s="18" t="str">
        <f t="shared" si="1157"/>
        <v/>
      </c>
      <c r="H18240" s="18" t="str">
        <f t="shared" si="1158"/>
        <v/>
      </c>
    </row>
    <row r="18241" spans="5:8" x14ac:dyDescent="0.25">
      <c r="E18241" s="18" t="str">
        <f t="shared" si="1155"/>
        <v/>
      </c>
      <c r="F18241" s="18" t="str">
        <f t="shared" si="1156"/>
        <v/>
      </c>
      <c r="G18241" s="18" t="str">
        <f t="shared" si="1157"/>
        <v/>
      </c>
      <c r="H18241" s="18" t="str">
        <f t="shared" si="1158"/>
        <v/>
      </c>
    </row>
    <row r="18242" spans="5:8" x14ac:dyDescent="0.25">
      <c r="E18242" s="18" t="str">
        <f t="shared" si="1155"/>
        <v/>
      </c>
      <c r="F18242" s="18" t="str">
        <f t="shared" si="1156"/>
        <v/>
      </c>
      <c r="G18242" s="18" t="str">
        <f t="shared" si="1157"/>
        <v/>
      </c>
      <c r="H18242" s="18" t="str">
        <f t="shared" si="1158"/>
        <v/>
      </c>
    </row>
    <row r="18243" spans="5:8" x14ac:dyDescent="0.25">
      <c r="E18243" s="18" t="str">
        <f t="shared" si="1155"/>
        <v/>
      </c>
      <c r="F18243" s="18" t="str">
        <f t="shared" si="1156"/>
        <v/>
      </c>
      <c r="G18243" s="18" t="str">
        <f t="shared" si="1157"/>
        <v/>
      </c>
      <c r="H18243" s="18" t="str">
        <f t="shared" si="1158"/>
        <v/>
      </c>
    </row>
    <row r="18244" spans="5:8" x14ac:dyDescent="0.25">
      <c r="E18244" s="18" t="str">
        <f t="shared" si="1155"/>
        <v/>
      </c>
      <c r="F18244" s="18" t="str">
        <f t="shared" si="1156"/>
        <v/>
      </c>
      <c r="G18244" s="18" t="str">
        <f t="shared" si="1157"/>
        <v/>
      </c>
      <c r="H18244" s="18" t="str">
        <f t="shared" si="1158"/>
        <v/>
      </c>
    </row>
    <row r="18245" spans="5:8" x14ac:dyDescent="0.25">
      <c r="E18245" s="18" t="str">
        <f t="shared" si="1155"/>
        <v/>
      </c>
      <c r="F18245" s="18" t="str">
        <f t="shared" si="1156"/>
        <v/>
      </c>
      <c r="G18245" s="18" t="str">
        <f t="shared" si="1157"/>
        <v/>
      </c>
      <c r="H18245" s="18" t="str">
        <f t="shared" si="1158"/>
        <v/>
      </c>
    </row>
    <row r="18246" spans="5:8" x14ac:dyDescent="0.25">
      <c r="E18246" s="18" t="str">
        <f t="shared" ref="E18246:E18309" si="1159">IF($C18246="","",IFERROR(INDEX(ItemPriceCol,MATCH($C18246,ItemName,0)),""))</f>
        <v/>
      </c>
      <c r="F18246" s="18" t="str">
        <f t="shared" ref="F18246:F18309" si="1160">IF(OR($D18246="",$E18246=""),"",$D18246*$E18246)</f>
        <v/>
      </c>
      <c r="G18246" s="18" t="str">
        <f t="shared" ref="G18246:G18309" si="1161">IF($C18246="","",IFERROR(INDEX(ItemCostCol,MATCH($C18246,ItemName,0)),""))</f>
        <v/>
      </c>
      <c r="H18246" s="18" t="str">
        <f t="shared" ref="H18246:H18309" si="1162">IF(OR($F18246="",$G18246=""),"",$F18246-$D18246*$G18246)</f>
        <v/>
      </c>
    </row>
    <row r="18247" spans="5:8" x14ac:dyDescent="0.25">
      <c r="E18247" s="18" t="str">
        <f t="shared" si="1159"/>
        <v/>
      </c>
      <c r="F18247" s="18" t="str">
        <f t="shared" si="1160"/>
        <v/>
      </c>
      <c r="G18247" s="18" t="str">
        <f t="shared" si="1161"/>
        <v/>
      </c>
      <c r="H18247" s="18" t="str">
        <f t="shared" si="1162"/>
        <v/>
      </c>
    </row>
    <row r="18248" spans="5:8" x14ac:dyDescent="0.25">
      <c r="E18248" s="18" t="str">
        <f t="shared" si="1159"/>
        <v/>
      </c>
      <c r="F18248" s="18" t="str">
        <f t="shared" si="1160"/>
        <v/>
      </c>
      <c r="G18248" s="18" t="str">
        <f t="shared" si="1161"/>
        <v/>
      </c>
      <c r="H18248" s="18" t="str">
        <f t="shared" si="1162"/>
        <v/>
      </c>
    </row>
    <row r="18249" spans="5:8" x14ac:dyDescent="0.25">
      <c r="E18249" s="18" t="str">
        <f t="shared" si="1159"/>
        <v/>
      </c>
      <c r="F18249" s="18" t="str">
        <f t="shared" si="1160"/>
        <v/>
      </c>
      <c r="G18249" s="18" t="str">
        <f t="shared" si="1161"/>
        <v/>
      </c>
      <c r="H18249" s="18" t="str">
        <f t="shared" si="1162"/>
        <v/>
      </c>
    </row>
    <row r="18250" spans="5:8" x14ac:dyDescent="0.25">
      <c r="E18250" s="18" t="str">
        <f t="shared" si="1159"/>
        <v/>
      </c>
      <c r="F18250" s="18" t="str">
        <f t="shared" si="1160"/>
        <v/>
      </c>
      <c r="G18250" s="18" t="str">
        <f t="shared" si="1161"/>
        <v/>
      </c>
      <c r="H18250" s="18" t="str">
        <f t="shared" si="1162"/>
        <v/>
      </c>
    </row>
    <row r="18251" spans="5:8" x14ac:dyDescent="0.25">
      <c r="E18251" s="18" t="str">
        <f t="shared" si="1159"/>
        <v/>
      </c>
      <c r="F18251" s="18" t="str">
        <f t="shared" si="1160"/>
        <v/>
      </c>
      <c r="G18251" s="18" t="str">
        <f t="shared" si="1161"/>
        <v/>
      </c>
      <c r="H18251" s="18" t="str">
        <f t="shared" si="1162"/>
        <v/>
      </c>
    </row>
    <row r="18252" spans="5:8" x14ac:dyDescent="0.25">
      <c r="E18252" s="18" t="str">
        <f t="shared" si="1159"/>
        <v/>
      </c>
      <c r="F18252" s="18" t="str">
        <f t="shared" si="1160"/>
        <v/>
      </c>
      <c r="G18252" s="18" t="str">
        <f t="shared" si="1161"/>
        <v/>
      </c>
      <c r="H18252" s="18" t="str">
        <f t="shared" si="1162"/>
        <v/>
      </c>
    </row>
    <row r="18253" spans="5:8" x14ac:dyDescent="0.25">
      <c r="E18253" s="18" t="str">
        <f t="shared" si="1159"/>
        <v/>
      </c>
      <c r="F18253" s="18" t="str">
        <f t="shared" si="1160"/>
        <v/>
      </c>
      <c r="G18253" s="18" t="str">
        <f t="shared" si="1161"/>
        <v/>
      </c>
      <c r="H18253" s="18" t="str">
        <f t="shared" si="1162"/>
        <v/>
      </c>
    </row>
    <row r="18254" spans="5:8" x14ac:dyDescent="0.25">
      <c r="E18254" s="18" t="str">
        <f t="shared" si="1159"/>
        <v/>
      </c>
      <c r="F18254" s="18" t="str">
        <f t="shared" si="1160"/>
        <v/>
      </c>
      <c r="G18254" s="18" t="str">
        <f t="shared" si="1161"/>
        <v/>
      </c>
      <c r="H18254" s="18" t="str">
        <f t="shared" si="1162"/>
        <v/>
      </c>
    </row>
    <row r="18255" spans="5:8" x14ac:dyDescent="0.25">
      <c r="E18255" s="18" t="str">
        <f t="shared" si="1159"/>
        <v/>
      </c>
      <c r="F18255" s="18" t="str">
        <f t="shared" si="1160"/>
        <v/>
      </c>
      <c r="G18255" s="18" t="str">
        <f t="shared" si="1161"/>
        <v/>
      </c>
      <c r="H18255" s="18" t="str">
        <f t="shared" si="1162"/>
        <v/>
      </c>
    </row>
    <row r="18256" spans="5:8" x14ac:dyDescent="0.25">
      <c r="E18256" s="18" t="str">
        <f t="shared" si="1159"/>
        <v/>
      </c>
      <c r="F18256" s="18" t="str">
        <f t="shared" si="1160"/>
        <v/>
      </c>
      <c r="G18256" s="18" t="str">
        <f t="shared" si="1161"/>
        <v/>
      </c>
      <c r="H18256" s="18" t="str">
        <f t="shared" si="1162"/>
        <v/>
      </c>
    </row>
    <row r="18257" spans="5:8" x14ac:dyDescent="0.25">
      <c r="E18257" s="18" t="str">
        <f t="shared" si="1159"/>
        <v/>
      </c>
      <c r="F18257" s="18" t="str">
        <f t="shared" si="1160"/>
        <v/>
      </c>
      <c r="G18257" s="18" t="str">
        <f t="shared" si="1161"/>
        <v/>
      </c>
      <c r="H18257" s="18" t="str">
        <f t="shared" si="1162"/>
        <v/>
      </c>
    </row>
    <row r="18258" spans="5:8" x14ac:dyDescent="0.25">
      <c r="E18258" s="18" t="str">
        <f t="shared" si="1159"/>
        <v/>
      </c>
      <c r="F18258" s="18" t="str">
        <f t="shared" si="1160"/>
        <v/>
      </c>
      <c r="G18258" s="18" t="str">
        <f t="shared" si="1161"/>
        <v/>
      </c>
      <c r="H18258" s="18" t="str">
        <f t="shared" si="1162"/>
        <v/>
      </c>
    </row>
    <row r="18259" spans="5:8" x14ac:dyDescent="0.25">
      <c r="E18259" s="18" t="str">
        <f t="shared" si="1159"/>
        <v/>
      </c>
      <c r="F18259" s="18" t="str">
        <f t="shared" si="1160"/>
        <v/>
      </c>
      <c r="G18259" s="18" t="str">
        <f t="shared" si="1161"/>
        <v/>
      </c>
      <c r="H18259" s="18" t="str">
        <f t="shared" si="1162"/>
        <v/>
      </c>
    </row>
    <row r="18260" spans="5:8" x14ac:dyDescent="0.25">
      <c r="E18260" s="18" t="str">
        <f t="shared" si="1159"/>
        <v/>
      </c>
      <c r="F18260" s="18" t="str">
        <f t="shared" si="1160"/>
        <v/>
      </c>
      <c r="G18260" s="18" t="str">
        <f t="shared" si="1161"/>
        <v/>
      </c>
      <c r="H18260" s="18" t="str">
        <f t="shared" si="1162"/>
        <v/>
      </c>
    </row>
    <row r="18261" spans="5:8" x14ac:dyDescent="0.25">
      <c r="E18261" s="18" t="str">
        <f t="shared" si="1159"/>
        <v/>
      </c>
      <c r="F18261" s="18" t="str">
        <f t="shared" si="1160"/>
        <v/>
      </c>
      <c r="G18261" s="18" t="str">
        <f t="shared" si="1161"/>
        <v/>
      </c>
      <c r="H18261" s="18" t="str">
        <f t="shared" si="1162"/>
        <v/>
      </c>
    </row>
    <row r="18262" spans="5:8" x14ac:dyDescent="0.25">
      <c r="E18262" s="18" t="str">
        <f t="shared" si="1159"/>
        <v/>
      </c>
      <c r="F18262" s="18" t="str">
        <f t="shared" si="1160"/>
        <v/>
      </c>
      <c r="G18262" s="18" t="str">
        <f t="shared" si="1161"/>
        <v/>
      </c>
      <c r="H18262" s="18" t="str">
        <f t="shared" si="1162"/>
        <v/>
      </c>
    </row>
    <row r="18263" spans="5:8" x14ac:dyDescent="0.25">
      <c r="E18263" s="18" t="str">
        <f t="shared" si="1159"/>
        <v/>
      </c>
      <c r="F18263" s="18" t="str">
        <f t="shared" si="1160"/>
        <v/>
      </c>
      <c r="G18263" s="18" t="str">
        <f t="shared" si="1161"/>
        <v/>
      </c>
      <c r="H18263" s="18" t="str">
        <f t="shared" si="1162"/>
        <v/>
      </c>
    </row>
    <row r="18264" spans="5:8" x14ac:dyDescent="0.25">
      <c r="E18264" s="18" t="str">
        <f t="shared" si="1159"/>
        <v/>
      </c>
      <c r="F18264" s="18" t="str">
        <f t="shared" si="1160"/>
        <v/>
      </c>
      <c r="G18264" s="18" t="str">
        <f t="shared" si="1161"/>
        <v/>
      </c>
      <c r="H18264" s="18" t="str">
        <f t="shared" si="1162"/>
        <v/>
      </c>
    </row>
    <row r="18265" spans="5:8" x14ac:dyDescent="0.25">
      <c r="E18265" s="18" t="str">
        <f t="shared" si="1159"/>
        <v/>
      </c>
      <c r="F18265" s="18" t="str">
        <f t="shared" si="1160"/>
        <v/>
      </c>
      <c r="G18265" s="18" t="str">
        <f t="shared" si="1161"/>
        <v/>
      </c>
      <c r="H18265" s="18" t="str">
        <f t="shared" si="1162"/>
        <v/>
      </c>
    </row>
    <row r="18266" spans="5:8" x14ac:dyDescent="0.25">
      <c r="E18266" s="18" t="str">
        <f t="shared" si="1159"/>
        <v/>
      </c>
      <c r="F18266" s="18" t="str">
        <f t="shared" si="1160"/>
        <v/>
      </c>
      <c r="G18266" s="18" t="str">
        <f t="shared" si="1161"/>
        <v/>
      </c>
      <c r="H18266" s="18" t="str">
        <f t="shared" si="1162"/>
        <v/>
      </c>
    </row>
    <row r="18267" spans="5:8" x14ac:dyDescent="0.25">
      <c r="E18267" s="18" t="str">
        <f t="shared" si="1159"/>
        <v/>
      </c>
      <c r="F18267" s="18" t="str">
        <f t="shared" si="1160"/>
        <v/>
      </c>
      <c r="G18267" s="18" t="str">
        <f t="shared" si="1161"/>
        <v/>
      </c>
      <c r="H18267" s="18" t="str">
        <f t="shared" si="1162"/>
        <v/>
      </c>
    </row>
    <row r="18268" spans="5:8" x14ac:dyDescent="0.25">
      <c r="E18268" s="18" t="str">
        <f t="shared" si="1159"/>
        <v/>
      </c>
      <c r="F18268" s="18" t="str">
        <f t="shared" si="1160"/>
        <v/>
      </c>
      <c r="G18268" s="18" t="str">
        <f t="shared" si="1161"/>
        <v/>
      </c>
      <c r="H18268" s="18" t="str">
        <f t="shared" si="1162"/>
        <v/>
      </c>
    </row>
    <row r="18269" spans="5:8" x14ac:dyDescent="0.25">
      <c r="E18269" s="18" t="str">
        <f t="shared" si="1159"/>
        <v/>
      </c>
      <c r="F18269" s="18" t="str">
        <f t="shared" si="1160"/>
        <v/>
      </c>
      <c r="G18269" s="18" t="str">
        <f t="shared" si="1161"/>
        <v/>
      </c>
      <c r="H18269" s="18" t="str">
        <f t="shared" si="1162"/>
        <v/>
      </c>
    </row>
    <row r="18270" spans="5:8" x14ac:dyDescent="0.25">
      <c r="E18270" s="18" t="str">
        <f t="shared" si="1159"/>
        <v/>
      </c>
      <c r="F18270" s="18" t="str">
        <f t="shared" si="1160"/>
        <v/>
      </c>
      <c r="G18270" s="18" t="str">
        <f t="shared" si="1161"/>
        <v/>
      </c>
      <c r="H18270" s="18" t="str">
        <f t="shared" si="1162"/>
        <v/>
      </c>
    </row>
    <row r="18271" spans="5:8" x14ac:dyDescent="0.25">
      <c r="E18271" s="18" t="str">
        <f t="shared" si="1159"/>
        <v/>
      </c>
      <c r="F18271" s="18" t="str">
        <f t="shared" si="1160"/>
        <v/>
      </c>
      <c r="G18271" s="18" t="str">
        <f t="shared" si="1161"/>
        <v/>
      </c>
      <c r="H18271" s="18" t="str">
        <f t="shared" si="1162"/>
        <v/>
      </c>
    </row>
    <row r="18272" spans="5:8" x14ac:dyDescent="0.25">
      <c r="E18272" s="18" t="str">
        <f t="shared" si="1159"/>
        <v/>
      </c>
      <c r="F18272" s="18" t="str">
        <f t="shared" si="1160"/>
        <v/>
      </c>
      <c r="G18272" s="18" t="str">
        <f t="shared" si="1161"/>
        <v/>
      </c>
      <c r="H18272" s="18" t="str">
        <f t="shared" si="1162"/>
        <v/>
      </c>
    </row>
    <row r="18273" spans="5:8" x14ac:dyDescent="0.25">
      <c r="E18273" s="18" t="str">
        <f t="shared" si="1159"/>
        <v/>
      </c>
      <c r="F18273" s="18" t="str">
        <f t="shared" si="1160"/>
        <v/>
      </c>
      <c r="G18273" s="18" t="str">
        <f t="shared" si="1161"/>
        <v/>
      </c>
      <c r="H18273" s="18" t="str">
        <f t="shared" si="1162"/>
        <v/>
      </c>
    </row>
    <row r="18274" spans="5:8" x14ac:dyDescent="0.25">
      <c r="E18274" s="18" t="str">
        <f t="shared" si="1159"/>
        <v/>
      </c>
      <c r="F18274" s="18" t="str">
        <f t="shared" si="1160"/>
        <v/>
      </c>
      <c r="G18274" s="18" t="str">
        <f t="shared" si="1161"/>
        <v/>
      </c>
      <c r="H18274" s="18" t="str">
        <f t="shared" si="1162"/>
        <v/>
      </c>
    </row>
    <row r="18275" spans="5:8" x14ac:dyDescent="0.25">
      <c r="E18275" s="18" t="str">
        <f t="shared" si="1159"/>
        <v/>
      </c>
      <c r="F18275" s="18" t="str">
        <f t="shared" si="1160"/>
        <v/>
      </c>
      <c r="G18275" s="18" t="str">
        <f t="shared" si="1161"/>
        <v/>
      </c>
      <c r="H18275" s="18" t="str">
        <f t="shared" si="1162"/>
        <v/>
      </c>
    </row>
    <row r="18276" spans="5:8" x14ac:dyDescent="0.25">
      <c r="E18276" s="18" t="str">
        <f t="shared" si="1159"/>
        <v/>
      </c>
      <c r="F18276" s="18" t="str">
        <f t="shared" si="1160"/>
        <v/>
      </c>
      <c r="G18276" s="18" t="str">
        <f t="shared" si="1161"/>
        <v/>
      </c>
      <c r="H18276" s="18" t="str">
        <f t="shared" si="1162"/>
        <v/>
      </c>
    </row>
    <row r="18277" spans="5:8" x14ac:dyDescent="0.25">
      <c r="E18277" s="18" t="str">
        <f t="shared" si="1159"/>
        <v/>
      </c>
      <c r="F18277" s="18" t="str">
        <f t="shared" si="1160"/>
        <v/>
      </c>
      <c r="G18277" s="18" t="str">
        <f t="shared" si="1161"/>
        <v/>
      </c>
      <c r="H18277" s="18" t="str">
        <f t="shared" si="1162"/>
        <v/>
      </c>
    </row>
    <row r="18278" spans="5:8" x14ac:dyDescent="0.25">
      <c r="E18278" s="18" t="str">
        <f t="shared" si="1159"/>
        <v/>
      </c>
      <c r="F18278" s="18" t="str">
        <f t="shared" si="1160"/>
        <v/>
      </c>
      <c r="G18278" s="18" t="str">
        <f t="shared" si="1161"/>
        <v/>
      </c>
      <c r="H18278" s="18" t="str">
        <f t="shared" si="1162"/>
        <v/>
      </c>
    </row>
    <row r="18279" spans="5:8" x14ac:dyDescent="0.25">
      <c r="E18279" s="18" t="str">
        <f t="shared" si="1159"/>
        <v/>
      </c>
      <c r="F18279" s="18" t="str">
        <f t="shared" si="1160"/>
        <v/>
      </c>
      <c r="G18279" s="18" t="str">
        <f t="shared" si="1161"/>
        <v/>
      </c>
      <c r="H18279" s="18" t="str">
        <f t="shared" si="1162"/>
        <v/>
      </c>
    </row>
    <row r="18280" spans="5:8" x14ac:dyDescent="0.25">
      <c r="E18280" s="18" t="str">
        <f t="shared" si="1159"/>
        <v/>
      </c>
      <c r="F18280" s="18" t="str">
        <f t="shared" si="1160"/>
        <v/>
      </c>
      <c r="G18280" s="18" t="str">
        <f t="shared" si="1161"/>
        <v/>
      </c>
      <c r="H18280" s="18" t="str">
        <f t="shared" si="1162"/>
        <v/>
      </c>
    </row>
    <row r="18281" spans="5:8" x14ac:dyDescent="0.25">
      <c r="E18281" s="18" t="str">
        <f t="shared" si="1159"/>
        <v/>
      </c>
      <c r="F18281" s="18" t="str">
        <f t="shared" si="1160"/>
        <v/>
      </c>
      <c r="G18281" s="18" t="str">
        <f t="shared" si="1161"/>
        <v/>
      </c>
      <c r="H18281" s="18" t="str">
        <f t="shared" si="1162"/>
        <v/>
      </c>
    </row>
    <row r="18282" spans="5:8" x14ac:dyDescent="0.25">
      <c r="E18282" s="18" t="str">
        <f t="shared" si="1159"/>
        <v/>
      </c>
      <c r="F18282" s="18" t="str">
        <f t="shared" si="1160"/>
        <v/>
      </c>
      <c r="G18282" s="18" t="str">
        <f t="shared" si="1161"/>
        <v/>
      </c>
      <c r="H18282" s="18" t="str">
        <f t="shared" si="1162"/>
        <v/>
      </c>
    </row>
    <row r="18283" spans="5:8" x14ac:dyDescent="0.25">
      <c r="E18283" s="18" t="str">
        <f t="shared" si="1159"/>
        <v/>
      </c>
      <c r="F18283" s="18" t="str">
        <f t="shared" si="1160"/>
        <v/>
      </c>
      <c r="G18283" s="18" t="str">
        <f t="shared" si="1161"/>
        <v/>
      </c>
      <c r="H18283" s="18" t="str">
        <f t="shared" si="1162"/>
        <v/>
      </c>
    </row>
    <row r="18284" spans="5:8" x14ac:dyDescent="0.25">
      <c r="E18284" s="18" t="str">
        <f t="shared" si="1159"/>
        <v/>
      </c>
      <c r="F18284" s="18" t="str">
        <f t="shared" si="1160"/>
        <v/>
      </c>
      <c r="G18284" s="18" t="str">
        <f t="shared" si="1161"/>
        <v/>
      </c>
      <c r="H18284" s="18" t="str">
        <f t="shared" si="1162"/>
        <v/>
      </c>
    </row>
    <row r="18285" spans="5:8" x14ac:dyDescent="0.25">
      <c r="E18285" s="18" t="str">
        <f t="shared" si="1159"/>
        <v/>
      </c>
      <c r="F18285" s="18" t="str">
        <f t="shared" si="1160"/>
        <v/>
      </c>
      <c r="G18285" s="18" t="str">
        <f t="shared" si="1161"/>
        <v/>
      </c>
      <c r="H18285" s="18" t="str">
        <f t="shared" si="1162"/>
        <v/>
      </c>
    </row>
    <row r="18286" spans="5:8" x14ac:dyDescent="0.25">
      <c r="E18286" s="18" t="str">
        <f t="shared" si="1159"/>
        <v/>
      </c>
      <c r="F18286" s="18" t="str">
        <f t="shared" si="1160"/>
        <v/>
      </c>
      <c r="G18286" s="18" t="str">
        <f t="shared" si="1161"/>
        <v/>
      </c>
      <c r="H18286" s="18" t="str">
        <f t="shared" si="1162"/>
        <v/>
      </c>
    </row>
    <row r="18287" spans="5:8" x14ac:dyDescent="0.25">
      <c r="E18287" s="18" t="str">
        <f t="shared" si="1159"/>
        <v/>
      </c>
      <c r="F18287" s="18" t="str">
        <f t="shared" si="1160"/>
        <v/>
      </c>
      <c r="G18287" s="18" t="str">
        <f t="shared" si="1161"/>
        <v/>
      </c>
      <c r="H18287" s="18" t="str">
        <f t="shared" si="1162"/>
        <v/>
      </c>
    </row>
    <row r="18288" spans="5:8" x14ac:dyDescent="0.25">
      <c r="E18288" s="18" t="str">
        <f t="shared" si="1159"/>
        <v/>
      </c>
      <c r="F18288" s="18" t="str">
        <f t="shared" si="1160"/>
        <v/>
      </c>
      <c r="G18288" s="18" t="str">
        <f t="shared" si="1161"/>
        <v/>
      </c>
      <c r="H18288" s="18" t="str">
        <f t="shared" si="1162"/>
        <v/>
      </c>
    </row>
    <row r="18289" spans="5:8" x14ac:dyDescent="0.25">
      <c r="E18289" s="18" t="str">
        <f t="shared" si="1159"/>
        <v/>
      </c>
      <c r="F18289" s="18" t="str">
        <f t="shared" si="1160"/>
        <v/>
      </c>
      <c r="G18289" s="18" t="str">
        <f t="shared" si="1161"/>
        <v/>
      </c>
      <c r="H18289" s="18" t="str">
        <f t="shared" si="1162"/>
        <v/>
      </c>
    </row>
    <row r="18290" spans="5:8" x14ac:dyDescent="0.25">
      <c r="E18290" s="18" t="str">
        <f t="shared" si="1159"/>
        <v/>
      </c>
      <c r="F18290" s="18" t="str">
        <f t="shared" si="1160"/>
        <v/>
      </c>
      <c r="G18290" s="18" t="str">
        <f t="shared" si="1161"/>
        <v/>
      </c>
      <c r="H18290" s="18" t="str">
        <f t="shared" si="1162"/>
        <v/>
      </c>
    </row>
    <row r="18291" spans="5:8" x14ac:dyDescent="0.25">
      <c r="E18291" s="18" t="str">
        <f t="shared" si="1159"/>
        <v/>
      </c>
      <c r="F18291" s="18" t="str">
        <f t="shared" si="1160"/>
        <v/>
      </c>
      <c r="G18291" s="18" t="str">
        <f t="shared" si="1161"/>
        <v/>
      </c>
      <c r="H18291" s="18" t="str">
        <f t="shared" si="1162"/>
        <v/>
      </c>
    </row>
    <row r="18292" spans="5:8" x14ac:dyDescent="0.25">
      <c r="E18292" s="18" t="str">
        <f t="shared" si="1159"/>
        <v/>
      </c>
      <c r="F18292" s="18" t="str">
        <f t="shared" si="1160"/>
        <v/>
      </c>
      <c r="G18292" s="18" t="str">
        <f t="shared" si="1161"/>
        <v/>
      </c>
      <c r="H18292" s="18" t="str">
        <f t="shared" si="1162"/>
        <v/>
      </c>
    </row>
    <row r="18293" spans="5:8" x14ac:dyDescent="0.25">
      <c r="E18293" s="18" t="str">
        <f t="shared" si="1159"/>
        <v/>
      </c>
      <c r="F18293" s="18" t="str">
        <f t="shared" si="1160"/>
        <v/>
      </c>
      <c r="G18293" s="18" t="str">
        <f t="shared" si="1161"/>
        <v/>
      </c>
      <c r="H18293" s="18" t="str">
        <f t="shared" si="1162"/>
        <v/>
      </c>
    </row>
    <row r="18294" spans="5:8" x14ac:dyDescent="0.25">
      <c r="E18294" s="18" t="str">
        <f t="shared" si="1159"/>
        <v/>
      </c>
      <c r="F18294" s="18" t="str">
        <f t="shared" si="1160"/>
        <v/>
      </c>
      <c r="G18294" s="18" t="str">
        <f t="shared" si="1161"/>
        <v/>
      </c>
      <c r="H18294" s="18" t="str">
        <f t="shared" si="1162"/>
        <v/>
      </c>
    </row>
    <row r="18295" spans="5:8" x14ac:dyDescent="0.25">
      <c r="E18295" s="18" t="str">
        <f t="shared" si="1159"/>
        <v/>
      </c>
      <c r="F18295" s="18" t="str">
        <f t="shared" si="1160"/>
        <v/>
      </c>
      <c r="G18295" s="18" t="str">
        <f t="shared" si="1161"/>
        <v/>
      </c>
      <c r="H18295" s="18" t="str">
        <f t="shared" si="1162"/>
        <v/>
      </c>
    </row>
    <row r="18296" spans="5:8" x14ac:dyDescent="0.25">
      <c r="E18296" s="18" t="str">
        <f t="shared" si="1159"/>
        <v/>
      </c>
      <c r="F18296" s="18" t="str">
        <f t="shared" si="1160"/>
        <v/>
      </c>
      <c r="G18296" s="18" t="str">
        <f t="shared" si="1161"/>
        <v/>
      </c>
      <c r="H18296" s="18" t="str">
        <f t="shared" si="1162"/>
        <v/>
      </c>
    </row>
    <row r="18297" spans="5:8" x14ac:dyDescent="0.25">
      <c r="E18297" s="18" t="str">
        <f t="shared" si="1159"/>
        <v/>
      </c>
      <c r="F18297" s="18" t="str">
        <f t="shared" si="1160"/>
        <v/>
      </c>
      <c r="G18297" s="18" t="str">
        <f t="shared" si="1161"/>
        <v/>
      </c>
      <c r="H18297" s="18" t="str">
        <f t="shared" si="1162"/>
        <v/>
      </c>
    </row>
    <row r="18298" spans="5:8" x14ac:dyDescent="0.25">
      <c r="E18298" s="18" t="str">
        <f t="shared" si="1159"/>
        <v/>
      </c>
      <c r="F18298" s="18" t="str">
        <f t="shared" si="1160"/>
        <v/>
      </c>
      <c r="G18298" s="18" t="str">
        <f t="shared" si="1161"/>
        <v/>
      </c>
      <c r="H18298" s="18" t="str">
        <f t="shared" si="1162"/>
        <v/>
      </c>
    </row>
    <row r="18299" spans="5:8" x14ac:dyDescent="0.25">
      <c r="E18299" s="18" t="str">
        <f t="shared" si="1159"/>
        <v/>
      </c>
      <c r="F18299" s="18" t="str">
        <f t="shared" si="1160"/>
        <v/>
      </c>
      <c r="G18299" s="18" t="str">
        <f t="shared" si="1161"/>
        <v/>
      </c>
      <c r="H18299" s="18" t="str">
        <f t="shared" si="1162"/>
        <v/>
      </c>
    </row>
    <row r="18300" spans="5:8" x14ac:dyDescent="0.25">
      <c r="E18300" s="18" t="str">
        <f t="shared" si="1159"/>
        <v/>
      </c>
      <c r="F18300" s="18" t="str">
        <f t="shared" si="1160"/>
        <v/>
      </c>
      <c r="G18300" s="18" t="str">
        <f t="shared" si="1161"/>
        <v/>
      </c>
      <c r="H18300" s="18" t="str">
        <f t="shared" si="1162"/>
        <v/>
      </c>
    </row>
    <row r="18301" spans="5:8" x14ac:dyDescent="0.25">
      <c r="E18301" s="18" t="str">
        <f t="shared" si="1159"/>
        <v/>
      </c>
      <c r="F18301" s="18" t="str">
        <f t="shared" si="1160"/>
        <v/>
      </c>
      <c r="G18301" s="18" t="str">
        <f t="shared" si="1161"/>
        <v/>
      </c>
      <c r="H18301" s="18" t="str">
        <f t="shared" si="1162"/>
        <v/>
      </c>
    </row>
    <row r="18302" spans="5:8" x14ac:dyDescent="0.25">
      <c r="E18302" s="18" t="str">
        <f t="shared" si="1159"/>
        <v/>
      </c>
      <c r="F18302" s="18" t="str">
        <f t="shared" si="1160"/>
        <v/>
      </c>
      <c r="G18302" s="18" t="str">
        <f t="shared" si="1161"/>
        <v/>
      </c>
      <c r="H18302" s="18" t="str">
        <f t="shared" si="1162"/>
        <v/>
      </c>
    </row>
    <row r="18303" spans="5:8" x14ac:dyDescent="0.25">
      <c r="E18303" s="18" t="str">
        <f t="shared" si="1159"/>
        <v/>
      </c>
      <c r="F18303" s="18" t="str">
        <f t="shared" si="1160"/>
        <v/>
      </c>
      <c r="G18303" s="18" t="str">
        <f t="shared" si="1161"/>
        <v/>
      </c>
      <c r="H18303" s="18" t="str">
        <f t="shared" si="1162"/>
        <v/>
      </c>
    </row>
    <row r="18304" spans="5:8" x14ac:dyDescent="0.25">
      <c r="E18304" s="18" t="str">
        <f t="shared" si="1159"/>
        <v/>
      </c>
      <c r="F18304" s="18" t="str">
        <f t="shared" si="1160"/>
        <v/>
      </c>
      <c r="G18304" s="18" t="str">
        <f t="shared" si="1161"/>
        <v/>
      </c>
      <c r="H18304" s="18" t="str">
        <f t="shared" si="1162"/>
        <v/>
      </c>
    </row>
    <row r="18305" spans="5:8" x14ac:dyDescent="0.25">
      <c r="E18305" s="18" t="str">
        <f t="shared" si="1159"/>
        <v/>
      </c>
      <c r="F18305" s="18" t="str">
        <f t="shared" si="1160"/>
        <v/>
      </c>
      <c r="G18305" s="18" t="str">
        <f t="shared" si="1161"/>
        <v/>
      </c>
      <c r="H18305" s="18" t="str">
        <f t="shared" si="1162"/>
        <v/>
      </c>
    </row>
    <row r="18306" spans="5:8" x14ac:dyDescent="0.25">
      <c r="E18306" s="18" t="str">
        <f t="shared" si="1159"/>
        <v/>
      </c>
      <c r="F18306" s="18" t="str">
        <f t="shared" si="1160"/>
        <v/>
      </c>
      <c r="G18306" s="18" t="str">
        <f t="shared" si="1161"/>
        <v/>
      </c>
      <c r="H18306" s="18" t="str">
        <f t="shared" si="1162"/>
        <v/>
      </c>
    </row>
    <row r="18307" spans="5:8" x14ac:dyDescent="0.25">
      <c r="E18307" s="18" t="str">
        <f t="shared" si="1159"/>
        <v/>
      </c>
      <c r="F18307" s="18" t="str">
        <f t="shared" si="1160"/>
        <v/>
      </c>
      <c r="G18307" s="18" t="str">
        <f t="shared" si="1161"/>
        <v/>
      </c>
      <c r="H18307" s="18" t="str">
        <f t="shared" si="1162"/>
        <v/>
      </c>
    </row>
    <row r="18308" spans="5:8" x14ac:dyDescent="0.25">
      <c r="E18308" s="18" t="str">
        <f t="shared" si="1159"/>
        <v/>
      </c>
      <c r="F18308" s="18" t="str">
        <f t="shared" si="1160"/>
        <v/>
      </c>
      <c r="G18308" s="18" t="str">
        <f t="shared" si="1161"/>
        <v/>
      </c>
      <c r="H18308" s="18" t="str">
        <f t="shared" si="1162"/>
        <v/>
      </c>
    </row>
    <row r="18309" spans="5:8" x14ac:dyDescent="0.25">
      <c r="E18309" s="18" t="str">
        <f t="shared" si="1159"/>
        <v/>
      </c>
      <c r="F18309" s="18" t="str">
        <f t="shared" si="1160"/>
        <v/>
      </c>
      <c r="G18309" s="18" t="str">
        <f t="shared" si="1161"/>
        <v/>
      </c>
      <c r="H18309" s="18" t="str">
        <f t="shared" si="1162"/>
        <v/>
      </c>
    </row>
    <row r="18310" spans="5:8" x14ac:dyDescent="0.25">
      <c r="E18310" s="18" t="str">
        <f t="shared" ref="E18310:E18373" si="1163">IF($C18310="","",IFERROR(INDEX(ItemPriceCol,MATCH($C18310,ItemName,0)),""))</f>
        <v/>
      </c>
      <c r="F18310" s="18" t="str">
        <f t="shared" ref="F18310:F18373" si="1164">IF(OR($D18310="",$E18310=""),"",$D18310*$E18310)</f>
        <v/>
      </c>
      <c r="G18310" s="18" t="str">
        <f t="shared" ref="G18310:G18373" si="1165">IF($C18310="","",IFERROR(INDEX(ItemCostCol,MATCH($C18310,ItemName,0)),""))</f>
        <v/>
      </c>
      <c r="H18310" s="18" t="str">
        <f t="shared" ref="H18310:H18373" si="1166">IF(OR($F18310="",$G18310=""),"",$F18310-$D18310*$G18310)</f>
        <v/>
      </c>
    </row>
    <row r="18311" spans="5:8" x14ac:dyDescent="0.25">
      <c r="E18311" s="18" t="str">
        <f t="shared" si="1163"/>
        <v/>
      </c>
      <c r="F18311" s="18" t="str">
        <f t="shared" si="1164"/>
        <v/>
      </c>
      <c r="G18311" s="18" t="str">
        <f t="shared" si="1165"/>
        <v/>
      </c>
      <c r="H18311" s="18" t="str">
        <f t="shared" si="1166"/>
        <v/>
      </c>
    </row>
    <row r="18312" spans="5:8" x14ac:dyDescent="0.25">
      <c r="E18312" s="18" t="str">
        <f t="shared" si="1163"/>
        <v/>
      </c>
      <c r="F18312" s="18" t="str">
        <f t="shared" si="1164"/>
        <v/>
      </c>
      <c r="G18312" s="18" t="str">
        <f t="shared" si="1165"/>
        <v/>
      </c>
      <c r="H18312" s="18" t="str">
        <f t="shared" si="1166"/>
        <v/>
      </c>
    </row>
    <row r="18313" spans="5:8" x14ac:dyDescent="0.25">
      <c r="E18313" s="18" t="str">
        <f t="shared" si="1163"/>
        <v/>
      </c>
      <c r="F18313" s="18" t="str">
        <f t="shared" si="1164"/>
        <v/>
      </c>
      <c r="G18313" s="18" t="str">
        <f t="shared" si="1165"/>
        <v/>
      </c>
      <c r="H18313" s="18" t="str">
        <f t="shared" si="1166"/>
        <v/>
      </c>
    </row>
    <row r="18314" spans="5:8" x14ac:dyDescent="0.25">
      <c r="E18314" s="18" t="str">
        <f t="shared" si="1163"/>
        <v/>
      </c>
      <c r="F18314" s="18" t="str">
        <f t="shared" si="1164"/>
        <v/>
      </c>
      <c r="G18314" s="18" t="str">
        <f t="shared" si="1165"/>
        <v/>
      </c>
      <c r="H18314" s="18" t="str">
        <f t="shared" si="1166"/>
        <v/>
      </c>
    </row>
    <row r="18315" spans="5:8" x14ac:dyDescent="0.25">
      <c r="E18315" s="18" t="str">
        <f t="shared" si="1163"/>
        <v/>
      </c>
      <c r="F18315" s="18" t="str">
        <f t="shared" si="1164"/>
        <v/>
      </c>
      <c r="G18315" s="18" t="str">
        <f t="shared" si="1165"/>
        <v/>
      </c>
      <c r="H18315" s="18" t="str">
        <f t="shared" si="1166"/>
        <v/>
      </c>
    </row>
    <row r="18316" spans="5:8" x14ac:dyDescent="0.25">
      <c r="E18316" s="18" t="str">
        <f t="shared" si="1163"/>
        <v/>
      </c>
      <c r="F18316" s="18" t="str">
        <f t="shared" si="1164"/>
        <v/>
      </c>
      <c r="G18316" s="18" t="str">
        <f t="shared" si="1165"/>
        <v/>
      </c>
      <c r="H18316" s="18" t="str">
        <f t="shared" si="1166"/>
        <v/>
      </c>
    </row>
    <row r="18317" spans="5:8" x14ac:dyDescent="0.25">
      <c r="E18317" s="18" t="str">
        <f t="shared" si="1163"/>
        <v/>
      </c>
      <c r="F18317" s="18" t="str">
        <f t="shared" si="1164"/>
        <v/>
      </c>
      <c r="G18317" s="18" t="str">
        <f t="shared" si="1165"/>
        <v/>
      </c>
      <c r="H18317" s="18" t="str">
        <f t="shared" si="1166"/>
        <v/>
      </c>
    </row>
    <row r="18318" spans="5:8" x14ac:dyDescent="0.25">
      <c r="E18318" s="18" t="str">
        <f t="shared" si="1163"/>
        <v/>
      </c>
      <c r="F18318" s="18" t="str">
        <f t="shared" si="1164"/>
        <v/>
      </c>
      <c r="G18318" s="18" t="str">
        <f t="shared" si="1165"/>
        <v/>
      </c>
      <c r="H18318" s="18" t="str">
        <f t="shared" si="1166"/>
        <v/>
      </c>
    </row>
    <row r="18319" spans="5:8" x14ac:dyDescent="0.25">
      <c r="E18319" s="18" t="str">
        <f t="shared" si="1163"/>
        <v/>
      </c>
      <c r="F18319" s="18" t="str">
        <f t="shared" si="1164"/>
        <v/>
      </c>
      <c r="G18319" s="18" t="str">
        <f t="shared" si="1165"/>
        <v/>
      </c>
      <c r="H18319" s="18" t="str">
        <f t="shared" si="1166"/>
        <v/>
      </c>
    </row>
    <row r="18320" spans="5:8" x14ac:dyDescent="0.25">
      <c r="E18320" s="18" t="str">
        <f t="shared" si="1163"/>
        <v/>
      </c>
      <c r="F18320" s="18" t="str">
        <f t="shared" si="1164"/>
        <v/>
      </c>
      <c r="G18320" s="18" t="str">
        <f t="shared" si="1165"/>
        <v/>
      </c>
      <c r="H18320" s="18" t="str">
        <f t="shared" si="1166"/>
        <v/>
      </c>
    </row>
    <row r="18321" spans="5:8" x14ac:dyDescent="0.25">
      <c r="E18321" s="18" t="str">
        <f t="shared" si="1163"/>
        <v/>
      </c>
      <c r="F18321" s="18" t="str">
        <f t="shared" si="1164"/>
        <v/>
      </c>
      <c r="G18321" s="18" t="str">
        <f t="shared" si="1165"/>
        <v/>
      </c>
      <c r="H18321" s="18" t="str">
        <f t="shared" si="1166"/>
        <v/>
      </c>
    </row>
    <row r="18322" spans="5:8" x14ac:dyDescent="0.25">
      <c r="E18322" s="18" t="str">
        <f t="shared" si="1163"/>
        <v/>
      </c>
      <c r="F18322" s="18" t="str">
        <f t="shared" si="1164"/>
        <v/>
      </c>
      <c r="G18322" s="18" t="str">
        <f t="shared" si="1165"/>
        <v/>
      </c>
      <c r="H18322" s="18" t="str">
        <f t="shared" si="1166"/>
        <v/>
      </c>
    </row>
    <row r="18323" spans="5:8" x14ac:dyDescent="0.25">
      <c r="E18323" s="18" t="str">
        <f t="shared" si="1163"/>
        <v/>
      </c>
      <c r="F18323" s="18" t="str">
        <f t="shared" si="1164"/>
        <v/>
      </c>
      <c r="G18323" s="18" t="str">
        <f t="shared" si="1165"/>
        <v/>
      </c>
      <c r="H18323" s="18" t="str">
        <f t="shared" si="1166"/>
        <v/>
      </c>
    </row>
    <row r="18324" spans="5:8" x14ac:dyDescent="0.25">
      <c r="E18324" s="18" t="str">
        <f t="shared" si="1163"/>
        <v/>
      </c>
      <c r="F18324" s="18" t="str">
        <f t="shared" si="1164"/>
        <v/>
      </c>
      <c r="G18324" s="18" t="str">
        <f t="shared" si="1165"/>
        <v/>
      </c>
      <c r="H18324" s="18" t="str">
        <f t="shared" si="1166"/>
        <v/>
      </c>
    </row>
    <row r="18325" spans="5:8" x14ac:dyDescent="0.25">
      <c r="E18325" s="18" t="str">
        <f t="shared" si="1163"/>
        <v/>
      </c>
      <c r="F18325" s="18" t="str">
        <f t="shared" si="1164"/>
        <v/>
      </c>
      <c r="G18325" s="18" t="str">
        <f t="shared" si="1165"/>
        <v/>
      </c>
      <c r="H18325" s="18" t="str">
        <f t="shared" si="1166"/>
        <v/>
      </c>
    </row>
    <row r="18326" spans="5:8" x14ac:dyDescent="0.25">
      <c r="E18326" s="18" t="str">
        <f t="shared" si="1163"/>
        <v/>
      </c>
      <c r="F18326" s="18" t="str">
        <f t="shared" si="1164"/>
        <v/>
      </c>
      <c r="G18326" s="18" t="str">
        <f t="shared" si="1165"/>
        <v/>
      </c>
      <c r="H18326" s="18" t="str">
        <f t="shared" si="1166"/>
        <v/>
      </c>
    </row>
    <row r="18327" spans="5:8" x14ac:dyDescent="0.25">
      <c r="E18327" s="18" t="str">
        <f t="shared" si="1163"/>
        <v/>
      </c>
      <c r="F18327" s="18" t="str">
        <f t="shared" si="1164"/>
        <v/>
      </c>
      <c r="G18327" s="18" t="str">
        <f t="shared" si="1165"/>
        <v/>
      </c>
      <c r="H18327" s="18" t="str">
        <f t="shared" si="1166"/>
        <v/>
      </c>
    </row>
    <row r="18328" spans="5:8" x14ac:dyDescent="0.25">
      <c r="E18328" s="18" t="str">
        <f t="shared" si="1163"/>
        <v/>
      </c>
      <c r="F18328" s="18" t="str">
        <f t="shared" si="1164"/>
        <v/>
      </c>
      <c r="G18328" s="18" t="str">
        <f t="shared" si="1165"/>
        <v/>
      </c>
      <c r="H18328" s="18" t="str">
        <f t="shared" si="1166"/>
        <v/>
      </c>
    </row>
    <row r="18329" spans="5:8" x14ac:dyDescent="0.25">
      <c r="E18329" s="18" t="str">
        <f t="shared" si="1163"/>
        <v/>
      </c>
      <c r="F18329" s="18" t="str">
        <f t="shared" si="1164"/>
        <v/>
      </c>
      <c r="G18329" s="18" t="str">
        <f t="shared" si="1165"/>
        <v/>
      </c>
      <c r="H18329" s="18" t="str">
        <f t="shared" si="1166"/>
        <v/>
      </c>
    </row>
    <row r="18330" spans="5:8" x14ac:dyDescent="0.25">
      <c r="E18330" s="18" t="str">
        <f t="shared" si="1163"/>
        <v/>
      </c>
      <c r="F18330" s="18" t="str">
        <f t="shared" si="1164"/>
        <v/>
      </c>
      <c r="G18330" s="18" t="str">
        <f t="shared" si="1165"/>
        <v/>
      </c>
      <c r="H18330" s="18" t="str">
        <f t="shared" si="1166"/>
        <v/>
      </c>
    </row>
    <row r="18331" spans="5:8" x14ac:dyDescent="0.25">
      <c r="E18331" s="18" t="str">
        <f t="shared" si="1163"/>
        <v/>
      </c>
      <c r="F18331" s="18" t="str">
        <f t="shared" si="1164"/>
        <v/>
      </c>
      <c r="G18331" s="18" t="str">
        <f t="shared" si="1165"/>
        <v/>
      </c>
      <c r="H18331" s="18" t="str">
        <f t="shared" si="1166"/>
        <v/>
      </c>
    </row>
    <row r="18332" spans="5:8" x14ac:dyDescent="0.25">
      <c r="E18332" s="18" t="str">
        <f t="shared" si="1163"/>
        <v/>
      </c>
      <c r="F18332" s="18" t="str">
        <f t="shared" si="1164"/>
        <v/>
      </c>
      <c r="G18332" s="18" t="str">
        <f t="shared" si="1165"/>
        <v/>
      </c>
      <c r="H18332" s="18" t="str">
        <f t="shared" si="1166"/>
        <v/>
      </c>
    </row>
    <row r="18333" spans="5:8" x14ac:dyDescent="0.25">
      <c r="E18333" s="18" t="str">
        <f t="shared" si="1163"/>
        <v/>
      </c>
      <c r="F18333" s="18" t="str">
        <f t="shared" si="1164"/>
        <v/>
      </c>
      <c r="G18333" s="18" t="str">
        <f t="shared" si="1165"/>
        <v/>
      </c>
      <c r="H18333" s="18" t="str">
        <f t="shared" si="1166"/>
        <v/>
      </c>
    </row>
    <row r="18334" spans="5:8" x14ac:dyDescent="0.25">
      <c r="E18334" s="18" t="str">
        <f t="shared" si="1163"/>
        <v/>
      </c>
      <c r="F18334" s="18" t="str">
        <f t="shared" si="1164"/>
        <v/>
      </c>
      <c r="G18334" s="18" t="str">
        <f t="shared" si="1165"/>
        <v/>
      </c>
      <c r="H18334" s="18" t="str">
        <f t="shared" si="1166"/>
        <v/>
      </c>
    </row>
    <row r="18335" spans="5:8" x14ac:dyDescent="0.25">
      <c r="E18335" s="18" t="str">
        <f t="shared" si="1163"/>
        <v/>
      </c>
      <c r="F18335" s="18" t="str">
        <f t="shared" si="1164"/>
        <v/>
      </c>
      <c r="G18335" s="18" t="str">
        <f t="shared" si="1165"/>
        <v/>
      </c>
      <c r="H18335" s="18" t="str">
        <f t="shared" si="1166"/>
        <v/>
      </c>
    </row>
    <row r="18336" spans="5:8" x14ac:dyDescent="0.25">
      <c r="E18336" s="18" t="str">
        <f t="shared" si="1163"/>
        <v/>
      </c>
      <c r="F18336" s="18" t="str">
        <f t="shared" si="1164"/>
        <v/>
      </c>
      <c r="G18336" s="18" t="str">
        <f t="shared" si="1165"/>
        <v/>
      </c>
      <c r="H18336" s="18" t="str">
        <f t="shared" si="1166"/>
        <v/>
      </c>
    </row>
    <row r="18337" spans="5:8" x14ac:dyDescent="0.25">
      <c r="E18337" s="18" t="str">
        <f t="shared" si="1163"/>
        <v/>
      </c>
      <c r="F18337" s="18" t="str">
        <f t="shared" si="1164"/>
        <v/>
      </c>
      <c r="G18337" s="18" t="str">
        <f t="shared" si="1165"/>
        <v/>
      </c>
      <c r="H18337" s="18" t="str">
        <f t="shared" si="1166"/>
        <v/>
      </c>
    </row>
    <row r="18338" spans="5:8" x14ac:dyDescent="0.25">
      <c r="E18338" s="18" t="str">
        <f t="shared" si="1163"/>
        <v/>
      </c>
      <c r="F18338" s="18" t="str">
        <f t="shared" si="1164"/>
        <v/>
      </c>
      <c r="G18338" s="18" t="str">
        <f t="shared" si="1165"/>
        <v/>
      </c>
      <c r="H18338" s="18" t="str">
        <f t="shared" si="1166"/>
        <v/>
      </c>
    </row>
    <row r="18339" spans="5:8" x14ac:dyDescent="0.25">
      <c r="E18339" s="18" t="str">
        <f t="shared" si="1163"/>
        <v/>
      </c>
      <c r="F18339" s="18" t="str">
        <f t="shared" si="1164"/>
        <v/>
      </c>
      <c r="G18339" s="18" t="str">
        <f t="shared" si="1165"/>
        <v/>
      </c>
      <c r="H18339" s="18" t="str">
        <f t="shared" si="1166"/>
        <v/>
      </c>
    </row>
    <row r="18340" spans="5:8" x14ac:dyDescent="0.25">
      <c r="E18340" s="18" t="str">
        <f t="shared" si="1163"/>
        <v/>
      </c>
      <c r="F18340" s="18" t="str">
        <f t="shared" si="1164"/>
        <v/>
      </c>
      <c r="G18340" s="18" t="str">
        <f t="shared" si="1165"/>
        <v/>
      </c>
      <c r="H18340" s="18" t="str">
        <f t="shared" si="1166"/>
        <v/>
      </c>
    </row>
    <row r="18341" spans="5:8" x14ac:dyDescent="0.25">
      <c r="E18341" s="18" t="str">
        <f t="shared" si="1163"/>
        <v/>
      </c>
      <c r="F18341" s="18" t="str">
        <f t="shared" si="1164"/>
        <v/>
      </c>
      <c r="G18341" s="18" t="str">
        <f t="shared" si="1165"/>
        <v/>
      </c>
      <c r="H18341" s="18" t="str">
        <f t="shared" si="1166"/>
        <v/>
      </c>
    </row>
    <row r="18342" spans="5:8" x14ac:dyDescent="0.25">
      <c r="E18342" s="18" t="str">
        <f t="shared" si="1163"/>
        <v/>
      </c>
      <c r="F18342" s="18" t="str">
        <f t="shared" si="1164"/>
        <v/>
      </c>
      <c r="G18342" s="18" t="str">
        <f t="shared" si="1165"/>
        <v/>
      </c>
      <c r="H18342" s="18" t="str">
        <f t="shared" si="1166"/>
        <v/>
      </c>
    </row>
    <row r="18343" spans="5:8" x14ac:dyDescent="0.25">
      <c r="E18343" s="18" t="str">
        <f t="shared" si="1163"/>
        <v/>
      </c>
      <c r="F18343" s="18" t="str">
        <f t="shared" si="1164"/>
        <v/>
      </c>
      <c r="G18343" s="18" t="str">
        <f t="shared" si="1165"/>
        <v/>
      </c>
      <c r="H18343" s="18" t="str">
        <f t="shared" si="1166"/>
        <v/>
      </c>
    </row>
    <row r="18344" spans="5:8" x14ac:dyDescent="0.25">
      <c r="E18344" s="18" t="str">
        <f t="shared" si="1163"/>
        <v/>
      </c>
      <c r="F18344" s="18" t="str">
        <f t="shared" si="1164"/>
        <v/>
      </c>
      <c r="G18344" s="18" t="str">
        <f t="shared" si="1165"/>
        <v/>
      </c>
      <c r="H18344" s="18" t="str">
        <f t="shared" si="1166"/>
        <v/>
      </c>
    </row>
    <row r="18345" spans="5:8" x14ac:dyDescent="0.25">
      <c r="E18345" s="18" t="str">
        <f t="shared" si="1163"/>
        <v/>
      </c>
      <c r="F18345" s="18" t="str">
        <f t="shared" si="1164"/>
        <v/>
      </c>
      <c r="G18345" s="18" t="str">
        <f t="shared" si="1165"/>
        <v/>
      </c>
      <c r="H18345" s="18" t="str">
        <f t="shared" si="1166"/>
        <v/>
      </c>
    </row>
    <row r="18346" spans="5:8" x14ac:dyDescent="0.25">
      <c r="E18346" s="18" t="str">
        <f t="shared" si="1163"/>
        <v/>
      </c>
      <c r="F18346" s="18" t="str">
        <f t="shared" si="1164"/>
        <v/>
      </c>
      <c r="G18346" s="18" t="str">
        <f t="shared" si="1165"/>
        <v/>
      </c>
      <c r="H18346" s="18" t="str">
        <f t="shared" si="1166"/>
        <v/>
      </c>
    </row>
    <row r="18347" spans="5:8" x14ac:dyDescent="0.25">
      <c r="E18347" s="18" t="str">
        <f t="shared" si="1163"/>
        <v/>
      </c>
      <c r="F18347" s="18" t="str">
        <f t="shared" si="1164"/>
        <v/>
      </c>
      <c r="G18347" s="18" t="str">
        <f t="shared" si="1165"/>
        <v/>
      </c>
      <c r="H18347" s="18" t="str">
        <f t="shared" si="1166"/>
        <v/>
      </c>
    </row>
    <row r="18348" spans="5:8" x14ac:dyDescent="0.25">
      <c r="E18348" s="18" t="str">
        <f t="shared" si="1163"/>
        <v/>
      </c>
      <c r="F18348" s="18" t="str">
        <f t="shared" si="1164"/>
        <v/>
      </c>
      <c r="G18348" s="18" t="str">
        <f t="shared" si="1165"/>
        <v/>
      </c>
      <c r="H18348" s="18" t="str">
        <f t="shared" si="1166"/>
        <v/>
      </c>
    </row>
    <row r="18349" spans="5:8" x14ac:dyDescent="0.25">
      <c r="E18349" s="18" t="str">
        <f t="shared" si="1163"/>
        <v/>
      </c>
      <c r="F18349" s="18" t="str">
        <f t="shared" si="1164"/>
        <v/>
      </c>
      <c r="G18349" s="18" t="str">
        <f t="shared" si="1165"/>
        <v/>
      </c>
      <c r="H18349" s="18" t="str">
        <f t="shared" si="1166"/>
        <v/>
      </c>
    </row>
    <row r="18350" spans="5:8" x14ac:dyDescent="0.25">
      <c r="E18350" s="18" t="str">
        <f t="shared" si="1163"/>
        <v/>
      </c>
      <c r="F18350" s="18" t="str">
        <f t="shared" si="1164"/>
        <v/>
      </c>
      <c r="G18350" s="18" t="str">
        <f t="shared" si="1165"/>
        <v/>
      </c>
      <c r="H18350" s="18" t="str">
        <f t="shared" si="1166"/>
        <v/>
      </c>
    </row>
    <row r="18351" spans="5:8" x14ac:dyDescent="0.25">
      <c r="E18351" s="18" t="str">
        <f t="shared" si="1163"/>
        <v/>
      </c>
      <c r="F18351" s="18" t="str">
        <f t="shared" si="1164"/>
        <v/>
      </c>
      <c r="G18351" s="18" t="str">
        <f t="shared" si="1165"/>
        <v/>
      </c>
      <c r="H18351" s="18" t="str">
        <f t="shared" si="1166"/>
        <v/>
      </c>
    </row>
    <row r="18352" spans="5:8" x14ac:dyDescent="0.25">
      <c r="E18352" s="18" t="str">
        <f t="shared" si="1163"/>
        <v/>
      </c>
      <c r="F18352" s="18" t="str">
        <f t="shared" si="1164"/>
        <v/>
      </c>
      <c r="G18352" s="18" t="str">
        <f t="shared" si="1165"/>
        <v/>
      </c>
      <c r="H18352" s="18" t="str">
        <f t="shared" si="1166"/>
        <v/>
      </c>
    </row>
    <row r="18353" spans="5:8" x14ac:dyDescent="0.25">
      <c r="E18353" s="18" t="str">
        <f t="shared" si="1163"/>
        <v/>
      </c>
      <c r="F18353" s="18" t="str">
        <f t="shared" si="1164"/>
        <v/>
      </c>
      <c r="G18353" s="18" t="str">
        <f t="shared" si="1165"/>
        <v/>
      </c>
      <c r="H18353" s="18" t="str">
        <f t="shared" si="1166"/>
        <v/>
      </c>
    </row>
    <row r="18354" spans="5:8" x14ac:dyDescent="0.25">
      <c r="E18354" s="18" t="str">
        <f t="shared" si="1163"/>
        <v/>
      </c>
      <c r="F18354" s="18" t="str">
        <f t="shared" si="1164"/>
        <v/>
      </c>
      <c r="G18354" s="18" t="str">
        <f t="shared" si="1165"/>
        <v/>
      </c>
      <c r="H18354" s="18" t="str">
        <f t="shared" si="1166"/>
        <v/>
      </c>
    </row>
    <row r="18355" spans="5:8" x14ac:dyDescent="0.25">
      <c r="E18355" s="18" t="str">
        <f t="shared" si="1163"/>
        <v/>
      </c>
      <c r="F18355" s="18" t="str">
        <f t="shared" si="1164"/>
        <v/>
      </c>
      <c r="G18355" s="18" t="str">
        <f t="shared" si="1165"/>
        <v/>
      </c>
      <c r="H18355" s="18" t="str">
        <f t="shared" si="1166"/>
        <v/>
      </c>
    </row>
    <row r="18356" spans="5:8" x14ac:dyDescent="0.25">
      <c r="E18356" s="18" t="str">
        <f t="shared" si="1163"/>
        <v/>
      </c>
      <c r="F18356" s="18" t="str">
        <f t="shared" si="1164"/>
        <v/>
      </c>
      <c r="G18356" s="18" t="str">
        <f t="shared" si="1165"/>
        <v/>
      </c>
      <c r="H18356" s="18" t="str">
        <f t="shared" si="1166"/>
        <v/>
      </c>
    </row>
    <row r="18357" spans="5:8" x14ac:dyDescent="0.25">
      <c r="E18357" s="18" t="str">
        <f t="shared" si="1163"/>
        <v/>
      </c>
      <c r="F18357" s="18" t="str">
        <f t="shared" si="1164"/>
        <v/>
      </c>
      <c r="G18357" s="18" t="str">
        <f t="shared" si="1165"/>
        <v/>
      </c>
      <c r="H18357" s="18" t="str">
        <f t="shared" si="1166"/>
        <v/>
      </c>
    </row>
    <row r="18358" spans="5:8" x14ac:dyDescent="0.25">
      <c r="E18358" s="18" t="str">
        <f t="shared" si="1163"/>
        <v/>
      </c>
      <c r="F18358" s="18" t="str">
        <f t="shared" si="1164"/>
        <v/>
      </c>
      <c r="G18358" s="18" t="str">
        <f t="shared" si="1165"/>
        <v/>
      </c>
      <c r="H18358" s="18" t="str">
        <f t="shared" si="1166"/>
        <v/>
      </c>
    </row>
    <row r="18359" spans="5:8" x14ac:dyDescent="0.25">
      <c r="E18359" s="18" t="str">
        <f t="shared" si="1163"/>
        <v/>
      </c>
      <c r="F18359" s="18" t="str">
        <f t="shared" si="1164"/>
        <v/>
      </c>
      <c r="G18359" s="18" t="str">
        <f t="shared" si="1165"/>
        <v/>
      </c>
      <c r="H18359" s="18" t="str">
        <f t="shared" si="1166"/>
        <v/>
      </c>
    </row>
    <row r="18360" spans="5:8" x14ac:dyDescent="0.25">
      <c r="E18360" s="18" t="str">
        <f t="shared" si="1163"/>
        <v/>
      </c>
      <c r="F18360" s="18" t="str">
        <f t="shared" si="1164"/>
        <v/>
      </c>
      <c r="G18360" s="18" t="str">
        <f t="shared" si="1165"/>
        <v/>
      </c>
      <c r="H18360" s="18" t="str">
        <f t="shared" si="1166"/>
        <v/>
      </c>
    </row>
    <row r="18361" spans="5:8" x14ac:dyDescent="0.25">
      <c r="E18361" s="18" t="str">
        <f t="shared" si="1163"/>
        <v/>
      </c>
      <c r="F18361" s="18" t="str">
        <f t="shared" si="1164"/>
        <v/>
      </c>
      <c r="G18361" s="18" t="str">
        <f t="shared" si="1165"/>
        <v/>
      </c>
      <c r="H18361" s="18" t="str">
        <f t="shared" si="1166"/>
        <v/>
      </c>
    </row>
    <row r="18362" spans="5:8" x14ac:dyDescent="0.25">
      <c r="E18362" s="18" t="str">
        <f t="shared" si="1163"/>
        <v/>
      </c>
      <c r="F18362" s="18" t="str">
        <f t="shared" si="1164"/>
        <v/>
      </c>
      <c r="G18362" s="18" t="str">
        <f t="shared" si="1165"/>
        <v/>
      </c>
      <c r="H18362" s="18" t="str">
        <f t="shared" si="1166"/>
        <v/>
      </c>
    </row>
    <row r="18363" spans="5:8" x14ac:dyDescent="0.25">
      <c r="E18363" s="18" t="str">
        <f t="shared" si="1163"/>
        <v/>
      </c>
      <c r="F18363" s="18" t="str">
        <f t="shared" si="1164"/>
        <v/>
      </c>
      <c r="G18363" s="18" t="str">
        <f t="shared" si="1165"/>
        <v/>
      </c>
      <c r="H18363" s="18" t="str">
        <f t="shared" si="1166"/>
        <v/>
      </c>
    </row>
    <row r="18364" spans="5:8" x14ac:dyDescent="0.25">
      <c r="E18364" s="18" t="str">
        <f t="shared" si="1163"/>
        <v/>
      </c>
      <c r="F18364" s="18" t="str">
        <f t="shared" si="1164"/>
        <v/>
      </c>
      <c r="G18364" s="18" t="str">
        <f t="shared" si="1165"/>
        <v/>
      </c>
      <c r="H18364" s="18" t="str">
        <f t="shared" si="1166"/>
        <v/>
      </c>
    </row>
    <row r="18365" spans="5:8" x14ac:dyDescent="0.25">
      <c r="E18365" s="18" t="str">
        <f t="shared" si="1163"/>
        <v/>
      </c>
      <c r="F18365" s="18" t="str">
        <f t="shared" si="1164"/>
        <v/>
      </c>
      <c r="G18365" s="18" t="str">
        <f t="shared" si="1165"/>
        <v/>
      </c>
      <c r="H18365" s="18" t="str">
        <f t="shared" si="1166"/>
        <v/>
      </c>
    </row>
    <row r="18366" spans="5:8" x14ac:dyDescent="0.25">
      <c r="E18366" s="18" t="str">
        <f t="shared" si="1163"/>
        <v/>
      </c>
      <c r="F18366" s="18" t="str">
        <f t="shared" si="1164"/>
        <v/>
      </c>
      <c r="G18366" s="18" t="str">
        <f t="shared" si="1165"/>
        <v/>
      </c>
      <c r="H18366" s="18" t="str">
        <f t="shared" si="1166"/>
        <v/>
      </c>
    </row>
    <row r="18367" spans="5:8" x14ac:dyDescent="0.25">
      <c r="E18367" s="18" t="str">
        <f t="shared" si="1163"/>
        <v/>
      </c>
      <c r="F18367" s="18" t="str">
        <f t="shared" si="1164"/>
        <v/>
      </c>
      <c r="G18367" s="18" t="str">
        <f t="shared" si="1165"/>
        <v/>
      </c>
      <c r="H18367" s="18" t="str">
        <f t="shared" si="1166"/>
        <v/>
      </c>
    </row>
    <row r="18368" spans="5:8" x14ac:dyDescent="0.25">
      <c r="E18368" s="18" t="str">
        <f t="shared" si="1163"/>
        <v/>
      </c>
      <c r="F18368" s="18" t="str">
        <f t="shared" si="1164"/>
        <v/>
      </c>
      <c r="G18368" s="18" t="str">
        <f t="shared" si="1165"/>
        <v/>
      </c>
      <c r="H18368" s="18" t="str">
        <f t="shared" si="1166"/>
        <v/>
      </c>
    </row>
    <row r="18369" spans="5:8" x14ac:dyDescent="0.25">
      <c r="E18369" s="18" t="str">
        <f t="shared" si="1163"/>
        <v/>
      </c>
      <c r="F18369" s="18" t="str">
        <f t="shared" si="1164"/>
        <v/>
      </c>
      <c r="G18369" s="18" t="str">
        <f t="shared" si="1165"/>
        <v/>
      </c>
      <c r="H18369" s="18" t="str">
        <f t="shared" si="1166"/>
        <v/>
      </c>
    </row>
    <row r="18370" spans="5:8" x14ac:dyDescent="0.25">
      <c r="E18370" s="18" t="str">
        <f t="shared" si="1163"/>
        <v/>
      </c>
      <c r="F18370" s="18" t="str">
        <f t="shared" si="1164"/>
        <v/>
      </c>
      <c r="G18370" s="18" t="str">
        <f t="shared" si="1165"/>
        <v/>
      </c>
      <c r="H18370" s="18" t="str">
        <f t="shared" si="1166"/>
        <v/>
      </c>
    </row>
    <row r="18371" spans="5:8" x14ac:dyDescent="0.25">
      <c r="E18371" s="18" t="str">
        <f t="shared" si="1163"/>
        <v/>
      </c>
      <c r="F18371" s="18" t="str">
        <f t="shared" si="1164"/>
        <v/>
      </c>
      <c r="G18371" s="18" t="str">
        <f t="shared" si="1165"/>
        <v/>
      </c>
      <c r="H18371" s="18" t="str">
        <f t="shared" si="1166"/>
        <v/>
      </c>
    </row>
    <row r="18372" spans="5:8" x14ac:dyDescent="0.25">
      <c r="E18372" s="18" t="str">
        <f t="shared" si="1163"/>
        <v/>
      </c>
      <c r="F18372" s="18" t="str">
        <f t="shared" si="1164"/>
        <v/>
      </c>
      <c r="G18372" s="18" t="str">
        <f t="shared" si="1165"/>
        <v/>
      </c>
      <c r="H18372" s="18" t="str">
        <f t="shared" si="1166"/>
        <v/>
      </c>
    </row>
    <row r="18373" spans="5:8" x14ac:dyDescent="0.25">
      <c r="E18373" s="18" t="str">
        <f t="shared" si="1163"/>
        <v/>
      </c>
      <c r="F18373" s="18" t="str">
        <f t="shared" si="1164"/>
        <v/>
      </c>
      <c r="G18373" s="18" t="str">
        <f t="shared" si="1165"/>
        <v/>
      </c>
      <c r="H18373" s="18" t="str">
        <f t="shared" si="1166"/>
        <v/>
      </c>
    </row>
    <row r="18374" spans="5:8" x14ac:dyDescent="0.25">
      <c r="E18374" s="18" t="str">
        <f t="shared" ref="E18374:E18437" si="1167">IF($C18374="","",IFERROR(INDEX(ItemPriceCol,MATCH($C18374,ItemName,0)),""))</f>
        <v/>
      </c>
      <c r="F18374" s="18" t="str">
        <f t="shared" ref="F18374:F18437" si="1168">IF(OR($D18374="",$E18374=""),"",$D18374*$E18374)</f>
        <v/>
      </c>
      <c r="G18374" s="18" t="str">
        <f t="shared" ref="G18374:G18437" si="1169">IF($C18374="","",IFERROR(INDEX(ItemCostCol,MATCH($C18374,ItemName,0)),""))</f>
        <v/>
      </c>
      <c r="H18374" s="18" t="str">
        <f t="shared" ref="H18374:H18437" si="1170">IF(OR($F18374="",$G18374=""),"",$F18374-$D18374*$G18374)</f>
        <v/>
      </c>
    </row>
    <row r="18375" spans="5:8" x14ac:dyDescent="0.25">
      <c r="E18375" s="18" t="str">
        <f t="shared" si="1167"/>
        <v/>
      </c>
      <c r="F18375" s="18" t="str">
        <f t="shared" si="1168"/>
        <v/>
      </c>
      <c r="G18375" s="18" t="str">
        <f t="shared" si="1169"/>
        <v/>
      </c>
      <c r="H18375" s="18" t="str">
        <f t="shared" si="1170"/>
        <v/>
      </c>
    </row>
    <row r="18376" spans="5:8" x14ac:dyDescent="0.25">
      <c r="E18376" s="18" t="str">
        <f t="shared" si="1167"/>
        <v/>
      </c>
      <c r="F18376" s="18" t="str">
        <f t="shared" si="1168"/>
        <v/>
      </c>
      <c r="G18376" s="18" t="str">
        <f t="shared" si="1169"/>
        <v/>
      </c>
      <c r="H18376" s="18" t="str">
        <f t="shared" si="1170"/>
        <v/>
      </c>
    </row>
    <row r="18377" spans="5:8" x14ac:dyDescent="0.25">
      <c r="E18377" s="18" t="str">
        <f t="shared" si="1167"/>
        <v/>
      </c>
      <c r="F18377" s="18" t="str">
        <f t="shared" si="1168"/>
        <v/>
      </c>
      <c r="G18377" s="18" t="str">
        <f t="shared" si="1169"/>
        <v/>
      </c>
      <c r="H18377" s="18" t="str">
        <f t="shared" si="1170"/>
        <v/>
      </c>
    </row>
    <row r="18378" spans="5:8" x14ac:dyDescent="0.25">
      <c r="E18378" s="18" t="str">
        <f t="shared" si="1167"/>
        <v/>
      </c>
      <c r="F18378" s="18" t="str">
        <f t="shared" si="1168"/>
        <v/>
      </c>
      <c r="G18378" s="18" t="str">
        <f t="shared" si="1169"/>
        <v/>
      </c>
      <c r="H18378" s="18" t="str">
        <f t="shared" si="1170"/>
        <v/>
      </c>
    </row>
    <row r="18379" spans="5:8" x14ac:dyDescent="0.25">
      <c r="E18379" s="18" t="str">
        <f t="shared" si="1167"/>
        <v/>
      </c>
      <c r="F18379" s="18" t="str">
        <f t="shared" si="1168"/>
        <v/>
      </c>
      <c r="G18379" s="18" t="str">
        <f t="shared" si="1169"/>
        <v/>
      </c>
      <c r="H18379" s="18" t="str">
        <f t="shared" si="1170"/>
        <v/>
      </c>
    </row>
    <row r="18380" spans="5:8" x14ac:dyDescent="0.25">
      <c r="E18380" s="18" t="str">
        <f t="shared" si="1167"/>
        <v/>
      </c>
      <c r="F18380" s="18" t="str">
        <f t="shared" si="1168"/>
        <v/>
      </c>
      <c r="G18380" s="18" t="str">
        <f t="shared" si="1169"/>
        <v/>
      </c>
      <c r="H18380" s="18" t="str">
        <f t="shared" si="1170"/>
        <v/>
      </c>
    </row>
    <row r="18381" spans="5:8" x14ac:dyDescent="0.25">
      <c r="E18381" s="18" t="str">
        <f t="shared" si="1167"/>
        <v/>
      </c>
      <c r="F18381" s="18" t="str">
        <f t="shared" si="1168"/>
        <v/>
      </c>
      <c r="G18381" s="18" t="str">
        <f t="shared" si="1169"/>
        <v/>
      </c>
      <c r="H18381" s="18" t="str">
        <f t="shared" si="1170"/>
        <v/>
      </c>
    </row>
    <row r="18382" spans="5:8" x14ac:dyDescent="0.25">
      <c r="E18382" s="18" t="str">
        <f t="shared" si="1167"/>
        <v/>
      </c>
      <c r="F18382" s="18" t="str">
        <f t="shared" si="1168"/>
        <v/>
      </c>
      <c r="G18382" s="18" t="str">
        <f t="shared" si="1169"/>
        <v/>
      </c>
      <c r="H18382" s="18" t="str">
        <f t="shared" si="1170"/>
        <v/>
      </c>
    </row>
    <row r="18383" spans="5:8" x14ac:dyDescent="0.25">
      <c r="E18383" s="18" t="str">
        <f t="shared" si="1167"/>
        <v/>
      </c>
      <c r="F18383" s="18" t="str">
        <f t="shared" si="1168"/>
        <v/>
      </c>
      <c r="G18383" s="18" t="str">
        <f t="shared" si="1169"/>
        <v/>
      </c>
      <c r="H18383" s="18" t="str">
        <f t="shared" si="1170"/>
        <v/>
      </c>
    </row>
    <row r="18384" spans="5:8" x14ac:dyDescent="0.25">
      <c r="E18384" s="18" t="str">
        <f t="shared" si="1167"/>
        <v/>
      </c>
      <c r="F18384" s="18" t="str">
        <f t="shared" si="1168"/>
        <v/>
      </c>
      <c r="G18384" s="18" t="str">
        <f t="shared" si="1169"/>
        <v/>
      </c>
      <c r="H18384" s="18" t="str">
        <f t="shared" si="1170"/>
        <v/>
      </c>
    </row>
    <row r="18385" spans="5:8" x14ac:dyDescent="0.25">
      <c r="E18385" s="18" t="str">
        <f t="shared" si="1167"/>
        <v/>
      </c>
      <c r="F18385" s="18" t="str">
        <f t="shared" si="1168"/>
        <v/>
      </c>
      <c r="G18385" s="18" t="str">
        <f t="shared" si="1169"/>
        <v/>
      </c>
      <c r="H18385" s="18" t="str">
        <f t="shared" si="1170"/>
        <v/>
      </c>
    </row>
    <row r="18386" spans="5:8" x14ac:dyDescent="0.25">
      <c r="E18386" s="18" t="str">
        <f t="shared" si="1167"/>
        <v/>
      </c>
      <c r="F18386" s="18" t="str">
        <f t="shared" si="1168"/>
        <v/>
      </c>
      <c r="G18386" s="18" t="str">
        <f t="shared" si="1169"/>
        <v/>
      </c>
      <c r="H18386" s="18" t="str">
        <f t="shared" si="1170"/>
        <v/>
      </c>
    </row>
    <row r="18387" spans="5:8" x14ac:dyDescent="0.25">
      <c r="E18387" s="18" t="str">
        <f t="shared" si="1167"/>
        <v/>
      </c>
      <c r="F18387" s="18" t="str">
        <f t="shared" si="1168"/>
        <v/>
      </c>
      <c r="G18387" s="18" t="str">
        <f t="shared" si="1169"/>
        <v/>
      </c>
      <c r="H18387" s="18" t="str">
        <f t="shared" si="1170"/>
        <v/>
      </c>
    </row>
    <row r="18388" spans="5:8" x14ac:dyDescent="0.25">
      <c r="E18388" s="18" t="str">
        <f t="shared" si="1167"/>
        <v/>
      </c>
      <c r="F18388" s="18" t="str">
        <f t="shared" si="1168"/>
        <v/>
      </c>
      <c r="G18388" s="18" t="str">
        <f t="shared" si="1169"/>
        <v/>
      </c>
      <c r="H18388" s="18" t="str">
        <f t="shared" si="1170"/>
        <v/>
      </c>
    </row>
    <row r="18389" spans="5:8" x14ac:dyDescent="0.25">
      <c r="E18389" s="18" t="str">
        <f t="shared" si="1167"/>
        <v/>
      </c>
      <c r="F18389" s="18" t="str">
        <f t="shared" si="1168"/>
        <v/>
      </c>
      <c r="G18389" s="18" t="str">
        <f t="shared" si="1169"/>
        <v/>
      </c>
      <c r="H18389" s="18" t="str">
        <f t="shared" si="1170"/>
        <v/>
      </c>
    </row>
    <row r="18390" spans="5:8" x14ac:dyDescent="0.25">
      <c r="E18390" s="18" t="str">
        <f t="shared" si="1167"/>
        <v/>
      </c>
      <c r="F18390" s="18" t="str">
        <f t="shared" si="1168"/>
        <v/>
      </c>
      <c r="G18390" s="18" t="str">
        <f t="shared" si="1169"/>
        <v/>
      </c>
      <c r="H18390" s="18" t="str">
        <f t="shared" si="1170"/>
        <v/>
      </c>
    </row>
    <row r="18391" spans="5:8" x14ac:dyDescent="0.25">
      <c r="E18391" s="18" t="str">
        <f t="shared" si="1167"/>
        <v/>
      </c>
      <c r="F18391" s="18" t="str">
        <f t="shared" si="1168"/>
        <v/>
      </c>
      <c r="G18391" s="18" t="str">
        <f t="shared" si="1169"/>
        <v/>
      </c>
      <c r="H18391" s="18" t="str">
        <f t="shared" si="1170"/>
        <v/>
      </c>
    </row>
    <row r="18392" spans="5:8" x14ac:dyDescent="0.25">
      <c r="E18392" s="18" t="str">
        <f t="shared" si="1167"/>
        <v/>
      </c>
      <c r="F18392" s="18" t="str">
        <f t="shared" si="1168"/>
        <v/>
      </c>
      <c r="G18392" s="18" t="str">
        <f t="shared" si="1169"/>
        <v/>
      </c>
      <c r="H18392" s="18" t="str">
        <f t="shared" si="1170"/>
        <v/>
      </c>
    </row>
    <row r="18393" spans="5:8" x14ac:dyDescent="0.25">
      <c r="E18393" s="18" t="str">
        <f t="shared" si="1167"/>
        <v/>
      </c>
      <c r="F18393" s="18" t="str">
        <f t="shared" si="1168"/>
        <v/>
      </c>
      <c r="G18393" s="18" t="str">
        <f t="shared" si="1169"/>
        <v/>
      </c>
      <c r="H18393" s="18" t="str">
        <f t="shared" si="1170"/>
        <v/>
      </c>
    </row>
    <row r="18394" spans="5:8" x14ac:dyDescent="0.25">
      <c r="E18394" s="18" t="str">
        <f t="shared" si="1167"/>
        <v/>
      </c>
      <c r="F18394" s="18" t="str">
        <f t="shared" si="1168"/>
        <v/>
      </c>
      <c r="G18394" s="18" t="str">
        <f t="shared" si="1169"/>
        <v/>
      </c>
      <c r="H18394" s="18" t="str">
        <f t="shared" si="1170"/>
        <v/>
      </c>
    </row>
    <row r="18395" spans="5:8" x14ac:dyDescent="0.25">
      <c r="E18395" s="18" t="str">
        <f t="shared" si="1167"/>
        <v/>
      </c>
      <c r="F18395" s="18" t="str">
        <f t="shared" si="1168"/>
        <v/>
      </c>
      <c r="G18395" s="18" t="str">
        <f t="shared" si="1169"/>
        <v/>
      </c>
      <c r="H18395" s="18" t="str">
        <f t="shared" si="1170"/>
        <v/>
      </c>
    </row>
    <row r="18396" spans="5:8" x14ac:dyDescent="0.25">
      <c r="E18396" s="18" t="str">
        <f t="shared" si="1167"/>
        <v/>
      </c>
      <c r="F18396" s="18" t="str">
        <f t="shared" si="1168"/>
        <v/>
      </c>
      <c r="G18396" s="18" t="str">
        <f t="shared" si="1169"/>
        <v/>
      </c>
      <c r="H18396" s="18" t="str">
        <f t="shared" si="1170"/>
        <v/>
      </c>
    </row>
    <row r="18397" spans="5:8" x14ac:dyDescent="0.25">
      <c r="E18397" s="18" t="str">
        <f t="shared" si="1167"/>
        <v/>
      </c>
      <c r="F18397" s="18" t="str">
        <f t="shared" si="1168"/>
        <v/>
      </c>
      <c r="G18397" s="18" t="str">
        <f t="shared" si="1169"/>
        <v/>
      </c>
      <c r="H18397" s="18" t="str">
        <f t="shared" si="1170"/>
        <v/>
      </c>
    </row>
    <row r="18398" spans="5:8" x14ac:dyDescent="0.25">
      <c r="E18398" s="18" t="str">
        <f t="shared" si="1167"/>
        <v/>
      </c>
      <c r="F18398" s="18" t="str">
        <f t="shared" si="1168"/>
        <v/>
      </c>
      <c r="G18398" s="18" t="str">
        <f t="shared" si="1169"/>
        <v/>
      </c>
      <c r="H18398" s="18" t="str">
        <f t="shared" si="1170"/>
        <v/>
      </c>
    </row>
    <row r="18399" spans="5:8" x14ac:dyDescent="0.25">
      <c r="E18399" s="18" t="str">
        <f t="shared" si="1167"/>
        <v/>
      </c>
      <c r="F18399" s="18" t="str">
        <f t="shared" si="1168"/>
        <v/>
      </c>
      <c r="G18399" s="18" t="str">
        <f t="shared" si="1169"/>
        <v/>
      </c>
      <c r="H18399" s="18" t="str">
        <f t="shared" si="1170"/>
        <v/>
      </c>
    </row>
    <row r="18400" spans="5:8" x14ac:dyDescent="0.25">
      <c r="E18400" s="18" t="str">
        <f t="shared" si="1167"/>
        <v/>
      </c>
      <c r="F18400" s="18" t="str">
        <f t="shared" si="1168"/>
        <v/>
      </c>
      <c r="G18400" s="18" t="str">
        <f t="shared" si="1169"/>
        <v/>
      </c>
      <c r="H18400" s="18" t="str">
        <f t="shared" si="1170"/>
        <v/>
      </c>
    </row>
    <row r="18401" spans="5:8" x14ac:dyDescent="0.25">
      <c r="E18401" s="18" t="str">
        <f t="shared" si="1167"/>
        <v/>
      </c>
      <c r="F18401" s="18" t="str">
        <f t="shared" si="1168"/>
        <v/>
      </c>
      <c r="G18401" s="18" t="str">
        <f t="shared" si="1169"/>
        <v/>
      </c>
      <c r="H18401" s="18" t="str">
        <f t="shared" si="1170"/>
        <v/>
      </c>
    </row>
    <row r="18402" spans="5:8" x14ac:dyDescent="0.25">
      <c r="E18402" s="18" t="str">
        <f t="shared" si="1167"/>
        <v/>
      </c>
      <c r="F18402" s="18" t="str">
        <f t="shared" si="1168"/>
        <v/>
      </c>
      <c r="G18402" s="18" t="str">
        <f t="shared" si="1169"/>
        <v/>
      </c>
      <c r="H18402" s="18" t="str">
        <f t="shared" si="1170"/>
        <v/>
      </c>
    </row>
    <row r="18403" spans="5:8" x14ac:dyDescent="0.25">
      <c r="E18403" s="18" t="str">
        <f t="shared" si="1167"/>
        <v/>
      </c>
      <c r="F18403" s="18" t="str">
        <f t="shared" si="1168"/>
        <v/>
      </c>
      <c r="G18403" s="18" t="str">
        <f t="shared" si="1169"/>
        <v/>
      </c>
      <c r="H18403" s="18" t="str">
        <f t="shared" si="1170"/>
        <v/>
      </c>
    </row>
    <row r="18404" spans="5:8" x14ac:dyDescent="0.25">
      <c r="E18404" s="18" t="str">
        <f t="shared" si="1167"/>
        <v/>
      </c>
      <c r="F18404" s="18" t="str">
        <f t="shared" si="1168"/>
        <v/>
      </c>
      <c r="G18404" s="18" t="str">
        <f t="shared" si="1169"/>
        <v/>
      </c>
      <c r="H18404" s="18" t="str">
        <f t="shared" si="1170"/>
        <v/>
      </c>
    </row>
    <row r="18405" spans="5:8" x14ac:dyDescent="0.25">
      <c r="E18405" s="18" t="str">
        <f t="shared" si="1167"/>
        <v/>
      </c>
      <c r="F18405" s="18" t="str">
        <f t="shared" si="1168"/>
        <v/>
      </c>
      <c r="G18405" s="18" t="str">
        <f t="shared" si="1169"/>
        <v/>
      </c>
      <c r="H18405" s="18" t="str">
        <f t="shared" si="1170"/>
        <v/>
      </c>
    </row>
    <row r="18406" spans="5:8" x14ac:dyDescent="0.25">
      <c r="E18406" s="18" t="str">
        <f t="shared" si="1167"/>
        <v/>
      </c>
      <c r="F18406" s="18" t="str">
        <f t="shared" si="1168"/>
        <v/>
      </c>
      <c r="G18406" s="18" t="str">
        <f t="shared" si="1169"/>
        <v/>
      </c>
      <c r="H18406" s="18" t="str">
        <f t="shared" si="1170"/>
        <v/>
      </c>
    </row>
    <row r="18407" spans="5:8" x14ac:dyDescent="0.25">
      <c r="E18407" s="18" t="str">
        <f t="shared" si="1167"/>
        <v/>
      </c>
      <c r="F18407" s="18" t="str">
        <f t="shared" si="1168"/>
        <v/>
      </c>
      <c r="G18407" s="18" t="str">
        <f t="shared" si="1169"/>
        <v/>
      </c>
      <c r="H18407" s="18" t="str">
        <f t="shared" si="1170"/>
        <v/>
      </c>
    </row>
    <row r="18408" spans="5:8" x14ac:dyDescent="0.25">
      <c r="E18408" s="18" t="str">
        <f t="shared" si="1167"/>
        <v/>
      </c>
      <c r="F18408" s="18" t="str">
        <f t="shared" si="1168"/>
        <v/>
      </c>
      <c r="G18408" s="18" t="str">
        <f t="shared" si="1169"/>
        <v/>
      </c>
      <c r="H18408" s="18" t="str">
        <f t="shared" si="1170"/>
        <v/>
      </c>
    </row>
    <row r="18409" spans="5:8" x14ac:dyDescent="0.25">
      <c r="E18409" s="18" t="str">
        <f t="shared" si="1167"/>
        <v/>
      </c>
      <c r="F18409" s="18" t="str">
        <f t="shared" si="1168"/>
        <v/>
      </c>
      <c r="G18409" s="18" t="str">
        <f t="shared" si="1169"/>
        <v/>
      </c>
      <c r="H18409" s="18" t="str">
        <f t="shared" si="1170"/>
        <v/>
      </c>
    </row>
    <row r="18410" spans="5:8" x14ac:dyDescent="0.25">
      <c r="E18410" s="18" t="str">
        <f t="shared" si="1167"/>
        <v/>
      </c>
      <c r="F18410" s="18" t="str">
        <f t="shared" si="1168"/>
        <v/>
      </c>
      <c r="G18410" s="18" t="str">
        <f t="shared" si="1169"/>
        <v/>
      </c>
      <c r="H18410" s="18" t="str">
        <f t="shared" si="1170"/>
        <v/>
      </c>
    </row>
    <row r="18411" spans="5:8" x14ac:dyDescent="0.25">
      <c r="E18411" s="18" t="str">
        <f t="shared" si="1167"/>
        <v/>
      </c>
      <c r="F18411" s="18" t="str">
        <f t="shared" si="1168"/>
        <v/>
      </c>
      <c r="G18411" s="18" t="str">
        <f t="shared" si="1169"/>
        <v/>
      </c>
      <c r="H18411" s="18" t="str">
        <f t="shared" si="1170"/>
        <v/>
      </c>
    </row>
    <row r="18412" spans="5:8" x14ac:dyDescent="0.25">
      <c r="E18412" s="18" t="str">
        <f t="shared" si="1167"/>
        <v/>
      </c>
      <c r="F18412" s="18" t="str">
        <f t="shared" si="1168"/>
        <v/>
      </c>
      <c r="G18412" s="18" t="str">
        <f t="shared" si="1169"/>
        <v/>
      </c>
      <c r="H18412" s="18" t="str">
        <f t="shared" si="1170"/>
        <v/>
      </c>
    </row>
    <row r="18413" spans="5:8" x14ac:dyDescent="0.25">
      <c r="E18413" s="18" t="str">
        <f t="shared" si="1167"/>
        <v/>
      </c>
      <c r="F18413" s="18" t="str">
        <f t="shared" si="1168"/>
        <v/>
      </c>
      <c r="G18413" s="18" t="str">
        <f t="shared" si="1169"/>
        <v/>
      </c>
      <c r="H18413" s="18" t="str">
        <f t="shared" si="1170"/>
        <v/>
      </c>
    </row>
    <row r="18414" spans="5:8" x14ac:dyDescent="0.25">
      <c r="E18414" s="18" t="str">
        <f t="shared" si="1167"/>
        <v/>
      </c>
      <c r="F18414" s="18" t="str">
        <f t="shared" si="1168"/>
        <v/>
      </c>
      <c r="G18414" s="18" t="str">
        <f t="shared" si="1169"/>
        <v/>
      </c>
      <c r="H18414" s="18" t="str">
        <f t="shared" si="1170"/>
        <v/>
      </c>
    </row>
    <row r="18415" spans="5:8" x14ac:dyDescent="0.25">
      <c r="E18415" s="18" t="str">
        <f t="shared" si="1167"/>
        <v/>
      </c>
      <c r="F18415" s="18" t="str">
        <f t="shared" si="1168"/>
        <v/>
      </c>
      <c r="G18415" s="18" t="str">
        <f t="shared" si="1169"/>
        <v/>
      </c>
      <c r="H18415" s="18" t="str">
        <f t="shared" si="1170"/>
        <v/>
      </c>
    </row>
    <row r="18416" spans="5:8" x14ac:dyDescent="0.25">
      <c r="E18416" s="18" t="str">
        <f t="shared" si="1167"/>
        <v/>
      </c>
      <c r="F18416" s="18" t="str">
        <f t="shared" si="1168"/>
        <v/>
      </c>
      <c r="G18416" s="18" t="str">
        <f t="shared" si="1169"/>
        <v/>
      </c>
      <c r="H18416" s="18" t="str">
        <f t="shared" si="1170"/>
        <v/>
      </c>
    </row>
    <row r="18417" spans="5:8" x14ac:dyDescent="0.25">
      <c r="E18417" s="18" t="str">
        <f t="shared" si="1167"/>
        <v/>
      </c>
      <c r="F18417" s="18" t="str">
        <f t="shared" si="1168"/>
        <v/>
      </c>
      <c r="G18417" s="18" t="str">
        <f t="shared" si="1169"/>
        <v/>
      </c>
      <c r="H18417" s="18" t="str">
        <f t="shared" si="1170"/>
        <v/>
      </c>
    </row>
    <row r="18418" spans="5:8" x14ac:dyDescent="0.25">
      <c r="E18418" s="18" t="str">
        <f t="shared" si="1167"/>
        <v/>
      </c>
      <c r="F18418" s="18" t="str">
        <f t="shared" si="1168"/>
        <v/>
      </c>
      <c r="G18418" s="18" t="str">
        <f t="shared" si="1169"/>
        <v/>
      </c>
      <c r="H18418" s="18" t="str">
        <f t="shared" si="1170"/>
        <v/>
      </c>
    </row>
    <row r="18419" spans="5:8" x14ac:dyDescent="0.25">
      <c r="E18419" s="18" t="str">
        <f t="shared" si="1167"/>
        <v/>
      </c>
      <c r="F18419" s="18" t="str">
        <f t="shared" si="1168"/>
        <v/>
      </c>
      <c r="G18419" s="18" t="str">
        <f t="shared" si="1169"/>
        <v/>
      </c>
      <c r="H18419" s="18" t="str">
        <f t="shared" si="1170"/>
        <v/>
      </c>
    </row>
    <row r="18420" spans="5:8" x14ac:dyDescent="0.25">
      <c r="E18420" s="18" t="str">
        <f t="shared" si="1167"/>
        <v/>
      </c>
      <c r="F18420" s="18" t="str">
        <f t="shared" si="1168"/>
        <v/>
      </c>
      <c r="G18420" s="18" t="str">
        <f t="shared" si="1169"/>
        <v/>
      </c>
      <c r="H18420" s="18" t="str">
        <f t="shared" si="1170"/>
        <v/>
      </c>
    </row>
    <row r="18421" spans="5:8" x14ac:dyDescent="0.25">
      <c r="E18421" s="18" t="str">
        <f t="shared" si="1167"/>
        <v/>
      </c>
      <c r="F18421" s="18" t="str">
        <f t="shared" si="1168"/>
        <v/>
      </c>
      <c r="G18421" s="18" t="str">
        <f t="shared" si="1169"/>
        <v/>
      </c>
      <c r="H18421" s="18" t="str">
        <f t="shared" si="1170"/>
        <v/>
      </c>
    </row>
    <row r="18422" spans="5:8" x14ac:dyDescent="0.25">
      <c r="E18422" s="18" t="str">
        <f t="shared" si="1167"/>
        <v/>
      </c>
      <c r="F18422" s="18" t="str">
        <f t="shared" si="1168"/>
        <v/>
      </c>
      <c r="G18422" s="18" t="str">
        <f t="shared" si="1169"/>
        <v/>
      </c>
      <c r="H18422" s="18" t="str">
        <f t="shared" si="1170"/>
        <v/>
      </c>
    </row>
    <row r="18423" spans="5:8" x14ac:dyDescent="0.25">
      <c r="E18423" s="18" t="str">
        <f t="shared" si="1167"/>
        <v/>
      </c>
      <c r="F18423" s="18" t="str">
        <f t="shared" si="1168"/>
        <v/>
      </c>
      <c r="G18423" s="18" t="str">
        <f t="shared" si="1169"/>
        <v/>
      </c>
      <c r="H18423" s="18" t="str">
        <f t="shared" si="1170"/>
        <v/>
      </c>
    </row>
    <row r="18424" spans="5:8" x14ac:dyDescent="0.25">
      <c r="E18424" s="18" t="str">
        <f t="shared" si="1167"/>
        <v/>
      </c>
      <c r="F18424" s="18" t="str">
        <f t="shared" si="1168"/>
        <v/>
      </c>
      <c r="G18424" s="18" t="str">
        <f t="shared" si="1169"/>
        <v/>
      </c>
      <c r="H18424" s="18" t="str">
        <f t="shared" si="1170"/>
        <v/>
      </c>
    </row>
    <row r="18425" spans="5:8" x14ac:dyDescent="0.25">
      <c r="E18425" s="18" t="str">
        <f t="shared" si="1167"/>
        <v/>
      </c>
      <c r="F18425" s="18" t="str">
        <f t="shared" si="1168"/>
        <v/>
      </c>
      <c r="G18425" s="18" t="str">
        <f t="shared" si="1169"/>
        <v/>
      </c>
      <c r="H18425" s="18" t="str">
        <f t="shared" si="1170"/>
        <v/>
      </c>
    </row>
    <row r="18426" spans="5:8" x14ac:dyDescent="0.25">
      <c r="E18426" s="18" t="str">
        <f t="shared" si="1167"/>
        <v/>
      </c>
      <c r="F18426" s="18" t="str">
        <f t="shared" si="1168"/>
        <v/>
      </c>
      <c r="G18426" s="18" t="str">
        <f t="shared" si="1169"/>
        <v/>
      </c>
      <c r="H18426" s="18" t="str">
        <f t="shared" si="1170"/>
        <v/>
      </c>
    </row>
    <row r="18427" spans="5:8" x14ac:dyDescent="0.25">
      <c r="E18427" s="18" t="str">
        <f t="shared" si="1167"/>
        <v/>
      </c>
      <c r="F18427" s="18" t="str">
        <f t="shared" si="1168"/>
        <v/>
      </c>
      <c r="G18427" s="18" t="str">
        <f t="shared" si="1169"/>
        <v/>
      </c>
      <c r="H18427" s="18" t="str">
        <f t="shared" si="1170"/>
        <v/>
      </c>
    </row>
    <row r="18428" spans="5:8" x14ac:dyDescent="0.25">
      <c r="E18428" s="18" t="str">
        <f t="shared" si="1167"/>
        <v/>
      </c>
      <c r="F18428" s="18" t="str">
        <f t="shared" si="1168"/>
        <v/>
      </c>
      <c r="G18428" s="18" t="str">
        <f t="shared" si="1169"/>
        <v/>
      </c>
      <c r="H18428" s="18" t="str">
        <f t="shared" si="1170"/>
        <v/>
      </c>
    </row>
    <row r="18429" spans="5:8" x14ac:dyDescent="0.25">
      <c r="E18429" s="18" t="str">
        <f t="shared" si="1167"/>
        <v/>
      </c>
      <c r="F18429" s="18" t="str">
        <f t="shared" si="1168"/>
        <v/>
      </c>
      <c r="G18429" s="18" t="str">
        <f t="shared" si="1169"/>
        <v/>
      </c>
      <c r="H18429" s="18" t="str">
        <f t="shared" si="1170"/>
        <v/>
      </c>
    </row>
    <row r="18430" spans="5:8" x14ac:dyDescent="0.25">
      <c r="E18430" s="18" t="str">
        <f t="shared" si="1167"/>
        <v/>
      </c>
      <c r="F18430" s="18" t="str">
        <f t="shared" si="1168"/>
        <v/>
      </c>
      <c r="G18430" s="18" t="str">
        <f t="shared" si="1169"/>
        <v/>
      </c>
      <c r="H18430" s="18" t="str">
        <f t="shared" si="1170"/>
        <v/>
      </c>
    </row>
    <row r="18431" spans="5:8" x14ac:dyDescent="0.25">
      <c r="E18431" s="18" t="str">
        <f t="shared" si="1167"/>
        <v/>
      </c>
      <c r="F18431" s="18" t="str">
        <f t="shared" si="1168"/>
        <v/>
      </c>
      <c r="G18431" s="18" t="str">
        <f t="shared" si="1169"/>
        <v/>
      </c>
      <c r="H18431" s="18" t="str">
        <f t="shared" si="1170"/>
        <v/>
      </c>
    </row>
    <row r="18432" spans="5:8" x14ac:dyDescent="0.25">
      <c r="E18432" s="18" t="str">
        <f t="shared" si="1167"/>
        <v/>
      </c>
      <c r="F18432" s="18" t="str">
        <f t="shared" si="1168"/>
        <v/>
      </c>
      <c r="G18432" s="18" t="str">
        <f t="shared" si="1169"/>
        <v/>
      </c>
      <c r="H18432" s="18" t="str">
        <f t="shared" si="1170"/>
        <v/>
      </c>
    </row>
    <row r="18433" spans="5:8" x14ac:dyDescent="0.25">
      <c r="E18433" s="18" t="str">
        <f t="shared" si="1167"/>
        <v/>
      </c>
      <c r="F18433" s="18" t="str">
        <f t="shared" si="1168"/>
        <v/>
      </c>
      <c r="G18433" s="18" t="str">
        <f t="shared" si="1169"/>
        <v/>
      </c>
      <c r="H18433" s="18" t="str">
        <f t="shared" si="1170"/>
        <v/>
      </c>
    </row>
    <row r="18434" spans="5:8" x14ac:dyDescent="0.25">
      <c r="E18434" s="18" t="str">
        <f t="shared" si="1167"/>
        <v/>
      </c>
      <c r="F18434" s="18" t="str">
        <f t="shared" si="1168"/>
        <v/>
      </c>
      <c r="G18434" s="18" t="str">
        <f t="shared" si="1169"/>
        <v/>
      </c>
      <c r="H18434" s="18" t="str">
        <f t="shared" si="1170"/>
        <v/>
      </c>
    </row>
    <row r="18435" spans="5:8" x14ac:dyDescent="0.25">
      <c r="E18435" s="18" t="str">
        <f t="shared" si="1167"/>
        <v/>
      </c>
      <c r="F18435" s="18" t="str">
        <f t="shared" si="1168"/>
        <v/>
      </c>
      <c r="G18435" s="18" t="str">
        <f t="shared" si="1169"/>
        <v/>
      </c>
      <c r="H18435" s="18" t="str">
        <f t="shared" si="1170"/>
        <v/>
      </c>
    </row>
    <row r="18436" spans="5:8" x14ac:dyDescent="0.25">
      <c r="E18436" s="18" t="str">
        <f t="shared" si="1167"/>
        <v/>
      </c>
      <c r="F18436" s="18" t="str">
        <f t="shared" si="1168"/>
        <v/>
      </c>
      <c r="G18436" s="18" t="str">
        <f t="shared" si="1169"/>
        <v/>
      </c>
      <c r="H18436" s="18" t="str">
        <f t="shared" si="1170"/>
        <v/>
      </c>
    </row>
    <row r="18437" spans="5:8" x14ac:dyDescent="0.25">
      <c r="E18437" s="18" t="str">
        <f t="shared" si="1167"/>
        <v/>
      </c>
      <c r="F18437" s="18" t="str">
        <f t="shared" si="1168"/>
        <v/>
      </c>
      <c r="G18437" s="18" t="str">
        <f t="shared" si="1169"/>
        <v/>
      </c>
      <c r="H18437" s="18" t="str">
        <f t="shared" si="1170"/>
        <v/>
      </c>
    </row>
    <row r="18438" spans="5:8" x14ac:dyDescent="0.25">
      <c r="E18438" s="18" t="str">
        <f t="shared" ref="E18438:E18501" si="1171">IF($C18438="","",IFERROR(INDEX(ItemPriceCol,MATCH($C18438,ItemName,0)),""))</f>
        <v/>
      </c>
      <c r="F18438" s="18" t="str">
        <f t="shared" ref="F18438:F18501" si="1172">IF(OR($D18438="",$E18438=""),"",$D18438*$E18438)</f>
        <v/>
      </c>
      <c r="G18438" s="18" t="str">
        <f t="shared" ref="G18438:G18501" si="1173">IF($C18438="","",IFERROR(INDEX(ItemCostCol,MATCH($C18438,ItemName,0)),""))</f>
        <v/>
      </c>
      <c r="H18438" s="18" t="str">
        <f t="shared" ref="H18438:H18501" si="1174">IF(OR($F18438="",$G18438=""),"",$F18438-$D18438*$G18438)</f>
        <v/>
      </c>
    </row>
    <row r="18439" spans="5:8" x14ac:dyDescent="0.25">
      <c r="E18439" s="18" t="str">
        <f t="shared" si="1171"/>
        <v/>
      </c>
      <c r="F18439" s="18" t="str">
        <f t="shared" si="1172"/>
        <v/>
      </c>
      <c r="G18439" s="18" t="str">
        <f t="shared" si="1173"/>
        <v/>
      </c>
      <c r="H18439" s="18" t="str">
        <f t="shared" si="1174"/>
        <v/>
      </c>
    </row>
    <row r="18440" spans="5:8" x14ac:dyDescent="0.25">
      <c r="E18440" s="18" t="str">
        <f t="shared" si="1171"/>
        <v/>
      </c>
      <c r="F18440" s="18" t="str">
        <f t="shared" si="1172"/>
        <v/>
      </c>
      <c r="G18440" s="18" t="str">
        <f t="shared" si="1173"/>
        <v/>
      </c>
      <c r="H18440" s="18" t="str">
        <f t="shared" si="1174"/>
        <v/>
      </c>
    </row>
    <row r="18441" spans="5:8" x14ac:dyDescent="0.25">
      <c r="E18441" s="18" t="str">
        <f t="shared" si="1171"/>
        <v/>
      </c>
      <c r="F18441" s="18" t="str">
        <f t="shared" si="1172"/>
        <v/>
      </c>
      <c r="G18441" s="18" t="str">
        <f t="shared" si="1173"/>
        <v/>
      </c>
      <c r="H18441" s="18" t="str">
        <f t="shared" si="1174"/>
        <v/>
      </c>
    </row>
    <row r="18442" spans="5:8" x14ac:dyDescent="0.25">
      <c r="E18442" s="18" t="str">
        <f t="shared" si="1171"/>
        <v/>
      </c>
      <c r="F18442" s="18" t="str">
        <f t="shared" si="1172"/>
        <v/>
      </c>
      <c r="G18442" s="18" t="str">
        <f t="shared" si="1173"/>
        <v/>
      </c>
      <c r="H18442" s="18" t="str">
        <f t="shared" si="1174"/>
        <v/>
      </c>
    </row>
    <row r="18443" spans="5:8" x14ac:dyDescent="0.25">
      <c r="E18443" s="18" t="str">
        <f t="shared" si="1171"/>
        <v/>
      </c>
      <c r="F18443" s="18" t="str">
        <f t="shared" si="1172"/>
        <v/>
      </c>
      <c r="G18443" s="18" t="str">
        <f t="shared" si="1173"/>
        <v/>
      </c>
      <c r="H18443" s="18" t="str">
        <f t="shared" si="1174"/>
        <v/>
      </c>
    </row>
    <row r="18444" spans="5:8" x14ac:dyDescent="0.25">
      <c r="E18444" s="18" t="str">
        <f t="shared" si="1171"/>
        <v/>
      </c>
      <c r="F18444" s="18" t="str">
        <f t="shared" si="1172"/>
        <v/>
      </c>
      <c r="G18444" s="18" t="str">
        <f t="shared" si="1173"/>
        <v/>
      </c>
      <c r="H18444" s="18" t="str">
        <f t="shared" si="1174"/>
        <v/>
      </c>
    </row>
    <row r="18445" spans="5:8" x14ac:dyDescent="0.25">
      <c r="E18445" s="18" t="str">
        <f t="shared" si="1171"/>
        <v/>
      </c>
      <c r="F18445" s="18" t="str">
        <f t="shared" si="1172"/>
        <v/>
      </c>
      <c r="G18445" s="18" t="str">
        <f t="shared" si="1173"/>
        <v/>
      </c>
      <c r="H18445" s="18" t="str">
        <f t="shared" si="1174"/>
        <v/>
      </c>
    </row>
    <row r="18446" spans="5:8" x14ac:dyDescent="0.25">
      <c r="E18446" s="18" t="str">
        <f t="shared" si="1171"/>
        <v/>
      </c>
      <c r="F18446" s="18" t="str">
        <f t="shared" si="1172"/>
        <v/>
      </c>
      <c r="G18446" s="18" t="str">
        <f t="shared" si="1173"/>
        <v/>
      </c>
      <c r="H18446" s="18" t="str">
        <f t="shared" si="1174"/>
        <v/>
      </c>
    </row>
    <row r="18447" spans="5:8" x14ac:dyDescent="0.25">
      <c r="E18447" s="18" t="str">
        <f t="shared" si="1171"/>
        <v/>
      </c>
      <c r="F18447" s="18" t="str">
        <f t="shared" si="1172"/>
        <v/>
      </c>
      <c r="G18447" s="18" t="str">
        <f t="shared" si="1173"/>
        <v/>
      </c>
      <c r="H18447" s="18" t="str">
        <f t="shared" si="1174"/>
        <v/>
      </c>
    </row>
    <row r="18448" spans="5:8" x14ac:dyDescent="0.25">
      <c r="E18448" s="18" t="str">
        <f t="shared" si="1171"/>
        <v/>
      </c>
      <c r="F18448" s="18" t="str">
        <f t="shared" si="1172"/>
        <v/>
      </c>
      <c r="G18448" s="18" t="str">
        <f t="shared" si="1173"/>
        <v/>
      </c>
      <c r="H18448" s="18" t="str">
        <f t="shared" si="1174"/>
        <v/>
      </c>
    </row>
    <row r="18449" spans="5:8" x14ac:dyDescent="0.25">
      <c r="E18449" s="18" t="str">
        <f t="shared" si="1171"/>
        <v/>
      </c>
      <c r="F18449" s="18" t="str">
        <f t="shared" si="1172"/>
        <v/>
      </c>
      <c r="G18449" s="18" t="str">
        <f t="shared" si="1173"/>
        <v/>
      </c>
      <c r="H18449" s="18" t="str">
        <f t="shared" si="1174"/>
        <v/>
      </c>
    </row>
    <row r="18450" spans="5:8" x14ac:dyDescent="0.25">
      <c r="E18450" s="18" t="str">
        <f t="shared" si="1171"/>
        <v/>
      </c>
      <c r="F18450" s="18" t="str">
        <f t="shared" si="1172"/>
        <v/>
      </c>
      <c r="G18450" s="18" t="str">
        <f t="shared" si="1173"/>
        <v/>
      </c>
      <c r="H18450" s="18" t="str">
        <f t="shared" si="1174"/>
        <v/>
      </c>
    </row>
    <row r="18451" spans="5:8" x14ac:dyDescent="0.25">
      <c r="E18451" s="18" t="str">
        <f t="shared" si="1171"/>
        <v/>
      </c>
      <c r="F18451" s="18" t="str">
        <f t="shared" si="1172"/>
        <v/>
      </c>
      <c r="G18451" s="18" t="str">
        <f t="shared" si="1173"/>
        <v/>
      </c>
      <c r="H18451" s="18" t="str">
        <f t="shared" si="1174"/>
        <v/>
      </c>
    </row>
    <row r="18452" spans="5:8" x14ac:dyDescent="0.25">
      <c r="E18452" s="18" t="str">
        <f t="shared" si="1171"/>
        <v/>
      </c>
      <c r="F18452" s="18" t="str">
        <f t="shared" si="1172"/>
        <v/>
      </c>
      <c r="G18452" s="18" t="str">
        <f t="shared" si="1173"/>
        <v/>
      </c>
      <c r="H18452" s="18" t="str">
        <f t="shared" si="1174"/>
        <v/>
      </c>
    </row>
    <row r="18453" spans="5:8" x14ac:dyDescent="0.25">
      <c r="E18453" s="18" t="str">
        <f t="shared" si="1171"/>
        <v/>
      </c>
      <c r="F18453" s="18" t="str">
        <f t="shared" si="1172"/>
        <v/>
      </c>
      <c r="G18453" s="18" t="str">
        <f t="shared" si="1173"/>
        <v/>
      </c>
      <c r="H18453" s="18" t="str">
        <f t="shared" si="1174"/>
        <v/>
      </c>
    </row>
    <row r="18454" spans="5:8" x14ac:dyDescent="0.25">
      <c r="E18454" s="18" t="str">
        <f t="shared" si="1171"/>
        <v/>
      </c>
      <c r="F18454" s="18" t="str">
        <f t="shared" si="1172"/>
        <v/>
      </c>
      <c r="G18454" s="18" t="str">
        <f t="shared" si="1173"/>
        <v/>
      </c>
      <c r="H18454" s="18" t="str">
        <f t="shared" si="1174"/>
        <v/>
      </c>
    </row>
    <row r="18455" spans="5:8" x14ac:dyDescent="0.25">
      <c r="E18455" s="18" t="str">
        <f t="shared" si="1171"/>
        <v/>
      </c>
      <c r="F18455" s="18" t="str">
        <f t="shared" si="1172"/>
        <v/>
      </c>
      <c r="G18455" s="18" t="str">
        <f t="shared" si="1173"/>
        <v/>
      </c>
      <c r="H18455" s="18" t="str">
        <f t="shared" si="1174"/>
        <v/>
      </c>
    </row>
    <row r="18456" spans="5:8" x14ac:dyDescent="0.25">
      <c r="E18456" s="18" t="str">
        <f t="shared" si="1171"/>
        <v/>
      </c>
      <c r="F18456" s="18" t="str">
        <f t="shared" si="1172"/>
        <v/>
      </c>
      <c r="G18456" s="18" t="str">
        <f t="shared" si="1173"/>
        <v/>
      </c>
      <c r="H18456" s="18" t="str">
        <f t="shared" si="1174"/>
        <v/>
      </c>
    </row>
    <row r="18457" spans="5:8" x14ac:dyDescent="0.25">
      <c r="E18457" s="18" t="str">
        <f t="shared" si="1171"/>
        <v/>
      </c>
      <c r="F18457" s="18" t="str">
        <f t="shared" si="1172"/>
        <v/>
      </c>
      <c r="G18457" s="18" t="str">
        <f t="shared" si="1173"/>
        <v/>
      </c>
      <c r="H18457" s="18" t="str">
        <f t="shared" si="1174"/>
        <v/>
      </c>
    </row>
    <row r="18458" spans="5:8" x14ac:dyDescent="0.25">
      <c r="E18458" s="18" t="str">
        <f t="shared" si="1171"/>
        <v/>
      </c>
      <c r="F18458" s="18" t="str">
        <f t="shared" si="1172"/>
        <v/>
      </c>
      <c r="G18458" s="18" t="str">
        <f t="shared" si="1173"/>
        <v/>
      </c>
      <c r="H18458" s="18" t="str">
        <f t="shared" si="1174"/>
        <v/>
      </c>
    </row>
    <row r="18459" spans="5:8" x14ac:dyDescent="0.25">
      <c r="E18459" s="18" t="str">
        <f t="shared" si="1171"/>
        <v/>
      </c>
      <c r="F18459" s="18" t="str">
        <f t="shared" si="1172"/>
        <v/>
      </c>
      <c r="G18459" s="18" t="str">
        <f t="shared" si="1173"/>
        <v/>
      </c>
      <c r="H18459" s="18" t="str">
        <f t="shared" si="1174"/>
        <v/>
      </c>
    </row>
    <row r="18460" spans="5:8" x14ac:dyDescent="0.25">
      <c r="E18460" s="18" t="str">
        <f t="shared" si="1171"/>
        <v/>
      </c>
      <c r="F18460" s="18" t="str">
        <f t="shared" si="1172"/>
        <v/>
      </c>
      <c r="G18460" s="18" t="str">
        <f t="shared" si="1173"/>
        <v/>
      </c>
      <c r="H18460" s="18" t="str">
        <f t="shared" si="1174"/>
        <v/>
      </c>
    </row>
    <row r="18461" spans="5:8" x14ac:dyDescent="0.25">
      <c r="E18461" s="18" t="str">
        <f t="shared" si="1171"/>
        <v/>
      </c>
      <c r="F18461" s="18" t="str">
        <f t="shared" si="1172"/>
        <v/>
      </c>
      <c r="G18461" s="18" t="str">
        <f t="shared" si="1173"/>
        <v/>
      </c>
      <c r="H18461" s="18" t="str">
        <f t="shared" si="1174"/>
        <v/>
      </c>
    </row>
    <row r="18462" spans="5:8" x14ac:dyDescent="0.25">
      <c r="E18462" s="18" t="str">
        <f t="shared" si="1171"/>
        <v/>
      </c>
      <c r="F18462" s="18" t="str">
        <f t="shared" si="1172"/>
        <v/>
      </c>
      <c r="G18462" s="18" t="str">
        <f t="shared" si="1173"/>
        <v/>
      </c>
      <c r="H18462" s="18" t="str">
        <f t="shared" si="1174"/>
        <v/>
      </c>
    </row>
    <row r="18463" spans="5:8" x14ac:dyDescent="0.25">
      <c r="E18463" s="18" t="str">
        <f t="shared" si="1171"/>
        <v/>
      </c>
      <c r="F18463" s="18" t="str">
        <f t="shared" si="1172"/>
        <v/>
      </c>
      <c r="G18463" s="18" t="str">
        <f t="shared" si="1173"/>
        <v/>
      </c>
      <c r="H18463" s="18" t="str">
        <f t="shared" si="1174"/>
        <v/>
      </c>
    </row>
    <row r="18464" spans="5:8" x14ac:dyDescent="0.25">
      <c r="E18464" s="18" t="str">
        <f t="shared" si="1171"/>
        <v/>
      </c>
      <c r="F18464" s="18" t="str">
        <f t="shared" si="1172"/>
        <v/>
      </c>
      <c r="G18464" s="18" t="str">
        <f t="shared" si="1173"/>
        <v/>
      </c>
      <c r="H18464" s="18" t="str">
        <f t="shared" si="1174"/>
        <v/>
      </c>
    </row>
    <row r="18465" spans="5:8" x14ac:dyDescent="0.25">
      <c r="E18465" s="18" t="str">
        <f t="shared" si="1171"/>
        <v/>
      </c>
      <c r="F18465" s="18" t="str">
        <f t="shared" si="1172"/>
        <v/>
      </c>
      <c r="G18465" s="18" t="str">
        <f t="shared" si="1173"/>
        <v/>
      </c>
      <c r="H18465" s="18" t="str">
        <f t="shared" si="1174"/>
        <v/>
      </c>
    </row>
    <row r="18466" spans="5:8" x14ac:dyDescent="0.25">
      <c r="E18466" s="18" t="str">
        <f t="shared" si="1171"/>
        <v/>
      </c>
      <c r="F18466" s="18" t="str">
        <f t="shared" si="1172"/>
        <v/>
      </c>
      <c r="G18466" s="18" t="str">
        <f t="shared" si="1173"/>
        <v/>
      </c>
      <c r="H18466" s="18" t="str">
        <f t="shared" si="1174"/>
        <v/>
      </c>
    </row>
    <row r="18467" spans="5:8" x14ac:dyDescent="0.25">
      <c r="E18467" s="18" t="str">
        <f t="shared" si="1171"/>
        <v/>
      </c>
      <c r="F18467" s="18" t="str">
        <f t="shared" si="1172"/>
        <v/>
      </c>
      <c r="G18467" s="18" t="str">
        <f t="shared" si="1173"/>
        <v/>
      </c>
      <c r="H18467" s="18" t="str">
        <f t="shared" si="1174"/>
        <v/>
      </c>
    </row>
    <row r="18468" spans="5:8" x14ac:dyDescent="0.25">
      <c r="E18468" s="18" t="str">
        <f t="shared" si="1171"/>
        <v/>
      </c>
      <c r="F18468" s="18" t="str">
        <f t="shared" si="1172"/>
        <v/>
      </c>
      <c r="G18468" s="18" t="str">
        <f t="shared" si="1173"/>
        <v/>
      </c>
      <c r="H18468" s="18" t="str">
        <f t="shared" si="1174"/>
        <v/>
      </c>
    </row>
    <row r="18469" spans="5:8" x14ac:dyDescent="0.25">
      <c r="E18469" s="18" t="str">
        <f t="shared" si="1171"/>
        <v/>
      </c>
      <c r="F18469" s="18" t="str">
        <f t="shared" si="1172"/>
        <v/>
      </c>
      <c r="G18469" s="18" t="str">
        <f t="shared" si="1173"/>
        <v/>
      </c>
      <c r="H18469" s="18" t="str">
        <f t="shared" si="1174"/>
        <v/>
      </c>
    </row>
    <row r="18470" spans="5:8" x14ac:dyDescent="0.25">
      <c r="E18470" s="18" t="str">
        <f t="shared" si="1171"/>
        <v/>
      </c>
      <c r="F18470" s="18" t="str">
        <f t="shared" si="1172"/>
        <v/>
      </c>
      <c r="G18470" s="18" t="str">
        <f t="shared" si="1173"/>
        <v/>
      </c>
      <c r="H18470" s="18" t="str">
        <f t="shared" si="1174"/>
        <v/>
      </c>
    </row>
    <row r="18471" spans="5:8" x14ac:dyDescent="0.25">
      <c r="E18471" s="18" t="str">
        <f t="shared" si="1171"/>
        <v/>
      </c>
      <c r="F18471" s="18" t="str">
        <f t="shared" si="1172"/>
        <v/>
      </c>
      <c r="G18471" s="18" t="str">
        <f t="shared" si="1173"/>
        <v/>
      </c>
      <c r="H18471" s="18" t="str">
        <f t="shared" si="1174"/>
        <v/>
      </c>
    </row>
    <row r="18472" spans="5:8" x14ac:dyDescent="0.25">
      <c r="E18472" s="18" t="str">
        <f t="shared" si="1171"/>
        <v/>
      </c>
      <c r="F18472" s="18" t="str">
        <f t="shared" si="1172"/>
        <v/>
      </c>
      <c r="G18472" s="18" t="str">
        <f t="shared" si="1173"/>
        <v/>
      </c>
      <c r="H18472" s="18" t="str">
        <f t="shared" si="1174"/>
        <v/>
      </c>
    </row>
    <row r="18473" spans="5:8" x14ac:dyDescent="0.25">
      <c r="E18473" s="18" t="str">
        <f t="shared" si="1171"/>
        <v/>
      </c>
      <c r="F18473" s="18" t="str">
        <f t="shared" si="1172"/>
        <v/>
      </c>
      <c r="G18473" s="18" t="str">
        <f t="shared" si="1173"/>
        <v/>
      </c>
      <c r="H18473" s="18" t="str">
        <f t="shared" si="1174"/>
        <v/>
      </c>
    </row>
    <row r="18474" spans="5:8" x14ac:dyDescent="0.25">
      <c r="E18474" s="18" t="str">
        <f t="shared" si="1171"/>
        <v/>
      </c>
      <c r="F18474" s="18" t="str">
        <f t="shared" si="1172"/>
        <v/>
      </c>
      <c r="G18474" s="18" t="str">
        <f t="shared" si="1173"/>
        <v/>
      </c>
      <c r="H18474" s="18" t="str">
        <f t="shared" si="1174"/>
        <v/>
      </c>
    </row>
    <row r="18475" spans="5:8" x14ac:dyDescent="0.25">
      <c r="E18475" s="18" t="str">
        <f t="shared" si="1171"/>
        <v/>
      </c>
      <c r="F18475" s="18" t="str">
        <f t="shared" si="1172"/>
        <v/>
      </c>
      <c r="G18475" s="18" t="str">
        <f t="shared" si="1173"/>
        <v/>
      </c>
      <c r="H18475" s="18" t="str">
        <f t="shared" si="1174"/>
        <v/>
      </c>
    </row>
    <row r="18476" spans="5:8" x14ac:dyDescent="0.25">
      <c r="E18476" s="18" t="str">
        <f t="shared" si="1171"/>
        <v/>
      </c>
      <c r="F18476" s="18" t="str">
        <f t="shared" si="1172"/>
        <v/>
      </c>
      <c r="G18476" s="18" t="str">
        <f t="shared" si="1173"/>
        <v/>
      </c>
      <c r="H18476" s="18" t="str">
        <f t="shared" si="1174"/>
        <v/>
      </c>
    </row>
    <row r="18477" spans="5:8" x14ac:dyDescent="0.25">
      <c r="E18477" s="18" t="str">
        <f t="shared" si="1171"/>
        <v/>
      </c>
      <c r="F18477" s="18" t="str">
        <f t="shared" si="1172"/>
        <v/>
      </c>
      <c r="G18477" s="18" t="str">
        <f t="shared" si="1173"/>
        <v/>
      </c>
      <c r="H18477" s="18" t="str">
        <f t="shared" si="1174"/>
        <v/>
      </c>
    </row>
    <row r="18478" spans="5:8" x14ac:dyDescent="0.25">
      <c r="E18478" s="18" t="str">
        <f t="shared" si="1171"/>
        <v/>
      </c>
      <c r="F18478" s="18" t="str">
        <f t="shared" si="1172"/>
        <v/>
      </c>
      <c r="G18478" s="18" t="str">
        <f t="shared" si="1173"/>
        <v/>
      </c>
      <c r="H18478" s="18" t="str">
        <f t="shared" si="1174"/>
        <v/>
      </c>
    </row>
    <row r="18479" spans="5:8" x14ac:dyDescent="0.25">
      <c r="E18479" s="18" t="str">
        <f t="shared" si="1171"/>
        <v/>
      </c>
      <c r="F18479" s="18" t="str">
        <f t="shared" si="1172"/>
        <v/>
      </c>
      <c r="G18479" s="18" t="str">
        <f t="shared" si="1173"/>
        <v/>
      </c>
      <c r="H18479" s="18" t="str">
        <f t="shared" si="1174"/>
        <v/>
      </c>
    </row>
    <row r="18480" spans="5:8" x14ac:dyDescent="0.25">
      <c r="E18480" s="18" t="str">
        <f t="shared" si="1171"/>
        <v/>
      </c>
      <c r="F18480" s="18" t="str">
        <f t="shared" si="1172"/>
        <v/>
      </c>
      <c r="G18480" s="18" t="str">
        <f t="shared" si="1173"/>
        <v/>
      </c>
      <c r="H18480" s="18" t="str">
        <f t="shared" si="1174"/>
        <v/>
      </c>
    </row>
    <row r="18481" spans="5:8" x14ac:dyDescent="0.25">
      <c r="E18481" s="18" t="str">
        <f t="shared" si="1171"/>
        <v/>
      </c>
      <c r="F18481" s="18" t="str">
        <f t="shared" si="1172"/>
        <v/>
      </c>
      <c r="G18481" s="18" t="str">
        <f t="shared" si="1173"/>
        <v/>
      </c>
      <c r="H18481" s="18" t="str">
        <f t="shared" si="1174"/>
        <v/>
      </c>
    </row>
    <row r="18482" spans="5:8" x14ac:dyDescent="0.25">
      <c r="E18482" s="18" t="str">
        <f t="shared" si="1171"/>
        <v/>
      </c>
      <c r="F18482" s="18" t="str">
        <f t="shared" si="1172"/>
        <v/>
      </c>
      <c r="G18482" s="18" t="str">
        <f t="shared" si="1173"/>
        <v/>
      </c>
      <c r="H18482" s="18" t="str">
        <f t="shared" si="1174"/>
        <v/>
      </c>
    </row>
    <row r="18483" spans="5:8" x14ac:dyDescent="0.25">
      <c r="E18483" s="18" t="str">
        <f t="shared" si="1171"/>
        <v/>
      </c>
      <c r="F18483" s="18" t="str">
        <f t="shared" si="1172"/>
        <v/>
      </c>
      <c r="G18483" s="18" t="str">
        <f t="shared" si="1173"/>
        <v/>
      </c>
      <c r="H18483" s="18" t="str">
        <f t="shared" si="1174"/>
        <v/>
      </c>
    </row>
    <row r="18484" spans="5:8" x14ac:dyDescent="0.25">
      <c r="E18484" s="18" t="str">
        <f t="shared" si="1171"/>
        <v/>
      </c>
      <c r="F18484" s="18" t="str">
        <f t="shared" si="1172"/>
        <v/>
      </c>
      <c r="G18484" s="18" t="str">
        <f t="shared" si="1173"/>
        <v/>
      </c>
      <c r="H18484" s="18" t="str">
        <f t="shared" si="1174"/>
        <v/>
      </c>
    </row>
    <row r="18485" spans="5:8" x14ac:dyDescent="0.25">
      <c r="E18485" s="18" t="str">
        <f t="shared" si="1171"/>
        <v/>
      </c>
      <c r="F18485" s="18" t="str">
        <f t="shared" si="1172"/>
        <v/>
      </c>
      <c r="G18485" s="18" t="str">
        <f t="shared" si="1173"/>
        <v/>
      </c>
      <c r="H18485" s="18" t="str">
        <f t="shared" si="1174"/>
        <v/>
      </c>
    </row>
    <row r="18486" spans="5:8" x14ac:dyDescent="0.25">
      <c r="E18486" s="18" t="str">
        <f t="shared" si="1171"/>
        <v/>
      </c>
      <c r="F18486" s="18" t="str">
        <f t="shared" si="1172"/>
        <v/>
      </c>
      <c r="G18486" s="18" t="str">
        <f t="shared" si="1173"/>
        <v/>
      </c>
      <c r="H18486" s="18" t="str">
        <f t="shared" si="1174"/>
        <v/>
      </c>
    </row>
    <row r="18487" spans="5:8" x14ac:dyDescent="0.25">
      <c r="E18487" s="18" t="str">
        <f t="shared" si="1171"/>
        <v/>
      </c>
      <c r="F18487" s="18" t="str">
        <f t="shared" si="1172"/>
        <v/>
      </c>
      <c r="G18487" s="18" t="str">
        <f t="shared" si="1173"/>
        <v/>
      </c>
      <c r="H18487" s="18" t="str">
        <f t="shared" si="1174"/>
        <v/>
      </c>
    </row>
    <row r="18488" spans="5:8" x14ac:dyDescent="0.25">
      <c r="E18488" s="18" t="str">
        <f t="shared" si="1171"/>
        <v/>
      </c>
      <c r="F18488" s="18" t="str">
        <f t="shared" si="1172"/>
        <v/>
      </c>
      <c r="G18488" s="18" t="str">
        <f t="shared" si="1173"/>
        <v/>
      </c>
      <c r="H18488" s="18" t="str">
        <f t="shared" si="1174"/>
        <v/>
      </c>
    </row>
    <row r="18489" spans="5:8" x14ac:dyDescent="0.25">
      <c r="E18489" s="18" t="str">
        <f t="shared" si="1171"/>
        <v/>
      </c>
      <c r="F18489" s="18" t="str">
        <f t="shared" si="1172"/>
        <v/>
      </c>
      <c r="G18489" s="18" t="str">
        <f t="shared" si="1173"/>
        <v/>
      </c>
      <c r="H18489" s="18" t="str">
        <f t="shared" si="1174"/>
        <v/>
      </c>
    </row>
    <row r="18490" spans="5:8" x14ac:dyDescent="0.25">
      <c r="E18490" s="18" t="str">
        <f t="shared" si="1171"/>
        <v/>
      </c>
      <c r="F18490" s="18" t="str">
        <f t="shared" si="1172"/>
        <v/>
      </c>
      <c r="G18490" s="18" t="str">
        <f t="shared" si="1173"/>
        <v/>
      </c>
      <c r="H18490" s="18" t="str">
        <f t="shared" si="1174"/>
        <v/>
      </c>
    </row>
    <row r="18491" spans="5:8" x14ac:dyDescent="0.25">
      <c r="E18491" s="18" t="str">
        <f t="shared" si="1171"/>
        <v/>
      </c>
      <c r="F18491" s="18" t="str">
        <f t="shared" si="1172"/>
        <v/>
      </c>
      <c r="G18491" s="18" t="str">
        <f t="shared" si="1173"/>
        <v/>
      </c>
      <c r="H18491" s="18" t="str">
        <f t="shared" si="1174"/>
        <v/>
      </c>
    </row>
    <row r="18492" spans="5:8" x14ac:dyDescent="0.25">
      <c r="E18492" s="18" t="str">
        <f t="shared" si="1171"/>
        <v/>
      </c>
      <c r="F18492" s="18" t="str">
        <f t="shared" si="1172"/>
        <v/>
      </c>
      <c r="G18492" s="18" t="str">
        <f t="shared" si="1173"/>
        <v/>
      </c>
      <c r="H18492" s="18" t="str">
        <f t="shared" si="1174"/>
        <v/>
      </c>
    </row>
    <row r="18493" spans="5:8" x14ac:dyDescent="0.25">
      <c r="E18493" s="18" t="str">
        <f t="shared" si="1171"/>
        <v/>
      </c>
      <c r="F18493" s="18" t="str">
        <f t="shared" si="1172"/>
        <v/>
      </c>
      <c r="G18493" s="18" t="str">
        <f t="shared" si="1173"/>
        <v/>
      </c>
      <c r="H18493" s="18" t="str">
        <f t="shared" si="1174"/>
        <v/>
      </c>
    </row>
    <row r="18494" spans="5:8" x14ac:dyDescent="0.25">
      <c r="E18494" s="18" t="str">
        <f t="shared" si="1171"/>
        <v/>
      </c>
      <c r="F18494" s="18" t="str">
        <f t="shared" si="1172"/>
        <v/>
      </c>
      <c r="G18494" s="18" t="str">
        <f t="shared" si="1173"/>
        <v/>
      </c>
      <c r="H18494" s="18" t="str">
        <f t="shared" si="1174"/>
        <v/>
      </c>
    </row>
    <row r="18495" spans="5:8" x14ac:dyDescent="0.25">
      <c r="E18495" s="18" t="str">
        <f t="shared" si="1171"/>
        <v/>
      </c>
      <c r="F18495" s="18" t="str">
        <f t="shared" si="1172"/>
        <v/>
      </c>
      <c r="G18495" s="18" t="str">
        <f t="shared" si="1173"/>
        <v/>
      </c>
      <c r="H18495" s="18" t="str">
        <f t="shared" si="1174"/>
        <v/>
      </c>
    </row>
    <row r="18496" spans="5:8" x14ac:dyDescent="0.25">
      <c r="E18496" s="18" t="str">
        <f t="shared" si="1171"/>
        <v/>
      </c>
      <c r="F18496" s="18" t="str">
        <f t="shared" si="1172"/>
        <v/>
      </c>
      <c r="G18496" s="18" t="str">
        <f t="shared" si="1173"/>
        <v/>
      </c>
      <c r="H18496" s="18" t="str">
        <f t="shared" si="1174"/>
        <v/>
      </c>
    </row>
    <row r="18497" spans="5:8" x14ac:dyDescent="0.25">
      <c r="E18497" s="18" t="str">
        <f t="shared" si="1171"/>
        <v/>
      </c>
      <c r="F18497" s="18" t="str">
        <f t="shared" si="1172"/>
        <v/>
      </c>
      <c r="G18497" s="18" t="str">
        <f t="shared" si="1173"/>
        <v/>
      </c>
      <c r="H18497" s="18" t="str">
        <f t="shared" si="1174"/>
        <v/>
      </c>
    </row>
    <row r="18498" spans="5:8" x14ac:dyDescent="0.25">
      <c r="E18498" s="18" t="str">
        <f t="shared" si="1171"/>
        <v/>
      </c>
      <c r="F18498" s="18" t="str">
        <f t="shared" si="1172"/>
        <v/>
      </c>
      <c r="G18498" s="18" t="str">
        <f t="shared" si="1173"/>
        <v/>
      </c>
      <c r="H18498" s="18" t="str">
        <f t="shared" si="1174"/>
        <v/>
      </c>
    </row>
    <row r="18499" spans="5:8" x14ac:dyDescent="0.25">
      <c r="E18499" s="18" t="str">
        <f t="shared" si="1171"/>
        <v/>
      </c>
      <c r="F18499" s="18" t="str">
        <f t="shared" si="1172"/>
        <v/>
      </c>
      <c r="G18499" s="18" t="str">
        <f t="shared" si="1173"/>
        <v/>
      </c>
      <c r="H18499" s="18" t="str">
        <f t="shared" si="1174"/>
        <v/>
      </c>
    </row>
    <row r="18500" spans="5:8" x14ac:dyDescent="0.25">
      <c r="E18500" s="18" t="str">
        <f t="shared" si="1171"/>
        <v/>
      </c>
      <c r="F18500" s="18" t="str">
        <f t="shared" si="1172"/>
        <v/>
      </c>
      <c r="G18500" s="18" t="str">
        <f t="shared" si="1173"/>
        <v/>
      </c>
      <c r="H18500" s="18" t="str">
        <f t="shared" si="1174"/>
        <v/>
      </c>
    </row>
    <row r="18501" spans="5:8" x14ac:dyDescent="0.25">
      <c r="E18501" s="18" t="str">
        <f t="shared" si="1171"/>
        <v/>
      </c>
      <c r="F18501" s="18" t="str">
        <f t="shared" si="1172"/>
        <v/>
      </c>
      <c r="G18501" s="18" t="str">
        <f t="shared" si="1173"/>
        <v/>
      </c>
      <c r="H18501" s="18" t="str">
        <f t="shared" si="1174"/>
        <v/>
      </c>
    </row>
    <row r="18502" spans="5:8" x14ac:dyDescent="0.25">
      <c r="E18502" s="18" t="str">
        <f t="shared" ref="E18502:E18565" si="1175">IF($C18502="","",IFERROR(INDEX(ItemPriceCol,MATCH($C18502,ItemName,0)),""))</f>
        <v/>
      </c>
      <c r="F18502" s="18" t="str">
        <f t="shared" ref="F18502:F18565" si="1176">IF(OR($D18502="",$E18502=""),"",$D18502*$E18502)</f>
        <v/>
      </c>
      <c r="G18502" s="18" t="str">
        <f t="shared" ref="G18502:G18565" si="1177">IF($C18502="","",IFERROR(INDEX(ItemCostCol,MATCH($C18502,ItemName,0)),""))</f>
        <v/>
      </c>
      <c r="H18502" s="18" t="str">
        <f t="shared" ref="H18502:H18565" si="1178">IF(OR($F18502="",$G18502=""),"",$F18502-$D18502*$G18502)</f>
        <v/>
      </c>
    </row>
    <row r="18503" spans="5:8" x14ac:dyDescent="0.25">
      <c r="E18503" s="18" t="str">
        <f t="shared" si="1175"/>
        <v/>
      </c>
      <c r="F18503" s="18" t="str">
        <f t="shared" si="1176"/>
        <v/>
      </c>
      <c r="G18503" s="18" t="str">
        <f t="shared" si="1177"/>
        <v/>
      </c>
      <c r="H18503" s="18" t="str">
        <f t="shared" si="1178"/>
        <v/>
      </c>
    </row>
    <row r="18504" spans="5:8" x14ac:dyDescent="0.25">
      <c r="E18504" s="18" t="str">
        <f t="shared" si="1175"/>
        <v/>
      </c>
      <c r="F18504" s="18" t="str">
        <f t="shared" si="1176"/>
        <v/>
      </c>
      <c r="G18504" s="18" t="str">
        <f t="shared" si="1177"/>
        <v/>
      </c>
      <c r="H18504" s="18" t="str">
        <f t="shared" si="1178"/>
        <v/>
      </c>
    </row>
    <row r="18505" spans="5:8" x14ac:dyDescent="0.25">
      <c r="E18505" s="18" t="str">
        <f t="shared" si="1175"/>
        <v/>
      </c>
      <c r="F18505" s="18" t="str">
        <f t="shared" si="1176"/>
        <v/>
      </c>
      <c r="G18505" s="18" t="str">
        <f t="shared" si="1177"/>
        <v/>
      </c>
      <c r="H18505" s="18" t="str">
        <f t="shared" si="1178"/>
        <v/>
      </c>
    </row>
    <row r="18506" spans="5:8" x14ac:dyDescent="0.25">
      <c r="E18506" s="18" t="str">
        <f t="shared" si="1175"/>
        <v/>
      </c>
      <c r="F18506" s="18" t="str">
        <f t="shared" si="1176"/>
        <v/>
      </c>
      <c r="G18506" s="18" t="str">
        <f t="shared" si="1177"/>
        <v/>
      </c>
      <c r="H18506" s="18" t="str">
        <f t="shared" si="1178"/>
        <v/>
      </c>
    </row>
    <row r="18507" spans="5:8" x14ac:dyDescent="0.25">
      <c r="E18507" s="18" t="str">
        <f t="shared" si="1175"/>
        <v/>
      </c>
      <c r="F18507" s="18" t="str">
        <f t="shared" si="1176"/>
        <v/>
      </c>
      <c r="G18507" s="18" t="str">
        <f t="shared" si="1177"/>
        <v/>
      </c>
      <c r="H18507" s="18" t="str">
        <f t="shared" si="1178"/>
        <v/>
      </c>
    </row>
    <row r="18508" spans="5:8" x14ac:dyDescent="0.25">
      <c r="E18508" s="18" t="str">
        <f t="shared" si="1175"/>
        <v/>
      </c>
      <c r="F18508" s="18" t="str">
        <f t="shared" si="1176"/>
        <v/>
      </c>
      <c r="G18508" s="18" t="str">
        <f t="shared" si="1177"/>
        <v/>
      </c>
      <c r="H18508" s="18" t="str">
        <f t="shared" si="1178"/>
        <v/>
      </c>
    </row>
    <row r="18509" spans="5:8" x14ac:dyDescent="0.25">
      <c r="E18509" s="18" t="str">
        <f t="shared" si="1175"/>
        <v/>
      </c>
      <c r="F18509" s="18" t="str">
        <f t="shared" si="1176"/>
        <v/>
      </c>
      <c r="G18509" s="18" t="str">
        <f t="shared" si="1177"/>
        <v/>
      </c>
      <c r="H18509" s="18" t="str">
        <f t="shared" si="1178"/>
        <v/>
      </c>
    </row>
    <row r="18510" spans="5:8" x14ac:dyDescent="0.25">
      <c r="E18510" s="18" t="str">
        <f t="shared" si="1175"/>
        <v/>
      </c>
      <c r="F18510" s="18" t="str">
        <f t="shared" si="1176"/>
        <v/>
      </c>
      <c r="G18510" s="18" t="str">
        <f t="shared" si="1177"/>
        <v/>
      </c>
      <c r="H18510" s="18" t="str">
        <f t="shared" si="1178"/>
        <v/>
      </c>
    </row>
    <row r="18511" spans="5:8" x14ac:dyDescent="0.25">
      <c r="E18511" s="18" t="str">
        <f t="shared" si="1175"/>
        <v/>
      </c>
      <c r="F18511" s="18" t="str">
        <f t="shared" si="1176"/>
        <v/>
      </c>
      <c r="G18511" s="18" t="str">
        <f t="shared" si="1177"/>
        <v/>
      </c>
      <c r="H18511" s="18" t="str">
        <f t="shared" si="1178"/>
        <v/>
      </c>
    </row>
    <row r="18512" spans="5:8" x14ac:dyDescent="0.25">
      <c r="E18512" s="18" t="str">
        <f t="shared" si="1175"/>
        <v/>
      </c>
      <c r="F18512" s="18" t="str">
        <f t="shared" si="1176"/>
        <v/>
      </c>
      <c r="G18512" s="18" t="str">
        <f t="shared" si="1177"/>
        <v/>
      </c>
      <c r="H18512" s="18" t="str">
        <f t="shared" si="1178"/>
        <v/>
      </c>
    </row>
    <row r="18513" spans="5:8" x14ac:dyDescent="0.25">
      <c r="E18513" s="18" t="str">
        <f t="shared" si="1175"/>
        <v/>
      </c>
      <c r="F18513" s="18" t="str">
        <f t="shared" si="1176"/>
        <v/>
      </c>
      <c r="G18513" s="18" t="str">
        <f t="shared" si="1177"/>
        <v/>
      </c>
      <c r="H18513" s="18" t="str">
        <f t="shared" si="1178"/>
        <v/>
      </c>
    </row>
    <row r="18514" spans="5:8" x14ac:dyDescent="0.25">
      <c r="E18514" s="18" t="str">
        <f t="shared" si="1175"/>
        <v/>
      </c>
      <c r="F18514" s="18" t="str">
        <f t="shared" si="1176"/>
        <v/>
      </c>
      <c r="G18514" s="18" t="str">
        <f t="shared" si="1177"/>
        <v/>
      </c>
      <c r="H18514" s="18" t="str">
        <f t="shared" si="1178"/>
        <v/>
      </c>
    </row>
    <row r="18515" spans="5:8" x14ac:dyDescent="0.25">
      <c r="E18515" s="18" t="str">
        <f t="shared" si="1175"/>
        <v/>
      </c>
      <c r="F18515" s="18" t="str">
        <f t="shared" si="1176"/>
        <v/>
      </c>
      <c r="G18515" s="18" t="str">
        <f t="shared" si="1177"/>
        <v/>
      </c>
      <c r="H18515" s="18" t="str">
        <f t="shared" si="1178"/>
        <v/>
      </c>
    </row>
    <row r="18516" spans="5:8" x14ac:dyDescent="0.25">
      <c r="E18516" s="18" t="str">
        <f t="shared" si="1175"/>
        <v/>
      </c>
      <c r="F18516" s="18" t="str">
        <f t="shared" si="1176"/>
        <v/>
      </c>
      <c r="G18516" s="18" t="str">
        <f t="shared" si="1177"/>
        <v/>
      </c>
      <c r="H18516" s="18" t="str">
        <f t="shared" si="1178"/>
        <v/>
      </c>
    </row>
    <row r="18517" spans="5:8" x14ac:dyDescent="0.25">
      <c r="E18517" s="18" t="str">
        <f t="shared" si="1175"/>
        <v/>
      </c>
      <c r="F18517" s="18" t="str">
        <f t="shared" si="1176"/>
        <v/>
      </c>
      <c r="G18517" s="18" t="str">
        <f t="shared" si="1177"/>
        <v/>
      </c>
      <c r="H18517" s="18" t="str">
        <f t="shared" si="1178"/>
        <v/>
      </c>
    </row>
    <row r="18518" spans="5:8" x14ac:dyDescent="0.25">
      <c r="E18518" s="18" t="str">
        <f t="shared" si="1175"/>
        <v/>
      </c>
      <c r="F18518" s="18" t="str">
        <f t="shared" si="1176"/>
        <v/>
      </c>
      <c r="G18518" s="18" t="str">
        <f t="shared" si="1177"/>
        <v/>
      </c>
      <c r="H18518" s="18" t="str">
        <f t="shared" si="1178"/>
        <v/>
      </c>
    </row>
    <row r="18519" spans="5:8" x14ac:dyDescent="0.25">
      <c r="E18519" s="18" t="str">
        <f t="shared" si="1175"/>
        <v/>
      </c>
      <c r="F18519" s="18" t="str">
        <f t="shared" si="1176"/>
        <v/>
      </c>
      <c r="G18519" s="18" t="str">
        <f t="shared" si="1177"/>
        <v/>
      </c>
      <c r="H18519" s="18" t="str">
        <f t="shared" si="1178"/>
        <v/>
      </c>
    </row>
    <row r="18520" spans="5:8" x14ac:dyDescent="0.25">
      <c r="E18520" s="18" t="str">
        <f t="shared" si="1175"/>
        <v/>
      </c>
      <c r="F18520" s="18" t="str">
        <f t="shared" si="1176"/>
        <v/>
      </c>
      <c r="G18520" s="18" t="str">
        <f t="shared" si="1177"/>
        <v/>
      </c>
      <c r="H18520" s="18" t="str">
        <f t="shared" si="1178"/>
        <v/>
      </c>
    </row>
    <row r="18521" spans="5:8" x14ac:dyDescent="0.25">
      <c r="E18521" s="18" t="str">
        <f t="shared" si="1175"/>
        <v/>
      </c>
      <c r="F18521" s="18" t="str">
        <f t="shared" si="1176"/>
        <v/>
      </c>
      <c r="G18521" s="18" t="str">
        <f t="shared" si="1177"/>
        <v/>
      </c>
      <c r="H18521" s="18" t="str">
        <f t="shared" si="1178"/>
        <v/>
      </c>
    </row>
    <row r="18522" spans="5:8" x14ac:dyDescent="0.25">
      <c r="E18522" s="18" t="str">
        <f t="shared" si="1175"/>
        <v/>
      </c>
      <c r="F18522" s="18" t="str">
        <f t="shared" si="1176"/>
        <v/>
      </c>
      <c r="G18522" s="18" t="str">
        <f t="shared" si="1177"/>
        <v/>
      </c>
      <c r="H18522" s="18" t="str">
        <f t="shared" si="1178"/>
        <v/>
      </c>
    </row>
    <row r="18523" spans="5:8" x14ac:dyDescent="0.25">
      <c r="E18523" s="18" t="str">
        <f t="shared" si="1175"/>
        <v/>
      </c>
      <c r="F18523" s="18" t="str">
        <f t="shared" si="1176"/>
        <v/>
      </c>
      <c r="G18523" s="18" t="str">
        <f t="shared" si="1177"/>
        <v/>
      </c>
      <c r="H18523" s="18" t="str">
        <f t="shared" si="1178"/>
        <v/>
      </c>
    </row>
    <row r="18524" spans="5:8" x14ac:dyDescent="0.25">
      <c r="E18524" s="18" t="str">
        <f t="shared" si="1175"/>
        <v/>
      </c>
      <c r="F18524" s="18" t="str">
        <f t="shared" si="1176"/>
        <v/>
      </c>
      <c r="G18524" s="18" t="str">
        <f t="shared" si="1177"/>
        <v/>
      </c>
      <c r="H18524" s="18" t="str">
        <f t="shared" si="1178"/>
        <v/>
      </c>
    </row>
    <row r="18525" spans="5:8" x14ac:dyDescent="0.25">
      <c r="E18525" s="18" t="str">
        <f t="shared" si="1175"/>
        <v/>
      </c>
      <c r="F18525" s="18" t="str">
        <f t="shared" si="1176"/>
        <v/>
      </c>
      <c r="G18525" s="18" t="str">
        <f t="shared" si="1177"/>
        <v/>
      </c>
      <c r="H18525" s="18" t="str">
        <f t="shared" si="1178"/>
        <v/>
      </c>
    </row>
    <row r="18526" spans="5:8" x14ac:dyDescent="0.25">
      <c r="E18526" s="18" t="str">
        <f t="shared" si="1175"/>
        <v/>
      </c>
      <c r="F18526" s="18" t="str">
        <f t="shared" si="1176"/>
        <v/>
      </c>
      <c r="G18526" s="18" t="str">
        <f t="shared" si="1177"/>
        <v/>
      </c>
      <c r="H18526" s="18" t="str">
        <f t="shared" si="1178"/>
        <v/>
      </c>
    </row>
    <row r="18527" spans="5:8" x14ac:dyDescent="0.25">
      <c r="E18527" s="18" t="str">
        <f t="shared" si="1175"/>
        <v/>
      </c>
      <c r="F18527" s="18" t="str">
        <f t="shared" si="1176"/>
        <v/>
      </c>
      <c r="G18527" s="18" t="str">
        <f t="shared" si="1177"/>
        <v/>
      </c>
      <c r="H18527" s="18" t="str">
        <f t="shared" si="1178"/>
        <v/>
      </c>
    </row>
    <row r="18528" spans="5:8" x14ac:dyDescent="0.25">
      <c r="E18528" s="18" t="str">
        <f t="shared" si="1175"/>
        <v/>
      </c>
      <c r="F18528" s="18" t="str">
        <f t="shared" si="1176"/>
        <v/>
      </c>
      <c r="G18528" s="18" t="str">
        <f t="shared" si="1177"/>
        <v/>
      </c>
      <c r="H18528" s="18" t="str">
        <f t="shared" si="1178"/>
        <v/>
      </c>
    </row>
    <row r="18529" spans="5:8" x14ac:dyDescent="0.25">
      <c r="E18529" s="18" t="str">
        <f t="shared" si="1175"/>
        <v/>
      </c>
      <c r="F18529" s="18" t="str">
        <f t="shared" si="1176"/>
        <v/>
      </c>
      <c r="G18529" s="18" t="str">
        <f t="shared" si="1177"/>
        <v/>
      </c>
      <c r="H18529" s="18" t="str">
        <f t="shared" si="1178"/>
        <v/>
      </c>
    </row>
    <row r="18530" spans="5:8" x14ac:dyDescent="0.25">
      <c r="E18530" s="18" t="str">
        <f t="shared" si="1175"/>
        <v/>
      </c>
      <c r="F18530" s="18" t="str">
        <f t="shared" si="1176"/>
        <v/>
      </c>
      <c r="G18530" s="18" t="str">
        <f t="shared" si="1177"/>
        <v/>
      </c>
      <c r="H18530" s="18" t="str">
        <f t="shared" si="1178"/>
        <v/>
      </c>
    </row>
    <row r="18531" spans="5:8" x14ac:dyDescent="0.25">
      <c r="E18531" s="18" t="str">
        <f t="shared" si="1175"/>
        <v/>
      </c>
      <c r="F18531" s="18" t="str">
        <f t="shared" si="1176"/>
        <v/>
      </c>
      <c r="G18531" s="18" t="str">
        <f t="shared" si="1177"/>
        <v/>
      </c>
      <c r="H18531" s="18" t="str">
        <f t="shared" si="1178"/>
        <v/>
      </c>
    </row>
    <row r="18532" spans="5:8" x14ac:dyDescent="0.25">
      <c r="E18532" s="18" t="str">
        <f t="shared" si="1175"/>
        <v/>
      </c>
      <c r="F18532" s="18" t="str">
        <f t="shared" si="1176"/>
        <v/>
      </c>
      <c r="G18532" s="18" t="str">
        <f t="shared" si="1177"/>
        <v/>
      </c>
      <c r="H18532" s="18" t="str">
        <f t="shared" si="1178"/>
        <v/>
      </c>
    </row>
    <row r="18533" spans="5:8" x14ac:dyDescent="0.25">
      <c r="E18533" s="18" t="str">
        <f t="shared" si="1175"/>
        <v/>
      </c>
      <c r="F18533" s="18" t="str">
        <f t="shared" si="1176"/>
        <v/>
      </c>
      <c r="G18533" s="18" t="str">
        <f t="shared" si="1177"/>
        <v/>
      </c>
      <c r="H18533" s="18" t="str">
        <f t="shared" si="1178"/>
        <v/>
      </c>
    </row>
    <row r="18534" spans="5:8" x14ac:dyDescent="0.25">
      <c r="E18534" s="18" t="str">
        <f t="shared" si="1175"/>
        <v/>
      </c>
      <c r="F18534" s="18" t="str">
        <f t="shared" si="1176"/>
        <v/>
      </c>
      <c r="G18534" s="18" t="str">
        <f t="shared" si="1177"/>
        <v/>
      </c>
      <c r="H18534" s="18" t="str">
        <f t="shared" si="1178"/>
        <v/>
      </c>
    </row>
    <row r="18535" spans="5:8" x14ac:dyDescent="0.25">
      <c r="E18535" s="18" t="str">
        <f t="shared" si="1175"/>
        <v/>
      </c>
      <c r="F18535" s="18" t="str">
        <f t="shared" si="1176"/>
        <v/>
      </c>
      <c r="G18535" s="18" t="str">
        <f t="shared" si="1177"/>
        <v/>
      </c>
      <c r="H18535" s="18" t="str">
        <f t="shared" si="1178"/>
        <v/>
      </c>
    </row>
    <row r="18536" spans="5:8" x14ac:dyDescent="0.25">
      <c r="E18536" s="18" t="str">
        <f t="shared" si="1175"/>
        <v/>
      </c>
      <c r="F18536" s="18" t="str">
        <f t="shared" si="1176"/>
        <v/>
      </c>
      <c r="G18536" s="18" t="str">
        <f t="shared" si="1177"/>
        <v/>
      </c>
      <c r="H18536" s="18" t="str">
        <f t="shared" si="1178"/>
        <v/>
      </c>
    </row>
    <row r="18537" spans="5:8" x14ac:dyDescent="0.25">
      <c r="E18537" s="18" t="str">
        <f t="shared" si="1175"/>
        <v/>
      </c>
      <c r="F18537" s="18" t="str">
        <f t="shared" si="1176"/>
        <v/>
      </c>
      <c r="G18537" s="18" t="str">
        <f t="shared" si="1177"/>
        <v/>
      </c>
      <c r="H18537" s="18" t="str">
        <f t="shared" si="1178"/>
        <v/>
      </c>
    </row>
    <row r="18538" spans="5:8" x14ac:dyDescent="0.25">
      <c r="E18538" s="18" t="str">
        <f t="shared" si="1175"/>
        <v/>
      </c>
      <c r="F18538" s="18" t="str">
        <f t="shared" si="1176"/>
        <v/>
      </c>
      <c r="G18538" s="18" t="str">
        <f t="shared" si="1177"/>
        <v/>
      </c>
      <c r="H18538" s="18" t="str">
        <f t="shared" si="1178"/>
        <v/>
      </c>
    </row>
    <row r="18539" spans="5:8" x14ac:dyDescent="0.25">
      <c r="E18539" s="18" t="str">
        <f t="shared" si="1175"/>
        <v/>
      </c>
      <c r="F18539" s="18" t="str">
        <f t="shared" si="1176"/>
        <v/>
      </c>
      <c r="G18539" s="18" t="str">
        <f t="shared" si="1177"/>
        <v/>
      </c>
      <c r="H18539" s="18" t="str">
        <f t="shared" si="1178"/>
        <v/>
      </c>
    </row>
    <row r="18540" spans="5:8" x14ac:dyDescent="0.25">
      <c r="E18540" s="18" t="str">
        <f t="shared" si="1175"/>
        <v/>
      </c>
      <c r="F18540" s="18" t="str">
        <f t="shared" si="1176"/>
        <v/>
      </c>
      <c r="G18540" s="18" t="str">
        <f t="shared" si="1177"/>
        <v/>
      </c>
      <c r="H18540" s="18" t="str">
        <f t="shared" si="1178"/>
        <v/>
      </c>
    </row>
    <row r="18541" spans="5:8" x14ac:dyDescent="0.25">
      <c r="E18541" s="18" t="str">
        <f t="shared" si="1175"/>
        <v/>
      </c>
      <c r="F18541" s="18" t="str">
        <f t="shared" si="1176"/>
        <v/>
      </c>
      <c r="G18541" s="18" t="str">
        <f t="shared" si="1177"/>
        <v/>
      </c>
      <c r="H18541" s="18" t="str">
        <f t="shared" si="1178"/>
        <v/>
      </c>
    </row>
    <row r="18542" spans="5:8" x14ac:dyDescent="0.25">
      <c r="E18542" s="18" t="str">
        <f t="shared" si="1175"/>
        <v/>
      </c>
      <c r="F18542" s="18" t="str">
        <f t="shared" si="1176"/>
        <v/>
      </c>
      <c r="G18542" s="18" t="str">
        <f t="shared" si="1177"/>
        <v/>
      </c>
      <c r="H18542" s="18" t="str">
        <f t="shared" si="1178"/>
        <v/>
      </c>
    </row>
    <row r="18543" spans="5:8" x14ac:dyDescent="0.25">
      <c r="E18543" s="18" t="str">
        <f t="shared" si="1175"/>
        <v/>
      </c>
      <c r="F18543" s="18" t="str">
        <f t="shared" si="1176"/>
        <v/>
      </c>
      <c r="G18543" s="18" t="str">
        <f t="shared" si="1177"/>
        <v/>
      </c>
      <c r="H18543" s="18" t="str">
        <f t="shared" si="1178"/>
        <v/>
      </c>
    </row>
    <row r="18544" spans="5:8" x14ac:dyDescent="0.25">
      <c r="E18544" s="18" t="str">
        <f t="shared" si="1175"/>
        <v/>
      </c>
      <c r="F18544" s="18" t="str">
        <f t="shared" si="1176"/>
        <v/>
      </c>
      <c r="G18544" s="18" t="str">
        <f t="shared" si="1177"/>
        <v/>
      </c>
      <c r="H18544" s="18" t="str">
        <f t="shared" si="1178"/>
        <v/>
      </c>
    </row>
    <row r="18545" spans="5:8" x14ac:dyDescent="0.25">
      <c r="E18545" s="18" t="str">
        <f t="shared" si="1175"/>
        <v/>
      </c>
      <c r="F18545" s="18" t="str">
        <f t="shared" si="1176"/>
        <v/>
      </c>
      <c r="G18545" s="18" t="str">
        <f t="shared" si="1177"/>
        <v/>
      </c>
      <c r="H18545" s="18" t="str">
        <f t="shared" si="1178"/>
        <v/>
      </c>
    </row>
    <row r="18546" spans="5:8" x14ac:dyDescent="0.25">
      <c r="E18546" s="18" t="str">
        <f t="shared" si="1175"/>
        <v/>
      </c>
      <c r="F18546" s="18" t="str">
        <f t="shared" si="1176"/>
        <v/>
      </c>
      <c r="G18546" s="18" t="str">
        <f t="shared" si="1177"/>
        <v/>
      </c>
      <c r="H18546" s="18" t="str">
        <f t="shared" si="1178"/>
        <v/>
      </c>
    </row>
    <row r="18547" spans="5:8" x14ac:dyDescent="0.25">
      <c r="E18547" s="18" t="str">
        <f t="shared" si="1175"/>
        <v/>
      </c>
      <c r="F18547" s="18" t="str">
        <f t="shared" si="1176"/>
        <v/>
      </c>
      <c r="G18547" s="18" t="str">
        <f t="shared" si="1177"/>
        <v/>
      </c>
      <c r="H18547" s="18" t="str">
        <f t="shared" si="1178"/>
        <v/>
      </c>
    </row>
    <row r="18548" spans="5:8" x14ac:dyDescent="0.25">
      <c r="E18548" s="18" t="str">
        <f t="shared" si="1175"/>
        <v/>
      </c>
      <c r="F18548" s="18" t="str">
        <f t="shared" si="1176"/>
        <v/>
      </c>
      <c r="G18548" s="18" t="str">
        <f t="shared" si="1177"/>
        <v/>
      </c>
      <c r="H18548" s="18" t="str">
        <f t="shared" si="1178"/>
        <v/>
      </c>
    </row>
    <row r="18549" spans="5:8" x14ac:dyDescent="0.25">
      <c r="E18549" s="18" t="str">
        <f t="shared" si="1175"/>
        <v/>
      </c>
      <c r="F18549" s="18" t="str">
        <f t="shared" si="1176"/>
        <v/>
      </c>
      <c r="G18549" s="18" t="str">
        <f t="shared" si="1177"/>
        <v/>
      </c>
      <c r="H18549" s="18" t="str">
        <f t="shared" si="1178"/>
        <v/>
      </c>
    </row>
    <row r="18550" spans="5:8" x14ac:dyDescent="0.25">
      <c r="E18550" s="18" t="str">
        <f t="shared" si="1175"/>
        <v/>
      </c>
      <c r="F18550" s="18" t="str">
        <f t="shared" si="1176"/>
        <v/>
      </c>
      <c r="G18550" s="18" t="str">
        <f t="shared" si="1177"/>
        <v/>
      </c>
      <c r="H18550" s="18" t="str">
        <f t="shared" si="1178"/>
        <v/>
      </c>
    </row>
    <row r="18551" spans="5:8" x14ac:dyDescent="0.25">
      <c r="E18551" s="18" t="str">
        <f t="shared" si="1175"/>
        <v/>
      </c>
      <c r="F18551" s="18" t="str">
        <f t="shared" si="1176"/>
        <v/>
      </c>
      <c r="G18551" s="18" t="str">
        <f t="shared" si="1177"/>
        <v/>
      </c>
      <c r="H18551" s="18" t="str">
        <f t="shared" si="1178"/>
        <v/>
      </c>
    </row>
    <row r="18552" spans="5:8" x14ac:dyDescent="0.25">
      <c r="E18552" s="18" t="str">
        <f t="shared" si="1175"/>
        <v/>
      </c>
      <c r="F18552" s="18" t="str">
        <f t="shared" si="1176"/>
        <v/>
      </c>
      <c r="G18552" s="18" t="str">
        <f t="shared" si="1177"/>
        <v/>
      </c>
      <c r="H18552" s="18" t="str">
        <f t="shared" si="1178"/>
        <v/>
      </c>
    </row>
    <row r="18553" spans="5:8" x14ac:dyDescent="0.25">
      <c r="E18553" s="18" t="str">
        <f t="shared" si="1175"/>
        <v/>
      </c>
      <c r="F18553" s="18" t="str">
        <f t="shared" si="1176"/>
        <v/>
      </c>
      <c r="G18553" s="18" t="str">
        <f t="shared" si="1177"/>
        <v/>
      </c>
      <c r="H18553" s="18" t="str">
        <f t="shared" si="1178"/>
        <v/>
      </c>
    </row>
    <row r="18554" spans="5:8" x14ac:dyDescent="0.25">
      <c r="E18554" s="18" t="str">
        <f t="shared" si="1175"/>
        <v/>
      </c>
      <c r="F18554" s="18" t="str">
        <f t="shared" si="1176"/>
        <v/>
      </c>
      <c r="G18554" s="18" t="str">
        <f t="shared" si="1177"/>
        <v/>
      </c>
      <c r="H18554" s="18" t="str">
        <f t="shared" si="1178"/>
        <v/>
      </c>
    </row>
    <row r="18555" spans="5:8" x14ac:dyDescent="0.25">
      <c r="E18555" s="18" t="str">
        <f t="shared" si="1175"/>
        <v/>
      </c>
      <c r="F18555" s="18" t="str">
        <f t="shared" si="1176"/>
        <v/>
      </c>
      <c r="G18555" s="18" t="str">
        <f t="shared" si="1177"/>
        <v/>
      </c>
      <c r="H18555" s="18" t="str">
        <f t="shared" si="1178"/>
        <v/>
      </c>
    </row>
    <row r="18556" spans="5:8" x14ac:dyDescent="0.25">
      <c r="E18556" s="18" t="str">
        <f t="shared" si="1175"/>
        <v/>
      </c>
      <c r="F18556" s="18" t="str">
        <f t="shared" si="1176"/>
        <v/>
      </c>
      <c r="G18556" s="18" t="str">
        <f t="shared" si="1177"/>
        <v/>
      </c>
      <c r="H18556" s="18" t="str">
        <f t="shared" si="1178"/>
        <v/>
      </c>
    </row>
    <row r="18557" spans="5:8" x14ac:dyDescent="0.25">
      <c r="E18557" s="18" t="str">
        <f t="shared" si="1175"/>
        <v/>
      </c>
      <c r="F18557" s="18" t="str">
        <f t="shared" si="1176"/>
        <v/>
      </c>
      <c r="G18557" s="18" t="str">
        <f t="shared" si="1177"/>
        <v/>
      </c>
      <c r="H18557" s="18" t="str">
        <f t="shared" si="1178"/>
        <v/>
      </c>
    </row>
    <row r="18558" spans="5:8" x14ac:dyDescent="0.25">
      <c r="E18558" s="18" t="str">
        <f t="shared" si="1175"/>
        <v/>
      </c>
      <c r="F18558" s="18" t="str">
        <f t="shared" si="1176"/>
        <v/>
      </c>
      <c r="G18558" s="18" t="str">
        <f t="shared" si="1177"/>
        <v/>
      </c>
      <c r="H18558" s="18" t="str">
        <f t="shared" si="1178"/>
        <v/>
      </c>
    </row>
    <row r="18559" spans="5:8" x14ac:dyDescent="0.25">
      <c r="E18559" s="18" t="str">
        <f t="shared" si="1175"/>
        <v/>
      </c>
      <c r="F18559" s="18" t="str">
        <f t="shared" si="1176"/>
        <v/>
      </c>
      <c r="G18559" s="18" t="str">
        <f t="shared" si="1177"/>
        <v/>
      </c>
      <c r="H18559" s="18" t="str">
        <f t="shared" si="1178"/>
        <v/>
      </c>
    </row>
    <row r="18560" spans="5:8" x14ac:dyDescent="0.25">
      <c r="E18560" s="18" t="str">
        <f t="shared" si="1175"/>
        <v/>
      </c>
      <c r="F18560" s="18" t="str">
        <f t="shared" si="1176"/>
        <v/>
      </c>
      <c r="G18560" s="18" t="str">
        <f t="shared" si="1177"/>
        <v/>
      </c>
      <c r="H18560" s="18" t="str">
        <f t="shared" si="1178"/>
        <v/>
      </c>
    </row>
    <row r="18561" spans="5:8" x14ac:dyDescent="0.25">
      <c r="E18561" s="18" t="str">
        <f t="shared" si="1175"/>
        <v/>
      </c>
      <c r="F18561" s="18" t="str">
        <f t="shared" si="1176"/>
        <v/>
      </c>
      <c r="G18561" s="18" t="str">
        <f t="shared" si="1177"/>
        <v/>
      </c>
      <c r="H18561" s="18" t="str">
        <f t="shared" si="1178"/>
        <v/>
      </c>
    </row>
    <row r="18562" spans="5:8" x14ac:dyDescent="0.25">
      <c r="E18562" s="18" t="str">
        <f t="shared" si="1175"/>
        <v/>
      </c>
      <c r="F18562" s="18" t="str">
        <f t="shared" si="1176"/>
        <v/>
      </c>
      <c r="G18562" s="18" t="str">
        <f t="shared" si="1177"/>
        <v/>
      </c>
      <c r="H18562" s="18" t="str">
        <f t="shared" si="1178"/>
        <v/>
      </c>
    </row>
    <row r="18563" spans="5:8" x14ac:dyDescent="0.25">
      <c r="E18563" s="18" t="str">
        <f t="shared" si="1175"/>
        <v/>
      </c>
      <c r="F18563" s="18" t="str">
        <f t="shared" si="1176"/>
        <v/>
      </c>
      <c r="G18563" s="18" t="str">
        <f t="shared" si="1177"/>
        <v/>
      </c>
      <c r="H18563" s="18" t="str">
        <f t="shared" si="1178"/>
        <v/>
      </c>
    </row>
    <row r="18564" spans="5:8" x14ac:dyDescent="0.25">
      <c r="E18564" s="18" t="str">
        <f t="shared" si="1175"/>
        <v/>
      </c>
      <c r="F18564" s="18" t="str">
        <f t="shared" si="1176"/>
        <v/>
      </c>
      <c r="G18564" s="18" t="str">
        <f t="shared" si="1177"/>
        <v/>
      </c>
      <c r="H18564" s="18" t="str">
        <f t="shared" si="1178"/>
        <v/>
      </c>
    </row>
    <row r="18565" spans="5:8" x14ac:dyDescent="0.25">
      <c r="E18565" s="18" t="str">
        <f t="shared" si="1175"/>
        <v/>
      </c>
      <c r="F18565" s="18" t="str">
        <f t="shared" si="1176"/>
        <v/>
      </c>
      <c r="G18565" s="18" t="str">
        <f t="shared" si="1177"/>
        <v/>
      </c>
      <c r="H18565" s="18" t="str">
        <f t="shared" si="1178"/>
        <v/>
      </c>
    </row>
    <row r="18566" spans="5:8" x14ac:dyDescent="0.25">
      <c r="E18566" s="18" t="str">
        <f t="shared" ref="E18566:E18629" si="1179">IF($C18566="","",IFERROR(INDEX(ItemPriceCol,MATCH($C18566,ItemName,0)),""))</f>
        <v/>
      </c>
      <c r="F18566" s="18" t="str">
        <f t="shared" ref="F18566:F18629" si="1180">IF(OR($D18566="",$E18566=""),"",$D18566*$E18566)</f>
        <v/>
      </c>
      <c r="G18566" s="18" t="str">
        <f t="shared" ref="G18566:G18629" si="1181">IF($C18566="","",IFERROR(INDEX(ItemCostCol,MATCH($C18566,ItemName,0)),""))</f>
        <v/>
      </c>
      <c r="H18566" s="18" t="str">
        <f t="shared" ref="H18566:H18629" si="1182">IF(OR($F18566="",$G18566=""),"",$F18566-$D18566*$G18566)</f>
        <v/>
      </c>
    </row>
    <row r="18567" spans="5:8" x14ac:dyDescent="0.25">
      <c r="E18567" s="18" t="str">
        <f t="shared" si="1179"/>
        <v/>
      </c>
      <c r="F18567" s="18" t="str">
        <f t="shared" si="1180"/>
        <v/>
      </c>
      <c r="G18567" s="18" t="str">
        <f t="shared" si="1181"/>
        <v/>
      </c>
      <c r="H18567" s="18" t="str">
        <f t="shared" si="1182"/>
        <v/>
      </c>
    </row>
    <row r="18568" spans="5:8" x14ac:dyDescent="0.25">
      <c r="E18568" s="18" t="str">
        <f t="shared" si="1179"/>
        <v/>
      </c>
      <c r="F18568" s="18" t="str">
        <f t="shared" si="1180"/>
        <v/>
      </c>
      <c r="G18568" s="18" t="str">
        <f t="shared" si="1181"/>
        <v/>
      </c>
      <c r="H18568" s="18" t="str">
        <f t="shared" si="1182"/>
        <v/>
      </c>
    </row>
    <row r="18569" spans="5:8" x14ac:dyDescent="0.25">
      <c r="E18569" s="18" t="str">
        <f t="shared" si="1179"/>
        <v/>
      </c>
      <c r="F18569" s="18" t="str">
        <f t="shared" si="1180"/>
        <v/>
      </c>
      <c r="G18569" s="18" t="str">
        <f t="shared" si="1181"/>
        <v/>
      </c>
      <c r="H18569" s="18" t="str">
        <f t="shared" si="1182"/>
        <v/>
      </c>
    </row>
    <row r="18570" spans="5:8" x14ac:dyDescent="0.25">
      <c r="E18570" s="18" t="str">
        <f t="shared" si="1179"/>
        <v/>
      </c>
      <c r="F18570" s="18" t="str">
        <f t="shared" si="1180"/>
        <v/>
      </c>
      <c r="G18570" s="18" t="str">
        <f t="shared" si="1181"/>
        <v/>
      </c>
      <c r="H18570" s="18" t="str">
        <f t="shared" si="1182"/>
        <v/>
      </c>
    </row>
    <row r="18571" spans="5:8" x14ac:dyDescent="0.25">
      <c r="E18571" s="18" t="str">
        <f t="shared" si="1179"/>
        <v/>
      </c>
      <c r="F18571" s="18" t="str">
        <f t="shared" si="1180"/>
        <v/>
      </c>
      <c r="G18571" s="18" t="str">
        <f t="shared" si="1181"/>
        <v/>
      </c>
      <c r="H18571" s="18" t="str">
        <f t="shared" si="1182"/>
        <v/>
      </c>
    </row>
    <row r="18572" spans="5:8" x14ac:dyDescent="0.25">
      <c r="E18572" s="18" t="str">
        <f t="shared" si="1179"/>
        <v/>
      </c>
      <c r="F18572" s="18" t="str">
        <f t="shared" si="1180"/>
        <v/>
      </c>
      <c r="G18572" s="18" t="str">
        <f t="shared" si="1181"/>
        <v/>
      </c>
      <c r="H18572" s="18" t="str">
        <f t="shared" si="1182"/>
        <v/>
      </c>
    </row>
    <row r="18573" spans="5:8" x14ac:dyDescent="0.25">
      <c r="E18573" s="18" t="str">
        <f t="shared" si="1179"/>
        <v/>
      </c>
      <c r="F18573" s="18" t="str">
        <f t="shared" si="1180"/>
        <v/>
      </c>
      <c r="G18573" s="18" t="str">
        <f t="shared" si="1181"/>
        <v/>
      </c>
      <c r="H18573" s="18" t="str">
        <f t="shared" si="1182"/>
        <v/>
      </c>
    </row>
    <row r="18574" spans="5:8" x14ac:dyDescent="0.25">
      <c r="E18574" s="18" t="str">
        <f t="shared" si="1179"/>
        <v/>
      </c>
      <c r="F18574" s="18" t="str">
        <f t="shared" si="1180"/>
        <v/>
      </c>
      <c r="G18574" s="18" t="str">
        <f t="shared" si="1181"/>
        <v/>
      </c>
      <c r="H18574" s="18" t="str">
        <f t="shared" si="1182"/>
        <v/>
      </c>
    </row>
    <row r="18575" spans="5:8" x14ac:dyDescent="0.25">
      <c r="E18575" s="18" t="str">
        <f t="shared" si="1179"/>
        <v/>
      </c>
      <c r="F18575" s="18" t="str">
        <f t="shared" si="1180"/>
        <v/>
      </c>
      <c r="G18575" s="18" t="str">
        <f t="shared" si="1181"/>
        <v/>
      </c>
      <c r="H18575" s="18" t="str">
        <f t="shared" si="1182"/>
        <v/>
      </c>
    </row>
    <row r="18576" spans="5:8" x14ac:dyDescent="0.25">
      <c r="E18576" s="18" t="str">
        <f t="shared" si="1179"/>
        <v/>
      </c>
      <c r="F18576" s="18" t="str">
        <f t="shared" si="1180"/>
        <v/>
      </c>
      <c r="G18576" s="18" t="str">
        <f t="shared" si="1181"/>
        <v/>
      </c>
      <c r="H18576" s="18" t="str">
        <f t="shared" si="1182"/>
        <v/>
      </c>
    </row>
    <row r="18577" spans="5:8" x14ac:dyDescent="0.25">
      <c r="E18577" s="18" t="str">
        <f t="shared" si="1179"/>
        <v/>
      </c>
      <c r="F18577" s="18" t="str">
        <f t="shared" si="1180"/>
        <v/>
      </c>
      <c r="G18577" s="18" t="str">
        <f t="shared" si="1181"/>
        <v/>
      </c>
      <c r="H18577" s="18" t="str">
        <f t="shared" si="1182"/>
        <v/>
      </c>
    </row>
    <row r="18578" spans="5:8" x14ac:dyDescent="0.25">
      <c r="E18578" s="18" t="str">
        <f t="shared" si="1179"/>
        <v/>
      </c>
      <c r="F18578" s="18" t="str">
        <f t="shared" si="1180"/>
        <v/>
      </c>
      <c r="G18578" s="18" t="str">
        <f t="shared" si="1181"/>
        <v/>
      </c>
      <c r="H18578" s="18" t="str">
        <f t="shared" si="1182"/>
        <v/>
      </c>
    </row>
    <row r="18579" spans="5:8" x14ac:dyDescent="0.25">
      <c r="E18579" s="18" t="str">
        <f t="shared" si="1179"/>
        <v/>
      </c>
      <c r="F18579" s="18" t="str">
        <f t="shared" si="1180"/>
        <v/>
      </c>
      <c r="G18579" s="18" t="str">
        <f t="shared" si="1181"/>
        <v/>
      </c>
      <c r="H18579" s="18" t="str">
        <f t="shared" si="1182"/>
        <v/>
      </c>
    </row>
    <row r="18580" spans="5:8" x14ac:dyDescent="0.25">
      <c r="E18580" s="18" t="str">
        <f t="shared" si="1179"/>
        <v/>
      </c>
      <c r="F18580" s="18" t="str">
        <f t="shared" si="1180"/>
        <v/>
      </c>
      <c r="G18580" s="18" t="str">
        <f t="shared" si="1181"/>
        <v/>
      </c>
      <c r="H18580" s="18" t="str">
        <f t="shared" si="1182"/>
        <v/>
      </c>
    </row>
    <row r="18581" spans="5:8" x14ac:dyDescent="0.25">
      <c r="E18581" s="18" t="str">
        <f t="shared" si="1179"/>
        <v/>
      </c>
      <c r="F18581" s="18" t="str">
        <f t="shared" si="1180"/>
        <v/>
      </c>
      <c r="G18581" s="18" t="str">
        <f t="shared" si="1181"/>
        <v/>
      </c>
      <c r="H18581" s="18" t="str">
        <f t="shared" si="1182"/>
        <v/>
      </c>
    </row>
    <row r="18582" spans="5:8" x14ac:dyDescent="0.25">
      <c r="E18582" s="18" t="str">
        <f t="shared" si="1179"/>
        <v/>
      </c>
      <c r="F18582" s="18" t="str">
        <f t="shared" si="1180"/>
        <v/>
      </c>
      <c r="G18582" s="18" t="str">
        <f t="shared" si="1181"/>
        <v/>
      </c>
      <c r="H18582" s="18" t="str">
        <f t="shared" si="1182"/>
        <v/>
      </c>
    </row>
    <row r="18583" spans="5:8" x14ac:dyDescent="0.25">
      <c r="E18583" s="18" t="str">
        <f t="shared" si="1179"/>
        <v/>
      </c>
      <c r="F18583" s="18" t="str">
        <f t="shared" si="1180"/>
        <v/>
      </c>
      <c r="G18583" s="18" t="str">
        <f t="shared" si="1181"/>
        <v/>
      </c>
      <c r="H18583" s="18" t="str">
        <f t="shared" si="1182"/>
        <v/>
      </c>
    </row>
    <row r="18584" spans="5:8" x14ac:dyDescent="0.25">
      <c r="E18584" s="18" t="str">
        <f t="shared" si="1179"/>
        <v/>
      </c>
      <c r="F18584" s="18" t="str">
        <f t="shared" si="1180"/>
        <v/>
      </c>
      <c r="G18584" s="18" t="str">
        <f t="shared" si="1181"/>
        <v/>
      </c>
      <c r="H18584" s="18" t="str">
        <f t="shared" si="1182"/>
        <v/>
      </c>
    </row>
    <row r="18585" spans="5:8" x14ac:dyDescent="0.25">
      <c r="E18585" s="18" t="str">
        <f t="shared" si="1179"/>
        <v/>
      </c>
      <c r="F18585" s="18" t="str">
        <f t="shared" si="1180"/>
        <v/>
      </c>
      <c r="G18585" s="18" t="str">
        <f t="shared" si="1181"/>
        <v/>
      </c>
      <c r="H18585" s="18" t="str">
        <f t="shared" si="1182"/>
        <v/>
      </c>
    </row>
    <row r="18586" spans="5:8" x14ac:dyDescent="0.25">
      <c r="E18586" s="18" t="str">
        <f t="shared" si="1179"/>
        <v/>
      </c>
      <c r="F18586" s="18" t="str">
        <f t="shared" si="1180"/>
        <v/>
      </c>
      <c r="G18586" s="18" t="str">
        <f t="shared" si="1181"/>
        <v/>
      </c>
      <c r="H18586" s="18" t="str">
        <f t="shared" si="1182"/>
        <v/>
      </c>
    </row>
    <row r="18587" spans="5:8" x14ac:dyDescent="0.25">
      <c r="E18587" s="18" t="str">
        <f t="shared" si="1179"/>
        <v/>
      </c>
      <c r="F18587" s="18" t="str">
        <f t="shared" si="1180"/>
        <v/>
      </c>
      <c r="G18587" s="18" t="str">
        <f t="shared" si="1181"/>
        <v/>
      </c>
      <c r="H18587" s="18" t="str">
        <f t="shared" si="1182"/>
        <v/>
      </c>
    </row>
    <row r="18588" spans="5:8" x14ac:dyDescent="0.25">
      <c r="E18588" s="18" t="str">
        <f t="shared" si="1179"/>
        <v/>
      </c>
      <c r="F18588" s="18" t="str">
        <f t="shared" si="1180"/>
        <v/>
      </c>
      <c r="G18588" s="18" t="str">
        <f t="shared" si="1181"/>
        <v/>
      </c>
      <c r="H18588" s="18" t="str">
        <f t="shared" si="1182"/>
        <v/>
      </c>
    </row>
    <row r="18589" spans="5:8" x14ac:dyDescent="0.25">
      <c r="E18589" s="18" t="str">
        <f t="shared" si="1179"/>
        <v/>
      </c>
      <c r="F18589" s="18" t="str">
        <f t="shared" si="1180"/>
        <v/>
      </c>
      <c r="G18589" s="18" t="str">
        <f t="shared" si="1181"/>
        <v/>
      </c>
      <c r="H18589" s="18" t="str">
        <f t="shared" si="1182"/>
        <v/>
      </c>
    </row>
    <row r="18590" spans="5:8" x14ac:dyDescent="0.25">
      <c r="E18590" s="18" t="str">
        <f t="shared" si="1179"/>
        <v/>
      </c>
      <c r="F18590" s="18" t="str">
        <f t="shared" si="1180"/>
        <v/>
      </c>
      <c r="G18590" s="18" t="str">
        <f t="shared" si="1181"/>
        <v/>
      </c>
      <c r="H18590" s="18" t="str">
        <f t="shared" si="1182"/>
        <v/>
      </c>
    </row>
    <row r="18591" spans="5:8" x14ac:dyDescent="0.25">
      <c r="E18591" s="18" t="str">
        <f t="shared" si="1179"/>
        <v/>
      </c>
      <c r="F18591" s="18" t="str">
        <f t="shared" si="1180"/>
        <v/>
      </c>
      <c r="G18591" s="18" t="str">
        <f t="shared" si="1181"/>
        <v/>
      </c>
      <c r="H18591" s="18" t="str">
        <f t="shared" si="1182"/>
        <v/>
      </c>
    </row>
    <row r="18592" spans="5:8" x14ac:dyDescent="0.25">
      <c r="E18592" s="18" t="str">
        <f t="shared" si="1179"/>
        <v/>
      </c>
      <c r="F18592" s="18" t="str">
        <f t="shared" si="1180"/>
        <v/>
      </c>
      <c r="G18592" s="18" t="str">
        <f t="shared" si="1181"/>
        <v/>
      </c>
      <c r="H18592" s="18" t="str">
        <f t="shared" si="1182"/>
        <v/>
      </c>
    </row>
    <row r="18593" spans="5:8" x14ac:dyDescent="0.25">
      <c r="E18593" s="18" t="str">
        <f t="shared" si="1179"/>
        <v/>
      </c>
      <c r="F18593" s="18" t="str">
        <f t="shared" si="1180"/>
        <v/>
      </c>
      <c r="G18593" s="18" t="str">
        <f t="shared" si="1181"/>
        <v/>
      </c>
      <c r="H18593" s="18" t="str">
        <f t="shared" si="1182"/>
        <v/>
      </c>
    </row>
    <row r="18594" spans="5:8" x14ac:dyDescent="0.25">
      <c r="E18594" s="18" t="str">
        <f t="shared" si="1179"/>
        <v/>
      </c>
      <c r="F18594" s="18" t="str">
        <f t="shared" si="1180"/>
        <v/>
      </c>
      <c r="G18594" s="18" t="str">
        <f t="shared" si="1181"/>
        <v/>
      </c>
      <c r="H18594" s="18" t="str">
        <f t="shared" si="1182"/>
        <v/>
      </c>
    </row>
    <row r="18595" spans="5:8" x14ac:dyDescent="0.25">
      <c r="E18595" s="18" t="str">
        <f t="shared" si="1179"/>
        <v/>
      </c>
      <c r="F18595" s="18" t="str">
        <f t="shared" si="1180"/>
        <v/>
      </c>
      <c r="G18595" s="18" t="str">
        <f t="shared" si="1181"/>
        <v/>
      </c>
      <c r="H18595" s="18" t="str">
        <f t="shared" si="1182"/>
        <v/>
      </c>
    </row>
    <row r="18596" spans="5:8" x14ac:dyDescent="0.25">
      <c r="E18596" s="18" t="str">
        <f t="shared" si="1179"/>
        <v/>
      </c>
      <c r="F18596" s="18" t="str">
        <f t="shared" si="1180"/>
        <v/>
      </c>
      <c r="G18596" s="18" t="str">
        <f t="shared" si="1181"/>
        <v/>
      </c>
      <c r="H18596" s="18" t="str">
        <f t="shared" si="1182"/>
        <v/>
      </c>
    </row>
    <row r="18597" spans="5:8" x14ac:dyDescent="0.25">
      <c r="E18597" s="18" t="str">
        <f t="shared" si="1179"/>
        <v/>
      </c>
      <c r="F18597" s="18" t="str">
        <f t="shared" si="1180"/>
        <v/>
      </c>
      <c r="G18597" s="18" t="str">
        <f t="shared" si="1181"/>
        <v/>
      </c>
      <c r="H18597" s="18" t="str">
        <f t="shared" si="1182"/>
        <v/>
      </c>
    </row>
    <row r="18598" spans="5:8" x14ac:dyDescent="0.25">
      <c r="E18598" s="18" t="str">
        <f t="shared" si="1179"/>
        <v/>
      </c>
      <c r="F18598" s="18" t="str">
        <f t="shared" si="1180"/>
        <v/>
      </c>
      <c r="G18598" s="18" t="str">
        <f t="shared" si="1181"/>
        <v/>
      </c>
      <c r="H18598" s="18" t="str">
        <f t="shared" si="1182"/>
        <v/>
      </c>
    </row>
    <row r="18599" spans="5:8" x14ac:dyDescent="0.25">
      <c r="E18599" s="18" t="str">
        <f t="shared" si="1179"/>
        <v/>
      </c>
      <c r="F18599" s="18" t="str">
        <f t="shared" si="1180"/>
        <v/>
      </c>
      <c r="G18599" s="18" t="str">
        <f t="shared" si="1181"/>
        <v/>
      </c>
      <c r="H18599" s="18" t="str">
        <f t="shared" si="1182"/>
        <v/>
      </c>
    </row>
    <row r="18600" spans="5:8" x14ac:dyDescent="0.25">
      <c r="E18600" s="18" t="str">
        <f t="shared" si="1179"/>
        <v/>
      </c>
      <c r="F18600" s="18" t="str">
        <f t="shared" si="1180"/>
        <v/>
      </c>
      <c r="G18600" s="18" t="str">
        <f t="shared" si="1181"/>
        <v/>
      </c>
      <c r="H18600" s="18" t="str">
        <f t="shared" si="1182"/>
        <v/>
      </c>
    </row>
    <row r="18601" spans="5:8" x14ac:dyDescent="0.25">
      <c r="E18601" s="18" t="str">
        <f t="shared" si="1179"/>
        <v/>
      </c>
      <c r="F18601" s="18" t="str">
        <f t="shared" si="1180"/>
        <v/>
      </c>
      <c r="G18601" s="18" t="str">
        <f t="shared" si="1181"/>
        <v/>
      </c>
      <c r="H18601" s="18" t="str">
        <f t="shared" si="1182"/>
        <v/>
      </c>
    </row>
    <row r="18602" spans="5:8" x14ac:dyDescent="0.25">
      <c r="E18602" s="18" t="str">
        <f t="shared" si="1179"/>
        <v/>
      </c>
      <c r="F18602" s="18" t="str">
        <f t="shared" si="1180"/>
        <v/>
      </c>
      <c r="G18602" s="18" t="str">
        <f t="shared" si="1181"/>
        <v/>
      </c>
      <c r="H18602" s="18" t="str">
        <f t="shared" si="1182"/>
        <v/>
      </c>
    </row>
    <row r="18603" spans="5:8" x14ac:dyDescent="0.25">
      <c r="E18603" s="18" t="str">
        <f t="shared" si="1179"/>
        <v/>
      </c>
      <c r="F18603" s="18" t="str">
        <f t="shared" si="1180"/>
        <v/>
      </c>
      <c r="G18603" s="18" t="str">
        <f t="shared" si="1181"/>
        <v/>
      </c>
      <c r="H18603" s="18" t="str">
        <f t="shared" si="1182"/>
        <v/>
      </c>
    </row>
    <row r="18604" spans="5:8" x14ac:dyDescent="0.25">
      <c r="E18604" s="18" t="str">
        <f t="shared" si="1179"/>
        <v/>
      </c>
      <c r="F18604" s="18" t="str">
        <f t="shared" si="1180"/>
        <v/>
      </c>
      <c r="G18604" s="18" t="str">
        <f t="shared" si="1181"/>
        <v/>
      </c>
      <c r="H18604" s="18" t="str">
        <f t="shared" si="1182"/>
        <v/>
      </c>
    </row>
    <row r="18605" spans="5:8" x14ac:dyDescent="0.25">
      <c r="E18605" s="18" t="str">
        <f t="shared" si="1179"/>
        <v/>
      </c>
      <c r="F18605" s="18" t="str">
        <f t="shared" si="1180"/>
        <v/>
      </c>
      <c r="G18605" s="18" t="str">
        <f t="shared" si="1181"/>
        <v/>
      </c>
      <c r="H18605" s="18" t="str">
        <f t="shared" si="1182"/>
        <v/>
      </c>
    </row>
    <row r="18606" spans="5:8" x14ac:dyDescent="0.25">
      <c r="E18606" s="18" t="str">
        <f t="shared" si="1179"/>
        <v/>
      </c>
      <c r="F18606" s="18" t="str">
        <f t="shared" si="1180"/>
        <v/>
      </c>
      <c r="G18606" s="18" t="str">
        <f t="shared" si="1181"/>
        <v/>
      </c>
      <c r="H18606" s="18" t="str">
        <f t="shared" si="1182"/>
        <v/>
      </c>
    </row>
    <row r="18607" spans="5:8" x14ac:dyDescent="0.25">
      <c r="E18607" s="18" t="str">
        <f t="shared" si="1179"/>
        <v/>
      </c>
      <c r="F18607" s="18" t="str">
        <f t="shared" si="1180"/>
        <v/>
      </c>
      <c r="G18607" s="18" t="str">
        <f t="shared" si="1181"/>
        <v/>
      </c>
      <c r="H18607" s="18" t="str">
        <f t="shared" si="1182"/>
        <v/>
      </c>
    </row>
    <row r="18608" spans="5:8" x14ac:dyDescent="0.25">
      <c r="E18608" s="18" t="str">
        <f t="shared" si="1179"/>
        <v/>
      </c>
      <c r="F18608" s="18" t="str">
        <f t="shared" si="1180"/>
        <v/>
      </c>
      <c r="G18608" s="18" t="str">
        <f t="shared" si="1181"/>
        <v/>
      </c>
      <c r="H18608" s="18" t="str">
        <f t="shared" si="1182"/>
        <v/>
      </c>
    </row>
    <row r="18609" spans="5:8" x14ac:dyDescent="0.25">
      <c r="E18609" s="18" t="str">
        <f t="shared" si="1179"/>
        <v/>
      </c>
      <c r="F18609" s="18" t="str">
        <f t="shared" si="1180"/>
        <v/>
      </c>
      <c r="G18609" s="18" t="str">
        <f t="shared" si="1181"/>
        <v/>
      </c>
      <c r="H18609" s="18" t="str">
        <f t="shared" si="1182"/>
        <v/>
      </c>
    </row>
    <row r="18610" spans="5:8" x14ac:dyDescent="0.25">
      <c r="E18610" s="18" t="str">
        <f t="shared" si="1179"/>
        <v/>
      </c>
      <c r="F18610" s="18" t="str">
        <f t="shared" si="1180"/>
        <v/>
      </c>
      <c r="G18610" s="18" t="str">
        <f t="shared" si="1181"/>
        <v/>
      </c>
      <c r="H18610" s="18" t="str">
        <f t="shared" si="1182"/>
        <v/>
      </c>
    </row>
    <row r="18611" spans="5:8" x14ac:dyDescent="0.25">
      <c r="E18611" s="18" t="str">
        <f t="shared" si="1179"/>
        <v/>
      </c>
      <c r="F18611" s="18" t="str">
        <f t="shared" si="1180"/>
        <v/>
      </c>
      <c r="G18611" s="18" t="str">
        <f t="shared" si="1181"/>
        <v/>
      </c>
      <c r="H18611" s="18" t="str">
        <f t="shared" si="1182"/>
        <v/>
      </c>
    </row>
    <row r="18612" spans="5:8" x14ac:dyDescent="0.25">
      <c r="E18612" s="18" t="str">
        <f t="shared" si="1179"/>
        <v/>
      </c>
      <c r="F18612" s="18" t="str">
        <f t="shared" si="1180"/>
        <v/>
      </c>
      <c r="G18612" s="18" t="str">
        <f t="shared" si="1181"/>
        <v/>
      </c>
      <c r="H18612" s="18" t="str">
        <f t="shared" si="1182"/>
        <v/>
      </c>
    </row>
    <row r="18613" spans="5:8" x14ac:dyDescent="0.25">
      <c r="E18613" s="18" t="str">
        <f t="shared" si="1179"/>
        <v/>
      </c>
      <c r="F18613" s="18" t="str">
        <f t="shared" si="1180"/>
        <v/>
      </c>
      <c r="G18613" s="18" t="str">
        <f t="shared" si="1181"/>
        <v/>
      </c>
      <c r="H18613" s="18" t="str">
        <f t="shared" si="1182"/>
        <v/>
      </c>
    </row>
    <row r="18614" spans="5:8" x14ac:dyDescent="0.25">
      <c r="E18614" s="18" t="str">
        <f t="shared" si="1179"/>
        <v/>
      </c>
      <c r="F18614" s="18" t="str">
        <f t="shared" si="1180"/>
        <v/>
      </c>
      <c r="G18614" s="18" t="str">
        <f t="shared" si="1181"/>
        <v/>
      </c>
      <c r="H18614" s="18" t="str">
        <f t="shared" si="1182"/>
        <v/>
      </c>
    </row>
    <row r="18615" spans="5:8" x14ac:dyDescent="0.25">
      <c r="E18615" s="18" t="str">
        <f t="shared" si="1179"/>
        <v/>
      </c>
      <c r="F18615" s="18" t="str">
        <f t="shared" si="1180"/>
        <v/>
      </c>
      <c r="G18615" s="18" t="str">
        <f t="shared" si="1181"/>
        <v/>
      </c>
      <c r="H18615" s="18" t="str">
        <f t="shared" si="1182"/>
        <v/>
      </c>
    </row>
    <row r="18616" spans="5:8" x14ac:dyDescent="0.25">
      <c r="E18616" s="18" t="str">
        <f t="shared" si="1179"/>
        <v/>
      </c>
      <c r="F18616" s="18" t="str">
        <f t="shared" si="1180"/>
        <v/>
      </c>
      <c r="G18616" s="18" t="str">
        <f t="shared" si="1181"/>
        <v/>
      </c>
      <c r="H18616" s="18" t="str">
        <f t="shared" si="1182"/>
        <v/>
      </c>
    </row>
    <row r="18617" spans="5:8" x14ac:dyDescent="0.25">
      <c r="E18617" s="18" t="str">
        <f t="shared" si="1179"/>
        <v/>
      </c>
      <c r="F18617" s="18" t="str">
        <f t="shared" si="1180"/>
        <v/>
      </c>
      <c r="G18617" s="18" t="str">
        <f t="shared" si="1181"/>
        <v/>
      </c>
      <c r="H18617" s="18" t="str">
        <f t="shared" si="1182"/>
        <v/>
      </c>
    </row>
    <row r="18618" spans="5:8" x14ac:dyDescent="0.25">
      <c r="E18618" s="18" t="str">
        <f t="shared" si="1179"/>
        <v/>
      </c>
      <c r="F18618" s="18" t="str">
        <f t="shared" si="1180"/>
        <v/>
      </c>
      <c r="G18618" s="18" t="str">
        <f t="shared" si="1181"/>
        <v/>
      </c>
      <c r="H18618" s="18" t="str">
        <f t="shared" si="1182"/>
        <v/>
      </c>
    </row>
    <row r="18619" spans="5:8" x14ac:dyDescent="0.25">
      <c r="E18619" s="18" t="str">
        <f t="shared" si="1179"/>
        <v/>
      </c>
      <c r="F18619" s="18" t="str">
        <f t="shared" si="1180"/>
        <v/>
      </c>
      <c r="G18619" s="18" t="str">
        <f t="shared" si="1181"/>
        <v/>
      </c>
      <c r="H18619" s="18" t="str">
        <f t="shared" si="1182"/>
        <v/>
      </c>
    </row>
    <row r="18620" spans="5:8" x14ac:dyDescent="0.25">
      <c r="E18620" s="18" t="str">
        <f t="shared" si="1179"/>
        <v/>
      </c>
      <c r="F18620" s="18" t="str">
        <f t="shared" si="1180"/>
        <v/>
      </c>
      <c r="G18620" s="18" t="str">
        <f t="shared" si="1181"/>
        <v/>
      </c>
      <c r="H18620" s="18" t="str">
        <f t="shared" si="1182"/>
        <v/>
      </c>
    </row>
    <row r="18621" spans="5:8" x14ac:dyDescent="0.25">
      <c r="E18621" s="18" t="str">
        <f t="shared" si="1179"/>
        <v/>
      </c>
      <c r="F18621" s="18" t="str">
        <f t="shared" si="1180"/>
        <v/>
      </c>
      <c r="G18621" s="18" t="str">
        <f t="shared" si="1181"/>
        <v/>
      </c>
      <c r="H18621" s="18" t="str">
        <f t="shared" si="1182"/>
        <v/>
      </c>
    </row>
    <row r="18622" spans="5:8" x14ac:dyDescent="0.25">
      <c r="E18622" s="18" t="str">
        <f t="shared" si="1179"/>
        <v/>
      </c>
      <c r="F18622" s="18" t="str">
        <f t="shared" si="1180"/>
        <v/>
      </c>
      <c r="G18622" s="18" t="str">
        <f t="shared" si="1181"/>
        <v/>
      </c>
      <c r="H18622" s="18" t="str">
        <f t="shared" si="1182"/>
        <v/>
      </c>
    </row>
    <row r="18623" spans="5:8" x14ac:dyDescent="0.25">
      <c r="E18623" s="18" t="str">
        <f t="shared" si="1179"/>
        <v/>
      </c>
      <c r="F18623" s="18" t="str">
        <f t="shared" si="1180"/>
        <v/>
      </c>
      <c r="G18623" s="18" t="str">
        <f t="shared" si="1181"/>
        <v/>
      </c>
      <c r="H18623" s="18" t="str">
        <f t="shared" si="1182"/>
        <v/>
      </c>
    </row>
    <row r="18624" spans="5:8" x14ac:dyDescent="0.25">
      <c r="E18624" s="18" t="str">
        <f t="shared" si="1179"/>
        <v/>
      </c>
      <c r="F18624" s="18" t="str">
        <f t="shared" si="1180"/>
        <v/>
      </c>
      <c r="G18624" s="18" t="str">
        <f t="shared" si="1181"/>
        <v/>
      </c>
      <c r="H18624" s="18" t="str">
        <f t="shared" si="1182"/>
        <v/>
      </c>
    </row>
    <row r="18625" spans="5:8" x14ac:dyDescent="0.25">
      <c r="E18625" s="18" t="str">
        <f t="shared" si="1179"/>
        <v/>
      </c>
      <c r="F18625" s="18" t="str">
        <f t="shared" si="1180"/>
        <v/>
      </c>
      <c r="G18625" s="18" t="str">
        <f t="shared" si="1181"/>
        <v/>
      </c>
      <c r="H18625" s="18" t="str">
        <f t="shared" si="1182"/>
        <v/>
      </c>
    </row>
    <row r="18626" spans="5:8" x14ac:dyDescent="0.25">
      <c r="E18626" s="18" t="str">
        <f t="shared" si="1179"/>
        <v/>
      </c>
      <c r="F18626" s="18" t="str">
        <f t="shared" si="1180"/>
        <v/>
      </c>
      <c r="G18626" s="18" t="str">
        <f t="shared" si="1181"/>
        <v/>
      </c>
      <c r="H18626" s="18" t="str">
        <f t="shared" si="1182"/>
        <v/>
      </c>
    </row>
    <row r="18627" spans="5:8" x14ac:dyDescent="0.25">
      <c r="E18627" s="18" t="str">
        <f t="shared" si="1179"/>
        <v/>
      </c>
      <c r="F18627" s="18" t="str">
        <f t="shared" si="1180"/>
        <v/>
      </c>
      <c r="G18627" s="18" t="str">
        <f t="shared" si="1181"/>
        <v/>
      </c>
      <c r="H18627" s="18" t="str">
        <f t="shared" si="1182"/>
        <v/>
      </c>
    </row>
    <row r="18628" spans="5:8" x14ac:dyDescent="0.25">
      <c r="E18628" s="18" t="str">
        <f t="shared" si="1179"/>
        <v/>
      </c>
      <c r="F18628" s="18" t="str">
        <f t="shared" si="1180"/>
        <v/>
      </c>
      <c r="G18628" s="18" t="str">
        <f t="shared" si="1181"/>
        <v/>
      </c>
      <c r="H18628" s="18" t="str">
        <f t="shared" si="1182"/>
        <v/>
      </c>
    </row>
    <row r="18629" spans="5:8" x14ac:dyDescent="0.25">
      <c r="E18629" s="18" t="str">
        <f t="shared" si="1179"/>
        <v/>
      </c>
      <c r="F18629" s="18" t="str">
        <f t="shared" si="1180"/>
        <v/>
      </c>
      <c r="G18629" s="18" t="str">
        <f t="shared" si="1181"/>
        <v/>
      </c>
      <c r="H18629" s="18" t="str">
        <f t="shared" si="1182"/>
        <v/>
      </c>
    </row>
    <row r="18630" spans="5:8" x14ac:dyDescent="0.25">
      <c r="E18630" s="18" t="str">
        <f t="shared" ref="E18630:E18693" si="1183">IF($C18630="","",IFERROR(INDEX(ItemPriceCol,MATCH($C18630,ItemName,0)),""))</f>
        <v/>
      </c>
      <c r="F18630" s="18" t="str">
        <f t="shared" ref="F18630:F18693" si="1184">IF(OR($D18630="",$E18630=""),"",$D18630*$E18630)</f>
        <v/>
      </c>
      <c r="G18630" s="18" t="str">
        <f t="shared" ref="G18630:G18693" si="1185">IF($C18630="","",IFERROR(INDEX(ItemCostCol,MATCH($C18630,ItemName,0)),""))</f>
        <v/>
      </c>
      <c r="H18630" s="18" t="str">
        <f t="shared" ref="H18630:H18693" si="1186">IF(OR($F18630="",$G18630=""),"",$F18630-$D18630*$G18630)</f>
        <v/>
      </c>
    </row>
    <row r="18631" spans="5:8" x14ac:dyDescent="0.25">
      <c r="E18631" s="18" t="str">
        <f t="shared" si="1183"/>
        <v/>
      </c>
      <c r="F18631" s="18" t="str">
        <f t="shared" si="1184"/>
        <v/>
      </c>
      <c r="G18631" s="18" t="str">
        <f t="shared" si="1185"/>
        <v/>
      </c>
      <c r="H18631" s="18" t="str">
        <f t="shared" si="1186"/>
        <v/>
      </c>
    </row>
    <row r="18632" spans="5:8" x14ac:dyDescent="0.25">
      <c r="E18632" s="18" t="str">
        <f t="shared" si="1183"/>
        <v/>
      </c>
      <c r="F18632" s="18" t="str">
        <f t="shared" si="1184"/>
        <v/>
      </c>
      <c r="G18632" s="18" t="str">
        <f t="shared" si="1185"/>
        <v/>
      </c>
      <c r="H18632" s="18" t="str">
        <f t="shared" si="1186"/>
        <v/>
      </c>
    </row>
    <row r="18633" spans="5:8" x14ac:dyDescent="0.25">
      <c r="E18633" s="18" t="str">
        <f t="shared" si="1183"/>
        <v/>
      </c>
      <c r="F18633" s="18" t="str">
        <f t="shared" si="1184"/>
        <v/>
      </c>
      <c r="G18633" s="18" t="str">
        <f t="shared" si="1185"/>
        <v/>
      </c>
      <c r="H18633" s="18" t="str">
        <f t="shared" si="1186"/>
        <v/>
      </c>
    </row>
    <row r="18634" spans="5:8" x14ac:dyDescent="0.25">
      <c r="E18634" s="18" t="str">
        <f t="shared" si="1183"/>
        <v/>
      </c>
      <c r="F18634" s="18" t="str">
        <f t="shared" si="1184"/>
        <v/>
      </c>
      <c r="G18634" s="18" t="str">
        <f t="shared" si="1185"/>
        <v/>
      </c>
      <c r="H18634" s="18" t="str">
        <f t="shared" si="1186"/>
        <v/>
      </c>
    </row>
    <row r="18635" spans="5:8" x14ac:dyDescent="0.25">
      <c r="E18635" s="18" t="str">
        <f t="shared" si="1183"/>
        <v/>
      </c>
      <c r="F18635" s="18" t="str">
        <f t="shared" si="1184"/>
        <v/>
      </c>
      <c r="G18635" s="18" t="str">
        <f t="shared" si="1185"/>
        <v/>
      </c>
      <c r="H18635" s="18" t="str">
        <f t="shared" si="1186"/>
        <v/>
      </c>
    </row>
    <row r="18636" spans="5:8" x14ac:dyDescent="0.25">
      <c r="E18636" s="18" t="str">
        <f t="shared" si="1183"/>
        <v/>
      </c>
      <c r="F18636" s="18" t="str">
        <f t="shared" si="1184"/>
        <v/>
      </c>
      <c r="G18636" s="18" t="str">
        <f t="shared" si="1185"/>
        <v/>
      </c>
      <c r="H18636" s="18" t="str">
        <f t="shared" si="1186"/>
        <v/>
      </c>
    </row>
    <row r="18637" spans="5:8" x14ac:dyDescent="0.25">
      <c r="E18637" s="18" t="str">
        <f t="shared" si="1183"/>
        <v/>
      </c>
      <c r="F18637" s="18" t="str">
        <f t="shared" si="1184"/>
        <v/>
      </c>
      <c r="G18637" s="18" t="str">
        <f t="shared" si="1185"/>
        <v/>
      </c>
      <c r="H18637" s="18" t="str">
        <f t="shared" si="1186"/>
        <v/>
      </c>
    </row>
    <row r="18638" spans="5:8" x14ac:dyDescent="0.25">
      <c r="E18638" s="18" t="str">
        <f t="shared" si="1183"/>
        <v/>
      </c>
      <c r="F18638" s="18" t="str">
        <f t="shared" si="1184"/>
        <v/>
      </c>
      <c r="G18638" s="18" t="str">
        <f t="shared" si="1185"/>
        <v/>
      </c>
      <c r="H18638" s="18" t="str">
        <f t="shared" si="1186"/>
        <v/>
      </c>
    </row>
    <row r="18639" spans="5:8" x14ac:dyDescent="0.25">
      <c r="E18639" s="18" t="str">
        <f t="shared" si="1183"/>
        <v/>
      </c>
      <c r="F18639" s="18" t="str">
        <f t="shared" si="1184"/>
        <v/>
      </c>
      <c r="G18639" s="18" t="str">
        <f t="shared" si="1185"/>
        <v/>
      </c>
      <c r="H18639" s="18" t="str">
        <f t="shared" si="1186"/>
        <v/>
      </c>
    </row>
    <row r="18640" spans="5:8" x14ac:dyDescent="0.25">
      <c r="E18640" s="18" t="str">
        <f t="shared" si="1183"/>
        <v/>
      </c>
      <c r="F18640" s="18" t="str">
        <f t="shared" si="1184"/>
        <v/>
      </c>
      <c r="G18640" s="18" t="str">
        <f t="shared" si="1185"/>
        <v/>
      </c>
      <c r="H18640" s="18" t="str">
        <f t="shared" si="1186"/>
        <v/>
      </c>
    </row>
    <row r="18641" spans="5:8" x14ac:dyDescent="0.25">
      <c r="E18641" s="18" t="str">
        <f t="shared" si="1183"/>
        <v/>
      </c>
      <c r="F18641" s="18" t="str">
        <f t="shared" si="1184"/>
        <v/>
      </c>
      <c r="G18641" s="18" t="str">
        <f t="shared" si="1185"/>
        <v/>
      </c>
      <c r="H18641" s="18" t="str">
        <f t="shared" si="1186"/>
        <v/>
      </c>
    </row>
    <row r="18642" spans="5:8" x14ac:dyDescent="0.25">
      <c r="E18642" s="18" t="str">
        <f t="shared" si="1183"/>
        <v/>
      </c>
      <c r="F18642" s="18" t="str">
        <f t="shared" si="1184"/>
        <v/>
      </c>
      <c r="G18642" s="18" t="str">
        <f t="shared" si="1185"/>
        <v/>
      </c>
      <c r="H18642" s="18" t="str">
        <f t="shared" si="1186"/>
        <v/>
      </c>
    </row>
    <row r="18643" spans="5:8" x14ac:dyDescent="0.25">
      <c r="E18643" s="18" t="str">
        <f t="shared" si="1183"/>
        <v/>
      </c>
      <c r="F18643" s="18" t="str">
        <f t="shared" si="1184"/>
        <v/>
      </c>
      <c r="G18643" s="18" t="str">
        <f t="shared" si="1185"/>
        <v/>
      </c>
      <c r="H18643" s="18" t="str">
        <f t="shared" si="1186"/>
        <v/>
      </c>
    </row>
    <row r="18644" spans="5:8" x14ac:dyDescent="0.25">
      <c r="E18644" s="18" t="str">
        <f t="shared" si="1183"/>
        <v/>
      </c>
      <c r="F18644" s="18" t="str">
        <f t="shared" si="1184"/>
        <v/>
      </c>
      <c r="G18644" s="18" t="str">
        <f t="shared" si="1185"/>
        <v/>
      </c>
      <c r="H18644" s="18" t="str">
        <f t="shared" si="1186"/>
        <v/>
      </c>
    </row>
    <row r="18645" spans="5:8" x14ac:dyDescent="0.25">
      <c r="E18645" s="18" t="str">
        <f t="shared" si="1183"/>
        <v/>
      </c>
      <c r="F18645" s="18" t="str">
        <f t="shared" si="1184"/>
        <v/>
      </c>
      <c r="G18645" s="18" t="str">
        <f t="shared" si="1185"/>
        <v/>
      </c>
      <c r="H18645" s="18" t="str">
        <f t="shared" si="1186"/>
        <v/>
      </c>
    </row>
    <row r="18646" spans="5:8" x14ac:dyDescent="0.25">
      <c r="E18646" s="18" t="str">
        <f t="shared" si="1183"/>
        <v/>
      </c>
      <c r="F18646" s="18" t="str">
        <f t="shared" si="1184"/>
        <v/>
      </c>
      <c r="G18646" s="18" t="str">
        <f t="shared" si="1185"/>
        <v/>
      </c>
      <c r="H18646" s="18" t="str">
        <f t="shared" si="1186"/>
        <v/>
      </c>
    </row>
    <row r="18647" spans="5:8" x14ac:dyDescent="0.25">
      <c r="E18647" s="18" t="str">
        <f t="shared" si="1183"/>
        <v/>
      </c>
      <c r="F18647" s="18" t="str">
        <f t="shared" si="1184"/>
        <v/>
      </c>
      <c r="G18647" s="18" t="str">
        <f t="shared" si="1185"/>
        <v/>
      </c>
      <c r="H18647" s="18" t="str">
        <f t="shared" si="1186"/>
        <v/>
      </c>
    </row>
    <row r="18648" spans="5:8" x14ac:dyDescent="0.25">
      <c r="E18648" s="18" t="str">
        <f t="shared" si="1183"/>
        <v/>
      </c>
      <c r="F18648" s="18" t="str">
        <f t="shared" si="1184"/>
        <v/>
      </c>
      <c r="G18648" s="18" t="str">
        <f t="shared" si="1185"/>
        <v/>
      </c>
      <c r="H18648" s="18" t="str">
        <f t="shared" si="1186"/>
        <v/>
      </c>
    </row>
    <row r="18649" spans="5:8" x14ac:dyDescent="0.25">
      <c r="E18649" s="18" t="str">
        <f t="shared" si="1183"/>
        <v/>
      </c>
      <c r="F18649" s="18" t="str">
        <f t="shared" si="1184"/>
        <v/>
      </c>
      <c r="G18649" s="18" t="str">
        <f t="shared" si="1185"/>
        <v/>
      </c>
      <c r="H18649" s="18" t="str">
        <f t="shared" si="1186"/>
        <v/>
      </c>
    </row>
    <row r="18650" spans="5:8" x14ac:dyDescent="0.25">
      <c r="E18650" s="18" t="str">
        <f t="shared" si="1183"/>
        <v/>
      </c>
      <c r="F18650" s="18" t="str">
        <f t="shared" si="1184"/>
        <v/>
      </c>
      <c r="G18650" s="18" t="str">
        <f t="shared" si="1185"/>
        <v/>
      </c>
      <c r="H18650" s="18" t="str">
        <f t="shared" si="1186"/>
        <v/>
      </c>
    </row>
    <row r="18651" spans="5:8" x14ac:dyDescent="0.25">
      <c r="E18651" s="18" t="str">
        <f t="shared" si="1183"/>
        <v/>
      </c>
      <c r="F18651" s="18" t="str">
        <f t="shared" si="1184"/>
        <v/>
      </c>
      <c r="G18651" s="18" t="str">
        <f t="shared" si="1185"/>
        <v/>
      </c>
      <c r="H18651" s="18" t="str">
        <f t="shared" si="1186"/>
        <v/>
      </c>
    </row>
    <row r="18652" spans="5:8" x14ac:dyDescent="0.25">
      <c r="E18652" s="18" t="str">
        <f t="shared" si="1183"/>
        <v/>
      </c>
      <c r="F18652" s="18" t="str">
        <f t="shared" si="1184"/>
        <v/>
      </c>
      <c r="G18652" s="18" t="str">
        <f t="shared" si="1185"/>
        <v/>
      </c>
      <c r="H18652" s="18" t="str">
        <f t="shared" si="1186"/>
        <v/>
      </c>
    </row>
    <row r="18653" spans="5:8" x14ac:dyDescent="0.25">
      <c r="E18653" s="18" t="str">
        <f t="shared" si="1183"/>
        <v/>
      </c>
      <c r="F18653" s="18" t="str">
        <f t="shared" si="1184"/>
        <v/>
      </c>
      <c r="G18653" s="18" t="str">
        <f t="shared" si="1185"/>
        <v/>
      </c>
      <c r="H18653" s="18" t="str">
        <f t="shared" si="1186"/>
        <v/>
      </c>
    </row>
    <row r="18654" spans="5:8" x14ac:dyDescent="0.25">
      <c r="E18654" s="18" t="str">
        <f t="shared" si="1183"/>
        <v/>
      </c>
      <c r="F18654" s="18" t="str">
        <f t="shared" si="1184"/>
        <v/>
      </c>
      <c r="G18654" s="18" t="str">
        <f t="shared" si="1185"/>
        <v/>
      </c>
      <c r="H18654" s="18" t="str">
        <f t="shared" si="1186"/>
        <v/>
      </c>
    </row>
    <row r="18655" spans="5:8" x14ac:dyDescent="0.25">
      <c r="E18655" s="18" t="str">
        <f t="shared" si="1183"/>
        <v/>
      </c>
      <c r="F18655" s="18" t="str">
        <f t="shared" si="1184"/>
        <v/>
      </c>
      <c r="G18655" s="18" t="str">
        <f t="shared" si="1185"/>
        <v/>
      </c>
      <c r="H18655" s="18" t="str">
        <f t="shared" si="1186"/>
        <v/>
      </c>
    </row>
    <row r="18656" spans="5:8" x14ac:dyDescent="0.25">
      <c r="E18656" s="18" t="str">
        <f t="shared" si="1183"/>
        <v/>
      </c>
      <c r="F18656" s="18" t="str">
        <f t="shared" si="1184"/>
        <v/>
      </c>
      <c r="G18656" s="18" t="str">
        <f t="shared" si="1185"/>
        <v/>
      </c>
      <c r="H18656" s="18" t="str">
        <f t="shared" si="1186"/>
        <v/>
      </c>
    </row>
    <row r="18657" spans="5:8" x14ac:dyDescent="0.25">
      <c r="E18657" s="18" t="str">
        <f t="shared" si="1183"/>
        <v/>
      </c>
      <c r="F18657" s="18" t="str">
        <f t="shared" si="1184"/>
        <v/>
      </c>
      <c r="G18657" s="18" t="str">
        <f t="shared" si="1185"/>
        <v/>
      </c>
      <c r="H18657" s="18" t="str">
        <f t="shared" si="1186"/>
        <v/>
      </c>
    </row>
    <row r="18658" spans="5:8" x14ac:dyDescent="0.25">
      <c r="E18658" s="18" t="str">
        <f t="shared" si="1183"/>
        <v/>
      </c>
      <c r="F18658" s="18" t="str">
        <f t="shared" si="1184"/>
        <v/>
      </c>
      <c r="G18658" s="18" t="str">
        <f t="shared" si="1185"/>
        <v/>
      </c>
      <c r="H18658" s="18" t="str">
        <f t="shared" si="1186"/>
        <v/>
      </c>
    </row>
    <row r="18659" spans="5:8" x14ac:dyDescent="0.25">
      <c r="E18659" s="18" t="str">
        <f t="shared" si="1183"/>
        <v/>
      </c>
      <c r="F18659" s="18" t="str">
        <f t="shared" si="1184"/>
        <v/>
      </c>
      <c r="G18659" s="18" t="str">
        <f t="shared" si="1185"/>
        <v/>
      </c>
      <c r="H18659" s="18" t="str">
        <f t="shared" si="1186"/>
        <v/>
      </c>
    </row>
    <row r="18660" spans="5:8" x14ac:dyDescent="0.25">
      <c r="E18660" s="18" t="str">
        <f t="shared" si="1183"/>
        <v/>
      </c>
      <c r="F18660" s="18" t="str">
        <f t="shared" si="1184"/>
        <v/>
      </c>
      <c r="G18660" s="18" t="str">
        <f t="shared" si="1185"/>
        <v/>
      </c>
      <c r="H18660" s="18" t="str">
        <f t="shared" si="1186"/>
        <v/>
      </c>
    </row>
    <row r="18661" spans="5:8" x14ac:dyDescent="0.25">
      <c r="E18661" s="18" t="str">
        <f t="shared" si="1183"/>
        <v/>
      </c>
      <c r="F18661" s="18" t="str">
        <f t="shared" si="1184"/>
        <v/>
      </c>
      <c r="G18661" s="18" t="str">
        <f t="shared" si="1185"/>
        <v/>
      </c>
      <c r="H18661" s="18" t="str">
        <f t="shared" si="1186"/>
        <v/>
      </c>
    </row>
    <row r="18662" spans="5:8" x14ac:dyDescent="0.25">
      <c r="E18662" s="18" t="str">
        <f t="shared" si="1183"/>
        <v/>
      </c>
      <c r="F18662" s="18" t="str">
        <f t="shared" si="1184"/>
        <v/>
      </c>
      <c r="G18662" s="18" t="str">
        <f t="shared" si="1185"/>
        <v/>
      </c>
      <c r="H18662" s="18" t="str">
        <f t="shared" si="1186"/>
        <v/>
      </c>
    </row>
    <row r="18663" spans="5:8" x14ac:dyDescent="0.25">
      <c r="E18663" s="18" t="str">
        <f t="shared" si="1183"/>
        <v/>
      </c>
      <c r="F18663" s="18" t="str">
        <f t="shared" si="1184"/>
        <v/>
      </c>
      <c r="G18663" s="18" t="str">
        <f t="shared" si="1185"/>
        <v/>
      </c>
      <c r="H18663" s="18" t="str">
        <f t="shared" si="1186"/>
        <v/>
      </c>
    </row>
    <row r="18664" spans="5:8" x14ac:dyDescent="0.25">
      <c r="E18664" s="18" t="str">
        <f t="shared" si="1183"/>
        <v/>
      </c>
      <c r="F18664" s="18" t="str">
        <f t="shared" si="1184"/>
        <v/>
      </c>
      <c r="G18664" s="18" t="str">
        <f t="shared" si="1185"/>
        <v/>
      </c>
      <c r="H18664" s="18" t="str">
        <f t="shared" si="1186"/>
        <v/>
      </c>
    </row>
    <row r="18665" spans="5:8" x14ac:dyDescent="0.25">
      <c r="E18665" s="18" t="str">
        <f t="shared" si="1183"/>
        <v/>
      </c>
      <c r="F18665" s="18" t="str">
        <f t="shared" si="1184"/>
        <v/>
      </c>
      <c r="G18665" s="18" t="str">
        <f t="shared" si="1185"/>
        <v/>
      </c>
      <c r="H18665" s="18" t="str">
        <f t="shared" si="1186"/>
        <v/>
      </c>
    </row>
    <row r="18666" spans="5:8" x14ac:dyDescent="0.25">
      <c r="E18666" s="18" t="str">
        <f t="shared" si="1183"/>
        <v/>
      </c>
      <c r="F18666" s="18" t="str">
        <f t="shared" si="1184"/>
        <v/>
      </c>
      <c r="G18666" s="18" t="str">
        <f t="shared" si="1185"/>
        <v/>
      </c>
      <c r="H18666" s="18" t="str">
        <f t="shared" si="1186"/>
        <v/>
      </c>
    </row>
    <row r="18667" spans="5:8" x14ac:dyDescent="0.25">
      <c r="E18667" s="18" t="str">
        <f t="shared" si="1183"/>
        <v/>
      </c>
      <c r="F18667" s="18" t="str">
        <f t="shared" si="1184"/>
        <v/>
      </c>
      <c r="G18667" s="18" t="str">
        <f t="shared" si="1185"/>
        <v/>
      </c>
      <c r="H18667" s="18" t="str">
        <f t="shared" si="1186"/>
        <v/>
      </c>
    </row>
    <row r="18668" spans="5:8" x14ac:dyDescent="0.25">
      <c r="E18668" s="18" t="str">
        <f t="shared" si="1183"/>
        <v/>
      </c>
      <c r="F18668" s="18" t="str">
        <f t="shared" si="1184"/>
        <v/>
      </c>
      <c r="G18668" s="18" t="str">
        <f t="shared" si="1185"/>
        <v/>
      </c>
      <c r="H18668" s="18" t="str">
        <f t="shared" si="1186"/>
        <v/>
      </c>
    </row>
    <row r="18669" spans="5:8" x14ac:dyDescent="0.25">
      <c r="E18669" s="18" t="str">
        <f t="shared" si="1183"/>
        <v/>
      </c>
      <c r="F18669" s="18" t="str">
        <f t="shared" si="1184"/>
        <v/>
      </c>
      <c r="G18669" s="18" t="str">
        <f t="shared" si="1185"/>
        <v/>
      </c>
      <c r="H18669" s="18" t="str">
        <f t="shared" si="1186"/>
        <v/>
      </c>
    </row>
    <row r="18670" spans="5:8" x14ac:dyDescent="0.25">
      <c r="E18670" s="18" t="str">
        <f t="shared" si="1183"/>
        <v/>
      </c>
      <c r="F18670" s="18" t="str">
        <f t="shared" si="1184"/>
        <v/>
      </c>
      <c r="G18670" s="18" t="str">
        <f t="shared" si="1185"/>
        <v/>
      </c>
      <c r="H18670" s="18" t="str">
        <f t="shared" si="1186"/>
        <v/>
      </c>
    </row>
    <row r="18671" spans="5:8" x14ac:dyDescent="0.25">
      <c r="E18671" s="18" t="str">
        <f t="shared" si="1183"/>
        <v/>
      </c>
      <c r="F18671" s="18" t="str">
        <f t="shared" si="1184"/>
        <v/>
      </c>
      <c r="G18671" s="18" t="str">
        <f t="shared" si="1185"/>
        <v/>
      </c>
      <c r="H18671" s="18" t="str">
        <f t="shared" si="1186"/>
        <v/>
      </c>
    </row>
    <row r="18672" spans="5:8" x14ac:dyDescent="0.25">
      <c r="E18672" s="18" t="str">
        <f t="shared" si="1183"/>
        <v/>
      </c>
      <c r="F18672" s="18" t="str">
        <f t="shared" si="1184"/>
        <v/>
      </c>
      <c r="G18672" s="18" t="str">
        <f t="shared" si="1185"/>
        <v/>
      </c>
      <c r="H18672" s="18" t="str">
        <f t="shared" si="1186"/>
        <v/>
      </c>
    </row>
    <row r="18673" spans="5:8" x14ac:dyDescent="0.25">
      <c r="E18673" s="18" t="str">
        <f t="shared" si="1183"/>
        <v/>
      </c>
      <c r="F18673" s="18" t="str">
        <f t="shared" si="1184"/>
        <v/>
      </c>
      <c r="G18673" s="18" t="str">
        <f t="shared" si="1185"/>
        <v/>
      </c>
      <c r="H18673" s="18" t="str">
        <f t="shared" si="1186"/>
        <v/>
      </c>
    </row>
    <row r="18674" spans="5:8" x14ac:dyDescent="0.25">
      <c r="E18674" s="18" t="str">
        <f t="shared" si="1183"/>
        <v/>
      </c>
      <c r="F18674" s="18" t="str">
        <f t="shared" si="1184"/>
        <v/>
      </c>
      <c r="G18674" s="18" t="str">
        <f t="shared" si="1185"/>
        <v/>
      </c>
      <c r="H18674" s="18" t="str">
        <f t="shared" si="1186"/>
        <v/>
      </c>
    </row>
    <row r="18675" spans="5:8" x14ac:dyDescent="0.25">
      <c r="E18675" s="18" t="str">
        <f t="shared" si="1183"/>
        <v/>
      </c>
      <c r="F18675" s="18" t="str">
        <f t="shared" si="1184"/>
        <v/>
      </c>
      <c r="G18675" s="18" t="str">
        <f t="shared" si="1185"/>
        <v/>
      </c>
      <c r="H18675" s="18" t="str">
        <f t="shared" si="1186"/>
        <v/>
      </c>
    </row>
    <row r="18676" spans="5:8" x14ac:dyDescent="0.25">
      <c r="E18676" s="18" t="str">
        <f t="shared" si="1183"/>
        <v/>
      </c>
      <c r="F18676" s="18" t="str">
        <f t="shared" si="1184"/>
        <v/>
      </c>
      <c r="G18676" s="18" t="str">
        <f t="shared" si="1185"/>
        <v/>
      </c>
      <c r="H18676" s="18" t="str">
        <f t="shared" si="1186"/>
        <v/>
      </c>
    </row>
    <row r="18677" spans="5:8" x14ac:dyDescent="0.25">
      <c r="E18677" s="18" t="str">
        <f t="shared" si="1183"/>
        <v/>
      </c>
      <c r="F18677" s="18" t="str">
        <f t="shared" si="1184"/>
        <v/>
      </c>
      <c r="G18677" s="18" t="str">
        <f t="shared" si="1185"/>
        <v/>
      </c>
      <c r="H18677" s="18" t="str">
        <f t="shared" si="1186"/>
        <v/>
      </c>
    </row>
    <row r="18678" spans="5:8" x14ac:dyDescent="0.25">
      <c r="E18678" s="18" t="str">
        <f t="shared" si="1183"/>
        <v/>
      </c>
      <c r="F18678" s="18" t="str">
        <f t="shared" si="1184"/>
        <v/>
      </c>
      <c r="G18678" s="18" t="str">
        <f t="shared" si="1185"/>
        <v/>
      </c>
      <c r="H18678" s="18" t="str">
        <f t="shared" si="1186"/>
        <v/>
      </c>
    </row>
    <row r="18679" spans="5:8" x14ac:dyDescent="0.25">
      <c r="E18679" s="18" t="str">
        <f t="shared" si="1183"/>
        <v/>
      </c>
      <c r="F18679" s="18" t="str">
        <f t="shared" si="1184"/>
        <v/>
      </c>
      <c r="G18679" s="18" t="str">
        <f t="shared" si="1185"/>
        <v/>
      </c>
      <c r="H18679" s="18" t="str">
        <f t="shared" si="1186"/>
        <v/>
      </c>
    </row>
    <row r="18680" spans="5:8" x14ac:dyDescent="0.25">
      <c r="E18680" s="18" t="str">
        <f t="shared" si="1183"/>
        <v/>
      </c>
      <c r="F18680" s="18" t="str">
        <f t="shared" si="1184"/>
        <v/>
      </c>
      <c r="G18680" s="18" t="str">
        <f t="shared" si="1185"/>
        <v/>
      </c>
      <c r="H18680" s="18" t="str">
        <f t="shared" si="1186"/>
        <v/>
      </c>
    </row>
    <row r="18681" spans="5:8" x14ac:dyDescent="0.25">
      <c r="E18681" s="18" t="str">
        <f t="shared" si="1183"/>
        <v/>
      </c>
      <c r="F18681" s="18" t="str">
        <f t="shared" si="1184"/>
        <v/>
      </c>
      <c r="G18681" s="18" t="str">
        <f t="shared" si="1185"/>
        <v/>
      </c>
      <c r="H18681" s="18" t="str">
        <f t="shared" si="1186"/>
        <v/>
      </c>
    </row>
    <row r="18682" spans="5:8" x14ac:dyDescent="0.25">
      <c r="E18682" s="18" t="str">
        <f t="shared" si="1183"/>
        <v/>
      </c>
      <c r="F18682" s="18" t="str">
        <f t="shared" si="1184"/>
        <v/>
      </c>
      <c r="G18682" s="18" t="str">
        <f t="shared" si="1185"/>
        <v/>
      </c>
      <c r="H18682" s="18" t="str">
        <f t="shared" si="1186"/>
        <v/>
      </c>
    </row>
    <row r="18683" spans="5:8" x14ac:dyDescent="0.25">
      <c r="E18683" s="18" t="str">
        <f t="shared" si="1183"/>
        <v/>
      </c>
      <c r="F18683" s="18" t="str">
        <f t="shared" si="1184"/>
        <v/>
      </c>
      <c r="G18683" s="18" t="str">
        <f t="shared" si="1185"/>
        <v/>
      </c>
      <c r="H18683" s="18" t="str">
        <f t="shared" si="1186"/>
        <v/>
      </c>
    </row>
    <row r="18684" spans="5:8" x14ac:dyDescent="0.25">
      <c r="E18684" s="18" t="str">
        <f t="shared" si="1183"/>
        <v/>
      </c>
      <c r="F18684" s="18" t="str">
        <f t="shared" si="1184"/>
        <v/>
      </c>
      <c r="G18684" s="18" t="str">
        <f t="shared" si="1185"/>
        <v/>
      </c>
      <c r="H18684" s="18" t="str">
        <f t="shared" si="1186"/>
        <v/>
      </c>
    </row>
    <row r="18685" spans="5:8" x14ac:dyDescent="0.25">
      <c r="E18685" s="18" t="str">
        <f t="shared" si="1183"/>
        <v/>
      </c>
      <c r="F18685" s="18" t="str">
        <f t="shared" si="1184"/>
        <v/>
      </c>
      <c r="G18685" s="18" t="str">
        <f t="shared" si="1185"/>
        <v/>
      </c>
      <c r="H18685" s="18" t="str">
        <f t="shared" si="1186"/>
        <v/>
      </c>
    </row>
    <row r="18686" spans="5:8" x14ac:dyDescent="0.25">
      <c r="E18686" s="18" t="str">
        <f t="shared" si="1183"/>
        <v/>
      </c>
      <c r="F18686" s="18" t="str">
        <f t="shared" si="1184"/>
        <v/>
      </c>
      <c r="G18686" s="18" t="str">
        <f t="shared" si="1185"/>
        <v/>
      </c>
      <c r="H18686" s="18" t="str">
        <f t="shared" si="1186"/>
        <v/>
      </c>
    </row>
    <row r="18687" spans="5:8" x14ac:dyDescent="0.25">
      <c r="E18687" s="18" t="str">
        <f t="shared" si="1183"/>
        <v/>
      </c>
      <c r="F18687" s="18" t="str">
        <f t="shared" si="1184"/>
        <v/>
      </c>
      <c r="G18687" s="18" t="str">
        <f t="shared" si="1185"/>
        <v/>
      </c>
      <c r="H18687" s="18" t="str">
        <f t="shared" si="1186"/>
        <v/>
      </c>
    </row>
    <row r="18688" spans="5:8" x14ac:dyDescent="0.25">
      <c r="E18688" s="18" t="str">
        <f t="shared" si="1183"/>
        <v/>
      </c>
      <c r="F18688" s="18" t="str">
        <f t="shared" si="1184"/>
        <v/>
      </c>
      <c r="G18688" s="18" t="str">
        <f t="shared" si="1185"/>
        <v/>
      </c>
      <c r="H18688" s="18" t="str">
        <f t="shared" si="1186"/>
        <v/>
      </c>
    </row>
    <row r="18689" spans="5:8" x14ac:dyDescent="0.25">
      <c r="E18689" s="18" t="str">
        <f t="shared" si="1183"/>
        <v/>
      </c>
      <c r="F18689" s="18" t="str">
        <f t="shared" si="1184"/>
        <v/>
      </c>
      <c r="G18689" s="18" t="str">
        <f t="shared" si="1185"/>
        <v/>
      </c>
      <c r="H18689" s="18" t="str">
        <f t="shared" si="1186"/>
        <v/>
      </c>
    </row>
    <row r="18690" spans="5:8" x14ac:dyDescent="0.25">
      <c r="E18690" s="18" t="str">
        <f t="shared" si="1183"/>
        <v/>
      </c>
      <c r="F18690" s="18" t="str">
        <f t="shared" si="1184"/>
        <v/>
      </c>
      <c r="G18690" s="18" t="str">
        <f t="shared" si="1185"/>
        <v/>
      </c>
      <c r="H18690" s="18" t="str">
        <f t="shared" si="1186"/>
        <v/>
      </c>
    </row>
    <row r="18691" spans="5:8" x14ac:dyDescent="0.25">
      <c r="E18691" s="18" t="str">
        <f t="shared" si="1183"/>
        <v/>
      </c>
      <c r="F18691" s="18" t="str">
        <f t="shared" si="1184"/>
        <v/>
      </c>
      <c r="G18691" s="18" t="str">
        <f t="shared" si="1185"/>
        <v/>
      </c>
      <c r="H18691" s="18" t="str">
        <f t="shared" si="1186"/>
        <v/>
      </c>
    </row>
    <row r="18692" spans="5:8" x14ac:dyDescent="0.25">
      <c r="E18692" s="18" t="str">
        <f t="shared" si="1183"/>
        <v/>
      </c>
      <c r="F18692" s="18" t="str">
        <f t="shared" si="1184"/>
        <v/>
      </c>
      <c r="G18692" s="18" t="str">
        <f t="shared" si="1185"/>
        <v/>
      </c>
      <c r="H18692" s="18" t="str">
        <f t="shared" si="1186"/>
        <v/>
      </c>
    </row>
    <row r="18693" spans="5:8" x14ac:dyDescent="0.25">
      <c r="E18693" s="18" t="str">
        <f t="shared" si="1183"/>
        <v/>
      </c>
      <c r="F18693" s="18" t="str">
        <f t="shared" si="1184"/>
        <v/>
      </c>
      <c r="G18693" s="18" t="str">
        <f t="shared" si="1185"/>
        <v/>
      </c>
      <c r="H18693" s="18" t="str">
        <f t="shared" si="1186"/>
        <v/>
      </c>
    </row>
    <row r="18694" spans="5:8" x14ac:dyDescent="0.25">
      <c r="E18694" s="18" t="str">
        <f t="shared" ref="E18694:E18757" si="1187">IF($C18694="","",IFERROR(INDEX(ItemPriceCol,MATCH($C18694,ItemName,0)),""))</f>
        <v/>
      </c>
      <c r="F18694" s="18" t="str">
        <f t="shared" ref="F18694:F18757" si="1188">IF(OR($D18694="",$E18694=""),"",$D18694*$E18694)</f>
        <v/>
      </c>
      <c r="G18694" s="18" t="str">
        <f t="shared" ref="G18694:G18757" si="1189">IF($C18694="","",IFERROR(INDEX(ItemCostCol,MATCH($C18694,ItemName,0)),""))</f>
        <v/>
      </c>
      <c r="H18694" s="18" t="str">
        <f t="shared" ref="H18694:H18757" si="1190">IF(OR($F18694="",$G18694=""),"",$F18694-$D18694*$G18694)</f>
        <v/>
      </c>
    </row>
    <row r="18695" spans="5:8" x14ac:dyDescent="0.25">
      <c r="E18695" s="18" t="str">
        <f t="shared" si="1187"/>
        <v/>
      </c>
      <c r="F18695" s="18" t="str">
        <f t="shared" si="1188"/>
        <v/>
      </c>
      <c r="G18695" s="18" t="str">
        <f t="shared" si="1189"/>
        <v/>
      </c>
      <c r="H18695" s="18" t="str">
        <f t="shared" si="1190"/>
        <v/>
      </c>
    </row>
    <row r="18696" spans="5:8" x14ac:dyDescent="0.25">
      <c r="E18696" s="18" t="str">
        <f t="shared" si="1187"/>
        <v/>
      </c>
      <c r="F18696" s="18" t="str">
        <f t="shared" si="1188"/>
        <v/>
      </c>
      <c r="G18696" s="18" t="str">
        <f t="shared" si="1189"/>
        <v/>
      </c>
      <c r="H18696" s="18" t="str">
        <f t="shared" si="1190"/>
        <v/>
      </c>
    </row>
    <row r="18697" spans="5:8" x14ac:dyDescent="0.25">
      <c r="E18697" s="18" t="str">
        <f t="shared" si="1187"/>
        <v/>
      </c>
      <c r="F18697" s="18" t="str">
        <f t="shared" si="1188"/>
        <v/>
      </c>
      <c r="G18697" s="18" t="str">
        <f t="shared" si="1189"/>
        <v/>
      </c>
      <c r="H18697" s="18" t="str">
        <f t="shared" si="1190"/>
        <v/>
      </c>
    </row>
    <row r="18698" spans="5:8" x14ac:dyDescent="0.25">
      <c r="E18698" s="18" t="str">
        <f t="shared" si="1187"/>
        <v/>
      </c>
      <c r="F18698" s="18" t="str">
        <f t="shared" si="1188"/>
        <v/>
      </c>
      <c r="G18698" s="18" t="str">
        <f t="shared" si="1189"/>
        <v/>
      </c>
      <c r="H18698" s="18" t="str">
        <f t="shared" si="1190"/>
        <v/>
      </c>
    </row>
    <row r="18699" spans="5:8" x14ac:dyDescent="0.25">
      <c r="E18699" s="18" t="str">
        <f t="shared" si="1187"/>
        <v/>
      </c>
      <c r="F18699" s="18" t="str">
        <f t="shared" si="1188"/>
        <v/>
      </c>
      <c r="G18699" s="18" t="str">
        <f t="shared" si="1189"/>
        <v/>
      </c>
      <c r="H18699" s="18" t="str">
        <f t="shared" si="1190"/>
        <v/>
      </c>
    </row>
    <row r="18700" spans="5:8" x14ac:dyDescent="0.25">
      <c r="E18700" s="18" t="str">
        <f t="shared" si="1187"/>
        <v/>
      </c>
      <c r="F18700" s="18" t="str">
        <f t="shared" si="1188"/>
        <v/>
      </c>
      <c r="G18700" s="18" t="str">
        <f t="shared" si="1189"/>
        <v/>
      </c>
      <c r="H18700" s="18" t="str">
        <f t="shared" si="1190"/>
        <v/>
      </c>
    </row>
    <row r="18701" spans="5:8" x14ac:dyDescent="0.25">
      <c r="E18701" s="18" t="str">
        <f t="shared" si="1187"/>
        <v/>
      </c>
      <c r="F18701" s="18" t="str">
        <f t="shared" si="1188"/>
        <v/>
      </c>
      <c r="G18701" s="18" t="str">
        <f t="shared" si="1189"/>
        <v/>
      </c>
      <c r="H18701" s="18" t="str">
        <f t="shared" si="1190"/>
        <v/>
      </c>
    </row>
    <row r="18702" spans="5:8" x14ac:dyDescent="0.25">
      <c r="E18702" s="18" t="str">
        <f t="shared" si="1187"/>
        <v/>
      </c>
      <c r="F18702" s="18" t="str">
        <f t="shared" si="1188"/>
        <v/>
      </c>
      <c r="G18702" s="18" t="str">
        <f t="shared" si="1189"/>
        <v/>
      </c>
      <c r="H18702" s="18" t="str">
        <f t="shared" si="1190"/>
        <v/>
      </c>
    </row>
    <row r="18703" spans="5:8" x14ac:dyDescent="0.25">
      <c r="E18703" s="18" t="str">
        <f t="shared" si="1187"/>
        <v/>
      </c>
      <c r="F18703" s="18" t="str">
        <f t="shared" si="1188"/>
        <v/>
      </c>
      <c r="G18703" s="18" t="str">
        <f t="shared" si="1189"/>
        <v/>
      </c>
      <c r="H18703" s="18" t="str">
        <f t="shared" si="1190"/>
        <v/>
      </c>
    </row>
    <row r="18704" spans="5:8" x14ac:dyDescent="0.25">
      <c r="E18704" s="18" t="str">
        <f t="shared" si="1187"/>
        <v/>
      </c>
      <c r="F18704" s="18" t="str">
        <f t="shared" si="1188"/>
        <v/>
      </c>
      <c r="G18704" s="18" t="str">
        <f t="shared" si="1189"/>
        <v/>
      </c>
      <c r="H18704" s="18" t="str">
        <f t="shared" si="1190"/>
        <v/>
      </c>
    </row>
    <row r="18705" spans="5:8" x14ac:dyDescent="0.25">
      <c r="E18705" s="18" t="str">
        <f t="shared" si="1187"/>
        <v/>
      </c>
      <c r="F18705" s="18" t="str">
        <f t="shared" si="1188"/>
        <v/>
      </c>
      <c r="G18705" s="18" t="str">
        <f t="shared" si="1189"/>
        <v/>
      </c>
      <c r="H18705" s="18" t="str">
        <f t="shared" si="1190"/>
        <v/>
      </c>
    </row>
    <row r="18706" spans="5:8" x14ac:dyDescent="0.25">
      <c r="E18706" s="18" t="str">
        <f t="shared" si="1187"/>
        <v/>
      </c>
      <c r="F18706" s="18" t="str">
        <f t="shared" si="1188"/>
        <v/>
      </c>
      <c r="G18706" s="18" t="str">
        <f t="shared" si="1189"/>
        <v/>
      </c>
      <c r="H18706" s="18" t="str">
        <f t="shared" si="1190"/>
        <v/>
      </c>
    </row>
    <row r="18707" spans="5:8" x14ac:dyDescent="0.25">
      <c r="E18707" s="18" t="str">
        <f t="shared" si="1187"/>
        <v/>
      </c>
      <c r="F18707" s="18" t="str">
        <f t="shared" si="1188"/>
        <v/>
      </c>
      <c r="G18707" s="18" t="str">
        <f t="shared" si="1189"/>
        <v/>
      </c>
      <c r="H18707" s="18" t="str">
        <f t="shared" si="1190"/>
        <v/>
      </c>
    </row>
    <row r="18708" spans="5:8" x14ac:dyDescent="0.25">
      <c r="E18708" s="18" t="str">
        <f t="shared" si="1187"/>
        <v/>
      </c>
      <c r="F18708" s="18" t="str">
        <f t="shared" si="1188"/>
        <v/>
      </c>
      <c r="G18708" s="18" t="str">
        <f t="shared" si="1189"/>
        <v/>
      </c>
      <c r="H18708" s="18" t="str">
        <f t="shared" si="1190"/>
        <v/>
      </c>
    </row>
    <row r="18709" spans="5:8" x14ac:dyDescent="0.25">
      <c r="E18709" s="18" t="str">
        <f t="shared" si="1187"/>
        <v/>
      </c>
      <c r="F18709" s="18" t="str">
        <f t="shared" si="1188"/>
        <v/>
      </c>
      <c r="G18709" s="18" t="str">
        <f t="shared" si="1189"/>
        <v/>
      </c>
      <c r="H18709" s="18" t="str">
        <f t="shared" si="1190"/>
        <v/>
      </c>
    </row>
    <row r="18710" spans="5:8" x14ac:dyDescent="0.25">
      <c r="E18710" s="18" t="str">
        <f t="shared" si="1187"/>
        <v/>
      </c>
      <c r="F18710" s="18" t="str">
        <f t="shared" si="1188"/>
        <v/>
      </c>
      <c r="G18710" s="18" t="str">
        <f t="shared" si="1189"/>
        <v/>
      </c>
      <c r="H18710" s="18" t="str">
        <f t="shared" si="1190"/>
        <v/>
      </c>
    </row>
    <row r="18711" spans="5:8" x14ac:dyDescent="0.25">
      <c r="E18711" s="18" t="str">
        <f t="shared" si="1187"/>
        <v/>
      </c>
      <c r="F18711" s="18" t="str">
        <f t="shared" si="1188"/>
        <v/>
      </c>
      <c r="G18711" s="18" t="str">
        <f t="shared" si="1189"/>
        <v/>
      </c>
      <c r="H18711" s="18" t="str">
        <f t="shared" si="1190"/>
        <v/>
      </c>
    </row>
    <row r="18712" spans="5:8" x14ac:dyDescent="0.25">
      <c r="E18712" s="18" t="str">
        <f t="shared" si="1187"/>
        <v/>
      </c>
      <c r="F18712" s="18" t="str">
        <f t="shared" si="1188"/>
        <v/>
      </c>
      <c r="G18712" s="18" t="str">
        <f t="shared" si="1189"/>
        <v/>
      </c>
      <c r="H18712" s="18" t="str">
        <f t="shared" si="1190"/>
        <v/>
      </c>
    </row>
    <row r="18713" spans="5:8" x14ac:dyDescent="0.25">
      <c r="E18713" s="18" t="str">
        <f t="shared" si="1187"/>
        <v/>
      </c>
      <c r="F18713" s="18" t="str">
        <f t="shared" si="1188"/>
        <v/>
      </c>
      <c r="G18713" s="18" t="str">
        <f t="shared" si="1189"/>
        <v/>
      </c>
      <c r="H18713" s="18" t="str">
        <f t="shared" si="1190"/>
        <v/>
      </c>
    </row>
    <row r="18714" spans="5:8" x14ac:dyDescent="0.25">
      <c r="E18714" s="18" t="str">
        <f t="shared" si="1187"/>
        <v/>
      </c>
      <c r="F18714" s="18" t="str">
        <f t="shared" si="1188"/>
        <v/>
      </c>
      <c r="G18714" s="18" t="str">
        <f t="shared" si="1189"/>
        <v/>
      </c>
      <c r="H18714" s="18" t="str">
        <f t="shared" si="1190"/>
        <v/>
      </c>
    </row>
    <row r="18715" spans="5:8" x14ac:dyDescent="0.25">
      <c r="E18715" s="18" t="str">
        <f t="shared" si="1187"/>
        <v/>
      </c>
      <c r="F18715" s="18" t="str">
        <f t="shared" si="1188"/>
        <v/>
      </c>
      <c r="G18715" s="18" t="str">
        <f t="shared" si="1189"/>
        <v/>
      </c>
      <c r="H18715" s="18" t="str">
        <f t="shared" si="1190"/>
        <v/>
      </c>
    </row>
    <row r="18716" spans="5:8" x14ac:dyDescent="0.25">
      <c r="E18716" s="18" t="str">
        <f t="shared" si="1187"/>
        <v/>
      </c>
      <c r="F18716" s="18" t="str">
        <f t="shared" si="1188"/>
        <v/>
      </c>
      <c r="G18716" s="18" t="str">
        <f t="shared" si="1189"/>
        <v/>
      </c>
      <c r="H18716" s="18" t="str">
        <f t="shared" si="1190"/>
        <v/>
      </c>
    </row>
    <row r="18717" spans="5:8" x14ac:dyDescent="0.25">
      <c r="E18717" s="18" t="str">
        <f t="shared" si="1187"/>
        <v/>
      </c>
      <c r="F18717" s="18" t="str">
        <f t="shared" si="1188"/>
        <v/>
      </c>
      <c r="G18717" s="18" t="str">
        <f t="shared" si="1189"/>
        <v/>
      </c>
      <c r="H18717" s="18" t="str">
        <f t="shared" si="1190"/>
        <v/>
      </c>
    </row>
    <row r="18718" spans="5:8" x14ac:dyDescent="0.25">
      <c r="E18718" s="18" t="str">
        <f t="shared" si="1187"/>
        <v/>
      </c>
      <c r="F18718" s="18" t="str">
        <f t="shared" si="1188"/>
        <v/>
      </c>
      <c r="G18718" s="18" t="str">
        <f t="shared" si="1189"/>
        <v/>
      </c>
      <c r="H18718" s="18" t="str">
        <f t="shared" si="1190"/>
        <v/>
      </c>
    </row>
    <row r="18719" spans="5:8" x14ac:dyDescent="0.25">
      <c r="E18719" s="18" t="str">
        <f t="shared" si="1187"/>
        <v/>
      </c>
      <c r="F18719" s="18" t="str">
        <f t="shared" si="1188"/>
        <v/>
      </c>
      <c r="G18719" s="18" t="str">
        <f t="shared" si="1189"/>
        <v/>
      </c>
      <c r="H18719" s="18" t="str">
        <f t="shared" si="1190"/>
        <v/>
      </c>
    </row>
    <row r="18720" spans="5:8" x14ac:dyDescent="0.25">
      <c r="E18720" s="18" t="str">
        <f t="shared" si="1187"/>
        <v/>
      </c>
      <c r="F18720" s="18" t="str">
        <f t="shared" si="1188"/>
        <v/>
      </c>
      <c r="G18720" s="18" t="str">
        <f t="shared" si="1189"/>
        <v/>
      </c>
      <c r="H18720" s="18" t="str">
        <f t="shared" si="1190"/>
        <v/>
      </c>
    </row>
    <row r="18721" spans="5:8" x14ac:dyDescent="0.25">
      <c r="E18721" s="18" t="str">
        <f t="shared" si="1187"/>
        <v/>
      </c>
      <c r="F18721" s="18" t="str">
        <f t="shared" si="1188"/>
        <v/>
      </c>
      <c r="G18721" s="18" t="str">
        <f t="shared" si="1189"/>
        <v/>
      </c>
      <c r="H18721" s="18" t="str">
        <f t="shared" si="1190"/>
        <v/>
      </c>
    </row>
    <row r="18722" spans="5:8" x14ac:dyDescent="0.25">
      <c r="E18722" s="18" t="str">
        <f t="shared" si="1187"/>
        <v/>
      </c>
      <c r="F18722" s="18" t="str">
        <f t="shared" si="1188"/>
        <v/>
      </c>
      <c r="G18722" s="18" t="str">
        <f t="shared" si="1189"/>
        <v/>
      </c>
      <c r="H18722" s="18" t="str">
        <f t="shared" si="1190"/>
        <v/>
      </c>
    </row>
    <row r="18723" spans="5:8" x14ac:dyDescent="0.25">
      <c r="E18723" s="18" t="str">
        <f t="shared" si="1187"/>
        <v/>
      </c>
      <c r="F18723" s="18" t="str">
        <f t="shared" si="1188"/>
        <v/>
      </c>
      <c r="G18723" s="18" t="str">
        <f t="shared" si="1189"/>
        <v/>
      </c>
      <c r="H18723" s="18" t="str">
        <f t="shared" si="1190"/>
        <v/>
      </c>
    </row>
    <row r="18724" spans="5:8" x14ac:dyDescent="0.25">
      <c r="E18724" s="18" t="str">
        <f t="shared" si="1187"/>
        <v/>
      </c>
      <c r="F18724" s="18" t="str">
        <f t="shared" si="1188"/>
        <v/>
      </c>
      <c r="G18724" s="18" t="str">
        <f t="shared" si="1189"/>
        <v/>
      </c>
      <c r="H18724" s="18" t="str">
        <f t="shared" si="1190"/>
        <v/>
      </c>
    </row>
    <row r="18725" spans="5:8" x14ac:dyDescent="0.25">
      <c r="E18725" s="18" t="str">
        <f t="shared" si="1187"/>
        <v/>
      </c>
      <c r="F18725" s="18" t="str">
        <f t="shared" si="1188"/>
        <v/>
      </c>
      <c r="G18725" s="18" t="str">
        <f t="shared" si="1189"/>
        <v/>
      </c>
      <c r="H18725" s="18" t="str">
        <f t="shared" si="1190"/>
        <v/>
      </c>
    </row>
    <row r="18726" spans="5:8" x14ac:dyDescent="0.25">
      <c r="E18726" s="18" t="str">
        <f t="shared" si="1187"/>
        <v/>
      </c>
      <c r="F18726" s="18" t="str">
        <f t="shared" si="1188"/>
        <v/>
      </c>
      <c r="G18726" s="18" t="str">
        <f t="shared" si="1189"/>
        <v/>
      </c>
      <c r="H18726" s="18" t="str">
        <f t="shared" si="1190"/>
        <v/>
      </c>
    </row>
    <row r="18727" spans="5:8" x14ac:dyDescent="0.25">
      <c r="E18727" s="18" t="str">
        <f t="shared" si="1187"/>
        <v/>
      </c>
      <c r="F18727" s="18" t="str">
        <f t="shared" si="1188"/>
        <v/>
      </c>
      <c r="G18727" s="18" t="str">
        <f t="shared" si="1189"/>
        <v/>
      </c>
      <c r="H18727" s="18" t="str">
        <f t="shared" si="1190"/>
        <v/>
      </c>
    </row>
    <row r="18728" spans="5:8" x14ac:dyDescent="0.25">
      <c r="E18728" s="18" t="str">
        <f t="shared" si="1187"/>
        <v/>
      </c>
      <c r="F18728" s="18" t="str">
        <f t="shared" si="1188"/>
        <v/>
      </c>
      <c r="G18728" s="18" t="str">
        <f t="shared" si="1189"/>
        <v/>
      </c>
      <c r="H18728" s="18" t="str">
        <f t="shared" si="1190"/>
        <v/>
      </c>
    </row>
    <row r="18729" spans="5:8" x14ac:dyDescent="0.25">
      <c r="E18729" s="18" t="str">
        <f t="shared" si="1187"/>
        <v/>
      </c>
      <c r="F18729" s="18" t="str">
        <f t="shared" si="1188"/>
        <v/>
      </c>
      <c r="G18729" s="18" t="str">
        <f t="shared" si="1189"/>
        <v/>
      </c>
      <c r="H18729" s="18" t="str">
        <f t="shared" si="1190"/>
        <v/>
      </c>
    </row>
    <row r="18730" spans="5:8" x14ac:dyDescent="0.25">
      <c r="E18730" s="18" t="str">
        <f t="shared" si="1187"/>
        <v/>
      </c>
      <c r="F18730" s="18" t="str">
        <f t="shared" si="1188"/>
        <v/>
      </c>
      <c r="G18730" s="18" t="str">
        <f t="shared" si="1189"/>
        <v/>
      </c>
      <c r="H18730" s="18" t="str">
        <f t="shared" si="1190"/>
        <v/>
      </c>
    </row>
    <row r="18731" spans="5:8" x14ac:dyDescent="0.25">
      <c r="E18731" s="18" t="str">
        <f t="shared" si="1187"/>
        <v/>
      </c>
      <c r="F18731" s="18" t="str">
        <f t="shared" si="1188"/>
        <v/>
      </c>
      <c r="G18731" s="18" t="str">
        <f t="shared" si="1189"/>
        <v/>
      </c>
      <c r="H18731" s="18" t="str">
        <f t="shared" si="1190"/>
        <v/>
      </c>
    </row>
    <row r="18732" spans="5:8" x14ac:dyDescent="0.25">
      <c r="E18732" s="18" t="str">
        <f t="shared" si="1187"/>
        <v/>
      </c>
      <c r="F18732" s="18" t="str">
        <f t="shared" si="1188"/>
        <v/>
      </c>
      <c r="G18732" s="18" t="str">
        <f t="shared" si="1189"/>
        <v/>
      </c>
      <c r="H18732" s="18" t="str">
        <f t="shared" si="1190"/>
        <v/>
      </c>
    </row>
    <row r="18733" spans="5:8" x14ac:dyDescent="0.25">
      <c r="E18733" s="18" t="str">
        <f t="shared" si="1187"/>
        <v/>
      </c>
      <c r="F18733" s="18" t="str">
        <f t="shared" si="1188"/>
        <v/>
      </c>
      <c r="G18733" s="18" t="str">
        <f t="shared" si="1189"/>
        <v/>
      </c>
      <c r="H18733" s="18" t="str">
        <f t="shared" si="1190"/>
        <v/>
      </c>
    </row>
    <row r="18734" spans="5:8" x14ac:dyDescent="0.25">
      <c r="E18734" s="18" t="str">
        <f t="shared" si="1187"/>
        <v/>
      </c>
      <c r="F18734" s="18" t="str">
        <f t="shared" si="1188"/>
        <v/>
      </c>
      <c r="G18734" s="18" t="str">
        <f t="shared" si="1189"/>
        <v/>
      </c>
      <c r="H18734" s="18" t="str">
        <f t="shared" si="1190"/>
        <v/>
      </c>
    </row>
    <row r="18735" spans="5:8" x14ac:dyDescent="0.25">
      <c r="E18735" s="18" t="str">
        <f t="shared" si="1187"/>
        <v/>
      </c>
      <c r="F18735" s="18" t="str">
        <f t="shared" si="1188"/>
        <v/>
      </c>
      <c r="G18735" s="18" t="str">
        <f t="shared" si="1189"/>
        <v/>
      </c>
      <c r="H18735" s="18" t="str">
        <f t="shared" si="1190"/>
        <v/>
      </c>
    </row>
    <row r="18736" spans="5:8" x14ac:dyDescent="0.25">
      <c r="E18736" s="18" t="str">
        <f t="shared" si="1187"/>
        <v/>
      </c>
      <c r="F18736" s="18" t="str">
        <f t="shared" si="1188"/>
        <v/>
      </c>
      <c r="G18736" s="18" t="str">
        <f t="shared" si="1189"/>
        <v/>
      </c>
      <c r="H18736" s="18" t="str">
        <f t="shared" si="1190"/>
        <v/>
      </c>
    </row>
    <row r="18737" spans="5:8" x14ac:dyDescent="0.25">
      <c r="E18737" s="18" t="str">
        <f t="shared" si="1187"/>
        <v/>
      </c>
      <c r="F18737" s="18" t="str">
        <f t="shared" si="1188"/>
        <v/>
      </c>
      <c r="G18737" s="18" t="str">
        <f t="shared" si="1189"/>
        <v/>
      </c>
      <c r="H18737" s="18" t="str">
        <f t="shared" si="1190"/>
        <v/>
      </c>
    </row>
    <row r="18738" spans="5:8" x14ac:dyDescent="0.25">
      <c r="E18738" s="18" t="str">
        <f t="shared" si="1187"/>
        <v/>
      </c>
      <c r="F18738" s="18" t="str">
        <f t="shared" si="1188"/>
        <v/>
      </c>
      <c r="G18738" s="18" t="str">
        <f t="shared" si="1189"/>
        <v/>
      </c>
      <c r="H18738" s="18" t="str">
        <f t="shared" si="1190"/>
        <v/>
      </c>
    </row>
    <row r="18739" spans="5:8" x14ac:dyDescent="0.25">
      <c r="E18739" s="18" t="str">
        <f t="shared" si="1187"/>
        <v/>
      </c>
      <c r="F18739" s="18" t="str">
        <f t="shared" si="1188"/>
        <v/>
      </c>
      <c r="G18739" s="18" t="str">
        <f t="shared" si="1189"/>
        <v/>
      </c>
      <c r="H18739" s="18" t="str">
        <f t="shared" si="1190"/>
        <v/>
      </c>
    </row>
    <row r="18740" spans="5:8" x14ac:dyDescent="0.25">
      <c r="E18740" s="18" t="str">
        <f t="shared" si="1187"/>
        <v/>
      </c>
      <c r="F18740" s="18" t="str">
        <f t="shared" si="1188"/>
        <v/>
      </c>
      <c r="G18740" s="18" t="str">
        <f t="shared" si="1189"/>
        <v/>
      </c>
      <c r="H18740" s="18" t="str">
        <f t="shared" si="1190"/>
        <v/>
      </c>
    </row>
    <row r="18741" spans="5:8" x14ac:dyDescent="0.25">
      <c r="E18741" s="18" t="str">
        <f t="shared" si="1187"/>
        <v/>
      </c>
      <c r="F18741" s="18" t="str">
        <f t="shared" si="1188"/>
        <v/>
      </c>
      <c r="G18741" s="18" t="str">
        <f t="shared" si="1189"/>
        <v/>
      </c>
      <c r="H18741" s="18" t="str">
        <f t="shared" si="1190"/>
        <v/>
      </c>
    </row>
    <row r="18742" spans="5:8" x14ac:dyDescent="0.25">
      <c r="E18742" s="18" t="str">
        <f t="shared" si="1187"/>
        <v/>
      </c>
      <c r="F18742" s="18" t="str">
        <f t="shared" si="1188"/>
        <v/>
      </c>
      <c r="G18742" s="18" t="str">
        <f t="shared" si="1189"/>
        <v/>
      </c>
      <c r="H18742" s="18" t="str">
        <f t="shared" si="1190"/>
        <v/>
      </c>
    </row>
    <row r="18743" spans="5:8" x14ac:dyDescent="0.25">
      <c r="E18743" s="18" t="str">
        <f t="shared" si="1187"/>
        <v/>
      </c>
      <c r="F18743" s="18" t="str">
        <f t="shared" si="1188"/>
        <v/>
      </c>
      <c r="G18743" s="18" t="str">
        <f t="shared" si="1189"/>
        <v/>
      </c>
      <c r="H18743" s="18" t="str">
        <f t="shared" si="1190"/>
        <v/>
      </c>
    </row>
    <row r="18744" spans="5:8" x14ac:dyDescent="0.25">
      <c r="E18744" s="18" t="str">
        <f t="shared" si="1187"/>
        <v/>
      </c>
      <c r="F18744" s="18" t="str">
        <f t="shared" si="1188"/>
        <v/>
      </c>
      <c r="G18744" s="18" t="str">
        <f t="shared" si="1189"/>
        <v/>
      </c>
      <c r="H18744" s="18" t="str">
        <f t="shared" si="1190"/>
        <v/>
      </c>
    </row>
    <row r="18745" spans="5:8" x14ac:dyDescent="0.25">
      <c r="E18745" s="18" t="str">
        <f t="shared" si="1187"/>
        <v/>
      </c>
      <c r="F18745" s="18" t="str">
        <f t="shared" si="1188"/>
        <v/>
      </c>
      <c r="G18745" s="18" t="str">
        <f t="shared" si="1189"/>
        <v/>
      </c>
      <c r="H18745" s="18" t="str">
        <f t="shared" si="1190"/>
        <v/>
      </c>
    </row>
    <row r="18746" spans="5:8" x14ac:dyDescent="0.25">
      <c r="E18746" s="18" t="str">
        <f t="shared" si="1187"/>
        <v/>
      </c>
      <c r="F18746" s="18" t="str">
        <f t="shared" si="1188"/>
        <v/>
      </c>
      <c r="G18746" s="18" t="str">
        <f t="shared" si="1189"/>
        <v/>
      </c>
      <c r="H18746" s="18" t="str">
        <f t="shared" si="1190"/>
        <v/>
      </c>
    </row>
    <row r="18747" spans="5:8" x14ac:dyDescent="0.25">
      <c r="E18747" s="18" t="str">
        <f t="shared" si="1187"/>
        <v/>
      </c>
      <c r="F18747" s="18" t="str">
        <f t="shared" si="1188"/>
        <v/>
      </c>
      <c r="G18747" s="18" t="str">
        <f t="shared" si="1189"/>
        <v/>
      </c>
      <c r="H18747" s="18" t="str">
        <f t="shared" si="1190"/>
        <v/>
      </c>
    </row>
    <row r="18748" spans="5:8" x14ac:dyDescent="0.25">
      <c r="E18748" s="18" t="str">
        <f t="shared" si="1187"/>
        <v/>
      </c>
      <c r="F18748" s="18" t="str">
        <f t="shared" si="1188"/>
        <v/>
      </c>
      <c r="G18748" s="18" t="str">
        <f t="shared" si="1189"/>
        <v/>
      </c>
      <c r="H18748" s="18" t="str">
        <f t="shared" si="1190"/>
        <v/>
      </c>
    </row>
    <row r="18749" spans="5:8" x14ac:dyDescent="0.25">
      <c r="E18749" s="18" t="str">
        <f t="shared" si="1187"/>
        <v/>
      </c>
      <c r="F18749" s="18" t="str">
        <f t="shared" si="1188"/>
        <v/>
      </c>
      <c r="G18749" s="18" t="str">
        <f t="shared" si="1189"/>
        <v/>
      </c>
      <c r="H18749" s="18" t="str">
        <f t="shared" si="1190"/>
        <v/>
      </c>
    </row>
    <row r="18750" spans="5:8" x14ac:dyDescent="0.25">
      <c r="E18750" s="18" t="str">
        <f t="shared" si="1187"/>
        <v/>
      </c>
      <c r="F18750" s="18" t="str">
        <f t="shared" si="1188"/>
        <v/>
      </c>
      <c r="G18750" s="18" t="str">
        <f t="shared" si="1189"/>
        <v/>
      </c>
      <c r="H18750" s="18" t="str">
        <f t="shared" si="1190"/>
        <v/>
      </c>
    </row>
    <row r="18751" spans="5:8" x14ac:dyDescent="0.25">
      <c r="E18751" s="18" t="str">
        <f t="shared" si="1187"/>
        <v/>
      </c>
      <c r="F18751" s="18" t="str">
        <f t="shared" si="1188"/>
        <v/>
      </c>
      <c r="G18751" s="18" t="str">
        <f t="shared" si="1189"/>
        <v/>
      </c>
      <c r="H18751" s="18" t="str">
        <f t="shared" si="1190"/>
        <v/>
      </c>
    </row>
    <row r="18752" spans="5:8" x14ac:dyDescent="0.25">
      <c r="E18752" s="18" t="str">
        <f t="shared" si="1187"/>
        <v/>
      </c>
      <c r="F18752" s="18" t="str">
        <f t="shared" si="1188"/>
        <v/>
      </c>
      <c r="G18752" s="18" t="str">
        <f t="shared" si="1189"/>
        <v/>
      </c>
      <c r="H18752" s="18" t="str">
        <f t="shared" si="1190"/>
        <v/>
      </c>
    </row>
    <row r="18753" spans="5:8" x14ac:dyDescent="0.25">
      <c r="E18753" s="18" t="str">
        <f t="shared" si="1187"/>
        <v/>
      </c>
      <c r="F18753" s="18" t="str">
        <f t="shared" si="1188"/>
        <v/>
      </c>
      <c r="G18753" s="18" t="str">
        <f t="shared" si="1189"/>
        <v/>
      </c>
      <c r="H18753" s="18" t="str">
        <f t="shared" si="1190"/>
        <v/>
      </c>
    </row>
    <row r="18754" spans="5:8" x14ac:dyDescent="0.25">
      <c r="E18754" s="18" t="str">
        <f t="shared" si="1187"/>
        <v/>
      </c>
      <c r="F18754" s="18" t="str">
        <f t="shared" si="1188"/>
        <v/>
      </c>
      <c r="G18754" s="18" t="str">
        <f t="shared" si="1189"/>
        <v/>
      </c>
      <c r="H18754" s="18" t="str">
        <f t="shared" si="1190"/>
        <v/>
      </c>
    </row>
    <row r="18755" spans="5:8" x14ac:dyDescent="0.25">
      <c r="E18755" s="18" t="str">
        <f t="shared" si="1187"/>
        <v/>
      </c>
      <c r="F18755" s="18" t="str">
        <f t="shared" si="1188"/>
        <v/>
      </c>
      <c r="G18755" s="18" t="str">
        <f t="shared" si="1189"/>
        <v/>
      </c>
      <c r="H18755" s="18" t="str">
        <f t="shared" si="1190"/>
        <v/>
      </c>
    </row>
    <row r="18756" spans="5:8" x14ac:dyDescent="0.25">
      <c r="E18756" s="18" t="str">
        <f t="shared" si="1187"/>
        <v/>
      </c>
      <c r="F18756" s="18" t="str">
        <f t="shared" si="1188"/>
        <v/>
      </c>
      <c r="G18756" s="18" t="str">
        <f t="shared" si="1189"/>
        <v/>
      </c>
      <c r="H18756" s="18" t="str">
        <f t="shared" si="1190"/>
        <v/>
      </c>
    </row>
    <row r="18757" spans="5:8" x14ac:dyDescent="0.25">
      <c r="E18757" s="18" t="str">
        <f t="shared" si="1187"/>
        <v/>
      </c>
      <c r="F18757" s="18" t="str">
        <f t="shared" si="1188"/>
        <v/>
      </c>
      <c r="G18757" s="18" t="str">
        <f t="shared" si="1189"/>
        <v/>
      </c>
      <c r="H18757" s="18" t="str">
        <f t="shared" si="1190"/>
        <v/>
      </c>
    </row>
    <row r="18758" spans="5:8" x14ac:dyDescent="0.25">
      <c r="E18758" s="18" t="str">
        <f t="shared" ref="E18758:E18821" si="1191">IF($C18758="","",IFERROR(INDEX(ItemPriceCol,MATCH($C18758,ItemName,0)),""))</f>
        <v/>
      </c>
      <c r="F18758" s="18" t="str">
        <f t="shared" ref="F18758:F18821" si="1192">IF(OR($D18758="",$E18758=""),"",$D18758*$E18758)</f>
        <v/>
      </c>
      <c r="G18758" s="18" t="str">
        <f t="shared" ref="G18758:G18821" si="1193">IF($C18758="","",IFERROR(INDEX(ItemCostCol,MATCH($C18758,ItemName,0)),""))</f>
        <v/>
      </c>
      <c r="H18758" s="18" t="str">
        <f t="shared" ref="H18758:H18821" si="1194">IF(OR($F18758="",$G18758=""),"",$F18758-$D18758*$G18758)</f>
        <v/>
      </c>
    </row>
    <row r="18759" spans="5:8" x14ac:dyDescent="0.25">
      <c r="E18759" s="18" t="str">
        <f t="shared" si="1191"/>
        <v/>
      </c>
      <c r="F18759" s="18" t="str">
        <f t="shared" si="1192"/>
        <v/>
      </c>
      <c r="G18759" s="18" t="str">
        <f t="shared" si="1193"/>
        <v/>
      </c>
      <c r="H18759" s="18" t="str">
        <f t="shared" si="1194"/>
        <v/>
      </c>
    </row>
    <row r="18760" spans="5:8" x14ac:dyDescent="0.25">
      <c r="E18760" s="18" t="str">
        <f t="shared" si="1191"/>
        <v/>
      </c>
      <c r="F18760" s="18" t="str">
        <f t="shared" si="1192"/>
        <v/>
      </c>
      <c r="G18760" s="18" t="str">
        <f t="shared" si="1193"/>
        <v/>
      </c>
      <c r="H18760" s="18" t="str">
        <f t="shared" si="1194"/>
        <v/>
      </c>
    </row>
    <row r="18761" spans="5:8" x14ac:dyDescent="0.25">
      <c r="E18761" s="18" t="str">
        <f t="shared" si="1191"/>
        <v/>
      </c>
      <c r="F18761" s="18" t="str">
        <f t="shared" si="1192"/>
        <v/>
      </c>
      <c r="G18761" s="18" t="str">
        <f t="shared" si="1193"/>
        <v/>
      </c>
      <c r="H18761" s="18" t="str">
        <f t="shared" si="1194"/>
        <v/>
      </c>
    </row>
    <row r="18762" spans="5:8" x14ac:dyDescent="0.25">
      <c r="E18762" s="18" t="str">
        <f t="shared" si="1191"/>
        <v/>
      </c>
      <c r="F18762" s="18" t="str">
        <f t="shared" si="1192"/>
        <v/>
      </c>
      <c r="G18762" s="18" t="str">
        <f t="shared" si="1193"/>
        <v/>
      </c>
      <c r="H18762" s="18" t="str">
        <f t="shared" si="1194"/>
        <v/>
      </c>
    </row>
    <row r="18763" spans="5:8" x14ac:dyDescent="0.25">
      <c r="E18763" s="18" t="str">
        <f t="shared" si="1191"/>
        <v/>
      </c>
      <c r="F18763" s="18" t="str">
        <f t="shared" si="1192"/>
        <v/>
      </c>
      <c r="G18763" s="18" t="str">
        <f t="shared" si="1193"/>
        <v/>
      </c>
      <c r="H18763" s="18" t="str">
        <f t="shared" si="1194"/>
        <v/>
      </c>
    </row>
    <row r="18764" spans="5:8" x14ac:dyDescent="0.25">
      <c r="E18764" s="18" t="str">
        <f t="shared" si="1191"/>
        <v/>
      </c>
      <c r="F18764" s="18" t="str">
        <f t="shared" si="1192"/>
        <v/>
      </c>
      <c r="G18764" s="18" t="str">
        <f t="shared" si="1193"/>
        <v/>
      </c>
      <c r="H18764" s="18" t="str">
        <f t="shared" si="1194"/>
        <v/>
      </c>
    </row>
    <row r="18765" spans="5:8" x14ac:dyDescent="0.25">
      <c r="E18765" s="18" t="str">
        <f t="shared" si="1191"/>
        <v/>
      </c>
      <c r="F18765" s="18" t="str">
        <f t="shared" si="1192"/>
        <v/>
      </c>
      <c r="G18765" s="18" t="str">
        <f t="shared" si="1193"/>
        <v/>
      </c>
      <c r="H18765" s="18" t="str">
        <f t="shared" si="1194"/>
        <v/>
      </c>
    </row>
    <row r="18766" spans="5:8" x14ac:dyDescent="0.25">
      <c r="E18766" s="18" t="str">
        <f t="shared" si="1191"/>
        <v/>
      </c>
      <c r="F18766" s="18" t="str">
        <f t="shared" si="1192"/>
        <v/>
      </c>
      <c r="G18766" s="18" t="str">
        <f t="shared" si="1193"/>
        <v/>
      </c>
      <c r="H18766" s="18" t="str">
        <f t="shared" si="1194"/>
        <v/>
      </c>
    </row>
    <row r="18767" spans="5:8" x14ac:dyDescent="0.25">
      <c r="E18767" s="18" t="str">
        <f t="shared" si="1191"/>
        <v/>
      </c>
      <c r="F18767" s="18" t="str">
        <f t="shared" si="1192"/>
        <v/>
      </c>
      <c r="G18767" s="18" t="str">
        <f t="shared" si="1193"/>
        <v/>
      </c>
      <c r="H18767" s="18" t="str">
        <f t="shared" si="1194"/>
        <v/>
      </c>
    </row>
    <row r="18768" spans="5:8" x14ac:dyDescent="0.25">
      <c r="E18768" s="18" t="str">
        <f t="shared" si="1191"/>
        <v/>
      </c>
      <c r="F18768" s="18" t="str">
        <f t="shared" si="1192"/>
        <v/>
      </c>
      <c r="G18768" s="18" t="str">
        <f t="shared" si="1193"/>
        <v/>
      </c>
      <c r="H18768" s="18" t="str">
        <f t="shared" si="1194"/>
        <v/>
      </c>
    </row>
    <row r="18769" spans="5:8" x14ac:dyDescent="0.25">
      <c r="E18769" s="18" t="str">
        <f t="shared" si="1191"/>
        <v/>
      </c>
      <c r="F18769" s="18" t="str">
        <f t="shared" si="1192"/>
        <v/>
      </c>
      <c r="G18769" s="18" t="str">
        <f t="shared" si="1193"/>
        <v/>
      </c>
      <c r="H18769" s="18" t="str">
        <f t="shared" si="1194"/>
        <v/>
      </c>
    </row>
    <row r="18770" spans="5:8" x14ac:dyDescent="0.25">
      <c r="E18770" s="18" t="str">
        <f t="shared" si="1191"/>
        <v/>
      </c>
      <c r="F18770" s="18" t="str">
        <f t="shared" si="1192"/>
        <v/>
      </c>
      <c r="G18770" s="18" t="str">
        <f t="shared" si="1193"/>
        <v/>
      </c>
      <c r="H18770" s="18" t="str">
        <f t="shared" si="1194"/>
        <v/>
      </c>
    </row>
    <row r="18771" spans="5:8" x14ac:dyDescent="0.25">
      <c r="E18771" s="18" t="str">
        <f t="shared" si="1191"/>
        <v/>
      </c>
      <c r="F18771" s="18" t="str">
        <f t="shared" si="1192"/>
        <v/>
      </c>
      <c r="G18771" s="18" t="str">
        <f t="shared" si="1193"/>
        <v/>
      </c>
      <c r="H18771" s="18" t="str">
        <f t="shared" si="1194"/>
        <v/>
      </c>
    </row>
    <row r="18772" spans="5:8" x14ac:dyDescent="0.25">
      <c r="E18772" s="18" t="str">
        <f t="shared" si="1191"/>
        <v/>
      </c>
      <c r="F18772" s="18" t="str">
        <f t="shared" si="1192"/>
        <v/>
      </c>
      <c r="G18772" s="18" t="str">
        <f t="shared" si="1193"/>
        <v/>
      </c>
      <c r="H18772" s="18" t="str">
        <f t="shared" si="1194"/>
        <v/>
      </c>
    </row>
    <row r="18773" spans="5:8" x14ac:dyDescent="0.25">
      <c r="E18773" s="18" t="str">
        <f t="shared" si="1191"/>
        <v/>
      </c>
      <c r="F18773" s="18" t="str">
        <f t="shared" si="1192"/>
        <v/>
      </c>
      <c r="G18773" s="18" t="str">
        <f t="shared" si="1193"/>
        <v/>
      </c>
      <c r="H18773" s="18" t="str">
        <f t="shared" si="1194"/>
        <v/>
      </c>
    </row>
    <row r="18774" spans="5:8" x14ac:dyDescent="0.25">
      <c r="E18774" s="18" t="str">
        <f t="shared" si="1191"/>
        <v/>
      </c>
      <c r="F18774" s="18" t="str">
        <f t="shared" si="1192"/>
        <v/>
      </c>
      <c r="G18774" s="18" t="str">
        <f t="shared" si="1193"/>
        <v/>
      </c>
      <c r="H18774" s="18" t="str">
        <f t="shared" si="1194"/>
        <v/>
      </c>
    </row>
    <row r="18775" spans="5:8" x14ac:dyDescent="0.25">
      <c r="E18775" s="18" t="str">
        <f t="shared" si="1191"/>
        <v/>
      </c>
      <c r="F18775" s="18" t="str">
        <f t="shared" si="1192"/>
        <v/>
      </c>
      <c r="G18775" s="18" t="str">
        <f t="shared" si="1193"/>
        <v/>
      </c>
      <c r="H18775" s="18" t="str">
        <f t="shared" si="1194"/>
        <v/>
      </c>
    </row>
    <row r="18776" spans="5:8" x14ac:dyDescent="0.25">
      <c r="E18776" s="18" t="str">
        <f t="shared" si="1191"/>
        <v/>
      </c>
      <c r="F18776" s="18" t="str">
        <f t="shared" si="1192"/>
        <v/>
      </c>
      <c r="G18776" s="18" t="str">
        <f t="shared" si="1193"/>
        <v/>
      </c>
      <c r="H18776" s="18" t="str">
        <f t="shared" si="1194"/>
        <v/>
      </c>
    </row>
    <row r="18777" spans="5:8" x14ac:dyDescent="0.25">
      <c r="E18777" s="18" t="str">
        <f t="shared" si="1191"/>
        <v/>
      </c>
      <c r="F18777" s="18" t="str">
        <f t="shared" si="1192"/>
        <v/>
      </c>
      <c r="G18777" s="18" t="str">
        <f t="shared" si="1193"/>
        <v/>
      </c>
      <c r="H18777" s="18" t="str">
        <f t="shared" si="1194"/>
        <v/>
      </c>
    </row>
    <row r="18778" spans="5:8" x14ac:dyDescent="0.25">
      <c r="E18778" s="18" t="str">
        <f t="shared" si="1191"/>
        <v/>
      </c>
      <c r="F18778" s="18" t="str">
        <f t="shared" si="1192"/>
        <v/>
      </c>
      <c r="G18778" s="18" t="str">
        <f t="shared" si="1193"/>
        <v/>
      </c>
      <c r="H18778" s="18" t="str">
        <f t="shared" si="1194"/>
        <v/>
      </c>
    </row>
    <row r="18779" spans="5:8" x14ac:dyDescent="0.25">
      <c r="E18779" s="18" t="str">
        <f t="shared" si="1191"/>
        <v/>
      </c>
      <c r="F18779" s="18" t="str">
        <f t="shared" si="1192"/>
        <v/>
      </c>
      <c r="G18779" s="18" t="str">
        <f t="shared" si="1193"/>
        <v/>
      </c>
      <c r="H18779" s="18" t="str">
        <f t="shared" si="1194"/>
        <v/>
      </c>
    </row>
    <row r="18780" spans="5:8" x14ac:dyDescent="0.25">
      <c r="E18780" s="18" t="str">
        <f t="shared" si="1191"/>
        <v/>
      </c>
      <c r="F18780" s="18" t="str">
        <f t="shared" si="1192"/>
        <v/>
      </c>
      <c r="G18780" s="18" t="str">
        <f t="shared" si="1193"/>
        <v/>
      </c>
      <c r="H18780" s="18" t="str">
        <f t="shared" si="1194"/>
        <v/>
      </c>
    </row>
    <row r="18781" spans="5:8" x14ac:dyDescent="0.25">
      <c r="E18781" s="18" t="str">
        <f t="shared" si="1191"/>
        <v/>
      </c>
      <c r="F18781" s="18" t="str">
        <f t="shared" si="1192"/>
        <v/>
      </c>
      <c r="G18781" s="18" t="str">
        <f t="shared" si="1193"/>
        <v/>
      </c>
      <c r="H18781" s="18" t="str">
        <f t="shared" si="1194"/>
        <v/>
      </c>
    </row>
    <row r="18782" spans="5:8" x14ac:dyDescent="0.25">
      <c r="E18782" s="18" t="str">
        <f t="shared" si="1191"/>
        <v/>
      </c>
      <c r="F18782" s="18" t="str">
        <f t="shared" si="1192"/>
        <v/>
      </c>
      <c r="G18782" s="18" t="str">
        <f t="shared" si="1193"/>
        <v/>
      </c>
      <c r="H18782" s="18" t="str">
        <f t="shared" si="1194"/>
        <v/>
      </c>
    </row>
    <row r="18783" spans="5:8" x14ac:dyDescent="0.25">
      <c r="E18783" s="18" t="str">
        <f t="shared" si="1191"/>
        <v/>
      </c>
      <c r="F18783" s="18" t="str">
        <f t="shared" si="1192"/>
        <v/>
      </c>
      <c r="G18783" s="18" t="str">
        <f t="shared" si="1193"/>
        <v/>
      </c>
      <c r="H18783" s="18" t="str">
        <f t="shared" si="1194"/>
        <v/>
      </c>
    </row>
    <row r="18784" spans="5:8" x14ac:dyDescent="0.25">
      <c r="E18784" s="18" t="str">
        <f t="shared" si="1191"/>
        <v/>
      </c>
      <c r="F18784" s="18" t="str">
        <f t="shared" si="1192"/>
        <v/>
      </c>
      <c r="G18784" s="18" t="str">
        <f t="shared" si="1193"/>
        <v/>
      </c>
      <c r="H18784" s="18" t="str">
        <f t="shared" si="1194"/>
        <v/>
      </c>
    </row>
    <row r="18785" spans="5:8" x14ac:dyDescent="0.25">
      <c r="E18785" s="18" t="str">
        <f t="shared" si="1191"/>
        <v/>
      </c>
      <c r="F18785" s="18" t="str">
        <f t="shared" si="1192"/>
        <v/>
      </c>
      <c r="G18785" s="18" t="str">
        <f t="shared" si="1193"/>
        <v/>
      </c>
      <c r="H18785" s="18" t="str">
        <f t="shared" si="1194"/>
        <v/>
      </c>
    </row>
    <row r="18786" spans="5:8" x14ac:dyDescent="0.25">
      <c r="E18786" s="18" t="str">
        <f t="shared" si="1191"/>
        <v/>
      </c>
      <c r="F18786" s="18" t="str">
        <f t="shared" si="1192"/>
        <v/>
      </c>
      <c r="G18786" s="18" t="str">
        <f t="shared" si="1193"/>
        <v/>
      </c>
      <c r="H18786" s="18" t="str">
        <f t="shared" si="1194"/>
        <v/>
      </c>
    </row>
    <row r="18787" spans="5:8" x14ac:dyDescent="0.25">
      <c r="E18787" s="18" t="str">
        <f t="shared" si="1191"/>
        <v/>
      </c>
      <c r="F18787" s="18" t="str">
        <f t="shared" si="1192"/>
        <v/>
      </c>
      <c r="G18787" s="18" t="str">
        <f t="shared" si="1193"/>
        <v/>
      </c>
      <c r="H18787" s="18" t="str">
        <f t="shared" si="1194"/>
        <v/>
      </c>
    </row>
    <row r="18788" spans="5:8" x14ac:dyDescent="0.25">
      <c r="E18788" s="18" t="str">
        <f t="shared" si="1191"/>
        <v/>
      </c>
      <c r="F18788" s="18" t="str">
        <f t="shared" si="1192"/>
        <v/>
      </c>
      <c r="G18788" s="18" t="str">
        <f t="shared" si="1193"/>
        <v/>
      </c>
      <c r="H18788" s="18" t="str">
        <f t="shared" si="1194"/>
        <v/>
      </c>
    </row>
    <row r="18789" spans="5:8" x14ac:dyDescent="0.25">
      <c r="E18789" s="18" t="str">
        <f t="shared" si="1191"/>
        <v/>
      </c>
      <c r="F18789" s="18" t="str">
        <f t="shared" si="1192"/>
        <v/>
      </c>
      <c r="G18789" s="18" t="str">
        <f t="shared" si="1193"/>
        <v/>
      </c>
      <c r="H18789" s="18" t="str">
        <f t="shared" si="1194"/>
        <v/>
      </c>
    </row>
    <row r="18790" spans="5:8" x14ac:dyDescent="0.25">
      <c r="E18790" s="18" t="str">
        <f t="shared" si="1191"/>
        <v/>
      </c>
      <c r="F18790" s="18" t="str">
        <f t="shared" si="1192"/>
        <v/>
      </c>
      <c r="G18790" s="18" t="str">
        <f t="shared" si="1193"/>
        <v/>
      </c>
      <c r="H18790" s="18" t="str">
        <f t="shared" si="1194"/>
        <v/>
      </c>
    </row>
    <row r="18791" spans="5:8" x14ac:dyDescent="0.25">
      <c r="E18791" s="18" t="str">
        <f t="shared" si="1191"/>
        <v/>
      </c>
      <c r="F18791" s="18" t="str">
        <f t="shared" si="1192"/>
        <v/>
      </c>
      <c r="G18791" s="18" t="str">
        <f t="shared" si="1193"/>
        <v/>
      </c>
      <c r="H18791" s="18" t="str">
        <f t="shared" si="1194"/>
        <v/>
      </c>
    </row>
    <row r="18792" spans="5:8" x14ac:dyDescent="0.25">
      <c r="E18792" s="18" t="str">
        <f t="shared" si="1191"/>
        <v/>
      </c>
      <c r="F18792" s="18" t="str">
        <f t="shared" si="1192"/>
        <v/>
      </c>
      <c r="G18792" s="18" t="str">
        <f t="shared" si="1193"/>
        <v/>
      </c>
      <c r="H18792" s="18" t="str">
        <f t="shared" si="1194"/>
        <v/>
      </c>
    </row>
    <row r="18793" spans="5:8" x14ac:dyDescent="0.25">
      <c r="E18793" s="18" t="str">
        <f t="shared" si="1191"/>
        <v/>
      </c>
      <c r="F18793" s="18" t="str">
        <f t="shared" si="1192"/>
        <v/>
      </c>
      <c r="G18793" s="18" t="str">
        <f t="shared" si="1193"/>
        <v/>
      </c>
      <c r="H18793" s="18" t="str">
        <f t="shared" si="1194"/>
        <v/>
      </c>
    </row>
    <row r="18794" spans="5:8" x14ac:dyDescent="0.25">
      <c r="E18794" s="18" t="str">
        <f t="shared" si="1191"/>
        <v/>
      </c>
      <c r="F18794" s="18" t="str">
        <f t="shared" si="1192"/>
        <v/>
      </c>
      <c r="G18794" s="18" t="str">
        <f t="shared" si="1193"/>
        <v/>
      </c>
      <c r="H18794" s="18" t="str">
        <f t="shared" si="1194"/>
        <v/>
      </c>
    </row>
    <row r="18795" spans="5:8" x14ac:dyDescent="0.25">
      <c r="E18795" s="18" t="str">
        <f t="shared" si="1191"/>
        <v/>
      </c>
      <c r="F18795" s="18" t="str">
        <f t="shared" si="1192"/>
        <v/>
      </c>
      <c r="G18795" s="18" t="str">
        <f t="shared" si="1193"/>
        <v/>
      </c>
      <c r="H18795" s="18" t="str">
        <f t="shared" si="1194"/>
        <v/>
      </c>
    </row>
    <row r="18796" spans="5:8" x14ac:dyDescent="0.25">
      <c r="E18796" s="18" t="str">
        <f t="shared" si="1191"/>
        <v/>
      </c>
      <c r="F18796" s="18" t="str">
        <f t="shared" si="1192"/>
        <v/>
      </c>
      <c r="G18796" s="18" t="str">
        <f t="shared" si="1193"/>
        <v/>
      </c>
      <c r="H18796" s="18" t="str">
        <f t="shared" si="1194"/>
        <v/>
      </c>
    </row>
    <row r="18797" spans="5:8" x14ac:dyDescent="0.25">
      <c r="E18797" s="18" t="str">
        <f t="shared" si="1191"/>
        <v/>
      </c>
      <c r="F18797" s="18" t="str">
        <f t="shared" si="1192"/>
        <v/>
      </c>
      <c r="G18797" s="18" t="str">
        <f t="shared" si="1193"/>
        <v/>
      </c>
      <c r="H18797" s="18" t="str">
        <f t="shared" si="1194"/>
        <v/>
      </c>
    </row>
    <row r="18798" spans="5:8" x14ac:dyDescent="0.25">
      <c r="E18798" s="18" t="str">
        <f t="shared" si="1191"/>
        <v/>
      </c>
      <c r="F18798" s="18" t="str">
        <f t="shared" si="1192"/>
        <v/>
      </c>
      <c r="G18798" s="18" t="str">
        <f t="shared" si="1193"/>
        <v/>
      </c>
      <c r="H18798" s="18" t="str">
        <f t="shared" si="1194"/>
        <v/>
      </c>
    </row>
    <row r="18799" spans="5:8" x14ac:dyDescent="0.25">
      <c r="E18799" s="18" t="str">
        <f t="shared" si="1191"/>
        <v/>
      </c>
      <c r="F18799" s="18" t="str">
        <f t="shared" si="1192"/>
        <v/>
      </c>
      <c r="G18799" s="18" t="str">
        <f t="shared" si="1193"/>
        <v/>
      </c>
      <c r="H18799" s="18" t="str">
        <f t="shared" si="1194"/>
        <v/>
      </c>
    </row>
    <row r="18800" spans="5:8" x14ac:dyDescent="0.25">
      <c r="E18800" s="18" t="str">
        <f t="shared" si="1191"/>
        <v/>
      </c>
      <c r="F18800" s="18" t="str">
        <f t="shared" si="1192"/>
        <v/>
      </c>
      <c r="G18800" s="18" t="str">
        <f t="shared" si="1193"/>
        <v/>
      </c>
      <c r="H18800" s="18" t="str">
        <f t="shared" si="1194"/>
        <v/>
      </c>
    </row>
    <row r="18801" spans="5:8" x14ac:dyDescent="0.25">
      <c r="E18801" s="18" t="str">
        <f t="shared" si="1191"/>
        <v/>
      </c>
      <c r="F18801" s="18" t="str">
        <f t="shared" si="1192"/>
        <v/>
      </c>
      <c r="G18801" s="18" t="str">
        <f t="shared" si="1193"/>
        <v/>
      </c>
      <c r="H18801" s="18" t="str">
        <f t="shared" si="1194"/>
        <v/>
      </c>
    </row>
    <row r="18802" spans="5:8" x14ac:dyDescent="0.25">
      <c r="E18802" s="18" t="str">
        <f t="shared" si="1191"/>
        <v/>
      </c>
      <c r="F18802" s="18" t="str">
        <f t="shared" si="1192"/>
        <v/>
      </c>
      <c r="G18802" s="18" t="str">
        <f t="shared" si="1193"/>
        <v/>
      </c>
      <c r="H18802" s="18" t="str">
        <f t="shared" si="1194"/>
        <v/>
      </c>
    </row>
    <row r="18803" spans="5:8" x14ac:dyDescent="0.25">
      <c r="E18803" s="18" t="str">
        <f t="shared" si="1191"/>
        <v/>
      </c>
      <c r="F18803" s="18" t="str">
        <f t="shared" si="1192"/>
        <v/>
      </c>
      <c r="G18803" s="18" t="str">
        <f t="shared" si="1193"/>
        <v/>
      </c>
      <c r="H18803" s="18" t="str">
        <f t="shared" si="1194"/>
        <v/>
      </c>
    </row>
    <row r="18804" spans="5:8" x14ac:dyDescent="0.25">
      <c r="E18804" s="18" t="str">
        <f t="shared" si="1191"/>
        <v/>
      </c>
      <c r="F18804" s="18" t="str">
        <f t="shared" si="1192"/>
        <v/>
      </c>
      <c r="G18804" s="18" t="str">
        <f t="shared" si="1193"/>
        <v/>
      </c>
      <c r="H18804" s="18" t="str">
        <f t="shared" si="1194"/>
        <v/>
      </c>
    </row>
    <row r="18805" spans="5:8" x14ac:dyDescent="0.25">
      <c r="E18805" s="18" t="str">
        <f t="shared" si="1191"/>
        <v/>
      </c>
      <c r="F18805" s="18" t="str">
        <f t="shared" si="1192"/>
        <v/>
      </c>
      <c r="G18805" s="18" t="str">
        <f t="shared" si="1193"/>
        <v/>
      </c>
      <c r="H18805" s="18" t="str">
        <f t="shared" si="1194"/>
        <v/>
      </c>
    </row>
    <row r="18806" spans="5:8" x14ac:dyDescent="0.25">
      <c r="E18806" s="18" t="str">
        <f t="shared" si="1191"/>
        <v/>
      </c>
      <c r="F18806" s="18" t="str">
        <f t="shared" si="1192"/>
        <v/>
      </c>
      <c r="G18806" s="18" t="str">
        <f t="shared" si="1193"/>
        <v/>
      </c>
      <c r="H18806" s="18" t="str">
        <f t="shared" si="1194"/>
        <v/>
      </c>
    </row>
    <row r="18807" spans="5:8" x14ac:dyDescent="0.25">
      <c r="E18807" s="18" t="str">
        <f t="shared" si="1191"/>
        <v/>
      </c>
      <c r="F18807" s="18" t="str">
        <f t="shared" si="1192"/>
        <v/>
      </c>
      <c r="G18807" s="18" t="str">
        <f t="shared" si="1193"/>
        <v/>
      </c>
      <c r="H18807" s="18" t="str">
        <f t="shared" si="1194"/>
        <v/>
      </c>
    </row>
    <row r="18808" spans="5:8" x14ac:dyDescent="0.25">
      <c r="E18808" s="18" t="str">
        <f t="shared" si="1191"/>
        <v/>
      </c>
      <c r="F18808" s="18" t="str">
        <f t="shared" si="1192"/>
        <v/>
      </c>
      <c r="G18808" s="18" t="str">
        <f t="shared" si="1193"/>
        <v/>
      </c>
      <c r="H18808" s="18" t="str">
        <f t="shared" si="1194"/>
        <v/>
      </c>
    </row>
    <row r="18809" spans="5:8" x14ac:dyDescent="0.25">
      <c r="E18809" s="18" t="str">
        <f t="shared" si="1191"/>
        <v/>
      </c>
      <c r="F18809" s="18" t="str">
        <f t="shared" si="1192"/>
        <v/>
      </c>
      <c r="G18809" s="18" t="str">
        <f t="shared" si="1193"/>
        <v/>
      </c>
      <c r="H18809" s="18" t="str">
        <f t="shared" si="1194"/>
        <v/>
      </c>
    </row>
    <row r="18810" spans="5:8" x14ac:dyDescent="0.25">
      <c r="E18810" s="18" t="str">
        <f t="shared" si="1191"/>
        <v/>
      </c>
      <c r="F18810" s="18" t="str">
        <f t="shared" si="1192"/>
        <v/>
      </c>
      <c r="G18810" s="18" t="str">
        <f t="shared" si="1193"/>
        <v/>
      </c>
      <c r="H18810" s="18" t="str">
        <f t="shared" si="1194"/>
        <v/>
      </c>
    </row>
    <row r="18811" spans="5:8" x14ac:dyDescent="0.25">
      <c r="E18811" s="18" t="str">
        <f t="shared" si="1191"/>
        <v/>
      </c>
      <c r="F18811" s="18" t="str">
        <f t="shared" si="1192"/>
        <v/>
      </c>
      <c r="G18811" s="18" t="str">
        <f t="shared" si="1193"/>
        <v/>
      </c>
      <c r="H18811" s="18" t="str">
        <f t="shared" si="1194"/>
        <v/>
      </c>
    </row>
    <row r="18812" spans="5:8" x14ac:dyDescent="0.25">
      <c r="E18812" s="18" t="str">
        <f t="shared" si="1191"/>
        <v/>
      </c>
      <c r="F18812" s="18" t="str">
        <f t="shared" si="1192"/>
        <v/>
      </c>
      <c r="G18812" s="18" t="str">
        <f t="shared" si="1193"/>
        <v/>
      </c>
      <c r="H18812" s="18" t="str">
        <f t="shared" si="1194"/>
        <v/>
      </c>
    </row>
    <row r="18813" spans="5:8" x14ac:dyDescent="0.25">
      <c r="E18813" s="18" t="str">
        <f t="shared" si="1191"/>
        <v/>
      </c>
      <c r="F18813" s="18" t="str">
        <f t="shared" si="1192"/>
        <v/>
      </c>
      <c r="G18813" s="18" t="str">
        <f t="shared" si="1193"/>
        <v/>
      </c>
      <c r="H18813" s="18" t="str">
        <f t="shared" si="1194"/>
        <v/>
      </c>
    </row>
    <row r="18814" spans="5:8" x14ac:dyDescent="0.25">
      <c r="E18814" s="18" t="str">
        <f t="shared" si="1191"/>
        <v/>
      </c>
      <c r="F18814" s="18" t="str">
        <f t="shared" si="1192"/>
        <v/>
      </c>
      <c r="G18814" s="18" t="str">
        <f t="shared" si="1193"/>
        <v/>
      </c>
      <c r="H18814" s="18" t="str">
        <f t="shared" si="1194"/>
        <v/>
      </c>
    </row>
    <row r="18815" spans="5:8" x14ac:dyDescent="0.25">
      <c r="E18815" s="18" t="str">
        <f t="shared" si="1191"/>
        <v/>
      </c>
      <c r="F18815" s="18" t="str">
        <f t="shared" si="1192"/>
        <v/>
      </c>
      <c r="G18815" s="18" t="str">
        <f t="shared" si="1193"/>
        <v/>
      </c>
      <c r="H18815" s="18" t="str">
        <f t="shared" si="1194"/>
        <v/>
      </c>
    </row>
    <row r="18816" spans="5:8" x14ac:dyDescent="0.25">
      <c r="E18816" s="18" t="str">
        <f t="shared" si="1191"/>
        <v/>
      </c>
      <c r="F18816" s="18" t="str">
        <f t="shared" si="1192"/>
        <v/>
      </c>
      <c r="G18816" s="18" t="str">
        <f t="shared" si="1193"/>
        <v/>
      </c>
      <c r="H18816" s="18" t="str">
        <f t="shared" si="1194"/>
        <v/>
      </c>
    </row>
    <row r="18817" spans="5:8" x14ac:dyDescent="0.25">
      <c r="E18817" s="18" t="str">
        <f t="shared" si="1191"/>
        <v/>
      </c>
      <c r="F18817" s="18" t="str">
        <f t="shared" si="1192"/>
        <v/>
      </c>
      <c r="G18817" s="18" t="str">
        <f t="shared" si="1193"/>
        <v/>
      </c>
      <c r="H18817" s="18" t="str">
        <f t="shared" si="1194"/>
        <v/>
      </c>
    </row>
    <row r="18818" spans="5:8" x14ac:dyDescent="0.25">
      <c r="E18818" s="18" t="str">
        <f t="shared" si="1191"/>
        <v/>
      </c>
      <c r="F18818" s="18" t="str">
        <f t="shared" si="1192"/>
        <v/>
      </c>
      <c r="G18818" s="18" t="str">
        <f t="shared" si="1193"/>
        <v/>
      </c>
      <c r="H18818" s="18" t="str">
        <f t="shared" si="1194"/>
        <v/>
      </c>
    </row>
    <row r="18819" spans="5:8" x14ac:dyDescent="0.25">
      <c r="E18819" s="18" t="str">
        <f t="shared" si="1191"/>
        <v/>
      </c>
      <c r="F18819" s="18" t="str">
        <f t="shared" si="1192"/>
        <v/>
      </c>
      <c r="G18819" s="18" t="str">
        <f t="shared" si="1193"/>
        <v/>
      </c>
      <c r="H18819" s="18" t="str">
        <f t="shared" si="1194"/>
        <v/>
      </c>
    </row>
    <row r="18820" spans="5:8" x14ac:dyDescent="0.25">
      <c r="E18820" s="18" t="str">
        <f t="shared" si="1191"/>
        <v/>
      </c>
      <c r="F18820" s="18" t="str">
        <f t="shared" si="1192"/>
        <v/>
      </c>
      <c r="G18820" s="18" t="str">
        <f t="shared" si="1193"/>
        <v/>
      </c>
      <c r="H18820" s="18" t="str">
        <f t="shared" si="1194"/>
        <v/>
      </c>
    </row>
    <row r="18821" spans="5:8" x14ac:dyDescent="0.25">
      <c r="E18821" s="18" t="str">
        <f t="shared" si="1191"/>
        <v/>
      </c>
      <c r="F18821" s="18" t="str">
        <f t="shared" si="1192"/>
        <v/>
      </c>
      <c r="G18821" s="18" t="str">
        <f t="shared" si="1193"/>
        <v/>
      </c>
      <c r="H18821" s="18" t="str">
        <f t="shared" si="1194"/>
        <v/>
      </c>
    </row>
    <row r="18822" spans="5:8" x14ac:dyDescent="0.25">
      <c r="E18822" s="18" t="str">
        <f t="shared" ref="E18822:E18885" si="1195">IF($C18822="","",IFERROR(INDEX(ItemPriceCol,MATCH($C18822,ItemName,0)),""))</f>
        <v/>
      </c>
      <c r="F18822" s="18" t="str">
        <f t="shared" ref="F18822:F18885" si="1196">IF(OR($D18822="",$E18822=""),"",$D18822*$E18822)</f>
        <v/>
      </c>
      <c r="G18822" s="18" t="str">
        <f t="shared" ref="G18822:G18885" si="1197">IF($C18822="","",IFERROR(INDEX(ItemCostCol,MATCH($C18822,ItemName,0)),""))</f>
        <v/>
      </c>
      <c r="H18822" s="18" t="str">
        <f t="shared" ref="H18822:H18885" si="1198">IF(OR($F18822="",$G18822=""),"",$F18822-$D18822*$G18822)</f>
        <v/>
      </c>
    </row>
    <row r="18823" spans="5:8" x14ac:dyDescent="0.25">
      <c r="E18823" s="18" t="str">
        <f t="shared" si="1195"/>
        <v/>
      </c>
      <c r="F18823" s="18" t="str">
        <f t="shared" si="1196"/>
        <v/>
      </c>
      <c r="G18823" s="18" t="str">
        <f t="shared" si="1197"/>
        <v/>
      </c>
      <c r="H18823" s="18" t="str">
        <f t="shared" si="1198"/>
        <v/>
      </c>
    </row>
    <row r="18824" spans="5:8" x14ac:dyDescent="0.25">
      <c r="E18824" s="18" t="str">
        <f t="shared" si="1195"/>
        <v/>
      </c>
      <c r="F18824" s="18" t="str">
        <f t="shared" si="1196"/>
        <v/>
      </c>
      <c r="G18824" s="18" t="str">
        <f t="shared" si="1197"/>
        <v/>
      </c>
      <c r="H18824" s="18" t="str">
        <f t="shared" si="1198"/>
        <v/>
      </c>
    </row>
    <row r="18825" spans="5:8" x14ac:dyDescent="0.25">
      <c r="E18825" s="18" t="str">
        <f t="shared" si="1195"/>
        <v/>
      </c>
      <c r="F18825" s="18" t="str">
        <f t="shared" si="1196"/>
        <v/>
      </c>
      <c r="G18825" s="18" t="str">
        <f t="shared" si="1197"/>
        <v/>
      </c>
      <c r="H18825" s="18" t="str">
        <f t="shared" si="1198"/>
        <v/>
      </c>
    </row>
    <row r="18826" spans="5:8" x14ac:dyDescent="0.25">
      <c r="E18826" s="18" t="str">
        <f t="shared" si="1195"/>
        <v/>
      </c>
      <c r="F18826" s="18" t="str">
        <f t="shared" si="1196"/>
        <v/>
      </c>
      <c r="G18826" s="18" t="str">
        <f t="shared" si="1197"/>
        <v/>
      </c>
      <c r="H18826" s="18" t="str">
        <f t="shared" si="1198"/>
        <v/>
      </c>
    </row>
    <row r="18827" spans="5:8" x14ac:dyDescent="0.25">
      <c r="E18827" s="18" t="str">
        <f t="shared" si="1195"/>
        <v/>
      </c>
      <c r="F18827" s="18" t="str">
        <f t="shared" si="1196"/>
        <v/>
      </c>
      <c r="G18827" s="18" t="str">
        <f t="shared" si="1197"/>
        <v/>
      </c>
      <c r="H18827" s="18" t="str">
        <f t="shared" si="1198"/>
        <v/>
      </c>
    </row>
    <row r="18828" spans="5:8" x14ac:dyDescent="0.25">
      <c r="E18828" s="18" t="str">
        <f t="shared" si="1195"/>
        <v/>
      </c>
      <c r="F18828" s="18" t="str">
        <f t="shared" si="1196"/>
        <v/>
      </c>
      <c r="G18828" s="18" t="str">
        <f t="shared" si="1197"/>
        <v/>
      </c>
      <c r="H18828" s="18" t="str">
        <f t="shared" si="1198"/>
        <v/>
      </c>
    </row>
    <row r="18829" spans="5:8" x14ac:dyDescent="0.25">
      <c r="E18829" s="18" t="str">
        <f t="shared" si="1195"/>
        <v/>
      </c>
      <c r="F18829" s="18" t="str">
        <f t="shared" si="1196"/>
        <v/>
      </c>
      <c r="G18829" s="18" t="str">
        <f t="shared" si="1197"/>
        <v/>
      </c>
      <c r="H18829" s="18" t="str">
        <f t="shared" si="1198"/>
        <v/>
      </c>
    </row>
    <row r="18830" spans="5:8" x14ac:dyDescent="0.25">
      <c r="E18830" s="18" t="str">
        <f t="shared" si="1195"/>
        <v/>
      </c>
      <c r="F18830" s="18" t="str">
        <f t="shared" si="1196"/>
        <v/>
      </c>
      <c r="G18830" s="18" t="str">
        <f t="shared" si="1197"/>
        <v/>
      </c>
      <c r="H18830" s="18" t="str">
        <f t="shared" si="1198"/>
        <v/>
      </c>
    </row>
    <row r="18831" spans="5:8" x14ac:dyDescent="0.25">
      <c r="E18831" s="18" t="str">
        <f t="shared" si="1195"/>
        <v/>
      </c>
      <c r="F18831" s="18" t="str">
        <f t="shared" si="1196"/>
        <v/>
      </c>
      <c r="G18831" s="18" t="str">
        <f t="shared" si="1197"/>
        <v/>
      </c>
      <c r="H18831" s="18" t="str">
        <f t="shared" si="1198"/>
        <v/>
      </c>
    </row>
    <row r="18832" spans="5:8" x14ac:dyDescent="0.25">
      <c r="E18832" s="18" t="str">
        <f t="shared" si="1195"/>
        <v/>
      </c>
      <c r="F18832" s="18" t="str">
        <f t="shared" si="1196"/>
        <v/>
      </c>
      <c r="G18832" s="18" t="str">
        <f t="shared" si="1197"/>
        <v/>
      </c>
      <c r="H18832" s="18" t="str">
        <f t="shared" si="1198"/>
        <v/>
      </c>
    </row>
    <row r="18833" spans="5:8" x14ac:dyDescent="0.25">
      <c r="E18833" s="18" t="str">
        <f t="shared" si="1195"/>
        <v/>
      </c>
      <c r="F18833" s="18" t="str">
        <f t="shared" si="1196"/>
        <v/>
      </c>
      <c r="G18833" s="18" t="str">
        <f t="shared" si="1197"/>
        <v/>
      </c>
      <c r="H18833" s="18" t="str">
        <f t="shared" si="1198"/>
        <v/>
      </c>
    </row>
    <row r="18834" spans="5:8" x14ac:dyDescent="0.25">
      <c r="E18834" s="18" t="str">
        <f t="shared" si="1195"/>
        <v/>
      </c>
      <c r="F18834" s="18" t="str">
        <f t="shared" si="1196"/>
        <v/>
      </c>
      <c r="G18834" s="18" t="str">
        <f t="shared" si="1197"/>
        <v/>
      </c>
      <c r="H18834" s="18" t="str">
        <f t="shared" si="1198"/>
        <v/>
      </c>
    </row>
    <row r="18835" spans="5:8" x14ac:dyDescent="0.25">
      <c r="E18835" s="18" t="str">
        <f t="shared" si="1195"/>
        <v/>
      </c>
      <c r="F18835" s="18" t="str">
        <f t="shared" si="1196"/>
        <v/>
      </c>
      <c r="G18835" s="18" t="str">
        <f t="shared" si="1197"/>
        <v/>
      </c>
      <c r="H18835" s="18" t="str">
        <f t="shared" si="1198"/>
        <v/>
      </c>
    </row>
    <row r="18836" spans="5:8" x14ac:dyDescent="0.25">
      <c r="E18836" s="18" t="str">
        <f t="shared" si="1195"/>
        <v/>
      </c>
      <c r="F18836" s="18" t="str">
        <f t="shared" si="1196"/>
        <v/>
      </c>
      <c r="G18836" s="18" t="str">
        <f t="shared" si="1197"/>
        <v/>
      </c>
      <c r="H18836" s="18" t="str">
        <f t="shared" si="1198"/>
        <v/>
      </c>
    </row>
    <row r="18837" spans="5:8" x14ac:dyDescent="0.25">
      <c r="E18837" s="18" t="str">
        <f t="shared" si="1195"/>
        <v/>
      </c>
      <c r="F18837" s="18" t="str">
        <f t="shared" si="1196"/>
        <v/>
      </c>
      <c r="G18837" s="18" t="str">
        <f t="shared" si="1197"/>
        <v/>
      </c>
      <c r="H18837" s="18" t="str">
        <f t="shared" si="1198"/>
        <v/>
      </c>
    </row>
    <row r="18838" spans="5:8" x14ac:dyDescent="0.25">
      <c r="E18838" s="18" t="str">
        <f t="shared" si="1195"/>
        <v/>
      </c>
      <c r="F18838" s="18" t="str">
        <f t="shared" si="1196"/>
        <v/>
      </c>
      <c r="G18838" s="18" t="str">
        <f t="shared" si="1197"/>
        <v/>
      </c>
      <c r="H18838" s="18" t="str">
        <f t="shared" si="1198"/>
        <v/>
      </c>
    </row>
    <row r="18839" spans="5:8" x14ac:dyDescent="0.25">
      <c r="E18839" s="18" t="str">
        <f t="shared" si="1195"/>
        <v/>
      </c>
      <c r="F18839" s="18" t="str">
        <f t="shared" si="1196"/>
        <v/>
      </c>
      <c r="G18839" s="18" t="str">
        <f t="shared" si="1197"/>
        <v/>
      </c>
      <c r="H18839" s="18" t="str">
        <f t="shared" si="1198"/>
        <v/>
      </c>
    </row>
    <row r="18840" spans="5:8" x14ac:dyDescent="0.25">
      <c r="E18840" s="18" t="str">
        <f t="shared" si="1195"/>
        <v/>
      </c>
      <c r="F18840" s="18" t="str">
        <f t="shared" si="1196"/>
        <v/>
      </c>
      <c r="G18840" s="18" t="str">
        <f t="shared" si="1197"/>
        <v/>
      </c>
      <c r="H18840" s="18" t="str">
        <f t="shared" si="1198"/>
        <v/>
      </c>
    </row>
    <row r="18841" spans="5:8" x14ac:dyDescent="0.25">
      <c r="E18841" s="18" t="str">
        <f t="shared" si="1195"/>
        <v/>
      </c>
      <c r="F18841" s="18" t="str">
        <f t="shared" si="1196"/>
        <v/>
      </c>
      <c r="G18841" s="18" t="str">
        <f t="shared" si="1197"/>
        <v/>
      </c>
      <c r="H18841" s="18" t="str">
        <f t="shared" si="1198"/>
        <v/>
      </c>
    </row>
    <row r="18842" spans="5:8" x14ac:dyDescent="0.25">
      <c r="E18842" s="18" t="str">
        <f t="shared" si="1195"/>
        <v/>
      </c>
      <c r="F18842" s="18" t="str">
        <f t="shared" si="1196"/>
        <v/>
      </c>
      <c r="G18842" s="18" t="str">
        <f t="shared" si="1197"/>
        <v/>
      </c>
      <c r="H18842" s="18" t="str">
        <f t="shared" si="1198"/>
        <v/>
      </c>
    </row>
    <row r="18843" spans="5:8" x14ac:dyDescent="0.25">
      <c r="E18843" s="18" t="str">
        <f t="shared" si="1195"/>
        <v/>
      </c>
      <c r="F18843" s="18" t="str">
        <f t="shared" si="1196"/>
        <v/>
      </c>
      <c r="G18843" s="18" t="str">
        <f t="shared" si="1197"/>
        <v/>
      </c>
      <c r="H18843" s="18" t="str">
        <f t="shared" si="1198"/>
        <v/>
      </c>
    </row>
    <row r="18844" spans="5:8" x14ac:dyDescent="0.25">
      <c r="E18844" s="18" t="str">
        <f t="shared" si="1195"/>
        <v/>
      </c>
      <c r="F18844" s="18" t="str">
        <f t="shared" si="1196"/>
        <v/>
      </c>
      <c r="G18844" s="18" t="str">
        <f t="shared" si="1197"/>
        <v/>
      </c>
      <c r="H18844" s="18" t="str">
        <f t="shared" si="1198"/>
        <v/>
      </c>
    </row>
    <row r="18845" spans="5:8" x14ac:dyDescent="0.25">
      <c r="E18845" s="18" t="str">
        <f t="shared" si="1195"/>
        <v/>
      </c>
      <c r="F18845" s="18" t="str">
        <f t="shared" si="1196"/>
        <v/>
      </c>
      <c r="G18845" s="18" t="str">
        <f t="shared" si="1197"/>
        <v/>
      </c>
      <c r="H18845" s="18" t="str">
        <f t="shared" si="1198"/>
        <v/>
      </c>
    </row>
    <row r="18846" spans="5:8" x14ac:dyDescent="0.25">
      <c r="E18846" s="18" t="str">
        <f t="shared" si="1195"/>
        <v/>
      </c>
      <c r="F18846" s="18" t="str">
        <f t="shared" si="1196"/>
        <v/>
      </c>
      <c r="G18846" s="18" t="str">
        <f t="shared" si="1197"/>
        <v/>
      </c>
      <c r="H18846" s="18" t="str">
        <f t="shared" si="1198"/>
        <v/>
      </c>
    </row>
    <row r="18847" spans="5:8" x14ac:dyDescent="0.25">
      <c r="E18847" s="18" t="str">
        <f t="shared" si="1195"/>
        <v/>
      </c>
      <c r="F18847" s="18" t="str">
        <f t="shared" si="1196"/>
        <v/>
      </c>
      <c r="G18847" s="18" t="str">
        <f t="shared" si="1197"/>
        <v/>
      </c>
      <c r="H18847" s="18" t="str">
        <f t="shared" si="1198"/>
        <v/>
      </c>
    </row>
    <row r="18848" spans="5:8" x14ac:dyDescent="0.25">
      <c r="E18848" s="18" t="str">
        <f t="shared" si="1195"/>
        <v/>
      </c>
      <c r="F18848" s="18" t="str">
        <f t="shared" si="1196"/>
        <v/>
      </c>
      <c r="G18848" s="18" t="str">
        <f t="shared" si="1197"/>
        <v/>
      </c>
      <c r="H18848" s="18" t="str">
        <f t="shared" si="1198"/>
        <v/>
      </c>
    </row>
    <row r="18849" spans="5:8" x14ac:dyDescent="0.25">
      <c r="E18849" s="18" t="str">
        <f t="shared" si="1195"/>
        <v/>
      </c>
      <c r="F18849" s="18" t="str">
        <f t="shared" si="1196"/>
        <v/>
      </c>
      <c r="G18849" s="18" t="str">
        <f t="shared" si="1197"/>
        <v/>
      </c>
      <c r="H18849" s="18" t="str">
        <f t="shared" si="1198"/>
        <v/>
      </c>
    </row>
    <row r="18850" spans="5:8" x14ac:dyDescent="0.25">
      <c r="E18850" s="18" t="str">
        <f t="shared" si="1195"/>
        <v/>
      </c>
      <c r="F18850" s="18" t="str">
        <f t="shared" si="1196"/>
        <v/>
      </c>
      <c r="G18850" s="18" t="str">
        <f t="shared" si="1197"/>
        <v/>
      </c>
      <c r="H18850" s="18" t="str">
        <f t="shared" si="1198"/>
        <v/>
      </c>
    </row>
    <row r="18851" spans="5:8" x14ac:dyDescent="0.25">
      <c r="E18851" s="18" t="str">
        <f t="shared" si="1195"/>
        <v/>
      </c>
      <c r="F18851" s="18" t="str">
        <f t="shared" si="1196"/>
        <v/>
      </c>
      <c r="G18851" s="18" t="str">
        <f t="shared" si="1197"/>
        <v/>
      </c>
      <c r="H18851" s="18" t="str">
        <f t="shared" si="1198"/>
        <v/>
      </c>
    </row>
    <row r="18852" spans="5:8" x14ac:dyDescent="0.25">
      <c r="E18852" s="18" t="str">
        <f t="shared" si="1195"/>
        <v/>
      </c>
      <c r="F18852" s="18" t="str">
        <f t="shared" si="1196"/>
        <v/>
      </c>
      <c r="G18852" s="18" t="str">
        <f t="shared" si="1197"/>
        <v/>
      </c>
      <c r="H18852" s="18" t="str">
        <f t="shared" si="1198"/>
        <v/>
      </c>
    </row>
    <row r="18853" spans="5:8" x14ac:dyDescent="0.25">
      <c r="E18853" s="18" t="str">
        <f t="shared" si="1195"/>
        <v/>
      </c>
      <c r="F18853" s="18" t="str">
        <f t="shared" si="1196"/>
        <v/>
      </c>
      <c r="G18853" s="18" t="str">
        <f t="shared" si="1197"/>
        <v/>
      </c>
      <c r="H18853" s="18" t="str">
        <f t="shared" si="1198"/>
        <v/>
      </c>
    </row>
    <row r="18854" spans="5:8" x14ac:dyDescent="0.25">
      <c r="E18854" s="18" t="str">
        <f t="shared" si="1195"/>
        <v/>
      </c>
      <c r="F18854" s="18" t="str">
        <f t="shared" si="1196"/>
        <v/>
      </c>
      <c r="G18854" s="18" t="str">
        <f t="shared" si="1197"/>
        <v/>
      </c>
      <c r="H18854" s="18" t="str">
        <f t="shared" si="1198"/>
        <v/>
      </c>
    </row>
    <row r="18855" spans="5:8" x14ac:dyDescent="0.25">
      <c r="E18855" s="18" t="str">
        <f t="shared" si="1195"/>
        <v/>
      </c>
      <c r="F18855" s="18" t="str">
        <f t="shared" si="1196"/>
        <v/>
      </c>
      <c r="G18855" s="18" t="str">
        <f t="shared" si="1197"/>
        <v/>
      </c>
      <c r="H18855" s="18" t="str">
        <f t="shared" si="1198"/>
        <v/>
      </c>
    </row>
    <row r="18856" spans="5:8" x14ac:dyDescent="0.25">
      <c r="E18856" s="18" t="str">
        <f t="shared" si="1195"/>
        <v/>
      </c>
      <c r="F18856" s="18" t="str">
        <f t="shared" si="1196"/>
        <v/>
      </c>
      <c r="G18856" s="18" t="str">
        <f t="shared" si="1197"/>
        <v/>
      </c>
      <c r="H18856" s="18" t="str">
        <f t="shared" si="1198"/>
        <v/>
      </c>
    </row>
    <row r="18857" spans="5:8" x14ac:dyDescent="0.25">
      <c r="E18857" s="18" t="str">
        <f t="shared" si="1195"/>
        <v/>
      </c>
      <c r="F18857" s="18" t="str">
        <f t="shared" si="1196"/>
        <v/>
      </c>
      <c r="G18857" s="18" t="str">
        <f t="shared" si="1197"/>
        <v/>
      </c>
      <c r="H18857" s="18" t="str">
        <f t="shared" si="1198"/>
        <v/>
      </c>
    </row>
    <row r="18858" spans="5:8" x14ac:dyDescent="0.25">
      <c r="E18858" s="18" t="str">
        <f t="shared" si="1195"/>
        <v/>
      </c>
      <c r="F18858" s="18" t="str">
        <f t="shared" si="1196"/>
        <v/>
      </c>
      <c r="G18858" s="18" t="str">
        <f t="shared" si="1197"/>
        <v/>
      </c>
      <c r="H18858" s="18" t="str">
        <f t="shared" si="1198"/>
        <v/>
      </c>
    </row>
    <row r="18859" spans="5:8" x14ac:dyDescent="0.25">
      <c r="E18859" s="18" t="str">
        <f t="shared" si="1195"/>
        <v/>
      </c>
      <c r="F18859" s="18" t="str">
        <f t="shared" si="1196"/>
        <v/>
      </c>
      <c r="G18859" s="18" t="str">
        <f t="shared" si="1197"/>
        <v/>
      </c>
      <c r="H18859" s="18" t="str">
        <f t="shared" si="1198"/>
        <v/>
      </c>
    </row>
    <row r="18860" spans="5:8" x14ac:dyDescent="0.25">
      <c r="E18860" s="18" t="str">
        <f t="shared" si="1195"/>
        <v/>
      </c>
      <c r="F18860" s="18" t="str">
        <f t="shared" si="1196"/>
        <v/>
      </c>
      <c r="G18860" s="18" t="str">
        <f t="shared" si="1197"/>
        <v/>
      </c>
      <c r="H18860" s="18" t="str">
        <f t="shared" si="1198"/>
        <v/>
      </c>
    </row>
    <row r="18861" spans="5:8" x14ac:dyDescent="0.25">
      <c r="E18861" s="18" t="str">
        <f t="shared" si="1195"/>
        <v/>
      </c>
      <c r="F18861" s="18" t="str">
        <f t="shared" si="1196"/>
        <v/>
      </c>
      <c r="G18861" s="18" t="str">
        <f t="shared" si="1197"/>
        <v/>
      </c>
      <c r="H18861" s="18" t="str">
        <f t="shared" si="1198"/>
        <v/>
      </c>
    </row>
    <row r="18862" spans="5:8" x14ac:dyDescent="0.25">
      <c r="E18862" s="18" t="str">
        <f t="shared" si="1195"/>
        <v/>
      </c>
      <c r="F18862" s="18" t="str">
        <f t="shared" si="1196"/>
        <v/>
      </c>
      <c r="G18862" s="18" t="str">
        <f t="shared" si="1197"/>
        <v/>
      </c>
      <c r="H18862" s="18" t="str">
        <f t="shared" si="1198"/>
        <v/>
      </c>
    </row>
    <row r="18863" spans="5:8" x14ac:dyDescent="0.25">
      <c r="E18863" s="18" t="str">
        <f t="shared" si="1195"/>
        <v/>
      </c>
      <c r="F18863" s="18" t="str">
        <f t="shared" si="1196"/>
        <v/>
      </c>
      <c r="G18863" s="18" t="str">
        <f t="shared" si="1197"/>
        <v/>
      </c>
      <c r="H18863" s="18" t="str">
        <f t="shared" si="1198"/>
        <v/>
      </c>
    </row>
    <row r="18864" spans="5:8" x14ac:dyDescent="0.25">
      <c r="E18864" s="18" t="str">
        <f t="shared" si="1195"/>
        <v/>
      </c>
      <c r="F18864" s="18" t="str">
        <f t="shared" si="1196"/>
        <v/>
      </c>
      <c r="G18864" s="18" t="str">
        <f t="shared" si="1197"/>
        <v/>
      </c>
      <c r="H18864" s="18" t="str">
        <f t="shared" si="1198"/>
        <v/>
      </c>
    </row>
    <row r="18865" spans="5:8" x14ac:dyDescent="0.25">
      <c r="E18865" s="18" t="str">
        <f t="shared" si="1195"/>
        <v/>
      </c>
      <c r="F18865" s="18" t="str">
        <f t="shared" si="1196"/>
        <v/>
      </c>
      <c r="G18865" s="18" t="str">
        <f t="shared" si="1197"/>
        <v/>
      </c>
      <c r="H18865" s="18" t="str">
        <f t="shared" si="1198"/>
        <v/>
      </c>
    </row>
    <row r="18866" spans="5:8" x14ac:dyDescent="0.25">
      <c r="E18866" s="18" t="str">
        <f t="shared" si="1195"/>
        <v/>
      </c>
      <c r="F18866" s="18" t="str">
        <f t="shared" si="1196"/>
        <v/>
      </c>
      <c r="G18866" s="18" t="str">
        <f t="shared" si="1197"/>
        <v/>
      </c>
      <c r="H18866" s="18" t="str">
        <f t="shared" si="1198"/>
        <v/>
      </c>
    </row>
    <row r="18867" spans="5:8" x14ac:dyDescent="0.25">
      <c r="E18867" s="18" t="str">
        <f t="shared" si="1195"/>
        <v/>
      </c>
      <c r="F18867" s="18" t="str">
        <f t="shared" si="1196"/>
        <v/>
      </c>
      <c r="G18867" s="18" t="str">
        <f t="shared" si="1197"/>
        <v/>
      </c>
      <c r="H18867" s="18" t="str">
        <f t="shared" si="1198"/>
        <v/>
      </c>
    </row>
    <row r="18868" spans="5:8" x14ac:dyDescent="0.25">
      <c r="E18868" s="18" t="str">
        <f t="shared" si="1195"/>
        <v/>
      </c>
      <c r="F18868" s="18" t="str">
        <f t="shared" si="1196"/>
        <v/>
      </c>
      <c r="G18868" s="18" t="str">
        <f t="shared" si="1197"/>
        <v/>
      </c>
      <c r="H18868" s="18" t="str">
        <f t="shared" si="1198"/>
        <v/>
      </c>
    </row>
    <row r="18869" spans="5:8" x14ac:dyDescent="0.25">
      <c r="E18869" s="18" t="str">
        <f t="shared" si="1195"/>
        <v/>
      </c>
      <c r="F18869" s="18" t="str">
        <f t="shared" si="1196"/>
        <v/>
      </c>
      <c r="G18869" s="18" t="str">
        <f t="shared" si="1197"/>
        <v/>
      </c>
      <c r="H18869" s="18" t="str">
        <f t="shared" si="1198"/>
        <v/>
      </c>
    </row>
    <row r="18870" spans="5:8" x14ac:dyDescent="0.25">
      <c r="E18870" s="18" t="str">
        <f t="shared" si="1195"/>
        <v/>
      </c>
      <c r="F18870" s="18" t="str">
        <f t="shared" si="1196"/>
        <v/>
      </c>
      <c r="G18870" s="18" t="str">
        <f t="shared" si="1197"/>
        <v/>
      </c>
      <c r="H18870" s="18" t="str">
        <f t="shared" si="1198"/>
        <v/>
      </c>
    </row>
    <row r="18871" spans="5:8" x14ac:dyDescent="0.25">
      <c r="E18871" s="18" t="str">
        <f t="shared" si="1195"/>
        <v/>
      </c>
      <c r="F18871" s="18" t="str">
        <f t="shared" si="1196"/>
        <v/>
      </c>
      <c r="G18871" s="18" t="str">
        <f t="shared" si="1197"/>
        <v/>
      </c>
      <c r="H18871" s="18" t="str">
        <f t="shared" si="1198"/>
        <v/>
      </c>
    </row>
    <row r="18872" spans="5:8" x14ac:dyDescent="0.25">
      <c r="E18872" s="18" t="str">
        <f t="shared" si="1195"/>
        <v/>
      </c>
      <c r="F18872" s="18" t="str">
        <f t="shared" si="1196"/>
        <v/>
      </c>
      <c r="G18872" s="18" t="str">
        <f t="shared" si="1197"/>
        <v/>
      </c>
      <c r="H18872" s="18" t="str">
        <f t="shared" si="1198"/>
        <v/>
      </c>
    </row>
    <row r="18873" spans="5:8" x14ac:dyDescent="0.25">
      <c r="E18873" s="18" t="str">
        <f t="shared" si="1195"/>
        <v/>
      </c>
      <c r="F18873" s="18" t="str">
        <f t="shared" si="1196"/>
        <v/>
      </c>
      <c r="G18873" s="18" t="str">
        <f t="shared" si="1197"/>
        <v/>
      </c>
      <c r="H18873" s="18" t="str">
        <f t="shared" si="1198"/>
        <v/>
      </c>
    </row>
    <row r="18874" spans="5:8" x14ac:dyDescent="0.25">
      <c r="E18874" s="18" t="str">
        <f t="shared" si="1195"/>
        <v/>
      </c>
      <c r="F18874" s="18" t="str">
        <f t="shared" si="1196"/>
        <v/>
      </c>
      <c r="G18874" s="18" t="str">
        <f t="shared" si="1197"/>
        <v/>
      </c>
      <c r="H18874" s="18" t="str">
        <f t="shared" si="1198"/>
        <v/>
      </c>
    </row>
    <row r="18875" spans="5:8" x14ac:dyDescent="0.25">
      <c r="E18875" s="18" t="str">
        <f t="shared" si="1195"/>
        <v/>
      </c>
      <c r="F18875" s="18" t="str">
        <f t="shared" si="1196"/>
        <v/>
      </c>
      <c r="G18875" s="18" t="str">
        <f t="shared" si="1197"/>
        <v/>
      </c>
      <c r="H18875" s="18" t="str">
        <f t="shared" si="1198"/>
        <v/>
      </c>
    </row>
    <row r="18876" spans="5:8" x14ac:dyDescent="0.25">
      <c r="E18876" s="18" t="str">
        <f t="shared" si="1195"/>
        <v/>
      </c>
      <c r="F18876" s="18" t="str">
        <f t="shared" si="1196"/>
        <v/>
      </c>
      <c r="G18876" s="18" t="str">
        <f t="shared" si="1197"/>
        <v/>
      </c>
      <c r="H18876" s="18" t="str">
        <f t="shared" si="1198"/>
        <v/>
      </c>
    </row>
    <row r="18877" spans="5:8" x14ac:dyDescent="0.25">
      <c r="E18877" s="18" t="str">
        <f t="shared" si="1195"/>
        <v/>
      </c>
      <c r="F18877" s="18" t="str">
        <f t="shared" si="1196"/>
        <v/>
      </c>
      <c r="G18877" s="18" t="str">
        <f t="shared" si="1197"/>
        <v/>
      </c>
      <c r="H18877" s="18" t="str">
        <f t="shared" si="1198"/>
        <v/>
      </c>
    </row>
    <row r="18878" spans="5:8" x14ac:dyDescent="0.25">
      <c r="E18878" s="18" t="str">
        <f t="shared" si="1195"/>
        <v/>
      </c>
      <c r="F18878" s="18" t="str">
        <f t="shared" si="1196"/>
        <v/>
      </c>
      <c r="G18878" s="18" t="str">
        <f t="shared" si="1197"/>
        <v/>
      </c>
      <c r="H18878" s="18" t="str">
        <f t="shared" si="1198"/>
        <v/>
      </c>
    </row>
    <row r="18879" spans="5:8" x14ac:dyDescent="0.25">
      <c r="E18879" s="18" t="str">
        <f t="shared" si="1195"/>
        <v/>
      </c>
      <c r="F18879" s="18" t="str">
        <f t="shared" si="1196"/>
        <v/>
      </c>
      <c r="G18879" s="18" t="str">
        <f t="shared" si="1197"/>
        <v/>
      </c>
      <c r="H18879" s="18" t="str">
        <f t="shared" si="1198"/>
        <v/>
      </c>
    </row>
    <row r="18880" spans="5:8" x14ac:dyDescent="0.25">
      <c r="E18880" s="18" t="str">
        <f t="shared" si="1195"/>
        <v/>
      </c>
      <c r="F18880" s="18" t="str">
        <f t="shared" si="1196"/>
        <v/>
      </c>
      <c r="G18880" s="18" t="str">
        <f t="shared" si="1197"/>
        <v/>
      </c>
      <c r="H18880" s="18" t="str">
        <f t="shared" si="1198"/>
        <v/>
      </c>
    </row>
    <row r="18881" spans="5:8" x14ac:dyDescent="0.25">
      <c r="E18881" s="18" t="str">
        <f t="shared" si="1195"/>
        <v/>
      </c>
      <c r="F18881" s="18" t="str">
        <f t="shared" si="1196"/>
        <v/>
      </c>
      <c r="G18881" s="18" t="str">
        <f t="shared" si="1197"/>
        <v/>
      </c>
      <c r="H18881" s="18" t="str">
        <f t="shared" si="1198"/>
        <v/>
      </c>
    </row>
    <row r="18882" spans="5:8" x14ac:dyDescent="0.25">
      <c r="E18882" s="18" t="str">
        <f t="shared" si="1195"/>
        <v/>
      </c>
      <c r="F18882" s="18" t="str">
        <f t="shared" si="1196"/>
        <v/>
      </c>
      <c r="G18882" s="18" t="str">
        <f t="shared" si="1197"/>
        <v/>
      </c>
      <c r="H18882" s="18" t="str">
        <f t="shared" si="1198"/>
        <v/>
      </c>
    </row>
    <row r="18883" spans="5:8" x14ac:dyDescent="0.25">
      <c r="E18883" s="18" t="str">
        <f t="shared" si="1195"/>
        <v/>
      </c>
      <c r="F18883" s="18" t="str">
        <f t="shared" si="1196"/>
        <v/>
      </c>
      <c r="G18883" s="18" t="str">
        <f t="shared" si="1197"/>
        <v/>
      </c>
      <c r="H18883" s="18" t="str">
        <f t="shared" si="1198"/>
        <v/>
      </c>
    </row>
    <row r="18884" spans="5:8" x14ac:dyDescent="0.25">
      <c r="E18884" s="18" t="str">
        <f t="shared" si="1195"/>
        <v/>
      </c>
      <c r="F18884" s="18" t="str">
        <f t="shared" si="1196"/>
        <v/>
      </c>
      <c r="G18884" s="18" t="str">
        <f t="shared" si="1197"/>
        <v/>
      </c>
      <c r="H18884" s="18" t="str">
        <f t="shared" si="1198"/>
        <v/>
      </c>
    </row>
    <row r="18885" spans="5:8" x14ac:dyDescent="0.25">
      <c r="E18885" s="18" t="str">
        <f t="shared" si="1195"/>
        <v/>
      </c>
      <c r="F18885" s="18" t="str">
        <f t="shared" si="1196"/>
        <v/>
      </c>
      <c r="G18885" s="18" t="str">
        <f t="shared" si="1197"/>
        <v/>
      </c>
      <c r="H18885" s="18" t="str">
        <f t="shared" si="1198"/>
        <v/>
      </c>
    </row>
    <row r="18886" spans="5:8" x14ac:dyDescent="0.25">
      <c r="E18886" s="18" t="str">
        <f t="shared" ref="E18886:E18949" si="1199">IF($C18886="","",IFERROR(INDEX(ItemPriceCol,MATCH($C18886,ItemName,0)),""))</f>
        <v/>
      </c>
      <c r="F18886" s="18" t="str">
        <f t="shared" ref="F18886:F18949" si="1200">IF(OR($D18886="",$E18886=""),"",$D18886*$E18886)</f>
        <v/>
      </c>
      <c r="G18886" s="18" t="str">
        <f t="shared" ref="G18886:G18949" si="1201">IF($C18886="","",IFERROR(INDEX(ItemCostCol,MATCH($C18886,ItemName,0)),""))</f>
        <v/>
      </c>
      <c r="H18886" s="18" t="str">
        <f t="shared" ref="H18886:H18949" si="1202">IF(OR($F18886="",$G18886=""),"",$F18886-$D18886*$G18886)</f>
        <v/>
      </c>
    </row>
    <row r="18887" spans="5:8" x14ac:dyDescent="0.25">
      <c r="E18887" s="18" t="str">
        <f t="shared" si="1199"/>
        <v/>
      </c>
      <c r="F18887" s="18" t="str">
        <f t="shared" si="1200"/>
        <v/>
      </c>
      <c r="G18887" s="18" t="str">
        <f t="shared" si="1201"/>
        <v/>
      </c>
      <c r="H18887" s="18" t="str">
        <f t="shared" si="1202"/>
        <v/>
      </c>
    </row>
    <row r="18888" spans="5:8" x14ac:dyDescent="0.25">
      <c r="E18888" s="18" t="str">
        <f t="shared" si="1199"/>
        <v/>
      </c>
      <c r="F18888" s="18" t="str">
        <f t="shared" si="1200"/>
        <v/>
      </c>
      <c r="G18888" s="18" t="str">
        <f t="shared" si="1201"/>
        <v/>
      </c>
      <c r="H18888" s="18" t="str">
        <f t="shared" si="1202"/>
        <v/>
      </c>
    </row>
    <row r="18889" spans="5:8" x14ac:dyDescent="0.25">
      <c r="E18889" s="18" t="str">
        <f t="shared" si="1199"/>
        <v/>
      </c>
      <c r="F18889" s="18" t="str">
        <f t="shared" si="1200"/>
        <v/>
      </c>
      <c r="G18889" s="18" t="str">
        <f t="shared" si="1201"/>
        <v/>
      </c>
      <c r="H18889" s="18" t="str">
        <f t="shared" si="1202"/>
        <v/>
      </c>
    </row>
    <row r="18890" spans="5:8" x14ac:dyDescent="0.25">
      <c r="E18890" s="18" t="str">
        <f t="shared" si="1199"/>
        <v/>
      </c>
      <c r="F18890" s="18" t="str">
        <f t="shared" si="1200"/>
        <v/>
      </c>
      <c r="G18890" s="18" t="str">
        <f t="shared" si="1201"/>
        <v/>
      </c>
      <c r="H18890" s="18" t="str">
        <f t="shared" si="1202"/>
        <v/>
      </c>
    </row>
    <row r="18891" spans="5:8" x14ac:dyDescent="0.25">
      <c r="E18891" s="18" t="str">
        <f t="shared" si="1199"/>
        <v/>
      </c>
      <c r="F18891" s="18" t="str">
        <f t="shared" si="1200"/>
        <v/>
      </c>
      <c r="G18891" s="18" t="str">
        <f t="shared" si="1201"/>
        <v/>
      </c>
      <c r="H18891" s="18" t="str">
        <f t="shared" si="1202"/>
        <v/>
      </c>
    </row>
    <row r="18892" spans="5:8" x14ac:dyDescent="0.25">
      <c r="E18892" s="18" t="str">
        <f t="shared" si="1199"/>
        <v/>
      </c>
      <c r="F18892" s="18" t="str">
        <f t="shared" si="1200"/>
        <v/>
      </c>
      <c r="G18892" s="18" t="str">
        <f t="shared" si="1201"/>
        <v/>
      </c>
      <c r="H18892" s="18" t="str">
        <f t="shared" si="1202"/>
        <v/>
      </c>
    </row>
    <row r="18893" spans="5:8" x14ac:dyDescent="0.25">
      <c r="E18893" s="18" t="str">
        <f t="shared" si="1199"/>
        <v/>
      </c>
      <c r="F18893" s="18" t="str">
        <f t="shared" si="1200"/>
        <v/>
      </c>
      <c r="G18893" s="18" t="str">
        <f t="shared" si="1201"/>
        <v/>
      </c>
      <c r="H18893" s="18" t="str">
        <f t="shared" si="1202"/>
        <v/>
      </c>
    </row>
    <row r="18894" spans="5:8" x14ac:dyDescent="0.25">
      <c r="E18894" s="18" t="str">
        <f t="shared" si="1199"/>
        <v/>
      </c>
      <c r="F18894" s="18" t="str">
        <f t="shared" si="1200"/>
        <v/>
      </c>
      <c r="G18894" s="18" t="str">
        <f t="shared" si="1201"/>
        <v/>
      </c>
      <c r="H18894" s="18" t="str">
        <f t="shared" si="1202"/>
        <v/>
      </c>
    </row>
    <row r="18895" spans="5:8" x14ac:dyDescent="0.25">
      <c r="E18895" s="18" t="str">
        <f t="shared" si="1199"/>
        <v/>
      </c>
      <c r="F18895" s="18" t="str">
        <f t="shared" si="1200"/>
        <v/>
      </c>
      <c r="G18895" s="18" t="str">
        <f t="shared" si="1201"/>
        <v/>
      </c>
      <c r="H18895" s="18" t="str">
        <f t="shared" si="1202"/>
        <v/>
      </c>
    </row>
    <row r="18896" spans="5:8" x14ac:dyDescent="0.25">
      <c r="E18896" s="18" t="str">
        <f t="shared" si="1199"/>
        <v/>
      </c>
      <c r="F18896" s="18" t="str">
        <f t="shared" si="1200"/>
        <v/>
      </c>
      <c r="G18896" s="18" t="str">
        <f t="shared" si="1201"/>
        <v/>
      </c>
      <c r="H18896" s="18" t="str">
        <f t="shared" si="1202"/>
        <v/>
      </c>
    </row>
    <row r="18897" spans="5:8" x14ac:dyDescent="0.25">
      <c r="E18897" s="18" t="str">
        <f t="shared" si="1199"/>
        <v/>
      </c>
      <c r="F18897" s="18" t="str">
        <f t="shared" si="1200"/>
        <v/>
      </c>
      <c r="G18897" s="18" t="str">
        <f t="shared" si="1201"/>
        <v/>
      </c>
      <c r="H18897" s="18" t="str">
        <f t="shared" si="1202"/>
        <v/>
      </c>
    </row>
    <row r="18898" spans="5:8" x14ac:dyDescent="0.25">
      <c r="E18898" s="18" t="str">
        <f t="shared" si="1199"/>
        <v/>
      </c>
      <c r="F18898" s="18" t="str">
        <f t="shared" si="1200"/>
        <v/>
      </c>
      <c r="G18898" s="18" t="str">
        <f t="shared" si="1201"/>
        <v/>
      </c>
      <c r="H18898" s="18" t="str">
        <f t="shared" si="1202"/>
        <v/>
      </c>
    </row>
    <row r="18899" spans="5:8" x14ac:dyDescent="0.25">
      <c r="E18899" s="18" t="str">
        <f t="shared" si="1199"/>
        <v/>
      </c>
      <c r="F18899" s="18" t="str">
        <f t="shared" si="1200"/>
        <v/>
      </c>
      <c r="G18899" s="18" t="str">
        <f t="shared" si="1201"/>
        <v/>
      </c>
      <c r="H18899" s="18" t="str">
        <f t="shared" si="1202"/>
        <v/>
      </c>
    </row>
    <row r="18900" spans="5:8" x14ac:dyDescent="0.25">
      <c r="E18900" s="18" t="str">
        <f t="shared" si="1199"/>
        <v/>
      </c>
      <c r="F18900" s="18" t="str">
        <f t="shared" si="1200"/>
        <v/>
      </c>
      <c r="G18900" s="18" t="str">
        <f t="shared" si="1201"/>
        <v/>
      </c>
      <c r="H18900" s="18" t="str">
        <f t="shared" si="1202"/>
        <v/>
      </c>
    </row>
    <row r="18901" spans="5:8" x14ac:dyDescent="0.25">
      <c r="E18901" s="18" t="str">
        <f t="shared" si="1199"/>
        <v/>
      </c>
      <c r="F18901" s="18" t="str">
        <f t="shared" si="1200"/>
        <v/>
      </c>
      <c r="G18901" s="18" t="str">
        <f t="shared" si="1201"/>
        <v/>
      </c>
      <c r="H18901" s="18" t="str">
        <f t="shared" si="1202"/>
        <v/>
      </c>
    </row>
    <row r="18902" spans="5:8" x14ac:dyDescent="0.25">
      <c r="E18902" s="18" t="str">
        <f t="shared" si="1199"/>
        <v/>
      </c>
      <c r="F18902" s="18" t="str">
        <f t="shared" si="1200"/>
        <v/>
      </c>
      <c r="G18902" s="18" t="str">
        <f t="shared" si="1201"/>
        <v/>
      </c>
      <c r="H18902" s="18" t="str">
        <f t="shared" si="1202"/>
        <v/>
      </c>
    </row>
    <row r="18903" spans="5:8" x14ac:dyDescent="0.25">
      <c r="E18903" s="18" t="str">
        <f t="shared" si="1199"/>
        <v/>
      </c>
      <c r="F18903" s="18" t="str">
        <f t="shared" si="1200"/>
        <v/>
      </c>
      <c r="G18903" s="18" t="str">
        <f t="shared" si="1201"/>
        <v/>
      </c>
      <c r="H18903" s="18" t="str">
        <f t="shared" si="1202"/>
        <v/>
      </c>
    </row>
    <row r="18904" spans="5:8" x14ac:dyDescent="0.25">
      <c r="E18904" s="18" t="str">
        <f t="shared" si="1199"/>
        <v/>
      </c>
      <c r="F18904" s="18" t="str">
        <f t="shared" si="1200"/>
        <v/>
      </c>
      <c r="G18904" s="18" t="str">
        <f t="shared" si="1201"/>
        <v/>
      </c>
      <c r="H18904" s="18" t="str">
        <f t="shared" si="1202"/>
        <v/>
      </c>
    </row>
    <row r="18905" spans="5:8" x14ac:dyDescent="0.25">
      <c r="E18905" s="18" t="str">
        <f t="shared" si="1199"/>
        <v/>
      </c>
      <c r="F18905" s="18" t="str">
        <f t="shared" si="1200"/>
        <v/>
      </c>
      <c r="G18905" s="18" t="str">
        <f t="shared" si="1201"/>
        <v/>
      </c>
      <c r="H18905" s="18" t="str">
        <f t="shared" si="1202"/>
        <v/>
      </c>
    </row>
    <row r="18906" spans="5:8" x14ac:dyDescent="0.25">
      <c r="E18906" s="18" t="str">
        <f t="shared" si="1199"/>
        <v/>
      </c>
      <c r="F18906" s="18" t="str">
        <f t="shared" si="1200"/>
        <v/>
      </c>
      <c r="G18906" s="18" t="str">
        <f t="shared" si="1201"/>
        <v/>
      </c>
      <c r="H18906" s="18" t="str">
        <f t="shared" si="1202"/>
        <v/>
      </c>
    </row>
    <row r="18907" spans="5:8" x14ac:dyDescent="0.25">
      <c r="E18907" s="18" t="str">
        <f t="shared" si="1199"/>
        <v/>
      </c>
      <c r="F18907" s="18" t="str">
        <f t="shared" si="1200"/>
        <v/>
      </c>
      <c r="G18907" s="18" t="str">
        <f t="shared" si="1201"/>
        <v/>
      </c>
      <c r="H18907" s="18" t="str">
        <f t="shared" si="1202"/>
        <v/>
      </c>
    </row>
    <row r="18908" spans="5:8" x14ac:dyDescent="0.25">
      <c r="E18908" s="18" t="str">
        <f t="shared" si="1199"/>
        <v/>
      </c>
      <c r="F18908" s="18" t="str">
        <f t="shared" si="1200"/>
        <v/>
      </c>
      <c r="G18908" s="18" t="str">
        <f t="shared" si="1201"/>
        <v/>
      </c>
      <c r="H18908" s="18" t="str">
        <f t="shared" si="1202"/>
        <v/>
      </c>
    </row>
    <row r="18909" spans="5:8" x14ac:dyDescent="0.25">
      <c r="E18909" s="18" t="str">
        <f t="shared" si="1199"/>
        <v/>
      </c>
      <c r="F18909" s="18" t="str">
        <f t="shared" si="1200"/>
        <v/>
      </c>
      <c r="G18909" s="18" t="str">
        <f t="shared" si="1201"/>
        <v/>
      </c>
      <c r="H18909" s="18" t="str">
        <f t="shared" si="1202"/>
        <v/>
      </c>
    </row>
    <row r="18910" spans="5:8" x14ac:dyDescent="0.25">
      <c r="E18910" s="18" t="str">
        <f t="shared" si="1199"/>
        <v/>
      </c>
      <c r="F18910" s="18" t="str">
        <f t="shared" si="1200"/>
        <v/>
      </c>
      <c r="G18910" s="18" t="str">
        <f t="shared" si="1201"/>
        <v/>
      </c>
      <c r="H18910" s="18" t="str">
        <f t="shared" si="1202"/>
        <v/>
      </c>
    </row>
    <row r="18911" spans="5:8" x14ac:dyDescent="0.25">
      <c r="E18911" s="18" t="str">
        <f t="shared" si="1199"/>
        <v/>
      </c>
      <c r="F18911" s="18" t="str">
        <f t="shared" si="1200"/>
        <v/>
      </c>
      <c r="G18911" s="18" t="str">
        <f t="shared" si="1201"/>
        <v/>
      </c>
      <c r="H18911" s="18" t="str">
        <f t="shared" si="1202"/>
        <v/>
      </c>
    </row>
    <row r="18912" spans="5:8" x14ac:dyDescent="0.25">
      <c r="E18912" s="18" t="str">
        <f t="shared" si="1199"/>
        <v/>
      </c>
      <c r="F18912" s="18" t="str">
        <f t="shared" si="1200"/>
        <v/>
      </c>
      <c r="G18912" s="18" t="str">
        <f t="shared" si="1201"/>
        <v/>
      </c>
      <c r="H18912" s="18" t="str">
        <f t="shared" si="1202"/>
        <v/>
      </c>
    </row>
    <row r="18913" spans="5:8" x14ac:dyDescent="0.25">
      <c r="E18913" s="18" t="str">
        <f t="shared" si="1199"/>
        <v/>
      </c>
      <c r="F18913" s="18" t="str">
        <f t="shared" si="1200"/>
        <v/>
      </c>
      <c r="G18913" s="18" t="str">
        <f t="shared" si="1201"/>
        <v/>
      </c>
      <c r="H18913" s="18" t="str">
        <f t="shared" si="1202"/>
        <v/>
      </c>
    </row>
    <row r="18914" spans="5:8" x14ac:dyDescent="0.25">
      <c r="E18914" s="18" t="str">
        <f t="shared" si="1199"/>
        <v/>
      </c>
      <c r="F18914" s="18" t="str">
        <f t="shared" si="1200"/>
        <v/>
      </c>
      <c r="G18914" s="18" t="str">
        <f t="shared" si="1201"/>
        <v/>
      </c>
      <c r="H18914" s="18" t="str">
        <f t="shared" si="1202"/>
        <v/>
      </c>
    </row>
    <row r="18915" spans="5:8" x14ac:dyDescent="0.25">
      <c r="E18915" s="18" t="str">
        <f t="shared" si="1199"/>
        <v/>
      </c>
      <c r="F18915" s="18" t="str">
        <f t="shared" si="1200"/>
        <v/>
      </c>
      <c r="G18915" s="18" t="str">
        <f t="shared" si="1201"/>
        <v/>
      </c>
      <c r="H18915" s="18" t="str">
        <f t="shared" si="1202"/>
        <v/>
      </c>
    </row>
    <row r="18916" spans="5:8" x14ac:dyDescent="0.25">
      <c r="E18916" s="18" t="str">
        <f t="shared" si="1199"/>
        <v/>
      </c>
      <c r="F18916" s="18" t="str">
        <f t="shared" si="1200"/>
        <v/>
      </c>
      <c r="G18916" s="18" t="str">
        <f t="shared" si="1201"/>
        <v/>
      </c>
      <c r="H18916" s="18" t="str">
        <f t="shared" si="1202"/>
        <v/>
      </c>
    </row>
    <row r="18917" spans="5:8" x14ac:dyDescent="0.25">
      <c r="E18917" s="18" t="str">
        <f t="shared" si="1199"/>
        <v/>
      </c>
      <c r="F18917" s="18" t="str">
        <f t="shared" si="1200"/>
        <v/>
      </c>
      <c r="G18917" s="18" t="str">
        <f t="shared" si="1201"/>
        <v/>
      </c>
      <c r="H18917" s="18" t="str">
        <f t="shared" si="1202"/>
        <v/>
      </c>
    </row>
    <row r="18918" spans="5:8" x14ac:dyDescent="0.25">
      <c r="E18918" s="18" t="str">
        <f t="shared" si="1199"/>
        <v/>
      </c>
      <c r="F18918" s="18" t="str">
        <f t="shared" si="1200"/>
        <v/>
      </c>
      <c r="G18918" s="18" t="str">
        <f t="shared" si="1201"/>
        <v/>
      </c>
      <c r="H18918" s="18" t="str">
        <f t="shared" si="1202"/>
        <v/>
      </c>
    </row>
    <row r="18919" spans="5:8" x14ac:dyDescent="0.25">
      <c r="E18919" s="18" t="str">
        <f t="shared" si="1199"/>
        <v/>
      </c>
      <c r="F18919" s="18" t="str">
        <f t="shared" si="1200"/>
        <v/>
      </c>
      <c r="G18919" s="18" t="str">
        <f t="shared" si="1201"/>
        <v/>
      </c>
      <c r="H18919" s="18" t="str">
        <f t="shared" si="1202"/>
        <v/>
      </c>
    </row>
    <row r="18920" spans="5:8" x14ac:dyDescent="0.25">
      <c r="E18920" s="18" t="str">
        <f t="shared" si="1199"/>
        <v/>
      </c>
      <c r="F18920" s="18" t="str">
        <f t="shared" si="1200"/>
        <v/>
      </c>
      <c r="G18920" s="18" t="str">
        <f t="shared" si="1201"/>
        <v/>
      </c>
      <c r="H18920" s="18" t="str">
        <f t="shared" si="1202"/>
        <v/>
      </c>
    </row>
    <row r="18921" spans="5:8" x14ac:dyDescent="0.25">
      <c r="E18921" s="18" t="str">
        <f t="shared" si="1199"/>
        <v/>
      </c>
      <c r="F18921" s="18" t="str">
        <f t="shared" si="1200"/>
        <v/>
      </c>
      <c r="G18921" s="18" t="str">
        <f t="shared" si="1201"/>
        <v/>
      </c>
      <c r="H18921" s="18" t="str">
        <f t="shared" si="1202"/>
        <v/>
      </c>
    </row>
    <row r="18922" spans="5:8" x14ac:dyDescent="0.25">
      <c r="E18922" s="18" t="str">
        <f t="shared" si="1199"/>
        <v/>
      </c>
      <c r="F18922" s="18" t="str">
        <f t="shared" si="1200"/>
        <v/>
      </c>
      <c r="G18922" s="18" t="str">
        <f t="shared" si="1201"/>
        <v/>
      </c>
      <c r="H18922" s="18" t="str">
        <f t="shared" si="1202"/>
        <v/>
      </c>
    </row>
    <row r="18923" spans="5:8" x14ac:dyDescent="0.25">
      <c r="E18923" s="18" t="str">
        <f t="shared" si="1199"/>
        <v/>
      </c>
      <c r="F18923" s="18" t="str">
        <f t="shared" si="1200"/>
        <v/>
      </c>
      <c r="G18923" s="18" t="str">
        <f t="shared" si="1201"/>
        <v/>
      </c>
      <c r="H18923" s="18" t="str">
        <f t="shared" si="1202"/>
        <v/>
      </c>
    </row>
    <row r="18924" spans="5:8" x14ac:dyDescent="0.25">
      <c r="E18924" s="18" t="str">
        <f t="shared" si="1199"/>
        <v/>
      </c>
      <c r="F18924" s="18" t="str">
        <f t="shared" si="1200"/>
        <v/>
      </c>
      <c r="G18924" s="18" t="str">
        <f t="shared" si="1201"/>
        <v/>
      </c>
      <c r="H18924" s="18" t="str">
        <f t="shared" si="1202"/>
        <v/>
      </c>
    </row>
    <row r="18925" spans="5:8" x14ac:dyDescent="0.25">
      <c r="E18925" s="18" t="str">
        <f t="shared" si="1199"/>
        <v/>
      </c>
      <c r="F18925" s="18" t="str">
        <f t="shared" si="1200"/>
        <v/>
      </c>
      <c r="G18925" s="18" t="str">
        <f t="shared" si="1201"/>
        <v/>
      </c>
      <c r="H18925" s="18" t="str">
        <f t="shared" si="1202"/>
        <v/>
      </c>
    </row>
    <row r="18926" spans="5:8" x14ac:dyDescent="0.25">
      <c r="E18926" s="18" t="str">
        <f t="shared" si="1199"/>
        <v/>
      </c>
      <c r="F18926" s="18" t="str">
        <f t="shared" si="1200"/>
        <v/>
      </c>
      <c r="G18926" s="18" t="str">
        <f t="shared" si="1201"/>
        <v/>
      </c>
      <c r="H18926" s="18" t="str">
        <f t="shared" si="1202"/>
        <v/>
      </c>
    </row>
    <row r="18927" spans="5:8" x14ac:dyDescent="0.25">
      <c r="E18927" s="18" t="str">
        <f t="shared" si="1199"/>
        <v/>
      </c>
      <c r="F18927" s="18" t="str">
        <f t="shared" si="1200"/>
        <v/>
      </c>
      <c r="G18927" s="18" t="str">
        <f t="shared" si="1201"/>
        <v/>
      </c>
      <c r="H18927" s="18" t="str">
        <f t="shared" si="1202"/>
        <v/>
      </c>
    </row>
    <row r="18928" spans="5:8" x14ac:dyDescent="0.25">
      <c r="E18928" s="18" t="str">
        <f t="shared" si="1199"/>
        <v/>
      </c>
      <c r="F18928" s="18" t="str">
        <f t="shared" si="1200"/>
        <v/>
      </c>
      <c r="G18928" s="18" t="str">
        <f t="shared" si="1201"/>
        <v/>
      </c>
      <c r="H18928" s="18" t="str">
        <f t="shared" si="1202"/>
        <v/>
      </c>
    </row>
    <row r="18929" spans="5:8" x14ac:dyDescent="0.25">
      <c r="E18929" s="18" t="str">
        <f t="shared" si="1199"/>
        <v/>
      </c>
      <c r="F18929" s="18" t="str">
        <f t="shared" si="1200"/>
        <v/>
      </c>
      <c r="G18929" s="18" t="str">
        <f t="shared" si="1201"/>
        <v/>
      </c>
      <c r="H18929" s="18" t="str">
        <f t="shared" si="1202"/>
        <v/>
      </c>
    </row>
    <row r="18930" spans="5:8" x14ac:dyDescent="0.25">
      <c r="E18930" s="18" t="str">
        <f t="shared" si="1199"/>
        <v/>
      </c>
      <c r="F18930" s="18" t="str">
        <f t="shared" si="1200"/>
        <v/>
      </c>
      <c r="G18930" s="18" t="str">
        <f t="shared" si="1201"/>
        <v/>
      </c>
      <c r="H18930" s="18" t="str">
        <f t="shared" si="1202"/>
        <v/>
      </c>
    </row>
    <row r="18931" spans="5:8" x14ac:dyDescent="0.25">
      <c r="E18931" s="18" t="str">
        <f t="shared" si="1199"/>
        <v/>
      </c>
      <c r="F18931" s="18" t="str">
        <f t="shared" si="1200"/>
        <v/>
      </c>
      <c r="G18931" s="18" t="str">
        <f t="shared" si="1201"/>
        <v/>
      </c>
      <c r="H18931" s="18" t="str">
        <f t="shared" si="1202"/>
        <v/>
      </c>
    </row>
    <row r="18932" spans="5:8" x14ac:dyDescent="0.25">
      <c r="E18932" s="18" t="str">
        <f t="shared" si="1199"/>
        <v/>
      </c>
      <c r="F18932" s="18" t="str">
        <f t="shared" si="1200"/>
        <v/>
      </c>
      <c r="G18932" s="18" t="str">
        <f t="shared" si="1201"/>
        <v/>
      </c>
      <c r="H18932" s="18" t="str">
        <f t="shared" si="1202"/>
        <v/>
      </c>
    </row>
    <row r="18933" spans="5:8" x14ac:dyDescent="0.25">
      <c r="E18933" s="18" t="str">
        <f t="shared" si="1199"/>
        <v/>
      </c>
      <c r="F18933" s="18" t="str">
        <f t="shared" si="1200"/>
        <v/>
      </c>
      <c r="G18933" s="18" t="str">
        <f t="shared" si="1201"/>
        <v/>
      </c>
      <c r="H18933" s="18" t="str">
        <f t="shared" si="1202"/>
        <v/>
      </c>
    </row>
    <row r="18934" spans="5:8" x14ac:dyDescent="0.25">
      <c r="E18934" s="18" t="str">
        <f t="shared" si="1199"/>
        <v/>
      </c>
      <c r="F18934" s="18" t="str">
        <f t="shared" si="1200"/>
        <v/>
      </c>
      <c r="G18934" s="18" t="str">
        <f t="shared" si="1201"/>
        <v/>
      </c>
      <c r="H18934" s="18" t="str">
        <f t="shared" si="1202"/>
        <v/>
      </c>
    </row>
    <row r="18935" spans="5:8" x14ac:dyDescent="0.25">
      <c r="E18935" s="18" t="str">
        <f t="shared" si="1199"/>
        <v/>
      </c>
      <c r="F18935" s="18" t="str">
        <f t="shared" si="1200"/>
        <v/>
      </c>
      <c r="G18935" s="18" t="str">
        <f t="shared" si="1201"/>
        <v/>
      </c>
      <c r="H18935" s="18" t="str">
        <f t="shared" si="1202"/>
        <v/>
      </c>
    </row>
    <row r="18936" spans="5:8" x14ac:dyDescent="0.25">
      <c r="E18936" s="18" t="str">
        <f t="shared" si="1199"/>
        <v/>
      </c>
      <c r="F18936" s="18" t="str">
        <f t="shared" si="1200"/>
        <v/>
      </c>
      <c r="G18936" s="18" t="str">
        <f t="shared" si="1201"/>
        <v/>
      </c>
      <c r="H18936" s="18" t="str">
        <f t="shared" si="1202"/>
        <v/>
      </c>
    </row>
    <row r="18937" spans="5:8" x14ac:dyDescent="0.25">
      <c r="E18937" s="18" t="str">
        <f t="shared" si="1199"/>
        <v/>
      </c>
      <c r="F18937" s="18" t="str">
        <f t="shared" si="1200"/>
        <v/>
      </c>
      <c r="G18937" s="18" t="str">
        <f t="shared" si="1201"/>
        <v/>
      </c>
      <c r="H18937" s="18" t="str">
        <f t="shared" si="1202"/>
        <v/>
      </c>
    </row>
    <row r="18938" spans="5:8" x14ac:dyDescent="0.25">
      <c r="E18938" s="18" t="str">
        <f t="shared" si="1199"/>
        <v/>
      </c>
      <c r="F18938" s="18" t="str">
        <f t="shared" si="1200"/>
        <v/>
      </c>
      <c r="G18938" s="18" t="str">
        <f t="shared" si="1201"/>
        <v/>
      </c>
      <c r="H18938" s="18" t="str">
        <f t="shared" si="1202"/>
        <v/>
      </c>
    </row>
    <row r="18939" spans="5:8" x14ac:dyDescent="0.25">
      <c r="E18939" s="18" t="str">
        <f t="shared" si="1199"/>
        <v/>
      </c>
      <c r="F18939" s="18" t="str">
        <f t="shared" si="1200"/>
        <v/>
      </c>
      <c r="G18939" s="18" t="str">
        <f t="shared" si="1201"/>
        <v/>
      </c>
      <c r="H18939" s="18" t="str">
        <f t="shared" si="1202"/>
        <v/>
      </c>
    </row>
    <row r="18940" spans="5:8" x14ac:dyDescent="0.25">
      <c r="E18940" s="18" t="str">
        <f t="shared" si="1199"/>
        <v/>
      </c>
      <c r="F18940" s="18" t="str">
        <f t="shared" si="1200"/>
        <v/>
      </c>
      <c r="G18940" s="18" t="str">
        <f t="shared" si="1201"/>
        <v/>
      </c>
      <c r="H18940" s="18" t="str">
        <f t="shared" si="1202"/>
        <v/>
      </c>
    </row>
    <row r="18941" spans="5:8" x14ac:dyDescent="0.25">
      <c r="E18941" s="18" t="str">
        <f t="shared" si="1199"/>
        <v/>
      </c>
      <c r="F18941" s="18" t="str">
        <f t="shared" si="1200"/>
        <v/>
      </c>
      <c r="G18941" s="18" t="str">
        <f t="shared" si="1201"/>
        <v/>
      </c>
      <c r="H18941" s="18" t="str">
        <f t="shared" si="1202"/>
        <v/>
      </c>
    </row>
    <row r="18942" spans="5:8" x14ac:dyDescent="0.25">
      <c r="E18942" s="18" t="str">
        <f t="shared" si="1199"/>
        <v/>
      </c>
      <c r="F18942" s="18" t="str">
        <f t="shared" si="1200"/>
        <v/>
      </c>
      <c r="G18942" s="18" t="str">
        <f t="shared" si="1201"/>
        <v/>
      </c>
      <c r="H18942" s="18" t="str">
        <f t="shared" si="1202"/>
        <v/>
      </c>
    </row>
    <row r="18943" spans="5:8" x14ac:dyDescent="0.25">
      <c r="E18943" s="18" t="str">
        <f t="shared" si="1199"/>
        <v/>
      </c>
      <c r="F18943" s="18" t="str">
        <f t="shared" si="1200"/>
        <v/>
      </c>
      <c r="G18943" s="18" t="str">
        <f t="shared" si="1201"/>
        <v/>
      </c>
      <c r="H18943" s="18" t="str">
        <f t="shared" si="1202"/>
        <v/>
      </c>
    </row>
    <row r="18944" spans="5:8" x14ac:dyDescent="0.25">
      <c r="E18944" s="18" t="str">
        <f t="shared" si="1199"/>
        <v/>
      </c>
      <c r="F18944" s="18" t="str">
        <f t="shared" si="1200"/>
        <v/>
      </c>
      <c r="G18944" s="18" t="str">
        <f t="shared" si="1201"/>
        <v/>
      </c>
      <c r="H18944" s="18" t="str">
        <f t="shared" si="1202"/>
        <v/>
      </c>
    </row>
    <row r="18945" spans="5:8" x14ac:dyDescent="0.25">
      <c r="E18945" s="18" t="str">
        <f t="shared" si="1199"/>
        <v/>
      </c>
      <c r="F18945" s="18" t="str">
        <f t="shared" si="1200"/>
        <v/>
      </c>
      <c r="G18945" s="18" t="str">
        <f t="shared" si="1201"/>
        <v/>
      </c>
      <c r="H18945" s="18" t="str">
        <f t="shared" si="1202"/>
        <v/>
      </c>
    </row>
    <row r="18946" spans="5:8" x14ac:dyDescent="0.25">
      <c r="E18946" s="18" t="str">
        <f t="shared" si="1199"/>
        <v/>
      </c>
      <c r="F18946" s="18" t="str">
        <f t="shared" si="1200"/>
        <v/>
      </c>
      <c r="G18946" s="18" t="str">
        <f t="shared" si="1201"/>
        <v/>
      </c>
      <c r="H18946" s="18" t="str">
        <f t="shared" si="1202"/>
        <v/>
      </c>
    </row>
    <row r="18947" spans="5:8" x14ac:dyDescent="0.25">
      <c r="E18947" s="18" t="str">
        <f t="shared" si="1199"/>
        <v/>
      </c>
      <c r="F18947" s="18" t="str">
        <f t="shared" si="1200"/>
        <v/>
      </c>
      <c r="G18947" s="18" t="str">
        <f t="shared" si="1201"/>
        <v/>
      </c>
      <c r="H18947" s="18" t="str">
        <f t="shared" si="1202"/>
        <v/>
      </c>
    </row>
    <row r="18948" spans="5:8" x14ac:dyDescent="0.25">
      <c r="E18948" s="18" t="str">
        <f t="shared" si="1199"/>
        <v/>
      </c>
      <c r="F18948" s="18" t="str">
        <f t="shared" si="1200"/>
        <v/>
      </c>
      <c r="G18948" s="18" t="str">
        <f t="shared" si="1201"/>
        <v/>
      </c>
      <c r="H18948" s="18" t="str">
        <f t="shared" si="1202"/>
        <v/>
      </c>
    </row>
    <row r="18949" spans="5:8" x14ac:dyDescent="0.25">
      <c r="E18949" s="18" t="str">
        <f t="shared" si="1199"/>
        <v/>
      </c>
      <c r="F18949" s="18" t="str">
        <f t="shared" si="1200"/>
        <v/>
      </c>
      <c r="G18949" s="18" t="str">
        <f t="shared" si="1201"/>
        <v/>
      </c>
      <c r="H18949" s="18" t="str">
        <f t="shared" si="1202"/>
        <v/>
      </c>
    </row>
    <row r="18950" spans="5:8" x14ac:dyDescent="0.25">
      <c r="E18950" s="18" t="str">
        <f t="shared" ref="E18950:E19013" si="1203">IF($C18950="","",IFERROR(INDEX(ItemPriceCol,MATCH($C18950,ItemName,0)),""))</f>
        <v/>
      </c>
      <c r="F18950" s="18" t="str">
        <f t="shared" ref="F18950:F19013" si="1204">IF(OR($D18950="",$E18950=""),"",$D18950*$E18950)</f>
        <v/>
      </c>
      <c r="G18950" s="18" t="str">
        <f t="shared" ref="G18950:G19013" si="1205">IF($C18950="","",IFERROR(INDEX(ItemCostCol,MATCH($C18950,ItemName,0)),""))</f>
        <v/>
      </c>
      <c r="H18950" s="18" t="str">
        <f t="shared" ref="H18950:H19013" si="1206">IF(OR($F18950="",$G18950=""),"",$F18950-$D18950*$G18950)</f>
        <v/>
      </c>
    </row>
    <row r="18951" spans="5:8" x14ac:dyDescent="0.25">
      <c r="E18951" s="18" t="str">
        <f t="shared" si="1203"/>
        <v/>
      </c>
      <c r="F18951" s="18" t="str">
        <f t="shared" si="1204"/>
        <v/>
      </c>
      <c r="G18951" s="18" t="str">
        <f t="shared" si="1205"/>
        <v/>
      </c>
      <c r="H18951" s="18" t="str">
        <f t="shared" si="1206"/>
        <v/>
      </c>
    </row>
    <row r="18952" spans="5:8" x14ac:dyDescent="0.25">
      <c r="E18952" s="18" t="str">
        <f t="shared" si="1203"/>
        <v/>
      </c>
      <c r="F18952" s="18" t="str">
        <f t="shared" si="1204"/>
        <v/>
      </c>
      <c r="G18952" s="18" t="str">
        <f t="shared" si="1205"/>
        <v/>
      </c>
      <c r="H18952" s="18" t="str">
        <f t="shared" si="1206"/>
        <v/>
      </c>
    </row>
    <row r="18953" spans="5:8" x14ac:dyDescent="0.25">
      <c r="E18953" s="18" t="str">
        <f t="shared" si="1203"/>
        <v/>
      </c>
      <c r="F18953" s="18" t="str">
        <f t="shared" si="1204"/>
        <v/>
      </c>
      <c r="G18953" s="18" t="str">
        <f t="shared" si="1205"/>
        <v/>
      </c>
      <c r="H18953" s="18" t="str">
        <f t="shared" si="1206"/>
        <v/>
      </c>
    </row>
    <row r="18954" spans="5:8" x14ac:dyDescent="0.25">
      <c r="E18954" s="18" t="str">
        <f t="shared" si="1203"/>
        <v/>
      </c>
      <c r="F18954" s="18" t="str">
        <f t="shared" si="1204"/>
        <v/>
      </c>
      <c r="G18954" s="18" t="str">
        <f t="shared" si="1205"/>
        <v/>
      </c>
      <c r="H18954" s="18" t="str">
        <f t="shared" si="1206"/>
        <v/>
      </c>
    </row>
    <row r="18955" spans="5:8" x14ac:dyDescent="0.25">
      <c r="E18955" s="18" t="str">
        <f t="shared" si="1203"/>
        <v/>
      </c>
      <c r="F18955" s="18" t="str">
        <f t="shared" si="1204"/>
        <v/>
      </c>
      <c r="G18955" s="18" t="str">
        <f t="shared" si="1205"/>
        <v/>
      </c>
      <c r="H18955" s="18" t="str">
        <f t="shared" si="1206"/>
        <v/>
      </c>
    </row>
    <row r="18956" spans="5:8" x14ac:dyDescent="0.25">
      <c r="E18956" s="18" t="str">
        <f t="shared" si="1203"/>
        <v/>
      </c>
      <c r="F18956" s="18" t="str">
        <f t="shared" si="1204"/>
        <v/>
      </c>
      <c r="G18956" s="18" t="str">
        <f t="shared" si="1205"/>
        <v/>
      </c>
      <c r="H18956" s="18" t="str">
        <f t="shared" si="1206"/>
        <v/>
      </c>
    </row>
    <row r="18957" spans="5:8" x14ac:dyDescent="0.25">
      <c r="E18957" s="18" t="str">
        <f t="shared" si="1203"/>
        <v/>
      </c>
      <c r="F18957" s="18" t="str">
        <f t="shared" si="1204"/>
        <v/>
      </c>
      <c r="G18957" s="18" t="str">
        <f t="shared" si="1205"/>
        <v/>
      </c>
      <c r="H18957" s="18" t="str">
        <f t="shared" si="1206"/>
        <v/>
      </c>
    </row>
    <row r="18958" spans="5:8" x14ac:dyDescent="0.25">
      <c r="E18958" s="18" t="str">
        <f t="shared" si="1203"/>
        <v/>
      </c>
      <c r="F18958" s="18" t="str">
        <f t="shared" si="1204"/>
        <v/>
      </c>
      <c r="G18958" s="18" t="str">
        <f t="shared" si="1205"/>
        <v/>
      </c>
      <c r="H18958" s="18" t="str">
        <f t="shared" si="1206"/>
        <v/>
      </c>
    </row>
    <row r="18959" spans="5:8" x14ac:dyDescent="0.25">
      <c r="E18959" s="18" t="str">
        <f t="shared" si="1203"/>
        <v/>
      </c>
      <c r="F18959" s="18" t="str">
        <f t="shared" si="1204"/>
        <v/>
      </c>
      <c r="G18959" s="18" t="str">
        <f t="shared" si="1205"/>
        <v/>
      </c>
      <c r="H18959" s="18" t="str">
        <f t="shared" si="1206"/>
        <v/>
      </c>
    </row>
    <row r="18960" spans="5:8" x14ac:dyDescent="0.25">
      <c r="E18960" s="18" t="str">
        <f t="shared" si="1203"/>
        <v/>
      </c>
      <c r="F18960" s="18" t="str">
        <f t="shared" si="1204"/>
        <v/>
      </c>
      <c r="G18960" s="18" t="str">
        <f t="shared" si="1205"/>
        <v/>
      </c>
      <c r="H18960" s="18" t="str">
        <f t="shared" si="1206"/>
        <v/>
      </c>
    </row>
    <row r="18961" spans="5:8" x14ac:dyDescent="0.25">
      <c r="E18961" s="18" t="str">
        <f t="shared" si="1203"/>
        <v/>
      </c>
      <c r="F18961" s="18" t="str">
        <f t="shared" si="1204"/>
        <v/>
      </c>
      <c r="G18961" s="18" t="str">
        <f t="shared" si="1205"/>
        <v/>
      </c>
      <c r="H18961" s="18" t="str">
        <f t="shared" si="1206"/>
        <v/>
      </c>
    </row>
    <row r="18962" spans="5:8" x14ac:dyDescent="0.25">
      <c r="E18962" s="18" t="str">
        <f t="shared" si="1203"/>
        <v/>
      </c>
      <c r="F18962" s="18" t="str">
        <f t="shared" si="1204"/>
        <v/>
      </c>
      <c r="G18962" s="18" t="str">
        <f t="shared" si="1205"/>
        <v/>
      </c>
      <c r="H18962" s="18" t="str">
        <f t="shared" si="1206"/>
        <v/>
      </c>
    </row>
    <row r="18963" spans="5:8" x14ac:dyDescent="0.25">
      <c r="E18963" s="18" t="str">
        <f t="shared" si="1203"/>
        <v/>
      </c>
      <c r="F18963" s="18" t="str">
        <f t="shared" si="1204"/>
        <v/>
      </c>
      <c r="G18963" s="18" t="str">
        <f t="shared" si="1205"/>
        <v/>
      </c>
      <c r="H18963" s="18" t="str">
        <f t="shared" si="1206"/>
        <v/>
      </c>
    </row>
    <row r="18964" spans="5:8" x14ac:dyDescent="0.25">
      <c r="E18964" s="18" t="str">
        <f t="shared" si="1203"/>
        <v/>
      </c>
      <c r="F18964" s="18" t="str">
        <f t="shared" si="1204"/>
        <v/>
      </c>
      <c r="G18964" s="18" t="str">
        <f t="shared" si="1205"/>
        <v/>
      </c>
      <c r="H18964" s="18" t="str">
        <f t="shared" si="1206"/>
        <v/>
      </c>
    </row>
    <row r="18965" spans="5:8" x14ac:dyDescent="0.25">
      <c r="E18965" s="18" t="str">
        <f t="shared" si="1203"/>
        <v/>
      </c>
      <c r="F18965" s="18" t="str">
        <f t="shared" si="1204"/>
        <v/>
      </c>
      <c r="G18965" s="18" t="str">
        <f t="shared" si="1205"/>
        <v/>
      </c>
      <c r="H18965" s="18" t="str">
        <f t="shared" si="1206"/>
        <v/>
      </c>
    </row>
    <row r="18966" spans="5:8" x14ac:dyDescent="0.25">
      <c r="E18966" s="18" t="str">
        <f t="shared" si="1203"/>
        <v/>
      </c>
      <c r="F18966" s="18" t="str">
        <f t="shared" si="1204"/>
        <v/>
      </c>
      <c r="G18966" s="18" t="str">
        <f t="shared" si="1205"/>
        <v/>
      </c>
      <c r="H18966" s="18" t="str">
        <f t="shared" si="1206"/>
        <v/>
      </c>
    </row>
    <row r="18967" spans="5:8" x14ac:dyDescent="0.25">
      <c r="E18967" s="18" t="str">
        <f t="shared" si="1203"/>
        <v/>
      </c>
      <c r="F18967" s="18" t="str">
        <f t="shared" si="1204"/>
        <v/>
      </c>
      <c r="G18967" s="18" t="str">
        <f t="shared" si="1205"/>
        <v/>
      </c>
      <c r="H18967" s="18" t="str">
        <f t="shared" si="1206"/>
        <v/>
      </c>
    </row>
    <row r="18968" spans="5:8" x14ac:dyDescent="0.25">
      <c r="E18968" s="18" t="str">
        <f t="shared" si="1203"/>
        <v/>
      </c>
      <c r="F18968" s="18" t="str">
        <f t="shared" si="1204"/>
        <v/>
      </c>
      <c r="G18968" s="18" t="str">
        <f t="shared" si="1205"/>
        <v/>
      </c>
      <c r="H18968" s="18" t="str">
        <f t="shared" si="1206"/>
        <v/>
      </c>
    </row>
    <row r="18969" spans="5:8" x14ac:dyDescent="0.25">
      <c r="E18969" s="18" t="str">
        <f t="shared" si="1203"/>
        <v/>
      </c>
      <c r="F18969" s="18" t="str">
        <f t="shared" si="1204"/>
        <v/>
      </c>
      <c r="G18969" s="18" t="str">
        <f t="shared" si="1205"/>
        <v/>
      </c>
      <c r="H18969" s="18" t="str">
        <f t="shared" si="1206"/>
        <v/>
      </c>
    </row>
    <row r="18970" spans="5:8" x14ac:dyDescent="0.25">
      <c r="E18970" s="18" t="str">
        <f t="shared" si="1203"/>
        <v/>
      </c>
      <c r="F18970" s="18" t="str">
        <f t="shared" si="1204"/>
        <v/>
      </c>
      <c r="G18970" s="18" t="str">
        <f t="shared" si="1205"/>
        <v/>
      </c>
      <c r="H18970" s="18" t="str">
        <f t="shared" si="1206"/>
        <v/>
      </c>
    </row>
    <row r="18971" spans="5:8" x14ac:dyDescent="0.25">
      <c r="E18971" s="18" t="str">
        <f t="shared" si="1203"/>
        <v/>
      </c>
      <c r="F18971" s="18" t="str">
        <f t="shared" si="1204"/>
        <v/>
      </c>
      <c r="G18971" s="18" t="str">
        <f t="shared" si="1205"/>
        <v/>
      </c>
      <c r="H18971" s="18" t="str">
        <f t="shared" si="1206"/>
        <v/>
      </c>
    </row>
    <row r="18972" spans="5:8" x14ac:dyDescent="0.25">
      <c r="E18972" s="18" t="str">
        <f t="shared" si="1203"/>
        <v/>
      </c>
      <c r="F18972" s="18" t="str">
        <f t="shared" si="1204"/>
        <v/>
      </c>
      <c r="G18972" s="18" t="str">
        <f t="shared" si="1205"/>
        <v/>
      </c>
      <c r="H18972" s="18" t="str">
        <f t="shared" si="1206"/>
        <v/>
      </c>
    </row>
    <row r="18973" spans="5:8" x14ac:dyDescent="0.25">
      <c r="E18973" s="18" t="str">
        <f t="shared" si="1203"/>
        <v/>
      </c>
      <c r="F18973" s="18" t="str">
        <f t="shared" si="1204"/>
        <v/>
      </c>
      <c r="G18973" s="18" t="str">
        <f t="shared" si="1205"/>
        <v/>
      </c>
      <c r="H18973" s="18" t="str">
        <f t="shared" si="1206"/>
        <v/>
      </c>
    </row>
    <row r="18974" spans="5:8" x14ac:dyDescent="0.25">
      <c r="E18974" s="18" t="str">
        <f t="shared" si="1203"/>
        <v/>
      </c>
      <c r="F18974" s="18" t="str">
        <f t="shared" si="1204"/>
        <v/>
      </c>
      <c r="G18974" s="18" t="str">
        <f t="shared" si="1205"/>
        <v/>
      </c>
      <c r="H18974" s="18" t="str">
        <f t="shared" si="1206"/>
        <v/>
      </c>
    </row>
    <row r="18975" spans="5:8" x14ac:dyDescent="0.25">
      <c r="E18975" s="18" t="str">
        <f t="shared" si="1203"/>
        <v/>
      </c>
      <c r="F18975" s="18" t="str">
        <f t="shared" si="1204"/>
        <v/>
      </c>
      <c r="G18975" s="18" t="str">
        <f t="shared" si="1205"/>
        <v/>
      </c>
      <c r="H18975" s="18" t="str">
        <f t="shared" si="1206"/>
        <v/>
      </c>
    </row>
    <row r="18976" spans="5:8" x14ac:dyDescent="0.25">
      <c r="E18976" s="18" t="str">
        <f t="shared" si="1203"/>
        <v/>
      </c>
      <c r="F18976" s="18" t="str">
        <f t="shared" si="1204"/>
        <v/>
      </c>
      <c r="G18976" s="18" t="str">
        <f t="shared" si="1205"/>
        <v/>
      </c>
      <c r="H18976" s="18" t="str">
        <f t="shared" si="1206"/>
        <v/>
      </c>
    </row>
    <row r="18977" spans="5:8" x14ac:dyDescent="0.25">
      <c r="E18977" s="18" t="str">
        <f t="shared" si="1203"/>
        <v/>
      </c>
      <c r="F18977" s="18" t="str">
        <f t="shared" si="1204"/>
        <v/>
      </c>
      <c r="G18977" s="18" t="str">
        <f t="shared" si="1205"/>
        <v/>
      </c>
      <c r="H18977" s="18" t="str">
        <f t="shared" si="1206"/>
        <v/>
      </c>
    </row>
    <row r="18978" spans="5:8" x14ac:dyDescent="0.25">
      <c r="E18978" s="18" t="str">
        <f t="shared" si="1203"/>
        <v/>
      </c>
      <c r="F18978" s="18" t="str">
        <f t="shared" si="1204"/>
        <v/>
      </c>
      <c r="G18978" s="18" t="str">
        <f t="shared" si="1205"/>
        <v/>
      </c>
      <c r="H18978" s="18" t="str">
        <f t="shared" si="1206"/>
        <v/>
      </c>
    </row>
    <row r="18979" spans="5:8" x14ac:dyDescent="0.25">
      <c r="E18979" s="18" t="str">
        <f t="shared" si="1203"/>
        <v/>
      </c>
      <c r="F18979" s="18" t="str">
        <f t="shared" si="1204"/>
        <v/>
      </c>
      <c r="G18979" s="18" t="str">
        <f t="shared" si="1205"/>
        <v/>
      </c>
      <c r="H18979" s="18" t="str">
        <f t="shared" si="1206"/>
        <v/>
      </c>
    </row>
    <row r="18980" spans="5:8" x14ac:dyDescent="0.25">
      <c r="E18980" s="18" t="str">
        <f t="shared" si="1203"/>
        <v/>
      </c>
      <c r="F18980" s="18" t="str">
        <f t="shared" si="1204"/>
        <v/>
      </c>
      <c r="G18980" s="18" t="str">
        <f t="shared" si="1205"/>
        <v/>
      </c>
      <c r="H18980" s="18" t="str">
        <f t="shared" si="1206"/>
        <v/>
      </c>
    </row>
    <row r="18981" spans="5:8" x14ac:dyDescent="0.25">
      <c r="E18981" s="18" t="str">
        <f t="shared" si="1203"/>
        <v/>
      </c>
      <c r="F18981" s="18" t="str">
        <f t="shared" si="1204"/>
        <v/>
      </c>
      <c r="G18981" s="18" t="str">
        <f t="shared" si="1205"/>
        <v/>
      </c>
      <c r="H18981" s="18" t="str">
        <f t="shared" si="1206"/>
        <v/>
      </c>
    </row>
    <row r="18982" spans="5:8" x14ac:dyDescent="0.25">
      <c r="E18982" s="18" t="str">
        <f t="shared" si="1203"/>
        <v/>
      </c>
      <c r="F18982" s="18" t="str">
        <f t="shared" si="1204"/>
        <v/>
      </c>
      <c r="G18982" s="18" t="str">
        <f t="shared" si="1205"/>
        <v/>
      </c>
      <c r="H18982" s="18" t="str">
        <f t="shared" si="1206"/>
        <v/>
      </c>
    </row>
    <row r="18983" spans="5:8" x14ac:dyDescent="0.25">
      <c r="E18983" s="18" t="str">
        <f t="shared" si="1203"/>
        <v/>
      </c>
      <c r="F18983" s="18" t="str">
        <f t="shared" si="1204"/>
        <v/>
      </c>
      <c r="G18983" s="18" t="str">
        <f t="shared" si="1205"/>
        <v/>
      </c>
      <c r="H18983" s="18" t="str">
        <f t="shared" si="1206"/>
        <v/>
      </c>
    </row>
    <row r="18984" spans="5:8" x14ac:dyDescent="0.25">
      <c r="E18984" s="18" t="str">
        <f t="shared" si="1203"/>
        <v/>
      </c>
      <c r="F18984" s="18" t="str">
        <f t="shared" si="1204"/>
        <v/>
      </c>
      <c r="G18984" s="18" t="str">
        <f t="shared" si="1205"/>
        <v/>
      </c>
      <c r="H18984" s="18" t="str">
        <f t="shared" si="1206"/>
        <v/>
      </c>
    </row>
    <row r="18985" spans="5:8" x14ac:dyDescent="0.25">
      <c r="E18985" s="18" t="str">
        <f t="shared" si="1203"/>
        <v/>
      </c>
      <c r="F18985" s="18" t="str">
        <f t="shared" si="1204"/>
        <v/>
      </c>
      <c r="G18985" s="18" t="str">
        <f t="shared" si="1205"/>
        <v/>
      </c>
      <c r="H18985" s="18" t="str">
        <f t="shared" si="1206"/>
        <v/>
      </c>
    </row>
    <row r="18986" spans="5:8" x14ac:dyDescent="0.25">
      <c r="E18986" s="18" t="str">
        <f t="shared" si="1203"/>
        <v/>
      </c>
      <c r="F18986" s="18" t="str">
        <f t="shared" si="1204"/>
        <v/>
      </c>
      <c r="G18986" s="18" t="str">
        <f t="shared" si="1205"/>
        <v/>
      </c>
      <c r="H18986" s="18" t="str">
        <f t="shared" si="1206"/>
        <v/>
      </c>
    </row>
    <row r="18987" spans="5:8" x14ac:dyDescent="0.25">
      <c r="E18987" s="18" t="str">
        <f t="shared" si="1203"/>
        <v/>
      </c>
      <c r="F18987" s="18" t="str">
        <f t="shared" si="1204"/>
        <v/>
      </c>
      <c r="G18987" s="18" t="str">
        <f t="shared" si="1205"/>
        <v/>
      </c>
      <c r="H18987" s="18" t="str">
        <f t="shared" si="1206"/>
        <v/>
      </c>
    </row>
    <row r="18988" spans="5:8" x14ac:dyDescent="0.25">
      <c r="E18988" s="18" t="str">
        <f t="shared" si="1203"/>
        <v/>
      </c>
      <c r="F18988" s="18" t="str">
        <f t="shared" si="1204"/>
        <v/>
      </c>
      <c r="G18988" s="18" t="str">
        <f t="shared" si="1205"/>
        <v/>
      </c>
      <c r="H18988" s="18" t="str">
        <f t="shared" si="1206"/>
        <v/>
      </c>
    </row>
    <row r="18989" spans="5:8" x14ac:dyDescent="0.25">
      <c r="E18989" s="18" t="str">
        <f t="shared" si="1203"/>
        <v/>
      </c>
      <c r="F18989" s="18" t="str">
        <f t="shared" si="1204"/>
        <v/>
      </c>
      <c r="G18989" s="18" t="str">
        <f t="shared" si="1205"/>
        <v/>
      </c>
      <c r="H18989" s="18" t="str">
        <f t="shared" si="1206"/>
        <v/>
      </c>
    </row>
    <row r="18990" spans="5:8" x14ac:dyDescent="0.25">
      <c r="E18990" s="18" t="str">
        <f t="shared" si="1203"/>
        <v/>
      </c>
      <c r="F18990" s="18" t="str">
        <f t="shared" si="1204"/>
        <v/>
      </c>
      <c r="G18990" s="18" t="str">
        <f t="shared" si="1205"/>
        <v/>
      </c>
      <c r="H18990" s="18" t="str">
        <f t="shared" si="1206"/>
        <v/>
      </c>
    </row>
    <row r="18991" spans="5:8" x14ac:dyDescent="0.25">
      <c r="E18991" s="18" t="str">
        <f t="shared" si="1203"/>
        <v/>
      </c>
      <c r="F18991" s="18" t="str">
        <f t="shared" si="1204"/>
        <v/>
      </c>
      <c r="G18991" s="18" t="str">
        <f t="shared" si="1205"/>
        <v/>
      </c>
      <c r="H18991" s="18" t="str">
        <f t="shared" si="1206"/>
        <v/>
      </c>
    </row>
    <row r="18992" spans="5:8" x14ac:dyDescent="0.25">
      <c r="E18992" s="18" t="str">
        <f t="shared" si="1203"/>
        <v/>
      </c>
      <c r="F18992" s="18" t="str">
        <f t="shared" si="1204"/>
        <v/>
      </c>
      <c r="G18992" s="18" t="str">
        <f t="shared" si="1205"/>
        <v/>
      </c>
      <c r="H18992" s="18" t="str">
        <f t="shared" si="1206"/>
        <v/>
      </c>
    </row>
    <row r="18993" spans="5:8" x14ac:dyDescent="0.25">
      <c r="E18993" s="18" t="str">
        <f t="shared" si="1203"/>
        <v/>
      </c>
      <c r="F18993" s="18" t="str">
        <f t="shared" si="1204"/>
        <v/>
      </c>
      <c r="G18993" s="18" t="str">
        <f t="shared" si="1205"/>
        <v/>
      </c>
      <c r="H18993" s="18" t="str">
        <f t="shared" si="1206"/>
        <v/>
      </c>
    </row>
    <row r="18994" spans="5:8" x14ac:dyDescent="0.25">
      <c r="E18994" s="18" t="str">
        <f t="shared" si="1203"/>
        <v/>
      </c>
      <c r="F18994" s="18" t="str">
        <f t="shared" si="1204"/>
        <v/>
      </c>
      <c r="G18994" s="18" t="str">
        <f t="shared" si="1205"/>
        <v/>
      </c>
      <c r="H18994" s="18" t="str">
        <f t="shared" si="1206"/>
        <v/>
      </c>
    </row>
    <row r="18995" spans="5:8" x14ac:dyDescent="0.25">
      <c r="E18995" s="18" t="str">
        <f t="shared" si="1203"/>
        <v/>
      </c>
      <c r="F18995" s="18" t="str">
        <f t="shared" si="1204"/>
        <v/>
      </c>
      <c r="G18995" s="18" t="str">
        <f t="shared" si="1205"/>
        <v/>
      </c>
      <c r="H18995" s="18" t="str">
        <f t="shared" si="1206"/>
        <v/>
      </c>
    </row>
    <row r="18996" spans="5:8" x14ac:dyDescent="0.25">
      <c r="E18996" s="18" t="str">
        <f t="shared" si="1203"/>
        <v/>
      </c>
      <c r="F18996" s="18" t="str">
        <f t="shared" si="1204"/>
        <v/>
      </c>
      <c r="G18996" s="18" t="str">
        <f t="shared" si="1205"/>
        <v/>
      </c>
      <c r="H18996" s="18" t="str">
        <f t="shared" si="1206"/>
        <v/>
      </c>
    </row>
    <row r="18997" spans="5:8" x14ac:dyDescent="0.25">
      <c r="E18997" s="18" t="str">
        <f t="shared" si="1203"/>
        <v/>
      </c>
      <c r="F18997" s="18" t="str">
        <f t="shared" si="1204"/>
        <v/>
      </c>
      <c r="G18997" s="18" t="str">
        <f t="shared" si="1205"/>
        <v/>
      </c>
      <c r="H18997" s="18" t="str">
        <f t="shared" si="1206"/>
        <v/>
      </c>
    </row>
    <row r="18998" spans="5:8" x14ac:dyDescent="0.25">
      <c r="E18998" s="18" t="str">
        <f t="shared" si="1203"/>
        <v/>
      </c>
      <c r="F18998" s="18" t="str">
        <f t="shared" si="1204"/>
        <v/>
      </c>
      <c r="G18998" s="18" t="str">
        <f t="shared" si="1205"/>
        <v/>
      </c>
      <c r="H18998" s="18" t="str">
        <f t="shared" si="1206"/>
        <v/>
      </c>
    </row>
    <row r="18999" spans="5:8" x14ac:dyDescent="0.25">
      <c r="E18999" s="18" t="str">
        <f t="shared" si="1203"/>
        <v/>
      </c>
      <c r="F18999" s="18" t="str">
        <f t="shared" si="1204"/>
        <v/>
      </c>
      <c r="G18999" s="18" t="str">
        <f t="shared" si="1205"/>
        <v/>
      </c>
      <c r="H18999" s="18" t="str">
        <f t="shared" si="1206"/>
        <v/>
      </c>
    </row>
    <row r="19000" spans="5:8" x14ac:dyDescent="0.25">
      <c r="E19000" s="18" t="str">
        <f t="shared" si="1203"/>
        <v/>
      </c>
      <c r="F19000" s="18" t="str">
        <f t="shared" si="1204"/>
        <v/>
      </c>
      <c r="G19000" s="18" t="str">
        <f t="shared" si="1205"/>
        <v/>
      </c>
      <c r="H19000" s="18" t="str">
        <f t="shared" si="1206"/>
        <v/>
      </c>
    </row>
    <row r="19001" spans="5:8" x14ac:dyDescent="0.25">
      <c r="E19001" s="18" t="str">
        <f t="shared" si="1203"/>
        <v/>
      </c>
      <c r="F19001" s="18" t="str">
        <f t="shared" si="1204"/>
        <v/>
      </c>
      <c r="G19001" s="18" t="str">
        <f t="shared" si="1205"/>
        <v/>
      </c>
      <c r="H19001" s="18" t="str">
        <f t="shared" si="1206"/>
        <v/>
      </c>
    </row>
    <row r="19002" spans="5:8" x14ac:dyDescent="0.25">
      <c r="E19002" s="18" t="str">
        <f t="shared" si="1203"/>
        <v/>
      </c>
      <c r="F19002" s="18" t="str">
        <f t="shared" si="1204"/>
        <v/>
      </c>
      <c r="G19002" s="18" t="str">
        <f t="shared" si="1205"/>
        <v/>
      </c>
      <c r="H19002" s="18" t="str">
        <f t="shared" si="1206"/>
        <v/>
      </c>
    </row>
    <row r="19003" spans="5:8" x14ac:dyDescent="0.25">
      <c r="E19003" s="18" t="str">
        <f t="shared" si="1203"/>
        <v/>
      </c>
      <c r="F19003" s="18" t="str">
        <f t="shared" si="1204"/>
        <v/>
      </c>
      <c r="G19003" s="18" t="str">
        <f t="shared" si="1205"/>
        <v/>
      </c>
      <c r="H19003" s="18" t="str">
        <f t="shared" si="1206"/>
        <v/>
      </c>
    </row>
    <row r="19004" spans="5:8" x14ac:dyDescent="0.25">
      <c r="E19004" s="18" t="str">
        <f t="shared" si="1203"/>
        <v/>
      </c>
      <c r="F19004" s="18" t="str">
        <f t="shared" si="1204"/>
        <v/>
      </c>
      <c r="G19004" s="18" t="str">
        <f t="shared" si="1205"/>
        <v/>
      </c>
      <c r="H19004" s="18" t="str">
        <f t="shared" si="1206"/>
        <v/>
      </c>
    </row>
    <row r="19005" spans="5:8" x14ac:dyDescent="0.25">
      <c r="E19005" s="18" t="str">
        <f t="shared" si="1203"/>
        <v/>
      </c>
      <c r="F19005" s="18" t="str">
        <f t="shared" si="1204"/>
        <v/>
      </c>
      <c r="G19005" s="18" t="str">
        <f t="shared" si="1205"/>
        <v/>
      </c>
      <c r="H19005" s="18" t="str">
        <f t="shared" si="1206"/>
        <v/>
      </c>
    </row>
    <row r="19006" spans="5:8" x14ac:dyDescent="0.25">
      <c r="E19006" s="18" t="str">
        <f t="shared" si="1203"/>
        <v/>
      </c>
      <c r="F19006" s="18" t="str">
        <f t="shared" si="1204"/>
        <v/>
      </c>
      <c r="G19006" s="18" t="str">
        <f t="shared" si="1205"/>
        <v/>
      </c>
      <c r="H19006" s="18" t="str">
        <f t="shared" si="1206"/>
        <v/>
      </c>
    </row>
    <row r="19007" spans="5:8" x14ac:dyDescent="0.25">
      <c r="E19007" s="18" t="str">
        <f t="shared" si="1203"/>
        <v/>
      </c>
      <c r="F19007" s="18" t="str">
        <f t="shared" si="1204"/>
        <v/>
      </c>
      <c r="G19007" s="18" t="str">
        <f t="shared" si="1205"/>
        <v/>
      </c>
      <c r="H19007" s="18" t="str">
        <f t="shared" si="1206"/>
        <v/>
      </c>
    </row>
    <row r="19008" spans="5:8" x14ac:dyDescent="0.25">
      <c r="E19008" s="18" t="str">
        <f t="shared" si="1203"/>
        <v/>
      </c>
      <c r="F19008" s="18" t="str">
        <f t="shared" si="1204"/>
        <v/>
      </c>
      <c r="G19008" s="18" t="str">
        <f t="shared" si="1205"/>
        <v/>
      </c>
      <c r="H19008" s="18" t="str">
        <f t="shared" si="1206"/>
        <v/>
      </c>
    </row>
    <row r="19009" spans="5:8" x14ac:dyDescent="0.25">
      <c r="E19009" s="18" t="str">
        <f t="shared" si="1203"/>
        <v/>
      </c>
      <c r="F19009" s="18" t="str">
        <f t="shared" si="1204"/>
        <v/>
      </c>
      <c r="G19009" s="18" t="str">
        <f t="shared" si="1205"/>
        <v/>
      </c>
      <c r="H19009" s="18" t="str">
        <f t="shared" si="1206"/>
        <v/>
      </c>
    </row>
    <row r="19010" spans="5:8" x14ac:dyDescent="0.25">
      <c r="E19010" s="18" t="str">
        <f t="shared" si="1203"/>
        <v/>
      </c>
      <c r="F19010" s="18" t="str">
        <f t="shared" si="1204"/>
        <v/>
      </c>
      <c r="G19010" s="18" t="str">
        <f t="shared" si="1205"/>
        <v/>
      </c>
      <c r="H19010" s="18" t="str">
        <f t="shared" si="1206"/>
        <v/>
      </c>
    </row>
    <row r="19011" spans="5:8" x14ac:dyDescent="0.25">
      <c r="E19011" s="18" t="str">
        <f t="shared" si="1203"/>
        <v/>
      </c>
      <c r="F19011" s="18" t="str">
        <f t="shared" si="1204"/>
        <v/>
      </c>
      <c r="G19011" s="18" t="str">
        <f t="shared" si="1205"/>
        <v/>
      </c>
      <c r="H19011" s="18" t="str">
        <f t="shared" si="1206"/>
        <v/>
      </c>
    </row>
    <row r="19012" spans="5:8" x14ac:dyDescent="0.25">
      <c r="E19012" s="18" t="str">
        <f t="shared" si="1203"/>
        <v/>
      </c>
      <c r="F19012" s="18" t="str">
        <f t="shared" si="1204"/>
        <v/>
      </c>
      <c r="G19012" s="18" t="str">
        <f t="shared" si="1205"/>
        <v/>
      </c>
      <c r="H19012" s="18" t="str">
        <f t="shared" si="1206"/>
        <v/>
      </c>
    </row>
    <row r="19013" spans="5:8" x14ac:dyDescent="0.25">
      <c r="E19013" s="18" t="str">
        <f t="shared" si="1203"/>
        <v/>
      </c>
      <c r="F19013" s="18" t="str">
        <f t="shared" si="1204"/>
        <v/>
      </c>
      <c r="G19013" s="18" t="str">
        <f t="shared" si="1205"/>
        <v/>
      </c>
      <c r="H19013" s="18" t="str">
        <f t="shared" si="1206"/>
        <v/>
      </c>
    </row>
    <row r="19014" spans="5:8" x14ac:dyDescent="0.25">
      <c r="E19014" s="18" t="str">
        <f t="shared" ref="E19014:E19077" si="1207">IF($C19014="","",IFERROR(INDEX(ItemPriceCol,MATCH($C19014,ItemName,0)),""))</f>
        <v/>
      </c>
      <c r="F19014" s="18" t="str">
        <f t="shared" ref="F19014:F19077" si="1208">IF(OR($D19014="",$E19014=""),"",$D19014*$E19014)</f>
        <v/>
      </c>
      <c r="G19014" s="18" t="str">
        <f t="shared" ref="G19014:G19077" si="1209">IF($C19014="","",IFERROR(INDEX(ItemCostCol,MATCH($C19014,ItemName,0)),""))</f>
        <v/>
      </c>
      <c r="H19014" s="18" t="str">
        <f t="shared" ref="H19014:H19077" si="1210">IF(OR($F19014="",$G19014=""),"",$F19014-$D19014*$G19014)</f>
        <v/>
      </c>
    </row>
    <row r="19015" spans="5:8" x14ac:dyDescent="0.25">
      <c r="E19015" s="18" t="str">
        <f t="shared" si="1207"/>
        <v/>
      </c>
      <c r="F19015" s="18" t="str">
        <f t="shared" si="1208"/>
        <v/>
      </c>
      <c r="G19015" s="18" t="str">
        <f t="shared" si="1209"/>
        <v/>
      </c>
      <c r="H19015" s="18" t="str">
        <f t="shared" si="1210"/>
        <v/>
      </c>
    </row>
    <row r="19016" spans="5:8" x14ac:dyDescent="0.25">
      <c r="E19016" s="18" t="str">
        <f t="shared" si="1207"/>
        <v/>
      </c>
      <c r="F19016" s="18" t="str">
        <f t="shared" si="1208"/>
        <v/>
      </c>
      <c r="G19016" s="18" t="str">
        <f t="shared" si="1209"/>
        <v/>
      </c>
      <c r="H19016" s="18" t="str">
        <f t="shared" si="1210"/>
        <v/>
      </c>
    </row>
    <row r="19017" spans="5:8" x14ac:dyDescent="0.25">
      <c r="E19017" s="18" t="str">
        <f t="shared" si="1207"/>
        <v/>
      </c>
      <c r="F19017" s="18" t="str">
        <f t="shared" si="1208"/>
        <v/>
      </c>
      <c r="G19017" s="18" t="str">
        <f t="shared" si="1209"/>
        <v/>
      </c>
      <c r="H19017" s="18" t="str">
        <f t="shared" si="1210"/>
        <v/>
      </c>
    </row>
    <row r="19018" spans="5:8" x14ac:dyDescent="0.25">
      <c r="E19018" s="18" t="str">
        <f t="shared" si="1207"/>
        <v/>
      </c>
      <c r="F19018" s="18" t="str">
        <f t="shared" si="1208"/>
        <v/>
      </c>
      <c r="G19018" s="18" t="str">
        <f t="shared" si="1209"/>
        <v/>
      </c>
      <c r="H19018" s="18" t="str">
        <f t="shared" si="1210"/>
        <v/>
      </c>
    </row>
    <row r="19019" spans="5:8" x14ac:dyDescent="0.25">
      <c r="E19019" s="18" t="str">
        <f t="shared" si="1207"/>
        <v/>
      </c>
      <c r="F19019" s="18" t="str">
        <f t="shared" si="1208"/>
        <v/>
      </c>
      <c r="G19019" s="18" t="str">
        <f t="shared" si="1209"/>
        <v/>
      </c>
      <c r="H19019" s="18" t="str">
        <f t="shared" si="1210"/>
        <v/>
      </c>
    </row>
    <row r="19020" spans="5:8" x14ac:dyDescent="0.25">
      <c r="E19020" s="18" t="str">
        <f t="shared" si="1207"/>
        <v/>
      </c>
      <c r="F19020" s="18" t="str">
        <f t="shared" si="1208"/>
        <v/>
      </c>
      <c r="G19020" s="18" t="str">
        <f t="shared" si="1209"/>
        <v/>
      </c>
      <c r="H19020" s="18" t="str">
        <f t="shared" si="1210"/>
        <v/>
      </c>
    </row>
    <row r="19021" spans="5:8" x14ac:dyDescent="0.25">
      <c r="E19021" s="18" t="str">
        <f t="shared" si="1207"/>
        <v/>
      </c>
      <c r="F19021" s="18" t="str">
        <f t="shared" si="1208"/>
        <v/>
      </c>
      <c r="G19021" s="18" t="str">
        <f t="shared" si="1209"/>
        <v/>
      </c>
      <c r="H19021" s="18" t="str">
        <f t="shared" si="1210"/>
        <v/>
      </c>
    </row>
    <row r="19022" spans="5:8" x14ac:dyDescent="0.25">
      <c r="E19022" s="18" t="str">
        <f t="shared" si="1207"/>
        <v/>
      </c>
      <c r="F19022" s="18" t="str">
        <f t="shared" si="1208"/>
        <v/>
      </c>
      <c r="G19022" s="18" t="str">
        <f t="shared" si="1209"/>
        <v/>
      </c>
      <c r="H19022" s="18" t="str">
        <f t="shared" si="1210"/>
        <v/>
      </c>
    </row>
    <row r="19023" spans="5:8" x14ac:dyDescent="0.25">
      <c r="E19023" s="18" t="str">
        <f t="shared" si="1207"/>
        <v/>
      </c>
      <c r="F19023" s="18" t="str">
        <f t="shared" si="1208"/>
        <v/>
      </c>
      <c r="G19023" s="18" t="str">
        <f t="shared" si="1209"/>
        <v/>
      </c>
      <c r="H19023" s="18" t="str">
        <f t="shared" si="1210"/>
        <v/>
      </c>
    </row>
    <row r="19024" spans="5:8" x14ac:dyDescent="0.25">
      <c r="E19024" s="18" t="str">
        <f t="shared" si="1207"/>
        <v/>
      </c>
      <c r="F19024" s="18" t="str">
        <f t="shared" si="1208"/>
        <v/>
      </c>
      <c r="G19024" s="18" t="str">
        <f t="shared" si="1209"/>
        <v/>
      </c>
      <c r="H19024" s="18" t="str">
        <f t="shared" si="1210"/>
        <v/>
      </c>
    </row>
    <row r="19025" spans="5:8" x14ac:dyDescent="0.25">
      <c r="E19025" s="18" t="str">
        <f t="shared" si="1207"/>
        <v/>
      </c>
      <c r="F19025" s="18" t="str">
        <f t="shared" si="1208"/>
        <v/>
      </c>
      <c r="G19025" s="18" t="str">
        <f t="shared" si="1209"/>
        <v/>
      </c>
      <c r="H19025" s="18" t="str">
        <f t="shared" si="1210"/>
        <v/>
      </c>
    </row>
    <row r="19026" spans="5:8" x14ac:dyDescent="0.25">
      <c r="E19026" s="18" t="str">
        <f t="shared" si="1207"/>
        <v/>
      </c>
      <c r="F19026" s="18" t="str">
        <f t="shared" si="1208"/>
        <v/>
      </c>
      <c r="G19026" s="18" t="str">
        <f t="shared" si="1209"/>
        <v/>
      </c>
      <c r="H19026" s="18" t="str">
        <f t="shared" si="1210"/>
        <v/>
      </c>
    </row>
    <row r="19027" spans="5:8" x14ac:dyDescent="0.25">
      <c r="E19027" s="18" t="str">
        <f t="shared" si="1207"/>
        <v/>
      </c>
      <c r="F19027" s="18" t="str">
        <f t="shared" si="1208"/>
        <v/>
      </c>
      <c r="G19027" s="18" t="str">
        <f t="shared" si="1209"/>
        <v/>
      </c>
      <c r="H19027" s="18" t="str">
        <f t="shared" si="1210"/>
        <v/>
      </c>
    </row>
    <row r="19028" spans="5:8" x14ac:dyDescent="0.25">
      <c r="E19028" s="18" t="str">
        <f t="shared" si="1207"/>
        <v/>
      </c>
      <c r="F19028" s="18" t="str">
        <f t="shared" si="1208"/>
        <v/>
      </c>
      <c r="G19028" s="18" t="str">
        <f t="shared" si="1209"/>
        <v/>
      </c>
      <c r="H19028" s="18" t="str">
        <f t="shared" si="1210"/>
        <v/>
      </c>
    </row>
    <row r="19029" spans="5:8" x14ac:dyDescent="0.25">
      <c r="E19029" s="18" t="str">
        <f t="shared" si="1207"/>
        <v/>
      </c>
      <c r="F19029" s="18" t="str">
        <f t="shared" si="1208"/>
        <v/>
      </c>
      <c r="G19029" s="18" t="str">
        <f t="shared" si="1209"/>
        <v/>
      </c>
      <c r="H19029" s="18" t="str">
        <f t="shared" si="1210"/>
        <v/>
      </c>
    </row>
    <row r="19030" spans="5:8" x14ac:dyDescent="0.25">
      <c r="E19030" s="18" t="str">
        <f t="shared" si="1207"/>
        <v/>
      </c>
      <c r="F19030" s="18" t="str">
        <f t="shared" si="1208"/>
        <v/>
      </c>
      <c r="G19030" s="18" t="str">
        <f t="shared" si="1209"/>
        <v/>
      </c>
      <c r="H19030" s="18" t="str">
        <f t="shared" si="1210"/>
        <v/>
      </c>
    </row>
    <row r="19031" spans="5:8" x14ac:dyDescent="0.25">
      <c r="E19031" s="18" t="str">
        <f t="shared" si="1207"/>
        <v/>
      </c>
      <c r="F19031" s="18" t="str">
        <f t="shared" si="1208"/>
        <v/>
      </c>
      <c r="G19031" s="18" t="str">
        <f t="shared" si="1209"/>
        <v/>
      </c>
      <c r="H19031" s="18" t="str">
        <f t="shared" si="1210"/>
        <v/>
      </c>
    </row>
    <row r="19032" spans="5:8" x14ac:dyDescent="0.25">
      <c r="E19032" s="18" t="str">
        <f t="shared" si="1207"/>
        <v/>
      </c>
      <c r="F19032" s="18" t="str">
        <f t="shared" si="1208"/>
        <v/>
      </c>
      <c r="G19032" s="18" t="str">
        <f t="shared" si="1209"/>
        <v/>
      </c>
      <c r="H19032" s="18" t="str">
        <f t="shared" si="1210"/>
        <v/>
      </c>
    </row>
    <row r="19033" spans="5:8" x14ac:dyDescent="0.25">
      <c r="E19033" s="18" t="str">
        <f t="shared" si="1207"/>
        <v/>
      </c>
      <c r="F19033" s="18" t="str">
        <f t="shared" si="1208"/>
        <v/>
      </c>
      <c r="G19033" s="18" t="str">
        <f t="shared" si="1209"/>
        <v/>
      </c>
      <c r="H19033" s="18" t="str">
        <f t="shared" si="1210"/>
        <v/>
      </c>
    </row>
    <row r="19034" spans="5:8" x14ac:dyDescent="0.25">
      <c r="E19034" s="18" t="str">
        <f t="shared" si="1207"/>
        <v/>
      </c>
      <c r="F19034" s="18" t="str">
        <f t="shared" si="1208"/>
        <v/>
      </c>
      <c r="G19034" s="18" t="str">
        <f t="shared" si="1209"/>
        <v/>
      </c>
      <c r="H19034" s="18" t="str">
        <f t="shared" si="1210"/>
        <v/>
      </c>
    </row>
    <row r="19035" spans="5:8" x14ac:dyDescent="0.25">
      <c r="E19035" s="18" t="str">
        <f t="shared" si="1207"/>
        <v/>
      </c>
      <c r="F19035" s="18" t="str">
        <f t="shared" si="1208"/>
        <v/>
      </c>
      <c r="G19035" s="18" t="str">
        <f t="shared" si="1209"/>
        <v/>
      </c>
      <c r="H19035" s="18" t="str">
        <f t="shared" si="1210"/>
        <v/>
      </c>
    </row>
    <row r="19036" spans="5:8" x14ac:dyDescent="0.25">
      <c r="E19036" s="18" t="str">
        <f t="shared" si="1207"/>
        <v/>
      </c>
      <c r="F19036" s="18" t="str">
        <f t="shared" si="1208"/>
        <v/>
      </c>
      <c r="G19036" s="18" t="str">
        <f t="shared" si="1209"/>
        <v/>
      </c>
      <c r="H19036" s="18" t="str">
        <f t="shared" si="1210"/>
        <v/>
      </c>
    </row>
    <row r="19037" spans="5:8" x14ac:dyDescent="0.25">
      <c r="E19037" s="18" t="str">
        <f t="shared" si="1207"/>
        <v/>
      </c>
      <c r="F19037" s="18" t="str">
        <f t="shared" si="1208"/>
        <v/>
      </c>
      <c r="G19037" s="18" t="str">
        <f t="shared" si="1209"/>
        <v/>
      </c>
      <c r="H19037" s="18" t="str">
        <f t="shared" si="1210"/>
        <v/>
      </c>
    </row>
    <row r="19038" spans="5:8" x14ac:dyDescent="0.25">
      <c r="E19038" s="18" t="str">
        <f t="shared" si="1207"/>
        <v/>
      </c>
      <c r="F19038" s="18" t="str">
        <f t="shared" si="1208"/>
        <v/>
      </c>
      <c r="G19038" s="18" t="str">
        <f t="shared" si="1209"/>
        <v/>
      </c>
      <c r="H19038" s="18" t="str">
        <f t="shared" si="1210"/>
        <v/>
      </c>
    </row>
    <row r="19039" spans="5:8" x14ac:dyDescent="0.25">
      <c r="E19039" s="18" t="str">
        <f t="shared" si="1207"/>
        <v/>
      </c>
      <c r="F19039" s="18" t="str">
        <f t="shared" si="1208"/>
        <v/>
      </c>
      <c r="G19039" s="18" t="str">
        <f t="shared" si="1209"/>
        <v/>
      </c>
      <c r="H19039" s="18" t="str">
        <f t="shared" si="1210"/>
        <v/>
      </c>
    </row>
    <row r="19040" spans="5:8" x14ac:dyDescent="0.25">
      <c r="E19040" s="18" t="str">
        <f t="shared" si="1207"/>
        <v/>
      </c>
      <c r="F19040" s="18" t="str">
        <f t="shared" si="1208"/>
        <v/>
      </c>
      <c r="G19040" s="18" t="str">
        <f t="shared" si="1209"/>
        <v/>
      </c>
      <c r="H19040" s="18" t="str">
        <f t="shared" si="1210"/>
        <v/>
      </c>
    </row>
    <row r="19041" spans="5:8" x14ac:dyDescent="0.25">
      <c r="E19041" s="18" t="str">
        <f t="shared" si="1207"/>
        <v/>
      </c>
      <c r="F19041" s="18" t="str">
        <f t="shared" si="1208"/>
        <v/>
      </c>
      <c r="G19041" s="18" t="str">
        <f t="shared" si="1209"/>
        <v/>
      </c>
      <c r="H19041" s="18" t="str">
        <f t="shared" si="1210"/>
        <v/>
      </c>
    </row>
    <row r="19042" spans="5:8" x14ac:dyDescent="0.25">
      <c r="E19042" s="18" t="str">
        <f t="shared" si="1207"/>
        <v/>
      </c>
      <c r="F19042" s="18" t="str">
        <f t="shared" si="1208"/>
        <v/>
      </c>
      <c r="G19042" s="18" t="str">
        <f t="shared" si="1209"/>
        <v/>
      </c>
      <c r="H19042" s="18" t="str">
        <f t="shared" si="1210"/>
        <v/>
      </c>
    </row>
    <row r="19043" spans="5:8" x14ac:dyDescent="0.25">
      <c r="E19043" s="18" t="str">
        <f t="shared" si="1207"/>
        <v/>
      </c>
      <c r="F19043" s="18" t="str">
        <f t="shared" si="1208"/>
        <v/>
      </c>
      <c r="G19043" s="18" t="str">
        <f t="shared" si="1209"/>
        <v/>
      </c>
      <c r="H19043" s="18" t="str">
        <f t="shared" si="1210"/>
        <v/>
      </c>
    </row>
    <row r="19044" spans="5:8" x14ac:dyDescent="0.25">
      <c r="E19044" s="18" t="str">
        <f t="shared" si="1207"/>
        <v/>
      </c>
      <c r="F19044" s="18" t="str">
        <f t="shared" si="1208"/>
        <v/>
      </c>
      <c r="G19044" s="18" t="str">
        <f t="shared" si="1209"/>
        <v/>
      </c>
      <c r="H19044" s="18" t="str">
        <f t="shared" si="1210"/>
        <v/>
      </c>
    </row>
    <row r="19045" spans="5:8" x14ac:dyDescent="0.25">
      <c r="E19045" s="18" t="str">
        <f t="shared" si="1207"/>
        <v/>
      </c>
      <c r="F19045" s="18" t="str">
        <f t="shared" si="1208"/>
        <v/>
      </c>
      <c r="G19045" s="18" t="str">
        <f t="shared" si="1209"/>
        <v/>
      </c>
      <c r="H19045" s="18" t="str">
        <f t="shared" si="1210"/>
        <v/>
      </c>
    </row>
    <row r="19046" spans="5:8" x14ac:dyDescent="0.25">
      <c r="E19046" s="18" t="str">
        <f t="shared" si="1207"/>
        <v/>
      </c>
      <c r="F19046" s="18" t="str">
        <f t="shared" si="1208"/>
        <v/>
      </c>
      <c r="G19046" s="18" t="str">
        <f t="shared" si="1209"/>
        <v/>
      </c>
      <c r="H19046" s="18" t="str">
        <f t="shared" si="1210"/>
        <v/>
      </c>
    </row>
    <row r="19047" spans="5:8" x14ac:dyDescent="0.25">
      <c r="E19047" s="18" t="str">
        <f t="shared" si="1207"/>
        <v/>
      </c>
      <c r="F19047" s="18" t="str">
        <f t="shared" si="1208"/>
        <v/>
      </c>
      <c r="G19047" s="18" t="str">
        <f t="shared" si="1209"/>
        <v/>
      </c>
      <c r="H19047" s="18" t="str">
        <f t="shared" si="1210"/>
        <v/>
      </c>
    </row>
    <row r="19048" spans="5:8" x14ac:dyDescent="0.25">
      <c r="E19048" s="18" t="str">
        <f t="shared" si="1207"/>
        <v/>
      </c>
      <c r="F19048" s="18" t="str">
        <f t="shared" si="1208"/>
        <v/>
      </c>
      <c r="G19048" s="18" t="str">
        <f t="shared" si="1209"/>
        <v/>
      </c>
      <c r="H19048" s="18" t="str">
        <f t="shared" si="1210"/>
        <v/>
      </c>
    </row>
    <row r="19049" spans="5:8" x14ac:dyDescent="0.25">
      <c r="E19049" s="18" t="str">
        <f t="shared" si="1207"/>
        <v/>
      </c>
      <c r="F19049" s="18" t="str">
        <f t="shared" si="1208"/>
        <v/>
      </c>
      <c r="G19049" s="18" t="str">
        <f t="shared" si="1209"/>
        <v/>
      </c>
      <c r="H19049" s="18" t="str">
        <f t="shared" si="1210"/>
        <v/>
      </c>
    </row>
    <row r="19050" spans="5:8" x14ac:dyDescent="0.25">
      <c r="E19050" s="18" t="str">
        <f t="shared" si="1207"/>
        <v/>
      </c>
      <c r="F19050" s="18" t="str">
        <f t="shared" si="1208"/>
        <v/>
      </c>
      <c r="G19050" s="18" t="str">
        <f t="shared" si="1209"/>
        <v/>
      </c>
      <c r="H19050" s="18" t="str">
        <f t="shared" si="1210"/>
        <v/>
      </c>
    </row>
    <row r="19051" spans="5:8" x14ac:dyDescent="0.25">
      <c r="E19051" s="18" t="str">
        <f t="shared" si="1207"/>
        <v/>
      </c>
      <c r="F19051" s="18" t="str">
        <f t="shared" si="1208"/>
        <v/>
      </c>
      <c r="G19051" s="18" t="str">
        <f t="shared" si="1209"/>
        <v/>
      </c>
      <c r="H19051" s="18" t="str">
        <f t="shared" si="1210"/>
        <v/>
      </c>
    </row>
    <row r="19052" spans="5:8" x14ac:dyDescent="0.25">
      <c r="E19052" s="18" t="str">
        <f t="shared" si="1207"/>
        <v/>
      </c>
      <c r="F19052" s="18" t="str">
        <f t="shared" si="1208"/>
        <v/>
      </c>
      <c r="G19052" s="18" t="str">
        <f t="shared" si="1209"/>
        <v/>
      </c>
      <c r="H19052" s="18" t="str">
        <f t="shared" si="1210"/>
        <v/>
      </c>
    </row>
    <row r="19053" spans="5:8" x14ac:dyDescent="0.25">
      <c r="E19053" s="18" t="str">
        <f t="shared" si="1207"/>
        <v/>
      </c>
      <c r="F19053" s="18" t="str">
        <f t="shared" si="1208"/>
        <v/>
      </c>
      <c r="G19053" s="18" t="str">
        <f t="shared" si="1209"/>
        <v/>
      </c>
      <c r="H19053" s="18" t="str">
        <f t="shared" si="1210"/>
        <v/>
      </c>
    </row>
    <row r="19054" spans="5:8" x14ac:dyDescent="0.25">
      <c r="E19054" s="18" t="str">
        <f t="shared" si="1207"/>
        <v/>
      </c>
      <c r="F19054" s="18" t="str">
        <f t="shared" si="1208"/>
        <v/>
      </c>
      <c r="G19054" s="18" t="str">
        <f t="shared" si="1209"/>
        <v/>
      </c>
      <c r="H19054" s="18" t="str">
        <f t="shared" si="1210"/>
        <v/>
      </c>
    </row>
    <row r="19055" spans="5:8" x14ac:dyDescent="0.25">
      <c r="E19055" s="18" t="str">
        <f t="shared" si="1207"/>
        <v/>
      </c>
      <c r="F19055" s="18" t="str">
        <f t="shared" si="1208"/>
        <v/>
      </c>
      <c r="G19055" s="18" t="str">
        <f t="shared" si="1209"/>
        <v/>
      </c>
      <c r="H19055" s="18" t="str">
        <f t="shared" si="1210"/>
        <v/>
      </c>
    </row>
    <row r="19056" spans="5:8" x14ac:dyDescent="0.25">
      <c r="E19056" s="18" t="str">
        <f t="shared" si="1207"/>
        <v/>
      </c>
      <c r="F19056" s="18" t="str">
        <f t="shared" si="1208"/>
        <v/>
      </c>
      <c r="G19056" s="18" t="str">
        <f t="shared" si="1209"/>
        <v/>
      </c>
      <c r="H19056" s="18" t="str">
        <f t="shared" si="1210"/>
        <v/>
      </c>
    </row>
    <row r="19057" spans="5:8" x14ac:dyDescent="0.25">
      <c r="E19057" s="18" t="str">
        <f t="shared" si="1207"/>
        <v/>
      </c>
      <c r="F19057" s="18" t="str">
        <f t="shared" si="1208"/>
        <v/>
      </c>
      <c r="G19057" s="18" t="str">
        <f t="shared" si="1209"/>
        <v/>
      </c>
      <c r="H19057" s="18" t="str">
        <f t="shared" si="1210"/>
        <v/>
      </c>
    </row>
    <row r="19058" spans="5:8" x14ac:dyDescent="0.25">
      <c r="E19058" s="18" t="str">
        <f t="shared" si="1207"/>
        <v/>
      </c>
      <c r="F19058" s="18" t="str">
        <f t="shared" si="1208"/>
        <v/>
      </c>
      <c r="G19058" s="18" t="str">
        <f t="shared" si="1209"/>
        <v/>
      </c>
      <c r="H19058" s="18" t="str">
        <f t="shared" si="1210"/>
        <v/>
      </c>
    </row>
    <row r="19059" spans="5:8" x14ac:dyDescent="0.25">
      <c r="E19059" s="18" t="str">
        <f t="shared" si="1207"/>
        <v/>
      </c>
      <c r="F19059" s="18" t="str">
        <f t="shared" si="1208"/>
        <v/>
      </c>
      <c r="G19059" s="18" t="str">
        <f t="shared" si="1209"/>
        <v/>
      </c>
      <c r="H19059" s="18" t="str">
        <f t="shared" si="1210"/>
        <v/>
      </c>
    </row>
    <row r="19060" spans="5:8" x14ac:dyDescent="0.25">
      <c r="E19060" s="18" t="str">
        <f t="shared" si="1207"/>
        <v/>
      </c>
      <c r="F19060" s="18" t="str">
        <f t="shared" si="1208"/>
        <v/>
      </c>
      <c r="G19060" s="18" t="str">
        <f t="shared" si="1209"/>
        <v/>
      </c>
      <c r="H19060" s="18" t="str">
        <f t="shared" si="1210"/>
        <v/>
      </c>
    </row>
    <row r="19061" spans="5:8" x14ac:dyDescent="0.25">
      <c r="E19061" s="18" t="str">
        <f t="shared" si="1207"/>
        <v/>
      </c>
      <c r="F19061" s="18" t="str">
        <f t="shared" si="1208"/>
        <v/>
      </c>
      <c r="G19061" s="18" t="str">
        <f t="shared" si="1209"/>
        <v/>
      </c>
      <c r="H19061" s="18" t="str">
        <f t="shared" si="1210"/>
        <v/>
      </c>
    </row>
    <row r="19062" spans="5:8" x14ac:dyDescent="0.25">
      <c r="E19062" s="18" t="str">
        <f t="shared" si="1207"/>
        <v/>
      </c>
      <c r="F19062" s="18" t="str">
        <f t="shared" si="1208"/>
        <v/>
      </c>
      <c r="G19062" s="18" t="str">
        <f t="shared" si="1209"/>
        <v/>
      </c>
      <c r="H19062" s="18" t="str">
        <f t="shared" si="1210"/>
        <v/>
      </c>
    </row>
    <row r="19063" spans="5:8" x14ac:dyDescent="0.25">
      <c r="E19063" s="18" t="str">
        <f t="shared" si="1207"/>
        <v/>
      </c>
      <c r="F19063" s="18" t="str">
        <f t="shared" si="1208"/>
        <v/>
      </c>
      <c r="G19063" s="18" t="str">
        <f t="shared" si="1209"/>
        <v/>
      </c>
      <c r="H19063" s="18" t="str">
        <f t="shared" si="1210"/>
        <v/>
      </c>
    </row>
    <row r="19064" spans="5:8" x14ac:dyDescent="0.25">
      <c r="E19064" s="18" t="str">
        <f t="shared" si="1207"/>
        <v/>
      </c>
      <c r="F19064" s="18" t="str">
        <f t="shared" si="1208"/>
        <v/>
      </c>
      <c r="G19064" s="18" t="str">
        <f t="shared" si="1209"/>
        <v/>
      </c>
      <c r="H19064" s="18" t="str">
        <f t="shared" si="1210"/>
        <v/>
      </c>
    </row>
    <row r="19065" spans="5:8" x14ac:dyDescent="0.25">
      <c r="E19065" s="18" t="str">
        <f t="shared" si="1207"/>
        <v/>
      </c>
      <c r="F19065" s="18" t="str">
        <f t="shared" si="1208"/>
        <v/>
      </c>
      <c r="G19065" s="18" t="str">
        <f t="shared" si="1209"/>
        <v/>
      </c>
      <c r="H19065" s="18" t="str">
        <f t="shared" si="1210"/>
        <v/>
      </c>
    </row>
    <row r="19066" spans="5:8" x14ac:dyDescent="0.25">
      <c r="E19066" s="18" t="str">
        <f t="shared" si="1207"/>
        <v/>
      </c>
      <c r="F19066" s="18" t="str">
        <f t="shared" si="1208"/>
        <v/>
      </c>
      <c r="G19066" s="18" t="str">
        <f t="shared" si="1209"/>
        <v/>
      </c>
      <c r="H19066" s="18" t="str">
        <f t="shared" si="1210"/>
        <v/>
      </c>
    </row>
    <row r="19067" spans="5:8" x14ac:dyDescent="0.25">
      <c r="E19067" s="18" t="str">
        <f t="shared" si="1207"/>
        <v/>
      </c>
      <c r="F19067" s="18" t="str">
        <f t="shared" si="1208"/>
        <v/>
      </c>
      <c r="G19067" s="18" t="str">
        <f t="shared" si="1209"/>
        <v/>
      </c>
      <c r="H19067" s="18" t="str">
        <f t="shared" si="1210"/>
        <v/>
      </c>
    </row>
    <row r="19068" spans="5:8" x14ac:dyDescent="0.25">
      <c r="E19068" s="18" t="str">
        <f t="shared" si="1207"/>
        <v/>
      </c>
      <c r="F19068" s="18" t="str">
        <f t="shared" si="1208"/>
        <v/>
      </c>
      <c r="G19068" s="18" t="str">
        <f t="shared" si="1209"/>
        <v/>
      </c>
      <c r="H19068" s="18" t="str">
        <f t="shared" si="1210"/>
        <v/>
      </c>
    </row>
    <row r="19069" spans="5:8" x14ac:dyDescent="0.25">
      <c r="E19069" s="18" t="str">
        <f t="shared" si="1207"/>
        <v/>
      </c>
      <c r="F19069" s="18" t="str">
        <f t="shared" si="1208"/>
        <v/>
      </c>
      <c r="G19069" s="18" t="str">
        <f t="shared" si="1209"/>
        <v/>
      </c>
      <c r="H19069" s="18" t="str">
        <f t="shared" si="1210"/>
        <v/>
      </c>
    </row>
    <row r="19070" spans="5:8" x14ac:dyDescent="0.25">
      <c r="E19070" s="18" t="str">
        <f t="shared" si="1207"/>
        <v/>
      </c>
      <c r="F19070" s="18" t="str">
        <f t="shared" si="1208"/>
        <v/>
      </c>
      <c r="G19070" s="18" t="str">
        <f t="shared" si="1209"/>
        <v/>
      </c>
      <c r="H19070" s="18" t="str">
        <f t="shared" si="1210"/>
        <v/>
      </c>
    </row>
    <row r="19071" spans="5:8" x14ac:dyDescent="0.25">
      <c r="E19071" s="18" t="str">
        <f t="shared" si="1207"/>
        <v/>
      </c>
      <c r="F19071" s="18" t="str">
        <f t="shared" si="1208"/>
        <v/>
      </c>
      <c r="G19071" s="18" t="str">
        <f t="shared" si="1209"/>
        <v/>
      </c>
      <c r="H19071" s="18" t="str">
        <f t="shared" si="1210"/>
        <v/>
      </c>
    </row>
    <row r="19072" spans="5:8" x14ac:dyDescent="0.25">
      <c r="E19072" s="18" t="str">
        <f t="shared" si="1207"/>
        <v/>
      </c>
      <c r="F19072" s="18" t="str">
        <f t="shared" si="1208"/>
        <v/>
      </c>
      <c r="G19072" s="18" t="str">
        <f t="shared" si="1209"/>
        <v/>
      </c>
      <c r="H19072" s="18" t="str">
        <f t="shared" si="1210"/>
        <v/>
      </c>
    </row>
    <row r="19073" spans="5:8" x14ac:dyDescent="0.25">
      <c r="E19073" s="18" t="str">
        <f t="shared" si="1207"/>
        <v/>
      </c>
      <c r="F19073" s="18" t="str">
        <f t="shared" si="1208"/>
        <v/>
      </c>
      <c r="G19073" s="18" t="str">
        <f t="shared" si="1209"/>
        <v/>
      </c>
      <c r="H19073" s="18" t="str">
        <f t="shared" si="1210"/>
        <v/>
      </c>
    </row>
    <row r="19074" spans="5:8" x14ac:dyDescent="0.25">
      <c r="E19074" s="18" t="str">
        <f t="shared" si="1207"/>
        <v/>
      </c>
      <c r="F19074" s="18" t="str">
        <f t="shared" si="1208"/>
        <v/>
      </c>
      <c r="G19074" s="18" t="str">
        <f t="shared" si="1209"/>
        <v/>
      </c>
      <c r="H19074" s="18" t="str">
        <f t="shared" si="1210"/>
        <v/>
      </c>
    </row>
    <row r="19075" spans="5:8" x14ac:dyDescent="0.25">
      <c r="E19075" s="18" t="str">
        <f t="shared" si="1207"/>
        <v/>
      </c>
      <c r="F19075" s="18" t="str">
        <f t="shared" si="1208"/>
        <v/>
      </c>
      <c r="G19075" s="18" t="str">
        <f t="shared" si="1209"/>
        <v/>
      </c>
      <c r="H19075" s="18" t="str">
        <f t="shared" si="1210"/>
        <v/>
      </c>
    </row>
    <row r="19076" spans="5:8" x14ac:dyDescent="0.25">
      <c r="E19076" s="18" t="str">
        <f t="shared" si="1207"/>
        <v/>
      </c>
      <c r="F19076" s="18" t="str">
        <f t="shared" si="1208"/>
        <v/>
      </c>
      <c r="G19076" s="18" t="str">
        <f t="shared" si="1209"/>
        <v/>
      </c>
      <c r="H19076" s="18" t="str">
        <f t="shared" si="1210"/>
        <v/>
      </c>
    </row>
    <row r="19077" spans="5:8" x14ac:dyDescent="0.25">
      <c r="E19077" s="18" t="str">
        <f t="shared" si="1207"/>
        <v/>
      </c>
      <c r="F19077" s="18" t="str">
        <f t="shared" si="1208"/>
        <v/>
      </c>
      <c r="G19077" s="18" t="str">
        <f t="shared" si="1209"/>
        <v/>
      </c>
      <c r="H19077" s="18" t="str">
        <f t="shared" si="1210"/>
        <v/>
      </c>
    </row>
    <row r="19078" spans="5:8" x14ac:dyDescent="0.25">
      <c r="E19078" s="18" t="str">
        <f t="shared" ref="E19078:E19141" si="1211">IF($C19078="","",IFERROR(INDEX(ItemPriceCol,MATCH($C19078,ItemName,0)),""))</f>
        <v/>
      </c>
      <c r="F19078" s="18" t="str">
        <f t="shared" ref="F19078:F19141" si="1212">IF(OR($D19078="",$E19078=""),"",$D19078*$E19078)</f>
        <v/>
      </c>
      <c r="G19078" s="18" t="str">
        <f t="shared" ref="G19078:G19141" si="1213">IF($C19078="","",IFERROR(INDEX(ItemCostCol,MATCH($C19078,ItemName,0)),""))</f>
        <v/>
      </c>
      <c r="H19078" s="18" t="str">
        <f t="shared" ref="H19078:H19141" si="1214">IF(OR($F19078="",$G19078=""),"",$F19078-$D19078*$G19078)</f>
        <v/>
      </c>
    </row>
    <row r="19079" spans="5:8" x14ac:dyDescent="0.25">
      <c r="E19079" s="18" t="str">
        <f t="shared" si="1211"/>
        <v/>
      </c>
      <c r="F19079" s="18" t="str">
        <f t="shared" si="1212"/>
        <v/>
      </c>
      <c r="G19079" s="18" t="str">
        <f t="shared" si="1213"/>
        <v/>
      </c>
      <c r="H19079" s="18" t="str">
        <f t="shared" si="1214"/>
        <v/>
      </c>
    </row>
    <row r="19080" spans="5:8" x14ac:dyDescent="0.25">
      <c r="E19080" s="18" t="str">
        <f t="shared" si="1211"/>
        <v/>
      </c>
      <c r="F19080" s="18" t="str">
        <f t="shared" si="1212"/>
        <v/>
      </c>
      <c r="G19080" s="18" t="str">
        <f t="shared" si="1213"/>
        <v/>
      </c>
      <c r="H19080" s="18" t="str">
        <f t="shared" si="1214"/>
        <v/>
      </c>
    </row>
    <row r="19081" spans="5:8" x14ac:dyDescent="0.25">
      <c r="E19081" s="18" t="str">
        <f t="shared" si="1211"/>
        <v/>
      </c>
      <c r="F19081" s="18" t="str">
        <f t="shared" si="1212"/>
        <v/>
      </c>
      <c r="G19081" s="18" t="str">
        <f t="shared" si="1213"/>
        <v/>
      </c>
      <c r="H19081" s="18" t="str">
        <f t="shared" si="1214"/>
        <v/>
      </c>
    </row>
    <row r="19082" spans="5:8" x14ac:dyDescent="0.25">
      <c r="E19082" s="18" t="str">
        <f t="shared" si="1211"/>
        <v/>
      </c>
      <c r="F19082" s="18" t="str">
        <f t="shared" si="1212"/>
        <v/>
      </c>
      <c r="G19082" s="18" t="str">
        <f t="shared" si="1213"/>
        <v/>
      </c>
      <c r="H19082" s="18" t="str">
        <f t="shared" si="1214"/>
        <v/>
      </c>
    </row>
    <row r="19083" spans="5:8" x14ac:dyDescent="0.25">
      <c r="E19083" s="18" t="str">
        <f t="shared" si="1211"/>
        <v/>
      </c>
      <c r="F19083" s="18" t="str">
        <f t="shared" si="1212"/>
        <v/>
      </c>
      <c r="G19083" s="18" t="str">
        <f t="shared" si="1213"/>
        <v/>
      </c>
      <c r="H19083" s="18" t="str">
        <f t="shared" si="1214"/>
        <v/>
      </c>
    </row>
    <row r="19084" spans="5:8" x14ac:dyDescent="0.25">
      <c r="E19084" s="18" t="str">
        <f t="shared" si="1211"/>
        <v/>
      </c>
      <c r="F19084" s="18" t="str">
        <f t="shared" si="1212"/>
        <v/>
      </c>
      <c r="G19084" s="18" t="str">
        <f t="shared" si="1213"/>
        <v/>
      </c>
      <c r="H19084" s="18" t="str">
        <f t="shared" si="1214"/>
        <v/>
      </c>
    </row>
    <row r="19085" spans="5:8" x14ac:dyDescent="0.25">
      <c r="E19085" s="18" t="str">
        <f t="shared" si="1211"/>
        <v/>
      </c>
      <c r="F19085" s="18" t="str">
        <f t="shared" si="1212"/>
        <v/>
      </c>
      <c r="G19085" s="18" t="str">
        <f t="shared" si="1213"/>
        <v/>
      </c>
      <c r="H19085" s="18" t="str">
        <f t="shared" si="1214"/>
        <v/>
      </c>
    </row>
    <row r="19086" spans="5:8" x14ac:dyDescent="0.25">
      <c r="E19086" s="18" t="str">
        <f t="shared" si="1211"/>
        <v/>
      </c>
      <c r="F19086" s="18" t="str">
        <f t="shared" si="1212"/>
        <v/>
      </c>
      <c r="G19086" s="18" t="str">
        <f t="shared" si="1213"/>
        <v/>
      </c>
      <c r="H19086" s="18" t="str">
        <f t="shared" si="1214"/>
        <v/>
      </c>
    </row>
    <row r="19087" spans="5:8" x14ac:dyDescent="0.25">
      <c r="E19087" s="18" t="str">
        <f t="shared" si="1211"/>
        <v/>
      </c>
      <c r="F19087" s="18" t="str">
        <f t="shared" si="1212"/>
        <v/>
      </c>
      <c r="G19087" s="18" t="str">
        <f t="shared" si="1213"/>
        <v/>
      </c>
      <c r="H19087" s="18" t="str">
        <f t="shared" si="1214"/>
        <v/>
      </c>
    </row>
    <row r="19088" spans="5:8" x14ac:dyDescent="0.25">
      <c r="E19088" s="18" t="str">
        <f t="shared" si="1211"/>
        <v/>
      </c>
      <c r="F19088" s="18" t="str">
        <f t="shared" si="1212"/>
        <v/>
      </c>
      <c r="G19088" s="18" t="str">
        <f t="shared" si="1213"/>
        <v/>
      </c>
      <c r="H19088" s="18" t="str">
        <f t="shared" si="1214"/>
        <v/>
      </c>
    </row>
    <row r="19089" spans="5:8" x14ac:dyDescent="0.25">
      <c r="E19089" s="18" t="str">
        <f t="shared" si="1211"/>
        <v/>
      </c>
      <c r="F19089" s="18" t="str">
        <f t="shared" si="1212"/>
        <v/>
      </c>
      <c r="G19089" s="18" t="str">
        <f t="shared" si="1213"/>
        <v/>
      </c>
      <c r="H19089" s="18" t="str">
        <f t="shared" si="1214"/>
        <v/>
      </c>
    </row>
    <row r="19090" spans="5:8" x14ac:dyDescent="0.25">
      <c r="E19090" s="18" t="str">
        <f t="shared" si="1211"/>
        <v/>
      </c>
      <c r="F19090" s="18" t="str">
        <f t="shared" si="1212"/>
        <v/>
      </c>
      <c r="G19090" s="18" t="str">
        <f t="shared" si="1213"/>
        <v/>
      </c>
      <c r="H19090" s="18" t="str">
        <f t="shared" si="1214"/>
        <v/>
      </c>
    </row>
    <row r="19091" spans="5:8" x14ac:dyDescent="0.25">
      <c r="E19091" s="18" t="str">
        <f t="shared" si="1211"/>
        <v/>
      </c>
      <c r="F19091" s="18" t="str">
        <f t="shared" si="1212"/>
        <v/>
      </c>
      <c r="G19091" s="18" t="str">
        <f t="shared" si="1213"/>
        <v/>
      </c>
      <c r="H19091" s="18" t="str">
        <f t="shared" si="1214"/>
        <v/>
      </c>
    </row>
    <row r="19092" spans="5:8" x14ac:dyDescent="0.25">
      <c r="E19092" s="18" t="str">
        <f t="shared" si="1211"/>
        <v/>
      </c>
      <c r="F19092" s="18" t="str">
        <f t="shared" si="1212"/>
        <v/>
      </c>
      <c r="G19092" s="18" t="str">
        <f t="shared" si="1213"/>
        <v/>
      </c>
      <c r="H19092" s="18" t="str">
        <f t="shared" si="1214"/>
        <v/>
      </c>
    </row>
    <row r="19093" spans="5:8" x14ac:dyDescent="0.25">
      <c r="E19093" s="18" t="str">
        <f t="shared" si="1211"/>
        <v/>
      </c>
      <c r="F19093" s="18" t="str">
        <f t="shared" si="1212"/>
        <v/>
      </c>
      <c r="G19093" s="18" t="str">
        <f t="shared" si="1213"/>
        <v/>
      </c>
      <c r="H19093" s="18" t="str">
        <f t="shared" si="1214"/>
        <v/>
      </c>
    </row>
    <row r="19094" spans="5:8" x14ac:dyDescent="0.25">
      <c r="E19094" s="18" t="str">
        <f t="shared" si="1211"/>
        <v/>
      </c>
      <c r="F19094" s="18" t="str">
        <f t="shared" si="1212"/>
        <v/>
      </c>
      <c r="G19094" s="18" t="str">
        <f t="shared" si="1213"/>
        <v/>
      </c>
      <c r="H19094" s="18" t="str">
        <f t="shared" si="1214"/>
        <v/>
      </c>
    </row>
    <row r="19095" spans="5:8" x14ac:dyDescent="0.25">
      <c r="E19095" s="18" t="str">
        <f t="shared" si="1211"/>
        <v/>
      </c>
      <c r="F19095" s="18" t="str">
        <f t="shared" si="1212"/>
        <v/>
      </c>
      <c r="G19095" s="18" t="str">
        <f t="shared" si="1213"/>
        <v/>
      </c>
      <c r="H19095" s="18" t="str">
        <f t="shared" si="1214"/>
        <v/>
      </c>
    </row>
    <row r="19096" spans="5:8" x14ac:dyDescent="0.25">
      <c r="E19096" s="18" t="str">
        <f t="shared" si="1211"/>
        <v/>
      </c>
      <c r="F19096" s="18" t="str">
        <f t="shared" si="1212"/>
        <v/>
      </c>
      <c r="G19096" s="18" t="str">
        <f t="shared" si="1213"/>
        <v/>
      </c>
      <c r="H19096" s="18" t="str">
        <f t="shared" si="1214"/>
        <v/>
      </c>
    </row>
    <row r="19097" spans="5:8" x14ac:dyDescent="0.25">
      <c r="E19097" s="18" t="str">
        <f t="shared" si="1211"/>
        <v/>
      </c>
      <c r="F19097" s="18" t="str">
        <f t="shared" si="1212"/>
        <v/>
      </c>
      <c r="G19097" s="18" t="str">
        <f t="shared" si="1213"/>
        <v/>
      </c>
      <c r="H19097" s="18" t="str">
        <f t="shared" si="1214"/>
        <v/>
      </c>
    </row>
    <row r="19098" spans="5:8" x14ac:dyDescent="0.25">
      <c r="E19098" s="18" t="str">
        <f t="shared" si="1211"/>
        <v/>
      </c>
      <c r="F19098" s="18" t="str">
        <f t="shared" si="1212"/>
        <v/>
      </c>
      <c r="G19098" s="18" t="str">
        <f t="shared" si="1213"/>
        <v/>
      </c>
      <c r="H19098" s="18" t="str">
        <f t="shared" si="1214"/>
        <v/>
      </c>
    </row>
    <row r="19099" spans="5:8" x14ac:dyDescent="0.25">
      <c r="E19099" s="18" t="str">
        <f t="shared" si="1211"/>
        <v/>
      </c>
      <c r="F19099" s="18" t="str">
        <f t="shared" si="1212"/>
        <v/>
      </c>
      <c r="G19099" s="18" t="str">
        <f t="shared" si="1213"/>
        <v/>
      </c>
      <c r="H19099" s="18" t="str">
        <f t="shared" si="1214"/>
        <v/>
      </c>
    </row>
    <row r="19100" spans="5:8" x14ac:dyDescent="0.25">
      <c r="E19100" s="18" t="str">
        <f t="shared" si="1211"/>
        <v/>
      </c>
      <c r="F19100" s="18" t="str">
        <f t="shared" si="1212"/>
        <v/>
      </c>
      <c r="G19100" s="18" t="str">
        <f t="shared" si="1213"/>
        <v/>
      </c>
      <c r="H19100" s="18" t="str">
        <f t="shared" si="1214"/>
        <v/>
      </c>
    </row>
    <row r="19101" spans="5:8" x14ac:dyDescent="0.25">
      <c r="E19101" s="18" t="str">
        <f t="shared" si="1211"/>
        <v/>
      </c>
      <c r="F19101" s="18" t="str">
        <f t="shared" si="1212"/>
        <v/>
      </c>
      <c r="G19101" s="18" t="str">
        <f t="shared" si="1213"/>
        <v/>
      </c>
      <c r="H19101" s="18" t="str">
        <f t="shared" si="1214"/>
        <v/>
      </c>
    </row>
    <row r="19102" spans="5:8" x14ac:dyDescent="0.25">
      <c r="E19102" s="18" t="str">
        <f t="shared" si="1211"/>
        <v/>
      </c>
      <c r="F19102" s="18" t="str">
        <f t="shared" si="1212"/>
        <v/>
      </c>
      <c r="G19102" s="18" t="str">
        <f t="shared" si="1213"/>
        <v/>
      </c>
      <c r="H19102" s="18" t="str">
        <f t="shared" si="1214"/>
        <v/>
      </c>
    </row>
    <row r="19103" spans="5:8" x14ac:dyDescent="0.25">
      <c r="E19103" s="18" t="str">
        <f t="shared" si="1211"/>
        <v/>
      </c>
      <c r="F19103" s="18" t="str">
        <f t="shared" si="1212"/>
        <v/>
      </c>
      <c r="G19103" s="18" t="str">
        <f t="shared" si="1213"/>
        <v/>
      </c>
      <c r="H19103" s="18" t="str">
        <f t="shared" si="1214"/>
        <v/>
      </c>
    </row>
    <row r="19104" spans="5:8" x14ac:dyDescent="0.25">
      <c r="E19104" s="18" t="str">
        <f t="shared" si="1211"/>
        <v/>
      </c>
      <c r="F19104" s="18" t="str">
        <f t="shared" si="1212"/>
        <v/>
      </c>
      <c r="G19104" s="18" t="str">
        <f t="shared" si="1213"/>
        <v/>
      </c>
      <c r="H19104" s="18" t="str">
        <f t="shared" si="1214"/>
        <v/>
      </c>
    </row>
    <row r="19105" spans="5:8" x14ac:dyDescent="0.25">
      <c r="E19105" s="18" t="str">
        <f t="shared" si="1211"/>
        <v/>
      </c>
      <c r="F19105" s="18" t="str">
        <f t="shared" si="1212"/>
        <v/>
      </c>
      <c r="G19105" s="18" t="str">
        <f t="shared" si="1213"/>
        <v/>
      </c>
      <c r="H19105" s="18" t="str">
        <f t="shared" si="1214"/>
        <v/>
      </c>
    </row>
    <row r="19106" spans="5:8" x14ac:dyDescent="0.25">
      <c r="E19106" s="18" t="str">
        <f t="shared" si="1211"/>
        <v/>
      </c>
      <c r="F19106" s="18" t="str">
        <f t="shared" si="1212"/>
        <v/>
      </c>
      <c r="G19106" s="18" t="str">
        <f t="shared" si="1213"/>
        <v/>
      </c>
      <c r="H19106" s="18" t="str">
        <f t="shared" si="1214"/>
        <v/>
      </c>
    </row>
    <row r="19107" spans="5:8" x14ac:dyDescent="0.25">
      <c r="E19107" s="18" t="str">
        <f t="shared" si="1211"/>
        <v/>
      </c>
      <c r="F19107" s="18" t="str">
        <f t="shared" si="1212"/>
        <v/>
      </c>
      <c r="G19107" s="18" t="str">
        <f t="shared" si="1213"/>
        <v/>
      </c>
      <c r="H19107" s="18" t="str">
        <f t="shared" si="1214"/>
        <v/>
      </c>
    </row>
    <row r="19108" spans="5:8" x14ac:dyDescent="0.25">
      <c r="E19108" s="18" t="str">
        <f t="shared" si="1211"/>
        <v/>
      </c>
      <c r="F19108" s="18" t="str">
        <f t="shared" si="1212"/>
        <v/>
      </c>
      <c r="G19108" s="18" t="str">
        <f t="shared" si="1213"/>
        <v/>
      </c>
      <c r="H19108" s="18" t="str">
        <f t="shared" si="1214"/>
        <v/>
      </c>
    </row>
    <row r="19109" spans="5:8" x14ac:dyDescent="0.25">
      <c r="E19109" s="18" t="str">
        <f t="shared" si="1211"/>
        <v/>
      </c>
      <c r="F19109" s="18" t="str">
        <f t="shared" si="1212"/>
        <v/>
      </c>
      <c r="G19109" s="18" t="str">
        <f t="shared" si="1213"/>
        <v/>
      </c>
      <c r="H19109" s="18" t="str">
        <f t="shared" si="1214"/>
        <v/>
      </c>
    </row>
    <row r="19110" spans="5:8" x14ac:dyDescent="0.25">
      <c r="E19110" s="18" t="str">
        <f t="shared" si="1211"/>
        <v/>
      </c>
      <c r="F19110" s="18" t="str">
        <f t="shared" si="1212"/>
        <v/>
      </c>
      <c r="G19110" s="18" t="str">
        <f t="shared" si="1213"/>
        <v/>
      </c>
      <c r="H19110" s="18" t="str">
        <f t="shared" si="1214"/>
        <v/>
      </c>
    </row>
    <row r="19111" spans="5:8" x14ac:dyDescent="0.25">
      <c r="E19111" s="18" t="str">
        <f t="shared" si="1211"/>
        <v/>
      </c>
      <c r="F19111" s="18" t="str">
        <f t="shared" si="1212"/>
        <v/>
      </c>
      <c r="G19111" s="18" t="str">
        <f t="shared" si="1213"/>
        <v/>
      </c>
      <c r="H19111" s="18" t="str">
        <f t="shared" si="1214"/>
        <v/>
      </c>
    </row>
    <row r="19112" spans="5:8" x14ac:dyDescent="0.25">
      <c r="E19112" s="18" t="str">
        <f t="shared" si="1211"/>
        <v/>
      </c>
      <c r="F19112" s="18" t="str">
        <f t="shared" si="1212"/>
        <v/>
      </c>
      <c r="G19112" s="18" t="str">
        <f t="shared" si="1213"/>
        <v/>
      </c>
      <c r="H19112" s="18" t="str">
        <f t="shared" si="1214"/>
        <v/>
      </c>
    </row>
    <row r="19113" spans="5:8" x14ac:dyDescent="0.25">
      <c r="E19113" s="18" t="str">
        <f t="shared" si="1211"/>
        <v/>
      </c>
      <c r="F19113" s="18" t="str">
        <f t="shared" si="1212"/>
        <v/>
      </c>
      <c r="G19113" s="18" t="str">
        <f t="shared" si="1213"/>
        <v/>
      </c>
      <c r="H19113" s="18" t="str">
        <f t="shared" si="1214"/>
        <v/>
      </c>
    </row>
    <row r="19114" spans="5:8" x14ac:dyDescent="0.25">
      <c r="E19114" s="18" t="str">
        <f t="shared" si="1211"/>
        <v/>
      </c>
      <c r="F19114" s="18" t="str">
        <f t="shared" si="1212"/>
        <v/>
      </c>
      <c r="G19114" s="18" t="str">
        <f t="shared" si="1213"/>
        <v/>
      </c>
      <c r="H19114" s="18" t="str">
        <f t="shared" si="1214"/>
        <v/>
      </c>
    </row>
    <row r="19115" spans="5:8" x14ac:dyDescent="0.25">
      <c r="E19115" s="18" t="str">
        <f t="shared" si="1211"/>
        <v/>
      </c>
      <c r="F19115" s="18" t="str">
        <f t="shared" si="1212"/>
        <v/>
      </c>
      <c r="G19115" s="18" t="str">
        <f t="shared" si="1213"/>
        <v/>
      </c>
      <c r="H19115" s="18" t="str">
        <f t="shared" si="1214"/>
        <v/>
      </c>
    </row>
    <row r="19116" spans="5:8" x14ac:dyDescent="0.25">
      <c r="E19116" s="18" t="str">
        <f t="shared" si="1211"/>
        <v/>
      </c>
      <c r="F19116" s="18" t="str">
        <f t="shared" si="1212"/>
        <v/>
      </c>
      <c r="G19116" s="18" t="str">
        <f t="shared" si="1213"/>
        <v/>
      </c>
      <c r="H19116" s="18" t="str">
        <f t="shared" si="1214"/>
        <v/>
      </c>
    </row>
    <row r="19117" spans="5:8" x14ac:dyDescent="0.25">
      <c r="E19117" s="18" t="str">
        <f t="shared" si="1211"/>
        <v/>
      </c>
      <c r="F19117" s="18" t="str">
        <f t="shared" si="1212"/>
        <v/>
      </c>
      <c r="G19117" s="18" t="str">
        <f t="shared" si="1213"/>
        <v/>
      </c>
      <c r="H19117" s="18" t="str">
        <f t="shared" si="1214"/>
        <v/>
      </c>
    </row>
    <row r="19118" spans="5:8" x14ac:dyDescent="0.25">
      <c r="E19118" s="18" t="str">
        <f t="shared" si="1211"/>
        <v/>
      </c>
      <c r="F19118" s="18" t="str">
        <f t="shared" si="1212"/>
        <v/>
      </c>
      <c r="G19118" s="18" t="str">
        <f t="shared" si="1213"/>
        <v/>
      </c>
      <c r="H19118" s="18" t="str">
        <f t="shared" si="1214"/>
        <v/>
      </c>
    </row>
    <row r="19119" spans="5:8" x14ac:dyDescent="0.25">
      <c r="E19119" s="18" t="str">
        <f t="shared" si="1211"/>
        <v/>
      </c>
      <c r="F19119" s="18" t="str">
        <f t="shared" si="1212"/>
        <v/>
      </c>
      <c r="G19119" s="18" t="str">
        <f t="shared" si="1213"/>
        <v/>
      </c>
      <c r="H19119" s="18" t="str">
        <f t="shared" si="1214"/>
        <v/>
      </c>
    </row>
    <row r="19120" spans="5:8" x14ac:dyDescent="0.25">
      <c r="E19120" s="18" t="str">
        <f t="shared" si="1211"/>
        <v/>
      </c>
      <c r="F19120" s="18" t="str">
        <f t="shared" si="1212"/>
        <v/>
      </c>
      <c r="G19120" s="18" t="str">
        <f t="shared" si="1213"/>
        <v/>
      </c>
      <c r="H19120" s="18" t="str">
        <f t="shared" si="1214"/>
        <v/>
      </c>
    </row>
    <row r="19121" spans="5:8" x14ac:dyDescent="0.25">
      <c r="E19121" s="18" t="str">
        <f t="shared" si="1211"/>
        <v/>
      </c>
      <c r="F19121" s="18" t="str">
        <f t="shared" si="1212"/>
        <v/>
      </c>
      <c r="G19121" s="18" t="str">
        <f t="shared" si="1213"/>
        <v/>
      </c>
      <c r="H19121" s="18" t="str">
        <f t="shared" si="1214"/>
        <v/>
      </c>
    </row>
    <row r="19122" spans="5:8" x14ac:dyDescent="0.25">
      <c r="E19122" s="18" t="str">
        <f t="shared" si="1211"/>
        <v/>
      </c>
      <c r="F19122" s="18" t="str">
        <f t="shared" si="1212"/>
        <v/>
      </c>
      <c r="G19122" s="18" t="str">
        <f t="shared" si="1213"/>
        <v/>
      </c>
      <c r="H19122" s="18" t="str">
        <f t="shared" si="1214"/>
        <v/>
      </c>
    </row>
    <row r="19123" spans="5:8" x14ac:dyDescent="0.25">
      <c r="E19123" s="18" t="str">
        <f t="shared" si="1211"/>
        <v/>
      </c>
      <c r="F19123" s="18" t="str">
        <f t="shared" si="1212"/>
        <v/>
      </c>
      <c r="G19123" s="18" t="str">
        <f t="shared" si="1213"/>
        <v/>
      </c>
      <c r="H19123" s="18" t="str">
        <f t="shared" si="1214"/>
        <v/>
      </c>
    </row>
    <row r="19124" spans="5:8" x14ac:dyDescent="0.25">
      <c r="E19124" s="18" t="str">
        <f t="shared" si="1211"/>
        <v/>
      </c>
      <c r="F19124" s="18" t="str">
        <f t="shared" si="1212"/>
        <v/>
      </c>
      <c r="G19124" s="18" t="str">
        <f t="shared" si="1213"/>
        <v/>
      </c>
      <c r="H19124" s="18" t="str">
        <f t="shared" si="1214"/>
        <v/>
      </c>
    </row>
    <row r="19125" spans="5:8" x14ac:dyDescent="0.25">
      <c r="E19125" s="18" t="str">
        <f t="shared" si="1211"/>
        <v/>
      </c>
      <c r="F19125" s="18" t="str">
        <f t="shared" si="1212"/>
        <v/>
      </c>
      <c r="G19125" s="18" t="str">
        <f t="shared" si="1213"/>
        <v/>
      </c>
      <c r="H19125" s="18" t="str">
        <f t="shared" si="1214"/>
        <v/>
      </c>
    </row>
    <row r="19126" spans="5:8" x14ac:dyDescent="0.25">
      <c r="E19126" s="18" t="str">
        <f t="shared" si="1211"/>
        <v/>
      </c>
      <c r="F19126" s="18" t="str">
        <f t="shared" si="1212"/>
        <v/>
      </c>
      <c r="G19126" s="18" t="str">
        <f t="shared" si="1213"/>
        <v/>
      </c>
      <c r="H19126" s="18" t="str">
        <f t="shared" si="1214"/>
        <v/>
      </c>
    </row>
    <row r="19127" spans="5:8" x14ac:dyDescent="0.25">
      <c r="E19127" s="18" t="str">
        <f t="shared" si="1211"/>
        <v/>
      </c>
      <c r="F19127" s="18" t="str">
        <f t="shared" si="1212"/>
        <v/>
      </c>
      <c r="G19127" s="18" t="str">
        <f t="shared" si="1213"/>
        <v/>
      </c>
      <c r="H19127" s="18" t="str">
        <f t="shared" si="1214"/>
        <v/>
      </c>
    </row>
    <row r="19128" spans="5:8" x14ac:dyDescent="0.25">
      <c r="E19128" s="18" t="str">
        <f t="shared" si="1211"/>
        <v/>
      </c>
      <c r="F19128" s="18" t="str">
        <f t="shared" si="1212"/>
        <v/>
      </c>
      <c r="G19128" s="18" t="str">
        <f t="shared" si="1213"/>
        <v/>
      </c>
      <c r="H19128" s="18" t="str">
        <f t="shared" si="1214"/>
        <v/>
      </c>
    </row>
    <row r="19129" spans="5:8" x14ac:dyDescent="0.25">
      <c r="E19129" s="18" t="str">
        <f t="shared" si="1211"/>
        <v/>
      </c>
      <c r="F19129" s="18" t="str">
        <f t="shared" si="1212"/>
        <v/>
      </c>
      <c r="G19129" s="18" t="str">
        <f t="shared" si="1213"/>
        <v/>
      </c>
      <c r="H19129" s="18" t="str">
        <f t="shared" si="1214"/>
        <v/>
      </c>
    </row>
    <row r="19130" spans="5:8" x14ac:dyDescent="0.25">
      <c r="E19130" s="18" t="str">
        <f t="shared" si="1211"/>
        <v/>
      </c>
      <c r="F19130" s="18" t="str">
        <f t="shared" si="1212"/>
        <v/>
      </c>
      <c r="G19130" s="18" t="str">
        <f t="shared" si="1213"/>
        <v/>
      </c>
      <c r="H19130" s="18" t="str">
        <f t="shared" si="1214"/>
        <v/>
      </c>
    </row>
    <row r="19131" spans="5:8" x14ac:dyDescent="0.25">
      <c r="E19131" s="18" t="str">
        <f t="shared" si="1211"/>
        <v/>
      </c>
      <c r="F19131" s="18" t="str">
        <f t="shared" si="1212"/>
        <v/>
      </c>
      <c r="G19131" s="18" t="str">
        <f t="shared" si="1213"/>
        <v/>
      </c>
      <c r="H19131" s="18" t="str">
        <f t="shared" si="1214"/>
        <v/>
      </c>
    </row>
    <row r="19132" spans="5:8" x14ac:dyDescent="0.25">
      <c r="E19132" s="18" t="str">
        <f t="shared" si="1211"/>
        <v/>
      </c>
      <c r="F19132" s="18" t="str">
        <f t="shared" si="1212"/>
        <v/>
      </c>
      <c r="G19132" s="18" t="str">
        <f t="shared" si="1213"/>
        <v/>
      </c>
      <c r="H19132" s="18" t="str">
        <f t="shared" si="1214"/>
        <v/>
      </c>
    </row>
    <row r="19133" spans="5:8" x14ac:dyDescent="0.25">
      <c r="E19133" s="18" t="str">
        <f t="shared" si="1211"/>
        <v/>
      </c>
      <c r="F19133" s="18" t="str">
        <f t="shared" si="1212"/>
        <v/>
      </c>
      <c r="G19133" s="18" t="str">
        <f t="shared" si="1213"/>
        <v/>
      </c>
      <c r="H19133" s="18" t="str">
        <f t="shared" si="1214"/>
        <v/>
      </c>
    </row>
    <row r="19134" spans="5:8" x14ac:dyDescent="0.25">
      <c r="E19134" s="18" t="str">
        <f t="shared" si="1211"/>
        <v/>
      </c>
      <c r="F19134" s="18" t="str">
        <f t="shared" si="1212"/>
        <v/>
      </c>
      <c r="G19134" s="18" t="str">
        <f t="shared" si="1213"/>
        <v/>
      </c>
      <c r="H19134" s="18" t="str">
        <f t="shared" si="1214"/>
        <v/>
      </c>
    </row>
    <row r="19135" spans="5:8" x14ac:dyDescent="0.25">
      <c r="E19135" s="18" t="str">
        <f t="shared" si="1211"/>
        <v/>
      </c>
      <c r="F19135" s="18" t="str">
        <f t="shared" si="1212"/>
        <v/>
      </c>
      <c r="G19135" s="18" t="str">
        <f t="shared" si="1213"/>
        <v/>
      </c>
      <c r="H19135" s="18" t="str">
        <f t="shared" si="1214"/>
        <v/>
      </c>
    </row>
    <row r="19136" spans="5:8" x14ac:dyDescent="0.25">
      <c r="E19136" s="18" t="str">
        <f t="shared" si="1211"/>
        <v/>
      </c>
      <c r="F19136" s="18" t="str">
        <f t="shared" si="1212"/>
        <v/>
      </c>
      <c r="G19136" s="18" t="str">
        <f t="shared" si="1213"/>
        <v/>
      </c>
      <c r="H19136" s="18" t="str">
        <f t="shared" si="1214"/>
        <v/>
      </c>
    </row>
    <row r="19137" spans="5:8" x14ac:dyDescent="0.25">
      <c r="E19137" s="18" t="str">
        <f t="shared" si="1211"/>
        <v/>
      </c>
      <c r="F19137" s="18" t="str">
        <f t="shared" si="1212"/>
        <v/>
      </c>
      <c r="G19137" s="18" t="str">
        <f t="shared" si="1213"/>
        <v/>
      </c>
      <c r="H19137" s="18" t="str">
        <f t="shared" si="1214"/>
        <v/>
      </c>
    </row>
    <row r="19138" spans="5:8" x14ac:dyDescent="0.25">
      <c r="E19138" s="18" t="str">
        <f t="shared" si="1211"/>
        <v/>
      </c>
      <c r="F19138" s="18" t="str">
        <f t="shared" si="1212"/>
        <v/>
      </c>
      <c r="G19138" s="18" t="str">
        <f t="shared" si="1213"/>
        <v/>
      </c>
      <c r="H19138" s="18" t="str">
        <f t="shared" si="1214"/>
        <v/>
      </c>
    </row>
    <row r="19139" spans="5:8" x14ac:dyDescent="0.25">
      <c r="E19139" s="18" t="str">
        <f t="shared" si="1211"/>
        <v/>
      </c>
      <c r="F19139" s="18" t="str">
        <f t="shared" si="1212"/>
        <v/>
      </c>
      <c r="G19139" s="18" t="str">
        <f t="shared" si="1213"/>
        <v/>
      </c>
      <c r="H19139" s="18" t="str">
        <f t="shared" si="1214"/>
        <v/>
      </c>
    </row>
    <row r="19140" spans="5:8" x14ac:dyDescent="0.25">
      <c r="E19140" s="18" t="str">
        <f t="shared" si="1211"/>
        <v/>
      </c>
      <c r="F19140" s="18" t="str">
        <f t="shared" si="1212"/>
        <v/>
      </c>
      <c r="G19140" s="18" t="str">
        <f t="shared" si="1213"/>
        <v/>
      </c>
      <c r="H19140" s="18" t="str">
        <f t="shared" si="1214"/>
        <v/>
      </c>
    </row>
    <row r="19141" spans="5:8" x14ac:dyDescent="0.25">
      <c r="E19141" s="18" t="str">
        <f t="shared" si="1211"/>
        <v/>
      </c>
      <c r="F19141" s="18" t="str">
        <f t="shared" si="1212"/>
        <v/>
      </c>
      <c r="G19141" s="18" t="str">
        <f t="shared" si="1213"/>
        <v/>
      </c>
      <c r="H19141" s="18" t="str">
        <f t="shared" si="1214"/>
        <v/>
      </c>
    </row>
    <row r="19142" spans="5:8" x14ac:dyDescent="0.25">
      <c r="E19142" s="18" t="str">
        <f t="shared" ref="E19142:E19205" si="1215">IF($C19142="","",IFERROR(INDEX(ItemPriceCol,MATCH($C19142,ItemName,0)),""))</f>
        <v/>
      </c>
      <c r="F19142" s="18" t="str">
        <f t="shared" ref="F19142:F19205" si="1216">IF(OR($D19142="",$E19142=""),"",$D19142*$E19142)</f>
        <v/>
      </c>
      <c r="G19142" s="18" t="str">
        <f t="shared" ref="G19142:G19205" si="1217">IF($C19142="","",IFERROR(INDEX(ItemCostCol,MATCH($C19142,ItemName,0)),""))</f>
        <v/>
      </c>
      <c r="H19142" s="18" t="str">
        <f t="shared" ref="H19142:H19205" si="1218">IF(OR($F19142="",$G19142=""),"",$F19142-$D19142*$G19142)</f>
        <v/>
      </c>
    </row>
    <row r="19143" spans="5:8" x14ac:dyDescent="0.25">
      <c r="E19143" s="18" t="str">
        <f t="shared" si="1215"/>
        <v/>
      </c>
      <c r="F19143" s="18" t="str">
        <f t="shared" si="1216"/>
        <v/>
      </c>
      <c r="G19143" s="18" t="str">
        <f t="shared" si="1217"/>
        <v/>
      </c>
      <c r="H19143" s="18" t="str">
        <f t="shared" si="1218"/>
        <v/>
      </c>
    </row>
    <row r="19144" spans="5:8" x14ac:dyDescent="0.25">
      <c r="E19144" s="18" t="str">
        <f t="shared" si="1215"/>
        <v/>
      </c>
      <c r="F19144" s="18" t="str">
        <f t="shared" si="1216"/>
        <v/>
      </c>
      <c r="G19144" s="18" t="str">
        <f t="shared" si="1217"/>
        <v/>
      </c>
      <c r="H19144" s="18" t="str">
        <f t="shared" si="1218"/>
        <v/>
      </c>
    </row>
    <row r="19145" spans="5:8" x14ac:dyDescent="0.25">
      <c r="E19145" s="18" t="str">
        <f t="shared" si="1215"/>
        <v/>
      </c>
      <c r="F19145" s="18" t="str">
        <f t="shared" si="1216"/>
        <v/>
      </c>
      <c r="G19145" s="18" t="str">
        <f t="shared" si="1217"/>
        <v/>
      </c>
      <c r="H19145" s="18" t="str">
        <f t="shared" si="1218"/>
        <v/>
      </c>
    </row>
    <row r="19146" spans="5:8" x14ac:dyDescent="0.25">
      <c r="E19146" s="18" t="str">
        <f t="shared" si="1215"/>
        <v/>
      </c>
      <c r="F19146" s="18" t="str">
        <f t="shared" si="1216"/>
        <v/>
      </c>
      <c r="G19146" s="18" t="str">
        <f t="shared" si="1217"/>
        <v/>
      </c>
      <c r="H19146" s="18" t="str">
        <f t="shared" si="1218"/>
        <v/>
      </c>
    </row>
    <row r="19147" spans="5:8" x14ac:dyDescent="0.25">
      <c r="E19147" s="18" t="str">
        <f t="shared" si="1215"/>
        <v/>
      </c>
      <c r="F19147" s="18" t="str">
        <f t="shared" si="1216"/>
        <v/>
      </c>
      <c r="G19147" s="18" t="str">
        <f t="shared" si="1217"/>
        <v/>
      </c>
      <c r="H19147" s="18" t="str">
        <f t="shared" si="1218"/>
        <v/>
      </c>
    </row>
    <row r="19148" spans="5:8" x14ac:dyDescent="0.25">
      <c r="E19148" s="18" t="str">
        <f t="shared" si="1215"/>
        <v/>
      </c>
      <c r="F19148" s="18" t="str">
        <f t="shared" si="1216"/>
        <v/>
      </c>
      <c r="G19148" s="18" t="str">
        <f t="shared" si="1217"/>
        <v/>
      </c>
      <c r="H19148" s="18" t="str">
        <f t="shared" si="1218"/>
        <v/>
      </c>
    </row>
    <row r="19149" spans="5:8" x14ac:dyDescent="0.25">
      <c r="E19149" s="18" t="str">
        <f t="shared" si="1215"/>
        <v/>
      </c>
      <c r="F19149" s="18" t="str">
        <f t="shared" si="1216"/>
        <v/>
      </c>
      <c r="G19149" s="18" t="str">
        <f t="shared" si="1217"/>
        <v/>
      </c>
      <c r="H19149" s="18" t="str">
        <f t="shared" si="1218"/>
        <v/>
      </c>
    </row>
    <row r="19150" spans="5:8" x14ac:dyDescent="0.25">
      <c r="E19150" s="18" t="str">
        <f t="shared" si="1215"/>
        <v/>
      </c>
      <c r="F19150" s="18" t="str">
        <f t="shared" si="1216"/>
        <v/>
      </c>
      <c r="G19150" s="18" t="str">
        <f t="shared" si="1217"/>
        <v/>
      </c>
      <c r="H19150" s="18" t="str">
        <f t="shared" si="1218"/>
        <v/>
      </c>
    </row>
    <row r="19151" spans="5:8" x14ac:dyDescent="0.25">
      <c r="E19151" s="18" t="str">
        <f t="shared" si="1215"/>
        <v/>
      </c>
      <c r="F19151" s="18" t="str">
        <f t="shared" si="1216"/>
        <v/>
      </c>
      <c r="G19151" s="18" t="str">
        <f t="shared" si="1217"/>
        <v/>
      </c>
      <c r="H19151" s="18" t="str">
        <f t="shared" si="1218"/>
        <v/>
      </c>
    </row>
    <row r="19152" spans="5:8" x14ac:dyDescent="0.25">
      <c r="E19152" s="18" t="str">
        <f t="shared" si="1215"/>
        <v/>
      </c>
      <c r="F19152" s="18" t="str">
        <f t="shared" si="1216"/>
        <v/>
      </c>
      <c r="G19152" s="18" t="str">
        <f t="shared" si="1217"/>
        <v/>
      </c>
      <c r="H19152" s="18" t="str">
        <f t="shared" si="1218"/>
        <v/>
      </c>
    </row>
    <row r="19153" spans="5:8" x14ac:dyDescent="0.25">
      <c r="E19153" s="18" t="str">
        <f t="shared" si="1215"/>
        <v/>
      </c>
      <c r="F19153" s="18" t="str">
        <f t="shared" si="1216"/>
        <v/>
      </c>
      <c r="G19153" s="18" t="str">
        <f t="shared" si="1217"/>
        <v/>
      </c>
      <c r="H19153" s="18" t="str">
        <f t="shared" si="1218"/>
        <v/>
      </c>
    </row>
    <row r="19154" spans="5:8" x14ac:dyDescent="0.25">
      <c r="E19154" s="18" t="str">
        <f t="shared" si="1215"/>
        <v/>
      </c>
      <c r="F19154" s="18" t="str">
        <f t="shared" si="1216"/>
        <v/>
      </c>
      <c r="G19154" s="18" t="str">
        <f t="shared" si="1217"/>
        <v/>
      </c>
      <c r="H19154" s="18" t="str">
        <f t="shared" si="1218"/>
        <v/>
      </c>
    </row>
    <row r="19155" spans="5:8" x14ac:dyDescent="0.25">
      <c r="E19155" s="18" t="str">
        <f t="shared" si="1215"/>
        <v/>
      </c>
      <c r="F19155" s="18" t="str">
        <f t="shared" si="1216"/>
        <v/>
      </c>
      <c r="G19155" s="18" t="str">
        <f t="shared" si="1217"/>
        <v/>
      </c>
      <c r="H19155" s="18" t="str">
        <f t="shared" si="1218"/>
        <v/>
      </c>
    </row>
    <row r="19156" spans="5:8" x14ac:dyDescent="0.25">
      <c r="E19156" s="18" t="str">
        <f t="shared" si="1215"/>
        <v/>
      </c>
      <c r="F19156" s="18" t="str">
        <f t="shared" si="1216"/>
        <v/>
      </c>
      <c r="G19156" s="18" t="str">
        <f t="shared" si="1217"/>
        <v/>
      </c>
      <c r="H19156" s="18" t="str">
        <f t="shared" si="1218"/>
        <v/>
      </c>
    </row>
    <row r="19157" spans="5:8" x14ac:dyDescent="0.25">
      <c r="E19157" s="18" t="str">
        <f t="shared" si="1215"/>
        <v/>
      </c>
      <c r="F19157" s="18" t="str">
        <f t="shared" si="1216"/>
        <v/>
      </c>
      <c r="G19157" s="18" t="str">
        <f t="shared" si="1217"/>
        <v/>
      </c>
      <c r="H19157" s="18" t="str">
        <f t="shared" si="1218"/>
        <v/>
      </c>
    </row>
    <row r="19158" spans="5:8" x14ac:dyDescent="0.25">
      <c r="E19158" s="18" t="str">
        <f t="shared" si="1215"/>
        <v/>
      </c>
      <c r="F19158" s="18" t="str">
        <f t="shared" si="1216"/>
        <v/>
      </c>
      <c r="G19158" s="18" t="str">
        <f t="shared" si="1217"/>
        <v/>
      </c>
      <c r="H19158" s="18" t="str">
        <f t="shared" si="1218"/>
        <v/>
      </c>
    </row>
    <row r="19159" spans="5:8" x14ac:dyDescent="0.25">
      <c r="E19159" s="18" t="str">
        <f t="shared" si="1215"/>
        <v/>
      </c>
      <c r="F19159" s="18" t="str">
        <f t="shared" si="1216"/>
        <v/>
      </c>
      <c r="G19159" s="18" t="str">
        <f t="shared" si="1217"/>
        <v/>
      </c>
      <c r="H19159" s="18" t="str">
        <f t="shared" si="1218"/>
        <v/>
      </c>
    </row>
    <row r="19160" spans="5:8" x14ac:dyDescent="0.25">
      <c r="E19160" s="18" t="str">
        <f t="shared" si="1215"/>
        <v/>
      </c>
      <c r="F19160" s="18" t="str">
        <f t="shared" si="1216"/>
        <v/>
      </c>
      <c r="G19160" s="18" t="str">
        <f t="shared" si="1217"/>
        <v/>
      </c>
      <c r="H19160" s="18" t="str">
        <f t="shared" si="1218"/>
        <v/>
      </c>
    </row>
    <row r="19161" spans="5:8" x14ac:dyDescent="0.25">
      <c r="E19161" s="18" t="str">
        <f t="shared" si="1215"/>
        <v/>
      </c>
      <c r="F19161" s="18" t="str">
        <f t="shared" si="1216"/>
        <v/>
      </c>
      <c r="G19161" s="18" t="str">
        <f t="shared" si="1217"/>
        <v/>
      </c>
      <c r="H19161" s="18" t="str">
        <f t="shared" si="1218"/>
        <v/>
      </c>
    </row>
    <row r="19162" spans="5:8" x14ac:dyDescent="0.25">
      <c r="E19162" s="18" t="str">
        <f t="shared" si="1215"/>
        <v/>
      </c>
      <c r="F19162" s="18" t="str">
        <f t="shared" si="1216"/>
        <v/>
      </c>
      <c r="G19162" s="18" t="str">
        <f t="shared" si="1217"/>
        <v/>
      </c>
      <c r="H19162" s="18" t="str">
        <f t="shared" si="1218"/>
        <v/>
      </c>
    </row>
    <row r="19163" spans="5:8" x14ac:dyDescent="0.25">
      <c r="E19163" s="18" t="str">
        <f t="shared" si="1215"/>
        <v/>
      </c>
      <c r="F19163" s="18" t="str">
        <f t="shared" si="1216"/>
        <v/>
      </c>
      <c r="G19163" s="18" t="str">
        <f t="shared" si="1217"/>
        <v/>
      </c>
      <c r="H19163" s="18" t="str">
        <f t="shared" si="1218"/>
        <v/>
      </c>
    </row>
    <row r="19164" spans="5:8" x14ac:dyDescent="0.25">
      <c r="E19164" s="18" t="str">
        <f t="shared" si="1215"/>
        <v/>
      </c>
      <c r="F19164" s="18" t="str">
        <f t="shared" si="1216"/>
        <v/>
      </c>
      <c r="G19164" s="18" t="str">
        <f t="shared" si="1217"/>
        <v/>
      </c>
      <c r="H19164" s="18" t="str">
        <f t="shared" si="1218"/>
        <v/>
      </c>
    </row>
    <row r="19165" spans="5:8" x14ac:dyDescent="0.25">
      <c r="E19165" s="18" t="str">
        <f t="shared" si="1215"/>
        <v/>
      </c>
      <c r="F19165" s="18" t="str">
        <f t="shared" si="1216"/>
        <v/>
      </c>
      <c r="G19165" s="18" t="str">
        <f t="shared" si="1217"/>
        <v/>
      </c>
      <c r="H19165" s="18" t="str">
        <f t="shared" si="1218"/>
        <v/>
      </c>
    </row>
    <row r="19166" spans="5:8" x14ac:dyDescent="0.25">
      <c r="E19166" s="18" t="str">
        <f t="shared" si="1215"/>
        <v/>
      </c>
      <c r="F19166" s="18" t="str">
        <f t="shared" si="1216"/>
        <v/>
      </c>
      <c r="G19166" s="18" t="str">
        <f t="shared" si="1217"/>
        <v/>
      </c>
      <c r="H19166" s="18" t="str">
        <f t="shared" si="1218"/>
        <v/>
      </c>
    </row>
    <row r="19167" spans="5:8" x14ac:dyDescent="0.25">
      <c r="E19167" s="18" t="str">
        <f t="shared" si="1215"/>
        <v/>
      </c>
      <c r="F19167" s="18" t="str">
        <f t="shared" si="1216"/>
        <v/>
      </c>
      <c r="G19167" s="18" t="str">
        <f t="shared" si="1217"/>
        <v/>
      </c>
      <c r="H19167" s="18" t="str">
        <f t="shared" si="1218"/>
        <v/>
      </c>
    </row>
    <row r="19168" spans="5:8" x14ac:dyDescent="0.25">
      <c r="E19168" s="18" t="str">
        <f t="shared" si="1215"/>
        <v/>
      </c>
      <c r="F19168" s="18" t="str">
        <f t="shared" si="1216"/>
        <v/>
      </c>
      <c r="G19168" s="18" t="str">
        <f t="shared" si="1217"/>
        <v/>
      </c>
      <c r="H19168" s="18" t="str">
        <f t="shared" si="1218"/>
        <v/>
      </c>
    </row>
    <row r="19169" spans="5:8" x14ac:dyDescent="0.25">
      <c r="E19169" s="18" t="str">
        <f t="shared" si="1215"/>
        <v/>
      </c>
      <c r="F19169" s="18" t="str">
        <f t="shared" si="1216"/>
        <v/>
      </c>
      <c r="G19169" s="18" t="str">
        <f t="shared" si="1217"/>
        <v/>
      </c>
      <c r="H19169" s="18" t="str">
        <f t="shared" si="1218"/>
        <v/>
      </c>
    </row>
    <row r="19170" spans="5:8" x14ac:dyDescent="0.25">
      <c r="E19170" s="18" t="str">
        <f t="shared" si="1215"/>
        <v/>
      </c>
      <c r="F19170" s="18" t="str">
        <f t="shared" si="1216"/>
        <v/>
      </c>
      <c r="G19170" s="18" t="str">
        <f t="shared" si="1217"/>
        <v/>
      </c>
      <c r="H19170" s="18" t="str">
        <f t="shared" si="1218"/>
        <v/>
      </c>
    </row>
    <row r="19171" spans="5:8" x14ac:dyDescent="0.25">
      <c r="E19171" s="18" t="str">
        <f t="shared" si="1215"/>
        <v/>
      </c>
      <c r="F19171" s="18" t="str">
        <f t="shared" si="1216"/>
        <v/>
      </c>
      <c r="G19171" s="18" t="str">
        <f t="shared" si="1217"/>
        <v/>
      </c>
      <c r="H19171" s="18" t="str">
        <f t="shared" si="1218"/>
        <v/>
      </c>
    </row>
    <row r="19172" spans="5:8" x14ac:dyDescent="0.25">
      <c r="E19172" s="18" t="str">
        <f t="shared" si="1215"/>
        <v/>
      </c>
      <c r="F19172" s="18" t="str">
        <f t="shared" si="1216"/>
        <v/>
      </c>
      <c r="G19172" s="18" t="str">
        <f t="shared" si="1217"/>
        <v/>
      </c>
      <c r="H19172" s="18" t="str">
        <f t="shared" si="1218"/>
        <v/>
      </c>
    </row>
    <row r="19173" spans="5:8" x14ac:dyDescent="0.25">
      <c r="E19173" s="18" t="str">
        <f t="shared" si="1215"/>
        <v/>
      </c>
      <c r="F19173" s="18" t="str">
        <f t="shared" si="1216"/>
        <v/>
      </c>
      <c r="G19173" s="18" t="str">
        <f t="shared" si="1217"/>
        <v/>
      </c>
      <c r="H19173" s="18" t="str">
        <f t="shared" si="1218"/>
        <v/>
      </c>
    </row>
    <row r="19174" spans="5:8" x14ac:dyDescent="0.25">
      <c r="E19174" s="18" t="str">
        <f t="shared" si="1215"/>
        <v/>
      </c>
      <c r="F19174" s="18" t="str">
        <f t="shared" si="1216"/>
        <v/>
      </c>
      <c r="G19174" s="18" t="str">
        <f t="shared" si="1217"/>
        <v/>
      </c>
      <c r="H19174" s="18" t="str">
        <f t="shared" si="1218"/>
        <v/>
      </c>
    </row>
    <row r="19175" spans="5:8" x14ac:dyDescent="0.25">
      <c r="E19175" s="18" t="str">
        <f t="shared" si="1215"/>
        <v/>
      </c>
      <c r="F19175" s="18" t="str">
        <f t="shared" si="1216"/>
        <v/>
      </c>
      <c r="G19175" s="18" t="str">
        <f t="shared" si="1217"/>
        <v/>
      </c>
      <c r="H19175" s="18" t="str">
        <f t="shared" si="1218"/>
        <v/>
      </c>
    </row>
    <row r="19176" spans="5:8" x14ac:dyDescent="0.25">
      <c r="E19176" s="18" t="str">
        <f t="shared" si="1215"/>
        <v/>
      </c>
      <c r="F19176" s="18" t="str">
        <f t="shared" si="1216"/>
        <v/>
      </c>
      <c r="G19176" s="18" t="str">
        <f t="shared" si="1217"/>
        <v/>
      </c>
      <c r="H19176" s="18" t="str">
        <f t="shared" si="1218"/>
        <v/>
      </c>
    </row>
    <row r="19177" spans="5:8" x14ac:dyDescent="0.25">
      <c r="E19177" s="18" t="str">
        <f t="shared" si="1215"/>
        <v/>
      </c>
      <c r="F19177" s="18" t="str">
        <f t="shared" si="1216"/>
        <v/>
      </c>
      <c r="G19177" s="18" t="str">
        <f t="shared" si="1217"/>
        <v/>
      </c>
      <c r="H19177" s="18" t="str">
        <f t="shared" si="1218"/>
        <v/>
      </c>
    </row>
    <row r="19178" spans="5:8" x14ac:dyDescent="0.25">
      <c r="E19178" s="18" t="str">
        <f t="shared" si="1215"/>
        <v/>
      </c>
      <c r="F19178" s="18" t="str">
        <f t="shared" si="1216"/>
        <v/>
      </c>
      <c r="G19178" s="18" t="str">
        <f t="shared" si="1217"/>
        <v/>
      </c>
      <c r="H19178" s="18" t="str">
        <f t="shared" si="1218"/>
        <v/>
      </c>
    </row>
    <row r="19179" spans="5:8" x14ac:dyDescent="0.25">
      <c r="E19179" s="18" t="str">
        <f t="shared" si="1215"/>
        <v/>
      </c>
      <c r="F19179" s="18" t="str">
        <f t="shared" si="1216"/>
        <v/>
      </c>
      <c r="G19179" s="18" t="str">
        <f t="shared" si="1217"/>
        <v/>
      </c>
      <c r="H19179" s="18" t="str">
        <f t="shared" si="1218"/>
        <v/>
      </c>
    </row>
    <row r="19180" spans="5:8" x14ac:dyDescent="0.25">
      <c r="E19180" s="18" t="str">
        <f t="shared" si="1215"/>
        <v/>
      </c>
      <c r="F19180" s="18" t="str">
        <f t="shared" si="1216"/>
        <v/>
      </c>
      <c r="G19180" s="18" t="str">
        <f t="shared" si="1217"/>
        <v/>
      </c>
      <c r="H19180" s="18" t="str">
        <f t="shared" si="1218"/>
        <v/>
      </c>
    </row>
    <row r="19181" spans="5:8" x14ac:dyDescent="0.25">
      <c r="E19181" s="18" t="str">
        <f t="shared" si="1215"/>
        <v/>
      </c>
      <c r="F19181" s="18" t="str">
        <f t="shared" si="1216"/>
        <v/>
      </c>
      <c r="G19181" s="18" t="str">
        <f t="shared" si="1217"/>
        <v/>
      </c>
      <c r="H19181" s="18" t="str">
        <f t="shared" si="1218"/>
        <v/>
      </c>
    </row>
    <row r="19182" spans="5:8" x14ac:dyDescent="0.25">
      <c r="E19182" s="18" t="str">
        <f t="shared" si="1215"/>
        <v/>
      </c>
      <c r="F19182" s="18" t="str">
        <f t="shared" si="1216"/>
        <v/>
      </c>
      <c r="G19182" s="18" t="str">
        <f t="shared" si="1217"/>
        <v/>
      </c>
      <c r="H19182" s="18" t="str">
        <f t="shared" si="1218"/>
        <v/>
      </c>
    </row>
    <row r="19183" spans="5:8" x14ac:dyDescent="0.25">
      <c r="E19183" s="18" t="str">
        <f t="shared" si="1215"/>
        <v/>
      </c>
      <c r="F19183" s="18" t="str">
        <f t="shared" si="1216"/>
        <v/>
      </c>
      <c r="G19183" s="18" t="str">
        <f t="shared" si="1217"/>
        <v/>
      </c>
      <c r="H19183" s="18" t="str">
        <f t="shared" si="1218"/>
        <v/>
      </c>
    </row>
    <row r="19184" spans="5:8" x14ac:dyDescent="0.25">
      <c r="E19184" s="18" t="str">
        <f t="shared" si="1215"/>
        <v/>
      </c>
      <c r="F19184" s="18" t="str">
        <f t="shared" si="1216"/>
        <v/>
      </c>
      <c r="G19184" s="18" t="str">
        <f t="shared" si="1217"/>
        <v/>
      </c>
      <c r="H19184" s="18" t="str">
        <f t="shared" si="1218"/>
        <v/>
      </c>
    </row>
    <row r="19185" spans="5:8" x14ac:dyDescent="0.25">
      <c r="E19185" s="18" t="str">
        <f t="shared" si="1215"/>
        <v/>
      </c>
      <c r="F19185" s="18" t="str">
        <f t="shared" si="1216"/>
        <v/>
      </c>
      <c r="G19185" s="18" t="str">
        <f t="shared" si="1217"/>
        <v/>
      </c>
      <c r="H19185" s="18" t="str">
        <f t="shared" si="1218"/>
        <v/>
      </c>
    </row>
    <row r="19186" spans="5:8" x14ac:dyDescent="0.25">
      <c r="E19186" s="18" t="str">
        <f t="shared" si="1215"/>
        <v/>
      </c>
      <c r="F19186" s="18" t="str">
        <f t="shared" si="1216"/>
        <v/>
      </c>
      <c r="G19186" s="18" t="str">
        <f t="shared" si="1217"/>
        <v/>
      </c>
      <c r="H19186" s="18" t="str">
        <f t="shared" si="1218"/>
        <v/>
      </c>
    </row>
    <row r="19187" spans="5:8" x14ac:dyDescent="0.25">
      <c r="E19187" s="18" t="str">
        <f t="shared" si="1215"/>
        <v/>
      </c>
      <c r="F19187" s="18" t="str">
        <f t="shared" si="1216"/>
        <v/>
      </c>
      <c r="G19187" s="18" t="str">
        <f t="shared" si="1217"/>
        <v/>
      </c>
      <c r="H19187" s="18" t="str">
        <f t="shared" si="1218"/>
        <v/>
      </c>
    </row>
    <row r="19188" spans="5:8" x14ac:dyDescent="0.25">
      <c r="E19188" s="18" t="str">
        <f t="shared" si="1215"/>
        <v/>
      </c>
      <c r="F19188" s="18" t="str">
        <f t="shared" si="1216"/>
        <v/>
      </c>
      <c r="G19188" s="18" t="str">
        <f t="shared" si="1217"/>
        <v/>
      </c>
      <c r="H19188" s="18" t="str">
        <f t="shared" si="1218"/>
        <v/>
      </c>
    </row>
    <row r="19189" spans="5:8" x14ac:dyDescent="0.25">
      <c r="E19189" s="18" t="str">
        <f t="shared" si="1215"/>
        <v/>
      </c>
      <c r="F19189" s="18" t="str">
        <f t="shared" si="1216"/>
        <v/>
      </c>
      <c r="G19189" s="18" t="str">
        <f t="shared" si="1217"/>
        <v/>
      </c>
      <c r="H19189" s="18" t="str">
        <f t="shared" si="1218"/>
        <v/>
      </c>
    </row>
    <row r="19190" spans="5:8" x14ac:dyDescent="0.25">
      <c r="E19190" s="18" t="str">
        <f t="shared" si="1215"/>
        <v/>
      </c>
      <c r="F19190" s="18" t="str">
        <f t="shared" si="1216"/>
        <v/>
      </c>
      <c r="G19190" s="18" t="str">
        <f t="shared" si="1217"/>
        <v/>
      </c>
      <c r="H19190" s="18" t="str">
        <f t="shared" si="1218"/>
        <v/>
      </c>
    </row>
    <row r="19191" spans="5:8" x14ac:dyDescent="0.25">
      <c r="E19191" s="18" t="str">
        <f t="shared" si="1215"/>
        <v/>
      </c>
      <c r="F19191" s="18" t="str">
        <f t="shared" si="1216"/>
        <v/>
      </c>
      <c r="G19191" s="18" t="str">
        <f t="shared" si="1217"/>
        <v/>
      </c>
      <c r="H19191" s="18" t="str">
        <f t="shared" si="1218"/>
        <v/>
      </c>
    </row>
    <row r="19192" spans="5:8" x14ac:dyDescent="0.25">
      <c r="E19192" s="18" t="str">
        <f t="shared" si="1215"/>
        <v/>
      </c>
      <c r="F19192" s="18" t="str">
        <f t="shared" si="1216"/>
        <v/>
      </c>
      <c r="G19192" s="18" t="str">
        <f t="shared" si="1217"/>
        <v/>
      </c>
      <c r="H19192" s="18" t="str">
        <f t="shared" si="1218"/>
        <v/>
      </c>
    </row>
    <row r="19193" spans="5:8" x14ac:dyDescent="0.25">
      <c r="E19193" s="18" t="str">
        <f t="shared" si="1215"/>
        <v/>
      </c>
      <c r="F19193" s="18" t="str">
        <f t="shared" si="1216"/>
        <v/>
      </c>
      <c r="G19193" s="18" t="str">
        <f t="shared" si="1217"/>
        <v/>
      </c>
      <c r="H19193" s="18" t="str">
        <f t="shared" si="1218"/>
        <v/>
      </c>
    </row>
    <row r="19194" spans="5:8" x14ac:dyDescent="0.25">
      <c r="E19194" s="18" t="str">
        <f t="shared" si="1215"/>
        <v/>
      </c>
      <c r="F19194" s="18" t="str">
        <f t="shared" si="1216"/>
        <v/>
      </c>
      <c r="G19194" s="18" t="str">
        <f t="shared" si="1217"/>
        <v/>
      </c>
      <c r="H19194" s="18" t="str">
        <f t="shared" si="1218"/>
        <v/>
      </c>
    </row>
    <row r="19195" spans="5:8" x14ac:dyDescent="0.25">
      <c r="E19195" s="18" t="str">
        <f t="shared" si="1215"/>
        <v/>
      </c>
      <c r="F19195" s="18" t="str">
        <f t="shared" si="1216"/>
        <v/>
      </c>
      <c r="G19195" s="18" t="str">
        <f t="shared" si="1217"/>
        <v/>
      </c>
      <c r="H19195" s="18" t="str">
        <f t="shared" si="1218"/>
        <v/>
      </c>
    </row>
    <row r="19196" spans="5:8" x14ac:dyDescent="0.25">
      <c r="E19196" s="18" t="str">
        <f t="shared" si="1215"/>
        <v/>
      </c>
      <c r="F19196" s="18" t="str">
        <f t="shared" si="1216"/>
        <v/>
      </c>
      <c r="G19196" s="18" t="str">
        <f t="shared" si="1217"/>
        <v/>
      </c>
      <c r="H19196" s="18" t="str">
        <f t="shared" si="1218"/>
        <v/>
      </c>
    </row>
    <row r="19197" spans="5:8" x14ac:dyDescent="0.25">
      <c r="E19197" s="18" t="str">
        <f t="shared" si="1215"/>
        <v/>
      </c>
      <c r="F19197" s="18" t="str">
        <f t="shared" si="1216"/>
        <v/>
      </c>
      <c r="G19197" s="18" t="str">
        <f t="shared" si="1217"/>
        <v/>
      </c>
      <c r="H19197" s="18" t="str">
        <f t="shared" si="1218"/>
        <v/>
      </c>
    </row>
    <row r="19198" spans="5:8" x14ac:dyDescent="0.25">
      <c r="E19198" s="18" t="str">
        <f t="shared" si="1215"/>
        <v/>
      </c>
      <c r="F19198" s="18" t="str">
        <f t="shared" si="1216"/>
        <v/>
      </c>
      <c r="G19198" s="18" t="str">
        <f t="shared" si="1217"/>
        <v/>
      </c>
      <c r="H19198" s="18" t="str">
        <f t="shared" si="1218"/>
        <v/>
      </c>
    </row>
    <row r="19199" spans="5:8" x14ac:dyDescent="0.25">
      <c r="E19199" s="18" t="str">
        <f t="shared" si="1215"/>
        <v/>
      </c>
      <c r="F19199" s="18" t="str">
        <f t="shared" si="1216"/>
        <v/>
      </c>
      <c r="G19199" s="18" t="str">
        <f t="shared" si="1217"/>
        <v/>
      </c>
      <c r="H19199" s="18" t="str">
        <f t="shared" si="1218"/>
        <v/>
      </c>
    </row>
    <row r="19200" spans="5:8" x14ac:dyDescent="0.25">
      <c r="E19200" s="18" t="str">
        <f t="shared" si="1215"/>
        <v/>
      </c>
      <c r="F19200" s="18" t="str">
        <f t="shared" si="1216"/>
        <v/>
      </c>
      <c r="G19200" s="18" t="str">
        <f t="shared" si="1217"/>
        <v/>
      </c>
      <c r="H19200" s="18" t="str">
        <f t="shared" si="1218"/>
        <v/>
      </c>
    </row>
    <row r="19201" spans="5:8" x14ac:dyDescent="0.25">
      <c r="E19201" s="18" t="str">
        <f t="shared" si="1215"/>
        <v/>
      </c>
      <c r="F19201" s="18" t="str">
        <f t="shared" si="1216"/>
        <v/>
      </c>
      <c r="G19201" s="18" t="str">
        <f t="shared" si="1217"/>
        <v/>
      </c>
      <c r="H19201" s="18" t="str">
        <f t="shared" si="1218"/>
        <v/>
      </c>
    </row>
    <row r="19202" spans="5:8" x14ac:dyDescent="0.25">
      <c r="E19202" s="18" t="str">
        <f t="shared" si="1215"/>
        <v/>
      </c>
      <c r="F19202" s="18" t="str">
        <f t="shared" si="1216"/>
        <v/>
      </c>
      <c r="G19202" s="18" t="str">
        <f t="shared" si="1217"/>
        <v/>
      </c>
      <c r="H19202" s="18" t="str">
        <f t="shared" si="1218"/>
        <v/>
      </c>
    </row>
    <row r="19203" spans="5:8" x14ac:dyDescent="0.25">
      <c r="E19203" s="18" t="str">
        <f t="shared" si="1215"/>
        <v/>
      </c>
      <c r="F19203" s="18" t="str">
        <f t="shared" si="1216"/>
        <v/>
      </c>
      <c r="G19203" s="18" t="str">
        <f t="shared" si="1217"/>
        <v/>
      </c>
      <c r="H19203" s="18" t="str">
        <f t="shared" si="1218"/>
        <v/>
      </c>
    </row>
    <row r="19204" spans="5:8" x14ac:dyDescent="0.25">
      <c r="E19204" s="18" t="str">
        <f t="shared" si="1215"/>
        <v/>
      </c>
      <c r="F19204" s="18" t="str">
        <f t="shared" si="1216"/>
        <v/>
      </c>
      <c r="G19204" s="18" t="str">
        <f t="shared" si="1217"/>
        <v/>
      </c>
      <c r="H19204" s="18" t="str">
        <f t="shared" si="1218"/>
        <v/>
      </c>
    </row>
    <row r="19205" spans="5:8" x14ac:dyDescent="0.25">
      <c r="E19205" s="18" t="str">
        <f t="shared" si="1215"/>
        <v/>
      </c>
      <c r="F19205" s="18" t="str">
        <f t="shared" si="1216"/>
        <v/>
      </c>
      <c r="G19205" s="18" t="str">
        <f t="shared" si="1217"/>
        <v/>
      </c>
      <c r="H19205" s="18" t="str">
        <f t="shared" si="1218"/>
        <v/>
      </c>
    </row>
    <row r="19206" spans="5:8" x14ac:dyDescent="0.25">
      <c r="E19206" s="18" t="str">
        <f t="shared" ref="E19206:E19269" si="1219">IF($C19206="","",IFERROR(INDEX(ItemPriceCol,MATCH($C19206,ItemName,0)),""))</f>
        <v/>
      </c>
      <c r="F19206" s="18" t="str">
        <f t="shared" ref="F19206:F19269" si="1220">IF(OR($D19206="",$E19206=""),"",$D19206*$E19206)</f>
        <v/>
      </c>
      <c r="G19206" s="18" t="str">
        <f t="shared" ref="G19206:G19269" si="1221">IF($C19206="","",IFERROR(INDEX(ItemCostCol,MATCH($C19206,ItemName,0)),""))</f>
        <v/>
      </c>
      <c r="H19206" s="18" t="str">
        <f t="shared" ref="H19206:H19269" si="1222">IF(OR($F19206="",$G19206=""),"",$F19206-$D19206*$G19206)</f>
        <v/>
      </c>
    </row>
    <row r="19207" spans="5:8" x14ac:dyDescent="0.25">
      <c r="E19207" s="18" t="str">
        <f t="shared" si="1219"/>
        <v/>
      </c>
      <c r="F19207" s="18" t="str">
        <f t="shared" si="1220"/>
        <v/>
      </c>
      <c r="G19207" s="18" t="str">
        <f t="shared" si="1221"/>
        <v/>
      </c>
      <c r="H19207" s="18" t="str">
        <f t="shared" si="1222"/>
        <v/>
      </c>
    </row>
    <row r="19208" spans="5:8" x14ac:dyDescent="0.25">
      <c r="E19208" s="18" t="str">
        <f t="shared" si="1219"/>
        <v/>
      </c>
      <c r="F19208" s="18" t="str">
        <f t="shared" si="1220"/>
        <v/>
      </c>
      <c r="G19208" s="18" t="str">
        <f t="shared" si="1221"/>
        <v/>
      </c>
      <c r="H19208" s="18" t="str">
        <f t="shared" si="1222"/>
        <v/>
      </c>
    </row>
    <row r="19209" spans="5:8" x14ac:dyDescent="0.25">
      <c r="E19209" s="18" t="str">
        <f t="shared" si="1219"/>
        <v/>
      </c>
      <c r="F19209" s="18" t="str">
        <f t="shared" si="1220"/>
        <v/>
      </c>
      <c r="G19209" s="18" t="str">
        <f t="shared" si="1221"/>
        <v/>
      </c>
      <c r="H19209" s="18" t="str">
        <f t="shared" si="1222"/>
        <v/>
      </c>
    </row>
    <row r="19210" spans="5:8" x14ac:dyDescent="0.25">
      <c r="E19210" s="18" t="str">
        <f t="shared" si="1219"/>
        <v/>
      </c>
      <c r="F19210" s="18" t="str">
        <f t="shared" si="1220"/>
        <v/>
      </c>
      <c r="G19210" s="18" t="str">
        <f t="shared" si="1221"/>
        <v/>
      </c>
      <c r="H19210" s="18" t="str">
        <f t="shared" si="1222"/>
        <v/>
      </c>
    </row>
    <row r="19211" spans="5:8" x14ac:dyDescent="0.25">
      <c r="E19211" s="18" t="str">
        <f t="shared" si="1219"/>
        <v/>
      </c>
      <c r="F19211" s="18" t="str">
        <f t="shared" si="1220"/>
        <v/>
      </c>
      <c r="G19211" s="18" t="str">
        <f t="shared" si="1221"/>
        <v/>
      </c>
      <c r="H19211" s="18" t="str">
        <f t="shared" si="1222"/>
        <v/>
      </c>
    </row>
    <row r="19212" spans="5:8" x14ac:dyDescent="0.25">
      <c r="E19212" s="18" t="str">
        <f t="shared" si="1219"/>
        <v/>
      </c>
      <c r="F19212" s="18" t="str">
        <f t="shared" si="1220"/>
        <v/>
      </c>
      <c r="G19212" s="18" t="str">
        <f t="shared" si="1221"/>
        <v/>
      </c>
      <c r="H19212" s="18" t="str">
        <f t="shared" si="1222"/>
        <v/>
      </c>
    </row>
    <row r="19213" spans="5:8" x14ac:dyDescent="0.25">
      <c r="E19213" s="18" t="str">
        <f t="shared" si="1219"/>
        <v/>
      </c>
      <c r="F19213" s="18" t="str">
        <f t="shared" si="1220"/>
        <v/>
      </c>
      <c r="G19213" s="18" t="str">
        <f t="shared" si="1221"/>
        <v/>
      </c>
      <c r="H19213" s="18" t="str">
        <f t="shared" si="1222"/>
        <v/>
      </c>
    </row>
    <row r="19214" spans="5:8" x14ac:dyDescent="0.25">
      <c r="E19214" s="18" t="str">
        <f t="shared" si="1219"/>
        <v/>
      </c>
      <c r="F19214" s="18" t="str">
        <f t="shared" si="1220"/>
        <v/>
      </c>
      <c r="G19214" s="18" t="str">
        <f t="shared" si="1221"/>
        <v/>
      </c>
      <c r="H19214" s="18" t="str">
        <f t="shared" si="1222"/>
        <v/>
      </c>
    </row>
    <row r="19215" spans="5:8" x14ac:dyDescent="0.25">
      <c r="E19215" s="18" t="str">
        <f t="shared" si="1219"/>
        <v/>
      </c>
      <c r="F19215" s="18" t="str">
        <f t="shared" si="1220"/>
        <v/>
      </c>
      <c r="G19215" s="18" t="str">
        <f t="shared" si="1221"/>
        <v/>
      </c>
      <c r="H19215" s="18" t="str">
        <f t="shared" si="1222"/>
        <v/>
      </c>
    </row>
    <row r="19216" spans="5:8" x14ac:dyDescent="0.25">
      <c r="E19216" s="18" t="str">
        <f t="shared" si="1219"/>
        <v/>
      </c>
      <c r="F19216" s="18" t="str">
        <f t="shared" si="1220"/>
        <v/>
      </c>
      <c r="G19216" s="18" t="str">
        <f t="shared" si="1221"/>
        <v/>
      </c>
      <c r="H19216" s="18" t="str">
        <f t="shared" si="1222"/>
        <v/>
      </c>
    </row>
    <row r="19217" spans="5:8" x14ac:dyDescent="0.25">
      <c r="E19217" s="18" t="str">
        <f t="shared" si="1219"/>
        <v/>
      </c>
      <c r="F19217" s="18" t="str">
        <f t="shared" si="1220"/>
        <v/>
      </c>
      <c r="G19217" s="18" t="str">
        <f t="shared" si="1221"/>
        <v/>
      </c>
      <c r="H19217" s="18" t="str">
        <f t="shared" si="1222"/>
        <v/>
      </c>
    </row>
    <row r="19218" spans="5:8" x14ac:dyDescent="0.25">
      <c r="E19218" s="18" t="str">
        <f t="shared" si="1219"/>
        <v/>
      </c>
      <c r="F19218" s="18" t="str">
        <f t="shared" si="1220"/>
        <v/>
      </c>
      <c r="G19218" s="18" t="str">
        <f t="shared" si="1221"/>
        <v/>
      </c>
      <c r="H19218" s="18" t="str">
        <f t="shared" si="1222"/>
        <v/>
      </c>
    </row>
    <row r="19219" spans="5:8" x14ac:dyDescent="0.25">
      <c r="E19219" s="18" t="str">
        <f t="shared" si="1219"/>
        <v/>
      </c>
      <c r="F19219" s="18" t="str">
        <f t="shared" si="1220"/>
        <v/>
      </c>
      <c r="G19219" s="18" t="str">
        <f t="shared" si="1221"/>
        <v/>
      </c>
      <c r="H19219" s="18" t="str">
        <f t="shared" si="1222"/>
        <v/>
      </c>
    </row>
    <row r="19220" spans="5:8" x14ac:dyDescent="0.25">
      <c r="E19220" s="18" t="str">
        <f t="shared" si="1219"/>
        <v/>
      </c>
      <c r="F19220" s="18" t="str">
        <f t="shared" si="1220"/>
        <v/>
      </c>
      <c r="G19220" s="18" t="str">
        <f t="shared" si="1221"/>
        <v/>
      </c>
      <c r="H19220" s="18" t="str">
        <f t="shared" si="1222"/>
        <v/>
      </c>
    </row>
    <row r="19221" spans="5:8" x14ac:dyDescent="0.25">
      <c r="E19221" s="18" t="str">
        <f t="shared" si="1219"/>
        <v/>
      </c>
      <c r="F19221" s="18" t="str">
        <f t="shared" si="1220"/>
        <v/>
      </c>
      <c r="G19221" s="18" t="str">
        <f t="shared" si="1221"/>
        <v/>
      </c>
      <c r="H19221" s="18" t="str">
        <f t="shared" si="1222"/>
        <v/>
      </c>
    </row>
    <row r="19222" spans="5:8" x14ac:dyDescent="0.25">
      <c r="E19222" s="18" t="str">
        <f t="shared" si="1219"/>
        <v/>
      </c>
      <c r="F19222" s="18" t="str">
        <f t="shared" si="1220"/>
        <v/>
      </c>
      <c r="G19222" s="18" t="str">
        <f t="shared" si="1221"/>
        <v/>
      </c>
      <c r="H19222" s="18" t="str">
        <f t="shared" si="1222"/>
        <v/>
      </c>
    </row>
    <row r="19223" spans="5:8" x14ac:dyDescent="0.25">
      <c r="E19223" s="18" t="str">
        <f t="shared" si="1219"/>
        <v/>
      </c>
      <c r="F19223" s="18" t="str">
        <f t="shared" si="1220"/>
        <v/>
      </c>
      <c r="G19223" s="18" t="str">
        <f t="shared" si="1221"/>
        <v/>
      </c>
      <c r="H19223" s="18" t="str">
        <f t="shared" si="1222"/>
        <v/>
      </c>
    </row>
    <row r="19224" spans="5:8" x14ac:dyDescent="0.25">
      <c r="E19224" s="18" t="str">
        <f t="shared" si="1219"/>
        <v/>
      </c>
      <c r="F19224" s="18" t="str">
        <f t="shared" si="1220"/>
        <v/>
      </c>
      <c r="G19224" s="18" t="str">
        <f t="shared" si="1221"/>
        <v/>
      </c>
      <c r="H19224" s="18" t="str">
        <f t="shared" si="1222"/>
        <v/>
      </c>
    </row>
    <row r="19225" spans="5:8" x14ac:dyDescent="0.25">
      <c r="E19225" s="18" t="str">
        <f t="shared" si="1219"/>
        <v/>
      </c>
      <c r="F19225" s="18" t="str">
        <f t="shared" si="1220"/>
        <v/>
      </c>
      <c r="G19225" s="18" t="str">
        <f t="shared" si="1221"/>
        <v/>
      </c>
      <c r="H19225" s="18" t="str">
        <f t="shared" si="1222"/>
        <v/>
      </c>
    </row>
    <row r="19226" spans="5:8" x14ac:dyDescent="0.25">
      <c r="E19226" s="18" t="str">
        <f t="shared" si="1219"/>
        <v/>
      </c>
      <c r="F19226" s="18" t="str">
        <f t="shared" si="1220"/>
        <v/>
      </c>
      <c r="G19226" s="18" t="str">
        <f t="shared" si="1221"/>
        <v/>
      </c>
      <c r="H19226" s="18" t="str">
        <f t="shared" si="1222"/>
        <v/>
      </c>
    </row>
    <row r="19227" spans="5:8" x14ac:dyDescent="0.25">
      <c r="E19227" s="18" t="str">
        <f t="shared" si="1219"/>
        <v/>
      </c>
      <c r="F19227" s="18" t="str">
        <f t="shared" si="1220"/>
        <v/>
      </c>
      <c r="G19227" s="18" t="str">
        <f t="shared" si="1221"/>
        <v/>
      </c>
      <c r="H19227" s="18" t="str">
        <f t="shared" si="1222"/>
        <v/>
      </c>
    </row>
    <row r="19228" spans="5:8" x14ac:dyDescent="0.25">
      <c r="E19228" s="18" t="str">
        <f t="shared" si="1219"/>
        <v/>
      </c>
      <c r="F19228" s="18" t="str">
        <f t="shared" si="1220"/>
        <v/>
      </c>
      <c r="G19228" s="18" t="str">
        <f t="shared" si="1221"/>
        <v/>
      </c>
      <c r="H19228" s="18" t="str">
        <f t="shared" si="1222"/>
        <v/>
      </c>
    </row>
    <row r="19229" spans="5:8" x14ac:dyDescent="0.25">
      <c r="E19229" s="18" t="str">
        <f t="shared" si="1219"/>
        <v/>
      </c>
      <c r="F19229" s="18" t="str">
        <f t="shared" si="1220"/>
        <v/>
      </c>
      <c r="G19229" s="18" t="str">
        <f t="shared" si="1221"/>
        <v/>
      </c>
      <c r="H19229" s="18" t="str">
        <f t="shared" si="1222"/>
        <v/>
      </c>
    </row>
    <row r="19230" spans="5:8" x14ac:dyDescent="0.25">
      <c r="E19230" s="18" t="str">
        <f t="shared" si="1219"/>
        <v/>
      </c>
      <c r="F19230" s="18" t="str">
        <f t="shared" si="1220"/>
        <v/>
      </c>
      <c r="G19230" s="18" t="str">
        <f t="shared" si="1221"/>
        <v/>
      </c>
      <c r="H19230" s="18" t="str">
        <f t="shared" si="1222"/>
        <v/>
      </c>
    </row>
    <row r="19231" spans="5:8" x14ac:dyDescent="0.25">
      <c r="E19231" s="18" t="str">
        <f t="shared" si="1219"/>
        <v/>
      </c>
      <c r="F19231" s="18" t="str">
        <f t="shared" si="1220"/>
        <v/>
      </c>
      <c r="G19231" s="18" t="str">
        <f t="shared" si="1221"/>
        <v/>
      </c>
      <c r="H19231" s="18" t="str">
        <f t="shared" si="1222"/>
        <v/>
      </c>
    </row>
    <row r="19232" spans="5:8" x14ac:dyDescent="0.25">
      <c r="E19232" s="18" t="str">
        <f t="shared" si="1219"/>
        <v/>
      </c>
      <c r="F19232" s="18" t="str">
        <f t="shared" si="1220"/>
        <v/>
      </c>
      <c r="G19232" s="18" t="str">
        <f t="shared" si="1221"/>
        <v/>
      </c>
      <c r="H19232" s="18" t="str">
        <f t="shared" si="1222"/>
        <v/>
      </c>
    </row>
    <row r="19233" spans="5:8" x14ac:dyDescent="0.25">
      <c r="E19233" s="18" t="str">
        <f t="shared" si="1219"/>
        <v/>
      </c>
      <c r="F19233" s="18" t="str">
        <f t="shared" si="1220"/>
        <v/>
      </c>
      <c r="G19233" s="18" t="str">
        <f t="shared" si="1221"/>
        <v/>
      </c>
      <c r="H19233" s="18" t="str">
        <f t="shared" si="1222"/>
        <v/>
      </c>
    </row>
    <row r="19234" spans="5:8" x14ac:dyDescent="0.25">
      <c r="E19234" s="18" t="str">
        <f t="shared" si="1219"/>
        <v/>
      </c>
      <c r="F19234" s="18" t="str">
        <f t="shared" si="1220"/>
        <v/>
      </c>
      <c r="G19234" s="18" t="str">
        <f t="shared" si="1221"/>
        <v/>
      </c>
      <c r="H19234" s="18" t="str">
        <f t="shared" si="1222"/>
        <v/>
      </c>
    </row>
    <row r="19235" spans="5:8" x14ac:dyDescent="0.25">
      <c r="E19235" s="18" t="str">
        <f t="shared" si="1219"/>
        <v/>
      </c>
      <c r="F19235" s="18" t="str">
        <f t="shared" si="1220"/>
        <v/>
      </c>
      <c r="G19235" s="18" t="str">
        <f t="shared" si="1221"/>
        <v/>
      </c>
      <c r="H19235" s="18" t="str">
        <f t="shared" si="1222"/>
        <v/>
      </c>
    </row>
    <row r="19236" spans="5:8" x14ac:dyDescent="0.25">
      <c r="E19236" s="18" t="str">
        <f t="shared" si="1219"/>
        <v/>
      </c>
      <c r="F19236" s="18" t="str">
        <f t="shared" si="1220"/>
        <v/>
      </c>
      <c r="G19236" s="18" t="str">
        <f t="shared" si="1221"/>
        <v/>
      </c>
      <c r="H19236" s="18" t="str">
        <f t="shared" si="1222"/>
        <v/>
      </c>
    </row>
    <row r="19237" spans="5:8" x14ac:dyDescent="0.25">
      <c r="E19237" s="18" t="str">
        <f t="shared" si="1219"/>
        <v/>
      </c>
      <c r="F19237" s="18" t="str">
        <f t="shared" si="1220"/>
        <v/>
      </c>
      <c r="G19237" s="18" t="str">
        <f t="shared" si="1221"/>
        <v/>
      </c>
      <c r="H19237" s="18" t="str">
        <f t="shared" si="1222"/>
        <v/>
      </c>
    </row>
    <row r="19238" spans="5:8" x14ac:dyDescent="0.25">
      <c r="E19238" s="18" t="str">
        <f t="shared" si="1219"/>
        <v/>
      </c>
      <c r="F19238" s="18" t="str">
        <f t="shared" si="1220"/>
        <v/>
      </c>
      <c r="G19238" s="18" t="str">
        <f t="shared" si="1221"/>
        <v/>
      </c>
      <c r="H19238" s="18" t="str">
        <f t="shared" si="1222"/>
        <v/>
      </c>
    </row>
    <row r="19239" spans="5:8" x14ac:dyDescent="0.25">
      <c r="E19239" s="18" t="str">
        <f t="shared" si="1219"/>
        <v/>
      </c>
      <c r="F19239" s="18" t="str">
        <f t="shared" si="1220"/>
        <v/>
      </c>
      <c r="G19239" s="18" t="str">
        <f t="shared" si="1221"/>
        <v/>
      </c>
      <c r="H19239" s="18" t="str">
        <f t="shared" si="1222"/>
        <v/>
      </c>
    </row>
    <row r="19240" spans="5:8" x14ac:dyDescent="0.25">
      <c r="E19240" s="18" t="str">
        <f t="shared" si="1219"/>
        <v/>
      </c>
      <c r="F19240" s="18" t="str">
        <f t="shared" si="1220"/>
        <v/>
      </c>
      <c r="G19240" s="18" t="str">
        <f t="shared" si="1221"/>
        <v/>
      </c>
      <c r="H19240" s="18" t="str">
        <f t="shared" si="1222"/>
        <v/>
      </c>
    </row>
    <row r="19241" spans="5:8" x14ac:dyDescent="0.25">
      <c r="E19241" s="18" t="str">
        <f t="shared" si="1219"/>
        <v/>
      </c>
      <c r="F19241" s="18" t="str">
        <f t="shared" si="1220"/>
        <v/>
      </c>
      <c r="G19241" s="18" t="str">
        <f t="shared" si="1221"/>
        <v/>
      </c>
      <c r="H19241" s="18" t="str">
        <f t="shared" si="1222"/>
        <v/>
      </c>
    </row>
    <row r="19242" spans="5:8" x14ac:dyDescent="0.25">
      <c r="E19242" s="18" t="str">
        <f t="shared" si="1219"/>
        <v/>
      </c>
      <c r="F19242" s="18" t="str">
        <f t="shared" si="1220"/>
        <v/>
      </c>
      <c r="G19242" s="18" t="str">
        <f t="shared" si="1221"/>
        <v/>
      </c>
      <c r="H19242" s="18" t="str">
        <f t="shared" si="1222"/>
        <v/>
      </c>
    </row>
    <row r="19243" spans="5:8" x14ac:dyDescent="0.25">
      <c r="E19243" s="18" t="str">
        <f t="shared" si="1219"/>
        <v/>
      </c>
      <c r="F19243" s="18" t="str">
        <f t="shared" si="1220"/>
        <v/>
      </c>
      <c r="G19243" s="18" t="str">
        <f t="shared" si="1221"/>
        <v/>
      </c>
      <c r="H19243" s="18" t="str">
        <f t="shared" si="1222"/>
        <v/>
      </c>
    </row>
    <row r="19244" spans="5:8" x14ac:dyDescent="0.25">
      <c r="E19244" s="18" t="str">
        <f t="shared" si="1219"/>
        <v/>
      </c>
      <c r="F19244" s="18" t="str">
        <f t="shared" si="1220"/>
        <v/>
      </c>
      <c r="G19244" s="18" t="str">
        <f t="shared" si="1221"/>
        <v/>
      </c>
      <c r="H19244" s="18" t="str">
        <f t="shared" si="1222"/>
        <v/>
      </c>
    </row>
    <row r="19245" spans="5:8" x14ac:dyDescent="0.25">
      <c r="E19245" s="18" t="str">
        <f t="shared" si="1219"/>
        <v/>
      </c>
      <c r="F19245" s="18" t="str">
        <f t="shared" si="1220"/>
        <v/>
      </c>
      <c r="G19245" s="18" t="str">
        <f t="shared" si="1221"/>
        <v/>
      </c>
      <c r="H19245" s="18" t="str">
        <f t="shared" si="1222"/>
        <v/>
      </c>
    </row>
    <row r="19246" spans="5:8" x14ac:dyDescent="0.25">
      <c r="E19246" s="18" t="str">
        <f t="shared" si="1219"/>
        <v/>
      </c>
      <c r="F19246" s="18" t="str">
        <f t="shared" si="1220"/>
        <v/>
      </c>
      <c r="G19246" s="18" t="str">
        <f t="shared" si="1221"/>
        <v/>
      </c>
      <c r="H19246" s="18" t="str">
        <f t="shared" si="1222"/>
        <v/>
      </c>
    </row>
    <row r="19247" spans="5:8" x14ac:dyDescent="0.25">
      <c r="E19247" s="18" t="str">
        <f t="shared" si="1219"/>
        <v/>
      </c>
      <c r="F19247" s="18" t="str">
        <f t="shared" si="1220"/>
        <v/>
      </c>
      <c r="G19247" s="18" t="str">
        <f t="shared" si="1221"/>
        <v/>
      </c>
      <c r="H19247" s="18" t="str">
        <f t="shared" si="1222"/>
        <v/>
      </c>
    </row>
    <row r="19248" spans="5:8" x14ac:dyDescent="0.25">
      <c r="E19248" s="18" t="str">
        <f t="shared" si="1219"/>
        <v/>
      </c>
      <c r="F19248" s="18" t="str">
        <f t="shared" si="1220"/>
        <v/>
      </c>
      <c r="G19248" s="18" t="str">
        <f t="shared" si="1221"/>
        <v/>
      </c>
      <c r="H19248" s="18" t="str">
        <f t="shared" si="1222"/>
        <v/>
      </c>
    </row>
    <row r="19249" spans="5:8" x14ac:dyDescent="0.25">
      <c r="E19249" s="18" t="str">
        <f t="shared" si="1219"/>
        <v/>
      </c>
      <c r="F19249" s="18" t="str">
        <f t="shared" si="1220"/>
        <v/>
      </c>
      <c r="G19249" s="18" t="str">
        <f t="shared" si="1221"/>
        <v/>
      </c>
      <c r="H19249" s="18" t="str">
        <f t="shared" si="1222"/>
        <v/>
      </c>
    </row>
    <row r="19250" spans="5:8" x14ac:dyDescent="0.25">
      <c r="E19250" s="18" t="str">
        <f t="shared" si="1219"/>
        <v/>
      </c>
      <c r="F19250" s="18" t="str">
        <f t="shared" si="1220"/>
        <v/>
      </c>
      <c r="G19250" s="18" t="str">
        <f t="shared" si="1221"/>
        <v/>
      </c>
      <c r="H19250" s="18" t="str">
        <f t="shared" si="1222"/>
        <v/>
      </c>
    </row>
    <row r="19251" spans="5:8" x14ac:dyDescent="0.25">
      <c r="E19251" s="18" t="str">
        <f t="shared" si="1219"/>
        <v/>
      </c>
      <c r="F19251" s="18" t="str">
        <f t="shared" si="1220"/>
        <v/>
      </c>
      <c r="G19251" s="18" t="str">
        <f t="shared" si="1221"/>
        <v/>
      </c>
      <c r="H19251" s="18" t="str">
        <f t="shared" si="1222"/>
        <v/>
      </c>
    </row>
    <row r="19252" spans="5:8" x14ac:dyDescent="0.25">
      <c r="E19252" s="18" t="str">
        <f t="shared" si="1219"/>
        <v/>
      </c>
      <c r="F19252" s="18" t="str">
        <f t="shared" si="1220"/>
        <v/>
      </c>
      <c r="G19252" s="18" t="str">
        <f t="shared" si="1221"/>
        <v/>
      </c>
      <c r="H19252" s="18" t="str">
        <f t="shared" si="1222"/>
        <v/>
      </c>
    </row>
    <row r="19253" spans="5:8" x14ac:dyDescent="0.25">
      <c r="E19253" s="18" t="str">
        <f t="shared" si="1219"/>
        <v/>
      </c>
      <c r="F19253" s="18" t="str">
        <f t="shared" si="1220"/>
        <v/>
      </c>
      <c r="G19253" s="18" t="str">
        <f t="shared" si="1221"/>
        <v/>
      </c>
      <c r="H19253" s="18" t="str">
        <f t="shared" si="1222"/>
        <v/>
      </c>
    </row>
    <row r="19254" spans="5:8" x14ac:dyDescent="0.25">
      <c r="E19254" s="18" t="str">
        <f t="shared" si="1219"/>
        <v/>
      </c>
      <c r="F19254" s="18" t="str">
        <f t="shared" si="1220"/>
        <v/>
      </c>
      <c r="G19254" s="18" t="str">
        <f t="shared" si="1221"/>
        <v/>
      </c>
      <c r="H19254" s="18" t="str">
        <f t="shared" si="1222"/>
        <v/>
      </c>
    </row>
    <row r="19255" spans="5:8" x14ac:dyDescent="0.25">
      <c r="E19255" s="18" t="str">
        <f t="shared" si="1219"/>
        <v/>
      </c>
      <c r="F19255" s="18" t="str">
        <f t="shared" si="1220"/>
        <v/>
      </c>
      <c r="G19255" s="18" t="str">
        <f t="shared" si="1221"/>
        <v/>
      </c>
      <c r="H19255" s="18" t="str">
        <f t="shared" si="1222"/>
        <v/>
      </c>
    </row>
    <row r="19256" spans="5:8" x14ac:dyDescent="0.25">
      <c r="E19256" s="18" t="str">
        <f t="shared" si="1219"/>
        <v/>
      </c>
      <c r="F19256" s="18" t="str">
        <f t="shared" si="1220"/>
        <v/>
      </c>
      <c r="G19256" s="18" t="str">
        <f t="shared" si="1221"/>
        <v/>
      </c>
      <c r="H19256" s="18" t="str">
        <f t="shared" si="1222"/>
        <v/>
      </c>
    </row>
    <row r="19257" spans="5:8" x14ac:dyDescent="0.25">
      <c r="E19257" s="18" t="str">
        <f t="shared" si="1219"/>
        <v/>
      </c>
      <c r="F19257" s="18" t="str">
        <f t="shared" si="1220"/>
        <v/>
      </c>
      <c r="G19257" s="18" t="str">
        <f t="shared" si="1221"/>
        <v/>
      </c>
      <c r="H19257" s="18" t="str">
        <f t="shared" si="1222"/>
        <v/>
      </c>
    </row>
    <row r="19258" spans="5:8" x14ac:dyDescent="0.25">
      <c r="E19258" s="18" t="str">
        <f t="shared" si="1219"/>
        <v/>
      </c>
      <c r="F19258" s="18" t="str">
        <f t="shared" si="1220"/>
        <v/>
      </c>
      <c r="G19258" s="18" t="str">
        <f t="shared" si="1221"/>
        <v/>
      </c>
      <c r="H19258" s="18" t="str">
        <f t="shared" si="1222"/>
        <v/>
      </c>
    </row>
    <row r="19259" spans="5:8" x14ac:dyDescent="0.25">
      <c r="E19259" s="18" t="str">
        <f t="shared" si="1219"/>
        <v/>
      </c>
      <c r="F19259" s="18" t="str">
        <f t="shared" si="1220"/>
        <v/>
      </c>
      <c r="G19259" s="18" t="str">
        <f t="shared" si="1221"/>
        <v/>
      </c>
      <c r="H19259" s="18" t="str">
        <f t="shared" si="1222"/>
        <v/>
      </c>
    </row>
    <row r="19260" spans="5:8" x14ac:dyDescent="0.25">
      <c r="E19260" s="18" t="str">
        <f t="shared" si="1219"/>
        <v/>
      </c>
      <c r="F19260" s="18" t="str">
        <f t="shared" si="1220"/>
        <v/>
      </c>
      <c r="G19260" s="18" t="str">
        <f t="shared" si="1221"/>
        <v/>
      </c>
      <c r="H19260" s="18" t="str">
        <f t="shared" si="1222"/>
        <v/>
      </c>
    </row>
    <row r="19261" spans="5:8" x14ac:dyDescent="0.25">
      <c r="E19261" s="18" t="str">
        <f t="shared" si="1219"/>
        <v/>
      </c>
      <c r="F19261" s="18" t="str">
        <f t="shared" si="1220"/>
        <v/>
      </c>
      <c r="G19261" s="18" t="str">
        <f t="shared" si="1221"/>
        <v/>
      </c>
      <c r="H19261" s="18" t="str">
        <f t="shared" si="1222"/>
        <v/>
      </c>
    </row>
    <row r="19262" spans="5:8" x14ac:dyDescent="0.25">
      <c r="E19262" s="18" t="str">
        <f t="shared" si="1219"/>
        <v/>
      </c>
      <c r="F19262" s="18" t="str">
        <f t="shared" si="1220"/>
        <v/>
      </c>
      <c r="G19262" s="18" t="str">
        <f t="shared" si="1221"/>
        <v/>
      </c>
      <c r="H19262" s="18" t="str">
        <f t="shared" si="1222"/>
        <v/>
      </c>
    </row>
    <row r="19263" spans="5:8" x14ac:dyDescent="0.25">
      <c r="E19263" s="18" t="str">
        <f t="shared" si="1219"/>
        <v/>
      </c>
      <c r="F19263" s="18" t="str">
        <f t="shared" si="1220"/>
        <v/>
      </c>
      <c r="G19263" s="18" t="str">
        <f t="shared" si="1221"/>
        <v/>
      </c>
      <c r="H19263" s="18" t="str">
        <f t="shared" si="1222"/>
        <v/>
      </c>
    </row>
    <row r="19264" spans="5:8" x14ac:dyDescent="0.25">
      <c r="E19264" s="18" t="str">
        <f t="shared" si="1219"/>
        <v/>
      </c>
      <c r="F19264" s="18" t="str">
        <f t="shared" si="1220"/>
        <v/>
      </c>
      <c r="G19264" s="18" t="str">
        <f t="shared" si="1221"/>
        <v/>
      </c>
      <c r="H19264" s="18" t="str">
        <f t="shared" si="1222"/>
        <v/>
      </c>
    </row>
    <row r="19265" spans="5:8" x14ac:dyDescent="0.25">
      <c r="E19265" s="18" t="str">
        <f t="shared" si="1219"/>
        <v/>
      </c>
      <c r="F19265" s="18" t="str">
        <f t="shared" si="1220"/>
        <v/>
      </c>
      <c r="G19265" s="18" t="str">
        <f t="shared" si="1221"/>
        <v/>
      </c>
      <c r="H19265" s="18" t="str">
        <f t="shared" si="1222"/>
        <v/>
      </c>
    </row>
    <row r="19266" spans="5:8" x14ac:dyDescent="0.25">
      <c r="E19266" s="18" t="str">
        <f t="shared" si="1219"/>
        <v/>
      </c>
      <c r="F19266" s="18" t="str">
        <f t="shared" si="1220"/>
        <v/>
      </c>
      <c r="G19266" s="18" t="str">
        <f t="shared" si="1221"/>
        <v/>
      </c>
      <c r="H19266" s="18" t="str">
        <f t="shared" si="1222"/>
        <v/>
      </c>
    </row>
    <row r="19267" spans="5:8" x14ac:dyDescent="0.25">
      <c r="E19267" s="18" t="str">
        <f t="shared" si="1219"/>
        <v/>
      </c>
      <c r="F19267" s="18" t="str">
        <f t="shared" si="1220"/>
        <v/>
      </c>
      <c r="G19267" s="18" t="str">
        <f t="shared" si="1221"/>
        <v/>
      </c>
      <c r="H19267" s="18" t="str">
        <f t="shared" si="1222"/>
        <v/>
      </c>
    </row>
    <row r="19268" spans="5:8" x14ac:dyDescent="0.25">
      <c r="E19268" s="18" t="str">
        <f t="shared" si="1219"/>
        <v/>
      </c>
      <c r="F19268" s="18" t="str">
        <f t="shared" si="1220"/>
        <v/>
      </c>
      <c r="G19268" s="18" t="str">
        <f t="shared" si="1221"/>
        <v/>
      </c>
      <c r="H19268" s="18" t="str">
        <f t="shared" si="1222"/>
        <v/>
      </c>
    </row>
    <row r="19269" spans="5:8" x14ac:dyDescent="0.25">
      <c r="E19269" s="18" t="str">
        <f t="shared" si="1219"/>
        <v/>
      </c>
      <c r="F19269" s="18" t="str">
        <f t="shared" si="1220"/>
        <v/>
      </c>
      <c r="G19269" s="18" t="str">
        <f t="shared" si="1221"/>
        <v/>
      </c>
      <c r="H19269" s="18" t="str">
        <f t="shared" si="1222"/>
        <v/>
      </c>
    </row>
    <row r="19270" spans="5:8" x14ac:dyDescent="0.25">
      <c r="E19270" s="18" t="str">
        <f t="shared" ref="E19270:E19333" si="1223">IF($C19270="","",IFERROR(INDEX(ItemPriceCol,MATCH($C19270,ItemName,0)),""))</f>
        <v/>
      </c>
      <c r="F19270" s="18" t="str">
        <f t="shared" ref="F19270:F19333" si="1224">IF(OR($D19270="",$E19270=""),"",$D19270*$E19270)</f>
        <v/>
      </c>
      <c r="G19270" s="18" t="str">
        <f t="shared" ref="G19270:G19333" si="1225">IF($C19270="","",IFERROR(INDEX(ItemCostCol,MATCH($C19270,ItemName,0)),""))</f>
        <v/>
      </c>
      <c r="H19270" s="18" t="str">
        <f t="shared" ref="H19270:H19333" si="1226">IF(OR($F19270="",$G19270=""),"",$F19270-$D19270*$G19270)</f>
        <v/>
      </c>
    </row>
    <row r="19271" spans="5:8" x14ac:dyDescent="0.25">
      <c r="E19271" s="18" t="str">
        <f t="shared" si="1223"/>
        <v/>
      </c>
      <c r="F19271" s="18" t="str">
        <f t="shared" si="1224"/>
        <v/>
      </c>
      <c r="G19271" s="18" t="str">
        <f t="shared" si="1225"/>
        <v/>
      </c>
      <c r="H19271" s="18" t="str">
        <f t="shared" si="1226"/>
        <v/>
      </c>
    </row>
    <row r="19272" spans="5:8" x14ac:dyDescent="0.25">
      <c r="E19272" s="18" t="str">
        <f t="shared" si="1223"/>
        <v/>
      </c>
      <c r="F19272" s="18" t="str">
        <f t="shared" si="1224"/>
        <v/>
      </c>
      <c r="G19272" s="18" t="str">
        <f t="shared" si="1225"/>
        <v/>
      </c>
      <c r="H19272" s="18" t="str">
        <f t="shared" si="1226"/>
        <v/>
      </c>
    </row>
    <row r="19273" spans="5:8" x14ac:dyDescent="0.25">
      <c r="E19273" s="18" t="str">
        <f t="shared" si="1223"/>
        <v/>
      </c>
      <c r="F19273" s="18" t="str">
        <f t="shared" si="1224"/>
        <v/>
      </c>
      <c r="G19273" s="18" t="str">
        <f t="shared" si="1225"/>
        <v/>
      </c>
      <c r="H19273" s="18" t="str">
        <f t="shared" si="1226"/>
        <v/>
      </c>
    </row>
    <row r="19274" spans="5:8" x14ac:dyDescent="0.25">
      <c r="E19274" s="18" t="str">
        <f t="shared" si="1223"/>
        <v/>
      </c>
      <c r="F19274" s="18" t="str">
        <f t="shared" si="1224"/>
        <v/>
      </c>
      <c r="G19274" s="18" t="str">
        <f t="shared" si="1225"/>
        <v/>
      </c>
      <c r="H19274" s="18" t="str">
        <f t="shared" si="1226"/>
        <v/>
      </c>
    </row>
    <row r="19275" spans="5:8" x14ac:dyDescent="0.25">
      <c r="E19275" s="18" t="str">
        <f t="shared" si="1223"/>
        <v/>
      </c>
      <c r="F19275" s="18" t="str">
        <f t="shared" si="1224"/>
        <v/>
      </c>
      <c r="G19275" s="18" t="str">
        <f t="shared" si="1225"/>
        <v/>
      </c>
      <c r="H19275" s="18" t="str">
        <f t="shared" si="1226"/>
        <v/>
      </c>
    </row>
    <row r="19276" spans="5:8" x14ac:dyDescent="0.25">
      <c r="E19276" s="18" t="str">
        <f t="shared" si="1223"/>
        <v/>
      </c>
      <c r="F19276" s="18" t="str">
        <f t="shared" si="1224"/>
        <v/>
      </c>
      <c r="G19276" s="18" t="str">
        <f t="shared" si="1225"/>
        <v/>
      </c>
      <c r="H19276" s="18" t="str">
        <f t="shared" si="1226"/>
        <v/>
      </c>
    </row>
    <row r="19277" spans="5:8" x14ac:dyDescent="0.25">
      <c r="E19277" s="18" t="str">
        <f t="shared" si="1223"/>
        <v/>
      </c>
      <c r="F19277" s="18" t="str">
        <f t="shared" si="1224"/>
        <v/>
      </c>
      <c r="G19277" s="18" t="str">
        <f t="shared" si="1225"/>
        <v/>
      </c>
      <c r="H19277" s="18" t="str">
        <f t="shared" si="1226"/>
        <v/>
      </c>
    </row>
    <row r="19278" spans="5:8" x14ac:dyDescent="0.25">
      <c r="E19278" s="18" t="str">
        <f t="shared" si="1223"/>
        <v/>
      </c>
      <c r="F19278" s="18" t="str">
        <f t="shared" si="1224"/>
        <v/>
      </c>
      <c r="G19278" s="18" t="str">
        <f t="shared" si="1225"/>
        <v/>
      </c>
      <c r="H19278" s="18" t="str">
        <f t="shared" si="1226"/>
        <v/>
      </c>
    </row>
    <row r="19279" spans="5:8" x14ac:dyDescent="0.25">
      <c r="E19279" s="18" t="str">
        <f t="shared" si="1223"/>
        <v/>
      </c>
      <c r="F19279" s="18" t="str">
        <f t="shared" si="1224"/>
        <v/>
      </c>
      <c r="G19279" s="18" t="str">
        <f t="shared" si="1225"/>
        <v/>
      </c>
      <c r="H19279" s="18" t="str">
        <f t="shared" si="1226"/>
        <v/>
      </c>
    </row>
    <row r="19280" spans="5:8" x14ac:dyDescent="0.25">
      <c r="E19280" s="18" t="str">
        <f t="shared" si="1223"/>
        <v/>
      </c>
      <c r="F19280" s="18" t="str">
        <f t="shared" si="1224"/>
        <v/>
      </c>
      <c r="G19280" s="18" t="str">
        <f t="shared" si="1225"/>
        <v/>
      </c>
      <c r="H19280" s="18" t="str">
        <f t="shared" si="1226"/>
        <v/>
      </c>
    </row>
    <row r="19281" spans="5:8" x14ac:dyDescent="0.25">
      <c r="E19281" s="18" t="str">
        <f t="shared" si="1223"/>
        <v/>
      </c>
      <c r="F19281" s="18" t="str">
        <f t="shared" si="1224"/>
        <v/>
      </c>
      <c r="G19281" s="18" t="str">
        <f t="shared" si="1225"/>
        <v/>
      </c>
      <c r="H19281" s="18" t="str">
        <f t="shared" si="1226"/>
        <v/>
      </c>
    </row>
    <row r="19282" spans="5:8" x14ac:dyDescent="0.25">
      <c r="E19282" s="18" t="str">
        <f t="shared" si="1223"/>
        <v/>
      </c>
      <c r="F19282" s="18" t="str">
        <f t="shared" si="1224"/>
        <v/>
      </c>
      <c r="G19282" s="18" t="str">
        <f t="shared" si="1225"/>
        <v/>
      </c>
      <c r="H19282" s="18" t="str">
        <f t="shared" si="1226"/>
        <v/>
      </c>
    </row>
    <row r="19283" spans="5:8" x14ac:dyDescent="0.25">
      <c r="E19283" s="18" t="str">
        <f t="shared" si="1223"/>
        <v/>
      </c>
      <c r="F19283" s="18" t="str">
        <f t="shared" si="1224"/>
        <v/>
      </c>
      <c r="G19283" s="18" t="str">
        <f t="shared" si="1225"/>
        <v/>
      </c>
      <c r="H19283" s="18" t="str">
        <f t="shared" si="1226"/>
        <v/>
      </c>
    </row>
    <row r="19284" spans="5:8" x14ac:dyDescent="0.25">
      <c r="E19284" s="18" t="str">
        <f t="shared" si="1223"/>
        <v/>
      </c>
      <c r="F19284" s="18" t="str">
        <f t="shared" si="1224"/>
        <v/>
      </c>
      <c r="G19284" s="18" t="str">
        <f t="shared" si="1225"/>
        <v/>
      </c>
      <c r="H19284" s="18" t="str">
        <f t="shared" si="1226"/>
        <v/>
      </c>
    </row>
    <row r="19285" spans="5:8" x14ac:dyDescent="0.25">
      <c r="E19285" s="18" t="str">
        <f t="shared" si="1223"/>
        <v/>
      </c>
      <c r="F19285" s="18" t="str">
        <f t="shared" si="1224"/>
        <v/>
      </c>
      <c r="G19285" s="18" t="str">
        <f t="shared" si="1225"/>
        <v/>
      </c>
      <c r="H19285" s="18" t="str">
        <f t="shared" si="1226"/>
        <v/>
      </c>
    </row>
    <row r="19286" spans="5:8" x14ac:dyDescent="0.25">
      <c r="E19286" s="18" t="str">
        <f t="shared" si="1223"/>
        <v/>
      </c>
      <c r="F19286" s="18" t="str">
        <f t="shared" si="1224"/>
        <v/>
      </c>
      <c r="G19286" s="18" t="str">
        <f t="shared" si="1225"/>
        <v/>
      </c>
      <c r="H19286" s="18" t="str">
        <f t="shared" si="1226"/>
        <v/>
      </c>
    </row>
    <row r="19287" spans="5:8" x14ac:dyDescent="0.25">
      <c r="E19287" s="18" t="str">
        <f t="shared" si="1223"/>
        <v/>
      </c>
      <c r="F19287" s="18" t="str">
        <f t="shared" si="1224"/>
        <v/>
      </c>
      <c r="G19287" s="18" t="str">
        <f t="shared" si="1225"/>
        <v/>
      </c>
      <c r="H19287" s="18" t="str">
        <f t="shared" si="1226"/>
        <v/>
      </c>
    </row>
    <row r="19288" spans="5:8" x14ac:dyDescent="0.25">
      <c r="E19288" s="18" t="str">
        <f t="shared" si="1223"/>
        <v/>
      </c>
      <c r="F19288" s="18" t="str">
        <f t="shared" si="1224"/>
        <v/>
      </c>
      <c r="G19288" s="18" t="str">
        <f t="shared" si="1225"/>
        <v/>
      </c>
      <c r="H19288" s="18" t="str">
        <f t="shared" si="1226"/>
        <v/>
      </c>
    </row>
    <row r="19289" spans="5:8" x14ac:dyDescent="0.25">
      <c r="E19289" s="18" t="str">
        <f t="shared" si="1223"/>
        <v/>
      </c>
      <c r="F19289" s="18" t="str">
        <f t="shared" si="1224"/>
        <v/>
      </c>
      <c r="G19289" s="18" t="str">
        <f t="shared" si="1225"/>
        <v/>
      </c>
      <c r="H19289" s="18" t="str">
        <f t="shared" si="1226"/>
        <v/>
      </c>
    </row>
    <row r="19290" spans="5:8" x14ac:dyDescent="0.25">
      <c r="E19290" s="18" t="str">
        <f t="shared" si="1223"/>
        <v/>
      </c>
      <c r="F19290" s="18" t="str">
        <f t="shared" si="1224"/>
        <v/>
      </c>
      <c r="G19290" s="18" t="str">
        <f t="shared" si="1225"/>
        <v/>
      </c>
      <c r="H19290" s="18" t="str">
        <f t="shared" si="1226"/>
        <v/>
      </c>
    </row>
    <row r="19291" spans="5:8" x14ac:dyDescent="0.25">
      <c r="E19291" s="18" t="str">
        <f t="shared" si="1223"/>
        <v/>
      </c>
      <c r="F19291" s="18" t="str">
        <f t="shared" si="1224"/>
        <v/>
      </c>
      <c r="G19291" s="18" t="str">
        <f t="shared" si="1225"/>
        <v/>
      </c>
      <c r="H19291" s="18" t="str">
        <f t="shared" si="1226"/>
        <v/>
      </c>
    </row>
    <row r="19292" spans="5:8" x14ac:dyDescent="0.25">
      <c r="E19292" s="18" t="str">
        <f t="shared" si="1223"/>
        <v/>
      </c>
      <c r="F19292" s="18" t="str">
        <f t="shared" si="1224"/>
        <v/>
      </c>
      <c r="G19292" s="18" t="str">
        <f t="shared" si="1225"/>
        <v/>
      </c>
      <c r="H19292" s="18" t="str">
        <f t="shared" si="1226"/>
        <v/>
      </c>
    </row>
    <row r="19293" spans="5:8" x14ac:dyDescent="0.25">
      <c r="E19293" s="18" t="str">
        <f t="shared" si="1223"/>
        <v/>
      </c>
      <c r="F19293" s="18" t="str">
        <f t="shared" si="1224"/>
        <v/>
      </c>
      <c r="G19293" s="18" t="str">
        <f t="shared" si="1225"/>
        <v/>
      </c>
      <c r="H19293" s="18" t="str">
        <f t="shared" si="1226"/>
        <v/>
      </c>
    </row>
    <row r="19294" spans="5:8" x14ac:dyDescent="0.25">
      <c r="E19294" s="18" t="str">
        <f t="shared" si="1223"/>
        <v/>
      </c>
      <c r="F19294" s="18" t="str">
        <f t="shared" si="1224"/>
        <v/>
      </c>
      <c r="G19294" s="18" t="str">
        <f t="shared" si="1225"/>
        <v/>
      </c>
      <c r="H19294" s="18" t="str">
        <f t="shared" si="1226"/>
        <v/>
      </c>
    </row>
    <row r="19295" spans="5:8" x14ac:dyDescent="0.25">
      <c r="E19295" s="18" t="str">
        <f t="shared" si="1223"/>
        <v/>
      </c>
      <c r="F19295" s="18" t="str">
        <f t="shared" si="1224"/>
        <v/>
      </c>
      <c r="G19295" s="18" t="str">
        <f t="shared" si="1225"/>
        <v/>
      </c>
      <c r="H19295" s="18" t="str">
        <f t="shared" si="1226"/>
        <v/>
      </c>
    </row>
    <row r="19296" spans="5:8" x14ac:dyDescent="0.25">
      <c r="E19296" s="18" t="str">
        <f t="shared" si="1223"/>
        <v/>
      </c>
      <c r="F19296" s="18" t="str">
        <f t="shared" si="1224"/>
        <v/>
      </c>
      <c r="G19296" s="18" t="str">
        <f t="shared" si="1225"/>
        <v/>
      </c>
      <c r="H19296" s="18" t="str">
        <f t="shared" si="1226"/>
        <v/>
      </c>
    </row>
    <row r="19297" spans="5:8" x14ac:dyDescent="0.25">
      <c r="E19297" s="18" t="str">
        <f t="shared" si="1223"/>
        <v/>
      </c>
      <c r="F19297" s="18" t="str">
        <f t="shared" si="1224"/>
        <v/>
      </c>
      <c r="G19297" s="18" t="str">
        <f t="shared" si="1225"/>
        <v/>
      </c>
      <c r="H19297" s="18" t="str">
        <f t="shared" si="1226"/>
        <v/>
      </c>
    </row>
    <row r="19298" spans="5:8" x14ac:dyDescent="0.25">
      <c r="E19298" s="18" t="str">
        <f t="shared" si="1223"/>
        <v/>
      </c>
      <c r="F19298" s="18" t="str">
        <f t="shared" si="1224"/>
        <v/>
      </c>
      <c r="G19298" s="18" t="str">
        <f t="shared" si="1225"/>
        <v/>
      </c>
      <c r="H19298" s="18" t="str">
        <f t="shared" si="1226"/>
        <v/>
      </c>
    </row>
    <row r="19299" spans="5:8" x14ac:dyDescent="0.25">
      <c r="E19299" s="18" t="str">
        <f t="shared" si="1223"/>
        <v/>
      </c>
      <c r="F19299" s="18" t="str">
        <f t="shared" si="1224"/>
        <v/>
      </c>
      <c r="G19299" s="18" t="str">
        <f t="shared" si="1225"/>
        <v/>
      </c>
      <c r="H19299" s="18" t="str">
        <f t="shared" si="1226"/>
        <v/>
      </c>
    </row>
    <row r="19300" spans="5:8" x14ac:dyDescent="0.25">
      <c r="E19300" s="18" t="str">
        <f t="shared" si="1223"/>
        <v/>
      </c>
      <c r="F19300" s="18" t="str">
        <f t="shared" si="1224"/>
        <v/>
      </c>
      <c r="G19300" s="18" t="str">
        <f t="shared" si="1225"/>
        <v/>
      </c>
      <c r="H19300" s="18" t="str">
        <f t="shared" si="1226"/>
        <v/>
      </c>
    </row>
    <row r="19301" spans="5:8" x14ac:dyDescent="0.25">
      <c r="E19301" s="18" t="str">
        <f t="shared" si="1223"/>
        <v/>
      </c>
      <c r="F19301" s="18" t="str">
        <f t="shared" si="1224"/>
        <v/>
      </c>
      <c r="G19301" s="18" t="str">
        <f t="shared" si="1225"/>
        <v/>
      </c>
      <c r="H19301" s="18" t="str">
        <f t="shared" si="1226"/>
        <v/>
      </c>
    </row>
    <row r="19302" spans="5:8" x14ac:dyDescent="0.25">
      <c r="E19302" s="18" t="str">
        <f t="shared" si="1223"/>
        <v/>
      </c>
      <c r="F19302" s="18" t="str">
        <f t="shared" si="1224"/>
        <v/>
      </c>
      <c r="G19302" s="18" t="str">
        <f t="shared" si="1225"/>
        <v/>
      </c>
      <c r="H19302" s="18" t="str">
        <f t="shared" si="1226"/>
        <v/>
      </c>
    </row>
    <row r="19303" spans="5:8" x14ac:dyDescent="0.25">
      <c r="E19303" s="18" t="str">
        <f t="shared" si="1223"/>
        <v/>
      </c>
      <c r="F19303" s="18" t="str">
        <f t="shared" si="1224"/>
        <v/>
      </c>
      <c r="G19303" s="18" t="str">
        <f t="shared" si="1225"/>
        <v/>
      </c>
      <c r="H19303" s="18" t="str">
        <f t="shared" si="1226"/>
        <v/>
      </c>
    </row>
    <row r="19304" spans="5:8" x14ac:dyDescent="0.25">
      <c r="E19304" s="18" t="str">
        <f t="shared" si="1223"/>
        <v/>
      </c>
      <c r="F19304" s="18" t="str">
        <f t="shared" si="1224"/>
        <v/>
      </c>
      <c r="G19304" s="18" t="str">
        <f t="shared" si="1225"/>
        <v/>
      </c>
      <c r="H19304" s="18" t="str">
        <f t="shared" si="1226"/>
        <v/>
      </c>
    </row>
    <row r="19305" spans="5:8" x14ac:dyDescent="0.25">
      <c r="E19305" s="18" t="str">
        <f t="shared" si="1223"/>
        <v/>
      </c>
      <c r="F19305" s="18" t="str">
        <f t="shared" si="1224"/>
        <v/>
      </c>
      <c r="G19305" s="18" t="str">
        <f t="shared" si="1225"/>
        <v/>
      </c>
      <c r="H19305" s="18" t="str">
        <f t="shared" si="1226"/>
        <v/>
      </c>
    </row>
    <row r="19306" spans="5:8" x14ac:dyDescent="0.25">
      <c r="E19306" s="18" t="str">
        <f t="shared" si="1223"/>
        <v/>
      </c>
      <c r="F19306" s="18" t="str">
        <f t="shared" si="1224"/>
        <v/>
      </c>
      <c r="G19306" s="18" t="str">
        <f t="shared" si="1225"/>
        <v/>
      </c>
      <c r="H19306" s="18" t="str">
        <f t="shared" si="1226"/>
        <v/>
      </c>
    </row>
    <row r="19307" spans="5:8" x14ac:dyDescent="0.25">
      <c r="E19307" s="18" t="str">
        <f t="shared" si="1223"/>
        <v/>
      </c>
      <c r="F19307" s="18" t="str">
        <f t="shared" si="1224"/>
        <v/>
      </c>
      <c r="G19307" s="18" t="str">
        <f t="shared" si="1225"/>
        <v/>
      </c>
      <c r="H19307" s="18" t="str">
        <f t="shared" si="1226"/>
        <v/>
      </c>
    </row>
    <row r="19308" spans="5:8" x14ac:dyDescent="0.25">
      <c r="E19308" s="18" t="str">
        <f t="shared" si="1223"/>
        <v/>
      </c>
      <c r="F19308" s="18" t="str">
        <f t="shared" si="1224"/>
        <v/>
      </c>
      <c r="G19308" s="18" t="str">
        <f t="shared" si="1225"/>
        <v/>
      </c>
      <c r="H19308" s="18" t="str">
        <f t="shared" si="1226"/>
        <v/>
      </c>
    </row>
    <row r="19309" spans="5:8" x14ac:dyDescent="0.25">
      <c r="E19309" s="18" t="str">
        <f t="shared" si="1223"/>
        <v/>
      </c>
      <c r="F19309" s="18" t="str">
        <f t="shared" si="1224"/>
        <v/>
      </c>
      <c r="G19309" s="18" t="str">
        <f t="shared" si="1225"/>
        <v/>
      </c>
      <c r="H19309" s="18" t="str">
        <f t="shared" si="1226"/>
        <v/>
      </c>
    </row>
    <row r="19310" spans="5:8" x14ac:dyDescent="0.25">
      <c r="E19310" s="18" t="str">
        <f t="shared" si="1223"/>
        <v/>
      </c>
      <c r="F19310" s="18" t="str">
        <f t="shared" si="1224"/>
        <v/>
      </c>
      <c r="G19310" s="18" t="str">
        <f t="shared" si="1225"/>
        <v/>
      </c>
      <c r="H19310" s="18" t="str">
        <f t="shared" si="1226"/>
        <v/>
      </c>
    </row>
    <row r="19311" spans="5:8" x14ac:dyDescent="0.25">
      <c r="E19311" s="18" t="str">
        <f t="shared" si="1223"/>
        <v/>
      </c>
      <c r="F19311" s="18" t="str">
        <f t="shared" si="1224"/>
        <v/>
      </c>
      <c r="G19311" s="18" t="str">
        <f t="shared" si="1225"/>
        <v/>
      </c>
      <c r="H19311" s="18" t="str">
        <f t="shared" si="1226"/>
        <v/>
      </c>
    </row>
    <row r="19312" spans="5:8" x14ac:dyDescent="0.25">
      <c r="E19312" s="18" t="str">
        <f t="shared" si="1223"/>
        <v/>
      </c>
      <c r="F19312" s="18" t="str">
        <f t="shared" si="1224"/>
        <v/>
      </c>
      <c r="G19312" s="18" t="str">
        <f t="shared" si="1225"/>
        <v/>
      </c>
      <c r="H19312" s="18" t="str">
        <f t="shared" si="1226"/>
        <v/>
      </c>
    </row>
    <row r="19313" spans="5:8" x14ac:dyDescent="0.25">
      <c r="E19313" s="18" t="str">
        <f t="shared" si="1223"/>
        <v/>
      </c>
      <c r="F19313" s="18" t="str">
        <f t="shared" si="1224"/>
        <v/>
      </c>
      <c r="G19313" s="18" t="str">
        <f t="shared" si="1225"/>
        <v/>
      </c>
      <c r="H19313" s="18" t="str">
        <f t="shared" si="1226"/>
        <v/>
      </c>
    </row>
    <row r="19314" spans="5:8" x14ac:dyDescent="0.25">
      <c r="E19314" s="18" t="str">
        <f t="shared" si="1223"/>
        <v/>
      </c>
      <c r="F19314" s="18" t="str">
        <f t="shared" si="1224"/>
        <v/>
      </c>
      <c r="G19314" s="18" t="str">
        <f t="shared" si="1225"/>
        <v/>
      </c>
      <c r="H19314" s="18" t="str">
        <f t="shared" si="1226"/>
        <v/>
      </c>
    </row>
    <row r="19315" spans="5:8" x14ac:dyDescent="0.25">
      <c r="E19315" s="18" t="str">
        <f t="shared" si="1223"/>
        <v/>
      </c>
      <c r="F19315" s="18" t="str">
        <f t="shared" si="1224"/>
        <v/>
      </c>
      <c r="G19315" s="18" t="str">
        <f t="shared" si="1225"/>
        <v/>
      </c>
      <c r="H19315" s="18" t="str">
        <f t="shared" si="1226"/>
        <v/>
      </c>
    </row>
    <row r="19316" spans="5:8" x14ac:dyDescent="0.25">
      <c r="E19316" s="18" t="str">
        <f t="shared" si="1223"/>
        <v/>
      </c>
      <c r="F19316" s="18" t="str">
        <f t="shared" si="1224"/>
        <v/>
      </c>
      <c r="G19316" s="18" t="str">
        <f t="shared" si="1225"/>
        <v/>
      </c>
      <c r="H19316" s="18" t="str">
        <f t="shared" si="1226"/>
        <v/>
      </c>
    </row>
    <row r="19317" spans="5:8" x14ac:dyDescent="0.25">
      <c r="E19317" s="18" t="str">
        <f t="shared" si="1223"/>
        <v/>
      </c>
      <c r="F19317" s="18" t="str">
        <f t="shared" si="1224"/>
        <v/>
      </c>
      <c r="G19317" s="18" t="str">
        <f t="shared" si="1225"/>
        <v/>
      </c>
      <c r="H19317" s="18" t="str">
        <f t="shared" si="1226"/>
        <v/>
      </c>
    </row>
    <row r="19318" spans="5:8" x14ac:dyDescent="0.25">
      <c r="E19318" s="18" t="str">
        <f t="shared" si="1223"/>
        <v/>
      </c>
      <c r="F19318" s="18" t="str">
        <f t="shared" si="1224"/>
        <v/>
      </c>
      <c r="G19318" s="18" t="str">
        <f t="shared" si="1225"/>
        <v/>
      </c>
      <c r="H19318" s="18" t="str">
        <f t="shared" si="1226"/>
        <v/>
      </c>
    </row>
    <row r="19319" spans="5:8" x14ac:dyDescent="0.25">
      <c r="E19319" s="18" t="str">
        <f t="shared" si="1223"/>
        <v/>
      </c>
      <c r="F19319" s="18" t="str">
        <f t="shared" si="1224"/>
        <v/>
      </c>
      <c r="G19319" s="18" t="str">
        <f t="shared" si="1225"/>
        <v/>
      </c>
      <c r="H19319" s="18" t="str">
        <f t="shared" si="1226"/>
        <v/>
      </c>
    </row>
    <row r="19320" spans="5:8" x14ac:dyDescent="0.25">
      <c r="E19320" s="18" t="str">
        <f t="shared" si="1223"/>
        <v/>
      </c>
      <c r="F19320" s="18" t="str">
        <f t="shared" si="1224"/>
        <v/>
      </c>
      <c r="G19320" s="18" t="str">
        <f t="shared" si="1225"/>
        <v/>
      </c>
      <c r="H19320" s="18" t="str">
        <f t="shared" si="1226"/>
        <v/>
      </c>
    </row>
    <row r="19321" spans="5:8" x14ac:dyDescent="0.25">
      <c r="E19321" s="18" t="str">
        <f t="shared" si="1223"/>
        <v/>
      </c>
      <c r="F19321" s="18" t="str">
        <f t="shared" si="1224"/>
        <v/>
      </c>
      <c r="G19321" s="18" t="str">
        <f t="shared" si="1225"/>
        <v/>
      </c>
      <c r="H19321" s="18" t="str">
        <f t="shared" si="1226"/>
        <v/>
      </c>
    </row>
    <row r="19322" spans="5:8" x14ac:dyDescent="0.25">
      <c r="E19322" s="18" t="str">
        <f t="shared" si="1223"/>
        <v/>
      </c>
      <c r="F19322" s="18" t="str">
        <f t="shared" si="1224"/>
        <v/>
      </c>
      <c r="G19322" s="18" t="str">
        <f t="shared" si="1225"/>
        <v/>
      </c>
      <c r="H19322" s="18" t="str">
        <f t="shared" si="1226"/>
        <v/>
      </c>
    </row>
    <row r="19323" spans="5:8" x14ac:dyDescent="0.25">
      <c r="E19323" s="18" t="str">
        <f t="shared" si="1223"/>
        <v/>
      </c>
      <c r="F19323" s="18" t="str">
        <f t="shared" si="1224"/>
        <v/>
      </c>
      <c r="G19323" s="18" t="str">
        <f t="shared" si="1225"/>
        <v/>
      </c>
      <c r="H19323" s="18" t="str">
        <f t="shared" si="1226"/>
        <v/>
      </c>
    </row>
    <row r="19324" spans="5:8" x14ac:dyDescent="0.25">
      <c r="E19324" s="18" t="str">
        <f t="shared" si="1223"/>
        <v/>
      </c>
      <c r="F19324" s="18" t="str">
        <f t="shared" si="1224"/>
        <v/>
      </c>
      <c r="G19324" s="18" t="str">
        <f t="shared" si="1225"/>
        <v/>
      </c>
      <c r="H19324" s="18" t="str">
        <f t="shared" si="1226"/>
        <v/>
      </c>
    </row>
    <row r="19325" spans="5:8" x14ac:dyDescent="0.25">
      <c r="E19325" s="18" t="str">
        <f t="shared" si="1223"/>
        <v/>
      </c>
      <c r="F19325" s="18" t="str">
        <f t="shared" si="1224"/>
        <v/>
      </c>
      <c r="G19325" s="18" t="str">
        <f t="shared" si="1225"/>
        <v/>
      </c>
      <c r="H19325" s="18" t="str">
        <f t="shared" si="1226"/>
        <v/>
      </c>
    </row>
    <row r="19326" spans="5:8" x14ac:dyDescent="0.25">
      <c r="E19326" s="18" t="str">
        <f t="shared" si="1223"/>
        <v/>
      </c>
      <c r="F19326" s="18" t="str">
        <f t="shared" si="1224"/>
        <v/>
      </c>
      <c r="G19326" s="18" t="str">
        <f t="shared" si="1225"/>
        <v/>
      </c>
      <c r="H19326" s="18" t="str">
        <f t="shared" si="1226"/>
        <v/>
      </c>
    </row>
    <row r="19327" spans="5:8" x14ac:dyDescent="0.25">
      <c r="E19327" s="18" t="str">
        <f t="shared" si="1223"/>
        <v/>
      </c>
      <c r="F19327" s="18" t="str">
        <f t="shared" si="1224"/>
        <v/>
      </c>
      <c r="G19327" s="18" t="str">
        <f t="shared" si="1225"/>
        <v/>
      </c>
      <c r="H19327" s="18" t="str">
        <f t="shared" si="1226"/>
        <v/>
      </c>
    </row>
    <row r="19328" spans="5:8" x14ac:dyDescent="0.25">
      <c r="E19328" s="18" t="str">
        <f t="shared" si="1223"/>
        <v/>
      </c>
      <c r="F19328" s="18" t="str">
        <f t="shared" si="1224"/>
        <v/>
      </c>
      <c r="G19328" s="18" t="str">
        <f t="shared" si="1225"/>
        <v/>
      </c>
      <c r="H19328" s="18" t="str">
        <f t="shared" si="1226"/>
        <v/>
      </c>
    </row>
    <row r="19329" spans="5:8" x14ac:dyDescent="0.25">
      <c r="E19329" s="18" t="str">
        <f t="shared" si="1223"/>
        <v/>
      </c>
      <c r="F19329" s="18" t="str">
        <f t="shared" si="1224"/>
        <v/>
      </c>
      <c r="G19329" s="18" t="str">
        <f t="shared" si="1225"/>
        <v/>
      </c>
      <c r="H19329" s="18" t="str">
        <f t="shared" si="1226"/>
        <v/>
      </c>
    </row>
    <row r="19330" spans="5:8" x14ac:dyDescent="0.25">
      <c r="E19330" s="18" t="str">
        <f t="shared" si="1223"/>
        <v/>
      </c>
      <c r="F19330" s="18" t="str">
        <f t="shared" si="1224"/>
        <v/>
      </c>
      <c r="G19330" s="18" t="str">
        <f t="shared" si="1225"/>
        <v/>
      </c>
      <c r="H19330" s="18" t="str">
        <f t="shared" si="1226"/>
        <v/>
      </c>
    </row>
    <row r="19331" spans="5:8" x14ac:dyDescent="0.25">
      <c r="E19331" s="18" t="str">
        <f t="shared" si="1223"/>
        <v/>
      </c>
      <c r="F19331" s="18" t="str">
        <f t="shared" si="1224"/>
        <v/>
      </c>
      <c r="G19331" s="18" t="str">
        <f t="shared" si="1225"/>
        <v/>
      </c>
      <c r="H19331" s="18" t="str">
        <f t="shared" si="1226"/>
        <v/>
      </c>
    </row>
    <row r="19332" spans="5:8" x14ac:dyDescent="0.25">
      <c r="E19332" s="18" t="str">
        <f t="shared" si="1223"/>
        <v/>
      </c>
      <c r="F19332" s="18" t="str">
        <f t="shared" si="1224"/>
        <v/>
      </c>
      <c r="G19332" s="18" t="str">
        <f t="shared" si="1225"/>
        <v/>
      </c>
      <c r="H19332" s="18" t="str">
        <f t="shared" si="1226"/>
        <v/>
      </c>
    </row>
    <row r="19333" spans="5:8" x14ac:dyDescent="0.25">
      <c r="E19333" s="18" t="str">
        <f t="shared" si="1223"/>
        <v/>
      </c>
      <c r="F19333" s="18" t="str">
        <f t="shared" si="1224"/>
        <v/>
      </c>
      <c r="G19333" s="18" t="str">
        <f t="shared" si="1225"/>
        <v/>
      </c>
      <c r="H19333" s="18" t="str">
        <f t="shared" si="1226"/>
        <v/>
      </c>
    </row>
    <row r="19334" spans="5:8" x14ac:dyDescent="0.25">
      <c r="E19334" s="18" t="str">
        <f t="shared" ref="E19334:E19397" si="1227">IF($C19334="","",IFERROR(INDEX(ItemPriceCol,MATCH($C19334,ItemName,0)),""))</f>
        <v/>
      </c>
      <c r="F19334" s="18" t="str">
        <f t="shared" ref="F19334:F19397" si="1228">IF(OR($D19334="",$E19334=""),"",$D19334*$E19334)</f>
        <v/>
      </c>
      <c r="G19334" s="18" t="str">
        <f t="shared" ref="G19334:G19397" si="1229">IF($C19334="","",IFERROR(INDEX(ItemCostCol,MATCH($C19334,ItemName,0)),""))</f>
        <v/>
      </c>
      <c r="H19334" s="18" t="str">
        <f t="shared" ref="H19334:H19397" si="1230">IF(OR($F19334="",$G19334=""),"",$F19334-$D19334*$G19334)</f>
        <v/>
      </c>
    </row>
    <row r="19335" spans="5:8" x14ac:dyDescent="0.25">
      <c r="E19335" s="18" t="str">
        <f t="shared" si="1227"/>
        <v/>
      </c>
      <c r="F19335" s="18" t="str">
        <f t="shared" si="1228"/>
        <v/>
      </c>
      <c r="G19335" s="18" t="str">
        <f t="shared" si="1229"/>
        <v/>
      </c>
      <c r="H19335" s="18" t="str">
        <f t="shared" si="1230"/>
        <v/>
      </c>
    </row>
    <row r="19336" spans="5:8" x14ac:dyDescent="0.25">
      <c r="E19336" s="18" t="str">
        <f t="shared" si="1227"/>
        <v/>
      </c>
      <c r="F19336" s="18" t="str">
        <f t="shared" si="1228"/>
        <v/>
      </c>
      <c r="G19336" s="18" t="str">
        <f t="shared" si="1229"/>
        <v/>
      </c>
      <c r="H19336" s="18" t="str">
        <f t="shared" si="1230"/>
        <v/>
      </c>
    </row>
    <row r="19337" spans="5:8" x14ac:dyDescent="0.25">
      <c r="E19337" s="18" t="str">
        <f t="shared" si="1227"/>
        <v/>
      </c>
      <c r="F19337" s="18" t="str">
        <f t="shared" si="1228"/>
        <v/>
      </c>
      <c r="G19337" s="18" t="str">
        <f t="shared" si="1229"/>
        <v/>
      </c>
      <c r="H19337" s="18" t="str">
        <f t="shared" si="1230"/>
        <v/>
      </c>
    </row>
    <row r="19338" spans="5:8" x14ac:dyDescent="0.25">
      <c r="E19338" s="18" t="str">
        <f t="shared" si="1227"/>
        <v/>
      </c>
      <c r="F19338" s="18" t="str">
        <f t="shared" si="1228"/>
        <v/>
      </c>
      <c r="G19338" s="18" t="str">
        <f t="shared" si="1229"/>
        <v/>
      </c>
      <c r="H19338" s="18" t="str">
        <f t="shared" si="1230"/>
        <v/>
      </c>
    </row>
    <row r="19339" spans="5:8" x14ac:dyDescent="0.25">
      <c r="E19339" s="18" t="str">
        <f t="shared" si="1227"/>
        <v/>
      </c>
      <c r="F19339" s="18" t="str">
        <f t="shared" si="1228"/>
        <v/>
      </c>
      <c r="G19339" s="18" t="str">
        <f t="shared" si="1229"/>
        <v/>
      </c>
      <c r="H19339" s="18" t="str">
        <f t="shared" si="1230"/>
        <v/>
      </c>
    </row>
    <row r="19340" spans="5:8" x14ac:dyDescent="0.25">
      <c r="E19340" s="18" t="str">
        <f t="shared" si="1227"/>
        <v/>
      </c>
      <c r="F19340" s="18" t="str">
        <f t="shared" si="1228"/>
        <v/>
      </c>
      <c r="G19340" s="18" t="str">
        <f t="shared" si="1229"/>
        <v/>
      </c>
      <c r="H19340" s="18" t="str">
        <f t="shared" si="1230"/>
        <v/>
      </c>
    </row>
    <row r="19341" spans="5:8" x14ac:dyDescent="0.25">
      <c r="E19341" s="18" t="str">
        <f t="shared" si="1227"/>
        <v/>
      </c>
      <c r="F19341" s="18" t="str">
        <f t="shared" si="1228"/>
        <v/>
      </c>
      <c r="G19341" s="18" t="str">
        <f t="shared" si="1229"/>
        <v/>
      </c>
      <c r="H19341" s="18" t="str">
        <f t="shared" si="1230"/>
        <v/>
      </c>
    </row>
    <row r="19342" spans="5:8" x14ac:dyDescent="0.25">
      <c r="E19342" s="18" t="str">
        <f t="shared" si="1227"/>
        <v/>
      </c>
      <c r="F19342" s="18" t="str">
        <f t="shared" si="1228"/>
        <v/>
      </c>
      <c r="G19342" s="18" t="str">
        <f t="shared" si="1229"/>
        <v/>
      </c>
      <c r="H19342" s="18" t="str">
        <f t="shared" si="1230"/>
        <v/>
      </c>
    </row>
    <row r="19343" spans="5:8" x14ac:dyDescent="0.25">
      <c r="E19343" s="18" t="str">
        <f t="shared" si="1227"/>
        <v/>
      </c>
      <c r="F19343" s="18" t="str">
        <f t="shared" si="1228"/>
        <v/>
      </c>
      <c r="G19343" s="18" t="str">
        <f t="shared" si="1229"/>
        <v/>
      </c>
      <c r="H19343" s="18" t="str">
        <f t="shared" si="1230"/>
        <v/>
      </c>
    </row>
    <row r="19344" spans="5:8" x14ac:dyDescent="0.25">
      <c r="E19344" s="18" t="str">
        <f t="shared" si="1227"/>
        <v/>
      </c>
      <c r="F19344" s="18" t="str">
        <f t="shared" si="1228"/>
        <v/>
      </c>
      <c r="G19344" s="18" t="str">
        <f t="shared" si="1229"/>
        <v/>
      </c>
      <c r="H19344" s="18" t="str">
        <f t="shared" si="1230"/>
        <v/>
      </c>
    </row>
    <row r="19345" spans="5:8" x14ac:dyDescent="0.25">
      <c r="E19345" s="18" t="str">
        <f t="shared" si="1227"/>
        <v/>
      </c>
      <c r="F19345" s="18" t="str">
        <f t="shared" si="1228"/>
        <v/>
      </c>
      <c r="G19345" s="18" t="str">
        <f t="shared" si="1229"/>
        <v/>
      </c>
      <c r="H19345" s="18" t="str">
        <f t="shared" si="1230"/>
        <v/>
      </c>
    </row>
    <row r="19346" spans="5:8" x14ac:dyDescent="0.25">
      <c r="E19346" s="18" t="str">
        <f t="shared" si="1227"/>
        <v/>
      </c>
      <c r="F19346" s="18" t="str">
        <f t="shared" si="1228"/>
        <v/>
      </c>
      <c r="G19346" s="18" t="str">
        <f t="shared" si="1229"/>
        <v/>
      </c>
      <c r="H19346" s="18" t="str">
        <f t="shared" si="1230"/>
        <v/>
      </c>
    </row>
    <row r="19347" spans="5:8" x14ac:dyDescent="0.25">
      <c r="E19347" s="18" t="str">
        <f t="shared" si="1227"/>
        <v/>
      </c>
      <c r="F19347" s="18" t="str">
        <f t="shared" si="1228"/>
        <v/>
      </c>
      <c r="G19347" s="18" t="str">
        <f t="shared" si="1229"/>
        <v/>
      </c>
      <c r="H19347" s="18" t="str">
        <f t="shared" si="1230"/>
        <v/>
      </c>
    </row>
    <row r="19348" spans="5:8" x14ac:dyDescent="0.25">
      <c r="E19348" s="18" t="str">
        <f t="shared" si="1227"/>
        <v/>
      </c>
      <c r="F19348" s="18" t="str">
        <f t="shared" si="1228"/>
        <v/>
      </c>
      <c r="G19348" s="18" t="str">
        <f t="shared" si="1229"/>
        <v/>
      </c>
      <c r="H19348" s="18" t="str">
        <f t="shared" si="1230"/>
        <v/>
      </c>
    </row>
    <row r="19349" spans="5:8" x14ac:dyDescent="0.25">
      <c r="E19349" s="18" t="str">
        <f t="shared" si="1227"/>
        <v/>
      </c>
      <c r="F19349" s="18" t="str">
        <f t="shared" si="1228"/>
        <v/>
      </c>
      <c r="G19349" s="18" t="str">
        <f t="shared" si="1229"/>
        <v/>
      </c>
      <c r="H19349" s="18" t="str">
        <f t="shared" si="1230"/>
        <v/>
      </c>
    </row>
    <row r="19350" spans="5:8" x14ac:dyDescent="0.25">
      <c r="E19350" s="18" t="str">
        <f t="shared" si="1227"/>
        <v/>
      </c>
      <c r="F19350" s="18" t="str">
        <f t="shared" si="1228"/>
        <v/>
      </c>
      <c r="G19350" s="18" t="str">
        <f t="shared" si="1229"/>
        <v/>
      </c>
      <c r="H19350" s="18" t="str">
        <f t="shared" si="1230"/>
        <v/>
      </c>
    </row>
    <row r="19351" spans="5:8" x14ac:dyDescent="0.25">
      <c r="E19351" s="18" t="str">
        <f t="shared" si="1227"/>
        <v/>
      </c>
      <c r="F19351" s="18" t="str">
        <f t="shared" si="1228"/>
        <v/>
      </c>
      <c r="G19351" s="18" t="str">
        <f t="shared" si="1229"/>
        <v/>
      </c>
      <c r="H19351" s="18" t="str">
        <f t="shared" si="1230"/>
        <v/>
      </c>
    </row>
    <row r="19352" spans="5:8" x14ac:dyDescent="0.25">
      <c r="E19352" s="18" t="str">
        <f t="shared" si="1227"/>
        <v/>
      </c>
      <c r="F19352" s="18" t="str">
        <f t="shared" si="1228"/>
        <v/>
      </c>
      <c r="G19352" s="18" t="str">
        <f t="shared" si="1229"/>
        <v/>
      </c>
      <c r="H19352" s="18" t="str">
        <f t="shared" si="1230"/>
        <v/>
      </c>
    </row>
    <row r="19353" spans="5:8" x14ac:dyDescent="0.25">
      <c r="E19353" s="18" t="str">
        <f t="shared" si="1227"/>
        <v/>
      </c>
      <c r="F19353" s="18" t="str">
        <f t="shared" si="1228"/>
        <v/>
      </c>
      <c r="G19353" s="18" t="str">
        <f t="shared" si="1229"/>
        <v/>
      </c>
      <c r="H19353" s="18" t="str">
        <f t="shared" si="1230"/>
        <v/>
      </c>
    </row>
    <row r="19354" spans="5:8" x14ac:dyDescent="0.25">
      <c r="E19354" s="18" t="str">
        <f t="shared" si="1227"/>
        <v/>
      </c>
      <c r="F19354" s="18" t="str">
        <f t="shared" si="1228"/>
        <v/>
      </c>
      <c r="G19354" s="18" t="str">
        <f t="shared" si="1229"/>
        <v/>
      </c>
      <c r="H19354" s="18" t="str">
        <f t="shared" si="1230"/>
        <v/>
      </c>
    </row>
    <row r="19355" spans="5:8" x14ac:dyDescent="0.25">
      <c r="E19355" s="18" t="str">
        <f t="shared" si="1227"/>
        <v/>
      </c>
      <c r="F19355" s="18" t="str">
        <f t="shared" si="1228"/>
        <v/>
      </c>
      <c r="G19355" s="18" t="str">
        <f t="shared" si="1229"/>
        <v/>
      </c>
      <c r="H19355" s="18" t="str">
        <f t="shared" si="1230"/>
        <v/>
      </c>
    </row>
    <row r="19356" spans="5:8" x14ac:dyDescent="0.25">
      <c r="E19356" s="18" t="str">
        <f t="shared" si="1227"/>
        <v/>
      </c>
      <c r="F19356" s="18" t="str">
        <f t="shared" si="1228"/>
        <v/>
      </c>
      <c r="G19356" s="18" t="str">
        <f t="shared" si="1229"/>
        <v/>
      </c>
      <c r="H19356" s="18" t="str">
        <f t="shared" si="1230"/>
        <v/>
      </c>
    </row>
    <row r="19357" spans="5:8" x14ac:dyDescent="0.25">
      <c r="E19357" s="18" t="str">
        <f t="shared" si="1227"/>
        <v/>
      </c>
      <c r="F19357" s="18" t="str">
        <f t="shared" si="1228"/>
        <v/>
      </c>
      <c r="G19357" s="18" t="str">
        <f t="shared" si="1229"/>
        <v/>
      </c>
      <c r="H19357" s="18" t="str">
        <f t="shared" si="1230"/>
        <v/>
      </c>
    </row>
    <row r="19358" spans="5:8" x14ac:dyDescent="0.25">
      <c r="E19358" s="18" t="str">
        <f t="shared" si="1227"/>
        <v/>
      </c>
      <c r="F19358" s="18" t="str">
        <f t="shared" si="1228"/>
        <v/>
      </c>
      <c r="G19358" s="18" t="str">
        <f t="shared" si="1229"/>
        <v/>
      </c>
      <c r="H19358" s="18" t="str">
        <f t="shared" si="1230"/>
        <v/>
      </c>
    </row>
    <row r="19359" spans="5:8" x14ac:dyDescent="0.25">
      <c r="E19359" s="18" t="str">
        <f t="shared" si="1227"/>
        <v/>
      </c>
      <c r="F19359" s="18" t="str">
        <f t="shared" si="1228"/>
        <v/>
      </c>
      <c r="G19359" s="18" t="str">
        <f t="shared" si="1229"/>
        <v/>
      </c>
      <c r="H19359" s="18" t="str">
        <f t="shared" si="1230"/>
        <v/>
      </c>
    </row>
    <row r="19360" spans="5:8" x14ac:dyDescent="0.25">
      <c r="E19360" s="18" t="str">
        <f t="shared" si="1227"/>
        <v/>
      </c>
      <c r="F19360" s="18" t="str">
        <f t="shared" si="1228"/>
        <v/>
      </c>
      <c r="G19360" s="18" t="str">
        <f t="shared" si="1229"/>
        <v/>
      </c>
      <c r="H19360" s="18" t="str">
        <f t="shared" si="1230"/>
        <v/>
      </c>
    </row>
    <row r="19361" spans="5:8" x14ac:dyDescent="0.25">
      <c r="E19361" s="18" t="str">
        <f t="shared" si="1227"/>
        <v/>
      </c>
      <c r="F19361" s="18" t="str">
        <f t="shared" si="1228"/>
        <v/>
      </c>
      <c r="G19361" s="18" t="str">
        <f t="shared" si="1229"/>
        <v/>
      </c>
      <c r="H19361" s="18" t="str">
        <f t="shared" si="1230"/>
        <v/>
      </c>
    </row>
    <row r="19362" spans="5:8" x14ac:dyDescent="0.25">
      <c r="E19362" s="18" t="str">
        <f t="shared" si="1227"/>
        <v/>
      </c>
      <c r="F19362" s="18" t="str">
        <f t="shared" si="1228"/>
        <v/>
      </c>
      <c r="G19362" s="18" t="str">
        <f t="shared" si="1229"/>
        <v/>
      </c>
      <c r="H19362" s="18" t="str">
        <f t="shared" si="1230"/>
        <v/>
      </c>
    </row>
    <row r="19363" spans="5:8" x14ac:dyDescent="0.25">
      <c r="E19363" s="18" t="str">
        <f t="shared" si="1227"/>
        <v/>
      </c>
      <c r="F19363" s="18" t="str">
        <f t="shared" si="1228"/>
        <v/>
      </c>
      <c r="G19363" s="18" t="str">
        <f t="shared" si="1229"/>
        <v/>
      </c>
      <c r="H19363" s="18" t="str">
        <f t="shared" si="1230"/>
        <v/>
      </c>
    </row>
    <row r="19364" spans="5:8" x14ac:dyDescent="0.25">
      <c r="E19364" s="18" t="str">
        <f t="shared" si="1227"/>
        <v/>
      </c>
      <c r="F19364" s="18" t="str">
        <f t="shared" si="1228"/>
        <v/>
      </c>
      <c r="G19364" s="18" t="str">
        <f t="shared" si="1229"/>
        <v/>
      </c>
      <c r="H19364" s="18" t="str">
        <f t="shared" si="1230"/>
        <v/>
      </c>
    </row>
    <row r="19365" spans="5:8" x14ac:dyDescent="0.25">
      <c r="E19365" s="18" t="str">
        <f t="shared" si="1227"/>
        <v/>
      </c>
      <c r="F19365" s="18" t="str">
        <f t="shared" si="1228"/>
        <v/>
      </c>
      <c r="G19365" s="18" t="str">
        <f t="shared" si="1229"/>
        <v/>
      </c>
      <c r="H19365" s="18" t="str">
        <f t="shared" si="1230"/>
        <v/>
      </c>
    </row>
    <row r="19366" spans="5:8" x14ac:dyDescent="0.25">
      <c r="E19366" s="18" t="str">
        <f t="shared" si="1227"/>
        <v/>
      </c>
      <c r="F19366" s="18" t="str">
        <f t="shared" si="1228"/>
        <v/>
      </c>
      <c r="G19366" s="18" t="str">
        <f t="shared" si="1229"/>
        <v/>
      </c>
      <c r="H19366" s="18" t="str">
        <f t="shared" si="1230"/>
        <v/>
      </c>
    </row>
    <row r="19367" spans="5:8" x14ac:dyDescent="0.25">
      <c r="E19367" s="18" t="str">
        <f t="shared" si="1227"/>
        <v/>
      </c>
      <c r="F19367" s="18" t="str">
        <f t="shared" si="1228"/>
        <v/>
      </c>
      <c r="G19367" s="18" t="str">
        <f t="shared" si="1229"/>
        <v/>
      </c>
      <c r="H19367" s="18" t="str">
        <f t="shared" si="1230"/>
        <v/>
      </c>
    </row>
    <row r="19368" spans="5:8" x14ac:dyDescent="0.25">
      <c r="E19368" s="18" t="str">
        <f t="shared" si="1227"/>
        <v/>
      </c>
      <c r="F19368" s="18" t="str">
        <f t="shared" si="1228"/>
        <v/>
      </c>
      <c r="G19368" s="18" t="str">
        <f t="shared" si="1229"/>
        <v/>
      </c>
      <c r="H19368" s="18" t="str">
        <f t="shared" si="1230"/>
        <v/>
      </c>
    </row>
    <row r="19369" spans="5:8" x14ac:dyDescent="0.25">
      <c r="E19369" s="18" t="str">
        <f t="shared" si="1227"/>
        <v/>
      </c>
      <c r="F19369" s="18" t="str">
        <f t="shared" si="1228"/>
        <v/>
      </c>
      <c r="G19369" s="18" t="str">
        <f t="shared" si="1229"/>
        <v/>
      </c>
      <c r="H19369" s="18" t="str">
        <f t="shared" si="1230"/>
        <v/>
      </c>
    </row>
    <row r="19370" spans="5:8" x14ac:dyDescent="0.25">
      <c r="E19370" s="18" t="str">
        <f t="shared" si="1227"/>
        <v/>
      </c>
      <c r="F19370" s="18" t="str">
        <f t="shared" si="1228"/>
        <v/>
      </c>
      <c r="G19370" s="18" t="str">
        <f t="shared" si="1229"/>
        <v/>
      </c>
      <c r="H19370" s="18" t="str">
        <f t="shared" si="1230"/>
        <v/>
      </c>
    </row>
    <row r="19371" spans="5:8" x14ac:dyDescent="0.25">
      <c r="E19371" s="18" t="str">
        <f t="shared" si="1227"/>
        <v/>
      </c>
      <c r="F19371" s="18" t="str">
        <f t="shared" si="1228"/>
        <v/>
      </c>
      <c r="G19371" s="18" t="str">
        <f t="shared" si="1229"/>
        <v/>
      </c>
      <c r="H19371" s="18" t="str">
        <f t="shared" si="1230"/>
        <v/>
      </c>
    </row>
    <row r="19372" spans="5:8" x14ac:dyDescent="0.25">
      <c r="E19372" s="18" t="str">
        <f t="shared" si="1227"/>
        <v/>
      </c>
      <c r="F19372" s="18" t="str">
        <f t="shared" si="1228"/>
        <v/>
      </c>
      <c r="G19372" s="18" t="str">
        <f t="shared" si="1229"/>
        <v/>
      </c>
      <c r="H19372" s="18" t="str">
        <f t="shared" si="1230"/>
        <v/>
      </c>
    </row>
    <row r="19373" spans="5:8" x14ac:dyDescent="0.25">
      <c r="E19373" s="18" t="str">
        <f t="shared" si="1227"/>
        <v/>
      </c>
      <c r="F19373" s="18" t="str">
        <f t="shared" si="1228"/>
        <v/>
      </c>
      <c r="G19373" s="18" t="str">
        <f t="shared" si="1229"/>
        <v/>
      </c>
      <c r="H19373" s="18" t="str">
        <f t="shared" si="1230"/>
        <v/>
      </c>
    </row>
    <row r="19374" spans="5:8" x14ac:dyDescent="0.25">
      <c r="E19374" s="18" t="str">
        <f t="shared" si="1227"/>
        <v/>
      </c>
      <c r="F19374" s="18" t="str">
        <f t="shared" si="1228"/>
        <v/>
      </c>
      <c r="G19374" s="18" t="str">
        <f t="shared" si="1229"/>
        <v/>
      </c>
      <c r="H19374" s="18" t="str">
        <f t="shared" si="1230"/>
        <v/>
      </c>
    </row>
    <row r="19375" spans="5:8" x14ac:dyDescent="0.25">
      <c r="E19375" s="18" t="str">
        <f t="shared" si="1227"/>
        <v/>
      </c>
      <c r="F19375" s="18" t="str">
        <f t="shared" si="1228"/>
        <v/>
      </c>
      <c r="G19375" s="18" t="str">
        <f t="shared" si="1229"/>
        <v/>
      </c>
      <c r="H19375" s="18" t="str">
        <f t="shared" si="1230"/>
        <v/>
      </c>
    </row>
    <row r="19376" spans="5:8" x14ac:dyDescent="0.25">
      <c r="E19376" s="18" t="str">
        <f t="shared" si="1227"/>
        <v/>
      </c>
      <c r="F19376" s="18" t="str">
        <f t="shared" si="1228"/>
        <v/>
      </c>
      <c r="G19376" s="18" t="str">
        <f t="shared" si="1229"/>
        <v/>
      </c>
      <c r="H19376" s="18" t="str">
        <f t="shared" si="1230"/>
        <v/>
      </c>
    </row>
    <row r="19377" spans="5:8" x14ac:dyDescent="0.25">
      <c r="E19377" s="18" t="str">
        <f t="shared" si="1227"/>
        <v/>
      </c>
      <c r="F19377" s="18" t="str">
        <f t="shared" si="1228"/>
        <v/>
      </c>
      <c r="G19377" s="18" t="str">
        <f t="shared" si="1229"/>
        <v/>
      </c>
      <c r="H19377" s="18" t="str">
        <f t="shared" si="1230"/>
        <v/>
      </c>
    </row>
    <row r="19378" spans="5:8" x14ac:dyDescent="0.25">
      <c r="E19378" s="18" t="str">
        <f t="shared" si="1227"/>
        <v/>
      </c>
      <c r="F19378" s="18" t="str">
        <f t="shared" si="1228"/>
        <v/>
      </c>
      <c r="G19378" s="18" t="str">
        <f t="shared" si="1229"/>
        <v/>
      </c>
      <c r="H19378" s="18" t="str">
        <f t="shared" si="1230"/>
        <v/>
      </c>
    </row>
    <row r="19379" spans="5:8" x14ac:dyDescent="0.25">
      <c r="E19379" s="18" t="str">
        <f t="shared" si="1227"/>
        <v/>
      </c>
      <c r="F19379" s="18" t="str">
        <f t="shared" si="1228"/>
        <v/>
      </c>
      <c r="G19379" s="18" t="str">
        <f t="shared" si="1229"/>
        <v/>
      </c>
      <c r="H19379" s="18" t="str">
        <f t="shared" si="1230"/>
        <v/>
      </c>
    </row>
    <row r="19380" spans="5:8" x14ac:dyDescent="0.25">
      <c r="E19380" s="18" t="str">
        <f t="shared" si="1227"/>
        <v/>
      </c>
      <c r="F19380" s="18" t="str">
        <f t="shared" si="1228"/>
        <v/>
      </c>
      <c r="G19380" s="18" t="str">
        <f t="shared" si="1229"/>
        <v/>
      </c>
      <c r="H19380" s="18" t="str">
        <f t="shared" si="1230"/>
        <v/>
      </c>
    </row>
    <row r="19381" spans="5:8" x14ac:dyDescent="0.25">
      <c r="E19381" s="18" t="str">
        <f t="shared" si="1227"/>
        <v/>
      </c>
      <c r="F19381" s="18" t="str">
        <f t="shared" si="1228"/>
        <v/>
      </c>
      <c r="G19381" s="18" t="str">
        <f t="shared" si="1229"/>
        <v/>
      </c>
      <c r="H19381" s="18" t="str">
        <f t="shared" si="1230"/>
        <v/>
      </c>
    </row>
    <row r="19382" spans="5:8" x14ac:dyDescent="0.25">
      <c r="E19382" s="18" t="str">
        <f t="shared" si="1227"/>
        <v/>
      </c>
      <c r="F19382" s="18" t="str">
        <f t="shared" si="1228"/>
        <v/>
      </c>
      <c r="G19382" s="18" t="str">
        <f t="shared" si="1229"/>
        <v/>
      </c>
      <c r="H19382" s="18" t="str">
        <f t="shared" si="1230"/>
        <v/>
      </c>
    </row>
    <row r="19383" spans="5:8" x14ac:dyDescent="0.25">
      <c r="E19383" s="18" t="str">
        <f t="shared" si="1227"/>
        <v/>
      </c>
      <c r="F19383" s="18" t="str">
        <f t="shared" si="1228"/>
        <v/>
      </c>
      <c r="G19383" s="18" t="str">
        <f t="shared" si="1229"/>
        <v/>
      </c>
      <c r="H19383" s="18" t="str">
        <f t="shared" si="1230"/>
        <v/>
      </c>
    </row>
    <row r="19384" spans="5:8" x14ac:dyDescent="0.25">
      <c r="E19384" s="18" t="str">
        <f t="shared" si="1227"/>
        <v/>
      </c>
      <c r="F19384" s="18" t="str">
        <f t="shared" si="1228"/>
        <v/>
      </c>
      <c r="G19384" s="18" t="str">
        <f t="shared" si="1229"/>
        <v/>
      </c>
      <c r="H19384" s="18" t="str">
        <f t="shared" si="1230"/>
        <v/>
      </c>
    </row>
    <row r="19385" spans="5:8" x14ac:dyDescent="0.25">
      <c r="E19385" s="18" t="str">
        <f t="shared" si="1227"/>
        <v/>
      </c>
      <c r="F19385" s="18" t="str">
        <f t="shared" si="1228"/>
        <v/>
      </c>
      <c r="G19385" s="18" t="str">
        <f t="shared" si="1229"/>
        <v/>
      </c>
      <c r="H19385" s="18" t="str">
        <f t="shared" si="1230"/>
        <v/>
      </c>
    </row>
    <row r="19386" spans="5:8" x14ac:dyDescent="0.25">
      <c r="E19386" s="18" t="str">
        <f t="shared" si="1227"/>
        <v/>
      </c>
      <c r="F19386" s="18" t="str">
        <f t="shared" si="1228"/>
        <v/>
      </c>
      <c r="G19386" s="18" t="str">
        <f t="shared" si="1229"/>
        <v/>
      </c>
      <c r="H19386" s="18" t="str">
        <f t="shared" si="1230"/>
        <v/>
      </c>
    </row>
    <row r="19387" spans="5:8" x14ac:dyDescent="0.25">
      <c r="E19387" s="18" t="str">
        <f t="shared" si="1227"/>
        <v/>
      </c>
      <c r="F19387" s="18" t="str">
        <f t="shared" si="1228"/>
        <v/>
      </c>
      <c r="G19387" s="18" t="str">
        <f t="shared" si="1229"/>
        <v/>
      </c>
      <c r="H19387" s="18" t="str">
        <f t="shared" si="1230"/>
        <v/>
      </c>
    </row>
    <row r="19388" spans="5:8" x14ac:dyDescent="0.25">
      <c r="E19388" s="18" t="str">
        <f t="shared" si="1227"/>
        <v/>
      </c>
      <c r="F19388" s="18" t="str">
        <f t="shared" si="1228"/>
        <v/>
      </c>
      <c r="G19388" s="18" t="str">
        <f t="shared" si="1229"/>
        <v/>
      </c>
      <c r="H19388" s="18" t="str">
        <f t="shared" si="1230"/>
        <v/>
      </c>
    </row>
    <row r="19389" spans="5:8" x14ac:dyDescent="0.25">
      <c r="E19389" s="18" t="str">
        <f t="shared" si="1227"/>
        <v/>
      </c>
      <c r="F19389" s="18" t="str">
        <f t="shared" si="1228"/>
        <v/>
      </c>
      <c r="G19389" s="18" t="str">
        <f t="shared" si="1229"/>
        <v/>
      </c>
      <c r="H19389" s="18" t="str">
        <f t="shared" si="1230"/>
        <v/>
      </c>
    </row>
    <row r="19390" spans="5:8" x14ac:dyDescent="0.25">
      <c r="E19390" s="18" t="str">
        <f t="shared" si="1227"/>
        <v/>
      </c>
      <c r="F19390" s="18" t="str">
        <f t="shared" si="1228"/>
        <v/>
      </c>
      <c r="G19390" s="18" t="str">
        <f t="shared" si="1229"/>
        <v/>
      </c>
      <c r="H19390" s="18" t="str">
        <f t="shared" si="1230"/>
        <v/>
      </c>
    </row>
    <row r="19391" spans="5:8" x14ac:dyDescent="0.25">
      <c r="E19391" s="18" t="str">
        <f t="shared" si="1227"/>
        <v/>
      </c>
      <c r="F19391" s="18" t="str">
        <f t="shared" si="1228"/>
        <v/>
      </c>
      <c r="G19391" s="18" t="str">
        <f t="shared" si="1229"/>
        <v/>
      </c>
      <c r="H19391" s="18" t="str">
        <f t="shared" si="1230"/>
        <v/>
      </c>
    </row>
    <row r="19392" spans="5:8" x14ac:dyDescent="0.25">
      <c r="E19392" s="18" t="str">
        <f t="shared" si="1227"/>
        <v/>
      </c>
      <c r="F19392" s="18" t="str">
        <f t="shared" si="1228"/>
        <v/>
      </c>
      <c r="G19392" s="18" t="str">
        <f t="shared" si="1229"/>
        <v/>
      </c>
      <c r="H19392" s="18" t="str">
        <f t="shared" si="1230"/>
        <v/>
      </c>
    </row>
    <row r="19393" spans="5:8" x14ac:dyDescent="0.25">
      <c r="E19393" s="18" t="str">
        <f t="shared" si="1227"/>
        <v/>
      </c>
      <c r="F19393" s="18" t="str">
        <f t="shared" si="1228"/>
        <v/>
      </c>
      <c r="G19393" s="18" t="str">
        <f t="shared" si="1229"/>
        <v/>
      </c>
      <c r="H19393" s="18" t="str">
        <f t="shared" si="1230"/>
        <v/>
      </c>
    </row>
    <row r="19394" spans="5:8" x14ac:dyDescent="0.25">
      <c r="E19394" s="18" t="str">
        <f t="shared" si="1227"/>
        <v/>
      </c>
      <c r="F19394" s="18" t="str">
        <f t="shared" si="1228"/>
        <v/>
      </c>
      <c r="G19394" s="18" t="str">
        <f t="shared" si="1229"/>
        <v/>
      </c>
      <c r="H19394" s="18" t="str">
        <f t="shared" si="1230"/>
        <v/>
      </c>
    </row>
    <row r="19395" spans="5:8" x14ac:dyDescent="0.25">
      <c r="E19395" s="18" t="str">
        <f t="shared" si="1227"/>
        <v/>
      </c>
      <c r="F19395" s="18" t="str">
        <f t="shared" si="1228"/>
        <v/>
      </c>
      <c r="G19395" s="18" t="str">
        <f t="shared" si="1229"/>
        <v/>
      </c>
      <c r="H19395" s="18" t="str">
        <f t="shared" si="1230"/>
        <v/>
      </c>
    </row>
    <row r="19396" spans="5:8" x14ac:dyDescent="0.25">
      <c r="E19396" s="18" t="str">
        <f t="shared" si="1227"/>
        <v/>
      </c>
      <c r="F19396" s="18" t="str">
        <f t="shared" si="1228"/>
        <v/>
      </c>
      <c r="G19396" s="18" t="str">
        <f t="shared" si="1229"/>
        <v/>
      </c>
      <c r="H19396" s="18" t="str">
        <f t="shared" si="1230"/>
        <v/>
      </c>
    </row>
    <row r="19397" spans="5:8" x14ac:dyDescent="0.25">
      <c r="E19397" s="18" t="str">
        <f t="shared" si="1227"/>
        <v/>
      </c>
      <c r="F19397" s="18" t="str">
        <f t="shared" si="1228"/>
        <v/>
      </c>
      <c r="G19397" s="18" t="str">
        <f t="shared" si="1229"/>
        <v/>
      </c>
      <c r="H19397" s="18" t="str">
        <f t="shared" si="1230"/>
        <v/>
      </c>
    </row>
    <row r="19398" spans="5:8" x14ac:dyDescent="0.25">
      <c r="E19398" s="18" t="str">
        <f t="shared" ref="E19398:E19461" si="1231">IF($C19398="","",IFERROR(INDEX(ItemPriceCol,MATCH($C19398,ItemName,0)),""))</f>
        <v/>
      </c>
      <c r="F19398" s="18" t="str">
        <f t="shared" ref="F19398:F19461" si="1232">IF(OR($D19398="",$E19398=""),"",$D19398*$E19398)</f>
        <v/>
      </c>
      <c r="G19398" s="18" t="str">
        <f t="shared" ref="G19398:G19461" si="1233">IF($C19398="","",IFERROR(INDEX(ItemCostCol,MATCH($C19398,ItemName,0)),""))</f>
        <v/>
      </c>
      <c r="H19398" s="18" t="str">
        <f t="shared" ref="H19398:H19461" si="1234">IF(OR($F19398="",$G19398=""),"",$F19398-$D19398*$G19398)</f>
        <v/>
      </c>
    </row>
    <row r="19399" spans="5:8" x14ac:dyDescent="0.25">
      <c r="E19399" s="18" t="str">
        <f t="shared" si="1231"/>
        <v/>
      </c>
      <c r="F19399" s="18" t="str">
        <f t="shared" si="1232"/>
        <v/>
      </c>
      <c r="G19399" s="18" t="str">
        <f t="shared" si="1233"/>
        <v/>
      </c>
      <c r="H19399" s="18" t="str">
        <f t="shared" si="1234"/>
        <v/>
      </c>
    </row>
    <row r="19400" spans="5:8" x14ac:dyDescent="0.25">
      <c r="E19400" s="18" t="str">
        <f t="shared" si="1231"/>
        <v/>
      </c>
      <c r="F19400" s="18" t="str">
        <f t="shared" si="1232"/>
        <v/>
      </c>
      <c r="G19400" s="18" t="str">
        <f t="shared" si="1233"/>
        <v/>
      </c>
      <c r="H19400" s="18" t="str">
        <f t="shared" si="1234"/>
        <v/>
      </c>
    </row>
    <row r="19401" spans="5:8" x14ac:dyDescent="0.25">
      <c r="E19401" s="18" t="str">
        <f t="shared" si="1231"/>
        <v/>
      </c>
      <c r="F19401" s="18" t="str">
        <f t="shared" si="1232"/>
        <v/>
      </c>
      <c r="G19401" s="18" t="str">
        <f t="shared" si="1233"/>
        <v/>
      </c>
      <c r="H19401" s="18" t="str">
        <f t="shared" si="1234"/>
        <v/>
      </c>
    </row>
    <row r="19402" spans="5:8" x14ac:dyDescent="0.25">
      <c r="E19402" s="18" t="str">
        <f t="shared" si="1231"/>
        <v/>
      </c>
      <c r="F19402" s="18" t="str">
        <f t="shared" si="1232"/>
        <v/>
      </c>
      <c r="G19402" s="18" t="str">
        <f t="shared" si="1233"/>
        <v/>
      </c>
      <c r="H19402" s="18" t="str">
        <f t="shared" si="1234"/>
        <v/>
      </c>
    </row>
    <row r="19403" spans="5:8" x14ac:dyDescent="0.25">
      <c r="E19403" s="18" t="str">
        <f t="shared" si="1231"/>
        <v/>
      </c>
      <c r="F19403" s="18" t="str">
        <f t="shared" si="1232"/>
        <v/>
      </c>
      <c r="G19403" s="18" t="str">
        <f t="shared" si="1233"/>
        <v/>
      </c>
      <c r="H19403" s="18" t="str">
        <f t="shared" si="1234"/>
        <v/>
      </c>
    </row>
    <row r="19404" spans="5:8" x14ac:dyDescent="0.25">
      <c r="E19404" s="18" t="str">
        <f t="shared" si="1231"/>
        <v/>
      </c>
      <c r="F19404" s="18" t="str">
        <f t="shared" si="1232"/>
        <v/>
      </c>
      <c r="G19404" s="18" t="str">
        <f t="shared" si="1233"/>
        <v/>
      </c>
      <c r="H19404" s="18" t="str">
        <f t="shared" si="1234"/>
        <v/>
      </c>
    </row>
    <row r="19405" spans="5:8" x14ac:dyDescent="0.25">
      <c r="E19405" s="18" t="str">
        <f t="shared" si="1231"/>
        <v/>
      </c>
      <c r="F19405" s="18" t="str">
        <f t="shared" si="1232"/>
        <v/>
      </c>
      <c r="G19405" s="18" t="str">
        <f t="shared" si="1233"/>
        <v/>
      </c>
      <c r="H19405" s="18" t="str">
        <f t="shared" si="1234"/>
        <v/>
      </c>
    </row>
    <row r="19406" spans="5:8" x14ac:dyDescent="0.25">
      <c r="E19406" s="18" t="str">
        <f t="shared" si="1231"/>
        <v/>
      </c>
      <c r="F19406" s="18" t="str">
        <f t="shared" si="1232"/>
        <v/>
      </c>
      <c r="G19406" s="18" t="str">
        <f t="shared" si="1233"/>
        <v/>
      </c>
      <c r="H19406" s="18" t="str">
        <f t="shared" si="1234"/>
        <v/>
      </c>
    </row>
    <row r="19407" spans="5:8" x14ac:dyDescent="0.25">
      <c r="E19407" s="18" t="str">
        <f t="shared" si="1231"/>
        <v/>
      </c>
      <c r="F19407" s="18" t="str">
        <f t="shared" si="1232"/>
        <v/>
      </c>
      <c r="G19407" s="18" t="str">
        <f t="shared" si="1233"/>
        <v/>
      </c>
      <c r="H19407" s="18" t="str">
        <f t="shared" si="1234"/>
        <v/>
      </c>
    </row>
    <row r="19408" spans="5:8" x14ac:dyDescent="0.25">
      <c r="E19408" s="18" t="str">
        <f t="shared" si="1231"/>
        <v/>
      </c>
      <c r="F19408" s="18" t="str">
        <f t="shared" si="1232"/>
        <v/>
      </c>
      <c r="G19408" s="18" t="str">
        <f t="shared" si="1233"/>
        <v/>
      </c>
      <c r="H19408" s="18" t="str">
        <f t="shared" si="1234"/>
        <v/>
      </c>
    </row>
    <row r="19409" spans="5:8" x14ac:dyDescent="0.25">
      <c r="E19409" s="18" t="str">
        <f t="shared" si="1231"/>
        <v/>
      </c>
      <c r="F19409" s="18" t="str">
        <f t="shared" si="1232"/>
        <v/>
      </c>
      <c r="G19409" s="18" t="str">
        <f t="shared" si="1233"/>
        <v/>
      </c>
      <c r="H19409" s="18" t="str">
        <f t="shared" si="1234"/>
        <v/>
      </c>
    </row>
    <row r="19410" spans="5:8" x14ac:dyDescent="0.25">
      <c r="E19410" s="18" t="str">
        <f t="shared" si="1231"/>
        <v/>
      </c>
      <c r="F19410" s="18" t="str">
        <f t="shared" si="1232"/>
        <v/>
      </c>
      <c r="G19410" s="18" t="str">
        <f t="shared" si="1233"/>
        <v/>
      </c>
      <c r="H19410" s="18" t="str">
        <f t="shared" si="1234"/>
        <v/>
      </c>
    </row>
    <row r="19411" spans="5:8" x14ac:dyDescent="0.25">
      <c r="E19411" s="18" t="str">
        <f t="shared" si="1231"/>
        <v/>
      </c>
      <c r="F19411" s="18" t="str">
        <f t="shared" si="1232"/>
        <v/>
      </c>
      <c r="G19411" s="18" t="str">
        <f t="shared" si="1233"/>
        <v/>
      </c>
      <c r="H19411" s="18" t="str">
        <f t="shared" si="1234"/>
        <v/>
      </c>
    </row>
    <row r="19412" spans="5:8" x14ac:dyDescent="0.25">
      <c r="E19412" s="18" t="str">
        <f t="shared" si="1231"/>
        <v/>
      </c>
      <c r="F19412" s="18" t="str">
        <f t="shared" si="1232"/>
        <v/>
      </c>
      <c r="G19412" s="18" t="str">
        <f t="shared" si="1233"/>
        <v/>
      </c>
      <c r="H19412" s="18" t="str">
        <f t="shared" si="1234"/>
        <v/>
      </c>
    </row>
    <row r="19413" spans="5:8" x14ac:dyDescent="0.25">
      <c r="E19413" s="18" t="str">
        <f t="shared" si="1231"/>
        <v/>
      </c>
      <c r="F19413" s="18" t="str">
        <f t="shared" si="1232"/>
        <v/>
      </c>
      <c r="G19413" s="18" t="str">
        <f t="shared" si="1233"/>
        <v/>
      </c>
      <c r="H19413" s="18" t="str">
        <f t="shared" si="1234"/>
        <v/>
      </c>
    </row>
    <row r="19414" spans="5:8" x14ac:dyDescent="0.25">
      <c r="E19414" s="18" t="str">
        <f t="shared" si="1231"/>
        <v/>
      </c>
      <c r="F19414" s="18" t="str">
        <f t="shared" si="1232"/>
        <v/>
      </c>
      <c r="G19414" s="18" t="str">
        <f t="shared" si="1233"/>
        <v/>
      </c>
      <c r="H19414" s="18" t="str">
        <f t="shared" si="1234"/>
        <v/>
      </c>
    </row>
    <row r="19415" spans="5:8" x14ac:dyDescent="0.25">
      <c r="E19415" s="18" t="str">
        <f t="shared" si="1231"/>
        <v/>
      </c>
      <c r="F19415" s="18" t="str">
        <f t="shared" si="1232"/>
        <v/>
      </c>
      <c r="G19415" s="18" t="str">
        <f t="shared" si="1233"/>
        <v/>
      </c>
      <c r="H19415" s="18" t="str">
        <f t="shared" si="1234"/>
        <v/>
      </c>
    </row>
    <row r="19416" spans="5:8" x14ac:dyDescent="0.25">
      <c r="E19416" s="18" t="str">
        <f t="shared" si="1231"/>
        <v/>
      </c>
      <c r="F19416" s="18" t="str">
        <f t="shared" si="1232"/>
        <v/>
      </c>
      <c r="G19416" s="18" t="str">
        <f t="shared" si="1233"/>
        <v/>
      </c>
      <c r="H19416" s="18" t="str">
        <f t="shared" si="1234"/>
        <v/>
      </c>
    </row>
    <row r="19417" spans="5:8" x14ac:dyDescent="0.25">
      <c r="E19417" s="18" t="str">
        <f t="shared" si="1231"/>
        <v/>
      </c>
      <c r="F19417" s="18" t="str">
        <f t="shared" si="1232"/>
        <v/>
      </c>
      <c r="G19417" s="18" t="str">
        <f t="shared" si="1233"/>
        <v/>
      </c>
      <c r="H19417" s="18" t="str">
        <f t="shared" si="1234"/>
        <v/>
      </c>
    </row>
    <row r="19418" spans="5:8" x14ac:dyDescent="0.25">
      <c r="E19418" s="18" t="str">
        <f t="shared" si="1231"/>
        <v/>
      </c>
      <c r="F19418" s="18" t="str">
        <f t="shared" si="1232"/>
        <v/>
      </c>
      <c r="G19418" s="18" t="str">
        <f t="shared" si="1233"/>
        <v/>
      </c>
      <c r="H19418" s="18" t="str">
        <f t="shared" si="1234"/>
        <v/>
      </c>
    </row>
    <row r="19419" spans="5:8" x14ac:dyDescent="0.25">
      <c r="E19419" s="18" t="str">
        <f t="shared" si="1231"/>
        <v/>
      </c>
      <c r="F19419" s="18" t="str">
        <f t="shared" si="1232"/>
        <v/>
      </c>
      <c r="G19419" s="18" t="str">
        <f t="shared" si="1233"/>
        <v/>
      </c>
      <c r="H19419" s="18" t="str">
        <f t="shared" si="1234"/>
        <v/>
      </c>
    </row>
    <row r="19420" spans="5:8" x14ac:dyDescent="0.25">
      <c r="E19420" s="18" t="str">
        <f t="shared" si="1231"/>
        <v/>
      </c>
      <c r="F19420" s="18" t="str">
        <f t="shared" si="1232"/>
        <v/>
      </c>
      <c r="G19420" s="18" t="str">
        <f t="shared" si="1233"/>
        <v/>
      </c>
      <c r="H19420" s="18" t="str">
        <f t="shared" si="1234"/>
        <v/>
      </c>
    </row>
    <row r="19421" spans="5:8" x14ac:dyDescent="0.25">
      <c r="E19421" s="18" t="str">
        <f t="shared" si="1231"/>
        <v/>
      </c>
      <c r="F19421" s="18" t="str">
        <f t="shared" si="1232"/>
        <v/>
      </c>
      <c r="G19421" s="18" t="str">
        <f t="shared" si="1233"/>
        <v/>
      </c>
      <c r="H19421" s="18" t="str">
        <f t="shared" si="1234"/>
        <v/>
      </c>
    </row>
    <row r="19422" spans="5:8" x14ac:dyDescent="0.25">
      <c r="E19422" s="18" t="str">
        <f t="shared" si="1231"/>
        <v/>
      </c>
      <c r="F19422" s="18" t="str">
        <f t="shared" si="1232"/>
        <v/>
      </c>
      <c r="G19422" s="18" t="str">
        <f t="shared" si="1233"/>
        <v/>
      </c>
      <c r="H19422" s="18" t="str">
        <f t="shared" si="1234"/>
        <v/>
      </c>
    </row>
    <row r="19423" spans="5:8" x14ac:dyDescent="0.25">
      <c r="E19423" s="18" t="str">
        <f t="shared" si="1231"/>
        <v/>
      </c>
      <c r="F19423" s="18" t="str">
        <f t="shared" si="1232"/>
        <v/>
      </c>
      <c r="G19423" s="18" t="str">
        <f t="shared" si="1233"/>
        <v/>
      </c>
      <c r="H19423" s="18" t="str">
        <f t="shared" si="1234"/>
        <v/>
      </c>
    </row>
    <row r="19424" spans="5:8" x14ac:dyDescent="0.25">
      <c r="E19424" s="18" t="str">
        <f t="shared" si="1231"/>
        <v/>
      </c>
      <c r="F19424" s="18" t="str">
        <f t="shared" si="1232"/>
        <v/>
      </c>
      <c r="G19424" s="18" t="str">
        <f t="shared" si="1233"/>
        <v/>
      </c>
      <c r="H19424" s="18" t="str">
        <f t="shared" si="1234"/>
        <v/>
      </c>
    </row>
    <row r="19425" spans="5:8" x14ac:dyDescent="0.25">
      <c r="E19425" s="18" t="str">
        <f t="shared" si="1231"/>
        <v/>
      </c>
      <c r="F19425" s="18" t="str">
        <f t="shared" si="1232"/>
        <v/>
      </c>
      <c r="G19425" s="18" t="str">
        <f t="shared" si="1233"/>
        <v/>
      </c>
      <c r="H19425" s="18" t="str">
        <f t="shared" si="1234"/>
        <v/>
      </c>
    </row>
    <row r="19426" spans="5:8" x14ac:dyDescent="0.25">
      <c r="E19426" s="18" t="str">
        <f t="shared" si="1231"/>
        <v/>
      </c>
      <c r="F19426" s="18" t="str">
        <f t="shared" si="1232"/>
        <v/>
      </c>
      <c r="G19426" s="18" t="str">
        <f t="shared" si="1233"/>
        <v/>
      </c>
      <c r="H19426" s="18" t="str">
        <f t="shared" si="1234"/>
        <v/>
      </c>
    </row>
    <row r="19427" spans="5:8" x14ac:dyDescent="0.25">
      <c r="E19427" s="18" t="str">
        <f t="shared" si="1231"/>
        <v/>
      </c>
      <c r="F19427" s="18" t="str">
        <f t="shared" si="1232"/>
        <v/>
      </c>
      <c r="G19427" s="18" t="str">
        <f t="shared" si="1233"/>
        <v/>
      </c>
      <c r="H19427" s="18" t="str">
        <f t="shared" si="1234"/>
        <v/>
      </c>
    </row>
    <row r="19428" spans="5:8" x14ac:dyDescent="0.25">
      <c r="E19428" s="18" t="str">
        <f t="shared" si="1231"/>
        <v/>
      </c>
      <c r="F19428" s="18" t="str">
        <f t="shared" si="1232"/>
        <v/>
      </c>
      <c r="G19428" s="18" t="str">
        <f t="shared" si="1233"/>
        <v/>
      </c>
      <c r="H19428" s="18" t="str">
        <f t="shared" si="1234"/>
        <v/>
      </c>
    </row>
    <row r="19429" spans="5:8" x14ac:dyDescent="0.25">
      <c r="E19429" s="18" t="str">
        <f t="shared" si="1231"/>
        <v/>
      </c>
      <c r="F19429" s="18" t="str">
        <f t="shared" si="1232"/>
        <v/>
      </c>
      <c r="G19429" s="18" t="str">
        <f t="shared" si="1233"/>
        <v/>
      </c>
      <c r="H19429" s="18" t="str">
        <f t="shared" si="1234"/>
        <v/>
      </c>
    </row>
    <row r="19430" spans="5:8" x14ac:dyDescent="0.25">
      <c r="E19430" s="18" t="str">
        <f t="shared" si="1231"/>
        <v/>
      </c>
      <c r="F19430" s="18" t="str">
        <f t="shared" si="1232"/>
        <v/>
      </c>
      <c r="G19430" s="18" t="str">
        <f t="shared" si="1233"/>
        <v/>
      </c>
      <c r="H19430" s="18" t="str">
        <f t="shared" si="1234"/>
        <v/>
      </c>
    </row>
    <row r="19431" spans="5:8" x14ac:dyDescent="0.25">
      <c r="E19431" s="18" t="str">
        <f t="shared" si="1231"/>
        <v/>
      </c>
      <c r="F19431" s="18" t="str">
        <f t="shared" si="1232"/>
        <v/>
      </c>
      <c r="G19431" s="18" t="str">
        <f t="shared" si="1233"/>
        <v/>
      </c>
      <c r="H19431" s="18" t="str">
        <f t="shared" si="1234"/>
        <v/>
      </c>
    </row>
    <row r="19432" spans="5:8" x14ac:dyDescent="0.25">
      <c r="E19432" s="18" t="str">
        <f t="shared" si="1231"/>
        <v/>
      </c>
      <c r="F19432" s="18" t="str">
        <f t="shared" si="1232"/>
        <v/>
      </c>
      <c r="G19432" s="18" t="str">
        <f t="shared" si="1233"/>
        <v/>
      </c>
      <c r="H19432" s="18" t="str">
        <f t="shared" si="1234"/>
        <v/>
      </c>
    </row>
    <row r="19433" spans="5:8" x14ac:dyDescent="0.25">
      <c r="E19433" s="18" t="str">
        <f t="shared" si="1231"/>
        <v/>
      </c>
      <c r="F19433" s="18" t="str">
        <f t="shared" si="1232"/>
        <v/>
      </c>
      <c r="G19433" s="18" t="str">
        <f t="shared" si="1233"/>
        <v/>
      </c>
      <c r="H19433" s="18" t="str">
        <f t="shared" si="1234"/>
        <v/>
      </c>
    </row>
    <row r="19434" spans="5:8" x14ac:dyDescent="0.25">
      <c r="E19434" s="18" t="str">
        <f t="shared" si="1231"/>
        <v/>
      </c>
      <c r="F19434" s="18" t="str">
        <f t="shared" si="1232"/>
        <v/>
      </c>
      <c r="G19434" s="18" t="str">
        <f t="shared" si="1233"/>
        <v/>
      </c>
      <c r="H19434" s="18" t="str">
        <f t="shared" si="1234"/>
        <v/>
      </c>
    </row>
    <row r="19435" spans="5:8" x14ac:dyDescent="0.25">
      <c r="E19435" s="18" t="str">
        <f t="shared" si="1231"/>
        <v/>
      </c>
      <c r="F19435" s="18" t="str">
        <f t="shared" si="1232"/>
        <v/>
      </c>
      <c r="G19435" s="18" t="str">
        <f t="shared" si="1233"/>
        <v/>
      </c>
      <c r="H19435" s="18" t="str">
        <f t="shared" si="1234"/>
        <v/>
      </c>
    </row>
    <row r="19436" spans="5:8" x14ac:dyDescent="0.25">
      <c r="E19436" s="18" t="str">
        <f t="shared" si="1231"/>
        <v/>
      </c>
      <c r="F19436" s="18" t="str">
        <f t="shared" si="1232"/>
        <v/>
      </c>
      <c r="G19436" s="18" t="str">
        <f t="shared" si="1233"/>
        <v/>
      </c>
      <c r="H19436" s="18" t="str">
        <f t="shared" si="1234"/>
        <v/>
      </c>
    </row>
    <row r="19437" spans="5:8" x14ac:dyDescent="0.25">
      <c r="E19437" s="18" t="str">
        <f t="shared" si="1231"/>
        <v/>
      </c>
      <c r="F19437" s="18" t="str">
        <f t="shared" si="1232"/>
        <v/>
      </c>
      <c r="G19437" s="18" t="str">
        <f t="shared" si="1233"/>
        <v/>
      </c>
      <c r="H19437" s="18" t="str">
        <f t="shared" si="1234"/>
        <v/>
      </c>
    </row>
    <row r="19438" spans="5:8" x14ac:dyDescent="0.25">
      <c r="E19438" s="18" t="str">
        <f t="shared" si="1231"/>
        <v/>
      </c>
      <c r="F19438" s="18" t="str">
        <f t="shared" si="1232"/>
        <v/>
      </c>
      <c r="G19438" s="18" t="str">
        <f t="shared" si="1233"/>
        <v/>
      </c>
      <c r="H19438" s="18" t="str">
        <f t="shared" si="1234"/>
        <v/>
      </c>
    </row>
    <row r="19439" spans="5:8" x14ac:dyDescent="0.25">
      <c r="E19439" s="18" t="str">
        <f t="shared" si="1231"/>
        <v/>
      </c>
      <c r="F19439" s="18" t="str">
        <f t="shared" si="1232"/>
        <v/>
      </c>
      <c r="G19439" s="18" t="str">
        <f t="shared" si="1233"/>
        <v/>
      </c>
      <c r="H19439" s="18" t="str">
        <f t="shared" si="1234"/>
        <v/>
      </c>
    </row>
    <row r="19440" spans="5:8" x14ac:dyDescent="0.25">
      <c r="E19440" s="18" t="str">
        <f t="shared" si="1231"/>
        <v/>
      </c>
      <c r="F19440" s="18" t="str">
        <f t="shared" si="1232"/>
        <v/>
      </c>
      <c r="G19440" s="18" t="str">
        <f t="shared" si="1233"/>
        <v/>
      </c>
      <c r="H19440" s="18" t="str">
        <f t="shared" si="1234"/>
        <v/>
      </c>
    </row>
    <row r="19441" spans="5:8" x14ac:dyDescent="0.25">
      <c r="E19441" s="18" t="str">
        <f t="shared" si="1231"/>
        <v/>
      </c>
      <c r="F19441" s="18" t="str">
        <f t="shared" si="1232"/>
        <v/>
      </c>
      <c r="G19441" s="18" t="str">
        <f t="shared" si="1233"/>
        <v/>
      </c>
      <c r="H19441" s="18" t="str">
        <f t="shared" si="1234"/>
        <v/>
      </c>
    </row>
    <row r="19442" spans="5:8" x14ac:dyDescent="0.25">
      <c r="E19442" s="18" t="str">
        <f t="shared" si="1231"/>
        <v/>
      </c>
      <c r="F19442" s="18" t="str">
        <f t="shared" si="1232"/>
        <v/>
      </c>
      <c r="G19442" s="18" t="str">
        <f t="shared" si="1233"/>
        <v/>
      </c>
      <c r="H19442" s="18" t="str">
        <f t="shared" si="1234"/>
        <v/>
      </c>
    </row>
    <row r="19443" spans="5:8" x14ac:dyDescent="0.25">
      <c r="E19443" s="18" t="str">
        <f t="shared" si="1231"/>
        <v/>
      </c>
      <c r="F19443" s="18" t="str">
        <f t="shared" si="1232"/>
        <v/>
      </c>
      <c r="G19443" s="18" t="str">
        <f t="shared" si="1233"/>
        <v/>
      </c>
      <c r="H19443" s="18" t="str">
        <f t="shared" si="1234"/>
        <v/>
      </c>
    </row>
    <row r="19444" spans="5:8" x14ac:dyDescent="0.25">
      <c r="E19444" s="18" t="str">
        <f t="shared" si="1231"/>
        <v/>
      </c>
      <c r="F19444" s="18" t="str">
        <f t="shared" si="1232"/>
        <v/>
      </c>
      <c r="G19444" s="18" t="str">
        <f t="shared" si="1233"/>
        <v/>
      </c>
      <c r="H19444" s="18" t="str">
        <f t="shared" si="1234"/>
        <v/>
      </c>
    </row>
    <row r="19445" spans="5:8" x14ac:dyDescent="0.25">
      <c r="E19445" s="18" t="str">
        <f t="shared" si="1231"/>
        <v/>
      </c>
      <c r="F19445" s="18" t="str">
        <f t="shared" si="1232"/>
        <v/>
      </c>
      <c r="G19445" s="18" t="str">
        <f t="shared" si="1233"/>
        <v/>
      </c>
      <c r="H19445" s="18" t="str">
        <f t="shared" si="1234"/>
        <v/>
      </c>
    </row>
    <row r="19446" spans="5:8" x14ac:dyDescent="0.25">
      <c r="E19446" s="18" t="str">
        <f t="shared" si="1231"/>
        <v/>
      </c>
      <c r="F19446" s="18" t="str">
        <f t="shared" si="1232"/>
        <v/>
      </c>
      <c r="G19446" s="18" t="str">
        <f t="shared" si="1233"/>
        <v/>
      </c>
      <c r="H19446" s="18" t="str">
        <f t="shared" si="1234"/>
        <v/>
      </c>
    </row>
    <row r="19447" spans="5:8" x14ac:dyDescent="0.25">
      <c r="E19447" s="18" t="str">
        <f t="shared" si="1231"/>
        <v/>
      </c>
      <c r="F19447" s="18" t="str">
        <f t="shared" si="1232"/>
        <v/>
      </c>
      <c r="G19447" s="18" t="str">
        <f t="shared" si="1233"/>
        <v/>
      </c>
      <c r="H19447" s="18" t="str">
        <f t="shared" si="1234"/>
        <v/>
      </c>
    </row>
    <row r="19448" spans="5:8" x14ac:dyDescent="0.25">
      <c r="E19448" s="18" t="str">
        <f t="shared" si="1231"/>
        <v/>
      </c>
      <c r="F19448" s="18" t="str">
        <f t="shared" si="1232"/>
        <v/>
      </c>
      <c r="G19448" s="18" t="str">
        <f t="shared" si="1233"/>
        <v/>
      </c>
      <c r="H19448" s="18" t="str">
        <f t="shared" si="1234"/>
        <v/>
      </c>
    </row>
    <row r="19449" spans="5:8" x14ac:dyDescent="0.25">
      <c r="E19449" s="18" t="str">
        <f t="shared" si="1231"/>
        <v/>
      </c>
      <c r="F19449" s="18" t="str">
        <f t="shared" si="1232"/>
        <v/>
      </c>
      <c r="G19449" s="18" t="str">
        <f t="shared" si="1233"/>
        <v/>
      </c>
      <c r="H19449" s="18" t="str">
        <f t="shared" si="1234"/>
        <v/>
      </c>
    </row>
    <row r="19450" spans="5:8" x14ac:dyDescent="0.25">
      <c r="E19450" s="18" t="str">
        <f t="shared" si="1231"/>
        <v/>
      </c>
      <c r="F19450" s="18" t="str">
        <f t="shared" si="1232"/>
        <v/>
      </c>
      <c r="G19450" s="18" t="str">
        <f t="shared" si="1233"/>
        <v/>
      </c>
      <c r="H19450" s="18" t="str">
        <f t="shared" si="1234"/>
        <v/>
      </c>
    </row>
    <row r="19451" spans="5:8" x14ac:dyDescent="0.25">
      <c r="E19451" s="18" t="str">
        <f t="shared" si="1231"/>
        <v/>
      </c>
      <c r="F19451" s="18" t="str">
        <f t="shared" si="1232"/>
        <v/>
      </c>
      <c r="G19451" s="18" t="str">
        <f t="shared" si="1233"/>
        <v/>
      </c>
      <c r="H19451" s="18" t="str">
        <f t="shared" si="1234"/>
        <v/>
      </c>
    </row>
    <row r="19452" spans="5:8" x14ac:dyDescent="0.25">
      <c r="E19452" s="18" t="str">
        <f t="shared" si="1231"/>
        <v/>
      </c>
      <c r="F19452" s="18" t="str">
        <f t="shared" si="1232"/>
        <v/>
      </c>
      <c r="G19452" s="18" t="str">
        <f t="shared" si="1233"/>
        <v/>
      </c>
      <c r="H19452" s="18" t="str">
        <f t="shared" si="1234"/>
        <v/>
      </c>
    </row>
    <row r="19453" spans="5:8" x14ac:dyDescent="0.25">
      <c r="E19453" s="18" t="str">
        <f t="shared" si="1231"/>
        <v/>
      </c>
      <c r="F19453" s="18" t="str">
        <f t="shared" si="1232"/>
        <v/>
      </c>
      <c r="G19453" s="18" t="str">
        <f t="shared" si="1233"/>
        <v/>
      </c>
      <c r="H19453" s="18" t="str">
        <f t="shared" si="1234"/>
        <v/>
      </c>
    </row>
    <row r="19454" spans="5:8" x14ac:dyDescent="0.25">
      <c r="E19454" s="18" t="str">
        <f t="shared" si="1231"/>
        <v/>
      </c>
      <c r="F19454" s="18" t="str">
        <f t="shared" si="1232"/>
        <v/>
      </c>
      <c r="G19454" s="18" t="str">
        <f t="shared" si="1233"/>
        <v/>
      </c>
      <c r="H19454" s="18" t="str">
        <f t="shared" si="1234"/>
        <v/>
      </c>
    </row>
    <row r="19455" spans="5:8" x14ac:dyDescent="0.25">
      <c r="E19455" s="18" t="str">
        <f t="shared" si="1231"/>
        <v/>
      </c>
      <c r="F19455" s="18" t="str">
        <f t="shared" si="1232"/>
        <v/>
      </c>
      <c r="G19455" s="18" t="str">
        <f t="shared" si="1233"/>
        <v/>
      </c>
      <c r="H19455" s="18" t="str">
        <f t="shared" si="1234"/>
        <v/>
      </c>
    </row>
    <row r="19456" spans="5:8" x14ac:dyDescent="0.25">
      <c r="E19456" s="18" t="str">
        <f t="shared" si="1231"/>
        <v/>
      </c>
      <c r="F19456" s="18" t="str">
        <f t="shared" si="1232"/>
        <v/>
      </c>
      <c r="G19456" s="18" t="str">
        <f t="shared" si="1233"/>
        <v/>
      </c>
      <c r="H19456" s="18" t="str">
        <f t="shared" si="1234"/>
        <v/>
      </c>
    </row>
    <row r="19457" spans="5:8" x14ac:dyDescent="0.25">
      <c r="E19457" s="18" t="str">
        <f t="shared" si="1231"/>
        <v/>
      </c>
      <c r="F19457" s="18" t="str">
        <f t="shared" si="1232"/>
        <v/>
      </c>
      <c r="G19457" s="18" t="str">
        <f t="shared" si="1233"/>
        <v/>
      </c>
      <c r="H19457" s="18" t="str">
        <f t="shared" si="1234"/>
        <v/>
      </c>
    </row>
    <row r="19458" spans="5:8" x14ac:dyDescent="0.25">
      <c r="E19458" s="18" t="str">
        <f t="shared" si="1231"/>
        <v/>
      </c>
      <c r="F19458" s="18" t="str">
        <f t="shared" si="1232"/>
        <v/>
      </c>
      <c r="G19458" s="18" t="str">
        <f t="shared" si="1233"/>
        <v/>
      </c>
      <c r="H19458" s="18" t="str">
        <f t="shared" si="1234"/>
        <v/>
      </c>
    </row>
    <row r="19459" spans="5:8" x14ac:dyDescent="0.25">
      <c r="E19459" s="18" t="str">
        <f t="shared" si="1231"/>
        <v/>
      </c>
      <c r="F19459" s="18" t="str">
        <f t="shared" si="1232"/>
        <v/>
      </c>
      <c r="G19459" s="18" t="str">
        <f t="shared" si="1233"/>
        <v/>
      </c>
      <c r="H19459" s="18" t="str">
        <f t="shared" si="1234"/>
        <v/>
      </c>
    </row>
    <row r="19460" spans="5:8" x14ac:dyDescent="0.25">
      <c r="E19460" s="18" t="str">
        <f t="shared" si="1231"/>
        <v/>
      </c>
      <c r="F19460" s="18" t="str">
        <f t="shared" si="1232"/>
        <v/>
      </c>
      <c r="G19460" s="18" t="str">
        <f t="shared" si="1233"/>
        <v/>
      </c>
      <c r="H19460" s="18" t="str">
        <f t="shared" si="1234"/>
        <v/>
      </c>
    </row>
    <row r="19461" spans="5:8" x14ac:dyDescent="0.25">
      <c r="E19461" s="18" t="str">
        <f t="shared" si="1231"/>
        <v/>
      </c>
      <c r="F19461" s="18" t="str">
        <f t="shared" si="1232"/>
        <v/>
      </c>
      <c r="G19461" s="18" t="str">
        <f t="shared" si="1233"/>
        <v/>
      </c>
      <c r="H19461" s="18" t="str">
        <f t="shared" si="1234"/>
        <v/>
      </c>
    </row>
    <row r="19462" spans="5:8" x14ac:dyDescent="0.25">
      <c r="E19462" s="18" t="str">
        <f t="shared" ref="E19462:E19525" si="1235">IF($C19462="","",IFERROR(INDEX(ItemPriceCol,MATCH($C19462,ItemName,0)),""))</f>
        <v/>
      </c>
      <c r="F19462" s="18" t="str">
        <f t="shared" ref="F19462:F19525" si="1236">IF(OR($D19462="",$E19462=""),"",$D19462*$E19462)</f>
        <v/>
      </c>
      <c r="G19462" s="18" t="str">
        <f t="shared" ref="G19462:G19525" si="1237">IF($C19462="","",IFERROR(INDEX(ItemCostCol,MATCH($C19462,ItemName,0)),""))</f>
        <v/>
      </c>
      <c r="H19462" s="18" t="str">
        <f t="shared" ref="H19462:H19525" si="1238">IF(OR($F19462="",$G19462=""),"",$F19462-$D19462*$G19462)</f>
        <v/>
      </c>
    </row>
    <row r="19463" spans="5:8" x14ac:dyDescent="0.25">
      <c r="E19463" s="18" t="str">
        <f t="shared" si="1235"/>
        <v/>
      </c>
      <c r="F19463" s="18" t="str">
        <f t="shared" si="1236"/>
        <v/>
      </c>
      <c r="G19463" s="18" t="str">
        <f t="shared" si="1237"/>
        <v/>
      </c>
      <c r="H19463" s="18" t="str">
        <f t="shared" si="1238"/>
        <v/>
      </c>
    </row>
    <row r="19464" spans="5:8" x14ac:dyDescent="0.25">
      <c r="E19464" s="18" t="str">
        <f t="shared" si="1235"/>
        <v/>
      </c>
      <c r="F19464" s="18" t="str">
        <f t="shared" si="1236"/>
        <v/>
      </c>
      <c r="G19464" s="18" t="str">
        <f t="shared" si="1237"/>
        <v/>
      </c>
      <c r="H19464" s="18" t="str">
        <f t="shared" si="1238"/>
        <v/>
      </c>
    </row>
    <row r="19465" spans="5:8" x14ac:dyDescent="0.25">
      <c r="E19465" s="18" t="str">
        <f t="shared" si="1235"/>
        <v/>
      </c>
      <c r="F19465" s="18" t="str">
        <f t="shared" si="1236"/>
        <v/>
      </c>
      <c r="G19465" s="18" t="str">
        <f t="shared" si="1237"/>
        <v/>
      </c>
      <c r="H19465" s="18" t="str">
        <f t="shared" si="1238"/>
        <v/>
      </c>
    </row>
    <row r="19466" spans="5:8" x14ac:dyDescent="0.25">
      <c r="E19466" s="18" t="str">
        <f t="shared" si="1235"/>
        <v/>
      </c>
      <c r="F19466" s="18" t="str">
        <f t="shared" si="1236"/>
        <v/>
      </c>
      <c r="G19466" s="18" t="str">
        <f t="shared" si="1237"/>
        <v/>
      </c>
      <c r="H19466" s="18" t="str">
        <f t="shared" si="1238"/>
        <v/>
      </c>
    </row>
    <row r="19467" spans="5:8" x14ac:dyDescent="0.25">
      <c r="E19467" s="18" t="str">
        <f t="shared" si="1235"/>
        <v/>
      </c>
      <c r="F19467" s="18" t="str">
        <f t="shared" si="1236"/>
        <v/>
      </c>
      <c r="G19467" s="18" t="str">
        <f t="shared" si="1237"/>
        <v/>
      </c>
      <c r="H19467" s="18" t="str">
        <f t="shared" si="1238"/>
        <v/>
      </c>
    </row>
    <row r="19468" spans="5:8" x14ac:dyDescent="0.25">
      <c r="E19468" s="18" t="str">
        <f t="shared" si="1235"/>
        <v/>
      </c>
      <c r="F19468" s="18" t="str">
        <f t="shared" si="1236"/>
        <v/>
      </c>
      <c r="G19468" s="18" t="str">
        <f t="shared" si="1237"/>
        <v/>
      </c>
      <c r="H19468" s="18" t="str">
        <f t="shared" si="1238"/>
        <v/>
      </c>
    </row>
    <row r="19469" spans="5:8" x14ac:dyDescent="0.25">
      <c r="E19469" s="18" t="str">
        <f t="shared" si="1235"/>
        <v/>
      </c>
      <c r="F19469" s="18" t="str">
        <f t="shared" si="1236"/>
        <v/>
      </c>
      <c r="G19469" s="18" t="str">
        <f t="shared" si="1237"/>
        <v/>
      </c>
      <c r="H19469" s="18" t="str">
        <f t="shared" si="1238"/>
        <v/>
      </c>
    </row>
    <row r="19470" spans="5:8" x14ac:dyDescent="0.25">
      <c r="E19470" s="18" t="str">
        <f t="shared" si="1235"/>
        <v/>
      </c>
      <c r="F19470" s="18" t="str">
        <f t="shared" si="1236"/>
        <v/>
      </c>
      <c r="G19470" s="18" t="str">
        <f t="shared" si="1237"/>
        <v/>
      </c>
      <c r="H19470" s="18" t="str">
        <f t="shared" si="1238"/>
        <v/>
      </c>
    </row>
    <row r="19471" spans="5:8" x14ac:dyDescent="0.25">
      <c r="E19471" s="18" t="str">
        <f t="shared" si="1235"/>
        <v/>
      </c>
      <c r="F19471" s="18" t="str">
        <f t="shared" si="1236"/>
        <v/>
      </c>
      <c r="G19471" s="18" t="str">
        <f t="shared" si="1237"/>
        <v/>
      </c>
      <c r="H19471" s="18" t="str">
        <f t="shared" si="1238"/>
        <v/>
      </c>
    </row>
    <row r="19472" spans="5:8" x14ac:dyDescent="0.25">
      <c r="E19472" s="18" t="str">
        <f t="shared" si="1235"/>
        <v/>
      </c>
      <c r="F19472" s="18" t="str">
        <f t="shared" si="1236"/>
        <v/>
      </c>
      <c r="G19472" s="18" t="str">
        <f t="shared" si="1237"/>
        <v/>
      </c>
      <c r="H19472" s="18" t="str">
        <f t="shared" si="1238"/>
        <v/>
      </c>
    </row>
    <row r="19473" spans="5:8" x14ac:dyDescent="0.25">
      <c r="E19473" s="18" t="str">
        <f t="shared" si="1235"/>
        <v/>
      </c>
      <c r="F19473" s="18" t="str">
        <f t="shared" si="1236"/>
        <v/>
      </c>
      <c r="G19473" s="18" t="str">
        <f t="shared" si="1237"/>
        <v/>
      </c>
      <c r="H19473" s="18" t="str">
        <f t="shared" si="1238"/>
        <v/>
      </c>
    </row>
    <row r="19474" spans="5:8" x14ac:dyDescent="0.25">
      <c r="E19474" s="18" t="str">
        <f t="shared" si="1235"/>
        <v/>
      </c>
      <c r="F19474" s="18" t="str">
        <f t="shared" si="1236"/>
        <v/>
      </c>
      <c r="G19474" s="18" t="str">
        <f t="shared" si="1237"/>
        <v/>
      </c>
      <c r="H19474" s="18" t="str">
        <f t="shared" si="1238"/>
        <v/>
      </c>
    </row>
    <row r="19475" spans="5:8" x14ac:dyDescent="0.25">
      <c r="E19475" s="18" t="str">
        <f t="shared" si="1235"/>
        <v/>
      </c>
      <c r="F19475" s="18" t="str">
        <f t="shared" si="1236"/>
        <v/>
      </c>
      <c r="G19475" s="18" t="str">
        <f t="shared" si="1237"/>
        <v/>
      </c>
      <c r="H19475" s="18" t="str">
        <f t="shared" si="1238"/>
        <v/>
      </c>
    </row>
    <row r="19476" spans="5:8" x14ac:dyDescent="0.25">
      <c r="E19476" s="18" t="str">
        <f t="shared" si="1235"/>
        <v/>
      </c>
      <c r="F19476" s="18" t="str">
        <f t="shared" si="1236"/>
        <v/>
      </c>
      <c r="G19476" s="18" t="str">
        <f t="shared" si="1237"/>
        <v/>
      </c>
      <c r="H19476" s="18" t="str">
        <f t="shared" si="1238"/>
        <v/>
      </c>
    </row>
    <row r="19477" spans="5:8" x14ac:dyDescent="0.25">
      <c r="E19477" s="18" t="str">
        <f t="shared" si="1235"/>
        <v/>
      </c>
      <c r="F19477" s="18" t="str">
        <f t="shared" si="1236"/>
        <v/>
      </c>
      <c r="G19477" s="18" t="str">
        <f t="shared" si="1237"/>
        <v/>
      </c>
      <c r="H19477" s="18" t="str">
        <f t="shared" si="1238"/>
        <v/>
      </c>
    </row>
    <row r="19478" spans="5:8" x14ac:dyDescent="0.25">
      <c r="E19478" s="18" t="str">
        <f t="shared" si="1235"/>
        <v/>
      </c>
      <c r="F19478" s="18" t="str">
        <f t="shared" si="1236"/>
        <v/>
      </c>
      <c r="G19478" s="18" t="str">
        <f t="shared" si="1237"/>
        <v/>
      </c>
      <c r="H19478" s="18" t="str">
        <f t="shared" si="1238"/>
        <v/>
      </c>
    </row>
    <row r="19479" spans="5:8" x14ac:dyDescent="0.25">
      <c r="E19479" s="18" t="str">
        <f t="shared" si="1235"/>
        <v/>
      </c>
      <c r="F19479" s="18" t="str">
        <f t="shared" si="1236"/>
        <v/>
      </c>
      <c r="G19479" s="18" t="str">
        <f t="shared" si="1237"/>
        <v/>
      </c>
      <c r="H19479" s="18" t="str">
        <f t="shared" si="1238"/>
        <v/>
      </c>
    </row>
    <row r="19480" spans="5:8" x14ac:dyDescent="0.25">
      <c r="E19480" s="18" t="str">
        <f t="shared" si="1235"/>
        <v/>
      </c>
      <c r="F19480" s="18" t="str">
        <f t="shared" si="1236"/>
        <v/>
      </c>
      <c r="G19480" s="18" t="str">
        <f t="shared" si="1237"/>
        <v/>
      </c>
      <c r="H19480" s="18" t="str">
        <f t="shared" si="1238"/>
        <v/>
      </c>
    </row>
    <row r="19481" spans="5:8" x14ac:dyDescent="0.25">
      <c r="E19481" s="18" t="str">
        <f t="shared" si="1235"/>
        <v/>
      </c>
      <c r="F19481" s="18" t="str">
        <f t="shared" si="1236"/>
        <v/>
      </c>
      <c r="G19481" s="18" t="str">
        <f t="shared" si="1237"/>
        <v/>
      </c>
      <c r="H19481" s="18" t="str">
        <f t="shared" si="1238"/>
        <v/>
      </c>
    </row>
    <row r="19482" spans="5:8" x14ac:dyDescent="0.25">
      <c r="E19482" s="18" t="str">
        <f t="shared" si="1235"/>
        <v/>
      </c>
      <c r="F19482" s="18" t="str">
        <f t="shared" si="1236"/>
        <v/>
      </c>
      <c r="G19482" s="18" t="str">
        <f t="shared" si="1237"/>
        <v/>
      </c>
      <c r="H19482" s="18" t="str">
        <f t="shared" si="1238"/>
        <v/>
      </c>
    </row>
    <row r="19483" spans="5:8" x14ac:dyDescent="0.25">
      <c r="E19483" s="18" t="str">
        <f t="shared" si="1235"/>
        <v/>
      </c>
      <c r="F19483" s="18" t="str">
        <f t="shared" si="1236"/>
        <v/>
      </c>
      <c r="G19483" s="18" t="str">
        <f t="shared" si="1237"/>
        <v/>
      </c>
      <c r="H19483" s="18" t="str">
        <f t="shared" si="1238"/>
        <v/>
      </c>
    </row>
    <row r="19484" spans="5:8" x14ac:dyDescent="0.25">
      <c r="E19484" s="18" t="str">
        <f t="shared" si="1235"/>
        <v/>
      </c>
      <c r="F19484" s="18" t="str">
        <f t="shared" si="1236"/>
        <v/>
      </c>
      <c r="G19484" s="18" t="str">
        <f t="shared" si="1237"/>
        <v/>
      </c>
      <c r="H19484" s="18" t="str">
        <f t="shared" si="1238"/>
        <v/>
      </c>
    </row>
    <row r="19485" spans="5:8" x14ac:dyDescent="0.25">
      <c r="E19485" s="18" t="str">
        <f t="shared" si="1235"/>
        <v/>
      </c>
      <c r="F19485" s="18" t="str">
        <f t="shared" si="1236"/>
        <v/>
      </c>
      <c r="G19485" s="18" t="str">
        <f t="shared" si="1237"/>
        <v/>
      </c>
      <c r="H19485" s="18" t="str">
        <f t="shared" si="1238"/>
        <v/>
      </c>
    </row>
    <row r="19486" spans="5:8" x14ac:dyDescent="0.25">
      <c r="E19486" s="18" t="str">
        <f t="shared" si="1235"/>
        <v/>
      </c>
      <c r="F19486" s="18" t="str">
        <f t="shared" si="1236"/>
        <v/>
      </c>
      <c r="G19486" s="18" t="str">
        <f t="shared" si="1237"/>
        <v/>
      </c>
      <c r="H19486" s="18" t="str">
        <f t="shared" si="1238"/>
        <v/>
      </c>
    </row>
    <row r="19487" spans="5:8" x14ac:dyDescent="0.25">
      <c r="E19487" s="18" t="str">
        <f t="shared" si="1235"/>
        <v/>
      </c>
      <c r="F19487" s="18" t="str">
        <f t="shared" si="1236"/>
        <v/>
      </c>
      <c r="G19487" s="18" t="str">
        <f t="shared" si="1237"/>
        <v/>
      </c>
      <c r="H19487" s="18" t="str">
        <f t="shared" si="1238"/>
        <v/>
      </c>
    </row>
    <row r="19488" spans="5:8" x14ac:dyDescent="0.25">
      <c r="E19488" s="18" t="str">
        <f t="shared" si="1235"/>
        <v/>
      </c>
      <c r="F19488" s="18" t="str">
        <f t="shared" si="1236"/>
        <v/>
      </c>
      <c r="G19488" s="18" t="str">
        <f t="shared" si="1237"/>
        <v/>
      </c>
      <c r="H19488" s="18" t="str">
        <f t="shared" si="1238"/>
        <v/>
      </c>
    </row>
    <row r="19489" spans="5:8" x14ac:dyDescent="0.25">
      <c r="E19489" s="18" t="str">
        <f t="shared" si="1235"/>
        <v/>
      </c>
      <c r="F19489" s="18" t="str">
        <f t="shared" si="1236"/>
        <v/>
      </c>
      <c r="G19489" s="18" t="str">
        <f t="shared" si="1237"/>
        <v/>
      </c>
      <c r="H19489" s="18" t="str">
        <f t="shared" si="1238"/>
        <v/>
      </c>
    </row>
    <row r="19490" spans="5:8" x14ac:dyDescent="0.25">
      <c r="E19490" s="18" t="str">
        <f t="shared" si="1235"/>
        <v/>
      </c>
      <c r="F19490" s="18" t="str">
        <f t="shared" si="1236"/>
        <v/>
      </c>
      <c r="G19490" s="18" t="str">
        <f t="shared" si="1237"/>
        <v/>
      </c>
      <c r="H19490" s="18" t="str">
        <f t="shared" si="1238"/>
        <v/>
      </c>
    </row>
    <row r="19491" spans="5:8" x14ac:dyDescent="0.25">
      <c r="E19491" s="18" t="str">
        <f t="shared" si="1235"/>
        <v/>
      </c>
      <c r="F19491" s="18" t="str">
        <f t="shared" si="1236"/>
        <v/>
      </c>
      <c r="G19491" s="18" t="str">
        <f t="shared" si="1237"/>
        <v/>
      </c>
      <c r="H19491" s="18" t="str">
        <f t="shared" si="1238"/>
        <v/>
      </c>
    </row>
    <row r="19492" spans="5:8" x14ac:dyDescent="0.25">
      <c r="E19492" s="18" t="str">
        <f t="shared" si="1235"/>
        <v/>
      </c>
      <c r="F19492" s="18" t="str">
        <f t="shared" si="1236"/>
        <v/>
      </c>
      <c r="G19492" s="18" t="str">
        <f t="shared" si="1237"/>
        <v/>
      </c>
      <c r="H19492" s="18" t="str">
        <f t="shared" si="1238"/>
        <v/>
      </c>
    </row>
    <row r="19493" spans="5:8" x14ac:dyDescent="0.25">
      <c r="E19493" s="18" t="str">
        <f t="shared" si="1235"/>
        <v/>
      </c>
      <c r="F19493" s="18" t="str">
        <f t="shared" si="1236"/>
        <v/>
      </c>
      <c r="G19493" s="18" t="str">
        <f t="shared" si="1237"/>
        <v/>
      </c>
      <c r="H19493" s="18" t="str">
        <f t="shared" si="1238"/>
        <v/>
      </c>
    </row>
    <row r="19494" spans="5:8" x14ac:dyDescent="0.25">
      <c r="E19494" s="18" t="str">
        <f t="shared" si="1235"/>
        <v/>
      </c>
      <c r="F19494" s="18" t="str">
        <f t="shared" si="1236"/>
        <v/>
      </c>
      <c r="G19494" s="18" t="str">
        <f t="shared" si="1237"/>
        <v/>
      </c>
      <c r="H19494" s="18" t="str">
        <f t="shared" si="1238"/>
        <v/>
      </c>
    </row>
    <row r="19495" spans="5:8" x14ac:dyDescent="0.25">
      <c r="E19495" s="18" t="str">
        <f t="shared" si="1235"/>
        <v/>
      </c>
      <c r="F19495" s="18" t="str">
        <f t="shared" si="1236"/>
        <v/>
      </c>
      <c r="G19495" s="18" t="str">
        <f t="shared" si="1237"/>
        <v/>
      </c>
      <c r="H19495" s="18" t="str">
        <f t="shared" si="1238"/>
        <v/>
      </c>
    </row>
    <row r="19496" spans="5:8" x14ac:dyDescent="0.25">
      <c r="E19496" s="18" t="str">
        <f t="shared" si="1235"/>
        <v/>
      </c>
      <c r="F19496" s="18" t="str">
        <f t="shared" si="1236"/>
        <v/>
      </c>
      <c r="G19496" s="18" t="str">
        <f t="shared" si="1237"/>
        <v/>
      </c>
      <c r="H19496" s="18" t="str">
        <f t="shared" si="1238"/>
        <v/>
      </c>
    </row>
    <row r="19497" spans="5:8" x14ac:dyDescent="0.25">
      <c r="E19497" s="18" t="str">
        <f t="shared" si="1235"/>
        <v/>
      </c>
      <c r="F19497" s="18" t="str">
        <f t="shared" si="1236"/>
        <v/>
      </c>
      <c r="G19497" s="18" t="str">
        <f t="shared" si="1237"/>
        <v/>
      </c>
      <c r="H19497" s="18" t="str">
        <f t="shared" si="1238"/>
        <v/>
      </c>
    </row>
    <row r="19498" spans="5:8" x14ac:dyDescent="0.25">
      <c r="E19498" s="18" t="str">
        <f t="shared" si="1235"/>
        <v/>
      </c>
      <c r="F19498" s="18" t="str">
        <f t="shared" si="1236"/>
        <v/>
      </c>
      <c r="G19498" s="18" t="str">
        <f t="shared" si="1237"/>
        <v/>
      </c>
      <c r="H19498" s="18" t="str">
        <f t="shared" si="1238"/>
        <v/>
      </c>
    </row>
    <row r="19499" spans="5:8" x14ac:dyDescent="0.25">
      <c r="E19499" s="18" t="str">
        <f t="shared" si="1235"/>
        <v/>
      </c>
      <c r="F19499" s="18" t="str">
        <f t="shared" si="1236"/>
        <v/>
      </c>
      <c r="G19499" s="18" t="str">
        <f t="shared" si="1237"/>
        <v/>
      </c>
      <c r="H19499" s="18" t="str">
        <f t="shared" si="1238"/>
        <v/>
      </c>
    </row>
    <row r="19500" spans="5:8" x14ac:dyDescent="0.25">
      <c r="E19500" s="18" t="str">
        <f t="shared" si="1235"/>
        <v/>
      </c>
      <c r="F19500" s="18" t="str">
        <f t="shared" si="1236"/>
        <v/>
      </c>
      <c r="G19500" s="18" t="str">
        <f t="shared" si="1237"/>
        <v/>
      </c>
      <c r="H19500" s="18" t="str">
        <f t="shared" si="1238"/>
        <v/>
      </c>
    </row>
    <row r="19501" spans="5:8" x14ac:dyDescent="0.25">
      <c r="E19501" s="18" t="str">
        <f t="shared" si="1235"/>
        <v/>
      </c>
      <c r="F19501" s="18" t="str">
        <f t="shared" si="1236"/>
        <v/>
      </c>
      <c r="G19501" s="18" t="str">
        <f t="shared" si="1237"/>
        <v/>
      </c>
      <c r="H19501" s="18" t="str">
        <f t="shared" si="1238"/>
        <v/>
      </c>
    </row>
    <row r="19502" spans="5:8" x14ac:dyDescent="0.25">
      <c r="E19502" s="18" t="str">
        <f t="shared" si="1235"/>
        <v/>
      </c>
      <c r="F19502" s="18" t="str">
        <f t="shared" si="1236"/>
        <v/>
      </c>
      <c r="G19502" s="18" t="str">
        <f t="shared" si="1237"/>
        <v/>
      </c>
      <c r="H19502" s="18" t="str">
        <f t="shared" si="1238"/>
        <v/>
      </c>
    </row>
    <row r="19503" spans="5:8" x14ac:dyDescent="0.25">
      <c r="E19503" s="18" t="str">
        <f t="shared" si="1235"/>
        <v/>
      </c>
      <c r="F19503" s="18" t="str">
        <f t="shared" si="1236"/>
        <v/>
      </c>
      <c r="G19503" s="18" t="str">
        <f t="shared" si="1237"/>
        <v/>
      </c>
      <c r="H19503" s="18" t="str">
        <f t="shared" si="1238"/>
        <v/>
      </c>
    </row>
    <row r="19504" spans="5:8" x14ac:dyDescent="0.25">
      <c r="E19504" s="18" t="str">
        <f t="shared" si="1235"/>
        <v/>
      </c>
      <c r="F19504" s="18" t="str">
        <f t="shared" si="1236"/>
        <v/>
      </c>
      <c r="G19504" s="18" t="str">
        <f t="shared" si="1237"/>
        <v/>
      </c>
      <c r="H19504" s="18" t="str">
        <f t="shared" si="1238"/>
        <v/>
      </c>
    </row>
    <row r="19505" spans="5:8" x14ac:dyDescent="0.25">
      <c r="E19505" s="18" t="str">
        <f t="shared" si="1235"/>
        <v/>
      </c>
      <c r="F19505" s="18" t="str">
        <f t="shared" si="1236"/>
        <v/>
      </c>
      <c r="G19505" s="18" t="str">
        <f t="shared" si="1237"/>
        <v/>
      </c>
      <c r="H19505" s="18" t="str">
        <f t="shared" si="1238"/>
        <v/>
      </c>
    </row>
    <row r="19506" spans="5:8" x14ac:dyDescent="0.25">
      <c r="E19506" s="18" t="str">
        <f t="shared" si="1235"/>
        <v/>
      </c>
      <c r="F19506" s="18" t="str">
        <f t="shared" si="1236"/>
        <v/>
      </c>
      <c r="G19506" s="18" t="str">
        <f t="shared" si="1237"/>
        <v/>
      </c>
      <c r="H19506" s="18" t="str">
        <f t="shared" si="1238"/>
        <v/>
      </c>
    </row>
    <row r="19507" spans="5:8" x14ac:dyDescent="0.25">
      <c r="E19507" s="18" t="str">
        <f t="shared" si="1235"/>
        <v/>
      </c>
      <c r="F19507" s="18" t="str">
        <f t="shared" si="1236"/>
        <v/>
      </c>
      <c r="G19507" s="18" t="str">
        <f t="shared" si="1237"/>
        <v/>
      </c>
      <c r="H19507" s="18" t="str">
        <f t="shared" si="1238"/>
        <v/>
      </c>
    </row>
    <row r="19508" spans="5:8" x14ac:dyDescent="0.25">
      <c r="E19508" s="18" t="str">
        <f t="shared" si="1235"/>
        <v/>
      </c>
      <c r="F19508" s="18" t="str">
        <f t="shared" si="1236"/>
        <v/>
      </c>
      <c r="G19508" s="18" t="str">
        <f t="shared" si="1237"/>
        <v/>
      </c>
      <c r="H19508" s="18" t="str">
        <f t="shared" si="1238"/>
        <v/>
      </c>
    </row>
    <row r="19509" spans="5:8" x14ac:dyDescent="0.25">
      <c r="E19509" s="18" t="str">
        <f t="shared" si="1235"/>
        <v/>
      </c>
      <c r="F19509" s="18" t="str">
        <f t="shared" si="1236"/>
        <v/>
      </c>
      <c r="G19509" s="18" t="str">
        <f t="shared" si="1237"/>
        <v/>
      </c>
      <c r="H19509" s="18" t="str">
        <f t="shared" si="1238"/>
        <v/>
      </c>
    </row>
    <row r="19510" spans="5:8" x14ac:dyDescent="0.25">
      <c r="E19510" s="18" t="str">
        <f t="shared" si="1235"/>
        <v/>
      </c>
      <c r="F19510" s="18" t="str">
        <f t="shared" si="1236"/>
        <v/>
      </c>
      <c r="G19510" s="18" t="str">
        <f t="shared" si="1237"/>
        <v/>
      </c>
      <c r="H19510" s="18" t="str">
        <f t="shared" si="1238"/>
        <v/>
      </c>
    </row>
    <row r="19511" spans="5:8" x14ac:dyDescent="0.25">
      <c r="E19511" s="18" t="str">
        <f t="shared" si="1235"/>
        <v/>
      </c>
      <c r="F19511" s="18" t="str">
        <f t="shared" si="1236"/>
        <v/>
      </c>
      <c r="G19511" s="18" t="str">
        <f t="shared" si="1237"/>
        <v/>
      </c>
      <c r="H19511" s="18" t="str">
        <f t="shared" si="1238"/>
        <v/>
      </c>
    </row>
    <row r="19512" spans="5:8" x14ac:dyDescent="0.25">
      <c r="E19512" s="18" t="str">
        <f t="shared" si="1235"/>
        <v/>
      </c>
      <c r="F19512" s="18" t="str">
        <f t="shared" si="1236"/>
        <v/>
      </c>
      <c r="G19512" s="18" t="str">
        <f t="shared" si="1237"/>
        <v/>
      </c>
      <c r="H19512" s="18" t="str">
        <f t="shared" si="1238"/>
        <v/>
      </c>
    </row>
    <row r="19513" spans="5:8" x14ac:dyDescent="0.25">
      <c r="E19513" s="18" t="str">
        <f t="shared" si="1235"/>
        <v/>
      </c>
      <c r="F19513" s="18" t="str">
        <f t="shared" si="1236"/>
        <v/>
      </c>
      <c r="G19513" s="18" t="str">
        <f t="shared" si="1237"/>
        <v/>
      </c>
      <c r="H19513" s="18" t="str">
        <f t="shared" si="1238"/>
        <v/>
      </c>
    </row>
    <row r="19514" spans="5:8" x14ac:dyDescent="0.25">
      <c r="E19514" s="18" t="str">
        <f t="shared" si="1235"/>
        <v/>
      </c>
      <c r="F19514" s="18" t="str">
        <f t="shared" si="1236"/>
        <v/>
      </c>
      <c r="G19514" s="18" t="str">
        <f t="shared" si="1237"/>
        <v/>
      </c>
      <c r="H19514" s="18" t="str">
        <f t="shared" si="1238"/>
        <v/>
      </c>
    </row>
    <row r="19515" spans="5:8" x14ac:dyDescent="0.25">
      <c r="E19515" s="18" t="str">
        <f t="shared" si="1235"/>
        <v/>
      </c>
      <c r="F19515" s="18" t="str">
        <f t="shared" si="1236"/>
        <v/>
      </c>
      <c r="G19515" s="18" t="str">
        <f t="shared" si="1237"/>
        <v/>
      </c>
      <c r="H19515" s="18" t="str">
        <f t="shared" si="1238"/>
        <v/>
      </c>
    </row>
    <row r="19516" spans="5:8" x14ac:dyDescent="0.25">
      <c r="E19516" s="18" t="str">
        <f t="shared" si="1235"/>
        <v/>
      </c>
      <c r="F19516" s="18" t="str">
        <f t="shared" si="1236"/>
        <v/>
      </c>
      <c r="G19516" s="18" t="str">
        <f t="shared" si="1237"/>
        <v/>
      </c>
      <c r="H19516" s="18" t="str">
        <f t="shared" si="1238"/>
        <v/>
      </c>
    </row>
    <row r="19517" spans="5:8" x14ac:dyDescent="0.25">
      <c r="E19517" s="18" t="str">
        <f t="shared" si="1235"/>
        <v/>
      </c>
      <c r="F19517" s="18" t="str">
        <f t="shared" si="1236"/>
        <v/>
      </c>
      <c r="G19517" s="18" t="str">
        <f t="shared" si="1237"/>
        <v/>
      </c>
      <c r="H19517" s="18" t="str">
        <f t="shared" si="1238"/>
        <v/>
      </c>
    </row>
    <row r="19518" spans="5:8" x14ac:dyDescent="0.25">
      <c r="E19518" s="18" t="str">
        <f t="shared" si="1235"/>
        <v/>
      </c>
      <c r="F19518" s="18" t="str">
        <f t="shared" si="1236"/>
        <v/>
      </c>
      <c r="G19518" s="18" t="str">
        <f t="shared" si="1237"/>
        <v/>
      </c>
      <c r="H19518" s="18" t="str">
        <f t="shared" si="1238"/>
        <v/>
      </c>
    </row>
    <row r="19519" spans="5:8" x14ac:dyDescent="0.25">
      <c r="E19519" s="18" t="str">
        <f t="shared" si="1235"/>
        <v/>
      </c>
      <c r="F19519" s="18" t="str">
        <f t="shared" si="1236"/>
        <v/>
      </c>
      <c r="G19519" s="18" t="str">
        <f t="shared" si="1237"/>
        <v/>
      </c>
      <c r="H19519" s="18" t="str">
        <f t="shared" si="1238"/>
        <v/>
      </c>
    </row>
    <row r="19520" spans="5:8" x14ac:dyDescent="0.25">
      <c r="E19520" s="18" t="str">
        <f t="shared" si="1235"/>
        <v/>
      </c>
      <c r="F19520" s="18" t="str">
        <f t="shared" si="1236"/>
        <v/>
      </c>
      <c r="G19520" s="18" t="str">
        <f t="shared" si="1237"/>
        <v/>
      </c>
      <c r="H19520" s="18" t="str">
        <f t="shared" si="1238"/>
        <v/>
      </c>
    </row>
    <row r="19521" spans="5:8" x14ac:dyDescent="0.25">
      <c r="E19521" s="18" t="str">
        <f t="shared" si="1235"/>
        <v/>
      </c>
      <c r="F19521" s="18" t="str">
        <f t="shared" si="1236"/>
        <v/>
      </c>
      <c r="G19521" s="18" t="str">
        <f t="shared" si="1237"/>
        <v/>
      </c>
      <c r="H19521" s="18" t="str">
        <f t="shared" si="1238"/>
        <v/>
      </c>
    </row>
    <row r="19522" spans="5:8" x14ac:dyDescent="0.25">
      <c r="E19522" s="18" t="str">
        <f t="shared" si="1235"/>
        <v/>
      </c>
      <c r="F19522" s="18" t="str">
        <f t="shared" si="1236"/>
        <v/>
      </c>
      <c r="G19522" s="18" t="str">
        <f t="shared" si="1237"/>
        <v/>
      </c>
      <c r="H19522" s="18" t="str">
        <f t="shared" si="1238"/>
        <v/>
      </c>
    </row>
    <row r="19523" spans="5:8" x14ac:dyDescent="0.25">
      <c r="E19523" s="18" t="str">
        <f t="shared" si="1235"/>
        <v/>
      </c>
      <c r="F19523" s="18" t="str">
        <f t="shared" si="1236"/>
        <v/>
      </c>
      <c r="G19523" s="18" t="str">
        <f t="shared" si="1237"/>
        <v/>
      </c>
      <c r="H19523" s="18" t="str">
        <f t="shared" si="1238"/>
        <v/>
      </c>
    </row>
    <row r="19524" spans="5:8" x14ac:dyDescent="0.25">
      <c r="E19524" s="18" t="str">
        <f t="shared" si="1235"/>
        <v/>
      </c>
      <c r="F19524" s="18" t="str">
        <f t="shared" si="1236"/>
        <v/>
      </c>
      <c r="G19524" s="18" t="str">
        <f t="shared" si="1237"/>
        <v/>
      </c>
      <c r="H19524" s="18" t="str">
        <f t="shared" si="1238"/>
        <v/>
      </c>
    </row>
    <row r="19525" spans="5:8" x14ac:dyDescent="0.25">
      <c r="E19525" s="18" t="str">
        <f t="shared" si="1235"/>
        <v/>
      </c>
      <c r="F19525" s="18" t="str">
        <f t="shared" si="1236"/>
        <v/>
      </c>
      <c r="G19525" s="18" t="str">
        <f t="shared" si="1237"/>
        <v/>
      </c>
      <c r="H19525" s="18" t="str">
        <f t="shared" si="1238"/>
        <v/>
      </c>
    </row>
    <row r="19526" spans="5:8" x14ac:dyDescent="0.25">
      <c r="E19526" s="18" t="str">
        <f t="shared" ref="E19526:E19589" si="1239">IF($C19526="","",IFERROR(INDEX(ItemPriceCol,MATCH($C19526,ItemName,0)),""))</f>
        <v/>
      </c>
      <c r="F19526" s="18" t="str">
        <f t="shared" ref="F19526:F19589" si="1240">IF(OR($D19526="",$E19526=""),"",$D19526*$E19526)</f>
        <v/>
      </c>
      <c r="G19526" s="18" t="str">
        <f t="shared" ref="G19526:G19589" si="1241">IF($C19526="","",IFERROR(INDEX(ItemCostCol,MATCH($C19526,ItemName,0)),""))</f>
        <v/>
      </c>
      <c r="H19526" s="18" t="str">
        <f t="shared" ref="H19526:H19589" si="1242">IF(OR($F19526="",$G19526=""),"",$F19526-$D19526*$G19526)</f>
        <v/>
      </c>
    </row>
    <row r="19527" spans="5:8" x14ac:dyDescent="0.25">
      <c r="E19527" s="18" t="str">
        <f t="shared" si="1239"/>
        <v/>
      </c>
      <c r="F19527" s="18" t="str">
        <f t="shared" si="1240"/>
        <v/>
      </c>
      <c r="G19527" s="18" t="str">
        <f t="shared" si="1241"/>
        <v/>
      </c>
      <c r="H19527" s="18" t="str">
        <f t="shared" si="1242"/>
        <v/>
      </c>
    </row>
    <row r="19528" spans="5:8" x14ac:dyDescent="0.25">
      <c r="E19528" s="18" t="str">
        <f t="shared" si="1239"/>
        <v/>
      </c>
      <c r="F19528" s="18" t="str">
        <f t="shared" si="1240"/>
        <v/>
      </c>
      <c r="G19528" s="18" t="str">
        <f t="shared" si="1241"/>
        <v/>
      </c>
      <c r="H19528" s="18" t="str">
        <f t="shared" si="1242"/>
        <v/>
      </c>
    </row>
    <row r="19529" spans="5:8" x14ac:dyDescent="0.25">
      <c r="E19529" s="18" t="str">
        <f t="shared" si="1239"/>
        <v/>
      </c>
      <c r="F19529" s="18" t="str">
        <f t="shared" si="1240"/>
        <v/>
      </c>
      <c r="G19529" s="18" t="str">
        <f t="shared" si="1241"/>
        <v/>
      </c>
      <c r="H19529" s="18" t="str">
        <f t="shared" si="1242"/>
        <v/>
      </c>
    </row>
    <row r="19530" spans="5:8" x14ac:dyDescent="0.25">
      <c r="E19530" s="18" t="str">
        <f t="shared" si="1239"/>
        <v/>
      </c>
      <c r="F19530" s="18" t="str">
        <f t="shared" si="1240"/>
        <v/>
      </c>
      <c r="G19530" s="18" t="str">
        <f t="shared" si="1241"/>
        <v/>
      </c>
      <c r="H19530" s="18" t="str">
        <f t="shared" si="1242"/>
        <v/>
      </c>
    </row>
    <row r="19531" spans="5:8" x14ac:dyDescent="0.25">
      <c r="E19531" s="18" t="str">
        <f t="shared" si="1239"/>
        <v/>
      </c>
      <c r="F19531" s="18" t="str">
        <f t="shared" si="1240"/>
        <v/>
      </c>
      <c r="G19531" s="18" t="str">
        <f t="shared" si="1241"/>
        <v/>
      </c>
      <c r="H19531" s="18" t="str">
        <f t="shared" si="1242"/>
        <v/>
      </c>
    </row>
    <row r="19532" spans="5:8" x14ac:dyDescent="0.25">
      <c r="E19532" s="18" t="str">
        <f t="shared" si="1239"/>
        <v/>
      </c>
      <c r="F19532" s="18" t="str">
        <f t="shared" si="1240"/>
        <v/>
      </c>
      <c r="G19532" s="18" t="str">
        <f t="shared" si="1241"/>
        <v/>
      </c>
      <c r="H19532" s="18" t="str">
        <f t="shared" si="1242"/>
        <v/>
      </c>
    </row>
    <row r="19533" spans="5:8" x14ac:dyDescent="0.25">
      <c r="E19533" s="18" t="str">
        <f t="shared" si="1239"/>
        <v/>
      </c>
      <c r="F19533" s="18" t="str">
        <f t="shared" si="1240"/>
        <v/>
      </c>
      <c r="G19533" s="18" t="str">
        <f t="shared" si="1241"/>
        <v/>
      </c>
      <c r="H19533" s="18" t="str">
        <f t="shared" si="1242"/>
        <v/>
      </c>
    </row>
    <row r="19534" spans="5:8" x14ac:dyDescent="0.25">
      <c r="E19534" s="18" t="str">
        <f t="shared" si="1239"/>
        <v/>
      </c>
      <c r="F19534" s="18" t="str">
        <f t="shared" si="1240"/>
        <v/>
      </c>
      <c r="G19534" s="18" t="str">
        <f t="shared" si="1241"/>
        <v/>
      </c>
      <c r="H19534" s="18" t="str">
        <f t="shared" si="1242"/>
        <v/>
      </c>
    </row>
    <row r="19535" spans="5:8" x14ac:dyDescent="0.25">
      <c r="E19535" s="18" t="str">
        <f t="shared" si="1239"/>
        <v/>
      </c>
      <c r="F19535" s="18" t="str">
        <f t="shared" si="1240"/>
        <v/>
      </c>
      <c r="G19535" s="18" t="str">
        <f t="shared" si="1241"/>
        <v/>
      </c>
      <c r="H19535" s="18" t="str">
        <f t="shared" si="1242"/>
        <v/>
      </c>
    </row>
    <row r="19536" spans="5:8" x14ac:dyDescent="0.25">
      <c r="E19536" s="18" t="str">
        <f t="shared" si="1239"/>
        <v/>
      </c>
      <c r="F19536" s="18" t="str">
        <f t="shared" si="1240"/>
        <v/>
      </c>
      <c r="G19536" s="18" t="str">
        <f t="shared" si="1241"/>
        <v/>
      </c>
      <c r="H19536" s="18" t="str">
        <f t="shared" si="1242"/>
        <v/>
      </c>
    </row>
    <row r="19537" spans="5:8" x14ac:dyDescent="0.25">
      <c r="E19537" s="18" t="str">
        <f t="shared" si="1239"/>
        <v/>
      </c>
      <c r="F19537" s="18" t="str">
        <f t="shared" si="1240"/>
        <v/>
      </c>
      <c r="G19537" s="18" t="str">
        <f t="shared" si="1241"/>
        <v/>
      </c>
      <c r="H19537" s="18" t="str">
        <f t="shared" si="1242"/>
        <v/>
      </c>
    </row>
    <row r="19538" spans="5:8" x14ac:dyDescent="0.25">
      <c r="E19538" s="18" t="str">
        <f t="shared" si="1239"/>
        <v/>
      </c>
      <c r="F19538" s="18" t="str">
        <f t="shared" si="1240"/>
        <v/>
      </c>
      <c r="G19538" s="18" t="str">
        <f t="shared" si="1241"/>
        <v/>
      </c>
      <c r="H19538" s="18" t="str">
        <f t="shared" si="1242"/>
        <v/>
      </c>
    </row>
    <row r="19539" spans="5:8" x14ac:dyDescent="0.25">
      <c r="E19539" s="18" t="str">
        <f t="shared" si="1239"/>
        <v/>
      </c>
      <c r="F19539" s="18" t="str">
        <f t="shared" si="1240"/>
        <v/>
      </c>
      <c r="G19539" s="18" t="str">
        <f t="shared" si="1241"/>
        <v/>
      </c>
      <c r="H19539" s="18" t="str">
        <f t="shared" si="1242"/>
        <v/>
      </c>
    </row>
    <row r="19540" spans="5:8" x14ac:dyDescent="0.25">
      <c r="E19540" s="18" t="str">
        <f t="shared" si="1239"/>
        <v/>
      </c>
      <c r="F19540" s="18" t="str">
        <f t="shared" si="1240"/>
        <v/>
      </c>
      <c r="G19540" s="18" t="str">
        <f t="shared" si="1241"/>
        <v/>
      </c>
      <c r="H19540" s="18" t="str">
        <f t="shared" si="1242"/>
        <v/>
      </c>
    </row>
    <row r="19541" spans="5:8" x14ac:dyDescent="0.25">
      <c r="E19541" s="18" t="str">
        <f t="shared" si="1239"/>
        <v/>
      </c>
      <c r="F19541" s="18" t="str">
        <f t="shared" si="1240"/>
        <v/>
      </c>
      <c r="G19541" s="18" t="str">
        <f t="shared" si="1241"/>
        <v/>
      </c>
      <c r="H19541" s="18" t="str">
        <f t="shared" si="1242"/>
        <v/>
      </c>
    </row>
    <row r="19542" spans="5:8" x14ac:dyDescent="0.25">
      <c r="E19542" s="18" t="str">
        <f t="shared" si="1239"/>
        <v/>
      </c>
      <c r="F19542" s="18" t="str">
        <f t="shared" si="1240"/>
        <v/>
      </c>
      <c r="G19542" s="18" t="str">
        <f t="shared" si="1241"/>
        <v/>
      </c>
      <c r="H19542" s="18" t="str">
        <f t="shared" si="1242"/>
        <v/>
      </c>
    </row>
    <row r="19543" spans="5:8" x14ac:dyDescent="0.25">
      <c r="E19543" s="18" t="str">
        <f t="shared" si="1239"/>
        <v/>
      </c>
      <c r="F19543" s="18" t="str">
        <f t="shared" si="1240"/>
        <v/>
      </c>
      <c r="G19543" s="18" t="str">
        <f t="shared" si="1241"/>
        <v/>
      </c>
      <c r="H19543" s="18" t="str">
        <f t="shared" si="1242"/>
        <v/>
      </c>
    </row>
    <row r="19544" spans="5:8" x14ac:dyDescent="0.25">
      <c r="E19544" s="18" t="str">
        <f t="shared" si="1239"/>
        <v/>
      </c>
      <c r="F19544" s="18" t="str">
        <f t="shared" si="1240"/>
        <v/>
      </c>
      <c r="G19544" s="18" t="str">
        <f t="shared" si="1241"/>
        <v/>
      </c>
      <c r="H19544" s="18" t="str">
        <f t="shared" si="1242"/>
        <v/>
      </c>
    </row>
    <row r="19545" spans="5:8" x14ac:dyDescent="0.25">
      <c r="E19545" s="18" t="str">
        <f t="shared" si="1239"/>
        <v/>
      </c>
      <c r="F19545" s="18" t="str">
        <f t="shared" si="1240"/>
        <v/>
      </c>
      <c r="G19545" s="18" t="str">
        <f t="shared" si="1241"/>
        <v/>
      </c>
      <c r="H19545" s="18" t="str">
        <f t="shared" si="1242"/>
        <v/>
      </c>
    </row>
    <row r="19546" spans="5:8" x14ac:dyDescent="0.25">
      <c r="E19546" s="18" t="str">
        <f t="shared" si="1239"/>
        <v/>
      </c>
      <c r="F19546" s="18" t="str">
        <f t="shared" si="1240"/>
        <v/>
      </c>
      <c r="G19546" s="18" t="str">
        <f t="shared" si="1241"/>
        <v/>
      </c>
      <c r="H19546" s="18" t="str">
        <f t="shared" si="1242"/>
        <v/>
      </c>
    </row>
    <row r="19547" spans="5:8" x14ac:dyDescent="0.25">
      <c r="E19547" s="18" t="str">
        <f t="shared" si="1239"/>
        <v/>
      </c>
      <c r="F19547" s="18" t="str">
        <f t="shared" si="1240"/>
        <v/>
      </c>
      <c r="G19547" s="18" t="str">
        <f t="shared" si="1241"/>
        <v/>
      </c>
      <c r="H19547" s="18" t="str">
        <f t="shared" si="1242"/>
        <v/>
      </c>
    </row>
    <row r="19548" spans="5:8" x14ac:dyDescent="0.25">
      <c r="E19548" s="18" t="str">
        <f t="shared" si="1239"/>
        <v/>
      </c>
      <c r="F19548" s="18" t="str">
        <f t="shared" si="1240"/>
        <v/>
      </c>
      <c r="G19548" s="18" t="str">
        <f t="shared" si="1241"/>
        <v/>
      </c>
      <c r="H19548" s="18" t="str">
        <f t="shared" si="1242"/>
        <v/>
      </c>
    </row>
    <row r="19549" spans="5:8" x14ac:dyDescent="0.25">
      <c r="E19549" s="18" t="str">
        <f t="shared" si="1239"/>
        <v/>
      </c>
      <c r="F19549" s="18" t="str">
        <f t="shared" si="1240"/>
        <v/>
      </c>
      <c r="G19549" s="18" t="str">
        <f t="shared" si="1241"/>
        <v/>
      </c>
      <c r="H19549" s="18" t="str">
        <f t="shared" si="1242"/>
        <v/>
      </c>
    </row>
    <row r="19550" spans="5:8" x14ac:dyDescent="0.25">
      <c r="E19550" s="18" t="str">
        <f t="shared" si="1239"/>
        <v/>
      </c>
      <c r="F19550" s="18" t="str">
        <f t="shared" si="1240"/>
        <v/>
      </c>
      <c r="G19550" s="18" t="str">
        <f t="shared" si="1241"/>
        <v/>
      </c>
      <c r="H19550" s="18" t="str">
        <f t="shared" si="1242"/>
        <v/>
      </c>
    </row>
    <row r="19551" spans="5:8" x14ac:dyDescent="0.25">
      <c r="E19551" s="18" t="str">
        <f t="shared" si="1239"/>
        <v/>
      </c>
      <c r="F19551" s="18" t="str">
        <f t="shared" si="1240"/>
        <v/>
      </c>
      <c r="G19551" s="18" t="str">
        <f t="shared" si="1241"/>
        <v/>
      </c>
      <c r="H19551" s="18" t="str">
        <f t="shared" si="1242"/>
        <v/>
      </c>
    </row>
    <row r="19552" spans="5:8" x14ac:dyDescent="0.25">
      <c r="E19552" s="18" t="str">
        <f t="shared" si="1239"/>
        <v/>
      </c>
      <c r="F19552" s="18" t="str">
        <f t="shared" si="1240"/>
        <v/>
      </c>
      <c r="G19552" s="18" t="str">
        <f t="shared" si="1241"/>
        <v/>
      </c>
      <c r="H19552" s="18" t="str">
        <f t="shared" si="1242"/>
        <v/>
      </c>
    </row>
    <row r="19553" spans="5:8" x14ac:dyDescent="0.25">
      <c r="E19553" s="18" t="str">
        <f t="shared" si="1239"/>
        <v/>
      </c>
      <c r="F19553" s="18" t="str">
        <f t="shared" si="1240"/>
        <v/>
      </c>
      <c r="G19553" s="18" t="str">
        <f t="shared" si="1241"/>
        <v/>
      </c>
      <c r="H19553" s="18" t="str">
        <f t="shared" si="1242"/>
        <v/>
      </c>
    </row>
    <row r="19554" spans="5:8" x14ac:dyDescent="0.25">
      <c r="E19554" s="18" t="str">
        <f t="shared" si="1239"/>
        <v/>
      </c>
      <c r="F19554" s="18" t="str">
        <f t="shared" si="1240"/>
        <v/>
      </c>
      <c r="G19554" s="18" t="str">
        <f t="shared" si="1241"/>
        <v/>
      </c>
      <c r="H19554" s="18" t="str">
        <f t="shared" si="1242"/>
        <v/>
      </c>
    </row>
    <row r="19555" spans="5:8" x14ac:dyDescent="0.25">
      <c r="E19555" s="18" t="str">
        <f t="shared" si="1239"/>
        <v/>
      </c>
      <c r="F19555" s="18" t="str">
        <f t="shared" si="1240"/>
        <v/>
      </c>
      <c r="G19555" s="18" t="str">
        <f t="shared" si="1241"/>
        <v/>
      </c>
      <c r="H19555" s="18" t="str">
        <f t="shared" si="1242"/>
        <v/>
      </c>
    </row>
    <row r="19556" spans="5:8" x14ac:dyDescent="0.25">
      <c r="E19556" s="18" t="str">
        <f t="shared" si="1239"/>
        <v/>
      </c>
      <c r="F19556" s="18" t="str">
        <f t="shared" si="1240"/>
        <v/>
      </c>
      <c r="G19556" s="18" t="str">
        <f t="shared" si="1241"/>
        <v/>
      </c>
      <c r="H19556" s="18" t="str">
        <f t="shared" si="1242"/>
        <v/>
      </c>
    </row>
    <row r="19557" spans="5:8" x14ac:dyDescent="0.25">
      <c r="E19557" s="18" t="str">
        <f t="shared" si="1239"/>
        <v/>
      </c>
      <c r="F19557" s="18" t="str">
        <f t="shared" si="1240"/>
        <v/>
      </c>
      <c r="G19557" s="18" t="str">
        <f t="shared" si="1241"/>
        <v/>
      </c>
      <c r="H19557" s="18" t="str">
        <f t="shared" si="1242"/>
        <v/>
      </c>
    </row>
    <row r="19558" spans="5:8" x14ac:dyDescent="0.25">
      <c r="E19558" s="18" t="str">
        <f t="shared" si="1239"/>
        <v/>
      </c>
      <c r="F19558" s="18" t="str">
        <f t="shared" si="1240"/>
        <v/>
      </c>
      <c r="G19558" s="18" t="str">
        <f t="shared" si="1241"/>
        <v/>
      </c>
      <c r="H19558" s="18" t="str">
        <f t="shared" si="1242"/>
        <v/>
      </c>
    </row>
    <row r="19559" spans="5:8" x14ac:dyDescent="0.25">
      <c r="E19559" s="18" t="str">
        <f t="shared" si="1239"/>
        <v/>
      </c>
      <c r="F19559" s="18" t="str">
        <f t="shared" si="1240"/>
        <v/>
      </c>
      <c r="G19559" s="18" t="str">
        <f t="shared" si="1241"/>
        <v/>
      </c>
      <c r="H19559" s="18" t="str">
        <f t="shared" si="1242"/>
        <v/>
      </c>
    </row>
    <row r="19560" spans="5:8" x14ac:dyDescent="0.25">
      <c r="E19560" s="18" t="str">
        <f t="shared" si="1239"/>
        <v/>
      </c>
      <c r="F19560" s="18" t="str">
        <f t="shared" si="1240"/>
        <v/>
      </c>
      <c r="G19560" s="18" t="str">
        <f t="shared" si="1241"/>
        <v/>
      </c>
      <c r="H19560" s="18" t="str">
        <f t="shared" si="1242"/>
        <v/>
      </c>
    </row>
    <row r="19561" spans="5:8" x14ac:dyDescent="0.25">
      <c r="E19561" s="18" t="str">
        <f t="shared" si="1239"/>
        <v/>
      </c>
      <c r="F19561" s="18" t="str">
        <f t="shared" si="1240"/>
        <v/>
      </c>
      <c r="G19561" s="18" t="str">
        <f t="shared" si="1241"/>
        <v/>
      </c>
      <c r="H19561" s="18" t="str">
        <f t="shared" si="1242"/>
        <v/>
      </c>
    </row>
    <row r="19562" spans="5:8" x14ac:dyDescent="0.25">
      <c r="E19562" s="18" t="str">
        <f t="shared" si="1239"/>
        <v/>
      </c>
      <c r="F19562" s="18" t="str">
        <f t="shared" si="1240"/>
        <v/>
      </c>
      <c r="G19562" s="18" t="str">
        <f t="shared" si="1241"/>
        <v/>
      </c>
      <c r="H19562" s="18" t="str">
        <f t="shared" si="1242"/>
        <v/>
      </c>
    </row>
    <row r="19563" spans="5:8" x14ac:dyDescent="0.25">
      <c r="E19563" s="18" t="str">
        <f t="shared" si="1239"/>
        <v/>
      </c>
      <c r="F19563" s="18" t="str">
        <f t="shared" si="1240"/>
        <v/>
      </c>
      <c r="G19563" s="18" t="str">
        <f t="shared" si="1241"/>
        <v/>
      </c>
      <c r="H19563" s="18" t="str">
        <f t="shared" si="1242"/>
        <v/>
      </c>
    </row>
    <row r="19564" spans="5:8" x14ac:dyDescent="0.25">
      <c r="E19564" s="18" t="str">
        <f t="shared" si="1239"/>
        <v/>
      </c>
      <c r="F19564" s="18" t="str">
        <f t="shared" si="1240"/>
        <v/>
      </c>
      <c r="G19564" s="18" t="str">
        <f t="shared" si="1241"/>
        <v/>
      </c>
      <c r="H19564" s="18" t="str">
        <f t="shared" si="1242"/>
        <v/>
      </c>
    </row>
    <row r="19565" spans="5:8" x14ac:dyDescent="0.25">
      <c r="E19565" s="18" t="str">
        <f t="shared" si="1239"/>
        <v/>
      </c>
      <c r="F19565" s="18" t="str">
        <f t="shared" si="1240"/>
        <v/>
      </c>
      <c r="G19565" s="18" t="str">
        <f t="shared" si="1241"/>
        <v/>
      </c>
      <c r="H19565" s="18" t="str">
        <f t="shared" si="1242"/>
        <v/>
      </c>
    </row>
    <row r="19566" spans="5:8" x14ac:dyDescent="0.25">
      <c r="E19566" s="18" t="str">
        <f t="shared" si="1239"/>
        <v/>
      </c>
      <c r="F19566" s="18" t="str">
        <f t="shared" si="1240"/>
        <v/>
      </c>
      <c r="G19566" s="18" t="str">
        <f t="shared" si="1241"/>
        <v/>
      </c>
      <c r="H19566" s="18" t="str">
        <f t="shared" si="1242"/>
        <v/>
      </c>
    </row>
    <row r="19567" spans="5:8" x14ac:dyDescent="0.25">
      <c r="E19567" s="18" t="str">
        <f t="shared" si="1239"/>
        <v/>
      </c>
      <c r="F19567" s="18" t="str">
        <f t="shared" si="1240"/>
        <v/>
      </c>
      <c r="G19567" s="18" t="str">
        <f t="shared" si="1241"/>
        <v/>
      </c>
      <c r="H19567" s="18" t="str">
        <f t="shared" si="1242"/>
        <v/>
      </c>
    </row>
    <row r="19568" spans="5:8" x14ac:dyDescent="0.25">
      <c r="E19568" s="18" t="str">
        <f t="shared" si="1239"/>
        <v/>
      </c>
      <c r="F19568" s="18" t="str">
        <f t="shared" si="1240"/>
        <v/>
      </c>
      <c r="G19568" s="18" t="str">
        <f t="shared" si="1241"/>
        <v/>
      </c>
      <c r="H19568" s="18" t="str">
        <f t="shared" si="1242"/>
        <v/>
      </c>
    </row>
    <row r="19569" spans="5:8" x14ac:dyDescent="0.25">
      <c r="E19569" s="18" t="str">
        <f t="shared" si="1239"/>
        <v/>
      </c>
      <c r="F19569" s="18" t="str">
        <f t="shared" si="1240"/>
        <v/>
      </c>
      <c r="G19569" s="18" t="str">
        <f t="shared" si="1241"/>
        <v/>
      </c>
      <c r="H19569" s="18" t="str">
        <f t="shared" si="1242"/>
        <v/>
      </c>
    </row>
    <row r="19570" spans="5:8" x14ac:dyDescent="0.25">
      <c r="E19570" s="18" t="str">
        <f t="shared" si="1239"/>
        <v/>
      </c>
      <c r="F19570" s="18" t="str">
        <f t="shared" si="1240"/>
        <v/>
      </c>
      <c r="G19570" s="18" t="str">
        <f t="shared" si="1241"/>
        <v/>
      </c>
      <c r="H19570" s="18" t="str">
        <f t="shared" si="1242"/>
        <v/>
      </c>
    </row>
    <row r="19571" spans="5:8" x14ac:dyDescent="0.25">
      <c r="E19571" s="18" t="str">
        <f t="shared" si="1239"/>
        <v/>
      </c>
      <c r="F19571" s="18" t="str">
        <f t="shared" si="1240"/>
        <v/>
      </c>
      <c r="G19571" s="18" t="str">
        <f t="shared" si="1241"/>
        <v/>
      </c>
      <c r="H19571" s="18" t="str">
        <f t="shared" si="1242"/>
        <v/>
      </c>
    </row>
    <row r="19572" spans="5:8" x14ac:dyDescent="0.25">
      <c r="E19572" s="18" t="str">
        <f t="shared" si="1239"/>
        <v/>
      </c>
      <c r="F19572" s="18" t="str">
        <f t="shared" si="1240"/>
        <v/>
      </c>
      <c r="G19572" s="18" t="str">
        <f t="shared" si="1241"/>
        <v/>
      </c>
      <c r="H19572" s="18" t="str">
        <f t="shared" si="1242"/>
        <v/>
      </c>
    </row>
    <row r="19573" spans="5:8" x14ac:dyDescent="0.25">
      <c r="E19573" s="18" t="str">
        <f t="shared" si="1239"/>
        <v/>
      </c>
      <c r="F19573" s="18" t="str">
        <f t="shared" si="1240"/>
        <v/>
      </c>
      <c r="G19573" s="18" t="str">
        <f t="shared" si="1241"/>
        <v/>
      </c>
      <c r="H19573" s="18" t="str">
        <f t="shared" si="1242"/>
        <v/>
      </c>
    </row>
    <row r="19574" spans="5:8" x14ac:dyDescent="0.25">
      <c r="E19574" s="18" t="str">
        <f t="shared" si="1239"/>
        <v/>
      </c>
      <c r="F19574" s="18" t="str">
        <f t="shared" si="1240"/>
        <v/>
      </c>
      <c r="G19574" s="18" t="str">
        <f t="shared" si="1241"/>
        <v/>
      </c>
      <c r="H19574" s="18" t="str">
        <f t="shared" si="1242"/>
        <v/>
      </c>
    </row>
    <row r="19575" spans="5:8" x14ac:dyDescent="0.25">
      <c r="E19575" s="18" t="str">
        <f t="shared" si="1239"/>
        <v/>
      </c>
      <c r="F19575" s="18" t="str">
        <f t="shared" si="1240"/>
        <v/>
      </c>
      <c r="G19575" s="18" t="str">
        <f t="shared" si="1241"/>
        <v/>
      </c>
      <c r="H19575" s="18" t="str">
        <f t="shared" si="1242"/>
        <v/>
      </c>
    </row>
    <row r="19576" spans="5:8" x14ac:dyDescent="0.25">
      <c r="E19576" s="18" t="str">
        <f t="shared" si="1239"/>
        <v/>
      </c>
      <c r="F19576" s="18" t="str">
        <f t="shared" si="1240"/>
        <v/>
      </c>
      <c r="G19576" s="18" t="str">
        <f t="shared" si="1241"/>
        <v/>
      </c>
      <c r="H19576" s="18" t="str">
        <f t="shared" si="1242"/>
        <v/>
      </c>
    </row>
    <row r="19577" spans="5:8" x14ac:dyDescent="0.25">
      <c r="E19577" s="18" t="str">
        <f t="shared" si="1239"/>
        <v/>
      </c>
      <c r="F19577" s="18" t="str">
        <f t="shared" si="1240"/>
        <v/>
      </c>
      <c r="G19577" s="18" t="str">
        <f t="shared" si="1241"/>
        <v/>
      </c>
      <c r="H19577" s="18" t="str">
        <f t="shared" si="1242"/>
        <v/>
      </c>
    </row>
    <row r="19578" spans="5:8" x14ac:dyDescent="0.25">
      <c r="E19578" s="18" t="str">
        <f t="shared" si="1239"/>
        <v/>
      </c>
      <c r="F19578" s="18" t="str">
        <f t="shared" si="1240"/>
        <v/>
      </c>
      <c r="G19578" s="18" t="str">
        <f t="shared" si="1241"/>
        <v/>
      </c>
      <c r="H19578" s="18" t="str">
        <f t="shared" si="1242"/>
        <v/>
      </c>
    </row>
    <row r="19579" spans="5:8" x14ac:dyDescent="0.25">
      <c r="E19579" s="18" t="str">
        <f t="shared" si="1239"/>
        <v/>
      </c>
      <c r="F19579" s="18" t="str">
        <f t="shared" si="1240"/>
        <v/>
      </c>
      <c r="G19579" s="18" t="str">
        <f t="shared" si="1241"/>
        <v/>
      </c>
      <c r="H19579" s="18" t="str">
        <f t="shared" si="1242"/>
        <v/>
      </c>
    </row>
    <row r="19580" spans="5:8" x14ac:dyDescent="0.25">
      <c r="E19580" s="18" t="str">
        <f t="shared" si="1239"/>
        <v/>
      </c>
      <c r="F19580" s="18" t="str">
        <f t="shared" si="1240"/>
        <v/>
      </c>
      <c r="G19580" s="18" t="str">
        <f t="shared" si="1241"/>
        <v/>
      </c>
      <c r="H19580" s="18" t="str">
        <f t="shared" si="1242"/>
        <v/>
      </c>
    </row>
    <row r="19581" spans="5:8" x14ac:dyDescent="0.25">
      <c r="E19581" s="18" t="str">
        <f t="shared" si="1239"/>
        <v/>
      </c>
      <c r="F19581" s="18" t="str">
        <f t="shared" si="1240"/>
        <v/>
      </c>
      <c r="G19581" s="18" t="str">
        <f t="shared" si="1241"/>
        <v/>
      </c>
      <c r="H19581" s="18" t="str">
        <f t="shared" si="1242"/>
        <v/>
      </c>
    </row>
    <row r="19582" spans="5:8" x14ac:dyDescent="0.25">
      <c r="E19582" s="18" t="str">
        <f t="shared" si="1239"/>
        <v/>
      </c>
      <c r="F19582" s="18" t="str">
        <f t="shared" si="1240"/>
        <v/>
      </c>
      <c r="G19582" s="18" t="str">
        <f t="shared" si="1241"/>
        <v/>
      </c>
      <c r="H19582" s="18" t="str">
        <f t="shared" si="1242"/>
        <v/>
      </c>
    </row>
    <row r="19583" spans="5:8" x14ac:dyDescent="0.25">
      <c r="E19583" s="18" t="str">
        <f t="shared" si="1239"/>
        <v/>
      </c>
      <c r="F19583" s="18" t="str">
        <f t="shared" si="1240"/>
        <v/>
      </c>
      <c r="G19583" s="18" t="str">
        <f t="shared" si="1241"/>
        <v/>
      </c>
      <c r="H19583" s="18" t="str">
        <f t="shared" si="1242"/>
        <v/>
      </c>
    </row>
    <row r="19584" spans="5:8" x14ac:dyDescent="0.25">
      <c r="E19584" s="18" t="str">
        <f t="shared" si="1239"/>
        <v/>
      </c>
      <c r="F19584" s="18" t="str">
        <f t="shared" si="1240"/>
        <v/>
      </c>
      <c r="G19584" s="18" t="str">
        <f t="shared" si="1241"/>
        <v/>
      </c>
      <c r="H19584" s="18" t="str">
        <f t="shared" si="1242"/>
        <v/>
      </c>
    </row>
    <row r="19585" spans="5:8" x14ac:dyDescent="0.25">
      <c r="E19585" s="18" t="str">
        <f t="shared" si="1239"/>
        <v/>
      </c>
      <c r="F19585" s="18" t="str">
        <f t="shared" si="1240"/>
        <v/>
      </c>
      <c r="G19585" s="18" t="str">
        <f t="shared" si="1241"/>
        <v/>
      </c>
      <c r="H19585" s="18" t="str">
        <f t="shared" si="1242"/>
        <v/>
      </c>
    </row>
    <row r="19586" spans="5:8" x14ac:dyDescent="0.25">
      <c r="E19586" s="18" t="str">
        <f t="shared" si="1239"/>
        <v/>
      </c>
      <c r="F19586" s="18" t="str">
        <f t="shared" si="1240"/>
        <v/>
      </c>
      <c r="G19586" s="18" t="str">
        <f t="shared" si="1241"/>
        <v/>
      </c>
      <c r="H19586" s="18" t="str">
        <f t="shared" si="1242"/>
        <v/>
      </c>
    </row>
    <row r="19587" spans="5:8" x14ac:dyDescent="0.25">
      <c r="E19587" s="18" t="str">
        <f t="shared" si="1239"/>
        <v/>
      </c>
      <c r="F19587" s="18" t="str">
        <f t="shared" si="1240"/>
        <v/>
      </c>
      <c r="G19587" s="18" t="str">
        <f t="shared" si="1241"/>
        <v/>
      </c>
      <c r="H19587" s="18" t="str">
        <f t="shared" si="1242"/>
        <v/>
      </c>
    </row>
    <row r="19588" spans="5:8" x14ac:dyDescent="0.25">
      <c r="E19588" s="18" t="str">
        <f t="shared" si="1239"/>
        <v/>
      </c>
      <c r="F19588" s="18" t="str">
        <f t="shared" si="1240"/>
        <v/>
      </c>
      <c r="G19588" s="18" t="str">
        <f t="shared" si="1241"/>
        <v/>
      </c>
      <c r="H19588" s="18" t="str">
        <f t="shared" si="1242"/>
        <v/>
      </c>
    </row>
    <row r="19589" spans="5:8" x14ac:dyDescent="0.25">
      <c r="E19589" s="18" t="str">
        <f t="shared" si="1239"/>
        <v/>
      </c>
      <c r="F19589" s="18" t="str">
        <f t="shared" si="1240"/>
        <v/>
      </c>
      <c r="G19589" s="18" t="str">
        <f t="shared" si="1241"/>
        <v/>
      </c>
      <c r="H19589" s="18" t="str">
        <f t="shared" si="1242"/>
        <v/>
      </c>
    </row>
    <row r="19590" spans="5:8" x14ac:dyDescent="0.25">
      <c r="E19590" s="18" t="str">
        <f t="shared" ref="E19590:E19653" si="1243">IF($C19590="","",IFERROR(INDEX(ItemPriceCol,MATCH($C19590,ItemName,0)),""))</f>
        <v/>
      </c>
      <c r="F19590" s="18" t="str">
        <f t="shared" ref="F19590:F19653" si="1244">IF(OR($D19590="",$E19590=""),"",$D19590*$E19590)</f>
        <v/>
      </c>
      <c r="G19590" s="18" t="str">
        <f t="shared" ref="G19590:G19653" si="1245">IF($C19590="","",IFERROR(INDEX(ItemCostCol,MATCH($C19590,ItemName,0)),""))</f>
        <v/>
      </c>
      <c r="H19590" s="18" t="str">
        <f t="shared" ref="H19590:H19653" si="1246">IF(OR($F19590="",$G19590=""),"",$F19590-$D19590*$G19590)</f>
        <v/>
      </c>
    </row>
    <row r="19591" spans="5:8" x14ac:dyDescent="0.25">
      <c r="E19591" s="18" t="str">
        <f t="shared" si="1243"/>
        <v/>
      </c>
      <c r="F19591" s="18" t="str">
        <f t="shared" si="1244"/>
        <v/>
      </c>
      <c r="G19591" s="18" t="str">
        <f t="shared" si="1245"/>
        <v/>
      </c>
      <c r="H19591" s="18" t="str">
        <f t="shared" si="1246"/>
        <v/>
      </c>
    </row>
    <row r="19592" spans="5:8" x14ac:dyDescent="0.25">
      <c r="E19592" s="18" t="str">
        <f t="shared" si="1243"/>
        <v/>
      </c>
      <c r="F19592" s="18" t="str">
        <f t="shared" si="1244"/>
        <v/>
      </c>
      <c r="G19592" s="18" t="str">
        <f t="shared" si="1245"/>
        <v/>
      </c>
      <c r="H19592" s="18" t="str">
        <f t="shared" si="1246"/>
        <v/>
      </c>
    </row>
    <row r="19593" spans="5:8" x14ac:dyDescent="0.25">
      <c r="E19593" s="18" t="str">
        <f t="shared" si="1243"/>
        <v/>
      </c>
      <c r="F19593" s="18" t="str">
        <f t="shared" si="1244"/>
        <v/>
      </c>
      <c r="G19593" s="18" t="str">
        <f t="shared" si="1245"/>
        <v/>
      </c>
      <c r="H19593" s="18" t="str">
        <f t="shared" si="1246"/>
        <v/>
      </c>
    </row>
    <row r="19594" spans="5:8" x14ac:dyDescent="0.25">
      <c r="E19594" s="18" t="str">
        <f t="shared" si="1243"/>
        <v/>
      </c>
      <c r="F19594" s="18" t="str">
        <f t="shared" si="1244"/>
        <v/>
      </c>
      <c r="G19594" s="18" t="str">
        <f t="shared" si="1245"/>
        <v/>
      </c>
      <c r="H19594" s="18" t="str">
        <f t="shared" si="1246"/>
        <v/>
      </c>
    </row>
    <row r="19595" spans="5:8" x14ac:dyDescent="0.25">
      <c r="E19595" s="18" t="str">
        <f t="shared" si="1243"/>
        <v/>
      </c>
      <c r="F19595" s="18" t="str">
        <f t="shared" si="1244"/>
        <v/>
      </c>
      <c r="G19595" s="18" t="str">
        <f t="shared" si="1245"/>
        <v/>
      </c>
      <c r="H19595" s="18" t="str">
        <f t="shared" si="1246"/>
        <v/>
      </c>
    </row>
    <row r="19596" spans="5:8" x14ac:dyDescent="0.25">
      <c r="E19596" s="18" t="str">
        <f t="shared" si="1243"/>
        <v/>
      </c>
      <c r="F19596" s="18" t="str">
        <f t="shared" si="1244"/>
        <v/>
      </c>
      <c r="G19596" s="18" t="str">
        <f t="shared" si="1245"/>
        <v/>
      </c>
      <c r="H19596" s="18" t="str">
        <f t="shared" si="1246"/>
        <v/>
      </c>
    </row>
    <row r="19597" spans="5:8" x14ac:dyDescent="0.25">
      <c r="E19597" s="18" t="str">
        <f t="shared" si="1243"/>
        <v/>
      </c>
      <c r="F19597" s="18" t="str">
        <f t="shared" si="1244"/>
        <v/>
      </c>
      <c r="G19597" s="18" t="str">
        <f t="shared" si="1245"/>
        <v/>
      </c>
      <c r="H19597" s="18" t="str">
        <f t="shared" si="1246"/>
        <v/>
      </c>
    </row>
    <row r="19598" spans="5:8" x14ac:dyDescent="0.25">
      <c r="E19598" s="18" t="str">
        <f t="shared" si="1243"/>
        <v/>
      </c>
      <c r="F19598" s="18" t="str">
        <f t="shared" si="1244"/>
        <v/>
      </c>
      <c r="G19598" s="18" t="str">
        <f t="shared" si="1245"/>
        <v/>
      </c>
      <c r="H19598" s="18" t="str">
        <f t="shared" si="1246"/>
        <v/>
      </c>
    </row>
    <row r="19599" spans="5:8" x14ac:dyDescent="0.25">
      <c r="E19599" s="18" t="str">
        <f t="shared" si="1243"/>
        <v/>
      </c>
      <c r="F19599" s="18" t="str">
        <f t="shared" si="1244"/>
        <v/>
      </c>
      <c r="G19599" s="18" t="str">
        <f t="shared" si="1245"/>
        <v/>
      </c>
      <c r="H19599" s="18" t="str">
        <f t="shared" si="1246"/>
        <v/>
      </c>
    </row>
    <row r="19600" spans="5:8" x14ac:dyDescent="0.25">
      <c r="E19600" s="18" t="str">
        <f t="shared" si="1243"/>
        <v/>
      </c>
      <c r="F19600" s="18" t="str">
        <f t="shared" si="1244"/>
        <v/>
      </c>
      <c r="G19600" s="18" t="str">
        <f t="shared" si="1245"/>
        <v/>
      </c>
      <c r="H19600" s="18" t="str">
        <f t="shared" si="1246"/>
        <v/>
      </c>
    </row>
    <row r="19601" spans="5:8" x14ac:dyDescent="0.25">
      <c r="E19601" s="18" t="str">
        <f t="shared" si="1243"/>
        <v/>
      </c>
      <c r="F19601" s="18" t="str">
        <f t="shared" si="1244"/>
        <v/>
      </c>
      <c r="G19601" s="18" t="str">
        <f t="shared" si="1245"/>
        <v/>
      </c>
      <c r="H19601" s="18" t="str">
        <f t="shared" si="1246"/>
        <v/>
      </c>
    </row>
    <row r="19602" spans="5:8" x14ac:dyDescent="0.25">
      <c r="E19602" s="18" t="str">
        <f t="shared" si="1243"/>
        <v/>
      </c>
      <c r="F19602" s="18" t="str">
        <f t="shared" si="1244"/>
        <v/>
      </c>
      <c r="G19602" s="18" t="str">
        <f t="shared" si="1245"/>
        <v/>
      </c>
      <c r="H19602" s="18" t="str">
        <f t="shared" si="1246"/>
        <v/>
      </c>
    </row>
    <row r="19603" spans="5:8" x14ac:dyDescent="0.25">
      <c r="E19603" s="18" t="str">
        <f t="shared" si="1243"/>
        <v/>
      </c>
      <c r="F19603" s="18" t="str">
        <f t="shared" si="1244"/>
        <v/>
      </c>
      <c r="G19603" s="18" t="str">
        <f t="shared" si="1245"/>
        <v/>
      </c>
      <c r="H19603" s="18" t="str">
        <f t="shared" si="1246"/>
        <v/>
      </c>
    </row>
    <row r="19604" spans="5:8" x14ac:dyDescent="0.25">
      <c r="E19604" s="18" t="str">
        <f t="shared" si="1243"/>
        <v/>
      </c>
      <c r="F19604" s="18" t="str">
        <f t="shared" si="1244"/>
        <v/>
      </c>
      <c r="G19604" s="18" t="str">
        <f t="shared" si="1245"/>
        <v/>
      </c>
      <c r="H19604" s="18" t="str">
        <f t="shared" si="1246"/>
        <v/>
      </c>
    </row>
    <row r="19605" spans="5:8" x14ac:dyDescent="0.25">
      <c r="E19605" s="18" t="str">
        <f t="shared" si="1243"/>
        <v/>
      </c>
      <c r="F19605" s="18" t="str">
        <f t="shared" si="1244"/>
        <v/>
      </c>
      <c r="G19605" s="18" t="str">
        <f t="shared" si="1245"/>
        <v/>
      </c>
      <c r="H19605" s="18" t="str">
        <f t="shared" si="1246"/>
        <v/>
      </c>
    </row>
    <row r="19606" spans="5:8" x14ac:dyDescent="0.25">
      <c r="E19606" s="18" t="str">
        <f t="shared" si="1243"/>
        <v/>
      </c>
      <c r="F19606" s="18" t="str">
        <f t="shared" si="1244"/>
        <v/>
      </c>
      <c r="G19606" s="18" t="str">
        <f t="shared" si="1245"/>
        <v/>
      </c>
      <c r="H19606" s="18" t="str">
        <f t="shared" si="1246"/>
        <v/>
      </c>
    </row>
    <row r="19607" spans="5:8" x14ac:dyDescent="0.25">
      <c r="E19607" s="18" t="str">
        <f t="shared" si="1243"/>
        <v/>
      </c>
      <c r="F19607" s="18" t="str">
        <f t="shared" si="1244"/>
        <v/>
      </c>
      <c r="G19607" s="18" t="str">
        <f t="shared" si="1245"/>
        <v/>
      </c>
      <c r="H19607" s="18" t="str">
        <f t="shared" si="1246"/>
        <v/>
      </c>
    </row>
    <row r="19608" spans="5:8" x14ac:dyDescent="0.25">
      <c r="E19608" s="18" t="str">
        <f t="shared" si="1243"/>
        <v/>
      </c>
      <c r="F19608" s="18" t="str">
        <f t="shared" si="1244"/>
        <v/>
      </c>
      <c r="G19608" s="18" t="str">
        <f t="shared" si="1245"/>
        <v/>
      </c>
      <c r="H19608" s="18" t="str">
        <f t="shared" si="1246"/>
        <v/>
      </c>
    </row>
    <row r="19609" spans="5:8" x14ac:dyDescent="0.25">
      <c r="E19609" s="18" t="str">
        <f t="shared" si="1243"/>
        <v/>
      </c>
      <c r="F19609" s="18" t="str">
        <f t="shared" si="1244"/>
        <v/>
      </c>
      <c r="G19609" s="18" t="str">
        <f t="shared" si="1245"/>
        <v/>
      </c>
      <c r="H19609" s="18" t="str">
        <f t="shared" si="1246"/>
        <v/>
      </c>
    </row>
    <row r="19610" spans="5:8" x14ac:dyDescent="0.25">
      <c r="E19610" s="18" t="str">
        <f t="shared" si="1243"/>
        <v/>
      </c>
      <c r="F19610" s="18" t="str">
        <f t="shared" si="1244"/>
        <v/>
      </c>
      <c r="G19610" s="18" t="str">
        <f t="shared" si="1245"/>
        <v/>
      </c>
      <c r="H19610" s="18" t="str">
        <f t="shared" si="1246"/>
        <v/>
      </c>
    </row>
    <row r="19611" spans="5:8" x14ac:dyDescent="0.25">
      <c r="E19611" s="18" t="str">
        <f t="shared" si="1243"/>
        <v/>
      </c>
      <c r="F19611" s="18" t="str">
        <f t="shared" si="1244"/>
        <v/>
      </c>
      <c r="G19611" s="18" t="str">
        <f t="shared" si="1245"/>
        <v/>
      </c>
      <c r="H19611" s="18" t="str">
        <f t="shared" si="1246"/>
        <v/>
      </c>
    </row>
    <row r="19612" spans="5:8" x14ac:dyDescent="0.25">
      <c r="E19612" s="18" t="str">
        <f t="shared" si="1243"/>
        <v/>
      </c>
      <c r="F19612" s="18" t="str">
        <f t="shared" si="1244"/>
        <v/>
      </c>
      <c r="G19612" s="18" t="str">
        <f t="shared" si="1245"/>
        <v/>
      </c>
      <c r="H19612" s="18" t="str">
        <f t="shared" si="1246"/>
        <v/>
      </c>
    </row>
    <row r="19613" spans="5:8" x14ac:dyDescent="0.25">
      <c r="E19613" s="18" t="str">
        <f t="shared" si="1243"/>
        <v/>
      </c>
      <c r="F19613" s="18" t="str">
        <f t="shared" si="1244"/>
        <v/>
      </c>
      <c r="G19613" s="18" t="str">
        <f t="shared" si="1245"/>
        <v/>
      </c>
      <c r="H19613" s="18" t="str">
        <f t="shared" si="1246"/>
        <v/>
      </c>
    </row>
    <row r="19614" spans="5:8" x14ac:dyDescent="0.25">
      <c r="E19614" s="18" t="str">
        <f t="shared" si="1243"/>
        <v/>
      </c>
      <c r="F19614" s="18" t="str">
        <f t="shared" si="1244"/>
        <v/>
      </c>
      <c r="G19614" s="18" t="str">
        <f t="shared" si="1245"/>
        <v/>
      </c>
      <c r="H19614" s="18" t="str">
        <f t="shared" si="1246"/>
        <v/>
      </c>
    </row>
    <row r="19615" spans="5:8" x14ac:dyDescent="0.25">
      <c r="E19615" s="18" t="str">
        <f t="shared" si="1243"/>
        <v/>
      </c>
      <c r="F19615" s="18" t="str">
        <f t="shared" si="1244"/>
        <v/>
      </c>
      <c r="G19615" s="18" t="str">
        <f t="shared" si="1245"/>
        <v/>
      </c>
      <c r="H19615" s="18" t="str">
        <f t="shared" si="1246"/>
        <v/>
      </c>
    </row>
    <row r="19616" spans="5:8" x14ac:dyDescent="0.25">
      <c r="E19616" s="18" t="str">
        <f t="shared" si="1243"/>
        <v/>
      </c>
      <c r="F19616" s="18" t="str">
        <f t="shared" si="1244"/>
        <v/>
      </c>
      <c r="G19616" s="18" t="str">
        <f t="shared" si="1245"/>
        <v/>
      </c>
      <c r="H19616" s="18" t="str">
        <f t="shared" si="1246"/>
        <v/>
      </c>
    </row>
    <row r="19617" spans="5:8" x14ac:dyDescent="0.25">
      <c r="E19617" s="18" t="str">
        <f t="shared" si="1243"/>
        <v/>
      </c>
      <c r="F19617" s="18" t="str">
        <f t="shared" si="1244"/>
        <v/>
      </c>
      <c r="G19617" s="18" t="str">
        <f t="shared" si="1245"/>
        <v/>
      </c>
      <c r="H19617" s="18" t="str">
        <f t="shared" si="1246"/>
        <v/>
      </c>
    </row>
    <row r="19618" spans="5:8" x14ac:dyDescent="0.25">
      <c r="E19618" s="18" t="str">
        <f t="shared" si="1243"/>
        <v/>
      </c>
      <c r="F19618" s="18" t="str">
        <f t="shared" si="1244"/>
        <v/>
      </c>
      <c r="G19618" s="18" t="str">
        <f t="shared" si="1245"/>
        <v/>
      </c>
      <c r="H19618" s="18" t="str">
        <f t="shared" si="1246"/>
        <v/>
      </c>
    </row>
    <row r="19619" spans="5:8" x14ac:dyDescent="0.25">
      <c r="E19619" s="18" t="str">
        <f t="shared" si="1243"/>
        <v/>
      </c>
      <c r="F19619" s="18" t="str">
        <f t="shared" si="1244"/>
        <v/>
      </c>
      <c r="G19619" s="18" t="str">
        <f t="shared" si="1245"/>
        <v/>
      </c>
      <c r="H19619" s="18" t="str">
        <f t="shared" si="1246"/>
        <v/>
      </c>
    </row>
    <row r="19620" spans="5:8" x14ac:dyDescent="0.25">
      <c r="E19620" s="18" t="str">
        <f t="shared" si="1243"/>
        <v/>
      </c>
      <c r="F19620" s="18" t="str">
        <f t="shared" si="1244"/>
        <v/>
      </c>
      <c r="G19620" s="18" t="str">
        <f t="shared" si="1245"/>
        <v/>
      </c>
      <c r="H19620" s="18" t="str">
        <f t="shared" si="1246"/>
        <v/>
      </c>
    </row>
    <row r="19621" spans="5:8" x14ac:dyDescent="0.25">
      <c r="E19621" s="18" t="str">
        <f t="shared" si="1243"/>
        <v/>
      </c>
      <c r="F19621" s="18" t="str">
        <f t="shared" si="1244"/>
        <v/>
      </c>
      <c r="G19621" s="18" t="str">
        <f t="shared" si="1245"/>
        <v/>
      </c>
      <c r="H19621" s="18" t="str">
        <f t="shared" si="1246"/>
        <v/>
      </c>
    </row>
    <row r="19622" spans="5:8" x14ac:dyDescent="0.25">
      <c r="E19622" s="18" t="str">
        <f t="shared" si="1243"/>
        <v/>
      </c>
      <c r="F19622" s="18" t="str">
        <f t="shared" si="1244"/>
        <v/>
      </c>
      <c r="G19622" s="18" t="str">
        <f t="shared" si="1245"/>
        <v/>
      </c>
      <c r="H19622" s="18" t="str">
        <f t="shared" si="1246"/>
        <v/>
      </c>
    </row>
    <row r="19623" spans="5:8" x14ac:dyDescent="0.25">
      <c r="E19623" s="18" t="str">
        <f t="shared" si="1243"/>
        <v/>
      </c>
      <c r="F19623" s="18" t="str">
        <f t="shared" si="1244"/>
        <v/>
      </c>
      <c r="G19623" s="18" t="str">
        <f t="shared" si="1245"/>
        <v/>
      </c>
      <c r="H19623" s="18" t="str">
        <f t="shared" si="1246"/>
        <v/>
      </c>
    </row>
    <row r="19624" spans="5:8" x14ac:dyDescent="0.25">
      <c r="E19624" s="18" t="str">
        <f t="shared" si="1243"/>
        <v/>
      </c>
      <c r="F19624" s="18" t="str">
        <f t="shared" si="1244"/>
        <v/>
      </c>
      <c r="G19624" s="18" t="str">
        <f t="shared" si="1245"/>
        <v/>
      </c>
      <c r="H19624" s="18" t="str">
        <f t="shared" si="1246"/>
        <v/>
      </c>
    </row>
    <row r="19625" spans="5:8" x14ac:dyDescent="0.25">
      <c r="E19625" s="18" t="str">
        <f t="shared" si="1243"/>
        <v/>
      </c>
      <c r="F19625" s="18" t="str">
        <f t="shared" si="1244"/>
        <v/>
      </c>
      <c r="G19625" s="18" t="str">
        <f t="shared" si="1245"/>
        <v/>
      </c>
      <c r="H19625" s="18" t="str">
        <f t="shared" si="1246"/>
        <v/>
      </c>
    </row>
    <row r="19626" spans="5:8" x14ac:dyDescent="0.25">
      <c r="E19626" s="18" t="str">
        <f t="shared" si="1243"/>
        <v/>
      </c>
      <c r="F19626" s="18" t="str">
        <f t="shared" si="1244"/>
        <v/>
      </c>
      <c r="G19626" s="18" t="str">
        <f t="shared" si="1245"/>
        <v/>
      </c>
      <c r="H19626" s="18" t="str">
        <f t="shared" si="1246"/>
        <v/>
      </c>
    </row>
    <row r="19627" spans="5:8" x14ac:dyDescent="0.25">
      <c r="E19627" s="18" t="str">
        <f t="shared" si="1243"/>
        <v/>
      </c>
      <c r="F19627" s="18" t="str">
        <f t="shared" si="1244"/>
        <v/>
      </c>
      <c r="G19627" s="18" t="str">
        <f t="shared" si="1245"/>
        <v/>
      </c>
      <c r="H19627" s="18" t="str">
        <f t="shared" si="1246"/>
        <v/>
      </c>
    </row>
    <row r="19628" spans="5:8" x14ac:dyDescent="0.25">
      <c r="E19628" s="18" t="str">
        <f t="shared" si="1243"/>
        <v/>
      </c>
      <c r="F19628" s="18" t="str">
        <f t="shared" si="1244"/>
        <v/>
      </c>
      <c r="G19628" s="18" t="str">
        <f t="shared" si="1245"/>
        <v/>
      </c>
      <c r="H19628" s="18" t="str">
        <f t="shared" si="1246"/>
        <v/>
      </c>
    </row>
    <row r="19629" spans="5:8" x14ac:dyDescent="0.25">
      <c r="E19629" s="18" t="str">
        <f t="shared" si="1243"/>
        <v/>
      </c>
      <c r="F19629" s="18" t="str">
        <f t="shared" si="1244"/>
        <v/>
      </c>
      <c r="G19629" s="18" t="str">
        <f t="shared" si="1245"/>
        <v/>
      </c>
      <c r="H19629" s="18" t="str">
        <f t="shared" si="1246"/>
        <v/>
      </c>
    </row>
    <row r="19630" spans="5:8" x14ac:dyDescent="0.25">
      <c r="E19630" s="18" t="str">
        <f t="shared" si="1243"/>
        <v/>
      </c>
      <c r="F19630" s="18" t="str">
        <f t="shared" si="1244"/>
        <v/>
      </c>
      <c r="G19630" s="18" t="str">
        <f t="shared" si="1245"/>
        <v/>
      </c>
      <c r="H19630" s="18" t="str">
        <f t="shared" si="1246"/>
        <v/>
      </c>
    </row>
    <row r="19631" spans="5:8" x14ac:dyDescent="0.25">
      <c r="E19631" s="18" t="str">
        <f t="shared" si="1243"/>
        <v/>
      </c>
      <c r="F19631" s="18" t="str">
        <f t="shared" si="1244"/>
        <v/>
      </c>
      <c r="G19631" s="18" t="str">
        <f t="shared" si="1245"/>
        <v/>
      </c>
      <c r="H19631" s="18" t="str">
        <f t="shared" si="1246"/>
        <v/>
      </c>
    </row>
    <row r="19632" spans="5:8" x14ac:dyDescent="0.25">
      <c r="E19632" s="18" t="str">
        <f t="shared" si="1243"/>
        <v/>
      </c>
      <c r="F19632" s="18" t="str">
        <f t="shared" si="1244"/>
        <v/>
      </c>
      <c r="G19632" s="18" t="str">
        <f t="shared" si="1245"/>
        <v/>
      </c>
      <c r="H19632" s="18" t="str">
        <f t="shared" si="1246"/>
        <v/>
      </c>
    </row>
    <row r="19633" spans="5:8" x14ac:dyDescent="0.25">
      <c r="E19633" s="18" t="str">
        <f t="shared" si="1243"/>
        <v/>
      </c>
      <c r="F19633" s="18" t="str">
        <f t="shared" si="1244"/>
        <v/>
      </c>
      <c r="G19633" s="18" t="str">
        <f t="shared" si="1245"/>
        <v/>
      </c>
      <c r="H19633" s="18" t="str">
        <f t="shared" si="1246"/>
        <v/>
      </c>
    </row>
    <row r="19634" spans="5:8" x14ac:dyDescent="0.25">
      <c r="E19634" s="18" t="str">
        <f t="shared" si="1243"/>
        <v/>
      </c>
      <c r="F19634" s="18" t="str">
        <f t="shared" si="1244"/>
        <v/>
      </c>
      <c r="G19634" s="18" t="str">
        <f t="shared" si="1245"/>
        <v/>
      </c>
      <c r="H19634" s="18" t="str">
        <f t="shared" si="1246"/>
        <v/>
      </c>
    </row>
    <row r="19635" spans="5:8" x14ac:dyDescent="0.25">
      <c r="E19635" s="18" t="str">
        <f t="shared" si="1243"/>
        <v/>
      </c>
      <c r="F19635" s="18" t="str">
        <f t="shared" si="1244"/>
        <v/>
      </c>
      <c r="G19635" s="18" t="str">
        <f t="shared" si="1245"/>
        <v/>
      </c>
      <c r="H19635" s="18" t="str">
        <f t="shared" si="1246"/>
        <v/>
      </c>
    </row>
    <row r="19636" spans="5:8" x14ac:dyDescent="0.25">
      <c r="E19636" s="18" t="str">
        <f t="shared" si="1243"/>
        <v/>
      </c>
      <c r="F19636" s="18" t="str">
        <f t="shared" si="1244"/>
        <v/>
      </c>
      <c r="G19636" s="18" t="str">
        <f t="shared" si="1245"/>
        <v/>
      </c>
      <c r="H19636" s="18" t="str">
        <f t="shared" si="1246"/>
        <v/>
      </c>
    </row>
    <row r="19637" spans="5:8" x14ac:dyDescent="0.25">
      <c r="E19637" s="18" t="str">
        <f t="shared" si="1243"/>
        <v/>
      </c>
      <c r="F19637" s="18" t="str">
        <f t="shared" si="1244"/>
        <v/>
      </c>
      <c r="G19637" s="18" t="str">
        <f t="shared" si="1245"/>
        <v/>
      </c>
      <c r="H19637" s="18" t="str">
        <f t="shared" si="1246"/>
        <v/>
      </c>
    </row>
    <row r="19638" spans="5:8" x14ac:dyDescent="0.25">
      <c r="E19638" s="18" t="str">
        <f t="shared" si="1243"/>
        <v/>
      </c>
      <c r="F19638" s="18" t="str">
        <f t="shared" si="1244"/>
        <v/>
      </c>
      <c r="G19638" s="18" t="str">
        <f t="shared" si="1245"/>
        <v/>
      </c>
      <c r="H19638" s="18" t="str">
        <f t="shared" si="1246"/>
        <v/>
      </c>
    </row>
    <row r="19639" spans="5:8" x14ac:dyDescent="0.25">
      <c r="E19639" s="18" t="str">
        <f t="shared" si="1243"/>
        <v/>
      </c>
      <c r="F19639" s="18" t="str">
        <f t="shared" si="1244"/>
        <v/>
      </c>
      <c r="G19639" s="18" t="str">
        <f t="shared" si="1245"/>
        <v/>
      </c>
      <c r="H19639" s="18" t="str">
        <f t="shared" si="1246"/>
        <v/>
      </c>
    </row>
    <row r="19640" spans="5:8" x14ac:dyDescent="0.25">
      <c r="E19640" s="18" t="str">
        <f t="shared" si="1243"/>
        <v/>
      </c>
      <c r="F19640" s="18" t="str">
        <f t="shared" si="1244"/>
        <v/>
      </c>
      <c r="G19640" s="18" t="str">
        <f t="shared" si="1245"/>
        <v/>
      </c>
      <c r="H19640" s="18" t="str">
        <f t="shared" si="1246"/>
        <v/>
      </c>
    </row>
    <row r="19641" spans="5:8" x14ac:dyDescent="0.25">
      <c r="E19641" s="18" t="str">
        <f t="shared" si="1243"/>
        <v/>
      </c>
      <c r="F19641" s="18" t="str">
        <f t="shared" si="1244"/>
        <v/>
      </c>
      <c r="G19641" s="18" t="str">
        <f t="shared" si="1245"/>
        <v/>
      </c>
      <c r="H19641" s="18" t="str">
        <f t="shared" si="1246"/>
        <v/>
      </c>
    </row>
    <row r="19642" spans="5:8" x14ac:dyDescent="0.25">
      <c r="E19642" s="18" t="str">
        <f t="shared" si="1243"/>
        <v/>
      </c>
      <c r="F19642" s="18" t="str">
        <f t="shared" si="1244"/>
        <v/>
      </c>
      <c r="G19642" s="18" t="str">
        <f t="shared" si="1245"/>
        <v/>
      </c>
      <c r="H19642" s="18" t="str">
        <f t="shared" si="1246"/>
        <v/>
      </c>
    </row>
    <row r="19643" spans="5:8" x14ac:dyDescent="0.25">
      <c r="E19643" s="18" t="str">
        <f t="shared" si="1243"/>
        <v/>
      </c>
      <c r="F19643" s="18" t="str">
        <f t="shared" si="1244"/>
        <v/>
      </c>
      <c r="G19643" s="18" t="str">
        <f t="shared" si="1245"/>
        <v/>
      </c>
      <c r="H19643" s="18" t="str">
        <f t="shared" si="1246"/>
        <v/>
      </c>
    </row>
    <row r="19644" spans="5:8" x14ac:dyDescent="0.25">
      <c r="E19644" s="18" t="str">
        <f t="shared" si="1243"/>
        <v/>
      </c>
      <c r="F19644" s="18" t="str">
        <f t="shared" si="1244"/>
        <v/>
      </c>
      <c r="G19644" s="18" t="str">
        <f t="shared" si="1245"/>
        <v/>
      </c>
      <c r="H19644" s="18" t="str">
        <f t="shared" si="1246"/>
        <v/>
      </c>
    </row>
    <row r="19645" spans="5:8" x14ac:dyDescent="0.25">
      <c r="E19645" s="18" t="str">
        <f t="shared" si="1243"/>
        <v/>
      </c>
      <c r="F19645" s="18" t="str">
        <f t="shared" si="1244"/>
        <v/>
      </c>
      <c r="G19645" s="18" t="str">
        <f t="shared" si="1245"/>
        <v/>
      </c>
      <c r="H19645" s="18" t="str">
        <f t="shared" si="1246"/>
        <v/>
      </c>
    </row>
    <row r="19646" spans="5:8" x14ac:dyDescent="0.25">
      <c r="E19646" s="18" t="str">
        <f t="shared" si="1243"/>
        <v/>
      </c>
      <c r="F19646" s="18" t="str">
        <f t="shared" si="1244"/>
        <v/>
      </c>
      <c r="G19646" s="18" t="str">
        <f t="shared" si="1245"/>
        <v/>
      </c>
      <c r="H19646" s="18" t="str">
        <f t="shared" si="1246"/>
        <v/>
      </c>
    </row>
    <row r="19647" spans="5:8" x14ac:dyDescent="0.25">
      <c r="E19647" s="18" t="str">
        <f t="shared" si="1243"/>
        <v/>
      </c>
      <c r="F19647" s="18" t="str">
        <f t="shared" si="1244"/>
        <v/>
      </c>
      <c r="G19647" s="18" t="str">
        <f t="shared" si="1245"/>
        <v/>
      </c>
      <c r="H19647" s="18" t="str">
        <f t="shared" si="1246"/>
        <v/>
      </c>
    </row>
    <row r="19648" spans="5:8" x14ac:dyDescent="0.25">
      <c r="E19648" s="18" t="str">
        <f t="shared" si="1243"/>
        <v/>
      </c>
      <c r="F19648" s="18" t="str">
        <f t="shared" si="1244"/>
        <v/>
      </c>
      <c r="G19648" s="18" t="str">
        <f t="shared" si="1245"/>
        <v/>
      </c>
      <c r="H19648" s="18" t="str">
        <f t="shared" si="1246"/>
        <v/>
      </c>
    </row>
    <row r="19649" spans="5:8" x14ac:dyDescent="0.25">
      <c r="E19649" s="18" t="str">
        <f t="shared" si="1243"/>
        <v/>
      </c>
      <c r="F19649" s="18" t="str">
        <f t="shared" si="1244"/>
        <v/>
      </c>
      <c r="G19649" s="18" t="str">
        <f t="shared" si="1245"/>
        <v/>
      </c>
      <c r="H19649" s="18" t="str">
        <f t="shared" si="1246"/>
        <v/>
      </c>
    </row>
    <row r="19650" spans="5:8" x14ac:dyDescent="0.25">
      <c r="E19650" s="18" t="str">
        <f t="shared" si="1243"/>
        <v/>
      </c>
      <c r="F19650" s="18" t="str">
        <f t="shared" si="1244"/>
        <v/>
      </c>
      <c r="G19650" s="18" t="str">
        <f t="shared" si="1245"/>
        <v/>
      </c>
      <c r="H19650" s="18" t="str">
        <f t="shared" si="1246"/>
        <v/>
      </c>
    </row>
    <row r="19651" spans="5:8" x14ac:dyDescent="0.25">
      <c r="E19651" s="18" t="str">
        <f t="shared" si="1243"/>
        <v/>
      </c>
      <c r="F19651" s="18" t="str">
        <f t="shared" si="1244"/>
        <v/>
      </c>
      <c r="G19651" s="18" t="str">
        <f t="shared" si="1245"/>
        <v/>
      </c>
      <c r="H19651" s="18" t="str">
        <f t="shared" si="1246"/>
        <v/>
      </c>
    </row>
    <row r="19652" spans="5:8" x14ac:dyDescent="0.25">
      <c r="E19652" s="18" t="str">
        <f t="shared" si="1243"/>
        <v/>
      </c>
      <c r="F19652" s="18" t="str">
        <f t="shared" si="1244"/>
        <v/>
      </c>
      <c r="G19652" s="18" t="str">
        <f t="shared" si="1245"/>
        <v/>
      </c>
      <c r="H19652" s="18" t="str">
        <f t="shared" si="1246"/>
        <v/>
      </c>
    </row>
    <row r="19653" spans="5:8" x14ac:dyDescent="0.25">
      <c r="E19653" s="18" t="str">
        <f t="shared" si="1243"/>
        <v/>
      </c>
      <c r="F19653" s="18" t="str">
        <f t="shared" si="1244"/>
        <v/>
      </c>
      <c r="G19653" s="18" t="str">
        <f t="shared" si="1245"/>
        <v/>
      </c>
      <c r="H19653" s="18" t="str">
        <f t="shared" si="1246"/>
        <v/>
      </c>
    </row>
    <row r="19654" spans="5:8" x14ac:dyDescent="0.25">
      <c r="E19654" s="18" t="str">
        <f t="shared" ref="E19654:E19717" si="1247">IF($C19654="","",IFERROR(INDEX(ItemPriceCol,MATCH($C19654,ItemName,0)),""))</f>
        <v/>
      </c>
      <c r="F19654" s="18" t="str">
        <f t="shared" ref="F19654:F19717" si="1248">IF(OR($D19654="",$E19654=""),"",$D19654*$E19654)</f>
        <v/>
      </c>
      <c r="G19654" s="18" t="str">
        <f t="shared" ref="G19654:G19717" si="1249">IF($C19654="","",IFERROR(INDEX(ItemCostCol,MATCH($C19654,ItemName,0)),""))</f>
        <v/>
      </c>
      <c r="H19654" s="18" t="str">
        <f t="shared" ref="H19654:H19717" si="1250">IF(OR($F19654="",$G19654=""),"",$F19654-$D19654*$G19654)</f>
        <v/>
      </c>
    </row>
    <row r="19655" spans="5:8" x14ac:dyDescent="0.25">
      <c r="E19655" s="18" t="str">
        <f t="shared" si="1247"/>
        <v/>
      </c>
      <c r="F19655" s="18" t="str">
        <f t="shared" si="1248"/>
        <v/>
      </c>
      <c r="G19655" s="18" t="str">
        <f t="shared" si="1249"/>
        <v/>
      </c>
      <c r="H19655" s="18" t="str">
        <f t="shared" si="1250"/>
        <v/>
      </c>
    </row>
    <row r="19656" spans="5:8" x14ac:dyDescent="0.25">
      <c r="E19656" s="18" t="str">
        <f t="shared" si="1247"/>
        <v/>
      </c>
      <c r="F19656" s="18" t="str">
        <f t="shared" si="1248"/>
        <v/>
      </c>
      <c r="G19656" s="18" t="str">
        <f t="shared" si="1249"/>
        <v/>
      </c>
      <c r="H19656" s="18" t="str">
        <f t="shared" si="1250"/>
        <v/>
      </c>
    </row>
    <row r="19657" spans="5:8" x14ac:dyDescent="0.25">
      <c r="E19657" s="18" t="str">
        <f t="shared" si="1247"/>
        <v/>
      </c>
      <c r="F19657" s="18" t="str">
        <f t="shared" si="1248"/>
        <v/>
      </c>
      <c r="G19657" s="18" t="str">
        <f t="shared" si="1249"/>
        <v/>
      </c>
      <c r="H19657" s="18" t="str">
        <f t="shared" si="1250"/>
        <v/>
      </c>
    </row>
    <row r="19658" spans="5:8" x14ac:dyDescent="0.25">
      <c r="E19658" s="18" t="str">
        <f t="shared" si="1247"/>
        <v/>
      </c>
      <c r="F19658" s="18" t="str">
        <f t="shared" si="1248"/>
        <v/>
      </c>
      <c r="G19658" s="18" t="str">
        <f t="shared" si="1249"/>
        <v/>
      </c>
      <c r="H19658" s="18" t="str">
        <f t="shared" si="1250"/>
        <v/>
      </c>
    </row>
    <row r="19659" spans="5:8" x14ac:dyDescent="0.25">
      <c r="E19659" s="18" t="str">
        <f t="shared" si="1247"/>
        <v/>
      </c>
      <c r="F19659" s="18" t="str">
        <f t="shared" si="1248"/>
        <v/>
      </c>
      <c r="G19659" s="18" t="str">
        <f t="shared" si="1249"/>
        <v/>
      </c>
      <c r="H19659" s="18" t="str">
        <f t="shared" si="1250"/>
        <v/>
      </c>
    </row>
    <row r="19660" spans="5:8" x14ac:dyDescent="0.25">
      <c r="E19660" s="18" t="str">
        <f t="shared" si="1247"/>
        <v/>
      </c>
      <c r="F19660" s="18" t="str">
        <f t="shared" si="1248"/>
        <v/>
      </c>
      <c r="G19660" s="18" t="str">
        <f t="shared" si="1249"/>
        <v/>
      </c>
      <c r="H19660" s="18" t="str">
        <f t="shared" si="1250"/>
        <v/>
      </c>
    </row>
    <row r="19661" spans="5:8" x14ac:dyDescent="0.25">
      <c r="E19661" s="18" t="str">
        <f t="shared" si="1247"/>
        <v/>
      </c>
      <c r="F19661" s="18" t="str">
        <f t="shared" si="1248"/>
        <v/>
      </c>
      <c r="G19661" s="18" t="str">
        <f t="shared" si="1249"/>
        <v/>
      </c>
      <c r="H19661" s="18" t="str">
        <f t="shared" si="1250"/>
        <v/>
      </c>
    </row>
    <row r="19662" spans="5:8" x14ac:dyDescent="0.25">
      <c r="E19662" s="18" t="str">
        <f t="shared" si="1247"/>
        <v/>
      </c>
      <c r="F19662" s="18" t="str">
        <f t="shared" si="1248"/>
        <v/>
      </c>
      <c r="G19662" s="18" t="str">
        <f t="shared" si="1249"/>
        <v/>
      </c>
      <c r="H19662" s="18" t="str">
        <f t="shared" si="1250"/>
        <v/>
      </c>
    </row>
    <row r="19663" spans="5:8" x14ac:dyDescent="0.25">
      <c r="E19663" s="18" t="str">
        <f t="shared" si="1247"/>
        <v/>
      </c>
      <c r="F19663" s="18" t="str">
        <f t="shared" si="1248"/>
        <v/>
      </c>
      <c r="G19663" s="18" t="str">
        <f t="shared" si="1249"/>
        <v/>
      </c>
      <c r="H19663" s="18" t="str">
        <f t="shared" si="1250"/>
        <v/>
      </c>
    </row>
    <row r="19664" spans="5:8" x14ac:dyDescent="0.25">
      <c r="E19664" s="18" t="str">
        <f t="shared" si="1247"/>
        <v/>
      </c>
      <c r="F19664" s="18" t="str">
        <f t="shared" si="1248"/>
        <v/>
      </c>
      <c r="G19664" s="18" t="str">
        <f t="shared" si="1249"/>
        <v/>
      </c>
      <c r="H19664" s="18" t="str">
        <f t="shared" si="1250"/>
        <v/>
      </c>
    </row>
    <row r="19665" spans="5:8" x14ac:dyDescent="0.25">
      <c r="E19665" s="18" t="str">
        <f t="shared" si="1247"/>
        <v/>
      </c>
      <c r="F19665" s="18" t="str">
        <f t="shared" si="1248"/>
        <v/>
      </c>
      <c r="G19665" s="18" t="str">
        <f t="shared" si="1249"/>
        <v/>
      </c>
      <c r="H19665" s="18" t="str">
        <f t="shared" si="1250"/>
        <v/>
      </c>
    </row>
    <row r="19666" spans="5:8" x14ac:dyDescent="0.25">
      <c r="E19666" s="18" t="str">
        <f t="shared" si="1247"/>
        <v/>
      </c>
      <c r="F19666" s="18" t="str">
        <f t="shared" si="1248"/>
        <v/>
      </c>
      <c r="G19666" s="18" t="str">
        <f t="shared" si="1249"/>
        <v/>
      </c>
      <c r="H19666" s="18" t="str">
        <f t="shared" si="1250"/>
        <v/>
      </c>
    </row>
    <row r="19667" spans="5:8" x14ac:dyDescent="0.25">
      <c r="E19667" s="18" t="str">
        <f t="shared" si="1247"/>
        <v/>
      </c>
      <c r="F19667" s="18" t="str">
        <f t="shared" si="1248"/>
        <v/>
      </c>
      <c r="G19667" s="18" t="str">
        <f t="shared" si="1249"/>
        <v/>
      </c>
      <c r="H19667" s="18" t="str">
        <f t="shared" si="1250"/>
        <v/>
      </c>
    </row>
    <row r="19668" spans="5:8" x14ac:dyDescent="0.25">
      <c r="E19668" s="18" t="str">
        <f t="shared" si="1247"/>
        <v/>
      </c>
      <c r="F19668" s="18" t="str">
        <f t="shared" si="1248"/>
        <v/>
      </c>
      <c r="G19668" s="18" t="str">
        <f t="shared" si="1249"/>
        <v/>
      </c>
      <c r="H19668" s="18" t="str">
        <f t="shared" si="1250"/>
        <v/>
      </c>
    </row>
    <row r="19669" spans="5:8" x14ac:dyDescent="0.25">
      <c r="E19669" s="18" t="str">
        <f t="shared" si="1247"/>
        <v/>
      </c>
      <c r="F19669" s="18" t="str">
        <f t="shared" si="1248"/>
        <v/>
      </c>
      <c r="G19669" s="18" t="str">
        <f t="shared" si="1249"/>
        <v/>
      </c>
      <c r="H19669" s="18" t="str">
        <f t="shared" si="1250"/>
        <v/>
      </c>
    </row>
    <row r="19670" spans="5:8" x14ac:dyDescent="0.25">
      <c r="E19670" s="18" t="str">
        <f t="shared" si="1247"/>
        <v/>
      </c>
      <c r="F19670" s="18" t="str">
        <f t="shared" si="1248"/>
        <v/>
      </c>
      <c r="G19670" s="18" t="str">
        <f t="shared" si="1249"/>
        <v/>
      </c>
      <c r="H19670" s="18" t="str">
        <f t="shared" si="1250"/>
        <v/>
      </c>
    </row>
    <row r="19671" spans="5:8" x14ac:dyDescent="0.25">
      <c r="E19671" s="18" t="str">
        <f t="shared" si="1247"/>
        <v/>
      </c>
      <c r="F19671" s="18" t="str">
        <f t="shared" si="1248"/>
        <v/>
      </c>
      <c r="G19671" s="18" t="str">
        <f t="shared" si="1249"/>
        <v/>
      </c>
      <c r="H19671" s="18" t="str">
        <f t="shared" si="1250"/>
        <v/>
      </c>
    </row>
    <row r="19672" spans="5:8" x14ac:dyDescent="0.25">
      <c r="E19672" s="18" t="str">
        <f t="shared" si="1247"/>
        <v/>
      </c>
      <c r="F19672" s="18" t="str">
        <f t="shared" si="1248"/>
        <v/>
      </c>
      <c r="G19672" s="18" t="str">
        <f t="shared" si="1249"/>
        <v/>
      </c>
      <c r="H19672" s="18" t="str">
        <f t="shared" si="1250"/>
        <v/>
      </c>
    </row>
    <row r="19673" spans="5:8" x14ac:dyDescent="0.25">
      <c r="E19673" s="18" t="str">
        <f t="shared" si="1247"/>
        <v/>
      </c>
      <c r="F19673" s="18" t="str">
        <f t="shared" si="1248"/>
        <v/>
      </c>
      <c r="G19673" s="18" t="str">
        <f t="shared" si="1249"/>
        <v/>
      </c>
      <c r="H19673" s="18" t="str">
        <f t="shared" si="1250"/>
        <v/>
      </c>
    </row>
    <row r="19674" spans="5:8" x14ac:dyDescent="0.25">
      <c r="E19674" s="18" t="str">
        <f t="shared" si="1247"/>
        <v/>
      </c>
      <c r="F19674" s="18" t="str">
        <f t="shared" si="1248"/>
        <v/>
      </c>
      <c r="G19674" s="18" t="str">
        <f t="shared" si="1249"/>
        <v/>
      </c>
      <c r="H19674" s="18" t="str">
        <f t="shared" si="1250"/>
        <v/>
      </c>
    </row>
    <row r="19675" spans="5:8" x14ac:dyDescent="0.25">
      <c r="E19675" s="18" t="str">
        <f t="shared" si="1247"/>
        <v/>
      </c>
      <c r="F19675" s="18" t="str">
        <f t="shared" si="1248"/>
        <v/>
      </c>
      <c r="G19675" s="18" t="str">
        <f t="shared" si="1249"/>
        <v/>
      </c>
      <c r="H19675" s="18" t="str">
        <f t="shared" si="1250"/>
        <v/>
      </c>
    </row>
    <row r="19676" spans="5:8" x14ac:dyDescent="0.25">
      <c r="E19676" s="18" t="str">
        <f t="shared" si="1247"/>
        <v/>
      </c>
      <c r="F19676" s="18" t="str">
        <f t="shared" si="1248"/>
        <v/>
      </c>
      <c r="G19676" s="18" t="str">
        <f t="shared" si="1249"/>
        <v/>
      </c>
      <c r="H19676" s="18" t="str">
        <f t="shared" si="1250"/>
        <v/>
      </c>
    </row>
    <row r="19677" spans="5:8" x14ac:dyDescent="0.25">
      <c r="E19677" s="18" t="str">
        <f t="shared" si="1247"/>
        <v/>
      </c>
      <c r="F19677" s="18" t="str">
        <f t="shared" si="1248"/>
        <v/>
      </c>
      <c r="G19677" s="18" t="str">
        <f t="shared" si="1249"/>
        <v/>
      </c>
      <c r="H19677" s="18" t="str">
        <f t="shared" si="1250"/>
        <v/>
      </c>
    </row>
    <row r="19678" spans="5:8" x14ac:dyDescent="0.25">
      <c r="E19678" s="18" t="str">
        <f t="shared" si="1247"/>
        <v/>
      </c>
      <c r="F19678" s="18" t="str">
        <f t="shared" si="1248"/>
        <v/>
      </c>
      <c r="G19678" s="18" t="str">
        <f t="shared" si="1249"/>
        <v/>
      </c>
      <c r="H19678" s="18" t="str">
        <f t="shared" si="1250"/>
        <v/>
      </c>
    </row>
    <row r="19679" spans="5:8" x14ac:dyDescent="0.25">
      <c r="E19679" s="18" t="str">
        <f t="shared" si="1247"/>
        <v/>
      </c>
      <c r="F19679" s="18" t="str">
        <f t="shared" si="1248"/>
        <v/>
      </c>
      <c r="G19679" s="18" t="str">
        <f t="shared" si="1249"/>
        <v/>
      </c>
      <c r="H19679" s="18" t="str">
        <f t="shared" si="1250"/>
        <v/>
      </c>
    </row>
    <row r="19680" spans="5:8" x14ac:dyDescent="0.25">
      <c r="E19680" s="18" t="str">
        <f t="shared" si="1247"/>
        <v/>
      </c>
      <c r="F19680" s="18" t="str">
        <f t="shared" si="1248"/>
        <v/>
      </c>
      <c r="G19680" s="18" t="str">
        <f t="shared" si="1249"/>
        <v/>
      </c>
      <c r="H19680" s="18" t="str">
        <f t="shared" si="1250"/>
        <v/>
      </c>
    </row>
    <row r="19681" spans="5:8" x14ac:dyDescent="0.25">
      <c r="E19681" s="18" t="str">
        <f t="shared" si="1247"/>
        <v/>
      </c>
      <c r="F19681" s="18" t="str">
        <f t="shared" si="1248"/>
        <v/>
      </c>
      <c r="G19681" s="18" t="str">
        <f t="shared" si="1249"/>
        <v/>
      </c>
      <c r="H19681" s="18" t="str">
        <f t="shared" si="1250"/>
        <v/>
      </c>
    </row>
    <row r="19682" spans="5:8" x14ac:dyDescent="0.25">
      <c r="E19682" s="18" t="str">
        <f t="shared" si="1247"/>
        <v/>
      </c>
      <c r="F19682" s="18" t="str">
        <f t="shared" si="1248"/>
        <v/>
      </c>
      <c r="G19682" s="18" t="str">
        <f t="shared" si="1249"/>
        <v/>
      </c>
      <c r="H19682" s="18" t="str">
        <f t="shared" si="1250"/>
        <v/>
      </c>
    </row>
    <row r="19683" spans="5:8" x14ac:dyDescent="0.25">
      <c r="E19683" s="18" t="str">
        <f t="shared" si="1247"/>
        <v/>
      </c>
      <c r="F19683" s="18" t="str">
        <f t="shared" si="1248"/>
        <v/>
      </c>
      <c r="G19683" s="18" t="str">
        <f t="shared" si="1249"/>
        <v/>
      </c>
      <c r="H19683" s="18" t="str">
        <f t="shared" si="1250"/>
        <v/>
      </c>
    </row>
    <row r="19684" spans="5:8" x14ac:dyDescent="0.25">
      <c r="E19684" s="18" t="str">
        <f t="shared" si="1247"/>
        <v/>
      </c>
      <c r="F19684" s="18" t="str">
        <f t="shared" si="1248"/>
        <v/>
      </c>
      <c r="G19684" s="18" t="str">
        <f t="shared" si="1249"/>
        <v/>
      </c>
      <c r="H19684" s="18" t="str">
        <f t="shared" si="1250"/>
        <v/>
      </c>
    </row>
    <row r="19685" spans="5:8" x14ac:dyDescent="0.25">
      <c r="E19685" s="18" t="str">
        <f t="shared" si="1247"/>
        <v/>
      </c>
      <c r="F19685" s="18" t="str">
        <f t="shared" si="1248"/>
        <v/>
      </c>
      <c r="G19685" s="18" t="str">
        <f t="shared" si="1249"/>
        <v/>
      </c>
      <c r="H19685" s="18" t="str">
        <f t="shared" si="1250"/>
        <v/>
      </c>
    </row>
    <row r="19686" spans="5:8" x14ac:dyDescent="0.25">
      <c r="E19686" s="18" t="str">
        <f t="shared" si="1247"/>
        <v/>
      </c>
      <c r="F19686" s="18" t="str">
        <f t="shared" si="1248"/>
        <v/>
      </c>
      <c r="G19686" s="18" t="str">
        <f t="shared" si="1249"/>
        <v/>
      </c>
      <c r="H19686" s="18" t="str">
        <f t="shared" si="1250"/>
        <v/>
      </c>
    </row>
    <row r="19687" spans="5:8" x14ac:dyDescent="0.25">
      <c r="E19687" s="18" t="str">
        <f t="shared" si="1247"/>
        <v/>
      </c>
      <c r="F19687" s="18" t="str">
        <f t="shared" si="1248"/>
        <v/>
      </c>
      <c r="G19687" s="18" t="str">
        <f t="shared" si="1249"/>
        <v/>
      </c>
      <c r="H19687" s="18" t="str">
        <f t="shared" si="1250"/>
        <v/>
      </c>
    </row>
    <row r="19688" spans="5:8" x14ac:dyDescent="0.25">
      <c r="E19688" s="18" t="str">
        <f t="shared" si="1247"/>
        <v/>
      </c>
      <c r="F19688" s="18" t="str">
        <f t="shared" si="1248"/>
        <v/>
      </c>
      <c r="G19688" s="18" t="str">
        <f t="shared" si="1249"/>
        <v/>
      </c>
      <c r="H19688" s="18" t="str">
        <f t="shared" si="1250"/>
        <v/>
      </c>
    </row>
    <row r="19689" spans="5:8" x14ac:dyDescent="0.25">
      <c r="E19689" s="18" t="str">
        <f t="shared" si="1247"/>
        <v/>
      </c>
      <c r="F19689" s="18" t="str">
        <f t="shared" si="1248"/>
        <v/>
      </c>
      <c r="G19689" s="18" t="str">
        <f t="shared" si="1249"/>
        <v/>
      </c>
      <c r="H19689" s="18" t="str">
        <f t="shared" si="1250"/>
        <v/>
      </c>
    </row>
    <row r="19690" spans="5:8" x14ac:dyDescent="0.25">
      <c r="E19690" s="18" t="str">
        <f t="shared" si="1247"/>
        <v/>
      </c>
      <c r="F19690" s="18" t="str">
        <f t="shared" si="1248"/>
        <v/>
      </c>
      <c r="G19690" s="18" t="str">
        <f t="shared" si="1249"/>
        <v/>
      </c>
      <c r="H19690" s="18" t="str">
        <f t="shared" si="1250"/>
        <v/>
      </c>
    </row>
    <row r="19691" spans="5:8" x14ac:dyDescent="0.25">
      <c r="E19691" s="18" t="str">
        <f t="shared" si="1247"/>
        <v/>
      </c>
      <c r="F19691" s="18" t="str">
        <f t="shared" si="1248"/>
        <v/>
      </c>
      <c r="G19691" s="18" t="str">
        <f t="shared" si="1249"/>
        <v/>
      </c>
      <c r="H19691" s="18" t="str">
        <f t="shared" si="1250"/>
        <v/>
      </c>
    </row>
    <row r="19692" spans="5:8" x14ac:dyDescent="0.25">
      <c r="E19692" s="18" t="str">
        <f t="shared" si="1247"/>
        <v/>
      </c>
      <c r="F19692" s="18" t="str">
        <f t="shared" si="1248"/>
        <v/>
      </c>
      <c r="G19692" s="18" t="str">
        <f t="shared" si="1249"/>
        <v/>
      </c>
      <c r="H19692" s="18" t="str">
        <f t="shared" si="1250"/>
        <v/>
      </c>
    </row>
    <row r="19693" spans="5:8" x14ac:dyDescent="0.25">
      <c r="E19693" s="18" t="str">
        <f t="shared" si="1247"/>
        <v/>
      </c>
      <c r="F19693" s="18" t="str">
        <f t="shared" si="1248"/>
        <v/>
      </c>
      <c r="G19693" s="18" t="str">
        <f t="shared" si="1249"/>
        <v/>
      </c>
      <c r="H19693" s="18" t="str">
        <f t="shared" si="1250"/>
        <v/>
      </c>
    </row>
    <row r="19694" spans="5:8" x14ac:dyDescent="0.25">
      <c r="E19694" s="18" t="str">
        <f t="shared" si="1247"/>
        <v/>
      </c>
      <c r="F19694" s="18" t="str">
        <f t="shared" si="1248"/>
        <v/>
      </c>
      <c r="G19694" s="18" t="str">
        <f t="shared" si="1249"/>
        <v/>
      </c>
      <c r="H19694" s="18" t="str">
        <f t="shared" si="1250"/>
        <v/>
      </c>
    </row>
    <row r="19695" spans="5:8" x14ac:dyDescent="0.25">
      <c r="E19695" s="18" t="str">
        <f t="shared" si="1247"/>
        <v/>
      </c>
      <c r="F19695" s="18" t="str">
        <f t="shared" si="1248"/>
        <v/>
      </c>
      <c r="G19695" s="18" t="str">
        <f t="shared" si="1249"/>
        <v/>
      </c>
      <c r="H19695" s="18" t="str">
        <f t="shared" si="1250"/>
        <v/>
      </c>
    </row>
    <row r="19696" spans="5:8" x14ac:dyDescent="0.25">
      <c r="E19696" s="18" t="str">
        <f t="shared" si="1247"/>
        <v/>
      </c>
      <c r="F19696" s="18" t="str">
        <f t="shared" si="1248"/>
        <v/>
      </c>
      <c r="G19696" s="18" t="str">
        <f t="shared" si="1249"/>
        <v/>
      </c>
      <c r="H19696" s="18" t="str">
        <f t="shared" si="1250"/>
        <v/>
      </c>
    </row>
    <row r="19697" spans="5:8" x14ac:dyDescent="0.25">
      <c r="E19697" s="18" t="str">
        <f t="shared" si="1247"/>
        <v/>
      </c>
      <c r="F19697" s="18" t="str">
        <f t="shared" si="1248"/>
        <v/>
      </c>
      <c r="G19697" s="18" t="str">
        <f t="shared" si="1249"/>
        <v/>
      </c>
      <c r="H19697" s="18" t="str">
        <f t="shared" si="1250"/>
        <v/>
      </c>
    </row>
    <row r="19698" spans="5:8" x14ac:dyDescent="0.25">
      <c r="E19698" s="18" t="str">
        <f t="shared" si="1247"/>
        <v/>
      </c>
      <c r="F19698" s="18" t="str">
        <f t="shared" si="1248"/>
        <v/>
      </c>
      <c r="G19698" s="18" t="str">
        <f t="shared" si="1249"/>
        <v/>
      </c>
      <c r="H19698" s="18" t="str">
        <f t="shared" si="1250"/>
        <v/>
      </c>
    </row>
    <row r="19699" spans="5:8" x14ac:dyDescent="0.25">
      <c r="E19699" s="18" t="str">
        <f t="shared" si="1247"/>
        <v/>
      </c>
      <c r="F19699" s="18" t="str">
        <f t="shared" si="1248"/>
        <v/>
      </c>
      <c r="G19699" s="18" t="str">
        <f t="shared" si="1249"/>
        <v/>
      </c>
      <c r="H19699" s="18" t="str">
        <f t="shared" si="1250"/>
        <v/>
      </c>
    </row>
    <row r="19700" spans="5:8" x14ac:dyDescent="0.25">
      <c r="E19700" s="18" t="str">
        <f t="shared" si="1247"/>
        <v/>
      </c>
      <c r="F19700" s="18" t="str">
        <f t="shared" si="1248"/>
        <v/>
      </c>
      <c r="G19700" s="18" t="str">
        <f t="shared" si="1249"/>
        <v/>
      </c>
      <c r="H19700" s="18" t="str">
        <f t="shared" si="1250"/>
        <v/>
      </c>
    </row>
    <row r="19701" spans="5:8" x14ac:dyDescent="0.25">
      <c r="E19701" s="18" t="str">
        <f t="shared" si="1247"/>
        <v/>
      </c>
      <c r="F19701" s="18" t="str">
        <f t="shared" si="1248"/>
        <v/>
      </c>
      <c r="G19701" s="18" t="str">
        <f t="shared" si="1249"/>
        <v/>
      </c>
      <c r="H19701" s="18" t="str">
        <f t="shared" si="1250"/>
        <v/>
      </c>
    </row>
    <row r="19702" spans="5:8" x14ac:dyDescent="0.25">
      <c r="E19702" s="18" t="str">
        <f t="shared" si="1247"/>
        <v/>
      </c>
      <c r="F19702" s="18" t="str">
        <f t="shared" si="1248"/>
        <v/>
      </c>
      <c r="G19702" s="18" t="str">
        <f t="shared" si="1249"/>
        <v/>
      </c>
      <c r="H19702" s="18" t="str">
        <f t="shared" si="1250"/>
        <v/>
      </c>
    </row>
    <row r="19703" spans="5:8" x14ac:dyDescent="0.25">
      <c r="E19703" s="18" t="str">
        <f t="shared" si="1247"/>
        <v/>
      </c>
      <c r="F19703" s="18" t="str">
        <f t="shared" si="1248"/>
        <v/>
      </c>
      <c r="G19703" s="18" t="str">
        <f t="shared" si="1249"/>
        <v/>
      </c>
      <c r="H19703" s="18" t="str">
        <f t="shared" si="1250"/>
        <v/>
      </c>
    </row>
    <row r="19704" spans="5:8" x14ac:dyDescent="0.25">
      <c r="E19704" s="18" t="str">
        <f t="shared" si="1247"/>
        <v/>
      </c>
      <c r="F19704" s="18" t="str">
        <f t="shared" si="1248"/>
        <v/>
      </c>
      <c r="G19704" s="18" t="str">
        <f t="shared" si="1249"/>
        <v/>
      </c>
      <c r="H19704" s="18" t="str">
        <f t="shared" si="1250"/>
        <v/>
      </c>
    </row>
    <row r="19705" spans="5:8" x14ac:dyDescent="0.25">
      <c r="E19705" s="18" t="str">
        <f t="shared" si="1247"/>
        <v/>
      </c>
      <c r="F19705" s="18" t="str">
        <f t="shared" si="1248"/>
        <v/>
      </c>
      <c r="G19705" s="18" t="str">
        <f t="shared" si="1249"/>
        <v/>
      </c>
      <c r="H19705" s="18" t="str">
        <f t="shared" si="1250"/>
        <v/>
      </c>
    </row>
    <row r="19706" spans="5:8" x14ac:dyDescent="0.25">
      <c r="E19706" s="18" t="str">
        <f t="shared" si="1247"/>
        <v/>
      </c>
      <c r="F19706" s="18" t="str">
        <f t="shared" si="1248"/>
        <v/>
      </c>
      <c r="G19706" s="18" t="str">
        <f t="shared" si="1249"/>
        <v/>
      </c>
      <c r="H19706" s="18" t="str">
        <f t="shared" si="1250"/>
        <v/>
      </c>
    </row>
    <row r="19707" spans="5:8" x14ac:dyDescent="0.25">
      <c r="E19707" s="18" t="str">
        <f t="shared" si="1247"/>
        <v/>
      </c>
      <c r="F19707" s="18" t="str">
        <f t="shared" si="1248"/>
        <v/>
      </c>
      <c r="G19707" s="18" t="str">
        <f t="shared" si="1249"/>
        <v/>
      </c>
      <c r="H19707" s="18" t="str">
        <f t="shared" si="1250"/>
        <v/>
      </c>
    </row>
    <row r="19708" spans="5:8" x14ac:dyDescent="0.25">
      <c r="E19708" s="18" t="str">
        <f t="shared" si="1247"/>
        <v/>
      </c>
      <c r="F19708" s="18" t="str">
        <f t="shared" si="1248"/>
        <v/>
      </c>
      <c r="G19708" s="18" t="str">
        <f t="shared" si="1249"/>
        <v/>
      </c>
      <c r="H19708" s="18" t="str">
        <f t="shared" si="1250"/>
        <v/>
      </c>
    </row>
    <row r="19709" spans="5:8" x14ac:dyDescent="0.25">
      <c r="E19709" s="18" t="str">
        <f t="shared" si="1247"/>
        <v/>
      </c>
      <c r="F19709" s="18" t="str">
        <f t="shared" si="1248"/>
        <v/>
      </c>
      <c r="G19709" s="18" t="str">
        <f t="shared" si="1249"/>
        <v/>
      </c>
      <c r="H19709" s="18" t="str">
        <f t="shared" si="1250"/>
        <v/>
      </c>
    </row>
    <row r="19710" spans="5:8" x14ac:dyDescent="0.25">
      <c r="E19710" s="18" t="str">
        <f t="shared" si="1247"/>
        <v/>
      </c>
      <c r="F19710" s="18" t="str">
        <f t="shared" si="1248"/>
        <v/>
      </c>
      <c r="G19710" s="18" t="str">
        <f t="shared" si="1249"/>
        <v/>
      </c>
      <c r="H19710" s="18" t="str">
        <f t="shared" si="1250"/>
        <v/>
      </c>
    </row>
    <row r="19711" spans="5:8" x14ac:dyDescent="0.25">
      <c r="E19711" s="18" t="str">
        <f t="shared" si="1247"/>
        <v/>
      </c>
      <c r="F19711" s="18" t="str">
        <f t="shared" si="1248"/>
        <v/>
      </c>
      <c r="G19711" s="18" t="str">
        <f t="shared" si="1249"/>
        <v/>
      </c>
      <c r="H19711" s="18" t="str">
        <f t="shared" si="1250"/>
        <v/>
      </c>
    </row>
    <row r="19712" spans="5:8" x14ac:dyDescent="0.25">
      <c r="E19712" s="18" t="str">
        <f t="shared" si="1247"/>
        <v/>
      </c>
      <c r="F19712" s="18" t="str">
        <f t="shared" si="1248"/>
        <v/>
      </c>
      <c r="G19712" s="18" t="str">
        <f t="shared" si="1249"/>
        <v/>
      </c>
      <c r="H19712" s="18" t="str">
        <f t="shared" si="1250"/>
        <v/>
      </c>
    </row>
    <row r="19713" spans="5:8" x14ac:dyDescent="0.25">
      <c r="E19713" s="18" t="str">
        <f t="shared" si="1247"/>
        <v/>
      </c>
      <c r="F19713" s="18" t="str">
        <f t="shared" si="1248"/>
        <v/>
      </c>
      <c r="G19713" s="18" t="str">
        <f t="shared" si="1249"/>
        <v/>
      </c>
      <c r="H19713" s="18" t="str">
        <f t="shared" si="1250"/>
        <v/>
      </c>
    </row>
    <row r="19714" spans="5:8" x14ac:dyDescent="0.25">
      <c r="E19714" s="18" t="str">
        <f t="shared" si="1247"/>
        <v/>
      </c>
      <c r="F19714" s="18" t="str">
        <f t="shared" si="1248"/>
        <v/>
      </c>
      <c r="G19714" s="18" t="str">
        <f t="shared" si="1249"/>
        <v/>
      </c>
      <c r="H19714" s="18" t="str">
        <f t="shared" si="1250"/>
        <v/>
      </c>
    </row>
    <row r="19715" spans="5:8" x14ac:dyDescent="0.25">
      <c r="E19715" s="18" t="str">
        <f t="shared" si="1247"/>
        <v/>
      </c>
      <c r="F19715" s="18" t="str">
        <f t="shared" si="1248"/>
        <v/>
      </c>
      <c r="G19715" s="18" t="str">
        <f t="shared" si="1249"/>
        <v/>
      </c>
      <c r="H19715" s="18" t="str">
        <f t="shared" si="1250"/>
        <v/>
      </c>
    </row>
    <row r="19716" spans="5:8" x14ac:dyDescent="0.25">
      <c r="E19716" s="18" t="str">
        <f t="shared" si="1247"/>
        <v/>
      </c>
      <c r="F19716" s="18" t="str">
        <f t="shared" si="1248"/>
        <v/>
      </c>
      <c r="G19716" s="18" t="str">
        <f t="shared" si="1249"/>
        <v/>
      </c>
      <c r="H19716" s="18" t="str">
        <f t="shared" si="1250"/>
        <v/>
      </c>
    </row>
    <row r="19717" spans="5:8" x14ac:dyDescent="0.25">
      <c r="E19717" s="18" t="str">
        <f t="shared" si="1247"/>
        <v/>
      </c>
      <c r="F19717" s="18" t="str">
        <f t="shared" si="1248"/>
        <v/>
      </c>
      <c r="G19717" s="18" t="str">
        <f t="shared" si="1249"/>
        <v/>
      </c>
      <c r="H19717" s="18" t="str">
        <f t="shared" si="1250"/>
        <v/>
      </c>
    </row>
    <row r="19718" spans="5:8" x14ac:dyDescent="0.25">
      <c r="E19718" s="18" t="str">
        <f t="shared" ref="E19718:E19781" si="1251">IF($C19718="","",IFERROR(INDEX(ItemPriceCol,MATCH($C19718,ItemName,0)),""))</f>
        <v/>
      </c>
      <c r="F19718" s="18" t="str">
        <f t="shared" ref="F19718:F19781" si="1252">IF(OR($D19718="",$E19718=""),"",$D19718*$E19718)</f>
        <v/>
      </c>
      <c r="G19718" s="18" t="str">
        <f t="shared" ref="G19718:G19781" si="1253">IF($C19718="","",IFERROR(INDEX(ItemCostCol,MATCH($C19718,ItemName,0)),""))</f>
        <v/>
      </c>
      <c r="H19718" s="18" t="str">
        <f t="shared" ref="H19718:H19781" si="1254">IF(OR($F19718="",$G19718=""),"",$F19718-$D19718*$G19718)</f>
        <v/>
      </c>
    </row>
    <row r="19719" spans="5:8" x14ac:dyDescent="0.25">
      <c r="E19719" s="18" t="str">
        <f t="shared" si="1251"/>
        <v/>
      </c>
      <c r="F19719" s="18" t="str">
        <f t="shared" si="1252"/>
        <v/>
      </c>
      <c r="G19719" s="18" t="str">
        <f t="shared" si="1253"/>
        <v/>
      </c>
      <c r="H19719" s="18" t="str">
        <f t="shared" si="1254"/>
        <v/>
      </c>
    </row>
    <row r="19720" spans="5:8" x14ac:dyDescent="0.25">
      <c r="E19720" s="18" t="str">
        <f t="shared" si="1251"/>
        <v/>
      </c>
      <c r="F19720" s="18" t="str">
        <f t="shared" si="1252"/>
        <v/>
      </c>
      <c r="G19720" s="18" t="str">
        <f t="shared" si="1253"/>
        <v/>
      </c>
      <c r="H19720" s="18" t="str">
        <f t="shared" si="1254"/>
        <v/>
      </c>
    </row>
    <row r="19721" spans="5:8" x14ac:dyDescent="0.25">
      <c r="E19721" s="18" t="str">
        <f t="shared" si="1251"/>
        <v/>
      </c>
      <c r="F19721" s="18" t="str">
        <f t="shared" si="1252"/>
        <v/>
      </c>
      <c r="G19721" s="18" t="str">
        <f t="shared" si="1253"/>
        <v/>
      </c>
      <c r="H19721" s="18" t="str">
        <f t="shared" si="1254"/>
        <v/>
      </c>
    </row>
    <row r="19722" spans="5:8" x14ac:dyDescent="0.25">
      <c r="E19722" s="18" t="str">
        <f t="shared" si="1251"/>
        <v/>
      </c>
      <c r="F19722" s="18" t="str">
        <f t="shared" si="1252"/>
        <v/>
      </c>
      <c r="G19722" s="18" t="str">
        <f t="shared" si="1253"/>
        <v/>
      </c>
      <c r="H19722" s="18" t="str">
        <f t="shared" si="1254"/>
        <v/>
      </c>
    </row>
    <row r="19723" spans="5:8" x14ac:dyDescent="0.25">
      <c r="E19723" s="18" t="str">
        <f t="shared" si="1251"/>
        <v/>
      </c>
      <c r="F19723" s="18" t="str">
        <f t="shared" si="1252"/>
        <v/>
      </c>
      <c r="G19723" s="18" t="str">
        <f t="shared" si="1253"/>
        <v/>
      </c>
      <c r="H19723" s="18" t="str">
        <f t="shared" si="1254"/>
        <v/>
      </c>
    </row>
    <row r="19724" spans="5:8" x14ac:dyDescent="0.25">
      <c r="E19724" s="18" t="str">
        <f t="shared" si="1251"/>
        <v/>
      </c>
      <c r="F19724" s="18" t="str">
        <f t="shared" si="1252"/>
        <v/>
      </c>
      <c r="G19724" s="18" t="str">
        <f t="shared" si="1253"/>
        <v/>
      </c>
      <c r="H19724" s="18" t="str">
        <f t="shared" si="1254"/>
        <v/>
      </c>
    </row>
    <row r="19725" spans="5:8" x14ac:dyDescent="0.25">
      <c r="E19725" s="18" t="str">
        <f t="shared" si="1251"/>
        <v/>
      </c>
      <c r="F19725" s="18" t="str">
        <f t="shared" si="1252"/>
        <v/>
      </c>
      <c r="G19725" s="18" t="str">
        <f t="shared" si="1253"/>
        <v/>
      </c>
      <c r="H19725" s="18" t="str">
        <f t="shared" si="1254"/>
        <v/>
      </c>
    </row>
    <row r="19726" spans="5:8" x14ac:dyDescent="0.25">
      <c r="E19726" s="18" t="str">
        <f t="shared" si="1251"/>
        <v/>
      </c>
      <c r="F19726" s="18" t="str">
        <f t="shared" si="1252"/>
        <v/>
      </c>
      <c r="G19726" s="18" t="str">
        <f t="shared" si="1253"/>
        <v/>
      </c>
      <c r="H19726" s="18" t="str">
        <f t="shared" si="1254"/>
        <v/>
      </c>
    </row>
    <row r="19727" spans="5:8" x14ac:dyDescent="0.25">
      <c r="E19727" s="18" t="str">
        <f t="shared" si="1251"/>
        <v/>
      </c>
      <c r="F19727" s="18" t="str">
        <f t="shared" si="1252"/>
        <v/>
      </c>
      <c r="G19727" s="18" t="str">
        <f t="shared" si="1253"/>
        <v/>
      </c>
      <c r="H19727" s="18" t="str">
        <f t="shared" si="1254"/>
        <v/>
      </c>
    </row>
    <row r="19728" spans="5:8" x14ac:dyDescent="0.25">
      <c r="E19728" s="18" t="str">
        <f t="shared" si="1251"/>
        <v/>
      </c>
      <c r="F19728" s="18" t="str">
        <f t="shared" si="1252"/>
        <v/>
      </c>
      <c r="G19728" s="18" t="str">
        <f t="shared" si="1253"/>
        <v/>
      </c>
      <c r="H19728" s="18" t="str">
        <f t="shared" si="1254"/>
        <v/>
      </c>
    </row>
    <row r="19729" spans="5:8" x14ac:dyDescent="0.25">
      <c r="E19729" s="18" t="str">
        <f t="shared" si="1251"/>
        <v/>
      </c>
      <c r="F19729" s="18" t="str">
        <f t="shared" si="1252"/>
        <v/>
      </c>
      <c r="G19729" s="18" t="str">
        <f t="shared" si="1253"/>
        <v/>
      </c>
      <c r="H19729" s="18" t="str">
        <f t="shared" si="1254"/>
        <v/>
      </c>
    </row>
    <row r="19730" spans="5:8" x14ac:dyDescent="0.25">
      <c r="E19730" s="18" t="str">
        <f t="shared" si="1251"/>
        <v/>
      </c>
      <c r="F19730" s="18" t="str">
        <f t="shared" si="1252"/>
        <v/>
      </c>
      <c r="G19730" s="18" t="str">
        <f t="shared" si="1253"/>
        <v/>
      </c>
      <c r="H19730" s="18" t="str">
        <f t="shared" si="1254"/>
        <v/>
      </c>
    </row>
    <row r="19731" spans="5:8" x14ac:dyDescent="0.25">
      <c r="E19731" s="18" t="str">
        <f t="shared" si="1251"/>
        <v/>
      </c>
      <c r="F19731" s="18" t="str">
        <f t="shared" si="1252"/>
        <v/>
      </c>
      <c r="G19731" s="18" t="str">
        <f t="shared" si="1253"/>
        <v/>
      </c>
      <c r="H19731" s="18" t="str">
        <f t="shared" si="1254"/>
        <v/>
      </c>
    </row>
    <row r="19732" spans="5:8" x14ac:dyDescent="0.25">
      <c r="E19732" s="18" t="str">
        <f t="shared" si="1251"/>
        <v/>
      </c>
      <c r="F19732" s="18" t="str">
        <f t="shared" si="1252"/>
        <v/>
      </c>
      <c r="G19732" s="18" t="str">
        <f t="shared" si="1253"/>
        <v/>
      </c>
      <c r="H19732" s="18" t="str">
        <f t="shared" si="1254"/>
        <v/>
      </c>
    </row>
    <row r="19733" spans="5:8" x14ac:dyDescent="0.25">
      <c r="E19733" s="18" t="str">
        <f t="shared" si="1251"/>
        <v/>
      </c>
      <c r="F19733" s="18" t="str">
        <f t="shared" si="1252"/>
        <v/>
      </c>
      <c r="G19733" s="18" t="str">
        <f t="shared" si="1253"/>
        <v/>
      </c>
      <c r="H19733" s="18" t="str">
        <f t="shared" si="1254"/>
        <v/>
      </c>
    </row>
    <row r="19734" spans="5:8" x14ac:dyDescent="0.25">
      <c r="E19734" s="18" t="str">
        <f t="shared" si="1251"/>
        <v/>
      </c>
      <c r="F19734" s="18" t="str">
        <f t="shared" si="1252"/>
        <v/>
      </c>
      <c r="G19734" s="18" t="str">
        <f t="shared" si="1253"/>
        <v/>
      </c>
      <c r="H19734" s="18" t="str">
        <f t="shared" si="1254"/>
        <v/>
      </c>
    </row>
    <row r="19735" spans="5:8" x14ac:dyDescent="0.25">
      <c r="E19735" s="18" t="str">
        <f t="shared" si="1251"/>
        <v/>
      </c>
      <c r="F19735" s="18" t="str">
        <f t="shared" si="1252"/>
        <v/>
      </c>
      <c r="G19735" s="18" t="str">
        <f t="shared" si="1253"/>
        <v/>
      </c>
      <c r="H19735" s="18" t="str">
        <f t="shared" si="1254"/>
        <v/>
      </c>
    </row>
    <row r="19736" spans="5:8" x14ac:dyDescent="0.25">
      <c r="E19736" s="18" t="str">
        <f t="shared" si="1251"/>
        <v/>
      </c>
      <c r="F19736" s="18" t="str">
        <f t="shared" si="1252"/>
        <v/>
      </c>
      <c r="G19736" s="18" t="str">
        <f t="shared" si="1253"/>
        <v/>
      </c>
      <c r="H19736" s="18" t="str">
        <f t="shared" si="1254"/>
        <v/>
      </c>
    </row>
    <row r="19737" spans="5:8" x14ac:dyDescent="0.25">
      <c r="E19737" s="18" t="str">
        <f t="shared" si="1251"/>
        <v/>
      </c>
      <c r="F19737" s="18" t="str">
        <f t="shared" si="1252"/>
        <v/>
      </c>
      <c r="G19737" s="18" t="str">
        <f t="shared" si="1253"/>
        <v/>
      </c>
      <c r="H19737" s="18" t="str">
        <f t="shared" si="1254"/>
        <v/>
      </c>
    </row>
    <row r="19738" spans="5:8" x14ac:dyDescent="0.25">
      <c r="E19738" s="18" t="str">
        <f t="shared" si="1251"/>
        <v/>
      </c>
      <c r="F19738" s="18" t="str">
        <f t="shared" si="1252"/>
        <v/>
      </c>
      <c r="G19738" s="18" t="str">
        <f t="shared" si="1253"/>
        <v/>
      </c>
      <c r="H19738" s="18" t="str">
        <f t="shared" si="1254"/>
        <v/>
      </c>
    </row>
    <row r="19739" spans="5:8" x14ac:dyDescent="0.25">
      <c r="E19739" s="18" t="str">
        <f t="shared" si="1251"/>
        <v/>
      </c>
      <c r="F19739" s="18" t="str">
        <f t="shared" si="1252"/>
        <v/>
      </c>
      <c r="G19739" s="18" t="str">
        <f t="shared" si="1253"/>
        <v/>
      </c>
      <c r="H19739" s="18" t="str">
        <f t="shared" si="1254"/>
        <v/>
      </c>
    </row>
    <row r="19740" spans="5:8" x14ac:dyDescent="0.25">
      <c r="E19740" s="18" t="str">
        <f t="shared" si="1251"/>
        <v/>
      </c>
      <c r="F19740" s="18" t="str">
        <f t="shared" si="1252"/>
        <v/>
      </c>
      <c r="G19740" s="18" t="str">
        <f t="shared" si="1253"/>
        <v/>
      </c>
      <c r="H19740" s="18" t="str">
        <f t="shared" si="1254"/>
        <v/>
      </c>
    </row>
    <row r="19741" spans="5:8" x14ac:dyDescent="0.25">
      <c r="E19741" s="18" t="str">
        <f t="shared" si="1251"/>
        <v/>
      </c>
      <c r="F19741" s="18" t="str">
        <f t="shared" si="1252"/>
        <v/>
      </c>
      <c r="G19741" s="18" t="str">
        <f t="shared" si="1253"/>
        <v/>
      </c>
      <c r="H19741" s="18" t="str">
        <f t="shared" si="1254"/>
        <v/>
      </c>
    </row>
    <row r="19742" spans="5:8" x14ac:dyDescent="0.25">
      <c r="E19742" s="18" t="str">
        <f t="shared" si="1251"/>
        <v/>
      </c>
      <c r="F19742" s="18" t="str">
        <f t="shared" si="1252"/>
        <v/>
      </c>
      <c r="G19742" s="18" t="str">
        <f t="shared" si="1253"/>
        <v/>
      </c>
      <c r="H19742" s="18" t="str">
        <f t="shared" si="1254"/>
        <v/>
      </c>
    </row>
    <row r="19743" spans="5:8" x14ac:dyDescent="0.25">
      <c r="E19743" s="18" t="str">
        <f t="shared" si="1251"/>
        <v/>
      </c>
      <c r="F19743" s="18" t="str">
        <f t="shared" si="1252"/>
        <v/>
      </c>
      <c r="G19743" s="18" t="str">
        <f t="shared" si="1253"/>
        <v/>
      </c>
      <c r="H19743" s="18" t="str">
        <f t="shared" si="1254"/>
        <v/>
      </c>
    </row>
    <row r="19744" spans="5:8" x14ac:dyDescent="0.25">
      <c r="E19744" s="18" t="str">
        <f t="shared" si="1251"/>
        <v/>
      </c>
      <c r="F19744" s="18" t="str">
        <f t="shared" si="1252"/>
        <v/>
      </c>
      <c r="G19744" s="18" t="str">
        <f t="shared" si="1253"/>
        <v/>
      </c>
      <c r="H19744" s="18" t="str">
        <f t="shared" si="1254"/>
        <v/>
      </c>
    </row>
    <row r="19745" spans="5:8" x14ac:dyDescent="0.25">
      <c r="E19745" s="18" t="str">
        <f t="shared" si="1251"/>
        <v/>
      </c>
      <c r="F19745" s="18" t="str">
        <f t="shared" si="1252"/>
        <v/>
      </c>
      <c r="G19745" s="18" t="str">
        <f t="shared" si="1253"/>
        <v/>
      </c>
      <c r="H19745" s="18" t="str">
        <f t="shared" si="1254"/>
        <v/>
      </c>
    </row>
    <row r="19746" spans="5:8" x14ac:dyDescent="0.25">
      <c r="E19746" s="18" t="str">
        <f t="shared" si="1251"/>
        <v/>
      </c>
      <c r="F19746" s="18" t="str">
        <f t="shared" si="1252"/>
        <v/>
      </c>
      <c r="G19746" s="18" t="str">
        <f t="shared" si="1253"/>
        <v/>
      </c>
      <c r="H19746" s="18" t="str">
        <f t="shared" si="1254"/>
        <v/>
      </c>
    </row>
    <row r="19747" spans="5:8" x14ac:dyDescent="0.25">
      <c r="E19747" s="18" t="str">
        <f t="shared" si="1251"/>
        <v/>
      </c>
      <c r="F19747" s="18" t="str">
        <f t="shared" si="1252"/>
        <v/>
      </c>
      <c r="G19747" s="18" t="str">
        <f t="shared" si="1253"/>
        <v/>
      </c>
      <c r="H19747" s="18" t="str">
        <f t="shared" si="1254"/>
        <v/>
      </c>
    </row>
    <row r="19748" spans="5:8" x14ac:dyDescent="0.25">
      <c r="E19748" s="18" t="str">
        <f t="shared" si="1251"/>
        <v/>
      </c>
      <c r="F19748" s="18" t="str">
        <f t="shared" si="1252"/>
        <v/>
      </c>
      <c r="G19748" s="18" t="str">
        <f t="shared" si="1253"/>
        <v/>
      </c>
      <c r="H19748" s="18" t="str">
        <f t="shared" si="1254"/>
        <v/>
      </c>
    </row>
    <row r="19749" spans="5:8" x14ac:dyDescent="0.25">
      <c r="E19749" s="18" t="str">
        <f t="shared" si="1251"/>
        <v/>
      </c>
      <c r="F19749" s="18" t="str">
        <f t="shared" si="1252"/>
        <v/>
      </c>
      <c r="G19749" s="18" t="str">
        <f t="shared" si="1253"/>
        <v/>
      </c>
      <c r="H19749" s="18" t="str">
        <f t="shared" si="1254"/>
        <v/>
      </c>
    </row>
    <row r="19750" spans="5:8" x14ac:dyDescent="0.25">
      <c r="E19750" s="18" t="str">
        <f t="shared" si="1251"/>
        <v/>
      </c>
      <c r="F19750" s="18" t="str">
        <f t="shared" si="1252"/>
        <v/>
      </c>
      <c r="G19750" s="18" t="str">
        <f t="shared" si="1253"/>
        <v/>
      </c>
      <c r="H19750" s="18" t="str">
        <f t="shared" si="1254"/>
        <v/>
      </c>
    </row>
    <row r="19751" spans="5:8" x14ac:dyDescent="0.25">
      <c r="E19751" s="18" t="str">
        <f t="shared" si="1251"/>
        <v/>
      </c>
      <c r="F19751" s="18" t="str">
        <f t="shared" si="1252"/>
        <v/>
      </c>
      <c r="G19751" s="18" t="str">
        <f t="shared" si="1253"/>
        <v/>
      </c>
      <c r="H19751" s="18" t="str">
        <f t="shared" si="1254"/>
        <v/>
      </c>
    </row>
    <row r="19752" spans="5:8" x14ac:dyDescent="0.25">
      <c r="E19752" s="18" t="str">
        <f t="shared" si="1251"/>
        <v/>
      </c>
      <c r="F19752" s="18" t="str">
        <f t="shared" si="1252"/>
        <v/>
      </c>
      <c r="G19752" s="18" t="str">
        <f t="shared" si="1253"/>
        <v/>
      </c>
      <c r="H19752" s="18" t="str">
        <f t="shared" si="1254"/>
        <v/>
      </c>
    </row>
    <row r="19753" spans="5:8" x14ac:dyDescent="0.25">
      <c r="E19753" s="18" t="str">
        <f t="shared" si="1251"/>
        <v/>
      </c>
      <c r="F19753" s="18" t="str">
        <f t="shared" si="1252"/>
        <v/>
      </c>
      <c r="G19753" s="18" t="str">
        <f t="shared" si="1253"/>
        <v/>
      </c>
      <c r="H19753" s="18" t="str">
        <f t="shared" si="1254"/>
        <v/>
      </c>
    </row>
    <row r="19754" spans="5:8" x14ac:dyDescent="0.25">
      <c r="E19754" s="18" t="str">
        <f t="shared" si="1251"/>
        <v/>
      </c>
      <c r="F19754" s="18" t="str">
        <f t="shared" si="1252"/>
        <v/>
      </c>
      <c r="G19754" s="18" t="str">
        <f t="shared" si="1253"/>
        <v/>
      </c>
      <c r="H19754" s="18" t="str">
        <f t="shared" si="1254"/>
        <v/>
      </c>
    </row>
    <row r="19755" spans="5:8" x14ac:dyDescent="0.25">
      <c r="E19755" s="18" t="str">
        <f t="shared" si="1251"/>
        <v/>
      </c>
      <c r="F19755" s="18" t="str">
        <f t="shared" si="1252"/>
        <v/>
      </c>
      <c r="G19755" s="18" t="str">
        <f t="shared" si="1253"/>
        <v/>
      </c>
      <c r="H19755" s="18" t="str">
        <f t="shared" si="1254"/>
        <v/>
      </c>
    </row>
    <row r="19756" spans="5:8" x14ac:dyDescent="0.25">
      <c r="E19756" s="18" t="str">
        <f t="shared" si="1251"/>
        <v/>
      </c>
      <c r="F19756" s="18" t="str">
        <f t="shared" si="1252"/>
        <v/>
      </c>
      <c r="G19756" s="18" t="str">
        <f t="shared" si="1253"/>
        <v/>
      </c>
      <c r="H19756" s="18" t="str">
        <f t="shared" si="1254"/>
        <v/>
      </c>
    </row>
    <row r="19757" spans="5:8" x14ac:dyDescent="0.25">
      <c r="E19757" s="18" t="str">
        <f t="shared" si="1251"/>
        <v/>
      </c>
      <c r="F19757" s="18" t="str">
        <f t="shared" si="1252"/>
        <v/>
      </c>
      <c r="G19757" s="18" t="str">
        <f t="shared" si="1253"/>
        <v/>
      </c>
      <c r="H19757" s="18" t="str">
        <f t="shared" si="1254"/>
        <v/>
      </c>
    </row>
    <row r="19758" spans="5:8" x14ac:dyDescent="0.25">
      <c r="E19758" s="18" t="str">
        <f t="shared" si="1251"/>
        <v/>
      </c>
      <c r="F19758" s="18" t="str">
        <f t="shared" si="1252"/>
        <v/>
      </c>
      <c r="G19758" s="18" t="str">
        <f t="shared" si="1253"/>
        <v/>
      </c>
      <c r="H19758" s="18" t="str">
        <f t="shared" si="1254"/>
        <v/>
      </c>
    </row>
    <row r="19759" spans="5:8" x14ac:dyDescent="0.25">
      <c r="E19759" s="18" t="str">
        <f t="shared" si="1251"/>
        <v/>
      </c>
      <c r="F19759" s="18" t="str">
        <f t="shared" si="1252"/>
        <v/>
      </c>
      <c r="G19759" s="18" t="str">
        <f t="shared" si="1253"/>
        <v/>
      </c>
      <c r="H19759" s="18" t="str">
        <f t="shared" si="1254"/>
        <v/>
      </c>
    </row>
    <row r="19760" spans="5:8" x14ac:dyDescent="0.25">
      <c r="E19760" s="18" t="str">
        <f t="shared" si="1251"/>
        <v/>
      </c>
      <c r="F19760" s="18" t="str">
        <f t="shared" si="1252"/>
        <v/>
      </c>
      <c r="G19760" s="18" t="str">
        <f t="shared" si="1253"/>
        <v/>
      </c>
      <c r="H19760" s="18" t="str">
        <f t="shared" si="1254"/>
        <v/>
      </c>
    </row>
    <row r="19761" spans="5:8" x14ac:dyDescent="0.25">
      <c r="E19761" s="18" t="str">
        <f t="shared" si="1251"/>
        <v/>
      </c>
      <c r="F19761" s="18" t="str">
        <f t="shared" si="1252"/>
        <v/>
      </c>
      <c r="G19761" s="18" t="str">
        <f t="shared" si="1253"/>
        <v/>
      </c>
      <c r="H19761" s="18" t="str">
        <f t="shared" si="1254"/>
        <v/>
      </c>
    </row>
    <row r="19762" spans="5:8" x14ac:dyDescent="0.25">
      <c r="E19762" s="18" t="str">
        <f t="shared" si="1251"/>
        <v/>
      </c>
      <c r="F19762" s="18" t="str">
        <f t="shared" si="1252"/>
        <v/>
      </c>
      <c r="G19762" s="18" t="str">
        <f t="shared" si="1253"/>
        <v/>
      </c>
      <c r="H19762" s="18" t="str">
        <f t="shared" si="1254"/>
        <v/>
      </c>
    </row>
    <row r="19763" spans="5:8" x14ac:dyDescent="0.25">
      <c r="E19763" s="18" t="str">
        <f t="shared" si="1251"/>
        <v/>
      </c>
      <c r="F19763" s="18" t="str">
        <f t="shared" si="1252"/>
        <v/>
      </c>
      <c r="G19763" s="18" t="str">
        <f t="shared" si="1253"/>
        <v/>
      </c>
      <c r="H19763" s="18" t="str">
        <f t="shared" si="1254"/>
        <v/>
      </c>
    </row>
    <row r="19764" spans="5:8" x14ac:dyDescent="0.25">
      <c r="E19764" s="18" t="str">
        <f t="shared" si="1251"/>
        <v/>
      </c>
      <c r="F19764" s="18" t="str">
        <f t="shared" si="1252"/>
        <v/>
      </c>
      <c r="G19764" s="18" t="str">
        <f t="shared" si="1253"/>
        <v/>
      </c>
      <c r="H19764" s="18" t="str">
        <f t="shared" si="1254"/>
        <v/>
      </c>
    </row>
    <row r="19765" spans="5:8" x14ac:dyDescent="0.25">
      <c r="E19765" s="18" t="str">
        <f t="shared" si="1251"/>
        <v/>
      </c>
      <c r="F19765" s="18" t="str">
        <f t="shared" si="1252"/>
        <v/>
      </c>
      <c r="G19765" s="18" t="str">
        <f t="shared" si="1253"/>
        <v/>
      </c>
      <c r="H19765" s="18" t="str">
        <f t="shared" si="1254"/>
        <v/>
      </c>
    </row>
    <row r="19766" spans="5:8" x14ac:dyDescent="0.25">
      <c r="E19766" s="18" t="str">
        <f t="shared" si="1251"/>
        <v/>
      </c>
      <c r="F19766" s="18" t="str">
        <f t="shared" si="1252"/>
        <v/>
      </c>
      <c r="G19766" s="18" t="str">
        <f t="shared" si="1253"/>
        <v/>
      </c>
      <c r="H19766" s="18" t="str">
        <f t="shared" si="1254"/>
        <v/>
      </c>
    </row>
    <row r="19767" spans="5:8" x14ac:dyDescent="0.25">
      <c r="E19767" s="18" t="str">
        <f t="shared" si="1251"/>
        <v/>
      </c>
      <c r="F19767" s="18" t="str">
        <f t="shared" si="1252"/>
        <v/>
      </c>
      <c r="G19767" s="18" t="str">
        <f t="shared" si="1253"/>
        <v/>
      </c>
      <c r="H19767" s="18" t="str">
        <f t="shared" si="1254"/>
        <v/>
      </c>
    </row>
    <row r="19768" spans="5:8" x14ac:dyDescent="0.25">
      <c r="E19768" s="18" t="str">
        <f t="shared" si="1251"/>
        <v/>
      </c>
      <c r="F19768" s="18" t="str">
        <f t="shared" si="1252"/>
        <v/>
      </c>
      <c r="G19768" s="18" t="str">
        <f t="shared" si="1253"/>
        <v/>
      </c>
      <c r="H19768" s="18" t="str">
        <f t="shared" si="1254"/>
        <v/>
      </c>
    </row>
    <row r="19769" spans="5:8" x14ac:dyDescent="0.25">
      <c r="E19769" s="18" t="str">
        <f t="shared" si="1251"/>
        <v/>
      </c>
      <c r="F19769" s="18" t="str">
        <f t="shared" si="1252"/>
        <v/>
      </c>
      <c r="G19769" s="18" t="str">
        <f t="shared" si="1253"/>
        <v/>
      </c>
      <c r="H19769" s="18" t="str">
        <f t="shared" si="1254"/>
        <v/>
      </c>
    </row>
    <row r="19770" spans="5:8" x14ac:dyDescent="0.25">
      <c r="E19770" s="18" t="str">
        <f t="shared" si="1251"/>
        <v/>
      </c>
      <c r="F19770" s="18" t="str">
        <f t="shared" si="1252"/>
        <v/>
      </c>
      <c r="G19770" s="18" t="str">
        <f t="shared" si="1253"/>
        <v/>
      </c>
      <c r="H19770" s="18" t="str">
        <f t="shared" si="1254"/>
        <v/>
      </c>
    </row>
    <row r="19771" spans="5:8" x14ac:dyDescent="0.25">
      <c r="E19771" s="18" t="str">
        <f t="shared" si="1251"/>
        <v/>
      </c>
      <c r="F19771" s="18" t="str">
        <f t="shared" si="1252"/>
        <v/>
      </c>
      <c r="G19771" s="18" t="str">
        <f t="shared" si="1253"/>
        <v/>
      </c>
      <c r="H19771" s="18" t="str">
        <f t="shared" si="1254"/>
        <v/>
      </c>
    </row>
    <row r="19772" spans="5:8" x14ac:dyDescent="0.25">
      <c r="E19772" s="18" t="str">
        <f t="shared" si="1251"/>
        <v/>
      </c>
      <c r="F19772" s="18" t="str">
        <f t="shared" si="1252"/>
        <v/>
      </c>
      <c r="G19772" s="18" t="str">
        <f t="shared" si="1253"/>
        <v/>
      </c>
      <c r="H19772" s="18" t="str">
        <f t="shared" si="1254"/>
        <v/>
      </c>
    </row>
    <row r="19773" spans="5:8" x14ac:dyDescent="0.25">
      <c r="E19773" s="18" t="str">
        <f t="shared" si="1251"/>
        <v/>
      </c>
      <c r="F19773" s="18" t="str">
        <f t="shared" si="1252"/>
        <v/>
      </c>
      <c r="G19773" s="18" t="str">
        <f t="shared" si="1253"/>
        <v/>
      </c>
      <c r="H19773" s="18" t="str">
        <f t="shared" si="1254"/>
        <v/>
      </c>
    </row>
    <row r="19774" spans="5:8" x14ac:dyDescent="0.25">
      <c r="E19774" s="18" t="str">
        <f t="shared" si="1251"/>
        <v/>
      </c>
      <c r="F19774" s="18" t="str">
        <f t="shared" si="1252"/>
        <v/>
      </c>
      <c r="G19774" s="18" t="str">
        <f t="shared" si="1253"/>
        <v/>
      </c>
      <c r="H19774" s="18" t="str">
        <f t="shared" si="1254"/>
        <v/>
      </c>
    </row>
    <row r="19775" spans="5:8" x14ac:dyDescent="0.25">
      <c r="E19775" s="18" t="str">
        <f t="shared" si="1251"/>
        <v/>
      </c>
      <c r="F19775" s="18" t="str">
        <f t="shared" si="1252"/>
        <v/>
      </c>
      <c r="G19775" s="18" t="str">
        <f t="shared" si="1253"/>
        <v/>
      </c>
      <c r="H19775" s="18" t="str">
        <f t="shared" si="1254"/>
        <v/>
      </c>
    </row>
    <row r="19776" spans="5:8" x14ac:dyDescent="0.25">
      <c r="E19776" s="18" t="str">
        <f t="shared" si="1251"/>
        <v/>
      </c>
      <c r="F19776" s="18" t="str">
        <f t="shared" si="1252"/>
        <v/>
      </c>
      <c r="G19776" s="18" t="str">
        <f t="shared" si="1253"/>
        <v/>
      </c>
      <c r="H19776" s="18" t="str">
        <f t="shared" si="1254"/>
        <v/>
      </c>
    </row>
    <row r="19777" spans="5:8" x14ac:dyDescent="0.25">
      <c r="E19777" s="18" t="str">
        <f t="shared" si="1251"/>
        <v/>
      </c>
      <c r="F19777" s="18" t="str">
        <f t="shared" si="1252"/>
        <v/>
      </c>
      <c r="G19777" s="18" t="str">
        <f t="shared" si="1253"/>
        <v/>
      </c>
      <c r="H19777" s="18" t="str">
        <f t="shared" si="1254"/>
        <v/>
      </c>
    </row>
    <row r="19778" spans="5:8" x14ac:dyDescent="0.25">
      <c r="E19778" s="18" t="str">
        <f t="shared" si="1251"/>
        <v/>
      </c>
      <c r="F19778" s="18" t="str">
        <f t="shared" si="1252"/>
        <v/>
      </c>
      <c r="G19778" s="18" t="str">
        <f t="shared" si="1253"/>
        <v/>
      </c>
      <c r="H19778" s="18" t="str">
        <f t="shared" si="1254"/>
        <v/>
      </c>
    </row>
    <row r="19779" spans="5:8" x14ac:dyDescent="0.25">
      <c r="E19779" s="18" t="str">
        <f t="shared" si="1251"/>
        <v/>
      </c>
      <c r="F19779" s="18" t="str">
        <f t="shared" si="1252"/>
        <v/>
      </c>
      <c r="G19779" s="18" t="str">
        <f t="shared" si="1253"/>
        <v/>
      </c>
      <c r="H19779" s="18" t="str">
        <f t="shared" si="1254"/>
        <v/>
      </c>
    </row>
    <row r="19780" spans="5:8" x14ac:dyDescent="0.25">
      <c r="E19780" s="18" t="str">
        <f t="shared" si="1251"/>
        <v/>
      </c>
      <c r="F19780" s="18" t="str">
        <f t="shared" si="1252"/>
        <v/>
      </c>
      <c r="G19780" s="18" t="str">
        <f t="shared" si="1253"/>
        <v/>
      </c>
      <c r="H19780" s="18" t="str">
        <f t="shared" si="1254"/>
        <v/>
      </c>
    </row>
    <row r="19781" spans="5:8" x14ac:dyDescent="0.25">
      <c r="E19781" s="18" t="str">
        <f t="shared" si="1251"/>
        <v/>
      </c>
      <c r="F19781" s="18" t="str">
        <f t="shared" si="1252"/>
        <v/>
      </c>
      <c r="G19781" s="18" t="str">
        <f t="shared" si="1253"/>
        <v/>
      </c>
      <c r="H19781" s="18" t="str">
        <f t="shared" si="1254"/>
        <v/>
      </c>
    </row>
    <row r="19782" spans="5:8" x14ac:dyDescent="0.25">
      <c r="E19782" s="18" t="str">
        <f t="shared" ref="E19782:E19845" si="1255">IF($C19782="","",IFERROR(INDEX(ItemPriceCol,MATCH($C19782,ItemName,0)),""))</f>
        <v/>
      </c>
      <c r="F19782" s="18" t="str">
        <f t="shared" ref="F19782:F19845" si="1256">IF(OR($D19782="",$E19782=""),"",$D19782*$E19782)</f>
        <v/>
      </c>
      <c r="G19782" s="18" t="str">
        <f t="shared" ref="G19782:G19845" si="1257">IF($C19782="","",IFERROR(INDEX(ItemCostCol,MATCH($C19782,ItemName,0)),""))</f>
        <v/>
      </c>
      <c r="H19782" s="18" t="str">
        <f t="shared" ref="H19782:H19845" si="1258">IF(OR($F19782="",$G19782=""),"",$F19782-$D19782*$G19782)</f>
        <v/>
      </c>
    </row>
    <row r="19783" spans="5:8" x14ac:dyDescent="0.25">
      <c r="E19783" s="18" t="str">
        <f t="shared" si="1255"/>
        <v/>
      </c>
      <c r="F19783" s="18" t="str">
        <f t="shared" si="1256"/>
        <v/>
      </c>
      <c r="G19783" s="18" t="str">
        <f t="shared" si="1257"/>
        <v/>
      </c>
      <c r="H19783" s="18" t="str">
        <f t="shared" si="1258"/>
        <v/>
      </c>
    </row>
    <row r="19784" spans="5:8" x14ac:dyDescent="0.25">
      <c r="E19784" s="18" t="str">
        <f t="shared" si="1255"/>
        <v/>
      </c>
      <c r="F19784" s="18" t="str">
        <f t="shared" si="1256"/>
        <v/>
      </c>
      <c r="G19784" s="18" t="str">
        <f t="shared" si="1257"/>
        <v/>
      </c>
      <c r="H19784" s="18" t="str">
        <f t="shared" si="1258"/>
        <v/>
      </c>
    </row>
    <row r="19785" spans="5:8" x14ac:dyDescent="0.25">
      <c r="E19785" s="18" t="str">
        <f t="shared" si="1255"/>
        <v/>
      </c>
      <c r="F19785" s="18" t="str">
        <f t="shared" si="1256"/>
        <v/>
      </c>
      <c r="G19785" s="18" t="str">
        <f t="shared" si="1257"/>
        <v/>
      </c>
      <c r="H19785" s="18" t="str">
        <f t="shared" si="1258"/>
        <v/>
      </c>
    </row>
    <row r="19786" spans="5:8" x14ac:dyDescent="0.25">
      <c r="E19786" s="18" t="str">
        <f t="shared" si="1255"/>
        <v/>
      </c>
      <c r="F19786" s="18" t="str">
        <f t="shared" si="1256"/>
        <v/>
      </c>
      <c r="G19786" s="18" t="str">
        <f t="shared" si="1257"/>
        <v/>
      </c>
      <c r="H19786" s="18" t="str">
        <f t="shared" si="1258"/>
        <v/>
      </c>
    </row>
    <row r="19787" spans="5:8" x14ac:dyDescent="0.25">
      <c r="E19787" s="18" t="str">
        <f t="shared" si="1255"/>
        <v/>
      </c>
      <c r="F19787" s="18" t="str">
        <f t="shared" si="1256"/>
        <v/>
      </c>
      <c r="G19787" s="18" t="str">
        <f t="shared" si="1257"/>
        <v/>
      </c>
      <c r="H19787" s="18" t="str">
        <f t="shared" si="1258"/>
        <v/>
      </c>
    </row>
    <row r="19788" spans="5:8" x14ac:dyDescent="0.25">
      <c r="E19788" s="18" t="str">
        <f t="shared" si="1255"/>
        <v/>
      </c>
      <c r="F19788" s="18" t="str">
        <f t="shared" si="1256"/>
        <v/>
      </c>
      <c r="G19788" s="18" t="str">
        <f t="shared" si="1257"/>
        <v/>
      </c>
      <c r="H19788" s="18" t="str">
        <f t="shared" si="1258"/>
        <v/>
      </c>
    </row>
    <row r="19789" spans="5:8" x14ac:dyDescent="0.25">
      <c r="E19789" s="18" t="str">
        <f t="shared" si="1255"/>
        <v/>
      </c>
      <c r="F19789" s="18" t="str">
        <f t="shared" si="1256"/>
        <v/>
      </c>
      <c r="G19789" s="18" t="str">
        <f t="shared" si="1257"/>
        <v/>
      </c>
      <c r="H19789" s="18" t="str">
        <f t="shared" si="1258"/>
        <v/>
      </c>
    </row>
    <row r="19790" spans="5:8" x14ac:dyDescent="0.25">
      <c r="E19790" s="18" t="str">
        <f t="shared" si="1255"/>
        <v/>
      </c>
      <c r="F19790" s="18" t="str">
        <f t="shared" si="1256"/>
        <v/>
      </c>
      <c r="G19790" s="18" t="str">
        <f t="shared" si="1257"/>
        <v/>
      </c>
      <c r="H19790" s="18" t="str">
        <f t="shared" si="1258"/>
        <v/>
      </c>
    </row>
    <row r="19791" spans="5:8" x14ac:dyDescent="0.25">
      <c r="E19791" s="18" t="str">
        <f t="shared" si="1255"/>
        <v/>
      </c>
      <c r="F19791" s="18" t="str">
        <f t="shared" si="1256"/>
        <v/>
      </c>
      <c r="G19791" s="18" t="str">
        <f t="shared" si="1257"/>
        <v/>
      </c>
      <c r="H19791" s="18" t="str">
        <f t="shared" si="1258"/>
        <v/>
      </c>
    </row>
    <row r="19792" spans="5:8" x14ac:dyDescent="0.25">
      <c r="E19792" s="18" t="str">
        <f t="shared" si="1255"/>
        <v/>
      </c>
      <c r="F19792" s="18" t="str">
        <f t="shared" si="1256"/>
        <v/>
      </c>
      <c r="G19792" s="18" t="str">
        <f t="shared" si="1257"/>
        <v/>
      </c>
      <c r="H19792" s="18" t="str">
        <f t="shared" si="1258"/>
        <v/>
      </c>
    </row>
    <row r="19793" spans="5:8" x14ac:dyDescent="0.25">
      <c r="E19793" s="18" t="str">
        <f t="shared" si="1255"/>
        <v/>
      </c>
      <c r="F19793" s="18" t="str">
        <f t="shared" si="1256"/>
        <v/>
      </c>
      <c r="G19793" s="18" t="str">
        <f t="shared" si="1257"/>
        <v/>
      </c>
      <c r="H19793" s="18" t="str">
        <f t="shared" si="1258"/>
        <v/>
      </c>
    </row>
    <row r="19794" spans="5:8" x14ac:dyDescent="0.25">
      <c r="E19794" s="18" t="str">
        <f t="shared" si="1255"/>
        <v/>
      </c>
      <c r="F19794" s="18" t="str">
        <f t="shared" si="1256"/>
        <v/>
      </c>
      <c r="G19794" s="18" t="str">
        <f t="shared" si="1257"/>
        <v/>
      </c>
      <c r="H19794" s="18" t="str">
        <f t="shared" si="1258"/>
        <v/>
      </c>
    </row>
    <row r="19795" spans="5:8" x14ac:dyDescent="0.25">
      <c r="E19795" s="18" t="str">
        <f t="shared" si="1255"/>
        <v/>
      </c>
      <c r="F19795" s="18" t="str">
        <f t="shared" si="1256"/>
        <v/>
      </c>
      <c r="G19795" s="18" t="str">
        <f t="shared" si="1257"/>
        <v/>
      </c>
      <c r="H19795" s="18" t="str">
        <f t="shared" si="1258"/>
        <v/>
      </c>
    </row>
    <row r="19796" spans="5:8" x14ac:dyDescent="0.25">
      <c r="E19796" s="18" t="str">
        <f t="shared" si="1255"/>
        <v/>
      </c>
      <c r="F19796" s="18" t="str">
        <f t="shared" si="1256"/>
        <v/>
      </c>
      <c r="G19796" s="18" t="str">
        <f t="shared" si="1257"/>
        <v/>
      </c>
      <c r="H19796" s="18" t="str">
        <f t="shared" si="1258"/>
        <v/>
      </c>
    </row>
    <row r="19797" spans="5:8" x14ac:dyDescent="0.25">
      <c r="E19797" s="18" t="str">
        <f t="shared" si="1255"/>
        <v/>
      </c>
      <c r="F19797" s="18" t="str">
        <f t="shared" si="1256"/>
        <v/>
      </c>
      <c r="G19797" s="18" t="str">
        <f t="shared" si="1257"/>
        <v/>
      </c>
      <c r="H19797" s="18" t="str">
        <f t="shared" si="1258"/>
        <v/>
      </c>
    </row>
    <row r="19798" spans="5:8" x14ac:dyDescent="0.25">
      <c r="E19798" s="18" t="str">
        <f t="shared" si="1255"/>
        <v/>
      </c>
      <c r="F19798" s="18" t="str">
        <f t="shared" si="1256"/>
        <v/>
      </c>
      <c r="G19798" s="18" t="str">
        <f t="shared" si="1257"/>
        <v/>
      </c>
      <c r="H19798" s="18" t="str">
        <f t="shared" si="1258"/>
        <v/>
      </c>
    </row>
    <row r="19799" spans="5:8" x14ac:dyDescent="0.25">
      <c r="E19799" s="18" t="str">
        <f t="shared" si="1255"/>
        <v/>
      </c>
      <c r="F19799" s="18" t="str">
        <f t="shared" si="1256"/>
        <v/>
      </c>
      <c r="G19799" s="18" t="str">
        <f t="shared" si="1257"/>
        <v/>
      </c>
      <c r="H19799" s="18" t="str">
        <f t="shared" si="1258"/>
        <v/>
      </c>
    </row>
    <row r="19800" spans="5:8" x14ac:dyDescent="0.25">
      <c r="E19800" s="18" t="str">
        <f t="shared" si="1255"/>
        <v/>
      </c>
      <c r="F19800" s="18" t="str">
        <f t="shared" si="1256"/>
        <v/>
      </c>
      <c r="G19800" s="18" t="str">
        <f t="shared" si="1257"/>
        <v/>
      </c>
      <c r="H19800" s="18" t="str">
        <f t="shared" si="1258"/>
        <v/>
      </c>
    </row>
    <row r="19801" spans="5:8" x14ac:dyDescent="0.25">
      <c r="E19801" s="18" t="str">
        <f t="shared" si="1255"/>
        <v/>
      </c>
      <c r="F19801" s="18" t="str">
        <f t="shared" si="1256"/>
        <v/>
      </c>
      <c r="G19801" s="18" t="str">
        <f t="shared" si="1257"/>
        <v/>
      </c>
      <c r="H19801" s="18" t="str">
        <f t="shared" si="1258"/>
        <v/>
      </c>
    </row>
    <row r="19802" spans="5:8" x14ac:dyDescent="0.25">
      <c r="E19802" s="18" t="str">
        <f t="shared" si="1255"/>
        <v/>
      </c>
      <c r="F19802" s="18" t="str">
        <f t="shared" si="1256"/>
        <v/>
      </c>
      <c r="G19802" s="18" t="str">
        <f t="shared" si="1257"/>
        <v/>
      </c>
      <c r="H19802" s="18" t="str">
        <f t="shared" si="1258"/>
        <v/>
      </c>
    </row>
    <row r="19803" spans="5:8" x14ac:dyDescent="0.25">
      <c r="E19803" s="18" t="str">
        <f t="shared" si="1255"/>
        <v/>
      </c>
      <c r="F19803" s="18" t="str">
        <f t="shared" si="1256"/>
        <v/>
      </c>
      <c r="G19803" s="18" t="str">
        <f t="shared" si="1257"/>
        <v/>
      </c>
      <c r="H19803" s="18" t="str">
        <f t="shared" si="1258"/>
        <v/>
      </c>
    </row>
    <row r="19804" spans="5:8" x14ac:dyDescent="0.25">
      <c r="E19804" s="18" t="str">
        <f t="shared" si="1255"/>
        <v/>
      </c>
      <c r="F19804" s="18" t="str">
        <f t="shared" si="1256"/>
        <v/>
      </c>
      <c r="G19804" s="18" t="str">
        <f t="shared" si="1257"/>
        <v/>
      </c>
      <c r="H19804" s="18" t="str">
        <f t="shared" si="1258"/>
        <v/>
      </c>
    </row>
    <row r="19805" spans="5:8" x14ac:dyDescent="0.25">
      <c r="E19805" s="18" t="str">
        <f t="shared" si="1255"/>
        <v/>
      </c>
      <c r="F19805" s="18" t="str">
        <f t="shared" si="1256"/>
        <v/>
      </c>
      <c r="G19805" s="18" t="str">
        <f t="shared" si="1257"/>
        <v/>
      </c>
      <c r="H19805" s="18" t="str">
        <f t="shared" si="1258"/>
        <v/>
      </c>
    </row>
    <row r="19806" spans="5:8" x14ac:dyDescent="0.25">
      <c r="E19806" s="18" t="str">
        <f t="shared" si="1255"/>
        <v/>
      </c>
      <c r="F19806" s="18" t="str">
        <f t="shared" si="1256"/>
        <v/>
      </c>
      <c r="G19806" s="18" t="str">
        <f t="shared" si="1257"/>
        <v/>
      </c>
      <c r="H19806" s="18" t="str">
        <f t="shared" si="1258"/>
        <v/>
      </c>
    </row>
    <row r="19807" spans="5:8" x14ac:dyDescent="0.25">
      <c r="E19807" s="18" t="str">
        <f t="shared" si="1255"/>
        <v/>
      </c>
      <c r="F19807" s="18" t="str">
        <f t="shared" si="1256"/>
        <v/>
      </c>
      <c r="G19807" s="18" t="str">
        <f t="shared" si="1257"/>
        <v/>
      </c>
      <c r="H19807" s="18" t="str">
        <f t="shared" si="1258"/>
        <v/>
      </c>
    </row>
    <row r="19808" spans="5:8" x14ac:dyDescent="0.25">
      <c r="E19808" s="18" t="str">
        <f t="shared" si="1255"/>
        <v/>
      </c>
      <c r="F19808" s="18" t="str">
        <f t="shared" si="1256"/>
        <v/>
      </c>
      <c r="G19808" s="18" t="str">
        <f t="shared" si="1257"/>
        <v/>
      </c>
      <c r="H19808" s="18" t="str">
        <f t="shared" si="1258"/>
        <v/>
      </c>
    </row>
    <row r="19809" spans="5:8" x14ac:dyDescent="0.25">
      <c r="E19809" s="18" t="str">
        <f t="shared" si="1255"/>
        <v/>
      </c>
      <c r="F19809" s="18" t="str">
        <f t="shared" si="1256"/>
        <v/>
      </c>
      <c r="G19809" s="18" t="str">
        <f t="shared" si="1257"/>
        <v/>
      </c>
      <c r="H19809" s="18" t="str">
        <f t="shared" si="1258"/>
        <v/>
      </c>
    </row>
    <row r="19810" spans="5:8" x14ac:dyDescent="0.25">
      <c r="E19810" s="18" t="str">
        <f t="shared" si="1255"/>
        <v/>
      </c>
      <c r="F19810" s="18" t="str">
        <f t="shared" si="1256"/>
        <v/>
      </c>
      <c r="G19810" s="18" t="str">
        <f t="shared" si="1257"/>
        <v/>
      </c>
      <c r="H19810" s="18" t="str">
        <f t="shared" si="1258"/>
        <v/>
      </c>
    </row>
    <row r="19811" spans="5:8" x14ac:dyDescent="0.25">
      <c r="E19811" s="18" t="str">
        <f t="shared" si="1255"/>
        <v/>
      </c>
      <c r="F19811" s="18" t="str">
        <f t="shared" si="1256"/>
        <v/>
      </c>
      <c r="G19811" s="18" t="str">
        <f t="shared" si="1257"/>
        <v/>
      </c>
      <c r="H19811" s="18" t="str">
        <f t="shared" si="1258"/>
        <v/>
      </c>
    </row>
    <row r="19812" spans="5:8" x14ac:dyDescent="0.25">
      <c r="E19812" s="18" t="str">
        <f t="shared" si="1255"/>
        <v/>
      </c>
      <c r="F19812" s="18" t="str">
        <f t="shared" si="1256"/>
        <v/>
      </c>
      <c r="G19812" s="18" t="str">
        <f t="shared" si="1257"/>
        <v/>
      </c>
      <c r="H19812" s="18" t="str">
        <f t="shared" si="1258"/>
        <v/>
      </c>
    </row>
    <row r="19813" spans="5:8" x14ac:dyDescent="0.25">
      <c r="E19813" s="18" t="str">
        <f t="shared" si="1255"/>
        <v/>
      </c>
      <c r="F19813" s="18" t="str">
        <f t="shared" si="1256"/>
        <v/>
      </c>
      <c r="G19813" s="18" t="str">
        <f t="shared" si="1257"/>
        <v/>
      </c>
      <c r="H19813" s="18" t="str">
        <f t="shared" si="1258"/>
        <v/>
      </c>
    </row>
    <row r="19814" spans="5:8" x14ac:dyDescent="0.25">
      <c r="E19814" s="18" t="str">
        <f t="shared" si="1255"/>
        <v/>
      </c>
      <c r="F19814" s="18" t="str">
        <f t="shared" si="1256"/>
        <v/>
      </c>
      <c r="G19814" s="18" t="str">
        <f t="shared" si="1257"/>
        <v/>
      </c>
      <c r="H19814" s="18" t="str">
        <f t="shared" si="1258"/>
        <v/>
      </c>
    </row>
    <row r="19815" spans="5:8" x14ac:dyDescent="0.25">
      <c r="E19815" s="18" t="str">
        <f t="shared" si="1255"/>
        <v/>
      </c>
      <c r="F19815" s="18" t="str">
        <f t="shared" si="1256"/>
        <v/>
      </c>
      <c r="G19815" s="18" t="str">
        <f t="shared" si="1257"/>
        <v/>
      </c>
      <c r="H19815" s="18" t="str">
        <f t="shared" si="1258"/>
        <v/>
      </c>
    </row>
    <row r="19816" spans="5:8" x14ac:dyDescent="0.25">
      <c r="E19816" s="18" t="str">
        <f t="shared" si="1255"/>
        <v/>
      </c>
      <c r="F19816" s="18" t="str">
        <f t="shared" si="1256"/>
        <v/>
      </c>
      <c r="G19816" s="18" t="str">
        <f t="shared" si="1257"/>
        <v/>
      </c>
      <c r="H19816" s="18" t="str">
        <f t="shared" si="1258"/>
        <v/>
      </c>
    </row>
    <row r="19817" spans="5:8" x14ac:dyDescent="0.25">
      <c r="E19817" s="18" t="str">
        <f t="shared" si="1255"/>
        <v/>
      </c>
      <c r="F19817" s="18" t="str">
        <f t="shared" si="1256"/>
        <v/>
      </c>
      <c r="G19817" s="18" t="str">
        <f t="shared" si="1257"/>
        <v/>
      </c>
      <c r="H19817" s="18" t="str">
        <f t="shared" si="1258"/>
        <v/>
      </c>
    </row>
    <row r="19818" spans="5:8" x14ac:dyDescent="0.25">
      <c r="E19818" s="18" t="str">
        <f t="shared" si="1255"/>
        <v/>
      </c>
      <c r="F19818" s="18" t="str">
        <f t="shared" si="1256"/>
        <v/>
      </c>
      <c r="G19818" s="18" t="str">
        <f t="shared" si="1257"/>
        <v/>
      </c>
      <c r="H19818" s="18" t="str">
        <f t="shared" si="1258"/>
        <v/>
      </c>
    </row>
    <row r="19819" spans="5:8" x14ac:dyDescent="0.25">
      <c r="E19819" s="18" t="str">
        <f t="shared" si="1255"/>
        <v/>
      </c>
      <c r="F19819" s="18" t="str">
        <f t="shared" si="1256"/>
        <v/>
      </c>
      <c r="G19819" s="18" t="str">
        <f t="shared" si="1257"/>
        <v/>
      </c>
      <c r="H19819" s="18" t="str">
        <f t="shared" si="1258"/>
        <v/>
      </c>
    </row>
    <row r="19820" spans="5:8" x14ac:dyDescent="0.25">
      <c r="E19820" s="18" t="str">
        <f t="shared" si="1255"/>
        <v/>
      </c>
      <c r="F19820" s="18" t="str">
        <f t="shared" si="1256"/>
        <v/>
      </c>
      <c r="G19820" s="18" t="str">
        <f t="shared" si="1257"/>
        <v/>
      </c>
      <c r="H19820" s="18" t="str">
        <f t="shared" si="1258"/>
        <v/>
      </c>
    </row>
    <row r="19821" spans="5:8" x14ac:dyDescent="0.25">
      <c r="E19821" s="18" t="str">
        <f t="shared" si="1255"/>
        <v/>
      </c>
      <c r="F19821" s="18" t="str">
        <f t="shared" si="1256"/>
        <v/>
      </c>
      <c r="G19821" s="18" t="str">
        <f t="shared" si="1257"/>
        <v/>
      </c>
      <c r="H19821" s="18" t="str">
        <f t="shared" si="1258"/>
        <v/>
      </c>
    </row>
    <row r="19822" spans="5:8" x14ac:dyDescent="0.25">
      <c r="E19822" s="18" t="str">
        <f t="shared" si="1255"/>
        <v/>
      </c>
      <c r="F19822" s="18" t="str">
        <f t="shared" si="1256"/>
        <v/>
      </c>
      <c r="G19822" s="18" t="str">
        <f t="shared" si="1257"/>
        <v/>
      </c>
      <c r="H19822" s="18" t="str">
        <f t="shared" si="1258"/>
        <v/>
      </c>
    </row>
    <row r="19823" spans="5:8" x14ac:dyDescent="0.25">
      <c r="E19823" s="18" t="str">
        <f t="shared" si="1255"/>
        <v/>
      </c>
      <c r="F19823" s="18" t="str">
        <f t="shared" si="1256"/>
        <v/>
      </c>
      <c r="G19823" s="18" t="str">
        <f t="shared" si="1257"/>
        <v/>
      </c>
      <c r="H19823" s="18" t="str">
        <f t="shared" si="1258"/>
        <v/>
      </c>
    </row>
    <row r="19824" spans="5:8" x14ac:dyDescent="0.25">
      <c r="E19824" s="18" t="str">
        <f t="shared" si="1255"/>
        <v/>
      </c>
      <c r="F19824" s="18" t="str">
        <f t="shared" si="1256"/>
        <v/>
      </c>
      <c r="G19824" s="18" t="str">
        <f t="shared" si="1257"/>
        <v/>
      </c>
      <c r="H19824" s="18" t="str">
        <f t="shared" si="1258"/>
        <v/>
      </c>
    </row>
    <row r="19825" spans="5:8" x14ac:dyDescent="0.25">
      <c r="E19825" s="18" t="str">
        <f t="shared" si="1255"/>
        <v/>
      </c>
      <c r="F19825" s="18" t="str">
        <f t="shared" si="1256"/>
        <v/>
      </c>
      <c r="G19825" s="18" t="str">
        <f t="shared" si="1257"/>
        <v/>
      </c>
      <c r="H19825" s="18" t="str">
        <f t="shared" si="1258"/>
        <v/>
      </c>
    </row>
    <row r="19826" spans="5:8" x14ac:dyDescent="0.25">
      <c r="E19826" s="18" t="str">
        <f t="shared" si="1255"/>
        <v/>
      </c>
      <c r="F19826" s="18" t="str">
        <f t="shared" si="1256"/>
        <v/>
      </c>
      <c r="G19826" s="18" t="str">
        <f t="shared" si="1257"/>
        <v/>
      </c>
      <c r="H19826" s="18" t="str">
        <f t="shared" si="1258"/>
        <v/>
      </c>
    </row>
    <row r="19827" spans="5:8" x14ac:dyDescent="0.25">
      <c r="E19827" s="18" t="str">
        <f t="shared" si="1255"/>
        <v/>
      </c>
      <c r="F19827" s="18" t="str">
        <f t="shared" si="1256"/>
        <v/>
      </c>
      <c r="G19827" s="18" t="str">
        <f t="shared" si="1257"/>
        <v/>
      </c>
      <c r="H19827" s="18" t="str">
        <f t="shared" si="1258"/>
        <v/>
      </c>
    </row>
    <row r="19828" spans="5:8" x14ac:dyDescent="0.25">
      <c r="E19828" s="18" t="str">
        <f t="shared" si="1255"/>
        <v/>
      </c>
      <c r="F19828" s="18" t="str">
        <f t="shared" si="1256"/>
        <v/>
      </c>
      <c r="G19828" s="18" t="str">
        <f t="shared" si="1257"/>
        <v/>
      </c>
      <c r="H19828" s="18" t="str">
        <f t="shared" si="1258"/>
        <v/>
      </c>
    </row>
    <row r="19829" spans="5:8" x14ac:dyDescent="0.25">
      <c r="E19829" s="18" t="str">
        <f t="shared" si="1255"/>
        <v/>
      </c>
      <c r="F19829" s="18" t="str">
        <f t="shared" si="1256"/>
        <v/>
      </c>
      <c r="G19829" s="18" t="str">
        <f t="shared" si="1257"/>
        <v/>
      </c>
      <c r="H19829" s="18" t="str">
        <f t="shared" si="1258"/>
        <v/>
      </c>
    </row>
    <row r="19830" spans="5:8" x14ac:dyDescent="0.25">
      <c r="E19830" s="18" t="str">
        <f t="shared" si="1255"/>
        <v/>
      </c>
      <c r="F19830" s="18" t="str">
        <f t="shared" si="1256"/>
        <v/>
      </c>
      <c r="G19830" s="18" t="str">
        <f t="shared" si="1257"/>
        <v/>
      </c>
      <c r="H19830" s="18" t="str">
        <f t="shared" si="1258"/>
        <v/>
      </c>
    </row>
    <row r="19831" spans="5:8" x14ac:dyDescent="0.25">
      <c r="E19831" s="18" t="str">
        <f t="shared" si="1255"/>
        <v/>
      </c>
      <c r="F19831" s="18" t="str">
        <f t="shared" si="1256"/>
        <v/>
      </c>
      <c r="G19831" s="18" t="str">
        <f t="shared" si="1257"/>
        <v/>
      </c>
      <c r="H19831" s="18" t="str">
        <f t="shared" si="1258"/>
        <v/>
      </c>
    </row>
    <row r="19832" spans="5:8" x14ac:dyDescent="0.25">
      <c r="E19832" s="18" t="str">
        <f t="shared" si="1255"/>
        <v/>
      </c>
      <c r="F19832" s="18" t="str">
        <f t="shared" si="1256"/>
        <v/>
      </c>
      <c r="G19832" s="18" t="str">
        <f t="shared" si="1257"/>
        <v/>
      </c>
      <c r="H19832" s="18" t="str">
        <f t="shared" si="1258"/>
        <v/>
      </c>
    </row>
    <row r="19833" spans="5:8" x14ac:dyDescent="0.25">
      <c r="E19833" s="18" t="str">
        <f t="shared" si="1255"/>
        <v/>
      </c>
      <c r="F19833" s="18" t="str">
        <f t="shared" si="1256"/>
        <v/>
      </c>
      <c r="G19833" s="18" t="str">
        <f t="shared" si="1257"/>
        <v/>
      </c>
      <c r="H19833" s="18" t="str">
        <f t="shared" si="1258"/>
        <v/>
      </c>
    </row>
    <row r="19834" spans="5:8" x14ac:dyDescent="0.25">
      <c r="E19834" s="18" t="str">
        <f t="shared" si="1255"/>
        <v/>
      </c>
      <c r="F19834" s="18" t="str">
        <f t="shared" si="1256"/>
        <v/>
      </c>
      <c r="G19834" s="18" t="str">
        <f t="shared" si="1257"/>
        <v/>
      </c>
      <c r="H19834" s="18" t="str">
        <f t="shared" si="1258"/>
        <v/>
      </c>
    </row>
    <row r="19835" spans="5:8" x14ac:dyDescent="0.25">
      <c r="E19835" s="18" t="str">
        <f t="shared" si="1255"/>
        <v/>
      </c>
      <c r="F19835" s="18" t="str">
        <f t="shared" si="1256"/>
        <v/>
      </c>
      <c r="G19835" s="18" t="str">
        <f t="shared" si="1257"/>
        <v/>
      </c>
      <c r="H19835" s="18" t="str">
        <f t="shared" si="1258"/>
        <v/>
      </c>
    </row>
    <row r="19836" spans="5:8" x14ac:dyDescent="0.25">
      <c r="E19836" s="18" t="str">
        <f t="shared" si="1255"/>
        <v/>
      </c>
      <c r="F19836" s="18" t="str">
        <f t="shared" si="1256"/>
        <v/>
      </c>
      <c r="G19836" s="18" t="str">
        <f t="shared" si="1257"/>
        <v/>
      </c>
      <c r="H19836" s="18" t="str">
        <f t="shared" si="1258"/>
        <v/>
      </c>
    </row>
    <row r="19837" spans="5:8" x14ac:dyDescent="0.25">
      <c r="E19837" s="18" t="str">
        <f t="shared" si="1255"/>
        <v/>
      </c>
      <c r="F19837" s="18" t="str">
        <f t="shared" si="1256"/>
        <v/>
      </c>
      <c r="G19837" s="18" t="str">
        <f t="shared" si="1257"/>
        <v/>
      </c>
      <c r="H19837" s="18" t="str">
        <f t="shared" si="1258"/>
        <v/>
      </c>
    </row>
    <row r="19838" spans="5:8" x14ac:dyDescent="0.25">
      <c r="E19838" s="18" t="str">
        <f t="shared" si="1255"/>
        <v/>
      </c>
      <c r="F19838" s="18" t="str">
        <f t="shared" si="1256"/>
        <v/>
      </c>
      <c r="G19838" s="18" t="str">
        <f t="shared" si="1257"/>
        <v/>
      </c>
      <c r="H19838" s="18" t="str">
        <f t="shared" si="1258"/>
        <v/>
      </c>
    </row>
    <row r="19839" spans="5:8" x14ac:dyDescent="0.25">
      <c r="E19839" s="18" t="str">
        <f t="shared" si="1255"/>
        <v/>
      </c>
      <c r="F19839" s="18" t="str">
        <f t="shared" si="1256"/>
        <v/>
      </c>
      <c r="G19839" s="18" t="str">
        <f t="shared" si="1257"/>
        <v/>
      </c>
      <c r="H19839" s="18" t="str">
        <f t="shared" si="1258"/>
        <v/>
      </c>
    </row>
    <row r="19840" spans="5:8" x14ac:dyDescent="0.25">
      <c r="E19840" s="18" t="str">
        <f t="shared" si="1255"/>
        <v/>
      </c>
      <c r="F19840" s="18" t="str">
        <f t="shared" si="1256"/>
        <v/>
      </c>
      <c r="G19840" s="18" t="str">
        <f t="shared" si="1257"/>
        <v/>
      </c>
      <c r="H19840" s="18" t="str">
        <f t="shared" si="1258"/>
        <v/>
      </c>
    </row>
    <row r="19841" spans="5:8" x14ac:dyDescent="0.25">
      <c r="E19841" s="18" t="str">
        <f t="shared" si="1255"/>
        <v/>
      </c>
      <c r="F19841" s="18" t="str">
        <f t="shared" si="1256"/>
        <v/>
      </c>
      <c r="G19841" s="18" t="str">
        <f t="shared" si="1257"/>
        <v/>
      </c>
      <c r="H19841" s="18" t="str">
        <f t="shared" si="1258"/>
        <v/>
      </c>
    </row>
    <row r="19842" spans="5:8" x14ac:dyDescent="0.25">
      <c r="E19842" s="18" t="str">
        <f t="shared" si="1255"/>
        <v/>
      </c>
      <c r="F19842" s="18" t="str">
        <f t="shared" si="1256"/>
        <v/>
      </c>
      <c r="G19842" s="18" t="str">
        <f t="shared" si="1257"/>
        <v/>
      </c>
      <c r="H19842" s="18" t="str">
        <f t="shared" si="1258"/>
        <v/>
      </c>
    </row>
    <row r="19843" spans="5:8" x14ac:dyDescent="0.25">
      <c r="E19843" s="18" t="str">
        <f t="shared" si="1255"/>
        <v/>
      </c>
      <c r="F19843" s="18" t="str">
        <f t="shared" si="1256"/>
        <v/>
      </c>
      <c r="G19843" s="18" t="str">
        <f t="shared" si="1257"/>
        <v/>
      </c>
      <c r="H19843" s="18" t="str">
        <f t="shared" si="1258"/>
        <v/>
      </c>
    </row>
    <row r="19844" spans="5:8" x14ac:dyDescent="0.25">
      <c r="E19844" s="18" t="str">
        <f t="shared" si="1255"/>
        <v/>
      </c>
      <c r="F19844" s="18" t="str">
        <f t="shared" si="1256"/>
        <v/>
      </c>
      <c r="G19844" s="18" t="str">
        <f t="shared" si="1257"/>
        <v/>
      </c>
      <c r="H19844" s="18" t="str">
        <f t="shared" si="1258"/>
        <v/>
      </c>
    </row>
    <row r="19845" spans="5:8" x14ac:dyDescent="0.25">
      <c r="E19845" s="18" t="str">
        <f t="shared" si="1255"/>
        <v/>
      </c>
      <c r="F19845" s="18" t="str">
        <f t="shared" si="1256"/>
        <v/>
      </c>
      <c r="G19845" s="18" t="str">
        <f t="shared" si="1257"/>
        <v/>
      </c>
      <c r="H19845" s="18" t="str">
        <f t="shared" si="1258"/>
        <v/>
      </c>
    </row>
    <row r="19846" spans="5:8" x14ac:dyDescent="0.25">
      <c r="E19846" s="18" t="str">
        <f t="shared" ref="E19846:E19909" si="1259">IF($C19846="","",IFERROR(INDEX(ItemPriceCol,MATCH($C19846,ItemName,0)),""))</f>
        <v/>
      </c>
      <c r="F19846" s="18" t="str">
        <f t="shared" ref="F19846:F19909" si="1260">IF(OR($D19846="",$E19846=""),"",$D19846*$E19846)</f>
        <v/>
      </c>
      <c r="G19846" s="18" t="str">
        <f t="shared" ref="G19846:G19909" si="1261">IF($C19846="","",IFERROR(INDEX(ItemCostCol,MATCH($C19846,ItemName,0)),""))</f>
        <v/>
      </c>
      <c r="H19846" s="18" t="str">
        <f t="shared" ref="H19846:H19909" si="1262">IF(OR($F19846="",$G19846=""),"",$F19846-$D19846*$G19846)</f>
        <v/>
      </c>
    </row>
    <row r="19847" spans="5:8" x14ac:dyDescent="0.25">
      <c r="E19847" s="18" t="str">
        <f t="shared" si="1259"/>
        <v/>
      </c>
      <c r="F19847" s="18" t="str">
        <f t="shared" si="1260"/>
        <v/>
      </c>
      <c r="G19847" s="18" t="str">
        <f t="shared" si="1261"/>
        <v/>
      </c>
      <c r="H19847" s="18" t="str">
        <f t="shared" si="1262"/>
        <v/>
      </c>
    </row>
    <row r="19848" spans="5:8" x14ac:dyDescent="0.25">
      <c r="E19848" s="18" t="str">
        <f t="shared" si="1259"/>
        <v/>
      </c>
      <c r="F19848" s="18" t="str">
        <f t="shared" si="1260"/>
        <v/>
      </c>
      <c r="G19848" s="18" t="str">
        <f t="shared" si="1261"/>
        <v/>
      </c>
      <c r="H19848" s="18" t="str">
        <f t="shared" si="1262"/>
        <v/>
      </c>
    </row>
    <row r="19849" spans="5:8" x14ac:dyDescent="0.25">
      <c r="E19849" s="18" t="str">
        <f t="shared" si="1259"/>
        <v/>
      </c>
      <c r="F19849" s="18" t="str">
        <f t="shared" si="1260"/>
        <v/>
      </c>
      <c r="G19849" s="18" t="str">
        <f t="shared" si="1261"/>
        <v/>
      </c>
      <c r="H19849" s="18" t="str">
        <f t="shared" si="1262"/>
        <v/>
      </c>
    </row>
    <row r="19850" spans="5:8" x14ac:dyDescent="0.25">
      <c r="E19850" s="18" t="str">
        <f t="shared" si="1259"/>
        <v/>
      </c>
      <c r="F19850" s="18" t="str">
        <f t="shared" si="1260"/>
        <v/>
      </c>
      <c r="G19850" s="18" t="str">
        <f t="shared" si="1261"/>
        <v/>
      </c>
      <c r="H19850" s="18" t="str">
        <f t="shared" si="1262"/>
        <v/>
      </c>
    </row>
    <row r="19851" spans="5:8" x14ac:dyDescent="0.25">
      <c r="E19851" s="18" t="str">
        <f t="shared" si="1259"/>
        <v/>
      </c>
      <c r="F19851" s="18" t="str">
        <f t="shared" si="1260"/>
        <v/>
      </c>
      <c r="G19851" s="18" t="str">
        <f t="shared" si="1261"/>
        <v/>
      </c>
      <c r="H19851" s="18" t="str">
        <f t="shared" si="1262"/>
        <v/>
      </c>
    </row>
    <row r="19852" spans="5:8" x14ac:dyDescent="0.25">
      <c r="E19852" s="18" t="str">
        <f t="shared" si="1259"/>
        <v/>
      </c>
      <c r="F19852" s="18" t="str">
        <f t="shared" si="1260"/>
        <v/>
      </c>
      <c r="G19852" s="18" t="str">
        <f t="shared" si="1261"/>
        <v/>
      </c>
      <c r="H19852" s="18" t="str">
        <f t="shared" si="1262"/>
        <v/>
      </c>
    </row>
    <row r="19853" spans="5:8" x14ac:dyDescent="0.25">
      <c r="E19853" s="18" t="str">
        <f t="shared" si="1259"/>
        <v/>
      </c>
      <c r="F19853" s="18" t="str">
        <f t="shared" si="1260"/>
        <v/>
      </c>
      <c r="G19853" s="18" t="str">
        <f t="shared" si="1261"/>
        <v/>
      </c>
      <c r="H19853" s="18" t="str">
        <f t="shared" si="1262"/>
        <v/>
      </c>
    </row>
    <row r="19854" spans="5:8" x14ac:dyDescent="0.25">
      <c r="E19854" s="18" t="str">
        <f t="shared" si="1259"/>
        <v/>
      </c>
      <c r="F19854" s="18" t="str">
        <f t="shared" si="1260"/>
        <v/>
      </c>
      <c r="G19854" s="18" t="str">
        <f t="shared" si="1261"/>
        <v/>
      </c>
      <c r="H19854" s="18" t="str">
        <f t="shared" si="1262"/>
        <v/>
      </c>
    </row>
    <row r="19855" spans="5:8" x14ac:dyDescent="0.25">
      <c r="E19855" s="18" t="str">
        <f t="shared" si="1259"/>
        <v/>
      </c>
      <c r="F19855" s="18" t="str">
        <f t="shared" si="1260"/>
        <v/>
      </c>
      <c r="G19855" s="18" t="str">
        <f t="shared" si="1261"/>
        <v/>
      </c>
      <c r="H19855" s="18" t="str">
        <f t="shared" si="1262"/>
        <v/>
      </c>
    </row>
    <row r="19856" spans="5:8" x14ac:dyDescent="0.25">
      <c r="E19856" s="18" t="str">
        <f t="shared" si="1259"/>
        <v/>
      </c>
      <c r="F19856" s="18" t="str">
        <f t="shared" si="1260"/>
        <v/>
      </c>
      <c r="G19856" s="18" t="str">
        <f t="shared" si="1261"/>
        <v/>
      </c>
      <c r="H19856" s="18" t="str">
        <f t="shared" si="1262"/>
        <v/>
      </c>
    </row>
    <row r="19857" spans="5:8" x14ac:dyDescent="0.25">
      <c r="E19857" s="18" t="str">
        <f t="shared" si="1259"/>
        <v/>
      </c>
      <c r="F19857" s="18" t="str">
        <f t="shared" si="1260"/>
        <v/>
      </c>
      <c r="G19857" s="18" t="str">
        <f t="shared" si="1261"/>
        <v/>
      </c>
      <c r="H19857" s="18" t="str">
        <f t="shared" si="1262"/>
        <v/>
      </c>
    </row>
    <row r="19858" spans="5:8" x14ac:dyDescent="0.25">
      <c r="E19858" s="18" t="str">
        <f t="shared" si="1259"/>
        <v/>
      </c>
      <c r="F19858" s="18" t="str">
        <f t="shared" si="1260"/>
        <v/>
      </c>
      <c r="G19858" s="18" t="str">
        <f t="shared" si="1261"/>
        <v/>
      </c>
      <c r="H19858" s="18" t="str">
        <f t="shared" si="1262"/>
        <v/>
      </c>
    </row>
    <row r="19859" spans="5:8" x14ac:dyDescent="0.25">
      <c r="E19859" s="18" t="str">
        <f t="shared" si="1259"/>
        <v/>
      </c>
      <c r="F19859" s="18" t="str">
        <f t="shared" si="1260"/>
        <v/>
      </c>
      <c r="G19859" s="18" t="str">
        <f t="shared" si="1261"/>
        <v/>
      </c>
      <c r="H19859" s="18" t="str">
        <f t="shared" si="1262"/>
        <v/>
      </c>
    </row>
    <row r="19860" spans="5:8" x14ac:dyDescent="0.25">
      <c r="E19860" s="18" t="str">
        <f t="shared" si="1259"/>
        <v/>
      </c>
      <c r="F19860" s="18" t="str">
        <f t="shared" si="1260"/>
        <v/>
      </c>
      <c r="G19860" s="18" t="str">
        <f t="shared" si="1261"/>
        <v/>
      </c>
      <c r="H19860" s="18" t="str">
        <f t="shared" si="1262"/>
        <v/>
      </c>
    </row>
    <row r="19861" spans="5:8" x14ac:dyDescent="0.25">
      <c r="E19861" s="18" t="str">
        <f t="shared" si="1259"/>
        <v/>
      </c>
      <c r="F19861" s="18" t="str">
        <f t="shared" si="1260"/>
        <v/>
      </c>
      <c r="G19861" s="18" t="str">
        <f t="shared" si="1261"/>
        <v/>
      </c>
      <c r="H19861" s="18" t="str">
        <f t="shared" si="1262"/>
        <v/>
      </c>
    </row>
    <row r="19862" spans="5:8" x14ac:dyDescent="0.25">
      <c r="E19862" s="18" t="str">
        <f t="shared" si="1259"/>
        <v/>
      </c>
      <c r="F19862" s="18" t="str">
        <f t="shared" si="1260"/>
        <v/>
      </c>
      <c r="G19862" s="18" t="str">
        <f t="shared" si="1261"/>
        <v/>
      </c>
      <c r="H19862" s="18" t="str">
        <f t="shared" si="1262"/>
        <v/>
      </c>
    </row>
    <row r="19863" spans="5:8" x14ac:dyDescent="0.25">
      <c r="E19863" s="18" t="str">
        <f t="shared" si="1259"/>
        <v/>
      </c>
      <c r="F19863" s="18" t="str">
        <f t="shared" si="1260"/>
        <v/>
      </c>
      <c r="G19863" s="18" t="str">
        <f t="shared" si="1261"/>
        <v/>
      </c>
      <c r="H19863" s="18" t="str">
        <f t="shared" si="1262"/>
        <v/>
      </c>
    </row>
    <row r="19864" spans="5:8" x14ac:dyDescent="0.25">
      <c r="E19864" s="18" t="str">
        <f t="shared" si="1259"/>
        <v/>
      </c>
      <c r="F19864" s="18" t="str">
        <f t="shared" si="1260"/>
        <v/>
      </c>
      <c r="G19864" s="18" t="str">
        <f t="shared" si="1261"/>
        <v/>
      </c>
      <c r="H19864" s="18" t="str">
        <f t="shared" si="1262"/>
        <v/>
      </c>
    </row>
    <row r="19865" spans="5:8" x14ac:dyDescent="0.25">
      <c r="E19865" s="18" t="str">
        <f t="shared" si="1259"/>
        <v/>
      </c>
      <c r="F19865" s="18" t="str">
        <f t="shared" si="1260"/>
        <v/>
      </c>
      <c r="G19865" s="18" t="str">
        <f t="shared" si="1261"/>
        <v/>
      </c>
      <c r="H19865" s="18" t="str">
        <f t="shared" si="1262"/>
        <v/>
      </c>
    </row>
    <row r="19866" spans="5:8" x14ac:dyDescent="0.25">
      <c r="E19866" s="18" t="str">
        <f t="shared" si="1259"/>
        <v/>
      </c>
      <c r="F19866" s="18" t="str">
        <f t="shared" si="1260"/>
        <v/>
      </c>
      <c r="G19866" s="18" t="str">
        <f t="shared" si="1261"/>
        <v/>
      </c>
      <c r="H19866" s="18" t="str">
        <f t="shared" si="1262"/>
        <v/>
      </c>
    </row>
    <row r="19867" spans="5:8" x14ac:dyDescent="0.25">
      <c r="E19867" s="18" t="str">
        <f t="shared" si="1259"/>
        <v/>
      </c>
      <c r="F19867" s="18" t="str">
        <f t="shared" si="1260"/>
        <v/>
      </c>
      <c r="G19867" s="18" t="str">
        <f t="shared" si="1261"/>
        <v/>
      </c>
      <c r="H19867" s="18" t="str">
        <f t="shared" si="1262"/>
        <v/>
      </c>
    </row>
    <row r="19868" spans="5:8" x14ac:dyDescent="0.25">
      <c r="E19868" s="18" t="str">
        <f t="shared" si="1259"/>
        <v/>
      </c>
      <c r="F19868" s="18" t="str">
        <f t="shared" si="1260"/>
        <v/>
      </c>
      <c r="G19868" s="18" t="str">
        <f t="shared" si="1261"/>
        <v/>
      </c>
      <c r="H19868" s="18" t="str">
        <f t="shared" si="1262"/>
        <v/>
      </c>
    </row>
    <row r="19869" spans="5:8" x14ac:dyDescent="0.25">
      <c r="E19869" s="18" t="str">
        <f t="shared" si="1259"/>
        <v/>
      </c>
      <c r="F19869" s="18" t="str">
        <f t="shared" si="1260"/>
        <v/>
      </c>
      <c r="G19869" s="18" t="str">
        <f t="shared" si="1261"/>
        <v/>
      </c>
      <c r="H19869" s="18" t="str">
        <f t="shared" si="1262"/>
        <v/>
      </c>
    </row>
    <row r="19870" spans="5:8" x14ac:dyDescent="0.25">
      <c r="E19870" s="18" t="str">
        <f t="shared" si="1259"/>
        <v/>
      </c>
      <c r="F19870" s="18" t="str">
        <f t="shared" si="1260"/>
        <v/>
      </c>
      <c r="G19870" s="18" t="str">
        <f t="shared" si="1261"/>
        <v/>
      </c>
      <c r="H19870" s="18" t="str">
        <f t="shared" si="1262"/>
        <v/>
      </c>
    </row>
    <row r="19871" spans="5:8" x14ac:dyDescent="0.25">
      <c r="E19871" s="18" t="str">
        <f t="shared" si="1259"/>
        <v/>
      </c>
      <c r="F19871" s="18" t="str">
        <f t="shared" si="1260"/>
        <v/>
      </c>
      <c r="G19871" s="18" t="str">
        <f t="shared" si="1261"/>
        <v/>
      </c>
      <c r="H19871" s="18" t="str">
        <f t="shared" si="1262"/>
        <v/>
      </c>
    </row>
    <row r="19872" spans="5:8" x14ac:dyDescent="0.25">
      <c r="E19872" s="18" t="str">
        <f t="shared" si="1259"/>
        <v/>
      </c>
      <c r="F19872" s="18" t="str">
        <f t="shared" si="1260"/>
        <v/>
      </c>
      <c r="G19872" s="18" t="str">
        <f t="shared" si="1261"/>
        <v/>
      </c>
      <c r="H19872" s="18" t="str">
        <f t="shared" si="1262"/>
        <v/>
      </c>
    </row>
    <row r="19873" spans="5:8" x14ac:dyDescent="0.25">
      <c r="E19873" s="18" t="str">
        <f t="shared" si="1259"/>
        <v/>
      </c>
      <c r="F19873" s="18" t="str">
        <f t="shared" si="1260"/>
        <v/>
      </c>
      <c r="G19873" s="18" t="str">
        <f t="shared" si="1261"/>
        <v/>
      </c>
      <c r="H19873" s="18" t="str">
        <f t="shared" si="1262"/>
        <v/>
      </c>
    </row>
    <row r="19874" spans="5:8" x14ac:dyDescent="0.25">
      <c r="E19874" s="18" t="str">
        <f t="shared" si="1259"/>
        <v/>
      </c>
      <c r="F19874" s="18" t="str">
        <f t="shared" si="1260"/>
        <v/>
      </c>
      <c r="G19874" s="18" t="str">
        <f t="shared" si="1261"/>
        <v/>
      </c>
      <c r="H19874" s="18" t="str">
        <f t="shared" si="1262"/>
        <v/>
      </c>
    </row>
    <row r="19875" spans="5:8" x14ac:dyDescent="0.25">
      <c r="E19875" s="18" t="str">
        <f t="shared" si="1259"/>
        <v/>
      </c>
      <c r="F19875" s="18" t="str">
        <f t="shared" si="1260"/>
        <v/>
      </c>
      <c r="G19875" s="18" t="str">
        <f t="shared" si="1261"/>
        <v/>
      </c>
      <c r="H19875" s="18" t="str">
        <f t="shared" si="1262"/>
        <v/>
      </c>
    </row>
    <row r="19876" spans="5:8" x14ac:dyDescent="0.25">
      <c r="E19876" s="18" t="str">
        <f t="shared" si="1259"/>
        <v/>
      </c>
      <c r="F19876" s="18" t="str">
        <f t="shared" si="1260"/>
        <v/>
      </c>
      <c r="G19876" s="18" t="str">
        <f t="shared" si="1261"/>
        <v/>
      </c>
      <c r="H19876" s="18" t="str">
        <f t="shared" si="1262"/>
        <v/>
      </c>
    </row>
    <row r="19877" spans="5:8" x14ac:dyDescent="0.25">
      <c r="E19877" s="18" t="str">
        <f t="shared" si="1259"/>
        <v/>
      </c>
      <c r="F19877" s="18" t="str">
        <f t="shared" si="1260"/>
        <v/>
      </c>
      <c r="G19877" s="18" t="str">
        <f t="shared" si="1261"/>
        <v/>
      </c>
      <c r="H19877" s="18" t="str">
        <f t="shared" si="1262"/>
        <v/>
      </c>
    </row>
    <row r="19878" spans="5:8" x14ac:dyDescent="0.25">
      <c r="E19878" s="18" t="str">
        <f t="shared" si="1259"/>
        <v/>
      </c>
      <c r="F19878" s="18" t="str">
        <f t="shared" si="1260"/>
        <v/>
      </c>
      <c r="G19878" s="18" t="str">
        <f t="shared" si="1261"/>
        <v/>
      </c>
      <c r="H19878" s="18" t="str">
        <f t="shared" si="1262"/>
        <v/>
      </c>
    </row>
    <row r="19879" spans="5:8" x14ac:dyDescent="0.25">
      <c r="E19879" s="18" t="str">
        <f t="shared" si="1259"/>
        <v/>
      </c>
      <c r="F19879" s="18" t="str">
        <f t="shared" si="1260"/>
        <v/>
      </c>
      <c r="G19879" s="18" t="str">
        <f t="shared" si="1261"/>
        <v/>
      </c>
      <c r="H19879" s="18" t="str">
        <f t="shared" si="1262"/>
        <v/>
      </c>
    </row>
    <row r="19880" spans="5:8" x14ac:dyDescent="0.25">
      <c r="E19880" s="18" t="str">
        <f t="shared" si="1259"/>
        <v/>
      </c>
      <c r="F19880" s="18" t="str">
        <f t="shared" si="1260"/>
        <v/>
      </c>
      <c r="G19880" s="18" t="str">
        <f t="shared" si="1261"/>
        <v/>
      </c>
      <c r="H19880" s="18" t="str">
        <f t="shared" si="1262"/>
        <v/>
      </c>
    </row>
    <row r="19881" spans="5:8" x14ac:dyDescent="0.25">
      <c r="E19881" s="18" t="str">
        <f t="shared" si="1259"/>
        <v/>
      </c>
      <c r="F19881" s="18" t="str">
        <f t="shared" si="1260"/>
        <v/>
      </c>
      <c r="G19881" s="18" t="str">
        <f t="shared" si="1261"/>
        <v/>
      </c>
      <c r="H19881" s="18" t="str">
        <f t="shared" si="1262"/>
        <v/>
      </c>
    </row>
    <row r="19882" spans="5:8" x14ac:dyDescent="0.25">
      <c r="E19882" s="18" t="str">
        <f t="shared" si="1259"/>
        <v/>
      </c>
      <c r="F19882" s="18" t="str">
        <f t="shared" si="1260"/>
        <v/>
      </c>
      <c r="G19882" s="18" t="str">
        <f t="shared" si="1261"/>
        <v/>
      </c>
      <c r="H19882" s="18" t="str">
        <f t="shared" si="1262"/>
        <v/>
      </c>
    </row>
    <row r="19883" spans="5:8" x14ac:dyDescent="0.25">
      <c r="E19883" s="18" t="str">
        <f t="shared" si="1259"/>
        <v/>
      </c>
      <c r="F19883" s="18" t="str">
        <f t="shared" si="1260"/>
        <v/>
      </c>
      <c r="G19883" s="18" t="str">
        <f t="shared" si="1261"/>
        <v/>
      </c>
      <c r="H19883" s="18" t="str">
        <f t="shared" si="1262"/>
        <v/>
      </c>
    </row>
    <row r="19884" spans="5:8" x14ac:dyDescent="0.25">
      <c r="E19884" s="18" t="str">
        <f t="shared" si="1259"/>
        <v/>
      </c>
      <c r="F19884" s="18" t="str">
        <f t="shared" si="1260"/>
        <v/>
      </c>
      <c r="G19884" s="18" t="str">
        <f t="shared" si="1261"/>
        <v/>
      </c>
      <c r="H19884" s="18" t="str">
        <f t="shared" si="1262"/>
        <v/>
      </c>
    </row>
    <row r="19885" spans="5:8" x14ac:dyDescent="0.25">
      <c r="E19885" s="18" t="str">
        <f t="shared" si="1259"/>
        <v/>
      </c>
      <c r="F19885" s="18" t="str">
        <f t="shared" si="1260"/>
        <v/>
      </c>
      <c r="G19885" s="18" t="str">
        <f t="shared" si="1261"/>
        <v/>
      </c>
      <c r="H19885" s="18" t="str">
        <f t="shared" si="1262"/>
        <v/>
      </c>
    </row>
    <row r="19886" spans="5:8" x14ac:dyDescent="0.25">
      <c r="E19886" s="18" t="str">
        <f t="shared" si="1259"/>
        <v/>
      </c>
      <c r="F19886" s="18" t="str">
        <f t="shared" si="1260"/>
        <v/>
      </c>
      <c r="G19886" s="18" t="str">
        <f t="shared" si="1261"/>
        <v/>
      </c>
      <c r="H19886" s="18" t="str">
        <f t="shared" si="1262"/>
        <v/>
      </c>
    </row>
    <row r="19887" spans="5:8" x14ac:dyDescent="0.25">
      <c r="E19887" s="18" t="str">
        <f t="shared" si="1259"/>
        <v/>
      </c>
      <c r="F19887" s="18" t="str">
        <f t="shared" si="1260"/>
        <v/>
      </c>
      <c r="G19887" s="18" t="str">
        <f t="shared" si="1261"/>
        <v/>
      </c>
      <c r="H19887" s="18" t="str">
        <f t="shared" si="1262"/>
        <v/>
      </c>
    </row>
    <row r="19888" spans="5:8" x14ac:dyDescent="0.25">
      <c r="E19888" s="18" t="str">
        <f t="shared" si="1259"/>
        <v/>
      </c>
      <c r="F19888" s="18" t="str">
        <f t="shared" si="1260"/>
        <v/>
      </c>
      <c r="G19888" s="18" t="str">
        <f t="shared" si="1261"/>
        <v/>
      </c>
      <c r="H19888" s="18" t="str">
        <f t="shared" si="1262"/>
        <v/>
      </c>
    </row>
    <row r="19889" spans="5:8" x14ac:dyDescent="0.25">
      <c r="E19889" s="18" t="str">
        <f t="shared" si="1259"/>
        <v/>
      </c>
      <c r="F19889" s="18" t="str">
        <f t="shared" si="1260"/>
        <v/>
      </c>
      <c r="G19889" s="18" t="str">
        <f t="shared" si="1261"/>
        <v/>
      </c>
      <c r="H19889" s="18" t="str">
        <f t="shared" si="1262"/>
        <v/>
      </c>
    </row>
    <row r="19890" spans="5:8" x14ac:dyDescent="0.25">
      <c r="E19890" s="18" t="str">
        <f t="shared" si="1259"/>
        <v/>
      </c>
      <c r="F19890" s="18" t="str">
        <f t="shared" si="1260"/>
        <v/>
      </c>
      <c r="G19890" s="18" t="str">
        <f t="shared" si="1261"/>
        <v/>
      </c>
      <c r="H19890" s="18" t="str">
        <f t="shared" si="1262"/>
        <v/>
      </c>
    </row>
    <row r="19891" spans="5:8" x14ac:dyDescent="0.25">
      <c r="E19891" s="18" t="str">
        <f t="shared" si="1259"/>
        <v/>
      </c>
      <c r="F19891" s="18" t="str">
        <f t="shared" si="1260"/>
        <v/>
      </c>
      <c r="G19891" s="18" t="str">
        <f t="shared" si="1261"/>
        <v/>
      </c>
      <c r="H19891" s="18" t="str">
        <f t="shared" si="1262"/>
        <v/>
      </c>
    </row>
    <row r="19892" spans="5:8" x14ac:dyDescent="0.25">
      <c r="E19892" s="18" t="str">
        <f t="shared" si="1259"/>
        <v/>
      </c>
      <c r="F19892" s="18" t="str">
        <f t="shared" si="1260"/>
        <v/>
      </c>
      <c r="G19892" s="18" t="str">
        <f t="shared" si="1261"/>
        <v/>
      </c>
      <c r="H19892" s="18" t="str">
        <f t="shared" si="1262"/>
        <v/>
      </c>
    </row>
    <row r="19893" spans="5:8" x14ac:dyDescent="0.25">
      <c r="E19893" s="18" t="str">
        <f t="shared" si="1259"/>
        <v/>
      </c>
      <c r="F19893" s="18" t="str">
        <f t="shared" si="1260"/>
        <v/>
      </c>
      <c r="G19893" s="18" t="str">
        <f t="shared" si="1261"/>
        <v/>
      </c>
      <c r="H19893" s="18" t="str">
        <f t="shared" si="1262"/>
        <v/>
      </c>
    </row>
    <row r="19894" spans="5:8" x14ac:dyDescent="0.25">
      <c r="E19894" s="18" t="str">
        <f t="shared" si="1259"/>
        <v/>
      </c>
      <c r="F19894" s="18" t="str">
        <f t="shared" si="1260"/>
        <v/>
      </c>
      <c r="G19894" s="18" t="str">
        <f t="shared" si="1261"/>
        <v/>
      </c>
      <c r="H19894" s="18" t="str">
        <f t="shared" si="1262"/>
        <v/>
      </c>
    </row>
    <row r="19895" spans="5:8" x14ac:dyDescent="0.25">
      <c r="E19895" s="18" t="str">
        <f t="shared" si="1259"/>
        <v/>
      </c>
      <c r="F19895" s="18" t="str">
        <f t="shared" si="1260"/>
        <v/>
      </c>
      <c r="G19895" s="18" t="str">
        <f t="shared" si="1261"/>
        <v/>
      </c>
      <c r="H19895" s="18" t="str">
        <f t="shared" si="1262"/>
        <v/>
      </c>
    </row>
    <row r="19896" spans="5:8" x14ac:dyDescent="0.25">
      <c r="E19896" s="18" t="str">
        <f t="shared" si="1259"/>
        <v/>
      </c>
      <c r="F19896" s="18" t="str">
        <f t="shared" si="1260"/>
        <v/>
      </c>
      <c r="G19896" s="18" t="str">
        <f t="shared" si="1261"/>
        <v/>
      </c>
      <c r="H19896" s="18" t="str">
        <f t="shared" si="1262"/>
        <v/>
      </c>
    </row>
    <row r="19897" spans="5:8" x14ac:dyDescent="0.25">
      <c r="E19897" s="18" t="str">
        <f t="shared" si="1259"/>
        <v/>
      </c>
      <c r="F19897" s="18" t="str">
        <f t="shared" si="1260"/>
        <v/>
      </c>
      <c r="G19897" s="18" t="str">
        <f t="shared" si="1261"/>
        <v/>
      </c>
      <c r="H19897" s="18" t="str">
        <f t="shared" si="1262"/>
        <v/>
      </c>
    </row>
    <row r="19898" spans="5:8" x14ac:dyDescent="0.25">
      <c r="E19898" s="18" t="str">
        <f t="shared" si="1259"/>
        <v/>
      </c>
      <c r="F19898" s="18" t="str">
        <f t="shared" si="1260"/>
        <v/>
      </c>
      <c r="G19898" s="18" t="str">
        <f t="shared" si="1261"/>
        <v/>
      </c>
      <c r="H19898" s="18" t="str">
        <f t="shared" si="1262"/>
        <v/>
      </c>
    </row>
    <row r="19899" spans="5:8" x14ac:dyDescent="0.25">
      <c r="E19899" s="18" t="str">
        <f t="shared" si="1259"/>
        <v/>
      </c>
      <c r="F19899" s="18" t="str">
        <f t="shared" si="1260"/>
        <v/>
      </c>
      <c r="G19899" s="18" t="str">
        <f t="shared" si="1261"/>
        <v/>
      </c>
      <c r="H19899" s="18" t="str">
        <f t="shared" si="1262"/>
        <v/>
      </c>
    </row>
    <row r="19900" spans="5:8" x14ac:dyDescent="0.25">
      <c r="E19900" s="18" t="str">
        <f t="shared" si="1259"/>
        <v/>
      </c>
      <c r="F19900" s="18" t="str">
        <f t="shared" si="1260"/>
        <v/>
      </c>
      <c r="G19900" s="18" t="str">
        <f t="shared" si="1261"/>
        <v/>
      </c>
      <c r="H19900" s="18" t="str">
        <f t="shared" si="1262"/>
        <v/>
      </c>
    </row>
    <row r="19901" spans="5:8" x14ac:dyDescent="0.25">
      <c r="E19901" s="18" t="str">
        <f t="shared" si="1259"/>
        <v/>
      </c>
      <c r="F19901" s="18" t="str">
        <f t="shared" si="1260"/>
        <v/>
      </c>
      <c r="G19901" s="18" t="str">
        <f t="shared" si="1261"/>
        <v/>
      </c>
      <c r="H19901" s="18" t="str">
        <f t="shared" si="1262"/>
        <v/>
      </c>
    </row>
    <row r="19902" spans="5:8" x14ac:dyDescent="0.25">
      <c r="E19902" s="18" t="str">
        <f t="shared" si="1259"/>
        <v/>
      </c>
      <c r="F19902" s="18" t="str">
        <f t="shared" si="1260"/>
        <v/>
      </c>
      <c r="G19902" s="18" t="str">
        <f t="shared" si="1261"/>
        <v/>
      </c>
      <c r="H19902" s="18" t="str">
        <f t="shared" si="1262"/>
        <v/>
      </c>
    </row>
    <row r="19903" spans="5:8" x14ac:dyDescent="0.25">
      <c r="E19903" s="18" t="str">
        <f t="shared" si="1259"/>
        <v/>
      </c>
      <c r="F19903" s="18" t="str">
        <f t="shared" si="1260"/>
        <v/>
      </c>
      <c r="G19903" s="18" t="str">
        <f t="shared" si="1261"/>
        <v/>
      </c>
      <c r="H19903" s="18" t="str">
        <f t="shared" si="1262"/>
        <v/>
      </c>
    </row>
    <row r="19904" spans="5:8" x14ac:dyDescent="0.25">
      <c r="E19904" s="18" t="str">
        <f t="shared" si="1259"/>
        <v/>
      </c>
      <c r="F19904" s="18" t="str">
        <f t="shared" si="1260"/>
        <v/>
      </c>
      <c r="G19904" s="18" t="str">
        <f t="shared" si="1261"/>
        <v/>
      </c>
      <c r="H19904" s="18" t="str">
        <f t="shared" si="1262"/>
        <v/>
      </c>
    </row>
    <row r="19905" spans="5:8" x14ac:dyDescent="0.25">
      <c r="E19905" s="18" t="str">
        <f t="shared" si="1259"/>
        <v/>
      </c>
      <c r="F19905" s="18" t="str">
        <f t="shared" si="1260"/>
        <v/>
      </c>
      <c r="G19905" s="18" t="str">
        <f t="shared" si="1261"/>
        <v/>
      </c>
      <c r="H19905" s="18" t="str">
        <f t="shared" si="1262"/>
        <v/>
      </c>
    </row>
    <row r="19906" spans="5:8" x14ac:dyDescent="0.25">
      <c r="E19906" s="18" t="str">
        <f t="shared" si="1259"/>
        <v/>
      </c>
      <c r="F19906" s="18" t="str">
        <f t="shared" si="1260"/>
        <v/>
      </c>
      <c r="G19906" s="18" t="str">
        <f t="shared" si="1261"/>
        <v/>
      </c>
      <c r="H19906" s="18" t="str">
        <f t="shared" si="1262"/>
        <v/>
      </c>
    </row>
    <row r="19907" spans="5:8" x14ac:dyDescent="0.25">
      <c r="E19907" s="18" t="str">
        <f t="shared" si="1259"/>
        <v/>
      </c>
      <c r="F19907" s="18" t="str">
        <f t="shared" si="1260"/>
        <v/>
      </c>
      <c r="G19907" s="18" t="str">
        <f t="shared" si="1261"/>
        <v/>
      </c>
      <c r="H19907" s="18" t="str">
        <f t="shared" si="1262"/>
        <v/>
      </c>
    </row>
    <row r="19908" spans="5:8" x14ac:dyDescent="0.25">
      <c r="E19908" s="18" t="str">
        <f t="shared" si="1259"/>
        <v/>
      </c>
      <c r="F19908" s="18" t="str">
        <f t="shared" si="1260"/>
        <v/>
      </c>
      <c r="G19908" s="18" t="str">
        <f t="shared" si="1261"/>
        <v/>
      </c>
      <c r="H19908" s="18" t="str">
        <f t="shared" si="1262"/>
        <v/>
      </c>
    </row>
    <row r="19909" spans="5:8" x14ac:dyDescent="0.25">
      <c r="E19909" s="18" t="str">
        <f t="shared" si="1259"/>
        <v/>
      </c>
      <c r="F19909" s="18" t="str">
        <f t="shared" si="1260"/>
        <v/>
      </c>
      <c r="G19909" s="18" t="str">
        <f t="shared" si="1261"/>
        <v/>
      </c>
      <c r="H19909" s="18" t="str">
        <f t="shared" si="1262"/>
        <v/>
      </c>
    </row>
    <row r="19910" spans="5:8" x14ac:dyDescent="0.25">
      <c r="E19910" s="18" t="str">
        <f t="shared" ref="E19910:E19973" si="1263">IF($C19910="","",IFERROR(INDEX(ItemPriceCol,MATCH($C19910,ItemName,0)),""))</f>
        <v/>
      </c>
      <c r="F19910" s="18" t="str">
        <f t="shared" ref="F19910:F19973" si="1264">IF(OR($D19910="",$E19910=""),"",$D19910*$E19910)</f>
        <v/>
      </c>
      <c r="G19910" s="18" t="str">
        <f t="shared" ref="G19910:G19973" si="1265">IF($C19910="","",IFERROR(INDEX(ItemCostCol,MATCH($C19910,ItemName,0)),""))</f>
        <v/>
      </c>
      <c r="H19910" s="18" t="str">
        <f t="shared" ref="H19910:H19973" si="1266">IF(OR($F19910="",$G19910=""),"",$F19910-$D19910*$G19910)</f>
        <v/>
      </c>
    </row>
    <row r="19911" spans="5:8" x14ac:dyDescent="0.25">
      <c r="E19911" s="18" t="str">
        <f t="shared" si="1263"/>
        <v/>
      </c>
      <c r="F19911" s="18" t="str">
        <f t="shared" si="1264"/>
        <v/>
      </c>
      <c r="G19911" s="18" t="str">
        <f t="shared" si="1265"/>
        <v/>
      </c>
      <c r="H19911" s="18" t="str">
        <f t="shared" si="1266"/>
        <v/>
      </c>
    </row>
    <row r="19912" spans="5:8" x14ac:dyDescent="0.25">
      <c r="E19912" s="18" t="str">
        <f t="shared" si="1263"/>
        <v/>
      </c>
      <c r="F19912" s="18" t="str">
        <f t="shared" si="1264"/>
        <v/>
      </c>
      <c r="G19912" s="18" t="str">
        <f t="shared" si="1265"/>
        <v/>
      </c>
      <c r="H19912" s="18" t="str">
        <f t="shared" si="1266"/>
        <v/>
      </c>
    </row>
    <row r="19913" spans="5:8" x14ac:dyDescent="0.25">
      <c r="E19913" s="18" t="str">
        <f t="shared" si="1263"/>
        <v/>
      </c>
      <c r="F19913" s="18" t="str">
        <f t="shared" si="1264"/>
        <v/>
      </c>
      <c r="G19913" s="18" t="str">
        <f t="shared" si="1265"/>
        <v/>
      </c>
      <c r="H19913" s="18" t="str">
        <f t="shared" si="1266"/>
        <v/>
      </c>
    </row>
    <row r="19914" spans="5:8" x14ac:dyDescent="0.25">
      <c r="E19914" s="18" t="str">
        <f t="shared" si="1263"/>
        <v/>
      </c>
      <c r="F19914" s="18" t="str">
        <f t="shared" si="1264"/>
        <v/>
      </c>
      <c r="G19914" s="18" t="str">
        <f t="shared" si="1265"/>
        <v/>
      </c>
      <c r="H19914" s="18" t="str">
        <f t="shared" si="1266"/>
        <v/>
      </c>
    </row>
    <row r="19915" spans="5:8" x14ac:dyDescent="0.25">
      <c r="E19915" s="18" t="str">
        <f t="shared" si="1263"/>
        <v/>
      </c>
      <c r="F19915" s="18" t="str">
        <f t="shared" si="1264"/>
        <v/>
      </c>
      <c r="G19915" s="18" t="str">
        <f t="shared" si="1265"/>
        <v/>
      </c>
      <c r="H19915" s="18" t="str">
        <f t="shared" si="1266"/>
        <v/>
      </c>
    </row>
    <row r="19916" spans="5:8" x14ac:dyDescent="0.25">
      <c r="E19916" s="18" t="str">
        <f t="shared" si="1263"/>
        <v/>
      </c>
      <c r="F19916" s="18" t="str">
        <f t="shared" si="1264"/>
        <v/>
      </c>
      <c r="G19916" s="18" t="str">
        <f t="shared" si="1265"/>
        <v/>
      </c>
      <c r="H19916" s="18" t="str">
        <f t="shared" si="1266"/>
        <v/>
      </c>
    </row>
    <row r="19917" spans="5:8" x14ac:dyDescent="0.25">
      <c r="E19917" s="18" t="str">
        <f t="shared" si="1263"/>
        <v/>
      </c>
      <c r="F19917" s="18" t="str">
        <f t="shared" si="1264"/>
        <v/>
      </c>
      <c r="G19917" s="18" t="str">
        <f t="shared" si="1265"/>
        <v/>
      </c>
      <c r="H19917" s="18" t="str">
        <f t="shared" si="1266"/>
        <v/>
      </c>
    </row>
    <row r="19918" spans="5:8" x14ac:dyDescent="0.25">
      <c r="E19918" s="18" t="str">
        <f t="shared" si="1263"/>
        <v/>
      </c>
      <c r="F19918" s="18" t="str">
        <f t="shared" si="1264"/>
        <v/>
      </c>
      <c r="G19918" s="18" t="str">
        <f t="shared" si="1265"/>
        <v/>
      </c>
      <c r="H19918" s="18" t="str">
        <f t="shared" si="1266"/>
        <v/>
      </c>
    </row>
    <row r="19919" spans="5:8" x14ac:dyDescent="0.25">
      <c r="E19919" s="18" t="str">
        <f t="shared" si="1263"/>
        <v/>
      </c>
      <c r="F19919" s="18" t="str">
        <f t="shared" si="1264"/>
        <v/>
      </c>
      <c r="G19919" s="18" t="str">
        <f t="shared" si="1265"/>
        <v/>
      </c>
      <c r="H19919" s="18" t="str">
        <f t="shared" si="1266"/>
        <v/>
      </c>
    </row>
    <row r="19920" spans="5:8" x14ac:dyDescent="0.25">
      <c r="E19920" s="18" t="str">
        <f t="shared" si="1263"/>
        <v/>
      </c>
      <c r="F19920" s="18" t="str">
        <f t="shared" si="1264"/>
        <v/>
      </c>
      <c r="G19920" s="18" t="str">
        <f t="shared" si="1265"/>
        <v/>
      </c>
      <c r="H19920" s="18" t="str">
        <f t="shared" si="1266"/>
        <v/>
      </c>
    </row>
    <row r="19921" spans="5:8" x14ac:dyDescent="0.25">
      <c r="E19921" s="18" t="str">
        <f t="shared" si="1263"/>
        <v/>
      </c>
      <c r="F19921" s="18" t="str">
        <f t="shared" si="1264"/>
        <v/>
      </c>
      <c r="G19921" s="18" t="str">
        <f t="shared" si="1265"/>
        <v/>
      </c>
      <c r="H19921" s="18" t="str">
        <f t="shared" si="1266"/>
        <v/>
      </c>
    </row>
    <row r="19922" spans="5:8" x14ac:dyDescent="0.25">
      <c r="E19922" s="18" t="str">
        <f t="shared" si="1263"/>
        <v/>
      </c>
      <c r="F19922" s="18" t="str">
        <f t="shared" si="1264"/>
        <v/>
      </c>
      <c r="G19922" s="18" t="str">
        <f t="shared" si="1265"/>
        <v/>
      </c>
      <c r="H19922" s="18" t="str">
        <f t="shared" si="1266"/>
        <v/>
      </c>
    </row>
    <row r="19923" spans="5:8" x14ac:dyDescent="0.25">
      <c r="E19923" s="18" t="str">
        <f t="shared" si="1263"/>
        <v/>
      </c>
      <c r="F19923" s="18" t="str">
        <f t="shared" si="1264"/>
        <v/>
      </c>
      <c r="G19923" s="18" t="str">
        <f t="shared" si="1265"/>
        <v/>
      </c>
      <c r="H19923" s="18" t="str">
        <f t="shared" si="1266"/>
        <v/>
      </c>
    </row>
    <row r="19924" spans="5:8" x14ac:dyDescent="0.25">
      <c r="E19924" s="18" t="str">
        <f t="shared" si="1263"/>
        <v/>
      </c>
      <c r="F19924" s="18" t="str">
        <f t="shared" si="1264"/>
        <v/>
      </c>
      <c r="G19924" s="18" t="str">
        <f t="shared" si="1265"/>
        <v/>
      </c>
      <c r="H19924" s="18" t="str">
        <f t="shared" si="1266"/>
        <v/>
      </c>
    </row>
    <row r="19925" spans="5:8" x14ac:dyDescent="0.25">
      <c r="E19925" s="18" t="str">
        <f t="shared" si="1263"/>
        <v/>
      </c>
      <c r="F19925" s="18" t="str">
        <f t="shared" si="1264"/>
        <v/>
      </c>
      <c r="G19925" s="18" t="str">
        <f t="shared" si="1265"/>
        <v/>
      </c>
      <c r="H19925" s="18" t="str">
        <f t="shared" si="1266"/>
        <v/>
      </c>
    </row>
    <row r="19926" spans="5:8" x14ac:dyDescent="0.25">
      <c r="E19926" s="18" t="str">
        <f t="shared" si="1263"/>
        <v/>
      </c>
      <c r="F19926" s="18" t="str">
        <f t="shared" si="1264"/>
        <v/>
      </c>
      <c r="G19926" s="18" t="str">
        <f t="shared" si="1265"/>
        <v/>
      </c>
      <c r="H19926" s="18" t="str">
        <f t="shared" si="1266"/>
        <v/>
      </c>
    </row>
    <row r="19927" spans="5:8" x14ac:dyDescent="0.25">
      <c r="E19927" s="18" t="str">
        <f t="shared" si="1263"/>
        <v/>
      </c>
      <c r="F19927" s="18" t="str">
        <f t="shared" si="1264"/>
        <v/>
      </c>
      <c r="G19927" s="18" t="str">
        <f t="shared" si="1265"/>
        <v/>
      </c>
      <c r="H19927" s="18" t="str">
        <f t="shared" si="1266"/>
        <v/>
      </c>
    </row>
    <row r="19928" spans="5:8" x14ac:dyDescent="0.25">
      <c r="E19928" s="18" t="str">
        <f t="shared" si="1263"/>
        <v/>
      </c>
      <c r="F19928" s="18" t="str">
        <f t="shared" si="1264"/>
        <v/>
      </c>
      <c r="G19928" s="18" t="str">
        <f t="shared" si="1265"/>
        <v/>
      </c>
      <c r="H19928" s="18" t="str">
        <f t="shared" si="1266"/>
        <v/>
      </c>
    </row>
    <row r="19929" spans="5:8" x14ac:dyDescent="0.25">
      <c r="E19929" s="18" t="str">
        <f t="shared" si="1263"/>
        <v/>
      </c>
      <c r="F19929" s="18" t="str">
        <f t="shared" si="1264"/>
        <v/>
      </c>
      <c r="G19929" s="18" t="str">
        <f t="shared" si="1265"/>
        <v/>
      </c>
      <c r="H19929" s="18" t="str">
        <f t="shared" si="1266"/>
        <v/>
      </c>
    </row>
    <row r="19930" spans="5:8" x14ac:dyDescent="0.25">
      <c r="E19930" s="18" t="str">
        <f t="shared" si="1263"/>
        <v/>
      </c>
      <c r="F19930" s="18" t="str">
        <f t="shared" si="1264"/>
        <v/>
      </c>
      <c r="G19930" s="18" t="str">
        <f t="shared" si="1265"/>
        <v/>
      </c>
      <c r="H19930" s="18" t="str">
        <f t="shared" si="1266"/>
        <v/>
      </c>
    </row>
    <row r="19931" spans="5:8" x14ac:dyDescent="0.25">
      <c r="E19931" s="18" t="str">
        <f t="shared" si="1263"/>
        <v/>
      </c>
      <c r="F19931" s="18" t="str">
        <f t="shared" si="1264"/>
        <v/>
      </c>
      <c r="G19931" s="18" t="str">
        <f t="shared" si="1265"/>
        <v/>
      </c>
      <c r="H19931" s="18" t="str">
        <f t="shared" si="1266"/>
        <v/>
      </c>
    </row>
    <row r="19932" spans="5:8" x14ac:dyDescent="0.25">
      <c r="E19932" s="18" t="str">
        <f t="shared" si="1263"/>
        <v/>
      </c>
      <c r="F19932" s="18" t="str">
        <f t="shared" si="1264"/>
        <v/>
      </c>
      <c r="G19932" s="18" t="str">
        <f t="shared" si="1265"/>
        <v/>
      </c>
      <c r="H19932" s="18" t="str">
        <f t="shared" si="1266"/>
        <v/>
      </c>
    </row>
    <row r="19933" spans="5:8" x14ac:dyDescent="0.25">
      <c r="E19933" s="18" t="str">
        <f t="shared" si="1263"/>
        <v/>
      </c>
      <c r="F19933" s="18" t="str">
        <f t="shared" si="1264"/>
        <v/>
      </c>
      <c r="G19933" s="18" t="str">
        <f t="shared" si="1265"/>
        <v/>
      </c>
      <c r="H19933" s="18" t="str">
        <f t="shared" si="1266"/>
        <v/>
      </c>
    </row>
    <row r="19934" spans="5:8" x14ac:dyDescent="0.25">
      <c r="E19934" s="18" t="str">
        <f t="shared" si="1263"/>
        <v/>
      </c>
      <c r="F19934" s="18" t="str">
        <f t="shared" si="1264"/>
        <v/>
      </c>
      <c r="G19934" s="18" t="str">
        <f t="shared" si="1265"/>
        <v/>
      </c>
      <c r="H19934" s="18" t="str">
        <f t="shared" si="1266"/>
        <v/>
      </c>
    </row>
    <row r="19935" spans="5:8" x14ac:dyDescent="0.25">
      <c r="E19935" s="18" t="str">
        <f t="shared" si="1263"/>
        <v/>
      </c>
      <c r="F19935" s="18" t="str">
        <f t="shared" si="1264"/>
        <v/>
      </c>
      <c r="G19935" s="18" t="str">
        <f t="shared" si="1265"/>
        <v/>
      </c>
      <c r="H19935" s="18" t="str">
        <f t="shared" si="1266"/>
        <v/>
      </c>
    </row>
    <row r="19936" spans="5:8" x14ac:dyDescent="0.25">
      <c r="E19936" s="18" t="str">
        <f t="shared" si="1263"/>
        <v/>
      </c>
      <c r="F19936" s="18" t="str">
        <f t="shared" si="1264"/>
        <v/>
      </c>
      <c r="G19936" s="18" t="str">
        <f t="shared" si="1265"/>
        <v/>
      </c>
      <c r="H19936" s="18" t="str">
        <f t="shared" si="1266"/>
        <v/>
      </c>
    </row>
    <row r="19937" spans="5:8" x14ac:dyDescent="0.25">
      <c r="E19937" s="18" t="str">
        <f t="shared" si="1263"/>
        <v/>
      </c>
      <c r="F19937" s="18" t="str">
        <f t="shared" si="1264"/>
        <v/>
      </c>
      <c r="G19937" s="18" t="str">
        <f t="shared" si="1265"/>
        <v/>
      </c>
      <c r="H19937" s="18" t="str">
        <f t="shared" si="1266"/>
        <v/>
      </c>
    </row>
    <row r="19938" spans="5:8" x14ac:dyDescent="0.25">
      <c r="E19938" s="18" t="str">
        <f t="shared" si="1263"/>
        <v/>
      </c>
      <c r="F19938" s="18" t="str">
        <f t="shared" si="1264"/>
        <v/>
      </c>
      <c r="G19938" s="18" t="str">
        <f t="shared" si="1265"/>
        <v/>
      </c>
      <c r="H19938" s="18" t="str">
        <f t="shared" si="1266"/>
        <v/>
      </c>
    </row>
    <row r="19939" spans="5:8" x14ac:dyDescent="0.25">
      <c r="E19939" s="18" t="str">
        <f t="shared" si="1263"/>
        <v/>
      </c>
      <c r="F19939" s="18" t="str">
        <f t="shared" si="1264"/>
        <v/>
      </c>
      <c r="G19939" s="18" t="str">
        <f t="shared" si="1265"/>
        <v/>
      </c>
      <c r="H19939" s="18" t="str">
        <f t="shared" si="1266"/>
        <v/>
      </c>
    </row>
    <row r="19940" spans="5:8" x14ac:dyDescent="0.25">
      <c r="E19940" s="18" t="str">
        <f t="shared" si="1263"/>
        <v/>
      </c>
      <c r="F19940" s="18" t="str">
        <f t="shared" si="1264"/>
        <v/>
      </c>
      <c r="G19940" s="18" t="str">
        <f t="shared" si="1265"/>
        <v/>
      </c>
      <c r="H19940" s="18" t="str">
        <f t="shared" si="1266"/>
        <v/>
      </c>
    </row>
    <row r="19941" spans="5:8" x14ac:dyDescent="0.25">
      <c r="E19941" s="18" t="str">
        <f t="shared" si="1263"/>
        <v/>
      </c>
      <c r="F19941" s="18" t="str">
        <f t="shared" si="1264"/>
        <v/>
      </c>
      <c r="G19941" s="18" t="str">
        <f t="shared" si="1265"/>
        <v/>
      </c>
      <c r="H19941" s="18" t="str">
        <f t="shared" si="1266"/>
        <v/>
      </c>
    </row>
    <row r="19942" spans="5:8" x14ac:dyDescent="0.25">
      <c r="E19942" s="18" t="str">
        <f t="shared" si="1263"/>
        <v/>
      </c>
      <c r="F19942" s="18" t="str">
        <f t="shared" si="1264"/>
        <v/>
      </c>
      <c r="G19942" s="18" t="str">
        <f t="shared" si="1265"/>
        <v/>
      </c>
      <c r="H19942" s="18" t="str">
        <f t="shared" si="1266"/>
        <v/>
      </c>
    </row>
    <row r="19943" spans="5:8" x14ac:dyDescent="0.25">
      <c r="E19943" s="18" t="str">
        <f t="shared" si="1263"/>
        <v/>
      </c>
      <c r="F19943" s="18" t="str">
        <f t="shared" si="1264"/>
        <v/>
      </c>
      <c r="G19943" s="18" t="str">
        <f t="shared" si="1265"/>
        <v/>
      </c>
      <c r="H19943" s="18" t="str">
        <f t="shared" si="1266"/>
        <v/>
      </c>
    </row>
    <row r="19944" spans="5:8" x14ac:dyDescent="0.25">
      <c r="E19944" s="18" t="str">
        <f t="shared" si="1263"/>
        <v/>
      </c>
      <c r="F19944" s="18" t="str">
        <f t="shared" si="1264"/>
        <v/>
      </c>
      <c r="G19944" s="18" t="str">
        <f t="shared" si="1265"/>
        <v/>
      </c>
      <c r="H19944" s="18" t="str">
        <f t="shared" si="1266"/>
        <v/>
      </c>
    </row>
    <row r="19945" spans="5:8" x14ac:dyDescent="0.25">
      <c r="E19945" s="18" t="str">
        <f t="shared" si="1263"/>
        <v/>
      </c>
      <c r="F19945" s="18" t="str">
        <f t="shared" si="1264"/>
        <v/>
      </c>
      <c r="G19945" s="18" t="str">
        <f t="shared" si="1265"/>
        <v/>
      </c>
      <c r="H19945" s="18" t="str">
        <f t="shared" si="1266"/>
        <v/>
      </c>
    </row>
    <row r="19946" spans="5:8" x14ac:dyDescent="0.25">
      <c r="E19946" s="18" t="str">
        <f t="shared" si="1263"/>
        <v/>
      </c>
      <c r="F19946" s="18" t="str">
        <f t="shared" si="1264"/>
        <v/>
      </c>
      <c r="G19946" s="18" t="str">
        <f t="shared" si="1265"/>
        <v/>
      </c>
      <c r="H19946" s="18" t="str">
        <f t="shared" si="1266"/>
        <v/>
      </c>
    </row>
    <row r="19947" spans="5:8" x14ac:dyDescent="0.25">
      <c r="E19947" s="18" t="str">
        <f t="shared" si="1263"/>
        <v/>
      </c>
      <c r="F19947" s="18" t="str">
        <f t="shared" si="1264"/>
        <v/>
      </c>
      <c r="G19947" s="18" t="str">
        <f t="shared" si="1265"/>
        <v/>
      </c>
      <c r="H19947" s="18" t="str">
        <f t="shared" si="1266"/>
        <v/>
      </c>
    </row>
    <row r="19948" spans="5:8" x14ac:dyDescent="0.25">
      <c r="E19948" s="18" t="str">
        <f t="shared" si="1263"/>
        <v/>
      </c>
      <c r="F19948" s="18" t="str">
        <f t="shared" si="1264"/>
        <v/>
      </c>
      <c r="G19948" s="18" t="str">
        <f t="shared" si="1265"/>
        <v/>
      </c>
      <c r="H19948" s="18" t="str">
        <f t="shared" si="1266"/>
        <v/>
      </c>
    </row>
    <row r="19949" spans="5:8" x14ac:dyDescent="0.25">
      <c r="E19949" s="18" t="str">
        <f t="shared" si="1263"/>
        <v/>
      </c>
      <c r="F19949" s="18" t="str">
        <f t="shared" si="1264"/>
        <v/>
      </c>
      <c r="G19949" s="18" t="str">
        <f t="shared" si="1265"/>
        <v/>
      </c>
      <c r="H19949" s="18" t="str">
        <f t="shared" si="1266"/>
        <v/>
      </c>
    </row>
    <row r="19950" spans="5:8" x14ac:dyDescent="0.25">
      <c r="E19950" s="18" t="str">
        <f t="shared" si="1263"/>
        <v/>
      </c>
      <c r="F19950" s="18" t="str">
        <f t="shared" si="1264"/>
        <v/>
      </c>
      <c r="G19950" s="18" t="str">
        <f t="shared" si="1265"/>
        <v/>
      </c>
      <c r="H19950" s="18" t="str">
        <f t="shared" si="1266"/>
        <v/>
      </c>
    </row>
    <row r="19951" spans="5:8" x14ac:dyDescent="0.25">
      <c r="E19951" s="18" t="str">
        <f t="shared" si="1263"/>
        <v/>
      </c>
      <c r="F19951" s="18" t="str">
        <f t="shared" si="1264"/>
        <v/>
      </c>
      <c r="G19951" s="18" t="str">
        <f t="shared" si="1265"/>
        <v/>
      </c>
      <c r="H19951" s="18" t="str">
        <f t="shared" si="1266"/>
        <v/>
      </c>
    </row>
    <row r="19952" spans="5:8" x14ac:dyDescent="0.25">
      <c r="E19952" s="18" t="str">
        <f t="shared" si="1263"/>
        <v/>
      </c>
      <c r="F19952" s="18" t="str">
        <f t="shared" si="1264"/>
        <v/>
      </c>
      <c r="G19952" s="18" t="str">
        <f t="shared" si="1265"/>
        <v/>
      </c>
      <c r="H19952" s="18" t="str">
        <f t="shared" si="1266"/>
        <v/>
      </c>
    </row>
    <row r="19953" spans="5:8" x14ac:dyDescent="0.25">
      <c r="E19953" s="18" t="str">
        <f t="shared" si="1263"/>
        <v/>
      </c>
      <c r="F19953" s="18" t="str">
        <f t="shared" si="1264"/>
        <v/>
      </c>
      <c r="G19953" s="18" t="str">
        <f t="shared" si="1265"/>
        <v/>
      </c>
      <c r="H19953" s="18" t="str">
        <f t="shared" si="1266"/>
        <v/>
      </c>
    </row>
    <row r="19954" spans="5:8" x14ac:dyDescent="0.25">
      <c r="E19954" s="18" t="str">
        <f t="shared" si="1263"/>
        <v/>
      </c>
      <c r="F19954" s="18" t="str">
        <f t="shared" si="1264"/>
        <v/>
      </c>
      <c r="G19954" s="18" t="str">
        <f t="shared" si="1265"/>
        <v/>
      </c>
      <c r="H19954" s="18" t="str">
        <f t="shared" si="1266"/>
        <v/>
      </c>
    </row>
    <row r="19955" spans="5:8" x14ac:dyDescent="0.25">
      <c r="E19955" s="18" t="str">
        <f t="shared" si="1263"/>
        <v/>
      </c>
      <c r="F19955" s="18" t="str">
        <f t="shared" si="1264"/>
        <v/>
      </c>
      <c r="G19955" s="18" t="str">
        <f t="shared" si="1265"/>
        <v/>
      </c>
      <c r="H19955" s="18" t="str">
        <f t="shared" si="1266"/>
        <v/>
      </c>
    </row>
    <row r="19956" spans="5:8" x14ac:dyDescent="0.25">
      <c r="E19956" s="18" t="str">
        <f t="shared" si="1263"/>
        <v/>
      </c>
      <c r="F19956" s="18" t="str">
        <f t="shared" si="1264"/>
        <v/>
      </c>
      <c r="G19956" s="18" t="str">
        <f t="shared" si="1265"/>
        <v/>
      </c>
      <c r="H19956" s="18" t="str">
        <f t="shared" si="1266"/>
        <v/>
      </c>
    </row>
    <row r="19957" spans="5:8" x14ac:dyDescent="0.25">
      <c r="E19957" s="18" t="str">
        <f t="shared" si="1263"/>
        <v/>
      </c>
      <c r="F19957" s="18" t="str">
        <f t="shared" si="1264"/>
        <v/>
      </c>
      <c r="G19957" s="18" t="str">
        <f t="shared" si="1265"/>
        <v/>
      </c>
      <c r="H19957" s="18" t="str">
        <f t="shared" si="1266"/>
        <v/>
      </c>
    </row>
    <row r="19958" spans="5:8" x14ac:dyDescent="0.25">
      <c r="E19958" s="18" t="str">
        <f t="shared" si="1263"/>
        <v/>
      </c>
      <c r="F19958" s="18" t="str">
        <f t="shared" si="1264"/>
        <v/>
      </c>
      <c r="G19958" s="18" t="str">
        <f t="shared" si="1265"/>
        <v/>
      </c>
      <c r="H19958" s="18" t="str">
        <f t="shared" si="1266"/>
        <v/>
      </c>
    </row>
    <row r="19959" spans="5:8" x14ac:dyDescent="0.25">
      <c r="E19959" s="18" t="str">
        <f t="shared" si="1263"/>
        <v/>
      </c>
      <c r="F19959" s="18" t="str">
        <f t="shared" si="1264"/>
        <v/>
      </c>
      <c r="G19959" s="18" t="str">
        <f t="shared" si="1265"/>
        <v/>
      </c>
      <c r="H19959" s="18" t="str">
        <f t="shared" si="1266"/>
        <v/>
      </c>
    </row>
    <row r="19960" spans="5:8" x14ac:dyDescent="0.25">
      <c r="E19960" s="18" t="str">
        <f t="shared" si="1263"/>
        <v/>
      </c>
      <c r="F19960" s="18" t="str">
        <f t="shared" si="1264"/>
        <v/>
      </c>
      <c r="G19960" s="18" t="str">
        <f t="shared" si="1265"/>
        <v/>
      </c>
      <c r="H19960" s="18" t="str">
        <f t="shared" si="1266"/>
        <v/>
      </c>
    </row>
    <row r="19961" spans="5:8" x14ac:dyDescent="0.25">
      <c r="E19961" s="18" t="str">
        <f t="shared" si="1263"/>
        <v/>
      </c>
      <c r="F19961" s="18" t="str">
        <f t="shared" si="1264"/>
        <v/>
      </c>
      <c r="G19961" s="18" t="str">
        <f t="shared" si="1265"/>
        <v/>
      </c>
      <c r="H19961" s="18" t="str">
        <f t="shared" si="1266"/>
        <v/>
      </c>
    </row>
    <row r="19962" spans="5:8" x14ac:dyDescent="0.25">
      <c r="E19962" s="18" t="str">
        <f t="shared" si="1263"/>
        <v/>
      </c>
      <c r="F19962" s="18" t="str">
        <f t="shared" si="1264"/>
        <v/>
      </c>
      <c r="G19962" s="18" t="str">
        <f t="shared" si="1265"/>
        <v/>
      </c>
      <c r="H19962" s="18" t="str">
        <f t="shared" si="1266"/>
        <v/>
      </c>
    </row>
    <row r="19963" spans="5:8" x14ac:dyDescent="0.25">
      <c r="E19963" s="18" t="str">
        <f t="shared" si="1263"/>
        <v/>
      </c>
      <c r="F19963" s="18" t="str">
        <f t="shared" si="1264"/>
        <v/>
      </c>
      <c r="G19963" s="18" t="str">
        <f t="shared" si="1265"/>
        <v/>
      </c>
      <c r="H19963" s="18" t="str">
        <f t="shared" si="1266"/>
        <v/>
      </c>
    </row>
    <row r="19964" spans="5:8" x14ac:dyDescent="0.25">
      <c r="E19964" s="18" t="str">
        <f t="shared" si="1263"/>
        <v/>
      </c>
      <c r="F19964" s="18" t="str">
        <f t="shared" si="1264"/>
        <v/>
      </c>
      <c r="G19964" s="18" t="str">
        <f t="shared" si="1265"/>
        <v/>
      </c>
      <c r="H19964" s="18" t="str">
        <f t="shared" si="1266"/>
        <v/>
      </c>
    </row>
    <row r="19965" spans="5:8" x14ac:dyDescent="0.25">
      <c r="E19965" s="18" t="str">
        <f t="shared" si="1263"/>
        <v/>
      </c>
      <c r="F19965" s="18" t="str">
        <f t="shared" si="1264"/>
        <v/>
      </c>
      <c r="G19965" s="18" t="str">
        <f t="shared" si="1265"/>
        <v/>
      </c>
      <c r="H19965" s="18" t="str">
        <f t="shared" si="1266"/>
        <v/>
      </c>
    </row>
    <row r="19966" spans="5:8" x14ac:dyDescent="0.25">
      <c r="E19966" s="18" t="str">
        <f t="shared" si="1263"/>
        <v/>
      </c>
      <c r="F19966" s="18" t="str">
        <f t="shared" si="1264"/>
        <v/>
      </c>
      <c r="G19966" s="18" t="str">
        <f t="shared" si="1265"/>
        <v/>
      </c>
      <c r="H19966" s="18" t="str">
        <f t="shared" si="1266"/>
        <v/>
      </c>
    </row>
    <row r="19967" spans="5:8" x14ac:dyDescent="0.25">
      <c r="E19967" s="18" t="str">
        <f t="shared" si="1263"/>
        <v/>
      </c>
      <c r="F19967" s="18" t="str">
        <f t="shared" si="1264"/>
        <v/>
      </c>
      <c r="G19967" s="18" t="str">
        <f t="shared" si="1265"/>
        <v/>
      </c>
      <c r="H19967" s="18" t="str">
        <f t="shared" si="1266"/>
        <v/>
      </c>
    </row>
    <row r="19968" spans="5:8" x14ac:dyDescent="0.25">
      <c r="E19968" s="18" t="str">
        <f t="shared" si="1263"/>
        <v/>
      </c>
      <c r="F19968" s="18" t="str">
        <f t="shared" si="1264"/>
        <v/>
      </c>
      <c r="G19968" s="18" t="str">
        <f t="shared" si="1265"/>
        <v/>
      </c>
      <c r="H19968" s="18" t="str">
        <f t="shared" si="1266"/>
        <v/>
      </c>
    </row>
    <row r="19969" spans="5:8" x14ac:dyDescent="0.25">
      <c r="E19969" s="18" t="str">
        <f t="shared" si="1263"/>
        <v/>
      </c>
      <c r="F19969" s="18" t="str">
        <f t="shared" si="1264"/>
        <v/>
      </c>
      <c r="G19969" s="18" t="str">
        <f t="shared" si="1265"/>
        <v/>
      </c>
      <c r="H19969" s="18" t="str">
        <f t="shared" si="1266"/>
        <v/>
      </c>
    </row>
    <row r="19970" spans="5:8" x14ac:dyDescent="0.25">
      <c r="E19970" s="18" t="str">
        <f t="shared" si="1263"/>
        <v/>
      </c>
      <c r="F19970" s="18" t="str">
        <f t="shared" si="1264"/>
        <v/>
      </c>
      <c r="G19970" s="18" t="str">
        <f t="shared" si="1265"/>
        <v/>
      </c>
      <c r="H19970" s="18" t="str">
        <f t="shared" si="1266"/>
        <v/>
      </c>
    </row>
    <row r="19971" spans="5:8" x14ac:dyDescent="0.25">
      <c r="E19971" s="18" t="str">
        <f t="shared" si="1263"/>
        <v/>
      </c>
      <c r="F19971" s="18" t="str">
        <f t="shared" si="1264"/>
        <v/>
      </c>
      <c r="G19971" s="18" t="str">
        <f t="shared" si="1265"/>
        <v/>
      </c>
      <c r="H19971" s="18" t="str">
        <f t="shared" si="1266"/>
        <v/>
      </c>
    </row>
    <row r="19972" spans="5:8" x14ac:dyDescent="0.25">
      <c r="E19972" s="18" t="str">
        <f t="shared" si="1263"/>
        <v/>
      </c>
      <c r="F19972" s="18" t="str">
        <f t="shared" si="1264"/>
        <v/>
      </c>
      <c r="G19972" s="18" t="str">
        <f t="shared" si="1265"/>
        <v/>
      </c>
      <c r="H19972" s="18" t="str">
        <f t="shared" si="1266"/>
        <v/>
      </c>
    </row>
    <row r="19973" spans="5:8" x14ac:dyDescent="0.25">
      <c r="E19973" s="18" t="str">
        <f t="shared" si="1263"/>
        <v/>
      </c>
      <c r="F19973" s="18" t="str">
        <f t="shared" si="1264"/>
        <v/>
      </c>
      <c r="G19973" s="18" t="str">
        <f t="shared" si="1265"/>
        <v/>
      </c>
      <c r="H19973" s="18" t="str">
        <f t="shared" si="1266"/>
        <v/>
      </c>
    </row>
    <row r="19974" spans="5:8" x14ac:dyDescent="0.25">
      <c r="E19974" s="18" t="str">
        <f t="shared" ref="E19974:E20005" si="1267">IF($C19974="","",IFERROR(INDEX(ItemPriceCol,MATCH($C19974,ItemName,0)),""))</f>
        <v/>
      </c>
      <c r="F19974" s="18" t="str">
        <f t="shared" ref="F19974:F20005" si="1268">IF(OR($D19974="",$E19974=""),"",$D19974*$E19974)</f>
        <v/>
      </c>
      <c r="G19974" s="18" t="str">
        <f t="shared" ref="G19974:G20005" si="1269">IF($C19974="","",IFERROR(INDEX(ItemCostCol,MATCH($C19974,ItemName,0)),""))</f>
        <v/>
      </c>
      <c r="H19974" s="18" t="str">
        <f t="shared" ref="H19974:H20005" si="1270">IF(OR($F19974="",$G19974=""),"",$F19974-$D19974*$G19974)</f>
        <v/>
      </c>
    </row>
    <row r="19975" spans="5:8" x14ac:dyDescent="0.25">
      <c r="E19975" s="18" t="str">
        <f t="shared" si="1267"/>
        <v/>
      </c>
      <c r="F19975" s="18" t="str">
        <f t="shared" si="1268"/>
        <v/>
      </c>
      <c r="G19975" s="18" t="str">
        <f t="shared" si="1269"/>
        <v/>
      </c>
      <c r="H19975" s="18" t="str">
        <f t="shared" si="1270"/>
        <v/>
      </c>
    </row>
    <row r="19976" spans="5:8" x14ac:dyDescent="0.25">
      <c r="E19976" s="18" t="str">
        <f t="shared" si="1267"/>
        <v/>
      </c>
      <c r="F19976" s="18" t="str">
        <f t="shared" si="1268"/>
        <v/>
      </c>
      <c r="G19976" s="18" t="str">
        <f t="shared" si="1269"/>
        <v/>
      </c>
      <c r="H19976" s="18" t="str">
        <f t="shared" si="1270"/>
        <v/>
      </c>
    </row>
    <row r="19977" spans="5:8" x14ac:dyDescent="0.25">
      <c r="E19977" s="18" t="str">
        <f t="shared" si="1267"/>
        <v/>
      </c>
      <c r="F19977" s="18" t="str">
        <f t="shared" si="1268"/>
        <v/>
      </c>
      <c r="G19977" s="18" t="str">
        <f t="shared" si="1269"/>
        <v/>
      </c>
      <c r="H19977" s="18" t="str">
        <f t="shared" si="1270"/>
        <v/>
      </c>
    </row>
    <row r="19978" spans="5:8" x14ac:dyDescent="0.25">
      <c r="E19978" s="18" t="str">
        <f t="shared" si="1267"/>
        <v/>
      </c>
      <c r="F19978" s="18" t="str">
        <f t="shared" si="1268"/>
        <v/>
      </c>
      <c r="G19978" s="18" t="str">
        <f t="shared" si="1269"/>
        <v/>
      </c>
      <c r="H19978" s="18" t="str">
        <f t="shared" si="1270"/>
        <v/>
      </c>
    </row>
    <row r="19979" spans="5:8" x14ac:dyDescent="0.25">
      <c r="E19979" s="18" t="str">
        <f t="shared" si="1267"/>
        <v/>
      </c>
      <c r="F19979" s="18" t="str">
        <f t="shared" si="1268"/>
        <v/>
      </c>
      <c r="G19979" s="18" t="str">
        <f t="shared" si="1269"/>
        <v/>
      </c>
      <c r="H19979" s="18" t="str">
        <f t="shared" si="1270"/>
        <v/>
      </c>
    </row>
    <row r="19980" spans="5:8" x14ac:dyDescent="0.25">
      <c r="E19980" s="18" t="str">
        <f t="shared" si="1267"/>
        <v/>
      </c>
      <c r="F19980" s="18" t="str">
        <f t="shared" si="1268"/>
        <v/>
      </c>
      <c r="G19980" s="18" t="str">
        <f t="shared" si="1269"/>
        <v/>
      </c>
      <c r="H19980" s="18" t="str">
        <f t="shared" si="1270"/>
        <v/>
      </c>
    </row>
    <row r="19981" spans="5:8" x14ac:dyDescent="0.25">
      <c r="E19981" s="18" t="str">
        <f t="shared" si="1267"/>
        <v/>
      </c>
      <c r="F19981" s="18" t="str">
        <f t="shared" si="1268"/>
        <v/>
      </c>
      <c r="G19981" s="18" t="str">
        <f t="shared" si="1269"/>
        <v/>
      </c>
      <c r="H19981" s="18" t="str">
        <f t="shared" si="1270"/>
        <v/>
      </c>
    </row>
    <row r="19982" spans="5:8" x14ac:dyDescent="0.25">
      <c r="E19982" s="18" t="str">
        <f t="shared" si="1267"/>
        <v/>
      </c>
      <c r="F19982" s="18" t="str">
        <f t="shared" si="1268"/>
        <v/>
      </c>
      <c r="G19982" s="18" t="str">
        <f t="shared" si="1269"/>
        <v/>
      </c>
      <c r="H19982" s="18" t="str">
        <f t="shared" si="1270"/>
        <v/>
      </c>
    </row>
    <row r="19983" spans="5:8" x14ac:dyDescent="0.25">
      <c r="E19983" s="18" t="str">
        <f t="shared" si="1267"/>
        <v/>
      </c>
      <c r="F19983" s="18" t="str">
        <f t="shared" si="1268"/>
        <v/>
      </c>
      <c r="G19983" s="18" t="str">
        <f t="shared" si="1269"/>
        <v/>
      </c>
      <c r="H19983" s="18" t="str">
        <f t="shared" si="1270"/>
        <v/>
      </c>
    </row>
    <row r="19984" spans="5:8" x14ac:dyDescent="0.25">
      <c r="E19984" s="18" t="str">
        <f t="shared" si="1267"/>
        <v/>
      </c>
      <c r="F19984" s="18" t="str">
        <f t="shared" si="1268"/>
        <v/>
      </c>
      <c r="G19984" s="18" t="str">
        <f t="shared" si="1269"/>
        <v/>
      </c>
      <c r="H19984" s="18" t="str">
        <f t="shared" si="1270"/>
        <v/>
      </c>
    </row>
    <row r="19985" spans="5:8" x14ac:dyDescent="0.25">
      <c r="E19985" s="18" t="str">
        <f t="shared" si="1267"/>
        <v/>
      </c>
      <c r="F19985" s="18" t="str">
        <f t="shared" si="1268"/>
        <v/>
      </c>
      <c r="G19985" s="18" t="str">
        <f t="shared" si="1269"/>
        <v/>
      </c>
      <c r="H19985" s="18" t="str">
        <f t="shared" si="1270"/>
        <v/>
      </c>
    </row>
    <row r="19986" spans="5:8" x14ac:dyDescent="0.25">
      <c r="E19986" s="18" t="str">
        <f t="shared" si="1267"/>
        <v/>
      </c>
      <c r="F19986" s="18" t="str">
        <f t="shared" si="1268"/>
        <v/>
      </c>
      <c r="G19986" s="18" t="str">
        <f t="shared" si="1269"/>
        <v/>
      </c>
      <c r="H19986" s="18" t="str">
        <f t="shared" si="1270"/>
        <v/>
      </c>
    </row>
    <row r="19987" spans="5:8" x14ac:dyDescent="0.25">
      <c r="E19987" s="18" t="str">
        <f t="shared" si="1267"/>
        <v/>
      </c>
      <c r="F19987" s="18" t="str">
        <f t="shared" si="1268"/>
        <v/>
      </c>
      <c r="G19987" s="18" t="str">
        <f t="shared" si="1269"/>
        <v/>
      </c>
      <c r="H19987" s="18" t="str">
        <f t="shared" si="1270"/>
        <v/>
      </c>
    </row>
    <row r="19988" spans="5:8" x14ac:dyDescent="0.25">
      <c r="E19988" s="18" t="str">
        <f t="shared" si="1267"/>
        <v/>
      </c>
      <c r="F19988" s="18" t="str">
        <f t="shared" si="1268"/>
        <v/>
      </c>
      <c r="G19988" s="18" t="str">
        <f t="shared" si="1269"/>
        <v/>
      </c>
      <c r="H19988" s="18" t="str">
        <f t="shared" si="1270"/>
        <v/>
      </c>
    </row>
    <row r="19989" spans="5:8" x14ac:dyDescent="0.25">
      <c r="E19989" s="18" t="str">
        <f t="shared" si="1267"/>
        <v/>
      </c>
      <c r="F19989" s="18" t="str">
        <f t="shared" si="1268"/>
        <v/>
      </c>
      <c r="G19989" s="18" t="str">
        <f t="shared" si="1269"/>
        <v/>
      </c>
      <c r="H19989" s="18" t="str">
        <f t="shared" si="1270"/>
        <v/>
      </c>
    </row>
    <row r="19990" spans="5:8" x14ac:dyDescent="0.25">
      <c r="E19990" s="18" t="str">
        <f t="shared" si="1267"/>
        <v/>
      </c>
      <c r="F19990" s="18" t="str">
        <f t="shared" si="1268"/>
        <v/>
      </c>
      <c r="G19990" s="18" t="str">
        <f t="shared" si="1269"/>
        <v/>
      </c>
      <c r="H19990" s="18" t="str">
        <f t="shared" si="1270"/>
        <v/>
      </c>
    </row>
    <row r="19991" spans="5:8" x14ac:dyDescent="0.25">
      <c r="E19991" s="18" t="str">
        <f t="shared" si="1267"/>
        <v/>
      </c>
      <c r="F19991" s="18" t="str">
        <f t="shared" si="1268"/>
        <v/>
      </c>
      <c r="G19991" s="18" t="str">
        <f t="shared" si="1269"/>
        <v/>
      </c>
      <c r="H19991" s="18" t="str">
        <f t="shared" si="1270"/>
        <v/>
      </c>
    </row>
    <row r="19992" spans="5:8" x14ac:dyDescent="0.25">
      <c r="E19992" s="18" t="str">
        <f t="shared" si="1267"/>
        <v/>
      </c>
      <c r="F19992" s="18" t="str">
        <f t="shared" si="1268"/>
        <v/>
      </c>
      <c r="G19992" s="18" t="str">
        <f t="shared" si="1269"/>
        <v/>
      </c>
      <c r="H19992" s="18" t="str">
        <f t="shared" si="1270"/>
        <v/>
      </c>
    </row>
    <row r="19993" spans="5:8" x14ac:dyDescent="0.25">
      <c r="E19993" s="18" t="str">
        <f t="shared" si="1267"/>
        <v/>
      </c>
      <c r="F19993" s="18" t="str">
        <f t="shared" si="1268"/>
        <v/>
      </c>
      <c r="G19993" s="18" t="str">
        <f t="shared" si="1269"/>
        <v/>
      </c>
      <c r="H19993" s="18" t="str">
        <f t="shared" si="1270"/>
        <v/>
      </c>
    </row>
    <row r="19994" spans="5:8" x14ac:dyDescent="0.25">
      <c r="E19994" s="18" t="str">
        <f t="shared" si="1267"/>
        <v/>
      </c>
      <c r="F19994" s="18" t="str">
        <f t="shared" si="1268"/>
        <v/>
      </c>
      <c r="G19994" s="18" t="str">
        <f t="shared" si="1269"/>
        <v/>
      </c>
      <c r="H19994" s="18" t="str">
        <f t="shared" si="1270"/>
        <v/>
      </c>
    </row>
    <row r="19995" spans="5:8" x14ac:dyDescent="0.25">
      <c r="E19995" s="18" t="str">
        <f t="shared" si="1267"/>
        <v/>
      </c>
      <c r="F19995" s="18" t="str">
        <f t="shared" si="1268"/>
        <v/>
      </c>
      <c r="G19995" s="18" t="str">
        <f t="shared" si="1269"/>
        <v/>
      </c>
      <c r="H19995" s="18" t="str">
        <f t="shared" si="1270"/>
        <v/>
      </c>
    </row>
    <row r="19996" spans="5:8" x14ac:dyDescent="0.25">
      <c r="E19996" s="18" t="str">
        <f t="shared" si="1267"/>
        <v/>
      </c>
      <c r="F19996" s="18" t="str">
        <f t="shared" si="1268"/>
        <v/>
      </c>
      <c r="G19996" s="18" t="str">
        <f t="shared" si="1269"/>
        <v/>
      </c>
      <c r="H19996" s="18" t="str">
        <f t="shared" si="1270"/>
        <v/>
      </c>
    </row>
    <row r="19997" spans="5:8" x14ac:dyDescent="0.25">
      <c r="E19997" s="18" t="str">
        <f t="shared" si="1267"/>
        <v/>
      </c>
      <c r="F19997" s="18" t="str">
        <f t="shared" si="1268"/>
        <v/>
      </c>
      <c r="G19997" s="18" t="str">
        <f t="shared" si="1269"/>
        <v/>
      </c>
      <c r="H19997" s="18" t="str">
        <f t="shared" si="1270"/>
        <v/>
      </c>
    </row>
    <row r="19998" spans="5:8" x14ac:dyDescent="0.25">
      <c r="E19998" s="18" t="str">
        <f t="shared" si="1267"/>
        <v/>
      </c>
      <c r="F19998" s="18" t="str">
        <f t="shared" si="1268"/>
        <v/>
      </c>
      <c r="G19998" s="18" t="str">
        <f t="shared" si="1269"/>
        <v/>
      </c>
      <c r="H19998" s="18" t="str">
        <f t="shared" si="1270"/>
        <v/>
      </c>
    </row>
    <row r="19999" spans="5:8" x14ac:dyDescent="0.25">
      <c r="E19999" s="18" t="str">
        <f t="shared" si="1267"/>
        <v/>
      </c>
      <c r="F19999" s="18" t="str">
        <f t="shared" si="1268"/>
        <v/>
      </c>
      <c r="G19999" s="18" t="str">
        <f t="shared" si="1269"/>
        <v/>
      </c>
      <c r="H19999" s="18" t="str">
        <f t="shared" si="1270"/>
        <v/>
      </c>
    </row>
    <row r="20000" spans="5:8" x14ac:dyDescent="0.25">
      <c r="E20000" s="18" t="str">
        <f t="shared" si="1267"/>
        <v/>
      </c>
      <c r="F20000" s="18" t="str">
        <f t="shared" si="1268"/>
        <v/>
      </c>
      <c r="G20000" s="18" t="str">
        <f t="shared" si="1269"/>
        <v/>
      </c>
      <c r="H20000" s="18" t="str">
        <f t="shared" si="1270"/>
        <v/>
      </c>
    </row>
    <row r="20001" spans="5:8" x14ac:dyDescent="0.25">
      <c r="E20001" s="18" t="str">
        <f t="shared" si="1267"/>
        <v/>
      </c>
      <c r="F20001" s="18" t="str">
        <f t="shared" si="1268"/>
        <v/>
      </c>
      <c r="G20001" s="18" t="str">
        <f t="shared" si="1269"/>
        <v/>
      </c>
      <c r="H20001" s="18" t="str">
        <f t="shared" si="1270"/>
        <v/>
      </c>
    </row>
    <row r="20002" spans="5:8" x14ac:dyDescent="0.25">
      <c r="E20002" s="18" t="str">
        <f t="shared" si="1267"/>
        <v/>
      </c>
      <c r="F20002" s="18" t="str">
        <f t="shared" si="1268"/>
        <v/>
      </c>
      <c r="G20002" s="18" t="str">
        <f t="shared" si="1269"/>
        <v/>
      </c>
      <c r="H20002" s="18" t="str">
        <f t="shared" si="1270"/>
        <v/>
      </c>
    </row>
    <row r="20003" spans="5:8" x14ac:dyDescent="0.25">
      <c r="E20003" s="18" t="str">
        <f t="shared" si="1267"/>
        <v/>
      </c>
      <c r="F20003" s="18" t="str">
        <f t="shared" si="1268"/>
        <v/>
      </c>
      <c r="G20003" s="18" t="str">
        <f t="shared" si="1269"/>
        <v/>
      </c>
      <c r="H20003" s="18" t="str">
        <f t="shared" si="1270"/>
        <v/>
      </c>
    </row>
    <row r="20004" spans="5:8" x14ac:dyDescent="0.25">
      <c r="E20004" s="18" t="str">
        <f t="shared" si="1267"/>
        <v/>
      </c>
      <c r="F20004" s="18" t="str">
        <f t="shared" si="1268"/>
        <v/>
      </c>
      <c r="G20004" s="18" t="str">
        <f t="shared" si="1269"/>
        <v/>
      </c>
      <c r="H20004" s="18" t="str">
        <f t="shared" si="1270"/>
        <v/>
      </c>
    </row>
    <row r="20005" spans="5:8" x14ac:dyDescent="0.25">
      <c r="E20005" s="18" t="str">
        <f t="shared" si="1267"/>
        <v/>
      </c>
      <c r="F20005" s="18" t="str">
        <f t="shared" si="1268"/>
        <v/>
      </c>
      <c r="G20005" s="18" t="str">
        <f t="shared" si="1269"/>
        <v/>
      </c>
      <c r="H20005" s="18" t="str">
        <f t="shared" si="1270"/>
        <v/>
      </c>
    </row>
  </sheetData>
  <mergeCells count="2">
    <mergeCell ref="A1:I1"/>
    <mergeCell ref="A2:I2"/>
  </mergeCells>
  <conditionalFormatting sqref="E1:E1048576">
    <cfRule type="cellIs" dxfId="7" priority="3" operator="equal">
      <formula>"''"</formula>
    </cfRule>
    <cfRule type="cellIs" dxfId="6" priority="4" operator="equal">
      <formula>$J$607</formula>
    </cfRule>
  </conditionalFormatting>
  <conditionalFormatting sqref="J1:J1048576">
    <cfRule type="cellIs" dxfId="5" priority="1" operator="notEqual">
      <formula>"OK"</formula>
    </cfRule>
    <cfRule type="cellIs" dxfId="4" priority="2" operator="equal">
      <formula>"''"</formula>
    </cfRule>
  </conditionalFormatting>
  <pageMargins left="0.75" right="0.75" top="1" bottom="1"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9">
        <x14:dataValidation type="list" allowBlank="1" errorTitle="Unknown item" error="Pick an item from the Items sheet.">
          <x14:formula1>
            <xm:f>Items!$B$5:$B$2004</xm:f>
          </x14:formula1>
          <x14:formula2>
            <xm:f>0</xm:f>
          </x14:formula2>
          <xm:sqref>C4:C984</xm:sqref>
        </x14:dataValidation>
        <x14:dataValidation type="list" allowBlank="1" errorTitle="Unknown item" error="Pick an item from the Items sheet.">
          <x14:formula1>
            <xm:f>Items!$B$5:$B$2004</xm:f>
          </x14:formula1>
          <x14:formula2>
            <xm:f>0</xm:f>
          </x14:formula2>
          <xm:sqref>C986:C1040</xm:sqref>
        </x14:dataValidation>
        <x14:dataValidation type="list" allowBlank="1" errorTitle="Unknown item" error="Pick an item from the Items sheet.">
          <x14:formula1>
            <xm:f>Items!$B$5:$B$2004</xm:f>
          </x14:formula1>
          <x14:formula2>
            <xm:f>0</xm:f>
          </x14:formula2>
          <xm:sqref>C1051:C1514</xm:sqref>
        </x14:dataValidation>
        <x14:dataValidation type="list" allowBlank="1" errorTitle="Unknown item" error="Pick an item from the Items sheet.">
          <x14:formula1>
            <xm:f>Items!$B$5:$B$2004</xm:f>
          </x14:formula1>
          <x14:formula2>
            <xm:f>0</xm:f>
          </x14:formula2>
          <xm:sqref>C1516:C1520</xm:sqref>
        </x14:dataValidation>
        <x14:dataValidation type="list" allowBlank="1" errorTitle="Unknown item" error="Pick an item from the Items sheet.">
          <x14:formula1>
            <xm:f>Items!$B$5:$B$2004</xm:f>
          </x14:formula1>
          <x14:formula2>
            <xm:f>0</xm:f>
          </x14:formula2>
          <xm:sqref>C1522:C1523</xm:sqref>
        </x14:dataValidation>
        <x14:dataValidation type="list" allowBlank="1" errorTitle="Unknown item" error="Pick an item from the Items sheet.">
          <x14:formula1>
            <xm:f>Items!$B$5:$B$2004</xm:f>
          </x14:formula1>
          <x14:formula2>
            <xm:f>0</xm:f>
          </x14:formula2>
          <xm:sqref>C1525:C1531</xm:sqref>
        </x14:dataValidation>
        <x14:dataValidation type="list" allowBlank="1" errorTitle="Unknown item" error="Pick an item from the Items sheet.">
          <x14:formula1>
            <xm:f>Items!$B$5:$B$2004</xm:f>
          </x14:formula1>
          <x14:formula2>
            <xm:f>0</xm:f>
          </x14:formula2>
          <xm:sqref>C1533:C1546</xm:sqref>
        </x14:dataValidation>
        <x14:dataValidation type="list" allowBlank="1" errorTitle="Unknown item" error="Pick an item from the Items sheet.">
          <x14:formula1>
            <xm:f>Items!$B$5:$B$2004</xm:f>
          </x14:formula1>
          <x14:formula2>
            <xm:f>0</xm:f>
          </x14:formula2>
          <xm:sqref>C1548</xm:sqref>
        </x14:dataValidation>
        <x14:dataValidation type="list" allowBlank="1" errorTitle="Unknown item" error="Pick an item from the Items sheet.">
          <x14:formula1>
            <xm:f>Items!$B$5:$B$2004</xm:f>
          </x14:formula1>
          <x14:formula2>
            <xm:f>0</xm:f>
          </x14:formula2>
          <xm:sqref>C1552:C1564 C1566:C1568 C1571:C20005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U659"/>
  <sheetViews>
    <sheetView zoomScaleNormal="100" workbookViewId="0">
      <pane xSplit="3" ySplit="4" topLeftCell="D30" activePane="bottomRight" state="frozen"/>
      <selection activeCell="B334" sqref="B334"/>
      <selection pane="topRight" activeCell="B334" sqref="B334"/>
      <selection pane="bottomLeft" activeCell="B334" sqref="B334"/>
      <selection pane="bottomRight" activeCell="L62" sqref="L62"/>
    </sheetView>
  </sheetViews>
  <sheetFormatPr defaultColWidth="8.7109375" defaultRowHeight="15" x14ac:dyDescent="0.25"/>
  <cols>
    <col min="1" max="1" width="11" customWidth="1"/>
    <col min="2" max="2" width="13.5703125" customWidth="1"/>
    <col min="3" max="3" width="10" customWidth="1"/>
    <col min="4" max="4" width="7" customWidth="1"/>
    <col min="5" max="5" width="9" customWidth="1"/>
    <col min="6" max="7" width="12" customWidth="1"/>
    <col min="8" max="8" width="8" customWidth="1"/>
    <col min="9" max="9" width="13.85546875" customWidth="1"/>
    <col min="10" max="11" width="12" customWidth="1"/>
    <col min="12" max="12" width="12" style="71" customWidth="1"/>
    <col min="13" max="14" width="12" customWidth="1"/>
    <col min="15" max="15" width="5" customWidth="1"/>
    <col min="16" max="16" width="12" customWidth="1"/>
    <col min="17" max="17" width="8" customWidth="1"/>
    <col min="18" max="18" width="9" customWidth="1"/>
    <col min="19" max="20" width="12" customWidth="1"/>
    <col min="21" max="21" width="8" customWidth="1"/>
  </cols>
  <sheetData>
    <row r="1" spans="1:21" ht="16.5" x14ac:dyDescent="0.25">
      <c r="A1" s="42" t="s">
        <v>2606</v>
      </c>
    </row>
    <row r="2" spans="1:21" x14ac:dyDescent="0.25">
      <c r="A2" s="43" t="s">
        <v>2607</v>
      </c>
      <c r="B2" s="44">
        <v>46281</v>
      </c>
      <c r="C2" s="45" t="str">
        <f>"to  "&amp;TEXT(B2+92,"dd/mm/yyyy")</f>
        <v>to  17/12/2026</v>
      </c>
      <c r="E2" s="4" t="s">
        <v>2608</v>
      </c>
    </row>
    <row r="3" spans="1:21" x14ac:dyDescent="0.25">
      <c r="O3" s="43" t="s">
        <v>2609</v>
      </c>
    </row>
    <row r="4" spans="1:21" ht="30" customHeight="1" x14ac:dyDescent="0.25">
      <c r="A4" s="46" t="s">
        <v>2521</v>
      </c>
      <c r="B4" s="46" t="s">
        <v>2610</v>
      </c>
      <c r="C4" s="46" t="s">
        <v>2543</v>
      </c>
      <c r="D4" s="46" t="s">
        <v>2611</v>
      </c>
      <c r="E4" s="46" t="s">
        <v>2553</v>
      </c>
      <c r="F4" s="46" t="s">
        <v>2555</v>
      </c>
      <c r="G4" s="46" t="s">
        <v>2556</v>
      </c>
      <c r="H4" s="46" t="s">
        <v>2612</v>
      </c>
      <c r="I4" s="46" t="s">
        <v>2613</v>
      </c>
      <c r="J4" s="46" t="s">
        <v>2614</v>
      </c>
      <c r="K4" s="46" t="s">
        <v>2624</v>
      </c>
      <c r="L4" s="72" t="s">
        <v>2625</v>
      </c>
      <c r="M4" s="46" t="s">
        <v>2626</v>
      </c>
      <c r="O4" s="46" t="s">
        <v>2615</v>
      </c>
      <c r="P4" s="46" t="s">
        <v>2543</v>
      </c>
      <c r="Q4" s="46" t="s">
        <v>2611</v>
      </c>
      <c r="R4" s="46" t="s">
        <v>2553</v>
      </c>
      <c r="S4" s="46" t="s">
        <v>2555</v>
      </c>
      <c r="T4" s="46" t="s">
        <v>2556</v>
      </c>
      <c r="U4" s="46" t="s">
        <v>2612</v>
      </c>
    </row>
    <row r="5" spans="1:21" x14ac:dyDescent="0.25">
      <c r="A5" s="47">
        <f t="shared" ref="A5:A68" si="0">$B$2+INT((ROW()-5)/4)</f>
        <v>46281</v>
      </c>
      <c r="B5" s="48" t="str">
        <f t="shared" ref="B5:B68" si="1">TEXT(A5,"ddd")</f>
        <v>Wed</v>
      </c>
      <c r="C5" s="48" t="str">
        <f t="shared" ref="C5:C68" si="2">INDEX($P$5:$P$8,MOD(ROW()-5,4)+1)</f>
        <v>SA-DAY</v>
      </c>
      <c r="D5" s="49">
        <f t="shared" ref="D5:D68" ca="1" si="3">COUNTIFS(INDIRECT("Sales!$A$4:$A$20001"),$A5,INDIRECT("Sales!$B$4:$B$20001"),$C5)</f>
        <v>18</v>
      </c>
      <c r="E5" s="49">
        <f t="shared" ref="E5:E68" ca="1" si="4">SUMIFS(INDIRECT("Sales!$D$4:$D$20001"),INDIRECT("Sales!$A$4:$A$20001"),$A5,INDIRECT("Sales!$B$4:$B$20001"),$C5)</f>
        <v>70</v>
      </c>
      <c r="F5" s="50">
        <f t="shared" ref="F5:F68" ca="1" si="5">SUMIFS(INDIRECT("Sales!$F$4:$F$20001"),INDIRECT("Sales!$A$4:$A$20001"),$A5,INDIRECT("Sales!$B$4:$B$20001"),$C5)</f>
        <v>1540</v>
      </c>
      <c r="G5" s="50">
        <f t="shared" ref="G5:G68" ca="1" si="6">SUMIFS(INDIRECT("Sales!$H$4:$H$20001"),INDIRECT("Sales!$A$4:$A$20001"),$A5,INDIRECT("Sales!$B$4:$B$20001"),$C5)</f>
        <v>629.99342857142847</v>
      </c>
      <c r="H5" s="51">
        <f t="shared" ref="H5:H68" ca="1" si="7">IF(F5=0,"",G5/F5)</f>
        <v>0.40908664192949901</v>
      </c>
      <c r="I5" s="49">
        <v>2</v>
      </c>
      <c r="J5" s="52">
        <f ca="1">IF(MOD(ROW()-5,4)=0,SUMIFS(INDIRECT("Sales!$F$4:$F$20001"),INDIRECT("Sales!$A$4:$A$20001"),A5),"")</f>
        <v>8100.5</v>
      </c>
      <c r="K5" s="66"/>
      <c r="L5" s="70">
        <f ca="1">K5-F5</f>
        <v>-1540</v>
      </c>
      <c r="M5" s="66"/>
      <c r="N5">
        <f ca="1">F5/16</f>
        <v>96.25</v>
      </c>
      <c r="O5" s="48">
        <v>1</v>
      </c>
      <c r="P5" s="53" t="s">
        <v>2583</v>
      </c>
      <c r="Q5" s="49">
        <f ca="1">SUMIF($C$5:$C$376,$P5,$D$5:$D$376)</f>
        <v>272</v>
      </c>
      <c r="R5" s="49">
        <f ca="1">SUMIF($C$5:$C$376,$P5,$E$5:$E$376)</f>
        <v>1073</v>
      </c>
      <c r="S5" s="50">
        <f ca="1">SUMIF($C$5:$C$376,$P5,$F$5:$F$376)</f>
        <v>22293</v>
      </c>
      <c r="T5" s="50">
        <f ca="1">SUMIF($C$5:$C$376,$P5,$G$5:$G$376)</f>
        <v>9218.8935000000001</v>
      </c>
      <c r="U5" s="51">
        <f ca="1">IF(S5=0,"",T5/S5)</f>
        <v>0.41353310456197012</v>
      </c>
    </row>
    <row r="6" spans="1:21" x14ac:dyDescent="0.25">
      <c r="A6" s="47">
        <f t="shared" si="0"/>
        <v>46281</v>
      </c>
      <c r="B6" s="48" t="str">
        <f t="shared" si="1"/>
        <v>Wed</v>
      </c>
      <c r="C6" s="48" t="str">
        <f t="shared" si="2"/>
        <v>SA-NYT</v>
      </c>
      <c r="D6" s="49">
        <f t="shared" ca="1" si="3"/>
        <v>9</v>
      </c>
      <c r="E6" s="49">
        <f t="shared" ca="1" si="4"/>
        <v>55</v>
      </c>
      <c r="F6" s="50">
        <f t="shared" ca="1" si="5"/>
        <v>1199</v>
      </c>
      <c r="G6" s="50">
        <f t="shared" ca="1" si="6"/>
        <v>514.91878571428572</v>
      </c>
      <c r="H6" s="51">
        <f t="shared" ca="1" si="7"/>
        <v>0.42945686881925416</v>
      </c>
      <c r="I6" s="49">
        <f t="shared" ref="I6:I68" ca="1" si="8">COUNTIFS(INDIRECT("Sales!$A$4:$A$20001"),$A6,INDIRECT("Sales!$B$4:$B$20001"),$C6,INDIRECT("Sales!$G$4:$G$20001"),"")+COUNTIFS(INDIRECT("Sales!$A$4:$A$20001"),$A6,INDIRECT("Sales!$B$4:$B$20001"),$C6,INDIRECT("Sales!$G$4:$G$20001"),0)</f>
        <v>0</v>
      </c>
      <c r="J6" s="52" t="str">
        <f ca="1">IF(MOD(ROW()-5,4)=0,SUMIFS(INDIRECT("Sales!$F$4:$F$20001"),INDIRECT("Sales!$A$4:$A$20001"),A6),"")</f>
        <v/>
      </c>
      <c r="K6" s="66"/>
      <c r="L6" s="70">
        <f t="shared" ref="L6:L69" ca="1" si="9">K6-F6</f>
        <v>-1199</v>
      </c>
      <c r="M6" s="66"/>
      <c r="N6">
        <f t="shared" ref="N6:N69" ca="1" si="10">F6/16</f>
        <v>74.9375</v>
      </c>
      <c r="O6" s="48">
        <v>2</v>
      </c>
      <c r="P6" s="53" t="s">
        <v>2584</v>
      </c>
      <c r="Q6" s="49">
        <f ca="1">SUMIF($C$5:$C$376,$P6,$D$5:$D$376)</f>
        <v>175</v>
      </c>
      <c r="R6" s="49">
        <f ca="1">SUMIF($C$5:$C$376,$P6,$E$5:$E$376)</f>
        <v>769</v>
      </c>
      <c r="S6" s="50">
        <f ca="1">SUMIF($C$5:$C$376,$P6,$F$5:$F$376)</f>
        <v>16150</v>
      </c>
      <c r="T6" s="50">
        <f ca="1">SUMIF($C$5:$C$376,$P6,$G$5:$G$376)</f>
        <v>6863.1950952380939</v>
      </c>
      <c r="U6" s="51">
        <f ca="1">IF(S6=0,"",T6/S6)</f>
        <v>0.42496564057201819</v>
      </c>
    </row>
    <row r="7" spans="1:21" x14ac:dyDescent="0.25">
      <c r="A7" s="47">
        <f t="shared" si="0"/>
        <v>46281</v>
      </c>
      <c r="B7" s="48" t="str">
        <f t="shared" si="1"/>
        <v>Wed</v>
      </c>
      <c r="C7" s="48" t="str">
        <f t="shared" si="2"/>
        <v>SYS-DAY</v>
      </c>
      <c r="D7" s="49">
        <f t="shared" ca="1" si="3"/>
        <v>46</v>
      </c>
      <c r="E7" s="49">
        <f t="shared" ca="1" si="4"/>
        <v>547</v>
      </c>
      <c r="F7" s="50">
        <f t="shared" ca="1" si="5"/>
        <v>3930</v>
      </c>
      <c r="G7" s="50">
        <f t="shared" ca="1" si="6"/>
        <v>1462.08298989899</v>
      </c>
      <c r="H7" s="51">
        <f t="shared" ca="1" si="7"/>
        <v>0.37203129513969213</v>
      </c>
      <c r="I7" s="49">
        <f t="shared" ca="1" si="8"/>
        <v>0</v>
      </c>
      <c r="J7" s="52" t="str">
        <f t="shared" ref="J7:J8" ca="1" si="11">IF(MOD(ROW()-5,4)=0,SUMIFS(INDIRECT("Sales!$F$4:$F$20001"),INDIRECT("Sales!$A$4:$A$20001"),A7),"")</f>
        <v/>
      </c>
      <c r="K7" s="66">
        <v>4294</v>
      </c>
      <c r="L7" s="70">
        <f t="shared" ca="1" si="9"/>
        <v>364</v>
      </c>
      <c r="M7" s="66"/>
      <c r="N7">
        <f t="shared" ca="1" si="10"/>
        <v>245.625</v>
      </c>
      <c r="O7" s="48">
        <v>3</v>
      </c>
      <c r="P7" s="53" t="s">
        <v>2616</v>
      </c>
      <c r="Q7" s="49">
        <f ca="1">SUMIF($C$5:$C$376,$P7,$D$5:$D$376)</f>
        <v>778</v>
      </c>
      <c r="R7" s="49">
        <f ca="1">SUMIF($C$5:$C$376,$P7,$E$5:$E$376)</f>
        <v>4069</v>
      </c>
      <c r="S7" s="50">
        <f ca="1">SUMIF($C$5:$C$376,$P7,$F$5:$F$376)</f>
        <v>55141.5</v>
      </c>
      <c r="T7" s="50">
        <f ca="1">SUMIF($C$5:$C$376,$P7,$G$5:$G$376)</f>
        <v>21345.167151515154</v>
      </c>
      <c r="U7" s="51">
        <f ca="1">IF(S7=0,"",T7/S7)</f>
        <v>0.38709805049763163</v>
      </c>
    </row>
    <row r="8" spans="1:21" x14ac:dyDescent="0.25">
      <c r="A8" s="54">
        <f t="shared" si="0"/>
        <v>46281</v>
      </c>
      <c r="B8" s="55" t="str">
        <f t="shared" si="1"/>
        <v>Wed</v>
      </c>
      <c r="C8" s="55" t="str">
        <f t="shared" si="2"/>
        <v>SYS-NYT</v>
      </c>
      <c r="D8" s="56">
        <f t="shared" ca="1" si="3"/>
        <v>29</v>
      </c>
      <c r="E8" s="56">
        <f t="shared" ca="1" si="4"/>
        <v>100</v>
      </c>
      <c r="F8" s="57">
        <f t="shared" ca="1" si="5"/>
        <v>1431.5</v>
      </c>
      <c r="G8" s="57">
        <f t="shared" ca="1" si="6"/>
        <v>529.56994444444456</v>
      </c>
      <c r="H8" s="58">
        <f t="shared" ca="1" si="7"/>
        <v>0.36994058291613313</v>
      </c>
      <c r="I8" s="56">
        <f t="shared" ca="1" si="8"/>
        <v>0</v>
      </c>
      <c r="J8" s="52" t="str">
        <f t="shared" ca="1" si="11"/>
        <v/>
      </c>
      <c r="K8" s="66">
        <v>1844</v>
      </c>
      <c r="L8" s="70">
        <f t="shared" ca="1" si="9"/>
        <v>412.5</v>
      </c>
      <c r="M8" s="66"/>
      <c r="N8">
        <f ca="1">F8/16</f>
        <v>89.46875</v>
      </c>
      <c r="O8" s="48">
        <v>4</v>
      </c>
      <c r="P8" s="53" t="s">
        <v>2617</v>
      </c>
      <c r="Q8" s="49">
        <f ca="1">SUMIF($C$5:$C$376,$P8,$D$5:$D$376)</f>
        <v>593</v>
      </c>
      <c r="R8" s="49">
        <f ca="1">SUMIF($C$5:$C$376,$P8,$E$5:$E$376)</f>
        <v>1995</v>
      </c>
      <c r="S8" s="50">
        <f ca="1">SUMIF($C$5:$C$376,$P8,$F$5:$F$376)</f>
        <v>35959</v>
      </c>
      <c r="T8" s="50">
        <f ca="1">SUMIF($C$5:$C$376,$P8,$G$5:$G$376)</f>
        <v>13658.193676767678</v>
      </c>
      <c r="U8" s="51">
        <f ca="1">IF(S8=0,"",T8/S8)</f>
        <v>0.37982684937755995</v>
      </c>
    </row>
    <row r="9" spans="1:21" ht="15.75" thickBot="1" x14ac:dyDescent="0.3">
      <c r="A9" s="47">
        <f t="shared" si="0"/>
        <v>46282</v>
      </c>
      <c r="B9" s="48" t="str">
        <f t="shared" si="1"/>
        <v>Thu</v>
      </c>
      <c r="C9" s="48" t="str">
        <f t="shared" si="2"/>
        <v>SA-DAY</v>
      </c>
      <c r="D9" s="49">
        <f t="shared" ca="1" si="3"/>
        <v>9</v>
      </c>
      <c r="E9" s="49">
        <f t="shared" ca="1" si="4"/>
        <v>42</v>
      </c>
      <c r="F9" s="50">
        <f t="shared" ca="1" si="5"/>
        <v>889</v>
      </c>
      <c r="G9" s="50">
        <f t="shared" ca="1" si="6"/>
        <v>358.04333333333341</v>
      </c>
      <c r="H9" s="51">
        <f t="shared" ca="1" si="7"/>
        <v>0.40274840644919391</v>
      </c>
      <c r="I9" s="49">
        <f t="shared" ca="1" si="8"/>
        <v>0</v>
      </c>
      <c r="J9" s="52">
        <f ca="1">IF(MOD(ROW()-5,4)=0,SUMIFS(INDIRECT("Sales!$F$4:$F$20001"),INDIRECT("Sales!$A$4:$A$20001"),A9),"")</f>
        <v>6724.5</v>
      </c>
      <c r="K9" s="66"/>
      <c r="L9" s="70">
        <f t="shared" ca="1" si="9"/>
        <v>-889</v>
      </c>
      <c r="M9" s="66"/>
      <c r="N9">
        <f t="shared" ca="1" si="10"/>
        <v>55.5625</v>
      </c>
      <c r="O9" s="60"/>
      <c r="P9" s="60" t="s">
        <v>2618</v>
      </c>
      <c r="Q9" s="61">
        <f ca="1">SUM(Q5:Q8)</f>
        <v>1818</v>
      </c>
      <c r="R9" s="61">
        <f ca="1">SUM(R5:R8)</f>
        <v>7906</v>
      </c>
      <c r="S9" s="62">
        <f ca="1">SUM(S5:S8)</f>
        <v>129543.5</v>
      </c>
      <c r="T9" s="62">
        <f ca="1">SUM(T5:T8)</f>
        <v>51085.449423520928</v>
      </c>
      <c r="U9" s="63">
        <f ca="1">IF(S9=0,"",T9/S9)</f>
        <v>0.39434976995002397</v>
      </c>
    </row>
    <row r="10" spans="1:21" ht="15.75" thickTop="1" x14ac:dyDescent="0.25">
      <c r="A10" s="47">
        <f t="shared" si="0"/>
        <v>46282</v>
      </c>
      <c r="B10" s="48" t="str">
        <f t="shared" si="1"/>
        <v>Thu</v>
      </c>
      <c r="C10" s="48" t="str">
        <f t="shared" si="2"/>
        <v>SA-NYT</v>
      </c>
      <c r="D10" s="49">
        <f t="shared" ca="1" si="3"/>
        <v>9</v>
      </c>
      <c r="E10" s="49">
        <f t="shared" ca="1" si="4"/>
        <v>49</v>
      </c>
      <c r="F10" s="50">
        <f t="shared" ca="1" si="5"/>
        <v>943</v>
      </c>
      <c r="G10" s="50">
        <f t="shared" ca="1" si="6"/>
        <v>414.94816666666674</v>
      </c>
      <c r="H10" s="51">
        <f t="shared" ca="1" si="7"/>
        <v>0.44002986921173565</v>
      </c>
      <c r="I10" s="49">
        <f t="shared" ca="1" si="8"/>
        <v>1</v>
      </c>
      <c r="J10" s="52" t="str">
        <f ca="1">IF(MOD(ROW()-5,4)=0,SUMIFS(INDIRECT("Sales!$F$4:$F$20001"),INDIRECT("Sales!$A$4:$A$20001"),A10),"")</f>
        <v/>
      </c>
      <c r="K10" s="66"/>
      <c r="L10" s="70">
        <f t="shared" ca="1" si="9"/>
        <v>-943</v>
      </c>
      <c r="M10" s="66"/>
      <c r="N10">
        <f t="shared" ca="1" si="10"/>
        <v>58.9375</v>
      </c>
    </row>
    <row r="11" spans="1:21" x14ac:dyDescent="0.25">
      <c r="A11" s="47">
        <f t="shared" si="0"/>
        <v>46282</v>
      </c>
      <c r="B11" s="48" t="str">
        <f t="shared" si="1"/>
        <v>Thu</v>
      </c>
      <c r="C11" s="48" t="str">
        <f t="shared" si="2"/>
        <v>SYS-DAY</v>
      </c>
      <c r="D11" s="49">
        <f t="shared" ca="1" si="3"/>
        <v>35</v>
      </c>
      <c r="E11" s="49">
        <f t="shared" ca="1" si="4"/>
        <v>130</v>
      </c>
      <c r="F11" s="50">
        <f t="shared" ca="1" si="5"/>
        <v>2021</v>
      </c>
      <c r="G11" s="50">
        <f t="shared" ca="1" si="6"/>
        <v>727.30393434343455</v>
      </c>
      <c r="H11" s="51">
        <f t="shared" ca="1" si="7"/>
        <v>0.35987329754746883</v>
      </c>
      <c r="I11" s="49">
        <f t="shared" ca="1" si="8"/>
        <v>0</v>
      </c>
      <c r="J11" s="52" t="str">
        <f t="shared" ref="J11:J68" ca="1" si="12">IF(MOD(ROW()-5,4)=0,SUMIFS(INDIRECT("Sales!$F$4:$F$20001"),INDIRECT("Sales!$A$4:$A$20001"),A11),"")</f>
        <v/>
      </c>
      <c r="K11" s="66">
        <v>3748</v>
      </c>
      <c r="L11" s="70">
        <f t="shared" ca="1" si="9"/>
        <v>1727</v>
      </c>
      <c r="M11" s="66"/>
      <c r="N11">
        <f t="shared" ca="1" si="10"/>
        <v>126.3125</v>
      </c>
      <c r="O11" s="43" t="s">
        <v>2619</v>
      </c>
      <c r="Q11" s="43" t="s">
        <v>2611</v>
      </c>
      <c r="S11" s="43" t="s">
        <v>2555</v>
      </c>
    </row>
    <row r="12" spans="1:21" ht="26.85" customHeight="1" x14ac:dyDescent="0.25">
      <c r="A12" s="54">
        <f t="shared" si="0"/>
        <v>46282</v>
      </c>
      <c r="B12" s="55" t="str">
        <f t="shared" si="1"/>
        <v>Thu</v>
      </c>
      <c r="C12" s="55" t="str">
        <f t="shared" si="2"/>
        <v>SYS-NYT</v>
      </c>
      <c r="D12" s="56">
        <f t="shared" ca="1" si="3"/>
        <v>42</v>
      </c>
      <c r="E12" s="56">
        <f t="shared" ca="1" si="4"/>
        <v>256</v>
      </c>
      <c r="F12" s="57">
        <f t="shared" ca="1" si="5"/>
        <v>2871.5</v>
      </c>
      <c r="G12" s="57">
        <f t="shared" ca="1" si="6"/>
        <v>1061.606287878788</v>
      </c>
      <c r="H12" s="58">
        <f t="shared" ca="1" si="7"/>
        <v>0.36970443596684238</v>
      </c>
      <c r="I12" s="56">
        <f t="shared" ca="1" si="8"/>
        <v>0</v>
      </c>
      <c r="J12" s="59" t="str">
        <f t="shared" ca="1" si="12"/>
        <v/>
      </c>
      <c r="K12" s="66">
        <v>3796</v>
      </c>
      <c r="L12" s="70">
        <f t="shared" ca="1" si="9"/>
        <v>924.5</v>
      </c>
      <c r="M12" s="66"/>
      <c r="N12">
        <f t="shared" ca="1" si="10"/>
        <v>179.46875</v>
      </c>
      <c r="O12" s="100" t="s">
        <v>2620</v>
      </c>
      <c r="P12" s="100"/>
      <c r="Q12" s="49">
        <f ca="1">COUNTIF(INDIRECT("Sales!$C$4:$C$20001"),"?*")</f>
        <v>1818</v>
      </c>
      <c r="R12" s="49"/>
      <c r="S12" s="50">
        <f ca="1">SUM(INDIRECT("Sales!$F$4:$F$20001"))</f>
        <v>129543.5</v>
      </c>
      <c r="T12" s="50"/>
      <c r="U12" s="51"/>
    </row>
    <row r="13" spans="1:21" ht="15" customHeight="1" x14ac:dyDescent="0.25">
      <c r="A13" s="47">
        <f t="shared" si="0"/>
        <v>46283</v>
      </c>
      <c r="B13" s="48" t="str">
        <f t="shared" si="1"/>
        <v>Fri</v>
      </c>
      <c r="C13" s="48" t="str">
        <f t="shared" si="2"/>
        <v>SA-DAY</v>
      </c>
      <c r="D13" s="49">
        <f t="shared" ca="1" si="3"/>
        <v>14</v>
      </c>
      <c r="E13" s="49">
        <f t="shared" ca="1" si="4"/>
        <v>61</v>
      </c>
      <c r="F13" s="50">
        <f ca="1">SUMIFS(INDIRECT("Sales!$F$4:$F$20001"),INDIRECT("Sales!$A$4:$A$20001"),$A13,INDIRECT("Sales!$B$4:$B$20001"),$C13)</f>
        <v>1184</v>
      </c>
      <c r="G13" s="50">
        <f t="shared" ca="1" si="6"/>
        <v>499.946738095238</v>
      </c>
      <c r="H13" s="51">
        <f t="shared" ca="1" si="7"/>
        <v>0.42225231258043749</v>
      </c>
      <c r="I13" s="49">
        <f t="shared" ca="1" si="8"/>
        <v>0</v>
      </c>
      <c r="J13" s="52">
        <f t="shared" ca="1" si="12"/>
        <v>8452</v>
      </c>
      <c r="K13" s="66">
        <f>706+478</f>
        <v>1184</v>
      </c>
      <c r="L13" s="70">
        <f ca="1">K13-F13</f>
        <v>0</v>
      </c>
      <c r="M13" s="73" t="s">
        <v>2631</v>
      </c>
      <c r="N13">
        <f t="shared" ca="1" si="10"/>
        <v>74</v>
      </c>
      <c r="O13" s="100" t="s">
        <v>2621</v>
      </c>
      <c r="P13" s="100"/>
      <c r="Q13" s="49">
        <f ca="1">Q9</f>
        <v>1818</v>
      </c>
      <c r="R13" s="49"/>
      <c r="S13" s="50">
        <f ca="1">S9</f>
        <v>129543.5</v>
      </c>
      <c r="T13" s="50"/>
      <c r="U13" s="51"/>
    </row>
    <row r="14" spans="1:21" ht="42" customHeight="1" x14ac:dyDescent="0.25">
      <c r="A14" s="47">
        <f t="shared" si="0"/>
        <v>46283</v>
      </c>
      <c r="B14" s="48" t="str">
        <f t="shared" si="1"/>
        <v>Fri</v>
      </c>
      <c r="C14" s="48" t="str">
        <f t="shared" si="2"/>
        <v>SA-NYT</v>
      </c>
      <c r="D14" s="49">
        <f t="shared" ca="1" si="3"/>
        <v>10</v>
      </c>
      <c r="E14" s="49">
        <f t="shared" ca="1" si="4"/>
        <v>45</v>
      </c>
      <c r="F14" s="50">
        <f t="shared" ca="1" si="5"/>
        <v>807</v>
      </c>
      <c r="G14" s="50">
        <f t="shared" ca="1" si="6"/>
        <v>372.48069047619043</v>
      </c>
      <c r="H14" s="51">
        <f t="shared" ca="1" si="7"/>
        <v>0.46156219389862507</v>
      </c>
      <c r="I14" s="49">
        <f t="shared" ca="1" si="8"/>
        <v>1</v>
      </c>
      <c r="J14" s="52" t="str">
        <f t="shared" ca="1" si="12"/>
        <v/>
      </c>
      <c r="K14" s="66">
        <v>807</v>
      </c>
      <c r="L14" s="70">
        <f ca="1">K14-F14</f>
        <v>0</v>
      </c>
      <c r="M14" s="73" t="s">
        <v>2634</v>
      </c>
      <c r="N14">
        <f t="shared" ca="1" si="10"/>
        <v>50.4375</v>
      </c>
      <c r="O14" s="101" t="s">
        <v>2622</v>
      </c>
      <c r="P14" s="100"/>
      <c r="Q14" s="49">
        <f ca="1">Q12-Q13</f>
        <v>0</v>
      </c>
      <c r="R14" s="49"/>
      <c r="S14" s="50">
        <f ca="1">S12-S13</f>
        <v>0</v>
      </c>
      <c r="T14" s="50"/>
      <c r="U14" s="51"/>
    </row>
    <row r="15" spans="1:21" x14ac:dyDescent="0.25">
      <c r="A15" s="47">
        <f t="shared" si="0"/>
        <v>46283</v>
      </c>
      <c r="B15" s="48" t="str">
        <f t="shared" si="1"/>
        <v>Fri</v>
      </c>
      <c r="C15" s="48" t="str">
        <f t="shared" si="2"/>
        <v>SYS-DAY</v>
      </c>
      <c r="D15" s="49">
        <f t="shared" ca="1" si="3"/>
        <v>41</v>
      </c>
      <c r="E15" s="49">
        <f t="shared" ca="1" si="4"/>
        <v>224</v>
      </c>
      <c r="F15" s="50">
        <f ca="1">SUMIFS(INDIRECT("Sales!$F$4:$F$20001"),INDIRECT("Sales!$A$4:$A$20001"),$A15,INDIRECT("Sales!$B$4:$B$20001"),$C15)</f>
        <v>4412</v>
      </c>
      <c r="G15" s="50">
        <f t="shared" ca="1" si="6"/>
        <v>1639.7297020202016</v>
      </c>
      <c r="H15" s="51">
        <f t="shared" ca="1" si="7"/>
        <v>0.37165224433821431</v>
      </c>
      <c r="I15" s="49">
        <f t="shared" ca="1" si="8"/>
        <v>0</v>
      </c>
      <c r="J15" s="52" t="str">
        <f t="shared" ca="1" si="12"/>
        <v/>
      </c>
      <c r="K15" s="66">
        <v>2232</v>
      </c>
      <c r="L15" s="70">
        <f ca="1">K15-F15</f>
        <v>-2180</v>
      </c>
      <c r="M15" s="66" t="s">
        <v>2631</v>
      </c>
      <c r="N15">
        <f t="shared" ca="1" si="10"/>
        <v>275.75</v>
      </c>
    </row>
    <row r="16" spans="1:21" x14ac:dyDescent="0.25">
      <c r="A16" s="54">
        <f t="shared" si="0"/>
        <v>46283</v>
      </c>
      <c r="B16" s="55" t="str">
        <f t="shared" si="1"/>
        <v>Fri</v>
      </c>
      <c r="C16" s="55" t="str">
        <f t="shared" si="2"/>
        <v>SYS-NYT</v>
      </c>
      <c r="D16" s="56">
        <f t="shared" ca="1" si="3"/>
        <v>32</v>
      </c>
      <c r="E16" s="56">
        <f t="shared" ca="1" si="4"/>
        <v>98</v>
      </c>
      <c r="F16" s="57">
        <f t="shared" ca="1" si="5"/>
        <v>2049</v>
      </c>
      <c r="G16" s="57">
        <f t="shared" ca="1" si="6"/>
        <v>750.23992424242419</v>
      </c>
      <c r="H16" s="58">
        <f t="shared" ca="1" si="7"/>
        <v>0.36614930416906988</v>
      </c>
      <c r="I16" s="56">
        <f t="shared" ca="1" si="8"/>
        <v>0</v>
      </c>
      <c r="J16" s="59" t="str">
        <f t="shared" ca="1" si="12"/>
        <v/>
      </c>
      <c r="K16" s="66">
        <v>2770</v>
      </c>
      <c r="L16" s="70">
        <f t="shared" ca="1" si="9"/>
        <v>721</v>
      </c>
      <c r="M16" s="66" t="s">
        <v>2634</v>
      </c>
      <c r="N16">
        <f t="shared" ca="1" si="10"/>
        <v>128.0625</v>
      </c>
    </row>
    <row r="17" spans="1:16" x14ac:dyDescent="0.25">
      <c r="A17" s="47">
        <f t="shared" si="0"/>
        <v>46284</v>
      </c>
      <c r="B17" s="48" t="str">
        <f t="shared" si="1"/>
        <v>Sat</v>
      </c>
      <c r="C17" s="48" t="str">
        <f t="shared" si="2"/>
        <v>SA-DAY</v>
      </c>
      <c r="D17" s="49">
        <f t="shared" ca="1" si="3"/>
        <v>17</v>
      </c>
      <c r="E17" s="49">
        <f t="shared" ca="1" si="4"/>
        <v>61</v>
      </c>
      <c r="F17" s="50">
        <f t="shared" ca="1" si="5"/>
        <v>1181</v>
      </c>
      <c r="G17" s="50">
        <f t="shared" ca="1" si="6"/>
        <v>525.45569047619051</v>
      </c>
      <c r="H17" s="51">
        <f t="shared" ca="1" si="7"/>
        <v>0.44492437804927226</v>
      </c>
      <c r="I17" s="49">
        <f t="shared" ca="1" si="8"/>
        <v>2</v>
      </c>
      <c r="J17" s="52">
        <f t="shared" ca="1" si="12"/>
        <v>7726.5</v>
      </c>
      <c r="K17" s="66">
        <f>743+433</f>
        <v>1176</v>
      </c>
      <c r="L17" s="70">
        <f t="shared" ca="1" si="9"/>
        <v>-5</v>
      </c>
      <c r="M17" s="73" t="s">
        <v>2631</v>
      </c>
      <c r="N17">
        <f t="shared" ca="1" si="10"/>
        <v>73.8125</v>
      </c>
      <c r="P17">
        <f>4555*0.16</f>
        <v>728.80000000000007</v>
      </c>
    </row>
    <row r="18" spans="1:16" x14ac:dyDescent="0.25">
      <c r="A18" s="47">
        <f t="shared" si="0"/>
        <v>46284</v>
      </c>
      <c r="B18" s="48" t="str">
        <f t="shared" si="1"/>
        <v>Sat</v>
      </c>
      <c r="C18" s="48" t="str">
        <f>INDEX($P$5:$P$8,MOD(ROW()-5,4)+1)</f>
        <v>SA-NYT</v>
      </c>
      <c r="D18" s="49">
        <f t="shared" ca="1" si="3"/>
        <v>12</v>
      </c>
      <c r="E18" s="49">
        <f t="shared" ca="1" si="4"/>
        <v>30</v>
      </c>
      <c r="F18" s="50">
        <f t="shared" ca="1" si="5"/>
        <v>587</v>
      </c>
      <c r="G18" s="50">
        <f t="shared" ca="1" si="6"/>
        <v>246.7964761904762</v>
      </c>
      <c r="H18" s="51">
        <f t="shared" ca="1" si="7"/>
        <v>0.42043692707065794</v>
      </c>
      <c r="I18" s="49">
        <f t="shared" ca="1" si="8"/>
        <v>0</v>
      </c>
      <c r="J18" s="52" t="str">
        <f t="shared" ca="1" si="12"/>
        <v/>
      </c>
      <c r="K18" s="66">
        <f>310+277</f>
        <v>587</v>
      </c>
      <c r="L18" s="70">
        <f ca="1">K18-F18</f>
        <v>0</v>
      </c>
      <c r="M18" s="73" t="s">
        <v>2634</v>
      </c>
      <c r="N18">
        <f t="shared" ca="1" si="10"/>
        <v>36.6875</v>
      </c>
    </row>
    <row r="19" spans="1:16" x14ac:dyDescent="0.25">
      <c r="A19" s="47">
        <f t="shared" si="0"/>
        <v>46284</v>
      </c>
      <c r="B19" s="48" t="str">
        <f t="shared" si="1"/>
        <v>Sat</v>
      </c>
      <c r="C19" s="48" t="str">
        <f t="shared" si="2"/>
        <v>SYS-DAY</v>
      </c>
      <c r="D19" s="49">
        <f t="shared" ca="1" si="3"/>
        <v>43</v>
      </c>
      <c r="E19" s="49">
        <f t="shared" ca="1" si="4"/>
        <v>194</v>
      </c>
      <c r="F19" s="50">
        <f t="shared" ca="1" si="5"/>
        <v>3319.5</v>
      </c>
      <c r="G19" s="50">
        <f t="shared" ca="1" si="6"/>
        <v>1156.4206969696968</v>
      </c>
      <c r="H19" s="51">
        <f t="shared" ca="1" si="7"/>
        <v>0.34837195269459159</v>
      </c>
      <c r="I19" s="49">
        <f t="shared" ca="1" si="8"/>
        <v>0</v>
      </c>
      <c r="J19" s="52" t="str">
        <f t="shared" ca="1" si="12"/>
        <v/>
      </c>
      <c r="K19" s="66">
        <v>3702</v>
      </c>
      <c r="L19" s="70">
        <f t="shared" ca="1" si="9"/>
        <v>382.5</v>
      </c>
      <c r="M19" s="66" t="s">
        <v>2631</v>
      </c>
      <c r="N19">
        <f t="shared" ca="1" si="10"/>
        <v>207.46875</v>
      </c>
    </row>
    <row r="20" spans="1:16" x14ac:dyDescent="0.25">
      <c r="A20" s="54">
        <f t="shared" si="0"/>
        <v>46284</v>
      </c>
      <c r="B20" s="55" t="str">
        <f t="shared" si="1"/>
        <v>Sat</v>
      </c>
      <c r="C20" s="55" t="str">
        <f t="shared" si="2"/>
        <v>SYS-NYT</v>
      </c>
      <c r="D20" s="56">
        <f t="shared" ca="1" si="3"/>
        <v>45</v>
      </c>
      <c r="E20" s="56">
        <f t="shared" ca="1" si="4"/>
        <v>145</v>
      </c>
      <c r="F20" s="57">
        <f t="shared" ca="1" si="5"/>
        <v>2639</v>
      </c>
      <c r="G20" s="57">
        <f t="shared" ca="1" si="6"/>
        <v>954.68230808080841</v>
      </c>
      <c r="H20" s="58">
        <f t="shared" ca="1" si="7"/>
        <v>0.36175911636256475</v>
      </c>
      <c r="I20" s="56">
        <f t="shared" ca="1" si="8"/>
        <v>0</v>
      </c>
      <c r="J20" s="59" t="str">
        <f t="shared" ca="1" si="12"/>
        <v/>
      </c>
      <c r="K20" s="66">
        <v>3802</v>
      </c>
      <c r="L20" s="70">
        <f t="shared" ca="1" si="9"/>
        <v>1163</v>
      </c>
      <c r="M20" s="66" t="s">
        <v>2634</v>
      </c>
      <c r="N20">
        <f t="shared" ca="1" si="10"/>
        <v>164.9375</v>
      </c>
    </row>
    <row r="21" spans="1:16" x14ac:dyDescent="0.25">
      <c r="A21" s="47">
        <f t="shared" si="0"/>
        <v>46285</v>
      </c>
      <c r="B21" s="48" t="str">
        <f t="shared" si="1"/>
        <v>Sun</v>
      </c>
      <c r="C21" s="48" t="str">
        <f t="shared" si="2"/>
        <v>SA-DAY</v>
      </c>
      <c r="D21" s="49">
        <f t="shared" ca="1" si="3"/>
        <v>13</v>
      </c>
      <c r="E21" s="49">
        <f t="shared" ca="1" si="4"/>
        <v>55</v>
      </c>
      <c r="F21" s="50">
        <f ca="1">SUMIFS(INDIRECT("Sales!$F$4:$F$20001"),INDIRECT("Sales!$A$4:$A$20001"),$A21,INDIRECT("Sales!$B$4:$B$20001"),$C21)</f>
        <v>1194</v>
      </c>
      <c r="G21" s="50">
        <f t="shared" ca="1" si="6"/>
        <v>506.08859523809525</v>
      </c>
      <c r="H21" s="51">
        <f t="shared" ca="1" si="7"/>
        <v>0.42385979500677995</v>
      </c>
      <c r="I21" s="49">
        <f t="shared" ca="1" si="8"/>
        <v>0</v>
      </c>
      <c r="J21" s="52">
        <f t="shared" ca="1" si="12"/>
        <v>7774.5</v>
      </c>
      <c r="K21" s="66">
        <f>544+635</f>
        <v>1179</v>
      </c>
      <c r="L21" s="70">
        <f t="shared" ca="1" si="9"/>
        <v>-15</v>
      </c>
      <c r="M21" s="73" t="s">
        <v>2633</v>
      </c>
      <c r="N21">
        <f t="shared" ca="1" si="10"/>
        <v>74.625</v>
      </c>
    </row>
    <row r="22" spans="1:16" x14ac:dyDescent="0.25">
      <c r="A22" s="47">
        <f>$B$2+INT((ROW()-5)/4)</f>
        <v>46285</v>
      </c>
      <c r="B22" s="48" t="str">
        <f>TEXT(A22,"ddd")</f>
        <v>Sun</v>
      </c>
      <c r="C22" s="48" t="str">
        <f>INDEX($P$5:$P$8,MOD(ROW()-5,4)+1)</f>
        <v>SA-NYT</v>
      </c>
      <c r="D22" s="49">
        <f ca="1">COUNTIFS(INDIRECT("Sales!$A$4:$A$20001"),$A22,INDIRECT("Sales!$B$4:$B$20001"),$C22)</f>
        <v>13</v>
      </c>
      <c r="E22" s="49">
        <f ca="1">SUMIFS(INDIRECT("Sales!$D$4:$D$20001"),INDIRECT("Sales!$A$4:$A$20001"),$A22,INDIRECT("Sales!$B$4:$B$20001"),$C22)</f>
        <v>50</v>
      </c>
      <c r="F22" s="50">
        <f ca="1">SUMIFS(INDIRECT("Sales!$F$4:$F$20001"),INDIRECT("Sales!$A$4:$A$20001"),$A22,INDIRECT("Sales!$B$4:$B$20001"),$C22)</f>
        <v>1230</v>
      </c>
      <c r="G22" s="50">
        <f t="shared" ca="1" si="6"/>
        <v>498.28488095238095</v>
      </c>
      <c r="H22" s="51">
        <f t="shared" ca="1" si="7"/>
        <v>0.40510965931087883</v>
      </c>
      <c r="I22" s="49">
        <f t="shared" ca="1" si="8"/>
        <v>0</v>
      </c>
      <c r="J22" s="52" t="str">
        <f t="shared" ca="1" si="12"/>
        <v/>
      </c>
      <c r="K22" s="66">
        <f>820+380</f>
        <v>1200</v>
      </c>
      <c r="L22" s="70">
        <f t="shared" ca="1" si="9"/>
        <v>-30</v>
      </c>
      <c r="M22" s="73" t="s">
        <v>2634</v>
      </c>
      <c r="N22">
        <f t="shared" ca="1" si="10"/>
        <v>76.875</v>
      </c>
    </row>
    <row r="23" spans="1:16" x14ac:dyDescent="0.25">
      <c r="A23" s="47">
        <f t="shared" si="0"/>
        <v>46285</v>
      </c>
      <c r="B23" s="48" t="str">
        <f t="shared" si="1"/>
        <v>Sun</v>
      </c>
      <c r="C23" s="48" t="str">
        <f t="shared" si="2"/>
        <v>SYS-DAY</v>
      </c>
      <c r="D23" s="49">
        <f t="shared" ca="1" si="3"/>
        <v>44</v>
      </c>
      <c r="E23" s="49">
        <f t="shared" ca="1" si="4"/>
        <v>208</v>
      </c>
      <c r="F23" s="50">
        <f t="shared" ca="1" si="5"/>
        <v>3025.5</v>
      </c>
      <c r="G23" s="50">
        <f t="shared" ca="1" si="6"/>
        <v>1061.7659646464649</v>
      </c>
      <c r="H23" s="51">
        <f t="shared" ca="1" si="7"/>
        <v>0.35093900665888778</v>
      </c>
      <c r="I23" s="49">
        <f t="shared" ca="1" si="8"/>
        <v>0</v>
      </c>
      <c r="J23" s="52" t="str">
        <f t="shared" ca="1" si="12"/>
        <v/>
      </c>
      <c r="K23" s="66">
        <v>3104</v>
      </c>
      <c r="L23" s="70">
        <f t="shared" ca="1" si="9"/>
        <v>78.5</v>
      </c>
      <c r="M23" s="66" t="s">
        <v>2633</v>
      </c>
      <c r="N23">
        <f t="shared" ca="1" si="10"/>
        <v>189.09375</v>
      </c>
    </row>
    <row r="24" spans="1:16" x14ac:dyDescent="0.25">
      <c r="A24" s="54">
        <f t="shared" si="0"/>
        <v>46285</v>
      </c>
      <c r="B24" s="55" t="str">
        <f t="shared" si="1"/>
        <v>Sun</v>
      </c>
      <c r="C24" s="55" t="str">
        <f t="shared" si="2"/>
        <v>SYS-NYT</v>
      </c>
      <c r="D24" s="56">
        <f t="shared" ca="1" si="3"/>
        <v>38</v>
      </c>
      <c r="E24" s="56">
        <f t="shared" ca="1" si="4"/>
        <v>141</v>
      </c>
      <c r="F24" s="57">
        <f t="shared" ca="1" si="5"/>
        <v>2325</v>
      </c>
      <c r="G24" s="57">
        <f t="shared" ca="1" si="6"/>
        <v>893.04302020202033</v>
      </c>
      <c r="H24" s="58">
        <f t="shared" ca="1" si="7"/>
        <v>0.38410452481807328</v>
      </c>
      <c r="I24" s="56">
        <f t="shared" ca="1" si="8"/>
        <v>0</v>
      </c>
      <c r="J24" s="59" t="str">
        <f t="shared" ca="1" si="12"/>
        <v/>
      </c>
      <c r="K24" s="66">
        <v>3750</v>
      </c>
      <c r="L24" s="70">
        <f t="shared" ca="1" si="9"/>
        <v>1425</v>
      </c>
      <c r="M24" s="66" t="s">
        <v>2634</v>
      </c>
      <c r="N24">
        <f t="shared" ca="1" si="10"/>
        <v>145.3125</v>
      </c>
    </row>
    <row r="25" spans="1:16" x14ac:dyDescent="0.25">
      <c r="A25" s="47">
        <f t="shared" si="0"/>
        <v>46286</v>
      </c>
      <c r="B25" s="48" t="str">
        <f t="shared" si="1"/>
        <v>Mon</v>
      </c>
      <c r="C25" s="48" t="str">
        <f t="shared" si="2"/>
        <v>SA-DAY</v>
      </c>
      <c r="D25" s="49">
        <f t="shared" ca="1" si="3"/>
        <v>12</v>
      </c>
      <c r="E25" s="49">
        <f t="shared" ca="1" si="4"/>
        <v>55</v>
      </c>
      <c r="F25" s="50">
        <f t="shared" ca="1" si="5"/>
        <v>1244</v>
      </c>
      <c r="G25" s="50">
        <f t="shared" ca="1" si="6"/>
        <v>509.87792857142858</v>
      </c>
      <c r="H25" s="51">
        <f t="shared" ca="1" si="7"/>
        <v>0.40986971750114837</v>
      </c>
      <c r="I25" s="49">
        <f t="shared" ca="1" si="8"/>
        <v>0</v>
      </c>
      <c r="J25" s="52">
        <f t="shared" ca="1" si="12"/>
        <v>8393.5</v>
      </c>
      <c r="K25" s="66">
        <v>2</v>
      </c>
      <c r="L25" s="70">
        <f ca="1">K25-F25</f>
        <v>-1242</v>
      </c>
      <c r="M25" s="66" t="s">
        <v>2633</v>
      </c>
      <c r="N25">
        <f t="shared" ca="1" si="10"/>
        <v>77.75</v>
      </c>
    </row>
    <row r="26" spans="1:16" x14ac:dyDescent="0.25">
      <c r="A26" s="47">
        <f t="shared" si="0"/>
        <v>46286</v>
      </c>
      <c r="B26" s="48" t="str">
        <f t="shared" si="1"/>
        <v>Mon</v>
      </c>
      <c r="C26" s="48" t="str">
        <f t="shared" si="2"/>
        <v>SA-NYT</v>
      </c>
      <c r="D26" s="49">
        <f t="shared" ca="1" si="3"/>
        <v>13</v>
      </c>
      <c r="E26" s="49">
        <f t="shared" ca="1" si="4"/>
        <v>50</v>
      </c>
      <c r="F26" s="50">
        <f t="shared" ca="1" si="5"/>
        <v>1040</v>
      </c>
      <c r="G26" s="50">
        <f t="shared" ca="1" si="6"/>
        <v>445.21028571428565</v>
      </c>
      <c r="H26" s="51">
        <f t="shared" ca="1" si="7"/>
        <v>0.42808681318681313</v>
      </c>
      <c r="I26" s="49">
        <f t="shared" ca="1" si="8"/>
        <v>1</v>
      </c>
      <c r="J26" s="52" t="str">
        <f t="shared" ca="1" si="12"/>
        <v/>
      </c>
      <c r="K26" s="66">
        <f>430+300</f>
        <v>730</v>
      </c>
      <c r="L26" s="70">
        <f t="shared" ca="1" si="9"/>
        <v>-310</v>
      </c>
      <c r="M26" s="66" t="s">
        <v>2634</v>
      </c>
      <c r="N26">
        <f t="shared" ca="1" si="10"/>
        <v>65</v>
      </c>
    </row>
    <row r="27" spans="1:16" x14ac:dyDescent="0.25">
      <c r="A27" s="47">
        <f t="shared" si="0"/>
        <v>46286</v>
      </c>
      <c r="B27" s="48" t="str">
        <f t="shared" si="1"/>
        <v>Mon</v>
      </c>
      <c r="C27" s="48" t="str">
        <f t="shared" si="2"/>
        <v>SYS-DAY</v>
      </c>
      <c r="D27" s="49">
        <f t="shared" ca="1" si="3"/>
        <v>48</v>
      </c>
      <c r="E27" s="49">
        <f t="shared" ca="1" si="4"/>
        <v>286</v>
      </c>
      <c r="F27" s="50">
        <f t="shared" ca="1" si="5"/>
        <v>3417.5</v>
      </c>
      <c r="G27" s="50">
        <f t="shared" ca="1" si="6"/>
        <v>1411.7560555555553</v>
      </c>
      <c r="H27" s="51">
        <f t="shared" ca="1" si="7"/>
        <v>0.41309613915305204</v>
      </c>
      <c r="I27" s="49">
        <f t="shared" ca="1" si="8"/>
        <v>1</v>
      </c>
      <c r="J27" s="52" t="str">
        <f t="shared" ca="1" si="12"/>
        <v/>
      </c>
      <c r="K27" s="66">
        <v>3572</v>
      </c>
      <c r="L27" s="70">
        <f t="shared" ca="1" si="9"/>
        <v>154.5</v>
      </c>
      <c r="M27" s="66" t="s">
        <v>2633</v>
      </c>
      <c r="N27">
        <f t="shared" ca="1" si="10"/>
        <v>213.59375</v>
      </c>
    </row>
    <row r="28" spans="1:16" x14ac:dyDescent="0.25">
      <c r="A28" s="54">
        <f t="shared" si="0"/>
        <v>46286</v>
      </c>
      <c r="B28" s="55" t="str">
        <f t="shared" si="1"/>
        <v>Mon</v>
      </c>
      <c r="C28" s="55" t="str">
        <f t="shared" si="2"/>
        <v>SYS-NYT</v>
      </c>
      <c r="D28" s="56">
        <f t="shared" ca="1" si="3"/>
        <v>44</v>
      </c>
      <c r="E28" s="56">
        <f t="shared" ca="1" si="4"/>
        <v>126</v>
      </c>
      <c r="F28" s="57">
        <f t="shared" ca="1" si="5"/>
        <v>2692</v>
      </c>
      <c r="G28" s="57">
        <f t="shared" ca="1" si="6"/>
        <v>929.96483333333379</v>
      </c>
      <c r="H28" s="58">
        <f t="shared" ca="1" si="7"/>
        <v>0.34545499009410618</v>
      </c>
      <c r="I28" s="56">
        <f t="shared" ca="1" si="8"/>
        <v>0</v>
      </c>
      <c r="J28" s="59" t="str">
        <f t="shared" ca="1" si="12"/>
        <v/>
      </c>
      <c r="K28" s="66">
        <v>3522</v>
      </c>
      <c r="L28" s="70">
        <f t="shared" ca="1" si="9"/>
        <v>830</v>
      </c>
      <c r="M28" s="66" t="s">
        <v>2634</v>
      </c>
      <c r="N28">
        <f t="shared" ca="1" si="10"/>
        <v>168.25</v>
      </c>
    </row>
    <row r="29" spans="1:16" x14ac:dyDescent="0.25">
      <c r="A29" s="47">
        <f t="shared" si="0"/>
        <v>46287</v>
      </c>
      <c r="B29" s="48" t="str">
        <f t="shared" si="1"/>
        <v>Tue</v>
      </c>
      <c r="C29" s="48" t="str">
        <f t="shared" si="2"/>
        <v>SA-DAY</v>
      </c>
      <c r="D29" s="49">
        <f t="shared" ca="1" si="3"/>
        <v>23</v>
      </c>
      <c r="E29" s="49">
        <f t="shared" ca="1" si="4"/>
        <v>82</v>
      </c>
      <c r="F29" s="50">
        <f t="shared" ca="1" si="5"/>
        <v>1591</v>
      </c>
      <c r="G29" s="50">
        <f t="shared" ca="1" si="6"/>
        <v>653.79147619047637</v>
      </c>
      <c r="H29" s="51">
        <f t="shared" ca="1" si="7"/>
        <v>0.41093116039627681</v>
      </c>
      <c r="I29" s="49">
        <f t="shared" ca="1" si="8"/>
        <v>0</v>
      </c>
      <c r="J29" s="52">
        <f t="shared" ca="1" si="12"/>
        <v>10919</v>
      </c>
      <c r="K29" s="66">
        <f>829+767</f>
        <v>1596</v>
      </c>
      <c r="L29" s="70">
        <f t="shared" ca="1" si="9"/>
        <v>5</v>
      </c>
      <c r="M29" s="66" t="s">
        <v>2633</v>
      </c>
      <c r="N29">
        <f t="shared" ca="1" si="10"/>
        <v>99.4375</v>
      </c>
    </row>
    <row r="30" spans="1:16" x14ac:dyDescent="0.25">
      <c r="A30" s="47">
        <f t="shared" si="0"/>
        <v>46287</v>
      </c>
      <c r="B30" s="48" t="str">
        <f t="shared" si="1"/>
        <v>Tue</v>
      </c>
      <c r="C30" s="48" t="str">
        <f t="shared" si="2"/>
        <v>SA-NYT</v>
      </c>
      <c r="D30" s="49">
        <f t="shared" ca="1" si="3"/>
        <v>14</v>
      </c>
      <c r="E30" s="49">
        <f t="shared" ca="1" si="4"/>
        <v>63</v>
      </c>
      <c r="F30" s="50">
        <f t="shared" ca="1" si="5"/>
        <v>1418</v>
      </c>
      <c r="G30" s="50">
        <f t="shared" ca="1" si="6"/>
        <v>588.87799999999993</v>
      </c>
      <c r="H30" s="51">
        <f t="shared" ca="1" si="7"/>
        <v>0.41528772919605073</v>
      </c>
      <c r="I30" s="49">
        <f t="shared" ca="1" si="8"/>
        <v>0</v>
      </c>
      <c r="J30" s="52" t="str">
        <f t="shared" ca="1" si="12"/>
        <v/>
      </c>
      <c r="K30" s="66">
        <f>780+548</f>
        <v>1328</v>
      </c>
      <c r="L30" s="70">
        <f t="shared" ca="1" si="9"/>
        <v>-90</v>
      </c>
      <c r="M30" s="66" t="s">
        <v>2634</v>
      </c>
      <c r="N30">
        <f t="shared" ca="1" si="10"/>
        <v>88.625</v>
      </c>
    </row>
    <row r="31" spans="1:16" x14ac:dyDescent="0.25">
      <c r="A31" s="47">
        <f t="shared" si="0"/>
        <v>46287</v>
      </c>
      <c r="B31" s="48" t="str">
        <f t="shared" si="1"/>
        <v>Tue</v>
      </c>
      <c r="C31" s="48" t="str">
        <f t="shared" si="2"/>
        <v>SYS-DAY</v>
      </c>
      <c r="D31" s="49">
        <f t="shared" ca="1" si="3"/>
        <v>55</v>
      </c>
      <c r="E31" s="49">
        <f t="shared" ca="1" si="4"/>
        <v>378</v>
      </c>
      <c r="F31" s="50">
        <f t="shared" ca="1" si="5"/>
        <v>4982</v>
      </c>
      <c r="G31" s="50">
        <f t="shared" ca="1" si="6"/>
        <v>2008.2438333333332</v>
      </c>
      <c r="H31" s="51">
        <f t="shared" ca="1" si="7"/>
        <v>0.40309992640171283</v>
      </c>
      <c r="I31" s="49">
        <f t="shared" ca="1" si="8"/>
        <v>1</v>
      </c>
      <c r="J31" s="52" t="str">
        <f t="shared" ca="1" si="12"/>
        <v/>
      </c>
      <c r="K31" s="66">
        <v>5119</v>
      </c>
      <c r="L31" s="70">
        <f t="shared" ca="1" si="9"/>
        <v>137</v>
      </c>
      <c r="M31" s="66" t="s">
        <v>2633</v>
      </c>
      <c r="N31">
        <f t="shared" ca="1" si="10"/>
        <v>311.375</v>
      </c>
    </row>
    <row r="32" spans="1:16" x14ac:dyDescent="0.25">
      <c r="A32" s="54">
        <f t="shared" si="0"/>
        <v>46287</v>
      </c>
      <c r="B32" s="55" t="str">
        <f t="shared" si="1"/>
        <v>Tue</v>
      </c>
      <c r="C32" s="55" t="str">
        <f t="shared" si="2"/>
        <v>SYS-NYT</v>
      </c>
      <c r="D32" s="56">
        <f t="shared" ca="1" si="3"/>
        <v>45</v>
      </c>
      <c r="E32" s="56">
        <f t="shared" ca="1" si="4"/>
        <v>160</v>
      </c>
      <c r="F32" s="57">
        <f t="shared" ca="1" si="5"/>
        <v>2928</v>
      </c>
      <c r="G32" s="57">
        <f t="shared" ca="1" si="6"/>
        <v>1259.6338939393941</v>
      </c>
      <c r="H32" s="58">
        <f t="shared" ca="1" si="7"/>
        <v>0.43020283262957448</v>
      </c>
      <c r="I32" s="56">
        <f t="shared" ca="1" si="8"/>
        <v>1</v>
      </c>
      <c r="J32" s="59" t="str">
        <f t="shared" ca="1" si="12"/>
        <v/>
      </c>
      <c r="K32" s="66">
        <v>3628</v>
      </c>
      <c r="L32" s="70">
        <f t="shared" ca="1" si="9"/>
        <v>700</v>
      </c>
      <c r="M32" s="66" t="s">
        <v>2634</v>
      </c>
      <c r="N32">
        <f t="shared" ca="1" si="10"/>
        <v>183</v>
      </c>
    </row>
    <row r="33" spans="1:14" x14ac:dyDescent="0.25">
      <c r="A33" s="47">
        <f t="shared" si="0"/>
        <v>46288</v>
      </c>
      <c r="B33" s="48" t="str">
        <f t="shared" si="1"/>
        <v>Wed</v>
      </c>
      <c r="C33" s="48" t="str">
        <f t="shared" si="2"/>
        <v>SA-DAY</v>
      </c>
      <c r="D33" s="49">
        <f t="shared" ca="1" si="3"/>
        <v>16</v>
      </c>
      <c r="E33" s="49">
        <f t="shared" ca="1" si="4"/>
        <v>76</v>
      </c>
      <c r="F33" s="50">
        <f t="shared" ca="1" si="5"/>
        <v>1538</v>
      </c>
      <c r="G33" s="50">
        <f t="shared" ca="1" si="6"/>
        <v>642.84402380952395</v>
      </c>
      <c r="H33" s="51">
        <f t="shared" ca="1" si="7"/>
        <v>0.41797400767849413</v>
      </c>
      <c r="I33" s="49">
        <f t="shared" ca="1" si="8"/>
        <v>0</v>
      </c>
      <c r="J33" s="52">
        <f t="shared" ca="1" si="12"/>
        <v>8736</v>
      </c>
      <c r="K33" s="66">
        <f>856+677</f>
        <v>1533</v>
      </c>
      <c r="L33" s="70">
        <f t="shared" ca="1" si="9"/>
        <v>-5</v>
      </c>
      <c r="M33" s="66" t="s">
        <v>2633</v>
      </c>
      <c r="N33">
        <f t="shared" ca="1" si="10"/>
        <v>96.125</v>
      </c>
    </row>
    <row r="34" spans="1:14" x14ac:dyDescent="0.25">
      <c r="A34" s="47">
        <f t="shared" si="0"/>
        <v>46288</v>
      </c>
      <c r="B34" s="48" t="str">
        <f t="shared" si="1"/>
        <v>Wed</v>
      </c>
      <c r="C34" s="48" t="str">
        <f t="shared" si="2"/>
        <v>SA-NYT</v>
      </c>
      <c r="D34" s="49">
        <f t="shared" ca="1" si="3"/>
        <v>10</v>
      </c>
      <c r="E34" s="49">
        <f t="shared" ca="1" si="4"/>
        <v>47</v>
      </c>
      <c r="F34" s="50">
        <f t="shared" ca="1" si="5"/>
        <v>965</v>
      </c>
      <c r="G34" s="50">
        <f t="shared" ca="1" si="6"/>
        <v>414.34650000000005</v>
      </c>
      <c r="H34" s="51">
        <f t="shared" ca="1" si="7"/>
        <v>0.42937461139896377</v>
      </c>
      <c r="I34" s="49">
        <f t="shared" ca="1" si="8"/>
        <v>0</v>
      </c>
      <c r="J34" s="52" t="str">
        <f t="shared" ca="1" si="12"/>
        <v/>
      </c>
      <c r="K34" s="66">
        <v>945</v>
      </c>
      <c r="L34" s="70">
        <f ca="1">K34-F34</f>
        <v>-20</v>
      </c>
      <c r="M34" s="66" t="s">
        <v>2634</v>
      </c>
      <c r="N34">
        <f t="shared" ca="1" si="10"/>
        <v>60.3125</v>
      </c>
    </row>
    <row r="35" spans="1:14" x14ac:dyDescent="0.25">
      <c r="A35" s="47">
        <f t="shared" si="0"/>
        <v>46288</v>
      </c>
      <c r="B35" s="48" t="str">
        <f t="shared" si="1"/>
        <v>Wed</v>
      </c>
      <c r="C35" s="48" t="str">
        <f t="shared" si="2"/>
        <v>SYS-DAY</v>
      </c>
      <c r="D35" s="49">
        <f t="shared" ca="1" si="3"/>
        <v>54</v>
      </c>
      <c r="E35" s="49">
        <f t="shared" ca="1" si="4"/>
        <v>217</v>
      </c>
      <c r="F35" s="50">
        <f t="shared" ca="1" si="5"/>
        <v>3219</v>
      </c>
      <c r="G35" s="50">
        <f t="shared" ca="1" si="6"/>
        <v>1281.476444444444</v>
      </c>
      <c r="H35" s="51">
        <f t="shared" ca="1" si="7"/>
        <v>0.3980976838907872</v>
      </c>
      <c r="I35" s="49">
        <f t="shared" ca="1" si="8"/>
        <v>1</v>
      </c>
      <c r="J35" s="52" t="str">
        <f t="shared" ca="1" si="12"/>
        <v/>
      </c>
      <c r="K35" s="66">
        <v>3308</v>
      </c>
      <c r="L35" s="70">
        <f t="shared" ca="1" si="9"/>
        <v>89</v>
      </c>
      <c r="M35" s="66" t="s">
        <v>2633</v>
      </c>
      <c r="N35">
        <f t="shared" ca="1" si="10"/>
        <v>201.1875</v>
      </c>
    </row>
    <row r="36" spans="1:14" x14ac:dyDescent="0.25">
      <c r="A36" s="54">
        <f t="shared" si="0"/>
        <v>46288</v>
      </c>
      <c r="B36" s="55" t="str">
        <f t="shared" si="1"/>
        <v>Wed</v>
      </c>
      <c r="C36" s="55" t="str">
        <f t="shared" si="2"/>
        <v>SYS-NYT</v>
      </c>
      <c r="D36" s="56">
        <f t="shared" ca="1" si="3"/>
        <v>45</v>
      </c>
      <c r="E36" s="56">
        <f t="shared" ca="1" si="4"/>
        <v>143</v>
      </c>
      <c r="F36" s="57">
        <f t="shared" ca="1" si="5"/>
        <v>3014</v>
      </c>
      <c r="G36" s="57">
        <f t="shared" ca="1" si="6"/>
        <v>1197.5687222222223</v>
      </c>
      <c r="H36" s="58">
        <f t="shared" ca="1" si="7"/>
        <v>0.39733534247585345</v>
      </c>
      <c r="I36" s="56">
        <f t="shared" ca="1" si="8"/>
        <v>0</v>
      </c>
      <c r="J36" s="59" t="str">
        <f t="shared" ca="1" si="12"/>
        <v/>
      </c>
      <c r="K36" s="66">
        <v>3648</v>
      </c>
      <c r="L36" s="70">
        <f t="shared" ca="1" si="9"/>
        <v>634</v>
      </c>
      <c r="M36" s="66" t="s">
        <v>2634</v>
      </c>
      <c r="N36">
        <f t="shared" ca="1" si="10"/>
        <v>188.375</v>
      </c>
    </row>
    <row r="37" spans="1:14" x14ac:dyDescent="0.25">
      <c r="A37" s="47">
        <f t="shared" si="0"/>
        <v>46289</v>
      </c>
      <c r="B37" s="48" t="str">
        <f t="shared" si="1"/>
        <v>Thu</v>
      </c>
      <c r="C37" s="48" t="str">
        <f t="shared" si="2"/>
        <v>SA-DAY</v>
      </c>
      <c r="D37" s="49">
        <f t="shared" ca="1" si="3"/>
        <v>17</v>
      </c>
      <c r="E37" s="49">
        <f t="shared" ca="1" si="4"/>
        <v>56</v>
      </c>
      <c r="F37" s="50">
        <f t="shared" ca="1" si="5"/>
        <v>1056</v>
      </c>
      <c r="G37" s="50">
        <f t="shared" ca="1" si="6"/>
        <v>453.36876190476193</v>
      </c>
      <c r="H37" s="51">
        <f t="shared" ca="1" si="7"/>
        <v>0.42932647907647908</v>
      </c>
      <c r="I37" s="49">
        <f t="shared" ca="1" si="8"/>
        <v>1</v>
      </c>
      <c r="J37" s="52">
        <f t="shared" ca="1" si="12"/>
        <v>9102.5</v>
      </c>
      <c r="K37" s="66">
        <v>1056</v>
      </c>
      <c r="L37" s="70">
        <f t="shared" ca="1" si="9"/>
        <v>0</v>
      </c>
      <c r="M37" s="66" t="s">
        <v>2633</v>
      </c>
      <c r="N37">
        <f t="shared" ca="1" si="10"/>
        <v>66</v>
      </c>
    </row>
    <row r="38" spans="1:14" x14ac:dyDescent="0.25">
      <c r="A38" s="47">
        <f t="shared" si="0"/>
        <v>46289</v>
      </c>
      <c r="B38" s="48" t="str">
        <f t="shared" si="1"/>
        <v>Thu</v>
      </c>
      <c r="C38" s="48" t="str">
        <f t="shared" si="2"/>
        <v>SA-NYT</v>
      </c>
      <c r="D38" s="49">
        <f t="shared" ca="1" si="3"/>
        <v>12</v>
      </c>
      <c r="E38" s="49">
        <f t="shared" ca="1" si="4"/>
        <v>73</v>
      </c>
      <c r="F38" s="50">
        <f t="shared" ca="1" si="5"/>
        <v>1465</v>
      </c>
      <c r="G38" s="50">
        <f t="shared" ca="1" si="6"/>
        <v>624.8637380952382</v>
      </c>
      <c r="H38" s="51">
        <f t="shared" ca="1" si="7"/>
        <v>0.42652814887046975</v>
      </c>
      <c r="I38" s="49">
        <f t="shared" ca="1" si="8"/>
        <v>1</v>
      </c>
      <c r="J38" s="52" t="str">
        <f t="shared" ca="1" si="12"/>
        <v/>
      </c>
      <c r="K38" s="66">
        <v>1156</v>
      </c>
      <c r="L38" s="70">
        <f t="shared" ca="1" si="9"/>
        <v>-309</v>
      </c>
      <c r="M38" s="66" t="s">
        <v>2634</v>
      </c>
      <c r="N38">
        <f t="shared" ca="1" si="10"/>
        <v>91.5625</v>
      </c>
    </row>
    <row r="39" spans="1:14" x14ac:dyDescent="0.25">
      <c r="A39" s="47">
        <f t="shared" si="0"/>
        <v>46289</v>
      </c>
      <c r="B39" s="48" t="str">
        <f t="shared" si="1"/>
        <v>Thu</v>
      </c>
      <c r="C39" s="48" t="str">
        <f t="shared" si="2"/>
        <v>SYS-DAY</v>
      </c>
      <c r="D39" s="49">
        <f t="shared" ca="1" si="3"/>
        <v>55</v>
      </c>
      <c r="E39" s="49">
        <f t="shared" ca="1" si="4"/>
        <v>258</v>
      </c>
      <c r="F39" s="50">
        <f t="shared" ca="1" si="5"/>
        <v>3756.5</v>
      </c>
      <c r="G39" s="50">
        <f t="shared" ca="1" si="6"/>
        <v>1467.1984444444445</v>
      </c>
      <c r="H39" s="51">
        <f t="shared" ca="1" si="7"/>
        <v>0.39057592025674015</v>
      </c>
      <c r="I39" s="49">
        <f t="shared" ca="1" si="8"/>
        <v>1</v>
      </c>
      <c r="J39" s="52" t="str">
        <f t="shared" ca="1" si="12"/>
        <v/>
      </c>
      <c r="K39" s="66">
        <v>4394</v>
      </c>
      <c r="L39" s="70">
        <f t="shared" ca="1" si="9"/>
        <v>637.5</v>
      </c>
      <c r="M39" s="66" t="s">
        <v>2633</v>
      </c>
      <c r="N39">
        <f t="shared" ca="1" si="10"/>
        <v>234.78125</v>
      </c>
    </row>
    <row r="40" spans="1:14" x14ac:dyDescent="0.25">
      <c r="A40" s="54">
        <f t="shared" si="0"/>
        <v>46289</v>
      </c>
      <c r="B40" s="55" t="str">
        <f t="shared" si="1"/>
        <v>Thu</v>
      </c>
      <c r="C40" s="55" t="str">
        <f t="shared" si="2"/>
        <v>SYS-NYT</v>
      </c>
      <c r="D40" s="56">
        <f t="shared" ca="1" si="3"/>
        <v>51</v>
      </c>
      <c r="E40" s="56">
        <f t="shared" ca="1" si="4"/>
        <v>157</v>
      </c>
      <c r="F40" s="57">
        <f t="shared" ca="1" si="5"/>
        <v>2825</v>
      </c>
      <c r="G40" s="57">
        <f t="shared" ca="1" si="6"/>
        <v>1049.4723333333336</v>
      </c>
      <c r="H40" s="58">
        <f t="shared" ca="1" si="7"/>
        <v>0.37149463126843668</v>
      </c>
      <c r="I40" s="56">
        <f t="shared" ca="1" si="8"/>
        <v>2</v>
      </c>
      <c r="J40" s="59" t="str">
        <f t="shared" ca="1" si="12"/>
        <v/>
      </c>
      <c r="K40" s="66">
        <v>3489</v>
      </c>
      <c r="L40" s="70">
        <f t="shared" ca="1" si="9"/>
        <v>664</v>
      </c>
      <c r="M40" s="66" t="s">
        <v>2634</v>
      </c>
      <c r="N40">
        <f t="shared" ca="1" si="10"/>
        <v>176.5625</v>
      </c>
    </row>
    <row r="41" spans="1:14" x14ac:dyDescent="0.25">
      <c r="A41" s="47">
        <f t="shared" si="0"/>
        <v>46290</v>
      </c>
      <c r="B41" s="48" t="str">
        <f t="shared" si="1"/>
        <v>Fri</v>
      </c>
      <c r="C41" s="48" t="str">
        <f t="shared" si="2"/>
        <v>SA-DAY</v>
      </c>
      <c r="D41" s="49">
        <f t="shared" ca="1" si="3"/>
        <v>20</v>
      </c>
      <c r="E41" s="49">
        <f t="shared" ca="1" si="4"/>
        <v>67</v>
      </c>
      <c r="F41" s="50">
        <f t="shared" ca="1" si="5"/>
        <v>1284</v>
      </c>
      <c r="G41" s="50">
        <f t="shared" ca="1" si="6"/>
        <v>537.26380952380953</v>
      </c>
      <c r="H41" s="51">
        <f t="shared" ca="1" si="7"/>
        <v>0.41842975819611333</v>
      </c>
      <c r="I41" s="49">
        <f t="shared" ca="1" si="8"/>
        <v>0</v>
      </c>
      <c r="J41" s="52">
        <f t="shared" ca="1" si="12"/>
        <v>8207.5</v>
      </c>
      <c r="K41" s="66">
        <v>1064</v>
      </c>
      <c r="L41" s="70">
        <f t="shared" ca="1" si="9"/>
        <v>-220</v>
      </c>
      <c r="M41" s="66" t="s">
        <v>2633</v>
      </c>
      <c r="N41">
        <f t="shared" ca="1" si="10"/>
        <v>80.25</v>
      </c>
    </row>
    <row r="42" spans="1:14" x14ac:dyDescent="0.25">
      <c r="A42" s="47">
        <f t="shared" si="0"/>
        <v>46290</v>
      </c>
      <c r="B42" s="48" t="str">
        <f t="shared" si="1"/>
        <v>Fri</v>
      </c>
      <c r="C42" s="48" t="str">
        <f t="shared" si="2"/>
        <v>SA-NYT</v>
      </c>
      <c r="D42" s="49">
        <f t="shared" ca="1" si="3"/>
        <v>13</v>
      </c>
      <c r="E42" s="49">
        <f t="shared" ca="1" si="4"/>
        <v>57</v>
      </c>
      <c r="F42" s="50">
        <f t="shared" ca="1" si="5"/>
        <v>1156</v>
      </c>
      <c r="G42" s="50">
        <f t="shared" ca="1" si="6"/>
        <v>500.11423809523808</v>
      </c>
      <c r="H42" s="51">
        <f t="shared" ca="1" si="7"/>
        <v>0.43262477343878725</v>
      </c>
      <c r="I42" s="49">
        <f t="shared" ca="1" si="8"/>
        <v>1</v>
      </c>
      <c r="J42" s="52" t="str">
        <f t="shared" ca="1" si="12"/>
        <v/>
      </c>
      <c r="K42" s="66">
        <v>1156</v>
      </c>
      <c r="L42" s="70">
        <f t="shared" ca="1" si="9"/>
        <v>0</v>
      </c>
      <c r="M42" s="66" t="s">
        <v>2634</v>
      </c>
      <c r="N42">
        <f t="shared" ca="1" si="10"/>
        <v>72.25</v>
      </c>
    </row>
    <row r="43" spans="1:14" x14ac:dyDescent="0.25">
      <c r="A43" s="47">
        <f t="shared" si="0"/>
        <v>46290</v>
      </c>
      <c r="B43" s="48" t="str">
        <f t="shared" si="1"/>
        <v>Fri</v>
      </c>
      <c r="C43" s="48" t="str">
        <f t="shared" si="2"/>
        <v>SYS-DAY</v>
      </c>
      <c r="D43" s="49">
        <f t="shared" ca="1" si="3"/>
        <v>55</v>
      </c>
      <c r="E43" s="49">
        <f t="shared" ca="1" si="4"/>
        <v>185</v>
      </c>
      <c r="F43" s="50">
        <f t="shared" ca="1" si="5"/>
        <v>3107.5</v>
      </c>
      <c r="G43" s="50">
        <f t="shared" ca="1" si="6"/>
        <v>1293.4076111111112</v>
      </c>
      <c r="H43" s="51">
        <f t="shared" ca="1" si="7"/>
        <v>0.41622127469384113</v>
      </c>
      <c r="I43" s="49">
        <v>8</v>
      </c>
      <c r="J43" s="52" t="str">
        <f t="shared" ca="1" si="12"/>
        <v/>
      </c>
      <c r="K43" s="66"/>
      <c r="L43" s="70">
        <f t="shared" ca="1" si="9"/>
        <v>-3107.5</v>
      </c>
      <c r="M43" s="66"/>
      <c r="N43">
        <f t="shared" ca="1" si="10"/>
        <v>194.21875</v>
      </c>
    </row>
    <row r="44" spans="1:14" x14ac:dyDescent="0.25">
      <c r="A44" s="54">
        <f t="shared" si="0"/>
        <v>46290</v>
      </c>
      <c r="B44" s="55" t="str">
        <f t="shared" si="1"/>
        <v>Fri</v>
      </c>
      <c r="C44" s="55" t="str">
        <f t="shared" si="2"/>
        <v>SYS-NYT</v>
      </c>
      <c r="D44" s="56">
        <f t="shared" ca="1" si="3"/>
        <v>37</v>
      </c>
      <c r="E44" s="56">
        <f t="shared" ca="1" si="4"/>
        <v>147</v>
      </c>
      <c r="F44" s="57">
        <f t="shared" ca="1" si="5"/>
        <v>2660</v>
      </c>
      <c r="G44" s="57">
        <f t="shared" ca="1" si="6"/>
        <v>1007.7665000000002</v>
      </c>
      <c r="H44" s="58">
        <f t="shared" ca="1" si="7"/>
        <v>0.37885958646616547</v>
      </c>
      <c r="I44" s="56">
        <f t="shared" ca="1" si="8"/>
        <v>1</v>
      </c>
      <c r="J44" s="59" t="str">
        <f t="shared" ca="1" si="12"/>
        <v/>
      </c>
      <c r="K44" s="66"/>
      <c r="L44" s="70">
        <f t="shared" ca="1" si="9"/>
        <v>-2660</v>
      </c>
      <c r="M44" s="66"/>
      <c r="N44">
        <f t="shared" ca="1" si="10"/>
        <v>166.25</v>
      </c>
    </row>
    <row r="45" spans="1:14" x14ac:dyDescent="0.25">
      <c r="A45" s="47">
        <f t="shared" si="0"/>
        <v>46291</v>
      </c>
      <c r="B45" s="48" t="str">
        <f t="shared" si="1"/>
        <v>Sat</v>
      </c>
      <c r="C45" s="48" t="str">
        <f t="shared" si="2"/>
        <v>SA-DAY</v>
      </c>
      <c r="D45" s="49">
        <f t="shared" ca="1" si="3"/>
        <v>17</v>
      </c>
      <c r="E45" s="49">
        <f t="shared" ca="1" si="4"/>
        <v>85</v>
      </c>
      <c r="F45" s="50">
        <f t="shared" ca="1" si="5"/>
        <v>1829</v>
      </c>
      <c r="G45" s="50">
        <f t="shared" ca="1" si="6"/>
        <v>709.96214285714291</v>
      </c>
      <c r="H45" s="51">
        <f t="shared" ca="1" si="7"/>
        <v>0.38816956963211752</v>
      </c>
      <c r="I45" s="49">
        <f t="shared" ca="1" si="8"/>
        <v>0</v>
      </c>
      <c r="J45" s="52">
        <f t="shared" ca="1" si="12"/>
        <v>8576.5</v>
      </c>
      <c r="K45" s="66">
        <v>1829</v>
      </c>
      <c r="L45" s="70">
        <f t="shared" ca="1" si="9"/>
        <v>0</v>
      </c>
      <c r="M45" s="66" t="s">
        <v>2633</v>
      </c>
      <c r="N45">
        <f t="shared" ca="1" si="10"/>
        <v>114.3125</v>
      </c>
    </row>
    <row r="46" spans="1:14" x14ac:dyDescent="0.25">
      <c r="A46" s="47">
        <f t="shared" si="0"/>
        <v>46291</v>
      </c>
      <c r="B46" s="48" t="str">
        <f t="shared" si="1"/>
        <v>Sat</v>
      </c>
      <c r="C46" s="48" t="str">
        <f t="shared" si="2"/>
        <v>SA-NYT</v>
      </c>
      <c r="D46" s="49">
        <f t="shared" ca="1" si="3"/>
        <v>12</v>
      </c>
      <c r="E46" s="49">
        <f t="shared" ca="1" si="4"/>
        <v>40</v>
      </c>
      <c r="F46" s="50">
        <f t="shared" ca="1" si="5"/>
        <v>812</v>
      </c>
      <c r="G46" s="50">
        <f t="shared" ca="1" si="6"/>
        <v>330.45278571428571</v>
      </c>
      <c r="H46" s="51">
        <f t="shared" ca="1" si="7"/>
        <v>0.40696155876143558</v>
      </c>
      <c r="I46" s="49">
        <f t="shared" ca="1" si="8"/>
        <v>0</v>
      </c>
      <c r="J46" s="52" t="str">
        <f t="shared" ca="1" si="12"/>
        <v/>
      </c>
      <c r="K46" s="66">
        <v>812</v>
      </c>
      <c r="L46" s="70">
        <f t="shared" ca="1" si="9"/>
        <v>0</v>
      </c>
      <c r="M46" s="66" t="s">
        <v>2634</v>
      </c>
      <c r="N46">
        <f t="shared" ca="1" si="10"/>
        <v>50.75</v>
      </c>
    </row>
    <row r="47" spans="1:14" x14ac:dyDescent="0.25">
      <c r="A47" s="47">
        <f t="shared" si="0"/>
        <v>46291</v>
      </c>
      <c r="B47" s="48" t="str">
        <f t="shared" si="1"/>
        <v>Sat</v>
      </c>
      <c r="C47" s="48" t="str">
        <f t="shared" si="2"/>
        <v>SYS-DAY</v>
      </c>
      <c r="D47" s="49">
        <f t="shared" ca="1" si="3"/>
        <v>68</v>
      </c>
      <c r="E47" s="49">
        <f t="shared" ca="1" si="4"/>
        <v>280</v>
      </c>
      <c r="F47" s="50">
        <f t="shared" ca="1" si="5"/>
        <v>3850.5</v>
      </c>
      <c r="G47" s="50">
        <f t="shared" ca="1" si="6"/>
        <v>1365.7970202020208</v>
      </c>
      <c r="H47" s="51">
        <f t="shared" ca="1" si="7"/>
        <v>0.35470640701260114</v>
      </c>
      <c r="I47" s="49">
        <f t="shared" ca="1" si="8"/>
        <v>1</v>
      </c>
      <c r="J47" s="52" t="str">
        <f t="shared" ca="1" si="12"/>
        <v/>
      </c>
      <c r="K47" s="66"/>
      <c r="L47" s="70">
        <f t="shared" ca="1" si="9"/>
        <v>-3850.5</v>
      </c>
      <c r="M47" s="66"/>
      <c r="N47">
        <f t="shared" ca="1" si="10"/>
        <v>240.65625</v>
      </c>
    </row>
    <row r="48" spans="1:14" x14ac:dyDescent="0.25">
      <c r="A48" s="54">
        <f t="shared" si="0"/>
        <v>46291</v>
      </c>
      <c r="B48" s="55" t="str">
        <f t="shared" si="1"/>
        <v>Sat</v>
      </c>
      <c r="C48" s="55" t="str">
        <f t="shared" si="2"/>
        <v>SYS-NYT</v>
      </c>
      <c r="D48" s="56">
        <f t="shared" ca="1" si="3"/>
        <v>35</v>
      </c>
      <c r="E48" s="56">
        <f t="shared" ca="1" si="4"/>
        <v>100</v>
      </c>
      <c r="F48" s="57">
        <f t="shared" ca="1" si="5"/>
        <v>2085</v>
      </c>
      <c r="G48" s="57">
        <f t="shared" ca="1" si="6"/>
        <v>767.42050000000017</v>
      </c>
      <c r="H48" s="58">
        <f t="shared" ca="1" si="7"/>
        <v>0.36806738609112716</v>
      </c>
      <c r="I48" s="56">
        <f t="shared" ca="1" si="8"/>
        <v>1</v>
      </c>
      <c r="J48" s="59" t="str">
        <f t="shared" ca="1" si="12"/>
        <v/>
      </c>
      <c r="K48" s="66"/>
      <c r="L48" s="70">
        <f t="shared" ca="1" si="9"/>
        <v>-2085</v>
      </c>
      <c r="M48" s="66"/>
      <c r="N48">
        <f t="shared" ca="1" si="10"/>
        <v>130.3125</v>
      </c>
    </row>
    <row r="49" spans="1:14" x14ac:dyDescent="0.25">
      <c r="A49" s="47">
        <f t="shared" si="0"/>
        <v>46292</v>
      </c>
      <c r="B49" s="48" t="str">
        <f t="shared" si="1"/>
        <v>Sun</v>
      </c>
      <c r="C49" s="48" t="str">
        <f t="shared" si="2"/>
        <v>SA-DAY</v>
      </c>
      <c r="D49" s="49">
        <f t="shared" ca="1" si="3"/>
        <v>29</v>
      </c>
      <c r="E49" s="49">
        <f t="shared" ca="1" si="4"/>
        <v>121</v>
      </c>
      <c r="F49" s="50">
        <f t="shared" ca="1" si="5"/>
        <v>2762</v>
      </c>
      <c r="G49" s="50">
        <f t="shared" ca="1" si="6"/>
        <v>1140.4590714285712</v>
      </c>
      <c r="H49" s="51">
        <f t="shared" ca="1" si="7"/>
        <v>0.41291059791041679</v>
      </c>
      <c r="I49" s="49">
        <f t="shared" ca="1" si="8"/>
        <v>1</v>
      </c>
      <c r="J49" s="52">
        <f t="shared" ca="1" si="12"/>
        <v>12125</v>
      </c>
      <c r="K49" s="66">
        <v>2742</v>
      </c>
      <c r="L49" s="70">
        <f t="shared" ca="1" si="9"/>
        <v>-20</v>
      </c>
      <c r="M49" s="66"/>
      <c r="N49">
        <f t="shared" ca="1" si="10"/>
        <v>172.625</v>
      </c>
    </row>
    <row r="50" spans="1:14" x14ac:dyDescent="0.25">
      <c r="A50" s="47">
        <f t="shared" si="0"/>
        <v>46292</v>
      </c>
      <c r="B50" s="48" t="str">
        <f t="shared" si="1"/>
        <v>Sun</v>
      </c>
      <c r="C50" s="48" t="str">
        <f t="shared" si="2"/>
        <v>SA-NYT</v>
      </c>
      <c r="D50" s="49">
        <f t="shared" ca="1" si="3"/>
        <v>11</v>
      </c>
      <c r="E50" s="49">
        <f t="shared" ca="1" si="4"/>
        <v>49</v>
      </c>
      <c r="F50" s="50">
        <f t="shared" ca="1" si="5"/>
        <v>1088</v>
      </c>
      <c r="G50" s="50">
        <f t="shared" ca="1" si="6"/>
        <v>460.2420952380952</v>
      </c>
      <c r="H50" s="51">
        <f t="shared" ca="1" si="7"/>
        <v>0.42301663165266101</v>
      </c>
      <c r="I50" s="49">
        <f t="shared" ca="1" si="8"/>
        <v>0</v>
      </c>
      <c r="J50" s="52" t="str">
        <f t="shared" ca="1" si="12"/>
        <v/>
      </c>
      <c r="K50" s="66">
        <v>1078</v>
      </c>
      <c r="L50" s="70">
        <f t="shared" ca="1" si="9"/>
        <v>-10</v>
      </c>
      <c r="M50" s="66"/>
      <c r="N50">
        <f t="shared" ca="1" si="10"/>
        <v>68</v>
      </c>
    </row>
    <row r="51" spans="1:14" x14ac:dyDescent="0.25">
      <c r="A51" s="47">
        <f t="shared" si="0"/>
        <v>46292</v>
      </c>
      <c r="B51" s="48" t="str">
        <f t="shared" si="1"/>
        <v>Sun</v>
      </c>
      <c r="C51" s="48" t="str">
        <f t="shared" si="2"/>
        <v>SYS-DAY</v>
      </c>
      <c r="D51" s="49">
        <f t="shared" ca="1" si="3"/>
        <v>50</v>
      </c>
      <c r="E51" s="49">
        <f t="shared" ca="1" si="4"/>
        <v>477</v>
      </c>
      <c r="F51" s="50">
        <f t="shared" ca="1" si="5"/>
        <v>6464</v>
      </c>
      <c r="G51" s="50">
        <f t="shared" ca="1" si="6"/>
        <v>2549.876646464646</v>
      </c>
      <c r="H51" s="51">
        <f t="shared" ca="1" si="7"/>
        <v>0.39447349109910984</v>
      </c>
      <c r="I51" s="49">
        <f t="shared" ca="1" si="8"/>
        <v>1</v>
      </c>
      <c r="J51" s="52" t="str">
        <f t="shared" ca="1" si="12"/>
        <v/>
      </c>
      <c r="K51" s="66"/>
      <c r="L51" s="70">
        <f t="shared" ca="1" si="9"/>
        <v>-6464</v>
      </c>
      <c r="M51" s="66"/>
      <c r="N51">
        <f t="shared" ca="1" si="10"/>
        <v>404</v>
      </c>
    </row>
    <row r="52" spans="1:14" x14ac:dyDescent="0.25">
      <c r="A52" s="54">
        <f t="shared" si="0"/>
        <v>46292</v>
      </c>
      <c r="B52" s="55" t="str">
        <f t="shared" si="1"/>
        <v>Sun</v>
      </c>
      <c r="C52" s="55" t="str">
        <f t="shared" si="2"/>
        <v>SYS-NYT</v>
      </c>
      <c r="D52" s="56">
        <f t="shared" ca="1" si="3"/>
        <v>28</v>
      </c>
      <c r="E52" s="56">
        <f t="shared" ca="1" si="4"/>
        <v>88</v>
      </c>
      <c r="F52" s="57">
        <f t="shared" ca="1" si="5"/>
        <v>1811</v>
      </c>
      <c r="G52" s="57">
        <f t="shared" ca="1" si="6"/>
        <v>679.26513131313152</v>
      </c>
      <c r="H52" s="58">
        <f t="shared" ca="1" si="7"/>
        <v>0.37507737786478823</v>
      </c>
      <c r="I52" s="56">
        <f t="shared" ca="1" si="8"/>
        <v>1</v>
      </c>
      <c r="J52" s="59" t="str">
        <f t="shared" ca="1" si="12"/>
        <v/>
      </c>
      <c r="K52" s="66"/>
      <c r="L52" s="70">
        <f t="shared" ca="1" si="9"/>
        <v>-1811</v>
      </c>
      <c r="M52" s="66"/>
      <c r="N52">
        <f t="shared" ca="1" si="10"/>
        <v>113.1875</v>
      </c>
    </row>
    <row r="53" spans="1:14" x14ac:dyDescent="0.25">
      <c r="A53" s="47">
        <f t="shared" si="0"/>
        <v>46293</v>
      </c>
      <c r="B53" s="48" t="str">
        <f t="shared" si="1"/>
        <v>Mon</v>
      </c>
      <c r="C53" s="48" t="str">
        <f t="shared" si="2"/>
        <v>SA-DAY</v>
      </c>
      <c r="D53" s="49">
        <f t="shared" ca="1" si="3"/>
        <v>18</v>
      </c>
      <c r="E53" s="49">
        <f t="shared" ca="1" si="4"/>
        <v>58</v>
      </c>
      <c r="F53" s="50">
        <f t="shared" ca="1" si="5"/>
        <v>1270</v>
      </c>
      <c r="G53" s="50">
        <f t="shared" ca="1" si="6"/>
        <v>510.87221428571416</v>
      </c>
      <c r="H53" s="51">
        <f t="shared" ca="1" si="7"/>
        <v>0.40226158605174345</v>
      </c>
      <c r="I53" s="49">
        <f t="shared" ca="1" si="8"/>
        <v>0</v>
      </c>
      <c r="J53" s="52">
        <f t="shared" ca="1" si="12"/>
        <v>5198.5</v>
      </c>
      <c r="K53" s="66">
        <v>1265</v>
      </c>
      <c r="L53" s="70">
        <f t="shared" ca="1" si="9"/>
        <v>-5</v>
      </c>
      <c r="M53" s="66"/>
      <c r="N53">
        <f t="shared" ca="1" si="10"/>
        <v>79.375</v>
      </c>
    </row>
    <row r="54" spans="1:14" x14ac:dyDescent="0.25">
      <c r="A54" s="47">
        <f t="shared" si="0"/>
        <v>46293</v>
      </c>
      <c r="B54" s="48" t="str">
        <f t="shared" si="1"/>
        <v>Mon</v>
      </c>
      <c r="C54" s="48" t="str">
        <f t="shared" si="2"/>
        <v>SA-NYT</v>
      </c>
      <c r="D54" s="49">
        <f t="shared" ca="1" si="3"/>
        <v>4</v>
      </c>
      <c r="E54" s="49">
        <f t="shared" ca="1" si="4"/>
        <v>25</v>
      </c>
      <c r="F54" s="50">
        <f t="shared" ca="1" si="5"/>
        <v>509</v>
      </c>
      <c r="G54" s="50">
        <f t="shared" ca="1" si="6"/>
        <v>216.70090476190478</v>
      </c>
      <c r="H54" s="51">
        <f t="shared" ca="1" si="7"/>
        <v>0.42573851623164005</v>
      </c>
      <c r="I54" s="49">
        <f t="shared" ca="1" si="8"/>
        <v>0</v>
      </c>
      <c r="J54" s="52" t="str">
        <f t="shared" ca="1" si="12"/>
        <v/>
      </c>
      <c r="K54" s="66">
        <v>509</v>
      </c>
      <c r="L54" s="70">
        <f ca="1">K54-F54</f>
        <v>0</v>
      </c>
      <c r="M54" s="66"/>
      <c r="N54">
        <f t="shared" ca="1" si="10"/>
        <v>31.8125</v>
      </c>
    </row>
    <row r="55" spans="1:14" x14ac:dyDescent="0.25">
      <c r="A55" s="47">
        <f t="shared" si="0"/>
        <v>46293</v>
      </c>
      <c r="B55" s="48" t="str">
        <f t="shared" si="1"/>
        <v>Mon</v>
      </c>
      <c r="C55" s="48" t="str">
        <f t="shared" si="2"/>
        <v>SYS-DAY</v>
      </c>
      <c r="D55" s="49">
        <f t="shared" ca="1" si="3"/>
        <v>41</v>
      </c>
      <c r="E55" s="49">
        <f t="shared" ca="1" si="4"/>
        <v>131</v>
      </c>
      <c r="F55" s="50">
        <f t="shared" ca="1" si="5"/>
        <v>2055.5</v>
      </c>
      <c r="G55" s="50">
        <f t="shared" ca="1" si="6"/>
        <v>815.10083838383832</v>
      </c>
      <c r="H55" s="51">
        <f t="shared" ca="1" si="7"/>
        <v>0.39654626046404201</v>
      </c>
      <c r="I55" s="49">
        <f t="shared" ca="1" si="8"/>
        <v>1</v>
      </c>
      <c r="J55" s="52" t="str">
        <f t="shared" ca="1" si="12"/>
        <v/>
      </c>
      <c r="K55" s="66"/>
      <c r="L55" s="70">
        <f t="shared" ca="1" si="9"/>
        <v>-2055.5</v>
      </c>
      <c r="M55" s="66"/>
      <c r="N55">
        <f t="shared" ca="1" si="10"/>
        <v>128.46875</v>
      </c>
    </row>
    <row r="56" spans="1:14" x14ac:dyDescent="0.25">
      <c r="A56" s="54">
        <f t="shared" si="0"/>
        <v>46293</v>
      </c>
      <c r="B56" s="55" t="str">
        <f t="shared" si="1"/>
        <v>Mon</v>
      </c>
      <c r="C56" s="55" t="str">
        <f t="shared" si="2"/>
        <v>SYS-NYT</v>
      </c>
      <c r="D56" s="56">
        <f t="shared" ca="1" si="3"/>
        <v>25</v>
      </c>
      <c r="E56" s="56">
        <f t="shared" ca="1" si="4"/>
        <v>51</v>
      </c>
      <c r="F56" s="57">
        <f t="shared" ca="1" si="5"/>
        <v>1364</v>
      </c>
      <c r="G56" s="57">
        <f t="shared" ca="1" si="6"/>
        <v>484.95461111111115</v>
      </c>
      <c r="H56" s="58">
        <f t="shared" ca="1" si="7"/>
        <v>0.35553857119582927</v>
      </c>
      <c r="I56" s="56">
        <f t="shared" ca="1" si="8"/>
        <v>0</v>
      </c>
      <c r="J56" s="59" t="str">
        <f t="shared" ca="1" si="12"/>
        <v/>
      </c>
      <c r="K56" s="66"/>
      <c r="L56" s="70">
        <f t="shared" ca="1" si="9"/>
        <v>-1364</v>
      </c>
      <c r="M56" s="66"/>
      <c r="N56">
        <f t="shared" ca="1" si="10"/>
        <v>85.25</v>
      </c>
    </row>
    <row r="57" spans="1:14" x14ac:dyDescent="0.25">
      <c r="A57" s="47">
        <f t="shared" si="0"/>
        <v>46294</v>
      </c>
      <c r="B57" s="48" t="str">
        <f t="shared" si="1"/>
        <v>Tue</v>
      </c>
      <c r="C57" s="48" t="str">
        <f t="shared" si="2"/>
        <v>SA-DAY</v>
      </c>
      <c r="D57" s="49">
        <f t="shared" ca="1" si="3"/>
        <v>11</v>
      </c>
      <c r="E57" s="49">
        <f t="shared" ca="1" si="4"/>
        <v>37</v>
      </c>
      <c r="F57" s="50">
        <f t="shared" ca="1" si="5"/>
        <v>773</v>
      </c>
      <c r="G57" s="50">
        <f t="shared" ca="1" si="6"/>
        <v>323.45145238095239</v>
      </c>
      <c r="H57" s="51">
        <f t="shared" ca="1" si="7"/>
        <v>0.41843654900511307</v>
      </c>
      <c r="I57" s="49">
        <f t="shared" ca="1" si="8"/>
        <v>0</v>
      </c>
      <c r="J57" s="52">
        <f t="shared" ca="1" si="12"/>
        <v>4663.5</v>
      </c>
      <c r="K57" s="66">
        <v>773</v>
      </c>
      <c r="L57" s="70">
        <f ca="1">K57-F57</f>
        <v>0</v>
      </c>
      <c r="M57" s="66"/>
      <c r="N57">
        <f t="shared" ca="1" si="10"/>
        <v>48.3125</v>
      </c>
    </row>
    <row r="58" spans="1:14" x14ac:dyDescent="0.25">
      <c r="A58" s="47">
        <f t="shared" si="0"/>
        <v>46294</v>
      </c>
      <c r="B58" s="48" t="str">
        <f t="shared" si="1"/>
        <v>Tue</v>
      </c>
      <c r="C58" s="48" t="str">
        <f t="shared" si="2"/>
        <v>SA-NYT</v>
      </c>
      <c r="D58" s="49">
        <f t="shared" ca="1" si="3"/>
        <v>11</v>
      </c>
      <c r="E58" s="49">
        <f t="shared" ca="1" si="4"/>
        <v>38</v>
      </c>
      <c r="F58" s="50">
        <f t="shared" ca="1" si="5"/>
        <v>850</v>
      </c>
      <c r="G58" s="50">
        <f t="shared" ca="1" si="6"/>
        <v>332.53314285714282</v>
      </c>
      <c r="H58" s="51">
        <f t="shared" ca="1" si="7"/>
        <v>0.39121546218487391</v>
      </c>
      <c r="I58" s="49">
        <f t="shared" ca="1" si="8"/>
        <v>0</v>
      </c>
      <c r="J58" s="52" t="str">
        <f t="shared" ca="1" si="12"/>
        <v/>
      </c>
      <c r="K58" s="66">
        <v>830</v>
      </c>
      <c r="L58" s="70">
        <f ca="1">K58-F58</f>
        <v>-20</v>
      </c>
      <c r="M58" s="66"/>
      <c r="N58">
        <f t="shared" ca="1" si="10"/>
        <v>53.125</v>
      </c>
    </row>
    <row r="59" spans="1:14" x14ac:dyDescent="0.25">
      <c r="A59" s="47">
        <f t="shared" si="0"/>
        <v>46294</v>
      </c>
      <c r="B59" s="48" t="str">
        <f t="shared" si="1"/>
        <v>Tue</v>
      </c>
      <c r="C59" s="48" t="str">
        <f t="shared" si="2"/>
        <v>SYS-DAY</v>
      </c>
      <c r="D59" s="49">
        <f t="shared" ca="1" si="3"/>
        <v>44</v>
      </c>
      <c r="E59" s="49">
        <f t="shared" ca="1" si="4"/>
        <v>195</v>
      </c>
      <c r="F59" s="50">
        <f t="shared" ca="1" si="5"/>
        <v>2243.5</v>
      </c>
      <c r="G59" s="50">
        <f t="shared" ca="1" si="6"/>
        <v>945.10955050505083</v>
      </c>
      <c r="H59" s="51">
        <f t="shared" ca="1" si="7"/>
        <v>0.42126567885226246</v>
      </c>
      <c r="I59" s="49">
        <f t="shared" ca="1" si="8"/>
        <v>2</v>
      </c>
      <c r="J59" s="52" t="str">
        <f t="shared" ca="1" si="12"/>
        <v/>
      </c>
      <c r="K59" s="66"/>
      <c r="L59" s="70">
        <f t="shared" ca="1" si="9"/>
        <v>-2243.5</v>
      </c>
      <c r="M59" s="66"/>
      <c r="N59">
        <f t="shared" ca="1" si="10"/>
        <v>140.21875</v>
      </c>
    </row>
    <row r="60" spans="1:14" x14ac:dyDescent="0.25">
      <c r="A60" s="54">
        <f t="shared" si="0"/>
        <v>46294</v>
      </c>
      <c r="B60" s="55" t="str">
        <f t="shared" si="1"/>
        <v>Tue</v>
      </c>
      <c r="C60" s="55" t="str">
        <f t="shared" si="2"/>
        <v>SYS-NYT</v>
      </c>
      <c r="D60" s="56">
        <f t="shared" ca="1" si="3"/>
        <v>16</v>
      </c>
      <c r="E60" s="56">
        <f t="shared" ca="1" si="4"/>
        <v>40</v>
      </c>
      <c r="F60" s="57">
        <f t="shared" ca="1" si="5"/>
        <v>797</v>
      </c>
      <c r="G60" s="57">
        <f t="shared" ca="1" si="6"/>
        <v>347.74333333333328</v>
      </c>
      <c r="H60" s="58">
        <f t="shared" ca="1" si="7"/>
        <v>0.43631534922626508</v>
      </c>
      <c r="I60" s="56">
        <f t="shared" ca="1" si="8"/>
        <v>2</v>
      </c>
      <c r="J60" s="59" t="str">
        <f t="shared" ca="1" si="12"/>
        <v/>
      </c>
      <c r="K60" s="66"/>
      <c r="L60" s="70">
        <f t="shared" ca="1" si="9"/>
        <v>-797</v>
      </c>
      <c r="M60" s="66"/>
      <c r="N60">
        <f t="shared" ca="1" si="10"/>
        <v>49.8125</v>
      </c>
    </row>
    <row r="61" spans="1:14" x14ac:dyDescent="0.25">
      <c r="A61" s="47">
        <f t="shared" si="0"/>
        <v>46295</v>
      </c>
      <c r="B61" s="48" t="str">
        <f t="shared" si="1"/>
        <v>Wed</v>
      </c>
      <c r="C61" s="48" t="str">
        <f t="shared" si="2"/>
        <v>SA-DAY</v>
      </c>
      <c r="D61" s="49">
        <f t="shared" ca="1" si="3"/>
        <v>21</v>
      </c>
      <c r="E61" s="49">
        <f t="shared" ca="1" si="4"/>
        <v>80</v>
      </c>
      <c r="F61" s="50">
        <f t="shared" ca="1" si="5"/>
        <v>1669</v>
      </c>
      <c r="G61" s="50">
        <f t="shared" ca="1" si="6"/>
        <v>683.56830952380972</v>
      </c>
      <c r="H61" s="51">
        <f t="shared" ca="1" si="7"/>
        <v>0.40956759108676438</v>
      </c>
      <c r="I61" s="49">
        <f t="shared" ca="1" si="8"/>
        <v>0</v>
      </c>
      <c r="J61" s="52">
        <f t="shared" ca="1" si="12"/>
        <v>7437.5</v>
      </c>
      <c r="K61" s="66">
        <v>1674</v>
      </c>
      <c r="L61" s="70">
        <f t="shared" ca="1" si="9"/>
        <v>5</v>
      </c>
      <c r="M61" s="66"/>
      <c r="N61">
        <f t="shared" ca="1" si="10"/>
        <v>104.3125</v>
      </c>
    </row>
    <row r="62" spans="1:14" x14ac:dyDescent="0.25">
      <c r="A62" s="47">
        <f t="shared" si="0"/>
        <v>46295</v>
      </c>
      <c r="B62" s="48" t="str">
        <f t="shared" si="1"/>
        <v>Wed</v>
      </c>
      <c r="C62" s="48" t="str">
        <f t="shared" si="2"/>
        <v>SA-NYT</v>
      </c>
      <c r="D62" s="49">
        <f t="shared" ca="1" si="3"/>
        <v>12</v>
      </c>
      <c r="E62" s="49">
        <f t="shared" ca="1" si="4"/>
        <v>48</v>
      </c>
      <c r="F62" s="50">
        <f t="shared" ca="1" si="5"/>
        <v>941</v>
      </c>
      <c r="G62" s="50">
        <f t="shared" ca="1" si="6"/>
        <v>427.81923809523812</v>
      </c>
      <c r="H62" s="51">
        <f t="shared" ca="1" si="7"/>
        <v>0.45464318607357929</v>
      </c>
      <c r="I62" s="49">
        <f t="shared" ca="1" si="8"/>
        <v>1</v>
      </c>
      <c r="J62" s="52" t="str">
        <f t="shared" ca="1" si="12"/>
        <v/>
      </c>
      <c r="K62" s="66">
        <v>906</v>
      </c>
      <c r="L62" s="70">
        <f ca="1">K62-F62</f>
        <v>-35</v>
      </c>
      <c r="M62" s="66"/>
      <c r="N62">
        <f t="shared" ca="1" si="10"/>
        <v>58.8125</v>
      </c>
    </row>
    <row r="63" spans="1:14" x14ac:dyDescent="0.25">
      <c r="A63" s="47">
        <f t="shared" si="0"/>
        <v>46295</v>
      </c>
      <c r="B63" s="48" t="str">
        <f t="shared" si="1"/>
        <v>Wed</v>
      </c>
      <c r="C63" s="48" t="str">
        <f t="shared" si="2"/>
        <v>SYS-DAY</v>
      </c>
      <c r="D63" s="49">
        <f t="shared" ca="1" si="3"/>
        <v>50</v>
      </c>
      <c r="E63" s="49">
        <f t="shared" ca="1" si="4"/>
        <v>169</v>
      </c>
      <c r="F63" s="50">
        <f t="shared" ca="1" si="5"/>
        <v>2897.5</v>
      </c>
      <c r="G63" s="50">
        <f t="shared" ca="1" si="6"/>
        <v>1118.9321919191918</v>
      </c>
      <c r="H63" s="51">
        <f t="shared" ca="1" si="7"/>
        <v>0.386171593414734</v>
      </c>
      <c r="I63" s="49">
        <f t="shared" ca="1" si="8"/>
        <v>1</v>
      </c>
      <c r="J63" s="52" t="str">
        <f t="shared" ca="1" si="12"/>
        <v/>
      </c>
      <c r="K63" s="66"/>
      <c r="L63" s="70">
        <f t="shared" ca="1" si="9"/>
        <v>-2897.5</v>
      </c>
      <c r="M63" s="66"/>
      <c r="N63">
        <f t="shared" ca="1" si="10"/>
        <v>181.09375</v>
      </c>
    </row>
    <row r="64" spans="1:14" x14ac:dyDescent="0.25">
      <c r="A64" s="54">
        <f t="shared" si="0"/>
        <v>46295</v>
      </c>
      <c r="B64" s="55" t="str">
        <f t="shared" si="1"/>
        <v>Wed</v>
      </c>
      <c r="C64" s="55" t="str">
        <f t="shared" si="2"/>
        <v>SYS-NYT</v>
      </c>
      <c r="D64" s="56">
        <f t="shared" ca="1" si="3"/>
        <v>36</v>
      </c>
      <c r="E64" s="56">
        <f t="shared" ca="1" si="4"/>
        <v>106</v>
      </c>
      <c r="F64" s="57">
        <f t="shared" ca="1" si="5"/>
        <v>1930</v>
      </c>
      <c r="G64" s="57">
        <f t="shared" ca="1" si="6"/>
        <v>773.12278787878813</v>
      </c>
      <c r="H64" s="58">
        <f t="shared" ca="1" si="7"/>
        <v>0.40058175537761043</v>
      </c>
      <c r="I64" s="56">
        <f t="shared" ca="1" si="8"/>
        <v>0</v>
      </c>
      <c r="J64" s="59" t="str">
        <f t="shared" ca="1" si="12"/>
        <v/>
      </c>
      <c r="K64" s="66"/>
      <c r="L64" s="70">
        <f t="shared" ca="1" si="9"/>
        <v>-1930</v>
      </c>
      <c r="M64" s="66"/>
      <c r="N64">
        <f t="shared" ca="1" si="10"/>
        <v>120.625</v>
      </c>
    </row>
    <row r="65" spans="1:14" x14ac:dyDescent="0.25">
      <c r="A65" s="47">
        <f t="shared" si="0"/>
        <v>46296</v>
      </c>
      <c r="B65" s="48" t="str">
        <f t="shared" si="1"/>
        <v>Thu</v>
      </c>
      <c r="C65" s="48" t="str">
        <f t="shared" si="2"/>
        <v>SA-DAY</v>
      </c>
      <c r="D65" s="49">
        <f t="shared" ca="1" si="3"/>
        <v>17</v>
      </c>
      <c r="E65" s="49">
        <f t="shared" ca="1" si="4"/>
        <v>67</v>
      </c>
      <c r="F65" s="50">
        <f t="shared" ca="1" si="5"/>
        <v>1289</v>
      </c>
      <c r="G65" s="50">
        <f t="shared" ca="1" si="6"/>
        <v>533.90652380952383</v>
      </c>
      <c r="H65" s="51">
        <f t="shared" ca="1" si="7"/>
        <v>0.41420211311832728</v>
      </c>
      <c r="I65" s="49">
        <f t="shared" ca="1" si="8"/>
        <v>0</v>
      </c>
      <c r="J65" s="52">
        <f t="shared" ca="1" si="12"/>
        <v>7406</v>
      </c>
      <c r="K65" s="66">
        <v>1299</v>
      </c>
      <c r="L65" s="70">
        <f ca="1">K65-F65</f>
        <v>10</v>
      </c>
      <c r="M65" s="66"/>
      <c r="N65">
        <f t="shared" ca="1" si="10"/>
        <v>80.5625</v>
      </c>
    </row>
    <row r="66" spans="1:14" x14ac:dyDescent="0.25">
      <c r="A66" s="47">
        <f t="shared" si="0"/>
        <v>46296</v>
      </c>
      <c r="B66" s="48" t="str">
        <f t="shared" si="1"/>
        <v>Thu</v>
      </c>
      <c r="C66" s="48" t="str">
        <f t="shared" si="2"/>
        <v>SA-NYT</v>
      </c>
      <c r="D66" s="49">
        <f t="shared" ca="1" si="3"/>
        <v>10</v>
      </c>
      <c r="E66" s="49">
        <f t="shared" ca="1" si="4"/>
        <v>50</v>
      </c>
      <c r="F66" s="50">
        <f t="shared" ca="1" si="5"/>
        <v>1140</v>
      </c>
      <c r="G66" s="50">
        <f t="shared" ca="1" si="6"/>
        <v>474.60516666666661</v>
      </c>
      <c r="H66" s="51">
        <f t="shared" ca="1" si="7"/>
        <v>0.41632032163742683</v>
      </c>
      <c r="I66" s="49">
        <f t="shared" ca="1" si="8"/>
        <v>0</v>
      </c>
      <c r="J66" s="52" t="str">
        <f t="shared" ca="1" si="12"/>
        <v/>
      </c>
      <c r="K66" s="66">
        <v>1040</v>
      </c>
      <c r="L66" s="70">
        <f ca="1">K66-F66</f>
        <v>-100</v>
      </c>
      <c r="M66" s="66"/>
      <c r="N66">
        <f t="shared" ca="1" si="10"/>
        <v>71.25</v>
      </c>
    </row>
    <row r="67" spans="1:14" x14ac:dyDescent="0.25">
      <c r="A67" s="47">
        <f t="shared" si="0"/>
        <v>46296</v>
      </c>
      <c r="B67" s="48" t="str">
        <f t="shared" si="1"/>
        <v>Thu</v>
      </c>
      <c r="C67" s="48" t="str">
        <f t="shared" si="2"/>
        <v>SYS-DAY</v>
      </c>
      <c r="D67" s="49">
        <f t="shared" ca="1" si="3"/>
        <v>49</v>
      </c>
      <c r="E67" s="49">
        <f t="shared" ca="1" si="4"/>
        <v>190</v>
      </c>
      <c r="F67" s="50">
        <f t="shared" ca="1" si="5"/>
        <v>2440</v>
      </c>
      <c r="G67" s="50">
        <f t="shared" ca="1" si="6"/>
        <v>1040.9652272727276</v>
      </c>
      <c r="H67" s="51">
        <f t="shared" ca="1" si="7"/>
        <v>0.42662509314456049</v>
      </c>
      <c r="I67" s="49">
        <f t="shared" ca="1" si="8"/>
        <v>1</v>
      </c>
      <c r="J67" s="52" t="str">
        <f t="shared" ca="1" si="12"/>
        <v/>
      </c>
      <c r="K67" s="66"/>
      <c r="L67" s="70">
        <f t="shared" ca="1" si="9"/>
        <v>-2440</v>
      </c>
      <c r="M67" s="66"/>
      <c r="N67">
        <f t="shared" ca="1" si="10"/>
        <v>152.5</v>
      </c>
    </row>
    <row r="68" spans="1:14" x14ac:dyDescent="0.25">
      <c r="A68" s="54">
        <f t="shared" si="0"/>
        <v>46296</v>
      </c>
      <c r="B68" s="55" t="str">
        <f t="shared" si="1"/>
        <v>Thu</v>
      </c>
      <c r="C68" s="55" t="str">
        <f t="shared" si="2"/>
        <v>SYS-NYT</v>
      </c>
      <c r="D68" s="56">
        <f t="shared" ca="1" si="3"/>
        <v>45</v>
      </c>
      <c r="E68" s="56">
        <f t="shared" ca="1" si="4"/>
        <v>137</v>
      </c>
      <c r="F68" s="57">
        <f t="shared" ca="1" si="5"/>
        <v>2537</v>
      </c>
      <c r="G68" s="57">
        <f t="shared" ca="1" si="6"/>
        <v>972.13954545454567</v>
      </c>
      <c r="H68" s="58">
        <f t="shared" ca="1" si="7"/>
        <v>0.38318468484609602</v>
      </c>
      <c r="I68" s="56">
        <f t="shared" ca="1" si="8"/>
        <v>1</v>
      </c>
      <c r="J68" s="59" t="str">
        <f t="shared" ca="1" si="12"/>
        <v/>
      </c>
      <c r="K68" s="66"/>
      <c r="L68" s="70">
        <f t="shared" ca="1" si="9"/>
        <v>-2537</v>
      </c>
      <c r="M68" s="66"/>
      <c r="N68">
        <f t="shared" ca="1" si="10"/>
        <v>158.5625</v>
      </c>
    </row>
    <row r="69" spans="1:14" x14ac:dyDescent="0.25">
      <c r="A69" s="47">
        <f t="shared" ref="A69:A132" si="13">$B$2+INT((ROW()-5)/4)</f>
        <v>46297</v>
      </c>
      <c r="B69" s="48" t="str">
        <f t="shared" ref="B69:B132" si="14">TEXT(A69,"ddd")</f>
        <v>Fri</v>
      </c>
      <c r="C69" s="48" t="str">
        <f t="shared" ref="C69:C132" si="15">INDEX($P$5:$P$8,MOD(ROW()-5,4)+1)</f>
        <v>SA-DAY</v>
      </c>
      <c r="D69" s="49">
        <f t="shared" ref="D69:D132" ca="1" si="16">COUNTIFS(INDIRECT("Sales!$A$4:$A$20001"),$A69,INDIRECT("Sales!$B$4:$B$20001"),$C69)</f>
        <v>0</v>
      </c>
      <c r="E69" s="49">
        <f t="shared" ref="E69:E132" ca="1" si="17">SUMIFS(INDIRECT("Sales!$D$4:$D$20001"),INDIRECT("Sales!$A$4:$A$20001"),$A69,INDIRECT("Sales!$B$4:$B$20001"),$C69)</f>
        <v>0</v>
      </c>
      <c r="F69" s="50">
        <f t="shared" ref="F69:F132" ca="1" si="18">SUMIFS(INDIRECT("Sales!$F$4:$F$20001"),INDIRECT("Sales!$A$4:$A$20001"),$A69,INDIRECT("Sales!$B$4:$B$20001"),$C69)</f>
        <v>0</v>
      </c>
      <c r="G69" s="50">
        <f t="shared" ref="G69:G132" ca="1" si="19">SUMIFS(INDIRECT("Sales!$H$4:$H$20001"),INDIRECT("Sales!$A$4:$A$20001"),$A69,INDIRECT("Sales!$B$4:$B$20001"),$C69)</f>
        <v>0</v>
      </c>
      <c r="H69" s="51" t="str">
        <f t="shared" ref="H69:H132" ca="1" si="20">IF(F69=0,"",G69/F69)</f>
        <v/>
      </c>
      <c r="I69" s="49">
        <f t="shared" ref="I69:I132" ca="1" si="21">COUNTIFS(INDIRECT("Sales!$A$4:$A$20001"),$A69,INDIRECT("Sales!$B$4:$B$20001"),$C69,INDIRECT("Sales!$G$4:$G$20001"),"")+COUNTIFS(INDIRECT("Sales!$A$4:$A$20001"),$A69,INDIRECT("Sales!$B$4:$B$20001"),$C69,INDIRECT("Sales!$G$4:$G$20001"),0)</f>
        <v>0</v>
      </c>
      <c r="J69" s="52">
        <f t="shared" ref="J69:J132" ca="1" si="22">IF(MOD(ROW()-5,4)=0,SUMIFS(INDIRECT("Sales!$F$4:$F$20001"),INDIRECT("Sales!$A$4:$A$20001"),A69),"")</f>
        <v>0</v>
      </c>
      <c r="K69" s="66"/>
      <c r="L69" s="70">
        <f t="shared" ca="1" si="9"/>
        <v>0</v>
      </c>
      <c r="M69" s="66"/>
      <c r="N69">
        <f t="shared" ca="1" si="10"/>
        <v>0</v>
      </c>
    </row>
    <row r="70" spans="1:14" x14ac:dyDescent="0.25">
      <c r="A70" s="47">
        <f t="shared" si="13"/>
        <v>46297</v>
      </c>
      <c r="B70" s="48" t="str">
        <f t="shared" si="14"/>
        <v>Fri</v>
      </c>
      <c r="C70" s="48" t="str">
        <f t="shared" si="15"/>
        <v>SA-NYT</v>
      </c>
      <c r="D70" s="49">
        <f t="shared" ca="1" si="16"/>
        <v>0</v>
      </c>
      <c r="E70" s="49">
        <f t="shared" ca="1" si="17"/>
        <v>0</v>
      </c>
      <c r="F70" s="50">
        <f t="shared" ca="1" si="18"/>
        <v>0</v>
      </c>
      <c r="G70" s="50">
        <f t="shared" ca="1" si="19"/>
        <v>0</v>
      </c>
      <c r="H70" s="51" t="str">
        <f t="shared" ca="1" si="20"/>
        <v/>
      </c>
      <c r="I70" s="49">
        <f t="shared" ca="1" si="21"/>
        <v>0</v>
      </c>
      <c r="J70" s="52" t="str">
        <f t="shared" ca="1" si="22"/>
        <v/>
      </c>
      <c r="K70" s="66"/>
      <c r="L70" s="70">
        <f t="shared" ref="L70:L133" ca="1" si="23">K70-F70</f>
        <v>0</v>
      </c>
      <c r="M70" s="66"/>
      <c r="N70">
        <f t="shared" ref="N70:N89" ca="1" si="24">F70/16</f>
        <v>0</v>
      </c>
    </row>
    <row r="71" spans="1:14" x14ac:dyDescent="0.25">
      <c r="A71" s="47">
        <f t="shared" si="13"/>
        <v>46297</v>
      </c>
      <c r="B71" s="48" t="str">
        <f t="shared" si="14"/>
        <v>Fri</v>
      </c>
      <c r="C71" s="48" t="str">
        <f t="shared" si="15"/>
        <v>SYS-DAY</v>
      </c>
      <c r="D71" s="49">
        <f t="shared" ca="1" si="16"/>
        <v>0</v>
      </c>
      <c r="E71" s="49">
        <f t="shared" ca="1" si="17"/>
        <v>0</v>
      </c>
      <c r="F71" s="50">
        <f t="shared" ca="1" si="18"/>
        <v>0</v>
      </c>
      <c r="G71" s="50">
        <f t="shared" ca="1" si="19"/>
        <v>0</v>
      </c>
      <c r="H71" s="51" t="str">
        <f t="shared" ca="1" si="20"/>
        <v/>
      </c>
      <c r="I71" s="49">
        <f t="shared" ca="1" si="21"/>
        <v>0</v>
      </c>
      <c r="J71" s="52" t="str">
        <f t="shared" ca="1" si="22"/>
        <v/>
      </c>
      <c r="K71" s="66"/>
      <c r="L71" s="70">
        <f t="shared" ca="1" si="23"/>
        <v>0</v>
      </c>
      <c r="M71" s="66"/>
      <c r="N71">
        <f t="shared" ca="1" si="24"/>
        <v>0</v>
      </c>
    </row>
    <row r="72" spans="1:14" x14ac:dyDescent="0.25">
      <c r="A72" s="54">
        <f t="shared" si="13"/>
        <v>46297</v>
      </c>
      <c r="B72" s="55" t="str">
        <f t="shared" si="14"/>
        <v>Fri</v>
      </c>
      <c r="C72" s="55" t="str">
        <f t="shared" si="15"/>
        <v>SYS-NYT</v>
      </c>
      <c r="D72" s="56">
        <f t="shared" ca="1" si="16"/>
        <v>0</v>
      </c>
      <c r="E72" s="56">
        <f t="shared" ca="1" si="17"/>
        <v>0</v>
      </c>
      <c r="F72" s="57">
        <f t="shared" ca="1" si="18"/>
        <v>0</v>
      </c>
      <c r="G72" s="57">
        <f t="shared" ca="1" si="19"/>
        <v>0</v>
      </c>
      <c r="H72" s="58" t="str">
        <f t="shared" ca="1" si="20"/>
        <v/>
      </c>
      <c r="I72" s="56">
        <f t="shared" ca="1" si="21"/>
        <v>0</v>
      </c>
      <c r="J72" s="59" t="str">
        <f t="shared" ca="1" si="22"/>
        <v/>
      </c>
      <c r="K72" s="66"/>
      <c r="L72" s="70">
        <f t="shared" ca="1" si="23"/>
        <v>0</v>
      </c>
      <c r="M72" s="66"/>
      <c r="N72">
        <f t="shared" ca="1" si="24"/>
        <v>0</v>
      </c>
    </row>
    <row r="73" spans="1:14" x14ac:dyDescent="0.25">
      <c r="A73" s="47">
        <f t="shared" si="13"/>
        <v>46298</v>
      </c>
      <c r="B73" s="48" t="str">
        <f t="shared" si="14"/>
        <v>Sat</v>
      </c>
      <c r="C73" s="48" t="str">
        <f t="shared" si="15"/>
        <v>SA-DAY</v>
      </c>
      <c r="D73" s="49">
        <f t="shared" ca="1" si="16"/>
        <v>0</v>
      </c>
      <c r="E73" s="49">
        <f t="shared" ca="1" si="17"/>
        <v>0</v>
      </c>
      <c r="F73" s="50">
        <f t="shared" ca="1" si="18"/>
        <v>0</v>
      </c>
      <c r="G73" s="50">
        <f t="shared" ca="1" si="19"/>
        <v>0</v>
      </c>
      <c r="H73" s="51" t="str">
        <f t="shared" ca="1" si="20"/>
        <v/>
      </c>
      <c r="I73" s="49">
        <f t="shared" ca="1" si="21"/>
        <v>0</v>
      </c>
      <c r="J73" s="52">
        <f t="shared" ca="1" si="22"/>
        <v>0</v>
      </c>
      <c r="K73" s="66"/>
      <c r="L73" s="70">
        <f t="shared" ca="1" si="23"/>
        <v>0</v>
      </c>
      <c r="M73" s="66"/>
      <c r="N73">
        <f t="shared" ca="1" si="24"/>
        <v>0</v>
      </c>
    </row>
    <row r="74" spans="1:14" x14ac:dyDescent="0.25">
      <c r="A74" s="47">
        <f t="shared" si="13"/>
        <v>46298</v>
      </c>
      <c r="B74" s="48" t="str">
        <f t="shared" si="14"/>
        <v>Sat</v>
      </c>
      <c r="C74" s="48" t="str">
        <f t="shared" si="15"/>
        <v>SA-NYT</v>
      </c>
      <c r="D74" s="49">
        <f t="shared" ca="1" si="16"/>
        <v>0</v>
      </c>
      <c r="E74" s="49">
        <f t="shared" ca="1" si="17"/>
        <v>0</v>
      </c>
      <c r="F74" s="50">
        <f t="shared" ca="1" si="18"/>
        <v>0</v>
      </c>
      <c r="G74" s="50">
        <f t="shared" ca="1" si="19"/>
        <v>0</v>
      </c>
      <c r="H74" s="51" t="str">
        <f t="shared" ca="1" si="20"/>
        <v/>
      </c>
      <c r="I74" s="49">
        <f t="shared" ca="1" si="21"/>
        <v>0</v>
      </c>
      <c r="J74" s="52" t="str">
        <f t="shared" ca="1" si="22"/>
        <v/>
      </c>
      <c r="K74" s="66"/>
      <c r="L74" s="70">
        <f t="shared" ca="1" si="23"/>
        <v>0</v>
      </c>
      <c r="M74" s="66"/>
      <c r="N74">
        <f t="shared" ca="1" si="24"/>
        <v>0</v>
      </c>
    </row>
    <row r="75" spans="1:14" x14ac:dyDescent="0.25">
      <c r="A75" s="47">
        <f t="shared" si="13"/>
        <v>46298</v>
      </c>
      <c r="B75" s="48" t="str">
        <f t="shared" si="14"/>
        <v>Sat</v>
      </c>
      <c r="C75" s="48" t="str">
        <f t="shared" si="15"/>
        <v>SYS-DAY</v>
      </c>
      <c r="D75" s="49">
        <f t="shared" ca="1" si="16"/>
        <v>0</v>
      </c>
      <c r="E75" s="49">
        <f t="shared" ca="1" si="17"/>
        <v>0</v>
      </c>
      <c r="F75" s="50">
        <f t="shared" ca="1" si="18"/>
        <v>0</v>
      </c>
      <c r="G75" s="50">
        <f t="shared" ca="1" si="19"/>
        <v>0</v>
      </c>
      <c r="H75" s="51" t="str">
        <f t="shared" ca="1" si="20"/>
        <v/>
      </c>
      <c r="I75" s="49">
        <f t="shared" ca="1" si="21"/>
        <v>0</v>
      </c>
      <c r="J75" s="52" t="str">
        <f t="shared" ca="1" si="22"/>
        <v/>
      </c>
      <c r="K75" s="66"/>
      <c r="L75" s="70">
        <f t="shared" ca="1" si="23"/>
        <v>0</v>
      </c>
      <c r="M75" s="66"/>
      <c r="N75">
        <f t="shared" ca="1" si="24"/>
        <v>0</v>
      </c>
    </row>
    <row r="76" spans="1:14" x14ac:dyDescent="0.25">
      <c r="A76" s="54">
        <f t="shared" si="13"/>
        <v>46298</v>
      </c>
      <c r="B76" s="55" t="str">
        <f t="shared" si="14"/>
        <v>Sat</v>
      </c>
      <c r="C76" s="55" t="str">
        <f t="shared" si="15"/>
        <v>SYS-NYT</v>
      </c>
      <c r="D76" s="56">
        <f t="shared" ca="1" si="16"/>
        <v>0</v>
      </c>
      <c r="E76" s="56">
        <f t="shared" ca="1" si="17"/>
        <v>0</v>
      </c>
      <c r="F76" s="57">
        <f t="shared" ca="1" si="18"/>
        <v>0</v>
      </c>
      <c r="G76" s="57">
        <f t="shared" ca="1" si="19"/>
        <v>0</v>
      </c>
      <c r="H76" s="58" t="str">
        <f t="shared" ca="1" si="20"/>
        <v/>
      </c>
      <c r="I76" s="56">
        <f t="shared" ca="1" si="21"/>
        <v>0</v>
      </c>
      <c r="J76" s="59" t="str">
        <f t="shared" ca="1" si="22"/>
        <v/>
      </c>
      <c r="K76" s="66"/>
      <c r="L76" s="70">
        <f t="shared" ca="1" si="23"/>
        <v>0</v>
      </c>
      <c r="M76" s="66"/>
      <c r="N76">
        <f t="shared" ca="1" si="24"/>
        <v>0</v>
      </c>
    </row>
    <row r="77" spans="1:14" x14ac:dyDescent="0.25">
      <c r="A77" s="47">
        <f t="shared" si="13"/>
        <v>46299</v>
      </c>
      <c r="B77" s="48" t="str">
        <f t="shared" si="14"/>
        <v>Sun</v>
      </c>
      <c r="C77" s="48" t="str">
        <f t="shared" si="15"/>
        <v>SA-DAY</v>
      </c>
      <c r="D77" s="49">
        <f t="shared" ca="1" si="16"/>
        <v>0</v>
      </c>
      <c r="E77" s="49">
        <f t="shared" ca="1" si="17"/>
        <v>0</v>
      </c>
      <c r="F77" s="50">
        <f t="shared" ca="1" si="18"/>
        <v>0</v>
      </c>
      <c r="G77" s="50">
        <f t="shared" ca="1" si="19"/>
        <v>0</v>
      </c>
      <c r="H77" s="51" t="str">
        <f t="shared" ca="1" si="20"/>
        <v/>
      </c>
      <c r="I77" s="49">
        <f t="shared" ca="1" si="21"/>
        <v>0</v>
      </c>
      <c r="J77" s="52">
        <f t="shared" ca="1" si="22"/>
        <v>0</v>
      </c>
      <c r="K77" s="66"/>
      <c r="L77" s="70">
        <f t="shared" ca="1" si="23"/>
        <v>0</v>
      </c>
      <c r="M77" s="66"/>
      <c r="N77">
        <f t="shared" ca="1" si="24"/>
        <v>0</v>
      </c>
    </row>
    <row r="78" spans="1:14" x14ac:dyDescent="0.25">
      <c r="A78" s="47">
        <f t="shared" si="13"/>
        <v>46299</v>
      </c>
      <c r="B78" s="48" t="str">
        <f t="shared" si="14"/>
        <v>Sun</v>
      </c>
      <c r="C78" s="48" t="str">
        <f t="shared" si="15"/>
        <v>SA-NYT</v>
      </c>
      <c r="D78" s="49">
        <f t="shared" ca="1" si="16"/>
        <v>0</v>
      </c>
      <c r="E78" s="49">
        <f t="shared" ca="1" si="17"/>
        <v>0</v>
      </c>
      <c r="F78" s="50">
        <f t="shared" ca="1" si="18"/>
        <v>0</v>
      </c>
      <c r="G78" s="50">
        <f t="shared" ca="1" si="19"/>
        <v>0</v>
      </c>
      <c r="H78" s="51" t="str">
        <f t="shared" ca="1" si="20"/>
        <v/>
      </c>
      <c r="I78" s="49">
        <f t="shared" ca="1" si="21"/>
        <v>0</v>
      </c>
      <c r="J78" s="52" t="str">
        <f t="shared" ca="1" si="22"/>
        <v/>
      </c>
      <c r="K78" s="66"/>
      <c r="L78" s="70">
        <f t="shared" ca="1" si="23"/>
        <v>0</v>
      </c>
      <c r="M78" s="66"/>
      <c r="N78">
        <f t="shared" ca="1" si="24"/>
        <v>0</v>
      </c>
    </row>
    <row r="79" spans="1:14" x14ac:dyDescent="0.25">
      <c r="A79" s="47">
        <f t="shared" si="13"/>
        <v>46299</v>
      </c>
      <c r="B79" s="48" t="str">
        <f t="shared" si="14"/>
        <v>Sun</v>
      </c>
      <c r="C79" s="48" t="str">
        <f t="shared" si="15"/>
        <v>SYS-DAY</v>
      </c>
      <c r="D79" s="49">
        <f t="shared" ca="1" si="16"/>
        <v>0</v>
      </c>
      <c r="E79" s="49">
        <f t="shared" ca="1" si="17"/>
        <v>0</v>
      </c>
      <c r="F79" s="50">
        <f t="shared" ca="1" si="18"/>
        <v>0</v>
      </c>
      <c r="G79" s="50">
        <f t="shared" ca="1" si="19"/>
        <v>0</v>
      </c>
      <c r="H79" s="51" t="str">
        <f t="shared" ca="1" si="20"/>
        <v/>
      </c>
      <c r="I79" s="49">
        <f t="shared" ca="1" si="21"/>
        <v>0</v>
      </c>
      <c r="J79" s="52" t="str">
        <f t="shared" ca="1" si="22"/>
        <v/>
      </c>
      <c r="K79" s="66"/>
      <c r="L79" s="70">
        <f t="shared" ca="1" si="23"/>
        <v>0</v>
      </c>
      <c r="M79" s="66"/>
      <c r="N79">
        <f t="shared" ca="1" si="24"/>
        <v>0</v>
      </c>
    </row>
    <row r="80" spans="1:14" x14ac:dyDescent="0.25">
      <c r="A80" s="54">
        <f t="shared" si="13"/>
        <v>46299</v>
      </c>
      <c r="B80" s="55" t="str">
        <f t="shared" si="14"/>
        <v>Sun</v>
      </c>
      <c r="C80" s="55" t="str">
        <f t="shared" si="15"/>
        <v>SYS-NYT</v>
      </c>
      <c r="D80" s="56">
        <f t="shared" ca="1" si="16"/>
        <v>0</v>
      </c>
      <c r="E80" s="56">
        <f t="shared" ca="1" si="17"/>
        <v>0</v>
      </c>
      <c r="F80" s="57">
        <f t="shared" ca="1" si="18"/>
        <v>0</v>
      </c>
      <c r="G80" s="57">
        <f t="shared" ca="1" si="19"/>
        <v>0</v>
      </c>
      <c r="H80" s="58" t="str">
        <f t="shared" ca="1" si="20"/>
        <v/>
      </c>
      <c r="I80" s="56">
        <f t="shared" ca="1" si="21"/>
        <v>0</v>
      </c>
      <c r="J80" s="59" t="str">
        <f t="shared" ca="1" si="22"/>
        <v/>
      </c>
      <c r="K80" s="66"/>
      <c r="L80" s="70">
        <f t="shared" ca="1" si="23"/>
        <v>0</v>
      </c>
      <c r="M80" s="66"/>
      <c r="N80">
        <f t="shared" ca="1" si="24"/>
        <v>0</v>
      </c>
    </row>
    <row r="81" spans="1:14" x14ac:dyDescent="0.25">
      <c r="A81" s="47">
        <f t="shared" si="13"/>
        <v>46300</v>
      </c>
      <c r="B81" s="48" t="str">
        <f t="shared" si="14"/>
        <v>Mon</v>
      </c>
      <c r="C81" s="48" t="str">
        <f t="shared" si="15"/>
        <v>SA-DAY</v>
      </c>
      <c r="D81" s="49">
        <f t="shared" ca="1" si="16"/>
        <v>0</v>
      </c>
      <c r="E81" s="49">
        <f t="shared" ca="1" si="17"/>
        <v>0</v>
      </c>
      <c r="F81" s="50">
        <f t="shared" ca="1" si="18"/>
        <v>0</v>
      </c>
      <c r="G81" s="50">
        <f t="shared" ca="1" si="19"/>
        <v>0</v>
      </c>
      <c r="H81" s="51" t="str">
        <f t="shared" ca="1" si="20"/>
        <v/>
      </c>
      <c r="I81" s="49">
        <f t="shared" ca="1" si="21"/>
        <v>0</v>
      </c>
      <c r="J81" s="52">
        <f t="shared" ca="1" si="22"/>
        <v>0</v>
      </c>
      <c r="K81" s="66"/>
      <c r="L81" s="70">
        <f t="shared" ca="1" si="23"/>
        <v>0</v>
      </c>
      <c r="M81" s="66"/>
      <c r="N81">
        <f t="shared" ca="1" si="24"/>
        <v>0</v>
      </c>
    </row>
    <row r="82" spans="1:14" x14ac:dyDescent="0.25">
      <c r="A82" s="47">
        <f t="shared" si="13"/>
        <v>46300</v>
      </c>
      <c r="B82" s="48" t="str">
        <f t="shared" si="14"/>
        <v>Mon</v>
      </c>
      <c r="C82" s="48" t="str">
        <f t="shared" si="15"/>
        <v>SA-NYT</v>
      </c>
      <c r="D82" s="49">
        <f t="shared" ca="1" si="16"/>
        <v>0</v>
      </c>
      <c r="E82" s="49">
        <f t="shared" ca="1" si="17"/>
        <v>0</v>
      </c>
      <c r="F82" s="50">
        <f t="shared" ca="1" si="18"/>
        <v>0</v>
      </c>
      <c r="G82" s="50">
        <f t="shared" ca="1" si="19"/>
        <v>0</v>
      </c>
      <c r="H82" s="51" t="str">
        <f t="shared" ca="1" si="20"/>
        <v/>
      </c>
      <c r="I82" s="49">
        <f t="shared" ca="1" si="21"/>
        <v>0</v>
      </c>
      <c r="J82" s="52" t="str">
        <f t="shared" ca="1" si="22"/>
        <v/>
      </c>
      <c r="K82" s="66"/>
      <c r="L82" s="70">
        <f t="shared" ca="1" si="23"/>
        <v>0</v>
      </c>
      <c r="M82" s="66"/>
      <c r="N82">
        <f t="shared" ca="1" si="24"/>
        <v>0</v>
      </c>
    </row>
    <row r="83" spans="1:14" x14ac:dyDescent="0.25">
      <c r="A83" s="47">
        <f t="shared" si="13"/>
        <v>46300</v>
      </c>
      <c r="B83" s="48" t="str">
        <f t="shared" si="14"/>
        <v>Mon</v>
      </c>
      <c r="C83" s="48" t="str">
        <f t="shared" si="15"/>
        <v>SYS-DAY</v>
      </c>
      <c r="D83" s="49">
        <f t="shared" ca="1" si="16"/>
        <v>0</v>
      </c>
      <c r="E83" s="49">
        <f t="shared" ca="1" si="17"/>
        <v>0</v>
      </c>
      <c r="F83" s="50">
        <f t="shared" ca="1" si="18"/>
        <v>0</v>
      </c>
      <c r="G83" s="50">
        <f t="shared" ca="1" si="19"/>
        <v>0</v>
      </c>
      <c r="H83" s="51" t="str">
        <f t="shared" ca="1" si="20"/>
        <v/>
      </c>
      <c r="I83" s="49">
        <f t="shared" ca="1" si="21"/>
        <v>0</v>
      </c>
      <c r="J83" s="52" t="str">
        <f t="shared" ca="1" si="22"/>
        <v/>
      </c>
      <c r="K83" s="66"/>
      <c r="L83" s="70">
        <f t="shared" ca="1" si="23"/>
        <v>0</v>
      </c>
      <c r="M83" s="66"/>
      <c r="N83">
        <f t="shared" ca="1" si="24"/>
        <v>0</v>
      </c>
    </row>
    <row r="84" spans="1:14" x14ac:dyDescent="0.25">
      <c r="A84" s="54">
        <f t="shared" si="13"/>
        <v>46300</v>
      </c>
      <c r="B84" s="55" t="str">
        <f t="shared" si="14"/>
        <v>Mon</v>
      </c>
      <c r="C84" s="55" t="str">
        <f t="shared" si="15"/>
        <v>SYS-NYT</v>
      </c>
      <c r="D84" s="56">
        <f t="shared" ca="1" si="16"/>
        <v>0</v>
      </c>
      <c r="E84" s="56">
        <f t="shared" ca="1" si="17"/>
        <v>0</v>
      </c>
      <c r="F84" s="57">
        <f t="shared" ca="1" si="18"/>
        <v>0</v>
      </c>
      <c r="G84" s="57">
        <f t="shared" ca="1" si="19"/>
        <v>0</v>
      </c>
      <c r="H84" s="58" t="str">
        <f t="shared" ca="1" si="20"/>
        <v/>
      </c>
      <c r="I84" s="56">
        <f t="shared" ca="1" si="21"/>
        <v>0</v>
      </c>
      <c r="J84" s="59" t="str">
        <f t="shared" ca="1" si="22"/>
        <v/>
      </c>
      <c r="K84" s="66"/>
      <c r="L84" s="70">
        <f t="shared" ca="1" si="23"/>
        <v>0</v>
      </c>
      <c r="M84" s="66"/>
      <c r="N84">
        <f t="shared" ca="1" si="24"/>
        <v>0</v>
      </c>
    </row>
    <row r="85" spans="1:14" x14ac:dyDescent="0.25">
      <c r="A85" s="47">
        <f t="shared" si="13"/>
        <v>46301</v>
      </c>
      <c r="B85" s="48" t="str">
        <f t="shared" si="14"/>
        <v>Tue</v>
      </c>
      <c r="C85" s="48" t="str">
        <f t="shared" si="15"/>
        <v>SA-DAY</v>
      </c>
      <c r="D85" s="49">
        <f t="shared" ca="1" si="16"/>
        <v>0</v>
      </c>
      <c r="E85" s="49">
        <f t="shared" ca="1" si="17"/>
        <v>0</v>
      </c>
      <c r="F85" s="50">
        <f t="shared" ca="1" si="18"/>
        <v>0</v>
      </c>
      <c r="G85" s="50">
        <f t="shared" ca="1" si="19"/>
        <v>0</v>
      </c>
      <c r="H85" s="51" t="str">
        <f t="shared" ca="1" si="20"/>
        <v/>
      </c>
      <c r="I85" s="49">
        <f t="shared" ca="1" si="21"/>
        <v>0</v>
      </c>
      <c r="J85" s="52">
        <f t="shared" ca="1" si="22"/>
        <v>0</v>
      </c>
      <c r="K85" s="66"/>
      <c r="L85" s="70">
        <f t="shared" ca="1" si="23"/>
        <v>0</v>
      </c>
      <c r="M85" s="66"/>
      <c r="N85">
        <f t="shared" ca="1" si="24"/>
        <v>0</v>
      </c>
    </row>
    <row r="86" spans="1:14" x14ac:dyDescent="0.25">
      <c r="A86" s="47">
        <f t="shared" si="13"/>
        <v>46301</v>
      </c>
      <c r="B86" s="48" t="str">
        <f t="shared" si="14"/>
        <v>Tue</v>
      </c>
      <c r="C86" s="48" t="str">
        <f t="shared" si="15"/>
        <v>SA-NYT</v>
      </c>
      <c r="D86" s="49">
        <f t="shared" ca="1" si="16"/>
        <v>0</v>
      </c>
      <c r="E86" s="49">
        <f t="shared" ca="1" si="17"/>
        <v>0</v>
      </c>
      <c r="F86" s="50">
        <f t="shared" ca="1" si="18"/>
        <v>0</v>
      </c>
      <c r="G86" s="50">
        <f t="shared" ca="1" si="19"/>
        <v>0</v>
      </c>
      <c r="H86" s="51" t="str">
        <f t="shared" ca="1" si="20"/>
        <v/>
      </c>
      <c r="I86" s="49">
        <f t="shared" ca="1" si="21"/>
        <v>0</v>
      </c>
      <c r="J86" s="52" t="str">
        <f t="shared" ca="1" si="22"/>
        <v/>
      </c>
      <c r="K86" s="66"/>
      <c r="L86" s="70">
        <f t="shared" ca="1" si="23"/>
        <v>0</v>
      </c>
      <c r="M86" s="66"/>
      <c r="N86">
        <f t="shared" ca="1" si="24"/>
        <v>0</v>
      </c>
    </row>
    <row r="87" spans="1:14" x14ac:dyDescent="0.25">
      <c r="A87" s="47">
        <f t="shared" si="13"/>
        <v>46301</v>
      </c>
      <c r="B87" s="48" t="str">
        <f t="shared" si="14"/>
        <v>Tue</v>
      </c>
      <c r="C87" s="48" t="str">
        <f t="shared" si="15"/>
        <v>SYS-DAY</v>
      </c>
      <c r="D87" s="49">
        <f t="shared" ca="1" si="16"/>
        <v>0</v>
      </c>
      <c r="E87" s="49">
        <f t="shared" ca="1" si="17"/>
        <v>0</v>
      </c>
      <c r="F87" s="50">
        <f t="shared" ca="1" si="18"/>
        <v>0</v>
      </c>
      <c r="G87" s="50">
        <f t="shared" ca="1" si="19"/>
        <v>0</v>
      </c>
      <c r="H87" s="51" t="str">
        <f t="shared" ca="1" si="20"/>
        <v/>
      </c>
      <c r="I87" s="49">
        <f t="shared" ca="1" si="21"/>
        <v>0</v>
      </c>
      <c r="J87" s="52" t="str">
        <f t="shared" ca="1" si="22"/>
        <v/>
      </c>
      <c r="K87" s="66"/>
      <c r="L87" s="70">
        <f t="shared" ca="1" si="23"/>
        <v>0</v>
      </c>
      <c r="M87" s="66"/>
      <c r="N87">
        <f t="shared" ca="1" si="24"/>
        <v>0</v>
      </c>
    </row>
    <row r="88" spans="1:14" x14ac:dyDescent="0.25">
      <c r="A88" s="54">
        <f t="shared" si="13"/>
        <v>46301</v>
      </c>
      <c r="B88" s="55" t="str">
        <f t="shared" si="14"/>
        <v>Tue</v>
      </c>
      <c r="C88" s="55" t="str">
        <f t="shared" si="15"/>
        <v>SYS-NYT</v>
      </c>
      <c r="D88" s="56">
        <f t="shared" ca="1" si="16"/>
        <v>0</v>
      </c>
      <c r="E88" s="56">
        <f t="shared" ca="1" si="17"/>
        <v>0</v>
      </c>
      <c r="F88" s="57">
        <f t="shared" ca="1" si="18"/>
        <v>0</v>
      </c>
      <c r="G88" s="57">
        <f t="shared" ca="1" si="19"/>
        <v>0</v>
      </c>
      <c r="H88" s="58" t="str">
        <f t="shared" ca="1" si="20"/>
        <v/>
      </c>
      <c r="I88" s="56">
        <f t="shared" ca="1" si="21"/>
        <v>0</v>
      </c>
      <c r="J88" s="59" t="str">
        <f t="shared" ca="1" si="22"/>
        <v/>
      </c>
      <c r="K88" s="66"/>
      <c r="L88" s="70">
        <f t="shared" ca="1" si="23"/>
        <v>0</v>
      </c>
      <c r="M88" s="66"/>
      <c r="N88">
        <f t="shared" ca="1" si="24"/>
        <v>0</v>
      </c>
    </row>
    <row r="89" spans="1:14" x14ac:dyDescent="0.25">
      <c r="A89" s="47">
        <f t="shared" si="13"/>
        <v>46302</v>
      </c>
      <c r="B89" s="48" t="str">
        <f t="shared" si="14"/>
        <v>Wed</v>
      </c>
      <c r="C89" s="48" t="str">
        <f t="shared" si="15"/>
        <v>SA-DAY</v>
      </c>
      <c r="D89" s="49">
        <f t="shared" ca="1" si="16"/>
        <v>0</v>
      </c>
      <c r="E89" s="49">
        <f t="shared" ca="1" si="17"/>
        <v>0</v>
      </c>
      <c r="F89" s="50">
        <f t="shared" ca="1" si="18"/>
        <v>0</v>
      </c>
      <c r="G89" s="50">
        <f t="shared" ca="1" si="19"/>
        <v>0</v>
      </c>
      <c r="H89" s="51" t="str">
        <f t="shared" ca="1" si="20"/>
        <v/>
      </c>
      <c r="I89" s="49">
        <f t="shared" ca="1" si="21"/>
        <v>0</v>
      </c>
      <c r="J89" s="52">
        <f t="shared" ca="1" si="22"/>
        <v>0</v>
      </c>
      <c r="K89" s="66"/>
      <c r="L89" s="70">
        <f t="shared" ca="1" si="23"/>
        <v>0</v>
      </c>
      <c r="M89" s="66"/>
      <c r="N89">
        <f t="shared" ca="1" si="24"/>
        <v>0</v>
      </c>
    </row>
    <row r="90" spans="1:14" x14ac:dyDescent="0.25">
      <c r="A90" s="47">
        <f t="shared" si="13"/>
        <v>46302</v>
      </c>
      <c r="B90" s="48" t="str">
        <f t="shared" si="14"/>
        <v>Wed</v>
      </c>
      <c r="C90" s="48" t="str">
        <f t="shared" si="15"/>
        <v>SA-NYT</v>
      </c>
      <c r="D90" s="49">
        <f t="shared" ca="1" si="16"/>
        <v>0</v>
      </c>
      <c r="E90" s="49">
        <f t="shared" ca="1" si="17"/>
        <v>0</v>
      </c>
      <c r="F90" s="50">
        <f t="shared" ca="1" si="18"/>
        <v>0</v>
      </c>
      <c r="G90" s="50">
        <f t="shared" ca="1" si="19"/>
        <v>0</v>
      </c>
      <c r="H90" s="51" t="str">
        <f t="shared" ca="1" si="20"/>
        <v/>
      </c>
      <c r="I90" s="49">
        <f t="shared" ca="1" si="21"/>
        <v>0</v>
      </c>
      <c r="J90" s="52" t="str">
        <f t="shared" ca="1" si="22"/>
        <v/>
      </c>
      <c r="K90" s="66"/>
      <c r="L90" s="70">
        <f t="shared" ca="1" si="23"/>
        <v>0</v>
      </c>
      <c r="M90" s="66"/>
    </row>
    <row r="91" spans="1:14" x14ac:dyDescent="0.25">
      <c r="A91" s="47">
        <f t="shared" si="13"/>
        <v>46302</v>
      </c>
      <c r="B91" s="48" t="str">
        <f t="shared" si="14"/>
        <v>Wed</v>
      </c>
      <c r="C91" s="48" t="str">
        <f t="shared" si="15"/>
        <v>SYS-DAY</v>
      </c>
      <c r="D91" s="49">
        <f t="shared" ca="1" si="16"/>
        <v>0</v>
      </c>
      <c r="E91" s="49">
        <f t="shared" ca="1" si="17"/>
        <v>0</v>
      </c>
      <c r="F91" s="50">
        <f t="shared" ca="1" si="18"/>
        <v>0</v>
      </c>
      <c r="G91" s="50">
        <f t="shared" ca="1" si="19"/>
        <v>0</v>
      </c>
      <c r="H91" s="51" t="str">
        <f t="shared" ca="1" si="20"/>
        <v/>
      </c>
      <c r="I91" s="49">
        <f t="shared" ca="1" si="21"/>
        <v>0</v>
      </c>
      <c r="J91" s="52" t="str">
        <f t="shared" ca="1" si="22"/>
        <v/>
      </c>
      <c r="K91" s="66"/>
      <c r="L91" s="70">
        <f t="shared" ca="1" si="23"/>
        <v>0</v>
      </c>
      <c r="M91" s="66"/>
    </row>
    <row r="92" spans="1:14" x14ac:dyDescent="0.25">
      <c r="A92" s="54">
        <f t="shared" si="13"/>
        <v>46302</v>
      </c>
      <c r="B92" s="55" t="str">
        <f t="shared" si="14"/>
        <v>Wed</v>
      </c>
      <c r="C92" s="55" t="str">
        <f t="shared" si="15"/>
        <v>SYS-NYT</v>
      </c>
      <c r="D92" s="56">
        <f t="shared" ca="1" si="16"/>
        <v>0</v>
      </c>
      <c r="E92" s="56">
        <f t="shared" ca="1" si="17"/>
        <v>0</v>
      </c>
      <c r="F92" s="57">
        <f t="shared" ca="1" si="18"/>
        <v>0</v>
      </c>
      <c r="G92" s="57">
        <f t="shared" ca="1" si="19"/>
        <v>0</v>
      </c>
      <c r="H92" s="58" t="str">
        <f t="shared" ca="1" si="20"/>
        <v/>
      </c>
      <c r="I92" s="56">
        <f t="shared" ca="1" si="21"/>
        <v>0</v>
      </c>
      <c r="J92" s="59" t="str">
        <f t="shared" ca="1" si="22"/>
        <v/>
      </c>
      <c r="K92" s="66"/>
      <c r="L92" s="70">
        <f t="shared" ca="1" si="23"/>
        <v>0</v>
      </c>
      <c r="M92" s="66"/>
    </row>
    <row r="93" spans="1:14" x14ac:dyDescent="0.25">
      <c r="A93" s="47">
        <f t="shared" si="13"/>
        <v>46303</v>
      </c>
      <c r="B93" s="48" t="str">
        <f t="shared" si="14"/>
        <v>Thu</v>
      </c>
      <c r="C93" s="48" t="str">
        <f t="shared" si="15"/>
        <v>SA-DAY</v>
      </c>
      <c r="D93" s="49">
        <f t="shared" ca="1" si="16"/>
        <v>0</v>
      </c>
      <c r="E93" s="49">
        <f t="shared" ca="1" si="17"/>
        <v>0</v>
      </c>
      <c r="F93" s="50">
        <f t="shared" ca="1" si="18"/>
        <v>0</v>
      </c>
      <c r="G93" s="50">
        <f t="shared" ca="1" si="19"/>
        <v>0</v>
      </c>
      <c r="H93" s="51" t="str">
        <f t="shared" ca="1" si="20"/>
        <v/>
      </c>
      <c r="I93" s="49">
        <f t="shared" ca="1" si="21"/>
        <v>0</v>
      </c>
      <c r="J93" s="52">
        <f t="shared" ca="1" si="22"/>
        <v>0</v>
      </c>
      <c r="K93" s="66"/>
      <c r="L93" s="70">
        <f t="shared" ca="1" si="23"/>
        <v>0</v>
      </c>
      <c r="M93" s="66"/>
    </row>
    <row r="94" spans="1:14" x14ac:dyDescent="0.25">
      <c r="A94" s="47">
        <f t="shared" si="13"/>
        <v>46303</v>
      </c>
      <c r="B94" s="48" t="str">
        <f t="shared" si="14"/>
        <v>Thu</v>
      </c>
      <c r="C94" s="48" t="str">
        <f t="shared" si="15"/>
        <v>SA-NYT</v>
      </c>
      <c r="D94" s="49">
        <f t="shared" ca="1" si="16"/>
        <v>0</v>
      </c>
      <c r="E94" s="49">
        <f t="shared" ca="1" si="17"/>
        <v>0</v>
      </c>
      <c r="F94" s="50">
        <f t="shared" ca="1" si="18"/>
        <v>0</v>
      </c>
      <c r="G94" s="50">
        <f t="shared" ca="1" si="19"/>
        <v>0</v>
      </c>
      <c r="H94" s="51" t="str">
        <f t="shared" ca="1" si="20"/>
        <v/>
      </c>
      <c r="I94" s="49">
        <f t="shared" ca="1" si="21"/>
        <v>0</v>
      </c>
      <c r="J94" s="52" t="str">
        <f t="shared" ca="1" si="22"/>
        <v/>
      </c>
      <c r="K94" s="66"/>
      <c r="L94" s="70">
        <f t="shared" ca="1" si="23"/>
        <v>0</v>
      </c>
      <c r="M94" s="66"/>
    </row>
    <row r="95" spans="1:14" x14ac:dyDescent="0.25">
      <c r="A95" s="47">
        <f t="shared" si="13"/>
        <v>46303</v>
      </c>
      <c r="B95" s="48" t="str">
        <f t="shared" si="14"/>
        <v>Thu</v>
      </c>
      <c r="C95" s="48" t="str">
        <f t="shared" si="15"/>
        <v>SYS-DAY</v>
      </c>
      <c r="D95" s="49">
        <f t="shared" ca="1" si="16"/>
        <v>0</v>
      </c>
      <c r="E95" s="49">
        <f t="shared" ca="1" si="17"/>
        <v>0</v>
      </c>
      <c r="F95" s="50">
        <f t="shared" ca="1" si="18"/>
        <v>0</v>
      </c>
      <c r="G95" s="50">
        <f t="shared" ca="1" si="19"/>
        <v>0</v>
      </c>
      <c r="H95" s="51" t="str">
        <f t="shared" ca="1" si="20"/>
        <v/>
      </c>
      <c r="I95" s="49">
        <f t="shared" ca="1" si="21"/>
        <v>0</v>
      </c>
      <c r="J95" s="52" t="str">
        <f t="shared" ca="1" si="22"/>
        <v/>
      </c>
      <c r="K95" s="66"/>
      <c r="L95" s="70">
        <f t="shared" ca="1" si="23"/>
        <v>0</v>
      </c>
      <c r="M95" s="66"/>
    </row>
    <row r="96" spans="1:14" x14ac:dyDescent="0.25">
      <c r="A96" s="54">
        <f t="shared" si="13"/>
        <v>46303</v>
      </c>
      <c r="B96" s="55" t="str">
        <f t="shared" si="14"/>
        <v>Thu</v>
      </c>
      <c r="C96" s="55" t="str">
        <f t="shared" si="15"/>
        <v>SYS-NYT</v>
      </c>
      <c r="D96" s="56">
        <f t="shared" ca="1" si="16"/>
        <v>0</v>
      </c>
      <c r="E96" s="56">
        <f t="shared" ca="1" si="17"/>
        <v>0</v>
      </c>
      <c r="F96" s="57">
        <f t="shared" ca="1" si="18"/>
        <v>0</v>
      </c>
      <c r="G96" s="57">
        <f t="shared" ca="1" si="19"/>
        <v>0</v>
      </c>
      <c r="H96" s="58" t="str">
        <f t="shared" ca="1" si="20"/>
        <v/>
      </c>
      <c r="I96" s="56">
        <f t="shared" ca="1" si="21"/>
        <v>0</v>
      </c>
      <c r="J96" s="59" t="str">
        <f t="shared" ca="1" si="22"/>
        <v/>
      </c>
      <c r="K96" s="66"/>
      <c r="L96" s="70">
        <f t="shared" ca="1" si="23"/>
        <v>0</v>
      </c>
      <c r="M96" s="66"/>
    </row>
    <row r="97" spans="1:13" x14ac:dyDescent="0.25">
      <c r="A97" s="47">
        <f t="shared" si="13"/>
        <v>46304</v>
      </c>
      <c r="B97" s="48" t="str">
        <f t="shared" si="14"/>
        <v>Fri</v>
      </c>
      <c r="C97" s="48" t="str">
        <f t="shared" si="15"/>
        <v>SA-DAY</v>
      </c>
      <c r="D97" s="49">
        <f t="shared" ca="1" si="16"/>
        <v>0</v>
      </c>
      <c r="E97" s="49">
        <f t="shared" ca="1" si="17"/>
        <v>0</v>
      </c>
      <c r="F97" s="50">
        <f t="shared" ca="1" si="18"/>
        <v>0</v>
      </c>
      <c r="G97" s="50">
        <f t="shared" ca="1" si="19"/>
        <v>0</v>
      </c>
      <c r="H97" s="51" t="str">
        <f t="shared" ca="1" si="20"/>
        <v/>
      </c>
      <c r="I97" s="49">
        <f t="shared" ca="1" si="21"/>
        <v>0</v>
      </c>
      <c r="J97" s="52">
        <f t="shared" ca="1" si="22"/>
        <v>0</v>
      </c>
      <c r="K97" s="66"/>
      <c r="L97" s="70">
        <f t="shared" ca="1" si="23"/>
        <v>0</v>
      </c>
      <c r="M97" s="66"/>
    </row>
    <row r="98" spans="1:13" x14ac:dyDescent="0.25">
      <c r="A98" s="47">
        <f t="shared" si="13"/>
        <v>46304</v>
      </c>
      <c r="B98" s="48" t="str">
        <f t="shared" si="14"/>
        <v>Fri</v>
      </c>
      <c r="C98" s="48" t="str">
        <f t="shared" si="15"/>
        <v>SA-NYT</v>
      </c>
      <c r="D98" s="49">
        <f t="shared" ca="1" si="16"/>
        <v>0</v>
      </c>
      <c r="E98" s="49">
        <f t="shared" ca="1" si="17"/>
        <v>0</v>
      </c>
      <c r="F98" s="50">
        <f t="shared" ca="1" si="18"/>
        <v>0</v>
      </c>
      <c r="G98" s="50">
        <f t="shared" ca="1" si="19"/>
        <v>0</v>
      </c>
      <c r="H98" s="51" t="str">
        <f t="shared" ca="1" si="20"/>
        <v/>
      </c>
      <c r="I98" s="49">
        <f t="shared" ca="1" si="21"/>
        <v>0</v>
      </c>
      <c r="J98" s="52" t="str">
        <f t="shared" ca="1" si="22"/>
        <v/>
      </c>
      <c r="K98" s="66"/>
      <c r="L98" s="70">
        <f t="shared" ca="1" si="23"/>
        <v>0</v>
      </c>
      <c r="M98" s="66"/>
    </row>
    <row r="99" spans="1:13" x14ac:dyDescent="0.25">
      <c r="A99" s="47">
        <f t="shared" si="13"/>
        <v>46304</v>
      </c>
      <c r="B99" s="48" t="str">
        <f t="shared" si="14"/>
        <v>Fri</v>
      </c>
      <c r="C99" s="48" t="str">
        <f t="shared" si="15"/>
        <v>SYS-DAY</v>
      </c>
      <c r="D99" s="49">
        <f t="shared" ca="1" si="16"/>
        <v>0</v>
      </c>
      <c r="E99" s="49">
        <f t="shared" ca="1" si="17"/>
        <v>0</v>
      </c>
      <c r="F99" s="50">
        <f t="shared" ca="1" si="18"/>
        <v>0</v>
      </c>
      <c r="G99" s="50">
        <f t="shared" ca="1" si="19"/>
        <v>0</v>
      </c>
      <c r="H99" s="51" t="str">
        <f t="shared" ca="1" si="20"/>
        <v/>
      </c>
      <c r="I99" s="49">
        <f t="shared" ca="1" si="21"/>
        <v>0</v>
      </c>
      <c r="J99" s="52" t="str">
        <f t="shared" ca="1" si="22"/>
        <v/>
      </c>
      <c r="K99" s="66"/>
      <c r="L99" s="70">
        <f t="shared" ca="1" si="23"/>
        <v>0</v>
      </c>
      <c r="M99" s="66"/>
    </row>
    <row r="100" spans="1:13" x14ac:dyDescent="0.25">
      <c r="A100" s="54">
        <f t="shared" si="13"/>
        <v>46304</v>
      </c>
      <c r="B100" s="55" t="str">
        <f t="shared" si="14"/>
        <v>Fri</v>
      </c>
      <c r="C100" s="55" t="str">
        <f t="shared" si="15"/>
        <v>SYS-NYT</v>
      </c>
      <c r="D100" s="56">
        <f t="shared" ca="1" si="16"/>
        <v>0</v>
      </c>
      <c r="E100" s="56">
        <f t="shared" ca="1" si="17"/>
        <v>0</v>
      </c>
      <c r="F100" s="57">
        <f t="shared" ca="1" si="18"/>
        <v>0</v>
      </c>
      <c r="G100" s="57">
        <f t="shared" ca="1" si="19"/>
        <v>0</v>
      </c>
      <c r="H100" s="58" t="str">
        <f t="shared" ca="1" si="20"/>
        <v/>
      </c>
      <c r="I100" s="56">
        <f t="shared" ca="1" si="21"/>
        <v>0</v>
      </c>
      <c r="J100" s="59" t="str">
        <f t="shared" ca="1" si="22"/>
        <v/>
      </c>
      <c r="K100" s="66"/>
      <c r="L100" s="70">
        <f t="shared" ca="1" si="23"/>
        <v>0</v>
      </c>
      <c r="M100" s="66"/>
    </row>
    <row r="101" spans="1:13" x14ac:dyDescent="0.25">
      <c r="A101" s="47">
        <f t="shared" si="13"/>
        <v>46305</v>
      </c>
      <c r="B101" s="48" t="str">
        <f t="shared" si="14"/>
        <v>Sat</v>
      </c>
      <c r="C101" s="48" t="str">
        <f t="shared" si="15"/>
        <v>SA-DAY</v>
      </c>
      <c r="D101" s="49">
        <f t="shared" ca="1" si="16"/>
        <v>0</v>
      </c>
      <c r="E101" s="49">
        <f t="shared" ca="1" si="17"/>
        <v>0</v>
      </c>
      <c r="F101" s="50">
        <f t="shared" ca="1" si="18"/>
        <v>0</v>
      </c>
      <c r="G101" s="50">
        <f t="shared" ca="1" si="19"/>
        <v>0</v>
      </c>
      <c r="H101" s="51" t="str">
        <f t="shared" ca="1" si="20"/>
        <v/>
      </c>
      <c r="I101" s="49">
        <f t="shared" ca="1" si="21"/>
        <v>0</v>
      </c>
      <c r="J101" s="52">
        <f t="shared" ca="1" si="22"/>
        <v>0</v>
      </c>
      <c r="K101" s="66"/>
      <c r="L101" s="70">
        <f t="shared" ca="1" si="23"/>
        <v>0</v>
      </c>
      <c r="M101" s="66"/>
    </row>
    <row r="102" spans="1:13" x14ac:dyDescent="0.25">
      <c r="A102" s="47">
        <f t="shared" si="13"/>
        <v>46305</v>
      </c>
      <c r="B102" s="48" t="str">
        <f t="shared" si="14"/>
        <v>Sat</v>
      </c>
      <c r="C102" s="48" t="str">
        <f t="shared" si="15"/>
        <v>SA-NYT</v>
      </c>
      <c r="D102" s="49">
        <f t="shared" ca="1" si="16"/>
        <v>0</v>
      </c>
      <c r="E102" s="49">
        <f t="shared" ca="1" si="17"/>
        <v>0</v>
      </c>
      <c r="F102" s="50">
        <f t="shared" ca="1" si="18"/>
        <v>0</v>
      </c>
      <c r="G102" s="50">
        <f t="shared" ca="1" si="19"/>
        <v>0</v>
      </c>
      <c r="H102" s="51" t="str">
        <f t="shared" ca="1" si="20"/>
        <v/>
      </c>
      <c r="I102" s="49">
        <f t="shared" ca="1" si="21"/>
        <v>0</v>
      </c>
      <c r="J102" s="52" t="str">
        <f t="shared" ca="1" si="22"/>
        <v/>
      </c>
      <c r="K102" s="66"/>
      <c r="L102" s="70">
        <f t="shared" ca="1" si="23"/>
        <v>0</v>
      </c>
      <c r="M102" s="66"/>
    </row>
    <row r="103" spans="1:13" x14ac:dyDescent="0.25">
      <c r="A103" s="47">
        <f t="shared" si="13"/>
        <v>46305</v>
      </c>
      <c r="B103" s="48" t="str">
        <f t="shared" si="14"/>
        <v>Sat</v>
      </c>
      <c r="C103" s="48" t="str">
        <f t="shared" si="15"/>
        <v>SYS-DAY</v>
      </c>
      <c r="D103" s="49">
        <f t="shared" ca="1" si="16"/>
        <v>0</v>
      </c>
      <c r="E103" s="49">
        <f t="shared" ca="1" si="17"/>
        <v>0</v>
      </c>
      <c r="F103" s="50">
        <f t="shared" ca="1" si="18"/>
        <v>0</v>
      </c>
      <c r="G103" s="50">
        <f t="shared" ca="1" si="19"/>
        <v>0</v>
      </c>
      <c r="H103" s="51" t="str">
        <f t="shared" ca="1" si="20"/>
        <v/>
      </c>
      <c r="I103" s="49">
        <f t="shared" ca="1" si="21"/>
        <v>0</v>
      </c>
      <c r="J103" s="52" t="str">
        <f t="shared" ca="1" si="22"/>
        <v/>
      </c>
      <c r="K103" s="66"/>
      <c r="L103" s="70">
        <f t="shared" ca="1" si="23"/>
        <v>0</v>
      </c>
      <c r="M103" s="66"/>
    </row>
    <row r="104" spans="1:13" x14ac:dyDescent="0.25">
      <c r="A104" s="54">
        <f t="shared" si="13"/>
        <v>46305</v>
      </c>
      <c r="B104" s="55" t="str">
        <f t="shared" si="14"/>
        <v>Sat</v>
      </c>
      <c r="C104" s="55" t="str">
        <f t="shared" si="15"/>
        <v>SYS-NYT</v>
      </c>
      <c r="D104" s="56">
        <f t="shared" ca="1" si="16"/>
        <v>0</v>
      </c>
      <c r="E104" s="56">
        <f t="shared" ca="1" si="17"/>
        <v>0</v>
      </c>
      <c r="F104" s="57">
        <f t="shared" ca="1" si="18"/>
        <v>0</v>
      </c>
      <c r="G104" s="57">
        <f t="shared" ca="1" si="19"/>
        <v>0</v>
      </c>
      <c r="H104" s="58" t="str">
        <f t="shared" ca="1" si="20"/>
        <v/>
      </c>
      <c r="I104" s="56">
        <f t="shared" ca="1" si="21"/>
        <v>0</v>
      </c>
      <c r="J104" s="59" t="str">
        <f t="shared" ca="1" si="22"/>
        <v/>
      </c>
      <c r="K104" s="66"/>
      <c r="L104" s="70">
        <f t="shared" ca="1" si="23"/>
        <v>0</v>
      </c>
      <c r="M104" s="66"/>
    </row>
    <row r="105" spans="1:13" x14ac:dyDescent="0.25">
      <c r="A105" s="47">
        <f t="shared" si="13"/>
        <v>46306</v>
      </c>
      <c r="B105" s="48" t="str">
        <f t="shared" si="14"/>
        <v>Sun</v>
      </c>
      <c r="C105" s="48" t="str">
        <f t="shared" si="15"/>
        <v>SA-DAY</v>
      </c>
      <c r="D105" s="49">
        <f t="shared" ca="1" si="16"/>
        <v>0</v>
      </c>
      <c r="E105" s="49">
        <f t="shared" ca="1" si="17"/>
        <v>0</v>
      </c>
      <c r="F105" s="50">
        <f t="shared" ca="1" si="18"/>
        <v>0</v>
      </c>
      <c r="G105" s="50">
        <f t="shared" ca="1" si="19"/>
        <v>0</v>
      </c>
      <c r="H105" s="51" t="str">
        <f t="shared" ca="1" si="20"/>
        <v/>
      </c>
      <c r="I105" s="49">
        <f t="shared" ca="1" si="21"/>
        <v>0</v>
      </c>
      <c r="J105" s="52">
        <f t="shared" ca="1" si="22"/>
        <v>0</v>
      </c>
      <c r="K105" s="66"/>
      <c r="L105" s="70">
        <f t="shared" ca="1" si="23"/>
        <v>0</v>
      </c>
      <c r="M105" s="66"/>
    </row>
    <row r="106" spans="1:13" x14ac:dyDescent="0.25">
      <c r="A106" s="47">
        <f t="shared" si="13"/>
        <v>46306</v>
      </c>
      <c r="B106" s="48" t="str">
        <f t="shared" si="14"/>
        <v>Sun</v>
      </c>
      <c r="C106" s="48" t="str">
        <f t="shared" si="15"/>
        <v>SA-NYT</v>
      </c>
      <c r="D106" s="49">
        <f t="shared" ca="1" si="16"/>
        <v>0</v>
      </c>
      <c r="E106" s="49">
        <f t="shared" ca="1" si="17"/>
        <v>0</v>
      </c>
      <c r="F106" s="50">
        <f t="shared" ca="1" si="18"/>
        <v>0</v>
      </c>
      <c r="G106" s="50">
        <f t="shared" ca="1" si="19"/>
        <v>0</v>
      </c>
      <c r="H106" s="51" t="str">
        <f t="shared" ca="1" si="20"/>
        <v/>
      </c>
      <c r="I106" s="49">
        <f t="shared" ca="1" si="21"/>
        <v>0</v>
      </c>
      <c r="J106" s="52" t="str">
        <f t="shared" ca="1" si="22"/>
        <v/>
      </c>
      <c r="K106" s="66"/>
      <c r="L106" s="70">
        <f t="shared" ca="1" si="23"/>
        <v>0</v>
      </c>
      <c r="M106" s="66"/>
    </row>
    <row r="107" spans="1:13" x14ac:dyDescent="0.25">
      <c r="A107" s="47">
        <f t="shared" si="13"/>
        <v>46306</v>
      </c>
      <c r="B107" s="48" t="str">
        <f t="shared" si="14"/>
        <v>Sun</v>
      </c>
      <c r="C107" s="48" t="str">
        <f t="shared" si="15"/>
        <v>SYS-DAY</v>
      </c>
      <c r="D107" s="49">
        <f t="shared" ca="1" si="16"/>
        <v>0</v>
      </c>
      <c r="E107" s="49">
        <f t="shared" ca="1" si="17"/>
        <v>0</v>
      </c>
      <c r="F107" s="50">
        <f t="shared" ca="1" si="18"/>
        <v>0</v>
      </c>
      <c r="G107" s="50">
        <f t="shared" ca="1" si="19"/>
        <v>0</v>
      </c>
      <c r="H107" s="51" t="str">
        <f t="shared" ca="1" si="20"/>
        <v/>
      </c>
      <c r="I107" s="49">
        <f t="shared" ca="1" si="21"/>
        <v>0</v>
      </c>
      <c r="J107" s="52" t="str">
        <f t="shared" ca="1" si="22"/>
        <v/>
      </c>
      <c r="K107" s="66"/>
      <c r="L107" s="70">
        <f t="shared" ca="1" si="23"/>
        <v>0</v>
      </c>
      <c r="M107" s="66"/>
    </row>
    <row r="108" spans="1:13" x14ac:dyDescent="0.25">
      <c r="A108" s="54">
        <f t="shared" si="13"/>
        <v>46306</v>
      </c>
      <c r="B108" s="55" t="str">
        <f t="shared" si="14"/>
        <v>Sun</v>
      </c>
      <c r="C108" s="55" t="str">
        <f t="shared" si="15"/>
        <v>SYS-NYT</v>
      </c>
      <c r="D108" s="56">
        <f t="shared" ca="1" si="16"/>
        <v>0</v>
      </c>
      <c r="E108" s="56">
        <f t="shared" ca="1" si="17"/>
        <v>0</v>
      </c>
      <c r="F108" s="57">
        <f t="shared" ca="1" si="18"/>
        <v>0</v>
      </c>
      <c r="G108" s="57">
        <f t="shared" ca="1" si="19"/>
        <v>0</v>
      </c>
      <c r="H108" s="58" t="str">
        <f t="shared" ca="1" si="20"/>
        <v/>
      </c>
      <c r="I108" s="56">
        <f t="shared" ca="1" si="21"/>
        <v>0</v>
      </c>
      <c r="J108" s="59" t="str">
        <f t="shared" ca="1" si="22"/>
        <v/>
      </c>
      <c r="K108" s="66"/>
      <c r="L108" s="70">
        <f t="shared" ca="1" si="23"/>
        <v>0</v>
      </c>
      <c r="M108" s="66"/>
    </row>
    <row r="109" spans="1:13" x14ac:dyDescent="0.25">
      <c r="A109" s="47">
        <f t="shared" si="13"/>
        <v>46307</v>
      </c>
      <c r="B109" s="48" t="str">
        <f t="shared" si="14"/>
        <v>Mon</v>
      </c>
      <c r="C109" s="48" t="str">
        <f t="shared" si="15"/>
        <v>SA-DAY</v>
      </c>
      <c r="D109" s="49">
        <f t="shared" ca="1" si="16"/>
        <v>0</v>
      </c>
      <c r="E109" s="49">
        <f t="shared" ca="1" si="17"/>
        <v>0</v>
      </c>
      <c r="F109" s="50">
        <f t="shared" ca="1" si="18"/>
        <v>0</v>
      </c>
      <c r="G109" s="50">
        <f t="shared" ca="1" si="19"/>
        <v>0</v>
      </c>
      <c r="H109" s="51" t="str">
        <f t="shared" ca="1" si="20"/>
        <v/>
      </c>
      <c r="I109" s="49">
        <f t="shared" ca="1" si="21"/>
        <v>0</v>
      </c>
      <c r="J109" s="52">
        <f t="shared" ca="1" si="22"/>
        <v>0</v>
      </c>
      <c r="K109" s="66"/>
      <c r="L109" s="70">
        <f t="shared" ca="1" si="23"/>
        <v>0</v>
      </c>
      <c r="M109" s="66"/>
    </row>
    <row r="110" spans="1:13" x14ac:dyDescent="0.25">
      <c r="A110" s="47">
        <f t="shared" si="13"/>
        <v>46307</v>
      </c>
      <c r="B110" s="48" t="str">
        <f t="shared" si="14"/>
        <v>Mon</v>
      </c>
      <c r="C110" s="48" t="str">
        <f t="shared" si="15"/>
        <v>SA-NYT</v>
      </c>
      <c r="D110" s="49">
        <f t="shared" ca="1" si="16"/>
        <v>0</v>
      </c>
      <c r="E110" s="49">
        <f t="shared" ca="1" si="17"/>
        <v>0</v>
      </c>
      <c r="F110" s="50">
        <f t="shared" ca="1" si="18"/>
        <v>0</v>
      </c>
      <c r="G110" s="50">
        <f t="shared" ca="1" si="19"/>
        <v>0</v>
      </c>
      <c r="H110" s="51" t="str">
        <f t="shared" ca="1" si="20"/>
        <v/>
      </c>
      <c r="I110" s="49">
        <f t="shared" ca="1" si="21"/>
        <v>0</v>
      </c>
      <c r="J110" s="52" t="str">
        <f t="shared" ca="1" si="22"/>
        <v/>
      </c>
      <c r="K110" s="66"/>
      <c r="L110" s="70">
        <f t="shared" ca="1" si="23"/>
        <v>0</v>
      </c>
      <c r="M110" s="66"/>
    </row>
    <row r="111" spans="1:13" x14ac:dyDescent="0.25">
      <c r="A111" s="47">
        <f t="shared" si="13"/>
        <v>46307</v>
      </c>
      <c r="B111" s="48" t="str">
        <f t="shared" si="14"/>
        <v>Mon</v>
      </c>
      <c r="C111" s="48" t="str">
        <f t="shared" si="15"/>
        <v>SYS-DAY</v>
      </c>
      <c r="D111" s="49">
        <f t="shared" ca="1" si="16"/>
        <v>0</v>
      </c>
      <c r="E111" s="49">
        <f t="shared" ca="1" si="17"/>
        <v>0</v>
      </c>
      <c r="F111" s="50">
        <f t="shared" ca="1" si="18"/>
        <v>0</v>
      </c>
      <c r="G111" s="50">
        <f t="shared" ca="1" si="19"/>
        <v>0</v>
      </c>
      <c r="H111" s="51" t="str">
        <f t="shared" ca="1" si="20"/>
        <v/>
      </c>
      <c r="I111" s="49">
        <f t="shared" ca="1" si="21"/>
        <v>0</v>
      </c>
      <c r="J111" s="52" t="str">
        <f t="shared" ca="1" si="22"/>
        <v/>
      </c>
      <c r="K111" s="66"/>
      <c r="L111" s="70">
        <f t="shared" ca="1" si="23"/>
        <v>0</v>
      </c>
      <c r="M111" s="66"/>
    </row>
    <row r="112" spans="1:13" x14ac:dyDescent="0.25">
      <c r="A112" s="54">
        <f t="shared" si="13"/>
        <v>46307</v>
      </c>
      <c r="B112" s="55" t="str">
        <f t="shared" si="14"/>
        <v>Mon</v>
      </c>
      <c r="C112" s="55" t="str">
        <f t="shared" si="15"/>
        <v>SYS-NYT</v>
      </c>
      <c r="D112" s="56">
        <f t="shared" ca="1" si="16"/>
        <v>0</v>
      </c>
      <c r="E112" s="56">
        <f t="shared" ca="1" si="17"/>
        <v>0</v>
      </c>
      <c r="F112" s="57">
        <f t="shared" ca="1" si="18"/>
        <v>0</v>
      </c>
      <c r="G112" s="57">
        <f t="shared" ca="1" si="19"/>
        <v>0</v>
      </c>
      <c r="H112" s="58" t="str">
        <f t="shared" ca="1" si="20"/>
        <v/>
      </c>
      <c r="I112" s="56">
        <f t="shared" ca="1" si="21"/>
        <v>0</v>
      </c>
      <c r="J112" s="59" t="str">
        <f t="shared" ca="1" si="22"/>
        <v/>
      </c>
      <c r="K112" s="66"/>
      <c r="L112" s="70">
        <f t="shared" ca="1" si="23"/>
        <v>0</v>
      </c>
      <c r="M112" s="66"/>
    </row>
    <row r="113" spans="1:13" x14ac:dyDescent="0.25">
      <c r="A113" s="47">
        <f t="shared" si="13"/>
        <v>46308</v>
      </c>
      <c r="B113" s="48" t="str">
        <f t="shared" si="14"/>
        <v>Tue</v>
      </c>
      <c r="C113" s="48" t="str">
        <f t="shared" si="15"/>
        <v>SA-DAY</v>
      </c>
      <c r="D113" s="49">
        <f t="shared" ca="1" si="16"/>
        <v>0</v>
      </c>
      <c r="E113" s="49">
        <f t="shared" ca="1" si="17"/>
        <v>0</v>
      </c>
      <c r="F113" s="50">
        <f t="shared" ca="1" si="18"/>
        <v>0</v>
      </c>
      <c r="G113" s="50">
        <f t="shared" ca="1" si="19"/>
        <v>0</v>
      </c>
      <c r="H113" s="51" t="str">
        <f t="shared" ca="1" si="20"/>
        <v/>
      </c>
      <c r="I113" s="49">
        <f t="shared" ca="1" si="21"/>
        <v>0</v>
      </c>
      <c r="J113" s="52">
        <f t="shared" ca="1" si="22"/>
        <v>0</v>
      </c>
      <c r="K113" s="66"/>
      <c r="L113" s="70">
        <f t="shared" ca="1" si="23"/>
        <v>0</v>
      </c>
      <c r="M113" s="66"/>
    </row>
    <row r="114" spans="1:13" x14ac:dyDescent="0.25">
      <c r="A114" s="47">
        <f t="shared" si="13"/>
        <v>46308</v>
      </c>
      <c r="B114" s="48" t="str">
        <f t="shared" si="14"/>
        <v>Tue</v>
      </c>
      <c r="C114" s="48" t="str">
        <f t="shared" si="15"/>
        <v>SA-NYT</v>
      </c>
      <c r="D114" s="49">
        <f t="shared" ca="1" si="16"/>
        <v>0</v>
      </c>
      <c r="E114" s="49">
        <f t="shared" ca="1" si="17"/>
        <v>0</v>
      </c>
      <c r="F114" s="50">
        <f t="shared" ca="1" si="18"/>
        <v>0</v>
      </c>
      <c r="G114" s="50">
        <f t="shared" ca="1" si="19"/>
        <v>0</v>
      </c>
      <c r="H114" s="51" t="str">
        <f t="shared" ca="1" si="20"/>
        <v/>
      </c>
      <c r="I114" s="49">
        <f t="shared" ca="1" si="21"/>
        <v>0</v>
      </c>
      <c r="J114" s="52" t="str">
        <f t="shared" ca="1" si="22"/>
        <v/>
      </c>
      <c r="K114" s="66"/>
      <c r="L114" s="70">
        <f t="shared" ca="1" si="23"/>
        <v>0</v>
      </c>
      <c r="M114" s="66"/>
    </row>
    <row r="115" spans="1:13" x14ac:dyDescent="0.25">
      <c r="A115" s="47">
        <f t="shared" si="13"/>
        <v>46308</v>
      </c>
      <c r="B115" s="48" t="str">
        <f t="shared" si="14"/>
        <v>Tue</v>
      </c>
      <c r="C115" s="48" t="str">
        <f t="shared" si="15"/>
        <v>SYS-DAY</v>
      </c>
      <c r="D115" s="49">
        <f t="shared" ca="1" si="16"/>
        <v>0</v>
      </c>
      <c r="E115" s="49">
        <f t="shared" ca="1" si="17"/>
        <v>0</v>
      </c>
      <c r="F115" s="50">
        <f t="shared" ca="1" si="18"/>
        <v>0</v>
      </c>
      <c r="G115" s="50">
        <f t="shared" ca="1" si="19"/>
        <v>0</v>
      </c>
      <c r="H115" s="51" t="str">
        <f t="shared" ca="1" si="20"/>
        <v/>
      </c>
      <c r="I115" s="49">
        <f t="shared" ca="1" si="21"/>
        <v>0</v>
      </c>
      <c r="J115" s="52" t="str">
        <f t="shared" ca="1" si="22"/>
        <v/>
      </c>
      <c r="K115" s="66"/>
      <c r="L115" s="70">
        <f t="shared" ca="1" si="23"/>
        <v>0</v>
      </c>
      <c r="M115" s="66"/>
    </row>
    <row r="116" spans="1:13" x14ac:dyDescent="0.25">
      <c r="A116" s="54">
        <f t="shared" si="13"/>
        <v>46308</v>
      </c>
      <c r="B116" s="55" t="str">
        <f t="shared" si="14"/>
        <v>Tue</v>
      </c>
      <c r="C116" s="55" t="str">
        <f t="shared" si="15"/>
        <v>SYS-NYT</v>
      </c>
      <c r="D116" s="56">
        <f t="shared" ca="1" si="16"/>
        <v>0</v>
      </c>
      <c r="E116" s="56">
        <f t="shared" ca="1" si="17"/>
        <v>0</v>
      </c>
      <c r="F116" s="57">
        <f t="shared" ca="1" si="18"/>
        <v>0</v>
      </c>
      <c r="G116" s="57">
        <f t="shared" ca="1" si="19"/>
        <v>0</v>
      </c>
      <c r="H116" s="58" t="str">
        <f t="shared" ca="1" si="20"/>
        <v/>
      </c>
      <c r="I116" s="56">
        <f t="shared" ca="1" si="21"/>
        <v>0</v>
      </c>
      <c r="J116" s="59" t="str">
        <f t="shared" ca="1" si="22"/>
        <v/>
      </c>
      <c r="K116" s="66"/>
      <c r="L116" s="70">
        <f t="shared" ca="1" si="23"/>
        <v>0</v>
      </c>
      <c r="M116" s="66"/>
    </row>
    <row r="117" spans="1:13" x14ac:dyDescent="0.25">
      <c r="A117" s="47">
        <f t="shared" si="13"/>
        <v>46309</v>
      </c>
      <c r="B117" s="48" t="str">
        <f t="shared" si="14"/>
        <v>Wed</v>
      </c>
      <c r="C117" s="48" t="str">
        <f t="shared" si="15"/>
        <v>SA-DAY</v>
      </c>
      <c r="D117" s="49">
        <f t="shared" ca="1" si="16"/>
        <v>0</v>
      </c>
      <c r="E117" s="49">
        <f t="shared" ca="1" si="17"/>
        <v>0</v>
      </c>
      <c r="F117" s="50">
        <f t="shared" ca="1" si="18"/>
        <v>0</v>
      </c>
      <c r="G117" s="50">
        <f t="shared" ca="1" si="19"/>
        <v>0</v>
      </c>
      <c r="H117" s="51" t="str">
        <f t="shared" ca="1" si="20"/>
        <v/>
      </c>
      <c r="I117" s="49">
        <f t="shared" ca="1" si="21"/>
        <v>0</v>
      </c>
      <c r="J117" s="52">
        <f t="shared" ca="1" si="22"/>
        <v>0</v>
      </c>
      <c r="K117" s="66"/>
      <c r="L117" s="70">
        <f t="shared" ca="1" si="23"/>
        <v>0</v>
      </c>
      <c r="M117" s="66"/>
    </row>
    <row r="118" spans="1:13" x14ac:dyDescent="0.25">
      <c r="A118" s="47">
        <f t="shared" si="13"/>
        <v>46309</v>
      </c>
      <c r="B118" s="48" t="str">
        <f t="shared" si="14"/>
        <v>Wed</v>
      </c>
      <c r="C118" s="48" t="str">
        <f t="shared" si="15"/>
        <v>SA-NYT</v>
      </c>
      <c r="D118" s="49">
        <f t="shared" ca="1" si="16"/>
        <v>0</v>
      </c>
      <c r="E118" s="49">
        <f t="shared" ca="1" si="17"/>
        <v>0</v>
      </c>
      <c r="F118" s="50">
        <f t="shared" ca="1" si="18"/>
        <v>0</v>
      </c>
      <c r="G118" s="50">
        <f t="shared" ca="1" si="19"/>
        <v>0</v>
      </c>
      <c r="H118" s="51" t="str">
        <f t="shared" ca="1" si="20"/>
        <v/>
      </c>
      <c r="I118" s="49">
        <f t="shared" ca="1" si="21"/>
        <v>0</v>
      </c>
      <c r="J118" s="52" t="str">
        <f t="shared" ca="1" si="22"/>
        <v/>
      </c>
      <c r="K118" s="66"/>
      <c r="L118" s="70">
        <f t="shared" ca="1" si="23"/>
        <v>0</v>
      </c>
      <c r="M118" s="66"/>
    </row>
    <row r="119" spans="1:13" x14ac:dyDescent="0.25">
      <c r="A119" s="47">
        <f t="shared" si="13"/>
        <v>46309</v>
      </c>
      <c r="B119" s="48" t="str">
        <f t="shared" si="14"/>
        <v>Wed</v>
      </c>
      <c r="C119" s="48" t="str">
        <f t="shared" si="15"/>
        <v>SYS-DAY</v>
      </c>
      <c r="D119" s="49">
        <f t="shared" ca="1" si="16"/>
        <v>0</v>
      </c>
      <c r="E119" s="49">
        <f t="shared" ca="1" si="17"/>
        <v>0</v>
      </c>
      <c r="F119" s="50">
        <f t="shared" ca="1" si="18"/>
        <v>0</v>
      </c>
      <c r="G119" s="50">
        <f t="shared" ca="1" si="19"/>
        <v>0</v>
      </c>
      <c r="H119" s="51" t="str">
        <f t="shared" ca="1" si="20"/>
        <v/>
      </c>
      <c r="I119" s="49">
        <f t="shared" ca="1" si="21"/>
        <v>0</v>
      </c>
      <c r="J119" s="52" t="str">
        <f t="shared" ca="1" si="22"/>
        <v/>
      </c>
      <c r="K119" s="66"/>
      <c r="L119" s="70">
        <f t="shared" ca="1" si="23"/>
        <v>0</v>
      </c>
      <c r="M119" s="66"/>
    </row>
    <row r="120" spans="1:13" x14ac:dyDescent="0.25">
      <c r="A120" s="54">
        <f t="shared" si="13"/>
        <v>46309</v>
      </c>
      <c r="B120" s="55" t="str">
        <f t="shared" si="14"/>
        <v>Wed</v>
      </c>
      <c r="C120" s="55" t="str">
        <f t="shared" si="15"/>
        <v>SYS-NYT</v>
      </c>
      <c r="D120" s="56">
        <f t="shared" ca="1" si="16"/>
        <v>0</v>
      </c>
      <c r="E120" s="56">
        <f t="shared" ca="1" si="17"/>
        <v>0</v>
      </c>
      <c r="F120" s="57">
        <f t="shared" ca="1" si="18"/>
        <v>0</v>
      </c>
      <c r="G120" s="57">
        <f t="shared" ca="1" si="19"/>
        <v>0</v>
      </c>
      <c r="H120" s="58" t="str">
        <f t="shared" ca="1" si="20"/>
        <v/>
      </c>
      <c r="I120" s="56">
        <f t="shared" ca="1" si="21"/>
        <v>0</v>
      </c>
      <c r="J120" s="59" t="str">
        <f t="shared" ca="1" si="22"/>
        <v/>
      </c>
      <c r="K120" s="66"/>
      <c r="L120" s="70">
        <f t="shared" ca="1" si="23"/>
        <v>0</v>
      </c>
      <c r="M120" s="66"/>
    </row>
    <row r="121" spans="1:13" x14ac:dyDescent="0.25">
      <c r="A121" s="47">
        <f t="shared" si="13"/>
        <v>46310</v>
      </c>
      <c r="B121" s="48" t="str">
        <f t="shared" si="14"/>
        <v>Thu</v>
      </c>
      <c r="C121" s="48" t="str">
        <f t="shared" si="15"/>
        <v>SA-DAY</v>
      </c>
      <c r="D121" s="49">
        <f t="shared" ca="1" si="16"/>
        <v>0</v>
      </c>
      <c r="E121" s="49">
        <f t="shared" ca="1" si="17"/>
        <v>0</v>
      </c>
      <c r="F121" s="50">
        <f t="shared" ca="1" si="18"/>
        <v>0</v>
      </c>
      <c r="G121" s="50">
        <f t="shared" ca="1" si="19"/>
        <v>0</v>
      </c>
      <c r="H121" s="51" t="str">
        <f t="shared" ca="1" si="20"/>
        <v/>
      </c>
      <c r="I121" s="49">
        <f t="shared" ca="1" si="21"/>
        <v>0</v>
      </c>
      <c r="J121" s="52">
        <f t="shared" ca="1" si="22"/>
        <v>0</v>
      </c>
      <c r="K121" s="66"/>
      <c r="L121" s="70">
        <f t="shared" ca="1" si="23"/>
        <v>0</v>
      </c>
      <c r="M121" s="66"/>
    </row>
    <row r="122" spans="1:13" x14ac:dyDescent="0.25">
      <c r="A122" s="47">
        <f t="shared" si="13"/>
        <v>46310</v>
      </c>
      <c r="B122" s="48" t="str">
        <f t="shared" si="14"/>
        <v>Thu</v>
      </c>
      <c r="C122" s="48" t="str">
        <f t="shared" si="15"/>
        <v>SA-NYT</v>
      </c>
      <c r="D122" s="49">
        <f t="shared" ca="1" si="16"/>
        <v>0</v>
      </c>
      <c r="E122" s="49">
        <f t="shared" ca="1" si="17"/>
        <v>0</v>
      </c>
      <c r="F122" s="50">
        <f t="shared" ca="1" si="18"/>
        <v>0</v>
      </c>
      <c r="G122" s="50">
        <f t="shared" ca="1" si="19"/>
        <v>0</v>
      </c>
      <c r="H122" s="51" t="str">
        <f t="shared" ca="1" si="20"/>
        <v/>
      </c>
      <c r="I122" s="49">
        <f t="shared" ca="1" si="21"/>
        <v>0</v>
      </c>
      <c r="J122" s="52" t="str">
        <f t="shared" ca="1" si="22"/>
        <v/>
      </c>
      <c r="K122" s="66"/>
      <c r="L122" s="70">
        <f t="shared" ca="1" si="23"/>
        <v>0</v>
      </c>
      <c r="M122" s="66"/>
    </row>
    <row r="123" spans="1:13" x14ac:dyDescent="0.25">
      <c r="A123" s="47">
        <f t="shared" si="13"/>
        <v>46310</v>
      </c>
      <c r="B123" s="48" t="str">
        <f t="shared" si="14"/>
        <v>Thu</v>
      </c>
      <c r="C123" s="48" t="str">
        <f t="shared" si="15"/>
        <v>SYS-DAY</v>
      </c>
      <c r="D123" s="49">
        <f t="shared" ca="1" si="16"/>
        <v>0</v>
      </c>
      <c r="E123" s="49">
        <f t="shared" ca="1" si="17"/>
        <v>0</v>
      </c>
      <c r="F123" s="50">
        <f t="shared" ca="1" si="18"/>
        <v>0</v>
      </c>
      <c r="G123" s="50">
        <f t="shared" ca="1" si="19"/>
        <v>0</v>
      </c>
      <c r="H123" s="51" t="str">
        <f t="shared" ca="1" si="20"/>
        <v/>
      </c>
      <c r="I123" s="49">
        <f t="shared" ca="1" si="21"/>
        <v>0</v>
      </c>
      <c r="J123" s="52" t="str">
        <f t="shared" ca="1" si="22"/>
        <v/>
      </c>
      <c r="K123" s="66"/>
      <c r="L123" s="70">
        <f t="shared" ca="1" si="23"/>
        <v>0</v>
      </c>
      <c r="M123" s="66"/>
    </row>
    <row r="124" spans="1:13" x14ac:dyDescent="0.25">
      <c r="A124" s="54">
        <f t="shared" si="13"/>
        <v>46310</v>
      </c>
      <c r="B124" s="55" t="str">
        <f t="shared" si="14"/>
        <v>Thu</v>
      </c>
      <c r="C124" s="55" t="str">
        <f t="shared" si="15"/>
        <v>SYS-NYT</v>
      </c>
      <c r="D124" s="56">
        <f t="shared" ca="1" si="16"/>
        <v>0</v>
      </c>
      <c r="E124" s="56">
        <f t="shared" ca="1" si="17"/>
        <v>0</v>
      </c>
      <c r="F124" s="57">
        <f t="shared" ca="1" si="18"/>
        <v>0</v>
      </c>
      <c r="G124" s="57">
        <f t="shared" ca="1" si="19"/>
        <v>0</v>
      </c>
      <c r="H124" s="58" t="str">
        <f t="shared" ca="1" si="20"/>
        <v/>
      </c>
      <c r="I124" s="56">
        <f t="shared" ca="1" si="21"/>
        <v>0</v>
      </c>
      <c r="J124" s="59" t="str">
        <f t="shared" ca="1" si="22"/>
        <v/>
      </c>
      <c r="K124" s="66"/>
      <c r="L124" s="70">
        <f t="shared" ca="1" si="23"/>
        <v>0</v>
      </c>
      <c r="M124" s="66"/>
    </row>
    <row r="125" spans="1:13" x14ac:dyDescent="0.25">
      <c r="A125" s="47">
        <f t="shared" si="13"/>
        <v>46311</v>
      </c>
      <c r="B125" s="48" t="str">
        <f t="shared" si="14"/>
        <v>Fri</v>
      </c>
      <c r="C125" s="48" t="str">
        <f t="shared" si="15"/>
        <v>SA-DAY</v>
      </c>
      <c r="D125" s="49">
        <f t="shared" ca="1" si="16"/>
        <v>0</v>
      </c>
      <c r="E125" s="49">
        <f t="shared" ca="1" si="17"/>
        <v>0</v>
      </c>
      <c r="F125" s="50">
        <f t="shared" ca="1" si="18"/>
        <v>0</v>
      </c>
      <c r="G125" s="50">
        <f t="shared" ca="1" si="19"/>
        <v>0</v>
      </c>
      <c r="H125" s="51" t="str">
        <f t="shared" ca="1" si="20"/>
        <v/>
      </c>
      <c r="I125" s="49">
        <f t="shared" ca="1" si="21"/>
        <v>0</v>
      </c>
      <c r="J125" s="52">
        <f t="shared" ca="1" si="22"/>
        <v>0</v>
      </c>
      <c r="K125" s="66"/>
      <c r="L125" s="70">
        <f t="shared" ca="1" si="23"/>
        <v>0</v>
      </c>
      <c r="M125" s="66"/>
    </row>
    <row r="126" spans="1:13" x14ac:dyDescent="0.25">
      <c r="A126" s="47">
        <f t="shared" si="13"/>
        <v>46311</v>
      </c>
      <c r="B126" s="48" t="str">
        <f t="shared" si="14"/>
        <v>Fri</v>
      </c>
      <c r="C126" s="48" t="str">
        <f t="shared" si="15"/>
        <v>SA-NYT</v>
      </c>
      <c r="D126" s="49">
        <f t="shared" ca="1" si="16"/>
        <v>0</v>
      </c>
      <c r="E126" s="49">
        <f t="shared" ca="1" si="17"/>
        <v>0</v>
      </c>
      <c r="F126" s="50">
        <f t="shared" ca="1" si="18"/>
        <v>0</v>
      </c>
      <c r="G126" s="50">
        <f t="shared" ca="1" si="19"/>
        <v>0</v>
      </c>
      <c r="H126" s="51" t="str">
        <f t="shared" ca="1" si="20"/>
        <v/>
      </c>
      <c r="I126" s="49">
        <f t="shared" ca="1" si="21"/>
        <v>0</v>
      </c>
      <c r="J126" s="52" t="str">
        <f t="shared" ca="1" si="22"/>
        <v/>
      </c>
      <c r="K126" s="66"/>
      <c r="L126" s="70">
        <f t="shared" ca="1" si="23"/>
        <v>0</v>
      </c>
      <c r="M126" s="66"/>
    </row>
    <row r="127" spans="1:13" x14ac:dyDescent="0.25">
      <c r="A127" s="47">
        <f t="shared" si="13"/>
        <v>46311</v>
      </c>
      <c r="B127" s="48" t="str">
        <f t="shared" si="14"/>
        <v>Fri</v>
      </c>
      <c r="C127" s="48" t="str">
        <f t="shared" si="15"/>
        <v>SYS-DAY</v>
      </c>
      <c r="D127" s="49">
        <f t="shared" ca="1" si="16"/>
        <v>0</v>
      </c>
      <c r="E127" s="49">
        <f t="shared" ca="1" si="17"/>
        <v>0</v>
      </c>
      <c r="F127" s="50">
        <f t="shared" ca="1" si="18"/>
        <v>0</v>
      </c>
      <c r="G127" s="50">
        <f t="shared" ca="1" si="19"/>
        <v>0</v>
      </c>
      <c r="H127" s="51" t="str">
        <f t="shared" ca="1" si="20"/>
        <v/>
      </c>
      <c r="I127" s="49">
        <f t="shared" ca="1" si="21"/>
        <v>0</v>
      </c>
      <c r="J127" s="52" t="str">
        <f t="shared" ca="1" si="22"/>
        <v/>
      </c>
      <c r="K127" s="66"/>
      <c r="L127" s="70">
        <f t="shared" ca="1" si="23"/>
        <v>0</v>
      </c>
      <c r="M127" s="66"/>
    </row>
    <row r="128" spans="1:13" x14ac:dyDescent="0.25">
      <c r="A128" s="54">
        <f t="shared" si="13"/>
        <v>46311</v>
      </c>
      <c r="B128" s="55" t="str">
        <f t="shared" si="14"/>
        <v>Fri</v>
      </c>
      <c r="C128" s="55" t="str">
        <f t="shared" si="15"/>
        <v>SYS-NYT</v>
      </c>
      <c r="D128" s="56">
        <f t="shared" ca="1" si="16"/>
        <v>0</v>
      </c>
      <c r="E128" s="56">
        <f t="shared" ca="1" si="17"/>
        <v>0</v>
      </c>
      <c r="F128" s="57">
        <f t="shared" ca="1" si="18"/>
        <v>0</v>
      </c>
      <c r="G128" s="57">
        <f t="shared" ca="1" si="19"/>
        <v>0</v>
      </c>
      <c r="H128" s="58" t="str">
        <f t="shared" ca="1" si="20"/>
        <v/>
      </c>
      <c r="I128" s="56">
        <f t="shared" ca="1" si="21"/>
        <v>0</v>
      </c>
      <c r="J128" s="59" t="str">
        <f t="shared" ca="1" si="22"/>
        <v/>
      </c>
      <c r="K128" s="66"/>
      <c r="L128" s="70">
        <f t="shared" ca="1" si="23"/>
        <v>0</v>
      </c>
      <c r="M128" s="66"/>
    </row>
    <row r="129" spans="1:13" x14ac:dyDescent="0.25">
      <c r="A129" s="47">
        <f t="shared" si="13"/>
        <v>46312</v>
      </c>
      <c r="B129" s="48" t="str">
        <f t="shared" si="14"/>
        <v>Sat</v>
      </c>
      <c r="C129" s="48" t="str">
        <f t="shared" si="15"/>
        <v>SA-DAY</v>
      </c>
      <c r="D129" s="49">
        <f t="shared" ca="1" si="16"/>
        <v>0</v>
      </c>
      <c r="E129" s="49">
        <f t="shared" ca="1" si="17"/>
        <v>0</v>
      </c>
      <c r="F129" s="50">
        <f t="shared" ca="1" si="18"/>
        <v>0</v>
      </c>
      <c r="G129" s="50">
        <f t="shared" ca="1" si="19"/>
        <v>0</v>
      </c>
      <c r="H129" s="51" t="str">
        <f t="shared" ca="1" si="20"/>
        <v/>
      </c>
      <c r="I129" s="49">
        <f t="shared" ca="1" si="21"/>
        <v>0</v>
      </c>
      <c r="J129" s="52">
        <f t="shared" ca="1" si="22"/>
        <v>0</v>
      </c>
      <c r="K129" s="66"/>
      <c r="L129" s="70">
        <f t="shared" ca="1" si="23"/>
        <v>0</v>
      </c>
      <c r="M129" s="66"/>
    </row>
    <row r="130" spans="1:13" x14ac:dyDescent="0.25">
      <c r="A130" s="47">
        <f t="shared" si="13"/>
        <v>46312</v>
      </c>
      <c r="B130" s="48" t="str">
        <f t="shared" si="14"/>
        <v>Sat</v>
      </c>
      <c r="C130" s="48" t="str">
        <f t="shared" si="15"/>
        <v>SA-NYT</v>
      </c>
      <c r="D130" s="49">
        <f t="shared" ca="1" si="16"/>
        <v>0</v>
      </c>
      <c r="E130" s="49">
        <f t="shared" ca="1" si="17"/>
        <v>0</v>
      </c>
      <c r="F130" s="50">
        <f t="shared" ca="1" si="18"/>
        <v>0</v>
      </c>
      <c r="G130" s="50">
        <f t="shared" ca="1" si="19"/>
        <v>0</v>
      </c>
      <c r="H130" s="51" t="str">
        <f t="shared" ca="1" si="20"/>
        <v/>
      </c>
      <c r="I130" s="49">
        <f t="shared" ca="1" si="21"/>
        <v>0</v>
      </c>
      <c r="J130" s="52" t="str">
        <f t="shared" ca="1" si="22"/>
        <v/>
      </c>
      <c r="K130" s="66"/>
      <c r="L130" s="70">
        <f t="shared" ca="1" si="23"/>
        <v>0</v>
      </c>
      <c r="M130" s="66"/>
    </row>
    <row r="131" spans="1:13" x14ac:dyDescent="0.25">
      <c r="A131" s="47">
        <f t="shared" si="13"/>
        <v>46312</v>
      </c>
      <c r="B131" s="48" t="str">
        <f t="shared" si="14"/>
        <v>Sat</v>
      </c>
      <c r="C131" s="48" t="str">
        <f t="shared" si="15"/>
        <v>SYS-DAY</v>
      </c>
      <c r="D131" s="49">
        <f t="shared" ca="1" si="16"/>
        <v>0</v>
      </c>
      <c r="E131" s="49">
        <f t="shared" ca="1" si="17"/>
        <v>0</v>
      </c>
      <c r="F131" s="50">
        <f t="shared" ca="1" si="18"/>
        <v>0</v>
      </c>
      <c r="G131" s="50">
        <f t="shared" ca="1" si="19"/>
        <v>0</v>
      </c>
      <c r="H131" s="51" t="str">
        <f t="shared" ca="1" si="20"/>
        <v/>
      </c>
      <c r="I131" s="49">
        <f t="shared" ca="1" si="21"/>
        <v>0</v>
      </c>
      <c r="J131" s="52" t="str">
        <f t="shared" ca="1" si="22"/>
        <v/>
      </c>
      <c r="K131" s="66"/>
      <c r="L131" s="70">
        <f t="shared" ca="1" si="23"/>
        <v>0</v>
      </c>
      <c r="M131" s="66"/>
    </row>
    <row r="132" spans="1:13" x14ac:dyDescent="0.25">
      <c r="A132" s="54">
        <f t="shared" si="13"/>
        <v>46312</v>
      </c>
      <c r="B132" s="55" t="str">
        <f t="shared" si="14"/>
        <v>Sat</v>
      </c>
      <c r="C132" s="55" t="str">
        <f t="shared" si="15"/>
        <v>SYS-NYT</v>
      </c>
      <c r="D132" s="56">
        <f t="shared" ca="1" si="16"/>
        <v>0</v>
      </c>
      <c r="E132" s="56">
        <f t="shared" ca="1" si="17"/>
        <v>0</v>
      </c>
      <c r="F132" s="57">
        <f t="shared" ca="1" si="18"/>
        <v>0</v>
      </c>
      <c r="G132" s="57">
        <f t="shared" ca="1" si="19"/>
        <v>0</v>
      </c>
      <c r="H132" s="58" t="str">
        <f t="shared" ca="1" si="20"/>
        <v/>
      </c>
      <c r="I132" s="56">
        <f t="shared" ca="1" si="21"/>
        <v>0</v>
      </c>
      <c r="J132" s="59" t="str">
        <f t="shared" ca="1" si="22"/>
        <v/>
      </c>
      <c r="K132" s="66"/>
      <c r="L132" s="70">
        <f t="shared" ca="1" si="23"/>
        <v>0</v>
      </c>
      <c r="M132" s="66"/>
    </row>
    <row r="133" spans="1:13" x14ac:dyDescent="0.25">
      <c r="A133" s="47">
        <f t="shared" ref="A133:A196" si="25">$B$2+INT((ROW()-5)/4)</f>
        <v>46313</v>
      </c>
      <c r="B133" s="48" t="str">
        <f t="shared" ref="B133:B196" si="26">TEXT(A133,"ddd")</f>
        <v>Sun</v>
      </c>
      <c r="C133" s="48" t="str">
        <f t="shared" ref="C133:C196" si="27">INDEX($P$5:$P$8,MOD(ROW()-5,4)+1)</f>
        <v>SA-DAY</v>
      </c>
      <c r="D133" s="49">
        <f t="shared" ref="D133:D196" ca="1" si="28">COUNTIFS(INDIRECT("Sales!$A$4:$A$20001"),$A133,INDIRECT("Sales!$B$4:$B$20001"),$C133)</f>
        <v>0</v>
      </c>
      <c r="E133" s="49">
        <f t="shared" ref="E133:E196" ca="1" si="29">SUMIFS(INDIRECT("Sales!$D$4:$D$20001"),INDIRECT("Sales!$A$4:$A$20001"),$A133,INDIRECT("Sales!$B$4:$B$20001"),$C133)</f>
        <v>0</v>
      </c>
      <c r="F133" s="50">
        <f t="shared" ref="F133:F196" ca="1" si="30">SUMIFS(INDIRECT("Sales!$F$4:$F$20001"),INDIRECT("Sales!$A$4:$A$20001"),$A133,INDIRECT("Sales!$B$4:$B$20001"),$C133)</f>
        <v>0</v>
      </c>
      <c r="G133" s="50">
        <f t="shared" ref="G133:G196" ca="1" si="31">SUMIFS(INDIRECT("Sales!$H$4:$H$20001"),INDIRECT("Sales!$A$4:$A$20001"),$A133,INDIRECT("Sales!$B$4:$B$20001"),$C133)</f>
        <v>0</v>
      </c>
      <c r="H133" s="51" t="str">
        <f t="shared" ref="H133:H196" ca="1" si="32">IF(F133=0,"",G133/F133)</f>
        <v/>
      </c>
      <c r="I133" s="49">
        <f t="shared" ref="I133:I196" ca="1" si="33">COUNTIFS(INDIRECT("Sales!$A$4:$A$20001"),$A133,INDIRECT("Sales!$B$4:$B$20001"),$C133,INDIRECT("Sales!$G$4:$G$20001"),"")+COUNTIFS(INDIRECT("Sales!$A$4:$A$20001"),$A133,INDIRECT("Sales!$B$4:$B$20001"),$C133,INDIRECT("Sales!$G$4:$G$20001"),0)</f>
        <v>0</v>
      </c>
      <c r="J133" s="52">
        <f t="shared" ref="J133:J196" ca="1" si="34">IF(MOD(ROW()-5,4)=0,SUMIFS(INDIRECT("Sales!$F$4:$F$20001"),INDIRECT("Sales!$A$4:$A$20001"),A133),"")</f>
        <v>0</v>
      </c>
      <c r="K133" s="66"/>
      <c r="L133" s="70">
        <f t="shared" ca="1" si="23"/>
        <v>0</v>
      </c>
      <c r="M133" s="66"/>
    </row>
    <row r="134" spans="1:13" x14ac:dyDescent="0.25">
      <c r="A134" s="47">
        <f t="shared" si="25"/>
        <v>46313</v>
      </c>
      <c r="B134" s="48" t="str">
        <f t="shared" si="26"/>
        <v>Sun</v>
      </c>
      <c r="C134" s="48" t="str">
        <f t="shared" si="27"/>
        <v>SA-NYT</v>
      </c>
      <c r="D134" s="49">
        <f t="shared" ca="1" si="28"/>
        <v>0</v>
      </c>
      <c r="E134" s="49">
        <f t="shared" ca="1" si="29"/>
        <v>0</v>
      </c>
      <c r="F134" s="50">
        <f t="shared" ca="1" si="30"/>
        <v>0</v>
      </c>
      <c r="G134" s="50">
        <f t="shared" ca="1" si="31"/>
        <v>0</v>
      </c>
      <c r="H134" s="51" t="str">
        <f t="shared" ca="1" si="32"/>
        <v/>
      </c>
      <c r="I134" s="49">
        <f t="shared" ca="1" si="33"/>
        <v>0</v>
      </c>
      <c r="J134" s="52" t="str">
        <f t="shared" ca="1" si="34"/>
        <v/>
      </c>
      <c r="K134" s="66"/>
      <c r="L134" s="70">
        <f t="shared" ref="L134:L197" ca="1" si="35">K134-F134</f>
        <v>0</v>
      </c>
      <c r="M134" s="66"/>
    </row>
    <row r="135" spans="1:13" x14ac:dyDescent="0.25">
      <c r="A135" s="47">
        <f t="shared" si="25"/>
        <v>46313</v>
      </c>
      <c r="B135" s="48" t="str">
        <f t="shared" si="26"/>
        <v>Sun</v>
      </c>
      <c r="C135" s="48" t="str">
        <f t="shared" si="27"/>
        <v>SYS-DAY</v>
      </c>
      <c r="D135" s="49">
        <f t="shared" ca="1" si="28"/>
        <v>0</v>
      </c>
      <c r="E135" s="49">
        <f t="shared" ca="1" si="29"/>
        <v>0</v>
      </c>
      <c r="F135" s="50">
        <f t="shared" ca="1" si="30"/>
        <v>0</v>
      </c>
      <c r="G135" s="50">
        <f t="shared" ca="1" si="31"/>
        <v>0</v>
      </c>
      <c r="H135" s="51" t="str">
        <f t="shared" ca="1" si="32"/>
        <v/>
      </c>
      <c r="I135" s="49">
        <f t="shared" ca="1" si="33"/>
        <v>0</v>
      </c>
      <c r="J135" s="52" t="str">
        <f t="shared" ca="1" si="34"/>
        <v/>
      </c>
      <c r="K135" s="66"/>
      <c r="L135" s="70">
        <f t="shared" ca="1" si="35"/>
        <v>0</v>
      </c>
      <c r="M135" s="66"/>
    </row>
    <row r="136" spans="1:13" x14ac:dyDescent="0.25">
      <c r="A136" s="54">
        <f t="shared" si="25"/>
        <v>46313</v>
      </c>
      <c r="B136" s="55" t="str">
        <f t="shared" si="26"/>
        <v>Sun</v>
      </c>
      <c r="C136" s="55" t="str">
        <f t="shared" si="27"/>
        <v>SYS-NYT</v>
      </c>
      <c r="D136" s="56">
        <f t="shared" ca="1" si="28"/>
        <v>0</v>
      </c>
      <c r="E136" s="56">
        <f t="shared" ca="1" si="29"/>
        <v>0</v>
      </c>
      <c r="F136" s="57">
        <f t="shared" ca="1" si="30"/>
        <v>0</v>
      </c>
      <c r="G136" s="57">
        <f t="shared" ca="1" si="31"/>
        <v>0</v>
      </c>
      <c r="H136" s="58" t="str">
        <f t="shared" ca="1" si="32"/>
        <v/>
      </c>
      <c r="I136" s="56">
        <f t="shared" ca="1" si="33"/>
        <v>0</v>
      </c>
      <c r="J136" s="59" t="str">
        <f t="shared" ca="1" si="34"/>
        <v/>
      </c>
      <c r="K136" s="66"/>
      <c r="L136" s="70">
        <f t="shared" ca="1" si="35"/>
        <v>0</v>
      </c>
      <c r="M136" s="66"/>
    </row>
    <row r="137" spans="1:13" x14ac:dyDescent="0.25">
      <c r="A137" s="47">
        <f t="shared" si="25"/>
        <v>46314</v>
      </c>
      <c r="B137" s="48" t="str">
        <f t="shared" si="26"/>
        <v>Mon</v>
      </c>
      <c r="C137" s="48" t="str">
        <f t="shared" si="27"/>
        <v>SA-DAY</v>
      </c>
      <c r="D137" s="49">
        <f t="shared" ca="1" si="28"/>
        <v>0</v>
      </c>
      <c r="E137" s="49">
        <f t="shared" ca="1" si="29"/>
        <v>0</v>
      </c>
      <c r="F137" s="50">
        <f t="shared" ca="1" si="30"/>
        <v>0</v>
      </c>
      <c r="G137" s="50">
        <f t="shared" ca="1" si="31"/>
        <v>0</v>
      </c>
      <c r="H137" s="51" t="str">
        <f t="shared" ca="1" si="32"/>
        <v/>
      </c>
      <c r="I137" s="49">
        <f t="shared" ca="1" si="33"/>
        <v>0</v>
      </c>
      <c r="J137" s="52">
        <f t="shared" ca="1" si="34"/>
        <v>0</v>
      </c>
      <c r="K137" s="66"/>
      <c r="L137" s="70">
        <f t="shared" ca="1" si="35"/>
        <v>0</v>
      </c>
      <c r="M137" s="66"/>
    </row>
    <row r="138" spans="1:13" x14ac:dyDescent="0.25">
      <c r="A138" s="47">
        <f t="shared" si="25"/>
        <v>46314</v>
      </c>
      <c r="B138" s="48" t="str">
        <f t="shared" si="26"/>
        <v>Mon</v>
      </c>
      <c r="C138" s="48" t="str">
        <f t="shared" si="27"/>
        <v>SA-NYT</v>
      </c>
      <c r="D138" s="49">
        <f t="shared" ca="1" si="28"/>
        <v>0</v>
      </c>
      <c r="E138" s="49">
        <f t="shared" ca="1" si="29"/>
        <v>0</v>
      </c>
      <c r="F138" s="50">
        <f t="shared" ca="1" si="30"/>
        <v>0</v>
      </c>
      <c r="G138" s="50">
        <f t="shared" ca="1" si="31"/>
        <v>0</v>
      </c>
      <c r="H138" s="51" t="str">
        <f t="shared" ca="1" si="32"/>
        <v/>
      </c>
      <c r="I138" s="49">
        <f t="shared" ca="1" si="33"/>
        <v>0</v>
      </c>
      <c r="J138" s="52" t="str">
        <f t="shared" ca="1" si="34"/>
        <v/>
      </c>
      <c r="K138" s="66"/>
      <c r="L138" s="70">
        <f t="shared" ca="1" si="35"/>
        <v>0</v>
      </c>
      <c r="M138" s="66"/>
    </row>
    <row r="139" spans="1:13" x14ac:dyDescent="0.25">
      <c r="A139" s="47">
        <f t="shared" si="25"/>
        <v>46314</v>
      </c>
      <c r="B139" s="48" t="str">
        <f t="shared" si="26"/>
        <v>Mon</v>
      </c>
      <c r="C139" s="48" t="str">
        <f t="shared" si="27"/>
        <v>SYS-DAY</v>
      </c>
      <c r="D139" s="49">
        <f t="shared" ca="1" si="28"/>
        <v>0</v>
      </c>
      <c r="E139" s="49">
        <f t="shared" ca="1" si="29"/>
        <v>0</v>
      </c>
      <c r="F139" s="50">
        <f t="shared" ca="1" si="30"/>
        <v>0</v>
      </c>
      <c r="G139" s="50">
        <f t="shared" ca="1" si="31"/>
        <v>0</v>
      </c>
      <c r="H139" s="51" t="str">
        <f t="shared" ca="1" si="32"/>
        <v/>
      </c>
      <c r="I139" s="49">
        <f t="shared" ca="1" si="33"/>
        <v>0</v>
      </c>
      <c r="J139" s="52" t="str">
        <f t="shared" ca="1" si="34"/>
        <v/>
      </c>
      <c r="K139" s="66"/>
      <c r="L139" s="70">
        <f t="shared" ca="1" si="35"/>
        <v>0</v>
      </c>
      <c r="M139" s="66"/>
    </row>
    <row r="140" spans="1:13" x14ac:dyDescent="0.25">
      <c r="A140" s="54">
        <f t="shared" si="25"/>
        <v>46314</v>
      </c>
      <c r="B140" s="55" t="str">
        <f t="shared" si="26"/>
        <v>Mon</v>
      </c>
      <c r="C140" s="55" t="str">
        <f t="shared" si="27"/>
        <v>SYS-NYT</v>
      </c>
      <c r="D140" s="56">
        <f t="shared" ca="1" si="28"/>
        <v>0</v>
      </c>
      <c r="E140" s="56">
        <f t="shared" ca="1" si="29"/>
        <v>0</v>
      </c>
      <c r="F140" s="57">
        <f t="shared" ca="1" si="30"/>
        <v>0</v>
      </c>
      <c r="G140" s="57">
        <f t="shared" ca="1" si="31"/>
        <v>0</v>
      </c>
      <c r="H140" s="58" t="str">
        <f t="shared" ca="1" si="32"/>
        <v/>
      </c>
      <c r="I140" s="56">
        <f t="shared" ca="1" si="33"/>
        <v>0</v>
      </c>
      <c r="J140" s="59" t="str">
        <f t="shared" ca="1" si="34"/>
        <v/>
      </c>
      <c r="K140" s="66"/>
      <c r="L140" s="70">
        <f t="shared" ca="1" si="35"/>
        <v>0</v>
      </c>
      <c r="M140" s="66"/>
    </row>
    <row r="141" spans="1:13" x14ac:dyDescent="0.25">
      <c r="A141" s="47">
        <f t="shared" si="25"/>
        <v>46315</v>
      </c>
      <c r="B141" s="48" t="str">
        <f t="shared" si="26"/>
        <v>Tue</v>
      </c>
      <c r="C141" s="48" t="str">
        <f t="shared" si="27"/>
        <v>SA-DAY</v>
      </c>
      <c r="D141" s="49">
        <f t="shared" ca="1" si="28"/>
        <v>0</v>
      </c>
      <c r="E141" s="49">
        <f t="shared" ca="1" si="29"/>
        <v>0</v>
      </c>
      <c r="F141" s="50">
        <f t="shared" ca="1" si="30"/>
        <v>0</v>
      </c>
      <c r="G141" s="50">
        <f t="shared" ca="1" si="31"/>
        <v>0</v>
      </c>
      <c r="H141" s="51" t="str">
        <f t="shared" ca="1" si="32"/>
        <v/>
      </c>
      <c r="I141" s="49">
        <f t="shared" ca="1" si="33"/>
        <v>0</v>
      </c>
      <c r="J141" s="52">
        <f t="shared" ca="1" si="34"/>
        <v>0</v>
      </c>
      <c r="K141" s="66"/>
      <c r="L141" s="70">
        <f t="shared" ca="1" si="35"/>
        <v>0</v>
      </c>
      <c r="M141" s="66"/>
    </row>
    <row r="142" spans="1:13" x14ac:dyDescent="0.25">
      <c r="A142" s="47">
        <f t="shared" si="25"/>
        <v>46315</v>
      </c>
      <c r="B142" s="48" t="str">
        <f t="shared" si="26"/>
        <v>Tue</v>
      </c>
      <c r="C142" s="48" t="str">
        <f t="shared" si="27"/>
        <v>SA-NYT</v>
      </c>
      <c r="D142" s="49">
        <f t="shared" ca="1" si="28"/>
        <v>0</v>
      </c>
      <c r="E142" s="49">
        <f t="shared" ca="1" si="29"/>
        <v>0</v>
      </c>
      <c r="F142" s="50">
        <f t="shared" ca="1" si="30"/>
        <v>0</v>
      </c>
      <c r="G142" s="50">
        <f t="shared" ca="1" si="31"/>
        <v>0</v>
      </c>
      <c r="H142" s="51" t="str">
        <f t="shared" ca="1" si="32"/>
        <v/>
      </c>
      <c r="I142" s="49">
        <f t="shared" ca="1" si="33"/>
        <v>0</v>
      </c>
      <c r="J142" s="52" t="str">
        <f t="shared" ca="1" si="34"/>
        <v/>
      </c>
      <c r="K142" s="66"/>
      <c r="L142" s="70">
        <f t="shared" ca="1" si="35"/>
        <v>0</v>
      </c>
      <c r="M142" s="66"/>
    </row>
    <row r="143" spans="1:13" x14ac:dyDescent="0.25">
      <c r="A143" s="47">
        <f t="shared" si="25"/>
        <v>46315</v>
      </c>
      <c r="B143" s="48" t="str">
        <f t="shared" si="26"/>
        <v>Tue</v>
      </c>
      <c r="C143" s="48" t="str">
        <f t="shared" si="27"/>
        <v>SYS-DAY</v>
      </c>
      <c r="D143" s="49">
        <f t="shared" ca="1" si="28"/>
        <v>0</v>
      </c>
      <c r="E143" s="49">
        <f t="shared" ca="1" si="29"/>
        <v>0</v>
      </c>
      <c r="F143" s="50">
        <f t="shared" ca="1" si="30"/>
        <v>0</v>
      </c>
      <c r="G143" s="50">
        <f t="shared" ca="1" si="31"/>
        <v>0</v>
      </c>
      <c r="H143" s="51" t="str">
        <f t="shared" ca="1" si="32"/>
        <v/>
      </c>
      <c r="I143" s="49">
        <f t="shared" ca="1" si="33"/>
        <v>0</v>
      </c>
      <c r="J143" s="52" t="str">
        <f t="shared" ca="1" si="34"/>
        <v/>
      </c>
      <c r="K143" s="66"/>
      <c r="L143" s="70">
        <f t="shared" ca="1" si="35"/>
        <v>0</v>
      </c>
      <c r="M143" s="66"/>
    </row>
    <row r="144" spans="1:13" x14ac:dyDescent="0.25">
      <c r="A144" s="54">
        <f t="shared" si="25"/>
        <v>46315</v>
      </c>
      <c r="B144" s="55" t="str">
        <f t="shared" si="26"/>
        <v>Tue</v>
      </c>
      <c r="C144" s="55" t="str">
        <f t="shared" si="27"/>
        <v>SYS-NYT</v>
      </c>
      <c r="D144" s="56">
        <f t="shared" ca="1" si="28"/>
        <v>0</v>
      </c>
      <c r="E144" s="56">
        <f t="shared" ca="1" si="29"/>
        <v>0</v>
      </c>
      <c r="F144" s="57">
        <f t="shared" ca="1" si="30"/>
        <v>0</v>
      </c>
      <c r="G144" s="57">
        <f t="shared" ca="1" si="31"/>
        <v>0</v>
      </c>
      <c r="H144" s="58" t="str">
        <f t="shared" ca="1" si="32"/>
        <v/>
      </c>
      <c r="I144" s="56">
        <f t="shared" ca="1" si="33"/>
        <v>0</v>
      </c>
      <c r="J144" s="59" t="str">
        <f t="shared" ca="1" si="34"/>
        <v/>
      </c>
      <c r="K144" s="66"/>
      <c r="L144" s="70">
        <f t="shared" ca="1" si="35"/>
        <v>0</v>
      </c>
      <c r="M144" s="66"/>
    </row>
    <row r="145" spans="1:13" x14ac:dyDescent="0.25">
      <c r="A145" s="47">
        <f t="shared" si="25"/>
        <v>46316</v>
      </c>
      <c r="B145" s="48" t="str">
        <f t="shared" si="26"/>
        <v>Wed</v>
      </c>
      <c r="C145" s="48" t="str">
        <f t="shared" si="27"/>
        <v>SA-DAY</v>
      </c>
      <c r="D145" s="49">
        <f t="shared" ca="1" si="28"/>
        <v>0</v>
      </c>
      <c r="E145" s="49">
        <f t="shared" ca="1" si="29"/>
        <v>0</v>
      </c>
      <c r="F145" s="50">
        <f t="shared" ca="1" si="30"/>
        <v>0</v>
      </c>
      <c r="G145" s="50">
        <f t="shared" ca="1" si="31"/>
        <v>0</v>
      </c>
      <c r="H145" s="51" t="str">
        <f t="shared" ca="1" si="32"/>
        <v/>
      </c>
      <c r="I145" s="49">
        <f t="shared" ca="1" si="33"/>
        <v>0</v>
      </c>
      <c r="J145" s="52">
        <f t="shared" ca="1" si="34"/>
        <v>0</v>
      </c>
      <c r="K145" s="66"/>
      <c r="L145" s="70">
        <f t="shared" ca="1" si="35"/>
        <v>0</v>
      </c>
      <c r="M145" s="66"/>
    </row>
    <row r="146" spans="1:13" x14ac:dyDescent="0.25">
      <c r="A146" s="47">
        <f t="shared" si="25"/>
        <v>46316</v>
      </c>
      <c r="B146" s="48" t="str">
        <f t="shared" si="26"/>
        <v>Wed</v>
      </c>
      <c r="C146" s="48" t="str">
        <f t="shared" si="27"/>
        <v>SA-NYT</v>
      </c>
      <c r="D146" s="49">
        <f t="shared" ca="1" si="28"/>
        <v>0</v>
      </c>
      <c r="E146" s="49">
        <f t="shared" ca="1" si="29"/>
        <v>0</v>
      </c>
      <c r="F146" s="50">
        <f t="shared" ca="1" si="30"/>
        <v>0</v>
      </c>
      <c r="G146" s="50">
        <f t="shared" ca="1" si="31"/>
        <v>0</v>
      </c>
      <c r="H146" s="51" t="str">
        <f t="shared" ca="1" si="32"/>
        <v/>
      </c>
      <c r="I146" s="49">
        <f t="shared" ca="1" si="33"/>
        <v>0</v>
      </c>
      <c r="J146" s="52" t="str">
        <f t="shared" ca="1" si="34"/>
        <v/>
      </c>
      <c r="K146" s="66"/>
      <c r="L146" s="70">
        <f t="shared" ca="1" si="35"/>
        <v>0</v>
      </c>
      <c r="M146" s="66"/>
    </row>
    <row r="147" spans="1:13" x14ac:dyDescent="0.25">
      <c r="A147" s="47">
        <f t="shared" si="25"/>
        <v>46316</v>
      </c>
      <c r="B147" s="48" t="str">
        <f t="shared" si="26"/>
        <v>Wed</v>
      </c>
      <c r="C147" s="48" t="str">
        <f t="shared" si="27"/>
        <v>SYS-DAY</v>
      </c>
      <c r="D147" s="49">
        <f t="shared" ca="1" si="28"/>
        <v>0</v>
      </c>
      <c r="E147" s="49">
        <f t="shared" ca="1" si="29"/>
        <v>0</v>
      </c>
      <c r="F147" s="50">
        <f t="shared" ca="1" si="30"/>
        <v>0</v>
      </c>
      <c r="G147" s="50">
        <f t="shared" ca="1" si="31"/>
        <v>0</v>
      </c>
      <c r="H147" s="51" t="str">
        <f t="shared" ca="1" si="32"/>
        <v/>
      </c>
      <c r="I147" s="49">
        <f t="shared" ca="1" si="33"/>
        <v>0</v>
      </c>
      <c r="J147" s="52" t="str">
        <f t="shared" ca="1" si="34"/>
        <v/>
      </c>
      <c r="K147" s="66"/>
      <c r="L147" s="70">
        <f t="shared" ca="1" si="35"/>
        <v>0</v>
      </c>
      <c r="M147" s="66"/>
    </row>
    <row r="148" spans="1:13" x14ac:dyDescent="0.25">
      <c r="A148" s="54">
        <f t="shared" si="25"/>
        <v>46316</v>
      </c>
      <c r="B148" s="55" t="str">
        <f t="shared" si="26"/>
        <v>Wed</v>
      </c>
      <c r="C148" s="55" t="str">
        <f t="shared" si="27"/>
        <v>SYS-NYT</v>
      </c>
      <c r="D148" s="56">
        <f t="shared" ca="1" si="28"/>
        <v>0</v>
      </c>
      <c r="E148" s="56">
        <f t="shared" ca="1" si="29"/>
        <v>0</v>
      </c>
      <c r="F148" s="57">
        <f t="shared" ca="1" si="30"/>
        <v>0</v>
      </c>
      <c r="G148" s="57">
        <f t="shared" ca="1" si="31"/>
        <v>0</v>
      </c>
      <c r="H148" s="58" t="str">
        <f t="shared" ca="1" si="32"/>
        <v/>
      </c>
      <c r="I148" s="56">
        <f t="shared" ca="1" si="33"/>
        <v>0</v>
      </c>
      <c r="J148" s="59" t="str">
        <f t="shared" ca="1" si="34"/>
        <v/>
      </c>
      <c r="K148" s="66"/>
      <c r="L148" s="70">
        <f t="shared" ca="1" si="35"/>
        <v>0</v>
      </c>
      <c r="M148" s="66"/>
    </row>
    <row r="149" spans="1:13" x14ac:dyDescent="0.25">
      <c r="A149" s="47">
        <f t="shared" si="25"/>
        <v>46317</v>
      </c>
      <c r="B149" s="48" t="str">
        <f t="shared" si="26"/>
        <v>Thu</v>
      </c>
      <c r="C149" s="48" t="str">
        <f t="shared" si="27"/>
        <v>SA-DAY</v>
      </c>
      <c r="D149" s="49">
        <f t="shared" ca="1" si="28"/>
        <v>0</v>
      </c>
      <c r="E149" s="49">
        <f t="shared" ca="1" si="29"/>
        <v>0</v>
      </c>
      <c r="F149" s="50">
        <f t="shared" ca="1" si="30"/>
        <v>0</v>
      </c>
      <c r="G149" s="50">
        <f t="shared" ca="1" si="31"/>
        <v>0</v>
      </c>
      <c r="H149" s="51" t="str">
        <f t="shared" ca="1" si="32"/>
        <v/>
      </c>
      <c r="I149" s="49">
        <f t="shared" ca="1" si="33"/>
        <v>0</v>
      </c>
      <c r="J149" s="52">
        <f t="shared" ca="1" si="34"/>
        <v>0</v>
      </c>
      <c r="K149" s="66"/>
      <c r="L149" s="70">
        <f t="shared" ca="1" si="35"/>
        <v>0</v>
      </c>
      <c r="M149" s="66"/>
    </row>
    <row r="150" spans="1:13" x14ac:dyDescent="0.25">
      <c r="A150" s="47">
        <f t="shared" si="25"/>
        <v>46317</v>
      </c>
      <c r="B150" s="48" t="str">
        <f t="shared" si="26"/>
        <v>Thu</v>
      </c>
      <c r="C150" s="48" t="str">
        <f t="shared" si="27"/>
        <v>SA-NYT</v>
      </c>
      <c r="D150" s="49">
        <f t="shared" ca="1" si="28"/>
        <v>0</v>
      </c>
      <c r="E150" s="49">
        <f t="shared" ca="1" si="29"/>
        <v>0</v>
      </c>
      <c r="F150" s="50">
        <f t="shared" ca="1" si="30"/>
        <v>0</v>
      </c>
      <c r="G150" s="50">
        <f t="shared" ca="1" si="31"/>
        <v>0</v>
      </c>
      <c r="H150" s="51" t="str">
        <f t="shared" ca="1" si="32"/>
        <v/>
      </c>
      <c r="I150" s="49">
        <f t="shared" ca="1" si="33"/>
        <v>0</v>
      </c>
      <c r="J150" s="52" t="str">
        <f t="shared" ca="1" si="34"/>
        <v/>
      </c>
      <c r="K150" s="66"/>
      <c r="L150" s="70">
        <f t="shared" ca="1" si="35"/>
        <v>0</v>
      </c>
      <c r="M150" s="66"/>
    </row>
    <row r="151" spans="1:13" x14ac:dyDescent="0.25">
      <c r="A151" s="47">
        <f t="shared" si="25"/>
        <v>46317</v>
      </c>
      <c r="B151" s="48" t="str">
        <f t="shared" si="26"/>
        <v>Thu</v>
      </c>
      <c r="C151" s="48" t="str">
        <f t="shared" si="27"/>
        <v>SYS-DAY</v>
      </c>
      <c r="D151" s="49">
        <f t="shared" ca="1" si="28"/>
        <v>0</v>
      </c>
      <c r="E151" s="49">
        <f t="shared" ca="1" si="29"/>
        <v>0</v>
      </c>
      <c r="F151" s="50">
        <f t="shared" ca="1" si="30"/>
        <v>0</v>
      </c>
      <c r="G151" s="50">
        <f t="shared" ca="1" si="31"/>
        <v>0</v>
      </c>
      <c r="H151" s="51" t="str">
        <f t="shared" ca="1" si="32"/>
        <v/>
      </c>
      <c r="I151" s="49">
        <f t="shared" ca="1" si="33"/>
        <v>0</v>
      </c>
      <c r="J151" s="52" t="str">
        <f t="shared" ca="1" si="34"/>
        <v/>
      </c>
      <c r="K151" s="66"/>
      <c r="L151" s="70">
        <f t="shared" ca="1" si="35"/>
        <v>0</v>
      </c>
      <c r="M151" s="66"/>
    </row>
    <row r="152" spans="1:13" x14ac:dyDescent="0.25">
      <c r="A152" s="54">
        <f t="shared" si="25"/>
        <v>46317</v>
      </c>
      <c r="B152" s="55" t="str">
        <f t="shared" si="26"/>
        <v>Thu</v>
      </c>
      <c r="C152" s="55" t="str">
        <f t="shared" si="27"/>
        <v>SYS-NYT</v>
      </c>
      <c r="D152" s="56">
        <f t="shared" ca="1" si="28"/>
        <v>0</v>
      </c>
      <c r="E152" s="56">
        <f t="shared" ca="1" si="29"/>
        <v>0</v>
      </c>
      <c r="F152" s="57">
        <f t="shared" ca="1" si="30"/>
        <v>0</v>
      </c>
      <c r="G152" s="57">
        <f t="shared" ca="1" si="31"/>
        <v>0</v>
      </c>
      <c r="H152" s="58" t="str">
        <f t="shared" ca="1" si="32"/>
        <v/>
      </c>
      <c r="I152" s="56">
        <f t="shared" ca="1" si="33"/>
        <v>0</v>
      </c>
      <c r="J152" s="59" t="str">
        <f t="shared" ca="1" si="34"/>
        <v/>
      </c>
      <c r="K152" s="66"/>
      <c r="L152" s="70">
        <f t="shared" ca="1" si="35"/>
        <v>0</v>
      </c>
      <c r="M152" s="66"/>
    </row>
    <row r="153" spans="1:13" x14ac:dyDescent="0.25">
      <c r="A153" s="47">
        <f t="shared" si="25"/>
        <v>46318</v>
      </c>
      <c r="B153" s="48" t="str">
        <f t="shared" si="26"/>
        <v>Fri</v>
      </c>
      <c r="C153" s="48" t="str">
        <f t="shared" si="27"/>
        <v>SA-DAY</v>
      </c>
      <c r="D153" s="49">
        <f t="shared" ca="1" si="28"/>
        <v>0</v>
      </c>
      <c r="E153" s="49">
        <f t="shared" ca="1" si="29"/>
        <v>0</v>
      </c>
      <c r="F153" s="50">
        <f t="shared" ca="1" si="30"/>
        <v>0</v>
      </c>
      <c r="G153" s="50">
        <f t="shared" ca="1" si="31"/>
        <v>0</v>
      </c>
      <c r="H153" s="51" t="str">
        <f t="shared" ca="1" si="32"/>
        <v/>
      </c>
      <c r="I153" s="49">
        <f t="shared" ca="1" si="33"/>
        <v>0</v>
      </c>
      <c r="J153" s="52">
        <f t="shared" ca="1" si="34"/>
        <v>0</v>
      </c>
      <c r="K153" s="66"/>
      <c r="L153" s="70">
        <f t="shared" ca="1" si="35"/>
        <v>0</v>
      </c>
      <c r="M153" s="66"/>
    </row>
    <row r="154" spans="1:13" x14ac:dyDescent="0.25">
      <c r="A154" s="47">
        <f t="shared" si="25"/>
        <v>46318</v>
      </c>
      <c r="B154" s="48" t="str">
        <f t="shared" si="26"/>
        <v>Fri</v>
      </c>
      <c r="C154" s="48" t="str">
        <f t="shared" si="27"/>
        <v>SA-NYT</v>
      </c>
      <c r="D154" s="49">
        <f t="shared" ca="1" si="28"/>
        <v>0</v>
      </c>
      <c r="E154" s="49">
        <f t="shared" ca="1" si="29"/>
        <v>0</v>
      </c>
      <c r="F154" s="50">
        <f t="shared" ca="1" si="30"/>
        <v>0</v>
      </c>
      <c r="G154" s="50">
        <f t="shared" ca="1" si="31"/>
        <v>0</v>
      </c>
      <c r="H154" s="51" t="str">
        <f t="shared" ca="1" si="32"/>
        <v/>
      </c>
      <c r="I154" s="49">
        <f t="shared" ca="1" si="33"/>
        <v>0</v>
      </c>
      <c r="J154" s="52" t="str">
        <f t="shared" ca="1" si="34"/>
        <v/>
      </c>
      <c r="K154" s="66"/>
      <c r="L154" s="70">
        <f t="shared" ca="1" si="35"/>
        <v>0</v>
      </c>
      <c r="M154" s="66"/>
    </row>
    <row r="155" spans="1:13" x14ac:dyDescent="0.25">
      <c r="A155" s="47">
        <f t="shared" si="25"/>
        <v>46318</v>
      </c>
      <c r="B155" s="48" t="str">
        <f t="shared" si="26"/>
        <v>Fri</v>
      </c>
      <c r="C155" s="48" t="str">
        <f t="shared" si="27"/>
        <v>SYS-DAY</v>
      </c>
      <c r="D155" s="49">
        <f t="shared" ca="1" si="28"/>
        <v>0</v>
      </c>
      <c r="E155" s="49">
        <f t="shared" ca="1" si="29"/>
        <v>0</v>
      </c>
      <c r="F155" s="50">
        <f t="shared" ca="1" si="30"/>
        <v>0</v>
      </c>
      <c r="G155" s="50">
        <f t="shared" ca="1" si="31"/>
        <v>0</v>
      </c>
      <c r="H155" s="51" t="str">
        <f t="shared" ca="1" si="32"/>
        <v/>
      </c>
      <c r="I155" s="49">
        <f t="shared" ca="1" si="33"/>
        <v>0</v>
      </c>
      <c r="J155" s="52" t="str">
        <f t="shared" ca="1" si="34"/>
        <v/>
      </c>
      <c r="K155" s="66"/>
      <c r="L155" s="70">
        <f t="shared" ca="1" si="35"/>
        <v>0</v>
      </c>
      <c r="M155" s="66"/>
    </row>
    <row r="156" spans="1:13" x14ac:dyDescent="0.25">
      <c r="A156" s="54">
        <f t="shared" si="25"/>
        <v>46318</v>
      </c>
      <c r="B156" s="55" t="str">
        <f t="shared" si="26"/>
        <v>Fri</v>
      </c>
      <c r="C156" s="55" t="str">
        <f t="shared" si="27"/>
        <v>SYS-NYT</v>
      </c>
      <c r="D156" s="56">
        <f t="shared" ca="1" si="28"/>
        <v>0</v>
      </c>
      <c r="E156" s="56">
        <f t="shared" ca="1" si="29"/>
        <v>0</v>
      </c>
      <c r="F156" s="57">
        <f t="shared" ca="1" si="30"/>
        <v>0</v>
      </c>
      <c r="G156" s="57">
        <f t="shared" ca="1" si="31"/>
        <v>0</v>
      </c>
      <c r="H156" s="58" t="str">
        <f t="shared" ca="1" si="32"/>
        <v/>
      </c>
      <c r="I156" s="56">
        <f t="shared" ca="1" si="33"/>
        <v>0</v>
      </c>
      <c r="J156" s="59" t="str">
        <f t="shared" ca="1" si="34"/>
        <v/>
      </c>
      <c r="K156" s="66"/>
      <c r="L156" s="70">
        <f t="shared" ca="1" si="35"/>
        <v>0</v>
      </c>
      <c r="M156" s="66"/>
    </row>
    <row r="157" spans="1:13" x14ac:dyDescent="0.25">
      <c r="A157" s="47">
        <f t="shared" si="25"/>
        <v>46319</v>
      </c>
      <c r="B157" s="48" t="str">
        <f t="shared" si="26"/>
        <v>Sat</v>
      </c>
      <c r="C157" s="48" t="str">
        <f t="shared" si="27"/>
        <v>SA-DAY</v>
      </c>
      <c r="D157" s="49">
        <f t="shared" ca="1" si="28"/>
        <v>0</v>
      </c>
      <c r="E157" s="49">
        <f t="shared" ca="1" si="29"/>
        <v>0</v>
      </c>
      <c r="F157" s="50">
        <f t="shared" ca="1" si="30"/>
        <v>0</v>
      </c>
      <c r="G157" s="50">
        <f t="shared" ca="1" si="31"/>
        <v>0</v>
      </c>
      <c r="H157" s="51" t="str">
        <f t="shared" ca="1" si="32"/>
        <v/>
      </c>
      <c r="I157" s="49">
        <f t="shared" ca="1" si="33"/>
        <v>0</v>
      </c>
      <c r="J157" s="52">
        <f t="shared" ca="1" si="34"/>
        <v>0</v>
      </c>
      <c r="K157" s="66"/>
      <c r="L157" s="70">
        <f t="shared" ca="1" si="35"/>
        <v>0</v>
      </c>
      <c r="M157" s="66"/>
    </row>
    <row r="158" spans="1:13" x14ac:dyDescent="0.25">
      <c r="A158" s="47">
        <f t="shared" si="25"/>
        <v>46319</v>
      </c>
      <c r="B158" s="48" t="str">
        <f t="shared" si="26"/>
        <v>Sat</v>
      </c>
      <c r="C158" s="48" t="str">
        <f t="shared" si="27"/>
        <v>SA-NYT</v>
      </c>
      <c r="D158" s="49">
        <f t="shared" ca="1" si="28"/>
        <v>0</v>
      </c>
      <c r="E158" s="49">
        <f t="shared" ca="1" si="29"/>
        <v>0</v>
      </c>
      <c r="F158" s="50">
        <f t="shared" ca="1" si="30"/>
        <v>0</v>
      </c>
      <c r="G158" s="50">
        <f t="shared" ca="1" si="31"/>
        <v>0</v>
      </c>
      <c r="H158" s="51" t="str">
        <f t="shared" ca="1" si="32"/>
        <v/>
      </c>
      <c r="I158" s="49">
        <f t="shared" ca="1" si="33"/>
        <v>0</v>
      </c>
      <c r="J158" s="52" t="str">
        <f t="shared" ca="1" si="34"/>
        <v/>
      </c>
      <c r="K158" s="66"/>
      <c r="L158" s="70">
        <f t="shared" ca="1" si="35"/>
        <v>0</v>
      </c>
      <c r="M158" s="66"/>
    </row>
    <row r="159" spans="1:13" x14ac:dyDescent="0.25">
      <c r="A159" s="47">
        <f t="shared" si="25"/>
        <v>46319</v>
      </c>
      <c r="B159" s="48" t="str">
        <f t="shared" si="26"/>
        <v>Sat</v>
      </c>
      <c r="C159" s="48" t="str">
        <f t="shared" si="27"/>
        <v>SYS-DAY</v>
      </c>
      <c r="D159" s="49">
        <f t="shared" ca="1" si="28"/>
        <v>0</v>
      </c>
      <c r="E159" s="49">
        <f t="shared" ca="1" si="29"/>
        <v>0</v>
      </c>
      <c r="F159" s="50">
        <f t="shared" ca="1" si="30"/>
        <v>0</v>
      </c>
      <c r="G159" s="50">
        <f t="shared" ca="1" si="31"/>
        <v>0</v>
      </c>
      <c r="H159" s="51" t="str">
        <f t="shared" ca="1" si="32"/>
        <v/>
      </c>
      <c r="I159" s="49">
        <f t="shared" ca="1" si="33"/>
        <v>0</v>
      </c>
      <c r="J159" s="52" t="str">
        <f t="shared" ca="1" si="34"/>
        <v/>
      </c>
      <c r="K159" s="66"/>
      <c r="L159" s="70">
        <f t="shared" ca="1" si="35"/>
        <v>0</v>
      </c>
      <c r="M159" s="66"/>
    </row>
    <row r="160" spans="1:13" x14ac:dyDescent="0.25">
      <c r="A160" s="54">
        <f t="shared" si="25"/>
        <v>46319</v>
      </c>
      <c r="B160" s="55" t="str">
        <f t="shared" si="26"/>
        <v>Sat</v>
      </c>
      <c r="C160" s="55" t="str">
        <f t="shared" si="27"/>
        <v>SYS-NYT</v>
      </c>
      <c r="D160" s="56">
        <f t="shared" ca="1" si="28"/>
        <v>0</v>
      </c>
      <c r="E160" s="56">
        <f t="shared" ca="1" si="29"/>
        <v>0</v>
      </c>
      <c r="F160" s="57">
        <f t="shared" ca="1" si="30"/>
        <v>0</v>
      </c>
      <c r="G160" s="57">
        <f t="shared" ca="1" si="31"/>
        <v>0</v>
      </c>
      <c r="H160" s="58" t="str">
        <f t="shared" ca="1" si="32"/>
        <v/>
      </c>
      <c r="I160" s="56">
        <f t="shared" ca="1" si="33"/>
        <v>0</v>
      </c>
      <c r="J160" s="59" t="str">
        <f t="shared" ca="1" si="34"/>
        <v/>
      </c>
      <c r="K160" s="66"/>
      <c r="L160" s="70">
        <f t="shared" ca="1" si="35"/>
        <v>0</v>
      </c>
      <c r="M160" s="66"/>
    </row>
    <row r="161" spans="1:13" x14ac:dyDescent="0.25">
      <c r="A161" s="47">
        <f t="shared" si="25"/>
        <v>46320</v>
      </c>
      <c r="B161" s="48" t="str">
        <f t="shared" si="26"/>
        <v>Sun</v>
      </c>
      <c r="C161" s="48" t="str">
        <f t="shared" si="27"/>
        <v>SA-DAY</v>
      </c>
      <c r="D161" s="49">
        <f t="shared" ca="1" si="28"/>
        <v>0</v>
      </c>
      <c r="E161" s="49">
        <f t="shared" ca="1" si="29"/>
        <v>0</v>
      </c>
      <c r="F161" s="50">
        <f t="shared" ca="1" si="30"/>
        <v>0</v>
      </c>
      <c r="G161" s="50">
        <f t="shared" ca="1" si="31"/>
        <v>0</v>
      </c>
      <c r="H161" s="51" t="str">
        <f t="shared" ca="1" si="32"/>
        <v/>
      </c>
      <c r="I161" s="49">
        <f t="shared" ca="1" si="33"/>
        <v>0</v>
      </c>
      <c r="J161" s="52">
        <f t="shared" ca="1" si="34"/>
        <v>0</v>
      </c>
      <c r="K161" s="66"/>
      <c r="L161" s="70">
        <f t="shared" ca="1" si="35"/>
        <v>0</v>
      </c>
      <c r="M161" s="66"/>
    </row>
    <row r="162" spans="1:13" x14ac:dyDescent="0.25">
      <c r="A162" s="47">
        <f t="shared" si="25"/>
        <v>46320</v>
      </c>
      <c r="B162" s="48" t="str">
        <f t="shared" si="26"/>
        <v>Sun</v>
      </c>
      <c r="C162" s="48" t="str">
        <f t="shared" si="27"/>
        <v>SA-NYT</v>
      </c>
      <c r="D162" s="49">
        <f t="shared" ca="1" si="28"/>
        <v>0</v>
      </c>
      <c r="E162" s="49">
        <f t="shared" ca="1" si="29"/>
        <v>0</v>
      </c>
      <c r="F162" s="50">
        <f t="shared" ca="1" si="30"/>
        <v>0</v>
      </c>
      <c r="G162" s="50">
        <f t="shared" ca="1" si="31"/>
        <v>0</v>
      </c>
      <c r="H162" s="51" t="str">
        <f t="shared" ca="1" si="32"/>
        <v/>
      </c>
      <c r="I162" s="49">
        <f t="shared" ca="1" si="33"/>
        <v>0</v>
      </c>
      <c r="J162" s="52" t="str">
        <f t="shared" ca="1" si="34"/>
        <v/>
      </c>
      <c r="K162" s="66"/>
      <c r="L162" s="70">
        <f t="shared" ca="1" si="35"/>
        <v>0</v>
      </c>
      <c r="M162" s="66"/>
    </row>
    <row r="163" spans="1:13" x14ac:dyDescent="0.25">
      <c r="A163" s="47">
        <f t="shared" si="25"/>
        <v>46320</v>
      </c>
      <c r="B163" s="48" t="str">
        <f t="shared" si="26"/>
        <v>Sun</v>
      </c>
      <c r="C163" s="48" t="str">
        <f t="shared" si="27"/>
        <v>SYS-DAY</v>
      </c>
      <c r="D163" s="49">
        <f t="shared" ca="1" si="28"/>
        <v>0</v>
      </c>
      <c r="E163" s="49">
        <f t="shared" ca="1" si="29"/>
        <v>0</v>
      </c>
      <c r="F163" s="50">
        <f t="shared" ca="1" si="30"/>
        <v>0</v>
      </c>
      <c r="G163" s="50">
        <f t="shared" ca="1" si="31"/>
        <v>0</v>
      </c>
      <c r="H163" s="51" t="str">
        <f t="shared" ca="1" si="32"/>
        <v/>
      </c>
      <c r="I163" s="49">
        <f t="shared" ca="1" si="33"/>
        <v>0</v>
      </c>
      <c r="J163" s="52" t="str">
        <f t="shared" ca="1" si="34"/>
        <v/>
      </c>
      <c r="K163" s="66"/>
      <c r="L163" s="70">
        <f t="shared" ca="1" si="35"/>
        <v>0</v>
      </c>
      <c r="M163" s="66"/>
    </row>
    <row r="164" spans="1:13" x14ac:dyDescent="0.25">
      <c r="A164" s="54">
        <f t="shared" si="25"/>
        <v>46320</v>
      </c>
      <c r="B164" s="55" t="str">
        <f t="shared" si="26"/>
        <v>Sun</v>
      </c>
      <c r="C164" s="55" t="str">
        <f t="shared" si="27"/>
        <v>SYS-NYT</v>
      </c>
      <c r="D164" s="56">
        <f t="shared" ca="1" si="28"/>
        <v>0</v>
      </c>
      <c r="E164" s="56">
        <f t="shared" ca="1" si="29"/>
        <v>0</v>
      </c>
      <c r="F164" s="57">
        <f t="shared" ca="1" si="30"/>
        <v>0</v>
      </c>
      <c r="G164" s="57">
        <f t="shared" ca="1" si="31"/>
        <v>0</v>
      </c>
      <c r="H164" s="58" t="str">
        <f t="shared" ca="1" si="32"/>
        <v/>
      </c>
      <c r="I164" s="56">
        <f t="shared" ca="1" si="33"/>
        <v>0</v>
      </c>
      <c r="J164" s="59" t="str">
        <f t="shared" ca="1" si="34"/>
        <v/>
      </c>
      <c r="K164" s="66"/>
      <c r="L164" s="70">
        <f t="shared" ca="1" si="35"/>
        <v>0</v>
      </c>
      <c r="M164" s="66"/>
    </row>
    <row r="165" spans="1:13" x14ac:dyDescent="0.25">
      <c r="A165" s="47">
        <f t="shared" si="25"/>
        <v>46321</v>
      </c>
      <c r="B165" s="48" t="str">
        <f t="shared" si="26"/>
        <v>Mon</v>
      </c>
      <c r="C165" s="48" t="str">
        <f t="shared" si="27"/>
        <v>SA-DAY</v>
      </c>
      <c r="D165" s="49">
        <f t="shared" ca="1" si="28"/>
        <v>0</v>
      </c>
      <c r="E165" s="49">
        <f t="shared" ca="1" si="29"/>
        <v>0</v>
      </c>
      <c r="F165" s="50">
        <f t="shared" ca="1" si="30"/>
        <v>0</v>
      </c>
      <c r="G165" s="50">
        <f t="shared" ca="1" si="31"/>
        <v>0</v>
      </c>
      <c r="H165" s="51" t="str">
        <f t="shared" ca="1" si="32"/>
        <v/>
      </c>
      <c r="I165" s="49">
        <f t="shared" ca="1" si="33"/>
        <v>0</v>
      </c>
      <c r="J165" s="52">
        <f t="shared" ca="1" si="34"/>
        <v>0</v>
      </c>
      <c r="K165" s="66"/>
      <c r="L165" s="70">
        <f t="shared" ca="1" si="35"/>
        <v>0</v>
      </c>
      <c r="M165" s="66"/>
    </row>
    <row r="166" spans="1:13" x14ac:dyDescent="0.25">
      <c r="A166" s="47">
        <f t="shared" si="25"/>
        <v>46321</v>
      </c>
      <c r="B166" s="48" t="str">
        <f t="shared" si="26"/>
        <v>Mon</v>
      </c>
      <c r="C166" s="48" t="str">
        <f t="shared" si="27"/>
        <v>SA-NYT</v>
      </c>
      <c r="D166" s="49">
        <f t="shared" ca="1" si="28"/>
        <v>0</v>
      </c>
      <c r="E166" s="49">
        <f t="shared" ca="1" si="29"/>
        <v>0</v>
      </c>
      <c r="F166" s="50">
        <f t="shared" ca="1" si="30"/>
        <v>0</v>
      </c>
      <c r="G166" s="50">
        <f t="shared" ca="1" si="31"/>
        <v>0</v>
      </c>
      <c r="H166" s="51" t="str">
        <f t="shared" ca="1" si="32"/>
        <v/>
      </c>
      <c r="I166" s="49">
        <f t="shared" ca="1" si="33"/>
        <v>0</v>
      </c>
      <c r="J166" s="52" t="str">
        <f t="shared" ca="1" si="34"/>
        <v/>
      </c>
      <c r="K166" s="66"/>
      <c r="L166" s="70">
        <f t="shared" ca="1" si="35"/>
        <v>0</v>
      </c>
      <c r="M166" s="66"/>
    </row>
    <row r="167" spans="1:13" x14ac:dyDescent="0.25">
      <c r="A167" s="47">
        <f t="shared" si="25"/>
        <v>46321</v>
      </c>
      <c r="B167" s="48" t="str">
        <f t="shared" si="26"/>
        <v>Mon</v>
      </c>
      <c r="C167" s="48" t="str">
        <f t="shared" si="27"/>
        <v>SYS-DAY</v>
      </c>
      <c r="D167" s="49">
        <f t="shared" ca="1" si="28"/>
        <v>0</v>
      </c>
      <c r="E167" s="49">
        <f t="shared" ca="1" si="29"/>
        <v>0</v>
      </c>
      <c r="F167" s="50">
        <f t="shared" ca="1" si="30"/>
        <v>0</v>
      </c>
      <c r="G167" s="50">
        <f t="shared" ca="1" si="31"/>
        <v>0</v>
      </c>
      <c r="H167" s="51" t="str">
        <f t="shared" ca="1" si="32"/>
        <v/>
      </c>
      <c r="I167" s="49">
        <f t="shared" ca="1" si="33"/>
        <v>0</v>
      </c>
      <c r="J167" s="52" t="str">
        <f t="shared" ca="1" si="34"/>
        <v/>
      </c>
      <c r="K167" s="66"/>
      <c r="L167" s="70">
        <f t="shared" ca="1" si="35"/>
        <v>0</v>
      </c>
      <c r="M167" s="66"/>
    </row>
    <row r="168" spans="1:13" x14ac:dyDescent="0.25">
      <c r="A168" s="54">
        <f t="shared" si="25"/>
        <v>46321</v>
      </c>
      <c r="B168" s="55" t="str">
        <f t="shared" si="26"/>
        <v>Mon</v>
      </c>
      <c r="C168" s="55" t="str">
        <f t="shared" si="27"/>
        <v>SYS-NYT</v>
      </c>
      <c r="D168" s="56">
        <f t="shared" ca="1" si="28"/>
        <v>0</v>
      </c>
      <c r="E168" s="56">
        <f t="shared" ca="1" si="29"/>
        <v>0</v>
      </c>
      <c r="F168" s="57">
        <f t="shared" ca="1" si="30"/>
        <v>0</v>
      </c>
      <c r="G168" s="57">
        <f t="shared" ca="1" si="31"/>
        <v>0</v>
      </c>
      <c r="H168" s="58" t="str">
        <f t="shared" ca="1" si="32"/>
        <v/>
      </c>
      <c r="I168" s="56">
        <f t="shared" ca="1" si="33"/>
        <v>0</v>
      </c>
      <c r="J168" s="59" t="str">
        <f t="shared" ca="1" si="34"/>
        <v/>
      </c>
      <c r="K168" s="66"/>
      <c r="L168" s="70">
        <f t="shared" ca="1" si="35"/>
        <v>0</v>
      </c>
      <c r="M168" s="66"/>
    </row>
    <row r="169" spans="1:13" x14ac:dyDescent="0.25">
      <c r="A169" s="47">
        <f t="shared" si="25"/>
        <v>46322</v>
      </c>
      <c r="B169" s="48" t="str">
        <f t="shared" si="26"/>
        <v>Tue</v>
      </c>
      <c r="C169" s="48" t="str">
        <f t="shared" si="27"/>
        <v>SA-DAY</v>
      </c>
      <c r="D169" s="49">
        <f t="shared" ca="1" si="28"/>
        <v>0</v>
      </c>
      <c r="E169" s="49">
        <f t="shared" ca="1" si="29"/>
        <v>0</v>
      </c>
      <c r="F169" s="50">
        <f t="shared" ca="1" si="30"/>
        <v>0</v>
      </c>
      <c r="G169" s="50">
        <f t="shared" ca="1" si="31"/>
        <v>0</v>
      </c>
      <c r="H169" s="51" t="str">
        <f t="shared" ca="1" si="32"/>
        <v/>
      </c>
      <c r="I169" s="49">
        <f t="shared" ca="1" si="33"/>
        <v>0</v>
      </c>
      <c r="J169" s="52">
        <f t="shared" ca="1" si="34"/>
        <v>0</v>
      </c>
      <c r="K169" s="66"/>
      <c r="L169" s="70">
        <f t="shared" ca="1" si="35"/>
        <v>0</v>
      </c>
      <c r="M169" s="66"/>
    </row>
    <row r="170" spans="1:13" x14ac:dyDescent="0.25">
      <c r="A170" s="47">
        <f t="shared" si="25"/>
        <v>46322</v>
      </c>
      <c r="B170" s="48" t="str">
        <f t="shared" si="26"/>
        <v>Tue</v>
      </c>
      <c r="C170" s="48" t="str">
        <f t="shared" si="27"/>
        <v>SA-NYT</v>
      </c>
      <c r="D170" s="49">
        <f t="shared" ca="1" si="28"/>
        <v>0</v>
      </c>
      <c r="E170" s="49">
        <f t="shared" ca="1" si="29"/>
        <v>0</v>
      </c>
      <c r="F170" s="50">
        <f t="shared" ca="1" si="30"/>
        <v>0</v>
      </c>
      <c r="G170" s="50">
        <f t="shared" ca="1" si="31"/>
        <v>0</v>
      </c>
      <c r="H170" s="51" t="str">
        <f t="shared" ca="1" si="32"/>
        <v/>
      </c>
      <c r="I170" s="49">
        <f t="shared" ca="1" si="33"/>
        <v>0</v>
      </c>
      <c r="J170" s="52" t="str">
        <f t="shared" ca="1" si="34"/>
        <v/>
      </c>
      <c r="K170" s="66"/>
      <c r="L170" s="70">
        <f t="shared" ca="1" si="35"/>
        <v>0</v>
      </c>
      <c r="M170" s="66"/>
    </row>
    <row r="171" spans="1:13" x14ac:dyDescent="0.25">
      <c r="A171" s="47">
        <f t="shared" si="25"/>
        <v>46322</v>
      </c>
      <c r="B171" s="48" t="str">
        <f t="shared" si="26"/>
        <v>Tue</v>
      </c>
      <c r="C171" s="48" t="str">
        <f t="shared" si="27"/>
        <v>SYS-DAY</v>
      </c>
      <c r="D171" s="49">
        <f t="shared" ca="1" si="28"/>
        <v>0</v>
      </c>
      <c r="E171" s="49">
        <f t="shared" ca="1" si="29"/>
        <v>0</v>
      </c>
      <c r="F171" s="50">
        <f t="shared" ca="1" si="30"/>
        <v>0</v>
      </c>
      <c r="G171" s="50">
        <f t="shared" ca="1" si="31"/>
        <v>0</v>
      </c>
      <c r="H171" s="51" t="str">
        <f t="shared" ca="1" si="32"/>
        <v/>
      </c>
      <c r="I171" s="49">
        <f t="shared" ca="1" si="33"/>
        <v>0</v>
      </c>
      <c r="J171" s="52" t="str">
        <f t="shared" ca="1" si="34"/>
        <v/>
      </c>
      <c r="K171" s="66"/>
      <c r="L171" s="70">
        <f t="shared" ca="1" si="35"/>
        <v>0</v>
      </c>
      <c r="M171" s="66"/>
    </row>
    <row r="172" spans="1:13" x14ac:dyDescent="0.25">
      <c r="A172" s="54">
        <f t="shared" si="25"/>
        <v>46322</v>
      </c>
      <c r="B172" s="55" t="str">
        <f t="shared" si="26"/>
        <v>Tue</v>
      </c>
      <c r="C172" s="55" t="str">
        <f t="shared" si="27"/>
        <v>SYS-NYT</v>
      </c>
      <c r="D172" s="56">
        <f t="shared" ca="1" si="28"/>
        <v>0</v>
      </c>
      <c r="E172" s="56">
        <f t="shared" ca="1" si="29"/>
        <v>0</v>
      </c>
      <c r="F172" s="57">
        <f t="shared" ca="1" si="30"/>
        <v>0</v>
      </c>
      <c r="G172" s="57">
        <f t="shared" ca="1" si="31"/>
        <v>0</v>
      </c>
      <c r="H172" s="58" t="str">
        <f t="shared" ca="1" si="32"/>
        <v/>
      </c>
      <c r="I172" s="56">
        <f t="shared" ca="1" si="33"/>
        <v>0</v>
      </c>
      <c r="J172" s="59" t="str">
        <f t="shared" ca="1" si="34"/>
        <v/>
      </c>
      <c r="K172" s="66"/>
      <c r="L172" s="70">
        <f t="shared" ca="1" si="35"/>
        <v>0</v>
      </c>
      <c r="M172" s="66"/>
    </row>
    <row r="173" spans="1:13" x14ac:dyDescent="0.25">
      <c r="A173" s="47">
        <f t="shared" si="25"/>
        <v>46323</v>
      </c>
      <c r="B173" s="48" t="str">
        <f t="shared" si="26"/>
        <v>Wed</v>
      </c>
      <c r="C173" s="48" t="str">
        <f t="shared" si="27"/>
        <v>SA-DAY</v>
      </c>
      <c r="D173" s="49">
        <f t="shared" ca="1" si="28"/>
        <v>0</v>
      </c>
      <c r="E173" s="49">
        <f t="shared" ca="1" si="29"/>
        <v>0</v>
      </c>
      <c r="F173" s="50">
        <f t="shared" ca="1" si="30"/>
        <v>0</v>
      </c>
      <c r="G173" s="50">
        <f t="shared" ca="1" si="31"/>
        <v>0</v>
      </c>
      <c r="H173" s="51" t="str">
        <f t="shared" ca="1" si="32"/>
        <v/>
      </c>
      <c r="I173" s="49">
        <f t="shared" ca="1" si="33"/>
        <v>0</v>
      </c>
      <c r="J173" s="52">
        <f t="shared" ca="1" si="34"/>
        <v>0</v>
      </c>
      <c r="K173" s="66"/>
      <c r="L173" s="70">
        <f t="shared" ca="1" si="35"/>
        <v>0</v>
      </c>
      <c r="M173" s="66"/>
    </row>
    <row r="174" spans="1:13" x14ac:dyDescent="0.25">
      <c r="A174" s="47">
        <f t="shared" si="25"/>
        <v>46323</v>
      </c>
      <c r="B174" s="48" t="str">
        <f t="shared" si="26"/>
        <v>Wed</v>
      </c>
      <c r="C174" s="48" t="str">
        <f t="shared" si="27"/>
        <v>SA-NYT</v>
      </c>
      <c r="D174" s="49">
        <f t="shared" ca="1" si="28"/>
        <v>0</v>
      </c>
      <c r="E174" s="49">
        <f t="shared" ca="1" si="29"/>
        <v>0</v>
      </c>
      <c r="F174" s="50">
        <f t="shared" ca="1" si="30"/>
        <v>0</v>
      </c>
      <c r="G174" s="50">
        <f t="shared" ca="1" si="31"/>
        <v>0</v>
      </c>
      <c r="H174" s="51" t="str">
        <f t="shared" ca="1" si="32"/>
        <v/>
      </c>
      <c r="I174" s="49">
        <f t="shared" ca="1" si="33"/>
        <v>0</v>
      </c>
      <c r="J174" s="52" t="str">
        <f t="shared" ca="1" si="34"/>
        <v/>
      </c>
      <c r="K174" s="66"/>
      <c r="L174" s="70">
        <f t="shared" ca="1" si="35"/>
        <v>0</v>
      </c>
      <c r="M174" s="66"/>
    </row>
    <row r="175" spans="1:13" x14ac:dyDescent="0.25">
      <c r="A175" s="47">
        <f t="shared" si="25"/>
        <v>46323</v>
      </c>
      <c r="B175" s="48" t="str">
        <f t="shared" si="26"/>
        <v>Wed</v>
      </c>
      <c r="C175" s="48" t="str">
        <f t="shared" si="27"/>
        <v>SYS-DAY</v>
      </c>
      <c r="D175" s="49">
        <f t="shared" ca="1" si="28"/>
        <v>0</v>
      </c>
      <c r="E175" s="49">
        <f t="shared" ca="1" si="29"/>
        <v>0</v>
      </c>
      <c r="F175" s="50">
        <f t="shared" ca="1" si="30"/>
        <v>0</v>
      </c>
      <c r="G175" s="50">
        <f t="shared" ca="1" si="31"/>
        <v>0</v>
      </c>
      <c r="H175" s="51" t="str">
        <f t="shared" ca="1" si="32"/>
        <v/>
      </c>
      <c r="I175" s="49">
        <f t="shared" ca="1" si="33"/>
        <v>0</v>
      </c>
      <c r="J175" s="52" t="str">
        <f t="shared" ca="1" si="34"/>
        <v/>
      </c>
      <c r="K175" s="66"/>
      <c r="L175" s="70">
        <f t="shared" ca="1" si="35"/>
        <v>0</v>
      </c>
      <c r="M175" s="66"/>
    </row>
    <row r="176" spans="1:13" x14ac:dyDescent="0.25">
      <c r="A176" s="54">
        <f t="shared" si="25"/>
        <v>46323</v>
      </c>
      <c r="B176" s="55" t="str">
        <f t="shared" si="26"/>
        <v>Wed</v>
      </c>
      <c r="C176" s="55" t="str">
        <f t="shared" si="27"/>
        <v>SYS-NYT</v>
      </c>
      <c r="D176" s="56">
        <f t="shared" ca="1" si="28"/>
        <v>0</v>
      </c>
      <c r="E176" s="56">
        <f t="shared" ca="1" si="29"/>
        <v>0</v>
      </c>
      <c r="F176" s="57">
        <f t="shared" ca="1" si="30"/>
        <v>0</v>
      </c>
      <c r="G176" s="57">
        <f t="shared" ca="1" si="31"/>
        <v>0</v>
      </c>
      <c r="H176" s="58" t="str">
        <f t="shared" ca="1" si="32"/>
        <v/>
      </c>
      <c r="I176" s="56">
        <f t="shared" ca="1" si="33"/>
        <v>0</v>
      </c>
      <c r="J176" s="59" t="str">
        <f t="shared" ca="1" si="34"/>
        <v/>
      </c>
      <c r="K176" s="66"/>
      <c r="L176" s="70">
        <f t="shared" ca="1" si="35"/>
        <v>0</v>
      </c>
      <c r="M176" s="66"/>
    </row>
    <row r="177" spans="1:13" x14ac:dyDescent="0.25">
      <c r="A177" s="47">
        <f t="shared" si="25"/>
        <v>46324</v>
      </c>
      <c r="B177" s="48" t="str">
        <f t="shared" si="26"/>
        <v>Thu</v>
      </c>
      <c r="C177" s="48" t="str">
        <f t="shared" si="27"/>
        <v>SA-DAY</v>
      </c>
      <c r="D177" s="49">
        <f t="shared" ca="1" si="28"/>
        <v>0</v>
      </c>
      <c r="E177" s="49">
        <f t="shared" ca="1" si="29"/>
        <v>0</v>
      </c>
      <c r="F177" s="50">
        <f t="shared" ca="1" si="30"/>
        <v>0</v>
      </c>
      <c r="G177" s="50">
        <f t="shared" ca="1" si="31"/>
        <v>0</v>
      </c>
      <c r="H177" s="51" t="str">
        <f t="shared" ca="1" si="32"/>
        <v/>
      </c>
      <c r="I177" s="49">
        <f t="shared" ca="1" si="33"/>
        <v>0</v>
      </c>
      <c r="J177" s="52">
        <f t="shared" ca="1" si="34"/>
        <v>0</v>
      </c>
      <c r="K177" s="66"/>
      <c r="L177" s="70">
        <f t="shared" ca="1" si="35"/>
        <v>0</v>
      </c>
      <c r="M177" s="66"/>
    </row>
    <row r="178" spans="1:13" x14ac:dyDescent="0.25">
      <c r="A178" s="47">
        <f t="shared" si="25"/>
        <v>46324</v>
      </c>
      <c r="B178" s="48" t="str">
        <f t="shared" si="26"/>
        <v>Thu</v>
      </c>
      <c r="C178" s="48" t="str">
        <f t="shared" si="27"/>
        <v>SA-NYT</v>
      </c>
      <c r="D178" s="49">
        <f t="shared" ca="1" si="28"/>
        <v>0</v>
      </c>
      <c r="E178" s="49">
        <f t="shared" ca="1" si="29"/>
        <v>0</v>
      </c>
      <c r="F178" s="50">
        <f t="shared" ca="1" si="30"/>
        <v>0</v>
      </c>
      <c r="G178" s="50">
        <f t="shared" ca="1" si="31"/>
        <v>0</v>
      </c>
      <c r="H178" s="51" t="str">
        <f t="shared" ca="1" si="32"/>
        <v/>
      </c>
      <c r="I178" s="49">
        <f t="shared" ca="1" si="33"/>
        <v>0</v>
      </c>
      <c r="J178" s="52" t="str">
        <f t="shared" ca="1" si="34"/>
        <v/>
      </c>
      <c r="K178" s="66"/>
      <c r="L178" s="70">
        <f t="shared" ca="1" si="35"/>
        <v>0</v>
      </c>
      <c r="M178" s="66"/>
    </row>
    <row r="179" spans="1:13" x14ac:dyDescent="0.25">
      <c r="A179" s="47">
        <f t="shared" si="25"/>
        <v>46324</v>
      </c>
      <c r="B179" s="48" t="str">
        <f t="shared" si="26"/>
        <v>Thu</v>
      </c>
      <c r="C179" s="48" t="str">
        <f t="shared" si="27"/>
        <v>SYS-DAY</v>
      </c>
      <c r="D179" s="49">
        <f t="shared" ca="1" si="28"/>
        <v>0</v>
      </c>
      <c r="E179" s="49">
        <f t="shared" ca="1" si="29"/>
        <v>0</v>
      </c>
      <c r="F179" s="50">
        <f t="shared" ca="1" si="30"/>
        <v>0</v>
      </c>
      <c r="G179" s="50">
        <f t="shared" ca="1" si="31"/>
        <v>0</v>
      </c>
      <c r="H179" s="51" t="str">
        <f t="shared" ca="1" si="32"/>
        <v/>
      </c>
      <c r="I179" s="49">
        <f t="shared" ca="1" si="33"/>
        <v>0</v>
      </c>
      <c r="J179" s="52" t="str">
        <f t="shared" ca="1" si="34"/>
        <v/>
      </c>
      <c r="K179" s="66"/>
      <c r="L179" s="70">
        <f t="shared" ca="1" si="35"/>
        <v>0</v>
      </c>
      <c r="M179" s="66"/>
    </row>
    <row r="180" spans="1:13" x14ac:dyDescent="0.25">
      <c r="A180" s="54">
        <f t="shared" si="25"/>
        <v>46324</v>
      </c>
      <c r="B180" s="55" t="str">
        <f t="shared" si="26"/>
        <v>Thu</v>
      </c>
      <c r="C180" s="55" t="str">
        <f t="shared" si="27"/>
        <v>SYS-NYT</v>
      </c>
      <c r="D180" s="56">
        <f t="shared" ca="1" si="28"/>
        <v>0</v>
      </c>
      <c r="E180" s="56">
        <f t="shared" ca="1" si="29"/>
        <v>0</v>
      </c>
      <c r="F180" s="57">
        <f t="shared" ca="1" si="30"/>
        <v>0</v>
      </c>
      <c r="G180" s="57">
        <f t="shared" ca="1" si="31"/>
        <v>0</v>
      </c>
      <c r="H180" s="58" t="str">
        <f t="shared" ca="1" si="32"/>
        <v/>
      </c>
      <c r="I180" s="56">
        <f t="shared" ca="1" si="33"/>
        <v>0</v>
      </c>
      <c r="J180" s="59" t="str">
        <f t="shared" ca="1" si="34"/>
        <v/>
      </c>
      <c r="K180" s="66"/>
      <c r="L180" s="70">
        <f t="shared" ca="1" si="35"/>
        <v>0</v>
      </c>
      <c r="M180" s="66"/>
    </row>
    <row r="181" spans="1:13" x14ac:dyDescent="0.25">
      <c r="A181" s="47">
        <f t="shared" si="25"/>
        <v>46325</v>
      </c>
      <c r="B181" s="48" t="str">
        <f t="shared" si="26"/>
        <v>Fri</v>
      </c>
      <c r="C181" s="48" t="str">
        <f t="shared" si="27"/>
        <v>SA-DAY</v>
      </c>
      <c r="D181" s="49">
        <f t="shared" ca="1" si="28"/>
        <v>0</v>
      </c>
      <c r="E181" s="49">
        <f t="shared" ca="1" si="29"/>
        <v>0</v>
      </c>
      <c r="F181" s="50">
        <f t="shared" ca="1" si="30"/>
        <v>0</v>
      </c>
      <c r="G181" s="50">
        <f t="shared" ca="1" si="31"/>
        <v>0</v>
      </c>
      <c r="H181" s="51" t="str">
        <f t="shared" ca="1" si="32"/>
        <v/>
      </c>
      <c r="I181" s="49">
        <f t="shared" ca="1" si="33"/>
        <v>0</v>
      </c>
      <c r="J181" s="52">
        <f t="shared" ca="1" si="34"/>
        <v>0</v>
      </c>
      <c r="K181" s="66"/>
      <c r="L181" s="70">
        <f t="shared" ca="1" si="35"/>
        <v>0</v>
      </c>
      <c r="M181" s="66"/>
    </row>
    <row r="182" spans="1:13" x14ac:dyDescent="0.25">
      <c r="A182" s="47">
        <f t="shared" si="25"/>
        <v>46325</v>
      </c>
      <c r="B182" s="48" t="str">
        <f t="shared" si="26"/>
        <v>Fri</v>
      </c>
      <c r="C182" s="48" t="str">
        <f t="shared" si="27"/>
        <v>SA-NYT</v>
      </c>
      <c r="D182" s="49">
        <f t="shared" ca="1" si="28"/>
        <v>0</v>
      </c>
      <c r="E182" s="49">
        <f t="shared" ca="1" si="29"/>
        <v>0</v>
      </c>
      <c r="F182" s="50">
        <f t="shared" ca="1" si="30"/>
        <v>0</v>
      </c>
      <c r="G182" s="50">
        <f t="shared" ca="1" si="31"/>
        <v>0</v>
      </c>
      <c r="H182" s="51" t="str">
        <f t="shared" ca="1" si="32"/>
        <v/>
      </c>
      <c r="I182" s="49">
        <f t="shared" ca="1" si="33"/>
        <v>0</v>
      </c>
      <c r="J182" s="52" t="str">
        <f t="shared" ca="1" si="34"/>
        <v/>
      </c>
      <c r="K182" s="66"/>
      <c r="L182" s="70">
        <f t="shared" ca="1" si="35"/>
        <v>0</v>
      </c>
      <c r="M182" s="66"/>
    </row>
    <row r="183" spans="1:13" x14ac:dyDescent="0.25">
      <c r="A183" s="47">
        <f t="shared" si="25"/>
        <v>46325</v>
      </c>
      <c r="B183" s="48" t="str">
        <f t="shared" si="26"/>
        <v>Fri</v>
      </c>
      <c r="C183" s="48" t="str">
        <f t="shared" si="27"/>
        <v>SYS-DAY</v>
      </c>
      <c r="D183" s="49">
        <f t="shared" ca="1" si="28"/>
        <v>0</v>
      </c>
      <c r="E183" s="49">
        <f t="shared" ca="1" si="29"/>
        <v>0</v>
      </c>
      <c r="F183" s="50">
        <f t="shared" ca="1" si="30"/>
        <v>0</v>
      </c>
      <c r="G183" s="50">
        <f t="shared" ca="1" si="31"/>
        <v>0</v>
      </c>
      <c r="H183" s="51" t="str">
        <f t="shared" ca="1" si="32"/>
        <v/>
      </c>
      <c r="I183" s="49">
        <f t="shared" ca="1" si="33"/>
        <v>0</v>
      </c>
      <c r="J183" s="52" t="str">
        <f t="shared" ca="1" si="34"/>
        <v/>
      </c>
      <c r="K183" s="66"/>
      <c r="L183" s="70">
        <f t="shared" ca="1" si="35"/>
        <v>0</v>
      </c>
      <c r="M183" s="66"/>
    </row>
    <row r="184" spans="1:13" x14ac:dyDescent="0.25">
      <c r="A184" s="54">
        <f t="shared" si="25"/>
        <v>46325</v>
      </c>
      <c r="B184" s="55" t="str">
        <f t="shared" si="26"/>
        <v>Fri</v>
      </c>
      <c r="C184" s="55" t="str">
        <f t="shared" si="27"/>
        <v>SYS-NYT</v>
      </c>
      <c r="D184" s="56">
        <f t="shared" ca="1" si="28"/>
        <v>0</v>
      </c>
      <c r="E184" s="56">
        <f t="shared" ca="1" si="29"/>
        <v>0</v>
      </c>
      <c r="F184" s="57">
        <f t="shared" ca="1" si="30"/>
        <v>0</v>
      </c>
      <c r="G184" s="57">
        <f t="shared" ca="1" si="31"/>
        <v>0</v>
      </c>
      <c r="H184" s="58" t="str">
        <f t="shared" ca="1" si="32"/>
        <v/>
      </c>
      <c r="I184" s="56">
        <f t="shared" ca="1" si="33"/>
        <v>0</v>
      </c>
      <c r="J184" s="59" t="str">
        <f t="shared" ca="1" si="34"/>
        <v/>
      </c>
      <c r="K184" s="66"/>
      <c r="L184" s="70">
        <f t="shared" ca="1" si="35"/>
        <v>0</v>
      </c>
      <c r="M184" s="66"/>
    </row>
    <row r="185" spans="1:13" x14ac:dyDescent="0.25">
      <c r="A185" s="47">
        <f t="shared" si="25"/>
        <v>46326</v>
      </c>
      <c r="B185" s="48" t="str">
        <f t="shared" si="26"/>
        <v>Sat</v>
      </c>
      <c r="C185" s="48" t="str">
        <f t="shared" si="27"/>
        <v>SA-DAY</v>
      </c>
      <c r="D185" s="49">
        <f t="shared" ca="1" si="28"/>
        <v>0</v>
      </c>
      <c r="E185" s="49">
        <f t="shared" ca="1" si="29"/>
        <v>0</v>
      </c>
      <c r="F185" s="50">
        <f t="shared" ca="1" si="30"/>
        <v>0</v>
      </c>
      <c r="G185" s="50">
        <f t="shared" ca="1" si="31"/>
        <v>0</v>
      </c>
      <c r="H185" s="51" t="str">
        <f t="shared" ca="1" si="32"/>
        <v/>
      </c>
      <c r="I185" s="49">
        <f t="shared" ca="1" si="33"/>
        <v>0</v>
      </c>
      <c r="J185" s="52">
        <f t="shared" ca="1" si="34"/>
        <v>0</v>
      </c>
      <c r="K185" s="66"/>
      <c r="L185" s="70">
        <f t="shared" ca="1" si="35"/>
        <v>0</v>
      </c>
      <c r="M185" s="66"/>
    </row>
    <row r="186" spans="1:13" x14ac:dyDescent="0.25">
      <c r="A186" s="47">
        <f t="shared" si="25"/>
        <v>46326</v>
      </c>
      <c r="B186" s="48" t="str">
        <f t="shared" si="26"/>
        <v>Sat</v>
      </c>
      <c r="C186" s="48" t="str">
        <f t="shared" si="27"/>
        <v>SA-NYT</v>
      </c>
      <c r="D186" s="49">
        <f t="shared" ca="1" si="28"/>
        <v>0</v>
      </c>
      <c r="E186" s="49">
        <f t="shared" ca="1" si="29"/>
        <v>0</v>
      </c>
      <c r="F186" s="50">
        <f t="shared" ca="1" si="30"/>
        <v>0</v>
      </c>
      <c r="G186" s="50">
        <f t="shared" ca="1" si="31"/>
        <v>0</v>
      </c>
      <c r="H186" s="51" t="str">
        <f t="shared" ca="1" si="32"/>
        <v/>
      </c>
      <c r="I186" s="49">
        <f t="shared" ca="1" si="33"/>
        <v>0</v>
      </c>
      <c r="J186" s="52" t="str">
        <f t="shared" ca="1" si="34"/>
        <v/>
      </c>
      <c r="K186" s="66"/>
      <c r="L186" s="70">
        <f t="shared" ca="1" si="35"/>
        <v>0</v>
      </c>
      <c r="M186" s="66"/>
    </row>
    <row r="187" spans="1:13" x14ac:dyDescent="0.25">
      <c r="A187" s="47">
        <f t="shared" si="25"/>
        <v>46326</v>
      </c>
      <c r="B187" s="48" t="str">
        <f t="shared" si="26"/>
        <v>Sat</v>
      </c>
      <c r="C187" s="48" t="str">
        <f t="shared" si="27"/>
        <v>SYS-DAY</v>
      </c>
      <c r="D187" s="49">
        <f t="shared" ca="1" si="28"/>
        <v>0</v>
      </c>
      <c r="E187" s="49">
        <f t="shared" ca="1" si="29"/>
        <v>0</v>
      </c>
      <c r="F187" s="50">
        <f t="shared" ca="1" si="30"/>
        <v>0</v>
      </c>
      <c r="G187" s="50">
        <f t="shared" ca="1" si="31"/>
        <v>0</v>
      </c>
      <c r="H187" s="51" t="str">
        <f t="shared" ca="1" si="32"/>
        <v/>
      </c>
      <c r="I187" s="49">
        <f t="shared" ca="1" si="33"/>
        <v>0</v>
      </c>
      <c r="J187" s="52" t="str">
        <f t="shared" ca="1" si="34"/>
        <v/>
      </c>
      <c r="K187" s="66"/>
      <c r="L187" s="70">
        <f t="shared" ca="1" si="35"/>
        <v>0</v>
      </c>
      <c r="M187" s="66"/>
    </row>
    <row r="188" spans="1:13" x14ac:dyDescent="0.25">
      <c r="A188" s="54">
        <f t="shared" si="25"/>
        <v>46326</v>
      </c>
      <c r="B188" s="55" t="str">
        <f t="shared" si="26"/>
        <v>Sat</v>
      </c>
      <c r="C188" s="55" t="str">
        <f t="shared" si="27"/>
        <v>SYS-NYT</v>
      </c>
      <c r="D188" s="56">
        <f t="shared" ca="1" si="28"/>
        <v>0</v>
      </c>
      <c r="E188" s="56">
        <f t="shared" ca="1" si="29"/>
        <v>0</v>
      </c>
      <c r="F188" s="57">
        <f t="shared" ca="1" si="30"/>
        <v>0</v>
      </c>
      <c r="G188" s="57">
        <f t="shared" ca="1" si="31"/>
        <v>0</v>
      </c>
      <c r="H188" s="58" t="str">
        <f t="shared" ca="1" si="32"/>
        <v/>
      </c>
      <c r="I188" s="56">
        <f t="shared" ca="1" si="33"/>
        <v>0</v>
      </c>
      <c r="J188" s="59" t="str">
        <f t="shared" ca="1" si="34"/>
        <v/>
      </c>
      <c r="K188" s="66"/>
      <c r="L188" s="70">
        <f t="shared" ca="1" si="35"/>
        <v>0</v>
      </c>
      <c r="M188" s="66"/>
    </row>
    <row r="189" spans="1:13" x14ac:dyDescent="0.25">
      <c r="A189" s="47">
        <f t="shared" si="25"/>
        <v>46327</v>
      </c>
      <c r="B189" s="48" t="str">
        <f t="shared" si="26"/>
        <v>Sun</v>
      </c>
      <c r="C189" s="48" t="str">
        <f t="shared" si="27"/>
        <v>SA-DAY</v>
      </c>
      <c r="D189" s="49">
        <f t="shared" ca="1" si="28"/>
        <v>0</v>
      </c>
      <c r="E189" s="49">
        <f t="shared" ca="1" si="29"/>
        <v>0</v>
      </c>
      <c r="F189" s="50">
        <f t="shared" ca="1" si="30"/>
        <v>0</v>
      </c>
      <c r="G189" s="50">
        <f t="shared" ca="1" si="31"/>
        <v>0</v>
      </c>
      <c r="H189" s="51" t="str">
        <f t="shared" ca="1" si="32"/>
        <v/>
      </c>
      <c r="I189" s="49">
        <f t="shared" ca="1" si="33"/>
        <v>0</v>
      </c>
      <c r="J189" s="52">
        <f t="shared" ca="1" si="34"/>
        <v>0</v>
      </c>
      <c r="K189" s="66"/>
      <c r="L189" s="70">
        <f t="shared" ca="1" si="35"/>
        <v>0</v>
      </c>
      <c r="M189" s="66"/>
    </row>
    <row r="190" spans="1:13" x14ac:dyDescent="0.25">
      <c r="A190" s="47">
        <f t="shared" si="25"/>
        <v>46327</v>
      </c>
      <c r="B190" s="48" t="str">
        <f t="shared" si="26"/>
        <v>Sun</v>
      </c>
      <c r="C190" s="48" t="str">
        <f t="shared" si="27"/>
        <v>SA-NYT</v>
      </c>
      <c r="D190" s="49">
        <f t="shared" ca="1" si="28"/>
        <v>0</v>
      </c>
      <c r="E190" s="49">
        <f t="shared" ca="1" si="29"/>
        <v>0</v>
      </c>
      <c r="F190" s="50">
        <f t="shared" ca="1" si="30"/>
        <v>0</v>
      </c>
      <c r="G190" s="50">
        <f t="shared" ca="1" si="31"/>
        <v>0</v>
      </c>
      <c r="H190" s="51" t="str">
        <f t="shared" ca="1" si="32"/>
        <v/>
      </c>
      <c r="I190" s="49">
        <f t="shared" ca="1" si="33"/>
        <v>0</v>
      </c>
      <c r="J190" s="52" t="str">
        <f t="shared" ca="1" si="34"/>
        <v/>
      </c>
      <c r="K190" s="66"/>
      <c r="L190" s="70">
        <f t="shared" ca="1" si="35"/>
        <v>0</v>
      </c>
      <c r="M190" s="66"/>
    </row>
    <row r="191" spans="1:13" x14ac:dyDescent="0.25">
      <c r="A191" s="47">
        <f t="shared" si="25"/>
        <v>46327</v>
      </c>
      <c r="B191" s="48" t="str">
        <f t="shared" si="26"/>
        <v>Sun</v>
      </c>
      <c r="C191" s="48" t="str">
        <f t="shared" si="27"/>
        <v>SYS-DAY</v>
      </c>
      <c r="D191" s="49">
        <f t="shared" ca="1" si="28"/>
        <v>0</v>
      </c>
      <c r="E191" s="49">
        <f t="shared" ca="1" si="29"/>
        <v>0</v>
      </c>
      <c r="F191" s="50">
        <f t="shared" ca="1" si="30"/>
        <v>0</v>
      </c>
      <c r="G191" s="50">
        <f t="shared" ca="1" si="31"/>
        <v>0</v>
      </c>
      <c r="H191" s="51" t="str">
        <f t="shared" ca="1" si="32"/>
        <v/>
      </c>
      <c r="I191" s="49">
        <f t="shared" ca="1" si="33"/>
        <v>0</v>
      </c>
      <c r="J191" s="52" t="str">
        <f t="shared" ca="1" si="34"/>
        <v/>
      </c>
      <c r="K191" s="66"/>
      <c r="L191" s="70">
        <f t="shared" ca="1" si="35"/>
        <v>0</v>
      </c>
      <c r="M191" s="66"/>
    </row>
    <row r="192" spans="1:13" x14ac:dyDescent="0.25">
      <c r="A192" s="54">
        <f t="shared" si="25"/>
        <v>46327</v>
      </c>
      <c r="B192" s="55" t="str">
        <f t="shared" si="26"/>
        <v>Sun</v>
      </c>
      <c r="C192" s="55" t="str">
        <f t="shared" si="27"/>
        <v>SYS-NYT</v>
      </c>
      <c r="D192" s="56">
        <f t="shared" ca="1" si="28"/>
        <v>0</v>
      </c>
      <c r="E192" s="56">
        <f t="shared" ca="1" si="29"/>
        <v>0</v>
      </c>
      <c r="F192" s="57">
        <f t="shared" ca="1" si="30"/>
        <v>0</v>
      </c>
      <c r="G192" s="57">
        <f t="shared" ca="1" si="31"/>
        <v>0</v>
      </c>
      <c r="H192" s="58" t="str">
        <f t="shared" ca="1" si="32"/>
        <v/>
      </c>
      <c r="I192" s="56">
        <f t="shared" ca="1" si="33"/>
        <v>0</v>
      </c>
      <c r="J192" s="59" t="str">
        <f t="shared" ca="1" si="34"/>
        <v/>
      </c>
      <c r="K192" s="66"/>
      <c r="L192" s="70">
        <f t="shared" ca="1" si="35"/>
        <v>0</v>
      </c>
      <c r="M192" s="66"/>
    </row>
    <row r="193" spans="1:13" x14ac:dyDescent="0.25">
      <c r="A193" s="47">
        <f t="shared" si="25"/>
        <v>46328</v>
      </c>
      <c r="B193" s="48" t="str">
        <f t="shared" si="26"/>
        <v>Mon</v>
      </c>
      <c r="C193" s="48" t="str">
        <f t="shared" si="27"/>
        <v>SA-DAY</v>
      </c>
      <c r="D193" s="49">
        <f t="shared" ca="1" si="28"/>
        <v>0</v>
      </c>
      <c r="E193" s="49">
        <f t="shared" ca="1" si="29"/>
        <v>0</v>
      </c>
      <c r="F193" s="50">
        <f t="shared" ca="1" si="30"/>
        <v>0</v>
      </c>
      <c r="G193" s="50">
        <f t="shared" ca="1" si="31"/>
        <v>0</v>
      </c>
      <c r="H193" s="51" t="str">
        <f t="shared" ca="1" si="32"/>
        <v/>
      </c>
      <c r="I193" s="49">
        <f t="shared" ca="1" si="33"/>
        <v>0</v>
      </c>
      <c r="J193" s="52">
        <f t="shared" ca="1" si="34"/>
        <v>0</v>
      </c>
      <c r="K193" s="66"/>
      <c r="L193" s="70">
        <f t="shared" ca="1" si="35"/>
        <v>0</v>
      </c>
      <c r="M193" s="66"/>
    </row>
    <row r="194" spans="1:13" x14ac:dyDescent="0.25">
      <c r="A194" s="47">
        <f t="shared" si="25"/>
        <v>46328</v>
      </c>
      <c r="B194" s="48" t="str">
        <f t="shared" si="26"/>
        <v>Mon</v>
      </c>
      <c r="C194" s="48" t="str">
        <f t="shared" si="27"/>
        <v>SA-NYT</v>
      </c>
      <c r="D194" s="49">
        <f t="shared" ca="1" si="28"/>
        <v>0</v>
      </c>
      <c r="E194" s="49">
        <f t="shared" ca="1" si="29"/>
        <v>0</v>
      </c>
      <c r="F194" s="50">
        <f t="shared" ca="1" si="30"/>
        <v>0</v>
      </c>
      <c r="G194" s="50">
        <f t="shared" ca="1" si="31"/>
        <v>0</v>
      </c>
      <c r="H194" s="51" t="str">
        <f t="shared" ca="1" si="32"/>
        <v/>
      </c>
      <c r="I194" s="49">
        <f t="shared" ca="1" si="33"/>
        <v>0</v>
      </c>
      <c r="J194" s="52" t="str">
        <f t="shared" ca="1" si="34"/>
        <v/>
      </c>
      <c r="K194" s="66"/>
      <c r="L194" s="70">
        <f t="shared" ca="1" si="35"/>
        <v>0</v>
      </c>
      <c r="M194" s="66"/>
    </row>
    <row r="195" spans="1:13" x14ac:dyDescent="0.25">
      <c r="A195" s="47">
        <f t="shared" si="25"/>
        <v>46328</v>
      </c>
      <c r="B195" s="48" t="str">
        <f t="shared" si="26"/>
        <v>Mon</v>
      </c>
      <c r="C195" s="48" t="str">
        <f t="shared" si="27"/>
        <v>SYS-DAY</v>
      </c>
      <c r="D195" s="49">
        <f t="shared" ca="1" si="28"/>
        <v>0</v>
      </c>
      <c r="E195" s="49">
        <f t="shared" ca="1" si="29"/>
        <v>0</v>
      </c>
      <c r="F195" s="50">
        <f t="shared" ca="1" si="30"/>
        <v>0</v>
      </c>
      <c r="G195" s="50">
        <f t="shared" ca="1" si="31"/>
        <v>0</v>
      </c>
      <c r="H195" s="51" t="str">
        <f t="shared" ca="1" si="32"/>
        <v/>
      </c>
      <c r="I195" s="49">
        <f t="shared" ca="1" si="33"/>
        <v>0</v>
      </c>
      <c r="J195" s="52" t="str">
        <f t="shared" ca="1" si="34"/>
        <v/>
      </c>
      <c r="K195" s="66"/>
      <c r="L195" s="70">
        <f t="shared" ca="1" si="35"/>
        <v>0</v>
      </c>
      <c r="M195" s="66"/>
    </row>
    <row r="196" spans="1:13" x14ac:dyDescent="0.25">
      <c r="A196" s="54">
        <f t="shared" si="25"/>
        <v>46328</v>
      </c>
      <c r="B196" s="55" t="str">
        <f t="shared" si="26"/>
        <v>Mon</v>
      </c>
      <c r="C196" s="55" t="str">
        <f t="shared" si="27"/>
        <v>SYS-NYT</v>
      </c>
      <c r="D196" s="56">
        <f t="shared" ca="1" si="28"/>
        <v>0</v>
      </c>
      <c r="E196" s="56">
        <f t="shared" ca="1" si="29"/>
        <v>0</v>
      </c>
      <c r="F196" s="57">
        <f t="shared" ca="1" si="30"/>
        <v>0</v>
      </c>
      <c r="G196" s="57">
        <f t="shared" ca="1" si="31"/>
        <v>0</v>
      </c>
      <c r="H196" s="58" t="str">
        <f t="shared" ca="1" si="32"/>
        <v/>
      </c>
      <c r="I196" s="56">
        <f t="shared" ca="1" si="33"/>
        <v>0</v>
      </c>
      <c r="J196" s="59" t="str">
        <f t="shared" ca="1" si="34"/>
        <v/>
      </c>
      <c r="K196" s="66"/>
      <c r="L196" s="70">
        <f t="shared" ca="1" si="35"/>
        <v>0</v>
      </c>
      <c r="M196" s="66"/>
    </row>
    <row r="197" spans="1:13" x14ac:dyDescent="0.25">
      <c r="A197" s="47">
        <f t="shared" ref="A197:A260" si="36">$B$2+INT((ROW()-5)/4)</f>
        <v>46329</v>
      </c>
      <c r="B197" s="48" t="str">
        <f t="shared" ref="B197:B260" si="37">TEXT(A197,"ddd")</f>
        <v>Tue</v>
      </c>
      <c r="C197" s="48" t="str">
        <f t="shared" ref="C197:C260" si="38">INDEX($P$5:$P$8,MOD(ROW()-5,4)+1)</f>
        <v>SA-DAY</v>
      </c>
      <c r="D197" s="49">
        <f t="shared" ref="D197:D260" ca="1" si="39">COUNTIFS(INDIRECT("Sales!$A$4:$A$20001"),$A197,INDIRECT("Sales!$B$4:$B$20001"),$C197)</f>
        <v>0</v>
      </c>
      <c r="E197" s="49">
        <f t="shared" ref="E197:E260" ca="1" si="40">SUMIFS(INDIRECT("Sales!$D$4:$D$20001"),INDIRECT("Sales!$A$4:$A$20001"),$A197,INDIRECT("Sales!$B$4:$B$20001"),$C197)</f>
        <v>0</v>
      </c>
      <c r="F197" s="50">
        <f t="shared" ref="F197:F260" ca="1" si="41">SUMIFS(INDIRECT("Sales!$F$4:$F$20001"),INDIRECT("Sales!$A$4:$A$20001"),$A197,INDIRECT("Sales!$B$4:$B$20001"),$C197)</f>
        <v>0</v>
      </c>
      <c r="G197" s="50">
        <f t="shared" ref="G197:G260" ca="1" si="42">SUMIFS(INDIRECT("Sales!$H$4:$H$20001"),INDIRECT("Sales!$A$4:$A$20001"),$A197,INDIRECT("Sales!$B$4:$B$20001"),$C197)</f>
        <v>0</v>
      </c>
      <c r="H197" s="51" t="str">
        <f t="shared" ref="H197:H260" ca="1" si="43">IF(F197=0,"",G197/F197)</f>
        <v/>
      </c>
      <c r="I197" s="49">
        <f t="shared" ref="I197:I260" ca="1" si="44">COUNTIFS(INDIRECT("Sales!$A$4:$A$20001"),$A197,INDIRECT("Sales!$B$4:$B$20001"),$C197,INDIRECT("Sales!$G$4:$G$20001"),"")+COUNTIFS(INDIRECT("Sales!$A$4:$A$20001"),$A197,INDIRECT("Sales!$B$4:$B$20001"),$C197,INDIRECT("Sales!$G$4:$G$20001"),0)</f>
        <v>0</v>
      </c>
      <c r="J197" s="52">
        <f t="shared" ref="J197:J260" ca="1" si="45">IF(MOD(ROW()-5,4)=0,SUMIFS(INDIRECT("Sales!$F$4:$F$20001"),INDIRECT("Sales!$A$4:$A$20001"),A197),"")</f>
        <v>0</v>
      </c>
      <c r="K197" s="66"/>
      <c r="L197" s="70">
        <f t="shared" ca="1" si="35"/>
        <v>0</v>
      </c>
      <c r="M197" s="66"/>
    </row>
    <row r="198" spans="1:13" x14ac:dyDescent="0.25">
      <c r="A198" s="47">
        <f t="shared" si="36"/>
        <v>46329</v>
      </c>
      <c r="B198" s="48" t="str">
        <f t="shared" si="37"/>
        <v>Tue</v>
      </c>
      <c r="C198" s="48" t="str">
        <f t="shared" si="38"/>
        <v>SA-NYT</v>
      </c>
      <c r="D198" s="49">
        <f t="shared" ca="1" si="39"/>
        <v>0</v>
      </c>
      <c r="E198" s="49">
        <f t="shared" ca="1" si="40"/>
        <v>0</v>
      </c>
      <c r="F198" s="50">
        <f t="shared" ca="1" si="41"/>
        <v>0</v>
      </c>
      <c r="G198" s="50">
        <f t="shared" ca="1" si="42"/>
        <v>0</v>
      </c>
      <c r="H198" s="51" t="str">
        <f t="shared" ca="1" si="43"/>
        <v/>
      </c>
      <c r="I198" s="49">
        <f t="shared" ca="1" si="44"/>
        <v>0</v>
      </c>
      <c r="J198" s="52" t="str">
        <f t="shared" ca="1" si="45"/>
        <v/>
      </c>
      <c r="K198" s="66"/>
      <c r="L198" s="70">
        <f t="shared" ref="L198:L261" ca="1" si="46">K198-F198</f>
        <v>0</v>
      </c>
      <c r="M198" s="66"/>
    </row>
    <row r="199" spans="1:13" x14ac:dyDescent="0.25">
      <c r="A199" s="47">
        <f t="shared" si="36"/>
        <v>46329</v>
      </c>
      <c r="B199" s="48" t="str">
        <f t="shared" si="37"/>
        <v>Tue</v>
      </c>
      <c r="C199" s="48" t="str">
        <f t="shared" si="38"/>
        <v>SYS-DAY</v>
      </c>
      <c r="D199" s="49">
        <f t="shared" ca="1" si="39"/>
        <v>0</v>
      </c>
      <c r="E199" s="49">
        <f t="shared" ca="1" si="40"/>
        <v>0</v>
      </c>
      <c r="F199" s="50">
        <f t="shared" ca="1" si="41"/>
        <v>0</v>
      </c>
      <c r="G199" s="50">
        <f t="shared" ca="1" si="42"/>
        <v>0</v>
      </c>
      <c r="H199" s="51" t="str">
        <f t="shared" ca="1" si="43"/>
        <v/>
      </c>
      <c r="I199" s="49">
        <f t="shared" ca="1" si="44"/>
        <v>0</v>
      </c>
      <c r="J199" s="52" t="str">
        <f t="shared" ca="1" si="45"/>
        <v/>
      </c>
      <c r="K199" s="66"/>
      <c r="L199" s="70">
        <f t="shared" ca="1" si="46"/>
        <v>0</v>
      </c>
      <c r="M199" s="66"/>
    </row>
    <row r="200" spans="1:13" x14ac:dyDescent="0.25">
      <c r="A200" s="54">
        <f t="shared" si="36"/>
        <v>46329</v>
      </c>
      <c r="B200" s="55" t="str">
        <f t="shared" si="37"/>
        <v>Tue</v>
      </c>
      <c r="C200" s="55" t="str">
        <f t="shared" si="38"/>
        <v>SYS-NYT</v>
      </c>
      <c r="D200" s="56">
        <f t="shared" ca="1" si="39"/>
        <v>0</v>
      </c>
      <c r="E200" s="56">
        <f t="shared" ca="1" si="40"/>
        <v>0</v>
      </c>
      <c r="F200" s="57">
        <f t="shared" ca="1" si="41"/>
        <v>0</v>
      </c>
      <c r="G200" s="57">
        <f t="shared" ca="1" si="42"/>
        <v>0</v>
      </c>
      <c r="H200" s="58" t="str">
        <f t="shared" ca="1" si="43"/>
        <v/>
      </c>
      <c r="I200" s="56">
        <f t="shared" ca="1" si="44"/>
        <v>0</v>
      </c>
      <c r="J200" s="59" t="str">
        <f t="shared" ca="1" si="45"/>
        <v/>
      </c>
      <c r="K200" s="66"/>
      <c r="L200" s="70">
        <f t="shared" ca="1" si="46"/>
        <v>0</v>
      </c>
      <c r="M200" s="66"/>
    </row>
    <row r="201" spans="1:13" x14ac:dyDescent="0.25">
      <c r="A201" s="47">
        <f t="shared" si="36"/>
        <v>46330</v>
      </c>
      <c r="B201" s="48" t="str">
        <f t="shared" si="37"/>
        <v>Wed</v>
      </c>
      <c r="C201" s="48" t="str">
        <f t="shared" si="38"/>
        <v>SA-DAY</v>
      </c>
      <c r="D201" s="49">
        <f t="shared" ca="1" si="39"/>
        <v>0</v>
      </c>
      <c r="E201" s="49">
        <f t="shared" ca="1" si="40"/>
        <v>0</v>
      </c>
      <c r="F201" s="50">
        <f t="shared" ca="1" si="41"/>
        <v>0</v>
      </c>
      <c r="G201" s="50">
        <f t="shared" ca="1" si="42"/>
        <v>0</v>
      </c>
      <c r="H201" s="51" t="str">
        <f t="shared" ca="1" si="43"/>
        <v/>
      </c>
      <c r="I201" s="49">
        <f t="shared" ca="1" si="44"/>
        <v>0</v>
      </c>
      <c r="J201" s="52">
        <f t="shared" ca="1" si="45"/>
        <v>0</v>
      </c>
      <c r="K201" s="66"/>
      <c r="L201" s="70">
        <f t="shared" ca="1" si="46"/>
        <v>0</v>
      </c>
      <c r="M201" s="66"/>
    </row>
    <row r="202" spans="1:13" x14ac:dyDescent="0.25">
      <c r="A202" s="47">
        <f t="shared" si="36"/>
        <v>46330</v>
      </c>
      <c r="B202" s="48" t="str">
        <f t="shared" si="37"/>
        <v>Wed</v>
      </c>
      <c r="C202" s="48" t="str">
        <f t="shared" si="38"/>
        <v>SA-NYT</v>
      </c>
      <c r="D202" s="49">
        <f t="shared" ca="1" si="39"/>
        <v>0</v>
      </c>
      <c r="E202" s="49">
        <f t="shared" ca="1" si="40"/>
        <v>0</v>
      </c>
      <c r="F202" s="50">
        <f t="shared" ca="1" si="41"/>
        <v>0</v>
      </c>
      <c r="G202" s="50">
        <f t="shared" ca="1" si="42"/>
        <v>0</v>
      </c>
      <c r="H202" s="51" t="str">
        <f t="shared" ca="1" si="43"/>
        <v/>
      </c>
      <c r="I202" s="49">
        <f t="shared" ca="1" si="44"/>
        <v>0</v>
      </c>
      <c r="J202" s="52" t="str">
        <f t="shared" ca="1" si="45"/>
        <v/>
      </c>
      <c r="K202" s="66"/>
      <c r="L202" s="70">
        <f t="shared" ca="1" si="46"/>
        <v>0</v>
      </c>
      <c r="M202" s="66"/>
    </row>
    <row r="203" spans="1:13" x14ac:dyDescent="0.25">
      <c r="A203" s="47">
        <f t="shared" si="36"/>
        <v>46330</v>
      </c>
      <c r="B203" s="48" t="str">
        <f t="shared" si="37"/>
        <v>Wed</v>
      </c>
      <c r="C203" s="48" t="str">
        <f t="shared" si="38"/>
        <v>SYS-DAY</v>
      </c>
      <c r="D203" s="49">
        <f t="shared" ca="1" si="39"/>
        <v>0</v>
      </c>
      <c r="E203" s="49">
        <f t="shared" ca="1" si="40"/>
        <v>0</v>
      </c>
      <c r="F203" s="50">
        <f t="shared" ca="1" si="41"/>
        <v>0</v>
      </c>
      <c r="G203" s="50">
        <f t="shared" ca="1" si="42"/>
        <v>0</v>
      </c>
      <c r="H203" s="51" t="str">
        <f t="shared" ca="1" si="43"/>
        <v/>
      </c>
      <c r="I203" s="49">
        <f t="shared" ca="1" si="44"/>
        <v>0</v>
      </c>
      <c r="J203" s="52" t="str">
        <f t="shared" ca="1" si="45"/>
        <v/>
      </c>
      <c r="K203" s="66"/>
      <c r="L203" s="70">
        <f t="shared" ca="1" si="46"/>
        <v>0</v>
      </c>
      <c r="M203" s="66"/>
    </row>
    <row r="204" spans="1:13" x14ac:dyDescent="0.25">
      <c r="A204" s="54">
        <f t="shared" si="36"/>
        <v>46330</v>
      </c>
      <c r="B204" s="55" t="str">
        <f t="shared" si="37"/>
        <v>Wed</v>
      </c>
      <c r="C204" s="55" t="str">
        <f t="shared" si="38"/>
        <v>SYS-NYT</v>
      </c>
      <c r="D204" s="56">
        <f t="shared" ca="1" si="39"/>
        <v>0</v>
      </c>
      <c r="E204" s="56">
        <f t="shared" ca="1" si="40"/>
        <v>0</v>
      </c>
      <c r="F204" s="57">
        <f t="shared" ca="1" si="41"/>
        <v>0</v>
      </c>
      <c r="G204" s="57">
        <f t="shared" ca="1" si="42"/>
        <v>0</v>
      </c>
      <c r="H204" s="58" t="str">
        <f t="shared" ca="1" si="43"/>
        <v/>
      </c>
      <c r="I204" s="56">
        <f t="shared" ca="1" si="44"/>
        <v>0</v>
      </c>
      <c r="J204" s="59" t="str">
        <f t="shared" ca="1" si="45"/>
        <v/>
      </c>
      <c r="K204" s="66"/>
      <c r="L204" s="70">
        <f t="shared" ca="1" si="46"/>
        <v>0</v>
      </c>
      <c r="M204" s="66"/>
    </row>
    <row r="205" spans="1:13" x14ac:dyDescent="0.25">
      <c r="A205" s="47">
        <f t="shared" si="36"/>
        <v>46331</v>
      </c>
      <c r="B205" s="48" t="str">
        <f t="shared" si="37"/>
        <v>Thu</v>
      </c>
      <c r="C205" s="48" t="str">
        <f t="shared" si="38"/>
        <v>SA-DAY</v>
      </c>
      <c r="D205" s="49">
        <f t="shared" ca="1" si="39"/>
        <v>0</v>
      </c>
      <c r="E205" s="49">
        <f t="shared" ca="1" si="40"/>
        <v>0</v>
      </c>
      <c r="F205" s="50">
        <f t="shared" ca="1" si="41"/>
        <v>0</v>
      </c>
      <c r="G205" s="50">
        <f t="shared" ca="1" si="42"/>
        <v>0</v>
      </c>
      <c r="H205" s="51" t="str">
        <f t="shared" ca="1" si="43"/>
        <v/>
      </c>
      <c r="I205" s="49">
        <f t="shared" ca="1" si="44"/>
        <v>0</v>
      </c>
      <c r="J205" s="52">
        <f t="shared" ca="1" si="45"/>
        <v>0</v>
      </c>
      <c r="K205" s="66"/>
      <c r="L205" s="70">
        <f t="shared" ca="1" si="46"/>
        <v>0</v>
      </c>
      <c r="M205" s="66"/>
    </row>
    <row r="206" spans="1:13" x14ac:dyDescent="0.25">
      <c r="A206" s="47">
        <f t="shared" si="36"/>
        <v>46331</v>
      </c>
      <c r="B206" s="48" t="str">
        <f t="shared" si="37"/>
        <v>Thu</v>
      </c>
      <c r="C206" s="48" t="str">
        <f t="shared" si="38"/>
        <v>SA-NYT</v>
      </c>
      <c r="D206" s="49">
        <f t="shared" ca="1" si="39"/>
        <v>0</v>
      </c>
      <c r="E206" s="49">
        <f t="shared" ca="1" si="40"/>
        <v>0</v>
      </c>
      <c r="F206" s="50">
        <f t="shared" ca="1" si="41"/>
        <v>0</v>
      </c>
      <c r="G206" s="50">
        <f t="shared" ca="1" si="42"/>
        <v>0</v>
      </c>
      <c r="H206" s="51" t="str">
        <f t="shared" ca="1" si="43"/>
        <v/>
      </c>
      <c r="I206" s="49">
        <f t="shared" ca="1" si="44"/>
        <v>0</v>
      </c>
      <c r="J206" s="52" t="str">
        <f t="shared" ca="1" si="45"/>
        <v/>
      </c>
      <c r="K206" s="66"/>
      <c r="L206" s="70">
        <f t="shared" ca="1" si="46"/>
        <v>0</v>
      </c>
      <c r="M206" s="66"/>
    </row>
    <row r="207" spans="1:13" x14ac:dyDescent="0.25">
      <c r="A207" s="47">
        <f t="shared" si="36"/>
        <v>46331</v>
      </c>
      <c r="B207" s="48" t="str">
        <f t="shared" si="37"/>
        <v>Thu</v>
      </c>
      <c r="C207" s="48" t="str">
        <f t="shared" si="38"/>
        <v>SYS-DAY</v>
      </c>
      <c r="D207" s="49">
        <f t="shared" ca="1" si="39"/>
        <v>0</v>
      </c>
      <c r="E207" s="49">
        <f t="shared" ca="1" si="40"/>
        <v>0</v>
      </c>
      <c r="F207" s="50">
        <f t="shared" ca="1" si="41"/>
        <v>0</v>
      </c>
      <c r="G207" s="50">
        <f t="shared" ca="1" si="42"/>
        <v>0</v>
      </c>
      <c r="H207" s="51" t="str">
        <f t="shared" ca="1" si="43"/>
        <v/>
      </c>
      <c r="I207" s="49">
        <f t="shared" ca="1" si="44"/>
        <v>0</v>
      </c>
      <c r="J207" s="52" t="str">
        <f t="shared" ca="1" si="45"/>
        <v/>
      </c>
      <c r="K207" s="66"/>
      <c r="L207" s="70">
        <f t="shared" ca="1" si="46"/>
        <v>0</v>
      </c>
      <c r="M207" s="66"/>
    </row>
    <row r="208" spans="1:13" x14ac:dyDescent="0.25">
      <c r="A208" s="54">
        <f t="shared" si="36"/>
        <v>46331</v>
      </c>
      <c r="B208" s="55" t="str">
        <f t="shared" si="37"/>
        <v>Thu</v>
      </c>
      <c r="C208" s="55" t="str">
        <f t="shared" si="38"/>
        <v>SYS-NYT</v>
      </c>
      <c r="D208" s="56">
        <f t="shared" ca="1" si="39"/>
        <v>0</v>
      </c>
      <c r="E208" s="56">
        <f t="shared" ca="1" si="40"/>
        <v>0</v>
      </c>
      <c r="F208" s="57">
        <f t="shared" ca="1" si="41"/>
        <v>0</v>
      </c>
      <c r="G208" s="57">
        <f t="shared" ca="1" si="42"/>
        <v>0</v>
      </c>
      <c r="H208" s="58" t="str">
        <f t="shared" ca="1" si="43"/>
        <v/>
      </c>
      <c r="I208" s="56">
        <f t="shared" ca="1" si="44"/>
        <v>0</v>
      </c>
      <c r="J208" s="59" t="str">
        <f t="shared" ca="1" si="45"/>
        <v/>
      </c>
      <c r="K208" s="66"/>
      <c r="L208" s="70">
        <f t="shared" ca="1" si="46"/>
        <v>0</v>
      </c>
      <c r="M208" s="66"/>
    </row>
    <row r="209" spans="1:13" x14ac:dyDescent="0.25">
      <c r="A209" s="47">
        <f t="shared" si="36"/>
        <v>46332</v>
      </c>
      <c r="B209" s="48" t="str">
        <f t="shared" si="37"/>
        <v>Fri</v>
      </c>
      <c r="C209" s="48" t="str">
        <f t="shared" si="38"/>
        <v>SA-DAY</v>
      </c>
      <c r="D209" s="49">
        <f t="shared" ca="1" si="39"/>
        <v>0</v>
      </c>
      <c r="E209" s="49">
        <f t="shared" ca="1" si="40"/>
        <v>0</v>
      </c>
      <c r="F209" s="50">
        <f t="shared" ca="1" si="41"/>
        <v>0</v>
      </c>
      <c r="G209" s="50">
        <f t="shared" ca="1" si="42"/>
        <v>0</v>
      </c>
      <c r="H209" s="51" t="str">
        <f t="shared" ca="1" si="43"/>
        <v/>
      </c>
      <c r="I209" s="49">
        <f t="shared" ca="1" si="44"/>
        <v>0</v>
      </c>
      <c r="J209" s="52">
        <f t="shared" ca="1" si="45"/>
        <v>0</v>
      </c>
      <c r="K209" s="66"/>
      <c r="L209" s="70">
        <f t="shared" ca="1" si="46"/>
        <v>0</v>
      </c>
      <c r="M209" s="66"/>
    </row>
    <row r="210" spans="1:13" x14ac:dyDescent="0.25">
      <c r="A210" s="47">
        <f t="shared" si="36"/>
        <v>46332</v>
      </c>
      <c r="B210" s="48" t="str">
        <f t="shared" si="37"/>
        <v>Fri</v>
      </c>
      <c r="C210" s="48" t="str">
        <f t="shared" si="38"/>
        <v>SA-NYT</v>
      </c>
      <c r="D210" s="49">
        <f t="shared" ca="1" si="39"/>
        <v>0</v>
      </c>
      <c r="E210" s="49">
        <f t="shared" ca="1" si="40"/>
        <v>0</v>
      </c>
      <c r="F210" s="50">
        <f t="shared" ca="1" si="41"/>
        <v>0</v>
      </c>
      <c r="G210" s="50">
        <f t="shared" ca="1" si="42"/>
        <v>0</v>
      </c>
      <c r="H210" s="51" t="str">
        <f t="shared" ca="1" si="43"/>
        <v/>
      </c>
      <c r="I210" s="49">
        <f t="shared" ca="1" si="44"/>
        <v>0</v>
      </c>
      <c r="J210" s="52" t="str">
        <f t="shared" ca="1" si="45"/>
        <v/>
      </c>
      <c r="K210" s="66"/>
      <c r="L210" s="70">
        <f t="shared" ca="1" si="46"/>
        <v>0</v>
      </c>
      <c r="M210" s="66"/>
    </row>
    <row r="211" spans="1:13" x14ac:dyDescent="0.25">
      <c r="A211" s="47">
        <f t="shared" si="36"/>
        <v>46332</v>
      </c>
      <c r="B211" s="48" t="str">
        <f t="shared" si="37"/>
        <v>Fri</v>
      </c>
      <c r="C211" s="48" t="str">
        <f t="shared" si="38"/>
        <v>SYS-DAY</v>
      </c>
      <c r="D211" s="49">
        <f t="shared" ca="1" si="39"/>
        <v>0</v>
      </c>
      <c r="E211" s="49">
        <f t="shared" ca="1" si="40"/>
        <v>0</v>
      </c>
      <c r="F211" s="50">
        <f t="shared" ca="1" si="41"/>
        <v>0</v>
      </c>
      <c r="G211" s="50">
        <f t="shared" ca="1" si="42"/>
        <v>0</v>
      </c>
      <c r="H211" s="51" t="str">
        <f t="shared" ca="1" si="43"/>
        <v/>
      </c>
      <c r="I211" s="49">
        <f t="shared" ca="1" si="44"/>
        <v>0</v>
      </c>
      <c r="J211" s="52" t="str">
        <f t="shared" ca="1" si="45"/>
        <v/>
      </c>
      <c r="K211" s="66"/>
      <c r="L211" s="70">
        <f t="shared" ca="1" si="46"/>
        <v>0</v>
      </c>
      <c r="M211" s="66"/>
    </row>
    <row r="212" spans="1:13" x14ac:dyDescent="0.25">
      <c r="A212" s="54">
        <f t="shared" si="36"/>
        <v>46332</v>
      </c>
      <c r="B212" s="55" t="str">
        <f t="shared" si="37"/>
        <v>Fri</v>
      </c>
      <c r="C212" s="55" t="str">
        <f t="shared" si="38"/>
        <v>SYS-NYT</v>
      </c>
      <c r="D212" s="56">
        <f t="shared" ca="1" si="39"/>
        <v>0</v>
      </c>
      <c r="E212" s="56">
        <f t="shared" ca="1" si="40"/>
        <v>0</v>
      </c>
      <c r="F212" s="57">
        <f t="shared" ca="1" si="41"/>
        <v>0</v>
      </c>
      <c r="G212" s="57">
        <f t="shared" ca="1" si="42"/>
        <v>0</v>
      </c>
      <c r="H212" s="58" t="str">
        <f t="shared" ca="1" si="43"/>
        <v/>
      </c>
      <c r="I212" s="56">
        <f t="shared" ca="1" si="44"/>
        <v>0</v>
      </c>
      <c r="J212" s="59" t="str">
        <f t="shared" ca="1" si="45"/>
        <v/>
      </c>
      <c r="K212" s="66"/>
      <c r="L212" s="70">
        <f t="shared" ca="1" si="46"/>
        <v>0</v>
      </c>
      <c r="M212" s="66"/>
    </row>
    <row r="213" spans="1:13" x14ac:dyDescent="0.25">
      <c r="A213" s="47">
        <f t="shared" si="36"/>
        <v>46333</v>
      </c>
      <c r="B213" s="48" t="str">
        <f t="shared" si="37"/>
        <v>Sat</v>
      </c>
      <c r="C213" s="48" t="str">
        <f t="shared" si="38"/>
        <v>SA-DAY</v>
      </c>
      <c r="D213" s="49">
        <f t="shared" ca="1" si="39"/>
        <v>0</v>
      </c>
      <c r="E213" s="49">
        <f t="shared" ca="1" si="40"/>
        <v>0</v>
      </c>
      <c r="F213" s="50">
        <f t="shared" ca="1" si="41"/>
        <v>0</v>
      </c>
      <c r="G213" s="50">
        <f t="shared" ca="1" si="42"/>
        <v>0</v>
      </c>
      <c r="H213" s="51" t="str">
        <f t="shared" ca="1" si="43"/>
        <v/>
      </c>
      <c r="I213" s="49">
        <f t="shared" ca="1" si="44"/>
        <v>0</v>
      </c>
      <c r="J213" s="52">
        <f t="shared" ca="1" si="45"/>
        <v>0</v>
      </c>
      <c r="K213" s="66"/>
      <c r="L213" s="70">
        <f t="shared" ca="1" si="46"/>
        <v>0</v>
      </c>
      <c r="M213" s="66"/>
    </row>
    <row r="214" spans="1:13" x14ac:dyDescent="0.25">
      <c r="A214" s="47">
        <f t="shared" si="36"/>
        <v>46333</v>
      </c>
      <c r="B214" s="48" t="str">
        <f t="shared" si="37"/>
        <v>Sat</v>
      </c>
      <c r="C214" s="48" t="str">
        <f t="shared" si="38"/>
        <v>SA-NYT</v>
      </c>
      <c r="D214" s="49">
        <f t="shared" ca="1" si="39"/>
        <v>0</v>
      </c>
      <c r="E214" s="49">
        <f t="shared" ca="1" si="40"/>
        <v>0</v>
      </c>
      <c r="F214" s="50">
        <f t="shared" ca="1" si="41"/>
        <v>0</v>
      </c>
      <c r="G214" s="50">
        <f t="shared" ca="1" si="42"/>
        <v>0</v>
      </c>
      <c r="H214" s="51" t="str">
        <f t="shared" ca="1" si="43"/>
        <v/>
      </c>
      <c r="I214" s="49">
        <f t="shared" ca="1" si="44"/>
        <v>0</v>
      </c>
      <c r="J214" s="52" t="str">
        <f t="shared" ca="1" si="45"/>
        <v/>
      </c>
      <c r="K214" s="66"/>
      <c r="L214" s="70">
        <f t="shared" ca="1" si="46"/>
        <v>0</v>
      </c>
      <c r="M214" s="66"/>
    </row>
    <row r="215" spans="1:13" x14ac:dyDescent="0.25">
      <c r="A215" s="47">
        <f t="shared" si="36"/>
        <v>46333</v>
      </c>
      <c r="B215" s="48" t="str">
        <f t="shared" si="37"/>
        <v>Sat</v>
      </c>
      <c r="C215" s="48" t="str">
        <f t="shared" si="38"/>
        <v>SYS-DAY</v>
      </c>
      <c r="D215" s="49">
        <f t="shared" ca="1" si="39"/>
        <v>0</v>
      </c>
      <c r="E215" s="49">
        <f t="shared" ca="1" si="40"/>
        <v>0</v>
      </c>
      <c r="F215" s="50">
        <f t="shared" ca="1" si="41"/>
        <v>0</v>
      </c>
      <c r="G215" s="50">
        <f t="shared" ca="1" si="42"/>
        <v>0</v>
      </c>
      <c r="H215" s="51" t="str">
        <f t="shared" ca="1" si="43"/>
        <v/>
      </c>
      <c r="I215" s="49">
        <f t="shared" ca="1" si="44"/>
        <v>0</v>
      </c>
      <c r="J215" s="52" t="str">
        <f t="shared" ca="1" si="45"/>
        <v/>
      </c>
      <c r="K215" s="66"/>
      <c r="L215" s="70">
        <f t="shared" ca="1" si="46"/>
        <v>0</v>
      </c>
      <c r="M215" s="66"/>
    </row>
    <row r="216" spans="1:13" x14ac:dyDescent="0.25">
      <c r="A216" s="54">
        <f t="shared" si="36"/>
        <v>46333</v>
      </c>
      <c r="B216" s="55" t="str">
        <f t="shared" si="37"/>
        <v>Sat</v>
      </c>
      <c r="C216" s="55" t="str">
        <f t="shared" si="38"/>
        <v>SYS-NYT</v>
      </c>
      <c r="D216" s="56">
        <f t="shared" ca="1" si="39"/>
        <v>0</v>
      </c>
      <c r="E216" s="56">
        <f t="shared" ca="1" si="40"/>
        <v>0</v>
      </c>
      <c r="F216" s="57">
        <f t="shared" ca="1" si="41"/>
        <v>0</v>
      </c>
      <c r="G216" s="57">
        <f t="shared" ca="1" si="42"/>
        <v>0</v>
      </c>
      <c r="H216" s="58" t="str">
        <f t="shared" ca="1" si="43"/>
        <v/>
      </c>
      <c r="I216" s="56">
        <f t="shared" ca="1" si="44"/>
        <v>0</v>
      </c>
      <c r="J216" s="59" t="str">
        <f t="shared" ca="1" si="45"/>
        <v/>
      </c>
      <c r="K216" s="66"/>
      <c r="L216" s="70">
        <f t="shared" ca="1" si="46"/>
        <v>0</v>
      </c>
      <c r="M216" s="66"/>
    </row>
    <row r="217" spans="1:13" x14ac:dyDescent="0.25">
      <c r="A217" s="47">
        <f t="shared" si="36"/>
        <v>46334</v>
      </c>
      <c r="B217" s="48" t="str">
        <f t="shared" si="37"/>
        <v>Sun</v>
      </c>
      <c r="C217" s="48" t="str">
        <f t="shared" si="38"/>
        <v>SA-DAY</v>
      </c>
      <c r="D217" s="49">
        <f t="shared" ca="1" si="39"/>
        <v>0</v>
      </c>
      <c r="E217" s="49">
        <f t="shared" ca="1" si="40"/>
        <v>0</v>
      </c>
      <c r="F217" s="50">
        <f t="shared" ca="1" si="41"/>
        <v>0</v>
      </c>
      <c r="G217" s="50">
        <f t="shared" ca="1" si="42"/>
        <v>0</v>
      </c>
      <c r="H217" s="51" t="str">
        <f t="shared" ca="1" si="43"/>
        <v/>
      </c>
      <c r="I217" s="49">
        <f t="shared" ca="1" si="44"/>
        <v>0</v>
      </c>
      <c r="J217" s="52">
        <f t="shared" ca="1" si="45"/>
        <v>0</v>
      </c>
      <c r="K217" s="66"/>
      <c r="L217" s="70">
        <f t="shared" ca="1" si="46"/>
        <v>0</v>
      </c>
      <c r="M217" s="66"/>
    </row>
    <row r="218" spans="1:13" x14ac:dyDescent="0.25">
      <c r="A218" s="47">
        <f t="shared" si="36"/>
        <v>46334</v>
      </c>
      <c r="B218" s="48" t="str">
        <f t="shared" si="37"/>
        <v>Sun</v>
      </c>
      <c r="C218" s="48" t="str">
        <f t="shared" si="38"/>
        <v>SA-NYT</v>
      </c>
      <c r="D218" s="49">
        <f t="shared" ca="1" si="39"/>
        <v>0</v>
      </c>
      <c r="E218" s="49">
        <f t="shared" ca="1" si="40"/>
        <v>0</v>
      </c>
      <c r="F218" s="50">
        <f t="shared" ca="1" si="41"/>
        <v>0</v>
      </c>
      <c r="G218" s="50">
        <f t="shared" ca="1" si="42"/>
        <v>0</v>
      </c>
      <c r="H218" s="51" t="str">
        <f t="shared" ca="1" si="43"/>
        <v/>
      </c>
      <c r="I218" s="49">
        <f t="shared" ca="1" si="44"/>
        <v>0</v>
      </c>
      <c r="J218" s="52" t="str">
        <f t="shared" ca="1" si="45"/>
        <v/>
      </c>
      <c r="K218" s="66"/>
      <c r="L218" s="70">
        <f t="shared" ca="1" si="46"/>
        <v>0</v>
      </c>
      <c r="M218" s="66"/>
    </row>
    <row r="219" spans="1:13" x14ac:dyDescent="0.25">
      <c r="A219" s="47">
        <f t="shared" si="36"/>
        <v>46334</v>
      </c>
      <c r="B219" s="48" t="str">
        <f t="shared" si="37"/>
        <v>Sun</v>
      </c>
      <c r="C219" s="48" t="str">
        <f t="shared" si="38"/>
        <v>SYS-DAY</v>
      </c>
      <c r="D219" s="49">
        <f t="shared" ca="1" si="39"/>
        <v>0</v>
      </c>
      <c r="E219" s="49">
        <f t="shared" ca="1" si="40"/>
        <v>0</v>
      </c>
      <c r="F219" s="50">
        <f t="shared" ca="1" si="41"/>
        <v>0</v>
      </c>
      <c r="G219" s="50">
        <f t="shared" ca="1" si="42"/>
        <v>0</v>
      </c>
      <c r="H219" s="51" t="str">
        <f t="shared" ca="1" si="43"/>
        <v/>
      </c>
      <c r="I219" s="49">
        <f t="shared" ca="1" si="44"/>
        <v>0</v>
      </c>
      <c r="J219" s="52" t="str">
        <f t="shared" ca="1" si="45"/>
        <v/>
      </c>
      <c r="K219" s="66"/>
      <c r="L219" s="70">
        <f t="shared" ca="1" si="46"/>
        <v>0</v>
      </c>
      <c r="M219" s="66"/>
    </row>
    <row r="220" spans="1:13" x14ac:dyDescent="0.25">
      <c r="A220" s="54">
        <f t="shared" si="36"/>
        <v>46334</v>
      </c>
      <c r="B220" s="55" t="str">
        <f t="shared" si="37"/>
        <v>Sun</v>
      </c>
      <c r="C220" s="55" t="str">
        <f t="shared" si="38"/>
        <v>SYS-NYT</v>
      </c>
      <c r="D220" s="56">
        <f t="shared" ca="1" si="39"/>
        <v>0</v>
      </c>
      <c r="E220" s="56">
        <f t="shared" ca="1" si="40"/>
        <v>0</v>
      </c>
      <c r="F220" s="57">
        <f t="shared" ca="1" si="41"/>
        <v>0</v>
      </c>
      <c r="G220" s="57">
        <f t="shared" ca="1" si="42"/>
        <v>0</v>
      </c>
      <c r="H220" s="58" t="str">
        <f t="shared" ca="1" si="43"/>
        <v/>
      </c>
      <c r="I220" s="56">
        <f t="shared" ca="1" si="44"/>
        <v>0</v>
      </c>
      <c r="J220" s="59" t="str">
        <f t="shared" ca="1" si="45"/>
        <v/>
      </c>
      <c r="K220" s="66"/>
      <c r="L220" s="70">
        <f t="shared" ca="1" si="46"/>
        <v>0</v>
      </c>
      <c r="M220" s="66"/>
    </row>
    <row r="221" spans="1:13" x14ac:dyDescent="0.25">
      <c r="A221" s="47">
        <f t="shared" si="36"/>
        <v>46335</v>
      </c>
      <c r="B221" s="48" t="str">
        <f t="shared" si="37"/>
        <v>Mon</v>
      </c>
      <c r="C221" s="48" t="str">
        <f t="shared" si="38"/>
        <v>SA-DAY</v>
      </c>
      <c r="D221" s="49">
        <f t="shared" ca="1" si="39"/>
        <v>0</v>
      </c>
      <c r="E221" s="49">
        <f t="shared" ca="1" si="40"/>
        <v>0</v>
      </c>
      <c r="F221" s="50">
        <f t="shared" ca="1" si="41"/>
        <v>0</v>
      </c>
      <c r="G221" s="50">
        <f t="shared" ca="1" si="42"/>
        <v>0</v>
      </c>
      <c r="H221" s="51" t="str">
        <f t="shared" ca="1" si="43"/>
        <v/>
      </c>
      <c r="I221" s="49">
        <f t="shared" ca="1" si="44"/>
        <v>0</v>
      </c>
      <c r="J221" s="52">
        <f t="shared" ca="1" si="45"/>
        <v>0</v>
      </c>
      <c r="K221" s="66"/>
      <c r="L221" s="70">
        <f t="shared" ca="1" si="46"/>
        <v>0</v>
      </c>
      <c r="M221" s="66"/>
    </row>
    <row r="222" spans="1:13" x14ac:dyDescent="0.25">
      <c r="A222" s="47">
        <f t="shared" si="36"/>
        <v>46335</v>
      </c>
      <c r="B222" s="48" t="str">
        <f t="shared" si="37"/>
        <v>Mon</v>
      </c>
      <c r="C222" s="48" t="str">
        <f t="shared" si="38"/>
        <v>SA-NYT</v>
      </c>
      <c r="D222" s="49">
        <f t="shared" ca="1" si="39"/>
        <v>0</v>
      </c>
      <c r="E222" s="49">
        <f t="shared" ca="1" si="40"/>
        <v>0</v>
      </c>
      <c r="F222" s="50">
        <f t="shared" ca="1" si="41"/>
        <v>0</v>
      </c>
      <c r="G222" s="50">
        <f t="shared" ca="1" si="42"/>
        <v>0</v>
      </c>
      <c r="H222" s="51" t="str">
        <f t="shared" ca="1" si="43"/>
        <v/>
      </c>
      <c r="I222" s="49">
        <f t="shared" ca="1" si="44"/>
        <v>0</v>
      </c>
      <c r="J222" s="52" t="str">
        <f t="shared" ca="1" si="45"/>
        <v/>
      </c>
      <c r="K222" s="66"/>
      <c r="L222" s="70">
        <f t="shared" ca="1" si="46"/>
        <v>0</v>
      </c>
      <c r="M222" s="66"/>
    </row>
    <row r="223" spans="1:13" x14ac:dyDescent="0.25">
      <c r="A223" s="47">
        <f t="shared" si="36"/>
        <v>46335</v>
      </c>
      <c r="B223" s="48" t="str">
        <f t="shared" si="37"/>
        <v>Mon</v>
      </c>
      <c r="C223" s="48" t="str">
        <f t="shared" si="38"/>
        <v>SYS-DAY</v>
      </c>
      <c r="D223" s="49">
        <f t="shared" ca="1" si="39"/>
        <v>0</v>
      </c>
      <c r="E223" s="49">
        <f t="shared" ca="1" si="40"/>
        <v>0</v>
      </c>
      <c r="F223" s="50">
        <f t="shared" ca="1" si="41"/>
        <v>0</v>
      </c>
      <c r="G223" s="50">
        <f t="shared" ca="1" si="42"/>
        <v>0</v>
      </c>
      <c r="H223" s="51" t="str">
        <f t="shared" ca="1" si="43"/>
        <v/>
      </c>
      <c r="I223" s="49">
        <f t="shared" ca="1" si="44"/>
        <v>0</v>
      </c>
      <c r="J223" s="52" t="str">
        <f t="shared" ca="1" si="45"/>
        <v/>
      </c>
      <c r="K223" s="66"/>
      <c r="L223" s="70">
        <f t="shared" ca="1" si="46"/>
        <v>0</v>
      </c>
      <c r="M223" s="66"/>
    </row>
    <row r="224" spans="1:13" x14ac:dyDescent="0.25">
      <c r="A224" s="54">
        <f t="shared" si="36"/>
        <v>46335</v>
      </c>
      <c r="B224" s="55" t="str">
        <f t="shared" si="37"/>
        <v>Mon</v>
      </c>
      <c r="C224" s="55" t="str">
        <f t="shared" si="38"/>
        <v>SYS-NYT</v>
      </c>
      <c r="D224" s="56">
        <f t="shared" ca="1" si="39"/>
        <v>0</v>
      </c>
      <c r="E224" s="56">
        <f t="shared" ca="1" si="40"/>
        <v>0</v>
      </c>
      <c r="F224" s="57">
        <f t="shared" ca="1" si="41"/>
        <v>0</v>
      </c>
      <c r="G224" s="57">
        <f t="shared" ca="1" si="42"/>
        <v>0</v>
      </c>
      <c r="H224" s="58" t="str">
        <f t="shared" ca="1" si="43"/>
        <v/>
      </c>
      <c r="I224" s="56">
        <f t="shared" ca="1" si="44"/>
        <v>0</v>
      </c>
      <c r="J224" s="59" t="str">
        <f t="shared" ca="1" si="45"/>
        <v/>
      </c>
      <c r="K224" s="66"/>
      <c r="L224" s="70">
        <f t="shared" ca="1" si="46"/>
        <v>0</v>
      </c>
      <c r="M224" s="66"/>
    </row>
    <row r="225" spans="1:13" x14ac:dyDescent="0.25">
      <c r="A225" s="47">
        <f t="shared" si="36"/>
        <v>46336</v>
      </c>
      <c r="B225" s="48" t="str">
        <f t="shared" si="37"/>
        <v>Tue</v>
      </c>
      <c r="C225" s="48" t="str">
        <f t="shared" si="38"/>
        <v>SA-DAY</v>
      </c>
      <c r="D225" s="49">
        <f t="shared" ca="1" si="39"/>
        <v>0</v>
      </c>
      <c r="E225" s="49">
        <f t="shared" ca="1" si="40"/>
        <v>0</v>
      </c>
      <c r="F225" s="50">
        <f t="shared" ca="1" si="41"/>
        <v>0</v>
      </c>
      <c r="G225" s="50">
        <f t="shared" ca="1" si="42"/>
        <v>0</v>
      </c>
      <c r="H225" s="51" t="str">
        <f t="shared" ca="1" si="43"/>
        <v/>
      </c>
      <c r="I225" s="49">
        <f t="shared" ca="1" si="44"/>
        <v>0</v>
      </c>
      <c r="J225" s="52">
        <f t="shared" ca="1" si="45"/>
        <v>0</v>
      </c>
      <c r="K225" s="66"/>
      <c r="L225" s="70">
        <f t="shared" ca="1" si="46"/>
        <v>0</v>
      </c>
      <c r="M225" s="66"/>
    </row>
    <row r="226" spans="1:13" x14ac:dyDescent="0.25">
      <c r="A226" s="47">
        <f t="shared" si="36"/>
        <v>46336</v>
      </c>
      <c r="B226" s="48" t="str">
        <f t="shared" si="37"/>
        <v>Tue</v>
      </c>
      <c r="C226" s="48" t="str">
        <f t="shared" si="38"/>
        <v>SA-NYT</v>
      </c>
      <c r="D226" s="49">
        <f t="shared" ca="1" si="39"/>
        <v>0</v>
      </c>
      <c r="E226" s="49">
        <f t="shared" ca="1" si="40"/>
        <v>0</v>
      </c>
      <c r="F226" s="50">
        <f t="shared" ca="1" si="41"/>
        <v>0</v>
      </c>
      <c r="G226" s="50">
        <f t="shared" ca="1" si="42"/>
        <v>0</v>
      </c>
      <c r="H226" s="51" t="str">
        <f t="shared" ca="1" si="43"/>
        <v/>
      </c>
      <c r="I226" s="49">
        <f t="shared" ca="1" si="44"/>
        <v>0</v>
      </c>
      <c r="J226" s="52" t="str">
        <f t="shared" ca="1" si="45"/>
        <v/>
      </c>
      <c r="K226" s="66"/>
      <c r="L226" s="70">
        <f t="shared" ca="1" si="46"/>
        <v>0</v>
      </c>
      <c r="M226" s="66"/>
    </row>
    <row r="227" spans="1:13" x14ac:dyDescent="0.25">
      <c r="A227" s="47">
        <f t="shared" si="36"/>
        <v>46336</v>
      </c>
      <c r="B227" s="48" t="str">
        <f t="shared" si="37"/>
        <v>Tue</v>
      </c>
      <c r="C227" s="48" t="str">
        <f t="shared" si="38"/>
        <v>SYS-DAY</v>
      </c>
      <c r="D227" s="49">
        <f t="shared" ca="1" si="39"/>
        <v>0</v>
      </c>
      <c r="E227" s="49">
        <f t="shared" ca="1" si="40"/>
        <v>0</v>
      </c>
      <c r="F227" s="50">
        <f t="shared" ca="1" si="41"/>
        <v>0</v>
      </c>
      <c r="G227" s="50">
        <f t="shared" ca="1" si="42"/>
        <v>0</v>
      </c>
      <c r="H227" s="51" t="str">
        <f t="shared" ca="1" si="43"/>
        <v/>
      </c>
      <c r="I227" s="49">
        <f t="shared" ca="1" si="44"/>
        <v>0</v>
      </c>
      <c r="J227" s="52" t="str">
        <f t="shared" ca="1" si="45"/>
        <v/>
      </c>
      <c r="K227" s="66"/>
      <c r="L227" s="70">
        <f t="shared" ca="1" si="46"/>
        <v>0</v>
      </c>
      <c r="M227" s="66"/>
    </row>
    <row r="228" spans="1:13" x14ac:dyDescent="0.25">
      <c r="A228" s="54">
        <f t="shared" si="36"/>
        <v>46336</v>
      </c>
      <c r="B228" s="55" t="str">
        <f t="shared" si="37"/>
        <v>Tue</v>
      </c>
      <c r="C228" s="55" t="str">
        <f t="shared" si="38"/>
        <v>SYS-NYT</v>
      </c>
      <c r="D228" s="56">
        <f t="shared" ca="1" si="39"/>
        <v>0</v>
      </c>
      <c r="E228" s="56">
        <f t="shared" ca="1" si="40"/>
        <v>0</v>
      </c>
      <c r="F228" s="57">
        <f t="shared" ca="1" si="41"/>
        <v>0</v>
      </c>
      <c r="G228" s="57">
        <f t="shared" ca="1" si="42"/>
        <v>0</v>
      </c>
      <c r="H228" s="58" t="str">
        <f t="shared" ca="1" si="43"/>
        <v/>
      </c>
      <c r="I228" s="56">
        <f t="shared" ca="1" si="44"/>
        <v>0</v>
      </c>
      <c r="J228" s="59" t="str">
        <f t="shared" ca="1" si="45"/>
        <v/>
      </c>
      <c r="K228" s="66"/>
      <c r="L228" s="70">
        <f t="shared" ca="1" si="46"/>
        <v>0</v>
      </c>
      <c r="M228" s="66"/>
    </row>
    <row r="229" spans="1:13" x14ac:dyDescent="0.25">
      <c r="A229" s="47">
        <f t="shared" si="36"/>
        <v>46337</v>
      </c>
      <c r="B229" s="48" t="str">
        <f t="shared" si="37"/>
        <v>Wed</v>
      </c>
      <c r="C229" s="48" t="str">
        <f t="shared" si="38"/>
        <v>SA-DAY</v>
      </c>
      <c r="D229" s="49">
        <f t="shared" ca="1" si="39"/>
        <v>0</v>
      </c>
      <c r="E229" s="49">
        <f t="shared" ca="1" si="40"/>
        <v>0</v>
      </c>
      <c r="F229" s="50">
        <f t="shared" ca="1" si="41"/>
        <v>0</v>
      </c>
      <c r="G229" s="50">
        <f t="shared" ca="1" si="42"/>
        <v>0</v>
      </c>
      <c r="H229" s="51" t="str">
        <f t="shared" ca="1" si="43"/>
        <v/>
      </c>
      <c r="I229" s="49">
        <f t="shared" ca="1" si="44"/>
        <v>0</v>
      </c>
      <c r="J229" s="52">
        <f t="shared" ca="1" si="45"/>
        <v>0</v>
      </c>
      <c r="K229" s="66"/>
      <c r="L229" s="70">
        <f t="shared" ca="1" si="46"/>
        <v>0</v>
      </c>
      <c r="M229" s="66"/>
    </row>
    <row r="230" spans="1:13" x14ac:dyDescent="0.25">
      <c r="A230" s="47">
        <f t="shared" si="36"/>
        <v>46337</v>
      </c>
      <c r="B230" s="48" t="str">
        <f t="shared" si="37"/>
        <v>Wed</v>
      </c>
      <c r="C230" s="48" t="str">
        <f t="shared" si="38"/>
        <v>SA-NYT</v>
      </c>
      <c r="D230" s="49">
        <f t="shared" ca="1" si="39"/>
        <v>0</v>
      </c>
      <c r="E230" s="49">
        <f t="shared" ca="1" si="40"/>
        <v>0</v>
      </c>
      <c r="F230" s="50">
        <f t="shared" ca="1" si="41"/>
        <v>0</v>
      </c>
      <c r="G230" s="50">
        <f t="shared" ca="1" si="42"/>
        <v>0</v>
      </c>
      <c r="H230" s="51" t="str">
        <f t="shared" ca="1" si="43"/>
        <v/>
      </c>
      <c r="I230" s="49">
        <f t="shared" ca="1" si="44"/>
        <v>0</v>
      </c>
      <c r="J230" s="52" t="str">
        <f t="shared" ca="1" si="45"/>
        <v/>
      </c>
      <c r="K230" s="66"/>
      <c r="L230" s="70">
        <f t="shared" ca="1" si="46"/>
        <v>0</v>
      </c>
      <c r="M230" s="66"/>
    </row>
    <row r="231" spans="1:13" x14ac:dyDescent="0.25">
      <c r="A231" s="47">
        <f t="shared" si="36"/>
        <v>46337</v>
      </c>
      <c r="B231" s="48" t="str">
        <f t="shared" si="37"/>
        <v>Wed</v>
      </c>
      <c r="C231" s="48" t="str">
        <f t="shared" si="38"/>
        <v>SYS-DAY</v>
      </c>
      <c r="D231" s="49">
        <f t="shared" ca="1" si="39"/>
        <v>0</v>
      </c>
      <c r="E231" s="49">
        <f t="shared" ca="1" si="40"/>
        <v>0</v>
      </c>
      <c r="F231" s="50">
        <f t="shared" ca="1" si="41"/>
        <v>0</v>
      </c>
      <c r="G231" s="50">
        <f t="shared" ca="1" si="42"/>
        <v>0</v>
      </c>
      <c r="H231" s="51" t="str">
        <f t="shared" ca="1" si="43"/>
        <v/>
      </c>
      <c r="I231" s="49">
        <f t="shared" ca="1" si="44"/>
        <v>0</v>
      </c>
      <c r="J231" s="52" t="str">
        <f t="shared" ca="1" si="45"/>
        <v/>
      </c>
      <c r="K231" s="66"/>
      <c r="L231" s="70">
        <f t="shared" ca="1" si="46"/>
        <v>0</v>
      </c>
      <c r="M231" s="66"/>
    </row>
    <row r="232" spans="1:13" x14ac:dyDescent="0.25">
      <c r="A232" s="54">
        <f t="shared" si="36"/>
        <v>46337</v>
      </c>
      <c r="B232" s="55" t="str">
        <f t="shared" si="37"/>
        <v>Wed</v>
      </c>
      <c r="C232" s="55" t="str">
        <f t="shared" si="38"/>
        <v>SYS-NYT</v>
      </c>
      <c r="D232" s="56">
        <f t="shared" ca="1" si="39"/>
        <v>0</v>
      </c>
      <c r="E232" s="56">
        <f t="shared" ca="1" si="40"/>
        <v>0</v>
      </c>
      <c r="F232" s="57">
        <f t="shared" ca="1" si="41"/>
        <v>0</v>
      </c>
      <c r="G232" s="57">
        <f t="shared" ca="1" si="42"/>
        <v>0</v>
      </c>
      <c r="H232" s="58" t="str">
        <f t="shared" ca="1" si="43"/>
        <v/>
      </c>
      <c r="I232" s="56">
        <f t="shared" ca="1" si="44"/>
        <v>0</v>
      </c>
      <c r="J232" s="59" t="str">
        <f t="shared" ca="1" si="45"/>
        <v/>
      </c>
      <c r="K232" s="66"/>
      <c r="L232" s="70">
        <f t="shared" ca="1" si="46"/>
        <v>0</v>
      </c>
      <c r="M232" s="66"/>
    </row>
    <row r="233" spans="1:13" x14ac:dyDescent="0.25">
      <c r="A233" s="47">
        <f t="shared" si="36"/>
        <v>46338</v>
      </c>
      <c r="B233" s="48" t="str">
        <f t="shared" si="37"/>
        <v>Thu</v>
      </c>
      <c r="C233" s="48" t="str">
        <f t="shared" si="38"/>
        <v>SA-DAY</v>
      </c>
      <c r="D233" s="49">
        <f t="shared" ca="1" si="39"/>
        <v>0</v>
      </c>
      <c r="E233" s="49">
        <f t="shared" ca="1" si="40"/>
        <v>0</v>
      </c>
      <c r="F233" s="50">
        <f t="shared" ca="1" si="41"/>
        <v>0</v>
      </c>
      <c r="G233" s="50">
        <f t="shared" ca="1" si="42"/>
        <v>0</v>
      </c>
      <c r="H233" s="51" t="str">
        <f t="shared" ca="1" si="43"/>
        <v/>
      </c>
      <c r="I233" s="49">
        <f t="shared" ca="1" si="44"/>
        <v>0</v>
      </c>
      <c r="J233" s="52">
        <f t="shared" ca="1" si="45"/>
        <v>0</v>
      </c>
      <c r="K233" s="66"/>
      <c r="L233" s="70">
        <f t="shared" ca="1" si="46"/>
        <v>0</v>
      </c>
      <c r="M233" s="66"/>
    </row>
    <row r="234" spans="1:13" x14ac:dyDescent="0.25">
      <c r="A234" s="47">
        <f t="shared" si="36"/>
        <v>46338</v>
      </c>
      <c r="B234" s="48" t="str">
        <f t="shared" si="37"/>
        <v>Thu</v>
      </c>
      <c r="C234" s="48" t="str">
        <f t="shared" si="38"/>
        <v>SA-NYT</v>
      </c>
      <c r="D234" s="49">
        <f t="shared" ca="1" si="39"/>
        <v>0</v>
      </c>
      <c r="E234" s="49">
        <f t="shared" ca="1" si="40"/>
        <v>0</v>
      </c>
      <c r="F234" s="50">
        <f t="shared" ca="1" si="41"/>
        <v>0</v>
      </c>
      <c r="G234" s="50">
        <f t="shared" ca="1" si="42"/>
        <v>0</v>
      </c>
      <c r="H234" s="51" t="str">
        <f t="shared" ca="1" si="43"/>
        <v/>
      </c>
      <c r="I234" s="49">
        <f t="shared" ca="1" si="44"/>
        <v>0</v>
      </c>
      <c r="J234" s="52" t="str">
        <f t="shared" ca="1" si="45"/>
        <v/>
      </c>
      <c r="K234" s="66"/>
      <c r="L234" s="70">
        <f t="shared" ca="1" si="46"/>
        <v>0</v>
      </c>
      <c r="M234" s="66"/>
    </row>
    <row r="235" spans="1:13" x14ac:dyDescent="0.25">
      <c r="A235" s="47">
        <f t="shared" si="36"/>
        <v>46338</v>
      </c>
      <c r="B235" s="48" t="str">
        <f t="shared" si="37"/>
        <v>Thu</v>
      </c>
      <c r="C235" s="48" t="str">
        <f t="shared" si="38"/>
        <v>SYS-DAY</v>
      </c>
      <c r="D235" s="49">
        <f t="shared" ca="1" si="39"/>
        <v>0</v>
      </c>
      <c r="E235" s="49">
        <f t="shared" ca="1" si="40"/>
        <v>0</v>
      </c>
      <c r="F235" s="50">
        <f t="shared" ca="1" si="41"/>
        <v>0</v>
      </c>
      <c r="G235" s="50">
        <f t="shared" ca="1" si="42"/>
        <v>0</v>
      </c>
      <c r="H235" s="51" t="str">
        <f t="shared" ca="1" si="43"/>
        <v/>
      </c>
      <c r="I235" s="49">
        <f t="shared" ca="1" si="44"/>
        <v>0</v>
      </c>
      <c r="J235" s="52" t="str">
        <f t="shared" ca="1" si="45"/>
        <v/>
      </c>
      <c r="K235" s="66"/>
      <c r="L235" s="70">
        <f t="shared" ca="1" si="46"/>
        <v>0</v>
      </c>
      <c r="M235" s="66"/>
    </row>
    <row r="236" spans="1:13" x14ac:dyDescent="0.25">
      <c r="A236" s="54">
        <f t="shared" si="36"/>
        <v>46338</v>
      </c>
      <c r="B236" s="55" t="str">
        <f t="shared" si="37"/>
        <v>Thu</v>
      </c>
      <c r="C236" s="55" t="str">
        <f t="shared" si="38"/>
        <v>SYS-NYT</v>
      </c>
      <c r="D236" s="56">
        <f t="shared" ca="1" si="39"/>
        <v>0</v>
      </c>
      <c r="E236" s="56">
        <f t="shared" ca="1" si="40"/>
        <v>0</v>
      </c>
      <c r="F236" s="57">
        <f t="shared" ca="1" si="41"/>
        <v>0</v>
      </c>
      <c r="G236" s="57">
        <f t="shared" ca="1" si="42"/>
        <v>0</v>
      </c>
      <c r="H236" s="58" t="str">
        <f t="shared" ca="1" si="43"/>
        <v/>
      </c>
      <c r="I236" s="56">
        <f t="shared" ca="1" si="44"/>
        <v>0</v>
      </c>
      <c r="J236" s="59" t="str">
        <f t="shared" ca="1" si="45"/>
        <v/>
      </c>
      <c r="K236" s="66"/>
      <c r="L236" s="70">
        <f t="shared" ca="1" si="46"/>
        <v>0</v>
      </c>
      <c r="M236" s="66"/>
    </row>
    <row r="237" spans="1:13" x14ac:dyDescent="0.25">
      <c r="A237" s="47">
        <f t="shared" si="36"/>
        <v>46339</v>
      </c>
      <c r="B237" s="48" t="str">
        <f t="shared" si="37"/>
        <v>Fri</v>
      </c>
      <c r="C237" s="48" t="str">
        <f t="shared" si="38"/>
        <v>SA-DAY</v>
      </c>
      <c r="D237" s="49">
        <f t="shared" ca="1" si="39"/>
        <v>0</v>
      </c>
      <c r="E237" s="49">
        <f t="shared" ca="1" si="40"/>
        <v>0</v>
      </c>
      <c r="F237" s="50">
        <f t="shared" ca="1" si="41"/>
        <v>0</v>
      </c>
      <c r="G237" s="50">
        <f t="shared" ca="1" si="42"/>
        <v>0</v>
      </c>
      <c r="H237" s="51" t="str">
        <f t="shared" ca="1" si="43"/>
        <v/>
      </c>
      <c r="I237" s="49">
        <f t="shared" ca="1" si="44"/>
        <v>0</v>
      </c>
      <c r="J237" s="52">
        <f t="shared" ca="1" si="45"/>
        <v>0</v>
      </c>
      <c r="K237" s="66"/>
      <c r="L237" s="70">
        <f t="shared" ca="1" si="46"/>
        <v>0</v>
      </c>
      <c r="M237" s="66"/>
    </row>
    <row r="238" spans="1:13" x14ac:dyDescent="0.25">
      <c r="A238" s="47">
        <f t="shared" si="36"/>
        <v>46339</v>
      </c>
      <c r="B238" s="48" t="str">
        <f t="shared" si="37"/>
        <v>Fri</v>
      </c>
      <c r="C238" s="48" t="str">
        <f t="shared" si="38"/>
        <v>SA-NYT</v>
      </c>
      <c r="D238" s="49">
        <f t="shared" ca="1" si="39"/>
        <v>0</v>
      </c>
      <c r="E238" s="49">
        <f t="shared" ca="1" si="40"/>
        <v>0</v>
      </c>
      <c r="F238" s="50">
        <f t="shared" ca="1" si="41"/>
        <v>0</v>
      </c>
      <c r="G238" s="50">
        <f t="shared" ca="1" si="42"/>
        <v>0</v>
      </c>
      <c r="H238" s="51" t="str">
        <f t="shared" ca="1" si="43"/>
        <v/>
      </c>
      <c r="I238" s="49">
        <f t="shared" ca="1" si="44"/>
        <v>0</v>
      </c>
      <c r="J238" s="52" t="str">
        <f t="shared" ca="1" si="45"/>
        <v/>
      </c>
      <c r="K238" s="66"/>
      <c r="L238" s="70">
        <f t="shared" ca="1" si="46"/>
        <v>0</v>
      </c>
      <c r="M238" s="66"/>
    </row>
    <row r="239" spans="1:13" x14ac:dyDescent="0.25">
      <c r="A239" s="47">
        <f t="shared" si="36"/>
        <v>46339</v>
      </c>
      <c r="B239" s="48" t="str">
        <f t="shared" si="37"/>
        <v>Fri</v>
      </c>
      <c r="C239" s="48" t="str">
        <f t="shared" si="38"/>
        <v>SYS-DAY</v>
      </c>
      <c r="D239" s="49">
        <f t="shared" ca="1" si="39"/>
        <v>0</v>
      </c>
      <c r="E239" s="49">
        <f t="shared" ca="1" si="40"/>
        <v>0</v>
      </c>
      <c r="F239" s="50">
        <f t="shared" ca="1" si="41"/>
        <v>0</v>
      </c>
      <c r="G239" s="50">
        <f t="shared" ca="1" si="42"/>
        <v>0</v>
      </c>
      <c r="H239" s="51" t="str">
        <f t="shared" ca="1" si="43"/>
        <v/>
      </c>
      <c r="I239" s="49">
        <f t="shared" ca="1" si="44"/>
        <v>0</v>
      </c>
      <c r="J239" s="52" t="str">
        <f t="shared" ca="1" si="45"/>
        <v/>
      </c>
      <c r="K239" s="66"/>
      <c r="L239" s="70">
        <f t="shared" ca="1" si="46"/>
        <v>0</v>
      </c>
      <c r="M239" s="66"/>
    </row>
    <row r="240" spans="1:13" x14ac:dyDescent="0.25">
      <c r="A240" s="54">
        <f t="shared" si="36"/>
        <v>46339</v>
      </c>
      <c r="B240" s="55" t="str">
        <f t="shared" si="37"/>
        <v>Fri</v>
      </c>
      <c r="C240" s="55" t="str">
        <f t="shared" si="38"/>
        <v>SYS-NYT</v>
      </c>
      <c r="D240" s="56">
        <f t="shared" ca="1" si="39"/>
        <v>0</v>
      </c>
      <c r="E240" s="56">
        <f t="shared" ca="1" si="40"/>
        <v>0</v>
      </c>
      <c r="F240" s="57">
        <f t="shared" ca="1" si="41"/>
        <v>0</v>
      </c>
      <c r="G240" s="57">
        <f t="shared" ca="1" si="42"/>
        <v>0</v>
      </c>
      <c r="H240" s="58" t="str">
        <f t="shared" ca="1" si="43"/>
        <v/>
      </c>
      <c r="I240" s="56">
        <f t="shared" ca="1" si="44"/>
        <v>0</v>
      </c>
      <c r="J240" s="59" t="str">
        <f t="shared" ca="1" si="45"/>
        <v/>
      </c>
      <c r="K240" s="66"/>
      <c r="L240" s="70">
        <f t="shared" ca="1" si="46"/>
        <v>0</v>
      </c>
      <c r="M240" s="66"/>
    </row>
    <row r="241" spans="1:13" x14ac:dyDescent="0.25">
      <c r="A241" s="47">
        <f t="shared" si="36"/>
        <v>46340</v>
      </c>
      <c r="B241" s="48" t="str">
        <f t="shared" si="37"/>
        <v>Sat</v>
      </c>
      <c r="C241" s="48" t="str">
        <f t="shared" si="38"/>
        <v>SA-DAY</v>
      </c>
      <c r="D241" s="49">
        <f t="shared" ca="1" si="39"/>
        <v>0</v>
      </c>
      <c r="E241" s="49">
        <f t="shared" ca="1" si="40"/>
        <v>0</v>
      </c>
      <c r="F241" s="50">
        <f t="shared" ca="1" si="41"/>
        <v>0</v>
      </c>
      <c r="G241" s="50">
        <f t="shared" ca="1" si="42"/>
        <v>0</v>
      </c>
      <c r="H241" s="51" t="str">
        <f t="shared" ca="1" si="43"/>
        <v/>
      </c>
      <c r="I241" s="49">
        <f t="shared" ca="1" si="44"/>
        <v>0</v>
      </c>
      <c r="J241" s="52">
        <f t="shared" ca="1" si="45"/>
        <v>0</v>
      </c>
      <c r="K241" s="66"/>
      <c r="L241" s="70">
        <f t="shared" ca="1" si="46"/>
        <v>0</v>
      </c>
      <c r="M241" s="66"/>
    </row>
    <row r="242" spans="1:13" x14ac:dyDescent="0.25">
      <c r="A242" s="47">
        <f t="shared" si="36"/>
        <v>46340</v>
      </c>
      <c r="B242" s="48" t="str">
        <f t="shared" si="37"/>
        <v>Sat</v>
      </c>
      <c r="C242" s="48" t="str">
        <f t="shared" si="38"/>
        <v>SA-NYT</v>
      </c>
      <c r="D242" s="49">
        <f t="shared" ca="1" si="39"/>
        <v>0</v>
      </c>
      <c r="E242" s="49">
        <f t="shared" ca="1" si="40"/>
        <v>0</v>
      </c>
      <c r="F242" s="50">
        <f t="shared" ca="1" si="41"/>
        <v>0</v>
      </c>
      <c r="G242" s="50">
        <f t="shared" ca="1" si="42"/>
        <v>0</v>
      </c>
      <c r="H242" s="51" t="str">
        <f t="shared" ca="1" si="43"/>
        <v/>
      </c>
      <c r="I242" s="49">
        <f t="shared" ca="1" si="44"/>
        <v>0</v>
      </c>
      <c r="J242" s="52" t="str">
        <f t="shared" ca="1" si="45"/>
        <v/>
      </c>
      <c r="K242" s="66"/>
      <c r="L242" s="70">
        <f t="shared" ca="1" si="46"/>
        <v>0</v>
      </c>
      <c r="M242" s="66"/>
    </row>
    <row r="243" spans="1:13" x14ac:dyDescent="0.25">
      <c r="A243" s="47">
        <f t="shared" si="36"/>
        <v>46340</v>
      </c>
      <c r="B243" s="48" t="str">
        <f t="shared" si="37"/>
        <v>Sat</v>
      </c>
      <c r="C243" s="48" t="str">
        <f t="shared" si="38"/>
        <v>SYS-DAY</v>
      </c>
      <c r="D243" s="49">
        <f t="shared" ca="1" si="39"/>
        <v>0</v>
      </c>
      <c r="E243" s="49">
        <f t="shared" ca="1" si="40"/>
        <v>0</v>
      </c>
      <c r="F243" s="50">
        <f t="shared" ca="1" si="41"/>
        <v>0</v>
      </c>
      <c r="G243" s="50">
        <f t="shared" ca="1" si="42"/>
        <v>0</v>
      </c>
      <c r="H243" s="51" t="str">
        <f t="shared" ca="1" si="43"/>
        <v/>
      </c>
      <c r="I243" s="49">
        <f t="shared" ca="1" si="44"/>
        <v>0</v>
      </c>
      <c r="J243" s="52" t="str">
        <f t="shared" ca="1" si="45"/>
        <v/>
      </c>
      <c r="K243" s="66"/>
      <c r="L243" s="70">
        <f t="shared" ca="1" si="46"/>
        <v>0</v>
      </c>
      <c r="M243" s="66"/>
    </row>
    <row r="244" spans="1:13" x14ac:dyDescent="0.25">
      <c r="A244" s="54">
        <f t="shared" si="36"/>
        <v>46340</v>
      </c>
      <c r="B244" s="55" t="str">
        <f t="shared" si="37"/>
        <v>Sat</v>
      </c>
      <c r="C244" s="55" t="str">
        <f t="shared" si="38"/>
        <v>SYS-NYT</v>
      </c>
      <c r="D244" s="56">
        <f t="shared" ca="1" si="39"/>
        <v>0</v>
      </c>
      <c r="E244" s="56">
        <f t="shared" ca="1" si="40"/>
        <v>0</v>
      </c>
      <c r="F244" s="57">
        <f t="shared" ca="1" si="41"/>
        <v>0</v>
      </c>
      <c r="G244" s="57">
        <f t="shared" ca="1" si="42"/>
        <v>0</v>
      </c>
      <c r="H244" s="58" t="str">
        <f t="shared" ca="1" si="43"/>
        <v/>
      </c>
      <c r="I244" s="56">
        <f t="shared" ca="1" si="44"/>
        <v>0</v>
      </c>
      <c r="J244" s="59" t="str">
        <f t="shared" ca="1" si="45"/>
        <v/>
      </c>
      <c r="K244" s="66"/>
      <c r="L244" s="70">
        <f t="shared" ca="1" si="46"/>
        <v>0</v>
      </c>
      <c r="M244" s="66"/>
    </row>
    <row r="245" spans="1:13" x14ac:dyDescent="0.25">
      <c r="A245" s="47">
        <f t="shared" si="36"/>
        <v>46341</v>
      </c>
      <c r="B245" s="48" t="str">
        <f t="shared" si="37"/>
        <v>Sun</v>
      </c>
      <c r="C245" s="48" t="str">
        <f t="shared" si="38"/>
        <v>SA-DAY</v>
      </c>
      <c r="D245" s="49">
        <f t="shared" ca="1" si="39"/>
        <v>0</v>
      </c>
      <c r="E245" s="49">
        <f t="shared" ca="1" si="40"/>
        <v>0</v>
      </c>
      <c r="F245" s="50">
        <f t="shared" ca="1" si="41"/>
        <v>0</v>
      </c>
      <c r="G245" s="50">
        <f t="shared" ca="1" si="42"/>
        <v>0</v>
      </c>
      <c r="H245" s="51" t="str">
        <f t="shared" ca="1" si="43"/>
        <v/>
      </c>
      <c r="I245" s="49">
        <f t="shared" ca="1" si="44"/>
        <v>0</v>
      </c>
      <c r="J245" s="52">
        <f t="shared" ca="1" si="45"/>
        <v>0</v>
      </c>
      <c r="K245" s="66"/>
      <c r="L245" s="70">
        <f t="shared" ca="1" si="46"/>
        <v>0</v>
      </c>
      <c r="M245" s="66"/>
    </row>
    <row r="246" spans="1:13" x14ac:dyDescent="0.25">
      <c r="A246" s="47">
        <f t="shared" si="36"/>
        <v>46341</v>
      </c>
      <c r="B246" s="48" t="str">
        <f t="shared" si="37"/>
        <v>Sun</v>
      </c>
      <c r="C246" s="48" t="str">
        <f t="shared" si="38"/>
        <v>SA-NYT</v>
      </c>
      <c r="D246" s="49">
        <f t="shared" ca="1" si="39"/>
        <v>0</v>
      </c>
      <c r="E246" s="49">
        <f t="shared" ca="1" si="40"/>
        <v>0</v>
      </c>
      <c r="F246" s="50">
        <f t="shared" ca="1" si="41"/>
        <v>0</v>
      </c>
      <c r="G246" s="50">
        <f t="shared" ca="1" si="42"/>
        <v>0</v>
      </c>
      <c r="H246" s="51" t="str">
        <f t="shared" ca="1" si="43"/>
        <v/>
      </c>
      <c r="I246" s="49">
        <f t="shared" ca="1" si="44"/>
        <v>0</v>
      </c>
      <c r="J246" s="52" t="str">
        <f t="shared" ca="1" si="45"/>
        <v/>
      </c>
      <c r="K246" s="66"/>
      <c r="L246" s="70">
        <f t="shared" ca="1" si="46"/>
        <v>0</v>
      </c>
      <c r="M246" s="66"/>
    </row>
    <row r="247" spans="1:13" x14ac:dyDescent="0.25">
      <c r="A247" s="47">
        <f t="shared" si="36"/>
        <v>46341</v>
      </c>
      <c r="B247" s="48" t="str">
        <f t="shared" si="37"/>
        <v>Sun</v>
      </c>
      <c r="C247" s="48" t="str">
        <f t="shared" si="38"/>
        <v>SYS-DAY</v>
      </c>
      <c r="D247" s="49">
        <f t="shared" ca="1" si="39"/>
        <v>0</v>
      </c>
      <c r="E247" s="49">
        <f t="shared" ca="1" si="40"/>
        <v>0</v>
      </c>
      <c r="F247" s="50">
        <f t="shared" ca="1" si="41"/>
        <v>0</v>
      </c>
      <c r="G247" s="50">
        <f t="shared" ca="1" si="42"/>
        <v>0</v>
      </c>
      <c r="H247" s="51" t="str">
        <f t="shared" ca="1" si="43"/>
        <v/>
      </c>
      <c r="I247" s="49">
        <f t="shared" ca="1" si="44"/>
        <v>0</v>
      </c>
      <c r="J247" s="52" t="str">
        <f t="shared" ca="1" si="45"/>
        <v/>
      </c>
      <c r="K247" s="66"/>
      <c r="L247" s="70">
        <f t="shared" ca="1" si="46"/>
        <v>0</v>
      </c>
      <c r="M247" s="66"/>
    </row>
    <row r="248" spans="1:13" x14ac:dyDescent="0.25">
      <c r="A248" s="54">
        <f t="shared" si="36"/>
        <v>46341</v>
      </c>
      <c r="B248" s="55" t="str">
        <f t="shared" si="37"/>
        <v>Sun</v>
      </c>
      <c r="C248" s="55" t="str">
        <f t="shared" si="38"/>
        <v>SYS-NYT</v>
      </c>
      <c r="D248" s="56">
        <f t="shared" ca="1" si="39"/>
        <v>0</v>
      </c>
      <c r="E248" s="56">
        <f t="shared" ca="1" si="40"/>
        <v>0</v>
      </c>
      <c r="F248" s="57">
        <f t="shared" ca="1" si="41"/>
        <v>0</v>
      </c>
      <c r="G248" s="57">
        <f t="shared" ca="1" si="42"/>
        <v>0</v>
      </c>
      <c r="H248" s="58" t="str">
        <f t="shared" ca="1" si="43"/>
        <v/>
      </c>
      <c r="I248" s="56">
        <f t="shared" ca="1" si="44"/>
        <v>0</v>
      </c>
      <c r="J248" s="59" t="str">
        <f t="shared" ca="1" si="45"/>
        <v/>
      </c>
      <c r="K248" s="66"/>
      <c r="L248" s="70">
        <f t="shared" ca="1" si="46"/>
        <v>0</v>
      </c>
      <c r="M248" s="66"/>
    </row>
    <row r="249" spans="1:13" x14ac:dyDescent="0.25">
      <c r="A249" s="47">
        <f t="shared" si="36"/>
        <v>46342</v>
      </c>
      <c r="B249" s="48" t="str">
        <f t="shared" si="37"/>
        <v>Mon</v>
      </c>
      <c r="C249" s="48" t="str">
        <f t="shared" si="38"/>
        <v>SA-DAY</v>
      </c>
      <c r="D249" s="49">
        <f t="shared" ca="1" si="39"/>
        <v>0</v>
      </c>
      <c r="E249" s="49">
        <f t="shared" ca="1" si="40"/>
        <v>0</v>
      </c>
      <c r="F249" s="50">
        <f t="shared" ca="1" si="41"/>
        <v>0</v>
      </c>
      <c r="G249" s="50">
        <f t="shared" ca="1" si="42"/>
        <v>0</v>
      </c>
      <c r="H249" s="51" t="str">
        <f t="shared" ca="1" si="43"/>
        <v/>
      </c>
      <c r="I249" s="49">
        <f t="shared" ca="1" si="44"/>
        <v>0</v>
      </c>
      <c r="J249" s="52">
        <f t="shared" ca="1" si="45"/>
        <v>0</v>
      </c>
      <c r="K249" s="66"/>
      <c r="L249" s="70">
        <f t="shared" ca="1" si="46"/>
        <v>0</v>
      </c>
      <c r="M249" s="66"/>
    </row>
    <row r="250" spans="1:13" x14ac:dyDescent="0.25">
      <c r="A250" s="47">
        <f t="shared" si="36"/>
        <v>46342</v>
      </c>
      <c r="B250" s="48" t="str">
        <f t="shared" si="37"/>
        <v>Mon</v>
      </c>
      <c r="C250" s="48" t="str">
        <f t="shared" si="38"/>
        <v>SA-NYT</v>
      </c>
      <c r="D250" s="49">
        <f t="shared" ca="1" si="39"/>
        <v>0</v>
      </c>
      <c r="E250" s="49">
        <f t="shared" ca="1" si="40"/>
        <v>0</v>
      </c>
      <c r="F250" s="50">
        <f t="shared" ca="1" si="41"/>
        <v>0</v>
      </c>
      <c r="G250" s="50">
        <f t="shared" ca="1" si="42"/>
        <v>0</v>
      </c>
      <c r="H250" s="51" t="str">
        <f t="shared" ca="1" si="43"/>
        <v/>
      </c>
      <c r="I250" s="49">
        <f t="shared" ca="1" si="44"/>
        <v>0</v>
      </c>
      <c r="J250" s="52" t="str">
        <f t="shared" ca="1" si="45"/>
        <v/>
      </c>
      <c r="K250" s="66"/>
      <c r="L250" s="70">
        <f t="shared" ca="1" si="46"/>
        <v>0</v>
      </c>
      <c r="M250" s="66"/>
    </row>
    <row r="251" spans="1:13" x14ac:dyDescent="0.25">
      <c r="A251" s="47">
        <f t="shared" si="36"/>
        <v>46342</v>
      </c>
      <c r="B251" s="48" t="str">
        <f t="shared" si="37"/>
        <v>Mon</v>
      </c>
      <c r="C251" s="48" t="str">
        <f t="shared" si="38"/>
        <v>SYS-DAY</v>
      </c>
      <c r="D251" s="49">
        <f t="shared" ca="1" si="39"/>
        <v>0</v>
      </c>
      <c r="E251" s="49">
        <f t="shared" ca="1" si="40"/>
        <v>0</v>
      </c>
      <c r="F251" s="50">
        <f t="shared" ca="1" si="41"/>
        <v>0</v>
      </c>
      <c r="G251" s="50">
        <f t="shared" ca="1" si="42"/>
        <v>0</v>
      </c>
      <c r="H251" s="51" t="str">
        <f t="shared" ca="1" si="43"/>
        <v/>
      </c>
      <c r="I251" s="49">
        <f t="shared" ca="1" si="44"/>
        <v>0</v>
      </c>
      <c r="J251" s="52" t="str">
        <f t="shared" ca="1" si="45"/>
        <v/>
      </c>
      <c r="K251" s="66"/>
      <c r="L251" s="70">
        <f t="shared" ca="1" si="46"/>
        <v>0</v>
      </c>
      <c r="M251" s="66"/>
    </row>
    <row r="252" spans="1:13" x14ac:dyDescent="0.25">
      <c r="A252" s="54">
        <f t="shared" si="36"/>
        <v>46342</v>
      </c>
      <c r="B252" s="55" t="str">
        <f t="shared" si="37"/>
        <v>Mon</v>
      </c>
      <c r="C252" s="55" t="str">
        <f t="shared" si="38"/>
        <v>SYS-NYT</v>
      </c>
      <c r="D252" s="56">
        <f t="shared" ca="1" si="39"/>
        <v>0</v>
      </c>
      <c r="E252" s="56">
        <f t="shared" ca="1" si="40"/>
        <v>0</v>
      </c>
      <c r="F252" s="57">
        <f t="shared" ca="1" si="41"/>
        <v>0</v>
      </c>
      <c r="G252" s="57">
        <f t="shared" ca="1" si="42"/>
        <v>0</v>
      </c>
      <c r="H252" s="58" t="str">
        <f t="shared" ca="1" si="43"/>
        <v/>
      </c>
      <c r="I252" s="56">
        <f t="shared" ca="1" si="44"/>
        <v>0</v>
      </c>
      <c r="J252" s="59" t="str">
        <f t="shared" ca="1" si="45"/>
        <v/>
      </c>
      <c r="K252" s="66"/>
      <c r="L252" s="70">
        <f t="shared" ca="1" si="46"/>
        <v>0</v>
      </c>
      <c r="M252" s="66"/>
    </row>
    <row r="253" spans="1:13" x14ac:dyDescent="0.25">
      <c r="A253" s="47">
        <f t="shared" si="36"/>
        <v>46343</v>
      </c>
      <c r="B253" s="48" t="str">
        <f t="shared" si="37"/>
        <v>Tue</v>
      </c>
      <c r="C253" s="48" t="str">
        <f t="shared" si="38"/>
        <v>SA-DAY</v>
      </c>
      <c r="D253" s="49">
        <f t="shared" ca="1" si="39"/>
        <v>0</v>
      </c>
      <c r="E253" s="49">
        <f t="shared" ca="1" si="40"/>
        <v>0</v>
      </c>
      <c r="F253" s="50">
        <f t="shared" ca="1" si="41"/>
        <v>0</v>
      </c>
      <c r="G253" s="50">
        <f t="shared" ca="1" si="42"/>
        <v>0</v>
      </c>
      <c r="H253" s="51" t="str">
        <f t="shared" ca="1" si="43"/>
        <v/>
      </c>
      <c r="I253" s="49">
        <f t="shared" ca="1" si="44"/>
        <v>0</v>
      </c>
      <c r="J253" s="52">
        <f t="shared" ca="1" si="45"/>
        <v>0</v>
      </c>
      <c r="K253" s="66"/>
      <c r="L253" s="70">
        <f t="shared" ca="1" si="46"/>
        <v>0</v>
      </c>
      <c r="M253" s="66"/>
    </row>
    <row r="254" spans="1:13" x14ac:dyDescent="0.25">
      <c r="A254" s="47">
        <f t="shared" si="36"/>
        <v>46343</v>
      </c>
      <c r="B254" s="48" t="str">
        <f t="shared" si="37"/>
        <v>Tue</v>
      </c>
      <c r="C254" s="48" t="str">
        <f t="shared" si="38"/>
        <v>SA-NYT</v>
      </c>
      <c r="D254" s="49">
        <f t="shared" ca="1" si="39"/>
        <v>0</v>
      </c>
      <c r="E254" s="49">
        <f t="shared" ca="1" si="40"/>
        <v>0</v>
      </c>
      <c r="F254" s="50">
        <f t="shared" ca="1" si="41"/>
        <v>0</v>
      </c>
      <c r="G254" s="50">
        <f t="shared" ca="1" si="42"/>
        <v>0</v>
      </c>
      <c r="H254" s="51" t="str">
        <f t="shared" ca="1" si="43"/>
        <v/>
      </c>
      <c r="I254" s="49">
        <f t="shared" ca="1" si="44"/>
        <v>0</v>
      </c>
      <c r="J254" s="52" t="str">
        <f t="shared" ca="1" si="45"/>
        <v/>
      </c>
      <c r="K254" s="66"/>
      <c r="L254" s="70">
        <f t="shared" ca="1" si="46"/>
        <v>0</v>
      </c>
      <c r="M254" s="66"/>
    </row>
    <row r="255" spans="1:13" x14ac:dyDescent="0.25">
      <c r="A255" s="47">
        <f t="shared" si="36"/>
        <v>46343</v>
      </c>
      <c r="B255" s="48" t="str">
        <f t="shared" si="37"/>
        <v>Tue</v>
      </c>
      <c r="C255" s="48" t="str">
        <f t="shared" si="38"/>
        <v>SYS-DAY</v>
      </c>
      <c r="D255" s="49">
        <f t="shared" ca="1" si="39"/>
        <v>0</v>
      </c>
      <c r="E255" s="49">
        <f t="shared" ca="1" si="40"/>
        <v>0</v>
      </c>
      <c r="F255" s="50">
        <f t="shared" ca="1" si="41"/>
        <v>0</v>
      </c>
      <c r="G255" s="50">
        <f t="shared" ca="1" si="42"/>
        <v>0</v>
      </c>
      <c r="H255" s="51" t="str">
        <f t="shared" ca="1" si="43"/>
        <v/>
      </c>
      <c r="I255" s="49">
        <f t="shared" ca="1" si="44"/>
        <v>0</v>
      </c>
      <c r="J255" s="52" t="str">
        <f t="shared" ca="1" si="45"/>
        <v/>
      </c>
      <c r="K255" s="66"/>
      <c r="L255" s="70">
        <f t="shared" ca="1" si="46"/>
        <v>0</v>
      </c>
      <c r="M255" s="66"/>
    </row>
    <row r="256" spans="1:13" x14ac:dyDescent="0.25">
      <c r="A256" s="54">
        <f t="shared" si="36"/>
        <v>46343</v>
      </c>
      <c r="B256" s="55" t="str">
        <f t="shared" si="37"/>
        <v>Tue</v>
      </c>
      <c r="C256" s="55" t="str">
        <f t="shared" si="38"/>
        <v>SYS-NYT</v>
      </c>
      <c r="D256" s="56">
        <f t="shared" ca="1" si="39"/>
        <v>0</v>
      </c>
      <c r="E256" s="56">
        <f t="shared" ca="1" si="40"/>
        <v>0</v>
      </c>
      <c r="F256" s="57">
        <f t="shared" ca="1" si="41"/>
        <v>0</v>
      </c>
      <c r="G256" s="57">
        <f t="shared" ca="1" si="42"/>
        <v>0</v>
      </c>
      <c r="H256" s="58" t="str">
        <f t="shared" ca="1" si="43"/>
        <v/>
      </c>
      <c r="I256" s="56">
        <f t="shared" ca="1" si="44"/>
        <v>0</v>
      </c>
      <c r="J256" s="59" t="str">
        <f t="shared" ca="1" si="45"/>
        <v/>
      </c>
      <c r="K256" s="66"/>
      <c r="L256" s="70">
        <f t="shared" ca="1" si="46"/>
        <v>0</v>
      </c>
      <c r="M256" s="66"/>
    </row>
    <row r="257" spans="1:13" x14ac:dyDescent="0.25">
      <c r="A257" s="47">
        <f t="shared" si="36"/>
        <v>46344</v>
      </c>
      <c r="B257" s="48" t="str">
        <f t="shared" si="37"/>
        <v>Wed</v>
      </c>
      <c r="C257" s="48" t="str">
        <f t="shared" si="38"/>
        <v>SA-DAY</v>
      </c>
      <c r="D257" s="49">
        <f t="shared" ca="1" si="39"/>
        <v>0</v>
      </c>
      <c r="E257" s="49">
        <f t="shared" ca="1" si="40"/>
        <v>0</v>
      </c>
      <c r="F257" s="50">
        <f t="shared" ca="1" si="41"/>
        <v>0</v>
      </c>
      <c r="G257" s="50">
        <f t="shared" ca="1" si="42"/>
        <v>0</v>
      </c>
      <c r="H257" s="51" t="str">
        <f t="shared" ca="1" si="43"/>
        <v/>
      </c>
      <c r="I257" s="49">
        <f t="shared" ca="1" si="44"/>
        <v>0</v>
      </c>
      <c r="J257" s="52">
        <f t="shared" ca="1" si="45"/>
        <v>0</v>
      </c>
      <c r="K257" s="66"/>
      <c r="L257" s="70">
        <f t="shared" ca="1" si="46"/>
        <v>0</v>
      </c>
      <c r="M257" s="66"/>
    </row>
    <row r="258" spans="1:13" x14ac:dyDescent="0.25">
      <c r="A258" s="47">
        <f t="shared" si="36"/>
        <v>46344</v>
      </c>
      <c r="B258" s="48" t="str">
        <f t="shared" si="37"/>
        <v>Wed</v>
      </c>
      <c r="C258" s="48" t="str">
        <f t="shared" si="38"/>
        <v>SA-NYT</v>
      </c>
      <c r="D258" s="49">
        <f t="shared" ca="1" si="39"/>
        <v>0</v>
      </c>
      <c r="E258" s="49">
        <f t="shared" ca="1" si="40"/>
        <v>0</v>
      </c>
      <c r="F258" s="50">
        <f t="shared" ca="1" si="41"/>
        <v>0</v>
      </c>
      <c r="G258" s="50">
        <f t="shared" ca="1" si="42"/>
        <v>0</v>
      </c>
      <c r="H258" s="51" t="str">
        <f t="shared" ca="1" si="43"/>
        <v/>
      </c>
      <c r="I258" s="49">
        <f t="shared" ca="1" si="44"/>
        <v>0</v>
      </c>
      <c r="J258" s="52" t="str">
        <f t="shared" ca="1" si="45"/>
        <v/>
      </c>
      <c r="K258" s="66"/>
      <c r="L258" s="70">
        <f t="shared" ca="1" si="46"/>
        <v>0</v>
      </c>
      <c r="M258" s="66"/>
    </row>
    <row r="259" spans="1:13" x14ac:dyDescent="0.25">
      <c r="A259" s="47">
        <f t="shared" si="36"/>
        <v>46344</v>
      </c>
      <c r="B259" s="48" t="str">
        <f t="shared" si="37"/>
        <v>Wed</v>
      </c>
      <c r="C259" s="48" t="str">
        <f t="shared" si="38"/>
        <v>SYS-DAY</v>
      </c>
      <c r="D259" s="49">
        <f t="shared" ca="1" si="39"/>
        <v>0</v>
      </c>
      <c r="E259" s="49">
        <f t="shared" ca="1" si="40"/>
        <v>0</v>
      </c>
      <c r="F259" s="50">
        <f t="shared" ca="1" si="41"/>
        <v>0</v>
      </c>
      <c r="G259" s="50">
        <f t="shared" ca="1" si="42"/>
        <v>0</v>
      </c>
      <c r="H259" s="51" t="str">
        <f t="shared" ca="1" si="43"/>
        <v/>
      </c>
      <c r="I259" s="49">
        <f t="shared" ca="1" si="44"/>
        <v>0</v>
      </c>
      <c r="J259" s="52" t="str">
        <f t="shared" ca="1" si="45"/>
        <v/>
      </c>
      <c r="K259" s="66"/>
      <c r="L259" s="70">
        <f t="shared" ca="1" si="46"/>
        <v>0</v>
      </c>
      <c r="M259" s="66"/>
    </row>
    <row r="260" spans="1:13" x14ac:dyDescent="0.25">
      <c r="A260" s="54">
        <f t="shared" si="36"/>
        <v>46344</v>
      </c>
      <c r="B260" s="55" t="str">
        <f t="shared" si="37"/>
        <v>Wed</v>
      </c>
      <c r="C260" s="55" t="str">
        <f t="shared" si="38"/>
        <v>SYS-NYT</v>
      </c>
      <c r="D260" s="56">
        <f t="shared" ca="1" si="39"/>
        <v>0</v>
      </c>
      <c r="E260" s="56">
        <f t="shared" ca="1" si="40"/>
        <v>0</v>
      </c>
      <c r="F260" s="57">
        <f t="shared" ca="1" si="41"/>
        <v>0</v>
      </c>
      <c r="G260" s="57">
        <f t="shared" ca="1" si="42"/>
        <v>0</v>
      </c>
      <c r="H260" s="58" t="str">
        <f t="shared" ca="1" si="43"/>
        <v/>
      </c>
      <c r="I260" s="56">
        <f t="shared" ca="1" si="44"/>
        <v>0</v>
      </c>
      <c r="J260" s="59" t="str">
        <f t="shared" ca="1" si="45"/>
        <v/>
      </c>
      <c r="K260" s="66"/>
      <c r="L260" s="70">
        <f t="shared" ca="1" si="46"/>
        <v>0</v>
      </c>
      <c r="M260" s="66"/>
    </row>
    <row r="261" spans="1:13" x14ac:dyDescent="0.25">
      <c r="A261" s="47">
        <f t="shared" ref="A261:A324" si="47">$B$2+INT((ROW()-5)/4)</f>
        <v>46345</v>
      </c>
      <c r="B261" s="48" t="str">
        <f t="shared" ref="B261:B324" si="48">TEXT(A261,"ddd")</f>
        <v>Thu</v>
      </c>
      <c r="C261" s="48" t="str">
        <f t="shared" ref="C261:C324" si="49">INDEX($P$5:$P$8,MOD(ROW()-5,4)+1)</f>
        <v>SA-DAY</v>
      </c>
      <c r="D261" s="49">
        <f t="shared" ref="D261:D324" ca="1" si="50">COUNTIFS(INDIRECT("Sales!$A$4:$A$20001"),$A261,INDIRECT("Sales!$B$4:$B$20001"),$C261)</f>
        <v>0</v>
      </c>
      <c r="E261" s="49">
        <f t="shared" ref="E261:E324" ca="1" si="51">SUMIFS(INDIRECT("Sales!$D$4:$D$20001"),INDIRECT("Sales!$A$4:$A$20001"),$A261,INDIRECT("Sales!$B$4:$B$20001"),$C261)</f>
        <v>0</v>
      </c>
      <c r="F261" s="50">
        <f t="shared" ref="F261:F324" ca="1" si="52">SUMIFS(INDIRECT("Sales!$F$4:$F$20001"),INDIRECT("Sales!$A$4:$A$20001"),$A261,INDIRECT("Sales!$B$4:$B$20001"),$C261)</f>
        <v>0</v>
      </c>
      <c r="G261" s="50">
        <f t="shared" ref="G261:G324" ca="1" si="53">SUMIFS(INDIRECT("Sales!$H$4:$H$20001"),INDIRECT("Sales!$A$4:$A$20001"),$A261,INDIRECT("Sales!$B$4:$B$20001"),$C261)</f>
        <v>0</v>
      </c>
      <c r="H261" s="51" t="str">
        <f t="shared" ref="H261:H324" ca="1" si="54">IF(F261=0,"",G261/F261)</f>
        <v/>
      </c>
      <c r="I261" s="49">
        <f t="shared" ref="I261:I324" ca="1" si="55">COUNTIFS(INDIRECT("Sales!$A$4:$A$20001"),$A261,INDIRECT("Sales!$B$4:$B$20001"),$C261,INDIRECT("Sales!$G$4:$G$20001"),"")+COUNTIFS(INDIRECT("Sales!$A$4:$A$20001"),$A261,INDIRECT("Sales!$B$4:$B$20001"),$C261,INDIRECT("Sales!$G$4:$G$20001"),0)</f>
        <v>0</v>
      </c>
      <c r="J261" s="52">
        <f t="shared" ref="J261:J324" ca="1" si="56">IF(MOD(ROW()-5,4)=0,SUMIFS(INDIRECT("Sales!$F$4:$F$20001"),INDIRECT("Sales!$A$4:$A$20001"),A261),"")</f>
        <v>0</v>
      </c>
      <c r="K261" s="66"/>
      <c r="L261" s="70">
        <f t="shared" ca="1" si="46"/>
        <v>0</v>
      </c>
      <c r="M261" s="66"/>
    </row>
    <row r="262" spans="1:13" x14ac:dyDescent="0.25">
      <c r="A262" s="47">
        <f t="shared" si="47"/>
        <v>46345</v>
      </c>
      <c r="B262" s="48" t="str">
        <f t="shared" si="48"/>
        <v>Thu</v>
      </c>
      <c r="C262" s="48" t="str">
        <f t="shared" si="49"/>
        <v>SA-NYT</v>
      </c>
      <c r="D262" s="49">
        <f t="shared" ca="1" si="50"/>
        <v>0</v>
      </c>
      <c r="E262" s="49">
        <f t="shared" ca="1" si="51"/>
        <v>0</v>
      </c>
      <c r="F262" s="50">
        <f t="shared" ca="1" si="52"/>
        <v>0</v>
      </c>
      <c r="G262" s="50">
        <f t="shared" ca="1" si="53"/>
        <v>0</v>
      </c>
      <c r="H262" s="51" t="str">
        <f t="shared" ca="1" si="54"/>
        <v/>
      </c>
      <c r="I262" s="49">
        <f t="shared" ca="1" si="55"/>
        <v>0</v>
      </c>
      <c r="J262" s="52" t="str">
        <f t="shared" ca="1" si="56"/>
        <v/>
      </c>
      <c r="K262" s="66"/>
      <c r="L262" s="70">
        <f t="shared" ref="L262:L325" ca="1" si="57">K262-F262</f>
        <v>0</v>
      </c>
      <c r="M262" s="66"/>
    </row>
    <row r="263" spans="1:13" x14ac:dyDescent="0.25">
      <c r="A263" s="47">
        <f t="shared" si="47"/>
        <v>46345</v>
      </c>
      <c r="B263" s="48" t="str">
        <f t="shared" si="48"/>
        <v>Thu</v>
      </c>
      <c r="C263" s="48" t="str">
        <f t="shared" si="49"/>
        <v>SYS-DAY</v>
      </c>
      <c r="D263" s="49">
        <f t="shared" ca="1" si="50"/>
        <v>0</v>
      </c>
      <c r="E263" s="49">
        <f t="shared" ca="1" si="51"/>
        <v>0</v>
      </c>
      <c r="F263" s="50">
        <f t="shared" ca="1" si="52"/>
        <v>0</v>
      </c>
      <c r="G263" s="50">
        <f t="shared" ca="1" si="53"/>
        <v>0</v>
      </c>
      <c r="H263" s="51" t="str">
        <f t="shared" ca="1" si="54"/>
        <v/>
      </c>
      <c r="I263" s="49">
        <f t="shared" ca="1" si="55"/>
        <v>0</v>
      </c>
      <c r="J263" s="52" t="str">
        <f t="shared" ca="1" si="56"/>
        <v/>
      </c>
      <c r="K263" s="66"/>
      <c r="L263" s="70">
        <f t="shared" ca="1" si="57"/>
        <v>0</v>
      </c>
      <c r="M263" s="66"/>
    </row>
    <row r="264" spans="1:13" x14ac:dyDescent="0.25">
      <c r="A264" s="54">
        <f t="shared" si="47"/>
        <v>46345</v>
      </c>
      <c r="B264" s="55" t="str">
        <f t="shared" si="48"/>
        <v>Thu</v>
      </c>
      <c r="C264" s="55" t="str">
        <f t="shared" si="49"/>
        <v>SYS-NYT</v>
      </c>
      <c r="D264" s="56">
        <f t="shared" ca="1" si="50"/>
        <v>0</v>
      </c>
      <c r="E264" s="56">
        <f t="shared" ca="1" si="51"/>
        <v>0</v>
      </c>
      <c r="F264" s="57">
        <f t="shared" ca="1" si="52"/>
        <v>0</v>
      </c>
      <c r="G264" s="57">
        <f t="shared" ca="1" si="53"/>
        <v>0</v>
      </c>
      <c r="H264" s="58" t="str">
        <f t="shared" ca="1" si="54"/>
        <v/>
      </c>
      <c r="I264" s="56">
        <f t="shared" ca="1" si="55"/>
        <v>0</v>
      </c>
      <c r="J264" s="59" t="str">
        <f t="shared" ca="1" si="56"/>
        <v/>
      </c>
      <c r="K264" s="66"/>
      <c r="L264" s="70">
        <f t="shared" ca="1" si="57"/>
        <v>0</v>
      </c>
      <c r="M264" s="66"/>
    </row>
    <row r="265" spans="1:13" x14ac:dyDescent="0.25">
      <c r="A265" s="47">
        <f t="shared" si="47"/>
        <v>46346</v>
      </c>
      <c r="B265" s="48" t="str">
        <f t="shared" si="48"/>
        <v>Fri</v>
      </c>
      <c r="C265" s="48" t="str">
        <f t="shared" si="49"/>
        <v>SA-DAY</v>
      </c>
      <c r="D265" s="49">
        <f t="shared" ca="1" si="50"/>
        <v>0</v>
      </c>
      <c r="E265" s="49">
        <f t="shared" ca="1" si="51"/>
        <v>0</v>
      </c>
      <c r="F265" s="50">
        <f t="shared" ca="1" si="52"/>
        <v>0</v>
      </c>
      <c r="G265" s="50">
        <f t="shared" ca="1" si="53"/>
        <v>0</v>
      </c>
      <c r="H265" s="51" t="str">
        <f t="shared" ca="1" si="54"/>
        <v/>
      </c>
      <c r="I265" s="49">
        <f t="shared" ca="1" si="55"/>
        <v>0</v>
      </c>
      <c r="J265" s="52">
        <f t="shared" ca="1" si="56"/>
        <v>0</v>
      </c>
      <c r="K265" s="66"/>
      <c r="L265" s="70">
        <f t="shared" ca="1" si="57"/>
        <v>0</v>
      </c>
      <c r="M265" s="66"/>
    </row>
    <row r="266" spans="1:13" x14ac:dyDescent="0.25">
      <c r="A266" s="47">
        <f t="shared" si="47"/>
        <v>46346</v>
      </c>
      <c r="B266" s="48" t="str">
        <f t="shared" si="48"/>
        <v>Fri</v>
      </c>
      <c r="C266" s="48" t="str">
        <f t="shared" si="49"/>
        <v>SA-NYT</v>
      </c>
      <c r="D266" s="49">
        <f t="shared" ca="1" si="50"/>
        <v>0</v>
      </c>
      <c r="E266" s="49">
        <f t="shared" ca="1" si="51"/>
        <v>0</v>
      </c>
      <c r="F266" s="50">
        <f t="shared" ca="1" si="52"/>
        <v>0</v>
      </c>
      <c r="G266" s="50">
        <f t="shared" ca="1" si="53"/>
        <v>0</v>
      </c>
      <c r="H266" s="51" t="str">
        <f t="shared" ca="1" si="54"/>
        <v/>
      </c>
      <c r="I266" s="49">
        <f t="shared" ca="1" si="55"/>
        <v>0</v>
      </c>
      <c r="J266" s="52" t="str">
        <f t="shared" ca="1" si="56"/>
        <v/>
      </c>
      <c r="K266" s="66"/>
      <c r="L266" s="70">
        <f t="shared" ca="1" si="57"/>
        <v>0</v>
      </c>
      <c r="M266" s="66"/>
    </row>
    <row r="267" spans="1:13" x14ac:dyDescent="0.25">
      <c r="A267" s="47">
        <f t="shared" si="47"/>
        <v>46346</v>
      </c>
      <c r="B267" s="48" t="str">
        <f t="shared" si="48"/>
        <v>Fri</v>
      </c>
      <c r="C267" s="48" t="str">
        <f t="shared" si="49"/>
        <v>SYS-DAY</v>
      </c>
      <c r="D267" s="49">
        <f t="shared" ca="1" si="50"/>
        <v>0</v>
      </c>
      <c r="E267" s="49">
        <f t="shared" ca="1" si="51"/>
        <v>0</v>
      </c>
      <c r="F267" s="50">
        <f t="shared" ca="1" si="52"/>
        <v>0</v>
      </c>
      <c r="G267" s="50">
        <f t="shared" ca="1" si="53"/>
        <v>0</v>
      </c>
      <c r="H267" s="51" t="str">
        <f t="shared" ca="1" si="54"/>
        <v/>
      </c>
      <c r="I267" s="49">
        <f t="shared" ca="1" si="55"/>
        <v>0</v>
      </c>
      <c r="J267" s="52" t="str">
        <f t="shared" ca="1" si="56"/>
        <v/>
      </c>
      <c r="K267" s="66"/>
      <c r="L267" s="70">
        <f t="shared" ca="1" si="57"/>
        <v>0</v>
      </c>
      <c r="M267" s="66"/>
    </row>
    <row r="268" spans="1:13" x14ac:dyDescent="0.25">
      <c r="A268" s="54">
        <f t="shared" si="47"/>
        <v>46346</v>
      </c>
      <c r="B268" s="55" t="str">
        <f t="shared" si="48"/>
        <v>Fri</v>
      </c>
      <c r="C268" s="55" t="str">
        <f t="shared" si="49"/>
        <v>SYS-NYT</v>
      </c>
      <c r="D268" s="56">
        <f t="shared" ca="1" si="50"/>
        <v>0</v>
      </c>
      <c r="E268" s="56">
        <f t="shared" ca="1" si="51"/>
        <v>0</v>
      </c>
      <c r="F268" s="57">
        <f t="shared" ca="1" si="52"/>
        <v>0</v>
      </c>
      <c r="G268" s="57">
        <f t="shared" ca="1" si="53"/>
        <v>0</v>
      </c>
      <c r="H268" s="58" t="str">
        <f t="shared" ca="1" si="54"/>
        <v/>
      </c>
      <c r="I268" s="56">
        <f t="shared" ca="1" si="55"/>
        <v>0</v>
      </c>
      <c r="J268" s="59" t="str">
        <f t="shared" ca="1" si="56"/>
        <v/>
      </c>
      <c r="K268" s="66"/>
      <c r="L268" s="70">
        <f t="shared" ca="1" si="57"/>
        <v>0</v>
      </c>
      <c r="M268" s="66"/>
    </row>
    <row r="269" spans="1:13" x14ac:dyDescent="0.25">
      <c r="A269" s="47">
        <f t="shared" si="47"/>
        <v>46347</v>
      </c>
      <c r="B269" s="48" t="str">
        <f t="shared" si="48"/>
        <v>Sat</v>
      </c>
      <c r="C269" s="48" t="str">
        <f t="shared" si="49"/>
        <v>SA-DAY</v>
      </c>
      <c r="D269" s="49">
        <f t="shared" ca="1" si="50"/>
        <v>0</v>
      </c>
      <c r="E269" s="49">
        <f t="shared" ca="1" si="51"/>
        <v>0</v>
      </c>
      <c r="F269" s="50">
        <f t="shared" ca="1" si="52"/>
        <v>0</v>
      </c>
      <c r="G269" s="50">
        <f t="shared" ca="1" si="53"/>
        <v>0</v>
      </c>
      <c r="H269" s="51" t="str">
        <f t="shared" ca="1" si="54"/>
        <v/>
      </c>
      <c r="I269" s="49">
        <f t="shared" ca="1" si="55"/>
        <v>0</v>
      </c>
      <c r="J269" s="52">
        <f t="shared" ca="1" si="56"/>
        <v>0</v>
      </c>
      <c r="K269" s="66"/>
      <c r="L269" s="70">
        <f t="shared" ca="1" si="57"/>
        <v>0</v>
      </c>
      <c r="M269" s="66"/>
    </row>
    <row r="270" spans="1:13" x14ac:dyDescent="0.25">
      <c r="A270" s="47">
        <f t="shared" si="47"/>
        <v>46347</v>
      </c>
      <c r="B270" s="48" t="str">
        <f t="shared" si="48"/>
        <v>Sat</v>
      </c>
      <c r="C270" s="48" t="str">
        <f t="shared" si="49"/>
        <v>SA-NYT</v>
      </c>
      <c r="D270" s="49">
        <f t="shared" ca="1" si="50"/>
        <v>0</v>
      </c>
      <c r="E270" s="49">
        <f t="shared" ca="1" si="51"/>
        <v>0</v>
      </c>
      <c r="F270" s="50">
        <f t="shared" ca="1" si="52"/>
        <v>0</v>
      </c>
      <c r="G270" s="50">
        <f t="shared" ca="1" si="53"/>
        <v>0</v>
      </c>
      <c r="H270" s="51" t="str">
        <f t="shared" ca="1" si="54"/>
        <v/>
      </c>
      <c r="I270" s="49">
        <f t="shared" ca="1" si="55"/>
        <v>0</v>
      </c>
      <c r="J270" s="52" t="str">
        <f t="shared" ca="1" si="56"/>
        <v/>
      </c>
      <c r="K270" s="66"/>
      <c r="L270" s="70">
        <f t="shared" ca="1" si="57"/>
        <v>0</v>
      </c>
      <c r="M270" s="66"/>
    </row>
    <row r="271" spans="1:13" x14ac:dyDescent="0.25">
      <c r="A271" s="47">
        <f t="shared" si="47"/>
        <v>46347</v>
      </c>
      <c r="B271" s="48" t="str">
        <f t="shared" si="48"/>
        <v>Sat</v>
      </c>
      <c r="C271" s="48" t="str">
        <f t="shared" si="49"/>
        <v>SYS-DAY</v>
      </c>
      <c r="D271" s="49">
        <f t="shared" ca="1" si="50"/>
        <v>0</v>
      </c>
      <c r="E271" s="49">
        <f t="shared" ca="1" si="51"/>
        <v>0</v>
      </c>
      <c r="F271" s="50">
        <f t="shared" ca="1" si="52"/>
        <v>0</v>
      </c>
      <c r="G271" s="50">
        <f t="shared" ca="1" si="53"/>
        <v>0</v>
      </c>
      <c r="H271" s="51" t="str">
        <f t="shared" ca="1" si="54"/>
        <v/>
      </c>
      <c r="I271" s="49">
        <f t="shared" ca="1" si="55"/>
        <v>0</v>
      </c>
      <c r="J271" s="52" t="str">
        <f t="shared" ca="1" si="56"/>
        <v/>
      </c>
      <c r="K271" s="66"/>
      <c r="L271" s="70">
        <f t="shared" ca="1" si="57"/>
        <v>0</v>
      </c>
      <c r="M271" s="66"/>
    </row>
    <row r="272" spans="1:13" x14ac:dyDescent="0.25">
      <c r="A272" s="54">
        <f t="shared" si="47"/>
        <v>46347</v>
      </c>
      <c r="B272" s="55" t="str">
        <f t="shared" si="48"/>
        <v>Sat</v>
      </c>
      <c r="C272" s="55" t="str">
        <f t="shared" si="49"/>
        <v>SYS-NYT</v>
      </c>
      <c r="D272" s="56">
        <f t="shared" ca="1" si="50"/>
        <v>0</v>
      </c>
      <c r="E272" s="56">
        <f t="shared" ca="1" si="51"/>
        <v>0</v>
      </c>
      <c r="F272" s="57">
        <f t="shared" ca="1" si="52"/>
        <v>0</v>
      </c>
      <c r="G272" s="57">
        <f t="shared" ca="1" si="53"/>
        <v>0</v>
      </c>
      <c r="H272" s="58" t="str">
        <f t="shared" ca="1" si="54"/>
        <v/>
      </c>
      <c r="I272" s="56">
        <f t="shared" ca="1" si="55"/>
        <v>0</v>
      </c>
      <c r="J272" s="59" t="str">
        <f t="shared" ca="1" si="56"/>
        <v/>
      </c>
      <c r="K272" s="66"/>
      <c r="L272" s="70">
        <f t="shared" ca="1" si="57"/>
        <v>0</v>
      </c>
      <c r="M272" s="66"/>
    </row>
    <row r="273" spans="1:13" x14ac:dyDescent="0.25">
      <c r="A273" s="47">
        <f t="shared" si="47"/>
        <v>46348</v>
      </c>
      <c r="B273" s="48" t="str">
        <f t="shared" si="48"/>
        <v>Sun</v>
      </c>
      <c r="C273" s="48" t="str">
        <f t="shared" si="49"/>
        <v>SA-DAY</v>
      </c>
      <c r="D273" s="49">
        <f t="shared" ca="1" si="50"/>
        <v>0</v>
      </c>
      <c r="E273" s="49">
        <f t="shared" ca="1" si="51"/>
        <v>0</v>
      </c>
      <c r="F273" s="50">
        <f t="shared" ca="1" si="52"/>
        <v>0</v>
      </c>
      <c r="G273" s="50">
        <f t="shared" ca="1" si="53"/>
        <v>0</v>
      </c>
      <c r="H273" s="51" t="str">
        <f t="shared" ca="1" si="54"/>
        <v/>
      </c>
      <c r="I273" s="49">
        <f t="shared" ca="1" si="55"/>
        <v>0</v>
      </c>
      <c r="J273" s="52">
        <f t="shared" ca="1" si="56"/>
        <v>0</v>
      </c>
      <c r="K273" s="66"/>
      <c r="L273" s="70">
        <f t="shared" ca="1" si="57"/>
        <v>0</v>
      </c>
      <c r="M273" s="66"/>
    </row>
    <row r="274" spans="1:13" x14ac:dyDescent="0.25">
      <c r="A274" s="47">
        <f t="shared" si="47"/>
        <v>46348</v>
      </c>
      <c r="B274" s="48" t="str">
        <f t="shared" si="48"/>
        <v>Sun</v>
      </c>
      <c r="C274" s="48" t="str">
        <f t="shared" si="49"/>
        <v>SA-NYT</v>
      </c>
      <c r="D274" s="49">
        <f t="shared" ca="1" si="50"/>
        <v>0</v>
      </c>
      <c r="E274" s="49">
        <f t="shared" ca="1" si="51"/>
        <v>0</v>
      </c>
      <c r="F274" s="50">
        <f t="shared" ca="1" si="52"/>
        <v>0</v>
      </c>
      <c r="G274" s="50">
        <f t="shared" ca="1" si="53"/>
        <v>0</v>
      </c>
      <c r="H274" s="51" t="str">
        <f t="shared" ca="1" si="54"/>
        <v/>
      </c>
      <c r="I274" s="49">
        <f t="shared" ca="1" si="55"/>
        <v>0</v>
      </c>
      <c r="J274" s="52" t="str">
        <f t="shared" ca="1" si="56"/>
        <v/>
      </c>
      <c r="K274" s="66"/>
      <c r="L274" s="70">
        <f t="shared" ca="1" si="57"/>
        <v>0</v>
      </c>
      <c r="M274" s="66"/>
    </row>
    <row r="275" spans="1:13" x14ac:dyDescent="0.25">
      <c r="A275" s="47">
        <f t="shared" si="47"/>
        <v>46348</v>
      </c>
      <c r="B275" s="48" t="str">
        <f t="shared" si="48"/>
        <v>Sun</v>
      </c>
      <c r="C275" s="48" t="str">
        <f t="shared" si="49"/>
        <v>SYS-DAY</v>
      </c>
      <c r="D275" s="49">
        <f t="shared" ca="1" si="50"/>
        <v>0</v>
      </c>
      <c r="E275" s="49">
        <f t="shared" ca="1" si="51"/>
        <v>0</v>
      </c>
      <c r="F275" s="50">
        <f t="shared" ca="1" si="52"/>
        <v>0</v>
      </c>
      <c r="G275" s="50">
        <f t="shared" ca="1" si="53"/>
        <v>0</v>
      </c>
      <c r="H275" s="51" t="str">
        <f t="shared" ca="1" si="54"/>
        <v/>
      </c>
      <c r="I275" s="49">
        <f t="shared" ca="1" si="55"/>
        <v>0</v>
      </c>
      <c r="J275" s="52" t="str">
        <f t="shared" ca="1" si="56"/>
        <v/>
      </c>
      <c r="K275" s="66"/>
      <c r="L275" s="70">
        <f t="shared" ca="1" si="57"/>
        <v>0</v>
      </c>
      <c r="M275" s="66"/>
    </row>
    <row r="276" spans="1:13" x14ac:dyDescent="0.25">
      <c r="A276" s="54">
        <f t="shared" si="47"/>
        <v>46348</v>
      </c>
      <c r="B276" s="55" t="str">
        <f t="shared" si="48"/>
        <v>Sun</v>
      </c>
      <c r="C276" s="55" t="str">
        <f t="shared" si="49"/>
        <v>SYS-NYT</v>
      </c>
      <c r="D276" s="56">
        <f t="shared" ca="1" si="50"/>
        <v>0</v>
      </c>
      <c r="E276" s="56">
        <f t="shared" ca="1" si="51"/>
        <v>0</v>
      </c>
      <c r="F276" s="57">
        <f t="shared" ca="1" si="52"/>
        <v>0</v>
      </c>
      <c r="G276" s="57">
        <f t="shared" ca="1" si="53"/>
        <v>0</v>
      </c>
      <c r="H276" s="58" t="str">
        <f t="shared" ca="1" si="54"/>
        <v/>
      </c>
      <c r="I276" s="56">
        <f t="shared" ca="1" si="55"/>
        <v>0</v>
      </c>
      <c r="J276" s="59" t="str">
        <f t="shared" ca="1" si="56"/>
        <v/>
      </c>
      <c r="K276" s="66"/>
      <c r="L276" s="70">
        <f t="shared" ca="1" si="57"/>
        <v>0</v>
      </c>
      <c r="M276" s="66"/>
    </row>
    <row r="277" spans="1:13" x14ac:dyDescent="0.25">
      <c r="A277" s="47">
        <f t="shared" si="47"/>
        <v>46349</v>
      </c>
      <c r="B277" s="48" t="str">
        <f t="shared" si="48"/>
        <v>Mon</v>
      </c>
      <c r="C277" s="48" t="str">
        <f t="shared" si="49"/>
        <v>SA-DAY</v>
      </c>
      <c r="D277" s="49">
        <f t="shared" ca="1" si="50"/>
        <v>0</v>
      </c>
      <c r="E277" s="49">
        <f t="shared" ca="1" si="51"/>
        <v>0</v>
      </c>
      <c r="F277" s="50">
        <f t="shared" ca="1" si="52"/>
        <v>0</v>
      </c>
      <c r="G277" s="50">
        <f t="shared" ca="1" si="53"/>
        <v>0</v>
      </c>
      <c r="H277" s="51" t="str">
        <f t="shared" ca="1" si="54"/>
        <v/>
      </c>
      <c r="I277" s="49">
        <f t="shared" ca="1" si="55"/>
        <v>0</v>
      </c>
      <c r="J277" s="52">
        <f t="shared" ca="1" si="56"/>
        <v>0</v>
      </c>
      <c r="K277" s="66"/>
      <c r="L277" s="70">
        <f t="shared" ca="1" si="57"/>
        <v>0</v>
      </c>
      <c r="M277" s="66"/>
    </row>
    <row r="278" spans="1:13" x14ac:dyDescent="0.25">
      <c r="A278" s="47">
        <f t="shared" si="47"/>
        <v>46349</v>
      </c>
      <c r="B278" s="48" t="str">
        <f t="shared" si="48"/>
        <v>Mon</v>
      </c>
      <c r="C278" s="48" t="str">
        <f t="shared" si="49"/>
        <v>SA-NYT</v>
      </c>
      <c r="D278" s="49">
        <f t="shared" ca="1" si="50"/>
        <v>0</v>
      </c>
      <c r="E278" s="49">
        <f t="shared" ca="1" si="51"/>
        <v>0</v>
      </c>
      <c r="F278" s="50">
        <f t="shared" ca="1" si="52"/>
        <v>0</v>
      </c>
      <c r="G278" s="50">
        <f t="shared" ca="1" si="53"/>
        <v>0</v>
      </c>
      <c r="H278" s="51" t="str">
        <f t="shared" ca="1" si="54"/>
        <v/>
      </c>
      <c r="I278" s="49">
        <f t="shared" ca="1" si="55"/>
        <v>0</v>
      </c>
      <c r="J278" s="52" t="str">
        <f t="shared" ca="1" si="56"/>
        <v/>
      </c>
      <c r="K278" s="66"/>
      <c r="L278" s="70">
        <f t="shared" ca="1" si="57"/>
        <v>0</v>
      </c>
      <c r="M278" s="66"/>
    </row>
    <row r="279" spans="1:13" x14ac:dyDescent="0.25">
      <c r="A279" s="47">
        <f t="shared" si="47"/>
        <v>46349</v>
      </c>
      <c r="B279" s="48" t="str">
        <f t="shared" si="48"/>
        <v>Mon</v>
      </c>
      <c r="C279" s="48" t="str">
        <f t="shared" si="49"/>
        <v>SYS-DAY</v>
      </c>
      <c r="D279" s="49">
        <f t="shared" ca="1" si="50"/>
        <v>0</v>
      </c>
      <c r="E279" s="49">
        <f t="shared" ca="1" si="51"/>
        <v>0</v>
      </c>
      <c r="F279" s="50">
        <f t="shared" ca="1" si="52"/>
        <v>0</v>
      </c>
      <c r="G279" s="50">
        <f t="shared" ca="1" si="53"/>
        <v>0</v>
      </c>
      <c r="H279" s="51" t="str">
        <f t="shared" ca="1" si="54"/>
        <v/>
      </c>
      <c r="I279" s="49">
        <f t="shared" ca="1" si="55"/>
        <v>0</v>
      </c>
      <c r="J279" s="52" t="str">
        <f t="shared" ca="1" si="56"/>
        <v/>
      </c>
      <c r="K279" s="66"/>
      <c r="L279" s="70">
        <f t="shared" ca="1" si="57"/>
        <v>0</v>
      </c>
      <c r="M279" s="66"/>
    </row>
    <row r="280" spans="1:13" x14ac:dyDescent="0.25">
      <c r="A280" s="54">
        <f t="shared" si="47"/>
        <v>46349</v>
      </c>
      <c r="B280" s="55" t="str">
        <f t="shared" si="48"/>
        <v>Mon</v>
      </c>
      <c r="C280" s="55" t="str">
        <f t="shared" si="49"/>
        <v>SYS-NYT</v>
      </c>
      <c r="D280" s="56">
        <f t="shared" ca="1" si="50"/>
        <v>0</v>
      </c>
      <c r="E280" s="56">
        <f t="shared" ca="1" si="51"/>
        <v>0</v>
      </c>
      <c r="F280" s="57">
        <f t="shared" ca="1" si="52"/>
        <v>0</v>
      </c>
      <c r="G280" s="57">
        <f t="shared" ca="1" si="53"/>
        <v>0</v>
      </c>
      <c r="H280" s="58" t="str">
        <f t="shared" ca="1" si="54"/>
        <v/>
      </c>
      <c r="I280" s="56">
        <f t="shared" ca="1" si="55"/>
        <v>0</v>
      </c>
      <c r="J280" s="59" t="str">
        <f t="shared" ca="1" si="56"/>
        <v/>
      </c>
      <c r="K280" s="66"/>
      <c r="L280" s="70">
        <f t="shared" ca="1" si="57"/>
        <v>0</v>
      </c>
      <c r="M280" s="66"/>
    </row>
    <row r="281" spans="1:13" x14ac:dyDescent="0.25">
      <c r="A281" s="47">
        <f t="shared" si="47"/>
        <v>46350</v>
      </c>
      <c r="B281" s="48" t="str">
        <f t="shared" si="48"/>
        <v>Tue</v>
      </c>
      <c r="C281" s="48" t="str">
        <f t="shared" si="49"/>
        <v>SA-DAY</v>
      </c>
      <c r="D281" s="49">
        <f t="shared" ca="1" si="50"/>
        <v>0</v>
      </c>
      <c r="E281" s="49">
        <f t="shared" ca="1" si="51"/>
        <v>0</v>
      </c>
      <c r="F281" s="50">
        <f t="shared" ca="1" si="52"/>
        <v>0</v>
      </c>
      <c r="G281" s="50">
        <f t="shared" ca="1" si="53"/>
        <v>0</v>
      </c>
      <c r="H281" s="51" t="str">
        <f t="shared" ca="1" si="54"/>
        <v/>
      </c>
      <c r="I281" s="49">
        <f t="shared" ca="1" si="55"/>
        <v>0</v>
      </c>
      <c r="J281" s="52">
        <f t="shared" ca="1" si="56"/>
        <v>0</v>
      </c>
      <c r="K281" s="66"/>
      <c r="L281" s="70">
        <f t="shared" ca="1" si="57"/>
        <v>0</v>
      </c>
      <c r="M281" s="66"/>
    </row>
    <row r="282" spans="1:13" x14ac:dyDescent="0.25">
      <c r="A282" s="47">
        <f t="shared" si="47"/>
        <v>46350</v>
      </c>
      <c r="B282" s="48" t="str">
        <f t="shared" si="48"/>
        <v>Tue</v>
      </c>
      <c r="C282" s="48" t="str">
        <f t="shared" si="49"/>
        <v>SA-NYT</v>
      </c>
      <c r="D282" s="49">
        <f t="shared" ca="1" si="50"/>
        <v>0</v>
      </c>
      <c r="E282" s="49">
        <f t="shared" ca="1" si="51"/>
        <v>0</v>
      </c>
      <c r="F282" s="50">
        <f t="shared" ca="1" si="52"/>
        <v>0</v>
      </c>
      <c r="G282" s="50">
        <f t="shared" ca="1" si="53"/>
        <v>0</v>
      </c>
      <c r="H282" s="51" t="str">
        <f t="shared" ca="1" si="54"/>
        <v/>
      </c>
      <c r="I282" s="49">
        <f t="shared" ca="1" si="55"/>
        <v>0</v>
      </c>
      <c r="J282" s="52" t="str">
        <f t="shared" ca="1" si="56"/>
        <v/>
      </c>
      <c r="K282" s="66"/>
      <c r="L282" s="70">
        <f t="shared" ca="1" si="57"/>
        <v>0</v>
      </c>
      <c r="M282" s="66"/>
    </row>
    <row r="283" spans="1:13" x14ac:dyDescent="0.25">
      <c r="A283" s="47">
        <f t="shared" si="47"/>
        <v>46350</v>
      </c>
      <c r="B283" s="48" t="str">
        <f t="shared" si="48"/>
        <v>Tue</v>
      </c>
      <c r="C283" s="48" t="str">
        <f t="shared" si="49"/>
        <v>SYS-DAY</v>
      </c>
      <c r="D283" s="49">
        <f t="shared" ca="1" si="50"/>
        <v>0</v>
      </c>
      <c r="E283" s="49">
        <f t="shared" ca="1" si="51"/>
        <v>0</v>
      </c>
      <c r="F283" s="50">
        <f t="shared" ca="1" si="52"/>
        <v>0</v>
      </c>
      <c r="G283" s="50">
        <f t="shared" ca="1" si="53"/>
        <v>0</v>
      </c>
      <c r="H283" s="51" t="str">
        <f t="shared" ca="1" si="54"/>
        <v/>
      </c>
      <c r="I283" s="49">
        <f t="shared" ca="1" si="55"/>
        <v>0</v>
      </c>
      <c r="J283" s="52" t="str">
        <f t="shared" ca="1" si="56"/>
        <v/>
      </c>
      <c r="K283" s="66"/>
      <c r="L283" s="70">
        <f t="shared" ca="1" si="57"/>
        <v>0</v>
      </c>
      <c r="M283" s="66"/>
    </row>
    <row r="284" spans="1:13" x14ac:dyDescent="0.25">
      <c r="A284" s="54">
        <f t="shared" si="47"/>
        <v>46350</v>
      </c>
      <c r="B284" s="55" t="str">
        <f t="shared" si="48"/>
        <v>Tue</v>
      </c>
      <c r="C284" s="55" t="str">
        <f t="shared" si="49"/>
        <v>SYS-NYT</v>
      </c>
      <c r="D284" s="56">
        <f t="shared" ca="1" si="50"/>
        <v>0</v>
      </c>
      <c r="E284" s="56">
        <f t="shared" ca="1" si="51"/>
        <v>0</v>
      </c>
      <c r="F284" s="57">
        <f t="shared" ca="1" si="52"/>
        <v>0</v>
      </c>
      <c r="G284" s="57">
        <f t="shared" ca="1" si="53"/>
        <v>0</v>
      </c>
      <c r="H284" s="58" t="str">
        <f t="shared" ca="1" si="54"/>
        <v/>
      </c>
      <c r="I284" s="56">
        <f t="shared" ca="1" si="55"/>
        <v>0</v>
      </c>
      <c r="J284" s="59" t="str">
        <f t="shared" ca="1" si="56"/>
        <v/>
      </c>
      <c r="K284" s="66"/>
      <c r="L284" s="70">
        <f t="shared" ca="1" si="57"/>
        <v>0</v>
      </c>
      <c r="M284" s="66"/>
    </row>
    <row r="285" spans="1:13" x14ac:dyDescent="0.25">
      <c r="A285" s="47">
        <f t="shared" si="47"/>
        <v>46351</v>
      </c>
      <c r="B285" s="48" t="str">
        <f t="shared" si="48"/>
        <v>Wed</v>
      </c>
      <c r="C285" s="48" t="str">
        <f t="shared" si="49"/>
        <v>SA-DAY</v>
      </c>
      <c r="D285" s="49">
        <f t="shared" ca="1" si="50"/>
        <v>0</v>
      </c>
      <c r="E285" s="49">
        <f t="shared" ca="1" si="51"/>
        <v>0</v>
      </c>
      <c r="F285" s="50">
        <f t="shared" ca="1" si="52"/>
        <v>0</v>
      </c>
      <c r="G285" s="50">
        <f t="shared" ca="1" si="53"/>
        <v>0</v>
      </c>
      <c r="H285" s="51" t="str">
        <f t="shared" ca="1" si="54"/>
        <v/>
      </c>
      <c r="I285" s="49">
        <f t="shared" ca="1" si="55"/>
        <v>0</v>
      </c>
      <c r="J285" s="52">
        <f t="shared" ca="1" si="56"/>
        <v>0</v>
      </c>
      <c r="K285" s="66"/>
      <c r="L285" s="70">
        <f t="shared" ca="1" si="57"/>
        <v>0</v>
      </c>
      <c r="M285" s="66"/>
    </row>
    <row r="286" spans="1:13" x14ac:dyDescent="0.25">
      <c r="A286" s="47">
        <f t="shared" si="47"/>
        <v>46351</v>
      </c>
      <c r="B286" s="48" t="str">
        <f t="shared" si="48"/>
        <v>Wed</v>
      </c>
      <c r="C286" s="48" t="str">
        <f t="shared" si="49"/>
        <v>SA-NYT</v>
      </c>
      <c r="D286" s="49">
        <f t="shared" ca="1" si="50"/>
        <v>0</v>
      </c>
      <c r="E286" s="49">
        <f t="shared" ca="1" si="51"/>
        <v>0</v>
      </c>
      <c r="F286" s="50">
        <f t="shared" ca="1" si="52"/>
        <v>0</v>
      </c>
      <c r="G286" s="50">
        <f t="shared" ca="1" si="53"/>
        <v>0</v>
      </c>
      <c r="H286" s="51" t="str">
        <f t="shared" ca="1" si="54"/>
        <v/>
      </c>
      <c r="I286" s="49">
        <f t="shared" ca="1" si="55"/>
        <v>0</v>
      </c>
      <c r="J286" s="52" t="str">
        <f t="shared" ca="1" si="56"/>
        <v/>
      </c>
      <c r="K286" s="66"/>
      <c r="L286" s="70">
        <f t="shared" ca="1" si="57"/>
        <v>0</v>
      </c>
      <c r="M286" s="66"/>
    </row>
    <row r="287" spans="1:13" x14ac:dyDescent="0.25">
      <c r="A287" s="47">
        <f t="shared" si="47"/>
        <v>46351</v>
      </c>
      <c r="B287" s="48" t="str">
        <f t="shared" si="48"/>
        <v>Wed</v>
      </c>
      <c r="C287" s="48" t="str">
        <f t="shared" si="49"/>
        <v>SYS-DAY</v>
      </c>
      <c r="D287" s="49">
        <f t="shared" ca="1" si="50"/>
        <v>0</v>
      </c>
      <c r="E287" s="49">
        <f t="shared" ca="1" si="51"/>
        <v>0</v>
      </c>
      <c r="F287" s="50">
        <f t="shared" ca="1" si="52"/>
        <v>0</v>
      </c>
      <c r="G287" s="50">
        <f t="shared" ca="1" si="53"/>
        <v>0</v>
      </c>
      <c r="H287" s="51" t="str">
        <f t="shared" ca="1" si="54"/>
        <v/>
      </c>
      <c r="I287" s="49">
        <f t="shared" ca="1" si="55"/>
        <v>0</v>
      </c>
      <c r="J287" s="52" t="str">
        <f t="shared" ca="1" si="56"/>
        <v/>
      </c>
      <c r="K287" s="66"/>
      <c r="L287" s="70">
        <f t="shared" ca="1" si="57"/>
        <v>0</v>
      </c>
      <c r="M287" s="66"/>
    </row>
    <row r="288" spans="1:13" x14ac:dyDescent="0.25">
      <c r="A288" s="54">
        <f t="shared" si="47"/>
        <v>46351</v>
      </c>
      <c r="B288" s="55" t="str">
        <f t="shared" si="48"/>
        <v>Wed</v>
      </c>
      <c r="C288" s="55" t="str">
        <f t="shared" si="49"/>
        <v>SYS-NYT</v>
      </c>
      <c r="D288" s="56">
        <f t="shared" ca="1" si="50"/>
        <v>0</v>
      </c>
      <c r="E288" s="56">
        <f t="shared" ca="1" si="51"/>
        <v>0</v>
      </c>
      <c r="F288" s="57">
        <f t="shared" ca="1" si="52"/>
        <v>0</v>
      </c>
      <c r="G288" s="57">
        <f t="shared" ca="1" si="53"/>
        <v>0</v>
      </c>
      <c r="H288" s="58" t="str">
        <f t="shared" ca="1" si="54"/>
        <v/>
      </c>
      <c r="I288" s="56">
        <f t="shared" ca="1" si="55"/>
        <v>0</v>
      </c>
      <c r="J288" s="59" t="str">
        <f t="shared" ca="1" si="56"/>
        <v/>
      </c>
      <c r="K288" s="66"/>
      <c r="L288" s="70">
        <f t="shared" ca="1" si="57"/>
        <v>0</v>
      </c>
      <c r="M288" s="66"/>
    </row>
    <row r="289" spans="1:13" x14ac:dyDescent="0.25">
      <c r="A289" s="47">
        <f t="shared" si="47"/>
        <v>46352</v>
      </c>
      <c r="B289" s="48" t="str">
        <f t="shared" si="48"/>
        <v>Thu</v>
      </c>
      <c r="C289" s="48" t="str">
        <f t="shared" si="49"/>
        <v>SA-DAY</v>
      </c>
      <c r="D289" s="49">
        <f t="shared" ca="1" si="50"/>
        <v>0</v>
      </c>
      <c r="E289" s="49">
        <f t="shared" ca="1" si="51"/>
        <v>0</v>
      </c>
      <c r="F289" s="50">
        <f t="shared" ca="1" si="52"/>
        <v>0</v>
      </c>
      <c r="G289" s="50">
        <f t="shared" ca="1" si="53"/>
        <v>0</v>
      </c>
      <c r="H289" s="51" t="str">
        <f t="shared" ca="1" si="54"/>
        <v/>
      </c>
      <c r="I289" s="49">
        <f t="shared" ca="1" si="55"/>
        <v>0</v>
      </c>
      <c r="J289" s="52">
        <f t="shared" ca="1" si="56"/>
        <v>0</v>
      </c>
      <c r="K289" s="66"/>
      <c r="L289" s="70">
        <f t="shared" ca="1" si="57"/>
        <v>0</v>
      </c>
      <c r="M289" s="66"/>
    </row>
    <row r="290" spans="1:13" x14ac:dyDescent="0.25">
      <c r="A290" s="47">
        <f t="shared" si="47"/>
        <v>46352</v>
      </c>
      <c r="B290" s="48" t="str">
        <f t="shared" si="48"/>
        <v>Thu</v>
      </c>
      <c r="C290" s="48" t="str">
        <f t="shared" si="49"/>
        <v>SA-NYT</v>
      </c>
      <c r="D290" s="49">
        <f t="shared" ca="1" si="50"/>
        <v>0</v>
      </c>
      <c r="E290" s="49">
        <f t="shared" ca="1" si="51"/>
        <v>0</v>
      </c>
      <c r="F290" s="50">
        <f t="shared" ca="1" si="52"/>
        <v>0</v>
      </c>
      <c r="G290" s="50">
        <f t="shared" ca="1" si="53"/>
        <v>0</v>
      </c>
      <c r="H290" s="51" t="str">
        <f t="shared" ca="1" si="54"/>
        <v/>
      </c>
      <c r="I290" s="49">
        <f t="shared" ca="1" si="55"/>
        <v>0</v>
      </c>
      <c r="J290" s="52" t="str">
        <f t="shared" ca="1" si="56"/>
        <v/>
      </c>
      <c r="K290" s="66"/>
      <c r="L290" s="70">
        <f t="shared" ca="1" si="57"/>
        <v>0</v>
      </c>
      <c r="M290" s="66"/>
    </row>
    <row r="291" spans="1:13" x14ac:dyDescent="0.25">
      <c r="A291" s="47">
        <f t="shared" si="47"/>
        <v>46352</v>
      </c>
      <c r="B291" s="48" t="str">
        <f t="shared" si="48"/>
        <v>Thu</v>
      </c>
      <c r="C291" s="48" t="str">
        <f t="shared" si="49"/>
        <v>SYS-DAY</v>
      </c>
      <c r="D291" s="49">
        <f t="shared" ca="1" si="50"/>
        <v>0</v>
      </c>
      <c r="E291" s="49">
        <f t="shared" ca="1" si="51"/>
        <v>0</v>
      </c>
      <c r="F291" s="50">
        <f t="shared" ca="1" si="52"/>
        <v>0</v>
      </c>
      <c r="G291" s="50">
        <f t="shared" ca="1" si="53"/>
        <v>0</v>
      </c>
      <c r="H291" s="51" t="str">
        <f t="shared" ca="1" si="54"/>
        <v/>
      </c>
      <c r="I291" s="49">
        <f t="shared" ca="1" si="55"/>
        <v>0</v>
      </c>
      <c r="J291" s="52" t="str">
        <f t="shared" ca="1" si="56"/>
        <v/>
      </c>
      <c r="K291" s="66"/>
      <c r="L291" s="70">
        <f t="shared" ca="1" si="57"/>
        <v>0</v>
      </c>
      <c r="M291" s="66"/>
    </row>
    <row r="292" spans="1:13" x14ac:dyDescent="0.25">
      <c r="A292" s="54">
        <f t="shared" si="47"/>
        <v>46352</v>
      </c>
      <c r="B292" s="55" t="str">
        <f t="shared" si="48"/>
        <v>Thu</v>
      </c>
      <c r="C292" s="55" t="str">
        <f t="shared" si="49"/>
        <v>SYS-NYT</v>
      </c>
      <c r="D292" s="56">
        <f t="shared" ca="1" si="50"/>
        <v>0</v>
      </c>
      <c r="E292" s="56">
        <f t="shared" ca="1" si="51"/>
        <v>0</v>
      </c>
      <c r="F292" s="57">
        <f t="shared" ca="1" si="52"/>
        <v>0</v>
      </c>
      <c r="G292" s="57">
        <f t="shared" ca="1" si="53"/>
        <v>0</v>
      </c>
      <c r="H292" s="58" t="str">
        <f t="shared" ca="1" si="54"/>
        <v/>
      </c>
      <c r="I292" s="56">
        <f t="shared" ca="1" si="55"/>
        <v>0</v>
      </c>
      <c r="J292" s="59" t="str">
        <f t="shared" ca="1" si="56"/>
        <v/>
      </c>
      <c r="K292" s="66"/>
      <c r="L292" s="70">
        <f t="shared" ca="1" si="57"/>
        <v>0</v>
      </c>
      <c r="M292" s="66"/>
    </row>
    <row r="293" spans="1:13" x14ac:dyDescent="0.25">
      <c r="A293" s="47">
        <f t="shared" si="47"/>
        <v>46353</v>
      </c>
      <c r="B293" s="48" t="str">
        <f t="shared" si="48"/>
        <v>Fri</v>
      </c>
      <c r="C293" s="48" t="str">
        <f t="shared" si="49"/>
        <v>SA-DAY</v>
      </c>
      <c r="D293" s="49">
        <f t="shared" ca="1" si="50"/>
        <v>0</v>
      </c>
      <c r="E293" s="49">
        <f t="shared" ca="1" si="51"/>
        <v>0</v>
      </c>
      <c r="F293" s="50">
        <f t="shared" ca="1" si="52"/>
        <v>0</v>
      </c>
      <c r="G293" s="50">
        <f t="shared" ca="1" si="53"/>
        <v>0</v>
      </c>
      <c r="H293" s="51" t="str">
        <f t="shared" ca="1" si="54"/>
        <v/>
      </c>
      <c r="I293" s="49">
        <f t="shared" ca="1" si="55"/>
        <v>0</v>
      </c>
      <c r="J293" s="52">
        <f t="shared" ca="1" si="56"/>
        <v>0</v>
      </c>
      <c r="K293" s="66"/>
      <c r="L293" s="70">
        <f t="shared" ca="1" si="57"/>
        <v>0</v>
      </c>
      <c r="M293" s="66"/>
    </row>
    <row r="294" spans="1:13" x14ac:dyDescent="0.25">
      <c r="A294" s="47">
        <f t="shared" si="47"/>
        <v>46353</v>
      </c>
      <c r="B294" s="48" t="str">
        <f t="shared" si="48"/>
        <v>Fri</v>
      </c>
      <c r="C294" s="48" t="str">
        <f t="shared" si="49"/>
        <v>SA-NYT</v>
      </c>
      <c r="D294" s="49">
        <f t="shared" ca="1" si="50"/>
        <v>0</v>
      </c>
      <c r="E294" s="49">
        <f t="shared" ca="1" si="51"/>
        <v>0</v>
      </c>
      <c r="F294" s="50">
        <f t="shared" ca="1" si="52"/>
        <v>0</v>
      </c>
      <c r="G294" s="50">
        <f t="shared" ca="1" si="53"/>
        <v>0</v>
      </c>
      <c r="H294" s="51" t="str">
        <f t="shared" ca="1" si="54"/>
        <v/>
      </c>
      <c r="I294" s="49">
        <f t="shared" ca="1" si="55"/>
        <v>0</v>
      </c>
      <c r="J294" s="52" t="str">
        <f t="shared" ca="1" si="56"/>
        <v/>
      </c>
      <c r="K294" s="66"/>
      <c r="L294" s="70">
        <f t="shared" ca="1" si="57"/>
        <v>0</v>
      </c>
      <c r="M294" s="66"/>
    </row>
    <row r="295" spans="1:13" x14ac:dyDescent="0.25">
      <c r="A295" s="47">
        <f t="shared" si="47"/>
        <v>46353</v>
      </c>
      <c r="B295" s="48" t="str">
        <f t="shared" si="48"/>
        <v>Fri</v>
      </c>
      <c r="C295" s="48" t="str">
        <f t="shared" si="49"/>
        <v>SYS-DAY</v>
      </c>
      <c r="D295" s="49">
        <f t="shared" ca="1" si="50"/>
        <v>0</v>
      </c>
      <c r="E295" s="49">
        <f t="shared" ca="1" si="51"/>
        <v>0</v>
      </c>
      <c r="F295" s="50">
        <f t="shared" ca="1" si="52"/>
        <v>0</v>
      </c>
      <c r="G295" s="50">
        <f t="shared" ca="1" si="53"/>
        <v>0</v>
      </c>
      <c r="H295" s="51" t="str">
        <f t="shared" ca="1" si="54"/>
        <v/>
      </c>
      <c r="I295" s="49">
        <f t="shared" ca="1" si="55"/>
        <v>0</v>
      </c>
      <c r="J295" s="52" t="str">
        <f t="shared" ca="1" si="56"/>
        <v/>
      </c>
      <c r="K295" s="66"/>
      <c r="L295" s="70">
        <f t="shared" ca="1" si="57"/>
        <v>0</v>
      </c>
      <c r="M295" s="66"/>
    </row>
    <row r="296" spans="1:13" x14ac:dyDescent="0.25">
      <c r="A296" s="54">
        <f t="shared" si="47"/>
        <v>46353</v>
      </c>
      <c r="B296" s="55" t="str">
        <f t="shared" si="48"/>
        <v>Fri</v>
      </c>
      <c r="C296" s="55" t="str">
        <f t="shared" si="49"/>
        <v>SYS-NYT</v>
      </c>
      <c r="D296" s="56">
        <f t="shared" ca="1" si="50"/>
        <v>0</v>
      </c>
      <c r="E296" s="56">
        <f t="shared" ca="1" si="51"/>
        <v>0</v>
      </c>
      <c r="F296" s="57">
        <f t="shared" ca="1" si="52"/>
        <v>0</v>
      </c>
      <c r="G296" s="57">
        <f t="shared" ca="1" si="53"/>
        <v>0</v>
      </c>
      <c r="H296" s="58" t="str">
        <f t="shared" ca="1" si="54"/>
        <v/>
      </c>
      <c r="I296" s="56">
        <f t="shared" ca="1" si="55"/>
        <v>0</v>
      </c>
      <c r="J296" s="59" t="str">
        <f t="shared" ca="1" si="56"/>
        <v/>
      </c>
      <c r="K296" s="66"/>
      <c r="L296" s="70">
        <f t="shared" ca="1" si="57"/>
        <v>0</v>
      </c>
      <c r="M296" s="66"/>
    </row>
    <row r="297" spans="1:13" x14ac:dyDescent="0.25">
      <c r="A297" s="47">
        <f t="shared" si="47"/>
        <v>46354</v>
      </c>
      <c r="B297" s="48" t="str">
        <f t="shared" si="48"/>
        <v>Sat</v>
      </c>
      <c r="C297" s="48" t="str">
        <f t="shared" si="49"/>
        <v>SA-DAY</v>
      </c>
      <c r="D297" s="49">
        <f t="shared" ca="1" si="50"/>
        <v>0</v>
      </c>
      <c r="E297" s="49">
        <f t="shared" ca="1" si="51"/>
        <v>0</v>
      </c>
      <c r="F297" s="50">
        <f t="shared" ca="1" si="52"/>
        <v>0</v>
      </c>
      <c r="G297" s="50">
        <f t="shared" ca="1" si="53"/>
        <v>0</v>
      </c>
      <c r="H297" s="51" t="str">
        <f t="shared" ca="1" si="54"/>
        <v/>
      </c>
      <c r="I297" s="49">
        <f t="shared" ca="1" si="55"/>
        <v>0</v>
      </c>
      <c r="J297" s="52">
        <f t="shared" ca="1" si="56"/>
        <v>0</v>
      </c>
      <c r="K297" s="66"/>
      <c r="L297" s="70">
        <f t="shared" ca="1" si="57"/>
        <v>0</v>
      </c>
      <c r="M297" s="66"/>
    </row>
    <row r="298" spans="1:13" x14ac:dyDescent="0.25">
      <c r="A298" s="47">
        <f t="shared" si="47"/>
        <v>46354</v>
      </c>
      <c r="B298" s="48" t="str">
        <f t="shared" si="48"/>
        <v>Sat</v>
      </c>
      <c r="C298" s="48" t="str">
        <f t="shared" si="49"/>
        <v>SA-NYT</v>
      </c>
      <c r="D298" s="49">
        <f t="shared" ca="1" si="50"/>
        <v>0</v>
      </c>
      <c r="E298" s="49">
        <f t="shared" ca="1" si="51"/>
        <v>0</v>
      </c>
      <c r="F298" s="50">
        <f t="shared" ca="1" si="52"/>
        <v>0</v>
      </c>
      <c r="G298" s="50">
        <f t="shared" ca="1" si="53"/>
        <v>0</v>
      </c>
      <c r="H298" s="51" t="str">
        <f t="shared" ca="1" si="54"/>
        <v/>
      </c>
      <c r="I298" s="49">
        <f t="shared" ca="1" si="55"/>
        <v>0</v>
      </c>
      <c r="J298" s="52" t="str">
        <f t="shared" ca="1" si="56"/>
        <v/>
      </c>
      <c r="K298" s="66"/>
      <c r="L298" s="70">
        <f t="shared" ca="1" si="57"/>
        <v>0</v>
      </c>
      <c r="M298" s="66"/>
    </row>
    <row r="299" spans="1:13" x14ac:dyDescent="0.25">
      <c r="A299" s="47">
        <f t="shared" si="47"/>
        <v>46354</v>
      </c>
      <c r="B299" s="48" t="str">
        <f t="shared" si="48"/>
        <v>Sat</v>
      </c>
      <c r="C299" s="48" t="str">
        <f t="shared" si="49"/>
        <v>SYS-DAY</v>
      </c>
      <c r="D299" s="49">
        <f t="shared" ca="1" si="50"/>
        <v>0</v>
      </c>
      <c r="E299" s="49">
        <f t="shared" ca="1" si="51"/>
        <v>0</v>
      </c>
      <c r="F299" s="50">
        <f t="shared" ca="1" si="52"/>
        <v>0</v>
      </c>
      <c r="G299" s="50">
        <f t="shared" ca="1" si="53"/>
        <v>0</v>
      </c>
      <c r="H299" s="51" t="str">
        <f t="shared" ca="1" si="54"/>
        <v/>
      </c>
      <c r="I299" s="49">
        <f t="shared" ca="1" si="55"/>
        <v>0</v>
      </c>
      <c r="J299" s="52" t="str">
        <f t="shared" ca="1" si="56"/>
        <v/>
      </c>
      <c r="K299" s="66"/>
      <c r="L299" s="70">
        <f t="shared" ca="1" si="57"/>
        <v>0</v>
      </c>
      <c r="M299" s="66"/>
    </row>
    <row r="300" spans="1:13" x14ac:dyDescent="0.25">
      <c r="A300" s="54">
        <f t="shared" si="47"/>
        <v>46354</v>
      </c>
      <c r="B300" s="55" t="str">
        <f t="shared" si="48"/>
        <v>Sat</v>
      </c>
      <c r="C300" s="55" t="str">
        <f t="shared" si="49"/>
        <v>SYS-NYT</v>
      </c>
      <c r="D300" s="56">
        <f t="shared" ca="1" si="50"/>
        <v>0</v>
      </c>
      <c r="E300" s="56">
        <f t="shared" ca="1" si="51"/>
        <v>0</v>
      </c>
      <c r="F300" s="57">
        <f t="shared" ca="1" si="52"/>
        <v>0</v>
      </c>
      <c r="G300" s="57">
        <f t="shared" ca="1" si="53"/>
        <v>0</v>
      </c>
      <c r="H300" s="58" t="str">
        <f t="shared" ca="1" si="54"/>
        <v/>
      </c>
      <c r="I300" s="56">
        <f t="shared" ca="1" si="55"/>
        <v>0</v>
      </c>
      <c r="J300" s="59" t="str">
        <f t="shared" ca="1" si="56"/>
        <v/>
      </c>
      <c r="K300" s="66"/>
      <c r="L300" s="70">
        <f t="shared" ca="1" si="57"/>
        <v>0</v>
      </c>
      <c r="M300" s="66"/>
    </row>
    <row r="301" spans="1:13" x14ac:dyDescent="0.25">
      <c r="A301" s="47">
        <f t="shared" si="47"/>
        <v>46355</v>
      </c>
      <c r="B301" s="48" t="str">
        <f t="shared" si="48"/>
        <v>Sun</v>
      </c>
      <c r="C301" s="48" t="str">
        <f t="shared" si="49"/>
        <v>SA-DAY</v>
      </c>
      <c r="D301" s="49">
        <f t="shared" ca="1" si="50"/>
        <v>0</v>
      </c>
      <c r="E301" s="49">
        <f t="shared" ca="1" si="51"/>
        <v>0</v>
      </c>
      <c r="F301" s="50">
        <f t="shared" ca="1" si="52"/>
        <v>0</v>
      </c>
      <c r="G301" s="50">
        <f t="shared" ca="1" si="53"/>
        <v>0</v>
      </c>
      <c r="H301" s="51" t="str">
        <f t="shared" ca="1" si="54"/>
        <v/>
      </c>
      <c r="I301" s="49">
        <f t="shared" ca="1" si="55"/>
        <v>0</v>
      </c>
      <c r="J301" s="52">
        <f t="shared" ca="1" si="56"/>
        <v>0</v>
      </c>
      <c r="K301" s="66"/>
      <c r="L301" s="70">
        <f t="shared" ca="1" si="57"/>
        <v>0</v>
      </c>
      <c r="M301" s="66"/>
    </row>
    <row r="302" spans="1:13" x14ac:dyDescent="0.25">
      <c r="A302" s="47">
        <f t="shared" si="47"/>
        <v>46355</v>
      </c>
      <c r="B302" s="48" t="str">
        <f t="shared" si="48"/>
        <v>Sun</v>
      </c>
      <c r="C302" s="48" t="str">
        <f t="shared" si="49"/>
        <v>SA-NYT</v>
      </c>
      <c r="D302" s="49">
        <f t="shared" ca="1" si="50"/>
        <v>0</v>
      </c>
      <c r="E302" s="49">
        <f t="shared" ca="1" si="51"/>
        <v>0</v>
      </c>
      <c r="F302" s="50">
        <f t="shared" ca="1" si="52"/>
        <v>0</v>
      </c>
      <c r="G302" s="50">
        <f t="shared" ca="1" si="53"/>
        <v>0</v>
      </c>
      <c r="H302" s="51" t="str">
        <f t="shared" ca="1" si="54"/>
        <v/>
      </c>
      <c r="I302" s="49">
        <f t="shared" ca="1" si="55"/>
        <v>0</v>
      </c>
      <c r="J302" s="52" t="str">
        <f t="shared" ca="1" si="56"/>
        <v/>
      </c>
      <c r="K302" s="66"/>
      <c r="L302" s="70">
        <f t="shared" ca="1" si="57"/>
        <v>0</v>
      </c>
      <c r="M302" s="66"/>
    </row>
    <row r="303" spans="1:13" x14ac:dyDescent="0.25">
      <c r="A303" s="47">
        <f t="shared" si="47"/>
        <v>46355</v>
      </c>
      <c r="B303" s="48" t="str">
        <f t="shared" si="48"/>
        <v>Sun</v>
      </c>
      <c r="C303" s="48" t="str">
        <f t="shared" si="49"/>
        <v>SYS-DAY</v>
      </c>
      <c r="D303" s="49">
        <f t="shared" ca="1" si="50"/>
        <v>0</v>
      </c>
      <c r="E303" s="49">
        <f t="shared" ca="1" si="51"/>
        <v>0</v>
      </c>
      <c r="F303" s="50">
        <f t="shared" ca="1" si="52"/>
        <v>0</v>
      </c>
      <c r="G303" s="50">
        <f t="shared" ca="1" si="53"/>
        <v>0</v>
      </c>
      <c r="H303" s="51" t="str">
        <f t="shared" ca="1" si="54"/>
        <v/>
      </c>
      <c r="I303" s="49">
        <f t="shared" ca="1" si="55"/>
        <v>0</v>
      </c>
      <c r="J303" s="52" t="str">
        <f t="shared" ca="1" si="56"/>
        <v/>
      </c>
      <c r="K303" s="66"/>
      <c r="L303" s="70">
        <f t="shared" ca="1" si="57"/>
        <v>0</v>
      </c>
      <c r="M303" s="66"/>
    </row>
    <row r="304" spans="1:13" x14ac:dyDescent="0.25">
      <c r="A304" s="54">
        <f t="shared" si="47"/>
        <v>46355</v>
      </c>
      <c r="B304" s="55" t="str">
        <f t="shared" si="48"/>
        <v>Sun</v>
      </c>
      <c r="C304" s="55" t="str">
        <f t="shared" si="49"/>
        <v>SYS-NYT</v>
      </c>
      <c r="D304" s="56">
        <f t="shared" ca="1" si="50"/>
        <v>0</v>
      </c>
      <c r="E304" s="56">
        <f t="shared" ca="1" si="51"/>
        <v>0</v>
      </c>
      <c r="F304" s="57">
        <f t="shared" ca="1" si="52"/>
        <v>0</v>
      </c>
      <c r="G304" s="57">
        <f t="shared" ca="1" si="53"/>
        <v>0</v>
      </c>
      <c r="H304" s="58" t="str">
        <f t="shared" ca="1" si="54"/>
        <v/>
      </c>
      <c r="I304" s="56">
        <f t="shared" ca="1" si="55"/>
        <v>0</v>
      </c>
      <c r="J304" s="59" t="str">
        <f t="shared" ca="1" si="56"/>
        <v/>
      </c>
      <c r="K304" s="66"/>
      <c r="L304" s="70">
        <f t="shared" ca="1" si="57"/>
        <v>0</v>
      </c>
      <c r="M304" s="66"/>
    </row>
    <row r="305" spans="1:13" x14ac:dyDescent="0.25">
      <c r="A305" s="47">
        <f t="shared" si="47"/>
        <v>46356</v>
      </c>
      <c r="B305" s="48" t="str">
        <f t="shared" si="48"/>
        <v>Mon</v>
      </c>
      <c r="C305" s="48" t="str">
        <f t="shared" si="49"/>
        <v>SA-DAY</v>
      </c>
      <c r="D305" s="49">
        <f t="shared" ca="1" si="50"/>
        <v>0</v>
      </c>
      <c r="E305" s="49">
        <f t="shared" ca="1" si="51"/>
        <v>0</v>
      </c>
      <c r="F305" s="50">
        <f t="shared" ca="1" si="52"/>
        <v>0</v>
      </c>
      <c r="G305" s="50">
        <f t="shared" ca="1" si="53"/>
        <v>0</v>
      </c>
      <c r="H305" s="51" t="str">
        <f t="shared" ca="1" si="54"/>
        <v/>
      </c>
      <c r="I305" s="49">
        <f t="shared" ca="1" si="55"/>
        <v>0</v>
      </c>
      <c r="J305" s="52">
        <f t="shared" ca="1" si="56"/>
        <v>0</v>
      </c>
      <c r="K305" s="66"/>
      <c r="L305" s="70">
        <f t="shared" ca="1" si="57"/>
        <v>0</v>
      </c>
      <c r="M305" s="66"/>
    </row>
    <row r="306" spans="1:13" x14ac:dyDescent="0.25">
      <c r="A306" s="47">
        <f t="shared" si="47"/>
        <v>46356</v>
      </c>
      <c r="B306" s="48" t="str">
        <f t="shared" si="48"/>
        <v>Mon</v>
      </c>
      <c r="C306" s="48" t="str">
        <f t="shared" si="49"/>
        <v>SA-NYT</v>
      </c>
      <c r="D306" s="49">
        <f t="shared" ca="1" si="50"/>
        <v>0</v>
      </c>
      <c r="E306" s="49">
        <f t="shared" ca="1" si="51"/>
        <v>0</v>
      </c>
      <c r="F306" s="50">
        <f t="shared" ca="1" si="52"/>
        <v>0</v>
      </c>
      <c r="G306" s="50">
        <f t="shared" ca="1" si="53"/>
        <v>0</v>
      </c>
      <c r="H306" s="51" t="str">
        <f t="shared" ca="1" si="54"/>
        <v/>
      </c>
      <c r="I306" s="49">
        <f t="shared" ca="1" si="55"/>
        <v>0</v>
      </c>
      <c r="J306" s="52" t="str">
        <f t="shared" ca="1" si="56"/>
        <v/>
      </c>
      <c r="K306" s="66"/>
      <c r="L306" s="70">
        <f t="shared" ca="1" si="57"/>
        <v>0</v>
      </c>
      <c r="M306" s="66"/>
    </row>
    <row r="307" spans="1:13" x14ac:dyDescent="0.25">
      <c r="A307" s="47">
        <f t="shared" si="47"/>
        <v>46356</v>
      </c>
      <c r="B307" s="48" t="str">
        <f t="shared" si="48"/>
        <v>Mon</v>
      </c>
      <c r="C307" s="48" t="str">
        <f t="shared" si="49"/>
        <v>SYS-DAY</v>
      </c>
      <c r="D307" s="49">
        <f t="shared" ca="1" si="50"/>
        <v>0</v>
      </c>
      <c r="E307" s="49">
        <f t="shared" ca="1" si="51"/>
        <v>0</v>
      </c>
      <c r="F307" s="50">
        <f t="shared" ca="1" si="52"/>
        <v>0</v>
      </c>
      <c r="G307" s="50">
        <f t="shared" ca="1" si="53"/>
        <v>0</v>
      </c>
      <c r="H307" s="51" t="str">
        <f t="shared" ca="1" si="54"/>
        <v/>
      </c>
      <c r="I307" s="49">
        <f t="shared" ca="1" si="55"/>
        <v>0</v>
      </c>
      <c r="J307" s="52" t="str">
        <f t="shared" ca="1" si="56"/>
        <v/>
      </c>
      <c r="K307" s="66"/>
      <c r="L307" s="70">
        <f t="shared" ca="1" si="57"/>
        <v>0</v>
      </c>
      <c r="M307" s="66"/>
    </row>
    <row r="308" spans="1:13" x14ac:dyDescent="0.25">
      <c r="A308" s="54">
        <f t="shared" si="47"/>
        <v>46356</v>
      </c>
      <c r="B308" s="55" t="str">
        <f t="shared" si="48"/>
        <v>Mon</v>
      </c>
      <c r="C308" s="55" t="str">
        <f t="shared" si="49"/>
        <v>SYS-NYT</v>
      </c>
      <c r="D308" s="56">
        <f t="shared" ca="1" si="50"/>
        <v>0</v>
      </c>
      <c r="E308" s="56">
        <f t="shared" ca="1" si="51"/>
        <v>0</v>
      </c>
      <c r="F308" s="57">
        <f t="shared" ca="1" si="52"/>
        <v>0</v>
      </c>
      <c r="G308" s="57">
        <f t="shared" ca="1" si="53"/>
        <v>0</v>
      </c>
      <c r="H308" s="58" t="str">
        <f t="shared" ca="1" si="54"/>
        <v/>
      </c>
      <c r="I308" s="56">
        <f t="shared" ca="1" si="55"/>
        <v>0</v>
      </c>
      <c r="J308" s="59" t="str">
        <f t="shared" ca="1" si="56"/>
        <v/>
      </c>
      <c r="K308" s="66"/>
      <c r="L308" s="70">
        <f t="shared" ca="1" si="57"/>
        <v>0</v>
      </c>
      <c r="M308" s="66"/>
    </row>
    <row r="309" spans="1:13" x14ac:dyDescent="0.25">
      <c r="A309" s="47">
        <f t="shared" si="47"/>
        <v>46357</v>
      </c>
      <c r="B309" s="48" t="str">
        <f t="shared" si="48"/>
        <v>Tue</v>
      </c>
      <c r="C309" s="48" t="str">
        <f t="shared" si="49"/>
        <v>SA-DAY</v>
      </c>
      <c r="D309" s="49">
        <f t="shared" ca="1" si="50"/>
        <v>0</v>
      </c>
      <c r="E309" s="49">
        <f t="shared" ca="1" si="51"/>
        <v>0</v>
      </c>
      <c r="F309" s="50">
        <f t="shared" ca="1" si="52"/>
        <v>0</v>
      </c>
      <c r="G309" s="50">
        <f t="shared" ca="1" si="53"/>
        <v>0</v>
      </c>
      <c r="H309" s="51" t="str">
        <f t="shared" ca="1" si="54"/>
        <v/>
      </c>
      <c r="I309" s="49">
        <f t="shared" ca="1" si="55"/>
        <v>0</v>
      </c>
      <c r="J309" s="52">
        <f t="shared" ca="1" si="56"/>
        <v>0</v>
      </c>
      <c r="K309" s="66"/>
      <c r="L309" s="70">
        <f t="shared" ca="1" si="57"/>
        <v>0</v>
      </c>
      <c r="M309" s="66"/>
    </row>
    <row r="310" spans="1:13" x14ac:dyDescent="0.25">
      <c r="A310" s="47">
        <f t="shared" si="47"/>
        <v>46357</v>
      </c>
      <c r="B310" s="48" t="str">
        <f t="shared" si="48"/>
        <v>Tue</v>
      </c>
      <c r="C310" s="48" t="str">
        <f t="shared" si="49"/>
        <v>SA-NYT</v>
      </c>
      <c r="D310" s="49">
        <f t="shared" ca="1" si="50"/>
        <v>0</v>
      </c>
      <c r="E310" s="49">
        <f t="shared" ca="1" si="51"/>
        <v>0</v>
      </c>
      <c r="F310" s="50">
        <f t="shared" ca="1" si="52"/>
        <v>0</v>
      </c>
      <c r="G310" s="50">
        <f t="shared" ca="1" si="53"/>
        <v>0</v>
      </c>
      <c r="H310" s="51" t="str">
        <f t="shared" ca="1" si="54"/>
        <v/>
      </c>
      <c r="I310" s="49">
        <f t="shared" ca="1" si="55"/>
        <v>0</v>
      </c>
      <c r="J310" s="52" t="str">
        <f t="shared" ca="1" si="56"/>
        <v/>
      </c>
      <c r="K310" s="66"/>
      <c r="L310" s="70">
        <f t="shared" ca="1" si="57"/>
        <v>0</v>
      </c>
      <c r="M310" s="66"/>
    </row>
    <row r="311" spans="1:13" x14ac:dyDescent="0.25">
      <c r="A311" s="47">
        <f t="shared" si="47"/>
        <v>46357</v>
      </c>
      <c r="B311" s="48" t="str">
        <f t="shared" si="48"/>
        <v>Tue</v>
      </c>
      <c r="C311" s="48" t="str">
        <f t="shared" si="49"/>
        <v>SYS-DAY</v>
      </c>
      <c r="D311" s="49">
        <f t="shared" ca="1" si="50"/>
        <v>0</v>
      </c>
      <c r="E311" s="49">
        <f t="shared" ca="1" si="51"/>
        <v>0</v>
      </c>
      <c r="F311" s="50">
        <f t="shared" ca="1" si="52"/>
        <v>0</v>
      </c>
      <c r="G311" s="50">
        <f t="shared" ca="1" si="53"/>
        <v>0</v>
      </c>
      <c r="H311" s="51" t="str">
        <f t="shared" ca="1" si="54"/>
        <v/>
      </c>
      <c r="I311" s="49">
        <f t="shared" ca="1" si="55"/>
        <v>0</v>
      </c>
      <c r="J311" s="52" t="str">
        <f t="shared" ca="1" si="56"/>
        <v/>
      </c>
      <c r="K311" s="66"/>
      <c r="L311" s="70">
        <f t="shared" ca="1" si="57"/>
        <v>0</v>
      </c>
      <c r="M311" s="66"/>
    </row>
    <row r="312" spans="1:13" x14ac:dyDescent="0.25">
      <c r="A312" s="54">
        <f t="shared" si="47"/>
        <v>46357</v>
      </c>
      <c r="B312" s="55" t="str">
        <f t="shared" si="48"/>
        <v>Tue</v>
      </c>
      <c r="C312" s="55" t="str">
        <f t="shared" si="49"/>
        <v>SYS-NYT</v>
      </c>
      <c r="D312" s="56">
        <f t="shared" ca="1" si="50"/>
        <v>0</v>
      </c>
      <c r="E312" s="56">
        <f t="shared" ca="1" si="51"/>
        <v>0</v>
      </c>
      <c r="F312" s="57">
        <f t="shared" ca="1" si="52"/>
        <v>0</v>
      </c>
      <c r="G312" s="57">
        <f t="shared" ca="1" si="53"/>
        <v>0</v>
      </c>
      <c r="H312" s="58" t="str">
        <f t="shared" ca="1" si="54"/>
        <v/>
      </c>
      <c r="I312" s="56">
        <f t="shared" ca="1" si="55"/>
        <v>0</v>
      </c>
      <c r="J312" s="59" t="str">
        <f t="shared" ca="1" si="56"/>
        <v/>
      </c>
      <c r="K312" s="66"/>
      <c r="L312" s="70">
        <f t="shared" ca="1" si="57"/>
        <v>0</v>
      </c>
      <c r="M312" s="66"/>
    </row>
    <row r="313" spans="1:13" x14ac:dyDescent="0.25">
      <c r="A313" s="47">
        <f t="shared" si="47"/>
        <v>46358</v>
      </c>
      <c r="B313" s="48" t="str">
        <f t="shared" si="48"/>
        <v>Wed</v>
      </c>
      <c r="C313" s="48" t="str">
        <f t="shared" si="49"/>
        <v>SA-DAY</v>
      </c>
      <c r="D313" s="49">
        <f t="shared" ca="1" si="50"/>
        <v>0</v>
      </c>
      <c r="E313" s="49">
        <f t="shared" ca="1" si="51"/>
        <v>0</v>
      </c>
      <c r="F313" s="50">
        <f t="shared" ca="1" si="52"/>
        <v>0</v>
      </c>
      <c r="G313" s="50">
        <f t="shared" ca="1" si="53"/>
        <v>0</v>
      </c>
      <c r="H313" s="51" t="str">
        <f t="shared" ca="1" si="54"/>
        <v/>
      </c>
      <c r="I313" s="49">
        <f t="shared" ca="1" si="55"/>
        <v>0</v>
      </c>
      <c r="J313" s="52">
        <f t="shared" ca="1" si="56"/>
        <v>0</v>
      </c>
      <c r="K313" s="66"/>
      <c r="L313" s="70">
        <f t="shared" ca="1" si="57"/>
        <v>0</v>
      </c>
      <c r="M313" s="66"/>
    </row>
    <row r="314" spans="1:13" x14ac:dyDescent="0.25">
      <c r="A314" s="47">
        <f t="shared" si="47"/>
        <v>46358</v>
      </c>
      <c r="B314" s="48" t="str">
        <f t="shared" si="48"/>
        <v>Wed</v>
      </c>
      <c r="C314" s="48" t="str">
        <f t="shared" si="49"/>
        <v>SA-NYT</v>
      </c>
      <c r="D314" s="49">
        <f t="shared" ca="1" si="50"/>
        <v>0</v>
      </c>
      <c r="E314" s="49">
        <f t="shared" ca="1" si="51"/>
        <v>0</v>
      </c>
      <c r="F314" s="50">
        <f t="shared" ca="1" si="52"/>
        <v>0</v>
      </c>
      <c r="G314" s="50">
        <f t="shared" ca="1" si="53"/>
        <v>0</v>
      </c>
      <c r="H314" s="51" t="str">
        <f t="shared" ca="1" si="54"/>
        <v/>
      </c>
      <c r="I314" s="49">
        <f t="shared" ca="1" si="55"/>
        <v>0</v>
      </c>
      <c r="J314" s="52" t="str">
        <f t="shared" ca="1" si="56"/>
        <v/>
      </c>
      <c r="K314" s="66"/>
      <c r="L314" s="70">
        <f t="shared" ca="1" si="57"/>
        <v>0</v>
      </c>
      <c r="M314" s="66"/>
    </row>
    <row r="315" spans="1:13" x14ac:dyDescent="0.25">
      <c r="A315" s="47">
        <f t="shared" si="47"/>
        <v>46358</v>
      </c>
      <c r="B315" s="48" t="str">
        <f t="shared" si="48"/>
        <v>Wed</v>
      </c>
      <c r="C315" s="48" t="str">
        <f t="shared" si="49"/>
        <v>SYS-DAY</v>
      </c>
      <c r="D315" s="49">
        <f t="shared" ca="1" si="50"/>
        <v>0</v>
      </c>
      <c r="E315" s="49">
        <f t="shared" ca="1" si="51"/>
        <v>0</v>
      </c>
      <c r="F315" s="50">
        <f t="shared" ca="1" si="52"/>
        <v>0</v>
      </c>
      <c r="G315" s="50">
        <f t="shared" ca="1" si="53"/>
        <v>0</v>
      </c>
      <c r="H315" s="51" t="str">
        <f t="shared" ca="1" si="54"/>
        <v/>
      </c>
      <c r="I315" s="49">
        <f t="shared" ca="1" si="55"/>
        <v>0</v>
      </c>
      <c r="J315" s="52" t="str">
        <f t="shared" ca="1" si="56"/>
        <v/>
      </c>
      <c r="K315" s="66"/>
      <c r="L315" s="70">
        <f t="shared" ca="1" si="57"/>
        <v>0</v>
      </c>
      <c r="M315" s="66"/>
    </row>
    <row r="316" spans="1:13" x14ac:dyDescent="0.25">
      <c r="A316" s="54">
        <f t="shared" si="47"/>
        <v>46358</v>
      </c>
      <c r="B316" s="55" t="str">
        <f t="shared" si="48"/>
        <v>Wed</v>
      </c>
      <c r="C316" s="55" t="str">
        <f t="shared" si="49"/>
        <v>SYS-NYT</v>
      </c>
      <c r="D316" s="56">
        <f t="shared" ca="1" si="50"/>
        <v>0</v>
      </c>
      <c r="E316" s="56">
        <f t="shared" ca="1" si="51"/>
        <v>0</v>
      </c>
      <c r="F316" s="57">
        <f t="shared" ca="1" si="52"/>
        <v>0</v>
      </c>
      <c r="G316" s="57">
        <f t="shared" ca="1" si="53"/>
        <v>0</v>
      </c>
      <c r="H316" s="58" t="str">
        <f t="shared" ca="1" si="54"/>
        <v/>
      </c>
      <c r="I316" s="56">
        <f t="shared" ca="1" si="55"/>
        <v>0</v>
      </c>
      <c r="J316" s="59" t="str">
        <f t="shared" ca="1" si="56"/>
        <v/>
      </c>
      <c r="K316" s="66"/>
      <c r="L316" s="70">
        <f t="shared" ca="1" si="57"/>
        <v>0</v>
      </c>
      <c r="M316" s="66"/>
    </row>
    <row r="317" spans="1:13" x14ac:dyDescent="0.25">
      <c r="A317" s="47">
        <f t="shared" si="47"/>
        <v>46359</v>
      </c>
      <c r="B317" s="48" t="str">
        <f t="shared" si="48"/>
        <v>Thu</v>
      </c>
      <c r="C317" s="48" t="str">
        <f t="shared" si="49"/>
        <v>SA-DAY</v>
      </c>
      <c r="D317" s="49">
        <f t="shared" ca="1" si="50"/>
        <v>0</v>
      </c>
      <c r="E317" s="49">
        <f t="shared" ca="1" si="51"/>
        <v>0</v>
      </c>
      <c r="F317" s="50">
        <f t="shared" ca="1" si="52"/>
        <v>0</v>
      </c>
      <c r="G317" s="50">
        <f t="shared" ca="1" si="53"/>
        <v>0</v>
      </c>
      <c r="H317" s="51" t="str">
        <f t="shared" ca="1" si="54"/>
        <v/>
      </c>
      <c r="I317" s="49">
        <f t="shared" ca="1" si="55"/>
        <v>0</v>
      </c>
      <c r="J317" s="52">
        <f t="shared" ca="1" si="56"/>
        <v>0</v>
      </c>
      <c r="K317" s="66"/>
      <c r="L317" s="70">
        <f t="shared" ca="1" si="57"/>
        <v>0</v>
      </c>
      <c r="M317" s="66"/>
    </row>
    <row r="318" spans="1:13" x14ac:dyDescent="0.25">
      <c r="A318" s="47">
        <f t="shared" si="47"/>
        <v>46359</v>
      </c>
      <c r="B318" s="48" t="str">
        <f t="shared" si="48"/>
        <v>Thu</v>
      </c>
      <c r="C318" s="48" t="str">
        <f t="shared" si="49"/>
        <v>SA-NYT</v>
      </c>
      <c r="D318" s="49">
        <f t="shared" ca="1" si="50"/>
        <v>0</v>
      </c>
      <c r="E318" s="49">
        <f t="shared" ca="1" si="51"/>
        <v>0</v>
      </c>
      <c r="F318" s="50">
        <f t="shared" ca="1" si="52"/>
        <v>0</v>
      </c>
      <c r="G318" s="50">
        <f t="shared" ca="1" si="53"/>
        <v>0</v>
      </c>
      <c r="H318" s="51" t="str">
        <f t="shared" ca="1" si="54"/>
        <v/>
      </c>
      <c r="I318" s="49">
        <f t="shared" ca="1" si="55"/>
        <v>0</v>
      </c>
      <c r="J318" s="52" t="str">
        <f t="shared" ca="1" si="56"/>
        <v/>
      </c>
      <c r="K318" s="66"/>
      <c r="L318" s="70">
        <f t="shared" ca="1" si="57"/>
        <v>0</v>
      </c>
      <c r="M318" s="66"/>
    </row>
    <row r="319" spans="1:13" x14ac:dyDescent="0.25">
      <c r="A319" s="47">
        <f t="shared" si="47"/>
        <v>46359</v>
      </c>
      <c r="B319" s="48" t="str">
        <f t="shared" si="48"/>
        <v>Thu</v>
      </c>
      <c r="C319" s="48" t="str">
        <f t="shared" si="49"/>
        <v>SYS-DAY</v>
      </c>
      <c r="D319" s="49">
        <f t="shared" ca="1" si="50"/>
        <v>0</v>
      </c>
      <c r="E319" s="49">
        <f t="shared" ca="1" si="51"/>
        <v>0</v>
      </c>
      <c r="F319" s="50">
        <f t="shared" ca="1" si="52"/>
        <v>0</v>
      </c>
      <c r="G319" s="50">
        <f t="shared" ca="1" si="53"/>
        <v>0</v>
      </c>
      <c r="H319" s="51" t="str">
        <f t="shared" ca="1" si="54"/>
        <v/>
      </c>
      <c r="I319" s="49">
        <f t="shared" ca="1" si="55"/>
        <v>0</v>
      </c>
      <c r="J319" s="52" t="str">
        <f t="shared" ca="1" si="56"/>
        <v/>
      </c>
      <c r="K319" s="66"/>
      <c r="L319" s="70">
        <f t="shared" ca="1" si="57"/>
        <v>0</v>
      </c>
      <c r="M319" s="66"/>
    </row>
    <row r="320" spans="1:13" x14ac:dyDescent="0.25">
      <c r="A320" s="54">
        <f t="shared" si="47"/>
        <v>46359</v>
      </c>
      <c r="B320" s="55" t="str">
        <f t="shared" si="48"/>
        <v>Thu</v>
      </c>
      <c r="C320" s="55" t="str">
        <f t="shared" si="49"/>
        <v>SYS-NYT</v>
      </c>
      <c r="D320" s="56">
        <f t="shared" ca="1" si="50"/>
        <v>0</v>
      </c>
      <c r="E320" s="56">
        <f t="shared" ca="1" si="51"/>
        <v>0</v>
      </c>
      <c r="F320" s="57">
        <f t="shared" ca="1" si="52"/>
        <v>0</v>
      </c>
      <c r="G320" s="57">
        <f t="shared" ca="1" si="53"/>
        <v>0</v>
      </c>
      <c r="H320" s="58" t="str">
        <f t="shared" ca="1" si="54"/>
        <v/>
      </c>
      <c r="I320" s="56">
        <f t="shared" ca="1" si="55"/>
        <v>0</v>
      </c>
      <c r="J320" s="59" t="str">
        <f t="shared" ca="1" si="56"/>
        <v/>
      </c>
      <c r="K320" s="66"/>
      <c r="L320" s="70">
        <f t="shared" ca="1" si="57"/>
        <v>0</v>
      </c>
      <c r="M320" s="66"/>
    </row>
    <row r="321" spans="1:13" x14ac:dyDescent="0.25">
      <c r="A321" s="47">
        <f t="shared" si="47"/>
        <v>46360</v>
      </c>
      <c r="B321" s="48" t="str">
        <f t="shared" si="48"/>
        <v>Fri</v>
      </c>
      <c r="C321" s="48" t="str">
        <f t="shared" si="49"/>
        <v>SA-DAY</v>
      </c>
      <c r="D321" s="49">
        <f t="shared" ca="1" si="50"/>
        <v>0</v>
      </c>
      <c r="E321" s="49">
        <f t="shared" ca="1" si="51"/>
        <v>0</v>
      </c>
      <c r="F321" s="50">
        <f t="shared" ca="1" si="52"/>
        <v>0</v>
      </c>
      <c r="G321" s="50">
        <f t="shared" ca="1" si="53"/>
        <v>0</v>
      </c>
      <c r="H321" s="51" t="str">
        <f t="shared" ca="1" si="54"/>
        <v/>
      </c>
      <c r="I321" s="49">
        <f t="shared" ca="1" si="55"/>
        <v>0</v>
      </c>
      <c r="J321" s="52">
        <f t="shared" ca="1" si="56"/>
        <v>0</v>
      </c>
      <c r="K321" s="66"/>
      <c r="L321" s="70">
        <f t="shared" ca="1" si="57"/>
        <v>0</v>
      </c>
      <c r="M321" s="66"/>
    </row>
    <row r="322" spans="1:13" x14ac:dyDescent="0.25">
      <c r="A322" s="47">
        <f t="shared" si="47"/>
        <v>46360</v>
      </c>
      <c r="B322" s="48" t="str">
        <f t="shared" si="48"/>
        <v>Fri</v>
      </c>
      <c r="C322" s="48" t="str">
        <f t="shared" si="49"/>
        <v>SA-NYT</v>
      </c>
      <c r="D322" s="49">
        <f t="shared" ca="1" si="50"/>
        <v>0</v>
      </c>
      <c r="E322" s="49">
        <f t="shared" ca="1" si="51"/>
        <v>0</v>
      </c>
      <c r="F322" s="50">
        <f t="shared" ca="1" si="52"/>
        <v>0</v>
      </c>
      <c r="G322" s="50">
        <f t="shared" ca="1" si="53"/>
        <v>0</v>
      </c>
      <c r="H322" s="51" t="str">
        <f t="shared" ca="1" si="54"/>
        <v/>
      </c>
      <c r="I322" s="49">
        <f t="shared" ca="1" si="55"/>
        <v>0</v>
      </c>
      <c r="J322" s="52" t="str">
        <f t="shared" ca="1" si="56"/>
        <v/>
      </c>
      <c r="K322" s="66"/>
      <c r="L322" s="70">
        <f t="shared" ca="1" si="57"/>
        <v>0</v>
      </c>
      <c r="M322" s="66"/>
    </row>
    <row r="323" spans="1:13" x14ac:dyDescent="0.25">
      <c r="A323" s="47">
        <f t="shared" si="47"/>
        <v>46360</v>
      </c>
      <c r="B323" s="48" t="str">
        <f t="shared" si="48"/>
        <v>Fri</v>
      </c>
      <c r="C323" s="48" t="str">
        <f t="shared" si="49"/>
        <v>SYS-DAY</v>
      </c>
      <c r="D323" s="49">
        <f t="shared" ca="1" si="50"/>
        <v>0</v>
      </c>
      <c r="E323" s="49">
        <f t="shared" ca="1" si="51"/>
        <v>0</v>
      </c>
      <c r="F323" s="50">
        <f t="shared" ca="1" si="52"/>
        <v>0</v>
      </c>
      <c r="G323" s="50">
        <f t="shared" ca="1" si="53"/>
        <v>0</v>
      </c>
      <c r="H323" s="51" t="str">
        <f t="shared" ca="1" si="54"/>
        <v/>
      </c>
      <c r="I323" s="49">
        <f t="shared" ca="1" si="55"/>
        <v>0</v>
      </c>
      <c r="J323" s="52" t="str">
        <f t="shared" ca="1" si="56"/>
        <v/>
      </c>
      <c r="K323" s="66"/>
      <c r="L323" s="70">
        <f t="shared" ca="1" si="57"/>
        <v>0</v>
      </c>
      <c r="M323" s="66"/>
    </row>
    <row r="324" spans="1:13" x14ac:dyDescent="0.25">
      <c r="A324" s="54">
        <f t="shared" si="47"/>
        <v>46360</v>
      </c>
      <c r="B324" s="55" t="str">
        <f t="shared" si="48"/>
        <v>Fri</v>
      </c>
      <c r="C324" s="55" t="str">
        <f t="shared" si="49"/>
        <v>SYS-NYT</v>
      </c>
      <c r="D324" s="56">
        <f t="shared" ca="1" si="50"/>
        <v>0</v>
      </c>
      <c r="E324" s="56">
        <f t="shared" ca="1" si="51"/>
        <v>0</v>
      </c>
      <c r="F324" s="57">
        <f t="shared" ca="1" si="52"/>
        <v>0</v>
      </c>
      <c r="G324" s="57">
        <f t="shared" ca="1" si="53"/>
        <v>0</v>
      </c>
      <c r="H324" s="58" t="str">
        <f t="shared" ca="1" si="54"/>
        <v/>
      </c>
      <c r="I324" s="56">
        <f t="shared" ca="1" si="55"/>
        <v>0</v>
      </c>
      <c r="J324" s="59" t="str">
        <f t="shared" ca="1" si="56"/>
        <v/>
      </c>
      <c r="K324" s="66"/>
      <c r="L324" s="70">
        <f t="shared" ca="1" si="57"/>
        <v>0</v>
      </c>
      <c r="M324" s="66"/>
    </row>
    <row r="325" spans="1:13" x14ac:dyDescent="0.25">
      <c r="A325" s="47">
        <f t="shared" ref="A325:A376" si="58">$B$2+INT((ROW()-5)/4)</f>
        <v>46361</v>
      </c>
      <c r="B325" s="48" t="str">
        <f t="shared" ref="B325:B376" si="59">TEXT(A325,"ddd")</f>
        <v>Sat</v>
      </c>
      <c r="C325" s="48" t="str">
        <f t="shared" ref="C325:C376" si="60">INDEX($P$5:$P$8,MOD(ROW()-5,4)+1)</f>
        <v>SA-DAY</v>
      </c>
      <c r="D325" s="49">
        <f t="shared" ref="D325:D376" ca="1" si="61">COUNTIFS(INDIRECT("Sales!$A$4:$A$20001"),$A325,INDIRECT("Sales!$B$4:$B$20001"),$C325)</f>
        <v>0</v>
      </c>
      <c r="E325" s="49">
        <f t="shared" ref="E325:E376" ca="1" si="62">SUMIFS(INDIRECT("Sales!$D$4:$D$20001"),INDIRECT("Sales!$A$4:$A$20001"),$A325,INDIRECT("Sales!$B$4:$B$20001"),$C325)</f>
        <v>0</v>
      </c>
      <c r="F325" s="50">
        <f t="shared" ref="F325:F376" ca="1" si="63">SUMIFS(INDIRECT("Sales!$F$4:$F$20001"),INDIRECT("Sales!$A$4:$A$20001"),$A325,INDIRECT("Sales!$B$4:$B$20001"),$C325)</f>
        <v>0</v>
      </c>
      <c r="G325" s="50">
        <f t="shared" ref="G325:G376" ca="1" si="64">SUMIFS(INDIRECT("Sales!$H$4:$H$20001"),INDIRECT("Sales!$A$4:$A$20001"),$A325,INDIRECT("Sales!$B$4:$B$20001"),$C325)</f>
        <v>0</v>
      </c>
      <c r="H325" s="51" t="str">
        <f t="shared" ref="H325:H377" ca="1" si="65">IF(F325=0,"",G325/F325)</f>
        <v/>
      </c>
      <c r="I325" s="49">
        <f t="shared" ref="I325:I376" ca="1" si="66">COUNTIFS(INDIRECT("Sales!$A$4:$A$20001"),$A325,INDIRECT("Sales!$B$4:$B$20001"),$C325,INDIRECT("Sales!$G$4:$G$20001"),"")+COUNTIFS(INDIRECT("Sales!$A$4:$A$20001"),$A325,INDIRECT("Sales!$B$4:$B$20001"),$C325,INDIRECT("Sales!$G$4:$G$20001"),0)</f>
        <v>0</v>
      </c>
      <c r="J325" s="52">
        <f t="shared" ref="J325:J376" ca="1" si="67">IF(MOD(ROW()-5,4)=0,SUMIFS(INDIRECT("Sales!$F$4:$F$20001"),INDIRECT("Sales!$A$4:$A$20001"),A325),"")</f>
        <v>0</v>
      </c>
      <c r="K325" s="66"/>
      <c r="L325" s="70">
        <f t="shared" ca="1" si="57"/>
        <v>0</v>
      </c>
      <c r="M325" s="66"/>
    </row>
    <row r="326" spans="1:13" x14ac:dyDescent="0.25">
      <c r="A326" s="47">
        <f t="shared" si="58"/>
        <v>46361</v>
      </c>
      <c r="B326" s="48" t="str">
        <f t="shared" si="59"/>
        <v>Sat</v>
      </c>
      <c r="C326" s="48" t="str">
        <f t="shared" si="60"/>
        <v>SA-NYT</v>
      </c>
      <c r="D326" s="49">
        <f t="shared" ca="1" si="61"/>
        <v>0</v>
      </c>
      <c r="E326" s="49">
        <f t="shared" ca="1" si="62"/>
        <v>0</v>
      </c>
      <c r="F326" s="50">
        <f t="shared" ca="1" si="63"/>
        <v>0</v>
      </c>
      <c r="G326" s="50">
        <f t="shared" ca="1" si="64"/>
        <v>0</v>
      </c>
      <c r="H326" s="51" t="str">
        <f t="shared" ca="1" si="65"/>
        <v/>
      </c>
      <c r="I326" s="49">
        <f t="shared" ca="1" si="66"/>
        <v>0</v>
      </c>
      <c r="J326" s="52" t="str">
        <f t="shared" ca="1" si="67"/>
        <v/>
      </c>
      <c r="K326" s="66"/>
      <c r="L326" s="70">
        <f t="shared" ref="L326:L377" ca="1" si="68">K326-F326</f>
        <v>0</v>
      </c>
      <c r="M326" s="66"/>
    </row>
    <row r="327" spans="1:13" x14ac:dyDescent="0.25">
      <c r="A327" s="47">
        <f t="shared" si="58"/>
        <v>46361</v>
      </c>
      <c r="B327" s="48" t="str">
        <f t="shared" si="59"/>
        <v>Sat</v>
      </c>
      <c r="C327" s="48" t="str">
        <f t="shared" si="60"/>
        <v>SYS-DAY</v>
      </c>
      <c r="D327" s="49">
        <f t="shared" ca="1" si="61"/>
        <v>0</v>
      </c>
      <c r="E327" s="49">
        <f t="shared" ca="1" si="62"/>
        <v>0</v>
      </c>
      <c r="F327" s="50">
        <f t="shared" ca="1" si="63"/>
        <v>0</v>
      </c>
      <c r="G327" s="50">
        <f t="shared" ca="1" si="64"/>
        <v>0</v>
      </c>
      <c r="H327" s="51" t="str">
        <f t="shared" ca="1" si="65"/>
        <v/>
      </c>
      <c r="I327" s="49">
        <f t="shared" ca="1" si="66"/>
        <v>0</v>
      </c>
      <c r="J327" s="52" t="str">
        <f t="shared" ca="1" si="67"/>
        <v/>
      </c>
      <c r="K327" s="66"/>
      <c r="L327" s="70">
        <f t="shared" ca="1" si="68"/>
        <v>0</v>
      </c>
      <c r="M327" s="66"/>
    </row>
    <row r="328" spans="1:13" x14ac:dyDescent="0.25">
      <c r="A328" s="54">
        <f t="shared" si="58"/>
        <v>46361</v>
      </c>
      <c r="B328" s="55" t="str">
        <f t="shared" si="59"/>
        <v>Sat</v>
      </c>
      <c r="C328" s="55" t="str">
        <f t="shared" si="60"/>
        <v>SYS-NYT</v>
      </c>
      <c r="D328" s="56">
        <f t="shared" ca="1" si="61"/>
        <v>0</v>
      </c>
      <c r="E328" s="56">
        <f t="shared" ca="1" si="62"/>
        <v>0</v>
      </c>
      <c r="F328" s="57">
        <f t="shared" ca="1" si="63"/>
        <v>0</v>
      </c>
      <c r="G328" s="57">
        <f t="shared" ca="1" si="64"/>
        <v>0</v>
      </c>
      <c r="H328" s="58" t="str">
        <f t="shared" ca="1" si="65"/>
        <v/>
      </c>
      <c r="I328" s="56">
        <f t="shared" ca="1" si="66"/>
        <v>0</v>
      </c>
      <c r="J328" s="59" t="str">
        <f t="shared" ca="1" si="67"/>
        <v/>
      </c>
      <c r="K328" s="66"/>
      <c r="L328" s="70">
        <f t="shared" ca="1" si="68"/>
        <v>0</v>
      </c>
      <c r="M328" s="66"/>
    </row>
    <row r="329" spans="1:13" x14ac:dyDescent="0.25">
      <c r="A329" s="47">
        <f t="shared" si="58"/>
        <v>46362</v>
      </c>
      <c r="B329" s="48" t="str">
        <f t="shared" si="59"/>
        <v>Sun</v>
      </c>
      <c r="C329" s="48" t="str">
        <f t="shared" si="60"/>
        <v>SA-DAY</v>
      </c>
      <c r="D329" s="49">
        <f t="shared" ca="1" si="61"/>
        <v>0</v>
      </c>
      <c r="E329" s="49">
        <f t="shared" ca="1" si="62"/>
        <v>0</v>
      </c>
      <c r="F329" s="50">
        <f t="shared" ca="1" si="63"/>
        <v>0</v>
      </c>
      <c r="G329" s="50">
        <f t="shared" ca="1" si="64"/>
        <v>0</v>
      </c>
      <c r="H329" s="51" t="str">
        <f t="shared" ca="1" si="65"/>
        <v/>
      </c>
      <c r="I329" s="49">
        <f t="shared" ca="1" si="66"/>
        <v>0</v>
      </c>
      <c r="J329" s="52">
        <f t="shared" ca="1" si="67"/>
        <v>0</v>
      </c>
      <c r="K329" s="66"/>
      <c r="L329" s="70">
        <f t="shared" ca="1" si="68"/>
        <v>0</v>
      </c>
      <c r="M329" s="66"/>
    </row>
    <row r="330" spans="1:13" x14ac:dyDescent="0.25">
      <c r="A330" s="47">
        <f t="shared" si="58"/>
        <v>46362</v>
      </c>
      <c r="B330" s="48" t="str">
        <f t="shared" si="59"/>
        <v>Sun</v>
      </c>
      <c r="C330" s="48" t="str">
        <f t="shared" si="60"/>
        <v>SA-NYT</v>
      </c>
      <c r="D330" s="49">
        <f t="shared" ca="1" si="61"/>
        <v>0</v>
      </c>
      <c r="E330" s="49">
        <f t="shared" ca="1" si="62"/>
        <v>0</v>
      </c>
      <c r="F330" s="50">
        <f t="shared" ca="1" si="63"/>
        <v>0</v>
      </c>
      <c r="G330" s="50">
        <f t="shared" ca="1" si="64"/>
        <v>0</v>
      </c>
      <c r="H330" s="51" t="str">
        <f t="shared" ca="1" si="65"/>
        <v/>
      </c>
      <c r="I330" s="49">
        <f t="shared" ca="1" si="66"/>
        <v>0</v>
      </c>
      <c r="J330" s="52" t="str">
        <f t="shared" ca="1" si="67"/>
        <v/>
      </c>
      <c r="K330" s="66"/>
      <c r="L330" s="70">
        <f t="shared" ca="1" si="68"/>
        <v>0</v>
      </c>
      <c r="M330" s="66"/>
    </row>
    <row r="331" spans="1:13" x14ac:dyDescent="0.25">
      <c r="A331" s="47">
        <f t="shared" si="58"/>
        <v>46362</v>
      </c>
      <c r="B331" s="48" t="str">
        <f t="shared" si="59"/>
        <v>Sun</v>
      </c>
      <c r="C331" s="48" t="str">
        <f t="shared" si="60"/>
        <v>SYS-DAY</v>
      </c>
      <c r="D331" s="49">
        <f t="shared" ca="1" si="61"/>
        <v>0</v>
      </c>
      <c r="E331" s="49">
        <f t="shared" ca="1" si="62"/>
        <v>0</v>
      </c>
      <c r="F331" s="50">
        <f t="shared" ca="1" si="63"/>
        <v>0</v>
      </c>
      <c r="G331" s="50">
        <f t="shared" ca="1" si="64"/>
        <v>0</v>
      </c>
      <c r="H331" s="51" t="str">
        <f t="shared" ca="1" si="65"/>
        <v/>
      </c>
      <c r="I331" s="49">
        <f t="shared" ca="1" si="66"/>
        <v>0</v>
      </c>
      <c r="J331" s="52" t="str">
        <f t="shared" ca="1" si="67"/>
        <v/>
      </c>
      <c r="K331" s="66"/>
      <c r="L331" s="70">
        <f t="shared" ca="1" si="68"/>
        <v>0</v>
      </c>
      <c r="M331" s="66"/>
    </row>
    <row r="332" spans="1:13" x14ac:dyDescent="0.25">
      <c r="A332" s="54">
        <f t="shared" si="58"/>
        <v>46362</v>
      </c>
      <c r="B332" s="55" t="str">
        <f t="shared" si="59"/>
        <v>Sun</v>
      </c>
      <c r="C332" s="55" t="str">
        <f t="shared" si="60"/>
        <v>SYS-NYT</v>
      </c>
      <c r="D332" s="56">
        <f t="shared" ca="1" si="61"/>
        <v>0</v>
      </c>
      <c r="E332" s="56">
        <f t="shared" ca="1" si="62"/>
        <v>0</v>
      </c>
      <c r="F332" s="57">
        <f t="shared" ca="1" si="63"/>
        <v>0</v>
      </c>
      <c r="G332" s="57">
        <f t="shared" ca="1" si="64"/>
        <v>0</v>
      </c>
      <c r="H332" s="58" t="str">
        <f t="shared" ca="1" si="65"/>
        <v/>
      </c>
      <c r="I332" s="56">
        <f t="shared" ca="1" si="66"/>
        <v>0</v>
      </c>
      <c r="J332" s="59" t="str">
        <f t="shared" ca="1" si="67"/>
        <v/>
      </c>
      <c r="K332" s="66"/>
      <c r="L332" s="70">
        <f t="shared" ca="1" si="68"/>
        <v>0</v>
      </c>
      <c r="M332" s="66"/>
    </row>
    <row r="333" spans="1:13" x14ac:dyDescent="0.25">
      <c r="A333" s="47">
        <f t="shared" si="58"/>
        <v>46363</v>
      </c>
      <c r="B333" s="48" t="str">
        <f t="shared" si="59"/>
        <v>Mon</v>
      </c>
      <c r="C333" s="48" t="str">
        <f t="shared" si="60"/>
        <v>SA-DAY</v>
      </c>
      <c r="D333" s="49">
        <f t="shared" ca="1" si="61"/>
        <v>0</v>
      </c>
      <c r="E333" s="49">
        <f t="shared" ca="1" si="62"/>
        <v>0</v>
      </c>
      <c r="F333" s="50">
        <f t="shared" ca="1" si="63"/>
        <v>0</v>
      </c>
      <c r="G333" s="50">
        <f t="shared" ca="1" si="64"/>
        <v>0</v>
      </c>
      <c r="H333" s="51" t="str">
        <f t="shared" ca="1" si="65"/>
        <v/>
      </c>
      <c r="I333" s="49">
        <f t="shared" ca="1" si="66"/>
        <v>0</v>
      </c>
      <c r="J333" s="52">
        <f t="shared" ca="1" si="67"/>
        <v>0</v>
      </c>
      <c r="K333" s="66"/>
      <c r="L333" s="70">
        <f t="shared" ca="1" si="68"/>
        <v>0</v>
      </c>
      <c r="M333" s="66"/>
    </row>
    <row r="334" spans="1:13" x14ac:dyDescent="0.25">
      <c r="A334" s="47">
        <f t="shared" si="58"/>
        <v>46363</v>
      </c>
      <c r="B334" s="48" t="str">
        <f t="shared" si="59"/>
        <v>Mon</v>
      </c>
      <c r="C334" s="48" t="str">
        <f t="shared" si="60"/>
        <v>SA-NYT</v>
      </c>
      <c r="D334" s="49">
        <f t="shared" ca="1" si="61"/>
        <v>0</v>
      </c>
      <c r="E334" s="49">
        <f t="shared" ca="1" si="62"/>
        <v>0</v>
      </c>
      <c r="F334" s="50">
        <f t="shared" ca="1" si="63"/>
        <v>0</v>
      </c>
      <c r="G334" s="50">
        <f t="shared" ca="1" si="64"/>
        <v>0</v>
      </c>
      <c r="H334" s="51" t="str">
        <f t="shared" ca="1" si="65"/>
        <v/>
      </c>
      <c r="I334" s="49">
        <f t="shared" ca="1" si="66"/>
        <v>0</v>
      </c>
      <c r="J334" s="52" t="str">
        <f t="shared" ca="1" si="67"/>
        <v/>
      </c>
      <c r="K334" s="66"/>
      <c r="L334" s="70">
        <f t="shared" ca="1" si="68"/>
        <v>0</v>
      </c>
      <c r="M334" s="66"/>
    </row>
    <row r="335" spans="1:13" x14ac:dyDescent="0.25">
      <c r="A335" s="47">
        <f t="shared" si="58"/>
        <v>46363</v>
      </c>
      <c r="B335" s="48" t="str">
        <f t="shared" si="59"/>
        <v>Mon</v>
      </c>
      <c r="C335" s="48" t="str">
        <f t="shared" si="60"/>
        <v>SYS-DAY</v>
      </c>
      <c r="D335" s="49">
        <f t="shared" ca="1" si="61"/>
        <v>0</v>
      </c>
      <c r="E335" s="49">
        <f t="shared" ca="1" si="62"/>
        <v>0</v>
      </c>
      <c r="F335" s="50">
        <f t="shared" ca="1" si="63"/>
        <v>0</v>
      </c>
      <c r="G335" s="50">
        <f t="shared" ca="1" si="64"/>
        <v>0</v>
      </c>
      <c r="H335" s="51" t="str">
        <f t="shared" ca="1" si="65"/>
        <v/>
      </c>
      <c r="I335" s="49">
        <f t="shared" ca="1" si="66"/>
        <v>0</v>
      </c>
      <c r="J335" s="52" t="str">
        <f t="shared" ca="1" si="67"/>
        <v/>
      </c>
      <c r="K335" s="66"/>
      <c r="L335" s="70">
        <f t="shared" ca="1" si="68"/>
        <v>0</v>
      </c>
      <c r="M335" s="66"/>
    </row>
    <row r="336" spans="1:13" x14ac:dyDescent="0.25">
      <c r="A336" s="54">
        <f t="shared" si="58"/>
        <v>46363</v>
      </c>
      <c r="B336" s="55" t="str">
        <f t="shared" si="59"/>
        <v>Mon</v>
      </c>
      <c r="C336" s="55" t="str">
        <f t="shared" si="60"/>
        <v>SYS-NYT</v>
      </c>
      <c r="D336" s="56">
        <f t="shared" ca="1" si="61"/>
        <v>0</v>
      </c>
      <c r="E336" s="56">
        <f t="shared" ca="1" si="62"/>
        <v>0</v>
      </c>
      <c r="F336" s="57">
        <f t="shared" ca="1" si="63"/>
        <v>0</v>
      </c>
      <c r="G336" s="57">
        <f t="shared" ca="1" si="64"/>
        <v>0</v>
      </c>
      <c r="H336" s="58" t="str">
        <f t="shared" ca="1" si="65"/>
        <v/>
      </c>
      <c r="I336" s="56">
        <f t="shared" ca="1" si="66"/>
        <v>0</v>
      </c>
      <c r="J336" s="59" t="str">
        <f t="shared" ca="1" si="67"/>
        <v/>
      </c>
      <c r="K336" s="66"/>
      <c r="L336" s="70">
        <f t="shared" ca="1" si="68"/>
        <v>0</v>
      </c>
      <c r="M336" s="66"/>
    </row>
    <row r="337" spans="1:13" x14ac:dyDescent="0.25">
      <c r="A337" s="47">
        <f t="shared" si="58"/>
        <v>46364</v>
      </c>
      <c r="B337" s="48" t="str">
        <f t="shared" si="59"/>
        <v>Tue</v>
      </c>
      <c r="C337" s="48" t="str">
        <f t="shared" si="60"/>
        <v>SA-DAY</v>
      </c>
      <c r="D337" s="49">
        <f t="shared" ca="1" si="61"/>
        <v>0</v>
      </c>
      <c r="E337" s="49">
        <f t="shared" ca="1" si="62"/>
        <v>0</v>
      </c>
      <c r="F337" s="50">
        <f t="shared" ca="1" si="63"/>
        <v>0</v>
      </c>
      <c r="G337" s="50">
        <f t="shared" ca="1" si="64"/>
        <v>0</v>
      </c>
      <c r="H337" s="51" t="str">
        <f t="shared" ca="1" si="65"/>
        <v/>
      </c>
      <c r="I337" s="49">
        <f t="shared" ca="1" si="66"/>
        <v>0</v>
      </c>
      <c r="J337" s="52">
        <f t="shared" ca="1" si="67"/>
        <v>0</v>
      </c>
      <c r="K337" s="66"/>
      <c r="L337" s="70">
        <f t="shared" ca="1" si="68"/>
        <v>0</v>
      </c>
      <c r="M337" s="66"/>
    </row>
    <row r="338" spans="1:13" x14ac:dyDescent="0.25">
      <c r="A338" s="47">
        <f t="shared" si="58"/>
        <v>46364</v>
      </c>
      <c r="B338" s="48" t="str">
        <f t="shared" si="59"/>
        <v>Tue</v>
      </c>
      <c r="C338" s="48" t="str">
        <f t="shared" si="60"/>
        <v>SA-NYT</v>
      </c>
      <c r="D338" s="49">
        <f t="shared" ca="1" si="61"/>
        <v>0</v>
      </c>
      <c r="E338" s="49">
        <f t="shared" ca="1" si="62"/>
        <v>0</v>
      </c>
      <c r="F338" s="50">
        <f t="shared" ca="1" si="63"/>
        <v>0</v>
      </c>
      <c r="G338" s="50">
        <f t="shared" ca="1" si="64"/>
        <v>0</v>
      </c>
      <c r="H338" s="51" t="str">
        <f t="shared" ca="1" si="65"/>
        <v/>
      </c>
      <c r="I338" s="49">
        <f t="shared" ca="1" si="66"/>
        <v>0</v>
      </c>
      <c r="J338" s="52" t="str">
        <f t="shared" ca="1" si="67"/>
        <v/>
      </c>
      <c r="K338" s="66"/>
      <c r="L338" s="70">
        <f t="shared" ca="1" si="68"/>
        <v>0</v>
      </c>
      <c r="M338" s="66"/>
    </row>
    <row r="339" spans="1:13" x14ac:dyDescent="0.25">
      <c r="A339" s="47">
        <f t="shared" si="58"/>
        <v>46364</v>
      </c>
      <c r="B339" s="48" t="str">
        <f t="shared" si="59"/>
        <v>Tue</v>
      </c>
      <c r="C339" s="48" t="str">
        <f t="shared" si="60"/>
        <v>SYS-DAY</v>
      </c>
      <c r="D339" s="49">
        <f t="shared" ca="1" si="61"/>
        <v>0</v>
      </c>
      <c r="E339" s="49">
        <f t="shared" ca="1" si="62"/>
        <v>0</v>
      </c>
      <c r="F339" s="50">
        <f t="shared" ca="1" si="63"/>
        <v>0</v>
      </c>
      <c r="G339" s="50">
        <f t="shared" ca="1" si="64"/>
        <v>0</v>
      </c>
      <c r="H339" s="51" t="str">
        <f t="shared" ca="1" si="65"/>
        <v/>
      </c>
      <c r="I339" s="49">
        <f t="shared" ca="1" si="66"/>
        <v>0</v>
      </c>
      <c r="J339" s="52" t="str">
        <f t="shared" ca="1" si="67"/>
        <v/>
      </c>
      <c r="K339" s="66"/>
      <c r="L339" s="70">
        <f t="shared" ca="1" si="68"/>
        <v>0</v>
      </c>
      <c r="M339" s="66"/>
    </row>
    <row r="340" spans="1:13" x14ac:dyDescent="0.25">
      <c r="A340" s="54">
        <f t="shared" si="58"/>
        <v>46364</v>
      </c>
      <c r="B340" s="55" t="str">
        <f t="shared" si="59"/>
        <v>Tue</v>
      </c>
      <c r="C340" s="55" t="str">
        <f t="shared" si="60"/>
        <v>SYS-NYT</v>
      </c>
      <c r="D340" s="56">
        <f t="shared" ca="1" si="61"/>
        <v>0</v>
      </c>
      <c r="E340" s="56">
        <f t="shared" ca="1" si="62"/>
        <v>0</v>
      </c>
      <c r="F340" s="57">
        <f t="shared" ca="1" si="63"/>
        <v>0</v>
      </c>
      <c r="G340" s="57">
        <f t="shared" ca="1" si="64"/>
        <v>0</v>
      </c>
      <c r="H340" s="58" t="str">
        <f t="shared" ca="1" si="65"/>
        <v/>
      </c>
      <c r="I340" s="56">
        <f t="shared" ca="1" si="66"/>
        <v>0</v>
      </c>
      <c r="J340" s="59" t="str">
        <f t="shared" ca="1" si="67"/>
        <v/>
      </c>
      <c r="K340" s="66"/>
      <c r="L340" s="70">
        <f t="shared" ca="1" si="68"/>
        <v>0</v>
      </c>
      <c r="M340" s="66"/>
    </row>
    <row r="341" spans="1:13" x14ac:dyDescent="0.25">
      <c r="A341" s="47">
        <f t="shared" si="58"/>
        <v>46365</v>
      </c>
      <c r="B341" s="48" t="str">
        <f t="shared" si="59"/>
        <v>Wed</v>
      </c>
      <c r="C341" s="48" t="str">
        <f t="shared" si="60"/>
        <v>SA-DAY</v>
      </c>
      <c r="D341" s="49">
        <f t="shared" ca="1" si="61"/>
        <v>0</v>
      </c>
      <c r="E341" s="49">
        <f t="shared" ca="1" si="62"/>
        <v>0</v>
      </c>
      <c r="F341" s="50">
        <f t="shared" ca="1" si="63"/>
        <v>0</v>
      </c>
      <c r="G341" s="50">
        <f t="shared" ca="1" si="64"/>
        <v>0</v>
      </c>
      <c r="H341" s="51" t="str">
        <f t="shared" ca="1" si="65"/>
        <v/>
      </c>
      <c r="I341" s="49">
        <f t="shared" ca="1" si="66"/>
        <v>0</v>
      </c>
      <c r="J341" s="52">
        <f t="shared" ca="1" si="67"/>
        <v>0</v>
      </c>
      <c r="K341" s="66"/>
      <c r="L341" s="70">
        <f t="shared" ca="1" si="68"/>
        <v>0</v>
      </c>
      <c r="M341" s="66"/>
    </row>
    <row r="342" spans="1:13" x14ac:dyDescent="0.25">
      <c r="A342" s="47">
        <f t="shared" si="58"/>
        <v>46365</v>
      </c>
      <c r="B342" s="48" t="str">
        <f t="shared" si="59"/>
        <v>Wed</v>
      </c>
      <c r="C342" s="48" t="str">
        <f t="shared" si="60"/>
        <v>SA-NYT</v>
      </c>
      <c r="D342" s="49">
        <f t="shared" ca="1" si="61"/>
        <v>0</v>
      </c>
      <c r="E342" s="49">
        <f t="shared" ca="1" si="62"/>
        <v>0</v>
      </c>
      <c r="F342" s="50">
        <f t="shared" ca="1" si="63"/>
        <v>0</v>
      </c>
      <c r="G342" s="50">
        <f t="shared" ca="1" si="64"/>
        <v>0</v>
      </c>
      <c r="H342" s="51" t="str">
        <f t="shared" ca="1" si="65"/>
        <v/>
      </c>
      <c r="I342" s="49">
        <f t="shared" ca="1" si="66"/>
        <v>0</v>
      </c>
      <c r="J342" s="52" t="str">
        <f t="shared" ca="1" si="67"/>
        <v/>
      </c>
      <c r="K342" s="66"/>
      <c r="L342" s="70">
        <f t="shared" ca="1" si="68"/>
        <v>0</v>
      </c>
      <c r="M342" s="66"/>
    </row>
    <row r="343" spans="1:13" x14ac:dyDescent="0.25">
      <c r="A343" s="47">
        <f t="shared" si="58"/>
        <v>46365</v>
      </c>
      <c r="B343" s="48" t="str">
        <f t="shared" si="59"/>
        <v>Wed</v>
      </c>
      <c r="C343" s="48" t="str">
        <f t="shared" si="60"/>
        <v>SYS-DAY</v>
      </c>
      <c r="D343" s="49">
        <f t="shared" ca="1" si="61"/>
        <v>0</v>
      </c>
      <c r="E343" s="49">
        <f t="shared" ca="1" si="62"/>
        <v>0</v>
      </c>
      <c r="F343" s="50">
        <f t="shared" ca="1" si="63"/>
        <v>0</v>
      </c>
      <c r="G343" s="50">
        <f t="shared" ca="1" si="64"/>
        <v>0</v>
      </c>
      <c r="H343" s="51" t="str">
        <f t="shared" ca="1" si="65"/>
        <v/>
      </c>
      <c r="I343" s="49">
        <f t="shared" ca="1" si="66"/>
        <v>0</v>
      </c>
      <c r="J343" s="52" t="str">
        <f t="shared" ca="1" si="67"/>
        <v/>
      </c>
      <c r="K343" s="66"/>
      <c r="L343" s="70">
        <f t="shared" ca="1" si="68"/>
        <v>0</v>
      </c>
      <c r="M343" s="66"/>
    </row>
    <row r="344" spans="1:13" x14ac:dyDescent="0.25">
      <c r="A344" s="54">
        <f t="shared" si="58"/>
        <v>46365</v>
      </c>
      <c r="B344" s="55" t="str">
        <f t="shared" si="59"/>
        <v>Wed</v>
      </c>
      <c r="C344" s="55" t="str">
        <f t="shared" si="60"/>
        <v>SYS-NYT</v>
      </c>
      <c r="D344" s="56">
        <f t="shared" ca="1" si="61"/>
        <v>0</v>
      </c>
      <c r="E344" s="56">
        <f t="shared" ca="1" si="62"/>
        <v>0</v>
      </c>
      <c r="F344" s="57">
        <f t="shared" ca="1" si="63"/>
        <v>0</v>
      </c>
      <c r="G344" s="57">
        <f t="shared" ca="1" si="64"/>
        <v>0</v>
      </c>
      <c r="H344" s="58" t="str">
        <f t="shared" ca="1" si="65"/>
        <v/>
      </c>
      <c r="I344" s="56">
        <f t="shared" ca="1" si="66"/>
        <v>0</v>
      </c>
      <c r="J344" s="59" t="str">
        <f t="shared" ca="1" si="67"/>
        <v/>
      </c>
      <c r="K344" s="66"/>
      <c r="L344" s="70">
        <f t="shared" ca="1" si="68"/>
        <v>0</v>
      </c>
      <c r="M344" s="66"/>
    </row>
    <row r="345" spans="1:13" x14ac:dyDescent="0.25">
      <c r="A345" s="47">
        <f t="shared" si="58"/>
        <v>46366</v>
      </c>
      <c r="B345" s="48" t="str">
        <f t="shared" si="59"/>
        <v>Thu</v>
      </c>
      <c r="C345" s="48" t="str">
        <f t="shared" si="60"/>
        <v>SA-DAY</v>
      </c>
      <c r="D345" s="49">
        <f t="shared" ca="1" si="61"/>
        <v>0</v>
      </c>
      <c r="E345" s="49">
        <f t="shared" ca="1" si="62"/>
        <v>0</v>
      </c>
      <c r="F345" s="50">
        <f t="shared" ca="1" si="63"/>
        <v>0</v>
      </c>
      <c r="G345" s="50">
        <f t="shared" ca="1" si="64"/>
        <v>0</v>
      </c>
      <c r="H345" s="51" t="str">
        <f t="shared" ca="1" si="65"/>
        <v/>
      </c>
      <c r="I345" s="49">
        <f t="shared" ca="1" si="66"/>
        <v>0</v>
      </c>
      <c r="J345" s="52">
        <f t="shared" ca="1" si="67"/>
        <v>0</v>
      </c>
      <c r="K345" s="66"/>
      <c r="L345" s="70">
        <f t="shared" ca="1" si="68"/>
        <v>0</v>
      </c>
      <c r="M345" s="66"/>
    </row>
    <row r="346" spans="1:13" x14ac:dyDescent="0.25">
      <c r="A346" s="47">
        <f t="shared" si="58"/>
        <v>46366</v>
      </c>
      <c r="B346" s="48" t="str">
        <f t="shared" si="59"/>
        <v>Thu</v>
      </c>
      <c r="C346" s="48" t="str">
        <f t="shared" si="60"/>
        <v>SA-NYT</v>
      </c>
      <c r="D346" s="49">
        <f t="shared" ca="1" si="61"/>
        <v>0</v>
      </c>
      <c r="E346" s="49">
        <f t="shared" ca="1" si="62"/>
        <v>0</v>
      </c>
      <c r="F346" s="50">
        <f t="shared" ca="1" si="63"/>
        <v>0</v>
      </c>
      <c r="G346" s="50">
        <f t="shared" ca="1" si="64"/>
        <v>0</v>
      </c>
      <c r="H346" s="51" t="str">
        <f t="shared" ca="1" si="65"/>
        <v/>
      </c>
      <c r="I346" s="49">
        <f t="shared" ca="1" si="66"/>
        <v>0</v>
      </c>
      <c r="J346" s="52" t="str">
        <f t="shared" ca="1" si="67"/>
        <v/>
      </c>
      <c r="K346" s="66"/>
      <c r="L346" s="70">
        <f t="shared" ca="1" si="68"/>
        <v>0</v>
      </c>
      <c r="M346" s="66"/>
    </row>
    <row r="347" spans="1:13" x14ac:dyDescent="0.25">
      <c r="A347" s="47">
        <f t="shared" si="58"/>
        <v>46366</v>
      </c>
      <c r="B347" s="48" t="str">
        <f t="shared" si="59"/>
        <v>Thu</v>
      </c>
      <c r="C347" s="48" t="str">
        <f t="shared" si="60"/>
        <v>SYS-DAY</v>
      </c>
      <c r="D347" s="49">
        <f t="shared" ca="1" si="61"/>
        <v>0</v>
      </c>
      <c r="E347" s="49">
        <f t="shared" ca="1" si="62"/>
        <v>0</v>
      </c>
      <c r="F347" s="50">
        <f t="shared" ca="1" si="63"/>
        <v>0</v>
      </c>
      <c r="G347" s="50">
        <f t="shared" ca="1" si="64"/>
        <v>0</v>
      </c>
      <c r="H347" s="51" t="str">
        <f t="shared" ca="1" si="65"/>
        <v/>
      </c>
      <c r="I347" s="49">
        <f t="shared" ca="1" si="66"/>
        <v>0</v>
      </c>
      <c r="J347" s="52" t="str">
        <f t="shared" ca="1" si="67"/>
        <v/>
      </c>
      <c r="K347" s="66"/>
      <c r="L347" s="70">
        <f t="shared" ca="1" si="68"/>
        <v>0</v>
      </c>
      <c r="M347" s="66"/>
    </row>
    <row r="348" spans="1:13" x14ac:dyDescent="0.25">
      <c r="A348" s="54">
        <f t="shared" si="58"/>
        <v>46366</v>
      </c>
      <c r="B348" s="55" t="str">
        <f t="shared" si="59"/>
        <v>Thu</v>
      </c>
      <c r="C348" s="55" t="str">
        <f t="shared" si="60"/>
        <v>SYS-NYT</v>
      </c>
      <c r="D348" s="56">
        <f t="shared" ca="1" si="61"/>
        <v>0</v>
      </c>
      <c r="E348" s="56">
        <f t="shared" ca="1" si="62"/>
        <v>0</v>
      </c>
      <c r="F348" s="57">
        <f t="shared" ca="1" si="63"/>
        <v>0</v>
      </c>
      <c r="G348" s="57">
        <f t="shared" ca="1" si="64"/>
        <v>0</v>
      </c>
      <c r="H348" s="58" t="str">
        <f t="shared" ca="1" si="65"/>
        <v/>
      </c>
      <c r="I348" s="56">
        <f t="shared" ca="1" si="66"/>
        <v>0</v>
      </c>
      <c r="J348" s="59" t="str">
        <f t="shared" ca="1" si="67"/>
        <v/>
      </c>
      <c r="K348" s="66"/>
      <c r="L348" s="70">
        <f t="shared" ca="1" si="68"/>
        <v>0</v>
      </c>
      <c r="M348" s="66"/>
    </row>
    <row r="349" spans="1:13" x14ac:dyDescent="0.25">
      <c r="A349" s="47">
        <f t="shared" si="58"/>
        <v>46367</v>
      </c>
      <c r="B349" s="48" t="str">
        <f t="shared" si="59"/>
        <v>Fri</v>
      </c>
      <c r="C349" s="48" t="str">
        <f t="shared" si="60"/>
        <v>SA-DAY</v>
      </c>
      <c r="D349" s="49">
        <f t="shared" ca="1" si="61"/>
        <v>0</v>
      </c>
      <c r="E349" s="49">
        <f t="shared" ca="1" si="62"/>
        <v>0</v>
      </c>
      <c r="F349" s="50">
        <f t="shared" ca="1" si="63"/>
        <v>0</v>
      </c>
      <c r="G349" s="50">
        <f t="shared" ca="1" si="64"/>
        <v>0</v>
      </c>
      <c r="H349" s="51" t="str">
        <f t="shared" ca="1" si="65"/>
        <v/>
      </c>
      <c r="I349" s="49">
        <f t="shared" ca="1" si="66"/>
        <v>0</v>
      </c>
      <c r="J349" s="52">
        <f t="shared" ca="1" si="67"/>
        <v>0</v>
      </c>
      <c r="K349" s="66"/>
      <c r="L349" s="70">
        <f t="shared" ca="1" si="68"/>
        <v>0</v>
      </c>
      <c r="M349" s="66"/>
    </row>
    <row r="350" spans="1:13" x14ac:dyDescent="0.25">
      <c r="A350" s="47">
        <f t="shared" si="58"/>
        <v>46367</v>
      </c>
      <c r="B350" s="48" t="str">
        <f t="shared" si="59"/>
        <v>Fri</v>
      </c>
      <c r="C350" s="48" t="str">
        <f t="shared" si="60"/>
        <v>SA-NYT</v>
      </c>
      <c r="D350" s="49">
        <f t="shared" ca="1" si="61"/>
        <v>0</v>
      </c>
      <c r="E350" s="49">
        <f t="shared" ca="1" si="62"/>
        <v>0</v>
      </c>
      <c r="F350" s="50">
        <f t="shared" ca="1" si="63"/>
        <v>0</v>
      </c>
      <c r="G350" s="50">
        <f t="shared" ca="1" si="64"/>
        <v>0</v>
      </c>
      <c r="H350" s="51" t="str">
        <f t="shared" ca="1" si="65"/>
        <v/>
      </c>
      <c r="I350" s="49">
        <f t="shared" ca="1" si="66"/>
        <v>0</v>
      </c>
      <c r="J350" s="52" t="str">
        <f t="shared" ca="1" si="67"/>
        <v/>
      </c>
      <c r="K350" s="66"/>
      <c r="L350" s="70">
        <f t="shared" ca="1" si="68"/>
        <v>0</v>
      </c>
      <c r="M350" s="66"/>
    </row>
    <row r="351" spans="1:13" x14ac:dyDescent="0.25">
      <c r="A351" s="47">
        <f t="shared" si="58"/>
        <v>46367</v>
      </c>
      <c r="B351" s="48" t="str">
        <f t="shared" si="59"/>
        <v>Fri</v>
      </c>
      <c r="C351" s="48" t="str">
        <f t="shared" si="60"/>
        <v>SYS-DAY</v>
      </c>
      <c r="D351" s="49">
        <f t="shared" ca="1" si="61"/>
        <v>0</v>
      </c>
      <c r="E351" s="49">
        <f t="shared" ca="1" si="62"/>
        <v>0</v>
      </c>
      <c r="F351" s="50">
        <f t="shared" ca="1" si="63"/>
        <v>0</v>
      </c>
      <c r="G351" s="50">
        <f t="shared" ca="1" si="64"/>
        <v>0</v>
      </c>
      <c r="H351" s="51" t="str">
        <f t="shared" ca="1" si="65"/>
        <v/>
      </c>
      <c r="I351" s="49">
        <f t="shared" ca="1" si="66"/>
        <v>0</v>
      </c>
      <c r="J351" s="52" t="str">
        <f t="shared" ca="1" si="67"/>
        <v/>
      </c>
      <c r="K351" s="66"/>
      <c r="L351" s="70">
        <f t="shared" ca="1" si="68"/>
        <v>0</v>
      </c>
      <c r="M351" s="66"/>
    </row>
    <row r="352" spans="1:13" x14ac:dyDescent="0.25">
      <c r="A352" s="54">
        <f t="shared" si="58"/>
        <v>46367</v>
      </c>
      <c r="B352" s="55" t="str">
        <f t="shared" si="59"/>
        <v>Fri</v>
      </c>
      <c r="C352" s="55" t="str">
        <f t="shared" si="60"/>
        <v>SYS-NYT</v>
      </c>
      <c r="D352" s="56">
        <f t="shared" ca="1" si="61"/>
        <v>0</v>
      </c>
      <c r="E352" s="56">
        <f t="shared" ca="1" si="62"/>
        <v>0</v>
      </c>
      <c r="F352" s="57">
        <f t="shared" ca="1" si="63"/>
        <v>0</v>
      </c>
      <c r="G352" s="57">
        <f t="shared" ca="1" si="64"/>
        <v>0</v>
      </c>
      <c r="H352" s="58" t="str">
        <f t="shared" ca="1" si="65"/>
        <v/>
      </c>
      <c r="I352" s="56">
        <f t="shared" ca="1" si="66"/>
        <v>0</v>
      </c>
      <c r="J352" s="59" t="str">
        <f t="shared" ca="1" si="67"/>
        <v/>
      </c>
      <c r="K352" s="66"/>
      <c r="L352" s="70">
        <f t="shared" ca="1" si="68"/>
        <v>0</v>
      </c>
      <c r="M352" s="66"/>
    </row>
    <row r="353" spans="1:13" x14ac:dyDescent="0.25">
      <c r="A353" s="47">
        <f t="shared" si="58"/>
        <v>46368</v>
      </c>
      <c r="B353" s="48" t="str">
        <f t="shared" si="59"/>
        <v>Sat</v>
      </c>
      <c r="C353" s="48" t="str">
        <f t="shared" si="60"/>
        <v>SA-DAY</v>
      </c>
      <c r="D353" s="49">
        <f t="shared" ca="1" si="61"/>
        <v>0</v>
      </c>
      <c r="E353" s="49">
        <f t="shared" ca="1" si="62"/>
        <v>0</v>
      </c>
      <c r="F353" s="50">
        <f t="shared" ca="1" si="63"/>
        <v>0</v>
      </c>
      <c r="G353" s="50">
        <f t="shared" ca="1" si="64"/>
        <v>0</v>
      </c>
      <c r="H353" s="51" t="str">
        <f t="shared" ca="1" si="65"/>
        <v/>
      </c>
      <c r="I353" s="49">
        <f t="shared" ca="1" si="66"/>
        <v>0</v>
      </c>
      <c r="J353" s="52">
        <f t="shared" ca="1" si="67"/>
        <v>0</v>
      </c>
      <c r="K353" s="66"/>
      <c r="L353" s="70">
        <f t="shared" ca="1" si="68"/>
        <v>0</v>
      </c>
      <c r="M353" s="66"/>
    </row>
    <row r="354" spans="1:13" x14ac:dyDescent="0.25">
      <c r="A354" s="47">
        <f t="shared" si="58"/>
        <v>46368</v>
      </c>
      <c r="B354" s="48" t="str">
        <f t="shared" si="59"/>
        <v>Sat</v>
      </c>
      <c r="C354" s="48" t="str">
        <f t="shared" si="60"/>
        <v>SA-NYT</v>
      </c>
      <c r="D354" s="49">
        <f t="shared" ca="1" si="61"/>
        <v>0</v>
      </c>
      <c r="E354" s="49">
        <f t="shared" ca="1" si="62"/>
        <v>0</v>
      </c>
      <c r="F354" s="50">
        <f t="shared" ca="1" si="63"/>
        <v>0</v>
      </c>
      <c r="G354" s="50">
        <f t="shared" ca="1" si="64"/>
        <v>0</v>
      </c>
      <c r="H354" s="51" t="str">
        <f t="shared" ca="1" si="65"/>
        <v/>
      </c>
      <c r="I354" s="49">
        <f t="shared" ca="1" si="66"/>
        <v>0</v>
      </c>
      <c r="J354" s="52" t="str">
        <f t="shared" ca="1" si="67"/>
        <v/>
      </c>
      <c r="K354" s="66"/>
      <c r="L354" s="70">
        <f t="shared" ca="1" si="68"/>
        <v>0</v>
      </c>
      <c r="M354" s="66"/>
    </row>
    <row r="355" spans="1:13" x14ac:dyDescent="0.25">
      <c r="A355" s="47">
        <f t="shared" si="58"/>
        <v>46368</v>
      </c>
      <c r="B355" s="48" t="str">
        <f t="shared" si="59"/>
        <v>Sat</v>
      </c>
      <c r="C355" s="48" t="str">
        <f t="shared" si="60"/>
        <v>SYS-DAY</v>
      </c>
      <c r="D355" s="49">
        <f t="shared" ca="1" si="61"/>
        <v>0</v>
      </c>
      <c r="E355" s="49">
        <f t="shared" ca="1" si="62"/>
        <v>0</v>
      </c>
      <c r="F355" s="50">
        <f t="shared" ca="1" si="63"/>
        <v>0</v>
      </c>
      <c r="G355" s="50">
        <f t="shared" ca="1" si="64"/>
        <v>0</v>
      </c>
      <c r="H355" s="51" t="str">
        <f t="shared" ca="1" si="65"/>
        <v/>
      </c>
      <c r="I355" s="49">
        <f t="shared" ca="1" si="66"/>
        <v>0</v>
      </c>
      <c r="J355" s="52" t="str">
        <f t="shared" ca="1" si="67"/>
        <v/>
      </c>
      <c r="K355" s="66"/>
      <c r="L355" s="70">
        <f t="shared" ca="1" si="68"/>
        <v>0</v>
      </c>
      <c r="M355" s="66"/>
    </row>
    <row r="356" spans="1:13" x14ac:dyDescent="0.25">
      <c r="A356" s="54">
        <f t="shared" si="58"/>
        <v>46368</v>
      </c>
      <c r="B356" s="55" t="str">
        <f t="shared" si="59"/>
        <v>Sat</v>
      </c>
      <c r="C356" s="55" t="str">
        <f t="shared" si="60"/>
        <v>SYS-NYT</v>
      </c>
      <c r="D356" s="56">
        <f t="shared" ca="1" si="61"/>
        <v>0</v>
      </c>
      <c r="E356" s="56">
        <f t="shared" ca="1" si="62"/>
        <v>0</v>
      </c>
      <c r="F356" s="57">
        <f t="shared" ca="1" si="63"/>
        <v>0</v>
      </c>
      <c r="G356" s="57">
        <f t="shared" ca="1" si="64"/>
        <v>0</v>
      </c>
      <c r="H356" s="58" t="str">
        <f t="shared" ca="1" si="65"/>
        <v/>
      </c>
      <c r="I356" s="56">
        <f t="shared" ca="1" si="66"/>
        <v>0</v>
      </c>
      <c r="J356" s="59" t="str">
        <f t="shared" ca="1" si="67"/>
        <v/>
      </c>
      <c r="K356" s="66"/>
      <c r="L356" s="70">
        <f t="shared" ca="1" si="68"/>
        <v>0</v>
      </c>
      <c r="M356" s="66"/>
    </row>
    <row r="357" spans="1:13" x14ac:dyDescent="0.25">
      <c r="A357" s="47">
        <f t="shared" si="58"/>
        <v>46369</v>
      </c>
      <c r="B357" s="48" t="str">
        <f t="shared" si="59"/>
        <v>Sun</v>
      </c>
      <c r="C357" s="48" t="str">
        <f t="shared" si="60"/>
        <v>SA-DAY</v>
      </c>
      <c r="D357" s="49">
        <f t="shared" ca="1" si="61"/>
        <v>0</v>
      </c>
      <c r="E357" s="49">
        <f t="shared" ca="1" si="62"/>
        <v>0</v>
      </c>
      <c r="F357" s="50">
        <f t="shared" ca="1" si="63"/>
        <v>0</v>
      </c>
      <c r="G357" s="50">
        <f t="shared" ca="1" si="64"/>
        <v>0</v>
      </c>
      <c r="H357" s="51" t="str">
        <f t="shared" ca="1" si="65"/>
        <v/>
      </c>
      <c r="I357" s="49">
        <f t="shared" ca="1" si="66"/>
        <v>0</v>
      </c>
      <c r="J357" s="52">
        <f t="shared" ca="1" si="67"/>
        <v>0</v>
      </c>
      <c r="K357" s="66"/>
      <c r="L357" s="70">
        <f t="shared" ca="1" si="68"/>
        <v>0</v>
      </c>
      <c r="M357" s="66"/>
    </row>
    <row r="358" spans="1:13" x14ac:dyDescent="0.25">
      <c r="A358" s="47">
        <f t="shared" si="58"/>
        <v>46369</v>
      </c>
      <c r="B358" s="48" t="str">
        <f t="shared" si="59"/>
        <v>Sun</v>
      </c>
      <c r="C358" s="48" t="str">
        <f t="shared" si="60"/>
        <v>SA-NYT</v>
      </c>
      <c r="D358" s="49">
        <f t="shared" ca="1" si="61"/>
        <v>0</v>
      </c>
      <c r="E358" s="49">
        <f t="shared" ca="1" si="62"/>
        <v>0</v>
      </c>
      <c r="F358" s="50">
        <f t="shared" ca="1" si="63"/>
        <v>0</v>
      </c>
      <c r="G358" s="50">
        <f t="shared" ca="1" si="64"/>
        <v>0</v>
      </c>
      <c r="H358" s="51" t="str">
        <f t="shared" ca="1" si="65"/>
        <v/>
      </c>
      <c r="I358" s="49">
        <f t="shared" ca="1" si="66"/>
        <v>0</v>
      </c>
      <c r="J358" s="52" t="str">
        <f t="shared" ca="1" si="67"/>
        <v/>
      </c>
      <c r="K358" s="66"/>
      <c r="L358" s="70">
        <f t="shared" ca="1" si="68"/>
        <v>0</v>
      </c>
      <c r="M358" s="66"/>
    </row>
    <row r="359" spans="1:13" x14ac:dyDescent="0.25">
      <c r="A359" s="47">
        <f t="shared" si="58"/>
        <v>46369</v>
      </c>
      <c r="B359" s="48" t="str">
        <f t="shared" si="59"/>
        <v>Sun</v>
      </c>
      <c r="C359" s="48" t="str">
        <f t="shared" si="60"/>
        <v>SYS-DAY</v>
      </c>
      <c r="D359" s="49">
        <f t="shared" ca="1" si="61"/>
        <v>0</v>
      </c>
      <c r="E359" s="49">
        <f t="shared" ca="1" si="62"/>
        <v>0</v>
      </c>
      <c r="F359" s="50">
        <f t="shared" ca="1" si="63"/>
        <v>0</v>
      </c>
      <c r="G359" s="50">
        <f t="shared" ca="1" si="64"/>
        <v>0</v>
      </c>
      <c r="H359" s="51" t="str">
        <f t="shared" ca="1" si="65"/>
        <v/>
      </c>
      <c r="I359" s="49">
        <f t="shared" ca="1" si="66"/>
        <v>0</v>
      </c>
      <c r="J359" s="52" t="str">
        <f t="shared" ca="1" si="67"/>
        <v/>
      </c>
      <c r="K359" s="66"/>
      <c r="L359" s="70">
        <f t="shared" ca="1" si="68"/>
        <v>0</v>
      </c>
      <c r="M359" s="66"/>
    </row>
    <row r="360" spans="1:13" x14ac:dyDescent="0.25">
      <c r="A360" s="54">
        <f t="shared" si="58"/>
        <v>46369</v>
      </c>
      <c r="B360" s="55" t="str">
        <f t="shared" si="59"/>
        <v>Sun</v>
      </c>
      <c r="C360" s="55" t="str">
        <f t="shared" si="60"/>
        <v>SYS-NYT</v>
      </c>
      <c r="D360" s="56">
        <f t="shared" ca="1" si="61"/>
        <v>0</v>
      </c>
      <c r="E360" s="56">
        <f t="shared" ca="1" si="62"/>
        <v>0</v>
      </c>
      <c r="F360" s="57">
        <f t="shared" ca="1" si="63"/>
        <v>0</v>
      </c>
      <c r="G360" s="57">
        <f t="shared" ca="1" si="64"/>
        <v>0</v>
      </c>
      <c r="H360" s="58" t="str">
        <f t="shared" ca="1" si="65"/>
        <v/>
      </c>
      <c r="I360" s="56">
        <f t="shared" ca="1" si="66"/>
        <v>0</v>
      </c>
      <c r="J360" s="59" t="str">
        <f t="shared" ca="1" si="67"/>
        <v/>
      </c>
      <c r="K360" s="66"/>
      <c r="L360" s="70">
        <f t="shared" ca="1" si="68"/>
        <v>0</v>
      </c>
      <c r="M360" s="66"/>
    </row>
    <row r="361" spans="1:13" x14ac:dyDescent="0.25">
      <c r="A361" s="47">
        <f t="shared" si="58"/>
        <v>46370</v>
      </c>
      <c r="B361" s="48" t="str">
        <f t="shared" si="59"/>
        <v>Mon</v>
      </c>
      <c r="C361" s="48" t="str">
        <f t="shared" si="60"/>
        <v>SA-DAY</v>
      </c>
      <c r="D361" s="49">
        <f t="shared" ca="1" si="61"/>
        <v>0</v>
      </c>
      <c r="E361" s="49">
        <f t="shared" ca="1" si="62"/>
        <v>0</v>
      </c>
      <c r="F361" s="50">
        <f t="shared" ca="1" si="63"/>
        <v>0</v>
      </c>
      <c r="G361" s="50">
        <f t="shared" ca="1" si="64"/>
        <v>0</v>
      </c>
      <c r="H361" s="51" t="str">
        <f t="shared" ca="1" si="65"/>
        <v/>
      </c>
      <c r="I361" s="49">
        <f t="shared" ca="1" si="66"/>
        <v>0</v>
      </c>
      <c r="J361" s="52">
        <f t="shared" ca="1" si="67"/>
        <v>0</v>
      </c>
      <c r="K361" s="66"/>
      <c r="L361" s="70">
        <f t="shared" ca="1" si="68"/>
        <v>0</v>
      </c>
      <c r="M361" s="66"/>
    </row>
    <row r="362" spans="1:13" x14ac:dyDescent="0.25">
      <c r="A362" s="47">
        <f t="shared" si="58"/>
        <v>46370</v>
      </c>
      <c r="B362" s="48" t="str">
        <f t="shared" si="59"/>
        <v>Mon</v>
      </c>
      <c r="C362" s="48" t="str">
        <f t="shared" si="60"/>
        <v>SA-NYT</v>
      </c>
      <c r="D362" s="49">
        <f t="shared" ca="1" si="61"/>
        <v>0</v>
      </c>
      <c r="E362" s="49">
        <f t="shared" ca="1" si="62"/>
        <v>0</v>
      </c>
      <c r="F362" s="50">
        <f t="shared" ca="1" si="63"/>
        <v>0</v>
      </c>
      <c r="G362" s="50">
        <f t="shared" ca="1" si="64"/>
        <v>0</v>
      </c>
      <c r="H362" s="51" t="str">
        <f t="shared" ca="1" si="65"/>
        <v/>
      </c>
      <c r="I362" s="49">
        <f t="shared" ca="1" si="66"/>
        <v>0</v>
      </c>
      <c r="J362" s="52" t="str">
        <f t="shared" ca="1" si="67"/>
        <v/>
      </c>
      <c r="K362" s="66"/>
      <c r="L362" s="70">
        <f t="shared" ca="1" si="68"/>
        <v>0</v>
      </c>
      <c r="M362" s="66"/>
    </row>
    <row r="363" spans="1:13" x14ac:dyDescent="0.25">
      <c r="A363" s="47">
        <f t="shared" si="58"/>
        <v>46370</v>
      </c>
      <c r="B363" s="48" t="str">
        <f t="shared" si="59"/>
        <v>Mon</v>
      </c>
      <c r="C363" s="48" t="str">
        <f t="shared" si="60"/>
        <v>SYS-DAY</v>
      </c>
      <c r="D363" s="49">
        <f t="shared" ca="1" si="61"/>
        <v>0</v>
      </c>
      <c r="E363" s="49">
        <f t="shared" ca="1" si="62"/>
        <v>0</v>
      </c>
      <c r="F363" s="50">
        <f t="shared" ca="1" si="63"/>
        <v>0</v>
      </c>
      <c r="G363" s="50">
        <f t="shared" ca="1" si="64"/>
        <v>0</v>
      </c>
      <c r="H363" s="51" t="str">
        <f t="shared" ca="1" si="65"/>
        <v/>
      </c>
      <c r="I363" s="49">
        <f t="shared" ca="1" si="66"/>
        <v>0</v>
      </c>
      <c r="J363" s="52" t="str">
        <f t="shared" ca="1" si="67"/>
        <v/>
      </c>
      <c r="K363" s="66"/>
      <c r="L363" s="70">
        <f t="shared" ca="1" si="68"/>
        <v>0</v>
      </c>
      <c r="M363" s="66"/>
    </row>
    <row r="364" spans="1:13" x14ac:dyDescent="0.25">
      <c r="A364" s="54">
        <f t="shared" si="58"/>
        <v>46370</v>
      </c>
      <c r="B364" s="55" t="str">
        <f t="shared" si="59"/>
        <v>Mon</v>
      </c>
      <c r="C364" s="55" t="str">
        <f t="shared" si="60"/>
        <v>SYS-NYT</v>
      </c>
      <c r="D364" s="56">
        <f t="shared" ca="1" si="61"/>
        <v>0</v>
      </c>
      <c r="E364" s="56">
        <f t="shared" ca="1" si="62"/>
        <v>0</v>
      </c>
      <c r="F364" s="57">
        <f t="shared" ca="1" si="63"/>
        <v>0</v>
      </c>
      <c r="G364" s="57">
        <f t="shared" ca="1" si="64"/>
        <v>0</v>
      </c>
      <c r="H364" s="58" t="str">
        <f t="shared" ca="1" si="65"/>
        <v/>
      </c>
      <c r="I364" s="56">
        <f t="shared" ca="1" si="66"/>
        <v>0</v>
      </c>
      <c r="J364" s="59" t="str">
        <f t="shared" ca="1" si="67"/>
        <v/>
      </c>
      <c r="K364" s="66"/>
      <c r="L364" s="70">
        <f t="shared" ca="1" si="68"/>
        <v>0</v>
      </c>
      <c r="M364" s="66"/>
    </row>
    <row r="365" spans="1:13" x14ac:dyDescent="0.25">
      <c r="A365" s="47">
        <f t="shared" si="58"/>
        <v>46371</v>
      </c>
      <c r="B365" s="48" t="str">
        <f t="shared" si="59"/>
        <v>Tue</v>
      </c>
      <c r="C365" s="48" t="str">
        <f t="shared" si="60"/>
        <v>SA-DAY</v>
      </c>
      <c r="D365" s="49">
        <f t="shared" ca="1" si="61"/>
        <v>0</v>
      </c>
      <c r="E365" s="49">
        <f t="shared" ca="1" si="62"/>
        <v>0</v>
      </c>
      <c r="F365" s="50">
        <f t="shared" ca="1" si="63"/>
        <v>0</v>
      </c>
      <c r="G365" s="50">
        <f t="shared" ca="1" si="64"/>
        <v>0</v>
      </c>
      <c r="H365" s="51" t="str">
        <f t="shared" ca="1" si="65"/>
        <v/>
      </c>
      <c r="I365" s="49">
        <f t="shared" ca="1" si="66"/>
        <v>0</v>
      </c>
      <c r="J365" s="52">
        <f t="shared" ca="1" si="67"/>
        <v>0</v>
      </c>
      <c r="K365" s="66"/>
      <c r="L365" s="70">
        <f t="shared" ca="1" si="68"/>
        <v>0</v>
      </c>
      <c r="M365" s="66"/>
    </row>
    <row r="366" spans="1:13" x14ac:dyDescent="0.25">
      <c r="A366" s="47">
        <f t="shared" si="58"/>
        <v>46371</v>
      </c>
      <c r="B366" s="48" t="str">
        <f t="shared" si="59"/>
        <v>Tue</v>
      </c>
      <c r="C366" s="48" t="str">
        <f t="shared" si="60"/>
        <v>SA-NYT</v>
      </c>
      <c r="D366" s="49">
        <f t="shared" ca="1" si="61"/>
        <v>0</v>
      </c>
      <c r="E366" s="49">
        <f t="shared" ca="1" si="62"/>
        <v>0</v>
      </c>
      <c r="F366" s="50">
        <f t="shared" ca="1" si="63"/>
        <v>0</v>
      </c>
      <c r="G366" s="50">
        <f t="shared" ca="1" si="64"/>
        <v>0</v>
      </c>
      <c r="H366" s="51" t="str">
        <f t="shared" ca="1" si="65"/>
        <v/>
      </c>
      <c r="I366" s="49">
        <f t="shared" ca="1" si="66"/>
        <v>0</v>
      </c>
      <c r="J366" s="52" t="str">
        <f t="shared" ca="1" si="67"/>
        <v/>
      </c>
      <c r="K366" s="66"/>
      <c r="L366" s="70">
        <f t="shared" ca="1" si="68"/>
        <v>0</v>
      </c>
      <c r="M366" s="66"/>
    </row>
    <row r="367" spans="1:13" x14ac:dyDescent="0.25">
      <c r="A367" s="47">
        <f t="shared" si="58"/>
        <v>46371</v>
      </c>
      <c r="B367" s="48" t="str">
        <f t="shared" si="59"/>
        <v>Tue</v>
      </c>
      <c r="C367" s="48" t="str">
        <f t="shared" si="60"/>
        <v>SYS-DAY</v>
      </c>
      <c r="D367" s="49">
        <f t="shared" ca="1" si="61"/>
        <v>0</v>
      </c>
      <c r="E367" s="49">
        <f t="shared" ca="1" si="62"/>
        <v>0</v>
      </c>
      <c r="F367" s="50">
        <f t="shared" ca="1" si="63"/>
        <v>0</v>
      </c>
      <c r="G367" s="50">
        <f t="shared" ca="1" si="64"/>
        <v>0</v>
      </c>
      <c r="H367" s="51" t="str">
        <f t="shared" ca="1" si="65"/>
        <v/>
      </c>
      <c r="I367" s="49">
        <f t="shared" ca="1" si="66"/>
        <v>0</v>
      </c>
      <c r="J367" s="52" t="str">
        <f t="shared" ca="1" si="67"/>
        <v/>
      </c>
      <c r="K367" s="66"/>
      <c r="L367" s="70">
        <f t="shared" ca="1" si="68"/>
        <v>0</v>
      </c>
      <c r="M367" s="66"/>
    </row>
    <row r="368" spans="1:13" x14ac:dyDescent="0.25">
      <c r="A368" s="54">
        <f t="shared" si="58"/>
        <v>46371</v>
      </c>
      <c r="B368" s="55" t="str">
        <f t="shared" si="59"/>
        <v>Tue</v>
      </c>
      <c r="C368" s="55" t="str">
        <f t="shared" si="60"/>
        <v>SYS-NYT</v>
      </c>
      <c r="D368" s="56">
        <f t="shared" ca="1" si="61"/>
        <v>0</v>
      </c>
      <c r="E368" s="56">
        <f t="shared" ca="1" si="62"/>
        <v>0</v>
      </c>
      <c r="F368" s="57">
        <f t="shared" ca="1" si="63"/>
        <v>0</v>
      </c>
      <c r="G368" s="57">
        <f t="shared" ca="1" si="64"/>
        <v>0</v>
      </c>
      <c r="H368" s="58" t="str">
        <f t="shared" ca="1" si="65"/>
        <v/>
      </c>
      <c r="I368" s="56">
        <f t="shared" ca="1" si="66"/>
        <v>0</v>
      </c>
      <c r="J368" s="59" t="str">
        <f t="shared" ca="1" si="67"/>
        <v/>
      </c>
      <c r="K368" s="66"/>
      <c r="L368" s="70">
        <f t="shared" ca="1" si="68"/>
        <v>0</v>
      </c>
      <c r="M368" s="66"/>
    </row>
    <row r="369" spans="1:13" x14ac:dyDescent="0.25">
      <c r="A369" s="47">
        <f t="shared" si="58"/>
        <v>46372</v>
      </c>
      <c r="B369" s="48" t="str">
        <f t="shared" si="59"/>
        <v>Wed</v>
      </c>
      <c r="C369" s="48" t="str">
        <f t="shared" si="60"/>
        <v>SA-DAY</v>
      </c>
      <c r="D369" s="49">
        <f t="shared" ca="1" si="61"/>
        <v>0</v>
      </c>
      <c r="E369" s="49">
        <f t="shared" ca="1" si="62"/>
        <v>0</v>
      </c>
      <c r="F369" s="50">
        <f t="shared" ca="1" si="63"/>
        <v>0</v>
      </c>
      <c r="G369" s="50">
        <f t="shared" ca="1" si="64"/>
        <v>0</v>
      </c>
      <c r="H369" s="51" t="str">
        <f t="shared" ca="1" si="65"/>
        <v/>
      </c>
      <c r="I369" s="49">
        <f t="shared" ca="1" si="66"/>
        <v>0</v>
      </c>
      <c r="J369" s="52">
        <f t="shared" ca="1" si="67"/>
        <v>0</v>
      </c>
      <c r="K369" s="66"/>
      <c r="L369" s="70">
        <f t="shared" ca="1" si="68"/>
        <v>0</v>
      </c>
      <c r="M369" s="66"/>
    </row>
    <row r="370" spans="1:13" x14ac:dyDescent="0.25">
      <c r="A370" s="47">
        <f t="shared" si="58"/>
        <v>46372</v>
      </c>
      <c r="B370" s="48" t="str">
        <f t="shared" si="59"/>
        <v>Wed</v>
      </c>
      <c r="C370" s="48" t="str">
        <f t="shared" si="60"/>
        <v>SA-NYT</v>
      </c>
      <c r="D370" s="49">
        <f t="shared" ca="1" si="61"/>
        <v>0</v>
      </c>
      <c r="E370" s="49">
        <f t="shared" ca="1" si="62"/>
        <v>0</v>
      </c>
      <c r="F370" s="50">
        <f t="shared" ca="1" si="63"/>
        <v>0</v>
      </c>
      <c r="G370" s="50">
        <f t="shared" ca="1" si="64"/>
        <v>0</v>
      </c>
      <c r="H370" s="51" t="str">
        <f t="shared" ca="1" si="65"/>
        <v/>
      </c>
      <c r="I370" s="49">
        <f t="shared" ca="1" si="66"/>
        <v>0</v>
      </c>
      <c r="J370" s="52" t="str">
        <f t="shared" ca="1" si="67"/>
        <v/>
      </c>
      <c r="K370" s="66"/>
      <c r="L370" s="70">
        <f t="shared" ca="1" si="68"/>
        <v>0</v>
      </c>
      <c r="M370" s="66"/>
    </row>
    <row r="371" spans="1:13" x14ac:dyDescent="0.25">
      <c r="A371" s="47">
        <f t="shared" si="58"/>
        <v>46372</v>
      </c>
      <c r="B371" s="48" t="str">
        <f t="shared" si="59"/>
        <v>Wed</v>
      </c>
      <c r="C371" s="48" t="str">
        <f t="shared" si="60"/>
        <v>SYS-DAY</v>
      </c>
      <c r="D371" s="49">
        <f t="shared" ca="1" si="61"/>
        <v>0</v>
      </c>
      <c r="E371" s="49">
        <f t="shared" ca="1" si="62"/>
        <v>0</v>
      </c>
      <c r="F371" s="50">
        <f t="shared" ca="1" si="63"/>
        <v>0</v>
      </c>
      <c r="G371" s="50">
        <f t="shared" ca="1" si="64"/>
        <v>0</v>
      </c>
      <c r="H371" s="51" t="str">
        <f t="shared" ca="1" si="65"/>
        <v/>
      </c>
      <c r="I371" s="49">
        <f t="shared" ca="1" si="66"/>
        <v>0</v>
      </c>
      <c r="J371" s="52" t="str">
        <f t="shared" ca="1" si="67"/>
        <v/>
      </c>
      <c r="K371" s="66"/>
      <c r="L371" s="70">
        <f t="shared" ca="1" si="68"/>
        <v>0</v>
      </c>
      <c r="M371" s="66"/>
    </row>
    <row r="372" spans="1:13" x14ac:dyDescent="0.25">
      <c r="A372" s="54">
        <f t="shared" si="58"/>
        <v>46372</v>
      </c>
      <c r="B372" s="55" t="str">
        <f t="shared" si="59"/>
        <v>Wed</v>
      </c>
      <c r="C372" s="55" t="str">
        <f t="shared" si="60"/>
        <v>SYS-NYT</v>
      </c>
      <c r="D372" s="56">
        <f t="shared" ca="1" si="61"/>
        <v>0</v>
      </c>
      <c r="E372" s="56">
        <f t="shared" ca="1" si="62"/>
        <v>0</v>
      </c>
      <c r="F372" s="57">
        <f t="shared" ca="1" si="63"/>
        <v>0</v>
      </c>
      <c r="G372" s="57">
        <f t="shared" ca="1" si="64"/>
        <v>0</v>
      </c>
      <c r="H372" s="58" t="str">
        <f t="shared" ca="1" si="65"/>
        <v/>
      </c>
      <c r="I372" s="56">
        <f t="shared" ca="1" si="66"/>
        <v>0</v>
      </c>
      <c r="J372" s="59" t="str">
        <f t="shared" ca="1" si="67"/>
        <v/>
      </c>
      <c r="K372" s="66"/>
      <c r="L372" s="70">
        <f t="shared" ca="1" si="68"/>
        <v>0</v>
      </c>
      <c r="M372" s="66"/>
    </row>
    <row r="373" spans="1:13" x14ac:dyDescent="0.25">
      <c r="A373" s="47">
        <f t="shared" si="58"/>
        <v>46373</v>
      </c>
      <c r="B373" s="48" t="str">
        <f t="shared" si="59"/>
        <v>Thu</v>
      </c>
      <c r="C373" s="48" t="str">
        <f t="shared" si="60"/>
        <v>SA-DAY</v>
      </c>
      <c r="D373" s="49">
        <f t="shared" ca="1" si="61"/>
        <v>0</v>
      </c>
      <c r="E373" s="49">
        <f t="shared" ca="1" si="62"/>
        <v>0</v>
      </c>
      <c r="F373" s="50">
        <f t="shared" ca="1" si="63"/>
        <v>0</v>
      </c>
      <c r="G373" s="50">
        <f t="shared" ca="1" si="64"/>
        <v>0</v>
      </c>
      <c r="H373" s="51" t="str">
        <f t="shared" ca="1" si="65"/>
        <v/>
      </c>
      <c r="I373" s="49">
        <f t="shared" ca="1" si="66"/>
        <v>0</v>
      </c>
      <c r="J373" s="52">
        <f t="shared" ca="1" si="67"/>
        <v>0</v>
      </c>
      <c r="K373" s="66"/>
      <c r="L373" s="70">
        <f t="shared" ca="1" si="68"/>
        <v>0</v>
      </c>
      <c r="M373" s="66"/>
    </row>
    <row r="374" spans="1:13" x14ac:dyDescent="0.25">
      <c r="A374" s="47">
        <f t="shared" si="58"/>
        <v>46373</v>
      </c>
      <c r="B374" s="48" t="str">
        <f t="shared" si="59"/>
        <v>Thu</v>
      </c>
      <c r="C374" s="48" t="str">
        <f>INDEX($P$5:$P$8,MOD(ROW()-5,4)+1)</f>
        <v>SA-NYT</v>
      </c>
      <c r="D374" s="49">
        <f t="shared" ca="1" si="61"/>
        <v>0</v>
      </c>
      <c r="E374" s="49">
        <f t="shared" ca="1" si="62"/>
        <v>0</v>
      </c>
      <c r="F374" s="50">
        <f t="shared" ca="1" si="63"/>
        <v>0</v>
      </c>
      <c r="G374" s="50">
        <f t="shared" ca="1" si="64"/>
        <v>0</v>
      </c>
      <c r="H374" s="51" t="str">
        <f t="shared" ca="1" si="65"/>
        <v/>
      </c>
      <c r="I374" s="49">
        <f t="shared" ca="1" si="66"/>
        <v>0</v>
      </c>
      <c r="J374" s="52" t="str">
        <f t="shared" ca="1" si="67"/>
        <v/>
      </c>
      <c r="K374" s="66"/>
      <c r="L374" s="70">
        <f t="shared" ca="1" si="68"/>
        <v>0</v>
      </c>
      <c r="M374" s="66"/>
    </row>
    <row r="375" spans="1:13" x14ac:dyDescent="0.25">
      <c r="A375" s="47">
        <f t="shared" si="58"/>
        <v>46373</v>
      </c>
      <c r="B375" s="48" t="str">
        <f t="shared" si="59"/>
        <v>Thu</v>
      </c>
      <c r="C375" s="48" t="str">
        <f t="shared" si="60"/>
        <v>SYS-DAY</v>
      </c>
      <c r="D375" s="49">
        <f t="shared" ca="1" si="61"/>
        <v>0</v>
      </c>
      <c r="E375" s="49">
        <f t="shared" ca="1" si="62"/>
        <v>0</v>
      </c>
      <c r="F375" s="50">
        <f t="shared" ca="1" si="63"/>
        <v>0</v>
      </c>
      <c r="G375" s="50">
        <f t="shared" ca="1" si="64"/>
        <v>0</v>
      </c>
      <c r="H375" s="51" t="str">
        <f t="shared" ca="1" si="65"/>
        <v/>
      </c>
      <c r="I375" s="49">
        <f t="shared" ca="1" si="66"/>
        <v>0</v>
      </c>
      <c r="J375" s="52" t="str">
        <f t="shared" ca="1" si="67"/>
        <v/>
      </c>
      <c r="K375" s="66"/>
      <c r="L375" s="70">
        <f t="shared" ca="1" si="68"/>
        <v>0</v>
      </c>
      <c r="M375" s="66"/>
    </row>
    <row r="376" spans="1:13" x14ac:dyDescent="0.25">
      <c r="A376" s="54">
        <f t="shared" si="58"/>
        <v>46373</v>
      </c>
      <c r="B376" s="55" t="str">
        <f t="shared" si="59"/>
        <v>Thu</v>
      </c>
      <c r="C376" s="55" t="str">
        <f t="shared" si="60"/>
        <v>SYS-NYT</v>
      </c>
      <c r="D376" s="56">
        <f t="shared" ca="1" si="61"/>
        <v>0</v>
      </c>
      <c r="E376" s="56">
        <f t="shared" ca="1" si="62"/>
        <v>0</v>
      </c>
      <c r="F376" s="57">
        <f t="shared" ca="1" si="63"/>
        <v>0</v>
      </c>
      <c r="G376" s="57">
        <f t="shared" ca="1" si="64"/>
        <v>0</v>
      </c>
      <c r="H376" s="58" t="str">
        <f t="shared" ca="1" si="65"/>
        <v/>
      </c>
      <c r="I376" s="56">
        <f t="shared" ca="1" si="66"/>
        <v>0</v>
      </c>
      <c r="J376" s="59" t="str">
        <f t="shared" ca="1" si="67"/>
        <v/>
      </c>
      <c r="K376" s="66"/>
      <c r="L376" s="70">
        <f t="shared" ca="1" si="68"/>
        <v>0</v>
      </c>
      <c r="M376" s="66"/>
    </row>
    <row r="377" spans="1:13" ht="15.75" thickBot="1" x14ac:dyDescent="0.3">
      <c r="A377" s="60"/>
      <c r="B377" s="60"/>
      <c r="C377" s="60" t="s">
        <v>2623</v>
      </c>
      <c r="D377" s="64">
        <f ca="1">SUM(D5:D376)</f>
        <v>1818</v>
      </c>
      <c r="E377" s="64">
        <f ca="1">SUM(E5:E376)</f>
        <v>7906</v>
      </c>
      <c r="F377" s="65">
        <f ca="1">SUM(F5:F376)</f>
        <v>129543.5</v>
      </c>
      <c r="G377" s="65">
        <f ca="1">SUM(G5:G376)</f>
        <v>51085.449423520942</v>
      </c>
      <c r="H377" s="63">
        <f t="shared" ca="1" si="65"/>
        <v>0.39434976995002408</v>
      </c>
      <c r="I377" s="64">
        <f ca="1">SUM(I5:I376)</f>
        <v>40</v>
      </c>
      <c r="J377" s="65">
        <f ca="1">SUM(J5:J376)</f>
        <v>129543.5</v>
      </c>
      <c r="K377" s="67"/>
      <c r="L377" s="70">
        <f t="shared" ca="1" si="68"/>
        <v>-129543.5</v>
      </c>
      <c r="M377" s="67"/>
    </row>
    <row r="656" spans="4:4" x14ac:dyDescent="0.25">
      <c r="D656">
        <v>2</v>
      </c>
    </row>
    <row r="657" spans="3:4" x14ac:dyDescent="0.25">
      <c r="C657" t="s">
        <v>1111</v>
      </c>
      <c r="D657">
        <v>2</v>
      </c>
    </row>
    <row r="658" spans="3:4" x14ac:dyDescent="0.25">
      <c r="C658" t="s">
        <v>929</v>
      </c>
      <c r="D658">
        <v>2</v>
      </c>
    </row>
    <row r="659" spans="3:4" x14ac:dyDescent="0.25">
      <c r="C659" t="s">
        <v>2635</v>
      </c>
      <c r="D659">
        <v>1</v>
      </c>
    </row>
  </sheetData>
  <autoFilter ref="A4:J376"/>
  <mergeCells count="3">
    <mergeCell ref="O12:P12"/>
    <mergeCell ref="O13:P13"/>
    <mergeCell ref="O14:P14"/>
  </mergeCells>
  <conditionalFormatting sqref="A5:I376">
    <cfRule type="expression" dxfId="3" priority="1">
      <formula>$D5=0</formula>
    </cfRule>
  </conditionalFormatting>
  <conditionalFormatting sqref="Q14:S14">
    <cfRule type="expression" dxfId="2" priority="2">
      <formula>OR($Q$14&lt;&gt;0,ROUND($S$14,2)&lt;&gt;0)</formula>
    </cfRule>
  </conditionalFormatting>
  <pageMargins left="0.75" right="0.75" top="1" bottom="1" header="0.511811023622047" footer="0.511811023622047"/>
  <pageSetup paperSize="9" orientation="portrait" horizontalDpi="300" verticalDpi="30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3003"/>
  <sheetViews>
    <sheetView zoomScaleNormal="100" workbookViewId="0">
      <pane ySplit="3" topLeftCell="A4" activePane="bottomLeft" state="frozen"/>
      <selection pane="bottomLeft" activeCell="K11" sqref="K11"/>
    </sheetView>
  </sheetViews>
  <sheetFormatPr defaultColWidth="8.7109375" defaultRowHeight="15" x14ac:dyDescent="0.25"/>
  <cols>
    <col min="1" max="1" width="13" style="25" customWidth="1"/>
    <col min="2" max="2" width="15" style="15" customWidth="1"/>
    <col min="3" max="3" width="28" style="15" customWidth="1"/>
    <col min="4" max="4" width="10" style="16" customWidth="1"/>
    <col min="5" max="5" width="20" style="15" customWidth="1"/>
    <col min="6" max="6" width="13" style="18" customWidth="1"/>
    <col min="7" max="7" width="24" style="15" customWidth="1"/>
  </cols>
  <sheetData>
    <row r="1" spans="1:11" ht="27.75" customHeight="1" x14ac:dyDescent="0.25">
      <c r="A1" s="91" t="s">
        <v>2557</v>
      </c>
      <c r="B1" s="91"/>
      <c r="C1" s="91"/>
      <c r="D1" s="91"/>
      <c r="E1" s="91"/>
      <c r="F1" s="91"/>
      <c r="G1" s="91"/>
    </row>
    <row r="3" spans="1:11" ht="33.75" customHeight="1" x14ac:dyDescent="0.25">
      <c r="A3" s="11" t="s">
        <v>2521</v>
      </c>
      <c r="B3" s="11" t="s">
        <v>2543</v>
      </c>
      <c r="C3" s="11" t="s">
        <v>78</v>
      </c>
      <c r="D3" s="11" t="s">
        <v>2558</v>
      </c>
      <c r="E3" s="11" t="s">
        <v>2559</v>
      </c>
      <c r="F3" s="11" t="s">
        <v>2560</v>
      </c>
      <c r="G3" s="11" t="s">
        <v>2528</v>
      </c>
      <c r="H3" s="68" t="s">
        <v>2627</v>
      </c>
    </row>
    <row r="4" spans="1:11" x14ac:dyDescent="0.25">
      <c r="A4" s="25">
        <v>46286</v>
      </c>
      <c r="C4" s="15" t="s">
        <v>2484</v>
      </c>
      <c r="D4" s="16">
        <v>2</v>
      </c>
      <c r="E4" s="15" t="s">
        <v>2628</v>
      </c>
      <c r="F4" s="18">
        <f t="shared" ref="F4:F67" si="0">IF($C4="","",IFERROR($D4*INDEX(ItemCostCol,MATCH($C4,ItemName,0)),""))</f>
        <v>25.673142857142857</v>
      </c>
      <c r="H4" s="69" t="str">
        <f t="shared" ref="H4:H67" si="1">IF(C4="","",IF(ISNUMBER(MATCH(C4,ItemName,0)),"OK","NOT IN ITEMS LIST"))</f>
        <v>OK</v>
      </c>
    </row>
    <row r="5" spans="1:11" x14ac:dyDescent="0.25">
      <c r="A5" s="25">
        <v>46286</v>
      </c>
      <c r="C5" s="15" t="s">
        <v>2494</v>
      </c>
      <c r="D5" s="16">
        <v>5</v>
      </c>
      <c r="E5" s="15" t="s">
        <v>2628</v>
      </c>
      <c r="F5" s="18">
        <f t="shared" si="0"/>
        <v>21.875</v>
      </c>
      <c r="G5" s="15" t="s">
        <v>2629</v>
      </c>
      <c r="H5" s="69" t="str">
        <f t="shared" si="1"/>
        <v>OK</v>
      </c>
    </row>
    <row r="6" spans="1:11" x14ac:dyDescent="0.25">
      <c r="A6" s="25">
        <v>46282</v>
      </c>
      <c r="C6" s="34" t="s">
        <v>2575</v>
      </c>
      <c r="D6" s="16">
        <v>5</v>
      </c>
      <c r="E6" s="15" t="s">
        <v>2630</v>
      </c>
      <c r="F6" s="18">
        <f t="shared" si="0"/>
        <v>23.333333333333336</v>
      </c>
      <c r="H6" s="69" t="str">
        <f t="shared" si="1"/>
        <v>OK</v>
      </c>
    </row>
    <row r="7" spans="1:11" x14ac:dyDescent="0.25">
      <c r="A7" s="25">
        <v>46287</v>
      </c>
      <c r="C7" s="15" t="s">
        <v>592</v>
      </c>
      <c r="D7" s="16">
        <v>1</v>
      </c>
      <c r="E7" s="15" t="s">
        <v>2628</v>
      </c>
      <c r="F7" s="18">
        <f t="shared" si="0"/>
        <v>13.0425</v>
      </c>
      <c r="H7" s="69" t="str">
        <f t="shared" si="1"/>
        <v>OK</v>
      </c>
    </row>
    <row r="8" spans="1:11" x14ac:dyDescent="0.25">
      <c r="A8" s="25">
        <v>46288</v>
      </c>
      <c r="C8" s="15" t="s">
        <v>1785</v>
      </c>
      <c r="D8" s="16">
        <v>7</v>
      </c>
      <c r="E8" s="15" t="s">
        <v>2628</v>
      </c>
      <c r="F8" s="18">
        <f t="shared" si="0"/>
        <v>45.465000000000003</v>
      </c>
      <c r="H8" s="69" t="str">
        <f t="shared" si="1"/>
        <v>OK</v>
      </c>
    </row>
    <row r="9" spans="1:11" x14ac:dyDescent="0.25">
      <c r="A9" s="25">
        <v>46289</v>
      </c>
      <c r="C9" s="15" t="s">
        <v>200</v>
      </c>
      <c r="D9" s="16">
        <v>1</v>
      </c>
      <c r="E9" s="15" t="s">
        <v>2628</v>
      </c>
      <c r="F9" s="18">
        <f t="shared" si="0"/>
        <v>13.0425</v>
      </c>
      <c r="H9" s="69" t="str">
        <f t="shared" si="1"/>
        <v>OK</v>
      </c>
    </row>
    <row r="10" spans="1:11" x14ac:dyDescent="0.25">
      <c r="A10" s="25">
        <v>46290</v>
      </c>
      <c r="C10" s="15" t="s">
        <v>522</v>
      </c>
      <c r="D10" s="16">
        <v>1</v>
      </c>
      <c r="E10" s="15" t="s">
        <v>2630</v>
      </c>
      <c r="F10" s="18">
        <f t="shared" si="0"/>
        <v>9.7799999999999994</v>
      </c>
      <c r="H10" s="69" t="str">
        <f t="shared" si="1"/>
        <v>OK</v>
      </c>
      <c r="K10">
        <f>SUMIF(Sales!C3:C1500,"AQUA CLEAR 500ML",Sales!D3:D1500)</f>
        <v>251</v>
      </c>
    </row>
    <row r="11" spans="1:11" x14ac:dyDescent="0.25">
      <c r="A11" s="25">
        <v>46293</v>
      </c>
      <c r="C11" s="15" t="s">
        <v>1974</v>
      </c>
      <c r="D11" s="16">
        <v>3</v>
      </c>
      <c r="F11" s="18">
        <f t="shared" si="0"/>
        <v>32.831999999999994</v>
      </c>
      <c r="H11" s="69" t="str">
        <f t="shared" si="1"/>
        <v>OK</v>
      </c>
      <c r="K11">
        <f ca="1">SUMIF(Purchases!D3:E1500,"AQUA CLEAR 500ML",Purchases!E3:E1500)</f>
        <v>0</v>
      </c>
    </row>
    <row r="12" spans="1:11" x14ac:dyDescent="0.25">
      <c r="A12" s="25">
        <v>46293</v>
      </c>
      <c r="C12" s="34" t="s">
        <v>2575</v>
      </c>
      <c r="D12" s="16">
        <v>3</v>
      </c>
      <c r="F12" s="18">
        <f t="shared" si="0"/>
        <v>14</v>
      </c>
      <c r="H12" s="69" t="str">
        <f t="shared" si="1"/>
        <v>OK</v>
      </c>
    </row>
    <row r="13" spans="1:11" x14ac:dyDescent="0.25">
      <c r="A13" s="25">
        <v>46294</v>
      </c>
      <c r="C13" s="15" t="s">
        <v>2494</v>
      </c>
      <c r="D13" s="16">
        <v>1</v>
      </c>
      <c r="F13" s="18">
        <f t="shared" si="0"/>
        <v>4.375</v>
      </c>
      <c r="H13" s="69" t="str">
        <f t="shared" si="1"/>
        <v>OK</v>
      </c>
    </row>
    <row r="14" spans="1:11" x14ac:dyDescent="0.25">
      <c r="F14" s="18" t="str">
        <f t="shared" si="0"/>
        <v/>
      </c>
      <c r="H14" s="69" t="str">
        <f t="shared" si="1"/>
        <v/>
      </c>
    </row>
    <row r="15" spans="1:11" x14ac:dyDescent="0.25">
      <c r="F15" s="18" t="str">
        <f t="shared" si="0"/>
        <v/>
      </c>
      <c r="H15" s="69" t="str">
        <f t="shared" si="1"/>
        <v/>
      </c>
    </row>
    <row r="16" spans="1:11" x14ac:dyDescent="0.25">
      <c r="F16" s="18" t="str">
        <f t="shared" si="0"/>
        <v/>
      </c>
      <c r="H16" s="69" t="str">
        <f t="shared" si="1"/>
        <v/>
      </c>
    </row>
    <row r="17" spans="6:8" x14ac:dyDescent="0.25">
      <c r="F17" s="18" t="str">
        <f t="shared" si="0"/>
        <v/>
      </c>
      <c r="H17" s="69" t="str">
        <f t="shared" si="1"/>
        <v/>
      </c>
    </row>
    <row r="18" spans="6:8" x14ac:dyDescent="0.25">
      <c r="F18" s="18" t="str">
        <f t="shared" si="0"/>
        <v/>
      </c>
      <c r="H18" s="69" t="str">
        <f t="shared" si="1"/>
        <v/>
      </c>
    </row>
    <row r="19" spans="6:8" x14ac:dyDescent="0.25">
      <c r="F19" s="18" t="str">
        <f t="shared" si="0"/>
        <v/>
      </c>
      <c r="H19" s="69" t="str">
        <f t="shared" si="1"/>
        <v/>
      </c>
    </row>
    <row r="20" spans="6:8" x14ac:dyDescent="0.25">
      <c r="F20" s="18" t="str">
        <f t="shared" si="0"/>
        <v/>
      </c>
      <c r="H20" s="69" t="str">
        <f t="shared" si="1"/>
        <v/>
      </c>
    </row>
    <row r="21" spans="6:8" x14ac:dyDescent="0.25">
      <c r="F21" s="18" t="str">
        <f t="shared" si="0"/>
        <v/>
      </c>
      <c r="H21" s="69" t="str">
        <f t="shared" si="1"/>
        <v/>
      </c>
    </row>
    <row r="22" spans="6:8" x14ac:dyDescent="0.25">
      <c r="F22" s="18" t="str">
        <f t="shared" si="0"/>
        <v/>
      </c>
      <c r="H22" s="69" t="str">
        <f t="shared" si="1"/>
        <v/>
      </c>
    </row>
    <row r="23" spans="6:8" x14ac:dyDescent="0.25">
      <c r="F23" s="18" t="str">
        <f t="shared" si="0"/>
        <v/>
      </c>
      <c r="H23" s="69" t="str">
        <f t="shared" si="1"/>
        <v/>
      </c>
    </row>
    <row r="24" spans="6:8" x14ac:dyDescent="0.25">
      <c r="F24" s="18" t="str">
        <f t="shared" si="0"/>
        <v/>
      </c>
      <c r="H24" s="69" t="str">
        <f t="shared" si="1"/>
        <v/>
      </c>
    </row>
    <row r="25" spans="6:8" x14ac:dyDescent="0.25">
      <c r="F25" s="18" t="str">
        <f t="shared" si="0"/>
        <v/>
      </c>
      <c r="H25" s="69" t="str">
        <f t="shared" si="1"/>
        <v/>
      </c>
    </row>
    <row r="26" spans="6:8" x14ac:dyDescent="0.25">
      <c r="F26" s="18" t="str">
        <f t="shared" si="0"/>
        <v/>
      </c>
      <c r="H26" s="69" t="str">
        <f t="shared" si="1"/>
        <v/>
      </c>
    </row>
    <row r="27" spans="6:8" x14ac:dyDescent="0.25">
      <c r="F27" s="18" t="str">
        <f t="shared" si="0"/>
        <v/>
      </c>
      <c r="H27" s="69" t="str">
        <f t="shared" si="1"/>
        <v/>
      </c>
    </row>
    <row r="28" spans="6:8" x14ac:dyDescent="0.25">
      <c r="F28" s="18" t="str">
        <f t="shared" si="0"/>
        <v/>
      </c>
      <c r="H28" s="69" t="str">
        <f t="shared" si="1"/>
        <v/>
      </c>
    </row>
    <row r="29" spans="6:8" x14ac:dyDescent="0.25">
      <c r="F29" s="18" t="str">
        <f t="shared" si="0"/>
        <v/>
      </c>
      <c r="H29" s="69" t="str">
        <f t="shared" si="1"/>
        <v/>
      </c>
    </row>
    <row r="30" spans="6:8" x14ac:dyDescent="0.25">
      <c r="F30" s="18" t="str">
        <f t="shared" si="0"/>
        <v/>
      </c>
      <c r="H30" s="69" t="str">
        <f t="shared" si="1"/>
        <v/>
      </c>
    </row>
    <row r="31" spans="6:8" x14ac:dyDescent="0.25">
      <c r="F31" s="18" t="str">
        <f t="shared" si="0"/>
        <v/>
      </c>
      <c r="H31" s="69" t="str">
        <f t="shared" si="1"/>
        <v/>
      </c>
    </row>
    <row r="32" spans="6:8" x14ac:dyDescent="0.25">
      <c r="F32" s="18" t="str">
        <f t="shared" si="0"/>
        <v/>
      </c>
      <c r="H32" s="69" t="str">
        <f t="shared" si="1"/>
        <v/>
      </c>
    </row>
    <row r="33" spans="6:8" x14ac:dyDescent="0.25">
      <c r="F33" s="18" t="str">
        <f t="shared" si="0"/>
        <v/>
      </c>
      <c r="H33" s="69" t="str">
        <f t="shared" si="1"/>
        <v/>
      </c>
    </row>
    <row r="34" spans="6:8" x14ac:dyDescent="0.25">
      <c r="F34" s="18" t="str">
        <f t="shared" si="0"/>
        <v/>
      </c>
      <c r="H34" s="69" t="str">
        <f t="shared" si="1"/>
        <v/>
      </c>
    </row>
    <row r="35" spans="6:8" x14ac:dyDescent="0.25">
      <c r="F35" s="18" t="str">
        <f t="shared" si="0"/>
        <v/>
      </c>
      <c r="H35" s="69" t="str">
        <f t="shared" si="1"/>
        <v/>
      </c>
    </row>
    <row r="36" spans="6:8" x14ac:dyDescent="0.25">
      <c r="F36" s="18" t="str">
        <f t="shared" si="0"/>
        <v/>
      </c>
      <c r="H36" s="69" t="str">
        <f t="shared" si="1"/>
        <v/>
      </c>
    </row>
    <row r="37" spans="6:8" x14ac:dyDescent="0.25">
      <c r="F37" s="18" t="str">
        <f t="shared" si="0"/>
        <v/>
      </c>
      <c r="H37" s="69" t="str">
        <f t="shared" si="1"/>
        <v/>
      </c>
    </row>
    <row r="38" spans="6:8" x14ac:dyDescent="0.25">
      <c r="F38" s="18" t="str">
        <f t="shared" si="0"/>
        <v/>
      </c>
      <c r="H38" s="69" t="str">
        <f t="shared" si="1"/>
        <v/>
      </c>
    </row>
    <row r="39" spans="6:8" x14ac:dyDescent="0.25">
      <c r="F39" s="18" t="str">
        <f t="shared" si="0"/>
        <v/>
      </c>
      <c r="H39" s="69" t="str">
        <f t="shared" si="1"/>
        <v/>
      </c>
    </row>
    <row r="40" spans="6:8" x14ac:dyDescent="0.25">
      <c r="F40" s="18" t="str">
        <f t="shared" si="0"/>
        <v/>
      </c>
      <c r="H40" s="69" t="str">
        <f t="shared" si="1"/>
        <v/>
      </c>
    </row>
    <row r="41" spans="6:8" x14ac:dyDescent="0.25">
      <c r="F41" s="18" t="str">
        <f t="shared" si="0"/>
        <v/>
      </c>
      <c r="H41" s="69" t="str">
        <f t="shared" si="1"/>
        <v/>
      </c>
    </row>
    <row r="42" spans="6:8" x14ac:dyDescent="0.25">
      <c r="F42" s="18" t="str">
        <f t="shared" si="0"/>
        <v/>
      </c>
      <c r="H42" s="69" t="str">
        <f t="shared" si="1"/>
        <v/>
      </c>
    </row>
    <row r="43" spans="6:8" x14ac:dyDescent="0.25">
      <c r="F43" s="18" t="str">
        <f t="shared" si="0"/>
        <v/>
      </c>
      <c r="H43" s="69" t="str">
        <f t="shared" si="1"/>
        <v/>
      </c>
    </row>
    <row r="44" spans="6:8" x14ac:dyDescent="0.25">
      <c r="F44" s="18" t="str">
        <f t="shared" si="0"/>
        <v/>
      </c>
      <c r="H44" s="69" t="str">
        <f t="shared" si="1"/>
        <v/>
      </c>
    </row>
    <row r="45" spans="6:8" x14ac:dyDescent="0.25">
      <c r="F45" s="18" t="str">
        <f t="shared" si="0"/>
        <v/>
      </c>
      <c r="H45" s="69" t="str">
        <f t="shared" si="1"/>
        <v/>
      </c>
    </row>
    <row r="46" spans="6:8" x14ac:dyDescent="0.25">
      <c r="F46" s="18" t="str">
        <f t="shared" si="0"/>
        <v/>
      </c>
      <c r="H46" s="69" t="str">
        <f t="shared" si="1"/>
        <v/>
      </c>
    </row>
    <row r="47" spans="6:8" x14ac:dyDescent="0.25">
      <c r="F47" s="18" t="str">
        <f t="shared" si="0"/>
        <v/>
      </c>
      <c r="H47" s="69" t="str">
        <f t="shared" si="1"/>
        <v/>
      </c>
    </row>
    <row r="48" spans="6:8" x14ac:dyDescent="0.25">
      <c r="F48" s="18" t="str">
        <f t="shared" si="0"/>
        <v/>
      </c>
      <c r="H48" s="69" t="str">
        <f t="shared" si="1"/>
        <v/>
      </c>
    </row>
    <row r="49" spans="6:8" x14ac:dyDescent="0.25">
      <c r="F49" s="18" t="str">
        <f t="shared" si="0"/>
        <v/>
      </c>
      <c r="H49" s="69" t="str">
        <f t="shared" si="1"/>
        <v/>
      </c>
    </row>
    <row r="50" spans="6:8" x14ac:dyDescent="0.25">
      <c r="F50" s="18" t="str">
        <f t="shared" si="0"/>
        <v/>
      </c>
      <c r="H50" s="69" t="str">
        <f t="shared" si="1"/>
        <v/>
      </c>
    </row>
    <row r="51" spans="6:8" x14ac:dyDescent="0.25">
      <c r="F51" s="18" t="str">
        <f t="shared" si="0"/>
        <v/>
      </c>
      <c r="H51" s="69" t="str">
        <f t="shared" si="1"/>
        <v/>
      </c>
    </row>
    <row r="52" spans="6:8" x14ac:dyDescent="0.25">
      <c r="F52" s="18" t="str">
        <f t="shared" si="0"/>
        <v/>
      </c>
      <c r="H52" s="69" t="str">
        <f t="shared" si="1"/>
        <v/>
      </c>
    </row>
    <row r="53" spans="6:8" x14ac:dyDescent="0.25">
      <c r="F53" s="18" t="str">
        <f t="shared" si="0"/>
        <v/>
      </c>
      <c r="H53" s="69" t="str">
        <f t="shared" si="1"/>
        <v/>
      </c>
    </row>
    <row r="54" spans="6:8" x14ac:dyDescent="0.25">
      <c r="F54" s="18" t="str">
        <f t="shared" si="0"/>
        <v/>
      </c>
      <c r="H54" s="69" t="str">
        <f t="shared" si="1"/>
        <v/>
      </c>
    </row>
    <row r="55" spans="6:8" x14ac:dyDescent="0.25">
      <c r="F55" s="18" t="str">
        <f t="shared" si="0"/>
        <v/>
      </c>
      <c r="H55" s="69" t="str">
        <f t="shared" si="1"/>
        <v/>
      </c>
    </row>
    <row r="56" spans="6:8" x14ac:dyDescent="0.25">
      <c r="F56" s="18" t="str">
        <f t="shared" si="0"/>
        <v/>
      </c>
      <c r="H56" s="69" t="str">
        <f t="shared" si="1"/>
        <v/>
      </c>
    </row>
    <row r="57" spans="6:8" x14ac:dyDescent="0.25">
      <c r="F57" s="18" t="str">
        <f t="shared" si="0"/>
        <v/>
      </c>
      <c r="H57" s="69" t="str">
        <f t="shared" si="1"/>
        <v/>
      </c>
    </row>
    <row r="58" spans="6:8" x14ac:dyDescent="0.25">
      <c r="F58" s="18" t="str">
        <f t="shared" si="0"/>
        <v/>
      </c>
      <c r="H58" s="69" t="str">
        <f t="shared" si="1"/>
        <v/>
      </c>
    </row>
    <row r="59" spans="6:8" x14ac:dyDescent="0.25">
      <c r="F59" s="18" t="str">
        <f t="shared" si="0"/>
        <v/>
      </c>
      <c r="H59" s="69" t="str">
        <f t="shared" si="1"/>
        <v/>
      </c>
    </row>
    <row r="60" spans="6:8" x14ac:dyDescent="0.25">
      <c r="F60" s="18" t="str">
        <f t="shared" si="0"/>
        <v/>
      </c>
      <c r="H60" s="69" t="str">
        <f t="shared" si="1"/>
        <v/>
      </c>
    </row>
    <row r="61" spans="6:8" x14ac:dyDescent="0.25">
      <c r="F61" s="18" t="str">
        <f t="shared" si="0"/>
        <v/>
      </c>
      <c r="H61" s="69" t="str">
        <f t="shared" si="1"/>
        <v/>
      </c>
    </row>
    <row r="62" spans="6:8" x14ac:dyDescent="0.25">
      <c r="F62" s="18" t="str">
        <f t="shared" si="0"/>
        <v/>
      </c>
      <c r="H62" s="69" t="str">
        <f t="shared" si="1"/>
        <v/>
      </c>
    </row>
    <row r="63" spans="6:8" x14ac:dyDescent="0.25">
      <c r="F63" s="18" t="str">
        <f t="shared" si="0"/>
        <v/>
      </c>
      <c r="H63" s="69" t="str">
        <f t="shared" si="1"/>
        <v/>
      </c>
    </row>
    <row r="64" spans="6:8" x14ac:dyDescent="0.25">
      <c r="F64" s="18" t="str">
        <f t="shared" si="0"/>
        <v/>
      </c>
      <c r="H64" s="69" t="str">
        <f t="shared" si="1"/>
        <v/>
      </c>
    </row>
    <row r="65" spans="6:8" x14ac:dyDescent="0.25">
      <c r="F65" s="18" t="str">
        <f t="shared" si="0"/>
        <v/>
      </c>
      <c r="H65" s="69" t="str">
        <f t="shared" si="1"/>
        <v/>
      </c>
    </row>
    <row r="66" spans="6:8" x14ac:dyDescent="0.25">
      <c r="F66" s="18" t="str">
        <f t="shared" si="0"/>
        <v/>
      </c>
      <c r="H66" s="69" t="str">
        <f t="shared" si="1"/>
        <v/>
      </c>
    </row>
    <row r="67" spans="6:8" x14ac:dyDescent="0.25">
      <c r="F67" s="18" t="str">
        <f t="shared" si="0"/>
        <v/>
      </c>
      <c r="H67" s="69" t="str">
        <f t="shared" si="1"/>
        <v/>
      </c>
    </row>
    <row r="68" spans="6:8" x14ac:dyDescent="0.25">
      <c r="F68" s="18" t="str">
        <f t="shared" ref="F68:F131" si="2">IF($C68="","",IFERROR($D68*INDEX(ItemCostCol,MATCH($C68,ItemName,0)),""))</f>
        <v/>
      </c>
      <c r="H68" s="69" t="str">
        <f t="shared" ref="H68:H131" si="3">IF(C68="","",IF(ISNUMBER(MATCH(C68,ItemName,0)),"OK","NOT IN ITEMS LIST"))</f>
        <v/>
      </c>
    </row>
    <row r="69" spans="6:8" x14ac:dyDescent="0.25">
      <c r="F69" s="18" t="str">
        <f t="shared" si="2"/>
        <v/>
      </c>
      <c r="H69" s="69" t="str">
        <f t="shared" si="3"/>
        <v/>
      </c>
    </row>
    <row r="70" spans="6:8" x14ac:dyDescent="0.25">
      <c r="F70" s="18" t="str">
        <f t="shared" si="2"/>
        <v/>
      </c>
      <c r="H70" s="69" t="str">
        <f t="shared" si="3"/>
        <v/>
      </c>
    </row>
    <row r="71" spans="6:8" x14ac:dyDescent="0.25">
      <c r="F71" s="18" t="str">
        <f t="shared" si="2"/>
        <v/>
      </c>
      <c r="H71" s="69" t="str">
        <f t="shared" si="3"/>
        <v/>
      </c>
    </row>
    <row r="72" spans="6:8" x14ac:dyDescent="0.25">
      <c r="F72" s="18" t="str">
        <f t="shared" si="2"/>
        <v/>
      </c>
      <c r="H72" s="69" t="str">
        <f t="shared" si="3"/>
        <v/>
      </c>
    </row>
    <row r="73" spans="6:8" x14ac:dyDescent="0.25">
      <c r="F73" s="18" t="str">
        <f t="shared" si="2"/>
        <v/>
      </c>
      <c r="H73" s="69" t="str">
        <f t="shared" si="3"/>
        <v/>
      </c>
    </row>
    <row r="74" spans="6:8" x14ac:dyDescent="0.25">
      <c r="F74" s="18" t="str">
        <f t="shared" si="2"/>
        <v/>
      </c>
      <c r="H74" s="69" t="str">
        <f t="shared" si="3"/>
        <v/>
      </c>
    </row>
    <row r="75" spans="6:8" x14ac:dyDescent="0.25">
      <c r="F75" s="18" t="str">
        <f t="shared" si="2"/>
        <v/>
      </c>
      <c r="H75" s="69" t="str">
        <f t="shared" si="3"/>
        <v/>
      </c>
    </row>
    <row r="76" spans="6:8" x14ac:dyDescent="0.25">
      <c r="F76" s="18" t="str">
        <f t="shared" si="2"/>
        <v/>
      </c>
      <c r="H76" s="69" t="str">
        <f t="shared" si="3"/>
        <v/>
      </c>
    </row>
    <row r="77" spans="6:8" x14ac:dyDescent="0.25">
      <c r="F77" s="18" t="str">
        <f t="shared" si="2"/>
        <v/>
      </c>
      <c r="H77" s="69" t="str">
        <f t="shared" si="3"/>
        <v/>
      </c>
    </row>
    <row r="78" spans="6:8" x14ac:dyDescent="0.25">
      <c r="F78" s="18" t="str">
        <f t="shared" si="2"/>
        <v/>
      </c>
      <c r="H78" s="69" t="str">
        <f t="shared" si="3"/>
        <v/>
      </c>
    </row>
    <row r="79" spans="6:8" x14ac:dyDescent="0.25">
      <c r="F79" s="18" t="str">
        <f t="shared" si="2"/>
        <v/>
      </c>
      <c r="H79" s="69" t="str">
        <f t="shared" si="3"/>
        <v/>
      </c>
    </row>
    <row r="80" spans="6:8" x14ac:dyDescent="0.25">
      <c r="F80" s="18" t="str">
        <f t="shared" si="2"/>
        <v/>
      </c>
      <c r="H80" s="69" t="str">
        <f t="shared" si="3"/>
        <v/>
      </c>
    </row>
    <row r="81" spans="6:8" x14ac:dyDescent="0.25">
      <c r="F81" s="18" t="str">
        <f t="shared" si="2"/>
        <v/>
      </c>
      <c r="H81" s="69" t="str">
        <f t="shared" si="3"/>
        <v/>
      </c>
    </row>
    <row r="82" spans="6:8" x14ac:dyDescent="0.25">
      <c r="F82" s="18" t="str">
        <f t="shared" si="2"/>
        <v/>
      </c>
      <c r="H82" s="69" t="str">
        <f t="shared" si="3"/>
        <v/>
      </c>
    </row>
    <row r="83" spans="6:8" x14ac:dyDescent="0.25">
      <c r="F83" s="18" t="str">
        <f t="shared" si="2"/>
        <v/>
      </c>
      <c r="H83" s="69" t="str">
        <f t="shared" si="3"/>
        <v/>
      </c>
    </row>
    <row r="84" spans="6:8" x14ac:dyDescent="0.25">
      <c r="F84" s="18" t="str">
        <f t="shared" si="2"/>
        <v/>
      </c>
      <c r="H84" s="69" t="str">
        <f t="shared" si="3"/>
        <v/>
      </c>
    </row>
    <row r="85" spans="6:8" x14ac:dyDescent="0.25">
      <c r="F85" s="18" t="str">
        <f t="shared" si="2"/>
        <v/>
      </c>
      <c r="H85" s="69" t="str">
        <f t="shared" si="3"/>
        <v/>
      </c>
    </row>
    <row r="86" spans="6:8" x14ac:dyDescent="0.25">
      <c r="F86" s="18" t="str">
        <f t="shared" si="2"/>
        <v/>
      </c>
      <c r="H86" s="69" t="str">
        <f t="shared" si="3"/>
        <v/>
      </c>
    </row>
    <row r="87" spans="6:8" x14ac:dyDescent="0.25">
      <c r="F87" s="18" t="str">
        <f t="shared" si="2"/>
        <v/>
      </c>
      <c r="H87" s="69" t="str">
        <f t="shared" si="3"/>
        <v/>
      </c>
    </row>
    <row r="88" spans="6:8" x14ac:dyDescent="0.25">
      <c r="F88" s="18" t="str">
        <f t="shared" si="2"/>
        <v/>
      </c>
      <c r="H88" s="69" t="str">
        <f t="shared" si="3"/>
        <v/>
      </c>
    </row>
    <row r="89" spans="6:8" x14ac:dyDescent="0.25">
      <c r="F89" s="18" t="str">
        <f t="shared" si="2"/>
        <v/>
      </c>
      <c r="H89" s="69" t="str">
        <f t="shared" si="3"/>
        <v/>
      </c>
    </row>
    <row r="90" spans="6:8" x14ac:dyDescent="0.25">
      <c r="F90" s="18" t="str">
        <f t="shared" si="2"/>
        <v/>
      </c>
      <c r="H90" s="69" t="str">
        <f t="shared" si="3"/>
        <v/>
      </c>
    </row>
    <row r="91" spans="6:8" x14ac:dyDescent="0.25">
      <c r="F91" s="18" t="str">
        <f t="shared" si="2"/>
        <v/>
      </c>
      <c r="H91" s="69" t="str">
        <f t="shared" si="3"/>
        <v/>
      </c>
    </row>
    <row r="92" spans="6:8" x14ac:dyDescent="0.25">
      <c r="F92" s="18" t="str">
        <f t="shared" si="2"/>
        <v/>
      </c>
      <c r="H92" s="69" t="str">
        <f t="shared" si="3"/>
        <v/>
      </c>
    </row>
    <row r="93" spans="6:8" x14ac:dyDescent="0.25">
      <c r="F93" s="18" t="str">
        <f t="shared" si="2"/>
        <v/>
      </c>
      <c r="H93" s="69" t="str">
        <f t="shared" si="3"/>
        <v/>
      </c>
    </row>
    <row r="94" spans="6:8" x14ac:dyDescent="0.25">
      <c r="F94" s="18" t="str">
        <f t="shared" si="2"/>
        <v/>
      </c>
      <c r="H94" s="69" t="str">
        <f t="shared" si="3"/>
        <v/>
      </c>
    </row>
    <row r="95" spans="6:8" x14ac:dyDescent="0.25">
      <c r="F95" s="18" t="str">
        <f t="shared" si="2"/>
        <v/>
      </c>
      <c r="H95" s="69" t="str">
        <f t="shared" si="3"/>
        <v/>
      </c>
    </row>
    <row r="96" spans="6:8" x14ac:dyDescent="0.25">
      <c r="F96" s="18" t="str">
        <f t="shared" si="2"/>
        <v/>
      </c>
      <c r="H96" s="69" t="str">
        <f t="shared" si="3"/>
        <v/>
      </c>
    </row>
    <row r="97" spans="6:8" x14ac:dyDescent="0.25">
      <c r="F97" s="18" t="str">
        <f t="shared" si="2"/>
        <v/>
      </c>
      <c r="H97" s="69" t="str">
        <f t="shared" si="3"/>
        <v/>
      </c>
    </row>
    <row r="98" spans="6:8" x14ac:dyDescent="0.25">
      <c r="F98" s="18" t="str">
        <f t="shared" si="2"/>
        <v/>
      </c>
      <c r="H98" s="69" t="str">
        <f t="shared" si="3"/>
        <v/>
      </c>
    </row>
    <row r="99" spans="6:8" x14ac:dyDescent="0.25">
      <c r="F99" s="18" t="str">
        <f t="shared" si="2"/>
        <v/>
      </c>
      <c r="H99" s="69" t="str">
        <f t="shared" si="3"/>
        <v/>
      </c>
    </row>
    <row r="100" spans="6:8" x14ac:dyDescent="0.25">
      <c r="F100" s="18" t="str">
        <f t="shared" si="2"/>
        <v/>
      </c>
      <c r="H100" s="69" t="str">
        <f t="shared" si="3"/>
        <v/>
      </c>
    </row>
    <row r="101" spans="6:8" x14ac:dyDescent="0.25">
      <c r="F101" s="18" t="str">
        <f t="shared" si="2"/>
        <v/>
      </c>
      <c r="H101" s="69" t="str">
        <f t="shared" si="3"/>
        <v/>
      </c>
    </row>
    <row r="102" spans="6:8" x14ac:dyDescent="0.25">
      <c r="F102" s="18" t="str">
        <f t="shared" si="2"/>
        <v/>
      </c>
      <c r="H102" s="69" t="str">
        <f t="shared" si="3"/>
        <v/>
      </c>
    </row>
    <row r="103" spans="6:8" x14ac:dyDescent="0.25">
      <c r="F103" s="18" t="str">
        <f t="shared" si="2"/>
        <v/>
      </c>
      <c r="H103" s="69" t="str">
        <f t="shared" si="3"/>
        <v/>
      </c>
    </row>
    <row r="104" spans="6:8" x14ac:dyDescent="0.25">
      <c r="F104" s="18" t="str">
        <f t="shared" si="2"/>
        <v/>
      </c>
      <c r="H104" s="69" t="str">
        <f t="shared" si="3"/>
        <v/>
      </c>
    </row>
    <row r="105" spans="6:8" x14ac:dyDescent="0.25">
      <c r="F105" s="18" t="str">
        <f t="shared" si="2"/>
        <v/>
      </c>
      <c r="H105" s="69" t="str">
        <f t="shared" si="3"/>
        <v/>
      </c>
    </row>
    <row r="106" spans="6:8" x14ac:dyDescent="0.25">
      <c r="F106" s="18" t="str">
        <f t="shared" si="2"/>
        <v/>
      </c>
      <c r="H106" s="69" t="str">
        <f t="shared" si="3"/>
        <v/>
      </c>
    </row>
    <row r="107" spans="6:8" x14ac:dyDescent="0.25">
      <c r="F107" s="18" t="str">
        <f t="shared" si="2"/>
        <v/>
      </c>
      <c r="H107" s="69" t="str">
        <f t="shared" si="3"/>
        <v/>
      </c>
    </row>
    <row r="108" spans="6:8" x14ac:dyDescent="0.25">
      <c r="F108" s="18" t="str">
        <f t="shared" si="2"/>
        <v/>
      </c>
      <c r="H108" s="69" t="str">
        <f t="shared" si="3"/>
        <v/>
      </c>
    </row>
    <row r="109" spans="6:8" x14ac:dyDescent="0.25">
      <c r="F109" s="18" t="str">
        <f t="shared" si="2"/>
        <v/>
      </c>
      <c r="H109" s="69" t="str">
        <f t="shared" si="3"/>
        <v/>
      </c>
    </row>
    <row r="110" spans="6:8" x14ac:dyDescent="0.25">
      <c r="F110" s="18" t="str">
        <f t="shared" si="2"/>
        <v/>
      </c>
      <c r="H110" s="69" t="str">
        <f t="shared" si="3"/>
        <v/>
      </c>
    </row>
    <row r="111" spans="6:8" x14ac:dyDescent="0.25">
      <c r="F111" s="18" t="str">
        <f t="shared" si="2"/>
        <v/>
      </c>
      <c r="H111" s="69" t="str">
        <f t="shared" si="3"/>
        <v/>
      </c>
    </row>
    <row r="112" spans="6:8" x14ac:dyDescent="0.25">
      <c r="F112" s="18" t="str">
        <f t="shared" si="2"/>
        <v/>
      </c>
      <c r="H112" s="69" t="str">
        <f t="shared" si="3"/>
        <v/>
      </c>
    </row>
    <row r="113" spans="6:8" x14ac:dyDescent="0.25">
      <c r="F113" s="18" t="str">
        <f t="shared" si="2"/>
        <v/>
      </c>
      <c r="H113" s="69" t="str">
        <f t="shared" si="3"/>
        <v/>
      </c>
    </row>
    <row r="114" spans="6:8" x14ac:dyDescent="0.25">
      <c r="F114" s="18" t="str">
        <f t="shared" si="2"/>
        <v/>
      </c>
      <c r="H114" s="69" t="str">
        <f t="shared" si="3"/>
        <v/>
      </c>
    </row>
    <row r="115" spans="6:8" x14ac:dyDescent="0.25">
      <c r="F115" s="18" t="str">
        <f t="shared" si="2"/>
        <v/>
      </c>
      <c r="H115" s="69" t="str">
        <f t="shared" si="3"/>
        <v/>
      </c>
    </row>
    <row r="116" spans="6:8" x14ac:dyDescent="0.25">
      <c r="F116" s="18" t="str">
        <f t="shared" si="2"/>
        <v/>
      </c>
      <c r="H116" s="69" t="str">
        <f t="shared" si="3"/>
        <v/>
      </c>
    </row>
    <row r="117" spans="6:8" x14ac:dyDescent="0.25">
      <c r="F117" s="18" t="str">
        <f t="shared" si="2"/>
        <v/>
      </c>
      <c r="H117" s="69" t="str">
        <f t="shared" si="3"/>
        <v/>
      </c>
    </row>
    <row r="118" spans="6:8" x14ac:dyDescent="0.25">
      <c r="F118" s="18" t="str">
        <f t="shared" si="2"/>
        <v/>
      </c>
      <c r="H118" s="69" t="str">
        <f t="shared" si="3"/>
        <v/>
      </c>
    </row>
    <row r="119" spans="6:8" x14ac:dyDescent="0.25">
      <c r="F119" s="18" t="str">
        <f t="shared" si="2"/>
        <v/>
      </c>
      <c r="H119" s="69" t="str">
        <f t="shared" si="3"/>
        <v/>
      </c>
    </row>
    <row r="120" spans="6:8" x14ac:dyDescent="0.25">
      <c r="F120" s="18" t="str">
        <f t="shared" si="2"/>
        <v/>
      </c>
      <c r="H120" s="69" t="str">
        <f t="shared" si="3"/>
        <v/>
      </c>
    </row>
    <row r="121" spans="6:8" x14ac:dyDescent="0.25">
      <c r="F121" s="18" t="str">
        <f t="shared" si="2"/>
        <v/>
      </c>
      <c r="H121" s="69" t="str">
        <f t="shared" si="3"/>
        <v/>
      </c>
    </row>
    <row r="122" spans="6:8" x14ac:dyDescent="0.25">
      <c r="F122" s="18" t="str">
        <f t="shared" si="2"/>
        <v/>
      </c>
      <c r="H122" s="69" t="str">
        <f t="shared" si="3"/>
        <v/>
      </c>
    </row>
    <row r="123" spans="6:8" x14ac:dyDescent="0.25">
      <c r="F123" s="18" t="str">
        <f t="shared" si="2"/>
        <v/>
      </c>
      <c r="H123" s="69" t="str">
        <f t="shared" si="3"/>
        <v/>
      </c>
    </row>
    <row r="124" spans="6:8" x14ac:dyDescent="0.25">
      <c r="F124" s="18" t="str">
        <f t="shared" si="2"/>
        <v/>
      </c>
      <c r="H124" s="69" t="str">
        <f t="shared" si="3"/>
        <v/>
      </c>
    </row>
    <row r="125" spans="6:8" x14ac:dyDescent="0.25">
      <c r="F125" s="18" t="str">
        <f t="shared" si="2"/>
        <v/>
      </c>
      <c r="H125" s="69" t="str">
        <f t="shared" si="3"/>
        <v/>
      </c>
    </row>
    <row r="126" spans="6:8" x14ac:dyDescent="0.25">
      <c r="F126" s="18" t="str">
        <f t="shared" si="2"/>
        <v/>
      </c>
      <c r="H126" s="69" t="str">
        <f t="shared" si="3"/>
        <v/>
      </c>
    </row>
    <row r="127" spans="6:8" x14ac:dyDescent="0.25">
      <c r="F127" s="18" t="str">
        <f t="shared" si="2"/>
        <v/>
      </c>
      <c r="H127" s="69" t="str">
        <f t="shared" si="3"/>
        <v/>
      </c>
    </row>
    <row r="128" spans="6:8" x14ac:dyDescent="0.25">
      <c r="F128" s="18" t="str">
        <f t="shared" si="2"/>
        <v/>
      </c>
      <c r="H128" s="69" t="str">
        <f t="shared" si="3"/>
        <v/>
      </c>
    </row>
    <row r="129" spans="6:8" x14ac:dyDescent="0.25">
      <c r="F129" s="18" t="str">
        <f t="shared" si="2"/>
        <v/>
      </c>
      <c r="H129" s="69" t="str">
        <f t="shared" si="3"/>
        <v/>
      </c>
    </row>
    <row r="130" spans="6:8" x14ac:dyDescent="0.25">
      <c r="F130" s="18" t="str">
        <f t="shared" si="2"/>
        <v/>
      </c>
      <c r="H130" s="69" t="str">
        <f t="shared" si="3"/>
        <v/>
      </c>
    </row>
    <row r="131" spans="6:8" x14ac:dyDescent="0.25">
      <c r="F131" s="18" t="str">
        <f t="shared" si="2"/>
        <v/>
      </c>
      <c r="H131" s="69" t="str">
        <f t="shared" si="3"/>
        <v/>
      </c>
    </row>
    <row r="132" spans="6:8" x14ac:dyDescent="0.25">
      <c r="F132" s="18" t="str">
        <f t="shared" ref="F132:F195" si="4">IF($C132="","",IFERROR($D132*INDEX(ItemCostCol,MATCH($C132,ItemName,0)),""))</f>
        <v/>
      </c>
      <c r="H132" s="69" t="str">
        <f t="shared" ref="H132:H195" si="5">IF(C132="","",IF(ISNUMBER(MATCH(C132,ItemName,0)),"OK","NOT IN ITEMS LIST"))</f>
        <v/>
      </c>
    </row>
    <row r="133" spans="6:8" x14ac:dyDescent="0.25">
      <c r="F133" s="18" t="str">
        <f t="shared" si="4"/>
        <v/>
      </c>
      <c r="H133" s="69" t="str">
        <f t="shared" si="5"/>
        <v/>
      </c>
    </row>
    <row r="134" spans="6:8" x14ac:dyDescent="0.25">
      <c r="F134" s="18" t="str">
        <f t="shared" si="4"/>
        <v/>
      </c>
      <c r="H134" s="69" t="str">
        <f t="shared" si="5"/>
        <v/>
      </c>
    </row>
    <row r="135" spans="6:8" x14ac:dyDescent="0.25">
      <c r="F135" s="18" t="str">
        <f t="shared" si="4"/>
        <v/>
      </c>
      <c r="H135" s="69" t="str">
        <f t="shared" si="5"/>
        <v/>
      </c>
    </row>
    <row r="136" spans="6:8" x14ac:dyDescent="0.25">
      <c r="F136" s="18" t="str">
        <f t="shared" si="4"/>
        <v/>
      </c>
      <c r="H136" s="69" t="str">
        <f t="shared" si="5"/>
        <v/>
      </c>
    </row>
    <row r="137" spans="6:8" x14ac:dyDescent="0.25">
      <c r="F137" s="18" t="str">
        <f t="shared" si="4"/>
        <v/>
      </c>
      <c r="H137" s="69" t="str">
        <f t="shared" si="5"/>
        <v/>
      </c>
    </row>
    <row r="138" spans="6:8" x14ac:dyDescent="0.25">
      <c r="F138" s="18" t="str">
        <f t="shared" si="4"/>
        <v/>
      </c>
      <c r="H138" s="69" t="str">
        <f t="shared" si="5"/>
        <v/>
      </c>
    </row>
    <row r="139" spans="6:8" x14ac:dyDescent="0.25">
      <c r="F139" s="18" t="str">
        <f t="shared" si="4"/>
        <v/>
      </c>
      <c r="H139" s="69" t="str">
        <f t="shared" si="5"/>
        <v/>
      </c>
    </row>
    <row r="140" spans="6:8" x14ac:dyDescent="0.25">
      <c r="F140" s="18" t="str">
        <f t="shared" si="4"/>
        <v/>
      </c>
      <c r="H140" s="69" t="str">
        <f t="shared" si="5"/>
        <v/>
      </c>
    </row>
    <row r="141" spans="6:8" x14ac:dyDescent="0.25">
      <c r="F141" s="18" t="str">
        <f t="shared" si="4"/>
        <v/>
      </c>
      <c r="H141" s="69" t="str">
        <f t="shared" si="5"/>
        <v/>
      </c>
    </row>
    <row r="142" spans="6:8" x14ac:dyDescent="0.25">
      <c r="F142" s="18" t="str">
        <f t="shared" si="4"/>
        <v/>
      </c>
      <c r="H142" s="69" t="str">
        <f t="shared" si="5"/>
        <v/>
      </c>
    </row>
    <row r="143" spans="6:8" x14ac:dyDescent="0.25">
      <c r="F143" s="18" t="str">
        <f t="shared" si="4"/>
        <v/>
      </c>
      <c r="H143" s="69" t="str">
        <f t="shared" si="5"/>
        <v/>
      </c>
    </row>
    <row r="144" spans="6:8" x14ac:dyDescent="0.25">
      <c r="F144" s="18" t="str">
        <f t="shared" si="4"/>
        <v/>
      </c>
      <c r="H144" s="69" t="str">
        <f t="shared" si="5"/>
        <v/>
      </c>
    </row>
    <row r="145" spans="6:8" x14ac:dyDescent="0.25">
      <c r="F145" s="18" t="str">
        <f t="shared" si="4"/>
        <v/>
      </c>
      <c r="H145" s="69" t="str">
        <f t="shared" si="5"/>
        <v/>
      </c>
    </row>
    <row r="146" spans="6:8" x14ac:dyDescent="0.25">
      <c r="F146" s="18" t="str">
        <f t="shared" si="4"/>
        <v/>
      </c>
      <c r="H146" s="69" t="str">
        <f t="shared" si="5"/>
        <v/>
      </c>
    </row>
    <row r="147" spans="6:8" x14ac:dyDescent="0.25">
      <c r="F147" s="18" t="str">
        <f t="shared" si="4"/>
        <v/>
      </c>
      <c r="H147" s="69" t="str">
        <f t="shared" si="5"/>
        <v/>
      </c>
    </row>
    <row r="148" spans="6:8" x14ac:dyDescent="0.25">
      <c r="F148" s="18" t="str">
        <f t="shared" si="4"/>
        <v/>
      </c>
      <c r="H148" s="69" t="str">
        <f t="shared" si="5"/>
        <v/>
      </c>
    </row>
    <row r="149" spans="6:8" x14ac:dyDescent="0.25">
      <c r="F149" s="18" t="str">
        <f t="shared" si="4"/>
        <v/>
      </c>
      <c r="H149" s="69" t="str">
        <f t="shared" si="5"/>
        <v/>
      </c>
    </row>
    <row r="150" spans="6:8" x14ac:dyDescent="0.25">
      <c r="F150" s="18" t="str">
        <f t="shared" si="4"/>
        <v/>
      </c>
      <c r="H150" s="69" t="str">
        <f t="shared" si="5"/>
        <v/>
      </c>
    </row>
    <row r="151" spans="6:8" x14ac:dyDescent="0.25">
      <c r="F151" s="18" t="str">
        <f t="shared" si="4"/>
        <v/>
      </c>
      <c r="H151" s="69" t="str">
        <f t="shared" si="5"/>
        <v/>
      </c>
    </row>
    <row r="152" spans="6:8" x14ac:dyDescent="0.25">
      <c r="F152" s="18" t="str">
        <f t="shared" si="4"/>
        <v/>
      </c>
      <c r="H152" s="69" t="str">
        <f t="shared" si="5"/>
        <v/>
      </c>
    </row>
    <row r="153" spans="6:8" x14ac:dyDescent="0.25">
      <c r="F153" s="18" t="str">
        <f t="shared" si="4"/>
        <v/>
      </c>
      <c r="H153" s="69" t="str">
        <f t="shared" si="5"/>
        <v/>
      </c>
    </row>
    <row r="154" spans="6:8" x14ac:dyDescent="0.25">
      <c r="F154" s="18" t="str">
        <f t="shared" si="4"/>
        <v/>
      </c>
      <c r="H154" s="69" t="str">
        <f t="shared" si="5"/>
        <v/>
      </c>
    </row>
    <row r="155" spans="6:8" x14ac:dyDescent="0.25">
      <c r="F155" s="18" t="str">
        <f t="shared" si="4"/>
        <v/>
      </c>
      <c r="H155" s="69" t="str">
        <f t="shared" si="5"/>
        <v/>
      </c>
    </row>
    <row r="156" spans="6:8" x14ac:dyDescent="0.25">
      <c r="F156" s="18" t="str">
        <f t="shared" si="4"/>
        <v/>
      </c>
      <c r="H156" s="69" t="str">
        <f t="shared" si="5"/>
        <v/>
      </c>
    </row>
    <row r="157" spans="6:8" x14ac:dyDescent="0.25">
      <c r="F157" s="18" t="str">
        <f t="shared" si="4"/>
        <v/>
      </c>
      <c r="H157" s="69" t="str">
        <f t="shared" si="5"/>
        <v/>
      </c>
    </row>
    <row r="158" spans="6:8" x14ac:dyDescent="0.25">
      <c r="F158" s="18" t="str">
        <f t="shared" si="4"/>
        <v/>
      </c>
      <c r="H158" s="69" t="str">
        <f t="shared" si="5"/>
        <v/>
      </c>
    </row>
    <row r="159" spans="6:8" x14ac:dyDescent="0.25">
      <c r="F159" s="18" t="str">
        <f t="shared" si="4"/>
        <v/>
      </c>
      <c r="H159" s="69" t="str">
        <f t="shared" si="5"/>
        <v/>
      </c>
    </row>
    <row r="160" spans="6:8" x14ac:dyDescent="0.25">
      <c r="F160" s="18" t="str">
        <f t="shared" si="4"/>
        <v/>
      </c>
      <c r="H160" s="69" t="str">
        <f t="shared" si="5"/>
        <v/>
      </c>
    </row>
    <row r="161" spans="6:8" x14ac:dyDescent="0.25">
      <c r="F161" s="18" t="str">
        <f t="shared" si="4"/>
        <v/>
      </c>
      <c r="H161" s="69" t="str">
        <f t="shared" si="5"/>
        <v/>
      </c>
    </row>
    <row r="162" spans="6:8" x14ac:dyDescent="0.25">
      <c r="F162" s="18" t="str">
        <f t="shared" si="4"/>
        <v/>
      </c>
      <c r="H162" s="69" t="str">
        <f t="shared" si="5"/>
        <v/>
      </c>
    </row>
    <row r="163" spans="6:8" x14ac:dyDescent="0.25">
      <c r="F163" s="18" t="str">
        <f t="shared" si="4"/>
        <v/>
      </c>
      <c r="H163" s="69" t="str">
        <f t="shared" si="5"/>
        <v/>
      </c>
    </row>
    <row r="164" spans="6:8" x14ac:dyDescent="0.25">
      <c r="F164" s="18" t="str">
        <f t="shared" si="4"/>
        <v/>
      </c>
      <c r="H164" s="69" t="str">
        <f t="shared" si="5"/>
        <v/>
      </c>
    </row>
    <row r="165" spans="6:8" x14ac:dyDescent="0.25">
      <c r="F165" s="18" t="str">
        <f t="shared" si="4"/>
        <v/>
      </c>
      <c r="H165" s="69" t="str">
        <f t="shared" si="5"/>
        <v/>
      </c>
    </row>
    <row r="166" spans="6:8" x14ac:dyDescent="0.25">
      <c r="F166" s="18" t="str">
        <f t="shared" si="4"/>
        <v/>
      </c>
      <c r="H166" s="69" t="str">
        <f t="shared" si="5"/>
        <v/>
      </c>
    </row>
    <row r="167" spans="6:8" x14ac:dyDescent="0.25">
      <c r="F167" s="18" t="str">
        <f t="shared" si="4"/>
        <v/>
      </c>
      <c r="H167" s="69" t="str">
        <f t="shared" si="5"/>
        <v/>
      </c>
    </row>
    <row r="168" spans="6:8" x14ac:dyDescent="0.25">
      <c r="F168" s="18" t="str">
        <f t="shared" si="4"/>
        <v/>
      </c>
      <c r="H168" s="69" t="str">
        <f t="shared" si="5"/>
        <v/>
      </c>
    </row>
    <row r="169" spans="6:8" x14ac:dyDescent="0.25">
      <c r="F169" s="18" t="str">
        <f t="shared" si="4"/>
        <v/>
      </c>
      <c r="H169" s="69" t="str">
        <f t="shared" si="5"/>
        <v/>
      </c>
    </row>
    <row r="170" spans="6:8" x14ac:dyDescent="0.25">
      <c r="F170" s="18" t="str">
        <f t="shared" si="4"/>
        <v/>
      </c>
      <c r="H170" s="69" t="str">
        <f t="shared" si="5"/>
        <v/>
      </c>
    </row>
    <row r="171" spans="6:8" x14ac:dyDescent="0.25">
      <c r="F171" s="18" t="str">
        <f t="shared" si="4"/>
        <v/>
      </c>
      <c r="H171" s="69" t="str">
        <f t="shared" si="5"/>
        <v/>
      </c>
    </row>
    <row r="172" spans="6:8" x14ac:dyDescent="0.25">
      <c r="F172" s="18" t="str">
        <f t="shared" si="4"/>
        <v/>
      </c>
      <c r="H172" s="69" t="str">
        <f t="shared" si="5"/>
        <v/>
      </c>
    </row>
    <row r="173" spans="6:8" x14ac:dyDescent="0.25">
      <c r="F173" s="18" t="str">
        <f t="shared" si="4"/>
        <v/>
      </c>
      <c r="H173" s="69" t="str">
        <f t="shared" si="5"/>
        <v/>
      </c>
    </row>
    <row r="174" spans="6:8" x14ac:dyDescent="0.25">
      <c r="F174" s="18" t="str">
        <f t="shared" si="4"/>
        <v/>
      </c>
      <c r="H174" s="69" t="str">
        <f t="shared" si="5"/>
        <v/>
      </c>
    </row>
    <row r="175" spans="6:8" x14ac:dyDescent="0.25">
      <c r="F175" s="18" t="str">
        <f t="shared" si="4"/>
        <v/>
      </c>
      <c r="H175" s="69" t="str">
        <f t="shared" si="5"/>
        <v/>
      </c>
    </row>
    <row r="176" spans="6:8" x14ac:dyDescent="0.25">
      <c r="F176" s="18" t="str">
        <f t="shared" si="4"/>
        <v/>
      </c>
      <c r="H176" s="69" t="str">
        <f t="shared" si="5"/>
        <v/>
      </c>
    </row>
    <row r="177" spans="6:8" x14ac:dyDescent="0.25">
      <c r="F177" s="18" t="str">
        <f t="shared" si="4"/>
        <v/>
      </c>
      <c r="H177" s="69" t="str">
        <f t="shared" si="5"/>
        <v/>
      </c>
    </row>
    <row r="178" spans="6:8" x14ac:dyDescent="0.25">
      <c r="F178" s="18" t="str">
        <f t="shared" si="4"/>
        <v/>
      </c>
      <c r="H178" s="69" t="str">
        <f t="shared" si="5"/>
        <v/>
      </c>
    </row>
    <row r="179" spans="6:8" x14ac:dyDescent="0.25">
      <c r="F179" s="18" t="str">
        <f t="shared" si="4"/>
        <v/>
      </c>
      <c r="H179" s="69" t="str">
        <f t="shared" si="5"/>
        <v/>
      </c>
    </row>
    <row r="180" spans="6:8" x14ac:dyDescent="0.25">
      <c r="F180" s="18" t="str">
        <f t="shared" si="4"/>
        <v/>
      </c>
      <c r="H180" s="69" t="str">
        <f t="shared" si="5"/>
        <v/>
      </c>
    </row>
    <row r="181" spans="6:8" x14ac:dyDescent="0.25">
      <c r="F181" s="18" t="str">
        <f t="shared" si="4"/>
        <v/>
      </c>
      <c r="H181" s="69" t="str">
        <f t="shared" si="5"/>
        <v/>
      </c>
    </row>
    <row r="182" spans="6:8" x14ac:dyDescent="0.25">
      <c r="F182" s="18" t="str">
        <f t="shared" si="4"/>
        <v/>
      </c>
      <c r="H182" s="69" t="str">
        <f t="shared" si="5"/>
        <v/>
      </c>
    </row>
    <row r="183" spans="6:8" x14ac:dyDescent="0.25">
      <c r="F183" s="18" t="str">
        <f t="shared" si="4"/>
        <v/>
      </c>
      <c r="H183" s="69" t="str">
        <f t="shared" si="5"/>
        <v/>
      </c>
    </row>
    <row r="184" spans="6:8" x14ac:dyDescent="0.25">
      <c r="F184" s="18" t="str">
        <f t="shared" si="4"/>
        <v/>
      </c>
      <c r="H184" s="69" t="str">
        <f t="shared" si="5"/>
        <v/>
      </c>
    </row>
    <row r="185" spans="6:8" x14ac:dyDescent="0.25">
      <c r="F185" s="18" t="str">
        <f t="shared" si="4"/>
        <v/>
      </c>
      <c r="H185" s="69" t="str">
        <f t="shared" si="5"/>
        <v/>
      </c>
    </row>
    <row r="186" spans="6:8" x14ac:dyDescent="0.25">
      <c r="F186" s="18" t="str">
        <f t="shared" si="4"/>
        <v/>
      </c>
      <c r="H186" s="69" t="str">
        <f t="shared" si="5"/>
        <v/>
      </c>
    </row>
    <row r="187" spans="6:8" x14ac:dyDescent="0.25">
      <c r="F187" s="18" t="str">
        <f t="shared" si="4"/>
        <v/>
      </c>
      <c r="H187" s="69" t="str">
        <f t="shared" si="5"/>
        <v/>
      </c>
    </row>
    <row r="188" spans="6:8" x14ac:dyDescent="0.25">
      <c r="F188" s="18" t="str">
        <f t="shared" si="4"/>
        <v/>
      </c>
      <c r="H188" s="69" t="str">
        <f t="shared" si="5"/>
        <v/>
      </c>
    </row>
    <row r="189" spans="6:8" x14ac:dyDescent="0.25">
      <c r="F189" s="18" t="str">
        <f t="shared" si="4"/>
        <v/>
      </c>
      <c r="H189" s="69" t="str">
        <f t="shared" si="5"/>
        <v/>
      </c>
    </row>
    <row r="190" spans="6:8" x14ac:dyDescent="0.25">
      <c r="F190" s="18" t="str">
        <f t="shared" si="4"/>
        <v/>
      </c>
      <c r="H190" s="69" t="str">
        <f t="shared" si="5"/>
        <v/>
      </c>
    </row>
    <row r="191" spans="6:8" x14ac:dyDescent="0.25">
      <c r="F191" s="18" t="str">
        <f t="shared" si="4"/>
        <v/>
      </c>
      <c r="H191" s="69" t="str">
        <f t="shared" si="5"/>
        <v/>
      </c>
    </row>
    <row r="192" spans="6:8" x14ac:dyDescent="0.25">
      <c r="F192" s="18" t="str">
        <f t="shared" si="4"/>
        <v/>
      </c>
      <c r="H192" s="69" t="str">
        <f t="shared" si="5"/>
        <v/>
      </c>
    </row>
    <row r="193" spans="6:8" x14ac:dyDescent="0.25">
      <c r="F193" s="18" t="str">
        <f t="shared" si="4"/>
        <v/>
      </c>
      <c r="H193" s="69" t="str">
        <f t="shared" si="5"/>
        <v/>
      </c>
    </row>
    <row r="194" spans="6:8" x14ac:dyDescent="0.25">
      <c r="F194" s="18" t="str">
        <f t="shared" si="4"/>
        <v/>
      </c>
      <c r="H194" s="69" t="str">
        <f t="shared" si="5"/>
        <v/>
      </c>
    </row>
    <row r="195" spans="6:8" x14ac:dyDescent="0.25">
      <c r="F195" s="18" t="str">
        <f t="shared" si="4"/>
        <v/>
      </c>
      <c r="H195" s="69" t="str">
        <f t="shared" si="5"/>
        <v/>
      </c>
    </row>
    <row r="196" spans="6:8" x14ac:dyDescent="0.25">
      <c r="F196" s="18" t="str">
        <f t="shared" ref="F196:F259" si="6">IF($C196="","",IFERROR($D196*INDEX(ItemCostCol,MATCH($C196,ItemName,0)),""))</f>
        <v/>
      </c>
      <c r="H196" s="69" t="str">
        <f t="shared" ref="H196:H259" si="7">IF(C196="","",IF(ISNUMBER(MATCH(C196,ItemName,0)),"OK","NOT IN ITEMS LIST"))</f>
        <v/>
      </c>
    </row>
    <row r="197" spans="6:8" x14ac:dyDescent="0.25">
      <c r="F197" s="18" t="str">
        <f t="shared" si="6"/>
        <v/>
      </c>
      <c r="H197" s="69" t="str">
        <f t="shared" si="7"/>
        <v/>
      </c>
    </row>
    <row r="198" spans="6:8" x14ac:dyDescent="0.25">
      <c r="F198" s="18" t="str">
        <f t="shared" si="6"/>
        <v/>
      </c>
      <c r="H198" s="69" t="str">
        <f t="shared" si="7"/>
        <v/>
      </c>
    </row>
    <row r="199" spans="6:8" x14ac:dyDescent="0.25">
      <c r="F199" s="18" t="str">
        <f t="shared" si="6"/>
        <v/>
      </c>
      <c r="H199" s="69" t="str">
        <f t="shared" si="7"/>
        <v/>
      </c>
    </row>
    <row r="200" spans="6:8" x14ac:dyDescent="0.25">
      <c r="F200" s="18" t="str">
        <f t="shared" si="6"/>
        <v/>
      </c>
      <c r="H200" s="69" t="str">
        <f t="shared" si="7"/>
        <v/>
      </c>
    </row>
    <row r="201" spans="6:8" x14ac:dyDescent="0.25">
      <c r="F201" s="18" t="str">
        <f t="shared" si="6"/>
        <v/>
      </c>
      <c r="H201" s="69" t="str">
        <f t="shared" si="7"/>
        <v/>
      </c>
    </row>
    <row r="202" spans="6:8" x14ac:dyDescent="0.25">
      <c r="F202" s="18" t="str">
        <f t="shared" si="6"/>
        <v/>
      </c>
      <c r="H202" s="69" t="str">
        <f t="shared" si="7"/>
        <v/>
      </c>
    </row>
    <row r="203" spans="6:8" x14ac:dyDescent="0.25">
      <c r="F203" s="18" t="str">
        <f t="shared" si="6"/>
        <v/>
      </c>
      <c r="H203" s="69" t="str">
        <f t="shared" si="7"/>
        <v/>
      </c>
    </row>
    <row r="204" spans="6:8" x14ac:dyDescent="0.25">
      <c r="F204" s="18" t="str">
        <f t="shared" si="6"/>
        <v/>
      </c>
      <c r="H204" s="69" t="str">
        <f t="shared" si="7"/>
        <v/>
      </c>
    </row>
    <row r="205" spans="6:8" x14ac:dyDescent="0.25">
      <c r="F205" s="18" t="str">
        <f t="shared" si="6"/>
        <v/>
      </c>
      <c r="H205" s="69" t="str">
        <f t="shared" si="7"/>
        <v/>
      </c>
    </row>
    <row r="206" spans="6:8" x14ac:dyDescent="0.25">
      <c r="F206" s="18" t="str">
        <f t="shared" si="6"/>
        <v/>
      </c>
      <c r="H206" s="69" t="str">
        <f t="shared" si="7"/>
        <v/>
      </c>
    </row>
    <row r="207" spans="6:8" x14ac:dyDescent="0.25">
      <c r="F207" s="18" t="str">
        <f t="shared" si="6"/>
        <v/>
      </c>
      <c r="H207" s="69" t="str">
        <f t="shared" si="7"/>
        <v/>
      </c>
    </row>
    <row r="208" spans="6:8" x14ac:dyDescent="0.25">
      <c r="F208" s="18" t="str">
        <f t="shared" si="6"/>
        <v/>
      </c>
      <c r="H208" s="69" t="str">
        <f t="shared" si="7"/>
        <v/>
      </c>
    </row>
    <row r="209" spans="6:8" x14ac:dyDescent="0.25">
      <c r="F209" s="18" t="str">
        <f t="shared" si="6"/>
        <v/>
      </c>
      <c r="H209" s="69" t="str">
        <f t="shared" si="7"/>
        <v/>
      </c>
    </row>
    <row r="210" spans="6:8" x14ac:dyDescent="0.25">
      <c r="F210" s="18" t="str">
        <f t="shared" si="6"/>
        <v/>
      </c>
      <c r="H210" s="69" t="str">
        <f t="shared" si="7"/>
        <v/>
      </c>
    </row>
    <row r="211" spans="6:8" x14ac:dyDescent="0.25">
      <c r="F211" s="18" t="str">
        <f t="shared" si="6"/>
        <v/>
      </c>
      <c r="H211" s="69" t="str">
        <f t="shared" si="7"/>
        <v/>
      </c>
    </row>
    <row r="212" spans="6:8" x14ac:dyDescent="0.25">
      <c r="F212" s="18" t="str">
        <f t="shared" si="6"/>
        <v/>
      </c>
      <c r="H212" s="69" t="str">
        <f t="shared" si="7"/>
        <v/>
      </c>
    </row>
    <row r="213" spans="6:8" x14ac:dyDescent="0.25">
      <c r="F213" s="18" t="str">
        <f t="shared" si="6"/>
        <v/>
      </c>
      <c r="H213" s="69" t="str">
        <f t="shared" si="7"/>
        <v/>
      </c>
    </row>
    <row r="214" spans="6:8" x14ac:dyDescent="0.25">
      <c r="F214" s="18" t="str">
        <f t="shared" si="6"/>
        <v/>
      </c>
      <c r="H214" s="69" t="str">
        <f t="shared" si="7"/>
        <v/>
      </c>
    </row>
    <row r="215" spans="6:8" x14ac:dyDescent="0.25">
      <c r="F215" s="18" t="str">
        <f t="shared" si="6"/>
        <v/>
      </c>
      <c r="H215" s="69" t="str">
        <f t="shared" si="7"/>
        <v/>
      </c>
    </row>
    <row r="216" spans="6:8" x14ac:dyDescent="0.25">
      <c r="F216" s="18" t="str">
        <f t="shared" si="6"/>
        <v/>
      </c>
      <c r="H216" s="69" t="str">
        <f t="shared" si="7"/>
        <v/>
      </c>
    </row>
    <row r="217" spans="6:8" x14ac:dyDescent="0.25">
      <c r="F217" s="18" t="str">
        <f t="shared" si="6"/>
        <v/>
      </c>
      <c r="H217" s="69" t="str">
        <f t="shared" si="7"/>
        <v/>
      </c>
    </row>
    <row r="218" spans="6:8" x14ac:dyDescent="0.25">
      <c r="F218" s="18" t="str">
        <f t="shared" si="6"/>
        <v/>
      </c>
      <c r="H218" s="69" t="str">
        <f t="shared" si="7"/>
        <v/>
      </c>
    </row>
    <row r="219" spans="6:8" x14ac:dyDescent="0.25">
      <c r="F219" s="18" t="str">
        <f t="shared" si="6"/>
        <v/>
      </c>
      <c r="H219" s="69" t="str">
        <f t="shared" si="7"/>
        <v/>
      </c>
    </row>
    <row r="220" spans="6:8" x14ac:dyDescent="0.25">
      <c r="F220" s="18" t="str">
        <f t="shared" si="6"/>
        <v/>
      </c>
      <c r="H220" s="69" t="str">
        <f t="shared" si="7"/>
        <v/>
      </c>
    </row>
    <row r="221" spans="6:8" x14ac:dyDescent="0.25">
      <c r="F221" s="18" t="str">
        <f t="shared" si="6"/>
        <v/>
      </c>
      <c r="H221" s="69" t="str">
        <f t="shared" si="7"/>
        <v/>
      </c>
    </row>
    <row r="222" spans="6:8" x14ac:dyDescent="0.25">
      <c r="F222" s="18" t="str">
        <f t="shared" si="6"/>
        <v/>
      </c>
      <c r="H222" s="69" t="str">
        <f t="shared" si="7"/>
        <v/>
      </c>
    </row>
    <row r="223" spans="6:8" x14ac:dyDescent="0.25">
      <c r="F223" s="18" t="str">
        <f t="shared" si="6"/>
        <v/>
      </c>
      <c r="H223" s="69" t="str">
        <f t="shared" si="7"/>
        <v/>
      </c>
    </row>
    <row r="224" spans="6:8" x14ac:dyDescent="0.25">
      <c r="F224" s="18" t="str">
        <f t="shared" si="6"/>
        <v/>
      </c>
      <c r="H224" s="69" t="str">
        <f t="shared" si="7"/>
        <v/>
      </c>
    </row>
    <row r="225" spans="6:8" x14ac:dyDescent="0.25">
      <c r="F225" s="18" t="str">
        <f t="shared" si="6"/>
        <v/>
      </c>
      <c r="H225" s="69" t="str">
        <f t="shared" si="7"/>
        <v/>
      </c>
    </row>
    <row r="226" spans="6:8" x14ac:dyDescent="0.25">
      <c r="F226" s="18" t="str">
        <f t="shared" si="6"/>
        <v/>
      </c>
      <c r="H226" s="69" t="str">
        <f t="shared" si="7"/>
        <v/>
      </c>
    </row>
    <row r="227" spans="6:8" x14ac:dyDescent="0.25">
      <c r="F227" s="18" t="str">
        <f t="shared" si="6"/>
        <v/>
      </c>
      <c r="H227" s="69" t="str">
        <f t="shared" si="7"/>
        <v/>
      </c>
    </row>
    <row r="228" spans="6:8" x14ac:dyDescent="0.25">
      <c r="F228" s="18" t="str">
        <f t="shared" si="6"/>
        <v/>
      </c>
      <c r="H228" s="69" t="str">
        <f t="shared" si="7"/>
        <v/>
      </c>
    </row>
    <row r="229" spans="6:8" x14ac:dyDescent="0.25">
      <c r="F229" s="18" t="str">
        <f t="shared" si="6"/>
        <v/>
      </c>
      <c r="H229" s="69" t="str">
        <f t="shared" si="7"/>
        <v/>
      </c>
    </row>
    <row r="230" spans="6:8" x14ac:dyDescent="0.25">
      <c r="F230" s="18" t="str">
        <f t="shared" si="6"/>
        <v/>
      </c>
      <c r="H230" s="69" t="str">
        <f t="shared" si="7"/>
        <v/>
      </c>
    </row>
    <row r="231" spans="6:8" x14ac:dyDescent="0.25">
      <c r="F231" s="18" t="str">
        <f t="shared" si="6"/>
        <v/>
      </c>
      <c r="H231" s="69" t="str">
        <f t="shared" si="7"/>
        <v/>
      </c>
    </row>
    <row r="232" spans="6:8" x14ac:dyDescent="0.25">
      <c r="F232" s="18" t="str">
        <f t="shared" si="6"/>
        <v/>
      </c>
      <c r="H232" s="69" t="str">
        <f t="shared" si="7"/>
        <v/>
      </c>
    </row>
    <row r="233" spans="6:8" x14ac:dyDescent="0.25">
      <c r="F233" s="18" t="str">
        <f t="shared" si="6"/>
        <v/>
      </c>
      <c r="H233" s="69" t="str">
        <f t="shared" si="7"/>
        <v/>
      </c>
    </row>
    <row r="234" spans="6:8" x14ac:dyDescent="0.25">
      <c r="F234" s="18" t="str">
        <f t="shared" si="6"/>
        <v/>
      </c>
      <c r="H234" s="69" t="str">
        <f t="shared" si="7"/>
        <v/>
      </c>
    </row>
    <row r="235" spans="6:8" x14ac:dyDescent="0.25">
      <c r="F235" s="18" t="str">
        <f t="shared" si="6"/>
        <v/>
      </c>
      <c r="H235" s="69" t="str">
        <f t="shared" si="7"/>
        <v/>
      </c>
    </row>
    <row r="236" spans="6:8" x14ac:dyDescent="0.25">
      <c r="F236" s="18" t="str">
        <f t="shared" si="6"/>
        <v/>
      </c>
      <c r="H236" s="69" t="str">
        <f t="shared" si="7"/>
        <v/>
      </c>
    </row>
    <row r="237" spans="6:8" x14ac:dyDescent="0.25">
      <c r="F237" s="18" t="str">
        <f t="shared" si="6"/>
        <v/>
      </c>
      <c r="H237" s="69" t="str">
        <f t="shared" si="7"/>
        <v/>
      </c>
    </row>
    <row r="238" spans="6:8" x14ac:dyDescent="0.25">
      <c r="F238" s="18" t="str">
        <f t="shared" si="6"/>
        <v/>
      </c>
      <c r="H238" s="69" t="str">
        <f t="shared" si="7"/>
        <v/>
      </c>
    </row>
    <row r="239" spans="6:8" x14ac:dyDescent="0.25">
      <c r="F239" s="18" t="str">
        <f t="shared" si="6"/>
        <v/>
      </c>
      <c r="H239" s="69" t="str">
        <f t="shared" si="7"/>
        <v/>
      </c>
    </row>
    <row r="240" spans="6:8" x14ac:dyDescent="0.25">
      <c r="F240" s="18" t="str">
        <f t="shared" si="6"/>
        <v/>
      </c>
      <c r="H240" s="69" t="str">
        <f t="shared" si="7"/>
        <v/>
      </c>
    </row>
    <row r="241" spans="6:8" x14ac:dyDescent="0.25">
      <c r="F241" s="18" t="str">
        <f t="shared" si="6"/>
        <v/>
      </c>
      <c r="H241" s="69" t="str">
        <f t="shared" si="7"/>
        <v/>
      </c>
    </row>
    <row r="242" spans="6:8" x14ac:dyDescent="0.25">
      <c r="F242" s="18" t="str">
        <f t="shared" si="6"/>
        <v/>
      </c>
      <c r="H242" s="69" t="str">
        <f t="shared" si="7"/>
        <v/>
      </c>
    </row>
    <row r="243" spans="6:8" x14ac:dyDescent="0.25">
      <c r="F243" s="18" t="str">
        <f t="shared" si="6"/>
        <v/>
      </c>
      <c r="H243" s="69" t="str">
        <f t="shared" si="7"/>
        <v/>
      </c>
    </row>
    <row r="244" spans="6:8" x14ac:dyDescent="0.25">
      <c r="F244" s="18" t="str">
        <f t="shared" si="6"/>
        <v/>
      </c>
      <c r="H244" s="69" t="str">
        <f t="shared" si="7"/>
        <v/>
      </c>
    </row>
    <row r="245" spans="6:8" x14ac:dyDescent="0.25">
      <c r="F245" s="18" t="str">
        <f t="shared" si="6"/>
        <v/>
      </c>
      <c r="H245" s="69" t="str">
        <f t="shared" si="7"/>
        <v/>
      </c>
    </row>
    <row r="246" spans="6:8" x14ac:dyDescent="0.25">
      <c r="F246" s="18" t="str">
        <f t="shared" si="6"/>
        <v/>
      </c>
      <c r="H246" s="69" t="str">
        <f t="shared" si="7"/>
        <v/>
      </c>
    </row>
    <row r="247" spans="6:8" x14ac:dyDescent="0.25">
      <c r="F247" s="18" t="str">
        <f t="shared" si="6"/>
        <v/>
      </c>
      <c r="H247" s="69" t="str">
        <f t="shared" si="7"/>
        <v/>
      </c>
    </row>
    <row r="248" spans="6:8" x14ac:dyDescent="0.25">
      <c r="F248" s="18" t="str">
        <f t="shared" si="6"/>
        <v/>
      </c>
      <c r="H248" s="69" t="str">
        <f t="shared" si="7"/>
        <v/>
      </c>
    </row>
    <row r="249" spans="6:8" x14ac:dyDescent="0.25">
      <c r="F249" s="18" t="str">
        <f t="shared" si="6"/>
        <v/>
      </c>
      <c r="H249" s="69" t="str">
        <f t="shared" si="7"/>
        <v/>
      </c>
    </row>
    <row r="250" spans="6:8" x14ac:dyDescent="0.25">
      <c r="F250" s="18" t="str">
        <f t="shared" si="6"/>
        <v/>
      </c>
      <c r="H250" s="69" t="str">
        <f t="shared" si="7"/>
        <v/>
      </c>
    </row>
    <row r="251" spans="6:8" x14ac:dyDescent="0.25">
      <c r="F251" s="18" t="str">
        <f t="shared" si="6"/>
        <v/>
      </c>
      <c r="H251" s="69" t="str">
        <f t="shared" si="7"/>
        <v/>
      </c>
    </row>
    <row r="252" spans="6:8" x14ac:dyDescent="0.25">
      <c r="F252" s="18" t="str">
        <f t="shared" si="6"/>
        <v/>
      </c>
      <c r="H252" s="69" t="str">
        <f t="shared" si="7"/>
        <v/>
      </c>
    </row>
    <row r="253" spans="6:8" x14ac:dyDescent="0.25">
      <c r="F253" s="18" t="str">
        <f t="shared" si="6"/>
        <v/>
      </c>
      <c r="H253" s="69" t="str">
        <f t="shared" si="7"/>
        <v/>
      </c>
    </row>
    <row r="254" spans="6:8" x14ac:dyDescent="0.25">
      <c r="F254" s="18" t="str">
        <f t="shared" si="6"/>
        <v/>
      </c>
      <c r="H254" s="69" t="str">
        <f t="shared" si="7"/>
        <v/>
      </c>
    </row>
    <row r="255" spans="6:8" x14ac:dyDescent="0.25">
      <c r="F255" s="18" t="str">
        <f t="shared" si="6"/>
        <v/>
      </c>
      <c r="H255" s="69" t="str">
        <f t="shared" si="7"/>
        <v/>
      </c>
    </row>
    <row r="256" spans="6:8" x14ac:dyDescent="0.25">
      <c r="F256" s="18" t="str">
        <f t="shared" si="6"/>
        <v/>
      </c>
      <c r="H256" s="69" t="str">
        <f t="shared" si="7"/>
        <v/>
      </c>
    </row>
    <row r="257" spans="6:8" x14ac:dyDescent="0.25">
      <c r="F257" s="18" t="str">
        <f t="shared" si="6"/>
        <v/>
      </c>
      <c r="H257" s="69" t="str">
        <f t="shared" si="7"/>
        <v/>
      </c>
    </row>
    <row r="258" spans="6:8" x14ac:dyDescent="0.25">
      <c r="F258" s="18" t="str">
        <f t="shared" si="6"/>
        <v/>
      </c>
      <c r="H258" s="69" t="str">
        <f t="shared" si="7"/>
        <v/>
      </c>
    </row>
    <row r="259" spans="6:8" x14ac:dyDescent="0.25">
      <c r="F259" s="18" t="str">
        <f t="shared" si="6"/>
        <v/>
      </c>
      <c r="H259" s="69" t="str">
        <f t="shared" si="7"/>
        <v/>
      </c>
    </row>
    <row r="260" spans="6:8" x14ac:dyDescent="0.25">
      <c r="F260" s="18" t="str">
        <f t="shared" ref="F260:F323" si="8">IF($C260="","",IFERROR($D260*INDEX(ItemCostCol,MATCH($C260,ItemName,0)),""))</f>
        <v/>
      </c>
      <c r="H260" s="69" t="str">
        <f t="shared" ref="H260:H323" si="9">IF(C260="","",IF(ISNUMBER(MATCH(C260,ItemName,0)),"OK","NOT IN ITEMS LIST"))</f>
        <v/>
      </c>
    </row>
    <row r="261" spans="6:8" x14ac:dyDescent="0.25">
      <c r="F261" s="18" t="str">
        <f t="shared" si="8"/>
        <v/>
      </c>
      <c r="H261" s="69" t="str">
        <f t="shared" si="9"/>
        <v/>
      </c>
    </row>
    <row r="262" spans="6:8" x14ac:dyDescent="0.25">
      <c r="F262" s="18" t="str">
        <f t="shared" si="8"/>
        <v/>
      </c>
      <c r="H262" s="69" t="str">
        <f t="shared" si="9"/>
        <v/>
      </c>
    </row>
    <row r="263" spans="6:8" x14ac:dyDescent="0.25">
      <c r="F263" s="18" t="str">
        <f t="shared" si="8"/>
        <v/>
      </c>
      <c r="H263" s="69" t="str">
        <f t="shared" si="9"/>
        <v/>
      </c>
    </row>
    <row r="264" spans="6:8" x14ac:dyDescent="0.25">
      <c r="F264" s="18" t="str">
        <f t="shared" si="8"/>
        <v/>
      </c>
      <c r="H264" s="69" t="str">
        <f t="shared" si="9"/>
        <v/>
      </c>
    </row>
    <row r="265" spans="6:8" x14ac:dyDescent="0.25">
      <c r="F265" s="18" t="str">
        <f t="shared" si="8"/>
        <v/>
      </c>
      <c r="H265" s="69" t="str">
        <f t="shared" si="9"/>
        <v/>
      </c>
    </row>
    <row r="266" spans="6:8" x14ac:dyDescent="0.25">
      <c r="F266" s="18" t="str">
        <f t="shared" si="8"/>
        <v/>
      </c>
      <c r="H266" s="69" t="str">
        <f t="shared" si="9"/>
        <v/>
      </c>
    </row>
    <row r="267" spans="6:8" x14ac:dyDescent="0.25">
      <c r="F267" s="18" t="str">
        <f t="shared" si="8"/>
        <v/>
      </c>
      <c r="H267" s="69" t="str">
        <f t="shared" si="9"/>
        <v/>
      </c>
    </row>
    <row r="268" spans="6:8" x14ac:dyDescent="0.25">
      <c r="F268" s="18" t="str">
        <f t="shared" si="8"/>
        <v/>
      </c>
      <c r="H268" s="69" t="str">
        <f t="shared" si="9"/>
        <v/>
      </c>
    </row>
    <row r="269" spans="6:8" x14ac:dyDescent="0.25">
      <c r="F269" s="18" t="str">
        <f t="shared" si="8"/>
        <v/>
      </c>
      <c r="H269" s="69" t="str">
        <f t="shared" si="9"/>
        <v/>
      </c>
    </row>
    <row r="270" spans="6:8" x14ac:dyDescent="0.25">
      <c r="F270" s="18" t="str">
        <f t="shared" si="8"/>
        <v/>
      </c>
      <c r="H270" s="69" t="str">
        <f t="shared" si="9"/>
        <v/>
      </c>
    </row>
    <row r="271" spans="6:8" x14ac:dyDescent="0.25">
      <c r="F271" s="18" t="str">
        <f t="shared" si="8"/>
        <v/>
      </c>
      <c r="H271" s="69" t="str">
        <f t="shared" si="9"/>
        <v/>
      </c>
    </row>
    <row r="272" spans="6:8" x14ac:dyDescent="0.25">
      <c r="F272" s="18" t="str">
        <f t="shared" si="8"/>
        <v/>
      </c>
      <c r="H272" s="69" t="str">
        <f t="shared" si="9"/>
        <v/>
      </c>
    </row>
    <row r="273" spans="6:8" x14ac:dyDescent="0.25">
      <c r="F273" s="18" t="str">
        <f t="shared" si="8"/>
        <v/>
      </c>
      <c r="H273" s="69" t="str">
        <f t="shared" si="9"/>
        <v/>
      </c>
    </row>
    <row r="274" spans="6:8" x14ac:dyDescent="0.25">
      <c r="F274" s="18" t="str">
        <f t="shared" si="8"/>
        <v/>
      </c>
      <c r="H274" s="69" t="str">
        <f t="shared" si="9"/>
        <v/>
      </c>
    </row>
    <row r="275" spans="6:8" x14ac:dyDescent="0.25">
      <c r="F275" s="18" t="str">
        <f t="shared" si="8"/>
        <v/>
      </c>
      <c r="H275" s="69" t="str">
        <f t="shared" si="9"/>
        <v/>
      </c>
    </row>
    <row r="276" spans="6:8" x14ac:dyDescent="0.25">
      <c r="F276" s="18" t="str">
        <f t="shared" si="8"/>
        <v/>
      </c>
      <c r="H276" s="69" t="str">
        <f t="shared" si="9"/>
        <v/>
      </c>
    </row>
    <row r="277" spans="6:8" x14ac:dyDescent="0.25">
      <c r="F277" s="18" t="str">
        <f t="shared" si="8"/>
        <v/>
      </c>
      <c r="H277" s="69" t="str">
        <f t="shared" si="9"/>
        <v/>
      </c>
    </row>
    <row r="278" spans="6:8" x14ac:dyDescent="0.25">
      <c r="F278" s="18" t="str">
        <f t="shared" si="8"/>
        <v/>
      </c>
      <c r="H278" s="69" t="str">
        <f t="shared" si="9"/>
        <v/>
      </c>
    </row>
    <row r="279" spans="6:8" x14ac:dyDescent="0.25">
      <c r="F279" s="18" t="str">
        <f t="shared" si="8"/>
        <v/>
      </c>
      <c r="H279" s="69" t="str">
        <f t="shared" si="9"/>
        <v/>
      </c>
    </row>
    <row r="280" spans="6:8" x14ac:dyDescent="0.25">
      <c r="F280" s="18" t="str">
        <f t="shared" si="8"/>
        <v/>
      </c>
      <c r="H280" s="69" t="str">
        <f t="shared" si="9"/>
        <v/>
      </c>
    </row>
    <row r="281" spans="6:8" x14ac:dyDescent="0.25">
      <c r="F281" s="18" t="str">
        <f t="shared" si="8"/>
        <v/>
      </c>
      <c r="H281" s="69" t="str">
        <f t="shared" si="9"/>
        <v/>
      </c>
    </row>
    <row r="282" spans="6:8" x14ac:dyDescent="0.25">
      <c r="F282" s="18" t="str">
        <f t="shared" si="8"/>
        <v/>
      </c>
      <c r="H282" s="69" t="str">
        <f t="shared" si="9"/>
        <v/>
      </c>
    </row>
    <row r="283" spans="6:8" x14ac:dyDescent="0.25">
      <c r="F283" s="18" t="str">
        <f t="shared" si="8"/>
        <v/>
      </c>
      <c r="H283" s="69" t="str">
        <f t="shared" si="9"/>
        <v/>
      </c>
    </row>
    <row r="284" spans="6:8" x14ac:dyDescent="0.25">
      <c r="F284" s="18" t="str">
        <f t="shared" si="8"/>
        <v/>
      </c>
      <c r="H284" s="69" t="str">
        <f t="shared" si="9"/>
        <v/>
      </c>
    </row>
    <row r="285" spans="6:8" x14ac:dyDescent="0.25">
      <c r="F285" s="18" t="str">
        <f t="shared" si="8"/>
        <v/>
      </c>
      <c r="H285" s="69" t="str">
        <f t="shared" si="9"/>
        <v/>
      </c>
    </row>
    <row r="286" spans="6:8" x14ac:dyDescent="0.25">
      <c r="F286" s="18" t="str">
        <f t="shared" si="8"/>
        <v/>
      </c>
      <c r="H286" s="69" t="str">
        <f t="shared" si="9"/>
        <v/>
      </c>
    </row>
    <row r="287" spans="6:8" x14ac:dyDescent="0.25">
      <c r="F287" s="18" t="str">
        <f t="shared" si="8"/>
        <v/>
      </c>
      <c r="H287" s="69" t="str">
        <f t="shared" si="9"/>
        <v/>
      </c>
    </row>
    <row r="288" spans="6:8" x14ac:dyDescent="0.25">
      <c r="F288" s="18" t="str">
        <f t="shared" si="8"/>
        <v/>
      </c>
      <c r="H288" s="69" t="str">
        <f t="shared" si="9"/>
        <v/>
      </c>
    </row>
    <row r="289" spans="6:8" x14ac:dyDescent="0.25">
      <c r="F289" s="18" t="str">
        <f t="shared" si="8"/>
        <v/>
      </c>
      <c r="H289" s="69" t="str">
        <f t="shared" si="9"/>
        <v/>
      </c>
    </row>
    <row r="290" spans="6:8" x14ac:dyDescent="0.25">
      <c r="F290" s="18" t="str">
        <f t="shared" si="8"/>
        <v/>
      </c>
      <c r="H290" s="69" t="str">
        <f t="shared" si="9"/>
        <v/>
      </c>
    </row>
    <row r="291" spans="6:8" x14ac:dyDescent="0.25">
      <c r="F291" s="18" t="str">
        <f t="shared" si="8"/>
        <v/>
      </c>
      <c r="H291" s="69" t="str">
        <f t="shared" si="9"/>
        <v/>
      </c>
    </row>
    <row r="292" spans="6:8" x14ac:dyDescent="0.25">
      <c r="F292" s="18" t="str">
        <f t="shared" si="8"/>
        <v/>
      </c>
      <c r="H292" s="69" t="str">
        <f t="shared" si="9"/>
        <v/>
      </c>
    </row>
    <row r="293" spans="6:8" x14ac:dyDescent="0.25">
      <c r="F293" s="18" t="str">
        <f t="shared" si="8"/>
        <v/>
      </c>
      <c r="H293" s="69" t="str">
        <f t="shared" si="9"/>
        <v/>
      </c>
    </row>
    <row r="294" spans="6:8" x14ac:dyDescent="0.25">
      <c r="F294" s="18" t="str">
        <f t="shared" si="8"/>
        <v/>
      </c>
      <c r="H294" s="69" t="str">
        <f t="shared" si="9"/>
        <v/>
      </c>
    </row>
    <row r="295" spans="6:8" x14ac:dyDescent="0.25">
      <c r="F295" s="18" t="str">
        <f t="shared" si="8"/>
        <v/>
      </c>
      <c r="H295" s="69" t="str">
        <f t="shared" si="9"/>
        <v/>
      </c>
    </row>
    <row r="296" spans="6:8" x14ac:dyDescent="0.25">
      <c r="F296" s="18" t="str">
        <f t="shared" si="8"/>
        <v/>
      </c>
      <c r="H296" s="69" t="str">
        <f t="shared" si="9"/>
        <v/>
      </c>
    </row>
    <row r="297" spans="6:8" x14ac:dyDescent="0.25">
      <c r="F297" s="18" t="str">
        <f t="shared" si="8"/>
        <v/>
      </c>
      <c r="H297" s="69" t="str">
        <f t="shared" si="9"/>
        <v/>
      </c>
    </row>
    <row r="298" spans="6:8" x14ac:dyDescent="0.25">
      <c r="F298" s="18" t="str">
        <f t="shared" si="8"/>
        <v/>
      </c>
      <c r="H298" s="69" t="str">
        <f t="shared" si="9"/>
        <v/>
      </c>
    </row>
    <row r="299" spans="6:8" x14ac:dyDescent="0.25">
      <c r="F299" s="18" t="str">
        <f t="shared" si="8"/>
        <v/>
      </c>
      <c r="H299" s="69" t="str">
        <f t="shared" si="9"/>
        <v/>
      </c>
    </row>
    <row r="300" spans="6:8" x14ac:dyDescent="0.25">
      <c r="F300" s="18" t="str">
        <f t="shared" si="8"/>
        <v/>
      </c>
      <c r="H300" s="69" t="str">
        <f t="shared" si="9"/>
        <v/>
      </c>
    </row>
    <row r="301" spans="6:8" x14ac:dyDescent="0.25">
      <c r="F301" s="18" t="str">
        <f t="shared" si="8"/>
        <v/>
      </c>
      <c r="H301" s="69" t="str">
        <f t="shared" si="9"/>
        <v/>
      </c>
    </row>
    <row r="302" spans="6:8" x14ac:dyDescent="0.25">
      <c r="F302" s="18" t="str">
        <f t="shared" si="8"/>
        <v/>
      </c>
      <c r="H302" s="69" t="str">
        <f t="shared" si="9"/>
        <v/>
      </c>
    </row>
    <row r="303" spans="6:8" x14ac:dyDescent="0.25">
      <c r="F303" s="18" t="str">
        <f t="shared" si="8"/>
        <v/>
      </c>
      <c r="H303" s="69" t="str">
        <f t="shared" si="9"/>
        <v/>
      </c>
    </row>
    <row r="304" spans="6:8" x14ac:dyDescent="0.25">
      <c r="F304" s="18" t="str">
        <f t="shared" si="8"/>
        <v/>
      </c>
      <c r="H304" s="69" t="str">
        <f t="shared" si="9"/>
        <v/>
      </c>
    </row>
    <row r="305" spans="6:8" x14ac:dyDescent="0.25">
      <c r="F305" s="18" t="str">
        <f t="shared" si="8"/>
        <v/>
      </c>
      <c r="H305" s="69" t="str">
        <f t="shared" si="9"/>
        <v/>
      </c>
    </row>
    <row r="306" spans="6:8" x14ac:dyDescent="0.25">
      <c r="F306" s="18" t="str">
        <f t="shared" si="8"/>
        <v/>
      </c>
      <c r="H306" s="69" t="str">
        <f t="shared" si="9"/>
        <v/>
      </c>
    </row>
    <row r="307" spans="6:8" x14ac:dyDescent="0.25">
      <c r="F307" s="18" t="str">
        <f t="shared" si="8"/>
        <v/>
      </c>
      <c r="H307" s="69" t="str">
        <f t="shared" si="9"/>
        <v/>
      </c>
    </row>
    <row r="308" spans="6:8" x14ac:dyDescent="0.25">
      <c r="F308" s="18" t="str">
        <f t="shared" si="8"/>
        <v/>
      </c>
      <c r="H308" s="69" t="str">
        <f t="shared" si="9"/>
        <v/>
      </c>
    </row>
    <row r="309" spans="6:8" x14ac:dyDescent="0.25">
      <c r="F309" s="18" t="str">
        <f t="shared" si="8"/>
        <v/>
      </c>
      <c r="H309" s="69" t="str">
        <f t="shared" si="9"/>
        <v/>
      </c>
    </row>
    <row r="310" spans="6:8" x14ac:dyDescent="0.25">
      <c r="F310" s="18" t="str">
        <f t="shared" si="8"/>
        <v/>
      </c>
      <c r="H310" s="69" t="str">
        <f t="shared" si="9"/>
        <v/>
      </c>
    </row>
    <row r="311" spans="6:8" x14ac:dyDescent="0.25">
      <c r="F311" s="18" t="str">
        <f t="shared" si="8"/>
        <v/>
      </c>
      <c r="H311" s="69" t="str">
        <f t="shared" si="9"/>
        <v/>
      </c>
    </row>
    <row r="312" spans="6:8" x14ac:dyDescent="0.25">
      <c r="F312" s="18" t="str">
        <f t="shared" si="8"/>
        <v/>
      </c>
      <c r="H312" s="69" t="str">
        <f t="shared" si="9"/>
        <v/>
      </c>
    </row>
    <row r="313" spans="6:8" x14ac:dyDescent="0.25">
      <c r="F313" s="18" t="str">
        <f t="shared" si="8"/>
        <v/>
      </c>
      <c r="H313" s="69" t="str">
        <f t="shared" si="9"/>
        <v/>
      </c>
    </row>
    <row r="314" spans="6:8" x14ac:dyDescent="0.25">
      <c r="F314" s="18" t="str">
        <f t="shared" si="8"/>
        <v/>
      </c>
      <c r="H314" s="69" t="str">
        <f t="shared" si="9"/>
        <v/>
      </c>
    </row>
    <row r="315" spans="6:8" x14ac:dyDescent="0.25">
      <c r="F315" s="18" t="str">
        <f t="shared" si="8"/>
        <v/>
      </c>
      <c r="H315" s="69" t="str">
        <f t="shared" si="9"/>
        <v/>
      </c>
    </row>
    <row r="316" spans="6:8" x14ac:dyDescent="0.25">
      <c r="F316" s="18" t="str">
        <f t="shared" si="8"/>
        <v/>
      </c>
      <c r="H316" s="69" t="str">
        <f t="shared" si="9"/>
        <v/>
      </c>
    </row>
    <row r="317" spans="6:8" x14ac:dyDescent="0.25">
      <c r="F317" s="18" t="str">
        <f t="shared" si="8"/>
        <v/>
      </c>
      <c r="H317" s="69" t="str">
        <f t="shared" si="9"/>
        <v/>
      </c>
    </row>
    <row r="318" spans="6:8" x14ac:dyDescent="0.25">
      <c r="F318" s="18" t="str">
        <f t="shared" si="8"/>
        <v/>
      </c>
      <c r="H318" s="69" t="str">
        <f t="shared" si="9"/>
        <v/>
      </c>
    </row>
    <row r="319" spans="6:8" x14ac:dyDescent="0.25">
      <c r="F319" s="18" t="str">
        <f t="shared" si="8"/>
        <v/>
      </c>
      <c r="H319" s="69" t="str">
        <f t="shared" si="9"/>
        <v/>
      </c>
    </row>
    <row r="320" spans="6:8" x14ac:dyDescent="0.25">
      <c r="F320" s="18" t="str">
        <f t="shared" si="8"/>
        <v/>
      </c>
      <c r="H320" s="69" t="str">
        <f t="shared" si="9"/>
        <v/>
      </c>
    </row>
    <row r="321" spans="6:8" x14ac:dyDescent="0.25">
      <c r="F321" s="18" t="str">
        <f t="shared" si="8"/>
        <v/>
      </c>
      <c r="H321" s="69" t="str">
        <f t="shared" si="9"/>
        <v/>
      </c>
    </row>
    <row r="322" spans="6:8" x14ac:dyDescent="0.25">
      <c r="F322" s="18" t="str">
        <f t="shared" si="8"/>
        <v/>
      </c>
      <c r="H322" s="69" t="str">
        <f t="shared" si="9"/>
        <v/>
      </c>
    </row>
    <row r="323" spans="6:8" x14ac:dyDescent="0.25">
      <c r="F323" s="18" t="str">
        <f t="shared" si="8"/>
        <v/>
      </c>
      <c r="H323" s="69" t="str">
        <f t="shared" si="9"/>
        <v/>
      </c>
    </row>
    <row r="324" spans="6:8" x14ac:dyDescent="0.25">
      <c r="F324" s="18" t="str">
        <f t="shared" ref="F324:F387" si="10">IF($C324="","",IFERROR($D324*INDEX(ItemCostCol,MATCH($C324,ItemName,0)),""))</f>
        <v/>
      </c>
      <c r="H324" s="69" t="str">
        <f t="shared" ref="H324:H387" si="11">IF(C324="","",IF(ISNUMBER(MATCH(C324,ItemName,0)),"OK","NOT IN ITEMS LIST"))</f>
        <v/>
      </c>
    </row>
    <row r="325" spans="6:8" x14ac:dyDescent="0.25">
      <c r="F325" s="18" t="str">
        <f t="shared" si="10"/>
        <v/>
      </c>
      <c r="H325" s="69" t="str">
        <f t="shared" si="11"/>
        <v/>
      </c>
    </row>
    <row r="326" spans="6:8" x14ac:dyDescent="0.25">
      <c r="F326" s="18" t="str">
        <f t="shared" si="10"/>
        <v/>
      </c>
      <c r="H326" s="69" t="str">
        <f t="shared" si="11"/>
        <v/>
      </c>
    </row>
    <row r="327" spans="6:8" x14ac:dyDescent="0.25">
      <c r="F327" s="18" t="str">
        <f t="shared" si="10"/>
        <v/>
      </c>
      <c r="H327" s="69" t="str">
        <f t="shared" si="11"/>
        <v/>
      </c>
    </row>
    <row r="328" spans="6:8" x14ac:dyDescent="0.25">
      <c r="F328" s="18" t="str">
        <f t="shared" si="10"/>
        <v/>
      </c>
      <c r="H328" s="69" t="str">
        <f t="shared" si="11"/>
        <v/>
      </c>
    </row>
    <row r="329" spans="6:8" x14ac:dyDescent="0.25">
      <c r="F329" s="18" t="str">
        <f t="shared" si="10"/>
        <v/>
      </c>
      <c r="H329" s="69" t="str">
        <f t="shared" si="11"/>
        <v/>
      </c>
    </row>
    <row r="330" spans="6:8" x14ac:dyDescent="0.25">
      <c r="F330" s="18" t="str">
        <f t="shared" si="10"/>
        <v/>
      </c>
      <c r="H330" s="69" t="str">
        <f t="shared" si="11"/>
        <v/>
      </c>
    </row>
    <row r="331" spans="6:8" x14ac:dyDescent="0.25">
      <c r="F331" s="18" t="str">
        <f t="shared" si="10"/>
        <v/>
      </c>
      <c r="H331" s="69" t="str">
        <f t="shared" si="11"/>
        <v/>
      </c>
    </row>
    <row r="332" spans="6:8" x14ac:dyDescent="0.25">
      <c r="F332" s="18" t="str">
        <f t="shared" si="10"/>
        <v/>
      </c>
      <c r="H332" s="69" t="str">
        <f t="shared" si="11"/>
        <v/>
      </c>
    </row>
    <row r="333" spans="6:8" x14ac:dyDescent="0.25">
      <c r="F333" s="18" t="str">
        <f t="shared" si="10"/>
        <v/>
      </c>
      <c r="H333" s="69" t="str">
        <f t="shared" si="11"/>
        <v/>
      </c>
    </row>
    <row r="334" spans="6:8" x14ac:dyDescent="0.25">
      <c r="F334" s="18" t="str">
        <f t="shared" si="10"/>
        <v/>
      </c>
      <c r="H334" s="69" t="str">
        <f t="shared" si="11"/>
        <v/>
      </c>
    </row>
    <row r="335" spans="6:8" x14ac:dyDescent="0.25">
      <c r="F335" s="18" t="str">
        <f t="shared" si="10"/>
        <v/>
      </c>
      <c r="H335" s="69" t="str">
        <f t="shared" si="11"/>
        <v/>
      </c>
    </row>
    <row r="336" spans="6:8" x14ac:dyDescent="0.25">
      <c r="F336" s="18" t="str">
        <f t="shared" si="10"/>
        <v/>
      </c>
      <c r="H336" s="69" t="str">
        <f t="shared" si="11"/>
        <v/>
      </c>
    </row>
    <row r="337" spans="6:8" x14ac:dyDescent="0.25">
      <c r="F337" s="18" t="str">
        <f t="shared" si="10"/>
        <v/>
      </c>
      <c r="H337" s="69" t="str">
        <f t="shared" si="11"/>
        <v/>
      </c>
    </row>
    <row r="338" spans="6:8" x14ac:dyDescent="0.25">
      <c r="F338" s="18" t="str">
        <f t="shared" si="10"/>
        <v/>
      </c>
      <c r="H338" s="69" t="str">
        <f t="shared" si="11"/>
        <v/>
      </c>
    </row>
    <row r="339" spans="6:8" x14ac:dyDescent="0.25">
      <c r="F339" s="18" t="str">
        <f t="shared" si="10"/>
        <v/>
      </c>
      <c r="H339" s="69" t="str">
        <f t="shared" si="11"/>
        <v/>
      </c>
    </row>
    <row r="340" spans="6:8" x14ac:dyDescent="0.25">
      <c r="F340" s="18" t="str">
        <f t="shared" si="10"/>
        <v/>
      </c>
      <c r="H340" s="69" t="str">
        <f t="shared" si="11"/>
        <v/>
      </c>
    </row>
    <row r="341" spans="6:8" x14ac:dyDescent="0.25">
      <c r="F341" s="18" t="str">
        <f t="shared" si="10"/>
        <v/>
      </c>
      <c r="H341" s="69" t="str">
        <f t="shared" si="11"/>
        <v/>
      </c>
    </row>
    <row r="342" spans="6:8" x14ac:dyDescent="0.25">
      <c r="F342" s="18" t="str">
        <f t="shared" si="10"/>
        <v/>
      </c>
      <c r="H342" s="69" t="str">
        <f t="shared" si="11"/>
        <v/>
      </c>
    </row>
    <row r="343" spans="6:8" x14ac:dyDescent="0.25">
      <c r="F343" s="18" t="str">
        <f t="shared" si="10"/>
        <v/>
      </c>
      <c r="H343" s="69" t="str">
        <f t="shared" si="11"/>
        <v/>
      </c>
    </row>
    <row r="344" spans="6:8" x14ac:dyDescent="0.25">
      <c r="F344" s="18" t="str">
        <f t="shared" si="10"/>
        <v/>
      </c>
      <c r="H344" s="69" t="str">
        <f t="shared" si="11"/>
        <v/>
      </c>
    </row>
    <row r="345" spans="6:8" x14ac:dyDescent="0.25">
      <c r="F345" s="18" t="str">
        <f t="shared" si="10"/>
        <v/>
      </c>
      <c r="H345" s="69" t="str">
        <f t="shared" si="11"/>
        <v/>
      </c>
    </row>
    <row r="346" spans="6:8" x14ac:dyDescent="0.25">
      <c r="F346" s="18" t="str">
        <f t="shared" si="10"/>
        <v/>
      </c>
      <c r="H346" s="69" t="str">
        <f t="shared" si="11"/>
        <v/>
      </c>
    </row>
    <row r="347" spans="6:8" x14ac:dyDescent="0.25">
      <c r="F347" s="18" t="str">
        <f t="shared" si="10"/>
        <v/>
      </c>
      <c r="H347" s="69" t="str">
        <f t="shared" si="11"/>
        <v/>
      </c>
    </row>
    <row r="348" spans="6:8" x14ac:dyDescent="0.25">
      <c r="F348" s="18" t="str">
        <f t="shared" si="10"/>
        <v/>
      </c>
      <c r="H348" s="69" t="str">
        <f t="shared" si="11"/>
        <v/>
      </c>
    </row>
    <row r="349" spans="6:8" x14ac:dyDescent="0.25">
      <c r="F349" s="18" t="str">
        <f t="shared" si="10"/>
        <v/>
      </c>
      <c r="H349" s="69" t="str">
        <f t="shared" si="11"/>
        <v/>
      </c>
    </row>
    <row r="350" spans="6:8" x14ac:dyDescent="0.25">
      <c r="F350" s="18" t="str">
        <f t="shared" si="10"/>
        <v/>
      </c>
      <c r="H350" s="69" t="str">
        <f t="shared" si="11"/>
        <v/>
      </c>
    </row>
    <row r="351" spans="6:8" x14ac:dyDescent="0.25">
      <c r="F351" s="18" t="str">
        <f t="shared" si="10"/>
        <v/>
      </c>
      <c r="H351" s="69" t="str">
        <f t="shared" si="11"/>
        <v/>
      </c>
    </row>
    <row r="352" spans="6:8" x14ac:dyDescent="0.25">
      <c r="F352" s="18" t="str">
        <f t="shared" si="10"/>
        <v/>
      </c>
      <c r="H352" s="69" t="str">
        <f t="shared" si="11"/>
        <v/>
      </c>
    </row>
    <row r="353" spans="6:8" x14ac:dyDescent="0.25">
      <c r="F353" s="18" t="str">
        <f t="shared" si="10"/>
        <v/>
      </c>
      <c r="H353" s="69" t="str">
        <f t="shared" si="11"/>
        <v/>
      </c>
    </row>
    <row r="354" spans="6:8" x14ac:dyDescent="0.25">
      <c r="F354" s="18" t="str">
        <f t="shared" si="10"/>
        <v/>
      </c>
      <c r="H354" s="69" t="str">
        <f t="shared" si="11"/>
        <v/>
      </c>
    </row>
    <row r="355" spans="6:8" x14ac:dyDescent="0.25">
      <c r="F355" s="18" t="str">
        <f t="shared" si="10"/>
        <v/>
      </c>
      <c r="H355" s="69" t="str">
        <f t="shared" si="11"/>
        <v/>
      </c>
    </row>
    <row r="356" spans="6:8" x14ac:dyDescent="0.25">
      <c r="F356" s="18" t="str">
        <f t="shared" si="10"/>
        <v/>
      </c>
      <c r="H356" s="69" t="str">
        <f t="shared" si="11"/>
        <v/>
      </c>
    </row>
    <row r="357" spans="6:8" x14ac:dyDescent="0.25">
      <c r="F357" s="18" t="str">
        <f t="shared" si="10"/>
        <v/>
      </c>
      <c r="H357" s="69" t="str">
        <f t="shared" si="11"/>
        <v/>
      </c>
    </row>
    <row r="358" spans="6:8" x14ac:dyDescent="0.25">
      <c r="F358" s="18" t="str">
        <f t="shared" si="10"/>
        <v/>
      </c>
      <c r="H358" s="69" t="str">
        <f t="shared" si="11"/>
        <v/>
      </c>
    </row>
    <row r="359" spans="6:8" x14ac:dyDescent="0.25">
      <c r="F359" s="18" t="str">
        <f t="shared" si="10"/>
        <v/>
      </c>
      <c r="H359" s="69" t="str">
        <f t="shared" si="11"/>
        <v/>
      </c>
    </row>
    <row r="360" spans="6:8" x14ac:dyDescent="0.25">
      <c r="F360" s="18" t="str">
        <f t="shared" si="10"/>
        <v/>
      </c>
      <c r="H360" s="69" t="str">
        <f t="shared" si="11"/>
        <v/>
      </c>
    </row>
    <row r="361" spans="6:8" x14ac:dyDescent="0.25">
      <c r="F361" s="18" t="str">
        <f t="shared" si="10"/>
        <v/>
      </c>
      <c r="H361" s="69" t="str">
        <f t="shared" si="11"/>
        <v/>
      </c>
    </row>
    <row r="362" spans="6:8" x14ac:dyDescent="0.25">
      <c r="F362" s="18" t="str">
        <f t="shared" si="10"/>
        <v/>
      </c>
      <c r="H362" s="69" t="str">
        <f t="shared" si="11"/>
        <v/>
      </c>
    </row>
    <row r="363" spans="6:8" x14ac:dyDescent="0.25">
      <c r="F363" s="18" t="str">
        <f t="shared" si="10"/>
        <v/>
      </c>
      <c r="H363" s="69" t="str">
        <f t="shared" si="11"/>
        <v/>
      </c>
    </row>
    <row r="364" spans="6:8" x14ac:dyDescent="0.25">
      <c r="F364" s="18" t="str">
        <f t="shared" si="10"/>
        <v/>
      </c>
      <c r="H364" s="69" t="str">
        <f t="shared" si="11"/>
        <v/>
      </c>
    </row>
    <row r="365" spans="6:8" x14ac:dyDescent="0.25">
      <c r="F365" s="18" t="str">
        <f t="shared" si="10"/>
        <v/>
      </c>
      <c r="H365" s="69" t="str">
        <f t="shared" si="11"/>
        <v/>
      </c>
    </row>
    <row r="366" spans="6:8" x14ac:dyDescent="0.25">
      <c r="F366" s="18" t="str">
        <f t="shared" si="10"/>
        <v/>
      </c>
      <c r="H366" s="69" t="str">
        <f t="shared" si="11"/>
        <v/>
      </c>
    </row>
    <row r="367" spans="6:8" x14ac:dyDescent="0.25">
      <c r="F367" s="18" t="str">
        <f t="shared" si="10"/>
        <v/>
      </c>
      <c r="H367" s="69" t="str">
        <f t="shared" si="11"/>
        <v/>
      </c>
    </row>
    <row r="368" spans="6:8" x14ac:dyDescent="0.25">
      <c r="F368" s="18" t="str">
        <f t="shared" si="10"/>
        <v/>
      </c>
      <c r="H368" s="69" t="str">
        <f t="shared" si="11"/>
        <v/>
      </c>
    </row>
    <row r="369" spans="6:8" x14ac:dyDescent="0.25">
      <c r="F369" s="18" t="str">
        <f t="shared" si="10"/>
        <v/>
      </c>
      <c r="H369" s="69" t="str">
        <f t="shared" si="11"/>
        <v/>
      </c>
    </row>
    <row r="370" spans="6:8" x14ac:dyDescent="0.25">
      <c r="F370" s="18" t="str">
        <f t="shared" si="10"/>
        <v/>
      </c>
      <c r="H370" s="69" t="str">
        <f t="shared" si="11"/>
        <v/>
      </c>
    </row>
    <row r="371" spans="6:8" x14ac:dyDescent="0.25">
      <c r="F371" s="18" t="str">
        <f t="shared" si="10"/>
        <v/>
      </c>
      <c r="H371" s="69" t="str">
        <f t="shared" si="11"/>
        <v/>
      </c>
    </row>
    <row r="372" spans="6:8" x14ac:dyDescent="0.25">
      <c r="F372" s="18" t="str">
        <f t="shared" si="10"/>
        <v/>
      </c>
      <c r="H372" s="69" t="str">
        <f t="shared" si="11"/>
        <v/>
      </c>
    </row>
    <row r="373" spans="6:8" x14ac:dyDescent="0.25">
      <c r="F373" s="18" t="str">
        <f t="shared" si="10"/>
        <v/>
      </c>
      <c r="H373" s="69" t="str">
        <f t="shared" si="11"/>
        <v/>
      </c>
    </row>
    <row r="374" spans="6:8" x14ac:dyDescent="0.25">
      <c r="F374" s="18" t="str">
        <f t="shared" si="10"/>
        <v/>
      </c>
      <c r="H374" s="69" t="str">
        <f t="shared" si="11"/>
        <v/>
      </c>
    </row>
    <row r="375" spans="6:8" x14ac:dyDescent="0.25">
      <c r="F375" s="18" t="str">
        <f t="shared" si="10"/>
        <v/>
      </c>
      <c r="H375" s="69" t="str">
        <f t="shared" si="11"/>
        <v/>
      </c>
    </row>
    <row r="376" spans="6:8" x14ac:dyDescent="0.25">
      <c r="F376" s="18" t="str">
        <f t="shared" si="10"/>
        <v/>
      </c>
      <c r="H376" s="69" t="str">
        <f t="shared" si="11"/>
        <v/>
      </c>
    </row>
    <row r="377" spans="6:8" x14ac:dyDescent="0.25">
      <c r="F377" s="18" t="str">
        <f t="shared" si="10"/>
        <v/>
      </c>
      <c r="H377" s="69" t="str">
        <f t="shared" si="11"/>
        <v/>
      </c>
    </row>
    <row r="378" spans="6:8" x14ac:dyDescent="0.25">
      <c r="F378" s="18" t="str">
        <f t="shared" si="10"/>
        <v/>
      </c>
      <c r="H378" s="69" t="str">
        <f t="shared" si="11"/>
        <v/>
      </c>
    </row>
    <row r="379" spans="6:8" x14ac:dyDescent="0.25">
      <c r="F379" s="18" t="str">
        <f t="shared" si="10"/>
        <v/>
      </c>
      <c r="H379" s="69" t="str">
        <f t="shared" si="11"/>
        <v/>
      </c>
    </row>
    <row r="380" spans="6:8" x14ac:dyDescent="0.25">
      <c r="F380" s="18" t="str">
        <f t="shared" si="10"/>
        <v/>
      </c>
      <c r="H380" s="69" t="str">
        <f t="shared" si="11"/>
        <v/>
      </c>
    </row>
    <row r="381" spans="6:8" x14ac:dyDescent="0.25">
      <c r="F381" s="18" t="str">
        <f t="shared" si="10"/>
        <v/>
      </c>
      <c r="H381" s="69" t="str">
        <f t="shared" si="11"/>
        <v/>
      </c>
    </row>
    <row r="382" spans="6:8" x14ac:dyDescent="0.25">
      <c r="F382" s="18" t="str">
        <f t="shared" si="10"/>
        <v/>
      </c>
      <c r="H382" s="69" t="str">
        <f t="shared" si="11"/>
        <v/>
      </c>
    </row>
    <row r="383" spans="6:8" x14ac:dyDescent="0.25">
      <c r="F383" s="18" t="str">
        <f t="shared" si="10"/>
        <v/>
      </c>
      <c r="H383" s="69" t="str">
        <f t="shared" si="11"/>
        <v/>
      </c>
    </row>
    <row r="384" spans="6:8" x14ac:dyDescent="0.25">
      <c r="F384" s="18" t="str">
        <f t="shared" si="10"/>
        <v/>
      </c>
      <c r="H384" s="69" t="str">
        <f t="shared" si="11"/>
        <v/>
      </c>
    </row>
    <row r="385" spans="6:8" x14ac:dyDescent="0.25">
      <c r="F385" s="18" t="str">
        <f t="shared" si="10"/>
        <v/>
      </c>
      <c r="H385" s="69" t="str">
        <f t="shared" si="11"/>
        <v/>
      </c>
    </row>
    <row r="386" spans="6:8" x14ac:dyDescent="0.25">
      <c r="F386" s="18" t="str">
        <f t="shared" si="10"/>
        <v/>
      </c>
      <c r="H386" s="69" t="str">
        <f t="shared" si="11"/>
        <v/>
      </c>
    </row>
    <row r="387" spans="6:8" x14ac:dyDescent="0.25">
      <c r="F387" s="18" t="str">
        <f t="shared" si="10"/>
        <v/>
      </c>
      <c r="H387" s="69" t="str">
        <f t="shared" si="11"/>
        <v/>
      </c>
    </row>
    <row r="388" spans="6:8" x14ac:dyDescent="0.25">
      <c r="F388" s="18" t="str">
        <f t="shared" ref="F388:F451" si="12">IF($C388="","",IFERROR($D388*INDEX(ItemCostCol,MATCH($C388,ItemName,0)),""))</f>
        <v/>
      </c>
      <c r="H388" s="69" t="str">
        <f t="shared" ref="H388:H451" si="13">IF(C388="","",IF(ISNUMBER(MATCH(C388,ItemName,0)),"OK","NOT IN ITEMS LIST"))</f>
        <v/>
      </c>
    </row>
    <row r="389" spans="6:8" x14ac:dyDescent="0.25">
      <c r="F389" s="18" t="str">
        <f t="shared" si="12"/>
        <v/>
      </c>
      <c r="H389" s="69" t="str">
        <f t="shared" si="13"/>
        <v/>
      </c>
    </row>
    <row r="390" spans="6:8" x14ac:dyDescent="0.25">
      <c r="F390" s="18" t="str">
        <f t="shared" si="12"/>
        <v/>
      </c>
      <c r="H390" s="69" t="str">
        <f t="shared" si="13"/>
        <v/>
      </c>
    </row>
    <row r="391" spans="6:8" x14ac:dyDescent="0.25">
      <c r="F391" s="18" t="str">
        <f t="shared" si="12"/>
        <v/>
      </c>
      <c r="H391" s="69" t="str">
        <f t="shared" si="13"/>
        <v/>
      </c>
    </row>
    <row r="392" spans="6:8" x14ac:dyDescent="0.25">
      <c r="F392" s="18" t="str">
        <f t="shared" si="12"/>
        <v/>
      </c>
      <c r="H392" s="69" t="str">
        <f t="shared" si="13"/>
        <v/>
      </c>
    </row>
    <row r="393" spans="6:8" x14ac:dyDescent="0.25">
      <c r="F393" s="18" t="str">
        <f t="shared" si="12"/>
        <v/>
      </c>
      <c r="H393" s="69" t="str">
        <f t="shared" si="13"/>
        <v/>
      </c>
    </row>
    <row r="394" spans="6:8" x14ac:dyDescent="0.25">
      <c r="F394" s="18" t="str">
        <f t="shared" si="12"/>
        <v/>
      </c>
      <c r="H394" s="69" t="str">
        <f t="shared" si="13"/>
        <v/>
      </c>
    </row>
    <row r="395" spans="6:8" x14ac:dyDescent="0.25">
      <c r="F395" s="18" t="str">
        <f t="shared" si="12"/>
        <v/>
      </c>
      <c r="H395" s="69" t="str">
        <f t="shared" si="13"/>
        <v/>
      </c>
    </row>
    <row r="396" spans="6:8" x14ac:dyDescent="0.25">
      <c r="F396" s="18" t="str">
        <f t="shared" si="12"/>
        <v/>
      </c>
      <c r="H396" s="69" t="str">
        <f t="shared" si="13"/>
        <v/>
      </c>
    </row>
    <row r="397" spans="6:8" x14ac:dyDescent="0.25">
      <c r="F397" s="18" t="str">
        <f t="shared" si="12"/>
        <v/>
      </c>
      <c r="H397" s="69" t="str">
        <f t="shared" si="13"/>
        <v/>
      </c>
    </row>
    <row r="398" spans="6:8" x14ac:dyDescent="0.25">
      <c r="F398" s="18" t="str">
        <f t="shared" si="12"/>
        <v/>
      </c>
      <c r="H398" s="69" t="str">
        <f t="shared" si="13"/>
        <v/>
      </c>
    </row>
    <row r="399" spans="6:8" x14ac:dyDescent="0.25">
      <c r="F399" s="18" t="str">
        <f t="shared" si="12"/>
        <v/>
      </c>
      <c r="H399" s="69" t="str">
        <f t="shared" si="13"/>
        <v/>
      </c>
    </row>
    <row r="400" spans="6:8" x14ac:dyDescent="0.25">
      <c r="F400" s="18" t="str">
        <f t="shared" si="12"/>
        <v/>
      </c>
      <c r="H400" s="69" t="str">
        <f t="shared" si="13"/>
        <v/>
      </c>
    </row>
    <row r="401" spans="6:8" x14ac:dyDescent="0.25">
      <c r="F401" s="18" t="str">
        <f t="shared" si="12"/>
        <v/>
      </c>
      <c r="H401" s="69" t="str">
        <f t="shared" si="13"/>
        <v/>
      </c>
    </row>
    <row r="402" spans="6:8" x14ac:dyDescent="0.25">
      <c r="F402" s="18" t="str">
        <f t="shared" si="12"/>
        <v/>
      </c>
      <c r="H402" s="69" t="str">
        <f t="shared" si="13"/>
        <v/>
      </c>
    </row>
    <row r="403" spans="6:8" x14ac:dyDescent="0.25">
      <c r="F403" s="18" t="str">
        <f t="shared" si="12"/>
        <v/>
      </c>
      <c r="H403" s="69" t="str">
        <f t="shared" si="13"/>
        <v/>
      </c>
    </row>
    <row r="404" spans="6:8" x14ac:dyDescent="0.25">
      <c r="F404" s="18" t="str">
        <f t="shared" si="12"/>
        <v/>
      </c>
      <c r="H404" s="69" t="str">
        <f t="shared" si="13"/>
        <v/>
      </c>
    </row>
    <row r="405" spans="6:8" x14ac:dyDescent="0.25">
      <c r="F405" s="18" t="str">
        <f t="shared" si="12"/>
        <v/>
      </c>
      <c r="H405" s="69" t="str">
        <f t="shared" si="13"/>
        <v/>
      </c>
    </row>
    <row r="406" spans="6:8" x14ac:dyDescent="0.25">
      <c r="F406" s="18" t="str">
        <f t="shared" si="12"/>
        <v/>
      </c>
      <c r="H406" s="69" t="str">
        <f t="shared" si="13"/>
        <v/>
      </c>
    </row>
    <row r="407" spans="6:8" x14ac:dyDescent="0.25">
      <c r="F407" s="18" t="str">
        <f t="shared" si="12"/>
        <v/>
      </c>
      <c r="H407" s="69" t="str">
        <f t="shared" si="13"/>
        <v/>
      </c>
    </row>
    <row r="408" spans="6:8" x14ac:dyDescent="0.25">
      <c r="F408" s="18" t="str">
        <f t="shared" si="12"/>
        <v/>
      </c>
      <c r="H408" s="69" t="str">
        <f t="shared" si="13"/>
        <v/>
      </c>
    </row>
    <row r="409" spans="6:8" x14ac:dyDescent="0.25">
      <c r="F409" s="18" t="str">
        <f t="shared" si="12"/>
        <v/>
      </c>
      <c r="H409" s="69" t="str">
        <f t="shared" si="13"/>
        <v/>
      </c>
    </row>
    <row r="410" spans="6:8" x14ac:dyDescent="0.25">
      <c r="F410" s="18" t="str">
        <f t="shared" si="12"/>
        <v/>
      </c>
      <c r="H410" s="69" t="str">
        <f t="shared" si="13"/>
        <v/>
      </c>
    </row>
    <row r="411" spans="6:8" x14ac:dyDescent="0.25">
      <c r="F411" s="18" t="str">
        <f t="shared" si="12"/>
        <v/>
      </c>
      <c r="H411" s="69" t="str">
        <f t="shared" si="13"/>
        <v/>
      </c>
    </row>
    <row r="412" spans="6:8" x14ac:dyDescent="0.25">
      <c r="F412" s="18" t="str">
        <f t="shared" si="12"/>
        <v/>
      </c>
      <c r="H412" s="69" t="str">
        <f t="shared" si="13"/>
        <v/>
      </c>
    </row>
    <row r="413" spans="6:8" x14ac:dyDescent="0.25">
      <c r="F413" s="18" t="str">
        <f t="shared" si="12"/>
        <v/>
      </c>
      <c r="H413" s="69" t="str">
        <f t="shared" si="13"/>
        <v/>
      </c>
    </row>
    <row r="414" spans="6:8" x14ac:dyDescent="0.25">
      <c r="F414" s="18" t="str">
        <f t="shared" si="12"/>
        <v/>
      </c>
      <c r="H414" s="69" t="str">
        <f t="shared" si="13"/>
        <v/>
      </c>
    </row>
    <row r="415" spans="6:8" x14ac:dyDescent="0.25">
      <c r="F415" s="18" t="str">
        <f t="shared" si="12"/>
        <v/>
      </c>
      <c r="H415" s="69" t="str">
        <f t="shared" si="13"/>
        <v/>
      </c>
    </row>
    <row r="416" spans="6:8" x14ac:dyDescent="0.25">
      <c r="F416" s="18" t="str">
        <f t="shared" si="12"/>
        <v/>
      </c>
      <c r="H416" s="69" t="str">
        <f t="shared" si="13"/>
        <v/>
      </c>
    </row>
    <row r="417" spans="6:8" x14ac:dyDescent="0.25">
      <c r="F417" s="18" t="str">
        <f t="shared" si="12"/>
        <v/>
      </c>
      <c r="H417" s="69" t="str">
        <f t="shared" si="13"/>
        <v/>
      </c>
    </row>
    <row r="418" spans="6:8" x14ac:dyDescent="0.25">
      <c r="F418" s="18" t="str">
        <f t="shared" si="12"/>
        <v/>
      </c>
      <c r="H418" s="69" t="str">
        <f t="shared" si="13"/>
        <v/>
      </c>
    </row>
    <row r="419" spans="6:8" x14ac:dyDescent="0.25">
      <c r="F419" s="18" t="str">
        <f t="shared" si="12"/>
        <v/>
      </c>
      <c r="H419" s="69" t="str">
        <f t="shared" si="13"/>
        <v/>
      </c>
    </row>
    <row r="420" spans="6:8" x14ac:dyDescent="0.25">
      <c r="F420" s="18" t="str">
        <f t="shared" si="12"/>
        <v/>
      </c>
      <c r="H420" s="69" t="str">
        <f t="shared" si="13"/>
        <v/>
      </c>
    </row>
    <row r="421" spans="6:8" x14ac:dyDescent="0.25">
      <c r="F421" s="18" t="str">
        <f t="shared" si="12"/>
        <v/>
      </c>
      <c r="H421" s="69" t="str">
        <f t="shared" si="13"/>
        <v/>
      </c>
    </row>
    <row r="422" spans="6:8" x14ac:dyDescent="0.25">
      <c r="F422" s="18" t="str">
        <f t="shared" si="12"/>
        <v/>
      </c>
      <c r="H422" s="69" t="str">
        <f t="shared" si="13"/>
        <v/>
      </c>
    </row>
    <row r="423" spans="6:8" x14ac:dyDescent="0.25">
      <c r="F423" s="18" t="str">
        <f t="shared" si="12"/>
        <v/>
      </c>
      <c r="H423" s="69" t="str">
        <f t="shared" si="13"/>
        <v/>
      </c>
    </row>
    <row r="424" spans="6:8" x14ac:dyDescent="0.25">
      <c r="F424" s="18" t="str">
        <f t="shared" si="12"/>
        <v/>
      </c>
      <c r="H424" s="69" t="str">
        <f t="shared" si="13"/>
        <v/>
      </c>
    </row>
    <row r="425" spans="6:8" x14ac:dyDescent="0.25">
      <c r="F425" s="18" t="str">
        <f t="shared" si="12"/>
        <v/>
      </c>
      <c r="H425" s="69" t="str">
        <f t="shared" si="13"/>
        <v/>
      </c>
    </row>
    <row r="426" spans="6:8" x14ac:dyDescent="0.25">
      <c r="F426" s="18" t="str">
        <f t="shared" si="12"/>
        <v/>
      </c>
      <c r="H426" s="69" t="str">
        <f t="shared" si="13"/>
        <v/>
      </c>
    </row>
    <row r="427" spans="6:8" x14ac:dyDescent="0.25">
      <c r="F427" s="18" t="str">
        <f t="shared" si="12"/>
        <v/>
      </c>
      <c r="H427" s="69" t="str">
        <f t="shared" si="13"/>
        <v/>
      </c>
    </row>
    <row r="428" spans="6:8" x14ac:dyDescent="0.25">
      <c r="F428" s="18" t="str">
        <f t="shared" si="12"/>
        <v/>
      </c>
      <c r="H428" s="69" t="str">
        <f t="shared" si="13"/>
        <v/>
      </c>
    </row>
    <row r="429" spans="6:8" x14ac:dyDescent="0.25">
      <c r="F429" s="18" t="str">
        <f t="shared" si="12"/>
        <v/>
      </c>
      <c r="H429" s="69" t="str">
        <f t="shared" si="13"/>
        <v/>
      </c>
    </row>
    <row r="430" spans="6:8" x14ac:dyDescent="0.25">
      <c r="F430" s="18" t="str">
        <f t="shared" si="12"/>
        <v/>
      </c>
      <c r="H430" s="69" t="str">
        <f t="shared" si="13"/>
        <v/>
      </c>
    </row>
    <row r="431" spans="6:8" x14ac:dyDescent="0.25">
      <c r="F431" s="18" t="str">
        <f t="shared" si="12"/>
        <v/>
      </c>
      <c r="H431" s="69" t="str">
        <f t="shared" si="13"/>
        <v/>
      </c>
    </row>
    <row r="432" spans="6:8" x14ac:dyDescent="0.25">
      <c r="F432" s="18" t="str">
        <f t="shared" si="12"/>
        <v/>
      </c>
      <c r="H432" s="69" t="str">
        <f t="shared" si="13"/>
        <v/>
      </c>
    </row>
    <row r="433" spans="6:8" x14ac:dyDescent="0.25">
      <c r="F433" s="18" t="str">
        <f t="shared" si="12"/>
        <v/>
      </c>
      <c r="H433" s="69" t="str">
        <f t="shared" si="13"/>
        <v/>
      </c>
    </row>
    <row r="434" spans="6:8" x14ac:dyDescent="0.25">
      <c r="F434" s="18" t="str">
        <f t="shared" si="12"/>
        <v/>
      </c>
      <c r="H434" s="69" t="str">
        <f t="shared" si="13"/>
        <v/>
      </c>
    </row>
    <row r="435" spans="6:8" x14ac:dyDescent="0.25">
      <c r="F435" s="18" t="str">
        <f t="shared" si="12"/>
        <v/>
      </c>
      <c r="H435" s="69" t="str">
        <f t="shared" si="13"/>
        <v/>
      </c>
    </row>
    <row r="436" spans="6:8" x14ac:dyDescent="0.25">
      <c r="F436" s="18" t="str">
        <f t="shared" si="12"/>
        <v/>
      </c>
      <c r="H436" s="69" t="str">
        <f t="shared" si="13"/>
        <v/>
      </c>
    </row>
    <row r="437" spans="6:8" x14ac:dyDescent="0.25">
      <c r="F437" s="18" t="str">
        <f t="shared" si="12"/>
        <v/>
      </c>
      <c r="H437" s="69" t="str">
        <f t="shared" si="13"/>
        <v/>
      </c>
    </row>
    <row r="438" spans="6:8" x14ac:dyDescent="0.25">
      <c r="F438" s="18" t="str">
        <f t="shared" si="12"/>
        <v/>
      </c>
      <c r="H438" s="69" t="str">
        <f t="shared" si="13"/>
        <v/>
      </c>
    </row>
    <row r="439" spans="6:8" x14ac:dyDescent="0.25">
      <c r="F439" s="18" t="str">
        <f t="shared" si="12"/>
        <v/>
      </c>
      <c r="H439" s="69" t="str">
        <f t="shared" si="13"/>
        <v/>
      </c>
    </row>
    <row r="440" spans="6:8" x14ac:dyDescent="0.25">
      <c r="F440" s="18" t="str">
        <f t="shared" si="12"/>
        <v/>
      </c>
      <c r="H440" s="69" t="str">
        <f t="shared" si="13"/>
        <v/>
      </c>
    </row>
    <row r="441" spans="6:8" x14ac:dyDescent="0.25">
      <c r="F441" s="18" t="str">
        <f t="shared" si="12"/>
        <v/>
      </c>
      <c r="H441" s="69" t="str">
        <f t="shared" si="13"/>
        <v/>
      </c>
    </row>
    <row r="442" spans="6:8" x14ac:dyDescent="0.25">
      <c r="F442" s="18" t="str">
        <f t="shared" si="12"/>
        <v/>
      </c>
      <c r="H442" s="69" t="str">
        <f t="shared" si="13"/>
        <v/>
      </c>
    </row>
    <row r="443" spans="6:8" x14ac:dyDescent="0.25">
      <c r="F443" s="18" t="str">
        <f t="shared" si="12"/>
        <v/>
      </c>
      <c r="H443" s="69" t="str">
        <f t="shared" si="13"/>
        <v/>
      </c>
    </row>
    <row r="444" spans="6:8" x14ac:dyDescent="0.25">
      <c r="F444" s="18" t="str">
        <f t="shared" si="12"/>
        <v/>
      </c>
      <c r="H444" s="69" t="str">
        <f t="shared" si="13"/>
        <v/>
      </c>
    </row>
    <row r="445" spans="6:8" x14ac:dyDescent="0.25">
      <c r="F445" s="18" t="str">
        <f t="shared" si="12"/>
        <v/>
      </c>
      <c r="H445" s="69" t="str">
        <f t="shared" si="13"/>
        <v/>
      </c>
    </row>
    <row r="446" spans="6:8" x14ac:dyDescent="0.25">
      <c r="F446" s="18" t="str">
        <f t="shared" si="12"/>
        <v/>
      </c>
      <c r="H446" s="69" t="str">
        <f t="shared" si="13"/>
        <v/>
      </c>
    </row>
    <row r="447" spans="6:8" x14ac:dyDescent="0.25">
      <c r="F447" s="18" t="str">
        <f t="shared" si="12"/>
        <v/>
      </c>
      <c r="H447" s="69" t="str">
        <f t="shared" si="13"/>
        <v/>
      </c>
    </row>
    <row r="448" spans="6:8" x14ac:dyDescent="0.25">
      <c r="F448" s="18" t="str">
        <f t="shared" si="12"/>
        <v/>
      </c>
      <c r="H448" s="69" t="str">
        <f t="shared" si="13"/>
        <v/>
      </c>
    </row>
    <row r="449" spans="6:8" x14ac:dyDescent="0.25">
      <c r="F449" s="18" t="str">
        <f t="shared" si="12"/>
        <v/>
      </c>
      <c r="H449" s="69" t="str">
        <f t="shared" si="13"/>
        <v/>
      </c>
    </row>
    <row r="450" spans="6:8" x14ac:dyDescent="0.25">
      <c r="F450" s="18" t="str">
        <f t="shared" si="12"/>
        <v/>
      </c>
      <c r="H450" s="69" t="str">
        <f t="shared" si="13"/>
        <v/>
      </c>
    </row>
    <row r="451" spans="6:8" x14ac:dyDescent="0.25">
      <c r="F451" s="18" t="str">
        <f t="shared" si="12"/>
        <v/>
      </c>
      <c r="H451" s="69" t="str">
        <f t="shared" si="13"/>
        <v/>
      </c>
    </row>
    <row r="452" spans="6:8" x14ac:dyDescent="0.25">
      <c r="F452" s="18" t="str">
        <f t="shared" ref="F452:F515" si="14">IF($C452="","",IFERROR($D452*INDEX(ItemCostCol,MATCH($C452,ItemName,0)),""))</f>
        <v/>
      </c>
      <c r="H452" s="69" t="str">
        <f t="shared" ref="H452:H515" si="15">IF(C452="","",IF(ISNUMBER(MATCH(C452,ItemName,0)),"OK","NOT IN ITEMS LIST"))</f>
        <v/>
      </c>
    </row>
    <row r="453" spans="6:8" x14ac:dyDescent="0.25">
      <c r="F453" s="18" t="str">
        <f t="shared" si="14"/>
        <v/>
      </c>
      <c r="H453" s="69" t="str">
        <f t="shared" si="15"/>
        <v/>
      </c>
    </row>
    <row r="454" spans="6:8" x14ac:dyDescent="0.25">
      <c r="F454" s="18" t="str">
        <f t="shared" si="14"/>
        <v/>
      </c>
      <c r="H454" s="69" t="str">
        <f t="shared" si="15"/>
        <v/>
      </c>
    </row>
    <row r="455" spans="6:8" x14ac:dyDescent="0.25">
      <c r="F455" s="18" t="str">
        <f t="shared" si="14"/>
        <v/>
      </c>
      <c r="H455" s="69" t="str">
        <f t="shared" si="15"/>
        <v/>
      </c>
    </row>
    <row r="456" spans="6:8" x14ac:dyDescent="0.25">
      <c r="F456" s="18" t="str">
        <f t="shared" si="14"/>
        <v/>
      </c>
      <c r="H456" s="69" t="str">
        <f t="shared" si="15"/>
        <v/>
      </c>
    </row>
    <row r="457" spans="6:8" x14ac:dyDescent="0.25">
      <c r="F457" s="18" t="str">
        <f t="shared" si="14"/>
        <v/>
      </c>
      <c r="H457" s="69" t="str">
        <f t="shared" si="15"/>
        <v/>
      </c>
    </row>
    <row r="458" spans="6:8" x14ac:dyDescent="0.25">
      <c r="F458" s="18" t="str">
        <f t="shared" si="14"/>
        <v/>
      </c>
      <c r="H458" s="69" t="str">
        <f t="shared" si="15"/>
        <v/>
      </c>
    </row>
    <row r="459" spans="6:8" x14ac:dyDescent="0.25">
      <c r="F459" s="18" t="str">
        <f t="shared" si="14"/>
        <v/>
      </c>
      <c r="H459" s="69" t="str">
        <f t="shared" si="15"/>
        <v/>
      </c>
    </row>
    <row r="460" spans="6:8" x14ac:dyDescent="0.25">
      <c r="F460" s="18" t="str">
        <f t="shared" si="14"/>
        <v/>
      </c>
      <c r="H460" s="69" t="str">
        <f t="shared" si="15"/>
        <v/>
      </c>
    </row>
    <row r="461" spans="6:8" x14ac:dyDescent="0.25">
      <c r="F461" s="18" t="str">
        <f t="shared" si="14"/>
        <v/>
      </c>
      <c r="H461" s="69" t="str">
        <f t="shared" si="15"/>
        <v/>
      </c>
    </row>
    <row r="462" spans="6:8" x14ac:dyDescent="0.25">
      <c r="F462" s="18" t="str">
        <f t="shared" si="14"/>
        <v/>
      </c>
      <c r="H462" s="69" t="str">
        <f t="shared" si="15"/>
        <v/>
      </c>
    </row>
    <row r="463" spans="6:8" x14ac:dyDescent="0.25">
      <c r="F463" s="18" t="str">
        <f t="shared" si="14"/>
        <v/>
      </c>
      <c r="H463" s="69" t="str">
        <f t="shared" si="15"/>
        <v/>
      </c>
    </row>
    <row r="464" spans="6:8" x14ac:dyDescent="0.25">
      <c r="F464" s="18" t="str">
        <f t="shared" si="14"/>
        <v/>
      </c>
      <c r="H464" s="69" t="str">
        <f t="shared" si="15"/>
        <v/>
      </c>
    </row>
    <row r="465" spans="6:8" x14ac:dyDescent="0.25">
      <c r="F465" s="18" t="str">
        <f t="shared" si="14"/>
        <v/>
      </c>
      <c r="H465" s="69" t="str">
        <f t="shared" si="15"/>
        <v/>
      </c>
    </row>
    <row r="466" spans="6:8" x14ac:dyDescent="0.25">
      <c r="F466" s="18" t="str">
        <f t="shared" si="14"/>
        <v/>
      </c>
      <c r="H466" s="69" t="str">
        <f t="shared" si="15"/>
        <v/>
      </c>
    </row>
    <row r="467" spans="6:8" x14ac:dyDescent="0.25">
      <c r="F467" s="18" t="str">
        <f t="shared" si="14"/>
        <v/>
      </c>
      <c r="H467" s="69" t="str">
        <f t="shared" si="15"/>
        <v/>
      </c>
    </row>
    <row r="468" spans="6:8" x14ac:dyDescent="0.25">
      <c r="F468" s="18" t="str">
        <f t="shared" si="14"/>
        <v/>
      </c>
      <c r="H468" s="69" t="str">
        <f t="shared" si="15"/>
        <v/>
      </c>
    </row>
    <row r="469" spans="6:8" x14ac:dyDescent="0.25">
      <c r="F469" s="18" t="str">
        <f t="shared" si="14"/>
        <v/>
      </c>
      <c r="H469" s="69" t="str">
        <f t="shared" si="15"/>
        <v/>
      </c>
    </row>
    <row r="470" spans="6:8" x14ac:dyDescent="0.25">
      <c r="F470" s="18" t="str">
        <f t="shared" si="14"/>
        <v/>
      </c>
      <c r="H470" s="69" t="str">
        <f t="shared" si="15"/>
        <v/>
      </c>
    </row>
    <row r="471" spans="6:8" x14ac:dyDescent="0.25">
      <c r="F471" s="18" t="str">
        <f t="shared" si="14"/>
        <v/>
      </c>
      <c r="H471" s="69" t="str">
        <f t="shared" si="15"/>
        <v/>
      </c>
    </row>
    <row r="472" spans="6:8" x14ac:dyDescent="0.25">
      <c r="F472" s="18" t="str">
        <f t="shared" si="14"/>
        <v/>
      </c>
      <c r="H472" s="69" t="str">
        <f t="shared" si="15"/>
        <v/>
      </c>
    </row>
    <row r="473" spans="6:8" x14ac:dyDescent="0.25">
      <c r="F473" s="18" t="str">
        <f t="shared" si="14"/>
        <v/>
      </c>
      <c r="H473" s="69" t="str">
        <f t="shared" si="15"/>
        <v/>
      </c>
    </row>
    <row r="474" spans="6:8" x14ac:dyDescent="0.25">
      <c r="F474" s="18" t="str">
        <f t="shared" si="14"/>
        <v/>
      </c>
      <c r="H474" s="69" t="str">
        <f t="shared" si="15"/>
        <v/>
      </c>
    </row>
    <row r="475" spans="6:8" x14ac:dyDescent="0.25">
      <c r="F475" s="18" t="str">
        <f t="shared" si="14"/>
        <v/>
      </c>
      <c r="H475" s="69" t="str">
        <f t="shared" si="15"/>
        <v/>
      </c>
    </row>
    <row r="476" spans="6:8" x14ac:dyDescent="0.25">
      <c r="F476" s="18" t="str">
        <f t="shared" si="14"/>
        <v/>
      </c>
      <c r="H476" s="69" t="str">
        <f t="shared" si="15"/>
        <v/>
      </c>
    </row>
    <row r="477" spans="6:8" x14ac:dyDescent="0.25">
      <c r="F477" s="18" t="str">
        <f t="shared" si="14"/>
        <v/>
      </c>
      <c r="H477" s="69" t="str">
        <f t="shared" si="15"/>
        <v/>
      </c>
    </row>
    <row r="478" spans="6:8" x14ac:dyDescent="0.25">
      <c r="F478" s="18" t="str">
        <f t="shared" si="14"/>
        <v/>
      </c>
      <c r="H478" s="69" t="str">
        <f t="shared" si="15"/>
        <v/>
      </c>
    </row>
    <row r="479" spans="6:8" x14ac:dyDescent="0.25">
      <c r="F479" s="18" t="str">
        <f t="shared" si="14"/>
        <v/>
      </c>
      <c r="H479" s="69" t="str">
        <f t="shared" si="15"/>
        <v/>
      </c>
    </row>
    <row r="480" spans="6:8" x14ac:dyDescent="0.25">
      <c r="F480" s="18" t="str">
        <f t="shared" si="14"/>
        <v/>
      </c>
      <c r="H480" s="69" t="str">
        <f t="shared" si="15"/>
        <v/>
      </c>
    </row>
    <row r="481" spans="6:8" x14ac:dyDescent="0.25">
      <c r="F481" s="18" t="str">
        <f t="shared" si="14"/>
        <v/>
      </c>
      <c r="H481" s="69" t="str">
        <f t="shared" si="15"/>
        <v/>
      </c>
    </row>
    <row r="482" spans="6:8" x14ac:dyDescent="0.25">
      <c r="F482" s="18" t="str">
        <f t="shared" si="14"/>
        <v/>
      </c>
      <c r="H482" s="69" t="str">
        <f t="shared" si="15"/>
        <v/>
      </c>
    </row>
    <row r="483" spans="6:8" x14ac:dyDescent="0.25">
      <c r="F483" s="18" t="str">
        <f t="shared" si="14"/>
        <v/>
      </c>
      <c r="H483" s="69" t="str">
        <f t="shared" si="15"/>
        <v/>
      </c>
    </row>
    <row r="484" spans="6:8" x14ac:dyDescent="0.25">
      <c r="F484" s="18" t="str">
        <f t="shared" si="14"/>
        <v/>
      </c>
      <c r="H484" s="69" t="str">
        <f t="shared" si="15"/>
        <v/>
      </c>
    </row>
    <row r="485" spans="6:8" x14ac:dyDescent="0.25">
      <c r="F485" s="18" t="str">
        <f t="shared" si="14"/>
        <v/>
      </c>
      <c r="H485" s="69" t="str">
        <f t="shared" si="15"/>
        <v/>
      </c>
    </row>
    <row r="486" spans="6:8" x14ac:dyDescent="0.25">
      <c r="F486" s="18" t="str">
        <f t="shared" si="14"/>
        <v/>
      </c>
      <c r="H486" s="69" t="str">
        <f t="shared" si="15"/>
        <v/>
      </c>
    </row>
    <row r="487" spans="6:8" x14ac:dyDescent="0.25">
      <c r="F487" s="18" t="str">
        <f t="shared" si="14"/>
        <v/>
      </c>
      <c r="H487" s="69" t="str">
        <f t="shared" si="15"/>
        <v/>
      </c>
    </row>
    <row r="488" spans="6:8" x14ac:dyDescent="0.25">
      <c r="F488" s="18" t="str">
        <f t="shared" si="14"/>
        <v/>
      </c>
      <c r="H488" s="69" t="str">
        <f t="shared" si="15"/>
        <v/>
      </c>
    </row>
    <row r="489" spans="6:8" x14ac:dyDescent="0.25">
      <c r="F489" s="18" t="str">
        <f t="shared" si="14"/>
        <v/>
      </c>
      <c r="H489" s="69" t="str">
        <f t="shared" si="15"/>
        <v/>
      </c>
    </row>
    <row r="490" spans="6:8" x14ac:dyDescent="0.25">
      <c r="F490" s="18" t="str">
        <f t="shared" si="14"/>
        <v/>
      </c>
      <c r="H490" s="69" t="str">
        <f t="shared" si="15"/>
        <v/>
      </c>
    </row>
    <row r="491" spans="6:8" x14ac:dyDescent="0.25">
      <c r="F491" s="18" t="str">
        <f t="shared" si="14"/>
        <v/>
      </c>
      <c r="H491" s="69" t="str">
        <f t="shared" si="15"/>
        <v/>
      </c>
    </row>
    <row r="492" spans="6:8" x14ac:dyDescent="0.25">
      <c r="F492" s="18" t="str">
        <f t="shared" si="14"/>
        <v/>
      </c>
      <c r="H492" s="69" t="str">
        <f t="shared" si="15"/>
        <v/>
      </c>
    </row>
    <row r="493" spans="6:8" x14ac:dyDescent="0.25">
      <c r="F493" s="18" t="str">
        <f t="shared" si="14"/>
        <v/>
      </c>
      <c r="H493" s="69" t="str">
        <f t="shared" si="15"/>
        <v/>
      </c>
    </row>
    <row r="494" spans="6:8" x14ac:dyDescent="0.25">
      <c r="F494" s="18" t="str">
        <f t="shared" si="14"/>
        <v/>
      </c>
      <c r="H494" s="69" t="str">
        <f t="shared" si="15"/>
        <v/>
      </c>
    </row>
    <row r="495" spans="6:8" x14ac:dyDescent="0.25">
      <c r="F495" s="18" t="str">
        <f t="shared" si="14"/>
        <v/>
      </c>
      <c r="H495" s="69" t="str">
        <f t="shared" si="15"/>
        <v/>
      </c>
    </row>
    <row r="496" spans="6:8" x14ac:dyDescent="0.25">
      <c r="F496" s="18" t="str">
        <f t="shared" si="14"/>
        <v/>
      </c>
      <c r="H496" s="69" t="str">
        <f t="shared" si="15"/>
        <v/>
      </c>
    </row>
    <row r="497" spans="6:8" x14ac:dyDescent="0.25">
      <c r="F497" s="18" t="str">
        <f t="shared" si="14"/>
        <v/>
      </c>
      <c r="H497" s="69" t="str">
        <f t="shared" si="15"/>
        <v/>
      </c>
    </row>
    <row r="498" spans="6:8" x14ac:dyDescent="0.25">
      <c r="F498" s="18" t="str">
        <f t="shared" si="14"/>
        <v/>
      </c>
      <c r="H498" s="69" t="str">
        <f t="shared" si="15"/>
        <v/>
      </c>
    </row>
    <row r="499" spans="6:8" x14ac:dyDescent="0.25">
      <c r="F499" s="18" t="str">
        <f t="shared" si="14"/>
        <v/>
      </c>
      <c r="H499" s="69" t="str">
        <f t="shared" si="15"/>
        <v/>
      </c>
    </row>
    <row r="500" spans="6:8" x14ac:dyDescent="0.25">
      <c r="F500" s="18" t="str">
        <f t="shared" si="14"/>
        <v/>
      </c>
      <c r="H500" s="69" t="str">
        <f t="shared" si="15"/>
        <v/>
      </c>
    </row>
    <row r="501" spans="6:8" x14ac:dyDescent="0.25">
      <c r="F501" s="18" t="str">
        <f t="shared" si="14"/>
        <v/>
      </c>
      <c r="H501" s="69" t="str">
        <f t="shared" si="15"/>
        <v/>
      </c>
    </row>
    <row r="502" spans="6:8" x14ac:dyDescent="0.25">
      <c r="F502" s="18" t="str">
        <f t="shared" si="14"/>
        <v/>
      </c>
      <c r="H502" s="69" t="str">
        <f t="shared" si="15"/>
        <v/>
      </c>
    </row>
    <row r="503" spans="6:8" x14ac:dyDescent="0.25">
      <c r="F503" s="18" t="str">
        <f t="shared" si="14"/>
        <v/>
      </c>
      <c r="H503" s="69" t="str">
        <f t="shared" si="15"/>
        <v/>
      </c>
    </row>
    <row r="504" spans="6:8" x14ac:dyDescent="0.25">
      <c r="F504" s="18" t="str">
        <f t="shared" si="14"/>
        <v/>
      </c>
      <c r="H504" s="69" t="str">
        <f t="shared" si="15"/>
        <v/>
      </c>
    </row>
    <row r="505" spans="6:8" x14ac:dyDescent="0.25">
      <c r="F505" s="18" t="str">
        <f t="shared" si="14"/>
        <v/>
      </c>
      <c r="H505" s="69" t="str">
        <f t="shared" si="15"/>
        <v/>
      </c>
    </row>
    <row r="506" spans="6:8" x14ac:dyDescent="0.25">
      <c r="F506" s="18" t="str">
        <f t="shared" si="14"/>
        <v/>
      </c>
      <c r="H506" s="69" t="str">
        <f t="shared" si="15"/>
        <v/>
      </c>
    </row>
    <row r="507" spans="6:8" x14ac:dyDescent="0.25">
      <c r="F507" s="18" t="str">
        <f t="shared" si="14"/>
        <v/>
      </c>
      <c r="H507" s="69" t="str">
        <f t="shared" si="15"/>
        <v/>
      </c>
    </row>
    <row r="508" spans="6:8" x14ac:dyDescent="0.25">
      <c r="F508" s="18" t="str">
        <f t="shared" si="14"/>
        <v/>
      </c>
      <c r="H508" s="69" t="str">
        <f t="shared" si="15"/>
        <v/>
      </c>
    </row>
    <row r="509" spans="6:8" x14ac:dyDescent="0.25">
      <c r="F509" s="18" t="str">
        <f t="shared" si="14"/>
        <v/>
      </c>
      <c r="H509" s="69" t="str">
        <f t="shared" si="15"/>
        <v/>
      </c>
    </row>
    <row r="510" spans="6:8" x14ac:dyDescent="0.25">
      <c r="F510" s="18" t="str">
        <f t="shared" si="14"/>
        <v/>
      </c>
      <c r="H510" s="69" t="str">
        <f t="shared" si="15"/>
        <v/>
      </c>
    </row>
    <row r="511" spans="6:8" x14ac:dyDescent="0.25">
      <c r="F511" s="18" t="str">
        <f t="shared" si="14"/>
        <v/>
      </c>
      <c r="H511" s="69" t="str">
        <f t="shared" si="15"/>
        <v/>
      </c>
    </row>
    <row r="512" spans="6:8" x14ac:dyDescent="0.25">
      <c r="F512" s="18" t="str">
        <f t="shared" si="14"/>
        <v/>
      </c>
      <c r="H512" s="69" t="str">
        <f t="shared" si="15"/>
        <v/>
      </c>
    </row>
    <row r="513" spans="6:8" x14ac:dyDescent="0.25">
      <c r="F513" s="18" t="str">
        <f t="shared" si="14"/>
        <v/>
      </c>
      <c r="H513" s="69" t="str">
        <f t="shared" si="15"/>
        <v/>
      </c>
    </row>
    <row r="514" spans="6:8" x14ac:dyDescent="0.25">
      <c r="F514" s="18" t="str">
        <f t="shared" si="14"/>
        <v/>
      </c>
      <c r="H514" s="69" t="str">
        <f t="shared" si="15"/>
        <v/>
      </c>
    </row>
    <row r="515" spans="6:8" x14ac:dyDescent="0.25">
      <c r="F515" s="18" t="str">
        <f t="shared" si="14"/>
        <v/>
      </c>
      <c r="H515" s="69" t="str">
        <f t="shared" si="15"/>
        <v/>
      </c>
    </row>
    <row r="516" spans="6:8" x14ac:dyDescent="0.25">
      <c r="F516" s="18" t="str">
        <f t="shared" ref="F516:F579" si="16">IF($C516="","",IFERROR($D516*INDEX(ItemCostCol,MATCH($C516,ItemName,0)),""))</f>
        <v/>
      </c>
      <c r="H516" s="69" t="str">
        <f t="shared" ref="H516:H579" si="17">IF(C516="","",IF(ISNUMBER(MATCH(C516,ItemName,0)),"OK","NOT IN ITEMS LIST"))</f>
        <v/>
      </c>
    </row>
    <row r="517" spans="6:8" x14ac:dyDescent="0.25">
      <c r="F517" s="18" t="str">
        <f t="shared" si="16"/>
        <v/>
      </c>
      <c r="H517" s="69" t="str">
        <f t="shared" si="17"/>
        <v/>
      </c>
    </row>
    <row r="518" spans="6:8" x14ac:dyDescent="0.25">
      <c r="F518" s="18" t="str">
        <f t="shared" si="16"/>
        <v/>
      </c>
      <c r="H518" s="69" t="str">
        <f t="shared" si="17"/>
        <v/>
      </c>
    </row>
    <row r="519" spans="6:8" x14ac:dyDescent="0.25">
      <c r="F519" s="18" t="str">
        <f t="shared" si="16"/>
        <v/>
      </c>
      <c r="H519" s="69" t="str">
        <f t="shared" si="17"/>
        <v/>
      </c>
    </row>
    <row r="520" spans="6:8" x14ac:dyDescent="0.25">
      <c r="F520" s="18" t="str">
        <f t="shared" si="16"/>
        <v/>
      </c>
      <c r="H520" s="69" t="str">
        <f t="shared" si="17"/>
        <v/>
      </c>
    </row>
    <row r="521" spans="6:8" x14ac:dyDescent="0.25">
      <c r="F521" s="18" t="str">
        <f t="shared" si="16"/>
        <v/>
      </c>
      <c r="H521" s="69" t="str">
        <f t="shared" si="17"/>
        <v/>
      </c>
    </row>
    <row r="522" spans="6:8" x14ac:dyDescent="0.25">
      <c r="F522" s="18" t="str">
        <f t="shared" si="16"/>
        <v/>
      </c>
      <c r="H522" s="69" t="str">
        <f t="shared" si="17"/>
        <v/>
      </c>
    </row>
    <row r="523" spans="6:8" x14ac:dyDescent="0.25">
      <c r="F523" s="18" t="str">
        <f t="shared" si="16"/>
        <v/>
      </c>
      <c r="H523" s="69" t="str">
        <f t="shared" si="17"/>
        <v/>
      </c>
    </row>
    <row r="524" spans="6:8" x14ac:dyDescent="0.25">
      <c r="F524" s="18" t="str">
        <f t="shared" si="16"/>
        <v/>
      </c>
      <c r="H524" s="69" t="str">
        <f t="shared" si="17"/>
        <v/>
      </c>
    </row>
    <row r="525" spans="6:8" x14ac:dyDescent="0.25">
      <c r="F525" s="18" t="str">
        <f t="shared" si="16"/>
        <v/>
      </c>
      <c r="H525" s="69" t="str">
        <f t="shared" si="17"/>
        <v/>
      </c>
    </row>
    <row r="526" spans="6:8" x14ac:dyDescent="0.25">
      <c r="F526" s="18" t="str">
        <f t="shared" si="16"/>
        <v/>
      </c>
      <c r="H526" s="69" t="str">
        <f t="shared" si="17"/>
        <v/>
      </c>
    </row>
    <row r="527" spans="6:8" x14ac:dyDescent="0.25">
      <c r="F527" s="18" t="str">
        <f t="shared" si="16"/>
        <v/>
      </c>
      <c r="H527" s="69" t="str">
        <f t="shared" si="17"/>
        <v/>
      </c>
    </row>
    <row r="528" spans="6:8" x14ac:dyDescent="0.25">
      <c r="F528" s="18" t="str">
        <f t="shared" si="16"/>
        <v/>
      </c>
      <c r="H528" s="69" t="str">
        <f t="shared" si="17"/>
        <v/>
      </c>
    </row>
    <row r="529" spans="6:8" x14ac:dyDescent="0.25">
      <c r="F529" s="18" t="str">
        <f t="shared" si="16"/>
        <v/>
      </c>
      <c r="H529" s="69" t="str">
        <f t="shared" si="17"/>
        <v/>
      </c>
    </row>
    <row r="530" spans="6:8" x14ac:dyDescent="0.25">
      <c r="F530" s="18" t="str">
        <f t="shared" si="16"/>
        <v/>
      </c>
      <c r="H530" s="69" t="str">
        <f t="shared" si="17"/>
        <v/>
      </c>
    </row>
    <row r="531" spans="6:8" x14ac:dyDescent="0.25">
      <c r="F531" s="18" t="str">
        <f t="shared" si="16"/>
        <v/>
      </c>
      <c r="H531" s="69" t="str">
        <f t="shared" si="17"/>
        <v/>
      </c>
    </row>
    <row r="532" spans="6:8" x14ac:dyDescent="0.25">
      <c r="F532" s="18" t="str">
        <f t="shared" si="16"/>
        <v/>
      </c>
      <c r="H532" s="69" t="str">
        <f t="shared" si="17"/>
        <v/>
      </c>
    </row>
    <row r="533" spans="6:8" x14ac:dyDescent="0.25">
      <c r="F533" s="18" t="str">
        <f t="shared" si="16"/>
        <v/>
      </c>
      <c r="H533" s="69" t="str">
        <f t="shared" si="17"/>
        <v/>
      </c>
    </row>
    <row r="534" spans="6:8" x14ac:dyDescent="0.25">
      <c r="F534" s="18" t="str">
        <f t="shared" si="16"/>
        <v/>
      </c>
      <c r="H534" s="69" t="str">
        <f t="shared" si="17"/>
        <v/>
      </c>
    </row>
    <row r="535" spans="6:8" x14ac:dyDescent="0.25">
      <c r="F535" s="18" t="str">
        <f t="shared" si="16"/>
        <v/>
      </c>
      <c r="H535" s="69" t="str">
        <f t="shared" si="17"/>
        <v/>
      </c>
    </row>
    <row r="536" spans="6:8" x14ac:dyDescent="0.25">
      <c r="F536" s="18" t="str">
        <f t="shared" si="16"/>
        <v/>
      </c>
      <c r="H536" s="69" t="str">
        <f t="shared" si="17"/>
        <v/>
      </c>
    </row>
    <row r="537" spans="6:8" x14ac:dyDescent="0.25">
      <c r="F537" s="18" t="str">
        <f t="shared" si="16"/>
        <v/>
      </c>
      <c r="H537" s="69" t="str">
        <f t="shared" si="17"/>
        <v/>
      </c>
    </row>
    <row r="538" spans="6:8" x14ac:dyDescent="0.25">
      <c r="F538" s="18" t="str">
        <f t="shared" si="16"/>
        <v/>
      </c>
      <c r="H538" s="69" t="str">
        <f t="shared" si="17"/>
        <v/>
      </c>
    </row>
    <row r="539" spans="6:8" x14ac:dyDescent="0.25">
      <c r="F539" s="18" t="str">
        <f t="shared" si="16"/>
        <v/>
      </c>
      <c r="H539" s="69" t="str">
        <f t="shared" si="17"/>
        <v/>
      </c>
    </row>
    <row r="540" spans="6:8" x14ac:dyDescent="0.25">
      <c r="F540" s="18" t="str">
        <f t="shared" si="16"/>
        <v/>
      </c>
      <c r="H540" s="69" t="str">
        <f t="shared" si="17"/>
        <v/>
      </c>
    </row>
    <row r="541" spans="6:8" x14ac:dyDescent="0.25">
      <c r="F541" s="18" t="str">
        <f t="shared" si="16"/>
        <v/>
      </c>
      <c r="H541" s="69" t="str">
        <f t="shared" si="17"/>
        <v/>
      </c>
    </row>
    <row r="542" spans="6:8" x14ac:dyDescent="0.25">
      <c r="F542" s="18" t="str">
        <f t="shared" si="16"/>
        <v/>
      </c>
      <c r="H542" s="69" t="str">
        <f t="shared" si="17"/>
        <v/>
      </c>
    </row>
    <row r="543" spans="6:8" x14ac:dyDescent="0.25">
      <c r="F543" s="18" t="str">
        <f t="shared" si="16"/>
        <v/>
      </c>
      <c r="H543" s="69" t="str">
        <f t="shared" si="17"/>
        <v/>
      </c>
    </row>
    <row r="544" spans="6:8" x14ac:dyDescent="0.25">
      <c r="F544" s="18" t="str">
        <f t="shared" si="16"/>
        <v/>
      </c>
      <c r="H544" s="69" t="str">
        <f t="shared" si="17"/>
        <v/>
      </c>
    </row>
    <row r="545" spans="6:8" x14ac:dyDescent="0.25">
      <c r="F545" s="18" t="str">
        <f t="shared" si="16"/>
        <v/>
      </c>
      <c r="H545" s="69" t="str">
        <f t="shared" si="17"/>
        <v/>
      </c>
    </row>
    <row r="546" spans="6:8" x14ac:dyDescent="0.25">
      <c r="F546" s="18" t="str">
        <f t="shared" si="16"/>
        <v/>
      </c>
      <c r="H546" s="69" t="str">
        <f t="shared" si="17"/>
        <v/>
      </c>
    </row>
    <row r="547" spans="6:8" x14ac:dyDescent="0.25">
      <c r="F547" s="18" t="str">
        <f t="shared" si="16"/>
        <v/>
      </c>
      <c r="H547" s="69" t="str">
        <f t="shared" si="17"/>
        <v/>
      </c>
    </row>
    <row r="548" spans="6:8" x14ac:dyDescent="0.25">
      <c r="F548" s="18" t="str">
        <f t="shared" si="16"/>
        <v/>
      </c>
      <c r="H548" s="69" t="str">
        <f t="shared" si="17"/>
        <v/>
      </c>
    </row>
    <row r="549" spans="6:8" x14ac:dyDescent="0.25">
      <c r="F549" s="18" t="str">
        <f t="shared" si="16"/>
        <v/>
      </c>
      <c r="H549" s="69" t="str">
        <f t="shared" si="17"/>
        <v/>
      </c>
    </row>
    <row r="550" spans="6:8" x14ac:dyDescent="0.25">
      <c r="F550" s="18" t="str">
        <f t="shared" si="16"/>
        <v/>
      </c>
      <c r="H550" s="69" t="str">
        <f t="shared" si="17"/>
        <v/>
      </c>
    </row>
    <row r="551" spans="6:8" x14ac:dyDescent="0.25">
      <c r="F551" s="18" t="str">
        <f t="shared" si="16"/>
        <v/>
      </c>
      <c r="H551" s="69" t="str">
        <f t="shared" si="17"/>
        <v/>
      </c>
    </row>
    <row r="552" spans="6:8" x14ac:dyDescent="0.25">
      <c r="F552" s="18" t="str">
        <f t="shared" si="16"/>
        <v/>
      </c>
      <c r="H552" s="69" t="str">
        <f t="shared" si="17"/>
        <v/>
      </c>
    </row>
    <row r="553" spans="6:8" x14ac:dyDescent="0.25">
      <c r="F553" s="18" t="str">
        <f t="shared" si="16"/>
        <v/>
      </c>
      <c r="H553" s="69" t="str">
        <f t="shared" si="17"/>
        <v/>
      </c>
    </row>
    <row r="554" spans="6:8" x14ac:dyDescent="0.25">
      <c r="F554" s="18" t="str">
        <f t="shared" si="16"/>
        <v/>
      </c>
      <c r="H554" s="69" t="str">
        <f t="shared" si="17"/>
        <v/>
      </c>
    </row>
    <row r="555" spans="6:8" x14ac:dyDescent="0.25">
      <c r="F555" s="18" t="str">
        <f t="shared" si="16"/>
        <v/>
      </c>
      <c r="H555" s="69" t="str">
        <f t="shared" si="17"/>
        <v/>
      </c>
    </row>
    <row r="556" spans="6:8" x14ac:dyDescent="0.25">
      <c r="F556" s="18" t="str">
        <f t="shared" si="16"/>
        <v/>
      </c>
      <c r="H556" s="69" t="str">
        <f t="shared" si="17"/>
        <v/>
      </c>
    </row>
    <row r="557" spans="6:8" x14ac:dyDescent="0.25">
      <c r="F557" s="18" t="str">
        <f t="shared" si="16"/>
        <v/>
      </c>
      <c r="H557" s="69" t="str">
        <f t="shared" si="17"/>
        <v/>
      </c>
    </row>
    <row r="558" spans="6:8" x14ac:dyDescent="0.25">
      <c r="F558" s="18" t="str">
        <f t="shared" si="16"/>
        <v/>
      </c>
      <c r="H558" s="69" t="str">
        <f t="shared" si="17"/>
        <v/>
      </c>
    </row>
    <row r="559" spans="6:8" x14ac:dyDescent="0.25">
      <c r="F559" s="18" t="str">
        <f t="shared" si="16"/>
        <v/>
      </c>
      <c r="H559" s="69" t="str">
        <f t="shared" si="17"/>
        <v/>
      </c>
    </row>
    <row r="560" spans="6:8" x14ac:dyDescent="0.25">
      <c r="F560" s="18" t="str">
        <f t="shared" si="16"/>
        <v/>
      </c>
      <c r="H560" s="69" t="str">
        <f t="shared" si="17"/>
        <v/>
      </c>
    </row>
    <row r="561" spans="6:8" x14ac:dyDescent="0.25">
      <c r="F561" s="18" t="str">
        <f t="shared" si="16"/>
        <v/>
      </c>
      <c r="H561" s="69" t="str">
        <f t="shared" si="17"/>
        <v/>
      </c>
    </row>
    <row r="562" spans="6:8" x14ac:dyDescent="0.25">
      <c r="F562" s="18" t="str">
        <f t="shared" si="16"/>
        <v/>
      </c>
      <c r="H562" s="69" t="str">
        <f t="shared" si="17"/>
        <v/>
      </c>
    </row>
    <row r="563" spans="6:8" x14ac:dyDescent="0.25">
      <c r="F563" s="18" t="str">
        <f t="shared" si="16"/>
        <v/>
      </c>
      <c r="H563" s="69" t="str">
        <f t="shared" si="17"/>
        <v/>
      </c>
    </row>
    <row r="564" spans="6:8" x14ac:dyDescent="0.25">
      <c r="F564" s="18" t="str">
        <f t="shared" si="16"/>
        <v/>
      </c>
      <c r="H564" s="69" t="str">
        <f t="shared" si="17"/>
        <v/>
      </c>
    </row>
    <row r="565" spans="6:8" x14ac:dyDescent="0.25">
      <c r="F565" s="18" t="str">
        <f t="shared" si="16"/>
        <v/>
      </c>
      <c r="H565" s="69" t="str">
        <f t="shared" si="17"/>
        <v/>
      </c>
    </row>
    <row r="566" spans="6:8" x14ac:dyDescent="0.25">
      <c r="F566" s="18" t="str">
        <f t="shared" si="16"/>
        <v/>
      </c>
      <c r="H566" s="69" t="str">
        <f t="shared" si="17"/>
        <v/>
      </c>
    </row>
    <row r="567" spans="6:8" x14ac:dyDescent="0.25">
      <c r="F567" s="18" t="str">
        <f t="shared" si="16"/>
        <v/>
      </c>
      <c r="H567" s="69" t="str">
        <f t="shared" si="17"/>
        <v/>
      </c>
    </row>
    <row r="568" spans="6:8" x14ac:dyDescent="0.25">
      <c r="F568" s="18" t="str">
        <f t="shared" si="16"/>
        <v/>
      </c>
      <c r="H568" s="69" t="str">
        <f t="shared" si="17"/>
        <v/>
      </c>
    </row>
    <row r="569" spans="6:8" x14ac:dyDescent="0.25">
      <c r="F569" s="18" t="str">
        <f t="shared" si="16"/>
        <v/>
      </c>
      <c r="H569" s="69" t="str">
        <f t="shared" si="17"/>
        <v/>
      </c>
    </row>
    <row r="570" spans="6:8" x14ac:dyDescent="0.25">
      <c r="F570" s="18" t="str">
        <f t="shared" si="16"/>
        <v/>
      </c>
      <c r="H570" s="69" t="str">
        <f t="shared" si="17"/>
        <v/>
      </c>
    </row>
    <row r="571" spans="6:8" x14ac:dyDescent="0.25">
      <c r="F571" s="18" t="str">
        <f t="shared" si="16"/>
        <v/>
      </c>
      <c r="H571" s="69" t="str">
        <f t="shared" si="17"/>
        <v/>
      </c>
    </row>
    <row r="572" spans="6:8" x14ac:dyDescent="0.25">
      <c r="F572" s="18" t="str">
        <f t="shared" si="16"/>
        <v/>
      </c>
      <c r="H572" s="69" t="str">
        <f t="shared" si="17"/>
        <v/>
      </c>
    </row>
    <row r="573" spans="6:8" x14ac:dyDescent="0.25">
      <c r="F573" s="18" t="str">
        <f t="shared" si="16"/>
        <v/>
      </c>
      <c r="H573" s="69" t="str">
        <f t="shared" si="17"/>
        <v/>
      </c>
    </row>
    <row r="574" spans="6:8" x14ac:dyDescent="0.25">
      <c r="F574" s="18" t="str">
        <f t="shared" si="16"/>
        <v/>
      </c>
      <c r="H574" s="69" t="str">
        <f t="shared" si="17"/>
        <v/>
      </c>
    </row>
    <row r="575" spans="6:8" x14ac:dyDescent="0.25">
      <c r="F575" s="18" t="str">
        <f t="shared" si="16"/>
        <v/>
      </c>
      <c r="H575" s="69" t="str">
        <f t="shared" si="17"/>
        <v/>
      </c>
    </row>
    <row r="576" spans="6:8" x14ac:dyDescent="0.25">
      <c r="F576" s="18" t="str">
        <f t="shared" si="16"/>
        <v/>
      </c>
      <c r="H576" s="69" t="str">
        <f t="shared" si="17"/>
        <v/>
      </c>
    </row>
    <row r="577" spans="6:8" x14ac:dyDescent="0.25">
      <c r="F577" s="18" t="str">
        <f t="shared" si="16"/>
        <v/>
      </c>
      <c r="H577" s="69" t="str">
        <f t="shared" si="17"/>
        <v/>
      </c>
    </row>
    <row r="578" spans="6:8" x14ac:dyDescent="0.25">
      <c r="F578" s="18" t="str">
        <f t="shared" si="16"/>
        <v/>
      </c>
      <c r="H578" s="69" t="str">
        <f t="shared" si="17"/>
        <v/>
      </c>
    </row>
    <row r="579" spans="6:8" x14ac:dyDescent="0.25">
      <c r="F579" s="18" t="str">
        <f t="shared" si="16"/>
        <v/>
      </c>
      <c r="H579" s="69" t="str">
        <f t="shared" si="17"/>
        <v/>
      </c>
    </row>
    <row r="580" spans="6:8" x14ac:dyDescent="0.25">
      <c r="F580" s="18" t="str">
        <f t="shared" ref="F580:F643" si="18">IF($C580="","",IFERROR($D580*INDEX(ItemCostCol,MATCH($C580,ItemName,0)),""))</f>
        <v/>
      </c>
      <c r="H580" s="69" t="str">
        <f t="shared" ref="H580:H643" si="19">IF(C580="","",IF(ISNUMBER(MATCH(C580,ItemName,0)),"OK","NOT IN ITEMS LIST"))</f>
        <v/>
      </c>
    </row>
    <row r="581" spans="6:8" x14ac:dyDescent="0.25">
      <c r="F581" s="18" t="str">
        <f t="shared" si="18"/>
        <v/>
      </c>
      <c r="H581" s="69" t="str">
        <f t="shared" si="19"/>
        <v/>
      </c>
    </row>
    <row r="582" spans="6:8" x14ac:dyDescent="0.25">
      <c r="F582" s="18" t="str">
        <f t="shared" si="18"/>
        <v/>
      </c>
      <c r="H582" s="69" t="str">
        <f t="shared" si="19"/>
        <v/>
      </c>
    </row>
    <row r="583" spans="6:8" x14ac:dyDescent="0.25">
      <c r="F583" s="18" t="str">
        <f t="shared" si="18"/>
        <v/>
      </c>
      <c r="H583" s="69" t="str">
        <f t="shared" si="19"/>
        <v/>
      </c>
    </row>
    <row r="584" spans="6:8" x14ac:dyDescent="0.25">
      <c r="F584" s="18" t="str">
        <f t="shared" si="18"/>
        <v/>
      </c>
      <c r="H584" s="69" t="str">
        <f t="shared" si="19"/>
        <v/>
      </c>
    </row>
    <row r="585" spans="6:8" x14ac:dyDescent="0.25">
      <c r="F585" s="18" t="str">
        <f t="shared" si="18"/>
        <v/>
      </c>
      <c r="H585" s="69" t="str">
        <f t="shared" si="19"/>
        <v/>
      </c>
    </row>
    <row r="586" spans="6:8" x14ac:dyDescent="0.25">
      <c r="F586" s="18" t="str">
        <f t="shared" si="18"/>
        <v/>
      </c>
      <c r="H586" s="69" t="str">
        <f t="shared" si="19"/>
        <v/>
      </c>
    </row>
    <row r="587" spans="6:8" x14ac:dyDescent="0.25">
      <c r="F587" s="18" t="str">
        <f t="shared" si="18"/>
        <v/>
      </c>
      <c r="H587" s="69" t="str">
        <f t="shared" si="19"/>
        <v/>
      </c>
    </row>
    <row r="588" spans="6:8" x14ac:dyDescent="0.25">
      <c r="F588" s="18" t="str">
        <f t="shared" si="18"/>
        <v/>
      </c>
      <c r="H588" s="69" t="str">
        <f t="shared" si="19"/>
        <v/>
      </c>
    </row>
    <row r="589" spans="6:8" x14ac:dyDescent="0.25">
      <c r="F589" s="18" t="str">
        <f t="shared" si="18"/>
        <v/>
      </c>
      <c r="H589" s="69" t="str">
        <f t="shared" si="19"/>
        <v/>
      </c>
    </row>
    <row r="590" spans="6:8" x14ac:dyDescent="0.25">
      <c r="F590" s="18" t="str">
        <f t="shared" si="18"/>
        <v/>
      </c>
      <c r="H590" s="69" t="str">
        <f t="shared" si="19"/>
        <v/>
      </c>
    </row>
    <row r="591" spans="6:8" x14ac:dyDescent="0.25">
      <c r="F591" s="18" t="str">
        <f t="shared" si="18"/>
        <v/>
      </c>
      <c r="H591" s="69" t="str">
        <f t="shared" si="19"/>
        <v/>
      </c>
    </row>
    <row r="592" spans="6:8" x14ac:dyDescent="0.25">
      <c r="F592" s="18" t="str">
        <f t="shared" si="18"/>
        <v/>
      </c>
      <c r="H592" s="69" t="str">
        <f t="shared" si="19"/>
        <v/>
      </c>
    </row>
    <row r="593" spans="6:8" x14ac:dyDescent="0.25">
      <c r="F593" s="18" t="str">
        <f t="shared" si="18"/>
        <v/>
      </c>
      <c r="H593" s="69" t="str">
        <f t="shared" si="19"/>
        <v/>
      </c>
    </row>
    <row r="594" spans="6:8" x14ac:dyDescent="0.25">
      <c r="F594" s="18" t="str">
        <f t="shared" si="18"/>
        <v/>
      </c>
      <c r="H594" s="69" t="str">
        <f t="shared" si="19"/>
        <v/>
      </c>
    </row>
    <row r="595" spans="6:8" x14ac:dyDescent="0.25">
      <c r="F595" s="18" t="str">
        <f t="shared" si="18"/>
        <v/>
      </c>
      <c r="H595" s="69" t="str">
        <f t="shared" si="19"/>
        <v/>
      </c>
    </row>
    <row r="596" spans="6:8" x14ac:dyDescent="0.25">
      <c r="F596" s="18" t="str">
        <f t="shared" si="18"/>
        <v/>
      </c>
      <c r="H596" s="69" t="str">
        <f t="shared" si="19"/>
        <v/>
      </c>
    </row>
    <row r="597" spans="6:8" x14ac:dyDescent="0.25">
      <c r="F597" s="18" t="str">
        <f t="shared" si="18"/>
        <v/>
      </c>
      <c r="H597" s="69" t="str">
        <f t="shared" si="19"/>
        <v/>
      </c>
    </row>
    <row r="598" spans="6:8" x14ac:dyDescent="0.25">
      <c r="F598" s="18" t="str">
        <f t="shared" si="18"/>
        <v/>
      </c>
      <c r="H598" s="69" t="str">
        <f t="shared" si="19"/>
        <v/>
      </c>
    </row>
    <row r="599" spans="6:8" x14ac:dyDescent="0.25">
      <c r="F599" s="18" t="str">
        <f t="shared" si="18"/>
        <v/>
      </c>
      <c r="H599" s="69" t="str">
        <f t="shared" si="19"/>
        <v/>
      </c>
    </row>
    <row r="600" spans="6:8" x14ac:dyDescent="0.25">
      <c r="F600" s="18" t="str">
        <f t="shared" si="18"/>
        <v/>
      </c>
      <c r="H600" s="69" t="str">
        <f t="shared" si="19"/>
        <v/>
      </c>
    </row>
    <row r="601" spans="6:8" x14ac:dyDescent="0.25">
      <c r="F601" s="18" t="str">
        <f t="shared" si="18"/>
        <v/>
      </c>
      <c r="H601" s="69" t="str">
        <f t="shared" si="19"/>
        <v/>
      </c>
    </row>
    <row r="602" spans="6:8" x14ac:dyDescent="0.25">
      <c r="F602" s="18" t="str">
        <f t="shared" si="18"/>
        <v/>
      </c>
      <c r="H602" s="69" t="str">
        <f t="shared" si="19"/>
        <v/>
      </c>
    </row>
    <row r="603" spans="6:8" x14ac:dyDescent="0.25">
      <c r="F603" s="18" t="str">
        <f t="shared" si="18"/>
        <v/>
      </c>
      <c r="H603" s="69" t="str">
        <f t="shared" si="19"/>
        <v/>
      </c>
    </row>
    <row r="604" spans="6:8" x14ac:dyDescent="0.25">
      <c r="F604" s="18" t="str">
        <f t="shared" si="18"/>
        <v/>
      </c>
      <c r="H604" s="69" t="str">
        <f t="shared" si="19"/>
        <v/>
      </c>
    </row>
    <row r="605" spans="6:8" x14ac:dyDescent="0.25">
      <c r="F605" s="18" t="str">
        <f t="shared" si="18"/>
        <v/>
      </c>
      <c r="H605" s="69" t="str">
        <f t="shared" si="19"/>
        <v/>
      </c>
    </row>
    <row r="606" spans="6:8" x14ac:dyDescent="0.25">
      <c r="F606" s="18" t="str">
        <f t="shared" si="18"/>
        <v/>
      </c>
      <c r="H606" s="69" t="str">
        <f t="shared" si="19"/>
        <v/>
      </c>
    </row>
    <row r="607" spans="6:8" x14ac:dyDescent="0.25">
      <c r="F607" s="18" t="str">
        <f t="shared" si="18"/>
        <v/>
      </c>
      <c r="H607" s="69" t="str">
        <f t="shared" si="19"/>
        <v/>
      </c>
    </row>
    <row r="608" spans="6:8" x14ac:dyDescent="0.25">
      <c r="F608" s="18" t="str">
        <f t="shared" si="18"/>
        <v/>
      </c>
      <c r="H608" s="69" t="str">
        <f t="shared" si="19"/>
        <v/>
      </c>
    </row>
    <row r="609" spans="6:8" x14ac:dyDescent="0.25">
      <c r="F609" s="18" t="str">
        <f t="shared" si="18"/>
        <v/>
      </c>
      <c r="H609" s="69" t="str">
        <f t="shared" si="19"/>
        <v/>
      </c>
    </row>
    <row r="610" spans="6:8" x14ac:dyDescent="0.25">
      <c r="F610" s="18" t="str">
        <f t="shared" si="18"/>
        <v/>
      </c>
      <c r="H610" s="69" t="str">
        <f t="shared" si="19"/>
        <v/>
      </c>
    </row>
    <row r="611" spans="6:8" x14ac:dyDescent="0.25">
      <c r="F611" s="18" t="str">
        <f t="shared" si="18"/>
        <v/>
      </c>
      <c r="H611" s="69" t="str">
        <f t="shared" si="19"/>
        <v/>
      </c>
    </row>
    <row r="612" spans="6:8" x14ac:dyDescent="0.25">
      <c r="F612" s="18" t="str">
        <f t="shared" si="18"/>
        <v/>
      </c>
      <c r="H612" s="69" t="str">
        <f t="shared" si="19"/>
        <v/>
      </c>
    </row>
    <row r="613" spans="6:8" x14ac:dyDescent="0.25">
      <c r="F613" s="18" t="str">
        <f t="shared" si="18"/>
        <v/>
      </c>
      <c r="H613" s="69" t="str">
        <f t="shared" si="19"/>
        <v/>
      </c>
    </row>
    <row r="614" spans="6:8" x14ac:dyDescent="0.25">
      <c r="F614" s="18" t="str">
        <f t="shared" si="18"/>
        <v/>
      </c>
      <c r="H614" s="69" t="str">
        <f t="shared" si="19"/>
        <v/>
      </c>
    </row>
    <row r="615" spans="6:8" x14ac:dyDescent="0.25">
      <c r="F615" s="18" t="str">
        <f t="shared" si="18"/>
        <v/>
      </c>
      <c r="H615" s="69" t="str">
        <f t="shared" si="19"/>
        <v/>
      </c>
    </row>
    <row r="616" spans="6:8" x14ac:dyDescent="0.25">
      <c r="F616" s="18" t="str">
        <f t="shared" si="18"/>
        <v/>
      </c>
      <c r="H616" s="69" t="str">
        <f t="shared" si="19"/>
        <v/>
      </c>
    </row>
    <row r="617" spans="6:8" x14ac:dyDescent="0.25">
      <c r="F617" s="18" t="str">
        <f t="shared" si="18"/>
        <v/>
      </c>
      <c r="H617" s="69" t="str">
        <f t="shared" si="19"/>
        <v/>
      </c>
    </row>
    <row r="618" spans="6:8" x14ac:dyDescent="0.25">
      <c r="F618" s="18" t="str">
        <f t="shared" si="18"/>
        <v/>
      </c>
      <c r="H618" s="69" t="str">
        <f t="shared" si="19"/>
        <v/>
      </c>
    </row>
    <row r="619" spans="6:8" x14ac:dyDescent="0.25">
      <c r="F619" s="18" t="str">
        <f t="shared" si="18"/>
        <v/>
      </c>
      <c r="H619" s="69" t="str">
        <f t="shared" si="19"/>
        <v/>
      </c>
    </row>
    <row r="620" spans="6:8" x14ac:dyDescent="0.25">
      <c r="F620" s="18" t="str">
        <f t="shared" si="18"/>
        <v/>
      </c>
      <c r="H620" s="69" t="str">
        <f t="shared" si="19"/>
        <v/>
      </c>
    </row>
    <row r="621" spans="6:8" x14ac:dyDescent="0.25">
      <c r="F621" s="18" t="str">
        <f t="shared" si="18"/>
        <v/>
      </c>
      <c r="H621" s="69" t="str">
        <f t="shared" si="19"/>
        <v/>
      </c>
    </row>
    <row r="622" spans="6:8" x14ac:dyDescent="0.25">
      <c r="F622" s="18" t="str">
        <f t="shared" si="18"/>
        <v/>
      </c>
      <c r="H622" s="69" t="str">
        <f t="shared" si="19"/>
        <v/>
      </c>
    </row>
    <row r="623" spans="6:8" x14ac:dyDescent="0.25">
      <c r="F623" s="18" t="str">
        <f t="shared" si="18"/>
        <v/>
      </c>
      <c r="H623" s="69" t="str">
        <f t="shared" si="19"/>
        <v/>
      </c>
    </row>
    <row r="624" spans="6:8" x14ac:dyDescent="0.25">
      <c r="F624" s="18" t="str">
        <f t="shared" si="18"/>
        <v/>
      </c>
      <c r="H624" s="69" t="str">
        <f t="shared" si="19"/>
        <v/>
      </c>
    </row>
    <row r="625" spans="6:8" x14ac:dyDescent="0.25">
      <c r="F625" s="18" t="str">
        <f t="shared" si="18"/>
        <v/>
      </c>
      <c r="H625" s="69" t="str">
        <f t="shared" si="19"/>
        <v/>
      </c>
    </row>
    <row r="626" spans="6:8" x14ac:dyDescent="0.25">
      <c r="F626" s="18" t="str">
        <f t="shared" si="18"/>
        <v/>
      </c>
      <c r="H626" s="69" t="str">
        <f t="shared" si="19"/>
        <v/>
      </c>
    </row>
    <row r="627" spans="6:8" x14ac:dyDescent="0.25">
      <c r="F627" s="18" t="str">
        <f t="shared" si="18"/>
        <v/>
      </c>
      <c r="H627" s="69" t="str">
        <f t="shared" si="19"/>
        <v/>
      </c>
    </row>
    <row r="628" spans="6:8" x14ac:dyDescent="0.25">
      <c r="F628" s="18" t="str">
        <f t="shared" si="18"/>
        <v/>
      </c>
      <c r="H628" s="69" t="str">
        <f t="shared" si="19"/>
        <v/>
      </c>
    </row>
    <row r="629" spans="6:8" x14ac:dyDescent="0.25">
      <c r="F629" s="18" t="str">
        <f t="shared" si="18"/>
        <v/>
      </c>
      <c r="H629" s="69" t="str">
        <f t="shared" si="19"/>
        <v/>
      </c>
    </row>
    <row r="630" spans="6:8" x14ac:dyDescent="0.25">
      <c r="F630" s="18" t="str">
        <f t="shared" si="18"/>
        <v/>
      </c>
      <c r="H630" s="69" t="str">
        <f t="shared" si="19"/>
        <v/>
      </c>
    </row>
    <row r="631" spans="6:8" x14ac:dyDescent="0.25">
      <c r="F631" s="18" t="str">
        <f t="shared" si="18"/>
        <v/>
      </c>
      <c r="H631" s="69" t="str">
        <f t="shared" si="19"/>
        <v/>
      </c>
    </row>
    <row r="632" spans="6:8" x14ac:dyDescent="0.25">
      <c r="F632" s="18" t="str">
        <f t="shared" si="18"/>
        <v/>
      </c>
      <c r="H632" s="69" t="str">
        <f t="shared" si="19"/>
        <v/>
      </c>
    </row>
    <row r="633" spans="6:8" x14ac:dyDescent="0.25">
      <c r="F633" s="18" t="str">
        <f t="shared" si="18"/>
        <v/>
      </c>
      <c r="H633" s="69" t="str">
        <f t="shared" si="19"/>
        <v/>
      </c>
    </row>
    <row r="634" spans="6:8" x14ac:dyDescent="0.25">
      <c r="F634" s="18" t="str">
        <f t="shared" si="18"/>
        <v/>
      </c>
      <c r="H634" s="69" t="str">
        <f t="shared" si="19"/>
        <v/>
      </c>
    </row>
    <row r="635" spans="6:8" x14ac:dyDescent="0.25">
      <c r="F635" s="18" t="str">
        <f t="shared" si="18"/>
        <v/>
      </c>
      <c r="H635" s="69" t="str">
        <f t="shared" si="19"/>
        <v/>
      </c>
    </row>
    <row r="636" spans="6:8" x14ac:dyDescent="0.25">
      <c r="F636" s="18" t="str">
        <f t="shared" si="18"/>
        <v/>
      </c>
      <c r="H636" s="69" t="str">
        <f t="shared" si="19"/>
        <v/>
      </c>
    </row>
    <row r="637" spans="6:8" x14ac:dyDescent="0.25">
      <c r="F637" s="18" t="str">
        <f t="shared" si="18"/>
        <v/>
      </c>
      <c r="H637" s="69" t="str">
        <f t="shared" si="19"/>
        <v/>
      </c>
    </row>
    <row r="638" spans="6:8" x14ac:dyDescent="0.25">
      <c r="F638" s="18" t="str">
        <f t="shared" si="18"/>
        <v/>
      </c>
      <c r="H638" s="69" t="str">
        <f t="shared" si="19"/>
        <v/>
      </c>
    </row>
    <row r="639" spans="6:8" x14ac:dyDescent="0.25">
      <c r="F639" s="18" t="str">
        <f t="shared" si="18"/>
        <v/>
      </c>
      <c r="H639" s="69" t="str">
        <f t="shared" si="19"/>
        <v/>
      </c>
    </row>
    <row r="640" spans="6:8" x14ac:dyDescent="0.25">
      <c r="F640" s="18" t="str">
        <f t="shared" si="18"/>
        <v/>
      </c>
      <c r="H640" s="69" t="str">
        <f t="shared" si="19"/>
        <v/>
      </c>
    </row>
    <row r="641" spans="6:8" x14ac:dyDescent="0.25">
      <c r="F641" s="18" t="str">
        <f t="shared" si="18"/>
        <v/>
      </c>
      <c r="H641" s="69" t="str">
        <f t="shared" si="19"/>
        <v/>
      </c>
    </row>
    <row r="642" spans="6:8" x14ac:dyDescent="0.25">
      <c r="F642" s="18" t="str">
        <f t="shared" si="18"/>
        <v/>
      </c>
      <c r="H642" s="69" t="str">
        <f t="shared" si="19"/>
        <v/>
      </c>
    </row>
    <row r="643" spans="6:8" x14ac:dyDescent="0.25">
      <c r="F643" s="18" t="str">
        <f t="shared" si="18"/>
        <v/>
      </c>
      <c r="H643" s="69" t="str">
        <f t="shared" si="19"/>
        <v/>
      </c>
    </row>
    <row r="644" spans="6:8" x14ac:dyDescent="0.25">
      <c r="F644" s="18" t="str">
        <f t="shared" ref="F644:F707" si="20">IF($C644="","",IFERROR($D644*INDEX(ItemCostCol,MATCH($C644,ItemName,0)),""))</f>
        <v/>
      </c>
      <c r="H644" s="69" t="str">
        <f t="shared" ref="H644:H707" si="21">IF(C644="","",IF(ISNUMBER(MATCH(C644,ItemName,0)),"OK","NOT IN ITEMS LIST"))</f>
        <v/>
      </c>
    </row>
    <row r="645" spans="6:8" x14ac:dyDescent="0.25">
      <c r="F645" s="18" t="str">
        <f t="shared" si="20"/>
        <v/>
      </c>
      <c r="H645" s="69" t="str">
        <f t="shared" si="21"/>
        <v/>
      </c>
    </row>
    <row r="646" spans="6:8" x14ac:dyDescent="0.25">
      <c r="F646" s="18" t="str">
        <f t="shared" si="20"/>
        <v/>
      </c>
      <c r="H646" s="69" t="str">
        <f t="shared" si="21"/>
        <v/>
      </c>
    </row>
    <row r="647" spans="6:8" x14ac:dyDescent="0.25">
      <c r="F647" s="18" t="str">
        <f t="shared" si="20"/>
        <v/>
      </c>
      <c r="H647" s="69" t="str">
        <f t="shared" si="21"/>
        <v/>
      </c>
    </row>
    <row r="648" spans="6:8" x14ac:dyDescent="0.25">
      <c r="F648" s="18" t="str">
        <f t="shared" si="20"/>
        <v/>
      </c>
      <c r="H648" s="69" t="str">
        <f t="shared" si="21"/>
        <v/>
      </c>
    </row>
    <row r="649" spans="6:8" x14ac:dyDescent="0.25">
      <c r="F649" s="18" t="str">
        <f t="shared" si="20"/>
        <v/>
      </c>
      <c r="H649" s="69" t="str">
        <f t="shared" si="21"/>
        <v/>
      </c>
    </row>
    <row r="650" spans="6:8" x14ac:dyDescent="0.25">
      <c r="F650" s="18" t="str">
        <f t="shared" si="20"/>
        <v/>
      </c>
      <c r="H650" s="69" t="str">
        <f t="shared" si="21"/>
        <v/>
      </c>
    </row>
    <row r="651" spans="6:8" x14ac:dyDescent="0.25">
      <c r="F651" s="18" t="str">
        <f t="shared" si="20"/>
        <v/>
      </c>
      <c r="H651" s="69" t="str">
        <f t="shared" si="21"/>
        <v/>
      </c>
    </row>
    <row r="652" spans="6:8" x14ac:dyDescent="0.25">
      <c r="F652" s="18" t="str">
        <f t="shared" si="20"/>
        <v/>
      </c>
      <c r="H652" s="69" t="str">
        <f t="shared" si="21"/>
        <v/>
      </c>
    </row>
    <row r="653" spans="6:8" x14ac:dyDescent="0.25">
      <c r="F653" s="18" t="str">
        <f t="shared" si="20"/>
        <v/>
      </c>
      <c r="H653" s="69" t="str">
        <f t="shared" si="21"/>
        <v/>
      </c>
    </row>
    <row r="654" spans="6:8" x14ac:dyDescent="0.25">
      <c r="F654" s="18" t="str">
        <f t="shared" si="20"/>
        <v/>
      </c>
      <c r="H654" s="69" t="str">
        <f t="shared" si="21"/>
        <v/>
      </c>
    </row>
    <row r="655" spans="6:8" x14ac:dyDescent="0.25">
      <c r="F655" s="18" t="str">
        <f t="shared" si="20"/>
        <v/>
      </c>
      <c r="H655" s="69" t="str">
        <f t="shared" si="21"/>
        <v/>
      </c>
    </row>
    <row r="656" spans="6:8" x14ac:dyDescent="0.25">
      <c r="F656" s="18" t="str">
        <f t="shared" si="20"/>
        <v/>
      </c>
      <c r="H656" s="69" t="str">
        <f t="shared" si="21"/>
        <v/>
      </c>
    </row>
    <row r="657" spans="6:8" x14ac:dyDescent="0.25">
      <c r="F657" s="18" t="str">
        <f t="shared" si="20"/>
        <v/>
      </c>
      <c r="H657" s="69" t="str">
        <f t="shared" si="21"/>
        <v/>
      </c>
    </row>
    <row r="658" spans="6:8" x14ac:dyDescent="0.25">
      <c r="F658" s="18" t="str">
        <f t="shared" si="20"/>
        <v/>
      </c>
      <c r="H658" s="69" t="str">
        <f t="shared" si="21"/>
        <v/>
      </c>
    </row>
    <row r="659" spans="6:8" x14ac:dyDescent="0.25">
      <c r="F659" s="18" t="str">
        <f t="shared" si="20"/>
        <v/>
      </c>
      <c r="H659" s="69" t="str">
        <f t="shared" si="21"/>
        <v/>
      </c>
    </row>
    <row r="660" spans="6:8" x14ac:dyDescent="0.25">
      <c r="F660" s="18" t="str">
        <f t="shared" si="20"/>
        <v/>
      </c>
      <c r="H660" s="69" t="str">
        <f t="shared" si="21"/>
        <v/>
      </c>
    </row>
    <row r="661" spans="6:8" x14ac:dyDescent="0.25">
      <c r="F661" s="18" t="str">
        <f t="shared" si="20"/>
        <v/>
      </c>
      <c r="H661" s="69" t="str">
        <f t="shared" si="21"/>
        <v/>
      </c>
    </row>
    <row r="662" spans="6:8" x14ac:dyDescent="0.25">
      <c r="F662" s="18" t="str">
        <f t="shared" si="20"/>
        <v/>
      </c>
      <c r="H662" s="69" t="str">
        <f t="shared" si="21"/>
        <v/>
      </c>
    </row>
    <row r="663" spans="6:8" x14ac:dyDescent="0.25">
      <c r="F663" s="18" t="str">
        <f t="shared" si="20"/>
        <v/>
      </c>
      <c r="H663" s="69" t="str">
        <f t="shared" si="21"/>
        <v/>
      </c>
    </row>
    <row r="664" spans="6:8" x14ac:dyDescent="0.25">
      <c r="F664" s="18" t="str">
        <f t="shared" si="20"/>
        <v/>
      </c>
      <c r="H664" s="69" t="str">
        <f t="shared" si="21"/>
        <v/>
      </c>
    </row>
    <row r="665" spans="6:8" x14ac:dyDescent="0.25">
      <c r="F665" s="18" t="str">
        <f t="shared" si="20"/>
        <v/>
      </c>
      <c r="H665" s="69" t="str">
        <f t="shared" si="21"/>
        <v/>
      </c>
    </row>
    <row r="666" spans="6:8" x14ac:dyDescent="0.25">
      <c r="F666" s="18" t="str">
        <f t="shared" si="20"/>
        <v/>
      </c>
      <c r="H666" s="69" t="str">
        <f t="shared" si="21"/>
        <v/>
      </c>
    </row>
    <row r="667" spans="6:8" x14ac:dyDescent="0.25">
      <c r="F667" s="18" t="str">
        <f t="shared" si="20"/>
        <v/>
      </c>
      <c r="H667" s="69" t="str">
        <f t="shared" si="21"/>
        <v/>
      </c>
    </row>
    <row r="668" spans="6:8" x14ac:dyDescent="0.25">
      <c r="F668" s="18" t="str">
        <f t="shared" si="20"/>
        <v/>
      </c>
      <c r="H668" s="69" t="str">
        <f t="shared" si="21"/>
        <v/>
      </c>
    </row>
    <row r="669" spans="6:8" x14ac:dyDescent="0.25">
      <c r="F669" s="18" t="str">
        <f t="shared" si="20"/>
        <v/>
      </c>
      <c r="H669" s="69" t="str">
        <f t="shared" si="21"/>
        <v/>
      </c>
    </row>
    <row r="670" spans="6:8" x14ac:dyDescent="0.25">
      <c r="F670" s="18" t="str">
        <f t="shared" si="20"/>
        <v/>
      </c>
      <c r="H670" s="69" t="str">
        <f t="shared" si="21"/>
        <v/>
      </c>
    </row>
    <row r="671" spans="6:8" x14ac:dyDescent="0.25">
      <c r="F671" s="18" t="str">
        <f t="shared" si="20"/>
        <v/>
      </c>
      <c r="H671" s="69" t="str">
        <f t="shared" si="21"/>
        <v/>
      </c>
    </row>
    <row r="672" spans="6:8" x14ac:dyDescent="0.25">
      <c r="F672" s="18" t="str">
        <f t="shared" si="20"/>
        <v/>
      </c>
      <c r="H672" s="69" t="str">
        <f t="shared" si="21"/>
        <v/>
      </c>
    </row>
    <row r="673" spans="6:8" x14ac:dyDescent="0.25">
      <c r="F673" s="18" t="str">
        <f t="shared" si="20"/>
        <v/>
      </c>
      <c r="H673" s="69" t="str">
        <f t="shared" si="21"/>
        <v/>
      </c>
    </row>
    <row r="674" spans="6:8" x14ac:dyDescent="0.25">
      <c r="F674" s="18" t="str">
        <f t="shared" si="20"/>
        <v/>
      </c>
      <c r="H674" s="69" t="str">
        <f t="shared" si="21"/>
        <v/>
      </c>
    </row>
    <row r="675" spans="6:8" x14ac:dyDescent="0.25">
      <c r="F675" s="18" t="str">
        <f t="shared" si="20"/>
        <v/>
      </c>
      <c r="H675" s="69" t="str">
        <f t="shared" si="21"/>
        <v/>
      </c>
    </row>
    <row r="676" spans="6:8" x14ac:dyDescent="0.25">
      <c r="F676" s="18" t="str">
        <f t="shared" si="20"/>
        <v/>
      </c>
      <c r="H676" s="69" t="str">
        <f t="shared" si="21"/>
        <v/>
      </c>
    </row>
    <row r="677" spans="6:8" x14ac:dyDescent="0.25">
      <c r="F677" s="18" t="str">
        <f t="shared" si="20"/>
        <v/>
      </c>
      <c r="H677" s="69" t="str">
        <f t="shared" si="21"/>
        <v/>
      </c>
    </row>
    <row r="678" spans="6:8" x14ac:dyDescent="0.25">
      <c r="F678" s="18" t="str">
        <f t="shared" si="20"/>
        <v/>
      </c>
      <c r="H678" s="69" t="str">
        <f t="shared" si="21"/>
        <v/>
      </c>
    </row>
    <row r="679" spans="6:8" x14ac:dyDescent="0.25">
      <c r="F679" s="18" t="str">
        <f t="shared" si="20"/>
        <v/>
      </c>
      <c r="H679" s="69" t="str">
        <f t="shared" si="21"/>
        <v/>
      </c>
    </row>
    <row r="680" spans="6:8" x14ac:dyDescent="0.25">
      <c r="F680" s="18" t="str">
        <f t="shared" si="20"/>
        <v/>
      </c>
      <c r="H680" s="69" t="str">
        <f t="shared" si="21"/>
        <v/>
      </c>
    </row>
    <row r="681" spans="6:8" x14ac:dyDescent="0.25">
      <c r="F681" s="18" t="str">
        <f t="shared" si="20"/>
        <v/>
      </c>
      <c r="H681" s="69" t="str">
        <f t="shared" si="21"/>
        <v/>
      </c>
    </row>
    <row r="682" spans="6:8" x14ac:dyDescent="0.25">
      <c r="F682" s="18" t="str">
        <f t="shared" si="20"/>
        <v/>
      </c>
      <c r="H682" s="69" t="str">
        <f t="shared" si="21"/>
        <v/>
      </c>
    </row>
    <row r="683" spans="6:8" x14ac:dyDescent="0.25">
      <c r="F683" s="18" t="str">
        <f t="shared" si="20"/>
        <v/>
      </c>
      <c r="H683" s="69" t="str">
        <f t="shared" si="21"/>
        <v/>
      </c>
    </row>
    <row r="684" spans="6:8" x14ac:dyDescent="0.25">
      <c r="F684" s="18" t="str">
        <f t="shared" si="20"/>
        <v/>
      </c>
      <c r="H684" s="69" t="str">
        <f t="shared" si="21"/>
        <v/>
      </c>
    </row>
    <row r="685" spans="6:8" x14ac:dyDescent="0.25">
      <c r="F685" s="18" t="str">
        <f t="shared" si="20"/>
        <v/>
      </c>
      <c r="H685" s="69" t="str">
        <f t="shared" si="21"/>
        <v/>
      </c>
    </row>
    <row r="686" spans="6:8" x14ac:dyDescent="0.25">
      <c r="F686" s="18" t="str">
        <f t="shared" si="20"/>
        <v/>
      </c>
      <c r="H686" s="69" t="str">
        <f t="shared" si="21"/>
        <v/>
      </c>
    </row>
    <row r="687" spans="6:8" x14ac:dyDescent="0.25">
      <c r="F687" s="18" t="str">
        <f t="shared" si="20"/>
        <v/>
      </c>
      <c r="H687" s="69" t="str">
        <f t="shared" si="21"/>
        <v/>
      </c>
    </row>
    <row r="688" spans="6:8" x14ac:dyDescent="0.25">
      <c r="F688" s="18" t="str">
        <f t="shared" si="20"/>
        <v/>
      </c>
      <c r="H688" s="69" t="str">
        <f t="shared" si="21"/>
        <v/>
      </c>
    </row>
    <row r="689" spans="6:8" x14ac:dyDescent="0.25">
      <c r="F689" s="18" t="str">
        <f t="shared" si="20"/>
        <v/>
      </c>
      <c r="H689" s="69" t="str">
        <f t="shared" si="21"/>
        <v/>
      </c>
    </row>
    <row r="690" spans="6:8" x14ac:dyDescent="0.25">
      <c r="F690" s="18" t="str">
        <f t="shared" si="20"/>
        <v/>
      </c>
      <c r="H690" s="69" t="str">
        <f t="shared" si="21"/>
        <v/>
      </c>
    </row>
    <row r="691" spans="6:8" x14ac:dyDescent="0.25">
      <c r="F691" s="18" t="str">
        <f t="shared" si="20"/>
        <v/>
      </c>
      <c r="H691" s="69" t="str">
        <f t="shared" si="21"/>
        <v/>
      </c>
    </row>
    <row r="692" spans="6:8" x14ac:dyDescent="0.25">
      <c r="F692" s="18" t="str">
        <f t="shared" si="20"/>
        <v/>
      </c>
      <c r="H692" s="69" t="str">
        <f t="shared" si="21"/>
        <v/>
      </c>
    </row>
    <row r="693" spans="6:8" x14ac:dyDescent="0.25">
      <c r="F693" s="18" t="str">
        <f t="shared" si="20"/>
        <v/>
      </c>
      <c r="H693" s="69" t="str">
        <f t="shared" si="21"/>
        <v/>
      </c>
    </row>
    <row r="694" spans="6:8" x14ac:dyDescent="0.25">
      <c r="F694" s="18" t="str">
        <f t="shared" si="20"/>
        <v/>
      </c>
      <c r="H694" s="69" t="str">
        <f t="shared" si="21"/>
        <v/>
      </c>
    </row>
    <row r="695" spans="6:8" x14ac:dyDescent="0.25">
      <c r="F695" s="18" t="str">
        <f t="shared" si="20"/>
        <v/>
      </c>
      <c r="H695" s="69" t="str">
        <f t="shared" si="21"/>
        <v/>
      </c>
    </row>
    <row r="696" spans="6:8" x14ac:dyDescent="0.25">
      <c r="F696" s="18" t="str">
        <f t="shared" si="20"/>
        <v/>
      </c>
      <c r="H696" s="69" t="str">
        <f t="shared" si="21"/>
        <v/>
      </c>
    </row>
    <row r="697" spans="6:8" x14ac:dyDescent="0.25">
      <c r="F697" s="18" t="str">
        <f t="shared" si="20"/>
        <v/>
      </c>
      <c r="H697" s="69" t="str">
        <f t="shared" si="21"/>
        <v/>
      </c>
    </row>
    <row r="698" spans="6:8" x14ac:dyDescent="0.25">
      <c r="F698" s="18" t="str">
        <f t="shared" si="20"/>
        <v/>
      </c>
      <c r="H698" s="69" t="str">
        <f t="shared" si="21"/>
        <v/>
      </c>
    </row>
    <row r="699" spans="6:8" x14ac:dyDescent="0.25">
      <c r="F699" s="18" t="str">
        <f t="shared" si="20"/>
        <v/>
      </c>
      <c r="H699" s="69" t="str">
        <f t="shared" si="21"/>
        <v/>
      </c>
    </row>
    <row r="700" spans="6:8" x14ac:dyDescent="0.25">
      <c r="F700" s="18" t="str">
        <f t="shared" si="20"/>
        <v/>
      </c>
      <c r="H700" s="69" t="str">
        <f t="shared" si="21"/>
        <v/>
      </c>
    </row>
    <row r="701" spans="6:8" x14ac:dyDescent="0.25">
      <c r="F701" s="18" t="str">
        <f t="shared" si="20"/>
        <v/>
      </c>
      <c r="H701" s="69" t="str">
        <f t="shared" si="21"/>
        <v/>
      </c>
    </row>
    <row r="702" spans="6:8" x14ac:dyDescent="0.25">
      <c r="F702" s="18" t="str">
        <f t="shared" si="20"/>
        <v/>
      </c>
      <c r="H702" s="69" t="str">
        <f t="shared" si="21"/>
        <v/>
      </c>
    </row>
    <row r="703" spans="6:8" x14ac:dyDescent="0.25">
      <c r="F703" s="18" t="str">
        <f t="shared" si="20"/>
        <v/>
      </c>
      <c r="H703" s="69" t="str">
        <f t="shared" si="21"/>
        <v/>
      </c>
    </row>
    <row r="704" spans="6:8" x14ac:dyDescent="0.25">
      <c r="F704" s="18" t="str">
        <f t="shared" si="20"/>
        <v/>
      </c>
      <c r="H704" s="69" t="str">
        <f t="shared" si="21"/>
        <v/>
      </c>
    </row>
    <row r="705" spans="6:8" x14ac:dyDescent="0.25">
      <c r="F705" s="18" t="str">
        <f t="shared" si="20"/>
        <v/>
      </c>
      <c r="H705" s="69" t="str">
        <f t="shared" si="21"/>
        <v/>
      </c>
    </row>
    <row r="706" spans="6:8" x14ac:dyDescent="0.25">
      <c r="F706" s="18" t="str">
        <f t="shared" si="20"/>
        <v/>
      </c>
      <c r="H706" s="69" t="str">
        <f t="shared" si="21"/>
        <v/>
      </c>
    </row>
    <row r="707" spans="6:8" x14ac:dyDescent="0.25">
      <c r="F707" s="18" t="str">
        <f t="shared" si="20"/>
        <v/>
      </c>
      <c r="H707" s="69" t="str">
        <f t="shared" si="21"/>
        <v/>
      </c>
    </row>
    <row r="708" spans="6:8" x14ac:dyDescent="0.25">
      <c r="F708" s="18" t="str">
        <f t="shared" ref="F708:F771" si="22">IF($C708="","",IFERROR($D708*INDEX(ItemCostCol,MATCH($C708,ItemName,0)),""))</f>
        <v/>
      </c>
      <c r="H708" s="69" t="str">
        <f t="shared" ref="H708:H771" si="23">IF(C708="","",IF(ISNUMBER(MATCH(C708,ItemName,0)),"OK","NOT IN ITEMS LIST"))</f>
        <v/>
      </c>
    </row>
    <row r="709" spans="6:8" x14ac:dyDescent="0.25">
      <c r="F709" s="18" t="str">
        <f t="shared" si="22"/>
        <v/>
      </c>
      <c r="H709" s="69" t="str">
        <f t="shared" si="23"/>
        <v/>
      </c>
    </row>
    <row r="710" spans="6:8" x14ac:dyDescent="0.25">
      <c r="F710" s="18" t="str">
        <f t="shared" si="22"/>
        <v/>
      </c>
      <c r="H710" s="69" t="str">
        <f t="shared" si="23"/>
        <v/>
      </c>
    </row>
    <row r="711" spans="6:8" x14ac:dyDescent="0.25">
      <c r="F711" s="18" t="str">
        <f t="shared" si="22"/>
        <v/>
      </c>
      <c r="H711" s="69" t="str">
        <f t="shared" si="23"/>
        <v/>
      </c>
    </row>
    <row r="712" spans="6:8" x14ac:dyDescent="0.25">
      <c r="F712" s="18" t="str">
        <f t="shared" si="22"/>
        <v/>
      </c>
      <c r="H712" s="69" t="str">
        <f t="shared" si="23"/>
        <v/>
      </c>
    </row>
    <row r="713" spans="6:8" x14ac:dyDescent="0.25">
      <c r="F713" s="18" t="str">
        <f t="shared" si="22"/>
        <v/>
      </c>
      <c r="H713" s="69" t="str">
        <f t="shared" si="23"/>
        <v/>
      </c>
    </row>
    <row r="714" spans="6:8" x14ac:dyDescent="0.25">
      <c r="F714" s="18" t="str">
        <f t="shared" si="22"/>
        <v/>
      </c>
      <c r="H714" s="69" t="str">
        <f t="shared" si="23"/>
        <v/>
      </c>
    </row>
    <row r="715" spans="6:8" x14ac:dyDescent="0.25">
      <c r="F715" s="18" t="str">
        <f t="shared" si="22"/>
        <v/>
      </c>
      <c r="H715" s="69" t="str">
        <f t="shared" si="23"/>
        <v/>
      </c>
    </row>
    <row r="716" spans="6:8" x14ac:dyDescent="0.25">
      <c r="F716" s="18" t="str">
        <f t="shared" si="22"/>
        <v/>
      </c>
      <c r="H716" s="69" t="str">
        <f t="shared" si="23"/>
        <v/>
      </c>
    </row>
    <row r="717" spans="6:8" x14ac:dyDescent="0.25">
      <c r="F717" s="18" t="str">
        <f t="shared" si="22"/>
        <v/>
      </c>
      <c r="H717" s="69" t="str">
        <f t="shared" si="23"/>
        <v/>
      </c>
    </row>
    <row r="718" spans="6:8" x14ac:dyDescent="0.25">
      <c r="F718" s="18" t="str">
        <f t="shared" si="22"/>
        <v/>
      </c>
      <c r="H718" s="69" t="str">
        <f t="shared" si="23"/>
        <v/>
      </c>
    </row>
    <row r="719" spans="6:8" x14ac:dyDescent="0.25">
      <c r="F719" s="18" t="str">
        <f t="shared" si="22"/>
        <v/>
      </c>
      <c r="H719" s="69" t="str">
        <f t="shared" si="23"/>
        <v/>
      </c>
    </row>
    <row r="720" spans="6:8" x14ac:dyDescent="0.25">
      <c r="F720" s="18" t="str">
        <f t="shared" si="22"/>
        <v/>
      </c>
      <c r="H720" s="69" t="str">
        <f t="shared" si="23"/>
        <v/>
      </c>
    </row>
    <row r="721" spans="6:8" x14ac:dyDescent="0.25">
      <c r="F721" s="18" t="str">
        <f t="shared" si="22"/>
        <v/>
      </c>
      <c r="H721" s="69" t="str">
        <f t="shared" si="23"/>
        <v/>
      </c>
    </row>
    <row r="722" spans="6:8" x14ac:dyDescent="0.25">
      <c r="F722" s="18" t="str">
        <f t="shared" si="22"/>
        <v/>
      </c>
      <c r="H722" s="69" t="str">
        <f t="shared" si="23"/>
        <v/>
      </c>
    </row>
    <row r="723" spans="6:8" x14ac:dyDescent="0.25">
      <c r="F723" s="18" t="str">
        <f t="shared" si="22"/>
        <v/>
      </c>
      <c r="H723" s="69" t="str">
        <f t="shared" si="23"/>
        <v/>
      </c>
    </row>
    <row r="724" spans="6:8" x14ac:dyDescent="0.25">
      <c r="F724" s="18" t="str">
        <f t="shared" si="22"/>
        <v/>
      </c>
      <c r="H724" s="69" t="str">
        <f t="shared" si="23"/>
        <v/>
      </c>
    </row>
    <row r="725" spans="6:8" x14ac:dyDescent="0.25">
      <c r="F725" s="18" t="str">
        <f t="shared" si="22"/>
        <v/>
      </c>
      <c r="H725" s="69" t="str">
        <f t="shared" si="23"/>
        <v/>
      </c>
    </row>
    <row r="726" spans="6:8" x14ac:dyDescent="0.25">
      <c r="F726" s="18" t="str">
        <f t="shared" si="22"/>
        <v/>
      </c>
      <c r="H726" s="69" t="str">
        <f t="shared" si="23"/>
        <v/>
      </c>
    </row>
    <row r="727" spans="6:8" x14ac:dyDescent="0.25">
      <c r="F727" s="18" t="str">
        <f t="shared" si="22"/>
        <v/>
      </c>
      <c r="H727" s="69" t="str">
        <f t="shared" si="23"/>
        <v/>
      </c>
    </row>
    <row r="728" spans="6:8" x14ac:dyDescent="0.25">
      <c r="F728" s="18" t="str">
        <f t="shared" si="22"/>
        <v/>
      </c>
      <c r="H728" s="69" t="str">
        <f t="shared" si="23"/>
        <v/>
      </c>
    </row>
    <row r="729" spans="6:8" x14ac:dyDescent="0.25">
      <c r="F729" s="18" t="str">
        <f t="shared" si="22"/>
        <v/>
      </c>
      <c r="H729" s="69" t="str">
        <f t="shared" si="23"/>
        <v/>
      </c>
    </row>
    <row r="730" spans="6:8" x14ac:dyDescent="0.25">
      <c r="F730" s="18" t="str">
        <f t="shared" si="22"/>
        <v/>
      </c>
      <c r="H730" s="69" t="str">
        <f t="shared" si="23"/>
        <v/>
      </c>
    </row>
    <row r="731" spans="6:8" x14ac:dyDescent="0.25">
      <c r="F731" s="18" t="str">
        <f t="shared" si="22"/>
        <v/>
      </c>
      <c r="H731" s="69" t="str">
        <f t="shared" si="23"/>
        <v/>
      </c>
    </row>
    <row r="732" spans="6:8" x14ac:dyDescent="0.25">
      <c r="F732" s="18" t="str">
        <f t="shared" si="22"/>
        <v/>
      </c>
      <c r="H732" s="69" t="str">
        <f t="shared" si="23"/>
        <v/>
      </c>
    </row>
    <row r="733" spans="6:8" x14ac:dyDescent="0.25">
      <c r="F733" s="18" t="str">
        <f t="shared" si="22"/>
        <v/>
      </c>
      <c r="H733" s="69" t="str">
        <f t="shared" si="23"/>
        <v/>
      </c>
    </row>
    <row r="734" spans="6:8" x14ac:dyDescent="0.25">
      <c r="F734" s="18" t="str">
        <f t="shared" si="22"/>
        <v/>
      </c>
      <c r="H734" s="69" t="str">
        <f t="shared" si="23"/>
        <v/>
      </c>
    </row>
    <row r="735" spans="6:8" x14ac:dyDescent="0.25">
      <c r="F735" s="18" t="str">
        <f t="shared" si="22"/>
        <v/>
      </c>
      <c r="H735" s="69" t="str">
        <f t="shared" si="23"/>
        <v/>
      </c>
    </row>
    <row r="736" spans="6:8" x14ac:dyDescent="0.25">
      <c r="F736" s="18" t="str">
        <f t="shared" si="22"/>
        <v/>
      </c>
      <c r="H736" s="69" t="str">
        <f t="shared" si="23"/>
        <v/>
      </c>
    </row>
    <row r="737" spans="6:8" x14ac:dyDescent="0.25">
      <c r="F737" s="18" t="str">
        <f t="shared" si="22"/>
        <v/>
      </c>
      <c r="H737" s="69" t="str">
        <f t="shared" si="23"/>
        <v/>
      </c>
    </row>
    <row r="738" spans="6:8" x14ac:dyDescent="0.25">
      <c r="F738" s="18" t="str">
        <f t="shared" si="22"/>
        <v/>
      </c>
      <c r="H738" s="69" t="str">
        <f t="shared" si="23"/>
        <v/>
      </c>
    </row>
    <row r="739" spans="6:8" x14ac:dyDescent="0.25">
      <c r="F739" s="18" t="str">
        <f t="shared" si="22"/>
        <v/>
      </c>
      <c r="H739" s="69" t="str">
        <f t="shared" si="23"/>
        <v/>
      </c>
    </row>
    <row r="740" spans="6:8" x14ac:dyDescent="0.25">
      <c r="F740" s="18" t="str">
        <f t="shared" si="22"/>
        <v/>
      </c>
      <c r="H740" s="69" t="str">
        <f t="shared" si="23"/>
        <v/>
      </c>
    </row>
    <row r="741" spans="6:8" x14ac:dyDescent="0.25">
      <c r="F741" s="18" t="str">
        <f t="shared" si="22"/>
        <v/>
      </c>
      <c r="H741" s="69" t="str">
        <f t="shared" si="23"/>
        <v/>
      </c>
    </row>
    <row r="742" spans="6:8" x14ac:dyDescent="0.25">
      <c r="F742" s="18" t="str">
        <f t="shared" si="22"/>
        <v/>
      </c>
      <c r="H742" s="69" t="str">
        <f t="shared" si="23"/>
        <v/>
      </c>
    </row>
    <row r="743" spans="6:8" x14ac:dyDescent="0.25">
      <c r="F743" s="18" t="str">
        <f t="shared" si="22"/>
        <v/>
      </c>
      <c r="H743" s="69" t="str">
        <f t="shared" si="23"/>
        <v/>
      </c>
    </row>
    <row r="744" spans="6:8" x14ac:dyDescent="0.25">
      <c r="F744" s="18" t="str">
        <f t="shared" si="22"/>
        <v/>
      </c>
      <c r="H744" s="69" t="str">
        <f t="shared" si="23"/>
        <v/>
      </c>
    </row>
    <row r="745" spans="6:8" x14ac:dyDescent="0.25">
      <c r="F745" s="18" t="str">
        <f t="shared" si="22"/>
        <v/>
      </c>
      <c r="H745" s="69" t="str">
        <f t="shared" si="23"/>
        <v/>
      </c>
    </row>
    <row r="746" spans="6:8" x14ac:dyDescent="0.25">
      <c r="F746" s="18" t="str">
        <f t="shared" si="22"/>
        <v/>
      </c>
      <c r="H746" s="69" t="str">
        <f t="shared" si="23"/>
        <v/>
      </c>
    </row>
    <row r="747" spans="6:8" x14ac:dyDescent="0.25">
      <c r="F747" s="18" t="str">
        <f t="shared" si="22"/>
        <v/>
      </c>
      <c r="H747" s="69" t="str">
        <f t="shared" si="23"/>
        <v/>
      </c>
    </row>
    <row r="748" spans="6:8" x14ac:dyDescent="0.25">
      <c r="F748" s="18" t="str">
        <f t="shared" si="22"/>
        <v/>
      </c>
      <c r="H748" s="69" t="str">
        <f t="shared" si="23"/>
        <v/>
      </c>
    </row>
    <row r="749" spans="6:8" x14ac:dyDescent="0.25">
      <c r="F749" s="18" t="str">
        <f t="shared" si="22"/>
        <v/>
      </c>
      <c r="H749" s="69" t="str">
        <f t="shared" si="23"/>
        <v/>
      </c>
    </row>
    <row r="750" spans="6:8" x14ac:dyDescent="0.25">
      <c r="F750" s="18" t="str">
        <f t="shared" si="22"/>
        <v/>
      </c>
      <c r="H750" s="69" t="str">
        <f t="shared" si="23"/>
        <v/>
      </c>
    </row>
    <row r="751" spans="6:8" x14ac:dyDescent="0.25">
      <c r="F751" s="18" t="str">
        <f t="shared" si="22"/>
        <v/>
      </c>
      <c r="H751" s="69" t="str">
        <f t="shared" si="23"/>
        <v/>
      </c>
    </row>
    <row r="752" spans="6:8" x14ac:dyDescent="0.25">
      <c r="F752" s="18" t="str">
        <f t="shared" si="22"/>
        <v/>
      </c>
      <c r="H752" s="69" t="str">
        <f t="shared" si="23"/>
        <v/>
      </c>
    </row>
    <row r="753" spans="6:8" x14ac:dyDescent="0.25">
      <c r="F753" s="18" t="str">
        <f t="shared" si="22"/>
        <v/>
      </c>
      <c r="H753" s="69" t="str">
        <f t="shared" si="23"/>
        <v/>
      </c>
    </row>
    <row r="754" spans="6:8" x14ac:dyDescent="0.25">
      <c r="F754" s="18" t="str">
        <f t="shared" si="22"/>
        <v/>
      </c>
      <c r="H754" s="69" t="str">
        <f t="shared" si="23"/>
        <v/>
      </c>
    </row>
    <row r="755" spans="6:8" x14ac:dyDescent="0.25">
      <c r="F755" s="18" t="str">
        <f t="shared" si="22"/>
        <v/>
      </c>
      <c r="H755" s="69" t="str">
        <f t="shared" si="23"/>
        <v/>
      </c>
    </row>
    <row r="756" spans="6:8" x14ac:dyDescent="0.25">
      <c r="F756" s="18" t="str">
        <f t="shared" si="22"/>
        <v/>
      </c>
      <c r="H756" s="69" t="str">
        <f t="shared" si="23"/>
        <v/>
      </c>
    </row>
    <row r="757" spans="6:8" x14ac:dyDescent="0.25">
      <c r="F757" s="18" t="str">
        <f t="shared" si="22"/>
        <v/>
      </c>
      <c r="H757" s="69" t="str">
        <f t="shared" si="23"/>
        <v/>
      </c>
    </row>
    <row r="758" spans="6:8" x14ac:dyDescent="0.25">
      <c r="F758" s="18" t="str">
        <f t="shared" si="22"/>
        <v/>
      </c>
      <c r="H758" s="69" t="str">
        <f t="shared" si="23"/>
        <v/>
      </c>
    </row>
    <row r="759" spans="6:8" x14ac:dyDescent="0.25">
      <c r="F759" s="18" t="str">
        <f t="shared" si="22"/>
        <v/>
      </c>
      <c r="H759" s="69" t="str">
        <f t="shared" si="23"/>
        <v/>
      </c>
    </row>
    <row r="760" spans="6:8" x14ac:dyDescent="0.25">
      <c r="F760" s="18" t="str">
        <f t="shared" si="22"/>
        <v/>
      </c>
      <c r="H760" s="69" t="str">
        <f t="shared" si="23"/>
        <v/>
      </c>
    </row>
    <row r="761" spans="6:8" x14ac:dyDescent="0.25">
      <c r="F761" s="18" t="str">
        <f t="shared" si="22"/>
        <v/>
      </c>
      <c r="H761" s="69" t="str">
        <f t="shared" si="23"/>
        <v/>
      </c>
    </row>
    <row r="762" spans="6:8" x14ac:dyDescent="0.25">
      <c r="F762" s="18" t="str">
        <f t="shared" si="22"/>
        <v/>
      </c>
      <c r="H762" s="69" t="str">
        <f t="shared" si="23"/>
        <v/>
      </c>
    </row>
    <row r="763" spans="6:8" x14ac:dyDescent="0.25">
      <c r="F763" s="18" t="str">
        <f t="shared" si="22"/>
        <v/>
      </c>
      <c r="H763" s="69" t="str">
        <f t="shared" si="23"/>
        <v/>
      </c>
    </row>
    <row r="764" spans="6:8" x14ac:dyDescent="0.25">
      <c r="F764" s="18" t="str">
        <f t="shared" si="22"/>
        <v/>
      </c>
      <c r="H764" s="69" t="str">
        <f t="shared" si="23"/>
        <v/>
      </c>
    </row>
    <row r="765" spans="6:8" x14ac:dyDescent="0.25">
      <c r="F765" s="18" t="str">
        <f t="shared" si="22"/>
        <v/>
      </c>
      <c r="H765" s="69" t="str">
        <f t="shared" si="23"/>
        <v/>
      </c>
    </row>
    <row r="766" spans="6:8" x14ac:dyDescent="0.25">
      <c r="F766" s="18" t="str">
        <f t="shared" si="22"/>
        <v/>
      </c>
      <c r="H766" s="69" t="str">
        <f t="shared" si="23"/>
        <v/>
      </c>
    </row>
    <row r="767" spans="6:8" x14ac:dyDescent="0.25">
      <c r="F767" s="18" t="str">
        <f t="shared" si="22"/>
        <v/>
      </c>
      <c r="H767" s="69" t="str">
        <f t="shared" si="23"/>
        <v/>
      </c>
    </row>
    <row r="768" spans="6:8" x14ac:dyDescent="0.25">
      <c r="F768" s="18" t="str">
        <f t="shared" si="22"/>
        <v/>
      </c>
      <c r="H768" s="69" t="str">
        <f t="shared" si="23"/>
        <v/>
      </c>
    </row>
    <row r="769" spans="6:8" x14ac:dyDescent="0.25">
      <c r="F769" s="18" t="str">
        <f t="shared" si="22"/>
        <v/>
      </c>
      <c r="H769" s="69" t="str">
        <f t="shared" si="23"/>
        <v/>
      </c>
    </row>
    <row r="770" spans="6:8" x14ac:dyDescent="0.25">
      <c r="F770" s="18" t="str">
        <f t="shared" si="22"/>
        <v/>
      </c>
      <c r="H770" s="69" t="str">
        <f t="shared" si="23"/>
        <v/>
      </c>
    </row>
    <row r="771" spans="6:8" x14ac:dyDescent="0.25">
      <c r="F771" s="18" t="str">
        <f t="shared" si="22"/>
        <v/>
      </c>
      <c r="H771" s="69" t="str">
        <f t="shared" si="23"/>
        <v/>
      </c>
    </row>
    <row r="772" spans="6:8" x14ac:dyDescent="0.25">
      <c r="F772" s="18" t="str">
        <f t="shared" ref="F772:F835" si="24">IF($C772="","",IFERROR($D772*INDEX(ItemCostCol,MATCH($C772,ItemName,0)),""))</f>
        <v/>
      </c>
      <c r="H772" s="69" t="str">
        <f t="shared" ref="H772:H835" si="25">IF(C772="","",IF(ISNUMBER(MATCH(C772,ItemName,0)),"OK","NOT IN ITEMS LIST"))</f>
        <v/>
      </c>
    </row>
    <row r="773" spans="6:8" x14ac:dyDescent="0.25">
      <c r="F773" s="18" t="str">
        <f t="shared" si="24"/>
        <v/>
      </c>
      <c r="H773" s="69" t="str">
        <f t="shared" si="25"/>
        <v/>
      </c>
    </row>
    <row r="774" spans="6:8" x14ac:dyDescent="0.25">
      <c r="F774" s="18" t="str">
        <f t="shared" si="24"/>
        <v/>
      </c>
      <c r="H774" s="69" t="str">
        <f t="shared" si="25"/>
        <v/>
      </c>
    </row>
    <row r="775" spans="6:8" x14ac:dyDescent="0.25">
      <c r="F775" s="18" t="str">
        <f t="shared" si="24"/>
        <v/>
      </c>
      <c r="H775" s="69" t="str">
        <f t="shared" si="25"/>
        <v/>
      </c>
    </row>
    <row r="776" spans="6:8" x14ac:dyDescent="0.25">
      <c r="F776" s="18" t="str">
        <f t="shared" si="24"/>
        <v/>
      </c>
      <c r="H776" s="69" t="str">
        <f t="shared" si="25"/>
        <v/>
      </c>
    </row>
    <row r="777" spans="6:8" x14ac:dyDescent="0.25">
      <c r="F777" s="18" t="str">
        <f t="shared" si="24"/>
        <v/>
      </c>
      <c r="H777" s="69" t="str">
        <f t="shared" si="25"/>
        <v/>
      </c>
    </row>
    <row r="778" spans="6:8" x14ac:dyDescent="0.25">
      <c r="F778" s="18" t="str">
        <f t="shared" si="24"/>
        <v/>
      </c>
      <c r="H778" s="69" t="str">
        <f t="shared" si="25"/>
        <v/>
      </c>
    </row>
    <row r="779" spans="6:8" x14ac:dyDescent="0.25">
      <c r="F779" s="18" t="str">
        <f t="shared" si="24"/>
        <v/>
      </c>
      <c r="H779" s="69" t="str">
        <f t="shared" si="25"/>
        <v/>
      </c>
    </row>
    <row r="780" spans="6:8" x14ac:dyDescent="0.25">
      <c r="F780" s="18" t="str">
        <f t="shared" si="24"/>
        <v/>
      </c>
      <c r="H780" s="69" t="str">
        <f t="shared" si="25"/>
        <v/>
      </c>
    </row>
    <row r="781" spans="6:8" x14ac:dyDescent="0.25">
      <c r="F781" s="18" t="str">
        <f t="shared" si="24"/>
        <v/>
      </c>
      <c r="H781" s="69" t="str">
        <f t="shared" si="25"/>
        <v/>
      </c>
    </row>
    <row r="782" spans="6:8" x14ac:dyDescent="0.25">
      <c r="F782" s="18" t="str">
        <f t="shared" si="24"/>
        <v/>
      </c>
      <c r="H782" s="69" t="str">
        <f t="shared" si="25"/>
        <v/>
      </c>
    </row>
    <row r="783" spans="6:8" x14ac:dyDescent="0.25">
      <c r="F783" s="18" t="str">
        <f t="shared" si="24"/>
        <v/>
      </c>
      <c r="H783" s="69" t="str">
        <f t="shared" si="25"/>
        <v/>
      </c>
    </row>
    <row r="784" spans="6:8" x14ac:dyDescent="0.25">
      <c r="F784" s="18" t="str">
        <f t="shared" si="24"/>
        <v/>
      </c>
      <c r="H784" s="69" t="str">
        <f t="shared" si="25"/>
        <v/>
      </c>
    </row>
    <row r="785" spans="6:8" x14ac:dyDescent="0.25">
      <c r="F785" s="18" t="str">
        <f t="shared" si="24"/>
        <v/>
      </c>
      <c r="H785" s="69" t="str">
        <f t="shared" si="25"/>
        <v/>
      </c>
    </row>
    <row r="786" spans="6:8" x14ac:dyDescent="0.25">
      <c r="F786" s="18" t="str">
        <f t="shared" si="24"/>
        <v/>
      </c>
      <c r="H786" s="69" t="str">
        <f t="shared" si="25"/>
        <v/>
      </c>
    </row>
    <row r="787" spans="6:8" x14ac:dyDescent="0.25">
      <c r="F787" s="18" t="str">
        <f t="shared" si="24"/>
        <v/>
      </c>
      <c r="H787" s="69" t="str">
        <f t="shared" si="25"/>
        <v/>
      </c>
    </row>
    <row r="788" spans="6:8" x14ac:dyDescent="0.25">
      <c r="F788" s="18" t="str">
        <f t="shared" si="24"/>
        <v/>
      </c>
      <c r="H788" s="69" t="str">
        <f t="shared" si="25"/>
        <v/>
      </c>
    </row>
    <row r="789" spans="6:8" x14ac:dyDescent="0.25">
      <c r="F789" s="18" t="str">
        <f t="shared" si="24"/>
        <v/>
      </c>
      <c r="H789" s="69" t="str">
        <f t="shared" si="25"/>
        <v/>
      </c>
    </row>
    <row r="790" spans="6:8" x14ac:dyDescent="0.25">
      <c r="F790" s="18" t="str">
        <f t="shared" si="24"/>
        <v/>
      </c>
      <c r="H790" s="69" t="str">
        <f t="shared" si="25"/>
        <v/>
      </c>
    </row>
    <row r="791" spans="6:8" x14ac:dyDescent="0.25">
      <c r="F791" s="18" t="str">
        <f t="shared" si="24"/>
        <v/>
      </c>
      <c r="H791" s="69" t="str">
        <f t="shared" si="25"/>
        <v/>
      </c>
    </row>
    <row r="792" spans="6:8" x14ac:dyDescent="0.25">
      <c r="F792" s="18" t="str">
        <f t="shared" si="24"/>
        <v/>
      </c>
      <c r="H792" s="69" t="str">
        <f t="shared" si="25"/>
        <v/>
      </c>
    </row>
    <row r="793" spans="6:8" x14ac:dyDescent="0.25">
      <c r="F793" s="18" t="str">
        <f t="shared" si="24"/>
        <v/>
      </c>
      <c r="H793" s="69" t="str">
        <f t="shared" si="25"/>
        <v/>
      </c>
    </row>
    <row r="794" spans="6:8" x14ac:dyDescent="0.25">
      <c r="F794" s="18" t="str">
        <f t="shared" si="24"/>
        <v/>
      </c>
      <c r="H794" s="69" t="str">
        <f t="shared" si="25"/>
        <v/>
      </c>
    </row>
    <row r="795" spans="6:8" x14ac:dyDescent="0.25">
      <c r="F795" s="18" t="str">
        <f t="shared" si="24"/>
        <v/>
      </c>
      <c r="H795" s="69" t="str">
        <f t="shared" si="25"/>
        <v/>
      </c>
    </row>
    <row r="796" spans="6:8" x14ac:dyDescent="0.25">
      <c r="F796" s="18" t="str">
        <f t="shared" si="24"/>
        <v/>
      </c>
      <c r="H796" s="69" t="str">
        <f t="shared" si="25"/>
        <v/>
      </c>
    </row>
    <row r="797" spans="6:8" x14ac:dyDescent="0.25">
      <c r="F797" s="18" t="str">
        <f t="shared" si="24"/>
        <v/>
      </c>
      <c r="H797" s="69" t="str">
        <f t="shared" si="25"/>
        <v/>
      </c>
    </row>
    <row r="798" spans="6:8" x14ac:dyDescent="0.25">
      <c r="F798" s="18" t="str">
        <f t="shared" si="24"/>
        <v/>
      </c>
      <c r="H798" s="69" t="str">
        <f t="shared" si="25"/>
        <v/>
      </c>
    </row>
    <row r="799" spans="6:8" x14ac:dyDescent="0.25">
      <c r="F799" s="18" t="str">
        <f t="shared" si="24"/>
        <v/>
      </c>
      <c r="H799" s="69" t="str">
        <f t="shared" si="25"/>
        <v/>
      </c>
    </row>
    <row r="800" spans="6:8" x14ac:dyDescent="0.25">
      <c r="F800" s="18" t="str">
        <f t="shared" si="24"/>
        <v/>
      </c>
      <c r="H800" s="69" t="str">
        <f t="shared" si="25"/>
        <v/>
      </c>
    </row>
    <row r="801" spans="6:8" x14ac:dyDescent="0.25">
      <c r="F801" s="18" t="str">
        <f t="shared" si="24"/>
        <v/>
      </c>
      <c r="H801" s="69" t="str">
        <f t="shared" si="25"/>
        <v/>
      </c>
    </row>
    <row r="802" spans="6:8" x14ac:dyDescent="0.25">
      <c r="F802" s="18" t="str">
        <f t="shared" si="24"/>
        <v/>
      </c>
      <c r="H802" s="69" t="str">
        <f t="shared" si="25"/>
        <v/>
      </c>
    </row>
    <row r="803" spans="6:8" x14ac:dyDescent="0.25">
      <c r="F803" s="18" t="str">
        <f t="shared" si="24"/>
        <v/>
      </c>
      <c r="H803" s="69" t="str">
        <f t="shared" si="25"/>
        <v/>
      </c>
    </row>
    <row r="804" spans="6:8" x14ac:dyDescent="0.25">
      <c r="F804" s="18" t="str">
        <f t="shared" si="24"/>
        <v/>
      </c>
      <c r="H804" s="69" t="str">
        <f t="shared" si="25"/>
        <v/>
      </c>
    </row>
    <row r="805" spans="6:8" x14ac:dyDescent="0.25">
      <c r="F805" s="18" t="str">
        <f t="shared" si="24"/>
        <v/>
      </c>
      <c r="H805" s="69" t="str">
        <f t="shared" si="25"/>
        <v/>
      </c>
    </row>
    <row r="806" spans="6:8" x14ac:dyDescent="0.25">
      <c r="F806" s="18" t="str">
        <f t="shared" si="24"/>
        <v/>
      </c>
      <c r="H806" s="69" t="str">
        <f t="shared" si="25"/>
        <v/>
      </c>
    </row>
    <row r="807" spans="6:8" x14ac:dyDescent="0.25">
      <c r="F807" s="18" t="str">
        <f t="shared" si="24"/>
        <v/>
      </c>
      <c r="H807" s="69" t="str">
        <f t="shared" si="25"/>
        <v/>
      </c>
    </row>
    <row r="808" spans="6:8" x14ac:dyDescent="0.25">
      <c r="F808" s="18" t="str">
        <f t="shared" si="24"/>
        <v/>
      </c>
      <c r="H808" s="69" t="str">
        <f t="shared" si="25"/>
        <v/>
      </c>
    </row>
    <row r="809" spans="6:8" x14ac:dyDescent="0.25">
      <c r="F809" s="18" t="str">
        <f t="shared" si="24"/>
        <v/>
      </c>
      <c r="H809" s="69" t="str">
        <f t="shared" si="25"/>
        <v/>
      </c>
    </row>
    <row r="810" spans="6:8" x14ac:dyDescent="0.25">
      <c r="F810" s="18" t="str">
        <f t="shared" si="24"/>
        <v/>
      </c>
      <c r="H810" s="69" t="str">
        <f t="shared" si="25"/>
        <v/>
      </c>
    </row>
    <row r="811" spans="6:8" x14ac:dyDescent="0.25">
      <c r="F811" s="18" t="str">
        <f t="shared" si="24"/>
        <v/>
      </c>
      <c r="H811" s="69" t="str">
        <f t="shared" si="25"/>
        <v/>
      </c>
    </row>
    <row r="812" spans="6:8" x14ac:dyDescent="0.25">
      <c r="F812" s="18" t="str">
        <f t="shared" si="24"/>
        <v/>
      </c>
      <c r="H812" s="69" t="str">
        <f t="shared" si="25"/>
        <v/>
      </c>
    </row>
    <row r="813" spans="6:8" x14ac:dyDescent="0.25">
      <c r="F813" s="18" t="str">
        <f t="shared" si="24"/>
        <v/>
      </c>
      <c r="H813" s="69" t="str">
        <f t="shared" si="25"/>
        <v/>
      </c>
    </row>
    <row r="814" spans="6:8" x14ac:dyDescent="0.25">
      <c r="F814" s="18" t="str">
        <f t="shared" si="24"/>
        <v/>
      </c>
      <c r="H814" s="69" t="str">
        <f t="shared" si="25"/>
        <v/>
      </c>
    </row>
    <row r="815" spans="6:8" x14ac:dyDescent="0.25">
      <c r="F815" s="18" t="str">
        <f t="shared" si="24"/>
        <v/>
      </c>
      <c r="H815" s="69" t="str">
        <f t="shared" si="25"/>
        <v/>
      </c>
    </row>
    <row r="816" spans="6:8" x14ac:dyDescent="0.25">
      <c r="F816" s="18" t="str">
        <f t="shared" si="24"/>
        <v/>
      </c>
      <c r="H816" s="69" t="str">
        <f t="shared" si="25"/>
        <v/>
      </c>
    </row>
    <row r="817" spans="6:8" x14ac:dyDescent="0.25">
      <c r="F817" s="18" t="str">
        <f t="shared" si="24"/>
        <v/>
      </c>
      <c r="H817" s="69" t="str">
        <f t="shared" si="25"/>
        <v/>
      </c>
    </row>
    <row r="818" spans="6:8" x14ac:dyDescent="0.25">
      <c r="F818" s="18" t="str">
        <f t="shared" si="24"/>
        <v/>
      </c>
      <c r="H818" s="69" t="str">
        <f t="shared" si="25"/>
        <v/>
      </c>
    </row>
    <row r="819" spans="6:8" x14ac:dyDescent="0.25">
      <c r="F819" s="18" t="str">
        <f t="shared" si="24"/>
        <v/>
      </c>
      <c r="H819" s="69" t="str">
        <f t="shared" si="25"/>
        <v/>
      </c>
    </row>
    <row r="820" spans="6:8" x14ac:dyDescent="0.25">
      <c r="F820" s="18" t="str">
        <f t="shared" si="24"/>
        <v/>
      </c>
      <c r="H820" s="69" t="str">
        <f t="shared" si="25"/>
        <v/>
      </c>
    </row>
    <row r="821" spans="6:8" x14ac:dyDescent="0.25">
      <c r="F821" s="18" t="str">
        <f t="shared" si="24"/>
        <v/>
      </c>
      <c r="H821" s="69" t="str">
        <f t="shared" si="25"/>
        <v/>
      </c>
    </row>
    <row r="822" spans="6:8" x14ac:dyDescent="0.25">
      <c r="F822" s="18" t="str">
        <f t="shared" si="24"/>
        <v/>
      </c>
      <c r="H822" s="69" t="str">
        <f t="shared" si="25"/>
        <v/>
      </c>
    </row>
    <row r="823" spans="6:8" x14ac:dyDescent="0.25">
      <c r="F823" s="18" t="str">
        <f t="shared" si="24"/>
        <v/>
      </c>
      <c r="H823" s="69" t="str">
        <f t="shared" si="25"/>
        <v/>
      </c>
    </row>
    <row r="824" spans="6:8" x14ac:dyDescent="0.25">
      <c r="F824" s="18" t="str">
        <f t="shared" si="24"/>
        <v/>
      </c>
      <c r="H824" s="69" t="str">
        <f t="shared" si="25"/>
        <v/>
      </c>
    </row>
    <row r="825" spans="6:8" x14ac:dyDescent="0.25">
      <c r="F825" s="18" t="str">
        <f t="shared" si="24"/>
        <v/>
      </c>
      <c r="H825" s="69" t="str">
        <f t="shared" si="25"/>
        <v/>
      </c>
    </row>
    <row r="826" spans="6:8" x14ac:dyDescent="0.25">
      <c r="F826" s="18" t="str">
        <f t="shared" si="24"/>
        <v/>
      </c>
      <c r="H826" s="69" t="str">
        <f t="shared" si="25"/>
        <v/>
      </c>
    </row>
    <row r="827" spans="6:8" x14ac:dyDescent="0.25">
      <c r="F827" s="18" t="str">
        <f t="shared" si="24"/>
        <v/>
      </c>
      <c r="H827" s="69" t="str">
        <f t="shared" si="25"/>
        <v/>
      </c>
    </row>
    <row r="828" spans="6:8" x14ac:dyDescent="0.25">
      <c r="F828" s="18" t="str">
        <f t="shared" si="24"/>
        <v/>
      </c>
      <c r="H828" s="69" t="str">
        <f t="shared" si="25"/>
        <v/>
      </c>
    </row>
    <row r="829" spans="6:8" x14ac:dyDescent="0.25">
      <c r="F829" s="18" t="str">
        <f t="shared" si="24"/>
        <v/>
      </c>
      <c r="H829" s="69" t="str">
        <f t="shared" si="25"/>
        <v/>
      </c>
    </row>
    <row r="830" spans="6:8" x14ac:dyDescent="0.25">
      <c r="F830" s="18" t="str">
        <f t="shared" si="24"/>
        <v/>
      </c>
      <c r="H830" s="69" t="str">
        <f t="shared" si="25"/>
        <v/>
      </c>
    </row>
    <row r="831" spans="6:8" x14ac:dyDescent="0.25">
      <c r="F831" s="18" t="str">
        <f t="shared" si="24"/>
        <v/>
      </c>
      <c r="H831" s="69" t="str">
        <f t="shared" si="25"/>
        <v/>
      </c>
    </row>
    <row r="832" spans="6:8" x14ac:dyDescent="0.25">
      <c r="F832" s="18" t="str">
        <f t="shared" si="24"/>
        <v/>
      </c>
      <c r="H832" s="69" t="str">
        <f t="shared" si="25"/>
        <v/>
      </c>
    </row>
    <row r="833" spans="6:8" x14ac:dyDescent="0.25">
      <c r="F833" s="18" t="str">
        <f t="shared" si="24"/>
        <v/>
      </c>
      <c r="H833" s="69" t="str">
        <f t="shared" si="25"/>
        <v/>
      </c>
    </row>
    <row r="834" spans="6:8" x14ac:dyDescent="0.25">
      <c r="F834" s="18" t="str">
        <f t="shared" si="24"/>
        <v/>
      </c>
      <c r="H834" s="69" t="str">
        <f t="shared" si="25"/>
        <v/>
      </c>
    </row>
    <row r="835" spans="6:8" x14ac:dyDescent="0.25">
      <c r="F835" s="18" t="str">
        <f t="shared" si="24"/>
        <v/>
      </c>
      <c r="H835" s="69" t="str">
        <f t="shared" si="25"/>
        <v/>
      </c>
    </row>
    <row r="836" spans="6:8" x14ac:dyDescent="0.25">
      <c r="F836" s="18" t="str">
        <f t="shared" ref="F836:F899" si="26">IF($C836="","",IFERROR($D836*INDEX(ItemCostCol,MATCH($C836,ItemName,0)),""))</f>
        <v/>
      </c>
      <c r="H836" s="69" t="str">
        <f t="shared" ref="H836:H899" si="27">IF(C836="","",IF(ISNUMBER(MATCH(C836,ItemName,0)),"OK","NOT IN ITEMS LIST"))</f>
        <v/>
      </c>
    </row>
    <row r="837" spans="6:8" x14ac:dyDescent="0.25">
      <c r="F837" s="18" t="str">
        <f t="shared" si="26"/>
        <v/>
      </c>
      <c r="H837" s="69" t="str">
        <f t="shared" si="27"/>
        <v/>
      </c>
    </row>
    <row r="838" spans="6:8" x14ac:dyDescent="0.25">
      <c r="F838" s="18" t="str">
        <f t="shared" si="26"/>
        <v/>
      </c>
      <c r="H838" s="69" t="str">
        <f t="shared" si="27"/>
        <v/>
      </c>
    </row>
    <row r="839" spans="6:8" x14ac:dyDescent="0.25">
      <c r="F839" s="18" t="str">
        <f t="shared" si="26"/>
        <v/>
      </c>
      <c r="H839" s="69" t="str">
        <f t="shared" si="27"/>
        <v/>
      </c>
    </row>
    <row r="840" spans="6:8" x14ac:dyDescent="0.25">
      <c r="F840" s="18" t="str">
        <f t="shared" si="26"/>
        <v/>
      </c>
      <c r="H840" s="69" t="str">
        <f t="shared" si="27"/>
        <v/>
      </c>
    </row>
    <row r="841" spans="6:8" x14ac:dyDescent="0.25">
      <c r="F841" s="18" t="str">
        <f t="shared" si="26"/>
        <v/>
      </c>
      <c r="H841" s="69" t="str">
        <f t="shared" si="27"/>
        <v/>
      </c>
    </row>
    <row r="842" spans="6:8" x14ac:dyDescent="0.25">
      <c r="F842" s="18" t="str">
        <f t="shared" si="26"/>
        <v/>
      </c>
      <c r="H842" s="69" t="str">
        <f t="shared" si="27"/>
        <v/>
      </c>
    </row>
    <row r="843" spans="6:8" x14ac:dyDescent="0.25">
      <c r="F843" s="18" t="str">
        <f t="shared" si="26"/>
        <v/>
      </c>
      <c r="H843" s="69" t="str">
        <f t="shared" si="27"/>
        <v/>
      </c>
    </row>
    <row r="844" spans="6:8" x14ac:dyDescent="0.25">
      <c r="F844" s="18" t="str">
        <f t="shared" si="26"/>
        <v/>
      </c>
      <c r="H844" s="69" t="str">
        <f t="shared" si="27"/>
        <v/>
      </c>
    </row>
    <row r="845" spans="6:8" x14ac:dyDescent="0.25">
      <c r="F845" s="18" t="str">
        <f t="shared" si="26"/>
        <v/>
      </c>
      <c r="H845" s="69" t="str">
        <f t="shared" si="27"/>
        <v/>
      </c>
    </row>
    <row r="846" spans="6:8" x14ac:dyDescent="0.25">
      <c r="F846" s="18" t="str">
        <f t="shared" si="26"/>
        <v/>
      </c>
      <c r="H846" s="69" t="str">
        <f t="shared" si="27"/>
        <v/>
      </c>
    </row>
    <row r="847" spans="6:8" x14ac:dyDescent="0.25">
      <c r="F847" s="18" t="str">
        <f t="shared" si="26"/>
        <v/>
      </c>
      <c r="H847" s="69" t="str">
        <f t="shared" si="27"/>
        <v/>
      </c>
    </row>
    <row r="848" spans="6:8" x14ac:dyDescent="0.25">
      <c r="F848" s="18" t="str">
        <f t="shared" si="26"/>
        <v/>
      </c>
      <c r="H848" s="69" t="str">
        <f t="shared" si="27"/>
        <v/>
      </c>
    </row>
    <row r="849" spans="6:8" x14ac:dyDescent="0.25">
      <c r="F849" s="18" t="str">
        <f t="shared" si="26"/>
        <v/>
      </c>
      <c r="H849" s="69" t="str">
        <f t="shared" si="27"/>
        <v/>
      </c>
    </row>
    <row r="850" spans="6:8" x14ac:dyDescent="0.25">
      <c r="F850" s="18" t="str">
        <f t="shared" si="26"/>
        <v/>
      </c>
      <c r="H850" s="69" t="str">
        <f t="shared" si="27"/>
        <v/>
      </c>
    </row>
    <row r="851" spans="6:8" x14ac:dyDescent="0.25">
      <c r="F851" s="18" t="str">
        <f t="shared" si="26"/>
        <v/>
      </c>
      <c r="H851" s="69" t="str">
        <f t="shared" si="27"/>
        <v/>
      </c>
    </row>
    <row r="852" spans="6:8" x14ac:dyDescent="0.25">
      <c r="F852" s="18" t="str">
        <f t="shared" si="26"/>
        <v/>
      </c>
      <c r="H852" s="69" t="str">
        <f t="shared" si="27"/>
        <v/>
      </c>
    </row>
    <row r="853" spans="6:8" x14ac:dyDescent="0.25">
      <c r="F853" s="18" t="str">
        <f t="shared" si="26"/>
        <v/>
      </c>
      <c r="H853" s="69" t="str">
        <f t="shared" si="27"/>
        <v/>
      </c>
    </row>
    <row r="854" spans="6:8" x14ac:dyDescent="0.25">
      <c r="F854" s="18" t="str">
        <f t="shared" si="26"/>
        <v/>
      </c>
      <c r="H854" s="69" t="str">
        <f t="shared" si="27"/>
        <v/>
      </c>
    </row>
    <row r="855" spans="6:8" x14ac:dyDescent="0.25">
      <c r="F855" s="18" t="str">
        <f t="shared" si="26"/>
        <v/>
      </c>
      <c r="H855" s="69" t="str">
        <f t="shared" si="27"/>
        <v/>
      </c>
    </row>
    <row r="856" spans="6:8" x14ac:dyDescent="0.25">
      <c r="F856" s="18" t="str">
        <f t="shared" si="26"/>
        <v/>
      </c>
      <c r="H856" s="69" t="str">
        <f t="shared" si="27"/>
        <v/>
      </c>
    </row>
    <row r="857" spans="6:8" x14ac:dyDescent="0.25">
      <c r="F857" s="18" t="str">
        <f t="shared" si="26"/>
        <v/>
      </c>
      <c r="H857" s="69" t="str">
        <f t="shared" si="27"/>
        <v/>
      </c>
    </row>
    <row r="858" spans="6:8" x14ac:dyDescent="0.25">
      <c r="F858" s="18" t="str">
        <f t="shared" si="26"/>
        <v/>
      </c>
      <c r="H858" s="69" t="str">
        <f t="shared" si="27"/>
        <v/>
      </c>
    </row>
    <row r="859" spans="6:8" x14ac:dyDescent="0.25">
      <c r="F859" s="18" t="str">
        <f t="shared" si="26"/>
        <v/>
      </c>
      <c r="H859" s="69" t="str">
        <f t="shared" si="27"/>
        <v/>
      </c>
    </row>
    <row r="860" spans="6:8" x14ac:dyDescent="0.25">
      <c r="F860" s="18" t="str">
        <f t="shared" si="26"/>
        <v/>
      </c>
      <c r="H860" s="69" t="str">
        <f t="shared" si="27"/>
        <v/>
      </c>
    </row>
    <row r="861" spans="6:8" x14ac:dyDescent="0.25">
      <c r="F861" s="18" t="str">
        <f t="shared" si="26"/>
        <v/>
      </c>
      <c r="H861" s="69" t="str">
        <f t="shared" si="27"/>
        <v/>
      </c>
    </row>
    <row r="862" spans="6:8" x14ac:dyDescent="0.25">
      <c r="F862" s="18" t="str">
        <f t="shared" si="26"/>
        <v/>
      </c>
      <c r="H862" s="69" t="str">
        <f t="shared" si="27"/>
        <v/>
      </c>
    </row>
    <row r="863" spans="6:8" x14ac:dyDescent="0.25">
      <c r="F863" s="18" t="str">
        <f t="shared" si="26"/>
        <v/>
      </c>
      <c r="H863" s="69" t="str">
        <f t="shared" si="27"/>
        <v/>
      </c>
    </row>
    <row r="864" spans="6:8" x14ac:dyDescent="0.25">
      <c r="F864" s="18" t="str">
        <f t="shared" si="26"/>
        <v/>
      </c>
      <c r="H864" s="69" t="str">
        <f t="shared" si="27"/>
        <v/>
      </c>
    </row>
    <row r="865" spans="6:8" x14ac:dyDescent="0.25">
      <c r="F865" s="18" t="str">
        <f t="shared" si="26"/>
        <v/>
      </c>
      <c r="H865" s="69" t="str">
        <f t="shared" si="27"/>
        <v/>
      </c>
    </row>
    <row r="866" spans="6:8" x14ac:dyDescent="0.25">
      <c r="F866" s="18" t="str">
        <f t="shared" si="26"/>
        <v/>
      </c>
      <c r="H866" s="69" t="str">
        <f t="shared" si="27"/>
        <v/>
      </c>
    </row>
    <row r="867" spans="6:8" x14ac:dyDescent="0.25">
      <c r="F867" s="18" t="str">
        <f t="shared" si="26"/>
        <v/>
      </c>
      <c r="H867" s="69" t="str">
        <f t="shared" si="27"/>
        <v/>
      </c>
    </row>
    <row r="868" spans="6:8" x14ac:dyDescent="0.25">
      <c r="F868" s="18" t="str">
        <f t="shared" si="26"/>
        <v/>
      </c>
      <c r="H868" s="69" t="str">
        <f t="shared" si="27"/>
        <v/>
      </c>
    </row>
    <row r="869" spans="6:8" x14ac:dyDescent="0.25">
      <c r="F869" s="18" t="str">
        <f t="shared" si="26"/>
        <v/>
      </c>
      <c r="H869" s="69" t="str">
        <f t="shared" si="27"/>
        <v/>
      </c>
    </row>
    <row r="870" spans="6:8" x14ac:dyDescent="0.25">
      <c r="F870" s="18" t="str">
        <f t="shared" si="26"/>
        <v/>
      </c>
      <c r="H870" s="69" t="str">
        <f t="shared" si="27"/>
        <v/>
      </c>
    </row>
    <row r="871" spans="6:8" x14ac:dyDescent="0.25">
      <c r="F871" s="18" t="str">
        <f t="shared" si="26"/>
        <v/>
      </c>
      <c r="H871" s="69" t="str">
        <f t="shared" si="27"/>
        <v/>
      </c>
    </row>
    <row r="872" spans="6:8" x14ac:dyDescent="0.25">
      <c r="F872" s="18" t="str">
        <f t="shared" si="26"/>
        <v/>
      </c>
      <c r="H872" s="69" t="str">
        <f t="shared" si="27"/>
        <v/>
      </c>
    </row>
    <row r="873" spans="6:8" x14ac:dyDescent="0.25">
      <c r="F873" s="18" t="str">
        <f t="shared" si="26"/>
        <v/>
      </c>
      <c r="H873" s="69" t="str">
        <f t="shared" si="27"/>
        <v/>
      </c>
    </row>
    <row r="874" spans="6:8" x14ac:dyDescent="0.25">
      <c r="F874" s="18" t="str">
        <f t="shared" si="26"/>
        <v/>
      </c>
      <c r="H874" s="69" t="str">
        <f t="shared" si="27"/>
        <v/>
      </c>
    </row>
    <row r="875" spans="6:8" x14ac:dyDescent="0.25">
      <c r="F875" s="18" t="str">
        <f t="shared" si="26"/>
        <v/>
      </c>
      <c r="H875" s="69" t="str">
        <f t="shared" si="27"/>
        <v/>
      </c>
    </row>
    <row r="876" spans="6:8" x14ac:dyDescent="0.25">
      <c r="F876" s="18" t="str">
        <f t="shared" si="26"/>
        <v/>
      </c>
      <c r="H876" s="69" t="str">
        <f t="shared" si="27"/>
        <v/>
      </c>
    </row>
    <row r="877" spans="6:8" x14ac:dyDescent="0.25">
      <c r="F877" s="18" t="str">
        <f t="shared" si="26"/>
        <v/>
      </c>
      <c r="H877" s="69" t="str">
        <f t="shared" si="27"/>
        <v/>
      </c>
    </row>
    <row r="878" spans="6:8" x14ac:dyDescent="0.25">
      <c r="F878" s="18" t="str">
        <f t="shared" si="26"/>
        <v/>
      </c>
      <c r="H878" s="69" t="str">
        <f t="shared" si="27"/>
        <v/>
      </c>
    </row>
    <row r="879" spans="6:8" x14ac:dyDescent="0.25">
      <c r="F879" s="18" t="str">
        <f t="shared" si="26"/>
        <v/>
      </c>
      <c r="H879" s="69" t="str">
        <f t="shared" si="27"/>
        <v/>
      </c>
    </row>
    <row r="880" spans="6:8" x14ac:dyDescent="0.25">
      <c r="F880" s="18" t="str">
        <f t="shared" si="26"/>
        <v/>
      </c>
      <c r="H880" s="69" t="str">
        <f t="shared" si="27"/>
        <v/>
      </c>
    </row>
    <row r="881" spans="6:8" x14ac:dyDescent="0.25">
      <c r="F881" s="18" t="str">
        <f t="shared" si="26"/>
        <v/>
      </c>
      <c r="H881" s="69" t="str">
        <f t="shared" si="27"/>
        <v/>
      </c>
    </row>
    <row r="882" spans="6:8" x14ac:dyDescent="0.25">
      <c r="F882" s="18" t="str">
        <f t="shared" si="26"/>
        <v/>
      </c>
      <c r="H882" s="69" t="str">
        <f t="shared" si="27"/>
        <v/>
      </c>
    </row>
    <row r="883" spans="6:8" x14ac:dyDescent="0.25">
      <c r="F883" s="18" t="str">
        <f t="shared" si="26"/>
        <v/>
      </c>
      <c r="H883" s="69" t="str">
        <f t="shared" si="27"/>
        <v/>
      </c>
    </row>
    <row r="884" spans="6:8" x14ac:dyDescent="0.25">
      <c r="F884" s="18" t="str">
        <f t="shared" si="26"/>
        <v/>
      </c>
      <c r="H884" s="69" t="str">
        <f t="shared" si="27"/>
        <v/>
      </c>
    </row>
    <row r="885" spans="6:8" x14ac:dyDescent="0.25">
      <c r="F885" s="18" t="str">
        <f t="shared" si="26"/>
        <v/>
      </c>
      <c r="H885" s="69" t="str">
        <f t="shared" si="27"/>
        <v/>
      </c>
    </row>
    <row r="886" spans="6:8" x14ac:dyDescent="0.25">
      <c r="F886" s="18" t="str">
        <f t="shared" si="26"/>
        <v/>
      </c>
      <c r="H886" s="69" t="str">
        <f t="shared" si="27"/>
        <v/>
      </c>
    </row>
    <row r="887" spans="6:8" x14ac:dyDescent="0.25">
      <c r="F887" s="18" t="str">
        <f t="shared" si="26"/>
        <v/>
      </c>
      <c r="H887" s="69" t="str">
        <f t="shared" si="27"/>
        <v/>
      </c>
    </row>
    <row r="888" spans="6:8" x14ac:dyDescent="0.25">
      <c r="F888" s="18" t="str">
        <f t="shared" si="26"/>
        <v/>
      </c>
      <c r="H888" s="69" t="str">
        <f t="shared" si="27"/>
        <v/>
      </c>
    </row>
    <row r="889" spans="6:8" x14ac:dyDescent="0.25">
      <c r="F889" s="18" t="str">
        <f t="shared" si="26"/>
        <v/>
      </c>
      <c r="H889" s="69" t="str">
        <f t="shared" si="27"/>
        <v/>
      </c>
    </row>
    <row r="890" spans="6:8" x14ac:dyDescent="0.25">
      <c r="F890" s="18" t="str">
        <f t="shared" si="26"/>
        <v/>
      </c>
      <c r="H890" s="69" t="str">
        <f t="shared" si="27"/>
        <v/>
      </c>
    </row>
    <row r="891" spans="6:8" x14ac:dyDescent="0.25">
      <c r="F891" s="18" t="str">
        <f t="shared" si="26"/>
        <v/>
      </c>
      <c r="H891" s="69" t="str">
        <f t="shared" si="27"/>
        <v/>
      </c>
    </row>
    <row r="892" spans="6:8" x14ac:dyDescent="0.25">
      <c r="F892" s="18" t="str">
        <f t="shared" si="26"/>
        <v/>
      </c>
      <c r="H892" s="69" t="str">
        <f t="shared" si="27"/>
        <v/>
      </c>
    </row>
    <row r="893" spans="6:8" x14ac:dyDescent="0.25">
      <c r="F893" s="18" t="str">
        <f t="shared" si="26"/>
        <v/>
      </c>
      <c r="H893" s="69" t="str">
        <f t="shared" si="27"/>
        <v/>
      </c>
    </row>
    <row r="894" spans="6:8" x14ac:dyDescent="0.25">
      <c r="F894" s="18" t="str">
        <f t="shared" si="26"/>
        <v/>
      </c>
      <c r="H894" s="69" t="str">
        <f t="shared" si="27"/>
        <v/>
      </c>
    </row>
    <row r="895" spans="6:8" x14ac:dyDescent="0.25">
      <c r="F895" s="18" t="str">
        <f t="shared" si="26"/>
        <v/>
      </c>
      <c r="H895" s="69" t="str">
        <f t="shared" si="27"/>
        <v/>
      </c>
    </row>
    <row r="896" spans="6:8" x14ac:dyDescent="0.25">
      <c r="F896" s="18" t="str">
        <f t="shared" si="26"/>
        <v/>
      </c>
      <c r="H896" s="69" t="str">
        <f t="shared" si="27"/>
        <v/>
      </c>
    </row>
    <row r="897" spans="6:8" x14ac:dyDescent="0.25">
      <c r="F897" s="18" t="str">
        <f t="shared" si="26"/>
        <v/>
      </c>
      <c r="H897" s="69" t="str">
        <f t="shared" si="27"/>
        <v/>
      </c>
    </row>
    <row r="898" spans="6:8" x14ac:dyDescent="0.25">
      <c r="F898" s="18" t="str">
        <f t="shared" si="26"/>
        <v/>
      </c>
      <c r="H898" s="69" t="str">
        <f t="shared" si="27"/>
        <v/>
      </c>
    </row>
    <row r="899" spans="6:8" x14ac:dyDescent="0.25">
      <c r="F899" s="18" t="str">
        <f t="shared" si="26"/>
        <v/>
      </c>
      <c r="H899" s="69" t="str">
        <f t="shared" si="27"/>
        <v/>
      </c>
    </row>
    <row r="900" spans="6:8" x14ac:dyDescent="0.25">
      <c r="F900" s="18" t="str">
        <f t="shared" ref="F900:F963" si="28">IF($C900="","",IFERROR($D900*INDEX(ItemCostCol,MATCH($C900,ItemName,0)),""))</f>
        <v/>
      </c>
      <c r="H900" s="69" t="str">
        <f t="shared" ref="H900:H963" si="29">IF(C900="","",IF(ISNUMBER(MATCH(C900,ItemName,0)),"OK","NOT IN ITEMS LIST"))</f>
        <v/>
      </c>
    </row>
    <row r="901" spans="6:8" x14ac:dyDescent="0.25">
      <c r="F901" s="18" t="str">
        <f t="shared" si="28"/>
        <v/>
      </c>
      <c r="H901" s="69" t="str">
        <f t="shared" si="29"/>
        <v/>
      </c>
    </row>
    <row r="902" spans="6:8" x14ac:dyDescent="0.25">
      <c r="F902" s="18" t="str">
        <f t="shared" si="28"/>
        <v/>
      </c>
      <c r="H902" s="69" t="str">
        <f t="shared" si="29"/>
        <v/>
      </c>
    </row>
    <row r="903" spans="6:8" x14ac:dyDescent="0.25">
      <c r="F903" s="18" t="str">
        <f t="shared" si="28"/>
        <v/>
      </c>
      <c r="H903" s="69" t="str">
        <f t="shared" si="29"/>
        <v/>
      </c>
    </row>
    <row r="904" spans="6:8" x14ac:dyDescent="0.25">
      <c r="F904" s="18" t="str">
        <f t="shared" si="28"/>
        <v/>
      </c>
      <c r="H904" s="69" t="str">
        <f t="shared" si="29"/>
        <v/>
      </c>
    </row>
    <row r="905" spans="6:8" x14ac:dyDescent="0.25">
      <c r="F905" s="18" t="str">
        <f t="shared" si="28"/>
        <v/>
      </c>
      <c r="H905" s="69" t="str">
        <f t="shared" si="29"/>
        <v/>
      </c>
    </row>
    <row r="906" spans="6:8" x14ac:dyDescent="0.25">
      <c r="F906" s="18" t="str">
        <f t="shared" si="28"/>
        <v/>
      </c>
      <c r="H906" s="69" t="str">
        <f t="shared" si="29"/>
        <v/>
      </c>
    </row>
    <row r="907" spans="6:8" x14ac:dyDescent="0.25">
      <c r="F907" s="18" t="str">
        <f t="shared" si="28"/>
        <v/>
      </c>
      <c r="H907" s="69" t="str">
        <f t="shared" si="29"/>
        <v/>
      </c>
    </row>
    <row r="908" spans="6:8" x14ac:dyDescent="0.25">
      <c r="F908" s="18" t="str">
        <f t="shared" si="28"/>
        <v/>
      </c>
      <c r="H908" s="69" t="str">
        <f t="shared" si="29"/>
        <v/>
      </c>
    </row>
    <row r="909" spans="6:8" x14ac:dyDescent="0.25">
      <c r="F909" s="18" t="str">
        <f t="shared" si="28"/>
        <v/>
      </c>
      <c r="H909" s="69" t="str">
        <f t="shared" si="29"/>
        <v/>
      </c>
    </row>
    <row r="910" spans="6:8" x14ac:dyDescent="0.25">
      <c r="F910" s="18" t="str">
        <f t="shared" si="28"/>
        <v/>
      </c>
      <c r="H910" s="69" t="str">
        <f t="shared" si="29"/>
        <v/>
      </c>
    </row>
    <row r="911" spans="6:8" x14ac:dyDescent="0.25">
      <c r="F911" s="18" t="str">
        <f t="shared" si="28"/>
        <v/>
      </c>
      <c r="H911" s="69" t="str">
        <f t="shared" si="29"/>
        <v/>
      </c>
    </row>
    <row r="912" spans="6:8" x14ac:dyDescent="0.25">
      <c r="F912" s="18" t="str">
        <f t="shared" si="28"/>
        <v/>
      </c>
      <c r="H912" s="69" t="str">
        <f t="shared" si="29"/>
        <v/>
      </c>
    </row>
    <row r="913" spans="6:8" x14ac:dyDescent="0.25">
      <c r="F913" s="18" t="str">
        <f t="shared" si="28"/>
        <v/>
      </c>
      <c r="H913" s="69" t="str">
        <f t="shared" si="29"/>
        <v/>
      </c>
    </row>
    <row r="914" spans="6:8" x14ac:dyDescent="0.25">
      <c r="F914" s="18" t="str">
        <f t="shared" si="28"/>
        <v/>
      </c>
      <c r="H914" s="69" t="str">
        <f t="shared" si="29"/>
        <v/>
      </c>
    </row>
    <row r="915" spans="6:8" x14ac:dyDescent="0.25">
      <c r="F915" s="18" t="str">
        <f t="shared" si="28"/>
        <v/>
      </c>
      <c r="H915" s="69" t="str">
        <f t="shared" si="29"/>
        <v/>
      </c>
    </row>
    <row r="916" spans="6:8" x14ac:dyDescent="0.25">
      <c r="F916" s="18" t="str">
        <f t="shared" si="28"/>
        <v/>
      </c>
      <c r="H916" s="69" t="str">
        <f t="shared" si="29"/>
        <v/>
      </c>
    </row>
    <row r="917" spans="6:8" x14ac:dyDescent="0.25">
      <c r="F917" s="18" t="str">
        <f t="shared" si="28"/>
        <v/>
      </c>
      <c r="H917" s="69" t="str">
        <f t="shared" si="29"/>
        <v/>
      </c>
    </row>
    <row r="918" spans="6:8" x14ac:dyDescent="0.25">
      <c r="F918" s="18" t="str">
        <f t="shared" si="28"/>
        <v/>
      </c>
      <c r="H918" s="69" t="str">
        <f t="shared" si="29"/>
        <v/>
      </c>
    </row>
    <row r="919" spans="6:8" x14ac:dyDescent="0.25">
      <c r="F919" s="18" t="str">
        <f t="shared" si="28"/>
        <v/>
      </c>
      <c r="H919" s="69" t="str">
        <f t="shared" si="29"/>
        <v/>
      </c>
    </row>
    <row r="920" spans="6:8" x14ac:dyDescent="0.25">
      <c r="F920" s="18" t="str">
        <f t="shared" si="28"/>
        <v/>
      </c>
      <c r="H920" s="69" t="str">
        <f t="shared" si="29"/>
        <v/>
      </c>
    </row>
    <row r="921" spans="6:8" x14ac:dyDescent="0.25">
      <c r="F921" s="18" t="str">
        <f t="shared" si="28"/>
        <v/>
      </c>
      <c r="H921" s="69" t="str">
        <f t="shared" si="29"/>
        <v/>
      </c>
    </row>
    <row r="922" spans="6:8" x14ac:dyDescent="0.25">
      <c r="F922" s="18" t="str">
        <f t="shared" si="28"/>
        <v/>
      </c>
      <c r="H922" s="69" t="str">
        <f t="shared" si="29"/>
        <v/>
      </c>
    </row>
    <row r="923" spans="6:8" x14ac:dyDescent="0.25">
      <c r="F923" s="18" t="str">
        <f t="shared" si="28"/>
        <v/>
      </c>
      <c r="H923" s="69" t="str">
        <f t="shared" si="29"/>
        <v/>
      </c>
    </row>
    <row r="924" spans="6:8" x14ac:dyDescent="0.25">
      <c r="F924" s="18" t="str">
        <f t="shared" si="28"/>
        <v/>
      </c>
      <c r="H924" s="69" t="str">
        <f t="shared" si="29"/>
        <v/>
      </c>
    </row>
    <row r="925" spans="6:8" x14ac:dyDescent="0.25">
      <c r="F925" s="18" t="str">
        <f t="shared" si="28"/>
        <v/>
      </c>
      <c r="H925" s="69" t="str">
        <f t="shared" si="29"/>
        <v/>
      </c>
    </row>
    <row r="926" spans="6:8" x14ac:dyDescent="0.25">
      <c r="F926" s="18" t="str">
        <f t="shared" si="28"/>
        <v/>
      </c>
      <c r="H926" s="69" t="str">
        <f t="shared" si="29"/>
        <v/>
      </c>
    </row>
    <row r="927" spans="6:8" x14ac:dyDescent="0.25">
      <c r="F927" s="18" t="str">
        <f t="shared" si="28"/>
        <v/>
      </c>
      <c r="H927" s="69" t="str">
        <f t="shared" si="29"/>
        <v/>
      </c>
    </row>
    <row r="928" spans="6:8" x14ac:dyDescent="0.25">
      <c r="F928" s="18" t="str">
        <f t="shared" si="28"/>
        <v/>
      </c>
      <c r="H928" s="69" t="str">
        <f t="shared" si="29"/>
        <v/>
      </c>
    </row>
    <row r="929" spans="6:8" x14ac:dyDescent="0.25">
      <c r="F929" s="18" t="str">
        <f t="shared" si="28"/>
        <v/>
      </c>
      <c r="H929" s="69" t="str">
        <f t="shared" si="29"/>
        <v/>
      </c>
    </row>
    <row r="930" spans="6:8" x14ac:dyDescent="0.25">
      <c r="F930" s="18" t="str">
        <f t="shared" si="28"/>
        <v/>
      </c>
      <c r="H930" s="69" t="str">
        <f t="shared" si="29"/>
        <v/>
      </c>
    </row>
    <row r="931" spans="6:8" x14ac:dyDescent="0.25">
      <c r="F931" s="18" t="str">
        <f t="shared" si="28"/>
        <v/>
      </c>
      <c r="H931" s="69" t="str">
        <f t="shared" si="29"/>
        <v/>
      </c>
    </row>
    <row r="932" spans="6:8" x14ac:dyDescent="0.25">
      <c r="F932" s="18" t="str">
        <f t="shared" si="28"/>
        <v/>
      </c>
      <c r="H932" s="69" t="str">
        <f t="shared" si="29"/>
        <v/>
      </c>
    </row>
    <row r="933" spans="6:8" x14ac:dyDescent="0.25">
      <c r="F933" s="18" t="str">
        <f t="shared" si="28"/>
        <v/>
      </c>
      <c r="H933" s="69" t="str">
        <f t="shared" si="29"/>
        <v/>
      </c>
    </row>
    <row r="934" spans="6:8" x14ac:dyDescent="0.25">
      <c r="F934" s="18" t="str">
        <f t="shared" si="28"/>
        <v/>
      </c>
      <c r="H934" s="69" t="str">
        <f t="shared" si="29"/>
        <v/>
      </c>
    </row>
    <row r="935" spans="6:8" x14ac:dyDescent="0.25">
      <c r="F935" s="18" t="str">
        <f t="shared" si="28"/>
        <v/>
      </c>
      <c r="H935" s="69" t="str">
        <f t="shared" si="29"/>
        <v/>
      </c>
    </row>
    <row r="936" spans="6:8" x14ac:dyDescent="0.25">
      <c r="F936" s="18" t="str">
        <f t="shared" si="28"/>
        <v/>
      </c>
      <c r="H936" s="69" t="str">
        <f t="shared" si="29"/>
        <v/>
      </c>
    </row>
    <row r="937" spans="6:8" x14ac:dyDescent="0.25">
      <c r="F937" s="18" t="str">
        <f t="shared" si="28"/>
        <v/>
      </c>
      <c r="H937" s="69" t="str">
        <f t="shared" si="29"/>
        <v/>
      </c>
    </row>
    <row r="938" spans="6:8" x14ac:dyDescent="0.25">
      <c r="F938" s="18" t="str">
        <f t="shared" si="28"/>
        <v/>
      </c>
      <c r="H938" s="69" t="str">
        <f t="shared" si="29"/>
        <v/>
      </c>
    </row>
    <row r="939" spans="6:8" x14ac:dyDescent="0.25">
      <c r="F939" s="18" t="str">
        <f t="shared" si="28"/>
        <v/>
      </c>
      <c r="H939" s="69" t="str">
        <f t="shared" si="29"/>
        <v/>
      </c>
    </row>
    <row r="940" spans="6:8" x14ac:dyDescent="0.25">
      <c r="F940" s="18" t="str">
        <f t="shared" si="28"/>
        <v/>
      </c>
      <c r="H940" s="69" t="str">
        <f t="shared" si="29"/>
        <v/>
      </c>
    </row>
    <row r="941" spans="6:8" x14ac:dyDescent="0.25">
      <c r="F941" s="18" t="str">
        <f t="shared" si="28"/>
        <v/>
      </c>
      <c r="H941" s="69" t="str">
        <f t="shared" si="29"/>
        <v/>
      </c>
    </row>
    <row r="942" spans="6:8" x14ac:dyDescent="0.25">
      <c r="F942" s="18" t="str">
        <f t="shared" si="28"/>
        <v/>
      </c>
      <c r="H942" s="69" t="str">
        <f t="shared" si="29"/>
        <v/>
      </c>
    </row>
    <row r="943" spans="6:8" x14ac:dyDescent="0.25">
      <c r="F943" s="18" t="str">
        <f t="shared" si="28"/>
        <v/>
      </c>
      <c r="H943" s="69" t="str">
        <f t="shared" si="29"/>
        <v/>
      </c>
    </row>
    <row r="944" spans="6:8" x14ac:dyDescent="0.25">
      <c r="F944" s="18" t="str">
        <f t="shared" si="28"/>
        <v/>
      </c>
      <c r="H944" s="69" t="str">
        <f t="shared" si="29"/>
        <v/>
      </c>
    </row>
    <row r="945" spans="6:8" x14ac:dyDescent="0.25">
      <c r="F945" s="18" t="str">
        <f t="shared" si="28"/>
        <v/>
      </c>
      <c r="H945" s="69" t="str">
        <f t="shared" si="29"/>
        <v/>
      </c>
    </row>
    <row r="946" spans="6:8" x14ac:dyDescent="0.25">
      <c r="F946" s="18" t="str">
        <f t="shared" si="28"/>
        <v/>
      </c>
      <c r="H946" s="69" t="str">
        <f t="shared" si="29"/>
        <v/>
      </c>
    </row>
    <row r="947" spans="6:8" x14ac:dyDescent="0.25">
      <c r="F947" s="18" t="str">
        <f t="shared" si="28"/>
        <v/>
      </c>
      <c r="H947" s="69" t="str">
        <f t="shared" si="29"/>
        <v/>
      </c>
    </row>
    <row r="948" spans="6:8" x14ac:dyDescent="0.25">
      <c r="F948" s="18" t="str">
        <f t="shared" si="28"/>
        <v/>
      </c>
      <c r="H948" s="69" t="str">
        <f t="shared" si="29"/>
        <v/>
      </c>
    </row>
    <row r="949" spans="6:8" x14ac:dyDescent="0.25">
      <c r="F949" s="18" t="str">
        <f t="shared" si="28"/>
        <v/>
      </c>
      <c r="H949" s="69" t="str">
        <f t="shared" si="29"/>
        <v/>
      </c>
    </row>
    <row r="950" spans="6:8" x14ac:dyDescent="0.25">
      <c r="F950" s="18" t="str">
        <f t="shared" si="28"/>
        <v/>
      </c>
      <c r="H950" s="69" t="str">
        <f t="shared" si="29"/>
        <v/>
      </c>
    </row>
    <row r="951" spans="6:8" x14ac:dyDescent="0.25">
      <c r="F951" s="18" t="str">
        <f t="shared" si="28"/>
        <v/>
      </c>
      <c r="H951" s="69" t="str">
        <f t="shared" si="29"/>
        <v/>
      </c>
    </row>
    <row r="952" spans="6:8" x14ac:dyDescent="0.25">
      <c r="F952" s="18" t="str">
        <f t="shared" si="28"/>
        <v/>
      </c>
      <c r="H952" s="69" t="str">
        <f t="shared" si="29"/>
        <v/>
      </c>
    </row>
    <row r="953" spans="6:8" x14ac:dyDescent="0.25">
      <c r="F953" s="18" t="str">
        <f t="shared" si="28"/>
        <v/>
      </c>
      <c r="H953" s="69" t="str">
        <f t="shared" si="29"/>
        <v/>
      </c>
    </row>
    <row r="954" spans="6:8" x14ac:dyDescent="0.25">
      <c r="F954" s="18" t="str">
        <f t="shared" si="28"/>
        <v/>
      </c>
      <c r="H954" s="69" t="str">
        <f t="shared" si="29"/>
        <v/>
      </c>
    </row>
    <row r="955" spans="6:8" x14ac:dyDescent="0.25">
      <c r="F955" s="18" t="str">
        <f t="shared" si="28"/>
        <v/>
      </c>
      <c r="H955" s="69" t="str">
        <f t="shared" si="29"/>
        <v/>
      </c>
    </row>
    <row r="956" spans="6:8" x14ac:dyDescent="0.25">
      <c r="F956" s="18" t="str">
        <f t="shared" si="28"/>
        <v/>
      </c>
      <c r="H956" s="69" t="str">
        <f t="shared" si="29"/>
        <v/>
      </c>
    </row>
    <row r="957" spans="6:8" x14ac:dyDescent="0.25">
      <c r="F957" s="18" t="str">
        <f t="shared" si="28"/>
        <v/>
      </c>
      <c r="H957" s="69" t="str">
        <f t="shared" si="29"/>
        <v/>
      </c>
    </row>
    <row r="958" spans="6:8" x14ac:dyDescent="0.25">
      <c r="F958" s="18" t="str">
        <f t="shared" si="28"/>
        <v/>
      </c>
      <c r="H958" s="69" t="str">
        <f t="shared" si="29"/>
        <v/>
      </c>
    </row>
    <row r="959" spans="6:8" x14ac:dyDescent="0.25">
      <c r="F959" s="18" t="str">
        <f t="shared" si="28"/>
        <v/>
      </c>
      <c r="H959" s="69" t="str">
        <f t="shared" si="29"/>
        <v/>
      </c>
    </row>
    <row r="960" spans="6:8" x14ac:dyDescent="0.25">
      <c r="F960" s="18" t="str">
        <f t="shared" si="28"/>
        <v/>
      </c>
      <c r="H960" s="69" t="str">
        <f t="shared" si="29"/>
        <v/>
      </c>
    </row>
    <row r="961" spans="6:8" x14ac:dyDescent="0.25">
      <c r="F961" s="18" t="str">
        <f t="shared" si="28"/>
        <v/>
      </c>
      <c r="H961" s="69" t="str">
        <f t="shared" si="29"/>
        <v/>
      </c>
    </row>
    <row r="962" spans="6:8" x14ac:dyDescent="0.25">
      <c r="F962" s="18" t="str">
        <f t="shared" si="28"/>
        <v/>
      </c>
      <c r="H962" s="69" t="str">
        <f t="shared" si="29"/>
        <v/>
      </c>
    </row>
    <row r="963" spans="6:8" x14ac:dyDescent="0.25">
      <c r="F963" s="18" t="str">
        <f t="shared" si="28"/>
        <v/>
      </c>
      <c r="H963" s="69" t="str">
        <f t="shared" si="29"/>
        <v/>
      </c>
    </row>
    <row r="964" spans="6:8" x14ac:dyDescent="0.25">
      <c r="F964" s="18" t="str">
        <f t="shared" ref="F964:F1027" si="30">IF($C964="","",IFERROR($D964*INDEX(ItemCostCol,MATCH($C964,ItemName,0)),""))</f>
        <v/>
      </c>
      <c r="H964" s="69" t="str">
        <f t="shared" ref="H964:H1027" si="31">IF(C964="","",IF(ISNUMBER(MATCH(C964,ItemName,0)),"OK","NOT IN ITEMS LIST"))</f>
        <v/>
      </c>
    </row>
    <row r="965" spans="6:8" x14ac:dyDescent="0.25">
      <c r="F965" s="18" t="str">
        <f t="shared" si="30"/>
        <v/>
      </c>
      <c r="H965" s="69" t="str">
        <f t="shared" si="31"/>
        <v/>
      </c>
    </row>
    <row r="966" spans="6:8" x14ac:dyDescent="0.25">
      <c r="F966" s="18" t="str">
        <f t="shared" si="30"/>
        <v/>
      </c>
      <c r="H966" s="69" t="str">
        <f t="shared" si="31"/>
        <v/>
      </c>
    </row>
    <row r="967" spans="6:8" x14ac:dyDescent="0.25">
      <c r="F967" s="18" t="str">
        <f t="shared" si="30"/>
        <v/>
      </c>
      <c r="H967" s="69" t="str">
        <f t="shared" si="31"/>
        <v/>
      </c>
    </row>
    <row r="968" spans="6:8" x14ac:dyDescent="0.25">
      <c r="F968" s="18" t="str">
        <f t="shared" si="30"/>
        <v/>
      </c>
      <c r="H968" s="69" t="str">
        <f t="shared" si="31"/>
        <v/>
      </c>
    </row>
    <row r="969" spans="6:8" x14ac:dyDescent="0.25">
      <c r="F969" s="18" t="str">
        <f t="shared" si="30"/>
        <v/>
      </c>
      <c r="H969" s="69" t="str">
        <f t="shared" si="31"/>
        <v/>
      </c>
    </row>
    <row r="970" spans="6:8" x14ac:dyDescent="0.25">
      <c r="F970" s="18" t="str">
        <f t="shared" si="30"/>
        <v/>
      </c>
      <c r="H970" s="69" t="str">
        <f t="shared" si="31"/>
        <v/>
      </c>
    </row>
    <row r="971" spans="6:8" x14ac:dyDescent="0.25">
      <c r="F971" s="18" t="str">
        <f t="shared" si="30"/>
        <v/>
      </c>
      <c r="H971" s="69" t="str">
        <f t="shared" si="31"/>
        <v/>
      </c>
    </row>
    <row r="972" spans="6:8" x14ac:dyDescent="0.25">
      <c r="F972" s="18" t="str">
        <f t="shared" si="30"/>
        <v/>
      </c>
      <c r="H972" s="69" t="str">
        <f t="shared" si="31"/>
        <v/>
      </c>
    </row>
    <row r="973" spans="6:8" x14ac:dyDescent="0.25">
      <c r="F973" s="18" t="str">
        <f t="shared" si="30"/>
        <v/>
      </c>
      <c r="H973" s="69" t="str">
        <f t="shared" si="31"/>
        <v/>
      </c>
    </row>
    <row r="974" spans="6:8" x14ac:dyDescent="0.25">
      <c r="F974" s="18" t="str">
        <f t="shared" si="30"/>
        <v/>
      </c>
      <c r="H974" s="69" t="str">
        <f t="shared" si="31"/>
        <v/>
      </c>
    </row>
    <row r="975" spans="6:8" x14ac:dyDescent="0.25">
      <c r="F975" s="18" t="str">
        <f t="shared" si="30"/>
        <v/>
      </c>
      <c r="H975" s="69" t="str">
        <f t="shared" si="31"/>
        <v/>
      </c>
    </row>
    <row r="976" spans="6:8" x14ac:dyDescent="0.25">
      <c r="F976" s="18" t="str">
        <f t="shared" si="30"/>
        <v/>
      </c>
      <c r="H976" s="69" t="str">
        <f t="shared" si="31"/>
        <v/>
      </c>
    </row>
    <row r="977" spans="6:8" x14ac:dyDescent="0.25">
      <c r="F977" s="18" t="str">
        <f t="shared" si="30"/>
        <v/>
      </c>
      <c r="H977" s="69" t="str">
        <f t="shared" si="31"/>
        <v/>
      </c>
    </row>
    <row r="978" spans="6:8" x14ac:dyDescent="0.25">
      <c r="F978" s="18" t="str">
        <f t="shared" si="30"/>
        <v/>
      </c>
      <c r="H978" s="69" t="str">
        <f t="shared" si="31"/>
        <v/>
      </c>
    </row>
    <row r="979" spans="6:8" x14ac:dyDescent="0.25">
      <c r="F979" s="18" t="str">
        <f t="shared" si="30"/>
        <v/>
      </c>
      <c r="H979" s="69" t="str">
        <f t="shared" si="31"/>
        <v/>
      </c>
    </row>
    <row r="980" spans="6:8" x14ac:dyDescent="0.25">
      <c r="F980" s="18" t="str">
        <f t="shared" si="30"/>
        <v/>
      </c>
      <c r="H980" s="69" t="str">
        <f t="shared" si="31"/>
        <v/>
      </c>
    </row>
    <row r="981" spans="6:8" x14ac:dyDescent="0.25">
      <c r="F981" s="18" t="str">
        <f t="shared" si="30"/>
        <v/>
      </c>
      <c r="H981" s="69" t="str">
        <f t="shared" si="31"/>
        <v/>
      </c>
    </row>
    <row r="982" spans="6:8" x14ac:dyDescent="0.25">
      <c r="F982" s="18" t="str">
        <f t="shared" si="30"/>
        <v/>
      </c>
      <c r="H982" s="69" t="str">
        <f t="shared" si="31"/>
        <v/>
      </c>
    </row>
    <row r="983" spans="6:8" x14ac:dyDescent="0.25">
      <c r="F983" s="18" t="str">
        <f t="shared" si="30"/>
        <v/>
      </c>
      <c r="H983" s="69" t="str">
        <f t="shared" si="31"/>
        <v/>
      </c>
    </row>
    <row r="984" spans="6:8" x14ac:dyDescent="0.25">
      <c r="F984" s="18" t="str">
        <f t="shared" si="30"/>
        <v/>
      </c>
      <c r="H984" s="69" t="str">
        <f t="shared" si="31"/>
        <v/>
      </c>
    </row>
    <row r="985" spans="6:8" x14ac:dyDescent="0.25">
      <c r="F985" s="18" t="str">
        <f t="shared" si="30"/>
        <v/>
      </c>
      <c r="H985" s="69" t="str">
        <f t="shared" si="31"/>
        <v/>
      </c>
    </row>
    <row r="986" spans="6:8" x14ac:dyDescent="0.25">
      <c r="F986" s="18" t="str">
        <f t="shared" si="30"/>
        <v/>
      </c>
      <c r="H986" s="69" t="str">
        <f t="shared" si="31"/>
        <v/>
      </c>
    </row>
    <row r="987" spans="6:8" x14ac:dyDescent="0.25">
      <c r="F987" s="18" t="str">
        <f t="shared" si="30"/>
        <v/>
      </c>
      <c r="H987" s="69" t="str">
        <f t="shared" si="31"/>
        <v/>
      </c>
    </row>
    <row r="988" spans="6:8" x14ac:dyDescent="0.25">
      <c r="F988" s="18" t="str">
        <f t="shared" si="30"/>
        <v/>
      </c>
      <c r="H988" s="69" t="str">
        <f t="shared" si="31"/>
        <v/>
      </c>
    </row>
    <row r="989" spans="6:8" x14ac:dyDescent="0.25">
      <c r="F989" s="18" t="str">
        <f t="shared" si="30"/>
        <v/>
      </c>
      <c r="H989" s="69" t="str">
        <f t="shared" si="31"/>
        <v/>
      </c>
    </row>
    <row r="990" spans="6:8" x14ac:dyDescent="0.25">
      <c r="F990" s="18" t="str">
        <f t="shared" si="30"/>
        <v/>
      </c>
      <c r="H990" s="69" t="str">
        <f t="shared" si="31"/>
        <v/>
      </c>
    </row>
    <row r="991" spans="6:8" x14ac:dyDescent="0.25">
      <c r="F991" s="18" t="str">
        <f t="shared" si="30"/>
        <v/>
      </c>
      <c r="H991" s="69" t="str">
        <f t="shared" si="31"/>
        <v/>
      </c>
    </row>
    <row r="992" spans="6:8" x14ac:dyDescent="0.25">
      <c r="F992" s="18" t="str">
        <f t="shared" si="30"/>
        <v/>
      </c>
      <c r="H992" s="69" t="str">
        <f t="shared" si="31"/>
        <v/>
      </c>
    </row>
    <row r="993" spans="6:8" x14ac:dyDescent="0.25">
      <c r="F993" s="18" t="str">
        <f t="shared" si="30"/>
        <v/>
      </c>
      <c r="H993" s="69" t="str">
        <f t="shared" si="31"/>
        <v/>
      </c>
    </row>
    <row r="994" spans="6:8" x14ac:dyDescent="0.25">
      <c r="F994" s="18" t="str">
        <f t="shared" si="30"/>
        <v/>
      </c>
      <c r="H994" s="69" t="str">
        <f t="shared" si="31"/>
        <v/>
      </c>
    </row>
    <row r="995" spans="6:8" x14ac:dyDescent="0.25">
      <c r="F995" s="18" t="str">
        <f t="shared" si="30"/>
        <v/>
      </c>
      <c r="H995" s="69" t="str">
        <f t="shared" si="31"/>
        <v/>
      </c>
    </row>
    <row r="996" spans="6:8" x14ac:dyDescent="0.25">
      <c r="F996" s="18" t="str">
        <f t="shared" si="30"/>
        <v/>
      </c>
      <c r="H996" s="69" t="str">
        <f t="shared" si="31"/>
        <v/>
      </c>
    </row>
    <row r="997" spans="6:8" x14ac:dyDescent="0.25">
      <c r="F997" s="18" t="str">
        <f t="shared" si="30"/>
        <v/>
      </c>
      <c r="H997" s="69" t="str">
        <f t="shared" si="31"/>
        <v/>
      </c>
    </row>
    <row r="998" spans="6:8" x14ac:dyDescent="0.25">
      <c r="F998" s="18" t="str">
        <f t="shared" si="30"/>
        <v/>
      </c>
      <c r="H998" s="69" t="str">
        <f t="shared" si="31"/>
        <v/>
      </c>
    </row>
    <row r="999" spans="6:8" x14ac:dyDescent="0.25">
      <c r="F999" s="18" t="str">
        <f t="shared" si="30"/>
        <v/>
      </c>
      <c r="H999" s="69" t="str">
        <f t="shared" si="31"/>
        <v/>
      </c>
    </row>
    <row r="1000" spans="6:8" x14ac:dyDescent="0.25">
      <c r="F1000" s="18" t="str">
        <f t="shared" si="30"/>
        <v/>
      </c>
      <c r="H1000" s="69" t="str">
        <f t="shared" si="31"/>
        <v/>
      </c>
    </row>
    <row r="1001" spans="6:8" x14ac:dyDescent="0.25">
      <c r="F1001" s="18" t="str">
        <f t="shared" si="30"/>
        <v/>
      </c>
      <c r="H1001" s="69" t="str">
        <f t="shared" si="31"/>
        <v/>
      </c>
    </row>
    <row r="1002" spans="6:8" x14ac:dyDescent="0.25">
      <c r="F1002" s="18" t="str">
        <f t="shared" si="30"/>
        <v/>
      </c>
      <c r="H1002" s="69" t="str">
        <f t="shared" si="31"/>
        <v/>
      </c>
    </row>
    <row r="1003" spans="6:8" x14ac:dyDescent="0.25">
      <c r="F1003" s="18" t="str">
        <f t="shared" si="30"/>
        <v/>
      </c>
      <c r="H1003" s="69" t="str">
        <f t="shared" si="31"/>
        <v/>
      </c>
    </row>
    <row r="1004" spans="6:8" x14ac:dyDescent="0.25">
      <c r="F1004" s="18" t="str">
        <f t="shared" si="30"/>
        <v/>
      </c>
      <c r="H1004" s="69" t="str">
        <f t="shared" si="31"/>
        <v/>
      </c>
    </row>
    <row r="1005" spans="6:8" x14ac:dyDescent="0.25">
      <c r="F1005" s="18" t="str">
        <f t="shared" si="30"/>
        <v/>
      </c>
      <c r="H1005" s="69" t="str">
        <f t="shared" si="31"/>
        <v/>
      </c>
    </row>
    <row r="1006" spans="6:8" x14ac:dyDescent="0.25">
      <c r="F1006" s="18" t="str">
        <f t="shared" si="30"/>
        <v/>
      </c>
      <c r="H1006" s="69" t="str">
        <f t="shared" si="31"/>
        <v/>
      </c>
    </row>
    <row r="1007" spans="6:8" x14ac:dyDescent="0.25">
      <c r="F1007" s="18" t="str">
        <f t="shared" si="30"/>
        <v/>
      </c>
      <c r="H1007" s="69" t="str">
        <f t="shared" si="31"/>
        <v/>
      </c>
    </row>
    <row r="1008" spans="6:8" x14ac:dyDescent="0.25">
      <c r="F1008" s="18" t="str">
        <f t="shared" si="30"/>
        <v/>
      </c>
      <c r="H1008" s="69" t="str">
        <f t="shared" si="31"/>
        <v/>
      </c>
    </row>
    <row r="1009" spans="6:8" x14ac:dyDescent="0.25">
      <c r="F1009" s="18" t="str">
        <f t="shared" si="30"/>
        <v/>
      </c>
      <c r="H1009" s="69" t="str">
        <f t="shared" si="31"/>
        <v/>
      </c>
    </row>
    <row r="1010" spans="6:8" x14ac:dyDescent="0.25">
      <c r="F1010" s="18" t="str">
        <f t="shared" si="30"/>
        <v/>
      </c>
      <c r="H1010" s="69" t="str">
        <f t="shared" si="31"/>
        <v/>
      </c>
    </row>
    <row r="1011" spans="6:8" x14ac:dyDescent="0.25">
      <c r="F1011" s="18" t="str">
        <f t="shared" si="30"/>
        <v/>
      </c>
      <c r="H1011" s="69" t="str">
        <f t="shared" si="31"/>
        <v/>
      </c>
    </row>
    <row r="1012" spans="6:8" x14ac:dyDescent="0.25">
      <c r="F1012" s="18" t="str">
        <f t="shared" si="30"/>
        <v/>
      </c>
      <c r="H1012" s="69" t="str">
        <f t="shared" si="31"/>
        <v/>
      </c>
    </row>
    <row r="1013" spans="6:8" x14ac:dyDescent="0.25">
      <c r="F1013" s="18" t="str">
        <f t="shared" si="30"/>
        <v/>
      </c>
      <c r="H1013" s="69" t="str">
        <f t="shared" si="31"/>
        <v/>
      </c>
    </row>
    <row r="1014" spans="6:8" x14ac:dyDescent="0.25">
      <c r="F1014" s="18" t="str">
        <f t="shared" si="30"/>
        <v/>
      </c>
      <c r="H1014" s="69" t="str">
        <f t="shared" si="31"/>
        <v/>
      </c>
    </row>
    <row r="1015" spans="6:8" x14ac:dyDescent="0.25">
      <c r="F1015" s="18" t="str">
        <f t="shared" si="30"/>
        <v/>
      </c>
      <c r="H1015" s="69" t="str">
        <f t="shared" si="31"/>
        <v/>
      </c>
    </row>
    <row r="1016" spans="6:8" x14ac:dyDescent="0.25">
      <c r="F1016" s="18" t="str">
        <f t="shared" si="30"/>
        <v/>
      </c>
      <c r="H1016" s="69" t="str">
        <f t="shared" si="31"/>
        <v/>
      </c>
    </row>
    <row r="1017" spans="6:8" x14ac:dyDescent="0.25">
      <c r="F1017" s="18" t="str">
        <f t="shared" si="30"/>
        <v/>
      </c>
      <c r="H1017" s="69" t="str">
        <f t="shared" si="31"/>
        <v/>
      </c>
    </row>
    <row r="1018" spans="6:8" x14ac:dyDescent="0.25">
      <c r="F1018" s="18" t="str">
        <f t="shared" si="30"/>
        <v/>
      </c>
      <c r="H1018" s="69" t="str">
        <f t="shared" si="31"/>
        <v/>
      </c>
    </row>
    <row r="1019" spans="6:8" x14ac:dyDescent="0.25">
      <c r="F1019" s="18" t="str">
        <f t="shared" si="30"/>
        <v/>
      </c>
      <c r="H1019" s="69" t="str">
        <f t="shared" si="31"/>
        <v/>
      </c>
    </row>
    <row r="1020" spans="6:8" x14ac:dyDescent="0.25">
      <c r="F1020" s="18" t="str">
        <f t="shared" si="30"/>
        <v/>
      </c>
      <c r="H1020" s="69" t="str">
        <f t="shared" si="31"/>
        <v/>
      </c>
    </row>
    <row r="1021" spans="6:8" x14ac:dyDescent="0.25">
      <c r="F1021" s="18" t="str">
        <f t="shared" si="30"/>
        <v/>
      </c>
      <c r="H1021" s="69" t="str">
        <f t="shared" si="31"/>
        <v/>
      </c>
    </row>
    <row r="1022" spans="6:8" x14ac:dyDescent="0.25">
      <c r="F1022" s="18" t="str">
        <f t="shared" si="30"/>
        <v/>
      </c>
      <c r="H1022" s="69" t="str">
        <f t="shared" si="31"/>
        <v/>
      </c>
    </row>
    <row r="1023" spans="6:8" x14ac:dyDescent="0.25">
      <c r="F1023" s="18" t="str">
        <f t="shared" si="30"/>
        <v/>
      </c>
      <c r="H1023" s="69" t="str">
        <f t="shared" si="31"/>
        <v/>
      </c>
    </row>
    <row r="1024" spans="6:8" x14ac:dyDescent="0.25">
      <c r="F1024" s="18" t="str">
        <f t="shared" si="30"/>
        <v/>
      </c>
      <c r="H1024" s="69" t="str">
        <f t="shared" si="31"/>
        <v/>
      </c>
    </row>
    <row r="1025" spans="6:8" x14ac:dyDescent="0.25">
      <c r="F1025" s="18" t="str">
        <f t="shared" si="30"/>
        <v/>
      </c>
      <c r="H1025" s="69" t="str">
        <f t="shared" si="31"/>
        <v/>
      </c>
    </row>
    <row r="1026" spans="6:8" x14ac:dyDescent="0.25">
      <c r="F1026" s="18" t="str">
        <f t="shared" si="30"/>
        <v/>
      </c>
      <c r="H1026" s="69" t="str">
        <f t="shared" si="31"/>
        <v/>
      </c>
    </row>
    <row r="1027" spans="6:8" x14ac:dyDescent="0.25">
      <c r="F1027" s="18" t="str">
        <f t="shared" si="30"/>
        <v/>
      </c>
      <c r="H1027" s="69" t="str">
        <f t="shared" si="31"/>
        <v/>
      </c>
    </row>
    <row r="1028" spans="6:8" x14ac:dyDescent="0.25">
      <c r="F1028" s="18" t="str">
        <f t="shared" ref="F1028:F1091" si="32">IF($C1028="","",IFERROR($D1028*INDEX(ItemCostCol,MATCH($C1028,ItemName,0)),""))</f>
        <v/>
      </c>
      <c r="H1028" s="69" t="str">
        <f t="shared" ref="H1028:H1091" si="33">IF(C1028="","",IF(ISNUMBER(MATCH(C1028,ItemName,0)),"OK","NOT IN ITEMS LIST"))</f>
        <v/>
      </c>
    </row>
    <row r="1029" spans="6:8" x14ac:dyDescent="0.25">
      <c r="F1029" s="18" t="str">
        <f t="shared" si="32"/>
        <v/>
      </c>
      <c r="H1029" s="69" t="str">
        <f t="shared" si="33"/>
        <v/>
      </c>
    </row>
    <row r="1030" spans="6:8" x14ac:dyDescent="0.25">
      <c r="F1030" s="18" t="str">
        <f t="shared" si="32"/>
        <v/>
      </c>
      <c r="H1030" s="69" t="str">
        <f t="shared" si="33"/>
        <v/>
      </c>
    </row>
    <row r="1031" spans="6:8" x14ac:dyDescent="0.25">
      <c r="F1031" s="18" t="str">
        <f t="shared" si="32"/>
        <v/>
      </c>
      <c r="H1031" s="69" t="str">
        <f t="shared" si="33"/>
        <v/>
      </c>
    </row>
    <row r="1032" spans="6:8" x14ac:dyDescent="0.25">
      <c r="F1032" s="18" t="str">
        <f t="shared" si="32"/>
        <v/>
      </c>
      <c r="H1032" s="69" t="str">
        <f t="shared" si="33"/>
        <v/>
      </c>
    </row>
    <row r="1033" spans="6:8" x14ac:dyDescent="0.25">
      <c r="F1033" s="18" t="str">
        <f t="shared" si="32"/>
        <v/>
      </c>
      <c r="H1033" s="69" t="str">
        <f t="shared" si="33"/>
        <v/>
      </c>
    </row>
    <row r="1034" spans="6:8" x14ac:dyDescent="0.25">
      <c r="F1034" s="18" t="str">
        <f t="shared" si="32"/>
        <v/>
      </c>
      <c r="H1034" s="69" t="str">
        <f t="shared" si="33"/>
        <v/>
      </c>
    </row>
    <row r="1035" spans="6:8" x14ac:dyDescent="0.25">
      <c r="F1035" s="18" t="str">
        <f t="shared" si="32"/>
        <v/>
      </c>
      <c r="H1035" s="69" t="str">
        <f t="shared" si="33"/>
        <v/>
      </c>
    </row>
    <row r="1036" spans="6:8" x14ac:dyDescent="0.25">
      <c r="F1036" s="18" t="str">
        <f t="shared" si="32"/>
        <v/>
      </c>
      <c r="H1036" s="69" t="str">
        <f t="shared" si="33"/>
        <v/>
      </c>
    </row>
    <row r="1037" spans="6:8" x14ac:dyDescent="0.25">
      <c r="F1037" s="18" t="str">
        <f t="shared" si="32"/>
        <v/>
      </c>
      <c r="H1037" s="69" t="str">
        <f t="shared" si="33"/>
        <v/>
      </c>
    </row>
    <row r="1038" spans="6:8" x14ac:dyDescent="0.25">
      <c r="F1038" s="18" t="str">
        <f t="shared" si="32"/>
        <v/>
      </c>
      <c r="H1038" s="69" t="str">
        <f t="shared" si="33"/>
        <v/>
      </c>
    </row>
    <row r="1039" spans="6:8" x14ac:dyDescent="0.25">
      <c r="F1039" s="18" t="str">
        <f t="shared" si="32"/>
        <v/>
      </c>
      <c r="H1039" s="69" t="str">
        <f t="shared" si="33"/>
        <v/>
      </c>
    </row>
    <row r="1040" spans="6:8" x14ac:dyDescent="0.25">
      <c r="F1040" s="18" t="str">
        <f t="shared" si="32"/>
        <v/>
      </c>
      <c r="H1040" s="69" t="str">
        <f t="shared" si="33"/>
        <v/>
      </c>
    </row>
    <row r="1041" spans="6:8" x14ac:dyDescent="0.25">
      <c r="F1041" s="18" t="str">
        <f t="shared" si="32"/>
        <v/>
      </c>
      <c r="H1041" s="69" t="str">
        <f t="shared" si="33"/>
        <v/>
      </c>
    </row>
    <row r="1042" spans="6:8" x14ac:dyDescent="0.25">
      <c r="F1042" s="18" t="str">
        <f t="shared" si="32"/>
        <v/>
      </c>
      <c r="H1042" s="69" t="str">
        <f t="shared" si="33"/>
        <v/>
      </c>
    </row>
    <row r="1043" spans="6:8" x14ac:dyDescent="0.25">
      <c r="F1043" s="18" t="str">
        <f t="shared" si="32"/>
        <v/>
      </c>
      <c r="H1043" s="69" t="str">
        <f t="shared" si="33"/>
        <v/>
      </c>
    </row>
    <row r="1044" spans="6:8" x14ac:dyDescent="0.25">
      <c r="F1044" s="18" t="str">
        <f t="shared" si="32"/>
        <v/>
      </c>
      <c r="H1044" s="69" t="str">
        <f t="shared" si="33"/>
        <v/>
      </c>
    </row>
    <row r="1045" spans="6:8" x14ac:dyDescent="0.25">
      <c r="F1045" s="18" t="str">
        <f t="shared" si="32"/>
        <v/>
      </c>
      <c r="H1045" s="69" t="str">
        <f t="shared" si="33"/>
        <v/>
      </c>
    </row>
    <row r="1046" spans="6:8" x14ac:dyDescent="0.25">
      <c r="F1046" s="18" t="str">
        <f t="shared" si="32"/>
        <v/>
      </c>
      <c r="H1046" s="69" t="str">
        <f t="shared" si="33"/>
        <v/>
      </c>
    </row>
    <row r="1047" spans="6:8" x14ac:dyDescent="0.25">
      <c r="F1047" s="18" t="str">
        <f t="shared" si="32"/>
        <v/>
      </c>
      <c r="H1047" s="69" t="str">
        <f t="shared" si="33"/>
        <v/>
      </c>
    </row>
    <row r="1048" spans="6:8" x14ac:dyDescent="0.25">
      <c r="F1048" s="18" t="str">
        <f t="shared" si="32"/>
        <v/>
      </c>
      <c r="H1048" s="69" t="str">
        <f t="shared" si="33"/>
        <v/>
      </c>
    </row>
    <row r="1049" spans="6:8" x14ac:dyDescent="0.25">
      <c r="F1049" s="18" t="str">
        <f t="shared" si="32"/>
        <v/>
      </c>
      <c r="H1049" s="69" t="str">
        <f t="shared" si="33"/>
        <v/>
      </c>
    </row>
    <row r="1050" spans="6:8" x14ac:dyDescent="0.25">
      <c r="F1050" s="18" t="str">
        <f t="shared" si="32"/>
        <v/>
      </c>
      <c r="H1050" s="69" t="str">
        <f t="shared" si="33"/>
        <v/>
      </c>
    </row>
    <row r="1051" spans="6:8" x14ac:dyDescent="0.25">
      <c r="F1051" s="18" t="str">
        <f t="shared" si="32"/>
        <v/>
      </c>
      <c r="H1051" s="69" t="str">
        <f t="shared" si="33"/>
        <v/>
      </c>
    </row>
    <row r="1052" spans="6:8" x14ac:dyDescent="0.25">
      <c r="F1052" s="18" t="str">
        <f t="shared" si="32"/>
        <v/>
      </c>
      <c r="H1052" s="69" t="str">
        <f t="shared" si="33"/>
        <v/>
      </c>
    </row>
    <row r="1053" spans="6:8" x14ac:dyDescent="0.25">
      <c r="F1053" s="18" t="str">
        <f t="shared" si="32"/>
        <v/>
      </c>
      <c r="H1053" s="69" t="str">
        <f t="shared" si="33"/>
        <v/>
      </c>
    </row>
    <row r="1054" spans="6:8" x14ac:dyDescent="0.25">
      <c r="F1054" s="18" t="str">
        <f t="shared" si="32"/>
        <v/>
      </c>
      <c r="H1054" s="69" t="str">
        <f t="shared" si="33"/>
        <v/>
      </c>
    </row>
    <row r="1055" spans="6:8" x14ac:dyDescent="0.25">
      <c r="F1055" s="18" t="str">
        <f t="shared" si="32"/>
        <v/>
      </c>
      <c r="H1055" s="69" t="str">
        <f t="shared" si="33"/>
        <v/>
      </c>
    </row>
    <row r="1056" spans="6:8" x14ac:dyDescent="0.25">
      <c r="F1056" s="18" t="str">
        <f t="shared" si="32"/>
        <v/>
      </c>
      <c r="H1056" s="69" t="str">
        <f t="shared" si="33"/>
        <v/>
      </c>
    </row>
    <row r="1057" spans="6:8" x14ac:dyDescent="0.25">
      <c r="F1057" s="18" t="str">
        <f t="shared" si="32"/>
        <v/>
      </c>
      <c r="H1057" s="69" t="str">
        <f t="shared" si="33"/>
        <v/>
      </c>
    </row>
    <row r="1058" spans="6:8" x14ac:dyDescent="0.25">
      <c r="F1058" s="18" t="str">
        <f t="shared" si="32"/>
        <v/>
      </c>
      <c r="H1058" s="69" t="str">
        <f t="shared" si="33"/>
        <v/>
      </c>
    </row>
    <row r="1059" spans="6:8" x14ac:dyDescent="0.25">
      <c r="F1059" s="18" t="str">
        <f t="shared" si="32"/>
        <v/>
      </c>
      <c r="H1059" s="69" t="str">
        <f t="shared" si="33"/>
        <v/>
      </c>
    </row>
    <row r="1060" spans="6:8" x14ac:dyDescent="0.25">
      <c r="F1060" s="18" t="str">
        <f t="shared" si="32"/>
        <v/>
      </c>
      <c r="H1060" s="69" t="str">
        <f t="shared" si="33"/>
        <v/>
      </c>
    </row>
    <row r="1061" spans="6:8" x14ac:dyDescent="0.25">
      <c r="F1061" s="18" t="str">
        <f t="shared" si="32"/>
        <v/>
      </c>
      <c r="H1061" s="69" t="str">
        <f t="shared" si="33"/>
        <v/>
      </c>
    </row>
    <row r="1062" spans="6:8" x14ac:dyDescent="0.25">
      <c r="F1062" s="18" t="str">
        <f t="shared" si="32"/>
        <v/>
      </c>
      <c r="H1062" s="69" t="str">
        <f t="shared" si="33"/>
        <v/>
      </c>
    </row>
    <row r="1063" spans="6:8" x14ac:dyDescent="0.25">
      <c r="F1063" s="18" t="str">
        <f t="shared" si="32"/>
        <v/>
      </c>
      <c r="H1063" s="69" t="str">
        <f t="shared" si="33"/>
        <v/>
      </c>
    </row>
    <row r="1064" spans="6:8" x14ac:dyDescent="0.25">
      <c r="F1064" s="18" t="str">
        <f t="shared" si="32"/>
        <v/>
      </c>
      <c r="H1064" s="69" t="str">
        <f t="shared" si="33"/>
        <v/>
      </c>
    </row>
    <row r="1065" spans="6:8" x14ac:dyDescent="0.25">
      <c r="F1065" s="18" t="str">
        <f t="shared" si="32"/>
        <v/>
      </c>
      <c r="H1065" s="69" t="str">
        <f t="shared" si="33"/>
        <v/>
      </c>
    </row>
    <row r="1066" spans="6:8" x14ac:dyDescent="0.25">
      <c r="F1066" s="18" t="str">
        <f t="shared" si="32"/>
        <v/>
      </c>
      <c r="H1066" s="69" t="str">
        <f t="shared" si="33"/>
        <v/>
      </c>
    </row>
    <row r="1067" spans="6:8" x14ac:dyDescent="0.25">
      <c r="F1067" s="18" t="str">
        <f t="shared" si="32"/>
        <v/>
      </c>
      <c r="H1067" s="69" t="str">
        <f t="shared" si="33"/>
        <v/>
      </c>
    </row>
    <row r="1068" spans="6:8" x14ac:dyDescent="0.25">
      <c r="F1068" s="18" t="str">
        <f t="shared" si="32"/>
        <v/>
      </c>
      <c r="H1068" s="69" t="str">
        <f t="shared" si="33"/>
        <v/>
      </c>
    </row>
    <row r="1069" spans="6:8" x14ac:dyDescent="0.25">
      <c r="F1069" s="18" t="str">
        <f t="shared" si="32"/>
        <v/>
      </c>
      <c r="H1069" s="69" t="str">
        <f t="shared" si="33"/>
        <v/>
      </c>
    </row>
    <row r="1070" spans="6:8" x14ac:dyDescent="0.25">
      <c r="F1070" s="18" t="str">
        <f t="shared" si="32"/>
        <v/>
      </c>
      <c r="H1070" s="69" t="str">
        <f t="shared" si="33"/>
        <v/>
      </c>
    </row>
    <row r="1071" spans="6:8" x14ac:dyDescent="0.25">
      <c r="F1071" s="18" t="str">
        <f t="shared" si="32"/>
        <v/>
      </c>
      <c r="H1071" s="69" t="str">
        <f t="shared" si="33"/>
        <v/>
      </c>
    </row>
    <row r="1072" spans="6:8" x14ac:dyDescent="0.25">
      <c r="F1072" s="18" t="str">
        <f t="shared" si="32"/>
        <v/>
      </c>
      <c r="H1072" s="69" t="str">
        <f t="shared" si="33"/>
        <v/>
      </c>
    </row>
    <row r="1073" spans="6:8" x14ac:dyDescent="0.25">
      <c r="F1073" s="18" t="str">
        <f t="shared" si="32"/>
        <v/>
      </c>
      <c r="H1073" s="69" t="str">
        <f t="shared" si="33"/>
        <v/>
      </c>
    </row>
    <row r="1074" spans="6:8" x14ac:dyDescent="0.25">
      <c r="F1074" s="18" t="str">
        <f t="shared" si="32"/>
        <v/>
      </c>
      <c r="H1074" s="69" t="str">
        <f t="shared" si="33"/>
        <v/>
      </c>
    </row>
    <row r="1075" spans="6:8" x14ac:dyDescent="0.25">
      <c r="F1075" s="18" t="str">
        <f t="shared" si="32"/>
        <v/>
      </c>
      <c r="H1075" s="69" t="str">
        <f t="shared" si="33"/>
        <v/>
      </c>
    </row>
    <row r="1076" spans="6:8" x14ac:dyDescent="0.25">
      <c r="F1076" s="18" t="str">
        <f t="shared" si="32"/>
        <v/>
      </c>
      <c r="H1076" s="69" t="str">
        <f t="shared" si="33"/>
        <v/>
      </c>
    </row>
    <row r="1077" spans="6:8" x14ac:dyDescent="0.25">
      <c r="F1077" s="18" t="str">
        <f t="shared" si="32"/>
        <v/>
      </c>
      <c r="H1077" s="69" t="str">
        <f t="shared" si="33"/>
        <v/>
      </c>
    </row>
    <row r="1078" spans="6:8" x14ac:dyDescent="0.25">
      <c r="F1078" s="18" t="str">
        <f t="shared" si="32"/>
        <v/>
      </c>
      <c r="H1078" s="69" t="str">
        <f t="shared" si="33"/>
        <v/>
      </c>
    </row>
    <row r="1079" spans="6:8" x14ac:dyDescent="0.25">
      <c r="F1079" s="18" t="str">
        <f t="shared" si="32"/>
        <v/>
      </c>
      <c r="H1079" s="69" t="str">
        <f t="shared" si="33"/>
        <v/>
      </c>
    </row>
    <row r="1080" spans="6:8" x14ac:dyDescent="0.25">
      <c r="F1080" s="18" t="str">
        <f t="shared" si="32"/>
        <v/>
      </c>
      <c r="H1080" s="69" t="str">
        <f t="shared" si="33"/>
        <v/>
      </c>
    </row>
    <row r="1081" spans="6:8" x14ac:dyDescent="0.25">
      <c r="F1081" s="18" t="str">
        <f t="shared" si="32"/>
        <v/>
      </c>
      <c r="H1081" s="69" t="str">
        <f t="shared" si="33"/>
        <v/>
      </c>
    </row>
    <row r="1082" spans="6:8" x14ac:dyDescent="0.25">
      <c r="F1082" s="18" t="str">
        <f t="shared" si="32"/>
        <v/>
      </c>
      <c r="H1082" s="69" t="str">
        <f t="shared" si="33"/>
        <v/>
      </c>
    </row>
    <row r="1083" spans="6:8" x14ac:dyDescent="0.25">
      <c r="F1083" s="18" t="str">
        <f t="shared" si="32"/>
        <v/>
      </c>
      <c r="H1083" s="69" t="str">
        <f t="shared" si="33"/>
        <v/>
      </c>
    </row>
    <row r="1084" spans="6:8" x14ac:dyDescent="0.25">
      <c r="F1084" s="18" t="str">
        <f t="shared" si="32"/>
        <v/>
      </c>
      <c r="H1084" s="69" t="str">
        <f t="shared" si="33"/>
        <v/>
      </c>
    </row>
    <row r="1085" spans="6:8" x14ac:dyDescent="0.25">
      <c r="F1085" s="18" t="str">
        <f t="shared" si="32"/>
        <v/>
      </c>
      <c r="H1085" s="69" t="str">
        <f t="shared" si="33"/>
        <v/>
      </c>
    </row>
    <row r="1086" spans="6:8" x14ac:dyDescent="0.25">
      <c r="F1086" s="18" t="str">
        <f t="shared" si="32"/>
        <v/>
      </c>
      <c r="H1086" s="69" t="str">
        <f t="shared" si="33"/>
        <v/>
      </c>
    </row>
    <row r="1087" spans="6:8" x14ac:dyDescent="0.25">
      <c r="F1087" s="18" t="str">
        <f t="shared" si="32"/>
        <v/>
      </c>
      <c r="H1087" s="69" t="str">
        <f t="shared" si="33"/>
        <v/>
      </c>
    </row>
    <row r="1088" spans="6:8" x14ac:dyDescent="0.25">
      <c r="F1088" s="18" t="str">
        <f t="shared" si="32"/>
        <v/>
      </c>
      <c r="H1088" s="69" t="str">
        <f t="shared" si="33"/>
        <v/>
      </c>
    </row>
    <row r="1089" spans="6:8" x14ac:dyDescent="0.25">
      <c r="F1089" s="18" t="str">
        <f t="shared" si="32"/>
        <v/>
      </c>
      <c r="H1089" s="69" t="str">
        <f t="shared" si="33"/>
        <v/>
      </c>
    </row>
    <row r="1090" spans="6:8" x14ac:dyDescent="0.25">
      <c r="F1090" s="18" t="str">
        <f t="shared" si="32"/>
        <v/>
      </c>
      <c r="H1090" s="69" t="str">
        <f t="shared" si="33"/>
        <v/>
      </c>
    </row>
    <row r="1091" spans="6:8" x14ac:dyDescent="0.25">
      <c r="F1091" s="18" t="str">
        <f t="shared" si="32"/>
        <v/>
      </c>
      <c r="H1091" s="69" t="str">
        <f t="shared" si="33"/>
        <v/>
      </c>
    </row>
    <row r="1092" spans="6:8" x14ac:dyDescent="0.25">
      <c r="F1092" s="18" t="str">
        <f t="shared" ref="F1092:F1155" si="34">IF($C1092="","",IFERROR($D1092*INDEX(ItemCostCol,MATCH($C1092,ItemName,0)),""))</f>
        <v/>
      </c>
      <c r="H1092" s="69" t="str">
        <f t="shared" ref="H1092:H1155" si="35">IF(C1092="","",IF(ISNUMBER(MATCH(C1092,ItemName,0)),"OK","NOT IN ITEMS LIST"))</f>
        <v/>
      </c>
    </row>
    <row r="1093" spans="6:8" x14ac:dyDescent="0.25">
      <c r="F1093" s="18" t="str">
        <f t="shared" si="34"/>
        <v/>
      </c>
      <c r="H1093" s="69" t="str">
        <f t="shared" si="35"/>
        <v/>
      </c>
    </row>
    <row r="1094" spans="6:8" x14ac:dyDescent="0.25">
      <c r="F1094" s="18" t="str">
        <f t="shared" si="34"/>
        <v/>
      </c>
      <c r="H1094" s="69" t="str">
        <f t="shared" si="35"/>
        <v/>
      </c>
    </row>
    <row r="1095" spans="6:8" x14ac:dyDescent="0.25">
      <c r="F1095" s="18" t="str">
        <f t="shared" si="34"/>
        <v/>
      </c>
      <c r="H1095" s="69" t="str">
        <f t="shared" si="35"/>
        <v/>
      </c>
    </row>
    <row r="1096" spans="6:8" x14ac:dyDescent="0.25">
      <c r="F1096" s="18" t="str">
        <f t="shared" si="34"/>
        <v/>
      </c>
      <c r="H1096" s="69" t="str">
        <f t="shared" si="35"/>
        <v/>
      </c>
    </row>
    <row r="1097" spans="6:8" x14ac:dyDescent="0.25">
      <c r="F1097" s="18" t="str">
        <f t="shared" si="34"/>
        <v/>
      </c>
      <c r="H1097" s="69" t="str">
        <f t="shared" si="35"/>
        <v/>
      </c>
    </row>
    <row r="1098" spans="6:8" x14ac:dyDescent="0.25">
      <c r="F1098" s="18" t="str">
        <f t="shared" si="34"/>
        <v/>
      </c>
      <c r="H1098" s="69" t="str">
        <f t="shared" si="35"/>
        <v/>
      </c>
    </row>
    <row r="1099" spans="6:8" x14ac:dyDescent="0.25">
      <c r="F1099" s="18" t="str">
        <f t="shared" si="34"/>
        <v/>
      </c>
      <c r="H1099" s="69" t="str">
        <f t="shared" si="35"/>
        <v/>
      </c>
    </row>
    <row r="1100" spans="6:8" x14ac:dyDescent="0.25">
      <c r="F1100" s="18" t="str">
        <f t="shared" si="34"/>
        <v/>
      </c>
      <c r="H1100" s="69" t="str">
        <f t="shared" si="35"/>
        <v/>
      </c>
    </row>
    <row r="1101" spans="6:8" x14ac:dyDescent="0.25">
      <c r="F1101" s="18" t="str">
        <f t="shared" si="34"/>
        <v/>
      </c>
      <c r="H1101" s="69" t="str">
        <f t="shared" si="35"/>
        <v/>
      </c>
    </row>
    <row r="1102" spans="6:8" x14ac:dyDescent="0.25">
      <c r="F1102" s="18" t="str">
        <f t="shared" si="34"/>
        <v/>
      </c>
      <c r="H1102" s="69" t="str">
        <f t="shared" si="35"/>
        <v/>
      </c>
    </row>
    <row r="1103" spans="6:8" x14ac:dyDescent="0.25">
      <c r="F1103" s="18" t="str">
        <f t="shared" si="34"/>
        <v/>
      </c>
      <c r="H1103" s="69" t="str">
        <f t="shared" si="35"/>
        <v/>
      </c>
    </row>
    <row r="1104" spans="6:8" x14ac:dyDescent="0.25">
      <c r="F1104" s="18" t="str">
        <f t="shared" si="34"/>
        <v/>
      </c>
      <c r="H1104" s="69" t="str">
        <f t="shared" si="35"/>
        <v/>
      </c>
    </row>
    <row r="1105" spans="6:8" x14ac:dyDescent="0.25">
      <c r="F1105" s="18" t="str">
        <f t="shared" si="34"/>
        <v/>
      </c>
      <c r="H1105" s="69" t="str">
        <f t="shared" si="35"/>
        <v/>
      </c>
    </row>
    <row r="1106" spans="6:8" x14ac:dyDescent="0.25">
      <c r="F1106" s="18" t="str">
        <f t="shared" si="34"/>
        <v/>
      </c>
      <c r="H1106" s="69" t="str">
        <f t="shared" si="35"/>
        <v/>
      </c>
    </row>
    <row r="1107" spans="6:8" x14ac:dyDescent="0.25">
      <c r="F1107" s="18" t="str">
        <f t="shared" si="34"/>
        <v/>
      </c>
      <c r="H1107" s="69" t="str">
        <f t="shared" si="35"/>
        <v/>
      </c>
    </row>
    <row r="1108" spans="6:8" x14ac:dyDescent="0.25">
      <c r="F1108" s="18" t="str">
        <f t="shared" si="34"/>
        <v/>
      </c>
      <c r="H1108" s="69" t="str">
        <f t="shared" si="35"/>
        <v/>
      </c>
    </row>
    <row r="1109" spans="6:8" x14ac:dyDescent="0.25">
      <c r="F1109" s="18" t="str">
        <f t="shared" si="34"/>
        <v/>
      </c>
      <c r="H1109" s="69" t="str">
        <f t="shared" si="35"/>
        <v/>
      </c>
    </row>
    <row r="1110" spans="6:8" x14ac:dyDescent="0.25">
      <c r="F1110" s="18" t="str">
        <f t="shared" si="34"/>
        <v/>
      </c>
      <c r="H1110" s="69" t="str">
        <f t="shared" si="35"/>
        <v/>
      </c>
    </row>
    <row r="1111" spans="6:8" x14ac:dyDescent="0.25">
      <c r="F1111" s="18" t="str">
        <f t="shared" si="34"/>
        <v/>
      </c>
      <c r="H1111" s="69" t="str">
        <f t="shared" si="35"/>
        <v/>
      </c>
    </row>
    <row r="1112" spans="6:8" x14ac:dyDescent="0.25">
      <c r="F1112" s="18" t="str">
        <f t="shared" si="34"/>
        <v/>
      </c>
      <c r="H1112" s="69" t="str">
        <f t="shared" si="35"/>
        <v/>
      </c>
    </row>
    <row r="1113" spans="6:8" x14ac:dyDescent="0.25">
      <c r="F1113" s="18" t="str">
        <f t="shared" si="34"/>
        <v/>
      </c>
      <c r="H1113" s="69" t="str">
        <f t="shared" si="35"/>
        <v/>
      </c>
    </row>
    <row r="1114" spans="6:8" x14ac:dyDescent="0.25">
      <c r="F1114" s="18" t="str">
        <f t="shared" si="34"/>
        <v/>
      </c>
      <c r="H1114" s="69" t="str">
        <f t="shared" si="35"/>
        <v/>
      </c>
    </row>
    <row r="1115" spans="6:8" x14ac:dyDescent="0.25">
      <c r="F1115" s="18" t="str">
        <f t="shared" si="34"/>
        <v/>
      </c>
      <c r="H1115" s="69" t="str">
        <f t="shared" si="35"/>
        <v/>
      </c>
    </row>
    <row r="1116" spans="6:8" x14ac:dyDescent="0.25">
      <c r="F1116" s="18" t="str">
        <f t="shared" si="34"/>
        <v/>
      </c>
      <c r="H1116" s="69" t="str">
        <f t="shared" si="35"/>
        <v/>
      </c>
    </row>
    <row r="1117" spans="6:8" x14ac:dyDescent="0.25">
      <c r="F1117" s="18" t="str">
        <f t="shared" si="34"/>
        <v/>
      </c>
      <c r="H1117" s="69" t="str">
        <f t="shared" si="35"/>
        <v/>
      </c>
    </row>
    <row r="1118" spans="6:8" x14ac:dyDescent="0.25">
      <c r="F1118" s="18" t="str">
        <f t="shared" si="34"/>
        <v/>
      </c>
      <c r="H1118" s="69" t="str">
        <f t="shared" si="35"/>
        <v/>
      </c>
    </row>
    <row r="1119" spans="6:8" x14ac:dyDescent="0.25">
      <c r="F1119" s="18" t="str">
        <f t="shared" si="34"/>
        <v/>
      </c>
      <c r="H1119" s="69" t="str">
        <f t="shared" si="35"/>
        <v/>
      </c>
    </row>
    <row r="1120" spans="6:8" x14ac:dyDescent="0.25">
      <c r="F1120" s="18" t="str">
        <f t="shared" si="34"/>
        <v/>
      </c>
      <c r="H1120" s="69" t="str">
        <f t="shared" si="35"/>
        <v/>
      </c>
    </row>
    <row r="1121" spans="6:8" x14ac:dyDescent="0.25">
      <c r="F1121" s="18" t="str">
        <f t="shared" si="34"/>
        <v/>
      </c>
      <c r="H1121" s="69" t="str">
        <f t="shared" si="35"/>
        <v/>
      </c>
    </row>
    <row r="1122" spans="6:8" x14ac:dyDescent="0.25">
      <c r="F1122" s="18" t="str">
        <f t="shared" si="34"/>
        <v/>
      </c>
      <c r="H1122" s="69" t="str">
        <f t="shared" si="35"/>
        <v/>
      </c>
    </row>
    <row r="1123" spans="6:8" x14ac:dyDescent="0.25">
      <c r="F1123" s="18" t="str">
        <f t="shared" si="34"/>
        <v/>
      </c>
      <c r="H1123" s="69" t="str">
        <f t="shared" si="35"/>
        <v/>
      </c>
    </row>
    <row r="1124" spans="6:8" x14ac:dyDescent="0.25">
      <c r="F1124" s="18" t="str">
        <f t="shared" si="34"/>
        <v/>
      </c>
      <c r="H1124" s="69" t="str">
        <f t="shared" si="35"/>
        <v/>
      </c>
    </row>
    <row r="1125" spans="6:8" x14ac:dyDescent="0.25">
      <c r="F1125" s="18" t="str">
        <f t="shared" si="34"/>
        <v/>
      </c>
      <c r="H1125" s="69" t="str">
        <f t="shared" si="35"/>
        <v/>
      </c>
    </row>
    <row r="1126" spans="6:8" x14ac:dyDescent="0.25">
      <c r="F1126" s="18" t="str">
        <f t="shared" si="34"/>
        <v/>
      </c>
      <c r="H1126" s="69" t="str">
        <f t="shared" si="35"/>
        <v/>
      </c>
    </row>
    <row r="1127" spans="6:8" x14ac:dyDescent="0.25">
      <c r="F1127" s="18" t="str">
        <f t="shared" si="34"/>
        <v/>
      </c>
      <c r="H1127" s="69" t="str">
        <f t="shared" si="35"/>
        <v/>
      </c>
    </row>
    <row r="1128" spans="6:8" x14ac:dyDescent="0.25">
      <c r="F1128" s="18" t="str">
        <f t="shared" si="34"/>
        <v/>
      </c>
      <c r="H1128" s="69" t="str">
        <f t="shared" si="35"/>
        <v/>
      </c>
    </row>
    <row r="1129" spans="6:8" x14ac:dyDescent="0.25">
      <c r="F1129" s="18" t="str">
        <f t="shared" si="34"/>
        <v/>
      </c>
      <c r="H1129" s="69" t="str">
        <f t="shared" si="35"/>
        <v/>
      </c>
    </row>
    <row r="1130" spans="6:8" x14ac:dyDescent="0.25">
      <c r="F1130" s="18" t="str">
        <f t="shared" si="34"/>
        <v/>
      </c>
      <c r="H1130" s="69" t="str">
        <f t="shared" si="35"/>
        <v/>
      </c>
    </row>
    <row r="1131" spans="6:8" x14ac:dyDescent="0.25">
      <c r="F1131" s="18" t="str">
        <f t="shared" si="34"/>
        <v/>
      </c>
      <c r="H1131" s="69" t="str">
        <f t="shared" si="35"/>
        <v/>
      </c>
    </row>
    <row r="1132" spans="6:8" x14ac:dyDescent="0.25">
      <c r="F1132" s="18" t="str">
        <f t="shared" si="34"/>
        <v/>
      </c>
      <c r="H1132" s="69" t="str">
        <f t="shared" si="35"/>
        <v/>
      </c>
    </row>
    <row r="1133" spans="6:8" x14ac:dyDescent="0.25">
      <c r="F1133" s="18" t="str">
        <f t="shared" si="34"/>
        <v/>
      </c>
      <c r="H1133" s="69" t="str">
        <f t="shared" si="35"/>
        <v/>
      </c>
    </row>
    <row r="1134" spans="6:8" x14ac:dyDescent="0.25">
      <c r="F1134" s="18" t="str">
        <f t="shared" si="34"/>
        <v/>
      </c>
      <c r="H1134" s="69" t="str">
        <f t="shared" si="35"/>
        <v/>
      </c>
    </row>
    <row r="1135" spans="6:8" x14ac:dyDescent="0.25">
      <c r="F1135" s="18" t="str">
        <f t="shared" si="34"/>
        <v/>
      </c>
      <c r="H1135" s="69" t="str">
        <f t="shared" si="35"/>
        <v/>
      </c>
    </row>
    <row r="1136" spans="6:8" x14ac:dyDescent="0.25">
      <c r="F1136" s="18" t="str">
        <f t="shared" si="34"/>
        <v/>
      </c>
      <c r="H1136" s="69" t="str">
        <f t="shared" si="35"/>
        <v/>
      </c>
    </row>
    <row r="1137" spans="6:8" x14ac:dyDescent="0.25">
      <c r="F1137" s="18" t="str">
        <f t="shared" si="34"/>
        <v/>
      </c>
      <c r="H1137" s="69" t="str">
        <f t="shared" si="35"/>
        <v/>
      </c>
    </row>
    <row r="1138" spans="6:8" x14ac:dyDescent="0.25">
      <c r="F1138" s="18" t="str">
        <f t="shared" si="34"/>
        <v/>
      </c>
      <c r="H1138" s="69" t="str">
        <f t="shared" si="35"/>
        <v/>
      </c>
    </row>
    <row r="1139" spans="6:8" x14ac:dyDescent="0.25">
      <c r="F1139" s="18" t="str">
        <f t="shared" si="34"/>
        <v/>
      </c>
      <c r="H1139" s="69" t="str">
        <f t="shared" si="35"/>
        <v/>
      </c>
    </row>
    <row r="1140" spans="6:8" x14ac:dyDescent="0.25">
      <c r="F1140" s="18" t="str">
        <f t="shared" si="34"/>
        <v/>
      </c>
      <c r="H1140" s="69" t="str">
        <f t="shared" si="35"/>
        <v/>
      </c>
    </row>
    <row r="1141" spans="6:8" x14ac:dyDescent="0.25">
      <c r="F1141" s="18" t="str">
        <f t="shared" si="34"/>
        <v/>
      </c>
      <c r="H1141" s="69" t="str">
        <f t="shared" si="35"/>
        <v/>
      </c>
    </row>
    <row r="1142" spans="6:8" x14ac:dyDescent="0.25">
      <c r="F1142" s="18" t="str">
        <f t="shared" si="34"/>
        <v/>
      </c>
      <c r="H1142" s="69" t="str">
        <f t="shared" si="35"/>
        <v/>
      </c>
    </row>
    <row r="1143" spans="6:8" x14ac:dyDescent="0.25">
      <c r="F1143" s="18" t="str">
        <f t="shared" si="34"/>
        <v/>
      </c>
      <c r="H1143" s="69" t="str">
        <f t="shared" si="35"/>
        <v/>
      </c>
    </row>
    <row r="1144" spans="6:8" x14ac:dyDescent="0.25">
      <c r="F1144" s="18" t="str">
        <f t="shared" si="34"/>
        <v/>
      </c>
      <c r="H1144" s="69" t="str">
        <f t="shared" si="35"/>
        <v/>
      </c>
    </row>
    <row r="1145" spans="6:8" x14ac:dyDescent="0.25">
      <c r="F1145" s="18" t="str">
        <f t="shared" si="34"/>
        <v/>
      </c>
      <c r="H1145" s="69" t="str">
        <f t="shared" si="35"/>
        <v/>
      </c>
    </row>
    <row r="1146" spans="6:8" x14ac:dyDescent="0.25">
      <c r="F1146" s="18" t="str">
        <f t="shared" si="34"/>
        <v/>
      </c>
      <c r="H1146" s="69" t="str">
        <f t="shared" si="35"/>
        <v/>
      </c>
    </row>
    <row r="1147" spans="6:8" x14ac:dyDescent="0.25">
      <c r="F1147" s="18" t="str">
        <f t="shared" si="34"/>
        <v/>
      </c>
      <c r="H1147" s="69" t="str">
        <f t="shared" si="35"/>
        <v/>
      </c>
    </row>
    <row r="1148" spans="6:8" x14ac:dyDescent="0.25">
      <c r="F1148" s="18" t="str">
        <f t="shared" si="34"/>
        <v/>
      </c>
      <c r="H1148" s="69" t="str">
        <f t="shared" si="35"/>
        <v/>
      </c>
    </row>
    <row r="1149" spans="6:8" x14ac:dyDescent="0.25">
      <c r="F1149" s="18" t="str">
        <f t="shared" si="34"/>
        <v/>
      </c>
      <c r="H1149" s="69" t="str">
        <f t="shared" si="35"/>
        <v/>
      </c>
    </row>
    <row r="1150" spans="6:8" x14ac:dyDescent="0.25">
      <c r="F1150" s="18" t="str">
        <f t="shared" si="34"/>
        <v/>
      </c>
      <c r="H1150" s="69" t="str">
        <f t="shared" si="35"/>
        <v/>
      </c>
    </row>
    <row r="1151" spans="6:8" x14ac:dyDescent="0.25">
      <c r="F1151" s="18" t="str">
        <f t="shared" si="34"/>
        <v/>
      </c>
      <c r="H1151" s="69" t="str">
        <f t="shared" si="35"/>
        <v/>
      </c>
    </row>
    <row r="1152" spans="6:8" x14ac:dyDescent="0.25">
      <c r="F1152" s="18" t="str">
        <f t="shared" si="34"/>
        <v/>
      </c>
      <c r="H1152" s="69" t="str">
        <f t="shared" si="35"/>
        <v/>
      </c>
    </row>
    <row r="1153" spans="6:8" x14ac:dyDescent="0.25">
      <c r="F1153" s="18" t="str">
        <f t="shared" si="34"/>
        <v/>
      </c>
      <c r="H1153" s="69" t="str">
        <f t="shared" si="35"/>
        <v/>
      </c>
    </row>
    <row r="1154" spans="6:8" x14ac:dyDescent="0.25">
      <c r="F1154" s="18" t="str">
        <f t="shared" si="34"/>
        <v/>
      </c>
      <c r="H1154" s="69" t="str">
        <f t="shared" si="35"/>
        <v/>
      </c>
    </row>
    <row r="1155" spans="6:8" x14ac:dyDescent="0.25">
      <c r="F1155" s="18" t="str">
        <f t="shared" si="34"/>
        <v/>
      </c>
      <c r="H1155" s="69" t="str">
        <f t="shared" si="35"/>
        <v/>
      </c>
    </row>
    <row r="1156" spans="6:8" x14ac:dyDescent="0.25">
      <c r="F1156" s="18" t="str">
        <f t="shared" ref="F1156:F1219" si="36">IF($C1156="","",IFERROR($D1156*INDEX(ItemCostCol,MATCH($C1156,ItemName,0)),""))</f>
        <v/>
      </c>
      <c r="H1156" s="69" t="str">
        <f t="shared" ref="H1156:H1219" si="37">IF(C1156="","",IF(ISNUMBER(MATCH(C1156,ItemName,0)),"OK","NOT IN ITEMS LIST"))</f>
        <v/>
      </c>
    </row>
    <row r="1157" spans="6:8" x14ac:dyDescent="0.25">
      <c r="F1157" s="18" t="str">
        <f t="shared" si="36"/>
        <v/>
      </c>
      <c r="H1157" s="69" t="str">
        <f t="shared" si="37"/>
        <v/>
      </c>
    </row>
    <row r="1158" spans="6:8" x14ac:dyDescent="0.25">
      <c r="F1158" s="18" t="str">
        <f t="shared" si="36"/>
        <v/>
      </c>
      <c r="H1158" s="69" t="str">
        <f t="shared" si="37"/>
        <v/>
      </c>
    </row>
    <row r="1159" spans="6:8" x14ac:dyDescent="0.25">
      <c r="F1159" s="18" t="str">
        <f t="shared" si="36"/>
        <v/>
      </c>
      <c r="H1159" s="69" t="str">
        <f t="shared" si="37"/>
        <v/>
      </c>
    </row>
    <row r="1160" spans="6:8" x14ac:dyDescent="0.25">
      <c r="F1160" s="18" t="str">
        <f t="shared" si="36"/>
        <v/>
      </c>
      <c r="H1160" s="69" t="str">
        <f t="shared" si="37"/>
        <v/>
      </c>
    </row>
    <row r="1161" spans="6:8" x14ac:dyDescent="0.25">
      <c r="F1161" s="18" t="str">
        <f t="shared" si="36"/>
        <v/>
      </c>
      <c r="H1161" s="69" t="str">
        <f t="shared" si="37"/>
        <v/>
      </c>
    </row>
    <row r="1162" spans="6:8" x14ac:dyDescent="0.25">
      <c r="F1162" s="18" t="str">
        <f t="shared" si="36"/>
        <v/>
      </c>
      <c r="H1162" s="69" t="str">
        <f t="shared" si="37"/>
        <v/>
      </c>
    </row>
    <row r="1163" spans="6:8" x14ac:dyDescent="0.25">
      <c r="F1163" s="18" t="str">
        <f t="shared" si="36"/>
        <v/>
      </c>
      <c r="H1163" s="69" t="str">
        <f t="shared" si="37"/>
        <v/>
      </c>
    </row>
    <row r="1164" spans="6:8" x14ac:dyDescent="0.25">
      <c r="F1164" s="18" t="str">
        <f t="shared" si="36"/>
        <v/>
      </c>
      <c r="H1164" s="69" t="str">
        <f t="shared" si="37"/>
        <v/>
      </c>
    </row>
    <row r="1165" spans="6:8" x14ac:dyDescent="0.25">
      <c r="F1165" s="18" t="str">
        <f t="shared" si="36"/>
        <v/>
      </c>
      <c r="H1165" s="69" t="str">
        <f t="shared" si="37"/>
        <v/>
      </c>
    </row>
    <row r="1166" spans="6:8" x14ac:dyDescent="0.25">
      <c r="F1166" s="18" t="str">
        <f t="shared" si="36"/>
        <v/>
      </c>
      <c r="H1166" s="69" t="str">
        <f t="shared" si="37"/>
        <v/>
      </c>
    </row>
    <row r="1167" spans="6:8" x14ac:dyDescent="0.25">
      <c r="F1167" s="18" t="str">
        <f t="shared" si="36"/>
        <v/>
      </c>
      <c r="H1167" s="69" t="str">
        <f t="shared" si="37"/>
        <v/>
      </c>
    </row>
    <row r="1168" spans="6:8" x14ac:dyDescent="0.25">
      <c r="F1168" s="18" t="str">
        <f t="shared" si="36"/>
        <v/>
      </c>
      <c r="H1168" s="69" t="str">
        <f t="shared" si="37"/>
        <v/>
      </c>
    </row>
    <row r="1169" spans="6:8" x14ac:dyDescent="0.25">
      <c r="F1169" s="18" t="str">
        <f t="shared" si="36"/>
        <v/>
      </c>
      <c r="H1169" s="69" t="str">
        <f t="shared" si="37"/>
        <v/>
      </c>
    </row>
    <row r="1170" spans="6:8" x14ac:dyDescent="0.25">
      <c r="F1170" s="18" t="str">
        <f t="shared" si="36"/>
        <v/>
      </c>
      <c r="H1170" s="69" t="str">
        <f t="shared" si="37"/>
        <v/>
      </c>
    </row>
    <row r="1171" spans="6:8" x14ac:dyDescent="0.25">
      <c r="F1171" s="18" t="str">
        <f t="shared" si="36"/>
        <v/>
      </c>
      <c r="H1171" s="69" t="str">
        <f t="shared" si="37"/>
        <v/>
      </c>
    </row>
    <row r="1172" spans="6:8" x14ac:dyDescent="0.25">
      <c r="F1172" s="18" t="str">
        <f t="shared" si="36"/>
        <v/>
      </c>
      <c r="H1172" s="69" t="str">
        <f t="shared" si="37"/>
        <v/>
      </c>
    </row>
    <row r="1173" spans="6:8" x14ac:dyDescent="0.25">
      <c r="F1173" s="18" t="str">
        <f t="shared" si="36"/>
        <v/>
      </c>
      <c r="H1173" s="69" t="str">
        <f t="shared" si="37"/>
        <v/>
      </c>
    </row>
    <row r="1174" spans="6:8" x14ac:dyDescent="0.25">
      <c r="F1174" s="18" t="str">
        <f t="shared" si="36"/>
        <v/>
      </c>
      <c r="H1174" s="69" t="str">
        <f t="shared" si="37"/>
        <v/>
      </c>
    </row>
    <row r="1175" spans="6:8" x14ac:dyDescent="0.25">
      <c r="F1175" s="18" t="str">
        <f t="shared" si="36"/>
        <v/>
      </c>
      <c r="H1175" s="69" t="str">
        <f t="shared" si="37"/>
        <v/>
      </c>
    </row>
    <row r="1176" spans="6:8" x14ac:dyDescent="0.25">
      <c r="F1176" s="18" t="str">
        <f t="shared" si="36"/>
        <v/>
      </c>
      <c r="H1176" s="69" t="str">
        <f t="shared" si="37"/>
        <v/>
      </c>
    </row>
    <row r="1177" spans="6:8" x14ac:dyDescent="0.25">
      <c r="F1177" s="18" t="str">
        <f t="shared" si="36"/>
        <v/>
      </c>
      <c r="H1177" s="69" t="str">
        <f t="shared" si="37"/>
        <v/>
      </c>
    </row>
    <row r="1178" spans="6:8" x14ac:dyDescent="0.25">
      <c r="F1178" s="18" t="str">
        <f t="shared" si="36"/>
        <v/>
      </c>
      <c r="H1178" s="69" t="str">
        <f t="shared" si="37"/>
        <v/>
      </c>
    </row>
    <row r="1179" spans="6:8" x14ac:dyDescent="0.25">
      <c r="F1179" s="18" t="str">
        <f t="shared" si="36"/>
        <v/>
      </c>
      <c r="H1179" s="69" t="str">
        <f t="shared" si="37"/>
        <v/>
      </c>
    </row>
    <row r="1180" spans="6:8" x14ac:dyDescent="0.25">
      <c r="F1180" s="18" t="str">
        <f t="shared" si="36"/>
        <v/>
      </c>
      <c r="H1180" s="69" t="str">
        <f t="shared" si="37"/>
        <v/>
      </c>
    </row>
    <row r="1181" spans="6:8" x14ac:dyDescent="0.25">
      <c r="F1181" s="18" t="str">
        <f t="shared" si="36"/>
        <v/>
      </c>
      <c r="H1181" s="69" t="str">
        <f t="shared" si="37"/>
        <v/>
      </c>
    </row>
    <row r="1182" spans="6:8" x14ac:dyDescent="0.25">
      <c r="F1182" s="18" t="str">
        <f t="shared" si="36"/>
        <v/>
      </c>
      <c r="H1182" s="69" t="str">
        <f t="shared" si="37"/>
        <v/>
      </c>
    </row>
    <row r="1183" spans="6:8" x14ac:dyDescent="0.25">
      <c r="F1183" s="18" t="str">
        <f t="shared" si="36"/>
        <v/>
      </c>
      <c r="H1183" s="69" t="str">
        <f t="shared" si="37"/>
        <v/>
      </c>
    </row>
    <row r="1184" spans="6:8" x14ac:dyDescent="0.25">
      <c r="F1184" s="18" t="str">
        <f t="shared" si="36"/>
        <v/>
      </c>
      <c r="H1184" s="69" t="str">
        <f t="shared" si="37"/>
        <v/>
      </c>
    </row>
    <row r="1185" spans="6:8" x14ac:dyDescent="0.25">
      <c r="F1185" s="18" t="str">
        <f t="shared" si="36"/>
        <v/>
      </c>
      <c r="H1185" s="69" t="str">
        <f t="shared" si="37"/>
        <v/>
      </c>
    </row>
    <row r="1186" spans="6:8" x14ac:dyDescent="0.25">
      <c r="F1186" s="18" t="str">
        <f t="shared" si="36"/>
        <v/>
      </c>
      <c r="H1186" s="69" t="str">
        <f t="shared" si="37"/>
        <v/>
      </c>
    </row>
    <row r="1187" spans="6:8" x14ac:dyDescent="0.25">
      <c r="F1187" s="18" t="str">
        <f t="shared" si="36"/>
        <v/>
      </c>
      <c r="H1187" s="69" t="str">
        <f t="shared" si="37"/>
        <v/>
      </c>
    </row>
    <row r="1188" spans="6:8" x14ac:dyDescent="0.25">
      <c r="F1188" s="18" t="str">
        <f t="shared" si="36"/>
        <v/>
      </c>
      <c r="H1188" s="69" t="str">
        <f t="shared" si="37"/>
        <v/>
      </c>
    </row>
    <row r="1189" spans="6:8" x14ac:dyDescent="0.25">
      <c r="F1189" s="18" t="str">
        <f t="shared" si="36"/>
        <v/>
      </c>
      <c r="H1189" s="69" t="str">
        <f t="shared" si="37"/>
        <v/>
      </c>
    </row>
    <row r="1190" spans="6:8" x14ac:dyDescent="0.25">
      <c r="F1190" s="18" t="str">
        <f t="shared" si="36"/>
        <v/>
      </c>
      <c r="H1190" s="69" t="str">
        <f t="shared" si="37"/>
        <v/>
      </c>
    </row>
    <row r="1191" spans="6:8" x14ac:dyDescent="0.25">
      <c r="F1191" s="18" t="str">
        <f t="shared" si="36"/>
        <v/>
      </c>
      <c r="H1191" s="69" t="str">
        <f t="shared" si="37"/>
        <v/>
      </c>
    </row>
    <row r="1192" spans="6:8" x14ac:dyDescent="0.25">
      <c r="F1192" s="18" t="str">
        <f t="shared" si="36"/>
        <v/>
      </c>
      <c r="H1192" s="69" t="str">
        <f t="shared" si="37"/>
        <v/>
      </c>
    </row>
    <row r="1193" spans="6:8" x14ac:dyDescent="0.25">
      <c r="F1193" s="18" t="str">
        <f t="shared" si="36"/>
        <v/>
      </c>
      <c r="H1193" s="69" t="str">
        <f t="shared" si="37"/>
        <v/>
      </c>
    </row>
    <row r="1194" spans="6:8" x14ac:dyDescent="0.25">
      <c r="F1194" s="18" t="str">
        <f t="shared" si="36"/>
        <v/>
      </c>
      <c r="H1194" s="69" t="str">
        <f t="shared" si="37"/>
        <v/>
      </c>
    </row>
    <row r="1195" spans="6:8" x14ac:dyDescent="0.25">
      <c r="F1195" s="18" t="str">
        <f t="shared" si="36"/>
        <v/>
      </c>
      <c r="H1195" s="69" t="str">
        <f t="shared" si="37"/>
        <v/>
      </c>
    </row>
    <row r="1196" spans="6:8" x14ac:dyDescent="0.25">
      <c r="F1196" s="18" t="str">
        <f t="shared" si="36"/>
        <v/>
      </c>
      <c r="H1196" s="69" t="str">
        <f t="shared" si="37"/>
        <v/>
      </c>
    </row>
    <row r="1197" spans="6:8" x14ac:dyDescent="0.25">
      <c r="F1197" s="18" t="str">
        <f t="shared" si="36"/>
        <v/>
      </c>
      <c r="H1197" s="69" t="str">
        <f t="shared" si="37"/>
        <v/>
      </c>
    </row>
    <row r="1198" spans="6:8" x14ac:dyDescent="0.25">
      <c r="F1198" s="18" t="str">
        <f t="shared" si="36"/>
        <v/>
      </c>
      <c r="H1198" s="69" t="str">
        <f t="shared" si="37"/>
        <v/>
      </c>
    </row>
    <row r="1199" spans="6:8" x14ac:dyDescent="0.25">
      <c r="F1199" s="18" t="str">
        <f t="shared" si="36"/>
        <v/>
      </c>
      <c r="H1199" s="69" t="str">
        <f t="shared" si="37"/>
        <v/>
      </c>
    </row>
    <row r="1200" spans="6:8" x14ac:dyDescent="0.25">
      <c r="F1200" s="18" t="str">
        <f t="shared" si="36"/>
        <v/>
      </c>
      <c r="H1200" s="69" t="str">
        <f t="shared" si="37"/>
        <v/>
      </c>
    </row>
    <row r="1201" spans="6:8" x14ac:dyDescent="0.25">
      <c r="F1201" s="18" t="str">
        <f t="shared" si="36"/>
        <v/>
      </c>
      <c r="H1201" s="69" t="str">
        <f t="shared" si="37"/>
        <v/>
      </c>
    </row>
    <row r="1202" spans="6:8" x14ac:dyDescent="0.25">
      <c r="F1202" s="18" t="str">
        <f t="shared" si="36"/>
        <v/>
      </c>
      <c r="H1202" s="69" t="str">
        <f t="shared" si="37"/>
        <v/>
      </c>
    </row>
    <row r="1203" spans="6:8" x14ac:dyDescent="0.25">
      <c r="F1203" s="18" t="str">
        <f t="shared" si="36"/>
        <v/>
      </c>
      <c r="H1203" s="69" t="str">
        <f t="shared" si="37"/>
        <v/>
      </c>
    </row>
    <row r="1204" spans="6:8" x14ac:dyDescent="0.25">
      <c r="F1204" s="18" t="str">
        <f t="shared" si="36"/>
        <v/>
      </c>
      <c r="H1204" s="69" t="str">
        <f t="shared" si="37"/>
        <v/>
      </c>
    </row>
    <row r="1205" spans="6:8" x14ac:dyDescent="0.25">
      <c r="F1205" s="18" t="str">
        <f t="shared" si="36"/>
        <v/>
      </c>
      <c r="H1205" s="69" t="str">
        <f t="shared" si="37"/>
        <v/>
      </c>
    </row>
    <row r="1206" spans="6:8" x14ac:dyDescent="0.25">
      <c r="F1206" s="18" t="str">
        <f t="shared" si="36"/>
        <v/>
      </c>
      <c r="H1206" s="69" t="str">
        <f t="shared" si="37"/>
        <v/>
      </c>
    </row>
    <row r="1207" spans="6:8" x14ac:dyDescent="0.25">
      <c r="F1207" s="18" t="str">
        <f t="shared" si="36"/>
        <v/>
      </c>
      <c r="H1207" s="69" t="str">
        <f t="shared" si="37"/>
        <v/>
      </c>
    </row>
    <row r="1208" spans="6:8" x14ac:dyDescent="0.25">
      <c r="F1208" s="18" t="str">
        <f t="shared" si="36"/>
        <v/>
      </c>
      <c r="H1208" s="69" t="str">
        <f t="shared" si="37"/>
        <v/>
      </c>
    </row>
    <row r="1209" spans="6:8" x14ac:dyDescent="0.25">
      <c r="F1209" s="18" t="str">
        <f t="shared" si="36"/>
        <v/>
      </c>
      <c r="H1209" s="69" t="str">
        <f t="shared" si="37"/>
        <v/>
      </c>
    </row>
    <row r="1210" spans="6:8" x14ac:dyDescent="0.25">
      <c r="F1210" s="18" t="str">
        <f t="shared" si="36"/>
        <v/>
      </c>
      <c r="H1210" s="69" t="str">
        <f t="shared" si="37"/>
        <v/>
      </c>
    </row>
    <row r="1211" spans="6:8" x14ac:dyDescent="0.25">
      <c r="F1211" s="18" t="str">
        <f t="shared" si="36"/>
        <v/>
      </c>
      <c r="H1211" s="69" t="str">
        <f t="shared" si="37"/>
        <v/>
      </c>
    </row>
    <row r="1212" spans="6:8" x14ac:dyDescent="0.25">
      <c r="F1212" s="18" t="str">
        <f t="shared" si="36"/>
        <v/>
      </c>
      <c r="H1212" s="69" t="str">
        <f t="shared" si="37"/>
        <v/>
      </c>
    </row>
    <row r="1213" spans="6:8" x14ac:dyDescent="0.25">
      <c r="F1213" s="18" t="str">
        <f t="shared" si="36"/>
        <v/>
      </c>
      <c r="H1213" s="69" t="str">
        <f t="shared" si="37"/>
        <v/>
      </c>
    </row>
    <row r="1214" spans="6:8" x14ac:dyDescent="0.25">
      <c r="F1214" s="18" t="str">
        <f t="shared" si="36"/>
        <v/>
      </c>
      <c r="H1214" s="69" t="str">
        <f t="shared" si="37"/>
        <v/>
      </c>
    </row>
    <row r="1215" spans="6:8" x14ac:dyDescent="0.25">
      <c r="F1215" s="18" t="str">
        <f t="shared" si="36"/>
        <v/>
      </c>
      <c r="H1215" s="69" t="str">
        <f t="shared" si="37"/>
        <v/>
      </c>
    </row>
    <row r="1216" spans="6:8" x14ac:dyDescent="0.25">
      <c r="F1216" s="18" t="str">
        <f t="shared" si="36"/>
        <v/>
      </c>
      <c r="H1216" s="69" t="str">
        <f t="shared" si="37"/>
        <v/>
      </c>
    </row>
    <row r="1217" spans="6:8" x14ac:dyDescent="0.25">
      <c r="F1217" s="18" t="str">
        <f t="shared" si="36"/>
        <v/>
      </c>
      <c r="H1217" s="69" t="str">
        <f t="shared" si="37"/>
        <v/>
      </c>
    </row>
    <row r="1218" spans="6:8" x14ac:dyDescent="0.25">
      <c r="F1218" s="18" t="str">
        <f t="shared" si="36"/>
        <v/>
      </c>
      <c r="H1218" s="69" t="str">
        <f t="shared" si="37"/>
        <v/>
      </c>
    </row>
    <row r="1219" spans="6:8" x14ac:dyDescent="0.25">
      <c r="F1219" s="18" t="str">
        <f t="shared" si="36"/>
        <v/>
      </c>
      <c r="H1219" s="69" t="str">
        <f t="shared" si="37"/>
        <v/>
      </c>
    </row>
    <row r="1220" spans="6:8" x14ac:dyDescent="0.25">
      <c r="F1220" s="18" t="str">
        <f t="shared" ref="F1220:F1283" si="38">IF($C1220="","",IFERROR($D1220*INDEX(ItemCostCol,MATCH($C1220,ItemName,0)),""))</f>
        <v/>
      </c>
      <c r="H1220" s="69" t="str">
        <f t="shared" ref="H1220:H1283" si="39">IF(C1220="","",IF(ISNUMBER(MATCH(C1220,ItemName,0)),"OK","NOT IN ITEMS LIST"))</f>
        <v/>
      </c>
    </row>
    <row r="1221" spans="6:8" x14ac:dyDescent="0.25">
      <c r="F1221" s="18" t="str">
        <f t="shared" si="38"/>
        <v/>
      </c>
      <c r="H1221" s="69" t="str">
        <f t="shared" si="39"/>
        <v/>
      </c>
    </row>
    <row r="1222" spans="6:8" x14ac:dyDescent="0.25">
      <c r="F1222" s="18" t="str">
        <f t="shared" si="38"/>
        <v/>
      </c>
      <c r="H1222" s="69" t="str">
        <f t="shared" si="39"/>
        <v/>
      </c>
    </row>
    <row r="1223" spans="6:8" x14ac:dyDescent="0.25">
      <c r="F1223" s="18" t="str">
        <f t="shared" si="38"/>
        <v/>
      </c>
      <c r="H1223" s="69" t="str">
        <f t="shared" si="39"/>
        <v/>
      </c>
    </row>
    <row r="1224" spans="6:8" x14ac:dyDescent="0.25">
      <c r="F1224" s="18" t="str">
        <f t="shared" si="38"/>
        <v/>
      </c>
      <c r="H1224" s="69" t="str">
        <f t="shared" si="39"/>
        <v/>
      </c>
    </row>
    <row r="1225" spans="6:8" x14ac:dyDescent="0.25">
      <c r="F1225" s="18" t="str">
        <f t="shared" si="38"/>
        <v/>
      </c>
      <c r="H1225" s="69" t="str">
        <f t="shared" si="39"/>
        <v/>
      </c>
    </row>
    <row r="1226" spans="6:8" x14ac:dyDescent="0.25">
      <c r="F1226" s="18" t="str">
        <f t="shared" si="38"/>
        <v/>
      </c>
      <c r="H1226" s="69" t="str">
        <f t="shared" si="39"/>
        <v/>
      </c>
    </row>
    <row r="1227" spans="6:8" x14ac:dyDescent="0.25">
      <c r="F1227" s="18" t="str">
        <f t="shared" si="38"/>
        <v/>
      </c>
      <c r="H1227" s="69" t="str">
        <f t="shared" si="39"/>
        <v/>
      </c>
    </row>
    <row r="1228" spans="6:8" x14ac:dyDescent="0.25">
      <c r="F1228" s="18" t="str">
        <f t="shared" si="38"/>
        <v/>
      </c>
      <c r="H1228" s="69" t="str">
        <f t="shared" si="39"/>
        <v/>
      </c>
    </row>
    <row r="1229" spans="6:8" x14ac:dyDescent="0.25">
      <c r="F1229" s="18" t="str">
        <f t="shared" si="38"/>
        <v/>
      </c>
      <c r="H1229" s="69" t="str">
        <f t="shared" si="39"/>
        <v/>
      </c>
    </row>
    <row r="1230" spans="6:8" x14ac:dyDescent="0.25">
      <c r="F1230" s="18" t="str">
        <f t="shared" si="38"/>
        <v/>
      </c>
      <c r="H1230" s="69" t="str">
        <f t="shared" si="39"/>
        <v/>
      </c>
    </row>
    <row r="1231" spans="6:8" x14ac:dyDescent="0.25">
      <c r="F1231" s="18" t="str">
        <f t="shared" si="38"/>
        <v/>
      </c>
      <c r="H1231" s="69" t="str">
        <f t="shared" si="39"/>
        <v/>
      </c>
    </row>
    <row r="1232" spans="6:8" x14ac:dyDescent="0.25">
      <c r="F1232" s="18" t="str">
        <f t="shared" si="38"/>
        <v/>
      </c>
      <c r="H1232" s="69" t="str">
        <f t="shared" si="39"/>
        <v/>
      </c>
    </row>
    <row r="1233" spans="6:8" x14ac:dyDescent="0.25">
      <c r="F1233" s="18" t="str">
        <f t="shared" si="38"/>
        <v/>
      </c>
      <c r="H1233" s="69" t="str">
        <f t="shared" si="39"/>
        <v/>
      </c>
    </row>
    <row r="1234" spans="6:8" x14ac:dyDescent="0.25">
      <c r="F1234" s="18" t="str">
        <f t="shared" si="38"/>
        <v/>
      </c>
      <c r="H1234" s="69" t="str">
        <f t="shared" si="39"/>
        <v/>
      </c>
    </row>
    <row r="1235" spans="6:8" x14ac:dyDescent="0.25">
      <c r="F1235" s="18" t="str">
        <f t="shared" si="38"/>
        <v/>
      </c>
      <c r="H1235" s="69" t="str">
        <f t="shared" si="39"/>
        <v/>
      </c>
    </row>
    <row r="1236" spans="6:8" x14ac:dyDescent="0.25">
      <c r="F1236" s="18" t="str">
        <f t="shared" si="38"/>
        <v/>
      </c>
      <c r="H1236" s="69" t="str">
        <f t="shared" si="39"/>
        <v/>
      </c>
    </row>
    <row r="1237" spans="6:8" x14ac:dyDescent="0.25">
      <c r="F1237" s="18" t="str">
        <f t="shared" si="38"/>
        <v/>
      </c>
      <c r="H1237" s="69" t="str">
        <f t="shared" si="39"/>
        <v/>
      </c>
    </row>
    <row r="1238" spans="6:8" x14ac:dyDescent="0.25">
      <c r="F1238" s="18" t="str">
        <f t="shared" si="38"/>
        <v/>
      </c>
      <c r="H1238" s="69" t="str">
        <f t="shared" si="39"/>
        <v/>
      </c>
    </row>
    <row r="1239" spans="6:8" x14ac:dyDescent="0.25">
      <c r="F1239" s="18" t="str">
        <f t="shared" si="38"/>
        <v/>
      </c>
      <c r="H1239" s="69" t="str">
        <f t="shared" si="39"/>
        <v/>
      </c>
    </row>
    <row r="1240" spans="6:8" x14ac:dyDescent="0.25">
      <c r="F1240" s="18" t="str">
        <f t="shared" si="38"/>
        <v/>
      </c>
      <c r="H1240" s="69" t="str">
        <f t="shared" si="39"/>
        <v/>
      </c>
    </row>
    <row r="1241" spans="6:8" x14ac:dyDescent="0.25">
      <c r="F1241" s="18" t="str">
        <f t="shared" si="38"/>
        <v/>
      </c>
      <c r="H1241" s="69" t="str">
        <f t="shared" si="39"/>
        <v/>
      </c>
    </row>
    <row r="1242" spans="6:8" x14ac:dyDescent="0.25">
      <c r="F1242" s="18" t="str">
        <f t="shared" si="38"/>
        <v/>
      </c>
      <c r="H1242" s="69" t="str">
        <f t="shared" si="39"/>
        <v/>
      </c>
    </row>
    <row r="1243" spans="6:8" x14ac:dyDescent="0.25">
      <c r="F1243" s="18" t="str">
        <f t="shared" si="38"/>
        <v/>
      </c>
      <c r="H1243" s="69" t="str">
        <f t="shared" si="39"/>
        <v/>
      </c>
    </row>
    <row r="1244" spans="6:8" x14ac:dyDescent="0.25">
      <c r="F1244" s="18" t="str">
        <f t="shared" si="38"/>
        <v/>
      </c>
      <c r="H1244" s="69" t="str">
        <f t="shared" si="39"/>
        <v/>
      </c>
    </row>
    <row r="1245" spans="6:8" x14ac:dyDescent="0.25">
      <c r="F1245" s="18" t="str">
        <f t="shared" si="38"/>
        <v/>
      </c>
      <c r="H1245" s="69" t="str">
        <f t="shared" si="39"/>
        <v/>
      </c>
    </row>
    <row r="1246" spans="6:8" x14ac:dyDescent="0.25">
      <c r="F1246" s="18" t="str">
        <f t="shared" si="38"/>
        <v/>
      </c>
      <c r="H1246" s="69" t="str">
        <f t="shared" si="39"/>
        <v/>
      </c>
    </row>
    <row r="1247" spans="6:8" x14ac:dyDescent="0.25">
      <c r="F1247" s="18" t="str">
        <f t="shared" si="38"/>
        <v/>
      </c>
      <c r="H1247" s="69" t="str">
        <f t="shared" si="39"/>
        <v/>
      </c>
    </row>
    <row r="1248" spans="6:8" x14ac:dyDescent="0.25">
      <c r="F1248" s="18" t="str">
        <f t="shared" si="38"/>
        <v/>
      </c>
      <c r="H1248" s="69" t="str">
        <f t="shared" si="39"/>
        <v/>
      </c>
    </row>
    <row r="1249" spans="6:8" x14ac:dyDescent="0.25">
      <c r="F1249" s="18" t="str">
        <f t="shared" si="38"/>
        <v/>
      </c>
      <c r="H1249" s="69" t="str">
        <f t="shared" si="39"/>
        <v/>
      </c>
    </row>
    <row r="1250" spans="6:8" x14ac:dyDescent="0.25">
      <c r="F1250" s="18" t="str">
        <f t="shared" si="38"/>
        <v/>
      </c>
      <c r="H1250" s="69" t="str">
        <f t="shared" si="39"/>
        <v/>
      </c>
    </row>
    <row r="1251" spans="6:8" x14ac:dyDescent="0.25">
      <c r="F1251" s="18" t="str">
        <f t="shared" si="38"/>
        <v/>
      </c>
      <c r="H1251" s="69" t="str">
        <f t="shared" si="39"/>
        <v/>
      </c>
    </row>
    <row r="1252" spans="6:8" x14ac:dyDescent="0.25">
      <c r="F1252" s="18" t="str">
        <f t="shared" si="38"/>
        <v/>
      </c>
      <c r="H1252" s="69" t="str">
        <f t="shared" si="39"/>
        <v/>
      </c>
    </row>
    <row r="1253" spans="6:8" x14ac:dyDescent="0.25">
      <c r="F1253" s="18" t="str">
        <f t="shared" si="38"/>
        <v/>
      </c>
      <c r="H1253" s="69" t="str">
        <f t="shared" si="39"/>
        <v/>
      </c>
    </row>
    <row r="1254" spans="6:8" x14ac:dyDescent="0.25">
      <c r="F1254" s="18" t="str">
        <f t="shared" si="38"/>
        <v/>
      </c>
      <c r="H1254" s="69" t="str">
        <f t="shared" si="39"/>
        <v/>
      </c>
    </row>
    <row r="1255" spans="6:8" x14ac:dyDescent="0.25">
      <c r="F1255" s="18" t="str">
        <f t="shared" si="38"/>
        <v/>
      </c>
      <c r="H1255" s="69" t="str">
        <f t="shared" si="39"/>
        <v/>
      </c>
    </row>
    <row r="1256" spans="6:8" x14ac:dyDescent="0.25">
      <c r="F1256" s="18" t="str">
        <f t="shared" si="38"/>
        <v/>
      </c>
      <c r="H1256" s="69" t="str">
        <f t="shared" si="39"/>
        <v/>
      </c>
    </row>
    <row r="1257" spans="6:8" x14ac:dyDescent="0.25">
      <c r="F1257" s="18" t="str">
        <f t="shared" si="38"/>
        <v/>
      </c>
      <c r="H1257" s="69" t="str">
        <f t="shared" si="39"/>
        <v/>
      </c>
    </row>
    <row r="1258" spans="6:8" x14ac:dyDescent="0.25">
      <c r="F1258" s="18" t="str">
        <f t="shared" si="38"/>
        <v/>
      </c>
      <c r="H1258" s="69" t="str">
        <f t="shared" si="39"/>
        <v/>
      </c>
    </row>
    <row r="1259" spans="6:8" x14ac:dyDescent="0.25">
      <c r="F1259" s="18" t="str">
        <f t="shared" si="38"/>
        <v/>
      </c>
      <c r="H1259" s="69" t="str">
        <f t="shared" si="39"/>
        <v/>
      </c>
    </row>
    <row r="1260" spans="6:8" x14ac:dyDescent="0.25">
      <c r="F1260" s="18" t="str">
        <f t="shared" si="38"/>
        <v/>
      </c>
      <c r="H1260" s="69" t="str">
        <f t="shared" si="39"/>
        <v/>
      </c>
    </row>
    <row r="1261" spans="6:8" x14ac:dyDescent="0.25">
      <c r="F1261" s="18" t="str">
        <f t="shared" si="38"/>
        <v/>
      </c>
      <c r="H1261" s="69" t="str">
        <f t="shared" si="39"/>
        <v/>
      </c>
    </row>
    <row r="1262" spans="6:8" x14ac:dyDescent="0.25">
      <c r="F1262" s="18" t="str">
        <f t="shared" si="38"/>
        <v/>
      </c>
      <c r="H1262" s="69" t="str">
        <f t="shared" si="39"/>
        <v/>
      </c>
    </row>
    <row r="1263" spans="6:8" x14ac:dyDescent="0.25">
      <c r="F1263" s="18" t="str">
        <f t="shared" si="38"/>
        <v/>
      </c>
      <c r="H1263" s="69" t="str">
        <f t="shared" si="39"/>
        <v/>
      </c>
    </row>
    <row r="1264" spans="6:8" x14ac:dyDescent="0.25">
      <c r="F1264" s="18" t="str">
        <f t="shared" si="38"/>
        <v/>
      </c>
      <c r="H1264" s="69" t="str">
        <f t="shared" si="39"/>
        <v/>
      </c>
    </row>
    <row r="1265" spans="6:8" x14ac:dyDescent="0.25">
      <c r="F1265" s="18" t="str">
        <f t="shared" si="38"/>
        <v/>
      </c>
      <c r="H1265" s="69" t="str">
        <f t="shared" si="39"/>
        <v/>
      </c>
    </row>
    <row r="1266" spans="6:8" x14ac:dyDescent="0.25">
      <c r="F1266" s="18" t="str">
        <f t="shared" si="38"/>
        <v/>
      </c>
      <c r="H1266" s="69" t="str">
        <f t="shared" si="39"/>
        <v/>
      </c>
    </row>
    <row r="1267" spans="6:8" x14ac:dyDescent="0.25">
      <c r="F1267" s="18" t="str">
        <f t="shared" si="38"/>
        <v/>
      </c>
      <c r="H1267" s="69" t="str">
        <f t="shared" si="39"/>
        <v/>
      </c>
    </row>
    <row r="1268" spans="6:8" x14ac:dyDescent="0.25">
      <c r="F1268" s="18" t="str">
        <f t="shared" si="38"/>
        <v/>
      </c>
      <c r="H1268" s="69" t="str">
        <f t="shared" si="39"/>
        <v/>
      </c>
    </row>
    <row r="1269" spans="6:8" x14ac:dyDescent="0.25">
      <c r="F1269" s="18" t="str">
        <f t="shared" si="38"/>
        <v/>
      </c>
      <c r="H1269" s="69" t="str">
        <f t="shared" si="39"/>
        <v/>
      </c>
    </row>
    <row r="1270" spans="6:8" x14ac:dyDescent="0.25">
      <c r="F1270" s="18" t="str">
        <f t="shared" si="38"/>
        <v/>
      </c>
      <c r="H1270" s="69" t="str">
        <f t="shared" si="39"/>
        <v/>
      </c>
    </row>
    <row r="1271" spans="6:8" x14ac:dyDescent="0.25">
      <c r="F1271" s="18" t="str">
        <f t="shared" si="38"/>
        <v/>
      </c>
      <c r="H1271" s="69" t="str">
        <f t="shared" si="39"/>
        <v/>
      </c>
    </row>
    <row r="1272" spans="6:8" x14ac:dyDescent="0.25">
      <c r="F1272" s="18" t="str">
        <f t="shared" si="38"/>
        <v/>
      </c>
      <c r="H1272" s="69" t="str">
        <f t="shared" si="39"/>
        <v/>
      </c>
    </row>
    <row r="1273" spans="6:8" x14ac:dyDescent="0.25">
      <c r="F1273" s="18" t="str">
        <f t="shared" si="38"/>
        <v/>
      </c>
      <c r="H1273" s="69" t="str">
        <f t="shared" si="39"/>
        <v/>
      </c>
    </row>
    <row r="1274" spans="6:8" x14ac:dyDescent="0.25">
      <c r="F1274" s="18" t="str">
        <f t="shared" si="38"/>
        <v/>
      </c>
      <c r="H1274" s="69" t="str">
        <f t="shared" si="39"/>
        <v/>
      </c>
    </row>
    <row r="1275" spans="6:8" x14ac:dyDescent="0.25">
      <c r="F1275" s="18" t="str">
        <f t="shared" si="38"/>
        <v/>
      </c>
      <c r="H1275" s="69" t="str">
        <f t="shared" si="39"/>
        <v/>
      </c>
    </row>
    <row r="1276" spans="6:8" x14ac:dyDescent="0.25">
      <c r="F1276" s="18" t="str">
        <f t="shared" si="38"/>
        <v/>
      </c>
      <c r="H1276" s="69" t="str">
        <f t="shared" si="39"/>
        <v/>
      </c>
    </row>
    <row r="1277" spans="6:8" x14ac:dyDescent="0.25">
      <c r="F1277" s="18" t="str">
        <f t="shared" si="38"/>
        <v/>
      </c>
      <c r="H1277" s="69" t="str">
        <f t="shared" si="39"/>
        <v/>
      </c>
    </row>
    <row r="1278" spans="6:8" x14ac:dyDescent="0.25">
      <c r="F1278" s="18" t="str">
        <f t="shared" si="38"/>
        <v/>
      </c>
      <c r="H1278" s="69" t="str">
        <f t="shared" si="39"/>
        <v/>
      </c>
    </row>
    <row r="1279" spans="6:8" x14ac:dyDescent="0.25">
      <c r="F1279" s="18" t="str">
        <f t="shared" si="38"/>
        <v/>
      </c>
      <c r="H1279" s="69" t="str">
        <f t="shared" si="39"/>
        <v/>
      </c>
    </row>
    <row r="1280" spans="6:8" x14ac:dyDescent="0.25">
      <c r="F1280" s="18" t="str">
        <f t="shared" si="38"/>
        <v/>
      </c>
      <c r="H1280" s="69" t="str">
        <f t="shared" si="39"/>
        <v/>
      </c>
    </row>
    <row r="1281" spans="6:8" x14ac:dyDescent="0.25">
      <c r="F1281" s="18" t="str">
        <f t="shared" si="38"/>
        <v/>
      </c>
      <c r="H1281" s="69" t="str">
        <f t="shared" si="39"/>
        <v/>
      </c>
    </row>
    <row r="1282" spans="6:8" x14ac:dyDescent="0.25">
      <c r="F1282" s="18" t="str">
        <f t="shared" si="38"/>
        <v/>
      </c>
      <c r="H1282" s="69" t="str">
        <f t="shared" si="39"/>
        <v/>
      </c>
    </row>
    <row r="1283" spans="6:8" x14ac:dyDescent="0.25">
      <c r="F1283" s="18" t="str">
        <f t="shared" si="38"/>
        <v/>
      </c>
      <c r="H1283" s="69" t="str">
        <f t="shared" si="39"/>
        <v/>
      </c>
    </row>
    <row r="1284" spans="6:8" x14ac:dyDescent="0.25">
      <c r="F1284" s="18" t="str">
        <f t="shared" ref="F1284:F1347" si="40">IF($C1284="","",IFERROR($D1284*INDEX(ItemCostCol,MATCH($C1284,ItemName,0)),""))</f>
        <v/>
      </c>
      <c r="H1284" s="69" t="str">
        <f t="shared" ref="H1284:H1347" si="41">IF(C1284="","",IF(ISNUMBER(MATCH(C1284,ItemName,0)),"OK","NOT IN ITEMS LIST"))</f>
        <v/>
      </c>
    </row>
    <row r="1285" spans="6:8" x14ac:dyDescent="0.25">
      <c r="F1285" s="18" t="str">
        <f t="shared" si="40"/>
        <v/>
      </c>
      <c r="H1285" s="69" t="str">
        <f t="shared" si="41"/>
        <v/>
      </c>
    </row>
    <row r="1286" spans="6:8" x14ac:dyDescent="0.25">
      <c r="F1286" s="18" t="str">
        <f t="shared" si="40"/>
        <v/>
      </c>
      <c r="H1286" s="69" t="str">
        <f t="shared" si="41"/>
        <v/>
      </c>
    </row>
    <row r="1287" spans="6:8" x14ac:dyDescent="0.25">
      <c r="F1287" s="18" t="str">
        <f t="shared" si="40"/>
        <v/>
      </c>
      <c r="H1287" s="69" t="str">
        <f t="shared" si="41"/>
        <v/>
      </c>
    </row>
    <row r="1288" spans="6:8" x14ac:dyDescent="0.25">
      <c r="F1288" s="18" t="str">
        <f t="shared" si="40"/>
        <v/>
      </c>
      <c r="H1288" s="69" t="str">
        <f t="shared" si="41"/>
        <v/>
      </c>
    </row>
    <row r="1289" spans="6:8" x14ac:dyDescent="0.25">
      <c r="F1289" s="18" t="str">
        <f t="shared" si="40"/>
        <v/>
      </c>
      <c r="H1289" s="69" t="str">
        <f t="shared" si="41"/>
        <v/>
      </c>
    </row>
    <row r="1290" spans="6:8" x14ac:dyDescent="0.25">
      <c r="F1290" s="18" t="str">
        <f t="shared" si="40"/>
        <v/>
      </c>
      <c r="H1290" s="69" t="str">
        <f t="shared" si="41"/>
        <v/>
      </c>
    </row>
    <row r="1291" spans="6:8" x14ac:dyDescent="0.25">
      <c r="F1291" s="18" t="str">
        <f t="shared" si="40"/>
        <v/>
      </c>
      <c r="H1291" s="69" t="str">
        <f t="shared" si="41"/>
        <v/>
      </c>
    </row>
    <row r="1292" spans="6:8" x14ac:dyDescent="0.25">
      <c r="F1292" s="18" t="str">
        <f t="shared" si="40"/>
        <v/>
      </c>
      <c r="H1292" s="69" t="str">
        <f t="shared" si="41"/>
        <v/>
      </c>
    </row>
    <row r="1293" spans="6:8" x14ac:dyDescent="0.25">
      <c r="F1293" s="18" t="str">
        <f t="shared" si="40"/>
        <v/>
      </c>
      <c r="H1293" s="69" t="str">
        <f t="shared" si="41"/>
        <v/>
      </c>
    </row>
    <row r="1294" spans="6:8" x14ac:dyDescent="0.25">
      <c r="F1294" s="18" t="str">
        <f t="shared" si="40"/>
        <v/>
      </c>
      <c r="H1294" s="69" t="str">
        <f t="shared" si="41"/>
        <v/>
      </c>
    </row>
    <row r="1295" spans="6:8" x14ac:dyDescent="0.25">
      <c r="F1295" s="18" t="str">
        <f t="shared" si="40"/>
        <v/>
      </c>
      <c r="H1295" s="69" t="str">
        <f t="shared" si="41"/>
        <v/>
      </c>
    </row>
    <row r="1296" spans="6:8" x14ac:dyDescent="0.25">
      <c r="F1296" s="18" t="str">
        <f t="shared" si="40"/>
        <v/>
      </c>
      <c r="H1296" s="69" t="str">
        <f t="shared" si="41"/>
        <v/>
      </c>
    </row>
    <row r="1297" spans="6:8" x14ac:dyDescent="0.25">
      <c r="F1297" s="18" t="str">
        <f t="shared" si="40"/>
        <v/>
      </c>
      <c r="H1297" s="69" t="str">
        <f t="shared" si="41"/>
        <v/>
      </c>
    </row>
    <row r="1298" spans="6:8" x14ac:dyDescent="0.25">
      <c r="F1298" s="18" t="str">
        <f t="shared" si="40"/>
        <v/>
      </c>
      <c r="H1298" s="69" t="str">
        <f t="shared" si="41"/>
        <v/>
      </c>
    </row>
    <row r="1299" spans="6:8" x14ac:dyDescent="0.25">
      <c r="F1299" s="18" t="str">
        <f t="shared" si="40"/>
        <v/>
      </c>
      <c r="H1299" s="69" t="str">
        <f t="shared" si="41"/>
        <v/>
      </c>
    </row>
    <row r="1300" spans="6:8" x14ac:dyDescent="0.25">
      <c r="F1300" s="18" t="str">
        <f t="shared" si="40"/>
        <v/>
      </c>
      <c r="H1300" s="69" t="str">
        <f t="shared" si="41"/>
        <v/>
      </c>
    </row>
    <row r="1301" spans="6:8" x14ac:dyDescent="0.25">
      <c r="F1301" s="18" t="str">
        <f t="shared" si="40"/>
        <v/>
      </c>
      <c r="H1301" s="69" t="str">
        <f t="shared" si="41"/>
        <v/>
      </c>
    </row>
    <row r="1302" spans="6:8" x14ac:dyDescent="0.25">
      <c r="F1302" s="18" t="str">
        <f t="shared" si="40"/>
        <v/>
      </c>
      <c r="H1302" s="69" t="str">
        <f t="shared" si="41"/>
        <v/>
      </c>
    </row>
    <row r="1303" spans="6:8" x14ac:dyDescent="0.25">
      <c r="F1303" s="18" t="str">
        <f t="shared" si="40"/>
        <v/>
      </c>
      <c r="H1303" s="69" t="str">
        <f t="shared" si="41"/>
        <v/>
      </c>
    </row>
    <row r="1304" spans="6:8" x14ac:dyDescent="0.25">
      <c r="F1304" s="18" t="str">
        <f t="shared" si="40"/>
        <v/>
      </c>
      <c r="H1304" s="69" t="str">
        <f t="shared" si="41"/>
        <v/>
      </c>
    </row>
    <row r="1305" spans="6:8" x14ac:dyDescent="0.25">
      <c r="F1305" s="18" t="str">
        <f t="shared" si="40"/>
        <v/>
      </c>
      <c r="H1305" s="69" t="str">
        <f t="shared" si="41"/>
        <v/>
      </c>
    </row>
    <row r="1306" spans="6:8" x14ac:dyDescent="0.25">
      <c r="F1306" s="18" t="str">
        <f t="shared" si="40"/>
        <v/>
      </c>
      <c r="H1306" s="69" t="str">
        <f t="shared" si="41"/>
        <v/>
      </c>
    </row>
    <row r="1307" spans="6:8" x14ac:dyDescent="0.25">
      <c r="F1307" s="18" t="str">
        <f t="shared" si="40"/>
        <v/>
      </c>
      <c r="H1307" s="69" t="str">
        <f t="shared" si="41"/>
        <v/>
      </c>
    </row>
    <row r="1308" spans="6:8" x14ac:dyDescent="0.25">
      <c r="F1308" s="18" t="str">
        <f t="shared" si="40"/>
        <v/>
      </c>
      <c r="H1308" s="69" t="str">
        <f t="shared" si="41"/>
        <v/>
      </c>
    </row>
    <row r="1309" spans="6:8" x14ac:dyDescent="0.25">
      <c r="F1309" s="18" t="str">
        <f t="shared" si="40"/>
        <v/>
      </c>
      <c r="H1309" s="69" t="str">
        <f t="shared" si="41"/>
        <v/>
      </c>
    </row>
    <row r="1310" spans="6:8" x14ac:dyDescent="0.25">
      <c r="F1310" s="18" t="str">
        <f t="shared" si="40"/>
        <v/>
      </c>
      <c r="H1310" s="69" t="str">
        <f t="shared" si="41"/>
        <v/>
      </c>
    </row>
    <row r="1311" spans="6:8" x14ac:dyDescent="0.25">
      <c r="F1311" s="18" t="str">
        <f t="shared" si="40"/>
        <v/>
      </c>
      <c r="H1311" s="69" t="str">
        <f t="shared" si="41"/>
        <v/>
      </c>
    </row>
    <row r="1312" spans="6:8" x14ac:dyDescent="0.25">
      <c r="F1312" s="18" t="str">
        <f t="shared" si="40"/>
        <v/>
      </c>
      <c r="H1312" s="69" t="str">
        <f t="shared" si="41"/>
        <v/>
      </c>
    </row>
    <row r="1313" spans="6:8" x14ac:dyDescent="0.25">
      <c r="F1313" s="18" t="str">
        <f t="shared" si="40"/>
        <v/>
      </c>
      <c r="H1313" s="69" t="str">
        <f t="shared" si="41"/>
        <v/>
      </c>
    </row>
    <row r="1314" spans="6:8" x14ac:dyDescent="0.25">
      <c r="F1314" s="18" t="str">
        <f t="shared" si="40"/>
        <v/>
      </c>
      <c r="H1314" s="69" t="str">
        <f t="shared" si="41"/>
        <v/>
      </c>
    </row>
    <row r="1315" spans="6:8" x14ac:dyDescent="0.25">
      <c r="F1315" s="18" t="str">
        <f t="shared" si="40"/>
        <v/>
      </c>
      <c r="H1315" s="69" t="str">
        <f t="shared" si="41"/>
        <v/>
      </c>
    </row>
    <row r="1316" spans="6:8" x14ac:dyDescent="0.25">
      <c r="F1316" s="18" t="str">
        <f t="shared" si="40"/>
        <v/>
      </c>
      <c r="H1316" s="69" t="str">
        <f t="shared" si="41"/>
        <v/>
      </c>
    </row>
    <row r="1317" spans="6:8" x14ac:dyDescent="0.25">
      <c r="F1317" s="18" t="str">
        <f t="shared" si="40"/>
        <v/>
      </c>
      <c r="H1317" s="69" t="str">
        <f t="shared" si="41"/>
        <v/>
      </c>
    </row>
    <row r="1318" spans="6:8" x14ac:dyDescent="0.25">
      <c r="F1318" s="18" t="str">
        <f t="shared" si="40"/>
        <v/>
      </c>
      <c r="H1318" s="69" t="str">
        <f t="shared" si="41"/>
        <v/>
      </c>
    </row>
    <row r="1319" spans="6:8" x14ac:dyDescent="0.25">
      <c r="F1319" s="18" t="str">
        <f t="shared" si="40"/>
        <v/>
      </c>
      <c r="H1319" s="69" t="str">
        <f t="shared" si="41"/>
        <v/>
      </c>
    </row>
    <row r="1320" spans="6:8" x14ac:dyDescent="0.25">
      <c r="F1320" s="18" t="str">
        <f t="shared" si="40"/>
        <v/>
      </c>
      <c r="H1320" s="69" t="str">
        <f t="shared" si="41"/>
        <v/>
      </c>
    </row>
    <row r="1321" spans="6:8" x14ac:dyDescent="0.25">
      <c r="F1321" s="18" t="str">
        <f t="shared" si="40"/>
        <v/>
      </c>
      <c r="H1321" s="69" t="str">
        <f t="shared" si="41"/>
        <v/>
      </c>
    </row>
    <row r="1322" spans="6:8" x14ac:dyDescent="0.25">
      <c r="F1322" s="18" t="str">
        <f t="shared" si="40"/>
        <v/>
      </c>
      <c r="H1322" s="69" t="str">
        <f t="shared" si="41"/>
        <v/>
      </c>
    </row>
    <row r="1323" spans="6:8" x14ac:dyDescent="0.25">
      <c r="F1323" s="18" t="str">
        <f t="shared" si="40"/>
        <v/>
      </c>
      <c r="H1323" s="69" t="str">
        <f t="shared" si="41"/>
        <v/>
      </c>
    </row>
    <row r="1324" spans="6:8" x14ac:dyDescent="0.25">
      <c r="F1324" s="18" t="str">
        <f t="shared" si="40"/>
        <v/>
      </c>
      <c r="H1324" s="69" t="str">
        <f t="shared" si="41"/>
        <v/>
      </c>
    </row>
    <row r="1325" spans="6:8" x14ac:dyDescent="0.25">
      <c r="F1325" s="18" t="str">
        <f t="shared" si="40"/>
        <v/>
      </c>
      <c r="H1325" s="69" t="str">
        <f t="shared" si="41"/>
        <v/>
      </c>
    </row>
    <row r="1326" spans="6:8" x14ac:dyDescent="0.25">
      <c r="F1326" s="18" t="str">
        <f t="shared" si="40"/>
        <v/>
      </c>
      <c r="H1326" s="69" t="str">
        <f t="shared" si="41"/>
        <v/>
      </c>
    </row>
    <row r="1327" spans="6:8" x14ac:dyDescent="0.25">
      <c r="F1327" s="18" t="str">
        <f t="shared" si="40"/>
        <v/>
      </c>
      <c r="H1327" s="69" t="str">
        <f t="shared" si="41"/>
        <v/>
      </c>
    </row>
    <row r="1328" spans="6:8" x14ac:dyDescent="0.25">
      <c r="F1328" s="18" t="str">
        <f t="shared" si="40"/>
        <v/>
      </c>
      <c r="H1328" s="69" t="str">
        <f t="shared" si="41"/>
        <v/>
      </c>
    </row>
    <row r="1329" spans="6:8" x14ac:dyDescent="0.25">
      <c r="F1329" s="18" t="str">
        <f t="shared" si="40"/>
        <v/>
      </c>
      <c r="H1329" s="69" t="str">
        <f t="shared" si="41"/>
        <v/>
      </c>
    </row>
    <row r="1330" spans="6:8" x14ac:dyDescent="0.25">
      <c r="F1330" s="18" t="str">
        <f t="shared" si="40"/>
        <v/>
      </c>
      <c r="H1330" s="69" t="str">
        <f t="shared" si="41"/>
        <v/>
      </c>
    </row>
    <row r="1331" spans="6:8" x14ac:dyDescent="0.25">
      <c r="F1331" s="18" t="str">
        <f t="shared" si="40"/>
        <v/>
      </c>
      <c r="H1331" s="69" t="str">
        <f t="shared" si="41"/>
        <v/>
      </c>
    </row>
    <row r="1332" spans="6:8" x14ac:dyDescent="0.25">
      <c r="F1332" s="18" t="str">
        <f t="shared" si="40"/>
        <v/>
      </c>
      <c r="H1332" s="69" t="str">
        <f t="shared" si="41"/>
        <v/>
      </c>
    </row>
    <row r="1333" spans="6:8" x14ac:dyDescent="0.25">
      <c r="F1333" s="18" t="str">
        <f t="shared" si="40"/>
        <v/>
      </c>
      <c r="H1333" s="69" t="str">
        <f t="shared" si="41"/>
        <v/>
      </c>
    </row>
    <row r="1334" spans="6:8" x14ac:dyDescent="0.25">
      <c r="F1334" s="18" t="str">
        <f t="shared" si="40"/>
        <v/>
      </c>
      <c r="H1334" s="69" t="str">
        <f t="shared" si="41"/>
        <v/>
      </c>
    </row>
    <row r="1335" spans="6:8" x14ac:dyDescent="0.25">
      <c r="F1335" s="18" t="str">
        <f t="shared" si="40"/>
        <v/>
      </c>
      <c r="H1335" s="69" t="str">
        <f t="shared" si="41"/>
        <v/>
      </c>
    </row>
    <row r="1336" spans="6:8" x14ac:dyDescent="0.25">
      <c r="F1336" s="18" t="str">
        <f t="shared" si="40"/>
        <v/>
      </c>
      <c r="H1336" s="69" t="str">
        <f t="shared" si="41"/>
        <v/>
      </c>
    </row>
    <row r="1337" spans="6:8" x14ac:dyDescent="0.25">
      <c r="F1337" s="18" t="str">
        <f t="shared" si="40"/>
        <v/>
      </c>
      <c r="H1337" s="69" t="str">
        <f t="shared" si="41"/>
        <v/>
      </c>
    </row>
    <row r="1338" spans="6:8" x14ac:dyDescent="0.25">
      <c r="F1338" s="18" t="str">
        <f t="shared" si="40"/>
        <v/>
      </c>
      <c r="H1338" s="69" t="str">
        <f t="shared" si="41"/>
        <v/>
      </c>
    </row>
    <row r="1339" spans="6:8" x14ac:dyDescent="0.25">
      <c r="F1339" s="18" t="str">
        <f t="shared" si="40"/>
        <v/>
      </c>
      <c r="H1339" s="69" t="str">
        <f t="shared" si="41"/>
        <v/>
      </c>
    </row>
    <row r="1340" spans="6:8" x14ac:dyDescent="0.25">
      <c r="F1340" s="18" t="str">
        <f t="shared" si="40"/>
        <v/>
      </c>
      <c r="H1340" s="69" t="str">
        <f t="shared" si="41"/>
        <v/>
      </c>
    </row>
    <row r="1341" spans="6:8" x14ac:dyDescent="0.25">
      <c r="F1341" s="18" t="str">
        <f t="shared" si="40"/>
        <v/>
      </c>
      <c r="H1341" s="69" t="str">
        <f t="shared" si="41"/>
        <v/>
      </c>
    </row>
    <row r="1342" spans="6:8" x14ac:dyDescent="0.25">
      <c r="F1342" s="18" t="str">
        <f t="shared" si="40"/>
        <v/>
      </c>
      <c r="H1342" s="69" t="str">
        <f t="shared" si="41"/>
        <v/>
      </c>
    </row>
    <row r="1343" spans="6:8" x14ac:dyDescent="0.25">
      <c r="F1343" s="18" t="str">
        <f t="shared" si="40"/>
        <v/>
      </c>
      <c r="H1343" s="69" t="str">
        <f t="shared" si="41"/>
        <v/>
      </c>
    </row>
    <row r="1344" spans="6:8" x14ac:dyDescent="0.25">
      <c r="F1344" s="18" t="str">
        <f t="shared" si="40"/>
        <v/>
      </c>
      <c r="H1344" s="69" t="str">
        <f t="shared" si="41"/>
        <v/>
      </c>
    </row>
    <row r="1345" spans="6:8" x14ac:dyDescent="0.25">
      <c r="F1345" s="18" t="str">
        <f t="shared" si="40"/>
        <v/>
      </c>
      <c r="H1345" s="69" t="str">
        <f t="shared" si="41"/>
        <v/>
      </c>
    </row>
    <row r="1346" spans="6:8" x14ac:dyDescent="0.25">
      <c r="F1346" s="18" t="str">
        <f t="shared" si="40"/>
        <v/>
      </c>
      <c r="H1346" s="69" t="str">
        <f t="shared" si="41"/>
        <v/>
      </c>
    </row>
    <row r="1347" spans="6:8" x14ac:dyDescent="0.25">
      <c r="F1347" s="18" t="str">
        <f t="shared" si="40"/>
        <v/>
      </c>
      <c r="H1347" s="69" t="str">
        <f t="shared" si="41"/>
        <v/>
      </c>
    </row>
    <row r="1348" spans="6:8" x14ac:dyDescent="0.25">
      <c r="F1348" s="18" t="str">
        <f t="shared" ref="F1348:F1411" si="42">IF($C1348="","",IFERROR($D1348*INDEX(ItemCostCol,MATCH($C1348,ItemName,0)),""))</f>
        <v/>
      </c>
      <c r="H1348" s="69" t="str">
        <f t="shared" ref="H1348:H1411" si="43">IF(C1348="","",IF(ISNUMBER(MATCH(C1348,ItemName,0)),"OK","NOT IN ITEMS LIST"))</f>
        <v/>
      </c>
    </row>
    <row r="1349" spans="6:8" x14ac:dyDescent="0.25">
      <c r="F1349" s="18" t="str">
        <f t="shared" si="42"/>
        <v/>
      </c>
      <c r="H1349" s="69" t="str">
        <f t="shared" si="43"/>
        <v/>
      </c>
    </row>
    <row r="1350" spans="6:8" x14ac:dyDescent="0.25">
      <c r="F1350" s="18" t="str">
        <f t="shared" si="42"/>
        <v/>
      </c>
      <c r="H1350" s="69" t="str">
        <f t="shared" si="43"/>
        <v/>
      </c>
    </row>
    <row r="1351" spans="6:8" x14ac:dyDescent="0.25">
      <c r="F1351" s="18" t="str">
        <f t="shared" si="42"/>
        <v/>
      </c>
      <c r="H1351" s="69" t="str">
        <f t="shared" si="43"/>
        <v/>
      </c>
    </row>
    <row r="1352" spans="6:8" x14ac:dyDescent="0.25">
      <c r="F1352" s="18" t="str">
        <f t="shared" si="42"/>
        <v/>
      </c>
      <c r="H1352" s="69" t="str">
        <f t="shared" si="43"/>
        <v/>
      </c>
    </row>
    <row r="1353" spans="6:8" x14ac:dyDescent="0.25">
      <c r="F1353" s="18" t="str">
        <f t="shared" si="42"/>
        <v/>
      </c>
      <c r="H1353" s="69" t="str">
        <f t="shared" si="43"/>
        <v/>
      </c>
    </row>
    <row r="1354" spans="6:8" x14ac:dyDescent="0.25">
      <c r="F1354" s="18" t="str">
        <f t="shared" si="42"/>
        <v/>
      </c>
      <c r="H1354" s="69" t="str">
        <f t="shared" si="43"/>
        <v/>
      </c>
    </row>
    <row r="1355" spans="6:8" x14ac:dyDescent="0.25">
      <c r="F1355" s="18" t="str">
        <f t="shared" si="42"/>
        <v/>
      </c>
      <c r="H1355" s="69" t="str">
        <f t="shared" si="43"/>
        <v/>
      </c>
    </row>
    <row r="1356" spans="6:8" x14ac:dyDescent="0.25">
      <c r="F1356" s="18" t="str">
        <f t="shared" si="42"/>
        <v/>
      </c>
      <c r="H1356" s="69" t="str">
        <f t="shared" si="43"/>
        <v/>
      </c>
    </row>
    <row r="1357" spans="6:8" x14ac:dyDescent="0.25">
      <c r="F1357" s="18" t="str">
        <f t="shared" si="42"/>
        <v/>
      </c>
      <c r="H1357" s="69" t="str">
        <f t="shared" si="43"/>
        <v/>
      </c>
    </row>
    <row r="1358" spans="6:8" x14ac:dyDescent="0.25">
      <c r="F1358" s="18" t="str">
        <f t="shared" si="42"/>
        <v/>
      </c>
      <c r="H1358" s="69" t="str">
        <f t="shared" si="43"/>
        <v/>
      </c>
    </row>
    <row r="1359" spans="6:8" x14ac:dyDescent="0.25">
      <c r="F1359" s="18" t="str">
        <f t="shared" si="42"/>
        <v/>
      </c>
      <c r="H1359" s="69" t="str">
        <f t="shared" si="43"/>
        <v/>
      </c>
    </row>
    <row r="1360" spans="6:8" x14ac:dyDescent="0.25">
      <c r="F1360" s="18" t="str">
        <f t="shared" si="42"/>
        <v/>
      </c>
      <c r="H1360" s="69" t="str">
        <f t="shared" si="43"/>
        <v/>
      </c>
    </row>
    <row r="1361" spans="6:8" x14ac:dyDescent="0.25">
      <c r="F1361" s="18" t="str">
        <f t="shared" si="42"/>
        <v/>
      </c>
      <c r="H1361" s="69" t="str">
        <f t="shared" si="43"/>
        <v/>
      </c>
    </row>
    <row r="1362" spans="6:8" x14ac:dyDescent="0.25">
      <c r="F1362" s="18" t="str">
        <f t="shared" si="42"/>
        <v/>
      </c>
      <c r="H1362" s="69" t="str">
        <f t="shared" si="43"/>
        <v/>
      </c>
    </row>
    <row r="1363" spans="6:8" x14ac:dyDescent="0.25">
      <c r="F1363" s="18" t="str">
        <f t="shared" si="42"/>
        <v/>
      </c>
      <c r="H1363" s="69" t="str">
        <f t="shared" si="43"/>
        <v/>
      </c>
    </row>
    <row r="1364" spans="6:8" x14ac:dyDescent="0.25">
      <c r="F1364" s="18" t="str">
        <f t="shared" si="42"/>
        <v/>
      </c>
      <c r="H1364" s="69" t="str">
        <f t="shared" si="43"/>
        <v/>
      </c>
    </row>
    <row r="1365" spans="6:8" x14ac:dyDescent="0.25">
      <c r="F1365" s="18" t="str">
        <f t="shared" si="42"/>
        <v/>
      </c>
      <c r="H1365" s="69" t="str">
        <f t="shared" si="43"/>
        <v/>
      </c>
    </row>
    <row r="1366" spans="6:8" x14ac:dyDescent="0.25">
      <c r="F1366" s="18" t="str">
        <f t="shared" si="42"/>
        <v/>
      </c>
      <c r="H1366" s="69" t="str">
        <f t="shared" si="43"/>
        <v/>
      </c>
    </row>
    <row r="1367" spans="6:8" x14ac:dyDescent="0.25">
      <c r="F1367" s="18" t="str">
        <f t="shared" si="42"/>
        <v/>
      </c>
      <c r="H1367" s="69" t="str">
        <f t="shared" si="43"/>
        <v/>
      </c>
    </row>
    <row r="1368" spans="6:8" x14ac:dyDescent="0.25">
      <c r="F1368" s="18" t="str">
        <f t="shared" si="42"/>
        <v/>
      </c>
      <c r="H1368" s="69" t="str">
        <f t="shared" si="43"/>
        <v/>
      </c>
    </row>
    <row r="1369" spans="6:8" x14ac:dyDescent="0.25">
      <c r="F1369" s="18" t="str">
        <f t="shared" si="42"/>
        <v/>
      </c>
      <c r="H1369" s="69" t="str">
        <f t="shared" si="43"/>
        <v/>
      </c>
    </row>
    <row r="1370" spans="6:8" x14ac:dyDescent="0.25">
      <c r="F1370" s="18" t="str">
        <f t="shared" si="42"/>
        <v/>
      </c>
      <c r="H1370" s="69" t="str">
        <f t="shared" si="43"/>
        <v/>
      </c>
    </row>
    <row r="1371" spans="6:8" x14ac:dyDescent="0.25">
      <c r="F1371" s="18" t="str">
        <f t="shared" si="42"/>
        <v/>
      </c>
      <c r="H1371" s="69" t="str">
        <f t="shared" si="43"/>
        <v/>
      </c>
    </row>
    <row r="1372" spans="6:8" x14ac:dyDescent="0.25">
      <c r="F1372" s="18" t="str">
        <f t="shared" si="42"/>
        <v/>
      </c>
      <c r="H1372" s="69" t="str">
        <f t="shared" si="43"/>
        <v/>
      </c>
    </row>
    <row r="1373" spans="6:8" x14ac:dyDescent="0.25">
      <c r="F1373" s="18" t="str">
        <f t="shared" si="42"/>
        <v/>
      </c>
      <c r="H1373" s="69" t="str">
        <f t="shared" si="43"/>
        <v/>
      </c>
    </row>
    <row r="1374" spans="6:8" x14ac:dyDescent="0.25">
      <c r="F1374" s="18" t="str">
        <f t="shared" si="42"/>
        <v/>
      </c>
      <c r="H1374" s="69" t="str">
        <f t="shared" si="43"/>
        <v/>
      </c>
    </row>
    <row r="1375" spans="6:8" x14ac:dyDescent="0.25">
      <c r="F1375" s="18" t="str">
        <f t="shared" si="42"/>
        <v/>
      </c>
      <c r="H1375" s="69" t="str">
        <f t="shared" si="43"/>
        <v/>
      </c>
    </row>
    <row r="1376" spans="6:8" x14ac:dyDescent="0.25">
      <c r="F1376" s="18" t="str">
        <f t="shared" si="42"/>
        <v/>
      </c>
      <c r="H1376" s="69" t="str">
        <f t="shared" si="43"/>
        <v/>
      </c>
    </row>
    <row r="1377" spans="6:8" x14ac:dyDescent="0.25">
      <c r="F1377" s="18" t="str">
        <f t="shared" si="42"/>
        <v/>
      </c>
      <c r="H1377" s="69" t="str">
        <f t="shared" si="43"/>
        <v/>
      </c>
    </row>
    <row r="1378" spans="6:8" x14ac:dyDescent="0.25">
      <c r="F1378" s="18" t="str">
        <f t="shared" si="42"/>
        <v/>
      </c>
      <c r="H1378" s="69" t="str">
        <f t="shared" si="43"/>
        <v/>
      </c>
    </row>
    <row r="1379" spans="6:8" x14ac:dyDescent="0.25">
      <c r="F1379" s="18" t="str">
        <f t="shared" si="42"/>
        <v/>
      </c>
      <c r="H1379" s="69" t="str">
        <f t="shared" si="43"/>
        <v/>
      </c>
    </row>
    <row r="1380" spans="6:8" x14ac:dyDescent="0.25">
      <c r="F1380" s="18" t="str">
        <f t="shared" si="42"/>
        <v/>
      </c>
      <c r="H1380" s="69" t="str">
        <f t="shared" si="43"/>
        <v/>
      </c>
    </row>
    <row r="1381" spans="6:8" x14ac:dyDescent="0.25">
      <c r="F1381" s="18" t="str">
        <f t="shared" si="42"/>
        <v/>
      </c>
      <c r="H1381" s="69" t="str">
        <f t="shared" si="43"/>
        <v/>
      </c>
    </row>
    <row r="1382" spans="6:8" x14ac:dyDescent="0.25">
      <c r="F1382" s="18" t="str">
        <f t="shared" si="42"/>
        <v/>
      </c>
      <c r="H1382" s="69" t="str">
        <f t="shared" si="43"/>
        <v/>
      </c>
    </row>
    <row r="1383" spans="6:8" x14ac:dyDescent="0.25">
      <c r="F1383" s="18" t="str">
        <f t="shared" si="42"/>
        <v/>
      </c>
      <c r="H1383" s="69" t="str">
        <f t="shared" si="43"/>
        <v/>
      </c>
    </row>
    <row r="1384" spans="6:8" x14ac:dyDescent="0.25">
      <c r="F1384" s="18" t="str">
        <f t="shared" si="42"/>
        <v/>
      </c>
      <c r="H1384" s="69" t="str">
        <f t="shared" si="43"/>
        <v/>
      </c>
    </row>
    <row r="1385" spans="6:8" x14ac:dyDescent="0.25">
      <c r="F1385" s="18" t="str">
        <f t="shared" si="42"/>
        <v/>
      </c>
      <c r="H1385" s="69" t="str">
        <f t="shared" si="43"/>
        <v/>
      </c>
    </row>
    <row r="1386" spans="6:8" x14ac:dyDescent="0.25">
      <c r="F1386" s="18" t="str">
        <f t="shared" si="42"/>
        <v/>
      </c>
      <c r="H1386" s="69" t="str">
        <f t="shared" si="43"/>
        <v/>
      </c>
    </row>
    <row r="1387" spans="6:8" x14ac:dyDescent="0.25">
      <c r="F1387" s="18" t="str">
        <f t="shared" si="42"/>
        <v/>
      </c>
      <c r="H1387" s="69" t="str">
        <f t="shared" si="43"/>
        <v/>
      </c>
    </row>
    <row r="1388" spans="6:8" x14ac:dyDescent="0.25">
      <c r="F1388" s="18" t="str">
        <f t="shared" si="42"/>
        <v/>
      </c>
      <c r="H1388" s="69" t="str">
        <f t="shared" si="43"/>
        <v/>
      </c>
    </row>
    <row r="1389" spans="6:8" x14ac:dyDescent="0.25">
      <c r="F1389" s="18" t="str">
        <f t="shared" si="42"/>
        <v/>
      </c>
      <c r="H1389" s="69" t="str">
        <f t="shared" si="43"/>
        <v/>
      </c>
    </row>
    <row r="1390" spans="6:8" x14ac:dyDescent="0.25">
      <c r="F1390" s="18" t="str">
        <f t="shared" si="42"/>
        <v/>
      </c>
      <c r="H1390" s="69" t="str">
        <f t="shared" si="43"/>
        <v/>
      </c>
    </row>
    <row r="1391" spans="6:8" x14ac:dyDescent="0.25">
      <c r="F1391" s="18" t="str">
        <f t="shared" si="42"/>
        <v/>
      </c>
      <c r="H1391" s="69" t="str">
        <f t="shared" si="43"/>
        <v/>
      </c>
    </row>
    <row r="1392" spans="6:8" x14ac:dyDescent="0.25">
      <c r="F1392" s="18" t="str">
        <f t="shared" si="42"/>
        <v/>
      </c>
      <c r="H1392" s="69" t="str">
        <f t="shared" si="43"/>
        <v/>
      </c>
    </row>
    <row r="1393" spans="6:8" x14ac:dyDescent="0.25">
      <c r="F1393" s="18" t="str">
        <f t="shared" si="42"/>
        <v/>
      </c>
      <c r="H1393" s="69" t="str">
        <f t="shared" si="43"/>
        <v/>
      </c>
    </row>
    <row r="1394" spans="6:8" x14ac:dyDescent="0.25">
      <c r="F1394" s="18" t="str">
        <f t="shared" si="42"/>
        <v/>
      </c>
      <c r="H1394" s="69" t="str">
        <f t="shared" si="43"/>
        <v/>
      </c>
    </row>
    <row r="1395" spans="6:8" x14ac:dyDescent="0.25">
      <c r="F1395" s="18" t="str">
        <f t="shared" si="42"/>
        <v/>
      </c>
      <c r="H1395" s="69" t="str">
        <f t="shared" si="43"/>
        <v/>
      </c>
    </row>
    <row r="1396" spans="6:8" x14ac:dyDescent="0.25">
      <c r="F1396" s="18" t="str">
        <f t="shared" si="42"/>
        <v/>
      </c>
      <c r="H1396" s="69" t="str">
        <f t="shared" si="43"/>
        <v/>
      </c>
    </row>
    <row r="1397" spans="6:8" x14ac:dyDescent="0.25">
      <c r="F1397" s="18" t="str">
        <f t="shared" si="42"/>
        <v/>
      </c>
      <c r="H1397" s="69" t="str">
        <f t="shared" si="43"/>
        <v/>
      </c>
    </row>
    <row r="1398" spans="6:8" x14ac:dyDescent="0.25">
      <c r="F1398" s="18" t="str">
        <f t="shared" si="42"/>
        <v/>
      </c>
      <c r="H1398" s="69" t="str">
        <f t="shared" si="43"/>
        <v/>
      </c>
    </row>
    <row r="1399" spans="6:8" x14ac:dyDescent="0.25">
      <c r="F1399" s="18" t="str">
        <f t="shared" si="42"/>
        <v/>
      </c>
      <c r="H1399" s="69" t="str">
        <f t="shared" si="43"/>
        <v/>
      </c>
    </row>
    <row r="1400" spans="6:8" x14ac:dyDescent="0.25">
      <c r="F1400" s="18" t="str">
        <f t="shared" si="42"/>
        <v/>
      </c>
      <c r="H1400" s="69" t="str">
        <f t="shared" si="43"/>
        <v/>
      </c>
    </row>
    <row r="1401" spans="6:8" x14ac:dyDescent="0.25">
      <c r="F1401" s="18" t="str">
        <f t="shared" si="42"/>
        <v/>
      </c>
      <c r="H1401" s="69" t="str">
        <f t="shared" si="43"/>
        <v/>
      </c>
    </row>
    <row r="1402" spans="6:8" x14ac:dyDescent="0.25">
      <c r="F1402" s="18" t="str">
        <f t="shared" si="42"/>
        <v/>
      </c>
      <c r="H1402" s="69" t="str">
        <f t="shared" si="43"/>
        <v/>
      </c>
    </row>
    <row r="1403" spans="6:8" x14ac:dyDescent="0.25">
      <c r="F1403" s="18" t="str">
        <f t="shared" si="42"/>
        <v/>
      </c>
      <c r="H1403" s="69" t="str">
        <f t="shared" si="43"/>
        <v/>
      </c>
    </row>
    <row r="1404" spans="6:8" x14ac:dyDescent="0.25">
      <c r="F1404" s="18" t="str">
        <f t="shared" si="42"/>
        <v/>
      </c>
      <c r="H1404" s="69" t="str">
        <f t="shared" si="43"/>
        <v/>
      </c>
    </row>
    <row r="1405" spans="6:8" x14ac:dyDescent="0.25">
      <c r="F1405" s="18" t="str">
        <f t="shared" si="42"/>
        <v/>
      </c>
      <c r="H1405" s="69" t="str">
        <f t="shared" si="43"/>
        <v/>
      </c>
    </row>
    <row r="1406" spans="6:8" x14ac:dyDescent="0.25">
      <c r="F1406" s="18" t="str">
        <f t="shared" si="42"/>
        <v/>
      </c>
      <c r="H1406" s="69" t="str">
        <f t="shared" si="43"/>
        <v/>
      </c>
    </row>
    <row r="1407" spans="6:8" x14ac:dyDescent="0.25">
      <c r="F1407" s="18" t="str">
        <f t="shared" si="42"/>
        <v/>
      </c>
      <c r="H1407" s="69" t="str">
        <f t="shared" si="43"/>
        <v/>
      </c>
    </row>
    <row r="1408" spans="6:8" x14ac:dyDescent="0.25">
      <c r="F1408" s="18" t="str">
        <f t="shared" si="42"/>
        <v/>
      </c>
      <c r="H1408" s="69" t="str">
        <f t="shared" si="43"/>
        <v/>
      </c>
    </row>
    <row r="1409" spans="6:8" x14ac:dyDescent="0.25">
      <c r="F1409" s="18" t="str">
        <f t="shared" si="42"/>
        <v/>
      </c>
      <c r="H1409" s="69" t="str">
        <f t="shared" si="43"/>
        <v/>
      </c>
    </row>
    <row r="1410" spans="6:8" x14ac:dyDescent="0.25">
      <c r="F1410" s="18" t="str">
        <f t="shared" si="42"/>
        <v/>
      </c>
      <c r="H1410" s="69" t="str">
        <f t="shared" si="43"/>
        <v/>
      </c>
    </row>
    <row r="1411" spans="6:8" x14ac:dyDescent="0.25">
      <c r="F1411" s="18" t="str">
        <f t="shared" si="42"/>
        <v/>
      </c>
      <c r="H1411" s="69" t="str">
        <f t="shared" si="43"/>
        <v/>
      </c>
    </row>
    <row r="1412" spans="6:8" x14ac:dyDescent="0.25">
      <c r="F1412" s="18" t="str">
        <f t="shared" ref="F1412:F1475" si="44">IF($C1412="","",IFERROR($D1412*INDEX(ItemCostCol,MATCH($C1412,ItemName,0)),""))</f>
        <v/>
      </c>
      <c r="H1412" s="69" t="str">
        <f t="shared" ref="H1412:H1475" si="45">IF(C1412="","",IF(ISNUMBER(MATCH(C1412,ItemName,0)),"OK","NOT IN ITEMS LIST"))</f>
        <v/>
      </c>
    </row>
    <row r="1413" spans="6:8" x14ac:dyDescent="0.25">
      <c r="F1413" s="18" t="str">
        <f t="shared" si="44"/>
        <v/>
      </c>
      <c r="H1413" s="69" t="str">
        <f t="shared" si="45"/>
        <v/>
      </c>
    </row>
    <row r="1414" spans="6:8" x14ac:dyDescent="0.25">
      <c r="F1414" s="18" t="str">
        <f t="shared" si="44"/>
        <v/>
      </c>
      <c r="H1414" s="69" t="str">
        <f t="shared" si="45"/>
        <v/>
      </c>
    </row>
    <row r="1415" spans="6:8" x14ac:dyDescent="0.25">
      <c r="F1415" s="18" t="str">
        <f t="shared" si="44"/>
        <v/>
      </c>
      <c r="H1415" s="69" t="str">
        <f t="shared" si="45"/>
        <v/>
      </c>
    </row>
    <row r="1416" spans="6:8" x14ac:dyDescent="0.25">
      <c r="F1416" s="18" t="str">
        <f t="shared" si="44"/>
        <v/>
      </c>
      <c r="H1416" s="69" t="str">
        <f t="shared" si="45"/>
        <v/>
      </c>
    </row>
    <row r="1417" spans="6:8" x14ac:dyDescent="0.25">
      <c r="F1417" s="18" t="str">
        <f t="shared" si="44"/>
        <v/>
      </c>
      <c r="H1417" s="69" t="str">
        <f t="shared" si="45"/>
        <v/>
      </c>
    </row>
    <row r="1418" spans="6:8" x14ac:dyDescent="0.25">
      <c r="F1418" s="18" t="str">
        <f t="shared" si="44"/>
        <v/>
      </c>
      <c r="H1418" s="69" t="str">
        <f t="shared" si="45"/>
        <v/>
      </c>
    </row>
    <row r="1419" spans="6:8" x14ac:dyDescent="0.25">
      <c r="F1419" s="18" t="str">
        <f t="shared" si="44"/>
        <v/>
      </c>
      <c r="H1419" s="69" t="str">
        <f t="shared" si="45"/>
        <v/>
      </c>
    </row>
    <row r="1420" spans="6:8" x14ac:dyDescent="0.25">
      <c r="F1420" s="18" t="str">
        <f t="shared" si="44"/>
        <v/>
      </c>
      <c r="H1420" s="69" t="str">
        <f t="shared" si="45"/>
        <v/>
      </c>
    </row>
    <row r="1421" spans="6:8" x14ac:dyDescent="0.25">
      <c r="F1421" s="18" t="str">
        <f t="shared" si="44"/>
        <v/>
      </c>
      <c r="H1421" s="69" t="str">
        <f t="shared" si="45"/>
        <v/>
      </c>
    </row>
    <row r="1422" spans="6:8" x14ac:dyDescent="0.25">
      <c r="F1422" s="18" t="str">
        <f t="shared" si="44"/>
        <v/>
      </c>
      <c r="H1422" s="69" t="str">
        <f t="shared" si="45"/>
        <v/>
      </c>
    </row>
    <row r="1423" spans="6:8" x14ac:dyDescent="0.25">
      <c r="F1423" s="18" t="str">
        <f t="shared" si="44"/>
        <v/>
      </c>
      <c r="H1423" s="69" t="str">
        <f t="shared" si="45"/>
        <v/>
      </c>
    </row>
    <row r="1424" spans="6:8" x14ac:dyDescent="0.25">
      <c r="F1424" s="18" t="str">
        <f t="shared" si="44"/>
        <v/>
      </c>
      <c r="H1424" s="69" t="str">
        <f t="shared" si="45"/>
        <v/>
      </c>
    </row>
    <row r="1425" spans="6:8" x14ac:dyDescent="0.25">
      <c r="F1425" s="18" t="str">
        <f t="shared" si="44"/>
        <v/>
      </c>
      <c r="H1425" s="69" t="str">
        <f t="shared" si="45"/>
        <v/>
      </c>
    </row>
    <row r="1426" spans="6:8" x14ac:dyDescent="0.25">
      <c r="F1426" s="18" t="str">
        <f t="shared" si="44"/>
        <v/>
      </c>
      <c r="H1426" s="69" t="str">
        <f t="shared" si="45"/>
        <v/>
      </c>
    </row>
    <row r="1427" spans="6:8" x14ac:dyDescent="0.25">
      <c r="F1427" s="18" t="str">
        <f t="shared" si="44"/>
        <v/>
      </c>
      <c r="H1427" s="69" t="str">
        <f t="shared" si="45"/>
        <v/>
      </c>
    </row>
    <row r="1428" spans="6:8" x14ac:dyDescent="0.25">
      <c r="F1428" s="18" t="str">
        <f t="shared" si="44"/>
        <v/>
      </c>
      <c r="H1428" s="69" t="str">
        <f t="shared" si="45"/>
        <v/>
      </c>
    </row>
    <row r="1429" spans="6:8" x14ac:dyDescent="0.25">
      <c r="F1429" s="18" t="str">
        <f t="shared" si="44"/>
        <v/>
      </c>
      <c r="H1429" s="69" t="str">
        <f t="shared" si="45"/>
        <v/>
      </c>
    </row>
    <row r="1430" spans="6:8" x14ac:dyDescent="0.25">
      <c r="F1430" s="18" t="str">
        <f t="shared" si="44"/>
        <v/>
      </c>
      <c r="H1430" s="69" t="str">
        <f t="shared" si="45"/>
        <v/>
      </c>
    </row>
    <row r="1431" spans="6:8" x14ac:dyDescent="0.25">
      <c r="F1431" s="18" t="str">
        <f t="shared" si="44"/>
        <v/>
      </c>
      <c r="H1431" s="69" t="str">
        <f t="shared" si="45"/>
        <v/>
      </c>
    </row>
    <row r="1432" spans="6:8" x14ac:dyDescent="0.25">
      <c r="F1432" s="18" t="str">
        <f t="shared" si="44"/>
        <v/>
      </c>
      <c r="H1432" s="69" t="str">
        <f t="shared" si="45"/>
        <v/>
      </c>
    </row>
    <row r="1433" spans="6:8" x14ac:dyDescent="0.25">
      <c r="F1433" s="18" t="str">
        <f t="shared" si="44"/>
        <v/>
      </c>
      <c r="H1433" s="69" t="str">
        <f t="shared" si="45"/>
        <v/>
      </c>
    </row>
    <row r="1434" spans="6:8" x14ac:dyDescent="0.25">
      <c r="F1434" s="18" t="str">
        <f t="shared" si="44"/>
        <v/>
      </c>
      <c r="H1434" s="69" t="str">
        <f t="shared" si="45"/>
        <v/>
      </c>
    </row>
    <row r="1435" spans="6:8" x14ac:dyDescent="0.25">
      <c r="F1435" s="18" t="str">
        <f t="shared" si="44"/>
        <v/>
      </c>
      <c r="H1435" s="69" t="str">
        <f t="shared" si="45"/>
        <v/>
      </c>
    </row>
    <row r="1436" spans="6:8" x14ac:dyDescent="0.25">
      <c r="F1436" s="18" t="str">
        <f t="shared" si="44"/>
        <v/>
      </c>
      <c r="H1436" s="69" t="str">
        <f t="shared" si="45"/>
        <v/>
      </c>
    </row>
    <row r="1437" spans="6:8" x14ac:dyDescent="0.25">
      <c r="F1437" s="18" t="str">
        <f t="shared" si="44"/>
        <v/>
      </c>
      <c r="H1437" s="69" t="str">
        <f t="shared" si="45"/>
        <v/>
      </c>
    </row>
    <row r="1438" spans="6:8" x14ac:dyDescent="0.25">
      <c r="F1438" s="18" t="str">
        <f t="shared" si="44"/>
        <v/>
      </c>
      <c r="H1438" s="69" t="str">
        <f t="shared" si="45"/>
        <v/>
      </c>
    </row>
    <row r="1439" spans="6:8" x14ac:dyDescent="0.25">
      <c r="F1439" s="18" t="str">
        <f t="shared" si="44"/>
        <v/>
      </c>
      <c r="H1439" s="69" t="str">
        <f t="shared" si="45"/>
        <v/>
      </c>
    </row>
    <row r="1440" spans="6:8" x14ac:dyDescent="0.25">
      <c r="F1440" s="18" t="str">
        <f t="shared" si="44"/>
        <v/>
      </c>
      <c r="H1440" s="69" t="str">
        <f t="shared" si="45"/>
        <v/>
      </c>
    </row>
    <row r="1441" spans="6:8" x14ac:dyDescent="0.25">
      <c r="F1441" s="18" t="str">
        <f t="shared" si="44"/>
        <v/>
      </c>
      <c r="H1441" s="69" t="str">
        <f t="shared" si="45"/>
        <v/>
      </c>
    </row>
    <row r="1442" spans="6:8" x14ac:dyDescent="0.25">
      <c r="F1442" s="18" t="str">
        <f t="shared" si="44"/>
        <v/>
      </c>
      <c r="H1442" s="69" t="str">
        <f t="shared" si="45"/>
        <v/>
      </c>
    </row>
    <row r="1443" spans="6:8" x14ac:dyDescent="0.25">
      <c r="F1443" s="18" t="str">
        <f t="shared" si="44"/>
        <v/>
      </c>
      <c r="H1443" s="69" t="str">
        <f t="shared" si="45"/>
        <v/>
      </c>
    </row>
    <row r="1444" spans="6:8" x14ac:dyDescent="0.25">
      <c r="F1444" s="18" t="str">
        <f t="shared" si="44"/>
        <v/>
      </c>
      <c r="H1444" s="69" t="str">
        <f t="shared" si="45"/>
        <v/>
      </c>
    </row>
    <row r="1445" spans="6:8" x14ac:dyDescent="0.25">
      <c r="F1445" s="18" t="str">
        <f t="shared" si="44"/>
        <v/>
      </c>
      <c r="H1445" s="69" t="str">
        <f t="shared" si="45"/>
        <v/>
      </c>
    </row>
    <row r="1446" spans="6:8" x14ac:dyDescent="0.25">
      <c r="F1446" s="18" t="str">
        <f t="shared" si="44"/>
        <v/>
      </c>
      <c r="H1446" s="69" t="str">
        <f t="shared" si="45"/>
        <v/>
      </c>
    </row>
    <row r="1447" spans="6:8" x14ac:dyDescent="0.25">
      <c r="F1447" s="18" t="str">
        <f t="shared" si="44"/>
        <v/>
      </c>
      <c r="H1447" s="69" t="str">
        <f t="shared" si="45"/>
        <v/>
      </c>
    </row>
    <row r="1448" spans="6:8" x14ac:dyDescent="0.25">
      <c r="F1448" s="18" t="str">
        <f t="shared" si="44"/>
        <v/>
      </c>
      <c r="H1448" s="69" t="str">
        <f t="shared" si="45"/>
        <v/>
      </c>
    </row>
    <row r="1449" spans="6:8" x14ac:dyDescent="0.25">
      <c r="F1449" s="18" t="str">
        <f t="shared" si="44"/>
        <v/>
      </c>
      <c r="H1449" s="69" t="str">
        <f t="shared" si="45"/>
        <v/>
      </c>
    </row>
    <row r="1450" spans="6:8" x14ac:dyDescent="0.25">
      <c r="F1450" s="18" t="str">
        <f t="shared" si="44"/>
        <v/>
      </c>
      <c r="H1450" s="69" t="str">
        <f t="shared" si="45"/>
        <v/>
      </c>
    </row>
    <row r="1451" spans="6:8" x14ac:dyDescent="0.25">
      <c r="F1451" s="18" t="str">
        <f t="shared" si="44"/>
        <v/>
      </c>
      <c r="H1451" s="69" t="str">
        <f t="shared" si="45"/>
        <v/>
      </c>
    </row>
    <row r="1452" spans="6:8" x14ac:dyDescent="0.25">
      <c r="F1452" s="18" t="str">
        <f t="shared" si="44"/>
        <v/>
      </c>
      <c r="H1452" s="69" t="str">
        <f t="shared" si="45"/>
        <v/>
      </c>
    </row>
    <row r="1453" spans="6:8" x14ac:dyDescent="0.25">
      <c r="F1453" s="18" t="str">
        <f t="shared" si="44"/>
        <v/>
      </c>
      <c r="H1453" s="69" t="str">
        <f t="shared" si="45"/>
        <v/>
      </c>
    </row>
    <row r="1454" spans="6:8" x14ac:dyDescent="0.25">
      <c r="F1454" s="18" t="str">
        <f t="shared" si="44"/>
        <v/>
      </c>
      <c r="H1454" s="69" t="str">
        <f t="shared" si="45"/>
        <v/>
      </c>
    </row>
    <row r="1455" spans="6:8" x14ac:dyDescent="0.25">
      <c r="F1455" s="18" t="str">
        <f t="shared" si="44"/>
        <v/>
      </c>
      <c r="H1455" s="69" t="str">
        <f t="shared" si="45"/>
        <v/>
      </c>
    </row>
    <row r="1456" spans="6:8" x14ac:dyDescent="0.25">
      <c r="F1456" s="18" t="str">
        <f t="shared" si="44"/>
        <v/>
      </c>
      <c r="H1456" s="69" t="str">
        <f t="shared" si="45"/>
        <v/>
      </c>
    </row>
    <row r="1457" spans="6:8" x14ac:dyDescent="0.25">
      <c r="F1457" s="18" t="str">
        <f t="shared" si="44"/>
        <v/>
      </c>
      <c r="H1457" s="69" t="str">
        <f t="shared" si="45"/>
        <v/>
      </c>
    </row>
    <row r="1458" spans="6:8" x14ac:dyDescent="0.25">
      <c r="F1458" s="18" t="str">
        <f t="shared" si="44"/>
        <v/>
      </c>
      <c r="H1458" s="69" t="str">
        <f t="shared" si="45"/>
        <v/>
      </c>
    </row>
    <row r="1459" spans="6:8" x14ac:dyDescent="0.25">
      <c r="F1459" s="18" t="str">
        <f t="shared" si="44"/>
        <v/>
      </c>
      <c r="H1459" s="69" t="str">
        <f t="shared" si="45"/>
        <v/>
      </c>
    </row>
    <row r="1460" spans="6:8" x14ac:dyDescent="0.25">
      <c r="F1460" s="18" t="str">
        <f t="shared" si="44"/>
        <v/>
      </c>
      <c r="H1460" s="69" t="str">
        <f t="shared" si="45"/>
        <v/>
      </c>
    </row>
    <row r="1461" spans="6:8" x14ac:dyDescent="0.25">
      <c r="F1461" s="18" t="str">
        <f t="shared" si="44"/>
        <v/>
      </c>
      <c r="H1461" s="69" t="str">
        <f t="shared" si="45"/>
        <v/>
      </c>
    </row>
    <row r="1462" spans="6:8" x14ac:dyDescent="0.25">
      <c r="F1462" s="18" t="str">
        <f t="shared" si="44"/>
        <v/>
      </c>
      <c r="H1462" s="69" t="str">
        <f t="shared" si="45"/>
        <v/>
      </c>
    </row>
    <row r="1463" spans="6:8" x14ac:dyDescent="0.25">
      <c r="F1463" s="18" t="str">
        <f t="shared" si="44"/>
        <v/>
      </c>
      <c r="H1463" s="69" t="str">
        <f t="shared" si="45"/>
        <v/>
      </c>
    </row>
    <row r="1464" spans="6:8" x14ac:dyDescent="0.25">
      <c r="F1464" s="18" t="str">
        <f t="shared" si="44"/>
        <v/>
      </c>
      <c r="H1464" s="69" t="str">
        <f t="shared" si="45"/>
        <v/>
      </c>
    </row>
    <row r="1465" spans="6:8" x14ac:dyDescent="0.25">
      <c r="F1465" s="18" t="str">
        <f t="shared" si="44"/>
        <v/>
      </c>
      <c r="H1465" s="69" t="str">
        <f t="shared" si="45"/>
        <v/>
      </c>
    </row>
    <row r="1466" spans="6:8" x14ac:dyDescent="0.25">
      <c r="F1466" s="18" t="str">
        <f t="shared" si="44"/>
        <v/>
      </c>
      <c r="H1466" s="69" t="str">
        <f t="shared" si="45"/>
        <v/>
      </c>
    </row>
    <row r="1467" spans="6:8" x14ac:dyDescent="0.25">
      <c r="F1467" s="18" t="str">
        <f t="shared" si="44"/>
        <v/>
      </c>
      <c r="H1467" s="69" t="str">
        <f t="shared" si="45"/>
        <v/>
      </c>
    </row>
    <row r="1468" spans="6:8" x14ac:dyDescent="0.25">
      <c r="F1468" s="18" t="str">
        <f t="shared" si="44"/>
        <v/>
      </c>
      <c r="H1468" s="69" t="str">
        <f t="shared" si="45"/>
        <v/>
      </c>
    </row>
    <row r="1469" spans="6:8" x14ac:dyDescent="0.25">
      <c r="F1469" s="18" t="str">
        <f t="shared" si="44"/>
        <v/>
      </c>
      <c r="H1469" s="69" t="str">
        <f t="shared" si="45"/>
        <v/>
      </c>
    </row>
    <row r="1470" spans="6:8" x14ac:dyDescent="0.25">
      <c r="F1470" s="18" t="str">
        <f t="shared" si="44"/>
        <v/>
      </c>
      <c r="H1470" s="69" t="str">
        <f t="shared" si="45"/>
        <v/>
      </c>
    </row>
    <row r="1471" spans="6:8" x14ac:dyDescent="0.25">
      <c r="F1471" s="18" t="str">
        <f t="shared" si="44"/>
        <v/>
      </c>
      <c r="H1471" s="69" t="str">
        <f t="shared" si="45"/>
        <v/>
      </c>
    </row>
    <row r="1472" spans="6:8" x14ac:dyDescent="0.25">
      <c r="F1472" s="18" t="str">
        <f t="shared" si="44"/>
        <v/>
      </c>
      <c r="H1472" s="69" t="str">
        <f t="shared" si="45"/>
        <v/>
      </c>
    </row>
    <row r="1473" spans="6:8" x14ac:dyDescent="0.25">
      <c r="F1473" s="18" t="str">
        <f t="shared" si="44"/>
        <v/>
      </c>
      <c r="H1473" s="69" t="str">
        <f t="shared" si="45"/>
        <v/>
      </c>
    </row>
    <row r="1474" spans="6:8" x14ac:dyDescent="0.25">
      <c r="F1474" s="18" t="str">
        <f t="shared" si="44"/>
        <v/>
      </c>
      <c r="H1474" s="69" t="str">
        <f t="shared" si="45"/>
        <v/>
      </c>
    </row>
    <row r="1475" spans="6:8" x14ac:dyDescent="0.25">
      <c r="F1475" s="18" t="str">
        <f t="shared" si="44"/>
        <v/>
      </c>
      <c r="H1475" s="69" t="str">
        <f t="shared" si="45"/>
        <v/>
      </c>
    </row>
    <row r="1476" spans="6:8" x14ac:dyDescent="0.25">
      <c r="F1476" s="18" t="str">
        <f t="shared" ref="F1476:F1539" si="46">IF($C1476="","",IFERROR($D1476*INDEX(ItemCostCol,MATCH($C1476,ItemName,0)),""))</f>
        <v/>
      </c>
      <c r="H1476" s="69" t="str">
        <f t="shared" ref="H1476:H1539" si="47">IF(C1476="","",IF(ISNUMBER(MATCH(C1476,ItemName,0)),"OK","NOT IN ITEMS LIST"))</f>
        <v/>
      </c>
    </row>
    <row r="1477" spans="6:8" x14ac:dyDescent="0.25">
      <c r="F1477" s="18" t="str">
        <f t="shared" si="46"/>
        <v/>
      </c>
      <c r="H1477" s="69" t="str">
        <f t="shared" si="47"/>
        <v/>
      </c>
    </row>
    <row r="1478" spans="6:8" x14ac:dyDescent="0.25">
      <c r="F1478" s="18" t="str">
        <f t="shared" si="46"/>
        <v/>
      </c>
      <c r="H1478" s="69" t="str">
        <f t="shared" si="47"/>
        <v/>
      </c>
    </row>
    <row r="1479" spans="6:8" x14ac:dyDescent="0.25">
      <c r="F1479" s="18" t="str">
        <f t="shared" si="46"/>
        <v/>
      </c>
      <c r="H1479" s="69" t="str">
        <f t="shared" si="47"/>
        <v/>
      </c>
    </row>
    <row r="1480" spans="6:8" x14ac:dyDescent="0.25">
      <c r="F1480" s="18" t="str">
        <f t="shared" si="46"/>
        <v/>
      </c>
      <c r="H1480" s="69" t="str">
        <f t="shared" si="47"/>
        <v/>
      </c>
    </row>
    <row r="1481" spans="6:8" x14ac:dyDescent="0.25">
      <c r="F1481" s="18" t="str">
        <f t="shared" si="46"/>
        <v/>
      </c>
      <c r="H1481" s="69" t="str">
        <f t="shared" si="47"/>
        <v/>
      </c>
    </row>
    <row r="1482" spans="6:8" x14ac:dyDescent="0.25">
      <c r="F1482" s="18" t="str">
        <f t="shared" si="46"/>
        <v/>
      </c>
      <c r="H1482" s="69" t="str">
        <f t="shared" si="47"/>
        <v/>
      </c>
    </row>
    <row r="1483" spans="6:8" x14ac:dyDescent="0.25">
      <c r="F1483" s="18" t="str">
        <f t="shared" si="46"/>
        <v/>
      </c>
      <c r="H1483" s="69" t="str">
        <f t="shared" si="47"/>
        <v/>
      </c>
    </row>
    <row r="1484" spans="6:8" x14ac:dyDescent="0.25">
      <c r="F1484" s="18" t="str">
        <f t="shared" si="46"/>
        <v/>
      </c>
      <c r="H1484" s="69" t="str">
        <f t="shared" si="47"/>
        <v/>
      </c>
    </row>
    <row r="1485" spans="6:8" x14ac:dyDescent="0.25">
      <c r="F1485" s="18" t="str">
        <f t="shared" si="46"/>
        <v/>
      </c>
      <c r="H1485" s="69" t="str">
        <f t="shared" si="47"/>
        <v/>
      </c>
    </row>
    <row r="1486" spans="6:8" x14ac:dyDescent="0.25">
      <c r="F1486" s="18" t="str">
        <f t="shared" si="46"/>
        <v/>
      </c>
      <c r="H1486" s="69" t="str">
        <f t="shared" si="47"/>
        <v/>
      </c>
    </row>
    <row r="1487" spans="6:8" x14ac:dyDescent="0.25">
      <c r="F1487" s="18" t="str">
        <f t="shared" si="46"/>
        <v/>
      </c>
      <c r="H1487" s="69" t="str">
        <f t="shared" si="47"/>
        <v/>
      </c>
    </row>
    <row r="1488" spans="6:8" x14ac:dyDescent="0.25">
      <c r="F1488" s="18" t="str">
        <f t="shared" si="46"/>
        <v/>
      </c>
      <c r="H1488" s="69" t="str">
        <f t="shared" si="47"/>
        <v/>
      </c>
    </row>
    <row r="1489" spans="6:8" x14ac:dyDescent="0.25">
      <c r="F1489" s="18" t="str">
        <f t="shared" si="46"/>
        <v/>
      </c>
      <c r="H1489" s="69" t="str">
        <f t="shared" si="47"/>
        <v/>
      </c>
    </row>
    <row r="1490" spans="6:8" x14ac:dyDescent="0.25">
      <c r="F1490" s="18" t="str">
        <f t="shared" si="46"/>
        <v/>
      </c>
      <c r="H1490" s="69" t="str">
        <f t="shared" si="47"/>
        <v/>
      </c>
    </row>
    <row r="1491" spans="6:8" x14ac:dyDescent="0.25">
      <c r="F1491" s="18" t="str">
        <f t="shared" si="46"/>
        <v/>
      </c>
      <c r="H1491" s="69" t="str">
        <f t="shared" si="47"/>
        <v/>
      </c>
    </row>
    <row r="1492" spans="6:8" x14ac:dyDescent="0.25">
      <c r="F1492" s="18" t="str">
        <f t="shared" si="46"/>
        <v/>
      </c>
      <c r="H1492" s="69" t="str">
        <f t="shared" si="47"/>
        <v/>
      </c>
    </row>
    <row r="1493" spans="6:8" x14ac:dyDescent="0.25">
      <c r="F1493" s="18" t="str">
        <f t="shared" si="46"/>
        <v/>
      </c>
      <c r="H1493" s="69" t="str">
        <f t="shared" si="47"/>
        <v/>
      </c>
    </row>
    <row r="1494" spans="6:8" x14ac:dyDescent="0.25">
      <c r="F1494" s="18" t="str">
        <f t="shared" si="46"/>
        <v/>
      </c>
      <c r="H1494" s="69" t="str">
        <f t="shared" si="47"/>
        <v/>
      </c>
    </row>
    <row r="1495" spans="6:8" x14ac:dyDescent="0.25">
      <c r="F1495" s="18" t="str">
        <f t="shared" si="46"/>
        <v/>
      </c>
      <c r="H1495" s="69" t="str">
        <f t="shared" si="47"/>
        <v/>
      </c>
    </row>
    <row r="1496" spans="6:8" x14ac:dyDescent="0.25">
      <c r="F1496" s="18" t="str">
        <f t="shared" si="46"/>
        <v/>
      </c>
      <c r="H1496" s="69" t="str">
        <f t="shared" si="47"/>
        <v/>
      </c>
    </row>
    <row r="1497" spans="6:8" x14ac:dyDescent="0.25">
      <c r="F1497" s="18" t="str">
        <f t="shared" si="46"/>
        <v/>
      </c>
      <c r="H1497" s="69" t="str">
        <f t="shared" si="47"/>
        <v/>
      </c>
    </row>
    <row r="1498" spans="6:8" x14ac:dyDescent="0.25">
      <c r="F1498" s="18" t="str">
        <f t="shared" si="46"/>
        <v/>
      </c>
      <c r="H1498" s="69" t="str">
        <f t="shared" si="47"/>
        <v/>
      </c>
    </row>
    <row r="1499" spans="6:8" x14ac:dyDescent="0.25">
      <c r="F1499" s="18" t="str">
        <f t="shared" si="46"/>
        <v/>
      </c>
      <c r="H1499" s="69" t="str">
        <f t="shared" si="47"/>
        <v/>
      </c>
    </row>
    <row r="1500" spans="6:8" x14ac:dyDescent="0.25">
      <c r="F1500" s="18" t="str">
        <f t="shared" si="46"/>
        <v/>
      </c>
      <c r="H1500" s="69" t="str">
        <f t="shared" si="47"/>
        <v/>
      </c>
    </row>
    <row r="1501" spans="6:8" x14ac:dyDescent="0.25">
      <c r="F1501" s="18" t="str">
        <f t="shared" si="46"/>
        <v/>
      </c>
      <c r="H1501" s="69" t="str">
        <f t="shared" si="47"/>
        <v/>
      </c>
    </row>
    <row r="1502" spans="6:8" x14ac:dyDescent="0.25">
      <c r="F1502" s="18" t="str">
        <f t="shared" si="46"/>
        <v/>
      </c>
      <c r="H1502" s="69" t="str">
        <f t="shared" si="47"/>
        <v/>
      </c>
    </row>
    <row r="1503" spans="6:8" x14ac:dyDescent="0.25">
      <c r="F1503" s="18" t="str">
        <f t="shared" si="46"/>
        <v/>
      </c>
      <c r="H1503" s="69" t="str">
        <f t="shared" si="47"/>
        <v/>
      </c>
    </row>
    <row r="1504" spans="6:8" x14ac:dyDescent="0.25">
      <c r="F1504" s="18" t="str">
        <f t="shared" si="46"/>
        <v/>
      </c>
      <c r="H1504" s="69" t="str">
        <f t="shared" si="47"/>
        <v/>
      </c>
    </row>
    <row r="1505" spans="6:8" x14ac:dyDescent="0.25">
      <c r="F1505" s="18" t="str">
        <f t="shared" si="46"/>
        <v/>
      </c>
      <c r="H1505" s="69" t="str">
        <f t="shared" si="47"/>
        <v/>
      </c>
    </row>
    <row r="1506" spans="6:8" x14ac:dyDescent="0.25">
      <c r="F1506" s="18" t="str">
        <f t="shared" si="46"/>
        <v/>
      </c>
      <c r="H1506" s="69" t="str">
        <f t="shared" si="47"/>
        <v/>
      </c>
    </row>
    <row r="1507" spans="6:8" x14ac:dyDescent="0.25">
      <c r="F1507" s="18" t="str">
        <f t="shared" si="46"/>
        <v/>
      </c>
      <c r="H1507" s="69" t="str">
        <f t="shared" si="47"/>
        <v/>
      </c>
    </row>
    <row r="1508" spans="6:8" x14ac:dyDescent="0.25">
      <c r="F1508" s="18" t="str">
        <f t="shared" si="46"/>
        <v/>
      </c>
      <c r="H1508" s="69" t="str">
        <f t="shared" si="47"/>
        <v/>
      </c>
    </row>
    <row r="1509" spans="6:8" x14ac:dyDescent="0.25">
      <c r="F1509" s="18" t="str">
        <f t="shared" si="46"/>
        <v/>
      </c>
      <c r="H1509" s="69" t="str">
        <f t="shared" si="47"/>
        <v/>
      </c>
    </row>
    <row r="1510" spans="6:8" x14ac:dyDescent="0.25">
      <c r="F1510" s="18" t="str">
        <f t="shared" si="46"/>
        <v/>
      </c>
      <c r="H1510" s="69" t="str">
        <f t="shared" si="47"/>
        <v/>
      </c>
    </row>
    <row r="1511" spans="6:8" x14ac:dyDescent="0.25">
      <c r="F1511" s="18" t="str">
        <f t="shared" si="46"/>
        <v/>
      </c>
      <c r="H1511" s="69" t="str">
        <f t="shared" si="47"/>
        <v/>
      </c>
    </row>
    <row r="1512" spans="6:8" x14ac:dyDescent="0.25">
      <c r="F1512" s="18" t="str">
        <f t="shared" si="46"/>
        <v/>
      </c>
      <c r="H1512" s="69" t="str">
        <f t="shared" si="47"/>
        <v/>
      </c>
    </row>
    <row r="1513" spans="6:8" x14ac:dyDescent="0.25">
      <c r="F1513" s="18" t="str">
        <f t="shared" si="46"/>
        <v/>
      </c>
      <c r="H1513" s="69" t="str">
        <f t="shared" si="47"/>
        <v/>
      </c>
    </row>
    <row r="1514" spans="6:8" x14ac:dyDescent="0.25">
      <c r="F1514" s="18" t="str">
        <f t="shared" si="46"/>
        <v/>
      </c>
      <c r="H1514" s="69" t="str">
        <f t="shared" si="47"/>
        <v/>
      </c>
    </row>
    <row r="1515" spans="6:8" x14ac:dyDescent="0.25">
      <c r="F1515" s="18" t="str">
        <f t="shared" si="46"/>
        <v/>
      </c>
      <c r="H1515" s="69" t="str">
        <f t="shared" si="47"/>
        <v/>
      </c>
    </row>
    <row r="1516" spans="6:8" x14ac:dyDescent="0.25">
      <c r="F1516" s="18" t="str">
        <f t="shared" si="46"/>
        <v/>
      </c>
      <c r="H1516" s="69" t="str">
        <f t="shared" si="47"/>
        <v/>
      </c>
    </row>
    <row r="1517" spans="6:8" x14ac:dyDescent="0.25">
      <c r="F1517" s="18" t="str">
        <f t="shared" si="46"/>
        <v/>
      </c>
      <c r="H1517" s="69" t="str">
        <f t="shared" si="47"/>
        <v/>
      </c>
    </row>
    <row r="1518" spans="6:8" x14ac:dyDescent="0.25">
      <c r="F1518" s="18" t="str">
        <f t="shared" si="46"/>
        <v/>
      </c>
      <c r="H1518" s="69" t="str">
        <f t="shared" si="47"/>
        <v/>
      </c>
    </row>
    <row r="1519" spans="6:8" x14ac:dyDescent="0.25">
      <c r="F1519" s="18" t="str">
        <f t="shared" si="46"/>
        <v/>
      </c>
      <c r="H1519" s="69" t="str">
        <f t="shared" si="47"/>
        <v/>
      </c>
    </row>
    <row r="1520" spans="6:8" x14ac:dyDescent="0.25">
      <c r="F1520" s="18" t="str">
        <f t="shared" si="46"/>
        <v/>
      </c>
      <c r="H1520" s="69" t="str">
        <f t="shared" si="47"/>
        <v/>
      </c>
    </row>
    <row r="1521" spans="6:8" x14ac:dyDescent="0.25">
      <c r="F1521" s="18" t="str">
        <f t="shared" si="46"/>
        <v/>
      </c>
      <c r="H1521" s="69" t="str">
        <f t="shared" si="47"/>
        <v/>
      </c>
    </row>
    <row r="1522" spans="6:8" x14ac:dyDescent="0.25">
      <c r="F1522" s="18" t="str">
        <f t="shared" si="46"/>
        <v/>
      </c>
      <c r="H1522" s="69" t="str">
        <f t="shared" si="47"/>
        <v/>
      </c>
    </row>
    <row r="1523" spans="6:8" x14ac:dyDescent="0.25">
      <c r="F1523" s="18" t="str">
        <f t="shared" si="46"/>
        <v/>
      </c>
      <c r="H1523" s="69" t="str">
        <f t="shared" si="47"/>
        <v/>
      </c>
    </row>
    <row r="1524" spans="6:8" x14ac:dyDescent="0.25">
      <c r="F1524" s="18" t="str">
        <f t="shared" si="46"/>
        <v/>
      </c>
      <c r="H1524" s="69" t="str">
        <f t="shared" si="47"/>
        <v/>
      </c>
    </row>
    <row r="1525" spans="6:8" x14ac:dyDescent="0.25">
      <c r="F1525" s="18" t="str">
        <f t="shared" si="46"/>
        <v/>
      </c>
      <c r="H1525" s="69" t="str">
        <f t="shared" si="47"/>
        <v/>
      </c>
    </row>
    <row r="1526" spans="6:8" x14ac:dyDescent="0.25">
      <c r="F1526" s="18" t="str">
        <f t="shared" si="46"/>
        <v/>
      </c>
      <c r="H1526" s="69" t="str">
        <f t="shared" si="47"/>
        <v/>
      </c>
    </row>
    <row r="1527" spans="6:8" x14ac:dyDescent="0.25">
      <c r="F1527" s="18" t="str">
        <f t="shared" si="46"/>
        <v/>
      </c>
      <c r="H1527" s="69" t="str">
        <f t="shared" si="47"/>
        <v/>
      </c>
    </row>
    <row r="1528" spans="6:8" x14ac:dyDescent="0.25">
      <c r="F1528" s="18" t="str">
        <f t="shared" si="46"/>
        <v/>
      </c>
      <c r="H1528" s="69" t="str">
        <f t="shared" si="47"/>
        <v/>
      </c>
    </row>
    <row r="1529" spans="6:8" x14ac:dyDescent="0.25">
      <c r="F1529" s="18" t="str">
        <f t="shared" si="46"/>
        <v/>
      </c>
      <c r="H1529" s="69" t="str">
        <f t="shared" si="47"/>
        <v/>
      </c>
    </row>
    <row r="1530" spans="6:8" x14ac:dyDescent="0.25">
      <c r="F1530" s="18" t="str">
        <f t="shared" si="46"/>
        <v/>
      </c>
      <c r="H1530" s="69" t="str">
        <f t="shared" si="47"/>
        <v/>
      </c>
    </row>
    <row r="1531" spans="6:8" x14ac:dyDescent="0.25">
      <c r="F1531" s="18" t="str">
        <f t="shared" si="46"/>
        <v/>
      </c>
      <c r="H1531" s="69" t="str">
        <f t="shared" si="47"/>
        <v/>
      </c>
    </row>
    <row r="1532" spans="6:8" x14ac:dyDescent="0.25">
      <c r="F1532" s="18" t="str">
        <f t="shared" si="46"/>
        <v/>
      </c>
      <c r="H1532" s="69" t="str">
        <f t="shared" si="47"/>
        <v/>
      </c>
    </row>
    <row r="1533" spans="6:8" x14ac:dyDescent="0.25">
      <c r="F1533" s="18" t="str">
        <f t="shared" si="46"/>
        <v/>
      </c>
      <c r="H1533" s="69" t="str">
        <f t="shared" si="47"/>
        <v/>
      </c>
    </row>
    <row r="1534" spans="6:8" x14ac:dyDescent="0.25">
      <c r="F1534" s="18" t="str">
        <f t="shared" si="46"/>
        <v/>
      </c>
      <c r="H1534" s="69" t="str">
        <f t="shared" si="47"/>
        <v/>
      </c>
    </row>
    <row r="1535" spans="6:8" x14ac:dyDescent="0.25">
      <c r="F1535" s="18" t="str">
        <f t="shared" si="46"/>
        <v/>
      </c>
      <c r="H1535" s="69" t="str">
        <f t="shared" si="47"/>
        <v/>
      </c>
    </row>
    <row r="1536" spans="6:8" x14ac:dyDescent="0.25">
      <c r="F1536" s="18" t="str">
        <f t="shared" si="46"/>
        <v/>
      </c>
      <c r="H1536" s="69" t="str">
        <f t="shared" si="47"/>
        <v/>
      </c>
    </row>
    <row r="1537" spans="6:8" x14ac:dyDescent="0.25">
      <c r="F1537" s="18" t="str">
        <f t="shared" si="46"/>
        <v/>
      </c>
      <c r="H1537" s="69" t="str">
        <f t="shared" si="47"/>
        <v/>
      </c>
    </row>
    <row r="1538" spans="6:8" x14ac:dyDescent="0.25">
      <c r="F1538" s="18" t="str">
        <f t="shared" si="46"/>
        <v/>
      </c>
      <c r="H1538" s="69" t="str">
        <f t="shared" si="47"/>
        <v/>
      </c>
    </row>
    <row r="1539" spans="6:8" x14ac:dyDescent="0.25">
      <c r="F1539" s="18" t="str">
        <f t="shared" si="46"/>
        <v/>
      </c>
      <c r="H1539" s="69" t="str">
        <f t="shared" si="47"/>
        <v/>
      </c>
    </row>
    <row r="1540" spans="6:8" x14ac:dyDescent="0.25">
      <c r="F1540" s="18" t="str">
        <f t="shared" ref="F1540:F1603" si="48">IF($C1540="","",IFERROR($D1540*INDEX(ItemCostCol,MATCH($C1540,ItemName,0)),""))</f>
        <v/>
      </c>
      <c r="H1540" s="69" t="str">
        <f t="shared" ref="H1540:H1603" si="49">IF(C1540="","",IF(ISNUMBER(MATCH(C1540,ItemName,0)),"OK","NOT IN ITEMS LIST"))</f>
        <v/>
      </c>
    </row>
    <row r="1541" spans="6:8" x14ac:dyDescent="0.25">
      <c r="F1541" s="18" t="str">
        <f t="shared" si="48"/>
        <v/>
      </c>
      <c r="H1541" s="69" t="str">
        <f t="shared" si="49"/>
        <v/>
      </c>
    </row>
    <row r="1542" spans="6:8" x14ac:dyDescent="0.25">
      <c r="F1542" s="18" t="str">
        <f t="shared" si="48"/>
        <v/>
      </c>
      <c r="H1542" s="69" t="str">
        <f t="shared" si="49"/>
        <v/>
      </c>
    </row>
    <row r="1543" spans="6:8" x14ac:dyDescent="0.25">
      <c r="F1543" s="18" t="str">
        <f t="shared" si="48"/>
        <v/>
      </c>
      <c r="H1543" s="69" t="str">
        <f t="shared" si="49"/>
        <v/>
      </c>
    </row>
    <row r="1544" spans="6:8" x14ac:dyDescent="0.25">
      <c r="F1544" s="18" t="str">
        <f t="shared" si="48"/>
        <v/>
      </c>
      <c r="H1544" s="69" t="str">
        <f t="shared" si="49"/>
        <v/>
      </c>
    </row>
    <row r="1545" spans="6:8" x14ac:dyDescent="0.25">
      <c r="F1545" s="18" t="str">
        <f t="shared" si="48"/>
        <v/>
      </c>
      <c r="H1545" s="69" t="str">
        <f t="shared" si="49"/>
        <v/>
      </c>
    </row>
    <row r="1546" spans="6:8" x14ac:dyDescent="0.25">
      <c r="F1546" s="18" t="str">
        <f t="shared" si="48"/>
        <v/>
      </c>
      <c r="H1546" s="69" t="str">
        <f t="shared" si="49"/>
        <v/>
      </c>
    </row>
    <row r="1547" spans="6:8" x14ac:dyDescent="0.25">
      <c r="F1547" s="18" t="str">
        <f t="shared" si="48"/>
        <v/>
      </c>
      <c r="H1547" s="69" t="str">
        <f t="shared" si="49"/>
        <v/>
      </c>
    </row>
    <row r="1548" spans="6:8" x14ac:dyDescent="0.25">
      <c r="F1548" s="18" t="str">
        <f t="shared" si="48"/>
        <v/>
      </c>
      <c r="H1548" s="69" t="str">
        <f t="shared" si="49"/>
        <v/>
      </c>
    </row>
    <row r="1549" spans="6:8" x14ac:dyDescent="0.25">
      <c r="F1549" s="18" t="str">
        <f t="shared" si="48"/>
        <v/>
      </c>
      <c r="H1549" s="69" t="str">
        <f t="shared" si="49"/>
        <v/>
      </c>
    </row>
    <row r="1550" spans="6:8" x14ac:dyDescent="0.25">
      <c r="F1550" s="18" t="str">
        <f t="shared" si="48"/>
        <v/>
      </c>
      <c r="H1550" s="69" t="str">
        <f t="shared" si="49"/>
        <v/>
      </c>
    </row>
    <row r="1551" spans="6:8" x14ac:dyDescent="0.25">
      <c r="F1551" s="18" t="str">
        <f t="shared" si="48"/>
        <v/>
      </c>
      <c r="H1551" s="69" t="str">
        <f t="shared" si="49"/>
        <v/>
      </c>
    </row>
    <row r="1552" spans="6:8" x14ac:dyDescent="0.25">
      <c r="F1552" s="18" t="str">
        <f t="shared" si="48"/>
        <v/>
      </c>
      <c r="H1552" s="69" t="str">
        <f t="shared" si="49"/>
        <v/>
      </c>
    </row>
    <row r="1553" spans="6:8" x14ac:dyDescent="0.25">
      <c r="F1553" s="18" t="str">
        <f t="shared" si="48"/>
        <v/>
      </c>
      <c r="H1553" s="69" t="str">
        <f t="shared" si="49"/>
        <v/>
      </c>
    </row>
    <row r="1554" spans="6:8" x14ac:dyDescent="0.25">
      <c r="F1554" s="18" t="str">
        <f t="shared" si="48"/>
        <v/>
      </c>
      <c r="H1554" s="69" t="str">
        <f t="shared" si="49"/>
        <v/>
      </c>
    </row>
    <row r="1555" spans="6:8" x14ac:dyDescent="0.25">
      <c r="F1555" s="18" t="str">
        <f t="shared" si="48"/>
        <v/>
      </c>
      <c r="H1555" s="69" t="str">
        <f t="shared" si="49"/>
        <v/>
      </c>
    </row>
    <row r="1556" spans="6:8" x14ac:dyDescent="0.25">
      <c r="F1556" s="18" t="str">
        <f t="shared" si="48"/>
        <v/>
      </c>
      <c r="H1556" s="69" t="str">
        <f t="shared" si="49"/>
        <v/>
      </c>
    </row>
    <row r="1557" spans="6:8" x14ac:dyDescent="0.25">
      <c r="F1557" s="18" t="str">
        <f t="shared" si="48"/>
        <v/>
      </c>
      <c r="H1557" s="69" t="str">
        <f t="shared" si="49"/>
        <v/>
      </c>
    </row>
    <row r="1558" spans="6:8" x14ac:dyDescent="0.25">
      <c r="F1558" s="18" t="str">
        <f t="shared" si="48"/>
        <v/>
      </c>
      <c r="H1558" s="69" t="str">
        <f t="shared" si="49"/>
        <v/>
      </c>
    </row>
    <row r="1559" spans="6:8" x14ac:dyDescent="0.25">
      <c r="F1559" s="18" t="str">
        <f t="shared" si="48"/>
        <v/>
      </c>
      <c r="H1559" s="69" t="str">
        <f t="shared" si="49"/>
        <v/>
      </c>
    </row>
    <row r="1560" spans="6:8" x14ac:dyDescent="0.25">
      <c r="F1560" s="18" t="str">
        <f t="shared" si="48"/>
        <v/>
      </c>
      <c r="H1560" s="69" t="str">
        <f t="shared" si="49"/>
        <v/>
      </c>
    </row>
    <row r="1561" spans="6:8" x14ac:dyDescent="0.25">
      <c r="F1561" s="18" t="str">
        <f t="shared" si="48"/>
        <v/>
      </c>
      <c r="H1561" s="69" t="str">
        <f t="shared" si="49"/>
        <v/>
      </c>
    </row>
    <row r="1562" spans="6:8" x14ac:dyDescent="0.25">
      <c r="F1562" s="18" t="str">
        <f t="shared" si="48"/>
        <v/>
      </c>
      <c r="H1562" s="69" t="str">
        <f t="shared" si="49"/>
        <v/>
      </c>
    </row>
    <row r="1563" spans="6:8" x14ac:dyDescent="0.25">
      <c r="F1563" s="18" t="str">
        <f t="shared" si="48"/>
        <v/>
      </c>
      <c r="H1563" s="69" t="str">
        <f t="shared" si="49"/>
        <v/>
      </c>
    </row>
    <row r="1564" spans="6:8" x14ac:dyDescent="0.25">
      <c r="F1564" s="18" t="str">
        <f t="shared" si="48"/>
        <v/>
      </c>
      <c r="H1564" s="69" t="str">
        <f t="shared" si="49"/>
        <v/>
      </c>
    </row>
    <row r="1565" spans="6:8" x14ac:dyDescent="0.25">
      <c r="F1565" s="18" t="str">
        <f t="shared" si="48"/>
        <v/>
      </c>
      <c r="H1565" s="69" t="str">
        <f t="shared" si="49"/>
        <v/>
      </c>
    </row>
    <row r="1566" spans="6:8" x14ac:dyDescent="0.25">
      <c r="F1566" s="18" t="str">
        <f t="shared" si="48"/>
        <v/>
      </c>
      <c r="H1566" s="69" t="str">
        <f t="shared" si="49"/>
        <v/>
      </c>
    </row>
    <row r="1567" spans="6:8" x14ac:dyDescent="0.25">
      <c r="F1567" s="18" t="str">
        <f t="shared" si="48"/>
        <v/>
      </c>
      <c r="H1567" s="69" t="str">
        <f t="shared" si="49"/>
        <v/>
      </c>
    </row>
    <row r="1568" spans="6:8" x14ac:dyDescent="0.25">
      <c r="F1568" s="18" t="str">
        <f t="shared" si="48"/>
        <v/>
      </c>
      <c r="H1568" s="69" t="str">
        <f t="shared" si="49"/>
        <v/>
      </c>
    </row>
    <row r="1569" spans="6:8" x14ac:dyDescent="0.25">
      <c r="F1569" s="18" t="str">
        <f t="shared" si="48"/>
        <v/>
      </c>
      <c r="H1569" s="69" t="str">
        <f t="shared" si="49"/>
        <v/>
      </c>
    </row>
    <row r="1570" spans="6:8" x14ac:dyDescent="0.25">
      <c r="F1570" s="18" t="str">
        <f t="shared" si="48"/>
        <v/>
      </c>
      <c r="H1570" s="69" t="str">
        <f t="shared" si="49"/>
        <v/>
      </c>
    </row>
    <row r="1571" spans="6:8" x14ac:dyDescent="0.25">
      <c r="F1571" s="18" t="str">
        <f t="shared" si="48"/>
        <v/>
      </c>
      <c r="H1571" s="69" t="str">
        <f t="shared" si="49"/>
        <v/>
      </c>
    </row>
    <row r="1572" spans="6:8" x14ac:dyDescent="0.25">
      <c r="F1572" s="18" t="str">
        <f t="shared" si="48"/>
        <v/>
      </c>
      <c r="H1572" s="69" t="str">
        <f t="shared" si="49"/>
        <v/>
      </c>
    </row>
    <row r="1573" spans="6:8" x14ac:dyDescent="0.25">
      <c r="F1573" s="18" t="str">
        <f t="shared" si="48"/>
        <v/>
      </c>
      <c r="H1573" s="69" t="str">
        <f t="shared" si="49"/>
        <v/>
      </c>
    </row>
    <row r="1574" spans="6:8" x14ac:dyDescent="0.25">
      <c r="F1574" s="18" t="str">
        <f t="shared" si="48"/>
        <v/>
      </c>
      <c r="H1574" s="69" t="str">
        <f t="shared" si="49"/>
        <v/>
      </c>
    </row>
    <row r="1575" spans="6:8" x14ac:dyDescent="0.25">
      <c r="F1575" s="18" t="str">
        <f t="shared" si="48"/>
        <v/>
      </c>
      <c r="H1575" s="69" t="str">
        <f t="shared" si="49"/>
        <v/>
      </c>
    </row>
    <row r="1576" spans="6:8" x14ac:dyDescent="0.25">
      <c r="F1576" s="18" t="str">
        <f t="shared" si="48"/>
        <v/>
      </c>
      <c r="H1576" s="69" t="str">
        <f t="shared" si="49"/>
        <v/>
      </c>
    </row>
    <row r="1577" spans="6:8" x14ac:dyDescent="0.25">
      <c r="F1577" s="18" t="str">
        <f t="shared" si="48"/>
        <v/>
      </c>
      <c r="H1577" s="69" t="str">
        <f t="shared" si="49"/>
        <v/>
      </c>
    </row>
    <row r="1578" spans="6:8" x14ac:dyDescent="0.25">
      <c r="F1578" s="18" t="str">
        <f t="shared" si="48"/>
        <v/>
      </c>
      <c r="H1578" s="69" t="str">
        <f t="shared" si="49"/>
        <v/>
      </c>
    </row>
    <row r="1579" spans="6:8" x14ac:dyDescent="0.25">
      <c r="F1579" s="18" t="str">
        <f t="shared" si="48"/>
        <v/>
      </c>
      <c r="H1579" s="69" t="str">
        <f t="shared" si="49"/>
        <v/>
      </c>
    </row>
    <row r="1580" spans="6:8" x14ac:dyDescent="0.25">
      <c r="F1580" s="18" t="str">
        <f t="shared" si="48"/>
        <v/>
      </c>
      <c r="H1580" s="69" t="str">
        <f t="shared" si="49"/>
        <v/>
      </c>
    </row>
    <row r="1581" spans="6:8" x14ac:dyDescent="0.25">
      <c r="F1581" s="18" t="str">
        <f t="shared" si="48"/>
        <v/>
      </c>
      <c r="H1581" s="69" t="str">
        <f t="shared" si="49"/>
        <v/>
      </c>
    </row>
    <row r="1582" spans="6:8" x14ac:dyDescent="0.25">
      <c r="F1582" s="18" t="str">
        <f t="shared" si="48"/>
        <v/>
      </c>
      <c r="H1582" s="69" t="str">
        <f t="shared" si="49"/>
        <v/>
      </c>
    </row>
    <row r="1583" spans="6:8" x14ac:dyDescent="0.25">
      <c r="F1583" s="18" t="str">
        <f t="shared" si="48"/>
        <v/>
      </c>
      <c r="H1583" s="69" t="str">
        <f t="shared" si="49"/>
        <v/>
      </c>
    </row>
    <row r="1584" spans="6:8" x14ac:dyDescent="0.25">
      <c r="F1584" s="18" t="str">
        <f t="shared" si="48"/>
        <v/>
      </c>
      <c r="H1584" s="69" t="str">
        <f t="shared" si="49"/>
        <v/>
      </c>
    </row>
    <row r="1585" spans="6:8" x14ac:dyDescent="0.25">
      <c r="F1585" s="18" t="str">
        <f t="shared" si="48"/>
        <v/>
      </c>
      <c r="H1585" s="69" t="str">
        <f t="shared" si="49"/>
        <v/>
      </c>
    </row>
    <row r="1586" spans="6:8" x14ac:dyDescent="0.25">
      <c r="F1586" s="18" t="str">
        <f t="shared" si="48"/>
        <v/>
      </c>
      <c r="H1586" s="69" t="str">
        <f t="shared" si="49"/>
        <v/>
      </c>
    </row>
    <row r="1587" spans="6:8" x14ac:dyDescent="0.25">
      <c r="F1587" s="18" t="str">
        <f t="shared" si="48"/>
        <v/>
      </c>
      <c r="H1587" s="69" t="str">
        <f t="shared" si="49"/>
        <v/>
      </c>
    </row>
    <row r="1588" spans="6:8" x14ac:dyDescent="0.25">
      <c r="F1588" s="18" t="str">
        <f t="shared" si="48"/>
        <v/>
      </c>
      <c r="H1588" s="69" t="str">
        <f t="shared" si="49"/>
        <v/>
      </c>
    </row>
    <row r="1589" spans="6:8" x14ac:dyDescent="0.25">
      <c r="F1589" s="18" t="str">
        <f t="shared" si="48"/>
        <v/>
      </c>
      <c r="H1589" s="69" t="str">
        <f t="shared" si="49"/>
        <v/>
      </c>
    </row>
    <row r="1590" spans="6:8" x14ac:dyDescent="0.25">
      <c r="F1590" s="18" t="str">
        <f t="shared" si="48"/>
        <v/>
      </c>
      <c r="H1590" s="69" t="str">
        <f t="shared" si="49"/>
        <v/>
      </c>
    </row>
    <row r="1591" spans="6:8" x14ac:dyDescent="0.25">
      <c r="F1591" s="18" t="str">
        <f t="shared" si="48"/>
        <v/>
      </c>
      <c r="H1591" s="69" t="str">
        <f t="shared" si="49"/>
        <v/>
      </c>
    </row>
    <row r="1592" spans="6:8" x14ac:dyDescent="0.25">
      <c r="F1592" s="18" t="str">
        <f t="shared" si="48"/>
        <v/>
      </c>
      <c r="H1592" s="69" t="str">
        <f t="shared" si="49"/>
        <v/>
      </c>
    </row>
    <row r="1593" spans="6:8" x14ac:dyDescent="0.25">
      <c r="F1593" s="18" t="str">
        <f t="shared" si="48"/>
        <v/>
      </c>
      <c r="H1593" s="69" t="str">
        <f t="shared" si="49"/>
        <v/>
      </c>
    </row>
    <row r="1594" spans="6:8" x14ac:dyDescent="0.25">
      <c r="F1594" s="18" t="str">
        <f t="shared" si="48"/>
        <v/>
      </c>
      <c r="H1594" s="69" t="str">
        <f t="shared" si="49"/>
        <v/>
      </c>
    </row>
    <row r="1595" spans="6:8" x14ac:dyDescent="0.25">
      <c r="F1595" s="18" t="str">
        <f t="shared" si="48"/>
        <v/>
      </c>
      <c r="H1595" s="69" t="str">
        <f t="shared" si="49"/>
        <v/>
      </c>
    </row>
    <row r="1596" spans="6:8" x14ac:dyDescent="0.25">
      <c r="F1596" s="18" t="str">
        <f t="shared" si="48"/>
        <v/>
      </c>
      <c r="H1596" s="69" t="str">
        <f t="shared" si="49"/>
        <v/>
      </c>
    </row>
    <row r="1597" spans="6:8" x14ac:dyDescent="0.25">
      <c r="F1597" s="18" t="str">
        <f t="shared" si="48"/>
        <v/>
      </c>
      <c r="H1597" s="69" t="str">
        <f t="shared" si="49"/>
        <v/>
      </c>
    </row>
    <row r="1598" spans="6:8" x14ac:dyDescent="0.25">
      <c r="F1598" s="18" t="str">
        <f t="shared" si="48"/>
        <v/>
      </c>
      <c r="H1598" s="69" t="str">
        <f t="shared" si="49"/>
        <v/>
      </c>
    </row>
    <row r="1599" spans="6:8" x14ac:dyDescent="0.25">
      <c r="F1599" s="18" t="str">
        <f t="shared" si="48"/>
        <v/>
      </c>
      <c r="H1599" s="69" t="str">
        <f t="shared" si="49"/>
        <v/>
      </c>
    </row>
    <row r="1600" spans="6:8" x14ac:dyDescent="0.25">
      <c r="F1600" s="18" t="str">
        <f t="shared" si="48"/>
        <v/>
      </c>
      <c r="H1600" s="69" t="str">
        <f t="shared" si="49"/>
        <v/>
      </c>
    </row>
    <row r="1601" spans="6:8" x14ac:dyDescent="0.25">
      <c r="F1601" s="18" t="str">
        <f t="shared" si="48"/>
        <v/>
      </c>
      <c r="H1601" s="69" t="str">
        <f t="shared" si="49"/>
        <v/>
      </c>
    </row>
    <row r="1602" spans="6:8" x14ac:dyDescent="0.25">
      <c r="F1602" s="18" t="str">
        <f t="shared" si="48"/>
        <v/>
      </c>
      <c r="H1602" s="69" t="str">
        <f t="shared" si="49"/>
        <v/>
      </c>
    </row>
    <row r="1603" spans="6:8" x14ac:dyDescent="0.25">
      <c r="F1603" s="18" t="str">
        <f t="shared" si="48"/>
        <v/>
      </c>
      <c r="H1603" s="69" t="str">
        <f t="shared" si="49"/>
        <v/>
      </c>
    </row>
    <row r="1604" spans="6:8" x14ac:dyDescent="0.25">
      <c r="F1604" s="18" t="str">
        <f t="shared" ref="F1604:F1667" si="50">IF($C1604="","",IFERROR($D1604*INDEX(ItemCostCol,MATCH($C1604,ItemName,0)),""))</f>
        <v/>
      </c>
      <c r="H1604" s="69" t="str">
        <f t="shared" ref="H1604:H1667" si="51">IF(C1604="","",IF(ISNUMBER(MATCH(C1604,ItemName,0)),"OK","NOT IN ITEMS LIST"))</f>
        <v/>
      </c>
    </row>
    <row r="1605" spans="6:8" x14ac:dyDescent="0.25">
      <c r="F1605" s="18" t="str">
        <f t="shared" si="50"/>
        <v/>
      </c>
      <c r="H1605" s="69" t="str">
        <f t="shared" si="51"/>
        <v/>
      </c>
    </row>
    <row r="1606" spans="6:8" x14ac:dyDescent="0.25">
      <c r="F1606" s="18" t="str">
        <f t="shared" si="50"/>
        <v/>
      </c>
      <c r="H1606" s="69" t="str">
        <f t="shared" si="51"/>
        <v/>
      </c>
    </row>
    <row r="1607" spans="6:8" x14ac:dyDescent="0.25">
      <c r="F1607" s="18" t="str">
        <f t="shared" si="50"/>
        <v/>
      </c>
      <c r="H1607" s="69" t="str">
        <f t="shared" si="51"/>
        <v/>
      </c>
    </row>
    <row r="1608" spans="6:8" x14ac:dyDescent="0.25">
      <c r="F1608" s="18" t="str">
        <f t="shared" si="50"/>
        <v/>
      </c>
      <c r="H1608" s="69" t="str">
        <f t="shared" si="51"/>
        <v/>
      </c>
    </row>
    <row r="1609" spans="6:8" x14ac:dyDescent="0.25">
      <c r="F1609" s="18" t="str">
        <f t="shared" si="50"/>
        <v/>
      </c>
      <c r="H1609" s="69" t="str">
        <f t="shared" si="51"/>
        <v/>
      </c>
    </row>
    <row r="1610" spans="6:8" x14ac:dyDescent="0.25">
      <c r="F1610" s="18" t="str">
        <f t="shared" si="50"/>
        <v/>
      </c>
      <c r="H1610" s="69" t="str">
        <f t="shared" si="51"/>
        <v/>
      </c>
    </row>
    <row r="1611" spans="6:8" x14ac:dyDescent="0.25">
      <c r="F1611" s="18" t="str">
        <f t="shared" si="50"/>
        <v/>
      </c>
      <c r="H1611" s="69" t="str">
        <f t="shared" si="51"/>
        <v/>
      </c>
    </row>
    <row r="1612" spans="6:8" x14ac:dyDescent="0.25">
      <c r="F1612" s="18" t="str">
        <f t="shared" si="50"/>
        <v/>
      </c>
      <c r="H1612" s="69" t="str">
        <f t="shared" si="51"/>
        <v/>
      </c>
    </row>
    <row r="1613" spans="6:8" x14ac:dyDescent="0.25">
      <c r="F1613" s="18" t="str">
        <f t="shared" si="50"/>
        <v/>
      </c>
      <c r="H1613" s="69" t="str">
        <f t="shared" si="51"/>
        <v/>
      </c>
    </row>
    <row r="1614" spans="6:8" x14ac:dyDescent="0.25">
      <c r="F1614" s="18" t="str">
        <f t="shared" si="50"/>
        <v/>
      </c>
      <c r="H1614" s="69" t="str">
        <f t="shared" si="51"/>
        <v/>
      </c>
    </row>
    <row r="1615" spans="6:8" x14ac:dyDescent="0.25">
      <c r="F1615" s="18" t="str">
        <f t="shared" si="50"/>
        <v/>
      </c>
      <c r="H1615" s="69" t="str">
        <f t="shared" si="51"/>
        <v/>
      </c>
    </row>
    <row r="1616" spans="6:8" x14ac:dyDescent="0.25">
      <c r="F1616" s="18" t="str">
        <f t="shared" si="50"/>
        <v/>
      </c>
      <c r="H1616" s="69" t="str">
        <f t="shared" si="51"/>
        <v/>
      </c>
    </row>
    <row r="1617" spans="6:8" x14ac:dyDescent="0.25">
      <c r="F1617" s="18" t="str">
        <f t="shared" si="50"/>
        <v/>
      </c>
      <c r="H1617" s="69" t="str">
        <f t="shared" si="51"/>
        <v/>
      </c>
    </row>
    <row r="1618" spans="6:8" x14ac:dyDescent="0.25">
      <c r="F1618" s="18" t="str">
        <f t="shared" si="50"/>
        <v/>
      </c>
      <c r="H1618" s="69" t="str">
        <f t="shared" si="51"/>
        <v/>
      </c>
    </row>
    <row r="1619" spans="6:8" x14ac:dyDescent="0.25">
      <c r="F1619" s="18" t="str">
        <f t="shared" si="50"/>
        <v/>
      </c>
      <c r="H1619" s="69" t="str">
        <f t="shared" si="51"/>
        <v/>
      </c>
    </row>
    <row r="1620" spans="6:8" x14ac:dyDescent="0.25">
      <c r="F1620" s="18" t="str">
        <f t="shared" si="50"/>
        <v/>
      </c>
      <c r="H1620" s="69" t="str">
        <f t="shared" si="51"/>
        <v/>
      </c>
    </row>
    <row r="1621" spans="6:8" x14ac:dyDescent="0.25">
      <c r="F1621" s="18" t="str">
        <f t="shared" si="50"/>
        <v/>
      </c>
      <c r="H1621" s="69" t="str">
        <f t="shared" si="51"/>
        <v/>
      </c>
    </row>
    <row r="1622" spans="6:8" x14ac:dyDescent="0.25">
      <c r="F1622" s="18" t="str">
        <f t="shared" si="50"/>
        <v/>
      </c>
      <c r="H1622" s="69" t="str">
        <f t="shared" si="51"/>
        <v/>
      </c>
    </row>
    <row r="1623" spans="6:8" x14ac:dyDescent="0.25">
      <c r="F1623" s="18" t="str">
        <f t="shared" si="50"/>
        <v/>
      </c>
      <c r="H1623" s="69" t="str">
        <f t="shared" si="51"/>
        <v/>
      </c>
    </row>
    <row r="1624" spans="6:8" x14ac:dyDescent="0.25">
      <c r="F1624" s="18" t="str">
        <f t="shared" si="50"/>
        <v/>
      </c>
      <c r="H1624" s="69" t="str">
        <f t="shared" si="51"/>
        <v/>
      </c>
    </row>
    <row r="1625" spans="6:8" x14ac:dyDescent="0.25">
      <c r="F1625" s="18" t="str">
        <f t="shared" si="50"/>
        <v/>
      </c>
      <c r="H1625" s="69" t="str">
        <f t="shared" si="51"/>
        <v/>
      </c>
    </row>
    <row r="1626" spans="6:8" x14ac:dyDescent="0.25">
      <c r="F1626" s="18" t="str">
        <f t="shared" si="50"/>
        <v/>
      </c>
      <c r="H1626" s="69" t="str">
        <f t="shared" si="51"/>
        <v/>
      </c>
    </row>
    <row r="1627" spans="6:8" x14ac:dyDescent="0.25">
      <c r="F1627" s="18" t="str">
        <f t="shared" si="50"/>
        <v/>
      </c>
      <c r="H1627" s="69" t="str">
        <f t="shared" si="51"/>
        <v/>
      </c>
    </row>
    <row r="1628" spans="6:8" x14ac:dyDescent="0.25">
      <c r="F1628" s="18" t="str">
        <f t="shared" si="50"/>
        <v/>
      </c>
      <c r="H1628" s="69" t="str">
        <f t="shared" si="51"/>
        <v/>
      </c>
    </row>
    <row r="1629" spans="6:8" x14ac:dyDescent="0.25">
      <c r="F1629" s="18" t="str">
        <f t="shared" si="50"/>
        <v/>
      </c>
      <c r="H1629" s="69" t="str">
        <f t="shared" si="51"/>
        <v/>
      </c>
    </row>
    <row r="1630" spans="6:8" x14ac:dyDescent="0.25">
      <c r="F1630" s="18" t="str">
        <f t="shared" si="50"/>
        <v/>
      </c>
      <c r="H1630" s="69" t="str">
        <f t="shared" si="51"/>
        <v/>
      </c>
    </row>
    <row r="1631" spans="6:8" x14ac:dyDescent="0.25">
      <c r="F1631" s="18" t="str">
        <f t="shared" si="50"/>
        <v/>
      </c>
      <c r="H1631" s="69" t="str">
        <f t="shared" si="51"/>
        <v/>
      </c>
    </row>
    <row r="1632" spans="6:8" x14ac:dyDescent="0.25">
      <c r="F1632" s="18" t="str">
        <f t="shared" si="50"/>
        <v/>
      </c>
      <c r="H1632" s="69" t="str">
        <f t="shared" si="51"/>
        <v/>
      </c>
    </row>
    <row r="1633" spans="6:8" x14ac:dyDescent="0.25">
      <c r="F1633" s="18" t="str">
        <f t="shared" si="50"/>
        <v/>
      </c>
      <c r="H1633" s="69" t="str">
        <f t="shared" si="51"/>
        <v/>
      </c>
    </row>
    <row r="1634" spans="6:8" x14ac:dyDescent="0.25">
      <c r="F1634" s="18" t="str">
        <f t="shared" si="50"/>
        <v/>
      </c>
      <c r="H1634" s="69" t="str">
        <f t="shared" si="51"/>
        <v/>
      </c>
    </row>
    <row r="1635" spans="6:8" x14ac:dyDescent="0.25">
      <c r="F1635" s="18" t="str">
        <f t="shared" si="50"/>
        <v/>
      </c>
      <c r="H1635" s="69" t="str">
        <f t="shared" si="51"/>
        <v/>
      </c>
    </row>
    <row r="1636" spans="6:8" x14ac:dyDescent="0.25">
      <c r="F1636" s="18" t="str">
        <f t="shared" si="50"/>
        <v/>
      </c>
      <c r="H1636" s="69" t="str">
        <f t="shared" si="51"/>
        <v/>
      </c>
    </row>
    <row r="1637" spans="6:8" x14ac:dyDescent="0.25">
      <c r="F1637" s="18" t="str">
        <f t="shared" si="50"/>
        <v/>
      </c>
      <c r="H1637" s="69" t="str">
        <f t="shared" si="51"/>
        <v/>
      </c>
    </row>
    <row r="1638" spans="6:8" x14ac:dyDescent="0.25">
      <c r="F1638" s="18" t="str">
        <f t="shared" si="50"/>
        <v/>
      </c>
      <c r="H1638" s="69" t="str">
        <f t="shared" si="51"/>
        <v/>
      </c>
    </row>
    <row r="1639" spans="6:8" x14ac:dyDescent="0.25">
      <c r="F1639" s="18" t="str">
        <f t="shared" si="50"/>
        <v/>
      </c>
      <c r="H1639" s="69" t="str">
        <f t="shared" si="51"/>
        <v/>
      </c>
    </row>
    <row r="1640" spans="6:8" x14ac:dyDescent="0.25">
      <c r="F1640" s="18" t="str">
        <f t="shared" si="50"/>
        <v/>
      </c>
      <c r="H1640" s="69" t="str">
        <f t="shared" si="51"/>
        <v/>
      </c>
    </row>
    <row r="1641" spans="6:8" x14ac:dyDescent="0.25">
      <c r="F1641" s="18" t="str">
        <f t="shared" si="50"/>
        <v/>
      </c>
      <c r="H1641" s="69" t="str">
        <f t="shared" si="51"/>
        <v/>
      </c>
    </row>
    <row r="1642" spans="6:8" x14ac:dyDescent="0.25">
      <c r="F1642" s="18" t="str">
        <f t="shared" si="50"/>
        <v/>
      </c>
      <c r="H1642" s="69" t="str">
        <f t="shared" si="51"/>
        <v/>
      </c>
    </row>
    <row r="1643" spans="6:8" x14ac:dyDescent="0.25">
      <c r="F1643" s="18" t="str">
        <f t="shared" si="50"/>
        <v/>
      </c>
      <c r="H1643" s="69" t="str">
        <f t="shared" si="51"/>
        <v/>
      </c>
    </row>
    <row r="1644" spans="6:8" x14ac:dyDescent="0.25">
      <c r="F1644" s="18" t="str">
        <f t="shared" si="50"/>
        <v/>
      </c>
      <c r="H1644" s="69" t="str">
        <f t="shared" si="51"/>
        <v/>
      </c>
    </row>
    <row r="1645" spans="6:8" x14ac:dyDescent="0.25">
      <c r="F1645" s="18" t="str">
        <f t="shared" si="50"/>
        <v/>
      </c>
      <c r="H1645" s="69" t="str">
        <f t="shared" si="51"/>
        <v/>
      </c>
    </row>
    <row r="1646" spans="6:8" x14ac:dyDescent="0.25">
      <c r="F1646" s="18" t="str">
        <f t="shared" si="50"/>
        <v/>
      </c>
      <c r="H1646" s="69" t="str">
        <f t="shared" si="51"/>
        <v/>
      </c>
    </row>
    <row r="1647" spans="6:8" x14ac:dyDescent="0.25">
      <c r="F1647" s="18" t="str">
        <f t="shared" si="50"/>
        <v/>
      </c>
      <c r="H1647" s="69" t="str">
        <f t="shared" si="51"/>
        <v/>
      </c>
    </row>
    <row r="1648" spans="6:8" x14ac:dyDescent="0.25">
      <c r="F1648" s="18" t="str">
        <f t="shared" si="50"/>
        <v/>
      </c>
      <c r="H1648" s="69" t="str">
        <f t="shared" si="51"/>
        <v/>
      </c>
    </row>
    <row r="1649" spans="6:8" x14ac:dyDescent="0.25">
      <c r="F1649" s="18" t="str">
        <f t="shared" si="50"/>
        <v/>
      </c>
      <c r="H1649" s="69" t="str">
        <f t="shared" si="51"/>
        <v/>
      </c>
    </row>
    <row r="1650" spans="6:8" x14ac:dyDescent="0.25">
      <c r="F1650" s="18" t="str">
        <f t="shared" si="50"/>
        <v/>
      </c>
      <c r="H1650" s="69" t="str">
        <f t="shared" si="51"/>
        <v/>
      </c>
    </row>
    <row r="1651" spans="6:8" x14ac:dyDescent="0.25">
      <c r="F1651" s="18" t="str">
        <f t="shared" si="50"/>
        <v/>
      </c>
      <c r="H1651" s="69" t="str">
        <f t="shared" si="51"/>
        <v/>
      </c>
    </row>
    <row r="1652" spans="6:8" x14ac:dyDescent="0.25">
      <c r="F1652" s="18" t="str">
        <f t="shared" si="50"/>
        <v/>
      </c>
      <c r="H1652" s="69" t="str">
        <f t="shared" si="51"/>
        <v/>
      </c>
    </row>
    <row r="1653" spans="6:8" x14ac:dyDescent="0.25">
      <c r="F1653" s="18" t="str">
        <f t="shared" si="50"/>
        <v/>
      </c>
      <c r="H1653" s="69" t="str">
        <f t="shared" si="51"/>
        <v/>
      </c>
    </row>
    <row r="1654" spans="6:8" x14ac:dyDescent="0.25">
      <c r="F1654" s="18" t="str">
        <f t="shared" si="50"/>
        <v/>
      </c>
      <c r="H1654" s="69" t="str">
        <f t="shared" si="51"/>
        <v/>
      </c>
    </row>
    <row r="1655" spans="6:8" x14ac:dyDescent="0.25">
      <c r="F1655" s="18" t="str">
        <f t="shared" si="50"/>
        <v/>
      </c>
      <c r="H1655" s="69" t="str">
        <f t="shared" si="51"/>
        <v/>
      </c>
    </row>
    <row r="1656" spans="6:8" x14ac:dyDescent="0.25">
      <c r="F1656" s="18" t="str">
        <f t="shared" si="50"/>
        <v/>
      </c>
      <c r="H1656" s="69" t="str">
        <f t="shared" si="51"/>
        <v/>
      </c>
    </row>
    <row r="1657" spans="6:8" x14ac:dyDescent="0.25">
      <c r="F1657" s="18" t="str">
        <f t="shared" si="50"/>
        <v/>
      </c>
      <c r="H1657" s="69" t="str">
        <f t="shared" si="51"/>
        <v/>
      </c>
    </row>
    <row r="1658" spans="6:8" x14ac:dyDescent="0.25">
      <c r="F1658" s="18" t="str">
        <f t="shared" si="50"/>
        <v/>
      </c>
      <c r="H1658" s="69" t="str">
        <f t="shared" si="51"/>
        <v/>
      </c>
    </row>
    <row r="1659" spans="6:8" x14ac:dyDescent="0.25">
      <c r="F1659" s="18" t="str">
        <f t="shared" si="50"/>
        <v/>
      </c>
      <c r="H1659" s="69" t="str">
        <f t="shared" si="51"/>
        <v/>
      </c>
    </row>
    <row r="1660" spans="6:8" x14ac:dyDescent="0.25">
      <c r="F1660" s="18" t="str">
        <f t="shared" si="50"/>
        <v/>
      </c>
      <c r="H1660" s="69" t="str">
        <f t="shared" si="51"/>
        <v/>
      </c>
    </row>
    <row r="1661" spans="6:8" x14ac:dyDescent="0.25">
      <c r="F1661" s="18" t="str">
        <f t="shared" si="50"/>
        <v/>
      </c>
      <c r="H1661" s="69" t="str">
        <f t="shared" si="51"/>
        <v/>
      </c>
    </row>
    <row r="1662" spans="6:8" x14ac:dyDescent="0.25">
      <c r="F1662" s="18" t="str">
        <f t="shared" si="50"/>
        <v/>
      </c>
      <c r="H1662" s="69" t="str">
        <f t="shared" si="51"/>
        <v/>
      </c>
    </row>
    <row r="1663" spans="6:8" x14ac:dyDescent="0.25">
      <c r="F1663" s="18" t="str">
        <f t="shared" si="50"/>
        <v/>
      </c>
      <c r="H1663" s="69" t="str">
        <f t="shared" si="51"/>
        <v/>
      </c>
    </row>
    <row r="1664" spans="6:8" x14ac:dyDescent="0.25">
      <c r="F1664" s="18" t="str">
        <f t="shared" si="50"/>
        <v/>
      </c>
      <c r="H1664" s="69" t="str">
        <f t="shared" si="51"/>
        <v/>
      </c>
    </row>
    <row r="1665" spans="6:8" x14ac:dyDescent="0.25">
      <c r="F1665" s="18" t="str">
        <f t="shared" si="50"/>
        <v/>
      </c>
      <c r="H1665" s="69" t="str">
        <f t="shared" si="51"/>
        <v/>
      </c>
    </row>
    <row r="1666" spans="6:8" x14ac:dyDescent="0.25">
      <c r="F1666" s="18" t="str">
        <f t="shared" si="50"/>
        <v/>
      </c>
      <c r="H1666" s="69" t="str">
        <f t="shared" si="51"/>
        <v/>
      </c>
    </row>
    <row r="1667" spans="6:8" x14ac:dyDescent="0.25">
      <c r="F1667" s="18" t="str">
        <f t="shared" si="50"/>
        <v/>
      </c>
      <c r="H1667" s="69" t="str">
        <f t="shared" si="51"/>
        <v/>
      </c>
    </row>
    <row r="1668" spans="6:8" x14ac:dyDescent="0.25">
      <c r="F1668" s="18" t="str">
        <f t="shared" ref="F1668:F1731" si="52">IF($C1668="","",IFERROR($D1668*INDEX(ItemCostCol,MATCH($C1668,ItemName,0)),""))</f>
        <v/>
      </c>
      <c r="H1668" s="69" t="str">
        <f t="shared" ref="H1668:H1731" si="53">IF(C1668="","",IF(ISNUMBER(MATCH(C1668,ItemName,0)),"OK","NOT IN ITEMS LIST"))</f>
        <v/>
      </c>
    </row>
    <row r="1669" spans="6:8" x14ac:dyDescent="0.25">
      <c r="F1669" s="18" t="str">
        <f t="shared" si="52"/>
        <v/>
      </c>
      <c r="H1669" s="69" t="str">
        <f t="shared" si="53"/>
        <v/>
      </c>
    </row>
    <row r="1670" spans="6:8" x14ac:dyDescent="0.25">
      <c r="F1670" s="18" t="str">
        <f t="shared" si="52"/>
        <v/>
      </c>
      <c r="H1670" s="69" t="str">
        <f t="shared" si="53"/>
        <v/>
      </c>
    </row>
    <row r="1671" spans="6:8" x14ac:dyDescent="0.25">
      <c r="F1671" s="18" t="str">
        <f t="shared" si="52"/>
        <v/>
      </c>
      <c r="H1671" s="69" t="str">
        <f t="shared" si="53"/>
        <v/>
      </c>
    </row>
    <row r="1672" spans="6:8" x14ac:dyDescent="0.25">
      <c r="F1672" s="18" t="str">
        <f t="shared" si="52"/>
        <v/>
      </c>
      <c r="H1672" s="69" t="str">
        <f t="shared" si="53"/>
        <v/>
      </c>
    </row>
    <row r="1673" spans="6:8" x14ac:dyDescent="0.25">
      <c r="F1673" s="18" t="str">
        <f t="shared" si="52"/>
        <v/>
      </c>
      <c r="H1673" s="69" t="str">
        <f t="shared" si="53"/>
        <v/>
      </c>
    </row>
    <row r="1674" spans="6:8" x14ac:dyDescent="0.25">
      <c r="F1674" s="18" t="str">
        <f t="shared" si="52"/>
        <v/>
      </c>
      <c r="H1674" s="69" t="str">
        <f t="shared" si="53"/>
        <v/>
      </c>
    </row>
    <row r="1675" spans="6:8" x14ac:dyDescent="0.25">
      <c r="F1675" s="18" t="str">
        <f t="shared" si="52"/>
        <v/>
      </c>
      <c r="H1675" s="69" t="str">
        <f t="shared" si="53"/>
        <v/>
      </c>
    </row>
    <row r="1676" spans="6:8" x14ac:dyDescent="0.25">
      <c r="F1676" s="18" t="str">
        <f t="shared" si="52"/>
        <v/>
      </c>
      <c r="H1676" s="69" t="str">
        <f t="shared" si="53"/>
        <v/>
      </c>
    </row>
    <row r="1677" spans="6:8" x14ac:dyDescent="0.25">
      <c r="F1677" s="18" t="str">
        <f t="shared" si="52"/>
        <v/>
      </c>
      <c r="H1677" s="69" t="str">
        <f t="shared" si="53"/>
        <v/>
      </c>
    </row>
    <row r="1678" spans="6:8" x14ac:dyDescent="0.25">
      <c r="F1678" s="18" t="str">
        <f t="shared" si="52"/>
        <v/>
      </c>
      <c r="H1678" s="69" t="str">
        <f t="shared" si="53"/>
        <v/>
      </c>
    </row>
    <row r="1679" spans="6:8" x14ac:dyDescent="0.25">
      <c r="F1679" s="18" t="str">
        <f t="shared" si="52"/>
        <v/>
      </c>
      <c r="H1679" s="69" t="str">
        <f t="shared" si="53"/>
        <v/>
      </c>
    </row>
    <row r="1680" spans="6:8" x14ac:dyDescent="0.25">
      <c r="F1680" s="18" t="str">
        <f t="shared" si="52"/>
        <v/>
      </c>
      <c r="H1680" s="69" t="str">
        <f t="shared" si="53"/>
        <v/>
      </c>
    </row>
    <row r="1681" spans="6:8" x14ac:dyDescent="0.25">
      <c r="F1681" s="18" t="str">
        <f t="shared" si="52"/>
        <v/>
      </c>
      <c r="H1681" s="69" t="str">
        <f t="shared" si="53"/>
        <v/>
      </c>
    </row>
    <row r="1682" spans="6:8" x14ac:dyDescent="0.25">
      <c r="F1682" s="18" t="str">
        <f t="shared" si="52"/>
        <v/>
      </c>
      <c r="H1682" s="69" t="str">
        <f t="shared" si="53"/>
        <v/>
      </c>
    </row>
    <row r="1683" spans="6:8" x14ac:dyDescent="0.25">
      <c r="F1683" s="18" t="str">
        <f t="shared" si="52"/>
        <v/>
      </c>
      <c r="H1683" s="69" t="str">
        <f t="shared" si="53"/>
        <v/>
      </c>
    </row>
    <row r="1684" spans="6:8" x14ac:dyDescent="0.25">
      <c r="F1684" s="18" t="str">
        <f t="shared" si="52"/>
        <v/>
      </c>
      <c r="H1684" s="69" t="str">
        <f t="shared" si="53"/>
        <v/>
      </c>
    </row>
    <row r="1685" spans="6:8" x14ac:dyDescent="0.25">
      <c r="F1685" s="18" t="str">
        <f t="shared" si="52"/>
        <v/>
      </c>
      <c r="H1685" s="69" t="str">
        <f t="shared" si="53"/>
        <v/>
      </c>
    </row>
    <row r="1686" spans="6:8" x14ac:dyDescent="0.25">
      <c r="F1686" s="18" t="str">
        <f t="shared" si="52"/>
        <v/>
      </c>
      <c r="H1686" s="69" t="str">
        <f t="shared" si="53"/>
        <v/>
      </c>
    </row>
    <row r="1687" spans="6:8" x14ac:dyDescent="0.25">
      <c r="F1687" s="18" t="str">
        <f t="shared" si="52"/>
        <v/>
      </c>
      <c r="H1687" s="69" t="str">
        <f t="shared" si="53"/>
        <v/>
      </c>
    </row>
    <row r="1688" spans="6:8" x14ac:dyDescent="0.25">
      <c r="F1688" s="18" t="str">
        <f t="shared" si="52"/>
        <v/>
      </c>
      <c r="H1688" s="69" t="str">
        <f t="shared" si="53"/>
        <v/>
      </c>
    </row>
    <row r="1689" spans="6:8" x14ac:dyDescent="0.25">
      <c r="F1689" s="18" t="str">
        <f t="shared" si="52"/>
        <v/>
      </c>
      <c r="H1689" s="69" t="str">
        <f t="shared" si="53"/>
        <v/>
      </c>
    </row>
    <row r="1690" spans="6:8" x14ac:dyDescent="0.25">
      <c r="F1690" s="18" t="str">
        <f t="shared" si="52"/>
        <v/>
      </c>
      <c r="H1690" s="69" t="str">
        <f t="shared" si="53"/>
        <v/>
      </c>
    </row>
    <row r="1691" spans="6:8" x14ac:dyDescent="0.25">
      <c r="F1691" s="18" t="str">
        <f t="shared" si="52"/>
        <v/>
      </c>
      <c r="H1691" s="69" t="str">
        <f t="shared" si="53"/>
        <v/>
      </c>
    </row>
    <row r="1692" spans="6:8" x14ac:dyDescent="0.25">
      <c r="F1692" s="18" t="str">
        <f t="shared" si="52"/>
        <v/>
      </c>
      <c r="H1692" s="69" t="str">
        <f t="shared" si="53"/>
        <v/>
      </c>
    </row>
    <row r="1693" spans="6:8" x14ac:dyDescent="0.25">
      <c r="F1693" s="18" t="str">
        <f t="shared" si="52"/>
        <v/>
      </c>
      <c r="H1693" s="69" t="str">
        <f t="shared" si="53"/>
        <v/>
      </c>
    </row>
    <row r="1694" spans="6:8" x14ac:dyDescent="0.25">
      <c r="F1694" s="18" t="str">
        <f t="shared" si="52"/>
        <v/>
      </c>
      <c r="H1694" s="69" t="str">
        <f t="shared" si="53"/>
        <v/>
      </c>
    </row>
    <row r="1695" spans="6:8" x14ac:dyDescent="0.25">
      <c r="F1695" s="18" t="str">
        <f t="shared" si="52"/>
        <v/>
      </c>
      <c r="H1695" s="69" t="str">
        <f t="shared" si="53"/>
        <v/>
      </c>
    </row>
    <row r="1696" spans="6:8" x14ac:dyDescent="0.25">
      <c r="F1696" s="18" t="str">
        <f t="shared" si="52"/>
        <v/>
      </c>
      <c r="H1696" s="69" t="str">
        <f t="shared" si="53"/>
        <v/>
      </c>
    </row>
    <row r="1697" spans="6:8" x14ac:dyDescent="0.25">
      <c r="F1697" s="18" t="str">
        <f t="shared" si="52"/>
        <v/>
      </c>
      <c r="H1697" s="69" t="str">
        <f t="shared" si="53"/>
        <v/>
      </c>
    </row>
    <row r="1698" spans="6:8" x14ac:dyDescent="0.25">
      <c r="F1698" s="18" t="str">
        <f t="shared" si="52"/>
        <v/>
      </c>
      <c r="H1698" s="69" t="str">
        <f t="shared" si="53"/>
        <v/>
      </c>
    </row>
    <row r="1699" spans="6:8" x14ac:dyDescent="0.25">
      <c r="F1699" s="18" t="str">
        <f t="shared" si="52"/>
        <v/>
      </c>
      <c r="H1699" s="69" t="str">
        <f t="shared" si="53"/>
        <v/>
      </c>
    </row>
    <row r="1700" spans="6:8" x14ac:dyDescent="0.25">
      <c r="F1700" s="18" t="str">
        <f t="shared" si="52"/>
        <v/>
      </c>
      <c r="H1700" s="69" t="str">
        <f t="shared" si="53"/>
        <v/>
      </c>
    </row>
    <row r="1701" spans="6:8" x14ac:dyDescent="0.25">
      <c r="F1701" s="18" t="str">
        <f t="shared" si="52"/>
        <v/>
      </c>
      <c r="H1701" s="69" t="str">
        <f t="shared" si="53"/>
        <v/>
      </c>
    </row>
    <row r="1702" spans="6:8" x14ac:dyDescent="0.25">
      <c r="F1702" s="18" t="str">
        <f t="shared" si="52"/>
        <v/>
      </c>
      <c r="H1702" s="69" t="str">
        <f t="shared" si="53"/>
        <v/>
      </c>
    </row>
    <row r="1703" spans="6:8" x14ac:dyDescent="0.25">
      <c r="F1703" s="18" t="str">
        <f t="shared" si="52"/>
        <v/>
      </c>
      <c r="H1703" s="69" t="str">
        <f t="shared" si="53"/>
        <v/>
      </c>
    </row>
    <row r="1704" spans="6:8" x14ac:dyDescent="0.25">
      <c r="F1704" s="18" t="str">
        <f t="shared" si="52"/>
        <v/>
      </c>
      <c r="H1704" s="69" t="str">
        <f t="shared" si="53"/>
        <v/>
      </c>
    </row>
    <row r="1705" spans="6:8" x14ac:dyDescent="0.25">
      <c r="F1705" s="18" t="str">
        <f t="shared" si="52"/>
        <v/>
      </c>
      <c r="H1705" s="69" t="str">
        <f t="shared" si="53"/>
        <v/>
      </c>
    </row>
    <row r="1706" spans="6:8" x14ac:dyDescent="0.25">
      <c r="F1706" s="18" t="str">
        <f t="shared" si="52"/>
        <v/>
      </c>
      <c r="H1706" s="69" t="str">
        <f t="shared" si="53"/>
        <v/>
      </c>
    </row>
    <row r="1707" spans="6:8" x14ac:dyDescent="0.25">
      <c r="F1707" s="18" t="str">
        <f t="shared" si="52"/>
        <v/>
      </c>
      <c r="H1707" s="69" t="str">
        <f t="shared" si="53"/>
        <v/>
      </c>
    </row>
    <row r="1708" spans="6:8" x14ac:dyDescent="0.25">
      <c r="F1708" s="18" t="str">
        <f t="shared" si="52"/>
        <v/>
      </c>
      <c r="H1708" s="69" t="str">
        <f t="shared" si="53"/>
        <v/>
      </c>
    </row>
    <row r="1709" spans="6:8" x14ac:dyDescent="0.25">
      <c r="F1709" s="18" t="str">
        <f t="shared" si="52"/>
        <v/>
      </c>
      <c r="H1709" s="69" t="str">
        <f t="shared" si="53"/>
        <v/>
      </c>
    </row>
    <row r="1710" spans="6:8" x14ac:dyDescent="0.25">
      <c r="F1710" s="18" t="str">
        <f t="shared" si="52"/>
        <v/>
      </c>
      <c r="H1710" s="69" t="str">
        <f t="shared" si="53"/>
        <v/>
      </c>
    </row>
    <row r="1711" spans="6:8" x14ac:dyDescent="0.25">
      <c r="F1711" s="18" t="str">
        <f t="shared" si="52"/>
        <v/>
      </c>
      <c r="H1711" s="69" t="str">
        <f t="shared" si="53"/>
        <v/>
      </c>
    </row>
    <row r="1712" spans="6:8" x14ac:dyDescent="0.25">
      <c r="F1712" s="18" t="str">
        <f t="shared" si="52"/>
        <v/>
      </c>
      <c r="H1712" s="69" t="str">
        <f t="shared" si="53"/>
        <v/>
      </c>
    </row>
    <row r="1713" spans="6:8" x14ac:dyDescent="0.25">
      <c r="F1713" s="18" t="str">
        <f t="shared" si="52"/>
        <v/>
      </c>
      <c r="H1713" s="69" t="str">
        <f t="shared" si="53"/>
        <v/>
      </c>
    </row>
    <row r="1714" spans="6:8" x14ac:dyDescent="0.25">
      <c r="F1714" s="18" t="str">
        <f t="shared" si="52"/>
        <v/>
      </c>
      <c r="H1714" s="69" t="str">
        <f t="shared" si="53"/>
        <v/>
      </c>
    </row>
    <row r="1715" spans="6:8" x14ac:dyDescent="0.25">
      <c r="F1715" s="18" t="str">
        <f t="shared" si="52"/>
        <v/>
      </c>
      <c r="H1715" s="69" t="str">
        <f t="shared" si="53"/>
        <v/>
      </c>
    </row>
    <row r="1716" spans="6:8" x14ac:dyDescent="0.25">
      <c r="F1716" s="18" t="str">
        <f t="shared" si="52"/>
        <v/>
      </c>
      <c r="H1716" s="69" t="str">
        <f t="shared" si="53"/>
        <v/>
      </c>
    </row>
    <row r="1717" spans="6:8" x14ac:dyDescent="0.25">
      <c r="F1717" s="18" t="str">
        <f t="shared" si="52"/>
        <v/>
      </c>
      <c r="H1717" s="69" t="str">
        <f t="shared" si="53"/>
        <v/>
      </c>
    </row>
    <row r="1718" spans="6:8" x14ac:dyDescent="0.25">
      <c r="F1718" s="18" t="str">
        <f t="shared" si="52"/>
        <v/>
      </c>
      <c r="H1718" s="69" t="str">
        <f t="shared" si="53"/>
        <v/>
      </c>
    </row>
    <row r="1719" spans="6:8" x14ac:dyDescent="0.25">
      <c r="F1719" s="18" t="str">
        <f t="shared" si="52"/>
        <v/>
      </c>
      <c r="H1719" s="69" t="str">
        <f t="shared" si="53"/>
        <v/>
      </c>
    </row>
    <row r="1720" spans="6:8" x14ac:dyDescent="0.25">
      <c r="F1720" s="18" t="str">
        <f t="shared" si="52"/>
        <v/>
      </c>
      <c r="H1720" s="69" t="str">
        <f t="shared" si="53"/>
        <v/>
      </c>
    </row>
    <row r="1721" spans="6:8" x14ac:dyDescent="0.25">
      <c r="F1721" s="18" t="str">
        <f t="shared" si="52"/>
        <v/>
      </c>
      <c r="H1721" s="69" t="str">
        <f t="shared" si="53"/>
        <v/>
      </c>
    </row>
    <row r="1722" spans="6:8" x14ac:dyDescent="0.25">
      <c r="F1722" s="18" t="str">
        <f t="shared" si="52"/>
        <v/>
      </c>
      <c r="H1722" s="69" t="str">
        <f t="shared" si="53"/>
        <v/>
      </c>
    </row>
    <row r="1723" spans="6:8" x14ac:dyDescent="0.25">
      <c r="F1723" s="18" t="str">
        <f t="shared" si="52"/>
        <v/>
      </c>
      <c r="H1723" s="69" t="str">
        <f t="shared" si="53"/>
        <v/>
      </c>
    </row>
    <row r="1724" spans="6:8" x14ac:dyDescent="0.25">
      <c r="F1724" s="18" t="str">
        <f t="shared" si="52"/>
        <v/>
      </c>
      <c r="H1724" s="69" t="str">
        <f t="shared" si="53"/>
        <v/>
      </c>
    </row>
    <row r="1725" spans="6:8" x14ac:dyDescent="0.25">
      <c r="F1725" s="18" t="str">
        <f t="shared" si="52"/>
        <v/>
      </c>
      <c r="H1725" s="69" t="str">
        <f t="shared" si="53"/>
        <v/>
      </c>
    </row>
    <row r="1726" spans="6:8" x14ac:dyDescent="0.25">
      <c r="F1726" s="18" t="str">
        <f t="shared" si="52"/>
        <v/>
      </c>
      <c r="H1726" s="69" t="str">
        <f t="shared" si="53"/>
        <v/>
      </c>
    </row>
    <row r="1727" spans="6:8" x14ac:dyDescent="0.25">
      <c r="F1727" s="18" t="str">
        <f t="shared" si="52"/>
        <v/>
      </c>
      <c r="H1727" s="69" t="str">
        <f t="shared" si="53"/>
        <v/>
      </c>
    </row>
    <row r="1728" spans="6:8" x14ac:dyDescent="0.25">
      <c r="F1728" s="18" t="str">
        <f t="shared" si="52"/>
        <v/>
      </c>
      <c r="H1728" s="69" t="str">
        <f t="shared" si="53"/>
        <v/>
      </c>
    </row>
    <row r="1729" spans="6:8" x14ac:dyDescent="0.25">
      <c r="F1729" s="18" t="str">
        <f t="shared" si="52"/>
        <v/>
      </c>
      <c r="H1729" s="69" t="str">
        <f t="shared" si="53"/>
        <v/>
      </c>
    </row>
    <row r="1730" spans="6:8" x14ac:dyDescent="0.25">
      <c r="F1730" s="18" t="str">
        <f t="shared" si="52"/>
        <v/>
      </c>
      <c r="H1730" s="69" t="str">
        <f t="shared" si="53"/>
        <v/>
      </c>
    </row>
    <row r="1731" spans="6:8" x14ac:dyDescent="0.25">
      <c r="F1731" s="18" t="str">
        <f t="shared" si="52"/>
        <v/>
      </c>
      <c r="H1731" s="69" t="str">
        <f t="shared" si="53"/>
        <v/>
      </c>
    </row>
    <row r="1732" spans="6:8" x14ac:dyDescent="0.25">
      <c r="F1732" s="18" t="str">
        <f t="shared" ref="F1732:F1795" si="54">IF($C1732="","",IFERROR($D1732*INDEX(ItemCostCol,MATCH($C1732,ItemName,0)),""))</f>
        <v/>
      </c>
      <c r="H1732" s="69" t="str">
        <f t="shared" ref="H1732:H1795" si="55">IF(C1732="","",IF(ISNUMBER(MATCH(C1732,ItemName,0)),"OK","NOT IN ITEMS LIST"))</f>
        <v/>
      </c>
    </row>
    <row r="1733" spans="6:8" x14ac:dyDescent="0.25">
      <c r="F1733" s="18" t="str">
        <f t="shared" si="54"/>
        <v/>
      </c>
      <c r="H1733" s="69" t="str">
        <f t="shared" si="55"/>
        <v/>
      </c>
    </row>
    <row r="1734" spans="6:8" x14ac:dyDescent="0.25">
      <c r="F1734" s="18" t="str">
        <f t="shared" si="54"/>
        <v/>
      </c>
      <c r="H1734" s="69" t="str">
        <f t="shared" si="55"/>
        <v/>
      </c>
    </row>
    <row r="1735" spans="6:8" x14ac:dyDescent="0.25">
      <c r="F1735" s="18" t="str">
        <f t="shared" si="54"/>
        <v/>
      </c>
      <c r="H1735" s="69" t="str">
        <f t="shared" si="55"/>
        <v/>
      </c>
    </row>
    <row r="1736" spans="6:8" x14ac:dyDescent="0.25">
      <c r="F1736" s="18" t="str">
        <f t="shared" si="54"/>
        <v/>
      </c>
      <c r="H1736" s="69" t="str">
        <f t="shared" si="55"/>
        <v/>
      </c>
    </row>
    <row r="1737" spans="6:8" x14ac:dyDescent="0.25">
      <c r="F1737" s="18" t="str">
        <f t="shared" si="54"/>
        <v/>
      </c>
      <c r="H1737" s="69" t="str">
        <f t="shared" si="55"/>
        <v/>
      </c>
    </row>
    <row r="1738" spans="6:8" x14ac:dyDescent="0.25">
      <c r="F1738" s="18" t="str">
        <f t="shared" si="54"/>
        <v/>
      </c>
      <c r="H1738" s="69" t="str">
        <f t="shared" si="55"/>
        <v/>
      </c>
    </row>
    <row r="1739" spans="6:8" x14ac:dyDescent="0.25">
      <c r="F1739" s="18" t="str">
        <f t="shared" si="54"/>
        <v/>
      </c>
      <c r="H1739" s="69" t="str">
        <f t="shared" si="55"/>
        <v/>
      </c>
    </row>
    <row r="1740" spans="6:8" x14ac:dyDescent="0.25">
      <c r="F1740" s="18" t="str">
        <f t="shared" si="54"/>
        <v/>
      </c>
      <c r="H1740" s="69" t="str">
        <f t="shared" si="55"/>
        <v/>
      </c>
    </row>
    <row r="1741" spans="6:8" x14ac:dyDescent="0.25">
      <c r="F1741" s="18" t="str">
        <f t="shared" si="54"/>
        <v/>
      </c>
      <c r="H1741" s="69" t="str">
        <f t="shared" si="55"/>
        <v/>
      </c>
    </row>
    <row r="1742" spans="6:8" x14ac:dyDescent="0.25">
      <c r="F1742" s="18" t="str">
        <f t="shared" si="54"/>
        <v/>
      </c>
      <c r="H1742" s="69" t="str">
        <f t="shared" si="55"/>
        <v/>
      </c>
    </row>
    <row r="1743" spans="6:8" x14ac:dyDescent="0.25">
      <c r="F1743" s="18" t="str">
        <f t="shared" si="54"/>
        <v/>
      </c>
      <c r="H1743" s="69" t="str">
        <f t="shared" si="55"/>
        <v/>
      </c>
    </row>
    <row r="1744" spans="6:8" x14ac:dyDescent="0.25">
      <c r="F1744" s="18" t="str">
        <f t="shared" si="54"/>
        <v/>
      </c>
      <c r="H1744" s="69" t="str">
        <f t="shared" si="55"/>
        <v/>
      </c>
    </row>
    <row r="1745" spans="6:8" x14ac:dyDescent="0.25">
      <c r="F1745" s="18" t="str">
        <f t="shared" si="54"/>
        <v/>
      </c>
      <c r="H1745" s="69" t="str">
        <f t="shared" si="55"/>
        <v/>
      </c>
    </row>
    <row r="1746" spans="6:8" x14ac:dyDescent="0.25">
      <c r="F1746" s="18" t="str">
        <f t="shared" si="54"/>
        <v/>
      </c>
      <c r="H1746" s="69" t="str">
        <f t="shared" si="55"/>
        <v/>
      </c>
    </row>
    <row r="1747" spans="6:8" x14ac:dyDescent="0.25">
      <c r="F1747" s="18" t="str">
        <f t="shared" si="54"/>
        <v/>
      </c>
      <c r="H1747" s="69" t="str">
        <f t="shared" si="55"/>
        <v/>
      </c>
    </row>
    <row r="1748" spans="6:8" x14ac:dyDescent="0.25">
      <c r="F1748" s="18" t="str">
        <f t="shared" si="54"/>
        <v/>
      </c>
      <c r="H1748" s="69" t="str">
        <f t="shared" si="55"/>
        <v/>
      </c>
    </row>
    <row r="1749" spans="6:8" x14ac:dyDescent="0.25">
      <c r="F1749" s="18" t="str">
        <f t="shared" si="54"/>
        <v/>
      </c>
      <c r="H1749" s="69" t="str">
        <f t="shared" si="55"/>
        <v/>
      </c>
    </row>
    <row r="1750" spans="6:8" x14ac:dyDescent="0.25">
      <c r="F1750" s="18" t="str">
        <f t="shared" si="54"/>
        <v/>
      </c>
      <c r="H1750" s="69" t="str">
        <f t="shared" si="55"/>
        <v/>
      </c>
    </row>
    <row r="1751" spans="6:8" x14ac:dyDescent="0.25">
      <c r="F1751" s="18" t="str">
        <f t="shared" si="54"/>
        <v/>
      </c>
      <c r="H1751" s="69" t="str">
        <f t="shared" si="55"/>
        <v/>
      </c>
    </row>
    <row r="1752" spans="6:8" x14ac:dyDescent="0.25">
      <c r="F1752" s="18" t="str">
        <f t="shared" si="54"/>
        <v/>
      </c>
      <c r="H1752" s="69" t="str">
        <f t="shared" si="55"/>
        <v/>
      </c>
    </row>
    <row r="1753" spans="6:8" x14ac:dyDescent="0.25">
      <c r="F1753" s="18" t="str">
        <f t="shared" si="54"/>
        <v/>
      </c>
      <c r="H1753" s="69" t="str">
        <f t="shared" si="55"/>
        <v/>
      </c>
    </row>
    <row r="1754" spans="6:8" x14ac:dyDescent="0.25">
      <c r="F1754" s="18" t="str">
        <f t="shared" si="54"/>
        <v/>
      </c>
      <c r="H1754" s="69" t="str">
        <f t="shared" si="55"/>
        <v/>
      </c>
    </row>
    <row r="1755" spans="6:8" x14ac:dyDescent="0.25">
      <c r="F1755" s="18" t="str">
        <f t="shared" si="54"/>
        <v/>
      </c>
      <c r="H1755" s="69" t="str">
        <f t="shared" si="55"/>
        <v/>
      </c>
    </row>
    <row r="1756" spans="6:8" x14ac:dyDescent="0.25">
      <c r="F1756" s="18" t="str">
        <f t="shared" si="54"/>
        <v/>
      </c>
      <c r="H1756" s="69" t="str">
        <f t="shared" si="55"/>
        <v/>
      </c>
    </row>
    <row r="1757" spans="6:8" x14ac:dyDescent="0.25">
      <c r="F1757" s="18" t="str">
        <f t="shared" si="54"/>
        <v/>
      </c>
      <c r="H1757" s="69" t="str">
        <f t="shared" si="55"/>
        <v/>
      </c>
    </row>
    <row r="1758" spans="6:8" x14ac:dyDescent="0.25">
      <c r="F1758" s="18" t="str">
        <f t="shared" si="54"/>
        <v/>
      </c>
      <c r="H1758" s="69" t="str">
        <f t="shared" si="55"/>
        <v/>
      </c>
    </row>
    <row r="1759" spans="6:8" x14ac:dyDescent="0.25">
      <c r="F1759" s="18" t="str">
        <f t="shared" si="54"/>
        <v/>
      </c>
      <c r="H1759" s="69" t="str">
        <f t="shared" si="55"/>
        <v/>
      </c>
    </row>
    <row r="1760" spans="6:8" x14ac:dyDescent="0.25">
      <c r="F1760" s="18" t="str">
        <f t="shared" si="54"/>
        <v/>
      </c>
      <c r="H1760" s="69" t="str">
        <f t="shared" si="55"/>
        <v/>
      </c>
    </row>
    <row r="1761" spans="6:8" x14ac:dyDescent="0.25">
      <c r="F1761" s="18" t="str">
        <f t="shared" si="54"/>
        <v/>
      </c>
      <c r="H1761" s="69" t="str">
        <f t="shared" si="55"/>
        <v/>
      </c>
    </row>
    <row r="1762" spans="6:8" x14ac:dyDescent="0.25">
      <c r="F1762" s="18" t="str">
        <f t="shared" si="54"/>
        <v/>
      </c>
      <c r="H1762" s="69" t="str">
        <f t="shared" si="55"/>
        <v/>
      </c>
    </row>
    <row r="1763" spans="6:8" x14ac:dyDescent="0.25">
      <c r="F1763" s="18" t="str">
        <f t="shared" si="54"/>
        <v/>
      </c>
      <c r="H1763" s="69" t="str">
        <f t="shared" si="55"/>
        <v/>
      </c>
    </row>
    <row r="1764" spans="6:8" x14ac:dyDescent="0.25">
      <c r="F1764" s="18" t="str">
        <f t="shared" si="54"/>
        <v/>
      </c>
      <c r="H1764" s="69" t="str">
        <f t="shared" si="55"/>
        <v/>
      </c>
    </row>
    <row r="1765" spans="6:8" x14ac:dyDescent="0.25">
      <c r="F1765" s="18" t="str">
        <f t="shared" si="54"/>
        <v/>
      </c>
      <c r="H1765" s="69" t="str">
        <f t="shared" si="55"/>
        <v/>
      </c>
    </row>
    <row r="1766" spans="6:8" x14ac:dyDescent="0.25">
      <c r="F1766" s="18" t="str">
        <f t="shared" si="54"/>
        <v/>
      </c>
      <c r="H1766" s="69" t="str">
        <f t="shared" si="55"/>
        <v/>
      </c>
    </row>
    <row r="1767" spans="6:8" x14ac:dyDescent="0.25">
      <c r="F1767" s="18" t="str">
        <f t="shared" si="54"/>
        <v/>
      </c>
      <c r="H1767" s="69" t="str">
        <f t="shared" si="55"/>
        <v/>
      </c>
    </row>
    <row r="1768" spans="6:8" x14ac:dyDescent="0.25">
      <c r="F1768" s="18" t="str">
        <f t="shared" si="54"/>
        <v/>
      </c>
      <c r="H1768" s="69" t="str">
        <f t="shared" si="55"/>
        <v/>
      </c>
    </row>
    <row r="1769" spans="6:8" x14ac:dyDescent="0.25">
      <c r="F1769" s="18" t="str">
        <f t="shared" si="54"/>
        <v/>
      </c>
      <c r="H1769" s="69" t="str">
        <f t="shared" si="55"/>
        <v/>
      </c>
    </row>
    <row r="1770" spans="6:8" x14ac:dyDescent="0.25">
      <c r="F1770" s="18" t="str">
        <f t="shared" si="54"/>
        <v/>
      </c>
      <c r="H1770" s="69" t="str">
        <f t="shared" si="55"/>
        <v/>
      </c>
    </row>
    <row r="1771" spans="6:8" x14ac:dyDescent="0.25">
      <c r="F1771" s="18" t="str">
        <f t="shared" si="54"/>
        <v/>
      </c>
      <c r="H1771" s="69" t="str">
        <f t="shared" si="55"/>
        <v/>
      </c>
    </row>
    <row r="1772" spans="6:8" x14ac:dyDescent="0.25">
      <c r="F1772" s="18" t="str">
        <f t="shared" si="54"/>
        <v/>
      </c>
      <c r="H1772" s="69" t="str">
        <f t="shared" si="55"/>
        <v/>
      </c>
    </row>
    <row r="1773" spans="6:8" x14ac:dyDescent="0.25">
      <c r="F1773" s="18" t="str">
        <f t="shared" si="54"/>
        <v/>
      </c>
      <c r="H1773" s="69" t="str">
        <f t="shared" si="55"/>
        <v/>
      </c>
    </row>
    <row r="1774" spans="6:8" x14ac:dyDescent="0.25">
      <c r="F1774" s="18" t="str">
        <f t="shared" si="54"/>
        <v/>
      </c>
      <c r="H1774" s="69" t="str">
        <f t="shared" si="55"/>
        <v/>
      </c>
    </row>
    <row r="1775" spans="6:8" x14ac:dyDescent="0.25">
      <c r="F1775" s="18" t="str">
        <f t="shared" si="54"/>
        <v/>
      </c>
      <c r="H1775" s="69" t="str">
        <f t="shared" si="55"/>
        <v/>
      </c>
    </row>
    <row r="1776" spans="6:8" x14ac:dyDescent="0.25">
      <c r="F1776" s="18" t="str">
        <f t="shared" si="54"/>
        <v/>
      </c>
      <c r="H1776" s="69" t="str">
        <f t="shared" si="55"/>
        <v/>
      </c>
    </row>
    <row r="1777" spans="6:8" x14ac:dyDescent="0.25">
      <c r="F1777" s="18" t="str">
        <f t="shared" si="54"/>
        <v/>
      </c>
      <c r="H1777" s="69" t="str">
        <f t="shared" si="55"/>
        <v/>
      </c>
    </row>
    <row r="1778" spans="6:8" x14ac:dyDescent="0.25">
      <c r="F1778" s="18" t="str">
        <f t="shared" si="54"/>
        <v/>
      </c>
      <c r="H1778" s="69" t="str">
        <f t="shared" si="55"/>
        <v/>
      </c>
    </row>
    <row r="1779" spans="6:8" x14ac:dyDescent="0.25">
      <c r="F1779" s="18" t="str">
        <f t="shared" si="54"/>
        <v/>
      </c>
      <c r="H1779" s="69" t="str">
        <f t="shared" si="55"/>
        <v/>
      </c>
    </row>
    <row r="1780" spans="6:8" x14ac:dyDescent="0.25">
      <c r="F1780" s="18" t="str">
        <f t="shared" si="54"/>
        <v/>
      </c>
      <c r="H1780" s="69" t="str">
        <f t="shared" si="55"/>
        <v/>
      </c>
    </row>
    <row r="1781" spans="6:8" x14ac:dyDescent="0.25">
      <c r="F1781" s="18" t="str">
        <f t="shared" si="54"/>
        <v/>
      </c>
      <c r="H1781" s="69" t="str">
        <f t="shared" si="55"/>
        <v/>
      </c>
    </row>
    <row r="1782" spans="6:8" x14ac:dyDescent="0.25">
      <c r="F1782" s="18" t="str">
        <f t="shared" si="54"/>
        <v/>
      </c>
      <c r="H1782" s="69" t="str">
        <f t="shared" si="55"/>
        <v/>
      </c>
    </row>
    <row r="1783" spans="6:8" x14ac:dyDescent="0.25">
      <c r="F1783" s="18" t="str">
        <f t="shared" si="54"/>
        <v/>
      </c>
      <c r="H1783" s="69" t="str">
        <f t="shared" si="55"/>
        <v/>
      </c>
    </row>
    <row r="1784" spans="6:8" x14ac:dyDescent="0.25">
      <c r="F1784" s="18" t="str">
        <f t="shared" si="54"/>
        <v/>
      </c>
      <c r="H1784" s="69" t="str">
        <f t="shared" si="55"/>
        <v/>
      </c>
    </row>
    <row r="1785" spans="6:8" x14ac:dyDescent="0.25">
      <c r="F1785" s="18" t="str">
        <f t="shared" si="54"/>
        <v/>
      </c>
      <c r="H1785" s="69" t="str">
        <f t="shared" si="55"/>
        <v/>
      </c>
    </row>
    <row r="1786" spans="6:8" x14ac:dyDescent="0.25">
      <c r="F1786" s="18" t="str">
        <f t="shared" si="54"/>
        <v/>
      </c>
      <c r="H1786" s="69" t="str">
        <f t="shared" si="55"/>
        <v/>
      </c>
    </row>
    <row r="1787" spans="6:8" x14ac:dyDescent="0.25">
      <c r="F1787" s="18" t="str">
        <f t="shared" si="54"/>
        <v/>
      </c>
      <c r="H1787" s="69" t="str">
        <f t="shared" si="55"/>
        <v/>
      </c>
    </row>
    <row r="1788" spans="6:8" x14ac:dyDescent="0.25">
      <c r="F1788" s="18" t="str">
        <f t="shared" si="54"/>
        <v/>
      </c>
      <c r="H1788" s="69" t="str">
        <f t="shared" si="55"/>
        <v/>
      </c>
    </row>
    <row r="1789" spans="6:8" x14ac:dyDescent="0.25">
      <c r="F1789" s="18" t="str">
        <f t="shared" si="54"/>
        <v/>
      </c>
      <c r="H1789" s="69" t="str">
        <f t="shared" si="55"/>
        <v/>
      </c>
    </row>
    <row r="1790" spans="6:8" x14ac:dyDescent="0.25">
      <c r="F1790" s="18" t="str">
        <f t="shared" si="54"/>
        <v/>
      </c>
      <c r="H1790" s="69" t="str">
        <f t="shared" si="55"/>
        <v/>
      </c>
    </row>
    <row r="1791" spans="6:8" x14ac:dyDescent="0.25">
      <c r="F1791" s="18" t="str">
        <f t="shared" si="54"/>
        <v/>
      </c>
      <c r="H1791" s="69" t="str">
        <f t="shared" si="55"/>
        <v/>
      </c>
    </row>
    <row r="1792" spans="6:8" x14ac:dyDescent="0.25">
      <c r="F1792" s="18" t="str">
        <f t="shared" si="54"/>
        <v/>
      </c>
      <c r="H1792" s="69" t="str">
        <f t="shared" si="55"/>
        <v/>
      </c>
    </row>
    <row r="1793" spans="6:8" x14ac:dyDescent="0.25">
      <c r="F1793" s="18" t="str">
        <f t="shared" si="54"/>
        <v/>
      </c>
      <c r="H1793" s="69" t="str">
        <f t="shared" si="55"/>
        <v/>
      </c>
    </row>
    <row r="1794" spans="6:8" x14ac:dyDescent="0.25">
      <c r="F1794" s="18" t="str">
        <f t="shared" si="54"/>
        <v/>
      </c>
      <c r="H1794" s="69" t="str">
        <f t="shared" si="55"/>
        <v/>
      </c>
    </row>
    <row r="1795" spans="6:8" x14ac:dyDescent="0.25">
      <c r="F1795" s="18" t="str">
        <f t="shared" si="54"/>
        <v/>
      </c>
      <c r="H1795" s="69" t="str">
        <f t="shared" si="55"/>
        <v/>
      </c>
    </row>
    <row r="1796" spans="6:8" x14ac:dyDescent="0.25">
      <c r="F1796" s="18" t="str">
        <f t="shared" ref="F1796:F1859" si="56">IF($C1796="","",IFERROR($D1796*INDEX(ItemCostCol,MATCH($C1796,ItemName,0)),""))</f>
        <v/>
      </c>
      <c r="H1796" s="69" t="str">
        <f t="shared" ref="H1796:H1859" si="57">IF(C1796="","",IF(ISNUMBER(MATCH(C1796,ItemName,0)),"OK","NOT IN ITEMS LIST"))</f>
        <v/>
      </c>
    </row>
    <row r="1797" spans="6:8" x14ac:dyDescent="0.25">
      <c r="F1797" s="18" t="str">
        <f t="shared" si="56"/>
        <v/>
      </c>
      <c r="H1797" s="69" t="str">
        <f t="shared" si="57"/>
        <v/>
      </c>
    </row>
    <row r="1798" spans="6:8" x14ac:dyDescent="0.25">
      <c r="F1798" s="18" t="str">
        <f t="shared" si="56"/>
        <v/>
      </c>
      <c r="H1798" s="69" t="str">
        <f t="shared" si="57"/>
        <v/>
      </c>
    </row>
    <row r="1799" spans="6:8" x14ac:dyDescent="0.25">
      <c r="F1799" s="18" t="str">
        <f t="shared" si="56"/>
        <v/>
      </c>
      <c r="H1799" s="69" t="str">
        <f t="shared" si="57"/>
        <v/>
      </c>
    </row>
    <row r="1800" spans="6:8" x14ac:dyDescent="0.25">
      <c r="F1800" s="18" t="str">
        <f t="shared" si="56"/>
        <v/>
      </c>
      <c r="H1800" s="69" t="str">
        <f t="shared" si="57"/>
        <v/>
      </c>
    </row>
    <row r="1801" spans="6:8" x14ac:dyDescent="0.25">
      <c r="F1801" s="18" t="str">
        <f t="shared" si="56"/>
        <v/>
      </c>
      <c r="H1801" s="69" t="str">
        <f t="shared" si="57"/>
        <v/>
      </c>
    </row>
    <row r="1802" spans="6:8" x14ac:dyDescent="0.25">
      <c r="F1802" s="18" t="str">
        <f t="shared" si="56"/>
        <v/>
      </c>
      <c r="H1802" s="69" t="str">
        <f t="shared" si="57"/>
        <v/>
      </c>
    </row>
    <row r="1803" spans="6:8" x14ac:dyDescent="0.25">
      <c r="F1803" s="18" t="str">
        <f t="shared" si="56"/>
        <v/>
      </c>
      <c r="H1803" s="69" t="str">
        <f t="shared" si="57"/>
        <v/>
      </c>
    </row>
    <row r="1804" spans="6:8" x14ac:dyDescent="0.25">
      <c r="F1804" s="18" t="str">
        <f t="shared" si="56"/>
        <v/>
      </c>
      <c r="H1804" s="69" t="str">
        <f t="shared" si="57"/>
        <v/>
      </c>
    </row>
    <row r="1805" spans="6:8" x14ac:dyDescent="0.25">
      <c r="F1805" s="18" t="str">
        <f t="shared" si="56"/>
        <v/>
      </c>
      <c r="H1805" s="69" t="str">
        <f t="shared" si="57"/>
        <v/>
      </c>
    </row>
    <row r="1806" spans="6:8" x14ac:dyDescent="0.25">
      <c r="F1806" s="18" t="str">
        <f t="shared" si="56"/>
        <v/>
      </c>
      <c r="H1806" s="69" t="str">
        <f t="shared" si="57"/>
        <v/>
      </c>
    </row>
    <row r="1807" spans="6:8" x14ac:dyDescent="0.25">
      <c r="F1807" s="18" t="str">
        <f t="shared" si="56"/>
        <v/>
      </c>
      <c r="H1807" s="69" t="str">
        <f t="shared" si="57"/>
        <v/>
      </c>
    </row>
    <row r="1808" spans="6:8" x14ac:dyDescent="0.25">
      <c r="F1808" s="18" t="str">
        <f t="shared" si="56"/>
        <v/>
      </c>
      <c r="H1808" s="69" t="str">
        <f t="shared" si="57"/>
        <v/>
      </c>
    </row>
    <row r="1809" spans="6:8" x14ac:dyDescent="0.25">
      <c r="F1809" s="18" t="str">
        <f t="shared" si="56"/>
        <v/>
      </c>
      <c r="H1809" s="69" t="str">
        <f t="shared" si="57"/>
        <v/>
      </c>
    </row>
    <row r="1810" spans="6:8" x14ac:dyDescent="0.25">
      <c r="F1810" s="18" t="str">
        <f t="shared" si="56"/>
        <v/>
      </c>
      <c r="H1810" s="69" t="str">
        <f t="shared" si="57"/>
        <v/>
      </c>
    </row>
    <row r="1811" spans="6:8" x14ac:dyDescent="0.25">
      <c r="F1811" s="18" t="str">
        <f t="shared" si="56"/>
        <v/>
      </c>
      <c r="H1811" s="69" t="str">
        <f t="shared" si="57"/>
        <v/>
      </c>
    </row>
    <row r="1812" spans="6:8" x14ac:dyDescent="0.25">
      <c r="F1812" s="18" t="str">
        <f t="shared" si="56"/>
        <v/>
      </c>
      <c r="H1812" s="69" t="str">
        <f t="shared" si="57"/>
        <v/>
      </c>
    </row>
    <row r="1813" spans="6:8" x14ac:dyDescent="0.25">
      <c r="F1813" s="18" t="str">
        <f t="shared" si="56"/>
        <v/>
      </c>
      <c r="H1813" s="69" t="str">
        <f t="shared" si="57"/>
        <v/>
      </c>
    </row>
    <row r="1814" spans="6:8" x14ac:dyDescent="0.25">
      <c r="F1814" s="18" t="str">
        <f t="shared" si="56"/>
        <v/>
      </c>
      <c r="H1814" s="69" t="str">
        <f t="shared" si="57"/>
        <v/>
      </c>
    </row>
    <row r="1815" spans="6:8" x14ac:dyDescent="0.25">
      <c r="F1815" s="18" t="str">
        <f t="shared" si="56"/>
        <v/>
      </c>
      <c r="H1815" s="69" t="str">
        <f t="shared" si="57"/>
        <v/>
      </c>
    </row>
    <row r="1816" spans="6:8" x14ac:dyDescent="0.25">
      <c r="F1816" s="18" t="str">
        <f t="shared" si="56"/>
        <v/>
      </c>
      <c r="H1816" s="69" t="str">
        <f t="shared" si="57"/>
        <v/>
      </c>
    </row>
    <row r="1817" spans="6:8" x14ac:dyDescent="0.25">
      <c r="F1817" s="18" t="str">
        <f t="shared" si="56"/>
        <v/>
      </c>
      <c r="H1817" s="69" t="str">
        <f t="shared" si="57"/>
        <v/>
      </c>
    </row>
    <row r="1818" spans="6:8" x14ac:dyDescent="0.25">
      <c r="F1818" s="18" t="str">
        <f t="shared" si="56"/>
        <v/>
      </c>
      <c r="H1818" s="69" t="str">
        <f t="shared" si="57"/>
        <v/>
      </c>
    </row>
    <row r="1819" spans="6:8" x14ac:dyDescent="0.25">
      <c r="F1819" s="18" t="str">
        <f t="shared" si="56"/>
        <v/>
      </c>
      <c r="H1819" s="69" t="str">
        <f t="shared" si="57"/>
        <v/>
      </c>
    </row>
    <row r="1820" spans="6:8" x14ac:dyDescent="0.25">
      <c r="F1820" s="18" t="str">
        <f t="shared" si="56"/>
        <v/>
      </c>
      <c r="H1820" s="69" t="str">
        <f t="shared" si="57"/>
        <v/>
      </c>
    </row>
    <row r="1821" spans="6:8" x14ac:dyDescent="0.25">
      <c r="F1821" s="18" t="str">
        <f t="shared" si="56"/>
        <v/>
      </c>
      <c r="H1821" s="69" t="str">
        <f t="shared" si="57"/>
        <v/>
      </c>
    </row>
    <row r="1822" spans="6:8" x14ac:dyDescent="0.25">
      <c r="F1822" s="18" t="str">
        <f t="shared" si="56"/>
        <v/>
      </c>
      <c r="H1822" s="69" t="str">
        <f t="shared" si="57"/>
        <v/>
      </c>
    </row>
    <row r="1823" spans="6:8" x14ac:dyDescent="0.25">
      <c r="F1823" s="18" t="str">
        <f t="shared" si="56"/>
        <v/>
      </c>
      <c r="H1823" s="69" t="str">
        <f t="shared" si="57"/>
        <v/>
      </c>
    </row>
    <row r="1824" spans="6:8" x14ac:dyDescent="0.25">
      <c r="F1824" s="18" t="str">
        <f t="shared" si="56"/>
        <v/>
      </c>
      <c r="H1824" s="69" t="str">
        <f t="shared" si="57"/>
        <v/>
      </c>
    </row>
    <row r="1825" spans="6:8" x14ac:dyDescent="0.25">
      <c r="F1825" s="18" t="str">
        <f t="shared" si="56"/>
        <v/>
      </c>
      <c r="H1825" s="69" t="str">
        <f t="shared" si="57"/>
        <v/>
      </c>
    </row>
    <row r="1826" spans="6:8" x14ac:dyDescent="0.25">
      <c r="F1826" s="18" t="str">
        <f t="shared" si="56"/>
        <v/>
      </c>
      <c r="H1826" s="69" t="str">
        <f t="shared" si="57"/>
        <v/>
      </c>
    </row>
    <row r="1827" spans="6:8" x14ac:dyDescent="0.25">
      <c r="F1827" s="18" t="str">
        <f t="shared" si="56"/>
        <v/>
      </c>
      <c r="H1827" s="69" t="str">
        <f t="shared" si="57"/>
        <v/>
      </c>
    </row>
    <row r="1828" spans="6:8" x14ac:dyDescent="0.25">
      <c r="F1828" s="18" t="str">
        <f t="shared" si="56"/>
        <v/>
      </c>
      <c r="H1828" s="69" t="str">
        <f t="shared" si="57"/>
        <v/>
      </c>
    </row>
    <row r="1829" spans="6:8" x14ac:dyDescent="0.25">
      <c r="F1829" s="18" t="str">
        <f t="shared" si="56"/>
        <v/>
      </c>
      <c r="H1829" s="69" t="str">
        <f t="shared" si="57"/>
        <v/>
      </c>
    </row>
    <row r="1830" spans="6:8" x14ac:dyDescent="0.25">
      <c r="F1830" s="18" t="str">
        <f t="shared" si="56"/>
        <v/>
      </c>
      <c r="H1830" s="69" t="str">
        <f t="shared" si="57"/>
        <v/>
      </c>
    </row>
    <row r="1831" spans="6:8" x14ac:dyDescent="0.25">
      <c r="F1831" s="18" t="str">
        <f t="shared" si="56"/>
        <v/>
      </c>
      <c r="H1831" s="69" t="str">
        <f t="shared" si="57"/>
        <v/>
      </c>
    </row>
    <row r="1832" spans="6:8" x14ac:dyDescent="0.25">
      <c r="F1832" s="18" t="str">
        <f t="shared" si="56"/>
        <v/>
      </c>
      <c r="H1832" s="69" t="str">
        <f t="shared" si="57"/>
        <v/>
      </c>
    </row>
    <row r="1833" spans="6:8" x14ac:dyDescent="0.25">
      <c r="F1833" s="18" t="str">
        <f t="shared" si="56"/>
        <v/>
      </c>
      <c r="H1833" s="69" t="str">
        <f t="shared" si="57"/>
        <v/>
      </c>
    </row>
    <row r="1834" spans="6:8" x14ac:dyDescent="0.25">
      <c r="F1834" s="18" t="str">
        <f t="shared" si="56"/>
        <v/>
      </c>
      <c r="H1834" s="69" t="str">
        <f t="shared" si="57"/>
        <v/>
      </c>
    </row>
    <row r="1835" spans="6:8" x14ac:dyDescent="0.25">
      <c r="F1835" s="18" t="str">
        <f t="shared" si="56"/>
        <v/>
      </c>
      <c r="H1835" s="69" t="str">
        <f t="shared" si="57"/>
        <v/>
      </c>
    </row>
    <row r="1836" spans="6:8" x14ac:dyDescent="0.25">
      <c r="F1836" s="18" t="str">
        <f t="shared" si="56"/>
        <v/>
      </c>
      <c r="H1836" s="69" t="str">
        <f t="shared" si="57"/>
        <v/>
      </c>
    </row>
    <row r="1837" spans="6:8" x14ac:dyDescent="0.25">
      <c r="F1837" s="18" t="str">
        <f t="shared" si="56"/>
        <v/>
      </c>
      <c r="H1837" s="69" t="str">
        <f t="shared" si="57"/>
        <v/>
      </c>
    </row>
    <row r="1838" spans="6:8" x14ac:dyDescent="0.25">
      <c r="F1838" s="18" t="str">
        <f t="shared" si="56"/>
        <v/>
      </c>
      <c r="H1838" s="69" t="str">
        <f t="shared" si="57"/>
        <v/>
      </c>
    </row>
    <row r="1839" spans="6:8" x14ac:dyDescent="0.25">
      <c r="F1839" s="18" t="str">
        <f t="shared" si="56"/>
        <v/>
      </c>
      <c r="H1839" s="69" t="str">
        <f t="shared" si="57"/>
        <v/>
      </c>
    </row>
    <row r="1840" spans="6:8" x14ac:dyDescent="0.25">
      <c r="F1840" s="18" t="str">
        <f t="shared" si="56"/>
        <v/>
      </c>
      <c r="H1840" s="69" t="str">
        <f t="shared" si="57"/>
        <v/>
      </c>
    </row>
    <row r="1841" spans="6:8" x14ac:dyDescent="0.25">
      <c r="F1841" s="18" t="str">
        <f t="shared" si="56"/>
        <v/>
      </c>
      <c r="H1841" s="69" t="str">
        <f t="shared" si="57"/>
        <v/>
      </c>
    </row>
    <row r="1842" spans="6:8" x14ac:dyDescent="0.25">
      <c r="F1842" s="18" t="str">
        <f t="shared" si="56"/>
        <v/>
      </c>
      <c r="H1842" s="69" t="str">
        <f t="shared" si="57"/>
        <v/>
      </c>
    </row>
    <row r="1843" spans="6:8" x14ac:dyDescent="0.25">
      <c r="F1843" s="18" t="str">
        <f t="shared" si="56"/>
        <v/>
      </c>
      <c r="H1843" s="69" t="str">
        <f t="shared" si="57"/>
        <v/>
      </c>
    </row>
    <row r="1844" spans="6:8" x14ac:dyDescent="0.25">
      <c r="F1844" s="18" t="str">
        <f t="shared" si="56"/>
        <v/>
      </c>
      <c r="H1844" s="69" t="str">
        <f t="shared" si="57"/>
        <v/>
      </c>
    </row>
    <row r="1845" spans="6:8" x14ac:dyDescent="0.25">
      <c r="F1845" s="18" t="str">
        <f t="shared" si="56"/>
        <v/>
      </c>
      <c r="H1845" s="69" t="str">
        <f t="shared" si="57"/>
        <v/>
      </c>
    </row>
    <row r="1846" spans="6:8" x14ac:dyDescent="0.25">
      <c r="F1846" s="18" t="str">
        <f t="shared" si="56"/>
        <v/>
      </c>
      <c r="H1846" s="69" t="str">
        <f t="shared" si="57"/>
        <v/>
      </c>
    </row>
    <row r="1847" spans="6:8" x14ac:dyDescent="0.25">
      <c r="F1847" s="18" t="str">
        <f t="shared" si="56"/>
        <v/>
      </c>
      <c r="H1847" s="69" t="str">
        <f t="shared" si="57"/>
        <v/>
      </c>
    </row>
    <row r="1848" spans="6:8" x14ac:dyDescent="0.25">
      <c r="F1848" s="18" t="str">
        <f t="shared" si="56"/>
        <v/>
      </c>
      <c r="H1848" s="69" t="str">
        <f t="shared" si="57"/>
        <v/>
      </c>
    </row>
    <row r="1849" spans="6:8" x14ac:dyDescent="0.25">
      <c r="F1849" s="18" t="str">
        <f t="shared" si="56"/>
        <v/>
      </c>
      <c r="H1849" s="69" t="str">
        <f t="shared" si="57"/>
        <v/>
      </c>
    </row>
    <row r="1850" spans="6:8" x14ac:dyDescent="0.25">
      <c r="F1850" s="18" t="str">
        <f t="shared" si="56"/>
        <v/>
      </c>
      <c r="H1850" s="69" t="str">
        <f t="shared" si="57"/>
        <v/>
      </c>
    </row>
    <row r="1851" spans="6:8" x14ac:dyDescent="0.25">
      <c r="F1851" s="18" t="str">
        <f t="shared" si="56"/>
        <v/>
      </c>
      <c r="H1851" s="69" t="str">
        <f t="shared" si="57"/>
        <v/>
      </c>
    </row>
    <row r="1852" spans="6:8" x14ac:dyDescent="0.25">
      <c r="F1852" s="18" t="str">
        <f t="shared" si="56"/>
        <v/>
      </c>
      <c r="H1852" s="69" t="str">
        <f t="shared" si="57"/>
        <v/>
      </c>
    </row>
    <row r="1853" spans="6:8" x14ac:dyDescent="0.25">
      <c r="F1853" s="18" t="str">
        <f t="shared" si="56"/>
        <v/>
      </c>
      <c r="H1853" s="69" t="str">
        <f t="shared" si="57"/>
        <v/>
      </c>
    </row>
    <row r="1854" spans="6:8" x14ac:dyDescent="0.25">
      <c r="F1854" s="18" t="str">
        <f t="shared" si="56"/>
        <v/>
      </c>
      <c r="H1854" s="69" t="str">
        <f t="shared" si="57"/>
        <v/>
      </c>
    </row>
    <row r="1855" spans="6:8" x14ac:dyDescent="0.25">
      <c r="F1855" s="18" t="str">
        <f t="shared" si="56"/>
        <v/>
      </c>
      <c r="H1855" s="69" t="str">
        <f t="shared" si="57"/>
        <v/>
      </c>
    </row>
    <row r="1856" spans="6:8" x14ac:dyDescent="0.25">
      <c r="F1856" s="18" t="str">
        <f t="shared" si="56"/>
        <v/>
      </c>
      <c r="H1856" s="69" t="str">
        <f t="shared" si="57"/>
        <v/>
      </c>
    </row>
    <row r="1857" spans="6:8" x14ac:dyDescent="0.25">
      <c r="F1857" s="18" t="str">
        <f t="shared" si="56"/>
        <v/>
      </c>
      <c r="H1857" s="69" t="str">
        <f t="shared" si="57"/>
        <v/>
      </c>
    </row>
    <row r="1858" spans="6:8" x14ac:dyDescent="0.25">
      <c r="F1858" s="18" t="str">
        <f t="shared" si="56"/>
        <v/>
      </c>
      <c r="H1858" s="69" t="str">
        <f t="shared" si="57"/>
        <v/>
      </c>
    </row>
    <row r="1859" spans="6:8" x14ac:dyDescent="0.25">
      <c r="F1859" s="18" t="str">
        <f t="shared" si="56"/>
        <v/>
      </c>
      <c r="H1859" s="69" t="str">
        <f t="shared" si="57"/>
        <v/>
      </c>
    </row>
    <row r="1860" spans="6:8" x14ac:dyDescent="0.25">
      <c r="F1860" s="18" t="str">
        <f t="shared" ref="F1860:F1923" si="58">IF($C1860="","",IFERROR($D1860*INDEX(ItemCostCol,MATCH($C1860,ItemName,0)),""))</f>
        <v/>
      </c>
      <c r="H1860" s="69" t="str">
        <f t="shared" ref="H1860:H1923" si="59">IF(C1860="","",IF(ISNUMBER(MATCH(C1860,ItemName,0)),"OK","NOT IN ITEMS LIST"))</f>
        <v/>
      </c>
    </row>
    <row r="1861" spans="6:8" x14ac:dyDescent="0.25">
      <c r="F1861" s="18" t="str">
        <f t="shared" si="58"/>
        <v/>
      </c>
      <c r="H1861" s="69" t="str">
        <f t="shared" si="59"/>
        <v/>
      </c>
    </row>
    <row r="1862" spans="6:8" x14ac:dyDescent="0.25">
      <c r="F1862" s="18" t="str">
        <f t="shared" si="58"/>
        <v/>
      </c>
      <c r="H1862" s="69" t="str">
        <f t="shared" si="59"/>
        <v/>
      </c>
    </row>
    <row r="1863" spans="6:8" x14ac:dyDescent="0.25">
      <c r="F1863" s="18" t="str">
        <f t="shared" si="58"/>
        <v/>
      </c>
      <c r="H1863" s="69" t="str">
        <f t="shared" si="59"/>
        <v/>
      </c>
    </row>
    <row r="1864" spans="6:8" x14ac:dyDescent="0.25">
      <c r="F1864" s="18" t="str">
        <f t="shared" si="58"/>
        <v/>
      </c>
      <c r="H1864" s="69" t="str">
        <f t="shared" si="59"/>
        <v/>
      </c>
    </row>
    <row r="1865" spans="6:8" x14ac:dyDescent="0.25">
      <c r="F1865" s="18" t="str">
        <f t="shared" si="58"/>
        <v/>
      </c>
      <c r="H1865" s="69" t="str">
        <f t="shared" si="59"/>
        <v/>
      </c>
    </row>
    <row r="1866" spans="6:8" x14ac:dyDescent="0.25">
      <c r="F1866" s="18" t="str">
        <f t="shared" si="58"/>
        <v/>
      </c>
      <c r="H1866" s="69" t="str">
        <f t="shared" si="59"/>
        <v/>
      </c>
    </row>
    <row r="1867" spans="6:8" x14ac:dyDescent="0.25">
      <c r="F1867" s="18" t="str">
        <f t="shared" si="58"/>
        <v/>
      </c>
      <c r="H1867" s="69" t="str">
        <f t="shared" si="59"/>
        <v/>
      </c>
    </row>
    <row r="1868" spans="6:8" x14ac:dyDescent="0.25">
      <c r="F1868" s="18" t="str">
        <f t="shared" si="58"/>
        <v/>
      </c>
      <c r="H1868" s="69" t="str">
        <f t="shared" si="59"/>
        <v/>
      </c>
    </row>
    <row r="1869" spans="6:8" x14ac:dyDescent="0.25">
      <c r="F1869" s="18" t="str">
        <f t="shared" si="58"/>
        <v/>
      </c>
      <c r="H1869" s="69" t="str">
        <f t="shared" si="59"/>
        <v/>
      </c>
    </row>
    <row r="1870" spans="6:8" x14ac:dyDescent="0.25">
      <c r="F1870" s="18" t="str">
        <f t="shared" si="58"/>
        <v/>
      </c>
      <c r="H1870" s="69" t="str">
        <f t="shared" si="59"/>
        <v/>
      </c>
    </row>
    <row r="1871" spans="6:8" x14ac:dyDescent="0.25">
      <c r="F1871" s="18" t="str">
        <f t="shared" si="58"/>
        <v/>
      </c>
      <c r="H1871" s="69" t="str">
        <f t="shared" si="59"/>
        <v/>
      </c>
    </row>
    <row r="1872" spans="6:8" x14ac:dyDescent="0.25">
      <c r="F1872" s="18" t="str">
        <f t="shared" si="58"/>
        <v/>
      </c>
      <c r="H1872" s="69" t="str">
        <f t="shared" si="59"/>
        <v/>
      </c>
    </row>
    <row r="1873" spans="6:8" x14ac:dyDescent="0.25">
      <c r="F1873" s="18" t="str">
        <f t="shared" si="58"/>
        <v/>
      </c>
      <c r="H1873" s="69" t="str">
        <f t="shared" si="59"/>
        <v/>
      </c>
    </row>
    <row r="1874" spans="6:8" x14ac:dyDescent="0.25">
      <c r="F1874" s="18" t="str">
        <f t="shared" si="58"/>
        <v/>
      </c>
      <c r="H1874" s="69" t="str">
        <f t="shared" si="59"/>
        <v/>
      </c>
    </row>
    <row r="1875" spans="6:8" x14ac:dyDescent="0.25">
      <c r="F1875" s="18" t="str">
        <f t="shared" si="58"/>
        <v/>
      </c>
      <c r="H1875" s="69" t="str">
        <f t="shared" si="59"/>
        <v/>
      </c>
    </row>
    <row r="1876" spans="6:8" x14ac:dyDescent="0.25">
      <c r="F1876" s="18" t="str">
        <f t="shared" si="58"/>
        <v/>
      </c>
      <c r="H1876" s="69" t="str">
        <f t="shared" si="59"/>
        <v/>
      </c>
    </row>
    <row r="1877" spans="6:8" x14ac:dyDescent="0.25">
      <c r="F1877" s="18" t="str">
        <f t="shared" si="58"/>
        <v/>
      </c>
      <c r="H1877" s="69" t="str">
        <f t="shared" si="59"/>
        <v/>
      </c>
    </row>
    <row r="1878" spans="6:8" x14ac:dyDescent="0.25">
      <c r="F1878" s="18" t="str">
        <f t="shared" si="58"/>
        <v/>
      </c>
      <c r="H1878" s="69" t="str">
        <f t="shared" si="59"/>
        <v/>
      </c>
    </row>
    <row r="1879" spans="6:8" x14ac:dyDescent="0.25">
      <c r="F1879" s="18" t="str">
        <f t="shared" si="58"/>
        <v/>
      </c>
      <c r="H1879" s="69" t="str">
        <f t="shared" si="59"/>
        <v/>
      </c>
    </row>
    <row r="1880" spans="6:8" x14ac:dyDescent="0.25">
      <c r="F1880" s="18" t="str">
        <f t="shared" si="58"/>
        <v/>
      </c>
      <c r="H1880" s="69" t="str">
        <f t="shared" si="59"/>
        <v/>
      </c>
    </row>
    <row r="1881" spans="6:8" x14ac:dyDescent="0.25">
      <c r="F1881" s="18" t="str">
        <f t="shared" si="58"/>
        <v/>
      </c>
      <c r="H1881" s="69" t="str">
        <f t="shared" si="59"/>
        <v/>
      </c>
    </row>
    <row r="1882" spans="6:8" x14ac:dyDescent="0.25">
      <c r="F1882" s="18" t="str">
        <f t="shared" si="58"/>
        <v/>
      </c>
      <c r="H1882" s="69" t="str">
        <f t="shared" si="59"/>
        <v/>
      </c>
    </row>
    <row r="1883" spans="6:8" x14ac:dyDescent="0.25">
      <c r="F1883" s="18" t="str">
        <f t="shared" si="58"/>
        <v/>
      </c>
      <c r="H1883" s="69" t="str">
        <f t="shared" si="59"/>
        <v/>
      </c>
    </row>
    <row r="1884" spans="6:8" x14ac:dyDescent="0.25">
      <c r="F1884" s="18" t="str">
        <f t="shared" si="58"/>
        <v/>
      </c>
      <c r="H1884" s="69" t="str">
        <f t="shared" si="59"/>
        <v/>
      </c>
    </row>
    <row r="1885" spans="6:8" x14ac:dyDescent="0.25">
      <c r="F1885" s="18" t="str">
        <f t="shared" si="58"/>
        <v/>
      </c>
      <c r="H1885" s="69" t="str">
        <f t="shared" si="59"/>
        <v/>
      </c>
    </row>
    <row r="1886" spans="6:8" x14ac:dyDescent="0.25">
      <c r="F1886" s="18" t="str">
        <f t="shared" si="58"/>
        <v/>
      </c>
      <c r="H1886" s="69" t="str">
        <f t="shared" si="59"/>
        <v/>
      </c>
    </row>
    <row r="1887" spans="6:8" x14ac:dyDescent="0.25">
      <c r="F1887" s="18" t="str">
        <f t="shared" si="58"/>
        <v/>
      </c>
      <c r="H1887" s="69" t="str">
        <f t="shared" si="59"/>
        <v/>
      </c>
    </row>
    <row r="1888" spans="6:8" x14ac:dyDescent="0.25">
      <c r="F1888" s="18" t="str">
        <f t="shared" si="58"/>
        <v/>
      </c>
      <c r="H1888" s="69" t="str">
        <f t="shared" si="59"/>
        <v/>
      </c>
    </row>
    <row r="1889" spans="6:8" x14ac:dyDescent="0.25">
      <c r="F1889" s="18" t="str">
        <f t="shared" si="58"/>
        <v/>
      </c>
      <c r="H1889" s="69" t="str">
        <f t="shared" si="59"/>
        <v/>
      </c>
    </row>
    <row r="1890" spans="6:8" x14ac:dyDescent="0.25">
      <c r="F1890" s="18" t="str">
        <f t="shared" si="58"/>
        <v/>
      </c>
      <c r="H1890" s="69" t="str">
        <f t="shared" si="59"/>
        <v/>
      </c>
    </row>
    <row r="1891" spans="6:8" x14ac:dyDescent="0.25">
      <c r="F1891" s="18" t="str">
        <f t="shared" si="58"/>
        <v/>
      </c>
      <c r="H1891" s="69" t="str">
        <f t="shared" si="59"/>
        <v/>
      </c>
    </row>
    <row r="1892" spans="6:8" x14ac:dyDescent="0.25">
      <c r="F1892" s="18" t="str">
        <f t="shared" si="58"/>
        <v/>
      </c>
      <c r="H1892" s="69" t="str">
        <f t="shared" si="59"/>
        <v/>
      </c>
    </row>
    <row r="1893" spans="6:8" x14ac:dyDescent="0.25">
      <c r="F1893" s="18" t="str">
        <f t="shared" si="58"/>
        <v/>
      </c>
      <c r="H1893" s="69" t="str">
        <f t="shared" si="59"/>
        <v/>
      </c>
    </row>
    <row r="1894" spans="6:8" x14ac:dyDescent="0.25">
      <c r="F1894" s="18" t="str">
        <f t="shared" si="58"/>
        <v/>
      </c>
      <c r="H1894" s="69" t="str">
        <f t="shared" si="59"/>
        <v/>
      </c>
    </row>
    <row r="1895" spans="6:8" x14ac:dyDescent="0.25">
      <c r="F1895" s="18" t="str">
        <f t="shared" si="58"/>
        <v/>
      </c>
      <c r="H1895" s="69" t="str">
        <f t="shared" si="59"/>
        <v/>
      </c>
    </row>
    <row r="1896" spans="6:8" x14ac:dyDescent="0.25">
      <c r="F1896" s="18" t="str">
        <f t="shared" si="58"/>
        <v/>
      </c>
      <c r="H1896" s="69" t="str">
        <f t="shared" si="59"/>
        <v/>
      </c>
    </row>
    <row r="1897" spans="6:8" x14ac:dyDescent="0.25">
      <c r="F1897" s="18" t="str">
        <f t="shared" si="58"/>
        <v/>
      </c>
      <c r="H1897" s="69" t="str">
        <f t="shared" si="59"/>
        <v/>
      </c>
    </row>
    <row r="1898" spans="6:8" x14ac:dyDescent="0.25">
      <c r="F1898" s="18" t="str">
        <f t="shared" si="58"/>
        <v/>
      </c>
      <c r="H1898" s="69" t="str">
        <f t="shared" si="59"/>
        <v/>
      </c>
    </row>
    <row r="1899" spans="6:8" x14ac:dyDescent="0.25">
      <c r="F1899" s="18" t="str">
        <f t="shared" si="58"/>
        <v/>
      </c>
      <c r="H1899" s="69" t="str">
        <f t="shared" si="59"/>
        <v/>
      </c>
    </row>
    <row r="1900" spans="6:8" x14ac:dyDescent="0.25">
      <c r="F1900" s="18" t="str">
        <f t="shared" si="58"/>
        <v/>
      </c>
      <c r="H1900" s="69" t="str">
        <f t="shared" si="59"/>
        <v/>
      </c>
    </row>
    <row r="1901" spans="6:8" x14ac:dyDescent="0.25">
      <c r="F1901" s="18" t="str">
        <f t="shared" si="58"/>
        <v/>
      </c>
      <c r="H1901" s="69" t="str">
        <f t="shared" si="59"/>
        <v/>
      </c>
    </row>
    <row r="1902" spans="6:8" x14ac:dyDescent="0.25">
      <c r="F1902" s="18" t="str">
        <f t="shared" si="58"/>
        <v/>
      </c>
      <c r="H1902" s="69" t="str">
        <f t="shared" si="59"/>
        <v/>
      </c>
    </row>
    <row r="1903" spans="6:8" x14ac:dyDescent="0.25">
      <c r="F1903" s="18" t="str">
        <f t="shared" si="58"/>
        <v/>
      </c>
      <c r="H1903" s="69" t="str">
        <f t="shared" si="59"/>
        <v/>
      </c>
    </row>
    <row r="1904" spans="6:8" x14ac:dyDescent="0.25">
      <c r="F1904" s="18" t="str">
        <f t="shared" si="58"/>
        <v/>
      </c>
      <c r="H1904" s="69" t="str">
        <f t="shared" si="59"/>
        <v/>
      </c>
    </row>
    <row r="1905" spans="6:8" x14ac:dyDescent="0.25">
      <c r="F1905" s="18" t="str">
        <f t="shared" si="58"/>
        <v/>
      </c>
      <c r="H1905" s="69" t="str">
        <f t="shared" si="59"/>
        <v/>
      </c>
    </row>
    <row r="1906" spans="6:8" x14ac:dyDescent="0.25">
      <c r="F1906" s="18" t="str">
        <f t="shared" si="58"/>
        <v/>
      </c>
      <c r="H1906" s="69" t="str">
        <f t="shared" si="59"/>
        <v/>
      </c>
    </row>
    <row r="1907" spans="6:8" x14ac:dyDescent="0.25">
      <c r="F1907" s="18" t="str">
        <f t="shared" si="58"/>
        <v/>
      </c>
      <c r="H1907" s="69" t="str">
        <f t="shared" si="59"/>
        <v/>
      </c>
    </row>
    <row r="1908" spans="6:8" x14ac:dyDescent="0.25">
      <c r="F1908" s="18" t="str">
        <f t="shared" si="58"/>
        <v/>
      </c>
      <c r="H1908" s="69" t="str">
        <f t="shared" si="59"/>
        <v/>
      </c>
    </row>
    <row r="1909" spans="6:8" x14ac:dyDescent="0.25">
      <c r="F1909" s="18" t="str">
        <f t="shared" si="58"/>
        <v/>
      </c>
      <c r="H1909" s="69" t="str">
        <f t="shared" si="59"/>
        <v/>
      </c>
    </row>
    <row r="1910" spans="6:8" x14ac:dyDescent="0.25">
      <c r="F1910" s="18" t="str">
        <f t="shared" si="58"/>
        <v/>
      </c>
      <c r="H1910" s="69" t="str">
        <f t="shared" si="59"/>
        <v/>
      </c>
    </row>
    <row r="1911" spans="6:8" x14ac:dyDescent="0.25">
      <c r="F1911" s="18" t="str">
        <f t="shared" si="58"/>
        <v/>
      </c>
      <c r="H1911" s="69" t="str">
        <f t="shared" si="59"/>
        <v/>
      </c>
    </row>
    <row r="1912" spans="6:8" x14ac:dyDescent="0.25">
      <c r="F1912" s="18" t="str">
        <f t="shared" si="58"/>
        <v/>
      </c>
      <c r="H1912" s="69" t="str">
        <f t="shared" si="59"/>
        <v/>
      </c>
    </row>
    <row r="1913" spans="6:8" x14ac:dyDescent="0.25">
      <c r="F1913" s="18" t="str">
        <f t="shared" si="58"/>
        <v/>
      </c>
      <c r="H1913" s="69" t="str">
        <f t="shared" si="59"/>
        <v/>
      </c>
    </row>
    <row r="1914" spans="6:8" x14ac:dyDescent="0.25">
      <c r="F1914" s="18" t="str">
        <f t="shared" si="58"/>
        <v/>
      </c>
      <c r="H1914" s="69" t="str">
        <f t="shared" si="59"/>
        <v/>
      </c>
    </row>
    <row r="1915" spans="6:8" x14ac:dyDescent="0.25">
      <c r="F1915" s="18" t="str">
        <f t="shared" si="58"/>
        <v/>
      </c>
      <c r="H1915" s="69" t="str">
        <f t="shared" si="59"/>
        <v/>
      </c>
    </row>
    <row r="1916" spans="6:8" x14ac:dyDescent="0.25">
      <c r="F1916" s="18" t="str">
        <f t="shared" si="58"/>
        <v/>
      </c>
      <c r="H1916" s="69" t="str">
        <f t="shared" si="59"/>
        <v/>
      </c>
    </row>
    <row r="1917" spans="6:8" x14ac:dyDescent="0.25">
      <c r="F1917" s="18" t="str">
        <f t="shared" si="58"/>
        <v/>
      </c>
      <c r="H1917" s="69" t="str">
        <f t="shared" si="59"/>
        <v/>
      </c>
    </row>
    <row r="1918" spans="6:8" x14ac:dyDescent="0.25">
      <c r="F1918" s="18" t="str">
        <f t="shared" si="58"/>
        <v/>
      </c>
      <c r="H1918" s="69" t="str">
        <f t="shared" si="59"/>
        <v/>
      </c>
    </row>
    <row r="1919" spans="6:8" x14ac:dyDescent="0.25">
      <c r="F1919" s="18" t="str">
        <f t="shared" si="58"/>
        <v/>
      </c>
      <c r="H1919" s="69" t="str">
        <f t="shared" si="59"/>
        <v/>
      </c>
    </row>
    <row r="1920" spans="6:8" x14ac:dyDescent="0.25">
      <c r="F1920" s="18" t="str">
        <f t="shared" si="58"/>
        <v/>
      </c>
      <c r="H1920" s="69" t="str">
        <f t="shared" si="59"/>
        <v/>
      </c>
    </row>
    <row r="1921" spans="6:8" x14ac:dyDescent="0.25">
      <c r="F1921" s="18" t="str">
        <f t="shared" si="58"/>
        <v/>
      </c>
      <c r="H1921" s="69" t="str">
        <f t="shared" si="59"/>
        <v/>
      </c>
    </row>
    <row r="1922" spans="6:8" x14ac:dyDescent="0.25">
      <c r="F1922" s="18" t="str">
        <f t="shared" si="58"/>
        <v/>
      </c>
      <c r="H1922" s="69" t="str">
        <f t="shared" si="59"/>
        <v/>
      </c>
    </row>
    <row r="1923" spans="6:8" x14ac:dyDescent="0.25">
      <c r="F1923" s="18" t="str">
        <f t="shared" si="58"/>
        <v/>
      </c>
      <c r="H1923" s="69" t="str">
        <f t="shared" si="59"/>
        <v/>
      </c>
    </row>
    <row r="1924" spans="6:8" x14ac:dyDescent="0.25">
      <c r="F1924" s="18" t="str">
        <f t="shared" ref="F1924:F1987" si="60">IF($C1924="","",IFERROR($D1924*INDEX(ItemCostCol,MATCH($C1924,ItemName,0)),""))</f>
        <v/>
      </c>
      <c r="H1924" s="69" t="str">
        <f t="shared" ref="H1924:H1987" si="61">IF(C1924="","",IF(ISNUMBER(MATCH(C1924,ItemName,0)),"OK","NOT IN ITEMS LIST"))</f>
        <v/>
      </c>
    </row>
    <row r="1925" spans="6:8" x14ac:dyDescent="0.25">
      <c r="F1925" s="18" t="str">
        <f t="shared" si="60"/>
        <v/>
      </c>
      <c r="H1925" s="69" t="str">
        <f t="shared" si="61"/>
        <v/>
      </c>
    </row>
    <row r="1926" spans="6:8" x14ac:dyDescent="0.25">
      <c r="F1926" s="18" t="str">
        <f t="shared" si="60"/>
        <v/>
      </c>
      <c r="H1926" s="69" t="str">
        <f t="shared" si="61"/>
        <v/>
      </c>
    </row>
    <row r="1927" spans="6:8" x14ac:dyDescent="0.25">
      <c r="F1927" s="18" t="str">
        <f t="shared" si="60"/>
        <v/>
      </c>
      <c r="H1927" s="69" t="str">
        <f t="shared" si="61"/>
        <v/>
      </c>
    </row>
    <row r="1928" spans="6:8" x14ac:dyDescent="0.25">
      <c r="F1928" s="18" t="str">
        <f t="shared" si="60"/>
        <v/>
      </c>
      <c r="H1928" s="69" t="str">
        <f t="shared" si="61"/>
        <v/>
      </c>
    </row>
    <row r="1929" spans="6:8" x14ac:dyDescent="0.25">
      <c r="F1929" s="18" t="str">
        <f t="shared" si="60"/>
        <v/>
      </c>
      <c r="H1929" s="69" t="str">
        <f t="shared" si="61"/>
        <v/>
      </c>
    </row>
    <row r="1930" spans="6:8" x14ac:dyDescent="0.25">
      <c r="F1930" s="18" t="str">
        <f t="shared" si="60"/>
        <v/>
      </c>
      <c r="H1930" s="69" t="str">
        <f t="shared" si="61"/>
        <v/>
      </c>
    </row>
    <row r="1931" spans="6:8" x14ac:dyDescent="0.25">
      <c r="F1931" s="18" t="str">
        <f t="shared" si="60"/>
        <v/>
      </c>
      <c r="H1931" s="69" t="str">
        <f t="shared" si="61"/>
        <v/>
      </c>
    </row>
    <row r="1932" spans="6:8" x14ac:dyDescent="0.25">
      <c r="F1932" s="18" t="str">
        <f t="shared" si="60"/>
        <v/>
      </c>
      <c r="H1932" s="69" t="str">
        <f t="shared" si="61"/>
        <v/>
      </c>
    </row>
    <row r="1933" spans="6:8" x14ac:dyDescent="0.25">
      <c r="F1933" s="18" t="str">
        <f t="shared" si="60"/>
        <v/>
      </c>
      <c r="H1933" s="69" t="str">
        <f t="shared" si="61"/>
        <v/>
      </c>
    </row>
    <row r="1934" spans="6:8" x14ac:dyDescent="0.25">
      <c r="F1934" s="18" t="str">
        <f t="shared" si="60"/>
        <v/>
      </c>
      <c r="H1934" s="69" t="str">
        <f t="shared" si="61"/>
        <v/>
      </c>
    </row>
    <row r="1935" spans="6:8" x14ac:dyDescent="0.25">
      <c r="F1935" s="18" t="str">
        <f t="shared" si="60"/>
        <v/>
      </c>
      <c r="H1935" s="69" t="str">
        <f t="shared" si="61"/>
        <v/>
      </c>
    </row>
    <row r="1936" spans="6:8" x14ac:dyDescent="0.25">
      <c r="F1936" s="18" t="str">
        <f t="shared" si="60"/>
        <v/>
      </c>
      <c r="H1936" s="69" t="str">
        <f t="shared" si="61"/>
        <v/>
      </c>
    </row>
    <row r="1937" spans="6:8" x14ac:dyDescent="0.25">
      <c r="F1937" s="18" t="str">
        <f t="shared" si="60"/>
        <v/>
      </c>
      <c r="H1937" s="69" t="str">
        <f t="shared" si="61"/>
        <v/>
      </c>
    </row>
    <row r="1938" spans="6:8" x14ac:dyDescent="0.25">
      <c r="F1938" s="18" t="str">
        <f t="shared" si="60"/>
        <v/>
      </c>
      <c r="H1938" s="69" t="str">
        <f t="shared" si="61"/>
        <v/>
      </c>
    </row>
    <row r="1939" spans="6:8" x14ac:dyDescent="0.25">
      <c r="F1939" s="18" t="str">
        <f t="shared" si="60"/>
        <v/>
      </c>
      <c r="H1939" s="69" t="str">
        <f t="shared" si="61"/>
        <v/>
      </c>
    </row>
    <row r="1940" spans="6:8" x14ac:dyDescent="0.25">
      <c r="F1940" s="18" t="str">
        <f t="shared" si="60"/>
        <v/>
      </c>
      <c r="H1940" s="69" t="str">
        <f t="shared" si="61"/>
        <v/>
      </c>
    </row>
    <row r="1941" spans="6:8" x14ac:dyDescent="0.25">
      <c r="F1941" s="18" t="str">
        <f t="shared" si="60"/>
        <v/>
      </c>
      <c r="H1941" s="69" t="str">
        <f t="shared" si="61"/>
        <v/>
      </c>
    </row>
    <row r="1942" spans="6:8" x14ac:dyDescent="0.25">
      <c r="F1942" s="18" t="str">
        <f t="shared" si="60"/>
        <v/>
      </c>
      <c r="H1942" s="69" t="str">
        <f t="shared" si="61"/>
        <v/>
      </c>
    </row>
    <row r="1943" spans="6:8" x14ac:dyDescent="0.25">
      <c r="F1943" s="18" t="str">
        <f t="shared" si="60"/>
        <v/>
      </c>
      <c r="H1943" s="69" t="str">
        <f t="shared" si="61"/>
        <v/>
      </c>
    </row>
    <row r="1944" spans="6:8" x14ac:dyDescent="0.25">
      <c r="F1944" s="18" t="str">
        <f t="shared" si="60"/>
        <v/>
      </c>
      <c r="H1944" s="69" t="str">
        <f t="shared" si="61"/>
        <v/>
      </c>
    </row>
    <row r="1945" spans="6:8" x14ac:dyDescent="0.25">
      <c r="F1945" s="18" t="str">
        <f t="shared" si="60"/>
        <v/>
      </c>
      <c r="H1945" s="69" t="str">
        <f t="shared" si="61"/>
        <v/>
      </c>
    </row>
    <row r="1946" spans="6:8" x14ac:dyDescent="0.25">
      <c r="F1946" s="18" t="str">
        <f t="shared" si="60"/>
        <v/>
      </c>
      <c r="H1946" s="69" t="str">
        <f t="shared" si="61"/>
        <v/>
      </c>
    </row>
    <row r="1947" spans="6:8" x14ac:dyDescent="0.25">
      <c r="F1947" s="18" t="str">
        <f t="shared" si="60"/>
        <v/>
      </c>
      <c r="H1947" s="69" t="str">
        <f t="shared" si="61"/>
        <v/>
      </c>
    </row>
    <row r="1948" spans="6:8" x14ac:dyDescent="0.25">
      <c r="F1948" s="18" t="str">
        <f t="shared" si="60"/>
        <v/>
      </c>
      <c r="H1948" s="69" t="str">
        <f t="shared" si="61"/>
        <v/>
      </c>
    </row>
    <row r="1949" spans="6:8" x14ac:dyDescent="0.25">
      <c r="F1949" s="18" t="str">
        <f t="shared" si="60"/>
        <v/>
      </c>
      <c r="H1949" s="69" t="str">
        <f t="shared" si="61"/>
        <v/>
      </c>
    </row>
    <row r="1950" spans="6:8" x14ac:dyDescent="0.25">
      <c r="F1950" s="18" t="str">
        <f t="shared" si="60"/>
        <v/>
      </c>
      <c r="H1950" s="69" t="str">
        <f t="shared" si="61"/>
        <v/>
      </c>
    </row>
    <row r="1951" spans="6:8" x14ac:dyDescent="0.25">
      <c r="F1951" s="18" t="str">
        <f t="shared" si="60"/>
        <v/>
      </c>
      <c r="H1951" s="69" t="str">
        <f t="shared" si="61"/>
        <v/>
      </c>
    </row>
    <row r="1952" spans="6:8" x14ac:dyDescent="0.25">
      <c r="F1952" s="18" t="str">
        <f t="shared" si="60"/>
        <v/>
      </c>
      <c r="H1952" s="69" t="str">
        <f t="shared" si="61"/>
        <v/>
      </c>
    </row>
    <row r="1953" spans="6:8" x14ac:dyDescent="0.25">
      <c r="F1953" s="18" t="str">
        <f t="shared" si="60"/>
        <v/>
      </c>
      <c r="H1953" s="69" t="str">
        <f t="shared" si="61"/>
        <v/>
      </c>
    </row>
    <row r="1954" spans="6:8" x14ac:dyDescent="0.25">
      <c r="F1954" s="18" t="str">
        <f t="shared" si="60"/>
        <v/>
      </c>
      <c r="H1954" s="69" t="str">
        <f t="shared" si="61"/>
        <v/>
      </c>
    </row>
    <row r="1955" spans="6:8" x14ac:dyDescent="0.25">
      <c r="F1955" s="18" t="str">
        <f t="shared" si="60"/>
        <v/>
      </c>
      <c r="H1955" s="69" t="str">
        <f t="shared" si="61"/>
        <v/>
      </c>
    </row>
    <row r="1956" spans="6:8" x14ac:dyDescent="0.25">
      <c r="F1956" s="18" t="str">
        <f t="shared" si="60"/>
        <v/>
      </c>
      <c r="H1956" s="69" t="str">
        <f t="shared" si="61"/>
        <v/>
      </c>
    </row>
    <row r="1957" spans="6:8" x14ac:dyDescent="0.25">
      <c r="F1957" s="18" t="str">
        <f t="shared" si="60"/>
        <v/>
      </c>
      <c r="H1957" s="69" t="str">
        <f t="shared" si="61"/>
        <v/>
      </c>
    </row>
    <row r="1958" spans="6:8" x14ac:dyDescent="0.25">
      <c r="F1958" s="18" t="str">
        <f t="shared" si="60"/>
        <v/>
      </c>
      <c r="H1958" s="69" t="str">
        <f t="shared" si="61"/>
        <v/>
      </c>
    </row>
    <row r="1959" spans="6:8" x14ac:dyDescent="0.25">
      <c r="F1959" s="18" t="str">
        <f t="shared" si="60"/>
        <v/>
      </c>
      <c r="H1959" s="69" t="str">
        <f t="shared" si="61"/>
        <v/>
      </c>
    </row>
    <row r="1960" spans="6:8" x14ac:dyDescent="0.25">
      <c r="F1960" s="18" t="str">
        <f t="shared" si="60"/>
        <v/>
      </c>
      <c r="H1960" s="69" t="str">
        <f t="shared" si="61"/>
        <v/>
      </c>
    </row>
    <row r="1961" spans="6:8" x14ac:dyDescent="0.25">
      <c r="F1961" s="18" t="str">
        <f t="shared" si="60"/>
        <v/>
      </c>
      <c r="H1961" s="69" t="str">
        <f t="shared" si="61"/>
        <v/>
      </c>
    </row>
    <row r="1962" spans="6:8" x14ac:dyDescent="0.25">
      <c r="F1962" s="18" t="str">
        <f t="shared" si="60"/>
        <v/>
      </c>
      <c r="H1962" s="69" t="str">
        <f t="shared" si="61"/>
        <v/>
      </c>
    </row>
    <row r="1963" spans="6:8" x14ac:dyDescent="0.25">
      <c r="F1963" s="18" t="str">
        <f t="shared" si="60"/>
        <v/>
      </c>
      <c r="H1963" s="69" t="str">
        <f t="shared" si="61"/>
        <v/>
      </c>
    </row>
    <row r="1964" spans="6:8" x14ac:dyDescent="0.25">
      <c r="F1964" s="18" t="str">
        <f t="shared" si="60"/>
        <v/>
      </c>
      <c r="H1964" s="69" t="str">
        <f t="shared" si="61"/>
        <v/>
      </c>
    </row>
    <row r="1965" spans="6:8" x14ac:dyDescent="0.25">
      <c r="F1965" s="18" t="str">
        <f t="shared" si="60"/>
        <v/>
      </c>
      <c r="H1965" s="69" t="str">
        <f t="shared" si="61"/>
        <v/>
      </c>
    </row>
    <row r="1966" spans="6:8" x14ac:dyDescent="0.25">
      <c r="F1966" s="18" t="str">
        <f t="shared" si="60"/>
        <v/>
      </c>
      <c r="H1966" s="69" t="str">
        <f t="shared" si="61"/>
        <v/>
      </c>
    </row>
    <row r="1967" spans="6:8" x14ac:dyDescent="0.25">
      <c r="F1967" s="18" t="str">
        <f t="shared" si="60"/>
        <v/>
      </c>
      <c r="H1967" s="69" t="str">
        <f t="shared" si="61"/>
        <v/>
      </c>
    </row>
    <row r="1968" spans="6:8" x14ac:dyDescent="0.25">
      <c r="F1968" s="18" t="str">
        <f t="shared" si="60"/>
        <v/>
      </c>
      <c r="H1968" s="69" t="str">
        <f t="shared" si="61"/>
        <v/>
      </c>
    </row>
    <row r="1969" spans="6:8" x14ac:dyDescent="0.25">
      <c r="F1969" s="18" t="str">
        <f t="shared" si="60"/>
        <v/>
      </c>
      <c r="H1969" s="69" t="str">
        <f t="shared" si="61"/>
        <v/>
      </c>
    </row>
    <row r="1970" spans="6:8" x14ac:dyDescent="0.25">
      <c r="F1970" s="18" t="str">
        <f t="shared" si="60"/>
        <v/>
      </c>
      <c r="H1970" s="69" t="str">
        <f t="shared" si="61"/>
        <v/>
      </c>
    </row>
    <row r="1971" spans="6:8" x14ac:dyDescent="0.25">
      <c r="F1971" s="18" t="str">
        <f t="shared" si="60"/>
        <v/>
      </c>
      <c r="H1971" s="69" t="str">
        <f t="shared" si="61"/>
        <v/>
      </c>
    </row>
    <row r="1972" spans="6:8" x14ac:dyDescent="0.25">
      <c r="F1972" s="18" t="str">
        <f t="shared" si="60"/>
        <v/>
      </c>
      <c r="H1972" s="69" t="str">
        <f t="shared" si="61"/>
        <v/>
      </c>
    </row>
    <row r="1973" spans="6:8" x14ac:dyDescent="0.25">
      <c r="F1973" s="18" t="str">
        <f t="shared" si="60"/>
        <v/>
      </c>
      <c r="H1973" s="69" t="str">
        <f t="shared" si="61"/>
        <v/>
      </c>
    </row>
    <row r="1974" spans="6:8" x14ac:dyDescent="0.25">
      <c r="F1974" s="18" t="str">
        <f t="shared" si="60"/>
        <v/>
      </c>
      <c r="H1974" s="69" t="str">
        <f t="shared" si="61"/>
        <v/>
      </c>
    </row>
    <row r="1975" spans="6:8" x14ac:dyDescent="0.25">
      <c r="F1975" s="18" t="str">
        <f t="shared" si="60"/>
        <v/>
      </c>
      <c r="H1975" s="69" t="str">
        <f t="shared" si="61"/>
        <v/>
      </c>
    </row>
    <row r="1976" spans="6:8" x14ac:dyDescent="0.25">
      <c r="F1976" s="18" t="str">
        <f t="shared" si="60"/>
        <v/>
      </c>
      <c r="H1976" s="69" t="str">
        <f t="shared" si="61"/>
        <v/>
      </c>
    </row>
    <row r="1977" spans="6:8" x14ac:dyDescent="0.25">
      <c r="F1977" s="18" t="str">
        <f t="shared" si="60"/>
        <v/>
      </c>
      <c r="H1977" s="69" t="str">
        <f t="shared" si="61"/>
        <v/>
      </c>
    </row>
    <row r="1978" spans="6:8" x14ac:dyDescent="0.25">
      <c r="F1978" s="18" t="str">
        <f t="shared" si="60"/>
        <v/>
      </c>
      <c r="H1978" s="69" t="str">
        <f t="shared" si="61"/>
        <v/>
      </c>
    </row>
    <row r="1979" spans="6:8" x14ac:dyDescent="0.25">
      <c r="F1979" s="18" t="str">
        <f t="shared" si="60"/>
        <v/>
      </c>
      <c r="H1979" s="69" t="str">
        <f t="shared" si="61"/>
        <v/>
      </c>
    </row>
    <row r="1980" spans="6:8" x14ac:dyDescent="0.25">
      <c r="F1980" s="18" t="str">
        <f t="shared" si="60"/>
        <v/>
      </c>
      <c r="H1980" s="69" t="str">
        <f t="shared" si="61"/>
        <v/>
      </c>
    </row>
    <row r="1981" spans="6:8" x14ac:dyDescent="0.25">
      <c r="F1981" s="18" t="str">
        <f t="shared" si="60"/>
        <v/>
      </c>
      <c r="H1981" s="69" t="str">
        <f t="shared" si="61"/>
        <v/>
      </c>
    </row>
    <row r="1982" spans="6:8" x14ac:dyDescent="0.25">
      <c r="F1982" s="18" t="str">
        <f t="shared" si="60"/>
        <v/>
      </c>
      <c r="H1982" s="69" t="str">
        <f t="shared" si="61"/>
        <v/>
      </c>
    </row>
    <row r="1983" spans="6:8" x14ac:dyDescent="0.25">
      <c r="F1983" s="18" t="str">
        <f t="shared" si="60"/>
        <v/>
      </c>
      <c r="H1983" s="69" t="str">
        <f t="shared" si="61"/>
        <v/>
      </c>
    </row>
    <row r="1984" spans="6:8" x14ac:dyDescent="0.25">
      <c r="F1984" s="18" t="str">
        <f t="shared" si="60"/>
        <v/>
      </c>
      <c r="H1984" s="69" t="str">
        <f t="shared" si="61"/>
        <v/>
      </c>
    </row>
    <row r="1985" spans="6:8" x14ac:dyDescent="0.25">
      <c r="F1985" s="18" t="str">
        <f t="shared" si="60"/>
        <v/>
      </c>
      <c r="H1985" s="69" t="str">
        <f t="shared" si="61"/>
        <v/>
      </c>
    </row>
    <row r="1986" spans="6:8" x14ac:dyDescent="0.25">
      <c r="F1986" s="18" t="str">
        <f t="shared" si="60"/>
        <v/>
      </c>
      <c r="H1986" s="69" t="str">
        <f t="shared" si="61"/>
        <v/>
      </c>
    </row>
    <row r="1987" spans="6:8" x14ac:dyDescent="0.25">
      <c r="F1987" s="18" t="str">
        <f t="shared" si="60"/>
        <v/>
      </c>
      <c r="H1987" s="69" t="str">
        <f t="shared" si="61"/>
        <v/>
      </c>
    </row>
    <row r="1988" spans="6:8" x14ac:dyDescent="0.25">
      <c r="F1988" s="18" t="str">
        <f t="shared" ref="F1988:F2051" si="62">IF($C1988="","",IFERROR($D1988*INDEX(ItemCostCol,MATCH($C1988,ItemName,0)),""))</f>
        <v/>
      </c>
      <c r="H1988" s="69" t="str">
        <f t="shared" ref="H1988:H2051" si="63">IF(C1988="","",IF(ISNUMBER(MATCH(C1988,ItemName,0)),"OK","NOT IN ITEMS LIST"))</f>
        <v/>
      </c>
    </row>
    <row r="1989" spans="6:8" x14ac:dyDescent="0.25">
      <c r="F1989" s="18" t="str">
        <f t="shared" si="62"/>
        <v/>
      </c>
      <c r="H1989" s="69" t="str">
        <f t="shared" si="63"/>
        <v/>
      </c>
    </row>
    <row r="1990" spans="6:8" x14ac:dyDescent="0.25">
      <c r="F1990" s="18" t="str">
        <f t="shared" si="62"/>
        <v/>
      </c>
      <c r="H1990" s="69" t="str">
        <f t="shared" si="63"/>
        <v/>
      </c>
    </row>
    <row r="1991" spans="6:8" x14ac:dyDescent="0.25">
      <c r="F1991" s="18" t="str">
        <f t="shared" si="62"/>
        <v/>
      </c>
      <c r="H1991" s="69" t="str">
        <f t="shared" si="63"/>
        <v/>
      </c>
    </row>
    <row r="1992" spans="6:8" x14ac:dyDescent="0.25">
      <c r="F1992" s="18" t="str">
        <f t="shared" si="62"/>
        <v/>
      </c>
      <c r="H1992" s="69" t="str">
        <f t="shared" si="63"/>
        <v/>
      </c>
    </row>
    <row r="1993" spans="6:8" x14ac:dyDescent="0.25">
      <c r="F1993" s="18" t="str">
        <f t="shared" si="62"/>
        <v/>
      </c>
      <c r="H1993" s="69" t="str">
        <f t="shared" si="63"/>
        <v/>
      </c>
    </row>
    <row r="1994" spans="6:8" x14ac:dyDescent="0.25">
      <c r="F1994" s="18" t="str">
        <f t="shared" si="62"/>
        <v/>
      </c>
      <c r="H1994" s="69" t="str">
        <f t="shared" si="63"/>
        <v/>
      </c>
    </row>
    <row r="1995" spans="6:8" x14ac:dyDescent="0.25">
      <c r="F1995" s="18" t="str">
        <f t="shared" si="62"/>
        <v/>
      </c>
      <c r="H1995" s="69" t="str">
        <f t="shared" si="63"/>
        <v/>
      </c>
    </row>
    <row r="1996" spans="6:8" x14ac:dyDescent="0.25">
      <c r="F1996" s="18" t="str">
        <f t="shared" si="62"/>
        <v/>
      </c>
      <c r="H1996" s="69" t="str">
        <f t="shared" si="63"/>
        <v/>
      </c>
    </row>
    <row r="1997" spans="6:8" x14ac:dyDescent="0.25">
      <c r="F1997" s="18" t="str">
        <f t="shared" si="62"/>
        <v/>
      </c>
      <c r="H1997" s="69" t="str">
        <f t="shared" si="63"/>
        <v/>
      </c>
    </row>
    <row r="1998" spans="6:8" x14ac:dyDescent="0.25">
      <c r="F1998" s="18" t="str">
        <f t="shared" si="62"/>
        <v/>
      </c>
      <c r="H1998" s="69" t="str">
        <f t="shared" si="63"/>
        <v/>
      </c>
    </row>
    <row r="1999" spans="6:8" x14ac:dyDescent="0.25">
      <c r="F1999" s="18" t="str">
        <f t="shared" si="62"/>
        <v/>
      </c>
      <c r="H1999" s="69" t="str">
        <f t="shared" si="63"/>
        <v/>
      </c>
    </row>
    <row r="2000" spans="6:8" x14ac:dyDescent="0.25">
      <c r="F2000" s="18" t="str">
        <f t="shared" si="62"/>
        <v/>
      </c>
      <c r="H2000" s="69" t="str">
        <f t="shared" si="63"/>
        <v/>
      </c>
    </row>
    <row r="2001" spans="6:8" x14ac:dyDescent="0.25">
      <c r="F2001" s="18" t="str">
        <f t="shared" si="62"/>
        <v/>
      </c>
      <c r="H2001" s="69" t="str">
        <f t="shared" si="63"/>
        <v/>
      </c>
    </row>
    <row r="2002" spans="6:8" x14ac:dyDescent="0.25">
      <c r="F2002" s="18" t="str">
        <f t="shared" si="62"/>
        <v/>
      </c>
      <c r="H2002" s="69" t="str">
        <f t="shared" si="63"/>
        <v/>
      </c>
    </row>
    <row r="2003" spans="6:8" x14ac:dyDescent="0.25">
      <c r="F2003" s="18" t="str">
        <f t="shared" si="62"/>
        <v/>
      </c>
      <c r="H2003" s="69" t="str">
        <f t="shared" si="63"/>
        <v/>
      </c>
    </row>
    <row r="2004" spans="6:8" x14ac:dyDescent="0.25">
      <c r="F2004" s="18" t="str">
        <f t="shared" si="62"/>
        <v/>
      </c>
      <c r="H2004" s="69" t="str">
        <f t="shared" si="63"/>
        <v/>
      </c>
    </row>
    <row r="2005" spans="6:8" x14ac:dyDescent="0.25">
      <c r="F2005" s="18" t="str">
        <f t="shared" si="62"/>
        <v/>
      </c>
      <c r="H2005" s="69" t="str">
        <f t="shared" si="63"/>
        <v/>
      </c>
    </row>
    <row r="2006" spans="6:8" x14ac:dyDescent="0.25">
      <c r="F2006" s="18" t="str">
        <f t="shared" si="62"/>
        <v/>
      </c>
      <c r="H2006" s="69" t="str">
        <f t="shared" si="63"/>
        <v/>
      </c>
    </row>
    <row r="2007" spans="6:8" x14ac:dyDescent="0.25">
      <c r="F2007" s="18" t="str">
        <f t="shared" si="62"/>
        <v/>
      </c>
      <c r="H2007" s="69" t="str">
        <f t="shared" si="63"/>
        <v/>
      </c>
    </row>
    <row r="2008" spans="6:8" x14ac:dyDescent="0.25">
      <c r="F2008" s="18" t="str">
        <f t="shared" si="62"/>
        <v/>
      </c>
      <c r="H2008" s="69" t="str">
        <f t="shared" si="63"/>
        <v/>
      </c>
    </row>
    <row r="2009" spans="6:8" x14ac:dyDescent="0.25">
      <c r="F2009" s="18" t="str">
        <f t="shared" si="62"/>
        <v/>
      </c>
      <c r="H2009" s="69" t="str">
        <f t="shared" si="63"/>
        <v/>
      </c>
    </row>
    <row r="2010" spans="6:8" x14ac:dyDescent="0.25">
      <c r="F2010" s="18" t="str">
        <f t="shared" si="62"/>
        <v/>
      </c>
      <c r="H2010" s="69" t="str">
        <f t="shared" si="63"/>
        <v/>
      </c>
    </row>
    <row r="2011" spans="6:8" x14ac:dyDescent="0.25">
      <c r="F2011" s="18" t="str">
        <f t="shared" si="62"/>
        <v/>
      </c>
      <c r="H2011" s="69" t="str">
        <f t="shared" si="63"/>
        <v/>
      </c>
    </row>
    <row r="2012" spans="6:8" x14ac:dyDescent="0.25">
      <c r="F2012" s="18" t="str">
        <f t="shared" si="62"/>
        <v/>
      </c>
      <c r="H2012" s="69" t="str">
        <f t="shared" si="63"/>
        <v/>
      </c>
    </row>
    <row r="2013" spans="6:8" x14ac:dyDescent="0.25">
      <c r="F2013" s="18" t="str">
        <f t="shared" si="62"/>
        <v/>
      </c>
      <c r="H2013" s="69" t="str">
        <f t="shared" si="63"/>
        <v/>
      </c>
    </row>
    <row r="2014" spans="6:8" x14ac:dyDescent="0.25">
      <c r="F2014" s="18" t="str">
        <f t="shared" si="62"/>
        <v/>
      </c>
      <c r="H2014" s="69" t="str">
        <f t="shared" si="63"/>
        <v/>
      </c>
    </row>
    <row r="2015" spans="6:8" x14ac:dyDescent="0.25">
      <c r="F2015" s="18" t="str">
        <f t="shared" si="62"/>
        <v/>
      </c>
      <c r="H2015" s="69" t="str">
        <f t="shared" si="63"/>
        <v/>
      </c>
    </row>
    <row r="2016" spans="6:8" x14ac:dyDescent="0.25">
      <c r="F2016" s="18" t="str">
        <f t="shared" si="62"/>
        <v/>
      </c>
      <c r="H2016" s="69" t="str">
        <f t="shared" si="63"/>
        <v/>
      </c>
    </row>
    <row r="2017" spans="6:8" x14ac:dyDescent="0.25">
      <c r="F2017" s="18" t="str">
        <f t="shared" si="62"/>
        <v/>
      </c>
      <c r="H2017" s="69" t="str">
        <f t="shared" si="63"/>
        <v/>
      </c>
    </row>
    <row r="2018" spans="6:8" x14ac:dyDescent="0.25">
      <c r="F2018" s="18" t="str">
        <f t="shared" si="62"/>
        <v/>
      </c>
      <c r="H2018" s="69" t="str">
        <f t="shared" si="63"/>
        <v/>
      </c>
    </row>
    <row r="2019" spans="6:8" x14ac:dyDescent="0.25">
      <c r="F2019" s="18" t="str">
        <f t="shared" si="62"/>
        <v/>
      </c>
      <c r="H2019" s="69" t="str">
        <f t="shared" si="63"/>
        <v/>
      </c>
    </row>
    <row r="2020" spans="6:8" x14ac:dyDescent="0.25">
      <c r="F2020" s="18" t="str">
        <f t="shared" si="62"/>
        <v/>
      </c>
      <c r="H2020" s="69" t="str">
        <f t="shared" si="63"/>
        <v/>
      </c>
    </row>
    <row r="2021" spans="6:8" x14ac:dyDescent="0.25">
      <c r="F2021" s="18" t="str">
        <f t="shared" si="62"/>
        <v/>
      </c>
      <c r="H2021" s="69" t="str">
        <f t="shared" si="63"/>
        <v/>
      </c>
    </row>
    <row r="2022" spans="6:8" x14ac:dyDescent="0.25">
      <c r="F2022" s="18" t="str">
        <f t="shared" si="62"/>
        <v/>
      </c>
      <c r="H2022" s="69" t="str">
        <f t="shared" si="63"/>
        <v/>
      </c>
    </row>
    <row r="2023" spans="6:8" x14ac:dyDescent="0.25">
      <c r="F2023" s="18" t="str">
        <f t="shared" si="62"/>
        <v/>
      </c>
      <c r="H2023" s="69" t="str">
        <f t="shared" si="63"/>
        <v/>
      </c>
    </row>
    <row r="2024" spans="6:8" x14ac:dyDescent="0.25">
      <c r="F2024" s="18" t="str">
        <f t="shared" si="62"/>
        <v/>
      </c>
      <c r="H2024" s="69" t="str">
        <f t="shared" si="63"/>
        <v/>
      </c>
    </row>
    <row r="2025" spans="6:8" x14ac:dyDescent="0.25">
      <c r="F2025" s="18" t="str">
        <f t="shared" si="62"/>
        <v/>
      </c>
      <c r="H2025" s="69" t="str">
        <f t="shared" si="63"/>
        <v/>
      </c>
    </row>
    <row r="2026" spans="6:8" x14ac:dyDescent="0.25">
      <c r="F2026" s="18" t="str">
        <f t="shared" si="62"/>
        <v/>
      </c>
      <c r="H2026" s="69" t="str">
        <f t="shared" si="63"/>
        <v/>
      </c>
    </row>
    <row r="2027" spans="6:8" x14ac:dyDescent="0.25">
      <c r="F2027" s="18" t="str">
        <f t="shared" si="62"/>
        <v/>
      </c>
      <c r="H2027" s="69" t="str">
        <f t="shared" si="63"/>
        <v/>
      </c>
    </row>
    <row r="2028" spans="6:8" x14ac:dyDescent="0.25">
      <c r="F2028" s="18" t="str">
        <f t="shared" si="62"/>
        <v/>
      </c>
      <c r="H2028" s="69" t="str">
        <f t="shared" si="63"/>
        <v/>
      </c>
    </row>
    <row r="2029" spans="6:8" x14ac:dyDescent="0.25">
      <c r="F2029" s="18" t="str">
        <f t="shared" si="62"/>
        <v/>
      </c>
      <c r="H2029" s="69" t="str">
        <f t="shared" si="63"/>
        <v/>
      </c>
    </row>
    <row r="2030" spans="6:8" x14ac:dyDescent="0.25">
      <c r="F2030" s="18" t="str">
        <f t="shared" si="62"/>
        <v/>
      </c>
      <c r="H2030" s="69" t="str">
        <f t="shared" si="63"/>
        <v/>
      </c>
    </row>
    <row r="2031" spans="6:8" x14ac:dyDescent="0.25">
      <c r="F2031" s="18" t="str">
        <f t="shared" si="62"/>
        <v/>
      </c>
      <c r="H2031" s="69" t="str">
        <f t="shared" si="63"/>
        <v/>
      </c>
    </row>
    <row r="2032" spans="6:8" x14ac:dyDescent="0.25">
      <c r="F2032" s="18" t="str">
        <f t="shared" si="62"/>
        <v/>
      </c>
      <c r="H2032" s="69" t="str">
        <f t="shared" si="63"/>
        <v/>
      </c>
    </row>
    <row r="2033" spans="6:8" x14ac:dyDescent="0.25">
      <c r="F2033" s="18" t="str">
        <f t="shared" si="62"/>
        <v/>
      </c>
      <c r="H2033" s="69" t="str">
        <f t="shared" si="63"/>
        <v/>
      </c>
    </row>
    <row r="2034" spans="6:8" x14ac:dyDescent="0.25">
      <c r="F2034" s="18" t="str">
        <f t="shared" si="62"/>
        <v/>
      </c>
      <c r="H2034" s="69" t="str">
        <f t="shared" si="63"/>
        <v/>
      </c>
    </row>
    <row r="2035" spans="6:8" x14ac:dyDescent="0.25">
      <c r="F2035" s="18" t="str">
        <f t="shared" si="62"/>
        <v/>
      </c>
      <c r="H2035" s="69" t="str">
        <f t="shared" si="63"/>
        <v/>
      </c>
    </row>
    <row r="2036" spans="6:8" x14ac:dyDescent="0.25">
      <c r="F2036" s="18" t="str">
        <f t="shared" si="62"/>
        <v/>
      </c>
      <c r="H2036" s="69" t="str">
        <f t="shared" si="63"/>
        <v/>
      </c>
    </row>
    <row r="2037" spans="6:8" x14ac:dyDescent="0.25">
      <c r="F2037" s="18" t="str">
        <f t="shared" si="62"/>
        <v/>
      </c>
      <c r="H2037" s="69" t="str">
        <f t="shared" si="63"/>
        <v/>
      </c>
    </row>
    <row r="2038" spans="6:8" x14ac:dyDescent="0.25">
      <c r="F2038" s="18" t="str">
        <f t="shared" si="62"/>
        <v/>
      </c>
      <c r="H2038" s="69" t="str">
        <f t="shared" si="63"/>
        <v/>
      </c>
    </row>
    <row r="2039" spans="6:8" x14ac:dyDescent="0.25">
      <c r="F2039" s="18" t="str">
        <f t="shared" si="62"/>
        <v/>
      </c>
      <c r="H2039" s="69" t="str">
        <f t="shared" si="63"/>
        <v/>
      </c>
    </row>
    <row r="2040" spans="6:8" x14ac:dyDescent="0.25">
      <c r="F2040" s="18" t="str">
        <f t="shared" si="62"/>
        <v/>
      </c>
      <c r="H2040" s="69" t="str">
        <f t="shared" si="63"/>
        <v/>
      </c>
    </row>
    <row r="2041" spans="6:8" x14ac:dyDescent="0.25">
      <c r="F2041" s="18" t="str">
        <f t="shared" si="62"/>
        <v/>
      </c>
      <c r="H2041" s="69" t="str">
        <f t="shared" si="63"/>
        <v/>
      </c>
    </row>
    <row r="2042" spans="6:8" x14ac:dyDescent="0.25">
      <c r="F2042" s="18" t="str">
        <f t="shared" si="62"/>
        <v/>
      </c>
      <c r="H2042" s="69" t="str">
        <f t="shared" si="63"/>
        <v/>
      </c>
    </row>
    <row r="2043" spans="6:8" x14ac:dyDescent="0.25">
      <c r="F2043" s="18" t="str">
        <f t="shared" si="62"/>
        <v/>
      </c>
      <c r="H2043" s="69" t="str">
        <f t="shared" si="63"/>
        <v/>
      </c>
    </row>
    <row r="2044" spans="6:8" x14ac:dyDescent="0.25">
      <c r="F2044" s="18" t="str">
        <f t="shared" si="62"/>
        <v/>
      </c>
      <c r="H2044" s="69" t="str">
        <f t="shared" si="63"/>
        <v/>
      </c>
    </row>
    <row r="2045" spans="6:8" x14ac:dyDescent="0.25">
      <c r="F2045" s="18" t="str">
        <f t="shared" si="62"/>
        <v/>
      </c>
      <c r="H2045" s="69" t="str">
        <f t="shared" si="63"/>
        <v/>
      </c>
    </row>
    <row r="2046" spans="6:8" x14ac:dyDescent="0.25">
      <c r="F2046" s="18" t="str">
        <f t="shared" si="62"/>
        <v/>
      </c>
      <c r="H2046" s="69" t="str">
        <f t="shared" si="63"/>
        <v/>
      </c>
    </row>
    <row r="2047" spans="6:8" x14ac:dyDescent="0.25">
      <c r="F2047" s="18" t="str">
        <f t="shared" si="62"/>
        <v/>
      </c>
      <c r="H2047" s="69" t="str">
        <f t="shared" si="63"/>
        <v/>
      </c>
    </row>
    <row r="2048" spans="6:8" x14ac:dyDescent="0.25">
      <c r="F2048" s="18" t="str">
        <f t="shared" si="62"/>
        <v/>
      </c>
      <c r="H2048" s="69" t="str">
        <f t="shared" si="63"/>
        <v/>
      </c>
    </row>
    <row r="2049" spans="6:8" x14ac:dyDescent="0.25">
      <c r="F2049" s="18" t="str">
        <f t="shared" si="62"/>
        <v/>
      </c>
      <c r="H2049" s="69" t="str">
        <f t="shared" si="63"/>
        <v/>
      </c>
    </row>
    <row r="2050" spans="6:8" x14ac:dyDescent="0.25">
      <c r="F2050" s="18" t="str">
        <f t="shared" si="62"/>
        <v/>
      </c>
      <c r="H2050" s="69" t="str">
        <f t="shared" si="63"/>
        <v/>
      </c>
    </row>
    <row r="2051" spans="6:8" x14ac:dyDescent="0.25">
      <c r="F2051" s="18" t="str">
        <f t="shared" si="62"/>
        <v/>
      </c>
      <c r="H2051" s="69" t="str">
        <f t="shared" si="63"/>
        <v/>
      </c>
    </row>
    <row r="2052" spans="6:8" x14ac:dyDescent="0.25">
      <c r="F2052" s="18" t="str">
        <f t="shared" ref="F2052:F2115" si="64">IF($C2052="","",IFERROR($D2052*INDEX(ItemCostCol,MATCH($C2052,ItemName,0)),""))</f>
        <v/>
      </c>
      <c r="H2052" s="69" t="str">
        <f t="shared" ref="H2052:H2115" si="65">IF(C2052="","",IF(ISNUMBER(MATCH(C2052,ItemName,0)),"OK","NOT IN ITEMS LIST"))</f>
        <v/>
      </c>
    </row>
    <row r="2053" spans="6:8" x14ac:dyDescent="0.25">
      <c r="F2053" s="18" t="str">
        <f t="shared" si="64"/>
        <v/>
      </c>
      <c r="H2053" s="69" t="str">
        <f t="shared" si="65"/>
        <v/>
      </c>
    </row>
    <row r="2054" spans="6:8" x14ac:dyDescent="0.25">
      <c r="F2054" s="18" t="str">
        <f t="shared" si="64"/>
        <v/>
      </c>
      <c r="H2054" s="69" t="str">
        <f t="shared" si="65"/>
        <v/>
      </c>
    </row>
    <row r="2055" spans="6:8" x14ac:dyDescent="0.25">
      <c r="F2055" s="18" t="str">
        <f t="shared" si="64"/>
        <v/>
      </c>
      <c r="H2055" s="69" t="str">
        <f t="shared" si="65"/>
        <v/>
      </c>
    </row>
    <row r="2056" spans="6:8" x14ac:dyDescent="0.25">
      <c r="F2056" s="18" t="str">
        <f t="shared" si="64"/>
        <v/>
      </c>
      <c r="H2056" s="69" t="str">
        <f t="shared" si="65"/>
        <v/>
      </c>
    </row>
    <row r="2057" spans="6:8" x14ac:dyDescent="0.25">
      <c r="F2057" s="18" t="str">
        <f t="shared" si="64"/>
        <v/>
      </c>
      <c r="H2057" s="69" t="str">
        <f t="shared" si="65"/>
        <v/>
      </c>
    </row>
    <row r="2058" spans="6:8" x14ac:dyDescent="0.25">
      <c r="F2058" s="18" t="str">
        <f t="shared" si="64"/>
        <v/>
      </c>
      <c r="H2058" s="69" t="str">
        <f t="shared" si="65"/>
        <v/>
      </c>
    </row>
    <row r="2059" spans="6:8" x14ac:dyDescent="0.25">
      <c r="F2059" s="18" t="str">
        <f t="shared" si="64"/>
        <v/>
      </c>
      <c r="H2059" s="69" t="str">
        <f t="shared" si="65"/>
        <v/>
      </c>
    </row>
    <row r="2060" spans="6:8" x14ac:dyDescent="0.25">
      <c r="F2060" s="18" t="str">
        <f t="shared" si="64"/>
        <v/>
      </c>
      <c r="H2060" s="69" t="str">
        <f t="shared" si="65"/>
        <v/>
      </c>
    </row>
    <row r="2061" spans="6:8" x14ac:dyDescent="0.25">
      <c r="F2061" s="18" t="str">
        <f t="shared" si="64"/>
        <v/>
      </c>
      <c r="H2061" s="69" t="str">
        <f t="shared" si="65"/>
        <v/>
      </c>
    </row>
    <row r="2062" spans="6:8" x14ac:dyDescent="0.25">
      <c r="F2062" s="18" t="str">
        <f t="shared" si="64"/>
        <v/>
      </c>
      <c r="H2062" s="69" t="str">
        <f t="shared" si="65"/>
        <v/>
      </c>
    </row>
    <row r="2063" spans="6:8" x14ac:dyDescent="0.25">
      <c r="F2063" s="18" t="str">
        <f t="shared" si="64"/>
        <v/>
      </c>
      <c r="H2063" s="69" t="str">
        <f t="shared" si="65"/>
        <v/>
      </c>
    </row>
    <row r="2064" spans="6:8" x14ac:dyDescent="0.25">
      <c r="F2064" s="18" t="str">
        <f t="shared" si="64"/>
        <v/>
      </c>
      <c r="H2064" s="69" t="str">
        <f t="shared" si="65"/>
        <v/>
      </c>
    </row>
    <row r="2065" spans="6:8" x14ac:dyDescent="0.25">
      <c r="F2065" s="18" t="str">
        <f t="shared" si="64"/>
        <v/>
      </c>
      <c r="H2065" s="69" t="str">
        <f t="shared" si="65"/>
        <v/>
      </c>
    </row>
    <row r="2066" spans="6:8" x14ac:dyDescent="0.25">
      <c r="F2066" s="18" t="str">
        <f t="shared" si="64"/>
        <v/>
      </c>
      <c r="H2066" s="69" t="str">
        <f t="shared" si="65"/>
        <v/>
      </c>
    </row>
    <row r="2067" spans="6:8" x14ac:dyDescent="0.25">
      <c r="F2067" s="18" t="str">
        <f t="shared" si="64"/>
        <v/>
      </c>
      <c r="H2067" s="69" t="str">
        <f t="shared" si="65"/>
        <v/>
      </c>
    </row>
    <row r="2068" spans="6:8" x14ac:dyDescent="0.25">
      <c r="F2068" s="18" t="str">
        <f t="shared" si="64"/>
        <v/>
      </c>
      <c r="H2068" s="69" t="str">
        <f t="shared" si="65"/>
        <v/>
      </c>
    </row>
    <row r="2069" spans="6:8" x14ac:dyDescent="0.25">
      <c r="F2069" s="18" t="str">
        <f t="shared" si="64"/>
        <v/>
      </c>
      <c r="H2069" s="69" t="str">
        <f t="shared" si="65"/>
        <v/>
      </c>
    </row>
    <row r="2070" spans="6:8" x14ac:dyDescent="0.25">
      <c r="F2070" s="18" t="str">
        <f t="shared" si="64"/>
        <v/>
      </c>
      <c r="H2070" s="69" t="str">
        <f t="shared" si="65"/>
        <v/>
      </c>
    </row>
    <row r="2071" spans="6:8" x14ac:dyDescent="0.25">
      <c r="F2071" s="18" t="str">
        <f t="shared" si="64"/>
        <v/>
      </c>
      <c r="H2071" s="69" t="str">
        <f t="shared" si="65"/>
        <v/>
      </c>
    </row>
    <row r="2072" spans="6:8" x14ac:dyDescent="0.25">
      <c r="F2072" s="18" t="str">
        <f t="shared" si="64"/>
        <v/>
      </c>
      <c r="H2072" s="69" t="str">
        <f t="shared" si="65"/>
        <v/>
      </c>
    </row>
    <row r="2073" spans="6:8" x14ac:dyDescent="0.25">
      <c r="F2073" s="18" t="str">
        <f t="shared" si="64"/>
        <v/>
      </c>
      <c r="H2073" s="69" t="str">
        <f t="shared" si="65"/>
        <v/>
      </c>
    </row>
    <row r="2074" spans="6:8" x14ac:dyDescent="0.25">
      <c r="F2074" s="18" t="str">
        <f t="shared" si="64"/>
        <v/>
      </c>
      <c r="H2074" s="69" t="str">
        <f t="shared" si="65"/>
        <v/>
      </c>
    </row>
    <row r="2075" spans="6:8" x14ac:dyDescent="0.25">
      <c r="F2075" s="18" t="str">
        <f t="shared" si="64"/>
        <v/>
      </c>
      <c r="H2075" s="69" t="str">
        <f t="shared" si="65"/>
        <v/>
      </c>
    </row>
    <row r="2076" spans="6:8" x14ac:dyDescent="0.25">
      <c r="F2076" s="18" t="str">
        <f t="shared" si="64"/>
        <v/>
      </c>
      <c r="H2076" s="69" t="str">
        <f t="shared" si="65"/>
        <v/>
      </c>
    </row>
    <row r="2077" spans="6:8" x14ac:dyDescent="0.25">
      <c r="F2077" s="18" t="str">
        <f t="shared" si="64"/>
        <v/>
      </c>
      <c r="H2077" s="69" t="str">
        <f t="shared" si="65"/>
        <v/>
      </c>
    </row>
    <row r="2078" spans="6:8" x14ac:dyDescent="0.25">
      <c r="F2078" s="18" t="str">
        <f t="shared" si="64"/>
        <v/>
      </c>
      <c r="H2078" s="69" t="str">
        <f t="shared" si="65"/>
        <v/>
      </c>
    </row>
    <row r="2079" spans="6:8" x14ac:dyDescent="0.25">
      <c r="F2079" s="18" t="str">
        <f t="shared" si="64"/>
        <v/>
      </c>
      <c r="H2079" s="69" t="str">
        <f t="shared" si="65"/>
        <v/>
      </c>
    </row>
    <row r="2080" spans="6:8" x14ac:dyDescent="0.25">
      <c r="F2080" s="18" t="str">
        <f t="shared" si="64"/>
        <v/>
      </c>
      <c r="H2080" s="69" t="str">
        <f t="shared" si="65"/>
        <v/>
      </c>
    </row>
    <row r="2081" spans="6:8" x14ac:dyDescent="0.25">
      <c r="F2081" s="18" t="str">
        <f t="shared" si="64"/>
        <v/>
      </c>
      <c r="H2081" s="69" t="str">
        <f t="shared" si="65"/>
        <v/>
      </c>
    </row>
    <row r="2082" spans="6:8" x14ac:dyDescent="0.25">
      <c r="F2082" s="18" t="str">
        <f t="shared" si="64"/>
        <v/>
      </c>
      <c r="H2082" s="69" t="str">
        <f t="shared" si="65"/>
        <v/>
      </c>
    </row>
    <row r="2083" spans="6:8" x14ac:dyDescent="0.25">
      <c r="F2083" s="18" t="str">
        <f t="shared" si="64"/>
        <v/>
      </c>
      <c r="H2083" s="69" t="str">
        <f t="shared" si="65"/>
        <v/>
      </c>
    </row>
    <row r="2084" spans="6:8" x14ac:dyDescent="0.25">
      <c r="F2084" s="18" t="str">
        <f t="shared" si="64"/>
        <v/>
      </c>
      <c r="H2084" s="69" t="str">
        <f t="shared" si="65"/>
        <v/>
      </c>
    </row>
    <row r="2085" spans="6:8" x14ac:dyDescent="0.25">
      <c r="F2085" s="18" t="str">
        <f t="shared" si="64"/>
        <v/>
      </c>
      <c r="H2085" s="69" t="str">
        <f t="shared" si="65"/>
        <v/>
      </c>
    </row>
    <row r="2086" spans="6:8" x14ac:dyDescent="0.25">
      <c r="F2086" s="18" t="str">
        <f t="shared" si="64"/>
        <v/>
      </c>
      <c r="H2086" s="69" t="str">
        <f t="shared" si="65"/>
        <v/>
      </c>
    </row>
    <row r="2087" spans="6:8" x14ac:dyDescent="0.25">
      <c r="F2087" s="18" t="str">
        <f t="shared" si="64"/>
        <v/>
      </c>
      <c r="H2087" s="69" t="str">
        <f t="shared" si="65"/>
        <v/>
      </c>
    </row>
    <row r="2088" spans="6:8" x14ac:dyDescent="0.25">
      <c r="F2088" s="18" t="str">
        <f t="shared" si="64"/>
        <v/>
      </c>
      <c r="H2088" s="69" t="str">
        <f t="shared" si="65"/>
        <v/>
      </c>
    </row>
    <row r="2089" spans="6:8" x14ac:dyDescent="0.25">
      <c r="F2089" s="18" t="str">
        <f t="shared" si="64"/>
        <v/>
      </c>
      <c r="H2089" s="69" t="str">
        <f t="shared" si="65"/>
        <v/>
      </c>
    </row>
    <row r="2090" spans="6:8" x14ac:dyDescent="0.25">
      <c r="F2090" s="18" t="str">
        <f t="shared" si="64"/>
        <v/>
      </c>
      <c r="H2090" s="69" t="str">
        <f t="shared" si="65"/>
        <v/>
      </c>
    </row>
    <row r="2091" spans="6:8" x14ac:dyDescent="0.25">
      <c r="F2091" s="18" t="str">
        <f t="shared" si="64"/>
        <v/>
      </c>
      <c r="H2091" s="69" t="str">
        <f t="shared" si="65"/>
        <v/>
      </c>
    </row>
    <row r="2092" spans="6:8" x14ac:dyDescent="0.25">
      <c r="F2092" s="18" t="str">
        <f t="shared" si="64"/>
        <v/>
      </c>
      <c r="H2092" s="69" t="str">
        <f t="shared" si="65"/>
        <v/>
      </c>
    </row>
    <row r="2093" spans="6:8" x14ac:dyDescent="0.25">
      <c r="F2093" s="18" t="str">
        <f t="shared" si="64"/>
        <v/>
      </c>
      <c r="H2093" s="69" t="str">
        <f t="shared" si="65"/>
        <v/>
      </c>
    </row>
    <row r="2094" spans="6:8" x14ac:dyDescent="0.25">
      <c r="F2094" s="18" t="str">
        <f t="shared" si="64"/>
        <v/>
      </c>
      <c r="H2094" s="69" t="str">
        <f t="shared" si="65"/>
        <v/>
      </c>
    </row>
    <row r="2095" spans="6:8" x14ac:dyDescent="0.25">
      <c r="F2095" s="18" t="str">
        <f t="shared" si="64"/>
        <v/>
      </c>
      <c r="H2095" s="69" t="str">
        <f t="shared" si="65"/>
        <v/>
      </c>
    </row>
    <row r="2096" spans="6:8" x14ac:dyDescent="0.25">
      <c r="F2096" s="18" t="str">
        <f t="shared" si="64"/>
        <v/>
      </c>
      <c r="H2096" s="69" t="str">
        <f t="shared" si="65"/>
        <v/>
      </c>
    </row>
    <row r="2097" spans="6:8" x14ac:dyDescent="0.25">
      <c r="F2097" s="18" t="str">
        <f t="shared" si="64"/>
        <v/>
      </c>
      <c r="H2097" s="69" t="str">
        <f t="shared" si="65"/>
        <v/>
      </c>
    </row>
    <row r="2098" spans="6:8" x14ac:dyDescent="0.25">
      <c r="F2098" s="18" t="str">
        <f t="shared" si="64"/>
        <v/>
      </c>
      <c r="H2098" s="69" t="str">
        <f t="shared" si="65"/>
        <v/>
      </c>
    </row>
    <row r="2099" spans="6:8" x14ac:dyDescent="0.25">
      <c r="F2099" s="18" t="str">
        <f t="shared" si="64"/>
        <v/>
      </c>
      <c r="H2099" s="69" t="str">
        <f t="shared" si="65"/>
        <v/>
      </c>
    </row>
    <row r="2100" spans="6:8" x14ac:dyDescent="0.25">
      <c r="F2100" s="18" t="str">
        <f t="shared" si="64"/>
        <v/>
      </c>
      <c r="H2100" s="69" t="str">
        <f t="shared" si="65"/>
        <v/>
      </c>
    </row>
    <row r="2101" spans="6:8" x14ac:dyDescent="0.25">
      <c r="F2101" s="18" t="str">
        <f t="shared" si="64"/>
        <v/>
      </c>
      <c r="H2101" s="69" t="str">
        <f t="shared" si="65"/>
        <v/>
      </c>
    </row>
    <row r="2102" spans="6:8" x14ac:dyDescent="0.25">
      <c r="F2102" s="18" t="str">
        <f t="shared" si="64"/>
        <v/>
      </c>
      <c r="H2102" s="69" t="str">
        <f t="shared" si="65"/>
        <v/>
      </c>
    </row>
    <row r="2103" spans="6:8" x14ac:dyDescent="0.25">
      <c r="F2103" s="18" t="str">
        <f t="shared" si="64"/>
        <v/>
      </c>
      <c r="H2103" s="69" t="str">
        <f t="shared" si="65"/>
        <v/>
      </c>
    </row>
    <row r="2104" spans="6:8" x14ac:dyDescent="0.25">
      <c r="F2104" s="18" t="str">
        <f t="shared" si="64"/>
        <v/>
      </c>
      <c r="H2104" s="69" t="str">
        <f t="shared" si="65"/>
        <v/>
      </c>
    </row>
    <row r="2105" spans="6:8" x14ac:dyDescent="0.25">
      <c r="F2105" s="18" t="str">
        <f t="shared" si="64"/>
        <v/>
      </c>
      <c r="H2105" s="69" t="str">
        <f t="shared" si="65"/>
        <v/>
      </c>
    </row>
    <row r="2106" spans="6:8" x14ac:dyDescent="0.25">
      <c r="F2106" s="18" t="str">
        <f t="shared" si="64"/>
        <v/>
      </c>
      <c r="H2106" s="69" t="str">
        <f t="shared" si="65"/>
        <v/>
      </c>
    </row>
    <row r="2107" spans="6:8" x14ac:dyDescent="0.25">
      <c r="F2107" s="18" t="str">
        <f t="shared" si="64"/>
        <v/>
      </c>
      <c r="H2107" s="69" t="str">
        <f t="shared" si="65"/>
        <v/>
      </c>
    </row>
    <row r="2108" spans="6:8" x14ac:dyDescent="0.25">
      <c r="F2108" s="18" t="str">
        <f t="shared" si="64"/>
        <v/>
      </c>
      <c r="H2108" s="69" t="str">
        <f t="shared" si="65"/>
        <v/>
      </c>
    </row>
    <row r="2109" spans="6:8" x14ac:dyDescent="0.25">
      <c r="F2109" s="18" t="str">
        <f t="shared" si="64"/>
        <v/>
      </c>
      <c r="H2109" s="69" t="str">
        <f t="shared" si="65"/>
        <v/>
      </c>
    </row>
    <row r="2110" spans="6:8" x14ac:dyDescent="0.25">
      <c r="F2110" s="18" t="str">
        <f t="shared" si="64"/>
        <v/>
      </c>
      <c r="H2110" s="69" t="str">
        <f t="shared" si="65"/>
        <v/>
      </c>
    </row>
    <row r="2111" spans="6:8" x14ac:dyDescent="0.25">
      <c r="F2111" s="18" t="str">
        <f t="shared" si="64"/>
        <v/>
      </c>
      <c r="H2111" s="69" t="str">
        <f t="shared" si="65"/>
        <v/>
      </c>
    </row>
    <row r="2112" spans="6:8" x14ac:dyDescent="0.25">
      <c r="F2112" s="18" t="str">
        <f t="shared" si="64"/>
        <v/>
      </c>
      <c r="H2112" s="69" t="str">
        <f t="shared" si="65"/>
        <v/>
      </c>
    </row>
    <row r="2113" spans="6:8" x14ac:dyDescent="0.25">
      <c r="F2113" s="18" t="str">
        <f t="shared" si="64"/>
        <v/>
      </c>
      <c r="H2113" s="69" t="str">
        <f t="shared" si="65"/>
        <v/>
      </c>
    </row>
    <row r="2114" spans="6:8" x14ac:dyDescent="0.25">
      <c r="F2114" s="18" t="str">
        <f t="shared" si="64"/>
        <v/>
      </c>
      <c r="H2114" s="69" t="str">
        <f t="shared" si="65"/>
        <v/>
      </c>
    </row>
    <row r="2115" spans="6:8" x14ac:dyDescent="0.25">
      <c r="F2115" s="18" t="str">
        <f t="shared" si="64"/>
        <v/>
      </c>
      <c r="H2115" s="69" t="str">
        <f t="shared" si="65"/>
        <v/>
      </c>
    </row>
    <row r="2116" spans="6:8" x14ac:dyDescent="0.25">
      <c r="F2116" s="18" t="str">
        <f t="shared" ref="F2116:F2179" si="66">IF($C2116="","",IFERROR($D2116*INDEX(ItemCostCol,MATCH($C2116,ItemName,0)),""))</f>
        <v/>
      </c>
      <c r="H2116" s="69" t="str">
        <f t="shared" ref="H2116:H2179" si="67">IF(C2116="","",IF(ISNUMBER(MATCH(C2116,ItemName,0)),"OK","NOT IN ITEMS LIST"))</f>
        <v/>
      </c>
    </row>
    <row r="2117" spans="6:8" x14ac:dyDescent="0.25">
      <c r="F2117" s="18" t="str">
        <f t="shared" si="66"/>
        <v/>
      </c>
      <c r="H2117" s="69" t="str">
        <f t="shared" si="67"/>
        <v/>
      </c>
    </row>
    <row r="2118" spans="6:8" x14ac:dyDescent="0.25">
      <c r="F2118" s="18" t="str">
        <f t="shared" si="66"/>
        <v/>
      </c>
      <c r="H2118" s="69" t="str">
        <f t="shared" si="67"/>
        <v/>
      </c>
    </row>
    <row r="2119" spans="6:8" x14ac:dyDescent="0.25">
      <c r="F2119" s="18" t="str">
        <f t="shared" si="66"/>
        <v/>
      </c>
      <c r="H2119" s="69" t="str">
        <f t="shared" si="67"/>
        <v/>
      </c>
    </row>
    <row r="2120" spans="6:8" x14ac:dyDescent="0.25">
      <c r="F2120" s="18" t="str">
        <f t="shared" si="66"/>
        <v/>
      </c>
      <c r="H2120" s="69" t="str">
        <f t="shared" si="67"/>
        <v/>
      </c>
    </row>
    <row r="2121" spans="6:8" x14ac:dyDescent="0.25">
      <c r="F2121" s="18" t="str">
        <f t="shared" si="66"/>
        <v/>
      </c>
      <c r="H2121" s="69" t="str">
        <f t="shared" si="67"/>
        <v/>
      </c>
    </row>
    <row r="2122" spans="6:8" x14ac:dyDescent="0.25">
      <c r="F2122" s="18" t="str">
        <f t="shared" si="66"/>
        <v/>
      </c>
      <c r="H2122" s="69" t="str">
        <f t="shared" si="67"/>
        <v/>
      </c>
    </row>
    <row r="2123" spans="6:8" x14ac:dyDescent="0.25">
      <c r="F2123" s="18" t="str">
        <f t="shared" si="66"/>
        <v/>
      </c>
      <c r="H2123" s="69" t="str">
        <f t="shared" si="67"/>
        <v/>
      </c>
    </row>
    <row r="2124" spans="6:8" x14ac:dyDescent="0.25">
      <c r="F2124" s="18" t="str">
        <f t="shared" si="66"/>
        <v/>
      </c>
      <c r="H2124" s="69" t="str">
        <f t="shared" si="67"/>
        <v/>
      </c>
    </row>
    <row r="2125" spans="6:8" x14ac:dyDescent="0.25">
      <c r="F2125" s="18" t="str">
        <f t="shared" si="66"/>
        <v/>
      </c>
      <c r="H2125" s="69" t="str">
        <f t="shared" si="67"/>
        <v/>
      </c>
    </row>
    <row r="2126" spans="6:8" x14ac:dyDescent="0.25">
      <c r="F2126" s="18" t="str">
        <f t="shared" si="66"/>
        <v/>
      </c>
      <c r="H2126" s="69" t="str">
        <f t="shared" si="67"/>
        <v/>
      </c>
    </row>
    <row r="2127" spans="6:8" x14ac:dyDescent="0.25">
      <c r="F2127" s="18" t="str">
        <f t="shared" si="66"/>
        <v/>
      </c>
      <c r="H2127" s="69" t="str">
        <f t="shared" si="67"/>
        <v/>
      </c>
    </row>
    <row r="2128" spans="6:8" x14ac:dyDescent="0.25">
      <c r="F2128" s="18" t="str">
        <f t="shared" si="66"/>
        <v/>
      </c>
      <c r="H2128" s="69" t="str">
        <f t="shared" si="67"/>
        <v/>
      </c>
    </row>
    <row r="2129" spans="6:8" x14ac:dyDescent="0.25">
      <c r="F2129" s="18" t="str">
        <f t="shared" si="66"/>
        <v/>
      </c>
      <c r="H2129" s="69" t="str">
        <f t="shared" si="67"/>
        <v/>
      </c>
    </row>
    <row r="2130" spans="6:8" x14ac:dyDescent="0.25">
      <c r="F2130" s="18" t="str">
        <f t="shared" si="66"/>
        <v/>
      </c>
      <c r="H2130" s="69" t="str">
        <f t="shared" si="67"/>
        <v/>
      </c>
    </row>
    <row r="2131" spans="6:8" x14ac:dyDescent="0.25">
      <c r="F2131" s="18" t="str">
        <f t="shared" si="66"/>
        <v/>
      </c>
      <c r="H2131" s="69" t="str">
        <f t="shared" si="67"/>
        <v/>
      </c>
    </row>
    <row r="2132" spans="6:8" x14ac:dyDescent="0.25">
      <c r="F2132" s="18" t="str">
        <f t="shared" si="66"/>
        <v/>
      </c>
      <c r="H2132" s="69" t="str">
        <f t="shared" si="67"/>
        <v/>
      </c>
    </row>
    <row r="2133" spans="6:8" x14ac:dyDescent="0.25">
      <c r="F2133" s="18" t="str">
        <f t="shared" si="66"/>
        <v/>
      </c>
      <c r="H2133" s="69" t="str">
        <f t="shared" si="67"/>
        <v/>
      </c>
    </row>
    <row r="2134" spans="6:8" x14ac:dyDescent="0.25">
      <c r="F2134" s="18" t="str">
        <f t="shared" si="66"/>
        <v/>
      </c>
      <c r="H2134" s="69" t="str">
        <f t="shared" si="67"/>
        <v/>
      </c>
    </row>
    <row r="2135" spans="6:8" x14ac:dyDescent="0.25">
      <c r="F2135" s="18" t="str">
        <f t="shared" si="66"/>
        <v/>
      </c>
      <c r="H2135" s="69" t="str">
        <f t="shared" si="67"/>
        <v/>
      </c>
    </row>
    <row r="2136" spans="6:8" x14ac:dyDescent="0.25">
      <c r="F2136" s="18" t="str">
        <f t="shared" si="66"/>
        <v/>
      </c>
      <c r="H2136" s="69" t="str">
        <f t="shared" si="67"/>
        <v/>
      </c>
    </row>
    <row r="2137" spans="6:8" x14ac:dyDescent="0.25">
      <c r="F2137" s="18" t="str">
        <f t="shared" si="66"/>
        <v/>
      </c>
      <c r="H2137" s="69" t="str">
        <f t="shared" si="67"/>
        <v/>
      </c>
    </row>
    <row r="2138" spans="6:8" x14ac:dyDescent="0.25">
      <c r="F2138" s="18" t="str">
        <f t="shared" si="66"/>
        <v/>
      </c>
      <c r="H2138" s="69" t="str">
        <f t="shared" si="67"/>
        <v/>
      </c>
    </row>
    <row r="2139" spans="6:8" x14ac:dyDescent="0.25">
      <c r="F2139" s="18" t="str">
        <f t="shared" si="66"/>
        <v/>
      </c>
      <c r="H2139" s="69" t="str">
        <f t="shared" si="67"/>
        <v/>
      </c>
    </row>
    <row r="2140" spans="6:8" x14ac:dyDescent="0.25">
      <c r="F2140" s="18" t="str">
        <f t="shared" si="66"/>
        <v/>
      </c>
      <c r="H2140" s="69" t="str">
        <f t="shared" si="67"/>
        <v/>
      </c>
    </row>
    <row r="2141" spans="6:8" x14ac:dyDescent="0.25">
      <c r="F2141" s="18" t="str">
        <f t="shared" si="66"/>
        <v/>
      </c>
      <c r="H2141" s="69" t="str">
        <f t="shared" si="67"/>
        <v/>
      </c>
    </row>
    <row r="2142" spans="6:8" x14ac:dyDescent="0.25">
      <c r="F2142" s="18" t="str">
        <f t="shared" si="66"/>
        <v/>
      </c>
      <c r="H2142" s="69" t="str">
        <f t="shared" si="67"/>
        <v/>
      </c>
    </row>
    <row r="2143" spans="6:8" x14ac:dyDescent="0.25">
      <c r="F2143" s="18" t="str">
        <f t="shared" si="66"/>
        <v/>
      </c>
      <c r="H2143" s="69" t="str">
        <f t="shared" si="67"/>
        <v/>
      </c>
    </row>
    <row r="2144" spans="6:8" x14ac:dyDescent="0.25">
      <c r="F2144" s="18" t="str">
        <f t="shared" si="66"/>
        <v/>
      </c>
      <c r="H2144" s="69" t="str">
        <f t="shared" si="67"/>
        <v/>
      </c>
    </row>
    <row r="2145" spans="6:8" x14ac:dyDescent="0.25">
      <c r="F2145" s="18" t="str">
        <f t="shared" si="66"/>
        <v/>
      </c>
      <c r="H2145" s="69" t="str">
        <f t="shared" si="67"/>
        <v/>
      </c>
    </row>
    <row r="2146" spans="6:8" x14ac:dyDescent="0.25">
      <c r="F2146" s="18" t="str">
        <f t="shared" si="66"/>
        <v/>
      </c>
      <c r="H2146" s="69" t="str">
        <f t="shared" si="67"/>
        <v/>
      </c>
    </row>
    <row r="2147" spans="6:8" x14ac:dyDescent="0.25">
      <c r="F2147" s="18" t="str">
        <f t="shared" si="66"/>
        <v/>
      </c>
      <c r="H2147" s="69" t="str">
        <f t="shared" si="67"/>
        <v/>
      </c>
    </row>
    <row r="2148" spans="6:8" x14ac:dyDescent="0.25">
      <c r="F2148" s="18" t="str">
        <f t="shared" si="66"/>
        <v/>
      </c>
      <c r="H2148" s="69" t="str">
        <f t="shared" si="67"/>
        <v/>
      </c>
    </row>
    <row r="2149" spans="6:8" x14ac:dyDescent="0.25">
      <c r="F2149" s="18" t="str">
        <f t="shared" si="66"/>
        <v/>
      </c>
      <c r="H2149" s="69" t="str">
        <f t="shared" si="67"/>
        <v/>
      </c>
    </row>
    <row r="2150" spans="6:8" x14ac:dyDescent="0.25">
      <c r="F2150" s="18" t="str">
        <f t="shared" si="66"/>
        <v/>
      </c>
      <c r="H2150" s="69" t="str">
        <f t="shared" si="67"/>
        <v/>
      </c>
    </row>
    <row r="2151" spans="6:8" x14ac:dyDescent="0.25">
      <c r="F2151" s="18" t="str">
        <f t="shared" si="66"/>
        <v/>
      </c>
      <c r="H2151" s="69" t="str">
        <f t="shared" si="67"/>
        <v/>
      </c>
    </row>
    <row r="2152" spans="6:8" x14ac:dyDescent="0.25">
      <c r="F2152" s="18" t="str">
        <f t="shared" si="66"/>
        <v/>
      </c>
      <c r="H2152" s="69" t="str">
        <f t="shared" si="67"/>
        <v/>
      </c>
    </row>
    <row r="2153" spans="6:8" x14ac:dyDescent="0.25">
      <c r="F2153" s="18" t="str">
        <f t="shared" si="66"/>
        <v/>
      </c>
      <c r="H2153" s="69" t="str">
        <f t="shared" si="67"/>
        <v/>
      </c>
    </row>
    <row r="2154" spans="6:8" x14ac:dyDescent="0.25">
      <c r="F2154" s="18" t="str">
        <f t="shared" si="66"/>
        <v/>
      </c>
      <c r="H2154" s="69" t="str">
        <f t="shared" si="67"/>
        <v/>
      </c>
    </row>
    <row r="2155" spans="6:8" x14ac:dyDescent="0.25">
      <c r="F2155" s="18" t="str">
        <f t="shared" si="66"/>
        <v/>
      </c>
      <c r="H2155" s="69" t="str">
        <f t="shared" si="67"/>
        <v/>
      </c>
    </row>
    <row r="2156" spans="6:8" x14ac:dyDescent="0.25">
      <c r="F2156" s="18" t="str">
        <f t="shared" si="66"/>
        <v/>
      </c>
      <c r="H2156" s="69" t="str">
        <f t="shared" si="67"/>
        <v/>
      </c>
    </row>
    <row r="2157" spans="6:8" x14ac:dyDescent="0.25">
      <c r="F2157" s="18" t="str">
        <f t="shared" si="66"/>
        <v/>
      </c>
      <c r="H2157" s="69" t="str">
        <f t="shared" si="67"/>
        <v/>
      </c>
    </row>
    <row r="2158" spans="6:8" x14ac:dyDescent="0.25">
      <c r="F2158" s="18" t="str">
        <f t="shared" si="66"/>
        <v/>
      </c>
      <c r="H2158" s="69" t="str">
        <f t="shared" si="67"/>
        <v/>
      </c>
    </row>
    <row r="2159" spans="6:8" x14ac:dyDescent="0.25">
      <c r="F2159" s="18" t="str">
        <f t="shared" si="66"/>
        <v/>
      </c>
      <c r="H2159" s="69" t="str">
        <f t="shared" si="67"/>
        <v/>
      </c>
    </row>
    <row r="2160" spans="6:8" x14ac:dyDescent="0.25">
      <c r="F2160" s="18" t="str">
        <f t="shared" si="66"/>
        <v/>
      </c>
      <c r="H2160" s="69" t="str">
        <f t="shared" si="67"/>
        <v/>
      </c>
    </row>
    <row r="2161" spans="6:8" x14ac:dyDescent="0.25">
      <c r="F2161" s="18" t="str">
        <f t="shared" si="66"/>
        <v/>
      </c>
      <c r="H2161" s="69" t="str">
        <f t="shared" si="67"/>
        <v/>
      </c>
    </row>
    <row r="2162" spans="6:8" x14ac:dyDescent="0.25">
      <c r="F2162" s="18" t="str">
        <f t="shared" si="66"/>
        <v/>
      </c>
      <c r="H2162" s="69" t="str">
        <f t="shared" si="67"/>
        <v/>
      </c>
    </row>
    <row r="2163" spans="6:8" x14ac:dyDescent="0.25">
      <c r="F2163" s="18" t="str">
        <f t="shared" si="66"/>
        <v/>
      </c>
      <c r="H2163" s="69" t="str">
        <f t="shared" si="67"/>
        <v/>
      </c>
    </row>
    <row r="2164" spans="6:8" x14ac:dyDescent="0.25">
      <c r="F2164" s="18" t="str">
        <f t="shared" si="66"/>
        <v/>
      </c>
      <c r="H2164" s="69" t="str">
        <f t="shared" si="67"/>
        <v/>
      </c>
    </row>
    <row r="2165" spans="6:8" x14ac:dyDescent="0.25">
      <c r="F2165" s="18" t="str">
        <f t="shared" si="66"/>
        <v/>
      </c>
      <c r="H2165" s="69" t="str">
        <f t="shared" si="67"/>
        <v/>
      </c>
    </row>
    <row r="2166" spans="6:8" x14ac:dyDescent="0.25">
      <c r="F2166" s="18" t="str">
        <f t="shared" si="66"/>
        <v/>
      </c>
      <c r="H2166" s="69" t="str">
        <f t="shared" si="67"/>
        <v/>
      </c>
    </row>
    <row r="2167" spans="6:8" x14ac:dyDescent="0.25">
      <c r="F2167" s="18" t="str">
        <f t="shared" si="66"/>
        <v/>
      </c>
      <c r="H2167" s="69" t="str">
        <f t="shared" si="67"/>
        <v/>
      </c>
    </row>
    <row r="2168" spans="6:8" x14ac:dyDescent="0.25">
      <c r="F2168" s="18" t="str">
        <f t="shared" si="66"/>
        <v/>
      </c>
      <c r="H2168" s="69" t="str">
        <f t="shared" si="67"/>
        <v/>
      </c>
    </row>
    <row r="2169" spans="6:8" x14ac:dyDescent="0.25">
      <c r="F2169" s="18" t="str">
        <f t="shared" si="66"/>
        <v/>
      </c>
      <c r="H2169" s="69" t="str">
        <f t="shared" si="67"/>
        <v/>
      </c>
    </row>
    <row r="2170" spans="6:8" x14ac:dyDescent="0.25">
      <c r="F2170" s="18" t="str">
        <f t="shared" si="66"/>
        <v/>
      </c>
      <c r="H2170" s="69" t="str">
        <f t="shared" si="67"/>
        <v/>
      </c>
    </row>
    <row r="2171" spans="6:8" x14ac:dyDescent="0.25">
      <c r="F2171" s="18" t="str">
        <f t="shared" si="66"/>
        <v/>
      </c>
      <c r="H2171" s="69" t="str">
        <f t="shared" si="67"/>
        <v/>
      </c>
    </row>
    <row r="2172" spans="6:8" x14ac:dyDescent="0.25">
      <c r="F2172" s="18" t="str">
        <f t="shared" si="66"/>
        <v/>
      </c>
      <c r="H2172" s="69" t="str">
        <f t="shared" si="67"/>
        <v/>
      </c>
    </row>
    <row r="2173" spans="6:8" x14ac:dyDescent="0.25">
      <c r="F2173" s="18" t="str">
        <f t="shared" si="66"/>
        <v/>
      </c>
      <c r="H2173" s="69" t="str">
        <f t="shared" si="67"/>
        <v/>
      </c>
    </row>
    <row r="2174" spans="6:8" x14ac:dyDescent="0.25">
      <c r="F2174" s="18" t="str">
        <f t="shared" si="66"/>
        <v/>
      </c>
      <c r="H2174" s="69" t="str">
        <f t="shared" si="67"/>
        <v/>
      </c>
    </row>
    <row r="2175" spans="6:8" x14ac:dyDescent="0.25">
      <c r="F2175" s="18" t="str">
        <f t="shared" si="66"/>
        <v/>
      </c>
      <c r="H2175" s="69" t="str">
        <f t="shared" si="67"/>
        <v/>
      </c>
    </row>
    <row r="2176" spans="6:8" x14ac:dyDescent="0.25">
      <c r="F2176" s="18" t="str">
        <f t="shared" si="66"/>
        <v/>
      </c>
      <c r="H2176" s="69" t="str">
        <f t="shared" si="67"/>
        <v/>
      </c>
    </row>
    <row r="2177" spans="6:8" x14ac:dyDescent="0.25">
      <c r="F2177" s="18" t="str">
        <f t="shared" si="66"/>
        <v/>
      </c>
      <c r="H2177" s="69" t="str">
        <f t="shared" si="67"/>
        <v/>
      </c>
    </row>
    <row r="2178" spans="6:8" x14ac:dyDescent="0.25">
      <c r="F2178" s="18" t="str">
        <f t="shared" si="66"/>
        <v/>
      </c>
      <c r="H2178" s="69" t="str">
        <f t="shared" si="67"/>
        <v/>
      </c>
    </row>
    <row r="2179" spans="6:8" x14ac:dyDescent="0.25">
      <c r="F2179" s="18" t="str">
        <f t="shared" si="66"/>
        <v/>
      </c>
      <c r="H2179" s="69" t="str">
        <f t="shared" si="67"/>
        <v/>
      </c>
    </row>
    <row r="2180" spans="6:8" x14ac:dyDescent="0.25">
      <c r="F2180" s="18" t="str">
        <f t="shared" ref="F2180:F2243" si="68">IF($C2180="","",IFERROR($D2180*INDEX(ItemCostCol,MATCH($C2180,ItemName,0)),""))</f>
        <v/>
      </c>
      <c r="H2180" s="69" t="str">
        <f t="shared" ref="H2180:H2243" si="69">IF(C2180="","",IF(ISNUMBER(MATCH(C2180,ItemName,0)),"OK","NOT IN ITEMS LIST"))</f>
        <v/>
      </c>
    </row>
    <row r="2181" spans="6:8" x14ac:dyDescent="0.25">
      <c r="F2181" s="18" t="str">
        <f t="shared" si="68"/>
        <v/>
      </c>
      <c r="H2181" s="69" t="str">
        <f t="shared" si="69"/>
        <v/>
      </c>
    </row>
    <row r="2182" spans="6:8" x14ac:dyDescent="0.25">
      <c r="F2182" s="18" t="str">
        <f t="shared" si="68"/>
        <v/>
      </c>
      <c r="H2182" s="69" t="str">
        <f t="shared" si="69"/>
        <v/>
      </c>
    </row>
    <row r="2183" spans="6:8" x14ac:dyDescent="0.25">
      <c r="F2183" s="18" t="str">
        <f t="shared" si="68"/>
        <v/>
      </c>
      <c r="H2183" s="69" t="str">
        <f t="shared" si="69"/>
        <v/>
      </c>
    </row>
    <row r="2184" spans="6:8" x14ac:dyDescent="0.25">
      <c r="F2184" s="18" t="str">
        <f t="shared" si="68"/>
        <v/>
      </c>
      <c r="H2184" s="69" t="str">
        <f t="shared" si="69"/>
        <v/>
      </c>
    </row>
    <row r="2185" spans="6:8" x14ac:dyDescent="0.25">
      <c r="F2185" s="18" t="str">
        <f t="shared" si="68"/>
        <v/>
      </c>
      <c r="H2185" s="69" t="str">
        <f t="shared" si="69"/>
        <v/>
      </c>
    </row>
    <row r="2186" spans="6:8" x14ac:dyDescent="0.25">
      <c r="F2186" s="18" t="str">
        <f t="shared" si="68"/>
        <v/>
      </c>
      <c r="H2186" s="69" t="str">
        <f t="shared" si="69"/>
        <v/>
      </c>
    </row>
    <row r="2187" spans="6:8" x14ac:dyDescent="0.25">
      <c r="F2187" s="18" t="str">
        <f t="shared" si="68"/>
        <v/>
      </c>
      <c r="H2187" s="69" t="str">
        <f t="shared" si="69"/>
        <v/>
      </c>
    </row>
    <row r="2188" spans="6:8" x14ac:dyDescent="0.25">
      <c r="F2188" s="18" t="str">
        <f t="shared" si="68"/>
        <v/>
      </c>
      <c r="H2188" s="69" t="str">
        <f t="shared" si="69"/>
        <v/>
      </c>
    </row>
    <row r="2189" spans="6:8" x14ac:dyDescent="0.25">
      <c r="F2189" s="18" t="str">
        <f t="shared" si="68"/>
        <v/>
      </c>
      <c r="H2189" s="69" t="str">
        <f t="shared" si="69"/>
        <v/>
      </c>
    </row>
    <row r="2190" spans="6:8" x14ac:dyDescent="0.25">
      <c r="F2190" s="18" t="str">
        <f t="shared" si="68"/>
        <v/>
      </c>
      <c r="H2190" s="69" t="str">
        <f t="shared" si="69"/>
        <v/>
      </c>
    </row>
    <row r="2191" spans="6:8" x14ac:dyDescent="0.25">
      <c r="F2191" s="18" t="str">
        <f t="shared" si="68"/>
        <v/>
      </c>
      <c r="H2191" s="69" t="str">
        <f t="shared" si="69"/>
        <v/>
      </c>
    </row>
    <row r="2192" spans="6:8" x14ac:dyDescent="0.25">
      <c r="F2192" s="18" t="str">
        <f t="shared" si="68"/>
        <v/>
      </c>
      <c r="H2192" s="69" t="str">
        <f t="shared" si="69"/>
        <v/>
      </c>
    </row>
    <row r="2193" spans="6:8" x14ac:dyDescent="0.25">
      <c r="F2193" s="18" t="str">
        <f t="shared" si="68"/>
        <v/>
      </c>
      <c r="H2193" s="69" t="str">
        <f t="shared" si="69"/>
        <v/>
      </c>
    </row>
    <row r="2194" spans="6:8" x14ac:dyDescent="0.25">
      <c r="F2194" s="18" t="str">
        <f t="shared" si="68"/>
        <v/>
      </c>
      <c r="H2194" s="69" t="str">
        <f t="shared" si="69"/>
        <v/>
      </c>
    </row>
    <row r="2195" spans="6:8" x14ac:dyDescent="0.25">
      <c r="F2195" s="18" t="str">
        <f t="shared" si="68"/>
        <v/>
      </c>
      <c r="H2195" s="69" t="str">
        <f t="shared" si="69"/>
        <v/>
      </c>
    </row>
    <row r="2196" spans="6:8" x14ac:dyDescent="0.25">
      <c r="F2196" s="18" t="str">
        <f t="shared" si="68"/>
        <v/>
      </c>
      <c r="H2196" s="69" t="str">
        <f t="shared" si="69"/>
        <v/>
      </c>
    </row>
    <row r="2197" spans="6:8" x14ac:dyDescent="0.25">
      <c r="F2197" s="18" t="str">
        <f t="shared" si="68"/>
        <v/>
      </c>
      <c r="H2197" s="69" t="str">
        <f t="shared" si="69"/>
        <v/>
      </c>
    </row>
    <row r="2198" spans="6:8" x14ac:dyDescent="0.25">
      <c r="F2198" s="18" t="str">
        <f t="shared" si="68"/>
        <v/>
      </c>
      <c r="H2198" s="69" t="str">
        <f t="shared" si="69"/>
        <v/>
      </c>
    </row>
    <row r="2199" spans="6:8" x14ac:dyDescent="0.25">
      <c r="F2199" s="18" t="str">
        <f t="shared" si="68"/>
        <v/>
      </c>
      <c r="H2199" s="69" t="str">
        <f t="shared" si="69"/>
        <v/>
      </c>
    </row>
    <row r="2200" spans="6:8" x14ac:dyDescent="0.25">
      <c r="F2200" s="18" t="str">
        <f t="shared" si="68"/>
        <v/>
      </c>
      <c r="H2200" s="69" t="str">
        <f t="shared" si="69"/>
        <v/>
      </c>
    </row>
    <row r="2201" spans="6:8" x14ac:dyDescent="0.25">
      <c r="F2201" s="18" t="str">
        <f t="shared" si="68"/>
        <v/>
      </c>
      <c r="H2201" s="69" t="str">
        <f t="shared" si="69"/>
        <v/>
      </c>
    </row>
    <row r="2202" spans="6:8" x14ac:dyDescent="0.25">
      <c r="F2202" s="18" t="str">
        <f t="shared" si="68"/>
        <v/>
      </c>
      <c r="H2202" s="69" t="str">
        <f t="shared" si="69"/>
        <v/>
      </c>
    </row>
    <row r="2203" spans="6:8" x14ac:dyDescent="0.25">
      <c r="F2203" s="18" t="str">
        <f t="shared" si="68"/>
        <v/>
      </c>
      <c r="H2203" s="69" t="str">
        <f t="shared" si="69"/>
        <v/>
      </c>
    </row>
    <row r="2204" spans="6:8" x14ac:dyDescent="0.25">
      <c r="F2204" s="18" t="str">
        <f t="shared" si="68"/>
        <v/>
      </c>
      <c r="H2204" s="69" t="str">
        <f t="shared" si="69"/>
        <v/>
      </c>
    </row>
    <row r="2205" spans="6:8" x14ac:dyDescent="0.25">
      <c r="F2205" s="18" t="str">
        <f t="shared" si="68"/>
        <v/>
      </c>
      <c r="H2205" s="69" t="str">
        <f t="shared" si="69"/>
        <v/>
      </c>
    </row>
    <row r="2206" spans="6:8" x14ac:dyDescent="0.25">
      <c r="F2206" s="18" t="str">
        <f t="shared" si="68"/>
        <v/>
      </c>
      <c r="H2206" s="69" t="str">
        <f t="shared" si="69"/>
        <v/>
      </c>
    </row>
    <row r="2207" spans="6:8" x14ac:dyDescent="0.25">
      <c r="F2207" s="18" t="str">
        <f t="shared" si="68"/>
        <v/>
      </c>
      <c r="H2207" s="69" t="str">
        <f t="shared" si="69"/>
        <v/>
      </c>
    </row>
    <row r="2208" spans="6:8" x14ac:dyDescent="0.25">
      <c r="F2208" s="18" t="str">
        <f t="shared" si="68"/>
        <v/>
      </c>
      <c r="H2208" s="69" t="str">
        <f t="shared" si="69"/>
        <v/>
      </c>
    </row>
    <row r="2209" spans="6:8" x14ac:dyDescent="0.25">
      <c r="F2209" s="18" t="str">
        <f t="shared" si="68"/>
        <v/>
      </c>
      <c r="H2209" s="69" t="str">
        <f t="shared" si="69"/>
        <v/>
      </c>
    </row>
    <row r="2210" spans="6:8" x14ac:dyDescent="0.25">
      <c r="F2210" s="18" t="str">
        <f t="shared" si="68"/>
        <v/>
      </c>
      <c r="H2210" s="69" t="str">
        <f t="shared" si="69"/>
        <v/>
      </c>
    </row>
    <row r="2211" spans="6:8" x14ac:dyDescent="0.25">
      <c r="F2211" s="18" t="str">
        <f t="shared" si="68"/>
        <v/>
      </c>
      <c r="H2211" s="69" t="str">
        <f t="shared" si="69"/>
        <v/>
      </c>
    </row>
    <row r="2212" spans="6:8" x14ac:dyDescent="0.25">
      <c r="F2212" s="18" t="str">
        <f t="shared" si="68"/>
        <v/>
      </c>
      <c r="H2212" s="69" t="str">
        <f t="shared" si="69"/>
        <v/>
      </c>
    </row>
    <row r="2213" spans="6:8" x14ac:dyDescent="0.25">
      <c r="F2213" s="18" t="str">
        <f t="shared" si="68"/>
        <v/>
      </c>
      <c r="H2213" s="69" t="str">
        <f t="shared" si="69"/>
        <v/>
      </c>
    </row>
    <row r="2214" spans="6:8" x14ac:dyDescent="0.25">
      <c r="F2214" s="18" t="str">
        <f t="shared" si="68"/>
        <v/>
      </c>
      <c r="H2214" s="69" t="str">
        <f t="shared" si="69"/>
        <v/>
      </c>
    </row>
    <row r="2215" spans="6:8" x14ac:dyDescent="0.25">
      <c r="F2215" s="18" t="str">
        <f t="shared" si="68"/>
        <v/>
      </c>
      <c r="H2215" s="69" t="str">
        <f t="shared" si="69"/>
        <v/>
      </c>
    </row>
    <row r="2216" spans="6:8" x14ac:dyDescent="0.25">
      <c r="F2216" s="18" t="str">
        <f t="shared" si="68"/>
        <v/>
      </c>
      <c r="H2216" s="69" t="str">
        <f t="shared" si="69"/>
        <v/>
      </c>
    </row>
    <row r="2217" spans="6:8" x14ac:dyDescent="0.25">
      <c r="F2217" s="18" t="str">
        <f t="shared" si="68"/>
        <v/>
      </c>
      <c r="H2217" s="69" t="str">
        <f t="shared" si="69"/>
        <v/>
      </c>
    </row>
    <row r="2218" spans="6:8" x14ac:dyDescent="0.25">
      <c r="F2218" s="18" t="str">
        <f t="shared" si="68"/>
        <v/>
      </c>
      <c r="H2218" s="69" t="str">
        <f t="shared" si="69"/>
        <v/>
      </c>
    </row>
    <row r="2219" spans="6:8" x14ac:dyDescent="0.25">
      <c r="F2219" s="18" t="str">
        <f t="shared" si="68"/>
        <v/>
      </c>
      <c r="H2219" s="69" t="str">
        <f t="shared" si="69"/>
        <v/>
      </c>
    </row>
    <row r="2220" spans="6:8" x14ac:dyDescent="0.25">
      <c r="F2220" s="18" t="str">
        <f t="shared" si="68"/>
        <v/>
      </c>
      <c r="H2220" s="69" t="str">
        <f t="shared" si="69"/>
        <v/>
      </c>
    </row>
    <row r="2221" spans="6:8" x14ac:dyDescent="0.25">
      <c r="F2221" s="18" t="str">
        <f t="shared" si="68"/>
        <v/>
      </c>
      <c r="H2221" s="69" t="str">
        <f t="shared" si="69"/>
        <v/>
      </c>
    </row>
    <row r="2222" spans="6:8" x14ac:dyDescent="0.25">
      <c r="F2222" s="18" t="str">
        <f t="shared" si="68"/>
        <v/>
      </c>
      <c r="H2222" s="69" t="str">
        <f t="shared" si="69"/>
        <v/>
      </c>
    </row>
    <row r="2223" spans="6:8" x14ac:dyDescent="0.25">
      <c r="F2223" s="18" t="str">
        <f t="shared" si="68"/>
        <v/>
      </c>
      <c r="H2223" s="69" t="str">
        <f t="shared" si="69"/>
        <v/>
      </c>
    </row>
    <row r="2224" spans="6:8" x14ac:dyDescent="0.25">
      <c r="F2224" s="18" t="str">
        <f t="shared" si="68"/>
        <v/>
      </c>
      <c r="H2224" s="69" t="str">
        <f t="shared" si="69"/>
        <v/>
      </c>
    </row>
    <row r="2225" spans="6:8" x14ac:dyDescent="0.25">
      <c r="F2225" s="18" t="str">
        <f t="shared" si="68"/>
        <v/>
      </c>
      <c r="H2225" s="69" t="str">
        <f t="shared" si="69"/>
        <v/>
      </c>
    </row>
    <row r="2226" spans="6:8" x14ac:dyDescent="0.25">
      <c r="F2226" s="18" t="str">
        <f t="shared" si="68"/>
        <v/>
      </c>
      <c r="H2226" s="69" t="str">
        <f t="shared" si="69"/>
        <v/>
      </c>
    </row>
    <row r="2227" spans="6:8" x14ac:dyDescent="0.25">
      <c r="F2227" s="18" t="str">
        <f t="shared" si="68"/>
        <v/>
      </c>
      <c r="H2227" s="69" t="str">
        <f t="shared" si="69"/>
        <v/>
      </c>
    </row>
    <row r="2228" spans="6:8" x14ac:dyDescent="0.25">
      <c r="F2228" s="18" t="str">
        <f t="shared" si="68"/>
        <v/>
      </c>
      <c r="H2228" s="69" t="str">
        <f t="shared" si="69"/>
        <v/>
      </c>
    </row>
    <row r="2229" spans="6:8" x14ac:dyDescent="0.25">
      <c r="F2229" s="18" t="str">
        <f t="shared" si="68"/>
        <v/>
      </c>
      <c r="H2229" s="69" t="str">
        <f t="shared" si="69"/>
        <v/>
      </c>
    </row>
    <row r="2230" spans="6:8" x14ac:dyDescent="0.25">
      <c r="F2230" s="18" t="str">
        <f t="shared" si="68"/>
        <v/>
      </c>
      <c r="H2230" s="69" t="str">
        <f t="shared" si="69"/>
        <v/>
      </c>
    </row>
    <row r="2231" spans="6:8" x14ac:dyDescent="0.25">
      <c r="F2231" s="18" t="str">
        <f t="shared" si="68"/>
        <v/>
      </c>
      <c r="H2231" s="69" t="str">
        <f t="shared" si="69"/>
        <v/>
      </c>
    </row>
    <row r="2232" spans="6:8" x14ac:dyDescent="0.25">
      <c r="F2232" s="18" t="str">
        <f t="shared" si="68"/>
        <v/>
      </c>
      <c r="H2232" s="69" t="str">
        <f t="shared" si="69"/>
        <v/>
      </c>
    </row>
    <row r="2233" spans="6:8" x14ac:dyDescent="0.25">
      <c r="F2233" s="18" t="str">
        <f t="shared" si="68"/>
        <v/>
      </c>
      <c r="H2233" s="69" t="str">
        <f t="shared" si="69"/>
        <v/>
      </c>
    </row>
    <row r="2234" spans="6:8" x14ac:dyDescent="0.25">
      <c r="F2234" s="18" t="str">
        <f t="shared" si="68"/>
        <v/>
      </c>
      <c r="H2234" s="69" t="str">
        <f t="shared" si="69"/>
        <v/>
      </c>
    </row>
    <row r="2235" spans="6:8" x14ac:dyDescent="0.25">
      <c r="F2235" s="18" t="str">
        <f t="shared" si="68"/>
        <v/>
      </c>
      <c r="H2235" s="69" t="str">
        <f t="shared" si="69"/>
        <v/>
      </c>
    </row>
    <row r="2236" spans="6:8" x14ac:dyDescent="0.25">
      <c r="F2236" s="18" t="str">
        <f t="shared" si="68"/>
        <v/>
      </c>
      <c r="H2236" s="69" t="str">
        <f t="shared" si="69"/>
        <v/>
      </c>
    </row>
    <row r="2237" spans="6:8" x14ac:dyDescent="0.25">
      <c r="F2237" s="18" t="str">
        <f t="shared" si="68"/>
        <v/>
      </c>
      <c r="H2237" s="69" t="str">
        <f t="shared" si="69"/>
        <v/>
      </c>
    </row>
    <row r="2238" spans="6:8" x14ac:dyDescent="0.25">
      <c r="F2238" s="18" t="str">
        <f t="shared" si="68"/>
        <v/>
      </c>
      <c r="H2238" s="69" t="str">
        <f t="shared" si="69"/>
        <v/>
      </c>
    </row>
    <row r="2239" spans="6:8" x14ac:dyDescent="0.25">
      <c r="F2239" s="18" t="str">
        <f t="shared" si="68"/>
        <v/>
      </c>
      <c r="H2239" s="69" t="str">
        <f t="shared" si="69"/>
        <v/>
      </c>
    </row>
    <row r="2240" spans="6:8" x14ac:dyDescent="0.25">
      <c r="F2240" s="18" t="str">
        <f t="shared" si="68"/>
        <v/>
      </c>
      <c r="H2240" s="69" t="str">
        <f t="shared" si="69"/>
        <v/>
      </c>
    </row>
    <row r="2241" spans="6:8" x14ac:dyDescent="0.25">
      <c r="F2241" s="18" t="str">
        <f t="shared" si="68"/>
        <v/>
      </c>
      <c r="H2241" s="69" t="str">
        <f t="shared" si="69"/>
        <v/>
      </c>
    </row>
    <row r="2242" spans="6:8" x14ac:dyDescent="0.25">
      <c r="F2242" s="18" t="str">
        <f t="shared" si="68"/>
        <v/>
      </c>
      <c r="H2242" s="69" t="str">
        <f t="shared" si="69"/>
        <v/>
      </c>
    </row>
    <row r="2243" spans="6:8" x14ac:dyDescent="0.25">
      <c r="F2243" s="18" t="str">
        <f t="shared" si="68"/>
        <v/>
      </c>
      <c r="H2243" s="69" t="str">
        <f t="shared" si="69"/>
        <v/>
      </c>
    </row>
    <row r="2244" spans="6:8" x14ac:dyDescent="0.25">
      <c r="F2244" s="18" t="str">
        <f t="shared" ref="F2244:F2307" si="70">IF($C2244="","",IFERROR($D2244*INDEX(ItemCostCol,MATCH($C2244,ItemName,0)),""))</f>
        <v/>
      </c>
      <c r="H2244" s="69" t="str">
        <f t="shared" ref="H2244:H2307" si="71">IF(C2244="","",IF(ISNUMBER(MATCH(C2244,ItemName,0)),"OK","NOT IN ITEMS LIST"))</f>
        <v/>
      </c>
    </row>
    <row r="2245" spans="6:8" x14ac:dyDescent="0.25">
      <c r="F2245" s="18" t="str">
        <f t="shared" si="70"/>
        <v/>
      </c>
      <c r="H2245" s="69" t="str">
        <f t="shared" si="71"/>
        <v/>
      </c>
    </row>
    <row r="2246" spans="6:8" x14ac:dyDescent="0.25">
      <c r="F2246" s="18" t="str">
        <f t="shared" si="70"/>
        <v/>
      </c>
      <c r="H2246" s="69" t="str">
        <f t="shared" si="71"/>
        <v/>
      </c>
    </row>
    <row r="2247" spans="6:8" x14ac:dyDescent="0.25">
      <c r="F2247" s="18" t="str">
        <f t="shared" si="70"/>
        <v/>
      </c>
      <c r="H2247" s="69" t="str">
        <f t="shared" si="71"/>
        <v/>
      </c>
    </row>
    <row r="2248" spans="6:8" x14ac:dyDescent="0.25">
      <c r="F2248" s="18" t="str">
        <f t="shared" si="70"/>
        <v/>
      </c>
      <c r="H2248" s="69" t="str">
        <f t="shared" si="71"/>
        <v/>
      </c>
    </row>
    <row r="2249" spans="6:8" x14ac:dyDescent="0.25">
      <c r="F2249" s="18" t="str">
        <f t="shared" si="70"/>
        <v/>
      </c>
      <c r="H2249" s="69" t="str">
        <f t="shared" si="71"/>
        <v/>
      </c>
    </row>
    <row r="2250" spans="6:8" x14ac:dyDescent="0.25">
      <c r="F2250" s="18" t="str">
        <f t="shared" si="70"/>
        <v/>
      </c>
      <c r="H2250" s="69" t="str">
        <f t="shared" si="71"/>
        <v/>
      </c>
    </row>
    <row r="2251" spans="6:8" x14ac:dyDescent="0.25">
      <c r="F2251" s="18" t="str">
        <f t="shared" si="70"/>
        <v/>
      </c>
      <c r="H2251" s="69" t="str">
        <f t="shared" si="71"/>
        <v/>
      </c>
    </row>
    <row r="2252" spans="6:8" x14ac:dyDescent="0.25">
      <c r="F2252" s="18" t="str">
        <f t="shared" si="70"/>
        <v/>
      </c>
      <c r="H2252" s="69" t="str">
        <f t="shared" si="71"/>
        <v/>
      </c>
    </row>
    <row r="2253" spans="6:8" x14ac:dyDescent="0.25">
      <c r="F2253" s="18" t="str">
        <f t="shared" si="70"/>
        <v/>
      </c>
      <c r="H2253" s="69" t="str">
        <f t="shared" si="71"/>
        <v/>
      </c>
    </row>
    <row r="2254" spans="6:8" x14ac:dyDescent="0.25">
      <c r="F2254" s="18" t="str">
        <f t="shared" si="70"/>
        <v/>
      </c>
      <c r="H2254" s="69" t="str">
        <f t="shared" si="71"/>
        <v/>
      </c>
    </row>
    <row r="2255" spans="6:8" x14ac:dyDescent="0.25">
      <c r="F2255" s="18" t="str">
        <f t="shared" si="70"/>
        <v/>
      </c>
      <c r="H2255" s="69" t="str">
        <f t="shared" si="71"/>
        <v/>
      </c>
    </row>
    <row r="2256" spans="6:8" x14ac:dyDescent="0.25">
      <c r="F2256" s="18" t="str">
        <f t="shared" si="70"/>
        <v/>
      </c>
      <c r="H2256" s="69" t="str">
        <f t="shared" si="71"/>
        <v/>
      </c>
    </row>
    <row r="2257" spans="6:8" x14ac:dyDescent="0.25">
      <c r="F2257" s="18" t="str">
        <f t="shared" si="70"/>
        <v/>
      </c>
      <c r="H2257" s="69" t="str">
        <f t="shared" si="71"/>
        <v/>
      </c>
    </row>
    <row r="2258" spans="6:8" x14ac:dyDescent="0.25">
      <c r="F2258" s="18" t="str">
        <f t="shared" si="70"/>
        <v/>
      </c>
      <c r="H2258" s="69" t="str">
        <f t="shared" si="71"/>
        <v/>
      </c>
    </row>
    <row r="2259" spans="6:8" x14ac:dyDescent="0.25">
      <c r="F2259" s="18" t="str">
        <f t="shared" si="70"/>
        <v/>
      </c>
      <c r="H2259" s="69" t="str">
        <f t="shared" si="71"/>
        <v/>
      </c>
    </row>
    <row r="2260" spans="6:8" x14ac:dyDescent="0.25">
      <c r="F2260" s="18" t="str">
        <f t="shared" si="70"/>
        <v/>
      </c>
      <c r="H2260" s="69" t="str">
        <f t="shared" si="71"/>
        <v/>
      </c>
    </row>
    <row r="2261" spans="6:8" x14ac:dyDescent="0.25">
      <c r="F2261" s="18" t="str">
        <f t="shared" si="70"/>
        <v/>
      </c>
      <c r="H2261" s="69" t="str">
        <f t="shared" si="71"/>
        <v/>
      </c>
    </row>
    <row r="2262" spans="6:8" x14ac:dyDescent="0.25">
      <c r="F2262" s="18" t="str">
        <f t="shared" si="70"/>
        <v/>
      </c>
      <c r="H2262" s="69" t="str">
        <f t="shared" si="71"/>
        <v/>
      </c>
    </row>
    <row r="2263" spans="6:8" x14ac:dyDescent="0.25">
      <c r="F2263" s="18" t="str">
        <f t="shared" si="70"/>
        <v/>
      </c>
      <c r="H2263" s="69" t="str">
        <f t="shared" si="71"/>
        <v/>
      </c>
    </row>
    <row r="2264" spans="6:8" x14ac:dyDescent="0.25">
      <c r="F2264" s="18" t="str">
        <f t="shared" si="70"/>
        <v/>
      </c>
      <c r="H2264" s="69" t="str">
        <f t="shared" si="71"/>
        <v/>
      </c>
    </row>
    <row r="2265" spans="6:8" x14ac:dyDescent="0.25">
      <c r="F2265" s="18" t="str">
        <f t="shared" si="70"/>
        <v/>
      </c>
      <c r="H2265" s="69" t="str">
        <f t="shared" si="71"/>
        <v/>
      </c>
    </row>
    <row r="2266" spans="6:8" x14ac:dyDescent="0.25">
      <c r="F2266" s="18" t="str">
        <f t="shared" si="70"/>
        <v/>
      </c>
      <c r="H2266" s="69" t="str">
        <f t="shared" si="71"/>
        <v/>
      </c>
    </row>
    <row r="2267" spans="6:8" x14ac:dyDescent="0.25">
      <c r="F2267" s="18" t="str">
        <f t="shared" si="70"/>
        <v/>
      </c>
      <c r="H2267" s="69" t="str">
        <f t="shared" si="71"/>
        <v/>
      </c>
    </row>
    <row r="2268" spans="6:8" x14ac:dyDescent="0.25">
      <c r="F2268" s="18" t="str">
        <f t="shared" si="70"/>
        <v/>
      </c>
      <c r="H2268" s="69" t="str">
        <f t="shared" si="71"/>
        <v/>
      </c>
    </row>
    <row r="2269" spans="6:8" x14ac:dyDescent="0.25">
      <c r="F2269" s="18" t="str">
        <f t="shared" si="70"/>
        <v/>
      </c>
      <c r="H2269" s="69" t="str">
        <f t="shared" si="71"/>
        <v/>
      </c>
    </row>
    <row r="2270" spans="6:8" x14ac:dyDescent="0.25">
      <c r="F2270" s="18" t="str">
        <f t="shared" si="70"/>
        <v/>
      </c>
      <c r="H2270" s="69" t="str">
        <f t="shared" si="71"/>
        <v/>
      </c>
    </row>
    <row r="2271" spans="6:8" x14ac:dyDescent="0.25">
      <c r="F2271" s="18" t="str">
        <f t="shared" si="70"/>
        <v/>
      </c>
      <c r="H2271" s="69" t="str">
        <f t="shared" si="71"/>
        <v/>
      </c>
    </row>
    <row r="2272" spans="6:8" x14ac:dyDescent="0.25">
      <c r="F2272" s="18" t="str">
        <f t="shared" si="70"/>
        <v/>
      </c>
      <c r="H2272" s="69" t="str">
        <f t="shared" si="71"/>
        <v/>
      </c>
    </row>
    <row r="2273" spans="6:8" x14ac:dyDescent="0.25">
      <c r="F2273" s="18" t="str">
        <f t="shared" si="70"/>
        <v/>
      </c>
      <c r="H2273" s="69" t="str">
        <f t="shared" si="71"/>
        <v/>
      </c>
    </row>
    <row r="2274" spans="6:8" x14ac:dyDescent="0.25">
      <c r="F2274" s="18" t="str">
        <f t="shared" si="70"/>
        <v/>
      </c>
      <c r="H2274" s="69" t="str">
        <f t="shared" si="71"/>
        <v/>
      </c>
    </row>
    <row r="2275" spans="6:8" x14ac:dyDescent="0.25">
      <c r="F2275" s="18" t="str">
        <f t="shared" si="70"/>
        <v/>
      </c>
      <c r="H2275" s="69" t="str">
        <f t="shared" si="71"/>
        <v/>
      </c>
    </row>
    <row r="2276" spans="6:8" x14ac:dyDescent="0.25">
      <c r="F2276" s="18" t="str">
        <f t="shared" si="70"/>
        <v/>
      </c>
      <c r="H2276" s="69" t="str">
        <f t="shared" si="71"/>
        <v/>
      </c>
    </row>
    <row r="2277" spans="6:8" x14ac:dyDescent="0.25">
      <c r="F2277" s="18" t="str">
        <f t="shared" si="70"/>
        <v/>
      </c>
      <c r="H2277" s="69" t="str">
        <f t="shared" si="71"/>
        <v/>
      </c>
    </row>
    <row r="2278" spans="6:8" x14ac:dyDescent="0.25">
      <c r="F2278" s="18" t="str">
        <f t="shared" si="70"/>
        <v/>
      </c>
      <c r="H2278" s="69" t="str">
        <f t="shared" si="71"/>
        <v/>
      </c>
    </row>
    <row r="2279" spans="6:8" x14ac:dyDescent="0.25">
      <c r="F2279" s="18" t="str">
        <f t="shared" si="70"/>
        <v/>
      </c>
      <c r="H2279" s="69" t="str">
        <f t="shared" si="71"/>
        <v/>
      </c>
    </row>
    <row r="2280" spans="6:8" x14ac:dyDescent="0.25">
      <c r="F2280" s="18" t="str">
        <f t="shared" si="70"/>
        <v/>
      </c>
      <c r="H2280" s="69" t="str">
        <f t="shared" si="71"/>
        <v/>
      </c>
    </row>
    <row r="2281" spans="6:8" x14ac:dyDescent="0.25">
      <c r="F2281" s="18" t="str">
        <f t="shared" si="70"/>
        <v/>
      </c>
      <c r="H2281" s="69" t="str">
        <f t="shared" si="71"/>
        <v/>
      </c>
    </row>
    <row r="2282" spans="6:8" x14ac:dyDescent="0.25">
      <c r="F2282" s="18" t="str">
        <f t="shared" si="70"/>
        <v/>
      </c>
      <c r="H2282" s="69" t="str">
        <f t="shared" si="71"/>
        <v/>
      </c>
    </row>
    <row r="2283" spans="6:8" x14ac:dyDescent="0.25">
      <c r="F2283" s="18" t="str">
        <f t="shared" si="70"/>
        <v/>
      </c>
      <c r="H2283" s="69" t="str">
        <f t="shared" si="71"/>
        <v/>
      </c>
    </row>
    <row r="2284" spans="6:8" x14ac:dyDescent="0.25">
      <c r="F2284" s="18" t="str">
        <f t="shared" si="70"/>
        <v/>
      </c>
      <c r="H2284" s="69" t="str">
        <f t="shared" si="71"/>
        <v/>
      </c>
    </row>
    <row r="2285" spans="6:8" x14ac:dyDescent="0.25">
      <c r="F2285" s="18" t="str">
        <f t="shared" si="70"/>
        <v/>
      </c>
      <c r="H2285" s="69" t="str">
        <f t="shared" si="71"/>
        <v/>
      </c>
    </row>
    <row r="2286" spans="6:8" x14ac:dyDescent="0.25">
      <c r="F2286" s="18" t="str">
        <f t="shared" si="70"/>
        <v/>
      </c>
      <c r="H2286" s="69" t="str">
        <f t="shared" si="71"/>
        <v/>
      </c>
    </row>
    <row r="2287" spans="6:8" x14ac:dyDescent="0.25">
      <c r="F2287" s="18" t="str">
        <f t="shared" si="70"/>
        <v/>
      </c>
      <c r="H2287" s="69" t="str">
        <f t="shared" si="71"/>
        <v/>
      </c>
    </row>
    <row r="2288" spans="6:8" x14ac:dyDescent="0.25">
      <c r="F2288" s="18" t="str">
        <f t="shared" si="70"/>
        <v/>
      </c>
      <c r="H2288" s="69" t="str">
        <f t="shared" si="71"/>
        <v/>
      </c>
    </row>
    <row r="2289" spans="6:8" x14ac:dyDescent="0.25">
      <c r="F2289" s="18" t="str">
        <f t="shared" si="70"/>
        <v/>
      </c>
      <c r="H2289" s="69" t="str">
        <f t="shared" si="71"/>
        <v/>
      </c>
    </row>
    <row r="2290" spans="6:8" x14ac:dyDescent="0.25">
      <c r="F2290" s="18" t="str">
        <f t="shared" si="70"/>
        <v/>
      </c>
      <c r="H2290" s="69" t="str">
        <f t="shared" si="71"/>
        <v/>
      </c>
    </row>
    <row r="2291" spans="6:8" x14ac:dyDescent="0.25">
      <c r="F2291" s="18" t="str">
        <f t="shared" si="70"/>
        <v/>
      </c>
      <c r="H2291" s="69" t="str">
        <f t="shared" si="71"/>
        <v/>
      </c>
    </row>
    <row r="2292" spans="6:8" x14ac:dyDescent="0.25">
      <c r="F2292" s="18" t="str">
        <f t="shared" si="70"/>
        <v/>
      </c>
      <c r="H2292" s="69" t="str">
        <f t="shared" si="71"/>
        <v/>
      </c>
    </row>
    <row r="2293" spans="6:8" x14ac:dyDescent="0.25">
      <c r="F2293" s="18" t="str">
        <f t="shared" si="70"/>
        <v/>
      </c>
      <c r="H2293" s="69" t="str">
        <f t="shared" si="71"/>
        <v/>
      </c>
    </row>
    <row r="2294" spans="6:8" x14ac:dyDescent="0.25">
      <c r="F2294" s="18" t="str">
        <f t="shared" si="70"/>
        <v/>
      </c>
      <c r="H2294" s="69" t="str">
        <f t="shared" si="71"/>
        <v/>
      </c>
    </row>
    <row r="2295" spans="6:8" x14ac:dyDescent="0.25">
      <c r="F2295" s="18" t="str">
        <f t="shared" si="70"/>
        <v/>
      </c>
      <c r="H2295" s="69" t="str">
        <f t="shared" si="71"/>
        <v/>
      </c>
    </row>
    <row r="2296" spans="6:8" x14ac:dyDescent="0.25">
      <c r="F2296" s="18" t="str">
        <f t="shared" si="70"/>
        <v/>
      </c>
      <c r="H2296" s="69" t="str">
        <f t="shared" si="71"/>
        <v/>
      </c>
    </row>
    <row r="2297" spans="6:8" x14ac:dyDescent="0.25">
      <c r="F2297" s="18" t="str">
        <f t="shared" si="70"/>
        <v/>
      </c>
      <c r="H2297" s="69" t="str">
        <f t="shared" si="71"/>
        <v/>
      </c>
    </row>
    <row r="2298" spans="6:8" x14ac:dyDescent="0.25">
      <c r="F2298" s="18" t="str">
        <f t="shared" si="70"/>
        <v/>
      </c>
      <c r="H2298" s="69" t="str">
        <f t="shared" si="71"/>
        <v/>
      </c>
    </row>
    <row r="2299" spans="6:8" x14ac:dyDescent="0.25">
      <c r="F2299" s="18" t="str">
        <f t="shared" si="70"/>
        <v/>
      </c>
      <c r="H2299" s="69" t="str">
        <f t="shared" si="71"/>
        <v/>
      </c>
    </row>
    <row r="2300" spans="6:8" x14ac:dyDescent="0.25">
      <c r="F2300" s="18" t="str">
        <f t="shared" si="70"/>
        <v/>
      </c>
      <c r="H2300" s="69" t="str">
        <f t="shared" si="71"/>
        <v/>
      </c>
    </row>
    <row r="2301" spans="6:8" x14ac:dyDescent="0.25">
      <c r="F2301" s="18" t="str">
        <f t="shared" si="70"/>
        <v/>
      </c>
      <c r="H2301" s="69" t="str">
        <f t="shared" si="71"/>
        <v/>
      </c>
    </row>
    <row r="2302" spans="6:8" x14ac:dyDescent="0.25">
      <c r="F2302" s="18" t="str">
        <f t="shared" si="70"/>
        <v/>
      </c>
      <c r="H2302" s="69" t="str">
        <f t="shared" si="71"/>
        <v/>
      </c>
    </row>
    <row r="2303" spans="6:8" x14ac:dyDescent="0.25">
      <c r="F2303" s="18" t="str">
        <f t="shared" si="70"/>
        <v/>
      </c>
      <c r="H2303" s="69" t="str">
        <f t="shared" si="71"/>
        <v/>
      </c>
    </row>
    <row r="2304" spans="6:8" x14ac:dyDescent="0.25">
      <c r="F2304" s="18" t="str">
        <f t="shared" si="70"/>
        <v/>
      </c>
      <c r="H2304" s="69" t="str">
        <f t="shared" si="71"/>
        <v/>
      </c>
    </row>
    <row r="2305" spans="6:8" x14ac:dyDescent="0.25">
      <c r="F2305" s="18" t="str">
        <f t="shared" si="70"/>
        <v/>
      </c>
      <c r="H2305" s="69" t="str">
        <f t="shared" si="71"/>
        <v/>
      </c>
    </row>
    <row r="2306" spans="6:8" x14ac:dyDescent="0.25">
      <c r="F2306" s="18" t="str">
        <f t="shared" si="70"/>
        <v/>
      </c>
      <c r="H2306" s="69" t="str">
        <f t="shared" si="71"/>
        <v/>
      </c>
    </row>
    <row r="2307" spans="6:8" x14ac:dyDescent="0.25">
      <c r="F2307" s="18" t="str">
        <f t="shared" si="70"/>
        <v/>
      </c>
      <c r="H2307" s="69" t="str">
        <f t="shared" si="71"/>
        <v/>
      </c>
    </row>
    <row r="2308" spans="6:8" x14ac:dyDescent="0.25">
      <c r="F2308" s="18" t="str">
        <f t="shared" ref="F2308:F2371" si="72">IF($C2308="","",IFERROR($D2308*INDEX(ItemCostCol,MATCH($C2308,ItemName,0)),""))</f>
        <v/>
      </c>
      <c r="H2308" s="69" t="str">
        <f t="shared" ref="H2308:H2371" si="73">IF(C2308="","",IF(ISNUMBER(MATCH(C2308,ItemName,0)),"OK","NOT IN ITEMS LIST"))</f>
        <v/>
      </c>
    </row>
    <row r="2309" spans="6:8" x14ac:dyDescent="0.25">
      <c r="F2309" s="18" t="str">
        <f t="shared" si="72"/>
        <v/>
      </c>
      <c r="H2309" s="69" t="str">
        <f t="shared" si="73"/>
        <v/>
      </c>
    </row>
    <row r="2310" spans="6:8" x14ac:dyDescent="0.25">
      <c r="F2310" s="18" t="str">
        <f t="shared" si="72"/>
        <v/>
      </c>
      <c r="H2310" s="69" t="str">
        <f t="shared" si="73"/>
        <v/>
      </c>
    </row>
    <row r="2311" spans="6:8" x14ac:dyDescent="0.25">
      <c r="F2311" s="18" t="str">
        <f t="shared" si="72"/>
        <v/>
      </c>
      <c r="H2311" s="69" t="str">
        <f t="shared" si="73"/>
        <v/>
      </c>
    </row>
    <row r="2312" spans="6:8" x14ac:dyDescent="0.25">
      <c r="F2312" s="18" t="str">
        <f t="shared" si="72"/>
        <v/>
      </c>
      <c r="H2312" s="69" t="str">
        <f t="shared" si="73"/>
        <v/>
      </c>
    </row>
    <row r="2313" spans="6:8" x14ac:dyDescent="0.25">
      <c r="F2313" s="18" t="str">
        <f t="shared" si="72"/>
        <v/>
      </c>
      <c r="H2313" s="69" t="str">
        <f t="shared" si="73"/>
        <v/>
      </c>
    </row>
    <row r="2314" spans="6:8" x14ac:dyDescent="0.25">
      <c r="F2314" s="18" t="str">
        <f t="shared" si="72"/>
        <v/>
      </c>
      <c r="H2314" s="69" t="str">
        <f t="shared" si="73"/>
        <v/>
      </c>
    </row>
    <row r="2315" spans="6:8" x14ac:dyDescent="0.25">
      <c r="F2315" s="18" t="str">
        <f t="shared" si="72"/>
        <v/>
      </c>
      <c r="H2315" s="69" t="str">
        <f t="shared" si="73"/>
        <v/>
      </c>
    </row>
    <row r="2316" spans="6:8" x14ac:dyDescent="0.25">
      <c r="F2316" s="18" t="str">
        <f t="shared" si="72"/>
        <v/>
      </c>
      <c r="H2316" s="69" t="str">
        <f t="shared" si="73"/>
        <v/>
      </c>
    </row>
    <row r="2317" spans="6:8" x14ac:dyDescent="0.25">
      <c r="F2317" s="18" t="str">
        <f t="shared" si="72"/>
        <v/>
      </c>
      <c r="H2317" s="69" t="str">
        <f t="shared" si="73"/>
        <v/>
      </c>
    </row>
    <row r="2318" spans="6:8" x14ac:dyDescent="0.25">
      <c r="F2318" s="18" t="str">
        <f t="shared" si="72"/>
        <v/>
      </c>
      <c r="H2318" s="69" t="str">
        <f t="shared" si="73"/>
        <v/>
      </c>
    </row>
    <row r="2319" spans="6:8" x14ac:dyDescent="0.25">
      <c r="F2319" s="18" t="str">
        <f t="shared" si="72"/>
        <v/>
      </c>
      <c r="H2319" s="69" t="str">
        <f t="shared" si="73"/>
        <v/>
      </c>
    </row>
    <row r="2320" spans="6:8" x14ac:dyDescent="0.25">
      <c r="F2320" s="18" t="str">
        <f t="shared" si="72"/>
        <v/>
      </c>
      <c r="H2320" s="69" t="str">
        <f t="shared" si="73"/>
        <v/>
      </c>
    </row>
    <row r="2321" spans="6:8" x14ac:dyDescent="0.25">
      <c r="F2321" s="18" t="str">
        <f t="shared" si="72"/>
        <v/>
      </c>
      <c r="H2321" s="69" t="str">
        <f t="shared" si="73"/>
        <v/>
      </c>
    </row>
    <row r="2322" spans="6:8" x14ac:dyDescent="0.25">
      <c r="F2322" s="18" t="str">
        <f t="shared" si="72"/>
        <v/>
      </c>
      <c r="H2322" s="69" t="str">
        <f t="shared" si="73"/>
        <v/>
      </c>
    </row>
    <row r="2323" spans="6:8" x14ac:dyDescent="0.25">
      <c r="F2323" s="18" t="str">
        <f t="shared" si="72"/>
        <v/>
      </c>
      <c r="H2323" s="69" t="str">
        <f t="shared" si="73"/>
        <v/>
      </c>
    </row>
    <row r="2324" spans="6:8" x14ac:dyDescent="0.25">
      <c r="F2324" s="18" t="str">
        <f t="shared" si="72"/>
        <v/>
      </c>
      <c r="H2324" s="69" t="str">
        <f t="shared" si="73"/>
        <v/>
      </c>
    </row>
    <row r="2325" spans="6:8" x14ac:dyDescent="0.25">
      <c r="F2325" s="18" t="str">
        <f t="shared" si="72"/>
        <v/>
      </c>
      <c r="H2325" s="69" t="str">
        <f t="shared" si="73"/>
        <v/>
      </c>
    </row>
    <row r="2326" spans="6:8" x14ac:dyDescent="0.25">
      <c r="F2326" s="18" t="str">
        <f t="shared" si="72"/>
        <v/>
      </c>
      <c r="H2326" s="69" t="str">
        <f t="shared" si="73"/>
        <v/>
      </c>
    </row>
    <row r="2327" spans="6:8" x14ac:dyDescent="0.25">
      <c r="F2327" s="18" t="str">
        <f t="shared" si="72"/>
        <v/>
      </c>
      <c r="H2327" s="69" t="str">
        <f t="shared" si="73"/>
        <v/>
      </c>
    </row>
    <row r="2328" spans="6:8" x14ac:dyDescent="0.25">
      <c r="F2328" s="18" t="str">
        <f t="shared" si="72"/>
        <v/>
      </c>
      <c r="H2328" s="69" t="str">
        <f t="shared" si="73"/>
        <v/>
      </c>
    </row>
    <row r="2329" spans="6:8" x14ac:dyDescent="0.25">
      <c r="F2329" s="18" t="str">
        <f t="shared" si="72"/>
        <v/>
      </c>
      <c r="H2329" s="69" t="str">
        <f t="shared" si="73"/>
        <v/>
      </c>
    </row>
    <row r="2330" spans="6:8" x14ac:dyDescent="0.25">
      <c r="F2330" s="18" t="str">
        <f t="shared" si="72"/>
        <v/>
      </c>
      <c r="H2330" s="69" t="str">
        <f t="shared" si="73"/>
        <v/>
      </c>
    </row>
    <row r="2331" spans="6:8" x14ac:dyDescent="0.25">
      <c r="F2331" s="18" t="str">
        <f t="shared" si="72"/>
        <v/>
      </c>
      <c r="H2331" s="69" t="str">
        <f t="shared" si="73"/>
        <v/>
      </c>
    </row>
    <row r="2332" spans="6:8" x14ac:dyDescent="0.25">
      <c r="F2332" s="18" t="str">
        <f t="shared" si="72"/>
        <v/>
      </c>
      <c r="H2332" s="69" t="str">
        <f t="shared" si="73"/>
        <v/>
      </c>
    </row>
    <row r="2333" spans="6:8" x14ac:dyDescent="0.25">
      <c r="F2333" s="18" t="str">
        <f t="shared" si="72"/>
        <v/>
      </c>
      <c r="H2333" s="69" t="str">
        <f t="shared" si="73"/>
        <v/>
      </c>
    </row>
    <row r="2334" spans="6:8" x14ac:dyDescent="0.25">
      <c r="F2334" s="18" t="str">
        <f t="shared" si="72"/>
        <v/>
      </c>
      <c r="H2334" s="69" t="str">
        <f t="shared" si="73"/>
        <v/>
      </c>
    </row>
    <row r="2335" spans="6:8" x14ac:dyDescent="0.25">
      <c r="F2335" s="18" t="str">
        <f t="shared" si="72"/>
        <v/>
      </c>
      <c r="H2335" s="69" t="str">
        <f t="shared" si="73"/>
        <v/>
      </c>
    </row>
    <row r="2336" spans="6:8" x14ac:dyDescent="0.25">
      <c r="F2336" s="18" t="str">
        <f t="shared" si="72"/>
        <v/>
      </c>
      <c r="H2336" s="69" t="str">
        <f t="shared" si="73"/>
        <v/>
      </c>
    </row>
    <row r="2337" spans="6:8" x14ac:dyDescent="0.25">
      <c r="F2337" s="18" t="str">
        <f t="shared" si="72"/>
        <v/>
      </c>
      <c r="H2337" s="69" t="str">
        <f t="shared" si="73"/>
        <v/>
      </c>
    </row>
    <row r="2338" spans="6:8" x14ac:dyDescent="0.25">
      <c r="F2338" s="18" t="str">
        <f t="shared" si="72"/>
        <v/>
      </c>
      <c r="H2338" s="69" t="str">
        <f t="shared" si="73"/>
        <v/>
      </c>
    </row>
    <row r="2339" spans="6:8" x14ac:dyDescent="0.25">
      <c r="F2339" s="18" t="str">
        <f t="shared" si="72"/>
        <v/>
      </c>
      <c r="H2339" s="69" t="str">
        <f t="shared" si="73"/>
        <v/>
      </c>
    </row>
    <row r="2340" spans="6:8" x14ac:dyDescent="0.25">
      <c r="F2340" s="18" t="str">
        <f t="shared" si="72"/>
        <v/>
      </c>
      <c r="H2340" s="69" t="str">
        <f t="shared" si="73"/>
        <v/>
      </c>
    </row>
    <row r="2341" spans="6:8" x14ac:dyDescent="0.25">
      <c r="F2341" s="18" t="str">
        <f t="shared" si="72"/>
        <v/>
      </c>
      <c r="H2341" s="69" t="str">
        <f t="shared" si="73"/>
        <v/>
      </c>
    </row>
    <row r="2342" spans="6:8" x14ac:dyDescent="0.25">
      <c r="F2342" s="18" t="str">
        <f t="shared" si="72"/>
        <v/>
      </c>
      <c r="H2342" s="69" t="str">
        <f t="shared" si="73"/>
        <v/>
      </c>
    </row>
    <row r="2343" spans="6:8" x14ac:dyDescent="0.25">
      <c r="F2343" s="18" t="str">
        <f t="shared" si="72"/>
        <v/>
      </c>
      <c r="H2343" s="69" t="str">
        <f t="shared" si="73"/>
        <v/>
      </c>
    </row>
    <row r="2344" spans="6:8" x14ac:dyDescent="0.25">
      <c r="F2344" s="18" t="str">
        <f t="shared" si="72"/>
        <v/>
      </c>
      <c r="H2344" s="69" t="str">
        <f t="shared" si="73"/>
        <v/>
      </c>
    </row>
    <row r="2345" spans="6:8" x14ac:dyDescent="0.25">
      <c r="F2345" s="18" t="str">
        <f t="shared" si="72"/>
        <v/>
      </c>
      <c r="H2345" s="69" t="str">
        <f t="shared" si="73"/>
        <v/>
      </c>
    </row>
    <row r="2346" spans="6:8" x14ac:dyDescent="0.25">
      <c r="F2346" s="18" t="str">
        <f t="shared" si="72"/>
        <v/>
      </c>
      <c r="H2346" s="69" t="str">
        <f t="shared" si="73"/>
        <v/>
      </c>
    </row>
    <row r="2347" spans="6:8" x14ac:dyDescent="0.25">
      <c r="F2347" s="18" t="str">
        <f t="shared" si="72"/>
        <v/>
      </c>
      <c r="H2347" s="69" t="str">
        <f t="shared" si="73"/>
        <v/>
      </c>
    </row>
    <row r="2348" spans="6:8" x14ac:dyDescent="0.25">
      <c r="F2348" s="18" t="str">
        <f t="shared" si="72"/>
        <v/>
      </c>
      <c r="H2348" s="69" t="str">
        <f t="shared" si="73"/>
        <v/>
      </c>
    </row>
    <row r="2349" spans="6:8" x14ac:dyDescent="0.25">
      <c r="F2349" s="18" t="str">
        <f t="shared" si="72"/>
        <v/>
      </c>
      <c r="H2349" s="69" t="str">
        <f t="shared" si="73"/>
        <v/>
      </c>
    </row>
    <row r="2350" spans="6:8" x14ac:dyDescent="0.25">
      <c r="F2350" s="18" t="str">
        <f t="shared" si="72"/>
        <v/>
      </c>
      <c r="H2350" s="69" t="str">
        <f t="shared" si="73"/>
        <v/>
      </c>
    </row>
    <row r="2351" spans="6:8" x14ac:dyDescent="0.25">
      <c r="F2351" s="18" t="str">
        <f t="shared" si="72"/>
        <v/>
      </c>
      <c r="H2351" s="69" t="str">
        <f t="shared" si="73"/>
        <v/>
      </c>
    </row>
    <row r="2352" spans="6:8" x14ac:dyDescent="0.25">
      <c r="F2352" s="18" t="str">
        <f t="shared" si="72"/>
        <v/>
      </c>
      <c r="H2352" s="69" t="str">
        <f t="shared" si="73"/>
        <v/>
      </c>
    </row>
    <row r="2353" spans="6:8" x14ac:dyDescent="0.25">
      <c r="F2353" s="18" t="str">
        <f t="shared" si="72"/>
        <v/>
      </c>
      <c r="H2353" s="69" t="str">
        <f t="shared" si="73"/>
        <v/>
      </c>
    </row>
    <row r="2354" spans="6:8" x14ac:dyDescent="0.25">
      <c r="F2354" s="18" t="str">
        <f t="shared" si="72"/>
        <v/>
      </c>
      <c r="H2354" s="69" t="str">
        <f t="shared" si="73"/>
        <v/>
      </c>
    </row>
    <row r="2355" spans="6:8" x14ac:dyDescent="0.25">
      <c r="F2355" s="18" t="str">
        <f t="shared" si="72"/>
        <v/>
      </c>
      <c r="H2355" s="69" t="str">
        <f t="shared" si="73"/>
        <v/>
      </c>
    </row>
    <row r="2356" spans="6:8" x14ac:dyDescent="0.25">
      <c r="F2356" s="18" t="str">
        <f t="shared" si="72"/>
        <v/>
      </c>
      <c r="H2356" s="69" t="str">
        <f t="shared" si="73"/>
        <v/>
      </c>
    </row>
    <row r="2357" spans="6:8" x14ac:dyDescent="0.25">
      <c r="F2357" s="18" t="str">
        <f t="shared" si="72"/>
        <v/>
      </c>
      <c r="H2357" s="69" t="str">
        <f t="shared" si="73"/>
        <v/>
      </c>
    </row>
    <row r="2358" spans="6:8" x14ac:dyDescent="0.25">
      <c r="F2358" s="18" t="str">
        <f t="shared" si="72"/>
        <v/>
      </c>
      <c r="H2358" s="69" t="str">
        <f t="shared" si="73"/>
        <v/>
      </c>
    </row>
    <row r="2359" spans="6:8" x14ac:dyDescent="0.25">
      <c r="F2359" s="18" t="str">
        <f t="shared" si="72"/>
        <v/>
      </c>
      <c r="H2359" s="69" t="str">
        <f t="shared" si="73"/>
        <v/>
      </c>
    </row>
    <row r="2360" spans="6:8" x14ac:dyDescent="0.25">
      <c r="F2360" s="18" t="str">
        <f t="shared" si="72"/>
        <v/>
      </c>
      <c r="H2360" s="69" t="str">
        <f t="shared" si="73"/>
        <v/>
      </c>
    </row>
    <row r="2361" spans="6:8" x14ac:dyDescent="0.25">
      <c r="F2361" s="18" t="str">
        <f t="shared" si="72"/>
        <v/>
      </c>
      <c r="H2361" s="69" t="str">
        <f t="shared" si="73"/>
        <v/>
      </c>
    </row>
    <row r="2362" spans="6:8" x14ac:dyDescent="0.25">
      <c r="F2362" s="18" t="str">
        <f t="shared" si="72"/>
        <v/>
      </c>
      <c r="H2362" s="69" t="str">
        <f t="shared" si="73"/>
        <v/>
      </c>
    </row>
    <row r="2363" spans="6:8" x14ac:dyDescent="0.25">
      <c r="F2363" s="18" t="str">
        <f t="shared" si="72"/>
        <v/>
      </c>
      <c r="H2363" s="69" t="str">
        <f t="shared" si="73"/>
        <v/>
      </c>
    </row>
    <row r="2364" spans="6:8" x14ac:dyDescent="0.25">
      <c r="F2364" s="18" t="str">
        <f t="shared" si="72"/>
        <v/>
      </c>
      <c r="H2364" s="69" t="str">
        <f t="shared" si="73"/>
        <v/>
      </c>
    </row>
    <row r="2365" spans="6:8" x14ac:dyDescent="0.25">
      <c r="F2365" s="18" t="str">
        <f t="shared" si="72"/>
        <v/>
      </c>
      <c r="H2365" s="69" t="str">
        <f t="shared" si="73"/>
        <v/>
      </c>
    </row>
    <row r="2366" spans="6:8" x14ac:dyDescent="0.25">
      <c r="F2366" s="18" t="str">
        <f t="shared" si="72"/>
        <v/>
      </c>
      <c r="H2366" s="69" t="str">
        <f t="shared" si="73"/>
        <v/>
      </c>
    </row>
    <row r="2367" spans="6:8" x14ac:dyDescent="0.25">
      <c r="F2367" s="18" t="str">
        <f t="shared" si="72"/>
        <v/>
      </c>
      <c r="H2367" s="69" t="str">
        <f t="shared" si="73"/>
        <v/>
      </c>
    </row>
    <row r="2368" spans="6:8" x14ac:dyDescent="0.25">
      <c r="F2368" s="18" t="str">
        <f t="shared" si="72"/>
        <v/>
      </c>
      <c r="H2368" s="69" t="str">
        <f t="shared" si="73"/>
        <v/>
      </c>
    </row>
    <row r="2369" spans="6:8" x14ac:dyDescent="0.25">
      <c r="F2369" s="18" t="str">
        <f t="shared" si="72"/>
        <v/>
      </c>
      <c r="H2369" s="69" t="str">
        <f t="shared" si="73"/>
        <v/>
      </c>
    </row>
    <row r="2370" spans="6:8" x14ac:dyDescent="0.25">
      <c r="F2370" s="18" t="str">
        <f t="shared" si="72"/>
        <v/>
      </c>
      <c r="H2370" s="69" t="str">
        <f t="shared" si="73"/>
        <v/>
      </c>
    </row>
    <row r="2371" spans="6:8" x14ac:dyDescent="0.25">
      <c r="F2371" s="18" t="str">
        <f t="shared" si="72"/>
        <v/>
      </c>
      <c r="H2371" s="69" t="str">
        <f t="shared" si="73"/>
        <v/>
      </c>
    </row>
    <row r="2372" spans="6:8" x14ac:dyDescent="0.25">
      <c r="F2372" s="18" t="str">
        <f t="shared" ref="F2372:F2435" si="74">IF($C2372="","",IFERROR($D2372*INDEX(ItemCostCol,MATCH($C2372,ItemName,0)),""))</f>
        <v/>
      </c>
      <c r="H2372" s="69" t="str">
        <f t="shared" ref="H2372:H2435" si="75">IF(C2372="","",IF(ISNUMBER(MATCH(C2372,ItemName,0)),"OK","NOT IN ITEMS LIST"))</f>
        <v/>
      </c>
    </row>
    <row r="2373" spans="6:8" x14ac:dyDescent="0.25">
      <c r="F2373" s="18" t="str">
        <f t="shared" si="74"/>
        <v/>
      </c>
      <c r="H2373" s="69" t="str">
        <f t="shared" si="75"/>
        <v/>
      </c>
    </row>
    <row r="2374" spans="6:8" x14ac:dyDescent="0.25">
      <c r="F2374" s="18" t="str">
        <f t="shared" si="74"/>
        <v/>
      </c>
      <c r="H2374" s="69" t="str">
        <f t="shared" si="75"/>
        <v/>
      </c>
    </row>
    <row r="2375" spans="6:8" x14ac:dyDescent="0.25">
      <c r="F2375" s="18" t="str">
        <f t="shared" si="74"/>
        <v/>
      </c>
      <c r="H2375" s="69" t="str">
        <f t="shared" si="75"/>
        <v/>
      </c>
    </row>
    <row r="2376" spans="6:8" x14ac:dyDescent="0.25">
      <c r="F2376" s="18" t="str">
        <f t="shared" si="74"/>
        <v/>
      </c>
      <c r="H2376" s="69" t="str">
        <f t="shared" si="75"/>
        <v/>
      </c>
    </row>
    <row r="2377" spans="6:8" x14ac:dyDescent="0.25">
      <c r="F2377" s="18" t="str">
        <f t="shared" si="74"/>
        <v/>
      </c>
      <c r="H2377" s="69" t="str">
        <f t="shared" si="75"/>
        <v/>
      </c>
    </row>
    <row r="2378" spans="6:8" x14ac:dyDescent="0.25">
      <c r="F2378" s="18" t="str">
        <f t="shared" si="74"/>
        <v/>
      </c>
      <c r="H2378" s="69" t="str">
        <f t="shared" si="75"/>
        <v/>
      </c>
    </row>
    <row r="2379" spans="6:8" x14ac:dyDescent="0.25">
      <c r="F2379" s="18" t="str">
        <f t="shared" si="74"/>
        <v/>
      </c>
      <c r="H2379" s="69" t="str">
        <f t="shared" si="75"/>
        <v/>
      </c>
    </row>
    <row r="2380" spans="6:8" x14ac:dyDescent="0.25">
      <c r="F2380" s="18" t="str">
        <f t="shared" si="74"/>
        <v/>
      </c>
      <c r="H2380" s="69" t="str">
        <f t="shared" si="75"/>
        <v/>
      </c>
    </row>
    <row r="2381" spans="6:8" x14ac:dyDescent="0.25">
      <c r="F2381" s="18" t="str">
        <f t="shared" si="74"/>
        <v/>
      </c>
      <c r="H2381" s="69" t="str">
        <f t="shared" si="75"/>
        <v/>
      </c>
    </row>
    <row r="2382" spans="6:8" x14ac:dyDescent="0.25">
      <c r="F2382" s="18" t="str">
        <f t="shared" si="74"/>
        <v/>
      </c>
      <c r="H2382" s="69" t="str">
        <f t="shared" si="75"/>
        <v/>
      </c>
    </row>
    <row r="2383" spans="6:8" x14ac:dyDescent="0.25">
      <c r="F2383" s="18" t="str">
        <f t="shared" si="74"/>
        <v/>
      </c>
      <c r="H2383" s="69" t="str">
        <f t="shared" si="75"/>
        <v/>
      </c>
    </row>
    <row r="2384" spans="6:8" x14ac:dyDescent="0.25">
      <c r="F2384" s="18" t="str">
        <f t="shared" si="74"/>
        <v/>
      </c>
      <c r="H2384" s="69" t="str">
        <f t="shared" si="75"/>
        <v/>
      </c>
    </row>
    <row r="2385" spans="6:8" x14ac:dyDescent="0.25">
      <c r="F2385" s="18" t="str">
        <f t="shared" si="74"/>
        <v/>
      </c>
      <c r="H2385" s="69" t="str">
        <f t="shared" si="75"/>
        <v/>
      </c>
    </row>
    <row r="2386" spans="6:8" x14ac:dyDescent="0.25">
      <c r="F2386" s="18" t="str">
        <f t="shared" si="74"/>
        <v/>
      </c>
      <c r="H2386" s="69" t="str">
        <f t="shared" si="75"/>
        <v/>
      </c>
    </row>
    <row r="2387" spans="6:8" x14ac:dyDescent="0.25">
      <c r="F2387" s="18" t="str">
        <f t="shared" si="74"/>
        <v/>
      </c>
      <c r="H2387" s="69" t="str">
        <f t="shared" si="75"/>
        <v/>
      </c>
    </row>
    <row r="2388" spans="6:8" x14ac:dyDescent="0.25">
      <c r="F2388" s="18" t="str">
        <f t="shared" si="74"/>
        <v/>
      </c>
      <c r="H2388" s="69" t="str">
        <f t="shared" si="75"/>
        <v/>
      </c>
    </row>
    <row r="2389" spans="6:8" x14ac:dyDescent="0.25">
      <c r="F2389" s="18" t="str">
        <f t="shared" si="74"/>
        <v/>
      </c>
      <c r="H2389" s="69" t="str">
        <f t="shared" si="75"/>
        <v/>
      </c>
    </row>
    <row r="2390" spans="6:8" x14ac:dyDescent="0.25">
      <c r="F2390" s="18" t="str">
        <f t="shared" si="74"/>
        <v/>
      </c>
      <c r="H2390" s="69" t="str">
        <f t="shared" si="75"/>
        <v/>
      </c>
    </row>
    <row r="2391" spans="6:8" x14ac:dyDescent="0.25">
      <c r="F2391" s="18" t="str">
        <f t="shared" si="74"/>
        <v/>
      </c>
      <c r="H2391" s="69" t="str">
        <f t="shared" si="75"/>
        <v/>
      </c>
    </row>
    <row r="2392" spans="6:8" x14ac:dyDescent="0.25">
      <c r="F2392" s="18" t="str">
        <f t="shared" si="74"/>
        <v/>
      </c>
      <c r="H2392" s="69" t="str">
        <f t="shared" si="75"/>
        <v/>
      </c>
    </row>
    <row r="2393" spans="6:8" x14ac:dyDescent="0.25">
      <c r="F2393" s="18" t="str">
        <f t="shared" si="74"/>
        <v/>
      </c>
      <c r="H2393" s="69" t="str">
        <f t="shared" si="75"/>
        <v/>
      </c>
    </row>
    <row r="2394" spans="6:8" x14ac:dyDescent="0.25">
      <c r="F2394" s="18" t="str">
        <f t="shared" si="74"/>
        <v/>
      </c>
      <c r="H2394" s="69" t="str">
        <f t="shared" si="75"/>
        <v/>
      </c>
    </row>
    <row r="2395" spans="6:8" x14ac:dyDescent="0.25">
      <c r="F2395" s="18" t="str">
        <f t="shared" si="74"/>
        <v/>
      </c>
      <c r="H2395" s="69" t="str">
        <f t="shared" si="75"/>
        <v/>
      </c>
    </row>
    <row r="2396" spans="6:8" x14ac:dyDescent="0.25">
      <c r="F2396" s="18" t="str">
        <f t="shared" si="74"/>
        <v/>
      </c>
      <c r="H2396" s="69" t="str">
        <f t="shared" si="75"/>
        <v/>
      </c>
    </row>
    <row r="2397" spans="6:8" x14ac:dyDescent="0.25">
      <c r="F2397" s="18" t="str">
        <f t="shared" si="74"/>
        <v/>
      </c>
      <c r="H2397" s="69" t="str">
        <f t="shared" si="75"/>
        <v/>
      </c>
    </row>
    <row r="2398" spans="6:8" x14ac:dyDescent="0.25">
      <c r="F2398" s="18" t="str">
        <f t="shared" si="74"/>
        <v/>
      </c>
      <c r="H2398" s="69" t="str">
        <f t="shared" si="75"/>
        <v/>
      </c>
    </row>
    <row r="2399" spans="6:8" x14ac:dyDescent="0.25">
      <c r="F2399" s="18" t="str">
        <f t="shared" si="74"/>
        <v/>
      </c>
      <c r="H2399" s="69" t="str">
        <f t="shared" si="75"/>
        <v/>
      </c>
    </row>
    <row r="2400" spans="6:8" x14ac:dyDescent="0.25">
      <c r="F2400" s="18" t="str">
        <f t="shared" si="74"/>
        <v/>
      </c>
      <c r="H2400" s="69" t="str">
        <f t="shared" si="75"/>
        <v/>
      </c>
    </row>
    <row r="2401" spans="6:8" x14ac:dyDescent="0.25">
      <c r="F2401" s="18" t="str">
        <f t="shared" si="74"/>
        <v/>
      </c>
      <c r="H2401" s="69" t="str">
        <f t="shared" si="75"/>
        <v/>
      </c>
    </row>
    <row r="2402" spans="6:8" x14ac:dyDescent="0.25">
      <c r="F2402" s="18" t="str">
        <f t="shared" si="74"/>
        <v/>
      </c>
      <c r="H2402" s="69" t="str">
        <f t="shared" si="75"/>
        <v/>
      </c>
    </row>
    <row r="2403" spans="6:8" x14ac:dyDescent="0.25">
      <c r="F2403" s="18" t="str">
        <f t="shared" si="74"/>
        <v/>
      </c>
      <c r="H2403" s="69" t="str">
        <f t="shared" si="75"/>
        <v/>
      </c>
    </row>
    <row r="2404" spans="6:8" x14ac:dyDescent="0.25">
      <c r="F2404" s="18" t="str">
        <f t="shared" si="74"/>
        <v/>
      </c>
      <c r="H2404" s="69" t="str">
        <f t="shared" si="75"/>
        <v/>
      </c>
    </row>
    <row r="2405" spans="6:8" x14ac:dyDescent="0.25">
      <c r="F2405" s="18" t="str">
        <f t="shared" si="74"/>
        <v/>
      </c>
      <c r="H2405" s="69" t="str">
        <f t="shared" si="75"/>
        <v/>
      </c>
    </row>
    <row r="2406" spans="6:8" x14ac:dyDescent="0.25">
      <c r="F2406" s="18" t="str">
        <f t="shared" si="74"/>
        <v/>
      </c>
      <c r="H2406" s="69" t="str">
        <f t="shared" si="75"/>
        <v/>
      </c>
    </row>
    <row r="2407" spans="6:8" x14ac:dyDescent="0.25">
      <c r="F2407" s="18" t="str">
        <f t="shared" si="74"/>
        <v/>
      </c>
      <c r="H2407" s="69" t="str">
        <f t="shared" si="75"/>
        <v/>
      </c>
    </row>
    <row r="2408" spans="6:8" x14ac:dyDescent="0.25">
      <c r="F2408" s="18" t="str">
        <f t="shared" si="74"/>
        <v/>
      </c>
      <c r="H2408" s="69" t="str">
        <f t="shared" si="75"/>
        <v/>
      </c>
    </row>
    <row r="2409" spans="6:8" x14ac:dyDescent="0.25">
      <c r="F2409" s="18" t="str">
        <f t="shared" si="74"/>
        <v/>
      </c>
      <c r="H2409" s="69" t="str">
        <f t="shared" si="75"/>
        <v/>
      </c>
    </row>
    <row r="2410" spans="6:8" x14ac:dyDescent="0.25">
      <c r="F2410" s="18" t="str">
        <f t="shared" si="74"/>
        <v/>
      </c>
      <c r="H2410" s="69" t="str">
        <f t="shared" si="75"/>
        <v/>
      </c>
    </row>
    <row r="2411" spans="6:8" x14ac:dyDescent="0.25">
      <c r="F2411" s="18" t="str">
        <f t="shared" si="74"/>
        <v/>
      </c>
      <c r="H2411" s="69" t="str">
        <f t="shared" si="75"/>
        <v/>
      </c>
    </row>
    <row r="2412" spans="6:8" x14ac:dyDescent="0.25">
      <c r="F2412" s="18" t="str">
        <f t="shared" si="74"/>
        <v/>
      </c>
      <c r="H2412" s="69" t="str">
        <f t="shared" si="75"/>
        <v/>
      </c>
    </row>
    <row r="2413" spans="6:8" x14ac:dyDescent="0.25">
      <c r="F2413" s="18" t="str">
        <f t="shared" si="74"/>
        <v/>
      </c>
      <c r="H2413" s="69" t="str">
        <f t="shared" si="75"/>
        <v/>
      </c>
    </row>
    <row r="2414" spans="6:8" x14ac:dyDescent="0.25">
      <c r="F2414" s="18" t="str">
        <f t="shared" si="74"/>
        <v/>
      </c>
      <c r="H2414" s="69" t="str">
        <f t="shared" si="75"/>
        <v/>
      </c>
    </row>
    <row r="2415" spans="6:8" x14ac:dyDescent="0.25">
      <c r="F2415" s="18" t="str">
        <f t="shared" si="74"/>
        <v/>
      </c>
      <c r="H2415" s="69" t="str">
        <f t="shared" si="75"/>
        <v/>
      </c>
    </row>
    <row r="2416" spans="6:8" x14ac:dyDescent="0.25">
      <c r="F2416" s="18" t="str">
        <f t="shared" si="74"/>
        <v/>
      </c>
      <c r="H2416" s="69" t="str">
        <f t="shared" si="75"/>
        <v/>
      </c>
    </row>
    <row r="2417" spans="6:8" x14ac:dyDescent="0.25">
      <c r="F2417" s="18" t="str">
        <f t="shared" si="74"/>
        <v/>
      </c>
      <c r="H2417" s="69" t="str">
        <f t="shared" si="75"/>
        <v/>
      </c>
    </row>
    <row r="2418" spans="6:8" x14ac:dyDescent="0.25">
      <c r="F2418" s="18" t="str">
        <f t="shared" si="74"/>
        <v/>
      </c>
      <c r="H2418" s="69" t="str">
        <f t="shared" si="75"/>
        <v/>
      </c>
    </row>
    <row r="2419" spans="6:8" x14ac:dyDescent="0.25">
      <c r="F2419" s="18" t="str">
        <f t="shared" si="74"/>
        <v/>
      </c>
      <c r="H2419" s="69" t="str">
        <f t="shared" si="75"/>
        <v/>
      </c>
    </row>
    <row r="2420" spans="6:8" x14ac:dyDescent="0.25">
      <c r="F2420" s="18" t="str">
        <f t="shared" si="74"/>
        <v/>
      </c>
      <c r="H2420" s="69" t="str">
        <f t="shared" si="75"/>
        <v/>
      </c>
    </row>
    <row r="2421" spans="6:8" x14ac:dyDescent="0.25">
      <c r="F2421" s="18" t="str">
        <f t="shared" si="74"/>
        <v/>
      </c>
      <c r="H2421" s="69" t="str">
        <f t="shared" si="75"/>
        <v/>
      </c>
    </row>
    <row r="2422" spans="6:8" x14ac:dyDescent="0.25">
      <c r="F2422" s="18" t="str">
        <f t="shared" si="74"/>
        <v/>
      </c>
      <c r="H2422" s="69" t="str">
        <f t="shared" si="75"/>
        <v/>
      </c>
    </row>
    <row r="2423" spans="6:8" x14ac:dyDescent="0.25">
      <c r="F2423" s="18" t="str">
        <f t="shared" si="74"/>
        <v/>
      </c>
      <c r="H2423" s="69" t="str">
        <f t="shared" si="75"/>
        <v/>
      </c>
    </row>
    <row r="2424" spans="6:8" x14ac:dyDescent="0.25">
      <c r="F2424" s="18" t="str">
        <f t="shared" si="74"/>
        <v/>
      </c>
      <c r="H2424" s="69" t="str">
        <f t="shared" si="75"/>
        <v/>
      </c>
    </row>
    <row r="2425" spans="6:8" x14ac:dyDescent="0.25">
      <c r="F2425" s="18" t="str">
        <f t="shared" si="74"/>
        <v/>
      </c>
      <c r="H2425" s="69" t="str">
        <f t="shared" si="75"/>
        <v/>
      </c>
    </row>
    <row r="2426" spans="6:8" x14ac:dyDescent="0.25">
      <c r="F2426" s="18" t="str">
        <f t="shared" si="74"/>
        <v/>
      </c>
      <c r="H2426" s="69" t="str">
        <f t="shared" si="75"/>
        <v/>
      </c>
    </row>
    <row r="2427" spans="6:8" x14ac:dyDescent="0.25">
      <c r="F2427" s="18" t="str">
        <f t="shared" si="74"/>
        <v/>
      </c>
      <c r="H2427" s="69" t="str">
        <f t="shared" si="75"/>
        <v/>
      </c>
    </row>
    <row r="2428" spans="6:8" x14ac:dyDescent="0.25">
      <c r="F2428" s="18" t="str">
        <f t="shared" si="74"/>
        <v/>
      </c>
      <c r="H2428" s="69" t="str">
        <f t="shared" si="75"/>
        <v/>
      </c>
    </row>
    <row r="2429" spans="6:8" x14ac:dyDescent="0.25">
      <c r="F2429" s="18" t="str">
        <f t="shared" si="74"/>
        <v/>
      </c>
      <c r="H2429" s="69" t="str">
        <f t="shared" si="75"/>
        <v/>
      </c>
    </row>
    <row r="2430" spans="6:8" x14ac:dyDescent="0.25">
      <c r="F2430" s="18" t="str">
        <f t="shared" si="74"/>
        <v/>
      </c>
      <c r="H2430" s="69" t="str">
        <f t="shared" si="75"/>
        <v/>
      </c>
    </row>
    <row r="2431" spans="6:8" x14ac:dyDescent="0.25">
      <c r="F2431" s="18" t="str">
        <f t="shared" si="74"/>
        <v/>
      </c>
      <c r="H2431" s="69" t="str">
        <f t="shared" si="75"/>
        <v/>
      </c>
    </row>
    <row r="2432" spans="6:8" x14ac:dyDescent="0.25">
      <c r="F2432" s="18" t="str">
        <f t="shared" si="74"/>
        <v/>
      </c>
      <c r="H2432" s="69" t="str">
        <f t="shared" si="75"/>
        <v/>
      </c>
    </row>
    <row r="2433" spans="6:8" x14ac:dyDescent="0.25">
      <c r="F2433" s="18" t="str">
        <f t="shared" si="74"/>
        <v/>
      </c>
      <c r="H2433" s="69" t="str">
        <f t="shared" si="75"/>
        <v/>
      </c>
    </row>
    <row r="2434" spans="6:8" x14ac:dyDescent="0.25">
      <c r="F2434" s="18" t="str">
        <f t="shared" si="74"/>
        <v/>
      </c>
      <c r="H2434" s="69" t="str">
        <f t="shared" si="75"/>
        <v/>
      </c>
    </row>
    <row r="2435" spans="6:8" x14ac:dyDescent="0.25">
      <c r="F2435" s="18" t="str">
        <f t="shared" si="74"/>
        <v/>
      </c>
      <c r="H2435" s="69" t="str">
        <f t="shared" si="75"/>
        <v/>
      </c>
    </row>
    <row r="2436" spans="6:8" x14ac:dyDescent="0.25">
      <c r="F2436" s="18" t="str">
        <f t="shared" ref="F2436:F2499" si="76">IF($C2436="","",IFERROR($D2436*INDEX(ItemCostCol,MATCH($C2436,ItemName,0)),""))</f>
        <v/>
      </c>
      <c r="H2436" s="69" t="str">
        <f t="shared" ref="H2436:H2499" si="77">IF(C2436="","",IF(ISNUMBER(MATCH(C2436,ItemName,0)),"OK","NOT IN ITEMS LIST"))</f>
        <v/>
      </c>
    </row>
    <row r="2437" spans="6:8" x14ac:dyDescent="0.25">
      <c r="F2437" s="18" t="str">
        <f t="shared" si="76"/>
        <v/>
      </c>
      <c r="H2437" s="69" t="str">
        <f t="shared" si="77"/>
        <v/>
      </c>
    </row>
    <row r="2438" spans="6:8" x14ac:dyDescent="0.25">
      <c r="F2438" s="18" t="str">
        <f t="shared" si="76"/>
        <v/>
      </c>
      <c r="H2438" s="69" t="str">
        <f t="shared" si="77"/>
        <v/>
      </c>
    </row>
    <row r="2439" spans="6:8" x14ac:dyDescent="0.25">
      <c r="F2439" s="18" t="str">
        <f t="shared" si="76"/>
        <v/>
      </c>
      <c r="H2439" s="69" t="str">
        <f t="shared" si="77"/>
        <v/>
      </c>
    </row>
    <row r="2440" spans="6:8" x14ac:dyDescent="0.25">
      <c r="F2440" s="18" t="str">
        <f t="shared" si="76"/>
        <v/>
      </c>
      <c r="H2440" s="69" t="str">
        <f t="shared" si="77"/>
        <v/>
      </c>
    </row>
    <row r="2441" spans="6:8" x14ac:dyDescent="0.25">
      <c r="F2441" s="18" t="str">
        <f t="shared" si="76"/>
        <v/>
      </c>
      <c r="H2441" s="69" t="str">
        <f t="shared" si="77"/>
        <v/>
      </c>
    </row>
    <row r="2442" spans="6:8" x14ac:dyDescent="0.25">
      <c r="F2442" s="18" t="str">
        <f t="shared" si="76"/>
        <v/>
      </c>
      <c r="H2442" s="69" t="str">
        <f t="shared" si="77"/>
        <v/>
      </c>
    </row>
    <row r="2443" spans="6:8" x14ac:dyDescent="0.25">
      <c r="F2443" s="18" t="str">
        <f t="shared" si="76"/>
        <v/>
      </c>
      <c r="H2443" s="69" t="str">
        <f t="shared" si="77"/>
        <v/>
      </c>
    </row>
    <row r="2444" spans="6:8" x14ac:dyDescent="0.25">
      <c r="F2444" s="18" t="str">
        <f t="shared" si="76"/>
        <v/>
      </c>
      <c r="H2444" s="69" t="str">
        <f t="shared" si="77"/>
        <v/>
      </c>
    </row>
    <row r="2445" spans="6:8" x14ac:dyDescent="0.25">
      <c r="F2445" s="18" t="str">
        <f t="shared" si="76"/>
        <v/>
      </c>
      <c r="H2445" s="69" t="str">
        <f t="shared" si="77"/>
        <v/>
      </c>
    </row>
    <row r="2446" spans="6:8" x14ac:dyDescent="0.25">
      <c r="F2446" s="18" t="str">
        <f t="shared" si="76"/>
        <v/>
      </c>
      <c r="H2446" s="69" t="str">
        <f t="shared" si="77"/>
        <v/>
      </c>
    </row>
    <row r="2447" spans="6:8" x14ac:dyDescent="0.25">
      <c r="F2447" s="18" t="str">
        <f t="shared" si="76"/>
        <v/>
      </c>
      <c r="H2447" s="69" t="str">
        <f t="shared" si="77"/>
        <v/>
      </c>
    </row>
    <row r="2448" spans="6:8" x14ac:dyDescent="0.25">
      <c r="F2448" s="18" t="str">
        <f t="shared" si="76"/>
        <v/>
      </c>
      <c r="H2448" s="69" t="str">
        <f t="shared" si="77"/>
        <v/>
      </c>
    </row>
    <row r="2449" spans="6:8" x14ac:dyDescent="0.25">
      <c r="F2449" s="18" t="str">
        <f t="shared" si="76"/>
        <v/>
      </c>
      <c r="H2449" s="69" t="str">
        <f t="shared" si="77"/>
        <v/>
      </c>
    </row>
    <row r="2450" spans="6:8" x14ac:dyDescent="0.25">
      <c r="F2450" s="18" t="str">
        <f t="shared" si="76"/>
        <v/>
      </c>
      <c r="H2450" s="69" t="str">
        <f t="shared" si="77"/>
        <v/>
      </c>
    </row>
    <row r="2451" spans="6:8" x14ac:dyDescent="0.25">
      <c r="F2451" s="18" t="str">
        <f t="shared" si="76"/>
        <v/>
      </c>
      <c r="H2451" s="69" t="str">
        <f t="shared" si="77"/>
        <v/>
      </c>
    </row>
    <row r="2452" spans="6:8" x14ac:dyDescent="0.25">
      <c r="F2452" s="18" t="str">
        <f t="shared" si="76"/>
        <v/>
      </c>
      <c r="H2452" s="69" t="str">
        <f t="shared" si="77"/>
        <v/>
      </c>
    </row>
    <row r="2453" spans="6:8" x14ac:dyDescent="0.25">
      <c r="F2453" s="18" t="str">
        <f t="shared" si="76"/>
        <v/>
      </c>
      <c r="H2453" s="69" t="str">
        <f t="shared" si="77"/>
        <v/>
      </c>
    </row>
    <row r="2454" spans="6:8" x14ac:dyDescent="0.25">
      <c r="F2454" s="18" t="str">
        <f t="shared" si="76"/>
        <v/>
      </c>
      <c r="H2454" s="69" t="str">
        <f t="shared" si="77"/>
        <v/>
      </c>
    </row>
    <row r="2455" spans="6:8" x14ac:dyDescent="0.25">
      <c r="F2455" s="18" t="str">
        <f t="shared" si="76"/>
        <v/>
      </c>
      <c r="H2455" s="69" t="str">
        <f t="shared" si="77"/>
        <v/>
      </c>
    </row>
    <row r="2456" spans="6:8" x14ac:dyDescent="0.25">
      <c r="F2456" s="18" t="str">
        <f t="shared" si="76"/>
        <v/>
      </c>
      <c r="H2456" s="69" t="str">
        <f t="shared" si="77"/>
        <v/>
      </c>
    </row>
    <row r="2457" spans="6:8" x14ac:dyDescent="0.25">
      <c r="F2457" s="18" t="str">
        <f t="shared" si="76"/>
        <v/>
      </c>
      <c r="H2457" s="69" t="str">
        <f t="shared" si="77"/>
        <v/>
      </c>
    </row>
    <row r="2458" spans="6:8" x14ac:dyDescent="0.25">
      <c r="F2458" s="18" t="str">
        <f t="shared" si="76"/>
        <v/>
      </c>
      <c r="H2458" s="69" t="str">
        <f t="shared" si="77"/>
        <v/>
      </c>
    </row>
    <row r="2459" spans="6:8" x14ac:dyDescent="0.25">
      <c r="F2459" s="18" t="str">
        <f t="shared" si="76"/>
        <v/>
      </c>
      <c r="H2459" s="69" t="str">
        <f t="shared" si="77"/>
        <v/>
      </c>
    </row>
    <row r="2460" spans="6:8" x14ac:dyDescent="0.25">
      <c r="F2460" s="18" t="str">
        <f t="shared" si="76"/>
        <v/>
      </c>
      <c r="H2460" s="69" t="str">
        <f t="shared" si="77"/>
        <v/>
      </c>
    </row>
    <row r="2461" spans="6:8" x14ac:dyDescent="0.25">
      <c r="F2461" s="18" t="str">
        <f t="shared" si="76"/>
        <v/>
      </c>
      <c r="H2461" s="69" t="str">
        <f t="shared" si="77"/>
        <v/>
      </c>
    </row>
    <row r="2462" spans="6:8" x14ac:dyDescent="0.25">
      <c r="F2462" s="18" t="str">
        <f t="shared" si="76"/>
        <v/>
      </c>
      <c r="H2462" s="69" t="str">
        <f t="shared" si="77"/>
        <v/>
      </c>
    </row>
    <row r="2463" spans="6:8" x14ac:dyDescent="0.25">
      <c r="F2463" s="18" t="str">
        <f t="shared" si="76"/>
        <v/>
      </c>
      <c r="H2463" s="69" t="str">
        <f t="shared" si="77"/>
        <v/>
      </c>
    </row>
    <row r="2464" spans="6:8" x14ac:dyDescent="0.25">
      <c r="F2464" s="18" t="str">
        <f t="shared" si="76"/>
        <v/>
      </c>
      <c r="H2464" s="69" t="str">
        <f t="shared" si="77"/>
        <v/>
      </c>
    </row>
    <row r="2465" spans="6:8" x14ac:dyDescent="0.25">
      <c r="F2465" s="18" t="str">
        <f t="shared" si="76"/>
        <v/>
      </c>
      <c r="H2465" s="69" t="str">
        <f t="shared" si="77"/>
        <v/>
      </c>
    </row>
    <row r="2466" spans="6:8" x14ac:dyDescent="0.25">
      <c r="F2466" s="18" t="str">
        <f t="shared" si="76"/>
        <v/>
      </c>
      <c r="H2466" s="69" t="str">
        <f t="shared" si="77"/>
        <v/>
      </c>
    </row>
    <row r="2467" spans="6:8" x14ac:dyDescent="0.25">
      <c r="F2467" s="18" t="str">
        <f t="shared" si="76"/>
        <v/>
      </c>
      <c r="H2467" s="69" t="str">
        <f t="shared" si="77"/>
        <v/>
      </c>
    </row>
    <row r="2468" spans="6:8" x14ac:dyDescent="0.25">
      <c r="F2468" s="18" t="str">
        <f t="shared" si="76"/>
        <v/>
      </c>
      <c r="H2468" s="69" t="str">
        <f t="shared" si="77"/>
        <v/>
      </c>
    </row>
    <row r="2469" spans="6:8" x14ac:dyDescent="0.25">
      <c r="F2469" s="18" t="str">
        <f t="shared" si="76"/>
        <v/>
      </c>
      <c r="H2469" s="69" t="str">
        <f t="shared" si="77"/>
        <v/>
      </c>
    </row>
    <row r="2470" spans="6:8" x14ac:dyDescent="0.25">
      <c r="F2470" s="18" t="str">
        <f t="shared" si="76"/>
        <v/>
      </c>
      <c r="H2470" s="69" t="str">
        <f t="shared" si="77"/>
        <v/>
      </c>
    </row>
    <row r="2471" spans="6:8" x14ac:dyDescent="0.25">
      <c r="F2471" s="18" t="str">
        <f t="shared" si="76"/>
        <v/>
      </c>
      <c r="H2471" s="69" t="str">
        <f t="shared" si="77"/>
        <v/>
      </c>
    </row>
    <row r="2472" spans="6:8" x14ac:dyDescent="0.25">
      <c r="F2472" s="18" t="str">
        <f t="shared" si="76"/>
        <v/>
      </c>
      <c r="H2472" s="69" t="str">
        <f t="shared" si="77"/>
        <v/>
      </c>
    </row>
    <row r="2473" spans="6:8" x14ac:dyDescent="0.25">
      <c r="F2473" s="18" t="str">
        <f t="shared" si="76"/>
        <v/>
      </c>
      <c r="H2473" s="69" t="str">
        <f t="shared" si="77"/>
        <v/>
      </c>
    </row>
    <row r="2474" spans="6:8" x14ac:dyDescent="0.25">
      <c r="F2474" s="18" t="str">
        <f t="shared" si="76"/>
        <v/>
      </c>
      <c r="H2474" s="69" t="str">
        <f t="shared" si="77"/>
        <v/>
      </c>
    </row>
    <row r="2475" spans="6:8" x14ac:dyDescent="0.25">
      <c r="F2475" s="18" t="str">
        <f t="shared" si="76"/>
        <v/>
      </c>
      <c r="H2475" s="69" t="str">
        <f t="shared" si="77"/>
        <v/>
      </c>
    </row>
    <row r="2476" spans="6:8" x14ac:dyDescent="0.25">
      <c r="F2476" s="18" t="str">
        <f t="shared" si="76"/>
        <v/>
      </c>
      <c r="H2476" s="69" t="str">
        <f t="shared" si="77"/>
        <v/>
      </c>
    </row>
    <row r="2477" spans="6:8" x14ac:dyDescent="0.25">
      <c r="F2477" s="18" t="str">
        <f t="shared" si="76"/>
        <v/>
      </c>
      <c r="H2477" s="69" t="str">
        <f t="shared" si="77"/>
        <v/>
      </c>
    </row>
    <row r="2478" spans="6:8" x14ac:dyDescent="0.25">
      <c r="F2478" s="18" t="str">
        <f t="shared" si="76"/>
        <v/>
      </c>
      <c r="H2478" s="69" t="str">
        <f t="shared" si="77"/>
        <v/>
      </c>
    </row>
    <row r="2479" spans="6:8" x14ac:dyDescent="0.25">
      <c r="F2479" s="18" t="str">
        <f t="shared" si="76"/>
        <v/>
      </c>
      <c r="H2479" s="69" t="str">
        <f t="shared" si="77"/>
        <v/>
      </c>
    </row>
    <row r="2480" spans="6:8" x14ac:dyDescent="0.25">
      <c r="F2480" s="18" t="str">
        <f t="shared" si="76"/>
        <v/>
      </c>
      <c r="H2480" s="69" t="str">
        <f t="shared" si="77"/>
        <v/>
      </c>
    </row>
    <row r="2481" spans="6:8" x14ac:dyDescent="0.25">
      <c r="F2481" s="18" t="str">
        <f t="shared" si="76"/>
        <v/>
      </c>
      <c r="H2481" s="69" t="str">
        <f t="shared" si="77"/>
        <v/>
      </c>
    </row>
    <row r="2482" spans="6:8" x14ac:dyDescent="0.25">
      <c r="F2482" s="18" t="str">
        <f t="shared" si="76"/>
        <v/>
      </c>
      <c r="H2482" s="69" t="str">
        <f t="shared" si="77"/>
        <v/>
      </c>
    </row>
    <row r="2483" spans="6:8" x14ac:dyDescent="0.25">
      <c r="F2483" s="18" t="str">
        <f t="shared" si="76"/>
        <v/>
      </c>
      <c r="H2483" s="69" t="str">
        <f t="shared" si="77"/>
        <v/>
      </c>
    </row>
    <row r="2484" spans="6:8" x14ac:dyDescent="0.25">
      <c r="F2484" s="18" t="str">
        <f t="shared" si="76"/>
        <v/>
      </c>
      <c r="H2484" s="69" t="str">
        <f t="shared" si="77"/>
        <v/>
      </c>
    </row>
    <row r="2485" spans="6:8" x14ac:dyDescent="0.25">
      <c r="F2485" s="18" t="str">
        <f t="shared" si="76"/>
        <v/>
      </c>
      <c r="H2485" s="69" t="str">
        <f t="shared" si="77"/>
        <v/>
      </c>
    </row>
    <row r="2486" spans="6:8" x14ac:dyDescent="0.25">
      <c r="F2486" s="18" t="str">
        <f t="shared" si="76"/>
        <v/>
      </c>
      <c r="H2486" s="69" t="str">
        <f t="shared" si="77"/>
        <v/>
      </c>
    </row>
    <row r="2487" spans="6:8" x14ac:dyDescent="0.25">
      <c r="F2487" s="18" t="str">
        <f t="shared" si="76"/>
        <v/>
      </c>
      <c r="H2487" s="69" t="str">
        <f t="shared" si="77"/>
        <v/>
      </c>
    </row>
    <row r="2488" spans="6:8" x14ac:dyDescent="0.25">
      <c r="F2488" s="18" t="str">
        <f t="shared" si="76"/>
        <v/>
      </c>
      <c r="H2488" s="69" t="str">
        <f t="shared" si="77"/>
        <v/>
      </c>
    </row>
    <row r="2489" spans="6:8" x14ac:dyDescent="0.25">
      <c r="F2489" s="18" t="str">
        <f t="shared" si="76"/>
        <v/>
      </c>
      <c r="H2489" s="69" t="str">
        <f t="shared" si="77"/>
        <v/>
      </c>
    </row>
    <row r="2490" spans="6:8" x14ac:dyDescent="0.25">
      <c r="F2490" s="18" t="str">
        <f t="shared" si="76"/>
        <v/>
      </c>
      <c r="H2490" s="69" t="str">
        <f t="shared" si="77"/>
        <v/>
      </c>
    </row>
    <row r="2491" spans="6:8" x14ac:dyDescent="0.25">
      <c r="F2491" s="18" t="str">
        <f t="shared" si="76"/>
        <v/>
      </c>
      <c r="H2491" s="69" t="str">
        <f t="shared" si="77"/>
        <v/>
      </c>
    </row>
    <row r="2492" spans="6:8" x14ac:dyDescent="0.25">
      <c r="F2492" s="18" t="str">
        <f t="shared" si="76"/>
        <v/>
      </c>
      <c r="H2492" s="69" t="str">
        <f t="shared" si="77"/>
        <v/>
      </c>
    </row>
    <row r="2493" spans="6:8" x14ac:dyDescent="0.25">
      <c r="F2493" s="18" t="str">
        <f t="shared" si="76"/>
        <v/>
      </c>
      <c r="H2493" s="69" t="str">
        <f t="shared" si="77"/>
        <v/>
      </c>
    </row>
    <row r="2494" spans="6:8" x14ac:dyDescent="0.25">
      <c r="F2494" s="18" t="str">
        <f t="shared" si="76"/>
        <v/>
      </c>
      <c r="H2494" s="69" t="str">
        <f t="shared" si="77"/>
        <v/>
      </c>
    </row>
    <row r="2495" spans="6:8" x14ac:dyDescent="0.25">
      <c r="F2495" s="18" t="str">
        <f t="shared" si="76"/>
        <v/>
      </c>
      <c r="H2495" s="69" t="str">
        <f t="shared" si="77"/>
        <v/>
      </c>
    </row>
    <row r="2496" spans="6:8" x14ac:dyDescent="0.25">
      <c r="F2496" s="18" t="str">
        <f t="shared" si="76"/>
        <v/>
      </c>
      <c r="H2496" s="69" t="str">
        <f t="shared" si="77"/>
        <v/>
      </c>
    </row>
    <row r="2497" spans="6:8" x14ac:dyDescent="0.25">
      <c r="F2497" s="18" t="str">
        <f t="shared" si="76"/>
        <v/>
      </c>
      <c r="H2497" s="69" t="str">
        <f t="shared" si="77"/>
        <v/>
      </c>
    </row>
    <row r="2498" spans="6:8" x14ac:dyDescent="0.25">
      <c r="F2498" s="18" t="str">
        <f t="shared" si="76"/>
        <v/>
      </c>
      <c r="H2498" s="69" t="str">
        <f t="shared" si="77"/>
        <v/>
      </c>
    </row>
    <row r="2499" spans="6:8" x14ac:dyDescent="0.25">
      <c r="F2499" s="18" t="str">
        <f t="shared" si="76"/>
        <v/>
      </c>
      <c r="H2499" s="69" t="str">
        <f t="shared" si="77"/>
        <v/>
      </c>
    </row>
    <row r="2500" spans="6:8" x14ac:dyDescent="0.25">
      <c r="F2500" s="18" t="str">
        <f t="shared" ref="F2500:F2563" si="78">IF($C2500="","",IFERROR($D2500*INDEX(ItemCostCol,MATCH($C2500,ItemName,0)),""))</f>
        <v/>
      </c>
      <c r="H2500" s="69" t="str">
        <f t="shared" ref="H2500:H2563" si="79">IF(C2500="","",IF(ISNUMBER(MATCH(C2500,ItemName,0)),"OK","NOT IN ITEMS LIST"))</f>
        <v/>
      </c>
    </row>
    <row r="2501" spans="6:8" x14ac:dyDescent="0.25">
      <c r="F2501" s="18" t="str">
        <f t="shared" si="78"/>
        <v/>
      </c>
      <c r="H2501" s="69" t="str">
        <f t="shared" si="79"/>
        <v/>
      </c>
    </row>
    <row r="2502" spans="6:8" x14ac:dyDescent="0.25">
      <c r="F2502" s="18" t="str">
        <f t="shared" si="78"/>
        <v/>
      </c>
      <c r="H2502" s="69" t="str">
        <f t="shared" si="79"/>
        <v/>
      </c>
    </row>
    <row r="2503" spans="6:8" x14ac:dyDescent="0.25">
      <c r="F2503" s="18" t="str">
        <f t="shared" si="78"/>
        <v/>
      </c>
      <c r="H2503" s="69" t="str">
        <f t="shared" si="79"/>
        <v/>
      </c>
    </row>
    <row r="2504" spans="6:8" x14ac:dyDescent="0.25">
      <c r="F2504" s="18" t="str">
        <f t="shared" si="78"/>
        <v/>
      </c>
      <c r="H2504" s="69" t="str">
        <f t="shared" si="79"/>
        <v/>
      </c>
    </row>
    <row r="2505" spans="6:8" x14ac:dyDescent="0.25">
      <c r="F2505" s="18" t="str">
        <f t="shared" si="78"/>
        <v/>
      </c>
      <c r="H2505" s="69" t="str">
        <f t="shared" si="79"/>
        <v/>
      </c>
    </row>
    <row r="2506" spans="6:8" x14ac:dyDescent="0.25">
      <c r="F2506" s="18" t="str">
        <f t="shared" si="78"/>
        <v/>
      </c>
      <c r="H2506" s="69" t="str">
        <f t="shared" si="79"/>
        <v/>
      </c>
    </row>
    <row r="2507" spans="6:8" x14ac:dyDescent="0.25">
      <c r="F2507" s="18" t="str">
        <f t="shared" si="78"/>
        <v/>
      </c>
      <c r="H2507" s="69" t="str">
        <f t="shared" si="79"/>
        <v/>
      </c>
    </row>
    <row r="2508" spans="6:8" x14ac:dyDescent="0.25">
      <c r="F2508" s="18" t="str">
        <f t="shared" si="78"/>
        <v/>
      </c>
      <c r="H2508" s="69" t="str">
        <f t="shared" si="79"/>
        <v/>
      </c>
    </row>
    <row r="2509" spans="6:8" x14ac:dyDescent="0.25">
      <c r="F2509" s="18" t="str">
        <f t="shared" si="78"/>
        <v/>
      </c>
      <c r="H2509" s="69" t="str">
        <f t="shared" si="79"/>
        <v/>
      </c>
    </row>
    <row r="2510" spans="6:8" x14ac:dyDescent="0.25">
      <c r="F2510" s="18" t="str">
        <f t="shared" si="78"/>
        <v/>
      </c>
      <c r="H2510" s="69" t="str">
        <f t="shared" si="79"/>
        <v/>
      </c>
    </row>
    <row r="2511" spans="6:8" x14ac:dyDescent="0.25">
      <c r="F2511" s="18" t="str">
        <f t="shared" si="78"/>
        <v/>
      </c>
      <c r="H2511" s="69" t="str">
        <f t="shared" si="79"/>
        <v/>
      </c>
    </row>
    <row r="2512" spans="6:8" x14ac:dyDescent="0.25">
      <c r="F2512" s="18" t="str">
        <f t="shared" si="78"/>
        <v/>
      </c>
      <c r="H2512" s="69" t="str">
        <f t="shared" si="79"/>
        <v/>
      </c>
    </row>
    <row r="2513" spans="6:8" x14ac:dyDescent="0.25">
      <c r="F2513" s="18" t="str">
        <f t="shared" si="78"/>
        <v/>
      </c>
      <c r="H2513" s="69" t="str">
        <f t="shared" si="79"/>
        <v/>
      </c>
    </row>
    <row r="2514" spans="6:8" x14ac:dyDescent="0.25">
      <c r="F2514" s="18" t="str">
        <f t="shared" si="78"/>
        <v/>
      </c>
      <c r="H2514" s="69" t="str">
        <f t="shared" si="79"/>
        <v/>
      </c>
    </row>
    <row r="2515" spans="6:8" x14ac:dyDescent="0.25">
      <c r="F2515" s="18" t="str">
        <f t="shared" si="78"/>
        <v/>
      </c>
      <c r="H2515" s="69" t="str">
        <f t="shared" si="79"/>
        <v/>
      </c>
    </row>
    <row r="2516" spans="6:8" x14ac:dyDescent="0.25">
      <c r="F2516" s="18" t="str">
        <f t="shared" si="78"/>
        <v/>
      </c>
      <c r="H2516" s="69" t="str">
        <f t="shared" si="79"/>
        <v/>
      </c>
    </row>
    <row r="2517" spans="6:8" x14ac:dyDescent="0.25">
      <c r="F2517" s="18" t="str">
        <f t="shared" si="78"/>
        <v/>
      </c>
      <c r="H2517" s="69" t="str">
        <f t="shared" si="79"/>
        <v/>
      </c>
    </row>
    <row r="2518" spans="6:8" x14ac:dyDescent="0.25">
      <c r="F2518" s="18" t="str">
        <f t="shared" si="78"/>
        <v/>
      </c>
      <c r="H2518" s="69" t="str">
        <f t="shared" si="79"/>
        <v/>
      </c>
    </row>
    <row r="2519" spans="6:8" x14ac:dyDescent="0.25">
      <c r="F2519" s="18" t="str">
        <f t="shared" si="78"/>
        <v/>
      </c>
      <c r="H2519" s="69" t="str">
        <f t="shared" si="79"/>
        <v/>
      </c>
    </row>
    <row r="2520" spans="6:8" x14ac:dyDescent="0.25">
      <c r="F2520" s="18" t="str">
        <f t="shared" si="78"/>
        <v/>
      </c>
      <c r="H2520" s="69" t="str">
        <f t="shared" si="79"/>
        <v/>
      </c>
    </row>
    <row r="2521" spans="6:8" x14ac:dyDescent="0.25">
      <c r="F2521" s="18" t="str">
        <f t="shared" si="78"/>
        <v/>
      </c>
      <c r="H2521" s="69" t="str">
        <f t="shared" si="79"/>
        <v/>
      </c>
    </row>
    <row r="2522" spans="6:8" x14ac:dyDescent="0.25">
      <c r="F2522" s="18" t="str">
        <f t="shared" si="78"/>
        <v/>
      </c>
      <c r="H2522" s="69" t="str">
        <f t="shared" si="79"/>
        <v/>
      </c>
    </row>
    <row r="2523" spans="6:8" x14ac:dyDescent="0.25">
      <c r="F2523" s="18" t="str">
        <f t="shared" si="78"/>
        <v/>
      </c>
      <c r="H2523" s="69" t="str">
        <f t="shared" si="79"/>
        <v/>
      </c>
    </row>
    <row r="2524" spans="6:8" x14ac:dyDescent="0.25">
      <c r="F2524" s="18" t="str">
        <f t="shared" si="78"/>
        <v/>
      </c>
      <c r="H2524" s="69" t="str">
        <f t="shared" si="79"/>
        <v/>
      </c>
    </row>
    <row r="2525" spans="6:8" x14ac:dyDescent="0.25">
      <c r="F2525" s="18" t="str">
        <f t="shared" si="78"/>
        <v/>
      </c>
      <c r="H2525" s="69" t="str">
        <f t="shared" si="79"/>
        <v/>
      </c>
    </row>
    <row r="2526" spans="6:8" x14ac:dyDescent="0.25">
      <c r="F2526" s="18" t="str">
        <f t="shared" si="78"/>
        <v/>
      </c>
      <c r="H2526" s="69" t="str">
        <f t="shared" si="79"/>
        <v/>
      </c>
    </row>
    <row r="2527" spans="6:8" x14ac:dyDescent="0.25">
      <c r="F2527" s="18" t="str">
        <f t="shared" si="78"/>
        <v/>
      </c>
      <c r="H2527" s="69" t="str">
        <f t="shared" si="79"/>
        <v/>
      </c>
    </row>
    <row r="2528" spans="6:8" x14ac:dyDescent="0.25">
      <c r="F2528" s="18" t="str">
        <f t="shared" si="78"/>
        <v/>
      </c>
      <c r="H2528" s="69" t="str">
        <f t="shared" si="79"/>
        <v/>
      </c>
    </row>
    <row r="2529" spans="6:8" x14ac:dyDescent="0.25">
      <c r="F2529" s="18" t="str">
        <f t="shared" si="78"/>
        <v/>
      </c>
      <c r="H2529" s="69" t="str">
        <f t="shared" si="79"/>
        <v/>
      </c>
    </row>
    <row r="2530" spans="6:8" x14ac:dyDescent="0.25">
      <c r="F2530" s="18" t="str">
        <f t="shared" si="78"/>
        <v/>
      </c>
      <c r="H2530" s="69" t="str">
        <f t="shared" si="79"/>
        <v/>
      </c>
    </row>
    <row r="2531" spans="6:8" x14ac:dyDescent="0.25">
      <c r="F2531" s="18" t="str">
        <f t="shared" si="78"/>
        <v/>
      </c>
      <c r="H2531" s="69" t="str">
        <f t="shared" si="79"/>
        <v/>
      </c>
    </row>
    <row r="2532" spans="6:8" x14ac:dyDescent="0.25">
      <c r="F2532" s="18" t="str">
        <f t="shared" si="78"/>
        <v/>
      </c>
      <c r="H2532" s="69" t="str">
        <f t="shared" si="79"/>
        <v/>
      </c>
    </row>
    <row r="2533" spans="6:8" x14ac:dyDescent="0.25">
      <c r="F2533" s="18" t="str">
        <f t="shared" si="78"/>
        <v/>
      </c>
      <c r="H2533" s="69" t="str">
        <f t="shared" si="79"/>
        <v/>
      </c>
    </row>
    <row r="2534" spans="6:8" x14ac:dyDescent="0.25">
      <c r="F2534" s="18" t="str">
        <f t="shared" si="78"/>
        <v/>
      </c>
      <c r="H2534" s="69" t="str">
        <f t="shared" si="79"/>
        <v/>
      </c>
    </row>
    <row r="2535" spans="6:8" x14ac:dyDescent="0.25">
      <c r="F2535" s="18" t="str">
        <f t="shared" si="78"/>
        <v/>
      </c>
      <c r="H2535" s="69" t="str">
        <f t="shared" si="79"/>
        <v/>
      </c>
    </row>
    <row r="2536" spans="6:8" x14ac:dyDescent="0.25">
      <c r="F2536" s="18" t="str">
        <f t="shared" si="78"/>
        <v/>
      </c>
      <c r="H2536" s="69" t="str">
        <f t="shared" si="79"/>
        <v/>
      </c>
    </row>
    <row r="2537" spans="6:8" x14ac:dyDescent="0.25">
      <c r="F2537" s="18" t="str">
        <f t="shared" si="78"/>
        <v/>
      </c>
      <c r="H2537" s="69" t="str">
        <f t="shared" si="79"/>
        <v/>
      </c>
    </row>
    <row r="2538" spans="6:8" x14ac:dyDescent="0.25">
      <c r="F2538" s="18" t="str">
        <f t="shared" si="78"/>
        <v/>
      </c>
      <c r="H2538" s="69" t="str">
        <f t="shared" si="79"/>
        <v/>
      </c>
    </row>
    <row r="2539" spans="6:8" x14ac:dyDescent="0.25">
      <c r="F2539" s="18" t="str">
        <f t="shared" si="78"/>
        <v/>
      </c>
      <c r="H2539" s="69" t="str">
        <f t="shared" si="79"/>
        <v/>
      </c>
    </row>
    <row r="2540" spans="6:8" x14ac:dyDescent="0.25">
      <c r="F2540" s="18" t="str">
        <f t="shared" si="78"/>
        <v/>
      </c>
      <c r="H2540" s="69" t="str">
        <f t="shared" si="79"/>
        <v/>
      </c>
    </row>
    <row r="2541" spans="6:8" x14ac:dyDescent="0.25">
      <c r="F2541" s="18" t="str">
        <f t="shared" si="78"/>
        <v/>
      </c>
      <c r="H2541" s="69" t="str">
        <f t="shared" si="79"/>
        <v/>
      </c>
    </row>
    <row r="2542" spans="6:8" x14ac:dyDescent="0.25">
      <c r="F2542" s="18" t="str">
        <f t="shared" si="78"/>
        <v/>
      </c>
      <c r="H2542" s="69" t="str">
        <f t="shared" si="79"/>
        <v/>
      </c>
    </row>
    <row r="2543" spans="6:8" x14ac:dyDescent="0.25">
      <c r="F2543" s="18" t="str">
        <f t="shared" si="78"/>
        <v/>
      </c>
      <c r="H2543" s="69" t="str">
        <f t="shared" si="79"/>
        <v/>
      </c>
    </row>
    <row r="2544" spans="6:8" x14ac:dyDescent="0.25">
      <c r="F2544" s="18" t="str">
        <f t="shared" si="78"/>
        <v/>
      </c>
      <c r="H2544" s="69" t="str">
        <f t="shared" si="79"/>
        <v/>
      </c>
    </row>
    <row r="2545" spans="6:8" x14ac:dyDescent="0.25">
      <c r="F2545" s="18" t="str">
        <f t="shared" si="78"/>
        <v/>
      </c>
      <c r="H2545" s="69" t="str">
        <f t="shared" si="79"/>
        <v/>
      </c>
    </row>
    <row r="2546" spans="6:8" x14ac:dyDescent="0.25">
      <c r="F2546" s="18" t="str">
        <f t="shared" si="78"/>
        <v/>
      </c>
      <c r="H2546" s="69" t="str">
        <f t="shared" si="79"/>
        <v/>
      </c>
    </row>
    <row r="2547" spans="6:8" x14ac:dyDescent="0.25">
      <c r="F2547" s="18" t="str">
        <f t="shared" si="78"/>
        <v/>
      </c>
      <c r="H2547" s="69" t="str">
        <f t="shared" si="79"/>
        <v/>
      </c>
    </row>
    <row r="2548" spans="6:8" x14ac:dyDescent="0.25">
      <c r="F2548" s="18" t="str">
        <f t="shared" si="78"/>
        <v/>
      </c>
      <c r="H2548" s="69" t="str">
        <f t="shared" si="79"/>
        <v/>
      </c>
    </row>
    <row r="2549" spans="6:8" x14ac:dyDescent="0.25">
      <c r="F2549" s="18" t="str">
        <f t="shared" si="78"/>
        <v/>
      </c>
      <c r="H2549" s="69" t="str">
        <f t="shared" si="79"/>
        <v/>
      </c>
    </row>
    <row r="2550" spans="6:8" x14ac:dyDescent="0.25">
      <c r="F2550" s="18" t="str">
        <f t="shared" si="78"/>
        <v/>
      </c>
      <c r="H2550" s="69" t="str">
        <f t="shared" si="79"/>
        <v/>
      </c>
    </row>
    <row r="2551" spans="6:8" x14ac:dyDescent="0.25">
      <c r="F2551" s="18" t="str">
        <f t="shared" si="78"/>
        <v/>
      </c>
      <c r="H2551" s="69" t="str">
        <f t="shared" si="79"/>
        <v/>
      </c>
    </row>
    <row r="2552" spans="6:8" x14ac:dyDescent="0.25">
      <c r="F2552" s="18" t="str">
        <f t="shared" si="78"/>
        <v/>
      </c>
      <c r="H2552" s="69" t="str">
        <f t="shared" si="79"/>
        <v/>
      </c>
    </row>
    <row r="2553" spans="6:8" x14ac:dyDescent="0.25">
      <c r="F2553" s="18" t="str">
        <f t="shared" si="78"/>
        <v/>
      </c>
      <c r="H2553" s="69" t="str">
        <f t="shared" si="79"/>
        <v/>
      </c>
    </row>
    <row r="2554" spans="6:8" x14ac:dyDescent="0.25">
      <c r="F2554" s="18" t="str">
        <f t="shared" si="78"/>
        <v/>
      </c>
      <c r="H2554" s="69" t="str">
        <f t="shared" si="79"/>
        <v/>
      </c>
    </row>
    <row r="2555" spans="6:8" x14ac:dyDescent="0.25">
      <c r="F2555" s="18" t="str">
        <f t="shared" si="78"/>
        <v/>
      </c>
      <c r="H2555" s="69" t="str">
        <f t="shared" si="79"/>
        <v/>
      </c>
    </row>
    <row r="2556" spans="6:8" x14ac:dyDescent="0.25">
      <c r="F2556" s="18" t="str">
        <f t="shared" si="78"/>
        <v/>
      </c>
      <c r="H2556" s="69" t="str">
        <f t="shared" si="79"/>
        <v/>
      </c>
    </row>
    <row r="2557" spans="6:8" x14ac:dyDescent="0.25">
      <c r="F2557" s="18" t="str">
        <f t="shared" si="78"/>
        <v/>
      </c>
      <c r="H2557" s="69" t="str">
        <f t="shared" si="79"/>
        <v/>
      </c>
    </row>
    <row r="2558" spans="6:8" x14ac:dyDescent="0.25">
      <c r="F2558" s="18" t="str">
        <f t="shared" si="78"/>
        <v/>
      </c>
      <c r="H2558" s="69" t="str">
        <f t="shared" si="79"/>
        <v/>
      </c>
    </row>
    <row r="2559" spans="6:8" x14ac:dyDescent="0.25">
      <c r="F2559" s="18" t="str">
        <f t="shared" si="78"/>
        <v/>
      </c>
      <c r="H2559" s="69" t="str">
        <f t="shared" si="79"/>
        <v/>
      </c>
    </row>
    <row r="2560" spans="6:8" x14ac:dyDescent="0.25">
      <c r="F2560" s="18" t="str">
        <f t="shared" si="78"/>
        <v/>
      </c>
      <c r="H2560" s="69" t="str">
        <f t="shared" si="79"/>
        <v/>
      </c>
    </row>
    <row r="2561" spans="6:8" x14ac:dyDescent="0.25">
      <c r="F2561" s="18" t="str">
        <f t="shared" si="78"/>
        <v/>
      </c>
      <c r="H2561" s="69" t="str">
        <f t="shared" si="79"/>
        <v/>
      </c>
    </row>
    <row r="2562" spans="6:8" x14ac:dyDescent="0.25">
      <c r="F2562" s="18" t="str">
        <f t="shared" si="78"/>
        <v/>
      </c>
      <c r="H2562" s="69" t="str">
        <f t="shared" si="79"/>
        <v/>
      </c>
    </row>
    <row r="2563" spans="6:8" x14ac:dyDescent="0.25">
      <c r="F2563" s="18" t="str">
        <f t="shared" si="78"/>
        <v/>
      </c>
      <c r="H2563" s="69" t="str">
        <f t="shared" si="79"/>
        <v/>
      </c>
    </row>
    <row r="2564" spans="6:8" x14ac:dyDescent="0.25">
      <c r="F2564" s="18" t="str">
        <f t="shared" ref="F2564:F2627" si="80">IF($C2564="","",IFERROR($D2564*INDEX(ItemCostCol,MATCH($C2564,ItemName,0)),""))</f>
        <v/>
      </c>
      <c r="H2564" s="69" t="str">
        <f t="shared" ref="H2564:H2627" si="81">IF(C2564="","",IF(ISNUMBER(MATCH(C2564,ItemName,0)),"OK","NOT IN ITEMS LIST"))</f>
        <v/>
      </c>
    </row>
    <row r="2565" spans="6:8" x14ac:dyDescent="0.25">
      <c r="F2565" s="18" t="str">
        <f t="shared" si="80"/>
        <v/>
      </c>
      <c r="H2565" s="69" t="str">
        <f t="shared" si="81"/>
        <v/>
      </c>
    </row>
    <row r="2566" spans="6:8" x14ac:dyDescent="0.25">
      <c r="F2566" s="18" t="str">
        <f t="shared" si="80"/>
        <v/>
      </c>
      <c r="H2566" s="69" t="str">
        <f t="shared" si="81"/>
        <v/>
      </c>
    </row>
    <row r="2567" spans="6:8" x14ac:dyDescent="0.25">
      <c r="F2567" s="18" t="str">
        <f t="shared" si="80"/>
        <v/>
      </c>
      <c r="H2567" s="69" t="str">
        <f t="shared" si="81"/>
        <v/>
      </c>
    </row>
    <row r="2568" spans="6:8" x14ac:dyDescent="0.25">
      <c r="F2568" s="18" t="str">
        <f t="shared" si="80"/>
        <v/>
      </c>
      <c r="H2568" s="69" t="str">
        <f t="shared" si="81"/>
        <v/>
      </c>
    </row>
    <row r="2569" spans="6:8" x14ac:dyDescent="0.25">
      <c r="F2569" s="18" t="str">
        <f t="shared" si="80"/>
        <v/>
      </c>
      <c r="H2569" s="69" t="str">
        <f t="shared" si="81"/>
        <v/>
      </c>
    </row>
    <row r="2570" spans="6:8" x14ac:dyDescent="0.25">
      <c r="F2570" s="18" t="str">
        <f t="shared" si="80"/>
        <v/>
      </c>
      <c r="H2570" s="69" t="str">
        <f t="shared" si="81"/>
        <v/>
      </c>
    </row>
    <row r="2571" spans="6:8" x14ac:dyDescent="0.25">
      <c r="F2571" s="18" t="str">
        <f t="shared" si="80"/>
        <v/>
      </c>
      <c r="H2571" s="69" t="str">
        <f t="shared" si="81"/>
        <v/>
      </c>
    </row>
    <row r="2572" spans="6:8" x14ac:dyDescent="0.25">
      <c r="F2572" s="18" t="str">
        <f t="shared" si="80"/>
        <v/>
      </c>
      <c r="H2572" s="69" t="str">
        <f t="shared" si="81"/>
        <v/>
      </c>
    </row>
    <row r="2573" spans="6:8" x14ac:dyDescent="0.25">
      <c r="F2573" s="18" t="str">
        <f t="shared" si="80"/>
        <v/>
      </c>
      <c r="H2573" s="69" t="str">
        <f t="shared" si="81"/>
        <v/>
      </c>
    </row>
    <row r="2574" spans="6:8" x14ac:dyDescent="0.25">
      <c r="F2574" s="18" t="str">
        <f t="shared" si="80"/>
        <v/>
      </c>
      <c r="H2574" s="69" t="str">
        <f t="shared" si="81"/>
        <v/>
      </c>
    </row>
    <row r="2575" spans="6:8" x14ac:dyDescent="0.25">
      <c r="F2575" s="18" t="str">
        <f t="shared" si="80"/>
        <v/>
      </c>
      <c r="H2575" s="69" t="str">
        <f t="shared" si="81"/>
        <v/>
      </c>
    </row>
    <row r="2576" spans="6:8" x14ac:dyDescent="0.25">
      <c r="F2576" s="18" t="str">
        <f t="shared" si="80"/>
        <v/>
      </c>
      <c r="H2576" s="69" t="str">
        <f t="shared" si="81"/>
        <v/>
      </c>
    </row>
    <row r="2577" spans="6:8" x14ac:dyDescent="0.25">
      <c r="F2577" s="18" t="str">
        <f t="shared" si="80"/>
        <v/>
      </c>
      <c r="H2577" s="69" t="str">
        <f t="shared" si="81"/>
        <v/>
      </c>
    </row>
    <row r="2578" spans="6:8" x14ac:dyDescent="0.25">
      <c r="F2578" s="18" t="str">
        <f t="shared" si="80"/>
        <v/>
      </c>
      <c r="H2578" s="69" t="str">
        <f t="shared" si="81"/>
        <v/>
      </c>
    </row>
    <row r="2579" spans="6:8" x14ac:dyDescent="0.25">
      <c r="F2579" s="18" t="str">
        <f t="shared" si="80"/>
        <v/>
      </c>
      <c r="H2579" s="69" t="str">
        <f t="shared" si="81"/>
        <v/>
      </c>
    </row>
    <row r="2580" spans="6:8" x14ac:dyDescent="0.25">
      <c r="F2580" s="18" t="str">
        <f t="shared" si="80"/>
        <v/>
      </c>
      <c r="H2580" s="69" t="str">
        <f t="shared" si="81"/>
        <v/>
      </c>
    </row>
    <row r="2581" spans="6:8" x14ac:dyDescent="0.25">
      <c r="F2581" s="18" t="str">
        <f t="shared" si="80"/>
        <v/>
      </c>
      <c r="H2581" s="69" t="str">
        <f t="shared" si="81"/>
        <v/>
      </c>
    </row>
    <row r="2582" spans="6:8" x14ac:dyDescent="0.25">
      <c r="F2582" s="18" t="str">
        <f t="shared" si="80"/>
        <v/>
      </c>
      <c r="H2582" s="69" t="str">
        <f t="shared" si="81"/>
        <v/>
      </c>
    </row>
    <row r="2583" spans="6:8" x14ac:dyDescent="0.25">
      <c r="F2583" s="18" t="str">
        <f t="shared" si="80"/>
        <v/>
      </c>
      <c r="H2583" s="69" t="str">
        <f t="shared" si="81"/>
        <v/>
      </c>
    </row>
    <row r="2584" spans="6:8" x14ac:dyDescent="0.25">
      <c r="F2584" s="18" t="str">
        <f t="shared" si="80"/>
        <v/>
      </c>
      <c r="H2584" s="69" t="str">
        <f t="shared" si="81"/>
        <v/>
      </c>
    </row>
    <row r="2585" spans="6:8" x14ac:dyDescent="0.25">
      <c r="F2585" s="18" t="str">
        <f t="shared" si="80"/>
        <v/>
      </c>
      <c r="H2585" s="69" t="str">
        <f t="shared" si="81"/>
        <v/>
      </c>
    </row>
    <row r="2586" spans="6:8" x14ac:dyDescent="0.25">
      <c r="F2586" s="18" t="str">
        <f t="shared" si="80"/>
        <v/>
      </c>
      <c r="H2586" s="69" t="str">
        <f t="shared" si="81"/>
        <v/>
      </c>
    </row>
    <row r="2587" spans="6:8" x14ac:dyDescent="0.25">
      <c r="F2587" s="18" t="str">
        <f t="shared" si="80"/>
        <v/>
      </c>
      <c r="H2587" s="69" t="str">
        <f t="shared" si="81"/>
        <v/>
      </c>
    </row>
    <row r="2588" spans="6:8" x14ac:dyDescent="0.25">
      <c r="F2588" s="18" t="str">
        <f t="shared" si="80"/>
        <v/>
      </c>
      <c r="H2588" s="69" t="str">
        <f t="shared" si="81"/>
        <v/>
      </c>
    </row>
    <row r="2589" spans="6:8" x14ac:dyDescent="0.25">
      <c r="F2589" s="18" t="str">
        <f t="shared" si="80"/>
        <v/>
      </c>
      <c r="H2589" s="69" t="str">
        <f t="shared" si="81"/>
        <v/>
      </c>
    </row>
    <row r="2590" spans="6:8" x14ac:dyDescent="0.25">
      <c r="F2590" s="18" t="str">
        <f t="shared" si="80"/>
        <v/>
      </c>
      <c r="H2590" s="69" t="str">
        <f t="shared" si="81"/>
        <v/>
      </c>
    </row>
    <row r="2591" spans="6:8" x14ac:dyDescent="0.25">
      <c r="F2591" s="18" t="str">
        <f t="shared" si="80"/>
        <v/>
      </c>
      <c r="H2591" s="69" t="str">
        <f t="shared" si="81"/>
        <v/>
      </c>
    </row>
    <row r="2592" spans="6:8" x14ac:dyDescent="0.25">
      <c r="F2592" s="18" t="str">
        <f t="shared" si="80"/>
        <v/>
      </c>
      <c r="H2592" s="69" t="str">
        <f t="shared" si="81"/>
        <v/>
      </c>
    </row>
    <row r="2593" spans="6:8" x14ac:dyDescent="0.25">
      <c r="F2593" s="18" t="str">
        <f t="shared" si="80"/>
        <v/>
      </c>
      <c r="H2593" s="69" t="str">
        <f t="shared" si="81"/>
        <v/>
      </c>
    </row>
    <row r="2594" spans="6:8" x14ac:dyDescent="0.25">
      <c r="F2594" s="18" t="str">
        <f t="shared" si="80"/>
        <v/>
      </c>
      <c r="H2594" s="69" t="str">
        <f t="shared" si="81"/>
        <v/>
      </c>
    </row>
    <row r="2595" spans="6:8" x14ac:dyDescent="0.25">
      <c r="F2595" s="18" t="str">
        <f t="shared" si="80"/>
        <v/>
      </c>
      <c r="H2595" s="69" t="str">
        <f t="shared" si="81"/>
        <v/>
      </c>
    </row>
    <row r="2596" spans="6:8" x14ac:dyDescent="0.25">
      <c r="F2596" s="18" t="str">
        <f t="shared" si="80"/>
        <v/>
      </c>
      <c r="H2596" s="69" t="str">
        <f t="shared" si="81"/>
        <v/>
      </c>
    </row>
    <row r="2597" spans="6:8" x14ac:dyDescent="0.25">
      <c r="F2597" s="18" t="str">
        <f t="shared" si="80"/>
        <v/>
      </c>
      <c r="H2597" s="69" t="str">
        <f t="shared" si="81"/>
        <v/>
      </c>
    </row>
    <row r="2598" spans="6:8" x14ac:dyDescent="0.25">
      <c r="F2598" s="18" t="str">
        <f t="shared" si="80"/>
        <v/>
      </c>
      <c r="H2598" s="69" t="str">
        <f t="shared" si="81"/>
        <v/>
      </c>
    </row>
    <row r="2599" spans="6:8" x14ac:dyDescent="0.25">
      <c r="F2599" s="18" t="str">
        <f t="shared" si="80"/>
        <v/>
      </c>
      <c r="H2599" s="69" t="str">
        <f t="shared" si="81"/>
        <v/>
      </c>
    </row>
    <row r="2600" spans="6:8" x14ac:dyDescent="0.25">
      <c r="F2600" s="18" t="str">
        <f t="shared" si="80"/>
        <v/>
      </c>
      <c r="H2600" s="69" t="str">
        <f t="shared" si="81"/>
        <v/>
      </c>
    </row>
    <row r="2601" spans="6:8" x14ac:dyDescent="0.25">
      <c r="F2601" s="18" t="str">
        <f t="shared" si="80"/>
        <v/>
      </c>
      <c r="H2601" s="69" t="str">
        <f t="shared" si="81"/>
        <v/>
      </c>
    </row>
    <row r="2602" spans="6:8" x14ac:dyDescent="0.25">
      <c r="F2602" s="18" t="str">
        <f t="shared" si="80"/>
        <v/>
      </c>
      <c r="H2602" s="69" t="str">
        <f t="shared" si="81"/>
        <v/>
      </c>
    </row>
    <row r="2603" spans="6:8" x14ac:dyDescent="0.25">
      <c r="F2603" s="18" t="str">
        <f t="shared" si="80"/>
        <v/>
      </c>
      <c r="H2603" s="69" t="str">
        <f t="shared" si="81"/>
        <v/>
      </c>
    </row>
    <row r="2604" spans="6:8" x14ac:dyDescent="0.25">
      <c r="F2604" s="18" t="str">
        <f t="shared" si="80"/>
        <v/>
      </c>
      <c r="H2604" s="69" t="str">
        <f t="shared" si="81"/>
        <v/>
      </c>
    </row>
    <row r="2605" spans="6:8" x14ac:dyDescent="0.25">
      <c r="F2605" s="18" t="str">
        <f t="shared" si="80"/>
        <v/>
      </c>
      <c r="H2605" s="69" t="str">
        <f t="shared" si="81"/>
        <v/>
      </c>
    </row>
    <row r="2606" spans="6:8" x14ac:dyDescent="0.25">
      <c r="F2606" s="18" t="str">
        <f t="shared" si="80"/>
        <v/>
      </c>
      <c r="H2606" s="69" t="str">
        <f t="shared" si="81"/>
        <v/>
      </c>
    </row>
    <row r="2607" spans="6:8" x14ac:dyDescent="0.25">
      <c r="F2607" s="18" t="str">
        <f t="shared" si="80"/>
        <v/>
      </c>
      <c r="H2607" s="69" t="str">
        <f t="shared" si="81"/>
        <v/>
      </c>
    </row>
    <row r="2608" spans="6:8" x14ac:dyDescent="0.25">
      <c r="F2608" s="18" t="str">
        <f t="shared" si="80"/>
        <v/>
      </c>
      <c r="H2608" s="69" t="str">
        <f t="shared" si="81"/>
        <v/>
      </c>
    </row>
    <row r="2609" spans="6:8" x14ac:dyDescent="0.25">
      <c r="F2609" s="18" t="str">
        <f t="shared" si="80"/>
        <v/>
      </c>
      <c r="H2609" s="69" t="str">
        <f t="shared" si="81"/>
        <v/>
      </c>
    </row>
    <row r="2610" spans="6:8" x14ac:dyDescent="0.25">
      <c r="F2610" s="18" t="str">
        <f t="shared" si="80"/>
        <v/>
      </c>
      <c r="H2610" s="69" t="str">
        <f t="shared" si="81"/>
        <v/>
      </c>
    </row>
    <row r="2611" spans="6:8" x14ac:dyDescent="0.25">
      <c r="F2611" s="18" t="str">
        <f t="shared" si="80"/>
        <v/>
      </c>
      <c r="H2611" s="69" t="str">
        <f t="shared" si="81"/>
        <v/>
      </c>
    </row>
    <row r="2612" spans="6:8" x14ac:dyDescent="0.25">
      <c r="F2612" s="18" t="str">
        <f t="shared" si="80"/>
        <v/>
      </c>
      <c r="H2612" s="69" t="str">
        <f t="shared" si="81"/>
        <v/>
      </c>
    </row>
    <row r="2613" spans="6:8" x14ac:dyDescent="0.25">
      <c r="F2613" s="18" t="str">
        <f t="shared" si="80"/>
        <v/>
      </c>
      <c r="H2613" s="69" t="str">
        <f t="shared" si="81"/>
        <v/>
      </c>
    </row>
    <row r="2614" spans="6:8" x14ac:dyDescent="0.25">
      <c r="F2614" s="18" t="str">
        <f t="shared" si="80"/>
        <v/>
      </c>
      <c r="H2614" s="69" t="str">
        <f t="shared" si="81"/>
        <v/>
      </c>
    </row>
    <row r="2615" spans="6:8" x14ac:dyDescent="0.25">
      <c r="F2615" s="18" t="str">
        <f t="shared" si="80"/>
        <v/>
      </c>
      <c r="H2615" s="69" t="str">
        <f t="shared" si="81"/>
        <v/>
      </c>
    </row>
    <row r="2616" spans="6:8" x14ac:dyDescent="0.25">
      <c r="F2616" s="18" t="str">
        <f t="shared" si="80"/>
        <v/>
      </c>
      <c r="H2616" s="69" t="str">
        <f t="shared" si="81"/>
        <v/>
      </c>
    </row>
    <row r="2617" spans="6:8" x14ac:dyDescent="0.25">
      <c r="F2617" s="18" t="str">
        <f t="shared" si="80"/>
        <v/>
      </c>
      <c r="H2617" s="69" t="str">
        <f t="shared" si="81"/>
        <v/>
      </c>
    </row>
    <row r="2618" spans="6:8" x14ac:dyDescent="0.25">
      <c r="F2618" s="18" t="str">
        <f t="shared" si="80"/>
        <v/>
      </c>
      <c r="H2618" s="69" t="str">
        <f t="shared" si="81"/>
        <v/>
      </c>
    </row>
    <row r="2619" spans="6:8" x14ac:dyDescent="0.25">
      <c r="F2619" s="18" t="str">
        <f t="shared" si="80"/>
        <v/>
      </c>
      <c r="H2619" s="69" t="str">
        <f t="shared" si="81"/>
        <v/>
      </c>
    </row>
    <row r="2620" spans="6:8" x14ac:dyDescent="0.25">
      <c r="F2620" s="18" t="str">
        <f t="shared" si="80"/>
        <v/>
      </c>
      <c r="H2620" s="69" t="str">
        <f t="shared" si="81"/>
        <v/>
      </c>
    </row>
    <row r="2621" spans="6:8" x14ac:dyDescent="0.25">
      <c r="F2621" s="18" t="str">
        <f t="shared" si="80"/>
        <v/>
      </c>
      <c r="H2621" s="69" t="str">
        <f t="shared" si="81"/>
        <v/>
      </c>
    </row>
    <row r="2622" spans="6:8" x14ac:dyDescent="0.25">
      <c r="F2622" s="18" t="str">
        <f t="shared" si="80"/>
        <v/>
      </c>
      <c r="H2622" s="69" t="str">
        <f t="shared" si="81"/>
        <v/>
      </c>
    </row>
    <row r="2623" spans="6:8" x14ac:dyDescent="0.25">
      <c r="F2623" s="18" t="str">
        <f t="shared" si="80"/>
        <v/>
      </c>
      <c r="H2623" s="69" t="str">
        <f t="shared" si="81"/>
        <v/>
      </c>
    </row>
    <row r="2624" spans="6:8" x14ac:dyDescent="0.25">
      <c r="F2624" s="18" t="str">
        <f t="shared" si="80"/>
        <v/>
      </c>
      <c r="H2624" s="69" t="str">
        <f t="shared" si="81"/>
        <v/>
      </c>
    </row>
    <row r="2625" spans="6:8" x14ac:dyDescent="0.25">
      <c r="F2625" s="18" t="str">
        <f t="shared" si="80"/>
        <v/>
      </c>
      <c r="H2625" s="69" t="str">
        <f t="shared" si="81"/>
        <v/>
      </c>
    </row>
    <row r="2626" spans="6:8" x14ac:dyDescent="0.25">
      <c r="F2626" s="18" t="str">
        <f t="shared" si="80"/>
        <v/>
      </c>
      <c r="H2626" s="69" t="str">
        <f t="shared" si="81"/>
        <v/>
      </c>
    </row>
    <row r="2627" spans="6:8" x14ac:dyDescent="0.25">
      <c r="F2627" s="18" t="str">
        <f t="shared" si="80"/>
        <v/>
      </c>
      <c r="H2627" s="69" t="str">
        <f t="shared" si="81"/>
        <v/>
      </c>
    </row>
    <row r="2628" spans="6:8" x14ac:dyDescent="0.25">
      <c r="F2628" s="18" t="str">
        <f t="shared" ref="F2628:F2691" si="82">IF($C2628="","",IFERROR($D2628*INDEX(ItemCostCol,MATCH($C2628,ItemName,0)),""))</f>
        <v/>
      </c>
      <c r="H2628" s="69" t="str">
        <f t="shared" ref="H2628:H2691" si="83">IF(C2628="","",IF(ISNUMBER(MATCH(C2628,ItemName,0)),"OK","NOT IN ITEMS LIST"))</f>
        <v/>
      </c>
    </row>
    <row r="2629" spans="6:8" x14ac:dyDescent="0.25">
      <c r="F2629" s="18" t="str">
        <f t="shared" si="82"/>
        <v/>
      </c>
      <c r="H2629" s="69" t="str">
        <f t="shared" si="83"/>
        <v/>
      </c>
    </row>
    <row r="2630" spans="6:8" x14ac:dyDescent="0.25">
      <c r="F2630" s="18" t="str">
        <f t="shared" si="82"/>
        <v/>
      </c>
      <c r="H2630" s="69" t="str">
        <f t="shared" si="83"/>
        <v/>
      </c>
    </row>
    <row r="2631" spans="6:8" x14ac:dyDescent="0.25">
      <c r="F2631" s="18" t="str">
        <f t="shared" si="82"/>
        <v/>
      </c>
      <c r="H2631" s="69" t="str">
        <f t="shared" si="83"/>
        <v/>
      </c>
    </row>
    <row r="2632" spans="6:8" x14ac:dyDescent="0.25">
      <c r="F2632" s="18" t="str">
        <f t="shared" si="82"/>
        <v/>
      </c>
      <c r="H2632" s="69" t="str">
        <f t="shared" si="83"/>
        <v/>
      </c>
    </row>
    <row r="2633" spans="6:8" x14ac:dyDescent="0.25">
      <c r="F2633" s="18" t="str">
        <f t="shared" si="82"/>
        <v/>
      </c>
      <c r="H2633" s="69" t="str">
        <f t="shared" si="83"/>
        <v/>
      </c>
    </row>
    <row r="2634" spans="6:8" x14ac:dyDescent="0.25">
      <c r="F2634" s="18" t="str">
        <f t="shared" si="82"/>
        <v/>
      </c>
      <c r="H2634" s="69" t="str">
        <f t="shared" si="83"/>
        <v/>
      </c>
    </row>
    <row r="2635" spans="6:8" x14ac:dyDescent="0.25">
      <c r="F2635" s="18" t="str">
        <f t="shared" si="82"/>
        <v/>
      </c>
      <c r="H2635" s="69" t="str">
        <f t="shared" si="83"/>
        <v/>
      </c>
    </row>
    <row r="2636" spans="6:8" x14ac:dyDescent="0.25">
      <c r="F2636" s="18" t="str">
        <f t="shared" si="82"/>
        <v/>
      </c>
      <c r="H2636" s="69" t="str">
        <f t="shared" si="83"/>
        <v/>
      </c>
    </row>
    <row r="2637" spans="6:8" x14ac:dyDescent="0.25">
      <c r="F2637" s="18" t="str">
        <f t="shared" si="82"/>
        <v/>
      </c>
      <c r="H2637" s="69" t="str">
        <f t="shared" si="83"/>
        <v/>
      </c>
    </row>
    <row r="2638" spans="6:8" x14ac:dyDescent="0.25">
      <c r="F2638" s="18" t="str">
        <f t="shared" si="82"/>
        <v/>
      </c>
      <c r="H2638" s="69" t="str">
        <f t="shared" si="83"/>
        <v/>
      </c>
    </row>
    <row r="2639" spans="6:8" x14ac:dyDescent="0.25">
      <c r="F2639" s="18" t="str">
        <f t="shared" si="82"/>
        <v/>
      </c>
      <c r="H2639" s="69" t="str">
        <f t="shared" si="83"/>
        <v/>
      </c>
    </row>
    <row r="2640" spans="6:8" x14ac:dyDescent="0.25">
      <c r="F2640" s="18" t="str">
        <f t="shared" si="82"/>
        <v/>
      </c>
      <c r="H2640" s="69" t="str">
        <f t="shared" si="83"/>
        <v/>
      </c>
    </row>
    <row r="2641" spans="6:8" x14ac:dyDescent="0.25">
      <c r="F2641" s="18" t="str">
        <f t="shared" si="82"/>
        <v/>
      </c>
      <c r="H2641" s="69" t="str">
        <f t="shared" si="83"/>
        <v/>
      </c>
    </row>
    <row r="2642" spans="6:8" x14ac:dyDescent="0.25">
      <c r="F2642" s="18" t="str">
        <f t="shared" si="82"/>
        <v/>
      </c>
      <c r="H2642" s="69" t="str">
        <f t="shared" si="83"/>
        <v/>
      </c>
    </row>
    <row r="2643" spans="6:8" x14ac:dyDescent="0.25">
      <c r="F2643" s="18" t="str">
        <f t="shared" si="82"/>
        <v/>
      </c>
      <c r="H2643" s="69" t="str">
        <f t="shared" si="83"/>
        <v/>
      </c>
    </row>
    <row r="2644" spans="6:8" x14ac:dyDescent="0.25">
      <c r="F2644" s="18" t="str">
        <f t="shared" si="82"/>
        <v/>
      </c>
      <c r="H2644" s="69" t="str">
        <f t="shared" si="83"/>
        <v/>
      </c>
    </row>
    <row r="2645" spans="6:8" x14ac:dyDescent="0.25">
      <c r="F2645" s="18" t="str">
        <f t="shared" si="82"/>
        <v/>
      </c>
      <c r="H2645" s="69" t="str">
        <f t="shared" si="83"/>
        <v/>
      </c>
    </row>
    <row r="2646" spans="6:8" x14ac:dyDescent="0.25">
      <c r="F2646" s="18" t="str">
        <f t="shared" si="82"/>
        <v/>
      </c>
      <c r="H2646" s="69" t="str">
        <f t="shared" si="83"/>
        <v/>
      </c>
    </row>
    <row r="2647" spans="6:8" x14ac:dyDescent="0.25">
      <c r="F2647" s="18" t="str">
        <f t="shared" si="82"/>
        <v/>
      </c>
      <c r="H2647" s="69" t="str">
        <f t="shared" si="83"/>
        <v/>
      </c>
    </row>
    <row r="2648" spans="6:8" x14ac:dyDescent="0.25">
      <c r="F2648" s="18" t="str">
        <f t="shared" si="82"/>
        <v/>
      </c>
      <c r="H2648" s="69" t="str">
        <f t="shared" si="83"/>
        <v/>
      </c>
    </row>
    <row r="2649" spans="6:8" x14ac:dyDescent="0.25">
      <c r="F2649" s="18" t="str">
        <f t="shared" si="82"/>
        <v/>
      </c>
      <c r="H2649" s="69" t="str">
        <f t="shared" si="83"/>
        <v/>
      </c>
    </row>
    <row r="2650" spans="6:8" x14ac:dyDescent="0.25">
      <c r="F2650" s="18" t="str">
        <f t="shared" si="82"/>
        <v/>
      </c>
      <c r="H2650" s="69" t="str">
        <f t="shared" si="83"/>
        <v/>
      </c>
    </row>
    <row r="2651" spans="6:8" x14ac:dyDescent="0.25">
      <c r="F2651" s="18" t="str">
        <f t="shared" si="82"/>
        <v/>
      </c>
      <c r="H2651" s="69" t="str">
        <f t="shared" si="83"/>
        <v/>
      </c>
    </row>
    <row r="2652" spans="6:8" x14ac:dyDescent="0.25">
      <c r="F2652" s="18" t="str">
        <f t="shared" si="82"/>
        <v/>
      </c>
      <c r="H2652" s="69" t="str">
        <f t="shared" si="83"/>
        <v/>
      </c>
    </row>
    <row r="2653" spans="6:8" x14ac:dyDescent="0.25">
      <c r="F2653" s="18" t="str">
        <f t="shared" si="82"/>
        <v/>
      </c>
      <c r="H2653" s="69" t="str">
        <f t="shared" si="83"/>
        <v/>
      </c>
    </row>
    <row r="2654" spans="6:8" x14ac:dyDescent="0.25">
      <c r="F2654" s="18" t="str">
        <f t="shared" si="82"/>
        <v/>
      </c>
      <c r="H2654" s="69" t="str">
        <f t="shared" si="83"/>
        <v/>
      </c>
    </row>
    <row r="2655" spans="6:8" x14ac:dyDescent="0.25">
      <c r="F2655" s="18" t="str">
        <f t="shared" si="82"/>
        <v/>
      </c>
      <c r="H2655" s="69" t="str">
        <f t="shared" si="83"/>
        <v/>
      </c>
    </row>
    <row r="2656" spans="6:8" x14ac:dyDescent="0.25">
      <c r="F2656" s="18" t="str">
        <f t="shared" si="82"/>
        <v/>
      </c>
      <c r="H2656" s="69" t="str">
        <f t="shared" si="83"/>
        <v/>
      </c>
    </row>
    <row r="2657" spans="6:8" x14ac:dyDescent="0.25">
      <c r="F2657" s="18" t="str">
        <f t="shared" si="82"/>
        <v/>
      </c>
      <c r="H2657" s="69" t="str">
        <f t="shared" si="83"/>
        <v/>
      </c>
    </row>
    <row r="2658" spans="6:8" x14ac:dyDescent="0.25">
      <c r="F2658" s="18" t="str">
        <f t="shared" si="82"/>
        <v/>
      </c>
      <c r="H2658" s="69" t="str">
        <f t="shared" si="83"/>
        <v/>
      </c>
    </row>
    <row r="2659" spans="6:8" x14ac:dyDescent="0.25">
      <c r="F2659" s="18" t="str">
        <f t="shared" si="82"/>
        <v/>
      </c>
      <c r="H2659" s="69" t="str">
        <f t="shared" si="83"/>
        <v/>
      </c>
    </row>
    <row r="2660" spans="6:8" x14ac:dyDescent="0.25">
      <c r="F2660" s="18" t="str">
        <f t="shared" si="82"/>
        <v/>
      </c>
      <c r="H2660" s="69" t="str">
        <f t="shared" si="83"/>
        <v/>
      </c>
    </row>
    <row r="2661" spans="6:8" x14ac:dyDescent="0.25">
      <c r="F2661" s="18" t="str">
        <f t="shared" si="82"/>
        <v/>
      </c>
      <c r="H2661" s="69" t="str">
        <f t="shared" si="83"/>
        <v/>
      </c>
    </row>
    <row r="2662" spans="6:8" x14ac:dyDescent="0.25">
      <c r="F2662" s="18" t="str">
        <f t="shared" si="82"/>
        <v/>
      </c>
      <c r="H2662" s="69" t="str">
        <f t="shared" si="83"/>
        <v/>
      </c>
    </row>
    <row r="2663" spans="6:8" x14ac:dyDescent="0.25">
      <c r="F2663" s="18" t="str">
        <f t="shared" si="82"/>
        <v/>
      </c>
      <c r="H2663" s="69" t="str">
        <f t="shared" si="83"/>
        <v/>
      </c>
    </row>
    <row r="2664" spans="6:8" x14ac:dyDescent="0.25">
      <c r="F2664" s="18" t="str">
        <f t="shared" si="82"/>
        <v/>
      </c>
      <c r="H2664" s="69" t="str">
        <f t="shared" si="83"/>
        <v/>
      </c>
    </row>
    <row r="2665" spans="6:8" x14ac:dyDescent="0.25">
      <c r="F2665" s="18" t="str">
        <f t="shared" si="82"/>
        <v/>
      </c>
      <c r="H2665" s="69" t="str">
        <f t="shared" si="83"/>
        <v/>
      </c>
    </row>
    <row r="2666" spans="6:8" x14ac:dyDescent="0.25">
      <c r="F2666" s="18" t="str">
        <f t="shared" si="82"/>
        <v/>
      </c>
      <c r="H2666" s="69" t="str">
        <f t="shared" si="83"/>
        <v/>
      </c>
    </row>
    <row r="2667" spans="6:8" x14ac:dyDescent="0.25">
      <c r="F2667" s="18" t="str">
        <f t="shared" si="82"/>
        <v/>
      </c>
      <c r="H2667" s="69" t="str">
        <f t="shared" si="83"/>
        <v/>
      </c>
    </row>
    <row r="2668" spans="6:8" x14ac:dyDescent="0.25">
      <c r="F2668" s="18" t="str">
        <f t="shared" si="82"/>
        <v/>
      </c>
      <c r="H2668" s="69" t="str">
        <f t="shared" si="83"/>
        <v/>
      </c>
    </row>
    <row r="2669" spans="6:8" x14ac:dyDescent="0.25">
      <c r="F2669" s="18" t="str">
        <f t="shared" si="82"/>
        <v/>
      </c>
      <c r="H2669" s="69" t="str">
        <f t="shared" si="83"/>
        <v/>
      </c>
    </row>
    <row r="2670" spans="6:8" x14ac:dyDescent="0.25">
      <c r="F2670" s="18" t="str">
        <f t="shared" si="82"/>
        <v/>
      </c>
      <c r="H2670" s="69" t="str">
        <f t="shared" si="83"/>
        <v/>
      </c>
    </row>
    <row r="2671" spans="6:8" x14ac:dyDescent="0.25">
      <c r="F2671" s="18" t="str">
        <f t="shared" si="82"/>
        <v/>
      </c>
      <c r="H2671" s="69" t="str">
        <f t="shared" si="83"/>
        <v/>
      </c>
    </row>
    <row r="2672" spans="6:8" x14ac:dyDescent="0.25">
      <c r="F2672" s="18" t="str">
        <f t="shared" si="82"/>
        <v/>
      </c>
      <c r="H2672" s="69" t="str">
        <f t="shared" si="83"/>
        <v/>
      </c>
    </row>
    <row r="2673" spans="6:8" x14ac:dyDescent="0.25">
      <c r="F2673" s="18" t="str">
        <f t="shared" si="82"/>
        <v/>
      </c>
      <c r="H2673" s="69" t="str">
        <f t="shared" si="83"/>
        <v/>
      </c>
    </row>
    <row r="2674" spans="6:8" x14ac:dyDescent="0.25">
      <c r="F2674" s="18" t="str">
        <f t="shared" si="82"/>
        <v/>
      </c>
      <c r="H2674" s="69" t="str">
        <f t="shared" si="83"/>
        <v/>
      </c>
    </row>
    <row r="2675" spans="6:8" x14ac:dyDescent="0.25">
      <c r="F2675" s="18" t="str">
        <f t="shared" si="82"/>
        <v/>
      </c>
      <c r="H2675" s="69" t="str">
        <f t="shared" si="83"/>
        <v/>
      </c>
    </row>
    <row r="2676" spans="6:8" x14ac:dyDescent="0.25">
      <c r="F2676" s="18" t="str">
        <f t="shared" si="82"/>
        <v/>
      </c>
      <c r="H2676" s="69" t="str">
        <f t="shared" si="83"/>
        <v/>
      </c>
    </row>
    <row r="2677" spans="6:8" x14ac:dyDescent="0.25">
      <c r="F2677" s="18" t="str">
        <f t="shared" si="82"/>
        <v/>
      </c>
      <c r="H2677" s="69" t="str">
        <f t="shared" si="83"/>
        <v/>
      </c>
    </row>
    <row r="2678" spans="6:8" x14ac:dyDescent="0.25">
      <c r="F2678" s="18" t="str">
        <f t="shared" si="82"/>
        <v/>
      </c>
      <c r="H2678" s="69" t="str">
        <f t="shared" si="83"/>
        <v/>
      </c>
    </row>
    <row r="2679" spans="6:8" x14ac:dyDescent="0.25">
      <c r="F2679" s="18" t="str">
        <f t="shared" si="82"/>
        <v/>
      </c>
      <c r="H2679" s="69" t="str">
        <f t="shared" si="83"/>
        <v/>
      </c>
    </row>
    <row r="2680" spans="6:8" x14ac:dyDescent="0.25">
      <c r="F2680" s="18" t="str">
        <f t="shared" si="82"/>
        <v/>
      </c>
      <c r="H2680" s="69" t="str">
        <f t="shared" si="83"/>
        <v/>
      </c>
    </row>
    <row r="2681" spans="6:8" x14ac:dyDescent="0.25">
      <c r="F2681" s="18" t="str">
        <f t="shared" si="82"/>
        <v/>
      </c>
      <c r="H2681" s="69" t="str">
        <f t="shared" si="83"/>
        <v/>
      </c>
    </row>
    <row r="2682" spans="6:8" x14ac:dyDescent="0.25">
      <c r="F2682" s="18" t="str">
        <f t="shared" si="82"/>
        <v/>
      </c>
      <c r="H2682" s="69" t="str">
        <f t="shared" si="83"/>
        <v/>
      </c>
    </row>
    <row r="2683" spans="6:8" x14ac:dyDescent="0.25">
      <c r="F2683" s="18" t="str">
        <f t="shared" si="82"/>
        <v/>
      </c>
      <c r="H2683" s="69" t="str">
        <f t="shared" si="83"/>
        <v/>
      </c>
    </row>
    <row r="2684" spans="6:8" x14ac:dyDescent="0.25">
      <c r="F2684" s="18" t="str">
        <f t="shared" si="82"/>
        <v/>
      </c>
      <c r="H2684" s="69" t="str">
        <f t="shared" si="83"/>
        <v/>
      </c>
    </row>
    <row r="2685" spans="6:8" x14ac:dyDescent="0.25">
      <c r="F2685" s="18" t="str">
        <f t="shared" si="82"/>
        <v/>
      </c>
      <c r="H2685" s="69" t="str">
        <f t="shared" si="83"/>
        <v/>
      </c>
    </row>
    <row r="2686" spans="6:8" x14ac:dyDescent="0.25">
      <c r="F2686" s="18" t="str">
        <f t="shared" si="82"/>
        <v/>
      </c>
      <c r="H2686" s="69" t="str">
        <f t="shared" si="83"/>
        <v/>
      </c>
    </row>
    <row r="2687" spans="6:8" x14ac:dyDescent="0.25">
      <c r="F2687" s="18" t="str">
        <f t="shared" si="82"/>
        <v/>
      </c>
      <c r="H2687" s="69" t="str">
        <f t="shared" si="83"/>
        <v/>
      </c>
    </row>
    <row r="2688" spans="6:8" x14ac:dyDescent="0.25">
      <c r="F2688" s="18" t="str">
        <f t="shared" si="82"/>
        <v/>
      </c>
      <c r="H2688" s="69" t="str">
        <f t="shared" si="83"/>
        <v/>
      </c>
    </row>
    <row r="2689" spans="6:8" x14ac:dyDescent="0.25">
      <c r="F2689" s="18" t="str">
        <f t="shared" si="82"/>
        <v/>
      </c>
      <c r="H2689" s="69" t="str">
        <f t="shared" si="83"/>
        <v/>
      </c>
    </row>
    <row r="2690" spans="6:8" x14ac:dyDescent="0.25">
      <c r="F2690" s="18" t="str">
        <f t="shared" si="82"/>
        <v/>
      </c>
      <c r="H2690" s="69" t="str">
        <f t="shared" si="83"/>
        <v/>
      </c>
    </row>
    <row r="2691" spans="6:8" x14ac:dyDescent="0.25">
      <c r="F2691" s="18" t="str">
        <f t="shared" si="82"/>
        <v/>
      </c>
      <c r="H2691" s="69" t="str">
        <f t="shared" si="83"/>
        <v/>
      </c>
    </row>
    <row r="2692" spans="6:8" x14ac:dyDescent="0.25">
      <c r="F2692" s="18" t="str">
        <f t="shared" ref="F2692:F2755" si="84">IF($C2692="","",IFERROR($D2692*INDEX(ItemCostCol,MATCH($C2692,ItemName,0)),""))</f>
        <v/>
      </c>
      <c r="H2692" s="69" t="str">
        <f t="shared" ref="H2692:H2755" si="85">IF(C2692="","",IF(ISNUMBER(MATCH(C2692,ItemName,0)),"OK","NOT IN ITEMS LIST"))</f>
        <v/>
      </c>
    </row>
    <row r="2693" spans="6:8" x14ac:dyDescent="0.25">
      <c r="F2693" s="18" t="str">
        <f t="shared" si="84"/>
        <v/>
      </c>
      <c r="H2693" s="69" t="str">
        <f t="shared" si="85"/>
        <v/>
      </c>
    </row>
    <row r="2694" spans="6:8" x14ac:dyDescent="0.25">
      <c r="F2694" s="18" t="str">
        <f t="shared" si="84"/>
        <v/>
      </c>
      <c r="H2694" s="69" t="str">
        <f t="shared" si="85"/>
        <v/>
      </c>
    </row>
    <row r="2695" spans="6:8" x14ac:dyDescent="0.25">
      <c r="F2695" s="18" t="str">
        <f t="shared" si="84"/>
        <v/>
      </c>
      <c r="H2695" s="69" t="str">
        <f t="shared" si="85"/>
        <v/>
      </c>
    </row>
    <row r="2696" spans="6:8" x14ac:dyDescent="0.25">
      <c r="F2696" s="18" t="str">
        <f t="shared" si="84"/>
        <v/>
      </c>
      <c r="H2696" s="69" t="str">
        <f t="shared" si="85"/>
        <v/>
      </c>
    </row>
    <row r="2697" spans="6:8" x14ac:dyDescent="0.25">
      <c r="F2697" s="18" t="str">
        <f t="shared" si="84"/>
        <v/>
      </c>
      <c r="H2697" s="69" t="str">
        <f t="shared" si="85"/>
        <v/>
      </c>
    </row>
    <row r="2698" spans="6:8" x14ac:dyDescent="0.25">
      <c r="F2698" s="18" t="str">
        <f t="shared" si="84"/>
        <v/>
      </c>
      <c r="H2698" s="69" t="str">
        <f t="shared" si="85"/>
        <v/>
      </c>
    </row>
    <row r="2699" spans="6:8" x14ac:dyDescent="0.25">
      <c r="F2699" s="18" t="str">
        <f t="shared" si="84"/>
        <v/>
      </c>
      <c r="H2699" s="69" t="str">
        <f t="shared" si="85"/>
        <v/>
      </c>
    </row>
    <row r="2700" spans="6:8" x14ac:dyDescent="0.25">
      <c r="F2700" s="18" t="str">
        <f t="shared" si="84"/>
        <v/>
      </c>
      <c r="H2700" s="69" t="str">
        <f t="shared" si="85"/>
        <v/>
      </c>
    </row>
    <row r="2701" spans="6:8" x14ac:dyDescent="0.25">
      <c r="F2701" s="18" t="str">
        <f t="shared" si="84"/>
        <v/>
      </c>
      <c r="H2701" s="69" t="str">
        <f t="shared" si="85"/>
        <v/>
      </c>
    </row>
    <row r="2702" spans="6:8" x14ac:dyDescent="0.25">
      <c r="F2702" s="18" t="str">
        <f t="shared" si="84"/>
        <v/>
      </c>
      <c r="H2702" s="69" t="str">
        <f t="shared" si="85"/>
        <v/>
      </c>
    </row>
    <row r="2703" spans="6:8" x14ac:dyDescent="0.25">
      <c r="F2703" s="18" t="str">
        <f t="shared" si="84"/>
        <v/>
      </c>
      <c r="H2703" s="69" t="str">
        <f t="shared" si="85"/>
        <v/>
      </c>
    </row>
    <row r="2704" spans="6:8" x14ac:dyDescent="0.25">
      <c r="F2704" s="18" t="str">
        <f t="shared" si="84"/>
        <v/>
      </c>
      <c r="H2704" s="69" t="str">
        <f t="shared" si="85"/>
        <v/>
      </c>
    </row>
    <row r="2705" spans="6:8" x14ac:dyDescent="0.25">
      <c r="F2705" s="18" t="str">
        <f t="shared" si="84"/>
        <v/>
      </c>
      <c r="H2705" s="69" t="str">
        <f t="shared" si="85"/>
        <v/>
      </c>
    </row>
    <row r="2706" spans="6:8" x14ac:dyDescent="0.25">
      <c r="F2706" s="18" t="str">
        <f t="shared" si="84"/>
        <v/>
      </c>
      <c r="H2706" s="69" t="str">
        <f t="shared" si="85"/>
        <v/>
      </c>
    </row>
    <row r="2707" spans="6:8" x14ac:dyDescent="0.25">
      <c r="F2707" s="18" t="str">
        <f t="shared" si="84"/>
        <v/>
      </c>
      <c r="H2707" s="69" t="str">
        <f t="shared" si="85"/>
        <v/>
      </c>
    </row>
    <row r="2708" spans="6:8" x14ac:dyDescent="0.25">
      <c r="F2708" s="18" t="str">
        <f t="shared" si="84"/>
        <v/>
      </c>
      <c r="H2708" s="69" t="str">
        <f t="shared" si="85"/>
        <v/>
      </c>
    </row>
    <row r="2709" spans="6:8" x14ac:dyDescent="0.25">
      <c r="F2709" s="18" t="str">
        <f t="shared" si="84"/>
        <v/>
      </c>
      <c r="H2709" s="69" t="str">
        <f t="shared" si="85"/>
        <v/>
      </c>
    </row>
    <row r="2710" spans="6:8" x14ac:dyDescent="0.25">
      <c r="F2710" s="18" t="str">
        <f t="shared" si="84"/>
        <v/>
      </c>
      <c r="H2710" s="69" t="str">
        <f t="shared" si="85"/>
        <v/>
      </c>
    </row>
    <row r="2711" spans="6:8" x14ac:dyDescent="0.25">
      <c r="F2711" s="18" t="str">
        <f t="shared" si="84"/>
        <v/>
      </c>
      <c r="H2711" s="69" t="str">
        <f t="shared" si="85"/>
        <v/>
      </c>
    </row>
    <row r="2712" spans="6:8" x14ac:dyDescent="0.25">
      <c r="F2712" s="18" t="str">
        <f t="shared" si="84"/>
        <v/>
      </c>
      <c r="H2712" s="69" t="str">
        <f t="shared" si="85"/>
        <v/>
      </c>
    </row>
    <row r="2713" spans="6:8" x14ac:dyDescent="0.25">
      <c r="F2713" s="18" t="str">
        <f t="shared" si="84"/>
        <v/>
      </c>
      <c r="H2713" s="69" t="str">
        <f t="shared" si="85"/>
        <v/>
      </c>
    </row>
    <row r="2714" spans="6:8" x14ac:dyDescent="0.25">
      <c r="F2714" s="18" t="str">
        <f t="shared" si="84"/>
        <v/>
      </c>
      <c r="H2714" s="69" t="str">
        <f t="shared" si="85"/>
        <v/>
      </c>
    </row>
    <row r="2715" spans="6:8" x14ac:dyDescent="0.25">
      <c r="F2715" s="18" t="str">
        <f t="shared" si="84"/>
        <v/>
      </c>
      <c r="H2715" s="69" t="str">
        <f t="shared" si="85"/>
        <v/>
      </c>
    </row>
    <row r="2716" spans="6:8" x14ac:dyDescent="0.25">
      <c r="F2716" s="18" t="str">
        <f t="shared" si="84"/>
        <v/>
      </c>
      <c r="H2716" s="69" t="str">
        <f t="shared" si="85"/>
        <v/>
      </c>
    </row>
    <row r="2717" spans="6:8" x14ac:dyDescent="0.25">
      <c r="F2717" s="18" t="str">
        <f t="shared" si="84"/>
        <v/>
      </c>
      <c r="H2717" s="69" t="str">
        <f t="shared" si="85"/>
        <v/>
      </c>
    </row>
    <row r="2718" spans="6:8" x14ac:dyDescent="0.25">
      <c r="F2718" s="18" t="str">
        <f t="shared" si="84"/>
        <v/>
      </c>
      <c r="H2718" s="69" t="str">
        <f t="shared" si="85"/>
        <v/>
      </c>
    </row>
    <row r="2719" spans="6:8" x14ac:dyDescent="0.25">
      <c r="F2719" s="18" t="str">
        <f t="shared" si="84"/>
        <v/>
      </c>
      <c r="H2719" s="69" t="str">
        <f t="shared" si="85"/>
        <v/>
      </c>
    </row>
    <row r="2720" spans="6:8" x14ac:dyDescent="0.25">
      <c r="F2720" s="18" t="str">
        <f t="shared" si="84"/>
        <v/>
      </c>
      <c r="H2720" s="69" t="str">
        <f t="shared" si="85"/>
        <v/>
      </c>
    </row>
    <row r="2721" spans="6:8" x14ac:dyDescent="0.25">
      <c r="F2721" s="18" t="str">
        <f t="shared" si="84"/>
        <v/>
      </c>
      <c r="H2721" s="69" t="str">
        <f t="shared" si="85"/>
        <v/>
      </c>
    </row>
    <row r="2722" spans="6:8" x14ac:dyDescent="0.25">
      <c r="F2722" s="18" t="str">
        <f t="shared" si="84"/>
        <v/>
      </c>
      <c r="H2722" s="69" t="str">
        <f t="shared" si="85"/>
        <v/>
      </c>
    </row>
    <row r="2723" spans="6:8" x14ac:dyDescent="0.25">
      <c r="F2723" s="18" t="str">
        <f t="shared" si="84"/>
        <v/>
      </c>
      <c r="H2723" s="69" t="str">
        <f t="shared" si="85"/>
        <v/>
      </c>
    </row>
    <row r="2724" spans="6:8" x14ac:dyDescent="0.25">
      <c r="F2724" s="18" t="str">
        <f t="shared" si="84"/>
        <v/>
      </c>
      <c r="H2724" s="69" t="str">
        <f t="shared" si="85"/>
        <v/>
      </c>
    </row>
    <row r="2725" spans="6:8" x14ac:dyDescent="0.25">
      <c r="F2725" s="18" t="str">
        <f t="shared" si="84"/>
        <v/>
      </c>
      <c r="H2725" s="69" t="str">
        <f t="shared" si="85"/>
        <v/>
      </c>
    </row>
    <row r="2726" spans="6:8" x14ac:dyDescent="0.25">
      <c r="F2726" s="18" t="str">
        <f t="shared" si="84"/>
        <v/>
      </c>
      <c r="H2726" s="69" t="str">
        <f t="shared" si="85"/>
        <v/>
      </c>
    </row>
    <row r="2727" spans="6:8" x14ac:dyDescent="0.25">
      <c r="F2727" s="18" t="str">
        <f t="shared" si="84"/>
        <v/>
      </c>
      <c r="H2727" s="69" t="str">
        <f t="shared" si="85"/>
        <v/>
      </c>
    </row>
    <row r="2728" spans="6:8" x14ac:dyDescent="0.25">
      <c r="F2728" s="18" t="str">
        <f t="shared" si="84"/>
        <v/>
      </c>
      <c r="H2728" s="69" t="str">
        <f t="shared" si="85"/>
        <v/>
      </c>
    </row>
    <row r="2729" spans="6:8" x14ac:dyDescent="0.25">
      <c r="F2729" s="18" t="str">
        <f t="shared" si="84"/>
        <v/>
      </c>
      <c r="H2729" s="69" t="str">
        <f t="shared" si="85"/>
        <v/>
      </c>
    </row>
    <row r="2730" spans="6:8" x14ac:dyDescent="0.25">
      <c r="F2730" s="18" t="str">
        <f t="shared" si="84"/>
        <v/>
      </c>
      <c r="H2730" s="69" t="str">
        <f t="shared" si="85"/>
        <v/>
      </c>
    </row>
    <row r="2731" spans="6:8" x14ac:dyDescent="0.25">
      <c r="F2731" s="18" t="str">
        <f t="shared" si="84"/>
        <v/>
      </c>
      <c r="H2731" s="69" t="str">
        <f t="shared" si="85"/>
        <v/>
      </c>
    </row>
    <row r="2732" spans="6:8" x14ac:dyDescent="0.25">
      <c r="F2732" s="18" t="str">
        <f t="shared" si="84"/>
        <v/>
      </c>
      <c r="H2732" s="69" t="str">
        <f t="shared" si="85"/>
        <v/>
      </c>
    </row>
    <row r="2733" spans="6:8" x14ac:dyDescent="0.25">
      <c r="F2733" s="18" t="str">
        <f t="shared" si="84"/>
        <v/>
      </c>
      <c r="H2733" s="69" t="str">
        <f t="shared" si="85"/>
        <v/>
      </c>
    </row>
    <row r="2734" spans="6:8" x14ac:dyDescent="0.25">
      <c r="F2734" s="18" t="str">
        <f t="shared" si="84"/>
        <v/>
      </c>
      <c r="H2734" s="69" t="str">
        <f t="shared" si="85"/>
        <v/>
      </c>
    </row>
    <row r="2735" spans="6:8" x14ac:dyDescent="0.25">
      <c r="F2735" s="18" t="str">
        <f t="shared" si="84"/>
        <v/>
      </c>
      <c r="H2735" s="69" t="str">
        <f t="shared" si="85"/>
        <v/>
      </c>
    </row>
    <row r="2736" spans="6:8" x14ac:dyDescent="0.25">
      <c r="F2736" s="18" t="str">
        <f t="shared" si="84"/>
        <v/>
      </c>
      <c r="H2736" s="69" t="str">
        <f t="shared" si="85"/>
        <v/>
      </c>
    </row>
    <row r="2737" spans="6:8" x14ac:dyDescent="0.25">
      <c r="F2737" s="18" t="str">
        <f t="shared" si="84"/>
        <v/>
      </c>
      <c r="H2737" s="69" t="str">
        <f t="shared" si="85"/>
        <v/>
      </c>
    </row>
    <row r="2738" spans="6:8" x14ac:dyDescent="0.25">
      <c r="F2738" s="18" t="str">
        <f t="shared" si="84"/>
        <v/>
      </c>
      <c r="H2738" s="69" t="str">
        <f t="shared" si="85"/>
        <v/>
      </c>
    </row>
    <row r="2739" spans="6:8" x14ac:dyDescent="0.25">
      <c r="F2739" s="18" t="str">
        <f t="shared" si="84"/>
        <v/>
      </c>
      <c r="H2739" s="69" t="str">
        <f t="shared" si="85"/>
        <v/>
      </c>
    </row>
    <row r="2740" spans="6:8" x14ac:dyDescent="0.25">
      <c r="F2740" s="18" t="str">
        <f t="shared" si="84"/>
        <v/>
      </c>
      <c r="H2740" s="69" t="str">
        <f t="shared" si="85"/>
        <v/>
      </c>
    </row>
    <row r="2741" spans="6:8" x14ac:dyDescent="0.25">
      <c r="F2741" s="18" t="str">
        <f t="shared" si="84"/>
        <v/>
      </c>
      <c r="H2741" s="69" t="str">
        <f t="shared" si="85"/>
        <v/>
      </c>
    </row>
    <row r="2742" spans="6:8" x14ac:dyDescent="0.25">
      <c r="F2742" s="18" t="str">
        <f t="shared" si="84"/>
        <v/>
      </c>
      <c r="H2742" s="69" t="str">
        <f t="shared" si="85"/>
        <v/>
      </c>
    </row>
    <row r="2743" spans="6:8" x14ac:dyDescent="0.25">
      <c r="F2743" s="18" t="str">
        <f t="shared" si="84"/>
        <v/>
      </c>
      <c r="H2743" s="69" t="str">
        <f t="shared" si="85"/>
        <v/>
      </c>
    </row>
    <row r="2744" spans="6:8" x14ac:dyDescent="0.25">
      <c r="F2744" s="18" t="str">
        <f t="shared" si="84"/>
        <v/>
      </c>
      <c r="H2744" s="69" t="str">
        <f t="shared" si="85"/>
        <v/>
      </c>
    </row>
    <row r="2745" spans="6:8" x14ac:dyDescent="0.25">
      <c r="F2745" s="18" t="str">
        <f t="shared" si="84"/>
        <v/>
      </c>
      <c r="H2745" s="69" t="str">
        <f t="shared" si="85"/>
        <v/>
      </c>
    </row>
    <row r="2746" spans="6:8" x14ac:dyDescent="0.25">
      <c r="F2746" s="18" t="str">
        <f t="shared" si="84"/>
        <v/>
      </c>
      <c r="H2746" s="69" t="str">
        <f t="shared" si="85"/>
        <v/>
      </c>
    </row>
    <row r="2747" spans="6:8" x14ac:dyDescent="0.25">
      <c r="F2747" s="18" t="str">
        <f t="shared" si="84"/>
        <v/>
      </c>
      <c r="H2747" s="69" t="str">
        <f t="shared" si="85"/>
        <v/>
      </c>
    </row>
    <row r="2748" spans="6:8" x14ac:dyDescent="0.25">
      <c r="F2748" s="18" t="str">
        <f t="shared" si="84"/>
        <v/>
      </c>
      <c r="H2748" s="69" t="str">
        <f t="shared" si="85"/>
        <v/>
      </c>
    </row>
    <row r="2749" spans="6:8" x14ac:dyDescent="0.25">
      <c r="F2749" s="18" t="str">
        <f t="shared" si="84"/>
        <v/>
      </c>
      <c r="H2749" s="69" t="str">
        <f t="shared" si="85"/>
        <v/>
      </c>
    </row>
    <row r="2750" spans="6:8" x14ac:dyDescent="0.25">
      <c r="F2750" s="18" t="str">
        <f t="shared" si="84"/>
        <v/>
      </c>
      <c r="H2750" s="69" t="str">
        <f t="shared" si="85"/>
        <v/>
      </c>
    </row>
    <row r="2751" spans="6:8" x14ac:dyDescent="0.25">
      <c r="F2751" s="18" t="str">
        <f t="shared" si="84"/>
        <v/>
      </c>
      <c r="H2751" s="69" t="str">
        <f t="shared" si="85"/>
        <v/>
      </c>
    </row>
    <row r="2752" spans="6:8" x14ac:dyDescent="0.25">
      <c r="F2752" s="18" t="str">
        <f t="shared" si="84"/>
        <v/>
      </c>
      <c r="H2752" s="69" t="str">
        <f t="shared" si="85"/>
        <v/>
      </c>
    </row>
    <row r="2753" spans="6:8" x14ac:dyDescent="0.25">
      <c r="F2753" s="18" t="str">
        <f t="shared" si="84"/>
        <v/>
      </c>
      <c r="H2753" s="69" t="str">
        <f t="shared" si="85"/>
        <v/>
      </c>
    </row>
    <row r="2754" spans="6:8" x14ac:dyDescent="0.25">
      <c r="F2754" s="18" t="str">
        <f t="shared" si="84"/>
        <v/>
      </c>
      <c r="H2754" s="69" t="str">
        <f t="shared" si="85"/>
        <v/>
      </c>
    </row>
    <row r="2755" spans="6:8" x14ac:dyDescent="0.25">
      <c r="F2755" s="18" t="str">
        <f t="shared" si="84"/>
        <v/>
      </c>
      <c r="H2755" s="69" t="str">
        <f t="shared" si="85"/>
        <v/>
      </c>
    </row>
    <row r="2756" spans="6:8" x14ac:dyDescent="0.25">
      <c r="F2756" s="18" t="str">
        <f t="shared" ref="F2756:F2819" si="86">IF($C2756="","",IFERROR($D2756*INDEX(ItemCostCol,MATCH($C2756,ItemName,0)),""))</f>
        <v/>
      </c>
      <c r="H2756" s="69" t="str">
        <f t="shared" ref="H2756:H2819" si="87">IF(C2756="","",IF(ISNUMBER(MATCH(C2756,ItemName,0)),"OK","NOT IN ITEMS LIST"))</f>
        <v/>
      </c>
    </row>
    <row r="2757" spans="6:8" x14ac:dyDescent="0.25">
      <c r="F2757" s="18" t="str">
        <f t="shared" si="86"/>
        <v/>
      </c>
      <c r="H2757" s="69" t="str">
        <f t="shared" si="87"/>
        <v/>
      </c>
    </row>
    <row r="2758" spans="6:8" x14ac:dyDescent="0.25">
      <c r="F2758" s="18" t="str">
        <f t="shared" si="86"/>
        <v/>
      </c>
      <c r="H2758" s="69" t="str">
        <f t="shared" si="87"/>
        <v/>
      </c>
    </row>
    <row r="2759" spans="6:8" x14ac:dyDescent="0.25">
      <c r="F2759" s="18" t="str">
        <f t="shared" si="86"/>
        <v/>
      </c>
      <c r="H2759" s="69" t="str">
        <f t="shared" si="87"/>
        <v/>
      </c>
    </row>
    <row r="2760" spans="6:8" x14ac:dyDescent="0.25">
      <c r="F2760" s="18" t="str">
        <f t="shared" si="86"/>
        <v/>
      </c>
      <c r="H2760" s="69" t="str">
        <f t="shared" si="87"/>
        <v/>
      </c>
    </row>
    <row r="2761" spans="6:8" x14ac:dyDescent="0.25">
      <c r="F2761" s="18" t="str">
        <f t="shared" si="86"/>
        <v/>
      </c>
      <c r="H2761" s="69" t="str">
        <f t="shared" si="87"/>
        <v/>
      </c>
    </row>
    <row r="2762" spans="6:8" x14ac:dyDescent="0.25">
      <c r="F2762" s="18" t="str">
        <f t="shared" si="86"/>
        <v/>
      </c>
      <c r="H2762" s="69" t="str">
        <f t="shared" si="87"/>
        <v/>
      </c>
    </row>
    <row r="2763" spans="6:8" x14ac:dyDescent="0.25">
      <c r="F2763" s="18" t="str">
        <f t="shared" si="86"/>
        <v/>
      </c>
      <c r="H2763" s="69" t="str">
        <f t="shared" si="87"/>
        <v/>
      </c>
    </row>
    <row r="2764" spans="6:8" x14ac:dyDescent="0.25">
      <c r="F2764" s="18" t="str">
        <f t="shared" si="86"/>
        <v/>
      </c>
      <c r="H2764" s="69" t="str">
        <f t="shared" si="87"/>
        <v/>
      </c>
    </row>
    <row r="2765" spans="6:8" x14ac:dyDescent="0.25">
      <c r="F2765" s="18" t="str">
        <f t="shared" si="86"/>
        <v/>
      </c>
      <c r="H2765" s="69" t="str">
        <f t="shared" si="87"/>
        <v/>
      </c>
    </row>
    <row r="2766" spans="6:8" x14ac:dyDescent="0.25">
      <c r="F2766" s="18" t="str">
        <f t="shared" si="86"/>
        <v/>
      </c>
      <c r="H2766" s="69" t="str">
        <f t="shared" si="87"/>
        <v/>
      </c>
    </row>
    <row r="2767" spans="6:8" x14ac:dyDescent="0.25">
      <c r="F2767" s="18" t="str">
        <f t="shared" si="86"/>
        <v/>
      </c>
      <c r="H2767" s="69" t="str">
        <f t="shared" si="87"/>
        <v/>
      </c>
    </row>
    <row r="2768" spans="6:8" x14ac:dyDescent="0.25">
      <c r="F2768" s="18" t="str">
        <f t="shared" si="86"/>
        <v/>
      </c>
      <c r="H2768" s="69" t="str">
        <f t="shared" si="87"/>
        <v/>
      </c>
    </row>
    <row r="2769" spans="6:8" x14ac:dyDescent="0.25">
      <c r="F2769" s="18" t="str">
        <f t="shared" si="86"/>
        <v/>
      </c>
      <c r="H2769" s="69" t="str">
        <f t="shared" si="87"/>
        <v/>
      </c>
    </row>
    <row r="2770" spans="6:8" x14ac:dyDescent="0.25">
      <c r="F2770" s="18" t="str">
        <f t="shared" si="86"/>
        <v/>
      </c>
      <c r="H2770" s="69" t="str">
        <f t="shared" si="87"/>
        <v/>
      </c>
    </row>
    <row r="2771" spans="6:8" x14ac:dyDescent="0.25">
      <c r="F2771" s="18" t="str">
        <f t="shared" si="86"/>
        <v/>
      </c>
      <c r="H2771" s="69" t="str">
        <f t="shared" si="87"/>
        <v/>
      </c>
    </row>
    <row r="2772" spans="6:8" x14ac:dyDescent="0.25">
      <c r="F2772" s="18" t="str">
        <f t="shared" si="86"/>
        <v/>
      </c>
      <c r="H2772" s="69" t="str">
        <f t="shared" si="87"/>
        <v/>
      </c>
    </row>
    <row r="2773" spans="6:8" x14ac:dyDescent="0.25">
      <c r="F2773" s="18" t="str">
        <f t="shared" si="86"/>
        <v/>
      </c>
      <c r="H2773" s="69" t="str">
        <f t="shared" si="87"/>
        <v/>
      </c>
    </row>
    <row r="2774" spans="6:8" x14ac:dyDescent="0.25">
      <c r="F2774" s="18" t="str">
        <f t="shared" si="86"/>
        <v/>
      </c>
      <c r="H2774" s="69" t="str">
        <f t="shared" si="87"/>
        <v/>
      </c>
    </row>
    <row r="2775" spans="6:8" x14ac:dyDescent="0.25">
      <c r="F2775" s="18" t="str">
        <f t="shared" si="86"/>
        <v/>
      </c>
      <c r="H2775" s="69" t="str">
        <f t="shared" si="87"/>
        <v/>
      </c>
    </row>
    <row r="2776" spans="6:8" x14ac:dyDescent="0.25">
      <c r="F2776" s="18" t="str">
        <f t="shared" si="86"/>
        <v/>
      </c>
      <c r="H2776" s="69" t="str">
        <f t="shared" si="87"/>
        <v/>
      </c>
    </row>
    <row r="2777" spans="6:8" x14ac:dyDescent="0.25">
      <c r="F2777" s="18" t="str">
        <f t="shared" si="86"/>
        <v/>
      </c>
      <c r="H2777" s="69" t="str">
        <f t="shared" si="87"/>
        <v/>
      </c>
    </row>
    <row r="2778" spans="6:8" x14ac:dyDescent="0.25">
      <c r="F2778" s="18" t="str">
        <f t="shared" si="86"/>
        <v/>
      </c>
      <c r="H2778" s="69" t="str">
        <f t="shared" si="87"/>
        <v/>
      </c>
    </row>
    <row r="2779" spans="6:8" x14ac:dyDescent="0.25">
      <c r="F2779" s="18" t="str">
        <f t="shared" si="86"/>
        <v/>
      </c>
      <c r="H2779" s="69" t="str">
        <f t="shared" si="87"/>
        <v/>
      </c>
    </row>
    <row r="2780" spans="6:8" x14ac:dyDescent="0.25">
      <c r="F2780" s="18" t="str">
        <f t="shared" si="86"/>
        <v/>
      </c>
      <c r="H2780" s="69" t="str">
        <f t="shared" si="87"/>
        <v/>
      </c>
    </row>
    <row r="2781" spans="6:8" x14ac:dyDescent="0.25">
      <c r="F2781" s="18" t="str">
        <f t="shared" si="86"/>
        <v/>
      </c>
      <c r="H2781" s="69" t="str">
        <f t="shared" si="87"/>
        <v/>
      </c>
    </row>
    <row r="2782" spans="6:8" x14ac:dyDescent="0.25">
      <c r="F2782" s="18" t="str">
        <f t="shared" si="86"/>
        <v/>
      </c>
      <c r="H2782" s="69" t="str">
        <f t="shared" si="87"/>
        <v/>
      </c>
    </row>
    <row r="2783" spans="6:8" x14ac:dyDescent="0.25">
      <c r="F2783" s="18" t="str">
        <f t="shared" si="86"/>
        <v/>
      </c>
      <c r="H2783" s="69" t="str">
        <f t="shared" si="87"/>
        <v/>
      </c>
    </row>
    <row r="2784" spans="6:8" x14ac:dyDescent="0.25">
      <c r="F2784" s="18" t="str">
        <f t="shared" si="86"/>
        <v/>
      </c>
      <c r="H2784" s="69" t="str">
        <f t="shared" si="87"/>
        <v/>
      </c>
    </row>
    <row r="2785" spans="6:8" x14ac:dyDescent="0.25">
      <c r="F2785" s="18" t="str">
        <f t="shared" si="86"/>
        <v/>
      </c>
      <c r="H2785" s="69" t="str">
        <f t="shared" si="87"/>
        <v/>
      </c>
    </row>
    <row r="2786" spans="6:8" x14ac:dyDescent="0.25">
      <c r="F2786" s="18" t="str">
        <f t="shared" si="86"/>
        <v/>
      </c>
      <c r="H2786" s="69" t="str">
        <f t="shared" si="87"/>
        <v/>
      </c>
    </row>
    <row r="2787" spans="6:8" x14ac:dyDescent="0.25">
      <c r="F2787" s="18" t="str">
        <f t="shared" si="86"/>
        <v/>
      </c>
      <c r="H2787" s="69" t="str">
        <f t="shared" si="87"/>
        <v/>
      </c>
    </row>
    <row r="2788" spans="6:8" x14ac:dyDescent="0.25">
      <c r="F2788" s="18" t="str">
        <f t="shared" si="86"/>
        <v/>
      </c>
      <c r="H2788" s="69" t="str">
        <f t="shared" si="87"/>
        <v/>
      </c>
    </row>
    <row r="2789" spans="6:8" x14ac:dyDescent="0.25">
      <c r="F2789" s="18" t="str">
        <f t="shared" si="86"/>
        <v/>
      </c>
      <c r="H2789" s="69" t="str">
        <f t="shared" si="87"/>
        <v/>
      </c>
    </row>
    <row r="2790" spans="6:8" x14ac:dyDescent="0.25">
      <c r="F2790" s="18" t="str">
        <f t="shared" si="86"/>
        <v/>
      </c>
      <c r="H2790" s="69" t="str">
        <f t="shared" si="87"/>
        <v/>
      </c>
    </row>
    <row r="2791" spans="6:8" x14ac:dyDescent="0.25">
      <c r="F2791" s="18" t="str">
        <f t="shared" si="86"/>
        <v/>
      </c>
      <c r="H2791" s="69" t="str">
        <f t="shared" si="87"/>
        <v/>
      </c>
    </row>
    <row r="2792" spans="6:8" x14ac:dyDescent="0.25">
      <c r="F2792" s="18" t="str">
        <f t="shared" si="86"/>
        <v/>
      </c>
      <c r="H2792" s="69" t="str">
        <f t="shared" si="87"/>
        <v/>
      </c>
    </row>
    <row r="2793" spans="6:8" x14ac:dyDescent="0.25">
      <c r="F2793" s="18" t="str">
        <f t="shared" si="86"/>
        <v/>
      </c>
      <c r="H2793" s="69" t="str">
        <f t="shared" si="87"/>
        <v/>
      </c>
    </row>
    <row r="2794" spans="6:8" x14ac:dyDescent="0.25">
      <c r="F2794" s="18" t="str">
        <f t="shared" si="86"/>
        <v/>
      </c>
      <c r="H2794" s="69" t="str">
        <f t="shared" si="87"/>
        <v/>
      </c>
    </row>
    <row r="2795" spans="6:8" x14ac:dyDescent="0.25">
      <c r="F2795" s="18" t="str">
        <f t="shared" si="86"/>
        <v/>
      </c>
      <c r="H2795" s="69" t="str">
        <f t="shared" si="87"/>
        <v/>
      </c>
    </row>
    <row r="2796" spans="6:8" x14ac:dyDescent="0.25">
      <c r="F2796" s="18" t="str">
        <f t="shared" si="86"/>
        <v/>
      </c>
      <c r="H2796" s="69" t="str">
        <f t="shared" si="87"/>
        <v/>
      </c>
    </row>
    <row r="2797" spans="6:8" x14ac:dyDescent="0.25">
      <c r="F2797" s="18" t="str">
        <f t="shared" si="86"/>
        <v/>
      </c>
      <c r="H2797" s="69" t="str">
        <f t="shared" si="87"/>
        <v/>
      </c>
    </row>
    <row r="2798" spans="6:8" x14ac:dyDescent="0.25">
      <c r="F2798" s="18" t="str">
        <f t="shared" si="86"/>
        <v/>
      </c>
      <c r="H2798" s="69" t="str">
        <f t="shared" si="87"/>
        <v/>
      </c>
    </row>
    <row r="2799" spans="6:8" x14ac:dyDescent="0.25">
      <c r="F2799" s="18" t="str">
        <f t="shared" si="86"/>
        <v/>
      </c>
      <c r="H2799" s="69" t="str">
        <f t="shared" si="87"/>
        <v/>
      </c>
    </row>
    <row r="2800" spans="6:8" x14ac:dyDescent="0.25">
      <c r="F2800" s="18" t="str">
        <f t="shared" si="86"/>
        <v/>
      </c>
      <c r="H2800" s="69" t="str">
        <f t="shared" si="87"/>
        <v/>
      </c>
    </row>
    <row r="2801" spans="6:8" x14ac:dyDescent="0.25">
      <c r="F2801" s="18" t="str">
        <f t="shared" si="86"/>
        <v/>
      </c>
      <c r="H2801" s="69" t="str">
        <f t="shared" si="87"/>
        <v/>
      </c>
    </row>
    <row r="2802" spans="6:8" x14ac:dyDescent="0.25">
      <c r="F2802" s="18" t="str">
        <f t="shared" si="86"/>
        <v/>
      </c>
      <c r="H2802" s="69" t="str">
        <f t="shared" si="87"/>
        <v/>
      </c>
    </row>
    <row r="2803" spans="6:8" x14ac:dyDescent="0.25">
      <c r="F2803" s="18" t="str">
        <f t="shared" si="86"/>
        <v/>
      </c>
      <c r="H2803" s="69" t="str">
        <f t="shared" si="87"/>
        <v/>
      </c>
    </row>
    <row r="2804" spans="6:8" x14ac:dyDescent="0.25">
      <c r="F2804" s="18" t="str">
        <f t="shared" si="86"/>
        <v/>
      </c>
      <c r="H2804" s="69" t="str">
        <f t="shared" si="87"/>
        <v/>
      </c>
    </row>
    <row r="2805" spans="6:8" x14ac:dyDescent="0.25">
      <c r="F2805" s="18" t="str">
        <f t="shared" si="86"/>
        <v/>
      </c>
      <c r="H2805" s="69" t="str">
        <f t="shared" si="87"/>
        <v/>
      </c>
    </row>
    <row r="2806" spans="6:8" x14ac:dyDescent="0.25">
      <c r="F2806" s="18" t="str">
        <f t="shared" si="86"/>
        <v/>
      </c>
      <c r="H2806" s="69" t="str">
        <f t="shared" si="87"/>
        <v/>
      </c>
    </row>
    <row r="2807" spans="6:8" x14ac:dyDescent="0.25">
      <c r="F2807" s="18" t="str">
        <f t="shared" si="86"/>
        <v/>
      </c>
      <c r="H2807" s="69" t="str">
        <f t="shared" si="87"/>
        <v/>
      </c>
    </row>
    <row r="2808" spans="6:8" x14ac:dyDescent="0.25">
      <c r="F2808" s="18" t="str">
        <f t="shared" si="86"/>
        <v/>
      </c>
      <c r="H2808" s="69" t="str">
        <f t="shared" si="87"/>
        <v/>
      </c>
    </row>
    <row r="2809" spans="6:8" x14ac:dyDescent="0.25">
      <c r="F2809" s="18" t="str">
        <f t="shared" si="86"/>
        <v/>
      </c>
      <c r="H2809" s="69" t="str">
        <f t="shared" si="87"/>
        <v/>
      </c>
    </row>
    <row r="2810" spans="6:8" x14ac:dyDescent="0.25">
      <c r="F2810" s="18" t="str">
        <f t="shared" si="86"/>
        <v/>
      </c>
      <c r="H2810" s="69" t="str">
        <f t="shared" si="87"/>
        <v/>
      </c>
    </row>
    <row r="2811" spans="6:8" x14ac:dyDescent="0.25">
      <c r="F2811" s="18" t="str">
        <f t="shared" si="86"/>
        <v/>
      </c>
      <c r="H2811" s="69" t="str">
        <f t="shared" si="87"/>
        <v/>
      </c>
    </row>
    <row r="2812" spans="6:8" x14ac:dyDescent="0.25">
      <c r="F2812" s="18" t="str">
        <f t="shared" si="86"/>
        <v/>
      </c>
      <c r="H2812" s="69" t="str">
        <f t="shared" si="87"/>
        <v/>
      </c>
    </row>
    <row r="2813" spans="6:8" x14ac:dyDescent="0.25">
      <c r="F2813" s="18" t="str">
        <f t="shared" si="86"/>
        <v/>
      </c>
      <c r="H2813" s="69" t="str">
        <f t="shared" si="87"/>
        <v/>
      </c>
    </row>
    <row r="2814" spans="6:8" x14ac:dyDescent="0.25">
      <c r="F2814" s="18" t="str">
        <f t="shared" si="86"/>
        <v/>
      </c>
      <c r="H2814" s="69" t="str">
        <f t="shared" si="87"/>
        <v/>
      </c>
    </row>
    <row r="2815" spans="6:8" x14ac:dyDescent="0.25">
      <c r="F2815" s="18" t="str">
        <f t="shared" si="86"/>
        <v/>
      </c>
      <c r="H2815" s="69" t="str">
        <f t="shared" si="87"/>
        <v/>
      </c>
    </row>
    <row r="2816" spans="6:8" x14ac:dyDescent="0.25">
      <c r="F2816" s="18" t="str">
        <f t="shared" si="86"/>
        <v/>
      </c>
      <c r="H2816" s="69" t="str">
        <f t="shared" si="87"/>
        <v/>
      </c>
    </row>
    <row r="2817" spans="6:8" x14ac:dyDescent="0.25">
      <c r="F2817" s="18" t="str">
        <f t="shared" si="86"/>
        <v/>
      </c>
      <c r="H2817" s="69" t="str">
        <f t="shared" si="87"/>
        <v/>
      </c>
    </row>
    <row r="2818" spans="6:8" x14ac:dyDescent="0.25">
      <c r="F2818" s="18" t="str">
        <f t="shared" si="86"/>
        <v/>
      </c>
      <c r="H2818" s="69" t="str">
        <f t="shared" si="87"/>
        <v/>
      </c>
    </row>
    <row r="2819" spans="6:8" x14ac:dyDescent="0.25">
      <c r="F2819" s="18" t="str">
        <f t="shared" si="86"/>
        <v/>
      </c>
      <c r="H2819" s="69" t="str">
        <f t="shared" si="87"/>
        <v/>
      </c>
    </row>
    <row r="2820" spans="6:8" x14ac:dyDescent="0.25">
      <c r="F2820" s="18" t="str">
        <f t="shared" ref="F2820:F2883" si="88">IF($C2820="","",IFERROR($D2820*INDEX(ItemCostCol,MATCH($C2820,ItemName,0)),""))</f>
        <v/>
      </c>
      <c r="H2820" s="69" t="str">
        <f t="shared" ref="H2820:H2883" si="89">IF(C2820="","",IF(ISNUMBER(MATCH(C2820,ItemName,0)),"OK","NOT IN ITEMS LIST"))</f>
        <v/>
      </c>
    </row>
    <row r="2821" spans="6:8" x14ac:dyDescent="0.25">
      <c r="F2821" s="18" t="str">
        <f t="shared" si="88"/>
        <v/>
      </c>
      <c r="H2821" s="69" t="str">
        <f t="shared" si="89"/>
        <v/>
      </c>
    </row>
    <row r="2822" spans="6:8" x14ac:dyDescent="0.25">
      <c r="F2822" s="18" t="str">
        <f t="shared" si="88"/>
        <v/>
      </c>
      <c r="H2822" s="69" t="str">
        <f t="shared" si="89"/>
        <v/>
      </c>
    </row>
    <row r="2823" spans="6:8" x14ac:dyDescent="0.25">
      <c r="F2823" s="18" t="str">
        <f t="shared" si="88"/>
        <v/>
      </c>
      <c r="H2823" s="69" t="str">
        <f t="shared" si="89"/>
        <v/>
      </c>
    </row>
    <row r="2824" spans="6:8" x14ac:dyDescent="0.25">
      <c r="F2824" s="18" t="str">
        <f t="shared" si="88"/>
        <v/>
      </c>
      <c r="H2824" s="69" t="str">
        <f t="shared" si="89"/>
        <v/>
      </c>
    </row>
    <row r="2825" spans="6:8" x14ac:dyDescent="0.25">
      <c r="F2825" s="18" t="str">
        <f t="shared" si="88"/>
        <v/>
      </c>
      <c r="H2825" s="69" t="str">
        <f t="shared" si="89"/>
        <v/>
      </c>
    </row>
    <row r="2826" spans="6:8" x14ac:dyDescent="0.25">
      <c r="F2826" s="18" t="str">
        <f t="shared" si="88"/>
        <v/>
      </c>
      <c r="H2826" s="69" t="str">
        <f t="shared" si="89"/>
        <v/>
      </c>
    </row>
    <row r="2827" spans="6:8" x14ac:dyDescent="0.25">
      <c r="F2827" s="18" t="str">
        <f t="shared" si="88"/>
        <v/>
      </c>
      <c r="H2827" s="69" t="str">
        <f t="shared" si="89"/>
        <v/>
      </c>
    </row>
    <row r="2828" spans="6:8" x14ac:dyDescent="0.25">
      <c r="F2828" s="18" t="str">
        <f t="shared" si="88"/>
        <v/>
      </c>
      <c r="H2828" s="69" t="str">
        <f t="shared" si="89"/>
        <v/>
      </c>
    </row>
    <row r="2829" spans="6:8" x14ac:dyDescent="0.25">
      <c r="F2829" s="18" t="str">
        <f t="shared" si="88"/>
        <v/>
      </c>
      <c r="H2829" s="69" t="str">
        <f t="shared" si="89"/>
        <v/>
      </c>
    </row>
    <row r="2830" spans="6:8" x14ac:dyDescent="0.25">
      <c r="F2830" s="18" t="str">
        <f t="shared" si="88"/>
        <v/>
      </c>
      <c r="H2830" s="69" t="str">
        <f t="shared" si="89"/>
        <v/>
      </c>
    </row>
    <row r="2831" spans="6:8" x14ac:dyDescent="0.25">
      <c r="F2831" s="18" t="str">
        <f t="shared" si="88"/>
        <v/>
      </c>
      <c r="H2831" s="69" t="str">
        <f t="shared" si="89"/>
        <v/>
      </c>
    </row>
    <row r="2832" spans="6:8" x14ac:dyDescent="0.25">
      <c r="F2832" s="18" t="str">
        <f t="shared" si="88"/>
        <v/>
      </c>
      <c r="H2832" s="69" t="str">
        <f t="shared" si="89"/>
        <v/>
      </c>
    </row>
    <row r="2833" spans="6:8" x14ac:dyDescent="0.25">
      <c r="F2833" s="18" t="str">
        <f t="shared" si="88"/>
        <v/>
      </c>
      <c r="H2833" s="69" t="str">
        <f t="shared" si="89"/>
        <v/>
      </c>
    </row>
    <row r="2834" spans="6:8" x14ac:dyDescent="0.25">
      <c r="F2834" s="18" t="str">
        <f t="shared" si="88"/>
        <v/>
      </c>
      <c r="H2834" s="69" t="str">
        <f t="shared" si="89"/>
        <v/>
      </c>
    </row>
    <row r="2835" spans="6:8" x14ac:dyDescent="0.25">
      <c r="F2835" s="18" t="str">
        <f t="shared" si="88"/>
        <v/>
      </c>
      <c r="H2835" s="69" t="str">
        <f t="shared" si="89"/>
        <v/>
      </c>
    </row>
    <row r="2836" spans="6:8" x14ac:dyDescent="0.25">
      <c r="F2836" s="18" t="str">
        <f t="shared" si="88"/>
        <v/>
      </c>
      <c r="H2836" s="69" t="str">
        <f t="shared" si="89"/>
        <v/>
      </c>
    </row>
    <row r="2837" spans="6:8" x14ac:dyDescent="0.25">
      <c r="F2837" s="18" t="str">
        <f t="shared" si="88"/>
        <v/>
      </c>
      <c r="H2837" s="69" t="str">
        <f t="shared" si="89"/>
        <v/>
      </c>
    </row>
    <row r="2838" spans="6:8" x14ac:dyDescent="0.25">
      <c r="F2838" s="18" t="str">
        <f t="shared" si="88"/>
        <v/>
      </c>
      <c r="H2838" s="69" t="str">
        <f t="shared" si="89"/>
        <v/>
      </c>
    </row>
    <row r="2839" spans="6:8" x14ac:dyDescent="0.25">
      <c r="F2839" s="18" t="str">
        <f t="shared" si="88"/>
        <v/>
      </c>
      <c r="H2839" s="69" t="str">
        <f t="shared" si="89"/>
        <v/>
      </c>
    </row>
    <row r="2840" spans="6:8" x14ac:dyDescent="0.25">
      <c r="F2840" s="18" t="str">
        <f t="shared" si="88"/>
        <v/>
      </c>
      <c r="H2840" s="69" t="str">
        <f t="shared" si="89"/>
        <v/>
      </c>
    </row>
    <row r="2841" spans="6:8" x14ac:dyDescent="0.25">
      <c r="F2841" s="18" t="str">
        <f t="shared" si="88"/>
        <v/>
      </c>
      <c r="H2841" s="69" t="str">
        <f t="shared" si="89"/>
        <v/>
      </c>
    </row>
    <row r="2842" spans="6:8" x14ac:dyDescent="0.25">
      <c r="F2842" s="18" t="str">
        <f t="shared" si="88"/>
        <v/>
      </c>
      <c r="H2842" s="69" t="str">
        <f t="shared" si="89"/>
        <v/>
      </c>
    </row>
    <row r="2843" spans="6:8" x14ac:dyDescent="0.25">
      <c r="F2843" s="18" t="str">
        <f t="shared" si="88"/>
        <v/>
      </c>
      <c r="H2843" s="69" t="str">
        <f t="shared" si="89"/>
        <v/>
      </c>
    </row>
    <row r="2844" spans="6:8" x14ac:dyDescent="0.25">
      <c r="F2844" s="18" t="str">
        <f t="shared" si="88"/>
        <v/>
      </c>
      <c r="H2844" s="69" t="str">
        <f t="shared" si="89"/>
        <v/>
      </c>
    </row>
    <row r="2845" spans="6:8" x14ac:dyDescent="0.25">
      <c r="F2845" s="18" t="str">
        <f t="shared" si="88"/>
        <v/>
      </c>
      <c r="H2845" s="69" t="str">
        <f t="shared" si="89"/>
        <v/>
      </c>
    </row>
    <row r="2846" spans="6:8" x14ac:dyDescent="0.25">
      <c r="F2846" s="18" t="str">
        <f t="shared" si="88"/>
        <v/>
      </c>
      <c r="H2846" s="69" t="str">
        <f t="shared" si="89"/>
        <v/>
      </c>
    </row>
    <row r="2847" spans="6:8" x14ac:dyDescent="0.25">
      <c r="F2847" s="18" t="str">
        <f t="shared" si="88"/>
        <v/>
      </c>
      <c r="H2847" s="69" t="str">
        <f t="shared" si="89"/>
        <v/>
      </c>
    </row>
    <row r="2848" spans="6:8" x14ac:dyDescent="0.25">
      <c r="F2848" s="18" t="str">
        <f t="shared" si="88"/>
        <v/>
      </c>
      <c r="H2848" s="69" t="str">
        <f t="shared" si="89"/>
        <v/>
      </c>
    </row>
    <row r="2849" spans="6:8" x14ac:dyDescent="0.25">
      <c r="F2849" s="18" t="str">
        <f t="shared" si="88"/>
        <v/>
      </c>
      <c r="H2849" s="69" t="str">
        <f t="shared" si="89"/>
        <v/>
      </c>
    </row>
    <row r="2850" spans="6:8" x14ac:dyDescent="0.25">
      <c r="F2850" s="18" t="str">
        <f t="shared" si="88"/>
        <v/>
      </c>
      <c r="H2850" s="69" t="str">
        <f t="shared" si="89"/>
        <v/>
      </c>
    </row>
    <row r="2851" spans="6:8" x14ac:dyDescent="0.25">
      <c r="F2851" s="18" t="str">
        <f t="shared" si="88"/>
        <v/>
      </c>
      <c r="H2851" s="69" t="str">
        <f t="shared" si="89"/>
        <v/>
      </c>
    </row>
    <row r="2852" spans="6:8" x14ac:dyDescent="0.25">
      <c r="F2852" s="18" t="str">
        <f t="shared" si="88"/>
        <v/>
      </c>
      <c r="H2852" s="69" t="str">
        <f t="shared" si="89"/>
        <v/>
      </c>
    </row>
    <row r="2853" spans="6:8" x14ac:dyDescent="0.25">
      <c r="F2853" s="18" t="str">
        <f t="shared" si="88"/>
        <v/>
      </c>
      <c r="H2853" s="69" t="str">
        <f t="shared" si="89"/>
        <v/>
      </c>
    </row>
    <row r="2854" spans="6:8" x14ac:dyDescent="0.25">
      <c r="F2854" s="18" t="str">
        <f t="shared" si="88"/>
        <v/>
      </c>
      <c r="H2854" s="69" t="str">
        <f t="shared" si="89"/>
        <v/>
      </c>
    </row>
    <row r="2855" spans="6:8" x14ac:dyDescent="0.25">
      <c r="F2855" s="18" t="str">
        <f t="shared" si="88"/>
        <v/>
      </c>
      <c r="H2855" s="69" t="str">
        <f t="shared" si="89"/>
        <v/>
      </c>
    </row>
    <row r="2856" spans="6:8" x14ac:dyDescent="0.25">
      <c r="F2856" s="18" t="str">
        <f t="shared" si="88"/>
        <v/>
      </c>
      <c r="H2856" s="69" t="str">
        <f t="shared" si="89"/>
        <v/>
      </c>
    </row>
    <row r="2857" spans="6:8" x14ac:dyDescent="0.25">
      <c r="F2857" s="18" t="str">
        <f t="shared" si="88"/>
        <v/>
      </c>
      <c r="H2857" s="69" t="str">
        <f t="shared" si="89"/>
        <v/>
      </c>
    </row>
    <row r="2858" spans="6:8" x14ac:dyDescent="0.25">
      <c r="F2858" s="18" t="str">
        <f t="shared" si="88"/>
        <v/>
      </c>
      <c r="H2858" s="69" t="str">
        <f t="shared" si="89"/>
        <v/>
      </c>
    </row>
    <row r="2859" spans="6:8" x14ac:dyDescent="0.25">
      <c r="F2859" s="18" t="str">
        <f t="shared" si="88"/>
        <v/>
      </c>
      <c r="H2859" s="69" t="str">
        <f t="shared" si="89"/>
        <v/>
      </c>
    </row>
    <row r="2860" spans="6:8" x14ac:dyDescent="0.25">
      <c r="F2860" s="18" t="str">
        <f t="shared" si="88"/>
        <v/>
      </c>
      <c r="H2860" s="69" t="str">
        <f t="shared" si="89"/>
        <v/>
      </c>
    </row>
    <row r="2861" spans="6:8" x14ac:dyDescent="0.25">
      <c r="F2861" s="18" t="str">
        <f t="shared" si="88"/>
        <v/>
      </c>
      <c r="H2861" s="69" t="str">
        <f t="shared" si="89"/>
        <v/>
      </c>
    </row>
    <row r="2862" spans="6:8" x14ac:dyDescent="0.25">
      <c r="F2862" s="18" t="str">
        <f t="shared" si="88"/>
        <v/>
      </c>
      <c r="H2862" s="69" t="str">
        <f t="shared" si="89"/>
        <v/>
      </c>
    </row>
    <row r="2863" spans="6:8" x14ac:dyDescent="0.25">
      <c r="F2863" s="18" t="str">
        <f t="shared" si="88"/>
        <v/>
      </c>
      <c r="H2863" s="69" t="str">
        <f t="shared" si="89"/>
        <v/>
      </c>
    </row>
    <row r="2864" spans="6:8" x14ac:dyDescent="0.25">
      <c r="F2864" s="18" t="str">
        <f t="shared" si="88"/>
        <v/>
      </c>
      <c r="H2864" s="69" t="str">
        <f t="shared" si="89"/>
        <v/>
      </c>
    </row>
    <row r="2865" spans="6:8" x14ac:dyDescent="0.25">
      <c r="F2865" s="18" t="str">
        <f t="shared" si="88"/>
        <v/>
      </c>
      <c r="H2865" s="69" t="str">
        <f t="shared" si="89"/>
        <v/>
      </c>
    </row>
    <row r="2866" spans="6:8" x14ac:dyDescent="0.25">
      <c r="F2866" s="18" t="str">
        <f t="shared" si="88"/>
        <v/>
      </c>
      <c r="H2866" s="69" t="str">
        <f t="shared" si="89"/>
        <v/>
      </c>
    </row>
    <row r="2867" spans="6:8" x14ac:dyDescent="0.25">
      <c r="F2867" s="18" t="str">
        <f t="shared" si="88"/>
        <v/>
      </c>
      <c r="H2867" s="69" t="str">
        <f t="shared" si="89"/>
        <v/>
      </c>
    </row>
    <row r="2868" spans="6:8" x14ac:dyDescent="0.25">
      <c r="F2868" s="18" t="str">
        <f t="shared" si="88"/>
        <v/>
      </c>
      <c r="H2868" s="69" t="str">
        <f t="shared" si="89"/>
        <v/>
      </c>
    </row>
    <row r="2869" spans="6:8" x14ac:dyDescent="0.25">
      <c r="F2869" s="18" t="str">
        <f t="shared" si="88"/>
        <v/>
      </c>
      <c r="H2869" s="69" t="str">
        <f t="shared" si="89"/>
        <v/>
      </c>
    </row>
    <row r="2870" spans="6:8" x14ac:dyDescent="0.25">
      <c r="F2870" s="18" t="str">
        <f t="shared" si="88"/>
        <v/>
      </c>
      <c r="H2870" s="69" t="str">
        <f t="shared" si="89"/>
        <v/>
      </c>
    </row>
    <row r="2871" spans="6:8" x14ac:dyDescent="0.25">
      <c r="F2871" s="18" t="str">
        <f t="shared" si="88"/>
        <v/>
      </c>
      <c r="H2871" s="69" t="str">
        <f t="shared" si="89"/>
        <v/>
      </c>
    </row>
    <row r="2872" spans="6:8" x14ac:dyDescent="0.25">
      <c r="F2872" s="18" t="str">
        <f t="shared" si="88"/>
        <v/>
      </c>
      <c r="H2872" s="69" t="str">
        <f t="shared" si="89"/>
        <v/>
      </c>
    </row>
    <row r="2873" spans="6:8" x14ac:dyDescent="0.25">
      <c r="F2873" s="18" t="str">
        <f t="shared" si="88"/>
        <v/>
      </c>
      <c r="H2873" s="69" t="str">
        <f t="shared" si="89"/>
        <v/>
      </c>
    </row>
    <row r="2874" spans="6:8" x14ac:dyDescent="0.25">
      <c r="F2874" s="18" t="str">
        <f t="shared" si="88"/>
        <v/>
      </c>
      <c r="H2874" s="69" t="str">
        <f t="shared" si="89"/>
        <v/>
      </c>
    </row>
    <row r="2875" spans="6:8" x14ac:dyDescent="0.25">
      <c r="F2875" s="18" t="str">
        <f t="shared" si="88"/>
        <v/>
      </c>
      <c r="H2875" s="69" t="str">
        <f t="shared" si="89"/>
        <v/>
      </c>
    </row>
    <row r="2876" spans="6:8" x14ac:dyDescent="0.25">
      <c r="F2876" s="18" t="str">
        <f t="shared" si="88"/>
        <v/>
      </c>
      <c r="H2876" s="69" t="str">
        <f t="shared" si="89"/>
        <v/>
      </c>
    </row>
    <row r="2877" spans="6:8" x14ac:dyDescent="0.25">
      <c r="F2877" s="18" t="str">
        <f t="shared" si="88"/>
        <v/>
      </c>
      <c r="H2877" s="69" t="str">
        <f t="shared" si="89"/>
        <v/>
      </c>
    </row>
    <row r="2878" spans="6:8" x14ac:dyDescent="0.25">
      <c r="F2878" s="18" t="str">
        <f t="shared" si="88"/>
        <v/>
      </c>
      <c r="H2878" s="69" t="str">
        <f t="shared" si="89"/>
        <v/>
      </c>
    </row>
    <row r="2879" spans="6:8" x14ac:dyDescent="0.25">
      <c r="F2879" s="18" t="str">
        <f t="shared" si="88"/>
        <v/>
      </c>
      <c r="H2879" s="69" t="str">
        <f t="shared" si="89"/>
        <v/>
      </c>
    </row>
    <row r="2880" spans="6:8" x14ac:dyDescent="0.25">
      <c r="F2880" s="18" t="str">
        <f t="shared" si="88"/>
        <v/>
      </c>
      <c r="H2880" s="69" t="str">
        <f t="shared" si="89"/>
        <v/>
      </c>
    </row>
    <row r="2881" spans="6:8" x14ac:dyDescent="0.25">
      <c r="F2881" s="18" t="str">
        <f t="shared" si="88"/>
        <v/>
      </c>
      <c r="H2881" s="69" t="str">
        <f t="shared" si="89"/>
        <v/>
      </c>
    </row>
    <row r="2882" spans="6:8" x14ac:dyDescent="0.25">
      <c r="F2882" s="18" t="str">
        <f t="shared" si="88"/>
        <v/>
      </c>
      <c r="H2882" s="69" t="str">
        <f t="shared" si="89"/>
        <v/>
      </c>
    </row>
    <row r="2883" spans="6:8" x14ac:dyDescent="0.25">
      <c r="F2883" s="18" t="str">
        <f t="shared" si="88"/>
        <v/>
      </c>
      <c r="H2883" s="69" t="str">
        <f t="shared" si="89"/>
        <v/>
      </c>
    </row>
    <row r="2884" spans="6:8" x14ac:dyDescent="0.25">
      <c r="F2884" s="18" t="str">
        <f t="shared" ref="F2884:F2947" si="90">IF($C2884="","",IFERROR($D2884*INDEX(ItemCostCol,MATCH($C2884,ItemName,0)),""))</f>
        <v/>
      </c>
      <c r="H2884" s="69" t="str">
        <f t="shared" ref="H2884:H2947" si="91">IF(C2884="","",IF(ISNUMBER(MATCH(C2884,ItemName,0)),"OK","NOT IN ITEMS LIST"))</f>
        <v/>
      </c>
    </row>
    <row r="2885" spans="6:8" x14ac:dyDescent="0.25">
      <c r="F2885" s="18" t="str">
        <f t="shared" si="90"/>
        <v/>
      </c>
      <c r="H2885" s="69" t="str">
        <f t="shared" si="91"/>
        <v/>
      </c>
    </row>
    <row r="2886" spans="6:8" x14ac:dyDescent="0.25">
      <c r="F2886" s="18" t="str">
        <f t="shared" si="90"/>
        <v/>
      </c>
      <c r="H2886" s="69" t="str">
        <f t="shared" si="91"/>
        <v/>
      </c>
    </row>
    <row r="2887" spans="6:8" x14ac:dyDescent="0.25">
      <c r="F2887" s="18" t="str">
        <f t="shared" si="90"/>
        <v/>
      </c>
      <c r="H2887" s="69" t="str">
        <f t="shared" si="91"/>
        <v/>
      </c>
    </row>
    <row r="2888" spans="6:8" x14ac:dyDescent="0.25">
      <c r="F2888" s="18" t="str">
        <f t="shared" si="90"/>
        <v/>
      </c>
      <c r="H2888" s="69" t="str">
        <f t="shared" si="91"/>
        <v/>
      </c>
    </row>
    <row r="2889" spans="6:8" x14ac:dyDescent="0.25">
      <c r="F2889" s="18" t="str">
        <f t="shared" si="90"/>
        <v/>
      </c>
      <c r="H2889" s="69" t="str">
        <f t="shared" si="91"/>
        <v/>
      </c>
    </row>
    <row r="2890" spans="6:8" x14ac:dyDescent="0.25">
      <c r="F2890" s="18" t="str">
        <f t="shared" si="90"/>
        <v/>
      </c>
      <c r="H2890" s="69" t="str">
        <f t="shared" si="91"/>
        <v/>
      </c>
    </row>
    <row r="2891" spans="6:8" x14ac:dyDescent="0.25">
      <c r="F2891" s="18" t="str">
        <f t="shared" si="90"/>
        <v/>
      </c>
      <c r="H2891" s="69" t="str">
        <f t="shared" si="91"/>
        <v/>
      </c>
    </row>
    <row r="2892" spans="6:8" x14ac:dyDescent="0.25">
      <c r="F2892" s="18" t="str">
        <f t="shared" si="90"/>
        <v/>
      </c>
      <c r="H2892" s="69" t="str">
        <f t="shared" si="91"/>
        <v/>
      </c>
    </row>
    <row r="2893" spans="6:8" x14ac:dyDescent="0.25">
      <c r="F2893" s="18" t="str">
        <f t="shared" si="90"/>
        <v/>
      </c>
      <c r="H2893" s="69" t="str">
        <f t="shared" si="91"/>
        <v/>
      </c>
    </row>
    <row r="2894" spans="6:8" x14ac:dyDescent="0.25">
      <c r="F2894" s="18" t="str">
        <f t="shared" si="90"/>
        <v/>
      </c>
      <c r="H2894" s="69" t="str">
        <f t="shared" si="91"/>
        <v/>
      </c>
    </row>
    <row r="2895" spans="6:8" x14ac:dyDescent="0.25">
      <c r="F2895" s="18" t="str">
        <f t="shared" si="90"/>
        <v/>
      </c>
      <c r="H2895" s="69" t="str">
        <f t="shared" si="91"/>
        <v/>
      </c>
    </row>
    <row r="2896" spans="6:8" x14ac:dyDescent="0.25">
      <c r="F2896" s="18" t="str">
        <f t="shared" si="90"/>
        <v/>
      </c>
      <c r="H2896" s="69" t="str">
        <f t="shared" si="91"/>
        <v/>
      </c>
    </row>
    <row r="2897" spans="6:8" x14ac:dyDescent="0.25">
      <c r="F2897" s="18" t="str">
        <f t="shared" si="90"/>
        <v/>
      </c>
      <c r="H2897" s="69" t="str">
        <f t="shared" si="91"/>
        <v/>
      </c>
    </row>
    <row r="2898" spans="6:8" x14ac:dyDescent="0.25">
      <c r="F2898" s="18" t="str">
        <f t="shared" si="90"/>
        <v/>
      </c>
      <c r="H2898" s="69" t="str">
        <f t="shared" si="91"/>
        <v/>
      </c>
    </row>
    <row r="2899" spans="6:8" x14ac:dyDescent="0.25">
      <c r="F2899" s="18" t="str">
        <f t="shared" si="90"/>
        <v/>
      </c>
      <c r="H2899" s="69" t="str">
        <f t="shared" si="91"/>
        <v/>
      </c>
    </row>
    <row r="2900" spans="6:8" x14ac:dyDescent="0.25">
      <c r="F2900" s="18" t="str">
        <f t="shared" si="90"/>
        <v/>
      </c>
      <c r="H2900" s="69" t="str">
        <f t="shared" si="91"/>
        <v/>
      </c>
    </row>
    <row r="2901" spans="6:8" x14ac:dyDescent="0.25">
      <c r="F2901" s="18" t="str">
        <f t="shared" si="90"/>
        <v/>
      </c>
      <c r="H2901" s="69" t="str">
        <f t="shared" si="91"/>
        <v/>
      </c>
    </row>
    <row r="2902" spans="6:8" x14ac:dyDescent="0.25">
      <c r="F2902" s="18" t="str">
        <f t="shared" si="90"/>
        <v/>
      </c>
      <c r="H2902" s="69" t="str">
        <f t="shared" si="91"/>
        <v/>
      </c>
    </row>
    <row r="2903" spans="6:8" x14ac:dyDescent="0.25">
      <c r="F2903" s="18" t="str">
        <f t="shared" si="90"/>
        <v/>
      </c>
      <c r="H2903" s="69" t="str">
        <f t="shared" si="91"/>
        <v/>
      </c>
    </row>
    <row r="2904" spans="6:8" x14ac:dyDescent="0.25">
      <c r="F2904" s="18" t="str">
        <f t="shared" si="90"/>
        <v/>
      </c>
      <c r="H2904" s="69" t="str">
        <f t="shared" si="91"/>
        <v/>
      </c>
    </row>
    <row r="2905" spans="6:8" x14ac:dyDescent="0.25">
      <c r="F2905" s="18" t="str">
        <f t="shared" si="90"/>
        <v/>
      </c>
      <c r="H2905" s="69" t="str">
        <f t="shared" si="91"/>
        <v/>
      </c>
    </row>
    <row r="2906" spans="6:8" x14ac:dyDescent="0.25">
      <c r="F2906" s="18" t="str">
        <f t="shared" si="90"/>
        <v/>
      </c>
      <c r="H2906" s="69" t="str">
        <f t="shared" si="91"/>
        <v/>
      </c>
    </row>
    <row r="2907" spans="6:8" x14ac:dyDescent="0.25">
      <c r="F2907" s="18" t="str">
        <f t="shared" si="90"/>
        <v/>
      </c>
      <c r="H2907" s="69" t="str">
        <f t="shared" si="91"/>
        <v/>
      </c>
    </row>
    <row r="2908" spans="6:8" x14ac:dyDescent="0.25">
      <c r="F2908" s="18" t="str">
        <f t="shared" si="90"/>
        <v/>
      </c>
      <c r="H2908" s="69" t="str">
        <f t="shared" si="91"/>
        <v/>
      </c>
    </row>
    <row r="2909" spans="6:8" x14ac:dyDescent="0.25">
      <c r="F2909" s="18" t="str">
        <f t="shared" si="90"/>
        <v/>
      </c>
      <c r="H2909" s="69" t="str">
        <f t="shared" si="91"/>
        <v/>
      </c>
    </row>
    <row r="2910" spans="6:8" x14ac:dyDescent="0.25">
      <c r="F2910" s="18" t="str">
        <f t="shared" si="90"/>
        <v/>
      </c>
      <c r="H2910" s="69" t="str">
        <f t="shared" si="91"/>
        <v/>
      </c>
    </row>
    <row r="2911" spans="6:8" x14ac:dyDescent="0.25">
      <c r="F2911" s="18" t="str">
        <f t="shared" si="90"/>
        <v/>
      </c>
      <c r="H2911" s="69" t="str">
        <f t="shared" si="91"/>
        <v/>
      </c>
    </row>
    <row r="2912" spans="6:8" x14ac:dyDescent="0.25">
      <c r="F2912" s="18" t="str">
        <f t="shared" si="90"/>
        <v/>
      </c>
      <c r="H2912" s="69" t="str">
        <f t="shared" si="91"/>
        <v/>
      </c>
    </row>
    <row r="2913" spans="6:8" x14ac:dyDescent="0.25">
      <c r="F2913" s="18" t="str">
        <f t="shared" si="90"/>
        <v/>
      </c>
      <c r="H2913" s="69" t="str">
        <f t="shared" si="91"/>
        <v/>
      </c>
    </row>
    <row r="2914" spans="6:8" x14ac:dyDescent="0.25">
      <c r="F2914" s="18" t="str">
        <f t="shared" si="90"/>
        <v/>
      </c>
      <c r="H2914" s="69" t="str">
        <f t="shared" si="91"/>
        <v/>
      </c>
    </row>
    <row r="2915" spans="6:8" x14ac:dyDescent="0.25">
      <c r="F2915" s="18" t="str">
        <f t="shared" si="90"/>
        <v/>
      </c>
      <c r="H2915" s="69" t="str">
        <f t="shared" si="91"/>
        <v/>
      </c>
    </row>
    <row r="2916" spans="6:8" x14ac:dyDescent="0.25">
      <c r="F2916" s="18" t="str">
        <f t="shared" si="90"/>
        <v/>
      </c>
      <c r="H2916" s="69" t="str">
        <f t="shared" si="91"/>
        <v/>
      </c>
    </row>
    <row r="2917" spans="6:8" x14ac:dyDescent="0.25">
      <c r="F2917" s="18" t="str">
        <f t="shared" si="90"/>
        <v/>
      </c>
      <c r="H2917" s="69" t="str">
        <f t="shared" si="91"/>
        <v/>
      </c>
    </row>
    <row r="2918" spans="6:8" x14ac:dyDescent="0.25">
      <c r="F2918" s="18" t="str">
        <f t="shared" si="90"/>
        <v/>
      </c>
      <c r="H2918" s="69" t="str">
        <f t="shared" si="91"/>
        <v/>
      </c>
    </row>
    <row r="2919" spans="6:8" x14ac:dyDescent="0.25">
      <c r="F2919" s="18" t="str">
        <f t="shared" si="90"/>
        <v/>
      </c>
      <c r="H2919" s="69" t="str">
        <f t="shared" si="91"/>
        <v/>
      </c>
    </row>
    <row r="2920" spans="6:8" x14ac:dyDescent="0.25">
      <c r="F2920" s="18" t="str">
        <f t="shared" si="90"/>
        <v/>
      </c>
      <c r="H2920" s="69" t="str">
        <f t="shared" si="91"/>
        <v/>
      </c>
    </row>
    <row r="2921" spans="6:8" x14ac:dyDescent="0.25">
      <c r="F2921" s="18" t="str">
        <f t="shared" si="90"/>
        <v/>
      </c>
      <c r="H2921" s="69" t="str">
        <f t="shared" si="91"/>
        <v/>
      </c>
    </row>
    <row r="2922" spans="6:8" x14ac:dyDescent="0.25">
      <c r="F2922" s="18" t="str">
        <f t="shared" si="90"/>
        <v/>
      </c>
      <c r="H2922" s="69" t="str">
        <f t="shared" si="91"/>
        <v/>
      </c>
    </row>
    <row r="2923" spans="6:8" x14ac:dyDescent="0.25">
      <c r="F2923" s="18" t="str">
        <f t="shared" si="90"/>
        <v/>
      </c>
      <c r="H2923" s="69" t="str">
        <f t="shared" si="91"/>
        <v/>
      </c>
    </row>
    <row r="2924" spans="6:8" x14ac:dyDescent="0.25">
      <c r="F2924" s="18" t="str">
        <f t="shared" si="90"/>
        <v/>
      </c>
      <c r="H2924" s="69" t="str">
        <f t="shared" si="91"/>
        <v/>
      </c>
    </row>
    <row r="2925" spans="6:8" x14ac:dyDescent="0.25">
      <c r="F2925" s="18" t="str">
        <f t="shared" si="90"/>
        <v/>
      </c>
      <c r="H2925" s="69" t="str">
        <f t="shared" si="91"/>
        <v/>
      </c>
    </row>
    <row r="2926" spans="6:8" x14ac:dyDescent="0.25">
      <c r="F2926" s="18" t="str">
        <f t="shared" si="90"/>
        <v/>
      </c>
      <c r="H2926" s="69" t="str">
        <f t="shared" si="91"/>
        <v/>
      </c>
    </row>
    <row r="2927" spans="6:8" x14ac:dyDescent="0.25">
      <c r="F2927" s="18" t="str">
        <f t="shared" si="90"/>
        <v/>
      </c>
      <c r="H2927" s="69" t="str">
        <f t="shared" si="91"/>
        <v/>
      </c>
    </row>
    <row r="2928" spans="6:8" x14ac:dyDescent="0.25">
      <c r="F2928" s="18" t="str">
        <f t="shared" si="90"/>
        <v/>
      </c>
      <c r="H2928" s="69" t="str">
        <f t="shared" si="91"/>
        <v/>
      </c>
    </row>
    <row r="2929" spans="6:8" x14ac:dyDescent="0.25">
      <c r="F2929" s="18" t="str">
        <f t="shared" si="90"/>
        <v/>
      </c>
      <c r="H2929" s="69" t="str">
        <f t="shared" si="91"/>
        <v/>
      </c>
    </row>
    <row r="2930" spans="6:8" x14ac:dyDescent="0.25">
      <c r="F2930" s="18" t="str">
        <f t="shared" si="90"/>
        <v/>
      </c>
      <c r="H2930" s="69" t="str">
        <f t="shared" si="91"/>
        <v/>
      </c>
    </row>
    <row r="2931" spans="6:8" x14ac:dyDescent="0.25">
      <c r="F2931" s="18" t="str">
        <f t="shared" si="90"/>
        <v/>
      </c>
      <c r="H2931" s="69" t="str">
        <f t="shared" si="91"/>
        <v/>
      </c>
    </row>
    <row r="2932" spans="6:8" x14ac:dyDescent="0.25">
      <c r="F2932" s="18" t="str">
        <f t="shared" si="90"/>
        <v/>
      </c>
      <c r="H2932" s="69" t="str">
        <f t="shared" si="91"/>
        <v/>
      </c>
    </row>
    <row r="2933" spans="6:8" x14ac:dyDescent="0.25">
      <c r="F2933" s="18" t="str">
        <f t="shared" si="90"/>
        <v/>
      </c>
      <c r="H2933" s="69" t="str">
        <f t="shared" si="91"/>
        <v/>
      </c>
    </row>
    <row r="2934" spans="6:8" x14ac:dyDescent="0.25">
      <c r="F2934" s="18" t="str">
        <f t="shared" si="90"/>
        <v/>
      </c>
      <c r="H2934" s="69" t="str">
        <f t="shared" si="91"/>
        <v/>
      </c>
    </row>
    <row r="2935" spans="6:8" x14ac:dyDescent="0.25">
      <c r="F2935" s="18" t="str">
        <f t="shared" si="90"/>
        <v/>
      </c>
      <c r="H2935" s="69" t="str">
        <f t="shared" si="91"/>
        <v/>
      </c>
    </row>
    <row r="2936" spans="6:8" x14ac:dyDescent="0.25">
      <c r="F2936" s="18" t="str">
        <f t="shared" si="90"/>
        <v/>
      </c>
      <c r="H2936" s="69" t="str">
        <f t="shared" si="91"/>
        <v/>
      </c>
    </row>
    <row r="2937" spans="6:8" x14ac:dyDescent="0.25">
      <c r="F2937" s="18" t="str">
        <f t="shared" si="90"/>
        <v/>
      </c>
      <c r="H2937" s="69" t="str">
        <f t="shared" si="91"/>
        <v/>
      </c>
    </row>
    <row r="2938" spans="6:8" x14ac:dyDescent="0.25">
      <c r="F2938" s="18" t="str">
        <f t="shared" si="90"/>
        <v/>
      </c>
      <c r="H2938" s="69" t="str">
        <f t="shared" si="91"/>
        <v/>
      </c>
    </row>
    <row r="2939" spans="6:8" x14ac:dyDescent="0.25">
      <c r="F2939" s="18" t="str">
        <f t="shared" si="90"/>
        <v/>
      </c>
      <c r="H2939" s="69" t="str">
        <f t="shared" si="91"/>
        <v/>
      </c>
    </row>
    <row r="2940" spans="6:8" x14ac:dyDescent="0.25">
      <c r="F2940" s="18" t="str">
        <f t="shared" si="90"/>
        <v/>
      </c>
      <c r="H2940" s="69" t="str">
        <f t="shared" si="91"/>
        <v/>
      </c>
    </row>
    <row r="2941" spans="6:8" x14ac:dyDescent="0.25">
      <c r="F2941" s="18" t="str">
        <f t="shared" si="90"/>
        <v/>
      </c>
      <c r="H2941" s="69" t="str">
        <f t="shared" si="91"/>
        <v/>
      </c>
    </row>
    <row r="2942" spans="6:8" x14ac:dyDescent="0.25">
      <c r="F2942" s="18" t="str">
        <f t="shared" si="90"/>
        <v/>
      </c>
      <c r="H2942" s="69" t="str">
        <f t="shared" si="91"/>
        <v/>
      </c>
    </row>
    <row r="2943" spans="6:8" x14ac:dyDescent="0.25">
      <c r="F2943" s="18" t="str">
        <f t="shared" si="90"/>
        <v/>
      </c>
      <c r="H2943" s="69" t="str">
        <f t="shared" si="91"/>
        <v/>
      </c>
    </row>
    <row r="2944" spans="6:8" x14ac:dyDescent="0.25">
      <c r="F2944" s="18" t="str">
        <f t="shared" si="90"/>
        <v/>
      </c>
      <c r="H2944" s="69" t="str">
        <f t="shared" si="91"/>
        <v/>
      </c>
    </row>
    <row r="2945" spans="6:8" x14ac:dyDescent="0.25">
      <c r="F2945" s="18" t="str">
        <f t="shared" si="90"/>
        <v/>
      </c>
      <c r="H2945" s="69" t="str">
        <f t="shared" si="91"/>
        <v/>
      </c>
    </row>
    <row r="2946" spans="6:8" x14ac:dyDescent="0.25">
      <c r="F2946" s="18" t="str">
        <f t="shared" si="90"/>
        <v/>
      </c>
      <c r="H2946" s="69" t="str">
        <f t="shared" si="91"/>
        <v/>
      </c>
    </row>
    <row r="2947" spans="6:8" x14ac:dyDescent="0.25">
      <c r="F2947" s="18" t="str">
        <f t="shared" si="90"/>
        <v/>
      </c>
      <c r="H2947" s="69" t="str">
        <f t="shared" si="91"/>
        <v/>
      </c>
    </row>
    <row r="2948" spans="6:8" x14ac:dyDescent="0.25">
      <c r="F2948" s="18" t="str">
        <f t="shared" ref="F2948:F3003" si="92">IF($C2948="","",IFERROR($D2948*INDEX(ItemCostCol,MATCH($C2948,ItemName,0)),""))</f>
        <v/>
      </c>
      <c r="H2948" s="69" t="str">
        <f t="shared" ref="H2948:H2999" si="93">IF(C2948="","",IF(ISNUMBER(MATCH(C2948,ItemName,0)),"OK","NOT IN ITEMS LIST"))</f>
        <v/>
      </c>
    </row>
    <row r="2949" spans="6:8" x14ac:dyDescent="0.25">
      <c r="F2949" s="18" t="str">
        <f t="shared" si="92"/>
        <v/>
      </c>
      <c r="H2949" s="69" t="str">
        <f t="shared" si="93"/>
        <v/>
      </c>
    </row>
    <row r="2950" spans="6:8" x14ac:dyDescent="0.25">
      <c r="F2950" s="18" t="str">
        <f t="shared" si="92"/>
        <v/>
      </c>
      <c r="H2950" s="69" t="str">
        <f t="shared" si="93"/>
        <v/>
      </c>
    </row>
    <row r="2951" spans="6:8" x14ac:dyDescent="0.25">
      <c r="F2951" s="18" t="str">
        <f t="shared" si="92"/>
        <v/>
      </c>
      <c r="H2951" s="69" t="str">
        <f t="shared" si="93"/>
        <v/>
      </c>
    </row>
    <row r="2952" spans="6:8" x14ac:dyDescent="0.25">
      <c r="F2952" s="18" t="str">
        <f t="shared" si="92"/>
        <v/>
      </c>
      <c r="H2952" s="69" t="str">
        <f t="shared" si="93"/>
        <v/>
      </c>
    </row>
    <row r="2953" spans="6:8" x14ac:dyDescent="0.25">
      <c r="F2953" s="18" t="str">
        <f t="shared" si="92"/>
        <v/>
      </c>
      <c r="H2953" s="69" t="str">
        <f t="shared" si="93"/>
        <v/>
      </c>
    </row>
    <row r="2954" spans="6:8" x14ac:dyDescent="0.25">
      <c r="F2954" s="18" t="str">
        <f t="shared" si="92"/>
        <v/>
      </c>
      <c r="H2954" s="69" t="str">
        <f t="shared" si="93"/>
        <v/>
      </c>
    </row>
    <row r="2955" spans="6:8" x14ac:dyDescent="0.25">
      <c r="F2955" s="18" t="str">
        <f t="shared" si="92"/>
        <v/>
      </c>
      <c r="H2955" s="69" t="str">
        <f t="shared" si="93"/>
        <v/>
      </c>
    </row>
    <row r="2956" spans="6:8" x14ac:dyDescent="0.25">
      <c r="F2956" s="18" t="str">
        <f t="shared" si="92"/>
        <v/>
      </c>
      <c r="H2956" s="69" t="str">
        <f t="shared" si="93"/>
        <v/>
      </c>
    </row>
    <row r="2957" spans="6:8" x14ac:dyDescent="0.25">
      <c r="F2957" s="18" t="str">
        <f t="shared" si="92"/>
        <v/>
      </c>
      <c r="H2957" s="69" t="str">
        <f t="shared" si="93"/>
        <v/>
      </c>
    </row>
    <row r="2958" spans="6:8" x14ac:dyDescent="0.25">
      <c r="F2958" s="18" t="str">
        <f t="shared" si="92"/>
        <v/>
      </c>
      <c r="H2958" s="69" t="str">
        <f t="shared" si="93"/>
        <v/>
      </c>
    </row>
    <row r="2959" spans="6:8" x14ac:dyDescent="0.25">
      <c r="F2959" s="18" t="str">
        <f t="shared" si="92"/>
        <v/>
      </c>
      <c r="H2959" s="69" t="str">
        <f t="shared" si="93"/>
        <v/>
      </c>
    </row>
    <row r="2960" spans="6:8" x14ac:dyDescent="0.25">
      <c r="F2960" s="18" t="str">
        <f t="shared" si="92"/>
        <v/>
      </c>
      <c r="H2960" s="69" t="str">
        <f t="shared" si="93"/>
        <v/>
      </c>
    </row>
    <row r="2961" spans="6:8" x14ac:dyDescent="0.25">
      <c r="F2961" s="18" t="str">
        <f t="shared" si="92"/>
        <v/>
      </c>
      <c r="H2961" s="69" t="str">
        <f t="shared" si="93"/>
        <v/>
      </c>
    </row>
    <row r="2962" spans="6:8" x14ac:dyDescent="0.25">
      <c r="F2962" s="18" t="str">
        <f t="shared" si="92"/>
        <v/>
      </c>
      <c r="H2962" s="69" t="str">
        <f t="shared" si="93"/>
        <v/>
      </c>
    </row>
    <row r="2963" spans="6:8" x14ac:dyDescent="0.25">
      <c r="F2963" s="18" t="str">
        <f t="shared" si="92"/>
        <v/>
      </c>
      <c r="H2963" s="69" t="str">
        <f t="shared" si="93"/>
        <v/>
      </c>
    </row>
    <row r="2964" spans="6:8" x14ac:dyDescent="0.25">
      <c r="F2964" s="18" t="str">
        <f t="shared" si="92"/>
        <v/>
      </c>
      <c r="H2964" s="69" t="str">
        <f t="shared" si="93"/>
        <v/>
      </c>
    </row>
    <row r="2965" spans="6:8" x14ac:dyDescent="0.25">
      <c r="F2965" s="18" t="str">
        <f t="shared" si="92"/>
        <v/>
      </c>
      <c r="H2965" s="69" t="str">
        <f t="shared" si="93"/>
        <v/>
      </c>
    </row>
    <row r="2966" spans="6:8" x14ac:dyDescent="0.25">
      <c r="F2966" s="18" t="str">
        <f t="shared" si="92"/>
        <v/>
      </c>
      <c r="H2966" s="69" t="str">
        <f t="shared" si="93"/>
        <v/>
      </c>
    </row>
    <row r="2967" spans="6:8" x14ac:dyDescent="0.25">
      <c r="F2967" s="18" t="str">
        <f t="shared" si="92"/>
        <v/>
      </c>
      <c r="H2967" s="69" t="str">
        <f t="shared" si="93"/>
        <v/>
      </c>
    </row>
    <row r="2968" spans="6:8" x14ac:dyDescent="0.25">
      <c r="F2968" s="18" t="str">
        <f t="shared" si="92"/>
        <v/>
      </c>
      <c r="H2968" s="69" t="str">
        <f t="shared" si="93"/>
        <v/>
      </c>
    </row>
    <row r="2969" spans="6:8" x14ac:dyDescent="0.25">
      <c r="F2969" s="18" t="str">
        <f t="shared" si="92"/>
        <v/>
      </c>
      <c r="H2969" s="69" t="str">
        <f t="shared" si="93"/>
        <v/>
      </c>
    </row>
    <row r="2970" spans="6:8" x14ac:dyDescent="0.25">
      <c r="F2970" s="18" t="str">
        <f t="shared" si="92"/>
        <v/>
      </c>
      <c r="H2970" s="69" t="str">
        <f t="shared" si="93"/>
        <v/>
      </c>
    </row>
    <row r="2971" spans="6:8" x14ac:dyDescent="0.25">
      <c r="F2971" s="18" t="str">
        <f t="shared" si="92"/>
        <v/>
      </c>
      <c r="H2971" s="69" t="str">
        <f t="shared" si="93"/>
        <v/>
      </c>
    </row>
    <row r="2972" spans="6:8" x14ac:dyDescent="0.25">
      <c r="F2972" s="18" t="str">
        <f t="shared" si="92"/>
        <v/>
      </c>
      <c r="H2972" s="69" t="str">
        <f t="shared" si="93"/>
        <v/>
      </c>
    </row>
    <row r="2973" spans="6:8" x14ac:dyDescent="0.25">
      <c r="F2973" s="18" t="str">
        <f t="shared" si="92"/>
        <v/>
      </c>
      <c r="H2973" s="69" t="str">
        <f t="shared" si="93"/>
        <v/>
      </c>
    </row>
    <row r="2974" spans="6:8" x14ac:dyDescent="0.25">
      <c r="F2974" s="18" t="str">
        <f t="shared" si="92"/>
        <v/>
      </c>
      <c r="H2974" s="69" t="str">
        <f t="shared" si="93"/>
        <v/>
      </c>
    </row>
    <row r="2975" spans="6:8" x14ac:dyDescent="0.25">
      <c r="F2975" s="18" t="str">
        <f t="shared" si="92"/>
        <v/>
      </c>
      <c r="H2975" s="69" t="str">
        <f t="shared" si="93"/>
        <v/>
      </c>
    </row>
    <row r="2976" spans="6:8" x14ac:dyDescent="0.25">
      <c r="F2976" s="18" t="str">
        <f t="shared" si="92"/>
        <v/>
      </c>
      <c r="H2976" s="69" t="str">
        <f t="shared" si="93"/>
        <v/>
      </c>
    </row>
    <row r="2977" spans="6:8" x14ac:dyDescent="0.25">
      <c r="F2977" s="18" t="str">
        <f t="shared" si="92"/>
        <v/>
      </c>
      <c r="H2977" s="69" t="str">
        <f t="shared" si="93"/>
        <v/>
      </c>
    </row>
    <row r="2978" spans="6:8" x14ac:dyDescent="0.25">
      <c r="F2978" s="18" t="str">
        <f t="shared" si="92"/>
        <v/>
      </c>
      <c r="H2978" s="69" t="str">
        <f t="shared" si="93"/>
        <v/>
      </c>
    </row>
    <row r="2979" spans="6:8" x14ac:dyDescent="0.25">
      <c r="F2979" s="18" t="str">
        <f t="shared" si="92"/>
        <v/>
      </c>
      <c r="H2979" s="69" t="str">
        <f t="shared" si="93"/>
        <v/>
      </c>
    </row>
    <row r="2980" spans="6:8" x14ac:dyDescent="0.25">
      <c r="F2980" s="18" t="str">
        <f t="shared" si="92"/>
        <v/>
      </c>
      <c r="H2980" s="69" t="str">
        <f t="shared" si="93"/>
        <v/>
      </c>
    </row>
    <row r="2981" spans="6:8" x14ac:dyDescent="0.25">
      <c r="F2981" s="18" t="str">
        <f t="shared" si="92"/>
        <v/>
      </c>
      <c r="H2981" s="69" t="str">
        <f t="shared" si="93"/>
        <v/>
      </c>
    </row>
    <row r="2982" spans="6:8" x14ac:dyDescent="0.25">
      <c r="F2982" s="18" t="str">
        <f t="shared" si="92"/>
        <v/>
      </c>
      <c r="H2982" s="69" t="str">
        <f t="shared" si="93"/>
        <v/>
      </c>
    </row>
    <row r="2983" spans="6:8" x14ac:dyDescent="0.25">
      <c r="F2983" s="18" t="str">
        <f t="shared" si="92"/>
        <v/>
      </c>
      <c r="H2983" s="69" t="str">
        <f t="shared" si="93"/>
        <v/>
      </c>
    </row>
    <row r="2984" spans="6:8" x14ac:dyDescent="0.25">
      <c r="F2984" s="18" t="str">
        <f t="shared" si="92"/>
        <v/>
      </c>
      <c r="H2984" s="69" t="str">
        <f t="shared" si="93"/>
        <v/>
      </c>
    </row>
    <row r="2985" spans="6:8" x14ac:dyDescent="0.25">
      <c r="F2985" s="18" t="str">
        <f t="shared" si="92"/>
        <v/>
      </c>
      <c r="H2985" s="69" t="str">
        <f t="shared" si="93"/>
        <v/>
      </c>
    </row>
    <row r="2986" spans="6:8" x14ac:dyDescent="0.25">
      <c r="F2986" s="18" t="str">
        <f t="shared" si="92"/>
        <v/>
      </c>
      <c r="H2986" s="69" t="str">
        <f t="shared" si="93"/>
        <v/>
      </c>
    </row>
    <row r="2987" spans="6:8" x14ac:dyDescent="0.25">
      <c r="F2987" s="18" t="str">
        <f t="shared" si="92"/>
        <v/>
      </c>
      <c r="H2987" s="69" t="str">
        <f t="shared" si="93"/>
        <v/>
      </c>
    </row>
    <row r="2988" spans="6:8" x14ac:dyDescent="0.25">
      <c r="F2988" s="18" t="str">
        <f t="shared" si="92"/>
        <v/>
      </c>
      <c r="H2988" s="69" t="str">
        <f t="shared" si="93"/>
        <v/>
      </c>
    </row>
    <row r="2989" spans="6:8" x14ac:dyDescent="0.25">
      <c r="F2989" s="18" t="str">
        <f t="shared" si="92"/>
        <v/>
      </c>
      <c r="H2989" s="69" t="str">
        <f t="shared" si="93"/>
        <v/>
      </c>
    </row>
    <row r="2990" spans="6:8" x14ac:dyDescent="0.25">
      <c r="F2990" s="18" t="str">
        <f t="shared" si="92"/>
        <v/>
      </c>
      <c r="H2990" s="69" t="str">
        <f t="shared" si="93"/>
        <v/>
      </c>
    </row>
    <row r="2991" spans="6:8" x14ac:dyDescent="0.25">
      <c r="F2991" s="18" t="str">
        <f t="shared" si="92"/>
        <v/>
      </c>
      <c r="H2991" s="69" t="str">
        <f t="shared" si="93"/>
        <v/>
      </c>
    </row>
    <row r="2992" spans="6:8" x14ac:dyDescent="0.25">
      <c r="F2992" s="18" t="str">
        <f t="shared" si="92"/>
        <v/>
      </c>
      <c r="H2992" s="69" t="str">
        <f t="shared" si="93"/>
        <v/>
      </c>
    </row>
    <row r="2993" spans="6:8" x14ac:dyDescent="0.25">
      <c r="F2993" s="18" t="str">
        <f t="shared" si="92"/>
        <v/>
      </c>
      <c r="H2993" s="69" t="str">
        <f t="shared" si="93"/>
        <v/>
      </c>
    </row>
    <row r="2994" spans="6:8" x14ac:dyDescent="0.25">
      <c r="F2994" s="18" t="str">
        <f t="shared" si="92"/>
        <v/>
      </c>
      <c r="H2994" s="69" t="str">
        <f t="shared" si="93"/>
        <v/>
      </c>
    </row>
    <row r="2995" spans="6:8" x14ac:dyDescent="0.25">
      <c r="F2995" s="18" t="str">
        <f t="shared" si="92"/>
        <v/>
      </c>
      <c r="H2995" s="69" t="str">
        <f t="shared" si="93"/>
        <v/>
      </c>
    </row>
    <row r="2996" spans="6:8" x14ac:dyDescent="0.25">
      <c r="F2996" s="18" t="str">
        <f t="shared" si="92"/>
        <v/>
      </c>
      <c r="H2996" s="69" t="str">
        <f t="shared" si="93"/>
        <v/>
      </c>
    </row>
    <row r="2997" spans="6:8" x14ac:dyDescent="0.25">
      <c r="F2997" s="18" t="str">
        <f t="shared" si="92"/>
        <v/>
      </c>
      <c r="H2997" s="69" t="str">
        <f t="shared" si="93"/>
        <v/>
      </c>
    </row>
    <row r="2998" spans="6:8" x14ac:dyDescent="0.25">
      <c r="F2998" s="18" t="str">
        <f t="shared" si="92"/>
        <v/>
      </c>
      <c r="H2998" s="69" t="str">
        <f t="shared" si="93"/>
        <v/>
      </c>
    </row>
    <row r="2999" spans="6:8" x14ac:dyDescent="0.25">
      <c r="F2999" s="18" t="str">
        <f t="shared" si="92"/>
        <v/>
      </c>
      <c r="H2999" s="69" t="str">
        <f t="shared" si="93"/>
        <v/>
      </c>
    </row>
    <row r="3000" spans="6:8" x14ac:dyDescent="0.25">
      <c r="F3000" s="18" t="str">
        <f t="shared" si="92"/>
        <v/>
      </c>
    </row>
    <row r="3001" spans="6:8" x14ac:dyDescent="0.25">
      <c r="F3001" s="18" t="str">
        <f t="shared" si="92"/>
        <v/>
      </c>
    </row>
    <row r="3002" spans="6:8" x14ac:dyDescent="0.25">
      <c r="F3002" s="18" t="str">
        <f t="shared" si="92"/>
        <v/>
      </c>
    </row>
    <row r="3003" spans="6:8" x14ac:dyDescent="0.25">
      <c r="F3003" s="18" t="str">
        <f t="shared" si="92"/>
        <v/>
      </c>
    </row>
  </sheetData>
  <mergeCells count="1">
    <mergeCell ref="A1:G1"/>
  </mergeCells>
  <conditionalFormatting sqref="H3:H2999">
    <cfRule type="containsText" dxfId="1" priority="1" operator="containsText" text="OK">
      <formula>NOT(ISERROR(SEARCH("OK",H3)))</formula>
    </cfRule>
  </conditionalFormatting>
  <dataValidations count="2">
    <dataValidation type="list" allowBlank="1" sqref="E4:E3003">
      <formula1>"Damaged,Expired,Theft / Loss,Own Use,Sample,Returned to Supplier,Other"</formula1>
      <formula2>0</formula2>
    </dataValidation>
    <dataValidation type="list" allowBlank="1" showInputMessage="1" showErrorMessage="1" sqref="H7">
      <formula1>ItemName</formula1>
    </dataValidation>
  </dataValidations>
  <pageMargins left="0.75" right="0.75" top="1" bottom="1"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errorTitle="Unknown item" error="Pick an item from the Items sheet.">
          <x14:formula1>
            <xm:f>Items!$B$5:$B$2004</xm:f>
          </x14:formula1>
          <x14:formula2>
            <xm:f>0</xm:f>
          </x14:formula2>
          <xm:sqref>C4:C9 C12:C3003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981"/>
  <sheetViews>
    <sheetView zoomScaleNormal="100" workbookViewId="0">
      <pane ySplit="3" topLeftCell="A95" activePane="bottomLeft" state="frozen"/>
      <selection activeCell="B580" sqref="B580"/>
      <selection pane="bottomLeft" activeCell="E101" sqref="E101"/>
    </sheetView>
  </sheetViews>
  <sheetFormatPr defaultColWidth="8.7109375" defaultRowHeight="15" x14ac:dyDescent="0.25"/>
  <cols>
    <col min="1" max="1" width="13" style="25" customWidth="1"/>
    <col min="2" max="2" width="15" style="15" customWidth="1"/>
    <col min="3" max="3" width="28" style="15" customWidth="1"/>
    <col min="4" max="4" width="20" style="16" customWidth="1"/>
    <col min="5" max="5" width="22" style="15" customWidth="1"/>
    <col min="6" max="6" width="26" style="15" customWidth="1"/>
    <col min="7" max="7" width="20.140625" customWidth="1"/>
  </cols>
  <sheetData>
    <row r="1" spans="1:7" ht="27.75" customHeight="1" x14ac:dyDescent="0.25">
      <c r="A1" s="91" t="s">
        <v>2561</v>
      </c>
      <c r="B1" s="91"/>
      <c r="C1" s="91"/>
      <c r="D1" s="91"/>
      <c r="E1" s="91"/>
      <c r="F1" s="91"/>
    </row>
    <row r="2" spans="1:7" ht="15.75" customHeight="1" x14ac:dyDescent="0.25">
      <c r="A2" s="95" t="s">
        <v>2562</v>
      </c>
      <c r="B2" s="95"/>
      <c r="C2" s="95"/>
      <c r="D2" s="95"/>
      <c r="E2" s="95"/>
      <c r="F2" s="95"/>
    </row>
    <row r="3" spans="1:7" ht="33.75" customHeight="1" x14ac:dyDescent="0.25">
      <c r="A3" s="11" t="s">
        <v>2521</v>
      </c>
      <c r="B3" s="11" t="s">
        <v>2543</v>
      </c>
      <c r="C3" s="11" t="s">
        <v>78</v>
      </c>
      <c r="D3" s="11" t="s">
        <v>2563</v>
      </c>
      <c r="E3" s="11" t="s">
        <v>2559</v>
      </c>
      <c r="F3" s="11" t="s">
        <v>2528</v>
      </c>
      <c r="G3" s="68" t="s">
        <v>2627</v>
      </c>
    </row>
    <row r="4" spans="1:7" x14ac:dyDescent="0.25">
      <c r="A4" s="25">
        <v>46283</v>
      </c>
      <c r="B4" s="34" t="s">
        <v>2571</v>
      </c>
      <c r="C4" s="15" t="s">
        <v>937</v>
      </c>
      <c r="D4" s="16">
        <v>12</v>
      </c>
      <c r="G4" s="69" t="str">
        <f t="shared" ref="G4:G67" si="0">IF(C4="","",IF(ISNUMBER(MATCH(C4,ItemName,0)),"OK","NOT IN ITEMS LIST"))</f>
        <v>OK</v>
      </c>
    </row>
    <row r="5" spans="1:7" x14ac:dyDescent="0.25">
      <c r="A5" s="25">
        <v>46283</v>
      </c>
      <c r="B5" s="34" t="s">
        <v>2571</v>
      </c>
      <c r="C5" s="34" t="s">
        <v>941</v>
      </c>
      <c r="D5" s="16">
        <v>12</v>
      </c>
      <c r="G5" s="69" t="str">
        <f t="shared" si="0"/>
        <v>OK</v>
      </c>
    </row>
    <row r="6" spans="1:7" x14ac:dyDescent="0.25">
      <c r="A6" s="25">
        <v>46283</v>
      </c>
      <c r="B6" s="15" t="s">
        <v>2571</v>
      </c>
      <c r="C6" s="15" t="s">
        <v>1241</v>
      </c>
      <c r="D6" s="16">
        <f>-2+9+378</f>
        <v>385</v>
      </c>
      <c r="G6" s="69" t="str">
        <f t="shared" si="0"/>
        <v>OK</v>
      </c>
    </row>
    <row r="7" spans="1:7" x14ac:dyDescent="0.25">
      <c r="A7" s="25">
        <v>46283</v>
      </c>
      <c r="B7" s="34" t="s">
        <v>2571</v>
      </c>
      <c r="C7" s="15" t="s">
        <v>1527</v>
      </c>
      <c r="D7" s="16">
        <v>31</v>
      </c>
      <c r="G7" s="69" t="str">
        <f t="shared" si="0"/>
        <v>OK</v>
      </c>
    </row>
    <row r="8" spans="1:7" x14ac:dyDescent="0.25">
      <c r="A8" s="25">
        <v>46283</v>
      </c>
      <c r="B8" s="34" t="s">
        <v>2571</v>
      </c>
      <c r="C8" s="15" t="s">
        <v>128</v>
      </c>
      <c r="D8" s="16">
        <v>620</v>
      </c>
      <c r="G8" s="69" t="str">
        <f t="shared" si="0"/>
        <v>OK</v>
      </c>
    </row>
    <row r="9" spans="1:7" x14ac:dyDescent="0.25">
      <c r="A9" s="25">
        <v>46283</v>
      </c>
      <c r="B9" s="34" t="s">
        <v>2571</v>
      </c>
      <c r="C9" s="15" t="s">
        <v>1745</v>
      </c>
      <c r="D9" s="16">
        <v>72</v>
      </c>
      <c r="G9" s="69" t="str">
        <f t="shared" si="0"/>
        <v>OK</v>
      </c>
    </row>
    <row r="10" spans="1:7" x14ac:dyDescent="0.25">
      <c r="A10" s="25">
        <v>46283</v>
      </c>
      <c r="B10" s="34" t="s">
        <v>2571</v>
      </c>
      <c r="C10" s="15" t="s">
        <v>1537</v>
      </c>
      <c r="D10" s="16">
        <v>18</v>
      </c>
      <c r="G10" s="69" t="str">
        <f t="shared" si="0"/>
        <v>OK</v>
      </c>
    </row>
    <row r="11" spans="1:7" x14ac:dyDescent="0.25">
      <c r="A11" s="25">
        <v>46283</v>
      </c>
      <c r="B11" s="34" t="s">
        <v>2571</v>
      </c>
      <c r="C11" s="15" t="s">
        <v>1521</v>
      </c>
      <c r="D11" s="16">
        <v>6</v>
      </c>
      <c r="G11" s="69" t="str">
        <f t="shared" si="0"/>
        <v>OK</v>
      </c>
    </row>
    <row r="12" spans="1:7" x14ac:dyDescent="0.25">
      <c r="A12" s="25">
        <v>46283</v>
      </c>
      <c r="B12" s="34" t="s">
        <v>2571</v>
      </c>
      <c r="C12" s="15" t="s">
        <v>2210</v>
      </c>
      <c r="D12" s="16">
        <v>60</v>
      </c>
      <c r="G12" s="69" t="str">
        <f t="shared" si="0"/>
        <v>OK</v>
      </c>
    </row>
    <row r="13" spans="1:7" x14ac:dyDescent="0.25">
      <c r="A13" s="25">
        <v>46283</v>
      </c>
      <c r="B13" s="34" t="s">
        <v>2571</v>
      </c>
      <c r="C13" s="34" t="s">
        <v>2570</v>
      </c>
      <c r="D13" s="16">
        <v>378</v>
      </c>
      <c r="G13" s="69" t="str">
        <f t="shared" si="0"/>
        <v>OK</v>
      </c>
    </row>
    <row r="14" spans="1:7" x14ac:dyDescent="0.25">
      <c r="A14" s="25">
        <v>46283</v>
      </c>
      <c r="B14" s="34" t="s">
        <v>2571</v>
      </c>
      <c r="C14" s="15" t="s">
        <v>2156</v>
      </c>
      <c r="D14" s="16">
        <v>52</v>
      </c>
      <c r="G14" s="69" t="str">
        <f t="shared" si="0"/>
        <v>OK</v>
      </c>
    </row>
    <row r="15" spans="1:7" x14ac:dyDescent="0.25">
      <c r="A15" s="25">
        <v>46283</v>
      </c>
      <c r="B15" s="34" t="s">
        <v>2571</v>
      </c>
      <c r="C15" s="15" t="s">
        <v>2158</v>
      </c>
      <c r="D15" s="16">
        <v>0</v>
      </c>
      <c r="G15" s="69" t="str">
        <f t="shared" si="0"/>
        <v>OK</v>
      </c>
    </row>
    <row r="16" spans="1:7" x14ac:dyDescent="0.25">
      <c r="A16" s="25">
        <v>46283</v>
      </c>
      <c r="B16" s="34" t="s">
        <v>2571</v>
      </c>
      <c r="C16" s="34" t="s">
        <v>937</v>
      </c>
      <c r="D16" s="16">
        <v>12</v>
      </c>
      <c r="G16" s="69" t="str">
        <f t="shared" si="0"/>
        <v>OK</v>
      </c>
    </row>
    <row r="17" spans="1:7" x14ac:dyDescent="0.25">
      <c r="A17" s="25">
        <v>46283</v>
      </c>
      <c r="B17" s="34" t="s">
        <v>2571</v>
      </c>
      <c r="C17" s="15" t="s">
        <v>941</v>
      </c>
      <c r="D17" s="16">
        <v>12</v>
      </c>
      <c r="G17" s="69" t="str">
        <f t="shared" si="0"/>
        <v>OK</v>
      </c>
    </row>
    <row r="18" spans="1:7" x14ac:dyDescent="0.25">
      <c r="A18" s="25">
        <v>46283</v>
      </c>
      <c r="B18" s="34" t="s">
        <v>2571</v>
      </c>
      <c r="C18" s="15" t="s">
        <v>1219</v>
      </c>
      <c r="D18" s="16">
        <v>40</v>
      </c>
      <c r="G18" s="69" t="str">
        <f t="shared" si="0"/>
        <v>OK</v>
      </c>
    </row>
    <row r="19" spans="1:7" x14ac:dyDescent="0.25">
      <c r="A19" s="25">
        <v>46283</v>
      </c>
      <c r="B19" s="34" t="s">
        <v>2571</v>
      </c>
      <c r="C19" s="15" t="s">
        <v>2440</v>
      </c>
      <c r="D19" s="16">
        <v>50</v>
      </c>
      <c r="G19" s="69" t="str">
        <f t="shared" si="0"/>
        <v>OK</v>
      </c>
    </row>
    <row r="20" spans="1:7" x14ac:dyDescent="0.25">
      <c r="A20" s="25">
        <v>46283</v>
      </c>
      <c r="B20" s="34" t="s">
        <v>2571</v>
      </c>
      <c r="C20" s="15" t="s">
        <v>1527</v>
      </c>
      <c r="D20" s="16">
        <v>31</v>
      </c>
      <c r="G20" s="69" t="str">
        <f t="shared" si="0"/>
        <v>OK</v>
      </c>
    </row>
    <row r="21" spans="1:7" x14ac:dyDescent="0.25">
      <c r="A21" s="25">
        <v>46286</v>
      </c>
      <c r="B21" s="34" t="s">
        <v>2571</v>
      </c>
      <c r="C21" s="34" t="s">
        <v>2504</v>
      </c>
      <c r="D21" s="16">
        <f>16+63</f>
        <v>79</v>
      </c>
      <c r="G21" s="69" t="str">
        <f t="shared" si="0"/>
        <v>OK</v>
      </c>
    </row>
    <row r="22" spans="1:7" x14ac:dyDescent="0.25">
      <c r="A22" s="25">
        <v>46286</v>
      </c>
      <c r="B22" s="15" t="s">
        <v>2571</v>
      </c>
      <c r="C22" s="15" t="s">
        <v>1255</v>
      </c>
      <c r="D22" s="16">
        <v>20</v>
      </c>
      <c r="G22" s="69" t="str">
        <f t="shared" si="0"/>
        <v>OK</v>
      </c>
    </row>
    <row r="23" spans="1:7" x14ac:dyDescent="0.25">
      <c r="A23" s="25">
        <v>46286</v>
      </c>
      <c r="B23" s="15" t="s">
        <v>2571</v>
      </c>
      <c r="C23" s="15" t="s">
        <v>1309</v>
      </c>
      <c r="D23" s="16">
        <v>20</v>
      </c>
      <c r="G23" s="69" t="str">
        <f t="shared" si="0"/>
        <v>OK</v>
      </c>
    </row>
    <row r="24" spans="1:7" x14ac:dyDescent="0.25">
      <c r="A24" s="25">
        <v>46286</v>
      </c>
      <c r="B24" s="15" t="s">
        <v>2571</v>
      </c>
      <c r="C24" s="15" t="s">
        <v>1311</v>
      </c>
      <c r="D24" s="16">
        <v>20</v>
      </c>
      <c r="G24" s="69" t="str">
        <f t="shared" si="0"/>
        <v>OK</v>
      </c>
    </row>
    <row r="25" spans="1:7" x14ac:dyDescent="0.25">
      <c r="A25" s="25">
        <v>46282</v>
      </c>
      <c r="B25" s="15" t="s">
        <v>2571</v>
      </c>
      <c r="C25" s="15" t="s">
        <v>1865</v>
      </c>
      <c r="D25" s="16">
        <v>96</v>
      </c>
      <c r="G25" s="69" t="str">
        <f t="shared" si="0"/>
        <v>OK</v>
      </c>
    </row>
    <row r="26" spans="1:7" x14ac:dyDescent="0.25">
      <c r="A26" s="25">
        <v>46282</v>
      </c>
      <c r="B26" s="15" t="s">
        <v>2571</v>
      </c>
      <c r="C26" s="15" t="s">
        <v>2494</v>
      </c>
      <c r="D26" s="16">
        <v>10</v>
      </c>
      <c r="G26" s="69" t="str">
        <f t="shared" si="0"/>
        <v>OK</v>
      </c>
    </row>
    <row r="27" spans="1:7" x14ac:dyDescent="0.25">
      <c r="A27" s="25">
        <v>46282</v>
      </c>
      <c r="B27" s="15" t="s">
        <v>2571</v>
      </c>
      <c r="C27" s="15" t="s">
        <v>816</v>
      </c>
      <c r="D27" s="16">
        <v>150</v>
      </c>
      <c r="G27" s="69" t="str">
        <f t="shared" si="0"/>
        <v>OK</v>
      </c>
    </row>
    <row r="28" spans="1:7" x14ac:dyDescent="0.25">
      <c r="A28" s="25">
        <v>46282</v>
      </c>
      <c r="B28" s="15" t="s">
        <v>2644</v>
      </c>
      <c r="C28" s="15" t="s">
        <v>510</v>
      </c>
      <c r="D28" s="16">
        <v>-1</v>
      </c>
      <c r="G28" s="69" t="str">
        <f t="shared" si="0"/>
        <v>OK</v>
      </c>
    </row>
    <row r="29" spans="1:7" x14ac:dyDescent="0.25">
      <c r="A29" s="25">
        <v>46282</v>
      </c>
      <c r="B29" s="15" t="s">
        <v>2644</v>
      </c>
      <c r="C29" s="15" t="s">
        <v>1551</v>
      </c>
      <c r="D29" s="16">
        <v>-1</v>
      </c>
      <c r="G29" s="69" t="str">
        <f t="shared" si="0"/>
        <v>OK</v>
      </c>
    </row>
    <row r="30" spans="1:7" x14ac:dyDescent="0.25">
      <c r="A30" s="25">
        <v>46283</v>
      </c>
      <c r="B30" s="15" t="s">
        <v>2644</v>
      </c>
      <c r="C30" s="15" t="s">
        <v>2420</v>
      </c>
      <c r="D30" s="16">
        <v>-4</v>
      </c>
      <c r="G30" s="69" t="str">
        <f t="shared" si="0"/>
        <v>OK</v>
      </c>
    </row>
    <row r="31" spans="1:7" x14ac:dyDescent="0.25">
      <c r="A31" s="25">
        <v>46283</v>
      </c>
      <c r="B31" s="15" t="s">
        <v>2644</v>
      </c>
      <c r="C31" s="15" t="s">
        <v>683</v>
      </c>
      <c r="D31" s="16">
        <v>-1</v>
      </c>
      <c r="G31" s="69" t="str">
        <f t="shared" si="0"/>
        <v>OK</v>
      </c>
    </row>
    <row r="32" spans="1:7" x14ac:dyDescent="0.25">
      <c r="A32" s="25">
        <v>46283</v>
      </c>
      <c r="B32" s="15" t="s">
        <v>2644</v>
      </c>
      <c r="C32" s="15" t="s">
        <v>816</v>
      </c>
      <c r="D32" s="16">
        <v>-30</v>
      </c>
      <c r="G32" s="69" t="str">
        <f t="shared" si="0"/>
        <v>OK</v>
      </c>
    </row>
    <row r="33" spans="1:7" x14ac:dyDescent="0.25">
      <c r="A33" s="25">
        <v>46283</v>
      </c>
      <c r="B33" s="15" t="s">
        <v>2644</v>
      </c>
      <c r="C33" s="15" t="s">
        <v>2484</v>
      </c>
      <c r="D33" s="16">
        <v>-1</v>
      </c>
      <c r="G33" s="69" t="str">
        <f t="shared" si="0"/>
        <v>OK</v>
      </c>
    </row>
    <row r="34" spans="1:7" x14ac:dyDescent="0.25">
      <c r="A34" s="25">
        <v>46284</v>
      </c>
      <c r="B34" s="15" t="s">
        <v>2644</v>
      </c>
      <c r="C34" s="15" t="s">
        <v>2420</v>
      </c>
      <c r="D34" s="16">
        <v>2</v>
      </c>
      <c r="G34" s="69" t="str">
        <f t="shared" si="0"/>
        <v>OK</v>
      </c>
    </row>
    <row r="35" spans="1:7" x14ac:dyDescent="0.25">
      <c r="A35" s="25">
        <v>46284</v>
      </c>
      <c r="B35" s="15" t="s">
        <v>2644</v>
      </c>
      <c r="C35" s="15" t="s">
        <v>1529</v>
      </c>
      <c r="D35" s="16">
        <v>-1</v>
      </c>
      <c r="G35" s="69" t="str">
        <f t="shared" si="0"/>
        <v>OK</v>
      </c>
    </row>
    <row r="36" spans="1:7" x14ac:dyDescent="0.25">
      <c r="A36" s="25">
        <v>46286</v>
      </c>
      <c r="B36" s="15" t="s">
        <v>2644</v>
      </c>
      <c r="C36" s="15" t="s">
        <v>2420</v>
      </c>
      <c r="D36" s="16">
        <v>-2</v>
      </c>
      <c r="G36" s="69" t="str">
        <f t="shared" si="0"/>
        <v>OK</v>
      </c>
    </row>
    <row r="37" spans="1:7" x14ac:dyDescent="0.25">
      <c r="A37" s="25">
        <v>46286</v>
      </c>
      <c r="B37" s="15" t="s">
        <v>2644</v>
      </c>
      <c r="C37" s="15" t="s">
        <v>635</v>
      </c>
      <c r="D37" s="16">
        <v>-1</v>
      </c>
      <c r="G37" s="69" t="str">
        <f t="shared" si="0"/>
        <v>OK</v>
      </c>
    </row>
    <row r="38" spans="1:7" x14ac:dyDescent="0.25">
      <c r="A38" s="25">
        <v>46286</v>
      </c>
      <c r="B38" s="15" t="s">
        <v>2644</v>
      </c>
      <c r="C38" s="15" t="s">
        <v>1427</v>
      </c>
      <c r="D38" s="16">
        <v>-1</v>
      </c>
      <c r="G38" s="69" t="str">
        <f t="shared" si="0"/>
        <v>OK</v>
      </c>
    </row>
    <row r="39" spans="1:7" x14ac:dyDescent="0.25">
      <c r="A39" s="25">
        <v>46286</v>
      </c>
      <c r="B39" s="15" t="s">
        <v>2644</v>
      </c>
      <c r="C39" s="15" t="s">
        <v>751</v>
      </c>
      <c r="D39" s="16">
        <v>-1</v>
      </c>
      <c r="G39" s="69" t="str">
        <f t="shared" si="0"/>
        <v>OK</v>
      </c>
    </row>
    <row r="40" spans="1:7" x14ac:dyDescent="0.25">
      <c r="A40" s="25">
        <v>46286</v>
      </c>
      <c r="B40" s="15" t="s">
        <v>2644</v>
      </c>
      <c r="C40" s="15" t="s">
        <v>683</v>
      </c>
      <c r="D40" s="16">
        <v>-2</v>
      </c>
      <c r="G40" s="69" t="str">
        <f t="shared" si="0"/>
        <v>OK</v>
      </c>
    </row>
    <row r="41" spans="1:7" x14ac:dyDescent="0.25">
      <c r="A41" s="25">
        <v>46286</v>
      </c>
      <c r="B41" s="15" t="s">
        <v>2644</v>
      </c>
      <c r="C41" s="15" t="s">
        <v>389</v>
      </c>
      <c r="D41" s="16">
        <v>-1</v>
      </c>
      <c r="G41" s="69" t="str">
        <f t="shared" si="0"/>
        <v>OK</v>
      </c>
    </row>
    <row r="42" spans="1:7" x14ac:dyDescent="0.25">
      <c r="A42" s="25">
        <v>46286</v>
      </c>
      <c r="B42" s="15" t="s">
        <v>2644</v>
      </c>
      <c r="C42" s="15" t="s">
        <v>2484</v>
      </c>
      <c r="D42" s="16">
        <v>-2</v>
      </c>
      <c r="G42" s="69" t="str">
        <f t="shared" si="0"/>
        <v>OK</v>
      </c>
    </row>
    <row r="43" spans="1:7" x14ac:dyDescent="0.25">
      <c r="A43" s="25">
        <v>46287</v>
      </c>
      <c r="B43" s="15" t="s">
        <v>2644</v>
      </c>
      <c r="C43" s="15" t="s">
        <v>2420</v>
      </c>
      <c r="D43" s="16">
        <v>-2</v>
      </c>
      <c r="G43" s="69" t="str">
        <f t="shared" si="0"/>
        <v>OK</v>
      </c>
    </row>
    <row r="44" spans="1:7" x14ac:dyDescent="0.25">
      <c r="A44" s="25">
        <v>46287</v>
      </c>
      <c r="B44" s="15" t="s">
        <v>2644</v>
      </c>
      <c r="C44" s="15" t="s">
        <v>239</v>
      </c>
      <c r="D44" s="16">
        <v>-1</v>
      </c>
      <c r="G44" s="69" t="str">
        <f t="shared" si="0"/>
        <v>OK</v>
      </c>
    </row>
    <row r="45" spans="1:7" x14ac:dyDescent="0.25">
      <c r="A45" s="25">
        <v>46287</v>
      </c>
      <c r="B45" s="15" t="s">
        <v>2644</v>
      </c>
      <c r="C45" s="15" t="s">
        <v>1759</v>
      </c>
      <c r="D45" s="16">
        <v>-4</v>
      </c>
      <c r="G45" s="69" t="str">
        <f t="shared" si="0"/>
        <v>OK</v>
      </c>
    </row>
    <row r="46" spans="1:7" x14ac:dyDescent="0.25">
      <c r="A46" s="25">
        <v>46287</v>
      </c>
      <c r="B46" s="15" t="s">
        <v>2644</v>
      </c>
      <c r="C46" s="15" t="s">
        <v>653</v>
      </c>
      <c r="D46" s="16">
        <v>-2</v>
      </c>
      <c r="G46" s="69" t="str">
        <f t="shared" si="0"/>
        <v>OK</v>
      </c>
    </row>
    <row r="47" spans="1:7" x14ac:dyDescent="0.25">
      <c r="A47" s="25">
        <v>46287</v>
      </c>
      <c r="B47" s="15" t="s">
        <v>2644</v>
      </c>
      <c r="C47" s="15" t="s">
        <v>806</v>
      </c>
      <c r="D47" s="16">
        <v>-1</v>
      </c>
      <c r="G47" s="69" t="str">
        <f t="shared" si="0"/>
        <v>OK</v>
      </c>
    </row>
    <row r="48" spans="1:7" x14ac:dyDescent="0.25">
      <c r="A48" s="25">
        <v>46287</v>
      </c>
      <c r="B48" s="15" t="s">
        <v>2644</v>
      </c>
      <c r="C48" s="15" t="s">
        <v>1777</v>
      </c>
      <c r="D48" s="16">
        <v>-1</v>
      </c>
      <c r="G48" s="69" t="str">
        <f t="shared" si="0"/>
        <v>OK</v>
      </c>
    </row>
    <row r="49" spans="1:7" x14ac:dyDescent="0.25">
      <c r="A49" s="25">
        <v>46288</v>
      </c>
      <c r="B49" s="15" t="s">
        <v>2644</v>
      </c>
      <c r="C49" s="15" t="s">
        <v>1041</v>
      </c>
      <c r="D49" s="16">
        <v>-1</v>
      </c>
      <c r="G49" s="69" t="str">
        <f t="shared" si="0"/>
        <v>OK</v>
      </c>
    </row>
    <row r="50" spans="1:7" x14ac:dyDescent="0.25">
      <c r="A50" s="25">
        <v>46288</v>
      </c>
      <c r="B50" s="15" t="s">
        <v>2644</v>
      </c>
      <c r="C50" s="15" t="s">
        <v>235</v>
      </c>
      <c r="D50" s="16">
        <v>-1</v>
      </c>
      <c r="G50" s="69" t="str">
        <f t="shared" si="0"/>
        <v>OK</v>
      </c>
    </row>
    <row r="51" spans="1:7" x14ac:dyDescent="0.25">
      <c r="A51" s="25">
        <v>46288</v>
      </c>
      <c r="B51" s="15" t="s">
        <v>2644</v>
      </c>
      <c r="C51" s="15" t="s">
        <v>2420</v>
      </c>
      <c r="D51" s="16">
        <v>-2</v>
      </c>
      <c r="G51" s="69" t="str">
        <f t="shared" si="0"/>
        <v>OK</v>
      </c>
    </row>
    <row r="52" spans="1:7" x14ac:dyDescent="0.25">
      <c r="A52" s="25">
        <v>46288</v>
      </c>
      <c r="B52" s="15" t="s">
        <v>2644</v>
      </c>
      <c r="C52" s="15" t="s">
        <v>1777</v>
      </c>
      <c r="D52" s="16">
        <v>-1</v>
      </c>
      <c r="G52" s="69" t="str">
        <f t="shared" si="0"/>
        <v>OK</v>
      </c>
    </row>
    <row r="53" spans="1:7" x14ac:dyDescent="0.25">
      <c r="A53" s="25">
        <v>46289</v>
      </c>
      <c r="B53" s="15" t="s">
        <v>2644</v>
      </c>
      <c r="C53" s="15" t="s">
        <v>2420</v>
      </c>
      <c r="D53" s="16">
        <v>-2</v>
      </c>
      <c r="G53" s="69" t="str">
        <f t="shared" si="0"/>
        <v>OK</v>
      </c>
    </row>
    <row r="54" spans="1:7" x14ac:dyDescent="0.25">
      <c r="A54" s="25">
        <v>46289</v>
      </c>
      <c r="B54" s="15" t="s">
        <v>2644</v>
      </c>
      <c r="C54" s="15" t="s">
        <v>510</v>
      </c>
      <c r="D54" s="16">
        <v>-2</v>
      </c>
      <c r="G54" s="69" t="str">
        <f t="shared" si="0"/>
        <v>OK</v>
      </c>
    </row>
    <row r="55" spans="1:7" x14ac:dyDescent="0.25">
      <c r="A55" s="25">
        <v>46289</v>
      </c>
      <c r="B55" s="15" t="s">
        <v>2644</v>
      </c>
      <c r="C55" s="15" t="s">
        <v>235</v>
      </c>
      <c r="D55" s="16">
        <v>-1</v>
      </c>
      <c r="G55" s="69" t="str">
        <f t="shared" si="0"/>
        <v>OK</v>
      </c>
    </row>
    <row r="56" spans="1:7" x14ac:dyDescent="0.25">
      <c r="A56" s="25">
        <v>46290</v>
      </c>
      <c r="B56" s="15" t="s">
        <v>2644</v>
      </c>
      <c r="C56" s="15" t="s">
        <v>2420</v>
      </c>
      <c r="D56" s="16">
        <v>-2</v>
      </c>
      <c r="G56" s="69" t="str">
        <f t="shared" si="0"/>
        <v>OK</v>
      </c>
    </row>
    <row r="57" spans="1:7" x14ac:dyDescent="0.25">
      <c r="A57" s="25">
        <v>46291</v>
      </c>
      <c r="B57" s="15" t="s">
        <v>2644</v>
      </c>
      <c r="C57" s="15" t="s">
        <v>2420</v>
      </c>
      <c r="D57" s="16">
        <v>-2</v>
      </c>
      <c r="G57" s="69" t="str">
        <f t="shared" si="0"/>
        <v>OK</v>
      </c>
    </row>
    <row r="58" spans="1:7" x14ac:dyDescent="0.25">
      <c r="A58" s="25">
        <v>46291</v>
      </c>
      <c r="B58" s="15" t="s">
        <v>2644</v>
      </c>
      <c r="C58" s="15" t="s">
        <v>128</v>
      </c>
      <c r="D58" s="16">
        <v>-6</v>
      </c>
      <c r="G58" s="69" t="str">
        <f t="shared" si="0"/>
        <v>OK</v>
      </c>
    </row>
    <row r="59" spans="1:7" x14ac:dyDescent="0.25">
      <c r="A59" s="25">
        <v>46291</v>
      </c>
      <c r="B59" s="15" t="s">
        <v>2644</v>
      </c>
      <c r="C59" s="15" t="s">
        <v>1553</v>
      </c>
      <c r="D59" s="16">
        <v>-2</v>
      </c>
      <c r="G59" s="69" t="str">
        <f t="shared" si="0"/>
        <v>OK</v>
      </c>
    </row>
    <row r="60" spans="1:7" x14ac:dyDescent="0.25">
      <c r="A60" s="25">
        <v>46291</v>
      </c>
      <c r="B60" s="15" t="s">
        <v>2644</v>
      </c>
      <c r="C60" s="15" t="s">
        <v>419</v>
      </c>
      <c r="D60" s="16">
        <v>-6</v>
      </c>
      <c r="G60" s="69" t="str">
        <f t="shared" si="0"/>
        <v>OK</v>
      </c>
    </row>
    <row r="61" spans="1:7" x14ac:dyDescent="0.25">
      <c r="A61" s="25">
        <v>46291</v>
      </c>
      <c r="B61" s="15" t="s">
        <v>2644</v>
      </c>
      <c r="C61" s="15" t="s">
        <v>2474</v>
      </c>
      <c r="D61" s="16">
        <v>-1</v>
      </c>
      <c r="G61" s="69" t="str">
        <f t="shared" si="0"/>
        <v>OK</v>
      </c>
    </row>
    <row r="62" spans="1:7" x14ac:dyDescent="0.25">
      <c r="A62" s="25">
        <v>46291</v>
      </c>
      <c r="B62" s="15" t="s">
        <v>2644</v>
      </c>
      <c r="C62" s="15" t="s">
        <v>2402</v>
      </c>
      <c r="D62" s="16">
        <v>-1</v>
      </c>
      <c r="G62" s="69" t="str">
        <f t="shared" si="0"/>
        <v>OK</v>
      </c>
    </row>
    <row r="63" spans="1:7" x14ac:dyDescent="0.25">
      <c r="A63" s="25">
        <v>46291</v>
      </c>
      <c r="C63" s="15" t="s">
        <v>470</v>
      </c>
      <c r="G63" s="69" t="str">
        <f t="shared" si="0"/>
        <v>OK</v>
      </c>
    </row>
    <row r="64" spans="1:7" x14ac:dyDescent="0.25">
      <c r="A64" s="25">
        <v>46291</v>
      </c>
      <c r="B64" s="15" t="s">
        <v>2644</v>
      </c>
      <c r="C64" s="15" t="s">
        <v>1865</v>
      </c>
      <c r="D64" s="16">
        <v>-2</v>
      </c>
      <c r="G64" s="69" t="str">
        <f t="shared" si="0"/>
        <v>OK</v>
      </c>
    </row>
    <row r="65" spans="1:7" x14ac:dyDescent="0.25">
      <c r="A65" s="25">
        <v>46291</v>
      </c>
      <c r="B65" s="15" t="s">
        <v>2644</v>
      </c>
      <c r="C65" s="15" t="s">
        <v>1295</v>
      </c>
      <c r="D65" s="16">
        <v>-2</v>
      </c>
      <c r="G65" s="69" t="str">
        <f t="shared" si="0"/>
        <v>OK</v>
      </c>
    </row>
    <row r="66" spans="1:7" x14ac:dyDescent="0.25">
      <c r="A66" s="25">
        <v>46291</v>
      </c>
      <c r="B66" s="15" t="s">
        <v>2644</v>
      </c>
      <c r="C66" s="15" t="s">
        <v>1253</v>
      </c>
      <c r="D66" s="16">
        <v>-2</v>
      </c>
      <c r="G66" s="69" t="str">
        <f t="shared" si="0"/>
        <v>OK</v>
      </c>
    </row>
    <row r="67" spans="1:7" x14ac:dyDescent="0.25">
      <c r="A67" s="25">
        <v>46291</v>
      </c>
      <c r="B67" s="15" t="s">
        <v>2644</v>
      </c>
      <c r="C67" s="15" t="s">
        <v>1693</v>
      </c>
      <c r="D67" s="16">
        <v>-10</v>
      </c>
      <c r="G67" s="69" t="str">
        <f t="shared" si="0"/>
        <v>OK</v>
      </c>
    </row>
    <row r="68" spans="1:7" x14ac:dyDescent="0.25">
      <c r="A68" s="25">
        <v>46291</v>
      </c>
      <c r="B68" s="15" t="s">
        <v>2644</v>
      </c>
      <c r="C68" s="15" t="s">
        <v>1419</v>
      </c>
      <c r="D68" s="16">
        <v>-1</v>
      </c>
      <c r="G68" s="69" t="str">
        <f t="shared" ref="G68:G131" si="1">IF(C68="","",IF(ISNUMBER(MATCH(C68,ItemName,0)),"OK","NOT IN ITEMS LIST"))</f>
        <v>OK</v>
      </c>
    </row>
    <row r="69" spans="1:7" x14ac:dyDescent="0.25">
      <c r="A69" s="25">
        <v>46293</v>
      </c>
      <c r="B69" s="15" t="s">
        <v>2644</v>
      </c>
      <c r="C69" s="15" t="s">
        <v>2420</v>
      </c>
      <c r="D69" s="16">
        <v>-2</v>
      </c>
      <c r="G69" s="69" t="str">
        <f t="shared" si="1"/>
        <v>OK</v>
      </c>
    </row>
    <row r="70" spans="1:7" x14ac:dyDescent="0.25">
      <c r="A70" s="25">
        <v>46293</v>
      </c>
      <c r="B70" s="15" t="s">
        <v>2644</v>
      </c>
      <c r="C70" s="15" t="s">
        <v>635</v>
      </c>
      <c r="D70" s="16">
        <v>-1</v>
      </c>
      <c r="G70" s="69" t="str">
        <f t="shared" si="1"/>
        <v>OK</v>
      </c>
    </row>
    <row r="71" spans="1:7" x14ac:dyDescent="0.25">
      <c r="A71" s="25">
        <v>46293</v>
      </c>
      <c r="B71" s="15" t="s">
        <v>2644</v>
      </c>
      <c r="C71" s="15" t="s">
        <v>765</v>
      </c>
      <c r="D71" s="16">
        <v>-1</v>
      </c>
      <c r="G71" s="69" t="str">
        <f t="shared" si="1"/>
        <v>OK</v>
      </c>
    </row>
    <row r="72" spans="1:7" x14ac:dyDescent="0.25">
      <c r="A72" s="25">
        <v>46293</v>
      </c>
      <c r="B72" s="15" t="s">
        <v>2650</v>
      </c>
      <c r="C72" s="15" t="s">
        <v>2649</v>
      </c>
      <c r="D72" s="16">
        <v>1</v>
      </c>
      <c r="G72" s="69" t="str">
        <f t="shared" si="1"/>
        <v>OK</v>
      </c>
    </row>
    <row r="73" spans="1:7" x14ac:dyDescent="0.25">
      <c r="A73" s="25">
        <v>46293</v>
      </c>
      <c r="B73" s="15" t="s">
        <v>2650</v>
      </c>
      <c r="C73" s="15" t="s">
        <v>2652</v>
      </c>
      <c r="D73" s="16">
        <v>6</v>
      </c>
      <c r="G73" s="69" t="str">
        <f t="shared" si="1"/>
        <v>OK</v>
      </c>
    </row>
    <row r="74" spans="1:7" x14ac:dyDescent="0.25">
      <c r="A74" s="25">
        <v>46293</v>
      </c>
      <c r="B74" s="15" t="s">
        <v>2650</v>
      </c>
      <c r="C74" s="15" t="s">
        <v>2653</v>
      </c>
      <c r="D74" s="16">
        <v>41</v>
      </c>
      <c r="G74" s="69" t="str">
        <f t="shared" si="1"/>
        <v>OK</v>
      </c>
    </row>
    <row r="75" spans="1:7" x14ac:dyDescent="0.25">
      <c r="A75" s="25">
        <v>46293</v>
      </c>
      <c r="B75" s="15" t="s">
        <v>2644</v>
      </c>
      <c r="C75" s="15" t="s">
        <v>683</v>
      </c>
      <c r="D75" s="16">
        <v>-2</v>
      </c>
      <c r="G75" s="69" t="str">
        <f t="shared" si="1"/>
        <v>OK</v>
      </c>
    </row>
    <row r="76" spans="1:7" x14ac:dyDescent="0.25">
      <c r="A76" s="25">
        <v>46293</v>
      </c>
      <c r="B76" s="15" t="s">
        <v>2644</v>
      </c>
      <c r="C76" s="15" t="s">
        <v>2484</v>
      </c>
      <c r="D76" s="16">
        <v>-2</v>
      </c>
      <c r="G76" s="69" t="str">
        <f t="shared" si="1"/>
        <v>OK</v>
      </c>
    </row>
    <row r="77" spans="1:7" x14ac:dyDescent="0.25">
      <c r="A77" s="25">
        <v>46293</v>
      </c>
      <c r="B77" s="15" t="s">
        <v>2644</v>
      </c>
      <c r="C77" s="15" t="s">
        <v>812</v>
      </c>
      <c r="D77" s="16">
        <v>-5</v>
      </c>
      <c r="G77" s="69" t="str">
        <f t="shared" si="1"/>
        <v>OK</v>
      </c>
    </row>
    <row r="78" spans="1:7" x14ac:dyDescent="0.25">
      <c r="A78" s="25">
        <v>46293</v>
      </c>
      <c r="B78" s="15" t="s">
        <v>2644</v>
      </c>
      <c r="C78" s="15" t="s">
        <v>816</v>
      </c>
      <c r="D78" s="16">
        <v>-2</v>
      </c>
      <c r="G78" s="69" t="str">
        <f t="shared" si="1"/>
        <v>OK</v>
      </c>
    </row>
    <row r="79" spans="1:7" x14ac:dyDescent="0.25">
      <c r="A79" s="25">
        <v>46294</v>
      </c>
      <c r="B79" s="15" t="s">
        <v>2644</v>
      </c>
      <c r="C79" s="15" t="s">
        <v>2220</v>
      </c>
      <c r="D79" s="16">
        <v>-1</v>
      </c>
      <c r="G79" s="69" t="str">
        <f t="shared" si="1"/>
        <v>OK</v>
      </c>
    </row>
    <row r="80" spans="1:7" x14ac:dyDescent="0.25">
      <c r="A80" s="25">
        <v>46294</v>
      </c>
      <c r="B80" s="15" t="s">
        <v>2644</v>
      </c>
      <c r="C80" s="15" t="s">
        <v>2420</v>
      </c>
      <c r="D80" s="16">
        <v>-2</v>
      </c>
      <c r="G80" s="69" t="str">
        <f t="shared" si="1"/>
        <v>OK</v>
      </c>
    </row>
    <row r="81" spans="1:7" x14ac:dyDescent="0.25">
      <c r="A81" s="25">
        <v>46294</v>
      </c>
      <c r="B81" s="15" t="s">
        <v>2644</v>
      </c>
      <c r="C81" s="15" t="s">
        <v>683</v>
      </c>
      <c r="D81" s="16">
        <v>-1</v>
      </c>
      <c r="G81" s="69" t="str">
        <f t="shared" si="1"/>
        <v>OK</v>
      </c>
    </row>
    <row r="82" spans="1:7" x14ac:dyDescent="0.25">
      <c r="A82" s="25">
        <v>46294</v>
      </c>
      <c r="B82" s="15" t="s">
        <v>2644</v>
      </c>
      <c r="C82" s="15" t="s">
        <v>1990</v>
      </c>
      <c r="D82" s="16">
        <v>-1</v>
      </c>
      <c r="G82" s="69" t="str">
        <f t="shared" si="1"/>
        <v>OK</v>
      </c>
    </row>
    <row r="83" spans="1:7" x14ac:dyDescent="0.25">
      <c r="A83" s="25">
        <v>46294</v>
      </c>
      <c r="B83" s="15" t="s">
        <v>2644</v>
      </c>
      <c r="C83" s="15" t="s">
        <v>1553</v>
      </c>
      <c r="D83" s="16">
        <v>-2</v>
      </c>
      <c r="G83" s="69" t="str">
        <f t="shared" si="1"/>
        <v>OK</v>
      </c>
    </row>
    <row r="84" spans="1:7" x14ac:dyDescent="0.25">
      <c r="A84" s="25">
        <v>46294</v>
      </c>
      <c r="B84" s="15" t="s">
        <v>2644</v>
      </c>
      <c r="C84" s="15" t="s">
        <v>816</v>
      </c>
      <c r="D84" s="16">
        <v>-30</v>
      </c>
      <c r="G84" s="69" t="str">
        <f t="shared" si="1"/>
        <v>OK</v>
      </c>
    </row>
    <row r="85" spans="1:7" x14ac:dyDescent="0.25">
      <c r="A85" s="25">
        <v>46295</v>
      </c>
      <c r="B85" s="15" t="s">
        <v>2644</v>
      </c>
      <c r="C85" s="15" t="s">
        <v>2412</v>
      </c>
      <c r="D85" s="16">
        <v>-1</v>
      </c>
      <c r="G85" s="69" t="str">
        <f t="shared" si="1"/>
        <v>OK</v>
      </c>
    </row>
    <row r="86" spans="1:7" x14ac:dyDescent="0.25">
      <c r="A86" s="25">
        <v>46295</v>
      </c>
      <c r="B86" s="15" t="s">
        <v>2644</v>
      </c>
      <c r="C86" s="15" t="s">
        <v>1041</v>
      </c>
      <c r="D86" s="16">
        <v>-1</v>
      </c>
      <c r="G86" s="69" t="str">
        <f t="shared" si="1"/>
        <v>OK</v>
      </c>
    </row>
    <row r="87" spans="1:7" x14ac:dyDescent="0.25">
      <c r="A87" s="25">
        <v>46295</v>
      </c>
      <c r="B87" s="15" t="s">
        <v>2644</v>
      </c>
      <c r="C87" s="15" t="s">
        <v>2420</v>
      </c>
      <c r="D87" s="16">
        <v>-2</v>
      </c>
      <c r="G87" s="69" t="str">
        <f t="shared" si="1"/>
        <v>OK</v>
      </c>
    </row>
    <row r="88" spans="1:7" x14ac:dyDescent="0.25">
      <c r="A88" s="25">
        <v>46295</v>
      </c>
      <c r="B88" s="15" t="s">
        <v>2644</v>
      </c>
      <c r="C88" s="15" t="s">
        <v>2709</v>
      </c>
      <c r="D88" s="16">
        <v>-2</v>
      </c>
      <c r="G88" s="69" t="str">
        <f t="shared" si="1"/>
        <v>OK</v>
      </c>
    </row>
    <row r="89" spans="1:7" x14ac:dyDescent="0.25">
      <c r="A89" s="25">
        <v>46295</v>
      </c>
      <c r="B89" s="15" t="s">
        <v>2644</v>
      </c>
      <c r="C89" s="15" t="s">
        <v>683</v>
      </c>
      <c r="D89" s="16">
        <v>-1</v>
      </c>
      <c r="G89" s="69" t="str">
        <f t="shared" si="1"/>
        <v>OK</v>
      </c>
    </row>
    <row r="90" spans="1:7" x14ac:dyDescent="0.25">
      <c r="A90" s="25">
        <v>46295</v>
      </c>
      <c r="B90" s="15" t="s">
        <v>2644</v>
      </c>
      <c r="C90" s="15" t="s">
        <v>427</v>
      </c>
      <c r="D90" s="16">
        <v>-1</v>
      </c>
      <c r="G90" s="69" t="str">
        <f t="shared" si="1"/>
        <v>OK</v>
      </c>
    </row>
    <row r="91" spans="1:7" x14ac:dyDescent="0.25">
      <c r="A91" s="25">
        <v>46296</v>
      </c>
      <c r="B91" s="15" t="s">
        <v>2644</v>
      </c>
      <c r="C91" s="15" t="s">
        <v>2420</v>
      </c>
      <c r="D91" s="16">
        <v>-2</v>
      </c>
      <c r="G91" s="69" t="str">
        <f t="shared" si="1"/>
        <v>OK</v>
      </c>
    </row>
    <row r="92" spans="1:7" x14ac:dyDescent="0.25">
      <c r="A92" s="25">
        <v>46296</v>
      </c>
      <c r="B92" s="15" t="s">
        <v>2644</v>
      </c>
      <c r="C92" s="15" t="s">
        <v>683</v>
      </c>
      <c r="D92" s="16">
        <v>-1</v>
      </c>
      <c r="G92" s="69" t="str">
        <f t="shared" si="1"/>
        <v>OK</v>
      </c>
    </row>
    <row r="93" spans="1:7" x14ac:dyDescent="0.25">
      <c r="A93" s="25">
        <v>46296</v>
      </c>
      <c r="B93" s="15" t="s">
        <v>2644</v>
      </c>
      <c r="C93" s="15" t="s">
        <v>385</v>
      </c>
      <c r="D93" s="16">
        <v>1</v>
      </c>
      <c r="G93" s="69" t="str">
        <f t="shared" si="1"/>
        <v>OK</v>
      </c>
    </row>
    <row r="94" spans="1:7" x14ac:dyDescent="0.25">
      <c r="A94" s="25">
        <v>46296</v>
      </c>
      <c r="B94" s="15" t="s">
        <v>2644</v>
      </c>
      <c r="C94" s="15" t="s">
        <v>2030</v>
      </c>
      <c r="D94" s="16">
        <v>-1</v>
      </c>
      <c r="G94" s="69" t="str">
        <f t="shared" si="1"/>
        <v>OK</v>
      </c>
    </row>
    <row r="95" spans="1:7" x14ac:dyDescent="0.25">
      <c r="A95" s="25">
        <v>46296</v>
      </c>
      <c r="B95" s="15" t="s">
        <v>2644</v>
      </c>
      <c r="C95" s="15" t="s">
        <v>235</v>
      </c>
      <c r="D95" s="16">
        <v>-1</v>
      </c>
      <c r="G95" s="69" t="str">
        <f t="shared" si="1"/>
        <v>OK</v>
      </c>
    </row>
    <row r="96" spans="1:7" x14ac:dyDescent="0.25">
      <c r="A96" s="25">
        <v>46296</v>
      </c>
      <c r="B96" s="15" t="s">
        <v>2644</v>
      </c>
      <c r="C96" s="15" t="s">
        <v>1219</v>
      </c>
      <c r="D96" s="16">
        <v>-1</v>
      </c>
      <c r="G96" s="69" t="str">
        <f t="shared" si="1"/>
        <v>OK</v>
      </c>
    </row>
    <row r="97" spans="1:7" x14ac:dyDescent="0.25">
      <c r="A97" s="25">
        <v>46296</v>
      </c>
      <c r="B97" s="15" t="s">
        <v>2644</v>
      </c>
      <c r="C97" s="15" t="s">
        <v>2484</v>
      </c>
      <c r="D97" s="16">
        <v>-1</v>
      </c>
      <c r="G97" s="69" t="str">
        <f t="shared" si="1"/>
        <v>OK</v>
      </c>
    </row>
    <row r="98" spans="1:7" x14ac:dyDescent="0.25">
      <c r="A98" s="25">
        <v>46281</v>
      </c>
      <c r="B98" s="15" t="s">
        <v>2571</v>
      </c>
      <c r="C98" s="15" t="s">
        <v>186</v>
      </c>
      <c r="D98" s="16">
        <v>19</v>
      </c>
      <c r="G98" s="69" t="str">
        <f t="shared" si="1"/>
        <v>OK</v>
      </c>
    </row>
    <row r="99" spans="1:7" x14ac:dyDescent="0.25">
      <c r="A99" s="25">
        <v>46282</v>
      </c>
      <c r="B99" s="15" t="s">
        <v>2712</v>
      </c>
      <c r="C99" s="15" t="s">
        <v>552</v>
      </c>
      <c r="D99" s="16">
        <v>-36</v>
      </c>
      <c r="G99" s="69" t="str">
        <f t="shared" si="1"/>
        <v>OK</v>
      </c>
    </row>
    <row r="100" spans="1:7" x14ac:dyDescent="0.25">
      <c r="A100" s="25">
        <v>46282</v>
      </c>
      <c r="B100" s="15" t="s">
        <v>2712</v>
      </c>
      <c r="C100" s="15" t="s">
        <v>554</v>
      </c>
      <c r="D100" s="16">
        <v>36</v>
      </c>
      <c r="G100" s="69" t="str">
        <f t="shared" si="1"/>
        <v>OK</v>
      </c>
    </row>
    <row r="101" spans="1:7" x14ac:dyDescent="0.25">
      <c r="G101" s="69" t="str">
        <f t="shared" si="1"/>
        <v/>
      </c>
    </row>
    <row r="102" spans="1:7" x14ac:dyDescent="0.25">
      <c r="G102" s="69" t="str">
        <f t="shared" si="1"/>
        <v/>
      </c>
    </row>
    <row r="103" spans="1:7" x14ac:dyDescent="0.25">
      <c r="G103" s="69" t="str">
        <f t="shared" si="1"/>
        <v/>
      </c>
    </row>
    <row r="104" spans="1:7" x14ac:dyDescent="0.25">
      <c r="G104" s="69" t="str">
        <f t="shared" si="1"/>
        <v/>
      </c>
    </row>
    <row r="105" spans="1:7" x14ac:dyDescent="0.25">
      <c r="G105" s="69" t="str">
        <f t="shared" si="1"/>
        <v/>
      </c>
    </row>
    <row r="106" spans="1:7" x14ac:dyDescent="0.25">
      <c r="G106" s="69" t="str">
        <f t="shared" si="1"/>
        <v/>
      </c>
    </row>
    <row r="107" spans="1:7" x14ac:dyDescent="0.25">
      <c r="G107" s="69" t="str">
        <f t="shared" si="1"/>
        <v/>
      </c>
    </row>
    <row r="108" spans="1:7" x14ac:dyDescent="0.25">
      <c r="G108" s="69" t="str">
        <f t="shared" si="1"/>
        <v/>
      </c>
    </row>
    <row r="109" spans="1:7" x14ac:dyDescent="0.25">
      <c r="G109" s="69" t="str">
        <f t="shared" si="1"/>
        <v/>
      </c>
    </row>
    <row r="110" spans="1:7" x14ac:dyDescent="0.25">
      <c r="G110" s="69" t="str">
        <f t="shared" si="1"/>
        <v/>
      </c>
    </row>
    <row r="111" spans="1:7" x14ac:dyDescent="0.25">
      <c r="G111" s="69" t="str">
        <f t="shared" si="1"/>
        <v/>
      </c>
    </row>
    <row r="112" spans="1:7" x14ac:dyDescent="0.25">
      <c r="G112" s="69" t="str">
        <f t="shared" si="1"/>
        <v/>
      </c>
    </row>
    <row r="113" spans="7:7" x14ac:dyDescent="0.25">
      <c r="G113" s="69" t="str">
        <f t="shared" si="1"/>
        <v/>
      </c>
    </row>
    <row r="114" spans="7:7" x14ac:dyDescent="0.25">
      <c r="G114" s="69" t="str">
        <f t="shared" si="1"/>
        <v/>
      </c>
    </row>
    <row r="115" spans="7:7" x14ac:dyDescent="0.25">
      <c r="G115" s="69" t="str">
        <f t="shared" si="1"/>
        <v/>
      </c>
    </row>
    <row r="116" spans="7:7" x14ac:dyDescent="0.25">
      <c r="G116" s="69" t="str">
        <f t="shared" si="1"/>
        <v/>
      </c>
    </row>
    <row r="117" spans="7:7" x14ac:dyDescent="0.25">
      <c r="G117" s="69" t="str">
        <f t="shared" si="1"/>
        <v/>
      </c>
    </row>
    <row r="118" spans="7:7" x14ac:dyDescent="0.25">
      <c r="G118" s="69" t="str">
        <f t="shared" si="1"/>
        <v/>
      </c>
    </row>
    <row r="119" spans="7:7" x14ac:dyDescent="0.25">
      <c r="G119" s="69" t="str">
        <f t="shared" si="1"/>
        <v/>
      </c>
    </row>
    <row r="120" spans="7:7" x14ac:dyDescent="0.25">
      <c r="G120" s="69" t="str">
        <f t="shared" si="1"/>
        <v/>
      </c>
    </row>
    <row r="121" spans="7:7" x14ac:dyDescent="0.25">
      <c r="G121" s="69" t="str">
        <f t="shared" si="1"/>
        <v/>
      </c>
    </row>
    <row r="122" spans="7:7" x14ac:dyDescent="0.25">
      <c r="G122" s="69" t="str">
        <f t="shared" si="1"/>
        <v/>
      </c>
    </row>
    <row r="123" spans="7:7" x14ac:dyDescent="0.25">
      <c r="G123" s="69" t="str">
        <f t="shared" si="1"/>
        <v/>
      </c>
    </row>
    <row r="124" spans="7:7" x14ac:dyDescent="0.25">
      <c r="G124" s="69" t="str">
        <f t="shared" si="1"/>
        <v/>
      </c>
    </row>
    <row r="125" spans="7:7" x14ac:dyDescent="0.25">
      <c r="G125" s="69" t="str">
        <f t="shared" si="1"/>
        <v/>
      </c>
    </row>
    <row r="126" spans="7:7" x14ac:dyDescent="0.25">
      <c r="G126" s="69" t="str">
        <f t="shared" si="1"/>
        <v/>
      </c>
    </row>
    <row r="127" spans="7:7" x14ac:dyDescent="0.25">
      <c r="G127" s="69" t="str">
        <f t="shared" si="1"/>
        <v/>
      </c>
    </row>
    <row r="128" spans="7:7" x14ac:dyDescent="0.25">
      <c r="G128" s="69" t="str">
        <f t="shared" si="1"/>
        <v/>
      </c>
    </row>
    <row r="129" spans="7:7" x14ac:dyDescent="0.25">
      <c r="G129" s="69" t="str">
        <f t="shared" si="1"/>
        <v/>
      </c>
    </row>
    <row r="130" spans="7:7" x14ac:dyDescent="0.25">
      <c r="G130" s="69" t="str">
        <f t="shared" si="1"/>
        <v/>
      </c>
    </row>
    <row r="131" spans="7:7" x14ac:dyDescent="0.25">
      <c r="G131" s="69" t="str">
        <f t="shared" si="1"/>
        <v/>
      </c>
    </row>
    <row r="132" spans="7:7" x14ac:dyDescent="0.25">
      <c r="G132" s="69" t="str">
        <f t="shared" ref="G132:G195" si="2">IF(C132="","",IF(ISNUMBER(MATCH(C132,ItemName,0)),"OK","NOT IN ITEMS LIST"))</f>
        <v/>
      </c>
    </row>
    <row r="133" spans="7:7" x14ac:dyDescent="0.25">
      <c r="G133" s="69" t="str">
        <f t="shared" si="2"/>
        <v/>
      </c>
    </row>
    <row r="134" spans="7:7" x14ac:dyDescent="0.25">
      <c r="G134" s="69" t="str">
        <f t="shared" si="2"/>
        <v/>
      </c>
    </row>
    <row r="135" spans="7:7" x14ac:dyDescent="0.25">
      <c r="G135" s="69" t="str">
        <f t="shared" si="2"/>
        <v/>
      </c>
    </row>
    <row r="136" spans="7:7" x14ac:dyDescent="0.25">
      <c r="G136" s="69" t="str">
        <f t="shared" si="2"/>
        <v/>
      </c>
    </row>
    <row r="137" spans="7:7" x14ac:dyDescent="0.25">
      <c r="G137" s="69" t="str">
        <f t="shared" si="2"/>
        <v/>
      </c>
    </row>
    <row r="138" spans="7:7" x14ac:dyDescent="0.25">
      <c r="G138" s="69" t="str">
        <f t="shared" si="2"/>
        <v/>
      </c>
    </row>
    <row r="139" spans="7:7" x14ac:dyDescent="0.25">
      <c r="G139" s="69" t="str">
        <f t="shared" si="2"/>
        <v/>
      </c>
    </row>
    <row r="140" spans="7:7" x14ac:dyDescent="0.25">
      <c r="G140" s="69" t="str">
        <f t="shared" si="2"/>
        <v/>
      </c>
    </row>
    <row r="141" spans="7:7" x14ac:dyDescent="0.25">
      <c r="G141" s="69" t="str">
        <f t="shared" si="2"/>
        <v/>
      </c>
    </row>
    <row r="142" spans="7:7" x14ac:dyDescent="0.25">
      <c r="G142" s="69" t="str">
        <f t="shared" si="2"/>
        <v/>
      </c>
    </row>
    <row r="143" spans="7:7" x14ac:dyDescent="0.25">
      <c r="G143" s="69" t="str">
        <f t="shared" si="2"/>
        <v/>
      </c>
    </row>
    <row r="144" spans="7:7" x14ac:dyDescent="0.25">
      <c r="G144" s="69" t="str">
        <f t="shared" si="2"/>
        <v/>
      </c>
    </row>
    <row r="145" spans="7:7" x14ac:dyDescent="0.25">
      <c r="G145" s="69" t="str">
        <f t="shared" si="2"/>
        <v/>
      </c>
    </row>
    <row r="146" spans="7:7" x14ac:dyDescent="0.25">
      <c r="G146" s="69" t="str">
        <f t="shared" si="2"/>
        <v/>
      </c>
    </row>
    <row r="147" spans="7:7" x14ac:dyDescent="0.25">
      <c r="G147" s="69" t="str">
        <f t="shared" si="2"/>
        <v/>
      </c>
    </row>
    <row r="148" spans="7:7" x14ac:dyDescent="0.25">
      <c r="G148" s="69" t="str">
        <f t="shared" si="2"/>
        <v/>
      </c>
    </row>
    <row r="149" spans="7:7" x14ac:dyDescent="0.25">
      <c r="G149" s="69" t="str">
        <f t="shared" si="2"/>
        <v/>
      </c>
    </row>
    <row r="150" spans="7:7" x14ac:dyDescent="0.25">
      <c r="G150" s="69" t="str">
        <f t="shared" si="2"/>
        <v/>
      </c>
    </row>
    <row r="151" spans="7:7" x14ac:dyDescent="0.25">
      <c r="G151" s="69" t="str">
        <f t="shared" si="2"/>
        <v/>
      </c>
    </row>
    <row r="152" spans="7:7" x14ac:dyDescent="0.25">
      <c r="G152" s="69" t="str">
        <f t="shared" si="2"/>
        <v/>
      </c>
    </row>
    <row r="153" spans="7:7" x14ac:dyDescent="0.25">
      <c r="G153" s="69" t="str">
        <f t="shared" si="2"/>
        <v/>
      </c>
    </row>
    <row r="154" spans="7:7" x14ac:dyDescent="0.25">
      <c r="G154" s="69" t="str">
        <f t="shared" si="2"/>
        <v/>
      </c>
    </row>
    <row r="155" spans="7:7" x14ac:dyDescent="0.25">
      <c r="G155" s="69" t="str">
        <f t="shared" si="2"/>
        <v/>
      </c>
    </row>
    <row r="156" spans="7:7" x14ac:dyDescent="0.25">
      <c r="G156" s="69" t="str">
        <f t="shared" si="2"/>
        <v/>
      </c>
    </row>
    <row r="157" spans="7:7" x14ac:dyDescent="0.25">
      <c r="G157" s="69" t="str">
        <f t="shared" si="2"/>
        <v/>
      </c>
    </row>
    <row r="158" spans="7:7" x14ac:dyDescent="0.25">
      <c r="G158" s="69" t="str">
        <f t="shared" si="2"/>
        <v/>
      </c>
    </row>
    <row r="159" spans="7:7" x14ac:dyDescent="0.25">
      <c r="G159" s="69" t="str">
        <f t="shared" si="2"/>
        <v/>
      </c>
    </row>
    <row r="160" spans="7:7" x14ac:dyDescent="0.25">
      <c r="G160" s="69" t="str">
        <f t="shared" si="2"/>
        <v/>
      </c>
    </row>
    <row r="161" spans="7:7" x14ac:dyDescent="0.25">
      <c r="G161" s="69" t="str">
        <f t="shared" si="2"/>
        <v/>
      </c>
    </row>
    <row r="162" spans="7:7" x14ac:dyDescent="0.25">
      <c r="G162" s="69" t="str">
        <f t="shared" si="2"/>
        <v/>
      </c>
    </row>
    <row r="163" spans="7:7" x14ac:dyDescent="0.25">
      <c r="G163" s="69" t="str">
        <f t="shared" si="2"/>
        <v/>
      </c>
    </row>
    <row r="164" spans="7:7" x14ac:dyDescent="0.25">
      <c r="G164" s="69" t="str">
        <f t="shared" si="2"/>
        <v/>
      </c>
    </row>
    <row r="165" spans="7:7" x14ac:dyDescent="0.25">
      <c r="G165" s="69" t="str">
        <f t="shared" si="2"/>
        <v/>
      </c>
    </row>
    <row r="166" spans="7:7" x14ac:dyDescent="0.25">
      <c r="G166" s="69" t="str">
        <f t="shared" si="2"/>
        <v/>
      </c>
    </row>
    <row r="167" spans="7:7" x14ac:dyDescent="0.25">
      <c r="G167" s="69" t="str">
        <f t="shared" si="2"/>
        <v/>
      </c>
    </row>
    <row r="168" spans="7:7" x14ac:dyDescent="0.25">
      <c r="G168" s="69" t="str">
        <f t="shared" si="2"/>
        <v/>
      </c>
    </row>
    <row r="169" spans="7:7" x14ac:dyDescent="0.25">
      <c r="G169" s="69" t="str">
        <f t="shared" si="2"/>
        <v/>
      </c>
    </row>
    <row r="170" spans="7:7" x14ac:dyDescent="0.25">
      <c r="G170" s="69" t="str">
        <f t="shared" si="2"/>
        <v/>
      </c>
    </row>
    <row r="171" spans="7:7" x14ac:dyDescent="0.25">
      <c r="G171" s="69" t="str">
        <f t="shared" si="2"/>
        <v/>
      </c>
    </row>
    <row r="172" spans="7:7" x14ac:dyDescent="0.25">
      <c r="G172" s="69" t="str">
        <f t="shared" si="2"/>
        <v/>
      </c>
    </row>
    <row r="173" spans="7:7" x14ac:dyDescent="0.25">
      <c r="G173" s="69" t="str">
        <f t="shared" si="2"/>
        <v/>
      </c>
    </row>
    <row r="174" spans="7:7" x14ac:dyDescent="0.25">
      <c r="G174" s="69" t="str">
        <f t="shared" si="2"/>
        <v/>
      </c>
    </row>
    <row r="175" spans="7:7" x14ac:dyDescent="0.25">
      <c r="G175" s="69" t="str">
        <f t="shared" si="2"/>
        <v/>
      </c>
    </row>
    <row r="176" spans="7:7" x14ac:dyDescent="0.25">
      <c r="G176" s="69" t="str">
        <f t="shared" si="2"/>
        <v/>
      </c>
    </row>
    <row r="177" spans="7:7" x14ac:dyDescent="0.25">
      <c r="G177" s="69" t="str">
        <f t="shared" si="2"/>
        <v/>
      </c>
    </row>
    <row r="178" spans="7:7" x14ac:dyDescent="0.25">
      <c r="G178" s="69" t="str">
        <f t="shared" si="2"/>
        <v/>
      </c>
    </row>
    <row r="179" spans="7:7" x14ac:dyDescent="0.25">
      <c r="G179" s="69" t="str">
        <f t="shared" si="2"/>
        <v/>
      </c>
    </row>
    <row r="180" spans="7:7" x14ac:dyDescent="0.25">
      <c r="G180" s="69" t="str">
        <f t="shared" si="2"/>
        <v/>
      </c>
    </row>
    <row r="181" spans="7:7" x14ac:dyDescent="0.25">
      <c r="G181" s="69" t="str">
        <f t="shared" si="2"/>
        <v/>
      </c>
    </row>
    <row r="182" spans="7:7" x14ac:dyDescent="0.25">
      <c r="G182" s="69" t="str">
        <f t="shared" si="2"/>
        <v/>
      </c>
    </row>
    <row r="183" spans="7:7" x14ac:dyDescent="0.25">
      <c r="G183" s="69" t="str">
        <f t="shared" si="2"/>
        <v/>
      </c>
    </row>
    <row r="184" spans="7:7" x14ac:dyDescent="0.25">
      <c r="G184" s="69" t="str">
        <f t="shared" si="2"/>
        <v/>
      </c>
    </row>
    <row r="185" spans="7:7" x14ac:dyDescent="0.25">
      <c r="G185" s="69" t="str">
        <f t="shared" si="2"/>
        <v/>
      </c>
    </row>
    <row r="186" spans="7:7" x14ac:dyDescent="0.25">
      <c r="G186" s="69" t="str">
        <f t="shared" si="2"/>
        <v/>
      </c>
    </row>
    <row r="187" spans="7:7" x14ac:dyDescent="0.25">
      <c r="G187" s="69" t="str">
        <f t="shared" si="2"/>
        <v/>
      </c>
    </row>
    <row r="188" spans="7:7" x14ac:dyDescent="0.25">
      <c r="G188" s="69" t="str">
        <f t="shared" si="2"/>
        <v/>
      </c>
    </row>
    <row r="189" spans="7:7" x14ac:dyDescent="0.25">
      <c r="G189" s="69" t="str">
        <f t="shared" si="2"/>
        <v/>
      </c>
    </row>
    <row r="190" spans="7:7" x14ac:dyDescent="0.25">
      <c r="G190" s="69" t="str">
        <f t="shared" si="2"/>
        <v/>
      </c>
    </row>
    <row r="191" spans="7:7" x14ac:dyDescent="0.25">
      <c r="G191" s="69" t="str">
        <f t="shared" si="2"/>
        <v/>
      </c>
    </row>
    <row r="192" spans="7:7" x14ac:dyDescent="0.25">
      <c r="G192" s="69" t="str">
        <f t="shared" si="2"/>
        <v/>
      </c>
    </row>
    <row r="193" spans="7:7" x14ac:dyDescent="0.25">
      <c r="G193" s="69" t="str">
        <f t="shared" si="2"/>
        <v/>
      </c>
    </row>
    <row r="194" spans="7:7" x14ac:dyDescent="0.25">
      <c r="G194" s="69" t="str">
        <f t="shared" si="2"/>
        <v/>
      </c>
    </row>
    <row r="195" spans="7:7" x14ac:dyDescent="0.25">
      <c r="G195" s="69" t="str">
        <f t="shared" si="2"/>
        <v/>
      </c>
    </row>
    <row r="196" spans="7:7" x14ac:dyDescent="0.25">
      <c r="G196" s="69" t="str">
        <f t="shared" ref="G196:G259" si="3">IF(C196="","",IF(ISNUMBER(MATCH(C196,ItemName,0)),"OK","NOT IN ITEMS LIST"))</f>
        <v/>
      </c>
    </row>
    <row r="197" spans="7:7" x14ac:dyDescent="0.25">
      <c r="G197" s="69" t="str">
        <f t="shared" si="3"/>
        <v/>
      </c>
    </row>
    <row r="198" spans="7:7" x14ac:dyDescent="0.25">
      <c r="G198" s="69" t="str">
        <f t="shared" si="3"/>
        <v/>
      </c>
    </row>
    <row r="199" spans="7:7" x14ac:dyDescent="0.25">
      <c r="G199" s="69" t="str">
        <f t="shared" si="3"/>
        <v/>
      </c>
    </row>
    <row r="200" spans="7:7" x14ac:dyDescent="0.25">
      <c r="G200" s="69" t="str">
        <f t="shared" si="3"/>
        <v/>
      </c>
    </row>
    <row r="201" spans="7:7" x14ac:dyDescent="0.25">
      <c r="G201" s="69" t="str">
        <f t="shared" si="3"/>
        <v/>
      </c>
    </row>
    <row r="202" spans="7:7" x14ac:dyDescent="0.25">
      <c r="G202" s="69" t="str">
        <f t="shared" si="3"/>
        <v/>
      </c>
    </row>
    <row r="203" spans="7:7" x14ac:dyDescent="0.25">
      <c r="G203" s="69" t="str">
        <f t="shared" si="3"/>
        <v/>
      </c>
    </row>
    <row r="204" spans="7:7" x14ac:dyDescent="0.25">
      <c r="G204" s="69" t="str">
        <f t="shared" si="3"/>
        <v/>
      </c>
    </row>
    <row r="205" spans="7:7" x14ac:dyDescent="0.25">
      <c r="G205" s="69" t="str">
        <f t="shared" si="3"/>
        <v/>
      </c>
    </row>
    <row r="206" spans="7:7" x14ac:dyDescent="0.25">
      <c r="G206" s="69" t="str">
        <f t="shared" si="3"/>
        <v/>
      </c>
    </row>
    <row r="207" spans="7:7" x14ac:dyDescent="0.25">
      <c r="G207" s="69" t="str">
        <f t="shared" si="3"/>
        <v/>
      </c>
    </row>
    <row r="208" spans="7:7" x14ac:dyDescent="0.25">
      <c r="G208" s="69" t="str">
        <f t="shared" si="3"/>
        <v/>
      </c>
    </row>
    <row r="209" spans="7:7" x14ac:dyDescent="0.25">
      <c r="G209" s="69" t="str">
        <f t="shared" si="3"/>
        <v/>
      </c>
    </row>
    <row r="210" spans="7:7" x14ac:dyDescent="0.25">
      <c r="G210" s="69" t="str">
        <f t="shared" si="3"/>
        <v/>
      </c>
    </row>
    <row r="211" spans="7:7" x14ac:dyDescent="0.25">
      <c r="G211" s="69" t="str">
        <f t="shared" si="3"/>
        <v/>
      </c>
    </row>
    <row r="212" spans="7:7" x14ac:dyDescent="0.25">
      <c r="G212" s="69" t="str">
        <f t="shared" si="3"/>
        <v/>
      </c>
    </row>
    <row r="213" spans="7:7" x14ac:dyDescent="0.25">
      <c r="G213" s="69" t="str">
        <f t="shared" si="3"/>
        <v/>
      </c>
    </row>
    <row r="214" spans="7:7" x14ac:dyDescent="0.25">
      <c r="G214" s="69" t="str">
        <f t="shared" si="3"/>
        <v/>
      </c>
    </row>
    <row r="215" spans="7:7" x14ac:dyDescent="0.25">
      <c r="G215" s="69" t="str">
        <f t="shared" si="3"/>
        <v/>
      </c>
    </row>
    <row r="216" spans="7:7" x14ac:dyDescent="0.25">
      <c r="G216" s="69" t="str">
        <f t="shared" si="3"/>
        <v/>
      </c>
    </row>
    <row r="217" spans="7:7" x14ac:dyDescent="0.25">
      <c r="G217" s="69" t="str">
        <f t="shared" si="3"/>
        <v/>
      </c>
    </row>
    <row r="218" spans="7:7" x14ac:dyDescent="0.25">
      <c r="G218" s="69" t="str">
        <f t="shared" si="3"/>
        <v/>
      </c>
    </row>
    <row r="219" spans="7:7" x14ac:dyDescent="0.25">
      <c r="G219" s="69" t="str">
        <f t="shared" si="3"/>
        <v/>
      </c>
    </row>
    <row r="220" spans="7:7" x14ac:dyDescent="0.25">
      <c r="G220" s="69" t="str">
        <f t="shared" si="3"/>
        <v/>
      </c>
    </row>
    <row r="221" spans="7:7" x14ac:dyDescent="0.25">
      <c r="G221" s="69" t="str">
        <f t="shared" si="3"/>
        <v/>
      </c>
    </row>
    <row r="222" spans="7:7" x14ac:dyDescent="0.25">
      <c r="G222" s="69" t="str">
        <f t="shared" si="3"/>
        <v/>
      </c>
    </row>
    <row r="223" spans="7:7" x14ac:dyDescent="0.25">
      <c r="G223" s="69" t="str">
        <f t="shared" si="3"/>
        <v/>
      </c>
    </row>
    <row r="224" spans="7:7" x14ac:dyDescent="0.25">
      <c r="G224" s="69" t="str">
        <f t="shared" si="3"/>
        <v/>
      </c>
    </row>
    <row r="225" spans="7:7" x14ac:dyDescent="0.25">
      <c r="G225" s="69" t="str">
        <f t="shared" si="3"/>
        <v/>
      </c>
    </row>
    <row r="226" spans="7:7" x14ac:dyDescent="0.25">
      <c r="G226" s="69" t="str">
        <f t="shared" si="3"/>
        <v/>
      </c>
    </row>
    <row r="227" spans="7:7" x14ac:dyDescent="0.25">
      <c r="G227" s="69" t="str">
        <f t="shared" si="3"/>
        <v/>
      </c>
    </row>
    <row r="228" spans="7:7" x14ac:dyDescent="0.25">
      <c r="G228" s="69" t="str">
        <f t="shared" si="3"/>
        <v/>
      </c>
    </row>
    <row r="229" spans="7:7" x14ac:dyDescent="0.25">
      <c r="G229" s="69" t="str">
        <f t="shared" si="3"/>
        <v/>
      </c>
    </row>
    <row r="230" spans="7:7" x14ac:dyDescent="0.25">
      <c r="G230" s="69" t="str">
        <f t="shared" si="3"/>
        <v/>
      </c>
    </row>
    <row r="231" spans="7:7" x14ac:dyDescent="0.25">
      <c r="G231" s="69" t="str">
        <f t="shared" si="3"/>
        <v/>
      </c>
    </row>
    <row r="232" spans="7:7" x14ac:dyDescent="0.25">
      <c r="G232" s="69" t="str">
        <f t="shared" si="3"/>
        <v/>
      </c>
    </row>
    <row r="233" spans="7:7" x14ac:dyDescent="0.25">
      <c r="G233" s="69" t="str">
        <f t="shared" si="3"/>
        <v/>
      </c>
    </row>
    <row r="234" spans="7:7" x14ac:dyDescent="0.25">
      <c r="G234" s="69" t="str">
        <f t="shared" si="3"/>
        <v/>
      </c>
    </row>
    <row r="235" spans="7:7" x14ac:dyDescent="0.25">
      <c r="G235" s="69" t="str">
        <f t="shared" si="3"/>
        <v/>
      </c>
    </row>
    <row r="236" spans="7:7" x14ac:dyDescent="0.25">
      <c r="G236" s="69" t="str">
        <f t="shared" si="3"/>
        <v/>
      </c>
    </row>
    <row r="237" spans="7:7" x14ac:dyDescent="0.25">
      <c r="G237" s="69" t="str">
        <f t="shared" si="3"/>
        <v/>
      </c>
    </row>
    <row r="238" spans="7:7" x14ac:dyDescent="0.25">
      <c r="G238" s="69" t="str">
        <f t="shared" si="3"/>
        <v/>
      </c>
    </row>
    <row r="239" spans="7:7" x14ac:dyDescent="0.25">
      <c r="G239" s="69" t="str">
        <f t="shared" si="3"/>
        <v/>
      </c>
    </row>
    <row r="240" spans="7:7" x14ac:dyDescent="0.25">
      <c r="G240" s="69" t="str">
        <f t="shared" si="3"/>
        <v/>
      </c>
    </row>
    <row r="241" spans="7:7" x14ac:dyDescent="0.25">
      <c r="G241" s="69" t="str">
        <f t="shared" si="3"/>
        <v/>
      </c>
    </row>
    <row r="242" spans="7:7" x14ac:dyDescent="0.25">
      <c r="G242" s="69" t="str">
        <f t="shared" si="3"/>
        <v/>
      </c>
    </row>
    <row r="243" spans="7:7" x14ac:dyDescent="0.25">
      <c r="G243" s="69" t="str">
        <f t="shared" si="3"/>
        <v/>
      </c>
    </row>
    <row r="244" spans="7:7" x14ac:dyDescent="0.25">
      <c r="G244" s="69" t="str">
        <f t="shared" si="3"/>
        <v/>
      </c>
    </row>
    <row r="245" spans="7:7" x14ac:dyDescent="0.25">
      <c r="G245" s="69" t="str">
        <f t="shared" si="3"/>
        <v/>
      </c>
    </row>
    <row r="246" spans="7:7" x14ac:dyDescent="0.25">
      <c r="G246" s="69" t="str">
        <f t="shared" si="3"/>
        <v/>
      </c>
    </row>
    <row r="247" spans="7:7" x14ac:dyDescent="0.25">
      <c r="G247" s="69" t="str">
        <f t="shared" si="3"/>
        <v/>
      </c>
    </row>
    <row r="248" spans="7:7" x14ac:dyDescent="0.25">
      <c r="G248" s="69" t="str">
        <f t="shared" si="3"/>
        <v/>
      </c>
    </row>
    <row r="249" spans="7:7" x14ac:dyDescent="0.25">
      <c r="G249" s="69" t="str">
        <f t="shared" si="3"/>
        <v/>
      </c>
    </row>
    <row r="250" spans="7:7" x14ac:dyDescent="0.25">
      <c r="G250" s="69" t="str">
        <f t="shared" si="3"/>
        <v/>
      </c>
    </row>
    <row r="251" spans="7:7" x14ac:dyDescent="0.25">
      <c r="G251" s="69" t="str">
        <f t="shared" si="3"/>
        <v/>
      </c>
    </row>
    <row r="252" spans="7:7" x14ac:dyDescent="0.25">
      <c r="G252" s="69" t="str">
        <f t="shared" si="3"/>
        <v/>
      </c>
    </row>
    <row r="253" spans="7:7" x14ac:dyDescent="0.25">
      <c r="G253" s="69" t="str">
        <f t="shared" si="3"/>
        <v/>
      </c>
    </row>
    <row r="254" spans="7:7" x14ac:dyDescent="0.25">
      <c r="G254" s="69" t="str">
        <f t="shared" si="3"/>
        <v/>
      </c>
    </row>
    <row r="255" spans="7:7" x14ac:dyDescent="0.25">
      <c r="G255" s="69" t="str">
        <f t="shared" si="3"/>
        <v/>
      </c>
    </row>
    <row r="256" spans="7:7" x14ac:dyDescent="0.25">
      <c r="G256" s="69" t="str">
        <f t="shared" si="3"/>
        <v/>
      </c>
    </row>
    <row r="257" spans="7:7" x14ac:dyDescent="0.25">
      <c r="G257" s="69" t="str">
        <f t="shared" si="3"/>
        <v/>
      </c>
    </row>
    <row r="258" spans="7:7" x14ac:dyDescent="0.25">
      <c r="G258" s="69" t="str">
        <f t="shared" si="3"/>
        <v/>
      </c>
    </row>
    <row r="259" spans="7:7" x14ac:dyDescent="0.25">
      <c r="G259" s="69" t="str">
        <f t="shared" si="3"/>
        <v/>
      </c>
    </row>
    <row r="260" spans="7:7" x14ac:dyDescent="0.25">
      <c r="G260" s="69" t="str">
        <f t="shared" ref="G260:G323" si="4">IF(C260="","",IF(ISNUMBER(MATCH(C260,ItemName,0)),"OK","NOT IN ITEMS LIST"))</f>
        <v/>
      </c>
    </row>
    <row r="261" spans="7:7" x14ac:dyDescent="0.25">
      <c r="G261" s="69" t="str">
        <f t="shared" si="4"/>
        <v/>
      </c>
    </row>
    <row r="262" spans="7:7" x14ac:dyDescent="0.25">
      <c r="G262" s="69" t="str">
        <f t="shared" si="4"/>
        <v/>
      </c>
    </row>
    <row r="263" spans="7:7" x14ac:dyDescent="0.25">
      <c r="G263" s="69" t="str">
        <f t="shared" si="4"/>
        <v/>
      </c>
    </row>
    <row r="264" spans="7:7" x14ac:dyDescent="0.25">
      <c r="G264" s="69" t="str">
        <f t="shared" si="4"/>
        <v/>
      </c>
    </row>
    <row r="265" spans="7:7" x14ac:dyDescent="0.25">
      <c r="G265" s="69" t="str">
        <f t="shared" si="4"/>
        <v/>
      </c>
    </row>
    <row r="266" spans="7:7" x14ac:dyDescent="0.25">
      <c r="G266" s="69" t="str">
        <f t="shared" si="4"/>
        <v/>
      </c>
    </row>
    <row r="267" spans="7:7" x14ac:dyDescent="0.25">
      <c r="G267" s="69" t="str">
        <f t="shared" si="4"/>
        <v/>
      </c>
    </row>
    <row r="268" spans="7:7" x14ac:dyDescent="0.25">
      <c r="G268" s="69" t="str">
        <f t="shared" si="4"/>
        <v/>
      </c>
    </row>
    <row r="269" spans="7:7" x14ac:dyDescent="0.25">
      <c r="G269" s="69" t="str">
        <f t="shared" si="4"/>
        <v/>
      </c>
    </row>
    <row r="270" spans="7:7" x14ac:dyDescent="0.25">
      <c r="G270" s="69" t="str">
        <f t="shared" si="4"/>
        <v/>
      </c>
    </row>
    <row r="271" spans="7:7" x14ac:dyDescent="0.25">
      <c r="G271" s="69" t="str">
        <f t="shared" si="4"/>
        <v/>
      </c>
    </row>
    <row r="272" spans="7:7" x14ac:dyDescent="0.25">
      <c r="G272" s="69" t="str">
        <f t="shared" si="4"/>
        <v/>
      </c>
    </row>
    <row r="273" spans="7:7" x14ac:dyDescent="0.25">
      <c r="G273" s="69" t="str">
        <f t="shared" si="4"/>
        <v/>
      </c>
    </row>
    <row r="274" spans="7:7" x14ac:dyDescent="0.25">
      <c r="G274" s="69" t="str">
        <f t="shared" si="4"/>
        <v/>
      </c>
    </row>
    <row r="275" spans="7:7" x14ac:dyDescent="0.25">
      <c r="G275" s="69" t="str">
        <f t="shared" si="4"/>
        <v/>
      </c>
    </row>
    <row r="276" spans="7:7" x14ac:dyDescent="0.25">
      <c r="G276" s="69" t="str">
        <f t="shared" si="4"/>
        <v/>
      </c>
    </row>
    <row r="277" spans="7:7" x14ac:dyDescent="0.25">
      <c r="G277" s="69" t="str">
        <f t="shared" si="4"/>
        <v/>
      </c>
    </row>
    <row r="278" spans="7:7" x14ac:dyDescent="0.25">
      <c r="G278" s="69" t="str">
        <f t="shared" si="4"/>
        <v/>
      </c>
    </row>
    <row r="279" spans="7:7" x14ac:dyDescent="0.25">
      <c r="G279" s="69" t="str">
        <f t="shared" si="4"/>
        <v/>
      </c>
    </row>
    <row r="280" spans="7:7" x14ac:dyDescent="0.25">
      <c r="G280" s="69" t="str">
        <f t="shared" si="4"/>
        <v/>
      </c>
    </row>
    <row r="281" spans="7:7" x14ac:dyDescent="0.25">
      <c r="G281" s="69" t="str">
        <f t="shared" si="4"/>
        <v/>
      </c>
    </row>
    <row r="282" spans="7:7" x14ac:dyDescent="0.25">
      <c r="G282" s="69" t="str">
        <f t="shared" si="4"/>
        <v/>
      </c>
    </row>
    <row r="283" spans="7:7" x14ac:dyDescent="0.25">
      <c r="G283" s="69" t="str">
        <f t="shared" si="4"/>
        <v/>
      </c>
    </row>
    <row r="284" spans="7:7" x14ac:dyDescent="0.25">
      <c r="G284" s="69" t="str">
        <f t="shared" si="4"/>
        <v/>
      </c>
    </row>
    <row r="285" spans="7:7" x14ac:dyDescent="0.25">
      <c r="G285" s="69" t="str">
        <f t="shared" si="4"/>
        <v/>
      </c>
    </row>
    <row r="286" spans="7:7" x14ac:dyDescent="0.25">
      <c r="G286" s="69" t="str">
        <f t="shared" si="4"/>
        <v/>
      </c>
    </row>
    <row r="287" spans="7:7" x14ac:dyDescent="0.25">
      <c r="G287" s="69" t="str">
        <f t="shared" si="4"/>
        <v/>
      </c>
    </row>
    <row r="288" spans="7:7" x14ac:dyDescent="0.25">
      <c r="G288" s="69" t="str">
        <f t="shared" si="4"/>
        <v/>
      </c>
    </row>
    <row r="289" spans="7:7" x14ac:dyDescent="0.25">
      <c r="G289" s="69" t="str">
        <f t="shared" si="4"/>
        <v/>
      </c>
    </row>
    <row r="290" spans="7:7" x14ac:dyDescent="0.25">
      <c r="G290" s="69" t="str">
        <f t="shared" si="4"/>
        <v/>
      </c>
    </row>
    <row r="291" spans="7:7" x14ac:dyDescent="0.25">
      <c r="G291" s="69" t="str">
        <f t="shared" si="4"/>
        <v/>
      </c>
    </row>
    <row r="292" spans="7:7" x14ac:dyDescent="0.25">
      <c r="G292" s="69" t="str">
        <f t="shared" si="4"/>
        <v/>
      </c>
    </row>
    <row r="293" spans="7:7" x14ac:dyDescent="0.25">
      <c r="G293" s="69" t="str">
        <f t="shared" si="4"/>
        <v/>
      </c>
    </row>
    <row r="294" spans="7:7" x14ac:dyDescent="0.25">
      <c r="G294" s="69" t="str">
        <f t="shared" si="4"/>
        <v/>
      </c>
    </row>
    <row r="295" spans="7:7" x14ac:dyDescent="0.25">
      <c r="G295" s="69" t="str">
        <f t="shared" si="4"/>
        <v/>
      </c>
    </row>
    <row r="296" spans="7:7" x14ac:dyDescent="0.25">
      <c r="G296" s="69" t="str">
        <f t="shared" si="4"/>
        <v/>
      </c>
    </row>
    <row r="297" spans="7:7" x14ac:dyDescent="0.25">
      <c r="G297" s="69" t="str">
        <f t="shared" si="4"/>
        <v/>
      </c>
    </row>
    <row r="298" spans="7:7" x14ac:dyDescent="0.25">
      <c r="G298" s="69" t="str">
        <f t="shared" si="4"/>
        <v/>
      </c>
    </row>
    <row r="299" spans="7:7" x14ac:dyDescent="0.25">
      <c r="G299" s="69" t="str">
        <f t="shared" si="4"/>
        <v/>
      </c>
    </row>
    <row r="300" spans="7:7" x14ac:dyDescent="0.25">
      <c r="G300" s="69" t="str">
        <f t="shared" si="4"/>
        <v/>
      </c>
    </row>
    <row r="301" spans="7:7" x14ac:dyDescent="0.25">
      <c r="G301" s="69" t="str">
        <f t="shared" si="4"/>
        <v/>
      </c>
    </row>
    <row r="302" spans="7:7" x14ac:dyDescent="0.25">
      <c r="G302" s="69" t="str">
        <f t="shared" si="4"/>
        <v/>
      </c>
    </row>
    <row r="303" spans="7:7" x14ac:dyDescent="0.25">
      <c r="G303" s="69" t="str">
        <f t="shared" si="4"/>
        <v/>
      </c>
    </row>
    <row r="304" spans="7:7" x14ac:dyDescent="0.25">
      <c r="G304" s="69" t="str">
        <f t="shared" si="4"/>
        <v/>
      </c>
    </row>
    <row r="305" spans="7:7" x14ac:dyDescent="0.25">
      <c r="G305" s="69" t="str">
        <f t="shared" si="4"/>
        <v/>
      </c>
    </row>
    <row r="306" spans="7:7" x14ac:dyDescent="0.25">
      <c r="G306" s="69" t="str">
        <f t="shared" si="4"/>
        <v/>
      </c>
    </row>
    <row r="307" spans="7:7" x14ac:dyDescent="0.25">
      <c r="G307" s="69" t="str">
        <f t="shared" si="4"/>
        <v/>
      </c>
    </row>
    <row r="308" spans="7:7" x14ac:dyDescent="0.25">
      <c r="G308" s="69" t="str">
        <f t="shared" si="4"/>
        <v/>
      </c>
    </row>
    <row r="309" spans="7:7" x14ac:dyDescent="0.25">
      <c r="G309" s="69" t="str">
        <f t="shared" si="4"/>
        <v/>
      </c>
    </row>
    <row r="310" spans="7:7" x14ac:dyDescent="0.25">
      <c r="G310" s="69" t="str">
        <f t="shared" si="4"/>
        <v/>
      </c>
    </row>
    <row r="311" spans="7:7" x14ac:dyDescent="0.25">
      <c r="G311" s="69" t="str">
        <f t="shared" si="4"/>
        <v/>
      </c>
    </row>
    <row r="312" spans="7:7" x14ac:dyDescent="0.25">
      <c r="G312" s="69" t="str">
        <f t="shared" si="4"/>
        <v/>
      </c>
    </row>
    <row r="313" spans="7:7" x14ac:dyDescent="0.25">
      <c r="G313" s="69" t="str">
        <f t="shared" si="4"/>
        <v/>
      </c>
    </row>
    <row r="314" spans="7:7" x14ac:dyDescent="0.25">
      <c r="G314" s="69" t="str">
        <f t="shared" si="4"/>
        <v/>
      </c>
    </row>
    <row r="315" spans="7:7" x14ac:dyDescent="0.25">
      <c r="G315" s="69" t="str">
        <f t="shared" si="4"/>
        <v/>
      </c>
    </row>
    <row r="316" spans="7:7" x14ac:dyDescent="0.25">
      <c r="G316" s="69" t="str">
        <f t="shared" si="4"/>
        <v/>
      </c>
    </row>
    <row r="317" spans="7:7" x14ac:dyDescent="0.25">
      <c r="G317" s="69" t="str">
        <f t="shared" si="4"/>
        <v/>
      </c>
    </row>
    <row r="318" spans="7:7" x14ac:dyDescent="0.25">
      <c r="G318" s="69" t="str">
        <f t="shared" si="4"/>
        <v/>
      </c>
    </row>
    <row r="319" spans="7:7" x14ac:dyDescent="0.25">
      <c r="G319" s="69" t="str">
        <f t="shared" si="4"/>
        <v/>
      </c>
    </row>
    <row r="320" spans="7:7" x14ac:dyDescent="0.25">
      <c r="G320" s="69" t="str">
        <f t="shared" si="4"/>
        <v/>
      </c>
    </row>
    <row r="321" spans="7:7" x14ac:dyDescent="0.25">
      <c r="G321" s="69" t="str">
        <f t="shared" si="4"/>
        <v/>
      </c>
    </row>
    <row r="322" spans="7:7" x14ac:dyDescent="0.25">
      <c r="G322" s="69" t="str">
        <f t="shared" si="4"/>
        <v/>
      </c>
    </row>
    <row r="323" spans="7:7" x14ac:dyDescent="0.25">
      <c r="G323" s="69" t="str">
        <f t="shared" si="4"/>
        <v/>
      </c>
    </row>
    <row r="324" spans="7:7" x14ac:dyDescent="0.25">
      <c r="G324" s="69" t="str">
        <f t="shared" ref="G324:G387" si="5">IF(C324="","",IF(ISNUMBER(MATCH(C324,ItemName,0)),"OK","NOT IN ITEMS LIST"))</f>
        <v/>
      </c>
    </row>
    <row r="325" spans="7:7" x14ac:dyDescent="0.25">
      <c r="G325" s="69" t="str">
        <f t="shared" si="5"/>
        <v/>
      </c>
    </row>
    <row r="326" spans="7:7" x14ac:dyDescent="0.25">
      <c r="G326" s="69" t="str">
        <f t="shared" si="5"/>
        <v/>
      </c>
    </row>
    <row r="327" spans="7:7" x14ac:dyDescent="0.25">
      <c r="G327" s="69" t="str">
        <f t="shared" si="5"/>
        <v/>
      </c>
    </row>
    <row r="328" spans="7:7" x14ac:dyDescent="0.25">
      <c r="G328" s="69" t="str">
        <f t="shared" si="5"/>
        <v/>
      </c>
    </row>
    <row r="329" spans="7:7" x14ac:dyDescent="0.25">
      <c r="G329" s="69" t="str">
        <f t="shared" si="5"/>
        <v/>
      </c>
    </row>
    <row r="330" spans="7:7" x14ac:dyDescent="0.25">
      <c r="G330" s="69" t="str">
        <f t="shared" si="5"/>
        <v/>
      </c>
    </row>
    <row r="331" spans="7:7" x14ac:dyDescent="0.25">
      <c r="G331" s="69" t="str">
        <f t="shared" si="5"/>
        <v/>
      </c>
    </row>
    <row r="332" spans="7:7" x14ac:dyDescent="0.25">
      <c r="G332" s="69" t="str">
        <f t="shared" si="5"/>
        <v/>
      </c>
    </row>
    <row r="333" spans="7:7" x14ac:dyDescent="0.25">
      <c r="G333" s="69" t="str">
        <f t="shared" si="5"/>
        <v/>
      </c>
    </row>
    <row r="334" spans="7:7" x14ac:dyDescent="0.25">
      <c r="G334" s="69" t="str">
        <f t="shared" si="5"/>
        <v/>
      </c>
    </row>
    <row r="335" spans="7:7" x14ac:dyDescent="0.25">
      <c r="G335" s="69" t="str">
        <f t="shared" si="5"/>
        <v/>
      </c>
    </row>
    <row r="336" spans="7:7" x14ac:dyDescent="0.25">
      <c r="G336" s="69" t="str">
        <f t="shared" si="5"/>
        <v/>
      </c>
    </row>
    <row r="337" spans="7:7" x14ac:dyDescent="0.25">
      <c r="G337" s="69" t="str">
        <f t="shared" si="5"/>
        <v/>
      </c>
    </row>
    <row r="338" spans="7:7" x14ac:dyDescent="0.25">
      <c r="G338" s="69" t="str">
        <f t="shared" si="5"/>
        <v/>
      </c>
    </row>
    <row r="339" spans="7:7" x14ac:dyDescent="0.25">
      <c r="G339" s="69" t="str">
        <f t="shared" si="5"/>
        <v/>
      </c>
    </row>
    <row r="340" spans="7:7" x14ac:dyDescent="0.25">
      <c r="G340" s="69" t="str">
        <f t="shared" si="5"/>
        <v/>
      </c>
    </row>
    <row r="341" spans="7:7" x14ac:dyDescent="0.25">
      <c r="G341" s="69" t="str">
        <f t="shared" si="5"/>
        <v/>
      </c>
    </row>
    <row r="342" spans="7:7" x14ac:dyDescent="0.25">
      <c r="G342" s="69" t="str">
        <f t="shared" si="5"/>
        <v/>
      </c>
    </row>
    <row r="343" spans="7:7" x14ac:dyDescent="0.25">
      <c r="G343" s="69" t="str">
        <f t="shared" si="5"/>
        <v/>
      </c>
    </row>
    <row r="344" spans="7:7" x14ac:dyDescent="0.25">
      <c r="G344" s="69" t="str">
        <f t="shared" si="5"/>
        <v/>
      </c>
    </row>
    <row r="345" spans="7:7" x14ac:dyDescent="0.25">
      <c r="G345" s="69" t="str">
        <f t="shared" si="5"/>
        <v/>
      </c>
    </row>
    <row r="346" spans="7:7" x14ac:dyDescent="0.25">
      <c r="G346" s="69" t="str">
        <f t="shared" si="5"/>
        <v/>
      </c>
    </row>
    <row r="347" spans="7:7" x14ac:dyDescent="0.25">
      <c r="G347" s="69" t="str">
        <f t="shared" si="5"/>
        <v/>
      </c>
    </row>
    <row r="348" spans="7:7" x14ac:dyDescent="0.25">
      <c r="G348" s="69" t="str">
        <f t="shared" si="5"/>
        <v/>
      </c>
    </row>
    <row r="349" spans="7:7" x14ac:dyDescent="0.25">
      <c r="G349" s="69" t="str">
        <f t="shared" si="5"/>
        <v/>
      </c>
    </row>
    <row r="350" spans="7:7" x14ac:dyDescent="0.25">
      <c r="G350" s="69" t="str">
        <f t="shared" si="5"/>
        <v/>
      </c>
    </row>
    <row r="351" spans="7:7" x14ac:dyDescent="0.25">
      <c r="G351" s="69" t="str">
        <f t="shared" si="5"/>
        <v/>
      </c>
    </row>
    <row r="352" spans="7:7" x14ac:dyDescent="0.25">
      <c r="G352" s="69" t="str">
        <f t="shared" si="5"/>
        <v/>
      </c>
    </row>
    <row r="353" spans="7:7" x14ac:dyDescent="0.25">
      <c r="G353" s="69" t="str">
        <f t="shared" si="5"/>
        <v/>
      </c>
    </row>
    <row r="354" spans="7:7" x14ac:dyDescent="0.25">
      <c r="G354" s="69" t="str">
        <f t="shared" si="5"/>
        <v/>
      </c>
    </row>
    <row r="355" spans="7:7" x14ac:dyDescent="0.25">
      <c r="G355" s="69" t="str">
        <f t="shared" si="5"/>
        <v/>
      </c>
    </row>
    <row r="356" spans="7:7" x14ac:dyDescent="0.25">
      <c r="G356" s="69" t="str">
        <f t="shared" si="5"/>
        <v/>
      </c>
    </row>
    <row r="357" spans="7:7" x14ac:dyDescent="0.25">
      <c r="G357" s="69" t="str">
        <f t="shared" si="5"/>
        <v/>
      </c>
    </row>
    <row r="358" spans="7:7" x14ac:dyDescent="0.25">
      <c r="G358" s="69" t="str">
        <f t="shared" si="5"/>
        <v/>
      </c>
    </row>
    <row r="359" spans="7:7" x14ac:dyDescent="0.25">
      <c r="G359" s="69" t="str">
        <f t="shared" si="5"/>
        <v/>
      </c>
    </row>
    <row r="360" spans="7:7" x14ac:dyDescent="0.25">
      <c r="G360" s="69" t="str">
        <f t="shared" si="5"/>
        <v/>
      </c>
    </row>
    <row r="361" spans="7:7" x14ac:dyDescent="0.25">
      <c r="G361" s="69" t="str">
        <f t="shared" si="5"/>
        <v/>
      </c>
    </row>
    <row r="362" spans="7:7" x14ac:dyDescent="0.25">
      <c r="G362" s="69" t="str">
        <f t="shared" si="5"/>
        <v/>
      </c>
    </row>
    <row r="363" spans="7:7" x14ac:dyDescent="0.25">
      <c r="G363" s="69" t="str">
        <f t="shared" si="5"/>
        <v/>
      </c>
    </row>
    <row r="364" spans="7:7" x14ac:dyDescent="0.25">
      <c r="G364" s="69" t="str">
        <f t="shared" si="5"/>
        <v/>
      </c>
    </row>
    <row r="365" spans="7:7" x14ac:dyDescent="0.25">
      <c r="G365" s="69" t="str">
        <f t="shared" si="5"/>
        <v/>
      </c>
    </row>
    <row r="366" spans="7:7" x14ac:dyDescent="0.25">
      <c r="G366" s="69" t="str">
        <f t="shared" si="5"/>
        <v/>
      </c>
    </row>
    <row r="367" spans="7:7" x14ac:dyDescent="0.25">
      <c r="G367" s="69" t="str">
        <f t="shared" si="5"/>
        <v/>
      </c>
    </row>
    <row r="368" spans="7:7" x14ac:dyDescent="0.25">
      <c r="G368" s="69" t="str">
        <f t="shared" si="5"/>
        <v/>
      </c>
    </row>
    <row r="369" spans="7:7" x14ac:dyDescent="0.25">
      <c r="G369" s="69" t="str">
        <f t="shared" si="5"/>
        <v/>
      </c>
    </row>
    <row r="370" spans="7:7" x14ac:dyDescent="0.25">
      <c r="G370" s="69" t="str">
        <f t="shared" si="5"/>
        <v/>
      </c>
    </row>
    <row r="371" spans="7:7" x14ac:dyDescent="0.25">
      <c r="G371" s="69" t="str">
        <f t="shared" si="5"/>
        <v/>
      </c>
    </row>
    <row r="372" spans="7:7" x14ac:dyDescent="0.25">
      <c r="G372" s="69" t="str">
        <f t="shared" si="5"/>
        <v/>
      </c>
    </row>
    <row r="373" spans="7:7" x14ac:dyDescent="0.25">
      <c r="G373" s="69" t="str">
        <f t="shared" si="5"/>
        <v/>
      </c>
    </row>
    <row r="374" spans="7:7" x14ac:dyDescent="0.25">
      <c r="G374" s="69" t="str">
        <f t="shared" si="5"/>
        <v/>
      </c>
    </row>
    <row r="375" spans="7:7" x14ac:dyDescent="0.25">
      <c r="G375" s="69" t="str">
        <f t="shared" si="5"/>
        <v/>
      </c>
    </row>
    <row r="376" spans="7:7" x14ac:dyDescent="0.25">
      <c r="G376" s="69" t="str">
        <f t="shared" si="5"/>
        <v/>
      </c>
    </row>
    <row r="377" spans="7:7" x14ac:dyDescent="0.25">
      <c r="G377" s="69" t="str">
        <f t="shared" si="5"/>
        <v/>
      </c>
    </row>
    <row r="378" spans="7:7" x14ac:dyDescent="0.25">
      <c r="G378" s="69" t="str">
        <f t="shared" si="5"/>
        <v/>
      </c>
    </row>
    <row r="379" spans="7:7" x14ac:dyDescent="0.25">
      <c r="G379" s="69" t="str">
        <f t="shared" si="5"/>
        <v/>
      </c>
    </row>
    <row r="380" spans="7:7" x14ac:dyDescent="0.25">
      <c r="G380" s="69" t="str">
        <f t="shared" si="5"/>
        <v/>
      </c>
    </row>
    <row r="381" spans="7:7" x14ac:dyDescent="0.25">
      <c r="G381" s="69" t="str">
        <f t="shared" si="5"/>
        <v/>
      </c>
    </row>
    <row r="382" spans="7:7" x14ac:dyDescent="0.25">
      <c r="G382" s="69" t="str">
        <f t="shared" si="5"/>
        <v/>
      </c>
    </row>
    <row r="383" spans="7:7" x14ac:dyDescent="0.25">
      <c r="G383" s="69" t="str">
        <f t="shared" si="5"/>
        <v/>
      </c>
    </row>
    <row r="384" spans="7:7" x14ac:dyDescent="0.25">
      <c r="G384" s="69" t="str">
        <f t="shared" si="5"/>
        <v/>
      </c>
    </row>
    <row r="385" spans="7:7" x14ac:dyDescent="0.25">
      <c r="G385" s="69" t="str">
        <f t="shared" si="5"/>
        <v/>
      </c>
    </row>
    <row r="386" spans="7:7" x14ac:dyDescent="0.25">
      <c r="G386" s="69" t="str">
        <f t="shared" si="5"/>
        <v/>
      </c>
    </row>
    <row r="387" spans="7:7" x14ac:dyDescent="0.25">
      <c r="G387" s="69" t="str">
        <f t="shared" si="5"/>
        <v/>
      </c>
    </row>
    <row r="388" spans="7:7" x14ac:dyDescent="0.25">
      <c r="G388" s="69" t="str">
        <f t="shared" ref="G388:G451" si="6">IF(C388="","",IF(ISNUMBER(MATCH(C388,ItemName,0)),"OK","NOT IN ITEMS LIST"))</f>
        <v/>
      </c>
    </row>
    <row r="389" spans="7:7" x14ac:dyDescent="0.25">
      <c r="G389" s="69" t="str">
        <f t="shared" si="6"/>
        <v/>
      </c>
    </row>
    <row r="390" spans="7:7" x14ac:dyDescent="0.25">
      <c r="G390" s="69" t="str">
        <f t="shared" si="6"/>
        <v/>
      </c>
    </row>
    <row r="391" spans="7:7" x14ac:dyDescent="0.25">
      <c r="G391" s="69" t="str">
        <f t="shared" si="6"/>
        <v/>
      </c>
    </row>
    <row r="392" spans="7:7" x14ac:dyDescent="0.25">
      <c r="G392" s="69" t="str">
        <f t="shared" si="6"/>
        <v/>
      </c>
    </row>
    <row r="393" spans="7:7" x14ac:dyDescent="0.25">
      <c r="G393" s="69" t="str">
        <f t="shared" si="6"/>
        <v/>
      </c>
    </row>
    <row r="394" spans="7:7" x14ac:dyDescent="0.25">
      <c r="G394" s="69" t="str">
        <f t="shared" si="6"/>
        <v/>
      </c>
    </row>
    <row r="395" spans="7:7" x14ac:dyDescent="0.25">
      <c r="G395" s="69" t="str">
        <f t="shared" si="6"/>
        <v/>
      </c>
    </row>
    <row r="396" spans="7:7" x14ac:dyDescent="0.25">
      <c r="G396" s="69" t="str">
        <f t="shared" si="6"/>
        <v/>
      </c>
    </row>
    <row r="397" spans="7:7" x14ac:dyDescent="0.25">
      <c r="G397" s="69" t="str">
        <f t="shared" si="6"/>
        <v/>
      </c>
    </row>
    <row r="398" spans="7:7" x14ac:dyDescent="0.25">
      <c r="G398" s="69" t="str">
        <f t="shared" si="6"/>
        <v/>
      </c>
    </row>
    <row r="399" spans="7:7" x14ac:dyDescent="0.25">
      <c r="G399" s="69" t="str">
        <f t="shared" si="6"/>
        <v/>
      </c>
    </row>
    <row r="400" spans="7:7" x14ac:dyDescent="0.25">
      <c r="G400" s="69" t="str">
        <f t="shared" si="6"/>
        <v/>
      </c>
    </row>
    <row r="401" spans="7:7" x14ac:dyDescent="0.25">
      <c r="G401" s="69" t="str">
        <f t="shared" si="6"/>
        <v/>
      </c>
    </row>
    <row r="402" spans="7:7" x14ac:dyDescent="0.25">
      <c r="G402" s="69" t="str">
        <f t="shared" si="6"/>
        <v/>
      </c>
    </row>
    <row r="403" spans="7:7" x14ac:dyDescent="0.25">
      <c r="G403" s="69" t="str">
        <f t="shared" si="6"/>
        <v/>
      </c>
    </row>
    <row r="404" spans="7:7" x14ac:dyDescent="0.25">
      <c r="G404" s="69" t="str">
        <f t="shared" si="6"/>
        <v/>
      </c>
    </row>
    <row r="405" spans="7:7" x14ac:dyDescent="0.25">
      <c r="G405" s="69" t="str">
        <f t="shared" si="6"/>
        <v/>
      </c>
    </row>
    <row r="406" spans="7:7" x14ac:dyDescent="0.25">
      <c r="G406" s="69" t="str">
        <f t="shared" si="6"/>
        <v/>
      </c>
    </row>
    <row r="407" spans="7:7" x14ac:dyDescent="0.25">
      <c r="G407" s="69" t="str">
        <f t="shared" si="6"/>
        <v/>
      </c>
    </row>
    <row r="408" spans="7:7" x14ac:dyDescent="0.25">
      <c r="G408" s="69" t="str">
        <f t="shared" si="6"/>
        <v/>
      </c>
    </row>
    <row r="409" spans="7:7" x14ac:dyDescent="0.25">
      <c r="G409" s="69" t="str">
        <f t="shared" si="6"/>
        <v/>
      </c>
    </row>
    <row r="410" spans="7:7" x14ac:dyDescent="0.25">
      <c r="G410" s="69" t="str">
        <f t="shared" si="6"/>
        <v/>
      </c>
    </row>
    <row r="411" spans="7:7" x14ac:dyDescent="0.25">
      <c r="G411" s="69" t="str">
        <f t="shared" si="6"/>
        <v/>
      </c>
    </row>
    <row r="412" spans="7:7" x14ac:dyDescent="0.25">
      <c r="G412" s="69" t="str">
        <f t="shared" si="6"/>
        <v/>
      </c>
    </row>
    <row r="413" spans="7:7" x14ac:dyDescent="0.25">
      <c r="G413" s="69" t="str">
        <f t="shared" si="6"/>
        <v/>
      </c>
    </row>
    <row r="414" spans="7:7" x14ac:dyDescent="0.25">
      <c r="G414" s="69" t="str">
        <f t="shared" si="6"/>
        <v/>
      </c>
    </row>
    <row r="415" spans="7:7" x14ac:dyDescent="0.25">
      <c r="G415" s="69" t="str">
        <f t="shared" si="6"/>
        <v/>
      </c>
    </row>
    <row r="416" spans="7:7" x14ac:dyDescent="0.25">
      <c r="G416" s="69" t="str">
        <f t="shared" si="6"/>
        <v/>
      </c>
    </row>
    <row r="417" spans="7:7" x14ac:dyDescent="0.25">
      <c r="G417" s="69" t="str">
        <f t="shared" si="6"/>
        <v/>
      </c>
    </row>
    <row r="418" spans="7:7" x14ac:dyDescent="0.25">
      <c r="G418" s="69" t="str">
        <f t="shared" si="6"/>
        <v/>
      </c>
    </row>
    <row r="419" spans="7:7" x14ac:dyDescent="0.25">
      <c r="G419" s="69" t="str">
        <f t="shared" si="6"/>
        <v/>
      </c>
    </row>
    <row r="420" spans="7:7" x14ac:dyDescent="0.25">
      <c r="G420" s="69" t="str">
        <f t="shared" si="6"/>
        <v/>
      </c>
    </row>
    <row r="421" spans="7:7" x14ac:dyDescent="0.25">
      <c r="G421" s="69" t="str">
        <f t="shared" si="6"/>
        <v/>
      </c>
    </row>
    <row r="422" spans="7:7" x14ac:dyDescent="0.25">
      <c r="G422" s="69" t="str">
        <f t="shared" si="6"/>
        <v/>
      </c>
    </row>
    <row r="423" spans="7:7" x14ac:dyDescent="0.25">
      <c r="G423" s="69" t="str">
        <f t="shared" si="6"/>
        <v/>
      </c>
    </row>
    <row r="424" spans="7:7" x14ac:dyDescent="0.25">
      <c r="G424" s="69" t="str">
        <f t="shared" si="6"/>
        <v/>
      </c>
    </row>
    <row r="425" spans="7:7" x14ac:dyDescent="0.25">
      <c r="G425" s="69" t="str">
        <f t="shared" si="6"/>
        <v/>
      </c>
    </row>
    <row r="426" spans="7:7" x14ac:dyDescent="0.25">
      <c r="G426" s="69" t="str">
        <f t="shared" si="6"/>
        <v/>
      </c>
    </row>
    <row r="427" spans="7:7" x14ac:dyDescent="0.25">
      <c r="G427" s="69" t="str">
        <f t="shared" si="6"/>
        <v/>
      </c>
    </row>
    <row r="428" spans="7:7" x14ac:dyDescent="0.25">
      <c r="G428" s="69" t="str">
        <f t="shared" si="6"/>
        <v/>
      </c>
    </row>
    <row r="429" spans="7:7" x14ac:dyDescent="0.25">
      <c r="G429" s="69" t="str">
        <f t="shared" si="6"/>
        <v/>
      </c>
    </row>
    <row r="430" spans="7:7" x14ac:dyDescent="0.25">
      <c r="G430" s="69" t="str">
        <f t="shared" si="6"/>
        <v/>
      </c>
    </row>
    <row r="431" spans="7:7" x14ac:dyDescent="0.25">
      <c r="G431" s="69" t="str">
        <f t="shared" si="6"/>
        <v/>
      </c>
    </row>
    <row r="432" spans="7:7" x14ac:dyDescent="0.25">
      <c r="G432" s="69" t="str">
        <f t="shared" si="6"/>
        <v/>
      </c>
    </row>
    <row r="433" spans="7:7" x14ac:dyDescent="0.25">
      <c r="G433" s="69" t="str">
        <f t="shared" si="6"/>
        <v/>
      </c>
    </row>
    <row r="434" spans="7:7" x14ac:dyDescent="0.25">
      <c r="G434" s="69" t="str">
        <f t="shared" si="6"/>
        <v/>
      </c>
    </row>
    <row r="435" spans="7:7" x14ac:dyDescent="0.25">
      <c r="G435" s="69" t="str">
        <f t="shared" si="6"/>
        <v/>
      </c>
    </row>
    <row r="436" spans="7:7" x14ac:dyDescent="0.25">
      <c r="G436" s="69" t="str">
        <f t="shared" si="6"/>
        <v/>
      </c>
    </row>
    <row r="437" spans="7:7" x14ac:dyDescent="0.25">
      <c r="G437" s="69" t="str">
        <f t="shared" si="6"/>
        <v/>
      </c>
    </row>
    <row r="438" spans="7:7" x14ac:dyDescent="0.25">
      <c r="G438" s="69" t="str">
        <f t="shared" si="6"/>
        <v/>
      </c>
    </row>
    <row r="439" spans="7:7" x14ac:dyDescent="0.25">
      <c r="G439" s="69" t="str">
        <f t="shared" si="6"/>
        <v/>
      </c>
    </row>
    <row r="440" spans="7:7" x14ac:dyDescent="0.25">
      <c r="G440" s="69" t="str">
        <f t="shared" si="6"/>
        <v/>
      </c>
    </row>
    <row r="441" spans="7:7" x14ac:dyDescent="0.25">
      <c r="G441" s="69" t="str">
        <f t="shared" si="6"/>
        <v/>
      </c>
    </row>
    <row r="442" spans="7:7" x14ac:dyDescent="0.25">
      <c r="G442" s="69" t="str">
        <f t="shared" si="6"/>
        <v/>
      </c>
    </row>
    <row r="443" spans="7:7" x14ac:dyDescent="0.25">
      <c r="G443" s="69" t="str">
        <f t="shared" si="6"/>
        <v/>
      </c>
    </row>
    <row r="444" spans="7:7" x14ac:dyDescent="0.25">
      <c r="G444" s="69" t="str">
        <f t="shared" si="6"/>
        <v/>
      </c>
    </row>
    <row r="445" spans="7:7" x14ac:dyDescent="0.25">
      <c r="G445" s="69" t="str">
        <f t="shared" si="6"/>
        <v/>
      </c>
    </row>
    <row r="446" spans="7:7" x14ac:dyDescent="0.25">
      <c r="G446" s="69" t="str">
        <f t="shared" si="6"/>
        <v/>
      </c>
    </row>
    <row r="447" spans="7:7" x14ac:dyDescent="0.25">
      <c r="G447" s="69" t="str">
        <f t="shared" si="6"/>
        <v/>
      </c>
    </row>
    <row r="448" spans="7:7" x14ac:dyDescent="0.25">
      <c r="G448" s="69" t="str">
        <f t="shared" si="6"/>
        <v/>
      </c>
    </row>
    <row r="449" spans="7:7" x14ac:dyDescent="0.25">
      <c r="G449" s="69" t="str">
        <f t="shared" si="6"/>
        <v/>
      </c>
    </row>
    <row r="450" spans="7:7" x14ac:dyDescent="0.25">
      <c r="G450" s="69" t="str">
        <f t="shared" si="6"/>
        <v/>
      </c>
    </row>
    <row r="451" spans="7:7" x14ac:dyDescent="0.25">
      <c r="G451" s="69" t="str">
        <f t="shared" si="6"/>
        <v/>
      </c>
    </row>
    <row r="452" spans="7:7" x14ac:dyDescent="0.25">
      <c r="G452" s="69" t="str">
        <f t="shared" ref="G452:G515" si="7">IF(C452="","",IF(ISNUMBER(MATCH(C452,ItemName,0)),"OK","NOT IN ITEMS LIST"))</f>
        <v/>
      </c>
    </row>
    <row r="453" spans="7:7" x14ac:dyDescent="0.25">
      <c r="G453" s="69" t="str">
        <f t="shared" si="7"/>
        <v/>
      </c>
    </row>
    <row r="454" spans="7:7" x14ac:dyDescent="0.25">
      <c r="G454" s="69" t="str">
        <f t="shared" si="7"/>
        <v/>
      </c>
    </row>
    <row r="455" spans="7:7" x14ac:dyDescent="0.25">
      <c r="G455" s="69" t="str">
        <f t="shared" si="7"/>
        <v/>
      </c>
    </row>
    <row r="456" spans="7:7" x14ac:dyDescent="0.25">
      <c r="G456" s="69" t="str">
        <f t="shared" si="7"/>
        <v/>
      </c>
    </row>
    <row r="457" spans="7:7" x14ac:dyDescent="0.25">
      <c r="G457" s="69" t="str">
        <f t="shared" si="7"/>
        <v/>
      </c>
    </row>
    <row r="458" spans="7:7" x14ac:dyDescent="0.25">
      <c r="G458" s="69" t="str">
        <f t="shared" si="7"/>
        <v/>
      </c>
    </row>
    <row r="459" spans="7:7" x14ac:dyDescent="0.25">
      <c r="G459" s="69" t="str">
        <f t="shared" si="7"/>
        <v/>
      </c>
    </row>
    <row r="460" spans="7:7" x14ac:dyDescent="0.25">
      <c r="G460" s="69" t="str">
        <f t="shared" si="7"/>
        <v/>
      </c>
    </row>
    <row r="461" spans="7:7" x14ac:dyDescent="0.25">
      <c r="G461" s="69" t="str">
        <f t="shared" si="7"/>
        <v/>
      </c>
    </row>
    <row r="462" spans="7:7" x14ac:dyDescent="0.25">
      <c r="G462" s="69" t="str">
        <f t="shared" si="7"/>
        <v/>
      </c>
    </row>
    <row r="463" spans="7:7" x14ac:dyDescent="0.25">
      <c r="G463" s="69" t="str">
        <f t="shared" si="7"/>
        <v/>
      </c>
    </row>
    <row r="464" spans="7:7" x14ac:dyDescent="0.25">
      <c r="G464" s="69" t="str">
        <f t="shared" si="7"/>
        <v/>
      </c>
    </row>
    <row r="465" spans="7:7" x14ac:dyDescent="0.25">
      <c r="G465" s="69" t="str">
        <f t="shared" si="7"/>
        <v/>
      </c>
    </row>
    <row r="466" spans="7:7" x14ac:dyDescent="0.25">
      <c r="G466" s="69" t="str">
        <f t="shared" si="7"/>
        <v/>
      </c>
    </row>
    <row r="467" spans="7:7" x14ac:dyDescent="0.25">
      <c r="G467" s="69" t="str">
        <f t="shared" si="7"/>
        <v/>
      </c>
    </row>
    <row r="468" spans="7:7" x14ac:dyDescent="0.25">
      <c r="G468" s="69" t="str">
        <f t="shared" si="7"/>
        <v/>
      </c>
    </row>
    <row r="469" spans="7:7" x14ac:dyDescent="0.25">
      <c r="G469" s="69" t="str">
        <f t="shared" si="7"/>
        <v/>
      </c>
    </row>
    <row r="470" spans="7:7" x14ac:dyDescent="0.25">
      <c r="G470" s="69" t="str">
        <f t="shared" si="7"/>
        <v/>
      </c>
    </row>
    <row r="471" spans="7:7" x14ac:dyDescent="0.25">
      <c r="G471" s="69" t="str">
        <f t="shared" si="7"/>
        <v/>
      </c>
    </row>
    <row r="472" spans="7:7" x14ac:dyDescent="0.25">
      <c r="G472" s="69" t="str">
        <f t="shared" si="7"/>
        <v/>
      </c>
    </row>
    <row r="473" spans="7:7" x14ac:dyDescent="0.25">
      <c r="G473" s="69" t="str">
        <f t="shared" si="7"/>
        <v/>
      </c>
    </row>
    <row r="474" spans="7:7" x14ac:dyDescent="0.25">
      <c r="G474" s="69" t="str">
        <f t="shared" si="7"/>
        <v/>
      </c>
    </row>
    <row r="475" spans="7:7" x14ac:dyDescent="0.25">
      <c r="G475" s="69" t="str">
        <f t="shared" si="7"/>
        <v/>
      </c>
    </row>
    <row r="476" spans="7:7" x14ac:dyDescent="0.25">
      <c r="G476" s="69" t="str">
        <f t="shared" si="7"/>
        <v/>
      </c>
    </row>
    <row r="477" spans="7:7" x14ac:dyDescent="0.25">
      <c r="G477" s="69" t="str">
        <f t="shared" si="7"/>
        <v/>
      </c>
    </row>
    <row r="478" spans="7:7" x14ac:dyDescent="0.25">
      <c r="G478" s="69" t="str">
        <f t="shared" si="7"/>
        <v/>
      </c>
    </row>
    <row r="479" spans="7:7" x14ac:dyDescent="0.25">
      <c r="G479" s="69" t="str">
        <f t="shared" si="7"/>
        <v/>
      </c>
    </row>
    <row r="480" spans="7:7" x14ac:dyDescent="0.25">
      <c r="G480" s="69" t="str">
        <f t="shared" si="7"/>
        <v/>
      </c>
    </row>
    <row r="481" spans="7:7" x14ac:dyDescent="0.25">
      <c r="G481" s="69" t="str">
        <f t="shared" si="7"/>
        <v/>
      </c>
    </row>
    <row r="482" spans="7:7" x14ac:dyDescent="0.25">
      <c r="G482" s="69" t="str">
        <f t="shared" si="7"/>
        <v/>
      </c>
    </row>
    <row r="483" spans="7:7" x14ac:dyDescent="0.25">
      <c r="G483" s="69" t="str">
        <f t="shared" si="7"/>
        <v/>
      </c>
    </row>
    <row r="484" spans="7:7" x14ac:dyDescent="0.25">
      <c r="G484" s="69" t="str">
        <f t="shared" si="7"/>
        <v/>
      </c>
    </row>
    <row r="485" spans="7:7" x14ac:dyDescent="0.25">
      <c r="G485" s="69" t="str">
        <f t="shared" si="7"/>
        <v/>
      </c>
    </row>
    <row r="486" spans="7:7" x14ac:dyDescent="0.25">
      <c r="G486" s="69" t="str">
        <f t="shared" si="7"/>
        <v/>
      </c>
    </row>
    <row r="487" spans="7:7" x14ac:dyDescent="0.25">
      <c r="G487" s="69" t="str">
        <f t="shared" si="7"/>
        <v/>
      </c>
    </row>
    <row r="488" spans="7:7" x14ac:dyDescent="0.25">
      <c r="G488" s="69" t="str">
        <f t="shared" si="7"/>
        <v/>
      </c>
    </row>
    <row r="489" spans="7:7" x14ac:dyDescent="0.25">
      <c r="G489" s="69" t="str">
        <f t="shared" si="7"/>
        <v/>
      </c>
    </row>
    <row r="490" spans="7:7" x14ac:dyDescent="0.25">
      <c r="G490" s="69" t="str">
        <f t="shared" si="7"/>
        <v/>
      </c>
    </row>
    <row r="491" spans="7:7" x14ac:dyDescent="0.25">
      <c r="G491" s="69" t="str">
        <f t="shared" si="7"/>
        <v/>
      </c>
    </row>
    <row r="492" spans="7:7" x14ac:dyDescent="0.25">
      <c r="G492" s="69" t="str">
        <f t="shared" si="7"/>
        <v/>
      </c>
    </row>
    <row r="493" spans="7:7" x14ac:dyDescent="0.25">
      <c r="G493" s="69" t="str">
        <f t="shared" si="7"/>
        <v/>
      </c>
    </row>
    <row r="494" spans="7:7" x14ac:dyDescent="0.25">
      <c r="G494" s="69" t="str">
        <f t="shared" si="7"/>
        <v/>
      </c>
    </row>
    <row r="495" spans="7:7" x14ac:dyDescent="0.25">
      <c r="G495" s="69" t="str">
        <f t="shared" si="7"/>
        <v/>
      </c>
    </row>
    <row r="496" spans="7:7" x14ac:dyDescent="0.25">
      <c r="G496" s="69" t="str">
        <f t="shared" si="7"/>
        <v/>
      </c>
    </row>
    <row r="497" spans="7:7" x14ac:dyDescent="0.25">
      <c r="G497" s="69" t="str">
        <f t="shared" si="7"/>
        <v/>
      </c>
    </row>
    <row r="498" spans="7:7" x14ac:dyDescent="0.25">
      <c r="G498" s="69" t="str">
        <f t="shared" si="7"/>
        <v/>
      </c>
    </row>
    <row r="499" spans="7:7" x14ac:dyDescent="0.25">
      <c r="G499" s="69" t="str">
        <f t="shared" si="7"/>
        <v/>
      </c>
    </row>
    <row r="500" spans="7:7" x14ac:dyDescent="0.25">
      <c r="G500" s="69" t="str">
        <f t="shared" si="7"/>
        <v/>
      </c>
    </row>
    <row r="501" spans="7:7" x14ac:dyDescent="0.25">
      <c r="G501" s="69" t="str">
        <f t="shared" si="7"/>
        <v/>
      </c>
    </row>
    <row r="502" spans="7:7" x14ac:dyDescent="0.25">
      <c r="G502" s="69" t="str">
        <f t="shared" si="7"/>
        <v/>
      </c>
    </row>
    <row r="503" spans="7:7" x14ac:dyDescent="0.25">
      <c r="G503" s="69" t="str">
        <f t="shared" si="7"/>
        <v/>
      </c>
    </row>
    <row r="504" spans="7:7" x14ac:dyDescent="0.25">
      <c r="G504" s="69" t="str">
        <f t="shared" si="7"/>
        <v/>
      </c>
    </row>
    <row r="505" spans="7:7" x14ac:dyDescent="0.25">
      <c r="G505" s="69" t="str">
        <f t="shared" si="7"/>
        <v/>
      </c>
    </row>
    <row r="506" spans="7:7" x14ac:dyDescent="0.25">
      <c r="G506" s="69" t="str">
        <f t="shared" si="7"/>
        <v/>
      </c>
    </row>
    <row r="507" spans="7:7" x14ac:dyDescent="0.25">
      <c r="G507" s="69" t="str">
        <f t="shared" si="7"/>
        <v/>
      </c>
    </row>
    <row r="508" spans="7:7" x14ac:dyDescent="0.25">
      <c r="G508" s="69" t="str">
        <f t="shared" si="7"/>
        <v/>
      </c>
    </row>
    <row r="509" spans="7:7" x14ac:dyDescent="0.25">
      <c r="G509" s="69" t="str">
        <f t="shared" si="7"/>
        <v/>
      </c>
    </row>
    <row r="510" spans="7:7" x14ac:dyDescent="0.25">
      <c r="G510" s="69" t="str">
        <f t="shared" si="7"/>
        <v/>
      </c>
    </row>
    <row r="511" spans="7:7" x14ac:dyDescent="0.25">
      <c r="G511" s="69" t="str">
        <f t="shared" si="7"/>
        <v/>
      </c>
    </row>
    <row r="512" spans="7:7" x14ac:dyDescent="0.25">
      <c r="G512" s="69" t="str">
        <f t="shared" si="7"/>
        <v/>
      </c>
    </row>
    <row r="513" spans="7:7" x14ac:dyDescent="0.25">
      <c r="G513" s="69" t="str">
        <f t="shared" si="7"/>
        <v/>
      </c>
    </row>
    <row r="514" spans="7:7" x14ac:dyDescent="0.25">
      <c r="G514" s="69" t="str">
        <f t="shared" si="7"/>
        <v/>
      </c>
    </row>
    <row r="515" spans="7:7" x14ac:dyDescent="0.25">
      <c r="G515" s="69" t="str">
        <f t="shared" si="7"/>
        <v/>
      </c>
    </row>
    <row r="516" spans="7:7" x14ac:dyDescent="0.25">
      <c r="G516" s="69" t="str">
        <f t="shared" ref="G516:G579" si="8">IF(C516="","",IF(ISNUMBER(MATCH(C516,ItemName,0)),"OK","NOT IN ITEMS LIST"))</f>
        <v/>
      </c>
    </row>
    <row r="517" spans="7:7" x14ac:dyDescent="0.25">
      <c r="G517" s="69" t="str">
        <f t="shared" si="8"/>
        <v/>
      </c>
    </row>
    <row r="518" spans="7:7" x14ac:dyDescent="0.25">
      <c r="G518" s="69" t="str">
        <f t="shared" si="8"/>
        <v/>
      </c>
    </row>
    <row r="519" spans="7:7" x14ac:dyDescent="0.25">
      <c r="G519" s="69" t="str">
        <f t="shared" si="8"/>
        <v/>
      </c>
    </row>
    <row r="520" spans="7:7" x14ac:dyDescent="0.25">
      <c r="G520" s="69" t="str">
        <f t="shared" si="8"/>
        <v/>
      </c>
    </row>
    <row r="521" spans="7:7" x14ac:dyDescent="0.25">
      <c r="G521" s="69" t="str">
        <f t="shared" si="8"/>
        <v/>
      </c>
    </row>
    <row r="522" spans="7:7" x14ac:dyDescent="0.25">
      <c r="G522" s="69" t="str">
        <f t="shared" si="8"/>
        <v/>
      </c>
    </row>
    <row r="523" spans="7:7" x14ac:dyDescent="0.25">
      <c r="G523" s="69" t="str">
        <f t="shared" si="8"/>
        <v/>
      </c>
    </row>
    <row r="524" spans="7:7" x14ac:dyDescent="0.25">
      <c r="G524" s="69" t="str">
        <f t="shared" si="8"/>
        <v/>
      </c>
    </row>
    <row r="525" spans="7:7" x14ac:dyDescent="0.25">
      <c r="G525" s="69" t="str">
        <f t="shared" si="8"/>
        <v/>
      </c>
    </row>
    <row r="526" spans="7:7" x14ac:dyDescent="0.25">
      <c r="G526" s="69" t="str">
        <f t="shared" si="8"/>
        <v/>
      </c>
    </row>
    <row r="527" spans="7:7" x14ac:dyDescent="0.25">
      <c r="G527" s="69" t="str">
        <f t="shared" si="8"/>
        <v/>
      </c>
    </row>
    <row r="528" spans="7:7" x14ac:dyDescent="0.25">
      <c r="G528" s="69" t="str">
        <f t="shared" si="8"/>
        <v/>
      </c>
    </row>
    <row r="529" spans="7:7" x14ac:dyDescent="0.25">
      <c r="G529" s="69" t="str">
        <f t="shared" si="8"/>
        <v/>
      </c>
    </row>
    <row r="530" spans="7:7" x14ac:dyDescent="0.25">
      <c r="G530" s="69" t="str">
        <f t="shared" si="8"/>
        <v/>
      </c>
    </row>
    <row r="531" spans="7:7" x14ac:dyDescent="0.25">
      <c r="G531" s="69" t="str">
        <f t="shared" si="8"/>
        <v/>
      </c>
    </row>
    <row r="532" spans="7:7" x14ac:dyDescent="0.25">
      <c r="G532" s="69" t="str">
        <f t="shared" si="8"/>
        <v/>
      </c>
    </row>
    <row r="533" spans="7:7" x14ac:dyDescent="0.25">
      <c r="G533" s="69" t="str">
        <f t="shared" si="8"/>
        <v/>
      </c>
    </row>
    <row r="534" spans="7:7" x14ac:dyDescent="0.25">
      <c r="G534" s="69" t="str">
        <f t="shared" si="8"/>
        <v/>
      </c>
    </row>
    <row r="535" spans="7:7" x14ac:dyDescent="0.25">
      <c r="G535" s="69" t="str">
        <f t="shared" si="8"/>
        <v/>
      </c>
    </row>
    <row r="536" spans="7:7" x14ac:dyDescent="0.25">
      <c r="G536" s="69" t="str">
        <f t="shared" si="8"/>
        <v/>
      </c>
    </row>
    <row r="537" spans="7:7" x14ac:dyDescent="0.25">
      <c r="G537" s="69" t="str">
        <f t="shared" si="8"/>
        <v/>
      </c>
    </row>
    <row r="538" spans="7:7" x14ac:dyDescent="0.25">
      <c r="G538" s="69" t="str">
        <f t="shared" si="8"/>
        <v/>
      </c>
    </row>
    <row r="539" spans="7:7" x14ac:dyDescent="0.25">
      <c r="G539" s="69" t="str">
        <f t="shared" si="8"/>
        <v/>
      </c>
    </row>
    <row r="540" spans="7:7" x14ac:dyDescent="0.25">
      <c r="G540" s="69" t="str">
        <f t="shared" si="8"/>
        <v/>
      </c>
    </row>
    <row r="541" spans="7:7" x14ac:dyDescent="0.25">
      <c r="G541" s="69" t="str">
        <f t="shared" si="8"/>
        <v/>
      </c>
    </row>
    <row r="542" spans="7:7" x14ac:dyDescent="0.25">
      <c r="G542" s="69" t="str">
        <f t="shared" si="8"/>
        <v/>
      </c>
    </row>
    <row r="543" spans="7:7" x14ac:dyDescent="0.25">
      <c r="G543" s="69" t="str">
        <f t="shared" si="8"/>
        <v/>
      </c>
    </row>
    <row r="544" spans="7:7" x14ac:dyDescent="0.25">
      <c r="G544" s="69" t="str">
        <f t="shared" si="8"/>
        <v/>
      </c>
    </row>
    <row r="545" spans="7:7" x14ac:dyDescent="0.25">
      <c r="G545" s="69" t="str">
        <f t="shared" si="8"/>
        <v/>
      </c>
    </row>
    <row r="546" spans="7:7" x14ac:dyDescent="0.25">
      <c r="G546" s="69" t="str">
        <f t="shared" si="8"/>
        <v/>
      </c>
    </row>
    <row r="547" spans="7:7" x14ac:dyDescent="0.25">
      <c r="G547" s="69" t="str">
        <f t="shared" si="8"/>
        <v/>
      </c>
    </row>
    <row r="548" spans="7:7" x14ac:dyDescent="0.25">
      <c r="G548" s="69" t="str">
        <f t="shared" si="8"/>
        <v/>
      </c>
    </row>
    <row r="549" spans="7:7" x14ac:dyDescent="0.25">
      <c r="G549" s="69" t="str">
        <f t="shared" si="8"/>
        <v/>
      </c>
    </row>
    <row r="550" spans="7:7" x14ac:dyDescent="0.25">
      <c r="G550" s="69" t="str">
        <f t="shared" si="8"/>
        <v/>
      </c>
    </row>
    <row r="551" spans="7:7" x14ac:dyDescent="0.25">
      <c r="G551" s="69" t="str">
        <f t="shared" si="8"/>
        <v/>
      </c>
    </row>
    <row r="552" spans="7:7" x14ac:dyDescent="0.25">
      <c r="G552" s="69" t="str">
        <f t="shared" si="8"/>
        <v/>
      </c>
    </row>
    <row r="553" spans="7:7" x14ac:dyDescent="0.25">
      <c r="G553" s="69" t="str">
        <f t="shared" si="8"/>
        <v/>
      </c>
    </row>
    <row r="554" spans="7:7" x14ac:dyDescent="0.25">
      <c r="G554" s="69" t="str">
        <f t="shared" si="8"/>
        <v/>
      </c>
    </row>
    <row r="555" spans="7:7" x14ac:dyDescent="0.25">
      <c r="G555" s="69" t="str">
        <f t="shared" si="8"/>
        <v/>
      </c>
    </row>
    <row r="556" spans="7:7" x14ac:dyDescent="0.25">
      <c r="G556" s="69" t="str">
        <f t="shared" si="8"/>
        <v/>
      </c>
    </row>
    <row r="557" spans="7:7" x14ac:dyDescent="0.25">
      <c r="G557" s="69" t="str">
        <f t="shared" si="8"/>
        <v/>
      </c>
    </row>
    <row r="558" spans="7:7" x14ac:dyDescent="0.25">
      <c r="G558" s="69" t="str">
        <f t="shared" si="8"/>
        <v/>
      </c>
    </row>
    <row r="559" spans="7:7" x14ac:dyDescent="0.25">
      <c r="G559" s="69" t="str">
        <f t="shared" si="8"/>
        <v/>
      </c>
    </row>
    <row r="560" spans="7:7" x14ac:dyDescent="0.25">
      <c r="G560" s="69" t="str">
        <f t="shared" si="8"/>
        <v/>
      </c>
    </row>
    <row r="561" spans="7:7" x14ac:dyDescent="0.25">
      <c r="G561" s="69" t="str">
        <f t="shared" si="8"/>
        <v/>
      </c>
    </row>
    <row r="562" spans="7:7" x14ac:dyDescent="0.25">
      <c r="G562" s="69" t="str">
        <f t="shared" si="8"/>
        <v/>
      </c>
    </row>
    <row r="563" spans="7:7" x14ac:dyDescent="0.25">
      <c r="G563" s="69" t="str">
        <f t="shared" si="8"/>
        <v/>
      </c>
    </row>
    <row r="564" spans="7:7" x14ac:dyDescent="0.25">
      <c r="G564" s="69" t="str">
        <f t="shared" si="8"/>
        <v/>
      </c>
    </row>
    <row r="565" spans="7:7" x14ac:dyDescent="0.25">
      <c r="G565" s="69" t="str">
        <f t="shared" si="8"/>
        <v/>
      </c>
    </row>
    <row r="566" spans="7:7" x14ac:dyDescent="0.25">
      <c r="G566" s="69" t="str">
        <f t="shared" si="8"/>
        <v/>
      </c>
    </row>
    <row r="567" spans="7:7" x14ac:dyDescent="0.25">
      <c r="G567" s="69" t="str">
        <f t="shared" si="8"/>
        <v/>
      </c>
    </row>
    <row r="568" spans="7:7" x14ac:dyDescent="0.25">
      <c r="G568" s="69" t="str">
        <f t="shared" si="8"/>
        <v/>
      </c>
    </row>
    <row r="569" spans="7:7" x14ac:dyDescent="0.25">
      <c r="G569" s="69" t="str">
        <f t="shared" si="8"/>
        <v/>
      </c>
    </row>
    <row r="570" spans="7:7" x14ac:dyDescent="0.25">
      <c r="G570" s="69" t="str">
        <f t="shared" si="8"/>
        <v/>
      </c>
    </row>
    <row r="571" spans="7:7" x14ac:dyDescent="0.25">
      <c r="G571" s="69" t="str">
        <f t="shared" si="8"/>
        <v/>
      </c>
    </row>
    <row r="572" spans="7:7" x14ac:dyDescent="0.25">
      <c r="G572" s="69" t="str">
        <f t="shared" si="8"/>
        <v/>
      </c>
    </row>
    <row r="573" spans="7:7" x14ac:dyDescent="0.25">
      <c r="G573" s="69" t="str">
        <f t="shared" si="8"/>
        <v/>
      </c>
    </row>
    <row r="574" spans="7:7" x14ac:dyDescent="0.25">
      <c r="G574" s="69" t="str">
        <f t="shared" si="8"/>
        <v/>
      </c>
    </row>
    <row r="575" spans="7:7" x14ac:dyDescent="0.25">
      <c r="G575" s="69" t="str">
        <f t="shared" si="8"/>
        <v/>
      </c>
    </row>
    <row r="576" spans="7:7" x14ac:dyDescent="0.25">
      <c r="G576" s="69" t="str">
        <f t="shared" si="8"/>
        <v/>
      </c>
    </row>
    <row r="577" spans="7:7" x14ac:dyDescent="0.25">
      <c r="G577" s="69" t="str">
        <f t="shared" si="8"/>
        <v/>
      </c>
    </row>
    <row r="578" spans="7:7" x14ac:dyDescent="0.25">
      <c r="G578" s="69" t="str">
        <f t="shared" si="8"/>
        <v/>
      </c>
    </row>
    <row r="579" spans="7:7" x14ac:dyDescent="0.25">
      <c r="G579" s="69" t="str">
        <f t="shared" si="8"/>
        <v/>
      </c>
    </row>
    <row r="580" spans="7:7" x14ac:dyDescent="0.25">
      <c r="G580" s="69" t="str">
        <f t="shared" ref="G580:G643" si="9">IF(C580="","",IF(ISNUMBER(MATCH(C580,ItemName,0)),"OK","NOT IN ITEMS LIST"))</f>
        <v/>
      </c>
    </row>
    <row r="581" spans="7:7" x14ac:dyDescent="0.25">
      <c r="G581" s="69" t="str">
        <f t="shared" si="9"/>
        <v/>
      </c>
    </row>
    <row r="582" spans="7:7" x14ac:dyDescent="0.25">
      <c r="G582" s="69" t="str">
        <f t="shared" si="9"/>
        <v/>
      </c>
    </row>
    <row r="583" spans="7:7" x14ac:dyDescent="0.25">
      <c r="G583" s="69" t="str">
        <f t="shared" si="9"/>
        <v/>
      </c>
    </row>
    <row r="584" spans="7:7" x14ac:dyDescent="0.25">
      <c r="G584" s="69" t="str">
        <f t="shared" si="9"/>
        <v/>
      </c>
    </row>
    <row r="585" spans="7:7" x14ac:dyDescent="0.25">
      <c r="G585" s="69" t="str">
        <f t="shared" si="9"/>
        <v/>
      </c>
    </row>
    <row r="586" spans="7:7" x14ac:dyDescent="0.25">
      <c r="G586" s="69" t="str">
        <f t="shared" si="9"/>
        <v/>
      </c>
    </row>
    <row r="587" spans="7:7" x14ac:dyDescent="0.25">
      <c r="G587" s="69" t="str">
        <f t="shared" si="9"/>
        <v/>
      </c>
    </row>
    <row r="588" spans="7:7" x14ac:dyDescent="0.25">
      <c r="G588" s="69" t="str">
        <f t="shared" si="9"/>
        <v/>
      </c>
    </row>
    <row r="589" spans="7:7" x14ac:dyDescent="0.25">
      <c r="G589" s="69" t="str">
        <f t="shared" si="9"/>
        <v/>
      </c>
    </row>
    <row r="590" spans="7:7" x14ac:dyDescent="0.25">
      <c r="G590" s="69" t="str">
        <f t="shared" si="9"/>
        <v/>
      </c>
    </row>
    <row r="591" spans="7:7" x14ac:dyDescent="0.25">
      <c r="G591" s="69" t="str">
        <f t="shared" si="9"/>
        <v/>
      </c>
    </row>
    <row r="592" spans="7:7" x14ac:dyDescent="0.25">
      <c r="G592" s="69" t="str">
        <f t="shared" si="9"/>
        <v/>
      </c>
    </row>
    <row r="593" spans="7:7" x14ac:dyDescent="0.25">
      <c r="G593" s="69" t="str">
        <f t="shared" si="9"/>
        <v/>
      </c>
    </row>
    <row r="594" spans="7:7" x14ac:dyDescent="0.25">
      <c r="G594" s="69" t="str">
        <f t="shared" si="9"/>
        <v/>
      </c>
    </row>
    <row r="595" spans="7:7" x14ac:dyDescent="0.25">
      <c r="G595" s="69" t="str">
        <f t="shared" si="9"/>
        <v/>
      </c>
    </row>
    <row r="596" spans="7:7" x14ac:dyDescent="0.25">
      <c r="G596" s="69" t="str">
        <f t="shared" si="9"/>
        <v/>
      </c>
    </row>
    <row r="597" spans="7:7" x14ac:dyDescent="0.25">
      <c r="G597" s="69" t="str">
        <f t="shared" si="9"/>
        <v/>
      </c>
    </row>
    <row r="598" spans="7:7" x14ac:dyDescent="0.25">
      <c r="G598" s="69" t="str">
        <f t="shared" si="9"/>
        <v/>
      </c>
    </row>
    <row r="599" spans="7:7" x14ac:dyDescent="0.25">
      <c r="G599" s="69" t="str">
        <f t="shared" si="9"/>
        <v/>
      </c>
    </row>
    <row r="600" spans="7:7" x14ac:dyDescent="0.25">
      <c r="G600" s="69" t="str">
        <f t="shared" si="9"/>
        <v/>
      </c>
    </row>
    <row r="601" spans="7:7" x14ac:dyDescent="0.25">
      <c r="G601" s="69" t="str">
        <f t="shared" si="9"/>
        <v/>
      </c>
    </row>
    <row r="602" spans="7:7" x14ac:dyDescent="0.25">
      <c r="G602" s="69" t="str">
        <f t="shared" si="9"/>
        <v/>
      </c>
    </row>
    <row r="603" spans="7:7" x14ac:dyDescent="0.25">
      <c r="G603" s="69" t="str">
        <f t="shared" si="9"/>
        <v/>
      </c>
    </row>
    <row r="604" spans="7:7" x14ac:dyDescent="0.25">
      <c r="G604" s="69" t="str">
        <f t="shared" si="9"/>
        <v/>
      </c>
    </row>
    <row r="605" spans="7:7" x14ac:dyDescent="0.25">
      <c r="G605" s="69" t="str">
        <f t="shared" si="9"/>
        <v/>
      </c>
    </row>
    <row r="606" spans="7:7" x14ac:dyDescent="0.25">
      <c r="G606" s="69" t="str">
        <f t="shared" si="9"/>
        <v/>
      </c>
    </row>
    <row r="607" spans="7:7" x14ac:dyDescent="0.25">
      <c r="G607" s="69" t="str">
        <f t="shared" si="9"/>
        <v/>
      </c>
    </row>
    <row r="608" spans="7:7" x14ac:dyDescent="0.25">
      <c r="G608" s="69" t="str">
        <f t="shared" si="9"/>
        <v/>
      </c>
    </row>
    <row r="609" spans="7:7" x14ac:dyDescent="0.25">
      <c r="G609" s="69" t="str">
        <f t="shared" si="9"/>
        <v/>
      </c>
    </row>
    <row r="610" spans="7:7" x14ac:dyDescent="0.25">
      <c r="G610" s="69" t="str">
        <f t="shared" si="9"/>
        <v/>
      </c>
    </row>
    <row r="611" spans="7:7" x14ac:dyDescent="0.25">
      <c r="G611" s="69" t="str">
        <f t="shared" si="9"/>
        <v/>
      </c>
    </row>
    <row r="612" spans="7:7" x14ac:dyDescent="0.25">
      <c r="G612" s="69" t="str">
        <f t="shared" si="9"/>
        <v/>
      </c>
    </row>
    <row r="613" spans="7:7" x14ac:dyDescent="0.25">
      <c r="G613" s="69" t="str">
        <f t="shared" si="9"/>
        <v/>
      </c>
    </row>
    <row r="614" spans="7:7" x14ac:dyDescent="0.25">
      <c r="G614" s="69" t="str">
        <f t="shared" si="9"/>
        <v/>
      </c>
    </row>
    <row r="615" spans="7:7" x14ac:dyDescent="0.25">
      <c r="G615" s="69" t="str">
        <f t="shared" si="9"/>
        <v/>
      </c>
    </row>
    <row r="616" spans="7:7" x14ac:dyDescent="0.25">
      <c r="G616" s="69" t="str">
        <f t="shared" si="9"/>
        <v/>
      </c>
    </row>
    <row r="617" spans="7:7" x14ac:dyDescent="0.25">
      <c r="G617" s="69" t="str">
        <f t="shared" si="9"/>
        <v/>
      </c>
    </row>
    <row r="618" spans="7:7" x14ac:dyDescent="0.25">
      <c r="G618" s="69" t="str">
        <f t="shared" si="9"/>
        <v/>
      </c>
    </row>
    <row r="619" spans="7:7" x14ac:dyDescent="0.25">
      <c r="G619" s="69" t="str">
        <f t="shared" si="9"/>
        <v/>
      </c>
    </row>
    <row r="620" spans="7:7" x14ac:dyDescent="0.25">
      <c r="G620" s="69" t="str">
        <f t="shared" si="9"/>
        <v/>
      </c>
    </row>
    <row r="621" spans="7:7" x14ac:dyDescent="0.25">
      <c r="G621" s="69" t="str">
        <f t="shared" si="9"/>
        <v/>
      </c>
    </row>
    <row r="622" spans="7:7" x14ac:dyDescent="0.25">
      <c r="G622" s="69" t="str">
        <f t="shared" si="9"/>
        <v/>
      </c>
    </row>
    <row r="623" spans="7:7" x14ac:dyDescent="0.25">
      <c r="G623" s="69" t="str">
        <f t="shared" si="9"/>
        <v/>
      </c>
    </row>
    <row r="624" spans="7:7" x14ac:dyDescent="0.25">
      <c r="G624" s="69" t="str">
        <f t="shared" si="9"/>
        <v/>
      </c>
    </row>
    <row r="625" spans="7:7" x14ac:dyDescent="0.25">
      <c r="G625" s="69" t="str">
        <f t="shared" si="9"/>
        <v/>
      </c>
    </row>
    <row r="626" spans="7:7" x14ac:dyDescent="0.25">
      <c r="G626" s="69" t="str">
        <f t="shared" si="9"/>
        <v/>
      </c>
    </row>
    <row r="627" spans="7:7" x14ac:dyDescent="0.25">
      <c r="G627" s="69" t="str">
        <f t="shared" si="9"/>
        <v/>
      </c>
    </row>
    <row r="628" spans="7:7" x14ac:dyDescent="0.25">
      <c r="G628" s="69" t="str">
        <f t="shared" si="9"/>
        <v/>
      </c>
    </row>
    <row r="629" spans="7:7" x14ac:dyDescent="0.25">
      <c r="G629" s="69" t="str">
        <f t="shared" si="9"/>
        <v/>
      </c>
    </row>
    <row r="630" spans="7:7" x14ac:dyDescent="0.25">
      <c r="G630" s="69" t="str">
        <f t="shared" si="9"/>
        <v/>
      </c>
    </row>
    <row r="631" spans="7:7" x14ac:dyDescent="0.25">
      <c r="G631" s="69" t="str">
        <f t="shared" si="9"/>
        <v/>
      </c>
    </row>
    <row r="632" spans="7:7" x14ac:dyDescent="0.25">
      <c r="G632" s="69" t="str">
        <f t="shared" si="9"/>
        <v/>
      </c>
    </row>
    <row r="633" spans="7:7" x14ac:dyDescent="0.25">
      <c r="G633" s="69" t="str">
        <f t="shared" si="9"/>
        <v/>
      </c>
    </row>
    <row r="634" spans="7:7" x14ac:dyDescent="0.25">
      <c r="G634" s="69" t="str">
        <f t="shared" si="9"/>
        <v/>
      </c>
    </row>
    <row r="635" spans="7:7" x14ac:dyDescent="0.25">
      <c r="G635" s="69" t="str">
        <f t="shared" si="9"/>
        <v/>
      </c>
    </row>
    <row r="636" spans="7:7" x14ac:dyDescent="0.25">
      <c r="G636" s="69" t="str">
        <f t="shared" si="9"/>
        <v/>
      </c>
    </row>
    <row r="637" spans="7:7" x14ac:dyDescent="0.25">
      <c r="G637" s="69" t="str">
        <f t="shared" si="9"/>
        <v/>
      </c>
    </row>
    <row r="638" spans="7:7" x14ac:dyDescent="0.25">
      <c r="G638" s="69" t="str">
        <f t="shared" si="9"/>
        <v/>
      </c>
    </row>
    <row r="639" spans="7:7" x14ac:dyDescent="0.25">
      <c r="G639" s="69" t="str">
        <f t="shared" si="9"/>
        <v/>
      </c>
    </row>
    <row r="640" spans="7:7" x14ac:dyDescent="0.25">
      <c r="G640" s="69" t="str">
        <f t="shared" si="9"/>
        <v/>
      </c>
    </row>
    <row r="641" spans="7:7" x14ac:dyDescent="0.25">
      <c r="G641" s="69" t="str">
        <f t="shared" si="9"/>
        <v/>
      </c>
    </row>
    <row r="642" spans="7:7" x14ac:dyDescent="0.25">
      <c r="G642" s="69" t="str">
        <f t="shared" si="9"/>
        <v/>
      </c>
    </row>
    <row r="643" spans="7:7" x14ac:dyDescent="0.25">
      <c r="G643" s="69" t="str">
        <f t="shared" si="9"/>
        <v/>
      </c>
    </row>
    <row r="644" spans="7:7" x14ac:dyDescent="0.25">
      <c r="G644" s="69" t="str">
        <f t="shared" ref="G644:G707" si="10">IF(C644="","",IF(ISNUMBER(MATCH(C644,ItemName,0)),"OK","NOT IN ITEMS LIST"))</f>
        <v/>
      </c>
    </row>
    <row r="645" spans="7:7" x14ac:dyDescent="0.25">
      <c r="G645" s="69" t="str">
        <f t="shared" si="10"/>
        <v/>
      </c>
    </row>
    <row r="646" spans="7:7" x14ac:dyDescent="0.25">
      <c r="G646" s="69" t="str">
        <f t="shared" si="10"/>
        <v/>
      </c>
    </row>
    <row r="647" spans="7:7" x14ac:dyDescent="0.25">
      <c r="G647" s="69" t="str">
        <f t="shared" si="10"/>
        <v/>
      </c>
    </row>
    <row r="648" spans="7:7" x14ac:dyDescent="0.25">
      <c r="G648" s="69" t="str">
        <f t="shared" si="10"/>
        <v/>
      </c>
    </row>
    <row r="649" spans="7:7" x14ac:dyDescent="0.25">
      <c r="G649" s="69" t="str">
        <f t="shared" si="10"/>
        <v/>
      </c>
    </row>
    <row r="650" spans="7:7" x14ac:dyDescent="0.25">
      <c r="G650" s="69" t="str">
        <f t="shared" si="10"/>
        <v/>
      </c>
    </row>
    <row r="651" spans="7:7" x14ac:dyDescent="0.25">
      <c r="G651" s="69" t="str">
        <f t="shared" si="10"/>
        <v/>
      </c>
    </row>
    <row r="652" spans="7:7" x14ac:dyDescent="0.25">
      <c r="G652" s="69" t="str">
        <f t="shared" si="10"/>
        <v/>
      </c>
    </row>
    <row r="653" spans="7:7" x14ac:dyDescent="0.25">
      <c r="G653" s="69" t="str">
        <f t="shared" si="10"/>
        <v/>
      </c>
    </row>
    <row r="654" spans="7:7" x14ac:dyDescent="0.25">
      <c r="G654" s="69" t="str">
        <f t="shared" si="10"/>
        <v/>
      </c>
    </row>
    <row r="655" spans="7:7" x14ac:dyDescent="0.25">
      <c r="G655" s="69" t="str">
        <f t="shared" si="10"/>
        <v/>
      </c>
    </row>
    <row r="656" spans="7:7" x14ac:dyDescent="0.25">
      <c r="G656" s="69" t="str">
        <f t="shared" si="10"/>
        <v/>
      </c>
    </row>
    <row r="657" spans="7:7" x14ac:dyDescent="0.25">
      <c r="G657" s="69" t="str">
        <f t="shared" si="10"/>
        <v/>
      </c>
    </row>
    <row r="658" spans="7:7" x14ac:dyDescent="0.25">
      <c r="G658" s="69" t="str">
        <f t="shared" si="10"/>
        <v/>
      </c>
    </row>
    <row r="659" spans="7:7" x14ac:dyDescent="0.25">
      <c r="G659" s="69" t="str">
        <f t="shared" si="10"/>
        <v/>
      </c>
    </row>
    <row r="660" spans="7:7" x14ac:dyDescent="0.25">
      <c r="G660" s="69" t="str">
        <f t="shared" si="10"/>
        <v/>
      </c>
    </row>
    <row r="661" spans="7:7" x14ac:dyDescent="0.25">
      <c r="G661" s="69" t="str">
        <f t="shared" si="10"/>
        <v/>
      </c>
    </row>
    <row r="662" spans="7:7" x14ac:dyDescent="0.25">
      <c r="G662" s="69" t="str">
        <f t="shared" si="10"/>
        <v/>
      </c>
    </row>
    <row r="663" spans="7:7" x14ac:dyDescent="0.25">
      <c r="G663" s="69" t="str">
        <f t="shared" si="10"/>
        <v/>
      </c>
    </row>
    <row r="664" spans="7:7" x14ac:dyDescent="0.25">
      <c r="G664" s="69" t="str">
        <f t="shared" si="10"/>
        <v/>
      </c>
    </row>
    <row r="665" spans="7:7" x14ac:dyDescent="0.25">
      <c r="G665" s="69" t="str">
        <f t="shared" si="10"/>
        <v/>
      </c>
    </row>
    <row r="666" spans="7:7" x14ac:dyDescent="0.25">
      <c r="G666" s="69" t="str">
        <f t="shared" si="10"/>
        <v/>
      </c>
    </row>
    <row r="667" spans="7:7" x14ac:dyDescent="0.25">
      <c r="G667" s="69" t="str">
        <f t="shared" si="10"/>
        <v/>
      </c>
    </row>
    <row r="668" spans="7:7" x14ac:dyDescent="0.25">
      <c r="G668" s="69" t="str">
        <f t="shared" si="10"/>
        <v/>
      </c>
    </row>
    <row r="669" spans="7:7" x14ac:dyDescent="0.25">
      <c r="G669" s="69" t="str">
        <f t="shared" si="10"/>
        <v/>
      </c>
    </row>
    <row r="670" spans="7:7" x14ac:dyDescent="0.25">
      <c r="G670" s="69" t="str">
        <f t="shared" si="10"/>
        <v/>
      </c>
    </row>
    <row r="671" spans="7:7" x14ac:dyDescent="0.25">
      <c r="G671" s="69" t="str">
        <f t="shared" si="10"/>
        <v/>
      </c>
    </row>
    <row r="672" spans="7:7" x14ac:dyDescent="0.25">
      <c r="G672" s="69" t="str">
        <f t="shared" si="10"/>
        <v/>
      </c>
    </row>
    <row r="673" spans="7:7" x14ac:dyDescent="0.25">
      <c r="G673" s="69" t="str">
        <f t="shared" si="10"/>
        <v/>
      </c>
    </row>
    <row r="674" spans="7:7" x14ac:dyDescent="0.25">
      <c r="G674" s="69" t="str">
        <f t="shared" si="10"/>
        <v/>
      </c>
    </row>
    <row r="675" spans="7:7" x14ac:dyDescent="0.25">
      <c r="G675" s="69" t="str">
        <f t="shared" si="10"/>
        <v/>
      </c>
    </row>
    <row r="676" spans="7:7" x14ac:dyDescent="0.25">
      <c r="G676" s="69" t="str">
        <f t="shared" si="10"/>
        <v/>
      </c>
    </row>
    <row r="677" spans="7:7" x14ac:dyDescent="0.25">
      <c r="G677" s="69" t="str">
        <f t="shared" si="10"/>
        <v/>
      </c>
    </row>
    <row r="678" spans="7:7" x14ac:dyDescent="0.25">
      <c r="G678" s="69" t="str">
        <f t="shared" si="10"/>
        <v/>
      </c>
    </row>
    <row r="679" spans="7:7" x14ac:dyDescent="0.25">
      <c r="G679" s="69" t="str">
        <f t="shared" si="10"/>
        <v/>
      </c>
    </row>
    <row r="680" spans="7:7" x14ac:dyDescent="0.25">
      <c r="G680" s="69" t="str">
        <f t="shared" si="10"/>
        <v/>
      </c>
    </row>
    <row r="681" spans="7:7" x14ac:dyDescent="0.25">
      <c r="G681" s="69" t="str">
        <f t="shared" si="10"/>
        <v/>
      </c>
    </row>
    <row r="682" spans="7:7" x14ac:dyDescent="0.25">
      <c r="G682" s="69" t="str">
        <f t="shared" si="10"/>
        <v/>
      </c>
    </row>
    <row r="683" spans="7:7" x14ac:dyDescent="0.25">
      <c r="G683" s="69" t="str">
        <f t="shared" si="10"/>
        <v/>
      </c>
    </row>
    <row r="684" spans="7:7" x14ac:dyDescent="0.25">
      <c r="G684" s="69" t="str">
        <f t="shared" si="10"/>
        <v/>
      </c>
    </row>
    <row r="685" spans="7:7" x14ac:dyDescent="0.25">
      <c r="G685" s="69" t="str">
        <f t="shared" si="10"/>
        <v/>
      </c>
    </row>
    <row r="686" spans="7:7" x14ac:dyDescent="0.25">
      <c r="G686" s="69" t="str">
        <f t="shared" si="10"/>
        <v/>
      </c>
    </row>
    <row r="687" spans="7:7" x14ac:dyDescent="0.25">
      <c r="G687" s="69" t="str">
        <f t="shared" si="10"/>
        <v/>
      </c>
    </row>
    <row r="688" spans="7:7" x14ac:dyDescent="0.25">
      <c r="G688" s="69" t="str">
        <f t="shared" si="10"/>
        <v/>
      </c>
    </row>
    <row r="689" spans="7:7" x14ac:dyDescent="0.25">
      <c r="G689" s="69" t="str">
        <f t="shared" si="10"/>
        <v/>
      </c>
    </row>
    <row r="690" spans="7:7" x14ac:dyDescent="0.25">
      <c r="G690" s="69" t="str">
        <f t="shared" si="10"/>
        <v/>
      </c>
    </row>
    <row r="691" spans="7:7" x14ac:dyDescent="0.25">
      <c r="G691" s="69" t="str">
        <f t="shared" si="10"/>
        <v/>
      </c>
    </row>
    <row r="692" spans="7:7" x14ac:dyDescent="0.25">
      <c r="G692" s="69" t="str">
        <f t="shared" si="10"/>
        <v/>
      </c>
    </row>
    <row r="693" spans="7:7" x14ac:dyDescent="0.25">
      <c r="G693" s="69" t="str">
        <f t="shared" si="10"/>
        <v/>
      </c>
    </row>
    <row r="694" spans="7:7" x14ac:dyDescent="0.25">
      <c r="G694" s="69" t="str">
        <f t="shared" si="10"/>
        <v/>
      </c>
    </row>
    <row r="695" spans="7:7" x14ac:dyDescent="0.25">
      <c r="G695" s="69" t="str">
        <f t="shared" si="10"/>
        <v/>
      </c>
    </row>
    <row r="696" spans="7:7" x14ac:dyDescent="0.25">
      <c r="G696" s="69" t="str">
        <f t="shared" si="10"/>
        <v/>
      </c>
    </row>
    <row r="697" spans="7:7" x14ac:dyDescent="0.25">
      <c r="G697" s="69" t="str">
        <f t="shared" si="10"/>
        <v/>
      </c>
    </row>
    <row r="698" spans="7:7" x14ac:dyDescent="0.25">
      <c r="G698" s="69" t="str">
        <f t="shared" si="10"/>
        <v/>
      </c>
    </row>
    <row r="699" spans="7:7" x14ac:dyDescent="0.25">
      <c r="G699" s="69" t="str">
        <f t="shared" si="10"/>
        <v/>
      </c>
    </row>
    <row r="700" spans="7:7" x14ac:dyDescent="0.25">
      <c r="G700" s="69" t="str">
        <f t="shared" si="10"/>
        <v/>
      </c>
    </row>
    <row r="701" spans="7:7" x14ac:dyDescent="0.25">
      <c r="G701" s="69" t="str">
        <f t="shared" si="10"/>
        <v/>
      </c>
    </row>
    <row r="702" spans="7:7" x14ac:dyDescent="0.25">
      <c r="G702" s="69" t="str">
        <f t="shared" si="10"/>
        <v/>
      </c>
    </row>
    <row r="703" spans="7:7" x14ac:dyDescent="0.25">
      <c r="G703" s="69" t="str">
        <f t="shared" si="10"/>
        <v/>
      </c>
    </row>
    <row r="704" spans="7:7" x14ac:dyDescent="0.25">
      <c r="G704" s="69" t="str">
        <f t="shared" si="10"/>
        <v/>
      </c>
    </row>
    <row r="705" spans="7:7" x14ac:dyDescent="0.25">
      <c r="G705" s="69" t="str">
        <f t="shared" si="10"/>
        <v/>
      </c>
    </row>
    <row r="706" spans="7:7" x14ac:dyDescent="0.25">
      <c r="G706" s="69" t="str">
        <f t="shared" si="10"/>
        <v/>
      </c>
    </row>
    <row r="707" spans="7:7" x14ac:dyDescent="0.25">
      <c r="G707" s="69" t="str">
        <f t="shared" si="10"/>
        <v/>
      </c>
    </row>
    <row r="708" spans="7:7" x14ac:dyDescent="0.25">
      <c r="G708" s="69" t="str">
        <f t="shared" ref="G708:G771" si="11">IF(C708="","",IF(ISNUMBER(MATCH(C708,ItemName,0)),"OK","NOT IN ITEMS LIST"))</f>
        <v/>
      </c>
    </row>
    <row r="709" spans="7:7" x14ac:dyDescent="0.25">
      <c r="G709" s="69" t="str">
        <f t="shared" si="11"/>
        <v/>
      </c>
    </row>
    <row r="710" spans="7:7" x14ac:dyDescent="0.25">
      <c r="G710" s="69" t="str">
        <f t="shared" si="11"/>
        <v/>
      </c>
    </row>
    <row r="711" spans="7:7" x14ac:dyDescent="0.25">
      <c r="G711" s="69" t="str">
        <f t="shared" si="11"/>
        <v/>
      </c>
    </row>
    <row r="712" spans="7:7" x14ac:dyDescent="0.25">
      <c r="G712" s="69" t="str">
        <f t="shared" si="11"/>
        <v/>
      </c>
    </row>
    <row r="713" spans="7:7" x14ac:dyDescent="0.25">
      <c r="G713" s="69" t="str">
        <f t="shared" si="11"/>
        <v/>
      </c>
    </row>
    <row r="714" spans="7:7" x14ac:dyDescent="0.25">
      <c r="G714" s="69" t="str">
        <f t="shared" si="11"/>
        <v/>
      </c>
    </row>
    <row r="715" spans="7:7" x14ac:dyDescent="0.25">
      <c r="G715" s="69" t="str">
        <f t="shared" si="11"/>
        <v/>
      </c>
    </row>
    <row r="716" spans="7:7" x14ac:dyDescent="0.25">
      <c r="G716" s="69" t="str">
        <f t="shared" si="11"/>
        <v/>
      </c>
    </row>
    <row r="717" spans="7:7" x14ac:dyDescent="0.25">
      <c r="G717" s="69" t="str">
        <f t="shared" si="11"/>
        <v/>
      </c>
    </row>
    <row r="718" spans="7:7" x14ac:dyDescent="0.25">
      <c r="G718" s="69" t="str">
        <f t="shared" si="11"/>
        <v/>
      </c>
    </row>
    <row r="719" spans="7:7" x14ac:dyDescent="0.25">
      <c r="G719" s="69" t="str">
        <f t="shared" si="11"/>
        <v/>
      </c>
    </row>
    <row r="720" spans="7:7" x14ac:dyDescent="0.25">
      <c r="G720" s="69" t="str">
        <f t="shared" si="11"/>
        <v/>
      </c>
    </row>
    <row r="721" spans="7:7" x14ac:dyDescent="0.25">
      <c r="G721" s="69" t="str">
        <f t="shared" si="11"/>
        <v/>
      </c>
    </row>
    <row r="722" spans="7:7" x14ac:dyDescent="0.25">
      <c r="G722" s="69" t="str">
        <f t="shared" si="11"/>
        <v/>
      </c>
    </row>
    <row r="723" spans="7:7" x14ac:dyDescent="0.25">
      <c r="G723" s="69" t="str">
        <f t="shared" si="11"/>
        <v/>
      </c>
    </row>
    <row r="724" spans="7:7" x14ac:dyDescent="0.25">
      <c r="G724" s="69" t="str">
        <f t="shared" si="11"/>
        <v/>
      </c>
    </row>
    <row r="725" spans="7:7" x14ac:dyDescent="0.25">
      <c r="G725" s="69" t="str">
        <f t="shared" si="11"/>
        <v/>
      </c>
    </row>
    <row r="726" spans="7:7" x14ac:dyDescent="0.25">
      <c r="G726" s="69" t="str">
        <f t="shared" si="11"/>
        <v/>
      </c>
    </row>
    <row r="727" spans="7:7" x14ac:dyDescent="0.25">
      <c r="G727" s="69" t="str">
        <f t="shared" si="11"/>
        <v/>
      </c>
    </row>
    <row r="728" spans="7:7" x14ac:dyDescent="0.25">
      <c r="G728" s="69" t="str">
        <f t="shared" si="11"/>
        <v/>
      </c>
    </row>
    <row r="729" spans="7:7" x14ac:dyDescent="0.25">
      <c r="G729" s="69" t="str">
        <f t="shared" si="11"/>
        <v/>
      </c>
    </row>
    <row r="730" spans="7:7" x14ac:dyDescent="0.25">
      <c r="G730" s="69" t="str">
        <f t="shared" si="11"/>
        <v/>
      </c>
    </row>
    <row r="731" spans="7:7" x14ac:dyDescent="0.25">
      <c r="G731" s="69" t="str">
        <f t="shared" si="11"/>
        <v/>
      </c>
    </row>
    <row r="732" spans="7:7" x14ac:dyDescent="0.25">
      <c r="G732" s="69" t="str">
        <f t="shared" si="11"/>
        <v/>
      </c>
    </row>
    <row r="733" spans="7:7" x14ac:dyDescent="0.25">
      <c r="G733" s="69" t="str">
        <f t="shared" si="11"/>
        <v/>
      </c>
    </row>
    <row r="734" spans="7:7" x14ac:dyDescent="0.25">
      <c r="G734" s="69" t="str">
        <f t="shared" si="11"/>
        <v/>
      </c>
    </row>
    <row r="735" spans="7:7" x14ac:dyDescent="0.25">
      <c r="G735" s="69" t="str">
        <f t="shared" si="11"/>
        <v/>
      </c>
    </row>
    <row r="736" spans="7:7" x14ac:dyDescent="0.25">
      <c r="G736" s="69" t="str">
        <f t="shared" si="11"/>
        <v/>
      </c>
    </row>
    <row r="737" spans="7:7" x14ac:dyDescent="0.25">
      <c r="G737" s="69" t="str">
        <f t="shared" si="11"/>
        <v/>
      </c>
    </row>
    <row r="738" spans="7:7" x14ac:dyDescent="0.25">
      <c r="G738" s="69" t="str">
        <f t="shared" si="11"/>
        <v/>
      </c>
    </row>
    <row r="739" spans="7:7" x14ac:dyDescent="0.25">
      <c r="G739" s="69" t="str">
        <f t="shared" si="11"/>
        <v/>
      </c>
    </row>
    <row r="740" spans="7:7" x14ac:dyDescent="0.25">
      <c r="G740" s="69" t="str">
        <f t="shared" si="11"/>
        <v/>
      </c>
    </row>
    <row r="741" spans="7:7" x14ac:dyDescent="0.25">
      <c r="G741" s="69" t="str">
        <f t="shared" si="11"/>
        <v/>
      </c>
    </row>
    <row r="742" spans="7:7" x14ac:dyDescent="0.25">
      <c r="G742" s="69" t="str">
        <f t="shared" si="11"/>
        <v/>
      </c>
    </row>
    <row r="743" spans="7:7" x14ac:dyDescent="0.25">
      <c r="G743" s="69" t="str">
        <f t="shared" si="11"/>
        <v/>
      </c>
    </row>
    <row r="744" spans="7:7" x14ac:dyDescent="0.25">
      <c r="G744" s="69" t="str">
        <f t="shared" si="11"/>
        <v/>
      </c>
    </row>
    <row r="745" spans="7:7" x14ac:dyDescent="0.25">
      <c r="G745" s="69" t="str">
        <f t="shared" si="11"/>
        <v/>
      </c>
    </row>
    <row r="746" spans="7:7" x14ac:dyDescent="0.25">
      <c r="G746" s="69" t="str">
        <f t="shared" si="11"/>
        <v/>
      </c>
    </row>
    <row r="747" spans="7:7" x14ac:dyDescent="0.25">
      <c r="G747" s="69" t="str">
        <f t="shared" si="11"/>
        <v/>
      </c>
    </row>
    <row r="748" spans="7:7" x14ac:dyDescent="0.25">
      <c r="G748" s="69" t="str">
        <f t="shared" si="11"/>
        <v/>
      </c>
    </row>
    <row r="749" spans="7:7" x14ac:dyDescent="0.25">
      <c r="G749" s="69" t="str">
        <f t="shared" si="11"/>
        <v/>
      </c>
    </row>
    <row r="750" spans="7:7" x14ac:dyDescent="0.25">
      <c r="G750" s="69" t="str">
        <f t="shared" si="11"/>
        <v/>
      </c>
    </row>
    <row r="751" spans="7:7" x14ac:dyDescent="0.25">
      <c r="G751" s="69" t="str">
        <f t="shared" si="11"/>
        <v/>
      </c>
    </row>
    <row r="752" spans="7:7" x14ac:dyDescent="0.25">
      <c r="G752" s="69" t="str">
        <f t="shared" si="11"/>
        <v/>
      </c>
    </row>
    <row r="753" spans="7:7" x14ac:dyDescent="0.25">
      <c r="G753" s="69" t="str">
        <f t="shared" si="11"/>
        <v/>
      </c>
    </row>
    <row r="754" spans="7:7" x14ac:dyDescent="0.25">
      <c r="G754" s="69" t="str">
        <f t="shared" si="11"/>
        <v/>
      </c>
    </row>
    <row r="755" spans="7:7" x14ac:dyDescent="0.25">
      <c r="G755" s="69" t="str">
        <f t="shared" si="11"/>
        <v/>
      </c>
    </row>
    <row r="756" spans="7:7" x14ac:dyDescent="0.25">
      <c r="G756" s="69" t="str">
        <f t="shared" si="11"/>
        <v/>
      </c>
    </row>
    <row r="757" spans="7:7" x14ac:dyDescent="0.25">
      <c r="G757" s="69" t="str">
        <f t="shared" si="11"/>
        <v/>
      </c>
    </row>
    <row r="758" spans="7:7" x14ac:dyDescent="0.25">
      <c r="G758" s="69" t="str">
        <f t="shared" si="11"/>
        <v/>
      </c>
    </row>
    <row r="759" spans="7:7" x14ac:dyDescent="0.25">
      <c r="G759" s="69" t="str">
        <f t="shared" si="11"/>
        <v/>
      </c>
    </row>
    <row r="760" spans="7:7" x14ac:dyDescent="0.25">
      <c r="G760" s="69" t="str">
        <f t="shared" si="11"/>
        <v/>
      </c>
    </row>
    <row r="761" spans="7:7" x14ac:dyDescent="0.25">
      <c r="G761" s="69" t="str">
        <f t="shared" si="11"/>
        <v/>
      </c>
    </row>
    <row r="762" spans="7:7" x14ac:dyDescent="0.25">
      <c r="G762" s="69" t="str">
        <f t="shared" si="11"/>
        <v/>
      </c>
    </row>
    <row r="763" spans="7:7" x14ac:dyDescent="0.25">
      <c r="G763" s="69" t="str">
        <f t="shared" si="11"/>
        <v/>
      </c>
    </row>
    <row r="764" spans="7:7" x14ac:dyDescent="0.25">
      <c r="G764" s="69" t="str">
        <f t="shared" si="11"/>
        <v/>
      </c>
    </row>
    <row r="765" spans="7:7" x14ac:dyDescent="0.25">
      <c r="G765" s="69" t="str">
        <f t="shared" si="11"/>
        <v/>
      </c>
    </row>
    <row r="766" spans="7:7" x14ac:dyDescent="0.25">
      <c r="G766" s="69" t="str">
        <f t="shared" si="11"/>
        <v/>
      </c>
    </row>
    <row r="767" spans="7:7" x14ac:dyDescent="0.25">
      <c r="G767" s="69" t="str">
        <f t="shared" si="11"/>
        <v/>
      </c>
    </row>
    <row r="768" spans="7:7" x14ac:dyDescent="0.25">
      <c r="G768" s="69" t="str">
        <f t="shared" si="11"/>
        <v/>
      </c>
    </row>
    <row r="769" spans="7:7" x14ac:dyDescent="0.25">
      <c r="G769" s="69" t="str">
        <f t="shared" si="11"/>
        <v/>
      </c>
    </row>
    <row r="770" spans="7:7" x14ac:dyDescent="0.25">
      <c r="G770" s="69" t="str">
        <f t="shared" si="11"/>
        <v/>
      </c>
    </row>
    <row r="771" spans="7:7" x14ac:dyDescent="0.25">
      <c r="G771" s="69" t="str">
        <f t="shared" si="11"/>
        <v/>
      </c>
    </row>
    <row r="772" spans="7:7" x14ac:dyDescent="0.25">
      <c r="G772" s="69" t="str">
        <f t="shared" ref="G772:G835" si="12">IF(C772="","",IF(ISNUMBER(MATCH(C772,ItemName,0)),"OK","NOT IN ITEMS LIST"))</f>
        <v/>
      </c>
    </row>
    <row r="773" spans="7:7" x14ac:dyDescent="0.25">
      <c r="G773" s="69" t="str">
        <f t="shared" si="12"/>
        <v/>
      </c>
    </row>
    <row r="774" spans="7:7" x14ac:dyDescent="0.25">
      <c r="G774" s="69" t="str">
        <f t="shared" si="12"/>
        <v/>
      </c>
    </row>
    <row r="775" spans="7:7" x14ac:dyDescent="0.25">
      <c r="G775" s="69" t="str">
        <f t="shared" si="12"/>
        <v/>
      </c>
    </row>
    <row r="776" spans="7:7" x14ac:dyDescent="0.25">
      <c r="G776" s="69" t="str">
        <f t="shared" si="12"/>
        <v/>
      </c>
    </row>
    <row r="777" spans="7:7" x14ac:dyDescent="0.25">
      <c r="G777" s="69" t="str">
        <f t="shared" si="12"/>
        <v/>
      </c>
    </row>
    <row r="778" spans="7:7" x14ac:dyDescent="0.25">
      <c r="G778" s="69" t="str">
        <f t="shared" si="12"/>
        <v/>
      </c>
    </row>
    <row r="779" spans="7:7" x14ac:dyDescent="0.25">
      <c r="G779" s="69" t="str">
        <f t="shared" si="12"/>
        <v/>
      </c>
    </row>
    <row r="780" spans="7:7" x14ac:dyDescent="0.25">
      <c r="G780" s="69" t="str">
        <f t="shared" si="12"/>
        <v/>
      </c>
    </row>
    <row r="781" spans="7:7" x14ac:dyDescent="0.25">
      <c r="G781" s="69" t="str">
        <f t="shared" si="12"/>
        <v/>
      </c>
    </row>
    <row r="782" spans="7:7" x14ac:dyDescent="0.25">
      <c r="G782" s="69" t="str">
        <f t="shared" si="12"/>
        <v/>
      </c>
    </row>
    <row r="783" spans="7:7" x14ac:dyDescent="0.25">
      <c r="G783" s="69" t="str">
        <f t="shared" si="12"/>
        <v/>
      </c>
    </row>
    <row r="784" spans="7:7" x14ac:dyDescent="0.25">
      <c r="G784" s="69" t="str">
        <f t="shared" si="12"/>
        <v/>
      </c>
    </row>
    <row r="785" spans="7:7" x14ac:dyDescent="0.25">
      <c r="G785" s="69" t="str">
        <f t="shared" si="12"/>
        <v/>
      </c>
    </row>
    <row r="786" spans="7:7" x14ac:dyDescent="0.25">
      <c r="G786" s="69" t="str">
        <f t="shared" si="12"/>
        <v/>
      </c>
    </row>
    <row r="787" spans="7:7" x14ac:dyDescent="0.25">
      <c r="G787" s="69" t="str">
        <f t="shared" si="12"/>
        <v/>
      </c>
    </row>
    <row r="788" spans="7:7" x14ac:dyDescent="0.25">
      <c r="G788" s="69" t="str">
        <f t="shared" si="12"/>
        <v/>
      </c>
    </row>
    <row r="789" spans="7:7" x14ac:dyDescent="0.25">
      <c r="G789" s="69" t="str">
        <f t="shared" si="12"/>
        <v/>
      </c>
    </row>
    <row r="790" spans="7:7" x14ac:dyDescent="0.25">
      <c r="G790" s="69" t="str">
        <f t="shared" si="12"/>
        <v/>
      </c>
    </row>
    <row r="791" spans="7:7" x14ac:dyDescent="0.25">
      <c r="G791" s="69" t="str">
        <f t="shared" si="12"/>
        <v/>
      </c>
    </row>
    <row r="792" spans="7:7" x14ac:dyDescent="0.25">
      <c r="G792" s="69" t="str">
        <f t="shared" si="12"/>
        <v/>
      </c>
    </row>
    <row r="793" spans="7:7" x14ac:dyDescent="0.25">
      <c r="G793" s="69" t="str">
        <f t="shared" si="12"/>
        <v/>
      </c>
    </row>
    <row r="794" spans="7:7" x14ac:dyDescent="0.25">
      <c r="G794" s="69" t="str">
        <f t="shared" si="12"/>
        <v/>
      </c>
    </row>
    <row r="795" spans="7:7" x14ac:dyDescent="0.25">
      <c r="G795" s="69" t="str">
        <f t="shared" si="12"/>
        <v/>
      </c>
    </row>
    <row r="796" spans="7:7" x14ac:dyDescent="0.25">
      <c r="G796" s="69" t="str">
        <f t="shared" si="12"/>
        <v/>
      </c>
    </row>
    <row r="797" spans="7:7" x14ac:dyDescent="0.25">
      <c r="G797" s="69" t="str">
        <f t="shared" si="12"/>
        <v/>
      </c>
    </row>
    <row r="798" spans="7:7" x14ac:dyDescent="0.25">
      <c r="G798" s="69" t="str">
        <f t="shared" si="12"/>
        <v/>
      </c>
    </row>
    <row r="799" spans="7:7" x14ac:dyDescent="0.25">
      <c r="G799" s="69" t="str">
        <f t="shared" si="12"/>
        <v/>
      </c>
    </row>
    <row r="800" spans="7:7" x14ac:dyDescent="0.25">
      <c r="G800" s="69" t="str">
        <f t="shared" si="12"/>
        <v/>
      </c>
    </row>
    <row r="801" spans="7:7" x14ac:dyDescent="0.25">
      <c r="G801" s="69" t="str">
        <f t="shared" si="12"/>
        <v/>
      </c>
    </row>
    <row r="802" spans="7:7" x14ac:dyDescent="0.25">
      <c r="G802" s="69" t="str">
        <f t="shared" si="12"/>
        <v/>
      </c>
    </row>
    <row r="803" spans="7:7" x14ac:dyDescent="0.25">
      <c r="G803" s="69" t="str">
        <f t="shared" si="12"/>
        <v/>
      </c>
    </row>
    <row r="804" spans="7:7" x14ac:dyDescent="0.25">
      <c r="G804" s="69" t="str">
        <f t="shared" si="12"/>
        <v/>
      </c>
    </row>
    <row r="805" spans="7:7" x14ac:dyDescent="0.25">
      <c r="G805" s="69" t="str">
        <f t="shared" si="12"/>
        <v/>
      </c>
    </row>
    <row r="806" spans="7:7" x14ac:dyDescent="0.25">
      <c r="G806" s="69" t="str">
        <f t="shared" si="12"/>
        <v/>
      </c>
    </row>
    <row r="807" spans="7:7" x14ac:dyDescent="0.25">
      <c r="G807" s="69" t="str">
        <f t="shared" si="12"/>
        <v/>
      </c>
    </row>
    <row r="808" spans="7:7" x14ac:dyDescent="0.25">
      <c r="G808" s="69" t="str">
        <f t="shared" si="12"/>
        <v/>
      </c>
    </row>
    <row r="809" spans="7:7" x14ac:dyDescent="0.25">
      <c r="G809" s="69" t="str">
        <f t="shared" si="12"/>
        <v/>
      </c>
    </row>
    <row r="810" spans="7:7" x14ac:dyDescent="0.25">
      <c r="G810" s="69" t="str">
        <f t="shared" si="12"/>
        <v/>
      </c>
    </row>
    <row r="811" spans="7:7" x14ac:dyDescent="0.25">
      <c r="G811" s="69" t="str">
        <f t="shared" si="12"/>
        <v/>
      </c>
    </row>
    <row r="812" spans="7:7" x14ac:dyDescent="0.25">
      <c r="G812" s="69" t="str">
        <f t="shared" si="12"/>
        <v/>
      </c>
    </row>
    <row r="813" spans="7:7" x14ac:dyDescent="0.25">
      <c r="G813" s="69" t="str">
        <f t="shared" si="12"/>
        <v/>
      </c>
    </row>
    <row r="814" spans="7:7" x14ac:dyDescent="0.25">
      <c r="G814" s="69" t="str">
        <f t="shared" si="12"/>
        <v/>
      </c>
    </row>
    <row r="815" spans="7:7" x14ac:dyDescent="0.25">
      <c r="G815" s="69" t="str">
        <f t="shared" si="12"/>
        <v/>
      </c>
    </row>
    <row r="816" spans="7:7" x14ac:dyDescent="0.25">
      <c r="G816" s="69" t="str">
        <f t="shared" si="12"/>
        <v/>
      </c>
    </row>
    <row r="817" spans="7:7" x14ac:dyDescent="0.25">
      <c r="G817" s="69" t="str">
        <f t="shared" si="12"/>
        <v/>
      </c>
    </row>
    <row r="818" spans="7:7" x14ac:dyDescent="0.25">
      <c r="G818" s="69" t="str">
        <f t="shared" si="12"/>
        <v/>
      </c>
    </row>
    <row r="819" spans="7:7" x14ac:dyDescent="0.25">
      <c r="G819" s="69" t="str">
        <f t="shared" si="12"/>
        <v/>
      </c>
    </row>
    <row r="820" spans="7:7" x14ac:dyDescent="0.25">
      <c r="G820" s="69" t="str">
        <f t="shared" si="12"/>
        <v/>
      </c>
    </row>
    <row r="821" spans="7:7" x14ac:dyDescent="0.25">
      <c r="G821" s="69" t="str">
        <f t="shared" si="12"/>
        <v/>
      </c>
    </row>
    <row r="822" spans="7:7" x14ac:dyDescent="0.25">
      <c r="G822" s="69" t="str">
        <f t="shared" si="12"/>
        <v/>
      </c>
    </row>
    <row r="823" spans="7:7" x14ac:dyDescent="0.25">
      <c r="G823" s="69" t="str">
        <f t="shared" si="12"/>
        <v/>
      </c>
    </row>
    <row r="824" spans="7:7" x14ac:dyDescent="0.25">
      <c r="G824" s="69" t="str">
        <f t="shared" si="12"/>
        <v/>
      </c>
    </row>
    <row r="825" spans="7:7" x14ac:dyDescent="0.25">
      <c r="G825" s="69" t="str">
        <f t="shared" si="12"/>
        <v/>
      </c>
    </row>
    <row r="826" spans="7:7" x14ac:dyDescent="0.25">
      <c r="G826" s="69" t="str">
        <f t="shared" si="12"/>
        <v/>
      </c>
    </row>
    <row r="827" spans="7:7" x14ac:dyDescent="0.25">
      <c r="G827" s="69" t="str">
        <f t="shared" si="12"/>
        <v/>
      </c>
    </row>
    <row r="828" spans="7:7" x14ac:dyDescent="0.25">
      <c r="G828" s="69" t="str">
        <f t="shared" si="12"/>
        <v/>
      </c>
    </row>
    <row r="829" spans="7:7" x14ac:dyDescent="0.25">
      <c r="G829" s="69" t="str">
        <f t="shared" si="12"/>
        <v/>
      </c>
    </row>
    <row r="830" spans="7:7" x14ac:dyDescent="0.25">
      <c r="G830" s="69" t="str">
        <f t="shared" si="12"/>
        <v/>
      </c>
    </row>
    <row r="831" spans="7:7" x14ac:dyDescent="0.25">
      <c r="G831" s="69" t="str">
        <f t="shared" si="12"/>
        <v/>
      </c>
    </row>
    <row r="832" spans="7:7" x14ac:dyDescent="0.25">
      <c r="G832" s="69" t="str">
        <f t="shared" si="12"/>
        <v/>
      </c>
    </row>
    <row r="833" spans="7:7" x14ac:dyDescent="0.25">
      <c r="G833" s="69" t="str">
        <f t="shared" si="12"/>
        <v/>
      </c>
    </row>
    <row r="834" spans="7:7" x14ac:dyDescent="0.25">
      <c r="G834" s="69" t="str">
        <f t="shared" si="12"/>
        <v/>
      </c>
    </row>
    <row r="835" spans="7:7" x14ac:dyDescent="0.25">
      <c r="G835" s="69" t="str">
        <f t="shared" si="12"/>
        <v/>
      </c>
    </row>
    <row r="836" spans="7:7" x14ac:dyDescent="0.25">
      <c r="G836" s="69" t="str">
        <f t="shared" ref="G836:G899" si="13">IF(C836="","",IF(ISNUMBER(MATCH(C836,ItemName,0)),"OK","NOT IN ITEMS LIST"))</f>
        <v/>
      </c>
    </row>
    <row r="837" spans="7:7" x14ac:dyDescent="0.25">
      <c r="G837" s="69" t="str">
        <f t="shared" si="13"/>
        <v/>
      </c>
    </row>
    <row r="838" spans="7:7" x14ac:dyDescent="0.25">
      <c r="G838" s="69" t="str">
        <f t="shared" si="13"/>
        <v/>
      </c>
    </row>
    <row r="839" spans="7:7" x14ac:dyDescent="0.25">
      <c r="G839" s="69" t="str">
        <f t="shared" si="13"/>
        <v/>
      </c>
    </row>
    <row r="840" spans="7:7" x14ac:dyDescent="0.25">
      <c r="G840" s="69" t="str">
        <f t="shared" si="13"/>
        <v/>
      </c>
    </row>
    <row r="841" spans="7:7" x14ac:dyDescent="0.25">
      <c r="G841" s="69" t="str">
        <f t="shared" si="13"/>
        <v/>
      </c>
    </row>
    <row r="842" spans="7:7" x14ac:dyDescent="0.25">
      <c r="G842" s="69" t="str">
        <f t="shared" si="13"/>
        <v/>
      </c>
    </row>
    <row r="843" spans="7:7" x14ac:dyDescent="0.25">
      <c r="G843" s="69" t="str">
        <f t="shared" si="13"/>
        <v/>
      </c>
    </row>
    <row r="844" spans="7:7" x14ac:dyDescent="0.25">
      <c r="G844" s="69" t="str">
        <f t="shared" si="13"/>
        <v/>
      </c>
    </row>
    <row r="845" spans="7:7" x14ac:dyDescent="0.25">
      <c r="G845" s="69" t="str">
        <f t="shared" si="13"/>
        <v/>
      </c>
    </row>
    <row r="846" spans="7:7" x14ac:dyDescent="0.25">
      <c r="G846" s="69" t="str">
        <f t="shared" si="13"/>
        <v/>
      </c>
    </row>
    <row r="847" spans="7:7" x14ac:dyDescent="0.25">
      <c r="G847" s="69" t="str">
        <f t="shared" si="13"/>
        <v/>
      </c>
    </row>
    <row r="848" spans="7:7" x14ac:dyDescent="0.25">
      <c r="G848" s="69" t="str">
        <f t="shared" si="13"/>
        <v/>
      </c>
    </row>
    <row r="849" spans="7:7" x14ac:dyDescent="0.25">
      <c r="G849" s="69" t="str">
        <f t="shared" si="13"/>
        <v/>
      </c>
    </row>
    <row r="850" spans="7:7" x14ac:dyDescent="0.25">
      <c r="G850" s="69" t="str">
        <f t="shared" si="13"/>
        <v/>
      </c>
    </row>
    <row r="851" spans="7:7" x14ac:dyDescent="0.25">
      <c r="G851" s="69" t="str">
        <f t="shared" si="13"/>
        <v/>
      </c>
    </row>
    <row r="852" spans="7:7" x14ac:dyDescent="0.25">
      <c r="G852" s="69" t="str">
        <f t="shared" si="13"/>
        <v/>
      </c>
    </row>
    <row r="853" spans="7:7" x14ac:dyDescent="0.25">
      <c r="G853" s="69" t="str">
        <f t="shared" si="13"/>
        <v/>
      </c>
    </row>
    <row r="854" spans="7:7" x14ac:dyDescent="0.25">
      <c r="G854" s="69" t="str">
        <f t="shared" si="13"/>
        <v/>
      </c>
    </row>
    <row r="855" spans="7:7" x14ac:dyDescent="0.25">
      <c r="G855" s="69" t="str">
        <f t="shared" si="13"/>
        <v/>
      </c>
    </row>
    <row r="856" spans="7:7" x14ac:dyDescent="0.25">
      <c r="G856" s="69" t="str">
        <f t="shared" si="13"/>
        <v/>
      </c>
    </row>
    <row r="857" spans="7:7" x14ac:dyDescent="0.25">
      <c r="G857" s="69" t="str">
        <f t="shared" si="13"/>
        <v/>
      </c>
    </row>
    <row r="858" spans="7:7" x14ac:dyDescent="0.25">
      <c r="G858" s="69" t="str">
        <f t="shared" si="13"/>
        <v/>
      </c>
    </row>
    <row r="859" spans="7:7" x14ac:dyDescent="0.25">
      <c r="G859" s="69" t="str">
        <f t="shared" si="13"/>
        <v/>
      </c>
    </row>
    <row r="860" spans="7:7" x14ac:dyDescent="0.25">
      <c r="G860" s="69" t="str">
        <f t="shared" si="13"/>
        <v/>
      </c>
    </row>
    <row r="861" spans="7:7" x14ac:dyDescent="0.25">
      <c r="G861" s="69" t="str">
        <f t="shared" si="13"/>
        <v/>
      </c>
    </row>
    <row r="862" spans="7:7" x14ac:dyDescent="0.25">
      <c r="G862" s="69" t="str">
        <f t="shared" si="13"/>
        <v/>
      </c>
    </row>
    <row r="863" spans="7:7" x14ac:dyDescent="0.25">
      <c r="G863" s="69" t="str">
        <f t="shared" si="13"/>
        <v/>
      </c>
    </row>
    <row r="864" spans="7:7" x14ac:dyDescent="0.25">
      <c r="G864" s="69" t="str">
        <f t="shared" si="13"/>
        <v/>
      </c>
    </row>
    <row r="865" spans="7:7" x14ac:dyDescent="0.25">
      <c r="G865" s="69" t="str">
        <f t="shared" si="13"/>
        <v/>
      </c>
    </row>
    <row r="866" spans="7:7" x14ac:dyDescent="0.25">
      <c r="G866" s="69" t="str">
        <f t="shared" si="13"/>
        <v/>
      </c>
    </row>
    <row r="867" spans="7:7" x14ac:dyDescent="0.25">
      <c r="G867" s="69" t="str">
        <f t="shared" si="13"/>
        <v/>
      </c>
    </row>
    <row r="868" spans="7:7" x14ac:dyDescent="0.25">
      <c r="G868" s="69" t="str">
        <f t="shared" si="13"/>
        <v/>
      </c>
    </row>
    <row r="869" spans="7:7" x14ac:dyDescent="0.25">
      <c r="G869" s="69" t="str">
        <f t="shared" si="13"/>
        <v/>
      </c>
    </row>
    <row r="870" spans="7:7" x14ac:dyDescent="0.25">
      <c r="G870" s="69" t="str">
        <f t="shared" si="13"/>
        <v/>
      </c>
    </row>
    <row r="871" spans="7:7" x14ac:dyDescent="0.25">
      <c r="G871" s="69" t="str">
        <f t="shared" si="13"/>
        <v/>
      </c>
    </row>
    <row r="872" spans="7:7" x14ac:dyDescent="0.25">
      <c r="G872" s="69" t="str">
        <f t="shared" si="13"/>
        <v/>
      </c>
    </row>
    <row r="873" spans="7:7" x14ac:dyDescent="0.25">
      <c r="G873" s="69" t="str">
        <f t="shared" si="13"/>
        <v/>
      </c>
    </row>
    <row r="874" spans="7:7" x14ac:dyDescent="0.25">
      <c r="G874" s="69" t="str">
        <f t="shared" si="13"/>
        <v/>
      </c>
    </row>
    <row r="875" spans="7:7" x14ac:dyDescent="0.25">
      <c r="G875" s="69" t="str">
        <f t="shared" si="13"/>
        <v/>
      </c>
    </row>
    <row r="876" spans="7:7" x14ac:dyDescent="0.25">
      <c r="G876" s="69" t="str">
        <f t="shared" si="13"/>
        <v/>
      </c>
    </row>
    <row r="877" spans="7:7" x14ac:dyDescent="0.25">
      <c r="G877" s="69" t="str">
        <f t="shared" si="13"/>
        <v/>
      </c>
    </row>
    <row r="878" spans="7:7" x14ac:dyDescent="0.25">
      <c r="G878" s="69" t="str">
        <f t="shared" si="13"/>
        <v/>
      </c>
    </row>
    <row r="879" spans="7:7" x14ac:dyDescent="0.25">
      <c r="G879" s="69" t="str">
        <f t="shared" si="13"/>
        <v/>
      </c>
    </row>
    <row r="880" spans="7:7" x14ac:dyDescent="0.25">
      <c r="G880" s="69" t="str">
        <f t="shared" si="13"/>
        <v/>
      </c>
    </row>
    <row r="881" spans="7:7" x14ac:dyDescent="0.25">
      <c r="G881" s="69" t="str">
        <f t="shared" si="13"/>
        <v/>
      </c>
    </row>
    <row r="882" spans="7:7" x14ac:dyDescent="0.25">
      <c r="G882" s="69" t="str">
        <f t="shared" si="13"/>
        <v/>
      </c>
    </row>
    <row r="883" spans="7:7" x14ac:dyDescent="0.25">
      <c r="G883" s="69" t="str">
        <f t="shared" si="13"/>
        <v/>
      </c>
    </row>
    <row r="884" spans="7:7" x14ac:dyDescent="0.25">
      <c r="G884" s="69" t="str">
        <f t="shared" si="13"/>
        <v/>
      </c>
    </row>
    <row r="885" spans="7:7" x14ac:dyDescent="0.25">
      <c r="G885" s="69" t="str">
        <f t="shared" si="13"/>
        <v/>
      </c>
    </row>
    <row r="886" spans="7:7" x14ac:dyDescent="0.25">
      <c r="G886" s="69" t="str">
        <f t="shared" si="13"/>
        <v/>
      </c>
    </row>
    <row r="887" spans="7:7" x14ac:dyDescent="0.25">
      <c r="G887" s="69" t="str">
        <f t="shared" si="13"/>
        <v/>
      </c>
    </row>
    <row r="888" spans="7:7" x14ac:dyDescent="0.25">
      <c r="G888" s="69" t="str">
        <f t="shared" si="13"/>
        <v/>
      </c>
    </row>
    <row r="889" spans="7:7" x14ac:dyDescent="0.25">
      <c r="G889" s="69" t="str">
        <f t="shared" si="13"/>
        <v/>
      </c>
    </row>
    <row r="890" spans="7:7" x14ac:dyDescent="0.25">
      <c r="G890" s="69" t="str">
        <f t="shared" si="13"/>
        <v/>
      </c>
    </row>
    <row r="891" spans="7:7" x14ac:dyDescent="0.25">
      <c r="G891" s="69" t="str">
        <f t="shared" si="13"/>
        <v/>
      </c>
    </row>
    <row r="892" spans="7:7" x14ac:dyDescent="0.25">
      <c r="G892" s="69" t="str">
        <f t="shared" si="13"/>
        <v/>
      </c>
    </row>
    <row r="893" spans="7:7" x14ac:dyDescent="0.25">
      <c r="G893" s="69" t="str">
        <f t="shared" si="13"/>
        <v/>
      </c>
    </row>
    <row r="894" spans="7:7" x14ac:dyDescent="0.25">
      <c r="G894" s="69" t="str">
        <f t="shared" si="13"/>
        <v/>
      </c>
    </row>
    <row r="895" spans="7:7" x14ac:dyDescent="0.25">
      <c r="G895" s="69" t="str">
        <f t="shared" si="13"/>
        <v/>
      </c>
    </row>
    <row r="896" spans="7:7" x14ac:dyDescent="0.25">
      <c r="G896" s="69" t="str">
        <f t="shared" si="13"/>
        <v/>
      </c>
    </row>
    <row r="897" spans="7:7" x14ac:dyDescent="0.25">
      <c r="G897" s="69" t="str">
        <f t="shared" si="13"/>
        <v/>
      </c>
    </row>
    <row r="898" spans="7:7" x14ac:dyDescent="0.25">
      <c r="G898" s="69" t="str">
        <f t="shared" si="13"/>
        <v/>
      </c>
    </row>
    <row r="899" spans="7:7" x14ac:dyDescent="0.25">
      <c r="G899" s="69" t="str">
        <f t="shared" si="13"/>
        <v/>
      </c>
    </row>
    <row r="900" spans="7:7" x14ac:dyDescent="0.25">
      <c r="G900" s="69" t="str">
        <f t="shared" ref="G900:G963" si="14">IF(C900="","",IF(ISNUMBER(MATCH(C900,ItemName,0)),"OK","NOT IN ITEMS LIST"))</f>
        <v/>
      </c>
    </row>
    <row r="901" spans="7:7" x14ac:dyDescent="0.25">
      <c r="G901" s="69" t="str">
        <f t="shared" si="14"/>
        <v/>
      </c>
    </row>
    <row r="902" spans="7:7" x14ac:dyDescent="0.25">
      <c r="G902" s="69" t="str">
        <f t="shared" si="14"/>
        <v/>
      </c>
    </row>
    <row r="903" spans="7:7" x14ac:dyDescent="0.25">
      <c r="G903" s="69" t="str">
        <f t="shared" si="14"/>
        <v/>
      </c>
    </row>
    <row r="904" spans="7:7" x14ac:dyDescent="0.25">
      <c r="G904" s="69" t="str">
        <f t="shared" si="14"/>
        <v/>
      </c>
    </row>
    <row r="905" spans="7:7" x14ac:dyDescent="0.25">
      <c r="G905" s="69" t="str">
        <f t="shared" si="14"/>
        <v/>
      </c>
    </row>
    <row r="906" spans="7:7" x14ac:dyDescent="0.25">
      <c r="G906" s="69" t="str">
        <f t="shared" si="14"/>
        <v/>
      </c>
    </row>
    <row r="907" spans="7:7" x14ac:dyDescent="0.25">
      <c r="G907" s="69" t="str">
        <f t="shared" si="14"/>
        <v/>
      </c>
    </row>
    <row r="908" spans="7:7" x14ac:dyDescent="0.25">
      <c r="G908" s="69" t="str">
        <f t="shared" si="14"/>
        <v/>
      </c>
    </row>
    <row r="909" spans="7:7" x14ac:dyDescent="0.25">
      <c r="G909" s="69" t="str">
        <f t="shared" si="14"/>
        <v/>
      </c>
    </row>
    <row r="910" spans="7:7" x14ac:dyDescent="0.25">
      <c r="G910" s="69" t="str">
        <f t="shared" si="14"/>
        <v/>
      </c>
    </row>
    <row r="911" spans="7:7" x14ac:dyDescent="0.25">
      <c r="G911" s="69" t="str">
        <f t="shared" si="14"/>
        <v/>
      </c>
    </row>
    <row r="912" spans="7:7" x14ac:dyDescent="0.25">
      <c r="G912" s="69" t="str">
        <f t="shared" si="14"/>
        <v/>
      </c>
    </row>
    <row r="913" spans="7:7" x14ac:dyDescent="0.25">
      <c r="G913" s="69" t="str">
        <f t="shared" si="14"/>
        <v/>
      </c>
    </row>
    <row r="914" spans="7:7" x14ac:dyDescent="0.25">
      <c r="G914" s="69" t="str">
        <f t="shared" si="14"/>
        <v/>
      </c>
    </row>
    <row r="915" spans="7:7" x14ac:dyDescent="0.25">
      <c r="G915" s="69" t="str">
        <f t="shared" si="14"/>
        <v/>
      </c>
    </row>
    <row r="916" spans="7:7" x14ac:dyDescent="0.25">
      <c r="G916" s="69" t="str">
        <f t="shared" si="14"/>
        <v/>
      </c>
    </row>
    <row r="917" spans="7:7" x14ac:dyDescent="0.25">
      <c r="G917" s="69" t="str">
        <f t="shared" si="14"/>
        <v/>
      </c>
    </row>
    <row r="918" spans="7:7" x14ac:dyDescent="0.25">
      <c r="G918" s="69" t="str">
        <f t="shared" si="14"/>
        <v/>
      </c>
    </row>
    <row r="919" spans="7:7" x14ac:dyDescent="0.25">
      <c r="G919" s="69" t="str">
        <f t="shared" si="14"/>
        <v/>
      </c>
    </row>
    <row r="920" spans="7:7" x14ac:dyDescent="0.25">
      <c r="G920" s="69" t="str">
        <f t="shared" si="14"/>
        <v/>
      </c>
    </row>
    <row r="921" spans="7:7" x14ac:dyDescent="0.25">
      <c r="G921" s="69" t="str">
        <f t="shared" si="14"/>
        <v/>
      </c>
    </row>
    <row r="922" spans="7:7" x14ac:dyDescent="0.25">
      <c r="G922" s="69" t="str">
        <f t="shared" si="14"/>
        <v/>
      </c>
    </row>
    <row r="923" spans="7:7" x14ac:dyDescent="0.25">
      <c r="G923" s="69" t="str">
        <f t="shared" si="14"/>
        <v/>
      </c>
    </row>
    <row r="924" spans="7:7" x14ac:dyDescent="0.25">
      <c r="G924" s="69" t="str">
        <f t="shared" si="14"/>
        <v/>
      </c>
    </row>
    <row r="925" spans="7:7" x14ac:dyDescent="0.25">
      <c r="G925" s="69" t="str">
        <f t="shared" si="14"/>
        <v/>
      </c>
    </row>
    <row r="926" spans="7:7" x14ac:dyDescent="0.25">
      <c r="G926" s="69" t="str">
        <f t="shared" si="14"/>
        <v/>
      </c>
    </row>
    <row r="927" spans="7:7" x14ac:dyDescent="0.25">
      <c r="G927" s="69" t="str">
        <f t="shared" si="14"/>
        <v/>
      </c>
    </row>
    <row r="928" spans="7:7" x14ac:dyDescent="0.25">
      <c r="G928" s="69" t="str">
        <f t="shared" si="14"/>
        <v/>
      </c>
    </row>
    <row r="929" spans="7:7" x14ac:dyDescent="0.25">
      <c r="G929" s="69" t="str">
        <f t="shared" si="14"/>
        <v/>
      </c>
    </row>
    <row r="930" spans="7:7" x14ac:dyDescent="0.25">
      <c r="G930" s="69" t="str">
        <f t="shared" si="14"/>
        <v/>
      </c>
    </row>
    <row r="931" spans="7:7" x14ac:dyDescent="0.25">
      <c r="G931" s="69" t="str">
        <f t="shared" si="14"/>
        <v/>
      </c>
    </row>
    <row r="932" spans="7:7" x14ac:dyDescent="0.25">
      <c r="G932" s="69" t="str">
        <f t="shared" si="14"/>
        <v/>
      </c>
    </row>
    <row r="933" spans="7:7" x14ac:dyDescent="0.25">
      <c r="G933" s="69" t="str">
        <f t="shared" si="14"/>
        <v/>
      </c>
    </row>
    <row r="934" spans="7:7" x14ac:dyDescent="0.25">
      <c r="G934" s="69" t="str">
        <f t="shared" si="14"/>
        <v/>
      </c>
    </row>
    <row r="935" spans="7:7" x14ac:dyDescent="0.25">
      <c r="G935" s="69" t="str">
        <f t="shared" si="14"/>
        <v/>
      </c>
    </row>
    <row r="936" spans="7:7" x14ac:dyDescent="0.25">
      <c r="G936" s="69" t="str">
        <f t="shared" si="14"/>
        <v/>
      </c>
    </row>
    <row r="937" spans="7:7" x14ac:dyDescent="0.25">
      <c r="G937" s="69" t="str">
        <f t="shared" si="14"/>
        <v/>
      </c>
    </row>
    <row r="938" spans="7:7" x14ac:dyDescent="0.25">
      <c r="G938" s="69" t="str">
        <f t="shared" si="14"/>
        <v/>
      </c>
    </row>
    <row r="939" spans="7:7" x14ac:dyDescent="0.25">
      <c r="G939" s="69" t="str">
        <f t="shared" si="14"/>
        <v/>
      </c>
    </row>
    <row r="940" spans="7:7" x14ac:dyDescent="0.25">
      <c r="G940" s="69" t="str">
        <f t="shared" si="14"/>
        <v/>
      </c>
    </row>
    <row r="941" spans="7:7" x14ac:dyDescent="0.25">
      <c r="G941" s="69" t="str">
        <f t="shared" si="14"/>
        <v/>
      </c>
    </row>
    <row r="942" spans="7:7" x14ac:dyDescent="0.25">
      <c r="G942" s="69" t="str">
        <f t="shared" si="14"/>
        <v/>
      </c>
    </row>
    <row r="943" spans="7:7" x14ac:dyDescent="0.25">
      <c r="G943" s="69" t="str">
        <f t="shared" si="14"/>
        <v/>
      </c>
    </row>
    <row r="944" spans="7:7" x14ac:dyDescent="0.25">
      <c r="G944" s="69" t="str">
        <f t="shared" si="14"/>
        <v/>
      </c>
    </row>
    <row r="945" spans="7:7" x14ac:dyDescent="0.25">
      <c r="G945" s="69" t="str">
        <f t="shared" si="14"/>
        <v/>
      </c>
    </row>
    <row r="946" spans="7:7" x14ac:dyDescent="0.25">
      <c r="G946" s="69" t="str">
        <f t="shared" si="14"/>
        <v/>
      </c>
    </row>
    <row r="947" spans="7:7" x14ac:dyDescent="0.25">
      <c r="G947" s="69" t="str">
        <f t="shared" si="14"/>
        <v/>
      </c>
    </row>
    <row r="948" spans="7:7" x14ac:dyDescent="0.25">
      <c r="G948" s="69" t="str">
        <f t="shared" si="14"/>
        <v/>
      </c>
    </row>
    <row r="949" spans="7:7" x14ac:dyDescent="0.25">
      <c r="G949" s="69" t="str">
        <f t="shared" si="14"/>
        <v/>
      </c>
    </row>
    <row r="950" spans="7:7" x14ac:dyDescent="0.25">
      <c r="G950" s="69" t="str">
        <f t="shared" si="14"/>
        <v/>
      </c>
    </row>
    <row r="951" spans="7:7" x14ac:dyDescent="0.25">
      <c r="G951" s="69" t="str">
        <f t="shared" si="14"/>
        <v/>
      </c>
    </row>
    <row r="952" spans="7:7" x14ac:dyDescent="0.25">
      <c r="G952" s="69" t="str">
        <f t="shared" si="14"/>
        <v/>
      </c>
    </row>
    <row r="953" spans="7:7" x14ac:dyDescent="0.25">
      <c r="G953" s="69" t="str">
        <f t="shared" si="14"/>
        <v/>
      </c>
    </row>
    <row r="954" spans="7:7" x14ac:dyDescent="0.25">
      <c r="G954" s="69" t="str">
        <f t="shared" si="14"/>
        <v/>
      </c>
    </row>
    <row r="955" spans="7:7" x14ac:dyDescent="0.25">
      <c r="G955" s="69" t="str">
        <f t="shared" si="14"/>
        <v/>
      </c>
    </row>
    <row r="956" spans="7:7" x14ac:dyDescent="0.25">
      <c r="G956" s="69" t="str">
        <f t="shared" si="14"/>
        <v/>
      </c>
    </row>
    <row r="957" spans="7:7" x14ac:dyDescent="0.25">
      <c r="G957" s="69" t="str">
        <f t="shared" si="14"/>
        <v/>
      </c>
    </row>
    <row r="958" spans="7:7" x14ac:dyDescent="0.25">
      <c r="G958" s="69" t="str">
        <f t="shared" si="14"/>
        <v/>
      </c>
    </row>
    <row r="959" spans="7:7" x14ac:dyDescent="0.25">
      <c r="G959" s="69" t="str">
        <f t="shared" si="14"/>
        <v/>
      </c>
    </row>
    <row r="960" spans="7:7" x14ac:dyDescent="0.25">
      <c r="G960" s="69" t="str">
        <f t="shared" si="14"/>
        <v/>
      </c>
    </row>
    <row r="961" spans="7:7" x14ac:dyDescent="0.25">
      <c r="G961" s="69" t="str">
        <f t="shared" si="14"/>
        <v/>
      </c>
    </row>
    <row r="962" spans="7:7" x14ac:dyDescent="0.25">
      <c r="G962" s="69" t="str">
        <f t="shared" si="14"/>
        <v/>
      </c>
    </row>
    <row r="963" spans="7:7" x14ac:dyDescent="0.25">
      <c r="G963" s="69" t="str">
        <f t="shared" si="14"/>
        <v/>
      </c>
    </row>
    <row r="964" spans="7:7" x14ac:dyDescent="0.25">
      <c r="G964" s="69" t="str">
        <f t="shared" ref="G964:G1027" si="15">IF(C964="","",IF(ISNUMBER(MATCH(C964,ItemName,0)),"OK","NOT IN ITEMS LIST"))</f>
        <v/>
      </c>
    </row>
    <row r="965" spans="7:7" x14ac:dyDescent="0.25">
      <c r="G965" s="69" t="str">
        <f t="shared" si="15"/>
        <v/>
      </c>
    </row>
    <row r="966" spans="7:7" x14ac:dyDescent="0.25">
      <c r="G966" s="69" t="str">
        <f t="shared" si="15"/>
        <v/>
      </c>
    </row>
    <row r="967" spans="7:7" x14ac:dyDescent="0.25">
      <c r="G967" s="69" t="str">
        <f t="shared" si="15"/>
        <v/>
      </c>
    </row>
    <row r="968" spans="7:7" x14ac:dyDescent="0.25">
      <c r="G968" s="69" t="str">
        <f t="shared" si="15"/>
        <v/>
      </c>
    </row>
    <row r="969" spans="7:7" x14ac:dyDescent="0.25">
      <c r="G969" s="69" t="str">
        <f t="shared" si="15"/>
        <v/>
      </c>
    </row>
    <row r="970" spans="7:7" x14ac:dyDescent="0.25">
      <c r="G970" s="69" t="str">
        <f t="shared" si="15"/>
        <v/>
      </c>
    </row>
    <row r="971" spans="7:7" x14ac:dyDescent="0.25">
      <c r="G971" s="69" t="str">
        <f t="shared" si="15"/>
        <v/>
      </c>
    </row>
    <row r="972" spans="7:7" x14ac:dyDescent="0.25">
      <c r="G972" s="69" t="str">
        <f t="shared" si="15"/>
        <v/>
      </c>
    </row>
    <row r="973" spans="7:7" x14ac:dyDescent="0.25">
      <c r="G973" s="69" t="str">
        <f t="shared" si="15"/>
        <v/>
      </c>
    </row>
    <row r="974" spans="7:7" x14ac:dyDescent="0.25">
      <c r="G974" s="69" t="str">
        <f t="shared" si="15"/>
        <v/>
      </c>
    </row>
    <row r="975" spans="7:7" x14ac:dyDescent="0.25">
      <c r="G975" s="69" t="str">
        <f t="shared" si="15"/>
        <v/>
      </c>
    </row>
    <row r="976" spans="7:7" x14ac:dyDescent="0.25">
      <c r="G976" s="69" t="str">
        <f t="shared" si="15"/>
        <v/>
      </c>
    </row>
    <row r="977" spans="7:7" x14ac:dyDescent="0.25">
      <c r="G977" s="69" t="str">
        <f t="shared" si="15"/>
        <v/>
      </c>
    </row>
    <row r="978" spans="7:7" x14ac:dyDescent="0.25">
      <c r="G978" s="69" t="str">
        <f t="shared" si="15"/>
        <v/>
      </c>
    </row>
    <row r="979" spans="7:7" x14ac:dyDescent="0.25">
      <c r="G979" s="69" t="str">
        <f t="shared" si="15"/>
        <v/>
      </c>
    </row>
    <row r="980" spans="7:7" x14ac:dyDescent="0.25">
      <c r="G980" s="69" t="str">
        <f t="shared" si="15"/>
        <v/>
      </c>
    </row>
    <row r="981" spans="7:7" x14ac:dyDescent="0.25">
      <c r="G981" s="69" t="str">
        <f t="shared" si="15"/>
        <v/>
      </c>
    </row>
    <row r="982" spans="7:7" x14ac:dyDescent="0.25">
      <c r="G982" s="69" t="str">
        <f t="shared" si="15"/>
        <v/>
      </c>
    </row>
    <row r="983" spans="7:7" x14ac:dyDescent="0.25">
      <c r="G983" s="69" t="str">
        <f t="shared" si="15"/>
        <v/>
      </c>
    </row>
    <row r="984" spans="7:7" x14ac:dyDescent="0.25">
      <c r="G984" s="69" t="str">
        <f t="shared" si="15"/>
        <v/>
      </c>
    </row>
    <row r="985" spans="7:7" x14ac:dyDescent="0.25">
      <c r="G985" s="69" t="str">
        <f t="shared" si="15"/>
        <v/>
      </c>
    </row>
    <row r="986" spans="7:7" x14ac:dyDescent="0.25">
      <c r="G986" s="69" t="str">
        <f t="shared" si="15"/>
        <v/>
      </c>
    </row>
    <row r="987" spans="7:7" x14ac:dyDescent="0.25">
      <c r="G987" s="69" t="str">
        <f t="shared" si="15"/>
        <v/>
      </c>
    </row>
    <row r="988" spans="7:7" x14ac:dyDescent="0.25">
      <c r="G988" s="69" t="str">
        <f t="shared" si="15"/>
        <v/>
      </c>
    </row>
    <row r="989" spans="7:7" x14ac:dyDescent="0.25">
      <c r="G989" s="69" t="str">
        <f t="shared" si="15"/>
        <v/>
      </c>
    </row>
    <row r="990" spans="7:7" x14ac:dyDescent="0.25">
      <c r="G990" s="69" t="str">
        <f t="shared" si="15"/>
        <v/>
      </c>
    </row>
    <row r="991" spans="7:7" x14ac:dyDescent="0.25">
      <c r="G991" s="69" t="str">
        <f t="shared" si="15"/>
        <v/>
      </c>
    </row>
    <row r="992" spans="7:7" x14ac:dyDescent="0.25">
      <c r="G992" s="69" t="str">
        <f t="shared" si="15"/>
        <v/>
      </c>
    </row>
    <row r="993" spans="7:7" x14ac:dyDescent="0.25">
      <c r="G993" s="69" t="str">
        <f t="shared" si="15"/>
        <v/>
      </c>
    </row>
    <row r="994" spans="7:7" x14ac:dyDescent="0.25">
      <c r="G994" s="69" t="str">
        <f t="shared" si="15"/>
        <v/>
      </c>
    </row>
    <row r="995" spans="7:7" x14ac:dyDescent="0.25">
      <c r="G995" s="69" t="str">
        <f t="shared" si="15"/>
        <v/>
      </c>
    </row>
    <row r="996" spans="7:7" x14ac:dyDescent="0.25">
      <c r="G996" s="69" t="str">
        <f t="shared" si="15"/>
        <v/>
      </c>
    </row>
    <row r="997" spans="7:7" x14ac:dyDescent="0.25">
      <c r="G997" s="69" t="str">
        <f t="shared" si="15"/>
        <v/>
      </c>
    </row>
    <row r="998" spans="7:7" x14ac:dyDescent="0.25">
      <c r="G998" s="69" t="str">
        <f t="shared" si="15"/>
        <v/>
      </c>
    </row>
    <row r="999" spans="7:7" x14ac:dyDescent="0.25">
      <c r="G999" s="69" t="str">
        <f t="shared" si="15"/>
        <v/>
      </c>
    </row>
    <row r="1000" spans="7:7" x14ac:dyDescent="0.25">
      <c r="G1000" s="69" t="str">
        <f t="shared" si="15"/>
        <v/>
      </c>
    </row>
    <row r="1001" spans="7:7" x14ac:dyDescent="0.25">
      <c r="G1001" s="69" t="str">
        <f t="shared" si="15"/>
        <v/>
      </c>
    </row>
    <row r="1002" spans="7:7" x14ac:dyDescent="0.25">
      <c r="G1002" s="69" t="str">
        <f t="shared" si="15"/>
        <v/>
      </c>
    </row>
    <row r="1003" spans="7:7" x14ac:dyDescent="0.25">
      <c r="G1003" s="69" t="str">
        <f t="shared" si="15"/>
        <v/>
      </c>
    </row>
    <row r="1004" spans="7:7" x14ac:dyDescent="0.25">
      <c r="G1004" s="69" t="str">
        <f t="shared" si="15"/>
        <v/>
      </c>
    </row>
    <row r="1005" spans="7:7" x14ac:dyDescent="0.25">
      <c r="G1005" s="69" t="str">
        <f t="shared" si="15"/>
        <v/>
      </c>
    </row>
    <row r="1006" spans="7:7" x14ac:dyDescent="0.25">
      <c r="G1006" s="69" t="str">
        <f t="shared" si="15"/>
        <v/>
      </c>
    </row>
    <row r="1007" spans="7:7" x14ac:dyDescent="0.25">
      <c r="G1007" s="69" t="str">
        <f t="shared" si="15"/>
        <v/>
      </c>
    </row>
    <row r="1008" spans="7:7" x14ac:dyDescent="0.25">
      <c r="G1008" s="69" t="str">
        <f t="shared" si="15"/>
        <v/>
      </c>
    </row>
    <row r="1009" spans="7:7" x14ac:dyDescent="0.25">
      <c r="G1009" s="69" t="str">
        <f t="shared" si="15"/>
        <v/>
      </c>
    </row>
    <row r="1010" spans="7:7" x14ac:dyDescent="0.25">
      <c r="G1010" s="69" t="str">
        <f t="shared" si="15"/>
        <v/>
      </c>
    </row>
    <row r="1011" spans="7:7" x14ac:dyDescent="0.25">
      <c r="G1011" s="69" t="str">
        <f t="shared" si="15"/>
        <v/>
      </c>
    </row>
    <row r="1012" spans="7:7" x14ac:dyDescent="0.25">
      <c r="G1012" s="69" t="str">
        <f t="shared" si="15"/>
        <v/>
      </c>
    </row>
    <row r="1013" spans="7:7" x14ac:dyDescent="0.25">
      <c r="G1013" s="69" t="str">
        <f t="shared" si="15"/>
        <v/>
      </c>
    </row>
    <row r="1014" spans="7:7" x14ac:dyDescent="0.25">
      <c r="G1014" s="69" t="str">
        <f t="shared" si="15"/>
        <v/>
      </c>
    </row>
    <row r="1015" spans="7:7" x14ac:dyDescent="0.25">
      <c r="G1015" s="69" t="str">
        <f t="shared" si="15"/>
        <v/>
      </c>
    </row>
    <row r="1016" spans="7:7" x14ac:dyDescent="0.25">
      <c r="G1016" s="69" t="str">
        <f t="shared" si="15"/>
        <v/>
      </c>
    </row>
    <row r="1017" spans="7:7" x14ac:dyDescent="0.25">
      <c r="G1017" s="69" t="str">
        <f t="shared" si="15"/>
        <v/>
      </c>
    </row>
    <row r="1018" spans="7:7" x14ac:dyDescent="0.25">
      <c r="G1018" s="69" t="str">
        <f t="shared" si="15"/>
        <v/>
      </c>
    </row>
    <row r="1019" spans="7:7" x14ac:dyDescent="0.25">
      <c r="G1019" s="69" t="str">
        <f t="shared" si="15"/>
        <v/>
      </c>
    </row>
    <row r="1020" spans="7:7" x14ac:dyDescent="0.25">
      <c r="G1020" s="69" t="str">
        <f t="shared" si="15"/>
        <v/>
      </c>
    </row>
    <row r="1021" spans="7:7" x14ac:dyDescent="0.25">
      <c r="G1021" s="69" t="str">
        <f t="shared" si="15"/>
        <v/>
      </c>
    </row>
    <row r="1022" spans="7:7" x14ac:dyDescent="0.25">
      <c r="G1022" s="69" t="str">
        <f t="shared" si="15"/>
        <v/>
      </c>
    </row>
    <row r="1023" spans="7:7" x14ac:dyDescent="0.25">
      <c r="G1023" s="69" t="str">
        <f t="shared" si="15"/>
        <v/>
      </c>
    </row>
    <row r="1024" spans="7:7" x14ac:dyDescent="0.25">
      <c r="G1024" s="69" t="str">
        <f t="shared" si="15"/>
        <v/>
      </c>
    </row>
    <row r="1025" spans="7:7" x14ac:dyDescent="0.25">
      <c r="G1025" s="69" t="str">
        <f t="shared" si="15"/>
        <v/>
      </c>
    </row>
    <row r="1026" spans="7:7" x14ac:dyDescent="0.25">
      <c r="G1026" s="69" t="str">
        <f t="shared" si="15"/>
        <v/>
      </c>
    </row>
    <row r="1027" spans="7:7" x14ac:dyDescent="0.25">
      <c r="G1027" s="69" t="str">
        <f t="shared" si="15"/>
        <v/>
      </c>
    </row>
    <row r="1028" spans="7:7" x14ac:dyDescent="0.25">
      <c r="G1028" s="69" t="str">
        <f t="shared" ref="G1028:G1091" si="16">IF(C1028="","",IF(ISNUMBER(MATCH(C1028,ItemName,0)),"OK","NOT IN ITEMS LIST"))</f>
        <v/>
      </c>
    </row>
    <row r="1029" spans="7:7" x14ac:dyDescent="0.25">
      <c r="G1029" s="69" t="str">
        <f t="shared" si="16"/>
        <v/>
      </c>
    </row>
    <row r="1030" spans="7:7" x14ac:dyDescent="0.25">
      <c r="G1030" s="69" t="str">
        <f t="shared" si="16"/>
        <v/>
      </c>
    </row>
    <row r="1031" spans="7:7" x14ac:dyDescent="0.25">
      <c r="G1031" s="69" t="str">
        <f t="shared" si="16"/>
        <v/>
      </c>
    </row>
    <row r="1032" spans="7:7" x14ac:dyDescent="0.25">
      <c r="G1032" s="69" t="str">
        <f t="shared" si="16"/>
        <v/>
      </c>
    </row>
    <row r="1033" spans="7:7" x14ac:dyDescent="0.25">
      <c r="G1033" s="69" t="str">
        <f t="shared" si="16"/>
        <v/>
      </c>
    </row>
    <row r="1034" spans="7:7" x14ac:dyDescent="0.25">
      <c r="G1034" s="69" t="str">
        <f t="shared" si="16"/>
        <v/>
      </c>
    </row>
    <row r="1035" spans="7:7" x14ac:dyDescent="0.25">
      <c r="G1035" s="69" t="str">
        <f t="shared" si="16"/>
        <v/>
      </c>
    </row>
    <row r="1036" spans="7:7" x14ac:dyDescent="0.25">
      <c r="G1036" s="69" t="str">
        <f t="shared" si="16"/>
        <v/>
      </c>
    </row>
    <row r="1037" spans="7:7" x14ac:dyDescent="0.25">
      <c r="G1037" s="69" t="str">
        <f t="shared" si="16"/>
        <v/>
      </c>
    </row>
    <row r="1038" spans="7:7" x14ac:dyDescent="0.25">
      <c r="G1038" s="69" t="str">
        <f t="shared" si="16"/>
        <v/>
      </c>
    </row>
    <row r="1039" spans="7:7" x14ac:dyDescent="0.25">
      <c r="G1039" s="69" t="str">
        <f t="shared" si="16"/>
        <v/>
      </c>
    </row>
    <row r="1040" spans="7:7" x14ac:dyDescent="0.25">
      <c r="G1040" s="69" t="str">
        <f t="shared" si="16"/>
        <v/>
      </c>
    </row>
    <row r="1041" spans="7:7" x14ac:dyDescent="0.25">
      <c r="G1041" s="69" t="str">
        <f t="shared" si="16"/>
        <v/>
      </c>
    </row>
    <row r="1042" spans="7:7" x14ac:dyDescent="0.25">
      <c r="G1042" s="69" t="str">
        <f t="shared" si="16"/>
        <v/>
      </c>
    </row>
    <row r="1043" spans="7:7" x14ac:dyDescent="0.25">
      <c r="G1043" s="69" t="str">
        <f t="shared" si="16"/>
        <v/>
      </c>
    </row>
    <row r="1044" spans="7:7" x14ac:dyDescent="0.25">
      <c r="G1044" s="69" t="str">
        <f t="shared" si="16"/>
        <v/>
      </c>
    </row>
    <row r="1045" spans="7:7" x14ac:dyDescent="0.25">
      <c r="G1045" s="69" t="str">
        <f t="shared" si="16"/>
        <v/>
      </c>
    </row>
    <row r="1046" spans="7:7" x14ac:dyDescent="0.25">
      <c r="G1046" s="69" t="str">
        <f t="shared" si="16"/>
        <v/>
      </c>
    </row>
    <row r="1047" spans="7:7" x14ac:dyDescent="0.25">
      <c r="G1047" s="69" t="str">
        <f t="shared" si="16"/>
        <v/>
      </c>
    </row>
    <row r="1048" spans="7:7" x14ac:dyDescent="0.25">
      <c r="G1048" s="69" t="str">
        <f t="shared" si="16"/>
        <v/>
      </c>
    </row>
    <row r="1049" spans="7:7" x14ac:dyDescent="0.25">
      <c r="G1049" s="69" t="str">
        <f t="shared" si="16"/>
        <v/>
      </c>
    </row>
    <row r="1050" spans="7:7" x14ac:dyDescent="0.25">
      <c r="G1050" s="69" t="str">
        <f t="shared" si="16"/>
        <v/>
      </c>
    </row>
    <row r="1051" spans="7:7" x14ac:dyDescent="0.25">
      <c r="G1051" s="69" t="str">
        <f t="shared" si="16"/>
        <v/>
      </c>
    </row>
    <row r="1052" spans="7:7" x14ac:dyDescent="0.25">
      <c r="G1052" s="69" t="str">
        <f t="shared" si="16"/>
        <v/>
      </c>
    </row>
    <row r="1053" spans="7:7" x14ac:dyDescent="0.25">
      <c r="G1053" s="69" t="str">
        <f t="shared" si="16"/>
        <v/>
      </c>
    </row>
    <row r="1054" spans="7:7" x14ac:dyDescent="0.25">
      <c r="G1054" s="69" t="str">
        <f t="shared" si="16"/>
        <v/>
      </c>
    </row>
    <row r="1055" spans="7:7" x14ac:dyDescent="0.25">
      <c r="G1055" s="69" t="str">
        <f t="shared" si="16"/>
        <v/>
      </c>
    </row>
    <row r="1056" spans="7:7" x14ac:dyDescent="0.25">
      <c r="G1056" s="69" t="str">
        <f t="shared" si="16"/>
        <v/>
      </c>
    </row>
    <row r="1057" spans="7:7" x14ac:dyDescent="0.25">
      <c r="G1057" s="69" t="str">
        <f t="shared" si="16"/>
        <v/>
      </c>
    </row>
    <row r="1058" spans="7:7" x14ac:dyDescent="0.25">
      <c r="G1058" s="69" t="str">
        <f t="shared" si="16"/>
        <v/>
      </c>
    </row>
    <row r="1059" spans="7:7" x14ac:dyDescent="0.25">
      <c r="G1059" s="69" t="str">
        <f t="shared" si="16"/>
        <v/>
      </c>
    </row>
    <row r="1060" spans="7:7" x14ac:dyDescent="0.25">
      <c r="G1060" s="69" t="str">
        <f t="shared" si="16"/>
        <v/>
      </c>
    </row>
    <row r="1061" spans="7:7" x14ac:dyDescent="0.25">
      <c r="G1061" s="69" t="str">
        <f t="shared" si="16"/>
        <v/>
      </c>
    </row>
    <row r="1062" spans="7:7" x14ac:dyDescent="0.25">
      <c r="G1062" s="69" t="str">
        <f t="shared" si="16"/>
        <v/>
      </c>
    </row>
    <row r="1063" spans="7:7" x14ac:dyDescent="0.25">
      <c r="G1063" s="69" t="str">
        <f t="shared" si="16"/>
        <v/>
      </c>
    </row>
    <row r="1064" spans="7:7" x14ac:dyDescent="0.25">
      <c r="G1064" s="69" t="str">
        <f t="shared" si="16"/>
        <v/>
      </c>
    </row>
    <row r="1065" spans="7:7" x14ac:dyDescent="0.25">
      <c r="G1065" s="69" t="str">
        <f t="shared" si="16"/>
        <v/>
      </c>
    </row>
    <row r="1066" spans="7:7" x14ac:dyDescent="0.25">
      <c r="G1066" s="69" t="str">
        <f t="shared" si="16"/>
        <v/>
      </c>
    </row>
    <row r="1067" spans="7:7" x14ac:dyDescent="0.25">
      <c r="G1067" s="69" t="str">
        <f t="shared" si="16"/>
        <v/>
      </c>
    </row>
    <row r="1068" spans="7:7" x14ac:dyDescent="0.25">
      <c r="G1068" s="69" t="str">
        <f t="shared" si="16"/>
        <v/>
      </c>
    </row>
    <row r="1069" spans="7:7" x14ac:dyDescent="0.25">
      <c r="G1069" s="69" t="str">
        <f t="shared" si="16"/>
        <v/>
      </c>
    </row>
    <row r="1070" spans="7:7" x14ac:dyDescent="0.25">
      <c r="G1070" s="69" t="str">
        <f t="shared" si="16"/>
        <v/>
      </c>
    </row>
    <row r="1071" spans="7:7" x14ac:dyDescent="0.25">
      <c r="G1071" s="69" t="str">
        <f t="shared" si="16"/>
        <v/>
      </c>
    </row>
    <row r="1072" spans="7:7" x14ac:dyDescent="0.25">
      <c r="G1072" s="69" t="str">
        <f t="shared" si="16"/>
        <v/>
      </c>
    </row>
    <row r="1073" spans="7:7" x14ac:dyDescent="0.25">
      <c r="G1073" s="69" t="str">
        <f t="shared" si="16"/>
        <v/>
      </c>
    </row>
    <row r="1074" spans="7:7" x14ac:dyDescent="0.25">
      <c r="G1074" s="69" t="str">
        <f t="shared" si="16"/>
        <v/>
      </c>
    </row>
    <row r="1075" spans="7:7" x14ac:dyDescent="0.25">
      <c r="G1075" s="69" t="str">
        <f t="shared" si="16"/>
        <v/>
      </c>
    </row>
    <row r="1076" spans="7:7" x14ac:dyDescent="0.25">
      <c r="G1076" s="69" t="str">
        <f t="shared" si="16"/>
        <v/>
      </c>
    </row>
    <row r="1077" spans="7:7" x14ac:dyDescent="0.25">
      <c r="G1077" s="69" t="str">
        <f t="shared" si="16"/>
        <v/>
      </c>
    </row>
    <row r="1078" spans="7:7" x14ac:dyDescent="0.25">
      <c r="G1078" s="69" t="str">
        <f t="shared" si="16"/>
        <v/>
      </c>
    </row>
    <row r="1079" spans="7:7" x14ac:dyDescent="0.25">
      <c r="G1079" s="69" t="str">
        <f t="shared" si="16"/>
        <v/>
      </c>
    </row>
    <row r="1080" spans="7:7" x14ac:dyDescent="0.25">
      <c r="G1080" s="69" t="str">
        <f t="shared" si="16"/>
        <v/>
      </c>
    </row>
    <row r="1081" spans="7:7" x14ac:dyDescent="0.25">
      <c r="G1081" s="69" t="str">
        <f t="shared" si="16"/>
        <v/>
      </c>
    </row>
    <row r="1082" spans="7:7" x14ac:dyDescent="0.25">
      <c r="G1082" s="69" t="str">
        <f t="shared" si="16"/>
        <v/>
      </c>
    </row>
    <row r="1083" spans="7:7" x14ac:dyDescent="0.25">
      <c r="G1083" s="69" t="str">
        <f t="shared" si="16"/>
        <v/>
      </c>
    </row>
    <row r="1084" spans="7:7" x14ac:dyDescent="0.25">
      <c r="G1084" s="69" t="str">
        <f t="shared" si="16"/>
        <v/>
      </c>
    </row>
    <row r="1085" spans="7:7" x14ac:dyDescent="0.25">
      <c r="G1085" s="69" t="str">
        <f t="shared" si="16"/>
        <v/>
      </c>
    </row>
    <row r="1086" spans="7:7" x14ac:dyDescent="0.25">
      <c r="G1086" s="69" t="str">
        <f t="shared" si="16"/>
        <v/>
      </c>
    </row>
    <row r="1087" spans="7:7" x14ac:dyDescent="0.25">
      <c r="G1087" s="69" t="str">
        <f t="shared" si="16"/>
        <v/>
      </c>
    </row>
    <row r="1088" spans="7:7" x14ac:dyDescent="0.25">
      <c r="G1088" s="69" t="str">
        <f t="shared" si="16"/>
        <v/>
      </c>
    </row>
    <row r="1089" spans="7:7" x14ac:dyDescent="0.25">
      <c r="G1089" s="69" t="str">
        <f t="shared" si="16"/>
        <v/>
      </c>
    </row>
    <row r="1090" spans="7:7" x14ac:dyDescent="0.25">
      <c r="G1090" s="69" t="str">
        <f t="shared" si="16"/>
        <v/>
      </c>
    </row>
    <row r="1091" spans="7:7" x14ac:dyDescent="0.25">
      <c r="G1091" s="69" t="str">
        <f t="shared" si="16"/>
        <v/>
      </c>
    </row>
    <row r="1092" spans="7:7" x14ac:dyDescent="0.25">
      <c r="G1092" s="69" t="str">
        <f t="shared" ref="G1092:G1155" si="17">IF(C1092="","",IF(ISNUMBER(MATCH(C1092,ItemName,0)),"OK","NOT IN ITEMS LIST"))</f>
        <v/>
      </c>
    </row>
    <row r="1093" spans="7:7" x14ac:dyDescent="0.25">
      <c r="G1093" s="69" t="str">
        <f t="shared" si="17"/>
        <v/>
      </c>
    </row>
    <row r="1094" spans="7:7" x14ac:dyDescent="0.25">
      <c r="G1094" s="69" t="str">
        <f t="shared" si="17"/>
        <v/>
      </c>
    </row>
    <row r="1095" spans="7:7" x14ac:dyDescent="0.25">
      <c r="G1095" s="69" t="str">
        <f t="shared" si="17"/>
        <v/>
      </c>
    </row>
    <row r="1096" spans="7:7" x14ac:dyDescent="0.25">
      <c r="G1096" s="69" t="str">
        <f t="shared" si="17"/>
        <v/>
      </c>
    </row>
    <row r="1097" spans="7:7" x14ac:dyDescent="0.25">
      <c r="G1097" s="69" t="str">
        <f t="shared" si="17"/>
        <v/>
      </c>
    </row>
    <row r="1098" spans="7:7" x14ac:dyDescent="0.25">
      <c r="G1098" s="69" t="str">
        <f t="shared" si="17"/>
        <v/>
      </c>
    </row>
    <row r="1099" spans="7:7" x14ac:dyDescent="0.25">
      <c r="G1099" s="69" t="str">
        <f t="shared" si="17"/>
        <v/>
      </c>
    </row>
    <row r="1100" spans="7:7" x14ac:dyDescent="0.25">
      <c r="G1100" s="69" t="str">
        <f t="shared" si="17"/>
        <v/>
      </c>
    </row>
    <row r="1101" spans="7:7" x14ac:dyDescent="0.25">
      <c r="G1101" s="69" t="str">
        <f t="shared" si="17"/>
        <v/>
      </c>
    </row>
    <row r="1102" spans="7:7" x14ac:dyDescent="0.25">
      <c r="G1102" s="69" t="str">
        <f t="shared" si="17"/>
        <v/>
      </c>
    </row>
    <row r="1103" spans="7:7" x14ac:dyDescent="0.25">
      <c r="G1103" s="69" t="str">
        <f t="shared" si="17"/>
        <v/>
      </c>
    </row>
    <row r="1104" spans="7:7" x14ac:dyDescent="0.25">
      <c r="G1104" s="69" t="str">
        <f t="shared" si="17"/>
        <v/>
      </c>
    </row>
    <row r="1105" spans="7:7" x14ac:dyDescent="0.25">
      <c r="G1105" s="69" t="str">
        <f t="shared" si="17"/>
        <v/>
      </c>
    </row>
    <row r="1106" spans="7:7" x14ac:dyDescent="0.25">
      <c r="G1106" s="69" t="str">
        <f t="shared" si="17"/>
        <v/>
      </c>
    </row>
    <row r="1107" spans="7:7" x14ac:dyDescent="0.25">
      <c r="G1107" s="69" t="str">
        <f t="shared" si="17"/>
        <v/>
      </c>
    </row>
    <row r="1108" spans="7:7" x14ac:dyDescent="0.25">
      <c r="G1108" s="69" t="str">
        <f t="shared" si="17"/>
        <v/>
      </c>
    </row>
    <row r="1109" spans="7:7" x14ac:dyDescent="0.25">
      <c r="G1109" s="69" t="str">
        <f t="shared" si="17"/>
        <v/>
      </c>
    </row>
    <row r="1110" spans="7:7" x14ac:dyDescent="0.25">
      <c r="G1110" s="69" t="str">
        <f t="shared" si="17"/>
        <v/>
      </c>
    </row>
    <row r="1111" spans="7:7" x14ac:dyDescent="0.25">
      <c r="G1111" s="69" t="str">
        <f t="shared" si="17"/>
        <v/>
      </c>
    </row>
    <row r="1112" spans="7:7" x14ac:dyDescent="0.25">
      <c r="G1112" s="69" t="str">
        <f t="shared" si="17"/>
        <v/>
      </c>
    </row>
    <row r="1113" spans="7:7" x14ac:dyDescent="0.25">
      <c r="G1113" s="69" t="str">
        <f t="shared" si="17"/>
        <v/>
      </c>
    </row>
    <row r="1114" spans="7:7" x14ac:dyDescent="0.25">
      <c r="G1114" s="69" t="str">
        <f t="shared" si="17"/>
        <v/>
      </c>
    </row>
    <row r="1115" spans="7:7" x14ac:dyDescent="0.25">
      <c r="G1115" s="69" t="str">
        <f t="shared" si="17"/>
        <v/>
      </c>
    </row>
    <row r="1116" spans="7:7" x14ac:dyDescent="0.25">
      <c r="G1116" s="69" t="str">
        <f t="shared" si="17"/>
        <v/>
      </c>
    </row>
    <row r="1117" spans="7:7" x14ac:dyDescent="0.25">
      <c r="G1117" s="69" t="str">
        <f t="shared" si="17"/>
        <v/>
      </c>
    </row>
    <row r="1118" spans="7:7" x14ac:dyDescent="0.25">
      <c r="G1118" s="69" t="str">
        <f t="shared" si="17"/>
        <v/>
      </c>
    </row>
    <row r="1119" spans="7:7" x14ac:dyDescent="0.25">
      <c r="G1119" s="69" t="str">
        <f t="shared" si="17"/>
        <v/>
      </c>
    </row>
    <row r="1120" spans="7:7" x14ac:dyDescent="0.25">
      <c r="G1120" s="69" t="str">
        <f t="shared" si="17"/>
        <v/>
      </c>
    </row>
    <row r="1121" spans="7:7" x14ac:dyDescent="0.25">
      <c r="G1121" s="69" t="str">
        <f t="shared" si="17"/>
        <v/>
      </c>
    </row>
    <row r="1122" spans="7:7" x14ac:dyDescent="0.25">
      <c r="G1122" s="69" t="str">
        <f t="shared" si="17"/>
        <v/>
      </c>
    </row>
    <row r="1123" spans="7:7" x14ac:dyDescent="0.25">
      <c r="G1123" s="69" t="str">
        <f t="shared" si="17"/>
        <v/>
      </c>
    </row>
    <row r="1124" spans="7:7" x14ac:dyDescent="0.25">
      <c r="G1124" s="69" t="str">
        <f t="shared" si="17"/>
        <v/>
      </c>
    </row>
    <row r="1125" spans="7:7" x14ac:dyDescent="0.25">
      <c r="G1125" s="69" t="str">
        <f t="shared" si="17"/>
        <v/>
      </c>
    </row>
    <row r="1126" spans="7:7" x14ac:dyDescent="0.25">
      <c r="G1126" s="69" t="str">
        <f t="shared" si="17"/>
        <v/>
      </c>
    </row>
    <row r="1127" spans="7:7" x14ac:dyDescent="0.25">
      <c r="G1127" s="69" t="str">
        <f t="shared" si="17"/>
        <v/>
      </c>
    </row>
    <row r="1128" spans="7:7" x14ac:dyDescent="0.25">
      <c r="G1128" s="69" t="str">
        <f t="shared" si="17"/>
        <v/>
      </c>
    </row>
    <row r="1129" spans="7:7" x14ac:dyDescent="0.25">
      <c r="G1129" s="69" t="str">
        <f t="shared" si="17"/>
        <v/>
      </c>
    </row>
    <row r="1130" spans="7:7" x14ac:dyDescent="0.25">
      <c r="G1130" s="69" t="str">
        <f t="shared" si="17"/>
        <v/>
      </c>
    </row>
    <row r="1131" spans="7:7" x14ac:dyDescent="0.25">
      <c r="G1131" s="69" t="str">
        <f t="shared" si="17"/>
        <v/>
      </c>
    </row>
    <row r="1132" spans="7:7" x14ac:dyDescent="0.25">
      <c r="G1132" s="69" t="str">
        <f t="shared" si="17"/>
        <v/>
      </c>
    </row>
    <row r="1133" spans="7:7" x14ac:dyDescent="0.25">
      <c r="G1133" s="69" t="str">
        <f t="shared" si="17"/>
        <v/>
      </c>
    </row>
    <row r="1134" spans="7:7" x14ac:dyDescent="0.25">
      <c r="G1134" s="69" t="str">
        <f t="shared" si="17"/>
        <v/>
      </c>
    </row>
    <row r="1135" spans="7:7" x14ac:dyDescent="0.25">
      <c r="G1135" s="69" t="str">
        <f t="shared" si="17"/>
        <v/>
      </c>
    </row>
    <row r="1136" spans="7:7" x14ac:dyDescent="0.25">
      <c r="G1136" s="69" t="str">
        <f t="shared" si="17"/>
        <v/>
      </c>
    </row>
    <row r="1137" spans="7:7" x14ac:dyDescent="0.25">
      <c r="G1137" s="69" t="str">
        <f t="shared" si="17"/>
        <v/>
      </c>
    </row>
    <row r="1138" spans="7:7" x14ac:dyDescent="0.25">
      <c r="G1138" s="69" t="str">
        <f t="shared" si="17"/>
        <v/>
      </c>
    </row>
    <row r="1139" spans="7:7" x14ac:dyDescent="0.25">
      <c r="G1139" s="69" t="str">
        <f t="shared" si="17"/>
        <v/>
      </c>
    </row>
    <row r="1140" spans="7:7" x14ac:dyDescent="0.25">
      <c r="G1140" s="69" t="str">
        <f t="shared" si="17"/>
        <v/>
      </c>
    </row>
    <row r="1141" spans="7:7" x14ac:dyDescent="0.25">
      <c r="G1141" s="69" t="str">
        <f t="shared" si="17"/>
        <v/>
      </c>
    </row>
    <row r="1142" spans="7:7" x14ac:dyDescent="0.25">
      <c r="G1142" s="69" t="str">
        <f t="shared" si="17"/>
        <v/>
      </c>
    </row>
    <row r="1143" spans="7:7" x14ac:dyDescent="0.25">
      <c r="G1143" s="69" t="str">
        <f t="shared" si="17"/>
        <v/>
      </c>
    </row>
    <row r="1144" spans="7:7" x14ac:dyDescent="0.25">
      <c r="G1144" s="69" t="str">
        <f t="shared" si="17"/>
        <v/>
      </c>
    </row>
    <row r="1145" spans="7:7" x14ac:dyDescent="0.25">
      <c r="G1145" s="69" t="str">
        <f t="shared" si="17"/>
        <v/>
      </c>
    </row>
    <row r="1146" spans="7:7" x14ac:dyDescent="0.25">
      <c r="G1146" s="69" t="str">
        <f t="shared" si="17"/>
        <v/>
      </c>
    </row>
    <row r="1147" spans="7:7" x14ac:dyDescent="0.25">
      <c r="G1147" s="69" t="str">
        <f t="shared" si="17"/>
        <v/>
      </c>
    </row>
    <row r="1148" spans="7:7" x14ac:dyDescent="0.25">
      <c r="G1148" s="69" t="str">
        <f t="shared" si="17"/>
        <v/>
      </c>
    </row>
    <row r="1149" spans="7:7" x14ac:dyDescent="0.25">
      <c r="G1149" s="69" t="str">
        <f t="shared" si="17"/>
        <v/>
      </c>
    </row>
    <row r="1150" spans="7:7" x14ac:dyDescent="0.25">
      <c r="G1150" s="69" t="str">
        <f t="shared" si="17"/>
        <v/>
      </c>
    </row>
    <row r="1151" spans="7:7" x14ac:dyDescent="0.25">
      <c r="G1151" s="69" t="str">
        <f t="shared" si="17"/>
        <v/>
      </c>
    </row>
    <row r="1152" spans="7:7" x14ac:dyDescent="0.25">
      <c r="G1152" s="69" t="str">
        <f t="shared" si="17"/>
        <v/>
      </c>
    </row>
    <row r="1153" spans="7:7" x14ac:dyDescent="0.25">
      <c r="G1153" s="69" t="str">
        <f t="shared" si="17"/>
        <v/>
      </c>
    </row>
    <row r="1154" spans="7:7" x14ac:dyDescent="0.25">
      <c r="G1154" s="69" t="str">
        <f t="shared" si="17"/>
        <v/>
      </c>
    </row>
    <row r="1155" spans="7:7" x14ac:dyDescent="0.25">
      <c r="G1155" s="69" t="str">
        <f t="shared" si="17"/>
        <v/>
      </c>
    </row>
    <row r="1156" spans="7:7" x14ac:dyDescent="0.25">
      <c r="G1156" s="69" t="str">
        <f t="shared" ref="G1156:G1219" si="18">IF(C1156="","",IF(ISNUMBER(MATCH(C1156,ItemName,0)),"OK","NOT IN ITEMS LIST"))</f>
        <v/>
      </c>
    </row>
    <row r="1157" spans="7:7" x14ac:dyDescent="0.25">
      <c r="G1157" s="69" t="str">
        <f t="shared" si="18"/>
        <v/>
      </c>
    </row>
    <row r="1158" spans="7:7" x14ac:dyDescent="0.25">
      <c r="G1158" s="69" t="str">
        <f t="shared" si="18"/>
        <v/>
      </c>
    </row>
    <row r="1159" spans="7:7" x14ac:dyDescent="0.25">
      <c r="G1159" s="69" t="str">
        <f t="shared" si="18"/>
        <v/>
      </c>
    </row>
    <row r="1160" spans="7:7" x14ac:dyDescent="0.25">
      <c r="G1160" s="69" t="str">
        <f t="shared" si="18"/>
        <v/>
      </c>
    </row>
    <row r="1161" spans="7:7" x14ac:dyDescent="0.25">
      <c r="G1161" s="69" t="str">
        <f t="shared" si="18"/>
        <v/>
      </c>
    </row>
    <row r="1162" spans="7:7" x14ac:dyDescent="0.25">
      <c r="G1162" s="69" t="str">
        <f t="shared" si="18"/>
        <v/>
      </c>
    </row>
    <row r="1163" spans="7:7" x14ac:dyDescent="0.25">
      <c r="G1163" s="69" t="str">
        <f t="shared" si="18"/>
        <v/>
      </c>
    </row>
    <row r="1164" spans="7:7" x14ac:dyDescent="0.25">
      <c r="G1164" s="69" t="str">
        <f t="shared" si="18"/>
        <v/>
      </c>
    </row>
    <row r="1165" spans="7:7" x14ac:dyDescent="0.25">
      <c r="G1165" s="69" t="str">
        <f t="shared" si="18"/>
        <v/>
      </c>
    </row>
    <row r="1166" spans="7:7" x14ac:dyDescent="0.25">
      <c r="G1166" s="69" t="str">
        <f t="shared" si="18"/>
        <v/>
      </c>
    </row>
    <row r="1167" spans="7:7" x14ac:dyDescent="0.25">
      <c r="G1167" s="69" t="str">
        <f t="shared" si="18"/>
        <v/>
      </c>
    </row>
    <row r="1168" spans="7:7" x14ac:dyDescent="0.25">
      <c r="G1168" s="69" t="str">
        <f t="shared" si="18"/>
        <v/>
      </c>
    </row>
    <row r="1169" spans="7:7" x14ac:dyDescent="0.25">
      <c r="G1169" s="69" t="str">
        <f t="shared" si="18"/>
        <v/>
      </c>
    </row>
    <row r="1170" spans="7:7" x14ac:dyDescent="0.25">
      <c r="G1170" s="69" t="str">
        <f t="shared" si="18"/>
        <v/>
      </c>
    </row>
    <row r="1171" spans="7:7" x14ac:dyDescent="0.25">
      <c r="G1171" s="69" t="str">
        <f t="shared" si="18"/>
        <v/>
      </c>
    </row>
    <row r="1172" spans="7:7" x14ac:dyDescent="0.25">
      <c r="G1172" s="69" t="str">
        <f t="shared" si="18"/>
        <v/>
      </c>
    </row>
    <row r="1173" spans="7:7" x14ac:dyDescent="0.25">
      <c r="G1173" s="69" t="str">
        <f t="shared" si="18"/>
        <v/>
      </c>
    </row>
    <row r="1174" spans="7:7" x14ac:dyDescent="0.25">
      <c r="G1174" s="69" t="str">
        <f t="shared" si="18"/>
        <v/>
      </c>
    </row>
    <row r="1175" spans="7:7" x14ac:dyDescent="0.25">
      <c r="G1175" s="69" t="str">
        <f t="shared" si="18"/>
        <v/>
      </c>
    </row>
    <row r="1176" spans="7:7" x14ac:dyDescent="0.25">
      <c r="G1176" s="69" t="str">
        <f t="shared" si="18"/>
        <v/>
      </c>
    </row>
    <row r="1177" spans="7:7" x14ac:dyDescent="0.25">
      <c r="G1177" s="69" t="str">
        <f t="shared" si="18"/>
        <v/>
      </c>
    </row>
    <row r="1178" spans="7:7" x14ac:dyDescent="0.25">
      <c r="G1178" s="69" t="str">
        <f t="shared" si="18"/>
        <v/>
      </c>
    </row>
    <row r="1179" spans="7:7" x14ac:dyDescent="0.25">
      <c r="G1179" s="69" t="str">
        <f t="shared" si="18"/>
        <v/>
      </c>
    </row>
    <row r="1180" spans="7:7" x14ac:dyDescent="0.25">
      <c r="G1180" s="69" t="str">
        <f t="shared" si="18"/>
        <v/>
      </c>
    </row>
    <row r="1181" spans="7:7" x14ac:dyDescent="0.25">
      <c r="G1181" s="69" t="str">
        <f t="shared" si="18"/>
        <v/>
      </c>
    </row>
    <row r="1182" spans="7:7" x14ac:dyDescent="0.25">
      <c r="G1182" s="69" t="str">
        <f t="shared" si="18"/>
        <v/>
      </c>
    </row>
    <row r="1183" spans="7:7" x14ac:dyDescent="0.25">
      <c r="G1183" s="69" t="str">
        <f t="shared" si="18"/>
        <v/>
      </c>
    </row>
    <row r="1184" spans="7:7" x14ac:dyDescent="0.25">
      <c r="G1184" s="69" t="str">
        <f t="shared" si="18"/>
        <v/>
      </c>
    </row>
    <row r="1185" spans="7:7" x14ac:dyDescent="0.25">
      <c r="G1185" s="69" t="str">
        <f t="shared" si="18"/>
        <v/>
      </c>
    </row>
    <row r="1186" spans="7:7" x14ac:dyDescent="0.25">
      <c r="G1186" s="69" t="str">
        <f t="shared" si="18"/>
        <v/>
      </c>
    </row>
    <row r="1187" spans="7:7" x14ac:dyDescent="0.25">
      <c r="G1187" s="69" t="str">
        <f t="shared" si="18"/>
        <v/>
      </c>
    </row>
    <row r="1188" spans="7:7" x14ac:dyDescent="0.25">
      <c r="G1188" s="69" t="str">
        <f t="shared" si="18"/>
        <v/>
      </c>
    </row>
    <row r="1189" spans="7:7" x14ac:dyDescent="0.25">
      <c r="G1189" s="69" t="str">
        <f t="shared" si="18"/>
        <v/>
      </c>
    </row>
    <row r="1190" spans="7:7" x14ac:dyDescent="0.25">
      <c r="G1190" s="69" t="str">
        <f t="shared" si="18"/>
        <v/>
      </c>
    </row>
    <row r="1191" spans="7:7" x14ac:dyDescent="0.25">
      <c r="G1191" s="69" t="str">
        <f t="shared" si="18"/>
        <v/>
      </c>
    </row>
    <row r="1192" spans="7:7" x14ac:dyDescent="0.25">
      <c r="G1192" s="69" t="str">
        <f t="shared" si="18"/>
        <v/>
      </c>
    </row>
    <row r="1193" spans="7:7" x14ac:dyDescent="0.25">
      <c r="G1193" s="69" t="str">
        <f t="shared" si="18"/>
        <v/>
      </c>
    </row>
    <row r="1194" spans="7:7" x14ac:dyDescent="0.25">
      <c r="G1194" s="69" t="str">
        <f t="shared" si="18"/>
        <v/>
      </c>
    </row>
    <row r="1195" spans="7:7" x14ac:dyDescent="0.25">
      <c r="G1195" s="69" t="str">
        <f t="shared" si="18"/>
        <v/>
      </c>
    </row>
    <row r="1196" spans="7:7" x14ac:dyDescent="0.25">
      <c r="G1196" s="69" t="str">
        <f t="shared" si="18"/>
        <v/>
      </c>
    </row>
    <row r="1197" spans="7:7" x14ac:dyDescent="0.25">
      <c r="G1197" s="69" t="str">
        <f t="shared" si="18"/>
        <v/>
      </c>
    </row>
    <row r="1198" spans="7:7" x14ac:dyDescent="0.25">
      <c r="G1198" s="69" t="str">
        <f t="shared" si="18"/>
        <v/>
      </c>
    </row>
    <row r="1199" spans="7:7" x14ac:dyDescent="0.25">
      <c r="G1199" s="69" t="str">
        <f t="shared" si="18"/>
        <v/>
      </c>
    </row>
    <row r="1200" spans="7:7" x14ac:dyDescent="0.25">
      <c r="G1200" s="69" t="str">
        <f t="shared" si="18"/>
        <v/>
      </c>
    </row>
    <row r="1201" spans="7:7" x14ac:dyDescent="0.25">
      <c r="G1201" s="69" t="str">
        <f t="shared" si="18"/>
        <v/>
      </c>
    </row>
    <row r="1202" spans="7:7" x14ac:dyDescent="0.25">
      <c r="G1202" s="69" t="str">
        <f t="shared" si="18"/>
        <v/>
      </c>
    </row>
    <row r="1203" spans="7:7" x14ac:dyDescent="0.25">
      <c r="G1203" s="69" t="str">
        <f t="shared" si="18"/>
        <v/>
      </c>
    </row>
    <row r="1204" spans="7:7" x14ac:dyDescent="0.25">
      <c r="G1204" s="69" t="str">
        <f t="shared" si="18"/>
        <v/>
      </c>
    </row>
    <row r="1205" spans="7:7" x14ac:dyDescent="0.25">
      <c r="G1205" s="69" t="str">
        <f t="shared" si="18"/>
        <v/>
      </c>
    </row>
    <row r="1206" spans="7:7" x14ac:dyDescent="0.25">
      <c r="G1206" s="69" t="str">
        <f t="shared" si="18"/>
        <v/>
      </c>
    </row>
    <row r="1207" spans="7:7" x14ac:dyDescent="0.25">
      <c r="G1207" s="69" t="str">
        <f t="shared" si="18"/>
        <v/>
      </c>
    </row>
    <row r="1208" spans="7:7" x14ac:dyDescent="0.25">
      <c r="G1208" s="69" t="str">
        <f t="shared" si="18"/>
        <v/>
      </c>
    </row>
    <row r="1209" spans="7:7" x14ac:dyDescent="0.25">
      <c r="G1209" s="69" t="str">
        <f t="shared" si="18"/>
        <v/>
      </c>
    </row>
    <row r="1210" spans="7:7" x14ac:dyDescent="0.25">
      <c r="G1210" s="69" t="str">
        <f t="shared" si="18"/>
        <v/>
      </c>
    </row>
    <row r="1211" spans="7:7" x14ac:dyDescent="0.25">
      <c r="G1211" s="69" t="str">
        <f t="shared" si="18"/>
        <v/>
      </c>
    </row>
    <row r="1212" spans="7:7" x14ac:dyDescent="0.25">
      <c r="G1212" s="69" t="str">
        <f t="shared" si="18"/>
        <v/>
      </c>
    </row>
    <row r="1213" spans="7:7" x14ac:dyDescent="0.25">
      <c r="G1213" s="69" t="str">
        <f t="shared" si="18"/>
        <v/>
      </c>
    </row>
    <row r="1214" spans="7:7" x14ac:dyDescent="0.25">
      <c r="G1214" s="69" t="str">
        <f t="shared" si="18"/>
        <v/>
      </c>
    </row>
    <row r="1215" spans="7:7" x14ac:dyDescent="0.25">
      <c r="G1215" s="69" t="str">
        <f t="shared" si="18"/>
        <v/>
      </c>
    </row>
    <row r="1216" spans="7:7" x14ac:dyDescent="0.25">
      <c r="G1216" s="69" t="str">
        <f t="shared" si="18"/>
        <v/>
      </c>
    </row>
    <row r="1217" spans="7:7" x14ac:dyDescent="0.25">
      <c r="G1217" s="69" t="str">
        <f t="shared" si="18"/>
        <v/>
      </c>
    </row>
    <row r="1218" spans="7:7" x14ac:dyDescent="0.25">
      <c r="G1218" s="69" t="str">
        <f t="shared" si="18"/>
        <v/>
      </c>
    </row>
    <row r="1219" spans="7:7" x14ac:dyDescent="0.25">
      <c r="G1219" s="69" t="str">
        <f t="shared" si="18"/>
        <v/>
      </c>
    </row>
    <row r="1220" spans="7:7" x14ac:dyDescent="0.25">
      <c r="G1220" s="69" t="str">
        <f t="shared" ref="G1220:G1283" si="19">IF(C1220="","",IF(ISNUMBER(MATCH(C1220,ItemName,0)),"OK","NOT IN ITEMS LIST"))</f>
        <v/>
      </c>
    </row>
    <row r="1221" spans="7:7" x14ac:dyDescent="0.25">
      <c r="G1221" s="69" t="str">
        <f t="shared" si="19"/>
        <v/>
      </c>
    </row>
    <row r="1222" spans="7:7" x14ac:dyDescent="0.25">
      <c r="G1222" s="69" t="str">
        <f t="shared" si="19"/>
        <v/>
      </c>
    </row>
    <row r="1223" spans="7:7" x14ac:dyDescent="0.25">
      <c r="G1223" s="69" t="str">
        <f t="shared" si="19"/>
        <v/>
      </c>
    </row>
    <row r="1224" spans="7:7" x14ac:dyDescent="0.25">
      <c r="G1224" s="69" t="str">
        <f t="shared" si="19"/>
        <v/>
      </c>
    </row>
    <row r="1225" spans="7:7" x14ac:dyDescent="0.25">
      <c r="G1225" s="69" t="str">
        <f t="shared" si="19"/>
        <v/>
      </c>
    </row>
    <row r="1226" spans="7:7" x14ac:dyDescent="0.25">
      <c r="G1226" s="69" t="str">
        <f t="shared" si="19"/>
        <v/>
      </c>
    </row>
    <row r="1227" spans="7:7" x14ac:dyDescent="0.25">
      <c r="G1227" s="69" t="str">
        <f t="shared" si="19"/>
        <v/>
      </c>
    </row>
    <row r="1228" spans="7:7" x14ac:dyDescent="0.25">
      <c r="G1228" s="69" t="str">
        <f t="shared" si="19"/>
        <v/>
      </c>
    </row>
    <row r="1229" spans="7:7" x14ac:dyDescent="0.25">
      <c r="G1229" s="69" t="str">
        <f t="shared" si="19"/>
        <v/>
      </c>
    </row>
    <row r="1230" spans="7:7" x14ac:dyDescent="0.25">
      <c r="G1230" s="69" t="str">
        <f t="shared" si="19"/>
        <v/>
      </c>
    </row>
    <row r="1231" spans="7:7" x14ac:dyDescent="0.25">
      <c r="G1231" s="69" t="str">
        <f t="shared" si="19"/>
        <v/>
      </c>
    </row>
    <row r="1232" spans="7:7" x14ac:dyDescent="0.25">
      <c r="G1232" s="69" t="str">
        <f t="shared" si="19"/>
        <v/>
      </c>
    </row>
    <row r="1233" spans="7:7" x14ac:dyDescent="0.25">
      <c r="G1233" s="69" t="str">
        <f t="shared" si="19"/>
        <v/>
      </c>
    </row>
    <row r="1234" spans="7:7" x14ac:dyDescent="0.25">
      <c r="G1234" s="69" t="str">
        <f t="shared" si="19"/>
        <v/>
      </c>
    </row>
    <row r="1235" spans="7:7" x14ac:dyDescent="0.25">
      <c r="G1235" s="69" t="str">
        <f t="shared" si="19"/>
        <v/>
      </c>
    </row>
    <row r="1236" spans="7:7" x14ac:dyDescent="0.25">
      <c r="G1236" s="69" t="str">
        <f t="shared" si="19"/>
        <v/>
      </c>
    </row>
    <row r="1237" spans="7:7" x14ac:dyDescent="0.25">
      <c r="G1237" s="69" t="str">
        <f t="shared" si="19"/>
        <v/>
      </c>
    </row>
    <row r="1238" spans="7:7" x14ac:dyDescent="0.25">
      <c r="G1238" s="69" t="str">
        <f t="shared" si="19"/>
        <v/>
      </c>
    </row>
    <row r="1239" spans="7:7" x14ac:dyDescent="0.25">
      <c r="G1239" s="69" t="str">
        <f t="shared" si="19"/>
        <v/>
      </c>
    </row>
    <row r="1240" spans="7:7" x14ac:dyDescent="0.25">
      <c r="G1240" s="69" t="str">
        <f t="shared" si="19"/>
        <v/>
      </c>
    </row>
    <row r="1241" spans="7:7" x14ac:dyDescent="0.25">
      <c r="G1241" s="69" t="str">
        <f t="shared" si="19"/>
        <v/>
      </c>
    </row>
    <row r="1242" spans="7:7" x14ac:dyDescent="0.25">
      <c r="G1242" s="69" t="str">
        <f t="shared" si="19"/>
        <v/>
      </c>
    </row>
    <row r="1243" spans="7:7" x14ac:dyDescent="0.25">
      <c r="G1243" s="69" t="str">
        <f t="shared" si="19"/>
        <v/>
      </c>
    </row>
    <row r="1244" spans="7:7" x14ac:dyDescent="0.25">
      <c r="G1244" s="69" t="str">
        <f t="shared" si="19"/>
        <v/>
      </c>
    </row>
    <row r="1245" spans="7:7" x14ac:dyDescent="0.25">
      <c r="G1245" s="69" t="str">
        <f t="shared" si="19"/>
        <v/>
      </c>
    </row>
    <row r="1246" spans="7:7" x14ac:dyDescent="0.25">
      <c r="G1246" s="69" t="str">
        <f t="shared" si="19"/>
        <v/>
      </c>
    </row>
    <row r="1247" spans="7:7" x14ac:dyDescent="0.25">
      <c r="G1247" s="69" t="str">
        <f t="shared" si="19"/>
        <v/>
      </c>
    </row>
    <row r="1248" spans="7:7" x14ac:dyDescent="0.25">
      <c r="G1248" s="69" t="str">
        <f t="shared" si="19"/>
        <v/>
      </c>
    </row>
    <row r="1249" spans="7:7" x14ac:dyDescent="0.25">
      <c r="G1249" s="69" t="str">
        <f t="shared" si="19"/>
        <v/>
      </c>
    </row>
    <row r="1250" spans="7:7" x14ac:dyDescent="0.25">
      <c r="G1250" s="69" t="str">
        <f t="shared" si="19"/>
        <v/>
      </c>
    </row>
    <row r="1251" spans="7:7" x14ac:dyDescent="0.25">
      <c r="G1251" s="69" t="str">
        <f t="shared" si="19"/>
        <v/>
      </c>
    </row>
    <row r="1252" spans="7:7" x14ac:dyDescent="0.25">
      <c r="G1252" s="69" t="str">
        <f t="shared" si="19"/>
        <v/>
      </c>
    </row>
    <row r="1253" spans="7:7" x14ac:dyDescent="0.25">
      <c r="G1253" s="69" t="str">
        <f t="shared" si="19"/>
        <v/>
      </c>
    </row>
    <row r="1254" spans="7:7" x14ac:dyDescent="0.25">
      <c r="G1254" s="69" t="str">
        <f t="shared" si="19"/>
        <v/>
      </c>
    </row>
    <row r="1255" spans="7:7" x14ac:dyDescent="0.25">
      <c r="G1255" s="69" t="str">
        <f t="shared" si="19"/>
        <v/>
      </c>
    </row>
    <row r="1256" spans="7:7" x14ac:dyDescent="0.25">
      <c r="G1256" s="69" t="str">
        <f t="shared" si="19"/>
        <v/>
      </c>
    </row>
    <row r="1257" spans="7:7" x14ac:dyDescent="0.25">
      <c r="G1257" s="69" t="str">
        <f t="shared" si="19"/>
        <v/>
      </c>
    </row>
    <row r="1258" spans="7:7" x14ac:dyDescent="0.25">
      <c r="G1258" s="69" t="str">
        <f t="shared" si="19"/>
        <v/>
      </c>
    </row>
    <row r="1259" spans="7:7" x14ac:dyDescent="0.25">
      <c r="G1259" s="69" t="str">
        <f t="shared" si="19"/>
        <v/>
      </c>
    </row>
    <row r="1260" spans="7:7" x14ac:dyDescent="0.25">
      <c r="G1260" s="69" t="str">
        <f t="shared" si="19"/>
        <v/>
      </c>
    </row>
    <row r="1261" spans="7:7" x14ac:dyDescent="0.25">
      <c r="G1261" s="69" t="str">
        <f t="shared" si="19"/>
        <v/>
      </c>
    </row>
    <row r="1262" spans="7:7" x14ac:dyDescent="0.25">
      <c r="G1262" s="69" t="str">
        <f t="shared" si="19"/>
        <v/>
      </c>
    </row>
    <row r="1263" spans="7:7" x14ac:dyDescent="0.25">
      <c r="G1263" s="69" t="str">
        <f t="shared" si="19"/>
        <v/>
      </c>
    </row>
    <row r="1264" spans="7:7" x14ac:dyDescent="0.25">
      <c r="G1264" s="69" t="str">
        <f t="shared" si="19"/>
        <v/>
      </c>
    </row>
    <row r="1265" spans="7:7" x14ac:dyDescent="0.25">
      <c r="G1265" s="69" t="str">
        <f t="shared" si="19"/>
        <v/>
      </c>
    </row>
    <row r="1266" spans="7:7" x14ac:dyDescent="0.25">
      <c r="G1266" s="69" t="str">
        <f t="shared" si="19"/>
        <v/>
      </c>
    </row>
    <row r="1267" spans="7:7" x14ac:dyDescent="0.25">
      <c r="G1267" s="69" t="str">
        <f t="shared" si="19"/>
        <v/>
      </c>
    </row>
    <row r="1268" spans="7:7" x14ac:dyDescent="0.25">
      <c r="G1268" s="69" t="str">
        <f t="shared" si="19"/>
        <v/>
      </c>
    </row>
    <row r="1269" spans="7:7" x14ac:dyDescent="0.25">
      <c r="G1269" s="69" t="str">
        <f t="shared" si="19"/>
        <v/>
      </c>
    </row>
    <row r="1270" spans="7:7" x14ac:dyDescent="0.25">
      <c r="G1270" s="69" t="str">
        <f t="shared" si="19"/>
        <v/>
      </c>
    </row>
    <row r="1271" spans="7:7" x14ac:dyDescent="0.25">
      <c r="G1271" s="69" t="str">
        <f t="shared" si="19"/>
        <v/>
      </c>
    </row>
    <row r="1272" spans="7:7" x14ac:dyDescent="0.25">
      <c r="G1272" s="69" t="str">
        <f t="shared" si="19"/>
        <v/>
      </c>
    </row>
    <row r="1273" spans="7:7" x14ac:dyDescent="0.25">
      <c r="G1273" s="69" t="str">
        <f t="shared" si="19"/>
        <v/>
      </c>
    </row>
    <row r="1274" spans="7:7" x14ac:dyDescent="0.25">
      <c r="G1274" s="69" t="str">
        <f t="shared" si="19"/>
        <v/>
      </c>
    </row>
    <row r="1275" spans="7:7" x14ac:dyDescent="0.25">
      <c r="G1275" s="69" t="str">
        <f t="shared" si="19"/>
        <v/>
      </c>
    </row>
    <row r="1276" spans="7:7" x14ac:dyDescent="0.25">
      <c r="G1276" s="69" t="str">
        <f t="shared" si="19"/>
        <v/>
      </c>
    </row>
    <row r="1277" spans="7:7" x14ac:dyDescent="0.25">
      <c r="G1277" s="69" t="str">
        <f t="shared" si="19"/>
        <v/>
      </c>
    </row>
    <row r="1278" spans="7:7" x14ac:dyDescent="0.25">
      <c r="G1278" s="69" t="str">
        <f t="shared" si="19"/>
        <v/>
      </c>
    </row>
    <row r="1279" spans="7:7" x14ac:dyDescent="0.25">
      <c r="G1279" s="69" t="str">
        <f t="shared" si="19"/>
        <v/>
      </c>
    </row>
    <row r="1280" spans="7:7" x14ac:dyDescent="0.25">
      <c r="G1280" s="69" t="str">
        <f t="shared" si="19"/>
        <v/>
      </c>
    </row>
    <row r="1281" spans="7:7" x14ac:dyDescent="0.25">
      <c r="G1281" s="69" t="str">
        <f t="shared" si="19"/>
        <v/>
      </c>
    </row>
    <row r="1282" spans="7:7" x14ac:dyDescent="0.25">
      <c r="G1282" s="69" t="str">
        <f t="shared" si="19"/>
        <v/>
      </c>
    </row>
    <row r="1283" spans="7:7" x14ac:dyDescent="0.25">
      <c r="G1283" s="69" t="str">
        <f t="shared" si="19"/>
        <v/>
      </c>
    </row>
    <row r="1284" spans="7:7" x14ac:dyDescent="0.25">
      <c r="G1284" s="69" t="str">
        <f t="shared" ref="G1284:G1347" si="20">IF(C1284="","",IF(ISNUMBER(MATCH(C1284,ItemName,0)),"OK","NOT IN ITEMS LIST"))</f>
        <v/>
      </c>
    </row>
    <row r="1285" spans="7:7" x14ac:dyDescent="0.25">
      <c r="G1285" s="69" t="str">
        <f t="shared" si="20"/>
        <v/>
      </c>
    </row>
    <row r="1286" spans="7:7" x14ac:dyDescent="0.25">
      <c r="G1286" s="69" t="str">
        <f t="shared" si="20"/>
        <v/>
      </c>
    </row>
    <row r="1287" spans="7:7" x14ac:dyDescent="0.25">
      <c r="G1287" s="69" t="str">
        <f t="shared" si="20"/>
        <v/>
      </c>
    </row>
    <row r="1288" spans="7:7" x14ac:dyDescent="0.25">
      <c r="G1288" s="69" t="str">
        <f t="shared" si="20"/>
        <v/>
      </c>
    </row>
    <row r="1289" spans="7:7" x14ac:dyDescent="0.25">
      <c r="G1289" s="69" t="str">
        <f t="shared" si="20"/>
        <v/>
      </c>
    </row>
    <row r="1290" spans="7:7" x14ac:dyDescent="0.25">
      <c r="G1290" s="69" t="str">
        <f t="shared" si="20"/>
        <v/>
      </c>
    </row>
    <row r="1291" spans="7:7" x14ac:dyDescent="0.25">
      <c r="G1291" s="69" t="str">
        <f t="shared" si="20"/>
        <v/>
      </c>
    </row>
    <row r="1292" spans="7:7" x14ac:dyDescent="0.25">
      <c r="G1292" s="69" t="str">
        <f t="shared" si="20"/>
        <v/>
      </c>
    </row>
    <row r="1293" spans="7:7" x14ac:dyDescent="0.25">
      <c r="G1293" s="69" t="str">
        <f t="shared" si="20"/>
        <v/>
      </c>
    </row>
    <row r="1294" spans="7:7" x14ac:dyDescent="0.25">
      <c r="G1294" s="69" t="str">
        <f t="shared" si="20"/>
        <v/>
      </c>
    </row>
    <row r="1295" spans="7:7" x14ac:dyDescent="0.25">
      <c r="G1295" s="69" t="str">
        <f t="shared" si="20"/>
        <v/>
      </c>
    </row>
    <row r="1296" spans="7:7" x14ac:dyDescent="0.25">
      <c r="G1296" s="69" t="str">
        <f t="shared" si="20"/>
        <v/>
      </c>
    </row>
    <row r="1297" spans="7:7" x14ac:dyDescent="0.25">
      <c r="G1297" s="69" t="str">
        <f t="shared" si="20"/>
        <v/>
      </c>
    </row>
    <row r="1298" spans="7:7" x14ac:dyDescent="0.25">
      <c r="G1298" s="69" t="str">
        <f t="shared" si="20"/>
        <v/>
      </c>
    </row>
    <row r="1299" spans="7:7" x14ac:dyDescent="0.25">
      <c r="G1299" s="69" t="str">
        <f t="shared" si="20"/>
        <v/>
      </c>
    </row>
    <row r="1300" spans="7:7" x14ac:dyDescent="0.25">
      <c r="G1300" s="69" t="str">
        <f t="shared" si="20"/>
        <v/>
      </c>
    </row>
    <row r="1301" spans="7:7" x14ac:dyDescent="0.25">
      <c r="G1301" s="69" t="str">
        <f t="shared" si="20"/>
        <v/>
      </c>
    </row>
    <row r="1302" spans="7:7" x14ac:dyDescent="0.25">
      <c r="G1302" s="69" t="str">
        <f t="shared" si="20"/>
        <v/>
      </c>
    </row>
    <row r="1303" spans="7:7" x14ac:dyDescent="0.25">
      <c r="G1303" s="69" t="str">
        <f t="shared" si="20"/>
        <v/>
      </c>
    </row>
    <row r="1304" spans="7:7" x14ac:dyDescent="0.25">
      <c r="G1304" s="69" t="str">
        <f t="shared" si="20"/>
        <v/>
      </c>
    </row>
    <row r="1305" spans="7:7" x14ac:dyDescent="0.25">
      <c r="G1305" s="69" t="str">
        <f t="shared" si="20"/>
        <v/>
      </c>
    </row>
    <row r="1306" spans="7:7" x14ac:dyDescent="0.25">
      <c r="G1306" s="69" t="str">
        <f t="shared" si="20"/>
        <v/>
      </c>
    </row>
    <row r="1307" spans="7:7" x14ac:dyDescent="0.25">
      <c r="G1307" s="69" t="str">
        <f t="shared" si="20"/>
        <v/>
      </c>
    </row>
    <row r="1308" spans="7:7" x14ac:dyDescent="0.25">
      <c r="G1308" s="69" t="str">
        <f t="shared" si="20"/>
        <v/>
      </c>
    </row>
    <row r="1309" spans="7:7" x14ac:dyDescent="0.25">
      <c r="G1309" s="69" t="str">
        <f t="shared" si="20"/>
        <v/>
      </c>
    </row>
    <row r="1310" spans="7:7" x14ac:dyDescent="0.25">
      <c r="G1310" s="69" t="str">
        <f t="shared" si="20"/>
        <v/>
      </c>
    </row>
    <row r="1311" spans="7:7" x14ac:dyDescent="0.25">
      <c r="G1311" s="69" t="str">
        <f t="shared" si="20"/>
        <v/>
      </c>
    </row>
    <row r="1312" spans="7:7" x14ac:dyDescent="0.25">
      <c r="G1312" s="69" t="str">
        <f t="shared" si="20"/>
        <v/>
      </c>
    </row>
    <row r="1313" spans="7:7" x14ac:dyDescent="0.25">
      <c r="G1313" s="69" t="str">
        <f t="shared" si="20"/>
        <v/>
      </c>
    </row>
    <row r="1314" spans="7:7" x14ac:dyDescent="0.25">
      <c r="G1314" s="69" t="str">
        <f t="shared" si="20"/>
        <v/>
      </c>
    </row>
    <row r="1315" spans="7:7" x14ac:dyDescent="0.25">
      <c r="G1315" s="69" t="str">
        <f t="shared" si="20"/>
        <v/>
      </c>
    </row>
    <row r="1316" spans="7:7" x14ac:dyDescent="0.25">
      <c r="G1316" s="69" t="str">
        <f t="shared" si="20"/>
        <v/>
      </c>
    </row>
    <row r="1317" spans="7:7" x14ac:dyDescent="0.25">
      <c r="G1317" s="69" t="str">
        <f t="shared" si="20"/>
        <v/>
      </c>
    </row>
    <row r="1318" spans="7:7" x14ac:dyDescent="0.25">
      <c r="G1318" s="69" t="str">
        <f t="shared" si="20"/>
        <v/>
      </c>
    </row>
    <row r="1319" spans="7:7" x14ac:dyDescent="0.25">
      <c r="G1319" s="69" t="str">
        <f t="shared" si="20"/>
        <v/>
      </c>
    </row>
    <row r="1320" spans="7:7" x14ac:dyDescent="0.25">
      <c r="G1320" s="69" t="str">
        <f t="shared" si="20"/>
        <v/>
      </c>
    </row>
    <row r="1321" spans="7:7" x14ac:dyDescent="0.25">
      <c r="G1321" s="69" t="str">
        <f t="shared" si="20"/>
        <v/>
      </c>
    </row>
    <row r="1322" spans="7:7" x14ac:dyDescent="0.25">
      <c r="G1322" s="69" t="str">
        <f t="shared" si="20"/>
        <v/>
      </c>
    </row>
    <row r="1323" spans="7:7" x14ac:dyDescent="0.25">
      <c r="G1323" s="69" t="str">
        <f t="shared" si="20"/>
        <v/>
      </c>
    </row>
    <row r="1324" spans="7:7" x14ac:dyDescent="0.25">
      <c r="G1324" s="69" t="str">
        <f t="shared" si="20"/>
        <v/>
      </c>
    </row>
    <row r="1325" spans="7:7" x14ac:dyDescent="0.25">
      <c r="G1325" s="69" t="str">
        <f t="shared" si="20"/>
        <v/>
      </c>
    </row>
    <row r="1326" spans="7:7" x14ac:dyDescent="0.25">
      <c r="G1326" s="69" t="str">
        <f t="shared" si="20"/>
        <v/>
      </c>
    </row>
    <row r="1327" spans="7:7" x14ac:dyDescent="0.25">
      <c r="G1327" s="69" t="str">
        <f t="shared" si="20"/>
        <v/>
      </c>
    </row>
    <row r="1328" spans="7:7" x14ac:dyDescent="0.25">
      <c r="G1328" s="69" t="str">
        <f t="shared" si="20"/>
        <v/>
      </c>
    </row>
    <row r="1329" spans="7:7" x14ac:dyDescent="0.25">
      <c r="G1329" s="69" t="str">
        <f t="shared" si="20"/>
        <v/>
      </c>
    </row>
    <row r="1330" spans="7:7" x14ac:dyDescent="0.25">
      <c r="G1330" s="69" t="str">
        <f t="shared" si="20"/>
        <v/>
      </c>
    </row>
    <row r="1331" spans="7:7" x14ac:dyDescent="0.25">
      <c r="G1331" s="69" t="str">
        <f t="shared" si="20"/>
        <v/>
      </c>
    </row>
    <row r="1332" spans="7:7" x14ac:dyDescent="0.25">
      <c r="G1332" s="69" t="str">
        <f t="shared" si="20"/>
        <v/>
      </c>
    </row>
    <row r="1333" spans="7:7" x14ac:dyDescent="0.25">
      <c r="G1333" s="69" t="str">
        <f t="shared" si="20"/>
        <v/>
      </c>
    </row>
    <row r="1334" spans="7:7" x14ac:dyDescent="0.25">
      <c r="G1334" s="69" t="str">
        <f t="shared" si="20"/>
        <v/>
      </c>
    </row>
    <row r="1335" spans="7:7" x14ac:dyDescent="0.25">
      <c r="G1335" s="69" t="str">
        <f t="shared" si="20"/>
        <v/>
      </c>
    </row>
    <row r="1336" spans="7:7" x14ac:dyDescent="0.25">
      <c r="G1336" s="69" t="str">
        <f t="shared" si="20"/>
        <v/>
      </c>
    </row>
    <row r="1337" spans="7:7" x14ac:dyDescent="0.25">
      <c r="G1337" s="69" t="str">
        <f t="shared" si="20"/>
        <v/>
      </c>
    </row>
    <row r="1338" spans="7:7" x14ac:dyDescent="0.25">
      <c r="G1338" s="69" t="str">
        <f t="shared" si="20"/>
        <v/>
      </c>
    </row>
    <row r="1339" spans="7:7" x14ac:dyDescent="0.25">
      <c r="G1339" s="69" t="str">
        <f t="shared" si="20"/>
        <v/>
      </c>
    </row>
    <row r="1340" spans="7:7" x14ac:dyDescent="0.25">
      <c r="G1340" s="69" t="str">
        <f t="shared" si="20"/>
        <v/>
      </c>
    </row>
    <row r="1341" spans="7:7" x14ac:dyDescent="0.25">
      <c r="G1341" s="69" t="str">
        <f t="shared" si="20"/>
        <v/>
      </c>
    </row>
    <row r="1342" spans="7:7" x14ac:dyDescent="0.25">
      <c r="G1342" s="69" t="str">
        <f t="shared" si="20"/>
        <v/>
      </c>
    </row>
    <row r="1343" spans="7:7" x14ac:dyDescent="0.25">
      <c r="G1343" s="69" t="str">
        <f t="shared" si="20"/>
        <v/>
      </c>
    </row>
    <row r="1344" spans="7:7" x14ac:dyDescent="0.25">
      <c r="G1344" s="69" t="str">
        <f t="shared" si="20"/>
        <v/>
      </c>
    </row>
    <row r="1345" spans="7:7" x14ac:dyDescent="0.25">
      <c r="G1345" s="69" t="str">
        <f t="shared" si="20"/>
        <v/>
      </c>
    </row>
    <row r="1346" spans="7:7" x14ac:dyDescent="0.25">
      <c r="G1346" s="69" t="str">
        <f t="shared" si="20"/>
        <v/>
      </c>
    </row>
    <row r="1347" spans="7:7" x14ac:dyDescent="0.25">
      <c r="G1347" s="69" t="str">
        <f t="shared" si="20"/>
        <v/>
      </c>
    </row>
    <row r="1348" spans="7:7" x14ac:dyDescent="0.25">
      <c r="G1348" s="69" t="str">
        <f t="shared" ref="G1348:G1411" si="21">IF(C1348="","",IF(ISNUMBER(MATCH(C1348,ItemName,0)),"OK","NOT IN ITEMS LIST"))</f>
        <v/>
      </c>
    </row>
    <row r="1349" spans="7:7" x14ac:dyDescent="0.25">
      <c r="G1349" s="69" t="str">
        <f t="shared" si="21"/>
        <v/>
      </c>
    </row>
    <row r="1350" spans="7:7" x14ac:dyDescent="0.25">
      <c r="G1350" s="69" t="str">
        <f t="shared" si="21"/>
        <v/>
      </c>
    </row>
    <row r="1351" spans="7:7" x14ac:dyDescent="0.25">
      <c r="G1351" s="69" t="str">
        <f t="shared" si="21"/>
        <v/>
      </c>
    </row>
    <row r="1352" spans="7:7" x14ac:dyDescent="0.25">
      <c r="G1352" s="69" t="str">
        <f t="shared" si="21"/>
        <v/>
      </c>
    </row>
    <row r="1353" spans="7:7" x14ac:dyDescent="0.25">
      <c r="G1353" s="69" t="str">
        <f t="shared" si="21"/>
        <v/>
      </c>
    </row>
    <row r="1354" spans="7:7" x14ac:dyDescent="0.25">
      <c r="G1354" s="69" t="str">
        <f t="shared" si="21"/>
        <v/>
      </c>
    </row>
    <row r="1355" spans="7:7" x14ac:dyDescent="0.25">
      <c r="G1355" s="69" t="str">
        <f t="shared" si="21"/>
        <v/>
      </c>
    </row>
    <row r="1356" spans="7:7" x14ac:dyDescent="0.25">
      <c r="G1356" s="69" t="str">
        <f t="shared" si="21"/>
        <v/>
      </c>
    </row>
    <row r="1357" spans="7:7" x14ac:dyDescent="0.25">
      <c r="G1357" s="69" t="str">
        <f t="shared" si="21"/>
        <v/>
      </c>
    </row>
    <row r="1358" spans="7:7" x14ac:dyDescent="0.25">
      <c r="G1358" s="69" t="str">
        <f t="shared" si="21"/>
        <v/>
      </c>
    </row>
    <row r="1359" spans="7:7" x14ac:dyDescent="0.25">
      <c r="G1359" s="69" t="str">
        <f t="shared" si="21"/>
        <v/>
      </c>
    </row>
    <row r="1360" spans="7:7" x14ac:dyDescent="0.25">
      <c r="G1360" s="69" t="str">
        <f t="shared" si="21"/>
        <v/>
      </c>
    </row>
    <row r="1361" spans="7:7" x14ac:dyDescent="0.25">
      <c r="G1361" s="69" t="str">
        <f t="shared" si="21"/>
        <v/>
      </c>
    </row>
    <row r="1362" spans="7:7" x14ac:dyDescent="0.25">
      <c r="G1362" s="69" t="str">
        <f t="shared" si="21"/>
        <v/>
      </c>
    </row>
    <row r="1363" spans="7:7" x14ac:dyDescent="0.25">
      <c r="G1363" s="69" t="str">
        <f t="shared" si="21"/>
        <v/>
      </c>
    </row>
    <row r="1364" spans="7:7" x14ac:dyDescent="0.25">
      <c r="G1364" s="69" t="str">
        <f t="shared" si="21"/>
        <v/>
      </c>
    </row>
    <row r="1365" spans="7:7" x14ac:dyDescent="0.25">
      <c r="G1365" s="69" t="str">
        <f t="shared" si="21"/>
        <v/>
      </c>
    </row>
    <row r="1366" spans="7:7" x14ac:dyDescent="0.25">
      <c r="G1366" s="69" t="str">
        <f t="shared" si="21"/>
        <v/>
      </c>
    </row>
    <row r="1367" spans="7:7" x14ac:dyDescent="0.25">
      <c r="G1367" s="69" t="str">
        <f t="shared" si="21"/>
        <v/>
      </c>
    </row>
    <row r="1368" spans="7:7" x14ac:dyDescent="0.25">
      <c r="G1368" s="69" t="str">
        <f t="shared" si="21"/>
        <v/>
      </c>
    </row>
    <row r="1369" spans="7:7" x14ac:dyDescent="0.25">
      <c r="G1369" s="69" t="str">
        <f t="shared" si="21"/>
        <v/>
      </c>
    </row>
    <row r="1370" spans="7:7" x14ac:dyDescent="0.25">
      <c r="G1370" s="69" t="str">
        <f t="shared" si="21"/>
        <v/>
      </c>
    </row>
    <row r="1371" spans="7:7" x14ac:dyDescent="0.25">
      <c r="G1371" s="69" t="str">
        <f t="shared" si="21"/>
        <v/>
      </c>
    </row>
    <row r="1372" spans="7:7" x14ac:dyDescent="0.25">
      <c r="G1372" s="69" t="str">
        <f t="shared" si="21"/>
        <v/>
      </c>
    </row>
    <row r="1373" spans="7:7" x14ac:dyDescent="0.25">
      <c r="G1373" s="69" t="str">
        <f t="shared" si="21"/>
        <v/>
      </c>
    </row>
    <row r="1374" spans="7:7" x14ac:dyDescent="0.25">
      <c r="G1374" s="69" t="str">
        <f t="shared" si="21"/>
        <v/>
      </c>
    </row>
    <row r="1375" spans="7:7" x14ac:dyDescent="0.25">
      <c r="G1375" s="69" t="str">
        <f t="shared" si="21"/>
        <v/>
      </c>
    </row>
    <row r="1376" spans="7:7" x14ac:dyDescent="0.25">
      <c r="G1376" s="69" t="str">
        <f t="shared" si="21"/>
        <v/>
      </c>
    </row>
    <row r="1377" spans="7:7" x14ac:dyDescent="0.25">
      <c r="G1377" s="69" t="str">
        <f t="shared" si="21"/>
        <v/>
      </c>
    </row>
    <row r="1378" spans="7:7" x14ac:dyDescent="0.25">
      <c r="G1378" s="69" t="str">
        <f t="shared" si="21"/>
        <v/>
      </c>
    </row>
    <row r="1379" spans="7:7" x14ac:dyDescent="0.25">
      <c r="G1379" s="69" t="str">
        <f t="shared" si="21"/>
        <v/>
      </c>
    </row>
    <row r="1380" spans="7:7" x14ac:dyDescent="0.25">
      <c r="G1380" s="69" t="str">
        <f t="shared" si="21"/>
        <v/>
      </c>
    </row>
    <row r="1381" spans="7:7" x14ac:dyDescent="0.25">
      <c r="G1381" s="69" t="str">
        <f t="shared" si="21"/>
        <v/>
      </c>
    </row>
    <row r="1382" spans="7:7" x14ac:dyDescent="0.25">
      <c r="G1382" s="69" t="str">
        <f t="shared" si="21"/>
        <v/>
      </c>
    </row>
    <row r="1383" spans="7:7" x14ac:dyDescent="0.25">
      <c r="G1383" s="69" t="str">
        <f t="shared" si="21"/>
        <v/>
      </c>
    </row>
    <row r="1384" spans="7:7" x14ac:dyDescent="0.25">
      <c r="G1384" s="69" t="str">
        <f t="shared" si="21"/>
        <v/>
      </c>
    </row>
    <row r="1385" spans="7:7" x14ac:dyDescent="0.25">
      <c r="G1385" s="69" t="str">
        <f t="shared" si="21"/>
        <v/>
      </c>
    </row>
    <row r="1386" spans="7:7" x14ac:dyDescent="0.25">
      <c r="G1386" s="69" t="str">
        <f t="shared" si="21"/>
        <v/>
      </c>
    </row>
    <row r="1387" spans="7:7" x14ac:dyDescent="0.25">
      <c r="G1387" s="69" t="str">
        <f t="shared" si="21"/>
        <v/>
      </c>
    </row>
    <row r="1388" spans="7:7" x14ac:dyDescent="0.25">
      <c r="G1388" s="69" t="str">
        <f t="shared" si="21"/>
        <v/>
      </c>
    </row>
    <row r="1389" spans="7:7" x14ac:dyDescent="0.25">
      <c r="G1389" s="69" t="str">
        <f t="shared" si="21"/>
        <v/>
      </c>
    </row>
    <row r="1390" spans="7:7" x14ac:dyDescent="0.25">
      <c r="G1390" s="69" t="str">
        <f t="shared" si="21"/>
        <v/>
      </c>
    </row>
    <row r="1391" spans="7:7" x14ac:dyDescent="0.25">
      <c r="G1391" s="69" t="str">
        <f t="shared" si="21"/>
        <v/>
      </c>
    </row>
    <row r="1392" spans="7:7" x14ac:dyDescent="0.25">
      <c r="G1392" s="69" t="str">
        <f t="shared" si="21"/>
        <v/>
      </c>
    </row>
    <row r="1393" spans="7:7" x14ac:dyDescent="0.25">
      <c r="G1393" s="69" t="str">
        <f t="shared" si="21"/>
        <v/>
      </c>
    </row>
    <row r="1394" spans="7:7" x14ac:dyDescent="0.25">
      <c r="G1394" s="69" t="str">
        <f t="shared" si="21"/>
        <v/>
      </c>
    </row>
    <row r="1395" spans="7:7" x14ac:dyDescent="0.25">
      <c r="G1395" s="69" t="str">
        <f t="shared" si="21"/>
        <v/>
      </c>
    </row>
    <row r="1396" spans="7:7" x14ac:dyDescent="0.25">
      <c r="G1396" s="69" t="str">
        <f t="shared" si="21"/>
        <v/>
      </c>
    </row>
    <row r="1397" spans="7:7" x14ac:dyDescent="0.25">
      <c r="G1397" s="69" t="str">
        <f t="shared" si="21"/>
        <v/>
      </c>
    </row>
    <row r="1398" spans="7:7" x14ac:dyDescent="0.25">
      <c r="G1398" s="69" t="str">
        <f t="shared" si="21"/>
        <v/>
      </c>
    </row>
    <row r="1399" spans="7:7" x14ac:dyDescent="0.25">
      <c r="G1399" s="69" t="str">
        <f t="shared" si="21"/>
        <v/>
      </c>
    </row>
    <row r="1400" spans="7:7" x14ac:dyDescent="0.25">
      <c r="G1400" s="69" t="str">
        <f t="shared" si="21"/>
        <v/>
      </c>
    </row>
    <row r="1401" spans="7:7" x14ac:dyDescent="0.25">
      <c r="G1401" s="69" t="str">
        <f t="shared" si="21"/>
        <v/>
      </c>
    </row>
    <row r="1402" spans="7:7" x14ac:dyDescent="0.25">
      <c r="G1402" s="69" t="str">
        <f t="shared" si="21"/>
        <v/>
      </c>
    </row>
    <row r="1403" spans="7:7" x14ac:dyDescent="0.25">
      <c r="G1403" s="69" t="str">
        <f t="shared" si="21"/>
        <v/>
      </c>
    </row>
    <row r="1404" spans="7:7" x14ac:dyDescent="0.25">
      <c r="G1404" s="69" t="str">
        <f t="shared" si="21"/>
        <v/>
      </c>
    </row>
    <row r="1405" spans="7:7" x14ac:dyDescent="0.25">
      <c r="G1405" s="69" t="str">
        <f t="shared" si="21"/>
        <v/>
      </c>
    </row>
    <row r="1406" spans="7:7" x14ac:dyDescent="0.25">
      <c r="G1406" s="69" t="str">
        <f t="shared" si="21"/>
        <v/>
      </c>
    </row>
    <row r="1407" spans="7:7" x14ac:dyDescent="0.25">
      <c r="G1407" s="69" t="str">
        <f t="shared" si="21"/>
        <v/>
      </c>
    </row>
    <row r="1408" spans="7:7" x14ac:dyDescent="0.25">
      <c r="G1408" s="69" t="str">
        <f t="shared" si="21"/>
        <v/>
      </c>
    </row>
    <row r="1409" spans="7:7" x14ac:dyDescent="0.25">
      <c r="G1409" s="69" t="str">
        <f t="shared" si="21"/>
        <v/>
      </c>
    </row>
    <row r="1410" spans="7:7" x14ac:dyDescent="0.25">
      <c r="G1410" s="69" t="str">
        <f t="shared" si="21"/>
        <v/>
      </c>
    </row>
    <row r="1411" spans="7:7" x14ac:dyDescent="0.25">
      <c r="G1411" s="69" t="str">
        <f t="shared" si="21"/>
        <v/>
      </c>
    </row>
    <row r="1412" spans="7:7" x14ac:dyDescent="0.25">
      <c r="G1412" s="69" t="str">
        <f t="shared" ref="G1412:G1475" si="22">IF(C1412="","",IF(ISNUMBER(MATCH(C1412,ItemName,0)),"OK","NOT IN ITEMS LIST"))</f>
        <v/>
      </c>
    </row>
    <row r="1413" spans="7:7" x14ac:dyDescent="0.25">
      <c r="G1413" s="69" t="str">
        <f t="shared" si="22"/>
        <v/>
      </c>
    </row>
    <row r="1414" spans="7:7" x14ac:dyDescent="0.25">
      <c r="G1414" s="69" t="str">
        <f t="shared" si="22"/>
        <v/>
      </c>
    </row>
    <row r="1415" spans="7:7" x14ac:dyDescent="0.25">
      <c r="G1415" s="69" t="str">
        <f t="shared" si="22"/>
        <v/>
      </c>
    </row>
    <row r="1416" spans="7:7" x14ac:dyDescent="0.25">
      <c r="G1416" s="69" t="str">
        <f t="shared" si="22"/>
        <v/>
      </c>
    </row>
    <row r="1417" spans="7:7" x14ac:dyDescent="0.25">
      <c r="G1417" s="69" t="str">
        <f t="shared" si="22"/>
        <v/>
      </c>
    </row>
    <row r="1418" spans="7:7" x14ac:dyDescent="0.25">
      <c r="G1418" s="69" t="str">
        <f t="shared" si="22"/>
        <v/>
      </c>
    </row>
    <row r="1419" spans="7:7" x14ac:dyDescent="0.25">
      <c r="G1419" s="69" t="str">
        <f t="shared" si="22"/>
        <v/>
      </c>
    </row>
    <row r="1420" spans="7:7" x14ac:dyDescent="0.25">
      <c r="G1420" s="69" t="str">
        <f t="shared" si="22"/>
        <v/>
      </c>
    </row>
    <row r="1421" spans="7:7" x14ac:dyDescent="0.25">
      <c r="G1421" s="69" t="str">
        <f t="shared" si="22"/>
        <v/>
      </c>
    </row>
    <row r="1422" spans="7:7" x14ac:dyDescent="0.25">
      <c r="G1422" s="69" t="str">
        <f t="shared" si="22"/>
        <v/>
      </c>
    </row>
    <row r="1423" spans="7:7" x14ac:dyDescent="0.25">
      <c r="G1423" s="69" t="str">
        <f t="shared" si="22"/>
        <v/>
      </c>
    </row>
    <row r="1424" spans="7:7" x14ac:dyDescent="0.25">
      <c r="G1424" s="69" t="str">
        <f t="shared" si="22"/>
        <v/>
      </c>
    </row>
    <row r="1425" spans="7:7" x14ac:dyDescent="0.25">
      <c r="G1425" s="69" t="str">
        <f t="shared" si="22"/>
        <v/>
      </c>
    </row>
    <row r="1426" spans="7:7" x14ac:dyDescent="0.25">
      <c r="G1426" s="69" t="str">
        <f t="shared" si="22"/>
        <v/>
      </c>
    </row>
    <row r="1427" spans="7:7" x14ac:dyDescent="0.25">
      <c r="G1427" s="69" t="str">
        <f t="shared" si="22"/>
        <v/>
      </c>
    </row>
    <row r="1428" spans="7:7" x14ac:dyDescent="0.25">
      <c r="G1428" s="69" t="str">
        <f t="shared" si="22"/>
        <v/>
      </c>
    </row>
    <row r="1429" spans="7:7" x14ac:dyDescent="0.25">
      <c r="G1429" s="69" t="str">
        <f t="shared" si="22"/>
        <v/>
      </c>
    </row>
    <row r="1430" spans="7:7" x14ac:dyDescent="0.25">
      <c r="G1430" s="69" t="str">
        <f t="shared" si="22"/>
        <v/>
      </c>
    </row>
    <row r="1431" spans="7:7" x14ac:dyDescent="0.25">
      <c r="G1431" s="69" t="str">
        <f t="shared" si="22"/>
        <v/>
      </c>
    </row>
    <row r="1432" spans="7:7" x14ac:dyDescent="0.25">
      <c r="G1432" s="69" t="str">
        <f t="shared" si="22"/>
        <v/>
      </c>
    </row>
    <row r="1433" spans="7:7" x14ac:dyDescent="0.25">
      <c r="G1433" s="69" t="str">
        <f t="shared" si="22"/>
        <v/>
      </c>
    </row>
    <row r="1434" spans="7:7" x14ac:dyDescent="0.25">
      <c r="G1434" s="69" t="str">
        <f t="shared" si="22"/>
        <v/>
      </c>
    </row>
    <row r="1435" spans="7:7" x14ac:dyDescent="0.25">
      <c r="G1435" s="69" t="str">
        <f t="shared" si="22"/>
        <v/>
      </c>
    </row>
    <row r="1436" spans="7:7" x14ac:dyDescent="0.25">
      <c r="G1436" s="69" t="str">
        <f t="shared" si="22"/>
        <v/>
      </c>
    </row>
    <row r="1437" spans="7:7" x14ac:dyDescent="0.25">
      <c r="G1437" s="69" t="str">
        <f t="shared" si="22"/>
        <v/>
      </c>
    </row>
    <row r="1438" spans="7:7" x14ac:dyDescent="0.25">
      <c r="G1438" s="69" t="str">
        <f t="shared" si="22"/>
        <v/>
      </c>
    </row>
    <row r="1439" spans="7:7" x14ac:dyDescent="0.25">
      <c r="G1439" s="69" t="str">
        <f t="shared" si="22"/>
        <v/>
      </c>
    </row>
    <row r="1440" spans="7:7" x14ac:dyDescent="0.25">
      <c r="G1440" s="69" t="str">
        <f t="shared" si="22"/>
        <v/>
      </c>
    </row>
    <row r="1441" spans="7:7" x14ac:dyDescent="0.25">
      <c r="G1441" s="69" t="str">
        <f t="shared" si="22"/>
        <v/>
      </c>
    </row>
    <row r="1442" spans="7:7" x14ac:dyDescent="0.25">
      <c r="G1442" s="69" t="str">
        <f t="shared" si="22"/>
        <v/>
      </c>
    </row>
    <row r="1443" spans="7:7" x14ac:dyDescent="0.25">
      <c r="G1443" s="69" t="str">
        <f t="shared" si="22"/>
        <v/>
      </c>
    </row>
    <row r="1444" spans="7:7" x14ac:dyDescent="0.25">
      <c r="G1444" s="69" t="str">
        <f t="shared" si="22"/>
        <v/>
      </c>
    </row>
    <row r="1445" spans="7:7" x14ac:dyDescent="0.25">
      <c r="G1445" s="69" t="str">
        <f t="shared" si="22"/>
        <v/>
      </c>
    </row>
    <row r="1446" spans="7:7" x14ac:dyDescent="0.25">
      <c r="G1446" s="69" t="str">
        <f t="shared" si="22"/>
        <v/>
      </c>
    </row>
    <row r="1447" spans="7:7" x14ac:dyDescent="0.25">
      <c r="G1447" s="69" t="str">
        <f t="shared" si="22"/>
        <v/>
      </c>
    </row>
    <row r="1448" spans="7:7" x14ac:dyDescent="0.25">
      <c r="G1448" s="69" t="str">
        <f t="shared" si="22"/>
        <v/>
      </c>
    </row>
    <row r="1449" spans="7:7" x14ac:dyDescent="0.25">
      <c r="G1449" s="69" t="str">
        <f t="shared" si="22"/>
        <v/>
      </c>
    </row>
    <row r="1450" spans="7:7" x14ac:dyDescent="0.25">
      <c r="G1450" s="69" t="str">
        <f t="shared" si="22"/>
        <v/>
      </c>
    </row>
    <row r="1451" spans="7:7" x14ac:dyDescent="0.25">
      <c r="G1451" s="69" t="str">
        <f t="shared" si="22"/>
        <v/>
      </c>
    </row>
    <row r="1452" spans="7:7" x14ac:dyDescent="0.25">
      <c r="G1452" s="69" t="str">
        <f t="shared" si="22"/>
        <v/>
      </c>
    </row>
    <row r="1453" spans="7:7" x14ac:dyDescent="0.25">
      <c r="G1453" s="69" t="str">
        <f t="shared" si="22"/>
        <v/>
      </c>
    </row>
    <row r="1454" spans="7:7" x14ac:dyDescent="0.25">
      <c r="G1454" s="69" t="str">
        <f t="shared" si="22"/>
        <v/>
      </c>
    </row>
    <row r="1455" spans="7:7" x14ac:dyDescent="0.25">
      <c r="G1455" s="69" t="str">
        <f t="shared" si="22"/>
        <v/>
      </c>
    </row>
    <row r="1456" spans="7:7" x14ac:dyDescent="0.25">
      <c r="G1456" s="69" t="str">
        <f t="shared" si="22"/>
        <v/>
      </c>
    </row>
    <row r="1457" spans="7:7" x14ac:dyDescent="0.25">
      <c r="G1457" s="69" t="str">
        <f t="shared" si="22"/>
        <v/>
      </c>
    </row>
    <row r="1458" spans="7:7" x14ac:dyDescent="0.25">
      <c r="G1458" s="69" t="str">
        <f t="shared" si="22"/>
        <v/>
      </c>
    </row>
    <row r="1459" spans="7:7" x14ac:dyDescent="0.25">
      <c r="G1459" s="69" t="str">
        <f t="shared" si="22"/>
        <v/>
      </c>
    </row>
    <row r="1460" spans="7:7" x14ac:dyDescent="0.25">
      <c r="G1460" s="69" t="str">
        <f t="shared" si="22"/>
        <v/>
      </c>
    </row>
    <row r="1461" spans="7:7" x14ac:dyDescent="0.25">
      <c r="G1461" s="69" t="str">
        <f t="shared" si="22"/>
        <v/>
      </c>
    </row>
    <row r="1462" spans="7:7" x14ac:dyDescent="0.25">
      <c r="G1462" s="69" t="str">
        <f t="shared" si="22"/>
        <v/>
      </c>
    </row>
    <row r="1463" spans="7:7" x14ac:dyDescent="0.25">
      <c r="G1463" s="69" t="str">
        <f t="shared" si="22"/>
        <v/>
      </c>
    </row>
    <row r="1464" spans="7:7" x14ac:dyDescent="0.25">
      <c r="G1464" s="69" t="str">
        <f t="shared" si="22"/>
        <v/>
      </c>
    </row>
    <row r="1465" spans="7:7" x14ac:dyDescent="0.25">
      <c r="G1465" s="69" t="str">
        <f t="shared" si="22"/>
        <v/>
      </c>
    </row>
    <row r="1466" spans="7:7" x14ac:dyDescent="0.25">
      <c r="G1466" s="69" t="str">
        <f t="shared" si="22"/>
        <v/>
      </c>
    </row>
    <row r="1467" spans="7:7" x14ac:dyDescent="0.25">
      <c r="G1467" s="69" t="str">
        <f t="shared" si="22"/>
        <v/>
      </c>
    </row>
    <row r="1468" spans="7:7" x14ac:dyDescent="0.25">
      <c r="G1468" s="69" t="str">
        <f t="shared" si="22"/>
        <v/>
      </c>
    </row>
    <row r="1469" spans="7:7" x14ac:dyDescent="0.25">
      <c r="G1469" s="69" t="str">
        <f t="shared" si="22"/>
        <v/>
      </c>
    </row>
    <row r="1470" spans="7:7" x14ac:dyDescent="0.25">
      <c r="G1470" s="69" t="str">
        <f t="shared" si="22"/>
        <v/>
      </c>
    </row>
    <row r="1471" spans="7:7" x14ac:dyDescent="0.25">
      <c r="G1471" s="69" t="str">
        <f t="shared" si="22"/>
        <v/>
      </c>
    </row>
    <row r="1472" spans="7:7" x14ac:dyDescent="0.25">
      <c r="G1472" s="69" t="str">
        <f t="shared" si="22"/>
        <v/>
      </c>
    </row>
    <row r="1473" spans="7:7" x14ac:dyDescent="0.25">
      <c r="G1473" s="69" t="str">
        <f t="shared" si="22"/>
        <v/>
      </c>
    </row>
    <row r="1474" spans="7:7" x14ac:dyDescent="0.25">
      <c r="G1474" s="69" t="str">
        <f t="shared" si="22"/>
        <v/>
      </c>
    </row>
    <row r="1475" spans="7:7" x14ac:dyDescent="0.25">
      <c r="G1475" s="69" t="str">
        <f t="shared" si="22"/>
        <v/>
      </c>
    </row>
    <row r="1476" spans="7:7" x14ac:dyDescent="0.25">
      <c r="G1476" s="69" t="str">
        <f t="shared" ref="G1476:G1539" si="23">IF(C1476="","",IF(ISNUMBER(MATCH(C1476,ItemName,0)),"OK","NOT IN ITEMS LIST"))</f>
        <v/>
      </c>
    </row>
    <row r="1477" spans="7:7" x14ac:dyDescent="0.25">
      <c r="G1477" s="69" t="str">
        <f t="shared" si="23"/>
        <v/>
      </c>
    </row>
    <row r="1478" spans="7:7" x14ac:dyDescent="0.25">
      <c r="G1478" s="69" t="str">
        <f t="shared" si="23"/>
        <v/>
      </c>
    </row>
    <row r="1479" spans="7:7" x14ac:dyDescent="0.25">
      <c r="G1479" s="69" t="str">
        <f t="shared" si="23"/>
        <v/>
      </c>
    </row>
    <row r="1480" spans="7:7" x14ac:dyDescent="0.25">
      <c r="G1480" s="69" t="str">
        <f t="shared" si="23"/>
        <v/>
      </c>
    </row>
    <row r="1481" spans="7:7" x14ac:dyDescent="0.25">
      <c r="G1481" s="69" t="str">
        <f t="shared" si="23"/>
        <v/>
      </c>
    </row>
    <row r="1482" spans="7:7" x14ac:dyDescent="0.25">
      <c r="G1482" s="69" t="str">
        <f t="shared" si="23"/>
        <v/>
      </c>
    </row>
    <row r="1483" spans="7:7" x14ac:dyDescent="0.25">
      <c r="G1483" s="69" t="str">
        <f t="shared" si="23"/>
        <v/>
      </c>
    </row>
    <row r="1484" spans="7:7" x14ac:dyDescent="0.25">
      <c r="G1484" s="69" t="str">
        <f t="shared" si="23"/>
        <v/>
      </c>
    </row>
    <row r="1485" spans="7:7" x14ac:dyDescent="0.25">
      <c r="G1485" s="69" t="str">
        <f t="shared" si="23"/>
        <v/>
      </c>
    </row>
    <row r="1486" spans="7:7" x14ac:dyDescent="0.25">
      <c r="G1486" s="69" t="str">
        <f t="shared" si="23"/>
        <v/>
      </c>
    </row>
    <row r="1487" spans="7:7" x14ac:dyDescent="0.25">
      <c r="G1487" s="69" t="str">
        <f t="shared" si="23"/>
        <v/>
      </c>
    </row>
    <row r="1488" spans="7:7" x14ac:dyDescent="0.25">
      <c r="G1488" s="69" t="str">
        <f t="shared" si="23"/>
        <v/>
      </c>
    </row>
    <row r="1489" spans="7:7" x14ac:dyDescent="0.25">
      <c r="G1489" s="69" t="str">
        <f t="shared" si="23"/>
        <v/>
      </c>
    </row>
    <row r="1490" spans="7:7" x14ac:dyDescent="0.25">
      <c r="G1490" s="69" t="str">
        <f t="shared" si="23"/>
        <v/>
      </c>
    </row>
    <row r="1491" spans="7:7" x14ac:dyDescent="0.25">
      <c r="G1491" s="69" t="str">
        <f t="shared" si="23"/>
        <v/>
      </c>
    </row>
    <row r="1492" spans="7:7" x14ac:dyDescent="0.25">
      <c r="G1492" s="69" t="str">
        <f t="shared" si="23"/>
        <v/>
      </c>
    </row>
    <row r="1493" spans="7:7" x14ac:dyDescent="0.25">
      <c r="G1493" s="69" t="str">
        <f t="shared" si="23"/>
        <v/>
      </c>
    </row>
    <row r="1494" spans="7:7" x14ac:dyDescent="0.25">
      <c r="G1494" s="69" t="str">
        <f t="shared" si="23"/>
        <v/>
      </c>
    </row>
    <row r="1495" spans="7:7" x14ac:dyDescent="0.25">
      <c r="G1495" s="69" t="str">
        <f t="shared" si="23"/>
        <v/>
      </c>
    </row>
    <row r="1496" spans="7:7" x14ac:dyDescent="0.25">
      <c r="G1496" s="69" t="str">
        <f t="shared" si="23"/>
        <v/>
      </c>
    </row>
    <row r="1497" spans="7:7" x14ac:dyDescent="0.25">
      <c r="G1497" s="69" t="str">
        <f t="shared" si="23"/>
        <v/>
      </c>
    </row>
    <row r="1498" spans="7:7" x14ac:dyDescent="0.25">
      <c r="G1498" s="69" t="str">
        <f t="shared" si="23"/>
        <v/>
      </c>
    </row>
    <row r="1499" spans="7:7" x14ac:dyDescent="0.25">
      <c r="G1499" s="69" t="str">
        <f t="shared" si="23"/>
        <v/>
      </c>
    </row>
    <row r="1500" spans="7:7" x14ac:dyDescent="0.25">
      <c r="G1500" s="69" t="str">
        <f t="shared" si="23"/>
        <v/>
      </c>
    </row>
    <row r="1501" spans="7:7" x14ac:dyDescent="0.25">
      <c r="G1501" s="69" t="str">
        <f t="shared" si="23"/>
        <v/>
      </c>
    </row>
    <row r="1502" spans="7:7" x14ac:dyDescent="0.25">
      <c r="G1502" s="69" t="str">
        <f t="shared" si="23"/>
        <v/>
      </c>
    </row>
    <row r="1503" spans="7:7" x14ac:dyDescent="0.25">
      <c r="G1503" s="69" t="str">
        <f t="shared" si="23"/>
        <v/>
      </c>
    </row>
    <row r="1504" spans="7:7" x14ac:dyDescent="0.25">
      <c r="G1504" s="69" t="str">
        <f t="shared" si="23"/>
        <v/>
      </c>
    </row>
    <row r="1505" spans="7:7" x14ac:dyDescent="0.25">
      <c r="G1505" s="69" t="str">
        <f t="shared" si="23"/>
        <v/>
      </c>
    </row>
    <row r="1506" spans="7:7" x14ac:dyDescent="0.25">
      <c r="G1506" s="69" t="str">
        <f t="shared" si="23"/>
        <v/>
      </c>
    </row>
    <row r="1507" spans="7:7" x14ac:dyDescent="0.25">
      <c r="G1507" s="69" t="str">
        <f t="shared" si="23"/>
        <v/>
      </c>
    </row>
    <row r="1508" spans="7:7" x14ac:dyDescent="0.25">
      <c r="G1508" s="69" t="str">
        <f t="shared" si="23"/>
        <v/>
      </c>
    </row>
    <row r="1509" spans="7:7" x14ac:dyDescent="0.25">
      <c r="G1509" s="69" t="str">
        <f t="shared" si="23"/>
        <v/>
      </c>
    </row>
    <row r="1510" spans="7:7" x14ac:dyDescent="0.25">
      <c r="G1510" s="69" t="str">
        <f t="shared" si="23"/>
        <v/>
      </c>
    </row>
    <row r="1511" spans="7:7" x14ac:dyDescent="0.25">
      <c r="G1511" s="69" t="str">
        <f t="shared" si="23"/>
        <v/>
      </c>
    </row>
    <row r="1512" spans="7:7" x14ac:dyDescent="0.25">
      <c r="G1512" s="69" t="str">
        <f t="shared" si="23"/>
        <v/>
      </c>
    </row>
    <row r="1513" spans="7:7" x14ac:dyDescent="0.25">
      <c r="G1513" s="69" t="str">
        <f t="shared" si="23"/>
        <v/>
      </c>
    </row>
    <row r="1514" spans="7:7" x14ac:dyDescent="0.25">
      <c r="G1514" s="69" t="str">
        <f t="shared" si="23"/>
        <v/>
      </c>
    </row>
    <row r="1515" spans="7:7" x14ac:dyDescent="0.25">
      <c r="G1515" s="69" t="str">
        <f t="shared" si="23"/>
        <v/>
      </c>
    </row>
    <row r="1516" spans="7:7" x14ac:dyDescent="0.25">
      <c r="G1516" s="69" t="str">
        <f t="shared" si="23"/>
        <v/>
      </c>
    </row>
    <row r="1517" spans="7:7" x14ac:dyDescent="0.25">
      <c r="G1517" s="69" t="str">
        <f t="shared" si="23"/>
        <v/>
      </c>
    </row>
    <row r="1518" spans="7:7" x14ac:dyDescent="0.25">
      <c r="G1518" s="69" t="str">
        <f t="shared" si="23"/>
        <v/>
      </c>
    </row>
    <row r="1519" spans="7:7" x14ac:dyDescent="0.25">
      <c r="G1519" s="69" t="str">
        <f t="shared" si="23"/>
        <v/>
      </c>
    </row>
    <row r="1520" spans="7:7" x14ac:dyDescent="0.25">
      <c r="G1520" s="69" t="str">
        <f t="shared" si="23"/>
        <v/>
      </c>
    </row>
    <row r="1521" spans="7:7" x14ac:dyDescent="0.25">
      <c r="G1521" s="69" t="str">
        <f t="shared" si="23"/>
        <v/>
      </c>
    </row>
    <row r="1522" spans="7:7" x14ac:dyDescent="0.25">
      <c r="G1522" s="69" t="str">
        <f t="shared" si="23"/>
        <v/>
      </c>
    </row>
    <row r="1523" spans="7:7" x14ac:dyDescent="0.25">
      <c r="G1523" s="69" t="str">
        <f t="shared" si="23"/>
        <v/>
      </c>
    </row>
    <row r="1524" spans="7:7" x14ac:dyDescent="0.25">
      <c r="G1524" s="69" t="str">
        <f t="shared" si="23"/>
        <v/>
      </c>
    </row>
    <row r="1525" spans="7:7" x14ac:dyDescent="0.25">
      <c r="G1525" s="69" t="str">
        <f t="shared" si="23"/>
        <v/>
      </c>
    </row>
    <row r="1526" spans="7:7" x14ac:dyDescent="0.25">
      <c r="G1526" s="69" t="str">
        <f t="shared" si="23"/>
        <v/>
      </c>
    </row>
    <row r="1527" spans="7:7" x14ac:dyDescent="0.25">
      <c r="G1527" s="69" t="str">
        <f t="shared" si="23"/>
        <v/>
      </c>
    </row>
    <row r="1528" spans="7:7" x14ac:dyDescent="0.25">
      <c r="G1528" s="69" t="str">
        <f t="shared" si="23"/>
        <v/>
      </c>
    </row>
    <row r="1529" spans="7:7" x14ac:dyDescent="0.25">
      <c r="G1529" s="69" t="str">
        <f t="shared" si="23"/>
        <v/>
      </c>
    </row>
    <row r="1530" spans="7:7" x14ac:dyDescent="0.25">
      <c r="G1530" s="69" t="str">
        <f t="shared" si="23"/>
        <v/>
      </c>
    </row>
    <row r="1531" spans="7:7" x14ac:dyDescent="0.25">
      <c r="G1531" s="69" t="str">
        <f t="shared" si="23"/>
        <v/>
      </c>
    </row>
    <row r="1532" spans="7:7" x14ac:dyDescent="0.25">
      <c r="G1532" s="69" t="str">
        <f t="shared" si="23"/>
        <v/>
      </c>
    </row>
    <row r="1533" spans="7:7" x14ac:dyDescent="0.25">
      <c r="G1533" s="69" t="str">
        <f t="shared" si="23"/>
        <v/>
      </c>
    </row>
    <row r="1534" spans="7:7" x14ac:dyDescent="0.25">
      <c r="G1534" s="69" t="str">
        <f t="shared" si="23"/>
        <v/>
      </c>
    </row>
    <row r="1535" spans="7:7" x14ac:dyDescent="0.25">
      <c r="G1535" s="69" t="str">
        <f t="shared" si="23"/>
        <v/>
      </c>
    </row>
    <row r="1536" spans="7:7" x14ac:dyDescent="0.25">
      <c r="G1536" s="69" t="str">
        <f t="shared" si="23"/>
        <v/>
      </c>
    </row>
    <row r="1537" spans="7:7" x14ac:dyDescent="0.25">
      <c r="G1537" s="69" t="str">
        <f t="shared" si="23"/>
        <v/>
      </c>
    </row>
    <row r="1538" spans="7:7" x14ac:dyDescent="0.25">
      <c r="G1538" s="69" t="str">
        <f t="shared" si="23"/>
        <v/>
      </c>
    </row>
    <row r="1539" spans="7:7" x14ac:dyDescent="0.25">
      <c r="G1539" s="69" t="str">
        <f t="shared" si="23"/>
        <v/>
      </c>
    </row>
    <row r="1540" spans="7:7" x14ac:dyDescent="0.25">
      <c r="G1540" s="69" t="str">
        <f t="shared" ref="G1540:G1603" si="24">IF(C1540="","",IF(ISNUMBER(MATCH(C1540,ItemName,0)),"OK","NOT IN ITEMS LIST"))</f>
        <v/>
      </c>
    </row>
    <row r="1541" spans="7:7" x14ac:dyDescent="0.25">
      <c r="G1541" s="69" t="str">
        <f t="shared" si="24"/>
        <v/>
      </c>
    </row>
    <row r="1542" spans="7:7" x14ac:dyDescent="0.25">
      <c r="G1542" s="69" t="str">
        <f t="shared" si="24"/>
        <v/>
      </c>
    </row>
    <row r="1543" spans="7:7" x14ac:dyDescent="0.25">
      <c r="G1543" s="69" t="str">
        <f t="shared" si="24"/>
        <v/>
      </c>
    </row>
    <row r="1544" spans="7:7" x14ac:dyDescent="0.25">
      <c r="G1544" s="69" t="str">
        <f t="shared" si="24"/>
        <v/>
      </c>
    </row>
    <row r="1545" spans="7:7" x14ac:dyDescent="0.25">
      <c r="G1545" s="69" t="str">
        <f t="shared" si="24"/>
        <v/>
      </c>
    </row>
    <row r="1546" spans="7:7" x14ac:dyDescent="0.25">
      <c r="G1546" s="69" t="str">
        <f t="shared" si="24"/>
        <v/>
      </c>
    </row>
    <row r="1547" spans="7:7" x14ac:dyDescent="0.25">
      <c r="G1547" s="69" t="str">
        <f t="shared" si="24"/>
        <v/>
      </c>
    </row>
    <row r="1548" spans="7:7" x14ac:dyDescent="0.25">
      <c r="G1548" s="69" t="str">
        <f t="shared" si="24"/>
        <v/>
      </c>
    </row>
    <row r="1549" spans="7:7" x14ac:dyDescent="0.25">
      <c r="G1549" s="69" t="str">
        <f t="shared" si="24"/>
        <v/>
      </c>
    </row>
    <row r="1550" spans="7:7" x14ac:dyDescent="0.25">
      <c r="G1550" s="69" t="str">
        <f t="shared" si="24"/>
        <v/>
      </c>
    </row>
    <row r="1551" spans="7:7" x14ac:dyDescent="0.25">
      <c r="G1551" s="69" t="str">
        <f t="shared" si="24"/>
        <v/>
      </c>
    </row>
    <row r="1552" spans="7:7" x14ac:dyDescent="0.25">
      <c r="G1552" s="69" t="str">
        <f t="shared" si="24"/>
        <v/>
      </c>
    </row>
    <row r="1553" spans="7:7" x14ac:dyDescent="0.25">
      <c r="G1553" s="69" t="str">
        <f t="shared" si="24"/>
        <v/>
      </c>
    </row>
    <row r="1554" spans="7:7" x14ac:dyDescent="0.25">
      <c r="G1554" s="69" t="str">
        <f t="shared" si="24"/>
        <v/>
      </c>
    </row>
    <row r="1555" spans="7:7" x14ac:dyDescent="0.25">
      <c r="G1555" s="69" t="str">
        <f t="shared" si="24"/>
        <v/>
      </c>
    </row>
    <row r="1556" spans="7:7" x14ac:dyDescent="0.25">
      <c r="G1556" s="69" t="str">
        <f t="shared" si="24"/>
        <v/>
      </c>
    </row>
    <row r="1557" spans="7:7" x14ac:dyDescent="0.25">
      <c r="G1557" s="69" t="str">
        <f t="shared" si="24"/>
        <v/>
      </c>
    </row>
    <row r="1558" spans="7:7" x14ac:dyDescent="0.25">
      <c r="G1558" s="69" t="str">
        <f t="shared" si="24"/>
        <v/>
      </c>
    </row>
    <row r="1559" spans="7:7" x14ac:dyDescent="0.25">
      <c r="G1559" s="69" t="str">
        <f t="shared" si="24"/>
        <v/>
      </c>
    </row>
    <row r="1560" spans="7:7" x14ac:dyDescent="0.25">
      <c r="G1560" s="69" t="str">
        <f t="shared" si="24"/>
        <v/>
      </c>
    </row>
    <row r="1561" spans="7:7" x14ac:dyDescent="0.25">
      <c r="G1561" s="69" t="str">
        <f t="shared" si="24"/>
        <v/>
      </c>
    </row>
    <row r="1562" spans="7:7" x14ac:dyDescent="0.25">
      <c r="G1562" s="69" t="str">
        <f t="shared" si="24"/>
        <v/>
      </c>
    </row>
    <row r="1563" spans="7:7" x14ac:dyDescent="0.25">
      <c r="G1563" s="69" t="str">
        <f t="shared" si="24"/>
        <v/>
      </c>
    </row>
    <row r="1564" spans="7:7" x14ac:dyDescent="0.25">
      <c r="G1564" s="69" t="str">
        <f t="shared" si="24"/>
        <v/>
      </c>
    </row>
    <row r="1565" spans="7:7" x14ac:dyDescent="0.25">
      <c r="G1565" s="69" t="str">
        <f t="shared" si="24"/>
        <v/>
      </c>
    </row>
    <row r="1566" spans="7:7" x14ac:dyDescent="0.25">
      <c r="G1566" s="69" t="str">
        <f t="shared" si="24"/>
        <v/>
      </c>
    </row>
    <row r="1567" spans="7:7" x14ac:dyDescent="0.25">
      <c r="G1567" s="69" t="str">
        <f t="shared" si="24"/>
        <v/>
      </c>
    </row>
    <row r="1568" spans="7:7" x14ac:dyDescent="0.25">
      <c r="G1568" s="69" t="str">
        <f t="shared" si="24"/>
        <v/>
      </c>
    </row>
    <row r="1569" spans="7:7" x14ac:dyDescent="0.25">
      <c r="G1569" s="69" t="str">
        <f t="shared" si="24"/>
        <v/>
      </c>
    </row>
    <row r="1570" spans="7:7" x14ac:dyDescent="0.25">
      <c r="G1570" s="69" t="str">
        <f t="shared" si="24"/>
        <v/>
      </c>
    </row>
    <row r="1571" spans="7:7" x14ac:dyDescent="0.25">
      <c r="G1571" s="69" t="str">
        <f t="shared" si="24"/>
        <v/>
      </c>
    </row>
    <row r="1572" spans="7:7" x14ac:dyDescent="0.25">
      <c r="G1572" s="69" t="str">
        <f t="shared" si="24"/>
        <v/>
      </c>
    </row>
    <row r="1573" spans="7:7" x14ac:dyDescent="0.25">
      <c r="G1573" s="69" t="str">
        <f t="shared" si="24"/>
        <v/>
      </c>
    </row>
    <row r="1574" spans="7:7" x14ac:dyDescent="0.25">
      <c r="G1574" s="69" t="str">
        <f t="shared" si="24"/>
        <v/>
      </c>
    </row>
    <row r="1575" spans="7:7" x14ac:dyDescent="0.25">
      <c r="G1575" s="69" t="str">
        <f t="shared" si="24"/>
        <v/>
      </c>
    </row>
    <row r="1576" spans="7:7" x14ac:dyDescent="0.25">
      <c r="G1576" s="69" t="str">
        <f t="shared" si="24"/>
        <v/>
      </c>
    </row>
    <row r="1577" spans="7:7" x14ac:dyDescent="0.25">
      <c r="G1577" s="69" t="str">
        <f t="shared" si="24"/>
        <v/>
      </c>
    </row>
    <row r="1578" spans="7:7" x14ac:dyDescent="0.25">
      <c r="G1578" s="69" t="str">
        <f t="shared" si="24"/>
        <v/>
      </c>
    </row>
    <row r="1579" spans="7:7" x14ac:dyDescent="0.25">
      <c r="G1579" s="69" t="str">
        <f t="shared" si="24"/>
        <v/>
      </c>
    </row>
    <row r="1580" spans="7:7" x14ac:dyDescent="0.25">
      <c r="G1580" s="69" t="str">
        <f t="shared" si="24"/>
        <v/>
      </c>
    </row>
    <row r="1581" spans="7:7" x14ac:dyDescent="0.25">
      <c r="G1581" s="69" t="str">
        <f t="shared" si="24"/>
        <v/>
      </c>
    </row>
    <row r="1582" spans="7:7" x14ac:dyDescent="0.25">
      <c r="G1582" s="69" t="str">
        <f t="shared" si="24"/>
        <v/>
      </c>
    </row>
    <row r="1583" spans="7:7" x14ac:dyDescent="0.25">
      <c r="G1583" s="69" t="str">
        <f t="shared" si="24"/>
        <v/>
      </c>
    </row>
    <row r="1584" spans="7:7" x14ac:dyDescent="0.25">
      <c r="G1584" s="69" t="str">
        <f t="shared" si="24"/>
        <v/>
      </c>
    </row>
    <row r="1585" spans="7:7" x14ac:dyDescent="0.25">
      <c r="G1585" s="69" t="str">
        <f t="shared" si="24"/>
        <v/>
      </c>
    </row>
    <row r="1586" spans="7:7" x14ac:dyDescent="0.25">
      <c r="G1586" s="69" t="str">
        <f t="shared" si="24"/>
        <v/>
      </c>
    </row>
    <row r="1587" spans="7:7" x14ac:dyDescent="0.25">
      <c r="G1587" s="69" t="str">
        <f t="shared" si="24"/>
        <v/>
      </c>
    </row>
    <row r="1588" spans="7:7" x14ac:dyDescent="0.25">
      <c r="G1588" s="69" t="str">
        <f t="shared" si="24"/>
        <v/>
      </c>
    </row>
    <row r="1589" spans="7:7" x14ac:dyDescent="0.25">
      <c r="G1589" s="69" t="str">
        <f t="shared" si="24"/>
        <v/>
      </c>
    </row>
    <row r="1590" spans="7:7" x14ac:dyDescent="0.25">
      <c r="G1590" s="69" t="str">
        <f t="shared" si="24"/>
        <v/>
      </c>
    </row>
    <row r="1591" spans="7:7" x14ac:dyDescent="0.25">
      <c r="G1591" s="69" t="str">
        <f t="shared" si="24"/>
        <v/>
      </c>
    </row>
    <row r="1592" spans="7:7" x14ac:dyDescent="0.25">
      <c r="G1592" s="69" t="str">
        <f t="shared" si="24"/>
        <v/>
      </c>
    </row>
    <row r="1593" spans="7:7" x14ac:dyDescent="0.25">
      <c r="G1593" s="69" t="str">
        <f t="shared" si="24"/>
        <v/>
      </c>
    </row>
    <row r="1594" spans="7:7" x14ac:dyDescent="0.25">
      <c r="G1594" s="69" t="str">
        <f t="shared" si="24"/>
        <v/>
      </c>
    </row>
    <row r="1595" spans="7:7" x14ac:dyDescent="0.25">
      <c r="G1595" s="69" t="str">
        <f t="shared" si="24"/>
        <v/>
      </c>
    </row>
    <row r="1596" spans="7:7" x14ac:dyDescent="0.25">
      <c r="G1596" s="69" t="str">
        <f t="shared" si="24"/>
        <v/>
      </c>
    </row>
    <row r="1597" spans="7:7" x14ac:dyDescent="0.25">
      <c r="G1597" s="69" t="str">
        <f t="shared" si="24"/>
        <v/>
      </c>
    </row>
    <row r="1598" spans="7:7" x14ac:dyDescent="0.25">
      <c r="G1598" s="69" t="str">
        <f t="shared" si="24"/>
        <v/>
      </c>
    </row>
    <row r="1599" spans="7:7" x14ac:dyDescent="0.25">
      <c r="G1599" s="69" t="str">
        <f t="shared" si="24"/>
        <v/>
      </c>
    </row>
    <row r="1600" spans="7:7" x14ac:dyDescent="0.25">
      <c r="G1600" s="69" t="str">
        <f t="shared" si="24"/>
        <v/>
      </c>
    </row>
    <row r="1601" spans="7:7" x14ac:dyDescent="0.25">
      <c r="G1601" s="69" t="str">
        <f t="shared" si="24"/>
        <v/>
      </c>
    </row>
    <row r="1602" spans="7:7" x14ac:dyDescent="0.25">
      <c r="G1602" s="69" t="str">
        <f t="shared" si="24"/>
        <v/>
      </c>
    </row>
    <row r="1603" spans="7:7" x14ac:dyDescent="0.25">
      <c r="G1603" s="69" t="str">
        <f t="shared" si="24"/>
        <v/>
      </c>
    </row>
    <row r="1604" spans="7:7" x14ac:dyDescent="0.25">
      <c r="G1604" s="69" t="str">
        <f t="shared" ref="G1604:G1667" si="25">IF(C1604="","",IF(ISNUMBER(MATCH(C1604,ItemName,0)),"OK","NOT IN ITEMS LIST"))</f>
        <v/>
      </c>
    </row>
    <row r="1605" spans="7:7" x14ac:dyDescent="0.25">
      <c r="G1605" s="69" t="str">
        <f t="shared" si="25"/>
        <v/>
      </c>
    </row>
    <row r="1606" spans="7:7" x14ac:dyDescent="0.25">
      <c r="G1606" s="69" t="str">
        <f t="shared" si="25"/>
        <v/>
      </c>
    </row>
    <row r="1607" spans="7:7" x14ac:dyDescent="0.25">
      <c r="G1607" s="69" t="str">
        <f t="shared" si="25"/>
        <v/>
      </c>
    </row>
    <row r="1608" spans="7:7" x14ac:dyDescent="0.25">
      <c r="G1608" s="69" t="str">
        <f t="shared" si="25"/>
        <v/>
      </c>
    </row>
    <row r="1609" spans="7:7" x14ac:dyDescent="0.25">
      <c r="G1609" s="69" t="str">
        <f t="shared" si="25"/>
        <v/>
      </c>
    </row>
    <row r="1610" spans="7:7" x14ac:dyDescent="0.25">
      <c r="G1610" s="69" t="str">
        <f t="shared" si="25"/>
        <v/>
      </c>
    </row>
    <row r="1611" spans="7:7" x14ac:dyDescent="0.25">
      <c r="G1611" s="69" t="str">
        <f t="shared" si="25"/>
        <v/>
      </c>
    </row>
    <row r="1612" spans="7:7" x14ac:dyDescent="0.25">
      <c r="G1612" s="69" t="str">
        <f t="shared" si="25"/>
        <v/>
      </c>
    </row>
    <row r="1613" spans="7:7" x14ac:dyDescent="0.25">
      <c r="G1613" s="69" t="str">
        <f t="shared" si="25"/>
        <v/>
      </c>
    </row>
    <row r="1614" spans="7:7" x14ac:dyDescent="0.25">
      <c r="G1614" s="69" t="str">
        <f t="shared" si="25"/>
        <v/>
      </c>
    </row>
    <row r="1615" spans="7:7" x14ac:dyDescent="0.25">
      <c r="G1615" s="69" t="str">
        <f t="shared" si="25"/>
        <v/>
      </c>
    </row>
    <row r="1616" spans="7:7" x14ac:dyDescent="0.25">
      <c r="G1616" s="69" t="str">
        <f t="shared" si="25"/>
        <v/>
      </c>
    </row>
    <row r="1617" spans="7:7" x14ac:dyDescent="0.25">
      <c r="G1617" s="69" t="str">
        <f t="shared" si="25"/>
        <v/>
      </c>
    </row>
    <row r="1618" spans="7:7" x14ac:dyDescent="0.25">
      <c r="G1618" s="69" t="str">
        <f t="shared" si="25"/>
        <v/>
      </c>
    </row>
    <row r="1619" spans="7:7" x14ac:dyDescent="0.25">
      <c r="G1619" s="69" t="str">
        <f t="shared" si="25"/>
        <v/>
      </c>
    </row>
    <row r="1620" spans="7:7" x14ac:dyDescent="0.25">
      <c r="G1620" s="69" t="str">
        <f t="shared" si="25"/>
        <v/>
      </c>
    </row>
    <row r="1621" spans="7:7" x14ac:dyDescent="0.25">
      <c r="G1621" s="69" t="str">
        <f t="shared" si="25"/>
        <v/>
      </c>
    </row>
    <row r="1622" spans="7:7" x14ac:dyDescent="0.25">
      <c r="G1622" s="69" t="str">
        <f t="shared" si="25"/>
        <v/>
      </c>
    </row>
    <row r="1623" spans="7:7" x14ac:dyDescent="0.25">
      <c r="G1623" s="69" t="str">
        <f t="shared" si="25"/>
        <v/>
      </c>
    </row>
    <row r="1624" spans="7:7" x14ac:dyDescent="0.25">
      <c r="G1624" s="69" t="str">
        <f t="shared" si="25"/>
        <v/>
      </c>
    </row>
    <row r="1625" spans="7:7" x14ac:dyDescent="0.25">
      <c r="G1625" s="69" t="str">
        <f t="shared" si="25"/>
        <v/>
      </c>
    </row>
    <row r="1626" spans="7:7" x14ac:dyDescent="0.25">
      <c r="G1626" s="69" t="str">
        <f t="shared" si="25"/>
        <v/>
      </c>
    </row>
    <row r="1627" spans="7:7" x14ac:dyDescent="0.25">
      <c r="G1627" s="69" t="str">
        <f t="shared" si="25"/>
        <v/>
      </c>
    </row>
    <row r="1628" spans="7:7" x14ac:dyDescent="0.25">
      <c r="G1628" s="69" t="str">
        <f t="shared" si="25"/>
        <v/>
      </c>
    </row>
    <row r="1629" spans="7:7" x14ac:dyDescent="0.25">
      <c r="G1629" s="69" t="str">
        <f t="shared" si="25"/>
        <v/>
      </c>
    </row>
    <row r="1630" spans="7:7" x14ac:dyDescent="0.25">
      <c r="G1630" s="69" t="str">
        <f t="shared" si="25"/>
        <v/>
      </c>
    </row>
    <row r="1631" spans="7:7" x14ac:dyDescent="0.25">
      <c r="G1631" s="69" t="str">
        <f t="shared" si="25"/>
        <v/>
      </c>
    </row>
    <row r="1632" spans="7:7" x14ac:dyDescent="0.25">
      <c r="G1632" s="69" t="str">
        <f t="shared" si="25"/>
        <v/>
      </c>
    </row>
    <row r="1633" spans="7:7" x14ac:dyDescent="0.25">
      <c r="G1633" s="69" t="str">
        <f t="shared" si="25"/>
        <v/>
      </c>
    </row>
    <row r="1634" spans="7:7" x14ac:dyDescent="0.25">
      <c r="G1634" s="69" t="str">
        <f t="shared" si="25"/>
        <v/>
      </c>
    </row>
    <row r="1635" spans="7:7" x14ac:dyDescent="0.25">
      <c r="G1635" s="69" t="str">
        <f t="shared" si="25"/>
        <v/>
      </c>
    </row>
    <row r="1636" spans="7:7" x14ac:dyDescent="0.25">
      <c r="G1636" s="69" t="str">
        <f t="shared" si="25"/>
        <v/>
      </c>
    </row>
    <row r="1637" spans="7:7" x14ac:dyDescent="0.25">
      <c r="G1637" s="69" t="str">
        <f t="shared" si="25"/>
        <v/>
      </c>
    </row>
    <row r="1638" spans="7:7" x14ac:dyDescent="0.25">
      <c r="G1638" s="69" t="str">
        <f t="shared" si="25"/>
        <v/>
      </c>
    </row>
    <row r="1639" spans="7:7" x14ac:dyDescent="0.25">
      <c r="G1639" s="69" t="str">
        <f t="shared" si="25"/>
        <v/>
      </c>
    </row>
    <row r="1640" spans="7:7" x14ac:dyDescent="0.25">
      <c r="G1640" s="69" t="str">
        <f t="shared" si="25"/>
        <v/>
      </c>
    </row>
    <row r="1641" spans="7:7" x14ac:dyDescent="0.25">
      <c r="G1641" s="69" t="str">
        <f t="shared" si="25"/>
        <v/>
      </c>
    </row>
    <row r="1642" spans="7:7" x14ac:dyDescent="0.25">
      <c r="G1642" s="69" t="str">
        <f t="shared" si="25"/>
        <v/>
      </c>
    </row>
    <row r="1643" spans="7:7" x14ac:dyDescent="0.25">
      <c r="G1643" s="69" t="str">
        <f t="shared" si="25"/>
        <v/>
      </c>
    </row>
    <row r="1644" spans="7:7" x14ac:dyDescent="0.25">
      <c r="G1644" s="69" t="str">
        <f t="shared" si="25"/>
        <v/>
      </c>
    </row>
    <row r="1645" spans="7:7" x14ac:dyDescent="0.25">
      <c r="G1645" s="69" t="str">
        <f t="shared" si="25"/>
        <v/>
      </c>
    </row>
    <row r="1646" spans="7:7" x14ac:dyDescent="0.25">
      <c r="G1646" s="69" t="str">
        <f t="shared" si="25"/>
        <v/>
      </c>
    </row>
    <row r="1647" spans="7:7" x14ac:dyDescent="0.25">
      <c r="G1647" s="69" t="str">
        <f t="shared" si="25"/>
        <v/>
      </c>
    </row>
    <row r="1648" spans="7:7" x14ac:dyDescent="0.25">
      <c r="G1648" s="69" t="str">
        <f t="shared" si="25"/>
        <v/>
      </c>
    </row>
    <row r="1649" spans="7:7" x14ac:dyDescent="0.25">
      <c r="G1649" s="69" t="str">
        <f t="shared" si="25"/>
        <v/>
      </c>
    </row>
    <row r="1650" spans="7:7" x14ac:dyDescent="0.25">
      <c r="G1650" s="69" t="str">
        <f t="shared" si="25"/>
        <v/>
      </c>
    </row>
    <row r="1651" spans="7:7" x14ac:dyDescent="0.25">
      <c r="G1651" s="69" t="str">
        <f t="shared" si="25"/>
        <v/>
      </c>
    </row>
    <row r="1652" spans="7:7" x14ac:dyDescent="0.25">
      <c r="G1652" s="69" t="str">
        <f t="shared" si="25"/>
        <v/>
      </c>
    </row>
    <row r="1653" spans="7:7" x14ac:dyDescent="0.25">
      <c r="G1653" s="69" t="str">
        <f t="shared" si="25"/>
        <v/>
      </c>
    </row>
    <row r="1654" spans="7:7" x14ac:dyDescent="0.25">
      <c r="G1654" s="69" t="str">
        <f t="shared" si="25"/>
        <v/>
      </c>
    </row>
    <row r="1655" spans="7:7" x14ac:dyDescent="0.25">
      <c r="G1655" s="69" t="str">
        <f t="shared" si="25"/>
        <v/>
      </c>
    </row>
    <row r="1656" spans="7:7" x14ac:dyDescent="0.25">
      <c r="G1656" s="69" t="str">
        <f t="shared" si="25"/>
        <v/>
      </c>
    </row>
    <row r="1657" spans="7:7" x14ac:dyDescent="0.25">
      <c r="G1657" s="69" t="str">
        <f t="shared" si="25"/>
        <v/>
      </c>
    </row>
    <row r="1658" spans="7:7" x14ac:dyDescent="0.25">
      <c r="G1658" s="69" t="str">
        <f t="shared" si="25"/>
        <v/>
      </c>
    </row>
    <row r="1659" spans="7:7" x14ac:dyDescent="0.25">
      <c r="G1659" s="69" t="str">
        <f t="shared" si="25"/>
        <v/>
      </c>
    </row>
    <row r="1660" spans="7:7" x14ac:dyDescent="0.25">
      <c r="G1660" s="69" t="str">
        <f t="shared" si="25"/>
        <v/>
      </c>
    </row>
    <row r="1661" spans="7:7" x14ac:dyDescent="0.25">
      <c r="G1661" s="69" t="str">
        <f t="shared" si="25"/>
        <v/>
      </c>
    </row>
    <row r="1662" spans="7:7" x14ac:dyDescent="0.25">
      <c r="G1662" s="69" t="str">
        <f t="shared" si="25"/>
        <v/>
      </c>
    </row>
    <row r="1663" spans="7:7" x14ac:dyDescent="0.25">
      <c r="G1663" s="69" t="str">
        <f t="shared" si="25"/>
        <v/>
      </c>
    </row>
    <row r="1664" spans="7:7" x14ac:dyDescent="0.25">
      <c r="G1664" s="69" t="str">
        <f t="shared" si="25"/>
        <v/>
      </c>
    </row>
    <row r="1665" spans="7:7" x14ac:dyDescent="0.25">
      <c r="G1665" s="69" t="str">
        <f t="shared" si="25"/>
        <v/>
      </c>
    </row>
    <row r="1666" spans="7:7" x14ac:dyDescent="0.25">
      <c r="G1666" s="69" t="str">
        <f t="shared" si="25"/>
        <v/>
      </c>
    </row>
    <row r="1667" spans="7:7" x14ac:dyDescent="0.25">
      <c r="G1667" s="69" t="str">
        <f t="shared" si="25"/>
        <v/>
      </c>
    </row>
    <row r="1668" spans="7:7" x14ac:dyDescent="0.25">
      <c r="G1668" s="69" t="str">
        <f t="shared" ref="G1668:G1731" si="26">IF(C1668="","",IF(ISNUMBER(MATCH(C1668,ItemName,0)),"OK","NOT IN ITEMS LIST"))</f>
        <v/>
      </c>
    </row>
    <row r="1669" spans="7:7" x14ac:dyDescent="0.25">
      <c r="G1669" s="69" t="str">
        <f t="shared" si="26"/>
        <v/>
      </c>
    </row>
    <row r="1670" spans="7:7" x14ac:dyDescent="0.25">
      <c r="G1670" s="69" t="str">
        <f t="shared" si="26"/>
        <v/>
      </c>
    </row>
    <row r="1671" spans="7:7" x14ac:dyDescent="0.25">
      <c r="G1671" s="69" t="str">
        <f t="shared" si="26"/>
        <v/>
      </c>
    </row>
    <row r="1672" spans="7:7" x14ac:dyDescent="0.25">
      <c r="G1672" s="69" t="str">
        <f t="shared" si="26"/>
        <v/>
      </c>
    </row>
    <row r="1673" spans="7:7" x14ac:dyDescent="0.25">
      <c r="G1673" s="69" t="str">
        <f t="shared" si="26"/>
        <v/>
      </c>
    </row>
    <row r="1674" spans="7:7" x14ac:dyDescent="0.25">
      <c r="G1674" s="69" t="str">
        <f t="shared" si="26"/>
        <v/>
      </c>
    </row>
    <row r="1675" spans="7:7" x14ac:dyDescent="0.25">
      <c r="G1675" s="69" t="str">
        <f t="shared" si="26"/>
        <v/>
      </c>
    </row>
    <row r="1676" spans="7:7" x14ac:dyDescent="0.25">
      <c r="G1676" s="69" t="str">
        <f t="shared" si="26"/>
        <v/>
      </c>
    </row>
    <row r="1677" spans="7:7" x14ac:dyDescent="0.25">
      <c r="G1677" s="69" t="str">
        <f t="shared" si="26"/>
        <v/>
      </c>
    </row>
    <row r="1678" spans="7:7" x14ac:dyDescent="0.25">
      <c r="G1678" s="69" t="str">
        <f t="shared" si="26"/>
        <v/>
      </c>
    </row>
    <row r="1679" spans="7:7" x14ac:dyDescent="0.25">
      <c r="G1679" s="69" t="str">
        <f t="shared" si="26"/>
        <v/>
      </c>
    </row>
    <row r="1680" spans="7:7" x14ac:dyDescent="0.25">
      <c r="G1680" s="69" t="str">
        <f t="shared" si="26"/>
        <v/>
      </c>
    </row>
    <row r="1681" spans="7:7" x14ac:dyDescent="0.25">
      <c r="G1681" s="69" t="str">
        <f t="shared" si="26"/>
        <v/>
      </c>
    </row>
    <row r="1682" spans="7:7" x14ac:dyDescent="0.25">
      <c r="G1682" s="69" t="str">
        <f t="shared" si="26"/>
        <v/>
      </c>
    </row>
    <row r="1683" spans="7:7" x14ac:dyDescent="0.25">
      <c r="G1683" s="69" t="str">
        <f t="shared" si="26"/>
        <v/>
      </c>
    </row>
    <row r="1684" spans="7:7" x14ac:dyDescent="0.25">
      <c r="G1684" s="69" t="str">
        <f t="shared" si="26"/>
        <v/>
      </c>
    </row>
    <row r="1685" spans="7:7" x14ac:dyDescent="0.25">
      <c r="G1685" s="69" t="str">
        <f t="shared" si="26"/>
        <v/>
      </c>
    </row>
    <row r="1686" spans="7:7" x14ac:dyDescent="0.25">
      <c r="G1686" s="69" t="str">
        <f t="shared" si="26"/>
        <v/>
      </c>
    </row>
    <row r="1687" spans="7:7" x14ac:dyDescent="0.25">
      <c r="G1687" s="69" t="str">
        <f t="shared" si="26"/>
        <v/>
      </c>
    </row>
    <row r="1688" spans="7:7" x14ac:dyDescent="0.25">
      <c r="G1688" s="69" t="str">
        <f t="shared" si="26"/>
        <v/>
      </c>
    </row>
    <row r="1689" spans="7:7" x14ac:dyDescent="0.25">
      <c r="G1689" s="69" t="str">
        <f t="shared" si="26"/>
        <v/>
      </c>
    </row>
    <row r="1690" spans="7:7" x14ac:dyDescent="0.25">
      <c r="G1690" s="69" t="str">
        <f t="shared" si="26"/>
        <v/>
      </c>
    </row>
    <row r="1691" spans="7:7" x14ac:dyDescent="0.25">
      <c r="G1691" s="69" t="str">
        <f t="shared" si="26"/>
        <v/>
      </c>
    </row>
    <row r="1692" spans="7:7" x14ac:dyDescent="0.25">
      <c r="G1692" s="69" t="str">
        <f t="shared" si="26"/>
        <v/>
      </c>
    </row>
    <row r="1693" spans="7:7" x14ac:dyDescent="0.25">
      <c r="G1693" s="69" t="str">
        <f t="shared" si="26"/>
        <v/>
      </c>
    </row>
    <row r="1694" spans="7:7" x14ac:dyDescent="0.25">
      <c r="G1694" s="69" t="str">
        <f t="shared" si="26"/>
        <v/>
      </c>
    </row>
    <row r="1695" spans="7:7" x14ac:dyDescent="0.25">
      <c r="G1695" s="69" t="str">
        <f t="shared" si="26"/>
        <v/>
      </c>
    </row>
    <row r="1696" spans="7:7" x14ac:dyDescent="0.25">
      <c r="G1696" s="69" t="str">
        <f t="shared" si="26"/>
        <v/>
      </c>
    </row>
    <row r="1697" spans="7:7" x14ac:dyDescent="0.25">
      <c r="G1697" s="69" t="str">
        <f t="shared" si="26"/>
        <v/>
      </c>
    </row>
    <row r="1698" spans="7:7" x14ac:dyDescent="0.25">
      <c r="G1698" s="69" t="str">
        <f t="shared" si="26"/>
        <v/>
      </c>
    </row>
    <row r="1699" spans="7:7" x14ac:dyDescent="0.25">
      <c r="G1699" s="69" t="str">
        <f t="shared" si="26"/>
        <v/>
      </c>
    </row>
    <row r="1700" spans="7:7" x14ac:dyDescent="0.25">
      <c r="G1700" s="69" t="str">
        <f t="shared" si="26"/>
        <v/>
      </c>
    </row>
    <row r="1701" spans="7:7" x14ac:dyDescent="0.25">
      <c r="G1701" s="69" t="str">
        <f t="shared" si="26"/>
        <v/>
      </c>
    </row>
    <row r="1702" spans="7:7" x14ac:dyDescent="0.25">
      <c r="G1702" s="69" t="str">
        <f t="shared" si="26"/>
        <v/>
      </c>
    </row>
    <row r="1703" spans="7:7" x14ac:dyDescent="0.25">
      <c r="G1703" s="69" t="str">
        <f t="shared" si="26"/>
        <v/>
      </c>
    </row>
    <row r="1704" spans="7:7" x14ac:dyDescent="0.25">
      <c r="G1704" s="69" t="str">
        <f t="shared" si="26"/>
        <v/>
      </c>
    </row>
    <row r="1705" spans="7:7" x14ac:dyDescent="0.25">
      <c r="G1705" s="69" t="str">
        <f t="shared" si="26"/>
        <v/>
      </c>
    </row>
    <row r="1706" spans="7:7" x14ac:dyDescent="0.25">
      <c r="G1706" s="69" t="str">
        <f t="shared" si="26"/>
        <v/>
      </c>
    </row>
    <row r="1707" spans="7:7" x14ac:dyDescent="0.25">
      <c r="G1707" s="69" t="str">
        <f t="shared" si="26"/>
        <v/>
      </c>
    </row>
    <row r="1708" spans="7:7" x14ac:dyDescent="0.25">
      <c r="G1708" s="69" t="str">
        <f t="shared" si="26"/>
        <v/>
      </c>
    </row>
    <row r="1709" spans="7:7" x14ac:dyDescent="0.25">
      <c r="G1709" s="69" t="str">
        <f t="shared" si="26"/>
        <v/>
      </c>
    </row>
    <row r="1710" spans="7:7" x14ac:dyDescent="0.25">
      <c r="G1710" s="69" t="str">
        <f t="shared" si="26"/>
        <v/>
      </c>
    </row>
    <row r="1711" spans="7:7" x14ac:dyDescent="0.25">
      <c r="G1711" s="69" t="str">
        <f t="shared" si="26"/>
        <v/>
      </c>
    </row>
    <row r="1712" spans="7:7" x14ac:dyDescent="0.25">
      <c r="G1712" s="69" t="str">
        <f t="shared" si="26"/>
        <v/>
      </c>
    </row>
    <row r="1713" spans="7:7" x14ac:dyDescent="0.25">
      <c r="G1713" s="69" t="str">
        <f t="shared" si="26"/>
        <v/>
      </c>
    </row>
    <row r="1714" spans="7:7" x14ac:dyDescent="0.25">
      <c r="G1714" s="69" t="str">
        <f t="shared" si="26"/>
        <v/>
      </c>
    </row>
    <row r="1715" spans="7:7" x14ac:dyDescent="0.25">
      <c r="G1715" s="69" t="str">
        <f t="shared" si="26"/>
        <v/>
      </c>
    </row>
    <row r="1716" spans="7:7" x14ac:dyDescent="0.25">
      <c r="G1716" s="69" t="str">
        <f t="shared" si="26"/>
        <v/>
      </c>
    </row>
    <row r="1717" spans="7:7" x14ac:dyDescent="0.25">
      <c r="G1717" s="69" t="str">
        <f t="shared" si="26"/>
        <v/>
      </c>
    </row>
    <row r="1718" spans="7:7" x14ac:dyDescent="0.25">
      <c r="G1718" s="69" t="str">
        <f t="shared" si="26"/>
        <v/>
      </c>
    </row>
    <row r="1719" spans="7:7" x14ac:dyDescent="0.25">
      <c r="G1719" s="69" t="str">
        <f t="shared" si="26"/>
        <v/>
      </c>
    </row>
    <row r="1720" spans="7:7" x14ac:dyDescent="0.25">
      <c r="G1720" s="69" t="str">
        <f t="shared" si="26"/>
        <v/>
      </c>
    </row>
    <row r="1721" spans="7:7" x14ac:dyDescent="0.25">
      <c r="G1721" s="69" t="str">
        <f t="shared" si="26"/>
        <v/>
      </c>
    </row>
    <row r="1722" spans="7:7" x14ac:dyDescent="0.25">
      <c r="G1722" s="69" t="str">
        <f t="shared" si="26"/>
        <v/>
      </c>
    </row>
    <row r="1723" spans="7:7" x14ac:dyDescent="0.25">
      <c r="G1723" s="69" t="str">
        <f t="shared" si="26"/>
        <v/>
      </c>
    </row>
    <row r="1724" spans="7:7" x14ac:dyDescent="0.25">
      <c r="G1724" s="69" t="str">
        <f t="shared" si="26"/>
        <v/>
      </c>
    </row>
    <row r="1725" spans="7:7" x14ac:dyDescent="0.25">
      <c r="G1725" s="69" t="str">
        <f t="shared" si="26"/>
        <v/>
      </c>
    </row>
    <row r="1726" spans="7:7" x14ac:dyDescent="0.25">
      <c r="G1726" s="69" t="str">
        <f t="shared" si="26"/>
        <v/>
      </c>
    </row>
    <row r="1727" spans="7:7" x14ac:dyDescent="0.25">
      <c r="G1727" s="69" t="str">
        <f t="shared" si="26"/>
        <v/>
      </c>
    </row>
    <row r="1728" spans="7:7" x14ac:dyDescent="0.25">
      <c r="G1728" s="69" t="str">
        <f t="shared" si="26"/>
        <v/>
      </c>
    </row>
    <row r="1729" spans="7:7" x14ac:dyDescent="0.25">
      <c r="G1729" s="69" t="str">
        <f t="shared" si="26"/>
        <v/>
      </c>
    </row>
    <row r="1730" spans="7:7" x14ac:dyDescent="0.25">
      <c r="G1730" s="69" t="str">
        <f t="shared" si="26"/>
        <v/>
      </c>
    </row>
    <row r="1731" spans="7:7" x14ac:dyDescent="0.25">
      <c r="G1731" s="69" t="str">
        <f t="shared" si="26"/>
        <v/>
      </c>
    </row>
    <row r="1732" spans="7:7" x14ac:dyDescent="0.25">
      <c r="G1732" s="69" t="str">
        <f t="shared" ref="G1732:G1795" si="27">IF(C1732="","",IF(ISNUMBER(MATCH(C1732,ItemName,0)),"OK","NOT IN ITEMS LIST"))</f>
        <v/>
      </c>
    </row>
    <row r="1733" spans="7:7" x14ac:dyDescent="0.25">
      <c r="G1733" s="69" t="str">
        <f t="shared" si="27"/>
        <v/>
      </c>
    </row>
    <row r="1734" spans="7:7" x14ac:dyDescent="0.25">
      <c r="G1734" s="69" t="str">
        <f t="shared" si="27"/>
        <v/>
      </c>
    </row>
    <row r="1735" spans="7:7" x14ac:dyDescent="0.25">
      <c r="G1735" s="69" t="str">
        <f t="shared" si="27"/>
        <v/>
      </c>
    </row>
    <row r="1736" spans="7:7" x14ac:dyDescent="0.25">
      <c r="G1736" s="69" t="str">
        <f t="shared" si="27"/>
        <v/>
      </c>
    </row>
    <row r="1737" spans="7:7" x14ac:dyDescent="0.25">
      <c r="G1737" s="69" t="str">
        <f t="shared" si="27"/>
        <v/>
      </c>
    </row>
    <row r="1738" spans="7:7" x14ac:dyDescent="0.25">
      <c r="G1738" s="69" t="str">
        <f t="shared" si="27"/>
        <v/>
      </c>
    </row>
    <row r="1739" spans="7:7" x14ac:dyDescent="0.25">
      <c r="G1739" s="69" t="str">
        <f t="shared" si="27"/>
        <v/>
      </c>
    </row>
    <row r="1740" spans="7:7" x14ac:dyDescent="0.25">
      <c r="G1740" s="69" t="str">
        <f t="shared" si="27"/>
        <v/>
      </c>
    </row>
    <row r="1741" spans="7:7" x14ac:dyDescent="0.25">
      <c r="G1741" s="69" t="str">
        <f t="shared" si="27"/>
        <v/>
      </c>
    </row>
    <row r="1742" spans="7:7" x14ac:dyDescent="0.25">
      <c r="G1742" s="69" t="str">
        <f t="shared" si="27"/>
        <v/>
      </c>
    </row>
    <row r="1743" spans="7:7" x14ac:dyDescent="0.25">
      <c r="G1743" s="69" t="str">
        <f t="shared" si="27"/>
        <v/>
      </c>
    </row>
    <row r="1744" spans="7:7" x14ac:dyDescent="0.25">
      <c r="G1744" s="69" t="str">
        <f t="shared" si="27"/>
        <v/>
      </c>
    </row>
    <row r="1745" spans="7:7" x14ac:dyDescent="0.25">
      <c r="G1745" s="69" t="str">
        <f t="shared" si="27"/>
        <v/>
      </c>
    </row>
    <row r="1746" spans="7:7" x14ac:dyDescent="0.25">
      <c r="G1746" s="69" t="str">
        <f t="shared" si="27"/>
        <v/>
      </c>
    </row>
    <row r="1747" spans="7:7" x14ac:dyDescent="0.25">
      <c r="G1747" s="69" t="str">
        <f t="shared" si="27"/>
        <v/>
      </c>
    </row>
    <row r="1748" spans="7:7" x14ac:dyDescent="0.25">
      <c r="G1748" s="69" t="str">
        <f t="shared" si="27"/>
        <v/>
      </c>
    </row>
    <row r="1749" spans="7:7" x14ac:dyDescent="0.25">
      <c r="G1749" s="69" t="str">
        <f t="shared" si="27"/>
        <v/>
      </c>
    </row>
    <row r="1750" spans="7:7" x14ac:dyDescent="0.25">
      <c r="G1750" s="69" t="str">
        <f t="shared" si="27"/>
        <v/>
      </c>
    </row>
    <row r="1751" spans="7:7" x14ac:dyDescent="0.25">
      <c r="G1751" s="69" t="str">
        <f t="shared" si="27"/>
        <v/>
      </c>
    </row>
    <row r="1752" spans="7:7" x14ac:dyDescent="0.25">
      <c r="G1752" s="69" t="str">
        <f t="shared" si="27"/>
        <v/>
      </c>
    </row>
    <row r="1753" spans="7:7" x14ac:dyDescent="0.25">
      <c r="G1753" s="69" t="str">
        <f t="shared" si="27"/>
        <v/>
      </c>
    </row>
    <row r="1754" spans="7:7" x14ac:dyDescent="0.25">
      <c r="G1754" s="69" t="str">
        <f t="shared" si="27"/>
        <v/>
      </c>
    </row>
    <row r="1755" spans="7:7" x14ac:dyDescent="0.25">
      <c r="G1755" s="69" t="str">
        <f t="shared" si="27"/>
        <v/>
      </c>
    </row>
    <row r="1756" spans="7:7" x14ac:dyDescent="0.25">
      <c r="G1756" s="69" t="str">
        <f t="shared" si="27"/>
        <v/>
      </c>
    </row>
    <row r="1757" spans="7:7" x14ac:dyDescent="0.25">
      <c r="G1757" s="69" t="str">
        <f t="shared" si="27"/>
        <v/>
      </c>
    </row>
    <row r="1758" spans="7:7" x14ac:dyDescent="0.25">
      <c r="G1758" s="69" t="str">
        <f t="shared" si="27"/>
        <v/>
      </c>
    </row>
    <row r="1759" spans="7:7" x14ac:dyDescent="0.25">
      <c r="G1759" s="69" t="str">
        <f t="shared" si="27"/>
        <v/>
      </c>
    </row>
    <row r="1760" spans="7:7" x14ac:dyDescent="0.25">
      <c r="G1760" s="69" t="str">
        <f t="shared" si="27"/>
        <v/>
      </c>
    </row>
    <row r="1761" spans="7:7" x14ac:dyDescent="0.25">
      <c r="G1761" s="69" t="str">
        <f t="shared" si="27"/>
        <v/>
      </c>
    </row>
    <row r="1762" spans="7:7" x14ac:dyDescent="0.25">
      <c r="G1762" s="69" t="str">
        <f t="shared" si="27"/>
        <v/>
      </c>
    </row>
    <row r="1763" spans="7:7" x14ac:dyDescent="0.25">
      <c r="G1763" s="69" t="str">
        <f t="shared" si="27"/>
        <v/>
      </c>
    </row>
    <row r="1764" spans="7:7" x14ac:dyDescent="0.25">
      <c r="G1764" s="69" t="str">
        <f t="shared" si="27"/>
        <v/>
      </c>
    </row>
    <row r="1765" spans="7:7" x14ac:dyDescent="0.25">
      <c r="G1765" s="69" t="str">
        <f t="shared" si="27"/>
        <v/>
      </c>
    </row>
    <row r="1766" spans="7:7" x14ac:dyDescent="0.25">
      <c r="G1766" s="69" t="str">
        <f t="shared" si="27"/>
        <v/>
      </c>
    </row>
    <row r="1767" spans="7:7" x14ac:dyDescent="0.25">
      <c r="G1767" s="69" t="str">
        <f t="shared" si="27"/>
        <v/>
      </c>
    </row>
    <row r="1768" spans="7:7" x14ac:dyDescent="0.25">
      <c r="G1768" s="69" t="str">
        <f t="shared" si="27"/>
        <v/>
      </c>
    </row>
    <row r="1769" spans="7:7" x14ac:dyDescent="0.25">
      <c r="G1769" s="69" t="str">
        <f t="shared" si="27"/>
        <v/>
      </c>
    </row>
    <row r="1770" spans="7:7" x14ac:dyDescent="0.25">
      <c r="G1770" s="69" t="str">
        <f t="shared" si="27"/>
        <v/>
      </c>
    </row>
    <row r="1771" spans="7:7" x14ac:dyDescent="0.25">
      <c r="G1771" s="69" t="str">
        <f t="shared" si="27"/>
        <v/>
      </c>
    </row>
    <row r="1772" spans="7:7" x14ac:dyDescent="0.25">
      <c r="G1772" s="69" t="str">
        <f t="shared" si="27"/>
        <v/>
      </c>
    </row>
    <row r="1773" spans="7:7" x14ac:dyDescent="0.25">
      <c r="G1773" s="69" t="str">
        <f t="shared" si="27"/>
        <v/>
      </c>
    </row>
    <row r="1774" spans="7:7" x14ac:dyDescent="0.25">
      <c r="G1774" s="69" t="str">
        <f t="shared" si="27"/>
        <v/>
      </c>
    </row>
    <row r="1775" spans="7:7" x14ac:dyDescent="0.25">
      <c r="G1775" s="69" t="str">
        <f t="shared" si="27"/>
        <v/>
      </c>
    </row>
    <row r="1776" spans="7:7" x14ac:dyDescent="0.25">
      <c r="G1776" s="69" t="str">
        <f t="shared" si="27"/>
        <v/>
      </c>
    </row>
    <row r="1777" spans="7:7" x14ac:dyDescent="0.25">
      <c r="G1777" s="69" t="str">
        <f t="shared" si="27"/>
        <v/>
      </c>
    </row>
    <row r="1778" spans="7:7" x14ac:dyDescent="0.25">
      <c r="G1778" s="69" t="str">
        <f t="shared" si="27"/>
        <v/>
      </c>
    </row>
    <row r="1779" spans="7:7" x14ac:dyDescent="0.25">
      <c r="G1779" s="69" t="str">
        <f t="shared" si="27"/>
        <v/>
      </c>
    </row>
    <row r="1780" spans="7:7" x14ac:dyDescent="0.25">
      <c r="G1780" s="69" t="str">
        <f t="shared" si="27"/>
        <v/>
      </c>
    </row>
    <row r="1781" spans="7:7" x14ac:dyDescent="0.25">
      <c r="G1781" s="69" t="str">
        <f t="shared" si="27"/>
        <v/>
      </c>
    </row>
    <row r="1782" spans="7:7" x14ac:dyDescent="0.25">
      <c r="G1782" s="69" t="str">
        <f t="shared" si="27"/>
        <v/>
      </c>
    </row>
    <row r="1783" spans="7:7" x14ac:dyDescent="0.25">
      <c r="G1783" s="69" t="str">
        <f t="shared" si="27"/>
        <v/>
      </c>
    </row>
    <row r="1784" spans="7:7" x14ac:dyDescent="0.25">
      <c r="G1784" s="69" t="str">
        <f t="shared" si="27"/>
        <v/>
      </c>
    </row>
    <row r="1785" spans="7:7" x14ac:dyDescent="0.25">
      <c r="G1785" s="69" t="str">
        <f t="shared" si="27"/>
        <v/>
      </c>
    </row>
    <row r="1786" spans="7:7" x14ac:dyDescent="0.25">
      <c r="G1786" s="69" t="str">
        <f t="shared" si="27"/>
        <v/>
      </c>
    </row>
    <row r="1787" spans="7:7" x14ac:dyDescent="0.25">
      <c r="G1787" s="69" t="str">
        <f t="shared" si="27"/>
        <v/>
      </c>
    </row>
    <row r="1788" spans="7:7" x14ac:dyDescent="0.25">
      <c r="G1788" s="69" t="str">
        <f t="shared" si="27"/>
        <v/>
      </c>
    </row>
    <row r="1789" spans="7:7" x14ac:dyDescent="0.25">
      <c r="G1789" s="69" t="str">
        <f t="shared" si="27"/>
        <v/>
      </c>
    </row>
    <row r="1790" spans="7:7" x14ac:dyDescent="0.25">
      <c r="G1790" s="69" t="str">
        <f t="shared" si="27"/>
        <v/>
      </c>
    </row>
    <row r="1791" spans="7:7" x14ac:dyDescent="0.25">
      <c r="G1791" s="69" t="str">
        <f t="shared" si="27"/>
        <v/>
      </c>
    </row>
    <row r="1792" spans="7:7" x14ac:dyDescent="0.25">
      <c r="G1792" s="69" t="str">
        <f t="shared" si="27"/>
        <v/>
      </c>
    </row>
    <row r="1793" spans="7:7" x14ac:dyDescent="0.25">
      <c r="G1793" s="69" t="str">
        <f t="shared" si="27"/>
        <v/>
      </c>
    </row>
    <row r="1794" spans="7:7" x14ac:dyDescent="0.25">
      <c r="G1794" s="69" t="str">
        <f t="shared" si="27"/>
        <v/>
      </c>
    </row>
    <row r="1795" spans="7:7" x14ac:dyDescent="0.25">
      <c r="G1795" s="69" t="str">
        <f t="shared" si="27"/>
        <v/>
      </c>
    </row>
    <row r="1796" spans="7:7" x14ac:dyDescent="0.25">
      <c r="G1796" s="69" t="str">
        <f t="shared" ref="G1796:G1859" si="28">IF(C1796="","",IF(ISNUMBER(MATCH(C1796,ItemName,0)),"OK","NOT IN ITEMS LIST"))</f>
        <v/>
      </c>
    </row>
    <row r="1797" spans="7:7" x14ac:dyDescent="0.25">
      <c r="G1797" s="69" t="str">
        <f t="shared" si="28"/>
        <v/>
      </c>
    </row>
    <row r="1798" spans="7:7" x14ac:dyDescent="0.25">
      <c r="G1798" s="69" t="str">
        <f t="shared" si="28"/>
        <v/>
      </c>
    </row>
    <row r="1799" spans="7:7" x14ac:dyDescent="0.25">
      <c r="G1799" s="69" t="str">
        <f t="shared" si="28"/>
        <v/>
      </c>
    </row>
    <row r="1800" spans="7:7" x14ac:dyDescent="0.25">
      <c r="G1800" s="69" t="str">
        <f t="shared" si="28"/>
        <v/>
      </c>
    </row>
    <row r="1801" spans="7:7" x14ac:dyDescent="0.25">
      <c r="G1801" s="69" t="str">
        <f t="shared" si="28"/>
        <v/>
      </c>
    </row>
    <row r="1802" spans="7:7" x14ac:dyDescent="0.25">
      <c r="G1802" s="69" t="str">
        <f t="shared" si="28"/>
        <v/>
      </c>
    </row>
    <row r="1803" spans="7:7" x14ac:dyDescent="0.25">
      <c r="G1803" s="69" t="str">
        <f t="shared" si="28"/>
        <v/>
      </c>
    </row>
    <row r="1804" spans="7:7" x14ac:dyDescent="0.25">
      <c r="G1804" s="69" t="str">
        <f t="shared" si="28"/>
        <v/>
      </c>
    </row>
    <row r="1805" spans="7:7" x14ac:dyDescent="0.25">
      <c r="G1805" s="69" t="str">
        <f t="shared" si="28"/>
        <v/>
      </c>
    </row>
    <row r="1806" spans="7:7" x14ac:dyDescent="0.25">
      <c r="G1806" s="69" t="str">
        <f t="shared" si="28"/>
        <v/>
      </c>
    </row>
    <row r="1807" spans="7:7" x14ac:dyDescent="0.25">
      <c r="G1807" s="69" t="str">
        <f t="shared" si="28"/>
        <v/>
      </c>
    </row>
    <row r="1808" spans="7:7" x14ac:dyDescent="0.25">
      <c r="G1808" s="69" t="str">
        <f t="shared" si="28"/>
        <v/>
      </c>
    </row>
    <row r="1809" spans="7:7" x14ac:dyDescent="0.25">
      <c r="G1809" s="69" t="str">
        <f t="shared" si="28"/>
        <v/>
      </c>
    </row>
    <row r="1810" spans="7:7" x14ac:dyDescent="0.25">
      <c r="G1810" s="69" t="str">
        <f t="shared" si="28"/>
        <v/>
      </c>
    </row>
    <row r="1811" spans="7:7" x14ac:dyDescent="0.25">
      <c r="G1811" s="69" t="str">
        <f t="shared" si="28"/>
        <v/>
      </c>
    </row>
    <row r="1812" spans="7:7" x14ac:dyDescent="0.25">
      <c r="G1812" s="69" t="str">
        <f t="shared" si="28"/>
        <v/>
      </c>
    </row>
    <row r="1813" spans="7:7" x14ac:dyDescent="0.25">
      <c r="G1813" s="69" t="str">
        <f t="shared" si="28"/>
        <v/>
      </c>
    </row>
    <row r="1814" spans="7:7" x14ac:dyDescent="0.25">
      <c r="G1814" s="69" t="str">
        <f t="shared" si="28"/>
        <v/>
      </c>
    </row>
    <row r="1815" spans="7:7" x14ac:dyDescent="0.25">
      <c r="G1815" s="69" t="str">
        <f t="shared" si="28"/>
        <v/>
      </c>
    </row>
    <row r="1816" spans="7:7" x14ac:dyDescent="0.25">
      <c r="G1816" s="69" t="str">
        <f t="shared" si="28"/>
        <v/>
      </c>
    </row>
    <row r="1817" spans="7:7" x14ac:dyDescent="0.25">
      <c r="G1817" s="69" t="str">
        <f t="shared" si="28"/>
        <v/>
      </c>
    </row>
    <row r="1818" spans="7:7" x14ac:dyDescent="0.25">
      <c r="G1818" s="69" t="str">
        <f t="shared" si="28"/>
        <v/>
      </c>
    </row>
    <row r="1819" spans="7:7" x14ac:dyDescent="0.25">
      <c r="G1819" s="69" t="str">
        <f t="shared" si="28"/>
        <v/>
      </c>
    </row>
    <row r="1820" spans="7:7" x14ac:dyDescent="0.25">
      <c r="G1820" s="69" t="str">
        <f t="shared" si="28"/>
        <v/>
      </c>
    </row>
    <row r="1821" spans="7:7" x14ac:dyDescent="0.25">
      <c r="G1821" s="69" t="str">
        <f t="shared" si="28"/>
        <v/>
      </c>
    </row>
    <row r="1822" spans="7:7" x14ac:dyDescent="0.25">
      <c r="G1822" s="69" t="str">
        <f t="shared" si="28"/>
        <v/>
      </c>
    </row>
    <row r="1823" spans="7:7" x14ac:dyDescent="0.25">
      <c r="G1823" s="69" t="str">
        <f t="shared" si="28"/>
        <v/>
      </c>
    </row>
    <row r="1824" spans="7:7" x14ac:dyDescent="0.25">
      <c r="G1824" s="69" t="str">
        <f t="shared" si="28"/>
        <v/>
      </c>
    </row>
    <row r="1825" spans="7:7" x14ac:dyDescent="0.25">
      <c r="G1825" s="69" t="str">
        <f t="shared" si="28"/>
        <v/>
      </c>
    </row>
    <row r="1826" spans="7:7" x14ac:dyDescent="0.25">
      <c r="G1826" s="69" t="str">
        <f t="shared" si="28"/>
        <v/>
      </c>
    </row>
    <row r="1827" spans="7:7" x14ac:dyDescent="0.25">
      <c r="G1827" s="69" t="str">
        <f t="shared" si="28"/>
        <v/>
      </c>
    </row>
    <row r="1828" spans="7:7" x14ac:dyDescent="0.25">
      <c r="G1828" s="69" t="str">
        <f t="shared" si="28"/>
        <v/>
      </c>
    </row>
    <row r="1829" spans="7:7" x14ac:dyDescent="0.25">
      <c r="G1829" s="69" t="str">
        <f t="shared" si="28"/>
        <v/>
      </c>
    </row>
    <row r="1830" spans="7:7" x14ac:dyDescent="0.25">
      <c r="G1830" s="69" t="str">
        <f t="shared" si="28"/>
        <v/>
      </c>
    </row>
    <row r="1831" spans="7:7" x14ac:dyDescent="0.25">
      <c r="G1831" s="69" t="str">
        <f t="shared" si="28"/>
        <v/>
      </c>
    </row>
    <row r="1832" spans="7:7" x14ac:dyDescent="0.25">
      <c r="G1832" s="69" t="str">
        <f t="shared" si="28"/>
        <v/>
      </c>
    </row>
    <row r="1833" spans="7:7" x14ac:dyDescent="0.25">
      <c r="G1833" s="69" t="str">
        <f t="shared" si="28"/>
        <v/>
      </c>
    </row>
    <row r="1834" spans="7:7" x14ac:dyDescent="0.25">
      <c r="G1834" s="69" t="str">
        <f t="shared" si="28"/>
        <v/>
      </c>
    </row>
    <row r="1835" spans="7:7" x14ac:dyDescent="0.25">
      <c r="G1835" s="69" t="str">
        <f t="shared" si="28"/>
        <v/>
      </c>
    </row>
    <row r="1836" spans="7:7" x14ac:dyDescent="0.25">
      <c r="G1836" s="69" t="str">
        <f t="shared" si="28"/>
        <v/>
      </c>
    </row>
    <row r="1837" spans="7:7" x14ac:dyDescent="0.25">
      <c r="G1837" s="69" t="str">
        <f t="shared" si="28"/>
        <v/>
      </c>
    </row>
    <row r="1838" spans="7:7" x14ac:dyDescent="0.25">
      <c r="G1838" s="69" t="str">
        <f t="shared" si="28"/>
        <v/>
      </c>
    </row>
    <row r="1839" spans="7:7" x14ac:dyDescent="0.25">
      <c r="G1839" s="69" t="str">
        <f t="shared" si="28"/>
        <v/>
      </c>
    </row>
    <row r="1840" spans="7:7" x14ac:dyDescent="0.25">
      <c r="G1840" s="69" t="str">
        <f t="shared" si="28"/>
        <v/>
      </c>
    </row>
    <row r="1841" spans="7:7" x14ac:dyDescent="0.25">
      <c r="G1841" s="69" t="str">
        <f t="shared" si="28"/>
        <v/>
      </c>
    </row>
    <row r="1842" spans="7:7" x14ac:dyDescent="0.25">
      <c r="G1842" s="69" t="str">
        <f t="shared" si="28"/>
        <v/>
      </c>
    </row>
    <row r="1843" spans="7:7" x14ac:dyDescent="0.25">
      <c r="G1843" s="69" t="str">
        <f t="shared" si="28"/>
        <v/>
      </c>
    </row>
    <row r="1844" spans="7:7" x14ac:dyDescent="0.25">
      <c r="G1844" s="69" t="str">
        <f t="shared" si="28"/>
        <v/>
      </c>
    </row>
    <row r="1845" spans="7:7" x14ac:dyDescent="0.25">
      <c r="G1845" s="69" t="str">
        <f t="shared" si="28"/>
        <v/>
      </c>
    </row>
    <row r="1846" spans="7:7" x14ac:dyDescent="0.25">
      <c r="G1846" s="69" t="str">
        <f t="shared" si="28"/>
        <v/>
      </c>
    </row>
    <row r="1847" spans="7:7" x14ac:dyDescent="0.25">
      <c r="G1847" s="69" t="str">
        <f t="shared" si="28"/>
        <v/>
      </c>
    </row>
    <row r="1848" spans="7:7" x14ac:dyDescent="0.25">
      <c r="G1848" s="69" t="str">
        <f t="shared" si="28"/>
        <v/>
      </c>
    </row>
    <row r="1849" spans="7:7" x14ac:dyDescent="0.25">
      <c r="G1849" s="69" t="str">
        <f t="shared" si="28"/>
        <v/>
      </c>
    </row>
    <row r="1850" spans="7:7" x14ac:dyDescent="0.25">
      <c r="G1850" s="69" t="str">
        <f t="shared" si="28"/>
        <v/>
      </c>
    </row>
    <row r="1851" spans="7:7" x14ac:dyDescent="0.25">
      <c r="G1851" s="69" t="str">
        <f t="shared" si="28"/>
        <v/>
      </c>
    </row>
    <row r="1852" spans="7:7" x14ac:dyDescent="0.25">
      <c r="G1852" s="69" t="str">
        <f t="shared" si="28"/>
        <v/>
      </c>
    </row>
    <row r="1853" spans="7:7" x14ac:dyDescent="0.25">
      <c r="G1853" s="69" t="str">
        <f t="shared" si="28"/>
        <v/>
      </c>
    </row>
    <row r="1854" spans="7:7" x14ac:dyDescent="0.25">
      <c r="G1854" s="69" t="str">
        <f t="shared" si="28"/>
        <v/>
      </c>
    </row>
    <row r="1855" spans="7:7" x14ac:dyDescent="0.25">
      <c r="G1855" s="69" t="str">
        <f t="shared" si="28"/>
        <v/>
      </c>
    </row>
    <row r="1856" spans="7:7" x14ac:dyDescent="0.25">
      <c r="G1856" s="69" t="str">
        <f t="shared" si="28"/>
        <v/>
      </c>
    </row>
    <row r="1857" spans="7:7" x14ac:dyDescent="0.25">
      <c r="G1857" s="69" t="str">
        <f t="shared" si="28"/>
        <v/>
      </c>
    </row>
    <row r="1858" spans="7:7" x14ac:dyDescent="0.25">
      <c r="G1858" s="69" t="str">
        <f t="shared" si="28"/>
        <v/>
      </c>
    </row>
    <row r="1859" spans="7:7" x14ac:dyDescent="0.25">
      <c r="G1859" s="69" t="str">
        <f t="shared" si="28"/>
        <v/>
      </c>
    </row>
    <row r="1860" spans="7:7" x14ac:dyDescent="0.25">
      <c r="G1860" s="69" t="str">
        <f t="shared" ref="G1860:G1923" si="29">IF(C1860="","",IF(ISNUMBER(MATCH(C1860,ItemName,0)),"OK","NOT IN ITEMS LIST"))</f>
        <v/>
      </c>
    </row>
    <row r="1861" spans="7:7" x14ac:dyDescent="0.25">
      <c r="G1861" s="69" t="str">
        <f t="shared" si="29"/>
        <v/>
      </c>
    </row>
    <row r="1862" spans="7:7" x14ac:dyDescent="0.25">
      <c r="G1862" s="69" t="str">
        <f t="shared" si="29"/>
        <v/>
      </c>
    </row>
    <row r="1863" spans="7:7" x14ac:dyDescent="0.25">
      <c r="G1863" s="69" t="str">
        <f t="shared" si="29"/>
        <v/>
      </c>
    </row>
    <row r="1864" spans="7:7" x14ac:dyDescent="0.25">
      <c r="G1864" s="69" t="str">
        <f t="shared" si="29"/>
        <v/>
      </c>
    </row>
    <row r="1865" spans="7:7" x14ac:dyDescent="0.25">
      <c r="G1865" s="69" t="str">
        <f t="shared" si="29"/>
        <v/>
      </c>
    </row>
    <row r="1866" spans="7:7" x14ac:dyDescent="0.25">
      <c r="G1866" s="69" t="str">
        <f t="shared" si="29"/>
        <v/>
      </c>
    </row>
    <row r="1867" spans="7:7" x14ac:dyDescent="0.25">
      <c r="G1867" s="69" t="str">
        <f t="shared" si="29"/>
        <v/>
      </c>
    </row>
    <row r="1868" spans="7:7" x14ac:dyDescent="0.25">
      <c r="G1868" s="69" t="str">
        <f t="shared" si="29"/>
        <v/>
      </c>
    </row>
    <row r="1869" spans="7:7" x14ac:dyDescent="0.25">
      <c r="G1869" s="69" t="str">
        <f t="shared" si="29"/>
        <v/>
      </c>
    </row>
    <row r="1870" spans="7:7" x14ac:dyDescent="0.25">
      <c r="G1870" s="69" t="str">
        <f t="shared" si="29"/>
        <v/>
      </c>
    </row>
    <row r="1871" spans="7:7" x14ac:dyDescent="0.25">
      <c r="G1871" s="69" t="str">
        <f t="shared" si="29"/>
        <v/>
      </c>
    </row>
    <row r="1872" spans="7:7" x14ac:dyDescent="0.25">
      <c r="G1872" s="69" t="str">
        <f t="shared" si="29"/>
        <v/>
      </c>
    </row>
    <row r="1873" spans="7:7" x14ac:dyDescent="0.25">
      <c r="G1873" s="69" t="str">
        <f t="shared" si="29"/>
        <v/>
      </c>
    </row>
    <row r="1874" spans="7:7" x14ac:dyDescent="0.25">
      <c r="G1874" s="69" t="str">
        <f t="shared" si="29"/>
        <v/>
      </c>
    </row>
    <row r="1875" spans="7:7" x14ac:dyDescent="0.25">
      <c r="G1875" s="69" t="str">
        <f t="shared" si="29"/>
        <v/>
      </c>
    </row>
    <row r="1876" spans="7:7" x14ac:dyDescent="0.25">
      <c r="G1876" s="69" t="str">
        <f t="shared" si="29"/>
        <v/>
      </c>
    </row>
    <row r="1877" spans="7:7" x14ac:dyDescent="0.25">
      <c r="G1877" s="69" t="str">
        <f t="shared" si="29"/>
        <v/>
      </c>
    </row>
    <row r="1878" spans="7:7" x14ac:dyDescent="0.25">
      <c r="G1878" s="69" t="str">
        <f t="shared" si="29"/>
        <v/>
      </c>
    </row>
    <row r="1879" spans="7:7" x14ac:dyDescent="0.25">
      <c r="G1879" s="69" t="str">
        <f t="shared" si="29"/>
        <v/>
      </c>
    </row>
    <row r="1880" spans="7:7" x14ac:dyDescent="0.25">
      <c r="G1880" s="69" t="str">
        <f t="shared" si="29"/>
        <v/>
      </c>
    </row>
    <row r="1881" spans="7:7" x14ac:dyDescent="0.25">
      <c r="G1881" s="69" t="str">
        <f t="shared" si="29"/>
        <v/>
      </c>
    </row>
    <row r="1882" spans="7:7" x14ac:dyDescent="0.25">
      <c r="G1882" s="69" t="str">
        <f t="shared" si="29"/>
        <v/>
      </c>
    </row>
    <row r="1883" spans="7:7" x14ac:dyDescent="0.25">
      <c r="G1883" s="69" t="str">
        <f t="shared" si="29"/>
        <v/>
      </c>
    </row>
    <row r="1884" spans="7:7" x14ac:dyDescent="0.25">
      <c r="G1884" s="69" t="str">
        <f t="shared" si="29"/>
        <v/>
      </c>
    </row>
    <row r="1885" spans="7:7" x14ac:dyDescent="0.25">
      <c r="G1885" s="69" t="str">
        <f t="shared" si="29"/>
        <v/>
      </c>
    </row>
    <row r="1886" spans="7:7" x14ac:dyDescent="0.25">
      <c r="G1886" s="69" t="str">
        <f t="shared" si="29"/>
        <v/>
      </c>
    </row>
    <row r="1887" spans="7:7" x14ac:dyDescent="0.25">
      <c r="G1887" s="69" t="str">
        <f t="shared" si="29"/>
        <v/>
      </c>
    </row>
    <row r="1888" spans="7:7" x14ac:dyDescent="0.25">
      <c r="G1888" s="69" t="str">
        <f t="shared" si="29"/>
        <v/>
      </c>
    </row>
    <row r="1889" spans="7:7" x14ac:dyDescent="0.25">
      <c r="G1889" s="69" t="str">
        <f t="shared" si="29"/>
        <v/>
      </c>
    </row>
    <row r="1890" spans="7:7" x14ac:dyDescent="0.25">
      <c r="G1890" s="69" t="str">
        <f t="shared" si="29"/>
        <v/>
      </c>
    </row>
    <row r="1891" spans="7:7" x14ac:dyDescent="0.25">
      <c r="G1891" s="69" t="str">
        <f t="shared" si="29"/>
        <v/>
      </c>
    </row>
    <row r="1892" spans="7:7" x14ac:dyDescent="0.25">
      <c r="G1892" s="69" t="str">
        <f t="shared" si="29"/>
        <v/>
      </c>
    </row>
    <row r="1893" spans="7:7" x14ac:dyDescent="0.25">
      <c r="G1893" s="69" t="str">
        <f t="shared" si="29"/>
        <v/>
      </c>
    </row>
    <row r="1894" spans="7:7" x14ac:dyDescent="0.25">
      <c r="G1894" s="69" t="str">
        <f t="shared" si="29"/>
        <v/>
      </c>
    </row>
    <row r="1895" spans="7:7" x14ac:dyDescent="0.25">
      <c r="G1895" s="69" t="str">
        <f t="shared" si="29"/>
        <v/>
      </c>
    </row>
    <row r="1896" spans="7:7" x14ac:dyDescent="0.25">
      <c r="G1896" s="69" t="str">
        <f t="shared" si="29"/>
        <v/>
      </c>
    </row>
    <row r="1897" spans="7:7" x14ac:dyDescent="0.25">
      <c r="G1897" s="69" t="str">
        <f t="shared" si="29"/>
        <v/>
      </c>
    </row>
    <row r="1898" spans="7:7" x14ac:dyDescent="0.25">
      <c r="G1898" s="69" t="str">
        <f t="shared" si="29"/>
        <v/>
      </c>
    </row>
    <row r="1899" spans="7:7" x14ac:dyDescent="0.25">
      <c r="G1899" s="69" t="str">
        <f t="shared" si="29"/>
        <v/>
      </c>
    </row>
    <row r="1900" spans="7:7" x14ac:dyDescent="0.25">
      <c r="G1900" s="69" t="str">
        <f t="shared" si="29"/>
        <v/>
      </c>
    </row>
    <row r="1901" spans="7:7" x14ac:dyDescent="0.25">
      <c r="G1901" s="69" t="str">
        <f t="shared" si="29"/>
        <v/>
      </c>
    </row>
    <row r="1902" spans="7:7" x14ac:dyDescent="0.25">
      <c r="G1902" s="69" t="str">
        <f t="shared" si="29"/>
        <v/>
      </c>
    </row>
    <row r="1903" spans="7:7" x14ac:dyDescent="0.25">
      <c r="G1903" s="69" t="str">
        <f t="shared" si="29"/>
        <v/>
      </c>
    </row>
    <row r="1904" spans="7:7" x14ac:dyDescent="0.25">
      <c r="G1904" s="69" t="str">
        <f t="shared" si="29"/>
        <v/>
      </c>
    </row>
    <row r="1905" spans="7:7" x14ac:dyDescent="0.25">
      <c r="G1905" s="69" t="str">
        <f t="shared" si="29"/>
        <v/>
      </c>
    </row>
    <row r="1906" spans="7:7" x14ac:dyDescent="0.25">
      <c r="G1906" s="69" t="str">
        <f t="shared" si="29"/>
        <v/>
      </c>
    </row>
    <row r="1907" spans="7:7" x14ac:dyDescent="0.25">
      <c r="G1907" s="69" t="str">
        <f t="shared" si="29"/>
        <v/>
      </c>
    </row>
    <row r="1908" spans="7:7" x14ac:dyDescent="0.25">
      <c r="G1908" s="69" t="str">
        <f t="shared" si="29"/>
        <v/>
      </c>
    </row>
    <row r="1909" spans="7:7" x14ac:dyDescent="0.25">
      <c r="G1909" s="69" t="str">
        <f t="shared" si="29"/>
        <v/>
      </c>
    </row>
    <row r="1910" spans="7:7" x14ac:dyDescent="0.25">
      <c r="G1910" s="69" t="str">
        <f t="shared" si="29"/>
        <v/>
      </c>
    </row>
    <row r="1911" spans="7:7" x14ac:dyDescent="0.25">
      <c r="G1911" s="69" t="str">
        <f t="shared" si="29"/>
        <v/>
      </c>
    </row>
    <row r="1912" spans="7:7" x14ac:dyDescent="0.25">
      <c r="G1912" s="69" t="str">
        <f t="shared" si="29"/>
        <v/>
      </c>
    </row>
    <row r="1913" spans="7:7" x14ac:dyDescent="0.25">
      <c r="G1913" s="69" t="str">
        <f t="shared" si="29"/>
        <v/>
      </c>
    </row>
    <row r="1914" spans="7:7" x14ac:dyDescent="0.25">
      <c r="G1914" s="69" t="str">
        <f t="shared" si="29"/>
        <v/>
      </c>
    </row>
    <row r="1915" spans="7:7" x14ac:dyDescent="0.25">
      <c r="G1915" s="69" t="str">
        <f t="shared" si="29"/>
        <v/>
      </c>
    </row>
    <row r="1916" spans="7:7" x14ac:dyDescent="0.25">
      <c r="G1916" s="69" t="str">
        <f t="shared" si="29"/>
        <v/>
      </c>
    </row>
    <row r="1917" spans="7:7" x14ac:dyDescent="0.25">
      <c r="G1917" s="69" t="str">
        <f t="shared" si="29"/>
        <v/>
      </c>
    </row>
    <row r="1918" spans="7:7" x14ac:dyDescent="0.25">
      <c r="G1918" s="69" t="str">
        <f t="shared" si="29"/>
        <v/>
      </c>
    </row>
    <row r="1919" spans="7:7" x14ac:dyDescent="0.25">
      <c r="G1919" s="69" t="str">
        <f t="shared" si="29"/>
        <v/>
      </c>
    </row>
    <row r="1920" spans="7:7" x14ac:dyDescent="0.25">
      <c r="G1920" s="69" t="str">
        <f t="shared" si="29"/>
        <v/>
      </c>
    </row>
    <row r="1921" spans="7:7" x14ac:dyDescent="0.25">
      <c r="G1921" s="69" t="str">
        <f t="shared" si="29"/>
        <v/>
      </c>
    </row>
    <row r="1922" spans="7:7" x14ac:dyDescent="0.25">
      <c r="G1922" s="69" t="str">
        <f t="shared" si="29"/>
        <v/>
      </c>
    </row>
    <row r="1923" spans="7:7" x14ac:dyDescent="0.25">
      <c r="G1923" s="69" t="str">
        <f t="shared" si="29"/>
        <v/>
      </c>
    </row>
    <row r="1924" spans="7:7" x14ac:dyDescent="0.25">
      <c r="G1924" s="69" t="str">
        <f t="shared" ref="G1924:G1981" si="30">IF(C1924="","",IF(ISNUMBER(MATCH(C1924,ItemName,0)),"OK","NOT IN ITEMS LIST"))</f>
        <v/>
      </c>
    </row>
    <row r="1925" spans="7:7" x14ac:dyDescent="0.25">
      <c r="G1925" s="69" t="str">
        <f t="shared" si="30"/>
        <v/>
      </c>
    </row>
    <row r="1926" spans="7:7" x14ac:dyDescent="0.25">
      <c r="G1926" s="69" t="str">
        <f t="shared" si="30"/>
        <v/>
      </c>
    </row>
    <row r="1927" spans="7:7" x14ac:dyDescent="0.25">
      <c r="G1927" s="69" t="str">
        <f t="shared" si="30"/>
        <v/>
      </c>
    </row>
    <row r="1928" spans="7:7" x14ac:dyDescent="0.25">
      <c r="G1928" s="69" t="str">
        <f t="shared" si="30"/>
        <v/>
      </c>
    </row>
    <row r="1929" spans="7:7" x14ac:dyDescent="0.25">
      <c r="G1929" s="69" t="str">
        <f t="shared" si="30"/>
        <v/>
      </c>
    </row>
    <row r="1930" spans="7:7" x14ac:dyDescent="0.25">
      <c r="G1930" s="69" t="str">
        <f t="shared" si="30"/>
        <v/>
      </c>
    </row>
    <row r="1931" spans="7:7" x14ac:dyDescent="0.25">
      <c r="G1931" s="69" t="str">
        <f t="shared" si="30"/>
        <v/>
      </c>
    </row>
    <row r="1932" spans="7:7" x14ac:dyDescent="0.25">
      <c r="G1932" s="69" t="str">
        <f t="shared" si="30"/>
        <v/>
      </c>
    </row>
    <row r="1933" spans="7:7" x14ac:dyDescent="0.25">
      <c r="G1933" s="69" t="str">
        <f t="shared" si="30"/>
        <v/>
      </c>
    </row>
    <row r="1934" spans="7:7" x14ac:dyDescent="0.25">
      <c r="G1934" s="69" t="str">
        <f t="shared" si="30"/>
        <v/>
      </c>
    </row>
    <row r="1935" spans="7:7" x14ac:dyDescent="0.25">
      <c r="G1935" s="69" t="str">
        <f t="shared" si="30"/>
        <v/>
      </c>
    </row>
    <row r="1936" spans="7:7" x14ac:dyDescent="0.25">
      <c r="G1936" s="69" t="str">
        <f t="shared" si="30"/>
        <v/>
      </c>
    </row>
    <row r="1937" spans="7:7" x14ac:dyDescent="0.25">
      <c r="G1937" s="69" t="str">
        <f t="shared" si="30"/>
        <v/>
      </c>
    </row>
    <row r="1938" spans="7:7" x14ac:dyDescent="0.25">
      <c r="G1938" s="69" t="str">
        <f t="shared" si="30"/>
        <v/>
      </c>
    </row>
    <row r="1939" spans="7:7" x14ac:dyDescent="0.25">
      <c r="G1939" s="69" t="str">
        <f t="shared" si="30"/>
        <v/>
      </c>
    </row>
    <row r="1940" spans="7:7" x14ac:dyDescent="0.25">
      <c r="G1940" s="69" t="str">
        <f t="shared" si="30"/>
        <v/>
      </c>
    </row>
    <row r="1941" spans="7:7" x14ac:dyDescent="0.25">
      <c r="G1941" s="69" t="str">
        <f t="shared" si="30"/>
        <v/>
      </c>
    </row>
    <row r="1942" spans="7:7" x14ac:dyDescent="0.25">
      <c r="G1942" s="69" t="str">
        <f t="shared" si="30"/>
        <v/>
      </c>
    </row>
    <row r="1943" spans="7:7" x14ac:dyDescent="0.25">
      <c r="G1943" s="69" t="str">
        <f t="shared" si="30"/>
        <v/>
      </c>
    </row>
    <row r="1944" spans="7:7" x14ac:dyDescent="0.25">
      <c r="G1944" s="69" t="str">
        <f t="shared" si="30"/>
        <v/>
      </c>
    </row>
    <row r="1945" spans="7:7" x14ac:dyDescent="0.25">
      <c r="G1945" s="69" t="str">
        <f t="shared" si="30"/>
        <v/>
      </c>
    </row>
    <row r="1946" spans="7:7" x14ac:dyDescent="0.25">
      <c r="G1946" s="69" t="str">
        <f t="shared" si="30"/>
        <v/>
      </c>
    </row>
    <row r="1947" spans="7:7" x14ac:dyDescent="0.25">
      <c r="G1947" s="69" t="str">
        <f t="shared" si="30"/>
        <v/>
      </c>
    </row>
    <row r="1948" spans="7:7" x14ac:dyDescent="0.25">
      <c r="G1948" s="69" t="str">
        <f t="shared" si="30"/>
        <v/>
      </c>
    </row>
    <row r="1949" spans="7:7" x14ac:dyDescent="0.25">
      <c r="G1949" s="69" t="str">
        <f t="shared" si="30"/>
        <v/>
      </c>
    </row>
    <row r="1950" spans="7:7" x14ac:dyDescent="0.25">
      <c r="G1950" s="69" t="str">
        <f t="shared" si="30"/>
        <v/>
      </c>
    </row>
    <row r="1951" spans="7:7" x14ac:dyDescent="0.25">
      <c r="G1951" s="69" t="str">
        <f t="shared" si="30"/>
        <v/>
      </c>
    </row>
    <row r="1952" spans="7:7" x14ac:dyDescent="0.25">
      <c r="G1952" s="69" t="str">
        <f t="shared" si="30"/>
        <v/>
      </c>
    </row>
    <row r="1953" spans="7:7" x14ac:dyDescent="0.25">
      <c r="G1953" s="69" t="str">
        <f t="shared" si="30"/>
        <v/>
      </c>
    </row>
    <row r="1954" spans="7:7" x14ac:dyDescent="0.25">
      <c r="G1954" s="69" t="str">
        <f t="shared" si="30"/>
        <v/>
      </c>
    </row>
    <row r="1955" spans="7:7" x14ac:dyDescent="0.25">
      <c r="G1955" s="69" t="str">
        <f t="shared" si="30"/>
        <v/>
      </c>
    </row>
    <row r="1956" spans="7:7" x14ac:dyDescent="0.25">
      <c r="G1956" s="69" t="str">
        <f t="shared" si="30"/>
        <v/>
      </c>
    </row>
    <row r="1957" spans="7:7" x14ac:dyDescent="0.25">
      <c r="G1957" s="69" t="str">
        <f t="shared" si="30"/>
        <v/>
      </c>
    </row>
    <row r="1958" spans="7:7" x14ac:dyDescent="0.25">
      <c r="G1958" s="69" t="str">
        <f t="shared" si="30"/>
        <v/>
      </c>
    </row>
    <row r="1959" spans="7:7" x14ac:dyDescent="0.25">
      <c r="G1959" s="69" t="str">
        <f t="shared" si="30"/>
        <v/>
      </c>
    </row>
    <row r="1960" spans="7:7" x14ac:dyDescent="0.25">
      <c r="G1960" s="69" t="str">
        <f t="shared" si="30"/>
        <v/>
      </c>
    </row>
    <row r="1961" spans="7:7" x14ac:dyDescent="0.25">
      <c r="G1961" s="69" t="str">
        <f t="shared" si="30"/>
        <v/>
      </c>
    </row>
    <row r="1962" spans="7:7" x14ac:dyDescent="0.25">
      <c r="G1962" s="69" t="str">
        <f t="shared" si="30"/>
        <v/>
      </c>
    </row>
    <row r="1963" spans="7:7" x14ac:dyDescent="0.25">
      <c r="G1963" s="69" t="str">
        <f t="shared" si="30"/>
        <v/>
      </c>
    </row>
    <row r="1964" spans="7:7" x14ac:dyDescent="0.25">
      <c r="G1964" s="69" t="str">
        <f t="shared" si="30"/>
        <v/>
      </c>
    </row>
    <row r="1965" spans="7:7" x14ac:dyDescent="0.25">
      <c r="G1965" s="69" t="str">
        <f t="shared" si="30"/>
        <v/>
      </c>
    </row>
    <row r="1966" spans="7:7" x14ac:dyDescent="0.25">
      <c r="G1966" s="69" t="str">
        <f t="shared" si="30"/>
        <v/>
      </c>
    </row>
    <row r="1967" spans="7:7" x14ac:dyDescent="0.25">
      <c r="G1967" s="69" t="str">
        <f t="shared" si="30"/>
        <v/>
      </c>
    </row>
    <row r="1968" spans="7:7" x14ac:dyDescent="0.25">
      <c r="G1968" s="69" t="str">
        <f t="shared" si="30"/>
        <v/>
      </c>
    </row>
    <row r="1969" spans="7:7" x14ac:dyDescent="0.25">
      <c r="G1969" s="69" t="str">
        <f t="shared" si="30"/>
        <v/>
      </c>
    </row>
    <row r="1970" spans="7:7" x14ac:dyDescent="0.25">
      <c r="G1970" s="69" t="str">
        <f t="shared" si="30"/>
        <v/>
      </c>
    </row>
    <row r="1971" spans="7:7" x14ac:dyDescent="0.25">
      <c r="G1971" s="69" t="str">
        <f t="shared" si="30"/>
        <v/>
      </c>
    </row>
    <row r="1972" spans="7:7" x14ac:dyDescent="0.25">
      <c r="G1972" s="69" t="str">
        <f t="shared" si="30"/>
        <v/>
      </c>
    </row>
    <row r="1973" spans="7:7" x14ac:dyDescent="0.25">
      <c r="G1973" s="69" t="str">
        <f t="shared" si="30"/>
        <v/>
      </c>
    </row>
    <row r="1974" spans="7:7" x14ac:dyDescent="0.25">
      <c r="G1974" s="69" t="str">
        <f t="shared" si="30"/>
        <v/>
      </c>
    </row>
    <row r="1975" spans="7:7" x14ac:dyDescent="0.25">
      <c r="G1975" s="69" t="str">
        <f t="shared" si="30"/>
        <v/>
      </c>
    </row>
    <row r="1976" spans="7:7" x14ac:dyDescent="0.25">
      <c r="G1976" s="69" t="str">
        <f t="shared" si="30"/>
        <v/>
      </c>
    </row>
    <row r="1977" spans="7:7" x14ac:dyDescent="0.25">
      <c r="G1977" s="69" t="str">
        <f t="shared" si="30"/>
        <v/>
      </c>
    </row>
    <row r="1978" spans="7:7" x14ac:dyDescent="0.25">
      <c r="G1978" s="69" t="str">
        <f t="shared" si="30"/>
        <v/>
      </c>
    </row>
    <row r="1979" spans="7:7" x14ac:dyDescent="0.25">
      <c r="G1979" s="69" t="str">
        <f t="shared" si="30"/>
        <v/>
      </c>
    </row>
    <row r="1980" spans="7:7" x14ac:dyDescent="0.25">
      <c r="G1980" s="69" t="str">
        <f t="shared" si="30"/>
        <v/>
      </c>
    </row>
    <row r="1981" spans="7:7" x14ac:dyDescent="0.25">
      <c r="G1981" s="69" t="str">
        <f t="shared" si="30"/>
        <v/>
      </c>
    </row>
  </sheetData>
  <mergeCells count="2">
    <mergeCell ref="A1:F1"/>
    <mergeCell ref="A2:F2"/>
  </mergeCells>
  <conditionalFormatting sqref="G3:G1981">
    <cfRule type="containsText" dxfId="0" priority="1" operator="containsText" text="OK">
      <formula>NOT(ISERROR(SEARCH("OK",G3)))</formula>
    </cfRule>
  </conditionalFormatting>
  <dataValidations count="1">
    <dataValidation type="list" allowBlank="1" sqref="E4:E1003">
      <formula1>"Capture error,Found stock,Unit conversion,Transfer in,Transfer out,Other"</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errorTitle="Unknown item" error="Pick an item from the Items sheet.">
          <x14:formula1>
            <xm:f>Items!$B$5:$B$2004</xm:f>
          </x14:formula1>
          <x14:formula2>
            <xm:f>0</xm:f>
          </x14:formula2>
          <xm:sqref>C4:C76 C78:C89 C91:C93 C95:C1003</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35</vt:i4>
      </vt:variant>
    </vt:vector>
  </HeadingPairs>
  <TitlesOfParts>
    <vt:vector size="50" baseType="lpstr">
      <vt:lpstr>Home</vt:lpstr>
      <vt:lpstr>Dashboard</vt:lpstr>
      <vt:lpstr>Settings</vt:lpstr>
      <vt:lpstr>Negative Stock</vt:lpstr>
      <vt:lpstr>Items</vt:lpstr>
      <vt:lpstr>StockTakeList</vt:lpstr>
      <vt:lpstr>StockTakeLines</vt:lpstr>
      <vt:lpstr>MonthendStock02.10.2026</vt:lpstr>
      <vt:lpstr>BaselineStock1</vt:lpstr>
      <vt:lpstr>PERPERTUAL SA</vt:lpstr>
      <vt:lpstr>Purchases</vt:lpstr>
      <vt:lpstr>Sales</vt:lpstr>
      <vt:lpstr>SALES SUMMARY</vt:lpstr>
      <vt:lpstr>WriteOffs</vt:lpstr>
      <vt:lpstr>Adjustments</vt:lpstr>
      <vt:lpstr>AdjDate</vt:lpstr>
      <vt:lpstr>AdjItem</vt:lpstr>
      <vt:lpstr>AdjQty</vt:lpstr>
      <vt:lpstr>BaseCur</vt:lpstr>
      <vt:lpstr>BaselineDate</vt:lpstr>
      <vt:lpstr>CostMethod</vt:lpstr>
      <vt:lpstr>CurCode</vt:lpstr>
      <vt:lpstr>CurRate</vt:lpstr>
      <vt:lpstr>ItemCostCol</vt:lpstr>
      <vt:lpstr>ItemName</vt:lpstr>
      <vt:lpstr>ItemPriceCol</vt:lpstr>
      <vt:lpstr>LinDate</vt:lpstr>
      <vt:lpstr>LinID</vt:lpstr>
      <vt:lpstr>LinItem</vt:lpstr>
      <vt:lpstr>LinPosted</vt:lpstr>
      <vt:lpstr>LinVarQty</vt:lpstr>
      <vt:lpstr>LinVarVal</vt:lpstr>
      <vt:lpstr>LstID</vt:lpstr>
      <vt:lpstr>LstStatus</vt:lpstr>
      <vt:lpstr>MonthendStock02.10.2026!Print_Area</vt:lpstr>
      <vt:lpstr>PurCost</vt:lpstr>
      <vt:lpstr>PurDate</vt:lpstr>
      <vt:lpstr>PurItem</vt:lpstr>
      <vt:lpstr>PurQty</vt:lpstr>
      <vt:lpstr>PurRank</vt:lpstr>
      <vt:lpstr>PurTotal</vt:lpstr>
      <vt:lpstr>SalDate</vt:lpstr>
      <vt:lpstr>SalGP</vt:lpstr>
      <vt:lpstr>SalItem</vt:lpstr>
      <vt:lpstr>SalQty</vt:lpstr>
      <vt:lpstr>SalTotal</vt:lpstr>
      <vt:lpstr>WoDate</vt:lpstr>
      <vt:lpstr>WoItem</vt:lpstr>
      <vt:lpstr>WoQty</vt:lpstr>
      <vt:lpstr>WoValue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Lister Mudau</cp:lastModifiedBy>
  <cp:revision>0</cp:revision>
  <cp:lastPrinted>2026-10-05T07:13:15Z</cp:lastPrinted>
  <dcterms:created xsi:type="dcterms:W3CDTF">2026-09-17T05:38:45Z</dcterms:created>
  <dcterms:modified xsi:type="dcterms:W3CDTF">2026-10-05T13:37:36Z</dcterms:modified>
  <dc:language>en-US</dc:language>
</cp:coreProperties>
</file>